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05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758A92F6-FC14-4E3C-92B6-8526F3F46CA2}" xr6:coauthVersionLast="47" xr6:coauthVersionMax="47" xr10:uidLastSave="{00000000-0000-0000-0000-000000000000}"/>
  <bookViews>
    <workbookView xWindow="-120" yWindow="-120" windowWidth="29040" windowHeight="17640" tabRatio="838" xr2:uid="{00000000-000D-0000-FFFF-FFFF00000000}"/>
  </bookViews>
  <sheets>
    <sheet name="Остаточний бюджет" sheetId="32" r:id="rId1"/>
    <sheet name="Дані з ДІСО" sheetId="13" r:id="rId2"/>
    <sheet name="Дані не з ДІСО" sheetId="19" r:id="rId3"/>
    <sheet name="АТО" sheetId="14" state="hidden" r:id="rId4"/>
    <sheet name="Параметри" sheetId="5" r:id="rId5"/>
    <sheet name="Коефіцієнти АТО" sheetId="3" r:id="rId6"/>
    <sheet name="Розрахунки" sheetId="6" r:id="rId7"/>
  </sheets>
  <definedNames>
    <definedName name="_xlnm._FilterDatabase" localSheetId="3" hidden="1">АТО!$A$1:$J$1464</definedName>
    <definedName name="_xlnm._FilterDatabase" localSheetId="1" hidden="1">'Дані з ДІСО'!$A$1:$AX$1464</definedName>
    <definedName name="_xlnm._FilterDatabase" localSheetId="2" hidden="1">'Дані не з ДІСО'!$A$1:$O$1464</definedName>
    <definedName name="_xlnm._FilterDatabase" localSheetId="5" hidden="1">'Коефіцієнти АТО'!$A$1:$AC$1464</definedName>
    <definedName name="_xlnm._FilterDatabase" localSheetId="0" hidden="1">'Остаточний бюджет'!$A$4:$J$1521</definedName>
    <definedName name="_xlnm._FilterDatabase" localSheetId="6" hidden="1">Розрахунки!$A$1:$CD$1464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177" i="6" l="1"/>
  <c r="AJ1449" i="6"/>
  <c r="AJ1433" i="6"/>
  <c r="AJ1385" i="6"/>
  <c r="AJ1369" i="6"/>
  <c r="AJ1365" i="6"/>
  <c r="AJ1353" i="6"/>
  <c r="AJ1349" i="6"/>
  <c r="AJ1337" i="6"/>
  <c r="AJ1333" i="6"/>
  <c r="AJ1321" i="6"/>
  <c r="AJ1317" i="6"/>
  <c r="AJ1305" i="6"/>
  <c r="AJ1301" i="6"/>
  <c r="AJ1289" i="6"/>
  <c r="AJ1285" i="6"/>
  <c r="AJ1273" i="6"/>
  <c r="AJ1269" i="6"/>
  <c r="AJ1257" i="6"/>
  <c r="AJ1253" i="6"/>
  <c r="AJ1241" i="6"/>
  <c r="AJ1237" i="6"/>
  <c r="AJ1225" i="6"/>
  <c r="AJ1221" i="6"/>
  <c r="AJ1209" i="6"/>
  <c r="AJ1205" i="6"/>
  <c r="AJ1193" i="6"/>
  <c r="AJ1189" i="6"/>
  <c r="AJ1173" i="6"/>
  <c r="AJ1161" i="6"/>
  <c r="AJ1157" i="6"/>
  <c r="AJ1145" i="6"/>
  <c r="AJ1141" i="6"/>
  <c r="AJ1129" i="6"/>
  <c r="AJ1125" i="6"/>
  <c r="AJ1113" i="6"/>
  <c r="AJ1109" i="6"/>
  <c r="AJ1097" i="6"/>
  <c r="AJ1093" i="6"/>
  <c r="AJ1081" i="6"/>
  <c r="AJ1077" i="6"/>
  <c r="AJ1065" i="6"/>
  <c r="AJ1061" i="6"/>
  <c r="AJ1049" i="6"/>
  <c r="AJ1045" i="6"/>
  <c r="AJ1033" i="6"/>
  <c r="AJ1029" i="6"/>
  <c r="AJ1017" i="6"/>
  <c r="AJ1013" i="6"/>
  <c r="AJ997" i="6"/>
  <c r="AJ989" i="6"/>
  <c r="AJ452" i="6"/>
  <c r="AJ388" i="6"/>
  <c r="AJ324" i="6"/>
  <c r="AJ260" i="6"/>
  <c r="AJ68" i="6"/>
  <c r="AJ4" i="6"/>
  <c r="AJ196" i="6"/>
  <c r="AJ132" i="6"/>
  <c r="AJ2" i="6"/>
  <c r="AJ1461" i="6"/>
  <c r="AJ1445" i="6"/>
  <c r="AJ1429" i="6"/>
  <c r="AJ1417" i="6"/>
  <c r="AJ1413" i="6"/>
  <c r="AJ1401" i="6"/>
  <c r="AJ1397" i="6"/>
  <c r="AJ1377" i="6"/>
  <c r="AJ1373" i="6"/>
  <c r="AJ1361" i="6"/>
  <c r="AJ1357" i="6"/>
  <c r="AJ1345" i="6"/>
  <c r="AJ1341" i="6"/>
  <c r="AJ1329" i="6"/>
  <c r="AJ1325" i="6"/>
  <c r="AJ1313" i="6"/>
  <c r="AJ1309" i="6"/>
  <c r="AJ1297" i="6"/>
  <c r="AJ1293" i="6"/>
  <c r="AJ1281" i="6"/>
  <c r="AJ1277" i="6"/>
  <c r="AJ1265" i="6"/>
  <c r="AJ1261" i="6"/>
  <c r="AJ1249" i="6"/>
  <c r="AJ1245" i="6"/>
  <c r="AJ1233" i="6"/>
  <c r="AJ1229" i="6"/>
  <c r="AJ1217" i="6"/>
  <c r="AJ1213" i="6"/>
  <c r="AJ1201" i="6"/>
  <c r="AJ1197" i="6"/>
  <c r="AJ1185" i="6"/>
  <c r="AJ1181" i="6"/>
  <c r="AJ1169" i="6"/>
  <c r="AJ1165" i="6"/>
  <c r="AJ1153" i="6"/>
  <c r="AJ1149" i="6"/>
  <c r="AJ1137" i="6"/>
  <c r="AJ1133" i="6"/>
  <c r="AJ1121" i="6"/>
  <c r="AJ1117" i="6"/>
  <c r="AJ1105" i="6"/>
  <c r="AJ1101" i="6"/>
  <c r="AJ1089" i="6"/>
  <c r="AJ1085" i="6"/>
  <c r="AJ1073" i="6"/>
  <c r="AJ1069" i="6"/>
  <c r="AJ1057" i="6"/>
  <c r="AJ1053" i="6"/>
  <c r="AJ1041" i="6"/>
  <c r="AJ1037" i="6"/>
  <c r="AJ1025" i="6"/>
  <c r="AJ1021" i="6"/>
  <c r="AJ1009" i="6"/>
  <c r="AJ1005" i="6"/>
  <c r="AJ981" i="6"/>
  <c r="AJ973" i="6"/>
  <c r="AJ957" i="6"/>
  <c r="AJ893" i="6"/>
  <c r="AJ1312" i="6"/>
  <c r="AJ1308" i="6"/>
  <c r="AJ1304" i="6"/>
  <c r="AJ1300" i="6"/>
  <c r="AJ1296" i="6"/>
  <c r="AJ1292" i="6"/>
  <c r="AJ1288" i="6"/>
  <c r="AJ1284" i="6"/>
  <c r="AJ1280" i="6"/>
  <c r="AJ1276" i="6"/>
  <c r="AJ1272" i="6"/>
  <c r="AJ1268" i="6"/>
  <c r="AJ1264" i="6"/>
  <c r="AJ1260" i="6"/>
  <c r="AJ1256" i="6"/>
  <c r="AJ1252" i="6"/>
  <c r="AJ1248" i="6"/>
  <c r="AJ1244" i="6"/>
  <c r="AJ1240" i="6"/>
  <c r="AJ1236" i="6"/>
  <c r="AJ1232" i="6"/>
  <c r="AJ1228" i="6"/>
  <c r="AJ1224" i="6"/>
  <c r="AJ1220" i="6"/>
  <c r="AJ1216" i="6"/>
  <c r="AJ1212" i="6"/>
  <c r="AJ1208" i="6"/>
  <c r="AJ1204" i="6"/>
  <c r="AJ1200" i="6"/>
  <c r="AJ1196" i="6"/>
  <c r="AJ1192" i="6"/>
  <c r="AJ1188" i="6"/>
  <c r="AJ1184" i="6"/>
  <c r="AJ1180" i="6"/>
  <c r="AJ1176" i="6"/>
  <c r="AJ1172" i="6"/>
  <c r="AJ1381" i="6"/>
  <c r="AJ1168" i="6"/>
  <c r="AJ1164" i="6"/>
  <c r="AJ1160" i="6"/>
  <c r="AJ1156" i="6"/>
  <c r="AJ1152" i="6"/>
  <c r="AJ1148" i="6"/>
  <c r="AJ1144" i="6"/>
  <c r="AJ1140" i="6"/>
  <c r="AJ1136" i="6"/>
  <c r="AJ1132" i="6"/>
  <c r="AJ1128" i="6"/>
  <c r="AJ1124" i="6"/>
  <c r="AJ1120" i="6"/>
  <c r="AJ1116" i="6"/>
  <c r="AJ1112" i="6"/>
  <c r="AJ1108" i="6"/>
  <c r="AJ1104" i="6"/>
  <c r="AJ1100" i="6"/>
  <c r="AJ1096" i="6"/>
  <c r="AJ1092" i="6"/>
  <c r="AJ1088" i="6"/>
  <c r="AJ1084" i="6"/>
  <c r="AJ1080" i="6"/>
  <c r="AJ1076" i="6"/>
  <c r="AJ1072" i="6"/>
  <c r="AJ1068" i="6"/>
  <c r="AJ1064" i="6"/>
  <c r="AJ1060" i="6"/>
  <c r="AJ1056" i="6"/>
  <c r="AJ1052" i="6"/>
  <c r="AJ1048" i="6"/>
  <c r="AJ1044" i="6"/>
  <c r="AJ1040" i="6"/>
  <c r="AJ1036" i="6"/>
  <c r="AJ1032" i="6"/>
  <c r="AJ1028" i="6"/>
  <c r="AJ1024" i="6"/>
  <c r="AJ1020" i="6"/>
  <c r="AJ1016" i="6"/>
  <c r="AJ1012" i="6"/>
  <c r="AJ1008" i="6"/>
  <c r="AJ768" i="6"/>
  <c r="AJ484" i="6"/>
  <c r="AJ436" i="6"/>
  <c r="AJ420" i="6"/>
  <c r="AJ372" i="6"/>
  <c r="AJ356" i="6"/>
  <c r="AJ308" i="6"/>
  <c r="AJ292" i="6"/>
  <c r="AJ244" i="6"/>
  <c r="AJ228" i="6"/>
  <c r="AJ180" i="6"/>
  <c r="AJ164" i="6"/>
  <c r="AJ116" i="6"/>
  <c r="AJ100" i="6"/>
  <c r="AJ52" i="6"/>
  <c r="AJ36" i="6"/>
  <c r="AJ1463" i="6"/>
  <c r="AJ1459" i="6"/>
  <c r="AJ1455" i="6"/>
  <c r="AJ1451" i="6"/>
  <c r="AJ1447" i="6"/>
  <c r="AJ1443" i="6"/>
  <c r="AJ1439" i="6"/>
  <c r="AJ1435" i="6"/>
  <c r="AJ1431" i="6"/>
  <c r="AJ1427" i="6"/>
  <c r="AJ1423" i="6"/>
  <c r="AJ1419" i="6"/>
  <c r="AJ1415" i="6"/>
  <c r="AJ1411" i="6"/>
  <c r="AJ1407" i="6"/>
  <c r="AJ1403" i="6"/>
  <c r="AJ1399" i="6"/>
  <c r="AJ1395" i="6"/>
  <c r="AJ1391" i="6"/>
  <c r="AJ1387" i="6"/>
  <c r="AJ1383" i="6"/>
  <c r="AJ1379" i="6"/>
  <c r="AJ1375" i="6"/>
  <c r="AJ1371" i="6"/>
  <c r="AJ1367" i="6"/>
  <c r="AJ1363" i="6"/>
  <c r="AJ1359" i="6"/>
  <c r="AJ1355" i="6"/>
  <c r="AJ1351" i="6"/>
  <c r="AJ1347" i="6"/>
  <c r="AJ1343" i="6"/>
  <c r="AJ1339" i="6"/>
  <c r="AJ1335" i="6"/>
  <c r="AJ1331" i="6"/>
  <c r="AJ1327" i="6"/>
  <c r="AJ1323" i="6"/>
  <c r="AJ1319" i="6"/>
  <c r="AJ1315" i="6"/>
  <c r="AJ1311" i="6"/>
  <c r="AJ1307" i="6"/>
  <c r="AJ1303" i="6"/>
  <c r="AJ1299" i="6"/>
  <c r="AJ1295" i="6"/>
  <c r="AJ1291" i="6"/>
  <c r="AJ1287" i="6"/>
  <c r="AJ1283" i="6"/>
  <c r="AJ1279" i="6"/>
  <c r="AJ1275" i="6"/>
  <c r="AJ1271" i="6"/>
  <c r="AJ1267" i="6"/>
  <c r="AJ1263" i="6"/>
  <c r="AJ1259" i="6"/>
  <c r="AJ1255" i="6"/>
  <c r="AJ1251" i="6"/>
  <c r="AJ1247" i="6"/>
  <c r="AJ1243" i="6"/>
  <c r="AJ1239" i="6"/>
  <c r="AJ1235" i="6"/>
  <c r="AJ1231" i="6"/>
  <c r="AJ1227" i="6"/>
  <c r="AJ1223" i="6"/>
  <c r="AJ1219" i="6"/>
  <c r="AJ1215" i="6"/>
  <c r="AJ1211" i="6"/>
  <c r="AJ1207" i="6"/>
  <c r="AJ1203" i="6"/>
  <c r="AJ1199" i="6"/>
  <c r="AJ1195" i="6"/>
  <c r="AJ1191" i="6"/>
  <c r="AJ1187" i="6"/>
  <c r="AJ1183" i="6"/>
  <c r="AJ1179" i="6"/>
  <c r="AJ1175" i="6"/>
  <c r="AJ1171" i="6"/>
  <c r="AJ1167" i="6"/>
  <c r="AJ1163" i="6"/>
  <c r="AJ1159" i="6"/>
  <c r="AJ1155" i="6"/>
  <c r="AJ1151" i="6"/>
  <c r="AJ1147" i="6"/>
  <c r="AJ1143" i="6"/>
  <c r="AJ1139" i="6"/>
  <c r="AJ1135" i="6"/>
  <c r="AJ1131" i="6"/>
  <c r="AJ1127" i="6"/>
  <c r="AJ1123" i="6"/>
  <c r="AJ1119" i="6"/>
  <c r="AJ1115" i="6"/>
  <c r="AJ1111" i="6"/>
  <c r="AJ1107" i="6"/>
  <c r="AJ1103" i="6"/>
  <c r="AJ1099" i="6"/>
  <c r="AJ1095" i="6"/>
  <c r="AJ1091" i="6"/>
  <c r="AJ1087" i="6"/>
  <c r="AJ1083" i="6"/>
  <c r="AJ1079" i="6"/>
  <c r="AJ1075" i="6"/>
  <c r="AJ1071" i="6"/>
  <c r="AJ1067" i="6"/>
  <c r="AJ1063" i="6"/>
  <c r="AJ1059" i="6"/>
  <c r="AJ1055" i="6"/>
  <c r="AJ1051" i="6"/>
  <c r="AJ1047" i="6"/>
  <c r="AJ1043" i="6"/>
  <c r="AJ1039" i="6"/>
  <c r="AJ1035" i="6"/>
  <c r="AJ1031" i="6"/>
  <c r="AJ1027" i="6"/>
  <c r="AJ1023" i="6"/>
  <c r="AJ1019" i="6"/>
  <c r="AJ1015" i="6"/>
  <c r="AJ1011" i="6"/>
  <c r="AJ1007" i="6"/>
  <c r="AJ1003" i="6"/>
  <c r="AJ999" i="6"/>
  <c r="AJ995" i="6"/>
  <c r="AJ991" i="6"/>
  <c r="AJ987" i="6"/>
  <c r="AJ983" i="6"/>
  <c r="AJ979" i="6"/>
  <c r="AJ975" i="6"/>
  <c r="AJ971" i="6"/>
  <c r="AJ967" i="6"/>
  <c r="AJ963" i="6"/>
  <c r="AJ959" i="6"/>
  <c r="AJ955" i="6"/>
  <c r="AJ951" i="6"/>
  <c r="AJ947" i="6"/>
  <c r="AJ943" i="6"/>
  <c r="AJ939" i="6"/>
  <c r="AJ935" i="6"/>
  <c r="AJ931" i="6"/>
  <c r="AJ927" i="6"/>
  <c r="AJ923" i="6"/>
  <c r="AJ919" i="6"/>
  <c r="AJ915" i="6"/>
  <c r="AJ911" i="6"/>
  <c r="AJ907" i="6"/>
  <c r="AJ903" i="6"/>
  <c r="AJ899" i="6"/>
  <c r="AJ895" i="6"/>
  <c r="AJ891" i="6"/>
  <c r="AJ887" i="6"/>
  <c r="AJ883" i="6"/>
  <c r="AJ879" i="6"/>
  <c r="AJ875" i="6"/>
  <c r="AJ871" i="6"/>
  <c r="AJ867" i="6"/>
  <c r="AJ863" i="6"/>
  <c r="AJ859" i="6"/>
  <c r="AJ855" i="6"/>
  <c r="AJ851" i="6"/>
  <c r="AJ847" i="6"/>
  <c r="AJ843" i="6"/>
  <c r="AJ839" i="6"/>
  <c r="AJ835" i="6"/>
  <c r="AJ831" i="6"/>
  <c r="AJ827" i="6"/>
  <c r="AJ823" i="6"/>
  <c r="AJ819" i="6"/>
  <c r="AJ815" i="6"/>
  <c r="AJ811" i="6"/>
  <c r="AJ807" i="6"/>
  <c r="AJ803" i="6"/>
  <c r="AJ799" i="6"/>
  <c r="AJ795" i="6"/>
  <c r="AJ791" i="6"/>
  <c r="AJ787" i="6"/>
  <c r="AJ783" i="6"/>
  <c r="AJ779" i="6"/>
  <c r="AJ775" i="6"/>
  <c r="AJ767" i="6"/>
  <c r="AJ763" i="6"/>
  <c r="AJ759" i="6"/>
  <c r="AJ751" i="6"/>
  <c r="AJ747" i="6"/>
  <c r="AJ743" i="6"/>
  <c r="AJ735" i="6"/>
  <c r="AJ731" i="6"/>
  <c r="AJ727" i="6"/>
  <c r="AJ719" i="6"/>
  <c r="AJ715" i="6"/>
  <c r="AJ711" i="6"/>
  <c r="AJ703" i="6"/>
  <c r="AJ699" i="6"/>
  <c r="AJ695" i="6"/>
  <c r="AJ687" i="6"/>
  <c r="AJ683" i="6"/>
  <c r="AJ679" i="6"/>
  <c r="AJ671" i="6"/>
  <c r="AJ667" i="6"/>
  <c r="AJ663" i="6"/>
  <c r="AJ655" i="6"/>
  <c r="AJ651" i="6"/>
  <c r="AJ647" i="6"/>
  <c r="AJ639" i="6"/>
  <c r="AJ635" i="6"/>
  <c r="AJ631" i="6"/>
  <c r="AJ623" i="6"/>
  <c r="AJ619" i="6"/>
  <c r="AJ615" i="6"/>
  <c r="AJ607" i="6"/>
  <c r="AJ603" i="6"/>
  <c r="AJ599" i="6"/>
  <c r="AJ591" i="6"/>
  <c r="AJ587" i="6"/>
  <c r="AJ583" i="6"/>
  <c r="AJ575" i="6"/>
  <c r="AJ571" i="6"/>
  <c r="AJ567" i="6"/>
  <c r="AJ559" i="6"/>
  <c r="AJ555" i="6"/>
  <c r="AJ551" i="6"/>
  <c r="AJ543" i="6"/>
  <c r="AJ539" i="6"/>
  <c r="AJ535" i="6"/>
  <c r="AJ527" i="6"/>
  <c r="AJ523" i="6"/>
  <c r="AJ519" i="6"/>
  <c r="AJ511" i="6"/>
  <c r="AJ507" i="6"/>
  <c r="AJ503" i="6"/>
  <c r="AJ495" i="6"/>
  <c r="AJ491" i="6"/>
  <c r="AJ487" i="6"/>
  <c r="AJ483" i="6"/>
  <c r="AJ479" i="6"/>
  <c r="AJ475" i="6"/>
  <c r="AJ471" i="6"/>
  <c r="AJ467" i="6"/>
  <c r="AJ463" i="6"/>
  <c r="AJ459" i="6"/>
  <c r="AJ455" i="6"/>
  <c r="AJ451" i="6"/>
  <c r="AJ447" i="6"/>
  <c r="AJ443" i="6"/>
  <c r="AJ439" i="6"/>
  <c r="AJ435" i="6"/>
  <c r="AJ431" i="6"/>
  <c r="AJ427" i="6"/>
  <c r="AJ423" i="6"/>
  <c r="AJ419" i="6"/>
  <c r="AJ415" i="6"/>
  <c r="AJ411" i="6"/>
  <c r="AJ407" i="6"/>
  <c r="AJ403" i="6"/>
  <c r="AJ399" i="6"/>
  <c r="AJ395" i="6"/>
  <c r="AJ391" i="6"/>
  <c r="AJ387" i="6"/>
  <c r="AJ383" i="6"/>
  <c r="AJ379" i="6"/>
  <c r="AJ375" i="6"/>
  <c r="AJ371" i="6"/>
  <c r="AJ367" i="6"/>
  <c r="AJ363" i="6"/>
  <c r="AJ359" i="6"/>
  <c r="AJ355" i="6"/>
  <c r="AJ351" i="6"/>
  <c r="AJ347" i="6"/>
  <c r="AJ343" i="6"/>
  <c r="AJ339" i="6"/>
  <c r="AJ335" i="6"/>
  <c r="AJ331" i="6"/>
  <c r="AJ327" i="6"/>
  <c r="AJ323" i="6"/>
  <c r="AJ319" i="6"/>
  <c r="AJ315" i="6"/>
  <c r="AJ311" i="6"/>
  <c r="AJ307" i="6"/>
  <c r="AJ303" i="6"/>
  <c r="AJ299" i="6"/>
  <c r="AJ295" i="6"/>
  <c r="AJ291" i="6"/>
  <c r="AJ287" i="6"/>
  <c r="AJ283" i="6"/>
  <c r="AJ279" i="6"/>
  <c r="AJ275" i="6"/>
  <c r="AJ271" i="6"/>
  <c r="AJ267" i="6"/>
  <c r="AJ263" i="6"/>
  <c r="AJ259" i="6"/>
  <c r="AJ255" i="6"/>
  <c r="AJ251" i="6"/>
  <c r="AJ247" i="6"/>
  <c r="AJ243" i="6"/>
  <c r="AJ239" i="6"/>
  <c r="AJ235" i="6"/>
  <c r="AJ231" i="6"/>
  <c r="AJ227" i="6"/>
  <c r="AJ223" i="6"/>
  <c r="AJ219" i="6"/>
  <c r="AJ215" i="6"/>
  <c r="AJ211" i="6"/>
  <c r="AJ207" i="6"/>
  <c r="AJ203" i="6"/>
  <c r="AJ199" i="6"/>
  <c r="AJ195" i="6"/>
  <c r="AJ191" i="6"/>
  <c r="AJ187" i="6"/>
  <c r="AJ183" i="6"/>
  <c r="AJ179" i="6"/>
  <c r="AJ175" i="6"/>
  <c r="AJ171" i="6"/>
  <c r="AJ167" i="6"/>
  <c r="AJ163" i="6"/>
  <c r="AJ159" i="6"/>
  <c r="AJ155" i="6"/>
  <c r="AJ151" i="6"/>
  <c r="AJ147" i="6"/>
  <c r="AJ143" i="6"/>
  <c r="AJ139" i="6"/>
  <c r="AJ135" i="6"/>
  <c r="AJ131" i="6"/>
  <c r="AJ127" i="6"/>
  <c r="AJ123" i="6"/>
  <c r="AJ119" i="6"/>
  <c r="AJ115" i="6"/>
  <c r="AJ111" i="6"/>
  <c r="AJ107" i="6"/>
  <c r="AJ103" i="6"/>
  <c r="AJ99" i="6"/>
  <c r="AJ95" i="6"/>
  <c r="AJ91" i="6"/>
  <c r="AJ87" i="6"/>
  <c r="AJ83" i="6"/>
  <c r="AJ79" i="6"/>
  <c r="AJ75" i="6"/>
  <c r="AJ71" i="6"/>
  <c r="AJ67" i="6"/>
  <c r="AJ63" i="6"/>
  <c r="AJ59" i="6"/>
  <c r="AJ55" i="6"/>
  <c r="AJ51" i="6"/>
  <c r="AJ47" i="6"/>
  <c r="AJ43" i="6"/>
  <c r="AJ39" i="6"/>
  <c r="AJ35" i="6"/>
  <c r="AJ31" i="6"/>
  <c r="AJ27" i="6"/>
  <c r="AJ23" i="6"/>
  <c r="AJ19" i="6"/>
  <c r="AJ15" i="6"/>
  <c r="AJ11" i="6"/>
  <c r="AJ7" i="6"/>
  <c r="AJ3" i="6"/>
  <c r="AJ771" i="6"/>
  <c r="AJ707" i="6"/>
  <c r="AJ643" i="6"/>
  <c r="AJ579" i="6"/>
  <c r="AJ515" i="6"/>
  <c r="AJ1462" i="6"/>
  <c r="AJ1458" i="6"/>
  <c r="AJ1454" i="6"/>
  <c r="AJ1450" i="6"/>
  <c r="AJ1446" i="6"/>
  <c r="AJ1442" i="6"/>
  <c r="AJ1438" i="6"/>
  <c r="AJ1434" i="6"/>
  <c r="AJ1430" i="6"/>
  <c r="AJ1426" i="6"/>
  <c r="AJ1422" i="6"/>
  <c r="AJ1418" i="6"/>
  <c r="AJ1414" i="6"/>
  <c r="AJ1410" i="6"/>
  <c r="AJ1406" i="6"/>
  <c r="AJ1402" i="6"/>
  <c r="AJ1398" i="6"/>
  <c r="AJ1394" i="6"/>
  <c r="AJ1390" i="6"/>
  <c r="AJ1386" i="6"/>
  <c r="AJ1382" i="6"/>
  <c r="AJ755" i="6"/>
  <c r="AJ691" i="6"/>
  <c r="AJ627" i="6"/>
  <c r="AJ563" i="6"/>
  <c r="AJ499" i="6"/>
  <c r="AJ1457" i="6"/>
  <c r="AJ1441" i="6"/>
  <c r="AJ1425" i="6"/>
  <c r="AJ1409" i="6"/>
  <c r="AJ1393" i="6"/>
  <c r="AJ739" i="6"/>
  <c r="AJ675" i="6"/>
  <c r="AJ611" i="6"/>
  <c r="AJ547" i="6"/>
  <c r="AJ1464" i="6"/>
  <c r="AJ1460" i="6"/>
  <c r="AJ1456" i="6"/>
  <c r="AJ1452" i="6"/>
  <c r="AJ1448" i="6"/>
  <c r="AJ1444" i="6"/>
  <c r="AJ1440" i="6"/>
  <c r="AJ1436" i="6"/>
  <c r="AJ1432" i="6"/>
  <c r="AJ1428" i="6"/>
  <c r="AJ1424" i="6"/>
  <c r="AJ1420" i="6"/>
  <c r="AJ1416" i="6"/>
  <c r="AJ1412" i="6"/>
  <c r="AJ1408" i="6"/>
  <c r="AJ1404" i="6"/>
  <c r="AJ1400" i="6"/>
  <c r="AJ1396" i="6"/>
  <c r="AJ1392" i="6"/>
  <c r="AJ1388" i="6"/>
  <c r="AJ1384" i="6"/>
  <c r="AJ1380" i="6"/>
  <c r="AJ1376" i="6"/>
  <c r="AJ1372" i="6"/>
  <c r="AJ1368" i="6"/>
  <c r="AJ1364" i="6"/>
  <c r="AJ1360" i="6"/>
  <c r="AJ1356" i="6"/>
  <c r="AJ1352" i="6"/>
  <c r="AJ1348" i="6"/>
  <c r="AJ1344" i="6"/>
  <c r="AJ1340" i="6"/>
  <c r="AJ1336" i="6"/>
  <c r="AJ1332" i="6"/>
  <c r="AJ1328" i="6"/>
  <c r="AJ1324" i="6"/>
  <c r="AJ1320" i="6"/>
  <c r="AJ1316" i="6"/>
  <c r="AJ1453" i="6"/>
  <c r="AJ1437" i="6"/>
  <c r="AJ1421" i="6"/>
  <c r="AJ1405" i="6"/>
  <c r="AJ1389" i="6"/>
  <c r="AJ723" i="6"/>
  <c r="AJ659" i="6"/>
  <c r="AJ595" i="6"/>
  <c r="AJ531" i="6"/>
  <c r="AJ1002" i="6"/>
  <c r="AJ998" i="6"/>
  <c r="AJ994" i="6"/>
  <c r="AJ990" i="6"/>
  <c r="AJ986" i="6"/>
  <c r="AJ982" i="6"/>
  <c r="AJ978" i="6"/>
  <c r="AJ974" i="6"/>
  <c r="AJ970" i="6"/>
  <c r="AJ966" i="6"/>
  <c r="AJ962" i="6"/>
  <c r="AJ958" i="6"/>
  <c r="AJ954" i="6"/>
  <c r="AJ950" i="6"/>
  <c r="AJ946" i="6"/>
  <c r="AJ942" i="6"/>
  <c r="AJ938" i="6"/>
  <c r="AJ934" i="6"/>
  <c r="AJ930" i="6"/>
  <c r="AJ926" i="6"/>
  <c r="AJ922" i="6"/>
  <c r="AJ918" i="6"/>
  <c r="AJ914" i="6"/>
  <c r="AJ910" i="6"/>
  <c r="AJ906" i="6"/>
  <c r="AJ902" i="6"/>
  <c r="AJ898" i="6"/>
  <c r="AJ894" i="6"/>
  <c r="AJ890" i="6"/>
  <c r="AJ886" i="6"/>
  <c r="AJ882" i="6"/>
  <c r="AJ878" i="6"/>
  <c r="AJ874" i="6"/>
  <c r="AJ870" i="6"/>
  <c r="AJ866" i="6"/>
  <c r="AJ862" i="6"/>
  <c r="AJ858" i="6"/>
  <c r="AJ854" i="6"/>
  <c r="AJ850" i="6"/>
  <c r="AJ846" i="6"/>
  <c r="AJ842" i="6"/>
  <c r="AJ838" i="6"/>
  <c r="AJ834" i="6"/>
  <c r="AJ830" i="6"/>
  <c r="AJ826" i="6"/>
  <c r="AJ822" i="6"/>
  <c r="AJ818" i="6"/>
  <c r="AJ814" i="6"/>
  <c r="AJ810" i="6"/>
  <c r="AJ806" i="6"/>
  <c r="AJ802" i="6"/>
  <c r="AJ798" i="6"/>
  <c r="AJ794" i="6"/>
  <c r="AJ790" i="6"/>
  <c r="AJ786" i="6"/>
  <c r="AJ782" i="6"/>
  <c r="AJ778" i="6"/>
  <c r="AJ774" i="6"/>
  <c r="AJ770" i="6"/>
  <c r="AJ766" i="6"/>
  <c r="AJ762" i="6"/>
  <c r="AJ758" i="6"/>
  <c r="AJ754" i="6"/>
  <c r="AJ750" i="6"/>
  <c r="AJ746" i="6"/>
  <c r="AJ742" i="6"/>
  <c r="AJ738" i="6"/>
  <c r="AJ734" i="6"/>
  <c r="AJ730" i="6"/>
  <c r="AJ726" i="6"/>
  <c r="AJ722" i="6"/>
  <c r="AJ718" i="6"/>
  <c r="AJ714" i="6"/>
  <c r="AJ710" i="6"/>
  <c r="AJ706" i="6"/>
  <c r="AJ702" i="6"/>
  <c r="AJ698" i="6"/>
  <c r="AJ694" i="6"/>
  <c r="AJ690" i="6"/>
  <c r="AJ686" i="6"/>
  <c r="AJ682" i="6"/>
  <c r="AJ678" i="6"/>
  <c r="AJ674" i="6"/>
  <c r="AJ670" i="6"/>
  <c r="AJ666" i="6"/>
  <c r="AJ662" i="6"/>
  <c r="AJ658" i="6"/>
  <c r="AJ654" i="6"/>
  <c r="AJ650" i="6"/>
  <c r="AJ646" i="6"/>
  <c r="AJ642" i="6"/>
  <c r="AJ638" i="6"/>
  <c r="AJ634" i="6"/>
  <c r="AJ630" i="6"/>
  <c r="AJ626" i="6"/>
  <c r="AJ622" i="6"/>
  <c r="AJ618" i="6"/>
  <c r="AJ614" i="6"/>
  <c r="AJ610" i="6"/>
  <c r="AJ606" i="6"/>
  <c r="AJ602" i="6"/>
  <c r="AJ598" i="6"/>
  <c r="AJ594" i="6"/>
  <c r="AJ590" i="6"/>
  <c r="AJ586" i="6"/>
  <c r="AJ582" i="6"/>
  <c r="AJ578" i="6"/>
  <c r="AJ574" i="6"/>
  <c r="AJ570" i="6"/>
  <c r="AJ566" i="6"/>
  <c r="AJ562" i="6"/>
  <c r="AJ558" i="6"/>
  <c r="AJ554" i="6"/>
  <c r="AJ550" i="6"/>
  <c r="AJ546" i="6"/>
  <c r="AJ542" i="6"/>
  <c r="AJ538" i="6"/>
  <c r="AJ534" i="6"/>
  <c r="AJ530" i="6"/>
  <c r="AJ526" i="6"/>
  <c r="AJ522" i="6"/>
  <c r="AJ518" i="6"/>
  <c r="AJ514" i="6"/>
  <c r="AJ510" i="6"/>
  <c r="AJ506" i="6"/>
  <c r="AJ502" i="6"/>
  <c r="AJ498" i="6"/>
  <c r="AJ494" i="6"/>
  <c r="AJ490" i="6"/>
  <c r="AJ486" i="6"/>
  <c r="AJ482" i="6"/>
  <c r="AJ478" i="6"/>
  <c r="AJ474" i="6"/>
  <c r="AJ470" i="6"/>
  <c r="AJ466" i="6"/>
  <c r="AJ462" i="6"/>
  <c r="AJ458" i="6"/>
  <c r="AJ454" i="6"/>
  <c r="AJ450" i="6"/>
  <c r="AJ446" i="6"/>
  <c r="AJ442" i="6"/>
  <c r="AJ438" i="6"/>
  <c r="AJ434" i="6"/>
  <c r="AJ430" i="6"/>
  <c r="AJ426" i="6"/>
  <c r="AJ422" i="6"/>
  <c r="AJ418" i="6"/>
  <c r="AJ414" i="6"/>
  <c r="AJ410" i="6"/>
  <c r="AJ406" i="6"/>
  <c r="AJ402" i="6"/>
  <c r="AJ398" i="6"/>
  <c r="AJ394" i="6"/>
  <c r="AJ390" i="6"/>
  <c r="AJ386" i="6"/>
  <c r="AJ382" i="6"/>
  <c r="AJ378" i="6"/>
  <c r="AJ374" i="6"/>
  <c r="AJ370" i="6"/>
  <c r="AJ366" i="6"/>
  <c r="AJ362" i="6"/>
  <c r="AJ358" i="6"/>
  <c r="AJ354" i="6"/>
  <c r="AJ350" i="6"/>
  <c r="AJ346" i="6"/>
  <c r="AJ342" i="6"/>
  <c r="AJ338" i="6"/>
  <c r="AJ334" i="6"/>
  <c r="AJ330" i="6"/>
  <c r="AJ326" i="6"/>
  <c r="AJ322" i="6"/>
  <c r="AJ318" i="6"/>
  <c r="AJ314" i="6"/>
  <c r="AJ310" i="6"/>
  <c r="AJ306" i="6"/>
  <c r="AJ302" i="6"/>
  <c r="AJ298" i="6"/>
  <c r="AJ294" i="6"/>
  <c r="AJ290" i="6"/>
  <c r="AJ286" i="6"/>
  <c r="AJ282" i="6"/>
  <c r="AJ278" i="6"/>
  <c r="AJ274" i="6"/>
  <c r="AJ270" i="6"/>
  <c r="AJ266" i="6"/>
  <c r="AJ262" i="6"/>
  <c r="AJ258" i="6"/>
  <c r="AJ254" i="6"/>
  <c r="AJ250" i="6"/>
  <c r="AJ246" i="6"/>
  <c r="AJ242" i="6"/>
  <c r="AJ238" i="6"/>
  <c r="AJ234" i="6"/>
  <c r="AJ230" i="6"/>
  <c r="AJ226" i="6"/>
  <c r="AJ222" i="6"/>
  <c r="AJ218" i="6"/>
  <c r="AJ214" i="6"/>
  <c r="AJ210" i="6"/>
  <c r="AJ206" i="6"/>
  <c r="AJ202" i="6"/>
  <c r="AJ198" i="6"/>
  <c r="AJ194" i="6"/>
  <c r="AJ190" i="6"/>
  <c r="AJ186" i="6"/>
  <c r="AJ182" i="6"/>
  <c r="AJ178" i="6"/>
  <c r="AJ174" i="6"/>
  <c r="AJ170" i="6"/>
  <c r="AJ166" i="6"/>
  <c r="AJ162" i="6"/>
  <c r="AJ158" i="6"/>
  <c r="AJ154" i="6"/>
  <c r="AJ150" i="6"/>
  <c r="AJ146" i="6"/>
  <c r="AJ142" i="6"/>
  <c r="AJ138" i="6"/>
  <c r="AJ134" i="6"/>
  <c r="AJ130" i="6"/>
  <c r="AJ126" i="6"/>
  <c r="AJ122" i="6"/>
  <c r="AJ118" i="6"/>
  <c r="AJ114" i="6"/>
  <c r="AJ110" i="6"/>
  <c r="AJ106" i="6"/>
  <c r="AJ102" i="6"/>
  <c r="AJ98" i="6"/>
  <c r="AJ94" i="6"/>
  <c r="AJ90" i="6"/>
  <c r="AJ86" i="6"/>
  <c r="AJ82" i="6"/>
  <c r="AJ78" i="6"/>
  <c r="AJ74" i="6"/>
  <c r="AJ70" i="6"/>
  <c r="AJ66" i="6"/>
  <c r="AJ62" i="6"/>
  <c r="AJ58" i="6"/>
  <c r="AJ54" i="6"/>
  <c r="AJ50" i="6"/>
  <c r="AJ46" i="6"/>
  <c r="AJ42" i="6"/>
  <c r="AJ38" i="6"/>
  <c r="AJ34" i="6"/>
  <c r="AJ30" i="6"/>
  <c r="AJ26" i="6"/>
  <c r="AJ22" i="6"/>
  <c r="AJ18" i="6"/>
  <c r="AJ14" i="6"/>
  <c r="AJ10" i="6"/>
  <c r="AJ6" i="6"/>
  <c r="AJ965" i="6"/>
  <c r="AJ961" i="6"/>
  <c r="AJ953" i="6"/>
  <c r="AJ949" i="6"/>
  <c r="AJ945" i="6"/>
  <c r="AJ941" i="6"/>
  <c r="AJ937" i="6"/>
  <c r="AJ933" i="6"/>
  <c r="AJ929" i="6"/>
  <c r="AJ925" i="6"/>
  <c r="AJ921" i="6"/>
  <c r="AJ917" i="6"/>
  <c r="AJ913" i="6"/>
  <c r="AJ909" i="6"/>
  <c r="AJ905" i="6"/>
  <c r="AJ901" i="6"/>
  <c r="AJ897" i="6"/>
  <c r="AJ889" i="6"/>
  <c r="AJ885" i="6"/>
  <c r="AJ881" i="6"/>
  <c r="AJ877" i="6"/>
  <c r="AJ873" i="6"/>
  <c r="AJ869" i="6"/>
  <c r="AJ865" i="6"/>
  <c r="AJ861" i="6"/>
  <c r="AJ857" i="6"/>
  <c r="AJ853" i="6"/>
  <c r="AJ849" i="6"/>
  <c r="AJ845" i="6"/>
  <c r="AJ841" i="6"/>
  <c r="AJ837" i="6"/>
  <c r="AJ833" i="6"/>
  <c r="AJ829" i="6"/>
  <c r="AJ825" i="6"/>
  <c r="AJ821" i="6"/>
  <c r="AJ817" i="6"/>
  <c r="AJ813" i="6"/>
  <c r="AJ809" i="6"/>
  <c r="AJ805" i="6"/>
  <c r="AJ801" i="6"/>
  <c r="AJ797" i="6"/>
  <c r="AJ793" i="6"/>
  <c r="AJ789" i="6"/>
  <c r="AJ785" i="6"/>
  <c r="AJ781" i="6"/>
  <c r="AJ777" i="6"/>
  <c r="AJ773" i="6"/>
  <c r="AJ769" i="6"/>
  <c r="AJ765" i="6"/>
  <c r="AJ761" i="6"/>
  <c r="AJ757" i="6"/>
  <c r="AJ753" i="6"/>
  <c r="AJ749" i="6"/>
  <c r="AJ745" i="6"/>
  <c r="AJ741" i="6"/>
  <c r="AJ737" i="6"/>
  <c r="AJ733" i="6"/>
  <c r="AJ729" i="6"/>
  <c r="AJ725" i="6"/>
  <c r="AJ721" i="6"/>
  <c r="AJ717" i="6"/>
  <c r="AJ713" i="6"/>
  <c r="AJ709" i="6"/>
  <c r="AJ705" i="6"/>
  <c r="AJ701" i="6"/>
  <c r="AJ697" i="6"/>
  <c r="AJ693" i="6"/>
  <c r="AJ689" i="6"/>
  <c r="AJ685" i="6"/>
  <c r="AJ681" i="6"/>
  <c r="AJ677" i="6"/>
  <c r="AJ673" i="6"/>
  <c r="AJ669" i="6"/>
  <c r="AJ665" i="6"/>
  <c r="AJ661" i="6"/>
  <c r="AJ657" i="6"/>
  <c r="AJ653" i="6"/>
  <c r="AJ649" i="6"/>
  <c r="AJ645" i="6"/>
  <c r="AJ641" i="6"/>
  <c r="AJ637" i="6"/>
  <c r="AJ633" i="6"/>
  <c r="AJ629" i="6"/>
  <c r="AJ625" i="6"/>
  <c r="AJ621" i="6"/>
  <c r="AJ617" i="6"/>
  <c r="AJ613" i="6"/>
  <c r="AJ609" i="6"/>
  <c r="AJ605" i="6"/>
  <c r="AJ601" i="6"/>
  <c r="AJ597" i="6"/>
  <c r="AJ593" i="6"/>
  <c r="AJ589" i="6"/>
  <c r="AJ585" i="6"/>
  <c r="AJ581" i="6"/>
  <c r="AJ577" i="6"/>
  <c r="AJ573" i="6"/>
  <c r="AJ569" i="6"/>
  <c r="AJ565" i="6"/>
  <c r="AJ561" i="6"/>
  <c r="AJ557" i="6"/>
  <c r="AJ553" i="6"/>
  <c r="AJ549" i="6"/>
  <c r="AJ545" i="6"/>
  <c r="AJ541" i="6"/>
  <c r="AJ537" i="6"/>
  <c r="AJ533" i="6"/>
  <c r="AJ529" i="6"/>
  <c r="AJ525" i="6"/>
  <c r="AJ521" i="6"/>
  <c r="AJ517" i="6"/>
  <c r="AJ513" i="6"/>
  <c r="AJ509" i="6"/>
  <c r="AJ505" i="6"/>
  <c r="AJ501" i="6"/>
  <c r="AJ497" i="6"/>
  <c r="AJ493" i="6"/>
  <c r="AJ489" i="6"/>
  <c r="AJ485" i="6"/>
  <c r="AJ481" i="6"/>
  <c r="AJ477" i="6"/>
  <c r="AJ473" i="6"/>
  <c r="AJ469" i="6"/>
  <c r="AJ465" i="6"/>
  <c r="AJ461" i="6"/>
  <c r="AJ457" i="6"/>
  <c r="AJ453" i="6"/>
  <c r="AJ449" i="6"/>
  <c r="AJ445" i="6"/>
  <c r="AJ441" i="6"/>
  <c r="AJ437" i="6"/>
  <c r="AJ433" i="6"/>
  <c r="AJ429" i="6"/>
  <c r="AJ425" i="6"/>
  <c r="AJ421" i="6"/>
  <c r="AJ417" i="6"/>
  <c r="AJ413" i="6"/>
  <c r="AJ409" i="6"/>
  <c r="AJ405" i="6"/>
  <c r="AJ401" i="6"/>
  <c r="AJ397" i="6"/>
  <c r="AJ393" i="6"/>
  <c r="AJ389" i="6"/>
  <c r="AJ385" i="6"/>
  <c r="AJ381" i="6"/>
  <c r="AJ377" i="6"/>
  <c r="AJ373" i="6"/>
  <c r="AJ369" i="6"/>
  <c r="AJ365" i="6"/>
  <c r="AJ361" i="6"/>
  <c r="AJ357" i="6"/>
  <c r="AJ353" i="6"/>
  <c r="AJ349" i="6"/>
  <c r="AJ345" i="6"/>
  <c r="AJ341" i="6"/>
  <c r="AJ337" i="6"/>
  <c r="AJ333" i="6"/>
  <c r="AJ329" i="6"/>
  <c r="AJ325" i="6"/>
  <c r="AJ321" i="6"/>
  <c r="AJ317" i="6"/>
  <c r="AJ313" i="6"/>
  <c r="AJ309" i="6"/>
  <c r="AJ305" i="6"/>
  <c r="AJ301" i="6"/>
  <c r="AJ297" i="6"/>
  <c r="AJ293" i="6"/>
  <c r="AJ289" i="6"/>
  <c r="AJ285" i="6"/>
  <c r="AJ281" i="6"/>
  <c r="AJ277" i="6"/>
  <c r="AJ273" i="6"/>
  <c r="AJ269" i="6"/>
  <c r="AJ265" i="6"/>
  <c r="AJ261" i="6"/>
  <c r="AJ257" i="6"/>
  <c r="AJ253" i="6"/>
  <c r="AJ249" i="6"/>
  <c r="AJ245" i="6"/>
  <c r="AJ241" i="6"/>
  <c r="AJ237" i="6"/>
  <c r="AJ233" i="6"/>
  <c r="AJ229" i="6"/>
  <c r="AJ225" i="6"/>
  <c r="AJ221" i="6"/>
  <c r="AJ217" i="6"/>
  <c r="AJ213" i="6"/>
  <c r="AJ209" i="6"/>
  <c r="AJ205" i="6"/>
  <c r="AJ201" i="6"/>
  <c r="AJ197" i="6"/>
  <c r="AJ193" i="6"/>
  <c r="AJ189" i="6"/>
  <c r="AJ185" i="6"/>
  <c r="AJ181" i="6"/>
  <c r="AJ177" i="6"/>
  <c r="AJ173" i="6"/>
  <c r="AJ169" i="6"/>
  <c r="AJ165" i="6"/>
  <c r="AJ161" i="6"/>
  <c r="AJ157" i="6"/>
  <c r="AJ153" i="6"/>
  <c r="AJ149" i="6"/>
  <c r="AJ145" i="6"/>
  <c r="AJ141" i="6"/>
  <c r="AJ137" i="6"/>
  <c r="AJ133" i="6"/>
  <c r="AJ129" i="6"/>
  <c r="AJ125" i="6"/>
  <c r="AJ121" i="6"/>
  <c r="AJ117" i="6"/>
  <c r="AJ113" i="6"/>
  <c r="AJ109" i="6"/>
  <c r="AJ105" i="6"/>
  <c r="AJ101" i="6"/>
  <c r="AJ97" i="6"/>
  <c r="AJ93" i="6"/>
  <c r="AJ89" i="6"/>
  <c r="AJ85" i="6"/>
  <c r="AJ81" i="6"/>
  <c r="AJ77" i="6"/>
  <c r="AJ73" i="6"/>
  <c r="AJ69" i="6"/>
  <c r="AJ65" i="6"/>
  <c r="AJ61" i="6"/>
  <c r="AJ57" i="6"/>
  <c r="AJ53" i="6"/>
  <c r="AJ49" i="6"/>
  <c r="AJ45" i="6"/>
  <c r="AJ41" i="6"/>
  <c r="AJ37" i="6"/>
  <c r="AJ33" i="6"/>
  <c r="AJ29" i="6"/>
  <c r="AJ25" i="6"/>
  <c r="AJ21" i="6"/>
  <c r="AJ17" i="6"/>
  <c r="AJ13" i="6"/>
  <c r="AJ9" i="6"/>
  <c r="AJ5" i="6"/>
  <c r="AJ1001" i="6"/>
  <c r="AJ993" i="6"/>
  <c r="AJ985" i="6"/>
  <c r="AJ977" i="6"/>
  <c r="AJ969" i="6"/>
  <c r="AJ1004" i="6"/>
  <c r="AJ1000" i="6"/>
  <c r="AJ996" i="6"/>
  <c r="AJ992" i="6"/>
  <c r="AJ988" i="6"/>
  <c r="AJ984" i="6"/>
  <c r="AJ980" i="6"/>
  <c r="AJ976" i="6"/>
  <c r="AJ972" i="6"/>
  <c r="AJ968" i="6"/>
  <c r="AJ964" i="6"/>
  <c r="AJ960" i="6"/>
  <c r="AJ956" i="6"/>
  <c r="AJ952" i="6"/>
  <c r="AJ948" i="6"/>
  <c r="AJ944" i="6"/>
  <c r="AJ940" i="6"/>
  <c r="AJ936" i="6"/>
  <c r="AJ932" i="6"/>
  <c r="AJ928" i="6"/>
  <c r="AJ924" i="6"/>
  <c r="AJ920" i="6"/>
  <c r="AJ916" i="6"/>
  <c r="AJ912" i="6"/>
  <c r="AJ908" i="6"/>
  <c r="AJ904" i="6"/>
  <c r="AJ900" i="6"/>
  <c r="AJ896" i="6"/>
  <c r="AJ892" i="6"/>
  <c r="AJ888" i="6"/>
  <c r="AJ884" i="6"/>
  <c r="AJ880" i="6"/>
  <c r="AJ876" i="6"/>
  <c r="AJ872" i="6"/>
  <c r="AJ868" i="6"/>
  <c r="AJ864" i="6"/>
  <c r="AJ860" i="6"/>
  <c r="AJ856" i="6"/>
  <c r="AJ852" i="6"/>
  <c r="AJ848" i="6"/>
  <c r="AJ844" i="6"/>
  <c r="AJ840" i="6"/>
  <c r="AJ836" i="6"/>
  <c r="AJ832" i="6"/>
  <c r="AJ828" i="6"/>
  <c r="AJ824" i="6"/>
  <c r="AJ820" i="6"/>
  <c r="AJ816" i="6"/>
  <c r="AJ812" i="6"/>
  <c r="AJ808" i="6"/>
  <c r="AJ804" i="6"/>
  <c r="AJ800" i="6"/>
  <c r="AJ796" i="6"/>
  <c r="AJ792" i="6"/>
  <c r="AJ788" i="6"/>
  <c r="AJ784" i="6"/>
  <c r="AJ780" i="6"/>
  <c r="AJ776" i="6"/>
  <c r="AJ772" i="6"/>
  <c r="AJ764" i="6"/>
  <c r="AJ760" i="6"/>
  <c r="AJ756" i="6"/>
  <c r="AJ752" i="6"/>
  <c r="AJ748" i="6"/>
  <c r="AJ744" i="6"/>
  <c r="AJ740" i="6"/>
  <c r="AJ736" i="6"/>
  <c r="AJ732" i="6"/>
  <c r="AJ728" i="6"/>
  <c r="AJ724" i="6"/>
  <c r="AJ720" i="6"/>
  <c r="AJ716" i="6"/>
  <c r="AJ712" i="6"/>
  <c r="AJ708" i="6"/>
  <c r="AJ704" i="6"/>
  <c r="AJ700" i="6"/>
  <c r="AJ696" i="6"/>
  <c r="AJ692" i="6"/>
  <c r="AJ688" i="6"/>
  <c r="AJ684" i="6"/>
  <c r="AJ680" i="6"/>
  <c r="AJ676" i="6"/>
  <c r="AJ672" i="6"/>
  <c r="AJ668" i="6"/>
  <c r="AJ664" i="6"/>
  <c r="AJ660" i="6"/>
  <c r="AJ656" i="6"/>
  <c r="AJ652" i="6"/>
  <c r="AJ648" i="6"/>
  <c r="AJ644" i="6"/>
  <c r="AJ640" i="6"/>
  <c r="AJ636" i="6"/>
  <c r="AJ632" i="6"/>
  <c r="AJ628" i="6"/>
  <c r="AJ624" i="6"/>
  <c r="AJ620" i="6"/>
  <c r="AJ616" i="6"/>
  <c r="AJ612" i="6"/>
  <c r="AJ608" i="6"/>
  <c r="AJ604" i="6"/>
  <c r="AJ600" i="6"/>
  <c r="AJ596" i="6"/>
  <c r="AJ592" i="6"/>
  <c r="AJ588" i="6"/>
  <c r="AJ584" i="6"/>
  <c r="AJ580" i="6"/>
  <c r="AJ576" i="6"/>
  <c r="AJ572" i="6"/>
  <c r="AJ568" i="6"/>
  <c r="AJ564" i="6"/>
  <c r="AJ560" i="6"/>
  <c r="AJ556" i="6"/>
  <c r="AJ552" i="6"/>
  <c r="AJ548" i="6"/>
  <c r="AJ544" i="6"/>
  <c r="AJ540" i="6"/>
  <c r="AJ536" i="6"/>
  <c r="AJ532" i="6"/>
  <c r="AJ528" i="6"/>
  <c r="AJ524" i="6"/>
  <c r="AJ520" i="6"/>
  <c r="AJ516" i="6"/>
  <c r="AJ512" i="6"/>
  <c r="AJ508" i="6"/>
  <c r="AJ504" i="6"/>
  <c r="AJ500" i="6"/>
  <c r="AJ496" i="6"/>
  <c r="AJ492" i="6"/>
  <c r="AJ488" i="6"/>
  <c r="AJ480" i="6"/>
  <c r="AJ476" i="6"/>
  <c r="AJ472" i="6"/>
  <c r="AJ464" i="6"/>
  <c r="AJ460" i="6"/>
  <c r="AJ456" i="6"/>
  <c r="AJ448" i="6"/>
  <c r="AJ444" i="6"/>
  <c r="AJ440" i="6"/>
  <c r="AJ432" i="6"/>
  <c r="AJ428" i="6"/>
  <c r="AJ424" i="6"/>
  <c r="AJ416" i="6"/>
  <c r="AJ412" i="6"/>
  <c r="AJ408" i="6"/>
  <c r="AJ400" i="6"/>
  <c r="AJ396" i="6"/>
  <c r="AJ392" i="6"/>
  <c r="AJ384" i="6"/>
  <c r="AJ380" i="6"/>
  <c r="AJ376" i="6"/>
  <c r="AJ368" i="6"/>
  <c r="AJ364" i="6"/>
  <c r="AJ360" i="6"/>
  <c r="AJ352" i="6"/>
  <c r="AJ348" i="6"/>
  <c r="AJ344" i="6"/>
  <c r="AJ336" i="6"/>
  <c r="AJ332" i="6"/>
  <c r="AJ328" i="6"/>
  <c r="AJ320" i="6"/>
  <c r="AJ316" i="6"/>
  <c r="AJ312" i="6"/>
  <c r="AJ304" i="6"/>
  <c r="AJ300" i="6"/>
  <c r="AJ296" i="6"/>
  <c r="AJ288" i="6"/>
  <c r="AJ284" i="6"/>
  <c r="AJ280" i="6"/>
  <c r="AJ272" i="6"/>
  <c r="AJ268" i="6"/>
  <c r="AJ264" i="6"/>
  <c r="AJ256" i="6"/>
  <c r="AJ252" i="6"/>
  <c r="AJ248" i="6"/>
  <c r="AJ240" i="6"/>
  <c r="AJ236" i="6"/>
  <c r="AJ232" i="6"/>
  <c r="AJ224" i="6"/>
  <c r="AJ220" i="6"/>
  <c r="AJ216" i="6"/>
  <c r="AJ208" i="6"/>
  <c r="AJ204" i="6"/>
  <c r="AJ200" i="6"/>
  <c r="AJ192" i="6"/>
  <c r="AJ188" i="6"/>
  <c r="AJ184" i="6"/>
  <c r="AJ176" i="6"/>
  <c r="AJ172" i="6"/>
  <c r="AJ168" i="6"/>
  <c r="AJ160" i="6"/>
  <c r="AJ156" i="6"/>
  <c r="AJ152" i="6"/>
  <c r="AJ144" i="6"/>
  <c r="AJ140" i="6"/>
  <c r="AJ136" i="6"/>
  <c r="AJ128" i="6"/>
  <c r="AJ124" i="6"/>
  <c r="AJ120" i="6"/>
  <c r="AJ112" i="6"/>
  <c r="AJ108" i="6"/>
  <c r="AJ104" i="6"/>
  <c r="AJ96" i="6"/>
  <c r="AJ92" i="6"/>
  <c r="AJ88" i="6"/>
  <c r="AJ80" i="6"/>
  <c r="AJ76" i="6"/>
  <c r="AJ72" i="6"/>
  <c r="AJ64" i="6"/>
  <c r="AJ60" i="6"/>
  <c r="AJ56" i="6"/>
  <c r="AJ48" i="6"/>
  <c r="AJ44" i="6"/>
  <c r="AJ40" i="6"/>
  <c r="AJ32" i="6"/>
  <c r="AJ28" i="6"/>
  <c r="AJ24" i="6"/>
  <c r="AJ16" i="6"/>
  <c r="AJ12" i="6"/>
  <c r="AJ8" i="6"/>
  <c r="AJ1378" i="6"/>
  <c r="AJ1374" i="6"/>
  <c r="AJ1370" i="6"/>
  <c r="AJ1366" i="6"/>
  <c r="AJ1362" i="6"/>
  <c r="AJ1358" i="6"/>
  <c r="AJ1354" i="6"/>
  <c r="AJ1350" i="6"/>
  <c r="AJ1346" i="6"/>
  <c r="AJ1342" i="6"/>
  <c r="AJ1338" i="6"/>
  <c r="AJ1334" i="6"/>
  <c r="AJ1330" i="6"/>
  <c r="AJ1326" i="6"/>
  <c r="AJ1322" i="6"/>
  <c r="AJ1318" i="6"/>
  <c r="AJ1314" i="6"/>
  <c r="AJ1310" i="6"/>
  <c r="AJ1306" i="6"/>
  <c r="AJ1302" i="6"/>
  <c r="AJ1298" i="6"/>
  <c r="AJ1294" i="6"/>
  <c r="AJ1290" i="6"/>
  <c r="AJ1286" i="6"/>
  <c r="AJ1282" i="6"/>
  <c r="AJ1278" i="6"/>
  <c r="AJ1274" i="6"/>
  <c r="AJ1270" i="6"/>
  <c r="AJ1266" i="6"/>
  <c r="AJ1262" i="6"/>
  <c r="AJ1258" i="6"/>
  <c r="AJ1254" i="6"/>
  <c r="AJ1250" i="6"/>
  <c r="AJ1246" i="6"/>
  <c r="AJ1242" i="6"/>
  <c r="AJ1238" i="6"/>
  <c r="AJ1234" i="6"/>
  <c r="AJ1230" i="6"/>
  <c r="AJ1226" i="6"/>
  <c r="AJ1222" i="6"/>
  <c r="AJ1218" i="6"/>
  <c r="AJ1214" i="6"/>
  <c r="AJ1210" i="6"/>
  <c r="AJ1206" i="6"/>
  <c r="AJ1202" i="6"/>
  <c r="AJ1198" i="6"/>
  <c r="AJ1194" i="6"/>
  <c r="AJ1190" i="6"/>
  <c r="AJ1186" i="6"/>
  <c r="AJ1182" i="6"/>
  <c r="AJ1178" i="6"/>
  <c r="AJ1174" i="6"/>
  <c r="AJ1170" i="6"/>
  <c r="AJ1166" i="6"/>
  <c r="AJ1162" i="6"/>
  <c r="AJ1158" i="6"/>
  <c r="AJ1154" i="6"/>
  <c r="AJ1150" i="6"/>
  <c r="AJ1146" i="6"/>
  <c r="AJ1142" i="6"/>
  <c r="AJ1138" i="6"/>
  <c r="AJ1134" i="6"/>
  <c r="AJ1130" i="6"/>
  <c r="AJ1126" i="6"/>
  <c r="AJ1122" i="6"/>
  <c r="AJ1118" i="6"/>
  <c r="AJ1114" i="6"/>
  <c r="AJ1110" i="6"/>
  <c r="AJ1106" i="6"/>
  <c r="AJ1102" i="6"/>
  <c r="AJ1098" i="6"/>
  <c r="AJ1094" i="6"/>
  <c r="AJ1090" i="6"/>
  <c r="AJ1086" i="6"/>
  <c r="AJ1082" i="6"/>
  <c r="AJ1078" i="6"/>
  <c r="AJ1074" i="6"/>
  <c r="AJ1070" i="6"/>
  <c r="AJ1066" i="6"/>
  <c r="AJ1062" i="6"/>
  <c r="AJ1058" i="6"/>
  <c r="AJ1054" i="6"/>
  <c r="AJ1050" i="6"/>
  <c r="AJ1046" i="6"/>
  <c r="AJ1042" i="6"/>
  <c r="AJ1038" i="6"/>
  <c r="AJ1034" i="6"/>
  <c r="AJ1030" i="6"/>
  <c r="AJ1026" i="6"/>
  <c r="AJ1022" i="6"/>
  <c r="AJ1018" i="6"/>
  <c r="AJ1014" i="6"/>
  <c r="AJ1010" i="6"/>
  <c r="AJ1006" i="6"/>
  <c r="AJ468" i="6"/>
  <c r="AJ404" i="6"/>
  <c r="AJ340" i="6"/>
  <c r="AJ276" i="6"/>
  <c r="AJ212" i="6"/>
  <c r="AJ148" i="6"/>
  <c r="AJ84" i="6"/>
  <c r="AJ20" i="6"/>
  <c r="I3" i="6" l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2" i="6"/>
  <c r="AB3" i="3" l="1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2" i="3"/>
  <c r="BG3" i="6" l="1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G132" i="6"/>
  <c r="BG133" i="6"/>
  <c r="BG134" i="6"/>
  <c r="BG135" i="6"/>
  <c r="BG136" i="6"/>
  <c r="BG137" i="6"/>
  <c r="BG138" i="6"/>
  <c r="BG139" i="6"/>
  <c r="BG140" i="6"/>
  <c r="BG141" i="6"/>
  <c r="BG142" i="6"/>
  <c r="BG143" i="6"/>
  <c r="BG144" i="6"/>
  <c r="BG145" i="6"/>
  <c r="BG146" i="6"/>
  <c r="BG147" i="6"/>
  <c r="BG148" i="6"/>
  <c r="BG149" i="6"/>
  <c r="BG150" i="6"/>
  <c r="BG151" i="6"/>
  <c r="BG152" i="6"/>
  <c r="BG153" i="6"/>
  <c r="BG154" i="6"/>
  <c r="BG155" i="6"/>
  <c r="BG156" i="6"/>
  <c r="BG157" i="6"/>
  <c r="BG158" i="6"/>
  <c r="BG159" i="6"/>
  <c r="BG160" i="6"/>
  <c r="BG161" i="6"/>
  <c r="BG162" i="6"/>
  <c r="BG163" i="6"/>
  <c r="BG164" i="6"/>
  <c r="BG165" i="6"/>
  <c r="BG166" i="6"/>
  <c r="BG167" i="6"/>
  <c r="BG168" i="6"/>
  <c r="BG169" i="6"/>
  <c r="BG170" i="6"/>
  <c r="BG171" i="6"/>
  <c r="BG172" i="6"/>
  <c r="BG173" i="6"/>
  <c r="BG174" i="6"/>
  <c r="BG175" i="6"/>
  <c r="BG176" i="6"/>
  <c r="BG177" i="6"/>
  <c r="BG178" i="6"/>
  <c r="BG179" i="6"/>
  <c r="BG180" i="6"/>
  <c r="BG181" i="6"/>
  <c r="BG182" i="6"/>
  <c r="BG183" i="6"/>
  <c r="BG184" i="6"/>
  <c r="BG185" i="6"/>
  <c r="BG186" i="6"/>
  <c r="BG187" i="6"/>
  <c r="BG188" i="6"/>
  <c r="BG189" i="6"/>
  <c r="BG190" i="6"/>
  <c r="BG191" i="6"/>
  <c r="BG192" i="6"/>
  <c r="BG193" i="6"/>
  <c r="BG194" i="6"/>
  <c r="BG195" i="6"/>
  <c r="BG196" i="6"/>
  <c r="BG197" i="6"/>
  <c r="BG198" i="6"/>
  <c r="BG199" i="6"/>
  <c r="BG200" i="6"/>
  <c r="BG201" i="6"/>
  <c r="BG202" i="6"/>
  <c r="BG203" i="6"/>
  <c r="BG204" i="6"/>
  <c r="BG205" i="6"/>
  <c r="BG206" i="6"/>
  <c r="BG207" i="6"/>
  <c r="BG208" i="6"/>
  <c r="BG209" i="6"/>
  <c r="BG210" i="6"/>
  <c r="BG211" i="6"/>
  <c r="BG212" i="6"/>
  <c r="BG213" i="6"/>
  <c r="BG214" i="6"/>
  <c r="BG215" i="6"/>
  <c r="BG216" i="6"/>
  <c r="BG217" i="6"/>
  <c r="BG218" i="6"/>
  <c r="BG219" i="6"/>
  <c r="BG220" i="6"/>
  <c r="BG221" i="6"/>
  <c r="BG222" i="6"/>
  <c r="BG223" i="6"/>
  <c r="BG224" i="6"/>
  <c r="BG225" i="6"/>
  <c r="BG226" i="6"/>
  <c r="BG227" i="6"/>
  <c r="BG228" i="6"/>
  <c r="BG229" i="6"/>
  <c r="BG230" i="6"/>
  <c r="BG231" i="6"/>
  <c r="BG232" i="6"/>
  <c r="BG233" i="6"/>
  <c r="BG234" i="6"/>
  <c r="BG235" i="6"/>
  <c r="BG236" i="6"/>
  <c r="BG237" i="6"/>
  <c r="BG238" i="6"/>
  <c r="BG239" i="6"/>
  <c r="BG240" i="6"/>
  <c r="BG241" i="6"/>
  <c r="BG242" i="6"/>
  <c r="BG243" i="6"/>
  <c r="BG244" i="6"/>
  <c r="BG245" i="6"/>
  <c r="BG246" i="6"/>
  <c r="BG247" i="6"/>
  <c r="BG248" i="6"/>
  <c r="BG249" i="6"/>
  <c r="BG250" i="6"/>
  <c r="BG251" i="6"/>
  <c r="BG252" i="6"/>
  <c r="BG253" i="6"/>
  <c r="BG254" i="6"/>
  <c r="BG255" i="6"/>
  <c r="BG256" i="6"/>
  <c r="BG257" i="6"/>
  <c r="BG258" i="6"/>
  <c r="BG259" i="6"/>
  <c r="BG260" i="6"/>
  <c r="BG261" i="6"/>
  <c r="BG262" i="6"/>
  <c r="BG263" i="6"/>
  <c r="BG264" i="6"/>
  <c r="BG265" i="6"/>
  <c r="BG266" i="6"/>
  <c r="BG267" i="6"/>
  <c r="BG268" i="6"/>
  <c r="BG269" i="6"/>
  <c r="BG270" i="6"/>
  <c r="BG271" i="6"/>
  <c r="BG272" i="6"/>
  <c r="BG273" i="6"/>
  <c r="BG274" i="6"/>
  <c r="BG275" i="6"/>
  <c r="BG276" i="6"/>
  <c r="BG277" i="6"/>
  <c r="BG278" i="6"/>
  <c r="BG279" i="6"/>
  <c r="BG280" i="6"/>
  <c r="BG281" i="6"/>
  <c r="BG282" i="6"/>
  <c r="BG283" i="6"/>
  <c r="BG284" i="6"/>
  <c r="BG285" i="6"/>
  <c r="BG286" i="6"/>
  <c r="BG287" i="6"/>
  <c r="BG288" i="6"/>
  <c r="BG289" i="6"/>
  <c r="BG290" i="6"/>
  <c r="BG291" i="6"/>
  <c r="BG292" i="6"/>
  <c r="BG293" i="6"/>
  <c r="BG294" i="6"/>
  <c r="BG295" i="6"/>
  <c r="BG296" i="6"/>
  <c r="BG297" i="6"/>
  <c r="BG298" i="6"/>
  <c r="BG299" i="6"/>
  <c r="BG300" i="6"/>
  <c r="BG301" i="6"/>
  <c r="BG302" i="6"/>
  <c r="BG303" i="6"/>
  <c r="BG304" i="6"/>
  <c r="BG305" i="6"/>
  <c r="BG306" i="6"/>
  <c r="BG307" i="6"/>
  <c r="BG308" i="6"/>
  <c r="BG309" i="6"/>
  <c r="BG310" i="6"/>
  <c r="BG311" i="6"/>
  <c r="BG312" i="6"/>
  <c r="BG313" i="6"/>
  <c r="BG314" i="6"/>
  <c r="BG315" i="6"/>
  <c r="BG316" i="6"/>
  <c r="BG317" i="6"/>
  <c r="BG318" i="6"/>
  <c r="BG319" i="6"/>
  <c r="BG320" i="6"/>
  <c r="BG321" i="6"/>
  <c r="BG322" i="6"/>
  <c r="BG323" i="6"/>
  <c r="BG324" i="6"/>
  <c r="BG325" i="6"/>
  <c r="BG326" i="6"/>
  <c r="BG327" i="6"/>
  <c r="BG328" i="6"/>
  <c r="BG329" i="6"/>
  <c r="BG330" i="6"/>
  <c r="BG331" i="6"/>
  <c r="BG332" i="6"/>
  <c r="BG333" i="6"/>
  <c r="BG334" i="6"/>
  <c r="BG335" i="6"/>
  <c r="BG336" i="6"/>
  <c r="BG337" i="6"/>
  <c r="BG338" i="6"/>
  <c r="BG339" i="6"/>
  <c r="BG340" i="6"/>
  <c r="BG341" i="6"/>
  <c r="BG342" i="6"/>
  <c r="BG343" i="6"/>
  <c r="BG344" i="6"/>
  <c r="BG345" i="6"/>
  <c r="BG346" i="6"/>
  <c r="BG347" i="6"/>
  <c r="BG348" i="6"/>
  <c r="BG349" i="6"/>
  <c r="BG350" i="6"/>
  <c r="BG351" i="6"/>
  <c r="BG352" i="6"/>
  <c r="BG353" i="6"/>
  <c r="BG354" i="6"/>
  <c r="BG355" i="6"/>
  <c r="BG356" i="6"/>
  <c r="BG357" i="6"/>
  <c r="BG358" i="6"/>
  <c r="BG359" i="6"/>
  <c r="BG360" i="6"/>
  <c r="BG361" i="6"/>
  <c r="BG362" i="6"/>
  <c r="BG363" i="6"/>
  <c r="BG364" i="6"/>
  <c r="BG365" i="6"/>
  <c r="BG366" i="6"/>
  <c r="BG367" i="6"/>
  <c r="BG368" i="6"/>
  <c r="BG369" i="6"/>
  <c r="BG370" i="6"/>
  <c r="BG371" i="6"/>
  <c r="BG372" i="6"/>
  <c r="BG373" i="6"/>
  <c r="BG374" i="6"/>
  <c r="BG375" i="6"/>
  <c r="BG376" i="6"/>
  <c r="BG377" i="6"/>
  <c r="BG378" i="6"/>
  <c r="BG379" i="6"/>
  <c r="BG380" i="6"/>
  <c r="BG381" i="6"/>
  <c r="BG382" i="6"/>
  <c r="BG383" i="6"/>
  <c r="BG384" i="6"/>
  <c r="BG385" i="6"/>
  <c r="BG386" i="6"/>
  <c r="BG387" i="6"/>
  <c r="BG388" i="6"/>
  <c r="BG389" i="6"/>
  <c r="BG390" i="6"/>
  <c r="BG391" i="6"/>
  <c r="BG392" i="6"/>
  <c r="BG393" i="6"/>
  <c r="BG394" i="6"/>
  <c r="BG395" i="6"/>
  <c r="BG396" i="6"/>
  <c r="BG397" i="6"/>
  <c r="BG398" i="6"/>
  <c r="BG399" i="6"/>
  <c r="BG400" i="6"/>
  <c r="BG401" i="6"/>
  <c r="BG402" i="6"/>
  <c r="BG403" i="6"/>
  <c r="BG404" i="6"/>
  <c r="BG405" i="6"/>
  <c r="BG406" i="6"/>
  <c r="BG407" i="6"/>
  <c r="BG408" i="6"/>
  <c r="BG409" i="6"/>
  <c r="BG410" i="6"/>
  <c r="BG411" i="6"/>
  <c r="BG412" i="6"/>
  <c r="BG413" i="6"/>
  <c r="BG414" i="6"/>
  <c r="BG415" i="6"/>
  <c r="BG416" i="6"/>
  <c r="BG417" i="6"/>
  <c r="BG418" i="6"/>
  <c r="BG419" i="6"/>
  <c r="BG420" i="6"/>
  <c r="BG421" i="6"/>
  <c r="BG422" i="6"/>
  <c r="BG423" i="6"/>
  <c r="BG424" i="6"/>
  <c r="BG425" i="6"/>
  <c r="BG426" i="6"/>
  <c r="BG427" i="6"/>
  <c r="BG428" i="6"/>
  <c r="BG429" i="6"/>
  <c r="BG430" i="6"/>
  <c r="BG431" i="6"/>
  <c r="BG432" i="6"/>
  <c r="BG433" i="6"/>
  <c r="BG434" i="6"/>
  <c r="BG435" i="6"/>
  <c r="BG436" i="6"/>
  <c r="BG437" i="6"/>
  <c r="BG438" i="6"/>
  <c r="BG439" i="6"/>
  <c r="BG440" i="6"/>
  <c r="BG441" i="6"/>
  <c r="BG442" i="6"/>
  <c r="BG443" i="6"/>
  <c r="BG444" i="6"/>
  <c r="BG445" i="6"/>
  <c r="BG446" i="6"/>
  <c r="BG447" i="6"/>
  <c r="BG448" i="6"/>
  <c r="BG449" i="6"/>
  <c r="BG450" i="6"/>
  <c r="BG451" i="6"/>
  <c r="BG452" i="6"/>
  <c r="BG453" i="6"/>
  <c r="BG454" i="6"/>
  <c r="BG455" i="6"/>
  <c r="BG456" i="6"/>
  <c r="BG457" i="6"/>
  <c r="BG458" i="6"/>
  <c r="BG459" i="6"/>
  <c r="BG460" i="6"/>
  <c r="BG461" i="6"/>
  <c r="BG462" i="6"/>
  <c r="BG463" i="6"/>
  <c r="BG464" i="6"/>
  <c r="BG465" i="6"/>
  <c r="BG466" i="6"/>
  <c r="BG467" i="6"/>
  <c r="BG468" i="6"/>
  <c r="BG469" i="6"/>
  <c r="BG470" i="6"/>
  <c r="BG471" i="6"/>
  <c r="BG472" i="6"/>
  <c r="BG473" i="6"/>
  <c r="BG474" i="6"/>
  <c r="BG475" i="6"/>
  <c r="BG476" i="6"/>
  <c r="BG477" i="6"/>
  <c r="BG478" i="6"/>
  <c r="BG479" i="6"/>
  <c r="BG480" i="6"/>
  <c r="BG481" i="6"/>
  <c r="BG482" i="6"/>
  <c r="BG483" i="6"/>
  <c r="BG484" i="6"/>
  <c r="BG485" i="6"/>
  <c r="BG486" i="6"/>
  <c r="BG487" i="6"/>
  <c r="BG488" i="6"/>
  <c r="BG489" i="6"/>
  <c r="BG490" i="6"/>
  <c r="BG491" i="6"/>
  <c r="BG492" i="6"/>
  <c r="BG493" i="6"/>
  <c r="BG494" i="6"/>
  <c r="BG495" i="6"/>
  <c r="BG496" i="6"/>
  <c r="BG497" i="6"/>
  <c r="BG498" i="6"/>
  <c r="BG499" i="6"/>
  <c r="BG500" i="6"/>
  <c r="BG501" i="6"/>
  <c r="BG502" i="6"/>
  <c r="BG503" i="6"/>
  <c r="BG504" i="6"/>
  <c r="BG505" i="6"/>
  <c r="BG506" i="6"/>
  <c r="BG507" i="6"/>
  <c r="BG508" i="6"/>
  <c r="BG509" i="6"/>
  <c r="BG510" i="6"/>
  <c r="BG511" i="6"/>
  <c r="BG512" i="6"/>
  <c r="BG513" i="6"/>
  <c r="BG514" i="6"/>
  <c r="BG515" i="6"/>
  <c r="BG516" i="6"/>
  <c r="BG517" i="6"/>
  <c r="BG518" i="6"/>
  <c r="BG519" i="6"/>
  <c r="BG520" i="6"/>
  <c r="BG521" i="6"/>
  <c r="BG522" i="6"/>
  <c r="BG523" i="6"/>
  <c r="BG524" i="6"/>
  <c r="BG525" i="6"/>
  <c r="BG526" i="6"/>
  <c r="BG527" i="6"/>
  <c r="BG528" i="6"/>
  <c r="BG529" i="6"/>
  <c r="BG530" i="6"/>
  <c r="BG531" i="6"/>
  <c r="BG532" i="6"/>
  <c r="BG533" i="6"/>
  <c r="BG534" i="6"/>
  <c r="BG535" i="6"/>
  <c r="BG536" i="6"/>
  <c r="BG537" i="6"/>
  <c r="BG538" i="6"/>
  <c r="BG539" i="6"/>
  <c r="BG540" i="6"/>
  <c r="BG541" i="6"/>
  <c r="BG542" i="6"/>
  <c r="BG543" i="6"/>
  <c r="BG544" i="6"/>
  <c r="BG545" i="6"/>
  <c r="BG546" i="6"/>
  <c r="BG547" i="6"/>
  <c r="BG548" i="6"/>
  <c r="BG549" i="6"/>
  <c r="BG550" i="6"/>
  <c r="BG551" i="6"/>
  <c r="BG552" i="6"/>
  <c r="BG553" i="6"/>
  <c r="BG554" i="6"/>
  <c r="BG555" i="6"/>
  <c r="BG556" i="6"/>
  <c r="BG557" i="6"/>
  <c r="BG558" i="6"/>
  <c r="BG559" i="6"/>
  <c r="BG560" i="6"/>
  <c r="BG561" i="6"/>
  <c r="BG562" i="6"/>
  <c r="BG563" i="6"/>
  <c r="BG564" i="6"/>
  <c r="BG565" i="6"/>
  <c r="BG566" i="6"/>
  <c r="BG567" i="6"/>
  <c r="BG568" i="6"/>
  <c r="BG569" i="6"/>
  <c r="BG570" i="6"/>
  <c r="BG571" i="6"/>
  <c r="BG572" i="6"/>
  <c r="BG573" i="6"/>
  <c r="BG574" i="6"/>
  <c r="BG575" i="6"/>
  <c r="BG576" i="6"/>
  <c r="BG577" i="6"/>
  <c r="BG578" i="6"/>
  <c r="BG579" i="6"/>
  <c r="BG580" i="6"/>
  <c r="BG581" i="6"/>
  <c r="BG582" i="6"/>
  <c r="BG583" i="6"/>
  <c r="BG584" i="6"/>
  <c r="BG585" i="6"/>
  <c r="BG586" i="6"/>
  <c r="BG587" i="6"/>
  <c r="BG588" i="6"/>
  <c r="BG589" i="6"/>
  <c r="BG590" i="6"/>
  <c r="BG591" i="6"/>
  <c r="BG592" i="6"/>
  <c r="BG593" i="6"/>
  <c r="BG594" i="6"/>
  <c r="BG595" i="6"/>
  <c r="BG596" i="6"/>
  <c r="BG597" i="6"/>
  <c r="BG598" i="6"/>
  <c r="BG599" i="6"/>
  <c r="BG600" i="6"/>
  <c r="BG601" i="6"/>
  <c r="BG602" i="6"/>
  <c r="BG603" i="6"/>
  <c r="BG604" i="6"/>
  <c r="BG605" i="6"/>
  <c r="BG606" i="6"/>
  <c r="BG607" i="6"/>
  <c r="BG608" i="6"/>
  <c r="BG609" i="6"/>
  <c r="BG610" i="6"/>
  <c r="BG611" i="6"/>
  <c r="BG612" i="6"/>
  <c r="BG613" i="6"/>
  <c r="BG614" i="6"/>
  <c r="BG615" i="6"/>
  <c r="BG616" i="6"/>
  <c r="BG617" i="6"/>
  <c r="BG618" i="6"/>
  <c r="BG619" i="6"/>
  <c r="BG620" i="6"/>
  <c r="BG621" i="6"/>
  <c r="BG622" i="6"/>
  <c r="BG623" i="6"/>
  <c r="BG624" i="6"/>
  <c r="BG625" i="6"/>
  <c r="BG626" i="6"/>
  <c r="BG627" i="6"/>
  <c r="BG628" i="6"/>
  <c r="BG629" i="6"/>
  <c r="BG630" i="6"/>
  <c r="BG631" i="6"/>
  <c r="BG632" i="6"/>
  <c r="BG633" i="6"/>
  <c r="BG634" i="6"/>
  <c r="BG635" i="6"/>
  <c r="BG636" i="6"/>
  <c r="BG637" i="6"/>
  <c r="BG638" i="6"/>
  <c r="BG639" i="6"/>
  <c r="BG640" i="6"/>
  <c r="BG641" i="6"/>
  <c r="BG642" i="6"/>
  <c r="BG643" i="6"/>
  <c r="BG644" i="6"/>
  <c r="BG645" i="6"/>
  <c r="BG646" i="6"/>
  <c r="BG647" i="6"/>
  <c r="BG648" i="6"/>
  <c r="BG649" i="6"/>
  <c r="BG650" i="6"/>
  <c r="BG651" i="6"/>
  <c r="BG652" i="6"/>
  <c r="BG653" i="6"/>
  <c r="BG654" i="6"/>
  <c r="BG655" i="6"/>
  <c r="BG656" i="6"/>
  <c r="BG657" i="6"/>
  <c r="BG658" i="6"/>
  <c r="BG659" i="6"/>
  <c r="BG660" i="6"/>
  <c r="BG661" i="6"/>
  <c r="BG662" i="6"/>
  <c r="BG663" i="6"/>
  <c r="BG664" i="6"/>
  <c r="BG665" i="6"/>
  <c r="BG666" i="6"/>
  <c r="BG667" i="6"/>
  <c r="BG668" i="6"/>
  <c r="BG669" i="6"/>
  <c r="BG670" i="6"/>
  <c r="BG671" i="6"/>
  <c r="BG672" i="6"/>
  <c r="BG673" i="6"/>
  <c r="BG674" i="6"/>
  <c r="BG675" i="6"/>
  <c r="BG676" i="6"/>
  <c r="BG677" i="6"/>
  <c r="BG678" i="6"/>
  <c r="BG679" i="6"/>
  <c r="BG680" i="6"/>
  <c r="BG681" i="6"/>
  <c r="BG682" i="6"/>
  <c r="BG683" i="6"/>
  <c r="BG684" i="6"/>
  <c r="BG685" i="6"/>
  <c r="BG686" i="6"/>
  <c r="BG687" i="6"/>
  <c r="BG688" i="6"/>
  <c r="BG689" i="6"/>
  <c r="BG690" i="6"/>
  <c r="BG691" i="6"/>
  <c r="BG692" i="6"/>
  <c r="BG693" i="6"/>
  <c r="BG694" i="6"/>
  <c r="BG695" i="6"/>
  <c r="BG696" i="6"/>
  <c r="BG697" i="6"/>
  <c r="BG698" i="6"/>
  <c r="BG699" i="6"/>
  <c r="BG700" i="6"/>
  <c r="BG701" i="6"/>
  <c r="BG702" i="6"/>
  <c r="BG703" i="6"/>
  <c r="BG704" i="6"/>
  <c r="BG705" i="6"/>
  <c r="BG706" i="6"/>
  <c r="BG707" i="6"/>
  <c r="BG708" i="6"/>
  <c r="BG709" i="6"/>
  <c r="BG710" i="6"/>
  <c r="BG711" i="6"/>
  <c r="BG712" i="6"/>
  <c r="BG713" i="6"/>
  <c r="BG714" i="6"/>
  <c r="BG715" i="6"/>
  <c r="BG716" i="6"/>
  <c r="BG717" i="6"/>
  <c r="BG718" i="6"/>
  <c r="BG719" i="6"/>
  <c r="BG720" i="6"/>
  <c r="BG721" i="6"/>
  <c r="BG722" i="6"/>
  <c r="BG723" i="6"/>
  <c r="BG724" i="6"/>
  <c r="BG725" i="6"/>
  <c r="BG726" i="6"/>
  <c r="BG727" i="6"/>
  <c r="BG728" i="6"/>
  <c r="BG729" i="6"/>
  <c r="BG730" i="6"/>
  <c r="BG731" i="6"/>
  <c r="BG732" i="6"/>
  <c r="BG733" i="6"/>
  <c r="BG734" i="6"/>
  <c r="BG735" i="6"/>
  <c r="BG736" i="6"/>
  <c r="BG737" i="6"/>
  <c r="BG738" i="6"/>
  <c r="BG739" i="6"/>
  <c r="BG740" i="6"/>
  <c r="BG741" i="6"/>
  <c r="BG742" i="6"/>
  <c r="BG743" i="6"/>
  <c r="BG744" i="6"/>
  <c r="BG745" i="6"/>
  <c r="BG746" i="6"/>
  <c r="BG747" i="6"/>
  <c r="BG748" i="6"/>
  <c r="BG749" i="6"/>
  <c r="BG750" i="6"/>
  <c r="BG751" i="6"/>
  <c r="BG752" i="6"/>
  <c r="BG753" i="6"/>
  <c r="BG754" i="6"/>
  <c r="BG755" i="6"/>
  <c r="BG756" i="6"/>
  <c r="BG757" i="6"/>
  <c r="BG758" i="6"/>
  <c r="BG759" i="6"/>
  <c r="BG760" i="6"/>
  <c r="BG761" i="6"/>
  <c r="BG762" i="6"/>
  <c r="BG763" i="6"/>
  <c r="BG764" i="6"/>
  <c r="BG765" i="6"/>
  <c r="BG766" i="6"/>
  <c r="BG767" i="6"/>
  <c r="BG768" i="6"/>
  <c r="BG769" i="6"/>
  <c r="BG770" i="6"/>
  <c r="BG771" i="6"/>
  <c r="BG772" i="6"/>
  <c r="BG773" i="6"/>
  <c r="BG774" i="6"/>
  <c r="BG775" i="6"/>
  <c r="BG776" i="6"/>
  <c r="BG777" i="6"/>
  <c r="BG778" i="6"/>
  <c r="BG779" i="6"/>
  <c r="BG780" i="6"/>
  <c r="BG781" i="6"/>
  <c r="BG782" i="6"/>
  <c r="BG783" i="6"/>
  <c r="BG784" i="6"/>
  <c r="BG785" i="6"/>
  <c r="BG786" i="6"/>
  <c r="BG787" i="6"/>
  <c r="BG788" i="6"/>
  <c r="BG789" i="6"/>
  <c r="BG790" i="6"/>
  <c r="BG791" i="6"/>
  <c r="BG792" i="6"/>
  <c r="BG793" i="6"/>
  <c r="BG794" i="6"/>
  <c r="BG795" i="6"/>
  <c r="BG796" i="6"/>
  <c r="BG797" i="6"/>
  <c r="BG798" i="6"/>
  <c r="BG799" i="6"/>
  <c r="BG800" i="6"/>
  <c r="BG801" i="6"/>
  <c r="BG802" i="6"/>
  <c r="BG803" i="6"/>
  <c r="BG804" i="6"/>
  <c r="BG805" i="6"/>
  <c r="BG806" i="6"/>
  <c r="BG807" i="6"/>
  <c r="BG808" i="6"/>
  <c r="BG809" i="6"/>
  <c r="BG810" i="6"/>
  <c r="BG811" i="6"/>
  <c r="BG812" i="6"/>
  <c r="BG813" i="6"/>
  <c r="BG814" i="6"/>
  <c r="BG815" i="6"/>
  <c r="BG816" i="6"/>
  <c r="BG817" i="6"/>
  <c r="BG818" i="6"/>
  <c r="BG819" i="6"/>
  <c r="BG820" i="6"/>
  <c r="BG821" i="6"/>
  <c r="BG822" i="6"/>
  <c r="BG823" i="6"/>
  <c r="BG824" i="6"/>
  <c r="BG825" i="6"/>
  <c r="BG826" i="6"/>
  <c r="BG827" i="6"/>
  <c r="BG828" i="6"/>
  <c r="BG829" i="6"/>
  <c r="BG830" i="6"/>
  <c r="BG831" i="6"/>
  <c r="BG832" i="6"/>
  <c r="BG833" i="6"/>
  <c r="BG834" i="6"/>
  <c r="BG835" i="6"/>
  <c r="BG836" i="6"/>
  <c r="BG837" i="6"/>
  <c r="BG838" i="6"/>
  <c r="BG839" i="6"/>
  <c r="BG840" i="6"/>
  <c r="BG841" i="6"/>
  <c r="BG842" i="6"/>
  <c r="BG843" i="6"/>
  <c r="BG844" i="6"/>
  <c r="BG845" i="6"/>
  <c r="BG846" i="6"/>
  <c r="BG847" i="6"/>
  <c r="BG848" i="6"/>
  <c r="BG849" i="6"/>
  <c r="BG850" i="6"/>
  <c r="BG851" i="6"/>
  <c r="BG852" i="6"/>
  <c r="BG853" i="6"/>
  <c r="BG854" i="6"/>
  <c r="BG855" i="6"/>
  <c r="BG856" i="6"/>
  <c r="BG857" i="6"/>
  <c r="BG858" i="6"/>
  <c r="BG859" i="6"/>
  <c r="BG860" i="6"/>
  <c r="BG861" i="6"/>
  <c r="BG862" i="6"/>
  <c r="BG863" i="6"/>
  <c r="BG864" i="6"/>
  <c r="BG865" i="6"/>
  <c r="BG866" i="6"/>
  <c r="BG867" i="6"/>
  <c r="BG868" i="6"/>
  <c r="BG869" i="6"/>
  <c r="BG870" i="6"/>
  <c r="BG871" i="6"/>
  <c r="BG872" i="6"/>
  <c r="BG873" i="6"/>
  <c r="BG874" i="6"/>
  <c r="BG875" i="6"/>
  <c r="BG876" i="6"/>
  <c r="BG877" i="6"/>
  <c r="BG878" i="6"/>
  <c r="BG879" i="6"/>
  <c r="BG880" i="6"/>
  <c r="BG881" i="6"/>
  <c r="BG882" i="6"/>
  <c r="BG883" i="6"/>
  <c r="BG884" i="6"/>
  <c r="BG885" i="6"/>
  <c r="BG886" i="6"/>
  <c r="BG887" i="6"/>
  <c r="BG888" i="6"/>
  <c r="BG889" i="6"/>
  <c r="BG890" i="6"/>
  <c r="BG891" i="6"/>
  <c r="BG892" i="6"/>
  <c r="BG893" i="6"/>
  <c r="BG894" i="6"/>
  <c r="BG895" i="6"/>
  <c r="BG896" i="6"/>
  <c r="BG897" i="6"/>
  <c r="BG898" i="6"/>
  <c r="BG899" i="6"/>
  <c r="BG900" i="6"/>
  <c r="BG901" i="6"/>
  <c r="BG902" i="6"/>
  <c r="BG903" i="6"/>
  <c r="BG904" i="6"/>
  <c r="BG905" i="6"/>
  <c r="BG906" i="6"/>
  <c r="BG907" i="6"/>
  <c r="BG908" i="6"/>
  <c r="BG909" i="6"/>
  <c r="BG910" i="6"/>
  <c r="BG911" i="6"/>
  <c r="BG912" i="6"/>
  <c r="BG913" i="6"/>
  <c r="BG914" i="6"/>
  <c r="BG915" i="6"/>
  <c r="BG916" i="6"/>
  <c r="BG917" i="6"/>
  <c r="BG918" i="6"/>
  <c r="BG919" i="6"/>
  <c r="BG920" i="6"/>
  <c r="BG921" i="6"/>
  <c r="BG922" i="6"/>
  <c r="BG923" i="6"/>
  <c r="BG924" i="6"/>
  <c r="BG925" i="6"/>
  <c r="BG926" i="6"/>
  <c r="BG927" i="6"/>
  <c r="BG928" i="6"/>
  <c r="BG929" i="6"/>
  <c r="BG930" i="6"/>
  <c r="BG931" i="6"/>
  <c r="BG932" i="6"/>
  <c r="BG933" i="6"/>
  <c r="BG934" i="6"/>
  <c r="BG935" i="6"/>
  <c r="BG936" i="6"/>
  <c r="BG937" i="6"/>
  <c r="BG938" i="6"/>
  <c r="BG939" i="6"/>
  <c r="BG940" i="6"/>
  <c r="BG941" i="6"/>
  <c r="BG942" i="6"/>
  <c r="BG943" i="6"/>
  <c r="BG944" i="6"/>
  <c r="BG945" i="6"/>
  <c r="BG946" i="6"/>
  <c r="BG947" i="6"/>
  <c r="BG948" i="6"/>
  <c r="BG949" i="6"/>
  <c r="BG950" i="6"/>
  <c r="BG951" i="6"/>
  <c r="BG952" i="6"/>
  <c r="BG953" i="6"/>
  <c r="BG954" i="6"/>
  <c r="BG955" i="6"/>
  <c r="BG956" i="6"/>
  <c r="BG957" i="6"/>
  <c r="BG958" i="6"/>
  <c r="BG959" i="6"/>
  <c r="BG960" i="6"/>
  <c r="BG961" i="6"/>
  <c r="BG962" i="6"/>
  <c r="BG963" i="6"/>
  <c r="BG964" i="6"/>
  <c r="BG965" i="6"/>
  <c r="BG966" i="6"/>
  <c r="BG967" i="6"/>
  <c r="BG968" i="6"/>
  <c r="BG969" i="6"/>
  <c r="BG970" i="6"/>
  <c r="BG971" i="6"/>
  <c r="BG972" i="6"/>
  <c r="BG973" i="6"/>
  <c r="BG974" i="6"/>
  <c r="BG975" i="6"/>
  <c r="BG976" i="6"/>
  <c r="BG977" i="6"/>
  <c r="BG978" i="6"/>
  <c r="BG979" i="6"/>
  <c r="BG980" i="6"/>
  <c r="BG981" i="6"/>
  <c r="BG982" i="6"/>
  <c r="BG983" i="6"/>
  <c r="BG984" i="6"/>
  <c r="BG985" i="6"/>
  <c r="BG986" i="6"/>
  <c r="BG987" i="6"/>
  <c r="BG988" i="6"/>
  <c r="BG989" i="6"/>
  <c r="BG990" i="6"/>
  <c r="BG991" i="6"/>
  <c r="BG992" i="6"/>
  <c r="BG993" i="6"/>
  <c r="BG994" i="6"/>
  <c r="BG995" i="6"/>
  <c r="BG996" i="6"/>
  <c r="BG997" i="6"/>
  <c r="BG998" i="6"/>
  <c r="BG999" i="6"/>
  <c r="BG1000" i="6"/>
  <c r="BG1001" i="6"/>
  <c r="BG1002" i="6"/>
  <c r="BG1003" i="6"/>
  <c r="BG1004" i="6"/>
  <c r="BG1005" i="6"/>
  <c r="BG1006" i="6"/>
  <c r="BG1007" i="6"/>
  <c r="BG1008" i="6"/>
  <c r="BG1009" i="6"/>
  <c r="BG1010" i="6"/>
  <c r="BG1011" i="6"/>
  <c r="BG1012" i="6"/>
  <c r="BG1013" i="6"/>
  <c r="BG1014" i="6"/>
  <c r="BG1015" i="6"/>
  <c r="BG1016" i="6"/>
  <c r="BG1017" i="6"/>
  <c r="BG1018" i="6"/>
  <c r="BG1019" i="6"/>
  <c r="BG1020" i="6"/>
  <c r="BG1021" i="6"/>
  <c r="BG1022" i="6"/>
  <c r="BG1023" i="6"/>
  <c r="BG1024" i="6"/>
  <c r="BG1025" i="6"/>
  <c r="BG1026" i="6"/>
  <c r="BG1027" i="6"/>
  <c r="BG1028" i="6"/>
  <c r="BG1029" i="6"/>
  <c r="BG1030" i="6"/>
  <c r="BG1031" i="6"/>
  <c r="BG1032" i="6"/>
  <c r="BG1033" i="6"/>
  <c r="BG1034" i="6"/>
  <c r="BG1035" i="6"/>
  <c r="BG1036" i="6"/>
  <c r="BG1037" i="6"/>
  <c r="BG1038" i="6"/>
  <c r="BG1039" i="6"/>
  <c r="BG1040" i="6"/>
  <c r="BG1041" i="6"/>
  <c r="BG1042" i="6"/>
  <c r="BG1043" i="6"/>
  <c r="BG1044" i="6"/>
  <c r="BG1045" i="6"/>
  <c r="BG1046" i="6"/>
  <c r="BG1047" i="6"/>
  <c r="BG1048" i="6"/>
  <c r="BG1049" i="6"/>
  <c r="BG1050" i="6"/>
  <c r="BG1051" i="6"/>
  <c r="BG1052" i="6"/>
  <c r="BG1053" i="6"/>
  <c r="BG1054" i="6"/>
  <c r="BG1055" i="6"/>
  <c r="BG1056" i="6"/>
  <c r="BG1057" i="6"/>
  <c r="BG1058" i="6"/>
  <c r="BG1059" i="6"/>
  <c r="BG1060" i="6"/>
  <c r="BG1061" i="6"/>
  <c r="BG1062" i="6"/>
  <c r="BG1063" i="6"/>
  <c r="BG1064" i="6"/>
  <c r="BG1065" i="6"/>
  <c r="BG1066" i="6"/>
  <c r="BG1067" i="6"/>
  <c r="BG1068" i="6"/>
  <c r="BG1069" i="6"/>
  <c r="BG1070" i="6"/>
  <c r="BG1071" i="6"/>
  <c r="BG1072" i="6"/>
  <c r="BG1073" i="6"/>
  <c r="BG1074" i="6"/>
  <c r="BG1075" i="6"/>
  <c r="BG1076" i="6"/>
  <c r="BG1077" i="6"/>
  <c r="BG1078" i="6"/>
  <c r="BG1079" i="6"/>
  <c r="BG1080" i="6"/>
  <c r="BG1081" i="6"/>
  <c r="BG1082" i="6"/>
  <c r="BG1083" i="6"/>
  <c r="BG1084" i="6"/>
  <c r="BG1085" i="6"/>
  <c r="BG1086" i="6"/>
  <c r="BG1087" i="6"/>
  <c r="BG1088" i="6"/>
  <c r="BG1089" i="6"/>
  <c r="BG1090" i="6"/>
  <c r="BG1091" i="6"/>
  <c r="BG1092" i="6"/>
  <c r="BG1093" i="6"/>
  <c r="BG1094" i="6"/>
  <c r="BG1095" i="6"/>
  <c r="BG1096" i="6"/>
  <c r="BG1097" i="6"/>
  <c r="BG1098" i="6"/>
  <c r="BG1099" i="6"/>
  <c r="BG1100" i="6"/>
  <c r="BG1101" i="6"/>
  <c r="BG1102" i="6"/>
  <c r="BG1103" i="6"/>
  <c r="BG1104" i="6"/>
  <c r="BG1105" i="6"/>
  <c r="BG1106" i="6"/>
  <c r="BG1107" i="6"/>
  <c r="BG1108" i="6"/>
  <c r="BG1109" i="6"/>
  <c r="BG1110" i="6"/>
  <c r="BG1111" i="6"/>
  <c r="BG1112" i="6"/>
  <c r="BG1113" i="6"/>
  <c r="BG1114" i="6"/>
  <c r="BG1115" i="6"/>
  <c r="BG1116" i="6"/>
  <c r="BG1117" i="6"/>
  <c r="BG1118" i="6"/>
  <c r="BG1119" i="6"/>
  <c r="BG1120" i="6"/>
  <c r="BG1121" i="6"/>
  <c r="BG1122" i="6"/>
  <c r="BG1123" i="6"/>
  <c r="BG1124" i="6"/>
  <c r="BG1125" i="6"/>
  <c r="BG1126" i="6"/>
  <c r="BG1127" i="6"/>
  <c r="BG1128" i="6"/>
  <c r="BG1129" i="6"/>
  <c r="BG1130" i="6"/>
  <c r="BG1131" i="6"/>
  <c r="BG1132" i="6"/>
  <c r="BG1133" i="6"/>
  <c r="BG1134" i="6"/>
  <c r="BG1135" i="6"/>
  <c r="BG1136" i="6"/>
  <c r="BG1137" i="6"/>
  <c r="BG1138" i="6"/>
  <c r="BG1139" i="6"/>
  <c r="BG1140" i="6"/>
  <c r="BG1141" i="6"/>
  <c r="BG1142" i="6"/>
  <c r="BG1143" i="6"/>
  <c r="BG1144" i="6"/>
  <c r="BG1145" i="6"/>
  <c r="BG1146" i="6"/>
  <c r="BG1147" i="6"/>
  <c r="BG1148" i="6"/>
  <c r="BG1149" i="6"/>
  <c r="BG1150" i="6"/>
  <c r="BG1151" i="6"/>
  <c r="BG1152" i="6"/>
  <c r="BG1153" i="6"/>
  <c r="BG1154" i="6"/>
  <c r="BG1155" i="6"/>
  <c r="BG1156" i="6"/>
  <c r="BG1157" i="6"/>
  <c r="BG1158" i="6"/>
  <c r="BG1159" i="6"/>
  <c r="BG1160" i="6"/>
  <c r="BG1161" i="6"/>
  <c r="BG1162" i="6"/>
  <c r="BG1163" i="6"/>
  <c r="BG1164" i="6"/>
  <c r="BG1165" i="6"/>
  <c r="BG1166" i="6"/>
  <c r="BG1167" i="6"/>
  <c r="BG1168" i="6"/>
  <c r="BG1169" i="6"/>
  <c r="BG1170" i="6"/>
  <c r="BG1171" i="6"/>
  <c r="BG1172" i="6"/>
  <c r="BG1173" i="6"/>
  <c r="BG1174" i="6"/>
  <c r="BG1175" i="6"/>
  <c r="BG1176" i="6"/>
  <c r="BG1177" i="6"/>
  <c r="BG1178" i="6"/>
  <c r="BG1179" i="6"/>
  <c r="BG1180" i="6"/>
  <c r="BG1181" i="6"/>
  <c r="BG1182" i="6"/>
  <c r="BG1183" i="6"/>
  <c r="BG1184" i="6"/>
  <c r="BG1185" i="6"/>
  <c r="BG1186" i="6"/>
  <c r="BG1187" i="6"/>
  <c r="BG1188" i="6"/>
  <c r="BG1189" i="6"/>
  <c r="BG1190" i="6"/>
  <c r="BG1191" i="6"/>
  <c r="BG1192" i="6"/>
  <c r="BG1193" i="6"/>
  <c r="BG1194" i="6"/>
  <c r="BG1195" i="6"/>
  <c r="BG1196" i="6"/>
  <c r="BG1197" i="6"/>
  <c r="BG1198" i="6"/>
  <c r="BG1199" i="6"/>
  <c r="BG1200" i="6"/>
  <c r="BG1201" i="6"/>
  <c r="BG1202" i="6"/>
  <c r="BG1203" i="6"/>
  <c r="BG1204" i="6"/>
  <c r="BG1205" i="6"/>
  <c r="BG1206" i="6"/>
  <c r="BG1207" i="6"/>
  <c r="BG1208" i="6"/>
  <c r="BG1209" i="6"/>
  <c r="BG1210" i="6"/>
  <c r="BG1211" i="6"/>
  <c r="BG1212" i="6"/>
  <c r="BG1213" i="6"/>
  <c r="BG1214" i="6"/>
  <c r="BG1215" i="6"/>
  <c r="BG1216" i="6"/>
  <c r="BG1217" i="6"/>
  <c r="BG1218" i="6"/>
  <c r="BG1219" i="6"/>
  <c r="BG1220" i="6"/>
  <c r="BG1221" i="6"/>
  <c r="BG1222" i="6"/>
  <c r="BG1223" i="6"/>
  <c r="BG1224" i="6"/>
  <c r="BG1225" i="6"/>
  <c r="BG1226" i="6"/>
  <c r="BG1227" i="6"/>
  <c r="BG1228" i="6"/>
  <c r="BG1229" i="6"/>
  <c r="BG1230" i="6"/>
  <c r="BG1231" i="6"/>
  <c r="BG1232" i="6"/>
  <c r="BG1233" i="6"/>
  <c r="BG1234" i="6"/>
  <c r="BG1235" i="6"/>
  <c r="BG1236" i="6"/>
  <c r="BG1237" i="6"/>
  <c r="BG1238" i="6"/>
  <c r="BG1239" i="6"/>
  <c r="BG1240" i="6"/>
  <c r="BG1241" i="6"/>
  <c r="BG1242" i="6"/>
  <c r="BG1243" i="6"/>
  <c r="BG1244" i="6"/>
  <c r="BG1245" i="6"/>
  <c r="BG1246" i="6"/>
  <c r="BG1247" i="6"/>
  <c r="BG1248" i="6"/>
  <c r="BG1249" i="6"/>
  <c r="BG1250" i="6"/>
  <c r="BG1251" i="6"/>
  <c r="BG1252" i="6"/>
  <c r="BG1253" i="6"/>
  <c r="BG1254" i="6"/>
  <c r="BG1255" i="6"/>
  <c r="BG1256" i="6"/>
  <c r="BG1257" i="6"/>
  <c r="BG1258" i="6"/>
  <c r="BG1259" i="6"/>
  <c r="BG1260" i="6"/>
  <c r="BG1261" i="6"/>
  <c r="BG1262" i="6"/>
  <c r="BG1263" i="6"/>
  <c r="BG1264" i="6"/>
  <c r="BG1265" i="6"/>
  <c r="BG1266" i="6"/>
  <c r="BG1267" i="6"/>
  <c r="BG1268" i="6"/>
  <c r="BG1269" i="6"/>
  <c r="BG1270" i="6"/>
  <c r="BG1271" i="6"/>
  <c r="BG1272" i="6"/>
  <c r="BG1273" i="6"/>
  <c r="BG1274" i="6"/>
  <c r="BG1275" i="6"/>
  <c r="BG1276" i="6"/>
  <c r="BG1277" i="6"/>
  <c r="BG1278" i="6"/>
  <c r="BG1279" i="6"/>
  <c r="BG1280" i="6"/>
  <c r="BG1281" i="6"/>
  <c r="BG1282" i="6"/>
  <c r="BG1283" i="6"/>
  <c r="BG1284" i="6"/>
  <c r="BG1285" i="6"/>
  <c r="BG1286" i="6"/>
  <c r="BG1287" i="6"/>
  <c r="BG1288" i="6"/>
  <c r="BG1289" i="6"/>
  <c r="BG1290" i="6"/>
  <c r="BG1291" i="6"/>
  <c r="BG1292" i="6"/>
  <c r="BG1293" i="6"/>
  <c r="BG1294" i="6"/>
  <c r="BG1295" i="6"/>
  <c r="BG1296" i="6"/>
  <c r="BG1297" i="6"/>
  <c r="BG1298" i="6"/>
  <c r="BG1299" i="6"/>
  <c r="BG1300" i="6"/>
  <c r="BG1301" i="6"/>
  <c r="BG1302" i="6"/>
  <c r="BG1303" i="6"/>
  <c r="BG1304" i="6"/>
  <c r="BG1305" i="6"/>
  <c r="BG1306" i="6"/>
  <c r="BG1307" i="6"/>
  <c r="BG1308" i="6"/>
  <c r="BG1309" i="6"/>
  <c r="BG1310" i="6"/>
  <c r="BG1311" i="6"/>
  <c r="BG1312" i="6"/>
  <c r="BG1313" i="6"/>
  <c r="BG1314" i="6"/>
  <c r="BG1315" i="6"/>
  <c r="BG1316" i="6"/>
  <c r="BG1317" i="6"/>
  <c r="BG1318" i="6"/>
  <c r="BG1319" i="6"/>
  <c r="BG1320" i="6"/>
  <c r="BG1321" i="6"/>
  <c r="BG1322" i="6"/>
  <c r="BG1323" i="6"/>
  <c r="BG1324" i="6"/>
  <c r="BG1325" i="6"/>
  <c r="BG1326" i="6"/>
  <c r="BG1327" i="6"/>
  <c r="BG1328" i="6"/>
  <c r="BG1329" i="6"/>
  <c r="BG1330" i="6"/>
  <c r="BG1331" i="6"/>
  <c r="BG1332" i="6"/>
  <c r="BG1333" i="6"/>
  <c r="BG1334" i="6"/>
  <c r="BG1335" i="6"/>
  <c r="BG1336" i="6"/>
  <c r="BG1337" i="6"/>
  <c r="BG1338" i="6"/>
  <c r="BG1339" i="6"/>
  <c r="BG1340" i="6"/>
  <c r="BG1341" i="6"/>
  <c r="BG1342" i="6"/>
  <c r="BG1343" i="6"/>
  <c r="BG1344" i="6"/>
  <c r="BG1345" i="6"/>
  <c r="BG1346" i="6"/>
  <c r="BG1347" i="6"/>
  <c r="BG1348" i="6"/>
  <c r="BG1349" i="6"/>
  <c r="BG1350" i="6"/>
  <c r="BG1351" i="6"/>
  <c r="BG1352" i="6"/>
  <c r="BG1353" i="6"/>
  <c r="BG1354" i="6"/>
  <c r="BG1355" i="6"/>
  <c r="BG1356" i="6"/>
  <c r="BG1357" i="6"/>
  <c r="BG1358" i="6"/>
  <c r="BG1359" i="6"/>
  <c r="BG1360" i="6"/>
  <c r="BG1361" i="6"/>
  <c r="BG1362" i="6"/>
  <c r="BG1363" i="6"/>
  <c r="BG1364" i="6"/>
  <c r="BG1365" i="6"/>
  <c r="BG1366" i="6"/>
  <c r="BG1367" i="6"/>
  <c r="BG1368" i="6"/>
  <c r="BG1369" i="6"/>
  <c r="BG1370" i="6"/>
  <c r="BG1371" i="6"/>
  <c r="BG1372" i="6"/>
  <c r="BG1373" i="6"/>
  <c r="BG1374" i="6"/>
  <c r="BG1375" i="6"/>
  <c r="BG1376" i="6"/>
  <c r="BG1377" i="6"/>
  <c r="BG1378" i="6"/>
  <c r="BG1379" i="6"/>
  <c r="BG1380" i="6"/>
  <c r="BG1381" i="6"/>
  <c r="BG1382" i="6"/>
  <c r="BG1383" i="6"/>
  <c r="BG1384" i="6"/>
  <c r="BG1385" i="6"/>
  <c r="BG1386" i="6"/>
  <c r="BG1387" i="6"/>
  <c r="BG1388" i="6"/>
  <c r="BG1389" i="6"/>
  <c r="BG1390" i="6"/>
  <c r="BG1391" i="6"/>
  <c r="BG1392" i="6"/>
  <c r="BG1393" i="6"/>
  <c r="BG1394" i="6"/>
  <c r="BG1395" i="6"/>
  <c r="BG1396" i="6"/>
  <c r="BG1397" i="6"/>
  <c r="BG1398" i="6"/>
  <c r="BG1399" i="6"/>
  <c r="BG1400" i="6"/>
  <c r="BG1401" i="6"/>
  <c r="BG1402" i="6"/>
  <c r="BG1403" i="6"/>
  <c r="BG1404" i="6"/>
  <c r="BG1405" i="6"/>
  <c r="BG1406" i="6"/>
  <c r="BG1407" i="6"/>
  <c r="BG1408" i="6"/>
  <c r="BG1409" i="6"/>
  <c r="BG1410" i="6"/>
  <c r="BG1411" i="6"/>
  <c r="BG1412" i="6"/>
  <c r="BG1413" i="6"/>
  <c r="BG1414" i="6"/>
  <c r="BG1415" i="6"/>
  <c r="BG1416" i="6"/>
  <c r="BG1417" i="6"/>
  <c r="BG1418" i="6"/>
  <c r="BG1419" i="6"/>
  <c r="BG1420" i="6"/>
  <c r="BG1421" i="6"/>
  <c r="BG1422" i="6"/>
  <c r="BG1423" i="6"/>
  <c r="BG1424" i="6"/>
  <c r="BG1425" i="6"/>
  <c r="BG1426" i="6"/>
  <c r="BG1427" i="6"/>
  <c r="BG1428" i="6"/>
  <c r="BG1429" i="6"/>
  <c r="BG1430" i="6"/>
  <c r="BG1431" i="6"/>
  <c r="BG1432" i="6"/>
  <c r="BG1433" i="6"/>
  <c r="BG1434" i="6"/>
  <c r="BG1435" i="6"/>
  <c r="BG1436" i="6"/>
  <c r="BG1437" i="6"/>
  <c r="BG1438" i="6"/>
  <c r="BG1439" i="6"/>
  <c r="BG1440" i="6"/>
  <c r="BG1441" i="6"/>
  <c r="BG1442" i="6"/>
  <c r="BG1443" i="6"/>
  <c r="BG1444" i="6"/>
  <c r="BG1445" i="6"/>
  <c r="BG1446" i="6"/>
  <c r="BG1447" i="6"/>
  <c r="BG1448" i="6"/>
  <c r="BG1449" i="6"/>
  <c r="BG1450" i="6"/>
  <c r="BG1451" i="6"/>
  <c r="BG1452" i="6"/>
  <c r="BG1453" i="6"/>
  <c r="BG1454" i="6"/>
  <c r="BG1455" i="6"/>
  <c r="BG1456" i="6"/>
  <c r="BG1457" i="6"/>
  <c r="BG1458" i="6"/>
  <c r="BG1459" i="6"/>
  <c r="BG1460" i="6"/>
  <c r="BG1461" i="6"/>
  <c r="BG1462" i="6"/>
  <c r="BG1463" i="6"/>
  <c r="BG1464" i="6"/>
  <c r="BG2" i="6"/>
  <c r="BC2" i="6"/>
  <c r="M24" i="5" l="1"/>
  <c r="M25" i="5"/>
  <c r="M26" i="5"/>
  <c r="M27" i="5"/>
  <c r="M28" i="5"/>
  <c r="M23" i="5"/>
  <c r="Q35" i="5"/>
  <c r="Q36" i="5"/>
  <c r="Q37" i="5"/>
  <c r="Q32" i="5"/>
  <c r="Q33" i="5"/>
  <c r="Q34" i="5"/>
  <c r="P32" i="5"/>
  <c r="P33" i="5"/>
  <c r="P34" i="5"/>
  <c r="O33" i="5"/>
  <c r="O34" i="5"/>
  <c r="O32" i="5"/>
  <c r="X4" i="5" l="1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I3" i="5"/>
  <c r="AH3" i="5"/>
  <c r="AG3" i="5"/>
  <c r="AF3" i="5"/>
  <c r="AL3" i="5"/>
  <c r="AK3" i="5"/>
  <c r="AJ3" i="5"/>
  <c r="AE3" i="5"/>
  <c r="AD3" i="5"/>
  <c r="AC3" i="5"/>
  <c r="AB3" i="5"/>
  <c r="AA3" i="5"/>
  <c r="Z3" i="5"/>
  <c r="Y3" i="5"/>
  <c r="X3" i="5"/>
  <c r="Z35" i="5" l="1"/>
  <c r="AD35" i="5"/>
  <c r="AH35" i="5"/>
  <c r="AL35" i="5"/>
  <c r="AA34" i="5"/>
  <c r="AE34" i="5"/>
  <c r="AI34" i="5"/>
  <c r="X22" i="5"/>
  <c r="AB22" i="5"/>
  <c r="AF22" i="5"/>
  <c r="AJ22" i="5"/>
  <c r="Y23" i="5"/>
  <c r="AC23" i="5"/>
  <c r="AG23" i="5"/>
  <c r="AK23" i="5"/>
  <c r="Z24" i="5"/>
  <c r="AD24" i="5"/>
  <c r="AH24" i="5"/>
  <c r="AL24" i="5"/>
  <c r="AA25" i="5"/>
  <c r="AE25" i="5"/>
  <c r="AI25" i="5"/>
  <c r="X26" i="5"/>
  <c r="AB26" i="5"/>
  <c r="AF26" i="5"/>
  <c r="AJ26" i="5"/>
  <c r="Y27" i="5"/>
  <c r="AC27" i="5"/>
  <c r="AG27" i="5"/>
  <c r="AK27" i="5"/>
  <c r="Z28" i="5"/>
  <c r="AD28" i="5"/>
  <c r="AH28" i="5"/>
  <c r="AL28" i="5"/>
  <c r="AA29" i="5"/>
  <c r="AE29" i="5"/>
  <c r="AI29" i="5"/>
  <c r="X30" i="5"/>
  <c r="AB30" i="5"/>
  <c r="AF30" i="5"/>
  <c r="AJ30" i="5"/>
  <c r="Y35" i="5"/>
  <c r="AE35" i="5"/>
  <c r="AJ35" i="5"/>
  <c r="Z34" i="5"/>
  <c r="AF34" i="5"/>
  <c r="AK34" i="5"/>
  <c r="AA22" i="5"/>
  <c r="AG22" i="5"/>
  <c r="AL22" i="5"/>
  <c r="AB23" i="5"/>
  <c r="AH23" i="5"/>
  <c r="X24" i="5"/>
  <c r="AC24" i="5"/>
  <c r="AI24" i="5"/>
  <c r="Y25" i="5"/>
  <c r="AD25" i="5"/>
  <c r="AJ25" i="5"/>
  <c r="Z26" i="5"/>
  <c r="AE26" i="5"/>
  <c r="AK26" i="5"/>
  <c r="AA27" i="5"/>
  <c r="AF27" i="5"/>
  <c r="AL27" i="5"/>
  <c r="AB28" i="5"/>
  <c r="AG28" i="5"/>
  <c r="X29" i="5"/>
  <c r="AC29" i="5"/>
  <c r="AH29" i="5"/>
  <c r="Y30" i="5"/>
  <c r="AD30" i="5"/>
  <c r="AI30" i="5"/>
  <c r="Y31" i="5"/>
  <c r="AC31" i="5"/>
  <c r="AG31" i="5"/>
  <c r="AK31" i="5"/>
  <c r="Z32" i="5"/>
  <c r="AD32" i="5"/>
  <c r="AH32" i="5"/>
  <c r="AL32" i="5"/>
  <c r="AA33" i="5"/>
  <c r="AE33" i="5"/>
  <c r="AI33" i="5"/>
  <c r="Y21" i="5"/>
  <c r="AC21" i="5"/>
  <c r="AG21" i="5"/>
  <c r="AK21" i="5"/>
  <c r="AL23" i="5"/>
  <c r="AH25" i="5"/>
  <c r="AI26" i="5"/>
  <c r="AA28" i="5"/>
  <c r="AK28" i="5"/>
  <c r="AG29" i="5"/>
  <c r="AH30" i="5"/>
  <c r="AF31" i="5"/>
  <c r="AC32" i="5"/>
  <c r="AK32" i="5"/>
  <c r="AH33" i="5"/>
  <c r="AF21" i="5"/>
  <c r="AA35" i="5"/>
  <c r="AF35" i="5"/>
  <c r="AK35" i="5"/>
  <c r="AB34" i="5"/>
  <c r="AG34" i="5"/>
  <c r="AL34" i="5"/>
  <c r="AC22" i="5"/>
  <c r="AH22" i="5"/>
  <c r="X23" i="5"/>
  <c r="AD23" i="5"/>
  <c r="AI23" i="5"/>
  <c r="Y24" i="5"/>
  <c r="AE24" i="5"/>
  <c r="AJ24" i="5"/>
  <c r="Z25" i="5"/>
  <c r="AF25" i="5"/>
  <c r="AK25" i="5"/>
  <c r="AA26" i="5"/>
  <c r="AG26" i="5"/>
  <c r="AL26" i="5"/>
  <c r="AB27" i="5"/>
  <c r="AH27" i="5"/>
  <c r="X28" i="5"/>
  <c r="AC28" i="5"/>
  <c r="AI28" i="5"/>
  <c r="Y29" i="5"/>
  <c r="AD29" i="5"/>
  <c r="AJ29" i="5"/>
  <c r="Z30" i="5"/>
  <c r="AE30" i="5"/>
  <c r="AK30" i="5"/>
  <c r="Z31" i="5"/>
  <c r="AD31" i="5"/>
  <c r="AH31" i="5"/>
  <c r="AL31" i="5"/>
  <c r="AA32" i="5"/>
  <c r="AE32" i="5"/>
  <c r="AI32" i="5"/>
  <c r="X33" i="5"/>
  <c r="AB33" i="5"/>
  <c r="AF33" i="5"/>
  <c r="AJ33" i="5"/>
  <c r="Z21" i="5"/>
  <c r="AD21" i="5"/>
  <c r="AH21" i="5"/>
  <c r="AL21" i="5"/>
  <c r="AB35" i="5"/>
  <c r="AG35" i="5"/>
  <c r="X34" i="5"/>
  <c r="AC34" i="5"/>
  <c r="AH34" i="5"/>
  <c r="Y22" i="5"/>
  <c r="AD22" i="5"/>
  <c r="AI22" i="5"/>
  <c r="Z23" i="5"/>
  <c r="AE23" i="5"/>
  <c r="AJ23" i="5"/>
  <c r="AF24" i="5"/>
  <c r="AK24" i="5"/>
  <c r="AB25" i="5"/>
  <c r="AG25" i="5"/>
  <c r="AL25" i="5"/>
  <c r="AC26" i="5"/>
  <c r="AH26" i="5"/>
  <c r="X27" i="5"/>
  <c r="AD27" i="5"/>
  <c r="AI27" i="5"/>
  <c r="AE28" i="5"/>
  <c r="AJ28" i="5"/>
  <c r="Z29" i="5"/>
  <c r="AF29" i="5"/>
  <c r="AK29" i="5"/>
  <c r="AG30" i="5"/>
  <c r="AL30" i="5"/>
  <c r="AE31" i="5"/>
  <c r="X32" i="5"/>
  <c r="AF32" i="5"/>
  <c r="Y33" i="5"/>
  <c r="AC33" i="5"/>
  <c r="AK33" i="5"/>
  <c r="AE21" i="5"/>
  <c r="AI21" i="5"/>
  <c r="X21" i="5"/>
  <c r="AC35" i="5"/>
  <c r="Y34" i="5"/>
  <c r="AJ34" i="5"/>
  <c r="AE22" i="5"/>
  <c r="AF23" i="5"/>
  <c r="AG24" i="5"/>
  <c r="AC25" i="5"/>
  <c r="AD26" i="5"/>
  <c r="AE27" i="5"/>
  <c r="AB29" i="5"/>
  <c r="AC30" i="5"/>
  <c r="AB31" i="5"/>
  <c r="Y32" i="5"/>
  <c r="AD33" i="5"/>
  <c r="AB21" i="5"/>
  <c r="AA24" i="5"/>
  <c r="Y28" i="5"/>
  <c r="AA30" i="5"/>
  <c r="AA31" i="5"/>
  <c r="AI31" i="5"/>
  <c r="AB32" i="5"/>
  <c r="AJ32" i="5"/>
  <c r="AG33" i="5"/>
  <c r="AA21" i="5"/>
  <c r="X35" i="5"/>
  <c r="AI35" i="5"/>
  <c r="AD34" i="5"/>
  <c r="Z22" i="5"/>
  <c r="AK22" i="5"/>
  <c r="AA23" i="5"/>
  <c r="AB24" i="5"/>
  <c r="X25" i="5"/>
  <c r="Y26" i="5"/>
  <c r="Z27" i="5"/>
  <c r="AJ27" i="5"/>
  <c r="AF28" i="5"/>
  <c r="AL29" i="5"/>
  <c r="X31" i="5"/>
  <c r="AJ31" i="5"/>
  <c r="AG32" i="5"/>
  <c r="Z33" i="5"/>
  <c r="AL33" i="5"/>
  <c r="AJ21" i="5"/>
  <c r="S1464" i="3" l="1"/>
  <c r="G46" i="5"/>
  <c r="S255" i="3" l="1"/>
  <c r="S387" i="3"/>
  <c r="S455" i="3"/>
  <c r="S739" i="3"/>
  <c r="S1175" i="3"/>
  <c r="S66" i="3"/>
  <c r="S1010" i="3"/>
  <c r="S1062" i="3"/>
  <c r="S1406" i="3"/>
  <c r="S208" i="3"/>
  <c r="S588" i="3"/>
  <c r="S792" i="3"/>
  <c r="S884" i="3"/>
  <c r="S322" i="3"/>
  <c r="S121" i="3"/>
  <c r="S665" i="3"/>
  <c r="S945" i="3"/>
  <c r="S1225" i="3"/>
  <c r="S1353" i="3"/>
  <c r="S2" i="3"/>
  <c r="S518" i="3"/>
  <c r="S638" i="3"/>
  <c r="S1118" i="3"/>
  <c r="S1286" i="3"/>
  <c r="L2" i="3"/>
  <c r="L3" i="3"/>
  <c r="S3" i="3" s="1"/>
  <c r="G44" i="5"/>
  <c r="G45" i="5"/>
  <c r="G43" i="5"/>
  <c r="M29" i="5" l="1"/>
  <c r="BJ9" i="6" l="1"/>
  <c r="CB9" i="6" s="1"/>
  <c r="BJ361" i="6"/>
  <c r="CB361" i="6" s="1"/>
  <c r="BJ389" i="6"/>
  <c r="CB389" i="6" s="1"/>
  <c r="BJ441" i="6"/>
  <c r="CB441" i="6" s="1"/>
  <c r="BJ469" i="6"/>
  <c r="CB469" i="6" s="1"/>
  <c r="BJ513" i="6"/>
  <c r="CB513" i="6" s="1"/>
  <c r="BJ537" i="6"/>
  <c r="CB537" i="6" s="1"/>
  <c r="BJ593" i="6"/>
  <c r="CB593" i="6" s="1"/>
  <c r="BJ613" i="6"/>
  <c r="CB613" i="6" s="1"/>
  <c r="BJ649" i="6"/>
  <c r="CB649" i="6" s="1"/>
  <c r="BJ673" i="6"/>
  <c r="CB673" i="6" s="1"/>
  <c r="BJ618" i="6"/>
  <c r="CB618" i="6" s="1"/>
  <c r="BJ658" i="6"/>
  <c r="CB658" i="6" s="1"/>
  <c r="BJ704" i="6"/>
  <c r="CB704" i="6" s="1"/>
  <c r="BJ728" i="6"/>
  <c r="CB728" i="6" s="1"/>
  <c r="BJ764" i="6"/>
  <c r="CB764" i="6" s="1"/>
  <c r="BJ784" i="6"/>
  <c r="CB784" i="6" s="1"/>
  <c r="BJ816" i="6"/>
  <c r="CB816" i="6" s="1"/>
  <c r="BJ840" i="6"/>
  <c r="CB840" i="6" s="1"/>
  <c r="BJ876" i="6"/>
  <c r="CB876" i="6" s="1"/>
  <c r="BJ896" i="6"/>
  <c r="CB896" i="6" s="1"/>
  <c r="BJ936" i="6"/>
  <c r="CB936" i="6" s="1"/>
  <c r="BJ956" i="6"/>
  <c r="CB956" i="6" s="1"/>
  <c r="BJ580" i="6"/>
  <c r="CB580" i="6" s="1"/>
  <c r="BJ620" i="6"/>
  <c r="CB620" i="6" s="1"/>
  <c r="BJ660" i="6"/>
  <c r="CB660" i="6" s="1"/>
  <c r="BJ685" i="6"/>
  <c r="CB685" i="6" s="1"/>
  <c r="BJ709" i="6"/>
  <c r="CB709" i="6" s="1"/>
  <c r="BJ729" i="6"/>
  <c r="CB729" i="6" s="1"/>
  <c r="BJ745" i="6"/>
  <c r="CB745" i="6" s="1"/>
  <c r="BJ765" i="6"/>
  <c r="CB765" i="6" s="1"/>
  <c r="BJ789" i="6"/>
  <c r="CB789" i="6" s="1"/>
  <c r="BJ797" i="6"/>
  <c r="CB797" i="6" s="1"/>
  <c r="BJ817" i="6"/>
  <c r="CB817" i="6" s="1"/>
  <c r="BJ833" i="6"/>
  <c r="CB833" i="6" s="1"/>
  <c r="BJ845" i="6"/>
  <c r="CB845" i="6" s="1"/>
  <c r="BJ861" i="6"/>
  <c r="CB861" i="6" s="1"/>
  <c r="BJ877" i="6"/>
  <c r="CB877" i="6" s="1"/>
  <c r="BJ889" i="6"/>
  <c r="CB889" i="6" s="1"/>
  <c r="BJ905" i="6"/>
  <c r="CB905" i="6" s="1"/>
  <c r="BJ913" i="6"/>
  <c r="CB913" i="6" s="1"/>
  <c r="BJ921" i="6"/>
  <c r="CB921" i="6" s="1"/>
  <c r="BJ925" i="6"/>
  <c r="CB925" i="6" s="1"/>
  <c r="BJ929" i="6"/>
  <c r="CB929" i="6" s="1"/>
  <c r="BJ937" i="6"/>
  <c r="CB937" i="6" s="1"/>
  <c r="BJ941" i="6"/>
  <c r="CB941" i="6" s="1"/>
  <c r="BJ949" i="6"/>
  <c r="CB949" i="6" s="1"/>
  <c r="BJ953" i="6"/>
  <c r="CB953" i="6" s="1"/>
  <c r="BJ957" i="6"/>
  <c r="CB957" i="6" s="1"/>
  <c r="BJ961" i="6"/>
  <c r="CB961" i="6" s="1"/>
  <c r="BJ969" i="6"/>
  <c r="CB969" i="6" s="1"/>
  <c r="BJ973" i="6"/>
  <c r="CB973" i="6" s="1"/>
  <c r="BJ981" i="6"/>
  <c r="CB981" i="6" s="1"/>
  <c r="BJ985" i="6"/>
  <c r="CB985" i="6" s="1"/>
  <c r="BJ989" i="6"/>
  <c r="CB989" i="6" s="1"/>
  <c r="BJ993" i="6"/>
  <c r="CB993" i="6" s="1"/>
  <c r="BJ1001" i="6"/>
  <c r="CB1001" i="6" s="1"/>
  <c r="BJ1005" i="6"/>
  <c r="CB1005" i="6" s="1"/>
  <c r="BJ1013" i="6"/>
  <c r="CB1013" i="6" s="1"/>
  <c r="BJ1017" i="6"/>
  <c r="CB1017" i="6" s="1"/>
  <c r="BJ1021" i="6"/>
  <c r="CB1021" i="6" s="1"/>
  <c r="BJ1025" i="6"/>
  <c r="CB1025" i="6" s="1"/>
  <c r="BJ1033" i="6"/>
  <c r="CB1033" i="6" s="1"/>
  <c r="BJ1037" i="6"/>
  <c r="CB1037" i="6" s="1"/>
  <c r="BJ1045" i="6"/>
  <c r="CB1045" i="6" s="1"/>
  <c r="BJ1049" i="6"/>
  <c r="CB1049" i="6" s="1"/>
  <c r="BJ1053" i="6"/>
  <c r="CB1053" i="6" s="1"/>
  <c r="BJ1057" i="6"/>
  <c r="CB1057" i="6" s="1"/>
  <c r="BJ1065" i="6"/>
  <c r="CB1065" i="6" s="1"/>
  <c r="BJ1069" i="6"/>
  <c r="CB1069" i="6" s="1"/>
  <c r="BJ1077" i="6"/>
  <c r="CB1077" i="6" s="1"/>
  <c r="BJ1081" i="6"/>
  <c r="CB1081" i="6" s="1"/>
  <c r="BJ1085" i="6"/>
  <c r="CB1085" i="6" s="1"/>
  <c r="BJ1089" i="6"/>
  <c r="CB1089" i="6" s="1"/>
  <c r="BJ1097" i="6"/>
  <c r="CB1097" i="6" s="1"/>
  <c r="BJ1101" i="6"/>
  <c r="CB1101" i="6" s="1"/>
  <c r="BJ1109" i="6"/>
  <c r="CB1109" i="6" s="1"/>
  <c r="BJ1113" i="6"/>
  <c r="CB1113" i="6" s="1"/>
  <c r="BJ1117" i="6"/>
  <c r="CB1117" i="6" s="1"/>
  <c r="BJ1121" i="6"/>
  <c r="CB1121" i="6" s="1"/>
  <c r="BJ574" i="6"/>
  <c r="CB574" i="6" s="1"/>
  <c r="BJ582" i="6"/>
  <c r="CB582" i="6" s="1"/>
  <c r="BJ598" i="6"/>
  <c r="CB598" i="6" s="1"/>
  <c r="BJ606" i="6"/>
  <c r="CB606" i="6" s="1"/>
  <c r="BJ614" i="6"/>
  <c r="CB614" i="6" s="1"/>
  <c r="BJ622" i="6"/>
  <c r="CB622" i="6" s="1"/>
  <c r="BJ638" i="6"/>
  <c r="CB638" i="6" s="1"/>
  <c r="BJ646" i="6"/>
  <c r="CB646" i="6" s="1"/>
  <c r="BJ662" i="6"/>
  <c r="CB662" i="6" s="1"/>
  <c r="BJ670" i="6"/>
  <c r="CB670" i="6" s="1"/>
  <c r="BJ678" i="6"/>
  <c r="CB678" i="6" s="1"/>
  <c r="BJ682" i="6"/>
  <c r="CB682" i="6" s="1"/>
  <c r="BJ690" i="6"/>
  <c r="CB690" i="6" s="1"/>
  <c r="BJ694" i="6"/>
  <c r="CB694" i="6" s="1"/>
  <c r="BJ702" i="6"/>
  <c r="CB702" i="6" s="1"/>
  <c r="BJ706" i="6"/>
  <c r="CB706" i="6" s="1"/>
  <c r="BJ710" i="6"/>
  <c r="CB710" i="6" s="1"/>
  <c r="BJ714" i="6"/>
  <c r="CB714" i="6" s="1"/>
  <c r="BJ722" i="6"/>
  <c r="CB722" i="6" s="1"/>
  <c r="BJ726" i="6"/>
  <c r="CB726" i="6" s="1"/>
  <c r="BJ734" i="6"/>
  <c r="CB734" i="6" s="1"/>
  <c r="BJ738" i="6"/>
  <c r="CB738" i="6" s="1"/>
  <c r="BJ742" i="6"/>
  <c r="CB742" i="6" s="1"/>
  <c r="BJ746" i="6"/>
  <c r="CB746" i="6" s="1"/>
  <c r="BJ754" i="6"/>
  <c r="CB754" i="6" s="1"/>
  <c r="BJ758" i="6"/>
  <c r="CB758" i="6" s="1"/>
  <c r="BJ766" i="6"/>
  <c r="CB766" i="6" s="1"/>
  <c r="BJ770" i="6"/>
  <c r="CB770" i="6" s="1"/>
  <c r="BJ774" i="6"/>
  <c r="CB774" i="6" s="1"/>
  <c r="BJ778" i="6"/>
  <c r="CB778" i="6" s="1"/>
  <c r="BJ786" i="6"/>
  <c r="CB786" i="6" s="1"/>
  <c r="BJ790" i="6"/>
  <c r="CB790" i="6" s="1"/>
  <c r="BJ798" i="6"/>
  <c r="CB798" i="6" s="1"/>
  <c r="BJ802" i="6"/>
  <c r="CB802" i="6" s="1"/>
  <c r="BJ806" i="6"/>
  <c r="CB806" i="6" s="1"/>
  <c r="BJ810" i="6"/>
  <c r="CB810" i="6" s="1"/>
  <c r="BJ818" i="6"/>
  <c r="CB818" i="6" s="1"/>
  <c r="BJ822" i="6"/>
  <c r="CB822" i="6" s="1"/>
  <c r="BJ830" i="6"/>
  <c r="CB830" i="6" s="1"/>
  <c r="BJ834" i="6"/>
  <c r="CB834" i="6" s="1"/>
  <c r="BJ838" i="6"/>
  <c r="CB838" i="6" s="1"/>
  <c r="BJ842" i="6"/>
  <c r="CB842" i="6" s="1"/>
  <c r="BJ846" i="6"/>
  <c r="CB846" i="6" s="1"/>
  <c r="BJ850" i="6"/>
  <c r="CB850" i="6" s="1"/>
  <c r="BJ854" i="6"/>
  <c r="CB854" i="6" s="1"/>
  <c r="BJ858" i="6"/>
  <c r="CB858" i="6" s="1"/>
  <c r="BJ862" i="6"/>
  <c r="CB862" i="6" s="1"/>
  <c r="BJ866" i="6"/>
  <c r="CB866" i="6" s="1"/>
  <c r="BJ870" i="6"/>
  <c r="CB870" i="6" s="1"/>
  <c r="BJ874" i="6"/>
  <c r="CB874" i="6" s="1"/>
  <c r="BJ878" i="6"/>
  <c r="CB878" i="6" s="1"/>
  <c r="BJ882" i="6"/>
  <c r="CB882" i="6" s="1"/>
  <c r="BJ886" i="6"/>
  <c r="CB886" i="6" s="1"/>
  <c r="BJ890" i="6"/>
  <c r="CB890" i="6" s="1"/>
  <c r="BJ894" i="6"/>
  <c r="CB894" i="6" s="1"/>
  <c r="BJ898" i="6"/>
  <c r="CB898" i="6" s="1"/>
  <c r="BJ902" i="6"/>
  <c r="CB902" i="6" s="1"/>
  <c r="BJ906" i="6"/>
  <c r="CB906" i="6" s="1"/>
  <c r="BJ910" i="6"/>
  <c r="CB910" i="6" s="1"/>
  <c r="BJ914" i="6"/>
  <c r="CB914" i="6" s="1"/>
  <c r="BJ918" i="6"/>
  <c r="CB918" i="6" s="1"/>
  <c r="BJ922" i="6"/>
  <c r="CB922" i="6" s="1"/>
  <c r="BJ926" i="6"/>
  <c r="CB926" i="6" s="1"/>
  <c r="BJ930" i="6"/>
  <c r="CB930" i="6" s="1"/>
  <c r="BJ934" i="6"/>
  <c r="CB934" i="6" s="1"/>
  <c r="BJ938" i="6"/>
  <c r="CB938" i="6" s="1"/>
  <c r="BJ942" i="6"/>
  <c r="CB942" i="6" s="1"/>
  <c r="BJ946" i="6"/>
  <c r="CB946" i="6" s="1"/>
  <c r="BJ950" i="6"/>
  <c r="CB950" i="6" s="1"/>
  <c r="BJ954" i="6"/>
  <c r="CB954" i="6" s="1"/>
  <c r="BJ958" i="6"/>
  <c r="CB958" i="6" s="1"/>
  <c r="BJ568" i="6"/>
  <c r="CB568" i="6" s="1"/>
  <c r="BJ576" i="6"/>
  <c r="CB576" i="6" s="1"/>
  <c r="BJ584" i="6"/>
  <c r="CB584" i="6" s="1"/>
  <c r="BJ592" i="6"/>
  <c r="CB592" i="6" s="1"/>
  <c r="BJ600" i="6"/>
  <c r="CB600" i="6" s="1"/>
  <c r="BJ608" i="6"/>
  <c r="CB608" i="6" s="1"/>
  <c r="BJ616" i="6"/>
  <c r="CB616" i="6" s="1"/>
  <c r="BJ624" i="6"/>
  <c r="CB624" i="6" s="1"/>
  <c r="BJ632" i="6"/>
  <c r="CB632" i="6" s="1"/>
  <c r="BJ640" i="6"/>
  <c r="CB640" i="6" s="1"/>
  <c r="BJ648" i="6"/>
  <c r="CB648" i="6" s="1"/>
  <c r="BJ656" i="6"/>
  <c r="CB656" i="6" s="1"/>
  <c r="BJ664" i="6"/>
  <c r="CB664" i="6" s="1"/>
  <c r="BJ672" i="6"/>
  <c r="CB672" i="6" s="1"/>
  <c r="BJ679" i="6"/>
  <c r="CB679" i="6" s="1"/>
  <c r="BJ683" i="6"/>
  <c r="CB683" i="6" s="1"/>
  <c r="BJ687" i="6"/>
  <c r="CB687" i="6" s="1"/>
  <c r="BJ691" i="6"/>
  <c r="CB691" i="6" s="1"/>
  <c r="BJ695" i="6"/>
  <c r="CB695" i="6" s="1"/>
  <c r="BJ699" i="6"/>
  <c r="CB699" i="6" s="1"/>
  <c r="BJ703" i="6"/>
  <c r="CB703" i="6" s="1"/>
  <c r="BJ707" i="6"/>
  <c r="CB707" i="6" s="1"/>
  <c r="BJ711" i="6"/>
  <c r="CB711" i="6" s="1"/>
  <c r="BJ715" i="6"/>
  <c r="CB715" i="6" s="1"/>
  <c r="BJ719" i="6"/>
  <c r="CB719" i="6" s="1"/>
  <c r="BJ723" i="6"/>
  <c r="CB723" i="6" s="1"/>
  <c r="BJ727" i="6"/>
  <c r="CB727" i="6" s="1"/>
  <c r="BJ731" i="6"/>
  <c r="CB731" i="6" s="1"/>
  <c r="BJ735" i="6"/>
  <c r="CB735" i="6" s="1"/>
  <c r="BJ739" i="6"/>
  <c r="CB739" i="6" s="1"/>
  <c r="BJ743" i="6"/>
  <c r="CB743" i="6" s="1"/>
  <c r="BJ747" i="6"/>
  <c r="CB747" i="6" s="1"/>
  <c r="BJ751" i="6"/>
  <c r="CB751" i="6" s="1"/>
  <c r="BJ755" i="6"/>
  <c r="CB755" i="6" s="1"/>
  <c r="BJ759" i="6"/>
  <c r="CB759" i="6" s="1"/>
  <c r="BJ763" i="6"/>
  <c r="CB763" i="6" s="1"/>
  <c r="BJ767" i="6"/>
  <c r="CB767" i="6" s="1"/>
  <c r="BJ771" i="6"/>
  <c r="CB771" i="6" s="1"/>
  <c r="BJ775" i="6"/>
  <c r="CB775" i="6" s="1"/>
  <c r="BJ779" i="6"/>
  <c r="CB779" i="6" s="1"/>
  <c r="BJ783" i="6"/>
  <c r="CB783" i="6" s="1"/>
  <c r="BJ787" i="6"/>
  <c r="CB787" i="6" s="1"/>
  <c r="BJ791" i="6"/>
  <c r="CB791" i="6" s="1"/>
  <c r="BJ795" i="6"/>
  <c r="CB795" i="6" s="1"/>
  <c r="BJ799" i="6"/>
  <c r="CB799" i="6" s="1"/>
  <c r="BJ803" i="6"/>
  <c r="CB803" i="6" s="1"/>
  <c r="BJ807" i="6"/>
  <c r="CB807" i="6" s="1"/>
  <c r="BJ811" i="6"/>
  <c r="CB811" i="6" s="1"/>
  <c r="BJ815" i="6"/>
  <c r="CB815" i="6" s="1"/>
  <c r="BJ819" i="6"/>
  <c r="CB819" i="6" s="1"/>
  <c r="BJ823" i="6"/>
  <c r="CB823" i="6" s="1"/>
  <c r="BJ827" i="6"/>
  <c r="CB827" i="6" s="1"/>
  <c r="BJ831" i="6"/>
  <c r="CB831" i="6" s="1"/>
  <c r="BJ835" i="6"/>
  <c r="CB835" i="6" s="1"/>
  <c r="BJ839" i="6"/>
  <c r="CB839" i="6" s="1"/>
  <c r="BJ843" i="6"/>
  <c r="CB843" i="6" s="1"/>
  <c r="BJ847" i="6"/>
  <c r="CB847" i="6" s="1"/>
  <c r="BJ851" i="6"/>
  <c r="CB851" i="6" s="1"/>
  <c r="BJ855" i="6"/>
  <c r="CB855" i="6" s="1"/>
  <c r="BJ859" i="6"/>
  <c r="CB859" i="6" s="1"/>
  <c r="BJ863" i="6"/>
  <c r="CB863" i="6" s="1"/>
  <c r="BJ867" i="6"/>
  <c r="CB867" i="6" s="1"/>
  <c r="BJ871" i="6"/>
  <c r="CB871" i="6" s="1"/>
  <c r="BJ875" i="6"/>
  <c r="CB875" i="6" s="1"/>
  <c r="BJ879" i="6"/>
  <c r="CB879" i="6" s="1"/>
  <c r="BJ883" i="6"/>
  <c r="CB883" i="6" s="1"/>
  <c r="BJ887" i="6"/>
  <c r="CB887" i="6" s="1"/>
  <c r="BJ891" i="6"/>
  <c r="CB891" i="6" s="1"/>
  <c r="BJ895" i="6"/>
  <c r="CB895" i="6" s="1"/>
  <c r="BJ899" i="6"/>
  <c r="CB899" i="6" s="1"/>
  <c r="BJ903" i="6"/>
  <c r="CB903" i="6" s="1"/>
  <c r="BJ907" i="6"/>
  <c r="CB907" i="6" s="1"/>
  <c r="BJ911" i="6"/>
  <c r="CB911" i="6" s="1"/>
  <c r="BJ915" i="6"/>
  <c r="CB915" i="6" s="1"/>
  <c r="BJ919" i="6"/>
  <c r="CB919" i="6" s="1"/>
  <c r="BJ923" i="6"/>
  <c r="CB923" i="6" s="1"/>
  <c r="BJ927" i="6"/>
  <c r="CB927" i="6" s="1"/>
  <c r="BJ931" i="6"/>
  <c r="CB931" i="6" s="1"/>
  <c r="BJ935" i="6"/>
  <c r="CB935" i="6" s="1"/>
  <c r="BJ939" i="6"/>
  <c r="CB939" i="6" s="1"/>
  <c r="BJ943" i="6"/>
  <c r="CB943" i="6" s="1"/>
  <c r="BJ947" i="6"/>
  <c r="CB947" i="6" s="1"/>
  <c r="BJ951" i="6"/>
  <c r="CB951" i="6" s="1"/>
  <c r="BJ955" i="6"/>
  <c r="CB955" i="6" s="1"/>
  <c r="BJ959" i="6"/>
  <c r="CB959" i="6" s="1"/>
  <c r="BJ963" i="6"/>
  <c r="CB963" i="6" s="1"/>
  <c r="BJ967" i="6"/>
  <c r="CB967" i="6" s="1"/>
  <c r="BJ971" i="6"/>
  <c r="CB971" i="6" s="1"/>
  <c r="BJ975" i="6"/>
  <c r="CB975" i="6" s="1"/>
  <c r="BJ979" i="6"/>
  <c r="CB979" i="6" s="1"/>
  <c r="BJ983" i="6"/>
  <c r="CB983" i="6" s="1"/>
  <c r="BJ987" i="6"/>
  <c r="CB987" i="6" s="1"/>
  <c r="BJ991" i="6"/>
  <c r="CB991" i="6" s="1"/>
  <c r="BJ995" i="6"/>
  <c r="CB995" i="6" s="1"/>
  <c r="BJ999" i="6"/>
  <c r="CB999" i="6" s="1"/>
  <c r="BJ1003" i="6"/>
  <c r="CB1003" i="6" s="1"/>
  <c r="BJ1007" i="6"/>
  <c r="CB1007" i="6" s="1"/>
  <c r="BJ1011" i="6"/>
  <c r="CB1011" i="6" s="1"/>
  <c r="BJ1015" i="6"/>
  <c r="CB1015" i="6" s="1"/>
  <c r="BJ1019" i="6"/>
  <c r="CB1019" i="6" s="1"/>
  <c r="BJ1023" i="6"/>
  <c r="CB1023" i="6" s="1"/>
  <c r="BJ1027" i="6"/>
  <c r="CB1027" i="6" s="1"/>
  <c r="BJ1031" i="6"/>
  <c r="CB1031" i="6" s="1"/>
  <c r="BJ1035" i="6"/>
  <c r="CB1035" i="6" s="1"/>
  <c r="BJ1039" i="6"/>
  <c r="CB1039" i="6" s="1"/>
  <c r="BJ1043" i="6"/>
  <c r="CB1043" i="6" s="1"/>
  <c r="BJ1047" i="6"/>
  <c r="CB1047" i="6" s="1"/>
  <c r="BJ1051" i="6"/>
  <c r="CB1051" i="6" s="1"/>
  <c r="BJ1055" i="6"/>
  <c r="CB1055" i="6" s="1"/>
  <c r="BJ1059" i="6"/>
  <c r="CB1059" i="6" s="1"/>
  <c r="BJ1063" i="6"/>
  <c r="CB1063" i="6" s="1"/>
  <c r="BJ1067" i="6"/>
  <c r="CB1067" i="6" s="1"/>
  <c r="BJ1071" i="6"/>
  <c r="CB1071" i="6" s="1"/>
  <c r="BJ1075" i="6"/>
  <c r="CB1075" i="6" s="1"/>
  <c r="BJ1079" i="6"/>
  <c r="CB1079" i="6" s="1"/>
  <c r="BJ1083" i="6"/>
  <c r="CB1083" i="6" s="1"/>
  <c r="BJ1087" i="6"/>
  <c r="CB1087" i="6" s="1"/>
  <c r="BJ1091" i="6"/>
  <c r="CB1091" i="6" s="1"/>
  <c r="BJ1095" i="6"/>
  <c r="CB1095" i="6" s="1"/>
  <c r="BJ1099" i="6"/>
  <c r="CB1099" i="6" s="1"/>
  <c r="BJ1103" i="6"/>
  <c r="CB1103" i="6" s="1"/>
  <c r="BJ1107" i="6"/>
  <c r="CB1107" i="6" s="1"/>
  <c r="BJ1111" i="6"/>
  <c r="CB1111" i="6" s="1"/>
  <c r="BJ1115" i="6"/>
  <c r="CB1115" i="6" s="1"/>
  <c r="BJ1119" i="6"/>
  <c r="CB1119" i="6" s="1"/>
  <c r="BJ1123" i="6"/>
  <c r="CB1123" i="6" s="1"/>
  <c r="BJ966" i="6"/>
  <c r="CB966" i="6" s="1"/>
  <c r="BJ974" i="6"/>
  <c r="CB974" i="6" s="1"/>
  <c r="BJ982" i="6"/>
  <c r="CB982" i="6" s="1"/>
  <c r="BJ990" i="6"/>
  <c r="CB990" i="6" s="1"/>
  <c r="BJ998" i="6"/>
  <c r="CB998" i="6" s="1"/>
  <c r="BJ1006" i="6"/>
  <c r="CB1006" i="6" s="1"/>
  <c r="BJ1014" i="6"/>
  <c r="CB1014" i="6" s="1"/>
  <c r="BJ1022" i="6"/>
  <c r="CB1022" i="6" s="1"/>
  <c r="BJ1030" i="6"/>
  <c r="CB1030" i="6" s="1"/>
  <c r="BJ1038" i="6"/>
  <c r="CB1038" i="6" s="1"/>
  <c r="BJ1046" i="6"/>
  <c r="CB1046" i="6" s="1"/>
  <c r="BJ1054" i="6"/>
  <c r="CB1054" i="6" s="1"/>
  <c r="BJ1062" i="6"/>
  <c r="CB1062" i="6" s="1"/>
  <c r="BJ1070" i="6"/>
  <c r="CB1070" i="6" s="1"/>
  <c r="BJ1078" i="6"/>
  <c r="CB1078" i="6" s="1"/>
  <c r="BJ1086" i="6"/>
  <c r="CB1086" i="6" s="1"/>
  <c r="BJ1094" i="6"/>
  <c r="CB1094" i="6" s="1"/>
  <c r="BJ1102" i="6"/>
  <c r="CB1102" i="6" s="1"/>
  <c r="BJ1110" i="6"/>
  <c r="CB1110" i="6" s="1"/>
  <c r="BJ1118" i="6"/>
  <c r="CB1118" i="6" s="1"/>
  <c r="BJ1125" i="6"/>
  <c r="CB1125" i="6" s="1"/>
  <c r="BJ1129" i="6"/>
  <c r="CB1129" i="6" s="1"/>
  <c r="BJ1133" i="6"/>
  <c r="CB1133" i="6" s="1"/>
  <c r="BJ1137" i="6"/>
  <c r="CB1137" i="6" s="1"/>
  <c r="BJ1141" i="6"/>
  <c r="CB1141" i="6" s="1"/>
  <c r="BJ1145" i="6"/>
  <c r="CB1145" i="6" s="1"/>
  <c r="BJ1149" i="6"/>
  <c r="CB1149" i="6" s="1"/>
  <c r="BJ1153" i="6"/>
  <c r="CB1153" i="6" s="1"/>
  <c r="BJ1157" i="6"/>
  <c r="CB1157" i="6" s="1"/>
  <c r="BJ1161" i="6"/>
  <c r="CB1161" i="6" s="1"/>
  <c r="BJ1165" i="6"/>
  <c r="CB1165" i="6" s="1"/>
  <c r="BJ1169" i="6"/>
  <c r="CB1169" i="6" s="1"/>
  <c r="BJ1173" i="6"/>
  <c r="CB1173" i="6" s="1"/>
  <c r="BJ1177" i="6"/>
  <c r="CB1177" i="6" s="1"/>
  <c r="BJ1181" i="6"/>
  <c r="CB1181" i="6" s="1"/>
  <c r="BJ1185" i="6"/>
  <c r="CB1185" i="6" s="1"/>
  <c r="BJ1189" i="6"/>
  <c r="CB1189" i="6" s="1"/>
  <c r="BJ1193" i="6"/>
  <c r="CB1193" i="6" s="1"/>
  <c r="BJ1197" i="6"/>
  <c r="CB1197" i="6" s="1"/>
  <c r="BJ1201" i="6"/>
  <c r="CB1201" i="6" s="1"/>
  <c r="BJ1205" i="6"/>
  <c r="CB1205" i="6" s="1"/>
  <c r="BJ1209" i="6"/>
  <c r="CB1209" i="6" s="1"/>
  <c r="BJ1213" i="6"/>
  <c r="CB1213" i="6" s="1"/>
  <c r="BJ1217" i="6"/>
  <c r="CB1217" i="6" s="1"/>
  <c r="BJ1221" i="6"/>
  <c r="CB1221" i="6" s="1"/>
  <c r="BJ1225" i="6"/>
  <c r="CB1225" i="6" s="1"/>
  <c r="BJ1229" i="6"/>
  <c r="CB1229" i="6" s="1"/>
  <c r="BJ1233" i="6"/>
  <c r="CB1233" i="6" s="1"/>
  <c r="BJ1237" i="6"/>
  <c r="CB1237" i="6" s="1"/>
  <c r="BJ1241" i="6"/>
  <c r="CB1241" i="6" s="1"/>
  <c r="BJ1245" i="6"/>
  <c r="CB1245" i="6" s="1"/>
  <c r="BJ1249" i="6"/>
  <c r="CB1249" i="6" s="1"/>
  <c r="BJ1253" i="6"/>
  <c r="CB1253" i="6" s="1"/>
  <c r="BJ1257" i="6"/>
  <c r="CB1257" i="6" s="1"/>
  <c r="BJ1261" i="6"/>
  <c r="CB1261" i="6" s="1"/>
  <c r="BJ1265" i="6"/>
  <c r="CB1265" i="6" s="1"/>
  <c r="BJ1269" i="6"/>
  <c r="CB1269" i="6" s="1"/>
  <c r="BJ1273" i="6"/>
  <c r="CB1273" i="6" s="1"/>
  <c r="BJ1277" i="6"/>
  <c r="CB1277" i="6" s="1"/>
  <c r="BJ1281" i="6"/>
  <c r="CB1281" i="6" s="1"/>
  <c r="BJ1285" i="6"/>
  <c r="CB1285" i="6" s="1"/>
  <c r="BJ1289" i="6"/>
  <c r="CB1289" i="6" s="1"/>
  <c r="BJ1293" i="6"/>
  <c r="CB1293" i="6" s="1"/>
  <c r="BJ1297" i="6"/>
  <c r="CB1297" i="6" s="1"/>
  <c r="BJ1301" i="6"/>
  <c r="CB1301" i="6" s="1"/>
  <c r="BJ1305" i="6"/>
  <c r="CB1305" i="6" s="1"/>
  <c r="BJ1309" i="6"/>
  <c r="CB1309" i="6" s="1"/>
  <c r="BJ1313" i="6"/>
  <c r="CB1313" i="6" s="1"/>
  <c r="BJ1317" i="6"/>
  <c r="CB1317" i="6" s="1"/>
  <c r="BJ1321" i="6"/>
  <c r="CB1321" i="6" s="1"/>
  <c r="BJ1325" i="6"/>
  <c r="CB1325" i="6" s="1"/>
  <c r="BJ1329" i="6"/>
  <c r="CB1329" i="6" s="1"/>
  <c r="BJ1333" i="6"/>
  <c r="CB1333" i="6" s="1"/>
  <c r="BJ1337" i="6"/>
  <c r="CB1337" i="6" s="1"/>
  <c r="BJ1341" i="6"/>
  <c r="CB1341" i="6" s="1"/>
  <c r="BJ1345" i="6"/>
  <c r="CB1345" i="6" s="1"/>
  <c r="BJ1349" i="6"/>
  <c r="CB1349" i="6" s="1"/>
  <c r="BJ1353" i="6"/>
  <c r="CB1353" i="6" s="1"/>
  <c r="BJ1357" i="6"/>
  <c r="CB1357" i="6" s="1"/>
  <c r="BJ1361" i="6"/>
  <c r="CB1361" i="6" s="1"/>
  <c r="BJ1365" i="6"/>
  <c r="CB1365" i="6" s="1"/>
  <c r="BJ1369" i="6"/>
  <c r="CB1369" i="6" s="1"/>
  <c r="BJ1373" i="6"/>
  <c r="CB1373" i="6" s="1"/>
  <c r="BJ1377" i="6"/>
  <c r="CB1377" i="6" s="1"/>
  <c r="BJ1381" i="6"/>
  <c r="CB1381" i="6" s="1"/>
  <c r="BJ968" i="6"/>
  <c r="CB968" i="6" s="1"/>
  <c r="BJ976" i="6"/>
  <c r="CB976" i="6" s="1"/>
  <c r="BJ984" i="6"/>
  <c r="CB984" i="6" s="1"/>
  <c r="BJ992" i="6"/>
  <c r="CB992" i="6" s="1"/>
  <c r="BJ1000" i="6"/>
  <c r="CB1000" i="6" s="1"/>
  <c r="BJ1008" i="6"/>
  <c r="CB1008" i="6" s="1"/>
  <c r="BJ1016" i="6"/>
  <c r="CB1016" i="6" s="1"/>
  <c r="BJ1024" i="6"/>
  <c r="CB1024" i="6" s="1"/>
  <c r="BJ1032" i="6"/>
  <c r="CB1032" i="6" s="1"/>
  <c r="BJ1040" i="6"/>
  <c r="CB1040" i="6" s="1"/>
  <c r="BJ1048" i="6"/>
  <c r="CB1048" i="6" s="1"/>
  <c r="BJ1056" i="6"/>
  <c r="CB1056" i="6" s="1"/>
  <c r="BJ1064" i="6"/>
  <c r="CB1064" i="6" s="1"/>
  <c r="BJ1072" i="6"/>
  <c r="CB1072" i="6" s="1"/>
  <c r="BJ1080" i="6"/>
  <c r="CB1080" i="6" s="1"/>
  <c r="BJ1088" i="6"/>
  <c r="CB1088" i="6" s="1"/>
  <c r="BJ1096" i="6"/>
  <c r="CB1096" i="6" s="1"/>
  <c r="BJ1104" i="6"/>
  <c r="CB1104" i="6" s="1"/>
  <c r="BJ1112" i="6"/>
  <c r="CB1112" i="6" s="1"/>
  <c r="BJ1120" i="6"/>
  <c r="CB1120" i="6" s="1"/>
  <c r="BJ1126" i="6"/>
  <c r="CB1126" i="6" s="1"/>
  <c r="BJ1130" i="6"/>
  <c r="CB1130" i="6" s="1"/>
  <c r="BJ1134" i="6"/>
  <c r="CB1134" i="6" s="1"/>
  <c r="BJ1138" i="6"/>
  <c r="CB1138" i="6" s="1"/>
  <c r="BJ1142" i="6"/>
  <c r="CB1142" i="6" s="1"/>
  <c r="BJ1146" i="6"/>
  <c r="CB1146" i="6" s="1"/>
  <c r="BJ1150" i="6"/>
  <c r="CB1150" i="6" s="1"/>
  <c r="BJ1154" i="6"/>
  <c r="CB1154" i="6" s="1"/>
  <c r="BJ1158" i="6"/>
  <c r="CB1158" i="6" s="1"/>
  <c r="BJ1162" i="6"/>
  <c r="CB1162" i="6" s="1"/>
  <c r="BJ1166" i="6"/>
  <c r="CB1166" i="6" s="1"/>
  <c r="BJ1170" i="6"/>
  <c r="CB1170" i="6" s="1"/>
  <c r="BJ1174" i="6"/>
  <c r="CB1174" i="6" s="1"/>
  <c r="BJ1178" i="6"/>
  <c r="CB1178" i="6" s="1"/>
  <c r="BJ1182" i="6"/>
  <c r="CB1182" i="6" s="1"/>
  <c r="BJ1186" i="6"/>
  <c r="CB1186" i="6" s="1"/>
  <c r="BJ1190" i="6"/>
  <c r="CB1190" i="6" s="1"/>
  <c r="BJ1194" i="6"/>
  <c r="CB1194" i="6" s="1"/>
  <c r="BJ1198" i="6"/>
  <c r="CB1198" i="6" s="1"/>
  <c r="BJ1202" i="6"/>
  <c r="CB1202" i="6" s="1"/>
  <c r="BJ1206" i="6"/>
  <c r="CB1206" i="6" s="1"/>
  <c r="BJ1210" i="6"/>
  <c r="CB1210" i="6" s="1"/>
  <c r="BJ1214" i="6"/>
  <c r="CB1214" i="6" s="1"/>
  <c r="BJ1218" i="6"/>
  <c r="CB1218" i="6" s="1"/>
  <c r="BJ1222" i="6"/>
  <c r="CB1222" i="6" s="1"/>
  <c r="BJ1226" i="6"/>
  <c r="CB1226" i="6" s="1"/>
  <c r="BJ1230" i="6"/>
  <c r="CB1230" i="6" s="1"/>
  <c r="BJ1234" i="6"/>
  <c r="CB1234" i="6" s="1"/>
  <c r="BJ1238" i="6"/>
  <c r="CB1238" i="6" s="1"/>
  <c r="BJ1242" i="6"/>
  <c r="CB1242" i="6" s="1"/>
  <c r="BJ1246" i="6"/>
  <c r="CB1246" i="6" s="1"/>
  <c r="BJ1250" i="6"/>
  <c r="CB1250" i="6" s="1"/>
  <c r="BJ1254" i="6"/>
  <c r="CB1254" i="6" s="1"/>
  <c r="BJ1258" i="6"/>
  <c r="CB1258" i="6" s="1"/>
  <c r="BJ1262" i="6"/>
  <c r="CB1262" i="6" s="1"/>
  <c r="BJ1266" i="6"/>
  <c r="CB1266" i="6" s="1"/>
  <c r="BJ1270" i="6"/>
  <c r="CB1270" i="6" s="1"/>
  <c r="BJ1274" i="6"/>
  <c r="CB1274" i="6" s="1"/>
  <c r="BJ1278" i="6"/>
  <c r="CB1278" i="6" s="1"/>
  <c r="BJ1282" i="6"/>
  <c r="CB1282" i="6" s="1"/>
  <c r="BJ1286" i="6"/>
  <c r="CB1286" i="6" s="1"/>
  <c r="BJ1290" i="6"/>
  <c r="CB1290" i="6" s="1"/>
  <c r="BJ1294" i="6"/>
  <c r="CB1294" i="6" s="1"/>
  <c r="BJ1298" i="6"/>
  <c r="CB1298" i="6" s="1"/>
  <c r="BJ1302" i="6"/>
  <c r="CB1302" i="6" s="1"/>
  <c r="BJ1306" i="6"/>
  <c r="CB1306" i="6" s="1"/>
  <c r="BJ1310" i="6"/>
  <c r="CB1310" i="6" s="1"/>
  <c r="BJ1314" i="6"/>
  <c r="CB1314" i="6" s="1"/>
  <c r="BJ1318" i="6"/>
  <c r="CB1318" i="6" s="1"/>
  <c r="BJ1322" i="6"/>
  <c r="CB1322" i="6" s="1"/>
  <c r="BJ1326" i="6"/>
  <c r="CB1326" i="6" s="1"/>
  <c r="BJ1330" i="6"/>
  <c r="CB1330" i="6" s="1"/>
  <c r="BJ1334" i="6"/>
  <c r="CB1334" i="6" s="1"/>
  <c r="BJ1338" i="6"/>
  <c r="CB1338" i="6" s="1"/>
  <c r="BJ1342" i="6"/>
  <c r="CB1342" i="6" s="1"/>
  <c r="BJ1346" i="6"/>
  <c r="CB1346" i="6" s="1"/>
  <c r="BJ1350" i="6"/>
  <c r="CB1350" i="6" s="1"/>
  <c r="BJ1354" i="6"/>
  <c r="CB1354" i="6" s="1"/>
  <c r="BJ1358" i="6"/>
  <c r="CB1358" i="6" s="1"/>
  <c r="BJ1362" i="6"/>
  <c r="CB1362" i="6" s="1"/>
  <c r="BJ1366" i="6"/>
  <c r="CB1366" i="6" s="1"/>
  <c r="BJ1370" i="6"/>
  <c r="CB1370" i="6" s="1"/>
  <c r="BJ1374" i="6"/>
  <c r="CB1374" i="6" s="1"/>
  <c r="BJ1378" i="6"/>
  <c r="CB1378" i="6" s="1"/>
  <c r="BJ1382" i="6"/>
  <c r="CB1382" i="6" s="1"/>
  <c r="BJ1386" i="6"/>
  <c r="CB1386" i="6" s="1"/>
  <c r="BJ1390" i="6"/>
  <c r="CB1390" i="6" s="1"/>
  <c r="BJ1394" i="6"/>
  <c r="CB1394" i="6" s="1"/>
  <c r="BJ1398" i="6"/>
  <c r="CB1398" i="6" s="1"/>
  <c r="BJ1402" i="6"/>
  <c r="CB1402" i="6" s="1"/>
  <c r="BJ1406" i="6"/>
  <c r="CB1406" i="6" s="1"/>
  <c r="BJ1410" i="6"/>
  <c r="CB1410" i="6" s="1"/>
  <c r="BJ1414" i="6"/>
  <c r="CB1414" i="6" s="1"/>
  <c r="BJ1418" i="6"/>
  <c r="CB1418" i="6" s="1"/>
  <c r="BJ1422" i="6"/>
  <c r="CB1422" i="6" s="1"/>
  <c r="BJ1426" i="6"/>
  <c r="CB1426" i="6" s="1"/>
  <c r="BJ1430" i="6"/>
  <c r="CB1430" i="6" s="1"/>
  <c r="BJ1434" i="6"/>
  <c r="CB1434" i="6" s="1"/>
  <c r="BJ1438" i="6"/>
  <c r="CB1438" i="6" s="1"/>
  <c r="BJ1442" i="6"/>
  <c r="CB1442" i="6" s="1"/>
  <c r="BJ1446" i="6"/>
  <c r="CB1446" i="6" s="1"/>
  <c r="BJ1450" i="6"/>
  <c r="CB1450" i="6" s="1"/>
  <c r="BJ1454" i="6"/>
  <c r="CB1454" i="6" s="1"/>
  <c r="BJ1458" i="6"/>
  <c r="CB1458" i="6" s="1"/>
  <c r="BJ1462" i="6"/>
  <c r="CB1462" i="6" s="1"/>
  <c r="BJ962" i="6"/>
  <c r="CB962" i="6" s="1"/>
  <c r="BJ970" i="6"/>
  <c r="CB970" i="6" s="1"/>
  <c r="BJ978" i="6"/>
  <c r="CB978" i="6" s="1"/>
  <c r="BJ986" i="6"/>
  <c r="CB986" i="6" s="1"/>
  <c r="BJ994" i="6"/>
  <c r="CB994" i="6" s="1"/>
  <c r="BJ1002" i="6"/>
  <c r="CB1002" i="6" s="1"/>
  <c r="BJ1010" i="6"/>
  <c r="CB1010" i="6" s="1"/>
  <c r="BJ1018" i="6"/>
  <c r="CB1018" i="6" s="1"/>
  <c r="BJ1026" i="6"/>
  <c r="CB1026" i="6" s="1"/>
  <c r="BJ1034" i="6"/>
  <c r="CB1034" i="6" s="1"/>
  <c r="BJ1042" i="6"/>
  <c r="CB1042" i="6" s="1"/>
  <c r="BJ1050" i="6"/>
  <c r="CB1050" i="6" s="1"/>
  <c r="BJ1058" i="6"/>
  <c r="CB1058" i="6" s="1"/>
  <c r="BJ1066" i="6"/>
  <c r="CB1066" i="6" s="1"/>
  <c r="BJ1074" i="6"/>
  <c r="CB1074" i="6" s="1"/>
  <c r="BJ1082" i="6"/>
  <c r="CB1082" i="6" s="1"/>
  <c r="BJ1090" i="6"/>
  <c r="CB1090" i="6" s="1"/>
  <c r="BJ1098" i="6"/>
  <c r="CB1098" i="6" s="1"/>
  <c r="BJ1106" i="6"/>
  <c r="CB1106" i="6" s="1"/>
  <c r="BJ1114" i="6"/>
  <c r="CB1114" i="6" s="1"/>
  <c r="BJ1122" i="6"/>
  <c r="CB1122" i="6" s="1"/>
  <c r="BJ1127" i="6"/>
  <c r="CB1127" i="6" s="1"/>
  <c r="BJ1131" i="6"/>
  <c r="CB1131" i="6" s="1"/>
  <c r="BJ1135" i="6"/>
  <c r="CB1135" i="6" s="1"/>
  <c r="BJ1139" i="6"/>
  <c r="CB1139" i="6" s="1"/>
  <c r="BJ1143" i="6"/>
  <c r="CB1143" i="6" s="1"/>
  <c r="BJ1147" i="6"/>
  <c r="CB1147" i="6" s="1"/>
  <c r="BJ1151" i="6"/>
  <c r="CB1151" i="6" s="1"/>
  <c r="BJ1155" i="6"/>
  <c r="CB1155" i="6" s="1"/>
  <c r="BJ1159" i="6"/>
  <c r="CB1159" i="6" s="1"/>
  <c r="BJ1163" i="6"/>
  <c r="CB1163" i="6" s="1"/>
  <c r="BJ1167" i="6"/>
  <c r="CB1167" i="6" s="1"/>
  <c r="BJ1171" i="6"/>
  <c r="CB1171" i="6" s="1"/>
  <c r="BJ1175" i="6"/>
  <c r="CB1175" i="6" s="1"/>
  <c r="BJ1179" i="6"/>
  <c r="CB1179" i="6" s="1"/>
  <c r="BJ1183" i="6"/>
  <c r="CB1183" i="6" s="1"/>
  <c r="BJ1187" i="6"/>
  <c r="CB1187" i="6" s="1"/>
  <c r="BJ1191" i="6"/>
  <c r="CB1191" i="6" s="1"/>
  <c r="BJ1195" i="6"/>
  <c r="CB1195" i="6" s="1"/>
  <c r="BJ1199" i="6"/>
  <c r="CB1199" i="6" s="1"/>
  <c r="BJ1203" i="6"/>
  <c r="CB1203" i="6" s="1"/>
  <c r="BJ1207" i="6"/>
  <c r="CB1207" i="6" s="1"/>
  <c r="BJ1211" i="6"/>
  <c r="CB1211" i="6" s="1"/>
  <c r="BJ1215" i="6"/>
  <c r="CB1215" i="6" s="1"/>
  <c r="BJ1219" i="6"/>
  <c r="CB1219" i="6" s="1"/>
  <c r="BJ1223" i="6"/>
  <c r="CB1223" i="6" s="1"/>
  <c r="BJ1227" i="6"/>
  <c r="CB1227" i="6" s="1"/>
  <c r="BJ1231" i="6"/>
  <c r="CB1231" i="6" s="1"/>
  <c r="BJ1235" i="6"/>
  <c r="CB1235" i="6" s="1"/>
  <c r="BJ1239" i="6"/>
  <c r="CB1239" i="6" s="1"/>
  <c r="BJ1243" i="6"/>
  <c r="CB1243" i="6" s="1"/>
  <c r="BJ1247" i="6"/>
  <c r="CB1247" i="6" s="1"/>
  <c r="BJ1251" i="6"/>
  <c r="CB1251" i="6" s="1"/>
  <c r="BJ1255" i="6"/>
  <c r="CB1255" i="6" s="1"/>
  <c r="BJ1259" i="6"/>
  <c r="CB1259" i="6" s="1"/>
  <c r="BJ1263" i="6"/>
  <c r="CB1263" i="6" s="1"/>
  <c r="BJ1267" i="6"/>
  <c r="CB1267" i="6" s="1"/>
  <c r="BJ1271" i="6"/>
  <c r="CB1271" i="6" s="1"/>
  <c r="BJ1275" i="6"/>
  <c r="CB1275" i="6" s="1"/>
  <c r="BJ1279" i="6"/>
  <c r="CB1279" i="6" s="1"/>
  <c r="BJ1283" i="6"/>
  <c r="CB1283" i="6" s="1"/>
  <c r="BJ1287" i="6"/>
  <c r="CB1287" i="6" s="1"/>
  <c r="BJ1291" i="6"/>
  <c r="CB1291" i="6" s="1"/>
  <c r="BJ1295" i="6"/>
  <c r="CB1295" i="6" s="1"/>
  <c r="BJ1299" i="6"/>
  <c r="CB1299" i="6" s="1"/>
  <c r="BJ1303" i="6"/>
  <c r="CB1303" i="6" s="1"/>
  <c r="BJ1307" i="6"/>
  <c r="CB1307" i="6" s="1"/>
  <c r="BJ1311" i="6"/>
  <c r="CB1311" i="6" s="1"/>
  <c r="BJ1315" i="6"/>
  <c r="CB1315" i="6" s="1"/>
  <c r="BJ1319" i="6"/>
  <c r="CB1319" i="6" s="1"/>
  <c r="BJ1323" i="6"/>
  <c r="CB1323" i="6" s="1"/>
  <c r="BJ1327" i="6"/>
  <c r="CB1327" i="6" s="1"/>
  <c r="BJ1331" i="6"/>
  <c r="CB1331" i="6" s="1"/>
  <c r="BJ1335" i="6"/>
  <c r="CB1335" i="6" s="1"/>
  <c r="BJ1339" i="6"/>
  <c r="CB1339" i="6" s="1"/>
  <c r="BJ1343" i="6"/>
  <c r="CB1343" i="6" s="1"/>
  <c r="BJ1347" i="6"/>
  <c r="CB1347" i="6" s="1"/>
  <c r="BJ1351" i="6"/>
  <c r="CB1351" i="6" s="1"/>
  <c r="BJ1355" i="6"/>
  <c r="CB1355" i="6" s="1"/>
  <c r="BJ1359" i="6"/>
  <c r="CB1359" i="6" s="1"/>
  <c r="BJ1363" i="6"/>
  <c r="CB1363" i="6" s="1"/>
  <c r="BJ1367" i="6"/>
  <c r="CB1367" i="6" s="1"/>
  <c r="BJ1371" i="6"/>
  <c r="CB1371" i="6" s="1"/>
  <c r="BJ1375" i="6"/>
  <c r="CB1375" i="6" s="1"/>
  <c r="BJ1379" i="6"/>
  <c r="CB1379" i="6" s="1"/>
  <c r="BJ1383" i="6"/>
  <c r="CB1383" i="6" s="1"/>
  <c r="BJ964" i="6"/>
  <c r="CB964" i="6" s="1"/>
  <c r="BJ972" i="6"/>
  <c r="CB972" i="6" s="1"/>
  <c r="BJ980" i="6"/>
  <c r="CB980" i="6" s="1"/>
  <c r="BJ988" i="6"/>
  <c r="CB988" i="6" s="1"/>
  <c r="BJ996" i="6"/>
  <c r="CB996" i="6" s="1"/>
  <c r="BJ1004" i="6"/>
  <c r="CB1004" i="6" s="1"/>
  <c r="BJ1012" i="6"/>
  <c r="CB1012" i="6" s="1"/>
  <c r="BJ1020" i="6"/>
  <c r="CB1020" i="6" s="1"/>
  <c r="BJ1028" i="6"/>
  <c r="CB1028" i="6" s="1"/>
  <c r="BJ1036" i="6"/>
  <c r="CB1036" i="6" s="1"/>
  <c r="BJ1044" i="6"/>
  <c r="CB1044" i="6" s="1"/>
  <c r="BJ1052" i="6"/>
  <c r="CB1052" i="6" s="1"/>
  <c r="BJ1060" i="6"/>
  <c r="CB1060" i="6" s="1"/>
  <c r="BJ1068" i="6"/>
  <c r="CB1068" i="6" s="1"/>
  <c r="BJ1076" i="6"/>
  <c r="CB1076" i="6" s="1"/>
  <c r="BJ1084" i="6"/>
  <c r="CB1084" i="6" s="1"/>
  <c r="BJ1092" i="6"/>
  <c r="CB1092" i="6" s="1"/>
  <c r="BJ1100" i="6"/>
  <c r="CB1100" i="6" s="1"/>
  <c r="BJ1108" i="6"/>
  <c r="CB1108" i="6" s="1"/>
  <c r="BJ1116" i="6"/>
  <c r="CB1116" i="6" s="1"/>
  <c r="BJ1124" i="6"/>
  <c r="CB1124" i="6" s="1"/>
  <c r="BJ1128" i="6"/>
  <c r="CB1128" i="6" s="1"/>
  <c r="BJ1132" i="6"/>
  <c r="CB1132" i="6" s="1"/>
  <c r="BJ1136" i="6"/>
  <c r="CB1136" i="6" s="1"/>
  <c r="BJ1140" i="6"/>
  <c r="CB1140" i="6" s="1"/>
  <c r="BJ1144" i="6"/>
  <c r="CB1144" i="6" s="1"/>
  <c r="BJ1148" i="6"/>
  <c r="CB1148" i="6" s="1"/>
  <c r="BJ1152" i="6"/>
  <c r="CB1152" i="6" s="1"/>
  <c r="BJ1156" i="6"/>
  <c r="CB1156" i="6" s="1"/>
  <c r="BJ1160" i="6"/>
  <c r="CB1160" i="6" s="1"/>
  <c r="BJ1164" i="6"/>
  <c r="CB1164" i="6" s="1"/>
  <c r="BJ1168" i="6"/>
  <c r="CB1168" i="6" s="1"/>
  <c r="BJ1172" i="6"/>
  <c r="CB1172" i="6" s="1"/>
  <c r="BJ1176" i="6"/>
  <c r="CB1176" i="6" s="1"/>
  <c r="BJ1180" i="6"/>
  <c r="CB1180" i="6" s="1"/>
  <c r="BJ1184" i="6"/>
  <c r="CB1184" i="6" s="1"/>
  <c r="BJ1188" i="6"/>
  <c r="CB1188" i="6" s="1"/>
  <c r="BJ1192" i="6"/>
  <c r="CB1192" i="6" s="1"/>
  <c r="BJ1196" i="6"/>
  <c r="CB1196" i="6" s="1"/>
  <c r="BJ1200" i="6"/>
  <c r="CB1200" i="6" s="1"/>
  <c r="BJ1204" i="6"/>
  <c r="CB1204" i="6" s="1"/>
  <c r="BJ1208" i="6"/>
  <c r="CB1208" i="6" s="1"/>
  <c r="BJ1212" i="6"/>
  <c r="CB1212" i="6" s="1"/>
  <c r="BJ1216" i="6"/>
  <c r="CB1216" i="6" s="1"/>
  <c r="BJ1220" i="6"/>
  <c r="CB1220" i="6" s="1"/>
  <c r="BJ1224" i="6"/>
  <c r="BJ1228" i="6"/>
  <c r="CB1228" i="6" s="1"/>
  <c r="BJ1232" i="6"/>
  <c r="CB1232" i="6" s="1"/>
  <c r="BJ1236" i="6"/>
  <c r="CB1236" i="6" s="1"/>
  <c r="BJ1240" i="6"/>
  <c r="CB1240" i="6" s="1"/>
  <c r="BJ1244" i="6"/>
  <c r="CB1244" i="6" s="1"/>
  <c r="BJ1248" i="6"/>
  <c r="CB1248" i="6" s="1"/>
  <c r="BJ1252" i="6"/>
  <c r="CB1252" i="6" s="1"/>
  <c r="BJ1256" i="6"/>
  <c r="CB1256" i="6" s="1"/>
  <c r="BJ1260" i="6"/>
  <c r="CB1260" i="6" s="1"/>
  <c r="BJ1264" i="6"/>
  <c r="CB1264" i="6" s="1"/>
  <c r="BJ1268" i="6"/>
  <c r="CB1268" i="6" s="1"/>
  <c r="BJ1272" i="6"/>
  <c r="CB1272" i="6" s="1"/>
  <c r="BJ1276" i="6"/>
  <c r="CB1276" i="6" s="1"/>
  <c r="BJ1280" i="6"/>
  <c r="CB1280" i="6" s="1"/>
  <c r="BJ1284" i="6"/>
  <c r="CB1284" i="6" s="1"/>
  <c r="BJ1288" i="6"/>
  <c r="CB1288" i="6" s="1"/>
  <c r="BJ1292" i="6"/>
  <c r="CB1292" i="6" s="1"/>
  <c r="BJ1296" i="6"/>
  <c r="CB1296" i="6" s="1"/>
  <c r="BJ1300" i="6"/>
  <c r="CB1300" i="6" s="1"/>
  <c r="BJ1304" i="6"/>
  <c r="CB1304" i="6" s="1"/>
  <c r="BJ1308" i="6"/>
  <c r="CB1308" i="6" s="1"/>
  <c r="BJ1312" i="6"/>
  <c r="CB1312" i="6" s="1"/>
  <c r="BJ1316" i="6"/>
  <c r="CB1316" i="6" s="1"/>
  <c r="BJ1320" i="6"/>
  <c r="CB1320" i="6" s="1"/>
  <c r="BJ1324" i="6"/>
  <c r="CB1324" i="6" s="1"/>
  <c r="BJ1328" i="6"/>
  <c r="CB1328" i="6" s="1"/>
  <c r="BJ1332" i="6"/>
  <c r="CB1332" i="6" s="1"/>
  <c r="BJ1336" i="6"/>
  <c r="CB1336" i="6" s="1"/>
  <c r="BJ1340" i="6"/>
  <c r="CB1340" i="6" s="1"/>
  <c r="BJ1344" i="6"/>
  <c r="CB1344" i="6" s="1"/>
  <c r="BJ1348" i="6"/>
  <c r="CB1348" i="6" s="1"/>
  <c r="BJ1352" i="6"/>
  <c r="CB1352" i="6" s="1"/>
  <c r="BJ1356" i="6"/>
  <c r="CB1356" i="6" s="1"/>
  <c r="BJ1360" i="6"/>
  <c r="CB1360" i="6" s="1"/>
  <c r="BJ1364" i="6"/>
  <c r="CB1364" i="6" s="1"/>
  <c r="BJ1368" i="6"/>
  <c r="CB1368" i="6" s="1"/>
  <c r="BJ1372" i="6"/>
  <c r="CB1372" i="6" s="1"/>
  <c r="BJ1376" i="6"/>
  <c r="CB1376" i="6" s="1"/>
  <c r="BJ1380" i="6"/>
  <c r="CB1380" i="6" s="1"/>
  <c r="BJ1384" i="6"/>
  <c r="CB1384" i="6" s="1"/>
  <c r="BJ1388" i="6"/>
  <c r="CB1388" i="6" s="1"/>
  <c r="BJ1392" i="6"/>
  <c r="CB1392" i="6" s="1"/>
  <c r="BJ1396" i="6"/>
  <c r="CB1396" i="6" s="1"/>
  <c r="BJ1400" i="6"/>
  <c r="CB1400" i="6" s="1"/>
  <c r="BJ1404" i="6"/>
  <c r="CB1404" i="6" s="1"/>
  <c r="BJ1408" i="6"/>
  <c r="CB1408" i="6" s="1"/>
  <c r="BJ1412" i="6"/>
  <c r="CB1412" i="6" s="1"/>
  <c r="BJ1416" i="6"/>
  <c r="CB1416" i="6" s="1"/>
  <c r="BJ1420" i="6"/>
  <c r="CB1420" i="6" s="1"/>
  <c r="BJ1424" i="6"/>
  <c r="CB1424" i="6" s="1"/>
  <c r="BJ1428" i="6"/>
  <c r="CB1428" i="6" s="1"/>
  <c r="BJ1432" i="6"/>
  <c r="CB1432" i="6" s="1"/>
  <c r="BJ1436" i="6"/>
  <c r="CB1436" i="6" s="1"/>
  <c r="BJ1440" i="6"/>
  <c r="CB1440" i="6" s="1"/>
  <c r="BJ1444" i="6"/>
  <c r="CB1444" i="6" s="1"/>
  <c r="BJ1448" i="6"/>
  <c r="CB1448" i="6" s="1"/>
  <c r="BJ1452" i="6"/>
  <c r="CB1452" i="6" s="1"/>
  <c r="BJ1456" i="6"/>
  <c r="CB1456" i="6" s="1"/>
  <c r="BJ1460" i="6"/>
  <c r="CB1460" i="6" s="1"/>
  <c r="BJ1464" i="6"/>
  <c r="BJ1389" i="6"/>
  <c r="CB1389" i="6" s="1"/>
  <c r="BJ1397" i="6"/>
  <c r="CB1397" i="6" s="1"/>
  <c r="BJ1405" i="6"/>
  <c r="CB1405" i="6" s="1"/>
  <c r="BJ1413" i="6"/>
  <c r="CB1413" i="6" s="1"/>
  <c r="BJ1421" i="6"/>
  <c r="CB1421" i="6" s="1"/>
  <c r="BJ1429" i="6"/>
  <c r="CB1429" i="6" s="1"/>
  <c r="BJ1437" i="6"/>
  <c r="CB1437" i="6" s="1"/>
  <c r="BJ1445" i="6"/>
  <c r="CB1445" i="6" s="1"/>
  <c r="BJ1453" i="6"/>
  <c r="CB1453" i="6" s="1"/>
  <c r="BJ1461" i="6"/>
  <c r="CB1461" i="6" s="1"/>
  <c r="BJ1391" i="6"/>
  <c r="CB1391" i="6" s="1"/>
  <c r="BJ1399" i="6"/>
  <c r="CB1399" i="6" s="1"/>
  <c r="BJ1407" i="6"/>
  <c r="CB1407" i="6" s="1"/>
  <c r="BJ1415" i="6"/>
  <c r="CB1415" i="6" s="1"/>
  <c r="BJ1423" i="6"/>
  <c r="CB1423" i="6" s="1"/>
  <c r="BJ1431" i="6"/>
  <c r="CB1431" i="6" s="1"/>
  <c r="BJ1439" i="6"/>
  <c r="CB1439" i="6" s="1"/>
  <c r="BJ1447" i="6"/>
  <c r="CB1447" i="6" s="1"/>
  <c r="BJ1455" i="6"/>
  <c r="CB1455" i="6" s="1"/>
  <c r="BJ1463" i="6"/>
  <c r="CB1463" i="6" s="1"/>
  <c r="BJ1385" i="6"/>
  <c r="CB1385" i="6" s="1"/>
  <c r="BJ1393" i="6"/>
  <c r="CB1393" i="6" s="1"/>
  <c r="BJ1401" i="6"/>
  <c r="CB1401" i="6" s="1"/>
  <c r="BJ1409" i="6"/>
  <c r="CB1409" i="6" s="1"/>
  <c r="BJ1417" i="6"/>
  <c r="CB1417" i="6" s="1"/>
  <c r="BJ1425" i="6"/>
  <c r="CB1425" i="6" s="1"/>
  <c r="BJ1433" i="6"/>
  <c r="CB1433" i="6" s="1"/>
  <c r="BJ1441" i="6"/>
  <c r="CB1441" i="6" s="1"/>
  <c r="BJ1449" i="6"/>
  <c r="CB1449" i="6" s="1"/>
  <c r="BJ1457" i="6"/>
  <c r="CB1457" i="6" s="1"/>
  <c r="BJ2" i="6"/>
  <c r="CB2" i="6" s="1"/>
  <c r="BJ1387" i="6"/>
  <c r="CB1387" i="6" s="1"/>
  <c r="BJ1395" i="6"/>
  <c r="CB1395" i="6" s="1"/>
  <c r="BJ1403" i="6"/>
  <c r="CB1403" i="6" s="1"/>
  <c r="BJ1411" i="6"/>
  <c r="CB1411" i="6" s="1"/>
  <c r="BJ1419" i="6"/>
  <c r="CB1419" i="6" s="1"/>
  <c r="BJ1427" i="6"/>
  <c r="CB1427" i="6" s="1"/>
  <c r="BJ1435" i="6"/>
  <c r="CB1435" i="6" s="1"/>
  <c r="BJ1443" i="6"/>
  <c r="CB1443" i="6" s="1"/>
  <c r="BJ1451" i="6"/>
  <c r="CB1451" i="6" s="1"/>
  <c r="BJ1459" i="6"/>
  <c r="CB1459" i="6" s="1"/>
  <c r="BJ528" i="6" l="1"/>
  <c r="CB528" i="6" s="1"/>
  <c r="BJ480" i="6"/>
  <c r="CB480" i="6" s="1"/>
  <c r="CB1224" i="6"/>
  <c r="BJ412" i="6"/>
  <c r="CB412" i="6" s="1"/>
  <c r="BJ881" i="6"/>
  <c r="CB881" i="6" s="1"/>
  <c r="BJ857" i="6"/>
  <c r="CB857" i="6" s="1"/>
  <c r="BJ829" i="6"/>
  <c r="CB829" i="6" s="1"/>
  <c r="BJ793" i="6"/>
  <c r="CB793" i="6" s="1"/>
  <c r="BJ757" i="6"/>
  <c r="CB757" i="6" s="1"/>
  <c r="BJ725" i="6"/>
  <c r="CB725" i="6" s="1"/>
  <c r="BJ681" i="6"/>
  <c r="CB681" i="6" s="1"/>
  <c r="BJ612" i="6"/>
  <c r="CB612" i="6" s="1"/>
  <c r="BJ944" i="6"/>
  <c r="CB944" i="6" s="1"/>
  <c r="BJ892" i="6"/>
  <c r="CB892" i="6" s="1"/>
  <c r="BJ832" i="6"/>
  <c r="CB832" i="6" s="1"/>
  <c r="BJ776" i="6"/>
  <c r="CB776" i="6" s="1"/>
  <c r="BJ720" i="6"/>
  <c r="CB720" i="6" s="1"/>
  <c r="BJ650" i="6"/>
  <c r="CB650" i="6" s="1"/>
  <c r="BJ661" i="6"/>
  <c r="CB661" i="6" s="1"/>
  <c r="BJ609" i="6"/>
  <c r="CB609" i="6" s="1"/>
  <c r="BJ533" i="6"/>
  <c r="CB533" i="6" s="1"/>
  <c r="BJ453" i="6"/>
  <c r="CB453" i="6" s="1"/>
  <c r="BJ385" i="6"/>
  <c r="CB385" i="6" s="1"/>
  <c r="BJ508" i="6"/>
  <c r="CB508" i="6" s="1"/>
  <c r="BJ396" i="6"/>
  <c r="CB396" i="6" s="1"/>
  <c r="BJ897" i="6"/>
  <c r="CB897" i="6" s="1"/>
  <c r="BJ873" i="6"/>
  <c r="CB873" i="6" s="1"/>
  <c r="BJ841" i="6"/>
  <c r="CB841" i="6" s="1"/>
  <c r="BJ813" i="6"/>
  <c r="CB813" i="6" s="1"/>
  <c r="BJ777" i="6"/>
  <c r="CB777" i="6" s="1"/>
  <c r="BJ733" i="6"/>
  <c r="CB733" i="6" s="1"/>
  <c r="BJ701" i="6"/>
  <c r="CB701" i="6" s="1"/>
  <c r="BJ652" i="6"/>
  <c r="CB652" i="6" s="1"/>
  <c r="BJ960" i="6"/>
  <c r="CB960" i="6" s="1"/>
  <c r="BJ924" i="6"/>
  <c r="CB924" i="6" s="1"/>
  <c r="BJ872" i="6"/>
  <c r="CB872" i="6" s="1"/>
  <c r="BJ812" i="6"/>
  <c r="CB812" i="6" s="1"/>
  <c r="BJ752" i="6"/>
  <c r="CB752" i="6" s="1"/>
  <c r="BJ700" i="6"/>
  <c r="CB700" i="6" s="1"/>
  <c r="BJ602" i="6"/>
  <c r="CB602" i="6" s="1"/>
  <c r="BJ641" i="6"/>
  <c r="CB641" i="6" s="1"/>
  <c r="BJ581" i="6"/>
  <c r="CB581" i="6" s="1"/>
  <c r="BJ505" i="6"/>
  <c r="CB505" i="6" s="1"/>
  <c r="BJ425" i="6"/>
  <c r="CB425" i="6" s="1"/>
  <c r="BJ357" i="6"/>
  <c r="CB357" i="6" s="1"/>
  <c r="BJ464" i="6"/>
  <c r="CB464" i="6" s="1"/>
  <c r="CB1464" i="6"/>
  <c r="BJ368" i="6"/>
  <c r="CB368" i="6" s="1"/>
  <c r="BJ329" i="6"/>
  <c r="CB329" i="6" s="1"/>
  <c r="BJ631" i="6"/>
  <c r="CB631" i="6" s="1"/>
  <c r="BJ615" i="6"/>
  <c r="CB615" i="6" s="1"/>
  <c r="BJ583" i="6"/>
  <c r="CB583" i="6" s="1"/>
  <c r="BJ575" i="6"/>
  <c r="CB575" i="6" s="1"/>
  <c r="BJ503" i="6"/>
  <c r="CB503" i="6" s="1"/>
  <c r="BJ499" i="6"/>
  <c r="CB499" i="6" s="1"/>
  <c r="BJ463" i="6"/>
  <c r="CB463" i="6" s="1"/>
  <c r="BJ447" i="6"/>
  <c r="CB447" i="6" s="1"/>
  <c r="BJ399" i="6"/>
  <c r="CB399" i="6" s="1"/>
  <c r="BJ371" i="6"/>
  <c r="CB371" i="6" s="1"/>
  <c r="BJ335" i="6"/>
  <c r="CB335" i="6" s="1"/>
  <c r="BJ554" i="6"/>
  <c r="CB554" i="6" s="1"/>
  <c r="BJ498" i="6"/>
  <c r="CB498" i="6" s="1"/>
  <c r="BJ482" i="6"/>
  <c r="CB482" i="6" s="1"/>
  <c r="BJ454" i="6"/>
  <c r="CB454" i="6" s="1"/>
  <c r="BJ434" i="6"/>
  <c r="CB434" i="6" s="1"/>
  <c r="BJ370" i="6"/>
  <c r="CB370" i="6" s="1"/>
  <c r="BJ204" i="6"/>
  <c r="CB204" i="6" s="1"/>
  <c r="BJ354" i="6"/>
  <c r="CB354" i="6" s="1"/>
  <c r="BJ332" i="6"/>
  <c r="CB332" i="6" s="1"/>
  <c r="BJ308" i="6"/>
  <c r="CB308" i="6" s="1"/>
  <c r="BJ116" i="6"/>
  <c r="CB116" i="6" s="1"/>
  <c r="BJ814" i="6"/>
  <c r="CB814" i="6" s="1"/>
  <c r="BJ782" i="6"/>
  <c r="CB782" i="6" s="1"/>
  <c r="BJ750" i="6"/>
  <c r="CB750" i="6" s="1"/>
  <c r="BJ718" i="6"/>
  <c r="CB718" i="6" s="1"/>
  <c r="BJ686" i="6"/>
  <c r="CB686" i="6" s="1"/>
  <c r="BJ630" i="6"/>
  <c r="CB630" i="6" s="1"/>
  <c r="BJ566" i="6"/>
  <c r="CB566" i="6" s="1"/>
  <c r="BJ1093" i="6"/>
  <c r="CB1093" i="6" s="1"/>
  <c r="BJ1061" i="6"/>
  <c r="CB1061" i="6" s="1"/>
  <c r="BJ1029" i="6"/>
  <c r="CB1029" i="6" s="1"/>
  <c r="BJ997" i="6"/>
  <c r="CB997" i="6" s="1"/>
  <c r="BJ965" i="6"/>
  <c r="CB965" i="6" s="1"/>
  <c r="BJ933" i="6"/>
  <c r="CB933" i="6" s="1"/>
  <c r="BJ893" i="6"/>
  <c r="CB893" i="6" s="1"/>
  <c r="BJ849" i="6"/>
  <c r="CB849" i="6" s="1"/>
  <c r="BJ809" i="6"/>
  <c r="CB809" i="6" s="1"/>
  <c r="BJ749" i="6"/>
  <c r="CB749" i="6" s="1"/>
  <c r="BJ693" i="6"/>
  <c r="CB693" i="6" s="1"/>
  <c r="BJ596" i="6"/>
  <c r="CB596" i="6" s="1"/>
  <c r="BJ920" i="6"/>
  <c r="CB920" i="6" s="1"/>
  <c r="BJ860" i="6"/>
  <c r="CB860" i="6" s="1"/>
  <c r="BJ808" i="6"/>
  <c r="CB808" i="6" s="1"/>
  <c r="BJ748" i="6"/>
  <c r="CB748" i="6" s="1"/>
  <c r="BJ688" i="6"/>
  <c r="CB688" i="6" s="1"/>
  <c r="BJ594" i="6"/>
  <c r="CB594" i="6" s="1"/>
  <c r="BJ633" i="6"/>
  <c r="CB633" i="6" s="1"/>
  <c r="BJ569" i="6"/>
  <c r="CB569" i="6" s="1"/>
  <c r="BJ497" i="6"/>
  <c r="CB497" i="6" s="1"/>
  <c r="BJ421" i="6"/>
  <c r="CB421" i="6" s="1"/>
  <c r="BJ339" i="6"/>
  <c r="CB339" i="6" s="1"/>
  <c r="BJ460" i="6"/>
  <c r="CB460" i="6" s="1"/>
  <c r="BJ675" i="6"/>
  <c r="CB675" i="6" s="1"/>
  <c r="BJ547" i="6"/>
  <c r="CB547" i="6" s="1"/>
  <c r="BJ439" i="6"/>
  <c r="CB439" i="6" s="1"/>
  <c r="BJ538" i="6"/>
  <c r="CB538" i="6" s="1"/>
  <c r="BJ418" i="6"/>
  <c r="CB418" i="6" s="1"/>
  <c r="BJ288" i="6"/>
  <c r="CB288" i="6" s="1"/>
  <c r="BJ912" i="6"/>
  <c r="CB912" i="6" s="1"/>
  <c r="BJ856" i="6"/>
  <c r="CB856" i="6" s="1"/>
  <c r="BJ796" i="6"/>
  <c r="CB796" i="6" s="1"/>
  <c r="BJ744" i="6"/>
  <c r="CB744" i="6" s="1"/>
  <c r="BJ684" i="6"/>
  <c r="CB684" i="6" s="1"/>
  <c r="BJ570" i="6"/>
  <c r="CB570" i="6" s="1"/>
  <c r="BJ629" i="6"/>
  <c r="CB629" i="6" s="1"/>
  <c r="BJ561" i="6"/>
  <c r="CB561" i="6" s="1"/>
  <c r="BJ485" i="6"/>
  <c r="CB485" i="6" s="1"/>
  <c r="BJ409" i="6"/>
  <c r="CB409" i="6" s="1"/>
  <c r="BJ331" i="6"/>
  <c r="CB331" i="6" s="1"/>
  <c r="BJ440" i="6"/>
  <c r="CB440" i="6" s="1"/>
  <c r="BJ671" i="6"/>
  <c r="CB671" i="6" s="1"/>
  <c r="BJ543" i="6"/>
  <c r="CB543" i="6" s="1"/>
  <c r="BJ415" i="6"/>
  <c r="CB415" i="6" s="1"/>
  <c r="BJ522" i="6"/>
  <c r="CB522" i="6" s="1"/>
  <c r="BJ394" i="6"/>
  <c r="CB394" i="6" s="1"/>
  <c r="BJ256" i="6"/>
  <c r="CB256" i="6" s="1"/>
  <c r="BJ904" i="6"/>
  <c r="CB904" i="6" s="1"/>
  <c r="BJ848" i="6"/>
  <c r="CB848" i="6" s="1"/>
  <c r="BJ792" i="6"/>
  <c r="CB792" i="6" s="1"/>
  <c r="BJ732" i="6"/>
  <c r="CB732" i="6" s="1"/>
  <c r="BJ680" i="6"/>
  <c r="CB680" i="6" s="1"/>
  <c r="BJ677" i="6"/>
  <c r="CB677" i="6" s="1"/>
  <c r="BJ617" i="6"/>
  <c r="CB617" i="6" s="1"/>
  <c r="BJ553" i="6"/>
  <c r="CB553" i="6" s="1"/>
  <c r="BJ473" i="6"/>
  <c r="CB473" i="6" s="1"/>
  <c r="BJ401" i="6"/>
  <c r="CB401" i="6" s="1"/>
  <c r="BJ544" i="6"/>
  <c r="CB544" i="6" s="1"/>
  <c r="BJ424" i="6"/>
  <c r="CB424" i="6" s="1"/>
  <c r="BJ639" i="6"/>
  <c r="CB639" i="6" s="1"/>
  <c r="BJ531" i="6"/>
  <c r="CB531" i="6" s="1"/>
  <c r="BJ403" i="6"/>
  <c r="CB403" i="6" s="1"/>
  <c r="BJ502" i="6"/>
  <c r="CB502" i="6" s="1"/>
  <c r="BJ390" i="6"/>
  <c r="CB390" i="6" s="1"/>
  <c r="BJ212" i="6"/>
  <c r="CB212" i="6" s="1"/>
  <c r="BJ140" i="6"/>
  <c r="CB140" i="6" s="1"/>
  <c r="BJ826" i="6"/>
  <c r="CB826" i="6" s="1"/>
  <c r="BJ794" i="6"/>
  <c r="CB794" i="6" s="1"/>
  <c r="BJ762" i="6"/>
  <c r="CB762" i="6" s="1"/>
  <c r="BJ730" i="6"/>
  <c r="CB730" i="6" s="1"/>
  <c r="BJ698" i="6"/>
  <c r="CB698" i="6" s="1"/>
  <c r="BJ654" i="6"/>
  <c r="CB654" i="6" s="1"/>
  <c r="BJ590" i="6"/>
  <c r="CB590" i="6" s="1"/>
  <c r="BJ1105" i="6"/>
  <c r="CB1105" i="6" s="1"/>
  <c r="BJ1073" i="6"/>
  <c r="CB1073" i="6" s="1"/>
  <c r="BJ1041" i="6"/>
  <c r="CB1041" i="6" s="1"/>
  <c r="BJ1009" i="6"/>
  <c r="CB1009" i="6" s="1"/>
  <c r="BJ977" i="6"/>
  <c r="CB977" i="6" s="1"/>
  <c r="BJ945" i="6"/>
  <c r="CB945" i="6" s="1"/>
  <c r="BJ909" i="6"/>
  <c r="CB909" i="6" s="1"/>
  <c r="BJ865" i="6"/>
  <c r="CB865" i="6" s="1"/>
  <c r="BJ825" i="6"/>
  <c r="CB825" i="6" s="1"/>
  <c r="BJ773" i="6"/>
  <c r="CB773" i="6" s="1"/>
  <c r="BJ713" i="6"/>
  <c r="CB713" i="6" s="1"/>
  <c r="BJ644" i="6"/>
  <c r="CB644" i="6" s="1"/>
  <c r="BJ940" i="6"/>
  <c r="CB940" i="6" s="1"/>
  <c r="BJ880" i="6"/>
  <c r="CB880" i="6" s="1"/>
  <c r="BJ828" i="6"/>
  <c r="CB828" i="6" s="1"/>
  <c r="BJ768" i="6"/>
  <c r="CB768" i="6" s="1"/>
  <c r="BJ712" i="6"/>
  <c r="CB712" i="6" s="1"/>
  <c r="BJ634" i="6"/>
  <c r="CB634" i="6" s="1"/>
  <c r="BJ657" i="6"/>
  <c r="CB657" i="6" s="1"/>
  <c r="BJ597" i="6"/>
  <c r="CB597" i="6" s="1"/>
  <c r="BJ529" i="6"/>
  <c r="CB529" i="6" s="1"/>
  <c r="BJ449" i="6"/>
  <c r="CB449" i="6" s="1"/>
  <c r="BJ369" i="6"/>
  <c r="CB369" i="6" s="1"/>
  <c r="BJ504" i="6"/>
  <c r="CB504" i="6" s="1"/>
  <c r="BJ376" i="6"/>
  <c r="CB376" i="6" s="1"/>
  <c r="BJ595" i="6"/>
  <c r="CB595" i="6" s="1"/>
  <c r="BJ483" i="6"/>
  <c r="CB483" i="6" s="1"/>
  <c r="BJ359" i="6"/>
  <c r="CB359" i="6" s="1"/>
  <c r="BJ458" i="6"/>
  <c r="CB458" i="6" s="1"/>
  <c r="BJ346" i="6"/>
  <c r="CB346" i="6" s="1"/>
  <c r="BJ128" i="6"/>
  <c r="CB128" i="6" s="1"/>
  <c r="BJ901" i="6"/>
  <c r="CB901" i="6" s="1"/>
  <c r="BJ869" i="6"/>
  <c r="CB869" i="6" s="1"/>
  <c r="BJ837" i="6"/>
  <c r="CB837" i="6" s="1"/>
  <c r="BJ805" i="6"/>
  <c r="CB805" i="6" s="1"/>
  <c r="BJ761" i="6"/>
  <c r="CB761" i="6" s="1"/>
  <c r="BJ717" i="6"/>
  <c r="CB717" i="6" s="1"/>
  <c r="BJ676" i="6"/>
  <c r="CB676" i="6" s="1"/>
  <c r="BJ588" i="6"/>
  <c r="CB588" i="6" s="1"/>
  <c r="BJ928" i="6"/>
  <c r="CB928" i="6" s="1"/>
  <c r="BJ888" i="6"/>
  <c r="CB888" i="6" s="1"/>
  <c r="BJ844" i="6"/>
  <c r="CB844" i="6" s="1"/>
  <c r="BJ800" i="6"/>
  <c r="CB800" i="6" s="1"/>
  <c r="BJ760" i="6"/>
  <c r="CB760" i="6" s="1"/>
  <c r="BJ716" i="6"/>
  <c r="CB716" i="6" s="1"/>
  <c r="BJ666" i="6"/>
  <c r="CB666" i="6" s="1"/>
  <c r="BJ586" i="6"/>
  <c r="CB586" i="6" s="1"/>
  <c r="BJ645" i="6"/>
  <c r="CB645" i="6" s="1"/>
  <c r="BJ601" i="6"/>
  <c r="CB601" i="6" s="1"/>
  <c r="BJ549" i="6"/>
  <c r="CB549" i="6" s="1"/>
  <c r="BJ489" i="6"/>
  <c r="CB489" i="6" s="1"/>
  <c r="BJ433" i="6"/>
  <c r="CB433" i="6" s="1"/>
  <c r="BJ377" i="6"/>
  <c r="CB377" i="6" s="1"/>
  <c r="BJ540" i="6"/>
  <c r="CB540" i="6" s="1"/>
  <c r="BJ444" i="6"/>
  <c r="CB444" i="6" s="1"/>
  <c r="BJ360" i="6"/>
  <c r="CB360" i="6" s="1"/>
  <c r="BJ611" i="6"/>
  <c r="CB611" i="6" s="1"/>
  <c r="BJ511" i="6"/>
  <c r="CB511" i="6" s="1"/>
  <c r="BJ423" i="6"/>
  <c r="CB423" i="6" s="1"/>
  <c r="BJ562" i="6"/>
  <c r="CB562" i="6" s="1"/>
  <c r="BJ470" i="6"/>
  <c r="CB470" i="6" s="1"/>
  <c r="BJ386" i="6"/>
  <c r="CB386" i="6" s="1"/>
  <c r="BJ268" i="6"/>
  <c r="CB268" i="6" s="1"/>
  <c r="BJ84" i="6"/>
  <c r="CB84" i="6" s="1"/>
  <c r="BJ52" i="6"/>
  <c r="CB52" i="6" s="1"/>
  <c r="BJ44" i="6"/>
  <c r="CB44" i="6" s="1"/>
  <c r="BJ12" i="6"/>
  <c r="CB12" i="6" s="1"/>
  <c r="BJ917" i="6"/>
  <c r="CB917" i="6" s="1"/>
  <c r="BJ885" i="6"/>
  <c r="CB885" i="6" s="1"/>
  <c r="BJ853" i="6"/>
  <c r="CB853" i="6" s="1"/>
  <c r="BJ821" i="6"/>
  <c r="CB821" i="6" s="1"/>
  <c r="BJ781" i="6"/>
  <c r="CB781" i="6" s="1"/>
  <c r="BJ741" i="6"/>
  <c r="CB741" i="6" s="1"/>
  <c r="BJ697" i="6"/>
  <c r="CB697" i="6" s="1"/>
  <c r="BJ628" i="6"/>
  <c r="CB628" i="6" s="1"/>
  <c r="BJ952" i="6"/>
  <c r="CB952" i="6" s="1"/>
  <c r="BJ908" i="6"/>
  <c r="CB908" i="6" s="1"/>
  <c r="BJ864" i="6"/>
  <c r="CB864" i="6" s="1"/>
  <c r="BJ824" i="6"/>
  <c r="CB824" i="6" s="1"/>
  <c r="BJ780" i="6"/>
  <c r="CB780" i="6" s="1"/>
  <c r="BJ736" i="6"/>
  <c r="CB736" i="6" s="1"/>
  <c r="BJ696" i="6"/>
  <c r="CB696" i="6" s="1"/>
  <c r="BJ626" i="6"/>
  <c r="CB626" i="6" s="1"/>
  <c r="BJ665" i="6"/>
  <c r="CB665" i="6" s="1"/>
  <c r="BJ625" i="6"/>
  <c r="CB625" i="6" s="1"/>
  <c r="BJ577" i="6"/>
  <c r="CB577" i="6" s="1"/>
  <c r="BJ517" i="6"/>
  <c r="CB517" i="6" s="1"/>
  <c r="BJ465" i="6"/>
  <c r="CB465" i="6" s="1"/>
  <c r="BJ405" i="6"/>
  <c r="CB405" i="6" s="1"/>
  <c r="BJ345" i="6"/>
  <c r="CB345" i="6" s="1"/>
  <c r="BJ496" i="6"/>
  <c r="CB496" i="6" s="1"/>
  <c r="BJ400" i="6"/>
  <c r="CB400" i="6" s="1"/>
  <c r="BJ655" i="6"/>
  <c r="CB655" i="6" s="1"/>
  <c r="BJ567" i="6"/>
  <c r="CB567" i="6" s="1"/>
  <c r="BJ467" i="6"/>
  <c r="CB467" i="6" s="1"/>
  <c r="BJ375" i="6"/>
  <c r="CB375" i="6" s="1"/>
  <c r="BJ518" i="6"/>
  <c r="CB518" i="6" s="1"/>
  <c r="BJ426" i="6"/>
  <c r="CB426" i="6" s="1"/>
  <c r="BJ336" i="6"/>
  <c r="CB336" i="6" s="1"/>
  <c r="BJ180" i="6"/>
  <c r="CB180" i="6" s="1"/>
  <c r="BJ327" i="6"/>
  <c r="CB327" i="6" s="1"/>
  <c r="BJ295" i="6"/>
  <c r="CB295" i="6" s="1"/>
  <c r="BJ785" i="6"/>
  <c r="CB785" i="6" s="1"/>
  <c r="BJ753" i="6"/>
  <c r="CB753" i="6" s="1"/>
  <c r="BJ721" i="6"/>
  <c r="CB721" i="6" s="1"/>
  <c r="BJ689" i="6"/>
  <c r="CB689" i="6" s="1"/>
  <c r="BJ636" i="6"/>
  <c r="CB636" i="6" s="1"/>
  <c r="BJ572" i="6"/>
  <c r="CB572" i="6" s="1"/>
  <c r="BJ932" i="6"/>
  <c r="CB932" i="6" s="1"/>
  <c r="BJ900" i="6"/>
  <c r="CB900" i="6" s="1"/>
  <c r="BJ868" i="6"/>
  <c r="CB868" i="6" s="1"/>
  <c r="BJ836" i="6"/>
  <c r="CB836" i="6" s="1"/>
  <c r="BJ804" i="6"/>
  <c r="CB804" i="6" s="1"/>
  <c r="BJ772" i="6"/>
  <c r="CB772" i="6" s="1"/>
  <c r="BJ740" i="6"/>
  <c r="CB740" i="6" s="1"/>
  <c r="BJ708" i="6"/>
  <c r="CB708" i="6" s="1"/>
  <c r="BJ674" i="6"/>
  <c r="CB674" i="6" s="1"/>
  <c r="BJ610" i="6"/>
  <c r="CB610" i="6" s="1"/>
  <c r="BJ669" i="6"/>
  <c r="CB669" i="6" s="1"/>
  <c r="BJ637" i="6"/>
  <c r="CB637" i="6" s="1"/>
  <c r="BJ605" i="6"/>
  <c r="CB605" i="6" s="1"/>
  <c r="BJ565" i="6"/>
  <c r="CB565" i="6" s="1"/>
  <c r="BJ521" i="6"/>
  <c r="CB521" i="6" s="1"/>
  <c r="BJ481" i="6"/>
  <c r="CB481" i="6" s="1"/>
  <c r="BJ437" i="6"/>
  <c r="CB437" i="6" s="1"/>
  <c r="BJ393" i="6"/>
  <c r="CB393" i="6" s="1"/>
  <c r="BJ353" i="6"/>
  <c r="CB353" i="6" s="1"/>
  <c r="BJ524" i="6"/>
  <c r="CB524" i="6" s="1"/>
  <c r="BJ456" i="6"/>
  <c r="CB456" i="6" s="1"/>
  <c r="BJ380" i="6"/>
  <c r="CB380" i="6" s="1"/>
  <c r="BJ659" i="6"/>
  <c r="CB659" i="6" s="1"/>
  <c r="BJ591" i="6"/>
  <c r="CB591" i="6" s="1"/>
  <c r="BJ527" i="6"/>
  <c r="CB527" i="6" s="1"/>
  <c r="BJ455" i="6"/>
  <c r="CB455" i="6" s="1"/>
  <c r="BJ383" i="6"/>
  <c r="CB383" i="6" s="1"/>
  <c r="BJ546" i="6"/>
  <c r="CB546" i="6" s="1"/>
  <c r="BJ474" i="6"/>
  <c r="CB474" i="6" s="1"/>
  <c r="BJ410" i="6"/>
  <c r="CB410" i="6" s="1"/>
  <c r="BJ341" i="6"/>
  <c r="CB341" i="6" s="1"/>
  <c r="BJ224" i="6"/>
  <c r="CB224" i="6" s="1"/>
  <c r="BJ96" i="6"/>
  <c r="CB96" i="6" s="1"/>
  <c r="BJ283" i="6"/>
  <c r="CB283" i="6" s="1"/>
  <c r="BJ275" i="6"/>
  <c r="CB275" i="6" s="1"/>
  <c r="BJ251" i="6"/>
  <c r="CB251" i="6" s="1"/>
  <c r="BJ243" i="6"/>
  <c r="CB243" i="6" s="1"/>
  <c r="BJ801" i="6"/>
  <c r="CB801" i="6" s="1"/>
  <c r="BJ769" i="6"/>
  <c r="CB769" i="6" s="1"/>
  <c r="BJ737" i="6"/>
  <c r="CB737" i="6" s="1"/>
  <c r="BJ705" i="6"/>
  <c r="CB705" i="6" s="1"/>
  <c r="BJ668" i="6"/>
  <c r="CB668" i="6" s="1"/>
  <c r="BJ604" i="6"/>
  <c r="CB604" i="6" s="1"/>
  <c r="BJ948" i="6"/>
  <c r="CB948" i="6" s="1"/>
  <c r="BJ916" i="6"/>
  <c r="CB916" i="6" s="1"/>
  <c r="BJ884" i="6"/>
  <c r="CB884" i="6" s="1"/>
  <c r="BJ852" i="6"/>
  <c r="CB852" i="6" s="1"/>
  <c r="BJ820" i="6"/>
  <c r="CB820" i="6" s="1"/>
  <c r="BJ788" i="6"/>
  <c r="CB788" i="6" s="1"/>
  <c r="BJ756" i="6"/>
  <c r="CB756" i="6" s="1"/>
  <c r="BJ724" i="6"/>
  <c r="CB724" i="6" s="1"/>
  <c r="BJ692" i="6"/>
  <c r="CB692" i="6" s="1"/>
  <c r="BJ642" i="6"/>
  <c r="CB642" i="6" s="1"/>
  <c r="BJ578" i="6"/>
  <c r="CB578" i="6" s="1"/>
  <c r="BJ653" i="6"/>
  <c r="CB653" i="6" s="1"/>
  <c r="BJ621" i="6"/>
  <c r="CB621" i="6" s="1"/>
  <c r="BJ585" i="6"/>
  <c r="CB585" i="6" s="1"/>
  <c r="BJ545" i="6"/>
  <c r="CB545" i="6" s="1"/>
  <c r="BJ501" i="6"/>
  <c r="CB501" i="6" s="1"/>
  <c r="BJ457" i="6"/>
  <c r="CB457" i="6" s="1"/>
  <c r="BJ417" i="6"/>
  <c r="CB417" i="6" s="1"/>
  <c r="BJ373" i="6"/>
  <c r="CB373" i="6" s="1"/>
  <c r="BJ552" i="6"/>
  <c r="CB552" i="6" s="1"/>
  <c r="BJ488" i="6"/>
  <c r="CB488" i="6" s="1"/>
  <c r="BJ416" i="6"/>
  <c r="CB416" i="6" s="1"/>
  <c r="BJ352" i="6"/>
  <c r="CB352" i="6" s="1"/>
  <c r="BJ627" i="6"/>
  <c r="CB627" i="6" s="1"/>
  <c r="BJ551" i="6"/>
  <c r="CB551" i="6" s="1"/>
  <c r="BJ487" i="6"/>
  <c r="CB487" i="6" s="1"/>
  <c r="BJ419" i="6"/>
  <c r="CB419" i="6" s="1"/>
  <c r="BJ355" i="6"/>
  <c r="CB355" i="6" s="1"/>
  <c r="BJ514" i="6"/>
  <c r="CB514" i="6" s="1"/>
  <c r="BJ438" i="6"/>
  <c r="CB438" i="6" s="1"/>
  <c r="BJ374" i="6"/>
  <c r="CB374" i="6" s="1"/>
  <c r="BJ300" i="6"/>
  <c r="CB300" i="6" s="1"/>
  <c r="BJ172" i="6"/>
  <c r="CB172" i="6" s="1"/>
  <c r="BJ32" i="6"/>
  <c r="CB32" i="6" s="1"/>
  <c r="BJ211" i="6"/>
  <c r="CB211" i="6" s="1"/>
  <c r="BJ187" i="6"/>
  <c r="CB187" i="6" s="1"/>
  <c r="BJ536" i="6"/>
  <c r="CB536" i="6" s="1"/>
  <c r="BJ492" i="6"/>
  <c r="CB492" i="6" s="1"/>
  <c r="BJ448" i="6"/>
  <c r="CB448" i="6" s="1"/>
  <c r="BJ408" i="6"/>
  <c r="CB408" i="6" s="1"/>
  <c r="BJ364" i="6"/>
  <c r="CB364" i="6" s="1"/>
  <c r="BJ663" i="6"/>
  <c r="CB663" i="6" s="1"/>
  <c r="BJ623" i="6"/>
  <c r="CB623" i="6" s="1"/>
  <c r="BJ579" i="6"/>
  <c r="CB579" i="6" s="1"/>
  <c r="BJ535" i="6"/>
  <c r="CB535" i="6" s="1"/>
  <c r="BJ495" i="6"/>
  <c r="CB495" i="6" s="1"/>
  <c r="BJ451" i="6"/>
  <c r="CB451" i="6" s="1"/>
  <c r="BJ407" i="6"/>
  <c r="CB407" i="6" s="1"/>
  <c r="BJ367" i="6"/>
  <c r="CB367" i="6" s="1"/>
  <c r="BJ550" i="6"/>
  <c r="CB550" i="6" s="1"/>
  <c r="BJ506" i="6"/>
  <c r="CB506" i="6" s="1"/>
  <c r="BJ466" i="6"/>
  <c r="CB466" i="6" s="1"/>
  <c r="BJ422" i="6"/>
  <c r="CB422" i="6" s="1"/>
  <c r="BJ378" i="6"/>
  <c r="CB378" i="6" s="1"/>
  <c r="BJ333" i="6"/>
  <c r="CB333" i="6" s="1"/>
  <c r="BJ276" i="6"/>
  <c r="CB276" i="6" s="1"/>
  <c r="BJ192" i="6"/>
  <c r="CB192" i="6" s="1"/>
  <c r="BJ108" i="6"/>
  <c r="CB108" i="6" s="1"/>
  <c r="BJ20" i="6"/>
  <c r="CB20" i="6" s="1"/>
  <c r="BJ263" i="6"/>
  <c r="CB263" i="6" s="1"/>
  <c r="BJ179" i="6"/>
  <c r="CB179" i="6" s="1"/>
  <c r="BJ167" i="6"/>
  <c r="CB167" i="6" s="1"/>
  <c r="BJ155" i="6"/>
  <c r="CB155" i="6" s="1"/>
  <c r="BJ560" i="6"/>
  <c r="CB560" i="6" s="1"/>
  <c r="BJ520" i="6"/>
  <c r="CB520" i="6" s="1"/>
  <c r="BJ476" i="6"/>
  <c r="CB476" i="6" s="1"/>
  <c r="BJ432" i="6"/>
  <c r="CB432" i="6" s="1"/>
  <c r="BJ392" i="6"/>
  <c r="CB392" i="6" s="1"/>
  <c r="BJ348" i="6"/>
  <c r="CB348" i="6" s="1"/>
  <c r="BJ647" i="6"/>
  <c r="CB647" i="6" s="1"/>
  <c r="BJ607" i="6"/>
  <c r="CB607" i="6" s="1"/>
  <c r="BJ563" i="6"/>
  <c r="CB563" i="6" s="1"/>
  <c r="BJ519" i="6"/>
  <c r="CB519" i="6" s="1"/>
  <c r="BJ479" i="6"/>
  <c r="CB479" i="6" s="1"/>
  <c r="BJ435" i="6"/>
  <c r="CB435" i="6" s="1"/>
  <c r="BJ391" i="6"/>
  <c r="CB391" i="6" s="1"/>
  <c r="BJ351" i="6"/>
  <c r="CB351" i="6" s="1"/>
  <c r="BJ534" i="6"/>
  <c r="CB534" i="6" s="1"/>
  <c r="BJ490" i="6"/>
  <c r="CB490" i="6" s="1"/>
  <c r="BJ450" i="6"/>
  <c r="CB450" i="6" s="1"/>
  <c r="BJ406" i="6"/>
  <c r="CB406" i="6" s="1"/>
  <c r="BJ362" i="6"/>
  <c r="CB362" i="6" s="1"/>
  <c r="BJ328" i="6"/>
  <c r="CB328" i="6" s="1"/>
  <c r="BJ244" i="6"/>
  <c r="CB244" i="6" s="1"/>
  <c r="BJ160" i="6"/>
  <c r="CB160" i="6" s="1"/>
  <c r="BJ76" i="6"/>
  <c r="CB76" i="6" s="1"/>
  <c r="BJ315" i="6"/>
  <c r="CB315" i="6" s="1"/>
  <c r="BJ231" i="6"/>
  <c r="CB231" i="6" s="1"/>
  <c r="BJ147" i="6"/>
  <c r="CB147" i="6" s="1"/>
  <c r="BJ556" i="6"/>
  <c r="CB556" i="6" s="1"/>
  <c r="BJ512" i="6"/>
  <c r="CB512" i="6" s="1"/>
  <c r="BJ472" i="6"/>
  <c r="CB472" i="6" s="1"/>
  <c r="BJ428" i="6"/>
  <c r="CB428" i="6" s="1"/>
  <c r="BJ384" i="6"/>
  <c r="CB384" i="6" s="1"/>
  <c r="BJ344" i="6"/>
  <c r="CB344" i="6" s="1"/>
  <c r="BJ643" i="6"/>
  <c r="CB643" i="6" s="1"/>
  <c r="BJ599" i="6"/>
  <c r="CB599" i="6" s="1"/>
  <c r="BJ559" i="6"/>
  <c r="CB559" i="6" s="1"/>
  <c r="BJ515" i="6"/>
  <c r="CB515" i="6" s="1"/>
  <c r="BJ471" i="6"/>
  <c r="CB471" i="6" s="1"/>
  <c r="BJ431" i="6"/>
  <c r="CB431" i="6" s="1"/>
  <c r="BJ387" i="6"/>
  <c r="CB387" i="6" s="1"/>
  <c r="BJ343" i="6"/>
  <c r="CB343" i="6" s="1"/>
  <c r="BJ530" i="6"/>
  <c r="CB530" i="6" s="1"/>
  <c r="BJ486" i="6"/>
  <c r="CB486" i="6" s="1"/>
  <c r="BJ442" i="6"/>
  <c r="CB442" i="6" s="1"/>
  <c r="BJ402" i="6"/>
  <c r="CB402" i="6" s="1"/>
  <c r="BJ358" i="6"/>
  <c r="CB358" i="6" s="1"/>
  <c r="BJ320" i="6"/>
  <c r="CB320" i="6" s="1"/>
  <c r="BJ236" i="6"/>
  <c r="CB236" i="6" s="1"/>
  <c r="BJ148" i="6"/>
  <c r="CB148" i="6" s="1"/>
  <c r="BJ64" i="6"/>
  <c r="CB64" i="6" s="1"/>
  <c r="BJ307" i="6"/>
  <c r="CB307" i="6" s="1"/>
  <c r="BJ219" i="6"/>
  <c r="CB219" i="6" s="1"/>
  <c r="BJ91" i="6"/>
  <c r="CB91" i="6" s="1"/>
  <c r="BJ199" i="6"/>
  <c r="CB199" i="6" s="1"/>
  <c r="BJ573" i="6"/>
  <c r="CB573" i="6" s="1"/>
  <c r="BJ541" i="6"/>
  <c r="CB541" i="6" s="1"/>
  <c r="BJ509" i="6"/>
  <c r="CB509" i="6" s="1"/>
  <c r="BJ477" i="6"/>
  <c r="CB477" i="6" s="1"/>
  <c r="BJ445" i="6"/>
  <c r="CB445" i="6" s="1"/>
  <c r="BJ413" i="6"/>
  <c r="CB413" i="6" s="1"/>
  <c r="BJ381" i="6"/>
  <c r="CB381" i="6" s="1"/>
  <c r="BJ349" i="6"/>
  <c r="CB349" i="6" s="1"/>
  <c r="BJ548" i="6"/>
  <c r="CB548" i="6" s="1"/>
  <c r="BJ516" i="6"/>
  <c r="CB516" i="6" s="1"/>
  <c r="BJ484" i="6"/>
  <c r="CB484" i="6" s="1"/>
  <c r="BJ452" i="6"/>
  <c r="CB452" i="6" s="1"/>
  <c r="BJ420" i="6"/>
  <c r="CB420" i="6" s="1"/>
  <c r="BJ388" i="6"/>
  <c r="CB388" i="6" s="1"/>
  <c r="BJ356" i="6"/>
  <c r="CB356" i="6" s="1"/>
  <c r="BJ667" i="6"/>
  <c r="CB667" i="6" s="1"/>
  <c r="BJ635" i="6"/>
  <c r="CB635" i="6" s="1"/>
  <c r="BJ603" i="6"/>
  <c r="CB603" i="6" s="1"/>
  <c r="BJ571" i="6"/>
  <c r="CB571" i="6" s="1"/>
  <c r="BJ539" i="6"/>
  <c r="CB539" i="6" s="1"/>
  <c r="BJ507" i="6"/>
  <c r="CB507" i="6" s="1"/>
  <c r="BJ475" i="6"/>
  <c r="CB475" i="6" s="1"/>
  <c r="BJ443" i="6"/>
  <c r="CB443" i="6" s="1"/>
  <c r="BJ411" i="6"/>
  <c r="CB411" i="6" s="1"/>
  <c r="BJ379" i="6"/>
  <c r="CB379" i="6" s="1"/>
  <c r="BJ347" i="6"/>
  <c r="CB347" i="6" s="1"/>
  <c r="BJ542" i="6"/>
  <c r="CB542" i="6" s="1"/>
  <c r="BJ510" i="6"/>
  <c r="CB510" i="6" s="1"/>
  <c r="BJ478" i="6"/>
  <c r="CB478" i="6" s="1"/>
  <c r="BJ446" i="6"/>
  <c r="CB446" i="6" s="1"/>
  <c r="BJ414" i="6"/>
  <c r="CB414" i="6" s="1"/>
  <c r="BJ382" i="6"/>
  <c r="CB382" i="6" s="1"/>
  <c r="BJ350" i="6"/>
  <c r="CB350" i="6" s="1"/>
  <c r="BJ324" i="6"/>
  <c r="CB324" i="6" s="1"/>
  <c r="BJ260" i="6"/>
  <c r="CB260" i="6" s="1"/>
  <c r="BJ196" i="6"/>
  <c r="CB196" i="6" s="1"/>
  <c r="BJ132" i="6"/>
  <c r="CB132" i="6" s="1"/>
  <c r="BJ68" i="6"/>
  <c r="CB68" i="6" s="1"/>
  <c r="BJ4" i="6"/>
  <c r="CB4" i="6" s="1"/>
  <c r="BJ267" i="6"/>
  <c r="CB267" i="6" s="1"/>
  <c r="BJ203" i="6"/>
  <c r="CB203" i="6" s="1"/>
  <c r="BJ139" i="6"/>
  <c r="CB139" i="6" s="1"/>
  <c r="BJ75" i="6"/>
  <c r="CB75" i="6" s="1"/>
  <c r="BJ135" i="6"/>
  <c r="CB135" i="6" s="1"/>
  <c r="BJ71" i="6"/>
  <c r="CB71" i="6" s="1"/>
  <c r="BJ123" i="6"/>
  <c r="CB123" i="6" s="1"/>
  <c r="BJ59" i="6"/>
  <c r="CB59" i="6" s="1"/>
  <c r="BJ115" i="6"/>
  <c r="CB115" i="6" s="1"/>
  <c r="BJ51" i="6"/>
  <c r="CB51" i="6" s="1"/>
  <c r="BJ589" i="6"/>
  <c r="CB589" i="6" s="1"/>
  <c r="BJ557" i="6"/>
  <c r="CB557" i="6" s="1"/>
  <c r="BJ525" i="6"/>
  <c r="CB525" i="6" s="1"/>
  <c r="BJ493" i="6"/>
  <c r="CB493" i="6" s="1"/>
  <c r="BJ461" i="6"/>
  <c r="CB461" i="6" s="1"/>
  <c r="BJ429" i="6"/>
  <c r="CB429" i="6" s="1"/>
  <c r="BJ397" i="6"/>
  <c r="CB397" i="6" s="1"/>
  <c r="BJ365" i="6"/>
  <c r="CB365" i="6" s="1"/>
  <c r="BJ564" i="6"/>
  <c r="CB564" i="6" s="1"/>
  <c r="BJ532" i="6"/>
  <c r="CB532" i="6" s="1"/>
  <c r="BJ500" i="6"/>
  <c r="CB500" i="6" s="1"/>
  <c r="BJ468" i="6"/>
  <c r="CB468" i="6" s="1"/>
  <c r="BJ436" i="6"/>
  <c r="CB436" i="6" s="1"/>
  <c r="BJ404" i="6"/>
  <c r="CB404" i="6" s="1"/>
  <c r="BJ372" i="6"/>
  <c r="CB372" i="6" s="1"/>
  <c r="BJ337" i="6"/>
  <c r="CB337" i="6" s="1"/>
  <c r="BJ651" i="6"/>
  <c r="CB651" i="6" s="1"/>
  <c r="BJ619" i="6"/>
  <c r="CB619" i="6" s="1"/>
  <c r="BJ587" i="6"/>
  <c r="CB587" i="6" s="1"/>
  <c r="BJ555" i="6"/>
  <c r="CB555" i="6" s="1"/>
  <c r="BJ523" i="6"/>
  <c r="CB523" i="6" s="1"/>
  <c r="BJ491" i="6"/>
  <c r="CB491" i="6" s="1"/>
  <c r="BJ459" i="6"/>
  <c r="CB459" i="6" s="1"/>
  <c r="BJ427" i="6"/>
  <c r="CB427" i="6" s="1"/>
  <c r="BJ395" i="6"/>
  <c r="CB395" i="6" s="1"/>
  <c r="BJ363" i="6"/>
  <c r="CB363" i="6" s="1"/>
  <c r="BJ558" i="6"/>
  <c r="CB558" i="6" s="1"/>
  <c r="BJ526" i="6"/>
  <c r="CB526" i="6" s="1"/>
  <c r="BJ494" i="6"/>
  <c r="CB494" i="6" s="1"/>
  <c r="BJ462" i="6"/>
  <c r="CB462" i="6" s="1"/>
  <c r="BJ430" i="6"/>
  <c r="CB430" i="6" s="1"/>
  <c r="BJ398" i="6"/>
  <c r="CB398" i="6" s="1"/>
  <c r="BJ366" i="6"/>
  <c r="CB366" i="6" s="1"/>
  <c r="BJ340" i="6"/>
  <c r="CB340" i="6" s="1"/>
  <c r="BJ292" i="6"/>
  <c r="CB292" i="6" s="1"/>
  <c r="BJ228" i="6"/>
  <c r="CB228" i="6" s="1"/>
  <c r="BJ164" i="6"/>
  <c r="CB164" i="6" s="1"/>
  <c r="BJ100" i="6"/>
  <c r="CB100" i="6" s="1"/>
  <c r="BJ36" i="6"/>
  <c r="CB36" i="6" s="1"/>
  <c r="BJ299" i="6"/>
  <c r="CB299" i="6" s="1"/>
  <c r="BJ235" i="6"/>
  <c r="CB235" i="6" s="1"/>
  <c r="BJ171" i="6"/>
  <c r="CB171" i="6" s="1"/>
  <c r="BJ107" i="6"/>
  <c r="CB107" i="6" s="1"/>
  <c r="BJ43" i="6"/>
  <c r="CB43" i="6" s="1"/>
  <c r="BJ103" i="6"/>
  <c r="CB103" i="6" s="1"/>
  <c r="BJ254" i="6"/>
  <c r="CB254" i="6" s="1"/>
  <c r="BJ83" i="6"/>
  <c r="CB83" i="6" s="1"/>
  <c r="BJ318" i="6"/>
  <c r="CB318" i="6" s="1"/>
  <c r="BJ39" i="6"/>
  <c r="CB39" i="6" s="1"/>
  <c r="BJ27" i="6"/>
  <c r="CB27" i="6" s="1"/>
  <c r="BJ7" i="6"/>
  <c r="CB7" i="6" s="1"/>
  <c r="BJ338" i="6"/>
  <c r="CB338" i="6" s="1"/>
  <c r="BJ210" i="6"/>
  <c r="CB210" i="6" s="1"/>
  <c r="BJ306" i="6"/>
  <c r="CB306" i="6" s="1"/>
  <c r="BJ286" i="6"/>
  <c r="CB286" i="6" s="1"/>
  <c r="BJ274" i="6"/>
  <c r="CB274" i="6" s="1"/>
  <c r="BJ202" i="6"/>
  <c r="CB202" i="6" s="1"/>
  <c r="BJ242" i="6"/>
  <c r="CB242" i="6" s="1"/>
  <c r="BJ19" i="6"/>
  <c r="CB19" i="6" s="1"/>
  <c r="BJ330" i="6"/>
  <c r="CB330" i="6" s="1"/>
  <c r="BJ298" i="6"/>
  <c r="CB298" i="6" s="1"/>
  <c r="BJ266" i="6"/>
  <c r="CB266" i="6" s="1"/>
  <c r="BJ234" i="6"/>
  <c r="CB234" i="6" s="1"/>
  <c r="BJ158" i="6"/>
  <c r="CB158" i="6" s="1"/>
  <c r="BJ11" i="6"/>
  <c r="CB11" i="6" s="1"/>
  <c r="BJ322" i="6"/>
  <c r="CB322" i="6" s="1"/>
  <c r="BJ290" i="6"/>
  <c r="CB290" i="6" s="1"/>
  <c r="BJ258" i="6"/>
  <c r="CB258" i="6" s="1"/>
  <c r="BJ222" i="6"/>
  <c r="CB222" i="6" s="1"/>
  <c r="BJ62" i="6"/>
  <c r="CB62" i="6" s="1"/>
  <c r="BJ226" i="6"/>
  <c r="CB226" i="6" s="1"/>
  <c r="BJ190" i="6"/>
  <c r="CB190" i="6" s="1"/>
  <c r="BJ162" i="6"/>
  <c r="CB162" i="6" s="1"/>
  <c r="BJ34" i="6"/>
  <c r="CB34" i="6" s="1"/>
  <c r="BJ194" i="6"/>
  <c r="CB194" i="6" s="1"/>
  <c r="BJ126" i="6"/>
  <c r="CB126" i="6" s="1"/>
  <c r="BJ98" i="6"/>
  <c r="CB98" i="6" s="1"/>
  <c r="BJ94" i="6"/>
  <c r="CB94" i="6" s="1"/>
  <c r="BJ130" i="6"/>
  <c r="CB130" i="6" s="1"/>
  <c r="BJ66" i="6"/>
  <c r="CB66" i="6" s="1"/>
  <c r="BJ178" i="6"/>
  <c r="CB178" i="6" s="1"/>
  <c r="BJ146" i="6"/>
  <c r="CB146" i="6" s="1"/>
  <c r="BJ114" i="6"/>
  <c r="CB114" i="6" s="1"/>
  <c r="BJ82" i="6"/>
  <c r="CB82" i="6" s="1"/>
  <c r="BJ50" i="6"/>
  <c r="CB50" i="6" s="1"/>
  <c r="BJ18" i="6"/>
  <c r="CB18" i="6" s="1"/>
  <c r="BJ170" i="6"/>
  <c r="CB170" i="6" s="1"/>
  <c r="BJ138" i="6"/>
  <c r="CB138" i="6" s="1"/>
  <c r="BJ106" i="6"/>
  <c r="CB106" i="6" s="1"/>
  <c r="BJ74" i="6"/>
  <c r="CB74" i="6" s="1"/>
  <c r="BJ42" i="6"/>
  <c r="CB42" i="6" s="1"/>
  <c r="BJ321" i="6"/>
  <c r="CB321" i="6" s="1"/>
  <c r="BJ30" i="6"/>
  <c r="CB30" i="6" s="1"/>
  <c r="BJ325" i="6"/>
  <c r="CB325" i="6" s="1"/>
  <c r="BJ316" i="6"/>
  <c r="CB316" i="6" s="1"/>
  <c r="BJ284" i="6"/>
  <c r="CB284" i="6" s="1"/>
  <c r="BJ252" i="6"/>
  <c r="CB252" i="6" s="1"/>
  <c r="BJ220" i="6"/>
  <c r="CB220" i="6" s="1"/>
  <c r="BJ188" i="6"/>
  <c r="CB188" i="6" s="1"/>
  <c r="BJ156" i="6"/>
  <c r="CB156" i="6" s="1"/>
  <c r="BJ124" i="6"/>
  <c r="CB124" i="6" s="1"/>
  <c r="BJ92" i="6"/>
  <c r="CB92" i="6" s="1"/>
  <c r="BJ60" i="6"/>
  <c r="CB60" i="6" s="1"/>
  <c r="BJ28" i="6"/>
  <c r="CB28" i="6" s="1"/>
  <c r="BJ323" i="6"/>
  <c r="CB323" i="6" s="1"/>
  <c r="BJ291" i="6"/>
  <c r="CB291" i="6" s="1"/>
  <c r="BJ259" i="6"/>
  <c r="CB259" i="6" s="1"/>
  <c r="BJ227" i="6"/>
  <c r="CB227" i="6" s="1"/>
  <c r="BJ195" i="6"/>
  <c r="CB195" i="6" s="1"/>
  <c r="BJ163" i="6"/>
  <c r="CB163" i="6" s="1"/>
  <c r="BJ131" i="6"/>
  <c r="CB131" i="6" s="1"/>
  <c r="BJ99" i="6"/>
  <c r="CB99" i="6" s="1"/>
  <c r="BJ67" i="6"/>
  <c r="CB67" i="6" s="1"/>
  <c r="BJ35" i="6"/>
  <c r="CB35" i="6" s="1"/>
  <c r="BJ3" i="6"/>
  <c r="CB3" i="6" s="1"/>
  <c r="BJ314" i="6"/>
  <c r="CB314" i="6" s="1"/>
  <c r="BJ282" i="6"/>
  <c r="CB282" i="6" s="1"/>
  <c r="BJ250" i="6"/>
  <c r="CB250" i="6" s="1"/>
  <c r="BJ218" i="6"/>
  <c r="CB218" i="6" s="1"/>
  <c r="BJ186" i="6"/>
  <c r="CB186" i="6" s="1"/>
  <c r="BJ154" i="6"/>
  <c r="CB154" i="6" s="1"/>
  <c r="BJ122" i="6"/>
  <c r="CB122" i="6" s="1"/>
  <c r="BJ90" i="6"/>
  <c r="CB90" i="6" s="1"/>
  <c r="BJ58" i="6"/>
  <c r="CB58" i="6" s="1"/>
  <c r="BJ26" i="6"/>
  <c r="CB26" i="6" s="1"/>
  <c r="BJ317" i="6"/>
  <c r="CB317" i="6" s="1"/>
  <c r="BJ312" i="6"/>
  <c r="CB312" i="6" s="1"/>
  <c r="BJ280" i="6"/>
  <c r="CB280" i="6" s="1"/>
  <c r="BJ248" i="6"/>
  <c r="CB248" i="6" s="1"/>
  <c r="BJ216" i="6"/>
  <c r="CB216" i="6" s="1"/>
  <c r="BJ184" i="6"/>
  <c r="CB184" i="6" s="1"/>
  <c r="BJ152" i="6"/>
  <c r="CB152" i="6" s="1"/>
  <c r="BJ120" i="6"/>
  <c r="CB120" i="6" s="1"/>
  <c r="BJ88" i="6"/>
  <c r="CB88" i="6" s="1"/>
  <c r="BJ56" i="6"/>
  <c r="CB56" i="6" s="1"/>
  <c r="BJ24" i="6"/>
  <c r="CB24" i="6" s="1"/>
  <c r="BJ319" i="6"/>
  <c r="CB319" i="6" s="1"/>
  <c r="BJ287" i="6"/>
  <c r="CB287" i="6" s="1"/>
  <c r="BJ255" i="6"/>
  <c r="CB255" i="6" s="1"/>
  <c r="BJ223" i="6"/>
  <c r="CB223" i="6" s="1"/>
  <c r="BJ191" i="6"/>
  <c r="CB191" i="6" s="1"/>
  <c r="BJ159" i="6"/>
  <c r="CB159" i="6" s="1"/>
  <c r="BJ127" i="6"/>
  <c r="CB127" i="6" s="1"/>
  <c r="BJ95" i="6"/>
  <c r="CB95" i="6" s="1"/>
  <c r="BJ63" i="6"/>
  <c r="CB63" i="6" s="1"/>
  <c r="BJ31" i="6"/>
  <c r="CB31" i="6" s="1"/>
  <c r="BJ342" i="6"/>
  <c r="CB342" i="6" s="1"/>
  <c r="BJ310" i="6"/>
  <c r="CB310" i="6" s="1"/>
  <c r="BJ278" i="6"/>
  <c r="CB278" i="6" s="1"/>
  <c r="BJ246" i="6"/>
  <c r="CB246" i="6" s="1"/>
  <c r="BJ214" i="6"/>
  <c r="CB214" i="6" s="1"/>
  <c r="BJ182" i="6"/>
  <c r="CB182" i="6" s="1"/>
  <c r="BJ150" i="6"/>
  <c r="CB150" i="6" s="1"/>
  <c r="BJ118" i="6"/>
  <c r="CB118" i="6" s="1"/>
  <c r="BJ86" i="6"/>
  <c r="CB86" i="6" s="1"/>
  <c r="BJ54" i="6"/>
  <c r="CB54" i="6" s="1"/>
  <c r="BJ22" i="6"/>
  <c r="CB22" i="6" s="1"/>
  <c r="BJ313" i="6"/>
  <c r="CB313" i="6" s="1"/>
  <c r="BJ309" i="6"/>
  <c r="CB309" i="6" s="1"/>
  <c r="BJ304" i="6"/>
  <c r="CB304" i="6" s="1"/>
  <c r="BJ272" i="6"/>
  <c r="CB272" i="6" s="1"/>
  <c r="BJ240" i="6"/>
  <c r="CB240" i="6" s="1"/>
  <c r="BJ208" i="6"/>
  <c r="CB208" i="6" s="1"/>
  <c r="BJ176" i="6"/>
  <c r="CB176" i="6" s="1"/>
  <c r="BJ144" i="6"/>
  <c r="CB144" i="6" s="1"/>
  <c r="BJ112" i="6"/>
  <c r="CB112" i="6" s="1"/>
  <c r="BJ80" i="6"/>
  <c r="CB80" i="6" s="1"/>
  <c r="BJ48" i="6"/>
  <c r="CB48" i="6" s="1"/>
  <c r="BJ16" i="6"/>
  <c r="CB16" i="6" s="1"/>
  <c r="BJ311" i="6"/>
  <c r="CB311" i="6" s="1"/>
  <c r="BJ279" i="6"/>
  <c r="CB279" i="6" s="1"/>
  <c r="BJ247" i="6"/>
  <c r="CB247" i="6" s="1"/>
  <c r="BJ215" i="6"/>
  <c r="CB215" i="6" s="1"/>
  <c r="BJ183" i="6"/>
  <c r="CB183" i="6" s="1"/>
  <c r="BJ151" i="6"/>
  <c r="CB151" i="6" s="1"/>
  <c r="BJ119" i="6"/>
  <c r="CB119" i="6" s="1"/>
  <c r="BJ87" i="6"/>
  <c r="CB87" i="6" s="1"/>
  <c r="BJ55" i="6"/>
  <c r="CB55" i="6" s="1"/>
  <c r="BJ23" i="6"/>
  <c r="CB23" i="6" s="1"/>
  <c r="BJ334" i="6"/>
  <c r="CB334" i="6" s="1"/>
  <c r="BJ302" i="6"/>
  <c r="CB302" i="6" s="1"/>
  <c r="BJ270" i="6"/>
  <c r="CB270" i="6" s="1"/>
  <c r="BJ238" i="6"/>
  <c r="CB238" i="6" s="1"/>
  <c r="BJ206" i="6"/>
  <c r="CB206" i="6" s="1"/>
  <c r="BJ174" i="6"/>
  <c r="CB174" i="6" s="1"/>
  <c r="BJ142" i="6"/>
  <c r="CB142" i="6" s="1"/>
  <c r="BJ110" i="6"/>
  <c r="CB110" i="6" s="1"/>
  <c r="BJ78" i="6"/>
  <c r="CB78" i="6" s="1"/>
  <c r="BJ46" i="6"/>
  <c r="CB46" i="6" s="1"/>
  <c r="BJ14" i="6"/>
  <c r="CB14" i="6" s="1"/>
  <c r="BJ305" i="6"/>
  <c r="CB305" i="6" s="1"/>
  <c r="BJ10" i="6"/>
  <c r="CB10" i="6" s="1"/>
  <c r="BJ301" i="6"/>
  <c r="CB301" i="6" s="1"/>
  <c r="BJ296" i="6"/>
  <c r="CB296" i="6" s="1"/>
  <c r="BJ264" i="6"/>
  <c r="CB264" i="6" s="1"/>
  <c r="BJ232" i="6"/>
  <c r="CB232" i="6" s="1"/>
  <c r="BJ200" i="6"/>
  <c r="CB200" i="6" s="1"/>
  <c r="BJ168" i="6"/>
  <c r="CB168" i="6" s="1"/>
  <c r="BJ136" i="6"/>
  <c r="CB136" i="6" s="1"/>
  <c r="BJ104" i="6"/>
  <c r="CB104" i="6" s="1"/>
  <c r="BJ72" i="6"/>
  <c r="CB72" i="6" s="1"/>
  <c r="BJ40" i="6"/>
  <c r="CB40" i="6" s="1"/>
  <c r="BJ8" i="6"/>
  <c r="CB8" i="6" s="1"/>
  <c r="BJ303" i="6"/>
  <c r="CB303" i="6" s="1"/>
  <c r="BJ271" i="6"/>
  <c r="CB271" i="6" s="1"/>
  <c r="BJ239" i="6"/>
  <c r="CB239" i="6" s="1"/>
  <c r="BJ207" i="6"/>
  <c r="CB207" i="6" s="1"/>
  <c r="BJ175" i="6"/>
  <c r="CB175" i="6" s="1"/>
  <c r="BJ143" i="6"/>
  <c r="CB143" i="6" s="1"/>
  <c r="BJ111" i="6"/>
  <c r="CB111" i="6" s="1"/>
  <c r="BJ79" i="6"/>
  <c r="CB79" i="6" s="1"/>
  <c r="BJ47" i="6"/>
  <c r="CB47" i="6" s="1"/>
  <c r="BJ15" i="6"/>
  <c r="CB15" i="6" s="1"/>
  <c r="BJ326" i="6"/>
  <c r="CB326" i="6" s="1"/>
  <c r="BJ294" i="6"/>
  <c r="CB294" i="6" s="1"/>
  <c r="BJ262" i="6"/>
  <c r="CB262" i="6" s="1"/>
  <c r="BJ230" i="6"/>
  <c r="CB230" i="6" s="1"/>
  <c r="BJ198" i="6"/>
  <c r="CB198" i="6" s="1"/>
  <c r="BJ166" i="6"/>
  <c r="CB166" i="6" s="1"/>
  <c r="BJ134" i="6"/>
  <c r="CB134" i="6" s="1"/>
  <c r="BJ102" i="6"/>
  <c r="CB102" i="6" s="1"/>
  <c r="BJ70" i="6"/>
  <c r="CB70" i="6" s="1"/>
  <c r="BJ38" i="6"/>
  <c r="CB38" i="6" s="1"/>
  <c r="BJ6" i="6"/>
  <c r="CB6" i="6" s="1"/>
  <c r="BJ297" i="6"/>
  <c r="CB297" i="6" s="1"/>
  <c r="BJ289" i="6"/>
  <c r="CB289" i="6" s="1"/>
  <c r="BJ277" i="6"/>
  <c r="CB277" i="6" s="1"/>
  <c r="BJ293" i="6"/>
  <c r="CB293" i="6" s="1"/>
  <c r="BJ245" i="6"/>
  <c r="CB245" i="6" s="1"/>
  <c r="BJ285" i="6"/>
  <c r="CB285" i="6" s="1"/>
  <c r="BJ253" i="6"/>
  <c r="CB253" i="6" s="1"/>
  <c r="BJ217" i="6"/>
  <c r="CB217" i="6" s="1"/>
  <c r="BJ269" i="6"/>
  <c r="CB269" i="6" s="1"/>
  <c r="BJ237" i="6"/>
  <c r="CB237" i="6" s="1"/>
  <c r="BJ261" i="6"/>
  <c r="CB261" i="6" s="1"/>
  <c r="BJ229" i="6"/>
  <c r="CB229" i="6" s="1"/>
  <c r="BJ169" i="6"/>
  <c r="CB169" i="6" s="1"/>
  <c r="BJ201" i="6"/>
  <c r="CB201" i="6" s="1"/>
  <c r="BJ185" i="6"/>
  <c r="CB185" i="6" s="1"/>
  <c r="BJ121" i="6"/>
  <c r="CB121" i="6" s="1"/>
  <c r="BJ153" i="6"/>
  <c r="CB153" i="6" s="1"/>
  <c r="BJ137" i="6"/>
  <c r="CB137" i="6" s="1"/>
  <c r="BJ273" i="6"/>
  <c r="CB273" i="6" s="1"/>
  <c r="BJ257" i="6"/>
  <c r="CB257" i="6" s="1"/>
  <c r="BJ241" i="6"/>
  <c r="CB241" i="6" s="1"/>
  <c r="BJ225" i="6"/>
  <c r="CB225" i="6" s="1"/>
  <c r="BJ193" i="6"/>
  <c r="CB193" i="6" s="1"/>
  <c r="BJ161" i="6"/>
  <c r="CB161" i="6" s="1"/>
  <c r="BJ129" i="6"/>
  <c r="CB129" i="6" s="1"/>
  <c r="BJ73" i="6"/>
  <c r="CB73" i="6" s="1"/>
  <c r="BJ281" i="6"/>
  <c r="CB281" i="6" s="1"/>
  <c r="BJ265" i="6"/>
  <c r="CB265" i="6" s="1"/>
  <c r="BJ249" i="6"/>
  <c r="CB249" i="6" s="1"/>
  <c r="BJ233" i="6"/>
  <c r="CB233" i="6" s="1"/>
  <c r="BJ209" i="6"/>
  <c r="CB209" i="6" s="1"/>
  <c r="BJ177" i="6"/>
  <c r="CB177" i="6" s="1"/>
  <c r="BJ145" i="6"/>
  <c r="CB145" i="6" s="1"/>
  <c r="BJ113" i="6"/>
  <c r="CB113" i="6" s="1"/>
  <c r="BJ105" i="6"/>
  <c r="CB105" i="6" s="1"/>
  <c r="BJ81" i="6"/>
  <c r="CB81" i="6" s="1"/>
  <c r="BJ33" i="6"/>
  <c r="CB33" i="6" s="1"/>
  <c r="BJ97" i="6"/>
  <c r="CB97" i="6" s="1"/>
  <c r="BJ65" i="6"/>
  <c r="CB65" i="6" s="1"/>
  <c r="BJ89" i="6"/>
  <c r="CB89" i="6" s="1"/>
  <c r="BJ49" i="6"/>
  <c r="CB49" i="6" s="1"/>
  <c r="BJ221" i="6"/>
  <c r="CB221" i="6" s="1"/>
  <c r="BJ205" i="6"/>
  <c r="CB205" i="6" s="1"/>
  <c r="BJ189" i="6"/>
  <c r="CB189" i="6" s="1"/>
  <c r="BJ173" i="6"/>
  <c r="CB173" i="6" s="1"/>
  <c r="BJ157" i="6"/>
  <c r="CB157" i="6" s="1"/>
  <c r="BJ141" i="6"/>
  <c r="CB141" i="6" s="1"/>
  <c r="BJ125" i="6"/>
  <c r="CB125" i="6" s="1"/>
  <c r="BJ109" i="6"/>
  <c r="CB109" i="6" s="1"/>
  <c r="BJ93" i="6"/>
  <c r="CB93" i="6" s="1"/>
  <c r="BJ77" i="6"/>
  <c r="CB77" i="6" s="1"/>
  <c r="BJ57" i="6"/>
  <c r="CB57" i="6" s="1"/>
  <c r="BJ25" i="6"/>
  <c r="CB25" i="6" s="1"/>
  <c r="BJ213" i="6"/>
  <c r="CB213" i="6" s="1"/>
  <c r="BJ197" i="6"/>
  <c r="CB197" i="6" s="1"/>
  <c r="BJ181" i="6"/>
  <c r="CB181" i="6" s="1"/>
  <c r="BJ165" i="6"/>
  <c r="CB165" i="6" s="1"/>
  <c r="BJ149" i="6"/>
  <c r="CB149" i="6" s="1"/>
  <c r="BJ133" i="6"/>
  <c r="CB133" i="6" s="1"/>
  <c r="BJ117" i="6"/>
  <c r="CB117" i="6" s="1"/>
  <c r="BJ101" i="6"/>
  <c r="CB101" i="6" s="1"/>
  <c r="BJ85" i="6"/>
  <c r="CB85" i="6" s="1"/>
  <c r="BJ69" i="6"/>
  <c r="CB69" i="6" s="1"/>
  <c r="BJ41" i="6"/>
  <c r="CB41" i="6" s="1"/>
  <c r="BJ61" i="6"/>
  <c r="CB61" i="6" s="1"/>
  <c r="BJ45" i="6"/>
  <c r="CB45" i="6" s="1"/>
  <c r="BJ29" i="6"/>
  <c r="CB29" i="6" s="1"/>
  <c r="BJ13" i="6"/>
  <c r="CB13" i="6" s="1"/>
  <c r="BJ53" i="6"/>
  <c r="CB53" i="6" s="1"/>
  <c r="BJ37" i="6"/>
  <c r="CB37" i="6" s="1"/>
  <c r="BJ21" i="6"/>
  <c r="CB21" i="6" s="1"/>
  <c r="BJ17" i="6"/>
  <c r="CB17" i="6" s="1"/>
  <c r="BJ5" i="6"/>
  <c r="CB5" i="6" s="1"/>
  <c r="AK2" i="6" l="1"/>
  <c r="AK1429" i="6"/>
  <c r="AK1385" i="6"/>
  <c r="AK1449" i="6"/>
  <c r="AK1417" i="6"/>
  <c r="AK1445" i="6"/>
  <c r="AK1401" i="6"/>
  <c r="AK1433" i="6"/>
  <c r="AK957" i="6"/>
  <c r="AK1397" i="6"/>
  <c r="AK1377" i="6"/>
  <c r="AK1353" i="6"/>
  <c r="AK1329" i="6"/>
  <c r="AK1313" i="6"/>
  <c r="AK1289" i="6"/>
  <c r="AK1269" i="6"/>
  <c r="AK1253" i="6"/>
  <c r="AK1229" i="6"/>
  <c r="AK1205" i="6"/>
  <c r="AK1189" i="6"/>
  <c r="AK1165" i="6"/>
  <c r="AK1137" i="6"/>
  <c r="AK1117" i="6"/>
  <c r="AK1101" i="6"/>
  <c r="AK1073" i="6"/>
  <c r="AK1053" i="6"/>
  <c r="AK1033" i="6"/>
  <c r="AK1005" i="6"/>
  <c r="AK893" i="6"/>
  <c r="AK1365" i="6"/>
  <c r="AK1349" i="6"/>
  <c r="AK1325" i="6"/>
  <c r="AK1301" i="6"/>
  <c r="AK1285" i="6"/>
  <c r="AK1265" i="6"/>
  <c r="AK1249" i="6"/>
  <c r="AK1225" i="6"/>
  <c r="AK1201" i="6"/>
  <c r="AK1181" i="6"/>
  <c r="AK1161" i="6"/>
  <c r="AK1133" i="6"/>
  <c r="AK1113" i="6"/>
  <c r="AK1097" i="6"/>
  <c r="AK1069" i="6"/>
  <c r="AK1049" i="6"/>
  <c r="AK1029" i="6"/>
  <c r="AK997" i="6"/>
  <c r="AK1345" i="6"/>
  <c r="AK1297" i="6"/>
  <c r="AK1261" i="6"/>
  <c r="AK1221" i="6"/>
  <c r="AK1177" i="6"/>
  <c r="AK1129" i="6"/>
  <c r="AK1093" i="6"/>
  <c r="AK1041" i="6"/>
  <c r="AK989" i="6"/>
  <c r="AK1300" i="6"/>
  <c r="AK1276" i="6"/>
  <c r="AK1256" i="6"/>
  <c r="AK1236" i="6"/>
  <c r="AK1212" i="6"/>
  <c r="AK1192" i="6"/>
  <c r="AK1172" i="6"/>
  <c r="AK1152" i="6"/>
  <c r="AK1132" i="6"/>
  <c r="AK1112" i="6"/>
  <c r="AK1088" i="6"/>
  <c r="AK1068" i="6"/>
  <c r="AK1048" i="6"/>
  <c r="AK1024" i="6"/>
  <c r="AK452" i="6"/>
  <c r="AK324" i="6"/>
  <c r="AK164" i="6"/>
  <c r="AK1333" i="6"/>
  <c r="AK1293" i="6"/>
  <c r="AK1257" i="6"/>
  <c r="AK1217" i="6"/>
  <c r="AK1169" i="6"/>
  <c r="AK1125" i="6"/>
  <c r="AK1081" i="6"/>
  <c r="AK1037" i="6"/>
  <c r="AK973" i="6"/>
  <c r="AK1292" i="6"/>
  <c r="AK1272" i="6"/>
  <c r="AK1252" i="6"/>
  <c r="AK1228" i="6"/>
  <c r="AK1208" i="6"/>
  <c r="AK1188" i="6"/>
  <c r="AK1168" i="6"/>
  <c r="AK1148" i="6"/>
  <c r="AK1128" i="6"/>
  <c r="AK1104" i="6"/>
  <c r="AK1084" i="6"/>
  <c r="AK1064" i="6"/>
  <c r="AK1040" i="6"/>
  <c r="AK1020" i="6"/>
  <c r="AK484" i="6"/>
  <c r="AK372" i="6"/>
  <c r="AK356" i="6"/>
  <c r="AK196" i="6"/>
  <c r="AK36" i="6"/>
  <c r="AK1361" i="6"/>
  <c r="AK1321" i="6"/>
  <c r="AK1281" i="6"/>
  <c r="AK1237" i="6"/>
  <c r="AK1197" i="6"/>
  <c r="AK1157" i="6"/>
  <c r="AK1109" i="6"/>
  <c r="AK1065" i="6"/>
  <c r="AK1017" i="6"/>
  <c r="AK1308" i="6"/>
  <c r="AK1288" i="6"/>
  <c r="AK1268" i="6"/>
  <c r="AK1244" i="6"/>
  <c r="AK1224" i="6"/>
  <c r="AK1204" i="6"/>
  <c r="AK1180" i="6"/>
  <c r="AK1164" i="6"/>
  <c r="AK1144" i="6"/>
  <c r="AK1120" i="6"/>
  <c r="AK1100" i="6"/>
  <c r="AK1080" i="6"/>
  <c r="AK1056" i="6"/>
  <c r="AK1036" i="6"/>
  <c r="AK1016" i="6"/>
  <c r="AK260" i="6"/>
  <c r="AK244" i="6"/>
  <c r="AK228" i="6"/>
  <c r="AK68" i="6"/>
  <c r="AK768" i="6"/>
  <c r="AK1273" i="6"/>
  <c r="AK1105" i="6"/>
  <c r="AK1284" i="6"/>
  <c r="AK1196" i="6"/>
  <c r="AK1116" i="6"/>
  <c r="AK1032" i="6"/>
  <c r="AK292" i="6"/>
  <c r="AK1233" i="6"/>
  <c r="AK1061" i="6"/>
  <c r="AK1260" i="6"/>
  <c r="AK1176" i="6"/>
  <c r="AK1096" i="6"/>
  <c r="AK1008" i="6"/>
  <c r="AK1357" i="6"/>
  <c r="AK1193" i="6"/>
  <c r="AK1009" i="6"/>
  <c r="AK1240" i="6"/>
  <c r="AK1160" i="6"/>
  <c r="AK1072" i="6"/>
  <c r="AK1213" i="6"/>
  <c r="AK1220" i="6"/>
  <c r="AK420" i="6"/>
  <c r="AK1317" i="6"/>
  <c r="AK1136" i="6"/>
  <c r="AK1145" i="6"/>
  <c r="AK1052" i="6"/>
  <c r="AK1304" i="6"/>
  <c r="AK132" i="6"/>
  <c r="AK116" i="6"/>
  <c r="AK100" i="6"/>
  <c r="AK20" i="6"/>
  <c r="AK1038" i="6"/>
  <c r="AK256" i="6"/>
  <c r="AK1410" i="6"/>
  <c r="AK643" i="6"/>
  <c r="AK55" i="6"/>
  <c r="AK119" i="6"/>
  <c r="AK183" i="6"/>
  <c r="AK247" i="6"/>
  <c r="AK311" i="6"/>
  <c r="AK375" i="6"/>
  <c r="AK439" i="6"/>
  <c r="AK507" i="6"/>
  <c r="AK591" i="6"/>
  <c r="AK679" i="6"/>
  <c r="AK763" i="6"/>
  <c r="AK831" i="6"/>
  <c r="AK895" i="6"/>
  <c r="AK440" i="6"/>
  <c r="AK975" i="6"/>
  <c r="AK1039" i="6"/>
  <c r="AK1103" i="6"/>
  <c r="AK1167" i="6"/>
  <c r="AK1231" i="6"/>
  <c r="AK1295" i="6"/>
  <c r="AK1359" i="6"/>
  <c r="AK1423" i="6"/>
  <c r="AK180" i="6"/>
  <c r="AK1028" i="6"/>
  <c r="AK1092" i="6"/>
  <c r="AK1156" i="6"/>
  <c r="AK1216" i="6"/>
  <c r="AK1280" i="6"/>
  <c r="AK1025" i="6"/>
  <c r="AK1153" i="6"/>
  <c r="AK1309" i="6"/>
  <c r="AK1461" i="6"/>
  <c r="AK1045" i="6"/>
  <c r="AK1209" i="6"/>
  <c r="AK1369" i="6"/>
  <c r="AK364" i="6"/>
  <c r="AK1030" i="6"/>
  <c r="AK1094" i="6"/>
  <c r="AK1158" i="6"/>
  <c r="AK1222" i="6"/>
  <c r="AK1286" i="6"/>
  <c r="AK1350" i="6"/>
  <c r="AK204" i="6"/>
  <c r="AK492" i="6"/>
  <c r="AK556" i="6"/>
  <c r="AK620" i="6"/>
  <c r="AK684" i="6"/>
  <c r="AK748" i="6"/>
  <c r="AK816" i="6"/>
  <c r="AK880" i="6"/>
  <c r="AK944" i="6"/>
  <c r="AK168" i="6"/>
  <c r="AK456" i="6"/>
  <c r="AK212" i="6"/>
  <c r="AK1050" i="6"/>
  <c r="AK1114" i="6"/>
  <c r="AK1178" i="6"/>
  <c r="AK1242" i="6"/>
  <c r="AK1306" i="6"/>
  <c r="AK1370" i="6"/>
  <c r="AK88" i="6"/>
  <c r="AK156" i="6"/>
  <c r="AK280" i="6"/>
  <c r="AK352" i="6"/>
  <c r="AK424" i="6"/>
  <c r="AK496" i="6"/>
  <c r="AK560" i="6"/>
  <c r="AK624" i="6"/>
  <c r="AK688" i="6"/>
  <c r="AK752" i="6"/>
  <c r="AK820" i="6"/>
  <c r="AK884" i="6"/>
  <c r="AK948" i="6"/>
  <c r="AK1070" i="6"/>
  <c r="AK1134" i="6"/>
  <c r="AK1198" i="6"/>
  <c r="AK1262" i="6"/>
  <c r="AK1326" i="6"/>
  <c r="AK16" i="6"/>
  <c r="AK108" i="6"/>
  <c r="AK176" i="6"/>
  <c r="AK264" i="6"/>
  <c r="AK336" i="6"/>
  <c r="AK448" i="6"/>
  <c r="AK532" i="6"/>
  <c r="AK596" i="6"/>
  <c r="AK660" i="6"/>
  <c r="AK724" i="6"/>
  <c r="AK792" i="6"/>
  <c r="AK856" i="6"/>
  <c r="AK920" i="6"/>
  <c r="AK984" i="6"/>
  <c r="AK17" i="6"/>
  <c r="AK81" i="6"/>
  <c r="AK145" i="6"/>
  <c r="AK209" i="6"/>
  <c r="AK273" i="6"/>
  <c r="AK337" i="6"/>
  <c r="AK401" i="6"/>
  <c r="AK465" i="6"/>
  <c r="AK529" i="6"/>
  <c r="AK593" i="6"/>
  <c r="AK657" i="6"/>
  <c r="AK721" i="6"/>
  <c r="AK785" i="6"/>
  <c r="AK849" i="6"/>
  <c r="AK917" i="6"/>
  <c r="AK22" i="6"/>
  <c r="AK86" i="6"/>
  <c r="AK1010" i="6"/>
  <c r="AK1074" i="6"/>
  <c r="AK1138" i="6"/>
  <c r="AK1202" i="6"/>
  <c r="AK1266" i="6"/>
  <c r="AK1330" i="6"/>
  <c r="AK24" i="6"/>
  <c r="AK96" i="6"/>
  <c r="AK184" i="6"/>
  <c r="AK252" i="6"/>
  <c r="AK344" i="6"/>
  <c r="AK416" i="6"/>
  <c r="AK504" i="6"/>
  <c r="AK568" i="6"/>
  <c r="AK632" i="6"/>
  <c r="AK696" i="6"/>
  <c r="AK760" i="6"/>
  <c r="AK828" i="6"/>
  <c r="AK892" i="6"/>
  <c r="AK956" i="6"/>
  <c r="AK977" i="6"/>
  <c r="AK53" i="6"/>
  <c r="AK117" i="6"/>
  <c r="AK181" i="6"/>
  <c r="AK245" i="6"/>
  <c r="AK309" i="6"/>
  <c r="AK373" i="6"/>
  <c r="AK437" i="6"/>
  <c r="AK501" i="6"/>
  <c r="AK565" i="6"/>
  <c r="AK629" i="6"/>
  <c r="AK693" i="6"/>
  <c r="AK757" i="6"/>
  <c r="AK821" i="6"/>
  <c r="AK885" i="6"/>
  <c r="AK953" i="6"/>
  <c r="AK73" i="6"/>
  <c r="AK137" i="6"/>
  <c r="AK201" i="6"/>
  <c r="AK265" i="6"/>
  <c r="AK329" i="6"/>
  <c r="AK393" i="6"/>
  <c r="AK457" i="6"/>
  <c r="AK521" i="6"/>
  <c r="AK585" i="6"/>
  <c r="AK649" i="6"/>
  <c r="AK713" i="6"/>
  <c r="AK777" i="6"/>
  <c r="AK841" i="6"/>
  <c r="AK909" i="6"/>
  <c r="AK10" i="6"/>
  <c r="AK74" i="6"/>
  <c r="AK138" i="6"/>
  <c r="AK202" i="6"/>
  <c r="AK266" i="6"/>
  <c r="AK330" i="6"/>
  <c r="AK276" i="6"/>
  <c r="AK1054" i="6"/>
  <c r="AK499" i="6"/>
  <c r="AK1426" i="6"/>
  <c r="AK7" i="6"/>
  <c r="AK71" i="6"/>
  <c r="AK135" i="6"/>
  <c r="AK199" i="6"/>
  <c r="AK263" i="6"/>
  <c r="AK327" i="6"/>
  <c r="AK391" i="6"/>
  <c r="AK455" i="6"/>
  <c r="AK527" i="6"/>
  <c r="AK615" i="6"/>
  <c r="AK699" i="6"/>
  <c r="AK783" i="6"/>
  <c r="AK847" i="6"/>
  <c r="AK911" i="6"/>
  <c r="AK927" i="6"/>
  <c r="AK991" i="6"/>
  <c r="AK1055" i="6"/>
  <c r="AK1119" i="6"/>
  <c r="AK1183" i="6"/>
  <c r="AK1247" i="6"/>
  <c r="AK1311" i="6"/>
  <c r="AK1375" i="6"/>
  <c r="AK1439" i="6"/>
  <c r="AK308" i="6"/>
  <c r="AK1044" i="6"/>
  <c r="AK1108" i="6"/>
  <c r="AK1381" i="6"/>
  <c r="AK1232" i="6"/>
  <c r="AK1296" i="6"/>
  <c r="AK1057" i="6"/>
  <c r="AK1185" i="6"/>
  <c r="AK1341" i="6"/>
  <c r="AK4" i="6"/>
  <c r="AK1077" i="6"/>
  <c r="AK1241" i="6"/>
  <c r="AK44" i="6"/>
  <c r="AK148" i="6"/>
  <c r="AK1046" i="6"/>
  <c r="AK1110" i="6"/>
  <c r="AK1174" i="6"/>
  <c r="AK1238" i="6"/>
  <c r="AK1302" i="6"/>
  <c r="AK1366" i="6"/>
  <c r="AK224" i="6"/>
  <c r="AK508" i="6"/>
  <c r="AK572" i="6"/>
  <c r="AK636" i="6"/>
  <c r="AK700" i="6"/>
  <c r="AK764" i="6"/>
  <c r="AK832" i="6"/>
  <c r="AK896" i="6"/>
  <c r="AK960" i="6"/>
  <c r="AK188" i="6"/>
  <c r="AK476" i="6"/>
  <c r="AK468" i="6"/>
  <c r="AK1066" i="6"/>
  <c r="AK1130" i="6"/>
  <c r="AK1194" i="6"/>
  <c r="AK1258" i="6"/>
  <c r="AK1322" i="6"/>
  <c r="AK12" i="6"/>
  <c r="AK104" i="6"/>
  <c r="AK172" i="6"/>
  <c r="AK296" i="6"/>
  <c r="AK368" i="6"/>
  <c r="AK444" i="6"/>
  <c r="AK512" i="6"/>
  <c r="AK576" i="6"/>
  <c r="AK640" i="6"/>
  <c r="AK704" i="6"/>
  <c r="AK772" i="6"/>
  <c r="AK836" i="6"/>
  <c r="AK900" i="6"/>
  <c r="AK964" i="6"/>
  <c r="AK1086" i="6"/>
  <c r="AK1150" i="6"/>
  <c r="AK1214" i="6"/>
  <c r="AK1278" i="6"/>
  <c r="AK1342" i="6"/>
  <c r="AK56" i="6"/>
  <c r="AK124" i="6"/>
  <c r="AK216" i="6"/>
  <c r="AK284" i="6"/>
  <c r="AK392" i="6"/>
  <c r="AK464" i="6"/>
  <c r="AK548" i="6"/>
  <c r="AK612" i="6"/>
  <c r="AK676" i="6"/>
  <c r="AK740" i="6"/>
  <c r="AK808" i="6"/>
  <c r="AK872" i="6"/>
  <c r="AK936" i="6"/>
  <c r="AK1000" i="6"/>
  <c r="AK33" i="6"/>
  <c r="AK97" i="6"/>
  <c r="AK161" i="6"/>
  <c r="AK225" i="6"/>
  <c r="AK289" i="6"/>
  <c r="AK353" i="6"/>
  <c r="AK417" i="6"/>
  <c r="AK481" i="6"/>
  <c r="AK545" i="6"/>
  <c r="AK609" i="6"/>
  <c r="AK673" i="6"/>
  <c r="AK737" i="6"/>
  <c r="AK801" i="6"/>
  <c r="AK865" i="6"/>
  <c r="AK933" i="6"/>
  <c r="AK38" i="6"/>
  <c r="AK102" i="6"/>
  <c r="AK1026" i="6"/>
  <c r="AK1090" i="6"/>
  <c r="AK1154" i="6"/>
  <c r="AK1218" i="6"/>
  <c r="AK1282" i="6"/>
  <c r="AK1346" i="6"/>
  <c r="AK40" i="6"/>
  <c r="AK112" i="6"/>
  <c r="AK200" i="6"/>
  <c r="AK268" i="6"/>
  <c r="AK360" i="6"/>
  <c r="AK432" i="6"/>
  <c r="AK520" i="6"/>
  <c r="AK584" i="6"/>
  <c r="AK648" i="6"/>
  <c r="AK712" i="6"/>
  <c r="AK780" i="6"/>
  <c r="AK844" i="6"/>
  <c r="AK908" i="6"/>
  <c r="AK972" i="6"/>
  <c r="AK5" i="6"/>
  <c r="AK69" i="6"/>
  <c r="AK133" i="6"/>
  <c r="AK197" i="6"/>
  <c r="AK261" i="6"/>
  <c r="AK325" i="6"/>
  <c r="AK389" i="6"/>
  <c r="AK453" i="6"/>
  <c r="AK517" i="6"/>
  <c r="AK581" i="6"/>
  <c r="AK645" i="6"/>
  <c r="AK709" i="6"/>
  <c r="AK773" i="6"/>
  <c r="AK837" i="6"/>
  <c r="AK905" i="6"/>
  <c r="AK25" i="6"/>
  <c r="AK89" i="6"/>
  <c r="AK153" i="6"/>
  <c r="AK217" i="6"/>
  <c r="AK281" i="6"/>
  <c r="AK345" i="6"/>
  <c r="AK409" i="6"/>
  <c r="AK473" i="6"/>
  <c r="AK537" i="6"/>
  <c r="AK601" i="6"/>
  <c r="AK665" i="6"/>
  <c r="AK729" i="6"/>
  <c r="AK793" i="6"/>
  <c r="AK857" i="6"/>
  <c r="AK925" i="6"/>
  <c r="AK26" i="6"/>
  <c r="AK90" i="6"/>
  <c r="AK154" i="6"/>
  <c r="AK218" i="6"/>
  <c r="AK282" i="6"/>
  <c r="AK346" i="6"/>
  <c r="AK1006" i="6"/>
  <c r="AK80" i="6"/>
  <c r="AK755" i="6"/>
  <c r="AK1442" i="6"/>
  <c r="AK23" i="6"/>
  <c r="AK87" i="6"/>
  <c r="AK151" i="6"/>
  <c r="AK215" i="6"/>
  <c r="AK279" i="6"/>
  <c r="AK343" i="6"/>
  <c r="AK407" i="6"/>
  <c r="AK471" i="6"/>
  <c r="AK551" i="6"/>
  <c r="AK635" i="6"/>
  <c r="AK719" i="6"/>
  <c r="AK799" i="6"/>
  <c r="AK863" i="6"/>
  <c r="AK380" i="6"/>
  <c r="AK943" i="6"/>
  <c r="AK1007" i="6"/>
  <c r="AK1071" i="6"/>
  <c r="AK1135" i="6"/>
  <c r="AK1199" i="6"/>
  <c r="AK1263" i="6"/>
  <c r="AK1327" i="6"/>
  <c r="AK1391" i="6"/>
  <c r="AK1455" i="6"/>
  <c r="AK436" i="6"/>
  <c r="AK1060" i="6"/>
  <c r="AK1124" i="6"/>
  <c r="AK1184" i="6"/>
  <c r="AK1248" i="6"/>
  <c r="AK1312" i="6"/>
  <c r="AK1089" i="6"/>
  <c r="AK1245" i="6"/>
  <c r="AK1373" i="6"/>
  <c r="AK388" i="6"/>
  <c r="AK1141" i="6"/>
  <c r="AK1305" i="6"/>
  <c r="AK64" i="6"/>
  <c r="AK404" i="6"/>
  <c r="AK1062" i="6"/>
  <c r="AK1126" i="6"/>
  <c r="AK1190" i="6"/>
  <c r="AK1254" i="6"/>
  <c r="AK1318" i="6"/>
  <c r="AK8" i="6"/>
  <c r="AK328" i="6"/>
  <c r="AK524" i="6"/>
  <c r="AK588" i="6"/>
  <c r="AK652" i="6"/>
  <c r="AK716" i="6"/>
  <c r="AK784" i="6"/>
  <c r="AK848" i="6"/>
  <c r="AK912" i="6"/>
  <c r="AK976" i="6"/>
  <c r="AK272" i="6"/>
  <c r="AK985" i="6"/>
  <c r="AK1018" i="6"/>
  <c r="AK1082" i="6"/>
  <c r="AK1146" i="6"/>
  <c r="AK1210" i="6"/>
  <c r="AK1274" i="6"/>
  <c r="AK1338" i="6"/>
  <c r="AK32" i="6"/>
  <c r="AK120" i="6"/>
  <c r="AK192" i="6"/>
  <c r="AK316" i="6"/>
  <c r="AK384" i="6"/>
  <c r="AK460" i="6"/>
  <c r="AK528" i="6"/>
  <c r="AK592" i="6"/>
  <c r="AK656" i="6"/>
  <c r="AK720" i="6"/>
  <c r="AK788" i="6"/>
  <c r="AK852" i="6"/>
  <c r="AK916" i="6"/>
  <c r="AK980" i="6"/>
  <c r="AK1102" i="6"/>
  <c r="AK1166" i="6"/>
  <c r="AK1230" i="6"/>
  <c r="AK1294" i="6"/>
  <c r="AK1358" i="6"/>
  <c r="AK72" i="6"/>
  <c r="AK140" i="6"/>
  <c r="AK232" i="6"/>
  <c r="AK300" i="6"/>
  <c r="AK412" i="6"/>
  <c r="AK500" i="6"/>
  <c r="AK564" i="6"/>
  <c r="AK628" i="6"/>
  <c r="AK692" i="6"/>
  <c r="AK756" i="6"/>
  <c r="AK824" i="6"/>
  <c r="AK888" i="6"/>
  <c r="AK952" i="6"/>
  <c r="AK969" i="6"/>
  <c r="AK49" i="6"/>
  <c r="AK113" i="6"/>
  <c r="AK177" i="6"/>
  <c r="AK241" i="6"/>
  <c r="AK305" i="6"/>
  <c r="AK369" i="6"/>
  <c r="AK433" i="6"/>
  <c r="AK497" i="6"/>
  <c r="AK561" i="6"/>
  <c r="AK625" i="6"/>
  <c r="AK689" i="6"/>
  <c r="AK753" i="6"/>
  <c r="AK817" i="6"/>
  <c r="AK881" i="6"/>
  <c r="AK949" i="6"/>
  <c r="AK54" i="6"/>
  <c r="AK84" i="6"/>
  <c r="AK1042" i="6"/>
  <c r="AK1106" i="6"/>
  <c r="AK1170" i="6"/>
  <c r="AK1234" i="6"/>
  <c r="AK1298" i="6"/>
  <c r="AK1362" i="6"/>
  <c r="AK60" i="6"/>
  <c r="AK128" i="6"/>
  <c r="AK220" i="6"/>
  <c r="AK288" i="6"/>
  <c r="AK376" i="6"/>
  <c r="AK472" i="6"/>
  <c r="AK536" i="6"/>
  <c r="AK600" i="6"/>
  <c r="AK664" i="6"/>
  <c r="AK728" i="6"/>
  <c r="AK796" i="6"/>
  <c r="AK860" i="6"/>
  <c r="AK924" i="6"/>
  <c r="AK988" i="6"/>
  <c r="AK21" i="6"/>
  <c r="AK85" i="6"/>
  <c r="AK149" i="6"/>
  <c r="AK213" i="6"/>
  <c r="AK277" i="6"/>
  <c r="AK341" i="6"/>
  <c r="AK405" i="6"/>
  <c r="AK469" i="6"/>
  <c r="AK533" i="6"/>
  <c r="AK597" i="6"/>
  <c r="AK661" i="6"/>
  <c r="AK725" i="6"/>
  <c r="AK789" i="6"/>
  <c r="AK853" i="6"/>
  <c r="AK921" i="6"/>
  <c r="AK41" i="6"/>
  <c r="AK105" i="6"/>
  <c r="AK169" i="6"/>
  <c r="AK233" i="6"/>
  <c r="AK297" i="6"/>
  <c r="AK361" i="6"/>
  <c r="AK425" i="6"/>
  <c r="AK489" i="6"/>
  <c r="AK553" i="6"/>
  <c r="AK617" i="6"/>
  <c r="AK681" i="6"/>
  <c r="AK745" i="6"/>
  <c r="AK809" i="6"/>
  <c r="AK873" i="6"/>
  <c r="AK1022" i="6"/>
  <c r="AK39" i="6"/>
  <c r="AK295" i="6"/>
  <c r="AK571" i="6"/>
  <c r="AK879" i="6"/>
  <c r="AK1087" i="6"/>
  <c r="AK1343" i="6"/>
  <c r="AK1076" i="6"/>
  <c r="AK981" i="6"/>
  <c r="AK1013" i="6"/>
  <c r="AK1014" i="6"/>
  <c r="AK1270" i="6"/>
  <c r="AK540" i="6"/>
  <c r="AK800" i="6"/>
  <c r="AK312" i="6"/>
  <c r="AK1162" i="6"/>
  <c r="AK48" i="6"/>
  <c r="AK408" i="6"/>
  <c r="AK672" i="6"/>
  <c r="AK932" i="6"/>
  <c r="AK1246" i="6"/>
  <c r="AK160" i="6"/>
  <c r="AK516" i="6"/>
  <c r="AK776" i="6"/>
  <c r="AK1001" i="6"/>
  <c r="AK257" i="6"/>
  <c r="AK513" i="6"/>
  <c r="AK769" i="6"/>
  <c r="AK70" i="6"/>
  <c r="AK1186" i="6"/>
  <c r="AK76" i="6"/>
  <c r="AK396" i="6"/>
  <c r="AK680" i="6"/>
  <c r="AK940" i="6"/>
  <c r="AK165" i="6"/>
  <c r="AK421" i="6"/>
  <c r="AK677" i="6"/>
  <c r="AK937" i="6"/>
  <c r="AK249" i="6"/>
  <c r="AK505" i="6"/>
  <c r="AK761" i="6"/>
  <c r="AK961" i="6"/>
  <c r="AK122" i="6"/>
  <c r="AK250" i="6"/>
  <c r="AK378" i="6"/>
  <c r="AK993" i="6"/>
  <c r="AK61" i="6"/>
  <c r="AK125" i="6"/>
  <c r="AK189" i="6"/>
  <c r="AK253" i="6"/>
  <c r="AK317" i="6"/>
  <c r="AK381" i="6"/>
  <c r="AK445" i="6"/>
  <c r="AK509" i="6"/>
  <c r="AK573" i="6"/>
  <c r="AK637" i="6"/>
  <c r="AK701" i="6"/>
  <c r="AK765" i="6"/>
  <c r="AK829" i="6"/>
  <c r="AK897" i="6"/>
  <c r="AK965" i="6"/>
  <c r="AK62" i="6"/>
  <c r="AK66" i="6"/>
  <c r="AK130" i="6"/>
  <c r="AK194" i="6"/>
  <c r="AK258" i="6"/>
  <c r="AK322" i="6"/>
  <c r="AK386" i="6"/>
  <c r="AK450" i="6"/>
  <c r="AK514" i="6"/>
  <c r="AK578" i="6"/>
  <c r="AK642" i="6"/>
  <c r="AK706" i="6"/>
  <c r="AK770" i="6"/>
  <c r="AK834" i="6"/>
  <c r="AK898" i="6"/>
  <c r="AK962" i="6"/>
  <c r="AK1405" i="6"/>
  <c r="AK1364" i="6"/>
  <c r="AK1428" i="6"/>
  <c r="AK1425" i="6"/>
  <c r="AK166" i="6"/>
  <c r="AK230" i="6"/>
  <c r="AK294" i="6"/>
  <c r="AK358" i="6"/>
  <c r="AK422" i="6"/>
  <c r="AK486" i="6"/>
  <c r="AK550" i="6"/>
  <c r="AK614" i="6"/>
  <c r="AK678" i="6"/>
  <c r="AK742" i="6"/>
  <c r="AK806" i="6"/>
  <c r="AK870" i="6"/>
  <c r="AK934" i="6"/>
  <c r="AK998" i="6"/>
  <c r="AK1336" i="6"/>
  <c r="AK1400" i="6"/>
  <c r="AK1464" i="6"/>
  <c r="AK1382" i="6"/>
  <c r="AK1446" i="6"/>
  <c r="AK27" i="6"/>
  <c r="AK442" i="6"/>
  <c r="AK506" i="6"/>
  <c r="AK570" i="6"/>
  <c r="AK634" i="6"/>
  <c r="AK698" i="6"/>
  <c r="AK762" i="6"/>
  <c r="AK826" i="6"/>
  <c r="AK890" i="6"/>
  <c r="AK954" i="6"/>
  <c r="AK723" i="6"/>
  <c r="AK1356" i="6"/>
  <c r="AK1420" i="6"/>
  <c r="AK1393" i="6"/>
  <c r="AK1402" i="6"/>
  <c r="AK515" i="6"/>
  <c r="AK47" i="6"/>
  <c r="AK111" i="6"/>
  <c r="AK175" i="6"/>
  <c r="AK239" i="6"/>
  <c r="AK303" i="6"/>
  <c r="AK126" i="6"/>
  <c r="AK190" i="6"/>
  <c r="AK254" i="6"/>
  <c r="AK318" i="6"/>
  <c r="AK382" i="6"/>
  <c r="AK446" i="6"/>
  <c r="AK510" i="6"/>
  <c r="AK574" i="6"/>
  <c r="AK638" i="6"/>
  <c r="AK702" i="6"/>
  <c r="AK766" i="6"/>
  <c r="AK830" i="6"/>
  <c r="AK894" i="6"/>
  <c r="AK958" i="6"/>
  <c r="AK1389" i="6"/>
  <c r="AK1360" i="6"/>
  <c r="AK1424" i="6"/>
  <c r="AK1409" i="6"/>
  <c r="AK1422" i="6"/>
  <c r="AK3" i="6"/>
  <c r="AK67" i="6"/>
  <c r="AK139" i="6"/>
  <c r="AK203" i="6"/>
  <c r="AK267" i="6"/>
  <c r="AK331" i="6"/>
  <c r="AK395" i="6"/>
  <c r="AK459" i="6"/>
  <c r="AK535" i="6"/>
  <c r="AK619" i="6"/>
  <c r="AK703" i="6"/>
  <c r="AK787" i="6"/>
  <c r="AK851" i="6"/>
  <c r="AK915" i="6"/>
  <c r="AK979" i="6"/>
  <c r="AK1043" i="6"/>
  <c r="AK1107" i="6"/>
  <c r="AK1171" i="6"/>
  <c r="AK1235" i="6"/>
  <c r="AK1299" i="6"/>
  <c r="AK1363" i="6"/>
  <c r="AK1427" i="6"/>
  <c r="AK335" i="6"/>
  <c r="AK399" i="6"/>
  <c r="AK463" i="6"/>
  <c r="AK539" i="6"/>
  <c r="AK623" i="6"/>
  <c r="AK711" i="6"/>
  <c r="AK791" i="6"/>
  <c r="AK855" i="6"/>
  <c r="AK919" i="6"/>
  <c r="AK152" i="6"/>
  <c r="AK103" i="6"/>
  <c r="AK359" i="6"/>
  <c r="AK655" i="6"/>
  <c r="AK400" i="6"/>
  <c r="AK1151" i="6"/>
  <c r="AK1407" i="6"/>
  <c r="AK1140" i="6"/>
  <c r="AK1121" i="6"/>
  <c r="AK1173" i="6"/>
  <c r="AK1078" i="6"/>
  <c r="AK1334" i="6"/>
  <c r="AK604" i="6"/>
  <c r="AK864" i="6"/>
  <c r="AK9" i="6"/>
  <c r="AK1226" i="6"/>
  <c r="AK136" i="6"/>
  <c r="AK480" i="6"/>
  <c r="AK736" i="6"/>
  <c r="AK996" i="6"/>
  <c r="AK1310" i="6"/>
  <c r="AK248" i="6"/>
  <c r="AK580" i="6"/>
  <c r="AK840" i="6"/>
  <c r="AK65" i="6"/>
  <c r="AK321" i="6"/>
  <c r="AK577" i="6"/>
  <c r="AK833" i="6"/>
  <c r="AK340" i="6"/>
  <c r="AK1250" i="6"/>
  <c r="AK144" i="6"/>
  <c r="AK488" i="6"/>
  <c r="AK744" i="6"/>
  <c r="AK1004" i="6"/>
  <c r="AK229" i="6"/>
  <c r="AK485" i="6"/>
  <c r="AK741" i="6"/>
  <c r="AK57" i="6"/>
  <c r="AK313" i="6"/>
  <c r="AK569" i="6"/>
  <c r="AK825" i="6"/>
  <c r="AK42" i="6"/>
  <c r="AK170" i="6"/>
  <c r="AK298" i="6"/>
  <c r="AK394" i="6"/>
  <c r="AK13" i="6"/>
  <c r="AK77" i="6"/>
  <c r="AK141" i="6"/>
  <c r="AK205" i="6"/>
  <c r="AK269" i="6"/>
  <c r="AK333" i="6"/>
  <c r="AK397" i="6"/>
  <c r="AK461" i="6"/>
  <c r="AK525" i="6"/>
  <c r="AK589" i="6"/>
  <c r="AK653" i="6"/>
  <c r="AK717" i="6"/>
  <c r="AK781" i="6"/>
  <c r="AK845" i="6"/>
  <c r="AK913" i="6"/>
  <c r="AK14" i="6"/>
  <c r="AK18" i="6"/>
  <c r="AK82" i="6"/>
  <c r="AK146" i="6"/>
  <c r="AK210" i="6"/>
  <c r="AK274" i="6"/>
  <c r="AK338" i="6"/>
  <c r="AK402" i="6"/>
  <c r="AK466" i="6"/>
  <c r="AK530" i="6"/>
  <c r="AK594" i="6"/>
  <c r="AK658" i="6"/>
  <c r="AK722" i="6"/>
  <c r="AK786" i="6"/>
  <c r="AK850" i="6"/>
  <c r="AK914" i="6"/>
  <c r="AK978" i="6"/>
  <c r="AK1316" i="6"/>
  <c r="AK1380" i="6"/>
  <c r="AK1444" i="6"/>
  <c r="AK118" i="6"/>
  <c r="AK182" i="6"/>
  <c r="AK246" i="6"/>
  <c r="AK310" i="6"/>
  <c r="AK374" i="6"/>
  <c r="AK438" i="6"/>
  <c r="AK502" i="6"/>
  <c r="AK566" i="6"/>
  <c r="AK630" i="6"/>
  <c r="AK694" i="6"/>
  <c r="AK758" i="6"/>
  <c r="AK822" i="6"/>
  <c r="AK886" i="6"/>
  <c r="AK950" i="6"/>
  <c r="AK659" i="6"/>
  <c r="AK1352" i="6"/>
  <c r="AK1416" i="6"/>
  <c r="AK739" i="6"/>
  <c r="AK1398" i="6"/>
  <c r="AK1462" i="6"/>
  <c r="AK43" i="6"/>
  <c r="AK458" i="6"/>
  <c r="AK522" i="6"/>
  <c r="AK586" i="6"/>
  <c r="AK650" i="6"/>
  <c r="AK714" i="6"/>
  <c r="AK778" i="6"/>
  <c r="AK842" i="6"/>
  <c r="AK906" i="6"/>
  <c r="AK970" i="6"/>
  <c r="AK1437" i="6"/>
  <c r="AK1372" i="6"/>
  <c r="AK1436" i="6"/>
  <c r="AK1457" i="6"/>
  <c r="AK1418" i="6"/>
  <c r="AK771" i="6"/>
  <c r="AK63" i="6"/>
  <c r="AK127" i="6"/>
  <c r="AK191" i="6"/>
  <c r="AK255" i="6"/>
  <c r="AK78" i="6"/>
  <c r="AK142" i="6"/>
  <c r="AK206" i="6"/>
  <c r="AK270" i="6"/>
  <c r="AK334" i="6"/>
  <c r="AK398" i="6"/>
  <c r="AK462" i="6"/>
  <c r="AK526" i="6"/>
  <c r="AK590" i="6"/>
  <c r="AK654" i="6"/>
  <c r="AK718" i="6"/>
  <c r="AK782" i="6"/>
  <c r="AK846" i="6"/>
  <c r="AK910" i="6"/>
  <c r="AK974" i="6"/>
  <c r="AK1453" i="6"/>
  <c r="AK1376" i="6"/>
  <c r="AK1440" i="6"/>
  <c r="AK691" i="6"/>
  <c r="AK1438" i="6"/>
  <c r="AK19" i="6"/>
  <c r="AK1394" i="6"/>
  <c r="AK167" i="6"/>
  <c r="AK423" i="6"/>
  <c r="AK743" i="6"/>
  <c r="AK959" i="6"/>
  <c r="AK1215" i="6"/>
  <c r="AK52" i="6"/>
  <c r="AK1200" i="6"/>
  <c r="AK1277" i="6"/>
  <c r="AK1337" i="6"/>
  <c r="AK1142" i="6"/>
  <c r="AK28" i="6"/>
  <c r="AK668" i="6"/>
  <c r="AK928" i="6"/>
  <c r="AK1034" i="6"/>
  <c r="AK1290" i="6"/>
  <c r="AK208" i="6"/>
  <c r="AK544" i="6"/>
  <c r="AK804" i="6"/>
  <c r="AK1118" i="6"/>
  <c r="AK1374" i="6"/>
  <c r="AK320" i="6"/>
  <c r="AK644" i="6"/>
  <c r="AK904" i="6"/>
  <c r="AK129" i="6"/>
  <c r="AK385" i="6"/>
  <c r="AK641" i="6"/>
  <c r="AK901" i="6"/>
  <c r="AK1058" i="6"/>
  <c r="AK1314" i="6"/>
  <c r="AK236" i="6"/>
  <c r="AK552" i="6"/>
  <c r="AK812" i="6"/>
  <c r="AK37" i="6"/>
  <c r="AK293" i="6"/>
  <c r="AK549" i="6"/>
  <c r="AK805" i="6"/>
  <c r="AK121" i="6"/>
  <c r="AK377" i="6"/>
  <c r="AK633" i="6"/>
  <c r="AK889" i="6"/>
  <c r="AK58" i="6"/>
  <c r="AK186" i="6"/>
  <c r="AK314" i="6"/>
  <c r="AK410" i="6"/>
  <c r="AK29" i="6"/>
  <c r="AK93" i="6"/>
  <c r="AK157" i="6"/>
  <c r="AK221" i="6"/>
  <c r="AK285" i="6"/>
  <c r="AK349" i="6"/>
  <c r="AK413" i="6"/>
  <c r="AK477" i="6"/>
  <c r="AK541" i="6"/>
  <c r="AK605" i="6"/>
  <c r="AK669" i="6"/>
  <c r="AK733" i="6"/>
  <c r="AK797" i="6"/>
  <c r="AK861" i="6"/>
  <c r="AK929" i="6"/>
  <c r="AK30" i="6"/>
  <c r="AK34" i="6"/>
  <c r="AK98" i="6"/>
  <c r="AK162" i="6"/>
  <c r="AK226" i="6"/>
  <c r="AK290" i="6"/>
  <c r="AK354" i="6"/>
  <c r="AK418" i="6"/>
  <c r="AK482" i="6"/>
  <c r="AK546" i="6"/>
  <c r="AK610" i="6"/>
  <c r="AK674" i="6"/>
  <c r="AK738" i="6"/>
  <c r="AK802" i="6"/>
  <c r="AK866" i="6"/>
  <c r="AK930" i="6"/>
  <c r="AK994" i="6"/>
  <c r="AK1332" i="6"/>
  <c r="AK1396" i="6"/>
  <c r="AK1460" i="6"/>
  <c r="AK134" i="6"/>
  <c r="AK198" i="6"/>
  <c r="AK262" i="6"/>
  <c r="AK326" i="6"/>
  <c r="AK390" i="6"/>
  <c r="AK454" i="6"/>
  <c r="AK518" i="6"/>
  <c r="AK582" i="6"/>
  <c r="AK646" i="6"/>
  <c r="AK710" i="6"/>
  <c r="AK774" i="6"/>
  <c r="AK838" i="6"/>
  <c r="AK902" i="6"/>
  <c r="AK966" i="6"/>
  <c r="AK1421" i="6"/>
  <c r="AK1368" i="6"/>
  <c r="AK1432" i="6"/>
  <c r="AK1441" i="6"/>
  <c r="AK1414" i="6"/>
  <c r="AK707" i="6"/>
  <c r="AK59" i="6"/>
  <c r="AK474" i="6"/>
  <c r="AK538" i="6"/>
  <c r="AK602" i="6"/>
  <c r="AK666" i="6"/>
  <c r="AK730" i="6"/>
  <c r="AK794" i="6"/>
  <c r="AK858" i="6"/>
  <c r="AK922" i="6"/>
  <c r="AK986" i="6"/>
  <c r="AK1324" i="6"/>
  <c r="AK1388" i="6"/>
  <c r="AK1452" i="6"/>
  <c r="AK627" i="6"/>
  <c r="AK1434" i="6"/>
  <c r="AK15" i="6"/>
  <c r="AK79" i="6"/>
  <c r="AK143" i="6"/>
  <c r="AK207" i="6"/>
  <c r="AK271" i="6"/>
  <c r="AK94" i="6"/>
  <c r="AK158" i="6"/>
  <c r="AK222" i="6"/>
  <c r="AK286" i="6"/>
  <c r="AK350" i="6"/>
  <c r="AK414" i="6"/>
  <c r="AK478" i="6"/>
  <c r="AK542" i="6"/>
  <c r="AK606" i="6"/>
  <c r="AK670" i="6"/>
  <c r="AK734" i="6"/>
  <c r="AK798" i="6"/>
  <c r="AK862" i="6"/>
  <c r="AK926" i="6"/>
  <c r="AK990" i="6"/>
  <c r="AK1328" i="6"/>
  <c r="AK1392" i="6"/>
  <c r="AK1456" i="6"/>
  <c r="AK1390" i="6"/>
  <c r="AK1454" i="6"/>
  <c r="AK35" i="6"/>
  <c r="AK107" i="6"/>
  <c r="AK171" i="6"/>
  <c r="AK235" i="6"/>
  <c r="AK299" i="6"/>
  <c r="AK363" i="6"/>
  <c r="AK427" i="6"/>
  <c r="AK491" i="6"/>
  <c r="AK575" i="6"/>
  <c r="AK663" i="6"/>
  <c r="AK747" i="6"/>
  <c r="AK819" i="6"/>
  <c r="AK883" i="6"/>
  <c r="AK947" i="6"/>
  <c r="AK1011" i="6"/>
  <c r="AK1075" i="6"/>
  <c r="AK1139" i="6"/>
  <c r="AK1203" i="6"/>
  <c r="AK1267" i="6"/>
  <c r="AK1331" i="6"/>
  <c r="AK1395" i="6"/>
  <c r="AK1459" i="6"/>
  <c r="AK367" i="6"/>
  <c r="AK431" i="6"/>
  <c r="AK495" i="6"/>
  <c r="AK583" i="6"/>
  <c r="AK667" i="6"/>
  <c r="AK751" i="6"/>
  <c r="AK823" i="6"/>
  <c r="AK887" i="6"/>
  <c r="AK1458" i="6"/>
  <c r="AK1023" i="6"/>
  <c r="AK1413" i="6"/>
  <c r="AK732" i="6"/>
  <c r="AK332" i="6"/>
  <c r="AK92" i="6"/>
  <c r="AK193" i="6"/>
  <c r="AK1122" i="6"/>
  <c r="AK876" i="6"/>
  <c r="AK869" i="6"/>
  <c r="AK941" i="6"/>
  <c r="AK426" i="6"/>
  <c r="AK237" i="6"/>
  <c r="AK493" i="6"/>
  <c r="AK749" i="6"/>
  <c r="AK46" i="6"/>
  <c r="AK242" i="6"/>
  <c r="AK498" i="6"/>
  <c r="AK754" i="6"/>
  <c r="AK595" i="6"/>
  <c r="AK150" i="6"/>
  <c r="AK406" i="6"/>
  <c r="AK662" i="6"/>
  <c r="AK918" i="6"/>
  <c r="AK1448" i="6"/>
  <c r="AK75" i="6"/>
  <c r="AK682" i="6"/>
  <c r="AK938" i="6"/>
  <c r="AK547" i="6"/>
  <c r="AK95" i="6"/>
  <c r="AK110" i="6"/>
  <c r="AK366" i="6"/>
  <c r="AK622" i="6"/>
  <c r="AK878" i="6"/>
  <c r="AK1408" i="6"/>
  <c r="AK51" i="6"/>
  <c r="AK187" i="6"/>
  <c r="AK315" i="6"/>
  <c r="AK443" i="6"/>
  <c r="AK599" i="6"/>
  <c r="AK767" i="6"/>
  <c r="AK899" i="6"/>
  <c r="AK1027" i="6"/>
  <c r="AK1155" i="6"/>
  <c r="AK1283" i="6"/>
  <c r="AK1411" i="6"/>
  <c r="AK383" i="6"/>
  <c r="AK519" i="6"/>
  <c r="AK687" i="6"/>
  <c r="AK839" i="6"/>
  <c r="AK951" i="6"/>
  <c r="AK1015" i="6"/>
  <c r="AK1079" i="6"/>
  <c r="AK1143" i="6"/>
  <c r="AK1207" i="6"/>
  <c r="AK1271" i="6"/>
  <c r="AK1335" i="6"/>
  <c r="AK1399" i="6"/>
  <c r="AK1463" i="6"/>
  <c r="AK131" i="6"/>
  <c r="AK195" i="6"/>
  <c r="AK259" i="6"/>
  <c r="AK323" i="6"/>
  <c r="AK387" i="6"/>
  <c r="AK451" i="6"/>
  <c r="AK523" i="6"/>
  <c r="AK607" i="6"/>
  <c r="AK695" i="6"/>
  <c r="AK779" i="6"/>
  <c r="AK843" i="6"/>
  <c r="AK907" i="6"/>
  <c r="AK971" i="6"/>
  <c r="AK1035" i="6"/>
  <c r="AK1099" i="6"/>
  <c r="AK1163" i="6"/>
  <c r="AK1227" i="6"/>
  <c r="AK1291" i="6"/>
  <c r="AK1355" i="6"/>
  <c r="AK1419" i="6"/>
  <c r="AK1085" i="6"/>
  <c r="AK790" i="6"/>
  <c r="AK554" i="6"/>
  <c r="AK223" i="6"/>
  <c r="AK494" i="6"/>
  <c r="AK1406" i="6"/>
  <c r="AK123" i="6"/>
  <c r="AK511" i="6"/>
  <c r="AK835" i="6"/>
  <c r="AK1219" i="6"/>
  <c r="AK319" i="6"/>
  <c r="AK775" i="6"/>
  <c r="AK983" i="6"/>
  <c r="AK1175" i="6"/>
  <c r="AK1367" i="6"/>
  <c r="AK163" i="6"/>
  <c r="AK291" i="6"/>
  <c r="AK483" i="6"/>
  <c r="AK651" i="6"/>
  <c r="AK875" i="6"/>
  <c r="AK1003" i="6"/>
  <c r="AK1195" i="6"/>
  <c r="AK1259" i="6"/>
  <c r="AK579" i="6"/>
  <c r="AK867" i="6"/>
  <c r="AK1251" i="6"/>
  <c r="AK479" i="6"/>
  <c r="AK999" i="6"/>
  <c r="AK1127" i="6"/>
  <c r="AK1383" i="6"/>
  <c r="AK243" i="6"/>
  <c r="AK503" i="6"/>
  <c r="AK671" i="6"/>
  <c r="AK1019" i="6"/>
  <c r="AK1211" i="6"/>
  <c r="AK1021" i="6"/>
  <c r="AK231" i="6"/>
  <c r="AK1279" i="6"/>
  <c r="AK240" i="6"/>
  <c r="AK992" i="6"/>
  <c r="AK608" i="6"/>
  <c r="AK428" i="6"/>
  <c r="AK449" i="6"/>
  <c r="AK1378" i="6"/>
  <c r="AK101" i="6"/>
  <c r="AK185" i="6"/>
  <c r="AK106" i="6"/>
  <c r="AK45" i="6"/>
  <c r="AK301" i="6"/>
  <c r="AK557" i="6"/>
  <c r="AK813" i="6"/>
  <c r="AK50" i="6"/>
  <c r="AK306" i="6"/>
  <c r="AK562" i="6"/>
  <c r="AK818" i="6"/>
  <c r="AK1348" i="6"/>
  <c r="AK214" i="6"/>
  <c r="AK470" i="6"/>
  <c r="AK726" i="6"/>
  <c r="AK982" i="6"/>
  <c r="AK563" i="6"/>
  <c r="AK490" i="6"/>
  <c r="AK746" i="6"/>
  <c r="AK1002" i="6"/>
  <c r="AK1386" i="6"/>
  <c r="AK159" i="6"/>
  <c r="AK174" i="6"/>
  <c r="AK430" i="6"/>
  <c r="AK686" i="6"/>
  <c r="AK942" i="6"/>
  <c r="AK611" i="6"/>
  <c r="AK91" i="6"/>
  <c r="AK219" i="6"/>
  <c r="AK347" i="6"/>
  <c r="AK475" i="6"/>
  <c r="AK639" i="6"/>
  <c r="AK803" i="6"/>
  <c r="AK931" i="6"/>
  <c r="AK1059" i="6"/>
  <c r="AK1187" i="6"/>
  <c r="AK1315" i="6"/>
  <c r="AK1443" i="6"/>
  <c r="AK415" i="6"/>
  <c r="AK559" i="6"/>
  <c r="AK731" i="6"/>
  <c r="AK871" i="6"/>
  <c r="AK967" i="6"/>
  <c r="AK1031" i="6"/>
  <c r="AK1095" i="6"/>
  <c r="AK1159" i="6"/>
  <c r="AK1223" i="6"/>
  <c r="AK1287" i="6"/>
  <c r="AK1351" i="6"/>
  <c r="AK1415" i="6"/>
  <c r="AK83" i="6"/>
  <c r="AK147" i="6"/>
  <c r="AK211" i="6"/>
  <c r="AK275" i="6"/>
  <c r="AK339" i="6"/>
  <c r="AK403" i="6"/>
  <c r="AK467" i="6"/>
  <c r="AK543" i="6"/>
  <c r="AK631" i="6"/>
  <c r="AK715" i="6"/>
  <c r="AK795" i="6"/>
  <c r="AK859" i="6"/>
  <c r="AK923" i="6"/>
  <c r="AK987" i="6"/>
  <c r="AK1051" i="6"/>
  <c r="AK1115" i="6"/>
  <c r="AK1179" i="6"/>
  <c r="AK1243" i="6"/>
  <c r="AK1307" i="6"/>
  <c r="AK1371" i="6"/>
  <c r="AK1435" i="6"/>
  <c r="AK1149" i="6"/>
  <c r="AK534" i="6"/>
  <c r="AK810" i="6"/>
  <c r="AK1450" i="6"/>
  <c r="AK238" i="6"/>
  <c r="AK531" i="6"/>
  <c r="AK251" i="6"/>
  <c r="AK683" i="6"/>
  <c r="AK963" i="6"/>
  <c r="AK1347" i="6"/>
  <c r="AK447" i="6"/>
  <c r="AK903" i="6"/>
  <c r="AK1047" i="6"/>
  <c r="AK1239" i="6"/>
  <c r="AK1303" i="6"/>
  <c r="AK99" i="6"/>
  <c r="AK227" i="6"/>
  <c r="AK419" i="6"/>
  <c r="AK567" i="6"/>
  <c r="AK811" i="6"/>
  <c r="AK939" i="6"/>
  <c r="AK1131" i="6"/>
  <c r="AK1323" i="6"/>
  <c r="AK1451" i="6"/>
  <c r="AK283" i="6"/>
  <c r="AK995" i="6"/>
  <c r="AK1379" i="6"/>
  <c r="AK647" i="6"/>
  <c r="AK1063" i="6"/>
  <c r="AK1191" i="6"/>
  <c r="AK1447" i="6"/>
  <c r="AK307" i="6"/>
  <c r="AK587" i="6"/>
  <c r="AK759" i="6"/>
  <c r="AK955" i="6"/>
  <c r="AK1275" i="6"/>
  <c r="AK487" i="6"/>
  <c r="AK1012" i="6"/>
  <c r="AK1206" i="6"/>
  <c r="AK1098" i="6"/>
  <c r="AK868" i="6"/>
  <c r="AK708" i="6"/>
  <c r="AK705" i="6"/>
  <c r="AK304" i="6"/>
  <c r="AK357" i="6"/>
  <c r="AK441" i="6"/>
  <c r="AK234" i="6"/>
  <c r="AK109" i="6"/>
  <c r="AK365" i="6"/>
  <c r="AK621" i="6"/>
  <c r="AK877" i="6"/>
  <c r="AK114" i="6"/>
  <c r="AK370" i="6"/>
  <c r="AK626" i="6"/>
  <c r="AK882" i="6"/>
  <c r="AK1412" i="6"/>
  <c r="AK278" i="6"/>
  <c r="AK1320" i="6"/>
  <c r="AK1430" i="6"/>
  <c r="AK1340" i="6"/>
  <c r="AK750" i="6"/>
  <c r="AK379" i="6"/>
  <c r="AK1091" i="6"/>
  <c r="AK603" i="6"/>
  <c r="AK1111" i="6"/>
  <c r="AK1431" i="6"/>
  <c r="AK355" i="6"/>
  <c r="AK735" i="6"/>
  <c r="AK1067" i="6"/>
  <c r="AK1387" i="6"/>
  <c r="AK555" i="6"/>
  <c r="AK351" i="6"/>
  <c r="AK935" i="6"/>
  <c r="AK1255" i="6"/>
  <c r="AK115" i="6"/>
  <c r="AK435" i="6"/>
  <c r="AK827" i="6"/>
  <c r="AK1083" i="6"/>
  <c r="AK1339" i="6"/>
  <c r="AK815" i="6"/>
  <c r="AK1264" i="6"/>
  <c r="AK348" i="6"/>
  <c r="AK1354" i="6"/>
  <c r="AK1182" i="6"/>
  <c r="AK968" i="6"/>
  <c r="AK6" i="6"/>
  <c r="AK616" i="6"/>
  <c r="AK613" i="6"/>
  <c r="AK697" i="6"/>
  <c r="AK362" i="6"/>
  <c r="AK173" i="6"/>
  <c r="AK429" i="6"/>
  <c r="AK685" i="6"/>
  <c r="AK945" i="6"/>
  <c r="AK178" i="6"/>
  <c r="AK434" i="6"/>
  <c r="AK690" i="6"/>
  <c r="AK946" i="6"/>
  <c r="AK675" i="6"/>
  <c r="AK342" i="6"/>
  <c r="AK598" i="6"/>
  <c r="AK854" i="6"/>
  <c r="AK1384" i="6"/>
  <c r="AK11" i="6"/>
  <c r="AK618" i="6"/>
  <c r="AK874" i="6"/>
  <c r="AK1404" i="6"/>
  <c r="AK31" i="6"/>
  <c r="AK287" i="6"/>
  <c r="AK302" i="6"/>
  <c r="AK558" i="6"/>
  <c r="AK814" i="6"/>
  <c r="AK1344" i="6"/>
  <c r="AK155" i="6"/>
  <c r="AK411" i="6"/>
  <c r="AK727" i="6"/>
  <c r="AK1123" i="6"/>
  <c r="AK807" i="6"/>
  <c r="AK1319" i="6"/>
  <c r="AK179" i="6"/>
  <c r="AK371" i="6"/>
  <c r="AK891" i="6"/>
  <c r="AK1147" i="6"/>
  <c r="AK1403" i="6"/>
  <c r="BW1327" i="6" l="1"/>
  <c r="BW1328" i="6"/>
  <c r="BW1329" i="6"/>
  <c r="BW1330" i="6"/>
  <c r="BW1331" i="6"/>
  <c r="BW1332" i="6"/>
  <c r="BW1333" i="6"/>
  <c r="BW1334" i="6"/>
  <c r="BW1335" i="6"/>
  <c r="BW1336" i="6"/>
  <c r="BW1337" i="6"/>
  <c r="BW1338" i="6"/>
  <c r="BW1339" i="6"/>
  <c r="BW1340" i="6"/>
  <c r="BW1341" i="6"/>
  <c r="BW1342" i="6"/>
  <c r="BW1343" i="6"/>
  <c r="BW1344" i="6"/>
  <c r="BW1345" i="6"/>
  <c r="BW1346" i="6"/>
  <c r="BW1347" i="6"/>
  <c r="BW1348" i="6"/>
  <c r="BW1349" i="6"/>
  <c r="BW1350" i="6"/>
  <c r="BW1351" i="6"/>
  <c r="BW1352" i="6"/>
  <c r="BW1353" i="6"/>
  <c r="BW1355" i="6"/>
  <c r="BW1356" i="6"/>
  <c r="BW1357" i="6"/>
  <c r="BW1358" i="6"/>
  <c r="BW1359" i="6"/>
  <c r="BW1360" i="6"/>
  <c r="BW1361" i="6"/>
  <c r="BW1362" i="6"/>
  <c r="BW1363" i="6"/>
  <c r="BW1364" i="6"/>
  <c r="BW1365" i="6"/>
  <c r="BW1366" i="6"/>
  <c r="BW1367" i="6"/>
  <c r="BW1368" i="6"/>
  <c r="BW1369" i="6"/>
  <c r="BW1370" i="6"/>
  <c r="BW1371" i="6"/>
  <c r="BW1372" i="6"/>
  <c r="BW1373" i="6"/>
  <c r="BW1374" i="6"/>
  <c r="BW1375" i="6"/>
  <c r="BW1376" i="6"/>
  <c r="BW1377" i="6"/>
  <c r="BW1378" i="6"/>
  <c r="BW1379" i="6"/>
  <c r="BW1380" i="6"/>
  <c r="BW1381" i="6"/>
  <c r="BW1382" i="6"/>
  <c r="BW1383" i="6"/>
  <c r="BW1384" i="6"/>
  <c r="BW1385" i="6"/>
  <c r="BW1386" i="6"/>
  <c r="BW1387" i="6"/>
  <c r="BW1388" i="6"/>
  <c r="BW1389" i="6"/>
  <c r="BW1390" i="6"/>
  <c r="BW1391" i="6"/>
  <c r="BW1392" i="6"/>
  <c r="BW1393" i="6"/>
  <c r="BW1394" i="6"/>
  <c r="BW1395" i="6"/>
  <c r="BW1396" i="6"/>
  <c r="BW1397" i="6"/>
  <c r="BW1398" i="6"/>
  <c r="BW1399" i="6"/>
  <c r="BW1400" i="6"/>
  <c r="BW1401" i="6"/>
  <c r="BW1402" i="6"/>
  <c r="BW1403" i="6"/>
  <c r="BW1404" i="6"/>
  <c r="BW1405" i="6"/>
  <c r="BW1406" i="6"/>
  <c r="BW1408" i="6"/>
  <c r="BW1409" i="6"/>
  <c r="BW1410" i="6"/>
  <c r="BW1411" i="6"/>
  <c r="BW1412" i="6"/>
  <c r="BW1413" i="6"/>
  <c r="BW1414" i="6"/>
  <c r="BW1415" i="6"/>
  <c r="BW1416" i="6"/>
  <c r="BW1417" i="6"/>
  <c r="BW1418" i="6"/>
  <c r="BW1419" i="6"/>
  <c r="BW1420" i="6"/>
  <c r="BW1421" i="6"/>
  <c r="BW1422" i="6"/>
  <c r="BW1423" i="6"/>
  <c r="BW1424" i="6"/>
  <c r="BW1425" i="6"/>
  <c r="BW1426" i="6"/>
  <c r="BW1427" i="6"/>
  <c r="BW1428" i="6"/>
  <c r="BW1429" i="6"/>
  <c r="BW1430" i="6"/>
  <c r="BW1431" i="6"/>
  <c r="BW1432" i="6"/>
  <c r="BW1433" i="6"/>
  <c r="BW1434" i="6"/>
  <c r="BW1435" i="6"/>
  <c r="BW1436" i="6"/>
  <c r="BW1437" i="6"/>
  <c r="BW1438" i="6"/>
  <c r="BW1439" i="6"/>
  <c r="BW1440" i="6"/>
  <c r="BW1441" i="6"/>
  <c r="BW1442" i="6"/>
  <c r="BW1443" i="6"/>
  <c r="BW1444" i="6"/>
  <c r="BW1445" i="6"/>
  <c r="BW1446" i="6"/>
  <c r="BW1447" i="6"/>
  <c r="BW1448" i="6"/>
  <c r="BW1449" i="6"/>
  <c r="BW1450" i="6"/>
  <c r="BW1451" i="6"/>
  <c r="BW1452" i="6"/>
  <c r="BW1453" i="6"/>
  <c r="BW1454" i="6"/>
  <c r="BW1455" i="6"/>
  <c r="BW1456" i="6"/>
  <c r="BW1457" i="6"/>
  <c r="BW1458" i="6"/>
  <c r="BW1459" i="6"/>
  <c r="BW1460" i="6"/>
  <c r="BW1461" i="6"/>
  <c r="BW1462" i="6"/>
  <c r="BW1463" i="6"/>
  <c r="BM3" i="6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M173" i="6"/>
  <c r="BM174" i="6"/>
  <c r="BM175" i="6"/>
  <c r="BM176" i="6"/>
  <c r="BM177" i="6"/>
  <c r="BM178" i="6"/>
  <c r="BM179" i="6"/>
  <c r="BM180" i="6"/>
  <c r="BM181" i="6"/>
  <c r="BM182" i="6"/>
  <c r="BM183" i="6"/>
  <c r="BM184" i="6"/>
  <c r="BM185" i="6"/>
  <c r="BM186" i="6"/>
  <c r="BM187" i="6"/>
  <c r="BM188" i="6"/>
  <c r="BM189" i="6"/>
  <c r="BM190" i="6"/>
  <c r="BM191" i="6"/>
  <c r="BM192" i="6"/>
  <c r="BM193" i="6"/>
  <c r="BM194" i="6"/>
  <c r="BM195" i="6"/>
  <c r="BM196" i="6"/>
  <c r="BM197" i="6"/>
  <c r="BM198" i="6"/>
  <c r="BM199" i="6"/>
  <c r="BM200" i="6"/>
  <c r="BM201" i="6"/>
  <c r="BM202" i="6"/>
  <c r="BM203" i="6"/>
  <c r="BM204" i="6"/>
  <c r="BM205" i="6"/>
  <c r="BM206" i="6"/>
  <c r="BM207" i="6"/>
  <c r="BM208" i="6"/>
  <c r="BM209" i="6"/>
  <c r="BM210" i="6"/>
  <c r="BM211" i="6"/>
  <c r="BM212" i="6"/>
  <c r="BM213" i="6"/>
  <c r="BM214" i="6"/>
  <c r="BM215" i="6"/>
  <c r="BM216" i="6"/>
  <c r="BM217" i="6"/>
  <c r="BM218" i="6"/>
  <c r="BM219" i="6"/>
  <c r="BM220" i="6"/>
  <c r="BM221" i="6"/>
  <c r="BM222" i="6"/>
  <c r="BM223" i="6"/>
  <c r="BM224" i="6"/>
  <c r="BM225" i="6"/>
  <c r="BM226" i="6"/>
  <c r="BM227" i="6"/>
  <c r="BM228" i="6"/>
  <c r="BM229" i="6"/>
  <c r="BM230" i="6"/>
  <c r="BM231" i="6"/>
  <c r="BM232" i="6"/>
  <c r="BM233" i="6"/>
  <c r="BM234" i="6"/>
  <c r="BM235" i="6"/>
  <c r="BM236" i="6"/>
  <c r="BM237" i="6"/>
  <c r="BM238" i="6"/>
  <c r="BM239" i="6"/>
  <c r="BM240" i="6"/>
  <c r="BM241" i="6"/>
  <c r="BM242" i="6"/>
  <c r="BM243" i="6"/>
  <c r="BM244" i="6"/>
  <c r="BM245" i="6"/>
  <c r="BM246" i="6"/>
  <c r="BM247" i="6"/>
  <c r="BM248" i="6"/>
  <c r="BM249" i="6"/>
  <c r="BM250" i="6"/>
  <c r="BM251" i="6"/>
  <c r="BM252" i="6"/>
  <c r="BM253" i="6"/>
  <c r="BM254" i="6"/>
  <c r="BM255" i="6"/>
  <c r="BM256" i="6"/>
  <c r="BM257" i="6"/>
  <c r="BM258" i="6"/>
  <c r="BM259" i="6"/>
  <c r="BM260" i="6"/>
  <c r="BM261" i="6"/>
  <c r="BM262" i="6"/>
  <c r="BM263" i="6"/>
  <c r="BM264" i="6"/>
  <c r="BM265" i="6"/>
  <c r="BM266" i="6"/>
  <c r="BM267" i="6"/>
  <c r="BM268" i="6"/>
  <c r="BM269" i="6"/>
  <c r="BM270" i="6"/>
  <c r="BM271" i="6"/>
  <c r="BM272" i="6"/>
  <c r="BM273" i="6"/>
  <c r="BM274" i="6"/>
  <c r="BM275" i="6"/>
  <c r="BM276" i="6"/>
  <c r="BM277" i="6"/>
  <c r="BM278" i="6"/>
  <c r="BM279" i="6"/>
  <c r="BM280" i="6"/>
  <c r="BM281" i="6"/>
  <c r="BM282" i="6"/>
  <c r="BM283" i="6"/>
  <c r="BM284" i="6"/>
  <c r="BM285" i="6"/>
  <c r="BM286" i="6"/>
  <c r="BM287" i="6"/>
  <c r="BM288" i="6"/>
  <c r="BM289" i="6"/>
  <c r="BM290" i="6"/>
  <c r="BM291" i="6"/>
  <c r="BM292" i="6"/>
  <c r="BM293" i="6"/>
  <c r="BM294" i="6"/>
  <c r="BM295" i="6"/>
  <c r="BM296" i="6"/>
  <c r="BM297" i="6"/>
  <c r="BM298" i="6"/>
  <c r="BM299" i="6"/>
  <c r="BM300" i="6"/>
  <c r="BM301" i="6"/>
  <c r="BM302" i="6"/>
  <c r="BM303" i="6"/>
  <c r="BM304" i="6"/>
  <c r="BM305" i="6"/>
  <c r="BM306" i="6"/>
  <c r="BM307" i="6"/>
  <c r="BM308" i="6"/>
  <c r="BM309" i="6"/>
  <c r="BM310" i="6"/>
  <c r="BM311" i="6"/>
  <c r="BM312" i="6"/>
  <c r="BM313" i="6"/>
  <c r="BM314" i="6"/>
  <c r="BM315" i="6"/>
  <c r="BM316" i="6"/>
  <c r="BM317" i="6"/>
  <c r="BM318" i="6"/>
  <c r="BM319" i="6"/>
  <c r="BM320" i="6"/>
  <c r="BM321" i="6"/>
  <c r="BM322" i="6"/>
  <c r="BM323" i="6"/>
  <c r="BM324" i="6"/>
  <c r="BM325" i="6"/>
  <c r="BM326" i="6"/>
  <c r="BM327" i="6"/>
  <c r="BM328" i="6"/>
  <c r="BM329" i="6"/>
  <c r="BM330" i="6"/>
  <c r="BM331" i="6"/>
  <c r="BM332" i="6"/>
  <c r="BM333" i="6"/>
  <c r="BM334" i="6"/>
  <c r="BM335" i="6"/>
  <c r="BM336" i="6"/>
  <c r="BM337" i="6"/>
  <c r="BM338" i="6"/>
  <c r="BM339" i="6"/>
  <c r="BM340" i="6"/>
  <c r="BM341" i="6"/>
  <c r="BM342" i="6"/>
  <c r="BM343" i="6"/>
  <c r="BM344" i="6"/>
  <c r="BM345" i="6"/>
  <c r="BM346" i="6"/>
  <c r="BM347" i="6"/>
  <c r="BM348" i="6"/>
  <c r="BM349" i="6"/>
  <c r="BM350" i="6"/>
  <c r="BM351" i="6"/>
  <c r="BM352" i="6"/>
  <c r="BM353" i="6"/>
  <c r="BM354" i="6"/>
  <c r="BM355" i="6"/>
  <c r="BM356" i="6"/>
  <c r="BM357" i="6"/>
  <c r="BM358" i="6"/>
  <c r="BM359" i="6"/>
  <c r="BM360" i="6"/>
  <c r="BM361" i="6"/>
  <c r="BM362" i="6"/>
  <c r="BM363" i="6"/>
  <c r="BM364" i="6"/>
  <c r="BM365" i="6"/>
  <c r="BM366" i="6"/>
  <c r="BM367" i="6"/>
  <c r="BM368" i="6"/>
  <c r="BM369" i="6"/>
  <c r="BM370" i="6"/>
  <c r="BM371" i="6"/>
  <c r="BM372" i="6"/>
  <c r="BM373" i="6"/>
  <c r="BM374" i="6"/>
  <c r="BM375" i="6"/>
  <c r="BM376" i="6"/>
  <c r="BM377" i="6"/>
  <c r="BM378" i="6"/>
  <c r="BM379" i="6"/>
  <c r="BM380" i="6"/>
  <c r="BM381" i="6"/>
  <c r="BM382" i="6"/>
  <c r="BM383" i="6"/>
  <c r="BM384" i="6"/>
  <c r="BM385" i="6"/>
  <c r="BM386" i="6"/>
  <c r="BM387" i="6"/>
  <c r="BM388" i="6"/>
  <c r="BM389" i="6"/>
  <c r="BM390" i="6"/>
  <c r="BM391" i="6"/>
  <c r="BM392" i="6"/>
  <c r="BM393" i="6"/>
  <c r="BM394" i="6"/>
  <c r="BM395" i="6"/>
  <c r="BM396" i="6"/>
  <c r="BM397" i="6"/>
  <c r="BM398" i="6"/>
  <c r="BM399" i="6"/>
  <c r="BM400" i="6"/>
  <c r="BM401" i="6"/>
  <c r="BM402" i="6"/>
  <c r="BM403" i="6"/>
  <c r="BM404" i="6"/>
  <c r="BM405" i="6"/>
  <c r="BM406" i="6"/>
  <c r="BM407" i="6"/>
  <c r="BM408" i="6"/>
  <c r="BM409" i="6"/>
  <c r="BM410" i="6"/>
  <c r="BM411" i="6"/>
  <c r="BM412" i="6"/>
  <c r="BM413" i="6"/>
  <c r="BM414" i="6"/>
  <c r="BM415" i="6"/>
  <c r="BM416" i="6"/>
  <c r="BM417" i="6"/>
  <c r="BM418" i="6"/>
  <c r="BM419" i="6"/>
  <c r="BM420" i="6"/>
  <c r="BM421" i="6"/>
  <c r="BM422" i="6"/>
  <c r="BM423" i="6"/>
  <c r="BM424" i="6"/>
  <c r="BM425" i="6"/>
  <c r="BM426" i="6"/>
  <c r="BM427" i="6"/>
  <c r="BM428" i="6"/>
  <c r="BM429" i="6"/>
  <c r="BM430" i="6"/>
  <c r="BM431" i="6"/>
  <c r="BM432" i="6"/>
  <c r="BM433" i="6"/>
  <c r="BM434" i="6"/>
  <c r="BM435" i="6"/>
  <c r="BM436" i="6"/>
  <c r="BM437" i="6"/>
  <c r="BM438" i="6"/>
  <c r="BM439" i="6"/>
  <c r="BM440" i="6"/>
  <c r="BM441" i="6"/>
  <c r="BM442" i="6"/>
  <c r="BM443" i="6"/>
  <c r="BM444" i="6"/>
  <c r="BM445" i="6"/>
  <c r="BM446" i="6"/>
  <c r="BM447" i="6"/>
  <c r="BM448" i="6"/>
  <c r="BM449" i="6"/>
  <c r="BM450" i="6"/>
  <c r="BM451" i="6"/>
  <c r="BM452" i="6"/>
  <c r="BM453" i="6"/>
  <c r="BM454" i="6"/>
  <c r="BM455" i="6"/>
  <c r="BM456" i="6"/>
  <c r="BM457" i="6"/>
  <c r="BM458" i="6"/>
  <c r="BM459" i="6"/>
  <c r="BM460" i="6"/>
  <c r="BM461" i="6"/>
  <c r="BM462" i="6"/>
  <c r="BM463" i="6"/>
  <c r="BM464" i="6"/>
  <c r="BM465" i="6"/>
  <c r="BM466" i="6"/>
  <c r="BM467" i="6"/>
  <c r="BM468" i="6"/>
  <c r="BM469" i="6"/>
  <c r="BM470" i="6"/>
  <c r="BM471" i="6"/>
  <c r="BM472" i="6"/>
  <c r="BM473" i="6"/>
  <c r="BM474" i="6"/>
  <c r="BM475" i="6"/>
  <c r="BM476" i="6"/>
  <c r="BM477" i="6"/>
  <c r="BM478" i="6"/>
  <c r="BM479" i="6"/>
  <c r="BM480" i="6"/>
  <c r="BM481" i="6"/>
  <c r="BM482" i="6"/>
  <c r="BM483" i="6"/>
  <c r="BM484" i="6"/>
  <c r="BM485" i="6"/>
  <c r="BM486" i="6"/>
  <c r="BM487" i="6"/>
  <c r="BM488" i="6"/>
  <c r="BM489" i="6"/>
  <c r="BM490" i="6"/>
  <c r="BM491" i="6"/>
  <c r="BM492" i="6"/>
  <c r="BM493" i="6"/>
  <c r="BM494" i="6"/>
  <c r="BM495" i="6"/>
  <c r="BM496" i="6"/>
  <c r="BM497" i="6"/>
  <c r="BM498" i="6"/>
  <c r="BM499" i="6"/>
  <c r="BM500" i="6"/>
  <c r="BM501" i="6"/>
  <c r="BM502" i="6"/>
  <c r="BM503" i="6"/>
  <c r="BM504" i="6"/>
  <c r="BM505" i="6"/>
  <c r="BM506" i="6"/>
  <c r="BM507" i="6"/>
  <c r="BM508" i="6"/>
  <c r="BM509" i="6"/>
  <c r="BM510" i="6"/>
  <c r="BM511" i="6"/>
  <c r="BM512" i="6"/>
  <c r="BM513" i="6"/>
  <c r="BM514" i="6"/>
  <c r="BM515" i="6"/>
  <c r="BM516" i="6"/>
  <c r="BM517" i="6"/>
  <c r="BM518" i="6"/>
  <c r="BM519" i="6"/>
  <c r="BM520" i="6"/>
  <c r="BM521" i="6"/>
  <c r="BM522" i="6"/>
  <c r="BM523" i="6"/>
  <c r="BM524" i="6"/>
  <c r="BM525" i="6"/>
  <c r="BM526" i="6"/>
  <c r="BM527" i="6"/>
  <c r="BM528" i="6"/>
  <c r="BM529" i="6"/>
  <c r="BM530" i="6"/>
  <c r="BM531" i="6"/>
  <c r="BM532" i="6"/>
  <c r="BM533" i="6"/>
  <c r="BM534" i="6"/>
  <c r="BM535" i="6"/>
  <c r="BM536" i="6"/>
  <c r="BM537" i="6"/>
  <c r="BM538" i="6"/>
  <c r="BM539" i="6"/>
  <c r="BM540" i="6"/>
  <c r="BM541" i="6"/>
  <c r="BM542" i="6"/>
  <c r="BM543" i="6"/>
  <c r="BM544" i="6"/>
  <c r="BM545" i="6"/>
  <c r="BM546" i="6"/>
  <c r="BM547" i="6"/>
  <c r="BM548" i="6"/>
  <c r="BM549" i="6"/>
  <c r="BM550" i="6"/>
  <c r="BM551" i="6"/>
  <c r="BM552" i="6"/>
  <c r="BM553" i="6"/>
  <c r="BM554" i="6"/>
  <c r="BM555" i="6"/>
  <c r="BM556" i="6"/>
  <c r="BM557" i="6"/>
  <c r="BM558" i="6"/>
  <c r="BM559" i="6"/>
  <c r="BM560" i="6"/>
  <c r="BM561" i="6"/>
  <c r="BM562" i="6"/>
  <c r="BM563" i="6"/>
  <c r="BM564" i="6"/>
  <c r="BM565" i="6"/>
  <c r="BM566" i="6"/>
  <c r="BM567" i="6"/>
  <c r="BM568" i="6"/>
  <c r="BM569" i="6"/>
  <c r="BM570" i="6"/>
  <c r="BM571" i="6"/>
  <c r="BM572" i="6"/>
  <c r="BM573" i="6"/>
  <c r="BM574" i="6"/>
  <c r="BM575" i="6"/>
  <c r="BM576" i="6"/>
  <c r="BM577" i="6"/>
  <c r="BM578" i="6"/>
  <c r="BM579" i="6"/>
  <c r="BM580" i="6"/>
  <c r="BM581" i="6"/>
  <c r="BM582" i="6"/>
  <c r="BM583" i="6"/>
  <c r="BM584" i="6"/>
  <c r="BM585" i="6"/>
  <c r="BM586" i="6"/>
  <c r="BM587" i="6"/>
  <c r="BM588" i="6"/>
  <c r="BM589" i="6"/>
  <c r="BM590" i="6"/>
  <c r="BM591" i="6"/>
  <c r="BM592" i="6"/>
  <c r="BM593" i="6"/>
  <c r="BM594" i="6"/>
  <c r="BM595" i="6"/>
  <c r="BM596" i="6"/>
  <c r="BM597" i="6"/>
  <c r="BM598" i="6"/>
  <c r="BM599" i="6"/>
  <c r="BM600" i="6"/>
  <c r="BM601" i="6"/>
  <c r="BM602" i="6"/>
  <c r="BM603" i="6"/>
  <c r="BM604" i="6"/>
  <c r="BM605" i="6"/>
  <c r="BM606" i="6"/>
  <c r="BM607" i="6"/>
  <c r="BM608" i="6"/>
  <c r="BM609" i="6"/>
  <c r="BM610" i="6"/>
  <c r="BM611" i="6"/>
  <c r="BM612" i="6"/>
  <c r="BM613" i="6"/>
  <c r="BM614" i="6"/>
  <c r="BM615" i="6"/>
  <c r="BM616" i="6"/>
  <c r="BM617" i="6"/>
  <c r="BM618" i="6"/>
  <c r="BM619" i="6"/>
  <c r="BM620" i="6"/>
  <c r="BM621" i="6"/>
  <c r="BM622" i="6"/>
  <c r="BM623" i="6"/>
  <c r="BM624" i="6"/>
  <c r="BM625" i="6"/>
  <c r="BM626" i="6"/>
  <c r="BM627" i="6"/>
  <c r="BM628" i="6"/>
  <c r="BM629" i="6"/>
  <c r="BM630" i="6"/>
  <c r="BM631" i="6"/>
  <c r="BM632" i="6"/>
  <c r="BM633" i="6"/>
  <c r="BM634" i="6"/>
  <c r="BM635" i="6"/>
  <c r="BM636" i="6"/>
  <c r="BM637" i="6"/>
  <c r="BM638" i="6"/>
  <c r="BM639" i="6"/>
  <c r="BM640" i="6"/>
  <c r="BM641" i="6"/>
  <c r="BM642" i="6"/>
  <c r="BM643" i="6"/>
  <c r="BM644" i="6"/>
  <c r="BM645" i="6"/>
  <c r="BM646" i="6"/>
  <c r="BM647" i="6"/>
  <c r="BM648" i="6"/>
  <c r="BM649" i="6"/>
  <c r="BM650" i="6"/>
  <c r="BM651" i="6"/>
  <c r="BM652" i="6"/>
  <c r="BM653" i="6"/>
  <c r="BM654" i="6"/>
  <c r="BM655" i="6"/>
  <c r="BM656" i="6"/>
  <c r="BM657" i="6"/>
  <c r="BM658" i="6"/>
  <c r="BM659" i="6"/>
  <c r="BM660" i="6"/>
  <c r="BM661" i="6"/>
  <c r="BM662" i="6"/>
  <c r="BM663" i="6"/>
  <c r="BM664" i="6"/>
  <c r="BM665" i="6"/>
  <c r="BM666" i="6"/>
  <c r="BM667" i="6"/>
  <c r="BM668" i="6"/>
  <c r="BM669" i="6"/>
  <c r="BM670" i="6"/>
  <c r="BM671" i="6"/>
  <c r="BM672" i="6"/>
  <c r="BM673" i="6"/>
  <c r="BM674" i="6"/>
  <c r="BM675" i="6"/>
  <c r="BM676" i="6"/>
  <c r="BM677" i="6"/>
  <c r="BM678" i="6"/>
  <c r="BM679" i="6"/>
  <c r="BM680" i="6"/>
  <c r="BM681" i="6"/>
  <c r="BM682" i="6"/>
  <c r="BM683" i="6"/>
  <c r="BM684" i="6"/>
  <c r="BM685" i="6"/>
  <c r="BM686" i="6"/>
  <c r="BM687" i="6"/>
  <c r="BM688" i="6"/>
  <c r="BM689" i="6"/>
  <c r="BM690" i="6"/>
  <c r="BM691" i="6"/>
  <c r="BM692" i="6"/>
  <c r="BM693" i="6"/>
  <c r="BM694" i="6"/>
  <c r="BM695" i="6"/>
  <c r="BM696" i="6"/>
  <c r="BM697" i="6"/>
  <c r="BM698" i="6"/>
  <c r="BM699" i="6"/>
  <c r="BM700" i="6"/>
  <c r="BM701" i="6"/>
  <c r="BM702" i="6"/>
  <c r="BM703" i="6"/>
  <c r="BM704" i="6"/>
  <c r="BM705" i="6"/>
  <c r="BM706" i="6"/>
  <c r="BM707" i="6"/>
  <c r="BM708" i="6"/>
  <c r="BM709" i="6"/>
  <c r="BM710" i="6"/>
  <c r="BM711" i="6"/>
  <c r="BM712" i="6"/>
  <c r="BM713" i="6"/>
  <c r="BM714" i="6"/>
  <c r="BM715" i="6"/>
  <c r="BM716" i="6"/>
  <c r="BM717" i="6"/>
  <c r="BM718" i="6"/>
  <c r="BM719" i="6"/>
  <c r="BM720" i="6"/>
  <c r="BM721" i="6"/>
  <c r="BM722" i="6"/>
  <c r="BM723" i="6"/>
  <c r="BM724" i="6"/>
  <c r="BM725" i="6"/>
  <c r="BM726" i="6"/>
  <c r="BM727" i="6"/>
  <c r="BM728" i="6"/>
  <c r="BM729" i="6"/>
  <c r="BM730" i="6"/>
  <c r="BM731" i="6"/>
  <c r="BM732" i="6"/>
  <c r="BM733" i="6"/>
  <c r="BM734" i="6"/>
  <c r="BM735" i="6"/>
  <c r="BM736" i="6"/>
  <c r="BM737" i="6"/>
  <c r="BM738" i="6"/>
  <c r="BM739" i="6"/>
  <c r="BM740" i="6"/>
  <c r="BM741" i="6"/>
  <c r="BM742" i="6"/>
  <c r="BM743" i="6"/>
  <c r="BM744" i="6"/>
  <c r="BM745" i="6"/>
  <c r="BM746" i="6"/>
  <c r="BM747" i="6"/>
  <c r="BM748" i="6"/>
  <c r="BM749" i="6"/>
  <c r="BM750" i="6"/>
  <c r="BM751" i="6"/>
  <c r="BM752" i="6"/>
  <c r="BM753" i="6"/>
  <c r="BM754" i="6"/>
  <c r="BM755" i="6"/>
  <c r="BM756" i="6"/>
  <c r="BM757" i="6"/>
  <c r="BM758" i="6"/>
  <c r="BM759" i="6"/>
  <c r="BM760" i="6"/>
  <c r="BM761" i="6"/>
  <c r="BM762" i="6"/>
  <c r="BM763" i="6"/>
  <c r="BM764" i="6"/>
  <c r="BM765" i="6"/>
  <c r="BM766" i="6"/>
  <c r="BM767" i="6"/>
  <c r="BM768" i="6"/>
  <c r="BM769" i="6"/>
  <c r="BM770" i="6"/>
  <c r="BM771" i="6"/>
  <c r="BM772" i="6"/>
  <c r="BM773" i="6"/>
  <c r="BM774" i="6"/>
  <c r="BM775" i="6"/>
  <c r="BM776" i="6"/>
  <c r="BM777" i="6"/>
  <c r="BM778" i="6"/>
  <c r="BM779" i="6"/>
  <c r="BM780" i="6"/>
  <c r="BM781" i="6"/>
  <c r="BM782" i="6"/>
  <c r="BM783" i="6"/>
  <c r="BM784" i="6"/>
  <c r="BM785" i="6"/>
  <c r="BM786" i="6"/>
  <c r="BM787" i="6"/>
  <c r="BM788" i="6"/>
  <c r="BM789" i="6"/>
  <c r="BM790" i="6"/>
  <c r="BM791" i="6"/>
  <c r="BM792" i="6"/>
  <c r="BM793" i="6"/>
  <c r="BM794" i="6"/>
  <c r="BM795" i="6"/>
  <c r="BM796" i="6"/>
  <c r="BM797" i="6"/>
  <c r="BM798" i="6"/>
  <c r="BM799" i="6"/>
  <c r="BM800" i="6"/>
  <c r="BM801" i="6"/>
  <c r="BM802" i="6"/>
  <c r="BM803" i="6"/>
  <c r="BM804" i="6"/>
  <c r="BM805" i="6"/>
  <c r="BM806" i="6"/>
  <c r="BM807" i="6"/>
  <c r="BM808" i="6"/>
  <c r="BM809" i="6"/>
  <c r="BM810" i="6"/>
  <c r="BM811" i="6"/>
  <c r="BM812" i="6"/>
  <c r="BM813" i="6"/>
  <c r="BM814" i="6"/>
  <c r="BM815" i="6"/>
  <c r="BM816" i="6"/>
  <c r="BM817" i="6"/>
  <c r="BM818" i="6"/>
  <c r="BM819" i="6"/>
  <c r="BM820" i="6"/>
  <c r="BM821" i="6"/>
  <c r="BM822" i="6"/>
  <c r="BM823" i="6"/>
  <c r="BM824" i="6"/>
  <c r="BM825" i="6"/>
  <c r="BM826" i="6"/>
  <c r="BM827" i="6"/>
  <c r="BM828" i="6"/>
  <c r="BM829" i="6"/>
  <c r="BM830" i="6"/>
  <c r="BM831" i="6"/>
  <c r="BM832" i="6"/>
  <c r="BM833" i="6"/>
  <c r="BM834" i="6"/>
  <c r="BM835" i="6"/>
  <c r="BM836" i="6"/>
  <c r="BM837" i="6"/>
  <c r="BM838" i="6"/>
  <c r="BM839" i="6"/>
  <c r="BM840" i="6"/>
  <c r="BM841" i="6"/>
  <c r="BM842" i="6"/>
  <c r="BM843" i="6"/>
  <c r="BM844" i="6"/>
  <c r="BM845" i="6"/>
  <c r="BM846" i="6"/>
  <c r="BM847" i="6"/>
  <c r="BM848" i="6"/>
  <c r="BM849" i="6"/>
  <c r="BM850" i="6"/>
  <c r="BM851" i="6"/>
  <c r="BM852" i="6"/>
  <c r="BM853" i="6"/>
  <c r="BM854" i="6"/>
  <c r="BM855" i="6"/>
  <c r="BM856" i="6"/>
  <c r="BM857" i="6"/>
  <c r="BM858" i="6"/>
  <c r="BM859" i="6"/>
  <c r="BM860" i="6"/>
  <c r="BM861" i="6"/>
  <c r="BM862" i="6"/>
  <c r="BM863" i="6"/>
  <c r="BM864" i="6"/>
  <c r="BM865" i="6"/>
  <c r="BM866" i="6"/>
  <c r="BM867" i="6"/>
  <c r="BM868" i="6"/>
  <c r="BM869" i="6"/>
  <c r="BM870" i="6"/>
  <c r="BM871" i="6"/>
  <c r="BM872" i="6"/>
  <c r="BM873" i="6"/>
  <c r="BM874" i="6"/>
  <c r="BM875" i="6"/>
  <c r="BM876" i="6"/>
  <c r="BM877" i="6"/>
  <c r="BM878" i="6"/>
  <c r="BM879" i="6"/>
  <c r="BM880" i="6"/>
  <c r="BM881" i="6"/>
  <c r="BM882" i="6"/>
  <c r="BM883" i="6"/>
  <c r="BM884" i="6"/>
  <c r="BM885" i="6"/>
  <c r="BM886" i="6"/>
  <c r="BM887" i="6"/>
  <c r="BM888" i="6"/>
  <c r="BM889" i="6"/>
  <c r="BM890" i="6"/>
  <c r="BM891" i="6"/>
  <c r="BM892" i="6"/>
  <c r="BM893" i="6"/>
  <c r="BM894" i="6"/>
  <c r="BM895" i="6"/>
  <c r="BM896" i="6"/>
  <c r="BM897" i="6"/>
  <c r="BM898" i="6"/>
  <c r="BM899" i="6"/>
  <c r="BM900" i="6"/>
  <c r="BM901" i="6"/>
  <c r="BM902" i="6"/>
  <c r="BM903" i="6"/>
  <c r="BM904" i="6"/>
  <c r="BM905" i="6"/>
  <c r="BM906" i="6"/>
  <c r="BM907" i="6"/>
  <c r="BM908" i="6"/>
  <c r="BM909" i="6"/>
  <c r="BM910" i="6"/>
  <c r="BM911" i="6"/>
  <c r="BM912" i="6"/>
  <c r="BM913" i="6"/>
  <c r="BM914" i="6"/>
  <c r="BM915" i="6"/>
  <c r="BM916" i="6"/>
  <c r="BM917" i="6"/>
  <c r="BM918" i="6"/>
  <c r="BM919" i="6"/>
  <c r="BM920" i="6"/>
  <c r="BM921" i="6"/>
  <c r="BM922" i="6"/>
  <c r="BM923" i="6"/>
  <c r="BM924" i="6"/>
  <c r="BM925" i="6"/>
  <c r="BM926" i="6"/>
  <c r="BM927" i="6"/>
  <c r="BM928" i="6"/>
  <c r="BM929" i="6"/>
  <c r="BM930" i="6"/>
  <c r="BM931" i="6"/>
  <c r="BM932" i="6"/>
  <c r="BM933" i="6"/>
  <c r="BM934" i="6"/>
  <c r="BM935" i="6"/>
  <c r="BM936" i="6"/>
  <c r="BM937" i="6"/>
  <c r="BM938" i="6"/>
  <c r="BM939" i="6"/>
  <c r="BM940" i="6"/>
  <c r="BM941" i="6"/>
  <c r="BM942" i="6"/>
  <c r="BM943" i="6"/>
  <c r="BM944" i="6"/>
  <c r="BM945" i="6"/>
  <c r="BM946" i="6"/>
  <c r="BM947" i="6"/>
  <c r="BM948" i="6"/>
  <c r="BM949" i="6"/>
  <c r="BM950" i="6"/>
  <c r="BM951" i="6"/>
  <c r="BM952" i="6"/>
  <c r="BM953" i="6"/>
  <c r="BM954" i="6"/>
  <c r="BM955" i="6"/>
  <c r="BM956" i="6"/>
  <c r="BM957" i="6"/>
  <c r="BM958" i="6"/>
  <c r="BM959" i="6"/>
  <c r="BM960" i="6"/>
  <c r="BM961" i="6"/>
  <c r="BM962" i="6"/>
  <c r="BM963" i="6"/>
  <c r="BM964" i="6"/>
  <c r="BM965" i="6"/>
  <c r="BM966" i="6"/>
  <c r="BM967" i="6"/>
  <c r="BM968" i="6"/>
  <c r="BM969" i="6"/>
  <c r="BM970" i="6"/>
  <c r="BM971" i="6"/>
  <c r="BM972" i="6"/>
  <c r="BM973" i="6"/>
  <c r="BM974" i="6"/>
  <c r="BM975" i="6"/>
  <c r="BM976" i="6"/>
  <c r="BM977" i="6"/>
  <c r="BM978" i="6"/>
  <c r="BM979" i="6"/>
  <c r="BM980" i="6"/>
  <c r="BM981" i="6"/>
  <c r="BM982" i="6"/>
  <c r="BM983" i="6"/>
  <c r="BM984" i="6"/>
  <c r="BM985" i="6"/>
  <c r="BM986" i="6"/>
  <c r="BM987" i="6"/>
  <c r="BM988" i="6"/>
  <c r="BM989" i="6"/>
  <c r="BM990" i="6"/>
  <c r="BM991" i="6"/>
  <c r="BM992" i="6"/>
  <c r="BM993" i="6"/>
  <c r="BM994" i="6"/>
  <c r="BM995" i="6"/>
  <c r="BM996" i="6"/>
  <c r="BM997" i="6"/>
  <c r="BM998" i="6"/>
  <c r="BM999" i="6"/>
  <c r="BM1000" i="6"/>
  <c r="BM1001" i="6"/>
  <c r="BM1002" i="6"/>
  <c r="BM1003" i="6"/>
  <c r="BM1004" i="6"/>
  <c r="BM1005" i="6"/>
  <c r="BM1006" i="6"/>
  <c r="BM1007" i="6"/>
  <c r="BM1008" i="6"/>
  <c r="BM1009" i="6"/>
  <c r="BM1010" i="6"/>
  <c r="BM1011" i="6"/>
  <c r="BM1012" i="6"/>
  <c r="BM1013" i="6"/>
  <c r="BM1014" i="6"/>
  <c r="BM1015" i="6"/>
  <c r="BM1016" i="6"/>
  <c r="BM1017" i="6"/>
  <c r="BM1018" i="6"/>
  <c r="BM1019" i="6"/>
  <c r="BM1020" i="6"/>
  <c r="BM1021" i="6"/>
  <c r="BM1022" i="6"/>
  <c r="BM1023" i="6"/>
  <c r="BM1024" i="6"/>
  <c r="BM1025" i="6"/>
  <c r="BM1026" i="6"/>
  <c r="BM1027" i="6"/>
  <c r="BM1028" i="6"/>
  <c r="BM1029" i="6"/>
  <c r="BM1030" i="6"/>
  <c r="BM1031" i="6"/>
  <c r="BM1032" i="6"/>
  <c r="BM1033" i="6"/>
  <c r="BM1034" i="6"/>
  <c r="BM1035" i="6"/>
  <c r="BM1036" i="6"/>
  <c r="BM1037" i="6"/>
  <c r="BM1038" i="6"/>
  <c r="BM1039" i="6"/>
  <c r="BM1040" i="6"/>
  <c r="BM1041" i="6"/>
  <c r="BM1042" i="6"/>
  <c r="BM1043" i="6"/>
  <c r="BM1044" i="6"/>
  <c r="BM1045" i="6"/>
  <c r="BM1046" i="6"/>
  <c r="BM1047" i="6"/>
  <c r="BM1048" i="6"/>
  <c r="BM1049" i="6"/>
  <c r="BM1050" i="6"/>
  <c r="BM1051" i="6"/>
  <c r="BM1052" i="6"/>
  <c r="BM1053" i="6"/>
  <c r="BM1054" i="6"/>
  <c r="BM1055" i="6"/>
  <c r="BM1056" i="6"/>
  <c r="BM1057" i="6"/>
  <c r="BM1058" i="6"/>
  <c r="BM1059" i="6"/>
  <c r="BM1060" i="6"/>
  <c r="BM1061" i="6"/>
  <c r="BM1062" i="6"/>
  <c r="BM1063" i="6"/>
  <c r="BM1064" i="6"/>
  <c r="BM1065" i="6"/>
  <c r="BM1066" i="6"/>
  <c r="BM1067" i="6"/>
  <c r="BM1068" i="6"/>
  <c r="BM1069" i="6"/>
  <c r="BM1070" i="6"/>
  <c r="BM1071" i="6"/>
  <c r="BM1072" i="6"/>
  <c r="BM1073" i="6"/>
  <c r="BM1074" i="6"/>
  <c r="BM1075" i="6"/>
  <c r="BM1076" i="6"/>
  <c r="BM1077" i="6"/>
  <c r="BM1078" i="6"/>
  <c r="BM1079" i="6"/>
  <c r="BM1080" i="6"/>
  <c r="BM1081" i="6"/>
  <c r="BM1082" i="6"/>
  <c r="BM1083" i="6"/>
  <c r="BM1084" i="6"/>
  <c r="BM1085" i="6"/>
  <c r="BM1086" i="6"/>
  <c r="BM1087" i="6"/>
  <c r="BM1088" i="6"/>
  <c r="BM1089" i="6"/>
  <c r="BM1090" i="6"/>
  <c r="BM1091" i="6"/>
  <c r="BM1092" i="6"/>
  <c r="BM1093" i="6"/>
  <c r="BM1094" i="6"/>
  <c r="BM1095" i="6"/>
  <c r="BM1096" i="6"/>
  <c r="BM1097" i="6"/>
  <c r="BM1098" i="6"/>
  <c r="BM1099" i="6"/>
  <c r="BM1100" i="6"/>
  <c r="BM1101" i="6"/>
  <c r="BM1102" i="6"/>
  <c r="BM1103" i="6"/>
  <c r="BM1104" i="6"/>
  <c r="BM1105" i="6"/>
  <c r="BM1106" i="6"/>
  <c r="BM1107" i="6"/>
  <c r="BM1108" i="6"/>
  <c r="BM1109" i="6"/>
  <c r="BM1110" i="6"/>
  <c r="BM1111" i="6"/>
  <c r="BM1112" i="6"/>
  <c r="BM1113" i="6"/>
  <c r="BM1114" i="6"/>
  <c r="BM1115" i="6"/>
  <c r="BM1116" i="6"/>
  <c r="BM1117" i="6"/>
  <c r="BM1118" i="6"/>
  <c r="BM1119" i="6"/>
  <c r="BM1120" i="6"/>
  <c r="BM1121" i="6"/>
  <c r="BM1122" i="6"/>
  <c r="BM1123" i="6"/>
  <c r="BM1124" i="6"/>
  <c r="BM1125" i="6"/>
  <c r="BM1126" i="6"/>
  <c r="BM1127" i="6"/>
  <c r="BM1128" i="6"/>
  <c r="BM1129" i="6"/>
  <c r="BM1130" i="6"/>
  <c r="BM1131" i="6"/>
  <c r="BM1132" i="6"/>
  <c r="BM1133" i="6"/>
  <c r="BM1134" i="6"/>
  <c r="BM1135" i="6"/>
  <c r="BM1136" i="6"/>
  <c r="BM1137" i="6"/>
  <c r="BM1138" i="6"/>
  <c r="BM1139" i="6"/>
  <c r="BM1140" i="6"/>
  <c r="BM1141" i="6"/>
  <c r="BM1142" i="6"/>
  <c r="BM1143" i="6"/>
  <c r="BM1144" i="6"/>
  <c r="BM1145" i="6"/>
  <c r="BM1146" i="6"/>
  <c r="BM1147" i="6"/>
  <c r="BM1148" i="6"/>
  <c r="BM1149" i="6"/>
  <c r="BM1150" i="6"/>
  <c r="BM1151" i="6"/>
  <c r="BM1152" i="6"/>
  <c r="BM1153" i="6"/>
  <c r="BM1154" i="6"/>
  <c r="BM1155" i="6"/>
  <c r="BM1156" i="6"/>
  <c r="BM1157" i="6"/>
  <c r="BM1158" i="6"/>
  <c r="BM1159" i="6"/>
  <c r="BM1160" i="6"/>
  <c r="BM1161" i="6"/>
  <c r="BM1162" i="6"/>
  <c r="BM1163" i="6"/>
  <c r="BM1164" i="6"/>
  <c r="BM1165" i="6"/>
  <c r="BM1166" i="6"/>
  <c r="BM1167" i="6"/>
  <c r="BM1168" i="6"/>
  <c r="BM1169" i="6"/>
  <c r="BM1170" i="6"/>
  <c r="BM1171" i="6"/>
  <c r="BM1172" i="6"/>
  <c r="BM1173" i="6"/>
  <c r="BM1174" i="6"/>
  <c r="BM1175" i="6"/>
  <c r="BM1176" i="6"/>
  <c r="BM1177" i="6"/>
  <c r="BM1178" i="6"/>
  <c r="BM1179" i="6"/>
  <c r="BM1180" i="6"/>
  <c r="BM1181" i="6"/>
  <c r="BM1182" i="6"/>
  <c r="BM1183" i="6"/>
  <c r="BM1184" i="6"/>
  <c r="BM1185" i="6"/>
  <c r="BM1186" i="6"/>
  <c r="BM1187" i="6"/>
  <c r="BM1188" i="6"/>
  <c r="BM1189" i="6"/>
  <c r="BM1190" i="6"/>
  <c r="BM1191" i="6"/>
  <c r="BM1192" i="6"/>
  <c r="BM1193" i="6"/>
  <c r="BM1194" i="6"/>
  <c r="BM1195" i="6"/>
  <c r="BM1196" i="6"/>
  <c r="BM1197" i="6"/>
  <c r="BM1198" i="6"/>
  <c r="BM1199" i="6"/>
  <c r="BM1200" i="6"/>
  <c r="BM1201" i="6"/>
  <c r="BM1202" i="6"/>
  <c r="BM1203" i="6"/>
  <c r="BM1204" i="6"/>
  <c r="BM1205" i="6"/>
  <c r="BM1206" i="6"/>
  <c r="BM1207" i="6"/>
  <c r="BM1208" i="6"/>
  <c r="BM1209" i="6"/>
  <c r="BM1210" i="6"/>
  <c r="BM1211" i="6"/>
  <c r="BM1212" i="6"/>
  <c r="BM1213" i="6"/>
  <c r="BM1214" i="6"/>
  <c r="BM1215" i="6"/>
  <c r="BM1216" i="6"/>
  <c r="BM1217" i="6"/>
  <c r="BM1218" i="6"/>
  <c r="BM1219" i="6"/>
  <c r="BM1220" i="6"/>
  <c r="BM1221" i="6"/>
  <c r="BM1222" i="6"/>
  <c r="BM1223" i="6"/>
  <c r="BM1224" i="6"/>
  <c r="BM1225" i="6"/>
  <c r="BM1226" i="6"/>
  <c r="BM1227" i="6"/>
  <c r="BM1228" i="6"/>
  <c r="BM1229" i="6"/>
  <c r="BM1230" i="6"/>
  <c r="BM1231" i="6"/>
  <c r="BM1232" i="6"/>
  <c r="BM1233" i="6"/>
  <c r="BM1234" i="6"/>
  <c r="BM1235" i="6"/>
  <c r="BM1236" i="6"/>
  <c r="BM1237" i="6"/>
  <c r="BM1238" i="6"/>
  <c r="BM1239" i="6"/>
  <c r="BM1240" i="6"/>
  <c r="BM1241" i="6"/>
  <c r="BM1242" i="6"/>
  <c r="BM1243" i="6"/>
  <c r="BM1244" i="6"/>
  <c r="BM1245" i="6"/>
  <c r="BM1246" i="6"/>
  <c r="BM1247" i="6"/>
  <c r="BM1248" i="6"/>
  <c r="BM1249" i="6"/>
  <c r="BM1250" i="6"/>
  <c r="BM1251" i="6"/>
  <c r="BM1252" i="6"/>
  <c r="BM1253" i="6"/>
  <c r="BM1254" i="6"/>
  <c r="BM1255" i="6"/>
  <c r="BM1256" i="6"/>
  <c r="BM1257" i="6"/>
  <c r="BM1258" i="6"/>
  <c r="BM1259" i="6"/>
  <c r="BM1260" i="6"/>
  <c r="BM1261" i="6"/>
  <c r="BM1262" i="6"/>
  <c r="BM1263" i="6"/>
  <c r="BM1264" i="6"/>
  <c r="BM1265" i="6"/>
  <c r="BM1266" i="6"/>
  <c r="BM1267" i="6"/>
  <c r="BM1268" i="6"/>
  <c r="BM1269" i="6"/>
  <c r="BM1270" i="6"/>
  <c r="BM1271" i="6"/>
  <c r="BM1272" i="6"/>
  <c r="BM1273" i="6"/>
  <c r="BM1274" i="6"/>
  <c r="BM1275" i="6"/>
  <c r="BM1276" i="6"/>
  <c r="BM1277" i="6"/>
  <c r="BM1278" i="6"/>
  <c r="BM1279" i="6"/>
  <c r="BM1280" i="6"/>
  <c r="BM1281" i="6"/>
  <c r="BM1282" i="6"/>
  <c r="BM1283" i="6"/>
  <c r="BM1284" i="6"/>
  <c r="BM1285" i="6"/>
  <c r="BM1286" i="6"/>
  <c r="BM1287" i="6"/>
  <c r="BM1288" i="6"/>
  <c r="BM1289" i="6"/>
  <c r="BM1290" i="6"/>
  <c r="BM1291" i="6"/>
  <c r="BM1292" i="6"/>
  <c r="BM1293" i="6"/>
  <c r="BM1294" i="6"/>
  <c r="BM1295" i="6"/>
  <c r="BM1296" i="6"/>
  <c r="BM1297" i="6"/>
  <c r="BM1298" i="6"/>
  <c r="BM1299" i="6"/>
  <c r="BM1300" i="6"/>
  <c r="BM1301" i="6"/>
  <c r="BM1302" i="6"/>
  <c r="BM1303" i="6"/>
  <c r="BM1304" i="6"/>
  <c r="BM1305" i="6"/>
  <c r="BM1306" i="6"/>
  <c r="BM1307" i="6"/>
  <c r="BM1308" i="6"/>
  <c r="BM1309" i="6"/>
  <c r="BM1310" i="6"/>
  <c r="BM1311" i="6"/>
  <c r="BM1312" i="6"/>
  <c r="BM1313" i="6"/>
  <c r="BM1314" i="6"/>
  <c r="BM1315" i="6"/>
  <c r="BM1316" i="6"/>
  <c r="BM1317" i="6"/>
  <c r="BM1318" i="6"/>
  <c r="BM1319" i="6"/>
  <c r="BM1320" i="6"/>
  <c r="BM1321" i="6"/>
  <c r="BM1322" i="6"/>
  <c r="BM1323" i="6"/>
  <c r="BM1324" i="6"/>
  <c r="BM1325" i="6"/>
  <c r="BM1326" i="6"/>
  <c r="BM1327" i="6"/>
  <c r="BM1328" i="6"/>
  <c r="BM1329" i="6"/>
  <c r="BM1330" i="6"/>
  <c r="BM1331" i="6"/>
  <c r="BM1332" i="6"/>
  <c r="BM1333" i="6"/>
  <c r="BM1334" i="6"/>
  <c r="BM1335" i="6"/>
  <c r="BM1336" i="6"/>
  <c r="BM1337" i="6"/>
  <c r="BM1338" i="6"/>
  <c r="BM1339" i="6"/>
  <c r="BM1340" i="6"/>
  <c r="BM1341" i="6"/>
  <c r="BM1342" i="6"/>
  <c r="BM1343" i="6"/>
  <c r="BM1344" i="6"/>
  <c r="BM1345" i="6"/>
  <c r="BM1346" i="6"/>
  <c r="BM1347" i="6"/>
  <c r="BM1348" i="6"/>
  <c r="BM1349" i="6"/>
  <c r="BM1350" i="6"/>
  <c r="BM1351" i="6"/>
  <c r="BM1352" i="6"/>
  <c r="BM1353" i="6"/>
  <c r="BM1354" i="6"/>
  <c r="BM1355" i="6"/>
  <c r="BM1356" i="6"/>
  <c r="BM1357" i="6"/>
  <c r="BM1358" i="6"/>
  <c r="BM1359" i="6"/>
  <c r="BM1360" i="6"/>
  <c r="BM1361" i="6"/>
  <c r="BM1362" i="6"/>
  <c r="BM1363" i="6"/>
  <c r="BM1364" i="6"/>
  <c r="BM1365" i="6"/>
  <c r="BM1366" i="6"/>
  <c r="BM1367" i="6"/>
  <c r="BM1368" i="6"/>
  <c r="BM1369" i="6"/>
  <c r="BM1370" i="6"/>
  <c r="BM1371" i="6"/>
  <c r="BM1372" i="6"/>
  <c r="BM1373" i="6"/>
  <c r="BM1374" i="6"/>
  <c r="BM1375" i="6"/>
  <c r="BM1376" i="6"/>
  <c r="BM1377" i="6"/>
  <c r="BM1378" i="6"/>
  <c r="BM1379" i="6"/>
  <c r="BM1380" i="6"/>
  <c r="BM1381" i="6"/>
  <c r="BM1382" i="6"/>
  <c r="BM1383" i="6"/>
  <c r="BM1384" i="6"/>
  <c r="BM1385" i="6"/>
  <c r="BM1386" i="6"/>
  <c r="BM1387" i="6"/>
  <c r="BM1388" i="6"/>
  <c r="BM1389" i="6"/>
  <c r="BM1390" i="6"/>
  <c r="BM1391" i="6"/>
  <c r="BM1392" i="6"/>
  <c r="BM1393" i="6"/>
  <c r="BM1394" i="6"/>
  <c r="BM1395" i="6"/>
  <c r="BM1396" i="6"/>
  <c r="BM1397" i="6"/>
  <c r="BM1398" i="6"/>
  <c r="BM1399" i="6"/>
  <c r="BM1400" i="6"/>
  <c r="BM1401" i="6"/>
  <c r="BM1402" i="6"/>
  <c r="BM1403" i="6"/>
  <c r="BM1404" i="6"/>
  <c r="BM1405" i="6"/>
  <c r="BM1406" i="6"/>
  <c r="BM1407" i="6"/>
  <c r="BM1408" i="6"/>
  <c r="BM1409" i="6"/>
  <c r="BM1410" i="6"/>
  <c r="BM1411" i="6"/>
  <c r="BM1412" i="6"/>
  <c r="BM1413" i="6"/>
  <c r="BM1414" i="6"/>
  <c r="BM1415" i="6"/>
  <c r="BM1416" i="6"/>
  <c r="BM1417" i="6"/>
  <c r="BM1418" i="6"/>
  <c r="BM1419" i="6"/>
  <c r="BM1420" i="6"/>
  <c r="BM1421" i="6"/>
  <c r="BM1422" i="6"/>
  <c r="BM1423" i="6"/>
  <c r="BM1424" i="6"/>
  <c r="BM1425" i="6"/>
  <c r="BM1426" i="6"/>
  <c r="BM1427" i="6"/>
  <c r="BM1428" i="6"/>
  <c r="BM1429" i="6"/>
  <c r="BM1430" i="6"/>
  <c r="BM1431" i="6"/>
  <c r="BM1432" i="6"/>
  <c r="BM1433" i="6"/>
  <c r="BM1434" i="6"/>
  <c r="BM1435" i="6"/>
  <c r="BM1436" i="6"/>
  <c r="BM1437" i="6"/>
  <c r="BM1438" i="6"/>
  <c r="BM1439" i="6"/>
  <c r="BM1440" i="6"/>
  <c r="BM1441" i="6"/>
  <c r="BM1442" i="6"/>
  <c r="BM1443" i="6"/>
  <c r="BM1444" i="6"/>
  <c r="BM1445" i="6"/>
  <c r="BM1446" i="6"/>
  <c r="BM1447" i="6"/>
  <c r="BM1448" i="6"/>
  <c r="BM1449" i="6"/>
  <c r="BM1450" i="6"/>
  <c r="BM1451" i="6"/>
  <c r="BM1452" i="6"/>
  <c r="BM1453" i="6"/>
  <c r="BM1454" i="6"/>
  <c r="BM1455" i="6"/>
  <c r="BM1456" i="6"/>
  <c r="BM1457" i="6"/>
  <c r="BM1458" i="6"/>
  <c r="BM1459" i="6"/>
  <c r="BM1460" i="6"/>
  <c r="BM1461" i="6"/>
  <c r="BM1462" i="6"/>
  <c r="BM1463" i="6"/>
  <c r="BM1464" i="6"/>
  <c r="BM2" i="6"/>
  <c r="BL3" i="6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L132" i="6"/>
  <c r="BL133" i="6"/>
  <c r="BL134" i="6"/>
  <c r="BL135" i="6"/>
  <c r="BL136" i="6"/>
  <c r="BL137" i="6"/>
  <c r="BL138" i="6"/>
  <c r="BL139" i="6"/>
  <c r="BL140" i="6"/>
  <c r="BL141" i="6"/>
  <c r="BL142" i="6"/>
  <c r="BL143" i="6"/>
  <c r="BL144" i="6"/>
  <c r="BL145" i="6"/>
  <c r="BL146" i="6"/>
  <c r="BL147" i="6"/>
  <c r="BL148" i="6"/>
  <c r="BL149" i="6"/>
  <c r="BL150" i="6"/>
  <c r="BL151" i="6"/>
  <c r="BL152" i="6"/>
  <c r="BL153" i="6"/>
  <c r="BL154" i="6"/>
  <c r="BL155" i="6"/>
  <c r="BL156" i="6"/>
  <c r="BL157" i="6"/>
  <c r="BL158" i="6"/>
  <c r="BL159" i="6"/>
  <c r="BL160" i="6"/>
  <c r="BL161" i="6"/>
  <c r="BL162" i="6"/>
  <c r="BL163" i="6"/>
  <c r="BL164" i="6"/>
  <c r="BL165" i="6"/>
  <c r="BL166" i="6"/>
  <c r="BL167" i="6"/>
  <c r="BL168" i="6"/>
  <c r="BL169" i="6"/>
  <c r="BL170" i="6"/>
  <c r="BL171" i="6"/>
  <c r="BL172" i="6"/>
  <c r="BL173" i="6"/>
  <c r="BL174" i="6"/>
  <c r="BL175" i="6"/>
  <c r="BL176" i="6"/>
  <c r="BL177" i="6"/>
  <c r="BL178" i="6"/>
  <c r="BL179" i="6"/>
  <c r="BL180" i="6"/>
  <c r="BL181" i="6"/>
  <c r="BL182" i="6"/>
  <c r="BL183" i="6"/>
  <c r="BL184" i="6"/>
  <c r="BL185" i="6"/>
  <c r="BL186" i="6"/>
  <c r="BL187" i="6"/>
  <c r="BL188" i="6"/>
  <c r="BL189" i="6"/>
  <c r="BL190" i="6"/>
  <c r="BL191" i="6"/>
  <c r="BL192" i="6"/>
  <c r="BL193" i="6"/>
  <c r="BL194" i="6"/>
  <c r="BL195" i="6"/>
  <c r="BL196" i="6"/>
  <c r="BL197" i="6"/>
  <c r="BL198" i="6"/>
  <c r="BL199" i="6"/>
  <c r="BL200" i="6"/>
  <c r="BL201" i="6"/>
  <c r="BL202" i="6"/>
  <c r="BL203" i="6"/>
  <c r="BL204" i="6"/>
  <c r="BL205" i="6"/>
  <c r="BL206" i="6"/>
  <c r="BL207" i="6"/>
  <c r="BL208" i="6"/>
  <c r="BL209" i="6"/>
  <c r="BL210" i="6"/>
  <c r="BL211" i="6"/>
  <c r="BL212" i="6"/>
  <c r="BL213" i="6"/>
  <c r="BL214" i="6"/>
  <c r="BL215" i="6"/>
  <c r="BL216" i="6"/>
  <c r="BL217" i="6"/>
  <c r="BL218" i="6"/>
  <c r="BL219" i="6"/>
  <c r="BL220" i="6"/>
  <c r="BL221" i="6"/>
  <c r="BL222" i="6"/>
  <c r="BL223" i="6"/>
  <c r="BL224" i="6"/>
  <c r="BL225" i="6"/>
  <c r="BL226" i="6"/>
  <c r="BL227" i="6"/>
  <c r="BL228" i="6"/>
  <c r="BL229" i="6"/>
  <c r="BL230" i="6"/>
  <c r="BL231" i="6"/>
  <c r="BL232" i="6"/>
  <c r="BL233" i="6"/>
  <c r="BL234" i="6"/>
  <c r="BL235" i="6"/>
  <c r="BL236" i="6"/>
  <c r="BL237" i="6"/>
  <c r="BL238" i="6"/>
  <c r="BL239" i="6"/>
  <c r="BL240" i="6"/>
  <c r="BL241" i="6"/>
  <c r="BL242" i="6"/>
  <c r="BL243" i="6"/>
  <c r="BL244" i="6"/>
  <c r="BL245" i="6"/>
  <c r="BL246" i="6"/>
  <c r="BL247" i="6"/>
  <c r="BL248" i="6"/>
  <c r="BL249" i="6"/>
  <c r="BL250" i="6"/>
  <c r="BL251" i="6"/>
  <c r="BL252" i="6"/>
  <c r="BL253" i="6"/>
  <c r="BL254" i="6"/>
  <c r="BL255" i="6"/>
  <c r="BL256" i="6"/>
  <c r="BL257" i="6"/>
  <c r="BL258" i="6"/>
  <c r="BL259" i="6"/>
  <c r="BL260" i="6"/>
  <c r="BL261" i="6"/>
  <c r="BL262" i="6"/>
  <c r="BL263" i="6"/>
  <c r="BL264" i="6"/>
  <c r="BL265" i="6"/>
  <c r="BL266" i="6"/>
  <c r="BL267" i="6"/>
  <c r="BL268" i="6"/>
  <c r="BL269" i="6"/>
  <c r="BL270" i="6"/>
  <c r="BL271" i="6"/>
  <c r="BL272" i="6"/>
  <c r="BL273" i="6"/>
  <c r="BL274" i="6"/>
  <c r="BL275" i="6"/>
  <c r="BL276" i="6"/>
  <c r="BL277" i="6"/>
  <c r="BL278" i="6"/>
  <c r="BL279" i="6"/>
  <c r="BL280" i="6"/>
  <c r="BL281" i="6"/>
  <c r="BL282" i="6"/>
  <c r="BL283" i="6"/>
  <c r="BL284" i="6"/>
  <c r="BL285" i="6"/>
  <c r="BL286" i="6"/>
  <c r="BL287" i="6"/>
  <c r="BL288" i="6"/>
  <c r="BL289" i="6"/>
  <c r="BL290" i="6"/>
  <c r="BL291" i="6"/>
  <c r="BL292" i="6"/>
  <c r="BL293" i="6"/>
  <c r="BL294" i="6"/>
  <c r="BL295" i="6"/>
  <c r="BL296" i="6"/>
  <c r="BL297" i="6"/>
  <c r="BL298" i="6"/>
  <c r="BL299" i="6"/>
  <c r="BL300" i="6"/>
  <c r="BL301" i="6"/>
  <c r="BL302" i="6"/>
  <c r="BL303" i="6"/>
  <c r="BL304" i="6"/>
  <c r="BL305" i="6"/>
  <c r="BL306" i="6"/>
  <c r="BL307" i="6"/>
  <c r="BL308" i="6"/>
  <c r="BL309" i="6"/>
  <c r="BL310" i="6"/>
  <c r="BL311" i="6"/>
  <c r="BL312" i="6"/>
  <c r="BL313" i="6"/>
  <c r="BL314" i="6"/>
  <c r="BL315" i="6"/>
  <c r="BL316" i="6"/>
  <c r="BL317" i="6"/>
  <c r="BL318" i="6"/>
  <c r="BL319" i="6"/>
  <c r="BL320" i="6"/>
  <c r="BL321" i="6"/>
  <c r="BL322" i="6"/>
  <c r="BL323" i="6"/>
  <c r="BL324" i="6"/>
  <c r="BL325" i="6"/>
  <c r="BL326" i="6"/>
  <c r="BL327" i="6"/>
  <c r="BL328" i="6"/>
  <c r="BL329" i="6"/>
  <c r="BL330" i="6"/>
  <c r="BL331" i="6"/>
  <c r="BL332" i="6"/>
  <c r="BL333" i="6"/>
  <c r="BL334" i="6"/>
  <c r="BL335" i="6"/>
  <c r="BL336" i="6"/>
  <c r="BL337" i="6"/>
  <c r="BL338" i="6"/>
  <c r="BL339" i="6"/>
  <c r="BL340" i="6"/>
  <c r="BL341" i="6"/>
  <c r="BL342" i="6"/>
  <c r="BL343" i="6"/>
  <c r="BL344" i="6"/>
  <c r="BL345" i="6"/>
  <c r="BL346" i="6"/>
  <c r="BL347" i="6"/>
  <c r="BL348" i="6"/>
  <c r="BL349" i="6"/>
  <c r="BL350" i="6"/>
  <c r="BL351" i="6"/>
  <c r="BL352" i="6"/>
  <c r="BL353" i="6"/>
  <c r="BL354" i="6"/>
  <c r="BL355" i="6"/>
  <c r="BL356" i="6"/>
  <c r="BL357" i="6"/>
  <c r="BL358" i="6"/>
  <c r="BL359" i="6"/>
  <c r="BL360" i="6"/>
  <c r="BL361" i="6"/>
  <c r="BL362" i="6"/>
  <c r="BL363" i="6"/>
  <c r="BL364" i="6"/>
  <c r="BL365" i="6"/>
  <c r="BL366" i="6"/>
  <c r="BL367" i="6"/>
  <c r="BL368" i="6"/>
  <c r="BL369" i="6"/>
  <c r="BL370" i="6"/>
  <c r="BL371" i="6"/>
  <c r="BL372" i="6"/>
  <c r="BL373" i="6"/>
  <c r="BL374" i="6"/>
  <c r="BL375" i="6"/>
  <c r="BL376" i="6"/>
  <c r="BL377" i="6"/>
  <c r="BL378" i="6"/>
  <c r="BL379" i="6"/>
  <c r="BL380" i="6"/>
  <c r="BL381" i="6"/>
  <c r="BL382" i="6"/>
  <c r="BL383" i="6"/>
  <c r="BL384" i="6"/>
  <c r="BL385" i="6"/>
  <c r="BL386" i="6"/>
  <c r="BL387" i="6"/>
  <c r="BL388" i="6"/>
  <c r="BL389" i="6"/>
  <c r="BL390" i="6"/>
  <c r="BL391" i="6"/>
  <c r="BL392" i="6"/>
  <c r="BL393" i="6"/>
  <c r="BL394" i="6"/>
  <c r="BL395" i="6"/>
  <c r="BL396" i="6"/>
  <c r="BL397" i="6"/>
  <c r="BL398" i="6"/>
  <c r="BL399" i="6"/>
  <c r="BL400" i="6"/>
  <c r="BL401" i="6"/>
  <c r="BL402" i="6"/>
  <c r="BL403" i="6"/>
  <c r="BL404" i="6"/>
  <c r="BL405" i="6"/>
  <c r="BL406" i="6"/>
  <c r="BL407" i="6"/>
  <c r="BL408" i="6"/>
  <c r="BL409" i="6"/>
  <c r="BL410" i="6"/>
  <c r="BL411" i="6"/>
  <c r="BL412" i="6"/>
  <c r="BL413" i="6"/>
  <c r="BL414" i="6"/>
  <c r="BL415" i="6"/>
  <c r="BL416" i="6"/>
  <c r="BL417" i="6"/>
  <c r="BL418" i="6"/>
  <c r="BL419" i="6"/>
  <c r="BL420" i="6"/>
  <c r="BL421" i="6"/>
  <c r="BL422" i="6"/>
  <c r="BL423" i="6"/>
  <c r="BL424" i="6"/>
  <c r="BL425" i="6"/>
  <c r="BL426" i="6"/>
  <c r="BL427" i="6"/>
  <c r="BL428" i="6"/>
  <c r="BL429" i="6"/>
  <c r="BL430" i="6"/>
  <c r="BL431" i="6"/>
  <c r="BL432" i="6"/>
  <c r="BL433" i="6"/>
  <c r="BL434" i="6"/>
  <c r="BL435" i="6"/>
  <c r="BL436" i="6"/>
  <c r="BL437" i="6"/>
  <c r="BL438" i="6"/>
  <c r="BL439" i="6"/>
  <c r="BL440" i="6"/>
  <c r="BL441" i="6"/>
  <c r="BL442" i="6"/>
  <c r="BL443" i="6"/>
  <c r="BL444" i="6"/>
  <c r="BL445" i="6"/>
  <c r="BL446" i="6"/>
  <c r="BL447" i="6"/>
  <c r="BL448" i="6"/>
  <c r="BL449" i="6"/>
  <c r="BL450" i="6"/>
  <c r="BL451" i="6"/>
  <c r="BL452" i="6"/>
  <c r="BL453" i="6"/>
  <c r="BL454" i="6"/>
  <c r="BL455" i="6"/>
  <c r="BL456" i="6"/>
  <c r="BL457" i="6"/>
  <c r="BL458" i="6"/>
  <c r="BL459" i="6"/>
  <c r="BL460" i="6"/>
  <c r="BL461" i="6"/>
  <c r="BL462" i="6"/>
  <c r="BL463" i="6"/>
  <c r="BL464" i="6"/>
  <c r="BL465" i="6"/>
  <c r="BL466" i="6"/>
  <c r="BL467" i="6"/>
  <c r="BL468" i="6"/>
  <c r="BL469" i="6"/>
  <c r="BL470" i="6"/>
  <c r="BL471" i="6"/>
  <c r="BL472" i="6"/>
  <c r="BL473" i="6"/>
  <c r="BL474" i="6"/>
  <c r="BL475" i="6"/>
  <c r="BL476" i="6"/>
  <c r="BL477" i="6"/>
  <c r="BL478" i="6"/>
  <c r="BL479" i="6"/>
  <c r="BL480" i="6"/>
  <c r="BL481" i="6"/>
  <c r="BL482" i="6"/>
  <c r="BL483" i="6"/>
  <c r="BL484" i="6"/>
  <c r="BL485" i="6"/>
  <c r="BL486" i="6"/>
  <c r="BL487" i="6"/>
  <c r="BL488" i="6"/>
  <c r="BL489" i="6"/>
  <c r="BL490" i="6"/>
  <c r="BL491" i="6"/>
  <c r="BL492" i="6"/>
  <c r="BL493" i="6"/>
  <c r="BL494" i="6"/>
  <c r="BL495" i="6"/>
  <c r="BL496" i="6"/>
  <c r="BL497" i="6"/>
  <c r="BL498" i="6"/>
  <c r="BL499" i="6"/>
  <c r="BL500" i="6"/>
  <c r="BL501" i="6"/>
  <c r="BL502" i="6"/>
  <c r="BL503" i="6"/>
  <c r="BL504" i="6"/>
  <c r="BL505" i="6"/>
  <c r="BL506" i="6"/>
  <c r="BL507" i="6"/>
  <c r="BL508" i="6"/>
  <c r="BL509" i="6"/>
  <c r="BL510" i="6"/>
  <c r="BL511" i="6"/>
  <c r="BL512" i="6"/>
  <c r="BL513" i="6"/>
  <c r="BL514" i="6"/>
  <c r="BL515" i="6"/>
  <c r="BL516" i="6"/>
  <c r="BL517" i="6"/>
  <c r="BL518" i="6"/>
  <c r="BL519" i="6"/>
  <c r="BL520" i="6"/>
  <c r="BL521" i="6"/>
  <c r="BL522" i="6"/>
  <c r="BL523" i="6"/>
  <c r="BL524" i="6"/>
  <c r="BL525" i="6"/>
  <c r="BL526" i="6"/>
  <c r="BL527" i="6"/>
  <c r="BL528" i="6"/>
  <c r="BL529" i="6"/>
  <c r="BL530" i="6"/>
  <c r="BL531" i="6"/>
  <c r="BL532" i="6"/>
  <c r="BL533" i="6"/>
  <c r="BL534" i="6"/>
  <c r="BL535" i="6"/>
  <c r="BL536" i="6"/>
  <c r="BL537" i="6"/>
  <c r="BL538" i="6"/>
  <c r="BL539" i="6"/>
  <c r="BL540" i="6"/>
  <c r="BL541" i="6"/>
  <c r="BL542" i="6"/>
  <c r="BL543" i="6"/>
  <c r="BL544" i="6"/>
  <c r="BL545" i="6"/>
  <c r="BL546" i="6"/>
  <c r="BL547" i="6"/>
  <c r="BL548" i="6"/>
  <c r="BL549" i="6"/>
  <c r="BL550" i="6"/>
  <c r="BL551" i="6"/>
  <c r="BL552" i="6"/>
  <c r="BL553" i="6"/>
  <c r="BL554" i="6"/>
  <c r="BL555" i="6"/>
  <c r="BL556" i="6"/>
  <c r="BL557" i="6"/>
  <c r="BL558" i="6"/>
  <c r="BL559" i="6"/>
  <c r="BL560" i="6"/>
  <c r="BL561" i="6"/>
  <c r="BL562" i="6"/>
  <c r="BL563" i="6"/>
  <c r="BL564" i="6"/>
  <c r="BL565" i="6"/>
  <c r="BL566" i="6"/>
  <c r="BL567" i="6"/>
  <c r="BL568" i="6"/>
  <c r="BL569" i="6"/>
  <c r="BL570" i="6"/>
  <c r="BL571" i="6"/>
  <c r="BL572" i="6"/>
  <c r="BL573" i="6"/>
  <c r="BL574" i="6"/>
  <c r="BL575" i="6"/>
  <c r="BL576" i="6"/>
  <c r="BL577" i="6"/>
  <c r="BL578" i="6"/>
  <c r="BL579" i="6"/>
  <c r="BL580" i="6"/>
  <c r="BL581" i="6"/>
  <c r="BL582" i="6"/>
  <c r="BL583" i="6"/>
  <c r="BL584" i="6"/>
  <c r="BL585" i="6"/>
  <c r="BL586" i="6"/>
  <c r="BL587" i="6"/>
  <c r="BL588" i="6"/>
  <c r="BL589" i="6"/>
  <c r="BL590" i="6"/>
  <c r="BL591" i="6"/>
  <c r="BL592" i="6"/>
  <c r="BL593" i="6"/>
  <c r="BL594" i="6"/>
  <c r="BL595" i="6"/>
  <c r="BL596" i="6"/>
  <c r="BL597" i="6"/>
  <c r="BL598" i="6"/>
  <c r="BL599" i="6"/>
  <c r="BL600" i="6"/>
  <c r="BL601" i="6"/>
  <c r="BL602" i="6"/>
  <c r="BL603" i="6"/>
  <c r="BL604" i="6"/>
  <c r="BL605" i="6"/>
  <c r="BL606" i="6"/>
  <c r="BL607" i="6"/>
  <c r="BL608" i="6"/>
  <c r="BL609" i="6"/>
  <c r="BL610" i="6"/>
  <c r="BL611" i="6"/>
  <c r="BL612" i="6"/>
  <c r="BL613" i="6"/>
  <c r="BL614" i="6"/>
  <c r="BL615" i="6"/>
  <c r="BL616" i="6"/>
  <c r="BL617" i="6"/>
  <c r="BL618" i="6"/>
  <c r="BL619" i="6"/>
  <c r="BL620" i="6"/>
  <c r="BL621" i="6"/>
  <c r="BL622" i="6"/>
  <c r="BL623" i="6"/>
  <c r="BL624" i="6"/>
  <c r="BL625" i="6"/>
  <c r="BL626" i="6"/>
  <c r="BL627" i="6"/>
  <c r="BL628" i="6"/>
  <c r="BL629" i="6"/>
  <c r="BL630" i="6"/>
  <c r="BL631" i="6"/>
  <c r="BL632" i="6"/>
  <c r="BL633" i="6"/>
  <c r="BL634" i="6"/>
  <c r="BL635" i="6"/>
  <c r="BL636" i="6"/>
  <c r="BL637" i="6"/>
  <c r="BL638" i="6"/>
  <c r="BL639" i="6"/>
  <c r="BL640" i="6"/>
  <c r="BL641" i="6"/>
  <c r="BL642" i="6"/>
  <c r="BL643" i="6"/>
  <c r="BL644" i="6"/>
  <c r="BL645" i="6"/>
  <c r="BL646" i="6"/>
  <c r="BL647" i="6"/>
  <c r="BL648" i="6"/>
  <c r="BL649" i="6"/>
  <c r="BL650" i="6"/>
  <c r="BL651" i="6"/>
  <c r="BL652" i="6"/>
  <c r="BL653" i="6"/>
  <c r="BL654" i="6"/>
  <c r="BL655" i="6"/>
  <c r="BL656" i="6"/>
  <c r="BL657" i="6"/>
  <c r="BL658" i="6"/>
  <c r="BL659" i="6"/>
  <c r="BL660" i="6"/>
  <c r="BL661" i="6"/>
  <c r="BL662" i="6"/>
  <c r="BL663" i="6"/>
  <c r="BL664" i="6"/>
  <c r="BL665" i="6"/>
  <c r="BL666" i="6"/>
  <c r="BL667" i="6"/>
  <c r="BL668" i="6"/>
  <c r="BL669" i="6"/>
  <c r="BL670" i="6"/>
  <c r="BL671" i="6"/>
  <c r="BL672" i="6"/>
  <c r="BL673" i="6"/>
  <c r="BL674" i="6"/>
  <c r="BL675" i="6"/>
  <c r="BL676" i="6"/>
  <c r="BL677" i="6"/>
  <c r="BL678" i="6"/>
  <c r="BL679" i="6"/>
  <c r="BL680" i="6"/>
  <c r="BL681" i="6"/>
  <c r="BL682" i="6"/>
  <c r="BL683" i="6"/>
  <c r="BL684" i="6"/>
  <c r="BL685" i="6"/>
  <c r="BL686" i="6"/>
  <c r="BL687" i="6"/>
  <c r="BL688" i="6"/>
  <c r="BL689" i="6"/>
  <c r="BL690" i="6"/>
  <c r="BL691" i="6"/>
  <c r="BL692" i="6"/>
  <c r="BL693" i="6"/>
  <c r="BL694" i="6"/>
  <c r="BL695" i="6"/>
  <c r="BL696" i="6"/>
  <c r="BL697" i="6"/>
  <c r="BL698" i="6"/>
  <c r="BL699" i="6"/>
  <c r="BL700" i="6"/>
  <c r="BL701" i="6"/>
  <c r="BL702" i="6"/>
  <c r="BL703" i="6"/>
  <c r="BL704" i="6"/>
  <c r="BL705" i="6"/>
  <c r="BL706" i="6"/>
  <c r="BL707" i="6"/>
  <c r="BL708" i="6"/>
  <c r="BL709" i="6"/>
  <c r="BL710" i="6"/>
  <c r="BL711" i="6"/>
  <c r="BL712" i="6"/>
  <c r="BL713" i="6"/>
  <c r="BL714" i="6"/>
  <c r="BL715" i="6"/>
  <c r="BL716" i="6"/>
  <c r="BL717" i="6"/>
  <c r="BL718" i="6"/>
  <c r="BL719" i="6"/>
  <c r="BL720" i="6"/>
  <c r="BL721" i="6"/>
  <c r="BL722" i="6"/>
  <c r="BL723" i="6"/>
  <c r="BL724" i="6"/>
  <c r="BL725" i="6"/>
  <c r="BL726" i="6"/>
  <c r="BL727" i="6"/>
  <c r="BL728" i="6"/>
  <c r="BL729" i="6"/>
  <c r="BL730" i="6"/>
  <c r="BL731" i="6"/>
  <c r="BL732" i="6"/>
  <c r="BL733" i="6"/>
  <c r="BL734" i="6"/>
  <c r="BL735" i="6"/>
  <c r="BL736" i="6"/>
  <c r="BL737" i="6"/>
  <c r="BL738" i="6"/>
  <c r="BL739" i="6"/>
  <c r="BL740" i="6"/>
  <c r="BL741" i="6"/>
  <c r="BL742" i="6"/>
  <c r="BL743" i="6"/>
  <c r="BL744" i="6"/>
  <c r="BL745" i="6"/>
  <c r="BL746" i="6"/>
  <c r="BL747" i="6"/>
  <c r="BL748" i="6"/>
  <c r="BL749" i="6"/>
  <c r="BL750" i="6"/>
  <c r="BL751" i="6"/>
  <c r="BL752" i="6"/>
  <c r="BL753" i="6"/>
  <c r="BL754" i="6"/>
  <c r="BL755" i="6"/>
  <c r="BL756" i="6"/>
  <c r="BL757" i="6"/>
  <c r="BL758" i="6"/>
  <c r="BL759" i="6"/>
  <c r="BL760" i="6"/>
  <c r="BL761" i="6"/>
  <c r="BL762" i="6"/>
  <c r="BL763" i="6"/>
  <c r="BL764" i="6"/>
  <c r="BL765" i="6"/>
  <c r="BL766" i="6"/>
  <c r="BL767" i="6"/>
  <c r="BL768" i="6"/>
  <c r="BL769" i="6"/>
  <c r="BL770" i="6"/>
  <c r="BL771" i="6"/>
  <c r="BL772" i="6"/>
  <c r="BL773" i="6"/>
  <c r="BL774" i="6"/>
  <c r="BL775" i="6"/>
  <c r="BL776" i="6"/>
  <c r="BL777" i="6"/>
  <c r="BL778" i="6"/>
  <c r="BL779" i="6"/>
  <c r="BL780" i="6"/>
  <c r="BL781" i="6"/>
  <c r="BL782" i="6"/>
  <c r="BL783" i="6"/>
  <c r="BL784" i="6"/>
  <c r="BL785" i="6"/>
  <c r="BL786" i="6"/>
  <c r="BL787" i="6"/>
  <c r="BL788" i="6"/>
  <c r="BL789" i="6"/>
  <c r="BL790" i="6"/>
  <c r="BL791" i="6"/>
  <c r="BL792" i="6"/>
  <c r="BL793" i="6"/>
  <c r="BL794" i="6"/>
  <c r="BL795" i="6"/>
  <c r="BL796" i="6"/>
  <c r="BL797" i="6"/>
  <c r="BL798" i="6"/>
  <c r="BL799" i="6"/>
  <c r="BL800" i="6"/>
  <c r="BL801" i="6"/>
  <c r="BL802" i="6"/>
  <c r="BL803" i="6"/>
  <c r="BL804" i="6"/>
  <c r="BL805" i="6"/>
  <c r="BL806" i="6"/>
  <c r="BL807" i="6"/>
  <c r="BL808" i="6"/>
  <c r="BL809" i="6"/>
  <c r="BL810" i="6"/>
  <c r="BL811" i="6"/>
  <c r="BL812" i="6"/>
  <c r="BL813" i="6"/>
  <c r="BL814" i="6"/>
  <c r="BL815" i="6"/>
  <c r="BL816" i="6"/>
  <c r="BL817" i="6"/>
  <c r="BL818" i="6"/>
  <c r="BL819" i="6"/>
  <c r="BL820" i="6"/>
  <c r="BL821" i="6"/>
  <c r="BL822" i="6"/>
  <c r="BL823" i="6"/>
  <c r="BL824" i="6"/>
  <c r="BL825" i="6"/>
  <c r="BL826" i="6"/>
  <c r="BL827" i="6"/>
  <c r="BL828" i="6"/>
  <c r="BL829" i="6"/>
  <c r="BL830" i="6"/>
  <c r="BL831" i="6"/>
  <c r="BL832" i="6"/>
  <c r="BL833" i="6"/>
  <c r="BL834" i="6"/>
  <c r="BL835" i="6"/>
  <c r="BL836" i="6"/>
  <c r="BL837" i="6"/>
  <c r="BL838" i="6"/>
  <c r="BL839" i="6"/>
  <c r="BL840" i="6"/>
  <c r="BL841" i="6"/>
  <c r="BL842" i="6"/>
  <c r="BL843" i="6"/>
  <c r="BL844" i="6"/>
  <c r="BL845" i="6"/>
  <c r="BL846" i="6"/>
  <c r="BL847" i="6"/>
  <c r="BL848" i="6"/>
  <c r="BL849" i="6"/>
  <c r="BL850" i="6"/>
  <c r="BL851" i="6"/>
  <c r="BL852" i="6"/>
  <c r="BL853" i="6"/>
  <c r="BL854" i="6"/>
  <c r="BL855" i="6"/>
  <c r="BL856" i="6"/>
  <c r="BL857" i="6"/>
  <c r="BL858" i="6"/>
  <c r="BL859" i="6"/>
  <c r="BL860" i="6"/>
  <c r="BL861" i="6"/>
  <c r="BL862" i="6"/>
  <c r="BL863" i="6"/>
  <c r="BL864" i="6"/>
  <c r="BL865" i="6"/>
  <c r="BL866" i="6"/>
  <c r="BL867" i="6"/>
  <c r="BL868" i="6"/>
  <c r="BL869" i="6"/>
  <c r="BL870" i="6"/>
  <c r="BL871" i="6"/>
  <c r="BL872" i="6"/>
  <c r="BL873" i="6"/>
  <c r="BL874" i="6"/>
  <c r="BL875" i="6"/>
  <c r="BL876" i="6"/>
  <c r="BL877" i="6"/>
  <c r="BL878" i="6"/>
  <c r="BL879" i="6"/>
  <c r="BL880" i="6"/>
  <c r="BL881" i="6"/>
  <c r="BL882" i="6"/>
  <c r="BL883" i="6"/>
  <c r="BL884" i="6"/>
  <c r="BL885" i="6"/>
  <c r="BL886" i="6"/>
  <c r="BL887" i="6"/>
  <c r="BL888" i="6"/>
  <c r="BL889" i="6"/>
  <c r="BL890" i="6"/>
  <c r="BL891" i="6"/>
  <c r="BL892" i="6"/>
  <c r="BL893" i="6"/>
  <c r="BL894" i="6"/>
  <c r="BL895" i="6"/>
  <c r="BL896" i="6"/>
  <c r="BL897" i="6"/>
  <c r="BL898" i="6"/>
  <c r="BL899" i="6"/>
  <c r="BL900" i="6"/>
  <c r="BL901" i="6"/>
  <c r="BL902" i="6"/>
  <c r="BL903" i="6"/>
  <c r="BL904" i="6"/>
  <c r="BL905" i="6"/>
  <c r="BL906" i="6"/>
  <c r="BL907" i="6"/>
  <c r="BL908" i="6"/>
  <c r="BL909" i="6"/>
  <c r="BL910" i="6"/>
  <c r="BL911" i="6"/>
  <c r="BL912" i="6"/>
  <c r="BL913" i="6"/>
  <c r="BL914" i="6"/>
  <c r="BL915" i="6"/>
  <c r="BL916" i="6"/>
  <c r="BL917" i="6"/>
  <c r="BL918" i="6"/>
  <c r="BL919" i="6"/>
  <c r="BL920" i="6"/>
  <c r="BL921" i="6"/>
  <c r="BL922" i="6"/>
  <c r="BL923" i="6"/>
  <c r="BL924" i="6"/>
  <c r="BL925" i="6"/>
  <c r="BL926" i="6"/>
  <c r="BL927" i="6"/>
  <c r="BL928" i="6"/>
  <c r="BL929" i="6"/>
  <c r="BL930" i="6"/>
  <c r="BL931" i="6"/>
  <c r="BL932" i="6"/>
  <c r="BL933" i="6"/>
  <c r="BL934" i="6"/>
  <c r="BL935" i="6"/>
  <c r="BL936" i="6"/>
  <c r="BL937" i="6"/>
  <c r="BL938" i="6"/>
  <c r="BL939" i="6"/>
  <c r="BL940" i="6"/>
  <c r="BL941" i="6"/>
  <c r="BL942" i="6"/>
  <c r="BL943" i="6"/>
  <c r="BL944" i="6"/>
  <c r="BL945" i="6"/>
  <c r="BL946" i="6"/>
  <c r="BL947" i="6"/>
  <c r="BL948" i="6"/>
  <c r="BL949" i="6"/>
  <c r="BL950" i="6"/>
  <c r="BL951" i="6"/>
  <c r="BL952" i="6"/>
  <c r="BL953" i="6"/>
  <c r="BL954" i="6"/>
  <c r="BL955" i="6"/>
  <c r="BL956" i="6"/>
  <c r="BL957" i="6"/>
  <c r="BL958" i="6"/>
  <c r="BL959" i="6"/>
  <c r="BL960" i="6"/>
  <c r="BL961" i="6"/>
  <c r="BL962" i="6"/>
  <c r="BL963" i="6"/>
  <c r="BL964" i="6"/>
  <c r="BL965" i="6"/>
  <c r="BL966" i="6"/>
  <c r="BL967" i="6"/>
  <c r="BL968" i="6"/>
  <c r="BL969" i="6"/>
  <c r="BL970" i="6"/>
  <c r="BL971" i="6"/>
  <c r="BL972" i="6"/>
  <c r="BL973" i="6"/>
  <c r="BL974" i="6"/>
  <c r="BL975" i="6"/>
  <c r="BL976" i="6"/>
  <c r="BL977" i="6"/>
  <c r="BL978" i="6"/>
  <c r="BL979" i="6"/>
  <c r="BL980" i="6"/>
  <c r="BL981" i="6"/>
  <c r="BL982" i="6"/>
  <c r="BL983" i="6"/>
  <c r="BL984" i="6"/>
  <c r="BL985" i="6"/>
  <c r="BL986" i="6"/>
  <c r="BL987" i="6"/>
  <c r="BL988" i="6"/>
  <c r="BL989" i="6"/>
  <c r="BL990" i="6"/>
  <c r="BL991" i="6"/>
  <c r="BL992" i="6"/>
  <c r="BL993" i="6"/>
  <c r="BL994" i="6"/>
  <c r="BL995" i="6"/>
  <c r="BL996" i="6"/>
  <c r="BL997" i="6"/>
  <c r="BL998" i="6"/>
  <c r="BL999" i="6"/>
  <c r="BL1000" i="6"/>
  <c r="BL1001" i="6"/>
  <c r="BL1002" i="6"/>
  <c r="BL1003" i="6"/>
  <c r="BL1004" i="6"/>
  <c r="BL1005" i="6"/>
  <c r="BL1006" i="6"/>
  <c r="BL1007" i="6"/>
  <c r="BL1008" i="6"/>
  <c r="BL1009" i="6"/>
  <c r="BL1010" i="6"/>
  <c r="BL1011" i="6"/>
  <c r="BL1012" i="6"/>
  <c r="BL1013" i="6"/>
  <c r="BL1014" i="6"/>
  <c r="BL1015" i="6"/>
  <c r="BL1016" i="6"/>
  <c r="BL1017" i="6"/>
  <c r="BL1018" i="6"/>
  <c r="BL1019" i="6"/>
  <c r="BL1020" i="6"/>
  <c r="BL1021" i="6"/>
  <c r="BL1022" i="6"/>
  <c r="BL1023" i="6"/>
  <c r="BL1024" i="6"/>
  <c r="BL1025" i="6"/>
  <c r="BL1026" i="6"/>
  <c r="BL1027" i="6"/>
  <c r="BL1028" i="6"/>
  <c r="BL1029" i="6"/>
  <c r="BL1030" i="6"/>
  <c r="BL1031" i="6"/>
  <c r="BL1032" i="6"/>
  <c r="BL1033" i="6"/>
  <c r="BL1034" i="6"/>
  <c r="BL1035" i="6"/>
  <c r="BL1036" i="6"/>
  <c r="BL1037" i="6"/>
  <c r="BL1038" i="6"/>
  <c r="BL1039" i="6"/>
  <c r="BL1040" i="6"/>
  <c r="BL1041" i="6"/>
  <c r="BL1042" i="6"/>
  <c r="BL1043" i="6"/>
  <c r="BL1044" i="6"/>
  <c r="BL1045" i="6"/>
  <c r="BL1046" i="6"/>
  <c r="BL1047" i="6"/>
  <c r="BL1048" i="6"/>
  <c r="BL1049" i="6"/>
  <c r="BL1050" i="6"/>
  <c r="BL1051" i="6"/>
  <c r="BL1052" i="6"/>
  <c r="BL1053" i="6"/>
  <c r="BL1054" i="6"/>
  <c r="BL1055" i="6"/>
  <c r="BL1056" i="6"/>
  <c r="BL1057" i="6"/>
  <c r="BL1058" i="6"/>
  <c r="BL1059" i="6"/>
  <c r="BL1060" i="6"/>
  <c r="BL1061" i="6"/>
  <c r="BL1062" i="6"/>
  <c r="BL1063" i="6"/>
  <c r="BL1064" i="6"/>
  <c r="BL1065" i="6"/>
  <c r="BL1066" i="6"/>
  <c r="BL1067" i="6"/>
  <c r="BL1068" i="6"/>
  <c r="BL1069" i="6"/>
  <c r="BL1070" i="6"/>
  <c r="BL1071" i="6"/>
  <c r="BL1072" i="6"/>
  <c r="BL1073" i="6"/>
  <c r="BL1074" i="6"/>
  <c r="BL1075" i="6"/>
  <c r="BL1076" i="6"/>
  <c r="BL1077" i="6"/>
  <c r="BL1078" i="6"/>
  <c r="BL1079" i="6"/>
  <c r="BL1080" i="6"/>
  <c r="BL1081" i="6"/>
  <c r="BL1082" i="6"/>
  <c r="BL1083" i="6"/>
  <c r="BL1084" i="6"/>
  <c r="BL1085" i="6"/>
  <c r="BL1086" i="6"/>
  <c r="BL1087" i="6"/>
  <c r="BL1088" i="6"/>
  <c r="BL1089" i="6"/>
  <c r="BL1090" i="6"/>
  <c r="BL1091" i="6"/>
  <c r="BL1092" i="6"/>
  <c r="BL1093" i="6"/>
  <c r="BL1094" i="6"/>
  <c r="BL1095" i="6"/>
  <c r="BL1096" i="6"/>
  <c r="BL1097" i="6"/>
  <c r="BL1098" i="6"/>
  <c r="BL1099" i="6"/>
  <c r="BL1100" i="6"/>
  <c r="BL1101" i="6"/>
  <c r="BL1102" i="6"/>
  <c r="BL1103" i="6"/>
  <c r="BL1104" i="6"/>
  <c r="BL1105" i="6"/>
  <c r="BL1106" i="6"/>
  <c r="BL1107" i="6"/>
  <c r="BL1108" i="6"/>
  <c r="BL1109" i="6"/>
  <c r="BL1110" i="6"/>
  <c r="BL1111" i="6"/>
  <c r="BL1112" i="6"/>
  <c r="BL1113" i="6"/>
  <c r="BL1114" i="6"/>
  <c r="BL1115" i="6"/>
  <c r="BL1116" i="6"/>
  <c r="BL1117" i="6"/>
  <c r="BL1118" i="6"/>
  <c r="BL1119" i="6"/>
  <c r="BL1120" i="6"/>
  <c r="BL1121" i="6"/>
  <c r="BL1122" i="6"/>
  <c r="BL1123" i="6"/>
  <c r="BL1124" i="6"/>
  <c r="BL1125" i="6"/>
  <c r="BL1126" i="6"/>
  <c r="BL1127" i="6"/>
  <c r="BL1128" i="6"/>
  <c r="BL1129" i="6"/>
  <c r="BL1130" i="6"/>
  <c r="BL1131" i="6"/>
  <c r="BL1132" i="6"/>
  <c r="BL1133" i="6"/>
  <c r="BL1134" i="6"/>
  <c r="BL1135" i="6"/>
  <c r="BL1136" i="6"/>
  <c r="BL1137" i="6"/>
  <c r="BL1138" i="6"/>
  <c r="BL1139" i="6"/>
  <c r="BL1140" i="6"/>
  <c r="BL1141" i="6"/>
  <c r="BL1142" i="6"/>
  <c r="BL1143" i="6"/>
  <c r="BL1144" i="6"/>
  <c r="BL1145" i="6"/>
  <c r="BL1146" i="6"/>
  <c r="BL1147" i="6"/>
  <c r="BL1148" i="6"/>
  <c r="BL1149" i="6"/>
  <c r="BL1150" i="6"/>
  <c r="BL1151" i="6"/>
  <c r="BL1152" i="6"/>
  <c r="BL1153" i="6"/>
  <c r="BL1154" i="6"/>
  <c r="BL1155" i="6"/>
  <c r="BL1156" i="6"/>
  <c r="BL1157" i="6"/>
  <c r="BL1158" i="6"/>
  <c r="BL1159" i="6"/>
  <c r="BL1160" i="6"/>
  <c r="BL1161" i="6"/>
  <c r="BL1162" i="6"/>
  <c r="BL1163" i="6"/>
  <c r="BL1164" i="6"/>
  <c r="BL1165" i="6"/>
  <c r="BL1166" i="6"/>
  <c r="BL1167" i="6"/>
  <c r="BL1168" i="6"/>
  <c r="BL1169" i="6"/>
  <c r="BL1170" i="6"/>
  <c r="BL1171" i="6"/>
  <c r="BL1172" i="6"/>
  <c r="BL1173" i="6"/>
  <c r="BL1174" i="6"/>
  <c r="BL1175" i="6"/>
  <c r="BL1176" i="6"/>
  <c r="BL1177" i="6"/>
  <c r="BL1178" i="6"/>
  <c r="BL1179" i="6"/>
  <c r="BL1180" i="6"/>
  <c r="BL1181" i="6"/>
  <c r="BL1182" i="6"/>
  <c r="BL1183" i="6"/>
  <c r="BL1184" i="6"/>
  <c r="BL1185" i="6"/>
  <c r="BL1186" i="6"/>
  <c r="BL1187" i="6"/>
  <c r="BL1188" i="6"/>
  <c r="BL1189" i="6"/>
  <c r="BL1190" i="6"/>
  <c r="BL1191" i="6"/>
  <c r="BL1192" i="6"/>
  <c r="BL1193" i="6"/>
  <c r="BL1194" i="6"/>
  <c r="BL1195" i="6"/>
  <c r="BL1196" i="6"/>
  <c r="BL1197" i="6"/>
  <c r="BL1198" i="6"/>
  <c r="BL1199" i="6"/>
  <c r="BL1200" i="6"/>
  <c r="BL1201" i="6"/>
  <c r="BL1202" i="6"/>
  <c r="BL1203" i="6"/>
  <c r="BL1204" i="6"/>
  <c r="BL1205" i="6"/>
  <c r="BL1206" i="6"/>
  <c r="BL1207" i="6"/>
  <c r="BL1208" i="6"/>
  <c r="BL1209" i="6"/>
  <c r="BL1210" i="6"/>
  <c r="BL1211" i="6"/>
  <c r="BL1212" i="6"/>
  <c r="BL1213" i="6"/>
  <c r="BL1214" i="6"/>
  <c r="BL1215" i="6"/>
  <c r="BL1216" i="6"/>
  <c r="BL1217" i="6"/>
  <c r="BL1218" i="6"/>
  <c r="BL1219" i="6"/>
  <c r="BL1220" i="6"/>
  <c r="BL1221" i="6"/>
  <c r="BL1222" i="6"/>
  <c r="BL1223" i="6"/>
  <c r="BL1224" i="6"/>
  <c r="BL1225" i="6"/>
  <c r="BL1226" i="6"/>
  <c r="BL1227" i="6"/>
  <c r="BL1228" i="6"/>
  <c r="BL1229" i="6"/>
  <c r="BL1230" i="6"/>
  <c r="BL1231" i="6"/>
  <c r="BL1232" i="6"/>
  <c r="BL1233" i="6"/>
  <c r="BL1234" i="6"/>
  <c r="BL1235" i="6"/>
  <c r="BL1236" i="6"/>
  <c r="BL1237" i="6"/>
  <c r="BL1238" i="6"/>
  <c r="BL1239" i="6"/>
  <c r="BL1240" i="6"/>
  <c r="BL1241" i="6"/>
  <c r="BL1242" i="6"/>
  <c r="BL1243" i="6"/>
  <c r="BL1244" i="6"/>
  <c r="BL1245" i="6"/>
  <c r="BL1246" i="6"/>
  <c r="BL1247" i="6"/>
  <c r="BL1248" i="6"/>
  <c r="BL1249" i="6"/>
  <c r="BL1250" i="6"/>
  <c r="BL1251" i="6"/>
  <c r="BL1252" i="6"/>
  <c r="BL1253" i="6"/>
  <c r="BL1254" i="6"/>
  <c r="BL1255" i="6"/>
  <c r="BL1256" i="6"/>
  <c r="BL1257" i="6"/>
  <c r="BL1258" i="6"/>
  <c r="BL1259" i="6"/>
  <c r="BL1260" i="6"/>
  <c r="BL1261" i="6"/>
  <c r="BL1262" i="6"/>
  <c r="BL1263" i="6"/>
  <c r="BL1264" i="6"/>
  <c r="BL1265" i="6"/>
  <c r="BL1266" i="6"/>
  <c r="BL1267" i="6"/>
  <c r="BL1268" i="6"/>
  <c r="BL1269" i="6"/>
  <c r="BL1270" i="6"/>
  <c r="BL1271" i="6"/>
  <c r="BL1272" i="6"/>
  <c r="BL1273" i="6"/>
  <c r="BL1274" i="6"/>
  <c r="BL1275" i="6"/>
  <c r="BL1276" i="6"/>
  <c r="BL1277" i="6"/>
  <c r="BL1278" i="6"/>
  <c r="BL1279" i="6"/>
  <c r="BL1280" i="6"/>
  <c r="BL1281" i="6"/>
  <c r="BL1282" i="6"/>
  <c r="BL1283" i="6"/>
  <c r="BL1284" i="6"/>
  <c r="BL1285" i="6"/>
  <c r="BL1286" i="6"/>
  <c r="BL1287" i="6"/>
  <c r="BL1288" i="6"/>
  <c r="BL1289" i="6"/>
  <c r="BL1290" i="6"/>
  <c r="BL1291" i="6"/>
  <c r="BL1292" i="6"/>
  <c r="BL1293" i="6"/>
  <c r="BL1294" i="6"/>
  <c r="BL1295" i="6"/>
  <c r="BL1296" i="6"/>
  <c r="BL1297" i="6"/>
  <c r="BL1298" i="6"/>
  <c r="BL1299" i="6"/>
  <c r="BL1300" i="6"/>
  <c r="BL1301" i="6"/>
  <c r="BL1302" i="6"/>
  <c r="BL1303" i="6"/>
  <c r="BL1304" i="6"/>
  <c r="BL1305" i="6"/>
  <c r="BL1306" i="6"/>
  <c r="BL1307" i="6"/>
  <c r="BL1308" i="6"/>
  <c r="BL1309" i="6"/>
  <c r="BL1310" i="6"/>
  <c r="BL1311" i="6"/>
  <c r="BL1312" i="6"/>
  <c r="BL1313" i="6"/>
  <c r="BL1314" i="6"/>
  <c r="BL1315" i="6"/>
  <c r="BL1316" i="6"/>
  <c r="BL1317" i="6"/>
  <c r="BL1318" i="6"/>
  <c r="BL1319" i="6"/>
  <c r="BL1320" i="6"/>
  <c r="BL1321" i="6"/>
  <c r="BL1322" i="6"/>
  <c r="BL1323" i="6"/>
  <c r="BL1324" i="6"/>
  <c r="BL1325" i="6"/>
  <c r="BL1326" i="6"/>
  <c r="BL1327" i="6"/>
  <c r="BL1328" i="6"/>
  <c r="BL1329" i="6"/>
  <c r="BL1330" i="6"/>
  <c r="BL1331" i="6"/>
  <c r="BL1332" i="6"/>
  <c r="BL1333" i="6"/>
  <c r="BL1334" i="6"/>
  <c r="BL1335" i="6"/>
  <c r="BL1336" i="6"/>
  <c r="BL1337" i="6"/>
  <c r="BL1338" i="6"/>
  <c r="BL1339" i="6"/>
  <c r="BL1340" i="6"/>
  <c r="BL1341" i="6"/>
  <c r="BL1342" i="6"/>
  <c r="BL1343" i="6"/>
  <c r="BL1344" i="6"/>
  <c r="BL1345" i="6"/>
  <c r="BL1346" i="6"/>
  <c r="BL1347" i="6"/>
  <c r="BL1348" i="6"/>
  <c r="BL1349" i="6"/>
  <c r="BL1350" i="6"/>
  <c r="BL1351" i="6"/>
  <c r="BL1352" i="6"/>
  <c r="BL1353" i="6"/>
  <c r="BL1354" i="6"/>
  <c r="BL1355" i="6"/>
  <c r="BL1356" i="6"/>
  <c r="BL1357" i="6"/>
  <c r="BL1358" i="6"/>
  <c r="BL1359" i="6"/>
  <c r="BL1360" i="6"/>
  <c r="BL1361" i="6"/>
  <c r="BL1362" i="6"/>
  <c r="BL1363" i="6"/>
  <c r="BL1364" i="6"/>
  <c r="BL1365" i="6"/>
  <c r="BL1366" i="6"/>
  <c r="BL1367" i="6"/>
  <c r="BL1368" i="6"/>
  <c r="BL1369" i="6"/>
  <c r="BL1370" i="6"/>
  <c r="BL1371" i="6"/>
  <c r="BL1372" i="6"/>
  <c r="BL1373" i="6"/>
  <c r="BL1374" i="6"/>
  <c r="BL1375" i="6"/>
  <c r="BL1376" i="6"/>
  <c r="BL1377" i="6"/>
  <c r="BL1378" i="6"/>
  <c r="BL1379" i="6"/>
  <c r="BL1380" i="6"/>
  <c r="BL1381" i="6"/>
  <c r="BL1382" i="6"/>
  <c r="BL1383" i="6"/>
  <c r="BL1384" i="6"/>
  <c r="BL1385" i="6"/>
  <c r="BL1386" i="6"/>
  <c r="BL1387" i="6"/>
  <c r="BL1388" i="6"/>
  <c r="BL1389" i="6"/>
  <c r="BL1390" i="6"/>
  <c r="BL1391" i="6"/>
  <c r="BL1392" i="6"/>
  <c r="BL1393" i="6"/>
  <c r="BL1394" i="6"/>
  <c r="BL1395" i="6"/>
  <c r="BL1396" i="6"/>
  <c r="BL1397" i="6"/>
  <c r="BL1398" i="6"/>
  <c r="BL1399" i="6"/>
  <c r="BL1400" i="6"/>
  <c r="BL1401" i="6"/>
  <c r="BL1402" i="6"/>
  <c r="BL1403" i="6"/>
  <c r="BL1404" i="6"/>
  <c r="BL1405" i="6"/>
  <c r="BL1406" i="6"/>
  <c r="BL1407" i="6"/>
  <c r="BL1408" i="6"/>
  <c r="BL1409" i="6"/>
  <c r="BL1410" i="6"/>
  <c r="BL1411" i="6"/>
  <c r="BL1412" i="6"/>
  <c r="BL1413" i="6"/>
  <c r="BL1414" i="6"/>
  <c r="BL1415" i="6"/>
  <c r="BL1416" i="6"/>
  <c r="BL1417" i="6"/>
  <c r="BL1418" i="6"/>
  <c r="BL1419" i="6"/>
  <c r="BL1420" i="6"/>
  <c r="BL1421" i="6"/>
  <c r="BL1422" i="6"/>
  <c r="BL1423" i="6"/>
  <c r="BL1424" i="6"/>
  <c r="BL1425" i="6"/>
  <c r="BL1426" i="6"/>
  <c r="BL1427" i="6"/>
  <c r="BL1428" i="6"/>
  <c r="BL1429" i="6"/>
  <c r="BL1430" i="6"/>
  <c r="BL1431" i="6"/>
  <c r="BL1432" i="6"/>
  <c r="BL1433" i="6"/>
  <c r="BL1434" i="6"/>
  <c r="BL1435" i="6"/>
  <c r="BL1436" i="6"/>
  <c r="BL1437" i="6"/>
  <c r="BL1438" i="6"/>
  <c r="BL1439" i="6"/>
  <c r="BL1440" i="6"/>
  <c r="BL1441" i="6"/>
  <c r="BL1442" i="6"/>
  <c r="BL1443" i="6"/>
  <c r="BL1444" i="6"/>
  <c r="BL1445" i="6"/>
  <c r="BL1446" i="6"/>
  <c r="BL1447" i="6"/>
  <c r="BL1448" i="6"/>
  <c r="BL1449" i="6"/>
  <c r="BL1450" i="6"/>
  <c r="BL1451" i="6"/>
  <c r="BL1452" i="6"/>
  <c r="BL1453" i="6"/>
  <c r="BL1454" i="6"/>
  <c r="BL1455" i="6"/>
  <c r="BL1456" i="6"/>
  <c r="BL1457" i="6"/>
  <c r="BL1458" i="6"/>
  <c r="BL1459" i="6"/>
  <c r="BL1460" i="6"/>
  <c r="BL1461" i="6"/>
  <c r="BL1462" i="6"/>
  <c r="BL1463" i="6"/>
  <c r="BL1464" i="6"/>
  <c r="BL2" i="6"/>
  <c r="BK397" i="6"/>
  <c r="BK399" i="6"/>
  <c r="BK401" i="6"/>
  <c r="BK403" i="6"/>
  <c r="BK405" i="6"/>
  <c r="BK407" i="6"/>
  <c r="BK409" i="6"/>
  <c r="BK411" i="6"/>
  <c r="BK413" i="6"/>
  <c r="BK415" i="6"/>
  <c r="BK417" i="6"/>
  <c r="BK419" i="6"/>
  <c r="BK421" i="6"/>
  <c r="BK423" i="6"/>
  <c r="BK425" i="6"/>
  <c r="BK427" i="6"/>
  <c r="BK429" i="6"/>
  <c r="BK431" i="6"/>
  <c r="BK433" i="6"/>
  <c r="BK435" i="6"/>
  <c r="BK437" i="6"/>
  <c r="BK439" i="6"/>
  <c r="BK441" i="6"/>
  <c r="BK443" i="6"/>
  <c r="BK445" i="6"/>
  <c r="BK447" i="6"/>
  <c r="BK449" i="6"/>
  <c r="BK451" i="6"/>
  <c r="BK453" i="6"/>
  <c r="BK455" i="6"/>
  <c r="BK457" i="6"/>
  <c r="BK459" i="6"/>
  <c r="BK461" i="6"/>
  <c r="BK463" i="6"/>
  <c r="BK465" i="6"/>
  <c r="BK467" i="6"/>
  <c r="BK469" i="6"/>
  <c r="BK471" i="6"/>
  <c r="BK473" i="6"/>
  <c r="BK475" i="6"/>
  <c r="BK477" i="6"/>
  <c r="BK479" i="6"/>
  <c r="BK481" i="6"/>
  <c r="BK483" i="6"/>
  <c r="BK485" i="6"/>
  <c r="BK487" i="6"/>
  <c r="BK489" i="6"/>
  <c r="BK491" i="6"/>
  <c r="BK493" i="6"/>
  <c r="BK495" i="6"/>
  <c r="BK497" i="6"/>
  <c r="BK499" i="6"/>
  <c r="BK501" i="6"/>
  <c r="BK503" i="6"/>
  <c r="BK505" i="6"/>
  <c r="BK507" i="6"/>
  <c r="BK509" i="6"/>
  <c r="BK511" i="6"/>
  <c r="BK513" i="6"/>
  <c r="BK515" i="6"/>
  <c r="BK517" i="6"/>
  <c r="BK519" i="6"/>
  <c r="BK521" i="6"/>
  <c r="BK523" i="6"/>
  <c r="BK525" i="6"/>
  <c r="BK527" i="6"/>
  <c r="BK529" i="6"/>
  <c r="BK531" i="6"/>
  <c r="BK533" i="6"/>
  <c r="BK535" i="6"/>
  <c r="BK537" i="6"/>
  <c r="BK539" i="6"/>
  <c r="BK541" i="6"/>
  <c r="BK543" i="6"/>
  <c r="BK545" i="6"/>
  <c r="BK547" i="6"/>
  <c r="BK549" i="6"/>
  <c r="BK551" i="6"/>
  <c r="BK553" i="6"/>
  <c r="BK555" i="6"/>
  <c r="BK557" i="6"/>
  <c r="BK559" i="6"/>
  <c r="BK561" i="6"/>
  <c r="BK563" i="6"/>
  <c r="BK565" i="6"/>
  <c r="BK567" i="6"/>
  <c r="BK569" i="6"/>
  <c r="BK571" i="6"/>
  <c r="BK573" i="6"/>
  <c r="BK575" i="6"/>
  <c r="BK577" i="6"/>
  <c r="BK579" i="6"/>
  <c r="BK581" i="6"/>
  <c r="BK583" i="6"/>
  <c r="BK585" i="6"/>
  <c r="BK587" i="6"/>
  <c r="BK589" i="6"/>
  <c r="BK591" i="6"/>
  <c r="BK593" i="6"/>
  <c r="BK595" i="6"/>
  <c r="BK597" i="6"/>
  <c r="BK599" i="6"/>
  <c r="BK601" i="6"/>
  <c r="BK603" i="6"/>
  <c r="BK605" i="6"/>
  <c r="BK607" i="6"/>
  <c r="BK609" i="6"/>
  <c r="BK611" i="6"/>
  <c r="BK613" i="6"/>
  <c r="BK615" i="6"/>
  <c r="BK617" i="6"/>
  <c r="BK619" i="6"/>
  <c r="BK621" i="6"/>
  <c r="BK623" i="6"/>
  <c r="BK625" i="6"/>
  <c r="BK627" i="6"/>
  <c r="BK629" i="6"/>
  <c r="BK631" i="6"/>
  <c r="BK633" i="6"/>
  <c r="BK635" i="6"/>
  <c r="BK637" i="6"/>
  <c r="BK639" i="6"/>
  <c r="BK641" i="6"/>
  <c r="BK643" i="6"/>
  <c r="BK645" i="6"/>
  <c r="BK647" i="6"/>
  <c r="BK649" i="6"/>
  <c r="BK651" i="6"/>
  <c r="BK653" i="6"/>
  <c r="BK655" i="6"/>
  <c r="BK657" i="6"/>
  <c r="BK659" i="6"/>
  <c r="BK661" i="6"/>
  <c r="BK663" i="6"/>
  <c r="BK665" i="6"/>
  <c r="BK667" i="6"/>
  <c r="BK669" i="6"/>
  <c r="BK671" i="6"/>
  <c r="BK673" i="6"/>
  <c r="BK675" i="6"/>
  <c r="BK677" i="6"/>
  <c r="BK679" i="6"/>
  <c r="BK681" i="6"/>
  <c r="BK683" i="6"/>
  <c r="BK685" i="6"/>
  <c r="BK687" i="6"/>
  <c r="BK689" i="6"/>
  <c r="BK691" i="6"/>
  <c r="BK693" i="6"/>
  <c r="BK695" i="6"/>
  <c r="BK697" i="6"/>
  <c r="BK699" i="6"/>
  <c r="BK701" i="6"/>
  <c r="BK703" i="6"/>
  <c r="BK705" i="6"/>
  <c r="BK707" i="6"/>
  <c r="BK709" i="6"/>
  <c r="BK711" i="6"/>
  <c r="BK713" i="6"/>
  <c r="BK715" i="6"/>
  <c r="BK717" i="6"/>
  <c r="BK719" i="6"/>
  <c r="BK721" i="6"/>
  <c r="BK723" i="6"/>
  <c r="BK725" i="6"/>
  <c r="BK727" i="6"/>
  <c r="BK729" i="6"/>
  <c r="BK731" i="6"/>
  <c r="BK733" i="6"/>
  <c r="BK735" i="6"/>
  <c r="BK737" i="6"/>
  <c r="BK739" i="6"/>
  <c r="BK741" i="6"/>
  <c r="BK743" i="6"/>
  <c r="BK745" i="6"/>
  <c r="BK747" i="6"/>
  <c r="BK749" i="6"/>
  <c r="BK751" i="6"/>
  <c r="BK753" i="6"/>
  <c r="BK755" i="6"/>
  <c r="BK757" i="6"/>
  <c r="BK759" i="6"/>
  <c r="BK761" i="6"/>
  <c r="BK763" i="6"/>
  <c r="BK765" i="6"/>
  <c r="BK767" i="6"/>
  <c r="BK769" i="6"/>
  <c r="BK771" i="6"/>
  <c r="BK773" i="6"/>
  <c r="BK775" i="6"/>
  <c r="BK777" i="6"/>
  <c r="BK779" i="6"/>
  <c r="BK781" i="6"/>
  <c r="BK783" i="6"/>
  <c r="BK785" i="6"/>
  <c r="BK787" i="6"/>
  <c r="BK789" i="6"/>
  <c r="BK791" i="6"/>
  <c r="BK793" i="6"/>
  <c r="BK795" i="6"/>
  <c r="BK797" i="6"/>
  <c r="BK799" i="6"/>
  <c r="BK801" i="6"/>
  <c r="BK803" i="6"/>
  <c r="BK805" i="6"/>
  <c r="BK807" i="6"/>
  <c r="BK809" i="6"/>
  <c r="BK811" i="6"/>
  <c r="BK813" i="6"/>
  <c r="BK815" i="6"/>
  <c r="BK817" i="6"/>
  <c r="BK819" i="6"/>
  <c r="BK821" i="6"/>
  <c r="BK823" i="6"/>
  <c r="BK825" i="6"/>
  <c r="BK827" i="6"/>
  <c r="BK829" i="6"/>
  <c r="BK831" i="6"/>
  <c r="BK833" i="6"/>
  <c r="BK835" i="6"/>
  <c r="BK837" i="6"/>
  <c r="BK839" i="6"/>
  <c r="BK841" i="6"/>
  <c r="BK843" i="6"/>
  <c r="BK847" i="6"/>
  <c r="BK849" i="6"/>
  <c r="BK851" i="6"/>
  <c r="BK855" i="6"/>
  <c r="BK857" i="6"/>
  <c r="BK859" i="6"/>
  <c r="BK863" i="6"/>
  <c r="BK865" i="6"/>
  <c r="BK867" i="6"/>
  <c r="BK871" i="6"/>
  <c r="BK873" i="6"/>
  <c r="BK875" i="6"/>
  <c r="BK879" i="6"/>
  <c r="BK881" i="6"/>
  <c r="BK883" i="6"/>
  <c r="BK887" i="6"/>
  <c r="BK889" i="6"/>
  <c r="BK891" i="6"/>
  <c r="BK895" i="6"/>
  <c r="BK897" i="6"/>
  <c r="BK899" i="6"/>
  <c r="BK903" i="6"/>
  <c r="BK905" i="6"/>
  <c r="BK907" i="6"/>
  <c r="BK911" i="6"/>
  <c r="BK913" i="6"/>
  <c r="BK915" i="6"/>
  <c r="BK919" i="6"/>
  <c r="BK921" i="6"/>
  <c r="BK923" i="6"/>
  <c r="BK927" i="6"/>
  <c r="BK929" i="6"/>
  <c r="BK931" i="6"/>
  <c r="BK935" i="6"/>
  <c r="BK937" i="6"/>
  <c r="BK939" i="6"/>
  <c r="BK943" i="6"/>
  <c r="BK945" i="6"/>
  <c r="BK947" i="6"/>
  <c r="BK951" i="6"/>
  <c r="BK953" i="6"/>
  <c r="BK955" i="6"/>
  <c r="BK959" i="6"/>
  <c r="BK961" i="6"/>
  <c r="BK963" i="6"/>
  <c r="BK967" i="6"/>
  <c r="BK969" i="6"/>
  <c r="BK971" i="6"/>
  <c r="BK975" i="6"/>
  <c r="BK977" i="6"/>
  <c r="BK979" i="6"/>
  <c r="BK983" i="6"/>
  <c r="BK985" i="6"/>
  <c r="BK987" i="6"/>
  <c r="BK991" i="6"/>
  <c r="BK993" i="6"/>
  <c r="BK995" i="6"/>
  <c r="BK999" i="6"/>
  <c r="BK1001" i="6"/>
  <c r="BK1003" i="6"/>
  <c r="BK1007" i="6"/>
  <c r="BK1009" i="6"/>
  <c r="BK1011" i="6"/>
  <c r="BK1015" i="6"/>
  <c r="BK1017" i="6"/>
  <c r="BK1019" i="6"/>
  <c r="BK1023" i="6"/>
  <c r="BK1025" i="6"/>
  <c r="BK1027" i="6"/>
  <c r="BK1031" i="6"/>
  <c r="BK1033" i="6"/>
  <c r="BK1035" i="6"/>
  <c r="BK1039" i="6"/>
  <c r="BK1041" i="6"/>
  <c r="BK1043" i="6"/>
  <c r="BK1047" i="6"/>
  <c r="BK1049" i="6"/>
  <c r="BK1051" i="6"/>
  <c r="BK1055" i="6"/>
  <c r="BK1057" i="6"/>
  <c r="BK1059" i="6"/>
  <c r="BK1063" i="6"/>
  <c r="BK1065" i="6"/>
  <c r="BK1067" i="6"/>
  <c r="BK1071" i="6"/>
  <c r="BK1073" i="6"/>
  <c r="BK1075" i="6"/>
  <c r="BK1079" i="6"/>
  <c r="BK1081" i="6"/>
  <c r="BK1083" i="6"/>
  <c r="BK1087" i="6"/>
  <c r="BK1089" i="6"/>
  <c r="BK1091" i="6"/>
  <c r="BK1095" i="6"/>
  <c r="BK1097" i="6"/>
  <c r="BK1099" i="6"/>
  <c r="BK1103" i="6"/>
  <c r="BK1105" i="6"/>
  <c r="BK1107" i="6"/>
  <c r="BK1111" i="6"/>
  <c r="BK1113" i="6"/>
  <c r="BK1115" i="6"/>
  <c r="BK1119" i="6"/>
  <c r="BK1121" i="6"/>
  <c r="BK1123" i="6"/>
  <c r="BK1127" i="6"/>
  <c r="BK1129" i="6"/>
  <c r="BK1131" i="6"/>
  <c r="BK1135" i="6"/>
  <c r="BK1137" i="6"/>
  <c r="BK1139" i="6"/>
  <c r="BK1143" i="6"/>
  <c r="BK1145" i="6"/>
  <c r="BK1147" i="6"/>
  <c r="BK1151" i="6"/>
  <c r="BK1153" i="6"/>
  <c r="BK1155" i="6"/>
  <c r="BK1159" i="6"/>
  <c r="BK1161" i="6"/>
  <c r="BK1163" i="6"/>
  <c r="BK1167" i="6"/>
  <c r="BK1169" i="6"/>
  <c r="BK1171" i="6"/>
  <c r="BK1175" i="6"/>
  <c r="BK1177" i="6"/>
  <c r="BK1179" i="6"/>
  <c r="BK1183" i="6"/>
  <c r="BK1185" i="6"/>
  <c r="BK1187" i="6"/>
  <c r="BK1191" i="6"/>
  <c r="BK1193" i="6"/>
  <c r="BK1195" i="6"/>
  <c r="BK1199" i="6"/>
  <c r="BK1201" i="6"/>
  <c r="BK1203" i="6"/>
  <c r="BK1207" i="6"/>
  <c r="BK1209" i="6"/>
  <c r="BK1211" i="6"/>
  <c r="BK1215" i="6"/>
  <c r="BK1217" i="6"/>
  <c r="BK1219" i="6"/>
  <c r="BK1223" i="6"/>
  <c r="BK1225" i="6"/>
  <c r="BK1227" i="6"/>
  <c r="BK1231" i="6"/>
  <c r="BK1233" i="6"/>
  <c r="BK1235" i="6"/>
  <c r="BK1239" i="6"/>
  <c r="BK1241" i="6"/>
  <c r="BK1243" i="6"/>
  <c r="BK1247" i="6"/>
  <c r="BK1249" i="6"/>
  <c r="BK1251" i="6"/>
  <c r="BK1255" i="6"/>
  <c r="BK1257" i="6"/>
  <c r="BK1259" i="6"/>
  <c r="BK1263" i="6"/>
  <c r="BK1265" i="6"/>
  <c r="BK1267" i="6"/>
  <c r="BK1271" i="6"/>
  <c r="BK1273" i="6"/>
  <c r="BK1275" i="6"/>
  <c r="BK1279" i="6"/>
  <c r="BK1281" i="6"/>
  <c r="BK1283" i="6"/>
  <c r="BK1287" i="6"/>
  <c r="BK1289" i="6"/>
  <c r="BK1291" i="6"/>
  <c r="BK1295" i="6"/>
  <c r="BK1297" i="6"/>
  <c r="BK1299" i="6"/>
  <c r="BK1303" i="6"/>
  <c r="BK1305" i="6"/>
  <c r="BK1307" i="6"/>
  <c r="BK1311" i="6"/>
  <c r="BK1313" i="6"/>
  <c r="BK1315" i="6"/>
  <c r="BK1319" i="6"/>
  <c r="BK1321" i="6"/>
  <c r="BK1323" i="6"/>
  <c r="BK1327" i="6"/>
  <c r="BK1329" i="6"/>
  <c r="BK1331" i="6"/>
  <c r="BK1335" i="6"/>
  <c r="BK1337" i="6"/>
  <c r="BK1339" i="6"/>
  <c r="BK1343" i="6"/>
  <c r="BK1345" i="6"/>
  <c r="BK1347" i="6"/>
  <c r="BK1351" i="6"/>
  <c r="BK1353" i="6"/>
  <c r="BK1355" i="6"/>
  <c r="BK1359" i="6"/>
  <c r="BK1361" i="6"/>
  <c r="BK1363" i="6"/>
  <c r="BK1367" i="6"/>
  <c r="BK1369" i="6"/>
  <c r="BK1371" i="6"/>
  <c r="BK1375" i="6"/>
  <c r="BK1377" i="6"/>
  <c r="BK1379" i="6"/>
  <c r="BK1383" i="6"/>
  <c r="BK1385" i="6"/>
  <c r="BK1387" i="6"/>
  <c r="BK1391" i="6"/>
  <c r="BK1393" i="6"/>
  <c r="BK1395" i="6"/>
  <c r="BK1399" i="6"/>
  <c r="BK1401" i="6"/>
  <c r="BK1403" i="6"/>
  <c r="BK1407" i="6"/>
  <c r="BK1409" i="6"/>
  <c r="BK1411" i="6"/>
  <c r="BK1415" i="6"/>
  <c r="BK1417" i="6"/>
  <c r="BK1419" i="6"/>
  <c r="BK1423" i="6"/>
  <c r="BK1425" i="6"/>
  <c r="BK1427" i="6"/>
  <c r="BK1431" i="6"/>
  <c r="BK1433" i="6"/>
  <c r="BK1435" i="6"/>
  <c r="BK1439" i="6"/>
  <c r="BK1441" i="6"/>
  <c r="BK1443" i="6"/>
  <c r="BK1447" i="6"/>
  <c r="BK1449" i="6"/>
  <c r="BK1451" i="6"/>
  <c r="BK1455" i="6"/>
  <c r="BK1457" i="6"/>
  <c r="BK1459" i="6"/>
  <c r="BK1463" i="6"/>
  <c r="BK2" i="6"/>
  <c r="BW1407" i="6" l="1"/>
  <c r="BW1354" i="6"/>
  <c r="BN959" i="6"/>
  <c r="BN1359" i="6"/>
  <c r="BN1287" i="6"/>
  <c r="BN1263" i="6"/>
  <c r="BW1326" i="6"/>
  <c r="BU1326" i="6"/>
  <c r="BV1326" i="6" s="1"/>
  <c r="BW1318" i="6"/>
  <c r="BU1318" i="6"/>
  <c r="BV1318" i="6" s="1"/>
  <c r="BW1310" i="6"/>
  <c r="BU1310" i="6"/>
  <c r="BV1310" i="6" s="1"/>
  <c r="BW1302" i="6"/>
  <c r="BU1302" i="6"/>
  <c r="BV1302" i="6" s="1"/>
  <c r="BW1294" i="6"/>
  <c r="BU1294" i="6"/>
  <c r="BV1294" i="6" s="1"/>
  <c r="BW1286" i="6"/>
  <c r="BU1286" i="6"/>
  <c r="BV1286" i="6" s="1"/>
  <c r="BW1278" i="6"/>
  <c r="BU1278" i="6"/>
  <c r="BV1278" i="6" s="1"/>
  <c r="BW1270" i="6"/>
  <c r="BU1270" i="6"/>
  <c r="BV1270" i="6" s="1"/>
  <c r="BW1262" i="6"/>
  <c r="BU1262" i="6"/>
  <c r="BV1262" i="6" s="1"/>
  <c r="BW1254" i="6"/>
  <c r="BU1254" i="6"/>
  <c r="BV1254" i="6" s="1"/>
  <c r="BW1246" i="6"/>
  <c r="BU1246" i="6"/>
  <c r="BV1246" i="6" s="1"/>
  <c r="BW1238" i="6"/>
  <c r="BU1238" i="6"/>
  <c r="BV1238" i="6" s="1"/>
  <c r="BW1230" i="6"/>
  <c r="BU1230" i="6"/>
  <c r="BV1230" i="6" s="1"/>
  <c r="BW1222" i="6"/>
  <c r="BU1222" i="6"/>
  <c r="BV1222" i="6" s="1"/>
  <c r="BW1214" i="6"/>
  <c r="BU1214" i="6"/>
  <c r="BV1214" i="6" s="1"/>
  <c r="BW1206" i="6"/>
  <c r="BU1206" i="6"/>
  <c r="BV1206" i="6" s="1"/>
  <c r="BW1198" i="6"/>
  <c r="BU1198" i="6"/>
  <c r="BV1198" i="6" s="1"/>
  <c r="BW1190" i="6"/>
  <c r="BU1190" i="6"/>
  <c r="BV1190" i="6" s="1"/>
  <c r="BW1182" i="6"/>
  <c r="BU1182" i="6"/>
  <c r="BV1182" i="6" s="1"/>
  <c r="BW1174" i="6"/>
  <c r="BU1174" i="6"/>
  <c r="BV1174" i="6" s="1"/>
  <c r="BW1166" i="6"/>
  <c r="BU1166" i="6"/>
  <c r="BV1166" i="6" s="1"/>
  <c r="BW1158" i="6"/>
  <c r="BU1158" i="6"/>
  <c r="BV1158" i="6" s="1"/>
  <c r="BW1150" i="6"/>
  <c r="BU1150" i="6"/>
  <c r="BV1150" i="6" s="1"/>
  <c r="BW1142" i="6"/>
  <c r="BU1142" i="6"/>
  <c r="BV1142" i="6" s="1"/>
  <c r="BW1134" i="6"/>
  <c r="BU1134" i="6"/>
  <c r="BV1134" i="6" s="1"/>
  <c r="BW1126" i="6"/>
  <c r="BU1126" i="6"/>
  <c r="BV1126" i="6" s="1"/>
  <c r="BW1118" i="6"/>
  <c r="BU1118" i="6"/>
  <c r="BV1118" i="6" s="1"/>
  <c r="BW1110" i="6"/>
  <c r="BU1110" i="6"/>
  <c r="BV1110" i="6" s="1"/>
  <c r="BW1102" i="6"/>
  <c r="BU1102" i="6"/>
  <c r="BV1102" i="6" s="1"/>
  <c r="BW1094" i="6"/>
  <c r="BU1094" i="6"/>
  <c r="BV1094" i="6" s="1"/>
  <c r="BW1086" i="6"/>
  <c r="BU1086" i="6"/>
  <c r="BV1086" i="6" s="1"/>
  <c r="BW1078" i="6"/>
  <c r="BU1078" i="6"/>
  <c r="BV1078" i="6" s="1"/>
  <c r="BW1070" i="6"/>
  <c r="BU1070" i="6"/>
  <c r="BV1070" i="6" s="1"/>
  <c r="BW1062" i="6"/>
  <c r="BU1062" i="6"/>
  <c r="BV1062" i="6" s="1"/>
  <c r="BW1054" i="6"/>
  <c r="BU1054" i="6"/>
  <c r="BV1054" i="6" s="1"/>
  <c r="BW1046" i="6"/>
  <c r="BU1046" i="6"/>
  <c r="BV1046" i="6" s="1"/>
  <c r="BW1038" i="6"/>
  <c r="BU1038" i="6"/>
  <c r="BV1038" i="6" s="1"/>
  <c r="BW1030" i="6"/>
  <c r="BU1030" i="6"/>
  <c r="BV1030" i="6" s="1"/>
  <c r="BW1022" i="6"/>
  <c r="BU1022" i="6"/>
  <c r="BV1022" i="6" s="1"/>
  <c r="BW1014" i="6"/>
  <c r="BU1014" i="6"/>
  <c r="BV1014" i="6" s="1"/>
  <c r="BW1006" i="6"/>
  <c r="BU1006" i="6"/>
  <c r="BV1006" i="6" s="1"/>
  <c r="BW998" i="6"/>
  <c r="BU998" i="6"/>
  <c r="BV998" i="6" s="1"/>
  <c r="BW990" i="6"/>
  <c r="BU990" i="6"/>
  <c r="BV990" i="6" s="1"/>
  <c r="BW982" i="6"/>
  <c r="BU982" i="6"/>
  <c r="BV982" i="6" s="1"/>
  <c r="BW974" i="6"/>
  <c r="BU974" i="6"/>
  <c r="BV974" i="6" s="1"/>
  <c r="BW966" i="6"/>
  <c r="BU966" i="6"/>
  <c r="BV966" i="6" s="1"/>
  <c r="BW958" i="6"/>
  <c r="BU958" i="6"/>
  <c r="BV958" i="6" s="1"/>
  <c r="BW950" i="6"/>
  <c r="BU950" i="6"/>
  <c r="BV950" i="6" s="1"/>
  <c r="BW942" i="6"/>
  <c r="BU942" i="6"/>
  <c r="BV942" i="6" s="1"/>
  <c r="BW934" i="6"/>
  <c r="BU934" i="6"/>
  <c r="BV934" i="6" s="1"/>
  <c r="BW926" i="6"/>
  <c r="BU926" i="6"/>
  <c r="BV926" i="6" s="1"/>
  <c r="BW918" i="6"/>
  <c r="BU918" i="6"/>
  <c r="BV918" i="6" s="1"/>
  <c r="BW910" i="6"/>
  <c r="BU910" i="6"/>
  <c r="BV910" i="6" s="1"/>
  <c r="BW902" i="6"/>
  <c r="BU902" i="6"/>
  <c r="BV902" i="6" s="1"/>
  <c r="BW894" i="6"/>
  <c r="BU894" i="6"/>
  <c r="BV894" i="6" s="1"/>
  <c r="BW886" i="6"/>
  <c r="BU886" i="6"/>
  <c r="BV886" i="6" s="1"/>
  <c r="BW878" i="6"/>
  <c r="BU878" i="6"/>
  <c r="BV878" i="6" s="1"/>
  <c r="BW870" i="6"/>
  <c r="BU870" i="6"/>
  <c r="BV870" i="6" s="1"/>
  <c r="BW862" i="6"/>
  <c r="BU862" i="6"/>
  <c r="BV862" i="6" s="1"/>
  <c r="BW854" i="6"/>
  <c r="BU854" i="6"/>
  <c r="BV854" i="6" s="1"/>
  <c r="BW846" i="6"/>
  <c r="BU846" i="6"/>
  <c r="BV846" i="6" s="1"/>
  <c r="BW838" i="6"/>
  <c r="BU838" i="6"/>
  <c r="BV838" i="6" s="1"/>
  <c r="BW830" i="6"/>
  <c r="BU830" i="6"/>
  <c r="BV830" i="6" s="1"/>
  <c r="BW822" i="6"/>
  <c r="BU822" i="6"/>
  <c r="BV822" i="6" s="1"/>
  <c r="BW814" i="6"/>
  <c r="BU814" i="6"/>
  <c r="BV814" i="6" s="1"/>
  <c r="BW806" i="6"/>
  <c r="BU806" i="6"/>
  <c r="BV806" i="6" s="1"/>
  <c r="BW798" i="6"/>
  <c r="BU798" i="6"/>
  <c r="BV798" i="6" s="1"/>
  <c r="BW790" i="6"/>
  <c r="BU790" i="6"/>
  <c r="BV790" i="6" s="1"/>
  <c r="BW782" i="6"/>
  <c r="BU782" i="6"/>
  <c r="BV782" i="6" s="1"/>
  <c r="BW774" i="6"/>
  <c r="BU774" i="6"/>
  <c r="BV774" i="6" s="1"/>
  <c r="BW766" i="6"/>
  <c r="BU766" i="6"/>
  <c r="BV766" i="6" s="1"/>
  <c r="BW758" i="6"/>
  <c r="BU758" i="6"/>
  <c r="BV758" i="6" s="1"/>
  <c r="BW750" i="6"/>
  <c r="BU750" i="6"/>
  <c r="BV750" i="6" s="1"/>
  <c r="BW742" i="6"/>
  <c r="BU742" i="6"/>
  <c r="BV742" i="6" s="1"/>
  <c r="BW734" i="6"/>
  <c r="BU734" i="6"/>
  <c r="BV734" i="6" s="1"/>
  <c r="BW726" i="6"/>
  <c r="BU726" i="6"/>
  <c r="BV726" i="6" s="1"/>
  <c r="BW718" i="6"/>
  <c r="BU718" i="6"/>
  <c r="BV718" i="6" s="1"/>
  <c r="BW710" i="6"/>
  <c r="BU710" i="6"/>
  <c r="BV710" i="6" s="1"/>
  <c r="BW702" i="6"/>
  <c r="BU702" i="6"/>
  <c r="BV702" i="6" s="1"/>
  <c r="BW694" i="6"/>
  <c r="BU694" i="6"/>
  <c r="BV694" i="6" s="1"/>
  <c r="BW686" i="6"/>
  <c r="BU686" i="6"/>
  <c r="BV686" i="6" s="1"/>
  <c r="BW678" i="6"/>
  <c r="BU678" i="6"/>
  <c r="BV678" i="6" s="1"/>
  <c r="BW670" i="6"/>
  <c r="BU670" i="6"/>
  <c r="BV670" i="6" s="1"/>
  <c r="BW662" i="6"/>
  <c r="BU662" i="6"/>
  <c r="BV662" i="6" s="1"/>
  <c r="BW654" i="6"/>
  <c r="BU654" i="6"/>
  <c r="BV654" i="6" s="1"/>
  <c r="BW646" i="6"/>
  <c r="BU646" i="6"/>
  <c r="BV646" i="6" s="1"/>
  <c r="BW638" i="6"/>
  <c r="BU638" i="6"/>
  <c r="BV638" i="6" s="1"/>
  <c r="BW630" i="6"/>
  <c r="BU630" i="6"/>
  <c r="BV630" i="6" s="1"/>
  <c r="BW622" i="6"/>
  <c r="BU622" i="6"/>
  <c r="BV622" i="6" s="1"/>
  <c r="BW614" i="6"/>
  <c r="BU614" i="6"/>
  <c r="BV614" i="6" s="1"/>
  <c r="BW606" i="6"/>
  <c r="BU606" i="6"/>
  <c r="BV606" i="6" s="1"/>
  <c r="BW598" i="6"/>
  <c r="BU598" i="6"/>
  <c r="BV598" i="6" s="1"/>
  <c r="BW590" i="6"/>
  <c r="BU590" i="6"/>
  <c r="BV590" i="6" s="1"/>
  <c r="BW582" i="6"/>
  <c r="BU582" i="6"/>
  <c r="BV582" i="6" s="1"/>
  <c r="BW574" i="6"/>
  <c r="BU574" i="6"/>
  <c r="BV574" i="6" s="1"/>
  <c r="BW566" i="6"/>
  <c r="BU566" i="6"/>
  <c r="BV566" i="6" s="1"/>
  <c r="BW558" i="6"/>
  <c r="BU558" i="6"/>
  <c r="BV558" i="6" s="1"/>
  <c r="BW550" i="6"/>
  <c r="BU550" i="6"/>
  <c r="BV550" i="6" s="1"/>
  <c r="BW542" i="6"/>
  <c r="BU542" i="6"/>
  <c r="BV542" i="6" s="1"/>
  <c r="BW534" i="6"/>
  <c r="BU534" i="6"/>
  <c r="BV534" i="6" s="1"/>
  <c r="BW526" i="6"/>
  <c r="BU526" i="6"/>
  <c r="BV526" i="6" s="1"/>
  <c r="BW518" i="6"/>
  <c r="BU518" i="6"/>
  <c r="BV518" i="6" s="1"/>
  <c r="BW510" i="6"/>
  <c r="BU510" i="6"/>
  <c r="BV510" i="6" s="1"/>
  <c r="BW502" i="6"/>
  <c r="BU502" i="6"/>
  <c r="BV502" i="6" s="1"/>
  <c r="BW494" i="6"/>
  <c r="BU494" i="6"/>
  <c r="BV494" i="6" s="1"/>
  <c r="BW486" i="6"/>
  <c r="BU486" i="6"/>
  <c r="BV486" i="6" s="1"/>
  <c r="BW478" i="6"/>
  <c r="BU478" i="6"/>
  <c r="BV478" i="6" s="1"/>
  <c r="BW470" i="6"/>
  <c r="BU470" i="6"/>
  <c r="BV470" i="6" s="1"/>
  <c r="BW462" i="6"/>
  <c r="BU462" i="6"/>
  <c r="BV462" i="6" s="1"/>
  <c r="BW454" i="6"/>
  <c r="BU454" i="6"/>
  <c r="BV454" i="6" s="1"/>
  <c r="BW446" i="6"/>
  <c r="BU446" i="6"/>
  <c r="BV446" i="6" s="1"/>
  <c r="BW438" i="6"/>
  <c r="BU438" i="6"/>
  <c r="BV438" i="6" s="1"/>
  <c r="BW430" i="6"/>
  <c r="BU430" i="6"/>
  <c r="BV430" i="6" s="1"/>
  <c r="BW422" i="6"/>
  <c r="BU422" i="6"/>
  <c r="BV422" i="6" s="1"/>
  <c r="BW414" i="6"/>
  <c r="BU414" i="6"/>
  <c r="BV414" i="6" s="1"/>
  <c r="BW406" i="6"/>
  <c r="BU406" i="6"/>
  <c r="BV406" i="6" s="1"/>
  <c r="BW398" i="6"/>
  <c r="BU398" i="6"/>
  <c r="BV398" i="6" s="1"/>
  <c r="BW390" i="6"/>
  <c r="BU390" i="6"/>
  <c r="BV390" i="6" s="1"/>
  <c r="BW382" i="6"/>
  <c r="BU382" i="6"/>
  <c r="BV382" i="6" s="1"/>
  <c r="BW374" i="6"/>
  <c r="BU374" i="6"/>
  <c r="BV374" i="6" s="1"/>
  <c r="BW366" i="6"/>
  <c r="BU366" i="6"/>
  <c r="BV366" i="6" s="1"/>
  <c r="BW358" i="6"/>
  <c r="BU358" i="6"/>
  <c r="BV358" i="6" s="1"/>
  <c r="BW350" i="6"/>
  <c r="BU350" i="6"/>
  <c r="BV350" i="6" s="1"/>
  <c r="BW342" i="6"/>
  <c r="BU342" i="6"/>
  <c r="BV342" i="6" s="1"/>
  <c r="BW334" i="6"/>
  <c r="BU334" i="6"/>
  <c r="BV334" i="6" s="1"/>
  <c r="BW326" i="6"/>
  <c r="BU326" i="6"/>
  <c r="BV326" i="6" s="1"/>
  <c r="BW318" i="6"/>
  <c r="BU318" i="6"/>
  <c r="BV318" i="6" s="1"/>
  <c r="BW310" i="6"/>
  <c r="BU310" i="6"/>
  <c r="BV310" i="6" s="1"/>
  <c r="BW302" i="6"/>
  <c r="BU302" i="6"/>
  <c r="BV302" i="6" s="1"/>
  <c r="BW294" i="6"/>
  <c r="BU294" i="6"/>
  <c r="BV294" i="6" s="1"/>
  <c r="BW286" i="6"/>
  <c r="BU286" i="6"/>
  <c r="BV286" i="6" s="1"/>
  <c r="BW278" i="6"/>
  <c r="BU278" i="6"/>
  <c r="BV278" i="6" s="1"/>
  <c r="BW270" i="6"/>
  <c r="BU270" i="6"/>
  <c r="BV270" i="6" s="1"/>
  <c r="BW262" i="6"/>
  <c r="BU262" i="6"/>
  <c r="BV262" i="6" s="1"/>
  <c r="BW254" i="6"/>
  <c r="BU254" i="6"/>
  <c r="BV254" i="6" s="1"/>
  <c r="BW246" i="6"/>
  <c r="BU246" i="6"/>
  <c r="BV246" i="6" s="1"/>
  <c r="BW238" i="6"/>
  <c r="BU238" i="6"/>
  <c r="BV238" i="6" s="1"/>
  <c r="BW230" i="6"/>
  <c r="BU230" i="6"/>
  <c r="BV230" i="6" s="1"/>
  <c r="BW222" i="6"/>
  <c r="BU222" i="6"/>
  <c r="BV222" i="6" s="1"/>
  <c r="BW214" i="6"/>
  <c r="BU214" i="6"/>
  <c r="BV214" i="6" s="1"/>
  <c r="BW206" i="6"/>
  <c r="BU206" i="6"/>
  <c r="BV206" i="6" s="1"/>
  <c r="BW198" i="6"/>
  <c r="BU198" i="6"/>
  <c r="BV198" i="6" s="1"/>
  <c r="BW190" i="6"/>
  <c r="BU190" i="6"/>
  <c r="BV190" i="6" s="1"/>
  <c r="BW182" i="6"/>
  <c r="BU182" i="6"/>
  <c r="BV182" i="6" s="1"/>
  <c r="BW174" i="6"/>
  <c r="BU174" i="6"/>
  <c r="BV174" i="6" s="1"/>
  <c r="BW166" i="6"/>
  <c r="BU166" i="6"/>
  <c r="BV166" i="6" s="1"/>
  <c r="BW158" i="6"/>
  <c r="BU158" i="6"/>
  <c r="BV158" i="6" s="1"/>
  <c r="BW150" i="6"/>
  <c r="BU150" i="6"/>
  <c r="BV150" i="6" s="1"/>
  <c r="BW142" i="6"/>
  <c r="BU142" i="6"/>
  <c r="BV142" i="6" s="1"/>
  <c r="BW134" i="6"/>
  <c r="BU134" i="6"/>
  <c r="BV134" i="6" s="1"/>
  <c r="BW126" i="6"/>
  <c r="BU126" i="6"/>
  <c r="BV126" i="6" s="1"/>
  <c r="BW118" i="6"/>
  <c r="BU118" i="6"/>
  <c r="BV118" i="6" s="1"/>
  <c r="BW110" i="6"/>
  <c r="BU110" i="6"/>
  <c r="BV110" i="6" s="1"/>
  <c r="BW102" i="6"/>
  <c r="BU102" i="6"/>
  <c r="BV102" i="6" s="1"/>
  <c r="BW94" i="6"/>
  <c r="BU94" i="6"/>
  <c r="BV94" i="6" s="1"/>
  <c r="BW86" i="6"/>
  <c r="BU86" i="6"/>
  <c r="BV86" i="6" s="1"/>
  <c r="BW78" i="6"/>
  <c r="BU78" i="6"/>
  <c r="BV78" i="6" s="1"/>
  <c r="BW70" i="6"/>
  <c r="BU70" i="6"/>
  <c r="BV70" i="6" s="1"/>
  <c r="BW62" i="6"/>
  <c r="BU62" i="6"/>
  <c r="BV62" i="6" s="1"/>
  <c r="BW54" i="6"/>
  <c r="BU54" i="6"/>
  <c r="BV54" i="6" s="1"/>
  <c r="BW46" i="6"/>
  <c r="BU46" i="6"/>
  <c r="BV46" i="6" s="1"/>
  <c r="BW38" i="6"/>
  <c r="BU38" i="6"/>
  <c r="BV38" i="6" s="1"/>
  <c r="BW30" i="6"/>
  <c r="BU30" i="6"/>
  <c r="BV30" i="6" s="1"/>
  <c r="BW22" i="6"/>
  <c r="BU22" i="6"/>
  <c r="BV22" i="6" s="1"/>
  <c r="BW14" i="6"/>
  <c r="BU14" i="6"/>
  <c r="BV14" i="6" s="1"/>
  <c r="BW6" i="6"/>
  <c r="BU6" i="6"/>
  <c r="BV6" i="6" s="1"/>
  <c r="BU1462" i="6"/>
  <c r="BV1462" i="6" s="1"/>
  <c r="BU1454" i="6"/>
  <c r="BV1454" i="6" s="1"/>
  <c r="BU1446" i="6"/>
  <c r="BV1446" i="6" s="1"/>
  <c r="BU1438" i="6"/>
  <c r="BV1438" i="6" s="1"/>
  <c r="BU1430" i="6"/>
  <c r="BV1430" i="6" s="1"/>
  <c r="BU1422" i="6"/>
  <c r="BV1422" i="6" s="1"/>
  <c r="BU1414" i="6"/>
  <c r="BV1414" i="6" s="1"/>
  <c r="BU1406" i="6"/>
  <c r="BV1406" i="6" s="1"/>
  <c r="BU1398" i="6"/>
  <c r="BV1398" i="6" s="1"/>
  <c r="BU1390" i="6"/>
  <c r="BV1390" i="6" s="1"/>
  <c r="BU1382" i="6"/>
  <c r="BV1382" i="6" s="1"/>
  <c r="BU1374" i="6"/>
  <c r="BV1374" i="6" s="1"/>
  <c r="BU1366" i="6"/>
  <c r="BV1366" i="6" s="1"/>
  <c r="BU1358" i="6"/>
  <c r="BV1358" i="6" s="1"/>
  <c r="BU1350" i="6"/>
  <c r="BV1350" i="6" s="1"/>
  <c r="BU1342" i="6"/>
  <c r="BV1342" i="6" s="1"/>
  <c r="BU1334" i="6"/>
  <c r="BV1334" i="6" s="1"/>
  <c r="BW1325" i="6"/>
  <c r="BU1325" i="6"/>
  <c r="BV1325" i="6" s="1"/>
  <c r="BW1317" i="6"/>
  <c r="BU1317" i="6"/>
  <c r="BV1317" i="6" s="1"/>
  <c r="BW1309" i="6"/>
  <c r="BU1309" i="6"/>
  <c r="BV1309" i="6" s="1"/>
  <c r="BW1301" i="6"/>
  <c r="BU1301" i="6"/>
  <c r="BV1301" i="6" s="1"/>
  <c r="BW1293" i="6"/>
  <c r="BU1293" i="6"/>
  <c r="BV1293" i="6" s="1"/>
  <c r="BW1285" i="6"/>
  <c r="BU1285" i="6"/>
  <c r="BV1285" i="6" s="1"/>
  <c r="BW1277" i="6"/>
  <c r="BU1277" i="6"/>
  <c r="BV1277" i="6" s="1"/>
  <c r="BW1269" i="6"/>
  <c r="BU1269" i="6"/>
  <c r="BV1269" i="6" s="1"/>
  <c r="BW1261" i="6"/>
  <c r="BU1261" i="6"/>
  <c r="BV1261" i="6" s="1"/>
  <c r="BW1253" i="6"/>
  <c r="BU1253" i="6"/>
  <c r="BV1253" i="6" s="1"/>
  <c r="BW1245" i="6"/>
  <c r="BU1245" i="6"/>
  <c r="BV1245" i="6" s="1"/>
  <c r="BW1237" i="6"/>
  <c r="BU1237" i="6"/>
  <c r="BV1237" i="6" s="1"/>
  <c r="BW1229" i="6"/>
  <c r="BU1229" i="6"/>
  <c r="BV1229" i="6" s="1"/>
  <c r="BW1221" i="6"/>
  <c r="BU1221" i="6"/>
  <c r="BV1221" i="6" s="1"/>
  <c r="BW1213" i="6"/>
  <c r="BU1213" i="6"/>
  <c r="BV1213" i="6" s="1"/>
  <c r="BW1205" i="6"/>
  <c r="BU1205" i="6"/>
  <c r="BV1205" i="6" s="1"/>
  <c r="BW1197" i="6"/>
  <c r="BU1197" i="6"/>
  <c r="BV1197" i="6" s="1"/>
  <c r="BW1189" i="6"/>
  <c r="BU1189" i="6"/>
  <c r="BV1189" i="6" s="1"/>
  <c r="BW1181" i="6"/>
  <c r="BU1181" i="6"/>
  <c r="BV1181" i="6" s="1"/>
  <c r="BW1173" i="6"/>
  <c r="BU1173" i="6"/>
  <c r="BV1173" i="6" s="1"/>
  <c r="BW1165" i="6"/>
  <c r="BU1165" i="6"/>
  <c r="BV1165" i="6" s="1"/>
  <c r="BW1157" i="6"/>
  <c r="BU1157" i="6"/>
  <c r="BV1157" i="6" s="1"/>
  <c r="BW1149" i="6"/>
  <c r="BU1149" i="6"/>
  <c r="BV1149" i="6" s="1"/>
  <c r="BW1141" i="6"/>
  <c r="BU1141" i="6"/>
  <c r="BV1141" i="6" s="1"/>
  <c r="BW1133" i="6"/>
  <c r="BU1133" i="6"/>
  <c r="BV1133" i="6" s="1"/>
  <c r="BW1125" i="6"/>
  <c r="BU1125" i="6"/>
  <c r="BV1125" i="6" s="1"/>
  <c r="BW1117" i="6"/>
  <c r="BU1117" i="6"/>
  <c r="BV1117" i="6" s="1"/>
  <c r="BW1109" i="6"/>
  <c r="BU1109" i="6"/>
  <c r="BV1109" i="6" s="1"/>
  <c r="BW1101" i="6"/>
  <c r="BU1101" i="6"/>
  <c r="BV1101" i="6" s="1"/>
  <c r="BW1093" i="6"/>
  <c r="BU1093" i="6"/>
  <c r="BV1093" i="6" s="1"/>
  <c r="BW1085" i="6"/>
  <c r="BU1085" i="6"/>
  <c r="BV1085" i="6" s="1"/>
  <c r="BW1077" i="6"/>
  <c r="BU1077" i="6"/>
  <c r="BV1077" i="6" s="1"/>
  <c r="BW1069" i="6"/>
  <c r="BU1069" i="6"/>
  <c r="BV1069" i="6" s="1"/>
  <c r="BW1061" i="6"/>
  <c r="BU1061" i="6"/>
  <c r="BV1061" i="6" s="1"/>
  <c r="BW1053" i="6"/>
  <c r="BU1053" i="6"/>
  <c r="BV1053" i="6" s="1"/>
  <c r="BW1045" i="6"/>
  <c r="BU1045" i="6"/>
  <c r="BV1045" i="6" s="1"/>
  <c r="BW1037" i="6"/>
  <c r="BU1037" i="6"/>
  <c r="BV1037" i="6" s="1"/>
  <c r="BW1029" i="6"/>
  <c r="BU1029" i="6"/>
  <c r="BV1029" i="6" s="1"/>
  <c r="BW1021" i="6"/>
  <c r="BU1021" i="6"/>
  <c r="BV1021" i="6" s="1"/>
  <c r="BW1013" i="6"/>
  <c r="BU1013" i="6"/>
  <c r="BV1013" i="6" s="1"/>
  <c r="BW1005" i="6"/>
  <c r="BU1005" i="6"/>
  <c r="BV1005" i="6" s="1"/>
  <c r="BW997" i="6"/>
  <c r="BU997" i="6"/>
  <c r="BV997" i="6" s="1"/>
  <c r="BW989" i="6"/>
  <c r="BU989" i="6"/>
  <c r="BV989" i="6" s="1"/>
  <c r="BW981" i="6"/>
  <c r="BU981" i="6"/>
  <c r="BV981" i="6" s="1"/>
  <c r="BW973" i="6"/>
  <c r="BU973" i="6"/>
  <c r="BV973" i="6" s="1"/>
  <c r="BW965" i="6"/>
  <c r="BU965" i="6"/>
  <c r="BV965" i="6" s="1"/>
  <c r="BW957" i="6"/>
  <c r="BU957" i="6"/>
  <c r="BV957" i="6" s="1"/>
  <c r="BW949" i="6"/>
  <c r="BU949" i="6"/>
  <c r="BV949" i="6" s="1"/>
  <c r="BW941" i="6"/>
  <c r="BU941" i="6"/>
  <c r="BV941" i="6" s="1"/>
  <c r="BW933" i="6"/>
  <c r="BU933" i="6"/>
  <c r="BV933" i="6" s="1"/>
  <c r="BW925" i="6"/>
  <c r="BU925" i="6"/>
  <c r="BV925" i="6" s="1"/>
  <c r="BW917" i="6"/>
  <c r="BU917" i="6"/>
  <c r="BV917" i="6" s="1"/>
  <c r="BW909" i="6"/>
  <c r="BU909" i="6"/>
  <c r="BV909" i="6" s="1"/>
  <c r="BW901" i="6"/>
  <c r="BU901" i="6"/>
  <c r="BV901" i="6" s="1"/>
  <c r="BW893" i="6"/>
  <c r="BU893" i="6"/>
  <c r="BV893" i="6" s="1"/>
  <c r="BW885" i="6"/>
  <c r="BU885" i="6"/>
  <c r="BV885" i="6" s="1"/>
  <c r="BW877" i="6"/>
  <c r="BU877" i="6"/>
  <c r="BV877" i="6" s="1"/>
  <c r="BW869" i="6"/>
  <c r="BU869" i="6"/>
  <c r="BV869" i="6" s="1"/>
  <c r="BW861" i="6"/>
  <c r="BU861" i="6"/>
  <c r="BV861" i="6" s="1"/>
  <c r="BW853" i="6"/>
  <c r="BU853" i="6"/>
  <c r="BV853" i="6" s="1"/>
  <c r="BW845" i="6"/>
  <c r="BU845" i="6"/>
  <c r="BV845" i="6" s="1"/>
  <c r="BW837" i="6"/>
  <c r="BU837" i="6"/>
  <c r="BV837" i="6" s="1"/>
  <c r="BW829" i="6"/>
  <c r="BU829" i="6"/>
  <c r="BV829" i="6" s="1"/>
  <c r="BW821" i="6"/>
  <c r="BU821" i="6"/>
  <c r="BV821" i="6" s="1"/>
  <c r="BW813" i="6"/>
  <c r="BU813" i="6"/>
  <c r="BV813" i="6" s="1"/>
  <c r="BW805" i="6"/>
  <c r="BU805" i="6"/>
  <c r="BV805" i="6" s="1"/>
  <c r="BW797" i="6"/>
  <c r="BU797" i="6"/>
  <c r="BV797" i="6" s="1"/>
  <c r="BW789" i="6"/>
  <c r="BU789" i="6"/>
  <c r="BV789" i="6" s="1"/>
  <c r="BW781" i="6"/>
  <c r="BU781" i="6"/>
  <c r="BV781" i="6" s="1"/>
  <c r="BW773" i="6"/>
  <c r="BU773" i="6"/>
  <c r="BV773" i="6" s="1"/>
  <c r="BW765" i="6"/>
  <c r="BU765" i="6"/>
  <c r="BV765" i="6" s="1"/>
  <c r="BW757" i="6"/>
  <c r="BU757" i="6"/>
  <c r="BV757" i="6" s="1"/>
  <c r="BW749" i="6"/>
  <c r="BU749" i="6"/>
  <c r="BV749" i="6" s="1"/>
  <c r="BW741" i="6"/>
  <c r="BU741" i="6"/>
  <c r="BV741" i="6" s="1"/>
  <c r="BW733" i="6"/>
  <c r="BU733" i="6"/>
  <c r="BV733" i="6" s="1"/>
  <c r="BW725" i="6"/>
  <c r="BU725" i="6"/>
  <c r="BV725" i="6" s="1"/>
  <c r="BW717" i="6"/>
  <c r="BU717" i="6"/>
  <c r="BV717" i="6" s="1"/>
  <c r="BW709" i="6"/>
  <c r="BU709" i="6"/>
  <c r="BV709" i="6" s="1"/>
  <c r="BW701" i="6"/>
  <c r="BU701" i="6"/>
  <c r="BV701" i="6" s="1"/>
  <c r="BW693" i="6"/>
  <c r="BU693" i="6"/>
  <c r="BV693" i="6" s="1"/>
  <c r="BW685" i="6"/>
  <c r="BU685" i="6"/>
  <c r="BV685" i="6" s="1"/>
  <c r="BW677" i="6"/>
  <c r="BU677" i="6"/>
  <c r="BV677" i="6" s="1"/>
  <c r="BW669" i="6"/>
  <c r="BU669" i="6"/>
  <c r="BV669" i="6" s="1"/>
  <c r="BW661" i="6"/>
  <c r="BU661" i="6"/>
  <c r="BV661" i="6" s="1"/>
  <c r="BW653" i="6"/>
  <c r="BU653" i="6"/>
  <c r="BV653" i="6" s="1"/>
  <c r="BW645" i="6"/>
  <c r="BU645" i="6"/>
  <c r="BV645" i="6" s="1"/>
  <c r="BW637" i="6"/>
  <c r="BU637" i="6"/>
  <c r="BV637" i="6" s="1"/>
  <c r="BW629" i="6"/>
  <c r="BU629" i="6"/>
  <c r="BV629" i="6" s="1"/>
  <c r="BW621" i="6"/>
  <c r="BU621" i="6"/>
  <c r="BV621" i="6" s="1"/>
  <c r="BW613" i="6"/>
  <c r="BU613" i="6"/>
  <c r="BV613" i="6" s="1"/>
  <c r="BW605" i="6"/>
  <c r="BU605" i="6"/>
  <c r="BV605" i="6" s="1"/>
  <c r="BW597" i="6"/>
  <c r="BU597" i="6"/>
  <c r="BV597" i="6" s="1"/>
  <c r="BW589" i="6"/>
  <c r="BU589" i="6"/>
  <c r="BV589" i="6" s="1"/>
  <c r="BW581" i="6"/>
  <c r="BU581" i="6"/>
  <c r="BV581" i="6" s="1"/>
  <c r="BW573" i="6"/>
  <c r="BU573" i="6"/>
  <c r="BV573" i="6" s="1"/>
  <c r="BW565" i="6"/>
  <c r="BU565" i="6"/>
  <c r="BV565" i="6" s="1"/>
  <c r="BW557" i="6"/>
  <c r="BU557" i="6"/>
  <c r="BV557" i="6" s="1"/>
  <c r="BW549" i="6"/>
  <c r="BU549" i="6"/>
  <c r="BV549" i="6" s="1"/>
  <c r="BW541" i="6"/>
  <c r="BU541" i="6"/>
  <c r="BV541" i="6" s="1"/>
  <c r="BW533" i="6"/>
  <c r="BU533" i="6"/>
  <c r="BV533" i="6" s="1"/>
  <c r="BW525" i="6"/>
  <c r="BU525" i="6"/>
  <c r="BV525" i="6" s="1"/>
  <c r="BW517" i="6"/>
  <c r="BU517" i="6"/>
  <c r="BV517" i="6" s="1"/>
  <c r="BW509" i="6"/>
  <c r="BU509" i="6"/>
  <c r="BV509" i="6" s="1"/>
  <c r="BW501" i="6"/>
  <c r="BU501" i="6"/>
  <c r="BV501" i="6" s="1"/>
  <c r="BW493" i="6"/>
  <c r="BU493" i="6"/>
  <c r="BV493" i="6" s="1"/>
  <c r="BW485" i="6"/>
  <c r="BU485" i="6"/>
  <c r="BV485" i="6" s="1"/>
  <c r="BW477" i="6"/>
  <c r="BU477" i="6"/>
  <c r="BV477" i="6" s="1"/>
  <c r="BW469" i="6"/>
  <c r="BU469" i="6"/>
  <c r="BV469" i="6" s="1"/>
  <c r="BW461" i="6"/>
  <c r="BU461" i="6"/>
  <c r="BV461" i="6" s="1"/>
  <c r="BW453" i="6"/>
  <c r="BU453" i="6"/>
  <c r="BV453" i="6" s="1"/>
  <c r="BW445" i="6"/>
  <c r="BU445" i="6"/>
  <c r="BV445" i="6" s="1"/>
  <c r="BW437" i="6"/>
  <c r="BU437" i="6"/>
  <c r="BV437" i="6" s="1"/>
  <c r="BW429" i="6"/>
  <c r="BU429" i="6"/>
  <c r="BV429" i="6" s="1"/>
  <c r="BW421" i="6"/>
  <c r="BU421" i="6"/>
  <c r="BV421" i="6" s="1"/>
  <c r="BW413" i="6"/>
  <c r="BU413" i="6"/>
  <c r="BV413" i="6" s="1"/>
  <c r="BW405" i="6"/>
  <c r="BU405" i="6"/>
  <c r="BV405" i="6" s="1"/>
  <c r="BW397" i="6"/>
  <c r="BU397" i="6"/>
  <c r="BV397" i="6" s="1"/>
  <c r="BW389" i="6"/>
  <c r="BU389" i="6"/>
  <c r="BV389" i="6" s="1"/>
  <c r="BW381" i="6"/>
  <c r="BU381" i="6"/>
  <c r="BV381" i="6" s="1"/>
  <c r="BW373" i="6"/>
  <c r="BU373" i="6"/>
  <c r="BV373" i="6" s="1"/>
  <c r="BW365" i="6"/>
  <c r="BU365" i="6"/>
  <c r="BV365" i="6" s="1"/>
  <c r="BW357" i="6"/>
  <c r="BU357" i="6"/>
  <c r="BV357" i="6" s="1"/>
  <c r="BW349" i="6"/>
  <c r="BU349" i="6"/>
  <c r="BV349" i="6" s="1"/>
  <c r="BW341" i="6"/>
  <c r="BU341" i="6"/>
  <c r="BV341" i="6" s="1"/>
  <c r="BW333" i="6"/>
  <c r="BU333" i="6"/>
  <c r="BV333" i="6" s="1"/>
  <c r="BW325" i="6"/>
  <c r="BU325" i="6"/>
  <c r="BV325" i="6" s="1"/>
  <c r="BW317" i="6"/>
  <c r="BU317" i="6"/>
  <c r="BV317" i="6" s="1"/>
  <c r="BW309" i="6"/>
  <c r="BU309" i="6"/>
  <c r="BV309" i="6" s="1"/>
  <c r="BW301" i="6"/>
  <c r="BU301" i="6"/>
  <c r="BV301" i="6" s="1"/>
  <c r="BW293" i="6"/>
  <c r="BU293" i="6"/>
  <c r="BV293" i="6" s="1"/>
  <c r="BW285" i="6"/>
  <c r="BU285" i="6"/>
  <c r="BV285" i="6" s="1"/>
  <c r="BW277" i="6"/>
  <c r="BU277" i="6"/>
  <c r="BV277" i="6" s="1"/>
  <c r="BW269" i="6"/>
  <c r="BU269" i="6"/>
  <c r="BV269" i="6" s="1"/>
  <c r="BW261" i="6"/>
  <c r="BU261" i="6"/>
  <c r="BV261" i="6" s="1"/>
  <c r="BW253" i="6"/>
  <c r="BU253" i="6"/>
  <c r="BV253" i="6" s="1"/>
  <c r="BW245" i="6"/>
  <c r="BU245" i="6"/>
  <c r="BV245" i="6" s="1"/>
  <c r="BW237" i="6"/>
  <c r="BU237" i="6"/>
  <c r="BV237" i="6" s="1"/>
  <c r="BW229" i="6"/>
  <c r="BU229" i="6"/>
  <c r="BV229" i="6" s="1"/>
  <c r="BW221" i="6"/>
  <c r="BU221" i="6"/>
  <c r="BV221" i="6" s="1"/>
  <c r="BW213" i="6"/>
  <c r="BU213" i="6"/>
  <c r="BV213" i="6" s="1"/>
  <c r="BW205" i="6"/>
  <c r="BU205" i="6"/>
  <c r="BV205" i="6" s="1"/>
  <c r="BW197" i="6"/>
  <c r="BU197" i="6"/>
  <c r="BV197" i="6" s="1"/>
  <c r="BW189" i="6"/>
  <c r="BU189" i="6"/>
  <c r="BV189" i="6" s="1"/>
  <c r="BW181" i="6"/>
  <c r="BU181" i="6"/>
  <c r="BV181" i="6" s="1"/>
  <c r="BW173" i="6"/>
  <c r="BU173" i="6"/>
  <c r="BV173" i="6" s="1"/>
  <c r="BW165" i="6"/>
  <c r="BU165" i="6"/>
  <c r="BV165" i="6" s="1"/>
  <c r="BW157" i="6"/>
  <c r="BU157" i="6"/>
  <c r="BV157" i="6" s="1"/>
  <c r="BW149" i="6"/>
  <c r="BU149" i="6"/>
  <c r="BV149" i="6" s="1"/>
  <c r="BW141" i="6"/>
  <c r="BU141" i="6"/>
  <c r="BV141" i="6" s="1"/>
  <c r="BW133" i="6"/>
  <c r="BU133" i="6"/>
  <c r="BV133" i="6" s="1"/>
  <c r="BW125" i="6"/>
  <c r="BU125" i="6"/>
  <c r="BV125" i="6" s="1"/>
  <c r="BW117" i="6"/>
  <c r="BU117" i="6"/>
  <c r="BV117" i="6" s="1"/>
  <c r="BW109" i="6"/>
  <c r="BU109" i="6"/>
  <c r="BV109" i="6" s="1"/>
  <c r="BW101" i="6"/>
  <c r="BU101" i="6"/>
  <c r="BV101" i="6" s="1"/>
  <c r="BW93" i="6"/>
  <c r="BU93" i="6"/>
  <c r="BV93" i="6" s="1"/>
  <c r="BW85" i="6"/>
  <c r="BU85" i="6"/>
  <c r="BV85" i="6" s="1"/>
  <c r="BW77" i="6"/>
  <c r="BU77" i="6"/>
  <c r="BV77" i="6" s="1"/>
  <c r="BW69" i="6"/>
  <c r="BU69" i="6"/>
  <c r="BV69" i="6" s="1"/>
  <c r="BW61" i="6"/>
  <c r="BU61" i="6"/>
  <c r="BV61" i="6" s="1"/>
  <c r="BW53" i="6"/>
  <c r="BU53" i="6"/>
  <c r="BV53" i="6" s="1"/>
  <c r="BW45" i="6"/>
  <c r="BU45" i="6"/>
  <c r="BV45" i="6" s="1"/>
  <c r="BW37" i="6"/>
  <c r="BU37" i="6"/>
  <c r="BV37" i="6" s="1"/>
  <c r="BW29" i="6"/>
  <c r="BU29" i="6"/>
  <c r="BV29" i="6" s="1"/>
  <c r="BW21" i="6"/>
  <c r="BU21" i="6"/>
  <c r="BV21" i="6" s="1"/>
  <c r="BW13" i="6"/>
  <c r="BU13" i="6"/>
  <c r="BV13" i="6" s="1"/>
  <c r="BW5" i="6"/>
  <c r="BU5" i="6"/>
  <c r="BV5" i="6" s="1"/>
  <c r="BU1461" i="6"/>
  <c r="BV1461" i="6" s="1"/>
  <c r="BU1453" i="6"/>
  <c r="BV1453" i="6" s="1"/>
  <c r="BU1445" i="6"/>
  <c r="BV1445" i="6" s="1"/>
  <c r="BU1437" i="6"/>
  <c r="BV1437" i="6" s="1"/>
  <c r="BU1429" i="6"/>
  <c r="BV1429" i="6" s="1"/>
  <c r="BU1421" i="6"/>
  <c r="BV1421" i="6" s="1"/>
  <c r="BU1413" i="6"/>
  <c r="BV1413" i="6" s="1"/>
  <c r="BU1405" i="6"/>
  <c r="BV1405" i="6" s="1"/>
  <c r="BU1397" i="6"/>
  <c r="BV1397" i="6" s="1"/>
  <c r="BU1389" i="6"/>
  <c r="BV1389" i="6" s="1"/>
  <c r="BU1381" i="6"/>
  <c r="BV1381" i="6" s="1"/>
  <c r="BU1373" i="6"/>
  <c r="BV1373" i="6" s="1"/>
  <c r="BU1365" i="6"/>
  <c r="BV1365" i="6" s="1"/>
  <c r="BU1357" i="6"/>
  <c r="BV1357" i="6" s="1"/>
  <c r="BU1349" i="6"/>
  <c r="BV1349" i="6" s="1"/>
  <c r="BU1341" i="6"/>
  <c r="BV1341" i="6" s="1"/>
  <c r="BU1333" i="6"/>
  <c r="BV1333" i="6" s="1"/>
  <c r="BW1324" i="6"/>
  <c r="BU1324" i="6"/>
  <c r="BV1324" i="6" s="1"/>
  <c r="BW1316" i="6"/>
  <c r="BU1316" i="6"/>
  <c r="BV1316" i="6" s="1"/>
  <c r="BW1308" i="6"/>
  <c r="BU1308" i="6"/>
  <c r="BV1308" i="6" s="1"/>
  <c r="BW1300" i="6"/>
  <c r="BU1300" i="6"/>
  <c r="BV1300" i="6" s="1"/>
  <c r="BW1292" i="6"/>
  <c r="BU1292" i="6"/>
  <c r="BV1292" i="6" s="1"/>
  <c r="BW1284" i="6"/>
  <c r="BU1284" i="6"/>
  <c r="BV1284" i="6" s="1"/>
  <c r="BW1276" i="6"/>
  <c r="BU1276" i="6"/>
  <c r="BV1276" i="6" s="1"/>
  <c r="BW1268" i="6"/>
  <c r="BU1268" i="6"/>
  <c r="BV1268" i="6" s="1"/>
  <c r="BW1260" i="6"/>
  <c r="BU1260" i="6"/>
  <c r="BV1260" i="6" s="1"/>
  <c r="BW1252" i="6"/>
  <c r="BU1252" i="6"/>
  <c r="BV1252" i="6" s="1"/>
  <c r="BW1244" i="6"/>
  <c r="BU1244" i="6"/>
  <c r="BV1244" i="6" s="1"/>
  <c r="BW1236" i="6"/>
  <c r="BU1236" i="6"/>
  <c r="BV1236" i="6" s="1"/>
  <c r="BW1228" i="6"/>
  <c r="BU1228" i="6"/>
  <c r="BV1228" i="6" s="1"/>
  <c r="BW1220" i="6"/>
  <c r="BU1220" i="6"/>
  <c r="BV1220" i="6" s="1"/>
  <c r="BW1212" i="6"/>
  <c r="BU1212" i="6"/>
  <c r="BV1212" i="6" s="1"/>
  <c r="BW1204" i="6"/>
  <c r="BU1204" i="6"/>
  <c r="BV1204" i="6" s="1"/>
  <c r="BW1196" i="6"/>
  <c r="BU1196" i="6"/>
  <c r="BV1196" i="6" s="1"/>
  <c r="BW1188" i="6"/>
  <c r="BU1188" i="6"/>
  <c r="BV1188" i="6" s="1"/>
  <c r="BW1180" i="6"/>
  <c r="BU1180" i="6"/>
  <c r="BV1180" i="6" s="1"/>
  <c r="BW1172" i="6"/>
  <c r="BU1172" i="6"/>
  <c r="BV1172" i="6" s="1"/>
  <c r="BW1164" i="6"/>
  <c r="BU1164" i="6"/>
  <c r="BV1164" i="6" s="1"/>
  <c r="BW1156" i="6"/>
  <c r="BU1156" i="6"/>
  <c r="BV1156" i="6" s="1"/>
  <c r="BW1148" i="6"/>
  <c r="BU1148" i="6"/>
  <c r="BV1148" i="6" s="1"/>
  <c r="BW1140" i="6"/>
  <c r="BU1140" i="6"/>
  <c r="BV1140" i="6" s="1"/>
  <c r="BW1132" i="6"/>
  <c r="BU1132" i="6"/>
  <c r="BV1132" i="6" s="1"/>
  <c r="BW1124" i="6"/>
  <c r="BU1124" i="6"/>
  <c r="BV1124" i="6" s="1"/>
  <c r="BW1116" i="6"/>
  <c r="BU1116" i="6"/>
  <c r="BV1116" i="6" s="1"/>
  <c r="BW1108" i="6"/>
  <c r="BU1108" i="6"/>
  <c r="BV1108" i="6" s="1"/>
  <c r="BW1100" i="6"/>
  <c r="BU1100" i="6"/>
  <c r="BV1100" i="6" s="1"/>
  <c r="BW1092" i="6"/>
  <c r="BU1092" i="6"/>
  <c r="BV1092" i="6" s="1"/>
  <c r="BW1084" i="6"/>
  <c r="BU1084" i="6"/>
  <c r="BV1084" i="6" s="1"/>
  <c r="BW1076" i="6"/>
  <c r="BU1076" i="6"/>
  <c r="BV1076" i="6" s="1"/>
  <c r="BW1068" i="6"/>
  <c r="BU1068" i="6"/>
  <c r="BV1068" i="6" s="1"/>
  <c r="BW1060" i="6"/>
  <c r="BU1060" i="6"/>
  <c r="BV1060" i="6" s="1"/>
  <c r="BW1052" i="6"/>
  <c r="BU1052" i="6"/>
  <c r="BV1052" i="6" s="1"/>
  <c r="BW1044" i="6"/>
  <c r="BU1044" i="6"/>
  <c r="BV1044" i="6" s="1"/>
  <c r="BW1036" i="6"/>
  <c r="BU1036" i="6"/>
  <c r="BV1036" i="6" s="1"/>
  <c r="BW1028" i="6"/>
  <c r="BU1028" i="6"/>
  <c r="BV1028" i="6" s="1"/>
  <c r="BW1020" i="6"/>
  <c r="BU1020" i="6"/>
  <c r="BV1020" i="6" s="1"/>
  <c r="BW1012" i="6"/>
  <c r="BU1012" i="6"/>
  <c r="BV1012" i="6" s="1"/>
  <c r="BW1004" i="6"/>
  <c r="BU1004" i="6"/>
  <c r="BV1004" i="6" s="1"/>
  <c r="BW996" i="6"/>
  <c r="BU996" i="6"/>
  <c r="BV996" i="6" s="1"/>
  <c r="BW988" i="6"/>
  <c r="BU988" i="6"/>
  <c r="BV988" i="6" s="1"/>
  <c r="BW980" i="6"/>
  <c r="BU980" i="6"/>
  <c r="BV980" i="6" s="1"/>
  <c r="BW972" i="6"/>
  <c r="BU972" i="6"/>
  <c r="BV972" i="6" s="1"/>
  <c r="BW964" i="6"/>
  <c r="BU964" i="6"/>
  <c r="BV964" i="6" s="1"/>
  <c r="BW956" i="6"/>
  <c r="BU956" i="6"/>
  <c r="BV956" i="6" s="1"/>
  <c r="BW948" i="6"/>
  <c r="BU948" i="6"/>
  <c r="BV948" i="6" s="1"/>
  <c r="BW940" i="6"/>
  <c r="BU940" i="6"/>
  <c r="BV940" i="6" s="1"/>
  <c r="BW932" i="6"/>
  <c r="BU932" i="6"/>
  <c r="BV932" i="6" s="1"/>
  <c r="BW924" i="6"/>
  <c r="BU924" i="6"/>
  <c r="BV924" i="6" s="1"/>
  <c r="BW916" i="6"/>
  <c r="BU916" i="6"/>
  <c r="BV916" i="6" s="1"/>
  <c r="BW908" i="6"/>
  <c r="BU908" i="6"/>
  <c r="BV908" i="6" s="1"/>
  <c r="BW900" i="6"/>
  <c r="BU900" i="6"/>
  <c r="BV900" i="6" s="1"/>
  <c r="BW892" i="6"/>
  <c r="BU892" i="6"/>
  <c r="BV892" i="6" s="1"/>
  <c r="BW884" i="6"/>
  <c r="BU884" i="6"/>
  <c r="BV884" i="6" s="1"/>
  <c r="BW876" i="6"/>
  <c r="BU876" i="6"/>
  <c r="BV876" i="6" s="1"/>
  <c r="BW868" i="6"/>
  <c r="BU868" i="6"/>
  <c r="BV868" i="6" s="1"/>
  <c r="BW860" i="6"/>
  <c r="BU860" i="6"/>
  <c r="BV860" i="6" s="1"/>
  <c r="BW852" i="6"/>
  <c r="BU852" i="6"/>
  <c r="BV852" i="6" s="1"/>
  <c r="BW844" i="6"/>
  <c r="BU844" i="6"/>
  <c r="BV844" i="6" s="1"/>
  <c r="BW836" i="6"/>
  <c r="BU836" i="6"/>
  <c r="BV836" i="6" s="1"/>
  <c r="BW828" i="6"/>
  <c r="BU828" i="6"/>
  <c r="BV828" i="6" s="1"/>
  <c r="BW820" i="6"/>
  <c r="BU820" i="6"/>
  <c r="BV820" i="6" s="1"/>
  <c r="BW812" i="6"/>
  <c r="BU812" i="6"/>
  <c r="BV812" i="6" s="1"/>
  <c r="BW804" i="6"/>
  <c r="BU804" i="6"/>
  <c r="BV804" i="6" s="1"/>
  <c r="BW796" i="6"/>
  <c r="BU796" i="6"/>
  <c r="BV796" i="6" s="1"/>
  <c r="BW788" i="6"/>
  <c r="BU788" i="6"/>
  <c r="BV788" i="6" s="1"/>
  <c r="BW780" i="6"/>
  <c r="BU780" i="6"/>
  <c r="BV780" i="6" s="1"/>
  <c r="BW772" i="6"/>
  <c r="BU772" i="6"/>
  <c r="BV772" i="6" s="1"/>
  <c r="BW764" i="6"/>
  <c r="BU764" i="6"/>
  <c r="BV764" i="6" s="1"/>
  <c r="BW756" i="6"/>
  <c r="BU756" i="6"/>
  <c r="BV756" i="6" s="1"/>
  <c r="BW748" i="6"/>
  <c r="BU748" i="6"/>
  <c r="BV748" i="6" s="1"/>
  <c r="BW740" i="6"/>
  <c r="BU740" i="6"/>
  <c r="BV740" i="6" s="1"/>
  <c r="BW732" i="6"/>
  <c r="BU732" i="6"/>
  <c r="BV732" i="6" s="1"/>
  <c r="BW724" i="6"/>
  <c r="BU724" i="6"/>
  <c r="BV724" i="6" s="1"/>
  <c r="BW716" i="6"/>
  <c r="BU716" i="6"/>
  <c r="BV716" i="6" s="1"/>
  <c r="BW708" i="6"/>
  <c r="BU708" i="6"/>
  <c r="BV708" i="6" s="1"/>
  <c r="BW700" i="6"/>
  <c r="BU700" i="6"/>
  <c r="BV700" i="6" s="1"/>
  <c r="BW692" i="6"/>
  <c r="BU692" i="6"/>
  <c r="BV692" i="6" s="1"/>
  <c r="BW684" i="6"/>
  <c r="BU684" i="6"/>
  <c r="BV684" i="6" s="1"/>
  <c r="BW676" i="6"/>
  <c r="BU676" i="6"/>
  <c r="BV676" i="6" s="1"/>
  <c r="BW668" i="6"/>
  <c r="BU668" i="6"/>
  <c r="BV668" i="6" s="1"/>
  <c r="BW660" i="6"/>
  <c r="BU660" i="6"/>
  <c r="BV660" i="6" s="1"/>
  <c r="BW652" i="6"/>
  <c r="BU652" i="6"/>
  <c r="BV652" i="6" s="1"/>
  <c r="BW644" i="6"/>
  <c r="BU644" i="6"/>
  <c r="BV644" i="6" s="1"/>
  <c r="BW636" i="6"/>
  <c r="BU636" i="6"/>
  <c r="BV636" i="6" s="1"/>
  <c r="BW628" i="6"/>
  <c r="BU628" i="6"/>
  <c r="BV628" i="6" s="1"/>
  <c r="BW620" i="6"/>
  <c r="BU620" i="6"/>
  <c r="BV620" i="6" s="1"/>
  <c r="BW612" i="6"/>
  <c r="BU612" i="6"/>
  <c r="BV612" i="6" s="1"/>
  <c r="BW604" i="6"/>
  <c r="BU604" i="6"/>
  <c r="BV604" i="6" s="1"/>
  <c r="BW596" i="6"/>
  <c r="BU596" i="6"/>
  <c r="BV596" i="6" s="1"/>
  <c r="BW588" i="6"/>
  <c r="BU588" i="6"/>
  <c r="BV588" i="6" s="1"/>
  <c r="BW580" i="6"/>
  <c r="BU580" i="6"/>
  <c r="BV580" i="6" s="1"/>
  <c r="BW572" i="6"/>
  <c r="BU572" i="6"/>
  <c r="BV572" i="6" s="1"/>
  <c r="BW564" i="6"/>
  <c r="BU564" i="6"/>
  <c r="BV564" i="6" s="1"/>
  <c r="BW556" i="6"/>
  <c r="BU556" i="6"/>
  <c r="BV556" i="6" s="1"/>
  <c r="BW548" i="6"/>
  <c r="BU548" i="6"/>
  <c r="BV548" i="6" s="1"/>
  <c r="BW540" i="6"/>
  <c r="BU540" i="6"/>
  <c r="BV540" i="6" s="1"/>
  <c r="BW532" i="6"/>
  <c r="BU532" i="6"/>
  <c r="BV532" i="6" s="1"/>
  <c r="BW524" i="6"/>
  <c r="BU524" i="6"/>
  <c r="BV524" i="6" s="1"/>
  <c r="BW516" i="6"/>
  <c r="BU516" i="6"/>
  <c r="BV516" i="6" s="1"/>
  <c r="BW508" i="6"/>
  <c r="BU508" i="6"/>
  <c r="BV508" i="6" s="1"/>
  <c r="BW500" i="6"/>
  <c r="BU500" i="6"/>
  <c r="BV500" i="6" s="1"/>
  <c r="BW492" i="6"/>
  <c r="BU492" i="6"/>
  <c r="BV492" i="6" s="1"/>
  <c r="BW484" i="6"/>
  <c r="BU484" i="6"/>
  <c r="BV484" i="6" s="1"/>
  <c r="BW476" i="6"/>
  <c r="BU476" i="6"/>
  <c r="BV476" i="6" s="1"/>
  <c r="BW468" i="6"/>
  <c r="BU468" i="6"/>
  <c r="BV468" i="6" s="1"/>
  <c r="BW460" i="6"/>
  <c r="BU460" i="6"/>
  <c r="BV460" i="6" s="1"/>
  <c r="BW452" i="6"/>
  <c r="BU452" i="6"/>
  <c r="BV452" i="6" s="1"/>
  <c r="BW444" i="6"/>
  <c r="BU444" i="6"/>
  <c r="BV444" i="6" s="1"/>
  <c r="BW436" i="6"/>
  <c r="BU436" i="6"/>
  <c r="BV436" i="6" s="1"/>
  <c r="BW428" i="6"/>
  <c r="BU428" i="6"/>
  <c r="BV428" i="6" s="1"/>
  <c r="BW420" i="6"/>
  <c r="BU420" i="6"/>
  <c r="BV420" i="6" s="1"/>
  <c r="BW412" i="6"/>
  <c r="BU412" i="6"/>
  <c r="BV412" i="6" s="1"/>
  <c r="BW404" i="6"/>
  <c r="BU404" i="6"/>
  <c r="BV404" i="6" s="1"/>
  <c r="BW396" i="6"/>
  <c r="BU396" i="6"/>
  <c r="BV396" i="6" s="1"/>
  <c r="BW388" i="6"/>
  <c r="BU388" i="6"/>
  <c r="BV388" i="6" s="1"/>
  <c r="BW380" i="6"/>
  <c r="BU380" i="6"/>
  <c r="BV380" i="6" s="1"/>
  <c r="BW372" i="6"/>
  <c r="BU372" i="6"/>
  <c r="BV372" i="6" s="1"/>
  <c r="BW364" i="6"/>
  <c r="BU364" i="6"/>
  <c r="BV364" i="6" s="1"/>
  <c r="BW356" i="6"/>
  <c r="BU356" i="6"/>
  <c r="BV356" i="6" s="1"/>
  <c r="BW348" i="6"/>
  <c r="BU348" i="6"/>
  <c r="BV348" i="6" s="1"/>
  <c r="BW340" i="6"/>
  <c r="BU340" i="6"/>
  <c r="BV340" i="6" s="1"/>
  <c r="BW332" i="6"/>
  <c r="BU332" i="6"/>
  <c r="BV332" i="6" s="1"/>
  <c r="BW324" i="6"/>
  <c r="BU324" i="6"/>
  <c r="BV324" i="6" s="1"/>
  <c r="BW316" i="6"/>
  <c r="BU316" i="6"/>
  <c r="BV316" i="6" s="1"/>
  <c r="BW308" i="6"/>
  <c r="BU308" i="6"/>
  <c r="BV308" i="6" s="1"/>
  <c r="BW300" i="6"/>
  <c r="BU300" i="6"/>
  <c r="BV300" i="6" s="1"/>
  <c r="BW292" i="6"/>
  <c r="BU292" i="6"/>
  <c r="BV292" i="6" s="1"/>
  <c r="BW284" i="6"/>
  <c r="BU284" i="6"/>
  <c r="BV284" i="6" s="1"/>
  <c r="BW276" i="6"/>
  <c r="BU276" i="6"/>
  <c r="BV276" i="6" s="1"/>
  <c r="BW268" i="6"/>
  <c r="BU268" i="6"/>
  <c r="BV268" i="6" s="1"/>
  <c r="BW260" i="6"/>
  <c r="BU260" i="6"/>
  <c r="BV260" i="6" s="1"/>
  <c r="BW252" i="6"/>
  <c r="BU252" i="6"/>
  <c r="BV252" i="6" s="1"/>
  <c r="BW244" i="6"/>
  <c r="BU244" i="6"/>
  <c r="BV244" i="6" s="1"/>
  <c r="BW236" i="6"/>
  <c r="BU236" i="6"/>
  <c r="BV236" i="6" s="1"/>
  <c r="BW228" i="6"/>
  <c r="BU228" i="6"/>
  <c r="BV228" i="6" s="1"/>
  <c r="BW220" i="6"/>
  <c r="BU220" i="6"/>
  <c r="BV220" i="6" s="1"/>
  <c r="BW212" i="6"/>
  <c r="BU212" i="6"/>
  <c r="BV212" i="6" s="1"/>
  <c r="BW204" i="6"/>
  <c r="BU204" i="6"/>
  <c r="BV204" i="6" s="1"/>
  <c r="BW196" i="6"/>
  <c r="BU196" i="6"/>
  <c r="BV196" i="6" s="1"/>
  <c r="BW188" i="6"/>
  <c r="BU188" i="6"/>
  <c r="BV188" i="6" s="1"/>
  <c r="BW180" i="6"/>
  <c r="BU180" i="6"/>
  <c r="BV180" i="6" s="1"/>
  <c r="BW172" i="6"/>
  <c r="BU172" i="6"/>
  <c r="BV172" i="6" s="1"/>
  <c r="BW164" i="6"/>
  <c r="BU164" i="6"/>
  <c r="BV164" i="6" s="1"/>
  <c r="BW156" i="6"/>
  <c r="BU156" i="6"/>
  <c r="BV156" i="6" s="1"/>
  <c r="BW148" i="6"/>
  <c r="BU148" i="6"/>
  <c r="BV148" i="6" s="1"/>
  <c r="BW140" i="6"/>
  <c r="BU140" i="6"/>
  <c r="BV140" i="6" s="1"/>
  <c r="BW132" i="6"/>
  <c r="BU132" i="6"/>
  <c r="BV132" i="6" s="1"/>
  <c r="BW124" i="6"/>
  <c r="BU124" i="6"/>
  <c r="BV124" i="6" s="1"/>
  <c r="BW116" i="6"/>
  <c r="BU116" i="6"/>
  <c r="BV116" i="6" s="1"/>
  <c r="BW108" i="6"/>
  <c r="BU108" i="6"/>
  <c r="BV108" i="6" s="1"/>
  <c r="BW100" i="6"/>
  <c r="BU100" i="6"/>
  <c r="BV100" i="6" s="1"/>
  <c r="BW92" i="6"/>
  <c r="BU92" i="6"/>
  <c r="BV92" i="6" s="1"/>
  <c r="BW84" i="6"/>
  <c r="BU84" i="6"/>
  <c r="BV84" i="6" s="1"/>
  <c r="BW76" i="6"/>
  <c r="BU76" i="6"/>
  <c r="BV76" i="6" s="1"/>
  <c r="BW68" i="6"/>
  <c r="BU68" i="6"/>
  <c r="BV68" i="6" s="1"/>
  <c r="BW60" i="6"/>
  <c r="BU60" i="6"/>
  <c r="BV60" i="6" s="1"/>
  <c r="BW52" i="6"/>
  <c r="BU52" i="6"/>
  <c r="BV52" i="6" s="1"/>
  <c r="BW44" i="6"/>
  <c r="BU44" i="6"/>
  <c r="BV44" i="6" s="1"/>
  <c r="BW36" i="6"/>
  <c r="BU36" i="6"/>
  <c r="BV36" i="6" s="1"/>
  <c r="BW28" i="6"/>
  <c r="BU28" i="6"/>
  <c r="BV28" i="6" s="1"/>
  <c r="BW20" i="6"/>
  <c r="BU20" i="6"/>
  <c r="BV20" i="6" s="1"/>
  <c r="BW12" i="6"/>
  <c r="BU12" i="6"/>
  <c r="BV12" i="6" s="1"/>
  <c r="BW4" i="6"/>
  <c r="BU4" i="6"/>
  <c r="BV4" i="6" s="1"/>
  <c r="BU1460" i="6"/>
  <c r="BV1460" i="6" s="1"/>
  <c r="BU1452" i="6"/>
  <c r="BV1452" i="6" s="1"/>
  <c r="BU1444" i="6"/>
  <c r="BV1444" i="6" s="1"/>
  <c r="BU1436" i="6"/>
  <c r="BV1436" i="6" s="1"/>
  <c r="BU1428" i="6"/>
  <c r="BV1428" i="6" s="1"/>
  <c r="BU1420" i="6"/>
  <c r="BV1420" i="6" s="1"/>
  <c r="BU1412" i="6"/>
  <c r="BV1412" i="6" s="1"/>
  <c r="BU1404" i="6"/>
  <c r="BV1404" i="6" s="1"/>
  <c r="BU1396" i="6"/>
  <c r="BV1396" i="6" s="1"/>
  <c r="BU1388" i="6"/>
  <c r="BV1388" i="6" s="1"/>
  <c r="BU1380" i="6"/>
  <c r="BV1380" i="6" s="1"/>
  <c r="BU1372" i="6"/>
  <c r="BV1372" i="6" s="1"/>
  <c r="BU1364" i="6"/>
  <c r="BV1364" i="6" s="1"/>
  <c r="BU1356" i="6"/>
  <c r="BV1356" i="6" s="1"/>
  <c r="BU1348" i="6"/>
  <c r="BV1348" i="6" s="1"/>
  <c r="BU1340" i="6"/>
  <c r="BV1340" i="6" s="1"/>
  <c r="BU1332" i="6"/>
  <c r="BV1332" i="6" s="1"/>
  <c r="BW1323" i="6"/>
  <c r="BU1323" i="6"/>
  <c r="BV1323" i="6" s="1"/>
  <c r="BW1315" i="6"/>
  <c r="BU1315" i="6"/>
  <c r="BV1315" i="6" s="1"/>
  <c r="BW1307" i="6"/>
  <c r="BU1307" i="6"/>
  <c r="BV1307" i="6" s="1"/>
  <c r="BW1299" i="6"/>
  <c r="BU1299" i="6"/>
  <c r="BV1299" i="6" s="1"/>
  <c r="BW1291" i="6"/>
  <c r="BU1291" i="6"/>
  <c r="BV1291" i="6" s="1"/>
  <c r="BW1283" i="6"/>
  <c r="BU1283" i="6"/>
  <c r="BV1283" i="6" s="1"/>
  <c r="BW1275" i="6"/>
  <c r="BU1275" i="6"/>
  <c r="BV1275" i="6" s="1"/>
  <c r="BW1267" i="6"/>
  <c r="BU1267" i="6"/>
  <c r="BV1267" i="6" s="1"/>
  <c r="BW1259" i="6"/>
  <c r="BU1259" i="6"/>
  <c r="BV1259" i="6" s="1"/>
  <c r="BW1251" i="6"/>
  <c r="BU1251" i="6"/>
  <c r="BV1251" i="6" s="1"/>
  <c r="BW1243" i="6"/>
  <c r="BU1243" i="6"/>
  <c r="BV1243" i="6" s="1"/>
  <c r="BW1235" i="6"/>
  <c r="BU1235" i="6"/>
  <c r="BV1235" i="6" s="1"/>
  <c r="BW1227" i="6"/>
  <c r="BU1227" i="6"/>
  <c r="BV1227" i="6" s="1"/>
  <c r="BW1219" i="6"/>
  <c r="BU1219" i="6"/>
  <c r="BV1219" i="6" s="1"/>
  <c r="BW1211" i="6"/>
  <c r="BU1211" i="6"/>
  <c r="BV1211" i="6" s="1"/>
  <c r="BW1203" i="6"/>
  <c r="BU1203" i="6"/>
  <c r="BV1203" i="6" s="1"/>
  <c r="BW1195" i="6"/>
  <c r="BU1195" i="6"/>
  <c r="BV1195" i="6" s="1"/>
  <c r="BW1187" i="6"/>
  <c r="BU1187" i="6"/>
  <c r="BV1187" i="6" s="1"/>
  <c r="BW1179" i="6"/>
  <c r="BU1179" i="6"/>
  <c r="BV1179" i="6" s="1"/>
  <c r="BW1171" i="6"/>
  <c r="BU1171" i="6"/>
  <c r="BV1171" i="6" s="1"/>
  <c r="BW1163" i="6"/>
  <c r="BU1163" i="6"/>
  <c r="BV1163" i="6" s="1"/>
  <c r="BW1155" i="6"/>
  <c r="BU1155" i="6"/>
  <c r="BV1155" i="6" s="1"/>
  <c r="BW1147" i="6"/>
  <c r="BU1147" i="6"/>
  <c r="BV1147" i="6" s="1"/>
  <c r="BW1139" i="6"/>
  <c r="BU1139" i="6"/>
  <c r="BV1139" i="6" s="1"/>
  <c r="BW1131" i="6"/>
  <c r="BU1131" i="6"/>
  <c r="BV1131" i="6" s="1"/>
  <c r="BW1123" i="6"/>
  <c r="BU1123" i="6"/>
  <c r="BV1123" i="6" s="1"/>
  <c r="BW1115" i="6"/>
  <c r="BU1115" i="6"/>
  <c r="BV1115" i="6" s="1"/>
  <c r="BW1107" i="6"/>
  <c r="BU1107" i="6"/>
  <c r="BV1107" i="6" s="1"/>
  <c r="BW1099" i="6"/>
  <c r="BU1099" i="6"/>
  <c r="BV1099" i="6" s="1"/>
  <c r="BW1091" i="6"/>
  <c r="BU1091" i="6"/>
  <c r="BV1091" i="6" s="1"/>
  <c r="BW1083" i="6"/>
  <c r="BU1083" i="6"/>
  <c r="BV1083" i="6" s="1"/>
  <c r="BW1075" i="6"/>
  <c r="BU1075" i="6"/>
  <c r="BV1075" i="6" s="1"/>
  <c r="BW1067" i="6"/>
  <c r="BU1067" i="6"/>
  <c r="BV1067" i="6" s="1"/>
  <c r="BW1059" i="6"/>
  <c r="BU1059" i="6"/>
  <c r="BV1059" i="6" s="1"/>
  <c r="BW1051" i="6"/>
  <c r="BU1051" i="6"/>
  <c r="BV1051" i="6" s="1"/>
  <c r="BW1043" i="6"/>
  <c r="BU1043" i="6"/>
  <c r="BV1043" i="6" s="1"/>
  <c r="BW1035" i="6"/>
  <c r="BU1035" i="6"/>
  <c r="BV1035" i="6" s="1"/>
  <c r="BW1027" i="6"/>
  <c r="BU1027" i="6"/>
  <c r="BV1027" i="6" s="1"/>
  <c r="BW1019" i="6"/>
  <c r="BU1019" i="6"/>
  <c r="BV1019" i="6" s="1"/>
  <c r="BW1011" i="6"/>
  <c r="BU1011" i="6"/>
  <c r="BV1011" i="6" s="1"/>
  <c r="BW1003" i="6"/>
  <c r="BU1003" i="6"/>
  <c r="BV1003" i="6" s="1"/>
  <c r="BW995" i="6"/>
  <c r="BU995" i="6"/>
  <c r="BV995" i="6" s="1"/>
  <c r="BW987" i="6"/>
  <c r="BU987" i="6"/>
  <c r="BV987" i="6" s="1"/>
  <c r="BW979" i="6"/>
  <c r="BU979" i="6"/>
  <c r="BV979" i="6" s="1"/>
  <c r="BW971" i="6"/>
  <c r="BU971" i="6"/>
  <c r="BV971" i="6" s="1"/>
  <c r="BW963" i="6"/>
  <c r="BU963" i="6"/>
  <c r="BV963" i="6" s="1"/>
  <c r="BW955" i="6"/>
  <c r="BU955" i="6"/>
  <c r="BV955" i="6" s="1"/>
  <c r="BW947" i="6"/>
  <c r="BU947" i="6"/>
  <c r="BV947" i="6" s="1"/>
  <c r="BW939" i="6"/>
  <c r="BU939" i="6"/>
  <c r="BV939" i="6" s="1"/>
  <c r="BW931" i="6"/>
  <c r="BU931" i="6"/>
  <c r="BV931" i="6" s="1"/>
  <c r="BW923" i="6"/>
  <c r="BU923" i="6"/>
  <c r="BV923" i="6" s="1"/>
  <c r="BW915" i="6"/>
  <c r="BU915" i="6"/>
  <c r="BV915" i="6" s="1"/>
  <c r="BW907" i="6"/>
  <c r="BU907" i="6"/>
  <c r="BV907" i="6" s="1"/>
  <c r="BW899" i="6"/>
  <c r="BU899" i="6"/>
  <c r="BV899" i="6" s="1"/>
  <c r="BW891" i="6"/>
  <c r="BU891" i="6"/>
  <c r="BV891" i="6" s="1"/>
  <c r="BW883" i="6"/>
  <c r="BU883" i="6"/>
  <c r="BV883" i="6" s="1"/>
  <c r="BW875" i="6"/>
  <c r="BU875" i="6"/>
  <c r="BV875" i="6" s="1"/>
  <c r="BW867" i="6"/>
  <c r="BU867" i="6"/>
  <c r="BV867" i="6" s="1"/>
  <c r="BW859" i="6"/>
  <c r="BU859" i="6"/>
  <c r="BV859" i="6" s="1"/>
  <c r="BW851" i="6"/>
  <c r="BU851" i="6"/>
  <c r="BV851" i="6" s="1"/>
  <c r="BW843" i="6"/>
  <c r="BU843" i="6"/>
  <c r="BV843" i="6" s="1"/>
  <c r="BW835" i="6"/>
  <c r="BU835" i="6"/>
  <c r="BV835" i="6" s="1"/>
  <c r="BW827" i="6"/>
  <c r="BU827" i="6"/>
  <c r="BV827" i="6" s="1"/>
  <c r="BW819" i="6"/>
  <c r="BU819" i="6"/>
  <c r="BV819" i="6" s="1"/>
  <c r="BW811" i="6"/>
  <c r="BU811" i="6"/>
  <c r="BV811" i="6" s="1"/>
  <c r="BW803" i="6"/>
  <c r="BU803" i="6"/>
  <c r="BV803" i="6" s="1"/>
  <c r="BW795" i="6"/>
  <c r="BU795" i="6"/>
  <c r="BV795" i="6" s="1"/>
  <c r="BW787" i="6"/>
  <c r="BU787" i="6"/>
  <c r="BV787" i="6" s="1"/>
  <c r="BW779" i="6"/>
  <c r="BU779" i="6"/>
  <c r="BV779" i="6" s="1"/>
  <c r="BW771" i="6"/>
  <c r="BU771" i="6"/>
  <c r="BV771" i="6" s="1"/>
  <c r="BW763" i="6"/>
  <c r="BU763" i="6"/>
  <c r="BV763" i="6" s="1"/>
  <c r="BW755" i="6"/>
  <c r="BU755" i="6"/>
  <c r="BV755" i="6" s="1"/>
  <c r="BW747" i="6"/>
  <c r="BU747" i="6"/>
  <c r="BV747" i="6" s="1"/>
  <c r="BW739" i="6"/>
  <c r="BU739" i="6"/>
  <c r="BV739" i="6" s="1"/>
  <c r="BW731" i="6"/>
  <c r="BU731" i="6"/>
  <c r="BV731" i="6" s="1"/>
  <c r="BW723" i="6"/>
  <c r="BU723" i="6"/>
  <c r="BV723" i="6" s="1"/>
  <c r="BW715" i="6"/>
  <c r="BU715" i="6"/>
  <c r="BV715" i="6" s="1"/>
  <c r="BW707" i="6"/>
  <c r="BU707" i="6"/>
  <c r="BV707" i="6" s="1"/>
  <c r="BW699" i="6"/>
  <c r="BU699" i="6"/>
  <c r="BV699" i="6" s="1"/>
  <c r="BW691" i="6"/>
  <c r="BU691" i="6"/>
  <c r="BV691" i="6" s="1"/>
  <c r="BW683" i="6"/>
  <c r="BU683" i="6"/>
  <c r="BV683" i="6" s="1"/>
  <c r="BW675" i="6"/>
  <c r="BU675" i="6"/>
  <c r="BV675" i="6" s="1"/>
  <c r="BW667" i="6"/>
  <c r="BU667" i="6"/>
  <c r="BV667" i="6" s="1"/>
  <c r="BW659" i="6"/>
  <c r="BU659" i="6"/>
  <c r="BV659" i="6" s="1"/>
  <c r="BW651" i="6"/>
  <c r="BU651" i="6"/>
  <c r="BV651" i="6" s="1"/>
  <c r="BW643" i="6"/>
  <c r="BU643" i="6"/>
  <c r="BV643" i="6" s="1"/>
  <c r="BW635" i="6"/>
  <c r="BU635" i="6"/>
  <c r="BV635" i="6" s="1"/>
  <c r="BW627" i="6"/>
  <c r="BU627" i="6"/>
  <c r="BV627" i="6" s="1"/>
  <c r="BW619" i="6"/>
  <c r="BU619" i="6"/>
  <c r="BV619" i="6" s="1"/>
  <c r="BW611" i="6"/>
  <c r="BU611" i="6"/>
  <c r="BV611" i="6" s="1"/>
  <c r="BW603" i="6"/>
  <c r="BU603" i="6"/>
  <c r="BV603" i="6" s="1"/>
  <c r="BW595" i="6"/>
  <c r="BU595" i="6"/>
  <c r="BV595" i="6" s="1"/>
  <c r="BW587" i="6"/>
  <c r="BU587" i="6"/>
  <c r="BV587" i="6" s="1"/>
  <c r="BW579" i="6"/>
  <c r="BU579" i="6"/>
  <c r="BV579" i="6" s="1"/>
  <c r="BW571" i="6"/>
  <c r="BU571" i="6"/>
  <c r="BV571" i="6" s="1"/>
  <c r="BW563" i="6"/>
  <c r="BU563" i="6"/>
  <c r="BV563" i="6" s="1"/>
  <c r="BW555" i="6"/>
  <c r="BU555" i="6"/>
  <c r="BV555" i="6" s="1"/>
  <c r="BW547" i="6"/>
  <c r="BU547" i="6"/>
  <c r="BV547" i="6" s="1"/>
  <c r="BW539" i="6"/>
  <c r="BU539" i="6"/>
  <c r="BV539" i="6" s="1"/>
  <c r="BW531" i="6"/>
  <c r="BU531" i="6"/>
  <c r="BV531" i="6" s="1"/>
  <c r="BW523" i="6"/>
  <c r="BU523" i="6"/>
  <c r="BV523" i="6" s="1"/>
  <c r="BW515" i="6"/>
  <c r="BU515" i="6"/>
  <c r="BV515" i="6" s="1"/>
  <c r="BW507" i="6"/>
  <c r="BU507" i="6"/>
  <c r="BV507" i="6" s="1"/>
  <c r="BW499" i="6"/>
  <c r="BU499" i="6"/>
  <c r="BV499" i="6" s="1"/>
  <c r="BW491" i="6"/>
  <c r="BU491" i="6"/>
  <c r="BV491" i="6" s="1"/>
  <c r="BW483" i="6"/>
  <c r="BU483" i="6"/>
  <c r="BV483" i="6" s="1"/>
  <c r="BW475" i="6"/>
  <c r="BU475" i="6"/>
  <c r="BV475" i="6" s="1"/>
  <c r="BW467" i="6"/>
  <c r="BU467" i="6"/>
  <c r="BV467" i="6" s="1"/>
  <c r="BW459" i="6"/>
  <c r="BU459" i="6"/>
  <c r="BV459" i="6" s="1"/>
  <c r="BW451" i="6"/>
  <c r="BU451" i="6"/>
  <c r="BV451" i="6" s="1"/>
  <c r="BW443" i="6"/>
  <c r="BU443" i="6"/>
  <c r="BV443" i="6" s="1"/>
  <c r="BW435" i="6"/>
  <c r="BU435" i="6"/>
  <c r="BV435" i="6" s="1"/>
  <c r="BW427" i="6"/>
  <c r="BU427" i="6"/>
  <c r="BV427" i="6" s="1"/>
  <c r="BW419" i="6"/>
  <c r="BU419" i="6"/>
  <c r="BV419" i="6" s="1"/>
  <c r="BW411" i="6"/>
  <c r="BU411" i="6"/>
  <c r="BV411" i="6" s="1"/>
  <c r="BW403" i="6"/>
  <c r="BU403" i="6"/>
  <c r="BV403" i="6" s="1"/>
  <c r="BW395" i="6"/>
  <c r="BU395" i="6"/>
  <c r="BV395" i="6" s="1"/>
  <c r="BW387" i="6"/>
  <c r="BU387" i="6"/>
  <c r="BV387" i="6" s="1"/>
  <c r="BW379" i="6"/>
  <c r="BU379" i="6"/>
  <c r="BV379" i="6" s="1"/>
  <c r="BW371" i="6"/>
  <c r="BU371" i="6"/>
  <c r="BV371" i="6" s="1"/>
  <c r="BW363" i="6"/>
  <c r="BU363" i="6"/>
  <c r="BV363" i="6" s="1"/>
  <c r="BW355" i="6"/>
  <c r="BU355" i="6"/>
  <c r="BV355" i="6" s="1"/>
  <c r="BW347" i="6"/>
  <c r="BU347" i="6"/>
  <c r="BV347" i="6" s="1"/>
  <c r="BW339" i="6"/>
  <c r="BU339" i="6"/>
  <c r="BV339" i="6" s="1"/>
  <c r="BW331" i="6"/>
  <c r="BU331" i="6"/>
  <c r="BV331" i="6" s="1"/>
  <c r="BW323" i="6"/>
  <c r="BU323" i="6"/>
  <c r="BV323" i="6" s="1"/>
  <c r="BW315" i="6"/>
  <c r="BU315" i="6"/>
  <c r="BV315" i="6" s="1"/>
  <c r="BW307" i="6"/>
  <c r="BU307" i="6"/>
  <c r="BV307" i="6" s="1"/>
  <c r="BW299" i="6"/>
  <c r="BU299" i="6"/>
  <c r="BV299" i="6" s="1"/>
  <c r="BW291" i="6"/>
  <c r="BU291" i="6"/>
  <c r="BV291" i="6" s="1"/>
  <c r="BW283" i="6"/>
  <c r="BU283" i="6"/>
  <c r="BV283" i="6" s="1"/>
  <c r="BW275" i="6"/>
  <c r="BU275" i="6"/>
  <c r="BV275" i="6" s="1"/>
  <c r="BW267" i="6"/>
  <c r="BU267" i="6"/>
  <c r="BV267" i="6" s="1"/>
  <c r="BW259" i="6"/>
  <c r="BU259" i="6"/>
  <c r="BV259" i="6" s="1"/>
  <c r="BW251" i="6"/>
  <c r="BU251" i="6"/>
  <c r="BV251" i="6" s="1"/>
  <c r="BW243" i="6"/>
  <c r="BU243" i="6"/>
  <c r="BV243" i="6" s="1"/>
  <c r="BW235" i="6"/>
  <c r="BU235" i="6"/>
  <c r="BV235" i="6" s="1"/>
  <c r="BW227" i="6"/>
  <c r="BU227" i="6"/>
  <c r="BV227" i="6" s="1"/>
  <c r="BW219" i="6"/>
  <c r="BU219" i="6"/>
  <c r="BV219" i="6" s="1"/>
  <c r="BW211" i="6"/>
  <c r="BU211" i="6"/>
  <c r="BV211" i="6" s="1"/>
  <c r="BW203" i="6"/>
  <c r="BU203" i="6"/>
  <c r="BV203" i="6" s="1"/>
  <c r="BW195" i="6"/>
  <c r="BU195" i="6"/>
  <c r="BV195" i="6" s="1"/>
  <c r="BW187" i="6"/>
  <c r="BU187" i="6"/>
  <c r="BV187" i="6" s="1"/>
  <c r="BW179" i="6"/>
  <c r="BU179" i="6"/>
  <c r="BV179" i="6" s="1"/>
  <c r="BW171" i="6"/>
  <c r="BU171" i="6"/>
  <c r="BV171" i="6" s="1"/>
  <c r="BW163" i="6"/>
  <c r="BU163" i="6"/>
  <c r="BV163" i="6" s="1"/>
  <c r="BW155" i="6"/>
  <c r="BU155" i="6"/>
  <c r="BV155" i="6" s="1"/>
  <c r="BW147" i="6"/>
  <c r="BU147" i="6"/>
  <c r="BV147" i="6" s="1"/>
  <c r="BW139" i="6"/>
  <c r="BU139" i="6"/>
  <c r="BV139" i="6" s="1"/>
  <c r="BW131" i="6"/>
  <c r="BU131" i="6"/>
  <c r="BV131" i="6" s="1"/>
  <c r="BW123" i="6"/>
  <c r="BU123" i="6"/>
  <c r="BV123" i="6" s="1"/>
  <c r="BW115" i="6"/>
  <c r="BU115" i="6"/>
  <c r="BV115" i="6" s="1"/>
  <c r="BW107" i="6"/>
  <c r="BU107" i="6"/>
  <c r="BV107" i="6" s="1"/>
  <c r="BW99" i="6"/>
  <c r="BU99" i="6"/>
  <c r="BV99" i="6" s="1"/>
  <c r="BW91" i="6"/>
  <c r="BU91" i="6"/>
  <c r="BV91" i="6" s="1"/>
  <c r="BW83" i="6"/>
  <c r="BU83" i="6"/>
  <c r="BV83" i="6" s="1"/>
  <c r="BW75" i="6"/>
  <c r="BU75" i="6"/>
  <c r="BV75" i="6" s="1"/>
  <c r="BW67" i="6"/>
  <c r="BU67" i="6"/>
  <c r="BV67" i="6" s="1"/>
  <c r="BW59" i="6"/>
  <c r="BU59" i="6"/>
  <c r="BV59" i="6" s="1"/>
  <c r="BW51" i="6"/>
  <c r="BU51" i="6"/>
  <c r="BV51" i="6" s="1"/>
  <c r="BW43" i="6"/>
  <c r="BU43" i="6"/>
  <c r="BV43" i="6" s="1"/>
  <c r="BW35" i="6"/>
  <c r="BU35" i="6"/>
  <c r="BV35" i="6" s="1"/>
  <c r="BW27" i="6"/>
  <c r="BU27" i="6"/>
  <c r="BV27" i="6" s="1"/>
  <c r="BW19" i="6"/>
  <c r="BU19" i="6"/>
  <c r="BV19" i="6" s="1"/>
  <c r="BW11" i="6"/>
  <c r="BU11" i="6"/>
  <c r="BV11" i="6" s="1"/>
  <c r="BW3" i="6"/>
  <c r="BU3" i="6"/>
  <c r="BV3" i="6" s="1"/>
  <c r="BU1459" i="6"/>
  <c r="BV1459" i="6" s="1"/>
  <c r="BU1451" i="6"/>
  <c r="BV1451" i="6" s="1"/>
  <c r="BU1443" i="6"/>
  <c r="BV1443" i="6" s="1"/>
  <c r="BU1435" i="6"/>
  <c r="BV1435" i="6" s="1"/>
  <c r="BU1427" i="6"/>
  <c r="BV1427" i="6" s="1"/>
  <c r="BU1419" i="6"/>
  <c r="BV1419" i="6" s="1"/>
  <c r="BU1411" i="6"/>
  <c r="BV1411" i="6" s="1"/>
  <c r="BU1403" i="6"/>
  <c r="BV1403" i="6" s="1"/>
  <c r="BU1395" i="6"/>
  <c r="BV1395" i="6" s="1"/>
  <c r="BU1387" i="6"/>
  <c r="BV1387" i="6" s="1"/>
  <c r="BU1379" i="6"/>
  <c r="BV1379" i="6" s="1"/>
  <c r="BU1371" i="6"/>
  <c r="BV1371" i="6" s="1"/>
  <c r="BU1363" i="6"/>
  <c r="BV1363" i="6" s="1"/>
  <c r="BU1355" i="6"/>
  <c r="BV1355" i="6" s="1"/>
  <c r="BU1347" i="6"/>
  <c r="BV1347" i="6" s="1"/>
  <c r="BU1339" i="6"/>
  <c r="BV1339" i="6" s="1"/>
  <c r="BU1331" i="6"/>
  <c r="BV1331" i="6" s="1"/>
  <c r="BW1322" i="6"/>
  <c r="BU1322" i="6"/>
  <c r="BV1322" i="6" s="1"/>
  <c r="BW1314" i="6"/>
  <c r="BU1314" i="6"/>
  <c r="BV1314" i="6" s="1"/>
  <c r="BW1306" i="6"/>
  <c r="BU1306" i="6"/>
  <c r="BV1306" i="6" s="1"/>
  <c r="BW1298" i="6"/>
  <c r="BU1298" i="6"/>
  <c r="BV1298" i="6" s="1"/>
  <c r="BW1290" i="6"/>
  <c r="BU1290" i="6"/>
  <c r="BV1290" i="6" s="1"/>
  <c r="BW1282" i="6"/>
  <c r="BU1282" i="6"/>
  <c r="BV1282" i="6" s="1"/>
  <c r="BW1274" i="6"/>
  <c r="BU1274" i="6"/>
  <c r="BV1274" i="6" s="1"/>
  <c r="BW1266" i="6"/>
  <c r="BU1266" i="6"/>
  <c r="BV1266" i="6" s="1"/>
  <c r="BW1258" i="6"/>
  <c r="BU1258" i="6"/>
  <c r="BV1258" i="6" s="1"/>
  <c r="BW1250" i="6"/>
  <c r="BU1250" i="6"/>
  <c r="BV1250" i="6" s="1"/>
  <c r="BW1242" i="6"/>
  <c r="BU1242" i="6"/>
  <c r="BV1242" i="6" s="1"/>
  <c r="BW1234" i="6"/>
  <c r="BU1234" i="6"/>
  <c r="BV1234" i="6" s="1"/>
  <c r="BW1226" i="6"/>
  <c r="BU1226" i="6"/>
  <c r="BV1226" i="6" s="1"/>
  <c r="BW1218" i="6"/>
  <c r="BU1218" i="6"/>
  <c r="BV1218" i="6" s="1"/>
  <c r="BW1210" i="6"/>
  <c r="BU1210" i="6"/>
  <c r="BV1210" i="6" s="1"/>
  <c r="BW1202" i="6"/>
  <c r="BU1202" i="6"/>
  <c r="BV1202" i="6" s="1"/>
  <c r="BW1194" i="6"/>
  <c r="BU1194" i="6"/>
  <c r="BV1194" i="6" s="1"/>
  <c r="BW1186" i="6"/>
  <c r="BU1186" i="6"/>
  <c r="BV1186" i="6" s="1"/>
  <c r="BW1178" i="6"/>
  <c r="BU1178" i="6"/>
  <c r="BV1178" i="6" s="1"/>
  <c r="BW1170" i="6"/>
  <c r="BU1170" i="6"/>
  <c r="BV1170" i="6" s="1"/>
  <c r="BW1162" i="6"/>
  <c r="BU1162" i="6"/>
  <c r="BV1162" i="6" s="1"/>
  <c r="BW1154" i="6"/>
  <c r="BU1154" i="6"/>
  <c r="BV1154" i="6" s="1"/>
  <c r="BW1146" i="6"/>
  <c r="BU1146" i="6"/>
  <c r="BV1146" i="6" s="1"/>
  <c r="BW1138" i="6"/>
  <c r="BU1138" i="6"/>
  <c r="BV1138" i="6" s="1"/>
  <c r="BW1130" i="6"/>
  <c r="BU1130" i="6"/>
  <c r="BV1130" i="6" s="1"/>
  <c r="BW1122" i="6"/>
  <c r="BU1122" i="6"/>
  <c r="BV1122" i="6" s="1"/>
  <c r="BW1114" i="6"/>
  <c r="BU1114" i="6"/>
  <c r="BV1114" i="6" s="1"/>
  <c r="BW1106" i="6"/>
  <c r="BU1106" i="6"/>
  <c r="BV1106" i="6" s="1"/>
  <c r="BW1098" i="6"/>
  <c r="BU1098" i="6"/>
  <c r="BV1098" i="6" s="1"/>
  <c r="BW1090" i="6"/>
  <c r="BU1090" i="6"/>
  <c r="BV1090" i="6" s="1"/>
  <c r="BW1082" i="6"/>
  <c r="BU1082" i="6"/>
  <c r="BV1082" i="6" s="1"/>
  <c r="BW1074" i="6"/>
  <c r="BU1074" i="6"/>
  <c r="BV1074" i="6" s="1"/>
  <c r="BW1066" i="6"/>
  <c r="BU1066" i="6"/>
  <c r="BV1066" i="6" s="1"/>
  <c r="BW1058" i="6"/>
  <c r="BU1058" i="6"/>
  <c r="BV1058" i="6" s="1"/>
  <c r="BW1050" i="6"/>
  <c r="BU1050" i="6"/>
  <c r="BV1050" i="6" s="1"/>
  <c r="BW1042" i="6"/>
  <c r="BU1042" i="6"/>
  <c r="BV1042" i="6" s="1"/>
  <c r="BW1034" i="6"/>
  <c r="BU1034" i="6"/>
  <c r="BV1034" i="6" s="1"/>
  <c r="BW1026" i="6"/>
  <c r="BU1026" i="6"/>
  <c r="BV1026" i="6" s="1"/>
  <c r="BW1018" i="6"/>
  <c r="BU1018" i="6"/>
  <c r="BV1018" i="6" s="1"/>
  <c r="BW1010" i="6"/>
  <c r="BU1010" i="6"/>
  <c r="BV1010" i="6" s="1"/>
  <c r="BW1002" i="6"/>
  <c r="BU1002" i="6"/>
  <c r="BV1002" i="6" s="1"/>
  <c r="BW994" i="6"/>
  <c r="BU994" i="6"/>
  <c r="BV994" i="6" s="1"/>
  <c r="BW986" i="6"/>
  <c r="BU986" i="6"/>
  <c r="BV986" i="6" s="1"/>
  <c r="BW978" i="6"/>
  <c r="BU978" i="6"/>
  <c r="BV978" i="6" s="1"/>
  <c r="BW970" i="6"/>
  <c r="BU970" i="6"/>
  <c r="BV970" i="6" s="1"/>
  <c r="BW962" i="6"/>
  <c r="BU962" i="6"/>
  <c r="BV962" i="6" s="1"/>
  <c r="BW954" i="6"/>
  <c r="BU954" i="6"/>
  <c r="BV954" i="6" s="1"/>
  <c r="BW946" i="6"/>
  <c r="BU946" i="6"/>
  <c r="BV946" i="6" s="1"/>
  <c r="BW938" i="6"/>
  <c r="BU938" i="6"/>
  <c r="BV938" i="6" s="1"/>
  <c r="BW930" i="6"/>
  <c r="BU930" i="6"/>
  <c r="BV930" i="6" s="1"/>
  <c r="BW922" i="6"/>
  <c r="BU922" i="6"/>
  <c r="BV922" i="6" s="1"/>
  <c r="BW914" i="6"/>
  <c r="BU914" i="6"/>
  <c r="BV914" i="6" s="1"/>
  <c r="BW906" i="6"/>
  <c r="BU906" i="6"/>
  <c r="BV906" i="6" s="1"/>
  <c r="BW898" i="6"/>
  <c r="BU898" i="6"/>
  <c r="BV898" i="6" s="1"/>
  <c r="BW890" i="6"/>
  <c r="BU890" i="6"/>
  <c r="BV890" i="6" s="1"/>
  <c r="BW882" i="6"/>
  <c r="BU882" i="6"/>
  <c r="BV882" i="6" s="1"/>
  <c r="BW874" i="6"/>
  <c r="BU874" i="6"/>
  <c r="BV874" i="6" s="1"/>
  <c r="BW866" i="6"/>
  <c r="BU866" i="6"/>
  <c r="BV866" i="6" s="1"/>
  <c r="BW858" i="6"/>
  <c r="BU858" i="6"/>
  <c r="BV858" i="6" s="1"/>
  <c r="BW850" i="6"/>
  <c r="BU850" i="6"/>
  <c r="BV850" i="6" s="1"/>
  <c r="BW842" i="6"/>
  <c r="BU842" i="6"/>
  <c r="BV842" i="6" s="1"/>
  <c r="BW834" i="6"/>
  <c r="BU834" i="6"/>
  <c r="BV834" i="6" s="1"/>
  <c r="BW826" i="6"/>
  <c r="BU826" i="6"/>
  <c r="BV826" i="6" s="1"/>
  <c r="BW818" i="6"/>
  <c r="BU818" i="6"/>
  <c r="BV818" i="6" s="1"/>
  <c r="BW810" i="6"/>
  <c r="BU810" i="6"/>
  <c r="BV810" i="6" s="1"/>
  <c r="BW802" i="6"/>
  <c r="BU802" i="6"/>
  <c r="BV802" i="6" s="1"/>
  <c r="BW794" i="6"/>
  <c r="BU794" i="6"/>
  <c r="BV794" i="6" s="1"/>
  <c r="BW786" i="6"/>
  <c r="BU786" i="6"/>
  <c r="BV786" i="6" s="1"/>
  <c r="BW778" i="6"/>
  <c r="BU778" i="6"/>
  <c r="BV778" i="6" s="1"/>
  <c r="BW770" i="6"/>
  <c r="BU770" i="6"/>
  <c r="BV770" i="6" s="1"/>
  <c r="BW762" i="6"/>
  <c r="BU762" i="6"/>
  <c r="BV762" i="6" s="1"/>
  <c r="BW754" i="6"/>
  <c r="BU754" i="6"/>
  <c r="BV754" i="6" s="1"/>
  <c r="BW746" i="6"/>
  <c r="BU746" i="6"/>
  <c r="BV746" i="6" s="1"/>
  <c r="BW738" i="6"/>
  <c r="BU738" i="6"/>
  <c r="BV738" i="6" s="1"/>
  <c r="BW730" i="6"/>
  <c r="BU730" i="6"/>
  <c r="BV730" i="6" s="1"/>
  <c r="BW722" i="6"/>
  <c r="BU722" i="6"/>
  <c r="BV722" i="6" s="1"/>
  <c r="BW714" i="6"/>
  <c r="BU714" i="6"/>
  <c r="BV714" i="6" s="1"/>
  <c r="BW706" i="6"/>
  <c r="BU706" i="6"/>
  <c r="BV706" i="6" s="1"/>
  <c r="BW698" i="6"/>
  <c r="BU698" i="6"/>
  <c r="BV698" i="6" s="1"/>
  <c r="BW690" i="6"/>
  <c r="BU690" i="6"/>
  <c r="BV690" i="6" s="1"/>
  <c r="BW682" i="6"/>
  <c r="BU682" i="6"/>
  <c r="BV682" i="6" s="1"/>
  <c r="BW674" i="6"/>
  <c r="BU674" i="6"/>
  <c r="BV674" i="6" s="1"/>
  <c r="BW666" i="6"/>
  <c r="BU666" i="6"/>
  <c r="BV666" i="6" s="1"/>
  <c r="BW658" i="6"/>
  <c r="BU658" i="6"/>
  <c r="BV658" i="6" s="1"/>
  <c r="BW650" i="6"/>
  <c r="BU650" i="6"/>
  <c r="BV650" i="6" s="1"/>
  <c r="BW642" i="6"/>
  <c r="BU642" i="6"/>
  <c r="BV642" i="6" s="1"/>
  <c r="BW634" i="6"/>
  <c r="BU634" i="6"/>
  <c r="BV634" i="6" s="1"/>
  <c r="BW626" i="6"/>
  <c r="BU626" i="6"/>
  <c r="BV626" i="6" s="1"/>
  <c r="BW618" i="6"/>
  <c r="BU618" i="6"/>
  <c r="BV618" i="6" s="1"/>
  <c r="BW610" i="6"/>
  <c r="BU610" i="6"/>
  <c r="BV610" i="6" s="1"/>
  <c r="BW602" i="6"/>
  <c r="BU602" i="6"/>
  <c r="BV602" i="6" s="1"/>
  <c r="BW594" i="6"/>
  <c r="BU594" i="6"/>
  <c r="BV594" i="6" s="1"/>
  <c r="BW586" i="6"/>
  <c r="BU586" i="6"/>
  <c r="BV586" i="6" s="1"/>
  <c r="BW578" i="6"/>
  <c r="BU578" i="6"/>
  <c r="BV578" i="6" s="1"/>
  <c r="BW570" i="6"/>
  <c r="BU570" i="6"/>
  <c r="BV570" i="6" s="1"/>
  <c r="BW562" i="6"/>
  <c r="BU562" i="6"/>
  <c r="BV562" i="6" s="1"/>
  <c r="BW554" i="6"/>
  <c r="BU554" i="6"/>
  <c r="BV554" i="6" s="1"/>
  <c r="BW546" i="6"/>
  <c r="BU546" i="6"/>
  <c r="BV546" i="6" s="1"/>
  <c r="BW538" i="6"/>
  <c r="BU538" i="6"/>
  <c r="BV538" i="6" s="1"/>
  <c r="BW530" i="6"/>
  <c r="BU530" i="6"/>
  <c r="BV530" i="6" s="1"/>
  <c r="BW522" i="6"/>
  <c r="BU522" i="6"/>
  <c r="BV522" i="6" s="1"/>
  <c r="BW514" i="6"/>
  <c r="BU514" i="6"/>
  <c r="BV514" i="6" s="1"/>
  <c r="BW506" i="6"/>
  <c r="BU506" i="6"/>
  <c r="BV506" i="6" s="1"/>
  <c r="BW498" i="6"/>
  <c r="BU498" i="6"/>
  <c r="BV498" i="6" s="1"/>
  <c r="BW490" i="6"/>
  <c r="BU490" i="6"/>
  <c r="BV490" i="6" s="1"/>
  <c r="BW482" i="6"/>
  <c r="BU482" i="6"/>
  <c r="BV482" i="6" s="1"/>
  <c r="BW474" i="6"/>
  <c r="BU474" i="6"/>
  <c r="BV474" i="6" s="1"/>
  <c r="BW466" i="6"/>
  <c r="BU466" i="6"/>
  <c r="BV466" i="6" s="1"/>
  <c r="BW458" i="6"/>
  <c r="BU458" i="6"/>
  <c r="BV458" i="6" s="1"/>
  <c r="BW450" i="6"/>
  <c r="BU450" i="6"/>
  <c r="BV450" i="6" s="1"/>
  <c r="BW442" i="6"/>
  <c r="BU442" i="6"/>
  <c r="BV442" i="6" s="1"/>
  <c r="BW434" i="6"/>
  <c r="BU434" i="6"/>
  <c r="BV434" i="6" s="1"/>
  <c r="BW426" i="6"/>
  <c r="BU426" i="6"/>
  <c r="BV426" i="6" s="1"/>
  <c r="BW418" i="6"/>
  <c r="BU418" i="6"/>
  <c r="BV418" i="6" s="1"/>
  <c r="BW410" i="6"/>
  <c r="BU410" i="6"/>
  <c r="BV410" i="6" s="1"/>
  <c r="BW402" i="6"/>
  <c r="BU402" i="6"/>
  <c r="BV402" i="6" s="1"/>
  <c r="BW394" i="6"/>
  <c r="BU394" i="6"/>
  <c r="BV394" i="6" s="1"/>
  <c r="BW386" i="6"/>
  <c r="BU386" i="6"/>
  <c r="BV386" i="6" s="1"/>
  <c r="BW378" i="6"/>
  <c r="BU378" i="6"/>
  <c r="BV378" i="6" s="1"/>
  <c r="BW370" i="6"/>
  <c r="BU370" i="6"/>
  <c r="BV370" i="6" s="1"/>
  <c r="BW362" i="6"/>
  <c r="BU362" i="6"/>
  <c r="BV362" i="6" s="1"/>
  <c r="BW354" i="6"/>
  <c r="BU354" i="6"/>
  <c r="BV354" i="6" s="1"/>
  <c r="BW346" i="6"/>
  <c r="BU346" i="6"/>
  <c r="BV346" i="6" s="1"/>
  <c r="BW338" i="6"/>
  <c r="BU338" i="6"/>
  <c r="BV338" i="6" s="1"/>
  <c r="BW330" i="6"/>
  <c r="BU330" i="6"/>
  <c r="BV330" i="6" s="1"/>
  <c r="BW322" i="6"/>
  <c r="BU322" i="6"/>
  <c r="BV322" i="6" s="1"/>
  <c r="BW314" i="6"/>
  <c r="BU314" i="6"/>
  <c r="BV314" i="6" s="1"/>
  <c r="BW306" i="6"/>
  <c r="BU306" i="6"/>
  <c r="BV306" i="6" s="1"/>
  <c r="BW298" i="6"/>
  <c r="BU298" i="6"/>
  <c r="BV298" i="6" s="1"/>
  <c r="BW290" i="6"/>
  <c r="BU290" i="6"/>
  <c r="BV290" i="6" s="1"/>
  <c r="BW282" i="6"/>
  <c r="BU282" i="6"/>
  <c r="BV282" i="6" s="1"/>
  <c r="BW274" i="6"/>
  <c r="BU274" i="6"/>
  <c r="BV274" i="6" s="1"/>
  <c r="BW266" i="6"/>
  <c r="BU266" i="6"/>
  <c r="BV266" i="6" s="1"/>
  <c r="BW258" i="6"/>
  <c r="BU258" i="6"/>
  <c r="BV258" i="6" s="1"/>
  <c r="BW250" i="6"/>
  <c r="BU250" i="6"/>
  <c r="BV250" i="6" s="1"/>
  <c r="BW242" i="6"/>
  <c r="BU242" i="6"/>
  <c r="BV242" i="6" s="1"/>
  <c r="BW234" i="6"/>
  <c r="BU234" i="6"/>
  <c r="BV234" i="6" s="1"/>
  <c r="BW226" i="6"/>
  <c r="BU226" i="6"/>
  <c r="BV226" i="6" s="1"/>
  <c r="BW218" i="6"/>
  <c r="BU218" i="6"/>
  <c r="BV218" i="6" s="1"/>
  <c r="BW210" i="6"/>
  <c r="BU210" i="6"/>
  <c r="BV210" i="6" s="1"/>
  <c r="BW202" i="6"/>
  <c r="BU202" i="6"/>
  <c r="BV202" i="6" s="1"/>
  <c r="BW194" i="6"/>
  <c r="BU194" i="6"/>
  <c r="BV194" i="6" s="1"/>
  <c r="BW186" i="6"/>
  <c r="BU186" i="6"/>
  <c r="BV186" i="6" s="1"/>
  <c r="BW178" i="6"/>
  <c r="BU178" i="6"/>
  <c r="BV178" i="6" s="1"/>
  <c r="BW170" i="6"/>
  <c r="BU170" i="6"/>
  <c r="BV170" i="6" s="1"/>
  <c r="BW162" i="6"/>
  <c r="BU162" i="6"/>
  <c r="BV162" i="6" s="1"/>
  <c r="BW154" i="6"/>
  <c r="BU154" i="6"/>
  <c r="BV154" i="6" s="1"/>
  <c r="BW146" i="6"/>
  <c r="BU146" i="6"/>
  <c r="BV146" i="6" s="1"/>
  <c r="BW138" i="6"/>
  <c r="BU138" i="6"/>
  <c r="BV138" i="6" s="1"/>
  <c r="BW130" i="6"/>
  <c r="BU130" i="6"/>
  <c r="BV130" i="6" s="1"/>
  <c r="BW122" i="6"/>
  <c r="BU122" i="6"/>
  <c r="BV122" i="6" s="1"/>
  <c r="BW114" i="6"/>
  <c r="BU114" i="6"/>
  <c r="BV114" i="6" s="1"/>
  <c r="BW106" i="6"/>
  <c r="BU106" i="6"/>
  <c r="BV106" i="6" s="1"/>
  <c r="BW98" i="6"/>
  <c r="BU98" i="6"/>
  <c r="BV98" i="6" s="1"/>
  <c r="BW90" i="6"/>
  <c r="BU90" i="6"/>
  <c r="BV90" i="6" s="1"/>
  <c r="BW82" i="6"/>
  <c r="BU82" i="6"/>
  <c r="BV82" i="6" s="1"/>
  <c r="BW74" i="6"/>
  <c r="BU74" i="6"/>
  <c r="BV74" i="6" s="1"/>
  <c r="BW66" i="6"/>
  <c r="BU66" i="6"/>
  <c r="BV66" i="6" s="1"/>
  <c r="BW58" i="6"/>
  <c r="BU58" i="6"/>
  <c r="BV58" i="6" s="1"/>
  <c r="BW50" i="6"/>
  <c r="BU50" i="6"/>
  <c r="BV50" i="6" s="1"/>
  <c r="BW42" i="6"/>
  <c r="BU42" i="6"/>
  <c r="BV42" i="6" s="1"/>
  <c r="BW34" i="6"/>
  <c r="BU34" i="6"/>
  <c r="BV34" i="6" s="1"/>
  <c r="BW26" i="6"/>
  <c r="BU26" i="6"/>
  <c r="BV26" i="6" s="1"/>
  <c r="BW18" i="6"/>
  <c r="BU18" i="6"/>
  <c r="BV18" i="6" s="1"/>
  <c r="BW10" i="6"/>
  <c r="BU10" i="6"/>
  <c r="BV10" i="6" s="1"/>
  <c r="BU1458" i="6"/>
  <c r="BV1458" i="6" s="1"/>
  <c r="BU1450" i="6"/>
  <c r="BV1450" i="6" s="1"/>
  <c r="BU1442" i="6"/>
  <c r="BV1442" i="6" s="1"/>
  <c r="BU1434" i="6"/>
  <c r="BV1434" i="6" s="1"/>
  <c r="BU1426" i="6"/>
  <c r="BV1426" i="6" s="1"/>
  <c r="BU1418" i="6"/>
  <c r="BV1418" i="6" s="1"/>
  <c r="BU1410" i="6"/>
  <c r="BV1410" i="6" s="1"/>
  <c r="BU1402" i="6"/>
  <c r="BV1402" i="6" s="1"/>
  <c r="BU1394" i="6"/>
  <c r="BV1394" i="6" s="1"/>
  <c r="BU1386" i="6"/>
  <c r="BV1386" i="6" s="1"/>
  <c r="BU1378" i="6"/>
  <c r="BV1378" i="6" s="1"/>
  <c r="BU1370" i="6"/>
  <c r="BV1370" i="6" s="1"/>
  <c r="BU1362" i="6"/>
  <c r="BV1362" i="6" s="1"/>
  <c r="BU1354" i="6"/>
  <c r="BV1354" i="6" s="1"/>
  <c r="BU1346" i="6"/>
  <c r="BV1346" i="6" s="1"/>
  <c r="BU1338" i="6"/>
  <c r="BV1338" i="6" s="1"/>
  <c r="BU1330" i="6"/>
  <c r="BV1330" i="6" s="1"/>
  <c r="BW2" i="6"/>
  <c r="BW1321" i="6"/>
  <c r="BU1321" i="6"/>
  <c r="BV1321" i="6" s="1"/>
  <c r="BW1313" i="6"/>
  <c r="BU1313" i="6"/>
  <c r="BV1313" i="6" s="1"/>
  <c r="BW1305" i="6"/>
  <c r="BU1305" i="6"/>
  <c r="BV1305" i="6" s="1"/>
  <c r="BW1297" i="6"/>
  <c r="BU1297" i="6"/>
  <c r="BV1297" i="6" s="1"/>
  <c r="BW1289" i="6"/>
  <c r="BU1289" i="6"/>
  <c r="BV1289" i="6" s="1"/>
  <c r="BW1281" i="6"/>
  <c r="BU1281" i="6"/>
  <c r="BV1281" i="6" s="1"/>
  <c r="BW1273" i="6"/>
  <c r="BU1273" i="6"/>
  <c r="BV1273" i="6" s="1"/>
  <c r="BW1265" i="6"/>
  <c r="BU1265" i="6"/>
  <c r="BV1265" i="6" s="1"/>
  <c r="BW1257" i="6"/>
  <c r="BU1257" i="6"/>
  <c r="BV1257" i="6" s="1"/>
  <c r="BW1249" i="6"/>
  <c r="BU1249" i="6"/>
  <c r="BV1249" i="6" s="1"/>
  <c r="BW1241" i="6"/>
  <c r="BU1241" i="6"/>
  <c r="BV1241" i="6" s="1"/>
  <c r="BW1233" i="6"/>
  <c r="BU1233" i="6"/>
  <c r="BV1233" i="6" s="1"/>
  <c r="BW1225" i="6"/>
  <c r="BU1225" i="6"/>
  <c r="BV1225" i="6" s="1"/>
  <c r="BW1217" i="6"/>
  <c r="BU1217" i="6"/>
  <c r="BV1217" i="6" s="1"/>
  <c r="BW1209" i="6"/>
  <c r="BU1209" i="6"/>
  <c r="BV1209" i="6" s="1"/>
  <c r="BW1201" i="6"/>
  <c r="BU1201" i="6"/>
  <c r="BV1201" i="6" s="1"/>
  <c r="BW1193" i="6"/>
  <c r="BU1193" i="6"/>
  <c r="BV1193" i="6" s="1"/>
  <c r="BW1185" i="6"/>
  <c r="BU1185" i="6"/>
  <c r="BV1185" i="6" s="1"/>
  <c r="BW1177" i="6"/>
  <c r="BU1177" i="6"/>
  <c r="BV1177" i="6" s="1"/>
  <c r="BW1169" i="6"/>
  <c r="BU1169" i="6"/>
  <c r="BV1169" i="6" s="1"/>
  <c r="BW1161" i="6"/>
  <c r="BU1161" i="6"/>
  <c r="BV1161" i="6" s="1"/>
  <c r="BW1153" i="6"/>
  <c r="BU1153" i="6"/>
  <c r="BV1153" i="6" s="1"/>
  <c r="BW1145" i="6"/>
  <c r="BU1145" i="6"/>
  <c r="BV1145" i="6" s="1"/>
  <c r="BW1137" i="6"/>
  <c r="BU1137" i="6"/>
  <c r="BV1137" i="6" s="1"/>
  <c r="BW1129" i="6"/>
  <c r="BU1129" i="6"/>
  <c r="BV1129" i="6" s="1"/>
  <c r="BW1121" i="6"/>
  <c r="BU1121" i="6"/>
  <c r="BV1121" i="6" s="1"/>
  <c r="BW1113" i="6"/>
  <c r="BU1113" i="6"/>
  <c r="BV1113" i="6" s="1"/>
  <c r="BW1105" i="6"/>
  <c r="BU1105" i="6"/>
  <c r="BV1105" i="6" s="1"/>
  <c r="BW1097" i="6"/>
  <c r="BU1097" i="6"/>
  <c r="BV1097" i="6" s="1"/>
  <c r="BW1089" i="6"/>
  <c r="BU1089" i="6"/>
  <c r="BV1089" i="6" s="1"/>
  <c r="BW1081" i="6"/>
  <c r="BU1081" i="6"/>
  <c r="BV1081" i="6" s="1"/>
  <c r="BW1073" i="6"/>
  <c r="BU1073" i="6"/>
  <c r="BV1073" i="6" s="1"/>
  <c r="BW1065" i="6"/>
  <c r="BU1065" i="6"/>
  <c r="BV1065" i="6" s="1"/>
  <c r="BW1057" i="6"/>
  <c r="BU1057" i="6"/>
  <c r="BV1057" i="6" s="1"/>
  <c r="BW1049" i="6"/>
  <c r="BU1049" i="6"/>
  <c r="BV1049" i="6" s="1"/>
  <c r="BW1041" i="6"/>
  <c r="BU1041" i="6"/>
  <c r="BV1041" i="6" s="1"/>
  <c r="BW1033" i="6"/>
  <c r="BU1033" i="6"/>
  <c r="BV1033" i="6" s="1"/>
  <c r="BW1025" i="6"/>
  <c r="BU1025" i="6"/>
  <c r="BV1025" i="6" s="1"/>
  <c r="BW1017" i="6"/>
  <c r="BU1017" i="6"/>
  <c r="BV1017" i="6" s="1"/>
  <c r="BW1009" i="6"/>
  <c r="BU1009" i="6"/>
  <c r="BV1009" i="6" s="1"/>
  <c r="BW1001" i="6"/>
  <c r="BU1001" i="6"/>
  <c r="BV1001" i="6" s="1"/>
  <c r="BW993" i="6"/>
  <c r="BU993" i="6"/>
  <c r="BV993" i="6" s="1"/>
  <c r="BW985" i="6"/>
  <c r="BU985" i="6"/>
  <c r="BV985" i="6" s="1"/>
  <c r="BW977" i="6"/>
  <c r="BU977" i="6"/>
  <c r="BV977" i="6" s="1"/>
  <c r="BW969" i="6"/>
  <c r="BU969" i="6"/>
  <c r="BV969" i="6" s="1"/>
  <c r="BW961" i="6"/>
  <c r="BU961" i="6"/>
  <c r="BV961" i="6" s="1"/>
  <c r="BW953" i="6"/>
  <c r="BU953" i="6"/>
  <c r="BV953" i="6" s="1"/>
  <c r="BW945" i="6"/>
  <c r="BU945" i="6"/>
  <c r="BV945" i="6" s="1"/>
  <c r="BW937" i="6"/>
  <c r="BU937" i="6"/>
  <c r="BV937" i="6" s="1"/>
  <c r="BW929" i="6"/>
  <c r="BU929" i="6"/>
  <c r="BV929" i="6" s="1"/>
  <c r="BW921" i="6"/>
  <c r="BU921" i="6"/>
  <c r="BV921" i="6" s="1"/>
  <c r="BW913" i="6"/>
  <c r="BU913" i="6"/>
  <c r="BV913" i="6" s="1"/>
  <c r="BW905" i="6"/>
  <c r="BU905" i="6"/>
  <c r="BV905" i="6" s="1"/>
  <c r="BW897" i="6"/>
  <c r="BU897" i="6"/>
  <c r="BV897" i="6" s="1"/>
  <c r="BW889" i="6"/>
  <c r="BU889" i="6"/>
  <c r="BV889" i="6" s="1"/>
  <c r="BW881" i="6"/>
  <c r="BU881" i="6"/>
  <c r="BV881" i="6" s="1"/>
  <c r="BW873" i="6"/>
  <c r="BU873" i="6"/>
  <c r="BV873" i="6" s="1"/>
  <c r="BW865" i="6"/>
  <c r="BU865" i="6"/>
  <c r="BV865" i="6" s="1"/>
  <c r="BW857" i="6"/>
  <c r="BU857" i="6"/>
  <c r="BV857" i="6" s="1"/>
  <c r="BW849" i="6"/>
  <c r="BU849" i="6"/>
  <c r="BV849" i="6" s="1"/>
  <c r="BW841" i="6"/>
  <c r="BU841" i="6"/>
  <c r="BV841" i="6" s="1"/>
  <c r="BW833" i="6"/>
  <c r="BU833" i="6"/>
  <c r="BV833" i="6" s="1"/>
  <c r="BW825" i="6"/>
  <c r="BU825" i="6"/>
  <c r="BV825" i="6" s="1"/>
  <c r="BW817" i="6"/>
  <c r="BU817" i="6"/>
  <c r="BV817" i="6" s="1"/>
  <c r="BW809" i="6"/>
  <c r="BU809" i="6"/>
  <c r="BV809" i="6" s="1"/>
  <c r="BW801" i="6"/>
  <c r="BU801" i="6"/>
  <c r="BV801" i="6" s="1"/>
  <c r="BW793" i="6"/>
  <c r="BU793" i="6"/>
  <c r="BV793" i="6" s="1"/>
  <c r="BW785" i="6"/>
  <c r="BU785" i="6"/>
  <c r="BV785" i="6" s="1"/>
  <c r="BW777" i="6"/>
  <c r="BU777" i="6"/>
  <c r="BV777" i="6" s="1"/>
  <c r="BW769" i="6"/>
  <c r="BU769" i="6"/>
  <c r="BV769" i="6" s="1"/>
  <c r="BW761" i="6"/>
  <c r="BU761" i="6"/>
  <c r="BV761" i="6" s="1"/>
  <c r="BW753" i="6"/>
  <c r="BU753" i="6"/>
  <c r="BV753" i="6" s="1"/>
  <c r="BW745" i="6"/>
  <c r="BU745" i="6"/>
  <c r="BV745" i="6" s="1"/>
  <c r="BW737" i="6"/>
  <c r="BU737" i="6"/>
  <c r="BV737" i="6" s="1"/>
  <c r="BW729" i="6"/>
  <c r="BU729" i="6"/>
  <c r="BV729" i="6" s="1"/>
  <c r="BW721" i="6"/>
  <c r="BU721" i="6"/>
  <c r="BV721" i="6" s="1"/>
  <c r="BW713" i="6"/>
  <c r="BU713" i="6"/>
  <c r="BV713" i="6" s="1"/>
  <c r="BW705" i="6"/>
  <c r="BU705" i="6"/>
  <c r="BV705" i="6" s="1"/>
  <c r="BW697" i="6"/>
  <c r="BU697" i="6"/>
  <c r="BV697" i="6" s="1"/>
  <c r="BW689" i="6"/>
  <c r="BU689" i="6"/>
  <c r="BV689" i="6" s="1"/>
  <c r="BW681" i="6"/>
  <c r="BU681" i="6"/>
  <c r="BV681" i="6" s="1"/>
  <c r="BW673" i="6"/>
  <c r="BU673" i="6"/>
  <c r="BV673" i="6" s="1"/>
  <c r="BW665" i="6"/>
  <c r="BU665" i="6"/>
  <c r="BV665" i="6" s="1"/>
  <c r="BW657" i="6"/>
  <c r="BU657" i="6"/>
  <c r="BV657" i="6" s="1"/>
  <c r="BW649" i="6"/>
  <c r="BU649" i="6"/>
  <c r="BV649" i="6" s="1"/>
  <c r="BW641" i="6"/>
  <c r="BU641" i="6"/>
  <c r="BV641" i="6" s="1"/>
  <c r="BW633" i="6"/>
  <c r="BU633" i="6"/>
  <c r="BV633" i="6" s="1"/>
  <c r="BW625" i="6"/>
  <c r="BU625" i="6"/>
  <c r="BV625" i="6" s="1"/>
  <c r="BW617" i="6"/>
  <c r="BU617" i="6"/>
  <c r="BV617" i="6" s="1"/>
  <c r="BW609" i="6"/>
  <c r="BU609" i="6"/>
  <c r="BV609" i="6" s="1"/>
  <c r="BW601" i="6"/>
  <c r="BU601" i="6"/>
  <c r="BV601" i="6" s="1"/>
  <c r="BW593" i="6"/>
  <c r="BU593" i="6"/>
  <c r="BV593" i="6" s="1"/>
  <c r="BW585" i="6"/>
  <c r="BU585" i="6"/>
  <c r="BV585" i="6" s="1"/>
  <c r="BW577" i="6"/>
  <c r="BU577" i="6"/>
  <c r="BV577" i="6" s="1"/>
  <c r="BW569" i="6"/>
  <c r="BU569" i="6"/>
  <c r="BV569" i="6" s="1"/>
  <c r="BW561" i="6"/>
  <c r="BU561" i="6"/>
  <c r="BV561" i="6" s="1"/>
  <c r="BW553" i="6"/>
  <c r="BU553" i="6"/>
  <c r="BV553" i="6" s="1"/>
  <c r="BW545" i="6"/>
  <c r="BU545" i="6"/>
  <c r="BV545" i="6" s="1"/>
  <c r="BW537" i="6"/>
  <c r="BU537" i="6"/>
  <c r="BV537" i="6" s="1"/>
  <c r="BW529" i="6"/>
  <c r="BU529" i="6"/>
  <c r="BV529" i="6" s="1"/>
  <c r="BW521" i="6"/>
  <c r="BU521" i="6"/>
  <c r="BV521" i="6" s="1"/>
  <c r="BW513" i="6"/>
  <c r="BU513" i="6"/>
  <c r="BV513" i="6" s="1"/>
  <c r="BW505" i="6"/>
  <c r="BU505" i="6"/>
  <c r="BV505" i="6" s="1"/>
  <c r="BW497" i="6"/>
  <c r="BU497" i="6"/>
  <c r="BV497" i="6" s="1"/>
  <c r="BW489" i="6"/>
  <c r="BU489" i="6"/>
  <c r="BV489" i="6" s="1"/>
  <c r="BW481" i="6"/>
  <c r="BU481" i="6"/>
  <c r="BV481" i="6" s="1"/>
  <c r="BW473" i="6"/>
  <c r="BU473" i="6"/>
  <c r="BV473" i="6" s="1"/>
  <c r="BW465" i="6"/>
  <c r="BU465" i="6"/>
  <c r="BV465" i="6" s="1"/>
  <c r="BW457" i="6"/>
  <c r="BU457" i="6"/>
  <c r="BV457" i="6" s="1"/>
  <c r="BW449" i="6"/>
  <c r="BU449" i="6"/>
  <c r="BV449" i="6" s="1"/>
  <c r="BW441" i="6"/>
  <c r="BU441" i="6"/>
  <c r="BV441" i="6" s="1"/>
  <c r="BW433" i="6"/>
  <c r="BU433" i="6"/>
  <c r="BV433" i="6" s="1"/>
  <c r="BW425" i="6"/>
  <c r="BU425" i="6"/>
  <c r="BV425" i="6" s="1"/>
  <c r="BW417" i="6"/>
  <c r="BU417" i="6"/>
  <c r="BV417" i="6" s="1"/>
  <c r="BW409" i="6"/>
  <c r="BU409" i="6"/>
  <c r="BV409" i="6" s="1"/>
  <c r="BW401" i="6"/>
  <c r="BU401" i="6"/>
  <c r="BV401" i="6" s="1"/>
  <c r="BW393" i="6"/>
  <c r="BU393" i="6"/>
  <c r="BV393" i="6" s="1"/>
  <c r="BW385" i="6"/>
  <c r="BU385" i="6"/>
  <c r="BV385" i="6" s="1"/>
  <c r="BW377" i="6"/>
  <c r="BU377" i="6"/>
  <c r="BV377" i="6" s="1"/>
  <c r="BW369" i="6"/>
  <c r="BU369" i="6"/>
  <c r="BV369" i="6" s="1"/>
  <c r="BW361" i="6"/>
  <c r="BU361" i="6"/>
  <c r="BV361" i="6" s="1"/>
  <c r="BW353" i="6"/>
  <c r="BU353" i="6"/>
  <c r="BV353" i="6" s="1"/>
  <c r="BW345" i="6"/>
  <c r="BU345" i="6"/>
  <c r="BV345" i="6" s="1"/>
  <c r="BW337" i="6"/>
  <c r="BU337" i="6"/>
  <c r="BV337" i="6" s="1"/>
  <c r="BW329" i="6"/>
  <c r="BU329" i="6"/>
  <c r="BV329" i="6" s="1"/>
  <c r="BW321" i="6"/>
  <c r="BU321" i="6"/>
  <c r="BV321" i="6" s="1"/>
  <c r="BW313" i="6"/>
  <c r="BU313" i="6"/>
  <c r="BV313" i="6" s="1"/>
  <c r="BW305" i="6"/>
  <c r="BU305" i="6"/>
  <c r="BV305" i="6" s="1"/>
  <c r="BW297" i="6"/>
  <c r="BU297" i="6"/>
  <c r="BV297" i="6" s="1"/>
  <c r="BW289" i="6"/>
  <c r="BU289" i="6"/>
  <c r="BV289" i="6" s="1"/>
  <c r="BW281" i="6"/>
  <c r="BU281" i="6"/>
  <c r="BV281" i="6" s="1"/>
  <c r="BW273" i="6"/>
  <c r="BU273" i="6"/>
  <c r="BV273" i="6" s="1"/>
  <c r="BW265" i="6"/>
  <c r="BU265" i="6"/>
  <c r="BV265" i="6" s="1"/>
  <c r="BW257" i="6"/>
  <c r="BU257" i="6"/>
  <c r="BV257" i="6" s="1"/>
  <c r="BW249" i="6"/>
  <c r="BU249" i="6"/>
  <c r="BV249" i="6" s="1"/>
  <c r="BW241" i="6"/>
  <c r="BU241" i="6"/>
  <c r="BV241" i="6" s="1"/>
  <c r="BW233" i="6"/>
  <c r="BU233" i="6"/>
  <c r="BV233" i="6" s="1"/>
  <c r="BW225" i="6"/>
  <c r="BU225" i="6"/>
  <c r="BV225" i="6" s="1"/>
  <c r="BW217" i="6"/>
  <c r="BU217" i="6"/>
  <c r="BV217" i="6" s="1"/>
  <c r="BW209" i="6"/>
  <c r="BU209" i="6"/>
  <c r="BV209" i="6" s="1"/>
  <c r="BW201" i="6"/>
  <c r="BU201" i="6"/>
  <c r="BV201" i="6" s="1"/>
  <c r="BW193" i="6"/>
  <c r="BU193" i="6"/>
  <c r="BV193" i="6" s="1"/>
  <c r="BW185" i="6"/>
  <c r="BU185" i="6"/>
  <c r="BV185" i="6" s="1"/>
  <c r="BW177" i="6"/>
  <c r="BU177" i="6"/>
  <c r="BV177" i="6" s="1"/>
  <c r="BW169" i="6"/>
  <c r="BU169" i="6"/>
  <c r="BV169" i="6" s="1"/>
  <c r="BW161" i="6"/>
  <c r="BU161" i="6"/>
  <c r="BV161" i="6" s="1"/>
  <c r="BW153" i="6"/>
  <c r="BU153" i="6"/>
  <c r="BV153" i="6" s="1"/>
  <c r="BW145" i="6"/>
  <c r="BU145" i="6"/>
  <c r="BV145" i="6" s="1"/>
  <c r="BW137" i="6"/>
  <c r="BU137" i="6"/>
  <c r="BV137" i="6" s="1"/>
  <c r="BW129" i="6"/>
  <c r="BU129" i="6"/>
  <c r="BV129" i="6" s="1"/>
  <c r="BW121" i="6"/>
  <c r="BU121" i="6"/>
  <c r="BV121" i="6" s="1"/>
  <c r="BW113" i="6"/>
  <c r="BU113" i="6"/>
  <c r="BV113" i="6" s="1"/>
  <c r="BW105" i="6"/>
  <c r="BU105" i="6"/>
  <c r="BV105" i="6" s="1"/>
  <c r="BW97" i="6"/>
  <c r="BU97" i="6"/>
  <c r="BV97" i="6" s="1"/>
  <c r="BW89" i="6"/>
  <c r="BU89" i="6"/>
  <c r="BV89" i="6" s="1"/>
  <c r="BW81" i="6"/>
  <c r="BU81" i="6"/>
  <c r="BV81" i="6" s="1"/>
  <c r="BW73" i="6"/>
  <c r="BU73" i="6"/>
  <c r="BV73" i="6" s="1"/>
  <c r="BW65" i="6"/>
  <c r="BU65" i="6"/>
  <c r="BV65" i="6" s="1"/>
  <c r="BW57" i="6"/>
  <c r="BU57" i="6"/>
  <c r="BV57" i="6" s="1"/>
  <c r="BW49" i="6"/>
  <c r="BU49" i="6"/>
  <c r="BV49" i="6" s="1"/>
  <c r="BW41" i="6"/>
  <c r="BU41" i="6"/>
  <c r="BV41" i="6" s="1"/>
  <c r="BW33" i="6"/>
  <c r="BU33" i="6"/>
  <c r="BV33" i="6" s="1"/>
  <c r="BW25" i="6"/>
  <c r="BU25" i="6"/>
  <c r="BV25" i="6" s="1"/>
  <c r="BW17" i="6"/>
  <c r="BU17" i="6"/>
  <c r="BV17" i="6" s="1"/>
  <c r="BW9" i="6"/>
  <c r="BU9" i="6"/>
  <c r="BV9" i="6" s="1"/>
  <c r="BU2" i="6"/>
  <c r="BV2" i="6" s="1"/>
  <c r="BU1457" i="6"/>
  <c r="BV1457" i="6" s="1"/>
  <c r="BU1449" i="6"/>
  <c r="BV1449" i="6" s="1"/>
  <c r="BU1441" i="6"/>
  <c r="BV1441" i="6" s="1"/>
  <c r="BU1433" i="6"/>
  <c r="BV1433" i="6" s="1"/>
  <c r="BU1425" i="6"/>
  <c r="BV1425" i="6" s="1"/>
  <c r="BU1417" i="6"/>
  <c r="BV1417" i="6" s="1"/>
  <c r="BU1409" i="6"/>
  <c r="BV1409" i="6" s="1"/>
  <c r="BU1401" i="6"/>
  <c r="BV1401" i="6" s="1"/>
  <c r="BU1393" i="6"/>
  <c r="BV1393" i="6" s="1"/>
  <c r="BU1385" i="6"/>
  <c r="BV1385" i="6" s="1"/>
  <c r="BU1377" i="6"/>
  <c r="BV1377" i="6" s="1"/>
  <c r="BU1369" i="6"/>
  <c r="BV1369" i="6" s="1"/>
  <c r="BU1361" i="6"/>
  <c r="BV1361" i="6" s="1"/>
  <c r="BU1353" i="6"/>
  <c r="BV1353" i="6" s="1"/>
  <c r="BU1345" i="6"/>
  <c r="BV1345" i="6" s="1"/>
  <c r="BU1337" i="6"/>
  <c r="BV1337" i="6" s="1"/>
  <c r="BU1329" i="6"/>
  <c r="BV1329" i="6" s="1"/>
  <c r="BW1464" i="6"/>
  <c r="BW1320" i="6"/>
  <c r="BU1320" i="6"/>
  <c r="BV1320" i="6" s="1"/>
  <c r="BW1312" i="6"/>
  <c r="BU1312" i="6"/>
  <c r="BV1312" i="6" s="1"/>
  <c r="BW1304" i="6"/>
  <c r="BU1304" i="6"/>
  <c r="BV1304" i="6" s="1"/>
  <c r="BW1296" i="6"/>
  <c r="BU1296" i="6"/>
  <c r="BV1296" i="6" s="1"/>
  <c r="BW1288" i="6"/>
  <c r="BU1288" i="6"/>
  <c r="BV1288" i="6" s="1"/>
  <c r="BW1280" i="6"/>
  <c r="BU1280" i="6"/>
  <c r="BV1280" i="6" s="1"/>
  <c r="BW1272" i="6"/>
  <c r="BU1272" i="6"/>
  <c r="BV1272" i="6" s="1"/>
  <c r="BW1264" i="6"/>
  <c r="BU1264" i="6"/>
  <c r="BV1264" i="6" s="1"/>
  <c r="BW1256" i="6"/>
  <c r="BU1256" i="6"/>
  <c r="BV1256" i="6" s="1"/>
  <c r="BW1248" i="6"/>
  <c r="BU1248" i="6"/>
  <c r="BV1248" i="6" s="1"/>
  <c r="BW1240" i="6"/>
  <c r="BU1240" i="6"/>
  <c r="BV1240" i="6" s="1"/>
  <c r="BW1232" i="6"/>
  <c r="BU1232" i="6"/>
  <c r="BV1232" i="6" s="1"/>
  <c r="BW1224" i="6"/>
  <c r="BU1224" i="6"/>
  <c r="BV1224" i="6" s="1"/>
  <c r="BW1216" i="6"/>
  <c r="BU1216" i="6"/>
  <c r="BV1216" i="6" s="1"/>
  <c r="BW1208" i="6"/>
  <c r="BU1208" i="6"/>
  <c r="BV1208" i="6" s="1"/>
  <c r="BW1200" i="6"/>
  <c r="BU1200" i="6"/>
  <c r="BV1200" i="6" s="1"/>
  <c r="BW1192" i="6"/>
  <c r="BU1192" i="6"/>
  <c r="BV1192" i="6" s="1"/>
  <c r="BW1184" i="6"/>
  <c r="BU1184" i="6"/>
  <c r="BV1184" i="6" s="1"/>
  <c r="BW1176" i="6"/>
  <c r="BU1176" i="6"/>
  <c r="BV1176" i="6" s="1"/>
  <c r="BW1168" i="6"/>
  <c r="BU1168" i="6"/>
  <c r="BV1168" i="6" s="1"/>
  <c r="BW1160" i="6"/>
  <c r="BU1160" i="6"/>
  <c r="BV1160" i="6" s="1"/>
  <c r="BW1152" i="6"/>
  <c r="BU1152" i="6"/>
  <c r="BV1152" i="6" s="1"/>
  <c r="BW1144" i="6"/>
  <c r="BU1144" i="6"/>
  <c r="BV1144" i="6" s="1"/>
  <c r="BW1136" i="6"/>
  <c r="BU1136" i="6"/>
  <c r="BV1136" i="6" s="1"/>
  <c r="BW1128" i="6"/>
  <c r="BU1128" i="6"/>
  <c r="BV1128" i="6" s="1"/>
  <c r="BW1120" i="6"/>
  <c r="BU1120" i="6"/>
  <c r="BV1120" i="6" s="1"/>
  <c r="BW1112" i="6"/>
  <c r="BU1112" i="6"/>
  <c r="BV1112" i="6" s="1"/>
  <c r="BW1104" i="6"/>
  <c r="BU1104" i="6"/>
  <c r="BV1104" i="6" s="1"/>
  <c r="BW1096" i="6"/>
  <c r="BU1096" i="6"/>
  <c r="BV1096" i="6" s="1"/>
  <c r="BW1088" i="6"/>
  <c r="BU1088" i="6"/>
  <c r="BV1088" i="6" s="1"/>
  <c r="BW1080" i="6"/>
  <c r="BU1080" i="6"/>
  <c r="BV1080" i="6" s="1"/>
  <c r="BW1072" i="6"/>
  <c r="BU1072" i="6"/>
  <c r="BV1072" i="6" s="1"/>
  <c r="BW1064" i="6"/>
  <c r="BU1064" i="6"/>
  <c r="BV1064" i="6" s="1"/>
  <c r="BW1056" i="6"/>
  <c r="BU1056" i="6"/>
  <c r="BV1056" i="6" s="1"/>
  <c r="BW1048" i="6"/>
  <c r="BU1048" i="6"/>
  <c r="BV1048" i="6" s="1"/>
  <c r="BW1040" i="6"/>
  <c r="BU1040" i="6"/>
  <c r="BV1040" i="6" s="1"/>
  <c r="BW1032" i="6"/>
  <c r="BU1032" i="6"/>
  <c r="BV1032" i="6" s="1"/>
  <c r="BW1024" i="6"/>
  <c r="BU1024" i="6"/>
  <c r="BV1024" i="6" s="1"/>
  <c r="BW1016" i="6"/>
  <c r="BU1016" i="6"/>
  <c r="BV1016" i="6" s="1"/>
  <c r="BW1008" i="6"/>
  <c r="BU1008" i="6"/>
  <c r="BV1008" i="6" s="1"/>
  <c r="BW1000" i="6"/>
  <c r="BU1000" i="6"/>
  <c r="BV1000" i="6" s="1"/>
  <c r="BW992" i="6"/>
  <c r="BU992" i="6"/>
  <c r="BV992" i="6" s="1"/>
  <c r="BW984" i="6"/>
  <c r="BU984" i="6"/>
  <c r="BV984" i="6" s="1"/>
  <c r="BW976" i="6"/>
  <c r="BU976" i="6"/>
  <c r="BV976" i="6" s="1"/>
  <c r="BW968" i="6"/>
  <c r="BU968" i="6"/>
  <c r="BV968" i="6" s="1"/>
  <c r="BW960" i="6"/>
  <c r="BU960" i="6"/>
  <c r="BV960" i="6" s="1"/>
  <c r="BW952" i="6"/>
  <c r="BU952" i="6"/>
  <c r="BV952" i="6" s="1"/>
  <c r="BW944" i="6"/>
  <c r="BU944" i="6"/>
  <c r="BV944" i="6" s="1"/>
  <c r="BW936" i="6"/>
  <c r="BU936" i="6"/>
  <c r="BV936" i="6" s="1"/>
  <c r="BW928" i="6"/>
  <c r="BU928" i="6"/>
  <c r="BV928" i="6" s="1"/>
  <c r="BW920" i="6"/>
  <c r="BU920" i="6"/>
  <c r="BV920" i="6" s="1"/>
  <c r="BW912" i="6"/>
  <c r="BU912" i="6"/>
  <c r="BV912" i="6" s="1"/>
  <c r="BW904" i="6"/>
  <c r="BU904" i="6"/>
  <c r="BV904" i="6" s="1"/>
  <c r="BW896" i="6"/>
  <c r="BU896" i="6"/>
  <c r="BV896" i="6" s="1"/>
  <c r="BW888" i="6"/>
  <c r="BU888" i="6"/>
  <c r="BV888" i="6" s="1"/>
  <c r="BW880" i="6"/>
  <c r="BU880" i="6"/>
  <c r="BV880" i="6" s="1"/>
  <c r="BW872" i="6"/>
  <c r="BU872" i="6"/>
  <c r="BV872" i="6" s="1"/>
  <c r="BW864" i="6"/>
  <c r="BU864" i="6"/>
  <c r="BV864" i="6" s="1"/>
  <c r="BW856" i="6"/>
  <c r="BU856" i="6"/>
  <c r="BV856" i="6" s="1"/>
  <c r="BW848" i="6"/>
  <c r="BU848" i="6"/>
  <c r="BV848" i="6" s="1"/>
  <c r="BW840" i="6"/>
  <c r="BU840" i="6"/>
  <c r="BV840" i="6" s="1"/>
  <c r="BW832" i="6"/>
  <c r="BU832" i="6"/>
  <c r="BV832" i="6" s="1"/>
  <c r="BW824" i="6"/>
  <c r="BU824" i="6"/>
  <c r="BV824" i="6" s="1"/>
  <c r="BW816" i="6"/>
  <c r="BU816" i="6"/>
  <c r="BV816" i="6" s="1"/>
  <c r="BW808" i="6"/>
  <c r="BU808" i="6"/>
  <c r="BV808" i="6" s="1"/>
  <c r="BW800" i="6"/>
  <c r="BU800" i="6"/>
  <c r="BV800" i="6" s="1"/>
  <c r="BW792" i="6"/>
  <c r="BU792" i="6"/>
  <c r="BV792" i="6" s="1"/>
  <c r="BW784" i="6"/>
  <c r="BU784" i="6"/>
  <c r="BV784" i="6" s="1"/>
  <c r="BW776" i="6"/>
  <c r="BU776" i="6"/>
  <c r="BV776" i="6" s="1"/>
  <c r="BW768" i="6"/>
  <c r="BU768" i="6"/>
  <c r="BV768" i="6" s="1"/>
  <c r="BW760" i="6"/>
  <c r="BU760" i="6"/>
  <c r="BV760" i="6" s="1"/>
  <c r="BW752" i="6"/>
  <c r="BU752" i="6"/>
  <c r="BV752" i="6" s="1"/>
  <c r="BW744" i="6"/>
  <c r="BU744" i="6"/>
  <c r="BV744" i="6" s="1"/>
  <c r="BW736" i="6"/>
  <c r="BU736" i="6"/>
  <c r="BV736" i="6" s="1"/>
  <c r="BW728" i="6"/>
  <c r="BU728" i="6"/>
  <c r="BV728" i="6" s="1"/>
  <c r="BW720" i="6"/>
  <c r="BU720" i="6"/>
  <c r="BV720" i="6" s="1"/>
  <c r="BW712" i="6"/>
  <c r="BU712" i="6"/>
  <c r="BV712" i="6" s="1"/>
  <c r="BW704" i="6"/>
  <c r="BU704" i="6"/>
  <c r="BV704" i="6" s="1"/>
  <c r="BW696" i="6"/>
  <c r="BU696" i="6"/>
  <c r="BV696" i="6" s="1"/>
  <c r="BW688" i="6"/>
  <c r="BU688" i="6"/>
  <c r="BV688" i="6" s="1"/>
  <c r="BW680" i="6"/>
  <c r="BU680" i="6"/>
  <c r="BV680" i="6" s="1"/>
  <c r="BW672" i="6"/>
  <c r="BU672" i="6"/>
  <c r="BV672" i="6" s="1"/>
  <c r="BW664" i="6"/>
  <c r="BU664" i="6"/>
  <c r="BV664" i="6" s="1"/>
  <c r="BW656" i="6"/>
  <c r="BU656" i="6"/>
  <c r="BV656" i="6" s="1"/>
  <c r="BW648" i="6"/>
  <c r="BU648" i="6"/>
  <c r="BV648" i="6" s="1"/>
  <c r="BW640" i="6"/>
  <c r="BU640" i="6"/>
  <c r="BV640" i="6" s="1"/>
  <c r="BW632" i="6"/>
  <c r="BU632" i="6"/>
  <c r="BV632" i="6" s="1"/>
  <c r="BW624" i="6"/>
  <c r="BU624" i="6"/>
  <c r="BV624" i="6" s="1"/>
  <c r="BW616" i="6"/>
  <c r="BU616" i="6"/>
  <c r="BV616" i="6" s="1"/>
  <c r="BW608" i="6"/>
  <c r="BU608" i="6"/>
  <c r="BV608" i="6" s="1"/>
  <c r="BW600" i="6"/>
  <c r="BU600" i="6"/>
  <c r="BV600" i="6" s="1"/>
  <c r="BW592" i="6"/>
  <c r="BU592" i="6"/>
  <c r="BV592" i="6" s="1"/>
  <c r="BW584" i="6"/>
  <c r="BU584" i="6"/>
  <c r="BV584" i="6" s="1"/>
  <c r="BW576" i="6"/>
  <c r="BU576" i="6"/>
  <c r="BV576" i="6" s="1"/>
  <c r="BW568" i="6"/>
  <c r="BU568" i="6"/>
  <c r="BV568" i="6" s="1"/>
  <c r="BW560" i="6"/>
  <c r="BU560" i="6"/>
  <c r="BV560" i="6" s="1"/>
  <c r="BW552" i="6"/>
  <c r="BU552" i="6"/>
  <c r="BV552" i="6" s="1"/>
  <c r="BW544" i="6"/>
  <c r="BU544" i="6"/>
  <c r="BV544" i="6" s="1"/>
  <c r="BW536" i="6"/>
  <c r="BU536" i="6"/>
  <c r="BV536" i="6" s="1"/>
  <c r="BW528" i="6"/>
  <c r="BU528" i="6"/>
  <c r="BV528" i="6" s="1"/>
  <c r="BW520" i="6"/>
  <c r="BU520" i="6"/>
  <c r="BV520" i="6" s="1"/>
  <c r="BW512" i="6"/>
  <c r="BU512" i="6"/>
  <c r="BV512" i="6" s="1"/>
  <c r="BW504" i="6"/>
  <c r="BU504" i="6"/>
  <c r="BV504" i="6" s="1"/>
  <c r="BW496" i="6"/>
  <c r="BU496" i="6"/>
  <c r="BV496" i="6" s="1"/>
  <c r="BW488" i="6"/>
  <c r="BU488" i="6"/>
  <c r="BV488" i="6" s="1"/>
  <c r="BW480" i="6"/>
  <c r="BU480" i="6"/>
  <c r="BV480" i="6" s="1"/>
  <c r="BW472" i="6"/>
  <c r="BU472" i="6"/>
  <c r="BV472" i="6" s="1"/>
  <c r="BW464" i="6"/>
  <c r="BU464" i="6"/>
  <c r="BV464" i="6" s="1"/>
  <c r="BW456" i="6"/>
  <c r="BU456" i="6"/>
  <c r="BV456" i="6" s="1"/>
  <c r="BW448" i="6"/>
  <c r="BU448" i="6"/>
  <c r="BV448" i="6" s="1"/>
  <c r="BW440" i="6"/>
  <c r="BU440" i="6"/>
  <c r="BV440" i="6" s="1"/>
  <c r="BW432" i="6"/>
  <c r="BU432" i="6"/>
  <c r="BV432" i="6" s="1"/>
  <c r="BW424" i="6"/>
  <c r="BU424" i="6"/>
  <c r="BV424" i="6" s="1"/>
  <c r="BW416" i="6"/>
  <c r="BU416" i="6"/>
  <c r="BV416" i="6" s="1"/>
  <c r="BW408" i="6"/>
  <c r="BU408" i="6"/>
  <c r="BV408" i="6" s="1"/>
  <c r="BW400" i="6"/>
  <c r="BU400" i="6"/>
  <c r="BV400" i="6" s="1"/>
  <c r="BW392" i="6"/>
  <c r="BU392" i="6"/>
  <c r="BV392" i="6" s="1"/>
  <c r="BW384" i="6"/>
  <c r="BU384" i="6"/>
  <c r="BV384" i="6" s="1"/>
  <c r="BW376" i="6"/>
  <c r="BU376" i="6"/>
  <c r="BV376" i="6" s="1"/>
  <c r="BW368" i="6"/>
  <c r="BU368" i="6"/>
  <c r="BV368" i="6" s="1"/>
  <c r="BW360" i="6"/>
  <c r="BU360" i="6"/>
  <c r="BV360" i="6" s="1"/>
  <c r="BW352" i="6"/>
  <c r="BU352" i="6"/>
  <c r="BV352" i="6" s="1"/>
  <c r="BW344" i="6"/>
  <c r="BU344" i="6"/>
  <c r="BV344" i="6" s="1"/>
  <c r="BW336" i="6"/>
  <c r="BU336" i="6"/>
  <c r="BV336" i="6" s="1"/>
  <c r="BW328" i="6"/>
  <c r="BU328" i="6"/>
  <c r="BV328" i="6" s="1"/>
  <c r="BW320" i="6"/>
  <c r="BU320" i="6"/>
  <c r="BV320" i="6" s="1"/>
  <c r="BW312" i="6"/>
  <c r="BU312" i="6"/>
  <c r="BV312" i="6" s="1"/>
  <c r="BW304" i="6"/>
  <c r="BU304" i="6"/>
  <c r="BV304" i="6" s="1"/>
  <c r="BW296" i="6"/>
  <c r="BU296" i="6"/>
  <c r="BV296" i="6" s="1"/>
  <c r="BW288" i="6"/>
  <c r="BU288" i="6"/>
  <c r="BV288" i="6" s="1"/>
  <c r="BW280" i="6"/>
  <c r="BU280" i="6"/>
  <c r="BV280" i="6" s="1"/>
  <c r="BW272" i="6"/>
  <c r="BU272" i="6"/>
  <c r="BV272" i="6" s="1"/>
  <c r="BW264" i="6"/>
  <c r="BU264" i="6"/>
  <c r="BV264" i="6" s="1"/>
  <c r="BW256" i="6"/>
  <c r="BU256" i="6"/>
  <c r="BV256" i="6" s="1"/>
  <c r="BW248" i="6"/>
  <c r="BU248" i="6"/>
  <c r="BV248" i="6" s="1"/>
  <c r="BW240" i="6"/>
  <c r="BU240" i="6"/>
  <c r="BV240" i="6" s="1"/>
  <c r="BW232" i="6"/>
  <c r="BU232" i="6"/>
  <c r="BV232" i="6" s="1"/>
  <c r="BW224" i="6"/>
  <c r="BU224" i="6"/>
  <c r="BV224" i="6" s="1"/>
  <c r="BW216" i="6"/>
  <c r="BU216" i="6"/>
  <c r="BV216" i="6" s="1"/>
  <c r="BW208" i="6"/>
  <c r="BU208" i="6"/>
  <c r="BV208" i="6" s="1"/>
  <c r="BW200" i="6"/>
  <c r="BU200" i="6"/>
  <c r="BV200" i="6" s="1"/>
  <c r="BW192" i="6"/>
  <c r="BU192" i="6"/>
  <c r="BV192" i="6" s="1"/>
  <c r="BW184" i="6"/>
  <c r="BU184" i="6"/>
  <c r="BV184" i="6" s="1"/>
  <c r="BW176" i="6"/>
  <c r="BU176" i="6"/>
  <c r="BV176" i="6" s="1"/>
  <c r="BW168" i="6"/>
  <c r="BU168" i="6"/>
  <c r="BV168" i="6" s="1"/>
  <c r="BW160" i="6"/>
  <c r="BU160" i="6"/>
  <c r="BV160" i="6" s="1"/>
  <c r="BW152" i="6"/>
  <c r="BU152" i="6"/>
  <c r="BV152" i="6" s="1"/>
  <c r="BW144" i="6"/>
  <c r="BU144" i="6"/>
  <c r="BV144" i="6" s="1"/>
  <c r="BW136" i="6"/>
  <c r="BU136" i="6"/>
  <c r="BV136" i="6" s="1"/>
  <c r="BW128" i="6"/>
  <c r="BU128" i="6"/>
  <c r="BV128" i="6" s="1"/>
  <c r="BW120" i="6"/>
  <c r="BU120" i="6"/>
  <c r="BV120" i="6" s="1"/>
  <c r="BW112" i="6"/>
  <c r="BU112" i="6"/>
  <c r="BV112" i="6" s="1"/>
  <c r="BW104" i="6"/>
  <c r="BU104" i="6"/>
  <c r="BV104" i="6" s="1"/>
  <c r="BW96" i="6"/>
  <c r="BU96" i="6"/>
  <c r="BV96" i="6" s="1"/>
  <c r="BW88" i="6"/>
  <c r="BU88" i="6"/>
  <c r="BV88" i="6" s="1"/>
  <c r="BW80" i="6"/>
  <c r="BU80" i="6"/>
  <c r="BV80" i="6" s="1"/>
  <c r="BW72" i="6"/>
  <c r="BU72" i="6"/>
  <c r="BV72" i="6" s="1"/>
  <c r="BW64" i="6"/>
  <c r="BU64" i="6"/>
  <c r="BV64" i="6" s="1"/>
  <c r="BW56" i="6"/>
  <c r="BU56" i="6"/>
  <c r="BV56" i="6" s="1"/>
  <c r="BW48" i="6"/>
  <c r="BU48" i="6"/>
  <c r="BV48" i="6" s="1"/>
  <c r="BW40" i="6"/>
  <c r="BU40" i="6"/>
  <c r="BV40" i="6" s="1"/>
  <c r="BW32" i="6"/>
  <c r="BU32" i="6"/>
  <c r="BV32" i="6" s="1"/>
  <c r="BW24" i="6"/>
  <c r="BU24" i="6"/>
  <c r="BV24" i="6" s="1"/>
  <c r="BW16" i="6"/>
  <c r="BU16" i="6"/>
  <c r="BV16" i="6" s="1"/>
  <c r="BW8" i="6"/>
  <c r="BU8" i="6"/>
  <c r="BV8" i="6" s="1"/>
  <c r="BU1464" i="6"/>
  <c r="BV1464" i="6" s="1"/>
  <c r="BU1456" i="6"/>
  <c r="BV1456" i="6" s="1"/>
  <c r="BU1448" i="6"/>
  <c r="BV1448" i="6" s="1"/>
  <c r="BU1440" i="6"/>
  <c r="BV1440" i="6" s="1"/>
  <c r="BU1432" i="6"/>
  <c r="BV1432" i="6" s="1"/>
  <c r="BU1424" i="6"/>
  <c r="BV1424" i="6" s="1"/>
  <c r="BU1416" i="6"/>
  <c r="BV1416" i="6" s="1"/>
  <c r="BU1408" i="6"/>
  <c r="BV1408" i="6" s="1"/>
  <c r="BU1400" i="6"/>
  <c r="BV1400" i="6" s="1"/>
  <c r="BU1392" i="6"/>
  <c r="BV1392" i="6" s="1"/>
  <c r="BU1384" i="6"/>
  <c r="BV1384" i="6" s="1"/>
  <c r="BU1376" i="6"/>
  <c r="BV1376" i="6" s="1"/>
  <c r="BU1368" i="6"/>
  <c r="BV1368" i="6" s="1"/>
  <c r="BU1360" i="6"/>
  <c r="BV1360" i="6" s="1"/>
  <c r="BU1352" i="6"/>
  <c r="BV1352" i="6" s="1"/>
  <c r="BU1344" i="6"/>
  <c r="BV1344" i="6" s="1"/>
  <c r="BU1336" i="6"/>
  <c r="BV1336" i="6" s="1"/>
  <c r="BU1328" i="6"/>
  <c r="BV1328" i="6" s="1"/>
  <c r="BW1319" i="6"/>
  <c r="BU1319" i="6"/>
  <c r="BV1319" i="6" s="1"/>
  <c r="BW1311" i="6"/>
  <c r="BU1311" i="6"/>
  <c r="BV1311" i="6" s="1"/>
  <c r="BW1303" i="6"/>
  <c r="BU1303" i="6"/>
  <c r="BV1303" i="6" s="1"/>
  <c r="BW1295" i="6"/>
  <c r="BU1295" i="6"/>
  <c r="BV1295" i="6" s="1"/>
  <c r="BW1287" i="6"/>
  <c r="BU1287" i="6"/>
  <c r="BV1287" i="6" s="1"/>
  <c r="BW1279" i="6"/>
  <c r="BU1279" i="6"/>
  <c r="BV1279" i="6" s="1"/>
  <c r="BW1271" i="6"/>
  <c r="BU1271" i="6"/>
  <c r="BV1271" i="6" s="1"/>
  <c r="BW1263" i="6"/>
  <c r="BU1263" i="6"/>
  <c r="BV1263" i="6" s="1"/>
  <c r="BW1255" i="6"/>
  <c r="BU1255" i="6"/>
  <c r="BV1255" i="6" s="1"/>
  <c r="BW1247" i="6"/>
  <c r="BU1247" i="6"/>
  <c r="BV1247" i="6" s="1"/>
  <c r="BW1239" i="6"/>
  <c r="BU1239" i="6"/>
  <c r="BV1239" i="6" s="1"/>
  <c r="BW1231" i="6"/>
  <c r="BU1231" i="6"/>
  <c r="BV1231" i="6" s="1"/>
  <c r="BW1223" i="6"/>
  <c r="BU1223" i="6"/>
  <c r="BV1223" i="6" s="1"/>
  <c r="BW1215" i="6"/>
  <c r="BU1215" i="6"/>
  <c r="BV1215" i="6" s="1"/>
  <c r="BW1207" i="6"/>
  <c r="BU1207" i="6"/>
  <c r="BV1207" i="6" s="1"/>
  <c r="BW1199" i="6"/>
  <c r="BU1199" i="6"/>
  <c r="BV1199" i="6" s="1"/>
  <c r="BW1191" i="6"/>
  <c r="BU1191" i="6"/>
  <c r="BV1191" i="6" s="1"/>
  <c r="BW1183" i="6"/>
  <c r="BU1183" i="6"/>
  <c r="BV1183" i="6" s="1"/>
  <c r="BW1175" i="6"/>
  <c r="BU1175" i="6"/>
  <c r="BV1175" i="6" s="1"/>
  <c r="BW1167" i="6"/>
  <c r="BU1167" i="6"/>
  <c r="BV1167" i="6" s="1"/>
  <c r="BW1159" i="6"/>
  <c r="BU1159" i="6"/>
  <c r="BV1159" i="6" s="1"/>
  <c r="BW1151" i="6"/>
  <c r="BU1151" i="6"/>
  <c r="BV1151" i="6" s="1"/>
  <c r="BW1143" i="6"/>
  <c r="BU1143" i="6"/>
  <c r="BV1143" i="6" s="1"/>
  <c r="BW1135" i="6"/>
  <c r="BU1135" i="6"/>
  <c r="BV1135" i="6" s="1"/>
  <c r="BW1127" i="6"/>
  <c r="BU1127" i="6"/>
  <c r="BV1127" i="6" s="1"/>
  <c r="BW1119" i="6"/>
  <c r="BU1119" i="6"/>
  <c r="BV1119" i="6" s="1"/>
  <c r="BW1111" i="6"/>
  <c r="BU1111" i="6"/>
  <c r="BV1111" i="6" s="1"/>
  <c r="BW1103" i="6"/>
  <c r="BU1103" i="6"/>
  <c r="BV1103" i="6" s="1"/>
  <c r="BW1095" i="6"/>
  <c r="BU1095" i="6"/>
  <c r="BV1095" i="6" s="1"/>
  <c r="BW1087" i="6"/>
  <c r="BU1087" i="6"/>
  <c r="BV1087" i="6" s="1"/>
  <c r="BW1079" i="6"/>
  <c r="BU1079" i="6"/>
  <c r="BV1079" i="6" s="1"/>
  <c r="BW1071" i="6"/>
  <c r="BU1071" i="6"/>
  <c r="BV1071" i="6" s="1"/>
  <c r="BW1063" i="6"/>
  <c r="BU1063" i="6"/>
  <c r="BV1063" i="6" s="1"/>
  <c r="BW1055" i="6"/>
  <c r="BU1055" i="6"/>
  <c r="BV1055" i="6" s="1"/>
  <c r="BW1047" i="6"/>
  <c r="BU1047" i="6"/>
  <c r="BV1047" i="6" s="1"/>
  <c r="BW1039" i="6"/>
  <c r="BU1039" i="6"/>
  <c r="BV1039" i="6" s="1"/>
  <c r="BW1031" i="6"/>
  <c r="BU1031" i="6"/>
  <c r="BV1031" i="6" s="1"/>
  <c r="BW1023" i="6"/>
  <c r="BU1023" i="6"/>
  <c r="BV1023" i="6" s="1"/>
  <c r="BW1015" i="6"/>
  <c r="BU1015" i="6"/>
  <c r="BV1015" i="6" s="1"/>
  <c r="BW1007" i="6"/>
  <c r="BU1007" i="6"/>
  <c r="BV1007" i="6" s="1"/>
  <c r="BW999" i="6"/>
  <c r="BU999" i="6"/>
  <c r="BV999" i="6" s="1"/>
  <c r="BW991" i="6"/>
  <c r="BU991" i="6"/>
  <c r="BV991" i="6" s="1"/>
  <c r="BW983" i="6"/>
  <c r="BU983" i="6"/>
  <c r="BV983" i="6" s="1"/>
  <c r="BW975" i="6"/>
  <c r="BU975" i="6"/>
  <c r="BV975" i="6" s="1"/>
  <c r="BW967" i="6"/>
  <c r="BU967" i="6"/>
  <c r="BV967" i="6" s="1"/>
  <c r="BW959" i="6"/>
  <c r="BU959" i="6"/>
  <c r="BV959" i="6" s="1"/>
  <c r="BW951" i="6"/>
  <c r="BU951" i="6"/>
  <c r="BV951" i="6" s="1"/>
  <c r="BW943" i="6"/>
  <c r="BU943" i="6"/>
  <c r="BV943" i="6" s="1"/>
  <c r="BW935" i="6"/>
  <c r="BU935" i="6"/>
  <c r="BV935" i="6" s="1"/>
  <c r="BW927" i="6"/>
  <c r="BU927" i="6"/>
  <c r="BV927" i="6" s="1"/>
  <c r="BW919" i="6"/>
  <c r="BU919" i="6"/>
  <c r="BV919" i="6" s="1"/>
  <c r="BW911" i="6"/>
  <c r="BU911" i="6"/>
  <c r="BV911" i="6" s="1"/>
  <c r="BW903" i="6"/>
  <c r="BU903" i="6"/>
  <c r="BV903" i="6" s="1"/>
  <c r="BW895" i="6"/>
  <c r="BU895" i="6"/>
  <c r="BV895" i="6" s="1"/>
  <c r="BW887" i="6"/>
  <c r="BU887" i="6"/>
  <c r="BV887" i="6" s="1"/>
  <c r="BW879" i="6"/>
  <c r="BU879" i="6"/>
  <c r="BV879" i="6" s="1"/>
  <c r="BW871" i="6"/>
  <c r="BU871" i="6"/>
  <c r="BV871" i="6" s="1"/>
  <c r="BW863" i="6"/>
  <c r="BU863" i="6"/>
  <c r="BV863" i="6" s="1"/>
  <c r="BW855" i="6"/>
  <c r="BU855" i="6"/>
  <c r="BV855" i="6" s="1"/>
  <c r="BW847" i="6"/>
  <c r="BU847" i="6"/>
  <c r="BV847" i="6" s="1"/>
  <c r="BW839" i="6"/>
  <c r="BU839" i="6"/>
  <c r="BV839" i="6" s="1"/>
  <c r="BW831" i="6"/>
  <c r="BU831" i="6"/>
  <c r="BV831" i="6" s="1"/>
  <c r="BW823" i="6"/>
  <c r="BU823" i="6"/>
  <c r="BV823" i="6" s="1"/>
  <c r="BW815" i="6"/>
  <c r="BU815" i="6"/>
  <c r="BV815" i="6" s="1"/>
  <c r="BW807" i="6"/>
  <c r="BU807" i="6"/>
  <c r="BV807" i="6" s="1"/>
  <c r="BW799" i="6"/>
  <c r="BU799" i="6"/>
  <c r="BV799" i="6" s="1"/>
  <c r="BW791" i="6"/>
  <c r="BU791" i="6"/>
  <c r="BV791" i="6" s="1"/>
  <c r="BW783" i="6"/>
  <c r="BU783" i="6"/>
  <c r="BV783" i="6" s="1"/>
  <c r="BW775" i="6"/>
  <c r="BU775" i="6"/>
  <c r="BV775" i="6" s="1"/>
  <c r="BW767" i="6"/>
  <c r="BU767" i="6"/>
  <c r="BV767" i="6" s="1"/>
  <c r="BW759" i="6"/>
  <c r="BU759" i="6"/>
  <c r="BV759" i="6" s="1"/>
  <c r="BW751" i="6"/>
  <c r="BU751" i="6"/>
  <c r="BV751" i="6" s="1"/>
  <c r="BW743" i="6"/>
  <c r="BU743" i="6"/>
  <c r="BV743" i="6" s="1"/>
  <c r="BW735" i="6"/>
  <c r="BU735" i="6"/>
  <c r="BV735" i="6" s="1"/>
  <c r="BW727" i="6"/>
  <c r="BU727" i="6"/>
  <c r="BV727" i="6" s="1"/>
  <c r="BW719" i="6"/>
  <c r="BU719" i="6"/>
  <c r="BV719" i="6" s="1"/>
  <c r="BW711" i="6"/>
  <c r="BU711" i="6"/>
  <c r="BV711" i="6" s="1"/>
  <c r="BW703" i="6"/>
  <c r="BU703" i="6"/>
  <c r="BV703" i="6" s="1"/>
  <c r="BW695" i="6"/>
  <c r="BU695" i="6"/>
  <c r="BV695" i="6" s="1"/>
  <c r="BW687" i="6"/>
  <c r="BU687" i="6"/>
  <c r="BV687" i="6" s="1"/>
  <c r="BW679" i="6"/>
  <c r="BU679" i="6"/>
  <c r="BV679" i="6" s="1"/>
  <c r="BW671" i="6"/>
  <c r="BU671" i="6"/>
  <c r="BV671" i="6" s="1"/>
  <c r="BW663" i="6"/>
  <c r="BU663" i="6"/>
  <c r="BV663" i="6" s="1"/>
  <c r="BW655" i="6"/>
  <c r="BU655" i="6"/>
  <c r="BV655" i="6" s="1"/>
  <c r="BW647" i="6"/>
  <c r="BU647" i="6"/>
  <c r="BV647" i="6" s="1"/>
  <c r="BW639" i="6"/>
  <c r="BU639" i="6"/>
  <c r="BV639" i="6" s="1"/>
  <c r="BW631" i="6"/>
  <c r="BU631" i="6"/>
  <c r="BV631" i="6" s="1"/>
  <c r="BW623" i="6"/>
  <c r="BU623" i="6"/>
  <c r="BV623" i="6" s="1"/>
  <c r="BW615" i="6"/>
  <c r="BU615" i="6"/>
  <c r="BV615" i="6" s="1"/>
  <c r="BW607" i="6"/>
  <c r="BU607" i="6"/>
  <c r="BV607" i="6" s="1"/>
  <c r="BW599" i="6"/>
  <c r="BU599" i="6"/>
  <c r="BV599" i="6" s="1"/>
  <c r="BW591" i="6"/>
  <c r="BU591" i="6"/>
  <c r="BV591" i="6" s="1"/>
  <c r="BW583" i="6"/>
  <c r="BU583" i="6"/>
  <c r="BV583" i="6" s="1"/>
  <c r="BW575" i="6"/>
  <c r="BU575" i="6"/>
  <c r="BV575" i="6" s="1"/>
  <c r="BW567" i="6"/>
  <c r="BU567" i="6"/>
  <c r="BV567" i="6" s="1"/>
  <c r="BW559" i="6"/>
  <c r="BU559" i="6"/>
  <c r="BV559" i="6" s="1"/>
  <c r="BW551" i="6"/>
  <c r="BU551" i="6"/>
  <c r="BV551" i="6" s="1"/>
  <c r="BW543" i="6"/>
  <c r="BU543" i="6"/>
  <c r="BV543" i="6" s="1"/>
  <c r="BW535" i="6"/>
  <c r="BU535" i="6"/>
  <c r="BV535" i="6" s="1"/>
  <c r="BW527" i="6"/>
  <c r="BU527" i="6"/>
  <c r="BV527" i="6" s="1"/>
  <c r="BW519" i="6"/>
  <c r="BU519" i="6"/>
  <c r="BV519" i="6" s="1"/>
  <c r="BW511" i="6"/>
  <c r="BU511" i="6"/>
  <c r="BV511" i="6" s="1"/>
  <c r="BW503" i="6"/>
  <c r="BU503" i="6"/>
  <c r="BV503" i="6" s="1"/>
  <c r="BW495" i="6"/>
  <c r="BU495" i="6"/>
  <c r="BV495" i="6" s="1"/>
  <c r="BW487" i="6"/>
  <c r="BU487" i="6"/>
  <c r="BV487" i="6" s="1"/>
  <c r="BW479" i="6"/>
  <c r="BU479" i="6"/>
  <c r="BV479" i="6" s="1"/>
  <c r="BW471" i="6"/>
  <c r="BU471" i="6"/>
  <c r="BV471" i="6" s="1"/>
  <c r="BW463" i="6"/>
  <c r="BU463" i="6"/>
  <c r="BV463" i="6" s="1"/>
  <c r="BW455" i="6"/>
  <c r="BU455" i="6"/>
  <c r="BV455" i="6" s="1"/>
  <c r="BW447" i="6"/>
  <c r="BU447" i="6"/>
  <c r="BV447" i="6" s="1"/>
  <c r="BW439" i="6"/>
  <c r="BU439" i="6"/>
  <c r="BV439" i="6" s="1"/>
  <c r="BW431" i="6"/>
  <c r="BU431" i="6"/>
  <c r="BV431" i="6" s="1"/>
  <c r="BW423" i="6"/>
  <c r="BU423" i="6"/>
  <c r="BV423" i="6" s="1"/>
  <c r="BW415" i="6"/>
  <c r="BU415" i="6"/>
  <c r="BV415" i="6" s="1"/>
  <c r="BW407" i="6"/>
  <c r="BU407" i="6"/>
  <c r="BV407" i="6" s="1"/>
  <c r="BW399" i="6"/>
  <c r="BU399" i="6"/>
  <c r="BV399" i="6" s="1"/>
  <c r="BW391" i="6"/>
  <c r="BU391" i="6"/>
  <c r="BV391" i="6" s="1"/>
  <c r="BW383" i="6"/>
  <c r="BU383" i="6"/>
  <c r="BV383" i="6" s="1"/>
  <c r="BW375" i="6"/>
  <c r="BU375" i="6"/>
  <c r="BV375" i="6" s="1"/>
  <c r="BW367" i="6"/>
  <c r="BU367" i="6"/>
  <c r="BV367" i="6" s="1"/>
  <c r="BW359" i="6"/>
  <c r="BU359" i="6"/>
  <c r="BV359" i="6" s="1"/>
  <c r="BW351" i="6"/>
  <c r="BU351" i="6"/>
  <c r="BV351" i="6" s="1"/>
  <c r="BW343" i="6"/>
  <c r="BU343" i="6"/>
  <c r="BV343" i="6" s="1"/>
  <c r="BW335" i="6"/>
  <c r="BU335" i="6"/>
  <c r="BV335" i="6" s="1"/>
  <c r="BW327" i="6"/>
  <c r="BU327" i="6"/>
  <c r="BV327" i="6" s="1"/>
  <c r="BW319" i="6"/>
  <c r="BU319" i="6"/>
  <c r="BV319" i="6" s="1"/>
  <c r="BW311" i="6"/>
  <c r="BU311" i="6"/>
  <c r="BV311" i="6" s="1"/>
  <c r="BW303" i="6"/>
  <c r="BU303" i="6"/>
  <c r="BV303" i="6" s="1"/>
  <c r="BW295" i="6"/>
  <c r="BU295" i="6"/>
  <c r="BV295" i="6" s="1"/>
  <c r="BW287" i="6"/>
  <c r="BU287" i="6"/>
  <c r="BV287" i="6" s="1"/>
  <c r="BW279" i="6"/>
  <c r="BU279" i="6"/>
  <c r="BV279" i="6" s="1"/>
  <c r="BW271" i="6"/>
  <c r="BU271" i="6"/>
  <c r="BV271" i="6" s="1"/>
  <c r="BW263" i="6"/>
  <c r="BU263" i="6"/>
  <c r="BV263" i="6" s="1"/>
  <c r="BW255" i="6"/>
  <c r="BU255" i="6"/>
  <c r="BV255" i="6" s="1"/>
  <c r="BW247" i="6"/>
  <c r="BU247" i="6"/>
  <c r="BV247" i="6" s="1"/>
  <c r="BW239" i="6"/>
  <c r="BU239" i="6"/>
  <c r="BV239" i="6" s="1"/>
  <c r="BW231" i="6"/>
  <c r="BU231" i="6"/>
  <c r="BV231" i="6" s="1"/>
  <c r="BW223" i="6"/>
  <c r="BU223" i="6"/>
  <c r="BV223" i="6" s="1"/>
  <c r="BW215" i="6"/>
  <c r="BU215" i="6"/>
  <c r="BV215" i="6" s="1"/>
  <c r="BW207" i="6"/>
  <c r="BU207" i="6"/>
  <c r="BV207" i="6" s="1"/>
  <c r="BW199" i="6"/>
  <c r="BU199" i="6"/>
  <c r="BV199" i="6" s="1"/>
  <c r="BW191" i="6"/>
  <c r="BU191" i="6"/>
  <c r="BV191" i="6" s="1"/>
  <c r="BW183" i="6"/>
  <c r="BU183" i="6"/>
  <c r="BV183" i="6" s="1"/>
  <c r="BW175" i="6"/>
  <c r="BU175" i="6"/>
  <c r="BV175" i="6" s="1"/>
  <c r="BW167" i="6"/>
  <c r="BU167" i="6"/>
  <c r="BV167" i="6" s="1"/>
  <c r="BW159" i="6"/>
  <c r="BU159" i="6"/>
  <c r="BV159" i="6" s="1"/>
  <c r="BW151" i="6"/>
  <c r="BU151" i="6"/>
  <c r="BV151" i="6" s="1"/>
  <c r="BW143" i="6"/>
  <c r="BU143" i="6"/>
  <c r="BV143" i="6" s="1"/>
  <c r="BW135" i="6"/>
  <c r="BU135" i="6"/>
  <c r="BV135" i="6" s="1"/>
  <c r="BW127" i="6"/>
  <c r="BU127" i="6"/>
  <c r="BV127" i="6" s="1"/>
  <c r="BW119" i="6"/>
  <c r="BU119" i="6"/>
  <c r="BV119" i="6" s="1"/>
  <c r="BW111" i="6"/>
  <c r="BU111" i="6"/>
  <c r="BV111" i="6" s="1"/>
  <c r="BW103" i="6"/>
  <c r="BU103" i="6"/>
  <c r="BV103" i="6" s="1"/>
  <c r="BW95" i="6"/>
  <c r="BU95" i="6"/>
  <c r="BV95" i="6" s="1"/>
  <c r="BW87" i="6"/>
  <c r="BU87" i="6"/>
  <c r="BV87" i="6" s="1"/>
  <c r="BW79" i="6"/>
  <c r="BU79" i="6"/>
  <c r="BV79" i="6" s="1"/>
  <c r="BW71" i="6"/>
  <c r="BU71" i="6"/>
  <c r="BV71" i="6" s="1"/>
  <c r="BW63" i="6"/>
  <c r="BU63" i="6"/>
  <c r="BV63" i="6" s="1"/>
  <c r="BW55" i="6"/>
  <c r="BU55" i="6"/>
  <c r="BV55" i="6" s="1"/>
  <c r="BW47" i="6"/>
  <c r="BU47" i="6"/>
  <c r="BV47" i="6" s="1"/>
  <c r="BW39" i="6"/>
  <c r="BU39" i="6"/>
  <c r="BV39" i="6" s="1"/>
  <c r="BW31" i="6"/>
  <c r="BU31" i="6"/>
  <c r="BV31" i="6" s="1"/>
  <c r="BW23" i="6"/>
  <c r="BU23" i="6"/>
  <c r="BV23" i="6" s="1"/>
  <c r="BW15" i="6"/>
  <c r="BU15" i="6"/>
  <c r="BV15" i="6" s="1"/>
  <c r="BW7" i="6"/>
  <c r="BU7" i="6"/>
  <c r="BV7" i="6" s="1"/>
  <c r="BU1463" i="6"/>
  <c r="BV1463" i="6" s="1"/>
  <c r="BU1455" i="6"/>
  <c r="BV1455" i="6" s="1"/>
  <c r="BU1447" i="6"/>
  <c r="BV1447" i="6" s="1"/>
  <c r="BU1439" i="6"/>
  <c r="BV1439" i="6" s="1"/>
  <c r="BU1431" i="6"/>
  <c r="BV1431" i="6" s="1"/>
  <c r="BU1423" i="6"/>
  <c r="BV1423" i="6" s="1"/>
  <c r="BU1415" i="6"/>
  <c r="BV1415" i="6" s="1"/>
  <c r="BU1407" i="6"/>
  <c r="BV1407" i="6" s="1"/>
  <c r="BU1399" i="6"/>
  <c r="BV1399" i="6" s="1"/>
  <c r="BU1391" i="6"/>
  <c r="BV1391" i="6" s="1"/>
  <c r="BU1383" i="6"/>
  <c r="BV1383" i="6" s="1"/>
  <c r="BU1375" i="6"/>
  <c r="BV1375" i="6" s="1"/>
  <c r="BU1367" i="6"/>
  <c r="BV1367" i="6" s="1"/>
  <c r="BU1359" i="6"/>
  <c r="BV1359" i="6" s="1"/>
  <c r="BU1351" i="6"/>
  <c r="BV1351" i="6" s="1"/>
  <c r="BU1343" i="6"/>
  <c r="BV1343" i="6" s="1"/>
  <c r="BU1335" i="6"/>
  <c r="BV1335" i="6" s="1"/>
  <c r="BU1327" i="6"/>
  <c r="BV1327" i="6" s="1"/>
  <c r="BK1462" i="6"/>
  <c r="BN1462" i="6" s="1"/>
  <c r="K1462" i="6"/>
  <c r="BO1462" i="6" s="1"/>
  <c r="BK1454" i="6"/>
  <c r="BN1454" i="6" s="1"/>
  <c r="K1454" i="6"/>
  <c r="BO1454" i="6" s="1"/>
  <c r="BK1446" i="6"/>
  <c r="BN1446" i="6" s="1"/>
  <c r="K1446" i="6"/>
  <c r="BO1446" i="6" s="1"/>
  <c r="BK1438" i="6"/>
  <c r="BN1438" i="6" s="1"/>
  <c r="K1438" i="6"/>
  <c r="BO1438" i="6" s="1"/>
  <c r="BK1430" i="6"/>
  <c r="BN1430" i="6" s="1"/>
  <c r="K1430" i="6"/>
  <c r="BO1430" i="6" s="1"/>
  <c r="BK1422" i="6"/>
  <c r="BN1422" i="6" s="1"/>
  <c r="K1422" i="6"/>
  <c r="BO1422" i="6" s="1"/>
  <c r="BK1414" i="6"/>
  <c r="BN1414" i="6" s="1"/>
  <c r="K1414" i="6"/>
  <c r="BO1414" i="6" s="1"/>
  <c r="BK1406" i="6"/>
  <c r="BN1406" i="6" s="1"/>
  <c r="K1406" i="6"/>
  <c r="BO1406" i="6" s="1"/>
  <c r="BK1398" i="6"/>
  <c r="BN1398" i="6" s="1"/>
  <c r="K1398" i="6"/>
  <c r="BO1398" i="6" s="1"/>
  <c r="BK1390" i="6"/>
  <c r="BN1390" i="6" s="1"/>
  <c r="K1390" i="6"/>
  <c r="BO1390" i="6" s="1"/>
  <c r="BK1382" i="6"/>
  <c r="BN1382" i="6" s="1"/>
  <c r="K1382" i="6"/>
  <c r="BO1382" i="6" s="1"/>
  <c r="BK1374" i="6"/>
  <c r="BN1374" i="6" s="1"/>
  <c r="K1374" i="6"/>
  <c r="BO1374" i="6" s="1"/>
  <c r="BK1366" i="6"/>
  <c r="BN1366" i="6" s="1"/>
  <c r="K1366" i="6"/>
  <c r="BO1366" i="6" s="1"/>
  <c r="BK1358" i="6"/>
  <c r="BN1358" i="6" s="1"/>
  <c r="K1358" i="6"/>
  <c r="BO1358" i="6" s="1"/>
  <c r="BK1350" i="6"/>
  <c r="BN1350" i="6" s="1"/>
  <c r="K1350" i="6"/>
  <c r="BO1350" i="6" s="1"/>
  <c r="BK1342" i="6"/>
  <c r="BN1342" i="6" s="1"/>
  <c r="K1342" i="6"/>
  <c r="BO1342" i="6" s="1"/>
  <c r="BK1334" i="6"/>
  <c r="BN1334" i="6" s="1"/>
  <c r="K1334" i="6"/>
  <c r="BO1334" i="6" s="1"/>
  <c r="BK1326" i="6"/>
  <c r="BN1326" i="6" s="1"/>
  <c r="K1326" i="6"/>
  <c r="BO1326" i="6" s="1"/>
  <c r="BK1318" i="6"/>
  <c r="BN1318" i="6" s="1"/>
  <c r="K1318" i="6"/>
  <c r="BO1318" i="6" s="1"/>
  <c r="BK1310" i="6"/>
  <c r="BN1310" i="6" s="1"/>
  <c r="K1310" i="6"/>
  <c r="BO1310" i="6" s="1"/>
  <c r="BK1302" i="6"/>
  <c r="BN1302" i="6" s="1"/>
  <c r="K1302" i="6"/>
  <c r="BO1302" i="6" s="1"/>
  <c r="BK1294" i="6"/>
  <c r="BN1294" i="6" s="1"/>
  <c r="K1294" i="6"/>
  <c r="BO1294" i="6" s="1"/>
  <c r="BK1286" i="6"/>
  <c r="BN1286" i="6" s="1"/>
  <c r="K1286" i="6"/>
  <c r="BO1286" i="6" s="1"/>
  <c r="BK1278" i="6"/>
  <c r="BN1278" i="6" s="1"/>
  <c r="K1278" i="6"/>
  <c r="BO1278" i="6" s="1"/>
  <c r="BK1270" i="6"/>
  <c r="BN1270" i="6" s="1"/>
  <c r="K1270" i="6"/>
  <c r="BO1270" i="6" s="1"/>
  <c r="BK1262" i="6"/>
  <c r="BN1262" i="6" s="1"/>
  <c r="K1262" i="6"/>
  <c r="BO1262" i="6" s="1"/>
  <c r="BK1254" i="6"/>
  <c r="BN1254" i="6" s="1"/>
  <c r="K1254" i="6"/>
  <c r="BO1254" i="6" s="1"/>
  <c r="BK1246" i="6"/>
  <c r="BN1246" i="6" s="1"/>
  <c r="K1246" i="6"/>
  <c r="BO1246" i="6" s="1"/>
  <c r="BK1238" i="6"/>
  <c r="BN1238" i="6" s="1"/>
  <c r="K1238" i="6"/>
  <c r="BO1238" i="6" s="1"/>
  <c r="BK1230" i="6"/>
  <c r="BN1230" i="6" s="1"/>
  <c r="K1230" i="6"/>
  <c r="BO1230" i="6" s="1"/>
  <c r="BK1222" i="6"/>
  <c r="BN1222" i="6" s="1"/>
  <c r="K1222" i="6"/>
  <c r="BO1222" i="6" s="1"/>
  <c r="BK1214" i="6"/>
  <c r="BN1214" i="6" s="1"/>
  <c r="K1214" i="6"/>
  <c r="BO1214" i="6" s="1"/>
  <c r="BK1206" i="6"/>
  <c r="BN1206" i="6" s="1"/>
  <c r="K1206" i="6"/>
  <c r="BO1206" i="6" s="1"/>
  <c r="BK1198" i="6"/>
  <c r="BN1198" i="6" s="1"/>
  <c r="K1198" i="6"/>
  <c r="BO1198" i="6" s="1"/>
  <c r="BK1190" i="6"/>
  <c r="BN1190" i="6" s="1"/>
  <c r="K1190" i="6"/>
  <c r="BO1190" i="6" s="1"/>
  <c r="BK1182" i="6"/>
  <c r="BN1182" i="6" s="1"/>
  <c r="K1182" i="6"/>
  <c r="BO1182" i="6" s="1"/>
  <c r="BK1174" i="6"/>
  <c r="BN1174" i="6" s="1"/>
  <c r="K1174" i="6"/>
  <c r="BO1174" i="6" s="1"/>
  <c r="BK1166" i="6"/>
  <c r="BN1166" i="6" s="1"/>
  <c r="K1166" i="6"/>
  <c r="BO1166" i="6" s="1"/>
  <c r="BK1158" i="6"/>
  <c r="BN1158" i="6" s="1"/>
  <c r="K1158" i="6"/>
  <c r="BO1158" i="6" s="1"/>
  <c r="BK1150" i="6"/>
  <c r="BN1150" i="6" s="1"/>
  <c r="K1150" i="6"/>
  <c r="BO1150" i="6" s="1"/>
  <c r="BK1142" i="6"/>
  <c r="BN1142" i="6" s="1"/>
  <c r="K1142" i="6"/>
  <c r="BO1142" i="6" s="1"/>
  <c r="BK1134" i="6"/>
  <c r="BN1134" i="6" s="1"/>
  <c r="K1134" i="6"/>
  <c r="BO1134" i="6" s="1"/>
  <c r="BK1126" i="6"/>
  <c r="BN1126" i="6" s="1"/>
  <c r="K1126" i="6"/>
  <c r="BO1126" i="6" s="1"/>
  <c r="BK1118" i="6"/>
  <c r="BN1118" i="6" s="1"/>
  <c r="K1118" i="6"/>
  <c r="BO1118" i="6" s="1"/>
  <c r="BK1110" i="6"/>
  <c r="BN1110" i="6" s="1"/>
  <c r="K1110" i="6"/>
  <c r="BO1110" i="6" s="1"/>
  <c r="BK1102" i="6"/>
  <c r="BN1102" i="6" s="1"/>
  <c r="K1102" i="6"/>
  <c r="BO1102" i="6" s="1"/>
  <c r="BK1094" i="6"/>
  <c r="BN1094" i="6" s="1"/>
  <c r="K1094" i="6"/>
  <c r="BO1094" i="6" s="1"/>
  <c r="BK1086" i="6"/>
  <c r="BN1086" i="6" s="1"/>
  <c r="K1086" i="6"/>
  <c r="BO1086" i="6" s="1"/>
  <c r="BK1078" i="6"/>
  <c r="BN1078" i="6" s="1"/>
  <c r="K1078" i="6"/>
  <c r="BO1078" i="6" s="1"/>
  <c r="BK1070" i="6"/>
  <c r="BN1070" i="6" s="1"/>
  <c r="K1070" i="6"/>
  <c r="BO1070" i="6" s="1"/>
  <c r="BK1062" i="6"/>
  <c r="BN1062" i="6" s="1"/>
  <c r="K1062" i="6"/>
  <c r="BO1062" i="6" s="1"/>
  <c r="BK1054" i="6"/>
  <c r="BN1054" i="6" s="1"/>
  <c r="K1054" i="6"/>
  <c r="BO1054" i="6" s="1"/>
  <c r="BK1046" i="6"/>
  <c r="BN1046" i="6" s="1"/>
  <c r="K1046" i="6"/>
  <c r="BO1046" i="6" s="1"/>
  <c r="BK1038" i="6"/>
  <c r="BN1038" i="6" s="1"/>
  <c r="K1038" i="6"/>
  <c r="BO1038" i="6" s="1"/>
  <c r="BK1030" i="6"/>
  <c r="BN1030" i="6" s="1"/>
  <c r="K1030" i="6"/>
  <c r="BO1030" i="6" s="1"/>
  <c r="BK1022" i="6"/>
  <c r="BN1022" i="6" s="1"/>
  <c r="K1022" i="6"/>
  <c r="BO1022" i="6" s="1"/>
  <c r="BK1014" i="6"/>
  <c r="BN1014" i="6" s="1"/>
  <c r="K1014" i="6"/>
  <c r="BO1014" i="6" s="1"/>
  <c r="BK1006" i="6"/>
  <c r="BN1006" i="6" s="1"/>
  <c r="K1006" i="6"/>
  <c r="BO1006" i="6" s="1"/>
  <c r="BK998" i="6"/>
  <c r="BN998" i="6" s="1"/>
  <c r="K998" i="6"/>
  <c r="BO998" i="6" s="1"/>
  <c r="BK990" i="6"/>
  <c r="BN990" i="6" s="1"/>
  <c r="K990" i="6"/>
  <c r="BO990" i="6" s="1"/>
  <c r="BK982" i="6"/>
  <c r="BN982" i="6" s="1"/>
  <c r="K982" i="6"/>
  <c r="BO982" i="6" s="1"/>
  <c r="BK974" i="6"/>
  <c r="BN974" i="6" s="1"/>
  <c r="K974" i="6"/>
  <c r="BO974" i="6" s="1"/>
  <c r="BK966" i="6"/>
  <c r="BN966" i="6" s="1"/>
  <c r="K966" i="6"/>
  <c r="BO966" i="6" s="1"/>
  <c r="BK958" i="6"/>
  <c r="BN958" i="6" s="1"/>
  <c r="K958" i="6"/>
  <c r="BO958" i="6" s="1"/>
  <c r="BK950" i="6"/>
  <c r="BN950" i="6" s="1"/>
  <c r="K950" i="6"/>
  <c r="BO950" i="6" s="1"/>
  <c r="BK942" i="6"/>
  <c r="BN942" i="6" s="1"/>
  <c r="K942" i="6"/>
  <c r="BO942" i="6" s="1"/>
  <c r="BK934" i="6"/>
  <c r="BN934" i="6" s="1"/>
  <c r="K934" i="6"/>
  <c r="BO934" i="6" s="1"/>
  <c r="BK926" i="6"/>
  <c r="BN926" i="6" s="1"/>
  <c r="K926" i="6"/>
  <c r="BO926" i="6" s="1"/>
  <c r="BK918" i="6"/>
  <c r="BN918" i="6" s="1"/>
  <c r="K918" i="6"/>
  <c r="BO918" i="6" s="1"/>
  <c r="BK910" i="6"/>
  <c r="BN910" i="6" s="1"/>
  <c r="K910" i="6"/>
  <c r="BO910" i="6" s="1"/>
  <c r="BK902" i="6"/>
  <c r="BN902" i="6" s="1"/>
  <c r="K902" i="6"/>
  <c r="BO902" i="6" s="1"/>
  <c r="BK894" i="6"/>
  <c r="BN894" i="6" s="1"/>
  <c r="K894" i="6"/>
  <c r="BO894" i="6" s="1"/>
  <c r="BK886" i="6"/>
  <c r="BN886" i="6" s="1"/>
  <c r="K886" i="6"/>
  <c r="BO886" i="6" s="1"/>
  <c r="BK878" i="6"/>
  <c r="BN878" i="6" s="1"/>
  <c r="K878" i="6"/>
  <c r="BO878" i="6" s="1"/>
  <c r="BK870" i="6"/>
  <c r="BN870" i="6" s="1"/>
  <c r="K870" i="6"/>
  <c r="BO870" i="6" s="1"/>
  <c r="BK862" i="6"/>
  <c r="BN862" i="6" s="1"/>
  <c r="K862" i="6"/>
  <c r="BO862" i="6" s="1"/>
  <c r="BK854" i="6"/>
  <c r="BN854" i="6" s="1"/>
  <c r="K854" i="6"/>
  <c r="BO854" i="6" s="1"/>
  <c r="BK846" i="6"/>
  <c r="BN846" i="6" s="1"/>
  <c r="K846" i="6"/>
  <c r="BO846" i="6" s="1"/>
  <c r="BK838" i="6"/>
  <c r="BN838" i="6" s="1"/>
  <c r="K838" i="6"/>
  <c r="BO838" i="6" s="1"/>
  <c r="BK830" i="6"/>
  <c r="BN830" i="6" s="1"/>
  <c r="K830" i="6"/>
  <c r="BO830" i="6" s="1"/>
  <c r="BK822" i="6"/>
  <c r="BN822" i="6" s="1"/>
  <c r="K822" i="6"/>
  <c r="BO822" i="6" s="1"/>
  <c r="BK814" i="6"/>
  <c r="BN814" i="6" s="1"/>
  <c r="K814" i="6"/>
  <c r="BO814" i="6" s="1"/>
  <c r="BK806" i="6"/>
  <c r="BN806" i="6" s="1"/>
  <c r="K806" i="6"/>
  <c r="BO806" i="6" s="1"/>
  <c r="BK798" i="6"/>
  <c r="BN798" i="6" s="1"/>
  <c r="K798" i="6"/>
  <c r="BO798" i="6" s="1"/>
  <c r="BK790" i="6"/>
  <c r="BN790" i="6" s="1"/>
  <c r="K790" i="6"/>
  <c r="BO790" i="6" s="1"/>
  <c r="BK782" i="6"/>
  <c r="BN782" i="6" s="1"/>
  <c r="K782" i="6"/>
  <c r="BO782" i="6" s="1"/>
  <c r="BK774" i="6"/>
  <c r="BN774" i="6" s="1"/>
  <c r="K774" i="6"/>
  <c r="BO774" i="6" s="1"/>
  <c r="BK766" i="6"/>
  <c r="BN766" i="6" s="1"/>
  <c r="K766" i="6"/>
  <c r="BO766" i="6" s="1"/>
  <c r="BK758" i="6"/>
  <c r="BN758" i="6" s="1"/>
  <c r="K758" i="6"/>
  <c r="BO758" i="6" s="1"/>
  <c r="BK750" i="6"/>
  <c r="BN750" i="6" s="1"/>
  <c r="K750" i="6"/>
  <c r="BO750" i="6" s="1"/>
  <c r="BK742" i="6"/>
  <c r="BN742" i="6" s="1"/>
  <c r="K742" i="6"/>
  <c r="BO742" i="6" s="1"/>
  <c r="BK734" i="6"/>
  <c r="BN734" i="6" s="1"/>
  <c r="K734" i="6"/>
  <c r="BO734" i="6" s="1"/>
  <c r="BK726" i="6"/>
  <c r="BN726" i="6" s="1"/>
  <c r="K726" i="6"/>
  <c r="BO726" i="6" s="1"/>
  <c r="BK718" i="6"/>
  <c r="BN718" i="6" s="1"/>
  <c r="K718" i="6"/>
  <c r="BO718" i="6" s="1"/>
  <c r="BK710" i="6"/>
  <c r="BN710" i="6" s="1"/>
  <c r="K710" i="6"/>
  <c r="BO710" i="6" s="1"/>
  <c r="BK702" i="6"/>
  <c r="BN702" i="6" s="1"/>
  <c r="K702" i="6"/>
  <c r="BO702" i="6" s="1"/>
  <c r="BK694" i="6"/>
  <c r="BN694" i="6" s="1"/>
  <c r="K694" i="6"/>
  <c r="BO694" i="6" s="1"/>
  <c r="BK686" i="6"/>
  <c r="BN686" i="6" s="1"/>
  <c r="K686" i="6"/>
  <c r="BO686" i="6" s="1"/>
  <c r="BK678" i="6"/>
  <c r="BN678" i="6" s="1"/>
  <c r="K678" i="6"/>
  <c r="BO678" i="6" s="1"/>
  <c r="BK670" i="6"/>
  <c r="BN670" i="6" s="1"/>
  <c r="K670" i="6"/>
  <c r="BO670" i="6" s="1"/>
  <c r="BK662" i="6"/>
  <c r="BN662" i="6" s="1"/>
  <c r="K662" i="6"/>
  <c r="BO662" i="6" s="1"/>
  <c r="BK654" i="6"/>
  <c r="BN654" i="6" s="1"/>
  <c r="K654" i="6"/>
  <c r="BO654" i="6" s="1"/>
  <c r="BK646" i="6"/>
  <c r="BN646" i="6" s="1"/>
  <c r="K646" i="6"/>
  <c r="BO646" i="6" s="1"/>
  <c r="BK638" i="6"/>
  <c r="BN638" i="6" s="1"/>
  <c r="K638" i="6"/>
  <c r="BO638" i="6" s="1"/>
  <c r="BK630" i="6"/>
  <c r="BN630" i="6" s="1"/>
  <c r="K630" i="6"/>
  <c r="BO630" i="6" s="1"/>
  <c r="BK622" i="6"/>
  <c r="BN622" i="6" s="1"/>
  <c r="K622" i="6"/>
  <c r="BO622" i="6" s="1"/>
  <c r="BK614" i="6"/>
  <c r="BN614" i="6" s="1"/>
  <c r="K614" i="6"/>
  <c r="BO614" i="6" s="1"/>
  <c r="BK606" i="6"/>
  <c r="BN606" i="6" s="1"/>
  <c r="K606" i="6"/>
  <c r="BO606" i="6" s="1"/>
  <c r="BK598" i="6"/>
  <c r="BN598" i="6" s="1"/>
  <c r="K598" i="6"/>
  <c r="BO598" i="6" s="1"/>
  <c r="BK590" i="6"/>
  <c r="BN590" i="6" s="1"/>
  <c r="K590" i="6"/>
  <c r="BO590" i="6" s="1"/>
  <c r="BK582" i="6"/>
  <c r="BN582" i="6" s="1"/>
  <c r="K582" i="6"/>
  <c r="BO582" i="6" s="1"/>
  <c r="BK574" i="6"/>
  <c r="BN574" i="6" s="1"/>
  <c r="K574" i="6"/>
  <c r="BO574" i="6" s="1"/>
  <c r="BK566" i="6"/>
  <c r="BN566" i="6" s="1"/>
  <c r="K566" i="6"/>
  <c r="BO566" i="6" s="1"/>
  <c r="BK558" i="6"/>
  <c r="BN558" i="6" s="1"/>
  <c r="K558" i="6"/>
  <c r="BO558" i="6" s="1"/>
  <c r="BK550" i="6"/>
  <c r="BN550" i="6" s="1"/>
  <c r="K550" i="6"/>
  <c r="BO550" i="6" s="1"/>
  <c r="BK542" i="6"/>
  <c r="BN542" i="6" s="1"/>
  <c r="K542" i="6"/>
  <c r="BO542" i="6" s="1"/>
  <c r="BK534" i="6"/>
  <c r="BN534" i="6" s="1"/>
  <c r="K534" i="6"/>
  <c r="BO534" i="6" s="1"/>
  <c r="BK526" i="6"/>
  <c r="BN526" i="6" s="1"/>
  <c r="K526" i="6"/>
  <c r="BO526" i="6" s="1"/>
  <c r="BK518" i="6"/>
  <c r="BN518" i="6" s="1"/>
  <c r="K518" i="6"/>
  <c r="BO518" i="6" s="1"/>
  <c r="BK510" i="6"/>
  <c r="BN510" i="6" s="1"/>
  <c r="K510" i="6"/>
  <c r="BO510" i="6" s="1"/>
  <c r="BK502" i="6"/>
  <c r="BN502" i="6" s="1"/>
  <c r="K502" i="6"/>
  <c r="BO502" i="6" s="1"/>
  <c r="BK494" i="6"/>
  <c r="BN494" i="6" s="1"/>
  <c r="K494" i="6"/>
  <c r="BO494" i="6" s="1"/>
  <c r="BK486" i="6"/>
  <c r="BN486" i="6" s="1"/>
  <c r="K486" i="6"/>
  <c r="BO486" i="6" s="1"/>
  <c r="BK478" i="6"/>
  <c r="BN478" i="6" s="1"/>
  <c r="K478" i="6"/>
  <c r="BO478" i="6" s="1"/>
  <c r="BK470" i="6"/>
  <c r="BN470" i="6" s="1"/>
  <c r="K470" i="6"/>
  <c r="BO470" i="6" s="1"/>
  <c r="BK462" i="6"/>
  <c r="BN462" i="6" s="1"/>
  <c r="K462" i="6"/>
  <c r="BO462" i="6" s="1"/>
  <c r="BK454" i="6"/>
  <c r="BN454" i="6" s="1"/>
  <c r="K454" i="6"/>
  <c r="BO454" i="6" s="1"/>
  <c r="BK446" i="6"/>
  <c r="BN446" i="6" s="1"/>
  <c r="K446" i="6"/>
  <c r="BO446" i="6" s="1"/>
  <c r="BK438" i="6"/>
  <c r="BN438" i="6" s="1"/>
  <c r="K438" i="6"/>
  <c r="BO438" i="6" s="1"/>
  <c r="BK430" i="6"/>
  <c r="BN430" i="6" s="1"/>
  <c r="K430" i="6"/>
  <c r="BO430" i="6" s="1"/>
  <c r="BK422" i="6"/>
  <c r="BN422" i="6" s="1"/>
  <c r="K422" i="6"/>
  <c r="BO422" i="6" s="1"/>
  <c r="BK414" i="6"/>
  <c r="BN414" i="6" s="1"/>
  <c r="K414" i="6"/>
  <c r="BO414" i="6" s="1"/>
  <c r="BK406" i="6"/>
  <c r="BN406" i="6" s="1"/>
  <c r="K406" i="6"/>
  <c r="BO406" i="6" s="1"/>
  <c r="BK398" i="6"/>
  <c r="BN398" i="6" s="1"/>
  <c r="K398" i="6"/>
  <c r="BO398" i="6" s="1"/>
  <c r="BK390" i="6"/>
  <c r="BN390" i="6" s="1"/>
  <c r="K390" i="6"/>
  <c r="BO390" i="6" s="1"/>
  <c r="BK382" i="6"/>
  <c r="BN382" i="6" s="1"/>
  <c r="K382" i="6"/>
  <c r="BO382" i="6" s="1"/>
  <c r="BK374" i="6"/>
  <c r="BN374" i="6" s="1"/>
  <c r="K374" i="6"/>
  <c r="BO374" i="6" s="1"/>
  <c r="BK366" i="6"/>
  <c r="BN366" i="6" s="1"/>
  <c r="K366" i="6"/>
  <c r="BO366" i="6" s="1"/>
  <c r="BK358" i="6"/>
  <c r="BN358" i="6" s="1"/>
  <c r="K358" i="6"/>
  <c r="BO358" i="6" s="1"/>
  <c r="BK350" i="6"/>
  <c r="BN350" i="6" s="1"/>
  <c r="K350" i="6"/>
  <c r="BO350" i="6" s="1"/>
  <c r="BK342" i="6"/>
  <c r="BN342" i="6" s="1"/>
  <c r="K342" i="6"/>
  <c r="BO342" i="6" s="1"/>
  <c r="BK334" i="6"/>
  <c r="BN334" i="6" s="1"/>
  <c r="K334" i="6"/>
  <c r="BO334" i="6" s="1"/>
  <c r="BK326" i="6"/>
  <c r="BN326" i="6" s="1"/>
  <c r="K326" i="6"/>
  <c r="BO326" i="6" s="1"/>
  <c r="BK318" i="6"/>
  <c r="BN318" i="6" s="1"/>
  <c r="K318" i="6"/>
  <c r="BO318" i="6" s="1"/>
  <c r="BK310" i="6"/>
  <c r="BN310" i="6" s="1"/>
  <c r="K310" i="6"/>
  <c r="BO310" i="6" s="1"/>
  <c r="BK302" i="6"/>
  <c r="BN302" i="6" s="1"/>
  <c r="K302" i="6"/>
  <c r="BO302" i="6" s="1"/>
  <c r="BK294" i="6"/>
  <c r="BN294" i="6" s="1"/>
  <c r="K294" i="6"/>
  <c r="BO294" i="6" s="1"/>
  <c r="BK286" i="6"/>
  <c r="BN286" i="6" s="1"/>
  <c r="K286" i="6"/>
  <c r="BO286" i="6" s="1"/>
  <c r="BK278" i="6"/>
  <c r="BN278" i="6" s="1"/>
  <c r="K278" i="6"/>
  <c r="BO278" i="6" s="1"/>
  <c r="BK270" i="6"/>
  <c r="BN270" i="6" s="1"/>
  <c r="K270" i="6"/>
  <c r="BO270" i="6" s="1"/>
  <c r="BK262" i="6"/>
  <c r="BN262" i="6" s="1"/>
  <c r="K262" i="6"/>
  <c r="BO262" i="6" s="1"/>
  <c r="BK254" i="6"/>
  <c r="BN254" i="6" s="1"/>
  <c r="K254" i="6"/>
  <c r="BO254" i="6" s="1"/>
  <c r="BK246" i="6"/>
  <c r="BN246" i="6" s="1"/>
  <c r="K246" i="6"/>
  <c r="BO246" i="6" s="1"/>
  <c r="BK238" i="6"/>
  <c r="BN238" i="6" s="1"/>
  <c r="K238" i="6"/>
  <c r="BO238" i="6" s="1"/>
  <c r="BK230" i="6"/>
  <c r="BN230" i="6" s="1"/>
  <c r="K230" i="6"/>
  <c r="BO230" i="6" s="1"/>
  <c r="BK222" i="6"/>
  <c r="BN222" i="6" s="1"/>
  <c r="K222" i="6"/>
  <c r="BO222" i="6" s="1"/>
  <c r="BK214" i="6"/>
  <c r="BN214" i="6" s="1"/>
  <c r="K214" i="6"/>
  <c r="BO214" i="6" s="1"/>
  <c r="BK206" i="6"/>
  <c r="BN206" i="6" s="1"/>
  <c r="K206" i="6"/>
  <c r="BO206" i="6" s="1"/>
  <c r="BK198" i="6"/>
  <c r="BN198" i="6" s="1"/>
  <c r="K198" i="6"/>
  <c r="BO198" i="6" s="1"/>
  <c r="BK190" i="6"/>
  <c r="BN190" i="6" s="1"/>
  <c r="K190" i="6"/>
  <c r="BO190" i="6" s="1"/>
  <c r="BK182" i="6"/>
  <c r="BN182" i="6" s="1"/>
  <c r="K182" i="6"/>
  <c r="BO182" i="6" s="1"/>
  <c r="BK174" i="6"/>
  <c r="BN174" i="6" s="1"/>
  <c r="K174" i="6"/>
  <c r="BO174" i="6" s="1"/>
  <c r="BK166" i="6"/>
  <c r="BN166" i="6" s="1"/>
  <c r="K166" i="6"/>
  <c r="BO166" i="6" s="1"/>
  <c r="BK158" i="6"/>
  <c r="BN158" i="6" s="1"/>
  <c r="K158" i="6"/>
  <c r="BO158" i="6" s="1"/>
  <c r="BK150" i="6"/>
  <c r="BN150" i="6" s="1"/>
  <c r="K150" i="6"/>
  <c r="BO150" i="6" s="1"/>
  <c r="BK142" i="6"/>
  <c r="BN142" i="6" s="1"/>
  <c r="K142" i="6"/>
  <c r="BO142" i="6" s="1"/>
  <c r="BK134" i="6"/>
  <c r="BN134" i="6" s="1"/>
  <c r="K134" i="6"/>
  <c r="BO134" i="6" s="1"/>
  <c r="BK126" i="6"/>
  <c r="BN126" i="6" s="1"/>
  <c r="K126" i="6"/>
  <c r="BO126" i="6" s="1"/>
  <c r="BK118" i="6"/>
  <c r="BN118" i="6" s="1"/>
  <c r="K118" i="6"/>
  <c r="BO118" i="6" s="1"/>
  <c r="BK110" i="6"/>
  <c r="BN110" i="6" s="1"/>
  <c r="K110" i="6"/>
  <c r="BO110" i="6" s="1"/>
  <c r="BK102" i="6"/>
  <c r="BN102" i="6" s="1"/>
  <c r="K102" i="6"/>
  <c r="BO102" i="6" s="1"/>
  <c r="BK94" i="6"/>
  <c r="BN94" i="6" s="1"/>
  <c r="K94" i="6"/>
  <c r="BO94" i="6" s="1"/>
  <c r="BK86" i="6"/>
  <c r="BN86" i="6" s="1"/>
  <c r="K86" i="6"/>
  <c r="BO86" i="6" s="1"/>
  <c r="BK78" i="6"/>
  <c r="BN78" i="6" s="1"/>
  <c r="K78" i="6"/>
  <c r="BO78" i="6" s="1"/>
  <c r="BK70" i="6"/>
  <c r="BN70" i="6" s="1"/>
  <c r="K70" i="6"/>
  <c r="BO70" i="6" s="1"/>
  <c r="BK62" i="6"/>
  <c r="BN62" i="6" s="1"/>
  <c r="K62" i="6"/>
  <c r="BO62" i="6" s="1"/>
  <c r="BK54" i="6"/>
  <c r="BN54" i="6" s="1"/>
  <c r="K54" i="6"/>
  <c r="BO54" i="6" s="1"/>
  <c r="BK46" i="6"/>
  <c r="BN46" i="6" s="1"/>
  <c r="K46" i="6"/>
  <c r="BO46" i="6" s="1"/>
  <c r="BK38" i="6"/>
  <c r="BN38" i="6" s="1"/>
  <c r="K38" i="6"/>
  <c r="BO38" i="6" s="1"/>
  <c r="BK30" i="6"/>
  <c r="BN30" i="6" s="1"/>
  <c r="K30" i="6"/>
  <c r="BK22" i="6"/>
  <c r="BN22" i="6" s="1"/>
  <c r="K22" i="6"/>
  <c r="BO22" i="6" s="1"/>
  <c r="BK14" i="6"/>
  <c r="BN14" i="6" s="1"/>
  <c r="K14" i="6"/>
  <c r="BO14" i="6" s="1"/>
  <c r="BK6" i="6"/>
  <c r="BN6" i="6" s="1"/>
  <c r="K6" i="6"/>
  <c r="BO6" i="6" s="1"/>
  <c r="BK1461" i="6"/>
  <c r="BN1461" i="6" s="1"/>
  <c r="K1461" i="6"/>
  <c r="BO1461" i="6" s="1"/>
  <c r="BK1453" i="6"/>
  <c r="BN1453" i="6" s="1"/>
  <c r="K1453" i="6"/>
  <c r="BO1453" i="6" s="1"/>
  <c r="BK1445" i="6"/>
  <c r="BN1445" i="6" s="1"/>
  <c r="K1445" i="6"/>
  <c r="BO1445" i="6" s="1"/>
  <c r="BK1437" i="6"/>
  <c r="BN1437" i="6" s="1"/>
  <c r="K1437" i="6"/>
  <c r="BO1437" i="6" s="1"/>
  <c r="BK1429" i="6"/>
  <c r="BN1429" i="6" s="1"/>
  <c r="K1429" i="6"/>
  <c r="BO1429" i="6" s="1"/>
  <c r="BK1421" i="6"/>
  <c r="BN1421" i="6" s="1"/>
  <c r="K1421" i="6"/>
  <c r="BO1421" i="6" s="1"/>
  <c r="BK1413" i="6"/>
  <c r="BN1413" i="6" s="1"/>
  <c r="K1413" i="6"/>
  <c r="BO1413" i="6" s="1"/>
  <c r="BK1405" i="6"/>
  <c r="BN1405" i="6" s="1"/>
  <c r="K1405" i="6"/>
  <c r="BO1405" i="6" s="1"/>
  <c r="BK1397" i="6"/>
  <c r="BN1397" i="6" s="1"/>
  <c r="K1397" i="6"/>
  <c r="BO1397" i="6" s="1"/>
  <c r="BK1389" i="6"/>
  <c r="BN1389" i="6" s="1"/>
  <c r="K1389" i="6"/>
  <c r="BO1389" i="6" s="1"/>
  <c r="BK1381" i="6"/>
  <c r="BN1381" i="6" s="1"/>
  <c r="K1381" i="6"/>
  <c r="BO1381" i="6" s="1"/>
  <c r="BK1373" i="6"/>
  <c r="BN1373" i="6" s="1"/>
  <c r="K1373" i="6"/>
  <c r="BO1373" i="6" s="1"/>
  <c r="BK1365" i="6"/>
  <c r="BN1365" i="6" s="1"/>
  <c r="K1365" i="6"/>
  <c r="BO1365" i="6" s="1"/>
  <c r="BK1357" i="6"/>
  <c r="BN1357" i="6" s="1"/>
  <c r="K1357" i="6"/>
  <c r="BO1357" i="6" s="1"/>
  <c r="BK1349" i="6"/>
  <c r="BN1349" i="6" s="1"/>
  <c r="K1349" i="6"/>
  <c r="BO1349" i="6" s="1"/>
  <c r="BK1341" i="6"/>
  <c r="BN1341" i="6" s="1"/>
  <c r="K1341" i="6"/>
  <c r="BO1341" i="6" s="1"/>
  <c r="BK1333" i="6"/>
  <c r="BN1333" i="6" s="1"/>
  <c r="K1333" i="6"/>
  <c r="BO1333" i="6" s="1"/>
  <c r="BK1325" i="6"/>
  <c r="BN1325" i="6" s="1"/>
  <c r="K1325" i="6"/>
  <c r="BO1325" i="6" s="1"/>
  <c r="BK1317" i="6"/>
  <c r="BN1317" i="6" s="1"/>
  <c r="K1317" i="6"/>
  <c r="BO1317" i="6" s="1"/>
  <c r="BK1309" i="6"/>
  <c r="BN1309" i="6" s="1"/>
  <c r="K1309" i="6"/>
  <c r="BO1309" i="6" s="1"/>
  <c r="BK1301" i="6"/>
  <c r="BN1301" i="6" s="1"/>
  <c r="K1301" i="6"/>
  <c r="BO1301" i="6" s="1"/>
  <c r="BK1293" i="6"/>
  <c r="BN1293" i="6" s="1"/>
  <c r="K1293" i="6"/>
  <c r="BO1293" i="6" s="1"/>
  <c r="BK1285" i="6"/>
  <c r="BN1285" i="6" s="1"/>
  <c r="K1285" i="6"/>
  <c r="BO1285" i="6" s="1"/>
  <c r="BK1277" i="6"/>
  <c r="BN1277" i="6" s="1"/>
  <c r="K1277" i="6"/>
  <c r="BO1277" i="6" s="1"/>
  <c r="BK1269" i="6"/>
  <c r="BN1269" i="6" s="1"/>
  <c r="K1269" i="6"/>
  <c r="BO1269" i="6" s="1"/>
  <c r="BK1261" i="6"/>
  <c r="BN1261" i="6" s="1"/>
  <c r="K1261" i="6"/>
  <c r="BO1261" i="6" s="1"/>
  <c r="BK1253" i="6"/>
  <c r="BN1253" i="6" s="1"/>
  <c r="K1253" i="6"/>
  <c r="BO1253" i="6" s="1"/>
  <c r="BK1245" i="6"/>
  <c r="BN1245" i="6" s="1"/>
  <c r="K1245" i="6"/>
  <c r="BO1245" i="6" s="1"/>
  <c r="BK1237" i="6"/>
  <c r="BN1237" i="6" s="1"/>
  <c r="K1237" i="6"/>
  <c r="BO1237" i="6" s="1"/>
  <c r="BK1229" i="6"/>
  <c r="BN1229" i="6" s="1"/>
  <c r="K1229" i="6"/>
  <c r="BO1229" i="6" s="1"/>
  <c r="BK1221" i="6"/>
  <c r="BN1221" i="6" s="1"/>
  <c r="K1221" i="6"/>
  <c r="BO1221" i="6" s="1"/>
  <c r="BK1213" i="6"/>
  <c r="BN1213" i="6" s="1"/>
  <c r="K1213" i="6"/>
  <c r="BO1213" i="6" s="1"/>
  <c r="BK1205" i="6"/>
  <c r="BN1205" i="6" s="1"/>
  <c r="K1205" i="6"/>
  <c r="BO1205" i="6" s="1"/>
  <c r="BK1197" i="6"/>
  <c r="BN1197" i="6" s="1"/>
  <c r="K1197" i="6"/>
  <c r="BO1197" i="6" s="1"/>
  <c r="BK1189" i="6"/>
  <c r="BN1189" i="6" s="1"/>
  <c r="K1189" i="6"/>
  <c r="BO1189" i="6" s="1"/>
  <c r="BK1181" i="6"/>
  <c r="BN1181" i="6" s="1"/>
  <c r="K1181" i="6"/>
  <c r="BO1181" i="6" s="1"/>
  <c r="BK1173" i="6"/>
  <c r="BN1173" i="6" s="1"/>
  <c r="K1173" i="6"/>
  <c r="BO1173" i="6" s="1"/>
  <c r="BK1165" i="6"/>
  <c r="BN1165" i="6" s="1"/>
  <c r="K1165" i="6"/>
  <c r="BO1165" i="6" s="1"/>
  <c r="BK1157" i="6"/>
  <c r="BN1157" i="6" s="1"/>
  <c r="K1157" i="6"/>
  <c r="BO1157" i="6" s="1"/>
  <c r="BK1149" i="6"/>
  <c r="BN1149" i="6" s="1"/>
  <c r="K1149" i="6"/>
  <c r="BO1149" i="6" s="1"/>
  <c r="BK1141" i="6"/>
  <c r="BN1141" i="6" s="1"/>
  <c r="K1141" i="6"/>
  <c r="BO1141" i="6" s="1"/>
  <c r="BK1133" i="6"/>
  <c r="BN1133" i="6" s="1"/>
  <c r="K1133" i="6"/>
  <c r="BO1133" i="6" s="1"/>
  <c r="BK1125" i="6"/>
  <c r="BN1125" i="6" s="1"/>
  <c r="K1125" i="6"/>
  <c r="BO1125" i="6" s="1"/>
  <c r="BK1117" i="6"/>
  <c r="BN1117" i="6" s="1"/>
  <c r="K1117" i="6"/>
  <c r="BO1117" i="6" s="1"/>
  <c r="BK1109" i="6"/>
  <c r="BN1109" i="6" s="1"/>
  <c r="K1109" i="6"/>
  <c r="BO1109" i="6" s="1"/>
  <c r="BK1101" i="6"/>
  <c r="BN1101" i="6" s="1"/>
  <c r="K1101" i="6"/>
  <c r="BO1101" i="6" s="1"/>
  <c r="BK1093" i="6"/>
  <c r="BN1093" i="6" s="1"/>
  <c r="K1093" i="6"/>
  <c r="BO1093" i="6" s="1"/>
  <c r="BK1085" i="6"/>
  <c r="BN1085" i="6" s="1"/>
  <c r="K1085" i="6"/>
  <c r="BO1085" i="6" s="1"/>
  <c r="BK1077" i="6"/>
  <c r="BN1077" i="6" s="1"/>
  <c r="K1077" i="6"/>
  <c r="BO1077" i="6" s="1"/>
  <c r="BK1069" i="6"/>
  <c r="BN1069" i="6" s="1"/>
  <c r="K1069" i="6"/>
  <c r="BO1069" i="6" s="1"/>
  <c r="BK1061" i="6"/>
  <c r="BN1061" i="6" s="1"/>
  <c r="K1061" i="6"/>
  <c r="BO1061" i="6" s="1"/>
  <c r="BK1053" i="6"/>
  <c r="BN1053" i="6" s="1"/>
  <c r="K1053" i="6"/>
  <c r="BO1053" i="6" s="1"/>
  <c r="BK1045" i="6"/>
  <c r="BN1045" i="6" s="1"/>
  <c r="K1045" i="6"/>
  <c r="BO1045" i="6" s="1"/>
  <c r="BK1037" i="6"/>
  <c r="BN1037" i="6" s="1"/>
  <c r="K1037" i="6"/>
  <c r="BO1037" i="6" s="1"/>
  <c r="BK1029" i="6"/>
  <c r="BN1029" i="6" s="1"/>
  <c r="K1029" i="6"/>
  <c r="BO1029" i="6" s="1"/>
  <c r="BK1021" i="6"/>
  <c r="BN1021" i="6" s="1"/>
  <c r="K1021" i="6"/>
  <c r="BO1021" i="6" s="1"/>
  <c r="BK1013" i="6"/>
  <c r="BN1013" i="6" s="1"/>
  <c r="K1013" i="6"/>
  <c r="BO1013" i="6" s="1"/>
  <c r="BK1005" i="6"/>
  <c r="BN1005" i="6" s="1"/>
  <c r="K1005" i="6"/>
  <c r="BO1005" i="6" s="1"/>
  <c r="BK997" i="6"/>
  <c r="BN997" i="6" s="1"/>
  <c r="K997" i="6"/>
  <c r="BO997" i="6" s="1"/>
  <c r="BK989" i="6"/>
  <c r="BN989" i="6" s="1"/>
  <c r="K989" i="6"/>
  <c r="BO989" i="6" s="1"/>
  <c r="BK981" i="6"/>
  <c r="BN981" i="6" s="1"/>
  <c r="K981" i="6"/>
  <c r="BO981" i="6" s="1"/>
  <c r="BK973" i="6"/>
  <c r="BN973" i="6" s="1"/>
  <c r="K973" i="6"/>
  <c r="BO973" i="6" s="1"/>
  <c r="BK965" i="6"/>
  <c r="BN965" i="6" s="1"/>
  <c r="K965" i="6"/>
  <c r="BO965" i="6" s="1"/>
  <c r="BK957" i="6"/>
  <c r="BN957" i="6" s="1"/>
  <c r="K957" i="6"/>
  <c r="BO957" i="6" s="1"/>
  <c r="BK949" i="6"/>
  <c r="BN949" i="6" s="1"/>
  <c r="K949" i="6"/>
  <c r="BO949" i="6" s="1"/>
  <c r="BK941" i="6"/>
  <c r="BN941" i="6" s="1"/>
  <c r="K941" i="6"/>
  <c r="BO941" i="6" s="1"/>
  <c r="BK933" i="6"/>
  <c r="BN933" i="6" s="1"/>
  <c r="K933" i="6"/>
  <c r="BO933" i="6" s="1"/>
  <c r="BK925" i="6"/>
  <c r="BN925" i="6" s="1"/>
  <c r="K925" i="6"/>
  <c r="BO925" i="6" s="1"/>
  <c r="BK917" i="6"/>
  <c r="BN917" i="6" s="1"/>
  <c r="K917" i="6"/>
  <c r="BO917" i="6" s="1"/>
  <c r="BK909" i="6"/>
  <c r="BN909" i="6" s="1"/>
  <c r="K909" i="6"/>
  <c r="BO909" i="6" s="1"/>
  <c r="BK901" i="6"/>
  <c r="BN901" i="6" s="1"/>
  <c r="K901" i="6"/>
  <c r="BO901" i="6" s="1"/>
  <c r="BK893" i="6"/>
  <c r="BN893" i="6" s="1"/>
  <c r="K893" i="6"/>
  <c r="BO893" i="6" s="1"/>
  <c r="BK885" i="6"/>
  <c r="BN885" i="6" s="1"/>
  <c r="K885" i="6"/>
  <c r="BK877" i="6"/>
  <c r="BN877" i="6" s="1"/>
  <c r="K877" i="6"/>
  <c r="BO877" i="6" s="1"/>
  <c r="BK869" i="6"/>
  <c r="BN869" i="6" s="1"/>
  <c r="K869" i="6"/>
  <c r="BO869" i="6" s="1"/>
  <c r="BK861" i="6"/>
  <c r="BN861" i="6" s="1"/>
  <c r="K861" i="6"/>
  <c r="BO861" i="6" s="1"/>
  <c r="BK853" i="6"/>
  <c r="BN853" i="6" s="1"/>
  <c r="K853" i="6"/>
  <c r="BO853" i="6" s="1"/>
  <c r="BK845" i="6"/>
  <c r="BN845" i="6" s="1"/>
  <c r="K845" i="6"/>
  <c r="BO845" i="6" s="1"/>
  <c r="BK1452" i="6"/>
  <c r="BN1452" i="6" s="1"/>
  <c r="K1452" i="6"/>
  <c r="BO1452" i="6" s="1"/>
  <c r="BK1404" i="6"/>
  <c r="BN1404" i="6" s="1"/>
  <c r="K1404" i="6"/>
  <c r="BO1404" i="6" s="1"/>
  <c r="BK1356" i="6"/>
  <c r="BN1356" i="6" s="1"/>
  <c r="K1356" i="6"/>
  <c r="BO1356" i="6" s="1"/>
  <c r="BK1308" i="6"/>
  <c r="BN1308" i="6" s="1"/>
  <c r="K1308" i="6"/>
  <c r="BO1308" i="6" s="1"/>
  <c r="BK1252" i="6"/>
  <c r="BN1252" i="6" s="1"/>
  <c r="K1252" i="6"/>
  <c r="BO1252" i="6" s="1"/>
  <c r="BK1220" i="6"/>
  <c r="BN1220" i="6" s="1"/>
  <c r="K1220" i="6"/>
  <c r="BO1220" i="6" s="1"/>
  <c r="BK1164" i="6"/>
  <c r="BN1164" i="6" s="1"/>
  <c r="K1164" i="6"/>
  <c r="BO1164" i="6" s="1"/>
  <c r="BK1124" i="6"/>
  <c r="BN1124" i="6" s="1"/>
  <c r="K1124" i="6"/>
  <c r="BO1124" i="6" s="1"/>
  <c r="BK1068" i="6"/>
  <c r="BN1068" i="6" s="1"/>
  <c r="K1068" i="6"/>
  <c r="BO1068" i="6" s="1"/>
  <c r="BK1028" i="6"/>
  <c r="BN1028" i="6" s="1"/>
  <c r="K1028" i="6"/>
  <c r="BO1028" i="6" s="1"/>
  <c r="BK980" i="6"/>
  <c r="BN980" i="6" s="1"/>
  <c r="K980" i="6"/>
  <c r="BO980" i="6" s="1"/>
  <c r="BK932" i="6"/>
  <c r="BN932" i="6" s="1"/>
  <c r="K932" i="6"/>
  <c r="BO932" i="6" s="1"/>
  <c r="BK876" i="6"/>
  <c r="BN876" i="6" s="1"/>
  <c r="K876" i="6"/>
  <c r="BO876" i="6" s="1"/>
  <c r="BK836" i="6"/>
  <c r="BN836" i="6" s="1"/>
  <c r="K836" i="6"/>
  <c r="BO836" i="6" s="1"/>
  <c r="BK796" i="6"/>
  <c r="BN796" i="6" s="1"/>
  <c r="K796" i="6"/>
  <c r="BO796" i="6" s="1"/>
  <c r="BK748" i="6"/>
  <c r="BN748" i="6" s="1"/>
  <c r="K748" i="6"/>
  <c r="BO748" i="6" s="1"/>
  <c r="BK700" i="6"/>
  <c r="BN700" i="6" s="1"/>
  <c r="K700" i="6"/>
  <c r="BO700" i="6" s="1"/>
  <c r="BK644" i="6"/>
  <c r="BN644" i="6" s="1"/>
  <c r="K644" i="6"/>
  <c r="BO644" i="6" s="1"/>
  <c r="BK604" i="6"/>
  <c r="BN604" i="6" s="1"/>
  <c r="K604" i="6"/>
  <c r="BO604" i="6" s="1"/>
  <c r="BK556" i="6"/>
  <c r="BN556" i="6" s="1"/>
  <c r="K556" i="6"/>
  <c r="BO556" i="6" s="1"/>
  <c r="BK508" i="6"/>
  <c r="BN508" i="6" s="1"/>
  <c r="K508" i="6"/>
  <c r="BO508" i="6" s="1"/>
  <c r="BK468" i="6"/>
  <c r="BN468" i="6" s="1"/>
  <c r="K468" i="6"/>
  <c r="BO468" i="6" s="1"/>
  <c r="BK420" i="6"/>
  <c r="BN420" i="6" s="1"/>
  <c r="K420" i="6"/>
  <c r="BO420" i="6" s="1"/>
  <c r="BK372" i="6"/>
  <c r="BN372" i="6" s="1"/>
  <c r="K372" i="6"/>
  <c r="BO372" i="6" s="1"/>
  <c r="BK332" i="6"/>
  <c r="BN332" i="6" s="1"/>
  <c r="K332" i="6"/>
  <c r="BO332" i="6" s="1"/>
  <c r="BK284" i="6"/>
  <c r="BN284" i="6" s="1"/>
  <c r="K284" i="6"/>
  <c r="BO284" i="6" s="1"/>
  <c r="BK228" i="6"/>
  <c r="BN228" i="6" s="1"/>
  <c r="K228" i="6"/>
  <c r="BO228" i="6" s="1"/>
  <c r="BK188" i="6"/>
  <c r="BN188" i="6" s="1"/>
  <c r="K188" i="6"/>
  <c r="BO188" i="6" s="1"/>
  <c r="BK148" i="6"/>
  <c r="BN148" i="6" s="1"/>
  <c r="K148" i="6"/>
  <c r="BO148" i="6" s="1"/>
  <c r="BK100" i="6"/>
  <c r="BN100" i="6" s="1"/>
  <c r="K100" i="6"/>
  <c r="BO100" i="6" s="1"/>
  <c r="BK52" i="6"/>
  <c r="BN52" i="6" s="1"/>
  <c r="K52" i="6"/>
  <c r="BO52" i="6" s="1"/>
  <c r="BK4" i="6"/>
  <c r="BN4" i="6" s="1"/>
  <c r="K4" i="6"/>
  <c r="BK1460" i="6"/>
  <c r="BN1460" i="6" s="1"/>
  <c r="K1460" i="6"/>
  <c r="BO1460" i="6" s="1"/>
  <c r="BK1412" i="6"/>
  <c r="BN1412" i="6" s="1"/>
  <c r="K1412" i="6"/>
  <c r="BO1412" i="6" s="1"/>
  <c r="BK1364" i="6"/>
  <c r="BN1364" i="6" s="1"/>
  <c r="K1364" i="6"/>
  <c r="BO1364" i="6" s="1"/>
  <c r="BK1316" i="6"/>
  <c r="BN1316" i="6" s="1"/>
  <c r="K1316" i="6"/>
  <c r="BO1316" i="6" s="1"/>
  <c r="BK1268" i="6"/>
  <c r="BN1268" i="6" s="1"/>
  <c r="K1268" i="6"/>
  <c r="BO1268" i="6" s="1"/>
  <c r="BK1204" i="6"/>
  <c r="BN1204" i="6" s="1"/>
  <c r="K1204" i="6"/>
  <c r="BO1204" i="6" s="1"/>
  <c r="BK1156" i="6"/>
  <c r="BN1156" i="6" s="1"/>
  <c r="K1156" i="6"/>
  <c r="BO1156" i="6" s="1"/>
  <c r="BK1092" i="6"/>
  <c r="BN1092" i="6" s="1"/>
  <c r="K1092" i="6"/>
  <c r="BO1092" i="6" s="1"/>
  <c r="BK1036" i="6"/>
  <c r="BN1036" i="6" s="1"/>
  <c r="K1036" i="6"/>
  <c r="BO1036" i="6" s="1"/>
  <c r="BK988" i="6"/>
  <c r="BN988" i="6" s="1"/>
  <c r="K988" i="6"/>
  <c r="BO988" i="6" s="1"/>
  <c r="BK940" i="6"/>
  <c r="BN940" i="6" s="1"/>
  <c r="K940" i="6"/>
  <c r="BO940" i="6" s="1"/>
  <c r="BK892" i="6"/>
  <c r="BN892" i="6" s="1"/>
  <c r="K892" i="6"/>
  <c r="BO892" i="6" s="1"/>
  <c r="BK828" i="6"/>
  <c r="BN828" i="6" s="1"/>
  <c r="K828" i="6"/>
  <c r="BO828" i="6" s="1"/>
  <c r="BK780" i="6"/>
  <c r="BN780" i="6" s="1"/>
  <c r="K780" i="6"/>
  <c r="BO780" i="6" s="1"/>
  <c r="BK732" i="6"/>
  <c r="BN732" i="6" s="1"/>
  <c r="K732" i="6"/>
  <c r="BO732" i="6" s="1"/>
  <c r="BK676" i="6"/>
  <c r="BN676" i="6" s="1"/>
  <c r="K676" i="6"/>
  <c r="BO676" i="6" s="1"/>
  <c r="BK628" i="6"/>
  <c r="BN628" i="6" s="1"/>
  <c r="K628" i="6"/>
  <c r="BO628" i="6" s="1"/>
  <c r="BK572" i="6"/>
  <c r="BN572" i="6" s="1"/>
  <c r="K572" i="6"/>
  <c r="BO572" i="6" s="1"/>
  <c r="BK524" i="6"/>
  <c r="BN524" i="6" s="1"/>
  <c r="K524" i="6"/>
  <c r="BO524" i="6" s="1"/>
  <c r="BK460" i="6"/>
  <c r="BN460" i="6" s="1"/>
  <c r="K460" i="6"/>
  <c r="BO460" i="6" s="1"/>
  <c r="BK404" i="6"/>
  <c r="BN404" i="6" s="1"/>
  <c r="K404" i="6"/>
  <c r="BO404" i="6" s="1"/>
  <c r="BK356" i="6"/>
  <c r="BN356" i="6" s="1"/>
  <c r="K356" i="6"/>
  <c r="BO356" i="6" s="1"/>
  <c r="BK292" i="6"/>
  <c r="BN292" i="6" s="1"/>
  <c r="K292" i="6"/>
  <c r="BO292" i="6" s="1"/>
  <c r="BK244" i="6"/>
  <c r="BN244" i="6" s="1"/>
  <c r="K244" i="6"/>
  <c r="BO244" i="6" s="1"/>
  <c r="BK180" i="6"/>
  <c r="BN180" i="6" s="1"/>
  <c r="K180" i="6"/>
  <c r="BO180" i="6" s="1"/>
  <c r="BK124" i="6"/>
  <c r="BN124" i="6" s="1"/>
  <c r="K124" i="6"/>
  <c r="BO124" i="6" s="1"/>
  <c r="BK44" i="6"/>
  <c r="BN44" i="6" s="1"/>
  <c r="K44" i="6"/>
  <c r="BO44" i="6" s="1"/>
  <c r="BK1428" i="6"/>
  <c r="BN1428" i="6" s="1"/>
  <c r="K1428" i="6"/>
  <c r="BO1428" i="6" s="1"/>
  <c r="BK1372" i="6"/>
  <c r="BN1372" i="6" s="1"/>
  <c r="K1372" i="6"/>
  <c r="BO1372" i="6" s="1"/>
  <c r="BK1332" i="6"/>
  <c r="BN1332" i="6" s="1"/>
  <c r="K1332" i="6"/>
  <c r="BO1332" i="6" s="1"/>
  <c r="BK1276" i="6"/>
  <c r="BN1276" i="6" s="1"/>
  <c r="K1276" i="6"/>
  <c r="BO1276" i="6" s="1"/>
  <c r="BK1236" i="6"/>
  <c r="BN1236" i="6" s="1"/>
  <c r="K1236" i="6"/>
  <c r="BO1236" i="6" s="1"/>
  <c r="BK1188" i="6"/>
  <c r="BN1188" i="6" s="1"/>
  <c r="K1188" i="6"/>
  <c r="BO1188" i="6" s="1"/>
  <c r="BK1140" i="6"/>
  <c r="BN1140" i="6" s="1"/>
  <c r="K1140" i="6"/>
  <c r="BO1140" i="6" s="1"/>
  <c r="BK1108" i="6"/>
  <c r="BN1108" i="6" s="1"/>
  <c r="K1108" i="6"/>
  <c r="BO1108" i="6" s="1"/>
  <c r="BK1052" i="6"/>
  <c r="BN1052" i="6" s="1"/>
  <c r="K1052" i="6"/>
  <c r="BO1052" i="6" s="1"/>
  <c r="BK1004" i="6"/>
  <c r="BN1004" i="6" s="1"/>
  <c r="K1004" i="6"/>
  <c r="BO1004" i="6" s="1"/>
  <c r="BK964" i="6"/>
  <c r="BN964" i="6" s="1"/>
  <c r="K964" i="6"/>
  <c r="BO964" i="6" s="1"/>
  <c r="BK908" i="6"/>
  <c r="BN908" i="6" s="1"/>
  <c r="K908" i="6"/>
  <c r="BO908" i="6" s="1"/>
  <c r="BK860" i="6"/>
  <c r="BN860" i="6" s="1"/>
  <c r="K860" i="6"/>
  <c r="BO860" i="6" s="1"/>
  <c r="BK820" i="6"/>
  <c r="BN820" i="6" s="1"/>
  <c r="K820" i="6"/>
  <c r="BO820" i="6" s="1"/>
  <c r="BK772" i="6"/>
  <c r="BN772" i="6" s="1"/>
  <c r="K772" i="6"/>
  <c r="BO772" i="6" s="1"/>
  <c r="BK724" i="6"/>
  <c r="BN724" i="6" s="1"/>
  <c r="K724" i="6"/>
  <c r="BO724" i="6" s="1"/>
  <c r="BK684" i="6"/>
  <c r="BN684" i="6" s="1"/>
  <c r="K684" i="6"/>
  <c r="BO684" i="6" s="1"/>
  <c r="BK636" i="6"/>
  <c r="BN636" i="6" s="1"/>
  <c r="K636" i="6"/>
  <c r="BO636" i="6" s="1"/>
  <c r="BK580" i="6"/>
  <c r="BN580" i="6" s="1"/>
  <c r="K580" i="6"/>
  <c r="BO580" i="6" s="1"/>
  <c r="BK532" i="6"/>
  <c r="BN532" i="6" s="1"/>
  <c r="K532" i="6"/>
  <c r="BO532" i="6" s="1"/>
  <c r="BK484" i="6"/>
  <c r="BN484" i="6" s="1"/>
  <c r="K484" i="6"/>
  <c r="BO484" i="6" s="1"/>
  <c r="BK436" i="6"/>
  <c r="BN436" i="6" s="1"/>
  <c r="K436" i="6"/>
  <c r="BO436" i="6" s="1"/>
  <c r="BK396" i="6"/>
  <c r="BN396" i="6" s="1"/>
  <c r="K396" i="6"/>
  <c r="BO396" i="6" s="1"/>
  <c r="BK348" i="6"/>
  <c r="BN348" i="6" s="1"/>
  <c r="K348" i="6"/>
  <c r="BO348" i="6" s="1"/>
  <c r="BK308" i="6"/>
  <c r="BN308" i="6" s="1"/>
  <c r="K308" i="6"/>
  <c r="BO308" i="6" s="1"/>
  <c r="BK260" i="6"/>
  <c r="BN260" i="6" s="1"/>
  <c r="K260" i="6"/>
  <c r="BO260" i="6" s="1"/>
  <c r="BK204" i="6"/>
  <c r="BN204" i="6" s="1"/>
  <c r="K204" i="6"/>
  <c r="BO204" i="6" s="1"/>
  <c r="BK164" i="6"/>
  <c r="BN164" i="6" s="1"/>
  <c r="K164" i="6"/>
  <c r="BO164" i="6" s="1"/>
  <c r="BK116" i="6"/>
  <c r="BN116" i="6" s="1"/>
  <c r="K116" i="6"/>
  <c r="BO116" i="6" s="1"/>
  <c r="BK68" i="6"/>
  <c r="BN68" i="6" s="1"/>
  <c r="K68" i="6"/>
  <c r="BO68" i="6" s="1"/>
  <c r="BK28" i="6"/>
  <c r="BN28" i="6" s="1"/>
  <c r="K28" i="6"/>
  <c r="BO28" i="6" s="1"/>
  <c r="BK1458" i="6"/>
  <c r="BN1458" i="6" s="1"/>
  <c r="K1458" i="6"/>
  <c r="BO1458" i="6" s="1"/>
  <c r="BK1450" i="6"/>
  <c r="BN1450" i="6" s="1"/>
  <c r="K1450" i="6"/>
  <c r="BO1450" i="6" s="1"/>
  <c r="BK1442" i="6"/>
  <c r="BN1442" i="6" s="1"/>
  <c r="K1442" i="6"/>
  <c r="BO1442" i="6" s="1"/>
  <c r="BK1434" i="6"/>
  <c r="BN1434" i="6" s="1"/>
  <c r="K1434" i="6"/>
  <c r="BO1434" i="6" s="1"/>
  <c r="BK1426" i="6"/>
  <c r="BN1426" i="6" s="1"/>
  <c r="K1426" i="6"/>
  <c r="BO1426" i="6" s="1"/>
  <c r="BK1418" i="6"/>
  <c r="BN1418" i="6" s="1"/>
  <c r="K1418" i="6"/>
  <c r="BO1418" i="6" s="1"/>
  <c r="BK1410" i="6"/>
  <c r="BN1410" i="6" s="1"/>
  <c r="K1410" i="6"/>
  <c r="BO1410" i="6" s="1"/>
  <c r="BK1402" i="6"/>
  <c r="BN1402" i="6" s="1"/>
  <c r="K1402" i="6"/>
  <c r="BO1402" i="6" s="1"/>
  <c r="BK1394" i="6"/>
  <c r="BN1394" i="6" s="1"/>
  <c r="K1394" i="6"/>
  <c r="BO1394" i="6" s="1"/>
  <c r="BK1386" i="6"/>
  <c r="BN1386" i="6" s="1"/>
  <c r="K1386" i="6"/>
  <c r="BO1386" i="6" s="1"/>
  <c r="BK1378" i="6"/>
  <c r="BN1378" i="6" s="1"/>
  <c r="K1378" i="6"/>
  <c r="BO1378" i="6" s="1"/>
  <c r="BK1370" i="6"/>
  <c r="BN1370" i="6" s="1"/>
  <c r="K1370" i="6"/>
  <c r="BO1370" i="6" s="1"/>
  <c r="BK1362" i="6"/>
  <c r="BN1362" i="6" s="1"/>
  <c r="K1362" i="6"/>
  <c r="BO1362" i="6" s="1"/>
  <c r="BK1354" i="6"/>
  <c r="BN1354" i="6" s="1"/>
  <c r="K1354" i="6"/>
  <c r="BK1346" i="6"/>
  <c r="BN1346" i="6" s="1"/>
  <c r="K1346" i="6"/>
  <c r="BO1346" i="6" s="1"/>
  <c r="BK1338" i="6"/>
  <c r="BN1338" i="6" s="1"/>
  <c r="K1338" i="6"/>
  <c r="BO1338" i="6" s="1"/>
  <c r="BK1330" i="6"/>
  <c r="BN1330" i="6" s="1"/>
  <c r="K1330" i="6"/>
  <c r="BO1330" i="6" s="1"/>
  <c r="BK1322" i="6"/>
  <c r="BN1322" i="6" s="1"/>
  <c r="K1322" i="6"/>
  <c r="BO1322" i="6" s="1"/>
  <c r="BK1314" i="6"/>
  <c r="BN1314" i="6" s="1"/>
  <c r="K1314" i="6"/>
  <c r="BO1314" i="6" s="1"/>
  <c r="BK1306" i="6"/>
  <c r="BN1306" i="6" s="1"/>
  <c r="K1306" i="6"/>
  <c r="BO1306" i="6" s="1"/>
  <c r="BK1298" i="6"/>
  <c r="BN1298" i="6" s="1"/>
  <c r="K1298" i="6"/>
  <c r="BO1298" i="6" s="1"/>
  <c r="BK1290" i="6"/>
  <c r="BN1290" i="6" s="1"/>
  <c r="K1290" i="6"/>
  <c r="BO1290" i="6" s="1"/>
  <c r="BK1282" i="6"/>
  <c r="BN1282" i="6" s="1"/>
  <c r="K1282" i="6"/>
  <c r="BO1282" i="6" s="1"/>
  <c r="BK1274" i="6"/>
  <c r="BN1274" i="6" s="1"/>
  <c r="K1274" i="6"/>
  <c r="BO1274" i="6" s="1"/>
  <c r="BK1266" i="6"/>
  <c r="BN1266" i="6" s="1"/>
  <c r="K1266" i="6"/>
  <c r="BO1266" i="6" s="1"/>
  <c r="BK1258" i="6"/>
  <c r="BN1258" i="6" s="1"/>
  <c r="K1258" i="6"/>
  <c r="BO1258" i="6" s="1"/>
  <c r="BK1250" i="6"/>
  <c r="BN1250" i="6" s="1"/>
  <c r="K1250" i="6"/>
  <c r="BO1250" i="6" s="1"/>
  <c r="BK1242" i="6"/>
  <c r="BN1242" i="6" s="1"/>
  <c r="K1242" i="6"/>
  <c r="BO1242" i="6" s="1"/>
  <c r="BK1234" i="6"/>
  <c r="BN1234" i="6" s="1"/>
  <c r="K1234" i="6"/>
  <c r="BO1234" i="6" s="1"/>
  <c r="BK1226" i="6"/>
  <c r="BN1226" i="6" s="1"/>
  <c r="K1226" i="6"/>
  <c r="BK1218" i="6"/>
  <c r="BN1218" i="6" s="1"/>
  <c r="K1218" i="6"/>
  <c r="BO1218" i="6" s="1"/>
  <c r="BK1210" i="6"/>
  <c r="BN1210" i="6" s="1"/>
  <c r="K1210" i="6"/>
  <c r="BO1210" i="6" s="1"/>
  <c r="BK1202" i="6"/>
  <c r="BN1202" i="6" s="1"/>
  <c r="K1202" i="6"/>
  <c r="BO1202" i="6" s="1"/>
  <c r="BK1194" i="6"/>
  <c r="BN1194" i="6" s="1"/>
  <c r="K1194" i="6"/>
  <c r="BO1194" i="6" s="1"/>
  <c r="BK1186" i="6"/>
  <c r="BN1186" i="6" s="1"/>
  <c r="K1186" i="6"/>
  <c r="BO1186" i="6" s="1"/>
  <c r="BK1178" i="6"/>
  <c r="BN1178" i="6" s="1"/>
  <c r="K1178" i="6"/>
  <c r="BO1178" i="6" s="1"/>
  <c r="BK1170" i="6"/>
  <c r="BN1170" i="6" s="1"/>
  <c r="K1170" i="6"/>
  <c r="BO1170" i="6" s="1"/>
  <c r="BK1162" i="6"/>
  <c r="BN1162" i="6" s="1"/>
  <c r="K1162" i="6"/>
  <c r="BO1162" i="6" s="1"/>
  <c r="BK1154" i="6"/>
  <c r="BN1154" i="6" s="1"/>
  <c r="K1154" i="6"/>
  <c r="BO1154" i="6" s="1"/>
  <c r="BK1146" i="6"/>
  <c r="BN1146" i="6" s="1"/>
  <c r="K1146" i="6"/>
  <c r="BO1146" i="6" s="1"/>
  <c r="BK1138" i="6"/>
  <c r="BN1138" i="6" s="1"/>
  <c r="K1138" i="6"/>
  <c r="BO1138" i="6" s="1"/>
  <c r="BK1130" i="6"/>
  <c r="BN1130" i="6" s="1"/>
  <c r="K1130" i="6"/>
  <c r="BO1130" i="6" s="1"/>
  <c r="BK1122" i="6"/>
  <c r="BN1122" i="6" s="1"/>
  <c r="K1122" i="6"/>
  <c r="BO1122" i="6" s="1"/>
  <c r="BK1114" i="6"/>
  <c r="BN1114" i="6" s="1"/>
  <c r="K1114" i="6"/>
  <c r="BO1114" i="6" s="1"/>
  <c r="BK1106" i="6"/>
  <c r="BN1106" i="6" s="1"/>
  <c r="K1106" i="6"/>
  <c r="BO1106" i="6" s="1"/>
  <c r="BK1098" i="6"/>
  <c r="BN1098" i="6" s="1"/>
  <c r="K1098" i="6"/>
  <c r="BO1098" i="6" s="1"/>
  <c r="BK1090" i="6"/>
  <c r="BN1090" i="6" s="1"/>
  <c r="K1090" i="6"/>
  <c r="BO1090" i="6" s="1"/>
  <c r="BK1082" i="6"/>
  <c r="BN1082" i="6" s="1"/>
  <c r="K1082" i="6"/>
  <c r="BO1082" i="6" s="1"/>
  <c r="BK1074" i="6"/>
  <c r="BN1074" i="6" s="1"/>
  <c r="K1074" i="6"/>
  <c r="BO1074" i="6" s="1"/>
  <c r="BK1066" i="6"/>
  <c r="BN1066" i="6" s="1"/>
  <c r="K1066" i="6"/>
  <c r="BO1066" i="6" s="1"/>
  <c r="BK1058" i="6"/>
  <c r="BN1058" i="6" s="1"/>
  <c r="K1058" i="6"/>
  <c r="BO1058" i="6" s="1"/>
  <c r="BK1050" i="6"/>
  <c r="BN1050" i="6" s="1"/>
  <c r="K1050" i="6"/>
  <c r="BO1050" i="6" s="1"/>
  <c r="BK1042" i="6"/>
  <c r="BN1042" i="6" s="1"/>
  <c r="K1042" i="6"/>
  <c r="BO1042" i="6" s="1"/>
  <c r="BK1034" i="6"/>
  <c r="BN1034" i="6" s="1"/>
  <c r="K1034" i="6"/>
  <c r="BO1034" i="6" s="1"/>
  <c r="BK1026" i="6"/>
  <c r="BN1026" i="6" s="1"/>
  <c r="K1026" i="6"/>
  <c r="BO1026" i="6" s="1"/>
  <c r="BK1018" i="6"/>
  <c r="BN1018" i="6" s="1"/>
  <c r="K1018" i="6"/>
  <c r="BO1018" i="6" s="1"/>
  <c r="BK1010" i="6"/>
  <c r="BN1010" i="6" s="1"/>
  <c r="K1010" i="6"/>
  <c r="BO1010" i="6" s="1"/>
  <c r="BK1002" i="6"/>
  <c r="BN1002" i="6" s="1"/>
  <c r="K1002" i="6"/>
  <c r="BO1002" i="6" s="1"/>
  <c r="BK994" i="6"/>
  <c r="BN994" i="6" s="1"/>
  <c r="K994" i="6"/>
  <c r="BO994" i="6" s="1"/>
  <c r="BK986" i="6"/>
  <c r="BN986" i="6" s="1"/>
  <c r="K986" i="6"/>
  <c r="BO986" i="6" s="1"/>
  <c r="BK978" i="6"/>
  <c r="BN978" i="6" s="1"/>
  <c r="K978" i="6"/>
  <c r="BO978" i="6" s="1"/>
  <c r="BK970" i="6"/>
  <c r="BN970" i="6" s="1"/>
  <c r="K970" i="6"/>
  <c r="BO970" i="6" s="1"/>
  <c r="BK962" i="6"/>
  <c r="BN962" i="6" s="1"/>
  <c r="K962" i="6"/>
  <c r="BO962" i="6" s="1"/>
  <c r="BK954" i="6"/>
  <c r="BN954" i="6" s="1"/>
  <c r="K954" i="6"/>
  <c r="BO954" i="6" s="1"/>
  <c r="BK946" i="6"/>
  <c r="BN946" i="6" s="1"/>
  <c r="K946" i="6"/>
  <c r="BK938" i="6"/>
  <c r="BN938" i="6" s="1"/>
  <c r="K938" i="6"/>
  <c r="BO938" i="6" s="1"/>
  <c r="BK930" i="6"/>
  <c r="BN930" i="6" s="1"/>
  <c r="K930" i="6"/>
  <c r="BO930" i="6" s="1"/>
  <c r="BK922" i="6"/>
  <c r="BN922" i="6" s="1"/>
  <c r="K922" i="6"/>
  <c r="BO922" i="6" s="1"/>
  <c r="BK914" i="6"/>
  <c r="BN914" i="6" s="1"/>
  <c r="K914" i="6"/>
  <c r="BO914" i="6" s="1"/>
  <c r="BK906" i="6"/>
  <c r="BN906" i="6" s="1"/>
  <c r="K906" i="6"/>
  <c r="BO906" i="6" s="1"/>
  <c r="BK898" i="6"/>
  <c r="BN898" i="6" s="1"/>
  <c r="K898" i="6"/>
  <c r="BO898" i="6" s="1"/>
  <c r="BK890" i="6"/>
  <c r="BN890" i="6" s="1"/>
  <c r="K890" i="6"/>
  <c r="BO890" i="6" s="1"/>
  <c r="BK882" i="6"/>
  <c r="BN882" i="6" s="1"/>
  <c r="K882" i="6"/>
  <c r="BO882" i="6" s="1"/>
  <c r="BK874" i="6"/>
  <c r="BN874" i="6" s="1"/>
  <c r="K874" i="6"/>
  <c r="BO874" i="6" s="1"/>
  <c r="BK866" i="6"/>
  <c r="BN866" i="6" s="1"/>
  <c r="K866" i="6"/>
  <c r="BO866" i="6" s="1"/>
  <c r="BK858" i="6"/>
  <c r="BN858" i="6" s="1"/>
  <c r="K858" i="6"/>
  <c r="BO858" i="6" s="1"/>
  <c r="BK850" i="6"/>
  <c r="BN850" i="6" s="1"/>
  <c r="K850" i="6"/>
  <c r="BO850" i="6" s="1"/>
  <c r="BK842" i="6"/>
  <c r="BN842" i="6" s="1"/>
  <c r="K842" i="6"/>
  <c r="BO842" i="6" s="1"/>
  <c r="BK834" i="6"/>
  <c r="BN834" i="6" s="1"/>
  <c r="K834" i="6"/>
  <c r="BO834" i="6" s="1"/>
  <c r="BK826" i="6"/>
  <c r="BN826" i="6" s="1"/>
  <c r="K826" i="6"/>
  <c r="BO826" i="6" s="1"/>
  <c r="BK818" i="6"/>
  <c r="BN818" i="6" s="1"/>
  <c r="K818" i="6"/>
  <c r="BO818" i="6" s="1"/>
  <c r="BK810" i="6"/>
  <c r="BN810" i="6" s="1"/>
  <c r="K810" i="6"/>
  <c r="BO810" i="6" s="1"/>
  <c r="BK802" i="6"/>
  <c r="BN802" i="6" s="1"/>
  <c r="K802" i="6"/>
  <c r="BO802" i="6" s="1"/>
  <c r="BK794" i="6"/>
  <c r="BN794" i="6" s="1"/>
  <c r="K794" i="6"/>
  <c r="BO794" i="6" s="1"/>
  <c r="BK786" i="6"/>
  <c r="BN786" i="6" s="1"/>
  <c r="K786" i="6"/>
  <c r="BO786" i="6" s="1"/>
  <c r="BK778" i="6"/>
  <c r="BN778" i="6" s="1"/>
  <c r="K778" i="6"/>
  <c r="BO778" i="6" s="1"/>
  <c r="BK770" i="6"/>
  <c r="BN770" i="6" s="1"/>
  <c r="K770" i="6"/>
  <c r="BO770" i="6" s="1"/>
  <c r="BK762" i="6"/>
  <c r="BN762" i="6" s="1"/>
  <c r="K762" i="6"/>
  <c r="BO762" i="6" s="1"/>
  <c r="BK754" i="6"/>
  <c r="BN754" i="6" s="1"/>
  <c r="K754" i="6"/>
  <c r="BO754" i="6" s="1"/>
  <c r="BK746" i="6"/>
  <c r="BN746" i="6" s="1"/>
  <c r="K746" i="6"/>
  <c r="BO746" i="6" s="1"/>
  <c r="BK738" i="6"/>
  <c r="BN738" i="6" s="1"/>
  <c r="K738" i="6"/>
  <c r="BO738" i="6" s="1"/>
  <c r="BK730" i="6"/>
  <c r="BN730" i="6" s="1"/>
  <c r="K730" i="6"/>
  <c r="BO730" i="6" s="1"/>
  <c r="BK722" i="6"/>
  <c r="BN722" i="6" s="1"/>
  <c r="K722" i="6"/>
  <c r="BO722" i="6" s="1"/>
  <c r="BK714" i="6"/>
  <c r="BN714" i="6" s="1"/>
  <c r="K714" i="6"/>
  <c r="BO714" i="6" s="1"/>
  <c r="BK706" i="6"/>
  <c r="BN706" i="6" s="1"/>
  <c r="K706" i="6"/>
  <c r="BO706" i="6" s="1"/>
  <c r="BK698" i="6"/>
  <c r="BN698" i="6" s="1"/>
  <c r="K698" i="6"/>
  <c r="BO698" i="6" s="1"/>
  <c r="BK690" i="6"/>
  <c r="BN690" i="6" s="1"/>
  <c r="K690" i="6"/>
  <c r="BO690" i="6" s="1"/>
  <c r="BK682" i="6"/>
  <c r="BN682" i="6" s="1"/>
  <c r="K682" i="6"/>
  <c r="BO682" i="6" s="1"/>
  <c r="BK674" i="6"/>
  <c r="BN674" i="6" s="1"/>
  <c r="K674" i="6"/>
  <c r="BO674" i="6" s="1"/>
  <c r="BK666" i="6"/>
  <c r="BN666" i="6" s="1"/>
  <c r="K666" i="6"/>
  <c r="BK658" i="6"/>
  <c r="BN658" i="6" s="1"/>
  <c r="K658" i="6"/>
  <c r="BO658" i="6" s="1"/>
  <c r="BK650" i="6"/>
  <c r="BN650" i="6" s="1"/>
  <c r="K650" i="6"/>
  <c r="BO650" i="6" s="1"/>
  <c r="BK642" i="6"/>
  <c r="BN642" i="6" s="1"/>
  <c r="K642" i="6"/>
  <c r="BO642" i="6" s="1"/>
  <c r="BK634" i="6"/>
  <c r="BN634" i="6" s="1"/>
  <c r="K634" i="6"/>
  <c r="BO634" i="6" s="1"/>
  <c r="BK626" i="6"/>
  <c r="BN626" i="6" s="1"/>
  <c r="K626" i="6"/>
  <c r="BO626" i="6" s="1"/>
  <c r="BK618" i="6"/>
  <c r="BN618" i="6" s="1"/>
  <c r="K618" i="6"/>
  <c r="BO618" i="6" s="1"/>
  <c r="BK610" i="6"/>
  <c r="BN610" i="6" s="1"/>
  <c r="K610" i="6"/>
  <c r="BO610" i="6" s="1"/>
  <c r="BK602" i="6"/>
  <c r="BN602" i="6" s="1"/>
  <c r="K602" i="6"/>
  <c r="BO602" i="6" s="1"/>
  <c r="BK594" i="6"/>
  <c r="BN594" i="6" s="1"/>
  <c r="K594" i="6"/>
  <c r="BO594" i="6" s="1"/>
  <c r="BK586" i="6"/>
  <c r="BN586" i="6" s="1"/>
  <c r="K586" i="6"/>
  <c r="BO586" i="6" s="1"/>
  <c r="BK578" i="6"/>
  <c r="BN578" i="6" s="1"/>
  <c r="K578" i="6"/>
  <c r="BO578" i="6" s="1"/>
  <c r="BK570" i="6"/>
  <c r="BN570" i="6" s="1"/>
  <c r="K570" i="6"/>
  <c r="BO570" i="6" s="1"/>
  <c r="BK562" i="6"/>
  <c r="BN562" i="6" s="1"/>
  <c r="K562" i="6"/>
  <c r="BO562" i="6" s="1"/>
  <c r="BK554" i="6"/>
  <c r="BN554" i="6" s="1"/>
  <c r="K554" i="6"/>
  <c r="BO554" i="6" s="1"/>
  <c r="BK546" i="6"/>
  <c r="BN546" i="6" s="1"/>
  <c r="K546" i="6"/>
  <c r="BO546" i="6" s="1"/>
  <c r="BK538" i="6"/>
  <c r="BN538" i="6" s="1"/>
  <c r="K538" i="6"/>
  <c r="BO538" i="6" s="1"/>
  <c r="BK530" i="6"/>
  <c r="BN530" i="6" s="1"/>
  <c r="K530" i="6"/>
  <c r="BO530" i="6" s="1"/>
  <c r="BK522" i="6"/>
  <c r="BN522" i="6" s="1"/>
  <c r="K522" i="6"/>
  <c r="BO522" i="6" s="1"/>
  <c r="BK514" i="6"/>
  <c r="BN514" i="6" s="1"/>
  <c r="K514" i="6"/>
  <c r="BO514" i="6" s="1"/>
  <c r="BK506" i="6"/>
  <c r="BN506" i="6" s="1"/>
  <c r="K506" i="6"/>
  <c r="BO506" i="6" s="1"/>
  <c r="BK498" i="6"/>
  <c r="BN498" i="6" s="1"/>
  <c r="K498" i="6"/>
  <c r="BO498" i="6" s="1"/>
  <c r="BK490" i="6"/>
  <c r="BN490" i="6" s="1"/>
  <c r="K490" i="6"/>
  <c r="BO490" i="6" s="1"/>
  <c r="BK482" i="6"/>
  <c r="BN482" i="6" s="1"/>
  <c r="K482" i="6"/>
  <c r="BO482" i="6" s="1"/>
  <c r="BK474" i="6"/>
  <c r="BN474" i="6" s="1"/>
  <c r="K474" i="6"/>
  <c r="BO474" i="6" s="1"/>
  <c r="BK466" i="6"/>
  <c r="BN466" i="6" s="1"/>
  <c r="K466" i="6"/>
  <c r="BO466" i="6" s="1"/>
  <c r="BK458" i="6"/>
  <c r="BN458" i="6" s="1"/>
  <c r="K458" i="6"/>
  <c r="BO458" i="6" s="1"/>
  <c r="BK450" i="6"/>
  <c r="BN450" i="6" s="1"/>
  <c r="K450" i="6"/>
  <c r="BO450" i="6" s="1"/>
  <c r="BK442" i="6"/>
  <c r="BN442" i="6" s="1"/>
  <c r="K442" i="6"/>
  <c r="BO442" i="6" s="1"/>
  <c r="BK434" i="6"/>
  <c r="BN434" i="6" s="1"/>
  <c r="K434" i="6"/>
  <c r="BO434" i="6" s="1"/>
  <c r="BK426" i="6"/>
  <c r="BN426" i="6" s="1"/>
  <c r="K426" i="6"/>
  <c r="BO426" i="6" s="1"/>
  <c r="BK418" i="6"/>
  <c r="BN418" i="6" s="1"/>
  <c r="K418" i="6"/>
  <c r="BO418" i="6" s="1"/>
  <c r="BK410" i="6"/>
  <c r="BN410" i="6" s="1"/>
  <c r="K410" i="6"/>
  <c r="BO410" i="6" s="1"/>
  <c r="BK402" i="6"/>
  <c r="BN402" i="6" s="1"/>
  <c r="K402" i="6"/>
  <c r="BO402" i="6" s="1"/>
  <c r="BK394" i="6"/>
  <c r="BN394" i="6" s="1"/>
  <c r="K394" i="6"/>
  <c r="BO394" i="6" s="1"/>
  <c r="BK386" i="6"/>
  <c r="BN386" i="6" s="1"/>
  <c r="K386" i="6"/>
  <c r="BO386" i="6" s="1"/>
  <c r="BK378" i="6"/>
  <c r="BN378" i="6" s="1"/>
  <c r="K378" i="6"/>
  <c r="BO378" i="6" s="1"/>
  <c r="BK370" i="6"/>
  <c r="BN370" i="6" s="1"/>
  <c r="K370" i="6"/>
  <c r="BO370" i="6" s="1"/>
  <c r="BK362" i="6"/>
  <c r="BN362" i="6" s="1"/>
  <c r="K362" i="6"/>
  <c r="BO362" i="6" s="1"/>
  <c r="BK354" i="6"/>
  <c r="BN354" i="6" s="1"/>
  <c r="K354" i="6"/>
  <c r="BO354" i="6" s="1"/>
  <c r="BK346" i="6"/>
  <c r="BN346" i="6" s="1"/>
  <c r="K346" i="6"/>
  <c r="BO346" i="6" s="1"/>
  <c r="BK338" i="6"/>
  <c r="BN338" i="6" s="1"/>
  <c r="K338" i="6"/>
  <c r="BO338" i="6" s="1"/>
  <c r="BK330" i="6"/>
  <c r="BN330" i="6" s="1"/>
  <c r="K330" i="6"/>
  <c r="BO330" i="6" s="1"/>
  <c r="BK322" i="6"/>
  <c r="BN322" i="6" s="1"/>
  <c r="K322" i="6"/>
  <c r="BO322" i="6" s="1"/>
  <c r="BK314" i="6"/>
  <c r="BN314" i="6" s="1"/>
  <c r="K314" i="6"/>
  <c r="BO314" i="6" s="1"/>
  <c r="BK306" i="6"/>
  <c r="BN306" i="6" s="1"/>
  <c r="K306" i="6"/>
  <c r="BO306" i="6" s="1"/>
  <c r="BK298" i="6"/>
  <c r="BN298" i="6" s="1"/>
  <c r="K298" i="6"/>
  <c r="BO298" i="6" s="1"/>
  <c r="BK290" i="6"/>
  <c r="BN290" i="6" s="1"/>
  <c r="K290" i="6"/>
  <c r="BO290" i="6" s="1"/>
  <c r="BK282" i="6"/>
  <c r="BN282" i="6" s="1"/>
  <c r="K282" i="6"/>
  <c r="BO282" i="6" s="1"/>
  <c r="BK274" i="6"/>
  <c r="BN274" i="6" s="1"/>
  <c r="K274" i="6"/>
  <c r="BO274" i="6" s="1"/>
  <c r="BK266" i="6"/>
  <c r="BN266" i="6" s="1"/>
  <c r="K266" i="6"/>
  <c r="BO266" i="6" s="1"/>
  <c r="BK258" i="6"/>
  <c r="BN258" i="6" s="1"/>
  <c r="K258" i="6"/>
  <c r="BO258" i="6" s="1"/>
  <c r="BK250" i="6"/>
  <c r="BN250" i="6" s="1"/>
  <c r="K250" i="6"/>
  <c r="BO250" i="6" s="1"/>
  <c r="BK242" i="6"/>
  <c r="BN242" i="6" s="1"/>
  <c r="K242" i="6"/>
  <c r="BO242" i="6" s="1"/>
  <c r="BK234" i="6"/>
  <c r="BN234" i="6" s="1"/>
  <c r="K234" i="6"/>
  <c r="BO234" i="6" s="1"/>
  <c r="BK226" i="6"/>
  <c r="BN226" i="6" s="1"/>
  <c r="K226" i="6"/>
  <c r="BO226" i="6" s="1"/>
  <c r="BK218" i="6"/>
  <c r="BN218" i="6" s="1"/>
  <c r="K218" i="6"/>
  <c r="BO218" i="6" s="1"/>
  <c r="BK210" i="6"/>
  <c r="BN210" i="6" s="1"/>
  <c r="K210" i="6"/>
  <c r="BO210" i="6" s="1"/>
  <c r="BK202" i="6"/>
  <c r="BN202" i="6" s="1"/>
  <c r="K202" i="6"/>
  <c r="BO202" i="6" s="1"/>
  <c r="BK194" i="6"/>
  <c r="BN194" i="6" s="1"/>
  <c r="K194" i="6"/>
  <c r="BO194" i="6" s="1"/>
  <c r="BK186" i="6"/>
  <c r="BN186" i="6" s="1"/>
  <c r="K186" i="6"/>
  <c r="BO186" i="6" s="1"/>
  <c r="BK178" i="6"/>
  <c r="BN178" i="6" s="1"/>
  <c r="K178" i="6"/>
  <c r="BO178" i="6" s="1"/>
  <c r="BK170" i="6"/>
  <c r="BN170" i="6" s="1"/>
  <c r="K170" i="6"/>
  <c r="BO170" i="6" s="1"/>
  <c r="BK162" i="6"/>
  <c r="BN162" i="6" s="1"/>
  <c r="K162" i="6"/>
  <c r="BO162" i="6" s="1"/>
  <c r="BK154" i="6"/>
  <c r="BN154" i="6" s="1"/>
  <c r="K154" i="6"/>
  <c r="BO154" i="6" s="1"/>
  <c r="BK146" i="6"/>
  <c r="BN146" i="6" s="1"/>
  <c r="K146" i="6"/>
  <c r="BO146" i="6" s="1"/>
  <c r="BK138" i="6"/>
  <c r="BN138" i="6" s="1"/>
  <c r="K138" i="6"/>
  <c r="BO138" i="6" s="1"/>
  <c r="BK130" i="6"/>
  <c r="BN130" i="6" s="1"/>
  <c r="K130" i="6"/>
  <c r="BO130" i="6" s="1"/>
  <c r="BK122" i="6"/>
  <c r="BN122" i="6" s="1"/>
  <c r="K122" i="6"/>
  <c r="BK114" i="6"/>
  <c r="BN114" i="6" s="1"/>
  <c r="K114" i="6"/>
  <c r="BO114" i="6" s="1"/>
  <c r="BK106" i="6"/>
  <c r="BN106" i="6" s="1"/>
  <c r="K106" i="6"/>
  <c r="BO106" i="6" s="1"/>
  <c r="BK98" i="6"/>
  <c r="BN98" i="6" s="1"/>
  <c r="K98" i="6"/>
  <c r="BO98" i="6" s="1"/>
  <c r="BK90" i="6"/>
  <c r="BN90" i="6" s="1"/>
  <c r="K90" i="6"/>
  <c r="BO90" i="6" s="1"/>
  <c r="BK82" i="6"/>
  <c r="BN82" i="6" s="1"/>
  <c r="K82" i="6"/>
  <c r="BO82" i="6" s="1"/>
  <c r="BK74" i="6"/>
  <c r="BN74" i="6" s="1"/>
  <c r="K74" i="6"/>
  <c r="BO74" i="6" s="1"/>
  <c r="BK66" i="6"/>
  <c r="BN66" i="6" s="1"/>
  <c r="K66" i="6"/>
  <c r="BO66" i="6" s="1"/>
  <c r="BK58" i="6"/>
  <c r="BN58" i="6" s="1"/>
  <c r="K58" i="6"/>
  <c r="BO58" i="6" s="1"/>
  <c r="BK50" i="6"/>
  <c r="BN50" i="6" s="1"/>
  <c r="K50" i="6"/>
  <c r="BO50" i="6" s="1"/>
  <c r="BK42" i="6"/>
  <c r="BN42" i="6" s="1"/>
  <c r="K42" i="6"/>
  <c r="BO42" i="6" s="1"/>
  <c r="BK34" i="6"/>
  <c r="BN34" i="6" s="1"/>
  <c r="K34" i="6"/>
  <c r="BO34" i="6" s="1"/>
  <c r="BK26" i="6"/>
  <c r="BN26" i="6" s="1"/>
  <c r="K26" i="6"/>
  <c r="BO26" i="6" s="1"/>
  <c r="BK18" i="6"/>
  <c r="BN18" i="6" s="1"/>
  <c r="K18" i="6"/>
  <c r="BO18" i="6" s="1"/>
  <c r="BK10" i="6"/>
  <c r="BN10" i="6" s="1"/>
  <c r="K10" i="6"/>
  <c r="BO10" i="6" s="1"/>
  <c r="BK1436" i="6"/>
  <c r="BN1436" i="6" s="1"/>
  <c r="K1436" i="6"/>
  <c r="BO1436" i="6" s="1"/>
  <c r="BK1388" i="6"/>
  <c r="BN1388" i="6" s="1"/>
  <c r="K1388" i="6"/>
  <c r="BO1388" i="6" s="1"/>
  <c r="BK1340" i="6"/>
  <c r="BN1340" i="6" s="1"/>
  <c r="K1340" i="6"/>
  <c r="BO1340" i="6" s="1"/>
  <c r="BK1292" i="6"/>
  <c r="BN1292" i="6" s="1"/>
  <c r="K1292" i="6"/>
  <c r="BO1292" i="6" s="1"/>
  <c r="BK1228" i="6"/>
  <c r="BN1228" i="6" s="1"/>
  <c r="K1228" i="6"/>
  <c r="BO1228" i="6" s="1"/>
  <c r="BK1180" i="6"/>
  <c r="BN1180" i="6" s="1"/>
  <c r="K1180" i="6"/>
  <c r="BO1180" i="6" s="1"/>
  <c r="BK1132" i="6"/>
  <c r="BN1132" i="6" s="1"/>
  <c r="K1132" i="6"/>
  <c r="BO1132" i="6" s="1"/>
  <c r="BK1084" i="6"/>
  <c r="BN1084" i="6" s="1"/>
  <c r="K1084" i="6"/>
  <c r="BO1084" i="6" s="1"/>
  <c r="BK1044" i="6"/>
  <c r="BN1044" i="6" s="1"/>
  <c r="K1044" i="6"/>
  <c r="BO1044" i="6" s="1"/>
  <c r="BK996" i="6"/>
  <c r="BN996" i="6" s="1"/>
  <c r="K996" i="6"/>
  <c r="BO996" i="6" s="1"/>
  <c r="BK948" i="6"/>
  <c r="BN948" i="6" s="1"/>
  <c r="K948" i="6"/>
  <c r="BO948" i="6" s="1"/>
  <c r="BK900" i="6"/>
  <c r="BN900" i="6" s="1"/>
  <c r="K900" i="6"/>
  <c r="BO900" i="6" s="1"/>
  <c r="BK852" i="6"/>
  <c r="BN852" i="6" s="1"/>
  <c r="K852" i="6"/>
  <c r="BO852" i="6" s="1"/>
  <c r="BK804" i="6"/>
  <c r="BN804" i="6" s="1"/>
  <c r="K804" i="6"/>
  <c r="BO804" i="6" s="1"/>
  <c r="BK756" i="6"/>
  <c r="BN756" i="6" s="1"/>
  <c r="K756" i="6"/>
  <c r="BO756" i="6" s="1"/>
  <c r="BK708" i="6"/>
  <c r="BN708" i="6" s="1"/>
  <c r="K708" i="6"/>
  <c r="BO708" i="6" s="1"/>
  <c r="BK660" i="6"/>
  <c r="BN660" i="6" s="1"/>
  <c r="K660" i="6"/>
  <c r="BO660" i="6" s="1"/>
  <c r="BK596" i="6"/>
  <c r="BN596" i="6" s="1"/>
  <c r="K596" i="6"/>
  <c r="BO596" i="6" s="1"/>
  <c r="BK548" i="6"/>
  <c r="BN548" i="6" s="1"/>
  <c r="K548" i="6"/>
  <c r="BO548" i="6" s="1"/>
  <c r="BK500" i="6"/>
  <c r="BN500" i="6" s="1"/>
  <c r="K500" i="6"/>
  <c r="BO500" i="6" s="1"/>
  <c r="BK452" i="6"/>
  <c r="BN452" i="6" s="1"/>
  <c r="K452" i="6"/>
  <c r="BO452" i="6" s="1"/>
  <c r="BK412" i="6"/>
  <c r="BN412" i="6" s="1"/>
  <c r="K412" i="6"/>
  <c r="BO412" i="6" s="1"/>
  <c r="BK364" i="6"/>
  <c r="BN364" i="6" s="1"/>
  <c r="K364" i="6"/>
  <c r="BO364" i="6" s="1"/>
  <c r="BK316" i="6"/>
  <c r="BN316" i="6" s="1"/>
  <c r="K316" i="6"/>
  <c r="BO316" i="6" s="1"/>
  <c r="BK268" i="6"/>
  <c r="BN268" i="6" s="1"/>
  <c r="K268" i="6"/>
  <c r="BO268" i="6" s="1"/>
  <c r="BK220" i="6"/>
  <c r="BN220" i="6" s="1"/>
  <c r="K220" i="6"/>
  <c r="BO220" i="6" s="1"/>
  <c r="BK172" i="6"/>
  <c r="BN172" i="6" s="1"/>
  <c r="K172" i="6"/>
  <c r="BO172" i="6" s="1"/>
  <c r="BK132" i="6"/>
  <c r="BN132" i="6" s="1"/>
  <c r="K132" i="6"/>
  <c r="BO132" i="6" s="1"/>
  <c r="BK84" i="6"/>
  <c r="BN84" i="6" s="1"/>
  <c r="K84" i="6"/>
  <c r="BO84" i="6" s="1"/>
  <c r="BK36" i="6"/>
  <c r="BN36" i="6" s="1"/>
  <c r="K36" i="6"/>
  <c r="BK1444" i="6"/>
  <c r="BN1444" i="6" s="1"/>
  <c r="K1444" i="6"/>
  <c r="BO1444" i="6" s="1"/>
  <c r="BK1396" i="6"/>
  <c r="BN1396" i="6" s="1"/>
  <c r="K1396" i="6"/>
  <c r="BO1396" i="6" s="1"/>
  <c r="BK1348" i="6"/>
  <c r="BN1348" i="6" s="1"/>
  <c r="K1348" i="6"/>
  <c r="BO1348" i="6" s="1"/>
  <c r="BK1300" i="6"/>
  <c r="BN1300" i="6" s="1"/>
  <c r="K1300" i="6"/>
  <c r="BO1300" i="6" s="1"/>
  <c r="BK1260" i="6"/>
  <c r="BN1260" i="6" s="1"/>
  <c r="K1260" i="6"/>
  <c r="BO1260" i="6" s="1"/>
  <c r="BK1212" i="6"/>
  <c r="BN1212" i="6" s="1"/>
  <c r="K1212" i="6"/>
  <c r="BO1212" i="6" s="1"/>
  <c r="BK1172" i="6"/>
  <c r="BN1172" i="6" s="1"/>
  <c r="K1172" i="6"/>
  <c r="BO1172" i="6" s="1"/>
  <c r="BK1116" i="6"/>
  <c r="BN1116" i="6" s="1"/>
  <c r="K1116" i="6"/>
  <c r="BO1116" i="6" s="1"/>
  <c r="BK1076" i="6"/>
  <c r="BN1076" i="6" s="1"/>
  <c r="K1076" i="6"/>
  <c r="BO1076" i="6" s="1"/>
  <c r="BK1020" i="6"/>
  <c r="BN1020" i="6" s="1"/>
  <c r="K1020" i="6"/>
  <c r="BO1020" i="6" s="1"/>
  <c r="BK972" i="6"/>
  <c r="BN972" i="6" s="1"/>
  <c r="K972" i="6"/>
  <c r="BO972" i="6" s="1"/>
  <c r="BK924" i="6"/>
  <c r="BN924" i="6" s="1"/>
  <c r="K924" i="6"/>
  <c r="BO924" i="6" s="1"/>
  <c r="BK884" i="6"/>
  <c r="BN884" i="6" s="1"/>
  <c r="K884" i="6"/>
  <c r="BO884" i="6" s="1"/>
  <c r="BK844" i="6"/>
  <c r="BN844" i="6" s="1"/>
  <c r="K844" i="6"/>
  <c r="BO844" i="6" s="1"/>
  <c r="BK788" i="6"/>
  <c r="BN788" i="6" s="1"/>
  <c r="K788" i="6"/>
  <c r="BO788" i="6" s="1"/>
  <c r="BK740" i="6"/>
  <c r="BN740" i="6" s="1"/>
  <c r="K740" i="6"/>
  <c r="BK692" i="6"/>
  <c r="BN692" i="6" s="1"/>
  <c r="K692" i="6"/>
  <c r="BO692" i="6" s="1"/>
  <c r="BK652" i="6"/>
  <c r="BN652" i="6" s="1"/>
  <c r="K652" i="6"/>
  <c r="BO652" i="6" s="1"/>
  <c r="BK612" i="6"/>
  <c r="BN612" i="6" s="1"/>
  <c r="K612" i="6"/>
  <c r="BO612" i="6" s="1"/>
  <c r="BK564" i="6"/>
  <c r="BN564" i="6" s="1"/>
  <c r="K564" i="6"/>
  <c r="BO564" i="6" s="1"/>
  <c r="BK516" i="6"/>
  <c r="BN516" i="6" s="1"/>
  <c r="K516" i="6"/>
  <c r="BO516" i="6" s="1"/>
  <c r="BK476" i="6"/>
  <c r="BN476" i="6" s="1"/>
  <c r="K476" i="6"/>
  <c r="BO476" i="6" s="1"/>
  <c r="BK428" i="6"/>
  <c r="BN428" i="6" s="1"/>
  <c r="K428" i="6"/>
  <c r="BO428" i="6" s="1"/>
  <c r="BK380" i="6"/>
  <c r="BN380" i="6" s="1"/>
  <c r="K380" i="6"/>
  <c r="BO380" i="6" s="1"/>
  <c r="BK324" i="6"/>
  <c r="BN324" i="6" s="1"/>
  <c r="K324" i="6"/>
  <c r="BO324" i="6" s="1"/>
  <c r="BK276" i="6"/>
  <c r="BN276" i="6" s="1"/>
  <c r="K276" i="6"/>
  <c r="BO276" i="6" s="1"/>
  <c r="BK236" i="6"/>
  <c r="BN236" i="6" s="1"/>
  <c r="K236" i="6"/>
  <c r="BO236" i="6" s="1"/>
  <c r="BK196" i="6"/>
  <c r="BN196" i="6" s="1"/>
  <c r="K196" i="6"/>
  <c r="BO196" i="6" s="1"/>
  <c r="BK140" i="6"/>
  <c r="BN140" i="6" s="1"/>
  <c r="K140" i="6"/>
  <c r="BO140" i="6" s="1"/>
  <c r="BK92" i="6"/>
  <c r="BN92" i="6" s="1"/>
  <c r="K92" i="6"/>
  <c r="BO92" i="6" s="1"/>
  <c r="BK60" i="6"/>
  <c r="BN60" i="6" s="1"/>
  <c r="K60" i="6"/>
  <c r="BO60" i="6" s="1"/>
  <c r="BK12" i="6"/>
  <c r="BN12" i="6" s="1"/>
  <c r="K12" i="6"/>
  <c r="BO12" i="6" s="1"/>
  <c r="BK1464" i="6"/>
  <c r="BN1464" i="6" s="1"/>
  <c r="K1464" i="6"/>
  <c r="BK1456" i="6"/>
  <c r="BN1456" i="6" s="1"/>
  <c r="K1456" i="6"/>
  <c r="BO1456" i="6" s="1"/>
  <c r="BK1448" i="6"/>
  <c r="BN1448" i="6" s="1"/>
  <c r="K1448" i="6"/>
  <c r="BO1448" i="6" s="1"/>
  <c r="BK1440" i="6"/>
  <c r="BN1440" i="6" s="1"/>
  <c r="K1440" i="6"/>
  <c r="BO1440" i="6" s="1"/>
  <c r="BK1432" i="6"/>
  <c r="BN1432" i="6" s="1"/>
  <c r="K1432" i="6"/>
  <c r="BO1432" i="6" s="1"/>
  <c r="BK1424" i="6"/>
  <c r="BN1424" i="6" s="1"/>
  <c r="K1424" i="6"/>
  <c r="BO1424" i="6" s="1"/>
  <c r="BK1416" i="6"/>
  <c r="BN1416" i="6" s="1"/>
  <c r="K1416" i="6"/>
  <c r="BO1416" i="6" s="1"/>
  <c r="BK1408" i="6"/>
  <c r="BN1408" i="6" s="1"/>
  <c r="K1408" i="6"/>
  <c r="BO1408" i="6" s="1"/>
  <c r="BK1400" i="6"/>
  <c r="BN1400" i="6" s="1"/>
  <c r="K1400" i="6"/>
  <c r="BO1400" i="6" s="1"/>
  <c r="BK1392" i="6"/>
  <c r="BN1392" i="6" s="1"/>
  <c r="K1392" i="6"/>
  <c r="BO1392" i="6" s="1"/>
  <c r="BK1384" i="6"/>
  <c r="BN1384" i="6" s="1"/>
  <c r="K1384" i="6"/>
  <c r="BO1384" i="6" s="1"/>
  <c r="BK1376" i="6"/>
  <c r="BN1376" i="6" s="1"/>
  <c r="K1376" i="6"/>
  <c r="BO1376" i="6" s="1"/>
  <c r="BK1368" i="6"/>
  <c r="BN1368" i="6" s="1"/>
  <c r="K1368" i="6"/>
  <c r="BO1368" i="6" s="1"/>
  <c r="BK1360" i="6"/>
  <c r="BN1360" i="6" s="1"/>
  <c r="K1360" i="6"/>
  <c r="BO1360" i="6" s="1"/>
  <c r="BK1352" i="6"/>
  <c r="BN1352" i="6" s="1"/>
  <c r="K1352" i="6"/>
  <c r="BO1352" i="6" s="1"/>
  <c r="BK1344" i="6"/>
  <c r="BN1344" i="6" s="1"/>
  <c r="K1344" i="6"/>
  <c r="BO1344" i="6" s="1"/>
  <c r="BK1336" i="6"/>
  <c r="BN1336" i="6" s="1"/>
  <c r="K1336" i="6"/>
  <c r="BO1336" i="6" s="1"/>
  <c r="BK1328" i="6"/>
  <c r="BN1328" i="6" s="1"/>
  <c r="K1328" i="6"/>
  <c r="BO1328" i="6" s="1"/>
  <c r="BK1320" i="6"/>
  <c r="BN1320" i="6" s="1"/>
  <c r="K1320" i="6"/>
  <c r="BO1320" i="6" s="1"/>
  <c r="BK1312" i="6"/>
  <c r="BN1312" i="6" s="1"/>
  <c r="K1312" i="6"/>
  <c r="BO1312" i="6" s="1"/>
  <c r="BK1304" i="6"/>
  <c r="BN1304" i="6" s="1"/>
  <c r="K1304" i="6"/>
  <c r="BO1304" i="6" s="1"/>
  <c r="BK1296" i="6"/>
  <c r="BN1296" i="6" s="1"/>
  <c r="K1296" i="6"/>
  <c r="BO1296" i="6" s="1"/>
  <c r="BK1288" i="6"/>
  <c r="BN1288" i="6" s="1"/>
  <c r="K1288" i="6"/>
  <c r="BO1288" i="6" s="1"/>
  <c r="BK1280" i="6"/>
  <c r="BN1280" i="6" s="1"/>
  <c r="K1280" i="6"/>
  <c r="BO1280" i="6" s="1"/>
  <c r="BK1272" i="6"/>
  <c r="BN1272" i="6" s="1"/>
  <c r="K1272" i="6"/>
  <c r="BO1272" i="6" s="1"/>
  <c r="BK1264" i="6"/>
  <c r="BN1264" i="6" s="1"/>
  <c r="K1264" i="6"/>
  <c r="BO1264" i="6" s="1"/>
  <c r="BK1256" i="6"/>
  <c r="BN1256" i="6" s="1"/>
  <c r="K1256" i="6"/>
  <c r="BO1256" i="6" s="1"/>
  <c r="BK1248" i="6"/>
  <c r="BN1248" i="6" s="1"/>
  <c r="K1248" i="6"/>
  <c r="BO1248" i="6" s="1"/>
  <c r="BK1240" i="6"/>
  <c r="BN1240" i="6" s="1"/>
  <c r="K1240" i="6"/>
  <c r="BO1240" i="6" s="1"/>
  <c r="BK1232" i="6"/>
  <c r="BN1232" i="6" s="1"/>
  <c r="K1232" i="6"/>
  <c r="BO1232" i="6" s="1"/>
  <c r="BK1224" i="6"/>
  <c r="BN1224" i="6" s="1"/>
  <c r="K1224" i="6"/>
  <c r="BO1224" i="6" s="1"/>
  <c r="BK1216" i="6"/>
  <c r="BN1216" i="6" s="1"/>
  <c r="K1216" i="6"/>
  <c r="BO1216" i="6" s="1"/>
  <c r="BK1208" i="6"/>
  <c r="BN1208" i="6" s="1"/>
  <c r="K1208" i="6"/>
  <c r="BO1208" i="6" s="1"/>
  <c r="BK1200" i="6"/>
  <c r="BN1200" i="6" s="1"/>
  <c r="K1200" i="6"/>
  <c r="BO1200" i="6" s="1"/>
  <c r="BK1192" i="6"/>
  <c r="BN1192" i="6" s="1"/>
  <c r="K1192" i="6"/>
  <c r="BO1192" i="6" s="1"/>
  <c r="BK1184" i="6"/>
  <c r="BN1184" i="6" s="1"/>
  <c r="K1184" i="6"/>
  <c r="BO1184" i="6" s="1"/>
  <c r="BK1176" i="6"/>
  <c r="BN1176" i="6" s="1"/>
  <c r="K1176" i="6"/>
  <c r="BK1168" i="6"/>
  <c r="BN1168" i="6" s="1"/>
  <c r="K1168" i="6"/>
  <c r="BO1168" i="6" s="1"/>
  <c r="BK1160" i="6"/>
  <c r="BN1160" i="6" s="1"/>
  <c r="K1160" i="6"/>
  <c r="BO1160" i="6" s="1"/>
  <c r="BK1152" i="6"/>
  <c r="BN1152" i="6" s="1"/>
  <c r="K1152" i="6"/>
  <c r="BO1152" i="6" s="1"/>
  <c r="BK1144" i="6"/>
  <c r="BN1144" i="6" s="1"/>
  <c r="K1144" i="6"/>
  <c r="BO1144" i="6" s="1"/>
  <c r="BK1136" i="6"/>
  <c r="BN1136" i="6" s="1"/>
  <c r="K1136" i="6"/>
  <c r="BO1136" i="6" s="1"/>
  <c r="BK1128" i="6"/>
  <c r="BN1128" i="6" s="1"/>
  <c r="K1128" i="6"/>
  <c r="BO1128" i="6" s="1"/>
  <c r="BK1120" i="6"/>
  <c r="BN1120" i="6" s="1"/>
  <c r="K1120" i="6"/>
  <c r="BO1120" i="6" s="1"/>
  <c r="BK1112" i="6"/>
  <c r="BN1112" i="6" s="1"/>
  <c r="K1112" i="6"/>
  <c r="BO1112" i="6" s="1"/>
  <c r="BK1104" i="6"/>
  <c r="BN1104" i="6" s="1"/>
  <c r="K1104" i="6"/>
  <c r="BO1104" i="6" s="1"/>
  <c r="BK1096" i="6"/>
  <c r="BN1096" i="6" s="1"/>
  <c r="K1096" i="6"/>
  <c r="BO1096" i="6" s="1"/>
  <c r="BK1088" i="6"/>
  <c r="BN1088" i="6" s="1"/>
  <c r="K1088" i="6"/>
  <c r="BO1088" i="6" s="1"/>
  <c r="BK1080" i="6"/>
  <c r="BN1080" i="6" s="1"/>
  <c r="K1080" i="6"/>
  <c r="BO1080" i="6" s="1"/>
  <c r="BK1072" i="6"/>
  <c r="BN1072" i="6" s="1"/>
  <c r="K1072" i="6"/>
  <c r="BO1072" i="6" s="1"/>
  <c r="BK1064" i="6"/>
  <c r="BN1064" i="6" s="1"/>
  <c r="K1064" i="6"/>
  <c r="BO1064" i="6" s="1"/>
  <c r="BK1056" i="6"/>
  <c r="BN1056" i="6" s="1"/>
  <c r="K1056" i="6"/>
  <c r="BO1056" i="6" s="1"/>
  <c r="BK1048" i="6"/>
  <c r="BN1048" i="6" s="1"/>
  <c r="K1048" i="6"/>
  <c r="BO1048" i="6" s="1"/>
  <c r="BK1040" i="6"/>
  <c r="BN1040" i="6" s="1"/>
  <c r="K1040" i="6"/>
  <c r="BO1040" i="6" s="1"/>
  <c r="BK1032" i="6"/>
  <c r="BN1032" i="6" s="1"/>
  <c r="K1032" i="6"/>
  <c r="BO1032" i="6" s="1"/>
  <c r="BK1024" i="6"/>
  <c r="BN1024" i="6" s="1"/>
  <c r="K1024" i="6"/>
  <c r="BO1024" i="6" s="1"/>
  <c r="BK1016" i="6"/>
  <c r="BN1016" i="6" s="1"/>
  <c r="K1016" i="6"/>
  <c r="BO1016" i="6" s="1"/>
  <c r="BK1008" i="6"/>
  <c r="BN1008" i="6" s="1"/>
  <c r="K1008" i="6"/>
  <c r="BO1008" i="6" s="1"/>
  <c r="BK1000" i="6"/>
  <c r="BN1000" i="6" s="1"/>
  <c r="K1000" i="6"/>
  <c r="BO1000" i="6" s="1"/>
  <c r="BK992" i="6"/>
  <c r="BN992" i="6" s="1"/>
  <c r="K992" i="6"/>
  <c r="BO992" i="6" s="1"/>
  <c r="BK984" i="6"/>
  <c r="BN984" i="6" s="1"/>
  <c r="K984" i="6"/>
  <c r="BO984" i="6" s="1"/>
  <c r="BK976" i="6"/>
  <c r="BN976" i="6" s="1"/>
  <c r="K976" i="6"/>
  <c r="BO976" i="6" s="1"/>
  <c r="BK968" i="6"/>
  <c r="BN968" i="6" s="1"/>
  <c r="K968" i="6"/>
  <c r="BO968" i="6" s="1"/>
  <c r="BK960" i="6"/>
  <c r="BN960" i="6" s="1"/>
  <c r="K960" i="6"/>
  <c r="BO960" i="6" s="1"/>
  <c r="BK952" i="6"/>
  <c r="BN952" i="6" s="1"/>
  <c r="K952" i="6"/>
  <c r="BO952" i="6" s="1"/>
  <c r="BK944" i="6"/>
  <c r="BN944" i="6" s="1"/>
  <c r="K944" i="6"/>
  <c r="BO944" i="6" s="1"/>
  <c r="BK936" i="6"/>
  <c r="BN936" i="6" s="1"/>
  <c r="K936" i="6"/>
  <c r="BO936" i="6" s="1"/>
  <c r="BK928" i="6"/>
  <c r="BN928" i="6" s="1"/>
  <c r="K928" i="6"/>
  <c r="BO928" i="6" s="1"/>
  <c r="BK920" i="6"/>
  <c r="BN920" i="6" s="1"/>
  <c r="K920" i="6"/>
  <c r="BO920" i="6" s="1"/>
  <c r="BK912" i="6"/>
  <c r="BN912" i="6" s="1"/>
  <c r="K912" i="6"/>
  <c r="BO912" i="6" s="1"/>
  <c r="BK904" i="6"/>
  <c r="BN904" i="6" s="1"/>
  <c r="K904" i="6"/>
  <c r="BO904" i="6" s="1"/>
  <c r="BK896" i="6"/>
  <c r="BN896" i="6" s="1"/>
  <c r="K896" i="6"/>
  <c r="BO896" i="6" s="1"/>
  <c r="BK888" i="6"/>
  <c r="BN888" i="6" s="1"/>
  <c r="K888" i="6"/>
  <c r="BO888" i="6" s="1"/>
  <c r="BK880" i="6"/>
  <c r="BN880" i="6" s="1"/>
  <c r="K880" i="6"/>
  <c r="BK872" i="6"/>
  <c r="BN872" i="6" s="1"/>
  <c r="K872" i="6"/>
  <c r="BO872" i="6" s="1"/>
  <c r="BK864" i="6"/>
  <c r="BN864" i="6" s="1"/>
  <c r="K864" i="6"/>
  <c r="BO864" i="6" s="1"/>
  <c r="BK856" i="6"/>
  <c r="BN856" i="6" s="1"/>
  <c r="K856" i="6"/>
  <c r="BO856" i="6" s="1"/>
  <c r="BK848" i="6"/>
  <c r="BN848" i="6" s="1"/>
  <c r="K848" i="6"/>
  <c r="BO848" i="6" s="1"/>
  <c r="BK840" i="6"/>
  <c r="BN840" i="6" s="1"/>
  <c r="K840" i="6"/>
  <c r="BO840" i="6" s="1"/>
  <c r="BK832" i="6"/>
  <c r="BN832" i="6" s="1"/>
  <c r="K832" i="6"/>
  <c r="BO832" i="6" s="1"/>
  <c r="BK824" i="6"/>
  <c r="BN824" i="6" s="1"/>
  <c r="K824" i="6"/>
  <c r="BO824" i="6" s="1"/>
  <c r="BK816" i="6"/>
  <c r="BN816" i="6" s="1"/>
  <c r="K816" i="6"/>
  <c r="BO816" i="6" s="1"/>
  <c r="BK808" i="6"/>
  <c r="BN808" i="6" s="1"/>
  <c r="K808" i="6"/>
  <c r="BO808" i="6" s="1"/>
  <c r="BK800" i="6"/>
  <c r="BN800" i="6" s="1"/>
  <c r="K800" i="6"/>
  <c r="BO800" i="6" s="1"/>
  <c r="BK792" i="6"/>
  <c r="BN792" i="6" s="1"/>
  <c r="K792" i="6"/>
  <c r="BO792" i="6" s="1"/>
  <c r="BK784" i="6"/>
  <c r="BN784" i="6" s="1"/>
  <c r="K784" i="6"/>
  <c r="BO784" i="6" s="1"/>
  <c r="BK776" i="6"/>
  <c r="BN776" i="6" s="1"/>
  <c r="K776" i="6"/>
  <c r="BO776" i="6" s="1"/>
  <c r="BK768" i="6"/>
  <c r="BN768" i="6" s="1"/>
  <c r="K768" i="6"/>
  <c r="BO768" i="6" s="1"/>
  <c r="BK760" i="6"/>
  <c r="BN760" i="6" s="1"/>
  <c r="K760" i="6"/>
  <c r="BO760" i="6" s="1"/>
  <c r="BK752" i="6"/>
  <c r="BN752" i="6" s="1"/>
  <c r="K752" i="6"/>
  <c r="BO752" i="6" s="1"/>
  <c r="BK744" i="6"/>
  <c r="BN744" i="6" s="1"/>
  <c r="K744" i="6"/>
  <c r="BO744" i="6" s="1"/>
  <c r="BK736" i="6"/>
  <c r="BN736" i="6" s="1"/>
  <c r="K736" i="6"/>
  <c r="BO736" i="6" s="1"/>
  <c r="BK728" i="6"/>
  <c r="BN728" i="6" s="1"/>
  <c r="K728" i="6"/>
  <c r="BO728" i="6" s="1"/>
  <c r="BK720" i="6"/>
  <c r="BN720" i="6" s="1"/>
  <c r="K720" i="6"/>
  <c r="BO720" i="6" s="1"/>
  <c r="BK712" i="6"/>
  <c r="BN712" i="6" s="1"/>
  <c r="K712" i="6"/>
  <c r="BO712" i="6" s="1"/>
  <c r="BK704" i="6"/>
  <c r="BN704" i="6" s="1"/>
  <c r="K704" i="6"/>
  <c r="BO704" i="6" s="1"/>
  <c r="BK696" i="6"/>
  <c r="BN696" i="6" s="1"/>
  <c r="K696" i="6"/>
  <c r="BO696" i="6" s="1"/>
  <c r="BK688" i="6"/>
  <c r="BN688" i="6" s="1"/>
  <c r="K688" i="6"/>
  <c r="BO688" i="6" s="1"/>
  <c r="BK680" i="6"/>
  <c r="BN680" i="6" s="1"/>
  <c r="K680" i="6"/>
  <c r="BO680" i="6" s="1"/>
  <c r="BK672" i="6"/>
  <c r="BN672" i="6" s="1"/>
  <c r="K672" i="6"/>
  <c r="BO672" i="6" s="1"/>
  <c r="BK664" i="6"/>
  <c r="BN664" i="6" s="1"/>
  <c r="K664" i="6"/>
  <c r="BO664" i="6" s="1"/>
  <c r="BK656" i="6"/>
  <c r="BN656" i="6" s="1"/>
  <c r="K656" i="6"/>
  <c r="BO656" i="6" s="1"/>
  <c r="BK648" i="6"/>
  <c r="BN648" i="6" s="1"/>
  <c r="K648" i="6"/>
  <c r="BO648" i="6" s="1"/>
  <c r="BK640" i="6"/>
  <c r="BN640" i="6" s="1"/>
  <c r="K640" i="6"/>
  <c r="BO640" i="6" s="1"/>
  <c r="BK632" i="6"/>
  <c r="BN632" i="6" s="1"/>
  <c r="K632" i="6"/>
  <c r="BO632" i="6" s="1"/>
  <c r="BK624" i="6"/>
  <c r="BN624" i="6" s="1"/>
  <c r="K624" i="6"/>
  <c r="BO624" i="6" s="1"/>
  <c r="BK616" i="6"/>
  <c r="BN616" i="6" s="1"/>
  <c r="K616" i="6"/>
  <c r="BO616" i="6" s="1"/>
  <c r="BK608" i="6"/>
  <c r="BN608" i="6" s="1"/>
  <c r="K608" i="6"/>
  <c r="BO608" i="6" s="1"/>
  <c r="BK600" i="6"/>
  <c r="BN600" i="6" s="1"/>
  <c r="K600" i="6"/>
  <c r="BO600" i="6" s="1"/>
  <c r="BK592" i="6"/>
  <c r="BN592" i="6" s="1"/>
  <c r="K592" i="6"/>
  <c r="BO592" i="6" s="1"/>
  <c r="BK584" i="6"/>
  <c r="BN584" i="6" s="1"/>
  <c r="K584" i="6"/>
  <c r="BO584" i="6" s="1"/>
  <c r="BK576" i="6"/>
  <c r="BN576" i="6" s="1"/>
  <c r="K576" i="6"/>
  <c r="BO576" i="6" s="1"/>
  <c r="BK568" i="6"/>
  <c r="BN568" i="6" s="1"/>
  <c r="K568" i="6"/>
  <c r="BO568" i="6" s="1"/>
  <c r="BK560" i="6"/>
  <c r="BN560" i="6" s="1"/>
  <c r="K560" i="6"/>
  <c r="BO560" i="6" s="1"/>
  <c r="BK552" i="6"/>
  <c r="BN552" i="6" s="1"/>
  <c r="K552" i="6"/>
  <c r="BO552" i="6" s="1"/>
  <c r="BK544" i="6"/>
  <c r="BN544" i="6" s="1"/>
  <c r="K544" i="6"/>
  <c r="BO544" i="6" s="1"/>
  <c r="BK536" i="6"/>
  <c r="BN536" i="6" s="1"/>
  <c r="K536" i="6"/>
  <c r="BO536" i="6" s="1"/>
  <c r="BK528" i="6"/>
  <c r="BN528" i="6" s="1"/>
  <c r="K528" i="6"/>
  <c r="BO528" i="6" s="1"/>
  <c r="BK520" i="6"/>
  <c r="BN520" i="6" s="1"/>
  <c r="K520" i="6"/>
  <c r="BO520" i="6" s="1"/>
  <c r="BK512" i="6"/>
  <c r="BN512" i="6" s="1"/>
  <c r="K512" i="6"/>
  <c r="BO512" i="6" s="1"/>
  <c r="BK504" i="6"/>
  <c r="BN504" i="6" s="1"/>
  <c r="K504" i="6"/>
  <c r="BO504" i="6" s="1"/>
  <c r="BK496" i="6"/>
  <c r="BN496" i="6" s="1"/>
  <c r="K496" i="6"/>
  <c r="BO496" i="6" s="1"/>
  <c r="BK488" i="6"/>
  <c r="BN488" i="6" s="1"/>
  <c r="K488" i="6"/>
  <c r="BO488" i="6" s="1"/>
  <c r="BK480" i="6"/>
  <c r="BN480" i="6" s="1"/>
  <c r="K480" i="6"/>
  <c r="BO480" i="6" s="1"/>
  <c r="BK472" i="6"/>
  <c r="BN472" i="6" s="1"/>
  <c r="K472" i="6"/>
  <c r="BO472" i="6" s="1"/>
  <c r="BK464" i="6"/>
  <c r="BN464" i="6" s="1"/>
  <c r="K464" i="6"/>
  <c r="BO464" i="6" s="1"/>
  <c r="BK456" i="6"/>
  <c r="BN456" i="6" s="1"/>
  <c r="K456" i="6"/>
  <c r="BK448" i="6"/>
  <c r="BN448" i="6" s="1"/>
  <c r="K448" i="6"/>
  <c r="BO448" i="6" s="1"/>
  <c r="BK440" i="6"/>
  <c r="BN440" i="6" s="1"/>
  <c r="K440" i="6"/>
  <c r="BO440" i="6" s="1"/>
  <c r="BK432" i="6"/>
  <c r="BN432" i="6" s="1"/>
  <c r="K432" i="6"/>
  <c r="BO432" i="6" s="1"/>
  <c r="BK424" i="6"/>
  <c r="BN424" i="6" s="1"/>
  <c r="K424" i="6"/>
  <c r="BO424" i="6" s="1"/>
  <c r="BK416" i="6"/>
  <c r="BN416" i="6" s="1"/>
  <c r="K416" i="6"/>
  <c r="BO416" i="6" s="1"/>
  <c r="BK408" i="6"/>
  <c r="BN408" i="6" s="1"/>
  <c r="K408" i="6"/>
  <c r="BO408" i="6" s="1"/>
  <c r="BK400" i="6"/>
  <c r="BN400" i="6" s="1"/>
  <c r="K400" i="6"/>
  <c r="BO400" i="6" s="1"/>
  <c r="BK392" i="6"/>
  <c r="BN392" i="6" s="1"/>
  <c r="K392" i="6"/>
  <c r="BO392" i="6" s="1"/>
  <c r="BK384" i="6"/>
  <c r="BN384" i="6" s="1"/>
  <c r="K384" i="6"/>
  <c r="BO384" i="6" s="1"/>
  <c r="BK376" i="6"/>
  <c r="BN376" i="6" s="1"/>
  <c r="K376" i="6"/>
  <c r="BO376" i="6" s="1"/>
  <c r="BK368" i="6"/>
  <c r="BN368" i="6" s="1"/>
  <c r="K368" i="6"/>
  <c r="BO368" i="6" s="1"/>
  <c r="BK360" i="6"/>
  <c r="BN360" i="6" s="1"/>
  <c r="K360" i="6"/>
  <c r="BO360" i="6" s="1"/>
  <c r="BK352" i="6"/>
  <c r="BN352" i="6" s="1"/>
  <c r="K352" i="6"/>
  <c r="BO352" i="6" s="1"/>
  <c r="BK344" i="6"/>
  <c r="BN344" i="6" s="1"/>
  <c r="K344" i="6"/>
  <c r="BO344" i="6" s="1"/>
  <c r="BK336" i="6"/>
  <c r="BN336" i="6" s="1"/>
  <c r="K336" i="6"/>
  <c r="BO336" i="6" s="1"/>
  <c r="BK328" i="6"/>
  <c r="BN328" i="6" s="1"/>
  <c r="K328" i="6"/>
  <c r="BO328" i="6" s="1"/>
  <c r="BK320" i="6"/>
  <c r="BN320" i="6" s="1"/>
  <c r="K320" i="6"/>
  <c r="BO320" i="6" s="1"/>
  <c r="BK1420" i="6"/>
  <c r="BN1420" i="6" s="1"/>
  <c r="K1420" i="6"/>
  <c r="BO1420" i="6" s="1"/>
  <c r="BK1380" i="6"/>
  <c r="BN1380" i="6" s="1"/>
  <c r="K1380" i="6"/>
  <c r="BO1380" i="6" s="1"/>
  <c r="BK1324" i="6"/>
  <c r="BN1324" i="6" s="1"/>
  <c r="K1324" i="6"/>
  <c r="BO1324" i="6" s="1"/>
  <c r="BK1284" i="6"/>
  <c r="BN1284" i="6" s="1"/>
  <c r="K1284" i="6"/>
  <c r="BO1284" i="6" s="1"/>
  <c r="BK1244" i="6"/>
  <c r="BN1244" i="6" s="1"/>
  <c r="K1244" i="6"/>
  <c r="BO1244" i="6" s="1"/>
  <c r="BK1196" i="6"/>
  <c r="BN1196" i="6" s="1"/>
  <c r="K1196" i="6"/>
  <c r="BO1196" i="6" s="1"/>
  <c r="BK1148" i="6"/>
  <c r="BN1148" i="6" s="1"/>
  <c r="K1148" i="6"/>
  <c r="BO1148" i="6" s="1"/>
  <c r="BK1100" i="6"/>
  <c r="BN1100" i="6" s="1"/>
  <c r="K1100" i="6"/>
  <c r="BO1100" i="6" s="1"/>
  <c r="BK1060" i="6"/>
  <c r="BN1060" i="6" s="1"/>
  <c r="K1060" i="6"/>
  <c r="BO1060" i="6" s="1"/>
  <c r="BK1012" i="6"/>
  <c r="BN1012" i="6" s="1"/>
  <c r="K1012" i="6"/>
  <c r="BO1012" i="6" s="1"/>
  <c r="BK956" i="6"/>
  <c r="BN956" i="6" s="1"/>
  <c r="K956" i="6"/>
  <c r="BO956" i="6" s="1"/>
  <c r="BK916" i="6"/>
  <c r="BN916" i="6" s="1"/>
  <c r="K916" i="6"/>
  <c r="BO916" i="6" s="1"/>
  <c r="BK868" i="6"/>
  <c r="BN868" i="6" s="1"/>
  <c r="K868" i="6"/>
  <c r="BO868" i="6" s="1"/>
  <c r="BK812" i="6"/>
  <c r="BN812" i="6" s="1"/>
  <c r="K812" i="6"/>
  <c r="BO812" i="6" s="1"/>
  <c r="BK764" i="6"/>
  <c r="BN764" i="6" s="1"/>
  <c r="K764" i="6"/>
  <c r="BO764" i="6" s="1"/>
  <c r="BK716" i="6"/>
  <c r="BN716" i="6" s="1"/>
  <c r="K716" i="6"/>
  <c r="BO716" i="6" s="1"/>
  <c r="BK668" i="6"/>
  <c r="BN668" i="6" s="1"/>
  <c r="K668" i="6"/>
  <c r="BO668" i="6" s="1"/>
  <c r="BK620" i="6"/>
  <c r="BN620" i="6" s="1"/>
  <c r="K620" i="6"/>
  <c r="BO620" i="6" s="1"/>
  <c r="BK588" i="6"/>
  <c r="BN588" i="6" s="1"/>
  <c r="K588" i="6"/>
  <c r="BO588" i="6" s="1"/>
  <c r="BK540" i="6"/>
  <c r="BN540" i="6" s="1"/>
  <c r="K540" i="6"/>
  <c r="BO540" i="6" s="1"/>
  <c r="BK492" i="6"/>
  <c r="BN492" i="6" s="1"/>
  <c r="K492" i="6"/>
  <c r="BO492" i="6" s="1"/>
  <c r="BK444" i="6"/>
  <c r="BN444" i="6" s="1"/>
  <c r="K444" i="6"/>
  <c r="BO444" i="6" s="1"/>
  <c r="BK388" i="6"/>
  <c r="BN388" i="6" s="1"/>
  <c r="K388" i="6"/>
  <c r="BK340" i="6"/>
  <c r="BN340" i="6" s="1"/>
  <c r="K340" i="6"/>
  <c r="BO340" i="6" s="1"/>
  <c r="BK300" i="6"/>
  <c r="BN300" i="6" s="1"/>
  <c r="K300" i="6"/>
  <c r="BO300" i="6" s="1"/>
  <c r="BK252" i="6"/>
  <c r="BN252" i="6" s="1"/>
  <c r="K252" i="6"/>
  <c r="BO252" i="6" s="1"/>
  <c r="BK212" i="6"/>
  <c r="BN212" i="6" s="1"/>
  <c r="K212" i="6"/>
  <c r="BO212" i="6" s="1"/>
  <c r="BK156" i="6"/>
  <c r="BN156" i="6" s="1"/>
  <c r="K156" i="6"/>
  <c r="BO156" i="6" s="1"/>
  <c r="BK108" i="6"/>
  <c r="BN108" i="6" s="1"/>
  <c r="K108" i="6"/>
  <c r="BO108" i="6" s="1"/>
  <c r="BK76" i="6"/>
  <c r="BN76" i="6" s="1"/>
  <c r="K76" i="6"/>
  <c r="BO76" i="6" s="1"/>
  <c r="BK20" i="6"/>
  <c r="BN20" i="6" s="1"/>
  <c r="K20" i="6"/>
  <c r="BN513" i="6"/>
  <c r="BN497" i="6"/>
  <c r="BN481" i="6"/>
  <c r="BN465" i="6"/>
  <c r="BN433" i="6"/>
  <c r="BK393" i="6"/>
  <c r="BN393" i="6" s="1"/>
  <c r="K393" i="6"/>
  <c r="BO393" i="6" s="1"/>
  <c r="BK385" i="6"/>
  <c r="BN385" i="6" s="1"/>
  <c r="K385" i="6"/>
  <c r="BO385" i="6" s="1"/>
  <c r="BK377" i="6"/>
  <c r="BN377" i="6" s="1"/>
  <c r="K377" i="6"/>
  <c r="BO377" i="6" s="1"/>
  <c r="BK369" i="6"/>
  <c r="BN369" i="6" s="1"/>
  <c r="K369" i="6"/>
  <c r="BO369" i="6" s="1"/>
  <c r="BK361" i="6"/>
  <c r="BN361" i="6" s="1"/>
  <c r="K361" i="6"/>
  <c r="BO361" i="6" s="1"/>
  <c r="BK353" i="6"/>
  <c r="BN353" i="6" s="1"/>
  <c r="K353" i="6"/>
  <c r="BO353" i="6" s="1"/>
  <c r="BK345" i="6"/>
  <c r="BN345" i="6" s="1"/>
  <c r="K345" i="6"/>
  <c r="BO345" i="6" s="1"/>
  <c r="BK337" i="6"/>
  <c r="BN337" i="6" s="1"/>
  <c r="K337" i="6"/>
  <c r="BO337" i="6" s="1"/>
  <c r="BK329" i="6"/>
  <c r="BN329" i="6" s="1"/>
  <c r="K329" i="6"/>
  <c r="BO329" i="6" s="1"/>
  <c r="BK321" i="6"/>
  <c r="BN321" i="6" s="1"/>
  <c r="K321" i="6"/>
  <c r="BO321" i="6" s="1"/>
  <c r="BK313" i="6"/>
  <c r="BN313" i="6" s="1"/>
  <c r="K313" i="6"/>
  <c r="BO313" i="6" s="1"/>
  <c r="BK305" i="6"/>
  <c r="BN305" i="6" s="1"/>
  <c r="K305" i="6"/>
  <c r="BO305" i="6" s="1"/>
  <c r="BK297" i="6"/>
  <c r="BN297" i="6" s="1"/>
  <c r="K297" i="6"/>
  <c r="BO297" i="6" s="1"/>
  <c r="BK289" i="6"/>
  <c r="BN289" i="6" s="1"/>
  <c r="K289" i="6"/>
  <c r="BO289" i="6" s="1"/>
  <c r="BK281" i="6"/>
  <c r="BN281" i="6" s="1"/>
  <c r="K281" i="6"/>
  <c r="BO281" i="6" s="1"/>
  <c r="BK273" i="6"/>
  <c r="BN273" i="6" s="1"/>
  <c r="K273" i="6"/>
  <c r="BO273" i="6" s="1"/>
  <c r="BK265" i="6"/>
  <c r="BN265" i="6" s="1"/>
  <c r="K265" i="6"/>
  <c r="BO265" i="6" s="1"/>
  <c r="BK257" i="6"/>
  <c r="BN257" i="6" s="1"/>
  <c r="K257" i="6"/>
  <c r="BO257" i="6" s="1"/>
  <c r="BK249" i="6"/>
  <c r="BN249" i="6" s="1"/>
  <c r="K249" i="6"/>
  <c r="BO249" i="6" s="1"/>
  <c r="BK241" i="6"/>
  <c r="BN241" i="6" s="1"/>
  <c r="K241" i="6"/>
  <c r="BO241" i="6" s="1"/>
  <c r="BK233" i="6"/>
  <c r="BN233" i="6" s="1"/>
  <c r="K233" i="6"/>
  <c r="BO233" i="6" s="1"/>
  <c r="BK225" i="6"/>
  <c r="BN225" i="6" s="1"/>
  <c r="K225" i="6"/>
  <c r="BO225" i="6" s="1"/>
  <c r="BK217" i="6"/>
  <c r="BN217" i="6" s="1"/>
  <c r="K217" i="6"/>
  <c r="BO217" i="6" s="1"/>
  <c r="BK209" i="6"/>
  <c r="BN209" i="6" s="1"/>
  <c r="K209" i="6"/>
  <c r="BK201" i="6"/>
  <c r="BN201" i="6" s="1"/>
  <c r="K201" i="6"/>
  <c r="BO201" i="6" s="1"/>
  <c r="BK193" i="6"/>
  <c r="BN193" i="6" s="1"/>
  <c r="K193" i="6"/>
  <c r="BO193" i="6" s="1"/>
  <c r="BK185" i="6"/>
  <c r="BN185" i="6" s="1"/>
  <c r="K185" i="6"/>
  <c r="BO185" i="6" s="1"/>
  <c r="BK177" i="6"/>
  <c r="BN177" i="6" s="1"/>
  <c r="K177" i="6"/>
  <c r="BO177" i="6" s="1"/>
  <c r="BK169" i="6"/>
  <c r="BN169" i="6" s="1"/>
  <c r="K169" i="6"/>
  <c r="BO169" i="6" s="1"/>
  <c r="BK161" i="6"/>
  <c r="BN161" i="6" s="1"/>
  <c r="K161" i="6"/>
  <c r="BO161" i="6" s="1"/>
  <c r="BK153" i="6"/>
  <c r="BN153" i="6" s="1"/>
  <c r="K153" i="6"/>
  <c r="BO153" i="6" s="1"/>
  <c r="BK145" i="6"/>
  <c r="BN145" i="6" s="1"/>
  <c r="K145" i="6"/>
  <c r="BO145" i="6" s="1"/>
  <c r="BK137" i="6"/>
  <c r="BN137" i="6" s="1"/>
  <c r="K137" i="6"/>
  <c r="BO137" i="6" s="1"/>
  <c r="BK129" i="6"/>
  <c r="BN129" i="6" s="1"/>
  <c r="K129" i="6"/>
  <c r="BO129" i="6" s="1"/>
  <c r="BK121" i="6"/>
  <c r="BN121" i="6" s="1"/>
  <c r="K121" i="6"/>
  <c r="BO121" i="6" s="1"/>
  <c r="BK113" i="6"/>
  <c r="BN113" i="6" s="1"/>
  <c r="K113" i="6"/>
  <c r="BO113" i="6" s="1"/>
  <c r="BK105" i="6"/>
  <c r="BN105" i="6" s="1"/>
  <c r="K105" i="6"/>
  <c r="BO105" i="6" s="1"/>
  <c r="BK97" i="6"/>
  <c r="BN97" i="6" s="1"/>
  <c r="K97" i="6"/>
  <c r="BO97" i="6" s="1"/>
  <c r="BK89" i="6"/>
  <c r="BN89" i="6" s="1"/>
  <c r="K89" i="6"/>
  <c r="BO89" i="6" s="1"/>
  <c r="BK81" i="6"/>
  <c r="BN81" i="6" s="1"/>
  <c r="K81" i="6"/>
  <c r="BO81" i="6" s="1"/>
  <c r="BK73" i="6"/>
  <c r="BN73" i="6" s="1"/>
  <c r="K73" i="6"/>
  <c r="BO73" i="6" s="1"/>
  <c r="BK65" i="6"/>
  <c r="BN65" i="6" s="1"/>
  <c r="K65" i="6"/>
  <c r="BO65" i="6" s="1"/>
  <c r="BK57" i="6"/>
  <c r="BN57" i="6" s="1"/>
  <c r="K57" i="6"/>
  <c r="BO57" i="6" s="1"/>
  <c r="BK49" i="6"/>
  <c r="BN49" i="6" s="1"/>
  <c r="K49" i="6"/>
  <c r="BO49" i="6" s="1"/>
  <c r="BK41" i="6"/>
  <c r="BN41" i="6" s="1"/>
  <c r="K41" i="6"/>
  <c r="BO41" i="6" s="1"/>
  <c r="BK33" i="6"/>
  <c r="BN33" i="6" s="1"/>
  <c r="K33" i="6"/>
  <c r="BO33" i="6" s="1"/>
  <c r="BK25" i="6"/>
  <c r="BN25" i="6" s="1"/>
  <c r="K25" i="6"/>
  <c r="BO25" i="6" s="1"/>
  <c r="BK17" i="6"/>
  <c r="BN17" i="6" s="1"/>
  <c r="K17" i="6"/>
  <c r="BO17" i="6" s="1"/>
  <c r="BK9" i="6"/>
  <c r="BN9" i="6" s="1"/>
  <c r="K9" i="6"/>
  <c r="BO9" i="6" s="1"/>
  <c r="K589" i="6"/>
  <c r="K579" i="6"/>
  <c r="BO579" i="6" s="1"/>
  <c r="K557" i="6"/>
  <c r="BO557" i="6" s="1"/>
  <c r="K547" i="6"/>
  <c r="BO547" i="6" s="1"/>
  <c r="K525" i="6"/>
  <c r="BO525" i="6" s="1"/>
  <c r="K515" i="6"/>
  <c r="BO515" i="6" s="1"/>
  <c r="K493" i="6"/>
  <c r="BO493" i="6" s="1"/>
  <c r="K483" i="6"/>
  <c r="BO483" i="6" s="1"/>
  <c r="K461" i="6"/>
  <c r="BO461" i="6" s="1"/>
  <c r="K451" i="6"/>
  <c r="BO451" i="6" s="1"/>
  <c r="K429" i="6"/>
  <c r="BO429" i="6" s="1"/>
  <c r="K419" i="6"/>
  <c r="BO419" i="6" s="1"/>
  <c r="K397" i="6"/>
  <c r="BO397" i="6" s="1"/>
  <c r="BK312" i="6"/>
  <c r="BN312" i="6" s="1"/>
  <c r="K312" i="6"/>
  <c r="BO312" i="6" s="1"/>
  <c r="BK304" i="6"/>
  <c r="BN304" i="6" s="1"/>
  <c r="K304" i="6"/>
  <c r="BO304" i="6" s="1"/>
  <c r="BK296" i="6"/>
  <c r="BN296" i="6" s="1"/>
  <c r="K296" i="6"/>
  <c r="BO296" i="6" s="1"/>
  <c r="BK288" i="6"/>
  <c r="BN288" i="6" s="1"/>
  <c r="K288" i="6"/>
  <c r="BO288" i="6" s="1"/>
  <c r="BK280" i="6"/>
  <c r="BN280" i="6" s="1"/>
  <c r="K280" i="6"/>
  <c r="BO280" i="6" s="1"/>
  <c r="BK272" i="6"/>
  <c r="BN272" i="6" s="1"/>
  <c r="K272" i="6"/>
  <c r="BO272" i="6" s="1"/>
  <c r="BK264" i="6"/>
  <c r="BN264" i="6" s="1"/>
  <c r="K264" i="6"/>
  <c r="BO264" i="6" s="1"/>
  <c r="BK256" i="6"/>
  <c r="BN256" i="6" s="1"/>
  <c r="K256" i="6"/>
  <c r="BK248" i="6"/>
  <c r="BN248" i="6" s="1"/>
  <c r="K248" i="6"/>
  <c r="BO248" i="6" s="1"/>
  <c r="BK240" i="6"/>
  <c r="BN240" i="6" s="1"/>
  <c r="K240" i="6"/>
  <c r="BO240" i="6" s="1"/>
  <c r="BK232" i="6"/>
  <c r="BN232" i="6" s="1"/>
  <c r="K232" i="6"/>
  <c r="BO232" i="6" s="1"/>
  <c r="BK224" i="6"/>
  <c r="BN224" i="6" s="1"/>
  <c r="K224" i="6"/>
  <c r="BO224" i="6" s="1"/>
  <c r="BK216" i="6"/>
  <c r="BN216" i="6" s="1"/>
  <c r="K216" i="6"/>
  <c r="BO216" i="6" s="1"/>
  <c r="BK208" i="6"/>
  <c r="BN208" i="6" s="1"/>
  <c r="K208" i="6"/>
  <c r="BO208" i="6" s="1"/>
  <c r="BK200" i="6"/>
  <c r="BN200" i="6" s="1"/>
  <c r="K200" i="6"/>
  <c r="BO200" i="6" s="1"/>
  <c r="BK192" i="6"/>
  <c r="BN192" i="6" s="1"/>
  <c r="K192" i="6"/>
  <c r="BO192" i="6" s="1"/>
  <c r="BK184" i="6"/>
  <c r="BN184" i="6" s="1"/>
  <c r="K184" i="6"/>
  <c r="BO184" i="6" s="1"/>
  <c r="BK176" i="6"/>
  <c r="BN176" i="6" s="1"/>
  <c r="K176" i="6"/>
  <c r="BO176" i="6" s="1"/>
  <c r="BK168" i="6"/>
  <c r="BN168" i="6" s="1"/>
  <c r="K168" i="6"/>
  <c r="BO168" i="6" s="1"/>
  <c r="BK160" i="6"/>
  <c r="BN160" i="6" s="1"/>
  <c r="K160" i="6"/>
  <c r="BO160" i="6" s="1"/>
  <c r="BK152" i="6"/>
  <c r="BN152" i="6" s="1"/>
  <c r="K152" i="6"/>
  <c r="BO152" i="6" s="1"/>
  <c r="BK144" i="6"/>
  <c r="BN144" i="6" s="1"/>
  <c r="K144" i="6"/>
  <c r="BO144" i="6" s="1"/>
  <c r="BK136" i="6"/>
  <c r="BN136" i="6" s="1"/>
  <c r="K136" i="6"/>
  <c r="BO136" i="6" s="1"/>
  <c r="BK128" i="6"/>
  <c r="BN128" i="6" s="1"/>
  <c r="K128" i="6"/>
  <c r="BO128" i="6" s="1"/>
  <c r="BK120" i="6"/>
  <c r="BN120" i="6" s="1"/>
  <c r="K120" i="6"/>
  <c r="BO120" i="6" s="1"/>
  <c r="BK112" i="6"/>
  <c r="BN112" i="6" s="1"/>
  <c r="K112" i="6"/>
  <c r="BO112" i="6" s="1"/>
  <c r="BK104" i="6"/>
  <c r="BN104" i="6" s="1"/>
  <c r="K104" i="6"/>
  <c r="BO104" i="6" s="1"/>
  <c r="BK96" i="6"/>
  <c r="BN96" i="6" s="1"/>
  <c r="K96" i="6"/>
  <c r="BO96" i="6" s="1"/>
  <c r="BK88" i="6"/>
  <c r="BN88" i="6" s="1"/>
  <c r="K88" i="6"/>
  <c r="BO88" i="6" s="1"/>
  <c r="BK80" i="6"/>
  <c r="BN80" i="6" s="1"/>
  <c r="K80" i="6"/>
  <c r="BO80" i="6" s="1"/>
  <c r="BK72" i="6"/>
  <c r="BN72" i="6" s="1"/>
  <c r="K72" i="6"/>
  <c r="BO72" i="6" s="1"/>
  <c r="BK64" i="6"/>
  <c r="BN64" i="6" s="1"/>
  <c r="K64" i="6"/>
  <c r="BO64" i="6" s="1"/>
  <c r="BK56" i="6"/>
  <c r="BN56" i="6" s="1"/>
  <c r="K56" i="6"/>
  <c r="BO56" i="6" s="1"/>
  <c r="BK48" i="6"/>
  <c r="BN48" i="6" s="1"/>
  <c r="K48" i="6"/>
  <c r="BO48" i="6" s="1"/>
  <c r="BK40" i="6"/>
  <c r="BN40" i="6" s="1"/>
  <c r="K40" i="6"/>
  <c r="BO40" i="6" s="1"/>
  <c r="BK32" i="6"/>
  <c r="BN32" i="6" s="1"/>
  <c r="K32" i="6"/>
  <c r="BK24" i="6"/>
  <c r="BN24" i="6" s="1"/>
  <c r="K24" i="6"/>
  <c r="BO24" i="6" s="1"/>
  <c r="BK16" i="6"/>
  <c r="BN16" i="6" s="1"/>
  <c r="K16" i="6"/>
  <c r="BO16" i="6" s="1"/>
  <c r="BK8" i="6"/>
  <c r="BN8" i="6" s="1"/>
  <c r="K8" i="6"/>
  <c r="BO8" i="6" s="1"/>
  <c r="BN1207" i="6"/>
  <c r="BN1151" i="6"/>
  <c r="BN1103" i="6"/>
  <c r="BN1079" i="6"/>
  <c r="BN1063" i="6"/>
  <c r="BN999" i="6"/>
  <c r="BN943" i="6"/>
  <c r="BN879" i="6"/>
  <c r="BN815" i="6"/>
  <c r="BN751" i="6"/>
  <c r="BN687" i="6"/>
  <c r="BN647" i="6"/>
  <c r="BN607" i="6"/>
  <c r="BN583" i="6"/>
  <c r="BN527" i="6"/>
  <c r="K837" i="6"/>
  <c r="BO837" i="6" s="1"/>
  <c r="K829" i="6"/>
  <c r="BO829" i="6" s="1"/>
  <c r="K821" i="6"/>
  <c r="BO821" i="6" s="1"/>
  <c r="K813" i="6"/>
  <c r="BO813" i="6" s="1"/>
  <c r="K805" i="6"/>
  <c r="BO805" i="6" s="1"/>
  <c r="K797" i="6"/>
  <c r="BO797" i="6" s="1"/>
  <c r="K789" i="6"/>
  <c r="BO789" i="6" s="1"/>
  <c r="K781" i="6"/>
  <c r="BO781" i="6" s="1"/>
  <c r="K773" i="6"/>
  <c r="BO773" i="6" s="1"/>
  <c r="K765" i="6"/>
  <c r="BO765" i="6" s="1"/>
  <c r="K757" i="6"/>
  <c r="BO757" i="6" s="1"/>
  <c r="K749" i="6"/>
  <c r="BO749" i="6" s="1"/>
  <c r="K741" i="6"/>
  <c r="BO741" i="6" s="1"/>
  <c r="K733" i="6"/>
  <c r="BO733" i="6" s="1"/>
  <c r="K725" i="6"/>
  <c r="BO725" i="6" s="1"/>
  <c r="K717" i="6"/>
  <c r="BO717" i="6" s="1"/>
  <c r="K709" i="6"/>
  <c r="BO709" i="6" s="1"/>
  <c r="K701" i="6"/>
  <c r="BO701" i="6" s="1"/>
  <c r="K693" i="6"/>
  <c r="BO693" i="6" s="1"/>
  <c r="K685" i="6"/>
  <c r="BO685" i="6" s="1"/>
  <c r="K677" i="6"/>
  <c r="BO677" i="6" s="1"/>
  <c r="K669" i="6"/>
  <c r="BO669" i="6" s="1"/>
  <c r="K661" i="6"/>
  <c r="BO661" i="6" s="1"/>
  <c r="K653" i="6"/>
  <c r="BO653" i="6" s="1"/>
  <c r="K645" i="6"/>
  <c r="BO645" i="6" s="1"/>
  <c r="K637" i="6"/>
  <c r="BO637" i="6" s="1"/>
  <c r="K629" i="6"/>
  <c r="BO629" i="6" s="1"/>
  <c r="K621" i="6"/>
  <c r="BO621" i="6" s="1"/>
  <c r="K613" i="6"/>
  <c r="BO613" i="6" s="1"/>
  <c r="K605" i="6"/>
  <c r="BO605" i="6" s="1"/>
  <c r="K597" i="6"/>
  <c r="BO597" i="6" s="1"/>
  <c r="K577" i="6"/>
  <c r="BO577" i="6" s="1"/>
  <c r="K567" i="6"/>
  <c r="BO567" i="6" s="1"/>
  <c r="K545" i="6"/>
  <c r="BO545" i="6" s="1"/>
  <c r="K535" i="6"/>
  <c r="BO535" i="6" s="1"/>
  <c r="K513" i="6"/>
  <c r="BO513" i="6" s="1"/>
  <c r="K503" i="6"/>
  <c r="BO503" i="6" s="1"/>
  <c r="K481" i="6"/>
  <c r="BO481" i="6" s="1"/>
  <c r="K471" i="6"/>
  <c r="BO471" i="6" s="1"/>
  <c r="K449" i="6"/>
  <c r="BO449" i="6" s="1"/>
  <c r="K439" i="6"/>
  <c r="BO439" i="6" s="1"/>
  <c r="K417" i="6"/>
  <c r="BO417" i="6" s="1"/>
  <c r="K407" i="6"/>
  <c r="BO407" i="6" s="1"/>
  <c r="BN1415" i="6"/>
  <c r="BK391" i="6"/>
  <c r="BN391" i="6" s="1"/>
  <c r="K391" i="6"/>
  <c r="BO391" i="6" s="1"/>
  <c r="BK383" i="6"/>
  <c r="BN383" i="6" s="1"/>
  <c r="K383" i="6"/>
  <c r="BO383" i="6" s="1"/>
  <c r="BK375" i="6"/>
  <c r="BN375" i="6" s="1"/>
  <c r="K375" i="6"/>
  <c r="BO375" i="6" s="1"/>
  <c r="BK367" i="6"/>
  <c r="BN367" i="6" s="1"/>
  <c r="K367" i="6"/>
  <c r="BO367" i="6" s="1"/>
  <c r="BK359" i="6"/>
  <c r="BN359" i="6" s="1"/>
  <c r="K359" i="6"/>
  <c r="BO359" i="6" s="1"/>
  <c r="BK351" i="6"/>
  <c r="BN351" i="6" s="1"/>
  <c r="K351" i="6"/>
  <c r="BO351" i="6" s="1"/>
  <c r="BK343" i="6"/>
  <c r="BN343" i="6" s="1"/>
  <c r="K343" i="6"/>
  <c r="BO343" i="6" s="1"/>
  <c r="BK335" i="6"/>
  <c r="BN335" i="6" s="1"/>
  <c r="K335" i="6"/>
  <c r="BO335" i="6" s="1"/>
  <c r="BK327" i="6"/>
  <c r="BN327" i="6" s="1"/>
  <c r="K327" i="6"/>
  <c r="BO327" i="6" s="1"/>
  <c r="BK319" i="6"/>
  <c r="BN319" i="6" s="1"/>
  <c r="K319" i="6"/>
  <c r="BO319" i="6" s="1"/>
  <c r="BK311" i="6"/>
  <c r="BN311" i="6" s="1"/>
  <c r="K311" i="6"/>
  <c r="BO311" i="6" s="1"/>
  <c r="BK303" i="6"/>
  <c r="BN303" i="6" s="1"/>
  <c r="K303" i="6"/>
  <c r="BO303" i="6" s="1"/>
  <c r="BK295" i="6"/>
  <c r="BN295" i="6" s="1"/>
  <c r="K295" i="6"/>
  <c r="BO295" i="6" s="1"/>
  <c r="BK287" i="6"/>
  <c r="BN287" i="6" s="1"/>
  <c r="K287" i="6"/>
  <c r="BO287" i="6" s="1"/>
  <c r="BK279" i="6"/>
  <c r="BN279" i="6" s="1"/>
  <c r="K279" i="6"/>
  <c r="BO279" i="6" s="1"/>
  <c r="BK271" i="6"/>
  <c r="BN271" i="6" s="1"/>
  <c r="K271" i="6"/>
  <c r="BO271" i="6" s="1"/>
  <c r="BK263" i="6"/>
  <c r="BN263" i="6" s="1"/>
  <c r="K263" i="6"/>
  <c r="BO263" i="6" s="1"/>
  <c r="BK255" i="6"/>
  <c r="BN255" i="6" s="1"/>
  <c r="K255" i="6"/>
  <c r="BO255" i="6" s="1"/>
  <c r="BK247" i="6"/>
  <c r="BN247" i="6" s="1"/>
  <c r="K247" i="6"/>
  <c r="BO247" i="6" s="1"/>
  <c r="BK239" i="6"/>
  <c r="BN239" i="6" s="1"/>
  <c r="K239" i="6"/>
  <c r="BO239" i="6" s="1"/>
  <c r="BK231" i="6"/>
  <c r="BN231" i="6" s="1"/>
  <c r="K231" i="6"/>
  <c r="BO231" i="6" s="1"/>
  <c r="BK223" i="6"/>
  <c r="BN223" i="6" s="1"/>
  <c r="K223" i="6"/>
  <c r="BO223" i="6" s="1"/>
  <c r="BK215" i="6"/>
  <c r="BN215" i="6" s="1"/>
  <c r="K215" i="6"/>
  <c r="BO215" i="6" s="1"/>
  <c r="BK207" i="6"/>
  <c r="BN207" i="6" s="1"/>
  <c r="K207" i="6"/>
  <c r="BO207" i="6" s="1"/>
  <c r="BK199" i="6"/>
  <c r="BN199" i="6" s="1"/>
  <c r="K199" i="6"/>
  <c r="BO199" i="6" s="1"/>
  <c r="BK191" i="6"/>
  <c r="BN191" i="6" s="1"/>
  <c r="K191" i="6"/>
  <c r="BO191" i="6" s="1"/>
  <c r="BK183" i="6"/>
  <c r="BN183" i="6" s="1"/>
  <c r="K183" i="6"/>
  <c r="BO183" i="6" s="1"/>
  <c r="BK175" i="6"/>
  <c r="BN175" i="6" s="1"/>
  <c r="K175" i="6"/>
  <c r="BO175" i="6" s="1"/>
  <c r="BK167" i="6"/>
  <c r="BN167" i="6" s="1"/>
  <c r="K167" i="6"/>
  <c r="BO167" i="6" s="1"/>
  <c r="BK159" i="6"/>
  <c r="BN159" i="6" s="1"/>
  <c r="K159" i="6"/>
  <c r="BO159" i="6" s="1"/>
  <c r="BK151" i="6"/>
  <c r="BN151" i="6" s="1"/>
  <c r="K151" i="6"/>
  <c r="BO151" i="6" s="1"/>
  <c r="BK143" i="6"/>
  <c r="BN143" i="6" s="1"/>
  <c r="K143" i="6"/>
  <c r="BO143" i="6" s="1"/>
  <c r="BK135" i="6"/>
  <c r="BN135" i="6" s="1"/>
  <c r="K135" i="6"/>
  <c r="BO135" i="6" s="1"/>
  <c r="BK127" i="6"/>
  <c r="BN127" i="6" s="1"/>
  <c r="K127" i="6"/>
  <c r="BO127" i="6" s="1"/>
  <c r="BK119" i="6"/>
  <c r="BN119" i="6" s="1"/>
  <c r="K119" i="6"/>
  <c r="BO119" i="6" s="1"/>
  <c r="BK111" i="6"/>
  <c r="BN111" i="6" s="1"/>
  <c r="K111" i="6"/>
  <c r="BO111" i="6" s="1"/>
  <c r="BK103" i="6"/>
  <c r="BN103" i="6" s="1"/>
  <c r="K103" i="6"/>
  <c r="BO103" i="6" s="1"/>
  <c r="BK95" i="6"/>
  <c r="BN95" i="6" s="1"/>
  <c r="K95" i="6"/>
  <c r="BO95" i="6" s="1"/>
  <c r="BK87" i="6"/>
  <c r="BN87" i="6" s="1"/>
  <c r="K87" i="6"/>
  <c r="BO87" i="6" s="1"/>
  <c r="BK79" i="6"/>
  <c r="BN79" i="6" s="1"/>
  <c r="K79" i="6"/>
  <c r="BO79" i="6" s="1"/>
  <c r="BK71" i="6"/>
  <c r="BN71" i="6" s="1"/>
  <c r="K71" i="6"/>
  <c r="BO71" i="6" s="1"/>
  <c r="BK63" i="6"/>
  <c r="BN63" i="6" s="1"/>
  <c r="K63" i="6"/>
  <c r="BO63" i="6" s="1"/>
  <c r="BK55" i="6"/>
  <c r="BN55" i="6" s="1"/>
  <c r="K55" i="6"/>
  <c r="BO55" i="6" s="1"/>
  <c r="BK47" i="6"/>
  <c r="BN47" i="6" s="1"/>
  <c r="K47" i="6"/>
  <c r="BO47" i="6" s="1"/>
  <c r="BK39" i="6"/>
  <c r="BN39" i="6" s="1"/>
  <c r="K39" i="6"/>
  <c r="BO39" i="6" s="1"/>
  <c r="BK31" i="6"/>
  <c r="BN31" i="6" s="1"/>
  <c r="K31" i="6"/>
  <c r="BO31" i="6" s="1"/>
  <c r="BK23" i="6"/>
  <c r="BN23" i="6" s="1"/>
  <c r="K23" i="6"/>
  <c r="BO23" i="6" s="1"/>
  <c r="BK15" i="6"/>
  <c r="BN15" i="6" s="1"/>
  <c r="K15" i="6"/>
  <c r="BO15" i="6" s="1"/>
  <c r="BK7" i="6"/>
  <c r="BN7" i="6" s="1"/>
  <c r="K7" i="6"/>
  <c r="BO7" i="6" s="1"/>
  <c r="K587" i="6"/>
  <c r="BO587" i="6" s="1"/>
  <c r="K565" i="6"/>
  <c r="BO565" i="6" s="1"/>
  <c r="K555" i="6"/>
  <c r="BO555" i="6" s="1"/>
  <c r="K533" i="6"/>
  <c r="BO533" i="6" s="1"/>
  <c r="K523" i="6"/>
  <c r="BO523" i="6" s="1"/>
  <c r="K501" i="6"/>
  <c r="BO501" i="6" s="1"/>
  <c r="K491" i="6"/>
  <c r="BO491" i="6" s="1"/>
  <c r="K469" i="6"/>
  <c r="BO469" i="6" s="1"/>
  <c r="K459" i="6"/>
  <c r="BO459" i="6" s="1"/>
  <c r="K437" i="6"/>
  <c r="BO437" i="6" s="1"/>
  <c r="K427" i="6"/>
  <c r="BO427" i="6" s="1"/>
  <c r="K405" i="6"/>
  <c r="BO405" i="6" s="1"/>
  <c r="K1459" i="6"/>
  <c r="BO1459" i="6" s="1"/>
  <c r="K1451" i="6"/>
  <c r="BO1451" i="6" s="1"/>
  <c r="K1443" i="6"/>
  <c r="BO1443" i="6" s="1"/>
  <c r="K1435" i="6"/>
  <c r="BO1435" i="6" s="1"/>
  <c r="K1427" i="6"/>
  <c r="BO1427" i="6" s="1"/>
  <c r="K1419" i="6"/>
  <c r="BO1419" i="6" s="1"/>
  <c r="K1411" i="6"/>
  <c r="BO1411" i="6" s="1"/>
  <c r="K1403" i="6"/>
  <c r="BO1403" i="6" s="1"/>
  <c r="K1395" i="6"/>
  <c r="BO1395" i="6" s="1"/>
  <c r="K1387" i="6"/>
  <c r="BO1387" i="6" s="1"/>
  <c r="K1379" i="6"/>
  <c r="BO1379" i="6" s="1"/>
  <c r="K1371" i="6"/>
  <c r="BO1371" i="6" s="1"/>
  <c r="K1363" i="6"/>
  <c r="BO1363" i="6" s="1"/>
  <c r="K1355" i="6"/>
  <c r="BO1355" i="6" s="1"/>
  <c r="K1347" i="6"/>
  <c r="BO1347" i="6" s="1"/>
  <c r="K1339" i="6"/>
  <c r="BO1339" i="6" s="1"/>
  <c r="K1331" i="6"/>
  <c r="BO1331" i="6" s="1"/>
  <c r="K1323" i="6"/>
  <c r="BO1323" i="6" s="1"/>
  <c r="K1315" i="6"/>
  <c r="BO1315" i="6" s="1"/>
  <c r="K1307" i="6"/>
  <c r="BO1307" i="6" s="1"/>
  <c r="K1299" i="6"/>
  <c r="BO1299" i="6" s="1"/>
  <c r="K1291" i="6"/>
  <c r="BO1291" i="6" s="1"/>
  <c r="K1283" i="6"/>
  <c r="BO1283" i="6" s="1"/>
  <c r="K1275" i="6"/>
  <c r="BO1275" i="6" s="1"/>
  <c r="K1267" i="6"/>
  <c r="BO1267" i="6" s="1"/>
  <c r="K1259" i="6"/>
  <c r="BO1259" i="6" s="1"/>
  <c r="K1251" i="6"/>
  <c r="BO1251" i="6" s="1"/>
  <c r="K1243" i="6"/>
  <c r="BO1243" i="6" s="1"/>
  <c r="K1235" i="6"/>
  <c r="BO1235" i="6" s="1"/>
  <c r="K1227" i="6"/>
  <c r="BO1227" i="6" s="1"/>
  <c r="K1219" i="6"/>
  <c r="BO1219" i="6" s="1"/>
  <c r="K1211" i="6"/>
  <c r="BO1211" i="6" s="1"/>
  <c r="K1203" i="6"/>
  <c r="BO1203" i="6" s="1"/>
  <c r="K1195" i="6"/>
  <c r="BO1195" i="6" s="1"/>
  <c r="K1187" i="6"/>
  <c r="BO1187" i="6" s="1"/>
  <c r="K1179" i="6"/>
  <c r="BO1179" i="6" s="1"/>
  <c r="K1171" i="6"/>
  <c r="BO1171" i="6" s="1"/>
  <c r="K1163" i="6"/>
  <c r="BO1163" i="6" s="1"/>
  <c r="K1155" i="6"/>
  <c r="BO1155" i="6" s="1"/>
  <c r="K1147" i="6"/>
  <c r="BO1147" i="6" s="1"/>
  <c r="K1139" i="6"/>
  <c r="BO1139" i="6" s="1"/>
  <c r="K1131" i="6"/>
  <c r="BO1131" i="6" s="1"/>
  <c r="K1123" i="6"/>
  <c r="BO1123" i="6" s="1"/>
  <c r="K1115" i="6"/>
  <c r="BO1115" i="6" s="1"/>
  <c r="K1107" i="6"/>
  <c r="BO1107" i="6" s="1"/>
  <c r="K1099" i="6"/>
  <c r="BO1099" i="6" s="1"/>
  <c r="K1091" i="6"/>
  <c r="BO1091" i="6" s="1"/>
  <c r="K1083" i="6"/>
  <c r="BO1083" i="6" s="1"/>
  <c r="K1075" i="6"/>
  <c r="BO1075" i="6" s="1"/>
  <c r="K1067" i="6"/>
  <c r="BO1067" i="6" s="1"/>
  <c r="K1059" i="6"/>
  <c r="BO1059" i="6" s="1"/>
  <c r="K1051" i="6"/>
  <c r="BO1051" i="6" s="1"/>
  <c r="K1043" i="6"/>
  <c r="BO1043" i="6" s="1"/>
  <c r="K1035" i="6"/>
  <c r="BO1035" i="6" s="1"/>
  <c r="K1027" i="6"/>
  <c r="BO1027" i="6" s="1"/>
  <c r="K1019" i="6"/>
  <c r="BO1019" i="6" s="1"/>
  <c r="K1011" i="6"/>
  <c r="K1003" i="6"/>
  <c r="BO1003" i="6" s="1"/>
  <c r="K995" i="6"/>
  <c r="BO995" i="6" s="1"/>
  <c r="K987" i="6"/>
  <c r="BO987" i="6" s="1"/>
  <c r="K979" i="6"/>
  <c r="BO979" i="6" s="1"/>
  <c r="K971" i="6"/>
  <c r="BO971" i="6" s="1"/>
  <c r="K963" i="6"/>
  <c r="BO963" i="6" s="1"/>
  <c r="K955" i="6"/>
  <c r="BO955" i="6" s="1"/>
  <c r="K947" i="6"/>
  <c r="BO947" i="6" s="1"/>
  <c r="K939" i="6"/>
  <c r="BO939" i="6" s="1"/>
  <c r="K931" i="6"/>
  <c r="BO931" i="6" s="1"/>
  <c r="K923" i="6"/>
  <c r="BO923" i="6" s="1"/>
  <c r="K915" i="6"/>
  <c r="BO915" i="6" s="1"/>
  <c r="K907" i="6"/>
  <c r="BO907" i="6" s="1"/>
  <c r="K899" i="6"/>
  <c r="BO899" i="6" s="1"/>
  <c r="K891" i="6"/>
  <c r="BO891" i="6" s="1"/>
  <c r="K883" i="6"/>
  <c r="BO883" i="6" s="1"/>
  <c r="K875" i="6"/>
  <c r="BO875" i="6" s="1"/>
  <c r="K867" i="6"/>
  <c r="BO867" i="6" s="1"/>
  <c r="K859" i="6"/>
  <c r="BO859" i="6" s="1"/>
  <c r="K851" i="6"/>
  <c r="BO851" i="6" s="1"/>
  <c r="K843" i="6"/>
  <c r="BO843" i="6" s="1"/>
  <c r="K835" i="6"/>
  <c r="BO835" i="6" s="1"/>
  <c r="K827" i="6"/>
  <c r="BO827" i="6" s="1"/>
  <c r="K819" i="6"/>
  <c r="BO819" i="6" s="1"/>
  <c r="K811" i="6"/>
  <c r="BO811" i="6" s="1"/>
  <c r="K803" i="6"/>
  <c r="BO803" i="6" s="1"/>
  <c r="K795" i="6"/>
  <c r="BO795" i="6" s="1"/>
  <c r="K787" i="6"/>
  <c r="BO787" i="6" s="1"/>
  <c r="K779" i="6"/>
  <c r="BO779" i="6" s="1"/>
  <c r="K771" i="6"/>
  <c r="BO771" i="6" s="1"/>
  <c r="K763" i="6"/>
  <c r="BO763" i="6" s="1"/>
  <c r="K755" i="6"/>
  <c r="BO755" i="6" s="1"/>
  <c r="K747" i="6"/>
  <c r="BO747" i="6" s="1"/>
  <c r="K739" i="6"/>
  <c r="BO739" i="6" s="1"/>
  <c r="K731" i="6"/>
  <c r="BO731" i="6" s="1"/>
  <c r="K723" i="6"/>
  <c r="BO723" i="6" s="1"/>
  <c r="K715" i="6"/>
  <c r="BO715" i="6" s="1"/>
  <c r="K707" i="6"/>
  <c r="BO707" i="6" s="1"/>
  <c r="K699" i="6"/>
  <c r="BO699" i="6" s="1"/>
  <c r="K691" i="6"/>
  <c r="BO691" i="6" s="1"/>
  <c r="K683" i="6"/>
  <c r="BO683" i="6" s="1"/>
  <c r="K675" i="6"/>
  <c r="BO675" i="6" s="1"/>
  <c r="K667" i="6"/>
  <c r="BO667" i="6" s="1"/>
  <c r="K659" i="6"/>
  <c r="BO659" i="6" s="1"/>
  <c r="K651" i="6"/>
  <c r="BO651" i="6" s="1"/>
  <c r="K643" i="6"/>
  <c r="BO643" i="6" s="1"/>
  <c r="K635" i="6"/>
  <c r="BO635" i="6" s="1"/>
  <c r="K627" i="6"/>
  <c r="BO627" i="6" s="1"/>
  <c r="K619" i="6"/>
  <c r="BO619" i="6" s="1"/>
  <c r="K611" i="6"/>
  <c r="BO611" i="6" s="1"/>
  <c r="K603" i="6"/>
  <c r="BO603" i="6" s="1"/>
  <c r="K595" i="6"/>
  <c r="BO595" i="6" s="1"/>
  <c r="K585" i="6"/>
  <c r="BO585" i="6" s="1"/>
  <c r="K575" i="6"/>
  <c r="BO575" i="6" s="1"/>
  <c r="K553" i="6"/>
  <c r="BO553" i="6" s="1"/>
  <c r="K543" i="6"/>
  <c r="BO543" i="6" s="1"/>
  <c r="K521" i="6"/>
  <c r="BO521" i="6" s="1"/>
  <c r="K511" i="6"/>
  <c r="BO511" i="6" s="1"/>
  <c r="K489" i="6"/>
  <c r="BO489" i="6" s="1"/>
  <c r="K479" i="6"/>
  <c r="BO479" i="6" s="1"/>
  <c r="K457" i="6"/>
  <c r="BO457" i="6" s="1"/>
  <c r="K447" i="6"/>
  <c r="BO447" i="6" s="1"/>
  <c r="K425" i="6"/>
  <c r="BO425" i="6" s="1"/>
  <c r="K415" i="6"/>
  <c r="BO415" i="6" s="1"/>
  <c r="BK389" i="6"/>
  <c r="BN389" i="6" s="1"/>
  <c r="K389" i="6"/>
  <c r="BO389" i="6" s="1"/>
  <c r="BK381" i="6"/>
  <c r="BN381" i="6" s="1"/>
  <c r="K381" i="6"/>
  <c r="BO381" i="6" s="1"/>
  <c r="BK373" i="6"/>
  <c r="BN373" i="6" s="1"/>
  <c r="K373" i="6"/>
  <c r="BO373" i="6" s="1"/>
  <c r="BK365" i="6"/>
  <c r="BN365" i="6" s="1"/>
  <c r="K365" i="6"/>
  <c r="BO365" i="6" s="1"/>
  <c r="BK357" i="6"/>
  <c r="BN357" i="6" s="1"/>
  <c r="K357" i="6"/>
  <c r="BO357" i="6" s="1"/>
  <c r="BK349" i="6"/>
  <c r="BN349" i="6" s="1"/>
  <c r="K349" i="6"/>
  <c r="BO349" i="6" s="1"/>
  <c r="BK341" i="6"/>
  <c r="BN341" i="6" s="1"/>
  <c r="K341" i="6"/>
  <c r="BO341" i="6" s="1"/>
  <c r="BK333" i="6"/>
  <c r="BN333" i="6" s="1"/>
  <c r="K333" i="6"/>
  <c r="BO333" i="6" s="1"/>
  <c r="BK325" i="6"/>
  <c r="BN325" i="6" s="1"/>
  <c r="K325" i="6"/>
  <c r="BO325" i="6" s="1"/>
  <c r="BK317" i="6"/>
  <c r="BN317" i="6" s="1"/>
  <c r="K317" i="6"/>
  <c r="BO317" i="6" s="1"/>
  <c r="BK309" i="6"/>
  <c r="BN309" i="6" s="1"/>
  <c r="K309" i="6"/>
  <c r="BO309" i="6" s="1"/>
  <c r="BK301" i="6"/>
  <c r="BN301" i="6" s="1"/>
  <c r="K301" i="6"/>
  <c r="BO301" i="6" s="1"/>
  <c r="BK293" i="6"/>
  <c r="BN293" i="6" s="1"/>
  <c r="K293" i="6"/>
  <c r="BO293" i="6" s="1"/>
  <c r="BK285" i="6"/>
  <c r="BN285" i="6" s="1"/>
  <c r="K285" i="6"/>
  <c r="BO285" i="6" s="1"/>
  <c r="BK277" i="6"/>
  <c r="BN277" i="6" s="1"/>
  <c r="K277" i="6"/>
  <c r="BO277" i="6" s="1"/>
  <c r="BK269" i="6"/>
  <c r="BN269" i="6" s="1"/>
  <c r="K269" i="6"/>
  <c r="BO269" i="6" s="1"/>
  <c r="BK261" i="6"/>
  <c r="BN261" i="6" s="1"/>
  <c r="K261" i="6"/>
  <c r="BO261" i="6" s="1"/>
  <c r="BK253" i="6"/>
  <c r="BN253" i="6" s="1"/>
  <c r="K253" i="6"/>
  <c r="BO253" i="6" s="1"/>
  <c r="BK245" i="6"/>
  <c r="BN245" i="6" s="1"/>
  <c r="K245" i="6"/>
  <c r="BO245" i="6" s="1"/>
  <c r="BK237" i="6"/>
  <c r="BN237" i="6" s="1"/>
  <c r="K237" i="6"/>
  <c r="BO237" i="6" s="1"/>
  <c r="BK229" i="6"/>
  <c r="BN229" i="6" s="1"/>
  <c r="K229" i="6"/>
  <c r="BO229" i="6" s="1"/>
  <c r="BK221" i="6"/>
  <c r="BN221" i="6" s="1"/>
  <c r="K221" i="6"/>
  <c r="BO221" i="6" s="1"/>
  <c r="BK213" i="6"/>
  <c r="BN213" i="6" s="1"/>
  <c r="K213" i="6"/>
  <c r="BO213" i="6" s="1"/>
  <c r="BK205" i="6"/>
  <c r="BN205" i="6" s="1"/>
  <c r="K205" i="6"/>
  <c r="BO205" i="6" s="1"/>
  <c r="BK197" i="6"/>
  <c r="BN197" i="6" s="1"/>
  <c r="K197" i="6"/>
  <c r="BO197" i="6" s="1"/>
  <c r="BK189" i="6"/>
  <c r="BN189" i="6" s="1"/>
  <c r="K189" i="6"/>
  <c r="BO189" i="6" s="1"/>
  <c r="BK181" i="6"/>
  <c r="BN181" i="6" s="1"/>
  <c r="K181" i="6"/>
  <c r="BO181" i="6" s="1"/>
  <c r="BK173" i="6"/>
  <c r="BN173" i="6" s="1"/>
  <c r="K173" i="6"/>
  <c r="BO173" i="6" s="1"/>
  <c r="BK165" i="6"/>
  <c r="BN165" i="6" s="1"/>
  <c r="K165" i="6"/>
  <c r="BO165" i="6" s="1"/>
  <c r="BK157" i="6"/>
  <c r="BN157" i="6" s="1"/>
  <c r="K157" i="6"/>
  <c r="BO157" i="6" s="1"/>
  <c r="BK149" i="6"/>
  <c r="BN149" i="6" s="1"/>
  <c r="K149" i="6"/>
  <c r="BO149" i="6" s="1"/>
  <c r="BK141" i="6"/>
  <c r="BN141" i="6" s="1"/>
  <c r="K141" i="6"/>
  <c r="BO141" i="6" s="1"/>
  <c r="BK133" i="6"/>
  <c r="BN133" i="6" s="1"/>
  <c r="K133" i="6"/>
  <c r="BO133" i="6" s="1"/>
  <c r="BK125" i="6"/>
  <c r="BN125" i="6" s="1"/>
  <c r="K125" i="6"/>
  <c r="BO125" i="6" s="1"/>
  <c r="BK117" i="6"/>
  <c r="BN117" i="6" s="1"/>
  <c r="K117" i="6"/>
  <c r="BO117" i="6" s="1"/>
  <c r="BK109" i="6"/>
  <c r="BN109" i="6" s="1"/>
  <c r="K109" i="6"/>
  <c r="BO109" i="6" s="1"/>
  <c r="BK101" i="6"/>
  <c r="BN101" i="6" s="1"/>
  <c r="K101" i="6"/>
  <c r="BO101" i="6" s="1"/>
  <c r="BK93" i="6"/>
  <c r="BN93" i="6" s="1"/>
  <c r="K93" i="6"/>
  <c r="BO93" i="6" s="1"/>
  <c r="BK85" i="6"/>
  <c r="BN85" i="6" s="1"/>
  <c r="K85" i="6"/>
  <c r="BO85" i="6" s="1"/>
  <c r="BK77" i="6"/>
  <c r="BN77" i="6" s="1"/>
  <c r="K77" i="6"/>
  <c r="BO77" i="6" s="1"/>
  <c r="BK69" i="6"/>
  <c r="BN69" i="6" s="1"/>
  <c r="K69" i="6"/>
  <c r="BO69" i="6" s="1"/>
  <c r="BK61" i="6"/>
  <c r="BN61" i="6" s="1"/>
  <c r="K61" i="6"/>
  <c r="BO61" i="6" s="1"/>
  <c r="BK53" i="6"/>
  <c r="BN53" i="6" s="1"/>
  <c r="K53" i="6"/>
  <c r="BO53" i="6" s="1"/>
  <c r="BK45" i="6"/>
  <c r="BN45" i="6" s="1"/>
  <c r="K45" i="6"/>
  <c r="BO45" i="6" s="1"/>
  <c r="BK37" i="6"/>
  <c r="BN37" i="6" s="1"/>
  <c r="K37" i="6"/>
  <c r="BO37" i="6" s="1"/>
  <c r="BK29" i="6"/>
  <c r="BN29" i="6" s="1"/>
  <c r="K29" i="6"/>
  <c r="BK21" i="6"/>
  <c r="BN21" i="6" s="1"/>
  <c r="K21" i="6"/>
  <c r="BO21" i="6" s="1"/>
  <c r="BK13" i="6"/>
  <c r="BN13" i="6" s="1"/>
  <c r="K13" i="6"/>
  <c r="BO13" i="6" s="1"/>
  <c r="BK5" i="6"/>
  <c r="BN5" i="6" s="1"/>
  <c r="K5" i="6"/>
  <c r="BN1443" i="6"/>
  <c r="BN1307" i="6"/>
  <c r="BN1235" i="6"/>
  <c r="BN1131" i="6"/>
  <c r="BN1043" i="6"/>
  <c r="BN1019" i="6"/>
  <c r="K573" i="6"/>
  <c r="BO573" i="6" s="1"/>
  <c r="K563" i="6"/>
  <c r="BO563" i="6" s="1"/>
  <c r="K541" i="6"/>
  <c r="BO541" i="6" s="1"/>
  <c r="K531" i="6"/>
  <c r="BO531" i="6" s="1"/>
  <c r="K509" i="6"/>
  <c r="BO509" i="6" s="1"/>
  <c r="K499" i="6"/>
  <c r="BO499" i="6" s="1"/>
  <c r="K477" i="6"/>
  <c r="BO477" i="6" s="1"/>
  <c r="K467" i="6"/>
  <c r="BO467" i="6" s="1"/>
  <c r="K445" i="6"/>
  <c r="BO445" i="6" s="1"/>
  <c r="K435" i="6"/>
  <c r="BO435" i="6" s="1"/>
  <c r="K413" i="6"/>
  <c r="BO413" i="6" s="1"/>
  <c r="K403" i="6"/>
  <c r="BO403" i="6" s="1"/>
  <c r="K2" i="6"/>
  <c r="K1457" i="6"/>
  <c r="BO1457" i="6" s="1"/>
  <c r="K1449" i="6"/>
  <c r="BO1449" i="6" s="1"/>
  <c r="K1441" i="6"/>
  <c r="BO1441" i="6" s="1"/>
  <c r="K1433" i="6"/>
  <c r="BO1433" i="6" s="1"/>
  <c r="K1425" i="6"/>
  <c r="BO1425" i="6" s="1"/>
  <c r="K1417" i="6"/>
  <c r="BO1417" i="6" s="1"/>
  <c r="K1409" i="6"/>
  <c r="BO1409" i="6" s="1"/>
  <c r="K1401" i="6"/>
  <c r="BO1401" i="6" s="1"/>
  <c r="K1393" i="6"/>
  <c r="BO1393" i="6" s="1"/>
  <c r="K1385" i="6"/>
  <c r="BO1385" i="6" s="1"/>
  <c r="K1377" i="6"/>
  <c r="BO1377" i="6" s="1"/>
  <c r="K1369" i="6"/>
  <c r="BO1369" i="6" s="1"/>
  <c r="K1361" i="6"/>
  <c r="BO1361" i="6" s="1"/>
  <c r="K1353" i="6"/>
  <c r="BO1353" i="6" s="1"/>
  <c r="K1345" i="6"/>
  <c r="BO1345" i="6" s="1"/>
  <c r="K1337" i="6"/>
  <c r="BO1337" i="6" s="1"/>
  <c r="K1329" i="6"/>
  <c r="BO1329" i="6" s="1"/>
  <c r="K1321" i="6"/>
  <c r="BO1321" i="6" s="1"/>
  <c r="K1313" i="6"/>
  <c r="BO1313" i="6" s="1"/>
  <c r="K1305" i="6"/>
  <c r="BO1305" i="6" s="1"/>
  <c r="K1297" i="6"/>
  <c r="BO1297" i="6" s="1"/>
  <c r="K1289" i="6"/>
  <c r="BO1289" i="6" s="1"/>
  <c r="K1281" i="6"/>
  <c r="BO1281" i="6" s="1"/>
  <c r="K1273" i="6"/>
  <c r="BO1273" i="6" s="1"/>
  <c r="K1265" i="6"/>
  <c r="BO1265" i="6" s="1"/>
  <c r="K1257" i="6"/>
  <c r="BO1257" i="6" s="1"/>
  <c r="K1249" i="6"/>
  <c r="BO1249" i="6" s="1"/>
  <c r="K1241" i="6"/>
  <c r="BO1241" i="6" s="1"/>
  <c r="K1233" i="6"/>
  <c r="BO1233" i="6" s="1"/>
  <c r="K1225" i="6"/>
  <c r="BO1225" i="6" s="1"/>
  <c r="K1217" i="6"/>
  <c r="BO1217" i="6" s="1"/>
  <c r="K1209" i="6"/>
  <c r="BO1209" i="6" s="1"/>
  <c r="K1201" i="6"/>
  <c r="BO1201" i="6" s="1"/>
  <c r="K1193" i="6"/>
  <c r="BO1193" i="6" s="1"/>
  <c r="K1185" i="6"/>
  <c r="BO1185" i="6" s="1"/>
  <c r="K1177" i="6"/>
  <c r="BO1177" i="6" s="1"/>
  <c r="K1169" i="6"/>
  <c r="BO1169" i="6" s="1"/>
  <c r="K1161" i="6"/>
  <c r="BO1161" i="6" s="1"/>
  <c r="K1153" i="6"/>
  <c r="BO1153" i="6" s="1"/>
  <c r="K1145" i="6"/>
  <c r="BO1145" i="6" s="1"/>
  <c r="K1137" i="6"/>
  <c r="BO1137" i="6" s="1"/>
  <c r="K1129" i="6"/>
  <c r="BO1129" i="6" s="1"/>
  <c r="K1121" i="6"/>
  <c r="BO1121" i="6" s="1"/>
  <c r="K1113" i="6"/>
  <c r="BO1113" i="6" s="1"/>
  <c r="K1105" i="6"/>
  <c r="BO1105" i="6" s="1"/>
  <c r="K1097" i="6"/>
  <c r="BO1097" i="6" s="1"/>
  <c r="K1089" i="6"/>
  <c r="BO1089" i="6" s="1"/>
  <c r="K1081" i="6"/>
  <c r="BO1081" i="6" s="1"/>
  <c r="K1073" i="6"/>
  <c r="BO1073" i="6" s="1"/>
  <c r="K1065" i="6"/>
  <c r="BO1065" i="6" s="1"/>
  <c r="K1057" i="6"/>
  <c r="BO1057" i="6" s="1"/>
  <c r="K1049" i="6"/>
  <c r="BO1049" i="6" s="1"/>
  <c r="K1041" i="6"/>
  <c r="BO1041" i="6" s="1"/>
  <c r="K1033" i="6"/>
  <c r="BO1033" i="6" s="1"/>
  <c r="K1025" i="6"/>
  <c r="BO1025" i="6" s="1"/>
  <c r="K1017" i="6"/>
  <c r="BO1017" i="6" s="1"/>
  <c r="K1009" i="6"/>
  <c r="BO1009" i="6" s="1"/>
  <c r="K1001" i="6"/>
  <c r="BO1001" i="6" s="1"/>
  <c r="K993" i="6"/>
  <c r="BO993" i="6" s="1"/>
  <c r="K985" i="6"/>
  <c r="BO985" i="6" s="1"/>
  <c r="K977" i="6"/>
  <c r="BO977" i="6" s="1"/>
  <c r="K969" i="6"/>
  <c r="BO969" i="6" s="1"/>
  <c r="K961" i="6"/>
  <c r="BO961" i="6" s="1"/>
  <c r="K953" i="6"/>
  <c r="BO953" i="6" s="1"/>
  <c r="K945" i="6"/>
  <c r="BO945" i="6" s="1"/>
  <c r="K937" i="6"/>
  <c r="BO937" i="6" s="1"/>
  <c r="K929" i="6"/>
  <c r="BO929" i="6" s="1"/>
  <c r="K921" i="6"/>
  <c r="BO921" i="6" s="1"/>
  <c r="K913" i="6"/>
  <c r="BO913" i="6" s="1"/>
  <c r="K905" i="6"/>
  <c r="BO905" i="6" s="1"/>
  <c r="K897" i="6"/>
  <c r="BO897" i="6" s="1"/>
  <c r="K889" i="6"/>
  <c r="BO889" i="6" s="1"/>
  <c r="K881" i="6"/>
  <c r="BO881" i="6" s="1"/>
  <c r="K873" i="6"/>
  <c r="BO873" i="6" s="1"/>
  <c r="K865" i="6"/>
  <c r="BO865" i="6" s="1"/>
  <c r="K857" i="6"/>
  <c r="BO857" i="6" s="1"/>
  <c r="K849" i="6"/>
  <c r="BO849" i="6" s="1"/>
  <c r="K841" i="6"/>
  <c r="BO841" i="6" s="1"/>
  <c r="K833" i="6"/>
  <c r="BO833" i="6" s="1"/>
  <c r="K825" i="6"/>
  <c r="BO825" i="6" s="1"/>
  <c r="K817" i="6"/>
  <c r="BO817" i="6" s="1"/>
  <c r="K809" i="6"/>
  <c r="BO809" i="6" s="1"/>
  <c r="K801" i="6"/>
  <c r="BO801" i="6" s="1"/>
  <c r="K793" i="6"/>
  <c r="K785" i="6"/>
  <c r="BO785" i="6" s="1"/>
  <c r="K777" i="6"/>
  <c r="BO777" i="6" s="1"/>
  <c r="K769" i="6"/>
  <c r="BO769" i="6" s="1"/>
  <c r="K761" i="6"/>
  <c r="BO761" i="6" s="1"/>
  <c r="K753" i="6"/>
  <c r="BO753" i="6" s="1"/>
  <c r="K745" i="6"/>
  <c r="BO745" i="6" s="1"/>
  <c r="K737" i="6"/>
  <c r="BO737" i="6" s="1"/>
  <c r="K729" i="6"/>
  <c r="BO729" i="6" s="1"/>
  <c r="K721" i="6"/>
  <c r="BO721" i="6" s="1"/>
  <c r="K713" i="6"/>
  <c r="BO713" i="6" s="1"/>
  <c r="K705" i="6"/>
  <c r="BO705" i="6" s="1"/>
  <c r="K697" i="6"/>
  <c r="BO697" i="6" s="1"/>
  <c r="K689" i="6"/>
  <c r="BO689" i="6" s="1"/>
  <c r="K681" i="6"/>
  <c r="BO681" i="6" s="1"/>
  <c r="K673" i="6"/>
  <c r="BO673" i="6" s="1"/>
  <c r="K665" i="6"/>
  <c r="BO665" i="6" s="1"/>
  <c r="K657" i="6"/>
  <c r="BO657" i="6" s="1"/>
  <c r="K649" i="6"/>
  <c r="BO649" i="6" s="1"/>
  <c r="K641" i="6"/>
  <c r="BO641" i="6" s="1"/>
  <c r="K633" i="6"/>
  <c r="BO633" i="6" s="1"/>
  <c r="K625" i="6"/>
  <c r="BO625" i="6" s="1"/>
  <c r="K617" i="6"/>
  <c r="BO617" i="6" s="1"/>
  <c r="K609" i="6"/>
  <c r="BO609" i="6" s="1"/>
  <c r="K601" i="6"/>
  <c r="BO601" i="6" s="1"/>
  <c r="K593" i="6"/>
  <c r="BO593" i="6" s="1"/>
  <c r="K583" i="6"/>
  <c r="BO583" i="6" s="1"/>
  <c r="K561" i="6"/>
  <c r="BO561" i="6" s="1"/>
  <c r="K551" i="6"/>
  <c r="BO551" i="6" s="1"/>
  <c r="K529" i="6"/>
  <c r="BO529" i="6" s="1"/>
  <c r="K519" i="6"/>
  <c r="K497" i="6"/>
  <c r="BO497" i="6" s="1"/>
  <c r="K487" i="6"/>
  <c r="BO487" i="6" s="1"/>
  <c r="K465" i="6"/>
  <c r="BO465" i="6" s="1"/>
  <c r="K455" i="6"/>
  <c r="BO455" i="6" s="1"/>
  <c r="K433" i="6"/>
  <c r="BO433" i="6" s="1"/>
  <c r="K423" i="6"/>
  <c r="BO423" i="6" s="1"/>
  <c r="K401" i="6"/>
  <c r="BO401" i="6" s="1"/>
  <c r="BN1331" i="6"/>
  <c r="BN899" i="6"/>
  <c r="BN859" i="6"/>
  <c r="BN795" i="6"/>
  <c r="BN771" i="6"/>
  <c r="BN731" i="6"/>
  <c r="BN707" i="6"/>
  <c r="BN627" i="6"/>
  <c r="BN563" i="6"/>
  <c r="BN547" i="6"/>
  <c r="BN451" i="6"/>
  <c r="BN419" i="6"/>
  <c r="BN403" i="6"/>
  <c r="BK395" i="6"/>
  <c r="BN395" i="6" s="1"/>
  <c r="K395" i="6"/>
  <c r="BO395" i="6" s="1"/>
  <c r="BK387" i="6"/>
  <c r="BN387" i="6" s="1"/>
  <c r="K387" i="6"/>
  <c r="BO387" i="6" s="1"/>
  <c r="BK379" i="6"/>
  <c r="BN379" i="6" s="1"/>
  <c r="K379" i="6"/>
  <c r="BO379" i="6" s="1"/>
  <c r="BK371" i="6"/>
  <c r="BN371" i="6" s="1"/>
  <c r="K371" i="6"/>
  <c r="BO371" i="6" s="1"/>
  <c r="BK363" i="6"/>
  <c r="BN363" i="6" s="1"/>
  <c r="K363" i="6"/>
  <c r="BO363" i="6" s="1"/>
  <c r="BK355" i="6"/>
  <c r="BN355" i="6" s="1"/>
  <c r="K355" i="6"/>
  <c r="BO355" i="6" s="1"/>
  <c r="BK347" i="6"/>
  <c r="BN347" i="6" s="1"/>
  <c r="K347" i="6"/>
  <c r="BO347" i="6" s="1"/>
  <c r="BK339" i="6"/>
  <c r="BN339" i="6" s="1"/>
  <c r="K339" i="6"/>
  <c r="BO339" i="6" s="1"/>
  <c r="BK331" i="6"/>
  <c r="BN331" i="6" s="1"/>
  <c r="K331" i="6"/>
  <c r="BO331" i="6" s="1"/>
  <c r="BK323" i="6"/>
  <c r="BN323" i="6" s="1"/>
  <c r="K323" i="6"/>
  <c r="BK315" i="6"/>
  <c r="BN315" i="6" s="1"/>
  <c r="K315" i="6"/>
  <c r="BO315" i="6" s="1"/>
  <c r="BK307" i="6"/>
  <c r="BN307" i="6" s="1"/>
  <c r="K307" i="6"/>
  <c r="BO307" i="6" s="1"/>
  <c r="BK299" i="6"/>
  <c r="BN299" i="6" s="1"/>
  <c r="K299" i="6"/>
  <c r="BO299" i="6" s="1"/>
  <c r="BK291" i="6"/>
  <c r="BN291" i="6" s="1"/>
  <c r="K291" i="6"/>
  <c r="BO291" i="6" s="1"/>
  <c r="BK283" i="6"/>
  <c r="BN283" i="6" s="1"/>
  <c r="K283" i="6"/>
  <c r="BO283" i="6" s="1"/>
  <c r="BK275" i="6"/>
  <c r="BN275" i="6" s="1"/>
  <c r="K275" i="6"/>
  <c r="BO275" i="6" s="1"/>
  <c r="BK267" i="6"/>
  <c r="BN267" i="6" s="1"/>
  <c r="K267" i="6"/>
  <c r="BO267" i="6" s="1"/>
  <c r="BK259" i="6"/>
  <c r="BN259" i="6" s="1"/>
  <c r="K259" i="6"/>
  <c r="BO259" i="6" s="1"/>
  <c r="BK251" i="6"/>
  <c r="BN251" i="6" s="1"/>
  <c r="K251" i="6"/>
  <c r="BO251" i="6" s="1"/>
  <c r="BK243" i="6"/>
  <c r="BN243" i="6" s="1"/>
  <c r="K243" i="6"/>
  <c r="BO243" i="6" s="1"/>
  <c r="BK235" i="6"/>
  <c r="BN235" i="6" s="1"/>
  <c r="K235" i="6"/>
  <c r="BO235" i="6" s="1"/>
  <c r="BK227" i="6"/>
  <c r="BN227" i="6" s="1"/>
  <c r="K227" i="6"/>
  <c r="BO227" i="6" s="1"/>
  <c r="BK219" i="6"/>
  <c r="BN219" i="6" s="1"/>
  <c r="K219" i="6"/>
  <c r="BO219" i="6" s="1"/>
  <c r="BK211" i="6"/>
  <c r="BN211" i="6" s="1"/>
  <c r="K211" i="6"/>
  <c r="BO211" i="6" s="1"/>
  <c r="BK203" i="6"/>
  <c r="BN203" i="6" s="1"/>
  <c r="K203" i="6"/>
  <c r="BO203" i="6" s="1"/>
  <c r="BK195" i="6"/>
  <c r="BN195" i="6" s="1"/>
  <c r="K195" i="6"/>
  <c r="BO195" i="6" s="1"/>
  <c r="BK187" i="6"/>
  <c r="BN187" i="6" s="1"/>
  <c r="K187" i="6"/>
  <c r="BO187" i="6" s="1"/>
  <c r="BK179" i="6"/>
  <c r="BN179" i="6" s="1"/>
  <c r="K179" i="6"/>
  <c r="BO179" i="6" s="1"/>
  <c r="BK171" i="6"/>
  <c r="BN171" i="6" s="1"/>
  <c r="K171" i="6"/>
  <c r="BO171" i="6" s="1"/>
  <c r="BK163" i="6"/>
  <c r="BN163" i="6" s="1"/>
  <c r="K163" i="6"/>
  <c r="BO163" i="6" s="1"/>
  <c r="BK155" i="6"/>
  <c r="BN155" i="6" s="1"/>
  <c r="K155" i="6"/>
  <c r="BO155" i="6" s="1"/>
  <c r="BK147" i="6"/>
  <c r="BN147" i="6" s="1"/>
  <c r="K147" i="6"/>
  <c r="BO147" i="6" s="1"/>
  <c r="BK139" i="6"/>
  <c r="BN139" i="6" s="1"/>
  <c r="K139" i="6"/>
  <c r="BO139" i="6" s="1"/>
  <c r="BK131" i="6"/>
  <c r="BN131" i="6" s="1"/>
  <c r="K131" i="6"/>
  <c r="BO131" i="6" s="1"/>
  <c r="BK123" i="6"/>
  <c r="BN123" i="6" s="1"/>
  <c r="K123" i="6"/>
  <c r="BO123" i="6" s="1"/>
  <c r="BK115" i="6"/>
  <c r="BN115" i="6" s="1"/>
  <c r="K115" i="6"/>
  <c r="BO115" i="6" s="1"/>
  <c r="BK107" i="6"/>
  <c r="BN107" i="6" s="1"/>
  <c r="K107" i="6"/>
  <c r="BO107" i="6" s="1"/>
  <c r="BK99" i="6"/>
  <c r="BN99" i="6" s="1"/>
  <c r="K99" i="6"/>
  <c r="BO99" i="6" s="1"/>
  <c r="BK91" i="6"/>
  <c r="BN91" i="6" s="1"/>
  <c r="K91" i="6"/>
  <c r="BO91" i="6" s="1"/>
  <c r="BK83" i="6"/>
  <c r="BN83" i="6" s="1"/>
  <c r="K83" i="6"/>
  <c r="BO83" i="6" s="1"/>
  <c r="BK75" i="6"/>
  <c r="BN75" i="6" s="1"/>
  <c r="K75" i="6"/>
  <c r="BO75" i="6" s="1"/>
  <c r="BK67" i="6"/>
  <c r="BN67" i="6" s="1"/>
  <c r="K67" i="6"/>
  <c r="BK59" i="6"/>
  <c r="BN59" i="6" s="1"/>
  <c r="K59" i="6"/>
  <c r="BO59" i="6" s="1"/>
  <c r="BK51" i="6"/>
  <c r="BN51" i="6" s="1"/>
  <c r="K51" i="6"/>
  <c r="BO51" i="6" s="1"/>
  <c r="BK43" i="6"/>
  <c r="BN43" i="6" s="1"/>
  <c r="K43" i="6"/>
  <c r="BO43" i="6" s="1"/>
  <c r="BK35" i="6"/>
  <c r="BN35" i="6" s="1"/>
  <c r="K35" i="6"/>
  <c r="BO35" i="6" s="1"/>
  <c r="BK27" i="6"/>
  <c r="BN27" i="6" s="1"/>
  <c r="K27" i="6"/>
  <c r="BO27" i="6" s="1"/>
  <c r="BK19" i="6"/>
  <c r="BN19" i="6" s="1"/>
  <c r="K19" i="6"/>
  <c r="BO19" i="6" s="1"/>
  <c r="BK11" i="6"/>
  <c r="BN11" i="6" s="1"/>
  <c r="K11" i="6"/>
  <c r="BO11" i="6" s="1"/>
  <c r="BK3" i="6"/>
  <c r="BN3" i="6" s="1"/>
  <c r="K3" i="6"/>
  <c r="K581" i="6"/>
  <c r="BO581" i="6" s="1"/>
  <c r="K571" i="6"/>
  <c r="BO571" i="6" s="1"/>
  <c r="K549" i="6"/>
  <c r="BO549" i="6" s="1"/>
  <c r="K539" i="6"/>
  <c r="BO539" i="6" s="1"/>
  <c r="K517" i="6"/>
  <c r="BO517" i="6" s="1"/>
  <c r="K507" i="6"/>
  <c r="BO507" i="6" s="1"/>
  <c r="K485" i="6"/>
  <c r="BO485" i="6" s="1"/>
  <c r="K475" i="6"/>
  <c r="BO475" i="6" s="1"/>
  <c r="K453" i="6"/>
  <c r="BO453" i="6" s="1"/>
  <c r="K443" i="6"/>
  <c r="BO443" i="6" s="1"/>
  <c r="K421" i="6"/>
  <c r="BO421" i="6" s="1"/>
  <c r="K411" i="6"/>
  <c r="BO411" i="6" s="1"/>
  <c r="K1463" i="6"/>
  <c r="BO1463" i="6" s="1"/>
  <c r="K1455" i="6"/>
  <c r="BO1455" i="6" s="1"/>
  <c r="K1447" i="6"/>
  <c r="BO1447" i="6" s="1"/>
  <c r="K1439" i="6"/>
  <c r="BO1439" i="6" s="1"/>
  <c r="K1431" i="6"/>
  <c r="BO1431" i="6" s="1"/>
  <c r="K1423" i="6"/>
  <c r="BO1423" i="6" s="1"/>
  <c r="K1415" i="6"/>
  <c r="BO1415" i="6" s="1"/>
  <c r="K1407" i="6"/>
  <c r="K1399" i="6"/>
  <c r="BO1399" i="6" s="1"/>
  <c r="K1391" i="6"/>
  <c r="BO1391" i="6" s="1"/>
  <c r="K1383" i="6"/>
  <c r="BO1383" i="6" s="1"/>
  <c r="K1375" i="6"/>
  <c r="BO1375" i="6" s="1"/>
  <c r="K1367" i="6"/>
  <c r="BO1367" i="6" s="1"/>
  <c r="K1359" i="6"/>
  <c r="BO1359" i="6" s="1"/>
  <c r="K1351" i="6"/>
  <c r="BO1351" i="6" s="1"/>
  <c r="K1343" i="6"/>
  <c r="BO1343" i="6" s="1"/>
  <c r="K1335" i="6"/>
  <c r="BO1335" i="6" s="1"/>
  <c r="K1327" i="6"/>
  <c r="BO1327" i="6" s="1"/>
  <c r="K1319" i="6"/>
  <c r="BO1319" i="6" s="1"/>
  <c r="K1311" i="6"/>
  <c r="BO1311" i="6" s="1"/>
  <c r="K1303" i="6"/>
  <c r="BO1303" i="6" s="1"/>
  <c r="K1295" i="6"/>
  <c r="BO1295" i="6" s="1"/>
  <c r="K1287" i="6"/>
  <c r="K1279" i="6"/>
  <c r="BO1279" i="6" s="1"/>
  <c r="K1271" i="6"/>
  <c r="BO1271" i="6" s="1"/>
  <c r="K1263" i="6"/>
  <c r="BO1263" i="6" s="1"/>
  <c r="K1255" i="6"/>
  <c r="BO1255" i="6" s="1"/>
  <c r="K1247" i="6"/>
  <c r="BO1247" i="6" s="1"/>
  <c r="K1239" i="6"/>
  <c r="BO1239" i="6" s="1"/>
  <c r="K1231" i="6"/>
  <c r="BO1231" i="6" s="1"/>
  <c r="K1223" i="6"/>
  <c r="BO1223" i="6" s="1"/>
  <c r="K1215" i="6"/>
  <c r="BO1215" i="6" s="1"/>
  <c r="K1207" i="6"/>
  <c r="BO1207" i="6" s="1"/>
  <c r="K1199" i="6"/>
  <c r="BO1199" i="6" s="1"/>
  <c r="K1191" i="6"/>
  <c r="BO1191" i="6" s="1"/>
  <c r="K1183" i="6"/>
  <c r="BO1183" i="6" s="1"/>
  <c r="K1175" i="6"/>
  <c r="BO1175" i="6" s="1"/>
  <c r="K1167" i="6"/>
  <c r="BO1167" i="6" s="1"/>
  <c r="K1159" i="6"/>
  <c r="BO1159" i="6" s="1"/>
  <c r="K1151" i="6"/>
  <c r="BO1151" i="6" s="1"/>
  <c r="K1143" i="6"/>
  <c r="BO1143" i="6" s="1"/>
  <c r="K1135" i="6"/>
  <c r="BO1135" i="6" s="1"/>
  <c r="K1127" i="6"/>
  <c r="BO1127" i="6" s="1"/>
  <c r="K1119" i="6"/>
  <c r="K1111" i="6"/>
  <c r="BO1111" i="6" s="1"/>
  <c r="K1103" i="6"/>
  <c r="BO1103" i="6" s="1"/>
  <c r="K1095" i="6"/>
  <c r="BO1095" i="6" s="1"/>
  <c r="K1087" i="6"/>
  <c r="BO1087" i="6" s="1"/>
  <c r="K1079" i="6"/>
  <c r="BO1079" i="6" s="1"/>
  <c r="K1071" i="6"/>
  <c r="BO1071" i="6" s="1"/>
  <c r="K1063" i="6"/>
  <c r="K1055" i="6"/>
  <c r="BO1055" i="6" s="1"/>
  <c r="K1047" i="6"/>
  <c r="BO1047" i="6" s="1"/>
  <c r="K1039" i="6"/>
  <c r="BO1039" i="6" s="1"/>
  <c r="K1031" i="6"/>
  <c r="BO1031" i="6" s="1"/>
  <c r="K1023" i="6"/>
  <c r="BO1023" i="6" s="1"/>
  <c r="K1015" i="6"/>
  <c r="BO1015" i="6" s="1"/>
  <c r="K1007" i="6"/>
  <c r="BO1007" i="6" s="1"/>
  <c r="K999" i="6"/>
  <c r="BO999" i="6" s="1"/>
  <c r="K991" i="6"/>
  <c r="BO991" i="6" s="1"/>
  <c r="K983" i="6"/>
  <c r="BO983" i="6" s="1"/>
  <c r="K975" i="6"/>
  <c r="BO975" i="6" s="1"/>
  <c r="K967" i="6"/>
  <c r="BO967" i="6" s="1"/>
  <c r="K959" i="6"/>
  <c r="BO959" i="6" s="1"/>
  <c r="K951" i="6"/>
  <c r="BO951" i="6" s="1"/>
  <c r="K943" i="6"/>
  <c r="BO943" i="6" s="1"/>
  <c r="K935" i="6"/>
  <c r="BO935" i="6" s="1"/>
  <c r="K927" i="6"/>
  <c r="BO927" i="6" s="1"/>
  <c r="K919" i="6"/>
  <c r="BO919" i="6" s="1"/>
  <c r="K911" i="6"/>
  <c r="BO911" i="6" s="1"/>
  <c r="K903" i="6"/>
  <c r="BO903" i="6" s="1"/>
  <c r="K895" i="6"/>
  <c r="BO895" i="6" s="1"/>
  <c r="K887" i="6"/>
  <c r="BO887" i="6" s="1"/>
  <c r="K879" i="6"/>
  <c r="BO879" i="6" s="1"/>
  <c r="K871" i="6"/>
  <c r="BO871" i="6" s="1"/>
  <c r="K863" i="6"/>
  <c r="BO863" i="6" s="1"/>
  <c r="K855" i="6"/>
  <c r="BO855" i="6" s="1"/>
  <c r="K847" i="6"/>
  <c r="BO847" i="6" s="1"/>
  <c r="K839" i="6"/>
  <c r="BO839" i="6" s="1"/>
  <c r="K831" i="6"/>
  <c r="BO831" i="6" s="1"/>
  <c r="K823" i="6"/>
  <c r="BO823" i="6" s="1"/>
  <c r="K815" i="6"/>
  <c r="BO815" i="6" s="1"/>
  <c r="K807" i="6"/>
  <c r="BO807" i="6" s="1"/>
  <c r="K799" i="6"/>
  <c r="BO799" i="6" s="1"/>
  <c r="K791" i="6"/>
  <c r="BO791" i="6" s="1"/>
  <c r="K783" i="6"/>
  <c r="BO783" i="6" s="1"/>
  <c r="K775" i="6"/>
  <c r="BO775" i="6" s="1"/>
  <c r="K767" i="6"/>
  <c r="BO767" i="6" s="1"/>
  <c r="K759" i="6"/>
  <c r="BO759" i="6" s="1"/>
  <c r="K751" i="6"/>
  <c r="BO751" i="6" s="1"/>
  <c r="K743" i="6"/>
  <c r="BO743" i="6" s="1"/>
  <c r="K735" i="6"/>
  <c r="BO735" i="6" s="1"/>
  <c r="K727" i="6"/>
  <c r="BO727" i="6" s="1"/>
  <c r="K719" i="6"/>
  <c r="BO719" i="6" s="1"/>
  <c r="K711" i="6"/>
  <c r="BO711" i="6" s="1"/>
  <c r="K703" i="6"/>
  <c r="BO703" i="6" s="1"/>
  <c r="K695" i="6"/>
  <c r="BO695" i="6" s="1"/>
  <c r="K687" i="6"/>
  <c r="BO687" i="6" s="1"/>
  <c r="K679" i="6"/>
  <c r="BO679" i="6" s="1"/>
  <c r="K671" i="6"/>
  <c r="BO671" i="6" s="1"/>
  <c r="K663" i="6"/>
  <c r="BO663" i="6" s="1"/>
  <c r="K655" i="6"/>
  <c r="BO655" i="6" s="1"/>
  <c r="K647" i="6"/>
  <c r="BO647" i="6" s="1"/>
  <c r="K639" i="6"/>
  <c r="K631" i="6"/>
  <c r="BO631" i="6" s="1"/>
  <c r="K623" i="6"/>
  <c r="BO623" i="6" s="1"/>
  <c r="K615" i="6"/>
  <c r="BO615" i="6" s="1"/>
  <c r="K607" i="6"/>
  <c r="BO607" i="6" s="1"/>
  <c r="K599" i="6"/>
  <c r="BO599" i="6" s="1"/>
  <c r="K591" i="6"/>
  <c r="BO591" i="6" s="1"/>
  <c r="K569" i="6"/>
  <c r="BO569" i="6" s="1"/>
  <c r="K559" i="6"/>
  <c r="BO559" i="6" s="1"/>
  <c r="K537" i="6"/>
  <c r="BO537" i="6" s="1"/>
  <c r="K527" i="6"/>
  <c r="BO527" i="6" s="1"/>
  <c r="BP527" i="6" s="1"/>
  <c r="K505" i="6"/>
  <c r="BO505" i="6" s="1"/>
  <c r="K495" i="6"/>
  <c r="BO495" i="6" s="1"/>
  <c r="K473" i="6"/>
  <c r="BO473" i="6" s="1"/>
  <c r="K463" i="6"/>
  <c r="BO463" i="6" s="1"/>
  <c r="K441" i="6"/>
  <c r="BO441" i="6" s="1"/>
  <c r="K431" i="6"/>
  <c r="BO431" i="6" s="1"/>
  <c r="K409" i="6"/>
  <c r="BO409" i="6" s="1"/>
  <c r="K399" i="6"/>
  <c r="BO399" i="6" s="1"/>
  <c r="BN1387" i="6"/>
  <c r="BN1179" i="6"/>
  <c r="BN979" i="6"/>
  <c r="BN923" i="6"/>
  <c r="BN835" i="6"/>
  <c r="BN667" i="6"/>
  <c r="BN1451" i="6"/>
  <c r="BN1463" i="6"/>
  <c r="BN1455" i="6"/>
  <c r="BN1439" i="6"/>
  <c r="BN1435" i="6"/>
  <c r="BN1427" i="6"/>
  <c r="BN1423" i="6"/>
  <c r="BN1411" i="6"/>
  <c r="BN1407" i="6"/>
  <c r="BN1399" i="6"/>
  <c r="BN1395" i="6"/>
  <c r="BN1383" i="6"/>
  <c r="BN1379" i="6"/>
  <c r="BN1371" i="6"/>
  <c r="BN1351" i="6"/>
  <c r="BN1343" i="6"/>
  <c r="BN1335" i="6"/>
  <c r="BN1323" i="6"/>
  <c r="BN1319" i="6"/>
  <c r="BN1315" i="6"/>
  <c r="BN1303" i="6"/>
  <c r="BN1295" i="6"/>
  <c r="BN1291" i="6"/>
  <c r="BN1279" i="6"/>
  <c r="BN1275" i="6"/>
  <c r="BN1271" i="6"/>
  <c r="BN1267" i="6"/>
  <c r="BN1259" i="6"/>
  <c r="BN1251" i="6"/>
  <c r="BN1247" i="6"/>
  <c r="BN1243" i="6"/>
  <c r="BN1231" i="6"/>
  <c r="BN1223" i="6"/>
  <c r="BN1219" i="6"/>
  <c r="BN1215" i="6"/>
  <c r="BN1203" i="6"/>
  <c r="BN1195" i="6"/>
  <c r="BN1191" i="6"/>
  <c r="BN1187" i="6"/>
  <c r="BN1175" i="6"/>
  <c r="BN1167" i="6"/>
  <c r="BN1163" i="6"/>
  <c r="BN1159" i="6"/>
  <c r="BN1147" i="6"/>
  <c r="BN1143" i="6"/>
  <c r="BN1139" i="6"/>
  <c r="BN1135" i="6"/>
  <c r="BN1123" i="6"/>
  <c r="BN1119" i="6"/>
  <c r="BN1115" i="6"/>
  <c r="BN1107" i="6"/>
  <c r="BN1099" i="6"/>
  <c r="BN1091" i="6"/>
  <c r="BN1089" i="6"/>
  <c r="BN1087" i="6"/>
  <c r="BN1083" i="6"/>
  <c r="BN1075" i="6"/>
  <c r="BN1071" i="6"/>
  <c r="BN1067" i="6"/>
  <c r="BN1059" i="6"/>
  <c r="BN1055" i="6"/>
  <c r="BN1051" i="6"/>
  <c r="BN1047" i="6"/>
  <c r="BN1039" i="6"/>
  <c r="BN1035" i="6"/>
  <c r="BN1031" i="6"/>
  <c r="BN1027" i="6"/>
  <c r="BN1023" i="6"/>
  <c r="BN1015" i="6"/>
  <c r="BN1011" i="6"/>
  <c r="BN1007" i="6"/>
  <c r="BN1003" i="6"/>
  <c r="BN995" i="6"/>
  <c r="BN991" i="6"/>
  <c r="BN987" i="6"/>
  <c r="BN983" i="6"/>
  <c r="BN975" i="6"/>
  <c r="BN971" i="6"/>
  <c r="BN967" i="6"/>
  <c r="BN963" i="6"/>
  <c r="BN961" i="6"/>
  <c r="BN955" i="6"/>
  <c r="BN951" i="6"/>
  <c r="BN947" i="6"/>
  <c r="BN939" i="6"/>
  <c r="BN935" i="6"/>
  <c r="BN931" i="6"/>
  <c r="BN927" i="6"/>
  <c r="BN919" i="6"/>
  <c r="BN915" i="6"/>
  <c r="BN911" i="6"/>
  <c r="BN907" i="6"/>
  <c r="BN903" i="6"/>
  <c r="BN895" i="6"/>
  <c r="BN891" i="6"/>
  <c r="BN887" i="6"/>
  <c r="BN883" i="6"/>
  <c r="BN875" i="6"/>
  <c r="BN871" i="6"/>
  <c r="BN867" i="6"/>
  <c r="BN863" i="6"/>
  <c r="BN855" i="6"/>
  <c r="BN851" i="6"/>
  <c r="BN847" i="6"/>
  <c r="BN843" i="6"/>
  <c r="BN839" i="6"/>
  <c r="BN831" i="6"/>
  <c r="BN827" i="6"/>
  <c r="BN823" i="6"/>
  <c r="BN819" i="6"/>
  <c r="BN811" i="6"/>
  <c r="BN807" i="6"/>
  <c r="BN803" i="6"/>
  <c r="BN799" i="6"/>
  <c r="BN791" i="6"/>
  <c r="BN787" i="6"/>
  <c r="BN783" i="6"/>
  <c r="BN779" i="6"/>
  <c r="BN775" i="6"/>
  <c r="BN767" i="6"/>
  <c r="BN763" i="6"/>
  <c r="BN759" i="6"/>
  <c r="BN755" i="6"/>
  <c r="BN747" i="6"/>
  <c r="BN743" i="6"/>
  <c r="BN739" i="6"/>
  <c r="BN735" i="6"/>
  <c r="BN727" i="6"/>
  <c r="BN723" i="6"/>
  <c r="BN719" i="6"/>
  <c r="BN715" i="6"/>
  <c r="BN711" i="6"/>
  <c r="BN703" i="6"/>
  <c r="BN699" i="6"/>
  <c r="BN695" i="6"/>
  <c r="BN691" i="6"/>
  <c r="BN683" i="6"/>
  <c r="BN679" i="6"/>
  <c r="BN675" i="6"/>
  <c r="BN671" i="6"/>
  <c r="BN663" i="6"/>
  <c r="BN659" i="6"/>
  <c r="BN657" i="6"/>
  <c r="BN655" i="6"/>
  <c r="BN651" i="6"/>
  <c r="BN643" i="6"/>
  <c r="BN639" i="6"/>
  <c r="BN635" i="6"/>
  <c r="BN631" i="6"/>
  <c r="BN623" i="6"/>
  <c r="BN619" i="6"/>
  <c r="BN615" i="6"/>
  <c r="BN611" i="6"/>
  <c r="BN603" i="6"/>
  <c r="BN599" i="6"/>
  <c r="BN595" i="6"/>
  <c r="BN591" i="6"/>
  <c r="BN587" i="6"/>
  <c r="BN579" i="6"/>
  <c r="BN575" i="6"/>
  <c r="BN571" i="6"/>
  <c r="BN567" i="6"/>
  <c r="BN559" i="6"/>
  <c r="BN555" i="6"/>
  <c r="BN553" i="6"/>
  <c r="BN551" i="6"/>
  <c r="BN543" i="6"/>
  <c r="BN539" i="6"/>
  <c r="BN535" i="6"/>
  <c r="BN531" i="6"/>
  <c r="BN529" i="6"/>
  <c r="BN523" i="6"/>
  <c r="BN521" i="6"/>
  <c r="BN519" i="6"/>
  <c r="BN515" i="6"/>
  <c r="BN511" i="6"/>
  <c r="BN507" i="6"/>
  <c r="BN503" i="6"/>
  <c r="BN499" i="6"/>
  <c r="BN495" i="6"/>
  <c r="BN491" i="6"/>
  <c r="BN489" i="6"/>
  <c r="BN487" i="6"/>
  <c r="BN483" i="6"/>
  <c r="BN479" i="6"/>
  <c r="BN475" i="6"/>
  <c r="BN471" i="6"/>
  <c r="BN467" i="6"/>
  <c r="BN463" i="6"/>
  <c r="BN459" i="6"/>
  <c r="BN457" i="6"/>
  <c r="BN455" i="6"/>
  <c r="BN449" i="6"/>
  <c r="BN447" i="6"/>
  <c r="BN443" i="6"/>
  <c r="BN439" i="6"/>
  <c r="BN435" i="6"/>
  <c r="BN431" i="6"/>
  <c r="BN427" i="6"/>
  <c r="BN425" i="6"/>
  <c r="BN423" i="6"/>
  <c r="BN417" i="6"/>
  <c r="BN415" i="6"/>
  <c r="BN411" i="6"/>
  <c r="BN407" i="6"/>
  <c r="BN401" i="6"/>
  <c r="BN399" i="6"/>
  <c r="BN2" i="6"/>
  <c r="BN1457" i="6"/>
  <c r="BN1449" i="6"/>
  <c r="BN1441" i="6"/>
  <c r="BN1433" i="6"/>
  <c r="BN1425" i="6"/>
  <c r="BN1417" i="6"/>
  <c r="BN1409" i="6"/>
  <c r="BN1401" i="6"/>
  <c r="BN1393" i="6"/>
  <c r="BN1385" i="6"/>
  <c r="BN1377" i="6"/>
  <c r="BN1369" i="6"/>
  <c r="BN1361" i="6"/>
  <c r="BN1353" i="6"/>
  <c r="BN1345" i="6"/>
  <c r="BN1337" i="6"/>
  <c r="BN1329" i="6"/>
  <c r="BN1321" i="6"/>
  <c r="BN1313" i="6"/>
  <c r="BN1305" i="6"/>
  <c r="BN1297" i="6"/>
  <c r="BN1289" i="6"/>
  <c r="BN1281" i="6"/>
  <c r="BN1273" i="6"/>
  <c r="BN1265" i="6"/>
  <c r="BN1459" i="6"/>
  <c r="BN1447" i="6"/>
  <c r="BN1431" i="6"/>
  <c r="BN1419" i="6"/>
  <c r="BN1403" i="6"/>
  <c r="BN1391" i="6"/>
  <c r="BN1367" i="6"/>
  <c r="BN1355" i="6"/>
  <c r="BN1339" i="6"/>
  <c r="BN1327" i="6"/>
  <c r="BN1257" i="6"/>
  <c r="BN1249" i="6"/>
  <c r="BN1241" i="6"/>
  <c r="BN1233" i="6"/>
  <c r="BN1225" i="6"/>
  <c r="BN1217" i="6"/>
  <c r="BN1209" i="6"/>
  <c r="BN1201" i="6"/>
  <c r="BN1375" i="6"/>
  <c r="BN1363" i="6"/>
  <c r="BN1347" i="6"/>
  <c r="BN1193" i="6"/>
  <c r="BN1185" i="6"/>
  <c r="BN1177" i="6"/>
  <c r="BN1169" i="6"/>
  <c r="BN1161" i="6"/>
  <c r="BN1153" i="6"/>
  <c r="BN1145" i="6"/>
  <c r="BN1137" i="6"/>
  <c r="BN1129" i="6"/>
  <c r="BN1121" i="6"/>
  <c r="BN1113" i="6"/>
  <c r="BN1105" i="6"/>
  <c r="BN1097" i="6"/>
  <c r="BN1081" i="6"/>
  <c r="BN1073" i="6"/>
  <c r="BN1065" i="6"/>
  <c r="BN1057" i="6"/>
  <c r="BN1049" i="6"/>
  <c r="BN1041" i="6"/>
  <c r="BN1033" i="6"/>
  <c r="BN1025" i="6"/>
  <c r="BN1311" i="6"/>
  <c r="BN1299" i="6"/>
  <c r="BN1283" i="6"/>
  <c r="BN1255" i="6"/>
  <c r="BN1239" i="6"/>
  <c r="BN1227" i="6"/>
  <c r="BN1211" i="6"/>
  <c r="BN1199" i="6"/>
  <c r="BN1183" i="6"/>
  <c r="BN1171" i="6"/>
  <c r="BN1155" i="6"/>
  <c r="BN1127" i="6"/>
  <c r="BN1111" i="6"/>
  <c r="BN1095" i="6"/>
  <c r="BN1017" i="6"/>
  <c r="BN1009" i="6"/>
  <c r="BN1001" i="6"/>
  <c r="BN993" i="6"/>
  <c r="BN985" i="6"/>
  <c r="BN977" i="6"/>
  <c r="BN969" i="6"/>
  <c r="BN953" i="6"/>
  <c r="BN945" i="6"/>
  <c r="BN937" i="6"/>
  <c r="BN929" i="6"/>
  <c r="BN921" i="6"/>
  <c r="BN913" i="6"/>
  <c r="BN905" i="6"/>
  <c r="BN897" i="6"/>
  <c r="BN889" i="6"/>
  <c r="BN881" i="6"/>
  <c r="BN873" i="6"/>
  <c r="BN865" i="6"/>
  <c r="BN857" i="6"/>
  <c r="BN849" i="6"/>
  <c r="BN841" i="6"/>
  <c r="BN837" i="6"/>
  <c r="BN833" i="6"/>
  <c r="BN829" i="6"/>
  <c r="BN825" i="6"/>
  <c r="BN821" i="6"/>
  <c r="BN817" i="6"/>
  <c r="BN813" i="6"/>
  <c r="BN809" i="6"/>
  <c r="BN805" i="6"/>
  <c r="BN801" i="6"/>
  <c r="BN797" i="6"/>
  <c r="BN793" i="6"/>
  <c r="BN789" i="6"/>
  <c r="BN785" i="6"/>
  <c r="BN781" i="6"/>
  <c r="BN777" i="6"/>
  <c r="BN773" i="6"/>
  <c r="BN769" i="6"/>
  <c r="BN765" i="6"/>
  <c r="BN761" i="6"/>
  <c r="BN757" i="6"/>
  <c r="BN753" i="6"/>
  <c r="BN749" i="6"/>
  <c r="BN745" i="6"/>
  <c r="BN741" i="6"/>
  <c r="BN737" i="6"/>
  <c r="BN733" i="6"/>
  <c r="BN729" i="6"/>
  <c r="BN725" i="6"/>
  <c r="BN721" i="6"/>
  <c r="BN717" i="6"/>
  <c r="BN713" i="6"/>
  <c r="BN709" i="6"/>
  <c r="BN705" i="6"/>
  <c r="BN701" i="6"/>
  <c r="BN697" i="6"/>
  <c r="BN693" i="6"/>
  <c r="BN689" i="6"/>
  <c r="BN685" i="6"/>
  <c r="BN681" i="6"/>
  <c r="BN677" i="6"/>
  <c r="BN673" i="6"/>
  <c r="BN669" i="6"/>
  <c r="BN665" i="6"/>
  <c r="BN661" i="6"/>
  <c r="BN653" i="6"/>
  <c r="BN649" i="6"/>
  <c r="BN645" i="6"/>
  <c r="BN641" i="6"/>
  <c r="BN637" i="6"/>
  <c r="BN633" i="6"/>
  <c r="BN629" i="6"/>
  <c r="BN625" i="6"/>
  <c r="BN621" i="6"/>
  <c r="BN617" i="6"/>
  <c r="BN613" i="6"/>
  <c r="BN609" i="6"/>
  <c r="BN605" i="6"/>
  <c r="BN601" i="6"/>
  <c r="BN597" i="6"/>
  <c r="BN593" i="6"/>
  <c r="BN589" i="6"/>
  <c r="BN585" i="6"/>
  <c r="BN581" i="6"/>
  <c r="BN577" i="6"/>
  <c r="BN573" i="6"/>
  <c r="BN569" i="6"/>
  <c r="BN565" i="6"/>
  <c r="BN561" i="6"/>
  <c r="BN557" i="6"/>
  <c r="BN549" i="6"/>
  <c r="BN545" i="6"/>
  <c r="BN541" i="6"/>
  <c r="BN537" i="6"/>
  <c r="BN533" i="6"/>
  <c r="BN525" i="6"/>
  <c r="BN517" i="6"/>
  <c r="BN509" i="6"/>
  <c r="BN505" i="6"/>
  <c r="BN501" i="6"/>
  <c r="BN493" i="6"/>
  <c r="BN485" i="6"/>
  <c r="BN477" i="6"/>
  <c r="BN473" i="6"/>
  <c r="BN469" i="6"/>
  <c r="BN461" i="6"/>
  <c r="BN453" i="6"/>
  <c r="BN445" i="6"/>
  <c r="BN441" i="6"/>
  <c r="BN437" i="6"/>
  <c r="BN429" i="6"/>
  <c r="BN421" i="6"/>
  <c r="BN413" i="6"/>
  <c r="BN409" i="6"/>
  <c r="BN405" i="6"/>
  <c r="BN397" i="6"/>
  <c r="BO3" i="6" l="1"/>
  <c r="BX110" i="6"/>
  <c r="BX138" i="6"/>
  <c r="BX430" i="6"/>
  <c r="BX558" i="6"/>
  <c r="BX1390" i="6"/>
  <c r="BX318" i="6"/>
  <c r="BX572" i="6"/>
  <c r="BX1212" i="6"/>
  <c r="BX1294" i="6"/>
  <c r="BX380" i="6"/>
  <c r="BX1194" i="6"/>
  <c r="BX115" i="6"/>
  <c r="BX4" i="6"/>
  <c r="BX1382" i="6"/>
  <c r="BX819" i="6"/>
  <c r="BX1442" i="6"/>
  <c r="BX1419" i="6"/>
  <c r="BX394" i="6"/>
  <c r="BX1171" i="6"/>
  <c r="BX668" i="6"/>
  <c r="BX1387" i="6"/>
  <c r="BX1415" i="6"/>
  <c r="BX675" i="6"/>
  <c r="BX238" i="6"/>
  <c r="BX83" i="6"/>
  <c r="BX1290" i="6"/>
  <c r="BX883" i="6"/>
  <c r="BX252" i="6"/>
  <c r="BX371" i="6"/>
  <c r="BX892" i="6"/>
  <c r="BX316" i="6"/>
  <c r="BX458" i="6"/>
  <c r="BX435" i="6"/>
  <c r="BX1107" i="6"/>
  <c r="BX988" i="6"/>
  <c r="BX647" i="6"/>
  <c r="BX332" i="6"/>
  <c r="BX330" i="6"/>
  <c r="BX526" i="6"/>
  <c r="BX1326" i="6"/>
  <c r="BX531" i="6"/>
  <c r="BX915" i="6"/>
  <c r="BX764" i="6"/>
  <c r="BX28" i="6"/>
  <c r="BX206" i="6"/>
  <c r="BX412" i="6"/>
  <c r="BX1198" i="6"/>
  <c r="BX275" i="6"/>
  <c r="BX691" i="6"/>
  <c r="BX1255" i="6"/>
  <c r="BX1020" i="6"/>
  <c r="BX92" i="6"/>
  <c r="BX106" i="6"/>
  <c r="BX222" i="6"/>
  <c r="BX334" i="6"/>
  <c r="BX426" i="6"/>
  <c r="BX554" i="6"/>
  <c r="BX1226" i="6"/>
  <c r="BX1378" i="6"/>
  <c r="BX1446" i="6"/>
  <c r="BX339" i="6"/>
  <c r="BX563" i="6"/>
  <c r="BX755" i="6"/>
  <c r="BX1075" i="6"/>
  <c r="BX1299" i="6"/>
  <c r="BX1443" i="6"/>
  <c r="BX812" i="6"/>
  <c r="BX1116" i="6"/>
  <c r="BX1148" i="6"/>
  <c r="BX1011" i="6"/>
  <c r="BX1203" i="6"/>
  <c r="BX188" i="6"/>
  <c r="BX508" i="6"/>
  <c r="BX700" i="6"/>
  <c r="BX924" i="6"/>
  <c r="BX78" i="6"/>
  <c r="BX270" i="6"/>
  <c r="BX590" i="6"/>
  <c r="BX170" i="6"/>
  <c r="BX362" i="6"/>
  <c r="BX490" i="6"/>
  <c r="BX1258" i="6"/>
  <c r="BX1350" i="6"/>
  <c r="BX1414" i="6"/>
  <c r="BX35" i="6"/>
  <c r="BX307" i="6"/>
  <c r="BX467" i="6"/>
  <c r="BX659" i="6"/>
  <c r="BX807" i="6"/>
  <c r="BX1411" i="6"/>
  <c r="BX1451" i="6"/>
  <c r="BX1462" i="6"/>
  <c r="BX45" i="6"/>
  <c r="BX173" i="6"/>
  <c r="BX1454" i="6"/>
  <c r="BX76" i="6"/>
  <c r="BX574" i="6"/>
  <c r="BX1210" i="6"/>
  <c r="BX241" i="6"/>
  <c r="BX163" i="6"/>
  <c r="BX456" i="6"/>
  <c r="BX414" i="6"/>
  <c r="BX204" i="6"/>
  <c r="BX323" i="6"/>
  <c r="BX1027" i="6"/>
  <c r="BP943" i="6"/>
  <c r="BX199" i="6"/>
  <c r="BX1407" i="6"/>
  <c r="BP186" i="6"/>
  <c r="BX60" i="6"/>
  <c r="BX220" i="6"/>
  <c r="BX234" i="6"/>
  <c r="BX444" i="6"/>
  <c r="BX1322" i="6"/>
  <c r="BX1402" i="6"/>
  <c r="BX147" i="6"/>
  <c r="BX499" i="6"/>
  <c r="BX851" i="6"/>
  <c r="BX1043" i="6"/>
  <c r="BX1235" i="6"/>
  <c r="BX732" i="6"/>
  <c r="BX956" i="6"/>
  <c r="BX1180" i="6"/>
  <c r="BX33" i="6"/>
  <c r="BX88" i="6"/>
  <c r="BX284" i="6"/>
  <c r="BX142" i="6"/>
  <c r="BX266" i="6"/>
  <c r="BX366" i="6"/>
  <c r="BX476" i="6"/>
  <c r="BX462" i="6"/>
  <c r="BX586" i="6"/>
  <c r="BX1230" i="6"/>
  <c r="BX1338" i="6"/>
  <c r="BX1438" i="6"/>
  <c r="BX19" i="6"/>
  <c r="BX179" i="6"/>
  <c r="BX359" i="6"/>
  <c r="BX547" i="6"/>
  <c r="BX723" i="6"/>
  <c r="BX899" i="6"/>
  <c r="BX1095" i="6"/>
  <c r="BX1267" i="6"/>
  <c r="BX796" i="6"/>
  <c r="BX1004" i="6"/>
  <c r="BX1244" i="6"/>
  <c r="BX65" i="6"/>
  <c r="BX298" i="6"/>
  <c r="BX540" i="6"/>
  <c r="BX618" i="6"/>
  <c r="BX1374" i="6"/>
  <c r="BX39" i="6"/>
  <c r="BX403" i="6"/>
  <c r="BX787" i="6"/>
  <c r="BX947" i="6"/>
  <c r="BX1343" i="6"/>
  <c r="BX828" i="6"/>
  <c r="BX124" i="6"/>
  <c r="BX174" i="6"/>
  <c r="BX398" i="6"/>
  <c r="BX494" i="6"/>
  <c r="BX1262" i="6"/>
  <c r="BX211" i="6"/>
  <c r="BX595" i="6"/>
  <c r="BX1139" i="6"/>
  <c r="BX604" i="6"/>
  <c r="BX1052" i="6"/>
  <c r="BX97" i="6"/>
  <c r="BX156" i="6"/>
  <c r="BX74" i="6"/>
  <c r="BX202" i="6"/>
  <c r="BX302" i="6"/>
  <c r="BX348" i="6"/>
  <c r="BX556" i="6"/>
  <c r="BX522" i="6"/>
  <c r="BX622" i="6"/>
  <c r="BX1274" i="6"/>
  <c r="BX51" i="6"/>
  <c r="BX243" i="6"/>
  <c r="BX419" i="6"/>
  <c r="BX627" i="6"/>
  <c r="BX803" i="6"/>
  <c r="BX979" i="6"/>
  <c r="BX1155" i="6"/>
  <c r="BX1379" i="6"/>
  <c r="BX636" i="6"/>
  <c r="BX860" i="6"/>
  <c r="BX1084" i="6"/>
  <c r="BX158" i="6"/>
  <c r="BX460" i="6"/>
  <c r="BX510" i="6"/>
  <c r="BX1214" i="6"/>
  <c r="BX1278" i="6"/>
  <c r="BX1342" i="6"/>
  <c r="BX1406" i="6"/>
  <c r="BX451" i="6"/>
  <c r="BX579" i="6"/>
  <c r="BX931" i="6"/>
  <c r="BX1059" i="6"/>
  <c r="BX684" i="6"/>
  <c r="BX1196" i="6"/>
  <c r="BX355" i="6"/>
  <c r="BX108" i="6"/>
  <c r="BX1315" i="6"/>
  <c r="BX12" i="6"/>
  <c r="BX94" i="6"/>
  <c r="BX350" i="6"/>
  <c r="BX446" i="6"/>
  <c r="BX1434" i="6"/>
  <c r="BX99" i="6"/>
  <c r="BX483" i="6"/>
  <c r="BX963" i="6"/>
  <c r="BX611" i="6"/>
  <c r="BX835" i="6"/>
  <c r="BX1068" i="6"/>
  <c r="BX1306" i="6"/>
  <c r="BX259" i="6"/>
  <c r="BX1347" i="6"/>
  <c r="BX236" i="6"/>
  <c r="BX254" i="6"/>
  <c r="BX364" i="6"/>
  <c r="BX606" i="6"/>
  <c r="BX707" i="6"/>
  <c r="BX1187" i="6"/>
  <c r="BX492" i="6"/>
  <c r="BX1370" i="6"/>
  <c r="BX1091" i="6"/>
  <c r="BX140" i="6"/>
  <c r="BX268" i="6"/>
  <c r="BX190" i="6"/>
  <c r="BX396" i="6"/>
  <c r="BX542" i="6"/>
  <c r="BX1242" i="6"/>
  <c r="BX3" i="6"/>
  <c r="BX739" i="6"/>
  <c r="BX1219" i="6"/>
  <c r="BX748" i="6"/>
  <c r="BX44" i="6"/>
  <c r="BX286" i="6"/>
  <c r="BX524" i="6"/>
  <c r="BX638" i="6"/>
  <c r="BX1246" i="6"/>
  <c r="BX1310" i="6"/>
  <c r="BX7" i="6"/>
  <c r="BX131" i="6"/>
  <c r="BX387" i="6"/>
  <c r="BX515" i="6"/>
  <c r="BX643" i="6"/>
  <c r="BX867" i="6"/>
  <c r="BX995" i="6"/>
  <c r="BX940" i="6"/>
  <c r="BP1263" i="6"/>
  <c r="BX876" i="6"/>
  <c r="BX172" i="6"/>
  <c r="BX300" i="6"/>
  <c r="BX126" i="6"/>
  <c r="BX382" i="6"/>
  <c r="BX428" i="6"/>
  <c r="BX478" i="6"/>
  <c r="BX291" i="6"/>
  <c r="BX771" i="6"/>
  <c r="BX1123" i="6"/>
  <c r="BX1251" i="6"/>
  <c r="BX620" i="6"/>
  <c r="BX1132" i="6"/>
  <c r="BX168" i="6"/>
  <c r="BX727" i="6"/>
  <c r="BX424" i="6"/>
  <c r="BX247" i="6"/>
  <c r="BX145" i="6"/>
  <c r="BX67" i="6"/>
  <c r="BX195" i="6"/>
  <c r="BX56" i="6"/>
  <c r="BX264" i="6"/>
  <c r="BX119" i="6"/>
  <c r="BX519" i="6"/>
  <c r="BX967" i="6"/>
  <c r="BX1127" i="6"/>
  <c r="BP646" i="6"/>
  <c r="BP854" i="6"/>
  <c r="BP1178" i="6"/>
  <c r="BP1213" i="6"/>
  <c r="BP1238" i="6"/>
  <c r="BP1220" i="6"/>
  <c r="BX1335" i="6"/>
  <c r="BX1367" i="6"/>
  <c r="BX1399" i="6"/>
  <c r="BX1431" i="6"/>
  <c r="BX1463" i="6"/>
  <c r="BX1336" i="6"/>
  <c r="BX1368" i="6"/>
  <c r="BX1400" i="6"/>
  <c r="BX1432" i="6"/>
  <c r="BX1353" i="6"/>
  <c r="BX1385" i="6"/>
  <c r="BX1417" i="6"/>
  <c r="BX1449" i="6"/>
  <c r="BX1330" i="6"/>
  <c r="BX1362" i="6"/>
  <c r="BX1394" i="6"/>
  <c r="BX1426" i="6"/>
  <c r="BX1458" i="6"/>
  <c r="BX1339" i="6"/>
  <c r="BX1371" i="6"/>
  <c r="BX1403" i="6"/>
  <c r="BX1435" i="6"/>
  <c r="BX1356" i="6"/>
  <c r="BX1388" i="6"/>
  <c r="BX1420" i="6"/>
  <c r="BX1452" i="6"/>
  <c r="BX1341" i="6"/>
  <c r="BX1373" i="6"/>
  <c r="BX1405" i="6"/>
  <c r="BX1437" i="6"/>
  <c r="BX21" i="6"/>
  <c r="BX37" i="6"/>
  <c r="BX53" i="6"/>
  <c r="BX69" i="6"/>
  <c r="BX85" i="6"/>
  <c r="BX101" i="6"/>
  <c r="BX117" i="6"/>
  <c r="BX133" i="6"/>
  <c r="BX149" i="6"/>
  <c r="BX165" i="6"/>
  <c r="BX181" i="6"/>
  <c r="BX197" i="6"/>
  <c r="BX213" i="6"/>
  <c r="BX229" i="6"/>
  <c r="BX245" i="6"/>
  <c r="BX1334" i="6"/>
  <c r="BX1366" i="6"/>
  <c r="BX1398" i="6"/>
  <c r="BX1430" i="6"/>
  <c r="BP230" i="6"/>
  <c r="BP196" i="6"/>
  <c r="BP598" i="6"/>
  <c r="BP640" i="6"/>
  <c r="BP742" i="6"/>
  <c r="BP838" i="6"/>
  <c r="BP988" i="6"/>
  <c r="BP427" i="6"/>
  <c r="BP1027" i="6"/>
  <c r="BP835" i="6"/>
  <c r="BX1375" i="6"/>
  <c r="BX1439" i="6"/>
  <c r="BX1344" i="6"/>
  <c r="BX1376" i="6"/>
  <c r="BX1408" i="6"/>
  <c r="BX1440" i="6"/>
  <c r="BX1329" i="6"/>
  <c r="BX1361" i="6"/>
  <c r="BX1393" i="6"/>
  <c r="BX1425" i="6"/>
  <c r="BX1457" i="6"/>
  <c r="BX1332" i="6"/>
  <c r="BX1364" i="6"/>
  <c r="BX1396" i="6"/>
  <c r="BX1428" i="6"/>
  <c r="BX1460" i="6"/>
  <c r="BX1349" i="6"/>
  <c r="BX1381" i="6"/>
  <c r="BX1413" i="6"/>
  <c r="BX1445" i="6"/>
  <c r="BP204" i="6"/>
  <c r="BP438" i="6"/>
  <c r="BP557" i="6"/>
  <c r="BP736" i="6"/>
  <c r="BP832" i="6"/>
  <c r="BP1446" i="6"/>
  <c r="BP934" i="6"/>
  <c r="BP966" i="6"/>
  <c r="BP989" i="6"/>
  <c r="BP1142" i="6"/>
  <c r="BP1028" i="6"/>
  <c r="BP1350" i="6"/>
  <c r="BP451" i="6"/>
  <c r="BX1351" i="6"/>
  <c r="BX1383" i="6"/>
  <c r="BX1447" i="6"/>
  <c r="BX1352" i="6"/>
  <c r="BX1384" i="6"/>
  <c r="BX1416" i="6"/>
  <c r="BX1448" i="6"/>
  <c r="BX1337" i="6"/>
  <c r="BX1369" i="6"/>
  <c r="BX1401" i="6"/>
  <c r="BX1433" i="6"/>
  <c r="BX1346" i="6"/>
  <c r="BX1410" i="6"/>
  <c r="BX1355" i="6"/>
  <c r="BX1340" i="6"/>
  <c r="BX1372" i="6"/>
  <c r="BX1404" i="6"/>
  <c r="BX1436" i="6"/>
  <c r="BX1357" i="6"/>
  <c r="BX1389" i="6"/>
  <c r="BX1421" i="6"/>
  <c r="BX1453" i="6"/>
  <c r="BP454" i="6"/>
  <c r="BP806" i="6"/>
  <c r="BP14" i="6"/>
  <c r="BP278" i="6"/>
  <c r="BP422" i="6"/>
  <c r="BP485" i="6"/>
  <c r="BP505" i="6"/>
  <c r="BP645" i="6"/>
  <c r="BP689" i="6"/>
  <c r="BP730" i="6"/>
  <c r="BP822" i="6"/>
  <c r="BP1155" i="6"/>
  <c r="BP1283" i="6"/>
  <c r="BP1347" i="6"/>
  <c r="BP1184" i="6"/>
  <c r="BP1280" i="6"/>
  <c r="BP1332" i="6"/>
  <c r="BP1412" i="6"/>
  <c r="BP1437" i="6"/>
  <c r="BX1327" i="6"/>
  <c r="BX1359" i="6"/>
  <c r="BX1391" i="6"/>
  <c r="BX1423" i="6"/>
  <c r="BX1455" i="6"/>
  <c r="BX1328" i="6"/>
  <c r="BX1360" i="6"/>
  <c r="BX1392" i="6"/>
  <c r="BX1424" i="6"/>
  <c r="BX1456" i="6"/>
  <c r="BX1345" i="6"/>
  <c r="BX1377" i="6"/>
  <c r="BX1409" i="6"/>
  <c r="BX1441" i="6"/>
  <c r="BX1354" i="6"/>
  <c r="BX1386" i="6"/>
  <c r="BX1418" i="6"/>
  <c r="BX1450" i="6"/>
  <c r="BX1331" i="6"/>
  <c r="BX1363" i="6"/>
  <c r="BX1395" i="6"/>
  <c r="BX1427" i="6"/>
  <c r="BX1459" i="6"/>
  <c r="BX1348" i="6"/>
  <c r="BX1380" i="6"/>
  <c r="BX1412" i="6"/>
  <c r="BX1444" i="6"/>
  <c r="BX1333" i="6"/>
  <c r="BX1365" i="6"/>
  <c r="BX1397" i="6"/>
  <c r="BX1429" i="6"/>
  <c r="BX1461" i="6"/>
  <c r="BX1358" i="6"/>
  <c r="BX1422" i="6"/>
  <c r="BP1255" i="6"/>
  <c r="BP1201" i="6"/>
  <c r="BP1393" i="6"/>
  <c r="BP429" i="6"/>
  <c r="BP837" i="6"/>
  <c r="BP879" i="6"/>
  <c r="BP8" i="6"/>
  <c r="BP40" i="6"/>
  <c r="BP72" i="6"/>
  <c r="BP104" i="6"/>
  <c r="BP136" i="6"/>
  <c r="BP168" i="6"/>
  <c r="BP200" i="6"/>
  <c r="BP232" i="6"/>
  <c r="BP264" i="6"/>
  <c r="BP296" i="6"/>
  <c r="BP156" i="6"/>
  <c r="BP340" i="6"/>
  <c r="BP540" i="6"/>
  <c r="BP716" i="6"/>
  <c r="BP916" i="6"/>
  <c r="BP1100" i="6"/>
  <c r="BP1284" i="6"/>
  <c r="BP320" i="6"/>
  <c r="BP352" i="6"/>
  <c r="BP384" i="6"/>
  <c r="BP416" i="6"/>
  <c r="BP448" i="6"/>
  <c r="BP480" i="6"/>
  <c r="BP512" i="6"/>
  <c r="BP544" i="6"/>
  <c r="BP576" i="6"/>
  <c r="BP608" i="6"/>
  <c r="BP672" i="6"/>
  <c r="BP704" i="6"/>
  <c r="BP768" i="6"/>
  <c r="BP800" i="6"/>
  <c r="BP864" i="6"/>
  <c r="BP896" i="6"/>
  <c r="BP928" i="6"/>
  <c r="BP960" i="6"/>
  <c r="BP992" i="6"/>
  <c r="BP1024" i="6"/>
  <c r="BP1056" i="6"/>
  <c r="BP1088" i="6"/>
  <c r="BP1120" i="6"/>
  <c r="BP1152" i="6"/>
  <c r="BP1216" i="6"/>
  <c r="BP1248" i="6"/>
  <c r="BP1312" i="6"/>
  <c r="BP1344" i="6"/>
  <c r="BP1376" i="6"/>
  <c r="BP1408" i="6"/>
  <c r="BP1440" i="6"/>
  <c r="BP12" i="6"/>
  <c r="BP380" i="6"/>
  <c r="BP564" i="6"/>
  <c r="BP924" i="6"/>
  <c r="BP1116" i="6"/>
  <c r="BP1300" i="6"/>
  <c r="BP220" i="6"/>
  <c r="BP412" i="6"/>
  <c r="BP596" i="6"/>
  <c r="BP804" i="6"/>
  <c r="BP996" i="6"/>
  <c r="BP1180" i="6"/>
  <c r="BP1388" i="6"/>
  <c r="BP773" i="6"/>
  <c r="BP1411" i="6"/>
  <c r="BP279" i="6"/>
  <c r="BP625" i="6"/>
  <c r="BP709" i="6"/>
  <c r="BP753" i="6"/>
  <c r="BP707" i="6"/>
  <c r="BP21" i="6"/>
  <c r="BP53" i="6"/>
  <c r="BP85" i="6"/>
  <c r="BP117" i="6"/>
  <c r="BP149" i="6"/>
  <c r="BP181" i="6"/>
  <c r="BP213" i="6"/>
  <c r="BP245" i="6"/>
  <c r="BP277" i="6"/>
  <c r="BP309" i="6"/>
  <c r="BP341" i="6"/>
  <c r="BP373" i="6"/>
  <c r="BP817" i="6"/>
  <c r="BP881" i="6"/>
  <c r="BP1091" i="6"/>
  <c r="BP899" i="6"/>
  <c r="BP26" i="6"/>
  <c r="BP58" i="6"/>
  <c r="BP90" i="6"/>
  <c r="BP154" i="6"/>
  <c r="BP506" i="6"/>
  <c r="BP698" i="6"/>
  <c r="BP794" i="6"/>
  <c r="BP890" i="6"/>
  <c r="BP772" i="6"/>
  <c r="BP780" i="6"/>
  <c r="BP1404" i="6"/>
  <c r="BP1085" i="6"/>
  <c r="BP102" i="6"/>
  <c r="BP953" i="6"/>
  <c r="BP1099" i="6"/>
  <c r="BP78" i="6"/>
  <c r="BX201" i="6"/>
  <c r="BP1273" i="6"/>
  <c r="BP139" i="6"/>
  <c r="BP235" i="6"/>
  <c r="BX36" i="6"/>
  <c r="BX228" i="6"/>
  <c r="BX260" i="6"/>
  <c r="BX134" i="6"/>
  <c r="BX166" i="6"/>
  <c r="BX454" i="6"/>
  <c r="BX1318" i="6"/>
  <c r="BP633" i="6"/>
  <c r="BP701" i="6"/>
  <c r="BP218" i="6"/>
  <c r="BP250" i="6"/>
  <c r="BP282" i="6"/>
  <c r="BP314" i="6"/>
  <c r="BP346" i="6"/>
  <c r="BP378" i="6"/>
  <c r="BP410" i="6"/>
  <c r="BP442" i="6"/>
  <c r="BP474" i="6"/>
  <c r="BP538" i="6"/>
  <c r="BP570" i="6"/>
  <c r="BP602" i="6"/>
  <c r="BP634" i="6"/>
  <c r="BP1227" i="6"/>
  <c r="BP829" i="6"/>
  <c r="BP923" i="6"/>
  <c r="BP57" i="6"/>
  <c r="BP1017" i="6"/>
  <c r="BX31" i="6"/>
  <c r="BX63" i="6"/>
  <c r="BX95" i="6"/>
  <c r="BX127" i="6"/>
  <c r="BX159" i="6"/>
  <c r="BX191" i="6"/>
  <c r="BX223" i="6"/>
  <c r="BX255" i="6"/>
  <c r="BX271" i="6"/>
  <c r="BX287" i="6"/>
  <c r="BX319" i="6"/>
  <c r="BX351" i="6"/>
  <c r="BX367" i="6"/>
  <c r="BX383" i="6"/>
  <c r="BX415" i="6"/>
  <c r="BX447" i="6"/>
  <c r="BX479" i="6"/>
  <c r="BX511" i="6"/>
  <c r="BX543" i="6"/>
  <c r="BX575" i="6"/>
  <c r="BX607" i="6"/>
  <c r="BX639" i="6"/>
  <c r="BX671" i="6"/>
  <c r="BX703" i="6"/>
  <c r="BX735" i="6"/>
  <c r="BX767" i="6"/>
  <c r="BX799" i="6"/>
  <c r="BX831" i="6"/>
  <c r="BX863" i="6"/>
  <c r="BX895" i="6"/>
  <c r="BX927" i="6"/>
  <c r="BX959" i="6"/>
  <c r="BX991" i="6"/>
  <c r="BX1023" i="6"/>
  <c r="BX1055" i="6"/>
  <c r="BX1087" i="6"/>
  <c r="BX1119" i="6"/>
  <c r="BX1151" i="6"/>
  <c r="BX1183" i="6"/>
  <c r="BX1215" i="6"/>
  <c r="BX1247" i="6"/>
  <c r="BX1279" i="6"/>
  <c r="BX1295" i="6"/>
  <c r="BX1311" i="6"/>
  <c r="BX16" i="6"/>
  <c r="BX48" i="6"/>
  <c r="BX64" i="6"/>
  <c r="BX80" i="6"/>
  <c r="BX96" i="6"/>
  <c r="BX112" i="6"/>
  <c r="BX144" i="6"/>
  <c r="BX176" i="6"/>
  <c r="BX192" i="6"/>
  <c r="BX208" i="6"/>
  <c r="BX240" i="6"/>
  <c r="BX272" i="6"/>
  <c r="BX304" i="6"/>
  <c r="BX320" i="6"/>
  <c r="BX336" i="6"/>
  <c r="BX352" i="6"/>
  <c r="BX368" i="6"/>
  <c r="BX400" i="6"/>
  <c r="BX432" i="6"/>
  <c r="BX448" i="6"/>
  <c r="BX464" i="6"/>
  <c r="BX480" i="6"/>
  <c r="BX496" i="6"/>
  <c r="BX528" i="6"/>
  <c r="BX560" i="6"/>
  <c r="BX592" i="6"/>
  <c r="BX624" i="6"/>
  <c r="BX656" i="6"/>
  <c r="BX688" i="6"/>
  <c r="BX720" i="6"/>
  <c r="BX752" i="6"/>
  <c r="BX784" i="6"/>
  <c r="BX816" i="6"/>
  <c r="BX848" i="6"/>
  <c r="BX880" i="6"/>
  <c r="BX912" i="6"/>
  <c r="BX944" i="6"/>
  <c r="BX976" i="6"/>
  <c r="BX1008" i="6"/>
  <c r="BX1040" i="6"/>
  <c r="BX1072" i="6"/>
  <c r="BX1104" i="6"/>
  <c r="BX1136" i="6"/>
  <c r="BX1168" i="6"/>
  <c r="BX1200" i="6"/>
  <c r="BX1232" i="6"/>
  <c r="BX1264" i="6"/>
  <c r="BX1296" i="6"/>
  <c r="BX25" i="6"/>
  <c r="BX57" i="6"/>
  <c r="BX73" i="6"/>
  <c r="BX89" i="6"/>
  <c r="BX105" i="6"/>
  <c r="BX121" i="6"/>
  <c r="BX153" i="6"/>
  <c r="BX185" i="6"/>
  <c r="BX217" i="6"/>
  <c r="BX233" i="6"/>
  <c r="BX249" i="6"/>
  <c r="BX281" i="6"/>
  <c r="BX313" i="6"/>
  <c r="BX345" i="6"/>
  <c r="BX377" i="6"/>
  <c r="BX409" i="6"/>
  <c r="BX441" i="6"/>
  <c r="BX473" i="6"/>
  <c r="BX505" i="6"/>
  <c r="BX537" i="6"/>
  <c r="BX569" i="6"/>
  <c r="BX601" i="6"/>
  <c r="BX633" i="6"/>
  <c r="BX665" i="6"/>
  <c r="BX697" i="6"/>
  <c r="BX729" i="6"/>
  <c r="BX761" i="6"/>
  <c r="BX793" i="6"/>
  <c r="BX825" i="6"/>
  <c r="BX857" i="6"/>
  <c r="BX889" i="6"/>
  <c r="BX921" i="6"/>
  <c r="BX953" i="6"/>
  <c r="BX985" i="6"/>
  <c r="BX1017" i="6"/>
  <c r="BX1049" i="6"/>
  <c r="BX1081" i="6"/>
  <c r="BX1113" i="6"/>
  <c r="BX1145" i="6"/>
  <c r="BX1177" i="6"/>
  <c r="BX1209" i="6"/>
  <c r="BX1241" i="6"/>
  <c r="BX1273" i="6"/>
  <c r="BX1305" i="6"/>
  <c r="BX34" i="6"/>
  <c r="BX66" i="6"/>
  <c r="BX82" i="6"/>
  <c r="BX98" i="6"/>
  <c r="BX130" i="6"/>
  <c r="BX162" i="6"/>
  <c r="BX194" i="6"/>
  <c r="BX226" i="6"/>
  <c r="BX242" i="6"/>
  <c r="BX258" i="6"/>
  <c r="BX274" i="6"/>
  <c r="BX290" i="6"/>
  <c r="BX306" i="6"/>
  <c r="BX322" i="6"/>
  <c r="BX338" i="6"/>
  <c r="BX354" i="6"/>
  <c r="BX386" i="6"/>
  <c r="BX418" i="6"/>
  <c r="BX450" i="6"/>
  <c r="BX466" i="6"/>
  <c r="BX482" i="6"/>
  <c r="BX498" i="6"/>
  <c r="BX514" i="6"/>
  <c r="BX530" i="6"/>
  <c r="BX546" i="6"/>
  <c r="BX562" i="6"/>
  <c r="BX578" i="6"/>
  <c r="BX610" i="6"/>
  <c r="BX642" i="6"/>
  <c r="BX674" i="6"/>
  <c r="BX706" i="6"/>
  <c r="BX738" i="6"/>
  <c r="BX770" i="6"/>
  <c r="BX802" i="6"/>
  <c r="BX834" i="6"/>
  <c r="BX866" i="6"/>
  <c r="BX898" i="6"/>
  <c r="BX930" i="6"/>
  <c r="BX962" i="6"/>
  <c r="BX994" i="6"/>
  <c r="BX1026" i="6"/>
  <c r="BX1058" i="6"/>
  <c r="BX1090" i="6"/>
  <c r="BX1122" i="6"/>
  <c r="BX1154" i="6"/>
  <c r="BX1186" i="6"/>
  <c r="BX1218" i="6"/>
  <c r="BX1250" i="6"/>
  <c r="BX1282" i="6"/>
  <c r="BX1298" i="6"/>
  <c r="BX1314" i="6"/>
  <c r="BX11" i="6"/>
  <c r="BX43" i="6"/>
  <c r="BX59" i="6"/>
  <c r="BX75" i="6"/>
  <c r="BX91" i="6"/>
  <c r="BX107" i="6"/>
  <c r="BX139" i="6"/>
  <c r="BX155" i="6"/>
  <c r="BX171" i="6"/>
  <c r="BX203" i="6"/>
  <c r="BX235" i="6"/>
  <c r="BX267" i="6"/>
  <c r="BX283" i="6"/>
  <c r="BX299" i="6"/>
  <c r="BX315" i="6"/>
  <c r="BX331" i="6"/>
  <c r="BX363" i="6"/>
  <c r="BX395" i="6"/>
  <c r="BX427" i="6"/>
  <c r="BX443" i="6"/>
  <c r="BX459" i="6"/>
  <c r="BX475" i="6"/>
  <c r="BX491" i="6"/>
  <c r="BX523" i="6"/>
  <c r="BX539" i="6"/>
  <c r="BX555" i="6"/>
  <c r="BX587" i="6"/>
  <c r="BX619" i="6"/>
  <c r="BX651" i="6"/>
  <c r="BX667" i="6"/>
  <c r="BX683" i="6"/>
  <c r="BX699" i="6"/>
  <c r="BX715" i="6"/>
  <c r="BX747" i="6"/>
  <c r="BX763" i="6"/>
  <c r="BX779" i="6"/>
  <c r="BX811" i="6"/>
  <c r="BX843" i="6"/>
  <c r="BX875" i="6"/>
  <c r="BX907" i="6"/>
  <c r="BX923" i="6"/>
  <c r="BX939" i="6"/>
  <c r="BX971" i="6"/>
  <c r="BX987" i="6"/>
  <c r="BX1003" i="6"/>
  <c r="BX1035" i="6"/>
  <c r="BX1067" i="6"/>
  <c r="BX1099" i="6"/>
  <c r="BX1131" i="6"/>
  <c r="BX1163" i="6"/>
  <c r="BX1179" i="6"/>
  <c r="BX1195" i="6"/>
  <c r="BX1227" i="6"/>
  <c r="BX1259" i="6"/>
  <c r="BX1291" i="6"/>
  <c r="BX1307" i="6"/>
  <c r="BX1323" i="6"/>
  <c r="BX20" i="6"/>
  <c r="BX52" i="6"/>
  <c r="BX68" i="6"/>
  <c r="BX84" i="6"/>
  <c r="BX100" i="6"/>
  <c r="BX116" i="6"/>
  <c r="BX132" i="6"/>
  <c r="BX148" i="6"/>
  <c r="BX164" i="6"/>
  <c r="BX180" i="6"/>
  <c r="BX196" i="6"/>
  <c r="BX212" i="6"/>
  <c r="BX244" i="6"/>
  <c r="BX276" i="6"/>
  <c r="BX292" i="6"/>
  <c r="BX308" i="6"/>
  <c r="BX324" i="6"/>
  <c r="BX340" i="6"/>
  <c r="BX356" i="6"/>
  <c r="BX372" i="6"/>
  <c r="BX388" i="6"/>
  <c r="BX404" i="6"/>
  <c r="BX420" i="6"/>
  <c r="BX436" i="6"/>
  <c r="BX452" i="6"/>
  <c r="BX468" i="6"/>
  <c r="BX484" i="6"/>
  <c r="BX500" i="6"/>
  <c r="BX516" i="6"/>
  <c r="BX532" i="6"/>
  <c r="BX548" i="6"/>
  <c r="BX564" i="6"/>
  <c r="BX580" i="6"/>
  <c r="BX596" i="6"/>
  <c r="BX612" i="6"/>
  <c r="BX628" i="6"/>
  <c r="BX644" i="6"/>
  <c r="BX660" i="6"/>
  <c r="BX676" i="6"/>
  <c r="BX692" i="6"/>
  <c r="BX708" i="6"/>
  <c r="BX724" i="6"/>
  <c r="BX740" i="6"/>
  <c r="BX756" i="6"/>
  <c r="BX772" i="6"/>
  <c r="BX788" i="6"/>
  <c r="BX804" i="6"/>
  <c r="BX820" i="6"/>
  <c r="BX836" i="6"/>
  <c r="BX852" i="6"/>
  <c r="BX868" i="6"/>
  <c r="BX884" i="6"/>
  <c r="BX900" i="6"/>
  <c r="BX916" i="6"/>
  <c r="BX932" i="6"/>
  <c r="BX948" i="6"/>
  <c r="BX964" i="6"/>
  <c r="BX980" i="6"/>
  <c r="BX996" i="6"/>
  <c r="BX1012" i="6"/>
  <c r="BX1028" i="6"/>
  <c r="BX1044" i="6"/>
  <c r="BX1060" i="6"/>
  <c r="BX1076" i="6"/>
  <c r="BX1092" i="6"/>
  <c r="BX1108" i="6"/>
  <c r="BX1124" i="6"/>
  <c r="BX1140" i="6"/>
  <c r="BX1156" i="6"/>
  <c r="BX1172" i="6"/>
  <c r="BX1188" i="6"/>
  <c r="BX1204" i="6"/>
  <c r="BX1220" i="6"/>
  <c r="BX1236" i="6"/>
  <c r="BX1268" i="6"/>
  <c r="BX1300" i="6"/>
  <c r="BX38" i="6"/>
  <c r="BX70" i="6"/>
  <c r="BX86" i="6"/>
  <c r="BX102" i="6"/>
  <c r="BX118" i="6"/>
  <c r="BX150" i="6"/>
  <c r="BX182" i="6"/>
  <c r="BX198" i="6"/>
  <c r="BX214" i="6"/>
  <c r="BX230" i="6"/>
  <c r="BX246" i="6"/>
  <c r="BX262" i="6"/>
  <c r="BX278" i="6"/>
  <c r="BX294" i="6"/>
  <c r="BX310" i="6"/>
  <c r="BX326" i="6"/>
  <c r="BX342" i="6"/>
  <c r="BX358" i="6"/>
  <c r="BX374" i="6"/>
  <c r="BX390" i="6"/>
  <c r="BX406" i="6"/>
  <c r="BX422" i="6"/>
  <c r="BX438" i="6"/>
  <c r="BX470" i="6"/>
  <c r="BX486" i="6"/>
  <c r="BX502" i="6"/>
  <c r="BX518" i="6"/>
  <c r="BX534" i="6"/>
  <c r="BX550" i="6"/>
  <c r="BX566" i="6"/>
  <c r="BX582" i="6"/>
  <c r="BX598" i="6"/>
  <c r="BX614" i="6"/>
  <c r="BX630" i="6"/>
  <c r="BX646" i="6"/>
  <c r="BX1190" i="6"/>
  <c r="BX1206" i="6"/>
  <c r="BX1222" i="6"/>
  <c r="BX1238" i="6"/>
  <c r="BX1254" i="6"/>
  <c r="BX1270" i="6"/>
  <c r="BX1286" i="6"/>
  <c r="BX1302" i="6"/>
  <c r="BP762" i="6"/>
  <c r="BP826" i="6"/>
  <c r="BP858" i="6"/>
  <c r="BP922" i="6"/>
  <c r="BP954" i="6"/>
  <c r="BP986" i="6"/>
  <c r="BP1231" i="6"/>
  <c r="BP907" i="6"/>
  <c r="BP1018" i="6"/>
  <c r="BP1050" i="6"/>
  <c r="BP1082" i="6"/>
  <c r="BP1114" i="6"/>
  <c r="BP1146" i="6"/>
  <c r="BP1210" i="6"/>
  <c r="BP1242" i="6"/>
  <c r="BP1274" i="6"/>
  <c r="BP1306" i="6"/>
  <c r="BP1338" i="6"/>
  <c r="BP1370" i="6"/>
  <c r="BP1402" i="6"/>
  <c r="BP1434" i="6"/>
  <c r="BP28" i="6"/>
  <c r="BP308" i="6"/>
  <c r="BP396" i="6"/>
  <c r="BP580" i="6"/>
  <c r="BP964" i="6"/>
  <c r="BP1140" i="6"/>
  <c r="BP124" i="6"/>
  <c r="BP356" i="6"/>
  <c r="BP572" i="6"/>
  <c r="BP1204" i="6"/>
  <c r="BP100" i="6"/>
  <c r="BP188" i="6"/>
  <c r="BP284" i="6"/>
  <c r="BP372" i="6"/>
  <c r="BP468" i="6"/>
  <c r="BP644" i="6"/>
  <c r="BP836" i="6"/>
  <c r="BP861" i="6"/>
  <c r="BP893" i="6"/>
  <c r="BP925" i="6"/>
  <c r="BP957" i="6"/>
  <c r="BP1021" i="6"/>
  <c r="BP1053" i="6"/>
  <c r="BP1117" i="6"/>
  <c r="BP1149" i="6"/>
  <c r="BP1181" i="6"/>
  <c r="BP1245" i="6"/>
  <c r="BP1277" i="6"/>
  <c r="BP1309" i="6"/>
  <c r="BP1341" i="6"/>
  <c r="BP1373" i="6"/>
  <c r="BP1405" i="6"/>
  <c r="BP38" i="6"/>
  <c r="BP70" i="6"/>
  <c r="BP86" i="6"/>
  <c r="BP118" i="6"/>
  <c r="BP134" i="6"/>
  <c r="BP150" i="6"/>
  <c r="BP166" i="6"/>
  <c r="BP198" i="6"/>
  <c r="BP246" i="6"/>
  <c r="BP262" i="6"/>
  <c r="BP294" i="6"/>
  <c r="BP326" i="6"/>
  <c r="BP342" i="6"/>
  <c r="BP358" i="6"/>
  <c r="BP390" i="6"/>
  <c r="BP406" i="6"/>
  <c r="BP470" i="6"/>
  <c r="BP486" i="6"/>
  <c r="BP502" i="6"/>
  <c r="BP518" i="6"/>
  <c r="BP550" i="6"/>
  <c r="BP582" i="6"/>
  <c r="BP614" i="6"/>
  <c r="BP678" i="6"/>
  <c r="BP694" i="6"/>
  <c r="BP710" i="6"/>
  <c r="BP758" i="6"/>
  <c r="BP774" i="6"/>
  <c r="BP870" i="6"/>
  <c r="BP902" i="6"/>
  <c r="BP918" i="6"/>
  <c r="BP950" i="6"/>
  <c r="BP998" i="6"/>
  <c r="BP1014" i="6"/>
  <c r="BP1030" i="6"/>
  <c r="BP1062" i="6"/>
  <c r="BP1078" i="6"/>
  <c r="BP1094" i="6"/>
  <c r="BP1126" i="6"/>
  <c r="BP1158" i="6"/>
  <c r="BP1190" i="6"/>
  <c r="BP1222" i="6"/>
  <c r="BP1254" i="6"/>
  <c r="BP1286" i="6"/>
  <c r="BP1318" i="6"/>
  <c r="BP1382" i="6"/>
  <c r="BP1414" i="6"/>
  <c r="BP1430" i="6"/>
  <c r="BX23" i="6"/>
  <c r="BX71" i="6"/>
  <c r="BX103" i="6"/>
  <c r="BX135" i="6"/>
  <c r="BX167" i="6"/>
  <c r="BX231" i="6"/>
  <c r="BX263" i="6"/>
  <c r="BX295" i="6"/>
  <c r="BX311" i="6"/>
  <c r="BX327" i="6"/>
  <c r="BX391" i="6"/>
  <c r="BX423" i="6"/>
  <c r="BX455" i="6"/>
  <c r="BX471" i="6"/>
  <c r="BX487" i="6"/>
  <c r="BX551" i="6"/>
  <c r="BX583" i="6"/>
  <c r="BX615" i="6"/>
  <c r="BX679" i="6"/>
  <c r="BX711" i="6"/>
  <c r="BX743" i="6"/>
  <c r="BX775" i="6"/>
  <c r="BX839" i="6"/>
  <c r="BX855" i="6"/>
  <c r="BX871" i="6"/>
  <c r="BX903" i="6"/>
  <c r="BX935" i="6"/>
  <c r="BX999" i="6"/>
  <c r="BX1031" i="6"/>
  <c r="BX1063" i="6"/>
  <c r="BX1111" i="6"/>
  <c r="BX1159" i="6"/>
  <c r="BX1191" i="6"/>
  <c r="BX1223" i="6"/>
  <c r="BX1287" i="6"/>
  <c r="BX1319" i="6"/>
  <c r="BX24" i="6"/>
  <c r="BX40" i="6"/>
  <c r="BX72" i="6"/>
  <c r="BX120" i="6"/>
  <c r="BX152" i="6"/>
  <c r="BX184" i="6"/>
  <c r="BX216" i="6"/>
  <c r="BX248" i="6"/>
  <c r="BX280" i="6"/>
  <c r="BX312" i="6"/>
  <c r="BX344" i="6"/>
  <c r="BX360" i="6"/>
  <c r="BX376" i="6"/>
  <c r="BX408" i="6"/>
  <c r="BX440" i="6"/>
  <c r="BX472" i="6"/>
  <c r="BX504" i="6"/>
  <c r="BX520" i="6"/>
  <c r="BX536" i="6"/>
  <c r="BX17" i="6"/>
  <c r="BX49" i="6"/>
  <c r="BX129" i="6"/>
  <c r="BX161" i="6"/>
  <c r="BX193" i="6"/>
  <c r="BX225" i="6"/>
  <c r="BX257" i="6"/>
  <c r="BX90" i="6"/>
  <c r="BX122" i="6"/>
  <c r="BX186" i="6"/>
  <c r="BX218" i="6"/>
  <c r="BX250" i="6"/>
  <c r="BX282" i="6"/>
  <c r="BX314" i="6"/>
  <c r="BX378" i="6"/>
  <c r="BX410" i="6"/>
  <c r="BX474" i="6"/>
  <c r="BX538" i="6"/>
  <c r="BX570" i="6"/>
  <c r="BX602" i="6"/>
  <c r="BX588" i="6"/>
  <c r="BX652" i="6"/>
  <c r="BX716" i="6"/>
  <c r="BX780" i="6"/>
  <c r="BX844" i="6"/>
  <c r="BX908" i="6"/>
  <c r="BX972" i="6"/>
  <c r="BX1036" i="6"/>
  <c r="BX1100" i="6"/>
  <c r="BX1164" i="6"/>
  <c r="BX1228" i="6"/>
  <c r="BP1145" i="6"/>
  <c r="BP1355" i="6"/>
  <c r="BP399" i="6"/>
  <c r="BP457" i="6"/>
  <c r="BP515" i="6"/>
  <c r="BP579" i="6"/>
  <c r="BP715" i="6"/>
  <c r="BP1007" i="6"/>
  <c r="BP1135" i="6"/>
  <c r="BP1291" i="6"/>
  <c r="BP1455" i="6"/>
  <c r="BP351" i="6"/>
  <c r="BP509" i="6"/>
  <c r="BP781" i="6"/>
  <c r="BP825" i="6"/>
  <c r="BP1419" i="6"/>
  <c r="BP565" i="6"/>
  <c r="BP577" i="6"/>
  <c r="BP585" i="6"/>
  <c r="BP717" i="6"/>
  <c r="BP761" i="6"/>
  <c r="BP1199" i="6"/>
  <c r="BP1081" i="6"/>
  <c r="BP1209" i="6"/>
  <c r="BP1337" i="6"/>
  <c r="BP1401" i="6"/>
  <c r="BP551" i="6"/>
  <c r="BP623" i="6"/>
  <c r="BP779" i="6"/>
  <c r="BP971" i="6"/>
  <c r="BP1071" i="6"/>
  <c r="BP1163" i="6"/>
  <c r="BO2" i="6"/>
  <c r="BP2" i="6" s="1"/>
  <c r="BP437" i="6"/>
  <c r="BP653" i="6"/>
  <c r="BP697" i="6"/>
  <c r="BP889" i="6"/>
  <c r="BP1327" i="6"/>
  <c r="BP1391" i="6"/>
  <c r="BP423" i="6"/>
  <c r="BP449" i="6"/>
  <c r="BP507" i="6"/>
  <c r="BP651" i="6"/>
  <c r="BP843" i="6"/>
  <c r="BP1035" i="6"/>
  <c r="BX631" i="6"/>
  <c r="BO32" i="6"/>
  <c r="BP32" i="6" s="1"/>
  <c r="BO589" i="6"/>
  <c r="BP589" i="6" s="1"/>
  <c r="BO388" i="6"/>
  <c r="BP388" i="6" s="1"/>
  <c r="BO456" i="6"/>
  <c r="BP456" i="6" s="1"/>
  <c r="BO1176" i="6"/>
  <c r="BP1176" i="6" s="1"/>
  <c r="BO885" i="6"/>
  <c r="BP885" i="6" s="1"/>
  <c r="BO1063" i="6"/>
  <c r="BP1063" i="6" s="1"/>
  <c r="BO1287" i="6"/>
  <c r="BP1287" i="6" s="1"/>
  <c r="BO740" i="6"/>
  <c r="BP740" i="6" s="1"/>
  <c r="BO36" i="6"/>
  <c r="BP36" i="6" s="1"/>
  <c r="BO122" i="6"/>
  <c r="BP122" i="6" s="1"/>
  <c r="BO666" i="6"/>
  <c r="BP666" i="6" s="1"/>
  <c r="BO1226" i="6"/>
  <c r="BP1226" i="6" s="1"/>
  <c r="BO1354" i="6"/>
  <c r="BP1354" i="6" s="1"/>
  <c r="BO4" i="6"/>
  <c r="BP4" i="6" s="1"/>
  <c r="BO29" i="6"/>
  <c r="BP29" i="6" s="1"/>
  <c r="BO946" i="6"/>
  <c r="BP946" i="6" s="1"/>
  <c r="BO793" i="6"/>
  <c r="BP793" i="6" s="1"/>
  <c r="BO209" i="6"/>
  <c r="BP209" i="6" s="1"/>
  <c r="BO30" i="6"/>
  <c r="BP30" i="6" s="1"/>
  <c r="BO1011" i="6"/>
  <c r="BP1011" i="6" s="1"/>
  <c r="BO256" i="6"/>
  <c r="BP256" i="6" s="1"/>
  <c r="BO20" i="6"/>
  <c r="BP20" i="6" s="1"/>
  <c r="BO639" i="6"/>
  <c r="BP639" i="6" s="1"/>
  <c r="BO1119" i="6"/>
  <c r="BP1119" i="6" s="1"/>
  <c r="BO1407" i="6"/>
  <c r="BP1407" i="6" s="1"/>
  <c r="BO67" i="6"/>
  <c r="BP67" i="6" s="1"/>
  <c r="BO323" i="6"/>
  <c r="BP323" i="6" s="1"/>
  <c r="BO519" i="6"/>
  <c r="BP519" i="6" s="1"/>
  <c r="BP11" i="6"/>
  <c r="BP27" i="6"/>
  <c r="BP43" i="6"/>
  <c r="BP59" i="6"/>
  <c r="BP75" i="6"/>
  <c r="BP91" i="6"/>
  <c r="BP107" i="6"/>
  <c r="BP123" i="6"/>
  <c r="BP155" i="6"/>
  <c r="BP171" i="6"/>
  <c r="BP187" i="6"/>
  <c r="BP203" i="6"/>
  <c r="BP219" i="6"/>
  <c r="BP251" i="6"/>
  <c r="BP267" i="6"/>
  <c r="BP283" i="6"/>
  <c r="BP299" i="6"/>
  <c r="BP315" i="6"/>
  <c r="BP331" i="6"/>
  <c r="BP347" i="6"/>
  <c r="BP363" i="6"/>
  <c r="BP379" i="6"/>
  <c r="BP395" i="6"/>
  <c r="BP1019" i="6"/>
  <c r="BP15" i="6"/>
  <c r="BP31" i="6"/>
  <c r="BP47" i="6"/>
  <c r="BP63" i="6"/>
  <c r="BP79" i="6"/>
  <c r="BP95" i="6"/>
  <c r="BP111" i="6"/>
  <c r="BP127" i="6"/>
  <c r="BP143" i="6"/>
  <c r="BP159" i="6"/>
  <c r="BP175" i="6"/>
  <c r="BP191" i="6"/>
  <c r="BP207" i="6"/>
  <c r="BP223" i="6"/>
  <c r="BP239" i="6"/>
  <c r="BP255" i="6"/>
  <c r="BP271" i="6"/>
  <c r="BP287" i="6"/>
  <c r="BP303" i="6"/>
  <c r="BP319" i="6"/>
  <c r="BP335" i="6"/>
  <c r="BP367" i="6"/>
  <c r="BP383" i="6"/>
  <c r="BP751" i="6"/>
  <c r="BP17" i="6"/>
  <c r="BP33" i="6"/>
  <c r="BP49" i="6"/>
  <c r="BP65" i="6"/>
  <c r="BP81" i="6"/>
  <c r="BP97" i="6"/>
  <c r="BP113" i="6"/>
  <c r="BP129" i="6"/>
  <c r="BP145" i="6"/>
  <c r="BP161" i="6"/>
  <c r="BP177" i="6"/>
  <c r="BP193" i="6"/>
  <c r="BP225" i="6"/>
  <c r="BP241" i="6"/>
  <c r="BP257" i="6"/>
  <c r="BP273" i="6"/>
  <c r="BP289" i="6"/>
  <c r="BP305" i="6"/>
  <c r="BP321" i="6"/>
  <c r="BP337" i="6"/>
  <c r="BP353" i="6"/>
  <c r="BP369" i="6"/>
  <c r="BP385" i="6"/>
  <c r="BX13" i="6"/>
  <c r="BX29" i="6"/>
  <c r="BX61" i="6"/>
  <c r="BX77" i="6"/>
  <c r="BX93" i="6"/>
  <c r="BX109" i="6"/>
  <c r="BX125" i="6"/>
  <c r="BX141" i="6"/>
  <c r="BX157" i="6"/>
  <c r="BX189" i="6"/>
  <c r="BX205" i="6"/>
  <c r="BX221" i="6"/>
  <c r="BX237" i="6"/>
  <c r="BX253" i="6"/>
  <c r="BP1219" i="6"/>
  <c r="BP1319" i="6"/>
  <c r="BP771" i="6"/>
  <c r="BP461" i="6"/>
  <c r="BP517" i="6"/>
  <c r="BP641" i="6"/>
  <c r="BP1235" i="6"/>
  <c r="BP1217" i="6"/>
  <c r="BP61" i="6"/>
  <c r="BP93" i="6"/>
  <c r="BP125" i="6"/>
  <c r="BP157" i="6"/>
  <c r="BP189" i="6"/>
  <c r="BP221" i="6"/>
  <c r="BP253" i="6"/>
  <c r="BP285" i="6"/>
  <c r="BP317" i="6"/>
  <c r="BP349" i="6"/>
  <c r="BP381" i="6"/>
  <c r="BP1207" i="6"/>
  <c r="BP355" i="6"/>
  <c r="BP769" i="6"/>
  <c r="BP403" i="6"/>
  <c r="BP433" i="6"/>
  <c r="BP366" i="6"/>
  <c r="BP705" i="6"/>
  <c r="BP48" i="6"/>
  <c r="BP112" i="6"/>
  <c r="BP176" i="6"/>
  <c r="BP240" i="6"/>
  <c r="BP212" i="6"/>
  <c r="BP588" i="6"/>
  <c r="BP956" i="6"/>
  <c r="BP1324" i="6"/>
  <c r="BP360" i="6"/>
  <c r="BP488" i="6"/>
  <c r="BP520" i="6"/>
  <c r="BP552" i="6"/>
  <c r="BP584" i="6"/>
  <c r="BP616" i="6"/>
  <c r="BP648" i="6"/>
  <c r="BP680" i="6"/>
  <c r="BP712" i="6"/>
  <c r="BP744" i="6"/>
  <c r="BP776" i="6"/>
  <c r="BP808" i="6"/>
  <c r="BP840" i="6"/>
  <c r="BP872" i="6"/>
  <c r="BP936" i="6"/>
  <c r="BP968" i="6"/>
  <c r="BP1000" i="6"/>
  <c r="BP1032" i="6"/>
  <c r="BP1064" i="6"/>
  <c r="BP1096" i="6"/>
  <c r="BP1128" i="6"/>
  <c r="BP1160" i="6"/>
  <c r="BP1192" i="6"/>
  <c r="BP1224" i="6"/>
  <c r="BP1256" i="6"/>
  <c r="BP1288" i="6"/>
  <c r="BP1320" i="6"/>
  <c r="BP1352" i="6"/>
  <c r="BP1384" i="6"/>
  <c r="BP1416" i="6"/>
  <c r="BP1448" i="6"/>
  <c r="BP60" i="6"/>
  <c r="BP236" i="6"/>
  <c r="BP428" i="6"/>
  <c r="BP612" i="6"/>
  <c r="BP788" i="6"/>
  <c r="BP972" i="6"/>
  <c r="BP1172" i="6"/>
  <c r="BP1348" i="6"/>
  <c r="BP84" i="6"/>
  <c r="BP268" i="6"/>
  <c r="BP452" i="6"/>
  <c r="BP660" i="6"/>
  <c r="BP852" i="6"/>
  <c r="BP1044" i="6"/>
  <c r="BP1228" i="6"/>
  <c r="BP1436" i="6"/>
  <c r="BP34" i="6"/>
  <c r="BP66" i="6"/>
  <c r="BP98" i="6"/>
  <c r="BP130" i="6"/>
  <c r="BP162" i="6"/>
  <c r="BP194" i="6"/>
  <c r="BP226" i="6"/>
  <c r="BP258" i="6"/>
  <c r="BP290" i="6"/>
  <c r="BP322" i="6"/>
  <c r="BP354" i="6"/>
  <c r="BP386" i="6"/>
  <c r="BP418" i="6"/>
  <c r="BP450" i="6"/>
  <c r="BP482" i="6"/>
  <c r="BP514" i="6"/>
  <c r="BP546" i="6"/>
  <c r="BP578" i="6"/>
  <c r="BP610" i="6"/>
  <c r="BP642" i="6"/>
  <c r="BP674" i="6"/>
  <c r="BP706" i="6"/>
  <c r="BP738" i="6"/>
  <c r="BP770" i="6"/>
  <c r="BP802" i="6"/>
  <c r="BP834" i="6"/>
  <c r="BP866" i="6"/>
  <c r="BP898" i="6"/>
  <c r="BP930" i="6"/>
  <c r="BP962" i="6"/>
  <c r="BP994" i="6"/>
  <c r="BP1026" i="6"/>
  <c r="BP1058" i="6"/>
  <c r="BP1090" i="6"/>
  <c r="BP1122" i="6"/>
  <c r="BP1154" i="6"/>
  <c r="BP1186" i="6"/>
  <c r="BP1218" i="6"/>
  <c r="BP1250" i="6"/>
  <c r="BP1282" i="6"/>
  <c r="BP1314" i="6"/>
  <c r="BP1346" i="6"/>
  <c r="BP1378" i="6"/>
  <c r="BP1410" i="6"/>
  <c r="BP1442" i="6"/>
  <c r="BP68" i="6"/>
  <c r="BP260" i="6"/>
  <c r="BP436" i="6"/>
  <c r="BP636" i="6"/>
  <c r="BP820" i="6"/>
  <c r="BP1004" i="6"/>
  <c r="BP1188" i="6"/>
  <c r="BP1372" i="6"/>
  <c r="BP180" i="6"/>
  <c r="BP404" i="6"/>
  <c r="BP628" i="6"/>
  <c r="BP828" i="6"/>
  <c r="BP1036" i="6"/>
  <c r="BP1268" i="6"/>
  <c r="BP1460" i="6"/>
  <c r="BP148" i="6"/>
  <c r="BP332" i="6"/>
  <c r="BP508" i="6"/>
  <c r="BP700" i="6"/>
  <c r="BP876" i="6"/>
  <c r="BP1068" i="6"/>
  <c r="BP1252" i="6"/>
  <c r="BP1452" i="6"/>
  <c r="BP869" i="6"/>
  <c r="BP901" i="6"/>
  <c r="BP933" i="6"/>
  <c r="BP965" i="6"/>
  <c r="BP997" i="6"/>
  <c r="BP1029" i="6"/>
  <c r="BP1061" i="6"/>
  <c r="BP1093" i="6"/>
  <c r="BP1125" i="6"/>
  <c r="BP1157" i="6"/>
  <c r="BP1189" i="6"/>
  <c r="BP1221" i="6"/>
  <c r="BP1253" i="6"/>
  <c r="BP1285" i="6"/>
  <c r="BP1317" i="6"/>
  <c r="BP1349" i="6"/>
  <c r="BP1381" i="6"/>
  <c r="BP1413" i="6"/>
  <c r="BP1445" i="6"/>
  <c r="BP46" i="6"/>
  <c r="BP110" i="6"/>
  <c r="BP142" i="6"/>
  <c r="BP174" i="6"/>
  <c r="BP206" i="6"/>
  <c r="BP80" i="6"/>
  <c r="BP144" i="6"/>
  <c r="BP304" i="6"/>
  <c r="BP1148" i="6"/>
  <c r="BP424" i="6"/>
  <c r="BP121" i="6"/>
  <c r="BP537" i="6"/>
  <c r="BP558" i="6"/>
  <c r="BP637" i="6"/>
  <c r="BP661" i="6"/>
  <c r="BP725" i="6"/>
  <c r="BP765" i="6"/>
  <c r="BP1171" i="6"/>
  <c r="BP1299" i="6"/>
  <c r="BP1083" i="6"/>
  <c r="BP607" i="6"/>
  <c r="BP16" i="6"/>
  <c r="BP208" i="6"/>
  <c r="BP272" i="6"/>
  <c r="BP764" i="6"/>
  <c r="BP328" i="6"/>
  <c r="BP392" i="6"/>
  <c r="BP904" i="6"/>
  <c r="BP409" i="6"/>
  <c r="BP477" i="6"/>
  <c r="BP561" i="6"/>
  <c r="BP597" i="6"/>
  <c r="BP789" i="6"/>
  <c r="BP833" i="6"/>
  <c r="BP897" i="6"/>
  <c r="BP471" i="6"/>
  <c r="BP695" i="6"/>
  <c r="BP851" i="6"/>
  <c r="BP238" i="6"/>
  <c r="BP270" i="6"/>
  <c r="BP302" i="6"/>
  <c r="BP334" i="6"/>
  <c r="BP398" i="6"/>
  <c r="BP430" i="6"/>
  <c r="BP462" i="6"/>
  <c r="BP494" i="6"/>
  <c r="BP526" i="6"/>
  <c r="BP590" i="6"/>
  <c r="BP622" i="6"/>
  <c r="BP654" i="6"/>
  <c r="BP686" i="6"/>
  <c r="BP718" i="6"/>
  <c r="BP750" i="6"/>
  <c r="BP782" i="6"/>
  <c r="BP814" i="6"/>
  <c r="BP846" i="6"/>
  <c r="BP878" i="6"/>
  <c r="BP910" i="6"/>
  <c r="BP942" i="6"/>
  <c r="BP974" i="6"/>
  <c r="BP1006" i="6"/>
  <c r="BP1038" i="6"/>
  <c r="BP1070" i="6"/>
  <c r="BP1102" i="6"/>
  <c r="BP1134" i="6"/>
  <c r="BP1166" i="6"/>
  <c r="BP1198" i="6"/>
  <c r="BP1230" i="6"/>
  <c r="BP1262" i="6"/>
  <c r="BP1294" i="6"/>
  <c r="BP1326" i="6"/>
  <c r="BP1358" i="6"/>
  <c r="BP1390" i="6"/>
  <c r="BP1422" i="6"/>
  <c r="BP1454" i="6"/>
  <c r="BX15" i="6"/>
  <c r="BX47" i="6"/>
  <c r="BX79" i="6"/>
  <c r="BX111" i="6"/>
  <c r="BX143" i="6"/>
  <c r="BX175" i="6"/>
  <c r="BX207" i="6"/>
  <c r="BX239" i="6"/>
  <c r="BX303" i="6"/>
  <c r="BX335" i="6"/>
  <c r="BX399" i="6"/>
  <c r="BX431" i="6"/>
  <c r="BX463" i="6"/>
  <c r="BX495" i="6"/>
  <c r="BX527" i="6"/>
  <c r="BX559" i="6"/>
  <c r="BX591" i="6"/>
  <c r="BX623" i="6"/>
  <c r="BX655" i="6"/>
  <c r="BX687" i="6"/>
  <c r="BX719" i="6"/>
  <c r="BX751" i="6"/>
  <c r="BX783" i="6"/>
  <c r="BX815" i="6"/>
  <c r="BX847" i="6"/>
  <c r="BX879" i="6"/>
  <c r="BX911" i="6"/>
  <c r="BX943" i="6"/>
  <c r="BX975" i="6"/>
  <c r="BX1007" i="6"/>
  <c r="BX1039" i="6"/>
  <c r="BX1071" i="6"/>
  <c r="BX1103" i="6"/>
  <c r="BX1135" i="6"/>
  <c r="BX1167" i="6"/>
  <c r="BX1199" i="6"/>
  <c r="BX1231" i="6"/>
  <c r="BX1263" i="6"/>
  <c r="BX32" i="6"/>
  <c r="BX128" i="6"/>
  <c r="BX160" i="6"/>
  <c r="BX224" i="6"/>
  <c r="BX256" i="6"/>
  <c r="BX288" i="6"/>
  <c r="BX384" i="6"/>
  <c r="BX416" i="6"/>
  <c r="BX512" i="6"/>
  <c r="BX544" i="6"/>
  <c r="BX9" i="6"/>
  <c r="BX41" i="6"/>
  <c r="BX137" i="6"/>
  <c r="BX169" i="6"/>
  <c r="BX265" i="6"/>
  <c r="BX114" i="6"/>
  <c r="BX146" i="6"/>
  <c r="BX178" i="6"/>
  <c r="BX210" i="6"/>
  <c r="BX370" i="6"/>
  <c r="BX402" i="6"/>
  <c r="BX434" i="6"/>
  <c r="BX594" i="6"/>
  <c r="BX626" i="6"/>
  <c r="BX1202" i="6"/>
  <c r="BX1234" i="6"/>
  <c r="BX1266" i="6"/>
  <c r="BX27" i="6"/>
  <c r="BX123" i="6"/>
  <c r="BX187" i="6"/>
  <c r="BX219" i="6"/>
  <c r="BX251" i="6"/>
  <c r="BX347" i="6"/>
  <c r="BX379" i="6"/>
  <c r="BX411" i="6"/>
  <c r="BX507" i="6"/>
  <c r="BX571" i="6"/>
  <c r="BX603" i="6"/>
  <c r="BX635" i="6"/>
  <c r="BX731" i="6"/>
  <c r="BX795" i="6"/>
  <c r="BX827" i="6"/>
  <c r="BX859" i="6"/>
  <c r="BX891" i="6"/>
  <c r="BX955" i="6"/>
  <c r="BX1019" i="6"/>
  <c r="BX1051" i="6"/>
  <c r="BX1083" i="6"/>
  <c r="BX1115" i="6"/>
  <c r="BX1147" i="6"/>
  <c r="BX1211" i="6"/>
  <c r="BX1243" i="6"/>
  <c r="BX1275" i="6"/>
  <c r="BP1281" i="6"/>
  <c r="BP1439" i="6"/>
  <c r="BP1079" i="6"/>
  <c r="BP1025" i="6"/>
  <c r="BP479" i="6"/>
  <c r="BP723" i="6"/>
  <c r="BP961" i="6"/>
  <c r="BP979" i="6"/>
  <c r="BP687" i="6"/>
  <c r="BP1257" i="6"/>
  <c r="BP460" i="6"/>
  <c r="BP909" i="6"/>
  <c r="BP22" i="6"/>
  <c r="BP54" i="6"/>
  <c r="BP182" i="6"/>
  <c r="BP214" i="6"/>
  <c r="BP310" i="6"/>
  <c r="BP374" i="6"/>
  <c r="BP630" i="6"/>
  <c r="BP662" i="6"/>
  <c r="BP726" i="6"/>
  <c r="BP790" i="6"/>
  <c r="BP1046" i="6"/>
  <c r="BP1110" i="6"/>
  <c r="BP1366" i="6"/>
  <c r="BP1462" i="6"/>
  <c r="BX55" i="6"/>
  <c r="BX87" i="6"/>
  <c r="BX503" i="6"/>
  <c r="BX695" i="6"/>
  <c r="BX759" i="6"/>
  <c r="BX887" i="6"/>
  <c r="BX1143" i="6"/>
  <c r="BX1239" i="6"/>
  <c r="BX8" i="6"/>
  <c r="BX104" i="6"/>
  <c r="BX136" i="6"/>
  <c r="BX200" i="6"/>
  <c r="BX232" i="6"/>
  <c r="BX296" i="6"/>
  <c r="BX328" i="6"/>
  <c r="BX392" i="6"/>
  <c r="BX552" i="6"/>
  <c r="BX81" i="6"/>
  <c r="BX113" i="6"/>
  <c r="BX177" i="6"/>
  <c r="BX209" i="6"/>
  <c r="BX154" i="6"/>
  <c r="BX346" i="6"/>
  <c r="BX442" i="6"/>
  <c r="BX506" i="6"/>
  <c r="BX634" i="6"/>
  <c r="BP487" i="6"/>
  <c r="BP619" i="6"/>
  <c r="BP811" i="6"/>
  <c r="BP617" i="6"/>
  <c r="BP743" i="6"/>
  <c r="BP513" i="6"/>
  <c r="BP1191" i="6"/>
  <c r="BP1387" i="6"/>
  <c r="BP439" i="6"/>
  <c r="BP555" i="6"/>
  <c r="BP501" i="6"/>
  <c r="BP1323" i="6"/>
  <c r="BX343" i="6"/>
  <c r="BX439" i="6"/>
  <c r="BX951" i="6"/>
  <c r="BX1047" i="6"/>
  <c r="BX227" i="6"/>
  <c r="BX1283" i="6"/>
  <c r="BX1260" i="6"/>
  <c r="BX1292" i="6"/>
  <c r="BX1324" i="6"/>
  <c r="BX6" i="6"/>
  <c r="BX678" i="6"/>
  <c r="BX710" i="6"/>
  <c r="BX742" i="6"/>
  <c r="BX774" i="6"/>
  <c r="BP845" i="6"/>
  <c r="BP1165" i="6"/>
  <c r="BP1270" i="6"/>
  <c r="BP244" i="6"/>
  <c r="BP556" i="6"/>
  <c r="BP1241" i="6"/>
  <c r="BX1252" i="6"/>
  <c r="BX54" i="6"/>
  <c r="BX662" i="6"/>
  <c r="BP1101" i="6"/>
  <c r="BP1363" i="6"/>
  <c r="BP1265" i="6"/>
  <c r="BP1398" i="6"/>
  <c r="BP1409" i="6"/>
  <c r="BP795" i="6"/>
  <c r="BP1359" i="6"/>
  <c r="BP813" i="6"/>
  <c r="BP234" i="6"/>
  <c r="BP298" i="6"/>
  <c r="BP19" i="6"/>
  <c r="BP147" i="6"/>
  <c r="BP243" i="6"/>
  <c r="BP631" i="6"/>
  <c r="BP823" i="6"/>
  <c r="BP1015" i="6"/>
  <c r="BP1143" i="6"/>
  <c r="BP595" i="6"/>
  <c r="BP787" i="6"/>
  <c r="BP115" i="6"/>
  <c r="BP211" i="6"/>
  <c r="BP275" i="6"/>
  <c r="BP371" i="6"/>
  <c r="BP7" i="6"/>
  <c r="BP39" i="6"/>
  <c r="BP71" i="6"/>
  <c r="BP103" i="6"/>
  <c r="BP135" i="6"/>
  <c r="BP167" i="6"/>
  <c r="BP199" i="6"/>
  <c r="BP231" i="6"/>
  <c r="BP263" i="6"/>
  <c r="BP295" i="6"/>
  <c r="BP327" i="6"/>
  <c r="BP359" i="6"/>
  <c r="BP391" i="6"/>
  <c r="BP9" i="6"/>
  <c r="BP73" i="6"/>
  <c r="BP105" i="6"/>
  <c r="BP137" i="6"/>
  <c r="BP169" i="6"/>
  <c r="BP201" i="6"/>
  <c r="BP233" i="6"/>
  <c r="BP265" i="6"/>
  <c r="BP297" i="6"/>
  <c r="BP329" i="6"/>
  <c r="BP361" i="6"/>
  <c r="BP393" i="6"/>
  <c r="BP464" i="6"/>
  <c r="BP1328" i="6"/>
  <c r="BP938" i="6"/>
  <c r="BP1293" i="6"/>
  <c r="BX279" i="6"/>
  <c r="BX1271" i="6"/>
  <c r="BX1303" i="6"/>
  <c r="BX5" i="6"/>
  <c r="BP731" i="6"/>
  <c r="BP892" i="6"/>
  <c r="BP749" i="6"/>
  <c r="BP1197" i="6"/>
  <c r="BP859" i="6"/>
  <c r="BP1360" i="6"/>
  <c r="BP1151" i="6"/>
  <c r="BP476" i="6"/>
  <c r="BP592" i="6"/>
  <c r="BP656" i="6"/>
  <c r="BP669" i="6"/>
  <c r="BP1295" i="6"/>
  <c r="BP1243" i="6"/>
  <c r="BP831" i="6"/>
  <c r="BP316" i="6"/>
  <c r="BP490" i="6"/>
  <c r="BP521" i="6"/>
  <c r="BP939" i="6"/>
  <c r="BP1195" i="6"/>
  <c r="BP1131" i="6"/>
  <c r="BP1103" i="6"/>
  <c r="BP1353" i="6"/>
  <c r="BP1451" i="6"/>
  <c r="BP330" i="6"/>
  <c r="BP413" i="6"/>
  <c r="BP426" i="6"/>
  <c r="BP1167" i="6"/>
  <c r="BP83" i="6"/>
  <c r="BP987" i="6"/>
  <c r="BP621" i="6"/>
  <c r="BP685" i="6"/>
  <c r="BX151" i="6"/>
  <c r="BX183" i="6"/>
  <c r="BX215" i="6"/>
  <c r="BX375" i="6"/>
  <c r="BX407" i="6"/>
  <c r="BX535" i="6"/>
  <c r="BX567" i="6"/>
  <c r="BX599" i="6"/>
  <c r="BX663" i="6"/>
  <c r="BP1147" i="6"/>
  <c r="BX1284" i="6"/>
  <c r="BX791" i="6"/>
  <c r="BX823" i="6"/>
  <c r="BX919" i="6"/>
  <c r="BX983" i="6"/>
  <c r="BX1015" i="6"/>
  <c r="BX1079" i="6"/>
  <c r="BX1175" i="6"/>
  <c r="BX1207" i="6"/>
  <c r="BX488" i="6"/>
  <c r="BX584" i="6"/>
  <c r="BX616" i="6"/>
  <c r="BX648" i="6"/>
  <c r="BX680" i="6"/>
  <c r="BX712" i="6"/>
  <c r="BX744" i="6"/>
  <c r="BX776" i="6"/>
  <c r="BX808" i="6"/>
  <c r="BX840" i="6"/>
  <c r="BX872" i="6"/>
  <c r="BX904" i="6"/>
  <c r="BX936" i="6"/>
  <c r="BX968" i="6"/>
  <c r="BX1000" i="6"/>
  <c r="BX1032" i="6"/>
  <c r="BX1064" i="6"/>
  <c r="BX1096" i="6"/>
  <c r="BX1128" i="6"/>
  <c r="BX1160" i="6"/>
  <c r="BX1192" i="6"/>
  <c r="BX1224" i="6"/>
  <c r="BX1256" i="6"/>
  <c r="BX1288" i="6"/>
  <c r="BX1320" i="6"/>
  <c r="BX273" i="6"/>
  <c r="BX305" i="6"/>
  <c r="BX337" i="6"/>
  <c r="BX369" i="6"/>
  <c r="BX401" i="6"/>
  <c r="BX433" i="6"/>
  <c r="BX465" i="6"/>
  <c r="BX497" i="6"/>
  <c r="BX529" i="6"/>
  <c r="BX561" i="6"/>
  <c r="BX593" i="6"/>
  <c r="BX625" i="6"/>
  <c r="BX657" i="6"/>
  <c r="BX689" i="6"/>
  <c r="BX721" i="6"/>
  <c r="BX753" i="6"/>
  <c r="BX785" i="6"/>
  <c r="BX817" i="6"/>
  <c r="BX849" i="6"/>
  <c r="BX881" i="6"/>
  <c r="BX913" i="6"/>
  <c r="BX945" i="6"/>
  <c r="BX977" i="6"/>
  <c r="BX1009" i="6"/>
  <c r="BX1041" i="6"/>
  <c r="BX1073" i="6"/>
  <c r="BX1105" i="6"/>
  <c r="BX1137" i="6"/>
  <c r="BX1169" i="6"/>
  <c r="BX1201" i="6"/>
  <c r="BX1233" i="6"/>
  <c r="BX1265" i="6"/>
  <c r="BX1297" i="6"/>
  <c r="BX26" i="6"/>
  <c r="BX58" i="6"/>
  <c r="BX666" i="6"/>
  <c r="BX698" i="6"/>
  <c r="BX730" i="6"/>
  <c r="BX762" i="6"/>
  <c r="BX794" i="6"/>
  <c r="BX826" i="6"/>
  <c r="BX858" i="6"/>
  <c r="BX890" i="6"/>
  <c r="BX922" i="6"/>
  <c r="BX954" i="6"/>
  <c r="BX986" i="6"/>
  <c r="BX1018" i="6"/>
  <c r="BX1050" i="6"/>
  <c r="BX1082" i="6"/>
  <c r="BX1114" i="6"/>
  <c r="BX1146" i="6"/>
  <c r="BX1178" i="6"/>
  <c r="BP1040" i="6"/>
  <c r="BP10" i="6"/>
  <c r="BP1423" i="6"/>
  <c r="BP1289" i="6"/>
  <c r="BP1039" i="6"/>
  <c r="BP495" i="6"/>
  <c r="BP747" i="6"/>
  <c r="BP1259" i="6"/>
  <c r="BP1424" i="6"/>
  <c r="BP74" i="6"/>
  <c r="BP362" i="6"/>
  <c r="BP1450" i="6"/>
  <c r="BP481" i="6"/>
  <c r="BP170" i="6"/>
  <c r="BP445" i="6"/>
  <c r="BP573" i="6"/>
  <c r="BP601" i="6"/>
  <c r="BP748" i="6"/>
  <c r="BP982" i="6"/>
  <c r="BP1174" i="6"/>
  <c r="BP1206" i="6"/>
  <c r="BP499" i="6"/>
  <c r="BP529" i="6"/>
  <c r="BP871" i="6"/>
  <c r="BP951" i="6"/>
  <c r="BP1107" i="6"/>
  <c r="BP106" i="6"/>
  <c r="BP132" i="6"/>
  <c r="BP1098" i="6"/>
  <c r="BX694" i="6"/>
  <c r="BX726" i="6"/>
  <c r="BX758" i="6"/>
  <c r="BP670" i="6"/>
  <c r="BP293" i="6"/>
  <c r="BP1251" i="6"/>
  <c r="BP1396" i="6"/>
  <c r="BP1067" i="6"/>
  <c r="BP815" i="6"/>
  <c r="BP941" i="6"/>
  <c r="BP1049" i="6"/>
  <c r="BP875" i="6"/>
  <c r="BX568" i="6"/>
  <c r="BX600" i="6"/>
  <c r="BX632" i="6"/>
  <c r="BX664" i="6"/>
  <c r="BX696" i="6"/>
  <c r="BX728" i="6"/>
  <c r="BX760" i="6"/>
  <c r="BX792" i="6"/>
  <c r="BX824" i="6"/>
  <c r="BX856" i="6"/>
  <c r="BX888" i="6"/>
  <c r="BX920" i="6"/>
  <c r="BX952" i="6"/>
  <c r="BX984" i="6"/>
  <c r="BX1016" i="6"/>
  <c r="BX1048" i="6"/>
  <c r="BX1080" i="6"/>
  <c r="BX1112" i="6"/>
  <c r="BX1144" i="6"/>
  <c r="BX1176" i="6"/>
  <c r="BX1208" i="6"/>
  <c r="BX1240" i="6"/>
  <c r="BX1272" i="6"/>
  <c r="BX1304" i="6"/>
  <c r="BX289" i="6"/>
  <c r="BX321" i="6"/>
  <c r="BX353" i="6"/>
  <c r="BX385" i="6"/>
  <c r="BX417" i="6"/>
  <c r="BX449" i="6"/>
  <c r="BX481" i="6"/>
  <c r="BX513" i="6"/>
  <c r="BX545" i="6"/>
  <c r="BX577" i="6"/>
  <c r="BX609" i="6"/>
  <c r="BX641" i="6"/>
  <c r="BX673" i="6"/>
  <c r="BX705" i="6"/>
  <c r="BX737" i="6"/>
  <c r="BX769" i="6"/>
  <c r="BX801" i="6"/>
  <c r="BX833" i="6"/>
  <c r="BX865" i="6"/>
  <c r="BX897" i="6"/>
  <c r="BX929" i="6"/>
  <c r="BX961" i="6"/>
  <c r="BX993" i="6"/>
  <c r="BX1025" i="6"/>
  <c r="BX1057" i="6"/>
  <c r="BX1089" i="6"/>
  <c r="BX1121" i="6"/>
  <c r="BX1153" i="6"/>
  <c r="BX1185" i="6"/>
  <c r="BX1217" i="6"/>
  <c r="BX1249" i="6"/>
  <c r="BX1281" i="6"/>
  <c r="BX1313" i="6"/>
  <c r="BX10" i="6"/>
  <c r="BX42" i="6"/>
  <c r="BX650" i="6"/>
  <c r="BX682" i="6"/>
  <c r="BX714" i="6"/>
  <c r="BX746" i="6"/>
  <c r="BX778" i="6"/>
  <c r="BX810" i="6"/>
  <c r="BX842" i="6"/>
  <c r="BX874" i="6"/>
  <c r="BX906" i="6"/>
  <c r="BX938" i="6"/>
  <c r="BX970" i="6"/>
  <c r="BX1002" i="6"/>
  <c r="BX1034" i="6"/>
  <c r="BX1066" i="6"/>
  <c r="BX1098" i="6"/>
  <c r="BX1130" i="6"/>
  <c r="BX1162" i="6"/>
  <c r="BX46" i="6"/>
  <c r="BP394" i="6"/>
  <c r="BP500" i="6"/>
  <c r="BP1308" i="6"/>
  <c r="BP1322" i="6"/>
  <c r="BP1133" i="6"/>
  <c r="BP1325" i="6"/>
  <c r="BP318" i="6"/>
  <c r="BP1380" i="6"/>
  <c r="BP179" i="6"/>
  <c r="BP1307" i="6"/>
  <c r="BP1211" i="6"/>
  <c r="BP443" i="6"/>
  <c r="BP911" i="6"/>
  <c r="BP1267" i="6"/>
  <c r="BP1379" i="6"/>
  <c r="BP1428" i="6"/>
  <c r="BP493" i="6"/>
  <c r="BP120" i="6"/>
  <c r="BP184" i="6"/>
  <c r="BP469" i="6"/>
  <c r="BP41" i="6"/>
  <c r="BP498" i="6"/>
  <c r="BP1225" i="6"/>
  <c r="BP667" i="6"/>
  <c r="BP24" i="6"/>
  <c r="BP624" i="6"/>
  <c r="BP1065" i="6"/>
  <c r="BP259" i="6"/>
  <c r="BX654" i="6"/>
  <c r="BX686" i="6"/>
  <c r="BX718" i="6"/>
  <c r="BX750" i="6"/>
  <c r="BP566" i="6"/>
  <c r="BP665" i="6"/>
  <c r="BP676" i="6"/>
  <c r="BP729" i="6"/>
  <c r="BP999" i="6"/>
  <c r="BP877" i="6"/>
  <c r="BP1229" i="6"/>
  <c r="BP1261" i="6"/>
  <c r="BP1305" i="6"/>
  <c r="BP575" i="6"/>
  <c r="BP963" i="6"/>
  <c r="BP534" i="6"/>
  <c r="BP688" i="6"/>
  <c r="BP720" i="6"/>
  <c r="BP752" i="6"/>
  <c r="BP784" i="6"/>
  <c r="BP816" i="6"/>
  <c r="BP886" i="6"/>
  <c r="BP973" i="6"/>
  <c r="BP1005" i="6"/>
  <c r="BP1232" i="6"/>
  <c r="BP1357" i="6"/>
  <c r="BP1417" i="6"/>
  <c r="BX790" i="6"/>
  <c r="BP411" i="6"/>
  <c r="BP1371" i="6"/>
  <c r="BP1033" i="6"/>
  <c r="BP603" i="6"/>
  <c r="BP719" i="6"/>
  <c r="BP1115" i="6"/>
  <c r="BX261" i="6"/>
  <c r="BX293" i="6"/>
  <c r="BX325" i="6"/>
  <c r="BP1008" i="6"/>
  <c r="BP152" i="6"/>
  <c r="BP138" i="6"/>
  <c r="BP421" i="6"/>
  <c r="BP458" i="6"/>
  <c r="BP542" i="6"/>
  <c r="BP554" i="6"/>
  <c r="BP586" i="6"/>
  <c r="BP618" i="6"/>
  <c r="BP650" i="6"/>
  <c r="BP684" i="6"/>
  <c r="BP812" i="6"/>
  <c r="BP842" i="6"/>
  <c r="BP874" i="6"/>
  <c r="BP1034" i="6"/>
  <c r="BP1066" i="6"/>
  <c r="BP683" i="6"/>
  <c r="BP841" i="6"/>
  <c r="BP197" i="6"/>
  <c r="BP276" i="6"/>
  <c r="BP976" i="6"/>
  <c r="BP1084" i="6"/>
  <c r="BP1179" i="6"/>
  <c r="BP69" i="6"/>
  <c r="BP116" i="6"/>
  <c r="BP202" i="6"/>
  <c r="BP252" i="6"/>
  <c r="BP484" i="6"/>
  <c r="BP496" i="6"/>
  <c r="BP844" i="6"/>
  <c r="BP465" i="6"/>
  <c r="BP248" i="6"/>
  <c r="BP158" i="6"/>
  <c r="BP357" i="6"/>
  <c r="BP1425" i="6"/>
  <c r="BP777" i="6"/>
  <c r="BP559" i="6"/>
  <c r="BP931" i="6"/>
  <c r="BP1200" i="6"/>
  <c r="BP400" i="6"/>
  <c r="BP522" i="6"/>
  <c r="BP708" i="6"/>
  <c r="BP906" i="6"/>
  <c r="BP970" i="6"/>
  <c r="BP1002" i="6"/>
  <c r="BP1316" i="6"/>
  <c r="BX1316" i="6"/>
  <c r="BP1415" i="6"/>
  <c r="BP325" i="6"/>
  <c r="BP821" i="6"/>
  <c r="BP511" i="6"/>
  <c r="BP867" i="6"/>
  <c r="BP1023" i="6"/>
  <c r="BP1059" i="6"/>
  <c r="BP692" i="6"/>
  <c r="BP114" i="6"/>
  <c r="BP818" i="6"/>
  <c r="BP1458" i="6"/>
  <c r="BP1164" i="6"/>
  <c r="BP1109" i="6"/>
  <c r="BP1278" i="6"/>
  <c r="BP532" i="6"/>
  <c r="BP981" i="6"/>
  <c r="BP1013" i="6"/>
  <c r="BO1464" i="6"/>
  <c r="BP1464" i="6" s="1"/>
  <c r="BP348" i="6"/>
  <c r="BP853" i="6"/>
  <c r="BP178" i="6"/>
  <c r="BP563" i="6"/>
  <c r="BP37" i="6"/>
  <c r="BP364" i="6"/>
  <c r="BP397" i="6"/>
  <c r="BP696" i="6"/>
  <c r="BP629" i="6"/>
  <c r="BP269" i="6"/>
  <c r="BP947" i="6"/>
  <c r="BP306" i="6"/>
  <c r="BP543" i="6"/>
  <c r="BP675" i="6"/>
  <c r="BP1443" i="6"/>
  <c r="BP444" i="6"/>
  <c r="BP620" i="6"/>
  <c r="BP336" i="6"/>
  <c r="BP528" i="6"/>
  <c r="BP560" i="6"/>
  <c r="BO880" i="6"/>
  <c r="BP880" i="6" s="1"/>
  <c r="BP1236" i="6"/>
  <c r="BP1012" i="6"/>
  <c r="BP1212" i="6"/>
  <c r="BP571" i="6"/>
  <c r="BX357" i="6"/>
  <c r="BX389" i="6"/>
  <c r="BX421" i="6"/>
  <c r="BX453" i="6"/>
  <c r="BX485" i="6"/>
  <c r="BX517" i="6"/>
  <c r="BX549" i="6"/>
  <c r="BX581" i="6"/>
  <c r="BX613" i="6"/>
  <c r="BX645" i="6"/>
  <c r="BX677" i="6"/>
  <c r="BX709" i="6"/>
  <c r="BX741" i="6"/>
  <c r="BP652" i="6"/>
  <c r="BP307" i="6"/>
  <c r="BP76" i="6"/>
  <c r="BP216" i="6"/>
  <c r="BP848" i="6"/>
  <c r="BP483" i="6"/>
  <c r="BP1003" i="6"/>
  <c r="BP42" i="6"/>
  <c r="BP146" i="6"/>
  <c r="BP229" i="6"/>
  <c r="BP605" i="6"/>
  <c r="BP713" i="6"/>
  <c r="BP860" i="6"/>
  <c r="BP900" i="6"/>
  <c r="BP921" i="6"/>
  <c r="BP932" i="6"/>
  <c r="BP958" i="6"/>
  <c r="BP1097" i="6"/>
  <c r="BP1113" i="6"/>
  <c r="BP1161" i="6"/>
  <c r="BP1177" i="6"/>
  <c r="BP1052" i="6"/>
  <c r="BP1369" i="6"/>
  <c r="BP1392" i="6"/>
  <c r="BP1453" i="6"/>
  <c r="BX269" i="6"/>
  <c r="BP1136" i="6"/>
  <c r="BP1072" i="6"/>
  <c r="BP51" i="6"/>
  <c r="BP1168" i="6"/>
  <c r="BP56" i="6"/>
  <c r="BP92" i="6"/>
  <c r="BP312" i="6"/>
  <c r="BP432" i="6"/>
  <c r="BP541" i="6"/>
  <c r="BP682" i="6"/>
  <c r="BP714" i="6"/>
  <c r="BP746" i="6"/>
  <c r="BP778" i="6"/>
  <c r="BP810" i="6"/>
  <c r="BP1456" i="6"/>
  <c r="BP912" i="6"/>
  <c r="BP944" i="6"/>
  <c r="BP1130" i="6"/>
  <c r="BP1162" i="6"/>
  <c r="BP1194" i="6"/>
  <c r="BX30" i="6"/>
  <c r="BX62" i="6"/>
  <c r="BX670" i="6"/>
  <c r="BX702" i="6"/>
  <c r="BX734" i="6"/>
  <c r="BX766" i="6"/>
  <c r="BX798" i="6"/>
  <c r="BX830" i="6"/>
  <c r="BX862" i="6"/>
  <c r="BX894" i="6"/>
  <c r="BX926" i="6"/>
  <c r="BX958" i="6"/>
  <c r="BX990" i="6"/>
  <c r="BX1022" i="6"/>
  <c r="BX1054" i="6"/>
  <c r="BX1086" i="6"/>
  <c r="BX1118" i="6"/>
  <c r="BX1150" i="6"/>
  <c r="BX1182" i="6"/>
  <c r="BP801" i="6"/>
  <c r="BP850" i="6"/>
  <c r="BP1045" i="6"/>
  <c r="BP1077" i="6"/>
  <c r="BP948" i="6"/>
  <c r="BP1076" i="6"/>
  <c r="BP292" i="6"/>
  <c r="BP338" i="6"/>
  <c r="BP370" i="6"/>
  <c r="BP600" i="6"/>
  <c r="BP632" i="6"/>
  <c r="BP693" i="6"/>
  <c r="BP724" i="6"/>
  <c r="BP757" i="6"/>
  <c r="BP882" i="6"/>
  <c r="BP908" i="6"/>
  <c r="BP1118" i="6"/>
  <c r="BP1150" i="6"/>
  <c r="BP1223" i="6"/>
  <c r="BP1367" i="6"/>
  <c r="BP929" i="6"/>
  <c r="BP883" i="6"/>
  <c r="BP903" i="6"/>
  <c r="BP101" i="6"/>
  <c r="BP446" i="6"/>
  <c r="BP472" i="6"/>
  <c r="BP664" i="6"/>
  <c r="BP728" i="6"/>
  <c r="BP760" i="6"/>
  <c r="BP792" i="6"/>
  <c r="BP862" i="6"/>
  <c r="BP978" i="6"/>
  <c r="BP1010" i="6"/>
  <c r="BP1111" i="6"/>
  <c r="BP984" i="6"/>
  <c r="BP1112" i="6"/>
  <c r="BP1144" i="6"/>
  <c r="BP242" i="6"/>
  <c r="BP1141" i="6"/>
  <c r="BP796" i="6"/>
  <c r="BP914" i="6"/>
  <c r="BP1016" i="6"/>
  <c r="BP1429" i="6"/>
  <c r="BP1461" i="6"/>
  <c r="BP1159" i="6"/>
  <c r="BP1239" i="6"/>
  <c r="BP1420" i="6"/>
  <c r="BP523" i="6"/>
  <c r="BP983" i="6"/>
  <c r="BP467" i="6"/>
  <c r="BP365" i="6"/>
  <c r="BP389" i="6"/>
  <c r="BP402" i="6"/>
  <c r="BP510" i="6"/>
  <c r="BP524" i="6"/>
  <c r="BP536" i="6"/>
  <c r="BP677" i="6"/>
  <c r="BP741" i="6"/>
  <c r="BP805" i="6"/>
  <c r="BP657" i="6"/>
  <c r="BP865" i="6"/>
  <c r="BP1426" i="6"/>
  <c r="BP1438" i="6"/>
  <c r="BP535" i="6"/>
  <c r="BP611" i="6"/>
  <c r="BP803" i="6"/>
  <c r="BP919" i="6"/>
  <c r="BP1313" i="6"/>
  <c r="BP884" i="6"/>
  <c r="BP160" i="6"/>
  <c r="BP376" i="6"/>
  <c r="BP478" i="6"/>
  <c r="BP824" i="6"/>
  <c r="BP1272" i="6"/>
  <c r="BP599" i="6"/>
  <c r="BP286" i="6"/>
  <c r="BP18" i="6"/>
  <c r="BP45" i="6"/>
  <c r="BP141" i="6"/>
  <c r="BP164" i="6"/>
  <c r="BP228" i="6"/>
  <c r="BP350" i="6"/>
  <c r="BP504" i="6"/>
  <c r="BP562" i="6"/>
  <c r="BP734" i="6"/>
  <c r="BP766" i="6"/>
  <c r="BP798" i="6"/>
  <c r="BP888" i="6"/>
  <c r="BP917" i="6"/>
  <c r="BP990" i="6"/>
  <c r="BP1042" i="6"/>
  <c r="BP1205" i="6"/>
  <c r="BP1237" i="6"/>
  <c r="BP1431" i="6"/>
  <c r="BP569" i="6"/>
  <c r="BP995" i="6"/>
  <c r="BP497" i="6"/>
  <c r="BP1075" i="6"/>
  <c r="BP647" i="6"/>
  <c r="BP1315" i="6"/>
  <c r="BP82" i="6"/>
  <c r="BP254" i="6"/>
  <c r="BP288" i="6"/>
  <c r="BP414" i="6"/>
  <c r="BP440" i="6"/>
  <c r="BP525" i="6"/>
  <c r="BP581" i="6"/>
  <c r="BP613" i="6"/>
  <c r="BP721" i="6"/>
  <c r="BP732" i="6"/>
  <c r="BP785" i="6"/>
  <c r="BP856" i="6"/>
  <c r="BP727" i="6"/>
  <c r="BP1394" i="6"/>
  <c r="BP668" i="6"/>
  <c r="BP690" i="6"/>
  <c r="BP64" i="6"/>
  <c r="BP108" i="6"/>
  <c r="BP205" i="6"/>
  <c r="BP274" i="6"/>
  <c r="BP548" i="6"/>
  <c r="BP940" i="6"/>
  <c r="BP1022" i="6"/>
  <c r="BP1048" i="6"/>
  <c r="BP1074" i="6"/>
  <c r="BP1132" i="6"/>
  <c r="BP1173" i="6"/>
  <c r="BP1301" i="6"/>
  <c r="BP1333" i="6"/>
  <c r="BP1406" i="6"/>
  <c r="BP1175" i="6"/>
  <c r="BP1364" i="6"/>
  <c r="BP627" i="6"/>
  <c r="BP50" i="6"/>
  <c r="BP62" i="6"/>
  <c r="BP96" i="6"/>
  <c r="BP140" i="6"/>
  <c r="BP173" i="6"/>
  <c r="BP13" i="6"/>
  <c r="BP1054" i="6"/>
  <c r="BP1106" i="6"/>
  <c r="BP1138" i="6"/>
  <c r="BP1170" i="6"/>
  <c r="BP1459" i="6"/>
  <c r="BP1240" i="6"/>
  <c r="BP1340" i="6"/>
  <c r="BP301" i="6"/>
  <c r="BP324" i="6"/>
  <c r="BP492" i="6"/>
  <c r="BP702" i="6"/>
  <c r="BP756" i="6"/>
  <c r="BP830" i="6"/>
  <c r="BP1244" i="6"/>
  <c r="BP1264" i="6"/>
  <c r="BP1296" i="6"/>
  <c r="BP1330" i="6"/>
  <c r="BP1362" i="6"/>
  <c r="BP473" i="6"/>
  <c r="BP1377" i="6"/>
  <c r="BP466" i="6"/>
  <c r="BP109" i="6"/>
  <c r="BP126" i="6"/>
  <c r="BP192" i="6"/>
  <c r="BP568" i="6"/>
  <c r="BP594" i="6"/>
  <c r="BP626" i="6"/>
  <c r="BP868" i="6"/>
  <c r="BP920" i="6"/>
  <c r="BP1080" i="6"/>
  <c r="BP1374" i="6"/>
  <c r="BP609" i="6"/>
  <c r="BP1057" i="6"/>
  <c r="BP711" i="6"/>
  <c r="BP1203" i="6"/>
  <c r="BP52" i="6"/>
  <c r="BP94" i="6"/>
  <c r="BP128" i="6"/>
  <c r="BP172" i="6"/>
  <c r="BP237" i="6"/>
  <c r="BP434" i="6"/>
  <c r="BP516" i="6"/>
  <c r="BP952" i="6"/>
  <c r="BP1182" i="6"/>
  <c r="BP1214" i="6"/>
  <c r="BP1246" i="6"/>
  <c r="BP1351" i="6"/>
  <c r="BP755" i="6"/>
  <c r="BP775" i="6"/>
  <c r="BP165" i="6"/>
  <c r="BP190" i="6"/>
  <c r="BP224" i="6"/>
  <c r="BP382" i="6"/>
  <c r="BP408" i="6"/>
  <c r="BP420" i="6"/>
  <c r="BP530" i="6"/>
  <c r="BP574" i="6"/>
  <c r="BP606" i="6"/>
  <c r="BP638" i="6"/>
  <c r="BP849" i="6"/>
  <c r="BP1208" i="6"/>
  <c r="BP1276" i="6"/>
  <c r="BP1297" i="6"/>
  <c r="BP703" i="6"/>
  <c r="BP959" i="6"/>
  <c r="BP1249" i="6"/>
  <c r="BP791" i="6"/>
  <c r="BP1047" i="6"/>
  <c r="BP1395" i="6"/>
  <c r="BP415" i="6"/>
  <c r="BP673" i="6"/>
  <c r="BP737" i="6"/>
  <c r="BP1202" i="6"/>
  <c r="BP1234" i="6"/>
  <c r="BP980" i="6"/>
  <c r="BP1108" i="6"/>
  <c r="BP967" i="6"/>
  <c r="BP1233" i="6"/>
  <c r="BO5" i="6"/>
  <c r="BP261" i="6"/>
  <c r="BP280" i="6"/>
  <c r="BP1104" i="6"/>
  <c r="BP1215" i="6"/>
  <c r="BX285" i="6"/>
  <c r="BX317" i="6"/>
  <c r="BX349" i="6"/>
  <c r="BX381" i="6"/>
  <c r="BX413" i="6"/>
  <c r="BX445" i="6"/>
  <c r="BX477" i="6"/>
  <c r="BX509" i="6"/>
  <c r="BX541" i="6"/>
  <c r="BX573" i="6"/>
  <c r="BX605" i="6"/>
  <c r="BX637" i="6"/>
  <c r="BX669" i="6"/>
  <c r="BX701" i="6"/>
  <c r="BX733" i="6"/>
  <c r="BX765" i="6"/>
  <c r="BX797" i="6"/>
  <c r="BX829" i="6"/>
  <c r="BX861" i="6"/>
  <c r="BX893" i="6"/>
  <c r="BX925" i="6"/>
  <c r="BX957" i="6"/>
  <c r="BX989" i="6"/>
  <c r="BX1021" i="6"/>
  <c r="BX1053" i="6"/>
  <c r="BX1085" i="6"/>
  <c r="BX1117" i="6"/>
  <c r="BX1149" i="6"/>
  <c r="BX1181" i="6"/>
  <c r="BX1213" i="6"/>
  <c r="BX1245" i="6"/>
  <c r="BX1277" i="6"/>
  <c r="BX1309" i="6"/>
  <c r="BX806" i="6"/>
  <c r="BX838" i="6"/>
  <c r="BX870" i="6"/>
  <c r="BX902" i="6"/>
  <c r="BX934" i="6"/>
  <c r="BX966" i="6"/>
  <c r="BX998" i="6"/>
  <c r="BX1030" i="6"/>
  <c r="BX1062" i="6"/>
  <c r="BX1094" i="6"/>
  <c r="BX1126" i="6"/>
  <c r="BX1158" i="6"/>
  <c r="BP1020" i="6"/>
  <c r="BP1266" i="6"/>
  <c r="BP1298" i="6"/>
  <c r="BP1310" i="6"/>
  <c r="BP1342" i="6"/>
  <c r="BP1365" i="6"/>
  <c r="BP1386" i="6"/>
  <c r="BP1397" i="6"/>
  <c r="BP1418" i="6"/>
  <c r="BP1441" i="6"/>
  <c r="BP455" i="6"/>
  <c r="BP539" i="6"/>
  <c r="BP615" i="6"/>
  <c r="BP655" i="6"/>
  <c r="BP691" i="6"/>
  <c r="BP767" i="6"/>
  <c r="BP807" i="6"/>
  <c r="BP847" i="6"/>
  <c r="BP887" i="6"/>
  <c r="BP1123" i="6"/>
  <c r="BP1271" i="6"/>
  <c r="BP1383" i="6"/>
  <c r="BP1435" i="6"/>
  <c r="BP1463" i="6"/>
  <c r="BP1331" i="6"/>
  <c r="BP1043" i="6"/>
  <c r="BX773" i="6"/>
  <c r="BX805" i="6"/>
  <c r="BX837" i="6"/>
  <c r="BX869" i="6"/>
  <c r="BX901" i="6"/>
  <c r="BX933" i="6"/>
  <c r="BX965" i="6"/>
  <c r="BX997" i="6"/>
  <c r="BX1029" i="6"/>
  <c r="BX1061" i="6"/>
  <c r="BX1093" i="6"/>
  <c r="BX1125" i="6"/>
  <c r="BX1157" i="6"/>
  <c r="BX1189" i="6"/>
  <c r="BX1221" i="6"/>
  <c r="BX1253" i="6"/>
  <c r="BX1285" i="6"/>
  <c r="BX1317" i="6"/>
  <c r="BX14" i="6"/>
  <c r="BP1432" i="6"/>
  <c r="BP1087" i="6"/>
  <c r="BX1276" i="6"/>
  <c r="BX1308" i="6"/>
  <c r="BX782" i="6"/>
  <c r="BX814" i="6"/>
  <c r="BX846" i="6"/>
  <c r="BX878" i="6"/>
  <c r="BX910" i="6"/>
  <c r="BX942" i="6"/>
  <c r="BX974" i="6"/>
  <c r="BX1006" i="6"/>
  <c r="BX1038" i="6"/>
  <c r="BX1070" i="6"/>
  <c r="BX1102" i="6"/>
  <c r="BX1134" i="6"/>
  <c r="BX1166" i="6"/>
  <c r="BP649" i="6"/>
  <c r="BP583" i="6"/>
  <c r="BP339" i="6"/>
  <c r="BP44" i="6"/>
  <c r="BP77" i="6"/>
  <c r="BP88" i="6"/>
  <c r="BP133" i="6"/>
  <c r="BP210" i="6"/>
  <c r="BP222" i="6"/>
  <c r="BP266" i="6"/>
  <c r="BP300" i="6"/>
  <c r="BP333" i="6"/>
  <c r="BP344" i="6"/>
  <c r="BP368" i="6"/>
  <c r="BP441" i="6"/>
  <c r="BP453" i="6"/>
  <c r="BP549" i="6"/>
  <c r="BP593" i="6"/>
  <c r="BP604" i="6"/>
  <c r="BP658" i="6"/>
  <c r="BP722" i="6"/>
  <c r="BP733" i="6"/>
  <c r="BP754" i="6"/>
  <c r="BP786" i="6"/>
  <c r="BP797" i="6"/>
  <c r="BP857" i="6"/>
  <c r="BP894" i="6"/>
  <c r="BP905" i="6"/>
  <c r="BP926" i="6"/>
  <c r="BP949" i="6"/>
  <c r="BP969" i="6"/>
  <c r="BP985" i="6"/>
  <c r="BP1037" i="6"/>
  <c r="BP1069" i="6"/>
  <c r="BP1086" i="6"/>
  <c r="BP1060" i="6"/>
  <c r="BP1092" i="6"/>
  <c r="BP1124" i="6"/>
  <c r="BP1156" i="6"/>
  <c r="BP1258" i="6"/>
  <c r="BP1269" i="6"/>
  <c r="BP1290" i="6"/>
  <c r="BP1302" i="6"/>
  <c r="BP1334" i="6"/>
  <c r="BP1356" i="6"/>
  <c r="BP1368" i="6"/>
  <c r="BP1389" i="6"/>
  <c r="BP1400" i="6"/>
  <c r="BP1421" i="6"/>
  <c r="BP1433" i="6"/>
  <c r="BP1444" i="6"/>
  <c r="BP431" i="6"/>
  <c r="BP489" i="6"/>
  <c r="BP895" i="6"/>
  <c r="BP1051" i="6"/>
  <c r="BP1279" i="6"/>
  <c r="BX2" i="6"/>
  <c r="BX301" i="6"/>
  <c r="BX333" i="6"/>
  <c r="BX365" i="6"/>
  <c r="BX397" i="6"/>
  <c r="BX429" i="6"/>
  <c r="BX461" i="6"/>
  <c r="BX493" i="6"/>
  <c r="BX525" i="6"/>
  <c r="BX557" i="6"/>
  <c r="BX589" i="6"/>
  <c r="BX621" i="6"/>
  <c r="BX653" i="6"/>
  <c r="BX685" i="6"/>
  <c r="BX717" i="6"/>
  <c r="BX749" i="6"/>
  <c r="BX781" i="6"/>
  <c r="BX813" i="6"/>
  <c r="BX845" i="6"/>
  <c r="BX877" i="6"/>
  <c r="BX909" i="6"/>
  <c r="BX941" i="6"/>
  <c r="BX973" i="6"/>
  <c r="BX1005" i="6"/>
  <c r="BX1037" i="6"/>
  <c r="BX1069" i="6"/>
  <c r="BX1101" i="6"/>
  <c r="BX1133" i="6"/>
  <c r="BX1165" i="6"/>
  <c r="BX1197" i="6"/>
  <c r="BX1229" i="6"/>
  <c r="BX1261" i="6"/>
  <c r="BX1293" i="6"/>
  <c r="BX1325" i="6"/>
  <c r="BX22" i="6"/>
  <c r="BP1196" i="6"/>
  <c r="BP1260" i="6"/>
  <c r="BP1292" i="6"/>
  <c r="BP1304" i="6"/>
  <c r="BP1336" i="6"/>
  <c r="BP407" i="6"/>
  <c r="BP435" i="6"/>
  <c r="BP463" i="6"/>
  <c r="BP491" i="6"/>
  <c r="BP591" i="6"/>
  <c r="BP783" i="6"/>
  <c r="BP975" i="6"/>
  <c r="BP1343" i="6"/>
  <c r="BX576" i="6"/>
  <c r="BX608" i="6"/>
  <c r="BX640" i="6"/>
  <c r="BX672" i="6"/>
  <c r="BX704" i="6"/>
  <c r="BX736" i="6"/>
  <c r="BX768" i="6"/>
  <c r="BX800" i="6"/>
  <c r="BX832" i="6"/>
  <c r="BX864" i="6"/>
  <c r="BX896" i="6"/>
  <c r="BX928" i="6"/>
  <c r="BX960" i="6"/>
  <c r="BX992" i="6"/>
  <c r="BX1024" i="6"/>
  <c r="BX1056" i="6"/>
  <c r="BX1088" i="6"/>
  <c r="BX1120" i="6"/>
  <c r="BX1152" i="6"/>
  <c r="BX1184" i="6"/>
  <c r="BX1216" i="6"/>
  <c r="BX1248" i="6"/>
  <c r="BX1280" i="6"/>
  <c r="BX1312" i="6"/>
  <c r="BX297" i="6"/>
  <c r="BX329" i="6"/>
  <c r="BX361" i="6"/>
  <c r="BX393" i="6"/>
  <c r="BX425" i="6"/>
  <c r="BX457" i="6"/>
  <c r="BX489" i="6"/>
  <c r="BX521" i="6"/>
  <c r="BX553" i="6"/>
  <c r="BX585" i="6"/>
  <c r="BX617" i="6"/>
  <c r="BX649" i="6"/>
  <c r="BX681" i="6"/>
  <c r="BX713" i="6"/>
  <c r="BX745" i="6"/>
  <c r="BX777" i="6"/>
  <c r="BX809" i="6"/>
  <c r="BX841" i="6"/>
  <c r="BX873" i="6"/>
  <c r="BX905" i="6"/>
  <c r="BX937" i="6"/>
  <c r="BX969" i="6"/>
  <c r="BX1001" i="6"/>
  <c r="BX1033" i="6"/>
  <c r="BX1065" i="6"/>
  <c r="BX1097" i="6"/>
  <c r="BX1129" i="6"/>
  <c r="BX1161" i="6"/>
  <c r="BX1193" i="6"/>
  <c r="BX1225" i="6"/>
  <c r="BX1257" i="6"/>
  <c r="BX1289" i="6"/>
  <c r="BX1321" i="6"/>
  <c r="BX18" i="6"/>
  <c r="BX50" i="6"/>
  <c r="BX658" i="6"/>
  <c r="BX690" i="6"/>
  <c r="BX722" i="6"/>
  <c r="BX754" i="6"/>
  <c r="BX786" i="6"/>
  <c r="BX818" i="6"/>
  <c r="BX850" i="6"/>
  <c r="BX882" i="6"/>
  <c r="BX914" i="6"/>
  <c r="BX946" i="6"/>
  <c r="BX978" i="6"/>
  <c r="BX1010" i="6"/>
  <c r="BX1042" i="6"/>
  <c r="BX1074" i="6"/>
  <c r="BX1106" i="6"/>
  <c r="BX1138" i="6"/>
  <c r="BX1170" i="6"/>
  <c r="BX822" i="6"/>
  <c r="BX854" i="6"/>
  <c r="BX886" i="6"/>
  <c r="BX918" i="6"/>
  <c r="BX950" i="6"/>
  <c r="BX982" i="6"/>
  <c r="BX1014" i="6"/>
  <c r="BX1046" i="6"/>
  <c r="BX1078" i="6"/>
  <c r="BX1110" i="6"/>
  <c r="BX1142" i="6"/>
  <c r="BX1174" i="6"/>
  <c r="BX1464" i="6"/>
  <c r="BX277" i="6"/>
  <c r="BX309" i="6"/>
  <c r="BX341" i="6"/>
  <c r="BX373" i="6"/>
  <c r="BX405" i="6"/>
  <c r="BX437" i="6"/>
  <c r="BX469" i="6"/>
  <c r="BX501" i="6"/>
  <c r="BX533" i="6"/>
  <c r="BX565" i="6"/>
  <c r="BX597" i="6"/>
  <c r="BX629" i="6"/>
  <c r="BX661" i="6"/>
  <c r="BX693" i="6"/>
  <c r="BX725" i="6"/>
  <c r="BX757" i="6"/>
  <c r="BX789" i="6"/>
  <c r="BX821" i="6"/>
  <c r="BX853" i="6"/>
  <c r="BX885" i="6"/>
  <c r="BX917" i="6"/>
  <c r="BX949" i="6"/>
  <c r="BX981" i="6"/>
  <c r="BX1013" i="6"/>
  <c r="BX1045" i="6"/>
  <c r="BX1077" i="6"/>
  <c r="BX1109" i="6"/>
  <c r="BX1141" i="6"/>
  <c r="BX1173" i="6"/>
  <c r="BX1205" i="6"/>
  <c r="BX1237" i="6"/>
  <c r="BX1269" i="6"/>
  <c r="BX1301" i="6"/>
  <c r="BP671" i="6"/>
  <c r="BP1385" i="6"/>
  <c r="BP99" i="6"/>
  <c r="BP763" i="6"/>
  <c r="BP89" i="6"/>
  <c r="BP745" i="6"/>
  <c r="BP891" i="6"/>
  <c r="BP291" i="6"/>
  <c r="BP131" i="6"/>
  <c r="BP55" i="6"/>
  <c r="BP87" i="6"/>
  <c r="BP119" i="6"/>
  <c r="BP183" i="6"/>
  <c r="BP215" i="6"/>
  <c r="BP247" i="6"/>
  <c r="BP375" i="6"/>
  <c r="BP313" i="6"/>
  <c r="BP681" i="6"/>
  <c r="BP387" i="6"/>
  <c r="BP547" i="6"/>
  <c r="BP1247" i="6"/>
  <c r="BP545" i="6"/>
  <c r="BP345" i="6"/>
  <c r="BP163" i="6"/>
  <c r="BP735" i="6"/>
  <c r="BP311" i="6"/>
  <c r="BP635" i="6"/>
  <c r="BP1275" i="6"/>
  <c r="BP937" i="6"/>
  <c r="BP1001" i="6"/>
  <c r="BP1121" i="6"/>
  <c r="BP699" i="6"/>
  <c r="BP343" i="6"/>
  <c r="BP25" i="6"/>
  <c r="BP1183" i="6"/>
  <c r="BP1311" i="6"/>
  <c r="BP1375" i="6"/>
  <c r="BP1339" i="6"/>
  <c r="BP227" i="6"/>
  <c r="BP553" i="6"/>
  <c r="BP663" i="6"/>
  <c r="BP863" i="6"/>
  <c r="BP1055" i="6"/>
  <c r="BP809" i="6"/>
  <c r="BP419" i="6"/>
  <c r="BP185" i="6"/>
  <c r="BP1449" i="6"/>
  <c r="BP425" i="6"/>
  <c r="BP23" i="6"/>
  <c r="BP927" i="6"/>
  <c r="BP1403" i="6"/>
  <c r="BP151" i="6"/>
  <c r="BP249" i="6"/>
  <c r="BP281" i="6"/>
  <c r="BP153" i="6"/>
  <c r="BP405" i="6"/>
  <c r="BP533" i="6"/>
  <c r="BP1321" i="6"/>
  <c r="BP35" i="6"/>
  <c r="BP827" i="6"/>
  <c r="BP195" i="6"/>
  <c r="BP217" i="6"/>
  <c r="BP873" i="6"/>
  <c r="BP377" i="6"/>
  <c r="BP993" i="6"/>
  <c r="BP1129" i="6"/>
  <c r="BP1193" i="6"/>
  <c r="BP417" i="6"/>
  <c r="BP475" i="6"/>
  <c r="BP799" i="6"/>
  <c r="BP955" i="6"/>
  <c r="BP991" i="6"/>
  <c r="BP913" i="6"/>
  <c r="BP945" i="6"/>
  <c r="BP1127" i="6"/>
  <c r="BP1105" i="6"/>
  <c r="BP1137" i="6"/>
  <c r="BP1153" i="6"/>
  <c r="BP1169" i="6"/>
  <c r="BP1185" i="6"/>
  <c r="BP1447" i="6"/>
  <c r="BP1345" i="6"/>
  <c r="BP447" i="6"/>
  <c r="BP503" i="6"/>
  <c r="BP531" i="6"/>
  <c r="BP567" i="6"/>
  <c r="BP643" i="6"/>
  <c r="BP679" i="6"/>
  <c r="BP759" i="6"/>
  <c r="BP839" i="6"/>
  <c r="BP915" i="6"/>
  <c r="BP1031" i="6"/>
  <c r="BP1303" i="6"/>
  <c r="BP1427" i="6"/>
  <c r="BP1041" i="6"/>
  <c r="BP1073" i="6"/>
  <c r="BP977" i="6"/>
  <c r="BP1009" i="6"/>
  <c r="BP1095" i="6"/>
  <c r="BP1329" i="6"/>
  <c r="BP1361" i="6"/>
  <c r="BP1457" i="6"/>
  <c r="BP401" i="6"/>
  <c r="BP459" i="6"/>
  <c r="BP587" i="6"/>
  <c r="BP659" i="6"/>
  <c r="BP739" i="6"/>
  <c r="BP819" i="6"/>
  <c r="BP855" i="6"/>
  <c r="BP935" i="6"/>
  <c r="BP1089" i="6"/>
  <c r="BP1139" i="6"/>
  <c r="BP1187" i="6"/>
  <c r="BP1335" i="6"/>
  <c r="BP1399" i="6"/>
  <c r="BP6" i="6"/>
  <c r="BP3" i="6"/>
  <c r="BP5" i="6" l="1"/>
  <c r="AP3" i="6" l="1"/>
  <c r="AR3" i="6" s="1"/>
  <c r="AP4" i="6"/>
  <c r="AR4" i="6" s="1"/>
  <c r="AP5" i="6"/>
  <c r="AR5" i="6" s="1"/>
  <c r="AP6" i="6"/>
  <c r="AR6" i="6" s="1"/>
  <c r="AP7" i="6"/>
  <c r="AR7" i="6" s="1"/>
  <c r="AP8" i="6"/>
  <c r="AR8" i="6" s="1"/>
  <c r="AP9" i="6"/>
  <c r="AR9" i="6" s="1"/>
  <c r="AP10" i="6"/>
  <c r="AR10" i="6" s="1"/>
  <c r="AP11" i="6"/>
  <c r="AR11" i="6" s="1"/>
  <c r="AP12" i="6"/>
  <c r="AR12" i="6" s="1"/>
  <c r="AP13" i="6"/>
  <c r="AR13" i="6" s="1"/>
  <c r="AP14" i="6"/>
  <c r="AR14" i="6" s="1"/>
  <c r="AP15" i="6"/>
  <c r="AR15" i="6" s="1"/>
  <c r="AP16" i="6"/>
  <c r="AR16" i="6" s="1"/>
  <c r="AP17" i="6"/>
  <c r="AR17" i="6" s="1"/>
  <c r="AP18" i="6"/>
  <c r="AR18" i="6" s="1"/>
  <c r="AP19" i="6"/>
  <c r="AR19" i="6" s="1"/>
  <c r="AP20" i="6"/>
  <c r="AR20" i="6" s="1"/>
  <c r="AP21" i="6"/>
  <c r="AR21" i="6" s="1"/>
  <c r="AP22" i="6"/>
  <c r="AR22" i="6" s="1"/>
  <c r="AP23" i="6"/>
  <c r="AR23" i="6" s="1"/>
  <c r="AP24" i="6"/>
  <c r="AR24" i="6" s="1"/>
  <c r="AP25" i="6"/>
  <c r="AR25" i="6" s="1"/>
  <c r="AP26" i="6"/>
  <c r="AR26" i="6" s="1"/>
  <c r="AP27" i="6"/>
  <c r="AR27" i="6" s="1"/>
  <c r="AP28" i="6"/>
  <c r="AR28" i="6" s="1"/>
  <c r="AP29" i="6"/>
  <c r="AR29" i="6" s="1"/>
  <c r="AP30" i="6"/>
  <c r="AR30" i="6" s="1"/>
  <c r="AP31" i="6"/>
  <c r="AR31" i="6" s="1"/>
  <c r="AP32" i="6"/>
  <c r="AR32" i="6" s="1"/>
  <c r="AP33" i="6"/>
  <c r="AR33" i="6" s="1"/>
  <c r="AP34" i="6"/>
  <c r="AR34" i="6" s="1"/>
  <c r="AP35" i="6"/>
  <c r="AR35" i="6" s="1"/>
  <c r="AP36" i="6"/>
  <c r="AR36" i="6" s="1"/>
  <c r="AP37" i="6"/>
  <c r="AR37" i="6" s="1"/>
  <c r="AP38" i="6"/>
  <c r="AR38" i="6" s="1"/>
  <c r="AP39" i="6"/>
  <c r="AR39" i="6" s="1"/>
  <c r="AP40" i="6"/>
  <c r="AR40" i="6" s="1"/>
  <c r="AP41" i="6"/>
  <c r="AR41" i="6" s="1"/>
  <c r="AP42" i="6"/>
  <c r="AR42" i="6" s="1"/>
  <c r="AP43" i="6"/>
  <c r="AR43" i="6" s="1"/>
  <c r="AP44" i="6"/>
  <c r="AR44" i="6" s="1"/>
  <c r="AP45" i="6"/>
  <c r="AR45" i="6" s="1"/>
  <c r="AP46" i="6"/>
  <c r="AR46" i="6" s="1"/>
  <c r="AP47" i="6"/>
  <c r="AR47" i="6" s="1"/>
  <c r="AP48" i="6"/>
  <c r="AR48" i="6" s="1"/>
  <c r="AP49" i="6"/>
  <c r="AR49" i="6" s="1"/>
  <c r="AP50" i="6"/>
  <c r="AR50" i="6" s="1"/>
  <c r="AP51" i="6"/>
  <c r="AR51" i="6" s="1"/>
  <c r="AP52" i="6"/>
  <c r="AR52" i="6" s="1"/>
  <c r="AP53" i="6"/>
  <c r="AR53" i="6" s="1"/>
  <c r="AP54" i="6"/>
  <c r="AR54" i="6" s="1"/>
  <c r="AP55" i="6"/>
  <c r="AR55" i="6" s="1"/>
  <c r="AP56" i="6"/>
  <c r="AR56" i="6" s="1"/>
  <c r="AP57" i="6"/>
  <c r="AR57" i="6" s="1"/>
  <c r="AP58" i="6"/>
  <c r="AR58" i="6" s="1"/>
  <c r="AP59" i="6"/>
  <c r="AR59" i="6" s="1"/>
  <c r="AP60" i="6"/>
  <c r="AR60" i="6" s="1"/>
  <c r="AP61" i="6"/>
  <c r="AR61" i="6" s="1"/>
  <c r="AP62" i="6"/>
  <c r="AR62" i="6" s="1"/>
  <c r="AP63" i="6"/>
  <c r="AR63" i="6" s="1"/>
  <c r="AP64" i="6"/>
  <c r="AR64" i="6" s="1"/>
  <c r="AP65" i="6"/>
  <c r="AR65" i="6" s="1"/>
  <c r="AP66" i="6"/>
  <c r="AR66" i="6" s="1"/>
  <c r="AP67" i="6"/>
  <c r="AR67" i="6" s="1"/>
  <c r="AP68" i="6"/>
  <c r="AR68" i="6" s="1"/>
  <c r="AP69" i="6"/>
  <c r="AR69" i="6" s="1"/>
  <c r="AP70" i="6"/>
  <c r="AR70" i="6" s="1"/>
  <c r="AP71" i="6"/>
  <c r="AR71" i="6" s="1"/>
  <c r="AP72" i="6"/>
  <c r="AR72" i="6" s="1"/>
  <c r="AP73" i="6"/>
  <c r="AR73" i="6" s="1"/>
  <c r="AP74" i="6"/>
  <c r="AR74" i="6" s="1"/>
  <c r="AP75" i="6"/>
  <c r="AR75" i="6" s="1"/>
  <c r="AP76" i="6"/>
  <c r="AR76" i="6" s="1"/>
  <c r="AP77" i="6"/>
  <c r="AR77" i="6" s="1"/>
  <c r="AP78" i="6"/>
  <c r="AR78" i="6" s="1"/>
  <c r="AP79" i="6"/>
  <c r="AR79" i="6" s="1"/>
  <c r="AP80" i="6"/>
  <c r="AR80" i="6" s="1"/>
  <c r="AP81" i="6"/>
  <c r="AR81" i="6" s="1"/>
  <c r="AP82" i="6"/>
  <c r="AR82" i="6" s="1"/>
  <c r="AP83" i="6"/>
  <c r="AR83" i="6" s="1"/>
  <c r="AP84" i="6"/>
  <c r="AR84" i="6" s="1"/>
  <c r="AP85" i="6"/>
  <c r="AR85" i="6" s="1"/>
  <c r="AP86" i="6"/>
  <c r="AR86" i="6" s="1"/>
  <c r="AP87" i="6"/>
  <c r="AR87" i="6" s="1"/>
  <c r="AP88" i="6"/>
  <c r="AR88" i="6" s="1"/>
  <c r="AP89" i="6"/>
  <c r="AR89" i="6" s="1"/>
  <c r="AP90" i="6"/>
  <c r="AR90" i="6" s="1"/>
  <c r="AP91" i="6"/>
  <c r="AR91" i="6" s="1"/>
  <c r="AP92" i="6"/>
  <c r="AR92" i="6" s="1"/>
  <c r="AP93" i="6"/>
  <c r="AR93" i="6" s="1"/>
  <c r="AP94" i="6"/>
  <c r="AR94" i="6" s="1"/>
  <c r="AP95" i="6"/>
  <c r="AR95" i="6" s="1"/>
  <c r="AP96" i="6"/>
  <c r="AR96" i="6" s="1"/>
  <c r="AP97" i="6"/>
  <c r="AR97" i="6" s="1"/>
  <c r="AP98" i="6"/>
  <c r="AR98" i="6" s="1"/>
  <c r="AP99" i="6"/>
  <c r="AR99" i="6" s="1"/>
  <c r="AP100" i="6"/>
  <c r="AR100" i="6" s="1"/>
  <c r="AP101" i="6"/>
  <c r="AR101" i="6" s="1"/>
  <c r="AP102" i="6"/>
  <c r="AR102" i="6" s="1"/>
  <c r="AP103" i="6"/>
  <c r="AR103" i="6" s="1"/>
  <c r="AP104" i="6"/>
  <c r="AR104" i="6" s="1"/>
  <c r="AP105" i="6"/>
  <c r="AR105" i="6" s="1"/>
  <c r="AP106" i="6"/>
  <c r="AR106" i="6" s="1"/>
  <c r="AP107" i="6"/>
  <c r="AR107" i="6" s="1"/>
  <c r="AP108" i="6"/>
  <c r="AR108" i="6" s="1"/>
  <c r="AP109" i="6"/>
  <c r="AR109" i="6" s="1"/>
  <c r="AP110" i="6"/>
  <c r="AR110" i="6" s="1"/>
  <c r="AP111" i="6"/>
  <c r="AR111" i="6" s="1"/>
  <c r="AP112" i="6"/>
  <c r="AR112" i="6" s="1"/>
  <c r="AP113" i="6"/>
  <c r="AR113" i="6" s="1"/>
  <c r="AP114" i="6"/>
  <c r="AR114" i="6" s="1"/>
  <c r="AP115" i="6"/>
  <c r="AR115" i="6" s="1"/>
  <c r="AP116" i="6"/>
  <c r="AR116" i="6" s="1"/>
  <c r="AP117" i="6"/>
  <c r="AR117" i="6" s="1"/>
  <c r="AP118" i="6"/>
  <c r="AR118" i="6" s="1"/>
  <c r="AP119" i="6"/>
  <c r="AR119" i="6" s="1"/>
  <c r="AP120" i="6"/>
  <c r="AR120" i="6" s="1"/>
  <c r="AP121" i="6"/>
  <c r="AR121" i="6" s="1"/>
  <c r="AP122" i="6"/>
  <c r="AR122" i="6" s="1"/>
  <c r="AP123" i="6"/>
  <c r="AR123" i="6" s="1"/>
  <c r="AP124" i="6"/>
  <c r="AR124" i="6" s="1"/>
  <c r="AP125" i="6"/>
  <c r="AR125" i="6" s="1"/>
  <c r="AP126" i="6"/>
  <c r="AR126" i="6" s="1"/>
  <c r="AP127" i="6"/>
  <c r="AR127" i="6" s="1"/>
  <c r="AP128" i="6"/>
  <c r="AR128" i="6" s="1"/>
  <c r="AP129" i="6"/>
  <c r="AR129" i="6" s="1"/>
  <c r="AP130" i="6"/>
  <c r="AR130" i="6" s="1"/>
  <c r="AP131" i="6"/>
  <c r="AR131" i="6" s="1"/>
  <c r="AP132" i="6"/>
  <c r="AR132" i="6" s="1"/>
  <c r="AP133" i="6"/>
  <c r="AR133" i="6" s="1"/>
  <c r="AP134" i="6"/>
  <c r="AR134" i="6" s="1"/>
  <c r="AP135" i="6"/>
  <c r="AR135" i="6" s="1"/>
  <c r="AP136" i="6"/>
  <c r="AR136" i="6" s="1"/>
  <c r="AP137" i="6"/>
  <c r="AR137" i="6" s="1"/>
  <c r="AP138" i="6"/>
  <c r="AR138" i="6" s="1"/>
  <c r="AP139" i="6"/>
  <c r="AR139" i="6" s="1"/>
  <c r="AP140" i="6"/>
  <c r="AR140" i="6" s="1"/>
  <c r="AP141" i="6"/>
  <c r="AR141" i="6" s="1"/>
  <c r="AP142" i="6"/>
  <c r="AR142" i="6" s="1"/>
  <c r="AP143" i="6"/>
  <c r="AR143" i="6" s="1"/>
  <c r="AP144" i="6"/>
  <c r="AR144" i="6" s="1"/>
  <c r="AP145" i="6"/>
  <c r="AR145" i="6" s="1"/>
  <c r="AP146" i="6"/>
  <c r="AR146" i="6" s="1"/>
  <c r="AP147" i="6"/>
  <c r="AR147" i="6" s="1"/>
  <c r="AP148" i="6"/>
  <c r="AR148" i="6" s="1"/>
  <c r="AP149" i="6"/>
  <c r="AR149" i="6" s="1"/>
  <c r="AP150" i="6"/>
  <c r="AR150" i="6" s="1"/>
  <c r="AP151" i="6"/>
  <c r="AR151" i="6" s="1"/>
  <c r="AP152" i="6"/>
  <c r="AR152" i="6" s="1"/>
  <c r="AP153" i="6"/>
  <c r="AR153" i="6" s="1"/>
  <c r="AP154" i="6"/>
  <c r="AR154" i="6" s="1"/>
  <c r="AP155" i="6"/>
  <c r="AR155" i="6" s="1"/>
  <c r="AP156" i="6"/>
  <c r="AR156" i="6" s="1"/>
  <c r="AP157" i="6"/>
  <c r="AR157" i="6" s="1"/>
  <c r="AP158" i="6"/>
  <c r="AR158" i="6" s="1"/>
  <c r="AP159" i="6"/>
  <c r="AR159" i="6" s="1"/>
  <c r="AP160" i="6"/>
  <c r="AR160" i="6" s="1"/>
  <c r="AP161" i="6"/>
  <c r="AR161" i="6" s="1"/>
  <c r="AP162" i="6"/>
  <c r="AR162" i="6" s="1"/>
  <c r="AP163" i="6"/>
  <c r="AR163" i="6" s="1"/>
  <c r="AP164" i="6"/>
  <c r="AR164" i="6" s="1"/>
  <c r="AP165" i="6"/>
  <c r="AR165" i="6" s="1"/>
  <c r="AP166" i="6"/>
  <c r="AR166" i="6" s="1"/>
  <c r="AP167" i="6"/>
  <c r="AR167" i="6" s="1"/>
  <c r="AP168" i="6"/>
  <c r="AR168" i="6" s="1"/>
  <c r="AP169" i="6"/>
  <c r="AR169" i="6" s="1"/>
  <c r="AP170" i="6"/>
  <c r="AR170" i="6" s="1"/>
  <c r="AP171" i="6"/>
  <c r="AR171" i="6" s="1"/>
  <c r="AP172" i="6"/>
  <c r="AR172" i="6" s="1"/>
  <c r="AP173" i="6"/>
  <c r="AR173" i="6" s="1"/>
  <c r="AP174" i="6"/>
  <c r="AR174" i="6" s="1"/>
  <c r="AP175" i="6"/>
  <c r="AR175" i="6" s="1"/>
  <c r="AP176" i="6"/>
  <c r="AR176" i="6" s="1"/>
  <c r="AP177" i="6"/>
  <c r="AR177" i="6" s="1"/>
  <c r="AP178" i="6"/>
  <c r="AR178" i="6" s="1"/>
  <c r="AP179" i="6"/>
  <c r="AR179" i="6" s="1"/>
  <c r="AP180" i="6"/>
  <c r="AR180" i="6" s="1"/>
  <c r="AP181" i="6"/>
  <c r="AR181" i="6" s="1"/>
  <c r="AP182" i="6"/>
  <c r="AR182" i="6" s="1"/>
  <c r="AP183" i="6"/>
  <c r="AR183" i="6" s="1"/>
  <c r="AP184" i="6"/>
  <c r="AR184" i="6" s="1"/>
  <c r="AP185" i="6"/>
  <c r="AR185" i="6" s="1"/>
  <c r="AP186" i="6"/>
  <c r="AR186" i="6" s="1"/>
  <c r="AP187" i="6"/>
  <c r="AR187" i="6" s="1"/>
  <c r="AP188" i="6"/>
  <c r="AR188" i="6" s="1"/>
  <c r="AP189" i="6"/>
  <c r="AR189" i="6" s="1"/>
  <c r="AP190" i="6"/>
  <c r="AR190" i="6" s="1"/>
  <c r="AP191" i="6"/>
  <c r="AR191" i="6" s="1"/>
  <c r="AP192" i="6"/>
  <c r="AR192" i="6" s="1"/>
  <c r="AP193" i="6"/>
  <c r="AR193" i="6" s="1"/>
  <c r="AP194" i="6"/>
  <c r="AR194" i="6" s="1"/>
  <c r="AP195" i="6"/>
  <c r="AR195" i="6" s="1"/>
  <c r="AP196" i="6"/>
  <c r="AR196" i="6" s="1"/>
  <c r="AP197" i="6"/>
  <c r="AR197" i="6" s="1"/>
  <c r="AP198" i="6"/>
  <c r="AR198" i="6" s="1"/>
  <c r="AP199" i="6"/>
  <c r="AR199" i="6" s="1"/>
  <c r="AP200" i="6"/>
  <c r="AR200" i="6" s="1"/>
  <c r="AP201" i="6"/>
  <c r="AR201" i="6" s="1"/>
  <c r="AP202" i="6"/>
  <c r="AR202" i="6" s="1"/>
  <c r="AP203" i="6"/>
  <c r="AR203" i="6" s="1"/>
  <c r="AP204" i="6"/>
  <c r="AR204" i="6" s="1"/>
  <c r="AP205" i="6"/>
  <c r="AR205" i="6" s="1"/>
  <c r="AP206" i="6"/>
  <c r="AR206" i="6" s="1"/>
  <c r="AP207" i="6"/>
  <c r="AR207" i="6" s="1"/>
  <c r="AP208" i="6"/>
  <c r="AR208" i="6" s="1"/>
  <c r="AP209" i="6"/>
  <c r="AR209" i="6" s="1"/>
  <c r="AP210" i="6"/>
  <c r="AR210" i="6" s="1"/>
  <c r="AP211" i="6"/>
  <c r="AR211" i="6" s="1"/>
  <c r="AP212" i="6"/>
  <c r="AR212" i="6" s="1"/>
  <c r="AP213" i="6"/>
  <c r="AR213" i="6" s="1"/>
  <c r="AP214" i="6"/>
  <c r="AR214" i="6" s="1"/>
  <c r="AP215" i="6"/>
  <c r="AR215" i="6" s="1"/>
  <c r="AP216" i="6"/>
  <c r="AR216" i="6" s="1"/>
  <c r="AP217" i="6"/>
  <c r="AR217" i="6" s="1"/>
  <c r="AP218" i="6"/>
  <c r="AR218" i="6" s="1"/>
  <c r="AP219" i="6"/>
  <c r="AR219" i="6" s="1"/>
  <c r="AP220" i="6"/>
  <c r="AR220" i="6" s="1"/>
  <c r="AP221" i="6"/>
  <c r="AR221" i="6" s="1"/>
  <c r="AP222" i="6"/>
  <c r="AR222" i="6" s="1"/>
  <c r="AP223" i="6"/>
  <c r="AR223" i="6" s="1"/>
  <c r="AP224" i="6"/>
  <c r="AR224" i="6" s="1"/>
  <c r="AP225" i="6"/>
  <c r="AR225" i="6" s="1"/>
  <c r="AP226" i="6"/>
  <c r="AR226" i="6" s="1"/>
  <c r="AP227" i="6"/>
  <c r="AR227" i="6" s="1"/>
  <c r="AP228" i="6"/>
  <c r="AR228" i="6" s="1"/>
  <c r="AP229" i="6"/>
  <c r="AR229" i="6" s="1"/>
  <c r="AP230" i="6"/>
  <c r="AR230" i="6" s="1"/>
  <c r="AP231" i="6"/>
  <c r="AR231" i="6" s="1"/>
  <c r="AP232" i="6"/>
  <c r="AR232" i="6" s="1"/>
  <c r="AP233" i="6"/>
  <c r="AR233" i="6" s="1"/>
  <c r="AP234" i="6"/>
  <c r="AR234" i="6" s="1"/>
  <c r="AP235" i="6"/>
  <c r="AR235" i="6" s="1"/>
  <c r="AP236" i="6"/>
  <c r="AR236" i="6" s="1"/>
  <c r="AP237" i="6"/>
  <c r="AR237" i="6" s="1"/>
  <c r="AP238" i="6"/>
  <c r="AR238" i="6" s="1"/>
  <c r="AP239" i="6"/>
  <c r="AR239" i="6" s="1"/>
  <c r="AP240" i="6"/>
  <c r="AR240" i="6" s="1"/>
  <c r="AP241" i="6"/>
  <c r="AR241" i="6" s="1"/>
  <c r="AP242" i="6"/>
  <c r="AR242" i="6" s="1"/>
  <c r="AP243" i="6"/>
  <c r="AR243" i="6" s="1"/>
  <c r="AP244" i="6"/>
  <c r="AR244" i="6" s="1"/>
  <c r="AP245" i="6"/>
  <c r="AR245" i="6" s="1"/>
  <c r="AP246" i="6"/>
  <c r="AR246" i="6" s="1"/>
  <c r="AP247" i="6"/>
  <c r="AR247" i="6" s="1"/>
  <c r="AP248" i="6"/>
  <c r="AR248" i="6" s="1"/>
  <c r="AP249" i="6"/>
  <c r="AR249" i="6" s="1"/>
  <c r="AP250" i="6"/>
  <c r="AR250" i="6" s="1"/>
  <c r="AP251" i="6"/>
  <c r="AR251" i="6" s="1"/>
  <c r="AP252" i="6"/>
  <c r="AR252" i="6" s="1"/>
  <c r="AP253" i="6"/>
  <c r="AR253" i="6" s="1"/>
  <c r="AP254" i="6"/>
  <c r="AR254" i="6" s="1"/>
  <c r="AP255" i="6"/>
  <c r="AR255" i="6" s="1"/>
  <c r="AP256" i="6"/>
  <c r="AR256" i="6" s="1"/>
  <c r="AP257" i="6"/>
  <c r="AR257" i="6" s="1"/>
  <c r="AP258" i="6"/>
  <c r="AR258" i="6" s="1"/>
  <c r="AP259" i="6"/>
  <c r="AR259" i="6" s="1"/>
  <c r="AP260" i="6"/>
  <c r="AR260" i="6" s="1"/>
  <c r="AP261" i="6"/>
  <c r="AR261" i="6" s="1"/>
  <c r="AP262" i="6"/>
  <c r="AR262" i="6" s="1"/>
  <c r="AP263" i="6"/>
  <c r="AR263" i="6" s="1"/>
  <c r="AP264" i="6"/>
  <c r="AR264" i="6" s="1"/>
  <c r="AP265" i="6"/>
  <c r="AR265" i="6" s="1"/>
  <c r="AP266" i="6"/>
  <c r="AR266" i="6" s="1"/>
  <c r="AP267" i="6"/>
  <c r="AR267" i="6" s="1"/>
  <c r="AP268" i="6"/>
  <c r="AR268" i="6" s="1"/>
  <c r="AP269" i="6"/>
  <c r="AR269" i="6" s="1"/>
  <c r="AP270" i="6"/>
  <c r="AR270" i="6" s="1"/>
  <c r="AP271" i="6"/>
  <c r="AR271" i="6" s="1"/>
  <c r="AP272" i="6"/>
  <c r="AR272" i="6" s="1"/>
  <c r="AP273" i="6"/>
  <c r="AR273" i="6" s="1"/>
  <c r="AP274" i="6"/>
  <c r="AR274" i="6" s="1"/>
  <c r="AP275" i="6"/>
  <c r="AR275" i="6" s="1"/>
  <c r="AP276" i="6"/>
  <c r="AR276" i="6" s="1"/>
  <c r="AP277" i="6"/>
  <c r="AR277" i="6" s="1"/>
  <c r="AP278" i="6"/>
  <c r="AR278" i="6" s="1"/>
  <c r="AP279" i="6"/>
  <c r="AR279" i="6" s="1"/>
  <c r="AP280" i="6"/>
  <c r="AR280" i="6" s="1"/>
  <c r="AP281" i="6"/>
  <c r="AR281" i="6" s="1"/>
  <c r="AP282" i="6"/>
  <c r="AR282" i="6" s="1"/>
  <c r="AP283" i="6"/>
  <c r="AR283" i="6" s="1"/>
  <c r="AP284" i="6"/>
  <c r="AR284" i="6" s="1"/>
  <c r="AP285" i="6"/>
  <c r="AR285" i="6" s="1"/>
  <c r="AP286" i="6"/>
  <c r="AR286" i="6" s="1"/>
  <c r="AP287" i="6"/>
  <c r="AR287" i="6" s="1"/>
  <c r="AP288" i="6"/>
  <c r="AR288" i="6" s="1"/>
  <c r="AP289" i="6"/>
  <c r="AR289" i="6" s="1"/>
  <c r="AP290" i="6"/>
  <c r="AR290" i="6" s="1"/>
  <c r="AP291" i="6"/>
  <c r="AR291" i="6" s="1"/>
  <c r="AP292" i="6"/>
  <c r="AR292" i="6" s="1"/>
  <c r="AP293" i="6"/>
  <c r="AR293" i="6" s="1"/>
  <c r="AP294" i="6"/>
  <c r="AR294" i="6" s="1"/>
  <c r="AP295" i="6"/>
  <c r="AR295" i="6" s="1"/>
  <c r="AP296" i="6"/>
  <c r="AR296" i="6" s="1"/>
  <c r="AP297" i="6"/>
  <c r="AR297" i="6" s="1"/>
  <c r="AP298" i="6"/>
  <c r="AR298" i="6" s="1"/>
  <c r="AP299" i="6"/>
  <c r="AR299" i="6" s="1"/>
  <c r="AP300" i="6"/>
  <c r="AR300" i="6" s="1"/>
  <c r="AP301" i="6"/>
  <c r="AR301" i="6" s="1"/>
  <c r="AP302" i="6"/>
  <c r="AR302" i="6" s="1"/>
  <c r="AP303" i="6"/>
  <c r="AR303" i="6" s="1"/>
  <c r="AP304" i="6"/>
  <c r="AR304" i="6" s="1"/>
  <c r="AP305" i="6"/>
  <c r="AR305" i="6" s="1"/>
  <c r="AP306" i="6"/>
  <c r="AR306" i="6" s="1"/>
  <c r="AP307" i="6"/>
  <c r="AR307" i="6" s="1"/>
  <c r="AP308" i="6"/>
  <c r="AR308" i="6" s="1"/>
  <c r="AP309" i="6"/>
  <c r="AR309" i="6" s="1"/>
  <c r="AP310" i="6"/>
  <c r="AR310" i="6" s="1"/>
  <c r="AP311" i="6"/>
  <c r="AR311" i="6" s="1"/>
  <c r="AP312" i="6"/>
  <c r="AR312" i="6" s="1"/>
  <c r="AP313" i="6"/>
  <c r="AR313" i="6" s="1"/>
  <c r="AP314" i="6"/>
  <c r="AR314" i="6" s="1"/>
  <c r="AP315" i="6"/>
  <c r="AR315" i="6" s="1"/>
  <c r="AP316" i="6"/>
  <c r="AR316" i="6" s="1"/>
  <c r="AP317" i="6"/>
  <c r="AR317" i="6" s="1"/>
  <c r="AP318" i="6"/>
  <c r="AR318" i="6" s="1"/>
  <c r="AP319" i="6"/>
  <c r="AR319" i="6" s="1"/>
  <c r="AP320" i="6"/>
  <c r="AR320" i="6" s="1"/>
  <c r="AP321" i="6"/>
  <c r="AR321" i="6" s="1"/>
  <c r="AP322" i="6"/>
  <c r="AR322" i="6" s="1"/>
  <c r="AP323" i="6"/>
  <c r="AR323" i="6" s="1"/>
  <c r="AP324" i="6"/>
  <c r="AR324" i="6" s="1"/>
  <c r="AP325" i="6"/>
  <c r="AR325" i="6" s="1"/>
  <c r="AP326" i="6"/>
  <c r="AR326" i="6" s="1"/>
  <c r="AP327" i="6"/>
  <c r="AR327" i="6" s="1"/>
  <c r="AP328" i="6"/>
  <c r="AR328" i="6" s="1"/>
  <c r="AP329" i="6"/>
  <c r="AR329" i="6" s="1"/>
  <c r="AP330" i="6"/>
  <c r="AR330" i="6" s="1"/>
  <c r="AP331" i="6"/>
  <c r="AR331" i="6" s="1"/>
  <c r="AP332" i="6"/>
  <c r="AR332" i="6" s="1"/>
  <c r="AP333" i="6"/>
  <c r="AR333" i="6" s="1"/>
  <c r="AP334" i="6"/>
  <c r="AR334" i="6" s="1"/>
  <c r="AP335" i="6"/>
  <c r="AR335" i="6" s="1"/>
  <c r="AP336" i="6"/>
  <c r="AR336" i="6" s="1"/>
  <c r="AP337" i="6"/>
  <c r="AR337" i="6" s="1"/>
  <c r="AP338" i="6"/>
  <c r="AR338" i="6" s="1"/>
  <c r="AP339" i="6"/>
  <c r="AR339" i="6" s="1"/>
  <c r="AP340" i="6"/>
  <c r="AR340" i="6" s="1"/>
  <c r="AP341" i="6"/>
  <c r="AR341" i="6" s="1"/>
  <c r="AP342" i="6"/>
  <c r="AR342" i="6" s="1"/>
  <c r="AP343" i="6"/>
  <c r="AR343" i="6" s="1"/>
  <c r="AP344" i="6"/>
  <c r="AR344" i="6" s="1"/>
  <c r="AP345" i="6"/>
  <c r="AR345" i="6" s="1"/>
  <c r="AP346" i="6"/>
  <c r="AR346" i="6" s="1"/>
  <c r="AP347" i="6"/>
  <c r="AR347" i="6" s="1"/>
  <c r="AP348" i="6"/>
  <c r="AR348" i="6" s="1"/>
  <c r="AP349" i="6"/>
  <c r="AR349" i="6" s="1"/>
  <c r="AP350" i="6"/>
  <c r="AR350" i="6" s="1"/>
  <c r="AP351" i="6"/>
  <c r="AR351" i="6" s="1"/>
  <c r="AP352" i="6"/>
  <c r="AR352" i="6" s="1"/>
  <c r="AP353" i="6"/>
  <c r="AR353" i="6" s="1"/>
  <c r="AP354" i="6"/>
  <c r="AR354" i="6" s="1"/>
  <c r="AP355" i="6"/>
  <c r="AR355" i="6" s="1"/>
  <c r="AP356" i="6"/>
  <c r="AR356" i="6" s="1"/>
  <c r="AP357" i="6"/>
  <c r="AR357" i="6" s="1"/>
  <c r="AP358" i="6"/>
  <c r="AR358" i="6" s="1"/>
  <c r="AP359" i="6"/>
  <c r="AR359" i="6" s="1"/>
  <c r="AP360" i="6"/>
  <c r="AR360" i="6" s="1"/>
  <c r="AP361" i="6"/>
  <c r="AR361" i="6" s="1"/>
  <c r="AP362" i="6"/>
  <c r="AR362" i="6" s="1"/>
  <c r="AP363" i="6"/>
  <c r="AR363" i="6" s="1"/>
  <c r="AP364" i="6"/>
  <c r="AR364" i="6" s="1"/>
  <c r="AP365" i="6"/>
  <c r="AR365" i="6" s="1"/>
  <c r="AP366" i="6"/>
  <c r="AR366" i="6" s="1"/>
  <c r="AP367" i="6"/>
  <c r="AR367" i="6" s="1"/>
  <c r="AP368" i="6"/>
  <c r="AR368" i="6" s="1"/>
  <c r="AP369" i="6"/>
  <c r="AR369" i="6" s="1"/>
  <c r="AP370" i="6"/>
  <c r="AR370" i="6" s="1"/>
  <c r="AP371" i="6"/>
  <c r="AR371" i="6" s="1"/>
  <c r="AP372" i="6"/>
  <c r="AR372" i="6" s="1"/>
  <c r="AP373" i="6"/>
  <c r="AR373" i="6" s="1"/>
  <c r="AP374" i="6"/>
  <c r="AR374" i="6" s="1"/>
  <c r="AP375" i="6"/>
  <c r="AR375" i="6" s="1"/>
  <c r="AP376" i="6"/>
  <c r="AR376" i="6" s="1"/>
  <c r="AP377" i="6"/>
  <c r="AR377" i="6" s="1"/>
  <c r="AP378" i="6"/>
  <c r="AR378" i="6" s="1"/>
  <c r="AP379" i="6"/>
  <c r="AR379" i="6" s="1"/>
  <c r="AP380" i="6"/>
  <c r="AR380" i="6" s="1"/>
  <c r="AP381" i="6"/>
  <c r="AR381" i="6" s="1"/>
  <c r="AP382" i="6"/>
  <c r="AR382" i="6" s="1"/>
  <c r="AP383" i="6"/>
  <c r="AR383" i="6" s="1"/>
  <c r="AP384" i="6"/>
  <c r="AR384" i="6" s="1"/>
  <c r="AP385" i="6"/>
  <c r="AR385" i="6" s="1"/>
  <c r="AP386" i="6"/>
  <c r="AR386" i="6" s="1"/>
  <c r="AP387" i="6"/>
  <c r="AR387" i="6" s="1"/>
  <c r="AP388" i="6"/>
  <c r="AR388" i="6" s="1"/>
  <c r="AP389" i="6"/>
  <c r="AR389" i="6" s="1"/>
  <c r="AP390" i="6"/>
  <c r="AR390" i="6" s="1"/>
  <c r="AP391" i="6"/>
  <c r="AR391" i="6" s="1"/>
  <c r="AP392" i="6"/>
  <c r="AR392" i="6" s="1"/>
  <c r="AP393" i="6"/>
  <c r="AR393" i="6" s="1"/>
  <c r="AP394" i="6"/>
  <c r="AR394" i="6" s="1"/>
  <c r="AP395" i="6"/>
  <c r="AR395" i="6" s="1"/>
  <c r="AP396" i="6"/>
  <c r="AR396" i="6" s="1"/>
  <c r="AP397" i="6"/>
  <c r="AR397" i="6" s="1"/>
  <c r="AP398" i="6"/>
  <c r="AR398" i="6" s="1"/>
  <c r="AP399" i="6"/>
  <c r="AR399" i="6" s="1"/>
  <c r="AP400" i="6"/>
  <c r="AR400" i="6" s="1"/>
  <c r="AP401" i="6"/>
  <c r="AR401" i="6" s="1"/>
  <c r="AP402" i="6"/>
  <c r="AR402" i="6" s="1"/>
  <c r="AP403" i="6"/>
  <c r="AR403" i="6" s="1"/>
  <c r="AP404" i="6"/>
  <c r="AR404" i="6" s="1"/>
  <c r="AP405" i="6"/>
  <c r="AR405" i="6" s="1"/>
  <c r="AP406" i="6"/>
  <c r="AR406" i="6" s="1"/>
  <c r="AP407" i="6"/>
  <c r="AR407" i="6" s="1"/>
  <c r="AP408" i="6"/>
  <c r="AR408" i="6" s="1"/>
  <c r="AP409" i="6"/>
  <c r="AR409" i="6" s="1"/>
  <c r="AP410" i="6"/>
  <c r="AR410" i="6" s="1"/>
  <c r="AP411" i="6"/>
  <c r="AR411" i="6" s="1"/>
  <c r="AP412" i="6"/>
  <c r="AR412" i="6" s="1"/>
  <c r="AP413" i="6"/>
  <c r="AR413" i="6" s="1"/>
  <c r="AP414" i="6"/>
  <c r="AR414" i="6" s="1"/>
  <c r="AP415" i="6"/>
  <c r="AR415" i="6" s="1"/>
  <c r="AP416" i="6"/>
  <c r="AR416" i="6" s="1"/>
  <c r="AP417" i="6"/>
  <c r="AR417" i="6" s="1"/>
  <c r="AP418" i="6"/>
  <c r="AR418" i="6" s="1"/>
  <c r="AP419" i="6"/>
  <c r="AR419" i="6" s="1"/>
  <c r="AP420" i="6"/>
  <c r="AR420" i="6" s="1"/>
  <c r="AP421" i="6"/>
  <c r="AR421" i="6" s="1"/>
  <c r="AP422" i="6"/>
  <c r="AR422" i="6" s="1"/>
  <c r="AP423" i="6"/>
  <c r="AR423" i="6" s="1"/>
  <c r="AP424" i="6"/>
  <c r="AR424" i="6" s="1"/>
  <c r="AP425" i="6"/>
  <c r="AR425" i="6" s="1"/>
  <c r="AP426" i="6"/>
  <c r="AR426" i="6" s="1"/>
  <c r="AP427" i="6"/>
  <c r="AR427" i="6" s="1"/>
  <c r="AP428" i="6"/>
  <c r="AR428" i="6" s="1"/>
  <c r="AP429" i="6"/>
  <c r="AR429" i="6" s="1"/>
  <c r="AP430" i="6"/>
  <c r="AR430" i="6" s="1"/>
  <c r="AP431" i="6"/>
  <c r="AR431" i="6" s="1"/>
  <c r="AP432" i="6"/>
  <c r="AR432" i="6" s="1"/>
  <c r="AP433" i="6"/>
  <c r="AR433" i="6" s="1"/>
  <c r="AP434" i="6"/>
  <c r="AR434" i="6" s="1"/>
  <c r="AP435" i="6"/>
  <c r="AR435" i="6" s="1"/>
  <c r="AP436" i="6"/>
  <c r="AR436" i="6" s="1"/>
  <c r="AP437" i="6"/>
  <c r="AR437" i="6" s="1"/>
  <c r="AP438" i="6"/>
  <c r="AR438" i="6" s="1"/>
  <c r="AP439" i="6"/>
  <c r="AR439" i="6" s="1"/>
  <c r="AP440" i="6"/>
  <c r="AR440" i="6" s="1"/>
  <c r="AP441" i="6"/>
  <c r="AR441" i="6" s="1"/>
  <c r="AP442" i="6"/>
  <c r="AR442" i="6" s="1"/>
  <c r="AP443" i="6"/>
  <c r="AR443" i="6" s="1"/>
  <c r="AP444" i="6"/>
  <c r="AR444" i="6" s="1"/>
  <c r="AP445" i="6"/>
  <c r="AR445" i="6" s="1"/>
  <c r="AP446" i="6"/>
  <c r="AR446" i="6" s="1"/>
  <c r="AP447" i="6"/>
  <c r="AR447" i="6" s="1"/>
  <c r="AP448" i="6"/>
  <c r="AR448" i="6" s="1"/>
  <c r="AP449" i="6"/>
  <c r="AR449" i="6" s="1"/>
  <c r="AP450" i="6"/>
  <c r="AR450" i="6" s="1"/>
  <c r="AP451" i="6"/>
  <c r="AR451" i="6" s="1"/>
  <c r="AP452" i="6"/>
  <c r="AR452" i="6" s="1"/>
  <c r="AP453" i="6"/>
  <c r="AR453" i="6" s="1"/>
  <c r="AP454" i="6"/>
  <c r="AR454" i="6" s="1"/>
  <c r="AP455" i="6"/>
  <c r="AR455" i="6" s="1"/>
  <c r="AP456" i="6"/>
  <c r="AR456" i="6" s="1"/>
  <c r="AP457" i="6"/>
  <c r="AR457" i="6" s="1"/>
  <c r="AP458" i="6"/>
  <c r="AR458" i="6" s="1"/>
  <c r="AP459" i="6"/>
  <c r="AR459" i="6" s="1"/>
  <c r="AP460" i="6"/>
  <c r="AR460" i="6" s="1"/>
  <c r="AP461" i="6"/>
  <c r="AR461" i="6" s="1"/>
  <c r="AP462" i="6"/>
  <c r="AR462" i="6" s="1"/>
  <c r="AP463" i="6"/>
  <c r="AR463" i="6" s="1"/>
  <c r="AP464" i="6"/>
  <c r="AR464" i="6" s="1"/>
  <c r="AP465" i="6"/>
  <c r="AR465" i="6" s="1"/>
  <c r="AP466" i="6"/>
  <c r="AR466" i="6" s="1"/>
  <c r="AP467" i="6"/>
  <c r="AR467" i="6" s="1"/>
  <c r="AP468" i="6"/>
  <c r="AR468" i="6" s="1"/>
  <c r="AP469" i="6"/>
  <c r="AR469" i="6" s="1"/>
  <c r="AP470" i="6"/>
  <c r="AR470" i="6" s="1"/>
  <c r="AP471" i="6"/>
  <c r="AR471" i="6" s="1"/>
  <c r="AP472" i="6"/>
  <c r="AR472" i="6" s="1"/>
  <c r="AP473" i="6"/>
  <c r="AR473" i="6" s="1"/>
  <c r="AP474" i="6"/>
  <c r="AR474" i="6" s="1"/>
  <c r="AP475" i="6"/>
  <c r="AR475" i="6" s="1"/>
  <c r="AP476" i="6"/>
  <c r="AR476" i="6" s="1"/>
  <c r="AP477" i="6"/>
  <c r="AR477" i="6" s="1"/>
  <c r="AP478" i="6"/>
  <c r="AR478" i="6" s="1"/>
  <c r="AP479" i="6"/>
  <c r="AR479" i="6" s="1"/>
  <c r="AP480" i="6"/>
  <c r="AR480" i="6" s="1"/>
  <c r="AP481" i="6"/>
  <c r="AR481" i="6" s="1"/>
  <c r="AP482" i="6"/>
  <c r="AR482" i="6" s="1"/>
  <c r="AP483" i="6"/>
  <c r="AR483" i="6" s="1"/>
  <c r="AP484" i="6"/>
  <c r="AR484" i="6" s="1"/>
  <c r="AP485" i="6"/>
  <c r="AR485" i="6" s="1"/>
  <c r="AP486" i="6"/>
  <c r="AR486" i="6" s="1"/>
  <c r="AP487" i="6"/>
  <c r="AR487" i="6" s="1"/>
  <c r="AP488" i="6"/>
  <c r="AR488" i="6" s="1"/>
  <c r="AP489" i="6"/>
  <c r="AR489" i="6" s="1"/>
  <c r="AP490" i="6"/>
  <c r="AR490" i="6" s="1"/>
  <c r="AP491" i="6"/>
  <c r="AR491" i="6" s="1"/>
  <c r="AP492" i="6"/>
  <c r="AR492" i="6" s="1"/>
  <c r="AP493" i="6"/>
  <c r="AR493" i="6" s="1"/>
  <c r="AP494" i="6"/>
  <c r="AR494" i="6" s="1"/>
  <c r="AP495" i="6"/>
  <c r="AR495" i="6" s="1"/>
  <c r="AP496" i="6"/>
  <c r="AR496" i="6" s="1"/>
  <c r="AP497" i="6"/>
  <c r="AR497" i="6" s="1"/>
  <c r="AP498" i="6"/>
  <c r="AR498" i="6" s="1"/>
  <c r="AP499" i="6"/>
  <c r="AR499" i="6" s="1"/>
  <c r="AP500" i="6"/>
  <c r="AR500" i="6" s="1"/>
  <c r="AP501" i="6"/>
  <c r="AR501" i="6" s="1"/>
  <c r="AP502" i="6"/>
  <c r="AR502" i="6" s="1"/>
  <c r="AP503" i="6"/>
  <c r="AR503" i="6" s="1"/>
  <c r="AP504" i="6"/>
  <c r="AR504" i="6" s="1"/>
  <c r="AP505" i="6"/>
  <c r="AR505" i="6" s="1"/>
  <c r="AP506" i="6"/>
  <c r="AR506" i="6" s="1"/>
  <c r="AP507" i="6"/>
  <c r="AR507" i="6" s="1"/>
  <c r="AP508" i="6"/>
  <c r="AR508" i="6" s="1"/>
  <c r="AP509" i="6"/>
  <c r="AR509" i="6" s="1"/>
  <c r="AP510" i="6"/>
  <c r="AR510" i="6" s="1"/>
  <c r="AP511" i="6"/>
  <c r="AR511" i="6" s="1"/>
  <c r="AP512" i="6"/>
  <c r="AR512" i="6" s="1"/>
  <c r="AP513" i="6"/>
  <c r="AR513" i="6" s="1"/>
  <c r="AP514" i="6"/>
  <c r="AR514" i="6" s="1"/>
  <c r="AP515" i="6"/>
  <c r="AR515" i="6" s="1"/>
  <c r="AP516" i="6"/>
  <c r="AR516" i="6" s="1"/>
  <c r="AP517" i="6"/>
  <c r="AR517" i="6" s="1"/>
  <c r="AP518" i="6"/>
  <c r="AR518" i="6" s="1"/>
  <c r="AP519" i="6"/>
  <c r="AR519" i="6" s="1"/>
  <c r="AP520" i="6"/>
  <c r="AR520" i="6" s="1"/>
  <c r="AP521" i="6"/>
  <c r="AR521" i="6" s="1"/>
  <c r="AP522" i="6"/>
  <c r="AR522" i="6" s="1"/>
  <c r="AP523" i="6"/>
  <c r="AR523" i="6" s="1"/>
  <c r="AP524" i="6"/>
  <c r="AR524" i="6" s="1"/>
  <c r="AP525" i="6"/>
  <c r="AR525" i="6" s="1"/>
  <c r="AP526" i="6"/>
  <c r="AR526" i="6" s="1"/>
  <c r="AP527" i="6"/>
  <c r="AR527" i="6" s="1"/>
  <c r="AP528" i="6"/>
  <c r="AR528" i="6" s="1"/>
  <c r="AP529" i="6"/>
  <c r="AR529" i="6" s="1"/>
  <c r="AP530" i="6"/>
  <c r="AR530" i="6" s="1"/>
  <c r="AP531" i="6"/>
  <c r="AR531" i="6" s="1"/>
  <c r="AP532" i="6"/>
  <c r="AR532" i="6" s="1"/>
  <c r="AP533" i="6"/>
  <c r="AR533" i="6" s="1"/>
  <c r="AP534" i="6"/>
  <c r="AR534" i="6" s="1"/>
  <c r="AP535" i="6"/>
  <c r="AR535" i="6" s="1"/>
  <c r="AP536" i="6"/>
  <c r="AR536" i="6" s="1"/>
  <c r="AP537" i="6"/>
  <c r="AR537" i="6" s="1"/>
  <c r="AP538" i="6"/>
  <c r="AR538" i="6" s="1"/>
  <c r="AP539" i="6"/>
  <c r="AR539" i="6" s="1"/>
  <c r="AP540" i="6"/>
  <c r="AR540" i="6" s="1"/>
  <c r="AP541" i="6"/>
  <c r="AR541" i="6" s="1"/>
  <c r="AP542" i="6"/>
  <c r="AR542" i="6" s="1"/>
  <c r="AP543" i="6"/>
  <c r="AR543" i="6" s="1"/>
  <c r="AP544" i="6"/>
  <c r="AR544" i="6" s="1"/>
  <c r="AP545" i="6"/>
  <c r="AR545" i="6" s="1"/>
  <c r="AP546" i="6"/>
  <c r="AR546" i="6" s="1"/>
  <c r="AP547" i="6"/>
  <c r="AR547" i="6" s="1"/>
  <c r="AP548" i="6"/>
  <c r="AR548" i="6" s="1"/>
  <c r="AP549" i="6"/>
  <c r="AR549" i="6" s="1"/>
  <c r="AP550" i="6"/>
  <c r="AR550" i="6" s="1"/>
  <c r="AP551" i="6"/>
  <c r="AR551" i="6" s="1"/>
  <c r="AP552" i="6"/>
  <c r="AR552" i="6" s="1"/>
  <c r="AP553" i="6"/>
  <c r="AR553" i="6" s="1"/>
  <c r="AP554" i="6"/>
  <c r="AR554" i="6" s="1"/>
  <c r="AP555" i="6"/>
  <c r="AR555" i="6" s="1"/>
  <c r="AP556" i="6"/>
  <c r="AR556" i="6" s="1"/>
  <c r="AP557" i="6"/>
  <c r="AR557" i="6" s="1"/>
  <c r="AP558" i="6"/>
  <c r="AR558" i="6" s="1"/>
  <c r="AP559" i="6"/>
  <c r="AR559" i="6" s="1"/>
  <c r="AP560" i="6"/>
  <c r="AR560" i="6" s="1"/>
  <c r="AP561" i="6"/>
  <c r="AR561" i="6" s="1"/>
  <c r="AP562" i="6"/>
  <c r="AR562" i="6" s="1"/>
  <c r="AP563" i="6"/>
  <c r="AR563" i="6" s="1"/>
  <c r="AP564" i="6"/>
  <c r="AR564" i="6" s="1"/>
  <c r="AP565" i="6"/>
  <c r="AR565" i="6" s="1"/>
  <c r="AP566" i="6"/>
  <c r="AR566" i="6" s="1"/>
  <c r="AP567" i="6"/>
  <c r="AR567" i="6" s="1"/>
  <c r="AP568" i="6"/>
  <c r="AR568" i="6" s="1"/>
  <c r="AP569" i="6"/>
  <c r="AR569" i="6" s="1"/>
  <c r="AP570" i="6"/>
  <c r="AR570" i="6" s="1"/>
  <c r="AP571" i="6"/>
  <c r="AR571" i="6" s="1"/>
  <c r="AP572" i="6"/>
  <c r="AR572" i="6" s="1"/>
  <c r="AP573" i="6"/>
  <c r="AR573" i="6" s="1"/>
  <c r="AP574" i="6"/>
  <c r="AR574" i="6" s="1"/>
  <c r="AP575" i="6"/>
  <c r="AR575" i="6" s="1"/>
  <c r="AP576" i="6"/>
  <c r="AR576" i="6" s="1"/>
  <c r="AP577" i="6"/>
  <c r="AR577" i="6" s="1"/>
  <c r="AP578" i="6"/>
  <c r="AR578" i="6" s="1"/>
  <c r="AP579" i="6"/>
  <c r="AR579" i="6" s="1"/>
  <c r="AP580" i="6"/>
  <c r="AR580" i="6" s="1"/>
  <c r="AP581" i="6"/>
  <c r="AR581" i="6" s="1"/>
  <c r="AP582" i="6"/>
  <c r="AR582" i="6" s="1"/>
  <c r="AP583" i="6"/>
  <c r="AR583" i="6" s="1"/>
  <c r="AP584" i="6"/>
  <c r="AR584" i="6" s="1"/>
  <c r="AP585" i="6"/>
  <c r="AR585" i="6" s="1"/>
  <c r="AP586" i="6"/>
  <c r="AR586" i="6" s="1"/>
  <c r="AP587" i="6"/>
  <c r="AR587" i="6" s="1"/>
  <c r="AP588" i="6"/>
  <c r="AR588" i="6" s="1"/>
  <c r="AP589" i="6"/>
  <c r="AR589" i="6" s="1"/>
  <c r="AP590" i="6"/>
  <c r="AR590" i="6" s="1"/>
  <c r="AP591" i="6"/>
  <c r="AR591" i="6" s="1"/>
  <c r="AP592" i="6"/>
  <c r="AR592" i="6" s="1"/>
  <c r="AP593" i="6"/>
  <c r="AR593" i="6" s="1"/>
  <c r="AP594" i="6"/>
  <c r="AR594" i="6" s="1"/>
  <c r="AP595" i="6"/>
  <c r="AR595" i="6" s="1"/>
  <c r="AP596" i="6"/>
  <c r="AR596" i="6" s="1"/>
  <c r="AP597" i="6"/>
  <c r="AR597" i="6" s="1"/>
  <c r="AP598" i="6"/>
  <c r="AR598" i="6" s="1"/>
  <c r="AP599" i="6"/>
  <c r="AR599" i="6" s="1"/>
  <c r="AP600" i="6"/>
  <c r="AR600" i="6" s="1"/>
  <c r="AP601" i="6"/>
  <c r="AR601" i="6" s="1"/>
  <c r="AP602" i="6"/>
  <c r="AR602" i="6" s="1"/>
  <c r="AP603" i="6"/>
  <c r="AR603" i="6" s="1"/>
  <c r="AP604" i="6"/>
  <c r="AR604" i="6" s="1"/>
  <c r="AP605" i="6"/>
  <c r="AR605" i="6" s="1"/>
  <c r="AP606" i="6"/>
  <c r="AR606" i="6" s="1"/>
  <c r="AP607" i="6"/>
  <c r="AR607" i="6" s="1"/>
  <c r="AP608" i="6"/>
  <c r="AR608" i="6" s="1"/>
  <c r="AP609" i="6"/>
  <c r="AR609" i="6" s="1"/>
  <c r="AP610" i="6"/>
  <c r="AR610" i="6" s="1"/>
  <c r="AP611" i="6"/>
  <c r="AR611" i="6" s="1"/>
  <c r="AP612" i="6"/>
  <c r="AR612" i="6" s="1"/>
  <c r="AP613" i="6"/>
  <c r="AR613" i="6" s="1"/>
  <c r="AP614" i="6"/>
  <c r="AR614" i="6" s="1"/>
  <c r="AP615" i="6"/>
  <c r="AR615" i="6" s="1"/>
  <c r="AP616" i="6"/>
  <c r="AR616" i="6" s="1"/>
  <c r="AP617" i="6"/>
  <c r="AR617" i="6" s="1"/>
  <c r="AP618" i="6"/>
  <c r="AR618" i="6" s="1"/>
  <c r="AP619" i="6"/>
  <c r="AR619" i="6" s="1"/>
  <c r="AP620" i="6"/>
  <c r="AR620" i="6" s="1"/>
  <c r="AP621" i="6"/>
  <c r="AR621" i="6" s="1"/>
  <c r="AP622" i="6"/>
  <c r="AR622" i="6" s="1"/>
  <c r="AP623" i="6"/>
  <c r="AR623" i="6" s="1"/>
  <c r="AP624" i="6"/>
  <c r="AR624" i="6" s="1"/>
  <c r="AP625" i="6"/>
  <c r="AR625" i="6" s="1"/>
  <c r="AP626" i="6"/>
  <c r="AR626" i="6" s="1"/>
  <c r="AP627" i="6"/>
  <c r="AR627" i="6" s="1"/>
  <c r="AP628" i="6"/>
  <c r="AR628" i="6" s="1"/>
  <c r="AP629" i="6"/>
  <c r="AR629" i="6" s="1"/>
  <c r="AP630" i="6"/>
  <c r="AR630" i="6" s="1"/>
  <c r="AP631" i="6"/>
  <c r="AR631" i="6" s="1"/>
  <c r="AP632" i="6"/>
  <c r="AR632" i="6" s="1"/>
  <c r="AP633" i="6"/>
  <c r="AR633" i="6" s="1"/>
  <c r="AP634" i="6"/>
  <c r="AR634" i="6" s="1"/>
  <c r="AP635" i="6"/>
  <c r="AR635" i="6" s="1"/>
  <c r="AP636" i="6"/>
  <c r="AR636" i="6" s="1"/>
  <c r="AP637" i="6"/>
  <c r="AR637" i="6" s="1"/>
  <c r="AP638" i="6"/>
  <c r="AR638" i="6" s="1"/>
  <c r="AP639" i="6"/>
  <c r="AR639" i="6" s="1"/>
  <c r="AP640" i="6"/>
  <c r="AR640" i="6" s="1"/>
  <c r="AP641" i="6"/>
  <c r="AR641" i="6" s="1"/>
  <c r="AP642" i="6"/>
  <c r="AR642" i="6" s="1"/>
  <c r="AP643" i="6"/>
  <c r="AR643" i="6" s="1"/>
  <c r="AP644" i="6"/>
  <c r="AR644" i="6" s="1"/>
  <c r="AP645" i="6"/>
  <c r="AR645" i="6" s="1"/>
  <c r="AP646" i="6"/>
  <c r="AR646" i="6" s="1"/>
  <c r="AP647" i="6"/>
  <c r="AR647" i="6" s="1"/>
  <c r="AP648" i="6"/>
  <c r="AR648" i="6" s="1"/>
  <c r="AP649" i="6"/>
  <c r="AR649" i="6" s="1"/>
  <c r="AP650" i="6"/>
  <c r="AR650" i="6" s="1"/>
  <c r="AP651" i="6"/>
  <c r="AR651" i="6" s="1"/>
  <c r="AP652" i="6"/>
  <c r="AR652" i="6" s="1"/>
  <c r="AP653" i="6"/>
  <c r="AR653" i="6" s="1"/>
  <c r="AP654" i="6"/>
  <c r="AR654" i="6" s="1"/>
  <c r="AP655" i="6"/>
  <c r="AR655" i="6" s="1"/>
  <c r="AP656" i="6"/>
  <c r="AR656" i="6" s="1"/>
  <c r="AP657" i="6"/>
  <c r="AR657" i="6" s="1"/>
  <c r="AP658" i="6"/>
  <c r="AR658" i="6" s="1"/>
  <c r="AP659" i="6"/>
  <c r="AR659" i="6" s="1"/>
  <c r="AP660" i="6"/>
  <c r="AR660" i="6" s="1"/>
  <c r="AP661" i="6"/>
  <c r="AR661" i="6" s="1"/>
  <c r="AP662" i="6"/>
  <c r="AR662" i="6" s="1"/>
  <c r="AP663" i="6"/>
  <c r="AR663" i="6" s="1"/>
  <c r="AP664" i="6"/>
  <c r="AR664" i="6" s="1"/>
  <c r="AP665" i="6"/>
  <c r="AR665" i="6" s="1"/>
  <c r="AP666" i="6"/>
  <c r="AR666" i="6" s="1"/>
  <c r="AP667" i="6"/>
  <c r="AR667" i="6" s="1"/>
  <c r="AP668" i="6"/>
  <c r="AR668" i="6" s="1"/>
  <c r="AP669" i="6"/>
  <c r="AR669" i="6" s="1"/>
  <c r="AP670" i="6"/>
  <c r="AR670" i="6" s="1"/>
  <c r="AP671" i="6"/>
  <c r="AR671" i="6" s="1"/>
  <c r="AP672" i="6"/>
  <c r="AR672" i="6" s="1"/>
  <c r="AP673" i="6"/>
  <c r="AR673" i="6" s="1"/>
  <c r="AP674" i="6"/>
  <c r="AR674" i="6" s="1"/>
  <c r="AP675" i="6"/>
  <c r="AR675" i="6" s="1"/>
  <c r="AP676" i="6"/>
  <c r="AR676" i="6" s="1"/>
  <c r="AP677" i="6"/>
  <c r="AR677" i="6" s="1"/>
  <c r="AP678" i="6"/>
  <c r="AR678" i="6" s="1"/>
  <c r="AP679" i="6"/>
  <c r="AR679" i="6" s="1"/>
  <c r="AP680" i="6"/>
  <c r="AR680" i="6" s="1"/>
  <c r="AP681" i="6"/>
  <c r="AR681" i="6" s="1"/>
  <c r="AP682" i="6"/>
  <c r="AR682" i="6" s="1"/>
  <c r="AP683" i="6"/>
  <c r="AR683" i="6" s="1"/>
  <c r="AP684" i="6"/>
  <c r="AR684" i="6" s="1"/>
  <c r="AP685" i="6"/>
  <c r="AR685" i="6" s="1"/>
  <c r="AP686" i="6"/>
  <c r="AR686" i="6" s="1"/>
  <c r="AP687" i="6"/>
  <c r="AR687" i="6" s="1"/>
  <c r="AP688" i="6"/>
  <c r="AR688" i="6" s="1"/>
  <c r="AP689" i="6"/>
  <c r="AR689" i="6" s="1"/>
  <c r="AP690" i="6"/>
  <c r="AR690" i="6" s="1"/>
  <c r="AP691" i="6"/>
  <c r="AR691" i="6" s="1"/>
  <c r="AP692" i="6"/>
  <c r="AR692" i="6" s="1"/>
  <c r="AP693" i="6"/>
  <c r="AR693" i="6" s="1"/>
  <c r="AP694" i="6"/>
  <c r="AR694" i="6" s="1"/>
  <c r="AP695" i="6"/>
  <c r="AR695" i="6" s="1"/>
  <c r="AP696" i="6"/>
  <c r="AR696" i="6" s="1"/>
  <c r="AP697" i="6"/>
  <c r="AR697" i="6" s="1"/>
  <c r="AP698" i="6"/>
  <c r="AR698" i="6" s="1"/>
  <c r="AP699" i="6"/>
  <c r="AR699" i="6" s="1"/>
  <c r="AP700" i="6"/>
  <c r="AR700" i="6" s="1"/>
  <c r="AP701" i="6"/>
  <c r="AR701" i="6" s="1"/>
  <c r="AP702" i="6"/>
  <c r="AR702" i="6" s="1"/>
  <c r="AP703" i="6"/>
  <c r="AR703" i="6" s="1"/>
  <c r="AP704" i="6"/>
  <c r="AR704" i="6" s="1"/>
  <c r="AP705" i="6"/>
  <c r="AR705" i="6" s="1"/>
  <c r="AP706" i="6"/>
  <c r="AR706" i="6" s="1"/>
  <c r="AP707" i="6"/>
  <c r="AR707" i="6" s="1"/>
  <c r="AP708" i="6"/>
  <c r="AR708" i="6" s="1"/>
  <c r="AP709" i="6"/>
  <c r="AR709" i="6" s="1"/>
  <c r="AP710" i="6"/>
  <c r="AR710" i="6" s="1"/>
  <c r="AP711" i="6"/>
  <c r="AR711" i="6" s="1"/>
  <c r="AP712" i="6"/>
  <c r="AR712" i="6" s="1"/>
  <c r="AP713" i="6"/>
  <c r="AR713" i="6" s="1"/>
  <c r="AP714" i="6"/>
  <c r="AR714" i="6" s="1"/>
  <c r="AP715" i="6"/>
  <c r="AR715" i="6" s="1"/>
  <c r="AP716" i="6"/>
  <c r="AR716" i="6" s="1"/>
  <c r="AP717" i="6"/>
  <c r="AR717" i="6" s="1"/>
  <c r="AP718" i="6"/>
  <c r="AR718" i="6" s="1"/>
  <c r="AP719" i="6"/>
  <c r="AR719" i="6" s="1"/>
  <c r="AP720" i="6"/>
  <c r="AR720" i="6" s="1"/>
  <c r="AP721" i="6"/>
  <c r="AR721" i="6" s="1"/>
  <c r="AP722" i="6"/>
  <c r="AR722" i="6" s="1"/>
  <c r="AP723" i="6"/>
  <c r="AR723" i="6" s="1"/>
  <c r="AP724" i="6"/>
  <c r="AR724" i="6" s="1"/>
  <c r="AP725" i="6"/>
  <c r="AR725" i="6" s="1"/>
  <c r="AP726" i="6"/>
  <c r="AR726" i="6" s="1"/>
  <c r="AP727" i="6"/>
  <c r="AR727" i="6" s="1"/>
  <c r="AP728" i="6"/>
  <c r="AR728" i="6" s="1"/>
  <c r="AP729" i="6"/>
  <c r="AR729" i="6" s="1"/>
  <c r="AP730" i="6"/>
  <c r="AR730" i="6" s="1"/>
  <c r="AP731" i="6"/>
  <c r="AR731" i="6" s="1"/>
  <c r="AP732" i="6"/>
  <c r="AR732" i="6" s="1"/>
  <c r="AP733" i="6"/>
  <c r="AR733" i="6" s="1"/>
  <c r="AP734" i="6"/>
  <c r="AR734" i="6" s="1"/>
  <c r="AP735" i="6"/>
  <c r="AR735" i="6" s="1"/>
  <c r="AP736" i="6"/>
  <c r="AR736" i="6" s="1"/>
  <c r="AP737" i="6"/>
  <c r="AR737" i="6" s="1"/>
  <c r="AP738" i="6"/>
  <c r="AR738" i="6" s="1"/>
  <c r="AP739" i="6"/>
  <c r="AR739" i="6" s="1"/>
  <c r="AP740" i="6"/>
  <c r="AR740" i="6" s="1"/>
  <c r="AP741" i="6"/>
  <c r="AR741" i="6" s="1"/>
  <c r="AP742" i="6"/>
  <c r="AR742" i="6" s="1"/>
  <c r="AP743" i="6"/>
  <c r="AR743" i="6" s="1"/>
  <c r="AP744" i="6"/>
  <c r="AR744" i="6" s="1"/>
  <c r="AP745" i="6"/>
  <c r="AR745" i="6" s="1"/>
  <c r="AP746" i="6"/>
  <c r="AR746" i="6" s="1"/>
  <c r="AP747" i="6"/>
  <c r="AR747" i="6" s="1"/>
  <c r="AP748" i="6"/>
  <c r="AR748" i="6" s="1"/>
  <c r="AP749" i="6"/>
  <c r="AR749" i="6" s="1"/>
  <c r="AP750" i="6"/>
  <c r="AR750" i="6" s="1"/>
  <c r="AP751" i="6"/>
  <c r="AR751" i="6" s="1"/>
  <c r="AP752" i="6"/>
  <c r="AR752" i="6" s="1"/>
  <c r="AP753" i="6"/>
  <c r="AR753" i="6" s="1"/>
  <c r="AP754" i="6"/>
  <c r="AR754" i="6" s="1"/>
  <c r="AP755" i="6"/>
  <c r="AR755" i="6" s="1"/>
  <c r="AP756" i="6"/>
  <c r="AR756" i="6" s="1"/>
  <c r="AP757" i="6"/>
  <c r="AR757" i="6" s="1"/>
  <c r="AP758" i="6"/>
  <c r="AR758" i="6" s="1"/>
  <c r="AP759" i="6"/>
  <c r="AR759" i="6" s="1"/>
  <c r="AP760" i="6"/>
  <c r="AR760" i="6" s="1"/>
  <c r="AP761" i="6"/>
  <c r="AR761" i="6" s="1"/>
  <c r="AP762" i="6"/>
  <c r="AR762" i="6" s="1"/>
  <c r="AP763" i="6"/>
  <c r="AR763" i="6" s="1"/>
  <c r="AP764" i="6"/>
  <c r="AR764" i="6" s="1"/>
  <c r="AP765" i="6"/>
  <c r="AR765" i="6" s="1"/>
  <c r="AP766" i="6"/>
  <c r="AR766" i="6" s="1"/>
  <c r="AP767" i="6"/>
  <c r="AR767" i="6" s="1"/>
  <c r="AP768" i="6"/>
  <c r="AR768" i="6" s="1"/>
  <c r="AP769" i="6"/>
  <c r="AR769" i="6" s="1"/>
  <c r="AP770" i="6"/>
  <c r="AR770" i="6" s="1"/>
  <c r="AP771" i="6"/>
  <c r="AR771" i="6" s="1"/>
  <c r="AP772" i="6"/>
  <c r="AR772" i="6" s="1"/>
  <c r="AP773" i="6"/>
  <c r="AR773" i="6" s="1"/>
  <c r="AP774" i="6"/>
  <c r="AR774" i="6" s="1"/>
  <c r="AP775" i="6"/>
  <c r="AR775" i="6" s="1"/>
  <c r="AP776" i="6"/>
  <c r="AR776" i="6" s="1"/>
  <c r="AP777" i="6"/>
  <c r="AR777" i="6" s="1"/>
  <c r="AP778" i="6"/>
  <c r="AR778" i="6" s="1"/>
  <c r="AP779" i="6"/>
  <c r="AR779" i="6" s="1"/>
  <c r="AP780" i="6"/>
  <c r="AR780" i="6" s="1"/>
  <c r="AP781" i="6"/>
  <c r="AR781" i="6" s="1"/>
  <c r="AP782" i="6"/>
  <c r="AR782" i="6" s="1"/>
  <c r="AP783" i="6"/>
  <c r="AR783" i="6" s="1"/>
  <c r="AP784" i="6"/>
  <c r="AR784" i="6" s="1"/>
  <c r="AP785" i="6"/>
  <c r="AR785" i="6" s="1"/>
  <c r="AP786" i="6"/>
  <c r="AR786" i="6" s="1"/>
  <c r="AP787" i="6"/>
  <c r="AR787" i="6" s="1"/>
  <c r="AP788" i="6"/>
  <c r="AR788" i="6" s="1"/>
  <c r="AP789" i="6"/>
  <c r="AR789" i="6" s="1"/>
  <c r="AP790" i="6"/>
  <c r="AR790" i="6" s="1"/>
  <c r="AP791" i="6"/>
  <c r="AR791" i="6" s="1"/>
  <c r="AP792" i="6"/>
  <c r="AR792" i="6" s="1"/>
  <c r="AP793" i="6"/>
  <c r="AR793" i="6" s="1"/>
  <c r="AP794" i="6"/>
  <c r="AR794" i="6" s="1"/>
  <c r="AP795" i="6"/>
  <c r="AR795" i="6" s="1"/>
  <c r="AP796" i="6"/>
  <c r="AR796" i="6" s="1"/>
  <c r="AP797" i="6"/>
  <c r="AR797" i="6" s="1"/>
  <c r="AP798" i="6"/>
  <c r="AR798" i="6" s="1"/>
  <c r="AP799" i="6"/>
  <c r="AR799" i="6" s="1"/>
  <c r="AP800" i="6"/>
  <c r="AR800" i="6" s="1"/>
  <c r="AP801" i="6"/>
  <c r="AR801" i="6" s="1"/>
  <c r="AP802" i="6"/>
  <c r="AR802" i="6" s="1"/>
  <c r="AP803" i="6"/>
  <c r="AR803" i="6" s="1"/>
  <c r="AP804" i="6"/>
  <c r="AR804" i="6" s="1"/>
  <c r="AP805" i="6"/>
  <c r="AR805" i="6" s="1"/>
  <c r="AP806" i="6"/>
  <c r="AR806" i="6" s="1"/>
  <c r="AP807" i="6"/>
  <c r="AR807" i="6" s="1"/>
  <c r="AP808" i="6"/>
  <c r="AR808" i="6" s="1"/>
  <c r="AP809" i="6"/>
  <c r="AR809" i="6" s="1"/>
  <c r="AP810" i="6"/>
  <c r="AR810" i="6" s="1"/>
  <c r="AP811" i="6"/>
  <c r="AR811" i="6" s="1"/>
  <c r="AP812" i="6"/>
  <c r="AR812" i="6" s="1"/>
  <c r="AP813" i="6"/>
  <c r="AR813" i="6" s="1"/>
  <c r="AP814" i="6"/>
  <c r="AR814" i="6" s="1"/>
  <c r="AP815" i="6"/>
  <c r="AR815" i="6" s="1"/>
  <c r="AP816" i="6"/>
  <c r="AR816" i="6" s="1"/>
  <c r="AP817" i="6"/>
  <c r="AR817" i="6" s="1"/>
  <c r="AP818" i="6"/>
  <c r="AR818" i="6" s="1"/>
  <c r="AP819" i="6"/>
  <c r="AR819" i="6" s="1"/>
  <c r="AP820" i="6"/>
  <c r="AR820" i="6" s="1"/>
  <c r="AP821" i="6"/>
  <c r="AR821" i="6" s="1"/>
  <c r="AP822" i="6"/>
  <c r="AR822" i="6" s="1"/>
  <c r="AP823" i="6"/>
  <c r="AR823" i="6" s="1"/>
  <c r="AP824" i="6"/>
  <c r="AR824" i="6" s="1"/>
  <c r="AP825" i="6"/>
  <c r="AR825" i="6" s="1"/>
  <c r="AP826" i="6"/>
  <c r="AR826" i="6" s="1"/>
  <c r="AP827" i="6"/>
  <c r="AR827" i="6" s="1"/>
  <c r="AP828" i="6"/>
  <c r="AR828" i="6" s="1"/>
  <c r="AP829" i="6"/>
  <c r="AR829" i="6" s="1"/>
  <c r="AP830" i="6"/>
  <c r="AR830" i="6" s="1"/>
  <c r="AP831" i="6"/>
  <c r="AR831" i="6" s="1"/>
  <c r="AP832" i="6"/>
  <c r="AR832" i="6" s="1"/>
  <c r="AP833" i="6"/>
  <c r="AR833" i="6" s="1"/>
  <c r="AP834" i="6"/>
  <c r="AR834" i="6" s="1"/>
  <c r="AP835" i="6"/>
  <c r="AR835" i="6" s="1"/>
  <c r="AP836" i="6"/>
  <c r="AR836" i="6" s="1"/>
  <c r="AP837" i="6"/>
  <c r="AR837" i="6" s="1"/>
  <c r="AP838" i="6"/>
  <c r="AR838" i="6" s="1"/>
  <c r="AP839" i="6"/>
  <c r="AR839" i="6" s="1"/>
  <c r="AP840" i="6"/>
  <c r="AR840" i="6" s="1"/>
  <c r="AP841" i="6"/>
  <c r="AR841" i="6" s="1"/>
  <c r="AP842" i="6"/>
  <c r="AR842" i="6" s="1"/>
  <c r="AP843" i="6"/>
  <c r="AR843" i="6" s="1"/>
  <c r="AP844" i="6"/>
  <c r="AR844" i="6" s="1"/>
  <c r="AP845" i="6"/>
  <c r="AR845" i="6" s="1"/>
  <c r="AP846" i="6"/>
  <c r="AR846" i="6" s="1"/>
  <c r="AP847" i="6"/>
  <c r="AR847" i="6" s="1"/>
  <c r="AP848" i="6"/>
  <c r="AR848" i="6" s="1"/>
  <c r="AP849" i="6"/>
  <c r="AR849" i="6" s="1"/>
  <c r="AP850" i="6"/>
  <c r="AR850" i="6" s="1"/>
  <c r="AP851" i="6"/>
  <c r="AR851" i="6" s="1"/>
  <c r="AP852" i="6"/>
  <c r="AR852" i="6" s="1"/>
  <c r="AP853" i="6"/>
  <c r="AR853" i="6" s="1"/>
  <c r="AP854" i="6"/>
  <c r="AR854" i="6" s="1"/>
  <c r="AP855" i="6"/>
  <c r="AR855" i="6" s="1"/>
  <c r="AP856" i="6"/>
  <c r="AR856" i="6" s="1"/>
  <c r="AP857" i="6"/>
  <c r="AR857" i="6" s="1"/>
  <c r="AP858" i="6"/>
  <c r="AR858" i="6" s="1"/>
  <c r="AP859" i="6"/>
  <c r="AR859" i="6" s="1"/>
  <c r="AP860" i="6"/>
  <c r="AR860" i="6" s="1"/>
  <c r="AP861" i="6"/>
  <c r="AR861" i="6" s="1"/>
  <c r="AP862" i="6"/>
  <c r="AR862" i="6" s="1"/>
  <c r="AP863" i="6"/>
  <c r="AR863" i="6" s="1"/>
  <c r="AP864" i="6"/>
  <c r="AR864" i="6" s="1"/>
  <c r="AP865" i="6"/>
  <c r="AR865" i="6" s="1"/>
  <c r="AP866" i="6"/>
  <c r="AR866" i="6" s="1"/>
  <c r="AP867" i="6"/>
  <c r="AR867" i="6" s="1"/>
  <c r="AP868" i="6"/>
  <c r="AR868" i="6" s="1"/>
  <c r="AP869" i="6"/>
  <c r="AR869" i="6" s="1"/>
  <c r="AP870" i="6"/>
  <c r="AR870" i="6" s="1"/>
  <c r="AP871" i="6"/>
  <c r="AR871" i="6" s="1"/>
  <c r="AP872" i="6"/>
  <c r="AR872" i="6" s="1"/>
  <c r="AP873" i="6"/>
  <c r="AR873" i="6" s="1"/>
  <c r="AP874" i="6"/>
  <c r="AR874" i="6" s="1"/>
  <c r="AP875" i="6"/>
  <c r="AR875" i="6" s="1"/>
  <c r="AP876" i="6"/>
  <c r="AR876" i="6" s="1"/>
  <c r="AP877" i="6"/>
  <c r="AR877" i="6" s="1"/>
  <c r="AP878" i="6"/>
  <c r="AR878" i="6" s="1"/>
  <c r="AP879" i="6"/>
  <c r="AR879" i="6" s="1"/>
  <c r="AP880" i="6"/>
  <c r="AR880" i="6" s="1"/>
  <c r="AP881" i="6"/>
  <c r="AR881" i="6" s="1"/>
  <c r="AP882" i="6"/>
  <c r="AR882" i="6" s="1"/>
  <c r="AP883" i="6"/>
  <c r="AR883" i="6" s="1"/>
  <c r="AP884" i="6"/>
  <c r="AR884" i="6" s="1"/>
  <c r="AP885" i="6"/>
  <c r="AR885" i="6" s="1"/>
  <c r="AP886" i="6"/>
  <c r="AR886" i="6" s="1"/>
  <c r="AP887" i="6"/>
  <c r="AR887" i="6" s="1"/>
  <c r="AP888" i="6"/>
  <c r="AR888" i="6" s="1"/>
  <c r="AP889" i="6"/>
  <c r="AR889" i="6" s="1"/>
  <c r="AP890" i="6"/>
  <c r="AR890" i="6" s="1"/>
  <c r="AP891" i="6"/>
  <c r="AR891" i="6" s="1"/>
  <c r="AP892" i="6"/>
  <c r="AR892" i="6" s="1"/>
  <c r="AP893" i="6"/>
  <c r="AR893" i="6" s="1"/>
  <c r="AP894" i="6"/>
  <c r="AR894" i="6" s="1"/>
  <c r="AP895" i="6"/>
  <c r="AR895" i="6" s="1"/>
  <c r="AP896" i="6"/>
  <c r="AR896" i="6" s="1"/>
  <c r="AP897" i="6"/>
  <c r="AR897" i="6" s="1"/>
  <c r="AP898" i="6"/>
  <c r="AR898" i="6" s="1"/>
  <c r="AP899" i="6"/>
  <c r="AR899" i="6" s="1"/>
  <c r="AP900" i="6"/>
  <c r="AR900" i="6" s="1"/>
  <c r="AP901" i="6"/>
  <c r="AR901" i="6" s="1"/>
  <c r="AP902" i="6"/>
  <c r="AR902" i="6" s="1"/>
  <c r="AP903" i="6"/>
  <c r="AR903" i="6" s="1"/>
  <c r="AP904" i="6"/>
  <c r="AR904" i="6" s="1"/>
  <c r="AP905" i="6"/>
  <c r="AR905" i="6" s="1"/>
  <c r="AP906" i="6"/>
  <c r="AR906" i="6" s="1"/>
  <c r="AP907" i="6"/>
  <c r="AR907" i="6" s="1"/>
  <c r="AP908" i="6"/>
  <c r="AR908" i="6" s="1"/>
  <c r="AP909" i="6"/>
  <c r="AR909" i="6" s="1"/>
  <c r="AP910" i="6"/>
  <c r="AR910" i="6" s="1"/>
  <c r="AP911" i="6"/>
  <c r="AR911" i="6" s="1"/>
  <c r="AP912" i="6"/>
  <c r="AR912" i="6" s="1"/>
  <c r="AP913" i="6"/>
  <c r="AR913" i="6" s="1"/>
  <c r="AP914" i="6"/>
  <c r="AR914" i="6" s="1"/>
  <c r="AP915" i="6"/>
  <c r="AR915" i="6" s="1"/>
  <c r="AP916" i="6"/>
  <c r="AR916" i="6" s="1"/>
  <c r="AP917" i="6"/>
  <c r="AR917" i="6" s="1"/>
  <c r="AP918" i="6"/>
  <c r="AR918" i="6" s="1"/>
  <c r="AP919" i="6"/>
  <c r="AR919" i="6" s="1"/>
  <c r="AP920" i="6"/>
  <c r="AR920" i="6" s="1"/>
  <c r="AP921" i="6"/>
  <c r="AR921" i="6" s="1"/>
  <c r="AP922" i="6"/>
  <c r="AR922" i="6" s="1"/>
  <c r="AP923" i="6"/>
  <c r="AR923" i="6" s="1"/>
  <c r="AP924" i="6"/>
  <c r="AR924" i="6" s="1"/>
  <c r="AP925" i="6"/>
  <c r="AR925" i="6" s="1"/>
  <c r="AP926" i="6"/>
  <c r="AR926" i="6" s="1"/>
  <c r="AP927" i="6"/>
  <c r="AR927" i="6" s="1"/>
  <c r="AP928" i="6"/>
  <c r="AR928" i="6" s="1"/>
  <c r="AP929" i="6"/>
  <c r="AR929" i="6" s="1"/>
  <c r="AP930" i="6"/>
  <c r="AR930" i="6" s="1"/>
  <c r="AP931" i="6"/>
  <c r="AR931" i="6" s="1"/>
  <c r="AP932" i="6"/>
  <c r="AR932" i="6" s="1"/>
  <c r="AP933" i="6"/>
  <c r="AR933" i="6" s="1"/>
  <c r="AP934" i="6"/>
  <c r="AR934" i="6" s="1"/>
  <c r="AP935" i="6"/>
  <c r="AR935" i="6" s="1"/>
  <c r="AP936" i="6"/>
  <c r="AR936" i="6" s="1"/>
  <c r="AP937" i="6"/>
  <c r="AR937" i="6" s="1"/>
  <c r="AP938" i="6"/>
  <c r="AR938" i="6" s="1"/>
  <c r="AP939" i="6"/>
  <c r="AR939" i="6" s="1"/>
  <c r="AP940" i="6"/>
  <c r="AR940" i="6" s="1"/>
  <c r="AP941" i="6"/>
  <c r="AR941" i="6" s="1"/>
  <c r="AP942" i="6"/>
  <c r="AR942" i="6" s="1"/>
  <c r="AP943" i="6"/>
  <c r="AR943" i="6" s="1"/>
  <c r="AP944" i="6"/>
  <c r="AR944" i="6" s="1"/>
  <c r="AP945" i="6"/>
  <c r="AR945" i="6" s="1"/>
  <c r="AP946" i="6"/>
  <c r="AR946" i="6" s="1"/>
  <c r="AP947" i="6"/>
  <c r="AR947" i="6" s="1"/>
  <c r="AP948" i="6"/>
  <c r="AR948" i="6" s="1"/>
  <c r="AP949" i="6"/>
  <c r="AR949" i="6" s="1"/>
  <c r="AP950" i="6"/>
  <c r="AR950" i="6" s="1"/>
  <c r="AP951" i="6"/>
  <c r="AR951" i="6" s="1"/>
  <c r="AP952" i="6"/>
  <c r="AR952" i="6" s="1"/>
  <c r="AP953" i="6"/>
  <c r="AR953" i="6" s="1"/>
  <c r="AP954" i="6"/>
  <c r="AR954" i="6" s="1"/>
  <c r="AP955" i="6"/>
  <c r="AR955" i="6" s="1"/>
  <c r="AP956" i="6"/>
  <c r="AR956" i="6" s="1"/>
  <c r="AP957" i="6"/>
  <c r="AR957" i="6" s="1"/>
  <c r="AP958" i="6"/>
  <c r="AR958" i="6" s="1"/>
  <c r="AP959" i="6"/>
  <c r="AR959" i="6" s="1"/>
  <c r="AP960" i="6"/>
  <c r="AR960" i="6" s="1"/>
  <c r="AP961" i="6"/>
  <c r="AR961" i="6" s="1"/>
  <c r="AP962" i="6"/>
  <c r="AR962" i="6" s="1"/>
  <c r="AP963" i="6"/>
  <c r="AR963" i="6" s="1"/>
  <c r="AP964" i="6"/>
  <c r="AR964" i="6" s="1"/>
  <c r="AP965" i="6"/>
  <c r="AR965" i="6" s="1"/>
  <c r="AP966" i="6"/>
  <c r="AR966" i="6" s="1"/>
  <c r="AP967" i="6"/>
  <c r="AR967" i="6" s="1"/>
  <c r="AP968" i="6"/>
  <c r="AR968" i="6" s="1"/>
  <c r="AP969" i="6"/>
  <c r="AR969" i="6" s="1"/>
  <c r="AP970" i="6"/>
  <c r="AR970" i="6" s="1"/>
  <c r="AP971" i="6"/>
  <c r="AR971" i="6" s="1"/>
  <c r="AP972" i="6"/>
  <c r="AR972" i="6" s="1"/>
  <c r="AP973" i="6"/>
  <c r="AR973" i="6" s="1"/>
  <c r="AP974" i="6"/>
  <c r="AR974" i="6" s="1"/>
  <c r="AP975" i="6"/>
  <c r="AR975" i="6" s="1"/>
  <c r="AP976" i="6"/>
  <c r="AR976" i="6" s="1"/>
  <c r="AP977" i="6"/>
  <c r="AR977" i="6" s="1"/>
  <c r="AP978" i="6"/>
  <c r="AR978" i="6" s="1"/>
  <c r="AP979" i="6"/>
  <c r="AR979" i="6" s="1"/>
  <c r="AP980" i="6"/>
  <c r="AR980" i="6" s="1"/>
  <c r="AP981" i="6"/>
  <c r="AR981" i="6" s="1"/>
  <c r="AP982" i="6"/>
  <c r="AR982" i="6" s="1"/>
  <c r="AP983" i="6"/>
  <c r="AR983" i="6" s="1"/>
  <c r="AP984" i="6"/>
  <c r="AR984" i="6" s="1"/>
  <c r="AP985" i="6"/>
  <c r="AR985" i="6" s="1"/>
  <c r="AP986" i="6"/>
  <c r="AR986" i="6" s="1"/>
  <c r="AP987" i="6"/>
  <c r="AR987" i="6" s="1"/>
  <c r="AP988" i="6"/>
  <c r="AR988" i="6" s="1"/>
  <c r="AP989" i="6"/>
  <c r="AR989" i="6" s="1"/>
  <c r="AP990" i="6"/>
  <c r="AR990" i="6" s="1"/>
  <c r="AP991" i="6"/>
  <c r="AR991" i="6" s="1"/>
  <c r="AP992" i="6"/>
  <c r="AR992" i="6" s="1"/>
  <c r="AP993" i="6"/>
  <c r="AR993" i="6" s="1"/>
  <c r="AP994" i="6"/>
  <c r="AR994" i="6" s="1"/>
  <c r="AP995" i="6"/>
  <c r="AR995" i="6" s="1"/>
  <c r="AP996" i="6"/>
  <c r="AR996" i="6" s="1"/>
  <c r="AP997" i="6"/>
  <c r="AR997" i="6" s="1"/>
  <c r="AP998" i="6"/>
  <c r="AR998" i="6" s="1"/>
  <c r="AP999" i="6"/>
  <c r="AR999" i="6" s="1"/>
  <c r="AP1000" i="6"/>
  <c r="AR1000" i="6" s="1"/>
  <c r="AP1001" i="6"/>
  <c r="AR1001" i="6" s="1"/>
  <c r="AP1002" i="6"/>
  <c r="AR1002" i="6" s="1"/>
  <c r="AP1003" i="6"/>
  <c r="AR1003" i="6" s="1"/>
  <c r="AP1004" i="6"/>
  <c r="AR1004" i="6" s="1"/>
  <c r="AP1005" i="6"/>
  <c r="AR1005" i="6" s="1"/>
  <c r="AP1006" i="6"/>
  <c r="AR1006" i="6" s="1"/>
  <c r="AP1007" i="6"/>
  <c r="AR1007" i="6" s="1"/>
  <c r="AP1008" i="6"/>
  <c r="AR1008" i="6" s="1"/>
  <c r="AP1009" i="6"/>
  <c r="AR1009" i="6" s="1"/>
  <c r="AP1010" i="6"/>
  <c r="AR1010" i="6" s="1"/>
  <c r="AP1011" i="6"/>
  <c r="AR1011" i="6" s="1"/>
  <c r="AP1012" i="6"/>
  <c r="AR1012" i="6" s="1"/>
  <c r="AP1013" i="6"/>
  <c r="AR1013" i="6" s="1"/>
  <c r="AP1014" i="6"/>
  <c r="AR1014" i="6" s="1"/>
  <c r="AP1015" i="6"/>
  <c r="AR1015" i="6" s="1"/>
  <c r="AP1016" i="6"/>
  <c r="AR1016" i="6" s="1"/>
  <c r="AP1017" i="6"/>
  <c r="AR1017" i="6" s="1"/>
  <c r="AP1018" i="6"/>
  <c r="AR1018" i="6" s="1"/>
  <c r="AP1019" i="6"/>
  <c r="AR1019" i="6" s="1"/>
  <c r="AP1020" i="6"/>
  <c r="AR1020" i="6" s="1"/>
  <c r="AP1021" i="6"/>
  <c r="AR1021" i="6" s="1"/>
  <c r="AP1022" i="6"/>
  <c r="AR1022" i="6" s="1"/>
  <c r="AP1023" i="6"/>
  <c r="AR1023" i="6" s="1"/>
  <c r="AP1024" i="6"/>
  <c r="AR1024" i="6" s="1"/>
  <c r="AP1025" i="6"/>
  <c r="AR1025" i="6" s="1"/>
  <c r="AP1026" i="6"/>
  <c r="AR1026" i="6" s="1"/>
  <c r="AP1027" i="6"/>
  <c r="AR1027" i="6" s="1"/>
  <c r="AP1028" i="6"/>
  <c r="AR1028" i="6" s="1"/>
  <c r="AP1029" i="6"/>
  <c r="AR1029" i="6" s="1"/>
  <c r="AP1030" i="6"/>
  <c r="AR1030" i="6" s="1"/>
  <c r="AP1031" i="6"/>
  <c r="AR1031" i="6" s="1"/>
  <c r="AP1032" i="6"/>
  <c r="AR1032" i="6" s="1"/>
  <c r="AP1033" i="6"/>
  <c r="AR1033" i="6" s="1"/>
  <c r="AP1034" i="6"/>
  <c r="AR1034" i="6" s="1"/>
  <c r="AP1035" i="6"/>
  <c r="AR1035" i="6" s="1"/>
  <c r="AP1036" i="6"/>
  <c r="AR1036" i="6" s="1"/>
  <c r="AP1037" i="6"/>
  <c r="AR1037" i="6" s="1"/>
  <c r="AP1038" i="6"/>
  <c r="AR1038" i="6" s="1"/>
  <c r="AP1039" i="6"/>
  <c r="AR1039" i="6" s="1"/>
  <c r="AP1040" i="6"/>
  <c r="AR1040" i="6" s="1"/>
  <c r="AP1041" i="6"/>
  <c r="AR1041" i="6" s="1"/>
  <c r="AP1042" i="6"/>
  <c r="AR1042" i="6" s="1"/>
  <c r="AP1043" i="6"/>
  <c r="AR1043" i="6" s="1"/>
  <c r="AP1044" i="6"/>
  <c r="AR1044" i="6" s="1"/>
  <c r="AP1045" i="6"/>
  <c r="AR1045" i="6" s="1"/>
  <c r="AP1046" i="6"/>
  <c r="AR1046" i="6" s="1"/>
  <c r="AP1047" i="6"/>
  <c r="AR1047" i="6" s="1"/>
  <c r="AP1048" i="6"/>
  <c r="AR1048" i="6" s="1"/>
  <c r="AP1049" i="6"/>
  <c r="AR1049" i="6" s="1"/>
  <c r="AP1050" i="6"/>
  <c r="AR1050" i="6" s="1"/>
  <c r="AP1051" i="6"/>
  <c r="AR1051" i="6" s="1"/>
  <c r="AP1052" i="6"/>
  <c r="AR1052" i="6" s="1"/>
  <c r="AP1053" i="6"/>
  <c r="AR1053" i="6" s="1"/>
  <c r="AP1054" i="6"/>
  <c r="AR1054" i="6" s="1"/>
  <c r="AP1055" i="6"/>
  <c r="AR1055" i="6" s="1"/>
  <c r="AP1056" i="6"/>
  <c r="AR1056" i="6" s="1"/>
  <c r="AP1057" i="6"/>
  <c r="AR1057" i="6" s="1"/>
  <c r="AP1058" i="6"/>
  <c r="AR1058" i="6" s="1"/>
  <c r="AP1059" i="6"/>
  <c r="AR1059" i="6" s="1"/>
  <c r="AP1060" i="6"/>
  <c r="AR1060" i="6" s="1"/>
  <c r="AP1061" i="6"/>
  <c r="AR1061" i="6" s="1"/>
  <c r="AP1062" i="6"/>
  <c r="AR1062" i="6" s="1"/>
  <c r="AP1063" i="6"/>
  <c r="AR1063" i="6" s="1"/>
  <c r="AP1064" i="6"/>
  <c r="AR1064" i="6" s="1"/>
  <c r="AP1065" i="6"/>
  <c r="AR1065" i="6" s="1"/>
  <c r="AP1066" i="6"/>
  <c r="AR1066" i="6" s="1"/>
  <c r="AP1067" i="6"/>
  <c r="AR1067" i="6" s="1"/>
  <c r="AP1068" i="6"/>
  <c r="AR1068" i="6" s="1"/>
  <c r="AP1069" i="6"/>
  <c r="AR1069" i="6" s="1"/>
  <c r="AP1070" i="6"/>
  <c r="AR1070" i="6" s="1"/>
  <c r="AP1071" i="6"/>
  <c r="AR1071" i="6" s="1"/>
  <c r="AP1072" i="6"/>
  <c r="AR1072" i="6" s="1"/>
  <c r="AP1073" i="6"/>
  <c r="AR1073" i="6" s="1"/>
  <c r="AP1074" i="6"/>
  <c r="AR1074" i="6" s="1"/>
  <c r="AP1075" i="6"/>
  <c r="AR1075" i="6" s="1"/>
  <c r="AP1076" i="6"/>
  <c r="AR1076" i="6" s="1"/>
  <c r="AP1077" i="6"/>
  <c r="AR1077" i="6" s="1"/>
  <c r="AP1078" i="6"/>
  <c r="AR1078" i="6" s="1"/>
  <c r="AP1079" i="6"/>
  <c r="AR1079" i="6" s="1"/>
  <c r="AP1080" i="6"/>
  <c r="AR1080" i="6" s="1"/>
  <c r="AP1081" i="6"/>
  <c r="AR1081" i="6" s="1"/>
  <c r="AP1082" i="6"/>
  <c r="AR1082" i="6" s="1"/>
  <c r="AP1083" i="6"/>
  <c r="AR1083" i="6" s="1"/>
  <c r="AP1084" i="6"/>
  <c r="AR1084" i="6" s="1"/>
  <c r="AP1085" i="6"/>
  <c r="AR1085" i="6" s="1"/>
  <c r="AP1086" i="6"/>
  <c r="AR1086" i="6" s="1"/>
  <c r="AP1087" i="6"/>
  <c r="AR1087" i="6" s="1"/>
  <c r="AP1088" i="6"/>
  <c r="AR1088" i="6" s="1"/>
  <c r="AP1089" i="6"/>
  <c r="AR1089" i="6" s="1"/>
  <c r="AP1090" i="6"/>
  <c r="AR1090" i="6" s="1"/>
  <c r="AP1091" i="6"/>
  <c r="AR1091" i="6" s="1"/>
  <c r="AP1092" i="6"/>
  <c r="AR1092" i="6" s="1"/>
  <c r="AP1093" i="6"/>
  <c r="AR1093" i="6" s="1"/>
  <c r="AP1094" i="6"/>
  <c r="AR1094" i="6" s="1"/>
  <c r="AP1095" i="6"/>
  <c r="AR1095" i="6" s="1"/>
  <c r="AP1096" i="6"/>
  <c r="AR1096" i="6" s="1"/>
  <c r="AP1097" i="6"/>
  <c r="AR1097" i="6" s="1"/>
  <c r="AP1098" i="6"/>
  <c r="AR1098" i="6" s="1"/>
  <c r="AP1099" i="6"/>
  <c r="AR1099" i="6" s="1"/>
  <c r="AP1100" i="6"/>
  <c r="AR1100" i="6" s="1"/>
  <c r="AP1101" i="6"/>
  <c r="AR1101" i="6" s="1"/>
  <c r="AP1102" i="6"/>
  <c r="AR1102" i="6" s="1"/>
  <c r="AP1103" i="6"/>
  <c r="AR1103" i="6" s="1"/>
  <c r="AP1104" i="6"/>
  <c r="AR1104" i="6" s="1"/>
  <c r="AP1105" i="6"/>
  <c r="AR1105" i="6" s="1"/>
  <c r="AP1106" i="6"/>
  <c r="AR1106" i="6" s="1"/>
  <c r="AP1107" i="6"/>
  <c r="AR1107" i="6" s="1"/>
  <c r="AP1108" i="6"/>
  <c r="AR1108" i="6" s="1"/>
  <c r="AP1109" i="6"/>
  <c r="AR1109" i="6" s="1"/>
  <c r="AP1110" i="6"/>
  <c r="AR1110" i="6" s="1"/>
  <c r="AP1111" i="6"/>
  <c r="AR1111" i="6" s="1"/>
  <c r="AP1112" i="6"/>
  <c r="AR1112" i="6" s="1"/>
  <c r="AP1113" i="6"/>
  <c r="AR1113" i="6" s="1"/>
  <c r="AP1114" i="6"/>
  <c r="AR1114" i="6" s="1"/>
  <c r="AP1115" i="6"/>
  <c r="AR1115" i="6" s="1"/>
  <c r="AP1116" i="6"/>
  <c r="AR1116" i="6" s="1"/>
  <c r="AP1117" i="6"/>
  <c r="AR1117" i="6" s="1"/>
  <c r="AP1118" i="6"/>
  <c r="AR1118" i="6" s="1"/>
  <c r="AP1119" i="6"/>
  <c r="AR1119" i="6" s="1"/>
  <c r="AP1120" i="6"/>
  <c r="AR1120" i="6" s="1"/>
  <c r="AP1121" i="6"/>
  <c r="AR1121" i="6" s="1"/>
  <c r="AP1122" i="6"/>
  <c r="AR1122" i="6" s="1"/>
  <c r="AP1123" i="6"/>
  <c r="AR1123" i="6" s="1"/>
  <c r="AP1124" i="6"/>
  <c r="AR1124" i="6" s="1"/>
  <c r="AP1125" i="6"/>
  <c r="AR1125" i="6" s="1"/>
  <c r="AP1126" i="6"/>
  <c r="AR1126" i="6" s="1"/>
  <c r="AP1127" i="6"/>
  <c r="AR1127" i="6" s="1"/>
  <c r="AP1128" i="6"/>
  <c r="AR1128" i="6" s="1"/>
  <c r="AP1129" i="6"/>
  <c r="AR1129" i="6" s="1"/>
  <c r="AP1130" i="6"/>
  <c r="AR1130" i="6" s="1"/>
  <c r="AP1131" i="6"/>
  <c r="AR1131" i="6" s="1"/>
  <c r="AP1132" i="6"/>
  <c r="AR1132" i="6" s="1"/>
  <c r="AP1133" i="6"/>
  <c r="AR1133" i="6" s="1"/>
  <c r="AP1134" i="6"/>
  <c r="AR1134" i="6" s="1"/>
  <c r="AP1135" i="6"/>
  <c r="AR1135" i="6" s="1"/>
  <c r="AP1136" i="6"/>
  <c r="AR1136" i="6" s="1"/>
  <c r="AP1137" i="6"/>
  <c r="AR1137" i="6" s="1"/>
  <c r="AP1138" i="6"/>
  <c r="AR1138" i="6" s="1"/>
  <c r="AP1139" i="6"/>
  <c r="AR1139" i="6" s="1"/>
  <c r="AP1140" i="6"/>
  <c r="AR1140" i="6" s="1"/>
  <c r="AP1141" i="6"/>
  <c r="AR1141" i="6" s="1"/>
  <c r="AP1142" i="6"/>
  <c r="AR1142" i="6" s="1"/>
  <c r="AP1143" i="6"/>
  <c r="AR1143" i="6" s="1"/>
  <c r="AP1144" i="6"/>
  <c r="AR1144" i="6" s="1"/>
  <c r="AP1145" i="6"/>
  <c r="AR1145" i="6" s="1"/>
  <c r="AP1146" i="6"/>
  <c r="AR1146" i="6" s="1"/>
  <c r="AP1147" i="6"/>
  <c r="AR1147" i="6" s="1"/>
  <c r="AP1148" i="6"/>
  <c r="AR1148" i="6" s="1"/>
  <c r="AP1149" i="6"/>
  <c r="AR1149" i="6" s="1"/>
  <c r="AP1150" i="6"/>
  <c r="AR1150" i="6" s="1"/>
  <c r="AP1151" i="6"/>
  <c r="AR1151" i="6" s="1"/>
  <c r="AP1152" i="6"/>
  <c r="AR1152" i="6" s="1"/>
  <c r="AP1153" i="6"/>
  <c r="AR1153" i="6" s="1"/>
  <c r="AP1154" i="6"/>
  <c r="AR1154" i="6" s="1"/>
  <c r="AP1155" i="6"/>
  <c r="AR1155" i="6" s="1"/>
  <c r="AP1156" i="6"/>
  <c r="AR1156" i="6" s="1"/>
  <c r="AP1157" i="6"/>
  <c r="AR1157" i="6" s="1"/>
  <c r="AP1158" i="6"/>
  <c r="AR1158" i="6" s="1"/>
  <c r="AP1159" i="6"/>
  <c r="AR1159" i="6" s="1"/>
  <c r="AP1160" i="6"/>
  <c r="AR1160" i="6" s="1"/>
  <c r="AP1161" i="6"/>
  <c r="AR1161" i="6" s="1"/>
  <c r="AP1162" i="6"/>
  <c r="AR1162" i="6" s="1"/>
  <c r="AP1163" i="6"/>
  <c r="AR1163" i="6" s="1"/>
  <c r="AP1164" i="6"/>
  <c r="AR1164" i="6" s="1"/>
  <c r="AP1165" i="6"/>
  <c r="AR1165" i="6" s="1"/>
  <c r="AP1166" i="6"/>
  <c r="AR1166" i="6" s="1"/>
  <c r="AP1167" i="6"/>
  <c r="AR1167" i="6" s="1"/>
  <c r="AP1168" i="6"/>
  <c r="AR1168" i="6" s="1"/>
  <c r="AP1169" i="6"/>
  <c r="AR1169" i="6" s="1"/>
  <c r="AP1170" i="6"/>
  <c r="AR1170" i="6" s="1"/>
  <c r="AP1171" i="6"/>
  <c r="AR1171" i="6" s="1"/>
  <c r="AP1172" i="6"/>
  <c r="AR1172" i="6" s="1"/>
  <c r="AP1173" i="6"/>
  <c r="AR1173" i="6" s="1"/>
  <c r="AP1174" i="6"/>
  <c r="AR1174" i="6" s="1"/>
  <c r="AP1175" i="6"/>
  <c r="AR1175" i="6" s="1"/>
  <c r="AP1176" i="6"/>
  <c r="AR1176" i="6" s="1"/>
  <c r="AP1177" i="6"/>
  <c r="AR1177" i="6" s="1"/>
  <c r="AP1178" i="6"/>
  <c r="AR1178" i="6" s="1"/>
  <c r="AP1179" i="6"/>
  <c r="AR1179" i="6" s="1"/>
  <c r="AP1180" i="6"/>
  <c r="AR1180" i="6" s="1"/>
  <c r="AP1181" i="6"/>
  <c r="AR1181" i="6" s="1"/>
  <c r="AP1182" i="6"/>
  <c r="AR1182" i="6" s="1"/>
  <c r="AP1183" i="6"/>
  <c r="AR1183" i="6" s="1"/>
  <c r="AP1184" i="6"/>
  <c r="AR1184" i="6" s="1"/>
  <c r="AP1185" i="6"/>
  <c r="AR1185" i="6" s="1"/>
  <c r="AP1186" i="6"/>
  <c r="AR1186" i="6" s="1"/>
  <c r="AP1187" i="6"/>
  <c r="AR1187" i="6" s="1"/>
  <c r="AP1188" i="6"/>
  <c r="AR1188" i="6" s="1"/>
  <c r="AP1189" i="6"/>
  <c r="AR1189" i="6" s="1"/>
  <c r="AP1190" i="6"/>
  <c r="AR1190" i="6" s="1"/>
  <c r="AP1191" i="6"/>
  <c r="AR1191" i="6" s="1"/>
  <c r="AP1192" i="6"/>
  <c r="AR1192" i="6" s="1"/>
  <c r="AP1193" i="6"/>
  <c r="AR1193" i="6" s="1"/>
  <c r="AP1194" i="6"/>
  <c r="AR1194" i="6" s="1"/>
  <c r="AP1195" i="6"/>
  <c r="AR1195" i="6" s="1"/>
  <c r="AP1196" i="6"/>
  <c r="AR1196" i="6" s="1"/>
  <c r="AP1197" i="6"/>
  <c r="AR1197" i="6" s="1"/>
  <c r="AP1198" i="6"/>
  <c r="AR1198" i="6" s="1"/>
  <c r="AP1199" i="6"/>
  <c r="AR1199" i="6" s="1"/>
  <c r="AP1200" i="6"/>
  <c r="AR1200" i="6" s="1"/>
  <c r="AP1201" i="6"/>
  <c r="AR1201" i="6" s="1"/>
  <c r="AP1202" i="6"/>
  <c r="AR1202" i="6" s="1"/>
  <c r="AP1203" i="6"/>
  <c r="AR1203" i="6" s="1"/>
  <c r="AP1204" i="6"/>
  <c r="AR1204" i="6" s="1"/>
  <c r="AP1205" i="6"/>
  <c r="AR1205" i="6" s="1"/>
  <c r="AP1206" i="6"/>
  <c r="AR1206" i="6" s="1"/>
  <c r="AP1207" i="6"/>
  <c r="AR1207" i="6" s="1"/>
  <c r="AP1208" i="6"/>
  <c r="AR1208" i="6" s="1"/>
  <c r="AP1209" i="6"/>
  <c r="AR1209" i="6" s="1"/>
  <c r="AP1210" i="6"/>
  <c r="AR1210" i="6" s="1"/>
  <c r="AP1211" i="6"/>
  <c r="AR1211" i="6" s="1"/>
  <c r="AP1212" i="6"/>
  <c r="AR1212" i="6" s="1"/>
  <c r="AP1213" i="6"/>
  <c r="AR1213" i="6" s="1"/>
  <c r="AP1214" i="6"/>
  <c r="AR1214" i="6" s="1"/>
  <c r="AP1215" i="6"/>
  <c r="AR1215" i="6" s="1"/>
  <c r="AP1216" i="6"/>
  <c r="AR1216" i="6" s="1"/>
  <c r="AP1217" i="6"/>
  <c r="AR1217" i="6" s="1"/>
  <c r="AP1218" i="6"/>
  <c r="AR1218" i="6" s="1"/>
  <c r="AP1219" i="6"/>
  <c r="AR1219" i="6" s="1"/>
  <c r="AP1220" i="6"/>
  <c r="AR1220" i="6" s="1"/>
  <c r="AP1221" i="6"/>
  <c r="AR1221" i="6" s="1"/>
  <c r="AP1222" i="6"/>
  <c r="AR1222" i="6" s="1"/>
  <c r="AP1223" i="6"/>
  <c r="AR1223" i="6" s="1"/>
  <c r="AP1224" i="6"/>
  <c r="AR1224" i="6" s="1"/>
  <c r="AP1225" i="6"/>
  <c r="AR1225" i="6" s="1"/>
  <c r="AP1226" i="6"/>
  <c r="AR1226" i="6" s="1"/>
  <c r="AP1227" i="6"/>
  <c r="AR1227" i="6" s="1"/>
  <c r="AP1228" i="6"/>
  <c r="AR1228" i="6" s="1"/>
  <c r="AP1229" i="6"/>
  <c r="AR1229" i="6" s="1"/>
  <c r="AP1230" i="6"/>
  <c r="AR1230" i="6" s="1"/>
  <c r="AP1231" i="6"/>
  <c r="AR1231" i="6" s="1"/>
  <c r="AP1232" i="6"/>
  <c r="AR1232" i="6" s="1"/>
  <c r="AP1233" i="6"/>
  <c r="AR1233" i="6" s="1"/>
  <c r="AP1234" i="6"/>
  <c r="AR1234" i="6" s="1"/>
  <c r="AP1235" i="6"/>
  <c r="AR1235" i="6" s="1"/>
  <c r="AP1236" i="6"/>
  <c r="AR1236" i="6" s="1"/>
  <c r="AP1237" i="6"/>
  <c r="AR1237" i="6" s="1"/>
  <c r="AP1238" i="6"/>
  <c r="AR1238" i="6" s="1"/>
  <c r="AP1239" i="6"/>
  <c r="AR1239" i="6" s="1"/>
  <c r="AP1240" i="6"/>
  <c r="AR1240" i="6" s="1"/>
  <c r="AP1241" i="6"/>
  <c r="AR1241" i="6" s="1"/>
  <c r="AP1242" i="6"/>
  <c r="AR1242" i="6" s="1"/>
  <c r="AP1243" i="6"/>
  <c r="AR1243" i="6" s="1"/>
  <c r="AP1244" i="6"/>
  <c r="AR1244" i="6" s="1"/>
  <c r="AP1245" i="6"/>
  <c r="AR1245" i="6" s="1"/>
  <c r="AP1246" i="6"/>
  <c r="AR1246" i="6" s="1"/>
  <c r="AP1247" i="6"/>
  <c r="AR1247" i="6" s="1"/>
  <c r="AP1248" i="6"/>
  <c r="AR1248" i="6" s="1"/>
  <c r="AP1249" i="6"/>
  <c r="AR1249" i="6" s="1"/>
  <c r="AP1250" i="6"/>
  <c r="AR1250" i="6" s="1"/>
  <c r="AP1251" i="6"/>
  <c r="AR1251" i="6" s="1"/>
  <c r="AP1252" i="6"/>
  <c r="AR1252" i="6" s="1"/>
  <c r="AP1253" i="6"/>
  <c r="AR1253" i="6" s="1"/>
  <c r="AP1254" i="6"/>
  <c r="AR1254" i="6" s="1"/>
  <c r="AP1255" i="6"/>
  <c r="AR1255" i="6" s="1"/>
  <c r="AP1256" i="6"/>
  <c r="AR1256" i="6" s="1"/>
  <c r="AP1257" i="6"/>
  <c r="AR1257" i="6" s="1"/>
  <c r="AP1258" i="6"/>
  <c r="AR1258" i="6" s="1"/>
  <c r="AP1259" i="6"/>
  <c r="AR1259" i="6" s="1"/>
  <c r="AP1260" i="6"/>
  <c r="AR1260" i="6" s="1"/>
  <c r="AP1261" i="6"/>
  <c r="AR1261" i="6" s="1"/>
  <c r="AP1262" i="6"/>
  <c r="AR1262" i="6" s="1"/>
  <c r="AP1263" i="6"/>
  <c r="AR1263" i="6" s="1"/>
  <c r="AP1264" i="6"/>
  <c r="AR1264" i="6" s="1"/>
  <c r="AP1265" i="6"/>
  <c r="AR1265" i="6" s="1"/>
  <c r="AP1266" i="6"/>
  <c r="AR1266" i="6" s="1"/>
  <c r="AP1267" i="6"/>
  <c r="AR1267" i="6" s="1"/>
  <c r="AP1268" i="6"/>
  <c r="AR1268" i="6" s="1"/>
  <c r="AP1269" i="6"/>
  <c r="AR1269" i="6" s="1"/>
  <c r="AP1270" i="6"/>
  <c r="AR1270" i="6" s="1"/>
  <c r="AP1271" i="6"/>
  <c r="AR1271" i="6" s="1"/>
  <c r="AP1272" i="6"/>
  <c r="AR1272" i="6" s="1"/>
  <c r="AP1273" i="6"/>
  <c r="AR1273" i="6" s="1"/>
  <c r="AP1274" i="6"/>
  <c r="AR1274" i="6" s="1"/>
  <c r="AP1275" i="6"/>
  <c r="AR1275" i="6" s="1"/>
  <c r="AP1276" i="6"/>
  <c r="AR1276" i="6" s="1"/>
  <c r="AP1277" i="6"/>
  <c r="AR1277" i="6" s="1"/>
  <c r="AP1278" i="6"/>
  <c r="AR1278" i="6" s="1"/>
  <c r="AP1279" i="6"/>
  <c r="AR1279" i="6" s="1"/>
  <c r="AP1280" i="6"/>
  <c r="AR1280" i="6" s="1"/>
  <c r="AP1281" i="6"/>
  <c r="AR1281" i="6" s="1"/>
  <c r="AP1282" i="6"/>
  <c r="AR1282" i="6" s="1"/>
  <c r="AP1283" i="6"/>
  <c r="AR1283" i="6" s="1"/>
  <c r="AP1284" i="6"/>
  <c r="AR1284" i="6" s="1"/>
  <c r="AP1285" i="6"/>
  <c r="AR1285" i="6" s="1"/>
  <c r="AP1286" i="6"/>
  <c r="AR1286" i="6" s="1"/>
  <c r="AP1287" i="6"/>
  <c r="AR1287" i="6" s="1"/>
  <c r="AP1288" i="6"/>
  <c r="AR1288" i="6" s="1"/>
  <c r="AP1289" i="6"/>
  <c r="AR1289" i="6" s="1"/>
  <c r="AP1290" i="6"/>
  <c r="AR1290" i="6" s="1"/>
  <c r="AP1291" i="6"/>
  <c r="AR1291" i="6" s="1"/>
  <c r="AP1292" i="6"/>
  <c r="AR1292" i="6" s="1"/>
  <c r="AP1293" i="6"/>
  <c r="AR1293" i="6" s="1"/>
  <c r="AP1294" i="6"/>
  <c r="AR1294" i="6" s="1"/>
  <c r="AP1295" i="6"/>
  <c r="AR1295" i="6" s="1"/>
  <c r="AP1296" i="6"/>
  <c r="AR1296" i="6" s="1"/>
  <c r="AP1297" i="6"/>
  <c r="AR1297" i="6" s="1"/>
  <c r="AP1298" i="6"/>
  <c r="AR1298" i="6" s="1"/>
  <c r="AP1299" i="6"/>
  <c r="AR1299" i="6" s="1"/>
  <c r="AP1300" i="6"/>
  <c r="AR1300" i="6" s="1"/>
  <c r="AP1301" i="6"/>
  <c r="AR1301" i="6" s="1"/>
  <c r="AP1302" i="6"/>
  <c r="AR1302" i="6" s="1"/>
  <c r="AP1303" i="6"/>
  <c r="AR1303" i="6" s="1"/>
  <c r="AP1304" i="6"/>
  <c r="AR1304" i="6" s="1"/>
  <c r="AP1305" i="6"/>
  <c r="AR1305" i="6" s="1"/>
  <c r="AP1306" i="6"/>
  <c r="AR1306" i="6" s="1"/>
  <c r="AP1307" i="6"/>
  <c r="AR1307" i="6" s="1"/>
  <c r="AP1308" i="6"/>
  <c r="AR1308" i="6" s="1"/>
  <c r="AP1309" i="6"/>
  <c r="AR1309" i="6" s="1"/>
  <c r="AP1310" i="6"/>
  <c r="AR1310" i="6" s="1"/>
  <c r="AP1311" i="6"/>
  <c r="AR1311" i="6" s="1"/>
  <c r="AP1312" i="6"/>
  <c r="AR1312" i="6" s="1"/>
  <c r="AP1313" i="6"/>
  <c r="AR1313" i="6" s="1"/>
  <c r="AP1314" i="6"/>
  <c r="AR1314" i="6" s="1"/>
  <c r="AP1315" i="6"/>
  <c r="AR1315" i="6" s="1"/>
  <c r="AP1316" i="6"/>
  <c r="AR1316" i="6" s="1"/>
  <c r="AP1317" i="6"/>
  <c r="AR1317" i="6" s="1"/>
  <c r="AP1318" i="6"/>
  <c r="AR1318" i="6" s="1"/>
  <c r="AP1319" i="6"/>
  <c r="AR1319" i="6" s="1"/>
  <c r="AP1320" i="6"/>
  <c r="AR1320" i="6" s="1"/>
  <c r="AP1321" i="6"/>
  <c r="AR1321" i="6" s="1"/>
  <c r="AP1322" i="6"/>
  <c r="AR1322" i="6" s="1"/>
  <c r="AP1323" i="6"/>
  <c r="AR1323" i="6" s="1"/>
  <c r="AP1324" i="6"/>
  <c r="AR1324" i="6" s="1"/>
  <c r="AP1325" i="6"/>
  <c r="AR1325" i="6" s="1"/>
  <c r="AP1326" i="6"/>
  <c r="AR1326" i="6" s="1"/>
  <c r="AP1327" i="6"/>
  <c r="AR1327" i="6" s="1"/>
  <c r="AP1328" i="6"/>
  <c r="AR1328" i="6" s="1"/>
  <c r="AP1329" i="6"/>
  <c r="AR1329" i="6" s="1"/>
  <c r="AP1330" i="6"/>
  <c r="AR1330" i="6" s="1"/>
  <c r="AP1331" i="6"/>
  <c r="AR1331" i="6" s="1"/>
  <c r="AP1332" i="6"/>
  <c r="AR1332" i="6" s="1"/>
  <c r="AP1333" i="6"/>
  <c r="AR1333" i="6" s="1"/>
  <c r="AP1334" i="6"/>
  <c r="AR1334" i="6" s="1"/>
  <c r="AP1335" i="6"/>
  <c r="AR1335" i="6" s="1"/>
  <c r="AP1336" i="6"/>
  <c r="AR1336" i="6" s="1"/>
  <c r="AP1337" i="6"/>
  <c r="AR1337" i="6" s="1"/>
  <c r="AP1338" i="6"/>
  <c r="AR1338" i="6" s="1"/>
  <c r="AP1339" i="6"/>
  <c r="AR1339" i="6" s="1"/>
  <c r="AP1340" i="6"/>
  <c r="AR1340" i="6" s="1"/>
  <c r="AP1341" i="6"/>
  <c r="AR1341" i="6" s="1"/>
  <c r="AP1342" i="6"/>
  <c r="AR1342" i="6" s="1"/>
  <c r="AP1343" i="6"/>
  <c r="AR1343" i="6" s="1"/>
  <c r="AP1344" i="6"/>
  <c r="AR1344" i="6" s="1"/>
  <c r="AP1345" i="6"/>
  <c r="AR1345" i="6" s="1"/>
  <c r="AP1346" i="6"/>
  <c r="AR1346" i="6" s="1"/>
  <c r="AP1347" i="6"/>
  <c r="AR1347" i="6" s="1"/>
  <c r="AP1348" i="6"/>
  <c r="AR1348" i="6" s="1"/>
  <c r="AP1349" i="6"/>
  <c r="AR1349" i="6" s="1"/>
  <c r="AP1350" i="6"/>
  <c r="AR1350" i="6" s="1"/>
  <c r="AP1351" i="6"/>
  <c r="AR1351" i="6" s="1"/>
  <c r="AP1352" i="6"/>
  <c r="AR1352" i="6" s="1"/>
  <c r="AP1353" i="6"/>
  <c r="AR1353" i="6" s="1"/>
  <c r="AP1354" i="6"/>
  <c r="AR1354" i="6" s="1"/>
  <c r="AP1355" i="6"/>
  <c r="AR1355" i="6" s="1"/>
  <c r="AP1356" i="6"/>
  <c r="AR1356" i="6" s="1"/>
  <c r="AP1357" i="6"/>
  <c r="AR1357" i="6" s="1"/>
  <c r="AP1358" i="6"/>
  <c r="AR1358" i="6" s="1"/>
  <c r="AP1359" i="6"/>
  <c r="AR1359" i="6" s="1"/>
  <c r="AP1360" i="6"/>
  <c r="AR1360" i="6" s="1"/>
  <c r="AP1361" i="6"/>
  <c r="AR1361" i="6" s="1"/>
  <c r="AP1362" i="6"/>
  <c r="AR1362" i="6" s="1"/>
  <c r="AP1363" i="6"/>
  <c r="AR1363" i="6" s="1"/>
  <c r="AP1364" i="6"/>
  <c r="AR1364" i="6" s="1"/>
  <c r="AP1365" i="6"/>
  <c r="AR1365" i="6" s="1"/>
  <c r="AP1366" i="6"/>
  <c r="AR1366" i="6" s="1"/>
  <c r="AP1367" i="6"/>
  <c r="AR1367" i="6" s="1"/>
  <c r="AP1368" i="6"/>
  <c r="AR1368" i="6" s="1"/>
  <c r="AP1369" i="6"/>
  <c r="AR1369" i="6" s="1"/>
  <c r="AP1370" i="6"/>
  <c r="AR1370" i="6" s="1"/>
  <c r="AP1371" i="6"/>
  <c r="AR1371" i="6" s="1"/>
  <c r="AP1372" i="6"/>
  <c r="AR1372" i="6" s="1"/>
  <c r="AP1373" i="6"/>
  <c r="AR1373" i="6" s="1"/>
  <c r="AP1374" i="6"/>
  <c r="AR1374" i="6" s="1"/>
  <c r="AP1375" i="6"/>
  <c r="AR1375" i="6" s="1"/>
  <c r="AP1376" i="6"/>
  <c r="AR1376" i="6" s="1"/>
  <c r="AP1377" i="6"/>
  <c r="AR1377" i="6" s="1"/>
  <c r="AP1378" i="6"/>
  <c r="AR1378" i="6" s="1"/>
  <c r="AP1379" i="6"/>
  <c r="AR1379" i="6" s="1"/>
  <c r="AP1380" i="6"/>
  <c r="AR1380" i="6" s="1"/>
  <c r="AP1381" i="6"/>
  <c r="AR1381" i="6" s="1"/>
  <c r="AP1382" i="6"/>
  <c r="AR1382" i="6" s="1"/>
  <c r="AP1383" i="6"/>
  <c r="AR1383" i="6" s="1"/>
  <c r="AP1384" i="6"/>
  <c r="AR1384" i="6" s="1"/>
  <c r="AP1385" i="6"/>
  <c r="AR1385" i="6" s="1"/>
  <c r="AP1386" i="6"/>
  <c r="AR1386" i="6" s="1"/>
  <c r="AP1387" i="6"/>
  <c r="AR1387" i="6" s="1"/>
  <c r="AP1388" i="6"/>
  <c r="AR1388" i="6" s="1"/>
  <c r="AP1389" i="6"/>
  <c r="AR1389" i="6" s="1"/>
  <c r="AP1390" i="6"/>
  <c r="AR1390" i="6" s="1"/>
  <c r="AP1391" i="6"/>
  <c r="AR1391" i="6" s="1"/>
  <c r="AP1392" i="6"/>
  <c r="AR1392" i="6" s="1"/>
  <c r="AP1393" i="6"/>
  <c r="AR1393" i="6" s="1"/>
  <c r="AP1394" i="6"/>
  <c r="AR1394" i="6" s="1"/>
  <c r="AP1395" i="6"/>
  <c r="AR1395" i="6" s="1"/>
  <c r="AP1396" i="6"/>
  <c r="AR1396" i="6" s="1"/>
  <c r="AP1397" i="6"/>
  <c r="AR1397" i="6" s="1"/>
  <c r="AP1398" i="6"/>
  <c r="AR1398" i="6" s="1"/>
  <c r="AP1399" i="6"/>
  <c r="AR1399" i="6" s="1"/>
  <c r="AP1400" i="6"/>
  <c r="AR1400" i="6" s="1"/>
  <c r="AP1401" i="6"/>
  <c r="AR1401" i="6" s="1"/>
  <c r="AP1402" i="6"/>
  <c r="AR1402" i="6" s="1"/>
  <c r="AP1403" i="6"/>
  <c r="AR1403" i="6" s="1"/>
  <c r="AP1404" i="6"/>
  <c r="AR1404" i="6" s="1"/>
  <c r="AP1405" i="6"/>
  <c r="AR1405" i="6" s="1"/>
  <c r="AP1406" i="6"/>
  <c r="AR1406" i="6" s="1"/>
  <c r="AP1407" i="6"/>
  <c r="AR1407" i="6" s="1"/>
  <c r="AP1408" i="6"/>
  <c r="AR1408" i="6" s="1"/>
  <c r="AP1409" i="6"/>
  <c r="AR1409" i="6" s="1"/>
  <c r="AP1410" i="6"/>
  <c r="AR1410" i="6" s="1"/>
  <c r="AP1411" i="6"/>
  <c r="AR1411" i="6" s="1"/>
  <c r="AP1412" i="6"/>
  <c r="AR1412" i="6" s="1"/>
  <c r="AP1413" i="6"/>
  <c r="AR1413" i="6" s="1"/>
  <c r="AP1414" i="6"/>
  <c r="AR1414" i="6" s="1"/>
  <c r="AP1415" i="6"/>
  <c r="AR1415" i="6" s="1"/>
  <c r="AP1416" i="6"/>
  <c r="AR1416" i="6" s="1"/>
  <c r="AP1417" i="6"/>
  <c r="AR1417" i="6" s="1"/>
  <c r="AP1418" i="6"/>
  <c r="AR1418" i="6" s="1"/>
  <c r="AP1419" i="6"/>
  <c r="AR1419" i="6" s="1"/>
  <c r="AP1420" i="6"/>
  <c r="AR1420" i="6" s="1"/>
  <c r="AP1421" i="6"/>
  <c r="AR1421" i="6" s="1"/>
  <c r="AP1422" i="6"/>
  <c r="AR1422" i="6" s="1"/>
  <c r="AP1423" i="6"/>
  <c r="AR1423" i="6" s="1"/>
  <c r="AP1424" i="6"/>
  <c r="AR1424" i="6" s="1"/>
  <c r="AP1425" i="6"/>
  <c r="AR1425" i="6" s="1"/>
  <c r="AP1426" i="6"/>
  <c r="AR1426" i="6" s="1"/>
  <c r="AP1427" i="6"/>
  <c r="AR1427" i="6" s="1"/>
  <c r="AP1428" i="6"/>
  <c r="AR1428" i="6" s="1"/>
  <c r="AP1429" i="6"/>
  <c r="AR1429" i="6" s="1"/>
  <c r="AP1430" i="6"/>
  <c r="AR1430" i="6" s="1"/>
  <c r="AP1431" i="6"/>
  <c r="AR1431" i="6" s="1"/>
  <c r="AP1432" i="6"/>
  <c r="AR1432" i="6" s="1"/>
  <c r="AP1433" i="6"/>
  <c r="AR1433" i="6" s="1"/>
  <c r="AP1434" i="6"/>
  <c r="AR1434" i="6" s="1"/>
  <c r="AP1435" i="6"/>
  <c r="AR1435" i="6" s="1"/>
  <c r="AP1436" i="6"/>
  <c r="AR1436" i="6" s="1"/>
  <c r="AP1437" i="6"/>
  <c r="AR1437" i="6" s="1"/>
  <c r="AP1438" i="6"/>
  <c r="AR1438" i="6" s="1"/>
  <c r="AP1439" i="6"/>
  <c r="AR1439" i="6" s="1"/>
  <c r="AP1440" i="6"/>
  <c r="AR1440" i="6" s="1"/>
  <c r="AP1441" i="6"/>
  <c r="AR1441" i="6" s="1"/>
  <c r="AP1442" i="6"/>
  <c r="AR1442" i="6" s="1"/>
  <c r="AP1443" i="6"/>
  <c r="AR1443" i="6" s="1"/>
  <c r="AP1444" i="6"/>
  <c r="AR1444" i="6" s="1"/>
  <c r="AP1445" i="6"/>
  <c r="AR1445" i="6" s="1"/>
  <c r="AP1446" i="6"/>
  <c r="AR1446" i="6" s="1"/>
  <c r="AP1447" i="6"/>
  <c r="AR1447" i="6" s="1"/>
  <c r="AP1448" i="6"/>
  <c r="AR1448" i="6" s="1"/>
  <c r="AP1449" i="6"/>
  <c r="AR1449" i="6" s="1"/>
  <c r="AP1450" i="6"/>
  <c r="AR1450" i="6" s="1"/>
  <c r="AP1451" i="6"/>
  <c r="AR1451" i="6" s="1"/>
  <c r="AP1452" i="6"/>
  <c r="AR1452" i="6" s="1"/>
  <c r="AP1453" i="6"/>
  <c r="AR1453" i="6" s="1"/>
  <c r="AP1454" i="6"/>
  <c r="AR1454" i="6" s="1"/>
  <c r="AP1455" i="6"/>
  <c r="AR1455" i="6" s="1"/>
  <c r="AP1456" i="6"/>
  <c r="AR1456" i="6" s="1"/>
  <c r="AP1457" i="6"/>
  <c r="AR1457" i="6" s="1"/>
  <c r="AP1458" i="6"/>
  <c r="AR1458" i="6" s="1"/>
  <c r="AP1459" i="6"/>
  <c r="AR1459" i="6" s="1"/>
  <c r="AP1460" i="6"/>
  <c r="AR1460" i="6" s="1"/>
  <c r="AP1461" i="6"/>
  <c r="AR1461" i="6" s="1"/>
  <c r="AP1462" i="6"/>
  <c r="AR1462" i="6" s="1"/>
  <c r="AP1463" i="6"/>
  <c r="AR1463" i="6" s="1"/>
  <c r="AP1464" i="6"/>
  <c r="AR1464" i="6" s="1"/>
  <c r="AP2" i="6"/>
  <c r="AR2" i="6" s="1"/>
  <c r="BH3" i="6" l="1"/>
  <c r="BH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BH125" i="6"/>
  <c r="BH126" i="6"/>
  <c r="BH127" i="6"/>
  <c r="BH128" i="6"/>
  <c r="BH129" i="6"/>
  <c r="BH130" i="6"/>
  <c r="BH131" i="6"/>
  <c r="BH132" i="6"/>
  <c r="BH133" i="6"/>
  <c r="BH134" i="6"/>
  <c r="BH135" i="6"/>
  <c r="BH136" i="6"/>
  <c r="BH137" i="6"/>
  <c r="BH138" i="6"/>
  <c r="BH139" i="6"/>
  <c r="BH140" i="6"/>
  <c r="BH141" i="6"/>
  <c r="BH142" i="6"/>
  <c r="BH143" i="6"/>
  <c r="BH144" i="6"/>
  <c r="BH145" i="6"/>
  <c r="BH146" i="6"/>
  <c r="BH147" i="6"/>
  <c r="BH148" i="6"/>
  <c r="BH149" i="6"/>
  <c r="BH150" i="6"/>
  <c r="BH151" i="6"/>
  <c r="BH152" i="6"/>
  <c r="BH153" i="6"/>
  <c r="BH154" i="6"/>
  <c r="BH155" i="6"/>
  <c r="BH156" i="6"/>
  <c r="BH157" i="6"/>
  <c r="BH158" i="6"/>
  <c r="BH159" i="6"/>
  <c r="BH160" i="6"/>
  <c r="BH161" i="6"/>
  <c r="BH162" i="6"/>
  <c r="BH163" i="6"/>
  <c r="BH164" i="6"/>
  <c r="BH165" i="6"/>
  <c r="BH166" i="6"/>
  <c r="BH167" i="6"/>
  <c r="BH168" i="6"/>
  <c r="BH169" i="6"/>
  <c r="BH170" i="6"/>
  <c r="BH171" i="6"/>
  <c r="BH172" i="6"/>
  <c r="BH173" i="6"/>
  <c r="BH174" i="6"/>
  <c r="BH175" i="6"/>
  <c r="BH176" i="6"/>
  <c r="BH177" i="6"/>
  <c r="BH178" i="6"/>
  <c r="BH179" i="6"/>
  <c r="BH180" i="6"/>
  <c r="BH181" i="6"/>
  <c r="BH182" i="6"/>
  <c r="BH183" i="6"/>
  <c r="BH184" i="6"/>
  <c r="BH185" i="6"/>
  <c r="BH186" i="6"/>
  <c r="BH187" i="6"/>
  <c r="BH188" i="6"/>
  <c r="BH189" i="6"/>
  <c r="BH190" i="6"/>
  <c r="BH191" i="6"/>
  <c r="BH192" i="6"/>
  <c r="BH193" i="6"/>
  <c r="BH194" i="6"/>
  <c r="BH195" i="6"/>
  <c r="BH196" i="6"/>
  <c r="BH197" i="6"/>
  <c r="BH198" i="6"/>
  <c r="BH199" i="6"/>
  <c r="BH200" i="6"/>
  <c r="BH201" i="6"/>
  <c r="BH202" i="6"/>
  <c r="BH203" i="6"/>
  <c r="BH204" i="6"/>
  <c r="BH205" i="6"/>
  <c r="BH206" i="6"/>
  <c r="BH207" i="6"/>
  <c r="BH208" i="6"/>
  <c r="BH209" i="6"/>
  <c r="BH210" i="6"/>
  <c r="BH211" i="6"/>
  <c r="BH212" i="6"/>
  <c r="BH213" i="6"/>
  <c r="BH214" i="6"/>
  <c r="BH215" i="6"/>
  <c r="BH216" i="6"/>
  <c r="BH217" i="6"/>
  <c r="BH218" i="6"/>
  <c r="BH219" i="6"/>
  <c r="BH220" i="6"/>
  <c r="BH221" i="6"/>
  <c r="BH222" i="6"/>
  <c r="BH223" i="6"/>
  <c r="BH224" i="6"/>
  <c r="BH225" i="6"/>
  <c r="BH226" i="6"/>
  <c r="BH227" i="6"/>
  <c r="BH228" i="6"/>
  <c r="BH229" i="6"/>
  <c r="BH230" i="6"/>
  <c r="BH231" i="6"/>
  <c r="BH232" i="6"/>
  <c r="BH233" i="6"/>
  <c r="BH234" i="6"/>
  <c r="BH235" i="6"/>
  <c r="BH236" i="6"/>
  <c r="BH237" i="6"/>
  <c r="BH238" i="6"/>
  <c r="BH239" i="6"/>
  <c r="BH240" i="6"/>
  <c r="BH241" i="6"/>
  <c r="BH242" i="6"/>
  <c r="BH243" i="6"/>
  <c r="BH244" i="6"/>
  <c r="BH245" i="6"/>
  <c r="BH246" i="6"/>
  <c r="BH247" i="6"/>
  <c r="BH248" i="6"/>
  <c r="BH249" i="6"/>
  <c r="BH250" i="6"/>
  <c r="BH251" i="6"/>
  <c r="BH252" i="6"/>
  <c r="BH253" i="6"/>
  <c r="BH254" i="6"/>
  <c r="BH255" i="6"/>
  <c r="BH256" i="6"/>
  <c r="BH257" i="6"/>
  <c r="BH258" i="6"/>
  <c r="BH259" i="6"/>
  <c r="BH260" i="6"/>
  <c r="BH261" i="6"/>
  <c r="BH262" i="6"/>
  <c r="BH263" i="6"/>
  <c r="BH264" i="6"/>
  <c r="BH265" i="6"/>
  <c r="BH266" i="6"/>
  <c r="BH267" i="6"/>
  <c r="BH268" i="6"/>
  <c r="BH269" i="6"/>
  <c r="BH270" i="6"/>
  <c r="BH271" i="6"/>
  <c r="BH272" i="6"/>
  <c r="BH273" i="6"/>
  <c r="BH274" i="6"/>
  <c r="BH275" i="6"/>
  <c r="BH276" i="6"/>
  <c r="BH277" i="6"/>
  <c r="BH278" i="6"/>
  <c r="BH279" i="6"/>
  <c r="BH280" i="6"/>
  <c r="BH281" i="6"/>
  <c r="BH282" i="6"/>
  <c r="BH283" i="6"/>
  <c r="BH284" i="6"/>
  <c r="BH285" i="6"/>
  <c r="BH286" i="6"/>
  <c r="BH287" i="6"/>
  <c r="BH288" i="6"/>
  <c r="BH289" i="6"/>
  <c r="BH290" i="6"/>
  <c r="BH291" i="6"/>
  <c r="BH292" i="6"/>
  <c r="BH293" i="6"/>
  <c r="BH294" i="6"/>
  <c r="BH295" i="6"/>
  <c r="BH296" i="6"/>
  <c r="BH297" i="6"/>
  <c r="BH298" i="6"/>
  <c r="BH299" i="6"/>
  <c r="BH300" i="6"/>
  <c r="BH301" i="6"/>
  <c r="BH302" i="6"/>
  <c r="BH303" i="6"/>
  <c r="BH304" i="6"/>
  <c r="BH305" i="6"/>
  <c r="BH306" i="6"/>
  <c r="BH307" i="6"/>
  <c r="BH308" i="6"/>
  <c r="BH309" i="6"/>
  <c r="BH310" i="6"/>
  <c r="BH311" i="6"/>
  <c r="BH312" i="6"/>
  <c r="BH313" i="6"/>
  <c r="BH314" i="6"/>
  <c r="BH315" i="6"/>
  <c r="BH316" i="6"/>
  <c r="BH317" i="6"/>
  <c r="BH318" i="6"/>
  <c r="BH319" i="6"/>
  <c r="BH320" i="6"/>
  <c r="BH321" i="6"/>
  <c r="BH322" i="6"/>
  <c r="BH323" i="6"/>
  <c r="BH324" i="6"/>
  <c r="BH325" i="6"/>
  <c r="BH326" i="6"/>
  <c r="BH327" i="6"/>
  <c r="BH328" i="6"/>
  <c r="BH329" i="6"/>
  <c r="BH330" i="6"/>
  <c r="BH331" i="6"/>
  <c r="BH332" i="6"/>
  <c r="BH333" i="6"/>
  <c r="BH334" i="6"/>
  <c r="BH335" i="6"/>
  <c r="BH336" i="6"/>
  <c r="BH337" i="6"/>
  <c r="BH338" i="6"/>
  <c r="BH339" i="6"/>
  <c r="BH340" i="6"/>
  <c r="BH341" i="6"/>
  <c r="BH342" i="6"/>
  <c r="BH343" i="6"/>
  <c r="BH344" i="6"/>
  <c r="BH345" i="6"/>
  <c r="BH346" i="6"/>
  <c r="BH347" i="6"/>
  <c r="BH348" i="6"/>
  <c r="BH349" i="6"/>
  <c r="BH350" i="6"/>
  <c r="BH351" i="6"/>
  <c r="BH352" i="6"/>
  <c r="BH353" i="6"/>
  <c r="BH354" i="6"/>
  <c r="BH355" i="6"/>
  <c r="BH356" i="6"/>
  <c r="BH357" i="6"/>
  <c r="BH358" i="6"/>
  <c r="BH359" i="6"/>
  <c r="BH360" i="6"/>
  <c r="BH361" i="6"/>
  <c r="BH362" i="6"/>
  <c r="BH363" i="6"/>
  <c r="BH364" i="6"/>
  <c r="BH365" i="6"/>
  <c r="BH366" i="6"/>
  <c r="BH367" i="6"/>
  <c r="BH368" i="6"/>
  <c r="BH369" i="6"/>
  <c r="BH370" i="6"/>
  <c r="BH371" i="6"/>
  <c r="BH372" i="6"/>
  <c r="BH373" i="6"/>
  <c r="BH374" i="6"/>
  <c r="BH375" i="6"/>
  <c r="BH376" i="6"/>
  <c r="BH377" i="6"/>
  <c r="BH378" i="6"/>
  <c r="BH379" i="6"/>
  <c r="BH380" i="6"/>
  <c r="BH381" i="6"/>
  <c r="BH382" i="6"/>
  <c r="BH383" i="6"/>
  <c r="BH384" i="6"/>
  <c r="BH385" i="6"/>
  <c r="BH386" i="6"/>
  <c r="BH387" i="6"/>
  <c r="BH388" i="6"/>
  <c r="BH389" i="6"/>
  <c r="BH390" i="6"/>
  <c r="BH391" i="6"/>
  <c r="BH392" i="6"/>
  <c r="BH393" i="6"/>
  <c r="BH394" i="6"/>
  <c r="BH395" i="6"/>
  <c r="BH396" i="6"/>
  <c r="BH397" i="6"/>
  <c r="BH398" i="6"/>
  <c r="BH399" i="6"/>
  <c r="BH400" i="6"/>
  <c r="BH401" i="6"/>
  <c r="BH402" i="6"/>
  <c r="BH403" i="6"/>
  <c r="BH404" i="6"/>
  <c r="BH405" i="6"/>
  <c r="BH406" i="6"/>
  <c r="BH407" i="6"/>
  <c r="BH408" i="6"/>
  <c r="BH409" i="6"/>
  <c r="BH410" i="6"/>
  <c r="BH411" i="6"/>
  <c r="BH412" i="6"/>
  <c r="BH413" i="6"/>
  <c r="BH414" i="6"/>
  <c r="BH415" i="6"/>
  <c r="BH416" i="6"/>
  <c r="BH417" i="6"/>
  <c r="BH418" i="6"/>
  <c r="BH419" i="6"/>
  <c r="BH420" i="6"/>
  <c r="BH421" i="6"/>
  <c r="BH422" i="6"/>
  <c r="BH423" i="6"/>
  <c r="BH424" i="6"/>
  <c r="BH425" i="6"/>
  <c r="BH426" i="6"/>
  <c r="BH427" i="6"/>
  <c r="BH428" i="6"/>
  <c r="BH429" i="6"/>
  <c r="BH430" i="6"/>
  <c r="BH431" i="6"/>
  <c r="BH432" i="6"/>
  <c r="BH433" i="6"/>
  <c r="BH434" i="6"/>
  <c r="BH435" i="6"/>
  <c r="BH436" i="6"/>
  <c r="BH437" i="6"/>
  <c r="BH438" i="6"/>
  <c r="BH439" i="6"/>
  <c r="BH440" i="6"/>
  <c r="BH441" i="6"/>
  <c r="BH442" i="6"/>
  <c r="BH443" i="6"/>
  <c r="BH444" i="6"/>
  <c r="BH445" i="6"/>
  <c r="BH446" i="6"/>
  <c r="BH447" i="6"/>
  <c r="BH448" i="6"/>
  <c r="BH449" i="6"/>
  <c r="BH450" i="6"/>
  <c r="BH451" i="6"/>
  <c r="BH452" i="6"/>
  <c r="BH453" i="6"/>
  <c r="BH454" i="6"/>
  <c r="BH455" i="6"/>
  <c r="BH456" i="6"/>
  <c r="BH457" i="6"/>
  <c r="BH458" i="6"/>
  <c r="BH459" i="6"/>
  <c r="BH460" i="6"/>
  <c r="BH461" i="6"/>
  <c r="BH462" i="6"/>
  <c r="BH463" i="6"/>
  <c r="BH464" i="6"/>
  <c r="BH465" i="6"/>
  <c r="BH466" i="6"/>
  <c r="BH467" i="6"/>
  <c r="BH468" i="6"/>
  <c r="BH469" i="6"/>
  <c r="BH470" i="6"/>
  <c r="BH471" i="6"/>
  <c r="BH472" i="6"/>
  <c r="BH473" i="6"/>
  <c r="BH474" i="6"/>
  <c r="BH475" i="6"/>
  <c r="BH476" i="6"/>
  <c r="BH477" i="6"/>
  <c r="BH478" i="6"/>
  <c r="BH479" i="6"/>
  <c r="BH480" i="6"/>
  <c r="BH481" i="6"/>
  <c r="BH482" i="6"/>
  <c r="BH483" i="6"/>
  <c r="BH484" i="6"/>
  <c r="BH485" i="6"/>
  <c r="BH486" i="6"/>
  <c r="BH487" i="6"/>
  <c r="BH488" i="6"/>
  <c r="BH489" i="6"/>
  <c r="BH490" i="6"/>
  <c r="BH491" i="6"/>
  <c r="BH492" i="6"/>
  <c r="BH493" i="6"/>
  <c r="BH494" i="6"/>
  <c r="BH495" i="6"/>
  <c r="BH496" i="6"/>
  <c r="BH497" i="6"/>
  <c r="BH498" i="6"/>
  <c r="BH499" i="6"/>
  <c r="BH500" i="6"/>
  <c r="BH501" i="6"/>
  <c r="BH502" i="6"/>
  <c r="BH503" i="6"/>
  <c r="BH504" i="6"/>
  <c r="BH505" i="6"/>
  <c r="BH506" i="6"/>
  <c r="BH507" i="6"/>
  <c r="BH508" i="6"/>
  <c r="BH509" i="6"/>
  <c r="BH510" i="6"/>
  <c r="BH511" i="6"/>
  <c r="BH512" i="6"/>
  <c r="BH513" i="6"/>
  <c r="BH514" i="6"/>
  <c r="BH515" i="6"/>
  <c r="BH516" i="6"/>
  <c r="BH517" i="6"/>
  <c r="BH518" i="6"/>
  <c r="BH519" i="6"/>
  <c r="BH520" i="6"/>
  <c r="BH521" i="6"/>
  <c r="BH522" i="6"/>
  <c r="BH523" i="6"/>
  <c r="BH524" i="6"/>
  <c r="BH525" i="6"/>
  <c r="BH526" i="6"/>
  <c r="BH527" i="6"/>
  <c r="BH528" i="6"/>
  <c r="BH529" i="6"/>
  <c r="BH530" i="6"/>
  <c r="BH531" i="6"/>
  <c r="BH532" i="6"/>
  <c r="BH533" i="6"/>
  <c r="BH534" i="6"/>
  <c r="BH535" i="6"/>
  <c r="BH536" i="6"/>
  <c r="BH537" i="6"/>
  <c r="BH538" i="6"/>
  <c r="BH539" i="6"/>
  <c r="BH540" i="6"/>
  <c r="BH541" i="6"/>
  <c r="BH542" i="6"/>
  <c r="BH543" i="6"/>
  <c r="BH544" i="6"/>
  <c r="BH545" i="6"/>
  <c r="BH546" i="6"/>
  <c r="BH547" i="6"/>
  <c r="BH548" i="6"/>
  <c r="BH549" i="6"/>
  <c r="BH550" i="6"/>
  <c r="BH551" i="6"/>
  <c r="BH552" i="6"/>
  <c r="BH553" i="6"/>
  <c r="BH554" i="6"/>
  <c r="BH555" i="6"/>
  <c r="BH556" i="6"/>
  <c r="BH557" i="6"/>
  <c r="BH558" i="6"/>
  <c r="BH559" i="6"/>
  <c r="BH560" i="6"/>
  <c r="BH561" i="6"/>
  <c r="BH562" i="6"/>
  <c r="BH563" i="6"/>
  <c r="BH564" i="6"/>
  <c r="BH565" i="6"/>
  <c r="BH566" i="6"/>
  <c r="BH567" i="6"/>
  <c r="BH568" i="6"/>
  <c r="BH569" i="6"/>
  <c r="BH570" i="6"/>
  <c r="BH571" i="6"/>
  <c r="BH572" i="6"/>
  <c r="BH573" i="6"/>
  <c r="BH574" i="6"/>
  <c r="BH575" i="6"/>
  <c r="BH576" i="6"/>
  <c r="BH577" i="6"/>
  <c r="BH578" i="6"/>
  <c r="BH579" i="6"/>
  <c r="BH580" i="6"/>
  <c r="BH581" i="6"/>
  <c r="BH582" i="6"/>
  <c r="BH583" i="6"/>
  <c r="BH584" i="6"/>
  <c r="BH585" i="6"/>
  <c r="BH586" i="6"/>
  <c r="BH587" i="6"/>
  <c r="BH588" i="6"/>
  <c r="BH589" i="6"/>
  <c r="BH590" i="6"/>
  <c r="BH591" i="6"/>
  <c r="BH592" i="6"/>
  <c r="BH593" i="6"/>
  <c r="BH594" i="6"/>
  <c r="BH595" i="6"/>
  <c r="BH596" i="6"/>
  <c r="BH597" i="6"/>
  <c r="BH598" i="6"/>
  <c r="BH599" i="6"/>
  <c r="BH600" i="6"/>
  <c r="BH601" i="6"/>
  <c r="BH602" i="6"/>
  <c r="BH603" i="6"/>
  <c r="BH604" i="6"/>
  <c r="BH605" i="6"/>
  <c r="BH606" i="6"/>
  <c r="BH607" i="6"/>
  <c r="BH608" i="6"/>
  <c r="BH609" i="6"/>
  <c r="BH610" i="6"/>
  <c r="BH611" i="6"/>
  <c r="BH612" i="6"/>
  <c r="BH613" i="6"/>
  <c r="BH614" i="6"/>
  <c r="BH615" i="6"/>
  <c r="BH616" i="6"/>
  <c r="BH617" i="6"/>
  <c r="BH618" i="6"/>
  <c r="BH619" i="6"/>
  <c r="BH620" i="6"/>
  <c r="BH621" i="6"/>
  <c r="BH622" i="6"/>
  <c r="BH623" i="6"/>
  <c r="BH624" i="6"/>
  <c r="BH625" i="6"/>
  <c r="BH626" i="6"/>
  <c r="BH627" i="6"/>
  <c r="BH628" i="6"/>
  <c r="BH629" i="6"/>
  <c r="BH630" i="6"/>
  <c r="BH631" i="6"/>
  <c r="BH632" i="6"/>
  <c r="BH633" i="6"/>
  <c r="BH634" i="6"/>
  <c r="BH635" i="6"/>
  <c r="BH636" i="6"/>
  <c r="BH637" i="6"/>
  <c r="BH638" i="6"/>
  <c r="BH639" i="6"/>
  <c r="BH640" i="6"/>
  <c r="BH641" i="6"/>
  <c r="BH642" i="6"/>
  <c r="BH643" i="6"/>
  <c r="BH644" i="6"/>
  <c r="BH645" i="6"/>
  <c r="BH646" i="6"/>
  <c r="BH647" i="6"/>
  <c r="BH648" i="6"/>
  <c r="BH649" i="6"/>
  <c r="BH650" i="6"/>
  <c r="BH651" i="6"/>
  <c r="BH652" i="6"/>
  <c r="BH653" i="6"/>
  <c r="BH654" i="6"/>
  <c r="BH655" i="6"/>
  <c r="BH656" i="6"/>
  <c r="BH657" i="6"/>
  <c r="BH658" i="6"/>
  <c r="BH659" i="6"/>
  <c r="BH660" i="6"/>
  <c r="BH661" i="6"/>
  <c r="BH662" i="6"/>
  <c r="BH663" i="6"/>
  <c r="BH664" i="6"/>
  <c r="BH665" i="6"/>
  <c r="BH666" i="6"/>
  <c r="BH667" i="6"/>
  <c r="BH668" i="6"/>
  <c r="BH669" i="6"/>
  <c r="BH670" i="6"/>
  <c r="BH671" i="6"/>
  <c r="BH672" i="6"/>
  <c r="BH673" i="6"/>
  <c r="BH674" i="6"/>
  <c r="BH675" i="6"/>
  <c r="BH676" i="6"/>
  <c r="BH677" i="6"/>
  <c r="BH678" i="6"/>
  <c r="BH679" i="6"/>
  <c r="BH680" i="6"/>
  <c r="BH681" i="6"/>
  <c r="BH682" i="6"/>
  <c r="BH683" i="6"/>
  <c r="BH684" i="6"/>
  <c r="BH685" i="6"/>
  <c r="BH686" i="6"/>
  <c r="BH687" i="6"/>
  <c r="BH688" i="6"/>
  <c r="BH689" i="6"/>
  <c r="BH690" i="6"/>
  <c r="BH691" i="6"/>
  <c r="BH692" i="6"/>
  <c r="BH693" i="6"/>
  <c r="BH694" i="6"/>
  <c r="BH695" i="6"/>
  <c r="BH696" i="6"/>
  <c r="BH697" i="6"/>
  <c r="BH698" i="6"/>
  <c r="BH699" i="6"/>
  <c r="BH700" i="6"/>
  <c r="BH701" i="6"/>
  <c r="BH702" i="6"/>
  <c r="BH703" i="6"/>
  <c r="BH704" i="6"/>
  <c r="BH705" i="6"/>
  <c r="BH706" i="6"/>
  <c r="BH707" i="6"/>
  <c r="BH708" i="6"/>
  <c r="BH709" i="6"/>
  <c r="BH710" i="6"/>
  <c r="BH711" i="6"/>
  <c r="BH712" i="6"/>
  <c r="BH713" i="6"/>
  <c r="BH714" i="6"/>
  <c r="BH715" i="6"/>
  <c r="BH716" i="6"/>
  <c r="BH717" i="6"/>
  <c r="BH718" i="6"/>
  <c r="BH719" i="6"/>
  <c r="BH720" i="6"/>
  <c r="BH721" i="6"/>
  <c r="BH722" i="6"/>
  <c r="BH723" i="6"/>
  <c r="BH724" i="6"/>
  <c r="BH725" i="6"/>
  <c r="BH726" i="6"/>
  <c r="BH727" i="6"/>
  <c r="BH728" i="6"/>
  <c r="BH729" i="6"/>
  <c r="BH730" i="6"/>
  <c r="BH731" i="6"/>
  <c r="BH732" i="6"/>
  <c r="BH733" i="6"/>
  <c r="BH734" i="6"/>
  <c r="BH735" i="6"/>
  <c r="BH736" i="6"/>
  <c r="BH737" i="6"/>
  <c r="BH738" i="6"/>
  <c r="BH739" i="6"/>
  <c r="BH740" i="6"/>
  <c r="BH741" i="6"/>
  <c r="BH742" i="6"/>
  <c r="BH743" i="6"/>
  <c r="BH744" i="6"/>
  <c r="BH745" i="6"/>
  <c r="BH746" i="6"/>
  <c r="BH747" i="6"/>
  <c r="BH748" i="6"/>
  <c r="BH749" i="6"/>
  <c r="BH750" i="6"/>
  <c r="BH751" i="6"/>
  <c r="BH752" i="6"/>
  <c r="BH753" i="6"/>
  <c r="BH754" i="6"/>
  <c r="BH755" i="6"/>
  <c r="BH756" i="6"/>
  <c r="BH757" i="6"/>
  <c r="BH758" i="6"/>
  <c r="BH759" i="6"/>
  <c r="BH760" i="6"/>
  <c r="BH761" i="6"/>
  <c r="BH762" i="6"/>
  <c r="BH763" i="6"/>
  <c r="BH764" i="6"/>
  <c r="BH765" i="6"/>
  <c r="BH766" i="6"/>
  <c r="BH767" i="6"/>
  <c r="BH768" i="6"/>
  <c r="BH769" i="6"/>
  <c r="BH770" i="6"/>
  <c r="BH771" i="6"/>
  <c r="BH772" i="6"/>
  <c r="BH773" i="6"/>
  <c r="BH774" i="6"/>
  <c r="BH775" i="6"/>
  <c r="BH776" i="6"/>
  <c r="BH777" i="6"/>
  <c r="BH778" i="6"/>
  <c r="BH779" i="6"/>
  <c r="BH780" i="6"/>
  <c r="BH781" i="6"/>
  <c r="BH782" i="6"/>
  <c r="BH783" i="6"/>
  <c r="BH784" i="6"/>
  <c r="BH785" i="6"/>
  <c r="BH786" i="6"/>
  <c r="BH787" i="6"/>
  <c r="BH788" i="6"/>
  <c r="BH789" i="6"/>
  <c r="BH790" i="6"/>
  <c r="BH791" i="6"/>
  <c r="BH792" i="6"/>
  <c r="BH793" i="6"/>
  <c r="BH794" i="6"/>
  <c r="BH795" i="6"/>
  <c r="BH796" i="6"/>
  <c r="BH797" i="6"/>
  <c r="BH798" i="6"/>
  <c r="BH799" i="6"/>
  <c r="BH800" i="6"/>
  <c r="BH801" i="6"/>
  <c r="BH802" i="6"/>
  <c r="BH803" i="6"/>
  <c r="BH804" i="6"/>
  <c r="BH805" i="6"/>
  <c r="BH806" i="6"/>
  <c r="BH807" i="6"/>
  <c r="BH808" i="6"/>
  <c r="BH809" i="6"/>
  <c r="BH810" i="6"/>
  <c r="BH811" i="6"/>
  <c r="BH812" i="6"/>
  <c r="BH813" i="6"/>
  <c r="BH814" i="6"/>
  <c r="BH815" i="6"/>
  <c r="BH816" i="6"/>
  <c r="BH817" i="6"/>
  <c r="BH818" i="6"/>
  <c r="BH819" i="6"/>
  <c r="BH820" i="6"/>
  <c r="BH821" i="6"/>
  <c r="BH822" i="6"/>
  <c r="BH823" i="6"/>
  <c r="BH824" i="6"/>
  <c r="BH825" i="6"/>
  <c r="BH826" i="6"/>
  <c r="BH827" i="6"/>
  <c r="BH828" i="6"/>
  <c r="BH829" i="6"/>
  <c r="BH830" i="6"/>
  <c r="BH831" i="6"/>
  <c r="BH832" i="6"/>
  <c r="BH833" i="6"/>
  <c r="BH834" i="6"/>
  <c r="BH835" i="6"/>
  <c r="BH836" i="6"/>
  <c r="BH837" i="6"/>
  <c r="BH838" i="6"/>
  <c r="BH839" i="6"/>
  <c r="BH840" i="6"/>
  <c r="BH841" i="6"/>
  <c r="BH842" i="6"/>
  <c r="BH843" i="6"/>
  <c r="BH844" i="6"/>
  <c r="BH845" i="6"/>
  <c r="BH846" i="6"/>
  <c r="BH847" i="6"/>
  <c r="BH848" i="6"/>
  <c r="BH849" i="6"/>
  <c r="BH850" i="6"/>
  <c r="BH851" i="6"/>
  <c r="BH852" i="6"/>
  <c r="BH853" i="6"/>
  <c r="BH854" i="6"/>
  <c r="BH855" i="6"/>
  <c r="BH856" i="6"/>
  <c r="BH857" i="6"/>
  <c r="BH858" i="6"/>
  <c r="BH859" i="6"/>
  <c r="BH860" i="6"/>
  <c r="BH861" i="6"/>
  <c r="BH862" i="6"/>
  <c r="BH863" i="6"/>
  <c r="BH864" i="6"/>
  <c r="BH865" i="6"/>
  <c r="BH866" i="6"/>
  <c r="BH867" i="6"/>
  <c r="BH868" i="6"/>
  <c r="BH869" i="6"/>
  <c r="BH870" i="6"/>
  <c r="BH871" i="6"/>
  <c r="BH872" i="6"/>
  <c r="BH873" i="6"/>
  <c r="BH874" i="6"/>
  <c r="BH875" i="6"/>
  <c r="BH876" i="6"/>
  <c r="BH877" i="6"/>
  <c r="BH878" i="6"/>
  <c r="BH879" i="6"/>
  <c r="BH880" i="6"/>
  <c r="BH881" i="6"/>
  <c r="BH882" i="6"/>
  <c r="BH883" i="6"/>
  <c r="BH884" i="6"/>
  <c r="BH885" i="6"/>
  <c r="BH886" i="6"/>
  <c r="BH887" i="6"/>
  <c r="BH888" i="6"/>
  <c r="BH889" i="6"/>
  <c r="BH890" i="6"/>
  <c r="BH891" i="6"/>
  <c r="BH892" i="6"/>
  <c r="BH893" i="6"/>
  <c r="BH894" i="6"/>
  <c r="BH895" i="6"/>
  <c r="BH896" i="6"/>
  <c r="BH897" i="6"/>
  <c r="BH898" i="6"/>
  <c r="BH899" i="6"/>
  <c r="BH900" i="6"/>
  <c r="BH901" i="6"/>
  <c r="BH902" i="6"/>
  <c r="BH903" i="6"/>
  <c r="BH904" i="6"/>
  <c r="BH905" i="6"/>
  <c r="BH906" i="6"/>
  <c r="BH907" i="6"/>
  <c r="BH908" i="6"/>
  <c r="BH909" i="6"/>
  <c r="BH910" i="6"/>
  <c r="BH911" i="6"/>
  <c r="BH912" i="6"/>
  <c r="BH913" i="6"/>
  <c r="BH914" i="6"/>
  <c r="BH915" i="6"/>
  <c r="BH916" i="6"/>
  <c r="BH917" i="6"/>
  <c r="BH918" i="6"/>
  <c r="BH919" i="6"/>
  <c r="BH920" i="6"/>
  <c r="BH921" i="6"/>
  <c r="BH922" i="6"/>
  <c r="BH923" i="6"/>
  <c r="BH924" i="6"/>
  <c r="BH925" i="6"/>
  <c r="BH926" i="6"/>
  <c r="BH927" i="6"/>
  <c r="BH928" i="6"/>
  <c r="BH929" i="6"/>
  <c r="BH930" i="6"/>
  <c r="BH931" i="6"/>
  <c r="BH932" i="6"/>
  <c r="BH933" i="6"/>
  <c r="BH934" i="6"/>
  <c r="BH935" i="6"/>
  <c r="BH936" i="6"/>
  <c r="BH937" i="6"/>
  <c r="BH938" i="6"/>
  <c r="BH939" i="6"/>
  <c r="BH940" i="6"/>
  <c r="BH941" i="6"/>
  <c r="BH942" i="6"/>
  <c r="BH943" i="6"/>
  <c r="BH944" i="6"/>
  <c r="BH945" i="6"/>
  <c r="BH946" i="6"/>
  <c r="BH947" i="6"/>
  <c r="BH948" i="6"/>
  <c r="BH949" i="6"/>
  <c r="BH950" i="6"/>
  <c r="BH951" i="6"/>
  <c r="BH952" i="6"/>
  <c r="BH953" i="6"/>
  <c r="BH954" i="6"/>
  <c r="BH955" i="6"/>
  <c r="BH956" i="6"/>
  <c r="BH957" i="6"/>
  <c r="BH958" i="6"/>
  <c r="BH959" i="6"/>
  <c r="BH960" i="6"/>
  <c r="BH961" i="6"/>
  <c r="BH962" i="6"/>
  <c r="BH963" i="6"/>
  <c r="BH964" i="6"/>
  <c r="BH965" i="6"/>
  <c r="BH966" i="6"/>
  <c r="BH967" i="6"/>
  <c r="BH968" i="6"/>
  <c r="BH969" i="6"/>
  <c r="BH970" i="6"/>
  <c r="BH971" i="6"/>
  <c r="BH972" i="6"/>
  <c r="BH973" i="6"/>
  <c r="BH974" i="6"/>
  <c r="BH975" i="6"/>
  <c r="BH976" i="6"/>
  <c r="BH977" i="6"/>
  <c r="BH978" i="6"/>
  <c r="BH979" i="6"/>
  <c r="BH980" i="6"/>
  <c r="BH981" i="6"/>
  <c r="BH982" i="6"/>
  <c r="BH983" i="6"/>
  <c r="BH984" i="6"/>
  <c r="BH985" i="6"/>
  <c r="BH986" i="6"/>
  <c r="BH987" i="6"/>
  <c r="BH988" i="6"/>
  <c r="BH989" i="6"/>
  <c r="BH990" i="6"/>
  <c r="BH991" i="6"/>
  <c r="BH992" i="6"/>
  <c r="BH993" i="6"/>
  <c r="BH994" i="6"/>
  <c r="BH995" i="6"/>
  <c r="BH996" i="6"/>
  <c r="BH997" i="6"/>
  <c r="BH998" i="6"/>
  <c r="BH999" i="6"/>
  <c r="BH1000" i="6"/>
  <c r="BH1001" i="6"/>
  <c r="BH1002" i="6"/>
  <c r="BH1003" i="6"/>
  <c r="BH1004" i="6"/>
  <c r="BH1005" i="6"/>
  <c r="BH1006" i="6"/>
  <c r="BH1007" i="6"/>
  <c r="BH1008" i="6"/>
  <c r="BH1009" i="6"/>
  <c r="BH1010" i="6"/>
  <c r="BH1011" i="6"/>
  <c r="BH1012" i="6"/>
  <c r="BH1013" i="6"/>
  <c r="BH1014" i="6"/>
  <c r="BH1015" i="6"/>
  <c r="BH1016" i="6"/>
  <c r="BH1017" i="6"/>
  <c r="BH1018" i="6"/>
  <c r="BH1019" i="6"/>
  <c r="BH1020" i="6"/>
  <c r="BH1021" i="6"/>
  <c r="BH1022" i="6"/>
  <c r="BH1023" i="6"/>
  <c r="BH1024" i="6"/>
  <c r="BH1025" i="6"/>
  <c r="BH1026" i="6"/>
  <c r="BH1027" i="6"/>
  <c r="BH1028" i="6"/>
  <c r="BH1029" i="6"/>
  <c r="BH1030" i="6"/>
  <c r="BH1031" i="6"/>
  <c r="BH1032" i="6"/>
  <c r="BH1033" i="6"/>
  <c r="BH1034" i="6"/>
  <c r="BH1035" i="6"/>
  <c r="BH1036" i="6"/>
  <c r="BH1037" i="6"/>
  <c r="BH1038" i="6"/>
  <c r="BH1039" i="6"/>
  <c r="BH1040" i="6"/>
  <c r="BH1041" i="6"/>
  <c r="BH1042" i="6"/>
  <c r="BH1043" i="6"/>
  <c r="BH1044" i="6"/>
  <c r="BH1045" i="6"/>
  <c r="BH1046" i="6"/>
  <c r="BH1047" i="6"/>
  <c r="BH1048" i="6"/>
  <c r="BH1049" i="6"/>
  <c r="BH1050" i="6"/>
  <c r="BH1051" i="6"/>
  <c r="BH1052" i="6"/>
  <c r="BH1053" i="6"/>
  <c r="BH1054" i="6"/>
  <c r="BH1055" i="6"/>
  <c r="BH1056" i="6"/>
  <c r="BH1057" i="6"/>
  <c r="BH1058" i="6"/>
  <c r="BH1059" i="6"/>
  <c r="BH1060" i="6"/>
  <c r="BH1061" i="6"/>
  <c r="BH1062" i="6"/>
  <c r="BH1063" i="6"/>
  <c r="BH1064" i="6"/>
  <c r="BH1065" i="6"/>
  <c r="BH1066" i="6"/>
  <c r="BH1067" i="6"/>
  <c r="BH1068" i="6"/>
  <c r="BH1069" i="6"/>
  <c r="BH1070" i="6"/>
  <c r="BH1071" i="6"/>
  <c r="BH1072" i="6"/>
  <c r="BH1073" i="6"/>
  <c r="BH1074" i="6"/>
  <c r="BH1075" i="6"/>
  <c r="BH1076" i="6"/>
  <c r="BH1077" i="6"/>
  <c r="BH1078" i="6"/>
  <c r="BH1079" i="6"/>
  <c r="BH1080" i="6"/>
  <c r="BH1081" i="6"/>
  <c r="BH1082" i="6"/>
  <c r="BH1083" i="6"/>
  <c r="BH1084" i="6"/>
  <c r="BH1085" i="6"/>
  <c r="BH1086" i="6"/>
  <c r="BH1087" i="6"/>
  <c r="BH1088" i="6"/>
  <c r="BH1089" i="6"/>
  <c r="BH1090" i="6"/>
  <c r="BH1091" i="6"/>
  <c r="BH1092" i="6"/>
  <c r="BH1093" i="6"/>
  <c r="BH1094" i="6"/>
  <c r="BH1095" i="6"/>
  <c r="BH1096" i="6"/>
  <c r="BH1097" i="6"/>
  <c r="BH1098" i="6"/>
  <c r="BH1099" i="6"/>
  <c r="BH1100" i="6"/>
  <c r="BH1101" i="6"/>
  <c r="BH1102" i="6"/>
  <c r="BH1103" i="6"/>
  <c r="BH1104" i="6"/>
  <c r="BH1105" i="6"/>
  <c r="BH1106" i="6"/>
  <c r="BH1107" i="6"/>
  <c r="BH1108" i="6"/>
  <c r="BH1109" i="6"/>
  <c r="BH1110" i="6"/>
  <c r="BH1111" i="6"/>
  <c r="BH1112" i="6"/>
  <c r="BH1113" i="6"/>
  <c r="BH1114" i="6"/>
  <c r="BH1115" i="6"/>
  <c r="BH1116" i="6"/>
  <c r="BH1117" i="6"/>
  <c r="BH1118" i="6"/>
  <c r="BH1119" i="6"/>
  <c r="BH1120" i="6"/>
  <c r="BH1121" i="6"/>
  <c r="BH1122" i="6"/>
  <c r="BH1123" i="6"/>
  <c r="BH1124" i="6"/>
  <c r="BH1125" i="6"/>
  <c r="BH1126" i="6"/>
  <c r="BH1127" i="6"/>
  <c r="BH1128" i="6"/>
  <c r="BH1129" i="6"/>
  <c r="BH1130" i="6"/>
  <c r="BH1131" i="6"/>
  <c r="BH1132" i="6"/>
  <c r="BH1133" i="6"/>
  <c r="BH1134" i="6"/>
  <c r="BH1135" i="6"/>
  <c r="BH1136" i="6"/>
  <c r="BH1137" i="6"/>
  <c r="BH1138" i="6"/>
  <c r="BH1139" i="6"/>
  <c r="BH1140" i="6"/>
  <c r="BH1141" i="6"/>
  <c r="BH1142" i="6"/>
  <c r="BH1143" i="6"/>
  <c r="BH1144" i="6"/>
  <c r="BH1145" i="6"/>
  <c r="BH1146" i="6"/>
  <c r="BH1147" i="6"/>
  <c r="BH1148" i="6"/>
  <c r="BH1149" i="6"/>
  <c r="BH1150" i="6"/>
  <c r="BH1151" i="6"/>
  <c r="BH1152" i="6"/>
  <c r="BH1153" i="6"/>
  <c r="BH1154" i="6"/>
  <c r="BH1155" i="6"/>
  <c r="BH1156" i="6"/>
  <c r="BH1157" i="6"/>
  <c r="BH1158" i="6"/>
  <c r="BH1159" i="6"/>
  <c r="BH1160" i="6"/>
  <c r="BH1161" i="6"/>
  <c r="BH1162" i="6"/>
  <c r="BH1163" i="6"/>
  <c r="BH1164" i="6"/>
  <c r="BH1165" i="6"/>
  <c r="BH1166" i="6"/>
  <c r="BH1167" i="6"/>
  <c r="BH1168" i="6"/>
  <c r="BH1169" i="6"/>
  <c r="BH1170" i="6"/>
  <c r="BH1171" i="6"/>
  <c r="BH1172" i="6"/>
  <c r="BH1173" i="6"/>
  <c r="BH1174" i="6"/>
  <c r="BH1175" i="6"/>
  <c r="BH1176" i="6"/>
  <c r="BH1177" i="6"/>
  <c r="BH1178" i="6"/>
  <c r="BH1179" i="6"/>
  <c r="BH1180" i="6"/>
  <c r="BH1181" i="6"/>
  <c r="BH1182" i="6"/>
  <c r="BH1183" i="6"/>
  <c r="BH1184" i="6"/>
  <c r="BH1185" i="6"/>
  <c r="BH1186" i="6"/>
  <c r="BH1187" i="6"/>
  <c r="BH1188" i="6"/>
  <c r="BH1189" i="6"/>
  <c r="BH1190" i="6"/>
  <c r="BH1191" i="6"/>
  <c r="BH1192" i="6"/>
  <c r="BH1193" i="6"/>
  <c r="BH1194" i="6"/>
  <c r="BH1195" i="6"/>
  <c r="BH1196" i="6"/>
  <c r="BH1197" i="6"/>
  <c r="BH1198" i="6"/>
  <c r="BH1199" i="6"/>
  <c r="BH1200" i="6"/>
  <c r="BH1201" i="6"/>
  <c r="BH1202" i="6"/>
  <c r="BH1203" i="6"/>
  <c r="BH1204" i="6"/>
  <c r="BH1205" i="6"/>
  <c r="BH1206" i="6"/>
  <c r="BH1207" i="6"/>
  <c r="BH1208" i="6"/>
  <c r="BH1209" i="6"/>
  <c r="BH1210" i="6"/>
  <c r="BH1211" i="6"/>
  <c r="BH1212" i="6"/>
  <c r="BH1213" i="6"/>
  <c r="BH1214" i="6"/>
  <c r="BH1215" i="6"/>
  <c r="BH1216" i="6"/>
  <c r="BH1217" i="6"/>
  <c r="BH1218" i="6"/>
  <c r="BH1219" i="6"/>
  <c r="BH1220" i="6"/>
  <c r="BH1221" i="6"/>
  <c r="BH1222" i="6"/>
  <c r="BH1223" i="6"/>
  <c r="BH1224" i="6"/>
  <c r="BH1225" i="6"/>
  <c r="BH1226" i="6"/>
  <c r="BH1227" i="6"/>
  <c r="BH1228" i="6"/>
  <c r="BH1229" i="6"/>
  <c r="BH1230" i="6"/>
  <c r="BH1231" i="6"/>
  <c r="BH1232" i="6"/>
  <c r="BH1233" i="6"/>
  <c r="BH1234" i="6"/>
  <c r="BH1235" i="6"/>
  <c r="BH1236" i="6"/>
  <c r="BH1237" i="6"/>
  <c r="BH1238" i="6"/>
  <c r="BH1239" i="6"/>
  <c r="BH1240" i="6"/>
  <c r="BH1241" i="6"/>
  <c r="BH1242" i="6"/>
  <c r="BH1243" i="6"/>
  <c r="BH1244" i="6"/>
  <c r="BH1245" i="6"/>
  <c r="BH1246" i="6"/>
  <c r="BH1247" i="6"/>
  <c r="BH1248" i="6"/>
  <c r="BH1249" i="6"/>
  <c r="BH1250" i="6"/>
  <c r="BH1251" i="6"/>
  <c r="BH1252" i="6"/>
  <c r="BH1253" i="6"/>
  <c r="BH1254" i="6"/>
  <c r="BH1255" i="6"/>
  <c r="BH1256" i="6"/>
  <c r="BH1257" i="6"/>
  <c r="BH1258" i="6"/>
  <c r="BH1259" i="6"/>
  <c r="BH1260" i="6"/>
  <c r="BH1261" i="6"/>
  <c r="BH1262" i="6"/>
  <c r="BH1263" i="6"/>
  <c r="BH1264" i="6"/>
  <c r="BH1265" i="6"/>
  <c r="BH1266" i="6"/>
  <c r="BH1267" i="6"/>
  <c r="BH1268" i="6"/>
  <c r="BH1269" i="6"/>
  <c r="BH1270" i="6"/>
  <c r="BH1271" i="6"/>
  <c r="BH1272" i="6"/>
  <c r="BH1273" i="6"/>
  <c r="BH1274" i="6"/>
  <c r="BH1275" i="6"/>
  <c r="BH1276" i="6"/>
  <c r="BH1277" i="6"/>
  <c r="BH1278" i="6"/>
  <c r="BH1279" i="6"/>
  <c r="BH1280" i="6"/>
  <c r="BH1281" i="6"/>
  <c r="BH1282" i="6"/>
  <c r="BH1283" i="6"/>
  <c r="BH1284" i="6"/>
  <c r="BH1285" i="6"/>
  <c r="BH1286" i="6"/>
  <c r="BH1287" i="6"/>
  <c r="BH1288" i="6"/>
  <c r="BH1289" i="6"/>
  <c r="BH1290" i="6"/>
  <c r="BH1291" i="6"/>
  <c r="BH1292" i="6"/>
  <c r="BH1293" i="6"/>
  <c r="BH1294" i="6"/>
  <c r="BH1295" i="6"/>
  <c r="BH1296" i="6"/>
  <c r="BH1297" i="6"/>
  <c r="BH1298" i="6"/>
  <c r="BH1299" i="6"/>
  <c r="BH1300" i="6"/>
  <c r="BH1301" i="6"/>
  <c r="BH1302" i="6"/>
  <c r="BH1303" i="6"/>
  <c r="BH1304" i="6"/>
  <c r="BH1305" i="6"/>
  <c r="BH1306" i="6"/>
  <c r="BH1307" i="6"/>
  <c r="BH1308" i="6"/>
  <c r="BH1309" i="6"/>
  <c r="BH1310" i="6"/>
  <c r="BH1311" i="6"/>
  <c r="BH1312" i="6"/>
  <c r="BH1313" i="6"/>
  <c r="BH1314" i="6"/>
  <c r="BH1315" i="6"/>
  <c r="BH1316" i="6"/>
  <c r="BH1317" i="6"/>
  <c r="BH1318" i="6"/>
  <c r="BH1319" i="6"/>
  <c r="BH1320" i="6"/>
  <c r="BH1321" i="6"/>
  <c r="BH1322" i="6"/>
  <c r="BH1323" i="6"/>
  <c r="BH1324" i="6"/>
  <c r="BH1325" i="6"/>
  <c r="BH1326" i="6"/>
  <c r="BH1327" i="6"/>
  <c r="BH1328" i="6"/>
  <c r="BH1329" i="6"/>
  <c r="BH1330" i="6"/>
  <c r="BH1331" i="6"/>
  <c r="BH1332" i="6"/>
  <c r="BH1333" i="6"/>
  <c r="BH1334" i="6"/>
  <c r="BH1335" i="6"/>
  <c r="BH1336" i="6"/>
  <c r="BH1337" i="6"/>
  <c r="BH1338" i="6"/>
  <c r="BH1339" i="6"/>
  <c r="BH1340" i="6"/>
  <c r="BH1341" i="6"/>
  <c r="BH1342" i="6"/>
  <c r="BH1343" i="6"/>
  <c r="BH1344" i="6"/>
  <c r="BH1345" i="6"/>
  <c r="BH1346" i="6"/>
  <c r="BH1347" i="6"/>
  <c r="BH1348" i="6"/>
  <c r="BH1349" i="6"/>
  <c r="BH1350" i="6"/>
  <c r="BH1351" i="6"/>
  <c r="BH1352" i="6"/>
  <c r="BH1353" i="6"/>
  <c r="BH1354" i="6"/>
  <c r="BH1355" i="6"/>
  <c r="BH1356" i="6"/>
  <c r="BH1357" i="6"/>
  <c r="BH1358" i="6"/>
  <c r="BH1359" i="6"/>
  <c r="BH1360" i="6"/>
  <c r="BH1361" i="6"/>
  <c r="BH1362" i="6"/>
  <c r="BH1363" i="6"/>
  <c r="BH1364" i="6"/>
  <c r="BH1365" i="6"/>
  <c r="BH1366" i="6"/>
  <c r="BH1367" i="6"/>
  <c r="BH1368" i="6"/>
  <c r="BH1369" i="6"/>
  <c r="BH1370" i="6"/>
  <c r="BH1371" i="6"/>
  <c r="BH1372" i="6"/>
  <c r="BH1373" i="6"/>
  <c r="BH1374" i="6"/>
  <c r="BH1375" i="6"/>
  <c r="BH1376" i="6"/>
  <c r="BH1377" i="6"/>
  <c r="BH1378" i="6"/>
  <c r="BH1379" i="6"/>
  <c r="BH1380" i="6"/>
  <c r="BH1381" i="6"/>
  <c r="BH1382" i="6"/>
  <c r="BH1383" i="6"/>
  <c r="BH1384" i="6"/>
  <c r="BH1385" i="6"/>
  <c r="BH1386" i="6"/>
  <c r="BH1387" i="6"/>
  <c r="BH1388" i="6"/>
  <c r="BH1389" i="6"/>
  <c r="BH1390" i="6"/>
  <c r="BH1391" i="6"/>
  <c r="BH1392" i="6"/>
  <c r="BH1393" i="6"/>
  <c r="BH1394" i="6"/>
  <c r="BH1395" i="6"/>
  <c r="BH1396" i="6"/>
  <c r="BH1397" i="6"/>
  <c r="BH1398" i="6"/>
  <c r="BH1399" i="6"/>
  <c r="BH1400" i="6"/>
  <c r="BH1401" i="6"/>
  <c r="BH1402" i="6"/>
  <c r="BH1403" i="6"/>
  <c r="BH1404" i="6"/>
  <c r="BH1405" i="6"/>
  <c r="BH1406" i="6"/>
  <c r="BH1407" i="6"/>
  <c r="BH1408" i="6"/>
  <c r="BH1409" i="6"/>
  <c r="BH1410" i="6"/>
  <c r="BH1411" i="6"/>
  <c r="BH1412" i="6"/>
  <c r="BH1413" i="6"/>
  <c r="BH1414" i="6"/>
  <c r="BH1415" i="6"/>
  <c r="BH1416" i="6"/>
  <c r="BH1417" i="6"/>
  <c r="BH1418" i="6"/>
  <c r="BH1419" i="6"/>
  <c r="BH1420" i="6"/>
  <c r="BH1421" i="6"/>
  <c r="BH1422" i="6"/>
  <c r="BH1423" i="6"/>
  <c r="BH1424" i="6"/>
  <c r="BH1425" i="6"/>
  <c r="BH1426" i="6"/>
  <c r="BH1427" i="6"/>
  <c r="BH1428" i="6"/>
  <c r="BH1429" i="6"/>
  <c r="BH1430" i="6"/>
  <c r="BH1431" i="6"/>
  <c r="BH1432" i="6"/>
  <c r="BH1433" i="6"/>
  <c r="BH1434" i="6"/>
  <c r="BH1435" i="6"/>
  <c r="BH1436" i="6"/>
  <c r="BH1437" i="6"/>
  <c r="BH1438" i="6"/>
  <c r="BH1439" i="6"/>
  <c r="BH1440" i="6"/>
  <c r="BH1441" i="6"/>
  <c r="BH1442" i="6"/>
  <c r="BH1443" i="6"/>
  <c r="BH1444" i="6"/>
  <c r="BH1445" i="6"/>
  <c r="BH1446" i="6"/>
  <c r="BH1447" i="6"/>
  <c r="BH1448" i="6"/>
  <c r="BH1449" i="6"/>
  <c r="BH1450" i="6"/>
  <c r="BH1451" i="6"/>
  <c r="BH1452" i="6"/>
  <c r="BH1453" i="6"/>
  <c r="BH1454" i="6"/>
  <c r="BH1455" i="6"/>
  <c r="BH1456" i="6"/>
  <c r="BH1457" i="6"/>
  <c r="BH1458" i="6"/>
  <c r="BH1459" i="6"/>
  <c r="BH1460" i="6"/>
  <c r="BH1461" i="6"/>
  <c r="BH1462" i="6"/>
  <c r="BH1463" i="6"/>
  <c r="BH1464" i="6"/>
  <c r="BH2" i="6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C132" i="6"/>
  <c r="BC133" i="6"/>
  <c r="BC134" i="6"/>
  <c r="BC135" i="6"/>
  <c r="BC136" i="6"/>
  <c r="BC137" i="6"/>
  <c r="BC138" i="6"/>
  <c r="BC139" i="6"/>
  <c r="BC140" i="6"/>
  <c r="BC141" i="6"/>
  <c r="BC142" i="6"/>
  <c r="BC143" i="6"/>
  <c r="BC144" i="6"/>
  <c r="BC145" i="6"/>
  <c r="BC146" i="6"/>
  <c r="BC147" i="6"/>
  <c r="BC148" i="6"/>
  <c r="BC149" i="6"/>
  <c r="BC150" i="6"/>
  <c r="BC151" i="6"/>
  <c r="BC152" i="6"/>
  <c r="BC153" i="6"/>
  <c r="BC154" i="6"/>
  <c r="BC155" i="6"/>
  <c r="BC156" i="6"/>
  <c r="BC157" i="6"/>
  <c r="BC15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C173" i="6"/>
  <c r="BC174" i="6"/>
  <c r="BC175" i="6"/>
  <c r="BC176" i="6"/>
  <c r="BC177" i="6"/>
  <c r="BC178" i="6"/>
  <c r="BC179" i="6"/>
  <c r="BC180" i="6"/>
  <c r="BC181" i="6"/>
  <c r="BC182" i="6"/>
  <c r="BC183" i="6"/>
  <c r="BC184" i="6"/>
  <c r="BC185" i="6"/>
  <c r="BC186" i="6"/>
  <c r="BC187" i="6"/>
  <c r="BC188" i="6"/>
  <c r="BC189" i="6"/>
  <c r="BC190" i="6"/>
  <c r="BC191" i="6"/>
  <c r="BC192" i="6"/>
  <c r="BC193" i="6"/>
  <c r="BC194" i="6"/>
  <c r="BC195" i="6"/>
  <c r="BC196" i="6"/>
  <c r="BC197" i="6"/>
  <c r="BC198" i="6"/>
  <c r="BC199" i="6"/>
  <c r="BC200" i="6"/>
  <c r="BC201" i="6"/>
  <c r="BC202" i="6"/>
  <c r="BC203" i="6"/>
  <c r="BC204" i="6"/>
  <c r="BC205" i="6"/>
  <c r="BC206" i="6"/>
  <c r="BC207" i="6"/>
  <c r="BC208" i="6"/>
  <c r="BC209" i="6"/>
  <c r="BC210" i="6"/>
  <c r="BC211" i="6"/>
  <c r="BC212" i="6"/>
  <c r="BC213" i="6"/>
  <c r="BC214" i="6"/>
  <c r="BC215" i="6"/>
  <c r="BC216" i="6"/>
  <c r="BC217" i="6"/>
  <c r="BC218" i="6"/>
  <c r="BC219" i="6"/>
  <c r="BC220" i="6"/>
  <c r="BC221" i="6"/>
  <c r="BC222" i="6"/>
  <c r="BC223" i="6"/>
  <c r="BC224" i="6"/>
  <c r="BC225" i="6"/>
  <c r="BC226" i="6"/>
  <c r="BC227" i="6"/>
  <c r="BC228" i="6"/>
  <c r="BC229" i="6"/>
  <c r="BC230" i="6"/>
  <c r="BC231" i="6"/>
  <c r="BC232" i="6"/>
  <c r="BC233" i="6"/>
  <c r="BC234" i="6"/>
  <c r="BC235" i="6"/>
  <c r="BC236" i="6"/>
  <c r="BC237" i="6"/>
  <c r="BC238" i="6"/>
  <c r="BC239" i="6"/>
  <c r="BC240" i="6"/>
  <c r="BC241" i="6"/>
  <c r="BC242" i="6"/>
  <c r="BC243" i="6"/>
  <c r="BC244" i="6"/>
  <c r="BC245" i="6"/>
  <c r="BC246" i="6"/>
  <c r="BC247" i="6"/>
  <c r="BC248" i="6"/>
  <c r="BC249" i="6"/>
  <c r="BC250" i="6"/>
  <c r="BC251" i="6"/>
  <c r="BC252" i="6"/>
  <c r="BC253" i="6"/>
  <c r="BC254" i="6"/>
  <c r="BC255" i="6"/>
  <c r="BC256" i="6"/>
  <c r="BC257" i="6"/>
  <c r="BC258" i="6"/>
  <c r="BC259" i="6"/>
  <c r="BC260" i="6"/>
  <c r="BC261" i="6"/>
  <c r="BC262" i="6"/>
  <c r="BC263" i="6"/>
  <c r="BC264" i="6"/>
  <c r="BC265" i="6"/>
  <c r="BC266" i="6"/>
  <c r="BC267" i="6"/>
  <c r="BC268" i="6"/>
  <c r="BC269" i="6"/>
  <c r="BC270" i="6"/>
  <c r="BC271" i="6"/>
  <c r="BC272" i="6"/>
  <c r="BC273" i="6"/>
  <c r="BC274" i="6"/>
  <c r="BC275" i="6"/>
  <c r="BC276" i="6"/>
  <c r="BC277" i="6"/>
  <c r="BC278" i="6"/>
  <c r="BC279" i="6"/>
  <c r="BC280" i="6"/>
  <c r="BC281" i="6"/>
  <c r="BC282" i="6"/>
  <c r="BC283" i="6"/>
  <c r="BC284" i="6"/>
  <c r="BC285" i="6"/>
  <c r="BC286" i="6"/>
  <c r="BC287" i="6"/>
  <c r="BC288" i="6"/>
  <c r="BC289" i="6"/>
  <c r="BC290" i="6"/>
  <c r="BC291" i="6"/>
  <c r="BC292" i="6"/>
  <c r="BC293" i="6"/>
  <c r="BC294" i="6"/>
  <c r="BC295" i="6"/>
  <c r="BC296" i="6"/>
  <c r="BC297" i="6"/>
  <c r="BC298" i="6"/>
  <c r="BC299" i="6"/>
  <c r="BC300" i="6"/>
  <c r="BC301" i="6"/>
  <c r="BC302" i="6"/>
  <c r="BC303" i="6"/>
  <c r="BC304" i="6"/>
  <c r="BC305" i="6"/>
  <c r="BC306" i="6"/>
  <c r="BC307" i="6"/>
  <c r="BC308" i="6"/>
  <c r="BC309" i="6"/>
  <c r="BC310" i="6"/>
  <c r="BC311" i="6"/>
  <c r="BC312" i="6"/>
  <c r="BC313" i="6"/>
  <c r="BC314" i="6"/>
  <c r="BC315" i="6"/>
  <c r="BC316" i="6"/>
  <c r="BC317" i="6"/>
  <c r="BC318" i="6"/>
  <c r="BC319" i="6"/>
  <c r="BC320" i="6"/>
  <c r="BC321" i="6"/>
  <c r="BC322" i="6"/>
  <c r="BC323" i="6"/>
  <c r="BC324" i="6"/>
  <c r="BC325" i="6"/>
  <c r="BC326" i="6"/>
  <c r="BC327" i="6"/>
  <c r="BC328" i="6"/>
  <c r="BC329" i="6"/>
  <c r="BC330" i="6"/>
  <c r="BC331" i="6"/>
  <c r="BC332" i="6"/>
  <c r="BC333" i="6"/>
  <c r="BC334" i="6"/>
  <c r="BC335" i="6"/>
  <c r="BC336" i="6"/>
  <c r="BC337" i="6"/>
  <c r="BC338" i="6"/>
  <c r="BC339" i="6"/>
  <c r="BC340" i="6"/>
  <c r="BC341" i="6"/>
  <c r="BC342" i="6"/>
  <c r="BC343" i="6"/>
  <c r="BC344" i="6"/>
  <c r="BC345" i="6"/>
  <c r="BC346" i="6"/>
  <c r="BC347" i="6"/>
  <c r="BC348" i="6"/>
  <c r="BC349" i="6"/>
  <c r="BC350" i="6"/>
  <c r="BC351" i="6"/>
  <c r="BC352" i="6"/>
  <c r="BC353" i="6"/>
  <c r="BC354" i="6"/>
  <c r="BC355" i="6"/>
  <c r="BC356" i="6"/>
  <c r="BC357" i="6"/>
  <c r="BC358" i="6"/>
  <c r="BC359" i="6"/>
  <c r="BC360" i="6"/>
  <c r="BC361" i="6"/>
  <c r="BC362" i="6"/>
  <c r="BC363" i="6"/>
  <c r="BC364" i="6"/>
  <c r="BC365" i="6"/>
  <c r="BC366" i="6"/>
  <c r="BC367" i="6"/>
  <c r="BC368" i="6"/>
  <c r="BC369" i="6"/>
  <c r="BC370" i="6"/>
  <c r="BC371" i="6"/>
  <c r="BC372" i="6"/>
  <c r="BC373" i="6"/>
  <c r="BC374" i="6"/>
  <c r="BC375" i="6"/>
  <c r="BC376" i="6"/>
  <c r="BC377" i="6"/>
  <c r="BC378" i="6"/>
  <c r="BC379" i="6"/>
  <c r="BC380" i="6"/>
  <c r="BC381" i="6"/>
  <c r="BC382" i="6"/>
  <c r="BC383" i="6"/>
  <c r="BC384" i="6"/>
  <c r="BC385" i="6"/>
  <c r="BC386" i="6"/>
  <c r="BC387" i="6"/>
  <c r="BC388" i="6"/>
  <c r="BC389" i="6"/>
  <c r="BC390" i="6"/>
  <c r="BC391" i="6"/>
  <c r="BC392" i="6"/>
  <c r="BC393" i="6"/>
  <c r="BC394" i="6"/>
  <c r="BC395" i="6"/>
  <c r="BC396" i="6"/>
  <c r="BC397" i="6"/>
  <c r="BC398" i="6"/>
  <c r="BC399" i="6"/>
  <c r="BC400" i="6"/>
  <c r="BC401" i="6"/>
  <c r="BC402" i="6"/>
  <c r="BC403" i="6"/>
  <c r="BC404" i="6"/>
  <c r="BC405" i="6"/>
  <c r="BC406" i="6"/>
  <c r="BC407" i="6"/>
  <c r="BC408" i="6"/>
  <c r="BC409" i="6"/>
  <c r="BC410" i="6"/>
  <c r="BC411" i="6"/>
  <c r="BC412" i="6"/>
  <c r="BC413" i="6"/>
  <c r="BC414" i="6"/>
  <c r="BC415" i="6"/>
  <c r="BC416" i="6"/>
  <c r="BC417" i="6"/>
  <c r="BC418" i="6"/>
  <c r="BC419" i="6"/>
  <c r="BC420" i="6"/>
  <c r="BC421" i="6"/>
  <c r="BC422" i="6"/>
  <c r="BC423" i="6"/>
  <c r="BC424" i="6"/>
  <c r="BC425" i="6"/>
  <c r="BC426" i="6"/>
  <c r="BC427" i="6"/>
  <c r="BC428" i="6"/>
  <c r="BC429" i="6"/>
  <c r="BC430" i="6"/>
  <c r="BC431" i="6"/>
  <c r="BC432" i="6"/>
  <c r="BC433" i="6"/>
  <c r="BC434" i="6"/>
  <c r="BC435" i="6"/>
  <c r="BC436" i="6"/>
  <c r="BC437" i="6"/>
  <c r="BC438" i="6"/>
  <c r="BC439" i="6"/>
  <c r="BC440" i="6"/>
  <c r="BC441" i="6"/>
  <c r="BC442" i="6"/>
  <c r="BC443" i="6"/>
  <c r="BC444" i="6"/>
  <c r="BC445" i="6"/>
  <c r="BC446" i="6"/>
  <c r="BC447" i="6"/>
  <c r="BC448" i="6"/>
  <c r="BC449" i="6"/>
  <c r="BC450" i="6"/>
  <c r="BC451" i="6"/>
  <c r="BC452" i="6"/>
  <c r="BC453" i="6"/>
  <c r="BC454" i="6"/>
  <c r="BC455" i="6"/>
  <c r="BC456" i="6"/>
  <c r="BC457" i="6"/>
  <c r="BC458" i="6"/>
  <c r="BC459" i="6"/>
  <c r="BC460" i="6"/>
  <c r="BC461" i="6"/>
  <c r="BC462" i="6"/>
  <c r="BC463" i="6"/>
  <c r="BC464" i="6"/>
  <c r="BC465" i="6"/>
  <c r="BC466" i="6"/>
  <c r="BC467" i="6"/>
  <c r="BC468" i="6"/>
  <c r="BC469" i="6"/>
  <c r="BC470" i="6"/>
  <c r="BC471" i="6"/>
  <c r="BC472" i="6"/>
  <c r="BC473" i="6"/>
  <c r="BC474" i="6"/>
  <c r="BC475" i="6"/>
  <c r="BC476" i="6"/>
  <c r="BC477" i="6"/>
  <c r="BC478" i="6"/>
  <c r="BC479" i="6"/>
  <c r="BC480" i="6"/>
  <c r="BC481" i="6"/>
  <c r="BC482" i="6"/>
  <c r="BC483" i="6"/>
  <c r="BC484" i="6"/>
  <c r="BC485" i="6"/>
  <c r="BC486" i="6"/>
  <c r="BC487" i="6"/>
  <c r="BC488" i="6"/>
  <c r="BC489" i="6"/>
  <c r="BC490" i="6"/>
  <c r="BC491" i="6"/>
  <c r="BC492" i="6"/>
  <c r="BC493" i="6"/>
  <c r="BC494" i="6"/>
  <c r="BC495" i="6"/>
  <c r="BC496" i="6"/>
  <c r="BC497" i="6"/>
  <c r="BC498" i="6"/>
  <c r="BC499" i="6"/>
  <c r="BC500" i="6"/>
  <c r="BC501" i="6"/>
  <c r="BC502" i="6"/>
  <c r="BC503" i="6"/>
  <c r="BC504" i="6"/>
  <c r="BC505" i="6"/>
  <c r="BC506" i="6"/>
  <c r="BC507" i="6"/>
  <c r="BC508" i="6"/>
  <c r="BC509" i="6"/>
  <c r="BC510" i="6"/>
  <c r="BC511" i="6"/>
  <c r="BC512" i="6"/>
  <c r="BC513" i="6"/>
  <c r="BC514" i="6"/>
  <c r="BC515" i="6"/>
  <c r="BC516" i="6"/>
  <c r="BC517" i="6"/>
  <c r="BC518" i="6"/>
  <c r="BC519" i="6"/>
  <c r="BC520" i="6"/>
  <c r="BC521" i="6"/>
  <c r="BC522" i="6"/>
  <c r="BC523" i="6"/>
  <c r="BC524" i="6"/>
  <c r="BC525" i="6"/>
  <c r="BC526" i="6"/>
  <c r="BC527" i="6"/>
  <c r="BC528" i="6"/>
  <c r="BC529" i="6"/>
  <c r="BC530" i="6"/>
  <c r="BC531" i="6"/>
  <c r="BC532" i="6"/>
  <c r="BC533" i="6"/>
  <c r="BC534" i="6"/>
  <c r="BC535" i="6"/>
  <c r="BC536" i="6"/>
  <c r="BC537" i="6"/>
  <c r="BC538" i="6"/>
  <c r="BC539" i="6"/>
  <c r="BC540" i="6"/>
  <c r="BC541" i="6"/>
  <c r="BC542" i="6"/>
  <c r="BC543" i="6"/>
  <c r="BC544" i="6"/>
  <c r="BC545" i="6"/>
  <c r="BC546" i="6"/>
  <c r="BC547" i="6"/>
  <c r="BC548" i="6"/>
  <c r="BC549" i="6"/>
  <c r="BC550" i="6"/>
  <c r="BC551" i="6"/>
  <c r="BC552" i="6"/>
  <c r="BC553" i="6"/>
  <c r="BC554" i="6"/>
  <c r="BC555" i="6"/>
  <c r="BC556" i="6"/>
  <c r="BC557" i="6"/>
  <c r="BC558" i="6"/>
  <c r="BC559" i="6"/>
  <c r="BC560" i="6"/>
  <c r="BC561" i="6"/>
  <c r="BC562" i="6"/>
  <c r="BC563" i="6"/>
  <c r="BC564" i="6"/>
  <c r="BC565" i="6"/>
  <c r="BC566" i="6"/>
  <c r="BC567" i="6"/>
  <c r="BC568" i="6"/>
  <c r="BC569" i="6"/>
  <c r="BC570" i="6"/>
  <c r="BC571" i="6"/>
  <c r="BC572" i="6"/>
  <c r="BC573" i="6"/>
  <c r="BC574" i="6"/>
  <c r="BC575" i="6"/>
  <c r="BC576" i="6"/>
  <c r="BC577" i="6"/>
  <c r="BC578" i="6"/>
  <c r="BC579" i="6"/>
  <c r="BC580" i="6"/>
  <c r="BC581" i="6"/>
  <c r="BC582" i="6"/>
  <c r="BC583" i="6"/>
  <c r="BC584" i="6"/>
  <c r="BC585" i="6"/>
  <c r="BC586" i="6"/>
  <c r="BC587" i="6"/>
  <c r="BC588" i="6"/>
  <c r="BC589" i="6"/>
  <c r="BC590" i="6"/>
  <c r="BC591" i="6"/>
  <c r="BC592" i="6"/>
  <c r="BC593" i="6"/>
  <c r="BC594" i="6"/>
  <c r="BC595" i="6"/>
  <c r="BC596" i="6"/>
  <c r="BC597" i="6"/>
  <c r="BC598" i="6"/>
  <c r="BC599" i="6"/>
  <c r="BC600" i="6"/>
  <c r="BC601" i="6"/>
  <c r="BC602" i="6"/>
  <c r="BC603" i="6"/>
  <c r="BC604" i="6"/>
  <c r="BC605" i="6"/>
  <c r="BC606" i="6"/>
  <c r="BC607" i="6"/>
  <c r="BC608" i="6"/>
  <c r="BC609" i="6"/>
  <c r="BC610" i="6"/>
  <c r="BC611" i="6"/>
  <c r="BC612" i="6"/>
  <c r="BC613" i="6"/>
  <c r="BC614" i="6"/>
  <c r="BC615" i="6"/>
  <c r="BC616" i="6"/>
  <c r="BC617" i="6"/>
  <c r="BC618" i="6"/>
  <c r="BC619" i="6"/>
  <c r="BC620" i="6"/>
  <c r="BC621" i="6"/>
  <c r="BC622" i="6"/>
  <c r="BC623" i="6"/>
  <c r="BC624" i="6"/>
  <c r="BC625" i="6"/>
  <c r="BC626" i="6"/>
  <c r="BC627" i="6"/>
  <c r="BC628" i="6"/>
  <c r="BC629" i="6"/>
  <c r="BC630" i="6"/>
  <c r="BC631" i="6"/>
  <c r="BC632" i="6"/>
  <c r="BC633" i="6"/>
  <c r="BC634" i="6"/>
  <c r="BC635" i="6"/>
  <c r="BC636" i="6"/>
  <c r="BC637" i="6"/>
  <c r="BC638" i="6"/>
  <c r="BC639" i="6"/>
  <c r="BC640" i="6"/>
  <c r="BC641" i="6"/>
  <c r="BC642" i="6"/>
  <c r="BC643" i="6"/>
  <c r="BC644" i="6"/>
  <c r="BC645" i="6"/>
  <c r="BC646" i="6"/>
  <c r="BC647" i="6"/>
  <c r="BC648" i="6"/>
  <c r="BC649" i="6"/>
  <c r="BC650" i="6"/>
  <c r="BC651" i="6"/>
  <c r="BC652" i="6"/>
  <c r="BC653" i="6"/>
  <c r="BC654" i="6"/>
  <c r="BC655" i="6"/>
  <c r="BC656" i="6"/>
  <c r="BC657" i="6"/>
  <c r="BC658" i="6"/>
  <c r="BC659" i="6"/>
  <c r="BC660" i="6"/>
  <c r="BC661" i="6"/>
  <c r="BC662" i="6"/>
  <c r="BC663" i="6"/>
  <c r="BC664" i="6"/>
  <c r="BC665" i="6"/>
  <c r="BC666" i="6"/>
  <c r="BC667" i="6"/>
  <c r="BC668" i="6"/>
  <c r="BC669" i="6"/>
  <c r="BC670" i="6"/>
  <c r="BC671" i="6"/>
  <c r="BC672" i="6"/>
  <c r="BC673" i="6"/>
  <c r="BC674" i="6"/>
  <c r="BC675" i="6"/>
  <c r="BC676" i="6"/>
  <c r="BC677" i="6"/>
  <c r="BC678" i="6"/>
  <c r="BC679" i="6"/>
  <c r="BC680" i="6"/>
  <c r="BC681" i="6"/>
  <c r="BC682" i="6"/>
  <c r="BC683" i="6"/>
  <c r="BC684" i="6"/>
  <c r="BC685" i="6"/>
  <c r="BC686" i="6"/>
  <c r="BC687" i="6"/>
  <c r="BC688" i="6"/>
  <c r="BC689" i="6"/>
  <c r="BC690" i="6"/>
  <c r="BC691" i="6"/>
  <c r="BC692" i="6"/>
  <c r="BC693" i="6"/>
  <c r="BC694" i="6"/>
  <c r="BC695" i="6"/>
  <c r="BC696" i="6"/>
  <c r="BC697" i="6"/>
  <c r="BC698" i="6"/>
  <c r="BC699" i="6"/>
  <c r="BC700" i="6"/>
  <c r="BC701" i="6"/>
  <c r="BC702" i="6"/>
  <c r="BC703" i="6"/>
  <c r="BC704" i="6"/>
  <c r="BC705" i="6"/>
  <c r="BC706" i="6"/>
  <c r="BC707" i="6"/>
  <c r="BC708" i="6"/>
  <c r="BC709" i="6"/>
  <c r="BC710" i="6"/>
  <c r="BC711" i="6"/>
  <c r="BC712" i="6"/>
  <c r="BC713" i="6"/>
  <c r="BC714" i="6"/>
  <c r="BC715" i="6"/>
  <c r="BC716" i="6"/>
  <c r="BC717" i="6"/>
  <c r="BC718" i="6"/>
  <c r="BC719" i="6"/>
  <c r="BC720" i="6"/>
  <c r="BC721" i="6"/>
  <c r="BC722" i="6"/>
  <c r="BC723" i="6"/>
  <c r="BC724" i="6"/>
  <c r="BC725" i="6"/>
  <c r="BC726" i="6"/>
  <c r="BC727" i="6"/>
  <c r="BC728" i="6"/>
  <c r="BC729" i="6"/>
  <c r="BC730" i="6"/>
  <c r="BC731" i="6"/>
  <c r="BC732" i="6"/>
  <c r="BC733" i="6"/>
  <c r="BC734" i="6"/>
  <c r="BC735" i="6"/>
  <c r="BC736" i="6"/>
  <c r="BC737" i="6"/>
  <c r="BC738" i="6"/>
  <c r="BC739" i="6"/>
  <c r="BC740" i="6"/>
  <c r="BC741" i="6"/>
  <c r="BC742" i="6"/>
  <c r="BC743" i="6"/>
  <c r="BC744" i="6"/>
  <c r="BC745" i="6"/>
  <c r="BC746" i="6"/>
  <c r="BC747" i="6"/>
  <c r="BC748" i="6"/>
  <c r="BC749" i="6"/>
  <c r="BC750" i="6"/>
  <c r="BC751" i="6"/>
  <c r="BC752" i="6"/>
  <c r="BC753" i="6"/>
  <c r="BC754" i="6"/>
  <c r="BC755" i="6"/>
  <c r="BC756" i="6"/>
  <c r="BC757" i="6"/>
  <c r="BC758" i="6"/>
  <c r="BC759" i="6"/>
  <c r="BC760" i="6"/>
  <c r="BC761" i="6"/>
  <c r="BC762" i="6"/>
  <c r="BC763" i="6"/>
  <c r="BC764" i="6"/>
  <c r="BC765" i="6"/>
  <c r="BC766" i="6"/>
  <c r="BC767" i="6"/>
  <c r="BC768" i="6"/>
  <c r="BC769" i="6"/>
  <c r="BC770" i="6"/>
  <c r="BC771" i="6"/>
  <c r="BC772" i="6"/>
  <c r="BC773" i="6"/>
  <c r="BC774" i="6"/>
  <c r="BC775" i="6"/>
  <c r="BC776" i="6"/>
  <c r="BC777" i="6"/>
  <c r="BC778" i="6"/>
  <c r="BC779" i="6"/>
  <c r="BC780" i="6"/>
  <c r="BC781" i="6"/>
  <c r="BC782" i="6"/>
  <c r="BC783" i="6"/>
  <c r="BC784" i="6"/>
  <c r="BC785" i="6"/>
  <c r="BC786" i="6"/>
  <c r="BC787" i="6"/>
  <c r="BC788" i="6"/>
  <c r="BC789" i="6"/>
  <c r="BC790" i="6"/>
  <c r="BC791" i="6"/>
  <c r="BC792" i="6"/>
  <c r="BC793" i="6"/>
  <c r="BC794" i="6"/>
  <c r="BC795" i="6"/>
  <c r="BC796" i="6"/>
  <c r="BC797" i="6"/>
  <c r="BC798" i="6"/>
  <c r="BC799" i="6"/>
  <c r="BC800" i="6"/>
  <c r="BC801" i="6"/>
  <c r="BC802" i="6"/>
  <c r="BC803" i="6"/>
  <c r="BC804" i="6"/>
  <c r="BC805" i="6"/>
  <c r="BC806" i="6"/>
  <c r="BC807" i="6"/>
  <c r="BC808" i="6"/>
  <c r="BC809" i="6"/>
  <c r="BC810" i="6"/>
  <c r="BC811" i="6"/>
  <c r="BC812" i="6"/>
  <c r="BC813" i="6"/>
  <c r="BC814" i="6"/>
  <c r="BC815" i="6"/>
  <c r="BC816" i="6"/>
  <c r="BC817" i="6"/>
  <c r="BC818" i="6"/>
  <c r="BC819" i="6"/>
  <c r="BC820" i="6"/>
  <c r="BC821" i="6"/>
  <c r="BC822" i="6"/>
  <c r="BC823" i="6"/>
  <c r="BC824" i="6"/>
  <c r="BC825" i="6"/>
  <c r="BC826" i="6"/>
  <c r="BC827" i="6"/>
  <c r="BC828" i="6"/>
  <c r="BC829" i="6"/>
  <c r="BC830" i="6"/>
  <c r="BC831" i="6"/>
  <c r="BC832" i="6"/>
  <c r="BC833" i="6"/>
  <c r="BC834" i="6"/>
  <c r="BC835" i="6"/>
  <c r="BC836" i="6"/>
  <c r="BC837" i="6"/>
  <c r="BC838" i="6"/>
  <c r="BC839" i="6"/>
  <c r="BC840" i="6"/>
  <c r="BC841" i="6"/>
  <c r="BC842" i="6"/>
  <c r="BC843" i="6"/>
  <c r="BC844" i="6"/>
  <c r="BC845" i="6"/>
  <c r="BC846" i="6"/>
  <c r="BC847" i="6"/>
  <c r="BC848" i="6"/>
  <c r="BC849" i="6"/>
  <c r="BC850" i="6"/>
  <c r="BC851" i="6"/>
  <c r="BC852" i="6"/>
  <c r="BC853" i="6"/>
  <c r="BC854" i="6"/>
  <c r="BC855" i="6"/>
  <c r="BC856" i="6"/>
  <c r="BC857" i="6"/>
  <c r="BC858" i="6"/>
  <c r="BC859" i="6"/>
  <c r="BC860" i="6"/>
  <c r="BC861" i="6"/>
  <c r="BC862" i="6"/>
  <c r="BC863" i="6"/>
  <c r="BC864" i="6"/>
  <c r="BC865" i="6"/>
  <c r="BC866" i="6"/>
  <c r="BC867" i="6"/>
  <c r="BC868" i="6"/>
  <c r="BC869" i="6"/>
  <c r="BC870" i="6"/>
  <c r="BC871" i="6"/>
  <c r="BC872" i="6"/>
  <c r="BC873" i="6"/>
  <c r="BC874" i="6"/>
  <c r="BC875" i="6"/>
  <c r="BC876" i="6"/>
  <c r="BC877" i="6"/>
  <c r="BC878" i="6"/>
  <c r="BC879" i="6"/>
  <c r="BC880" i="6"/>
  <c r="BC881" i="6"/>
  <c r="BC882" i="6"/>
  <c r="BC883" i="6"/>
  <c r="BC884" i="6"/>
  <c r="BC885" i="6"/>
  <c r="BC886" i="6"/>
  <c r="BC887" i="6"/>
  <c r="BC888" i="6"/>
  <c r="BC889" i="6"/>
  <c r="BC890" i="6"/>
  <c r="BC891" i="6"/>
  <c r="BC892" i="6"/>
  <c r="BC893" i="6"/>
  <c r="BC894" i="6"/>
  <c r="BC895" i="6"/>
  <c r="BC896" i="6"/>
  <c r="BC897" i="6"/>
  <c r="BC898" i="6"/>
  <c r="BC899" i="6"/>
  <c r="BC900" i="6"/>
  <c r="BC901" i="6"/>
  <c r="BC902" i="6"/>
  <c r="BC903" i="6"/>
  <c r="BC904" i="6"/>
  <c r="BC905" i="6"/>
  <c r="BC906" i="6"/>
  <c r="BC907" i="6"/>
  <c r="BC908" i="6"/>
  <c r="BC909" i="6"/>
  <c r="BC910" i="6"/>
  <c r="BC911" i="6"/>
  <c r="BC912" i="6"/>
  <c r="BC913" i="6"/>
  <c r="BC914" i="6"/>
  <c r="BC915" i="6"/>
  <c r="BC916" i="6"/>
  <c r="BC917" i="6"/>
  <c r="BC918" i="6"/>
  <c r="BC919" i="6"/>
  <c r="BC920" i="6"/>
  <c r="BC921" i="6"/>
  <c r="BC922" i="6"/>
  <c r="BC923" i="6"/>
  <c r="BC924" i="6"/>
  <c r="BC925" i="6"/>
  <c r="BC926" i="6"/>
  <c r="BC927" i="6"/>
  <c r="BC928" i="6"/>
  <c r="BC929" i="6"/>
  <c r="BC930" i="6"/>
  <c r="BC931" i="6"/>
  <c r="BC932" i="6"/>
  <c r="BC933" i="6"/>
  <c r="BC934" i="6"/>
  <c r="BC935" i="6"/>
  <c r="BC936" i="6"/>
  <c r="BC937" i="6"/>
  <c r="BC938" i="6"/>
  <c r="BC939" i="6"/>
  <c r="BC940" i="6"/>
  <c r="BE940" i="6" s="1"/>
  <c r="BC941" i="6"/>
  <c r="BC942" i="6"/>
  <c r="BC943" i="6"/>
  <c r="BC944" i="6"/>
  <c r="BC945" i="6"/>
  <c r="BC946" i="6"/>
  <c r="BC947" i="6"/>
  <c r="BC948" i="6"/>
  <c r="BE948" i="6" s="1"/>
  <c r="BC949" i="6"/>
  <c r="BC950" i="6"/>
  <c r="BC951" i="6"/>
  <c r="BC952" i="6"/>
  <c r="BC953" i="6"/>
  <c r="BC954" i="6"/>
  <c r="BC955" i="6"/>
  <c r="BC956" i="6"/>
  <c r="BE956" i="6" s="1"/>
  <c r="BC957" i="6"/>
  <c r="BC958" i="6"/>
  <c r="BC959" i="6"/>
  <c r="BC960" i="6"/>
  <c r="BC961" i="6"/>
  <c r="BC962" i="6"/>
  <c r="BC963" i="6"/>
  <c r="BC964" i="6"/>
  <c r="BE964" i="6" s="1"/>
  <c r="BC965" i="6"/>
  <c r="BC966" i="6"/>
  <c r="BC967" i="6"/>
  <c r="BC968" i="6"/>
  <c r="BC969" i="6"/>
  <c r="BC970" i="6"/>
  <c r="BC971" i="6"/>
  <c r="BC972" i="6"/>
  <c r="BE972" i="6" s="1"/>
  <c r="BC973" i="6"/>
  <c r="BC974" i="6"/>
  <c r="BC975" i="6"/>
  <c r="BC976" i="6"/>
  <c r="BC977" i="6"/>
  <c r="BC978" i="6"/>
  <c r="BC979" i="6"/>
  <c r="BC980" i="6"/>
  <c r="BE980" i="6" s="1"/>
  <c r="BC981" i="6"/>
  <c r="BC982" i="6"/>
  <c r="BC983" i="6"/>
  <c r="BC984" i="6"/>
  <c r="BC985" i="6"/>
  <c r="BC986" i="6"/>
  <c r="BC987" i="6"/>
  <c r="BC988" i="6"/>
  <c r="BE988" i="6" s="1"/>
  <c r="BC989" i="6"/>
  <c r="BC990" i="6"/>
  <c r="BC991" i="6"/>
  <c r="BC992" i="6"/>
  <c r="BC993" i="6"/>
  <c r="BC994" i="6"/>
  <c r="BC995" i="6"/>
  <c r="BC996" i="6"/>
  <c r="BE996" i="6" s="1"/>
  <c r="BC997" i="6"/>
  <c r="BC998" i="6"/>
  <c r="BC999" i="6"/>
  <c r="BC1000" i="6"/>
  <c r="BC1001" i="6"/>
  <c r="BC1002" i="6"/>
  <c r="BC1003" i="6"/>
  <c r="BC1004" i="6"/>
  <c r="BE1004" i="6" s="1"/>
  <c r="BC1005" i="6"/>
  <c r="BC1006" i="6"/>
  <c r="BC1007" i="6"/>
  <c r="BC1008" i="6"/>
  <c r="BC1009" i="6"/>
  <c r="BC1010" i="6"/>
  <c r="BC1011" i="6"/>
  <c r="BC1012" i="6"/>
  <c r="BE1012" i="6" s="1"/>
  <c r="BC1013" i="6"/>
  <c r="BC1014" i="6"/>
  <c r="BC1015" i="6"/>
  <c r="BC1016" i="6"/>
  <c r="BC1017" i="6"/>
  <c r="BC1018" i="6"/>
  <c r="BC1019" i="6"/>
  <c r="BC1020" i="6"/>
  <c r="BE1020" i="6" s="1"/>
  <c r="BC1021" i="6"/>
  <c r="BC1022" i="6"/>
  <c r="BC1023" i="6"/>
  <c r="BC1024" i="6"/>
  <c r="BC1025" i="6"/>
  <c r="BC1026" i="6"/>
  <c r="BC1027" i="6"/>
  <c r="BC1028" i="6"/>
  <c r="BE1028" i="6" s="1"/>
  <c r="BC1029" i="6"/>
  <c r="BC1030" i="6"/>
  <c r="BC1031" i="6"/>
  <c r="BC1032" i="6"/>
  <c r="BC1033" i="6"/>
  <c r="BC1034" i="6"/>
  <c r="BC1035" i="6"/>
  <c r="BC1036" i="6"/>
  <c r="BE1036" i="6" s="1"/>
  <c r="BC1037" i="6"/>
  <c r="BC1038" i="6"/>
  <c r="BC1039" i="6"/>
  <c r="BC1040" i="6"/>
  <c r="BC1041" i="6"/>
  <c r="BC1042" i="6"/>
  <c r="BC1043" i="6"/>
  <c r="BC1044" i="6"/>
  <c r="BE1044" i="6" s="1"/>
  <c r="BC1045" i="6"/>
  <c r="BC1046" i="6"/>
  <c r="BC1047" i="6"/>
  <c r="BC1048" i="6"/>
  <c r="BC1049" i="6"/>
  <c r="BC1050" i="6"/>
  <c r="BC1051" i="6"/>
  <c r="BC1052" i="6"/>
  <c r="BE1052" i="6" s="1"/>
  <c r="BC1053" i="6"/>
  <c r="BC1054" i="6"/>
  <c r="BC1055" i="6"/>
  <c r="BC1056" i="6"/>
  <c r="BC1057" i="6"/>
  <c r="BC1058" i="6"/>
  <c r="BC1059" i="6"/>
  <c r="BC1060" i="6"/>
  <c r="BE1060" i="6" s="1"/>
  <c r="BC1061" i="6"/>
  <c r="BC1062" i="6"/>
  <c r="BC1063" i="6"/>
  <c r="BC1064" i="6"/>
  <c r="BC1065" i="6"/>
  <c r="BC1066" i="6"/>
  <c r="BC1067" i="6"/>
  <c r="BC1068" i="6"/>
  <c r="BE1068" i="6" s="1"/>
  <c r="BC1069" i="6"/>
  <c r="BC1070" i="6"/>
  <c r="BC1071" i="6"/>
  <c r="BC1072" i="6"/>
  <c r="BC1073" i="6"/>
  <c r="BC1074" i="6"/>
  <c r="BC1075" i="6"/>
  <c r="BC1076" i="6"/>
  <c r="BE1076" i="6" s="1"/>
  <c r="BC1077" i="6"/>
  <c r="BC1078" i="6"/>
  <c r="BC1079" i="6"/>
  <c r="BC1080" i="6"/>
  <c r="BC1081" i="6"/>
  <c r="BC1082" i="6"/>
  <c r="BC1083" i="6"/>
  <c r="BC1084" i="6"/>
  <c r="BE1084" i="6" s="1"/>
  <c r="BC1085" i="6"/>
  <c r="BC1086" i="6"/>
  <c r="BC1087" i="6"/>
  <c r="BC1088" i="6"/>
  <c r="BC1089" i="6"/>
  <c r="BC1090" i="6"/>
  <c r="BC1091" i="6"/>
  <c r="BC1092" i="6"/>
  <c r="BE1092" i="6" s="1"/>
  <c r="BC1093" i="6"/>
  <c r="BC1094" i="6"/>
  <c r="BC1095" i="6"/>
  <c r="BC1096" i="6"/>
  <c r="BC1097" i="6"/>
  <c r="BC1098" i="6"/>
  <c r="BC1099" i="6"/>
  <c r="BE1099" i="6" s="1"/>
  <c r="BC1100" i="6"/>
  <c r="BC1101" i="6"/>
  <c r="BC1102" i="6"/>
  <c r="BC1103" i="6"/>
  <c r="BE1103" i="6" s="1"/>
  <c r="BC1104" i="6"/>
  <c r="BC1105" i="6"/>
  <c r="BC1106" i="6"/>
  <c r="BC1107" i="6"/>
  <c r="BE1107" i="6" s="1"/>
  <c r="BC1108" i="6"/>
  <c r="BC1109" i="6"/>
  <c r="BC1110" i="6"/>
  <c r="BC1111" i="6"/>
  <c r="BE1111" i="6" s="1"/>
  <c r="BC1112" i="6"/>
  <c r="BC1113" i="6"/>
  <c r="BC1114" i="6"/>
  <c r="BC1115" i="6"/>
  <c r="BE1115" i="6" s="1"/>
  <c r="BC1116" i="6"/>
  <c r="BC1117" i="6"/>
  <c r="BC1118" i="6"/>
  <c r="BC1119" i="6"/>
  <c r="BE1119" i="6" s="1"/>
  <c r="BC1120" i="6"/>
  <c r="BC1121" i="6"/>
  <c r="BC1122" i="6"/>
  <c r="BC1123" i="6"/>
  <c r="BE1123" i="6" s="1"/>
  <c r="BC1124" i="6"/>
  <c r="BC1125" i="6"/>
  <c r="BC1126" i="6"/>
  <c r="BC1127" i="6"/>
  <c r="BE1127" i="6" s="1"/>
  <c r="BC1128" i="6"/>
  <c r="BC1129" i="6"/>
  <c r="BC1130" i="6"/>
  <c r="BC1131" i="6"/>
  <c r="BE1131" i="6" s="1"/>
  <c r="BC1132" i="6"/>
  <c r="BC1133" i="6"/>
  <c r="BC1134" i="6"/>
  <c r="BC1135" i="6"/>
  <c r="BE1135" i="6" s="1"/>
  <c r="BC1136" i="6"/>
  <c r="BC1137" i="6"/>
  <c r="BC1138" i="6"/>
  <c r="BC1139" i="6"/>
  <c r="BE1139" i="6" s="1"/>
  <c r="BC1140" i="6"/>
  <c r="BC1141" i="6"/>
  <c r="BC1142" i="6"/>
  <c r="BC1143" i="6"/>
  <c r="BE1143" i="6" s="1"/>
  <c r="BC1144" i="6"/>
  <c r="BC1145" i="6"/>
  <c r="BC1146" i="6"/>
  <c r="BC1147" i="6"/>
  <c r="BE1147" i="6" s="1"/>
  <c r="BC1148" i="6"/>
  <c r="BC1149" i="6"/>
  <c r="BC1150" i="6"/>
  <c r="BC1151" i="6"/>
  <c r="BE1151" i="6" s="1"/>
  <c r="BC1152" i="6"/>
  <c r="BC1153" i="6"/>
  <c r="BC1154" i="6"/>
  <c r="BC1155" i="6"/>
  <c r="BE1155" i="6" s="1"/>
  <c r="BC1156" i="6"/>
  <c r="BC1157" i="6"/>
  <c r="BC1158" i="6"/>
  <c r="BC1159" i="6"/>
  <c r="BE1159" i="6" s="1"/>
  <c r="BC1160" i="6"/>
  <c r="BC1161" i="6"/>
  <c r="BC1162" i="6"/>
  <c r="BC1163" i="6"/>
  <c r="BE1163" i="6" s="1"/>
  <c r="BC1164" i="6"/>
  <c r="BC1165" i="6"/>
  <c r="BC1166" i="6"/>
  <c r="BC1167" i="6"/>
  <c r="BE1167" i="6" s="1"/>
  <c r="BC1168" i="6"/>
  <c r="BC1169" i="6"/>
  <c r="BC1170" i="6"/>
  <c r="BC1171" i="6"/>
  <c r="BE1171" i="6" s="1"/>
  <c r="BC1172" i="6"/>
  <c r="BC1173" i="6"/>
  <c r="BC1174" i="6"/>
  <c r="BC1175" i="6"/>
  <c r="BE1175" i="6" s="1"/>
  <c r="BC1176" i="6"/>
  <c r="BC1177" i="6"/>
  <c r="BC1178" i="6"/>
  <c r="BC1179" i="6"/>
  <c r="BE1179" i="6" s="1"/>
  <c r="BC1180" i="6"/>
  <c r="BC1181" i="6"/>
  <c r="BC1182" i="6"/>
  <c r="BC1183" i="6"/>
  <c r="BE1183" i="6" s="1"/>
  <c r="BC1184" i="6"/>
  <c r="BC1185" i="6"/>
  <c r="BC1186" i="6"/>
  <c r="BC1187" i="6"/>
  <c r="BE1187" i="6" s="1"/>
  <c r="BC1188" i="6"/>
  <c r="BC1189" i="6"/>
  <c r="BC1190" i="6"/>
  <c r="BC1191" i="6"/>
  <c r="BE1191" i="6" s="1"/>
  <c r="BC1192" i="6"/>
  <c r="BC1193" i="6"/>
  <c r="BC1194" i="6"/>
  <c r="BC1195" i="6"/>
  <c r="BE1195" i="6" s="1"/>
  <c r="BC1196" i="6"/>
  <c r="BC1197" i="6"/>
  <c r="BC1198" i="6"/>
  <c r="BC1199" i="6"/>
  <c r="BE1199" i="6" s="1"/>
  <c r="BC1200" i="6"/>
  <c r="BC1201" i="6"/>
  <c r="BC1202" i="6"/>
  <c r="BC1203" i="6"/>
  <c r="BE1203" i="6" s="1"/>
  <c r="BC1204" i="6"/>
  <c r="BC1205" i="6"/>
  <c r="BC1206" i="6"/>
  <c r="BC1207" i="6"/>
  <c r="BE1207" i="6" s="1"/>
  <c r="BC1208" i="6"/>
  <c r="BC1209" i="6"/>
  <c r="BC1210" i="6"/>
  <c r="BC1211" i="6"/>
  <c r="BE1211" i="6" s="1"/>
  <c r="BC1212" i="6"/>
  <c r="BC1213" i="6"/>
  <c r="BC1214" i="6"/>
  <c r="BC1215" i="6"/>
  <c r="BE1215" i="6" s="1"/>
  <c r="BC1216" i="6"/>
  <c r="BC1217" i="6"/>
  <c r="BC1218" i="6"/>
  <c r="BC1219" i="6"/>
  <c r="BE1219" i="6" s="1"/>
  <c r="BC1220" i="6"/>
  <c r="BC1221" i="6"/>
  <c r="BC1222" i="6"/>
  <c r="BC1223" i="6"/>
  <c r="BE1223" i="6" s="1"/>
  <c r="BC1224" i="6"/>
  <c r="BC1225" i="6"/>
  <c r="BC1226" i="6"/>
  <c r="BC1227" i="6"/>
  <c r="BE1227" i="6" s="1"/>
  <c r="BC1228" i="6"/>
  <c r="BC1229" i="6"/>
  <c r="BC1230" i="6"/>
  <c r="BC1231" i="6"/>
  <c r="BE1231" i="6" s="1"/>
  <c r="BC1232" i="6"/>
  <c r="BC1233" i="6"/>
  <c r="BC1234" i="6"/>
  <c r="BC1235" i="6"/>
  <c r="BE1235" i="6" s="1"/>
  <c r="BC1236" i="6"/>
  <c r="BC1237" i="6"/>
  <c r="BC1238" i="6"/>
  <c r="BC1239" i="6"/>
  <c r="BE1239" i="6" s="1"/>
  <c r="BC1240" i="6"/>
  <c r="BC1241" i="6"/>
  <c r="BC1242" i="6"/>
  <c r="BC1243" i="6"/>
  <c r="BE1243" i="6" s="1"/>
  <c r="BC1244" i="6"/>
  <c r="BC1245" i="6"/>
  <c r="BC1246" i="6"/>
  <c r="BC1247" i="6"/>
  <c r="BE1247" i="6" s="1"/>
  <c r="BC1248" i="6"/>
  <c r="BC1249" i="6"/>
  <c r="BC1250" i="6"/>
  <c r="BC1251" i="6"/>
  <c r="BE1251" i="6" s="1"/>
  <c r="BC1252" i="6"/>
  <c r="BC1253" i="6"/>
  <c r="BC1254" i="6"/>
  <c r="BC1255" i="6"/>
  <c r="BE1255" i="6" s="1"/>
  <c r="BC1256" i="6"/>
  <c r="BC1257" i="6"/>
  <c r="BC1258" i="6"/>
  <c r="BC1259" i="6"/>
  <c r="BE1259" i="6" s="1"/>
  <c r="BC1260" i="6"/>
  <c r="BC1261" i="6"/>
  <c r="BC1262" i="6"/>
  <c r="BC1263" i="6"/>
  <c r="BE1263" i="6" s="1"/>
  <c r="BC1264" i="6"/>
  <c r="BC1265" i="6"/>
  <c r="BC1266" i="6"/>
  <c r="BC1267" i="6"/>
  <c r="BE1267" i="6" s="1"/>
  <c r="BC1268" i="6"/>
  <c r="BC1269" i="6"/>
  <c r="BC1270" i="6"/>
  <c r="BC1271" i="6"/>
  <c r="BE1271" i="6" s="1"/>
  <c r="BC1272" i="6"/>
  <c r="BC1273" i="6"/>
  <c r="BC1274" i="6"/>
  <c r="BC1275" i="6"/>
  <c r="BE1275" i="6" s="1"/>
  <c r="BC1276" i="6"/>
  <c r="BC1277" i="6"/>
  <c r="BC1278" i="6"/>
  <c r="BC1279" i="6"/>
  <c r="BE1279" i="6" s="1"/>
  <c r="BC1280" i="6"/>
  <c r="BC1281" i="6"/>
  <c r="BC1282" i="6"/>
  <c r="BC1283" i="6"/>
  <c r="BE1283" i="6" s="1"/>
  <c r="BC1284" i="6"/>
  <c r="BC1285" i="6"/>
  <c r="BC1286" i="6"/>
  <c r="BC1287" i="6"/>
  <c r="BE1287" i="6" s="1"/>
  <c r="BC1288" i="6"/>
  <c r="BC1289" i="6"/>
  <c r="BC1290" i="6"/>
  <c r="BC1291" i="6"/>
  <c r="BE1291" i="6" s="1"/>
  <c r="BC1292" i="6"/>
  <c r="BC1293" i="6"/>
  <c r="BC1294" i="6"/>
  <c r="BC1295" i="6"/>
  <c r="BE1295" i="6" s="1"/>
  <c r="BC1296" i="6"/>
  <c r="BC1297" i="6"/>
  <c r="BC1298" i="6"/>
  <c r="BC1299" i="6"/>
  <c r="BE1299" i="6" s="1"/>
  <c r="BC1300" i="6"/>
  <c r="BC1301" i="6"/>
  <c r="BC1302" i="6"/>
  <c r="BC1303" i="6"/>
  <c r="BE1303" i="6" s="1"/>
  <c r="BC1304" i="6"/>
  <c r="BC1305" i="6"/>
  <c r="BC1306" i="6"/>
  <c r="BC1307" i="6"/>
  <c r="BE1307" i="6" s="1"/>
  <c r="BC1308" i="6"/>
  <c r="BC1309" i="6"/>
  <c r="BC1310" i="6"/>
  <c r="BC1311" i="6"/>
  <c r="BE1311" i="6" s="1"/>
  <c r="BC1312" i="6"/>
  <c r="BC1313" i="6"/>
  <c r="BC1314" i="6"/>
  <c r="BC1315" i="6"/>
  <c r="BE1315" i="6" s="1"/>
  <c r="BC1316" i="6"/>
  <c r="BC1317" i="6"/>
  <c r="BC1318" i="6"/>
  <c r="BC1319" i="6"/>
  <c r="BE1319" i="6" s="1"/>
  <c r="BC1320" i="6"/>
  <c r="BC1321" i="6"/>
  <c r="BC1322" i="6"/>
  <c r="BC1323" i="6"/>
  <c r="BE1323" i="6" s="1"/>
  <c r="BC1324" i="6"/>
  <c r="BC1325" i="6"/>
  <c r="BC1326" i="6"/>
  <c r="BC1327" i="6"/>
  <c r="BE1327" i="6" s="1"/>
  <c r="BC1328" i="6"/>
  <c r="BC1329" i="6"/>
  <c r="BC1330" i="6"/>
  <c r="BC1331" i="6"/>
  <c r="BE1331" i="6" s="1"/>
  <c r="BC1332" i="6"/>
  <c r="BC1333" i="6"/>
  <c r="BC1334" i="6"/>
  <c r="BC1335" i="6"/>
  <c r="BE1335" i="6" s="1"/>
  <c r="BC1336" i="6"/>
  <c r="BC1337" i="6"/>
  <c r="BC1338" i="6"/>
  <c r="BC1339" i="6"/>
  <c r="BE1339" i="6" s="1"/>
  <c r="BC1340" i="6"/>
  <c r="BC1341" i="6"/>
  <c r="BC1342" i="6"/>
  <c r="BC1343" i="6"/>
  <c r="BE1343" i="6" s="1"/>
  <c r="BC1344" i="6"/>
  <c r="BC1345" i="6"/>
  <c r="BC1346" i="6"/>
  <c r="BC1347" i="6"/>
  <c r="BE1347" i="6" s="1"/>
  <c r="BC1348" i="6"/>
  <c r="BC1349" i="6"/>
  <c r="BC1350" i="6"/>
  <c r="BC1351" i="6"/>
  <c r="BE1351" i="6" s="1"/>
  <c r="BC1352" i="6"/>
  <c r="BC1353" i="6"/>
  <c r="BC1354" i="6"/>
  <c r="BC1355" i="6"/>
  <c r="BE1355" i="6" s="1"/>
  <c r="BC1356" i="6"/>
  <c r="BC1357" i="6"/>
  <c r="BC1358" i="6"/>
  <c r="BC1359" i="6"/>
  <c r="BE1359" i="6" s="1"/>
  <c r="BC1360" i="6"/>
  <c r="BC1361" i="6"/>
  <c r="BC1362" i="6"/>
  <c r="BC1363" i="6"/>
  <c r="BE1363" i="6" s="1"/>
  <c r="BC1364" i="6"/>
  <c r="BC1365" i="6"/>
  <c r="BC1366" i="6"/>
  <c r="BC1367" i="6"/>
  <c r="BE1367" i="6" s="1"/>
  <c r="BC1368" i="6"/>
  <c r="BC1369" i="6"/>
  <c r="BC1370" i="6"/>
  <c r="BC1371" i="6"/>
  <c r="BE1371" i="6" s="1"/>
  <c r="BC1372" i="6"/>
  <c r="BC1373" i="6"/>
  <c r="BC1374" i="6"/>
  <c r="BC1375" i="6"/>
  <c r="BE1375" i="6" s="1"/>
  <c r="BC1376" i="6"/>
  <c r="BC1377" i="6"/>
  <c r="BC1378" i="6"/>
  <c r="BC1379" i="6"/>
  <c r="BE1379" i="6" s="1"/>
  <c r="BC1380" i="6"/>
  <c r="BC1381" i="6"/>
  <c r="BC1382" i="6"/>
  <c r="BC1383" i="6"/>
  <c r="BE1383" i="6" s="1"/>
  <c r="BC1384" i="6"/>
  <c r="BC1385" i="6"/>
  <c r="BC1386" i="6"/>
  <c r="BC1387" i="6"/>
  <c r="BE1387" i="6" s="1"/>
  <c r="BC1388" i="6"/>
  <c r="BC1389" i="6"/>
  <c r="BC1390" i="6"/>
  <c r="BC1391" i="6"/>
  <c r="BE1391" i="6" s="1"/>
  <c r="BC1392" i="6"/>
  <c r="BC1393" i="6"/>
  <c r="BC1394" i="6"/>
  <c r="BC1395" i="6"/>
  <c r="BE1395" i="6" s="1"/>
  <c r="BC1396" i="6"/>
  <c r="BC1397" i="6"/>
  <c r="BC1398" i="6"/>
  <c r="BC1399" i="6"/>
  <c r="BE1399" i="6" s="1"/>
  <c r="BC1400" i="6"/>
  <c r="BC1401" i="6"/>
  <c r="BC1402" i="6"/>
  <c r="BC1403" i="6"/>
  <c r="BE1403" i="6" s="1"/>
  <c r="BC1404" i="6"/>
  <c r="BC1405" i="6"/>
  <c r="BC1406" i="6"/>
  <c r="BC1407" i="6"/>
  <c r="BE1407" i="6" s="1"/>
  <c r="BC1408" i="6"/>
  <c r="BC1409" i="6"/>
  <c r="BC1410" i="6"/>
  <c r="BC1411" i="6"/>
  <c r="BE1411" i="6" s="1"/>
  <c r="BC1412" i="6"/>
  <c r="BC1413" i="6"/>
  <c r="BC1414" i="6"/>
  <c r="BC1415" i="6"/>
  <c r="BE1415" i="6" s="1"/>
  <c r="BC1416" i="6"/>
  <c r="BC1417" i="6"/>
  <c r="BC1418" i="6"/>
  <c r="BC1419" i="6"/>
  <c r="BE1419" i="6" s="1"/>
  <c r="BC1420" i="6"/>
  <c r="BC1421" i="6"/>
  <c r="BC1422" i="6"/>
  <c r="BC1423" i="6"/>
  <c r="BE1423" i="6" s="1"/>
  <c r="BC1424" i="6"/>
  <c r="BC1425" i="6"/>
  <c r="BC1426" i="6"/>
  <c r="BC1427" i="6"/>
  <c r="BE1427" i="6" s="1"/>
  <c r="BC1428" i="6"/>
  <c r="BC1429" i="6"/>
  <c r="BC1430" i="6"/>
  <c r="BC1431" i="6"/>
  <c r="BE1431" i="6" s="1"/>
  <c r="BC1432" i="6"/>
  <c r="BC1433" i="6"/>
  <c r="BC1434" i="6"/>
  <c r="BC1435" i="6"/>
  <c r="BE1435" i="6" s="1"/>
  <c r="BC1436" i="6"/>
  <c r="BC1437" i="6"/>
  <c r="BC1438" i="6"/>
  <c r="BC1439" i="6"/>
  <c r="BE1439" i="6" s="1"/>
  <c r="BC1440" i="6"/>
  <c r="BC1441" i="6"/>
  <c r="BC1442" i="6"/>
  <c r="BC1443" i="6"/>
  <c r="BE1443" i="6" s="1"/>
  <c r="BC1444" i="6"/>
  <c r="BC1445" i="6"/>
  <c r="BC1446" i="6"/>
  <c r="BC1447" i="6"/>
  <c r="BE1447" i="6" s="1"/>
  <c r="BC1448" i="6"/>
  <c r="BC1449" i="6"/>
  <c r="BC1450" i="6"/>
  <c r="BC1451" i="6"/>
  <c r="BE1451" i="6" s="1"/>
  <c r="BC1452" i="6"/>
  <c r="BC1453" i="6"/>
  <c r="BC1454" i="6"/>
  <c r="BC1455" i="6"/>
  <c r="BE1455" i="6" s="1"/>
  <c r="BC1456" i="6"/>
  <c r="BC1457" i="6"/>
  <c r="BC1458" i="6"/>
  <c r="BC1459" i="6"/>
  <c r="BE1459" i="6" s="1"/>
  <c r="BC1460" i="6"/>
  <c r="BC1461" i="6"/>
  <c r="BC1462" i="6"/>
  <c r="BC1463" i="6"/>
  <c r="BE1463" i="6" s="1"/>
  <c r="BC1464" i="6"/>
  <c r="BI1464" i="6" l="1"/>
  <c r="BI1460" i="6"/>
  <c r="CA1460" i="6" s="1"/>
  <c r="BI1456" i="6"/>
  <c r="CA1456" i="6" s="1"/>
  <c r="BI1452" i="6"/>
  <c r="CA1452" i="6" s="1"/>
  <c r="BI1448" i="6"/>
  <c r="CA1448" i="6" s="1"/>
  <c r="BI1444" i="6"/>
  <c r="CA1444" i="6" s="1"/>
  <c r="BI1440" i="6"/>
  <c r="CA1440" i="6" s="1"/>
  <c r="BI1436" i="6"/>
  <c r="CA1436" i="6" s="1"/>
  <c r="BI1432" i="6"/>
  <c r="CA1432" i="6" s="1"/>
  <c r="BI1428" i="6"/>
  <c r="CA1428" i="6" s="1"/>
  <c r="BI1424" i="6"/>
  <c r="CA1424" i="6" s="1"/>
  <c r="BI1420" i="6"/>
  <c r="CA1420" i="6" s="1"/>
  <c r="BI1416" i="6"/>
  <c r="CA1416" i="6" s="1"/>
  <c r="BI1412" i="6"/>
  <c r="CA1412" i="6" s="1"/>
  <c r="BI1408" i="6"/>
  <c r="CA1408" i="6" s="1"/>
  <c r="BI1404" i="6"/>
  <c r="CA1404" i="6" s="1"/>
  <c r="BI1400" i="6"/>
  <c r="CA1400" i="6" s="1"/>
  <c r="BI1396" i="6"/>
  <c r="CA1396" i="6" s="1"/>
  <c r="BI1392" i="6"/>
  <c r="CA1392" i="6" s="1"/>
  <c r="BI1388" i="6"/>
  <c r="CA1388" i="6" s="1"/>
  <c r="BI1384" i="6"/>
  <c r="CA1384" i="6" s="1"/>
  <c r="BI1380" i="6"/>
  <c r="CA1380" i="6" s="1"/>
  <c r="BI1376" i="6"/>
  <c r="CA1376" i="6" s="1"/>
  <c r="BI1372" i="6"/>
  <c r="CA1372" i="6" s="1"/>
  <c r="BI1368" i="6"/>
  <c r="CA1368" i="6" s="1"/>
  <c r="BI1364" i="6"/>
  <c r="CA1364" i="6" s="1"/>
  <c r="BI1360" i="6"/>
  <c r="CA1360" i="6" s="1"/>
  <c r="BI1356" i="6"/>
  <c r="CA1356" i="6" s="1"/>
  <c r="BI1352" i="6"/>
  <c r="CA1352" i="6" s="1"/>
  <c r="BI1348" i="6"/>
  <c r="CA1348" i="6" s="1"/>
  <c r="BI1344" i="6"/>
  <c r="CA1344" i="6" s="1"/>
  <c r="BI1340" i="6"/>
  <c r="CA1340" i="6" s="1"/>
  <c r="BI1336" i="6"/>
  <c r="CA1336" i="6" s="1"/>
  <c r="BI1332" i="6"/>
  <c r="CA1332" i="6" s="1"/>
  <c r="BI1328" i="6"/>
  <c r="CA1328" i="6" s="1"/>
  <c r="BI1324" i="6"/>
  <c r="CA1324" i="6" s="1"/>
  <c r="BI1320" i="6"/>
  <c r="CA1320" i="6" s="1"/>
  <c r="BI1316" i="6"/>
  <c r="CA1316" i="6" s="1"/>
  <c r="BI1312" i="6"/>
  <c r="CA1312" i="6" s="1"/>
  <c r="BI1308" i="6"/>
  <c r="CA1308" i="6" s="1"/>
  <c r="BI1304" i="6"/>
  <c r="CA1304" i="6" s="1"/>
  <c r="BI1300" i="6"/>
  <c r="CA1300" i="6" s="1"/>
  <c r="BI1296" i="6"/>
  <c r="CA1296" i="6" s="1"/>
  <c r="BI1292" i="6"/>
  <c r="CA1292" i="6" s="1"/>
  <c r="BI1288" i="6"/>
  <c r="CA1288" i="6" s="1"/>
  <c r="BI1284" i="6"/>
  <c r="CA1284" i="6" s="1"/>
  <c r="BI1280" i="6"/>
  <c r="CA1280" i="6" s="1"/>
  <c r="BI1276" i="6"/>
  <c r="CA1276" i="6" s="1"/>
  <c r="BI1272" i="6"/>
  <c r="CA1272" i="6" s="1"/>
  <c r="BI1268" i="6"/>
  <c r="CA1268" i="6" s="1"/>
  <c r="BI1264" i="6"/>
  <c r="CA1264" i="6" s="1"/>
  <c r="BI1260" i="6"/>
  <c r="CA1260" i="6" s="1"/>
  <c r="BI1256" i="6"/>
  <c r="CA1256" i="6" s="1"/>
  <c r="BI1252" i="6"/>
  <c r="CA1252" i="6" s="1"/>
  <c r="BI1248" i="6"/>
  <c r="CA1248" i="6" s="1"/>
  <c r="BI1244" i="6"/>
  <c r="CA1244" i="6" s="1"/>
  <c r="BI1240" i="6"/>
  <c r="CA1240" i="6" s="1"/>
  <c r="BI1236" i="6"/>
  <c r="CA1236" i="6" s="1"/>
  <c r="BI1232" i="6"/>
  <c r="CA1232" i="6" s="1"/>
  <c r="BI1228" i="6"/>
  <c r="CA1228" i="6" s="1"/>
  <c r="BI1224" i="6"/>
  <c r="CA1224" i="6" s="1"/>
  <c r="BI1220" i="6"/>
  <c r="CA1220" i="6" s="1"/>
  <c r="BI1216" i="6"/>
  <c r="CA1216" i="6" s="1"/>
  <c r="BI1212" i="6"/>
  <c r="CA1212" i="6" s="1"/>
  <c r="BI1208" i="6"/>
  <c r="CA1208" i="6" s="1"/>
  <c r="BI1204" i="6"/>
  <c r="CA1204" i="6" s="1"/>
  <c r="BI1200" i="6"/>
  <c r="CA1200" i="6" s="1"/>
  <c r="BI1196" i="6"/>
  <c r="CA1196" i="6" s="1"/>
  <c r="BI1192" i="6"/>
  <c r="CA1192" i="6" s="1"/>
  <c r="BI1188" i="6"/>
  <c r="CA1188" i="6" s="1"/>
  <c r="BI1184" i="6"/>
  <c r="CA1184" i="6" s="1"/>
  <c r="BI1180" i="6"/>
  <c r="CA1180" i="6" s="1"/>
  <c r="BI1176" i="6"/>
  <c r="CA1176" i="6" s="1"/>
  <c r="BI1172" i="6"/>
  <c r="CA1172" i="6" s="1"/>
  <c r="BI1168" i="6"/>
  <c r="CA1168" i="6" s="1"/>
  <c r="BI1164" i="6"/>
  <c r="CA1164" i="6" s="1"/>
  <c r="BI1160" i="6"/>
  <c r="CA1160" i="6" s="1"/>
  <c r="BI1156" i="6"/>
  <c r="CA1156" i="6" s="1"/>
  <c r="BI1152" i="6"/>
  <c r="CA1152" i="6" s="1"/>
  <c r="BI1148" i="6"/>
  <c r="CA1148" i="6" s="1"/>
  <c r="BI1144" i="6"/>
  <c r="CA1144" i="6" s="1"/>
  <c r="BI1140" i="6"/>
  <c r="CA1140" i="6" s="1"/>
  <c r="BI1136" i="6"/>
  <c r="CA1136" i="6" s="1"/>
  <c r="BI1132" i="6"/>
  <c r="CA1132" i="6" s="1"/>
  <c r="BI1128" i="6"/>
  <c r="CA1128" i="6" s="1"/>
  <c r="BI1124" i="6"/>
  <c r="CA1124" i="6" s="1"/>
  <c r="BI1120" i="6"/>
  <c r="CA1120" i="6" s="1"/>
  <c r="BI1116" i="6"/>
  <c r="CA1116" i="6" s="1"/>
  <c r="BI1112" i="6"/>
  <c r="CA1112" i="6" s="1"/>
  <c r="BI1108" i="6"/>
  <c r="CA1108" i="6" s="1"/>
  <c r="BI1104" i="6"/>
  <c r="CA1104" i="6" s="1"/>
  <c r="BI1100" i="6"/>
  <c r="CA1100" i="6" s="1"/>
  <c r="BI1096" i="6"/>
  <c r="CA1096" i="6" s="1"/>
  <c r="BI1092" i="6"/>
  <c r="CA1092" i="6" s="1"/>
  <c r="BI1088" i="6"/>
  <c r="CA1088" i="6" s="1"/>
  <c r="BI1084" i="6"/>
  <c r="CA1084" i="6" s="1"/>
  <c r="BI1080" i="6"/>
  <c r="CA1080" i="6" s="1"/>
  <c r="BI1076" i="6"/>
  <c r="CA1076" i="6" s="1"/>
  <c r="BI1072" i="6"/>
  <c r="CA1072" i="6" s="1"/>
  <c r="BI1068" i="6"/>
  <c r="CA1068" i="6" s="1"/>
  <c r="BI1064" i="6"/>
  <c r="CA1064" i="6" s="1"/>
  <c r="BI1060" i="6"/>
  <c r="CA1060" i="6" s="1"/>
  <c r="BI1056" i="6"/>
  <c r="CA1056" i="6" s="1"/>
  <c r="BI1052" i="6"/>
  <c r="CA1052" i="6" s="1"/>
  <c r="BI1048" i="6"/>
  <c r="CA1048" i="6" s="1"/>
  <c r="BI1044" i="6"/>
  <c r="CA1044" i="6" s="1"/>
  <c r="BI1040" i="6"/>
  <c r="CA1040" i="6" s="1"/>
  <c r="BI1036" i="6"/>
  <c r="CA1036" i="6" s="1"/>
  <c r="BI1032" i="6"/>
  <c r="CA1032" i="6" s="1"/>
  <c r="BI1028" i="6"/>
  <c r="CA1028" i="6" s="1"/>
  <c r="BI1024" i="6"/>
  <c r="CA1024" i="6" s="1"/>
  <c r="BI1020" i="6"/>
  <c r="CA1020" i="6" s="1"/>
  <c r="BI1016" i="6"/>
  <c r="CA1016" i="6" s="1"/>
  <c r="BI1012" i="6"/>
  <c r="CA1012" i="6" s="1"/>
  <c r="BI1008" i="6"/>
  <c r="CA1008" i="6" s="1"/>
  <c r="BI1004" i="6"/>
  <c r="CA1004" i="6" s="1"/>
  <c r="BI1000" i="6"/>
  <c r="CA1000" i="6" s="1"/>
  <c r="BI996" i="6"/>
  <c r="CA996" i="6" s="1"/>
  <c r="BI992" i="6"/>
  <c r="CA992" i="6" s="1"/>
  <c r="BI988" i="6"/>
  <c r="CA988" i="6" s="1"/>
  <c r="BI984" i="6"/>
  <c r="CA984" i="6" s="1"/>
  <c r="BI980" i="6"/>
  <c r="CA980" i="6" s="1"/>
  <c r="BI976" i="6"/>
  <c r="CA976" i="6" s="1"/>
  <c r="BI972" i="6"/>
  <c r="CA972" i="6" s="1"/>
  <c r="BI968" i="6"/>
  <c r="CA968" i="6" s="1"/>
  <c r="BI964" i="6"/>
  <c r="CA964" i="6" s="1"/>
  <c r="BI960" i="6"/>
  <c r="CA960" i="6" s="1"/>
  <c r="BI956" i="6"/>
  <c r="CA956" i="6" s="1"/>
  <c r="BI952" i="6"/>
  <c r="CA952" i="6" s="1"/>
  <c r="BI948" i="6"/>
  <c r="CA948" i="6" s="1"/>
  <c r="BI944" i="6"/>
  <c r="CA944" i="6" s="1"/>
  <c r="BI940" i="6"/>
  <c r="CA940" i="6" s="1"/>
  <c r="BI936" i="6"/>
  <c r="CA936" i="6" s="1"/>
  <c r="BI932" i="6"/>
  <c r="CA932" i="6" s="1"/>
  <c r="BI928" i="6"/>
  <c r="CA928" i="6" s="1"/>
  <c r="BI924" i="6"/>
  <c r="CA924" i="6" s="1"/>
  <c r="BI920" i="6"/>
  <c r="CA920" i="6" s="1"/>
  <c r="BI916" i="6"/>
  <c r="CA916" i="6" s="1"/>
  <c r="BI912" i="6"/>
  <c r="CA912" i="6" s="1"/>
  <c r="BI908" i="6"/>
  <c r="CA908" i="6" s="1"/>
  <c r="BI904" i="6"/>
  <c r="CA904" i="6" s="1"/>
  <c r="BI900" i="6"/>
  <c r="CA900" i="6" s="1"/>
  <c r="BI896" i="6"/>
  <c r="CA896" i="6" s="1"/>
  <c r="BI892" i="6"/>
  <c r="CA892" i="6" s="1"/>
  <c r="BI888" i="6"/>
  <c r="CA888" i="6" s="1"/>
  <c r="BI884" i="6"/>
  <c r="CA884" i="6" s="1"/>
  <c r="BI880" i="6"/>
  <c r="CA880" i="6" s="1"/>
  <c r="BI876" i="6"/>
  <c r="CA876" i="6" s="1"/>
  <c r="BI872" i="6"/>
  <c r="CA872" i="6" s="1"/>
  <c r="BI868" i="6"/>
  <c r="CA868" i="6" s="1"/>
  <c r="BI864" i="6"/>
  <c r="CA864" i="6" s="1"/>
  <c r="BI860" i="6"/>
  <c r="CA860" i="6" s="1"/>
  <c r="BI856" i="6"/>
  <c r="CA856" i="6" s="1"/>
  <c r="BI852" i="6"/>
  <c r="CA852" i="6" s="1"/>
  <c r="BI848" i="6"/>
  <c r="CA848" i="6" s="1"/>
  <c r="BI844" i="6"/>
  <c r="CA844" i="6" s="1"/>
  <c r="BI840" i="6"/>
  <c r="CA840" i="6" s="1"/>
  <c r="BI836" i="6"/>
  <c r="CA836" i="6" s="1"/>
  <c r="BI832" i="6"/>
  <c r="CA832" i="6" s="1"/>
  <c r="BI828" i="6"/>
  <c r="CA828" i="6" s="1"/>
  <c r="BI824" i="6"/>
  <c r="CA824" i="6" s="1"/>
  <c r="BI820" i="6"/>
  <c r="CA820" i="6" s="1"/>
  <c r="BI816" i="6"/>
  <c r="CA816" i="6" s="1"/>
  <c r="BI812" i="6"/>
  <c r="CA812" i="6" s="1"/>
  <c r="BI808" i="6"/>
  <c r="CA808" i="6" s="1"/>
  <c r="BI804" i="6"/>
  <c r="CA804" i="6" s="1"/>
  <c r="BI800" i="6"/>
  <c r="CA800" i="6" s="1"/>
  <c r="BI796" i="6"/>
  <c r="CA796" i="6" s="1"/>
  <c r="BI792" i="6"/>
  <c r="CA792" i="6" s="1"/>
  <c r="BI788" i="6"/>
  <c r="CA788" i="6" s="1"/>
  <c r="BI784" i="6"/>
  <c r="CA784" i="6" s="1"/>
  <c r="BI780" i="6"/>
  <c r="CA780" i="6" s="1"/>
  <c r="BI776" i="6"/>
  <c r="CA776" i="6" s="1"/>
  <c r="BI772" i="6"/>
  <c r="CA772" i="6" s="1"/>
  <c r="BI768" i="6"/>
  <c r="CA768" i="6" s="1"/>
  <c r="BI764" i="6"/>
  <c r="CA764" i="6" s="1"/>
  <c r="BI760" i="6"/>
  <c r="CA760" i="6" s="1"/>
  <c r="BI756" i="6"/>
  <c r="CA756" i="6" s="1"/>
  <c r="BI752" i="6"/>
  <c r="CA752" i="6" s="1"/>
  <c r="BI748" i="6"/>
  <c r="CA748" i="6" s="1"/>
  <c r="BI744" i="6"/>
  <c r="CA744" i="6" s="1"/>
  <c r="BI740" i="6"/>
  <c r="CA740" i="6" s="1"/>
  <c r="BI736" i="6"/>
  <c r="CA736" i="6" s="1"/>
  <c r="BI732" i="6"/>
  <c r="CA732" i="6" s="1"/>
  <c r="BI728" i="6"/>
  <c r="CA728" i="6" s="1"/>
  <c r="BI724" i="6"/>
  <c r="CA724" i="6" s="1"/>
  <c r="BI720" i="6"/>
  <c r="CA720" i="6" s="1"/>
  <c r="BI716" i="6"/>
  <c r="CA716" i="6" s="1"/>
  <c r="BI712" i="6"/>
  <c r="CA712" i="6" s="1"/>
  <c r="BI708" i="6"/>
  <c r="CA708" i="6" s="1"/>
  <c r="BI704" i="6"/>
  <c r="CA704" i="6" s="1"/>
  <c r="BI700" i="6"/>
  <c r="CA700" i="6" s="1"/>
  <c r="BI696" i="6"/>
  <c r="CA696" i="6" s="1"/>
  <c r="BI692" i="6"/>
  <c r="CA692" i="6" s="1"/>
  <c r="BI688" i="6"/>
  <c r="CA688" i="6" s="1"/>
  <c r="BI684" i="6"/>
  <c r="CA684" i="6" s="1"/>
  <c r="BI680" i="6"/>
  <c r="CA680" i="6" s="1"/>
  <c r="BI676" i="6"/>
  <c r="CA676" i="6" s="1"/>
  <c r="BI672" i="6"/>
  <c r="CA672" i="6" s="1"/>
  <c r="BI668" i="6"/>
  <c r="CA668" i="6" s="1"/>
  <c r="BI664" i="6"/>
  <c r="CA664" i="6" s="1"/>
  <c r="BI660" i="6"/>
  <c r="CA660" i="6" s="1"/>
  <c r="BI656" i="6"/>
  <c r="CA656" i="6" s="1"/>
  <c r="BI652" i="6"/>
  <c r="CA652" i="6" s="1"/>
  <c r="BI648" i="6"/>
  <c r="CA648" i="6" s="1"/>
  <c r="BI644" i="6"/>
  <c r="CA644" i="6" s="1"/>
  <c r="BI640" i="6"/>
  <c r="CA640" i="6" s="1"/>
  <c r="BI636" i="6"/>
  <c r="CA636" i="6" s="1"/>
  <c r="BI632" i="6"/>
  <c r="CA632" i="6" s="1"/>
  <c r="BI628" i="6"/>
  <c r="CA628" i="6" s="1"/>
  <c r="BI624" i="6"/>
  <c r="CA624" i="6" s="1"/>
  <c r="BI620" i="6"/>
  <c r="CA620" i="6" s="1"/>
  <c r="BI616" i="6"/>
  <c r="CA616" i="6" s="1"/>
  <c r="BI612" i="6"/>
  <c r="CA612" i="6" s="1"/>
  <c r="BI608" i="6"/>
  <c r="CA608" i="6" s="1"/>
  <c r="BI604" i="6"/>
  <c r="CA604" i="6" s="1"/>
  <c r="BI600" i="6"/>
  <c r="CA600" i="6" s="1"/>
  <c r="BI596" i="6"/>
  <c r="CA596" i="6" s="1"/>
  <c r="BI592" i="6"/>
  <c r="CA592" i="6" s="1"/>
  <c r="BI588" i="6"/>
  <c r="CA588" i="6" s="1"/>
  <c r="BI584" i="6"/>
  <c r="CA584" i="6" s="1"/>
  <c r="BI580" i="6"/>
  <c r="CA580" i="6" s="1"/>
  <c r="BI576" i="6"/>
  <c r="CA576" i="6" s="1"/>
  <c r="BI572" i="6"/>
  <c r="CA572" i="6" s="1"/>
  <c r="BI568" i="6"/>
  <c r="CA568" i="6" s="1"/>
  <c r="BI564" i="6"/>
  <c r="CA564" i="6" s="1"/>
  <c r="BI560" i="6"/>
  <c r="CA560" i="6" s="1"/>
  <c r="BI556" i="6"/>
  <c r="CA556" i="6" s="1"/>
  <c r="BI552" i="6"/>
  <c r="CA552" i="6" s="1"/>
  <c r="BI548" i="6"/>
  <c r="CA548" i="6" s="1"/>
  <c r="BI544" i="6"/>
  <c r="CA544" i="6" s="1"/>
  <c r="BI540" i="6"/>
  <c r="CA540" i="6" s="1"/>
  <c r="BI536" i="6"/>
  <c r="CA536" i="6" s="1"/>
  <c r="BI532" i="6"/>
  <c r="CA532" i="6" s="1"/>
  <c r="BI528" i="6"/>
  <c r="CA528" i="6" s="1"/>
  <c r="BI524" i="6"/>
  <c r="CA524" i="6" s="1"/>
  <c r="BI520" i="6"/>
  <c r="CA520" i="6" s="1"/>
  <c r="BI516" i="6"/>
  <c r="CA516" i="6" s="1"/>
  <c r="BI512" i="6"/>
  <c r="CA512" i="6" s="1"/>
  <c r="BI508" i="6"/>
  <c r="CA508" i="6" s="1"/>
  <c r="BI504" i="6"/>
  <c r="CA504" i="6" s="1"/>
  <c r="BI500" i="6"/>
  <c r="CA500" i="6" s="1"/>
  <c r="BI496" i="6"/>
  <c r="CA496" i="6" s="1"/>
  <c r="BI492" i="6"/>
  <c r="CA492" i="6" s="1"/>
  <c r="BI488" i="6"/>
  <c r="CA488" i="6" s="1"/>
  <c r="BI484" i="6"/>
  <c r="CA484" i="6" s="1"/>
  <c r="BI480" i="6"/>
  <c r="CA480" i="6" s="1"/>
  <c r="BI476" i="6"/>
  <c r="CA476" i="6" s="1"/>
  <c r="BI472" i="6"/>
  <c r="CA472" i="6" s="1"/>
  <c r="BI468" i="6"/>
  <c r="CA468" i="6" s="1"/>
  <c r="BI464" i="6"/>
  <c r="CA464" i="6" s="1"/>
  <c r="BI460" i="6"/>
  <c r="CA460" i="6" s="1"/>
  <c r="BI456" i="6"/>
  <c r="CA456" i="6" s="1"/>
  <c r="BI452" i="6"/>
  <c r="CA452" i="6" s="1"/>
  <c r="BI448" i="6"/>
  <c r="CA448" i="6" s="1"/>
  <c r="BI444" i="6"/>
  <c r="CA444" i="6" s="1"/>
  <c r="BI440" i="6"/>
  <c r="CA440" i="6" s="1"/>
  <c r="BI436" i="6"/>
  <c r="CA436" i="6" s="1"/>
  <c r="BI432" i="6"/>
  <c r="CA432" i="6" s="1"/>
  <c r="BI428" i="6"/>
  <c r="CA428" i="6" s="1"/>
  <c r="BI424" i="6"/>
  <c r="CA424" i="6" s="1"/>
  <c r="BI420" i="6"/>
  <c r="CA420" i="6" s="1"/>
  <c r="BI416" i="6"/>
  <c r="CA416" i="6" s="1"/>
  <c r="BI412" i="6"/>
  <c r="CA412" i="6" s="1"/>
  <c r="BI408" i="6"/>
  <c r="CA408" i="6" s="1"/>
  <c r="BI404" i="6"/>
  <c r="CA404" i="6" s="1"/>
  <c r="BI400" i="6"/>
  <c r="CA400" i="6" s="1"/>
  <c r="BI396" i="6"/>
  <c r="CA396" i="6" s="1"/>
  <c r="BI392" i="6"/>
  <c r="CA392" i="6" s="1"/>
  <c r="BI388" i="6"/>
  <c r="CA388" i="6" s="1"/>
  <c r="BI384" i="6"/>
  <c r="CA384" i="6" s="1"/>
  <c r="BI380" i="6"/>
  <c r="CA380" i="6" s="1"/>
  <c r="BI376" i="6"/>
  <c r="CA376" i="6" s="1"/>
  <c r="BI372" i="6"/>
  <c r="CA372" i="6" s="1"/>
  <c r="BI368" i="6"/>
  <c r="CA368" i="6" s="1"/>
  <c r="BI364" i="6"/>
  <c r="CA364" i="6" s="1"/>
  <c r="BI360" i="6"/>
  <c r="CA360" i="6" s="1"/>
  <c r="BI356" i="6"/>
  <c r="CA356" i="6" s="1"/>
  <c r="BI352" i="6"/>
  <c r="CA352" i="6" s="1"/>
  <c r="BI348" i="6"/>
  <c r="CA348" i="6" s="1"/>
  <c r="BI344" i="6"/>
  <c r="CA344" i="6" s="1"/>
  <c r="BI340" i="6"/>
  <c r="CA340" i="6" s="1"/>
  <c r="BI336" i="6"/>
  <c r="CA336" i="6" s="1"/>
  <c r="BI332" i="6"/>
  <c r="CA332" i="6" s="1"/>
  <c r="BI328" i="6"/>
  <c r="CA328" i="6" s="1"/>
  <c r="BI324" i="6"/>
  <c r="CA324" i="6" s="1"/>
  <c r="BI320" i="6"/>
  <c r="CA320" i="6" s="1"/>
  <c r="BI316" i="6"/>
  <c r="CA316" i="6" s="1"/>
  <c r="BI312" i="6"/>
  <c r="CA312" i="6" s="1"/>
  <c r="BI308" i="6"/>
  <c r="CA308" i="6" s="1"/>
  <c r="BI304" i="6"/>
  <c r="CA304" i="6" s="1"/>
  <c r="BI300" i="6"/>
  <c r="CA300" i="6" s="1"/>
  <c r="BI296" i="6"/>
  <c r="CA296" i="6" s="1"/>
  <c r="BI292" i="6"/>
  <c r="CA292" i="6" s="1"/>
  <c r="BI288" i="6"/>
  <c r="CA288" i="6" s="1"/>
  <c r="BI284" i="6"/>
  <c r="CA284" i="6" s="1"/>
  <c r="BI280" i="6"/>
  <c r="CA280" i="6" s="1"/>
  <c r="BI276" i="6"/>
  <c r="CA276" i="6" s="1"/>
  <c r="BI272" i="6"/>
  <c r="CA272" i="6" s="1"/>
  <c r="BI268" i="6"/>
  <c r="CA268" i="6" s="1"/>
  <c r="BI264" i="6"/>
  <c r="CA264" i="6" s="1"/>
  <c r="BI260" i="6"/>
  <c r="CA260" i="6" s="1"/>
  <c r="BI256" i="6"/>
  <c r="CA256" i="6" s="1"/>
  <c r="BI252" i="6"/>
  <c r="CA252" i="6" s="1"/>
  <c r="BI248" i="6"/>
  <c r="CA248" i="6" s="1"/>
  <c r="BI244" i="6"/>
  <c r="CA244" i="6" s="1"/>
  <c r="BI240" i="6"/>
  <c r="CA240" i="6" s="1"/>
  <c r="BI236" i="6"/>
  <c r="CA236" i="6" s="1"/>
  <c r="BI232" i="6"/>
  <c r="CA232" i="6" s="1"/>
  <c r="BI228" i="6"/>
  <c r="CA228" i="6" s="1"/>
  <c r="BI224" i="6"/>
  <c r="CA224" i="6" s="1"/>
  <c r="BI220" i="6"/>
  <c r="CA220" i="6" s="1"/>
  <c r="BI216" i="6"/>
  <c r="CA216" i="6" s="1"/>
  <c r="BI212" i="6"/>
  <c r="CA212" i="6" s="1"/>
  <c r="BI208" i="6"/>
  <c r="CA208" i="6" s="1"/>
  <c r="BI204" i="6"/>
  <c r="CA204" i="6" s="1"/>
  <c r="BI200" i="6"/>
  <c r="CA200" i="6" s="1"/>
  <c r="BI196" i="6"/>
  <c r="CA196" i="6" s="1"/>
  <c r="BI192" i="6"/>
  <c r="CA192" i="6" s="1"/>
  <c r="BI188" i="6"/>
  <c r="CA188" i="6" s="1"/>
  <c r="BI184" i="6"/>
  <c r="CA184" i="6" s="1"/>
  <c r="BI180" i="6"/>
  <c r="CA180" i="6" s="1"/>
  <c r="BI176" i="6"/>
  <c r="CA176" i="6" s="1"/>
  <c r="BI172" i="6"/>
  <c r="CA172" i="6" s="1"/>
  <c r="BI168" i="6"/>
  <c r="CA168" i="6" s="1"/>
  <c r="BI164" i="6"/>
  <c r="CA164" i="6" s="1"/>
  <c r="BI160" i="6"/>
  <c r="CA160" i="6" s="1"/>
  <c r="BI156" i="6"/>
  <c r="CA156" i="6" s="1"/>
  <c r="BI152" i="6"/>
  <c r="CA152" i="6" s="1"/>
  <c r="BI148" i="6"/>
  <c r="CA148" i="6" s="1"/>
  <c r="BI144" i="6"/>
  <c r="CA144" i="6" s="1"/>
  <c r="BI140" i="6"/>
  <c r="CA140" i="6" s="1"/>
  <c r="BI136" i="6"/>
  <c r="CA136" i="6" s="1"/>
  <c r="BI132" i="6"/>
  <c r="CA132" i="6" s="1"/>
  <c r="BI128" i="6"/>
  <c r="CA128" i="6" s="1"/>
  <c r="BI124" i="6"/>
  <c r="CA124" i="6" s="1"/>
  <c r="BI120" i="6"/>
  <c r="CA120" i="6" s="1"/>
  <c r="BI116" i="6"/>
  <c r="CA116" i="6" s="1"/>
  <c r="BI112" i="6"/>
  <c r="CA112" i="6" s="1"/>
  <c r="BI108" i="6"/>
  <c r="CA108" i="6" s="1"/>
  <c r="BI104" i="6"/>
  <c r="CA104" i="6" s="1"/>
  <c r="BI100" i="6"/>
  <c r="CA100" i="6" s="1"/>
  <c r="BI96" i="6"/>
  <c r="CA96" i="6" s="1"/>
  <c r="BI92" i="6"/>
  <c r="CA92" i="6" s="1"/>
  <c r="BI88" i="6"/>
  <c r="CA88" i="6" s="1"/>
  <c r="BI84" i="6"/>
  <c r="CA84" i="6" s="1"/>
  <c r="BI80" i="6"/>
  <c r="CA80" i="6" s="1"/>
  <c r="BI76" i="6"/>
  <c r="CA76" i="6" s="1"/>
  <c r="BI72" i="6"/>
  <c r="CA72" i="6" s="1"/>
  <c r="BI68" i="6"/>
  <c r="CA68" i="6" s="1"/>
  <c r="BI64" i="6"/>
  <c r="CA64" i="6" s="1"/>
  <c r="BI60" i="6"/>
  <c r="CA60" i="6" s="1"/>
  <c r="BI56" i="6"/>
  <c r="CA56" i="6" s="1"/>
  <c r="BI52" i="6"/>
  <c r="CA52" i="6" s="1"/>
  <c r="BI48" i="6"/>
  <c r="CA48" i="6" s="1"/>
  <c r="BI44" i="6"/>
  <c r="CA44" i="6" s="1"/>
  <c r="BI40" i="6"/>
  <c r="CA40" i="6" s="1"/>
  <c r="BI36" i="6"/>
  <c r="CA36" i="6" s="1"/>
  <c r="BI32" i="6"/>
  <c r="CA32" i="6" s="1"/>
  <c r="BI28" i="6"/>
  <c r="CA28" i="6" s="1"/>
  <c r="BI24" i="6"/>
  <c r="CA24" i="6" s="1"/>
  <c r="BI20" i="6"/>
  <c r="CA20" i="6" s="1"/>
  <c r="BI16" i="6"/>
  <c r="CA16" i="6" s="1"/>
  <c r="BI12" i="6"/>
  <c r="CA12" i="6" s="1"/>
  <c r="BI8" i="6"/>
  <c r="CA8" i="6" s="1"/>
  <c r="BI4" i="6"/>
  <c r="CA4" i="6" s="1"/>
  <c r="BI1463" i="6"/>
  <c r="CA1463" i="6" s="1"/>
  <c r="BI1459" i="6"/>
  <c r="CA1459" i="6" s="1"/>
  <c r="BI1455" i="6"/>
  <c r="CA1455" i="6" s="1"/>
  <c r="BI1451" i="6"/>
  <c r="CA1451" i="6" s="1"/>
  <c r="BI1447" i="6"/>
  <c r="CA1447" i="6" s="1"/>
  <c r="BI1443" i="6"/>
  <c r="CA1443" i="6" s="1"/>
  <c r="BI1439" i="6"/>
  <c r="CA1439" i="6" s="1"/>
  <c r="BI1435" i="6"/>
  <c r="CA1435" i="6" s="1"/>
  <c r="BI1431" i="6"/>
  <c r="CA1431" i="6" s="1"/>
  <c r="BI1427" i="6"/>
  <c r="CA1427" i="6" s="1"/>
  <c r="BI1423" i="6"/>
  <c r="CA1423" i="6" s="1"/>
  <c r="BI1419" i="6"/>
  <c r="CA1419" i="6" s="1"/>
  <c r="BI1415" i="6"/>
  <c r="CA1415" i="6" s="1"/>
  <c r="BI1411" i="6"/>
  <c r="CA1411" i="6" s="1"/>
  <c r="BI1407" i="6"/>
  <c r="CA1407" i="6" s="1"/>
  <c r="BI1403" i="6"/>
  <c r="CA1403" i="6" s="1"/>
  <c r="BI1399" i="6"/>
  <c r="CA1399" i="6" s="1"/>
  <c r="BI1395" i="6"/>
  <c r="CA1395" i="6" s="1"/>
  <c r="BI1391" i="6"/>
  <c r="CA1391" i="6" s="1"/>
  <c r="BI1387" i="6"/>
  <c r="CA1387" i="6" s="1"/>
  <c r="BI1383" i="6"/>
  <c r="CA1383" i="6" s="1"/>
  <c r="BI1379" i="6"/>
  <c r="CA1379" i="6" s="1"/>
  <c r="BI1375" i="6"/>
  <c r="CA1375" i="6" s="1"/>
  <c r="BI1371" i="6"/>
  <c r="CA1371" i="6" s="1"/>
  <c r="BI1367" i="6"/>
  <c r="CA1367" i="6" s="1"/>
  <c r="BI1363" i="6"/>
  <c r="CA1363" i="6" s="1"/>
  <c r="BI1359" i="6"/>
  <c r="CA1359" i="6" s="1"/>
  <c r="BI1355" i="6"/>
  <c r="CA1355" i="6" s="1"/>
  <c r="BI1351" i="6"/>
  <c r="CA1351" i="6" s="1"/>
  <c r="BI1347" i="6"/>
  <c r="CA1347" i="6" s="1"/>
  <c r="BI1343" i="6"/>
  <c r="CA1343" i="6" s="1"/>
  <c r="BI1339" i="6"/>
  <c r="CA1339" i="6" s="1"/>
  <c r="BI1335" i="6"/>
  <c r="CA1335" i="6" s="1"/>
  <c r="BI1331" i="6"/>
  <c r="CA1331" i="6" s="1"/>
  <c r="BI1327" i="6"/>
  <c r="CA1327" i="6" s="1"/>
  <c r="BI1323" i="6"/>
  <c r="CA1323" i="6" s="1"/>
  <c r="BI1319" i="6"/>
  <c r="CA1319" i="6" s="1"/>
  <c r="BI1315" i="6"/>
  <c r="CA1315" i="6" s="1"/>
  <c r="BI1311" i="6"/>
  <c r="CA1311" i="6" s="1"/>
  <c r="BI1307" i="6"/>
  <c r="CA1307" i="6" s="1"/>
  <c r="BI1303" i="6"/>
  <c r="CA1303" i="6" s="1"/>
  <c r="BI1299" i="6"/>
  <c r="CA1299" i="6" s="1"/>
  <c r="BI1295" i="6"/>
  <c r="CA1295" i="6" s="1"/>
  <c r="BI1291" i="6"/>
  <c r="CA1291" i="6" s="1"/>
  <c r="BI1287" i="6"/>
  <c r="CA1287" i="6" s="1"/>
  <c r="BI1283" i="6"/>
  <c r="CA1283" i="6" s="1"/>
  <c r="BI1279" i="6"/>
  <c r="CA1279" i="6" s="1"/>
  <c r="BI1275" i="6"/>
  <c r="CA1275" i="6" s="1"/>
  <c r="BI1271" i="6"/>
  <c r="CA1271" i="6" s="1"/>
  <c r="BI1267" i="6"/>
  <c r="CA1267" i="6" s="1"/>
  <c r="BI1263" i="6"/>
  <c r="CA1263" i="6" s="1"/>
  <c r="BI1259" i="6"/>
  <c r="CA1259" i="6" s="1"/>
  <c r="BI1255" i="6"/>
  <c r="CA1255" i="6" s="1"/>
  <c r="BI1251" i="6"/>
  <c r="CA1251" i="6" s="1"/>
  <c r="BI1247" i="6"/>
  <c r="CA1247" i="6" s="1"/>
  <c r="BI1243" i="6"/>
  <c r="CA1243" i="6" s="1"/>
  <c r="BI1239" i="6"/>
  <c r="CA1239" i="6" s="1"/>
  <c r="BI1235" i="6"/>
  <c r="CA1235" i="6" s="1"/>
  <c r="BI1231" i="6"/>
  <c r="CA1231" i="6" s="1"/>
  <c r="BI1227" i="6"/>
  <c r="CA1227" i="6" s="1"/>
  <c r="BI1223" i="6"/>
  <c r="CA1223" i="6" s="1"/>
  <c r="BI1219" i="6"/>
  <c r="CA1219" i="6" s="1"/>
  <c r="BI1215" i="6"/>
  <c r="CA1215" i="6" s="1"/>
  <c r="BI1211" i="6"/>
  <c r="CA1211" i="6" s="1"/>
  <c r="BI1207" i="6"/>
  <c r="CA1207" i="6" s="1"/>
  <c r="BI1203" i="6"/>
  <c r="CA1203" i="6" s="1"/>
  <c r="BI1199" i="6"/>
  <c r="CA1199" i="6" s="1"/>
  <c r="BI1195" i="6"/>
  <c r="CA1195" i="6" s="1"/>
  <c r="BI1191" i="6"/>
  <c r="CA1191" i="6" s="1"/>
  <c r="BI1187" i="6"/>
  <c r="CA1187" i="6" s="1"/>
  <c r="BI1183" i="6"/>
  <c r="CA1183" i="6" s="1"/>
  <c r="BI1179" i="6"/>
  <c r="CA1179" i="6" s="1"/>
  <c r="BI1175" i="6"/>
  <c r="CA1175" i="6" s="1"/>
  <c r="BI1171" i="6"/>
  <c r="CA1171" i="6" s="1"/>
  <c r="BI1167" i="6"/>
  <c r="CA1167" i="6" s="1"/>
  <c r="BI1163" i="6"/>
  <c r="CA1163" i="6" s="1"/>
  <c r="BI1159" i="6"/>
  <c r="CA1159" i="6" s="1"/>
  <c r="BI1155" i="6"/>
  <c r="CA1155" i="6" s="1"/>
  <c r="BI1151" i="6"/>
  <c r="CA1151" i="6" s="1"/>
  <c r="BI1147" i="6"/>
  <c r="CA1147" i="6" s="1"/>
  <c r="BI1143" i="6"/>
  <c r="CA1143" i="6" s="1"/>
  <c r="BI1139" i="6"/>
  <c r="CA1139" i="6" s="1"/>
  <c r="BI1135" i="6"/>
  <c r="CA1135" i="6" s="1"/>
  <c r="BI1131" i="6"/>
  <c r="CA1131" i="6" s="1"/>
  <c r="BI1127" i="6"/>
  <c r="CA1127" i="6" s="1"/>
  <c r="BI1123" i="6"/>
  <c r="CA1123" i="6" s="1"/>
  <c r="BI1119" i="6"/>
  <c r="CA1119" i="6" s="1"/>
  <c r="BI1115" i="6"/>
  <c r="CA1115" i="6" s="1"/>
  <c r="BI1111" i="6"/>
  <c r="CA1111" i="6" s="1"/>
  <c r="BI1107" i="6"/>
  <c r="CA1107" i="6" s="1"/>
  <c r="BI1103" i="6"/>
  <c r="CA1103" i="6" s="1"/>
  <c r="BI1099" i="6"/>
  <c r="CA1099" i="6" s="1"/>
  <c r="BI1095" i="6"/>
  <c r="CA1095" i="6" s="1"/>
  <c r="BI1091" i="6"/>
  <c r="CA1091" i="6" s="1"/>
  <c r="BI1087" i="6"/>
  <c r="CA1087" i="6" s="1"/>
  <c r="BI1083" i="6"/>
  <c r="CA1083" i="6" s="1"/>
  <c r="BI1079" i="6"/>
  <c r="CA1079" i="6" s="1"/>
  <c r="BI1075" i="6"/>
  <c r="CA1075" i="6" s="1"/>
  <c r="BI1071" i="6"/>
  <c r="CA1071" i="6" s="1"/>
  <c r="BI1067" i="6"/>
  <c r="CA1067" i="6" s="1"/>
  <c r="BI1063" i="6"/>
  <c r="CA1063" i="6" s="1"/>
  <c r="BI1059" i="6"/>
  <c r="CA1059" i="6" s="1"/>
  <c r="BI1055" i="6"/>
  <c r="CA1055" i="6" s="1"/>
  <c r="BI1051" i="6"/>
  <c r="CA1051" i="6" s="1"/>
  <c r="BI1047" i="6"/>
  <c r="CA1047" i="6" s="1"/>
  <c r="BI1043" i="6"/>
  <c r="CA1043" i="6" s="1"/>
  <c r="BI1039" i="6"/>
  <c r="CA1039" i="6" s="1"/>
  <c r="BI1035" i="6"/>
  <c r="CA1035" i="6" s="1"/>
  <c r="BI1031" i="6"/>
  <c r="CA1031" i="6" s="1"/>
  <c r="BI1027" i="6"/>
  <c r="CA1027" i="6" s="1"/>
  <c r="BI1023" i="6"/>
  <c r="CA1023" i="6" s="1"/>
  <c r="BI1019" i="6"/>
  <c r="CA1019" i="6" s="1"/>
  <c r="BI1015" i="6"/>
  <c r="CA1015" i="6" s="1"/>
  <c r="BI1011" i="6"/>
  <c r="CA1011" i="6" s="1"/>
  <c r="BI1007" i="6"/>
  <c r="CA1007" i="6" s="1"/>
  <c r="BI1003" i="6"/>
  <c r="CA1003" i="6" s="1"/>
  <c r="BI999" i="6"/>
  <c r="CA999" i="6" s="1"/>
  <c r="BI995" i="6"/>
  <c r="CA995" i="6" s="1"/>
  <c r="BI991" i="6"/>
  <c r="CA991" i="6" s="1"/>
  <c r="BI987" i="6"/>
  <c r="CA987" i="6" s="1"/>
  <c r="BI983" i="6"/>
  <c r="CA983" i="6" s="1"/>
  <c r="BI979" i="6"/>
  <c r="CA979" i="6" s="1"/>
  <c r="BI975" i="6"/>
  <c r="CA975" i="6" s="1"/>
  <c r="BI971" i="6"/>
  <c r="CA971" i="6" s="1"/>
  <c r="BI967" i="6"/>
  <c r="CA967" i="6" s="1"/>
  <c r="BI963" i="6"/>
  <c r="CA963" i="6" s="1"/>
  <c r="BI959" i="6"/>
  <c r="CA959" i="6" s="1"/>
  <c r="BI955" i="6"/>
  <c r="CA955" i="6" s="1"/>
  <c r="BI951" i="6"/>
  <c r="CA951" i="6" s="1"/>
  <c r="BI947" i="6"/>
  <c r="CA947" i="6" s="1"/>
  <c r="BI943" i="6"/>
  <c r="CA943" i="6" s="1"/>
  <c r="BI939" i="6"/>
  <c r="CA939" i="6" s="1"/>
  <c r="BI935" i="6"/>
  <c r="CA935" i="6" s="1"/>
  <c r="BI931" i="6"/>
  <c r="CA931" i="6" s="1"/>
  <c r="BI927" i="6"/>
  <c r="CA927" i="6" s="1"/>
  <c r="BI923" i="6"/>
  <c r="CA923" i="6" s="1"/>
  <c r="BI919" i="6"/>
  <c r="CA919" i="6" s="1"/>
  <c r="BI915" i="6"/>
  <c r="CA915" i="6" s="1"/>
  <c r="BI911" i="6"/>
  <c r="CA911" i="6" s="1"/>
  <c r="BI907" i="6"/>
  <c r="CA907" i="6" s="1"/>
  <c r="BI903" i="6"/>
  <c r="CA903" i="6" s="1"/>
  <c r="BI899" i="6"/>
  <c r="CA899" i="6" s="1"/>
  <c r="BI895" i="6"/>
  <c r="CA895" i="6" s="1"/>
  <c r="BI891" i="6"/>
  <c r="CA891" i="6" s="1"/>
  <c r="BI887" i="6"/>
  <c r="CA887" i="6" s="1"/>
  <c r="BI883" i="6"/>
  <c r="CA883" i="6" s="1"/>
  <c r="BI879" i="6"/>
  <c r="CA879" i="6" s="1"/>
  <c r="BI875" i="6"/>
  <c r="CA875" i="6" s="1"/>
  <c r="BI871" i="6"/>
  <c r="CA871" i="6" s="1"/>
  <c r="BI867" i="6"/>
  <c r="CA867" i="6" s="1"/>
  <c r="BI863" i="6"/>
  <c r="CA863" i="6" s="1"/>
  <c r="BI859" i="6"/>
  <c r="CA859" i="6" s="1"/>
  <c r="BI855" i="6"/>
  <c r="CA855" i="6" s="1"/>
  <c r="BI851" i="6"/>
  <c r="CA851" i="6" s="1"/>
  <c r="BI847" i="6"/>
  <c r="CA847" i="6" s="1"/>
  <c r="BI843" i="6"/>
  <c r="CA843" i="6" s="1"/>
  <c r="BI839" i="6"/>
  <c r="CA839" i="6" s="1"/>
  <c r="BI835" i="6"/>
  <c r="CA835" i="6" s="1"/>
  <c r="BI831" i="6"/>
  <c r="CA831" i="6" s="1"/>
  <c r="BI827" i="6"/>
  <c r="CA827" i="6" s="1"/>
  <c r="BI823" i="6"/>
  <c r="CA823" i="6" s="1"/>
  <c r="BI819" i="6"/>
  <c r="CA819" i="6" s="1"/>
  <c r="BI815" i="6"/>
  <c r="CA815" i="6" s="1"/>
  <c r="BI811" i="6"/>
  <c r="CA811" i="6" s="1"/>
  <c r="BI807" i="6"/>
  <c r="CA807" i="6" s="1"/>
  <c r="BI803" i="6"/>
  <c r="CA803" i="6" s="1"/>
  <c r="BI799" i="6"/>
  <c r="CA799" i="6" s="1"/>
  <c r="BI795" i="6"/>
  <c r="CA795" i="6" s="1"/>
  <c r="BI791" i="6"/>
  <c r="CA791" i="6" s="1"/>
  <c r="BI787" i="6"/>
  <c r="CA787" i="6" s="1"/>
  <c r="BI783" i="6"/>
  <c r="CA783" i="6" s="1"/>
  <c r="BI779" i="6"/>
  <c r="CA779" i="6" s="1"/>
  <c r="BI775" i="6"/>
  <c r="CA775" i="6" s="1"/>
  <c r="BI771" i="6"/>
  <c r="CA771" i="6" s="1"/>
  <c r="BI767" i="6"/>
  <c r="CA767" i="6" s="1"/>
  <c r="BI763" i="6"/>
  <c r="CA763" i="6" s="1"/>
  <c r="BI759" i="6"/>
  <c r="CA759" i="6" s="1"/>
  <c r="BI755" i="6"/>
  <c r="CA755" i="6" s="1"/>
  <c r="BI751" i="6"/>
  <c r="CA751" i="6" s="1"/>
  <c r="BI747" i="6"/>
  <c r="CA747" i="6" s="1"/>
  <c r="BI743" i="6"/>
  <c r="CA743" i="6" s="1"/>
  <c r="BI739" i="6"/>
  <c r="CA739" i="6" s="1"/>
  <c r="BI735" i="6"/>
  <c r="CA735" i="6" s="1"/>
  <c r="BI731" i="6"/>
  <c r="CA731" i="6" s="1"/>
  <c r="BI727" i="6"/>
  <c r="CA727" i="6" s="1"/>
  <c r="BI723" i="6"/>
  <c r="CA723" i="6" s="1"/>
  <c r="BI719" i="6"/>
  <c r="CA719" i="6" s="1"/>
  <c r="BI715" i="6"/>
  <c r="CA715" i="6" s="1"/>
  <c r="BI711" i="6"/>
  <c r="CA711" i="6" s="1"/>
  <c r="BI707" i="6"/>
  <c r="CA707" i="6" s="1"/>
  <c r="BI703" i="6"/>
  <c r="CA703" i="6" s="1"/>
  <c r="BI699" i="6"/>
  <c r="CA699" i="6" s="1"/>
  <c r="BI695" i="6"/>
  <c r="CA695" i="6" s="1"/>
  <c r="BI691" i="6"/>
  <c r="CA691" i="6" s="1"/>
  <c r="BI687" i="6"/>
  <c r="CA687" i="6" s="1"/>
  <c r="BI683" i="6"/>
  <c r="CA683" i="6" s="1"/>
  <c r="BI679" i="6"/>
  <c r="CA679" i="6" s="1"/>
  <c r="BI675" i="6"/>
  <c r="CA675" i="6" s="1"/>
  <c r="BI671" i="6"/>
  <c r="CA671" i="6" s="1"/>
  <c r="BI667" i="6"/>
  <c r="CA667" i="6" s="1"/>
  <c r="BI663" i="6"/>
  <c r="CA663" i="6" s="1"/>
  <c r="BI659" i="6"/>
  <c r="CA659" i="6" s="1"/>
  <c r="BI655" i="6"/>
  <c r="CA655" i="6" s="1"/>
  <c r="BI651" i="6"/>
  <c r="CA651" i="6" s="1"/>
  <c r="BI647" i="6"/>
  <c r="CA647" i="6" s="1"/>
  <c r="BI643" i="6"/>
  <c r="CA643" i="6" s="1"/>
  <c r="BI639" i="6"/>
  <c r="CA639" i="6" s="1"/>
  <c r="BI635" i="6"/>
  <c r="CA635" i="6" s="1"/>
  <c r="BI631" i="6"/>
  <c r="CA631" i="6" s="1"/>
  <c r="BI627" i="6"/>
  <c r="CA627" i="6" s="1"/>
  <c r="BI623" i="6"/>
  <c r="CA623" i="6" s="1"/>
  <c r="BI619" i="6"/>
  <c r="CA619" i="6" s="1"/>
  <c r="BI615" i="6"/>
  <c r="CA615" i="6" s="1"/>
  <c r="BI611" i="6"/>
  <c r="CA611" i="6" s="1"/>
  <c r="BI607" i="6"/>
  <c r="CA607" i="6" s="1"/>
  <c r="BI603" i="6"/>
  <c r="CA603" i="6" s="1"/>
  <c r="BI599" i="6"/>
  <c r="CA599" i="6" s="1"/>
  <c r="BI595" i="6"/>
  <c r="CA595" i="6" s="1"/>
  <c r="BI591" i="6"/>
  <c r="CA591" i="6" s="1"/>
  <c r="BI587" i="6"/>
  <c r="CA587" i="6" s="1"/>
  <c r="BI583" i="6"/>
  <c r="CA583" i="6" s="1"/>
  <c r="BI579" i="6"/>
  <c r="CA579" i="6" s="1"/>
  <c r="BI575" i="6"/>
  <c r="CA575" i="6" s="1"/>
  <c r="BI571" i="6"/>
  <c r="CA571" i="6" s="1"/>
  <c r="BI567" i="6"/>
  <c r="CA567" i="6" s="1"/>
  <c r="BI563" i="6"/>
  <c r="CA563" i="6" s="1"/>
  <c r="BI559" i="6"/>
  <c r="CA559" i="6" s="1"/>
  <c r="BI555" i="6"/>
  <c r="CA555" i="6" s="1"/>
  <c r="BI551" i="6"/>
  <c r="CA551" i="6" s="1"/>
  <c r="BI547" i="6"/>
  <c r="CA547" i="6" s="1"/>
  <c r="BI543" i="6"/>
  <c r="CA543" i="6" s="1"/>
  <c r="BI539" i="6"/>
  <c r="CA539" i="6" s="1"/>
  <c r="BI535" i="6"/>
  <c r="CA535" i="6" s="1"/>
  <c r="BI531" i="6"/>
  <c r="CA531" i="6" s="1"/>
  <c r="BI527" i="6"/>
  <c r="CA527" i="6" s="1"/>
  <c r="BI523" i="6"/>
  <c r="CA523" i="6" s="1"/>
  <c r="BI519" i="6"/>
  <c r="CA519" i="6" s="1"/>
  <c r="BI515" i="6"/>
  <c r="CA515" i="6" s="1"/>
  <c r="BI511" i="6"/>
  <c r="CA511" i="6" s="1"/>
  <c r="BI507" i="6"/>
  <c r="CA507" i="6" s="1"/>
  <c r="BI503" i="6"/>
  <c r="CA503" i="6" s="1"/>
  <c r="BI499" i="6"/>
  <c r="CA499" i="6" s="1"/>
  <c r="BI495" i="6"/>
  <c r="CA495" i="6" s="1"/>
  <c r="BI491" i="6"/>
  <c r="CA491" i="6" s="1"/>
  <c r="BI487" i="6"/>
  <c r="CA487" i="6" s="1"/>
  <c r="BI483" i="6"/>
  <c r="CA483" i="6" s="1"/>
  <c r="BI479" i="6"/>
  <c r="CA479" i="6" s="1"/>
  <c r="BI475" i="6"/>
  <c r="CA475" i="6" s="1"/>
  <c r="BI471" i="6"/>
  <c r="CA471" i="6" s="1"/>
  <c r="BI467" i="6"/>
  <c r="CA467" i="6" s="1"/>
  <c r="BI463" i="6"/>
  <c r="CA463" i="6" s="1"/>
  <c r="BI459" i="6"/>
  <c r="CA459" i="6" s="1"/>
  <c r="BI455" i="6"/>
  <c r="CA455" i="6" s="1"/>
  <c r="BI451" i="6"/>
  <c r="CA451" i="6" s="1"/>
  <c r="BI447" i="6"/>
  <c r="CA447" i="6" s="1"/>
  <c r="BI443" i="6"/>
  <c r="CA443" i="6" s="1"/>
  <c r="BI439" i="6"/>
  <c r="CA439" i="6" s="1"/>
  <c r="BI435" i="6"/>
  <c r="CA435" i="6" s="1"/>
  <c r="BI431" i="6"/>
  <c r="CA431" i="6" s="1"/>
  <c r="BI427" i="6"/>
  <c r="CA427" i="6" s="1"/>
  <c r="BI423" i="6"/>
  <c r="CA423" i="6" s="1"/>
  <c r="BI419" i="6"/>
  <c r="CA419" i="6" s="1"/>
  <c r="BI415" i="6"/>
  <c r="CA415" i="6" s="1"/>
  <c r="BI411" i="6"/>
  <c r="CA411" i="6" s="1"/>
  <c r="BI407" i="6"/>
  <c r="CA407" i="6" s="1"/>
  <c r="BI403" i="6"/>
  <c r="CA403" i="6" s="1"/>
  <c r="BI399" i="6"/>
  <c r="CA399" i="6" s="1"/>
  <c r="BI395" i="6"/>
  <c r="CA395" i="6" s="1"/>
  <c r="BI391" i="6"/>
  <c r="CA391" i="6" s="1"/>
  <c r="BI387" i="6"/>
  <c r="CA387" i="6" s="1"/>
  <c r="BI383" i="6"/>
  <c r="CA383" i="6" s="1"/>
  <c r="BI379" i="6"/>
  <c r="CA379" i="6" s="1"/>
  <c r="BI375" i="6"/>
  <c r="CA375" i="6" s="1"/>
  <c r="BI371" i="6"/>
  <c r="CA371" i="6" s="1"/>
  <c r="BI367" i="6"/>
  <c r="CA367" i="6" s="1"/>
  <c r="BI363" i="6"/>
  <c r="CA363" i="6" s="1"/>
  <c r="BI359" i="6"/>
  <c r="CA359" i="6" s="1"/>
  <c r="BI355" i="6"/>
  <c r="CA355" i="6" s="1"/>
  <c r="BI351" i="6"/>
  <c r="CA351" i="6" s="1"/>
  <c r="BI347" i="6"/>
  <c r="CA347" i="6" s="1"/>
  <c r="BI343" i="6"/>
  <c r="CA343" i="6" s="1"/>
  <c r="BI339" i="6"/>
  <c r="CA339" i="6" s="1"/>
  <c r="BI335" i="6"/>
  <c r="CA335" i="6" s="1"/>
  <c r="BI331" i="6"/>
  <c r="CA331" i="6" s="1"/>
  <c r="BI327" i="6"/>
  <c r="CA327" i="6" s="1"/>
  <c r="BI323" i="6"/>
  <c r="CA323" i="6" s="1"/>
  <c r="BI319" i="6"/>
  <c r="CA319" i="6" s="1"/>
  <c r="BI315" i="6"/>
  <c r="CA315" i="6" s="1"/>
  <c r="BI311" i="6"/>
  <c r="CA311" i="6" s="1"/>
  <c r="BI307" i="6"/>
  <c r="CA307" i="6" s="1"/>
  <c r="BI303" i="6"/>
  <c r="CA303" i="6" s="1"/>
  <c r="BI299" i="6"/>
  <c r="CA299" i="6" s="1"/>
  <c r="BI295" i="6"/>
  <c r="CA295" i="6" s="1"/>
  <c r="BI291" i="6"/>
  <c r="CA291" i="6" s="1"/>
  <c r="BI287" i="6"/>
  <c r="CA287" i="6" s="1"/>
  <c r="BI283" i="6"/>
  <c r="CA283" i="6" s="1"/>
  <c r="BI279" i="6"/>
  <c r="CA279" i="6" s="1"/>
  <c r="BI275" i="6"/>
  <c r="CA275" i="6" s="1"/>
  <c r="BI271" i="6"/>
  <c r="CA271" i="6" s="1"/>
  <c r="BI267" i="6"/>
  <c r="CA267" i="6" s="1"/>
  <c r="BI263" i="6"/>
  <c r="CA263" i="6" s="1"/>
  <c r="BI259" i="6"/>
  <c r="CA259" i="6" s="1"/>
  <c r="BI255" i="6"/>
  <c r="CA255" i="6" s="1"/>
  <c r="BI251" i="6"/>
  <c r="CA251" i="6" s="1"/>
  <c r="BI247" i="6"/>
  <c r="CA247" i="6" s="1"/>
  <c r="BI243" i="6"/>
  <c r="CA243" i="6" s="1"/>
  <c r="BI239" i="6"/>
  <c r="CA239" i="6" s="1"/>
  <c r="BI235" i="6"/>
  <c r="CA235" i="6" s="1"/>
  <c r="BI231" i="6"/>
  <c r="CA231" i="6" s="1"/>
  <c r="BI227" i="6"/>
  <c r="CA227" i="6" s="1"/>
  <c r="BI223" i="6"/>
  <c r="CA223" i="6" s="1"/>
  <c r="BI219" i="6"/>
  <c r="CA219" i="6" s="1"/>
  <c r="BI215" i="6"/>
  <c r="CA215" i="6" s="1"/>
  <c r="BI211" i="6"/>
  <c r="CA211" i="6" s="1"/>
  <c r="BI207" i="6"/>
  <c r="CA207" i="6" s="1"/>
  <c r="BI203" i="6"/>
  <c r="CA203" i="6" s="1"/>
  <c r="BI199" i="6"/>
  <c r="CA199" i="6" s="1"/>
  <c r="BI195" i="6"/>
  <c r="CA195" i="6" s="1"/>
  <c r="BI191" i="6"/>
  <c r="CA191" i="6" s="1"/>
  <c r="BI187" i="6"/>
  <c r="CA187" i="6" s="1"/>
  <c r="BI183" i="6"/>
  <c r="CA183" i="6" s="1"/>
  <c r="BI179" i="6"/>
  <c r="CA179" i="6" s="1"/>
  <c r="BI175" i="6"/>
  <c r="CA175" i="6" s="1"/>
  <c r="BI171" i="6"/>
  <c r="CA171" i="6" s="1"/>
  <c r="BI167" i="6"/>
  <c r="CA167" i="6" s="1"/>
  <c r="BI163" i="6"/>
  <c r="CA163" i="6" s="1"/>
  <c r="BI159" i="6"/>
  <c r="CA159" i="6" s="1"/>
  <c r="BI155" i="6"/>
  <c r="CA155" i="6" s="1"/>
  <c r="BI151" i="6"/>
  <c r="CA151" i="6" s="1"/>
  <c r="BI147" i="6"/>
  <c r="CA147" i="6" s="1"/>
  <c r="BI143" i="6"/>
  <c r="CA143" i="6" s="1"/>
  <c r="BI139" i="6"/>
  <c r="CA139" i="6" s="1"/>
  <c r="BI135" i="6"/>
  <c r="CA135" i="6" s="1"/>
  <c r="BI131" i="6"/>
  <c r="CA131" i="6" s="1"/>
  <c r="BI127" i="6"/>
  <c r="CA127" i="6" s="1"/>
  <c r="BI123" i="6"/>
  <c r="CA123" i="6" s="1"/>
  <c r="BI119" i="6"/>
  <c r="CA119" i="6" s="1"/>
  <c r="BI115" i="6"/>
  <c r="CA115" i="6" s="1"/>
  <c r="BI111" i="6"/>
  <c r="CA111" i="6" s="1"/>
  <c r="BI107" i="6"/>
  <c r="CA107" i="6" s="1"/>
  <c r="BI103" i="6"/>
  <c r="CA103" i="6" s="1"/>
  <c r="BI99" i="6"/>
  <c r="CA99" i="6" s="1"/>
  <c r="BI95" i="6"/>
  <c r="CA95" i="6" s="1"/>
  <c r="BI91" i="6"/>
  <c r="CA91" i="6" s="1"/>
  <c r="BI87" i="6"/>
  <c r="CA87" i="6" s="1"/>
  <c r="BI83" i="6"/>
  <c r="CA83" i="6" s="1"/>
  <c r="BI79" i="6"/>
  <c r="CA79" i="6" s="1"/>
  <c r="BI75" i="6"/>
  <c r="CA75" i="6" s="1"/>
  <c r="BI71" i="6"/>
  <c r="CA71" i="6" s="1"/>
  <c r="BI67" i="6"/>
  <c r="CA67" i="6" s="1"/>
  <c r="BI63" i="6"/>
  <c r="CA63" i="6" s="1"/>
  <c r="BI59" i="6"/>
  <c r="CA59" i="6" s="1"/>
  <c r="BI55" i="6"/>
  <c r="CA55" i="6" s="1"/>
  <c r="BI51" i="6"/>
  <c r="CA51" i="6" s="1"/>
  <c r="BI47" i="6"/>
  <c r="CA47" i="6" s="1"/>
  <c r="BI43" i="6"/>
  <c r="CA43" i="6" s="1"/>
  <c r="BI39" i="6"/>
  <c r="CA39" i="6" s="1"/>
  <c r="BI35" i="6"/>
  <c r="CA35" i="6" s="1"/>
  <c r="BI31" i="6"/>
  <c r="CA31" i="6" s="1"/>
  <c r="BI27" i="6"/>
  <c r="CA27" i="6" s="1"/>
  <c r="BI23" i="6"/>
  <c r="CA23" i="6" s="1"/>
  <c r="BI19" i="6"/>
  <c r="CA19" i="6" s="1"/>
  <c r="BI15" i="6"/>
  <c r="CA15" i="6" s="1"/>
  <c r="BI11" i="6"/>
  <c r="CA11" i="6" s="1"/>
  <c r="BI7" i="6"/>
  <c r="CA7" i="6" s="1"/>
  <c r="BI3" i="6"/>
  <c r="CA3" i="6" s="1"/>
  <c r="BI1462" i="6"/>
  <c r="CA1462" i="6" s="1"/>
  <c r="BI1458" i="6"/>
  <c r="CA1458" i="6" s="1"/>
  <c r="BI1454" i="6"/>
  <c r="CA1454" i="6" s="1"/>
  <c r="BI1450" i="6"/>
  <c r="CA1450" i="6" s="1"/>
  <c r="BI1446" i="6"/>
  <c r="CA1446" i="6" s="1"/>
  <c r="BI1442" i="6"/>
  <c r="CA1442" i="6" s="1"/>
  <c r="BI1438" i="6"/>
  <c r="CA1438" i="6" s="1"/>
  <c r="BI1434" i="6"/>
  <c r="CA1434" i="6" s="1"/>
  <c r="BI1430" i="6"/>
  <c r="CA1430" i="6" s="1"/>
  <c r="BI1426" i="6"/>
  <c r="CA1426" i="6" s="1"/>
  <c r="BI1422" i="6"/>
  <c r="CA1422" i="6" s="1"/>
  <c r="BI1418" i="6"/>
  <c r="CA1418" i="6" s="1"/>
  <c r="BI1414" i="6"/>
  <c r="CA1414" i="6" s="1"/>
  <c r="BI1410" i="6"/>
  <c r="CA1410" i="6" s="1"/>
  <c r="BI1406" i="6"/>
  <c r="CA1406" i="6" s="1"/>
  <c r="BI1402" i="6"/>
  <c r="CA1402" i="6" s="1"/>
  <c r="BI1398" i="6"/>
  <c r="CA1398" i="6" s="1"/>
  <c r="BI1394" i="6"/>
  <c r="CA1394" i="6" s="1"/>
  <c r="BI1390" i="6"/>
  <c r="CA1390" i="6" s="1"/>
  <c r="BI1386" i="6"/>
  <c r="CA1386" i="6" s="1"/>
  <c r="BI1382" i="6"/>
  <c r="CA1382" i="6" s="1"/>
  <c r="BI1378" i="6"/>
  <c r="CA1378" i="6" s="1"/>
  <c r="BI1374" i="6"/>
  <c r="CA1374" i="6" s="1"/>
  <c r="BI1370" i="6"/>
  <c r="CA1370" i="6" s="1"/>
  <c r="BI1366" i="6"/>
  <c r="CA1366" i="6" s="1"/>
  <c r="BI1362" i="6"/>
  <c r="CA1362" i="6" s="1"/>
  <c r="BI1358" i="6"/>
  <c r="CA1358" i="6" s="1"/>
  <c r="BI1354" i="6"/>
  <c r="CA1354" i="6" s="1"/>
  <c r="BI1350" i="6"/>
  <c r="CA1350" i="6" s="1"/>
  <c r="BI1346" i="6"/>
  <c r="CA1346" i="6" s="1"/>
  <c r="BI1342" i="6"/>
  <c r="CA1342" i="6" s="1"/>
  <c r="BI1338" i="6"/>
  <c r="CA1338" i="6" s="1"/>
  <c r="BI1334" i="6"/>
  <c r="CA1334" i="6" s="1"/>
  <c r="BI1330" i="6"/>
  <c r="CA1330" i="6" s="1"/>
  <c r="BI1326" i="6"/>
  <c r="CA1326" i="6" s="1"/>
  <c r="BI1322" i="6"/>
  <c r="CA1322" i="6" s="1"/>
  <c r="BI1318" i="6"/>
  <c r="CA1318" i="6" s="1"/>
  <c r="BI1314" i="6"/>
  <c r="CA1314" i="6" s="1"/>
  <c r="BI1310" i="6"/>
  <c r="CA1310" i="6" s="1"/>
  <c r="BI1306" i="6"/>
  <c r="CA1306" i="6" s="1"/>
  <c r="BI1302" i="6"/>
  <c r="CA1302" i="6" s="1"/>
  <c r="BI1298" i="6"/>
  <c r="CA1298" i="6" s="1"/>
  <c r="BI1294" i="6"/>
  <c r="CA1294" i="6" s="1"/>
  <c r="BI1290" i="6"/>
  <c r="CA1290" i="6" s="1"/>
  <c r="BI1286" i="6"/>
  <c r="CA1286" i="6" s="1"/>
  <c r="BI1282" i="6"/>
  <c r="CA1282" i="6" s="1"/>
  <c r="BI1278" i="6"/>
  <c r="CA1278" i="6" s="1"/>
  <c r="BI1274" i="6"/>
  <c r="CA1274" i="6" s="1"/>
  <c r="BI1270" i="6"/>
  <c r="CA1270" i="6" s="1"/>
  <c r="BI1266" i="6"/>
  <c r="CA1266" i="6" s="1"/>
  <c r="BI1262" i="6"/>
  <c r="CA1262" i="6" s="1"/>
  <c r="BI1258" i="6"/>
  <c r="CA1258" i="6" s="1"/>
  <c r="BI1254" i="6"/>
  <c r="CA1254" i="6" s="1"/>
  <c r="BI1250" i="6"/>
  <c r="CA1250" i="6" s="1"/>
  <c r="BI1246" i="6"/>
  <c r="CA1246" i="6" s="1"/>
  <c r="BI1242" i="6"/>
  <c r="CA1242" i="6" s="1"/>
  <c r="BI1238" i="6"/>
  <c r="CA1238" i="6" s="1"/>
  <c r="BI1234" i="6"/>
  <c r="CA1234" i="6" s="1"/>
  <c r="BI1230" i="6"/>
  <c r="CA1230" i="6" s="1"/>
  <c r="BI1226" i="6"/>
  <c r="CA1226" i="6" s="1"/>
  <c r="BI1222" i="6"/>
  <c r="CA1222" i="6" s="1"/>
  <c r="BI1218" i="6"/>
  <c r="CA1218" i="6" s="1"/>
  <c r="BI1214" i="6"/>
  <c r="CA1214" i="6" s="1"/>
  <c r="BI1210" i="6"/>
  <c r="CA1210" i="6" s="1"/>
  <c r="BI1206" i="6"/>
  <c r="CA1206" i="6" s="1"/>
  <c r="BI1202" i="6"/>
  <c r="CA1202" i="6" s="1"/>
  <c r="BI1198" i="6"/>
  <c r="CA1198" i="6" s="1"/>
  <c r="BI1194" i="6"/>
  <c r="CA1194" i="6" s="1"/>
  <c r="BI1190" i="6"/>
  <c r="CA1190" i="6" s="1"/>
  <c r="BI1186" i="6"/>
  <c r="CA1186" i="6" s="1"/>
  <c r="BI1182" i="6"/>
  <c r="CA1182" i="6" s="1"/>
  <c r="BI1178" i="6"/>
  <c r="CA1178" i="6" s="1"/>
  <c r="BI1174" i="6"/>
  <c r="CA1174" i="6" s="1"/>
  <c r="BI1170" i="6"/>
  <c r="CA1170" i="6" s="1"/>
  <c r="BI1166" i="6"/>
  <c r="CA1166" i="6" s="1"/>
  <c r="BI1162" i="6"/>
  <c r="CA1162" i="6" s="1"/>
  <c r="BI1158" i="6"/>
  <c r="CA1158" i="6" s="1"/>
  <c r="BI1154" i="6"/>
  <c r="CA1154" i="6" s="1"/>
  <c r="BI1150" i="6"/>
  <c r="CA1150" i="6" s="1"/>
  <c r="BI1146" i="6"/>
  <c r="CA1146" i="6" s="1"/>
  <c r="BI1142" i="6"/>
  <c r="CA1142" i="6" s="1"/>
  <c r="BI1138" i="6"/>
  <c r="CA1138" i="6" s="1"/>
  <c r="BI1134" i="6"/>
  <c r="CA1134" i="6" s="1"/>
  <c r="BI1130" i="6"/>
  <c r="CA1130" i="6" s="1"/>
  <c r="BI1126" i="6"/>
  <c r="CA1126" i="6" s="1"/>
  <c r="BI1122" i="6"/>
  <c r="CA1122" i="6" s="1"/>
  <c r="BI1118" i="6"/>
  <c r="CA1118" i="6" s="1"/>
  <c r="BI1114" i="6"/>
  <c r="CA1114" i="6" s="1"/>
  <c r="BI1110" i="6"/>
  <c r="CA1110" i="6" s="1"/>
  <c r="BI1106" i="6"/>
  <c r="CA1106" i="6" s="1"/>
  <c r="BI1102" i="6"/>
  <c r="CA1102" i="6" s="1"/>
  <c r="BI1098" i="6"/>
  <c r="CA1098" i="6" s="1"/>
  <c r="BI1094" i="6"/>
  <c r="CA1094" i="6" s="1"/>
  <c r="BI1090" i="6"/>
  <c r="CA1090" i="6" s="1"/>
  <c r="BI1086" i="6"/>
  <c r="CA1086" i="6" s="1"/>
  <c r="BI1082" i="6"/>
  <c r="CA1082" i="6" s="1"/>
  <c r="BI1078" i="6"/>
  <c r="CA1078" i="6" s="1"/>
  <c r="BI1074" i="6"/>
  <c r="CA1074" i="6" s="1"/>
  <c r="BI1070" i="6"/>
  <c r="CA1070" i="6" s="1"/>
  <c r="BI1066" i="6"/>
  <c r="CA1066" i="6" s="1"/>
  <c r="BI1062" i="6"/>
  <c r="CA1062" i="6" s="1"/>
  <c r="BI1058" i="6"/>
  <c r="CA1058" i="6" s="1"/>
  <c r="BI1054" i="6"/>
  <c r="CA1054" i="6" s="1"/>
  <c r="BI1050" i="6"/>
  <c r="CA1050" i="6" s="1"/>
  <c r="BI1046" i="6"/>
  <c r="CA1046" i="6" s="1"/>
  <c r="BI1042" i="6"/>
  <c r="CA1042" i="6" s="1"/>
  <c r="BI1038" i="6"/>
  <c r="CA1038" i="6" s="1"/>
  <c r="BI1034" i="6"/>
  <c r="CA1034" i="6" s="1"/>
  <c r="BI1030" i="6"/>
  <c r="CA1030" i="6" s="1"/>
  <c r="BI1026" i="6"/>
  <c r="CA1026" i="6" s="1"/>
  <c r="BI1022" i="6"/>
  <c r="CA1022" i="6" s="1"/>
  <c r="BI1018" i="6"/>
  <c r="CA1018" i="6" s="1"/>
  <c r="BI1014" i="6"/>
  <c r="CA1014" i="6" s="1"/>
  <c r="BI1010" i="6"/>
  <c r="CA1010" i="6" s="1"/>
  <c r="BI1006" i="6"/>
  <c r="CA1006" i="6" s="1"/>
  <c r="BI1002" i="6"/>
  <c r="CA1002" i="6" s="1"/>
  <c r="BI998" i="6"/>
  <c r="CA998" i="6" s="1"/>
  <c r="BI994" i="6"/>
  <c r="CA994" i="6" s="1"/>
  <c r="BI990" i="6"/>
  <c r="CA990" i="6" s="1"/>
  <c r="BI986" i="6"/>
  <c r="CA986" i="6" s="1"/>
  <c r="BI982" i="6"/>
  <c r="CA982" i="6" s="1"/>
  <c r="BI978" i="6"/>
  <c r="CA978" i="6" s="1"/>
  <c r="BI974" i="6"/>
  <c r="CA974" i="6" s="1"/>
  <c r="BI970" i="6"/>
  <c r="CA970" i="6" s="1"/>
  <c r="BI966" i="6"/>
  <c r="CA966" i="6" s="1"/>
  <c r="BI962" i="6"/>
  <c r="CA962" i="6" s="1"/>
  <c r="BI958" i="6"/>
  <c r="CA958" i="6" s="1"/>
  <c r="BI954" i="6"/>
  <c r="CA954" i="6" s="1"/>
  <c r="BI950" i="6"/>
  <c r="CA950" i="6" s="1"/>
  <c r="BI946" i="6"/>
  <c r="CA946" i="6" s="1"/>
  <c r="BI942" i="6"/>
  <c r="CA942" i="6" s="1"/>
  <c r="BI938" i="6"/>
  <c r="CA938" i="6" s="1"/>
  <c r="BI934" i="6"/>
  <c r="CA934" i="6" s="1"/>
  <c r="BI930" i="6"/>
  <c r="CA930" i="6" s="1"/>
  <c r="BI926" i="6"/>
  <c r="CA926" i="6" s="1"/>
  <c r="BI922" i="6"/>
  <c r="CA922" i="6" s="1"/>
  <c r="BI918" i="6"/>
  <c r="CA918" i="6" s="1"/>
  <c r="BI914" i="6"/>
  <c r="CA914" i="6" s="1"/>
  <c r="BI910" i="6"/>
  <c r="CA910" i="6" s="1"/>
  <c r="BI906" i="6"/>
  <c r="CA906" i="6" s="1"/>
  <c r="BI902" i="6"/>
  <c r="CA902" i="6" s="1"/>
  <c r="BI898" i="6"/>
  <c r="CA898" i="6" s="1"/>
  <c r="BI894" i="6"/>
  <c r="CA894" i="6" s="1"/>
  <c r="BI890" i="6"/>
  <c r="CA890" i="6" s="1"/>
  <c r="BI886" i="6"/>
  <c r="CA886" i="6" s="1"/>
  <c r="BI882" i="6"/>
  <c r="CA882" i="6" s="1"/>
  <c r="BI878" i="6"/>
  <c r="CA878" i="6" s="1"/>
  <c r="BI874" i="6"/>
  <c r="CA874" i="6" s="1"/>
  <c r="BI870" i="6"/>
  <c r="CA870" i="6" s="1"/>
  <c r="BI866" i="6"/>
  <c r="CA866" i="6" s="1"/>
  <c r="BI862" i="6"/>
  <c r="CA862" i="6" s="1"/>
  <c r="BI858" i="6"/>
  <c r="CA858" i="6" s="1"/>
  <c r="BI854" i="6"/>
  <c r="CA854" i="6" s="1"/>
  <c r="BI850" i="6"/>
  <c r="CA850" i="6" s="1"/>
  <c r="BI846" i="6"/>
  <c r="CA846" i="6" s="1"/>
  <c r="BI842" i="6"/>
  <c r="CA842" i="6" s="1"/>
  <c r="BI838" i="6"/>
  <c r="CA838" i="6" s="1"/>
  <c r="BI834" i="6"/>
  <c r="CA834" i="6" s="1"/>
  <c r="BI830" i="6"/>
  <c r="CA830" i="6" s="1"/>
  <c r="BI826" i="6"/>
  <c r="CA826" i="6" s="1"/>
  <c r="BI822" i="6"/>
  <c r="CA822" i="6" s="1"/>
  <c r="BI818" i="6"/>
  <c r="CA818" i="6" s="1"/>
  <c r="BI814" i="6"/>
  <c r="CA814" i="6" s="1"/>
  <c r="BI810" i="6"/>
  <c r="CA810" i="6" s="1"/>
  <c r="BI806" i="6"/>
  <c r="CA806" i="6" s="1"/>
  <c r="BI802" i="6"/>
  <c r="CA802" i="6" s="1"/>
  <c r="BI798" i="6"/>
  <c r="CA798" i="6" s="1"/>
  <c r="BI794" i="6"/>
  <c r="CA794" i="6" s="1"/>
  <c r="BI790" i="6"/>
  <c r="CA790" i="6" s="1"/>
  <c r="BI786" i="6"/>
  <c r="CA786" i="6" s="1"/>
  <c r="BI782" i="6"/>
  <c r="CA782" i="6" s="1"/>
  <c r="BI778" i="6"/>
  <c r="CA778" i="6" s="1"/>
  <c r="BI774" i="6"/>
  <c r="CA774" i="6" s="1"/>
  <c r="BI770" i="6"/>
  <c r="CA770" i="6" s="1"/>
  <c r="BI766" i="6"/>
  <c r="CA766" i="6" s="1"/>
  <c r="BI762" i="6"/>
  <c r="CA762" i="6" s="1"/>
  <c r="BI758" i="6"/>
  <c r="CA758" i="6" s="1"/>
  <c r="BI754" i="6"/>
  <c r="CA754" i="6" s="1"/>
  <c r="BI750" i="6"/>
  <c r="CA750" i="6" s="1"/>
  <c r="BI746" i="6"/>
  <c r="CA746" i="6" s="1"/>
  <c r="BI742" i="6"/>
  <c r="CA742" i="6" s="1"/>
  <c r="BI738" i="6"/>
  <c r="CA738" i="6" s="1"/>
  <c r="BI734" i="6"/>
  <c r="CA734" i="6" s="1"/>
  <c r="BI730" i="6"/>
  <c r="CA730" i="6" s="1"/>
  <c r="BI726" i="6"/>
  <c r="CA726" i="6" s="1"/>
  <c r="BI722" i="6"/>
  <c r="CA722" i="6" s="1"/>
  <c r="BI718" i="6"/>
  <c r="CA718" i="6" s="1"/>
  <c r="BI714" i="6"/>
  <c r="CA714" i="6" s="1"/>
  <c r="BI710" i="6"/>
  <c r="CA710" i="6" s="1"/>
  <c r="BI706" i="6"/>
  <c r="CA706" i="6" s="1"/>
  <c r="BI702" i="6"/>
  <c r="CA702" i="6" s="1"/>
  <c r="BI698" i="6"/>
  <c r="CA698" i="6" s="1"/>
  <c r="BI694" i="6"/>
  <c r="CA694" i="6" s="1"/>
  <c r="BI690" i="6"/>
  <c r="CA690" i="6" s="1"/>
  <c r="BI686" i="6"/>
  <c r="CA686" i="6" s="1"/>
  <c r="BI682" i="6"/>
  <c r="CA682" i="6" s="1"/>
  <c r="BI678" i="6"/>
  <c r="CA678" i="6" s="1"/>
  <c r="BI674" i="6"/>
  <c r="CA674" i="6" s="1"/>
  <c r="BI670" i="6"/>
  <c r="CA670" i="6" s="1"/>
  <c r="BI666" i="6"/>
  <c r="CA666" i="6" s="1"/>
  <c r="BI662" i="6"/>
  <c r="CA662" i="6" s="1"/>
  <c r="BI658" i="6"/>
  <c r="CA658" i="6" s="1"/>
  <c r="BI654" i="6"/>
  <c r="CA654" i="6" s="1"/>
  <c r="BI650" i="6"/>
  <c r="CA650" i="6" s="1"/>
  <c r="BI646" i="6"/>
  <c r="CA646" i="6" s="1"/>
  <c r="BI642" i="6"/>
  <c r="CA642" i="6" s="1"/>
  <c r="BI638" i="6"/>
  <c r="CA638" i="6" s="1"/>
  <c r="BI634" i="6"/>
  <c r="CA634" i="6" s="1"/>
  <c r="BI630" i="6"/>
  <c r="CA630" i="6" s="1"/>
  <c r="BI626" i="6"/>
  <c r="CA626" i="6" s="1"/>
  <c r="BI622" i="6"/>
  <c r="CA622" i="6" s="1"/>
  <c r="BI618" i="6"/>
  <c r="CA618" i="6" s="1"/>
  <c r="BI614" i="6"/>
  <c r="CA614" i="6" s="1"/>
  <c r="BI610" i="6"/>
  <c r="CA610" i="6" s="1"/>
  <c r="BI606" i="6"/>
  <c r="CA606" i="6" s="1"/>
  <c r="BI602" i="6"/>
  <c r="CA602" i="6" s="1"/>
  <c r="BI598" i="6"/>
  <c r="CA598" i="6" s="1"/>
  <c r="BI594" i="6"/>
  <c r="CA594" i="6" s="1"/>
  <c r="BI590" i="6"/>
  <c r="CA590" i="6" s="1"/>
  <c r="BI586" i="6"/>
  <c r="CA586" i="6" s="1"/>
  <c r="BI582" i="6"/>
  <c r="CA582" i="6" s="1"/>
  <c r="BI578" i="6"/>
  <c r="CA578" i="6" s="1"/>
  <c r="BI574" i="6"/>
  <c r="CA574" i="6" s="1"/>
  <c r="BI570" i="6"/>
  <c r="CA570" i="6" s="1"/>
  <c r="BI566" i="6"/>
  <c r="CA566" i="6" s="1"/>
  <c r="BI562" i="6"/>
  <c r="CA562" i="6" s="1"/>
  <c r="BI558" i="6"/>
  <c r="CA558" i="6" s="1"/>
  <c r="BI554" i="6"/>
  <c r="CA554" i="6" s="1"/>
  <c r="BI550" i="6"/>
  <c r="CA550" i="6" s="1"/>
  <c r="BI546" i="6"/>
  <c r="CA546" i="6" s="1"/>
  <c r="BI542" i="6"/>
  <c r="CA542" i="6" s="1"/>
  <c r="BI538" i="6"/>
  <c r="CA538" i="6" s="1"/>
  <c r="BI534" i="6"/>
  <c r="CA534" i="6" s="1"/>
  <c r="BI530" i="6"/>
  <c r="CA530" i="6" s="1"/>
  <c r="BI526" i="6"/>
  <c r="CA526" i="6" s="1"/>
  <c r="BI522" i="6"/>
  <c r="CA522" i="6" s="1"/>
  <c r="BI518" i="6"/>
  <c r="CA518" i="6" s="1"/>
  <c r="BI514" i="6"/>
  <c r="CA514" i="6" s="1"/>
  <c r="BI510" i="6"/>
  <c r="CA510" i="6" s="1"/>
  <c r="BI506" i="6"/>
  <c r="CA506" i="6" s="1"/>
  <c r="BI502" i="6"/>
  <c r="CA502" i="6" s="1"/>
  <c r="BI498" i="6"/>
  <c r="CA498" i="6" s="1"/>
  <c r="BI494" i="6"/>
  <c r="CA494" i="6" s="1"/>
  <c r="BI490" i="6"/>
  <c r="CA490" i="6" s="1"/>
  <c r="BI486" i="6"/>
  <c r="CA486" i="6" s="1"/>
  <c r="BI482" i="6"/>
  <c r="CA482" i="6" s="1"/>
  <c r="BI478" i="6"/>
  <c r="CA478" i="6" s="1"/>
  <c r="BI474" i="6"/>
  <c r="CA474" i="6" s="1"/>
  <c r="BI470" i="6"/>
  <c r="CA470" i="6" s="1"/>
  <c r="BI466" i="6"/>
  <c r="CA466" i="6" s="1"/>
  <c r="BI462" i="6"/>
  <c r="CA462" i="6" s="1"/>
  <c r="BI458" i="6"/>
  <c r="CA458" i="6" s="1"/>
  <c r="BI454" i="6"/>
  <c r="CA454" i="6" s="1"/>
  <c r="BI450" i="6"/>
  <c r="CA450" i="6" s="1"/>
  <c r="BI446" i="6"/>
  <c r="CA446" i="6" s="1"/>
  <c r="BI442" i="6"/>
  <c r="CA442" i="6" s="1"/>
  <c r="BI438" i="6"/>
  <c r="CA438" i="6" s="1"/>
  <c r="BI434" i="6"/>
  <c r="CA434" i="6" s="1"/>
  <c r="BI430" i="6"/>
  <c r="CA430" i="6" s="1"/>
  <c r="BI426" i="6"/>
  <c r="CA426" i="6" s="1"/>
  <c r="BI422" i="6"/>
  <c r="CA422" i="6" s="1"/>
  <c r="BI418" i="6"/>
  <c r="CA418" i="6" s="1"/>
  <c r="BI414" i="6"/>
  <c r="CA414" i="6" s="1"/>
  <c r="BI410" i="6"/>
  <c r="CA410" i="6" s="1"/>
  <c r="BI406" i="6"/>
  <c r="CA406" i="6" s="1"/>
  <c r="BI402" i="6"/>
  <c r="CA402" i="6" s="1"/>
  <c r="BI398" i="6"/>
  <c r="CA398" i="6" s="1"/>
  <c r="BI394" i="6"/>
  <c r="CA394" i="6" s="1"/>
  <c r="BI390" i="6"/>
  <c r="CA390" i="6" s="1"/>
  <c r="BI386" i="6"/>
  <c r="CA386" i="6" s="1"/>
  <c r="BI382" i="6"/>
  <c r="CA382" i="6" s="1"/>
  <c r="BI378" i="6"/>
  <c r="CA378" i="6" s="1"/>
  <c r="BI374" i="6"/>
  <c r="CA374" i="6" s="1"/>
  <c r="BI370" i="6"/>
  <c r="CA370" i="6" s="1"/>
  <c r="BI366" i="6"/>
  <c r="CA366" i="6" s="1"/>
  <c r="BI362" i="6"/>
  <c r="CA362" i="6" s="1"/>
  <c r="BI358" i="6"/>
  <c r="CA358" i="6" s="1"/>
  <c r="BI354" i="6"/>
  <c r="CA354" i="6" s="1"/>
  <c r="BI350" i="6"/>
  <c r="CA350" i="6" s="1"/>
  <c r="BI346" i="6"/>
  <c r="CA346" i="6" s="1"/>
  <c r="BI342" i="6"/>
  <c r="CA342" i="6" s="1"/>
  <c r="BI338" i="6"/>
  <c r="CA338" i="6" s="1"/>
  <c r="BI334" i="6"/>
  <c r="CA334" i="6" s="1"/>
  <c r="BI330" i="6"/>
  <c r="CA330" i="6" s="1"/>
  <c r="BI326" i="6"/>
  <c r="CA326" i="6" s="1"/>
  <c r="BI322" i="6"/>
  <c r="CA322" i="6" s="1"/>
  <c r="BI318" i="6"/>
  <c r="CA318" i="6" s="1"/>
  <c r="BI314" i="6"/>
  <c r="CA314" i="6" s="1"/>
  <c r="BI310" i="6"/>
  <c r="CA310" i="6" s="1"/>
  <c r="BI306" i="6"/>
  <c r="CA306" i="6" s="1"/>
  <c r="BI302" i="6"/>
  <c r="CA302" i="6" s="1"/>
  <c r="BI298" i="6"/>
  <c r="CA298" i="6" s="1"/>
  <c r="BI294" i="6"/>
  <c r="CA294" i="6" s="1"/>
  <c r="BI290" i="6"/>
  <c r="CA290" i="6" s="1"/>
  <c r="BI286" i="6"/>
  <c r="CA286" i="6" s="1"/>
  <c r="BI282" i="6"/>
  <c r="CA282" i="6" s="1"/>
  <c r="BI278" i="6"/>
  <c r="CA278" i="6" s="1"/>
  <c r="BI274" i="6"/>
  <c r="CA274" i="6" s="1"/>
  <c r="BI270" i="6"/>
  <c r="CA270" i="6" s="1"/>
  <c r="BI266" i="6"/>
  <c r="CA266" i="6" s="1"/>
  <c r="BI262" i="6"/>
  <c r="CA262" i="6" s="1"/>
  <c r="BI258" i="6"/>
  <c r="CA258" i="6" s="1"/>
  <c r="BI254" i="6"/>
  <c r="CA254" i="6" s="1"/>
  <c r="BI250" i="6"/>
  <c r="CA250" i="6" s="1"/>
  <c r="BI246" i="6"/>
  <c r="CA246" i="6" s="1"/>
  <c r="BI242" i="6"/>
  <c r="CA242" i="6" s="1"/>
  <c r="BI238" i="6"/>
  <c r="CA238" i="6" s="1"/>
  <c r="BI234" i="6"/>
  <c r="CA234" i="6" s="1"/>
  <c r="BI230" i="6"/>
  <c r="CA230" i="6" s="1"/>
  <c r="BI226" i="6"/>
  <c r="CA226" i="6" s="1"/>
  <c r="BI222" i="6"/>
  <c r="CA222" i="6" s="1"/>
  <c r="BI218" i="6"/>
  <c r="CA218" i="6" s="1"/>
  <c r="BI214" i="6"/>
  <c r="CA214" i="6" s="1"/>
  <c r="BI210" i="6"/>
  <c r="CA210" i="6" s="1"/>
  <c r="BI206" i="6"/>
  <c r="CA206" i="6" s="1"/>
  <c r="BI202" i="6"/>
  <c r="CA202" i="6" s="1"/>
  <c r="BI198" i="6"/>
  <c r="CA198" i="6" s="1"/>
  <c r="BI194" i="6"/>
  <c r="CA194" i="6" s="1"/>
  <c r="BI190" i="6"/>
  <c r="CA190" i="6" s="1"/>
  <c r="BI186" i="6"/>
  <c r="CA186" i="6" s="1"/>
  <c r="BI182" i="6"/>
  <c r="CA182" i="6" s="1"/>
  <c r="BI178" i="6"/>
  <c r="CA178" i="6" s="1"/>
  <c r="BI174" i="6"/>
  <c r="CA174" i="6" s="1"/>
  <c r="BI170" i="6"/>
  <c r="CA170" i="6" s="1"/>
  <c r="BI166" i="6"/>
  <c r="CA166" i="6" s="1"/>
  <c r="BI162" i="6"/>
  <c r="CA162" i="6" s="1"/>
  <c r="BI158" i="6"/>
  <c r="CA158" i="6" s="1"/>
  <c r="BI154" i="6"/>
  <c r="CA154" i="6" s="1"/>
  <c r="BI150" i="6"/>
  <c r="CA150" i="6" s="1"/>
  <c r="BI146" i="6"/>
  <c r="CA146" i="6" s="1"/>
  <c r="BI142" i="6"/>
  <c r="CA142" i="6" s="1"/>
  <c r="BI138" i="6"/>
  <c r="CA138" i="6" s="1"/>
  <c r="BI134" i="6"/>
  <c r="CA134" i="6" s="1"/>
  <c r="BI130" i="6"/>
  <c r="CA130" i="6" s="1"/>
  <c r="BI126" i="6"/>
  <c r="CA126" i="6" s="1"/>
  <c r="BI122" i="6"/>
  <c r="CA122" i="6" s="1"/>
  <c r="BI118" i="6"/>
  <c r="CA118" i="6" s="1"/>
  <c r="BI114" i="6"/>
  <c r="CA114" i="6" s="1"/>
  <c r="BI110" i="6"/>
  <c r="CA110" i="6" s="1"/>
  <c r="BI106" i="6"/>
  <c r="CA106" i="6" s="1"/>
  <c r="BI102" i="6"/>
  <c r="CA102" i="6" s="1"/>
  <c r="BI98" i="6"/>
  <c r="CA98" i="6" s="1"/>
  <c r="BI94" i="6"/>
  <c r="CA94" i="6" s="1"/>
  <c r="BI90" i="6"/>
  <c r="CA90" i="6" s="1"/>
  <c r="BI86" i="6"/>
  <c r="CA86" i="6" s="1"/>
  <c r="BI82" i="6"/>
  <c r="CA82" i="6" s="1"/>
  <c r="BI78" i="6"/>
  <c r="CA78" i="6" s="1"/>
  <c r="BI74" i="6"/>
  <c r="CA74" i="6" s="1"/>
  <c r="BI70" i="6"/>
  <c r="CA70" i="6" s="1"/>
  <c r="BI66" i="6"/>
  <c r="CA66" i="6" s="1"/>
  <c r="BI62" i="6"/>
  <c r="CA62" i="6" s="1"/>
  <c r="BI58" i="6"/>
  <c r="CA58" i="6" s="1"/>
  <c r="BI54" i="6"/>
  <c r="CA54" i="6" s="1"/>
  <c r="BI50" i="6"/>
  <c r="CA50" i="6" s="1"/>
  <c r="BI46" i="6"/>
  <c r="CA46" i="6" s="1"/>
  <c r="BI42" i="6"/>
  <c r="CA42" i="6" s="1"/>
  <c r="BI38" i="6"/>
  <c r="CA38" i="6" s="1"/>
  <c r="BI34" i="6"/>
  <c r="CA34" i="6" s="1"/>
  <c r="BI30" i="6"/>
  <c r="CA30" i="6" s="1"/>
  <c r="BI26" i="6"/>
  <c r="CA26" i="6" s="1"/>
  <c r="BI22" i="6"/>
  <c r="CA22" i="6" s="1"/>
  <c r="BI18" i="6"/>
  <c r="CA18" i="6" s="1"/>
  <c r="BI14" i="6"/>
  <c r="CA14" i="6" s="1"/>
  <c r="BI10" i="6"/>
  <c r="CA10" i="6" s="1"/>
  <c r="BI6" i="6"/>
  <c r="CA6" i="6" s="1"/>
  <c r="BI2" i="6"/>
  <c r="BI1461" i="6"/>
  <c r="CA1461" i="6" s="1"/>
  <c r="BI1457" i="6"/>
  <c r="CA1457" i="6" s="1"/>
  <c r="BI1453" i="6"/>
  <c r="CA1453" i="6" s="1"/>
  <c r="BI1449" i="6"/>
  <c r="CA1449" i="6" s="1"/>
  <c r="BI1445" i="6"/>
  <c r="CA1445" i="6" s="1"/>
  <c r="BI1441" i="6"/>
  <c r="CA1441" i="6" s="1"/>
  <c r="BI1437" i="6"/>
  <c r="CA1437" i="6" s="1"/>
  <c r="BI1433" i="6"/>
  <c r="CA1433" i="6" s="1"/>
  <c r="BI1429" i="6"/>
  <c r="CA1429" i="6" s="1"/>
  <c r="BI1425" i="6"/>
  <c r="CA1425" i="6" s="1"/>
  <c r="BI1421" i="6"/>
  <c r="CA1421" i="6" s="1"/>
  <c r="BI1417" i="6"/>
  <c r="CA1417" i="6" s="1"/>
  <c r="BI1413" i="6"/>
  <c r="CA1413" i="6" s="1"/>
  <c r="BI1409" i="6"/>
  <c r="CA1409" i="6" s="1"/>
  <c r="BI1405" i="6"/>
  <c r="CA1405" i="6" s="1"/>
  <c r="BI1401" i="6"/>
  <c r="CA1401" i="6" s="1"/>
  <c r="BI1397" i="6"/>
  <c r="CA1397" i="6" s="1"/>
  <c r="BI1393" i="6"/>
  <c r="CA1393" i="6" s="1"/>
  <c r="BI1389" i="6"/>
  <c r="CA1389" i="6" s="1"/>
  <c r="BI1385" i="6"/>
  <c r="CA1385" i="6" s="1"/>
  <c r="BI1381" i="6"/>
  <c r="CA1381" i="6" s="1"/>
  <c r="BI1377" i="6"/>
  <c r="CA1377" i="6" s="1"/>
  <c r="BI1373" i="6"/>
  <c r="CA1373" i="6" s="1"/>
  <c r="BI1369" i="6"/>
  <c r="CA1369" i="6" s="1"/>
  <c r="BI1365" i="6"/>
  <c r="CA1365" i="6" s="1"/>
  <c r="BI1361" i="6"/>
  <c r="CA1361" i="6" s="1"/>
  <c r="BI1357" i="6"/>
  <c r="CA1357" i="6" s="1"/>
  <c r="BI1353" i="6"/>
  <c r="CA1353" i="6" s="1"/>
  <c r="BI1349" i="6"/>
  <c r="CA1349" i="6" s="1"/>
  <c r="BI1345" i="6"/>
  <c r="CA1345" i="6" s="1"/>
  <c r="BI1341" i="6"/>
  <c r="CA1341" i="6" s="1"/>
  <c r="BI1337" i="6"/>
  <c r="CA1337" i="6" s="1"/>
  <c r="BI1333" i="6"/>
  <c r="CA1333" i="6" s="1"/>
  <c r="BI1329" i="6"/>
  <c r="CA1329" i="6" s="1"/>
  <c r="BI1325" i="6"/>
  <c r="CA1325" i="6" s="1"/>
  <c r="BI1321" i="6"/>
  <c r="CA1321" i="6" s="1"/>
  <c r="BI1317" i="6"/>
  <c r="CA1317" i="6" s="1"/>
  <c r="BI1313" i="6"/>
  <c r="CA1313" i="6" s="1"/>
  <c r="BI1309" i="6"/>
  <c r="CA1309" i="6" s="1"/>
  <c r="BI1305" i="6"/>
  <c r="CA1305" i="6" s="1"/>
  <c r="BI1301" i="6"/>
  <c r="CA1301" i="6" s="1"/>
  <c r="BI1297" i="6"/>
  <c r="CA1297" i="6" s="1"/>
  <c r="BI1293" i="6"/>
  <c r="CA1293" i="6" s="1"/>
  <c r="BI1289" i="6"/>
  <c r="CA1289" i="6" s="1"/>
  <c r="BI1285" i="6"/>
  <c r="CA1285" i="6" s="1"/>
  <c r="BI1281" i="6"/>
  <c r="CA1281" i="6" s="1"/>
  <c r="BI1277" i="6"/>
  <c r="CA1277" i="6" s="1"/>
  <c r="BI1273" i="6"/>
  <c r="CA1273" i="6" s="1"/>
  <c r="BI1269" i="6"/>
  <c r="CA1269" i="6" s="1"/>
  <c r="BI1265" i="6"/>
  <c r="CA1265" i="6" s="1"/>
  <c r="BI1261" i="6"/>
  <c r="CA1261" i="6" s="1"/>
  <c r="BI1257" i="6"/>
  <c r="CA1257" i="6" s="1"/>
  <c r="BI1253" i="6"/>
  <c r="CA1253" i="6" s="1"/>
  <c r="BI1249" i="6"/>
  <c r="CA1249" i="6" s="1"/>
  <c r="BI1245" i="6"/>
  <c r="CA1245" i="6" s="1"/>
  <c r="BI1241" i="6"/>
  <c r="CA1241" i="6" s="1"/>
  <c r="BI1237" i="6"/>
  <c r="CA1237" i="6" s="1"/>
  <c r="BI1233" i="6"/>
  <c r="CA1233" i="6" s="1"/>
  <c r="BI1229" i="6"/>
  <c r="CA1229" i="6" s="1"/>
  <c r="BI1225" i="6"/>
  <c r="CA1225" i="6" s="1"/>
  <c r="BI1221" i="6"/>
  <c r="CA1221" i="6" s="1"/>
  <c r="BI1217" i="6"/>
  <c r="CA1217" i="6" s="1"/>
  <c r="BI1213" i="6"/>
  <c r="CA1213" i="6" s="1"/>
  <c r="BI1209" i="6"/>
  <c r="CA1209" i="6" s="1"/>
  <c r="BI1205" i="6"/>
  <c r="CA1205" i="6" s="1"/>
  <c r="BI1201" i="6"/>
  <c r="CA1201" i="6" s="1"/>
  <c r="BI1197" i="6"/>
  <c r="CA1197" i="6" s="1"/>
  <c r="BI1193" i="6"/>
  <c r="CA1193" i="6" s="1"/>
  <c r="BI1189" i="6"/>
  <c r="CA1189" i="6" s="1"/>
  <c r="BI1185" i="6"/>
  <c r="CA1185" i="6" s="1"/>
  <c r="BI1181" i="6"/>
  <c r="CA1181" i="6" s="1"/>
  <c r="BI1177" i="6"/>
  <c r="CA1177" i="6" s="1"/>
  <c r="BI1173" i="6"/>
  <c r="CA1173" i="6" s="1"/>
  <c r="BI1169" i="6"/>
  <c r="CA1169" i="6" s="1"/>
  <c r="BI1165" i="6"/>
  <c r="CA1165" i="6" s="1"/>
  <c r="BI1161" i="6"/>
  <c r="CA1161" i="6" s="1"/>
  <c r="BI1157" i="6"/>
  <c r="CA1157" i="6" s="1"/>
  <c r="BI1153" i="6"/>
  <c r="CA1153" i="6" s="1"/>
  <c r="BI1149" i="6"/>
  <c r="CA1149" i="6" s="1"/>
  <c r="BI1145" i="6"/>
  <c r="CA1145" i="6" s="1"/>
  <c r="BI1141" i="6"/>
  <c r="CA1141" i="6" s="1"/>
  <c r="BI1137" i="6"/>
  <c r="CA1137" i="6" s="1"/>
  <c r="BI1133" i="6"/>
  <c r="CA1133" i="6" s="1"/>
  <c r="BI1129" i="6"/>
  <c r="CA1129" i="6" s="1"/>
  <c r="BI1125" i="6"/>
  <c r="CA1125" i="6" s="1"/>
  <c r="BI1121" i="6"/>
  <c r="CA1121" i="6" s="1"/>
  <c r="BI1117" i="6"/>
  <c r="CA1117" i="6" s="1"/>
  <c r="BI1113" i="6"/>
  <c r="CA1113" i="6" s="1"/>
  <c r="BI1109" i="6"/>
  <c r="CA1109" i="6" s="1"/>
  <c r="BI1105" i="6"/>
  <c r="CA1105" i="6" s="1"/>
  <c r="BI1101" i="6"/>
  <c r="CA1101" i="6" s="1"/>
  <c r="BI1097" i="6"/>
  <c r="CA1097" i="6" s="1"/>
  <c r="BI1093" i="6"/>
  <c r="CA1093" i="6" s="1"/>
  <c r="BI1089" i="6"/>
  <c r="CA1089" i="6" s="1"/>
  <c r="BI1085" i="6"/>
  <c r="CA1085" i="6" s="1"/>
  <c r="BI1081" i="6"/>
  <c r="CA1081" i="6" s="1"/>
  <c r="BI1077" i="6"/>
  <c r="CA1077" i="6" s="1"/>
  <c r="BI1073" i="6"/>
  <c r="CA1073" i="6" s="1"/>
  <c r="BI1069" i="6"/>
  <c r="CA1069" i="6" s="1"/>
  <c r="BI1065" i="6"/>
  <c r="CA1065" i="6" s="1"/>
  <c r="BI1061" i="6"/>
  <c r="CA1061" i="6" s="1"/>
  <c r="BI1057" i="6"/>
  <c r="CA1057" i="6" s="1"/>
  <c r="BI1053" i="6"/>
  <c r="CA1053" i="6" s="1"/>
  <c r="BI1049" i="6"/>
  <c r="CA1049" i="6" s="1"/>
  <c r="BI1045" i="6"/>
  <c r="CA1045" i="6" s="1"/>
  <c r="BI1041" i="6"/>
  <c r="CA1041" i="6" s="1"/>
  <c r="BI1037" i="6"/>
  <c r="CA1037" i="6" s="1"/>
  <c r="BI1033" i="6"/>
  <c r="CA1033" i="6" s="1"/>
  <c r="BI1029" i="6"/>
  <c r="CA1029" i="6" s="1"/>
  <c r="BI1025" i="6"/>
  <c r="CA1025" i="6" s="1"/>
  <c r="BI1021" i="6"/>
  <c r="CA1021" i="6" s="1"/>
  <c r="BI1017" i="6"/>
  <c r="CA1017" i="6" s="1"/>
  <c r="BI1013" i="6"/>
  <c r="CA1013" i="6" s="1"/>
  <c r="BI1009" i="6"/>
  <c r="CA1009" i="6" s="1"/>
  <c r="BI1005" i="6"/>
  <c r="CA1005" i="6" s="1"/>
  <c r="BI1001" i="6"/>
  <c r="CA1001" i="6" s="1"/>
  <c r="BI997" i="6"/>
  <c r="CA997" i="6" s="1"/>
  <c r="BI993" i="6"/>
  <c r="CA993" i="6" s="1"/>
  <c r="BI989" i="6"/>
  <c r="CA989" i="6" s="1"/>
  <c r="BI985" i="6"/>
  <c r="CA985" i="6" s="1"/>
  <c r="BI981" i="6"/>
  <c r="CA981" i="6" s="1"/>
  <c r="BI977" i="6"/>
  <c r="CA977" i="6" s="1"/>
  <c r="BI973" i="6"/>
  <c r="CA973" i="6" s="1"/>
  <c r="BI969" i="6"/>
  <c r="CA969" i="6" s="1"/>
  <c r="BI965" i="6"/>
  <c r="CA965" i="6" s="1"/>
  <c r="BI961" i="6"/>
  <c r="CA961" i="6" s="1"/>
  <c r="BI957" i="6"/>
  <c r="CA957" i="6" s="1"/>
  <c r="BI953" i="6"/>
  <c r="CA953" i="6" s="1"/>
  <c r="BI949" i="6"/>
  <c r="CA949" i="6" s="1"/>
  <c r="BI945" i="6"/>
  <c r="CA945" i="6" s="1"/>
  <c r="BI941" i="6"/>
  <c r="CA941" i="6" s="1"/>
  <c r="BI937" i="6"/>
  <c r="CA937" i="6" s="1"/>
  <c r="BI933" i="6"/>
  <c r="CA933" i="6" s="1"/>
  <c r="BI929" i="6"/>
  <c r="CA929" i="6" s="1"/>
  <c r="BI925" i="6"/>
  <c r="CA925" i="6" s="1"/>
  <c r="BI921" i="6"/>
  <c r="CA921" i="6" s="1"/>
  <c r="BI917" i="6"/>
  <c r="CA917" i="6" s="1"/>
  <c r="BI913" i="6"/>
  <c r="CA913" i="6" s="1"/>
  <c r="BI909" i="6"/>
  <c r="CA909" i="6" s="1"/>
  <c r="BI905" i="6"/>
  <c r="CA905" i="6" s="1"/>
  <c r="BI901" i="6"/>
  <c r="CA901" i="6" s="1"/>
  <c r="BI897" i="6"/>
  <c r="CA897" i="6" s="1"/>
  <c r="BI893" i="6"/>
  <c r="CA893" i="6" s="1"/>
  <c r="BI889" i="6"/>
  <c r="CA889" i="6" s="1"/>
  <c r="BI885" i="6"/>
  <c r="CA885" i="6" s="1"/>
  <c r="BI881" i="6"/>
  <c r="CA881" i="6" s="1"/>
  <c r="BI877" i="6"/>
  <c r="CA877" i="6" s="1"/>
  <c r="BI873" i="6"/>
  <c r="CA873" i="6" s="1"/>
  <c r="BI869" i="6"/>
  <c r="CA869" i="6" s="1"/>
  <c r="BI865" i="6"/>
  <c r="CA865" i="6" s="1"/>
  <c r="BI861" i="6"/>
  <c r="CA861" i="6" s="1"/>
  <c r="BI857" i="6"/>
  <c r="CA857" i="6" s="1"/>
  <c r="BI853" i="6"/>
  <c r="CA853" i="6" s="1"/>
  <c r="BI849" i="6"/>
  <c r="CA849" i="6" s="1"/>
  <c r="BI845" i="6"/>
  <c r="CA845" i="6" s="1"/>
  <c r="BI841" i="6"/>
  <c r="CA841" i="6" s="1"/>
  <c r="BI837" i="6"/>
  <c r="CA837" i="6" s="1"/>
  <c r="BI833" i="6"/>
  <c r="CA833" i="6" s="1"/>
  <c r="BI829" i="6"/>
  <c r="CA829" i="6" s="1"/>
  <c r="BI825" i="6"/>
  <c r="CA825" i="6" s="1"/>
  <c r="BI821" i="6"/>
  <c r="CA821" i="6" s="1"/>
  <c r="BI817" i="6"/>
  <c r="CA817" i="6" s="1"/>
  <c r="BI813" i="6"/>
  <c r="CA813" i="6" s="1"/>
  <c r="BI809" i="6"/>
  <c r="CA809" i="6" s="1"/>
  <c r="BI805" i="6"/>
  <c r="CA805" i="6" s="1"/>
  <c r="BI801" i="6"/>
  <c r="CA801" i="6" s="1"/>
  <c r="BI797" i="6"/>
  <c r="CA797" i="6" s="1"/>
  <c r="BI793" i="6"/>
  <c r="CA793" i="6" s="1"/>
  <c r="BI789" i="6"/>
  <c r="CA789" i="6" s="1"/>
  <c r="BI785" i="6"/>
  <c r="CA785" i="6" s="1"/>
  <c r="BI781" i="6"/>
  <c r="CA781" i="6" s="1"/>
  <c r="BI777" i="6"/>
  <c r="CA777" i="6" s="1"/>
  <c r="BI773" i="6"/>
  <c r="CA773" i="6" s="1"/>
  <c r="BI769" i="6"/>
  <c r="CA769" i="6" s="1"/>
  <c r="BI765" i="6"/>
  <c r="CA765" i="6" s="1"/>
  <c r="BI761" i="6"/>
  <c r="CA761" i="6" s="1"/>
  <c r="BI757" i="6"/>
  <c r="CA757" i="6" s="1"/>
  <c r="BI753" i="6"/>
  <c r="CA753" i="6" s="1"/>
  <c r="BI749" i="6"/>
  <c r="CA749" i="6" s="1"/>
  <c r="BI745" i="6"/>
  <c r="CA745" i="6" s="1"/>
  <c r="BI741" i="6"/>
  <c r="CA741" i="6" s="1"/>
  <c r="BI737" i="6"/>
  <c r="CA737" i="6" s="1"/>
  <c r="BI733" i="6"/>
  <c r="CA733" i="6" s="1"/>
  <c r="BI729" i="6"/>
  <c r="CA729" i="6" s="1"/>
  <c r="BI725" i="6"/>
  <c r="CA725" i="6" s="1"/>
  <c r="BI721" i="6"/>
  <c r="CA721" i="6" s="1"/>
  <c r="BI717" i="6"/>
  <c r="CA717" i="6" s="1"/>
  <c r="BI713" i="6"/>
  <c r="CA713" i="6" s="1"/>
  <c r="BI709" i="6"/>
  <c r="CA709" i="6" s="1"/>
  <c r="BI705" i="6"/>
  <c r="CA705" i="6" s="1"/>
  <c r="BI701" i="6"/>
  <c r="CA701" i="6" s="1"/>
  <c r="BI697" i="6"/>
  <c r="CA697" i="6" s="1"/>
  <c r="BI693" i="6"/>
  <c r="CA693" i="6" s="1"/>
  <c r="BI689" i="6"/>
  <c r="CA689" i="6" s="1"/>
  <c r="BI685" i="6"/>
  <c r="CA685" i="6" s="1"/>
  <c r="BI681" i="6"/>
  <c r="CA681" i="6" s="1"/>
  <c r="BI677" i="6"/>
  <c r="CA677" i="6" s="1"/>
  <c r="BI673" i="6"/>
  <c r="CA673" i="6" s="1"/>
  <c r="BI669" i="6"/>
  <c r="CA669" i="6" s="1"/>
  <c r="BI665" i="6"/>
  <c r="CA665" i="6" s="1"/>
  <c r="BI661" i="6"/>
  <c r="CA661" i="6" s="1"/>
  <c r="BI657" i="6"/>
  <c r="CA657" i="6" s="1"/>
  <c r="BI653" i="6"/>
  <c r="CA653" i="6" s="1"/>
  <c r="BI649" i="6"/>
  <c r="CA649" i="6" s="1"/>
  <c r="BI645" i="6"/>
  <c r="CA645" i="6" s="1"/>
  <c r="BI641" i="6"/>
  <c r="CA641" i="6" s="1"/>
  <c r="BI637" i="6"/>
  <c r="CA637" i="6" s="1"/>
  <c r="BI633" i="6"/>
  <c r="CA633" i="6" s="1"/>
  <c r="BI629" i="6"/>
  <c r="CA629" i="6" s="1"/>
  <c r="BI625" i="6"/>
  <c r="CA625" i="6" s="1"/>
  <c r="BI621" i="6"/>
  <c r="CA621" i="6" s="1"/>
  <c r="BI617" i="6"/>
  <c r="CA617" i="6" s="1"/>
  <c r="BI613" i="6"/>
  <c r="CA613" i="6" s="1"/>
  <c r="BI609" i="6"/>
  <c r="CA609" i="6" s="1"/>
  <c r="BI605" i="6"/>
  <c r="CA605" i="6" s="1"/>
  <c r="BI601" i="6"/>
  <c r="CA601" i="6" s="1"/>
  <c r="BI597" i="6"/>
  <c r="CA597" i="6" s="1"/>
  <c r="BI593" i="6"/>
  <c r="CA593" i="6" s="1"/>
  <c r="BI589" i="6"/>
  <c r="CA589" i="6" s="1"/>
  <c r="BI585" i="6"/>
  <c r="CA585" i="6" s="1"/>
  <c r="BI581" i="6"/>
  <c r="CA581" i="6" s="1"/>
  <c r="BI577" i="6"/>
  <c r="CA577" i="6" s="1"/>
  <c r="BI573" i="6"/>
  <c r="CA573" i="6" s="1"/>
  <c r="BI569" i="6"/>
  <c r="CA569" i="6" s="1"/>
  <c r="BI565" i="6"/>
  <c r="CA565" i="6" s="1"/>
  <c r="BI561" i="6"/>
  <c r="CA561" i="6" s="1"/>
  <c r="BI557" i="6"/>
  <c r="CA557" i="6" s="1"/>
  <c r="BI553" i="6"/>
  <c r="CA553" i="6" s="1"/>
  <c r="BI549" i="6"/>
  <c r="CA549" i="6" s="1"/>
  <c r="BI545" i="6"/>
  <c r="CA545" i="6" s="1"/>
  <c r="BI541" i="6"/>
  <c r="CA541" i="6" s="1"/>
  <c r="BI537" i="6"/>
  <c r="CA537" i="6" s="1"/>
  <c r="BI533" i="6"/>
  <c r="CA533" i="6" s="1"/>
  <c r="BI529" i="6"/>
  <c r="CA529" i="6" s="1"/>
  <c r="BI525" i="6"/>
  <c r="CA525" i="6" s="1"/>
  <c r="BI521" i="6"/>
  <c r="CA521" i="6" s="1"/>
  <c r="BI517" i="6"/>
  <c r="CA517" i="6" s="1"/>
  <c r="BI513" i="6"/>
  <c r="CA513" i="6" s="1"/>
  <c r="BI509" i="6"/>
  <c r="CA509" i="6" s="1"/>
  <c r="BI505" i="6"/>
  <c r="CA505" i="6" s="1"/>
  <c r="BI501" i="6"/>
  <c r="CA501" i="6" s="1"/>
  <c r="BI497" i="6"/>
  <c r="CA497" i="6" s="1"/>
  <c r="BI493" i="6"/>
  <c r="CA493" i="6" s="1"/>
  <c r="BI489" i="6"/>
  <c r="CA489" i="6" s="1"/>
  <c r="BI485" i="6"/>
  <c r="CA485" i="6" s="1"/>
  <c r="BI481" i="6"/>
  <c r="CA481" i="6" s="1"/>
  <c r="BI477" i="6"/>
  <c r="CA477" i="6" s="1"/>
  <c r="BI473" i="6"/>
  <c r="CA473" i="6" s="1"/>
  <c r="BI469" i="6"/>
  <c r="CA469" i="6" s="1"/>
  <c r="BI465" i="6"/>
  <c r="CA465" i="6" s="1"/>
  <c r="BI461" i="6"/>
  <c r="CA461" i="6" s="1"/>
  <c r="BI457" i="6"/>
  <c r="CA457" i="6" s="1"/>
  <c r="BI453" i="6"/>
  <c r="CA453" i="6" s="1"/>
  <c r="BI449" i="6"/>
  <c r="CA449" i="6" s="1"/>
  <c r="BI445" i="6"/>
  <c r="CA445" i="6" s="1"/>
  <c r="BI441" i="6"/>
  <c r="CA441" i="6" s="1"/>
  <c r="BI437" i="6"/>
  <c r="CA437" i="6" s="1"/>
  <c r="BI433" i="6"/>
  <c r="CA433" i="6" s="1"/>
  <c r="BI429" i="6"/>
  <c r="CA429" i="6" s="1"/>
  <c r="BI425" i="6"/>
  <c r="CA425" i="6" s="1"/>
  <c r="BI421" i="6"/>
  <c r="CA421" i="6" s="1"/>
  <c r="BI417" i="6"/>
  <c r="CA417" i="6" s="1"/>
  <c r="BI413" i="6"/>
  <c r="CA413" i="6" s="1"/>
  <c r="BI409" i="6"/>
  <c r="CA409" i="6" s="1"/>
  <c r="BI405" i="6"/>
  <c r="CA405" i="6" s="1"/>
  <c r="BI401" i="6"/>
  <c r="CA401" i="6" s="1"/>
  <c r="BI397" i="6"/>
  <c r="CA397" i="6" s="1"/>
  <c r="BI393" i="6"/>
  <c r="CA393" i="6" s="1"/>
  <c r="BI389" i="6"/>
  <c r="CA389" i="6" s="1"/>
  <c r="BI385" i="6"/>
  <c r="CA385" i="6" s="1"/>
  <c r="BI381" i="6"/>
  <c r="CA381" i="6" s="1"/>
  <c r="BI377" i="6"/>
  <c r="CA377" i="6" s="1"/>
  <c r="BI373" i="6"/>
  <c r="CA373" i="6" s="1"/>
  <c r="BI369" i="6"/>
  <c r="CA369" i="6" s="1"/>
  <c r="BI365" i="6"/>
  <c r="CA365" i="6" s="1"/>
  <c r="BI361" i="6"/>
  <c r="CA361" i="6" s="1"/>
  <c r="BI357" i="6"/>
  <c r="CA357" i="6" s="1"/>
  <c r="BI353" i="6"/>
  <c r="CA353" i="6" s="1"/>
  <c r="BI349" i="6"/>
  <c r="CA349" i="6" s="1"/>
  <c r="BI345" i="6"/>
  <c r="CA345" i="6" s="1"/>
  <c r="BI341" i="6"/>
  <c r="CA341" i="6" s="1"/>
  <c r="BI337" i="6"/>
  <c r="CA337" i="6" s="1"/>
  <c r="BI333" i="6"/>
  <c r="CA333" i="6" s="1"/>
  <c r="BI329" i="6"/>
  <c r="CA329" i="6" s="1"/>
  <c r="BI325" i="6"/>
  <c r="CA325" i="6" s="1"/>
  <c r="BI321" i="6"/>
  <c r="CA321" i="6" s="1"/>
  <c r="BI317" i="6"/>
  <c r="CA317" i="6" s="1"/>
  <c r="BI313" i="6"/>
  <c r="CA313" i="6" s="1"/>
  <c r="BI309" i="6"/>
  <c r="CA309" i="6" s="1"/>
  <c r="BI305" i="6"/>
  <c r="CA305" i="6" s="1"/>
  <c r="BI301" i="6"/>
  <c r="CA301" i="6" s="1"/>
  <c r="BI297" i="6"/>
  <c r="CA297" i="6" s="1"/>
  <c r="BI293" i="6"/>
  <c r="CA293" i="6" s="1"/>
  <c r="BI289" i="6"/>
  <c r="CA289" i="6" s="1"/>
  <c r="BI285" i="6"/>
  <c r="CA285" i="6" s="1"/>
  <c r="BI281" i="6"/>
  <c r="CA281" i="6" s="1"/>
  <c r="BI277" i="6"/>
  <c r="CA277" i="6" s="1"/>
  <c r="BI273" i="6"/>
  <c r="CA273" i="6" s="1"/>
  <c r="BI269" i="6"/>
  <c r="CA269" i="6" s="1"/>
  <c r="BI265" i="6"/>
  <c r="CA265" i="6" s="1"/>
  <c r="BI261" i="6"/>
  <c r="CA261" i="6" s="1"/>
  <c r="BI257" i="6"/>
  <c r="CA257" i="6" s="1"/>
  <c r="BI253" i="6"/>
  <c r="CA253" i="6" s="1"/>
  <c r="BI249" i="6"/>
  <c r="CA249" i="6" s="1"/>
  <c r="BI245" i="6"/>
  <c r="CA245" i="6" s="1"/>
  <c r="BI241" i="6"/>
  <c r="CA241" i="6" s="1"/>
  <c r="BI237" i="6"/>
  <c r="CA237" i="6" s="1"/>
  <c r="BI233" i="6"/>
  <c r="CA233" i="6" s="1"/>
  <c r="BI229" i="6"/>
  <c r="CA229" i="6" s="1"/>
  <c r="BI225" i="6"/>
  <c r="CA225" i="6" s="1"/>
  <c r="BI221" i="6"/>
  <c r="CA221" i="6" s="1"/>
  <c r="BI217" i="6"/>
  <c r="CA217" i="6" s="1"/>
  <c r="BI213" i="6"/>
  <c r="CA213" i="6" s="1"/>
  <c r="BI209" i="6"/>
  <c r="CA209" i="6" s="1"/>
  <c r="BI205" i="6"/>
  <c r="CA205" i="6" s="1"/>
  <c r="BI201" i="6"/>
  <c r="CA201" i="6" s="1"/>
  <c r="BI197" i="6"/>
  <c r="CA197" i="6" s="1"/>
  <c r="BI193" i="6"/>
  <c r="CA193" i="6" s="1"/>
  <c r="BI189" i="6"/>
  <c r="CA189" i="6" s="1"/>
  <c r="BI185" i="6"/>
  <c r="CA185" i="6" s="1"/>
  <c r="BI181" i="6"/>
  <c r="CA181" i="6" s="1"/>
  <c r="BI177" i="6"/>
  <c r="CA177" i="6" s="1"/>
  <c r="BI173" i="6"/>
  <c r="CA173" i="6" s="1"/>
  <c r="BI169" i="6"/>
  <c r="CA169" i="6" s="1"/>
  <c r="BI165" i="6"/>
  <c r="CA165" i="6" s="1"/>
  <c r="BI161" i="6"/>
  <c r="CA161" i="6" s="1"/>
  <c r="BI157" i="6"/>
  <c r="CA157" i="6" s="1"/>
  <c r="BI153" i="6"/>
  <c r="CA153" i="6" s="1"/>
  <c r="BI149" i="6"/>
  <c r="CA149" i="6" s="1"/>
  <c r="BI145" i="6"/>
  <c r="CA145" i="6" s="1"/>
  <c r="BI141" i="6"/>
  <c r="CA141" i="6" s="1"/>
  <c r="BI137" i="6"/>
  <c r="CA137" i="6" s="1"/>
  <c r="BI133" i="6"/>
  <c r="CA133" i="6" s="1"/>
  <c r="BI129" i="6"/>
  <c r="CA129" i="6" s="1"/>
  <c r="BI125" i="6"/>
  <c r="CA125" i="6" s="1"/>
  <c r="BI121" i="6"/>
  <c r="CA121" i="6" s="1"/>
  <c r="BI117" i="6"/>
  <c r="CA117" i="6" s="1"/>
  <c r="BI113" i="6"/>
  <c r="CA113" i="6" s="1"/>
  <c r="BI109" i="6"/>
  <c r="CA109" i="6" s="1"/>
  <c r="BI105" i="6"/>
  <c r="CA105" i="6" s="1"/>
  <c r="BI101" i="6"/>
  <c r="CA101" i="6" s="1"/>
  <c r="BI97" i="6"/>
  <c r="CA97" i="6" s="1"/>
  <c r="BI93" i="6"/>
  <c r="CA93" i="6" s="1"/>
  <c r="BI89" i="6"/>
  <c r="CA89" i="6" s="1"/>
  <c r="BI85" i="6"/>
  <c r="CA85" i="6" s="1"/>
  <c r="BI81" i="6"/>
  <c r="CA81" i="6" s="1"/>
  <c r="BI77" i="6"/>
  <c r="CA77" i="6" s="1"/>
  <c r="BI73" i="6"/>
  <c r="CA73" i="6" s="1"/>
  <c r="BI69" i="6"/>
  <c r="CA69" i="6" s="1"/>
  <c r="BI65" i="6"/>
  <c r="CA65" i="6" s="1"/>
  <c r="BI61" i="6"/>
  <c r="CA61" i="6" s="1"/>
  <c r="BI57" i="6"/>
  <c r="CA57" i="6" s="1"/>
  <c r="BI53" i="6"/>
  <c r="CA53" i="6" s="1"/>
  <c r="BI49" i="6"/>
  <c r="CA49" i="6" s="1"/>
  <c r="BI45" i="6"/>
  <c r="CA45" i="6" s="1"/>
  <c r="BI41" i="6"/>
  <c r="CA41" i="6" s="1"/>
  <c r="BI37" i="6"/>
  <c r="CA37" i="6" s="1"/>
  <c r="BI33" i="6"/>
  <c r="CA33" i="6" s="1"/>
  <c r="BI29" i="6"/>
  <c r="CA29" i="6" s="1"/>
  <c r="BI25" i="6"/>
  <c r="CA25" i="6" s="1"/>
  <c r="BI21" i="6"/>
  <c r="CA21" i="6" s="1"/>
  <c r="BI17" i="6"/>
  <c r="CA17" i="6" s="1"/>
  <c r="BI13" i="6"/>
  <c r="CA13" i="6" s="1"/>
  <c r="BI9" i="6"/>
  <c r="CA9" i="6" s="1"/>
  <c r="BI5" i="6"/>
  <c r="CA5" i="6" s="1"/>
  <c r="BE1456" i="6"/>
  <c r="BD1456" i="6"/>
  <c r="BE1436" i="6"/>
  <c r="BD1436" i="6"/>
  <c r="BE1420" i="6"/>
  <c r="BD1420" i="6"/>
  <c r="BE1404" i="6"/>
  <c r="BD1404" i="6"/>
  <c r="BE1388" i="6"/>
  <c r="BD1388" i="6"/>
  <c r="BE1376" i="6"/>
  <c r="BD1376" i="6"/>
  <c r="BE1356" i="6"/>
  <c r="BD1356" i="6"/>
  <c r="BE1340" i="6"/>
  <c r="BD1340" i="6"/>
  <c r="BE1328" i="6"/>
  <c r="BD1328" i="6"/>
  <c r="BE1312" i="6"/>
  <c r="BD1312" i="6"/>
  <c r="BE1300" i="6"/>
  <c r="BD1300" i="6"/>
  <c r="BE1284" i="6"/>
  <c r="BD1284" i="6"/>
  <c r="BE1268" i="6"/>
  <c r="BD1268" i="6"/>
  <c r="BE1252" i="6"/>
  <c r="BD1252" i="6"/>
  <c r="BE1240" i="6"/>
  <c r="BD1240" i="6"/>
  <c r="BE1224" i="6"/>
  <c r="BD1224" i="6"/>
  <c r="BE1208" i="6"/>
  <c r="BD1208" i="6"/>
  <c r="BE1192" i="6"/>
  <c r="BD1192" i="6"/>
  <c r="BE1172" i="6"/>
  <c r="BD1172" i="6"/>
  <c r="BE1156" i="6"/>
  <c r="BD1156" i="6"/>
  <c r="BE1140" i="6"/>
  <c r="BD1140" i="6"/>
  <c r="BE1124" i="6"/>
  <c r="BD1124" i="6"/>
  <c r="BE1108" i="6"/>
  <c r="BD1108" i="6"/>
  <c r="BE1096" i="6"/>
  <c r="BD1096" i="6"/>
  <c r="BE1088" i="6"/>
  <c r="BD1088" i="6"/>
  <c r="BE1056" i="6"/>
  <c r="BD1056" i="6"/>
  <c r="BE1462" i="6"/>
  <c r="BD1462" i="6"/>
  <c r="BE1458" i="6"/>
  <c r="BD1458" i="6"/>
  <c r="BE1450" i="6"/>
  <c r="BD1450" i="6"/>
  <c r="BE1442" i="6"/>
  <c r="BD1442" i="6"/>
  <c r="BE1434" i="6"/>
  <c r="BD1434" i="6"/>
  <c r="BE1430" i="6"/>
  <c r="BD1430" i="6"/>
  <c r="BE1422" i="6"/>
  <c r="BD1422" i="6"/>
  <c r="BE1414" i="6"/>
  <c r="BD1414" i="6"/>
  <c r="BE1410" i="6"/>
  <c r="BD1410" i="6"/>
  <c r="BE1402" i="6"/>
  <c r="BD1402" i="6"/>
  <c r="BE1394" i="6"/>
  <c r="BD1394" i="6"/>
  <c r="BE1386" i="6"/>
  <c r="BD1386" i="6"/>
  <c r="BE1382" i="6"/>
  <c r="BD1382" i="6"/>
  <c r="BE1374" i="6"/>
  <c r="BD1374" i="6"/>
  <c r="BE1366" i="6"/>
  <c r="BD1366" i="6"/>
  <c r="BE1358" i="6"/>
  <c r="BD1358" i="6"/>
  <c r="BE1350" i="6"/>
  <c r="BD1350" i="6"/>
  <c r="BE1346" i="6"/>
  <c r="BD1346" i="6"/>
  <c r="BE1338" i="6"/>
  <c r="BD1338" i="6"/>
  <c r="BE1330" i="6"/>
  <c r="BD1330" i="6"/>
  <c r="BE1326" i="6"/>
  <c r="BD1326" i="6"/>
  <c r="BE1318" i="6"/>
  <c r="BD1318" i="6"/>
  <c r="BE1310" i="6"/>
  <c r="BD1310" i="6"/>
  <c r="BE1306" i="6"/>
  <c r="BD1306" i="6"/>
  <c r="BE1298" i="6"/>
  <c r="BD1298" i="6"/>
  <c r="BE1290" i="6"/>
  <c r="BD1290" i="6"/>
  <c r="BE1282" i="6"/>
  <c r="BD1282" i="6"/>
  <c r="BE1274" i="6"/>
  <c r="BD1274" i="6"/>
  <c r="BE1266" i="6"/>
  <c r="BD1266" i="6"/>
  <c r="BE1262" i="6"/>
  <c r="BD1262" i="6"/>
  <c r="BE1254" i="6"/>
  <c r="BD1254" i="6"/>
  <c r="BE1246" i="6"/>
  <c r="BD1246" i="6"/>
  <c r="BE1242" i="6"/>
  <c r="BD1242" i="6"/>
  <c r="BE1234" i="6"/>
  <c r="BD1234" i="6"/>
  <c r="BE1226" i="6"/>
  <c r="BD1226" i="6"/>
  <c r="BE1222" i="6"/>
  <c r="BD1222" i="6"/>
  <c r="BE1214" i="6"/>
  <c r="BD1214" i="6"/>
  <c r="BE1206" i="6"/>
  <c r="BD1206" i="6"/>
  <c r="BE1198" i="6"/>
  <c r="BD1198" i="6"/>
  <c r="BE1190" i="6"/>
  <c r="BD1190" i="6"/>
  <c r="BE1174" i="6"/>
  <c r="BD1174" i="6"/>
  <c r="BE2" i="6"/>
  <c r="BD2" i="6"/>
  <c r="BE1461" i="6"/>
  <c r="BD1461" i="6"/>
  <c r="BE1457" i="6"/>
  <c r="BD1457" i="6"/>
  <c r="BE1453" i="6"/>
  <c r="BD1453" i="6"/>
  <c r="BE1449" i="6"/>
  <c r="BD1449" i="6"/>
  <c r="BE1445" i="6"/>
  <c r="BD1445" i="6"/>
  <c r="BE1441" i="6"/>
  <c r="BD1441" i="6"/>
  <c r="BE1437" i="6"/>
  <c r="BD1437" i="6"/>
  <c r="BE1433" i="6"/>
  <c r="BD1433" i="6"/>
  <c r="BE1429" i="6"/>
  <c r="BD1429" i="6"/>
  <c r="BE1425" i="6"/>
  <c r="BD1425" i="6"/>
  <c r="BE1421" i="6"/>
  <c r="BD1421" i="6"/>
  <c r="BE1417" i="6"/>
  <c r="BD1417" i="6"/>
  <c r="BE1413" i="6"/>
  <c r="BD1413" i="6"/>
  <c r="BE1409" i="6"/>
  <c r="BD1409" i="6"/>
  <c r="BE1405" i="6"/>
  <c r="BD1405" i="6"/>
  <c r="BE1401" i="6"/>
  <c r="BD1401" i="6"/>
  <c r="BE1397" i="6"/>
  <c r="BD1397" i="6"/>
  <c r="BE1393" i="6"/>
  <c r="BD1393" i="6"/>
  <c r="BE1389" i="6"/>
  <c r="BD1389" i="6"/>
  <c r="BE1385" i="6"/>
  <c r="BD1385" i="6"/>
  <c r="BE1381" i="6"/>
  <c r="BD1381" i="6"/>
  <c r="BE1377" i="6"/>
  <c r="BD1377" i="6"/>
  <c r="BE1373" i="6"/>
  <c r="BD1373" i="6"/>
  <c r="BE1369" i="6"/>
  <c r="BD1369" i="6"/>
  <c r="BE1365" i="6"/>
  <c r="BD1365" i="6"/>
  <c r="BE1361" i="6"/>
  <c r="BD1361" i="6"/>
  <c r="BE1357" i="6"/>
  <c r="BD1357" i="6"/>
  <c r="BE1353" i="6"/>
  <c r="BD1353" i="6"/>
  <c r="BE1349" i="6"/>
  <c r="BD1349" i="6"/>
  <c r="BE1345" i="6"/>
  <c r="BD1345" i="6"/>
  <c r="BE1341" i="6"/>
  <c r="BD1341" i="6"/>
  <c r="BE1337" i="6"/>
  <c r="BD1337" i="6"/>
  <c r="BE1333" i="6"/>
  <c r="BD1333" i="6"/>
  <c r="BE1329" i="6"/>
  <c r="BD1329" i="6"/>
  <c r="BE1325" i="6"/>
  <c r="BD1325" i="6"/>
  <c r="BE1321" i="6"/>
  <c r="BD1321" i="6"/>
  <c r="BE1317" i="6"/>
  <c r="BD1317" i="6"/>
  <c r="BE1313" i="6"/>
  <c r="BD1313" i="6"/>
  <c r="BE1309" i="6"/>
  <c r="BD1309" i="6"/>
  <c r="BE1305" i="6"/>
  <c r="BD1305" i="6"/>
  <c r="BE1301" i="6"/>
  <c r="BD1301" i="6"/>
  <c r="BE1297" i="6"/>
  <c r="BD1297" i="6"/>
  <c r="BE1293" i="6"/>
  <c r="BD1293" i="6"/>
  <c r="BE1289" i="6"/>
  <c r="BD1289" i="6"/>
  <c r="BE1285" i="6"/>
  <c r="BD1285" i="6"/>
  <c r="BE1281" i="6"/>
  <c r="BD1281" i="6"/>
  <c r="BE1277" i="6"/>
  <c r="BD1277" i="6"/>
  <c r="BE1273" i="6"/>
  <c r="BD1273" i="6"/>
  <c r="BE1269" i="6"/>
  <c r="BD1269" i="6"/>
  <c r="BE1265" i="6"/>
  <c r="BD1265" i="6"/>
  <c r="BE1261" i="6"/>
  <c r="BD1261" i="6"/>
  <c r="BE1257" i="6"/>
  <c r="BD1257" i="6"/>
  <c r="BE1253" i="6"/>
  <c r="BD1253" i="6"/>
  <c r="BE1249" i="6"/>
  <c r="BD1249" i="6"/>
  <c r="BE1245" i="6"/>
  <c r="BD1245" i="6"/>
  <c r="BE1241" i="6"/>
  <c r="BD1241" i="6"/>
  <c r="BE1237" i="6"/>
  <c r="BD1237" i="6"/>
  <c r="BE1233" i="6"/>
  <c r="BD1233" i="6"/>
  <c r="BE1229" i="6"/>
  <c r="BD1229" i="6"/>
  <c r="BE1225" i="6"/>
  <c r="BD1225" i="6"/>
  <c r="BE1221" i="6"/>
  <c r="BD1221" i="6"/>
  <c r="BE1217" i="6"/>
  <c r="BD1217" i="6"/>
  <c r="BE1213" i="6"/>
  <c r="BD1213" i="6"/>
  <c r="BE1209" i="6"/>
  <c r="BD1209" i="6"/>
  <c r="BE1205" i="6"/>
  <c r="BD1205" i="6"/>
  <c r="BE1201" i="6"/>
  <c r="BD1201" i="6"/>
  <c r="BE1197" i="6"/>
  <c r="BD1197" i="6"/>
  <c r="BE1193" i="6"/>
  <c r="BD1193" i="6"/>
  <c r="BE1189" i="6"/>
  <c r="BD1189" i="6"/>
  <c r="BE1185" i="6"/>
  <c r="BD1185" i="6"/>
  <c r="BE1181" i="6"/>
  <c r="BD1181" i="6"/>
  <c r="BE1177" i="6"/>
  <c r="BD1177" i="6"/>
  <c r="BE1173" i="6"/>
  <c r="BD1173" i="6"/>
  <c r="BE1169" i="6"/>
  <c r="BD1169" i="6"/>
  <c r="BE1165" i="6"/>
  <c r="BD1165" i="6"/>
  <c r="BE1161" i="6"/>
  <c r="BD1161" i="6"/>
  <c r="BE1157" i="6"/>
  <c r="BD1157" i="6"/>
  <c r="BE1153" i="6"/>
  <c r="BD1153" i="6"/>
  <c r="BE1149" i="6"/>
  <c r="BD1149" i="6"/>
  <c r="BE1145" i="6"/>
  <c r="BD1145" i="6"/>
  <c r="BE1141" i="6"/>
  <c r="BD1141" i="6"/>
  <c r="BE1137" i="6"/>
  <c r="BD1137" i="6"/>
  <c r="BE1133" i="6"/>
  <c r="BD1133" i="6"/>
  <c r="BE1129" i="6"/>
  <c r="BD1129" i="6"/>
  <c r="BE1125" i="6"/>
  <c r="BD1125" i="6"/>
  <c r="BE1121" i="6"/>
  <c r="BD1121" i="6"/>
  <c r="BE1117" i="6"/>
  <c r="BD1117" i="6"/>
  <c r="BE1113" i="6"/>
  <c r="BD1113" i="6"/>
  <c r="BE1109" i="6"/>
  <c r="BD1109" i="6"/>
  <c r="BE1105" i="6"/>
  <c r="BD1105" i="6"/>
  <c r="BE1101" i="6"/>
  <c r="BD1101" i="6"/>
  <c r="BE1097" i="6"/>
  <c r="BD1097" i="6"/>
  <c r="BE1093" i="6"/>
  <c r="BD1093" i="6"/>
  <c r="BE1089" i="6"/>
  <c r="BD1089" i="6"/>
  <c r="BE1085" i="6"/>
  <c r="BD1085" i="6"/>
  <c r="BE1081" i="6"/>
  <c r="BD1081" i="6"/>
  <c r="BE1077" i="6"/>
  <c r="BD1077" i="6"/>
  <c r="BE1073" i="6"/>
  <c r="BD1073" i="6"/>
  <c r="BE1069" i="6"/>
  <c r="BD1069" i="6"/>
  <c r="BE1065" i="6"/>
  <c r="BD1065" i="6"/>
  <c r="BE1061" i="6"/>
  <c r="BD1061" i="6"/>
  <c r="BE1057" i="6"/>
  <c r="BD1057" i="6"/>
  <c r="BE1053" i="6"/>
  <c r="BD1053" i="6"/>
  <c r="BE1049" i="6"/>
  <c r="BD1049" i="6"/>
  <c r="BE1045" i="6"/>
  <c r="BD1045" i="6"/>
  <c r="BE1041" i="6"/>
  <c r="BD1041" i="6"/>
  <c r="BE1037" i="6"/>
  <c r="BD1037" i="6"/>
  <c r="BE1033" i="6"/>
  <c r="BD1033" i="6"/>
  <c r="BE1029" i="6"/>
  <c r="BD1029" i="6"/>
  <c r="BE1025" i="6"/>
  <c r="BD1025" i="6"/>
  <c r="BE1021" i="6"/>
  <c r="BD1021" i="6"/>
  <c r="BE1017" i="6"/>
  <c r="BD1017" i="6"/>
  <c r="BE1013" i="6"/>
  <c r="BD1013" i="6"/>
  <c r="BE1009" i="6"/>
  <c r="BD1009" i="6"/>
  <c r="BE1005" i="6"/>
  <c r="BD1005" i="6"/>
  <c r="BE1001" i="6"/>
  <c r="BD1001" i="6"/>
  <c r="BE997" i="6"/>
  <c r="BD997" i="6"/>
  <c r="BE993" i="6"/>
  <c r="BD993" i="6"/>
  <c r="BE989" i="6"/>
  <c r="BD989" i="6"/>
  <c r="BE985" i="6"/>
  <c r="BD985" i="6"/>
  <c r="BE981" i="6"/>
  <c r="BD981" i="6"/>
  <c r="BE977" i="6"/>
  <c r="BD977" i="6"/>
  <c r="BE973" i="6"/>
  <c r="BD973" i="6"/>
  <c r="BE969" i="6"/>
  <c r="BD969" i="6"/>
  <c r="BE965" i="6"/>
  <c r="BD965" i="6"/>
  <c r="BE961" i="6"/>
  <c r="BD961" i="6"/>
  <c r="BE957" i="6"/>
  <c r="BD957" i="6"/>
  <c r="BE953" i="6"/>
  <c r="BD953" i="6"/>
  <c r="BE949" i="6"/>
  <c r="BD949" i="6"/>
  <c r="BE945" i="6"/>
  <c r="BD945" i="6"/>
  <c r="BE941" i="6"/>
  <c r="BD941" i="6"/>
  <c r="BE937" i="6"/>
  <c r="BD937" i="6"/>
  <c r="BE933" i="6"/>
  <c r="BD933" i="6"/>
  <c r="BE929" i="6"/>
  <c r="BD929" i="6"/>
  <c r="BE925" i="6"/>
  <c r="BD925" i="6"/>
  <c r="BE921" i="6"/>
  <c r="BD921" i="6"/>
  <c r="BE917" i="6"/>
  <c r="BD917" i="6"/>
  <c r="BE913" i="6"/>
  <c r="BD913" i="6"/>
  <c r="BE909" i="6"/>
  <c r="BD909" i="6"/>
  <c r="BE905" i="6"/>
  <c r="BD905" i="6"/>
  <c r="BE901" i="6"/>
  <c r="BD901" i="6"/>
  <c r="BE897" i="6"/>
  <c r="BD897" i="6"/>
  <c r="BE893" i="6"/>
  <c r="BD893" i="6"/>
  <c r="BE889" i="6"/>
  <c r="BD889" i="6"/>
  <c r="BE885" i="6"/>
  <c r="BD885" i="6"/>
  <c r="BE881" i="6"/>
  <c r="BD881" i="6"/>
  <c r="BE877" i="6"/>
  <c r="BD877" i="6"/>
  <c r="BE873" i="6"/>
  <c r="BD873" i="6"/>
  <c r="BE869" i="6"/>
  <c r="BD869" i="6"/>
  <c r="BE865" i="6"/>
  <c r="BD865" i="6"/>
  <c r="BE861" i="6"/>
  <c r="BD861" i="6"/>
  <c r="BE857" i="6"/>
  <c r="BD857" i="6"/>
  <c r="BE853" i="6"/>
  <c r="BD853" i="6"/>
  <c r="BE849" i="6"/>
  <c r="BD849" i="6"/>
  <c r="BE845" i="6"/>
  <c r="BD845" i="6"/>
  <c r="BE841" i="6"/>
  <c r="BD841" i="6"/>
  <c r="BE837" i="6"/>
  <c r="BD837" i="6"/>
  <c r="BE833" i="6"/>
  <c r="BD833" i="6"/>
  <c r="BE829" i="6"/>
  <c r="BD829" i="6"/>
  <c r="BE825" i="6"/>
  <c r="BD825" i="6"/>
  <c r="BE821" i="6"/>
  <c r="BD821" i="6"/>
  <c r="BE817" i="6"/>
  <c r="BD817" i="6"/>
  <c r="BE813" i="6"/>
  <c r="BD813" i="6"/>
  <c r="BE809" i="6"/>
  <c r="BD809" i="6"/>
  <c r="BE805" i="6"/>
  <c r="BD805" i="6"/>
  <c r="BE801" i="6"/>
  <c r="BD801" i="6"/>
  <c r="BE797" i="6"/>
  <c r="BD797" i="6"/>
  <c r="BE793" i="6"/>
  <c r="BD793" i="6"/>
  <c r="BE789" i="6"/>
  <c r="BD789" i="6"/>
  <c r="BE785" i="6"/>
  <c r="BD785" i="6"/>
  <c r="BE781" i="6"/>
  <c r="BD781" i="6"/>
  <c r="BE777" i="6"/>
  <c r="BD777" i="6"/>
  <c r="BE773" i="6"/>
  <c r="BD773" i="6"/>
  <c r="BE769" i="6"/>
  <c r="BD769" i="6"/>
  <c r="BE765" i="6"/>
  <c r="BD765" i="6"/>
  <c r="BE761" i="6"/>
  <c r="BD761" i="6"/>
  <c r="BE757" i="6"/>
  <c r="BD757" i="6"/>
  <c r="BE753" i="6"/>
  <c r="BD753" i="6"/>
  <c r="BE749" i="6"/>
  <c r="BD749" i="6"/>
  <c r="BE745" i="6"/>
  <c r="BD745" i="6"/>
  <c r="BE741" i="6"/>
  <c r="BD741" i="6"/>
  <c r="BE737" i="6"/>
  <c r="BD737" i="6"/>
  <c r="BE733" i="6"/>
  <c r="BD733" i="6"/>
  <c r="BE729" i="6"/>
  <c r="BD729" i="6"/>
  <c r="BE725" i="6"/>
  <c r="BD725" i="6"/>
  <c r="BE721" i="6"/>
  <c r="BD721" i="6"/>
  <c r="BE717" i="6"/>
  <c r="BD717" i="6"/>
  <c r="BE713" i="6"/>
  <c r="BD713" i="6"/>
  <c r="BE709" i="6"/>
  <c r="BD709" i="6"/>
  <c r="BD1459" i="6"/>
  <c r="BD1443" i="6"/>
  <c r="BD1427" i="6"/>
  <c r="BD1411" i="6"/>
  <c r="BD1395" i="6"/>
  <c r="BD1379" i="6"/>
  <c r="BD1363" i="6"/>
  <c r="BD1347" i="6"/>
  <c r="BD1331" i="6"/>
  <c r="BD1315" i="6"/>
  <c r="BD1299" i="6"/>
  <c r="BD1283" i="6"/>
  <c r="BD1267" i="6"/>
  <c r="BD1251" i="6"/>
  <c r="BD1235" i="6"/>
  <c r="BD1219" i="6"/>
  <c r="BD1203" i="6"/>
  <c r="BD1187" i="6"/>
  <c r="BD1171" i="6"/>
  <c r="BD1155" i="6"/>
  <c r="BD1139" i="6"/>
  <c r="BD1123" i="6"/>
  <c r="BD1107" i="6"/>
  <c r="BD1084" i="6"/>
  <c r="BD1052" i="6"/>
  <c r="BD1020" i="6"/>
  <c r="BD988" i="6"/>
  <c r="BD956" i="6"/>
  <c r="BE1464" i="6"/>
  <c r="BD1464" i="6"/>
  <c r="BE1448" i="6"/>
  <c r="BD1448" i="6"/>
  <c r="BE1432" i="6"/>
  <c r="BD1432" i="6"/>
  <c r="BE1416" i="6"/>
  <c r="BD1416" i="6"/>
  <c r="BE1400" i="6"/>
  <c r="BD1400" i="6"/>
  <c r="BE1384" i="6"/>
  <c r="BD1384" i="6"/>
  <c r="BE1368" i="6"/>
  <c r="BD1368" i="6"/>
  <c r="BE1352" i="6"/>
  <c r="BD1352" i="6"/>
  <c r="BE1336" i="6"/>
  <c r="BD1336" i="6"/>
  <c r="BE1320" i="6"/>
  <c r="BD1320" i="6"/>
  <c r="BE1304" i="6"/>
  <c r="BD1304" i="6"/>
  <c r="BE1288" i="6"/>
  <c r="BD1288" i="6"/>
  <c r="BE1272" i="6"/>
  <c r="BD1272" i="6"/>
  <c r="BE1256" i="6"/>
  <c r="BD1256" i="6"/>
  <c r="BE1236" i="6"/>
  <c r="BD1236" i="6"/>
  <c r="BE1216" i="6"/>
  <c r="BD1216" i="6"/>
  <c r="BE1200" i="6"/>
  <c r="BD1200" i="6"/>
  <c r="BE1184" i="6"/>
  <c r="BD1184" i="6"/>
  <c r="BE1168" i="6"/>
  <c r="BD1168" i="6"/>
  <c r="BE1152" i="6"/>
  <c r="BD1152" i="6"/>
  <c r="BE1136" i="6"/>
  <c r="BD1136" i="6"/>
  <c r="BE1116" i="6"/>
  <c r="BD1116" i="6"/>
  <c r="BE1080" i="6"/>
  <c r="BD1080" i="6"/>
  <c r="BE1064" i="6"/>
  <c r="BD1064" i="6"/>
  <c r="BE1024" i="6"/>
  <c r="BD1024" i="6"/>
  <c r="BE1016" i="6"/>
  <c r="BD1016" i="6"/>
  <c r="BE1008" i="6"/>
  <c r="BD1008" i="6"/>
  <c r="BE1000" i="6"/>
  <c r="BD1000" i="6"/>
  <c r="BE992" i="6"/>
  <c r="BD992" i="6"/>
  <c r="BE984" i="6"/>
  <c r="BD984" i="6"/>
  <c r="BE968" i="6"/>
  <c r="BD968" i="6"/>
  <c r="BE960" i="6"/>
  <c r="BD960" i="6"/>
  <c r="BE952" i="6"/>
  <c r="BD952" i="6"/>
  <c r="BE944" i="6"/>
  <c r="BD944" i="6"/>
  <c r="BE936" i="6"/>
  <c r="BD936" i="6"/>
  <c r="BE932" i="6"/>
  <c r="BD932" i="6"/>
  <c r="BE928" i="6"/>
  <c r="BD928" i="6"/>
  <c r="BE924" i="6"/>
  <c r="BD924" i="6"/>
  <c r="BE920" i="6"/>
  <c r="BD920" i="6"/>
  <c r="BE916" i="6"/>
  <c r="BD916" i="6"/>
  <c r="BE912" i="6"/>
  <c r="BD912" i="6"/>
  <c r="BE908" i="6"/>
  <c r="BD908" i="6"/>
  <c r="BE904" i="6"/>
  <c r="BD904" i="6"/>
  <c r="BE900" i="6"/>
  <c r="BD900" i="6"/>
  <c r="BE896" i="6"/>
  <c r="BD896" i="6"/>
  <c r="BE892" i="6"/>
  <c r="BD892" i="6"/>
  <c r="BE888" i="6"/>
  <c r="BD888" i="6"/>
  <c r="BE884" i="6"/>
  <c r="BD884" i="6"/>
  <c r="BE880" i="6"/>
  <c r="BD880" i="6"/>
  <c r="BE876" i="6"/>
  <c r="BD876" i="6"/>
  <c r="BE872" i="6"/>
  <c r="BD872" i="6"/>
  <c r="BE868" i="6"/>
  <c r="BD868" i="6"/>
  <c r="BE864" i="6"/>
  <c r="BD864" i="6"/>
  <c r="BE860" i="6"/>
  <c r="BD860" i="6"/>
  <c r="BE856" i="6"/>
  <c r="BD856" i="6"/>
  <c r="BE852" i="6"/>
  <c r="BD852" i="6"/>
  <c r="BE848" i="6"/>
  <c r="BD848" i="6"/>
  <c r="BE844" i="6"/>
  <c r="BD844" i="6"/>
  <c r="BE840" i="6"/>
  <c r="BD840" i="6"/>
  <c r="BE836" i="6"/>
  <c r="BD836" i="6"/>
  <c r="BE832" i="6"/>
  <c r="BD832" i="6"/>
  <c r="BE828" i="6"/>
  <c r="BD828" i="6"/>
  <c r="BE824" i="6"/>
  <c r="BD824" i="6"/>
  <c r="BE820" i="6"/>
  <c r="BD820" i="6"/>
  <c r="BE816" i="6"/>
  <c r="BD816" i="6"/>
  <c r="BE812" i="6"/>
  <c r="BD812" i="6"/>
  <c r="BE808" i="6"/>
  <c r="BD808" i="6"/>
  <c r="BE804" i="6"/>
  <c r="BD804" i="6"/>
  <c r="BE800" i="6"/>
  <c r="BD800" i="6"/>
  <c r="BE796" i="6"/>
  <c r="BD796" i="6"/>
  <c r="BE792" i="6"/>
  <c r="BD792" i="6"/>
  <c r="BE788" i="6"/>
  <c r="BD788" i="6"/>
  <c r="BE784" i="6"/>
  <c r="BD784" i="6"/>
  <c r="BE780" i="6"/>
  <c r="BD780" i="6"/>
  <c r="BE776" i="6"/>
  <c r="BD776" i="6"/>
  <c r="BE772" i="6"/>
  <c r="BD772" i="6"/>
  <c r="BE768" i="6"/>
  <c r="BD768" i="6"/>
  <c r="BE764" i="6"/>
  <c r="BD764" i="6"/>
  <c r="BE760" i="6"/>
  <c r="BD760" i="6"/>
  <c r="BE756" i="6"/>
  <c r="BD756" i="6"/>
  <c r="BE752" i="6"/>
  <c r="BD752" i="6"/>
  <c r="BE748" i="6"/>
  <c r="BD748" i="6"/>
  <c r="BE744" i="6"/>
  <c r="BD744" i="6"/>
  <c r="BE740" i="6"/>
  <c r="BD740" i="6"/>
  <c r="BE736" i="6"/>
  <c r="BD736" i="6"/>
  <c r="BE732" i="6"/>
  <c r="BD732" i="6"/>
  <c r="BE728" i="6"/>
  <c r="BD728" i="6"/>
  <c r="BE724" i="6"/>
  <c r="BD724" i="6"/>
  <c r="BE720" i="6"/>
  <c r="BD720" i="6"/>
  <c r="BE716" i="6"/>
  <c r="BD716" i="6"/>
  <c r="BE712" i="6"/>
  <c r="BD712" i="6"/>
  <c r="BE708" i="6"/>
  <c r="BD708" i="6"/>
  <c r="BE704" i="6"/>
  <c r="BD704" i="6"/>
  <c r="BE700" i="6"/>
  <c r="BD700" i="6"/>
  <c r="BE696" i="6"/>
  <c r="BD696" i="6"/>
  <c r="BE692" i="6"/>
  <c r="BD692" i="6"/>
  <c r="BE688" i="6"/>
  <c r="BD688" i="6"/>
  <c r="BE684" i="6"/>
  <c r="BD684" i="6"/>
  <c r="BE680" i="6"/>
  <c r="BD680" i="6"/>
  <c r="BE676" i="6"/>
  <c r="BD676" i="6"/>
  <c r="BE672" i="6"/>
  <c r="BD672" i="6"/>
  <c r="BE668" i="6"/>
  <c r="BD668" i="6"/>
  <c r="BE664" i="6"/>
  <c r="BD664" i="6"/>
  <c r="BE660" i="6"/>
  <c r="BD660" i="6"/>
  <c r="BE656" i="6"/>
  <c r="BD656" i="6"/>
  <c r="BE652" i="6"/>
  <c r="BD652" i="6"/>
  <c r="BE648" i="6"/>
  <c r="BD648" i="6"/>
  <c r="BE644" i="6"/>
  <c r="BD644" i="6"/>
  <c r="BE640" i="6"/>
  <c r="BD640" i="6"/>
  <c r="BE636" i="6"/>
  <c r="BD636" i="6"/>
  <c r="BE632" i="6"/>
  <c r="BD632" i="6"/>
  <c r="BE628" i="6"/>
  <c r="BD628" i="6"/>
  <c r="BE624" i="6"/>
  <c r="BD624" i="6"/>
  <c r="BE620" i="6"/>
  <c r="BD620" i="6"/>
  <c r="BE616" i="6"/>
  <c r="BD616" i="6"/>
  <c r="BE612" i="6"/>
  <c r="BD612" i="6"/>
  <c r="BE608" i="6"/>
  <c r="BD608" i="6"/>
  <c r="BE604" i="6"/>
  <c r="BD604" i="6"/>
  <c r="BE600" i="6"/>
  <c r="BD600" i="6"/>
  <c r="BE596" i="6"/>
  <c r="BD596" i="6"/>
  <c r="BE592" i="6"/>
  <c r="BD592" i="6"/>
  <c r="BE588" i="6"/>
  <c r="BD588" i="6"/>
  <c r="BE584" i="6"/>
  <c r="BD584" i="6"/>
  <c r="BE580" i="6"/>
  <c r="BD580" i="6"/>
  <c r="BE576" i="6"/>
  <c r="BD576" i="6"/>
  <c r="BE572" i="6"/>
  <c r="BD572" i="6"/>
  <c r="BE568" i="6"/>
  <c r="BD568" i="6"/>
  <c r="BE564" i="6"/>
  <c r="BD564" i="6"/>
  <c r="BE560" i="6"/>
  <c r="BD560" i="6"/>
  <c r="BE556" i="6"/>
  <c r="BD556" i="6"/>
  <c r="BE552" i="6"/>
  <c r="BD552" i="6"/>
  <c r="BE548" i="6"/>
  <c r="BD548" i="6"/>
  <c r="BE544" i="6"/>
  <c r="BD544" i="6"/>
  <c r="BE540" i="6"/>
  <c r="BD540" i="6"/>
  <c r="BE536" i="6"/>
  <c r="BD536" i="6"/>
  <c r="BE532" i="6"/>
  <c r="BD532" i="6"/>
  <c r="BE528" i="6"/>
  <c r="BD528" i="6"/>
  <c r="BE524" i="6"/>
  <c r="BD524" i="6"/>
  <c r="BE520" i="6"/>
  <c r="BD520" i="6"/>
  <c r="BE516" i="6"/>
  <c r="BD516" i="6"/>
  <c r="BE512" i="6"/>
  <c r="BD512" i="6"/>
  <c r="BE508" i="6"/>
  <c r="BD508" i="6"/>
  <c r="BE504" i="6"/>
  <c r="BD504" i="6"/>
  <c r="BE500" i="6"/>
  <c r="BD500" i="6"/>
  <c r="BE496" i="6"/>
  <c r="BD496" i="6"/>
  <c r="BE492" i="6"/>
  <c r="BD492" i="6"/>
  <c r="BE488" i="6"/>
  <c r="BD488" i="6"/>
  <c r="BE484" i="6"/>
  <c r="BD484" i="6"/>
  <c r="BE480" i="6"/>
  <c r="BD480" i="6"/>
  <c r="BE476" i="6"/>
  <c r="BD476" i="6"/>
  <c r="BE472" i="6"/>
  <c r="BD472" i="6"/>
  <c r="BE468" i="6"/>
  <c r="BD468" i="6"/>
  <c r="BE464" i="6"/>
  <c r="BD464" i="6"/>
  <c r="BE460" i="6"/>
  <c r="BD460" i="6"/>
  <c r="BE456" i="6"/>
  <c r="BD456" i="6"/>
  <c r="BE452" i="6"/>
  <c r="BD452" i="6"/>
  <c r="BE448" i="6"/>
  <c r="BD448" i="6"/>
  <c r="BE444" i="6"/>
  <c r="BD444" i="6"/>
  <c r="BE440" i="6"/>
  <c r="BD440" i="6"/>
  <c r="BE436" i="6"/>
  <c r="BD436" i="6"/>
  <c r="BE432" i="6"/>
  <c r="BD432" i="6"/>
  <c r="BE428" i="6"/>
  <c r="BD428" i="6"/>
  <c r="BE424" i="6"/>
  <c r="BD424" i="6"/>
  <c r="BE420" i="6"/>
  <c r="BD420" i="6"/>
  <c r="BE416" i="6"/>
  <c r="BD416" i="6"/>
  <c r="BE412" i="6"/>
  <c r="BD412" i="6"/>
  <c r="BE408" i="6"/>
  <c r="BD408" i="6"/>
  <c r="BE404" i="6"/>
  <c r="BD404" i="6"/>
  <c r="BE400" i="6"/>
  <c r="BD400" i="6"/>
  <c r="BE396" i="6"/>
  <c r="BD396" i="6"/>
  <c r="BE392" i="6"/>
  <c r="BD392" i="6"/>
  <c r="BE388" i="6"/>
  <c r="BD388" i="6"/>
  <c r="BE384" i="6"/>
  <c r="BD384" i="6"/>
  <c r="BE380" i="6"/>
  <c r="BD380" i="6"/>
  <c r="BE376" i="6"/>
  <c r="BD376" i="6"/>
  <c r="BE372" i="6"/>
  <c r="BD372" i="6"/>
  <c r="BE368" i="6"/>
  <c r="BD368" i="6"/>
  <c r="BE364" i="6"/>
  <c r="BD364" i="6"/>
  <c r="BE360" i="6"/>
  <c r="BD360" i="6"/>
  <c r="BE356" i="6"/>
  <c r="BD356" i="6"/>
  <c r="BE352" i="6"/>
  <c r="BD352" i="6"/>
  <c r="BE348" i="6"/>
  <c r="BD348" i="6"/>
  <c r="BE344" i="6"/>
  <c r="BD344" i="6"/>
  <c r="BE340" i="6"/>
  <c r="BD340" i="6"/>
  <c r="BE336" i="6"/>
  <c r="BD336" i="6"/>
  <c r="BE332" i="6"/>
  <c r="BD332" i="6"/>
  <c r="BE328" i="6"/>
  <c r="BD328" i="6"/>
  <c r="BE324" i="6"/>
  <c r="BD324" i="6"/>
  <c r="BE320" i="6"/>
  <c r="BD320" i="6"/>
  <c r="BE316" i="6"/>
  <c r="BD316" i="6"/>
  <c r="BE312" i="6"/>
  <c r="BD312" i="6"/>
  <c r="BE308" i="6"/>
  <c r="BD308" i="6"/>
  <c r="BE304" i="6"/>
  <c r="BD304" i="6"/>
  <c r="BE300" i="6"/>
  <c r="BD300" i="6"/>
  <c r="BE296" i="6"/>
  <c r="BD296" i="6"/>
  <c r="BE292" i="6"/>
  <c r="BD292" i="6"/>
  <c r="BE288" i="6"/>
  <c r="BD288" i="6"/>
  <c r="BE284" i="6"/>
  <c r="BD284" i="6"/>
  <c r="BE280" i="6"/>
  <c r="BD280" i="6"/>
  <c r="BE276" i="6"/>
  <c r="BD276" i="6"/>
  <c r="BE272" i="6"/>
  <c r="BD272" i="6"/>
  <c r="BE268" i="6"/>
  <c r="BD268" i="6"/>
  <c r="BE264" i="6"/>
  <c r="BD264" i="6"/>
  <c r="BE260" i="6"/>
  <c r="BD260" i="6"/>
  <c r="BE256" i="6"/>
  <c r="BD256" i="6"/>
  <c r="BE252" i="6"/>
  <c r="BD252" i="6"/>
  <c r="BE248" i="6"/>
  <c r="BD248" i="6"/>
  <c r="BE244" i="6"/>
  <c r="BD244" i="6"/>
  <c r="BE240" i="6"/>
  <c r="BD240" i="6"/>
  <c r="BE236" i="6"/>
  <c r="BD236" i="6"/>
  <c r="BE232" i="6"/>
  <c r="BD232" i="6"/>
  <c r="BE228" i="6"/>
  <c r="BD228" i="6"/>
  <c r="BE224" i="6"/>
  <c r="BD224" i="6"/>
  <c r="BE220" i="6"/>
  <c r="BD220" i="6"/>
  <c r="BE216" i="6"/>
  <c r="BD216" i="6"/>
  <c r="BE212" i="6"/>
  <c r="BD212" i="6"/>
  <c r="BE208" i="6"/>
  <c r="BD208" i="6"/>
  <c r="BE204" i="6"/>
  <c r="BD204" i="6"/>
  <c r="BE200" i="6"/>
  <c r="BD200" i="6"/>
  <c r="BE196" i="6"/>
  <c r="BD196" i="6"/>
  <c r="BE192" i="6"/>
  <c r="BD192" i="6"/>
  <c r="BE188" i="6"/>
  <c r="BD188" i="6"/>
  <c r="BE184" i="6"/>
  <c r="BD184" i="6"/>
  <c r="BE180" i="6"/>
  <c r="BD180" i="6"/>
  <c r="BE176" i="6"/>
  <c r="BD176" i="6"/>
  <c r="BE172" i="6"/>
  <c r="BD172" i="6"/>
  <c r="BE168" i="6"/>
  <c r="BD168" i="6"/>
  <c r="BE164" i="6"/>
  <c r="BD164" i="6"/>
  <c r="BE160" i="6"/>
  <c r="BD160" i="6"/>
  <c r="BE156" i="6"/>
  <c r="BD156" i="6"/>
  <c r="BE152" i="6"/>
  <c r="BD152" i="6"/>
  <c r="BE148" i="6"/>
  <c r="BD148" i="6"/>
  <c r="BE144" i="6"/>
  <c r="BD144" i="6"/>
  <c r="BE140" i="6"/>
  <c r="BD140" i="6"/>
  <c r="BE136" i="6"/>
  <c r="BD136" i="6"/>
  <c r="BE132" i="6"/>
  <c r="BD132" i="6"/>
  <c r="BE128" i="6"/>
  <c r="BD128" i="6"/>
  <c r="BE124" i="6"/>
  <c r="BD124" i="6"/>
  <c r="BE120" i="6"/>
  <c r="BD120" i="6"/>
  <c r="BE116" i="6"/>
  <c r="BD116" i="6"/>
  <c r="BE112" i="6"/>
  <c r="BD112" i="6"/>
  <c r="BE108" i="6"/>
  <c r="BD108" i="6"/>
  <c r="BE104" i="6"/>
  <c r="BD104" i="6"/>
  <c r="BE100" i="6"/>
  <c r="BD100" i="6"/>
  <c r="BE96" i="6"/>
  <c r="BD96" i="6"/>
  <c r="BE92" i="6"/>
  <c r="BD92" i="6"/>
  <c r="BE88" i="6"/>
  <c r="BD88" i="6"/>
  <c r="BE84" i="6"/>
  <c r="BD84" i="6"/>
  <c r="BE80" i="6"/>
  <c r="BD80" i="6"/>
  <c r="BE76" i="6"/>
  <c r="BD76" i="6"/>
  <c r="BE72" i="6"/>
  <c r="BD72" i="6"/>
  <c r="BE68" i="6"/>
  <c r="BD68" i="6"/>
  <c r="BE64" i="6"/>
  <c r="BD64" i="6"/>
  <c r="BE60" i="6"/>
  <c r="BD60" i="6"/>
  <c r="BE56" i="6"/>
  <c r="BD56" i="6"/>
  <c r="BE52" i="6"/>
  <c r="BD52" i="6"/>
  <c r="BE48" i="6"/>
  <c r="BD48" i="6"/>
  <c r="BE44" i="6"/>
  <c r="BD44" i="6"/>
  <c r="BE40" i="6"/>
  <c r="BD40" i="6"/>
  <c r="BE36" i="6"/>
  <c r="BD36" i="6"/>
  <c r="BE32" i="6"/>
  <c r="BD32" i="6"/>
  <c r="BE28" i="6"/>
  <c r="BD28" i="6"/>
  <c r="BE24" i="6"/>
  <c r="BD24" i="6"/>
  <c r="BE20" i="6"/>
  <c r="BD20" i="6"/>
  <c r="BE16" i="6"/>
  <c r="BD16" i="6"/>
  <c r="BE12" i="6"/>
  <c r="BD12" i="6"/>
  <c r="BE8" i="6"/>
  <c r="BD8" i="6"/>
  <c r="BE4" i="6"/>
  <c r="BD4" i="6"/>
  <c r="BD1455" i="6"/>
  <c r="BD1439" i="6"/>
  <c r="BD1423" i="6"/>
  <c r="BD1407" i="6"/>
  <c r="BD1391" i="6"/>
  <c r="BD1375" i="6"/>
  <c r="BD1359" i="6"/>
  <c r="BD1343" i="6"/>
  <c r="BD1327" i="6"/>
  <c r="BD1311" i="6"/>
  <c r="BD1295" i="6"/>
  <c r="BD1279" i="6"/>
  <c r="BD1263" i="6"/>
  <c r="BD1247" i="6"/>
  <c r="BD1231" i="6"/>
  <c r="BD1215" i="6"/>
  <c r="BD1199" i="6"/>
  <c r="BD1183" i="6"/>
  <c r="BD1167" i="6"/>
  <c r="BD1151" i="6"/>
  <c r="BD1135" i="6"/>
  <c r="BD1119" i="6"/>
  <c r="BD1103" i="6"/>
  <c r="BD1076" i="6"/>
  <c r="BD1044" i="6"/>
  <c r="BD1012" i="6"/>
  <c r="BD980" i="6"/>
  <c r="BD948" i="6"/>
  <c r="BE1460" i="6"/>
  <c r="BD1460" i="6"/>
  <c r="BE1444" i="6"/>
  <c r="BD1444" i="6"/>
  <c r="BE1424" i="6"/>
  <c r="BD1424" i="6"/>
  <c r="BE1408" i="6"/>
  <c r="BD1408" i="6"/>
  <c r="BE1392" i="6"/>
  <c r="BD1392" i="6"/>
  <c r="BE1372" i="6"/>
  <c r="BD1372" i="6"/>
  <c r="BE1360" i="6"/>
  <c r="BD1360" i="6"/>
  <c r="BE1344" i="6"/>
  <c r="BD1344" i="6"/>
  <c r="BE1324" i="6"/>
  <c r="BD1324" i="6"/>
  <c r="BE1308" i="6"/>
  <c r="BD1308" i="6"/>
  <c r="BE1292" i="6"/>
  <c r="BD1292" i="6"/>
  <c r="BE1276" i="6"/>
  <c r="BD1276" i="6"/>
  <c r="BE1264" i="6"/>
  <c r="BD1264" i="6"/>
  <c r="BE1248" i="6"/>
  <c r="BD1248" i="6"/>
  <c r="BE1232" i="6"/>
  <c r="BD1232" i="6"/>
  <c r="BE1220" i="6"/>
  <c r="BD1220" i="6"/>
  <c r="BE1204" i="6"/>
  <c r="BD1204" i="6"/>
  <c r="BE1188" i="6"/>
  <c r="BD1188" i="6"/>
  <c r="BE1176" i="6"/>
  <c r="BD1176" i="6"/>
  <c r="BE1160" i="6"/>
  <c r="BD1160" i="6"/>
  <c r="BE1144" i="6"/>
  <c r="BD1144" i="6"/>
  <c r="BE1128" i="6"/>
  <c r="BD1128" i="6"/>
  <c r="BE1112" i="6"/>
  <c r="BD1112" i="6"/>
  <c r="BE1100" i="6"/>
  <c r="BD1100" i="6"/>
  <c r="BE1072" i="6"/>
  <c r="BD1072" i="6"/>
  <c r="BE1032" i="6"/>
  <c r="BD1032" i="6"/>
  <c r="BE1095" i="6"/>
  <c r="BD1095" i="6"/>
  <c r="BE1091" i="6"/>
  <c r="BD1091" i="6"/>
  <c r="BE1087" i="6"/>
  <c r="BD1087" i="6"/>
  <c r="BE1083" i="6"/>
  <c r="BD1083" i="6"/>
  <c r="BE1079" i="6"/>
  <c r="BD1079" i="6"/>
  <c r="BE1075" i="6"/>
  <c r="BD1075" i="6"/>
  <c r="BE1071" i="6"/>
  <c r="BD1071" i="6"/>
  <c r="BE1067" i="6"/>
  <c r="BD1067" i="6"/>
  <c r="BE1063" i="6"/>
  <c r="BD1063" i="6"/>
  <c r="BE1059" i="6"/>
  <c r="BD1059" i="6"/>
  <c r="BE1055" i="6"/>
  <c r="BD1055" i="6"/>
  <c r="BE1051" i="6"/>
  <c r="BD1051" i="6"/>
  <c r="BE1047" i="6"/>
  <c r="BD1047" i="6"/>
  <c r="BE1043" i="6"/>
  <c r="BD1043" i="6"/>
  <c r="BE1039" i="6"/>
  <c r="BD1039" i="6"/>
  <c r="BE1035" i="6"/>
  <c r="BD1035" i="6"/>
  <c r="BE1031" i="6"/>
  <c r="BD1031" i="6"/>
  <c r="BE1027" i="6"/>
  <c r="BD1027" i="6"/>
  <c r="BE1023" i="6"/>
  <c r="BD1023" i="6"/>
  <c r="BE1019" i="6"/>
  <c r="BD1019" i="6"/>
  <c r="BE1015" i="6"/>
  <c r="BD1015" i="6"/>
  <c r="BE1011" i="6"/>
  <c r="BD1011" i="6"/>
  <c r="BE1007" i="6"/>
  <c r="BD1007" i="6"/>
  <c r="BE1003" i="6"/>
  <c r="BD1003" i="6"/>
  <c r="BE999" i="6"/>
  <c r="BD999" i="6"/>
  <c r="BE995" i="6"/>
  <c r="BD995" i="6"/>
  <c r="BE991" i="6"/>
  <c r="BD991" i="6"/>
  <c r="BE987" i="6"/>
  <c r="BD987" i="6"/>
  <c r="BE983" i="6"/>
  <c r="BD983" i="6"/>
  <c r="BE979" i="6"/>
  <c r="BD979" i="6"/>
  <c r="BE975" i="6"/>
  <c r="BD975" i="6"/>
  <c r="BE971" i="6"/>
  <c r="BD971" i="6"/>
  <c r="BE967" i="6"/>
  <c r="BD967" i="6"/>
  <c r="BE963" i="6"/>
  <c r="BD963" i="6"/>
  <c r="BE959" i="6"/>
  <c r="BD959" i="6"/>
  <c r="BE955" i="6"/>
  <c r="BD955" i="6"/>
  <c r="BE951" i="6"/>
  <c r="BD951" i="6"/>
  <c r="BE947" i="6"/>
  <c r="BD947" i="6"/>
  <c r="BE943" i="6"/>
  <c r="BD943" i="6"/>
  <c r="BE939" i="6"/>
  <c r="BD939" i="6"/>
  <c r="BE935" i="6"/>
  <c r="BD935" i="6"/>
  <c r="BE931" i="6"/>
  <c r="BD931" i="6"/>
  <c r="BE927" i="6"/>
  <c r="BD927" i="6"/>
  <c r="BE923" i="6"/>
  <c r="BD923" i="6"/>
  <c r="BE919" i="6"/>
  <c r="BD919" i="6"/>
  <c r="BE915" i="6"/>
  <c r="BD915" i="6"/>
  <c r="BE911" i="6"/>
  <c r="BD911" i="6"/>
  <c r="BE907" i="6"/>
  <c r="BD907" i="6"/>
  <c r="BE903" i="6"/>
  <c r="BD903" i="6"/>
  <c r="BE899" i="6"/>
  <c r="BD899" i="6"/>
  <c r="BE895" i="6"/>
  <c r="BD895" i="6"/>
  <c r="BE891" i="6"/>
  <c r="BD891" i="6"/>
  <c r="BE887" i="6"/>
  <c r="BD887" i="6"/>
  <c r="BE883" i="6"/>
  <c r="BD883" i="6"/>
  <c r="BE879" i="6"/>
  <c r="BD879" i="6"/>
  <c r="BE875" i="6"/>
  <c r="BD875" i="6"/>
  <c r="BE871" i="6"/>
  <c r="BD871" i="6"/>
  <c r="BE867" i="6"/>
  <c r="BD867" i="6"/>
  <c r="BE863" i="6"/>
  <c r="BD863" i="6"/>
  <c r="BE859" i="6"/>
  <c r="BD859" i="6"/>
  <c r="BE855" i="6"/>
  <c r="BD855" i="6"/>
  <c r="BE851" i="6"/>
  <c r="BD851" i="6"/>
  <c r="BE847" i="6"/>
  <c r="BD847" i="6"/>
  <c r="BE843" i="6"/>
  <c r="BD843" i="6"/>
  <c r="BE839" i="6"/>
  <c r="BD839" i="6"/>
  <c r="BE835" i="6"/>
  <c r="BD835" i="6"/>
  <c r="BE831" i="6"/>
  <c r="BD831" i="6"/>
  <c r="BE827" i="6"/>
  <c r="BD827" i="6"/>
  <c r="BE823" i="6"/>
  <c r="BD823" i="6"/>
  <c r="BE819" i="6"/>
  <c r="BD819" i="6"/>
  <c r="BE815" i="6"/>
  <c r="BD815" i="6"/>
  <c r="BE811" i="6"/>
  <c r="BD811" i="6"/>
  <c r="BE807" i="6"/>
  <c r="BD807" i="6"/>
  <c r="BE803" i="6"/>
  <c r="BD803" i="6"/>
  <c r="BE799" i="6"/>
  <c r="BD799" i="6"/>
  <c r="BE795" i="6"/>
  <c r="BD795" i="6"/>
  <c r="BE791" i="6"/>
  <c r="BD791" i="6"/>
  <c r="BE787" i="6"/>
  <c r="BD787" i="6"/>
  <c r="BE783" i="6"/>
  <c r="BD783" i="6"/>
  <c r="BE779" i="6"/>
  <c r="BD779" i="6"/>
  <c r="BE775" i="6"/>
  <c r="BD775" i="6"/>
  <c r="BE771" i="6"/>
  <c r="BD771" i="6"/>
  <c r="BE767" i="6"/>
  <c r="BD767" i="6"/>
  <c r="BE763" i="6"/>
  <c r="BD763" i="6"/>
  <c r="BE759" i="6"/>
  <c r="BD759" i="6"/>
  <c r="BE755" i="6"/>
  <c r="BD755" i="6"/>
  <c r="BE751" i="6"/>
  <c r="BD751" i="6"/>
  <c r="BE747" i="6"/>
  <c r="BD747" i="6"/>
  <c r="BE743" i="6"/>
  <c r="BD743" i="6"/>
  <c r="BE739" i="6"/>
  <c r="BD739" i="6"/>
  <c r="BE735" i="6"/>
  <c r="BD735" i="6"/>
  <c r="BE731" i="6"/>
  <c r="BD731" i="6"/>
  <c r="BE727" i="6"/>
  <c r="BD727" i="6"/>
  <c r="BE723" i="6"/>
  <c r="BD723" i="6"/>
  <c r="BE719" i="6"/>
  <c r="BD719" i="6"/>
  <c r="BE715" i="6"/>
  <c r="BD715" i="6"/>
  <c r="BE711" i="6"/>
  <c r="BD711" i="6"/>
  <c r="BD1451" i="6"/>
  <c r="BD1435" i="6"/>
  <c r="BD1419" i="6"/>
  <c r="BD1403" i="6"/>
  <c r="BD1387" i="6"/>
  <c r="BD1371" i="6"/>
  <c r="BD1355" i="6"/>
  <c r="BD1339" i="6"/>
  <c r="BD1323" i="6"/>
  <c r="BD1307" i="6"/>
  <c r="BD1291" i="6"/>
  <c r="BD1275" i="6"/>
  <c r="BD1259" i="6"/>
  <c r="BD1243" i="6"/>
  <c r="BD1227" i="6"/>
  <c r="BD1211" i="6"/>
  <c r="BD1195" i="6"/>
  <c r="BD1179" i="6"/>
  <c r="BD1163" i="6"/>
  <c r="BD1147" i="6"/>
  <c r="BD1131" i="6"/>
  <c r="BD1115" i="6"/>
  <c r="BD1099" i="6"/>
  <c r="BD1068" i="6"/>
  <c r="BD1036" i="6"/>
  <c r="BD1004" i="6"/>
  <c r="BD972" i="6"/>
  <c r="BD940" i="6"/>
  <c r="BE1452" i="6"/>
  <c r="BD1452" i="6"/>
  <c r="BE1440" i="6"/>
  <c r="BD1440" i="6"/>
  <c r="BE1428" i="6"/>
  <c r="BD1428" i="6"/>
  <c r="BE1412" i="6"/>
  <c r="BD1412" i="6"/>
  <c r="BE1396" i="6"/>
  <c r="BD1396" i="6"/>
  <c r="BE1380" i="6"/>
  <c r="BD1380" i="6"/>
  <c r="BE1364" i="6"/>
  <c r="BD1364" i="6"/>
  <c r="BE1348" i="6"/>
  <c r="BD1348" i="6"/>
  <c r="BE1332" i="6"/>
  <c r="BD1332" i="6"/>
  <c r="BE1316" i="6"/>
  <c r="BD1316" i="6"/>
  <c r="BE1296" i="6"/>
  <c r="BD1296" i="6"/>
  <c r="BE1280" i="6"/>
  <c r="BD1280" i="6"/>
  <c r="BE1260" i="6"/>
  <c r="BD1260" i="6"/>
  <c r="BE1244" i="6"/>
  <c r="BD1244" i="6"/>
  <c r="BE1228" i="6"/>
  <c r="BD1228" i="6"/>
  <c r="BE1212" i="6"/>
  <c r="BD1212" i="6"/>
  <c r="BE1196" i="6"/>
  <c r="BD1196" i="6"/>
  <c r="BE1180" i="6"/>
  <c r="BD1180" i="6"/>
  <c r="BE1164" i="6"/>
  <c r="BD1164" i="6"/>
  <c r="BE1148" i="6"/>
  <c r="BD1148" i="6"/>
  <c r="BE1132" i="6"/>
  <c r="BD1132" i="6"/>
  <c r="BE1120" i="6"/>
  <c r="BD1120" i="6"/>
  <c r="BE1104" i="6"/>
  <c r="BD1104" i="6"/>
  <c r="BE1048" i="6"/>
  <c r="BD1048" i="6"/>
  <c r="BE1040" i="6"/>
  <c r="BD1040" i="6"/>
  <c r="BE976" i="6"/>
  <c r="BD976" i="6"/>
  <c r="BE1454" i="6"/>
  <c r="BD1454" i="6"/>
  <c r="BE1446" i="6"/>
  <c r="BD1446" i="6"/>
  <c r="BE1438" i="6"/>
  <c r="BD1438" i="6"/>
  <c r="BE1426" i="6"/>
  <c r="BD1426" i="6"/>
  <c r="BE1418" i="6"/>
  <c r="BD1418" i="6"/>
  <c r="BE1406" i="6"/>
  <c r="BD1406" i="6"/>
  <c r="BE1398" i="6"/>
  <c r="BD1398" i="6"/>
  <c r="BE1390" i="6"/>
  <c r="BD1390" i="6"/>
  <c r="BE1378" i="6"/>
  <c r="BD1378" i="6"/>
  <c r="BE1370" i="6"/>
  <c r="BD1370" i="6"/>
  <c r="BE1362" i="6"/>
  <c r="BD1362" i="6"/>
  <c r="BE1354" i="6"/>
  <c r="BD1354" i="6"/>
  <c r="BE1342" i="6"/>
  <c r="BD1342" i="6"/>
  <c r="BE1334" i="6"/>
  <c r="BD1334" i="6"/>
  <c r="BE1322" i="6"/>
  <c r="BD1322" i="6"/>
  <c r="BE1314" i="6"/>
  <c r="BD1314" i="6"/>
  <c r="BE1302" i="6"/>
  <c r="BD1302" i="6"/>
  <c r="BE1294" i="6"/>
  <c r="BD1294" i="6"/>
  <c r="BE1286" i="6"/>
  <c r="BD1286" i="6"/>
  <c r="BE1278" i="6"/>
  <c r="BD1278" i="6"/>
  <c r="BE1270" i="6"/>
  <c r="BD1270" i="6"/>
  <c r="BE1258" i="6"/>
  <c r="BD1258" i="6"/>
  <c r="BE1250" i="6"/>
  <c r="BD1250" i="6"/>
  <c r="BE1238" i="6"/>
  <c r="BD1238" i="6"/>
  <c r="BE1230" i="6"/>
  <c r="BD1230" i="6"/>
  <c r="BE1218" i="6"/>
  <c r="BD1218" i="6"/>
  <c r="BE1210" i="6"/>
  <c r="BD1210" i="6"/>
  <c r="BE1202" i="6"/>
  <c r="BD1202" i="6"/>
  <c r="BE1194" i="6"/>
  <c r="BD1194" i="6"/>
  <c r="BE1186" i="6"/>
  <c r="BD1186" i="6"/>
  <c r="BE1182" i="6"/>
  <c r="BD1182" i="6"/>
  <c r="BE1178" i="6"/>
  <c r="BD1178" i="6"/>
  <c r="BE1170" i="6"/>
  <c r="BD1170" i="6"/>
  <c r="BE1166" i="6"/>
  <c r="BD1166" i="6"/>
  <c r="BE1162" i="6"/>
  <c r="BD1162" i="6"/>
  <c r="BE1158" i="6"/>
  <c r="BD1158" i="6"/>
  <c r="BE1154" i="6"/>
  <c r="BD1154" i="6"/>
  <c r="BE1150" i="6"/>
  <c r="BD1150" i="6"/>
  <c r="BE1146" i="6"/>
  <c r="BD1146" i="6"/>
  <c r="BE1142" i="6"/>
  <c r="BD1142" i="6"/>
  <c r="BE1138" i="6"/>
  <c r="BD1138" i="6"/>
  <c r="BE1134" i="6"/>
  <c r="BD1134" i="6"/>
  <c r="BE1130" i="6"/>
  <c r="BD1130" i="6"/>
  <c r="BE1126" i="6"/>
  <c r="BD1126" i="6"/>
  <c r="BE1122" i="6"/>
  <c r="BD1122" i="6"/>
  <c r="BE1118" i="6"/>
  <c r="BD1118" i="6"/>
  <c r="BE1114" i="6"/>
  <c r="BD1114" i="6"/>
  <c r="BE1110" i="6"/>
  <c r="BD1110" i="6"/>
  <c r="BE1106" i="6"/>
  <c r="BD1106" i="6"/>
  <c r="BE1102" i="6"/>
  <c r="BD1102" i="6"/>
  <c r="BE1098" i="6"/>
  <c r="BD1098" i="6"/>
  <c r="BE1094" i="6"/>
  <c r="BD1094" i="6"/>
  <c r="BE1090" i="6"/>
  <c r="BD1090" i="6"/>
  <c r="BE1086" i="6"/>
  <c r="BD1086" i="6"/>
  <c r="BE1082" i="6"/>
  <c r="BD1082" i="6"/>
  <c r="BE1078" i="6"/>
  <c r="BD1078" i="6"/>
  <c r="BE1074" i="6"/>
  <c r="BD1074" i="6"/>
  <c r="BE1070" i="6"/>
  <c r="BD1070" i="6"/>
  <c r="BE1066" i="6"/>
  <c r="BD1066" i="6"/>
  <c r="BE1062" i="6"/>
  <c r="BD1062" i="6"/>
  <c r="BE1058" i="6"/>
  <c r="BD1058" i="6"/>
  <c r="BE1054" i="6"/>
  <c r="BD1054" i="6"/>
  <c r="BE1050" i="6"/>
  <c r="BD1050" i="6"/>
  <c r="BE1046" i="6"/>
  <c r="BD1046" i="6"/>
  <c r="BE1042" i="6"/>
  <c r="BD1042" i="6"/>
  <c r="BE1038" i="6"/>
  <c r="BD1038" i="6"/>
  <c r="BE1034" i="6"/>
  <c r="BD1034" i="6"/>
  <c r="BE1030" i="6"/>
  <c r="BD1030" i="6"/>
  <c r="BE1026" i="6"/>
  <c r="BD1026" i="6"/>
  <c r="BE1022" i="6"/>
  <c r="BD1022" i="6"/>
  <c r="BE1018" i="6"/>
  <c r="BD1018" i="6"/>
  <c r="BE1014" i="6"/>
  <c r="BD1014" i="6"/>
  <c r="BE1010" i="6"/>
  <c r="BD1010" i="6"/>
  <c r="BE1006" i="6"/>
  <c r="BD1006" i="6"/>
  <c r="BE1002" i="6"/>
  <c r="BD1002" i="6"/>
  <c r="BE998" i="6"/>
  <c r="BD998" i="6"/>
  <c r="BE994" i="6"/>
  <c r="BD994" i="6"/>
  <c r="BE990" i="6"/>
  <c r="BD990" i="6"/>
  <c r="BE986" i="6"/>
  <c r="BD986" i="6"/>
  <c r="BE982" i="6"/>
  <c r="BD982" i="6"/>
  <c r="BE978" i="6"/>
  <c r="BD978" i="6"/>
  <c r="BE974" i="6"/>
  <c r="BD974" i="6"/>
  <c r="BE970" i="6"/>
  <c r="BD970" i="6"/>
  <c r="BE966" i="6"/>
  <c r="BD966" i="6"/>
  <c r="BE962" i="6"/>
  <c r="BD962" i="6"/>
  <c r="BE958" i="6"/>
  <c r="BD958" i="6"/>
  <c r="BE954" i="6"/>
  <c r="BD954" i="6"/>
  <c r="BE950" i="6"/>
  <c r="BD950" i="6"/>
  <c r="BE946" i="6"/>
  <c r="BD946" i="6"/>
  <c r="BE942" i="6"/>
  <c r="BD942" i="6"/>
  <c r="BE938" i="6"/>
  <c r="BD938" i="6"/>
  <c r="BE934" i="6"/>
  <c r="BD934" i="6"/>
  <c r="BE930" i="6"/>
  <c r="BD930" i="6"/>
  <c r="BE926" i="6"/>
  <c r="BD926" i="6"/>
  <c r="BE922" i="6"/>
  <c r="BD922" i="6"/>
  <c r="BE918" i="6"/>
  <c r="BD918" i="6"/>
  <c r="BE914" i="6"/>
  <c r="BD914" i="6"/>
  <c r="BE910" i="6"/>
  <c r="BD910" i="6"/>
  <c r="BE906" i="6"/>
  <c r="BD906" i="6"/>
  <c r="BE902" i="6"/>
  <c r="BD902" i="6"/>
  <c r="BE898" i="6"/>
  <c r="BD898" i="6"/>
  <c r="BE894" i="6"/>
  <c r="BD894" i="6"/>
  <c r="BE890" i="6"/>
  <c r="BD890" i="6"/>
  <c r="BE886" i="6"/>
  <c r="BD886" i="6"/>
  <c r="BE882" i="6"/>
  <c r="BD882" i="6"/>
  <c r="BE878" i="6"/>
  <c r="BD878" i="6"/>
  <c r="BE874" i="6"/>
  <c r="BD874" i="6"/>
  <c r="BE870" i="6"/>
  <c r="BD870" i="6"/>
  <c r="BE866" i="6"/>
  <c r="BD866" i="6"/>
  <c r="BE862" i="6"/>
  <c r="BD862" i="6"/>
  <c r="BE858" i="6"/>
  <c r="BD858" i="6"/>
  <c r="BE854" i="6"/>
  <c r="BD854" i="6"/>
  <c r="BE850" i="6"/>
  <c r="BD850" i="6"/>
  <c r="BE846" i="6"/>
  <c r="BD846" i="6"/>
  <c r="BE842" i="6"/>
  <c r="BD842" i="6"/>
  <c r="BE838" i="6"/>
  <c r="BD838" i="6"/>
  <c r="BE834" i="6"/>
  <c r="BD834" i="6"/>
  <c r="BE830" i="6"/>
  <c r="BD830" i="6"/>
  <c r="BE826" i="6"/>
  <c r="BD826" i="6"/>
  <c r="BE822" i="6"/>
  <c r="BD822" i="6"/>
  <c r="BE818" i="6"/>
  <c r="BD818" i="6"/>
  <c r="BE814" i="6"/>
  <c r="BD814" i="6"/>
  <c r="BE810" i="6"/>
  <c r="BD810" i="6"/>
  <c r="BE806" i="6"/>
  <c r="BD806" i="6"/>
  <c r="BE802" i="6"/>
  <c r="BD802" i="6"/>
  <c r="BE798" i="6"/>
  <c r="BD798" i="6"/>
  <c r="BE794" i="6"/>
  <c r="BD794" i="6"/>
  <c r="BE790" i="6"/>
  <c r="BD790" i="6"/>
  <c r="BE786" i="6"/>
  <c r="BD786" i="6"/>
  <c r="BE782" i="6"/>
  <c r="BD782" i="6"/>
  <c r="BE778" i="6"/>
  <c r="BD778" i="6"/>
  <c r="BE774" i="6"/>
  <c r="BD774" i="6"/>
  <c r="BE770" i="6"/>
  <c r="BD770" i="6"/>
  <c r="BE766" i="6"/>
  <c r="BD766" i="6"/>
  <c r="BE762" i="6"/>
  <c r="BD762" i="6"/>
  <c r="BE758" i="6"/>
  <c r="BD758" i="6"/>
  <c r="BE754" i="6"/>
  <c r="BD754" i="6"/>
  <c r="BE750" i="6"/>
  <c r="BD750" i="6"/>
  <c r="BE746" i="6"/>
  <c r="BD746" i="6"/>
  <c r="BE742" i="6"/>
  <c r="BD742" i="6"/>
  <c r="BE738" i="6"/>
  <c r="BD738" i="6"/>
  <c r="BE734" i="6"/>
  <c r="BD734" i="6"/>
  <c r="BE730" i="6"/>
  <c r="BD730" i="6"/>
  <c r="BE726" i="6"/>
  <c r="BD726" i="6"/>
  <c r="BE722" i="6"/>
  <c r="BD722" i="6"/>
  <c r="BE718" i="6"/>
  <c r="BD718" i="6"/>
  <c r="BE714" i="6"/>
  <c r="BD714" i="6"/>
  <c r="BE710" i="6"/>
  <c r="BD710" i="6"/>
  <c r="BE706" i="6"/>
  <c r="BD706" i="6"/>
  <c r="BE702" i="6"/>
  <c r="BD702" i="6"/>
  <c r="BE698" i="6"/>
  <c r="BD698" i="6"/>
  <c r="BE694" i="6"/>
  <c r="BD694" i="6"/>
  <c r="BE690" i="6"/>
  <c r="BD690" i="6"/>
  <c r="BE686" i="6"/>
  <c r="BD686" i="6"/>
  <c r="BE682" i="6"/>
  <c r="BD682" i="6"/>
  <c r="BE678" i="6"/>
  <c r="BD678" i="6"/>
  <c r="BE674" i="6"/>
  <c r="BD674" i="6"/>
  <c r="BE670" i="6"/>
  <c r="BD670" i="6"/>
  <c r="BE666" i="6"/>
  <c r="BD666" i="6"/>
  <c r="BE662" i="6"/>
  <c r="BD662" i="6"/>
  <c r="BE658" i="6"/>
  <c r="BD658" i="6"/>
  <c r="BE654" i="6"/>
  <c r="BD654" i="6"/>
  <c r="BE650" i="6"/>
  <c r="BD650" i="6"/>
  <c r="BE646" i="6"/>
  <c r="BD646" i="6"/>
  <c r="BE642" i="6"/>
  <c r="BD642" i="6"/>
  <c r="BE638" i="6"/>
  <c r="BD638" i="6"/>
  <c r="BE634" i="6"/>
  <c r="BD634" i="6"/>
  <c r="BE630" i="6"/>
  <c r="BD630" i="6"/>
  <c r="BE626" i="6"/>
  <c r="BD626" i="6"/>
  <c r="BE622" i="6"/>
  <c r="BD622" i="6"/>
  <c r="BE618" i="6"/>
  <c r="BD618" i="6"/>
  <c r="BE614" i="6"/>
  <c r="BD614" i="6"/>
  <c r="BE610" i="6"/>
  <c r="BD610" i="6"/>
  <c r="BE606" i="6"/>
  <c r="BD606" i="6"/>
  <c r="BE602" i="6"/>
  <c r="BD602" i="6"/>
  <c r="BE598" i="6"/>
  <c r="BD598" i="6"/>
  <c r="BE594" i="6"/>
  <c r="BD594" i="6"/>
  <c r="BE590" i="6"/>
  <c r="BD590" i="6"/>
  <c r="BE586" i="6"/>
  <c r="BD586" i="6"/>
  <c r="BE582" i="6"/>
  <c r="BD582" i="6"/>
  <c r="BE578" i="6"/>
  <c r="BD578" i="6"/>
  <c r="BE574" i="6"/>
  <c r="BD574" i="6"/>
  <c r="BE570" i="6"/>
  <c r="BD570" i="6"/>
  <c r="BE566" i="6"/>
  <c r="BD566" i="6"/>
  <c r="BE562" i="6"/>
  <c r="BD562" i="6"/>
  <c r="BE558" i="6"/>
  <c r="BD558" i="6"/>
  <c r="BE554" i="6"/>
  <c r="BD554" i="6"/>
  <c r="BE550" i="6"/>
  <c r="BD550" i="6"/>
  <c r="BE546" i="6"/>
  <c r="BD546" i="6"/>
  <c r="BE542" i="6"/>
  <c r="BD542" i="6"/>
  <c r="BE538" i="6"/>
  <c r="BD538" i="6"/>
  <c r="BE534" i="6"/>
  <c r="BD534" i="6"/>
  <c r="BE530" i="6"/>
  <c r="BD530" i="6"/>
  <c r="BE526" i="6"/>
  <c r="BD526" i="6"/>
  <c r="BE522" i="6"/>
  <c r="BD522" i="6"/>
  <c r="BE518" i="6"/>
  <c r="BD518" i="6"/>
  <c r="BE514" i="6"/>
  <c r="BD514" i="6"/>
  <c r="BE510" i="6"/>
  <c r="BD510" i="6"/>
  <c r="BE506" i="6"/>
  <c r="BD506" i="6"/>
  <c r="BE502" i="6"/>
  <c r="BD502" i="6"/>
  <c r="BE498" i="6"/>
  <c r="BD498" i="6"/>
  <c r="BE494" i="6"/>
  <c r="BD494" i="6"/>
  <c r="BE490" i="6"/>
  <c r="BD490" i="6"/>
  <c r="BE486" i="6"/>
  <c r="BD486" i="6"/>
  <c r="BD1463" i="6"/>
  <c r="BD1447" i="6"/>
  <c r="BD1431" i="6"/>
  <c r="BD1415" i="6"/>
  <c r="BD1399" i="6"/>
  <c r="BD1383" i="6"/>
  <c r="BD1367" i="6"/>
  <c r="BD1351" i="6"/>
  <c r="BD1335" i="6"/>
  <c r="BD1319" i="6"/>
  <c r="BD1303" i="6"/>
  <c r="BD1287" i="6"/>
  <c r="BD1271" i="6"/>
  <c r="BD1255" i="6"/>
  <c r="BD1239" i="6"/>
  <c r="BD1223" i="6"/>
  <c r="BD1207" i="6"/>
  <c r="BD1191" i="6"/>
  <c r="BD1175" i="6"/>
  <c r="BD1159" i="6"/>
  <c r="BD1143" i="6"/>
  <c r="BD1127" i="6"/>
  <c r="BD1111" i="6"/>
  <c r="BD1092" i="6"/>
  <c r="BD1060" i="6"/>
  <c r="BD1028" i="6"/>
  <c r="BD996" i="6"/>
  <c r="BD964" i="6"/>
  <c r="BE482" i="6"/>
  <c r="BD482" i="6"/>
  <c r="BE478" i="6"/>
  <c r="BD478" i="6"/>
  <c r="BE474" i="6"/>
  <c r="BD474" i="6"/>
  <c r="BE470" i="6"/>
  <c r="BD470" i="6"/>
  <c r="BE466" i="6"/>
  <c r="BD466" i="6"/>
  <c r="BE462" i="6"/>
  <c r="BD462" i="6"/>
  <c r="BE458" i="6"/>
  <c r="BD458" i="6"/>
  <c r="BE454" i="6"/>
  <c r="BD454" i="6"/>
  <c r="BE450" i="6"/>
  <c r="BD450" i="6"/>
  <c r="BE446" i="6"/>
  <c r="BD446" i="6"/>
  <c r="BE442" i="6"/>
  <c r="BD442" i="6"/>
  <c r="BE438" i="6"/>
  <c r="BD438" i="6"/>
  <c r="BE434" i="6"/>
  <c r="BD434" i="6"/>
  <c r="BE430" i="6"/>
  <c r="BD430" i="6"/>
  <c r="BE426" i="6"/>
  <c r="BD426" i="6"/>
  <c r="BE422" i="6"/>
  <c r="BD422" i="6"/>
  <c r="BE418" i="6"/>
  <c r="BD418" i="6"/>
  <c r="BE414" i="6"/>
  <c r="BD414" i="6"/>
  <c r="BE410" i="6"/>
  <c r="BD410" i="6"/>
  <c r="BE406" i="6"/>
  <c r="BD406" i="6"/>
  <c r="BE402" i="6"/>
  <c r="BD402" i="6"/>
  <c r="BE398" i="6"/>
  <c r="BD398" i="6"/>
  <c r="BE394" i="6"/>
  <c r="BD394" i="6"/>
  <c r="BE390" i="6"/>
  <c r="BD390" i="6"/>
  <c r="BE386" i="6"/>
  <c r="BD386" i="6"/>
  <c r="BE382" i="6"/>
  <c r="BD382" i="6"/>
  <c r="BE378" i="6"/>
  <c r="BD378" i="6"/>
  <c r="BE374" i="6"/>
  <c r="BD374" i="6"/>
  <c r="BE370" i="6"/>
  <c r="BD370" i="6"/>
  <c r="BE366" i="6"/>
  <c r="BD366" i="6"/>
  <c r="BE362" i="6"/>
  <c r="BD362" i="6"/>
  <c r="BE358" i="6"/>
  <c r="BD358" i="6"/>
  <c r="BE354" i="6"/>
  <c r="BD354" i="6"/>
  <c r="BE350" i="6"/>
  <c r="BD350" i="6"/>
  <c r="BE346" i="6"/>
  <c r="BD346" i="6"/>
  <c r="BE342" i="6"/>
  <c r="BD342" i="6"/>
  <c r="BE338" i="6"/>
  <c r="BD338" i="6"/>
  <c r="BE334" i="6"/>
  <c r="BD334" i="6"/>
  <c r="BE330" i="6"/>
  <c r="BD330" i="6"/>
  <c r="BE326" i="6"/>
  <c r="BD326" i="6"/>
  <c r="BE322" i="6"/>
  <c r="BD322" i="6"/>
  <c r="BE318" i="6"/>
  <c r="BD318" i="6"/>
  <c r="BE314" i="6"/>
  <c r="BD314" i="6"/>
  <c r="BE310" i="6"/>
  <c r="BD310" i="6"/>
  <c r="BE306" i="6"/>
  <c r="BD306" i="6"/>
  <c r="BE302" i="6"/>
  <c r="BD302" i="6"/>
  <c r="BE298" i="6"/>
  <c r="BD298" i="6"/>
  <c r="BE294" i="6"/>
  <c r="BD294" i="6"/>
  <c r="BE290" i="6"/>
  <c r="BD290" i="6"/>
  <c r="BE286" i="6"/>
  <c r="BD286" i="6"/>
  <c r="BE282" i="6"/>
  <c r="BD282" i="6"/>
  <c r="BE278" i="6"/>
  <c r="BD278" i="6"/>
  <c r="BE274" i="6"/>
  <c r="BD274" i="6"/>
  <c r="BE270" i="6"/>
  <c r="BD270" i="6"/>
  <c r="BE266" i="6"/>
  <c r="BD266" i="6"/>
  <c r="BE262" i="6"/>
  <c r="BD262" i="6"/>
  <c r="BE258" i="6"/>
  <c r="BD258" i="6"/>
  <c r="BE254" i="6"/>
  <c r="BD254" i="6"/>
  <c r="BE250" i="6"/>
  <c r="BD250" i="6"/>
  <c r="BE246" i="6"/>
  <c r="BD246" i="6"/>
  <c r="BE242" i="6"/>
  <c r="BD242" i="6"/>
  <c r="BE238" i="6"/>
  <c r="BD238" i="6"/>
  <c r="BE234" i="6"/>
  <c r="BD234" i="6"/>
  <c r="BE230" i="6"/>
  <c r="BD230" i="6"/>
  <c r="BE226" i="6"/>
  <c r="BD226" i="6"/>
  <c r="BE222" i="6"/>
  <c r="BD222" i="6"/>
  <c r="BE218" i="6"/>
  <c r="BD218" i="6"/>
  <c r="BE214" i="6"/>
  <c r="BD214" i="6"/>
  <c r="BE210" i="6"/>
  <c r="BD210" i="6"/>
  <c r="BE206" i="6"/>
  <c r="BD206" i="6"/>
  <c r="BE202" i="6"/>
  <c r="BD202" i="6"/>
  <c r="BE198" i="6"/>
  <c r="BD198" i="6"/>
  <c r="BE194" i="6"/>
  <c r="BD194" i="6"/>
  <c r="BE190" i="6"/>
  <c r="BD190" i="6"/>
  <c r="BE186" i="6"/>
  <c r="BD186" i="6"/>
  <c r="BE182" i="6"/>
  <c r="BD182" i="6"/>
  <c r="BE178" i="6"/>
  <c r="BD178" i="6"/>
  <c r="BE174" i="6"/>
  <c r="BD174" i="6"/>
  <c r="BE170" i="6"/>
  <c r="BD170" i="6"/>
  <c r="BE166" i="6"/>
  <c r="BD166" i="6"/>
  <c r="BE162" i="6"/>
  <c r="BD162" i="6"/>
  <c r="BE158" i="6"/>
  <c r="BD158" i="6"/>
  <c r="BE154" i="6"/>
  <c r="BD154" i="6"/>
  <c r="BE150" i="6"/>
  <c r="BD150" i="6"/>
  <c r="BE146" i="6"/>
  <c r="BD146" i="6"/>
  <c r="BE142" i="6"/>
  <c r="BD142" i="6"/>
  <c r="BE138" i="6"/>
  <c r="BD138" i="6"/>
  <c r="BE134" i="6"/>
  <c r="BD134" i="6"/>
  <c r="BE130" i="6"/>
  <c r="BD130" i="6"/>
  <c r="BE126" i="6"/>
  <c r="BD126" i="6"/>
  <c r="BE122" i="6"/>
  <c r="BD122" i="6"/>
  <c r="BE118" i="6"/>
  <c r="BD118" i="6"/>
  <c r="BE114" i="6"/>
  <c r="BD114" i="6"/>
  <c r="BE110" i="6"/>
  <c r="BD110" i="6"/>
  <c r="BE106" i="6"/>
  <c r="BD106" i="6"/>
  <c r="BE102" i="6"/>
  <c r="BD102" i="6"/>
  <c r="BE98" i="6"/>
  <c r="BD98" i="6"/>
  <c r="BE94" i="6"/>
  <c r="BD94" i="6"/>
  <c r="BE90" i="6"/>
  <c r="BD90" i="6"/>
  <c r="BE86" i="6"/>
  <c r="BD86" i="6"/>
  <c r="BE82" i="6"/>
  <c r="BD82" i="6"/>
  <c r="BE78" i="6"/>
  <c r="BD78" i="6"/>
  <c r="BE74" i="6"/>
  <c r="BD74" i="6"/>
  <c r="BE70" i="6"/>
  <c r="BD70" i="6"/>
  <c r="BE66" i="6"/>
  <c r="BD66" i="6"/>
  <c r="BE62" i="6"/>
  <c r="BD62" i="6"/>
  <c r="BE58" i="6"/>
  <c r="BD58" i="6"/>
  <c r="BE54" i="6"/>
  <c r="BD54" i="6"/>
  <c r="BE50" i="6"/>
  <c r="BD50" i="6"/>
  <c r="BE46" i="6"/>
  <c r="BD46" i="6"/>
  <c r="BE42" i="6"/>
  <c r="BD42" i="6"/>
  <c r="BE38" i="6"/>
  <c r="BD38" i="6"/>
  <c r="BE34" i="6"/>
  <c r="BD34" i="6"/>
  <c r="BE30" i="6"/>
  <c r="BD30" i="6"/>
  <c r="BE26" i="6"/>
  <c r="BD26" i="6"/>
  <c r="BE22" i="6"/>
  <c r="BD22" i="6"/>
  <c r="BE18" i="6"/>
  <c r="BD18" i="6"/>
  <c r="BE14" i="6"/>
  <c r="BD14" i="6"/>
  <c r="BE10" i="6"/>
  <c r="BD10" i="6"/>
  <c r="BE6" i="6"/>
  <c r="BD6" i="6"/>
  <c r="BE705" i="6"/>
  <c r="BD705" i="6"/>
  <c r="BE701" i="6"/>
  <c r="BD701" i="6"/>
  <c r="BE697" i="6"/>
  <c r="BD697" i="6"/>
  <c r="BE693" i="6"/>
  <c r="BD693" i="6"/>
  <c r="BE689" i="6"/>
  <c r="BD689" i="6"/>
  <c r="BE685" i="6"/>
  <c r="BD685" i="6"/>
  <c r="BE681" i="6"/>
  <c r="BD681" i="6"/>
  <c r="BE677" i="6"/>
  <c r="BD677" i="6"/>
  <c r="BE673" i="6"/>
  <c r="BD673" i="6"/>
  <c r="BE669" i="6"/>
  <c r="BD669" i="6"/>
  <c r="BE665" i="6"/>
  <c r="BD665" i="6"/>
  <c r="BE661" i="6"/>
  <c r="BD661" i="6"/>
  <c r="BE657" i="6"/>
  <c r="BD657" i="6"/>
  <c r="BE653" i="6"/>
  <c r="BD653" i="6"/>
  <c r="BE649" i="6"/>
  <c r="BD649" i="6"/>
  <c r="BE645" i="6"/>
  <c r="BD645" i="6"/>
  <c r="BE641" i="6"/>
  <c r="BD641" i="6"/>
  <c r="BE637" i="6"/>
  <c r="BD637" i="6"/>
  <c r="BE633" i="6"/>
  <c r="BD633" i="6"/>
  <c r="BE629" i="6"/>
  <c r="BD629" i="6"/>
  <c r="BE625" i="6"/>
  <c r="BD625" i="6"/>
  <c r="BE621" i="6"/>
  <c r="BD621" i="6"/>
  <c r="BE617" i="6"/>
  <c r="BD617" i="6"/>
  <c r="BE613" i="6"/>
  <c r="BD613" i="6"/>
  <c r="BE609" i="6"/>
  <c r="BD609" i="6"/>
  <c r="BE605" i="6"/>
  <c r="BD605" i="6"/>
  <c r="BE601" i="6"/>
  <c r="BD601" i="6"/>
  <c r="BE597" i="6"/>
  <c r="BD597" i="6"/>
  <c r="BE593" i="6"/>
  <c r="BD593" i="6"/>
  <c r="BE589" i="6"/>
  <c r="BD589" i="6"/>
  <c r="BE585" i="6"/>
  <c r="BD585" i="6"/>
  <c r="BE581" i="6"/>
  <c r="BD581" i="6"/>
  <c r="BE577" i="6"/>
  <c r="BD577" i="6"/>
  <c r="BE573" i="6"/>
  <c r="BD573" i="6"/>
  <c r="BE569" i="6"/>
  <c r="BD569" i="6"/>
  <c r="BE565" i="6"/>
  <c r="BD565" i="6"/>
  <c r="BE561" i="6"/>
  <c r="BD561" i="6"/>
  <c r="BE557" i="6"/>
  <c r="BD557" i="6"/>
  <c r="BE553" i="6"/>
  <c r="BD553" i="6"/>
  <c r="BE549" i="6"/>
  <c r="BD549" i="6"/>
  <c r="BE545" i="6"/>
  <c r="BD545" i="6"/>
  <c r="BE541" i="6"/>
  <c r="BD541" i="6"/>
  <c r="BE537" i="6"/>
  <c r="BD537" i="6"/>
  <c r="BE533" i="6"/>
  <c r="BD533" i="6"/>
  <c r="BE529" i="6"/>
  <c r="BD529" i="6"/>
  <c r="BE525" i="6"/>
  <c r="BD525" i="6"/>
  <c r="BE521" i="6"/>
  <c r="BD521" i="6"/>
  <c r="BE517" i="6"/>
  <c r="BD517" i="6"/>
  <c r="BE513" i="6"/>
  <c r="BD513" i="6"/>
  <c r="BE509" i="6"/>
  <c r="BD509" i="6"/>
  <c r="BE505" i="6"/>
  <c r="BD505" i="6"/>
  <c r="BE501" i="6"/>
  <c r="BD501" i="6"/>
  <c r="BE497" i="6"/>
  <c r="BD497" i="6"/>
  <c r="BE493" i="6"/>
  <c r="BD493" i="6"/>
  <c r="BE489" i="6"/>
  <c r="BD489" i="6"/>
  <c r="BE485" i="6"/>
  <c r="BD485" i="6"/>
  <c r="BE481" i="6"/>
  <c r="BD481" i="6"/>
  <c r="BE477" i="6"/>
  <c r="BD477" i="6"/>
  <c r="BE473" i="6"/>
  <c r="BD473" i="6"/>
  <c r="BE469" i="6"/>
  <c r="BD469" i="6"/>
  <c r="BE465" i="6"/>
  <c r="BD465" i="6"/>
  <c r="BE461" i="6"/>
  <c r="BD461" i="6"/>
  <c r="BE457" i="6"/>
  <c r="BD457" i="6"/>
  <c r="BE453" i="6"/>
  <c r="BD453" i="6"/>
  <c r="BE449" i="6"/>
  <c r="BD449" i="6"/>
  <c r="BE445" i="6"/>
  <c r="BD445" i="6"/>
  <c r="BE441" i="6"/>
  <c r="BD441" i="6"/>
  <c r="BE437" i="6"/>
  <c r="BD437" i="6"/>
  <c r="BE433" i="6"/>
  <c r="BD433" i="6"/>
  <c r="BE429" i="6"/>
  <c r="BD429" i="6"/>
  <c r="BE425" i="6"/>
  <c r="BD425" i="6"/>
  <c r="BE421" i="6"/>
  <c r="BD421" i="6"/>
  <c r="BE417" i="6"/>
  <c r="BD417" i="6"/>
  <c r="BE413" i="6"/>
  <c r="BD413" i="6"/>
  <c r="BE409" i="6"/>
  <c r="BD409" i="6"/>
  <c r="BE405" i="6"/>
  <c r="BD405" i="6"/>
  <c r="BE401" i="6"/>
  <c r="BD401" i="6"/>
  <c r="BE397" i="6"/>
  <c r="BD397" i="6"/>
  <c r="BE393" i="6"/>
  <c r="BD393" i="6"/>
  <c r="BE389" i="6"/>
  <c r="BD389" i="6"/>
  <c r="BE385" i="6"/>
  <c r="BD385" i="6"/>
  <c r="BE381" i="6"/>
  <c r="BD381" i="6"/>
  <c r="BE377" i="6"/>
  <c r="BD377" i="6"/>
  <c r="BE373" i="6"/>
  <c r="BD373" i="6"/>
  <c r="BE369" i="6"/>
  <c r="BD369" i="6"/>
  <c r="BE365" i="6"/>
  <c r="BD365" i="6"/>
  <c r="BE361" i="6"/>
  <c r="BD361" i="6"/>
  <c r="BE357" i="6"/>
  <c r="BD357" i="6"/>
  <c r="BE353" i="6"/>
  <c r="BD353" i="6"/>
  <c r="BE349" i="6"/>
  <c r="BD349" i="6"/>
  <c r="BE345" i="6"/>
  <c r="BD345" i="6"/>
  <c r="BE341" i="6"/>
  <c r="BD341" i="6"/>
  <c r="BE337" i="6"/>
  <c r="BD337" i="6"/>
  <c r="BE333" i="6"/>
  <c r="BD333" i="6"/>
  <c r="BE329" i="6"/>
  <c r="BD329" i="6"/>
  <c r="BE325" i="6"/>
  <c r="BD325" i="6"/>
  <c r="BE321" i="6"/>
  <c r="BD321" i="6"/>
  <c r="BE317" i="6"/>
  <c r="BD317" i="6"/>
  <c r="BE313" i="6"/>
  <c r="BD313" i="6"/>
  <c r="BE309" i="6"/>
  <c r="BD309" i="6"/>
  <c r="BE305" i="6"/>
  <c r="BD305" i="6"/>
  <c r="BE301" i="6"/>
  <c r="BD301" i="6"/>
  <c r="BE297" i="6"/>
  <c r="BD297" i="6"/>
  <c r="BE293" i="6"/>
  <c r="BD293" i="6"/>
  <c r="BE289" i="6"/>
  <c r="BD289" i="6"/>
  <c r="BE285" i="6"/>
  <c r="BD285" i="6"/>
  <c r="BE281" i="6"/>
  <c r="BD281" i="6"/>
  <c r="BE277" i="6"/>
  <c r="BD277" i="6"/>
  <c r="BE273" i="6"/>
  <c r="BD273" i="6"/>
  <c r="BE269" i="6"/>
  <c r="BD269" i="6"/>
  <c r="BE265" i="6"/>
  <c r="BD265" i="6"/>
  <c r="BE261" i="6"/>
  <c r="BD261" i="6"/>
  <c r="BE257" i="6"/>
  <c r="BD257" i="6"/>
  <c r="BE253" i="6"/>
  <c r="BD253" i="6"/>
  <c r="BE249" i="6"/>
  <c r="BD249" i="6"/>
  <c r="BE245" i="6"/>
  <c r="BD245" i="6"/>
  <c r="BE241" i="6"/>
  <c r="BD241" i="6"/>
  <c r="BE237" i="6"/>
  <c r="BD237" i="6"/>
  <c r="BE233" i="6"/>
  <c r="BD233" i="6"/>
  <c r="BE229" i="6"/>
  <c r="BD229" i="6"/>
  <c r="BE225" i="6"/>
  <c r="BD225" i="6"/>
  <c r="BE221" i="6"/>
  <c r="BD221" i="6"/>
  <c r="BE217" i="6"/>
  <c r="BD217" i="6"/>
  <c r="BE213" i="6"/>
  <c r="BD213" i="6"/>
  <c r="BE209" i="6"/>
  <c r="BD209" i="6"/>
  <c r="BE205" i="6"/>
  <c r="BD205" i="6"/>
  <c r="BE201" i="6"/>
  <c r="BD201" i="6"/>
  <c r="BE197" i="6"/>
  <c r="BD197" i="6"/>
  <c r="BE193" i="6"/>
  <c r="BD193" i="6"/>
  <c r="BE189" i="6"/>
  <c r="BD189" i="6"/>
  <c r="BE185" i="6"/>
  <c r="BD185" i="6"/>
  <c r="BE181" i="6"/>
  <c r="BD181" i="6"/>
  <c r="BE177" i="6"/>
  <c r="BD177" i="6"/>
  <c r="BE173" i="6"/>
  <c r="BD173" i="6"/>
  <c r="BE169" i="6"/>
  <c r="BD169" i="6"/>
  <c r="BE165" i="6"/>
  <c r="BD165" i="6"/>
  <c r="BE161" i="6"/>
  <c r="BD161" i="6"/>
  <c r="BE157" i="6"/>
  <c r="BD157" i="6"/>
  <c r="BE153" i="6"/>
  <c r="BD153" i="6"/>
  <c r="BE149" i="6"/>
  <c r="BD149" i="6"/>
  <c r="BE145" i="6"/>
  <c r="BD145" i="6"/>
  <c r="BE141" i="6"/>
  <c r="BD141" i="6"/>
  <c r="BE137" i="6"/>
  <c r="BD137" i="6"/>
  <c r="BE133" i="6"/>
  <c r="BD133" i="6"/>
  <c r="BE129" i="6"/>
  <c r="BD129" i="6"/>
  <c r="BE125" i="6"/>
  <c r="BD125" i="6"/>
  <c r="BE121" i="6"/>
  <c r="BD121" i="6"/>
  <c r="BE117" i="6"/>
  <c r="BD117" i="6"/>
  <c r="BE113" i="6"/>
  <c r="BD113" i="6"/>
  <c r="BE109" i="6"/>
  <c r="BD109" i="6"/>
  <c r="BE105" i="6"/>
  <c r="BD105" i="6"/>
  <c r="BE101" i="6"/>
  <c r="BD101" i="6"/>
  <c r="BE97" i="6"/>
  <c r="BD97" i="6"/>
  <c r="BE93" i="6"/>
  <c r="BD93" i="6"/>
  <c r="BE89" i="6"/>
  <c r="BD89" i="6"/>
  <c r="BE85" i="6"/>
  <c r="BD85" i="6"/>
  <c r="BE81" i="6"/>
  <c r="BD81" i="6"/>
  <c r="BE77" i="6"/>
  <c r="BD77" i="6"/>
  <c r="BE73" i="6"/>
  <c r="BD73" i="6"/>
  <c r="BE69" i="6"/>
  <c r="BD69" i="6"/>
  <c r="BE65" i="6"/>
  <c r="BD65" i="6"/>
  <c r="BE61" i="6"/>
  <c r="BD61" i="6"/>
  <c r="BE57" i="6"/>
  <c r="BD57" i="6"/>
  <c r="BE53" i="6"/>
  <c r="BD53" i="6"/>
  <c r="BE49" i="6"/>
  <c r="BD49" i="6"/>
  <c r="BE45" i="6"/>
  <c r="BD45" i="6"/>
  <c r="BE41" i="6"/>
  <c r="BD41" i="6"/>
  <c r="BE37" i="6"/>
  <c r="BD37" i="6"/>
  <c r="BE33" i="6"/>
  <c r="BD33" i="6"/>
  <c r="BE29" i="6"/>
  <c r="BD29" i="6"/>
  <c r="BE25" i="6"/>
  <c r="BD25" i="6"/>
  <c r="BE21" i="6"/>
  <c r="BD21" i="6"/>
  <c r="BE17" i="6"/>
  <c r="BD17" i="6"/>
  <c r="BE13" i="6"/>
  <c r="BD13" i="6"/>
  <c r="BE9" i="6"/>
  <c r="BD9" i="6"/>
  <c r="BE5" i="6"/>
  <c r="BD5" i="6"/>
  <c r="BE707" i="6"/>
  <c r="BD707" i="6"/>
  <c r="BE703" i="6"/>
  <c r="BD703" i="6"/>
  <c r="BE699" i="6"/>
  <c r="BD699" i="6"/>
  <c r="BE695" i="6"/>
  <c r="BD695" i="6"/>
  <c r="BE691" i="6"/>
  <c r="BD691" i="6"/>
  <c r="BE687" i="6"/>
  <c r="BD687" i="6"/>
  <c r="BE683" i="6"/>
  <c r="BD683" i="6"/>
  <c r="BE679" i="6"/>
  <c r="BD679" i="6"/>
  <c r="BE675" i="6"/>
  <c r="BD675" i="6"/>
  <c r="BE671" i="6"/>
  <c r="BD671" i="6"/>
  <c r="BE667" i="6"/>
  <c r="BD667" i="6"/>
  <c r="BE663" i="6"/>
  <c r="BD663" i="6"/>
  <c r="BE659" i="6"/>
  <c r="BD659" i="6"/>
  <c r="BE655" i="6"/>
  <c r="BD655" i="6"/>
  <c r="BE651" i="6"/>
  <c r="BD651" i="6"/>
  <c r="BE647" i="6"/>
  <c r="BD647" i="6"/>
  <c r="BE643" i="6"/>
  <c r="BD643" i="6"/>
  <c r="BE639" i="6"/>
  <c r="BD639" i="6"/>
  <c r="BE635" i="6"/>
  <c r="BD635" i="6"/>
  <c r="BE631" i="6"/>
  <c r="BD631" i="6"/>
  <c r="BE627" i="6"/>
  <c r="BD627" i="6"/>
  <c r="BE623" i="6"/>
  <c r="BD623" i="6"/>
  <c r="BE619" i="6"/>
  <c r="BD619" i="6"/>
  <c r="BE615" i="6"/>
  <c r="BD615" i="6"/>
  <c r="BE611" i="6"/>
  <c r="BD611" i="6"/>
  <c r="BE607" i="6"/>
  <c r="BD607" i="6"/>
  <c r="BE603" i="6"/>
  <c r="BD603" i="6"/>
  <c r="BE599" i="6"/>
  <c r="BD599" i="6"/>
  <c r="BE595" i="6"/>
  <c r="BD595" i="6"/>
  <c r="BE591" i="6"/>
  <c r="BD591" i="6"/>
  <c r="BE587" i="6"/>
  <c r="BD587" i="6"/>
  <c r="BE583" i="6"/>
  <c r="BD583" i="6"/>
  <c r="BE579" i="6"/>
  <c r="BD579" i="6"/>
  <c r="BE575" i="6"/>
  <c r="BD575" i="6"/>
  <c r="BE571" i="6"/>
  <c r="BD571" i="6"/>
  <c r="BE567" i="6"/>
  <c r="BD567" i="6"/>
  <c r="BE563" i="6"/>
  <c r="BD563" i="6"/>
  <c r="BE559" i="6"/>
  <c r="BD559" i="6"/>
  <c r="BE555" i="6"/>
  <c r="BD555" i="6"/>
  <c r="BE551" i="6"/>
  <c r="BD551" i="6"/>
  <c r="BE547" i="6"/>
  <c r="BD547" i="6"/>
  <c r="BE543" i="6"/>
  <c r="BD543" i="6"/>
  <c r="BE539" i="6"/>
  <c r="BD539" i="6"/>
  <c r="BE535" i="6"/>
  <c r="BD535" i="6"/>
  <c r="BE531" i="6"/>
  <c r="BD531" i="6"/>
  <c r="BE527" i="6"/>
  <c r="BD527" i="6"/>
  <c r="BE523" i="6"/>
  <c r="BD523" i="6"/>
  <c r="BE519" i="6"/>
  <c r="BD519" i="6"/>
  <c r="BE515" i="6"/>
  <c r="BD515" i="6"/>
  <c r="BE511" i="6"/>
  <c r="BD511" i="6"/>
  <c r="BE507" i="6"/>
  <c r="BD507" i="6"/>
  <c r="BE503" i="6"/>
  <c r="BD503" i="6"/>
  <c r="BE499" i="6"/>
  <c r="BD499" i="6"/>
  <c r="BE495" i="6"/>
  <c r="BD495" i="6"/>
  <c r="BE491" i="6"/>
  <c r="BD491" i="6"/>
  <c r="BE487" i="6"/>
  <c r="BD487" i="6"/>
  <c r="BE483" i="6"/>
  <c r="BD483" i="6"/>
  <c r="BE479" i="6"/>
  <c r="BD479" i="6"/>
  <c r="BE475" i="6"/>
  <c r="BD475" i="6"/>
  <c r="BE471" i="6"/>
  <c r="BD471" i="6"/>
  <c r="BE467" i="6"/>
  <c r="BD467" i="6"/>
  <c r="BE463" i="6"/>
  <c r="BD463" i="6"/>
  <c r="BE459" i="6"/>
  <c r="BD459" i="6"/>
  <c r="BE455" i="6"/>
  <c r="BD455" i="6"/>
  <c r="BE451" i="6"/>
  <c r="BD451" i="6"/>
  <c r="BE447" i="6"/>
  <c r="BD447" i="6"/>
  <c r="BE443" i="6"/>
  <c r="BD443" i="6"/>
  <c r="BE439" i="6"/>
  <c r="BD439" i="6"/>
  <c r="BE435" i="6"/>
  <c r="BD435" i="6"/>
  <c r="BE431" i="6"/>
  <c r="BD431" i="6"/>
  <c r="BE427" i="6"/>
  <c r="BD427" i="6"/>
  <c r="BE423" i="6"/>
  <c r="BD423" i="6"/>
  <c r="BE419" i="6"/>
  <c r="BD419" i="6"/>
  <c r="BE415" i="6"/>
  <c r="BD415" i="6"/>
  <c r="BE411" i="6"/>
  <c r="BD411" i="6"/>
  <c r="BE407" i="6"/>
  <c r="BD407" i="6"/>
  <c r="BE403" i="6"/>
  <c r="BD403" i="6"/>
  <c r="BE399" i="6"/>
  <c r="BD399" i="6"/>
  <c r="BE395" i="6"/>
  <c r="BD395" i="6"/>
  <c r="BE391" i="6"/>
  <c r="BD391" i="6"/>
  <c r="BE387" i="6"/>
  <c r="BD387" i="6"/>
  <c r="BE383" i="6"/>
  <c r="BD383" i="6"/>
  <c r="BE379" i="6"/>
  <c r="BD379" i="6"/>
  <c r="BE375" i="6"/>
  <c r="BD375" i="6"/>
  <c r="BE371" i="6"/>
  <c r="BD371" i="6"/>
  <c r="BE367" i="6"/>
  <c r="BD367" i="6"/>
  <c r="BE363" i="6"/>
  <c r="BD363" i="6"/>
  <c r="BE359" i="6"/>
  <c r="BD359" i="6"/>
  <c r="BE355" i="6"/>
  <c r="BD355" i="6"/>
  <c r="BE351" i="6"/>
  <c r="BD351" i="6"/>
  <c r="BE347" i="6"/>
  <c r="BD347" i="6"/>
  <c r="BE343" i="6"/>
  <c r="BD343" i="6"/>
  <c r="BE339" i="6"/>
  <c r="BD339" i="6"/>
  <c r="BE335" i="6"/>
  <c r="BD335" i="6"/>
  <c r="BE331" i="6"/>
  <c r="BD331" i="6"/>
  <c r="BE327" i="6"/>
  <c r="BD327" i="6"/>
  <c r="BE323" i="6"/>
  <c r="BD323" i="6"/>
  <c r="BE319" i="6"/>
  <c r="BD319" i="6"/>
  <c r="BE315" i="6"/>
  <c r="BD315" i="6"/>
  <c r="BE311" i="6"/>
  <c r="BD311" i="6"/>
  <c r="BE307" i="6"/>
  <c r="BD307" i="6"/>
  <c r="BE303" i="6"/>
  <c r="BD303" i="6"/>
  <c r="BE299" i="6"/>
  <c r="BD299" i="6"/>
  <c r="BE295" i="6"/>
  <c r="BD295" i="6"/>
  <c r="BE291" i="6"/>
  <c r="BD291" i="6"/>
  <c r="BE287" i="6"/>
  <c r="BD287" i="6"/>
  <c r="BE283" i="6"/>
  <c r="BD283" i="6"/>
  <c r="BE279" i="6"/>
  <c r="BD279" i="6"/>
  <c r="BE275" i="6"/>
  <c r="BD275" i="6"/>
  <c r="BE271" i="6"/>
  <c r="BD271" i="6"/>
  <c r="BE267" i="6"/>
  <c r="BD267" i="6"/>
  <c r="BE263" i="6"/>
  <c r="BD263" i="6"/>
  <c r="BE259" i="6"/>
  <c r="BD259" i="6"/>
  <c r="BE255" i="6"/>
  <c r="BD255" i="6"/>
  <c r="BE251" i="6"/>
  <c r="BD251" i="6"/>
  <c r="BE247" i="6"/>
  <c r="BD247" i="6"/>
  <c r="BE243" i="6"/>
  <c r="BD243" i="6"/>
  <c r="BE239" i="6"/>
  <c r="BD239" i="6"/>
  <c r="BE235" i="6"/>
  <c r="BD235" i="6"/>
  <c r="BE231" i="6"/>
  <c r="BD231" i="6"/>
  <c r="BE227" i="6"/>
  <c r="BD227" i="6"/>
  <c r="BE223" i="6"/>
  <c r="BD223" i="6"/>
  <c r="BE219" i="6"/>
  <c r="BD219" i="6"/>
  <c r="BE215" i="6"/>
  <c r="BD215" i="6"/>
  <c r="BE211" i="6"/>
  <c r="BD211" i="6"/>
  <c r="BE207" i="6"/>
  <c r="BD207" i="6"/>
  <c r="BE203" i="6"/>
  <c r="BD203" i="6"/>
  <c r="BE199" i="6"/>
  <c r="BD199" i="6"/>
  <c r="BE195" i="6"/>
  <c r="BD195" i="6"/>
  <c r="BE191" i="6"/>
  <c r="BD191" i="6"/>
  <c r="BE187" i="6"/>
  <c r="BD187" i="6"/>
  <c r="BE183" i="6"/>
  <c r="BD183" i="6"/>
  <c r="BE179" i="6"/>
  <c r="BD179" i="6"/>
  <c r="BE175" i="6"/>
  <c r="BD175" i="6"/>
  <c r="BE171" i="6"/>
  <c r="BD171" i="6"/>
  <c r="BE167" i="6"/>
  <c r="BD167" i="6"/>
  <c r="BE163" i="6"/>
  <c r="BD163" i="6"/>
  <c r="BE159" i="6"/>
  <c r="BD159" i="6"/>
  <c r="BE155" i="6"/>
  <c r="BD155" i="6"/>
  <c r="BE151" i="6"/>
  <c r="BD151" i="6"/>
  <c r="BE147" i="6"/>
  <c r="BD147" i="6"/>
  <c r="BE143" i="6"/>
  <c r="BD143" i="6"/>
  <c r="BE139" i="6"/>
  <c r="BD139" i="6"/>
  <c r="BE135" i="6"/>
  <c r="BD135" i="6"/>
  <c r="BE131" i="6"/>
  <c r="BD131" i="6"/>
  <c r="BE127" i="6"/>
  <c r="BD127" i="6"/>
  <c r="BE123" i="6"/>
  <c r="BD123" i="6"/>
  <c r="BE119" i="6"/>
  <c r="BD119" i="6"/>
  <c r="BE115" i="6"/>
  <c r="BD115" i="6"/>
  <c r="BE111" i="6"/>
  <c r="BD111" i="6"/>
  <c r="BE107" i="6"/>
  <c r="BD107" i="6"/>
  <c r="BE103" i="6"/>
  <c r="BD103" i="6"/>
  <c r="BE99" i="6"/>
  <c r="BD99" i="6"/>
  <c r="BE95" i="6"/>
  <c r="BD95" i="6"/>
  <c r="BE91" i="6"/>
  <c r="BD91" i="6"/>
  <c r="BE87" i="6"/>
  <c r="BD87" i="6"/>
  <c r="BE83" i="6"/>
  <c r="BD83" i="6"/>
  <c r="BE79" i="6"/>
  <c r="BD79" i="6"/>
  <c r="BE75" i="6"/>
  <c r="BD75" i="6"/>
  <c r="BE71" i="6"/>
  <c r="BD71" i="6"/>
  <c r="BE67" i="6"/>
  <c r="BD67" i="6"/>
  <c r="BE63" i="6"/>
  <c r="BD63" i="6"/>
  <c r="BE59" i="6"/>
  <c r="BD59" i="6"/>
  <c r="BE55" i="6"/>
  <c r="BD55" i="6"/>
  <c r="BE51" i="6"/>
  <c r="BD51" i="6"/>
  <c r="BE47" i="6"/>
  <c r="BD47" i="6"/>
  <c r="BE43" i="6"/>
  <c r="BD43" i="6"/>
  <c r="BE39" i="6"/>
  <c r="BD39" i="6"/>
  <c r="BE35" i="6"/>
  <c r="BD35" i="6"/>
  <c r="BE31" i="6"/>
  <c r="BD31" i="6"/>
  <c r="BE27" i="6"/>
  <c r="BD27" i="6"/>
  <c r="BE23" i="6"/>
  <c r="BD23" i="6"/>
  <c r="BE19" i="6"/>
  <c r="BD19" i="6"/>
  <c r="BE15" i="6"/>
  <c r="BD15" i="6"/>
  <c r="BE11" i="6"/>
  <c r="BD11" i="6"/>
  <c r="BE7" i="6"/>
  <c r="BD7" i="6"/>
  <c r="BE3" i="6"/>
  <c r="BD3" i="6"/>
  <c r="CA2" i="6" l="1"/>
  <c r="G6" i="32" s="1"/>
  <c r="CA1464" i="6"/>
  <c r="G1516" i="32" s="1"/>
  <c r="G14" i="32"/>
  <c r="G30" i="32"/>
  <c r="G46" i="32"/>
  <c r="G62" i="32"/>
  <c r="G80" i="32"/>
  <c r="G96" i="32"/>
  <c r="G112" i="32"/>
  <c r="G129" i="32"/>
  <c r="G146" i="32"/>
  <c r="G162" i="32"/>
  <c r="G178" i="32"/>
  <c r="G194" i="32"/>
  <c r="G210" i="32"/>
  <c r="G228" i="32"/>
  <c r="G244" i="32"/>
  <c r="G260" i="32"/>
  <c r="G278" i="32"/>
  <c r="G294" i="32"/>
  <c r="G310" i="32"/>
  <c r="G326" i="32"/>
  <c r="G344" i="32"/>
  <c r="G360" i="32"/>
  <c r="G376" i="32"/>
  <c r="G392" i="32"/>
  <c r="G410" i="32"/>
  <c r="G426" i="32"/>
  <c r="G442" i="32"/>
  <c r="G458" i="32"/>
  <c r="G476" i="32"/>
  <c r="G492" i="32"/>
  <c r="G508" i="32"/>
  <c r="G524" i="32"/>
  <c r="G542" i="32"/>
  <c r="G558" i="32"/>
  <c r="G574" i="32"/>
  <c r="G590" i="32"/>
  <c r="G606" i="32"/>
  <c r="G624" i="32"/>
  <c r="G640" i="32"/>
  <c r="G656" i="32"/>
  <c r="G674" i="32"/>
  <c r="G691" i="32"/>
  <c r="G708" i="32"/>
  <c r="G724" i="32"/>
  <c r="G740" i="32"/>
  <c r="G756" i="32"/>
  <c r="G774" i="32"/>
  <c r="G790" i="32"/>
  <c r="G806" i="32"/>
  <c r="G824" i="32"/>
  <c r="G840" i="32"/>
  <c r="G856" i="32"/>
  <c r="G872" i="32"/>
  <c r="G888" i="32"/>
  <c r="G904" i="32"/>
  <c r="G922" i="32"/>
  <c r="G938" i="32"/>
  <c r="G954" i="32"/>
  <c r="G970" i="32"/>
  <c r="G988" i="32"/>
  <c r="G1004" i="32"/>
  <c r="G1020" i="32"/>
  <c r="G1036" i="32"/>
  <c r="G1054" i="32"/>
  <c r="G1070" i="32"/>
  <c r="G1086" i="32"/>
  <c r="G1104" i="32"/>
  <c r="G1120" i="32"/>
  <c r="G1136" i="32"/>
  <c r="G1152" i="32"/>
  <c r="G1170" i="32"/>
  <c r="G1186" i="32"/>
  <c r="G1202" i="32"/>
  <c r="G1220" i="32"/>
  <c r="G1236" i="32"/>
  <c r="G1252" i="32"/>
  <c r="G1269" i="32"/>
  <c r="G1286" i="32"/>
  <c r="G1302" i="32"/>
  <c r="G1318" i="32"/>
  <c r="G1336" i="32"/>
  <c r="G1353" i="32"/>
  <c r="G1369" i="32"/>
  <c r="G1385" i="32"/>
  <c r="G1402" i="32"/>
  <c r="G1419" i="32"/>
  <c r="G1435" i="32"/>
  <c r="G1451" i="32"/>
  <c r="G1469" i="32"/>
  <c r="G1485" i="32"/>
  <c r="G1501" i="32"/>
  <c r="G23" i="32"/>
  <c r="G39" i="32"/>
  <c r="G55" i="32"/>
  <c r="G72" i="32"/>
  <c r="G89" i="32"/>
  <c r="G105" i="32"/>
  <c r="G121" i="32"/>
  <c r="G139" i="32"/>
  <c r="G155" i="32"/>
  <c r="G171" i="32"/>
  <c r="G187" i="32"/>
  <c r="G203" i="32"/>
  <c r="G221" i="32"/>
  <c r="G237" i="32"/>
  <c r="G253" i="32"/>
  <c r="G271" i="32"/>
  <c r="G287" i="32"/>
  <c r="G303" i="32"/>
  <c r="G319" i="32"/>
  <c r="G336" i="32"/>
  <c r="G353" i="32"/>
  <c r="G369" i="32"/>
  <c r="G385" i="32"/>
  <c r="G401" i="32"/>
  <c r="G419" i="32"/>
  <c r="G435" i="32"/>
  <c r="G451" i="32"/>
  <c r="G467" i="32"/>
  <c r="G485" i="32"/>
  <c r="G501" i="32"/>
  <c r="G517" i="32"/>
  <c r="G533" i="32"/>
  <c r="G551" i="32"/>
  <c r="G567" i="32"/>
  <c r="G583" i="32"/>
  <c r="G599" i="32"/>
  <c r="G617" i="32"/>
  <c r="G633" i="32"/>
  <c r="G649" i="32"/>
  <c r="G667" i="32"/>
  <c r="G683" i="32"/>
  <c r="G701" i="32"/>
  <c r="G717" i="32"/>
  <c r="G733" i="32"/>
  <c r="G749" i="32"/>
  <c r="G765" i="32"/>
  <c r="G783" i="32"/>
  <c r="G799" i="32"/>
  <c r="G815" i="32"/>
  <c r="G833" i="32"/>
  <c r="G849" i="32"/>
  <c r="G865" i="32"/>
  <c r="G881" i="32"/>
  <c r="G897" i="32"/>
  <c r="G913" i="32"/>
  <c r="G931" i="32"/>
  <c r="G947" i="32"/>
  <c r="G963" i="32"/>
  <c r="G981" i="32"/>
  <c r="G997" i="32"/>
  <c r="G1013" i="32"/>
  <c r="G1029" i="32"/>
  <c r="G1046" i="32"/>
  <c r="G1063" i="32"/>
  <c r="G1079" i="32"/>
  <c r="G1095" i="32"/>
  <c r="G1113" i="32"/>
  <c r="G1129" i="32"/>
  <c r="G1145" i="32"/>
  <c r="G1163" i="32"/>
  <c r="G1179" i="32"/>
  <c r="G1195" i="32"/>
  <c r="G1211" i="32"/>
  <c r="G1229" i="32"/>
  <c r="G1245" i="32"/>
  <c r="G1261" i="32"/>
  <c r="G1279" i="32"/>
  <c r="G1295" i="32"/>
  <c r="G1311" i="32"/>
  <c r="G1327" i="32"/>
  <c r="G1346" i="32"/>
  <c r="G1362" i="32"/>
  <c r="G1378" i="32"/>
  <c r="G1394" i="32"/>
  <c r="G1412" i="32"/>
  <c r="G1428" i="32"/>
  <c r="G1444" i="32"/>
  <c r="G1462" i="32"/>
  <c r="G1478" i="32"/>
  <c r="G1494" i="32"/>
  <c r="G1510" i="32"/>
  <c r="G16" i="32"/>
  <c r="G32" i="32"/>
  <c r="G48" i="32"/>
  <c r="G64" i="32"/>
  <c r="G82" i="32"/>
  <c r="G98" i="32"/>
  <c r="G114" i="32"/>
  <c r="G132" i="32"/>
  <c r="G148" i="32"/>
  <c r="G164" i="32"/>
  <c r="G180" i="32"/>
  <c r="G196" i="32"/>
  <c r="G212" i="32"/>
  <c r="G230" i="32"/>
  <c r="G246" i="32"/>
  <c r="G262" i="32"/>
  <c r="G280" i="32"/>
  <c r="G296" i="32"/>
  <c r="G312" i="32"/>
  <c r="G328" i="32"/>
  <c r="G346" i="32"/>
  <c r="G362" i="32"/>
  <c r="G378" i="32"/>
  <c r="G394" i="32"/>
  <c r="G412" i="32"/>
  <c r="G428" i="32"/>
  <c r="G444" i="32"/>
  <c r="G460" i="32"/>
  <c r="G478" i="32"/>
  <c r="G494" i="32"/>
  <c r="G510" i="32"/>
  <c r="G526" i="32"/>
  <c r="G544" i="32"/>
  <c r="G560" i="32"/>
  <c r="G576" i="32"/>
  <c r="G592" i="32"/>
  <c r="G608" i="32"/>
  <c r="G626" i="32"/>
  <c r="G642" i="32"/>
  <c r="G658" i="32"/>
  <c r="G676" i="32"/>
  <c r="G694" i="32"/>
  <c r="G710" i="32"/>
  <c r="G726" i="32"/>
  <c r="G742" i="32"/>
  <c r="G758" i="32"/>
  <c r="G776" i="32"/>
  <c r="G792" i="32"/>
  <c r="G808" i="32"/>
  <c r="G826" i="32"/>
  <c r="G842" i="32"/>
  <c r="G858" i="32"/>
  <c r="G874" i="32"/>
  <c r="G890" i="32"/>
  <c r="G906" i="32"/>
  <c r="G924" i="32"/>
  <c r="G940" i="32"/>
  <c r="G956" i="32"/>
  <c r="G972" i="32"/>
  <c r="G990" i="32"/>
  <c r="G1006" i="32"/>
  <c r="G1022" i="32"/>
  <c r="G1038" i="32"/>
  <c r="G1056" i="32"/>
  <c r="G1072" i="32"/>
  <c r="G1088" i="32"/>
  <c r="G1106" i="32"/>
  <c r="G1122" i="32"/>
  <c r="G1138" i="32"/>
  <c r="G1154" i="32"/>
  <c r="G1172" i="32"/>
  <c r="G1188" i="32"/>
  <c r="G1204" i="32"/>
  <c r="G1222" i="32"/>
  <c r="G1238" i="32"/>
  <c r="G1254" i="32"/>
  <c r="G1272" i="32"/>
  <c r="G1288" i="32"/>
  <c r="G1304" i="32"/>
  <c r="G1320" i="32"/>
  <c r="G1338" i="32"/>
  <c r="G1355" i="32"/>
  <c r="G1371" i="32"/>
  <c r="G1387" i="32"/>
  <c r="G1405" i="32"/>
  <c r="G1421" i="32"/>
  <c r="G1437" i="32"/>
  <c r="G1453" i="32"/>
  <c r="G1471" i="32"/>
  <c r="G1487" i="32"/>
  <c r="G1503" i="32"/>
  <c r="G9" i="32"/>
  <c r="G25" i="32"/>
  <c r="G41" i="32"/>
  <c r="G57" i="32"/>
  <c r="G75" i="32"/>
  <c r="G91" i="32"/>
  <c r="G107" i="32"/>
  <c r="G123" i="32"/>
  <c r="G141" i="32"/>
  <c r="G157" i="32"/>
  <c r="G173" i="32"/>
  <c r="G189" i="32"/>
  <c r="G205" i="32"/>
  <c r="G223" i="32"/>
  <c r="G239" i="32"/>
  <c r="G255" i="32"/>
  <c r="G273" i="32"/>
  <c r="G289" i="32"/>
  <c r="G305" i="32"/>
  <c r="G321" i="32"/>
  <c r="G339" i="32"/>
  <c r="G355" i="32"/>
  <c r="G371" i="32"/>
  <c r="G387" i="32"/>
  <c r="G405" i="32"/>
  <c r="G421" i="32"/>
  <c r="G437" i="32"/>
  <c r="G453" i="32"/>
  <c r="G469" i="32"/>
  <c r="G487" i="32"/>
  <c r="G503" i="32"/>
  <c r="G519" i="32"/>
  <c r="G535" i="32"/>
  <c r="G553" i="32"/>
  <c r="G569" i="32"/>
  <c r="G585" i="32"/>
  <c r="G601" i="32"/>
  <c r="G619" i="32"/>
  <c r="G635" i="32"/>
  <c r="G651" i="32"/>
  <c r="G669" i="32"/>
  <c r="G685" i="32"/>
  <c r="G703" i="32"/>
  <c r="G719" i="32"/>
  <c r="G735" i="32"/>
  <c r="G751" i="32"/>
  <c r="G769" i="32"/>
  <c r="G785" i="32"/>
  <c r="G801" i="32"/>
  <c r="G817" i="32"/>
  <c r="G835" i="32"/>
  <c r="G851" i="32"/>
  <c r="G867" i="32"/>
  <c r="G883" i="32"/>
  <c r="G899" i="32"/>
  <c r="G916" i="32"/>
  <c r="G933" i="32"/>
  <c r="G949" i="32"/>
  <c r="G965" i="32"/>
  <c r="G983" i="32"/>
  <c r="G999" i="32"/>
  <c r="G1015" i="32"/>
  <c r="G1031" i="32"/>
  <c r="G1049" i="32"/>
  <c r="G1065" i="32"/>
  <c r="G1081" i="32"/>
  <c r="G1097" i="32"/>
  <c r="G1115" i="32"/>
  <c r="G1131" i="32"/>
  <c r="G1147" i="32"/>
  <c r="G1165" i="32"/>
  <c r="G1181" i="32"/>
  <c r="G1197" i="32"/>
  <c r="G1213" i="32"/>
  <c r="G1231" i="32"/>
  <c r="G1247" i="32"/>
  <c r="G1263" i="32"/>
  <c r="G1281" i="32"/>
  <c r="G1297" i="32"/>
  <c r="G1313" i="32"/>
  <c r="G1329" i="32"/>
  <c r="G1348" i="32"/>
  <c r="G1364" i="32"/>
  <c r="G1380" i="32"/>
  <c r="G1396" i="32"/>
  <c r="G1414" i="32"/>
  <c r="G1430" i="32"/>
  <c r="G1446" i="32"/>
  <c r="G1464" i="32"/>
  <c r="G1480" i="32"/>
  <c r="G1496" i="32"/>
  <c r="G1512" i="32"/>
  <c r="G18" i="32"/>
  <c r="G34" i="32"/>
  <c r="G50" i="32"/>
  <c r="G66" i="32"/>
  <c r="G84" i="32"/>
  <c r="G100" i="32"/>
  <c r="G116" i="32"/>
  <c r="G134" i="32"/>
  <c r="G150" i="32"/>
  <c r="G166" i="32"/>
  <c r="G182" i="32"/>
  <c r="G198" i="32"/>
  <c r="G214" i="32"/>
  <c r="G232" i="32"/>
  <c r="G248" i="32"/>
  <c r="G264" i="32"/>
  <c r="G282" i="32"/>
  <c r="G298" i="32"/>
  <c r="G314" i="32"/>
  <c r="G330" i="32"/>
  <c r="G348" i="32"/>
  <c r="G364" i="32"/>
  <c r="G380" i="32"/>
  <c r="G396" i="32"/>
  <c r="G414" i="32"/>
  <c r="G430" i="32"/>
  <c r="G446" i="32"/>
  <c r="G462" i="32"/>
  <c r="G480" i="32"/>
  <c r="G496" i="32"/>
  <c r="G512" i="32"/>
  <c r="G528" i="32"/>
  <c r="G546" i="32"/>
  <c r="G562" i="32"/>
  <c r="G578" i="32"/>
  <c r="G594" i="32"/>
  <c r="G612" i="32"/>
  <c r="G628" i="32"/>
  <c r="G644" i="32"/>
  <c r="G660" i="32"/>
  <c r="G678" i="32"/>
  <c r="G696" i="32"/>
  <c r="G712" i="32"/>
  <c r="G728" i="32"/>
  <c r="G744" i="32"/>
  <c r="G760" i="32"/>
  <c r="G778" i="32"/>
  <c r="G794" i="32"/>
  <c r="G810" i="32"/>
  <c r="G828" i="32"/>
  <c r="G844" i="32"/>
  <c r="G860" i="32"/>
  <c r="G876" i="32"/>
  <c r="G892" i="32"/>
  <c r="G908" i="32"/>
  <c r="G926" i="32"/>
  <c r="G942" i="32"/>
  <c r="G958" i="32"/>
  <c r="G974" i="32"/>
  <c r="G992" i="32"/>
  <c r="G1008" i="32"/>
  <c r="G1024" i="32"/>
  <c r="G1040" i="32"/>
  <c r="G1058" i="32"/>
  <c r="G1074" i="32"/>
  <c r="G1090" i="32"/>
  <c r="G1108" i="32"/>
  <c r="G1124" i="32"/>
  <c r="G1140" i="32"/>
  <c r="G1156" i="32"/>
  <c r="G1174" i="32"/>
  <c r="G1190" i="32"/>
  <c r="G1206" i="32"/>
  <c r="G1224" i="32"/>
  <c r="G1240" i="32"/>
  <c r="G1256" i="32"/>
  <c r="G1274" i="32"/>
  <c r="G1290" i="32"/>
  <c r="G1306" i="32"/>
  <c r="G1322" i="32"/>
  <c r="G1340" i="32"/>
  <c r="G1357" i="32"/>
  <c r="G1373" i="32"/>
  <c r="G1389" i="32"/>
  <c r="G1407" i="32"/>
  <c r="G1423" i="32"/>
  <c r="G1439" i="32"/>
  <c r="G1455" i="32"/>
  <c r="G1473" i="32"/>
  <c r="G1489" i="32"/>
  <c r="G1505" i="32"/>
  <c r="G11" i="32"/>
  <c r="G27" i="32"/>
  <c r="G43" i="32"/>
  <c r="G59" i="32"/>
  <c r="G77" i="32"/>
  <c r="G93" i="32"/>
  <c r="G109" i="32"/>
  <c r="G125" i="32"/>
  <c r="G143" i="32"/>
  <c r="G159" i="32"/>
  <c r="G175" i="32"/>
  <c r="G191" i="32"/>
  <c r="G207" i="32"/>
  <c r="G225" i="32"/>
  <c r="G241" i="32"/>
  <c r="G257" i="32"/>
  <c r="G275" i="32"/>
  <c r="G291" i="32"/>
  <c r="G307" i="32"/>
  <c r="G323" i="32"/>
  <c r="G341" i="32"/>
  <c r="G357" i="32"/>
  <c r="G373" i="32"/>
  <c r="G389" i="32"/>
  <c r="G407" i="32"/>
  <c r="G423" i="32"/>
  <c r="G439" i="32"/>
  <c r="G455" i="32"/>
  <c r="G471" i="32"/>
  <c r="G489" i="32"/>
  <c r="G505" i="32"/>
  <c r="G521" i="32"/>
  <c r="G538" i="32"/>
  <c r="G555" i="32"/>
  <c r="G571" i="32"/>
  <c r="G587" i="32"/>
  <c r="G603" i="32"/>
  <c r="G621" i="32"/>
  <c r="G637" i="32"/>
  <c r="G653" i="32"/>
  <c r="G671" i="32"/>
  <c r="G687" i="32"/>
  <c r="G705" i="32"/>
  <c r="G721" i="32"/>
  <c r="G737" i="32"/>
  <c r="G753" i="32"/>
  <c r="G771" i="32"/>
  <c r="G787" i="32"/>
  <c r="G803" i="32"/>
  <c r="G819" i="32"/>
  <c r="G837" i="32"/>
  <c r="G853" i="32"/>
  <c r="G869" i="32"/>
  <c r="G885" i="32"/>
  <c r="G901" i="32"/>
  <c r="G919" i="32"/>
  <c r="G935" i="32"/>
  <c r="G951" i="32"/>
  <c r="G967" i="32"/>
  <c r="G985" i="32"/>
  <c r="G1001" i="32"/>
  <c r="G1017" i="32"/>
  <c r="G1033" i="32"/>
  <c r="G1051" i="32"/>
  <c r="G1067" i="32"/>
  <c r="G1083" i="32"/>
  <c r="G1100" i="32"/>
  <c r="G1117" i="32"/>
  <c r="G1133" i="32"/>
  <c r="G1149" i="32"/>
  <c r="G1167" i="32"/>
  <c r="G1183" i="32"/>
  <c r="G1199" i="32"/>
  <c r="G1215" i="32"/>
  <c r="G1233" i="32"/>
  <c r="G1249" i="32"/>
  <c r="G1265" i="32"/>
  <c r="G1283" i="32"/>
  <c r="G1299" i="32"/>
  <c r="G1315" i="32"/>
  <c r="G1332" i="32"/>
  <c r="G1350" i="32"/>
  <c r="G1366" i="32"/>
  <c r="G1382" i="32"/>
  <c r="G1398" i="32"/>
  <c r="G1416" i="32"/>
  <c r="G1432" i="32"/>
  <c r="G1448" i="32"/>
  <c r="G1466" i="32"/>
  <c r="G1482" i="32"/>
  <c r="G1498" i="32"/>
  <c r="G1514" i="32"/>
  <c r="G20" i="32"/>
  <c r="G36" i="32"/>
  <c r="G52" i="32"/>
  <c r="G68" i="32"/>
  <c r="G86" i="32"/>
  <c r="G102" i="32"/>
  <c r="G118" i="32"/>
  <c r="G136" i="32"/>
  <c r="G152" i="32"/>
  <c r="G168" i="32"/>
  <c r="G184" i="32"/>
  <c r="G200" i="32"/>
  <c r="G216" i="32"/>
  <c r="G234" i="32"/>
  <c r="G250" i="32"/>
  <c r="G267" i="32"/>
  <c r="G284" i="32"/>
  <c r="G300" i="32"/>
  <c r="G316" i="32"/>
  <c r="G332" i="32"/>
  <c r="G350" i="32"/>
  <c r="G366" i="32"/>
  <c r="G382" i="32"/>
  <c r="G398" i="32"/>
  <c r="G416" i="32"/>
  <c r="G432" i="32"/>
  <c r="G448" i="32"/>
  <c r="G464" i="32"/>
  <c r="G482" i="32"/>
  <c r="G498" i="32"/>
  <c r="G514" i="32"/>
  <c r="G530" i="32"/>
  <c r="G548" i="32"/>
  <c r="G564" i="32"/>
  <c r="G580" i="32"/>
  <c r="G596" i="32"/>
  <c r="G614" i="32"/>
  <c r="G630" i="32"/>
  <c r="G646" i="32"/>
  <c r="G664" i="32"/>
  <c r="G680" i="32"/>
  <c r="G698" i="32"/>
  <c r="G714" i="32"/>
  <c r="G730" i="32"/>
  <c r="G746" i="32"/>
  <c r="G762" i="32"/>
  <c r="G780" i="32"/>
  <c r="G796" i="32"/>
  <c r="G812" i="32"/>
  <c r="G830" i="32"/>
  <c r="G846" i="32"/>
  <c r="G862" i="32"/>
  <c r="G878" i="32"/>
  <c r="G894" i="32"/>
  <c r="G910" i="32"/>
  <c r="G928" i="32"/>
  <c r="G944" i="32"/>
  <c r="G960" i="32"/>
  <c r="G976" i="32"/>
  <c r="G994" i="32"/>
  <c r="G1010" i="32"/>
  <c r="G1026" i="32"/>
  <c r="G1042" i="32"/>
  <c r="G1060" i="32"/>
  <c r="G1076" i="32"/>
  <c r="G1092" i="32"/>
  <c r="G1110" i="32"/>
  <c r="G1126" i="32"/>
  <c r="G1142" i="32"/>
  <c r="G1160" i="32"/>
  <c r="G1176" i="32"/>
  <c r="G1192" i="32"/>
  <c r="G1208" i="32"/>
  <c r="G1226" i="32"/>
  <c r="G1242" i="32"/>
  <c r="G1258" i="32"/>
  <c r="G1276" i="32"/>
  <c r="G1292" i="32"/>
  <c r="G1308" i="32"/>
  <c r="G1324" i="32"/>
  <c r="G1342" i="32"/>
  <c r="G1359" i="32"/>
  <c r="G1375" i="32"/>
  <c r="G1391" i="32"/>
  <c r="G1409" i="32"/>
  <c r="G1425" i="32"/>
  <c r="G1441" i="32"/>
  <c r="G1459" i="32"/>
  <c r="G1475" i="32"/>
  <c r="G1491" i="32"/>
  <c r="G1507" i="32"/>
  <c r="G13" i="32"/>
  <c r="G29" i="32"/>
  <c r="G45" i="32"/>
  <c r="G61" i="32"/>
  <c r="G79" i="32"/>
  <c r="G95" i="32"/>
  <c r="G111" i="32"/>
  <c r="G127" i="32"/>
  <c r="G145" i="32"/>
  <c r="G161" i="32"/>
  <c r="G177" i="32"/>
  <c r="G193" i="32"/>
  <c r="G209" i="32"/>
  <c r="G227" i="32"/>
  <c r="G243" i="32"/>
  <c r="G259" i="32"/>
  <c r="G277" i="32"/>
  <c r="G293" i="32"/>
  <c r="G309" i="32"/>
  <c r="G325" i="32"/>
  <c r="G343" i="32"/>
  <c r="G359" i="32"/>
  <c r="G375" i="32"/>
  <c r="G391" i="32"/>
  <c r="G409" i="32"/>
  <c r="G425" i="32"/>
  <c r="G441" i="32"/>
  <c r="G457" i="32"/>
  <c r="G475" i="32"/>
  <c r="G491" i="32"/>
  <c r="G507" i="32"/>
  <c r="G523" i="32"/>
  <c r="G541" i="32"/>
  <c r="G557" i="32"/>
  <c r="G573" i="32"/>
  <c r="G589" i="32"/>
  <c r="G605" i="32"/>
  <c r="G623" i="32"/>
  <c r="G639" i="32"/>
  <c r="G655" i="32"/>
  <c r="G673" i="32"/>
  <c r="G689" i="32"/>
  <c r="G707" i="32"/>
  <c r="G723" i="32"/>
  <c r="G739" i="32"/>
  <c r="G755" i="32"/>
  <c r="G773" i="32"/>
  <c r="G789" i="32"/>
  <c r="G805" i="32"/>
  <c r="G822" i="32"/>
  <c r="G839" i="32"/>
  <c r="G855" i="32"/>
  <c r="G871" i="32"/>
  <c r="G887" i="32"/>
  <c r="G903" i="32"/>
  <c r="G921" i="32"/>
  <c r="G937" i="32"/>
  <c r="G953" i="32"/>
  <c r="G969" i="32"/>
  <c r="G987" i="32"/>
  <c r="G1003" i="32"/>
  <c r="G1019" i="32"/>
  <c r="G1035" i="32"/>
  <c r="G1053" i="32"/>
  <c r="G1069" i="32"/>
  <c r="G1085" i="32"/>
  <c r="G1103" i="32"/>
  <c r="G1119" i="32"/>
  <c r="G1135" i="32"/>
  <c r="G1151" i="32"/>
  <c r="G1169" i="32"/>
  <c r="G1185" i="32"/>
  <c r="G1201" i="32"/>
  <c r="G1219" i="32"/>
  <c r="G1235" i="32"/>
  <c r="G1251" i="32"/>
  <c r="G1267" i="32"/>
  <c r="G1285" i="32"/>
  <c r="G1301" i="32"/>
  <c r="G1317" i="32"/>
  <c r="G1335" i="32"/>
  <c r="G1352" i="32"/>
  <c r="G1368" i="32"/>
  <c r="G1384" i="32"/>
  <c r="G1400" i="32"/>
  <c r="G1418" i="32"/>
  <c r="G1434" i="32"/>
  <c r="G1450" i="32"/>
  <c r="G1468" i="32"/>
  <c r="G1484" i="32"/>
  <c r="G1500" i="32"/>
  <c r="G22" i="32"/>
  <c r="G38" i="32"/>
  <c r="G54" i="32"/>
  <c r="G70" i="32"/>
  <c r="G88" i="32"/>
  <c r="G104" i="32"/>
  <c r="G120" i="32"/>
  <c r="G138" i="32"/>
  <c r="G154" i="32"/>
  <c r="G170" i="32"/>
  <c r="G186" i="32"/>
  <c r="G202" i="32"/>
  <c r="G220" i="32"/>
  <c r="G236" i="32"/>
  <c r="G252" i="32"/>
  <c r="G270" i="32"/>
  <c r="G286" i="32"/>
  <c r="G302" i="32"/>
  <c r="G318" i="32"/>
  <c r="G334" i="32"/>
  <c r="G352" i="32"/>
  <c r="G368" i="32"/>
  <c r="G384" i="32"/>
  <c r="G400" i="32"/>
  <c r="G418" i="32"/>
  <c r="G434" i="32"/>
  <c r="G450" i="32"/>
  <c r="G466" i="32"/>
  <c r="G484" i="32"/>
  <c r="G500" i="32"/>
  <c r="G516" i="32"/>
  <c r="G532" i="32"/>
  <c r="G550" i="32"/>
  <c r="G566" i="32"/>
  <c r="G582" i="32"/>
  <c r="G598" i="32"/>
  <c r="G616" i="32"/>
  <c r="G632" i="32"/>
  <c r="G648" i="32"/>
  <c r="G666" i="32"/>
  <c r="G682" i="32"/>
  <c r="G700" i="32"/>
  <c r="G716" i="32"/>
  <c r="G732" i="32"/>
  <c r="G748" i="32"/>
  <c r="G764" i="32"/>
  <c r="G782" i="32"/>
  <c r="G798" i="32"/>
  <c r="G814" i="32"/>
  <c r="G832" i="32"/>
  <c r="G848" i="32"/>
  <c r="G864" i="32"/>
  <c r="G880" i="32"/>
  <c r="G896" i="32"/>
  <c r="G912" i="32"/>
  <c r="G930" i="32"/>
  <c r="G946" i="32"/>
  <c r="G962" i="32"/>
  <c r="G979" i="32"/>
  <c r="G996" i="32"/>
  <c r="G1012" i="32"/>
  <c r="G1028" i="32"/>
  <c r="G1044" i="32"/>
  <c r="G1062" i="32"/>
  <c r="G1078" i="32"/>
  <c r="G1094" i="32"/>
  <c r="G1112" i="32"/>
  <c r="G1128" i="32"/>
  <c r="G1144" i="32"/>
  <c r="G1162" i="32"/>
  <c r="G1178" i="32"/>
  <c r="G1194" i="32"/>
  <c r="G1210" i="32"/>
  <c r="G1228" i="32"/>
  <c r="G1244" i="32"/>
  <c r="G1260" i="32"/>
  <c r="G1278" i="32"/>
  <c r="G1294" i="32"/>
  <c r="G1310" i="32"/>
  <c r="G1326" i="32"/>
  <c r="G1344" i="32"/>
  <c r="G1361" i="32"/>
  <c r="G1377" i="32"/>
  <c r="G1393" i="32"/>
  <c r="G1411" i="32"/>
  <c r="G1427" i="32"/>
  <c r="G1443" i="32"/>
  <c r="G1461" i="32"/>
  <c r="G1477" i="32"/>
  <c r="G1493" i="32"/>
  <c r="G1509" i="32"/>
  <c r="G15" i="32"/>
  <c r="G31" i="32"/>
  <c r="G47" i="32"/>
  <c r="G63" i="32"/>
  <c r="G81" i="32"/>
  <c r="G97" i="32"/>
  <c r="G113" i="32"/>
  <c r="G131" i="32"/>
  <c r="G147" i="32"/>
  <c r="G163" i="32"/>
  <c r="G179" i="32"/>
  <c r="G195" i="32"/>
  <c r="G211" i="32"/>
  <c r="G229" i="32"/>
  <c r="G245" i="32"/>
  <c r="G261" i="32"/>
  <c r="G279" i="32"/>
  <c r="G295" i="32"/>
  <c r="G311" i="32"/>
  <c r="G327" i="32"/>
  <c r="G345" i="32"/>
  <c r="G361" i="32"/>
  <c r="G377" i="32"/>
  <c r="G393" i="32"/>
  <c r="G411" i="32"/>
  <c r="G427" i="32"/>
  <c r="G443" i="32"/>
  <c r="G459" i="32"/>
  <c r="G477" i="32"/>
  <c r="G493" i="32"/>
  <c r="G509" i="32"/>
  <c r="G525" i="32"/>
  <c r="G543" i="32"/>
  <c r="G559" i="32"/>
  <c r="G575" i="32"/>
  <c r="G591" i="32"/>
  <c r="G607" i="32"/>
  <c r="G625" i="32"/>
  <c r="G641" i="32"/>
  <c r="G657" i="32"/>
  <c r="G675" i="32"/>
  <c r="G693" i="32"/>
  <c r="G709" i="32"/>
  <c r="G725" i="32"/>
  <c r="G741" i="32"/>
  <c r="G757" i="32"/>
  <c r="G775" i="32"/>
  <c r="G791" i="32"/>
  <c r="G807" i="32"/>
  <c r="G825" i="32"/>
  <c r="G841" i="32"/>
  <c r="G857" i="32"/>
  <c r="G873" i="32"/>
  <c r="G889" i="32"/>
  <c r="G905" i="32"/>
  <c r="G923" i="32"/>
  <c r="G939" i="32"/>
  <c r="G955" i="32"/>
  <c r="G971" i="32"/>
  <c r="G989" i="32"/>
  <c r="G1005" i="32"/>
  <c r="G1021" i="32"/>
  <c r="G1037" i="32"/>
  <c r="G1055" i="32"/>
  <c r="G1071" i="32"/>
  <c r="G1087" i="32"/>
  <c r="G1105" i="32"/>
  <c r="G1121" i="32"/>
  <c r="G1137" i="32"/>
  <c r="G1153" i="32"/>
  <c r="G1171" i="32"/>
  <c r="G1187" i="32"/>
  <c r="G1203" i="32"/>
  <c r="G1221" i="32"/>
  <c r="G1237" i="32"/>
  <c r="G1253" i="32"/>
  <c r="G1271" i="32"/>
  <c r="G1287" i="32"/>
  <c r="G1303" i="32"/>
  <c r="G1319" i="32"/>
  <c r="G1337" i="32"/>
  <c r="G1354" i="32"/>
  <c r="G1370" i="32"/>
  <c r="G1386" i="32"/>
  <c r="G1404" i="32"/>
  <c r="G1420" i="32"/>
  <c r="G1436" i="32"/>
  <c r="G1452" i="32"/>
  <c r="G1470" i="32"/>
  <c r="G1486" i="32"/>
  <c r="G1502" i="32"/>
  <c r="G8" i="32"/>
  <c r="G24" i="32"/>
  <c r="G40" i="32"/>
  <c r="G56" i="32"/>
  <c r="G74" i="32"/>
  <c r="G90" i="32"/>
  <c r="G106" i="32"/>
  <c r="G122" i="32"/>
  <c r="G140" i="32"/>
  <c r="G156" i="32"/>
  <c r="G172" i="32"/>
  <c r="G188" i="32"/>
  <c r="G204" i="32"/>
  <c r="G222" i="32"/>
  <c r="G238" i="32"/>
  <c r="G254" i="32"/>
  <c r="G272" i="32"/>
  <c r="G288" i="32"/>
  <c r="G304" i="32"/>
  <c r="G320" i="32"/>
  <c r="G338" i="32"/>
  <c r="G354" i="32"/>
  <c r="G370" i="32"/>
  <c r="G386" i="32"/>
  <c r="G420" i="32"/>
  <c r="G436" i="32"/>
  <c r="G452" i="32"/>
  <c r="G468" i="32"/>
  <c r="G486" i="32"/>
  <c r="G502" i="32"/>
  <c r="G518" i="32"/>
  <c r="G534" i="32"/>
  <c r="G552" i="32"/>
  <c r="G568" i="32"/>
  <c r="G584" i="32"/>
  <c r="G600" i="32"/>
  <c r="G618" i="32"/>
  <c r="G634" i="32"/>
  <c r="G650" i="32"/>
  <c r="G668" i="32"/>
  <c r="G684" i="32"/>
  <c r="G702" i="32"/>
  <c r="G718" i="32"/>
  <c r="G734" i="32"/>
  <c r="G750" i="32"/>
  <c r="G767" i="32"/>
  <c r="G784" i="32"/>
  <c r="G800" i="32"/>
  <c r="G816" i="32"/>
  <c r="G834" i="32"/>
  <c r="G850" i="32"/>
  <c r="G866" i="32"/>
  <c r="G882" i="32"/>
  <c r="G898" i="32"/>
  <c r="G914" i="32"/>
  <c r="G932" i="32"/>
  <c r="G948" i="32"/>
  <c r="G964" i="32"/>
  <c r="G982" i="32"/>
  <c r="G998" i="32"/>
  <c r="G1014" i="32"/>
  <c r="G1030" i="32"/>
  <c r="G1048" i="32"/>
  <c r="G1064" i="32"/>
  <c r="G1080" i="32"/>
  <c r="G1096" i="32"/>
  <c r="G1114" i="32"/>
  <c r="G1130" i="32"/>
  <c r="G1146" i="32"/>
  <c r="G1164" i="32"/>
  <c r="G1180" i="32"/>
  <c r="G1196" i="32"/>
  <c r="G1212" i="32"/>
  <c r="G1230" i="32"/>
  <c r="G1246" i="32"/>
  <c r="G1262" i="32"/>
  <c r="G1280" i="32"/>
  <c r="G1296" i="32"/>
  <c r="G1312" i="32"/>
  <c r="G1328" i="32"/>
  <c r="G1347" i="32"/>
  <c r="G1363" i="32"/>
  <c r="G1379" i="32"/>
  <c r="G1395" i="32"/>
  <c r="G1413" i="32"/>
  <c r="G1429" i="32"/>
  <c r="G1445" i="32"/>
  <c r="G1463" i="32"/>
  <c r="G1479" i="32"/>
  <c r="G1495" i="32"/>
  <c r="G1511" i="32"/>
  <c r="G17" i="32"/>
  <c r="G33" i="32"/>
  <c r="G49" i="32"/>
  <c r="G65" i="32"/>
  <c r="G83" i="32"/>
  <c r="G99" i="32"/>
  <c r="G115" i="32"/>
  <c r="G133" i="32"/>
  <c r="G149" i="32"/>
  <c r="G165" i="32"/>
  <c r="G181" i="32"/>
  <c r="G197" i="32"/>
  <c r="G213" i="32"/>
  <c r="G231" i="32"/>
  <c r="G247" i="32"/>
  <c r="G263" i="32"/>
  <c r="G281" i="32"/>
  <c r="G297" i="32"/>
  <c r="G313" i="32"/>
  <c r="G329" i="32"/>
  <c r="G347" i="32"/>
  <c r="G363" i="32"/>
  <c r="G379" i="32"/>
  <c r="G395" i="32"/>
  <c r="G413" i="32"/>
  <c r="G429" i="32"/>
  <c r="G445" i="32"/>
  <c r="G461" i="32"/>
  <c r="G479" i="32"/>
  <c r="G495" i="32"/>
  <c r="G511" i="32"/>
  <c r="G527" i="32"/>
  <c r="G545" i="32"/>
  <c r="G561" i="32"/>
  <c r="G577" i="32"/>
  <c r="G593" i="32"/>
  <c r="G610" i="32"/>
  <c r="G627" i="32"/>
  <c r="G643" i="32"/>
  <c r="G659" i="32"/>
  <c r="G677" i="32"/>
  <c r="G695" i="32"/>
  <c r="G711" i="32"/>
  <c r="G727" i="32"/>
  <c r="G743" i="32"/>
  <c r="G759" i="32"/>
  <c r="G777" i="32"/>
  <c r="G793" i="32"/>
  <c r="G809" i="32"/>
  <c r="G827" i="32"/>
  <c r="G843" i="32"/>
  <c r="G859" i="32"/>
  <c r="G875" i="32"/>
  <c r="G891" i="32"/>
  <c r="G907" i="32"/>
  <c r="G925" i="32"/>
  <c r="G941" i="32"/>
  <c r="G957" i="32"/>
  <c r="G973" i="32"/>
  <c r="G991" i="32"/>
  <c r="G1007" i="32"/>
  <c r="G1023" i="32"/>
  <c r="G1039" i="32"/>
  <c r="G1057" i="32"/>
  <c r="G1073" i="32"/>
  <c r="G1089" i="32"/>
  <c r="G1107" i="32"/>
  <c r="G1123" i="32"/>
  <c r="G1139" i="32"/>
  <c r="G1155" i="32"/>
  <c r="G1173" i="32"/>
  <c r="G1189" i="32"/>
  <c r="G1205" i="32"/>
  <c r="G1223" i="32"/>
  <c r="G1239" i="32"/>
  <c r="G1255" i="32"/>
  <c r="G1273" i="32"/>
  <c r="G1289" i="32"/>
  <c r="G1305" i="32"/>
  <c r="G1321" i="32"/>
  <c r="G1339" i="32"/>
  <c r="G1356" i="32"/>
  <c r="G1372" i="32"/>
  <c r="G1388" i="32"/>
  <c r="G1406" i="32"/>
  <c r="G1422" i="32"/>
  <c r="G1438" i="32"/>
  <c r="G1454" i="32"/>
  <c r="G1472" i="32"/>
  <c r="G1488" i="32"/>
  <c r="G1504" i="32"/>
  <c r="G10" i="32"/>
  <c r="G26" i="32"/>
  <c r="G42" i="32"/>
  <c r="G58" i="32"/>
  <c r="G76" i="32"/>
  <c r="G92" i="32"/>
  <c r="G108" i="32"/>
  <c r="G124" i="32"/>
  <c r="G142" i="32"/>
  <c r="G158" i="32"/>
  <c r="G174" i="32"/>
  <c r="G190" i="32"/>
  <c r="G206" i="32"/>
  <c r="G224" i="32"/>
  <c r="G240" i="32"/>
  <c r="G256" i="32"/>
  <c r="G274" i="32"/>
  <c r="G290" i="32"/>
  <c r="G306" i="32"/>
  <c r="G322" i="32"/>
  <c r="G340" i="32"/>
  <c r="G356" i="32"/>
  <c r="G372" i="32"/>
  <c r="G388" i="32"/>
  <c r="G406" i="32"/>
  <c r="G422" i="32"/>
  <c r="G438" i="32"/>
  <c r="G454" i="32"/>
  <c r="G470" i="32"/>
  <c r="G488" i="32"/>
  <c r="G504" i="32"/>
  <c r="G520" i="32"/>
  <c r="G536" i="32"/>
  <c r="G554" i="32"/>
  <c r="G570" i="32"/>
  <c r="G586" i="32"/>
  <c r="G602" i="32"/>
  <c r="G620" i="32"/>
  <c r="G636" i="32"/>
  <c r="G652" i="32"/>
  <c r="G670" i="32"/>
  <c r="G686" i="32"/>
  <c r="G704" i="32"/>
  <c r="G720" i="32"/>
  <c r="G736" i="32"/>
  <c r="G752" i="32"/>
  <c r="G770" i="32"/>
  <c r="G786" i="32"/>
  <c r="G802" i="32"/>
  <c r="G818" i="32"/>
  <c r="G836" i="32"/>
  <c r="G852" i="32"/>
  <c r="G868" i="32"/>
  <c r="G884" i="32"/>
  <c r="G900" i="32"/>
  <c r="G918" i="32"/>
  <c r="G934" i="32"/>
  <c r="G950" i="32"/>
  <c r="G966" i="32"/>
  <c r="G984" i="32"/>
  <c r="G1000" i="32"/>
  <c r="G1016" i="32"/>
  <c r="G1032" i="32"/>
  <c r="G1050" i="32"/>
  <c r="G1066" i="32"/>
  <c r="G1082" i="32"/>
  <c r="G1098" i="32"/>
  <c r="G1116" i="32"/>
  <c r="G1132" i="32"/>
  <c r="G1148" i="32"/>
  <c r="G1166" i="32"/>
  <c r="G1182" i="32"/>
  <c r="G1198" i="32"/>
  <c r="G1214" i="32"/>
  <c r="G1232" i="32"/>
  <c r="G1248" i="32"/>
  <c r="G1264" i="32"/>
  <c r="G1282" i="32"/>
  <c r="G1298" i="32"/>
  <c r="G1314" i="32"/>
  <c r="G1330" i="32"/>
  <c r="G1349" i="32"/>
  <c r="G1365" i="32"/>
  <c r="G1381" i="32"/>
  <c r="G1397" i="32"/>
  <c r="G1415" i="32"/>
  <c r="G1431" i="32"/>
  <c r="G1447" i="32"/>
  <c r="G1465" i="32"/>
  <c r="G1481" i="32"/>
  <c r="G1497" i="32"/>
  <c r="G1513" i="32"/>
  <c r="G19" i="32"/>
  <c r="G35" i="32"/>
  <c r="G51" i="32"/>
  <c r="G67" i="32"/>
  <c r="G85" i="32"/>
  <c r="G101" i="32"/>
  <c r="G117" i="32"/>
  <c r="G135" i="32"/>
  <c r="G151" i="32"/>
  <c r="G167" i="32"/>
  <c r="G183" i="32"/>
  <c r="G199" i="32"/>
  <c r="G215" i="32"/>
  <c r="G233" i="32"/>
  <c r="G249" i="32"/>
  <c r="G265" i="32"/>
  <c r="G283" i="32"/>
  <c r="G299" i="32"/>
  <c r="G315" i="32"/>
  <c r="G331" i="32"/>
  <c r="G349" i="32"/>
  <c r="G365" i="32"/>
  <c r="G381" i="32"/>
  <c r="G397" i="32"/>
  <c r="G431" i="32"/>
  <c r="G447" i="32"/>
  <c r="G463" i="32"/>
  <c r="G481" i="32"/>
  <c r="G497" i="32"/>
  <c r="G513" i="32"/>
  <c r="G529" i="32"/>
  <c r="G547" i="32"/>
  <c r="G563" i="32"/>
  <c r="G579" i="32"/>
  <c r="G595" i="32"/>
  <c r="G613" i="32"/>
  <c r="G629" i="32"/>
  <c r="G645" i="32"/>
  <c r="G662" i="32"/>
  <c r="G679" i="32"/>
  <c r="G697" i="32"/>
  <c r="G713" i="32"/>
  <c r="G729" i="32"/>
  <c r="G745" i="32"/>
  <c r="G761" i="32"/>
  <c r="G779" i="32"/>
  <c r="G795" i="32"/>
  <c r="G811" i="32"/>
  <c r="G829" i="32"/>
  <c r="G845" i="32"/>
  <c r="G861" i="32"/>
  <c r="G877" i="32"/>
  <c r="G893" i="32"/>
  <c r="G909" i="32"/>
  <c r="G927" i="32"/>
  <c r="G943" i="32"/>
  <c r="G959" i="32"/>
  <c r="G975" i="32"/>
  <c r="G993" i="32"/>
  <c r="G1009" i="32"/>
  <c r="G1025" i="32"/>
  <c r="G1041" i="32"/>
  <c r="G1059" i="32"/>
  <c r="G1075" i="32"/>
  <c r="G1091" i="32"/>
  <c r="G1109" i="32"/>
  <c r="G1125" i="32"/>
  <c r="G1141" i="32"/>
  <c r="G1158" i="32"/>
  <c r="G1175" i="32"/>
  <c r="G1191" i="32"/>
  <c r="G1207" i="32"/>
  <c r="G1225" i="32"/>
  <c r="G1241" i="32"/>
  <c r="G1257" i="32"/>
  <c r="G1275" i="32"/>
  <c r="G1291" i="32"/>
  <c r="G1307" i="32"/>
  <c r="G1323" i="32"/>
  <c r="G1341" i="32"/>
  <c r="G1358" i="32"/>
  <c r="G1374" i="32"/>
  <c r="G1390" i="32"/>
  <c r="G1408" i="32"/>
  <c r="G1424" i="32"/>
  <c r="G1440" i="32"/>
  <c r="G1457" i="32"/>
  <c r="G1474" i="32"/>
  <c r="G1490" i="32"/>
  <c r="G1506" i="32"/>
  <c r="G12" i="32"/>
  <c r="G28" i="32"/>
  <c r="G44" i="32"/>
  <c r="G60" i="32"/>
  <c r="G78" i="32"/>
  <c r="G94" i="32"/>
  <c r="G110" i="32"/>
  <c r="G126" i="32"/>
  <c r="G144" i="32"/>
  <c r="G160" i="32"/>
  <c r="G176" i="32"/>
  <c r="G192" i="32"/>
  <c r="G208" i="32"/>
  <c r="G226" i="32"/>
  <c r="G242" i="32"/>
  <c r="G258" i="32"/>
  <c r="G276" i="32"/>
  <c r="G292" i="32"/>
  <c r="G308" i="32"/>
  <c r="G324" i="32"/>
  <c r="G342" i="32"/>
  <c r="G358" i="32"/>
  <c r="G374" i="32"/>
  <c r="G390" i="32"/>
  <c r="G408" i="32"/>
  <c r="G424" i="32"/>
  <c r="G440" i="32"/>
  <c r="G456" i="32"/>
  <c r="G473" i="32"/>
  <c r="G490" i="32"/>
  <c r="G506" i="32"/>
  <c r="G522" i="32"/>
  <c r="G540" i="32"/>
  <c r="G556" i="32"/>
  <c r="G572" i="32"/>
  <c r="G588" i="32"/>
  <c r="G604" i="32"/>
  <c r="G622" i="32"/>
  <c r="G638" i="32"/>
  <c r="G654" i="32"/>
  <c r="G672" i="32"/>
  <c r="G688" i="32"/>
  <c r="G706" i="32"/>
  <c r="G722" i="32"/>
  <c r="G738" i="32"/>
  <c r="G754" i="32"/>
  <c r="G772" i="32"/>
  <c r="G788" i="32"/>
  <c r="G804" i="32"/>
  <c r="G820" i="32"/>
  <c r="G838" i="32"/>
  <c r="G854" i="32"/>
  <c r="G870" i="32"/>
  <c r="G886" i="32"/>
  <c r="G902" i="32"/>
  <c r="G920" i="32"/>
  <c r="G936" i="32"/>
  <c r="G952" i="32"/>
  <c r="G968" i="32"/>
  <c r="G986" i="32"/>
  <c r="G1002" i="32"/>
  <c r="G1018" i="32"/>
  <c r="G1034" i="32"/>
  <c r="G1052" i="32"/>
  <c r="G1068" i="32"/>
  <c r="G1084" i="32"/>
  <c r="G1102" i="32"/>
  <c r="G1118" i="32"/>
  <c r="G1134" i="32"/>
  <c r="G1150" i="32"/>
  <c r="G1168" i="32"/>
  <c r="G1184" i="32"/>
  <c r="G1200" i="32"/>
  <c r="G1217" i="32"/>
  <c r="G1234" i="32"/>
  <c r="G1250" i="32"/>
  <c r="G1266" i="32"/>
  <c r="G1284" i="32"/>
  <c r="G1300" i="32"/>
  <c r="G1316" i="32"/>
  <c r="G1334" i="32"/>
  <c r="G1351" i="32"/>
  <c r="G1367" i="32"/>
  <c r="G1383" i="32"/>
  <c r="G1399" i="32"/>
  <c r="G1417" i="32"/>
  <c r="G1433" i="32"/>
  <c r="G1449" i="32"/>
  <c r="G1467" i="32"/>
  <c r="G1483" i="32"/>
  <c r="G1499" i="32"/>
  <c r="G1515" i="32"/>
  <c r="G21" i="32"/>
  <c r="G37" i="32"/>
  <c r="G53" i="32"/>
  <c r="G69" i="32"/>
  <c r="G87" i="32"/>
  <c r="G103" i="32"/>
  <c r="G119" i="32"/>
  <c r="G137" i="32"/>
  <c r="G153" i="32"/>
  <c r="G169" i="32"/>
  <c r="G185" i="32"/>
  <c r="G201" i="32"/>
  <c r="G218" i="32"/>
  <c r="G235" i="32"/>
  <c r="G251" i="32"/>
  <c r="G269" i="32"/>
  <c r="G285" i="32"/>
  <c r="G301" i="32"/>
  <c r="G317" i="32"/>
  <c r="G333" i="32"/>
  <c r="G351" i="32"/>
  <c r="G367" i="32"/>
  <c r="G383" i="32"/>
  <c r="G399" i="32"/>
  <c r="G417" i="32"/>
  <c r="G433" i="32"/>
  <c r="G449" i="32"/>
  <c r="G465" i="32"/>
  <c r="G483" i="32"/>
  <c r="G499" i="32"/>
  <c r="G515" i="32"/>
  <c r="G531" i="32"/>
  <c r="G549" i="32"/>
  <c r="G565" i="32"/>
  <c r="G581" i="32"/>
  <c r="G597" i="32"/>
  <c r="G615" i="32"/>
  <c r="G631" i="32"/>
  <c r="G647" i="32"/>
  <c r="G665" i="32"/>
  <c r="G681" i="32"/>
  <c r="G699" i="32"/>
  <c r="G715" i="32"/>
  <c r="G731" i="32"/>
  <c r="G747" i="32"/>
  <c r="G763" i="32"/>
  <c r="G781" i="32"/>
  <c r="G797" i="32"/>
  <c r="G813" i="32"/>
  <c r="G831" i="32"/>
  <c r="G847" i="32"/>
  <c r="G863" i="32"/>
  <c r="G879" i="32"/>
  <c r="G895" i="32"/>
  <c r="G911" i="32"/>
  <c r="G929" i="32"/>
  <c r="G945" i="32"/>
  <c r="G961" i="32"/>
  <c r="G977" i="32"/>
  <c r="G995" i="32"/>
  <c r="G1011" i="32"/>
  <c r="G1027" i="32"/>
  <c r="G1043" i="32"/>
  <c r="G1061" i="32"/>
  <c r="G1077" i="32"/>
  <c r="G1093" i="32"/>
  <c r="G1111" i="32"/>
  <c r="G1127" i="32"/>
  <c r="G1143" i="32"/>
  <c r="G1161" i="32"/>
  <c r="G1177" i="32"/>
  <c r="G1193" i="32"/>
  <c r="G1209" i="32"/>
  <c r="G1227" i="32"/>
  <c r="G1243" i="32"/>
  <c r="G1259" i="32"/>
  <c r="G1277" i="32"/>
  <c r="G1293" i="32"/>
  <c r="G1309" i="32"/>
  <c r="G1325" i="32"/>
  <c r="G1343" i="32"/>
  <c r="G1360" i="32"/>
  <c r="G1376" i="32"/>
  <c r="G1392" i="32"/>
  <c r="G1410" i="32"/>
  <c r="G1426" i="32"/>
  <c r="G1442" i="32"/>
  <c r="G1460" i="32"/>
  <c r="G1476" i="32"/>
  <c r="G1492" i="32"/>
  <c r="G1508" i="32"/>
  <c r="BF1395" i="6"/>
  <c r="BZ1395" i="6" s="1"/>
  <c r="F1445" i="32" s="1"/>
  <c r="G403" i="32"/>
  <c r="G415" i="32"/>
  <c r="BF805" i="6"/>
  <c r="BZ805" i="6" s="1"/>
  <c r="BF1060" i="6"/>
  <c r="BZ1060" i="6" s="1"/>
  <c r="BF1143" i="6"/>
  <c r="BZ1143" i="6" s="1"/>
  <c r="BF1207" i="6"/>
  <c r="BZ1207" i="6" s="1"/>
  <c r="BF1271" i="6"/>
  <c r="BZ1271" i="6" s="1"/>
  <c r="BF1335" i="6"/>
  <c r="BZ1335" i="6" s="1"/>
  <c r="BF1399" i="6"/>
  <c r="BZ1399" i="6" s="1"/>
  <c r="BF1463" i="6"/>
  <c r="BZ1463" i="6" s="1"/>
  <c r="BF1036" i="6"/>
  <c r="BZ1036" i="6" s="1"/>
  <c r="BF1131" i="6"/>
  <c r="BZ1131" i="6" s="1"/>
  <c r="BF1195" i="6"/>
  <c r="BZ1195" i="6" s="1"/>
  <c r="BF1259" i="6"/>
  <c r="BZ1259" i="6" s="1"/>
  <c r="BF1323" i="6"/>
  <c r="BZ1323" i="6" s="1"/>
  <c r="BF1387" i="6"/>
  <c r="BZ1387" i="6" s="1"/>
  <c r="BF1451" i="6"/>
  <c r="BZ1451" i="6" s="1"/>
  <c r="BF948" i="6"/>
  <c r="BZ948" i="6" s="1"/>
  <c r="BF1076" i="6"/>
  <c r="BZ1076" i="6" s="1"/>
  <c r="BF1151" i="6"/>
  <c r="BZ1151" i="6" s="1"/>
  <c r="BF1215" i="6"/>
  <c r="BZ1215" i="6" s="1"/>
  <c r="BF1279" i="6"/>
  <c r="BZ1279" i="6" s="1"/>
  <c r="BF1343" i="6"/>
  <c r="BZ1343" i="6" s="1"/>
  <c r="BF1407" i="6"/>
  <c r="BZ1407" i="6" s="1"/>
  <c r="BF956" i="6"/>
  <c r="BZ956" i="6" s="1"/>
  <c r="BF1084" i="6"/>
  <c r="BZ1084" i="6" s="1"/>
  <c r="BF1155" i="6"/>
  <c r="BZ1155" i="6" s="1"/>
  <c r="BF1219" i="6"/>
  <c r="BZ1219" i="6" s="1"/>
  <c r="BF1283" i="6"/>
  <c r="BZ1283" i="6" s="1"/>
  <c r="BF1347" i="6"/>
  <c r="BZ1347" i="6" s="1"/>
  <c r="BF1411" i="6"/>
  <c r="BZ1411" i="6" s="1"/>
  <c r="BF964" i="6"/>
  <c r="BZ964" i="6" s="1"/>
  <c r="BF1092" i="6"/>
  <c r="BZ1092" i="6" s="1"/>
  <c r="BF1159" i="6"/>
  <c r="BZ1159" i="6" s="1"/>
  <c r="BF1223" i="6"/>
  <c r="BZ1223" i="6" s="1"/>
  <c r="BF1287" i="6"/>
  <c r="BZ1287" i="6" s="1"/>
  <c r="BF1351" i="6"/>
  <c r="BZ1351" i="6" s="1"/>
  <c r="BF1415" i="6"/>
  <c r="BZ1415" i="6" s="1"/>
  <c r="BF940" i="6"/>
  <c r="BZ940" i="6" s="1"/>
  <c r="BF1068" i="6"/>
  <c r="BZ1068" i="6" s="1"/>
  <c r="BF1147" i="6"/>
  <c r="BZ1147" i="6" s="1"/>
  <c r="BF1211" i="6"/>
  <c r="BZ1211" i="6" s="1"/>
  <c r="BF1275" i="6"/>
  <c r="BZ1275" i="6" s="1"/>
  <c r="BF1339" i="6"/>
  <c r="BZ1339" i="6" s="1"/>
  <c r="BF1403" i="6"/>
  <c r="BZ1403" i="6" s="1"/>
  <c r="BF980" i="6"/>
  <c r="BZ980" i="6" s="1"/>
  <c r="BF1103" i="6"/>
  <c r="BZ1103" i="6" s="1"/>
  <c r="BF1167" i="6"/>
  <c r="BZ1167" i="6" s="1"/>
  <c r="BF1231" i="6"/>
  <c r="BZ1231" i="6" s="1"/>
  <c r="BF1295" i="6"/>
  <c r="BZ1295" i="6" s="1"/>
  <c r="BF1359" i="6"/>
  <c r="BZ1359" i="6" s="1"/>
  <c r="BF1423" i="6"/>
  <c r="BZ1423" i="6" s="1"/>
  <c r="BF988" i="6"/>
  <c r="BZ988" i="6" s="1"/>
  <c r="BF1107" i="6"/>
  <c r="BZ1107" i="6" s="1"/>
  <c r="BF1171" i="6"/>
  <c r="BZ1171" i="6" s="1"/>
  <c r="BF1235" i="6"/>
  <c r="BZ1235" i="6" s="1"/>
  <c r="BF1299" i="6"/>
  <c r="BZ1299" i="6" s="1"/>
  <c r="BF1363" i="6"/>
  <c r="BZ1363" i="6" s="1"/>
  <c r="BF1427" i="6"/>
  <c r="BZ1427" i="6" s="1"/>
  <c r="BF996" i="6"/>
  <c r="BZ996" i="6" s="1"/>
  <c r="BF1111" i="6"/>
  <c r="BZ1111" i="6" s="1"/>
  <c r="BF1175" i="6"/>
  <c r="BZ1175" i="6" s="1"/>
  <c r="BF1239" i="6"/>
  <c r="BZ1239" i="6" s="1"/>
  <c r="BF1303" i="6"/>
  <c r="BZ1303" i="6" s="1"/>
  <c r="BF1367" i="6"/>
  <c r="BZ1367" i="6" s="1"/>
  <c r="BF1431" i="6"/>
  <c r="BZ1431" i="6" s="1"/>
  <c r="BF972" i="6"/>
  <c r="BZ972" i="6" s="1"/>
  <c r="BF1099" i="6"/>
  <c r="BZ1099" i="6" s="1"/>
  <c r="BF1163" i="6"/>
  <c r="BZ1163" i="6" s="1"/>
  <c r="BF1227" i="6"/>
  <c r="BZ1227" i="6" s="1"/>
  <c r="BF1291" i="6"/>
  <c r="BZ1291" i="6" s="1"/>
  <c r="BF1355" i="6"/>
  <c r="BZ1355" i="6" s="1"/>
  <c r="BF1419" i="6"/>
  <c r="BZ1419" i="6" s="1"/>
  <c r="BF1012" i="6"/>
  <c r="BZ1012" i="6" s="1"/>
  <c r="BF1119" i="6"/>
  <c r="BZ1119" i="6" s="1"/>
  <c r="BF1183" i="6"/>
  <c r="BZ1183" i="6" s="1"/>
  <c r="BF1247" i="6"/>
  <c r="BZ1247" i="6" s="1"/>
  <c r="BF1311" i="6"/>
  <c r="BZ1311" i="6" s="1"/>
  <c r="BF1375" i="6"/>
  <c r="BZ1375" i="6" s="1"/>
  <c r="BF1439" i="6"/>
  <c r="BZ1439" i="6" s="1"/>
  <c r="BF1020" i="6"/>
  <c r="BZ1020" i="6" s="1"/>
  <c r="BF1123" i="6"/>
  <c r="BZ1123" i="6" s="1"/>
  <c r="BF1187" i="6"/>
  <c r="BZ1187" i="6" s="1"/>
  <c r="BF1251" i="6"/>
  <c r="BZ1251" i="6" s="1"/>
  <c r="BF1315" i="6"/>
  <c r="BZ1315" i="6" s="1"/>
  <c r="BF1379" i="6"/>
  <c r="BZ1379" i="6" s="1"/>
  <c r="BF1443" i="6"/>
  <c r="BZ1443" i="6" s="1"/>
  <c r="BF1028" i="6"/>
  <c r="BZ1028" i="6" s="1"/>
  <c r="BF1127" i="6"/>
  <c r="BZ1127" i="6" s="1"/>
  <c r="BF1191" i="6"/>
  <c r="BZ1191" i="6" s="1"/>
  <c r="BF1255" i="6"/>
  <c r="BZ1255" i="6" s="1"/>
  <c r="BF1319" i="6"/>
  <c r="BZ1319" i="6" s="1"/>
  <c r="BF1383" i="6"/>
  <c r="BZ1383" i="6" s="1"/>
  <c r="BF1447" i="6"/>
  <c r="BZ1447" i="6" s="1"/>
  <c r="BF1004" i="6"/>
  <c r="BZ1004" i="6" s="1"/>
  <c r="BF1115" i="6"/>
  <c r="BZ1115" i="6" s="1"/>
  <c r="BF1179" i="6"/>
  <c r="BZ1179" i="6" s="1"/>
  <c r="BF1243" i="6"/>
  <c r="BZ1243" i="6" s="1"/>
  <c r="BF1307" i="6"/>
  <c r="BZ1307" i="6" s="1"/>
  <c r="BF1371" i="6"/>
  <c r="BZ1371" i="6" s="1"/>
  <c r="BF1435" i="6"/>
  <c r="BZ1435" i="6" s="1"/>
  <c r="BF1044" i="6"/>
  <c r="BZ1044" i="6" s="1"/>
  <c r="BF1135" i="6"/>
  <c r="BZ1135" i="6" s="1"/>
  <c r="BF1199" i="6"/>
  <c r="BZ1199" i="6" s="1"/>
  <c r="BF1263" i="6"/>
  <c r="BZ1263" i="6" s="1"/>
  <c r="BF1327" i="6"/>
  <c r="BZ1327" i="6" s="1"/>
  <c r="BF1391" i="6"/>
  <c r="BZ1391" i="6" s="1"/>
  <c r="BF1455" i="6"/>
  <c r="BZ1455" i="6" s="1"/>
  <c r="BF1052" i="6"/>
  <c r="BZ1052" i="6" s="1"/>
  <c r="BF1139" i="6"/>
  <c r="BZ1139" i="6" s="1"/>
  <c r="BF1203" i="6"/>
  <c r="BZ1203" i="6" s="1"/>
  <c r="BF1267" i="6"/>
  <c r="BZ1267" i="6" s="1"/>
  <c r="BF1331" i="6"/>
  <c r="BZ1331" i="6" s="1"/>
  <c r="BF1459" i="6"/>
  <c r="BZ1459" i="6" s="1"/>
  <c r="BF1254" i="6"/>
  <c r="BZ1254" i="6" s="1"/>
  <c r="BF1173" i="6"/>
  <c r="BZ1173" i="6" s="1"/>
  <c r="BF1450" i="6"/>
  <c r="BZ1450" i="6" s="1"/>
  <c r="BF1172" i="6"/>
  <c r="BZ1172" i="6" s="1"/>
  <c r="BF725" i="6"/>
  <c r="BZ725" i="6" s="1"/>
  <c r="BF212" i="6"/>
  <c r="BZ212" i="6" s="1"/>
  <c r="BF1333" i="6"/>
  <c r="BZ1333" i="6" s="1"/>
  <c r="BF44" i="6"/>
  <c r="BZ44" i="6" s="1"/>
  <c r="BF380" i="6"/>
  <c r="BZ380" i="6" s="1"/>
  <c r="BF540" i="6"/>
  <c r="BZ540" i="6" s="1"/>
  <c r="BF636" i="6"/>
  <c r="BZ636" i="6" s="1"/>
  <c r="BF660" i="6"/>
  <c r="BZ660" i="6" s="1"/>
  <c r="BF772" i="6"/>
  <c r="BZ772" i="6" s="1"/>
  <c r="BF900" i="6"/>
  <c r="BZ900" i="6" s="1"/>
  <c r="BF1256" i="6"/>
  <c r="BZ1256" i="6" s="1"/>
  <c r="BF789" i="6"/>
  <c r="BZ789" i="6" s="1"/>
  <c r="BF869" i="6"/>
  <c r="BZ869" i="6" s="1"/>
  <c r="BF893" i="6"/>
  <c r="BZ893" i="6" s="1"/>
  <c r="BF957" i="6"/>
  <c r="BZ957" i="6" s="1"/>
  <c r="BF981" i="6"/>
  <c r="BZ981" i="6" s="1"/>
  <c r="BF1013" i="6"/>
  <c r="BZ1013" i="6" s="1"/>
  <c r="BF1125" i="6"/>
  <c r="BZ1125" i="6" s="1"/>
  <c r="BF1285" i="6"/>
  <c r="BZ1285" i="6" s="1"/>
  <c r="BF1365" i="6"/>
  <c r="BZ1365" i="6" s="1"/>
  <c r="BF1405" i="6"/>
  <c r="BZ1405" i="6" s="1"/>
  <c r="BF1445" i="6"/>
  <c r="BZ1445" i="6" s="1"/>
  <c r="BF1350" i="6"/>
  <c r="BZ1350" i="6" s="1"/>
  <c r="BF1462" i="6"/>
  <c r="BZ1462" i="6" s="1"/>
  <c r="BF1268" i="6"/>
  <c r="BZ1268" i="6" s="1"/>
  <c r="BF1420" i="6"/>
  <c r="BZ1420" i="6" s="1"/>
  <c r="BF1032" i="6"/>
  <c r="BZ1032" i="6" s="1"/>
  <c r="BF1100" i="6"/>
  <c r="BZ1100" i="6" s="1"/>
  <c r="BF1160" i="6"/>
  <c r="BZ1160" i="6" s="1"/>
  <c r="BF1188" i="6"/>
  <c r="BZ1188" i="6" s="1"/>
  <c r="BF1220" i="6"/>
  <c r="BZ1220" i="6" s="1"/>
  <c r="BF1276" i="6"/>
  <c r="BZ1276" i="6" s="1"/>
  <c r="BF1308" i="6"/>
  <c r="BZ1308" i="6" s="1"/>
  <c r="BF1344" i="6"/>
  <c r="BZ1344" i="6" s="1"/>
  <c r="BF1408" i="6"/>
  <c r="BZ1408" i="6" s="1"/>
  <c r="BF1444" i="6"/>
  <c r="BZ1444" i="6" s="1"/>
  <c r="BF4" i="6"/>
  <c r="BZ4" i="6" s="1"/>
  <c r="BF12" i="6"/>
  <c r="BZ12" i="6" s="1"/>
  <c r="BF28" i="6"/>
  <c r="BZ28" i="6" s="1"/>
  <c r="BF36" i="6"/>
  <c r="BZ36" i="6" s="1"/>
  <c r="BF60" i="6"/>
  <c r="BZ60" i="6" s="1"/>
  <c r="BF68" i="6"/>
  <c r="BZ68" i="6" s="1"/>
  <c r="BF76" i="6"/>
  <c r="BZ76" i="6" s="1"/>
  <c r="BF92" i="6"/>
  <c r="BZ92" i="6" s="1"/>
  <c r="BF100" i="6"/>
  <c r="BZ100" i="6" s="1"/>
  <c r="BF108" i="6"/>
  <c r="BZ108" i="6" s="1"/>
  <c r="BF124" i="6"/>
  <c r="BZ124" i="6" s="1"/>
  <c r="BF132" i="6"/>
  <c r="BZ132" i="6" s="1"/>
  <c r="BF140" i="6"/>
  <c r="BZ140" i="6" s="1"/>
  <c r="BF156" i="6"/>
  <c r="BZ156" i="6" s="1"/>
  <c r="BF164" i="6"/>
  <c r="BZ164" i="6" s="1"/>
  <c r="BF172" i="6"/>
  <c r="BZ172" i="6" s="1"/>
  <c r="BF188" i="6"/>
  <c r="BZ188" i="6" s="1"/>
  <c r="BF196" i="6"/>
  <c r="BZ196" i="6" s="1"/>
  <c r="BF204" i="6"/>
  <c r="BZ204" i="6" s="1"/>
  <c r="BF220" i="6"/>
  <c r="BZ220" i="6" s="1"/>
  <c r="BF228" i="6"/>
  <c r="BZ228" i="6" s="1"/>
  <c r="BF236" i="6"/>
  <c r="BZ236" i="6" s="1"/>
  <c r="BF252" i="6"/>
  <c r="BZ252" i="6" s="1"/>
  <c r="BF260" i="6"/>
  <c r="BZ260" i="6" s="1"/>
  <c r="BF268" i="6"/>
  <c r="BZ268" i="6" s="1"/>
  <c r="BF284" i="6"/>
  <c r="BZ284" i="6" s="1"/>
  <c r="BF292" i="6"/>
  <c r="BZ292" i="6" s="1"/>
  <c r="BF300" i="6"/>
  <c r="BZ300" i="6" s="1"/>
  <c r="BF316" i="6"/>
  <c r="BZ316" i="6" s="1"/>
  <c r="BF324" i="6"/>
  <c r="BZ324" i="6" s="1"/>
  <c r="BF332" i="6"/>
  <c r="BZ332" i="6" s="1"/>
  <c r="BF340" i="6"/>
  <c r="BZ340" i="6" s="1"/>
  <c r="BF348" i="6"/>
  <c r="BZ348" i="6" s="1"/>
  <c r="BF356" i="6"/>
  <c r="BZ356" i="6" s="1"/>
  <c r="BF364" i="6"/>
  <c r="BZ364" i="6" s="1"/>
  <c r="BF388" i="6"/>
  <c r="BZ388" i="6" s="1"/>
  <c r="BF396" i="6"/>
  <c r="BZ396" i="6" s="1"/>
  <c r="BF412" i="6"/>
  <c r="BZ412" i="6" s="1"/>
  <c r="BF420" i="6"/>
  <c r="BZ420" i="6" s="1"/>
  <c r="BF428" i="6"/>
  <c r="BZ428" i="6" s="1"/>
  <c r="BF444" i="6"/>
  <c r="BZ444" i="6" s="1"/>
  <c r="BF452" i="6"/>
  <c r="BZ452" i="6" s="1"/>
  <c r="BF460" i="6"/>
  <c r="BZ460" i="6" s="1"/>
  <c r="BF476" i="6"/>
  <c r="BZ476" i="6" s="1"/>
  <c r="BF484" i="6"/>
  <c r="BZ484" i="6" s="1"/>
  <c r="BF492" i="6"/>
  <c r="BZ492" i="6" s="1"/>
  <c r="BF500" i="6"/>
  <c r="BZ500" i="6" s="1"/>
  <c r="BF508" i="6"/>
  <c r="BZ508" i="6" s="1"/>
  <c r="BF516" i="6"/>
  <c r="BZ516" i="6" s="1"/>
  <c r="BF524" i="6"/>
  <c r="BZ524" i="6" s="1"/>
  <c r="BF532" i="6"/>
  <c r="BZ532" i="6" s="1"/>
  <c r="BF548" i="6"/>
  <c r="BZ548" i="6" s="1"/>
  <c r="BF556" i="6"/>
  <c r="BZ556" i="6" s="1"/>
  <c r="BF572" i="6"/>
  <c r="BZ572" i="6" s="1"/>
  <c r="BF580" i="6"/>
  <c r="BZ580" i="6" s="1"/>
  <c r="BF588" i="6"/>
  <c r="BZ588" i="6" s="1"/>
  <c r="BF604" i="6"/>
  <c r="BZ604" i="6" s="1"/>
  <c r="BF612" i="6"/>
  <c r="BZ612" i="6" s="1"/>
  <c r="BF620" i="6"/>
  <c r="BZ620" i="6" s="1"/>
  <c r="BF644" i="6"/>
  <c r="BZ644" i="6" s="1"/>
  <c r="BF652" i="6"/>
  <c r="BZ652" i="6" s="1"/>
  <c r="BF668" i="6"/>
  <c r="BZ668" i="6" s="1"/>
  <c r="BF676" i="6"/>
  <c r="BZ676" i="6" s="1"/>
  <c r="BF684" i="6"/>
  <c r="BZ684" i="6" s="1"/>
  <c r="BF700" i="6"/>
  <c r="BZ700" i="6" s="1"/>
  <c r="BF708" i="6"/>
  <c r="BZ708" i="6" s="1"/>
  <c r="BF716" i="6"/>
  <c r="BZ716" i="6" s="1"/>
  <c r="BF732" i="6"/>
  <c r="BZ732" i="6" s="1"/>
  <c r="BF740" i="6"/>
  <c r="BZ740" i="6" s="1"/>
  <c r="BF748" i="6"/>
  <c r="BZ748" i="6" s="1"/>
  <c r="BF764" i="6"/>
  <c r="BZ764" i="6" s="1"/>
  <c r="BF780" i="6"/>
  <c r="BZ780" i="6" s="1"/>
  <c r="BF796" i="6"/>
  <c r="BZ796" i="6" s="1"/>
  <c r="BF804" i="6"/>
  <c r="BZ804" i="6" s="1"/>
  <c r="BF812" i="6"/>
  <c r="BZ812" i="6" s="1"/>
  <c r="BF828" i="6"/>
  <c r="BZ828" i="6" s="1"/>
  <c r="BF836" i="6"/>
  <c r="BZ836" i="6" s="1"/>
  <c r="BF844" i="6"/>
  <c r="BZ844" i="6" s="1"/>
  <c r="BF860" i="6"/>
  <c r="BZ860" i="6" s="1"/>
  <c r="BF868" i="6"/>
  <c r="BZ868" i="6" s="1"/>
  <c r="BF876" i="6"/>
  <c r="BZ876" i="6" s="1"/>
  <c r="BF892" i="6"/>
  <c r="BZ892" i="6" s="1"/>
  <c r="BF908" i="6"/>
  <c r="BZ908" i="6" s="1"/>
  <c r="BF924" i="6"/>
  <c r="BZ924" i="6" s="1"/>
  <c r="BF932" i="6"/>
  <c r="BZ932" i="6" s="1"/>
  <c r="BF944" i="6"/>
  <c r="BZ944" i="6" s="1"/>
  <c r="BF984" i="6"/>
  <c r="BZ984" i="6" s="1"/>
  <c r="BF1000" i="6"/>
  <c r="BZ1000" i="6" s="1"/>
  <c r="BF1016" i="6"/>
  <c r="BZ1016" i="6" s="1"/>
  <c r="BF1116" i="6"/>
  <c r="BZ1116" i="6" s="1"/>
  <c r="BF968" i="6"/>
  <c r="BZ968" i="6" s="1"/>
  <c r="BF1008" i="6"/>
  <c r="BZ1008" i="6" s="1"/>
  <c r="BF745" i="6"/>
  <c r="BZ745" i="6" s="1"/>
  <c r="BF777" i="6"/>
  <c r="BZ777" i="6" s="1"/>
  <c r="BF809" i="6"/>
  <c r="BZ809" i="6" s="1"/>
  <c r="BF841" i="6"/>
  <c r="BZ841" i="6" s="1"/>
  <c r="BF873" i="6"/>
  <c r="BZ873" i="6" s="1"/>
  <c r="BF905" i="6"/>
  <c r="BZ905" i="6" s="1"/>
  <c r="BF1152" i="6"/>
  <c r="BZ1152" i="6" s="1"/>
  <c r="BF1184" i="6"/>
  <c r="BZ1184" i="6" s="1"/>
  <c r="BF1288" i="6"/>
  <c r="BZ1288" i="6" s="1"/>
  <c r="BF1320" i="6"/>
  <c r="BZ1320" i="6" s="1"/>
  <c r="BF1384" i="6"/>
  <c r="BZ1384" i="6" s="1"/>
  <c r="BF1416" i="6"/>
  <c r="BZ1416" i="6" s="1"/>
  <c r="BF1448" i="6"/>
  <c r="BZ1448" i="6" s="1"/>
  <c r="BF709" i="6"/>
  <c r="BZ709" i="6" s="1"/>
  <c r="BF733" i="6"/>
  <c r="BZ733" i="6" s="1"/>
  <c r="BF741" i="6"/>
  <c r="BZ741" i="6" s="1"/>
  <c r="BF757" i="6"/>
  <c r="BZ757" i="6" s="1"/>
  <c r="BF765" i="6"/>
  <c r="BZ765" i="6" s="1"/>
  <c r="BF773" i="6"/>
  <c r="BZ773" i="6" s="1"/>
  <c r="BF797" i="6"/>
  <c r="BZ797" i="6" s="1"/>
  <c r="BF821" i="6"/>
  <c r="BZ821" i="6" s="1"/>
  <c r="BF829" i="6"/>
  <c r="BZ829" i="6" s="1"/>
  <c r="BF837" i="6"/>
  <c r="BZ837" i="6" s="1"/>
  <c r="BF853" i="6"/>
  <c r="BZ853" i="6" s="1"/>
  <c r="BF861" i="6"/>
  <c r="BZ861" i="6" s="1"/>
  <c r="BF885" i="6"/>
  <c r="BZ885" i="6" s="1"/>
  <c r="BF901" i="6"/>
  <c r="BZ901" i="6" s="1"/>
  <c r="BF917" i="6"/>
  <c r="BZ917" i="6" s="1"/>
  <c r="BF925" i="6"/>
  <c r="BZ925" i="6" s="1"/>
  <c r="BF933" i="6"/>
  <c r="BZ933" i="6" s="1"/>
  <c r="BF949" i="6"/>
  <c r="BZ949" i="6" s="1"/>
  <c r="BF965" i="6"/>
  <c r="BZ965" i="6" s="1"/>
  <c r="BF989" i="6"/>
  <c r="BZ989" i="6" s="1"/>
  <c r="BF997" i="6"/>
  <c r="BZ997" i="6" s="1"/>
  <c r="BF1021" i="6"/>
  <c r="BZ1021" i="6" s="1"/>
  <c r="BF1029" i="6"/>
  <c r="BZ1029" i="6" s="1"/>
  <c r="BF1045" i="6"/>
  <c r="BZ1045" i="6" s="1"/>
  <c r="BF1053" i="6"/>
  <c r="BZ1053" i="6" s="1"/>
  <c r="BF1061" i="6"/>
  <c r="BZ1061" i="6" s="1"/>
  <c r="BF1077" i="6"/>
  <c r="BZ1077" i="6" s="1"/>
  <c r="BF1085" i="6"/>
  <c r="BZ1085" i="6" s="1"/>
  <c r="BF1093" i="6"/>
  <c r="BZ1093" i="6" s="1"/>
  <c r="BF1101" i="6"/>
  <c r="BZ1101" i="6" s="1"/>
  <c r="BF1109" i="6"/>
  <c r="BZ1109" i="6" s="1"/>
  <c r="BF1117" i="6"/>
  <c r="BZ1117" i="6" s="1"/>
  <c r="BF1141" i="6"/>
  <c r="BZ1141" i="6" s="1"/>
  <c r="BF1149" i="6"/>
  <c r="BZ1149" i="6" s="1"/>
  <c r="BF1157" i="6"/>
  <c r="BZ1157" i="6" s="1"/>
  <c r="BF1181" i="6"/>
  <c r="BZ1181" i="6" s="1"/>
  <c r="BF1189" i="6"/>
  <c r="BZ1189" i="6" s="1"/>
  <c r="BF1205" i="6"/>
  <c r="BZ1205" i="6" s="1"/>
  <c r="BF1213" i="6"/>
  <c r="BZ1213" i="6" s="1"/>
  <c r="BF1221" i="6"/>
  <c r="BZ1221" i="6" s="1"/>
  <c r="BF1229" i="6"/>
  <c r="BZ1229" i="6" s="1"/>
  <c r="BF1237" i="6"/>
  <c r="BZ1237" i="6" s="1"/>
  <c r="BF1245" i="6"/>
  <c r="BZ1245" i="6" s="1"/>
  <c r="BF1253" i="6"/>
  <c r="BZ1253" i="6" s="1"/>
  <c r="BF1269" i="6"/>
  <c r="BZ1269" i="6" s="1"/>
  <c r="BF1277" i="6"/>
  <c r="BZ1277" i="6" s="1"/>
  <c r="BF1301" i="6"/>
  <c r="BZ1301" i="6" s="1"/>
  <c r="BF1309" i="6"/>
  <c r="BZ1309" i="6" s="1"/>
  <c r="BF1317" i="6"/>
  <c r="BZ1317" i="6" s="1"/>
  <c r="BF1341" i="6"/>
  <c r="BZ1341" i="6" s="1"/>
  <c r="BF1349" i="6"/>
  <c r="BZ1349" i="6" s="1"/>
  <c r="BF1357" i="6"/>
  <c r="BZ1357" i="6" s="1"/>
  <c r="BF1373" i="6"/>
  <c r="BZ1373" i="6" s="1"/>
  <c r="BF1381" i="6"/>
  <c r="BZ1381" i="6" s="1"/>
  <c r="BF1397" i="6"/>
  <c r="BZ1397" i="6" s="1"/>
  <c r="BF1413" i="6"/>
  <c r="BZ1413" i="6" s="1"/>
  <c r="BF1429" i="6"/>
  <c r="BZ1429" i="6" s="1"/>
  <c r="BF1437" i="6"/>
  <c r="BZ1437" i="6" s="1"/>
  <c r="BF1461" i="6"/>
  <c r="BZ1461" i="6" s="1"/>
  <c r="BF1174" i="6"/>
  <c r="BZ1174" i="6" s="1"/>
  <c r="BF1198" i="6"/>
  <c r="BZ1198" i="6" s="1"/>
  <c r="BF1226" i="6"/>
  <c r="BZ1226" i="6" s="1"/>
  <c r="BF1242" i="6"/>
  <c r="BZ1242" i="6" s="1"/>
  <c r="BF1282" i="6"/>
  <c r="BZ1282" i="6" s="1"/>
  <c r="BF1298" i="6"/>
  <c r="BZ1298" i="6" s="1"/>
  <c r="BF1310" i="6"/>
  <c r="BZ1310" i="6" s="1"/>
  <c r="BF1338" i="6"/>
  <c r="BZ1338" i="6" s="1"/>
  <c r="BF1366" i="6"/>
  <c r="BZ1366" i="6" s="1"/>
  <c r="BF1394" i="6"/>
  <c r="BZ1394" i="6" s="1"/>
  <c r="BF1410" i="6"/>
  <c r="BZ1410" i="6" s="1"/>
  <c r="BF1422" i="6"/>
  <c r="BZ1422" i="6" s="1"/>
  <c r="BF1088" i="6"/>
  <c r="BZ1088" i="6" s="1"/>
  <c r="BF1140" i="6"/>
  <c r="BZ1140" i="6" s="1"/>
  <c r="BF1208" i="6"/>
  <c r="BZ1208" i="6" s="1"/>
  <c r="BF1300" i="6"/>
  <c r="BZ1300" i="6" s="1"/>
  <c r="BF1328" i="6"/>
  <c r="BZ1328" i="6" s="1"/>
  <c r="BF1388" i="6"/>
  <c r="BZ1388" i="6" s="1"/>
  <c r="BF1456" i="6"/>
  <c r="BZ1456" i="6" s="1"/>
  <c r="BF52" i="6"/>
  <c r="BZ52" i="6" s="1"/>
  <c r="BF84" i="6"/>
  <c r="BZ84" i="6" s="1"/>
  <c r="BF116" i="6"/>
  <c r="BZ116" i="6" s="1"/>
  <c r="BF148" i="6"/>
  <c r="BZ148" i="6" s="1"/>
  <c r="BF916" i="6"/>
  <c r="BZ916" i="6" s="1"/>
  <c r="BF960" i="6"/>
  <c r="BZ960" i="6" s="1"/>
  <c r="BF1352" i="6"/>
  <c r="BZ1352" i="6" s="1"/>
  <c r="BF749" i="6"/>
  <c r="BZ749" i="6" s="1"/>
  <c r="BF781" i="6"/>
  <c r="BZ781" i="6" s="1"/>
  <c r="BF813" i="6"/>
  <c r="BZ813" i="6" s="1"/>
  <c r="BF845" i="6"/>
  <c r="BZ845" i="6" s="1"/>
  <c r="BF877" i="6"/>
  <c r="BZ877" i="6" s="1"/>
  <c r="BF937" i="6"/>
  <c r="BZ937" i="6" s="1"/>
  <c r="BF969" i="6"/>
  <c r="BZ969" i="6" s="1"/>
  <c r="BF1001" i="6"/>
  <c r="BZ1001" i="6" s="1"/>
  <c r="BF1065" i="6"/>
  <c r="BZ1065" i="6" s="1"/>
  <c r="BF1129" i="6"/>
  <c r="BZ1129" i="6" s="1"/>
  <c r="BF1193" i="6"/>
  <c r="BZ1193" i="6" s="1"/>
  <c r="BF909" i="6"/>
  <c r="BZ909" i="6" s="1"/>
  <c r="BF973" i="6"/>
  <c r="BZ973" i="6" s="1"/>
  <c r="BF1005" i="6"/>
  <c r="BZ1005" i="6" s="1"/>
  <c r="BF1037" i="6"/>
  <c r="BZ1037" i="6" s="1"/>
  <c r="BF1069" i="6"/>
  <c r="BZ1069" i="6" s="1"/>
  <c r="BF1133" i="6"/>
  <c r="BZ1133" i="6" s="1"/>
  <c r="BF1165" i="6"/>
  <c r="BZ1165" i="6" s="1"/>
  <c r="BF1197" i="6"/>
  <c r="BZ1197" i="6" s="1"/>
  <c r="BF1261" i="6"/>
  <c r="BZ1261" i="6" s="1"/>
  <c r="BF1293" i="6"/>
  <c r="BZ1293" i="6" s="1"/>
  <c r="BF1325" i="6"/>
  <c r="BZ1325" i="6" s="1"/>
  <c r="BF1389" i="6"/>
  <c r="BZ1389" i="6" s="1"/>
  <c r="BF1421" i="6"/>
  <c r="BZ1421" i="6" s="1"/>
  <c r="BF717" i="6"/>
  <c r="BZ717" i="6" s="1"/>
  <c r="BF1453" i="6"/>
  <c r="BZ1453" i="6" s="1"/>
  <c r="BF1214" i="6"/>
  <c r="BZ1214" i="6" s="1"/>
  <c r="BF1112" i="6"/>
  <c r="BZ1112" i="6" s="1"/>
  <c r="BF1232" i="6"/>
  <c r="BZ1232" i="6" s="1"/>
  <c r="BF1392" i="6"/>
  <c r="BZ1392" i="6" s="1"/>
  <c r="BF56" i="6"/>
  <c r="BZ56" i="6" s="1"/>
  <c r="BF120" i="6"/>
  <c r="BZ120" i="6" s="1"/>
  <c r="BF216" i="6"/>
  <c r="BZ216" i="6" s="1"/>
  <c r="BF264" i="6"/>
  <c r="BZ264" i="6" s="1"/>
  <c r="BF280" i="6"/>
  <c r="BZ280" i="6" s="1"/>
  <c r="BF336" i="6"/>
  <c r="BZ336" i="6" s="1"/>
  <c r="BF360" i="6"/>
  <c r="BZ360" i="6" s="1"/>
  <c r="BF432" i="6"/>
  <c r="BZ432" i="6" s="1"/>
  <c r="BF504" i="6"/>
  <c r="BZ504" i="6" s="1"/>
  <c r="BF536" i="6"/>
  <c r="BZ536" i="6" s="1"/>
  <c r="BF560" i="6"/>
  <c r="BZ560" i="6" s="1"/>
  <c r="BF568" i="6"/>
  <c r="BZ568" i="6" s="1"/>
  <c r="BF584" i="6"/>
  <c r="BZ584" i="6" s="1"/>
  <c r="BF656" i="6"/>
  <c r="BZ656" i="6" s="1"/>
  <c r="BF720" i="6"/>
  <c r="BZ720" i="6" s="1"/>
  <c r="BF728" i="6"/>
  <c r="BZ728" i="6" s="1"/>
  <c r="BF744" i="6"/>
  <c r="BZ744" i="6" s="1"/>
  <c r="BF1312" i="6"/>
  <c r="BZ1312" i="6" s="1"/>
  <c r="BF1436" i="6"/>
  <c r="BZ1436" i="6" s="1"/>
  <c r="BF372" i="6"/>
  <c r="BZ372" i="6" s="1"/>
  <c r="BF404" i="6"/>
  <c r="BZ404" i="6" s="1"/>
  <c r="BF436" i="6"/>
  <c r="BZ436" i="6" s="1"/>
  <c r="BF468" i="6"/>
  <c r="BZ468" i="6" s="1"/>
  <c r="BF564" i="6"/>
  <c r="BZ564" i="6" s="1"/>
  <c r="BF596" i="6"/>
  <c r="BZ596" i="6" s="1"/>
  <c r="BF1240" i="6"/>
  <c r="BZ1240" i="6" s="1"/>
  <c r="BF159" i="6"/>
  <c r="BZ159" i="6" s="1"/>
  <c r="BF207" i="6"/>
  <c r="BZ207" i="6" s="1"/>
  <c r="BF239" i="6"/>
  <c r="BZ239" i="6" s="1"/>
  <c r="BF271" i="6"/>
  <c r="BZ271" i="6" s="1"/>
  <c r="BF303" i="6"/>
  <c r="BZ303" i="6" s="1"/>
  <c r="BF77" i="6"/>
  <c r="BZ77" i="6" s="1"/>
  <c r="BF93" i="6"/>
  <c r="BZ93" i="6" s="1"/>
  <c r="BF101" i="6"/>
  <c r="BZ101" i="6" s="1"/>
  <c r="BF109" i="6"/>
  <c r="BZ109" i="6" s="1"/>
  <c r="BF125" i="6"/>
  <c r="BZ125" i="6" s="1"/>
  <c r="BF141" i="6"/>
  <c r="BZ141" i="6" s="1"/>
  <c r="BF157" i="6"/>
  <c r="BZ157" i="6" s="1"/>
  <c r="BF1128" i="6"/>
  <c r="BZ1128" i="6" s="1"/>
  <c r="BF1248" i="6"/>
  <c r="BZ1248" i="6" s="1"/>
  <c r="BF1372" i="6"/>
  <c r="BZ1372" i="6" s="1"/>
  <c r="BF20" i="6"/>
  <c r="BZ20" i="6" s="1"/>
  <c r="BF180" i="6"/>
  <c r="BZ180" i="6" s="1"/>
  <c r="BF244" i="6"/>
  <c r="BZ244" i="6" s="1"/>
  <c r="BF276" i="6"/>
  <c r="BZ276" i="6" s="1"/>
  <c r="BF308" i="6"/>
  <c r="BZ308" i="6" s="1"/>
  <c r="BF628" i="6"/>
  <c r="BZ628" i="6" s="1"/>
  <c r="BF692" i="6"/>
  <c r="BZ692" i="6" s="1"/>
  <c r="BF724" i="6"/>
  <c r="BZ724" i="6" s="1"/>
  <c r="BF756" i="6"/>
  <c r="BZ756" i="6" s="1"/>
  <c r="BF788" i="6"/>
  <c r="BZ788" i="6" s="1"/>
  <c r="BF820" i="6"/>
  <c r="BZ820" i="6" s="1"/>
  <c r="BF852" i="6"/>
  <c r="BZ852" i="6" s="1"/>
  <c r="BF884" i="6"/>
  <c r="BZ884" i="6" s="1"/>
  <c r="BF1064" i="6"/>
  <c r="BZ1064" i="6" s="1"/>
  <c r="BF1216" i="6"/>
  <c r="BZ1216" i="6" s="1"/>
  <c r="BF1266" i="6"/>
  <c r="BZ1266" i="6" s="1"/>
  <c r="BF1326" i="6"/>
  <c r="BZ1326" i="6" s="1"/>
  <c r="BF1382" i="6"/>
  <c r="BZ1382" i="6" s="1"/>
  <c r="BF1434" i="6"/>
  <c r="BZ1434" i="6" s="1"/>
  <c r="BF1108" i="6"/>
  <c r="BZ1108" i="6" s="1"/>
  <c r="BF1356" i="6"/>
  <c r="BZ1356" i="6" s="1"/>
  <c r="BF1257" i="6"/>
  <c r="BZ1257" i="6" s="1"/>
  <c r="BF1321" i="6"/>
  <c r="BZ1321" i="6" s="1"/>
  <c r="BF1385" i="6"/>
  <c r="BZ1385" i="6" s="1"/>
  <c r="BF1340" i="6"/>
  <c r="BZ1340" i="6" s="1"/>
  <c r="BF941" i="6"/>
  <c r="BZ941" i="6" s="1"/>
  <c r="BF288" i="6"/>
  <c r="BZ288" i="6" s="1"/>
  <c r="BF416" i="6"/>
  <c r="BZ416" i="6" s="1"/>
  <c r="BF992" i="6"/>
  <c r="BZ992" i="6" s="1"/>
  <c r="BF761" i="6"/>
  <c r="BZ761" i="6" s="1"/>
  <c r="BF793" i="6"/>
  <c r="BZ793" i="6" s="1"/>
  <c r="BF825" i="6"/>
  <c r="BZ825" i="6" s="1"/>
  <c r="BF857" i="6"/>
  <c r="BZ857" i="6" s="1"/>
  <c r="BF889" i="6"/>
  <c r="BZ889" i="6" s="1"/>
  <c r="BF921" i="6"/>
  <c r="BZ921" i="6" s="1"/>
  <c r="BF953" i="6"/>
  <c r="BZ953" i="6" s="1"/>
  <c r="BF985" i="6"/>
  <c r="BZ985" i="6" s="1"/>
  <c r="BF1049" i="6"/>
  <c r="BZ1049" i="6" s="1"/>
  <c r="BF40" i="6"/>
  <c r="BZ40" i="6" s="1"/>
  <c r="BF104" i="6"/>
  <c r="BZ104" i="6" s="1"/>
  <c r="BF200" i="6"/>
  <c r="BZ200" i="6" s="1"/>
  <c r="BF85" i="6"/>
  <c r="BZ85" i="6" s="1"/>
  <c r="BF117" i="6"/>
  <c r="BZ117" i="6" s="1"/>
  <c r="BF149" i="6"/>
  <c r="BZ149" i="6" s="1"/>
  <c r="BF1376" i="6"/>
  <c r="BZ1376" i="6" s="1"/>
  <c r="BF1113" i="6"/>
  <c r="BZ1113" i="6" s="1"/>
  <c r="BF1177" i="6"/>
  <c r="BZ1177" i="6" s="1"/>
  <c r="BF1241" i="6"/>
  <c r="BZ1241" i="6" s="1"/>
  <c r="BF1305" i="6"/>
  <c r="BZ1305" i="6" s="1"/>
  <c r="BF1369" i="6"/>
  <c r="BZ1369" i="6" s="1"/>
  <c r="BF1404" i="6"/>
  <c r="BZ1404" i="6" s="1"/>
  <c r="BF776" i="6"/>
  <c r="BZ776" i="6" s="1"/>
  <c r="BF165" i="6"/>
  <c r="BZ165" i="6" s="1"/>
  <c r="BF173" i="6"/>
  <c r="BZ173" i="6" s="1"/>
  <c r="BF189" i="6"/>
  <c r="BZ189" i="6" s="1"/>
  <c r="BF197" i="6"/>
  <c r="BZ197" i="6" s="1"/>
  <c r="BF205" i="6"/>
  <c r="BZ205" i="6" s="1"/>
  <c r="BF213" i="6"/>
  <c r="BZ213" i="6" s="1"/>
  <c r="BF221" i="6"/>
  <c r="BZ221" i="6" s="1"/>
  <c r="BF229" i="6"/>
  <c r="BZ229" i="6" s="1"/>
  <c r="BF245" i="6"/>
  <c r="BZ245" i="6" s="1"/>
  <c r="BF253" i="6"/>
  <c r="BZ253" i="6" s="1"/>
  <c r="BF261" i="6"/>
  <c r="BZ261" i="6" s="1"/>
  <c r="BF269" i="6"/>
  <c r="BZ269" i="6" s="1"/>
  <c r="BF277" i="6"/>
  <c r="BZ277" i="6" s="1"/>
  <c r="BF285" i="6"/>
  <c r="BZ285" i="6" s="1"/>
  <c r="BF293" i="6"/>
  <c r="BZ293" i="6" s="1"/>
  <c r="BF309" i="6"/>
  <c r="BZ309" i="6" s="1"/>
  <c r="BF317" i="6"/>
  <c r="BZ317" i="6" s="1"/>
  <c r="BF325" i="6"/>
  <c r="BZ325" i="6" s="1"/>
  <c r="BF333" i="6"/>
  <c r="BZ333" i="6" s="1"/>
  <c r="BF341" i="6"/>
  <c r="BZ341" i="6" s="1"/>
  <c r="BF349" i="6"/>
  <c r="BZ349" i="6" s="1"/>
  <c r="BF357" i="6"/>
  <c r="BZ357" i="6" s="1"/>
  <c r="BF373" i="6"/>
  <c r="BZ373" i="6" s="1"/>
  <c r="BF381" i="6"/>
  <c r="BZ381" i="6" s="1"/>
  <c r="BF389" i="6"/>
  <c r="BZ389" i="6" s="1"/>
  <c r="BF397" i="6"/>
  <c r="BZ397" i="6" s="1"/>
  <c r="BF405" i="6"/>
  <c r="BZ405" i="6" s="1"/>
  <c r="BF413" i="6"/>
  <c r="BZ413" i="6" s="1"/>
  <c r="BF421" i="6"/>
  <c r="BZ421" i="6" s="1"/>
  <c r="BF437" i="6"/>
  <c r="BZ437" i="6" s="1"/>
  <c r="BF445" i="6"/>
  <c r="BZ445" i="6" s="1"/>
  <c r="BF453" i="6"/>
  <c r="BZ453" i="6" s="1"/>
  <c r="BF461" i="6"/>
  <c r="BZ461" i="6" s="1"/>
  <c r="BF469" i="6"/>
  <c r="BZ469" i="6" s="1"/>
  <c r="BF477" i="6"/>
  <c r="BZ477" i="6" s="1"/>
  <c r="BF485" i="6"/>
  <c r="BZ485" i="6" s="1"/>
  <c r="BF501" i="6"/>
  <c r="BZ501" i="6" s="1"/>
  <c r="BF509" i="6"/>
  <c r="BZ509" i="6" s="1"/>
  <c r="BF517" i="6"/>
  <c r="BZ517" i="6" s="1"/>
  <c r="BF533" i="6"/>
  <c r="BZ533" i="6" s="1"/>
  <c r="BF541" i="6"/>
  <c r="BZ541" i="6" s="1"/>
  <c r="BF549" i="6"/>
  <c r="BZ549" i="6" s="1"/>
  <c r="BF557" i="6"/>
  <c r="BZ557" i="6" s="1"/>
  <c r="BF565" i="6"/>
  <c r="BZ565" i="6" s="1"/>
  <c r="BF573" i="6"/>
  <c r="BZ573" i="6" s="1"/>
  <c r="BF581" i="6"/>
  <c r="BZ581" i="6" s="1"/>
  <c r="BF589" i="6"/>
  <c r="BZ589" i="6" s="1"/>
  <c r="BF597" i="6"/>
  <c r="BZ597" i="6" s="1"/>
  <c r="BF605" i="6"/>
  <c r="BZ605" i="6" s="1"/>
  <c r="BF613" i="6"/>
  <c r="BZ613" i="6" s="1"/>
  <c r="BF621" i="6"/>
  <c r="BZ621" i="6" s="1"/>
  <c r="BF629" i="6"/>
  <c r="BZ629" i="6" s="1"/>
  <c r="BF637" i="6"/>
  <c r="BZ637" i="6" s="1"/>
  <c r="BF645" i="6"/>
  <c r="BZ645" i="6" s="1"/>
  <c r="BF661" i="6"/>
  <c r="BZ661" i="6" s="1"/>
  <c r="BF669" i="6"/>
  <c r="BZ669" i="6" s="1"/>
  <c r="BF677" i="6"/>
  <c r="BZ677" i="6" s="1"/>
  <c r="BF685" i="6"/>
  <c r="BZ685" i="6" s="1"/>
  <c r="BF693" i="6"/>
  <c r="BZ693" i="6" s="1"/>
  <c r="BF701" i="6"/>
  <c r="BZ701" i="6" s="1"/>
  <c r="BF6" i="6"/>
  <c r="BZ6" i="6" s="1"/>
  <c r="BF14" i="6"/>
  <c r="BZ14" i="6" s="1"/>
  <c r="BF22" i="6"/>
  <c r="BZ22" i="6" s="1"/>
  <c r="BF30" i="6"/>
  <c r="BZ30" i="6" s="1"/>
  <c r="BF38" i="6"/>
  <c r="BZ38" i="6" s="1"/>
  <c r="BF46" i="6"/>
  <c r="BZ46" i="6" s="1"/>
  <c r="BF54" i="6"/>
  <c r="BZ54" i="6" s="1"/>
  <c r="BF62" i="6"/>
  <c r="BZ62" i="6" s="1"/>
  <c r="BF70" i="6"/>
  <c r="BZ70" i="6" s="1"/>
  <c r="BF78" i="6"/>
  <c r="BZ78" i="6" s="1"/>
  <c r="BF86" i="6"/>
  <c r="BZ86" i="6" s="1"/>
  <c r="BF94" i="6"/>
  <c r="BZ94" i="6" s="1"/>
  <c r="BF102" i="6"/>
  <c r="BZ102" i="6" s="1"/>
  <c r="BF110" i="6"/>
  <c r="BZ110" i="6" s="1"/>
  <c r="BF118" i="6"/>
  <c r="BZ118" i="6" s="1"/>
  <c r="BF335" i="6"/>
  <c r="BZ335" i="6" s="1"/>
  <c r="BF367" i="6"/>
  <c r="BZ367" i="6" s="1"/>
  <c r="BF415" i="6"/>
  <c r="BZ415" i="6" s="1"/>
  <c r="BF431" i="6"/>
  <c r="BZ431" i="6" s="1"/>
  <c r="BF463" i="6"/>
  <c r="BZ463" i="6" s="1"/>
  <c r="BF479" i="6"/>
  <c r="BZ479" i="6" s="1"/>
  <c r="BF527" i="6"/>
  <c r="BZ527" i="6" s="1"/>
  <c r="BF543" i="6"/>
  <c r="BZ543" i="6" s="1"/>
  <c r="BF559" i="6"/>
  <c r="BZ559" i="6" s="1"/>
  <c r="BF599" i="6"/>
  <c r="BZ599" i="6" s="1"/>
  <c r="BF631" i="6"/>
  <c r="BZ631" i="6" s="1"/>
  <c r="BF679" i="6"/>
  <c r="BZ679" i="6" s="1"/>
  <c r="BF695" i="6"/>
  <c r="BZ695" i="6" s="1"/>
  <c r="BF5" i="6"/>
  <c r="BZ5" i="6" s="1"/>
  <c r="BF13" i="6"/>
  <c r="BZ13" i="6" s="1"/>
  <c r="BF21" i="6"/>
  <c r="BZ21" i="6" s="1"/>
  <c r="BF29" i="6"/>
  <c r="BZ29" i="6" s="1"/>
  <c r="BF37" i="6"/>
  <c r="BZ37" i="6" s="1"/>
  <c r="BF45" i="6"/>
  <c r="BZ45" i="6" s="1"/>
  <c r="BF53" i="6"/>
  <c r="BZ53" i="6" s="1"/>
  <c r="BF126" i="6"/>
  <c r="BZ126" i="6" s="1"/>
  <c r="BF134" i="6"/>
  <c r="BZ134" i="6" s="1"/>
  <c r="BF142" i="6"/>
  <c r="BZ142" i="6" s="1"/>
  <c r="BF150" i="6"/>
  <c r="BZ150" i="6" s="1"/>
  <c r="BF158" i="6"/>
  <c r="BZ158" i="6" s="1"/>
  <c r="BF166" i="6"/>
  <c r="BZ166" i="6" s="1"/>
  <c r="BF174" i="6"/>
  <c r="BZ174" i="6" s="1"/>
  <c r="BF182" i="6"/>
  <c r="BZ182" i="6" s="1"/>
  <c r="BF190" i="6"/>
  <c r="BZ190" i="6" s="1"/>
  <c r="BF198" i="6"/>
  <c r="BZ198" i="6" s="1"/>
  <c r="BF206" i="6"/>
  <c r="BZ206" i="6" s="1"/>
  <c r="BF214" i="6"/>
  <c r="BZ214" i="6" s="1"/>
  <c r="BF222" i="6"/>
  <c r="BZ222" i="6" s="1"/>
  <c r="BF230" i="6"/>
  <c r="BZ230" i="6" s="1"/>
  <c r="BF238" i="6"/>
  <c r="BZ238" i="6" s="1"/>
  <c r="BF246" i="6"/>
  <c r="BZ246" i="6" s="1"/>
  <c r="BF254" i="6"/>
  <c r="BZ254" i="6" s="1"/>
  <c r="BF262" i="6"/>
  <c r="BZ262" i="6" s="1"/>
  <c r="BF270" i="6"/>
  <c r="BZ270" i="6" s="1"/>
  <c r="BF278" i="6"/>
  <c r="BZ278" i="6" s="1"/>
  <c r="BF286" i="6"/>
  <c r="BZ286" i="6" s="1"/>
  <c r="BF294" i="6"/>
  <c r="BZ294" i="6" s="1"/>
  <c r="BF302" i="6"/>
  <c r="BZ302" i="6" s="1"/>
  <c r="BF310" i="6"/>
  <c r="BZ310" i="6" s="1"/>
  <c r="BF326" i="6"/>
  <c r="BZ326" i="6" s="1"/>
  <c r="BF334" i="6"/>
  <c r="BZ334" i="6" s="1"/>
  <c r="BF342" i="6"/>
  <c r="BZ342" i="6" s="1"/>
  <c r="BF350" i="6"/>
  <c r="BZ350" i="6" s="1"/>
  <c r="BF358" i="6"/>
  <c r="BZ358" i="6" s="1"/>
  <c r="BF366" i="6"/>
  <c r="BZ366" i="6" s="1"/>
  <c r="BF374" i="6"/>
  <c r="BZ374" i="6" s="1"/>
  <c r="BF382" i="6"/>
  <c r="BZ382" i="6" s="1"/>
  <c r="BF390" i="6"/>
  <c r="BZ390" i="6" s="1"/>
  <c r="BF398" i="6"/>
  <c r="BZ398" i="6" s="1"/>
  <c r="BF406" i="6"/>
  <c r="BZ406" i="6" s="1"/>
  <c r="BF414" i="6"/>
  <c r="BZ414" i="6" s="1"/>
  <c r="BF422" i="6"/>
  <c r="BZ422" i="6" s="1"/>
  <c r="BF430" i="6"/>
  <c r="BZ430" i="6" s="1"/>
  <c r="BF438" i="6"/>
  <c r="BZ438" i="6" s="1"/>
  <c r="BF446" i="6"/>
  <c r="BZ446" i="6" s="1"/>
  <c r="BF454" i="6"/>
  <c r="BZ454" i="6" s="1"/>
  <c r="BF462" i="6"/>
  <c r="BZ462" i="6" s="1"/>
  <c r="BF470" i="6"/>
  <c r="BZ470" i="6" s="1"/>
  <c r="BF486" i="6"/>
  <c r="BZ486" i="6" s="1"/>
  <c r="BF494" i="6"/>
  <c r="BZ494" i="6" s="1"/>
  <c r="BF502" i="6"/>
  <c r="BZ502" i="6" s="1"/>
  <c r="BF510" i="6"/>
  <c r="BZ510" i="6" s="1"/>
  <c r="BF518" i="6"/>
  <c r="BZ518" i="6" s="1"/>
  <c r="BF526" i="6"/>
  <c r="BZ526" i="6" s="1"/>
  <c r="BF534" i="6"/>
  <c r="BZ534" i="6" s="1"/>
  <c r="BF542" i="6"/>
  <c r="BZ542" i="6" s="1"/>
  <c r="BF550" i="6"/>
  <c r="BZ550" i="6" s="1"/>
  <c r="BF566" i="6"/>
  <c r="BZ566" i="6" s="1"/>
  <c r="BF574" i="6"/>
  <c r="BZ574" i="6" s="1"/>
  <c r="BF582" i="6"/>
  <c r="BZ582" i="6" s="1"/>
  <c r="BF590" i="6"/>
  <c r="BZ590" i="6" s="1"/>
  <c r="BF598" i="6"/>
  <c r="BZ598" i="6" s="1"/>
  <c r="BF606" i="6"/>
  <c r="BZ606" i="6" s="1"/>
  <c r="BF614" i="6"/>
  <c r="BZ614" i="6" s="1"/>
  <c r="BF622" i="6"/>
  <c r="BZ622" i="6" s="1"/>
  <c r="BF630" i="6"/>
  <c r="BZ630" i="6" s="1"/>
  <c r="BF646" i="6"/>
  <c r="BZ646" i="6" s="1"/>
  <c r="BF654" i="6"/>
  <c r="BZ654" i="6" s="1"/>
  <c r="BF662" i="6"/>
  <c r="BZ662" i="6" s="1"/>
  <c r="BF670" i="6"/>
  <c r="BZ670" i="6" s="1"/>
  <c r="BF678" i="6"/>
  <c r="BZ678" i="6" s="1"/>
  <c r="BF686" i="6"/>
  <c r="BZ686" i="6" s="1"/>
  <c r="BF694" i="6"/>
  <c r="BZ694" i="6" s="1"/>
  <c r="BF710" i="6"/>
  <c r="BZ710" i="6" s="1"/>
  <c r="BF718" i="6"/>
  <c r="BZ718" i="6" s="1"/>
  <c r="BF726" i="6"/>
  <c r="BZ726" i="6" s="1"/>
  <c r="BF734" i="6"/>
  <c r="BZ734" i="6" s="1"/>
  <c r="BF758" i="6"/>
  <c r="BZ758" i="6" s="1"/>
  <c r="BF766" i="6"/>
  <c r="BZ766" i="6" s="1"/>
  <c r="BF774" i="6"/>
  <c r="BZ774" i="6" s="1"/>
  <c r="BF782" i="6"/>
  <c r="BZ782" i="6" s="1"/>
  <c r="BF790" i="6"/>
  <c r="BZ790" i="6" s="1"/>
  <c r="BF798" i="6"/>
  <c r="BZ798" i="6" s="1"/>
  <c r="BF806" i="6"/>
  <c r="BZ806" i="6" s="1"/>
  <c r="BF814" i="6"/>
  <c r="BZ814" i="6" s="1"/>
  <c r="BF822" i="6"/>
  <c r="BZ822" i="6" s="1"/>
  <c r="BF830" i="6"/>
  <c r="BZ830" i="6" s="1"/>
  <c r="BF838" i="6"/>
  <c r="BZ838" i="6" s="1"/>
  <c r="BF846" i="6"/>
  <c r="BZ846" i="6" s="1"/>
  <c r="BF854" i="6"/>
  <c r="BZ854" i="6" s="1"/>
  <c r="BF862" i="6"/>
  <c r="BZ862" i="6" s="1"/>
  <c r="BF878" i="6"/>
  <c r="BZ878" i="6" s="1"/>
  <c r="BF886" i="6"/>
  <c r="BZ886" i="6" s="1"/>
  <c r="BF894" i="6"/>
  <c r="BZ894" i="6" s="1"/>
  <c r="BF902" i="6"/>
  <c r="BZ902" i="6" s="1"/>
  <c r="BF910" i="6"/>
  <c r="BZ910" i="6" s="1"/>
  <c r="BF918" i="6"/>
  <c r="BZ918" i="6" s="1"/>
  <c r="BF926" i="6"/>
  <c r="BZ926" i="6" s="1"/>
  <c r="BF742" i="6"/>
  <c r="BZ742" i="6" s="1"/>
  <c r="BF750" i="6"/>
  <c r="BZ750" i="6" s="1"/>
  <c r="BF1130" i="6"/>
  <c r="BZ1130" i="6" s="1"/>
  <c r="BF934" i="6"/>
  <c r="BZ934" i="6" s="1"/>
  <c r="BF942" i="6"/>
  <c r="BZ942" i="6" s="1"/>
  <c r="BF950" i="6"/>
  <c r="BZ950" i="6" s="1"/>
  <c r="BF958" i="6"/>
  <c r="BZ958" i="6" s="1"/>
  <c r="BF966" i="6"/>
  <c r="BZ966" i="6" s="1"/>
  <c r="BF974" i="6"/>
  <c r="BZ974" i="6" s="1"/>
  <c r="BF982" i="6"/>
  <c r="BZ982" i="6" s="1"/>
  <c r="BF990" i="6"/>
  <c r="BZ990" i="6" s="1"/>
  <c r="BF998" i="6"/>
  <c r="BZ998" i="6" s="1"/>
  <c r="BF1006" i="6"/>
  <c r="BZ1006" i="6" s="1"/>
  <c r="BF1014" i="6"/>
  <c r="BZ1014" i="6" s="1"/>
  <c r="BF1022" i="6"/>
  <c r="BZ1022" i="6" s="1"/>
  <c r="BF1030" i="6"/>
  <c r="BZ1030" i="6" s="1"/>
  <c r="BF1038" i="6"/>
  <c r="BZ1038" i="6" s="1"/>
  <c r="BF1046" i="6"/>
  <c r="BZ1046" i="6" s="1"/>
  <c r="BF1054" i="6"/>
  <c r="BZ1054" i="6" s="1"/>
  <c r="BF1062" i="6"/>
  <c r="BZ1062" i="6" s="1"/>
  <c r="BF1070" i="6"/>
  <c r="BZ1070" i="6" s="1"/>
  <c r="BF1078" i="6"/>
  <c r="BZ1078" i="6" s="1"/>
  <c r="BF1086" i="6"/>
  <c r="BZ1086" i="6" s="1"/>
  <c r="BF1094" i="6"/>
  <c r="BZ1094" i="6" s="1"/>
  <c r="BF1102" i="6"/>
  <c r="BZ1102" i="6" s="1"/>
  <c r="BF1110" i="6"/>
  <c r="BZ1110" i="6" s="1"/>
  <c r="BF1118" i="6"/>
  <c r="BZ1118" i="6" s="1"/>
  <c r="BF1126" i="6"/>
  <c r="BZ1126" i="6" s="1"/>
  <c r="BF1134" i="6"/>
  <c r="BZ1134" i="6" s="1"/>
  <c r="BF1142" i="6"/>
  <c r="BZ1142" i="6" s="1"/>
  <c r="BF1150" i="6"/>
  <c r="BZ1150" i="6" s="1"/>
  <c r="BF1158" i="6"/>
  <c r="BZ1158" i="6" s="1"/>
  <c r="BF1166" i="6"/>
  <c r="BZ1166" i="6" s="1"/>
  <c r="BF1178" i="6"/>
  <c r="BZ1178" i="6" s="1"/>
  <c r="BF1186" i="6"/>
  <c r="BZ1186" i="6" s="1"/>
  <c r="BF1202" i="6"/>
  <c r="BZ1202" i="6" s="1"/>
  <c r="BF1218" i="6"/>
  <c r="BZ1218" i="6" s="1"/>
  <c r="BF1238" i="6"/>
  <c r="BZ1238" i="6" s="1"/>
  <c r="BF1258" i="6"/>
  <c r="BZ1258" i="6" s="1"/>
  <c r="BF1278" i="6"/>
  <c r="BZ1278" i="6" s="1"/>
  <c r="BF1294" i="6"/>
  <c r="BZ1294" i="6" s="1"/>
  <c r="BF1314" i="6"/>
  <c r="BZ1314" i="6" s="1"/>
  <c r="BF1334" i="6"/>
  <c r="BZ1334" i="6" s="1"/>
  <c r="BF1354" i="6"/>
  <c r="BZ1354" i="6" s="1"/>
  <c r="BF1370" i="6"/>
  <c r="BZ1370" i="6" s="1"/>
  <c r="BF1390" i="6"/>
  <c r="BZ1390" i="6" s="1"/>
  <c r="BF1406" i="6"/>
  <c r="BZ1406" i="6" s="1"/>
  <c r="BF1426" i="6"/>
  <c r="BZ1426" i="6" s="1"/>
  <c r="BF1446" i="6"/>
  <c r="BZ1446" i="6" s="1"/>
  <c r="BF976" i="6"/>
  <c r="BZ976" i="6" s="1"/>
  <c r="BF1048" i="6"/>
  <c r="BZ1048" i="6" s="1"/>
  <c r="BF1120" i="6"/>
  <c r="BZ1120" i="6" s="1"/>
  <c r="BF1148" i="6"/>
  <c r="BZ1148" i="6" s="1"/>
  <c r="BF1180" i="6"/>
  <c r="BZ1180" i="6" s="1"/>
  <c r="BF1212" i="6"/>
  <c r="BZ1212" i="6" s="1"/>
  <c r="BF1244" i="6"/>
  <c r="BZ1244" i="6" s="1"/>
  <c r="BF1280" i="6"/>
  <c r="BZ1280" i="6" s="1"/>
  <c r="BF1316" i="6"/>
  <c r="BZ1316" i="6" s="1"/>
  <c r="BF1348" i="6"/>
  <c r="BZ1348" i="6" s="1"/>
  <c r="BF1380" i="6"/>
  <c r="BZ1380" i="6" s="1"/>
  <c r="BF1412" i="6"/>
  <c r="BZ1412" i="6" s="1"/>
  <c r="BF1440" i="6"/>
  <c r="BZ1440" i="6" s="1"/>
  <c r="BF711" i="6"/>
  <c r="BZ711" i="6" s="1"/>
  <c r="BF719" i="6"/>
  <c r="BZ719" i="6" s="1"/>
  <c r="BF727" i="6"/>
  <c r="BZ727" i="6" s="1"/>
  <c r="BF735" i="6"/>
  <c r="BZ735" i="6" s="1"/>
  <c r="BF743" i="6"/>
  <c r="BZ743" i="6" s="1"/>
  <c r="BF751" i="6"/>
  <c r="BZ751" i="6" s="1"/>
  <c r="BF759" i="6"/>
  <c r="BZ759" i="6" s="1"/>
  <c r="BF767" i="6"/>
  <c r="BZ767" i="6" s="1"/>
  <c r="BF775" i="6"/>
  <c r="BZ775" i="6" s="1"/>
  <c r="BF783" i="6"/>
  <c r="BZ783" i="6" s="1"/>
  <c r="BF791" i="6"/>
  <c r="BZ791" i="6" s="1"/>
  <c r="BF799" i="6"/>
  <c r="BZ799" i="6" s="1"/>
  <c r="BF807" i="6"/>
  <c r="BZ807" i="6" s="1"/>
  <c r="BF815" i="6"/>
  <c r="BZ815" i="6" s="1"/>
  <c r="BF823" i="6"/>
  <c r="BZ823" i="6" s="1"/>
  <c r="BF831" i="6"/>
  <c r="BZ831" i="6" s="1"/>
  <c r="BF839" i="6"/>
  <c r="BZ839" i="6" s="1"/>
  <c r="BF847" i="6"/>
  <c r="BZ847" i="6" s="1"/>
  <c r="BF855" i="6"/>
  <c r="BZ855" i="6" s="1"/>
  <c r="BF863" i="6"/>
  <c r="BZ863" i="6" s="1"/>
  <c r="BF871" i="6"/>
  <c r="BZ871" i="6" s="1"/>
  <c r="BF879" i="6"/>
  <c r="BZ879" i="6" s="1"/>
  <c r="BF887" i="6"/>
  <c r="BZ887" i="6" s="1"/>
  <c r="BF895" i="6"/>
  <c r="BZ895" i="6" s="1"/>
  <c r="BF903" i="6"/>
  <c r="BZ903" i="6" s="1"/>
  <c r="BF19" i="6"/>
  <c r="BZ19" i="6" s="1"/>
  <c r="BF51" i="6"/>
  <c r="BZ51" i="6" s="1"/>
  <c r="BF59" i="6"/>
  <c r="BZ59" i="6" s="1"/>
  <c r="BF99" i="6"/>
  <c r="BZ99" i="6" s="1"/>
  <c r="BF131" i="6"/>
  <c r="BZ131" i="6" s="1"/>
  <c r="BF147" i="6"/>
  <c r="BZ147" i="6" s="1"/>
  <c r="BF171" i="6"/>
  <c r="BZ171" i="6" s="1"/>
  <c r="BF179" i="6"/>
  <c r="BZ179" i="6" s="1"/>
  <c r="BF203" i="6"/>
  <c r="BZ203" i="6" s="1"/>
  <c r="BF227" i="6"/>
  <c r="BZ227" i="6" s="1"/>
  <c r="BF283" i="6"/>
  <c r="BZ283" i="6" s="1"/>
  <c r="BF331" i="6"/>
  <c r="BZ331" i="6" s="1"/>
  <c r="BF387" i="6"/>
  <c r="BZ387" i="6" s="1"/>
  <c r="BF395" i="6"/>
  <c r="BZ395" i="6" s="1"/>
  <c r="BF419" i="6"/>
  <c r="BZ419" i="6" s="1"/>
  <c r="BF451" i="6"/>
  <c r="BZ451" i="6" s="1"/>
  <c r="BF475" i="6"/>
  <c r="BZ475" i="6" s="1"/>
  <c r="BF499" i="6"/>
  <c r="BZ499" i="6" s="1"/>
  <c r="BF507" i="6"/>
  <c r="BZ507" i="6" s="1"/>
  <c r="BF539" i="6"/>
  <c r="BZ539" i="6" s="1"/>
  <c r="BF611" i="6"/>
  <c r="BZ611" i="6" s="1"/>
  <c r="BF635" i="6"/>
  <c r="BZ635" i="6" s="1"/>
  <c r="BF659" i="6"/>
  <c r="BZ659" i="6" s="1"/>
  <c r="BF683" i="6"/>
  <c r="BZ683" i="6" s="1"/>
  <c r="BF9" i="6"/>
  <c r="BZ9" i="6" s="1"/>
  <c r="BF17" i="6"/>
  <c r="BZ17" i="6" s="1"/>
  <c r="BF25" i="6"/>
  <c r="BZ25" i="6" s="1"/>
  <c r="BF33" i="6"/>
  <c r="BZ33" i="6" s="1"/>
  <c r="BF57" i="6"/>
  <c r="BZ57" i="6" s="1"/>
  <c r="BF65" i="6"/>
  <c r="BZ65" i="6" s="1"/>
  <c r="BF73" i="6"/>
  <c r="BZ73" i="6" s="1"/>
  <c r="BF81" i="6"/>
  <c r="BZ81" i="6" s="1"/>
  <c r="BF89" i="6"/>
  <c r="BZ89" i="6" s="1"/>
  <c r="BF97" i="6"/>
  <c r="BZ97" i="6" s="1"/>
  <c r="BF121" i="6"/>
  <c r="BZ121" i="6" s="1"/>
  <c r="BF129" i="6"/>
  <c r="BZ129" i="6" s="1"/>
  <c r="BF137" i="6"/>
  <c r="BZ137" i="6" s="1"/>
  <c r="BF145" i="6"/>
  <c r="BZ145" i="6" s="1"/>
  <c r="BF161" i="6"/>
  <c r="BZ161" i="6" s="1"/>
  <c r="BF169" i="6"/>
  <c r="BZ169" i="6" s="1"/>
  <c r="BF177" i="6"/>
  <c r="BZ177" i="6" s="1"/>
  <c r="BF185" i="6"/>
  <c r="BZ185" i="6" s="1"/>
  <c r="BF193" i="6"/>
  <c r="BZ193" i="6" s="1"/>
  <c r="BF201" i="6"/>
  <c r="BZ201" i="6" s="1"/>
  <c r="BF209" i="6"/>
  <c r="BZ209" i="6" s="1"/>
  <c r="BF217" i="6"/>
  <c r="BZ217" i="6" s="1"/>
  <c r="BF225" i="6"/>
  <c r="BZ225" i="6" s="1"/>
  <c r="BF241" i="6"/>
  <c r="BZ241" i="6" s="1"/>
  <c r="BF249" i="6"/>
  <c r="BZ249" i="6" s="1"/>
  <c r="BF257" i="6"/>
  <c r="BZ257" i="6" s="1"/>
  <c r="BF265" i="6"/>
  <c r="BZ265" i="6" s="1"/>
  <c r="BF273" i="6"/>
  <c r="BZ273" i="6" s="1"/>
  <c r="BF281" i="6"/>
  <c r="BZ281" i="6" s="1"/>
  <c r="BF289" i="6"/>
  <c r="BZ289" i="6" s="1"/>
  <c r="BF305" i="6"/>
  <c r="BZ305" i="6" s="1"/>
  <c r="BF313" i="6"/>
  <c r="BZ313" i="6" s="1"/>
  <c r="BF321" i="6"/>
  <c r="BZ321" i="6" s="1"/>
  <c r="BF337" i="6"/>
  <c r="BZ337" i="6" s="1"/>
  <c r="BF345" i="6"/>
  <c r="BZ345" i="6" s="1"/>
  <c r="BF353" i="6"/>
  <c r="BZ353" i="6" s="1"/>
  <c r="BF369" i="6"/>
  <c r="BZ369" i="6" s="1"/>
  <c r="BF377" i="6"/>
  <c r="BZ377" i="6" s="1"/>
  <c r="BF385" i="6"/>
  <c r="BZ385" i="6" s="1"/>
  <c r="BF393" i="6"/>
  <c r="BZ393" i="6" s="1"/>
  <c r="BF401" i="6"/>
  <c r="BZ401" i="6" s="1"/>
  <c r="BF409" i="6"/>
  <c r="BZ409" i="6" s="1"/>
  <c r="BF417" i="6"/>
  <c r="BZ417" i="6" s="1"/>
  <c r="BF433" i="6"/>
  <c r="BZ433" i="6" s="1"/>
  <c r="BF441" i="6"/>
  <c r="BZ441" i="6" s="1"/>
  <c r="BF449" i="6"/>
  <c r="BZ449" i="6" s="1"/>
  <c r="BF465" i="6"/>
  <c r="BZ465" i="6" s="1"/>
  <c r="BF473" i="6"/>
  <c r="BZ473" i="6" s="1"/>
  <c r="BF481" i="6"/>
  <c r="BZ481" i="6" s="1"/>
  <c r="BF497" i="6"/>
  <c r="BZ497" i="6" s="1"/>
  <c r="BF505" i="6"/>
  <c r="BZ505" i="6" s="1"/>
  <c r="BF513" i="6"/>
  <c r="BZ513" i="6" s="1"/>
  <c r="BF521" i="6"/>
  <c r="BZ521" i="6" s="1"/>
  <c r="BF529" i="6"/>
  <c r="BZ529" i="6" s="1"/>
  <c r="BF537" i="6"/>
  <c r="BZ537" i="6" s="1"/>
  <c r="BF545" i="6"/>
  <c r="BZ545" i="6" s="1"/>
  <c r="BF569" i="6"/>
  <c r="BZ569" i="6" s="1"/>
  <c r="BF577" i="6"/>
  <c r="BZ577" i="6" s="1"/>
  <c r="BF585" i="6"/>
  <c r="BZ585" i="6" s="1"/>
  <c r="BF593" i="6"/>
  <c r="BZ593" i="6" s="1"/>
  <c r="BF633" i="6"/>
  <c r="BZ633" i="6" s="1"/>
  <c r="BF641" i="6"/>
  <c r="BZ641" i="6" s="1"/>
  <c r="BF649" i="6"/>
  <c r="BZ649" i="6" s="1"/>
  <c r="BF657" i="6"/>
  <c r="BZ657" i="6" s="1"/>
  <c r="BF673" i="6"/>
  <c r="BZ673" i="6" s="1"/>
  <c r="BF689" i="6"/>
  <c r="BZ689" i="6" s="1"/>
  <c r="BF697" i="6"/>
  <c r="BZ697" i="6" s="1"/>
  <c r="BF705" i="6"/>
  <c r="BZ705" i="6" s="1"/>
  <c r="BF10" i="6"/>
  <c r="BZ10" i="6" s="1"/>
  <c r="BF18" i="6"/>
  <c r="BZ18" i="6" s="1"/>
  <c r="BF26" i="6"/>
  <c r="BZ26" i="6" s="1"/>
  <c r="BF34" i="6"/>
  <c r="BZ34" i="6" s="1"/>
  <c r="BF42" i="6"/>
  <c r="BZ42" i="6" s="1"/>
  <c r="BF50" i="6"/>
  <c r="BZ50" i="6" s="1"/>
  <c r="BF58" i="6"/>
  <c r="BZ58" i="6" s="1"/>
  <c r="BF66" i="6"/>
  <c r="BZ66" i="6" s="1"/>
  <c r="BF74" i="6"/>
  <c r="BZ74" i="6" s="1"/>
  <c r="BF82" i="6"/>
  <c r="BZ82" i="6" s="1"/>
  <c r="BF90" i="6"/>
  <c r="BZ90" i="6" s="1"/>
  <c r="BF98" i="6"/>
  <c r="BZ98" i="6" s="1"/>
  <c r="BF106" i="6"/>
  <c r="BZ106" i="6" s="1"/>
  <c r="BF114" i="6"/>
  <c r="BZ114" i="6" s="1"/>
  <c r="BF122" i="6"/>
  <c r="BZ122" i="6" s="1"/>
  <c r="BF130" i="6"/>
  <c r="BZ130" i="6" s="1"/>
  <c r="BF138" i="6"/>
  <c r="BZ138" i="6" s="1"/>
  <c r="BF146" i="6"/>
  <c r="BZ146" i="6" s="1"/>
  <c r="BF154" i="6"/>
  <c r="BZ154" i="6" s="1"/>
  <c r="BF162" i="6"/>
  <c r="BZ162" i="6" s="1"/>
  <c r="BF170" i="6"/>
  <c r="BZ170" i="6" s="1"/>
  <c r="BF178" i="6"/>
  <c r="BZ178" i="6" s="1"/>
  <c r="BF186" i="6"/>
  <c r="BZ186" i="6" s="1"/>
  <c r="BF194" i="6"/>
  <c r="BZ194" i="6" s="1"/>
  <c r="BF202" i="6"/>
  <c r="BZ202" i="6" s="1"/>
  <c r="BF210" i="6"/>
  <c r="BZ210" i="6" s="1"/>
  <c r="BF218" i="6"/>
  <c r="BZ218" i="6" s="1"/>
  <c r="BF226" i="6"/>
  <c r="BZ226" i="6" s="1"/>
  <c r="BF234" i="6"/>
  <c r="BZ234" i="6" s="1"/>
  <c r="BF242" i="6"/>
  <c r="BZ242" i="6" s="1"/>
  <c r="BF250" i="6"/>
  <c r="BZ250" i="6" s="1"/>
  <c r="BF266" i="6"/>
  <c r="BZ266" i="6" s="1"/>
  <c r="BF274" i="6"/>
  <c r="BZ274" i="6" s="1"/>
  <c r="BF282" i="6"/>
  <c r="BZ282" i="6" s="1"/>
  <c r="BF290" i="6"/>
  <c r="BZ290" i="6" s="1"/>
  <c r="BF298" i="6"/>
  <c r="BZ298" i="6" s="1"/>
  <c r="BF306" i="6"/>
  <c r="BZ306" i="6" s="1"/>
  <c r="BF314" i="6"/>
  <c r="BZ314" i="6" s="1"/>
  <c r="BF330" i="6"/>
  <c r="BZ330" i="6" s="1"/>
  <c r="BF338" i="6"/>
  <c r="BZ338" i="6" s="1"/>
  <c r="BF346" i="6"/>
  <c r="BZ346" i="6" s="1"/>
  <c r="BF362" i="6"/>
  <c r="BZ362" i="6" s="1"/>
  <c r="BF370" i="6"/>
  <c r="BZ370" i="6" s="1"/>
  <c r="BF378" i="6"/>
  <c r="BZ378" i="6" s="1"/>
  <c r="BF394" i="6"/>
  <c r="BZ394" i="6" s="1"/>
  <c r="BF402" i="6"/>
  <c r="BZ402" i="6" s="1"/>
  <c r="BF410" i="6"/>
  <c r="BZ410" i="6" s="1"/>
  <c r="BF426" i="6"/>
  <c r="BZ426" i="6" s="1"/>
  <c r="BF434" i="6"/>
  <c r="BZ434" i="6" s="1"/>
  <c r="BF442" i="6"/>
  <c r="BZ442" i="6" s="1"/>
  <c r="BF450" i="6"/>
  <c r="BZ450" i="6" s="1"/>
  <c r="BF458" i="6"/>
  <c r="BZ458" i="6" s="1"/>
  <c r="BF466" i="6"/>
  <c r="BZ466" i="6" s="1"/>
  <c r="BF474" i="6"/>
  <c r="BZ474" i="6" s="1"/>
  <c r="BF482" i="6"/>
  <c r="BZ482" i="6" s="1"/>
  <c r="BF490" i="6"/>
  <c r="BZ490" i="6" s="1"/>
  <c r="BF498" i="6"/>
  <c r="BZ498" i="6" s="1"/>
  <c r="BF506" i="6"/>
  <c r="BZ506" i="6" s="1"/>
  <c r="BF522" i="6"/>
  <c r="BZ522" i="6" s="1"/>
  <c r="BF530" i="6"/>
  <c r="BZ530" i="6" s="1"/>
  <c r="BF538" i="6"/>
  <c r="BZ538" i="6" s="1"/>
  <c r="BF554" i="6"/>
  <c r="BZ554" i="6" s="1"/>
  <c r="BF570" i="6"/>
  <c r="BZ570" i="6" s="1"/>
  <c r="BF578" i="6"/>
  <c r="BZ578" i="6" s="1"/>
  <c r="BF586" i="6"/>
  <c r="BZ586" i="6" s="1"/>
  <c r="BF594" i="6"/>
  <c r="BZ594" i="6" s="1"/>
  <c r="BF602" i="6"/>
  <c r="BZ602" i="6" s="1"/>
  <c r="BF618" i="6"/>
  <c r="BZ618" i="6" s="1"/>
  <c r="BF626" i="6"/>
  <c r="BZ626" i="6" s="1"/>
  <c r="BF634" i="6"/>
  <c r="BZ634" i="6" s="1"/>
  <c r="BF650" i="6"/>
  <c r="BZ650" i="6" s="1"/>
  <c r="BF682" i="6"/>
  <c r="BZ682" i="6" s="1"/>
  <c r="BF698" i="6"/>
  <c r="BZ698" i="6" s="1"/>
  <c r="BF706" i="6"/>
  <c r="BZ706" i="6" s="1"/>
  <c r="BF714" i="6"/>
  <c r="BZ714" i="6" s="1"/>
  <c r="BF730" i="6"/>
  <c r="BZ730" i="6" s="1"/>
  <c r="BF746" i="6"/>
  <c r="BZ746" i="6" s="1"/>
  <c r="BF754" i="6"/>
  <c r="BZ754" i="6" s="1"/>
  <c r="BF762" i="6"/>
  <c r="BZ762" i="6" s="1"/>
  <c r="BF778" i="6"/>
  <c r="BZ778" i="6" s="1"/>
  <c r="BF786" i="6"/>
  <c r="BZ786" i="6" s="1"/>
  <c r="BF794" i="6"/>
  <c r="BZ794" i="6" s="1"/>
  <c r="BF810" i="6"/>
  <c r="BZ810" i="6" s="1"/>
  <c r="BF826" i="6"/>
  <c r="BZ826" i="6" s="1"/>
  <c r="BF842" i="6"/>
  <c r="BZ842" i="6" s="1"/>
  <c r="BF850" i="6"/>
  <c r="BZ850" i="6" s="1"/>
  <c r="BF858" i="6"/>
  <c r="BZ858" i="6" s="1"/>
  <c r="BF874" i="6"/>
  <c r="BZ874" i="6" s="1"/>
  <c r="BF890" i="6"/>
  <c r="BZ890" i="6" s="1"/>
  <c r="BF898" i="6"/>
  <c r="BZ898" i="6" s="1"/>
  <c r="BF906" i="6"/>
  <c r="BZ906" i="6" s="1"/>
  <c r="BF914" i="6"/>
  <c r="BZ914" i="6" s="1"/>
  <c r="BF922" i="6"/>
  <c r="BZ922" i="6" s="1"/>
  <c r="BF938" i="6"/>
  <c r="BZ938" i="6" s="1"/>
  <c r="BF946" i="6"/>
  <c r="BZ946" i="6" s="1"/>
  <c r="BF954" i="6"/>
  <c r="BZ954" i="6" s="1"/>
  <c r="BF970" i="6"/>
  <c r="BZ970" i="6" s="1"/>
  <c r="BF986" i="6"/>
  <c r="BZ986" i="6" s="1"/>
  <c r="BF1002" i="6"/>
  <c r="BZ1002" i="6" s="1"/>
  <c r="BF1018" i="6"/>
  <c r="BZ1018" i="6" s="1"/>
  <c r="BF1034" i="6"/>
  <c r="BZ1034" i="6" s="1"/>
  <c r="BF1050" i="6"/>
  <c r="BZ1050" i="6" s="1"/>
  <c r="BF1058" i="6"/>
  <c r="BZ1058" i="6" s="1"/>
  <c r="BF1066" i="6"/>
  <c r="BZ1066" i="6" s="1"/>
  <c r="BF1082" i="6"/>
  <c r="BZ1082" i="6" s="1"/>
  <c r="BF1146" i="6"/>
  <c r="BZ1146" i="6" s="1"/>
  <c r="BF1194" i="6"/>
  <c r="BZ1194" i="6" s="1"/>
  <c r="BF1230" i="6"/>
  <c r="BZ1230" i="6" s="1"/>
  <c r="BF1250" i="6"/>
  <c r="BZ1250" i="6" s="1"/>
  <c r="BF1270" i="6"/>
  <c r="BZ1270" i="6" s="1"/>
  <c r="BF1342" i="6"/>
  <c r="BZ1342" i="6" s="1"/>
  <c r="BF1418" i="6"/>
  <c r="BZ1418" i="6" s="1"/>
  <c r="BF1438" i="6"/>
  <c r="BZ1438" i="6" s="1"/>
  <c r="BF1454" i="6"/>
  <c r="BZ1454" i="6" s="1"/>
  <c r="BF1104" i="6"/>
  <c r="BZ1104" i="6" s="1"/>
  <c r="BF1132" i="6"/>
  <c r="BZ1132" i="6" s="1"/>
  <c r="BF1260" i="6"/>
  <c r="BZ1260" i="6" s="1"/>
  <c r="BF1296" i="6"/>
  <c r="BZ1296" i="6" s="1"/>
  <c r="BF1452" i="6"/>
  <c r="BZ1452" i="6" s="1"/>
  <c r="BF715" i="6"/>
  <c r="BZ715" i="6" s="1"/>
  <c r="BF731" i="6"/>
  <c r="BZ731" i="6" s="1"/>
  <c r="BF747" i="6"/>
  <c r="BZ747" i="6" s="1"/>
  <c r="BF763" i="6"/>
  <c r="BZ763" i="6" s="1"/>
  <c r="BF779" i="6"/>
  <c r="BZ779" i="6" s="1"/>
  <c r="BF795" i="6"/>
  <c r="BZ795" i="6" s="1"/>
  <c r="BF811" i="6"/>
  <c r="BZ811" i="6" s="1"/>
  <c r="BF827" i="6"/>
  <c r="BZ827" i="6" s="1"/>
  <c r="BF843" i="6"/>
  <c r="BZ843" i="6" s="1"/>
  <c r="BF859" i="6"/>
  <c r="BZ859" i="6" s="1"/>
  <c r="BF875" i="6"/>
  <c r="BZ875" i="6" s="1"/>
  <c r="BF891" i="6"/>
  <c r="BZ891" i="6" s="1"/>
  <c r="BF1040" i="6"/>
  <c r="BZ1040" i="6" s="1"/>
  <c r="BF1164" i="6"/>
  <c r="BZ1164" i="6" s="1"/>
  <c r="BF1196" i="6"/>
  <c r="BZ1196" i="6" s="1"/>
  <c r="BF1332" i="6"/>
  <c r="BZ1332" i="6" s="1"/>
  <c r="BF1364" i="6"/>
  <c r="BZ1364" i="6" s="1"/>
  <c r="BF1396" i="6"/>
  <c r="BZ1396" i="6" s="1"/>
  <c r="BF1428" i="6"/>
  <c r="BZ1428" i="6" s="1"/>
  <c r="BF723" i="6"/>
  <c r="BZ723" i="6" s="1"/>
  <c r="BF755" i="6"/>
  <c r="BZ755" i="6" s="1"/>
  <c r="BF771" i="6"/>
  <c r="BZ771" i="6" s="1"/>
  <c r="BF787" i="6"/>
  <c r="BZ787" i="6" s="1"/>
  <c r="BF803" i="6"/>
  <c r="BZ803" i="6" s="1"/>
  <c r="BF819" i="6"/>
  <c r="BZ819" i="6" s="1"/>
  <c r="BF835" i="6"/>
  <c r="BZ835" i="6" s="1"/>
  <c r="BF851" i="6"/>
  <c r="BZ851" i="6" s="1"/>
  <c r="BF867" i="6"/>
  <c r="BZ867" i="6" s="1"/>
  <c r="BF883" i="6"/>
  <c r="BZ883" i="6" s="1"/>
  <c r="BF899" i="6"/>
  <c r="BZ899" i="6" s="1"/>
  <c r="BF3" i="6"/>
  <c r="BZ3" i="6" s="1"/>
  <c r="BF11" i="6"/>
  <c r="BZ11" i="6" s="1"/>
  <c r="BF27" i="6"/>
  <c r="BZ27" i="6" s="1"/>
  <c r="BF35" i="6"/>
  <c r="BZ35" i="6" s="1"/>
  <c r="BF43" i="6"/>
  <c r="BZ43" i="6" s="1"/>
  <c r="BF67" i="6"/>
  <c r="BZ67" i="6" s="1"/>
  <c r="BF75" i="6"/>
  <c r="BZ75" i="6" s="1"/>
  <c r="BF83" i="6"/>
  <c r="BZ83" i="6" s="1"/>
  <c r="BF91" i="6"/>
  <c r="BZ91" i="6" s="1"/>
  <c r="BF107" i="6"/>
  <c r="BZ107" i="6" s="1"/>
  <c r="BF115" i="6"/>
  <c r="BZ115" i="6" s="1"/>
  <c r="BF123" i="6"/>
  <c r="BZ123" i="6" s="1"/>
  <c r="BF139" i="6"/>
  <c r="BZ139" i="6" s="1"/>
  <c r="BF155" i="6"/>
  <c r="BZ155" i="6" s="1"/>
  <c r="BF163" i="6"/>
  <c r="BZ163" i="6" s="1"/>
  <c r="BF187" i="6"/>
  <c r="BZ187" i="6" s="1"/>
  <c r="BF195" i="6"/>
  <c r="BZ195" i="6" s="1"/>
  <c r="BF211" i="6"/>
  <c r="BZ211" i="6" s="1"/>
  <c r="BF219" i="6"/>
  <c r="BZ219" i="6" s="1"/>
  <c r="BF235" i="6"/>
  <c r="BZ235" i="6" s="1"/>
  <c r="BF243" i="6"/>
  <c r="BZ243" i="6" s="1"/>
  <c r="BF251" i="6"/>
  <c r="BZ251" i="6" s="1"/>
  <c r="BF259" i="6"/>
  <c r="BZ259" i="6" s="1"/>
  <c r="BF267" i="6"/>
  <c r="BZ267" i="6" s="1"/>
  <c r="BF275" i="6"/>
  <c r="BZ275" i="6" s="1"/>
  <c r="BF291" i="6"/>
  <c r="BZ291" i="6" s="1"/>
  <c r="BF299" i="6"/>
  <c r="BZ299" i="6" s="1"/>
  <c r="BF307" i="6"/>
  <c r="BZ307" i="6" s="1"/>
  <c r="BF315" i="6"/>
  <c r="BZ315" i="6" s="1"/>
  <c r="BF323" i="6"/>
  <c r="BZ323" i="6" s="1"/>
  <c r="BF339" i="6"/>
  <c r="BZ339" i="6" s="1"/>
  <c r="BF347" i="6"/>
  <c r="BZ347" i="6" s="1"/>
  <c r="BF355" i="6"/>
  <c r="BZ355" i="6" s="1"/>
  <c r="BF363" i="6"/>
  <c r="BZ363" i="6" s="1"/>
  <c r="BF371" i="6"/>
  <c r="BZ371" i="6" s="1"/>
  <c r="BF379" i="6"/>
  <c r="BZ379" i="6" s="1"/>
  <c r="BF403" i="6"/>
  <c r="BZ403" i="6" s="1"/>
  <c r="BF411" i="6"/>
  <c r="BZ411" i="6" s="1"/>
  <c r="BF427" i="6"/>
  <c r="BZ427" i="6" s="1"/>
  <c r="BF435" i="6"/>
  <c r="BZ435" i="6" s="1"/>
  <c r="BF443" i="6"/>
  <c r="BZ443" i="6" s="1"/>
  <c r="BF459" i="6"/>
  <c r="BZ459" i="6" s="1"/>
  <c r="BF488" i="6"/>
  <c r="BZ488" i="6" s="1"/>
  <c r="BF467" i="6"/>
  <c r="BZ467" i="6" s="1"/>
  <c r="BF483" i="6"/>
  <c r="BZ483" i="6" s="1"/>
  <c r="BF491" i="6"/>
  <c r="BZ491" i="6" s="1"/>
  <c r="BF515" i="6"/>
  <c r="BZ515" i="6" s="1"/>
  <c r="BF523" i="6"/>
  <c r="BZ523" i="6" s="1"/>
  <c r="BF531" i="6"/>
  <c r="BZ531" i="6" s="1"/>
  <c r="BF547" i="6"/>
  <c r="BZ547" i="6" s="1"/>
  <c r="BF555" i="6"/>
  <c r="BZ555" i="6" s="1"/>
  <c r="BF563" i="6"/>
  <c r="BZ563" i="6" s="1"/>
  <c r="BF571" i="6"/>
  <c r="BZ571" i="6" s="1"/>
  <c r="BF579" i="6"/>
  <c r="BZ579" i="6" s="1"/>
  <c r="BF587" i="6"/>
  <c r="BZ587" i="6" s="1"/>
  <c r="BF595" i="6"/>
  <c r="BZ595" i="6" s="1"/>
  <c r="BF603" i="6"/>
  <c r="BZ603" i="6" s="1"/>
  <c r="BF619" i="6"/>
  <c r="BZ619" i="6" s="1"/>
  <c r="BF627" i="6"/>
  <c r="BZ627" i="6" s="1"/>
  <c r="BF643" i="6"/>
  <c r="BZ643" i="6" s="1"/>
  <c r="BF651" i="6"/>
  <c r="BZ651" i="6" s="1"/>
  <c r="BF667" i="6"/>
  <c r="BZ667" i="6" s="1"/>
  <c r="BF675" i="6"/>
  <c r="BZ675" i="6" s="1"/>
  <c r="BF691" i="6"/>
  <c r="BZ691" i="6" s="1"/>
  <c r="BF699" i="6"/>
  <c r="BZ699" i="6" s="1"/>
  <c r="BF707" i="6"/>
  <c r="BZ707" i="6" s="1"/>
  <c r="BF41" i="6"/>
  <c r="BZ41" i="6" s="1"/>
  <c r="BF49" i="6"/>
  <c r="BZ49" i="6" s="1"/>
  <c r="BF329" i="6"/>
  <c r="BZ329" i="6" s="1"/>
  <c r="BF457" i="6"/>
  <c r="BZ457" i="6" s="1"/>
  <c r="BF561" i="6"/>
  <c r="BZ561" i="6" s="1"/>
  <c r="BF601" i="6"/>
  <c r="BZ601" i="6" s="1"/>
  <c r="BF617" i="6"/>
  <c r="BZ617" i="6" s="1"/>
  <c r="BF625" i="6"/>
  <c r="BZ625" i="6" s="1"/>
  <c r="BF681" i="6"/>
  <c r="BZ681" i="6" s="1"/>
  <c r="BF322" i="6"/>
  <c r="BZ322" i="6" s="1"/>
  <c r="BF354" i="6"/>
  <c r="BZ354" i="6" s="1"/>
  <c r="BF386" i="6"/>
  <c r="BZ386" i="6" s="1"/>
  <c r="BF418" i="6"/>
  <c r="BZ418" i="6" s="1"/>
  <c r="BF514" i="6"/>
  <c r="BZ514" i="6" s="1"/>
  <c r="BF546" i="6"/>
  <c r="BZ546" i="6" s="1"/>
  <c r="BF562" i="6"/>
  <c r="BZ562" i="6" s="1"/>
  <c r="BF610" i="6"/>
  <c r="BZ610" i="6" s="1"/>
  <c r="BF642" i="6"/>
  <c r="BZ642" i="6" s="1"/>
  <c r="BF658" i="6"/>
  <c r="BZ658" i="6" s="1"/>
  <c r="BF666" i="6"/>
  <c r="BZ666" i="6" s="1"/>
  <c r="BF674" i="6"/>
  <c r="BZ674" i="6" s="1"/>
  <c r="BF690" i="6"/>
  <c r="BZ690" i="6" s="1"/>
  <c r="BF722" i="6"/>
  <c r="BZ722" i="6" s="1"/>
  <c r="BF738" i="6"/>
  <c r="BZ738" i="6" s="1"/>
  <c r="BF770" i="6"/>
  <c r="BZ770" i="6" s="1"/>
  <c r="BF802" i="6"/>
  <c r="BZ802" i="6" s="1"/>
  <c r="BF818" i="6"/>
  <c r="BZ818" i="6" s="1"/>
  <c r="BF834" i="6"/>
  <c r="BZ834" i="6" s="1"/>
  <c r="BF866" i="6"/>
  <c r="BZ866" i="6" s="1"/>
  <c r="BF882" i="6"/>
  <c r="BZ882" i="6" s="1"/>
  <c r="BF930" i="6"/>
  <c r="BZ930" i="6" s="1"/>
  <c r="BF962" i="6"/>
  <c r="BZ962" i="6" s="1"/>
  <c r="BF978" i="6"/>
  <c r="BZ978" i="6" s="1"/>
  <c r="BF994" i="6"/>
  <c r="BZ994" i="6" s="1"/>
  <c r="BF1010" i="6"/>
  <c r="BZ1010" i="6" s="1"/>
  <c r="BF1026" i="6"/>
  <c r="BZ1026" i="6" s="1"/>
  <c r="BF1042" i="6"/>
  <c r="BZ1042" i="6" s="1"/>
  <c r="BF1074" i="6"/>
  <c r="BZ1074" i="6" s="1"/>
  <c r="BF1090" i="6"/>
  <c r="BZ1090" i="6" s="1"/>
  <c r="BF1098" i="6"/>
  <c r="BZ1098" i="6" s="1"/>
  <c r="BF1106" i="6"/>
  <c r="BZ1106" i="6" s="1"/>
  <c r="BF1114" i="6"/>
  <c r="BZ1114" i="6" s="1"/>
  <c r="BF1122" i="6"/>
  <c r="BZ1122" i="6" s="1"/>
  <c r="BF1138" i="6"/>
  <c r="BZ1138" i="6" s="1"/>
  <c r="BF1154" i="6"/>
  <c r="BZ1154" i="6" s="1"/>
  <c r="BF1162" i="6"/>
  <c r="BZ1162" i="6" s="1"/>
  <c r="BF1170" i="6"/>
  <c r="BZ1170" i="6" s="1"/>
  <c r="BF1182" i="6"/>
  <c r="BZ1182" i="6" s="1"/>
  <c r="BF1210" i="6"/>
  <c r="BZ1210" i="6" s="1"/>
  <c r="BF1286" i="6"/>
  <c r="BZ1286" i="6" s="1"/>
  <c r="BF1302" i="6"/>
  <c r="BZ1302" i="6" s="1"/>
  <c r="BF1322" i="6"/>
  <c r="BZ1322" i="6" s="1"/>
  <c r="BF1362" i="6"/>
  <c r="BZ1362" i="6" s="1"/>
  <c r="BF1378" i="6"/>
  <c r="BZ1378" i="6" s="1"/>
  <c r="BF1398" i="6"/>
  <c r="BZ1398" i="6" s="1"/>
  <c r="BF1457" i="6"/>
  <c r="BZ1457" i="6" s="1"/>
  <c r="BF7" i="6"/>
  <c r="BZ7" i="6" s="1"/>
  <c r="BF15" i="6"/>
  <c r="BZ15" i="6" s="1"/>
  <c r="BF23" i="6"/>
  <c r="BZ23" i="6" s="1"/>
  <c r="BF31" i="6"/>
  <c r="BZ31" i="6" s="1"/>
  <c r="BF223" i="6"/>
  <c r="BZ223" i="6" s="1"/>
  <c r="BF287" i="6"/>
  <c r="BZ287" i="6" s="1"/>
  <c r="BF351" i="6"/>
  <c r="BZ351" i="6" s="1"/>
  <c r="BF399" i="6"/>
  <c r="BZ399" i="6" s="1"/>
  <c r="BF495" i="6"/>
  <c r="BZ495" i="6" s="1"/>
  <c r="BF615" i="6"/>
  <c r="BZ615" i="6" s="1"/>
  <c r="BF663" i="6"/>
  <c r="BZ663" i="6" s="1"/>
  <c r="BF133" i="6"/>
  <c r="BZ133" i="6" s="1"/>
  <c r="BF237" i="6"/>
  <c r="BZ237" i="6" s="1"/>
  <c r="BF525" i="6"/>
  <c r="BZ525" i="6" s="1"/>
  <c r="BF739" i="6"/>
  <c r="BZ739" i="6" s="1"/>
  <c r="BF258" i="6"/>
  <c r="BZ258" i="6" s="1"/>
  <c r="BF1176" i="6"/>
  <c r="BZ1176" i="6" s="1"/>
  <c r="BF1292" i="6"/>
  <c r="BZ1292" i="6" s="1"/>
  <c r="BF16" i="6"/>
  <c r="BZ16" i="6" s="1"/>
  <c r="BF72" i="6"/>
  <c r="BZ72" i="6" s="1"/>
  <c r="BF88" i="6"/>
  <c r="BZ88" i="6" s="1"/>
  <c r="BF136" i="6"/>
  <c r="BZ136" i="6" s="1"/>
  <c r="BF160" i="6"/>
  <c r="BZ160" i="6" s="1"/>
  <c r="BF184" i="6"/>
  <c r="BZ184" i="6" s="1"/>
  <c r="BF232" i="6"/>
  <c r="BZ232" i="6" s="1"/>
  <c r="BF248" i="6"/>
  <c r="BZ248" i="6" s="1"/>
  <c r="BF304" i="6"/>
  <c r="BZ304" i="6" s="1"/>
  <c r="BF320" i="6"/>
  <c r="BZ320" i="6" s="1"/>
  <c r="BF376" i="6"/>
  <c r="BZ376" i="6" s="1"/>
  <c r="BF392" i="6"/>
  <c r="BZ392" i="6" s="1"/>
  <c r="BF448" i="6"/>
  <c r="BZ448" i="6" s="1"/>
  <c r="BF464" i="6"/>
  <c r="BZ464" i="6" s="1"/>
  <c r="BF520" i="6"/>
  <c r="BZ520" i="6" s="1"/>
  <c r="BF544" i="6"/>
  <c r="BZ544" i="6" s="1"/>
  <c r="BF608" i="6"/>
  <c r="BZ608" i="6" s="1"/>
  <c r="BF800" i="6"/>
  <c r="BZ800" i="6" s="1"/>
  <c r="BF824" i="6"/>
  <c r="BZ824" i="6" s="1"/>
  <c r="BF864" i="6"/>
  <c r="BZ864" i="6" s="1"/>
  <c r="BF888" i="6"/>
  <c r="BZ888" i="6" s="1"/>
  <c r="BF1072" i="6"/>
  <c r="BZ1072" i="6" s="1"/>
  <c r="BF1144" i="6"/>
  <c r="BZ1144" i="6" s="1"/>
  <c r="BF1204" i="6"/>
  <c r="BZ1204" i="6" s="1"/>
  <c r="BF1264" i="6"/>
  <c r="BZ1264" i="6" s="1"/>
  <c r="BF1324" i="6"/>
  <c r="BZ1324" i="6" s="1"/>
  <c r="BF1360" i="6"/>
  <c r="BZ1360" i="6" s="1"/>
  <c r="BF1424" i="6"/>
  <c r="BZ1424" i="6" s="1"/>
  <c r="BF1460" i="6"/>
  <c r="BZ1460" i="6" s="1"/>
  <c r="BF8" i="6"/>
  <c r="BZ8" i="6" s="1"/>
  <c r="BF24" i="6"/>
  <c r="BZ24" i="6" s="1"/>
  <c r="BF32" i="6"/>
  <c r="BZ32" i="6" s="1"/>
  <c r="BF48" i="6"/>
  <c r="BZ48" i="6" s="1"/>
  <c r="BF64" i="6"/>
  <c r="BZ64" i="6" s="1"/>
  <c r="BF80" i="6"/>
  <c r="BZ80" i="6" s="1"/>
  <c r="BF96" i="6"/>
  <c r="BZ96" i="6" s="1"/>
  <c r="BF112" i="6"/>
  <c r="BZ112" i="6" s="1"/>
  <c r="BF128" i="6"/>
  <c r="BZ128" i="6" s="1"/>
  <c r="BF144" i="6"/>
  <c r="BZ144" i="6" s="1"/>
  <c r="BF152" i="6"/>
  <c r="BZ152" i="6" s="1"/>
  <c r="BF168" i="6"/>
  <c r="BZ168" i="6" s="1"/>
  <c r="BF176" i="6"/>
  <c r="BZ176" i="6" s="1"/>
  <c r="BF192" i="6"/>
  <c r="BZ192" i="6" s="1"/>
  <c r="BF208" i="6"/>
  <c r="BZ208" i="6" s="1"/>
  <c r="BF224" i="6"/>
  <c r="BZ224" i="6" s="1"/>
  <c r="BF240" i="6"/>
  <c r="BZ240" i="6" s="1"/>
  <c r="BF256" i="6"/>
  <c r="BZ256" i="6" s="1"/>
  <c r="BF272" i="6"/>
  <c r="BZ272" i="6" s="1"/>
  <c r="BF296" i="6"/>
  <c r="BZ296" i="6" s="1"/>
  <c r="BF312" i="6"/>
  <c r="BZ312" i="6" s="1"/>
  <c r="BF328" i="6"/>
  <c r="BZ328" i="6" s="1"/>
  <c r="BF344" i="6"/>
  <c r="BZ344" i="6" s="1"/>
  <c r="BF352" i="6"/>
  <c r="BZ352" i="6" s="1"/>
  <c r="BF368" i="6"/>
  <c r="BZ368" i="6" s="1"/>
  <c r="BF384" i="6"/>
  <c r="BZ384" i="6" s="1"/>
  <c r="BF400" i="6"/>
  <c r="BZ400" i="6" s="1"/>
  <c r="BF408" i="6"/>
  <c r="BZ408" i="6" s="1"/>
  <c r="BF424" i="6"/>
  <c r="BZ424" i="6" s="1"/>
  <c r="BF440" i="6"/>
  <c r="BZ440" i="6" s="1"/>
  <c r="BF456" i="6"/>
  <c r="BZ456" i="6" s="1"/>
  <c r="BF472" i="6"/>
  <c r="BZ472" i="6" s="1"/>
  <c r="BF480" i="6"/>
  <c r="BZ480" i="6" s="1"/>
  <c r="BF496" i="6"/>
  <c r="BZ496" i="6" s="1"/>
  <c r="BF512" i="6"/>
  <c r="BZ512" i="6" s="1"/>
  <c r="BF528" i="6"/>
  <c r="BZ528" i="6" s="1"/>
  <c r="BF552" i="6"/>
  <c r="BZ552" i="6" s="1"/>
  <c r="BF576" i="6"/>
  <c r="BZ576" i="6" s="1"/>
  <c r="BF592" i="6"/>
  <c r="BZ592" i="6" s="1"/>
  <c r="BF600" i="6"/>
  <c r="BZ600" i="6" s="1"/>
  <c r="BF616" i="6"/>
  <c r="BZ616" i="6" s="1"/>
  <c r="BF624" i="6"/>
  <c r="BZ624" i="6" s="1"/>
  <c r="BF632" i="6"/>
  <c r="BZ632" i="6" s="1"/>
  <c r="BF640" i="6"/>
  <c r="BZ640" i="6" s="1"/>
  <c r="BF648" i="6"/>
  <c r="BZ648" i="6" s="1"/>
  <c r="BF664" i="6"/>
  <c r="BZ664" i="6" s="1"/>
  <c r="BF672" i="6"/>
  <c r="BZ672" i="6" s="1"/>
  <c r="BF680" i="6"/>
  <c r="BZ680" i="6" s="1"/>
  <c r="BF688" i="6"/>
  <c r="BZ688" i="6" s="1"/>
  <c r="BF696" i="6"/>
  <c r="BZ696" i="6" s="1"/>
  <c r="BF704" i="6"/>
  <c r="BZ704" i="6" s="1"/>
  <c r="BF712" i="6"/>
  <c r="BZ712" i="6" s="1"/>
  <c r="BF736" i="6"/>
  <c r="BZ736" i="6" s="1"/>
  <c r="BF752" i="6"/>
  <c r="BZ752" i="6" s="1"/>
  <c r="BF760" i="6"/>
  <c r="BZ760" i="6" s="1"/>
  <c r="BF768" i="6"/>
  <c r="BZ768" i="6" s="1"/>
  <c r="BF784" i="6"/>
  <c r="BZ784" i="6" s="1"/>
  <c r="BF792" i="6"/>
  <c r="BZ792" i="6" s="1"/>
  <c r="BF808" i="6"/>
  <c r="BZ808" i="6" s="1"/>
  <c r="BF816" i="6"/>
  <c r="BZ816" i="6" s="1"/>
  <c r="BF832" i="6"/>
  <c r="BZ832" i="6" s="1"/>
  <c r="BF840" i="6"/>
  <c r="BZ840" i="6" s="1"/>
  <c r="BF848" i="6"/>
  <c r="BZ848" i="6" s="1"/>
  <c r="BF856" i="6"/>
  <c r="BZ856" i="6" s="1"/>
  <c r="BF872" i="6"/>
  <c r="BZ872" i="6" s="1"/>
  <c r="BF880" i="6"/>
  <c r="BZ880" i="6" s="1"/>
  <c r="BF896" i="6"/>
  <c r="BZ896" i="6" s="1"/>
  <c r="BF904" i="6"/>
  <c r="BZ904" i="6" s="1"/>
  <c r="BF912" i="6"/>
  <c r="BZ912" i="6" s="1"/>
  <c r="BF920" i="6"/>
  <c r="BZ920" i="6" s="1"/>
  <c r="BF928" i="6"/>
  <c r="BZ928" i="6" s="1"/>
  <c r="BF936" i="6"/>
  <c r="BZ936" i="6" s="1"/>
  <c r="BF952" i="6"/>
  <c r="BZ952" i="6" s="1"/>
  <c r="BF1024" i="6"/>
  <c r="BZ1024" i="6" s="1"/>
  <c r="BF1080" i="6"/>
  <c r="BZ1080" i="6" s="1"/>
  <c r="BF1136" i="6"/>
  <c r="BZ1136" i="6" s="1"/>
  <c r="BF1168" i="6"/>
  <c r="BZ1168" i="6" s="1"/>
  <c r="BF1200" i="6"/>
  <c r="BZ1200" i="6" s="1"/>
  <c r="BF1236" i="6"/>
  <c r="BZ1236" i="6" s="1"/>
  <c r="BF1272" i="6"/>
  <c r="BZ1272" i="6" s="1"/>
  <c r="BF1304" i="6"/>
  <c r="BZ1304" i="6" s="1"/>
  <c r="BF1336" i="6"/>
  <c r="BZ1336" i="6" s="1"/>
  <c r="BF1368" i="6"/>
  <c r="BZ1368" i="6" s="1"/>
  <c r="BF1400" i="6"/>
  <c r="BZ1400" i="6" s="1"/>
  <c r="BF713" i="6"/>
  <c r="BZ713" i="6" s="1"/>
  <c r="BF721" i="6"/>
  <c r="BZ721" i="6" s="1"/>
  <c r="BF729" i="6"/>
  <c r="BZ729" i="6" s="1"/>
  <c r="BF769" i="6"/>
  <c r="BZ769" i="6" s="1"/>
  <c r="BF785" i="6"/>
  <c r="BZ785" i="6" s="1"/>
  <c r="BF801" i="6"/>
  <c r="BZ801" i="6" s="1"/>
  <c r="BF817" i="6"/>
  <c r="BZ817" i="6" s="1"/>
  <c r="BF833" i="6"/>
  <c r="BZ833" i="6" s="1"/>
  <c r="BF849" i="6"/>
  <c r="BZ849" i="6" s="1"/>
  <c r="BF865" i="6"/>
  <c r="BZ865" i="6" s="1"/>
  <c r="BF881" i="6"/>
  <c r="BZ881" i="6" s="1"/>
  <c r="BF897" i="6"/>
  <c r="BZ897" i="6" s="1"/>
  <c r="BF913" i="6"/>
  <c r="BZ913" i="6" s="1"/>
  <c r="BF929" i="6"/>
  <c r="BZ929" i="6" s="1"/>
  <c r="BF945" i="6"/>
  <c r="BZ945" i="6" s="1"/>
  <c r="BF961" i="6"/>
  <c r="BZ961" i="6" s="1"/>
  <c r="BF977" i="6"/>
  <c r="BZ977" i="6" s="1"/>
  <c r="BF993" i="6"/>
  <c r="BZ993" i="6" s="1"/>
  <c r="BF1017" i="6"/>
  <c r="BZ1017" i="6" s="1"/>
  <c r="BF1033" i="6"/>
  <c r="BZ1033" i="6" s="1"/>
  <c r="BF1081" i="6"/>
  <c r="BZ1081" i="6" s="1"/>
  <c r="BF1097" i="6"/>
  <c r="BZ1097" i="6" s="1"/>
  <c r="BF1145" i="6"/>
  <c r="BZ1145" i="6" s="1"/>
  <c r="BF1161" i="6"/>
  <c r="BZ1161" i="6" s="1"/>
  <c r="BF1209" i="6"/>
  <c r="BZ1209" i="6" s="1"/>
  <c r="BF1225" i="6"/>
  <c r="BZ1225" i="6" s="1"/>
  <c r="BF1273" i="6"/>
  <c r="BZ1273" i="6" s="1"/>
  <c r="BF1289" i="6"/>
  <c r="BZ1289" i="6" s="1"/>
  <c r="BF1337" i="6"/>
  <c r="BZ1337" i="6" s="1"/>
  <c r="BF1353" i="6"/>
  <c r="BZ1353" i="6" s="1"/>
  <c r="BF1401" i="6"/>
  <c r="BZ1401" i="6" s="1"/>
  <c r="BF1417" i="6"/>
  <c r="BZ1417" i="6" s="1"/>
  <c r="BF1234" i="6"/>
  <c r="BZ1234" i="6" s="1"/>
  <c r="BF1246" i="6"/>
  <c r="BZ1246" i="6" s="1"/>
  <c r="BF1346" i="6"/>
  <c r="BZ1346" i="6" s="1"/>
  <c r="BF1414" i="6"/>
  <c r="BZ1414" i="6" s="1"/>
  <c r="BF1442" i="6"/>
  <c r="BZ1442" i="6" s="1"/>
  <c r="BF1056" i="6"/>
  <c r="BZ1056" i="6" s="1"/>
  <c r="BF1096" i="6"/>
  <c r="BZ1096" i="6" s="1"/>
  <c r="BF1124" i="6"/>
  <c r="BZ1124" i="6" s="1"/>
  <c r="BF1156" i="6"/>
  <c r="BZ1156" i="6" s="1"/>
  <c r="BF1192" i="6"/>
  <c r="BZ1192" i="6" s="1"/>
  <c r="BF1224" i="6"/>
  <c r="BZ1224" i="6" s="1"/>
  <c r="BF1252" i="6"/>
  <c r="BZ1252" i="6" s="1"/>
  <c r="BF1432" i="6"/>
  <c r="BZ1432" i="6" s="1"/>
  <c r="BF1464" i="6"/>
  <c r="BF1009" i="6"/>
  <c r="BZ1009" i="6" s="1"/>
  <c r="BF1025" i="6"/>
  <c r="BZ1025" i="6" s="1"/>
  <c r="BF1041" i="6"/>
  <c r="BZ1041" i="6" s="1"/>
  <c r="BF1057" i="6"/>
  <c r="BZ1057" i="6" s="1"/>
  <c r="BF1073" i="6"/>
  <c r="BZ1073" i="6" s="1"/>
  <c r="BF1089" i="6"/>
  <c r="BZ1089" i="6" s="1"/>
  <c r="BF1105" i="6"/>
  <c r="BZ1105" i="6" s="1"/>
  <c r="BF1121" i="6"/>
  <c r="BZ1121" i="6" s="1"/>
  <c r="BF1137" i="6"/>
  <c r="BZ1137" i="6" s="1"/>
  <c r="BF1153" i="6"/>
  <c r="BZ1153" i="6" s="1"/>
  <c r="BF1169" i="6"/>
  <c r="BZ1169" i="6" s="1"/>
  <c r="BF1185" i="6"/>
  <c r="BZ1185" i="6" s="1"/>
  <c r="BF1201" i="6"/>
  <c r="BZ1201" i="6" s="1"/>
  <c r="BF1217" i="6"/>
  <c r="BZ1217" i="6" s="1"/>
  <c r="BF1233" i="6"/>
  <c r="BZ1233" i="6" s="1"/>
  <c r="BF1249" i="6"/>
  <c r="BZ1249" i="6" s="1"/>
  <c r="BF1265" i="6"/>
  <c r="BZ1265" i="6" s="1"/>
  <c r="BF1281" i="6"/>
  <c r="BZ1281" i="6" s="1"/>
  <c r="BF1297" i="6"/>
  <c r="BZ1297" i="6" s="1"/>
  <c r="BF1313" i="6"/>
  <c r="BZ1313" i="6" s="1"/>
  <c r="BF1329" i="6"/>
  <c r="BZ1329" i="6" s="1"/>
  <c r="BF1345" i="6"/>
  <c r="BZ1345" i="6" s="1"/>
  <c r="BF1361" i="6"/>
  <c r="BZ1361" i="6" s="1"/>
  <c r="BF1377" i="6"/>
  <c r="BZ1377" i="6" s="1"/>
  <c r="BF1393" i="6"/>
  <c r="BZ1393" i="6" s="1"/>
  <c r="BF1409" i="6"/>
  <c r="BZ1409" i="6" s="1"/>
  <c r="BF1425" i="6"/>
  <c r="BZ1425" i="6" s="1"/>
  <c r="BF1433" i="6"/>
  <c r="BZ1433" i="6" s="1"/>
  <c r="BF1441" i="6"/>
  <c r="BZ1441" i="6" s="1"/>
  <c r="BF1449" i="6"/>
  <c r="BZ1449" i="6" s="1"/>
  <c r="BF2" i="6"/>
  <c r="BF1190" i="6"/>
  <c r="BZ1190" i="6" s="1"/>
  <c r="BF1206" i="6"/>
  <c r="BZ1206" i="6" s="1"/>
  <c r="BF1222" i="6"/>
  <c r="BZ1222" i="6" s="1"/>
  <c r="BF1262" i="6"/>
  <c r="BZ1262" i="6" s="1"/>
  <c r="BF1274" i="6"/>
  <c r="BZ1274" i="6" s="1"/>
  <c r="BF1290" i="6"/>
  <c r="BZ1290" i="6" s="1"/>
  <c r="BF1306" i="6"/>
  <c r="BZ1306" i="6" s="1"/>
  <c r="BF1318" i="6"/>
  <c r="BZ1318" i="6" s="1"/>
  <c r="BF1330" i="6"/>
  <c r="BZ1330" i="6" s="1"/>
  <c r="BF1358" i="6"/>
  <c r="BZ1358" i="6" s="1"/>
  <c r="BF1374" i="6"/>
  <c r="BZ1374" i="6" s="1"/>
  <c r="BF1386" i="6"/>
  <c r="BZ1386" i="6" s="1"/>
  <c r="BF1402" i="6"/>
  <c r="BZ1402" i="6" s="1"/>
  <c r="BF1430" i="6"/>
  <c r="BZ1430" i="6" s="1"/>
  <c r="BF1458" i="6"/>
  <c r="BZ1458" i="6" s="1"/>
  <c r="BF1284" i="6"/>
  <c r="BZ1284" i="6" s="1"/>
  <c r="BF1228" i="6"/>
  <c r="BZ1228" i="6" s="1"/>
  <c r="BF39" i="6"/>
  <c r="BZ39" i="6" s="1"/>
  <c r="BF47" i="6"/>
  <c r="BZ47" i="6" s="1"/>
  <c r="BF55" i="6"/>
  <c r="BZ55" i="6" s="1"/>
  <c r="BF63" i="6"/>
  <c r="BZ63" i="6" s="1"/>
  <c r="BF71" i="6"/>
  <c r="BZ71" i="6" s="1"/>
  <c r="BF79" i="6"/>
  <c r="BZ79" i="6" s="1"/>
  <c r="BF87" i="6"/>
  <c r="BZ87" i="6" s="1"/>
  <c r="BF95" i="6"/>
  <c r="BZ95" i="6" s="1"/>
  <c r="BF103" i="6"/>
  <c r="BZ103" i="6" s="1"/>
  <c r="BF111" i="6"/>
  <c r="BZ111" i="6" s="1"/>
  <c r="BF119" i="6"/>
  <c r="BZ119" i="6" s="1"/>
  <c r="BF127" i="6"/>
  <c r="BZ127" i="6" s="1"/>
  <c r="BF135" i="6"/>
  <c r="BZ135" i="6" s="1"/>
  <c r="BF143" i="6"/>
  <c r="BZ143" i="6" s="1"/>
  <c r="BF151" i="6"/>
  <c r="BZ151" i="6" s="1"/>
  <c r="BF167" i="6"/>
  <c r="BZ167" i="6" s="1"/>
  <c r="BF175" i="6"/>
  <c r="BZ175" i="6" s="1"/>
  <c r="BF183" i="6"/>
  <c r="BZ183" i="6" s="1"/>
  <c r="BF191" i="6"/>
  <c r="BZ191" i="6" s="1"/>
  <c r="BF199" i="6"/>
  <c r="BZ199" i="6" s="1"/>
  <c r="BF215" i="6"/>
  <c r="BZ215" i="6" s="1"/>
  <c r="BF231" i="6"/>
  <c r="BZ231" i="6" s="1"/>
  <c r="BF247" i="6"/>
  <c r="BZ247" i="6" s="1"/>
  <c r="BF255" i="6"/>
  <c r="BZ255" i="6" s="1"/>
  <c r="BF263" i="6"/>
  <c r="BZ263" i="6" s="1"/>
  <c r="BF279" i="6"/>
  <c r="BZ279" i="6" s="1"/>
  <c r="BF295" i="6"/>
  <c r="BZ295" i="6" s="1"/>
  <c r="BF311" i="6"/>
  <c r="BZ311" i="6" s="1"/>
  <c r="BF319" i="6"/>
  <c r="BZ319" i="6" s="1"/>
  <c r="BF327" i="6"/>
  <c r="BZ327" i="6" s="1"/>
  <c r="BF343" i="6"/>
  <c r="BZ343" i="6" s="1"/>
  <c r="BF359" i="6"/>
  <c r="BZ359" i="6" s="1"/>
  <c r="BF375" i="6"/>
  <c r="BZ375" i="6" s="1"/>
  <c r="BF383" i="6"/>
  <c r="BZ383" i="6" s="1"/>
  <c r="BF391" i="6"/>
  <c r="BZ391" i="6" s="1"/>
  <c r="BF407" i="6"/>
  <c r="BZ407" i="6" s="1"/>
  <c r="BF423" i="6"/>
  <c r="BZ423" i="6" s="1"/>
  <c r="BF439" i="6"/>
  <c r="BZ439" i="6" s="1"/>
  <c r="BF447" i="6"/>
  <c r="BZ447" i="6" s="1"/>
  <c r="BF455" i="6"/>
  <c r="BZ455" i="6" s="1"/>
  <c r="BF471" i="6"/>
  <c r="BZ471" i="6" s="1"/>
  <c r="BF487" i="6"/>
  <c r="BZ487" i="6" s="1"/>
  <c r="BF503" i="6"/>
  <c r="BZ503" i="6" s="1"/>
  <c r="BF511" i="6"/>
  <c r="BZ511" i="6" s="1"/>
  <c r="BF519" i="6"/>
  <c r="BZ519" i="6" s="1"/>
  <c r="BF535" i="6"/>
  <c r="BZ535" i="6" s="1"/>
  <c r="BF551" i="6"/>
  <c r="BZ551" i="6" s="1"/>
  <c r="BF567" i="6"/>
  <c r="BZ567" i="6" s="1"/>
  <c r="BF575" i="6"/>
  <c r="BZ575" i="6" s="1"/>
  <c r="BF583" i="6"/>
  <c r="BZ583" i="6" s="1"/>
  <c r="BF591" i="6"/>
  <c r="BZ591" i="6" s="1"/>
  <c r="BF607" i="6"/>
  <c r="BZ607" i="6" s="1"/>
  <c r="BF623" i="6"/>
  <c r="BZ623" i="6" s="1"/>
  <c r="BF639" i="6"/>
  <c r="BZ639" i="6" s="1"/>
  <c r="BF647" i="6"/>
  <c r="BZ647" i="6" s="1"/>
  <c r="BF655" i="6"/>
  <c r="BZ655" i="6" s="1"/>
  <c r="BF671" i="6"/>
  <c r="BZ671" i="6" s="1"/>
  <c r="BF687" i="6"/>
  <c r="BZ687" i="6" s="1"/>
  <c r="BF703" i="6"/>
  <c r="BZ703" i="6" s="1"/>
  <c r="BF61" i="6"/>
  <c r="BZ61" i="6" s="1"/>
  <c r="BF365" i="6"/>
  <c r="BZ365" i="6" s="1"/>
  <c r="BF493" i="6"/>
  <c r="BZ493" i="6" s="1"/>
  <c r="BF318" i="6"/>
  <c r="BZ318" i="6" s="1"/>
  <c r="BF478" i="6"/>
  <c r="BZ478" i="6" s="1"/>
  <c r="BF558" i="6"/>
  <c r="BZ558" i="6" s="1"/>
  <c r="BF638" i="6"/>
  <c r="BZ638" i="6" s="1"/>
  <c r="BF702" i="6"/>
  <c r="BZ702" i="6" s="1"/>
  <c r="BF870" i="6"/>
  <c r="BZ870" i="6" s="1"/>
  <c r="BF105" i="6"/>
  <c r="BZ105" i="6" s="1"/>
  <c r="BF153" i="6"/>
  <c r="BZ153" i="6" s="1"/>
  <c r="BF233" i="6"/>
  <c r="BZ233" i="6" s="1"/>
  <c r="BF297" i="6"/>
  <c r="BZ297" i="6" s="1"/>
  <c r="BF361" i="6"/>
  <c r="BZ361" i="6" s="1"/>
  <c r="BF113" i="6"/>
  <c r="BZ113" i="6" s="1"/>
  <c r="BF69" i="6"/>
  <c r="BZ69" i="6" s="1"/>
  <c r="BF181" i="6"/>
  <c r="BZ181" i="6" s="1"/>
  <c r="BF301" i="6"/>
  <c r="BZ301" i="6" s="1"/>
  <c r="BF429" i="6"/>
  <c r="BZ429" i="6" s="1"/>
  <c r="BF653" i="6"/>
  <c r="BZ653" i="6" s="1"/>
  <c r="BF907" i="6"/>
  <c r="BZ907" i="6" s="1"/>
  <c r="BF915" i="6"/>
  <c r="BZ915" i="6" s="1"/>
  <c r="BF923" i="6"/>
  <c r="BZ923" i="6" s="1"/>
  <c r="BF931" i="6"/>
  <c r="BZ931" i="6" s="1"/>
  <c r="BF939" i="6"/>
  <c r="BZ939" i="6" s="1"/>
  <c r="BF947" i="6"/>
  <c r="BZ947" i="6" s="1"/>
  <c r="BF955" i="6"/>
  <c r="BZ955" i="6" s="1"/>
  <c r="BF963" i="6"/>
  <c r="BZ963" i="6" s="1"/>
  <c r="BF971" i="6"/>
  <c r="BZ971" i="6" s="1"/>
  <c r="BF979" i="6"/>
  <c r="BZ979" i="6" s="1"/>
  <c r="BF987" i="6"/>
  <c r="BZ987" i="6" s="1"/>
  <c r="BF995" i="6"/>
  <c r="BZ995" i="6" s="1"/>
  <c r="BF1003" i="6"/>
  <c r="BZ1003" i="6" s="1"/>
  <c r="BF1011" i="6"/>
  <c r="BZ1011" i="6" s="1"/>
  <c r="BF1019" i="6"/>
  <c r="BZ1019" i="6" s="1"/>
  <c r="BF1027" i="6"/>
  <c r="BZ1027" i="6" s="1"/>
  <c r="BF1035" i="6"/>
  <c r="BZ1035" i="6" s="1"/>
  <c r="BF1043" i="6"/>
  <c r="BZ1043" i="6" s="1"/>
  <c r="BF1051" i="6"/>
  <c r="BZ1051" i="6" s="1"/>
  <c r="BF1059" i="6"/>
  <c r="BZ1059" i="6" s="1"/>
  <c r="BF1067" i="6"/>
  <c r="BZ1067" i="6" s="1"/>
  <c r="BF1075" i="6"/>
  <c r="BZ1075" i="6" s="1"/>
  <c r="BF1083" i="6"/>
  <c r="BZ1083" i="6" s="1"/>
  <c r="BF1091" i="6"/>
  <c r="BZ1091" i="6" s="1"/>
  <c r="BF425" i="6"/>
  <c r="BZ425" i="6" s="1"/>
  <c r="BF489" i="6"/>
  <c r="BZ489" i="6" s="1"/>
  <c r="BF553" i="6"/>
  <c r="BZ553" i="6" s="1"/>
  <c r="BF609" i="6"/>
  <c r="BZ609" i="6" s="1"/>
  <c r="BF665" i="6"/>
  <c r="BZ665" i="6" s="1"/>
  <c r="BF911" i="6"/>
  <c r="BZ911" i="6" s="1"/>
  <c r="BF919" i="6"/>
  <c r="BZ919" i="6" s="1"/>
  <c r="BF927" i="6"/>
  <c r="BZ927" i="6" s="1"/>
  <c r="BF935" i="6"/>
  <c r="BZ935" i="6" s="1"/>
  <c r="BF943" i="6"/>
  <c r="BZ943" i="6" s="1"/>
  <c r="BF951" i="6"/>
  <c r="BZ951" i="6" s="1"/>
  <c r="BF959" i="6"/>
  <c r="BZ959" i="6" s="1"/>
  <c r="BF967" i="6"/>
  <c r="BZ967" i="6" s="1"/>
  <c r="BF975" i="6"/>
  <c r="BZ975" i="6" s="1"/>
  <c r="BF983" i="6"/>
  <c r="BZ983" i="6" s="1"/>
  <c r="BF991" i="6"/>
  <c r="BZ991" i="6" s="1"/>
  <c r="BF999" i="6"/>
  <c r="BZ999" i="6" s="1"/>
  <c r="BF1007" i="6"/>
  <c r="BZ1007" i="6" s="1"/>
  <c r="BF1015" i="6"/>
  <c r="BZ1015" i="6" s="1"/>
  <c r="BF1023" i="6"/>
  <c r="BZ1023" i="6" s="1"/>
  <c r="BF1031" i="6"/>
  <c r="BZ1031" i="6" s="1"/>
  <c r="BF1039" i="6"/>
  <c r="BZ1039" i="6" s="1"/>
  <c r="BF1047" i="6"/>
  <c r="BZ1047" i="6" s="1"/>
  <c r="BF1055" i="6"/>
  <c r="BZ1055" i="6" s="1"/>
  <c r="BF1063" i="6"/>
  <c r="BZ1063" i="6" s="1"/>
  <c r="BF1071" i="6"/>
  <c r="BZ1071" i="6" s="1"/>
  <c r="BF1079" i="6"/>
  <c r="BZ1079" i="6" s="1"/>
  <c r="BF1087" i="6"/>
  <c r="BZ1087" i="6" s="1"/>
  <c r="BF1095" i="6"/>
  <c r="BZ1095" i="6" s="1"/>
  <c r="BF737" i="6"/>
  <c r="BZ737" i="6" s="1"/>
  <c r="BF753" i="6"/>
  <c r="BZ753" i="6" s="1"/>
  <c r="BZ2" i="6" l="1"/>
  <c r="BZ1464" i="6"/>
  <c r="G268" i="32"/>
  <c r="G266" i="32" s="1"/>
  <c r="G823" i="32"/>
  <c r="G821" i="32" s="1"/>
  <c r="G219" i="32"/>
  <c r="G217" i="32" s="1"/>
  <c r="G474" i="32"/>
  <c r="G472" i="32" s="1"/>
  <c r="G1458" i="32"/>
  <c r="G1456" i="32" s="1"/>
  <c r="G663" i="32"/>
  <c r="G661" i="32" s="1"/>
  <c r="G1333" i="32"/>
  <c r="G1331" i="32" s="1"/>
  <c r="G1101" i="32"/>
  <c r="G1099" i="32" s="1"/>
  <c r="G692" i="32"/>
  <c r="G690" i="32" s="1"/>
  <c r="G1159" i="32"/>
  <c r="G1157" i="32" s="1"/>
  <c r="G980" i="32"/>
  <c r="G978" i="32" s="1"/>
  <c r="G337" i="32"/>
  <c r="G335" i="32" s="1"/>
  <c r="G1218" i="32"/>
  <c r="G1216" i="32" s="1"/>
  <c r="G611" i="32"/>
  <c r="G609" i="32" s="1"/>
  <c r="G917" i="32"/>
  <c r="G915" i="32" s="1"/>
  <c r="G7" i="32"/>
  <c r="G5" i="32" s="1"/>
  <c r="G539" i="32"/>
  <c r="G537" i="32" s="1"/>
  <c r="G1403" i="32"/>
  <c r="G1401" i="32" s="1"/>
  <c r="G130" i="32"/>
  <c r="G128" i="32" s="1"/>
  <c r="G1047" i="32"/>
  <c r="G1045" i="32" s="1"/>
  <c r="G768" i="32"/>
  <c r="G766" i="32" s="1"/>
  <c r="G73" i="32"/>
  <c r="G71" i="32" s="1"/>
  <c r="G1270" i="32"/>
  <c r="G1268" i="32" s="1"/>
  <c r="F1472" i="32"/>
  <c r="F1166" i="32"/>
  <c r="F933" i="32"/>
  <c r="F223" i="32"/>
  <c r="F752" i="32"/>
  <c r="F1313" i="32"/>
  <c r="F1050" i="32"/>
  <c r="F801" i="32"/>
  <c r="F1213" i="32"/>
  <c r="F1379" i="32"/>
  <c r="F1089" i="32"/>
  <c r="F1308" i="32"/>
  <c r="F1487" i="32"/>
  <c r="F1222" i="32"/>
  <c r="F1433" i="32"/>
  <c r="F1168" i="32"/>
  <c r="F1429" i="32"/>
  <c r="F1164" i="32"/>
  <c r="F1359" i="32"/>
  <c r="F1049" i="32"/>
  <c r="F1272" i="32"/>
  <c r="F1483" i="32"/>
  <c r="F1217" i="32"/>
  <c r="F1413" i="32"/>
  <c r="F1146" i="32"/>
  <c r="F1342" i="32"/>
  <c r="F1015" i="32"/>
  <c r="F1254" i="32"/>
  <c r="F1467" i="32"/>
  <c r="F1200" i="32"/>
  <c r="F836" i="32"/>
  <c r="F1514" i="32"/>
  <c r="F1016" i="32"/>
  <c r="F685" i="32"/>
  <c r="F1502" i="32"/>
  <c r="F1463" i="32"/>
  <c r="F1196" i="32"/>
  <c r="F1391" i="32"/>
  <c r="F1115" i="32"/>
  <c r="F1371" i="32"/>
  <c r="F1073" i="32"/>
  <c r="F1316" i="32"/>
  <c r="F992" i="32"/>
  <c r="F659" i="32"/>
  <c r="F1214" i="32"/>
  <c r="F1312" i="32"/>
  <c r="F1507" i="32"/>
  <c r="F1242" i="32"/>
  <c r="F1421" i="32"/>
  <c r="F1154" i="32"/>
  <c r="F1367" i="32"/>
  <c r="F1065" i="32"/>
  <c r="F1363" i="32"/>
  <c r="F1057" i="32"/>
  <c r="F1292" i="32"/>
  <c r="F1471" i="32"/>
  <c r="F1204" i="32"/>
  <c r="F1417" i="32"/>
  <c r="F1150" i="32"/>
  <c r="F1347" i="32"/>
  <c r="F1023" i="32"/>
  <c r="F1276" i="32"/>
  <c r="F1453" i="32"/>
  <c r="F1188" i="32"/>
  <c r="F1399" i="32"/>
  <c r="F1131" i="32"/>
  <c r="F1497" i="32"/>
  <c r="F926" i="32"/>
  <c r="F1395" i="32"/>
  <c r="F1123" i="32"/>
  <c r="F1324" i="32"/>
  <c r="F983" i="32"/>
  <c r="F1304" i="32"/>
  <c r="F1515" i="32"/>
  <c r="F1250" i="32"/>
  <c r="G404" i="32"/>
  <c r="G402" i="32" s="1"/>
  <c r="F1455" i="32"/>
  <c r="F900" i="32"/>
  <c r="F395" i="32"/>
  <c r="F1299" i="32"/>
  <c r="F1246" i="32"/>
  <c r="F1441" i="32"/>
  <c r="F1176" i="32"/>
  <c r="F1355" i="32"/>
  <c r="F1039" i="32"/>
  <c r="F1300" i="32"/>
  <c r="F1296" i="32"/>
  <c r="F1491" i="32"/>
  <c r="F1226" i="32"/>
  <c r="F1405" i="32"/>
  <c r="F1138" i="32"/>
  <c r="F1351" i="32"/>
  <c r="F1031" i="32"/>
  <c r="F1280" i="32"/>
  <c r="F1475" i="32"/>
  <c r="F1208" i="32"/>
  <c r="F1387" i="32"/>
  <c r="F1107" i="32"/>
  <c r="F1334" i="32"/>
  <c r="F999" i="32"/>
  <c r="F1415" i="32"/>
  <c r="F818" i="32"/>
  <c r="F49" i="32"/>
  <c r="F1328" i="32"/>
  <c r="F991" i="32"/>
  <c r="F1258" i="32"/>
  <c r="F1503" i="32"/>
  <c r="F1238" i="32"/>
  <c r="F1449" i="32"/>
  <c r="F1184" i="32"/>
  <c r="F1330" i="32"/>
  <c r="F1301" i="32"/>
  <c r="F1381" i="32"/>
  <c r="F1511" i="32"/>
  <c r="F1180" i="32"/>
  <c r="F1375" i="32"/>
  <c r="F1081" i="32"/>
  <c r="F1288" i="32"/>
  <c r="F1499" i="32"/>
  <c r="F1234" i="32"/>
  <c r="F1495" i="32"/>
  <c r="F1230" i="32"/>
  <c r="F1425" i="32"/>
  <c r="F1160" i="32"/>
  <c r="F1338" i="32"/>
  <c r="F1007" i="32"/>
  <c r="F1284" i="32"/>
  <c r="F1479" i="32"/>
  <c r="F1212" i="32"/>
  <c r="F1409" i="32"/>
  <c r="F1142" i="32"/>
  <c r="F1320" i="32"/>
  <c r="F973" i="32"/>
  <c r="F1266" i="32"/>
  <c r="F1262" i="32"/>
  <c r="F1459" i="32"/>
  <c r="F1192" i="32"/>
  <c r="F1437" i="32"/>
  <c r="F1172" i="32"/>
  <c r="F1383" i="32"/>
  <c r="F1097" i="32"/>
  <c r="F1516" i="32"/>
  <c r="F1398" i="32"/>
  <c r="F561" i="32"/>
  <c r="F1126" i="32"/>
  <c r="F994" i="32"/>
  <c r="F1064" i="32"/>
  <c r="F1118" i="32"/>
  <c r="F1018" i="32"/>
  <c r="F574" i="32"/>
  <c r="F1122" i="32"/>
  <c r="F1022" i="32"/>
  <c r="F446" i="32"/>
  <c r="F901" i="32"/>
  <c r="F680" i="32"/>
  <c r="F530" i="32"/>
  <c r="F473" i="32"/>
  <c r="F324" i="32"/>
  <c r="F176" i="32"/>
  <c r="F68" i="32"/>
  <c r="F1273" i="32"/>
  <c r="F1319" i="32"/>
  <c r="F1427" i="32"/>
  <c r="F1294" i="32"/>
  <c r="F1228" i="32"/>
  <c r="F1094" i="32"/>
  <c r="F1235" i="32"/>
  <c r="F1402" i="32"/>
  <c r="F1028" i="32"/>
  <c r="F896" i="32"/>
  <c r="F1384" i="32"/>
  <c r="F953" i="32"/>
  <c r="F822" i="32"/>
  <c r="F723" i="32"/>
  <c r="F597" i="32"/>
  <c r="F399" i="32"/>
  <c r="F201" i="32"/>
  <c r="F29" i="32"/>
  <c r="F1185" i="32"/>
  <c r="F243" i="32"/>
  <c r="F248" i="32"/>
  <c r="F234" i="32"/>
  <c r="F1350" i="32"/>
  <c r="F1163" i="32"/>
  <c r="F963" i="32"/>
  <c r="F683" i="32"/>
  <c r="F640" i="32"/>
  <c r="F726" i="32"/>
  <c r="F592" i="32"/>
  <c r="F460" i="32"/>
  <c r="F328" i="32"/>
  <c r="F148" i="32"/>
  <c r="F48" i="32"/>
  <c r="F816" i="32"/>
  <c r="F906" i="32"/>
  <c r="F776" i="32"/>
  <c r="F1315" i="32"/>
  <c r="F971" i="32"/>
  <c r="F825" i="32"/>
  <c r="F657" i="32"/>
  <c r="F575" i="32"/>
  <c r="F459" i="32"/>
  <c r="F327" i="32"/>
  <c r="F221" i="32"/>
  <c r="F121" i="32"/>
  <c r="F23" i="32"/>
  <c r="F550" i="32"/>
  <c r="F70" i="32"/>
  <c r="F594" i="32"/>
  <c r="F480" i="32"/>
  <c r="F406" i="32"/>
  <c r="F290" i="32"/>
  <c r="F174" i="32"/>
  <c r="F209" i="32"/>
  <c r="F888" i="32"/>
  <c r="F1406" i="32"/>
  <c r="F785" i="32"/>
  <c r="F166" i="32"/>
  <c r="F1285" i="32"/>
  <c r="F1360" i="32"/>
  <c r="F557" i="32"/>
  <c r="F351" i="32"/>
  <c r="F1151" i="32"/>
  <c r="F1473" i="32"/>
  <c r="F1108" i="32"/>
  <c r="F942" i="32"/>
  <c r="F1036" i="32"/>
  <c r="F876" i="32"/>
  <c r="F1400" i="32"/>
  <c r="F123" i="32"/>
  <c r="F1438" i="32"/>
  <c r="F1181" i="32"/>
  <c r="F1444" i="32"/>
  <c r="F1346" i="32"/>
  <c r="F1241" i="32"/>
  <c r="F1481" i="32"/>
  <c r="F1423" i="32"/>
  <c r="F1365" i="32"/>
  <c r="F1314" i="32"/>
  <c r="F1274" i="32"/>
  <c r="F1232" i="32"/>
  <c r="F1182" i="32"/>
  <c r="F1132" i="32"/>
  <c r="F1090" i="32"/>
  <c r="F1032" i="32"/>
  <c r="F966" i="32"/>
  <c r="F794" i="32"/>
  <c r="F736" i="32"/>
  <c r="F1368" i="32"/>
  <c r="F938" i="32"/>
  <c r="F806" i="32"/>
  <c r="F1155" i="32"/>
  <c r="F977" i="32"/>
  <c r="F925" i="32"/>
  <c r="F875" i="32"/>
  <c r="F835" i="32"/>
  <c r="F777" i="32"/>
  <c r="F735" i="32"/>
  <c r="F695" i="32"/>
  <c r="F635" i="32"/>
  <c r="F593" i="32"/>
  <c r="F545" i="32"/>
  <c r="F511" i="32"/>
  <c r="F469" i="32"/>
  <c r="F429" i="32"/>
  <c r="F371" i="32"/>
  <c r="F339" i="32"/>
  <c r="F297" i="32"/>
  <c r="F247" i="32"/>
  <c r="F205" i="32"/>
  <c r="F165" i="32"/>
  <c r="F115" i="32"/>
  <c r="F75" i="32"/>
  <c r="F17" i="32"/>
  <c r="F1392" i="32"/>
  <c r="F1231" i="32"/>
  <c r="F1026" i="32"/>
  <c r="F1130" i="32"/>
  <c r="F782" i="32"/>
  <c r="F1052" i="32"/>
  <c r="F952" i="32"/>
  <c r="F1088" i="32"/>
  <c r="F990" i="32"/>
  <c r="F310" i="32"/>
  <c r="F66" i="32"/>
  <c r="F588" i="32"/>
  <c r="F374" i="32"/>
  <c r="F208" i="32"/>
  <c r="F102" i="32"/>
  <c r="F1378" i="32"/>
  <c r="F1485" i="32"/>
  <c r="F1291" i="32"/>
  <c r="F1136" i="32"/>
  <c r="F832" i="32"/>
  <c r="F1243" i="32"/>
  <c r="F911" i="32"/>
  <c r="F781" i="32"/>
  <c r="F647" i="32"/>
  <c r="F515" i="32"/>
  <c r="F343" i="32"/>
  <c r="F153" i="32"/>
  <c r="F1410" i="32"/>
  <c r="F855" i="32"/>
  <c r="F391" i="32"/>
  <c r="F1219" i="32"/>
  <c r="F12" i="32"/>
  <c r="F1211" i="32"/>
  <c r="F1046" i="32"/>
  <c r="F849" i="32"/>
  <c r="F567" i="32"/>
  <c r="F344" i="32"/>
  <c r="F626" i="32"/>
  <c r="F552" i="32"/>
  <c r="F420" i="32"/>
  <c r="F288" i="32"/>
  <c r="F204" i="32"/>
  <c r="F8" i="32"/>
  <c r="F1480" i="32"/>
  <c r="F842" i="32"/>
  <c r="F1506" i="32"/>
  <c r="F1187" i="32"/>
  <c r="F1021" i="32"/>
  <c r="F881" i="32"/>
  <c r="F783" i="32"/>
  <c r="F617" i="32"/>
  <c r="F493" i="32"/>
  <c r="F377" i="32"/>
  <c r="F295" i="32"/>
  <c r="F187" i="32"/>
  <c r="F89" i="32"/>
  <c r="F716" i="32"/>
  <c r="F598" i="32"/>
  <c r="F466" i="32"/>
  <c r="F392" i="32"/>
  <c r="F302" i="32"/>
  <c r="F228" i="32"/>
  <c r="F194" i="32"/>
  <c r="F104" i="32"/>
  <c r="F658" i="32"/>
  <c r="F412" i="32"/>
  <c r="F156" i="32"/>
  <c r="F920" i="32"/>
  <c r="F854" i="32"/>
  <c r="F820" i="32"/>
  <c r="F754" i="32"/>
  <c r="F1325" i="32"/>
  <c r="F1498" i="32"/>
  <c r="F1420" i="32"/>
  <c r="F1261" i="32"/>
  <c r="F1175" i="32"/>
  <c r="F1109" i="32"/>
  <c r="F1041" i="32"/>
  <c r="F1009" i="32"/>
  <c r="F771" i="32"/>
  <c r="F893" i="32"/>
  <c r="F861" i="32"/>
  <c r="F795" i="32"/>
  <c r="F745" i="32"/>
  <c r="F671" i="32"/>
  <c r="F595" i="32"/>
  <c r="F521" i="32"/>
  <c r="F481" i="32"/>
  <c r="F415" i="32"/>
  <c r="F349" i="32"/>
  <c r="F307" i="32"/>
  <c r="F241" i="32"/>
  <c r="F207" i="32"/>
  <c r="F143" i="32"/>
  <c r="F10" i="32"/>
  <c r="F622" i="32"/>
  <c r="F382" i="32"/>
  <c r="F109" i="32"/>
  <c r="F43" i="32"/>
  <c r="F704" i="32"/>
  <c r="F628" i="32"/>
  <c r="F562" i="32"/>
  <c r="F438" i="32"/>
  <c r="F330" i="32"/>
  <c r="F256" i="32"/>
  <c r="F1353" i="32"/>
  <c r="F1020" i="32"/>
  <c r="F1027" i="32"/>
  <c r="F1374" i="32"/>
  <c r="F321" i="32"/>
  <c r="F284" i="32"/>
  <c r="F918" i="32"/>
  <c r="F764" i="32"/>
  <c r="F1076" i="32"/>
  <c r="F1010" i="32"/>
  <c r="F944" i="32"/>
  <c r="F1114" i="32"/>
  <c r="F1048" i="32"/>
  <c r="F1014" i="32"/>
  <c r="F948" i="32"/>
  <c r="F76" i="32"/>
  <c r="F729" i="32"/>
  <c r="F730" i="32"/>
  <c r="F614" i="32"/>
  <c r="F522" i="32"/>
  <c r="F408" i="32"/>
  <c r="F308" i="32"/>
  <c r="F200" i="32"/>
  <c r="F126" i="32"/>
  <c r="F60" i="32"/>
  <c r="F1436" i="32"/>
  <c r="F1307" i="32"/>
  <c r="F1477" i="32"/>
  <c r="F1344" i="32"/>
  <c r="F1210" i="32"/>
  <c r="F1078" i="32"/>
  <c r="F1197" i="32"/>
  <c r="F1279" i="32"/>
  <c r="F1252" i="32"/>
  <c r="F1012" i="32"/>
  <c r="F880" i="32"/>
  <c r="F740" i="32"/>
  <c r="F1209" i="32"/>
  <c r="F945" i="32"/>
  <c r="F863" i="32"/>
  <c r="F813" i="32"/>
  <c r="F715" i="32"/>
  <c r="F673" i="32"/>
  <c r="F639" i="32"/>
  <c r="F573" i="32"/>
  <c r="F441" i="32"/>
  <c r="F383" i="32"/>
  <c r="F325" i="32"/>
  <c r="F251" i="32"/>
  <c r="F185" i="32"/>
  <c r="F137" i="32"/>
  <c r="F69" i="32"/>
  <c r="F13" i="32"/>
  <c r="F1372" i="32"/>
  <c r="F1111" i="32"/>
  <c r="F831" i="32"/>
  <c r="F483" i="32"/>
  <c r="F333" i="32"/>
  <c r="F193" i="32"/>
  <c r="F79" i="32"/>
  <c r="F271" i="32"/>
  <c r="F142" i="32"/>
  <c r="F416" i="32"/>
  <c r="F36" i="32"/>
  <c r="F1509" i="32"/>
  <c r="F1428" i="32"/>
  <c r="F1332" i="32"/>
  <c r="F1203" i="32"/>
  <c r="F1153" i="32"/>
  <c r="F1113" i="32"/>
  <c r="F1029" i="32"/>
  <c r="F913" i="32"/>
  <c r="F833" i="32"/>
  <c r="F717" i="32"/>
  <c r="F667" i="32"/>
  <c r="F533" i="32"/>
  <c r="F336" i="32"/>
  <c r="F624" i="32"/>
  <c r="F54" i="32"/>
  <c r="F718" i="32"/>
  <c r="F668" i="32"/>
  <c r="F618" i="32"/>
  <c r="F584" i="32"/>
  <c r="F544" i="32"/>
  <c r="F486" i="32"/>
  <c r="F452" i="32"/>
  <c r="F394" i="32"/>
  <c r="F362" i="32"/>
  <c r="F320" i="32"/>
  <c r="F280" i="32"/>
  <c r="F246" i="32"/>
  <c r="F196" i="32"/>
  <c r="F132" i="32"/>
  <c r="F90" i="32"/>
  <c r="F40" i="32"/>
  <c r="F932" i="32"/>
  <c r="F866" i="32"/>
  <c r="F800" i="32"/>
  <c r="F1446" i="32"/>
  <c r="F1205" i="32"/>
  <c r="F890" i="32"/>
  <c r="F826" i="32"/>
  <c r="F758" i="32"/>
  <c r="F1305" i="32"/>
  <c r="F1490" i="32"/>
  <c r="F1295" i="32"/>
  <c r="F1121" i="32"/>
  <c r="F1071" i="32"/>
  <c r="F1005" i="32"/>
  <c r="F955" i="32"/>
  <c r="F923" i="32"/>
  <c r="F873" i="32"/>
  <c r="F815" i="32"/>
  <c r="F775" i="32"/>
  <c r="F725" i="32"/>
  <c r="F649" i="32"/>
  <c r="F607" i="32"/>
  <c r="F559" i="32"/>
  <c r="F517" i="32"/>
  <c r="F485" i="32"/>
  <c r="F451" i="32"/>
  <c r="F411" i="32"/>
  <c r="F361" i="32"/>
  <c r="F319" i="32"/>
  <c r="F287" i="32"/>
  <c r="F245" i="32"/>
  <c r="F211" i="32"/>
  <c r="F179" i="32"/>
  <c r="F147" i="32"/>
  <c r="F113" i="32"/>
  <c r="F81" i="32"/>
  <c r="F47" i="32"/>
  <c r="F15" i="32"/>
  <c r="F700" i="32"/>
  <c r="F656" i="32"/>
  <c r="F590" i="32"/>
  <c r="F542" i="32"/>
  <c r="F500" i="32"/>
  <c r="F458" i="32"/>
  <c r="F418" i="32"/>
  <c r="F384" i="32"/>
  <c r="F334" i="32"/>
  <c r="F294" i="32"/>
  <c r="F260" i="32"/>
  <c r="F220" i="32"/>
  <c r="F186" i="32"/>
  <c r="F146" i="32"/>
  <c r="F96" i="32"/>
  <c r="F62" i="32"/>
  <c r="F14" i="32"/>
  <c r="F634" i="32"/>
  <c r="F494" i="32"/>
  <c r="F403" i="32"/>
  <c r="F212" i="32"/>
  <c r="F140" i="32"/>
  <c r="F24" i="32"/>
  <c r="F910" i="32"/>
  <c r="F878" i="32"/>
  <c r="F846" i="32"/>
  <c r="F812" i="32"/>
  <c r="F780" i="32"/>
  <c r="F746" i="32"/>
  <c r="F1430" i="32"/>
  <c r="F1289" i="32"/>
  <c r="F1161" i="32"/>
  <c r="F1478" i="32"/>
  <c r="F1404" i="32"/>
  <c r="F1323" i="32"/>
  <c r="F1245" i="32"/>
  <c r="F1199" i="32"/>
  <c r="F1167" i="32"/>
  <c r="F1133" i="32"/>
  <c r="F1100" i="32"/>
  <c r="F1067" i="32"/>
  <c r="F1033" i="32"/>
  <c r="F1001" i="32"/>
  <c r="F967" i="32"/>
  <c r="F959" i="32"/>
  <c r="F927" i="32"/>
  <c r="F885" i="32"/>
  <c r="F853" i="32"/>
  <c r="F819" i="32"/>
  <c r="F787" i="32"/>
  <c r="F737" i="32"/>
  <c r="F697" i="32"/>
  <c r="F653" i="32"/>
  <c r="F621" i="32"/>
  <c r="F587" i="32"/>
  <c r="F547" i="32"/>
  <c r="F513" i="32"/>
  <c r="F471" i="32"/>
  <c r="F439" i="32"/>
  <c r="F407" i="32"/>
  <c r="F373" i="32"/>
  <c r="F341" i="32"/>
  <c r="F299" i="32"/>
  <c r="F265" i="32"/>
  <c r="F233" i="32"/>
  <c r="F199" i="32"/>
  <c r="F167" i="32"/>
  <c r="F135" i="32"/>
  <c r="F34" i="32"/>
  <c r="F722" i="32"/>
  <c r="F580" i="32"/>
  <c r="F482" i="32"/>
  <c r="F350" i="32"/>
  <c r="F101" i="32"/>
  <c r="F67" i="32"/>
  <c r="F35" i="32"/>
  <c r="F728" i="32"/>
  <c r="F696" i="32"/>
  <c r="F652" i="32"/>
  <c r="F620" i="32"/>
  <c r="F586" i="32"/>
  <c r="F554" i="32"/>
  <c r="F504" i="32"/>
  <c r="F470" i="32"/>
  <c r="F430" i="32"/>
  <c r="F396" i="32"/>
  <c r="F356" i="32"/>
  <c r="F322" i="32"/>
  <c r="F282" i="32"/>
  <c r="F240" i="32"/>
  <c r="F206" i="32"/>
  <c r="F805" i="32"/>
  <c r="F1286" i="32"/>
  <c r="F158" i="32"/>
  <c r="F111" i="32"/>
  <c r="F988" i="32"/>
  <c r="F856" i="32"/>
  <c r="F433" i="32"/>
  <c r="F1435" i="32"/>
  <c r="F1147" i="32"/>
  <c r="F1311" i="32"/>
  <c r="F883" i="32"/>
  <c r="F751" i="32"/>
  <c r="F289" i="32"/>
  <c r="F1422" i="32"/>
  <c r="F150" i="32"/>
  <c r="F100" i="32"/>
  <c r="F250" i="32"/>
  <c r="F619" i="32"/>
  <c r="F421" i="32"/>
  <c r="F773" i="32"/>
  <c r="F605" i="32"/>
  <c r="F523" i="32"/>
  <c r="F293" i="32"/>
  <c r="F61" i="32"/>
  <c r="F1257" i="32"/>
  <c r="F1439" i="32"/>
  <c r="F1240" i="32"/>
  <c r="F1074" i="32"/>
  <c r="F1236" i="32"/>
  <c r="F1004" i="32"/>
  <c r="F844" i="32"/>
  <c r="F995" i="32"/>
  <c r="F91" i="32"/>
  <c r="F1376" i="32"/>
  <c r="F1127" i="32"/>
  <c r="F1416" i="32"/>
  <c r="F1327" i="32"/>
  <c r="F1215" i="32"/>
  <c r="F1465" i="32"/>
  <c r="F1407" i="32"/>
  <c r="F1357" i="32"/>
  <c r="F1298" i="32"/>
  <c r="F1264" i="32"/>
  <c r="F1224" i="32"/>
  <c r="F1156" i="32"/>
  <c r="F1124" i="32"/>
  <c r="F1082" i="32"/>
  <c r="F1024" i="32"/>
  <c r="F958" i="32"/>
  <c r="F892" i="32"/>
  <c r="F852" i="32"/>
  <c r="F786" i="32"/>
  <c r="F1500" i="32"/>
  <c r="F1335" i="32"/>
  <c r="F904" i="32"/>
  <c r="F774" i="32"/>
  <c r="F1053" i="32"/>
  <c r="F965" i="32"/>
  <c r="F907" i="32"/>
  <c r="F867" i="32"/>
  <c r="F827" i="32"/>
  <c r="F769" i="32"/>
  <c r="F727" i="32"/>
  <c r="F677" i="32"/>
  <c r="F627" i="32"/>
  <c r="F577" i="32"/>
  <c r="F535" i="32"/>
  <c r="F503" i="32"/>
  <c r="F461" i="32"/>
  <c r="F413" i="32"/>
  <c r="F363" i="32"/>
  <c r="F329" i="32"/>
  <c r="F281" i="32"/>
  <c r="F239" i="32"/>
  <c r="F197" i="32"/>
  <c r="F149" i="32"/>
  <c r="F107" i="32"/>
  <c r="F65" i="32"/>
  <c r="F9" i="32"/>
  <c r="F1356" i="32"/>
  <c r="F1201" i="32"/>
  <c r="F1060" i="32"/>
  <c r="F632" i="32"/>
  <c r="F1030" i="32"/>
  <c r="F1084" i="32"/>
  <c r="F986" i="32"/>
  <c r="F1056" i="32"/>
  <c r="F956" i="32"/>
  <c r="F190" i="32"/>
  <c r="F497" i="32"/>
  <c r="F630" i="32"/>
  <c r="F424" i="32"/>
  <c r="F267" i="32"/>
  <c r="F136" i="32"/>
  <c r="F1452" i="32"/>
  <c r="F1233" i="32"/>
  <c r="F1361" i="32"/>
  <c r="F1162" i="32"/>
  <c r="F1093" i="32"/>
  <c r="F1269" i="32"/>
  <c r="F962" i="32"/>
  <c r="F748" i="32"/>
  <c r="F1061" i="32"/>
  <c r="F871" i="32"/>
  <c r="F689" i="32"/>
  <c r="F457" i="32"/>
  <c r="F269" i="32"/>
  <c r="F87" i="32"/>
  <c r="F541" i="32"/>
  <c r="F95" i="32"/>
  <c r="F514" i="32"/>
  <c r="F1448" i="32"/>
  <c r="F1129" i="32"/>
  <c r="F749" i="32"/>
  <c r="F369" i="32"/>
  <c r="F676" i="32"/>
  <c r="F502" i="32"/>
  <c r="F370" i="32"/>
  <c r="F254" i="32"/>
  <c r="F98" i="32"/>
  <c r="F882" i="32"/>
  <c r="F1239" i="32"/>
  <c r="F1343" i="32"/>
  <c r="F1087" i="32"/>
  <c r="F931" i="32"/>
  <c r="F733" i="32"/>
  <c r="F525" i="32"/>
  <c r="F419" i="32"/>
  <c r="F253" i="32"/>
  <c r="F155" i="32"/>
  <c r="F55" i="32"/>
  <c r="F666" i="32"/>
  <c r="F516" i="32"/>
  <c r="F426" i="32"/>
  <c r="F352" i="32"/>
  <c r="F270" i="32"/>
  <c r="F154" i="32"/>
  <c r="F22" i="32"/>
  <c r="F518" i="32"/>
  <c r="F238" i="32"/>
  <c r="F56" i="32"/>
  <c r="F886" i="32"/>
  <c r="F788" i="32"/>
  <c r="F1464" i="32"/>
  <c r="F1189" i="32"/>
  <c r="F1341" i="32"/>
  <c r="F1207" i="32"/>
  <c r="F1141" i="32"/>
  <c r="F1075" i="32"/>
  <c r="F975" i="32"/>
  <c r="F935" i="32"/>
  <c r="F829" i="32"/>
  <c r="F705" i="32"/>
  <c r="F629" i="32"/>
  <c r="F555" i="32"/>
  <c r="F447" i="32"/>
  <c r="F381" i="32"/>
  <c r="F275" i="32"/>
  <c r="F175" i="32"/>
  <c r="F42" i="32"/>
  <c r="F498" i="32"/>
  <c r="F77" i="32"/>
  <c r="F11" i="32"/>
  <c r="F660" i="32"/>
  <c r="F520" i="32"/>
  <c r="F364" i="32"/>
  <c r="F214" i="32"/>
  <c r="F1426" i="32"/>
  <c r="F1388" i="32"/>
  <c r="F916" i="32"/>
  <c r="F25" i="32"/>
  <c r="F108" i="32"/>
  <c r="F453" i="32"/>
  <c r="F681" i="32"/>
  <c r="F127" i="32"/>
  <c r="F1306" i="32"/>
  <c r="F860" i="32"/>
  <c r="F1110" i="32"/>
  <c r="F1042" i="32"/>
  <c r="F976" i="32"/>
  <c r="F508" i="32"/>
  <c r="F1080" i="32"/>
  <c r="F982" i="32"/>
  <c r="F244" i="32"/>
  <c r="F331" i="32"/>
  <c r="F672" i="32"/>
  <c r="F572" i="32"/>
  <c r="F464" i="32"/>
  <c r="F358" i="32"/>
  <c r="F258" i="32"/>
  <c r="F160" i="32"/>
  <c r="F94" i="32"/>
  <c r="F1329" i="32"/>
  <c r="F1366" i="32"/>
  <c r="F6" i="32"/>
  <c r="F1411" i="32"/>
  <c r="F1278" i="32"/>
  <c r="F1144" i="32"/>
  <c r="F1484" i="32"/>
  <c r="F1494" i="32"/>
  <c r="F1385" i="32"/>
  <c r="F1120" i="32"/>
  <c r="F946" i="32"/>
  <c r="F814" i="32"/>
  <c r="F1352" i="32"/>
  <c r="F987" i="32"/>
  <c r="F903" i="32"/>
  <c r="F763" i="32"/>
  <c r="F499" i="32"/>
  <c r="F1134" i="32"/>
  <c r="F1102" i="32"/>
  <c r="F1068" i="32"/>
  <c r="F1034" i="32"/>
  <c r="F1002" i="32"/>
  <c r="F968" i="32"/>
  <c r="F691" i="32"/>
  <c r="F442" i="32"/>
  <c r="F1106" i="32"/>
  <c r="F1072" i="32"/>
  <c r="F1038" i="32"/>
  <c r="F1006" i="32"/>
  <c r="F972" i="32"/>
  <c r="F940" i="32"/>
  <c r="F120" i="32"/>
  <c r="F162" i="32"/>
  <c r="F662" i="32"/>
  <c r="F512" i="32"/>
  <c r="F714" i="32"/>
  <c r="F664" i="32"/>
  <c r="F604" i="32"/>
  <c r="F556" i="32"/>
  <c r="F506" i="32"/>
  <c r="F456" i="32"/>
  <c r="F398" i="32"/>
  <c r="F342" i="32"/>
  <c r="F292" i="32"/>
  <c r="F242" i="32"/>
  <c r="F192" i="32"/>
  <c r="F152" i="32"/>
  <c r="F118" i="32"/>
  <c r="F86" i="32"/>
  <c r="F52" i="32"/>
  <c r="F1510" i="32"/>
  <c r="F1424" i="32"/>
  <c r="F1354" i="32"/>
  <c r="F1265" i="32"/>
  <c r="F1501" i="32"/>
  <c r="F1461" i="32"/>
  <c r="F1393" i="32"/>
  <c r="F1326" i="32"/>
  <c r="F1260" i="32"/>
  <c r="F1194" i="32"/>
  <c r="F1128" i="32"/>
  <c r="F1062" i="32"/>
  <c r="F1297" i="32"/>
  <c r="F1165" i="32"/>
  <c r="F1466" i="32"/>
  <c r="F1469" i="32"/>
  <c r="F1336" i="32"/>
  <c r="F1202" i="32"/>
  <c r="F1070" i="32"/>
  <c r="F996" i="32"/>
  <c r="F930" i="32"/>
  <c r="F864" i="32"/>
  <c r="F798" i="32"/>
  <c r="F1450" i="32"/>
  <c r="F1317" i="32"/>
  <c r="F1177" i="32"/>
  <c r="F969" i="32"/>
  <c r="F937" i="32"/>
  <c r="F887" i="32"/>
  <c r="F847" i="32"/>
  <c r="F797" i="32"/>
  <c r="F739" i="32"/>
  <c r="F707" i="32"/>
  <c r="F665" i="32"/>
  <c r="F623" i="32"/>
  <c r="F549" i="32"/>
  <c r="F491" i="32"/>
  <c r="F425" i="32"/>
  <c r="F367" i="32"/>
  <c r="F309" i="32"/>
  <c r="F235" i="32"/>
  <c r="F177" i="32"/>
  <c r="F119" i="32"/>
  <c r="F53" i="32"/>
  <c r="F1512" i="32"/>
  <c r="F1309" i="32"/>
  <c r="F921" i="32"/>
  <c r="F631" i="32"/>
  <c r="F465" i="32"/>
  <c r="F317" i="32"/>
  <c r="F169" i="32"/>
  <c r="F21" i="32"/>
  <c r="F767" i="32"/>
  <c r="F688" i="32"/>
  <c r="F366" i="32"/>
  <c r="F28" i="32"/>
  <c r="F1412" i="32"/>
  <c r="F1253" i="32"/>
  <c r="F1195" i="32"/>
  <c r="F1145" i="32"/>
  <c r="F1079" i="32"/>
  <c r="F1013" i="32"/>
  <c r="F897" i="32"/>
  <c r="F799" i="32"/>
  <c r="F701" i="32"/>
  <c r="F633" i="32"/>
  <c r="F435" i="32"/>
  <c r="F708" i="32"/>
  <c r="F582" i="32"/>
  <c r="F46" i="32"/>
  <c r="F702" i="32"/>
  <c r="F650" i="32"/>
  <c r="F608" i="32"/>
  <c r="F576" i="32"/>
  <c r="F534" i="32"/>
  <c r="F507" i="32"/>
  <c r="F444" i="32"/>
  <c r="F386" i="32"/>
  <c r="F354" i="32"/>
  <c r="F312" i="32"/>
  <c r="F272" i="32"/>
  <c r="F230" i="32"/>
  <c r="F172" i="32"/>
  <c r="F122" i="32"/>
  <c r="F82" i="32"/>
  <c r="F32" i="32"/>
  <c r="F914" i="32"/>
  <c r="F850" i="32"/>
  <c r="F784" i="32"/>
  <c r="F1414" i="32"/>
  <c r="F1077" i="32"/>
  <c r="F874" i="32"/>
  <c r="F808" i="32"/>
  <c r="F742" i="32"/>
  <c r="F1173" i="32"/>
  <c r="F1470" i="32"/>
  <c r="F1275" i="32"/>
  <c r="F1105" i="32"/>
  <c r="F1055" i="32"/>
  <c r="F989" i="32"/>
  <c r="F947" i="32"/>
  <c r="F905" i="32"/>
  <c r="F857" i="32"/>
  <c r="F807" i="32"/>
  <c r="F757" i="32"/>
  <c r="F709" i="32"/>
  <c r="F641" i="32"/>
  <c r="F599" i="32"/>
  <c r="F551" i="32"/>
  <c r="F509" i="32"/>
  <c r="F477" i="32"/>
  <c r="F443" i="32"/>
  <c r="F393" i="32"/>
  <c r="F353" i="32"/>
  <c r="F311" i="32"/>
  <c r="F279" i="32"/>
  <c r="F237" i="32"/>
  <c r="F203" i="32"/>
  <c r="F171" i="32"/>
  <c r="F139" i="32"/>
  <c r="F105" i="32"/>
  <c r="F72" i="32"/>
  <c r="F39" i="32"/>
  <c r="F732" i="32"/>
  <c r="F682" i="32"/>
  <c r="F616" i="32"/>
  <c r="F566" i="32"/>
  <c r="F532" i="32"/>
  <c r="F492" i="32"/>
  <c r="F450" i="32"/>
  <c r="F410" i="32"/>
  <c r="F368" i="32"/>
  <c r="F326" i="32"/>
  <c r="F286" i="32"/>
  <c r="F252" i="32"/>
  <c r="F210" i="32"/>
  <c r="F178" i="32"/>
  <c r="F138" i="32"/>
  <c r="F88" i="32"/>
  <c r="F38" i="32"/>
  <c r="F710" i="32"/>
  <c r="F560" i="32"/>
  <c r="F468" i="32"/>
  <c r="F346" i="32"/>
  <c r="F188" i="32"/>
  <c r="F106" i="32"/>
  <c r="F936" i="32"/>
  <c r="F902" i="32"/>
  <c r="F870" i="32"/>
  <c r="F838" i="32"/>
  <c r="F804" i="32"/>
  <c r="F772" i="32"/>
  <c r="F738" i="32"/>
  <c r="F1396" i="32"/>
  <c r="F1255" i="32"/>
  <c r="F1085" i="32"/>
  <c r="F1457" i="32"/>
  <c r="F1382" i="32"/>
  <c r="F1303" i="32"/>
  <c r="F1229" i="32"/>
  <c r="F1191" i="32"/>
  <c r="F1158" i="32"/>
  <c r="F1125" i="32"/>
  <c r="F1091" i="32"/>
  <c r="F1059" i="32"/>
  <c r="F1025" i="32"/>
  <c r="F993" i="32"/>
  <c r="F1171" i="32"/>
  <c r="F951" i="32"/>
  <c r="F919" i="32"/>
  <c r="F877" i="32"/>
  <c r="F845" i="32"/>
  <c r="F811" i="32"/>
  <c r="F761" i="32"/>
  <c r="F721" i="32"/>
  <c r="F687" i="32"/>
  <c r="F645" i="32"/>
  <c r="F613" i="32"/>
  <c r="F571" i="32"/>
  <c r="F538" i="32"/>
  <c r="F505" i="32"/>
  <c r="F463" i="32"/>
  <c r="F431" i="32"/>
  <c r="F397" i="32"/>
  <c r="F365" i="32"/>
  <c r="F323" i="32"/>
  <c r="F291" i="32"/>
  <c r="F257" i="32"/>
  <c r="F225" i="32"/>
  <c r="F191" i="32"/>
  <c r="F159" i="32"/>
  <c r="F58" i="32"/>
  <c r="F26" i="32"/>
  <c r="F706" i="32"/>
  <c r="F564" i="32"/>
  <c r="F448" i="32"/>
  <c r="F125" i="32"/>
  <c r="F93" i="32"/>
  <c r="F59" i="32"/>
  <c r="F27" i="32"/>
  <c r="F720" i="32"/>
  <c r="F686" i="32"/>
  <c r="F644" i="32"/>
  <c r="F612" i="32"/>
  <c r="F578" i="32"/>
  <c r="F536" i="32"/>
  <c r="F496" i="32"/>
  <c r="F462" i="32"/>
  <c r="F422" i="32"/>
  <c r="F388" i="32"/>
  <c r="F348" i="32"/>
  <c r="F306" i="32"/>
  <c r="F274" i="32"/>
  <c r="F232" i="32"/>
  <c r="F198" i="32"/>
  <c r="F1454" i="32"/>
  <c r="F1220" i="32"/>
  <c r="F124" i="32"/>
  <c r="F45" i="32"/>
  <c r="F954" i="32"/>
  <c r="F824" i="32"/>
  <c r="F301" i="32"/>
  <c r="F1369" i="32"/>
  <c r="F1486" i="32"/>
  <c r="F1259" i="32"/>
  <c r="F851" i="32"/>
  <c r="F719" i="32"/>
  <c r="F255" i="32"/>
  <c r="F1293" i="32"/>
  <c r="F134" i="32"/>
  <c r="F84" i="32"/>
  <c r="F216" i="32"/>
  <c r="F585" i="32"/>
  <c r="F387" i="32"/>
  <c r="F755" i="32"/>
  <c r="F589" i="32"/>
  <c r="F449" i="32"/>
  <c r="F277" i="32"/>
  <c r="F1442" i="32"/>
  <c r="F1505" i="32"/>
  <c r="F1373" i="32"/>
  <c r="F1206" i="32"/>
  <c r="F1040" i="32"/>
  <c r="F1170" i="32"/>
  <c r="F970" i="32"/>
  <c r="F810" i="32"/>
  <c r="F949" i="32"/>
  <c r="F57" i="32"/>
  <c r="F1348" i="32"/>
  <c r="F1474" i="32"/>
  <c r="F1386" i="32"/>
  <c r="F1287" i="32"/>
  <c r="F1513" i="32"/>
  <c r="F1447" i="32"/>
  <c r="F1397" i="32"/>
  <c r="F1349" i="32"/>
  <c r="F1290" i="32"/>
  <c r="F1256" i="32"/>
  <c r="F1198" i="32"/>
  <c r="F1148" i="32"/>
  <c r="F1116" i="32"/>
  <c r="F1066" i="32"/>
  <c r="F1000" i="32"/>
  <c r="F950" i="32"/>
  <c r="F884" i="32"/>
  <c r="F828" i="32"/>
  <c r="F770" i="32"/>
  <c r="F1468" i="32"/>
  <c r="F1227" i="32"/>
  <c r="F872" i="32"/>
  <c r="F1043" i="32"/>
  <c r="F1035" i="32"/>
  <c r="F957" i="32"/>
  <c r="F899" i="32"/>
  <c r="F859" i="32"/>
  <c r="F809" i="32"/>
  <c r="F759" i="32"/>
  <c r="F711" i="32"/>
  <c r="F669" i="32"/>
  <c r="F610" i="32"/>
  <c r="F569" i="32"/>
  <c r="F527" i="32"/>
  <c r="F495" i="32"/>
  <c r="F445" i="32"/>
  <c r="F405" i="32"/>
  <c r="F355" i="32"/>
  <c r="F313" i="32"/>
  <c r="F273" i="32"/>
  <c r="F231" i="32"/>
  <c r="F181" i="32"/>
  <c r="F141" i="32"/>
  <c r="F99" i="32"/>
  <c r="F41" i="32"/>
  <c r="F1496" i="32"/>
  <c r="F1321" i="32"/>
  <c r="F1139" i="32"/>
  <c r="F1092" i="32"/>
  <c r="F960" i="32"/>
  <c r="F1096" i="32"/>
  <c r="F998" i="32"/>
  <c r="F964" i="32"/>
  <c r="F678" i="32"/>
  <c r="F314" i="32"/>
  <c r="F376" i="32"/>
  <c r="F112" i="32"/>
  <c r="F579" i="32"/>
  <c r="F380" i="32"/>
  <c r="F698" i="32"/>
  <c r="F646" i="32"/>
  <c r="F596" i="32"/>
  <c r="F540" i="32"/>
  <c r="F490" i="32"/>
  <c r="F440" i="32"/>
  <c r="F390" i="32"/>
  <c r="F332" i="32"/>
  <c r="F276" i="32"/>
  <c r="F226" i="32"/>
  <c r="F184" i="32"/>
  <c r="F144" i="32"/>
  <c r="F110" i="32"/>
  <c r="F78" i="32"/>
  <c r="F44" i="32"/>
  <c r="F1482" i="32"/>
  <c r="F1408" i="32"/>
  <c r="F1337" i="32"/>
  <c r="F1249" i="32"/>
  <c r="F1493" i="32"/>
  <c r="F1443" i="32"/>
  <c r="F1377" i="32"/>
  <c r="F1310" i="32"/>
  <c r="F1244" i="32"/>
  <c r="F1178" i="32"/>
  <c r="F1112" i="32"/>
  <c r="F1044" i="32"/>
  <c r="F1267" i="32"/>
  <c r="F1135" i="32"/>
  <c r="F1394" i="32"/>
  <c r="F1451" i="32"/>
  <c r="F1318" i="32"/>
  <c r="F1186" i="32"/>
  <c r="F1054" i="32"/>
  <c r="F979" i="32"/>
  <c r="F912" i="32"/>
  <c r="F848" i="32"/>
  <c r="F756" i="32"/>
  <c r="F1418" i="32"/>
  <c r="F1281" i="32"/>
  <c r="F1119" i="32"/>
  <c r="F961" i="32"/>
  <c r="F929" i="32"/>
  <c r="F879" i="32"/>
  <c r="F839" i="32"/>
  <c r="F789" i="32"/>
  <c r="F731" i="32"/>
  <c r="F699" i="32"/>
  <c r="F655" i="32"/>
  <c r="F615" i="32"/>
  <c r="F531" i="32"/>
  <c r="F475" i="32"/>
  <c r="F417" i="32"/>
  <c r="F359" i="32"/>
  <c r="F285" i="32"/>
  <c r="F218" i="32"/>
  <c r="F161" i="32"/>
  <c r="F103" i="32"/>
  <c r="F37" i="32"/>
  <c r="F1476" i="32"/>
  <c r="F1247" i="32"/>
  <c r="F895" i="32"/>
  <c r="F565" i="32"/>
  <c r="F409" i="32"/>
  <c r="F259" i="32"/>
  <c r="F145" i="32"/>
  <c r="F1339" i="32"/>
  <c r="F546" i="32"/>
  <c r="F638" i="32"/>
  <c r="F300" i="32"/>
  <c r="F20" i="32"/>
  <c r="F1370" i="32"/>
  <c r="F1225" i="32"/>
  <c r="F1179" i="32"/>
  <c r="F1137" i="32"/>
  <c r="F1063" i="32"/>
  <c r="F997" i="32"/>
  <c r="F865" i="32"/>
  <c r="F765" i="32"/>
  <c r="F693" i="32"/>
  <c r="F583" i="32"/>
  <c r="F401" i="32"/>
  <c r="F648" i="32"/>
  <c r="F476" i="32"/>
  <c r="F734" i="32"/>
  <c r="F694" i="32"/>
  <c r="F642" i="32"/>
  <c r="F600" i="32"/>
  <c r="F568" i="32"/>
  <c r="F510" i="32"/>
  <c r="F478" i="32"/>
  <c r="F428" i="32"/>
  <c r="F378" i="32"/>
  <c r="F338" i="32"/>
  <c r="F304" i="32"/>
  <c r="F262" i="32"/>
  <c r="F222" i="32"/>
  <c r="F164" i="32"/>
  <c r="F114" i="32"/>
  <c r="F74" i="32"/>
  <c r="F16" i="32"/>
  <c r="F898" i="32"/>
  <c r="F834" i="32"/>
  <c r="F750" i="32"/>
  <c r="F1380" i="32"/>
  <c r="F924" i="32"/>
  <c r="F858" i="32"/>
  <c r="F792" i="32"/>
  <c r="F1504" i="32"/>
  <c r="F1143" i="32"/>
  <c r="F1390" i="32"/>
  <c r="F1237" i="32"/>
  <c r="F1095" i="32"/>
  <c r="F1037" i="32"/>
  <c r="F981" i="32"/>
  <c r="F939" i="32"/>
  <c r="F889" i="32"/>
  <c r="F841" i="32"/>
  <c r="F791" i="32"/>
  <c r="F741" i="32"/>
  <c r="F675" i="32"/>
  <c r="F625" i="32"/>
  <c r="F591" i="32"/>
  <c r="F543" i="32"/>
  <c r="F501" i="32"/>
  <c r="F467" i="32"/>
  <c r="F427" i="32"/>
  <c r="F385" i="32"/>
  <c r="F345" i="32"/>
  <c r="F303" i="32"/>
  <c r="F261" i="32"/>
  <c r="F229" i="32"/>
  <c r="F195" i="32"/>
  <c r="F163" i="32"/>
  <c r="F131" i="32"/>
  <c r="F97" i="32"/>
  <c r="F63" i="32"/>
  <c r="F31" i="32"/>
  <c r="F724" i="32"/>
  <c r="F674" i="32"/>
  <c r="F606" i="32"/>
  <c r="F558" i="32"/>
  <c r="F524" i="32"/>
  <c r="F484" i="32"/>
  <c r="F434" i="32"/>
  <c r="F400" i="32"/>
  <c r="F360" i="32"/>
  <c r="F318" i="32"/>
  <c r="F278" i="32"/>
  <c r="F236" i="32"/>
  <c r="F202" i="32"/>
  <c r="F170" i="32"/>
  <c r="F129" i="32"/>
  <c r="F80" i="32"/>
  <c r="F30" i="32"/>
  <c r="F684" i="32"/>
  <c r="F526" i="32"/>
  <c r="F436" i="32"/>
  <c r="F296" i="32"/>
  <c r="F180" i="32"/>
  <c r="F64" i="32"/>
  <c r="F928" i="32"/>
  <c r="F894" i="32"/>
  <c r="F862" i="32"/>
  <c r="F830" i="32"/>
  <c r="F796" i="32"/>
  <c r="F762" i="32"/>
  <c r="F1492" i="32"/>
  <c r="F1364" i="32"/>
  <c r="F1223" i="32"/>
  <c r="F1011" i="32"/>
  <c r="F1440" i="32"/>
  <c r="F1362" i="32"/>
  <c r="F1283" i="32"/>
  <c r="F1221" i="32"/>
  <c r="F1183" i="32"/>
  <c r="F1149" i="32"/>
  <c r="F1117" i="32"/>
  <c r="F1083" i="32"/>
  <c r="F1051" i="32"/>
  <c r="F1017" i="32"/>
  <c r="F985" i="32"/>
  <c r="F779" i="32"/>
  <c r="F943" i="32"/>
  <c r="F909" i="32"/>
  <c r="F869" i="32"/>
  <c r="F837" i="32"/>
  <c r="F803" i="32"/>
  <c r="F753" i="32"/>
  <c r="F713" i="32"/>
  <c r="F679" i="32"/>
  <c r="F637" i="32"/>
  <c r="F603" i="32"/>
  <c r="F563" i="32"/>
  <c r="F529" i="32"/>
  <c r="F489" i="32"/>
  <c r="F455" i="32"/>
  <c r="F423" i="32"/>
  <c r="F389" i="32"/>
  <c r="F357" i="32"/>
  <c r="F315" i="32"/>
  <c r="F283" i="32"/>
  <c r="F249" i="32"/>
  <c r="F215" i="32"/>
  <c r="F183" i="32"/>
  <c r="F151" i="32"/>
  <c r="F50" i="32"/>
  <c r="F18" i="32"/>
  <c r="F654" i="32"/>
  <c r="F548" i="32"/>
  <c r="F432" i="32"/>
  <c r="F117" i="32"/>
  <c r="F85" i="32"/>
  <c r="F51" i="32"/>
  <c r="F19" i="32"/>
  <c r="F712" i="32"/>
  <c r="F670" i="32"/>
  <c r="F636" i="32"/>
  <c r="F602" i="32"/>
  <c r="F570" i="32"/>
  <c r="F528" i="32"/>
  <c r="F488" i="32"/>
  <c r="F454" i="32"/>
  <c r="F414" i="32"/>
  <c r="F372" i="32"/>
  <c r="F340" i="32"/>
  <c r="F298" i="32"/>
  <c r="F264" i="32"/>
  <c r="F224" i="32"/>
  <c r="F182" i="32"/>
  <c r="F1419" i="32"/>
  <c r="F1152" i="32"/>
  <c r="F92" i="32"/>
  <c r="F1086" i="32"/>
  <c r="F922" i="32"/>
  <c r="F790" i="32"/>
  <c r="F974" i="32"/>
  <c r="F1302" i="32"/>
  <c r="F1432" i="32"/>
  <c r="F1103" i="32"/>
  <c r="F817" i="32"/>
  <c r="F651" i="32"/>
  <c r="F189" i="32"/>
  <c r="F1169" i="32"/>
  <c r="F116" i="32"/>
  <c r="F316" i="32"/>
  <c r="F168" i="32"/>
  <c r="F487" i="32"/>
  <c r="F1488" i="32"/>
  <c r="F747" i="32"/>
  <c r="F581" i="32"/>
  <c r="F375" i="32"/>
  <c r="F227" i="32"/>
  <c r="F1277" i="32"/>
  <c r="F744" i="32"/>
  <c r="F1340" i="32"/>
  <c r="F1174" i="32"/>
  <c r="F1008" i="32"/>
  <c r="F1104" i="32"/>
  <c r="F908" i="32"/>
  <c r="F778" i="32"/>
  <c r="F157" i="32"/>
  <c r="F1508" i="32"/>
  <c r="F1251" i="32"/>
  <c r="F1462" i="32"/>
  <c r="F1358" i="32"/>
  <c r="F1271" i="32"/>
  <c r="F1489" i="32"/>
  <c r="F1431" i="32"/>
  <c r="F1389" i="32"/>
  <c r="F1322" i="32"/>
  <c r="F1282" i="32"/>
  <c r="F1248" i="32"/>
  <c r="F1190" i="32"/>
  <c r="F1140" i="32"/>
  <c r="F1098" i="32"/>
  <c r="F1058" i="32"/>
  <c r="F984" i="32"/>
  <c r="F934" i="32"/>
  <c r="F868" i="32"/>
  <c r="F802" i="32"/>
  <c r="F760" i="32"/>
  <c r="F1434" i="32"/>
  <c r="F1193" i="32"/>
  <c r="F840" i="32"/>
  <c r="F1003" i="32"/>
  <c r="F1019" i="32"/>
  <c r="F941" i="32"/>
  <c r="F891" i="32"/>
  <c r="F843" i="32"/>
  <c r="F793" i="32"/>
  <c r="F743" i="32"/>
  <c r="F703" i="32"/>
  <c r="F643" i="32"/>
  <c r="F601" i="32"/>
  <c r="F553" i="32"/>
  <c r="F519" i="32"/>
  <c r="F479" i="32"/>
  <c r="F437" i="32"/>
  <c r="F379" i="32"/>
  <c r="F347" i="32"/>
  <c r="F305" i="32"/>
  <c r="F263" i="32"/>
  <c r="F213" i="32"/>
  <c r="F173" i="32"/>
  <c r="F133" i="32"/>
  <c r="F83" i="32"/>
  <c r="F33" i="32"/>
  <c r="F1460" i="32"/>
  <c r="F1263" i="32"/>
  <c r="F1069" i="32"/>
  <c r="G1517" i="32" l="1"/>
  <c r="G1521" i="32" s="1"/>
  <c r="F1458" i="32"/>
  <c r="F1456" i="32" s="1"/>
  <c r="F1270" i="32"/>
  <c r="F1268" i="32" s="1"/>
  <c r="F1047" i="32"/>
  <c r="F1045" i="32" s="1"/>
  <c r="F268" i="32"/>
  <c r="F266" i="32" s="1"/>
  <c r="F130" i="32"/>
  <c r="F128" i="32" s="1"/>
  <c r="F404" i="32"/>
  <c r="F402" i="32" s="1"/>
  <c r="F1403" i="32"/>
  <c r="F1401" i="32" s="1"/>
  <c r="F1333" i="32"/>
  <c r="F1331" i="32" s="1"/>
  <c r="F1218" i="32"/>
  <c r="F1216" i="32" s="1"/>
  <c r="F1159" i="32"/>
  <c r="F1157" i="32" s="1"/>
  <c r="F1101" i="32"/>
  <c r="F1099" i="32" s="1"/>
  <c r="F980" i="32"/>
  <c r="F978" i="32" s="1"/>
  <c r="F917" i="32"/>
  <c r="F915" i="32" s="1"/>
  <c r="F823" i="32"/>
  <c r="F821" i="32" s="1"/>
  <c r="F768" i="32"/>
  <c r="F766" i="32" s="1"/>
  <c r="F692" i="32"/>
  <c r="F690" i="32" s="1"/>
  <c r="F663" i="32"/>
  <c r="F661" i="32" s="1"/>
  <c r="F611" i="32"/>
  <c r="F609" i="32" s="1"/>
  <c r="F539" i="32"/>
  <c r="F537" i="32" s="1"/>
  <c r="F474" i="32"/>
  <c r="F472" i="32" s="1"/>
  <c r="F337" i="32"/>
  <c r="F335" i="32" s="1"/>
  <c r="F219" i="32"/>
  <c r="F217" i="32" s="1"/>
  <c r="F73" i="32"/>
  <c r="F71" i="32" s="1"/>
  <c r="F7" i="32"/>
  <c r="F5" i="32" s="1"/>
  <c r="F1517" i="32" l="1"/>
  <c r="AL3" i="6"/>
  <c r="AL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64" i="6"/>
  <c r="AL765" i="6"/>
  <c r="AL766" i="6"/>
  <c r="AL767" i="6"/>
  <c r="AL768" i="6"/>
  <c r="AL769" i="6"/>
  <c r="AL770" i="6"/>
  <c r="AL771" i="6"/>
  <c r="AL772" i="6"/>
  <c r="AL773" i="6"/>
  <c r="AL774" i="6"/>
  <c r="AL775" i="6"/>
  <c r="AL776" i="6"/>
  <c r="AL777" i="6"/>
  <c r="AL778" i="6"/>
  <c r="AL779" i="6"/>
  <c r="AL780" i="6"/>
  <c r="AL781" i="6"/>
  <c r="AL782" i="6"/>
  <c r="AL783" i="6"/>
  <c r="AL784" i="6"/>
  <c r="AL785" i="6"/>
  <c r="AL786" i="6"/>
  <c r="AL787" i="6"/>
  <c r="AL788" i="6"/>
  <c r="AL789" i="6"/>
  <c r="AL790" i="6"/>
  <c r="AL791" i="6"/>
  <c r="AL792" i="6"/>
  <c r="AL793" i="6"/>
  <c r="AL794" i="6"/>
  <c r="AL795" i="6"/>
  <c r="AL796" i="6"/>
  <c r="AL797" i="6"/>
  <c r="AL798" i="6"/>
  <c r="AL799" i="6"/>
  <c r="AL800" i="6"/>
  <c r="AL801" i="6"/>
  <c r="AL802" i="6"/>
  <c r="AL803" i="6"/>
  <c r="AL804" i="6"/>
  <c r="AL805" i="6"/>
  <c r="AL806" i="6"/>
  <c r="AL807" i="6"/>
  <c r="AL808" i="6"/>
  <c r="AL809" i="6"/>
  <c r="AL810" i="6"/>
  <c r="AL811" i="6"/>
  <c r="AL812" i="6"/>
  <c r="AL813" i="6"/>
  <c r="AL814" i="6"/>
  <c r="AL815" i="6"/>
  <c r="AL816" i="6"/>
  <c r="AL817" i="6"/>
  <c r="AL818" i="6"/>
  <c r="AL819" i="6"/>
  <c r="AL820" i="6"/>
  <c r="AL821" i="6"/>
  <c r="AL822" i="6"/>
  <c r="AL823" i="6"/>
  <c r="AL824" i="6"/>
  <c r="AL825" i="6"/>
  <c r="AL826" i="6"/>
  <c r="AL827" i="6"/>
  <c r="AL828" i="6"/>
  <c r="AL829" i="6"/>
  <c r="AL830" i="6"/>
  <c r="AL831" i="6"/>
  <c r="AL832" i="6"/>
  <c r="AL833" i="6"/>
  <c r="AL834" i="6"/>
  <c r="AL835" i="6"/>
  <c r="AL836" i="6"/>
  <c r="AL837" i="6"/>
  <c r="AL838" i="6"/>
  <c r="AL839" i="6"/>
  <c r="AL840" i="6"/>
  <c r="AL841" i="6"/>
  <c r="AL842" i="6"/>
  <c r="AL843" i="6"/>
  <c r="AL844" i="6"/>
  <c r="AL845" i="6"/>
  <c r="AL846" i="6"/>
  <c r="AL847" i="6"/>
  <c r="AL848" i="6"/>
  <c r="AL849" i="6"/>
  <c r="AL850" i="6"/>
  <c r="AL851" i="6"/>
  <c r="AL852" i="6"/>
  <c r="AL853" i="6"/>
  <c r="AL854" i="6"/>
  <c r="AL855" i="6"/>
  <c r="AL856" i="6"/>
  <c r="AL857" i="6"/>
  <c r="AL858" i="6"/>
  <c r="AL859" i="6"/>
  <c r="AL860" i="6"/>
  <c r="AL861" i="6"/>
  <c r="AL862" i="6"/>
  <c r="AL863" i="6"/>
  <c r="AL864" i="6"/>
  <c r="AL865" i="6"/>
  <c r="AL866" i="6"/>
  <c r="AL867" i="6"/>
  <c r="AL868" i="6"/>
  <c r="AL869" i="6"/>
  <c r="AL870" i="6"/>
  <c r="AL871" i="6"/>
  <c r="AL872" i="6"/>
  <c r="AL873" i="6"/>
  <c r="AL874" i="6"/>
  <c r="AL875" i="6"/>
  <c r="AL876" i="6"/>
  <c r="AL877" i="6"/>
  <c r="AL878" i="6"/>
  <c r="AL879" i="6"/>
  <c r="AL880" i="6"/>
  <c r="AL881" i="6"/>
  <c r="AL882" i="6"/>
  <c r="AL883" i="6"/>
  <c r="AL884" i="6"/>
  <c r="AL885" i="6"/>
  <c r="AL886" i="6"/>
  <c r="AL887" i="6"/>
  <c r="AL888" i="6"/>
  <c r="AL889" i="6"/>
  <c r="AL890" i="6"/>
  <c r="AL891" i="6"/>
  <c r="AL892" i="6"/>
  <c r="AL893" i="6"/>
  <c r="AL894" i="6"/>
  <c r="AL895" i="6"/>
  <c r="AL896" i="6"/>
  <c r="AL897" i="6"/>
  <c r="AL898" i="6"/>
  <c r="AL899" i="6"/>
  <c r="AL900" i="6"/>
  <c r="AL901" i="6"/>
  <c r="AL902" i="6"/>
  <c r="AL903" i="6"/>
  <c r="AL904" i="6"/>
  <c r="AL905" i="6"/>
  <c r="AL906" i="6"/>
  <c r="AL907" i="6"/>
  <c r="AL908" i="6"/>
  <c r="AL909" i="6"/>
  <c r="AL910" i="6"/>
  <c r="AL911" i="6"/>
  <c r="AL912" i="6"/>
  <c r="AL913" i="6"/>
  <c r="AL914" i="6"/>
  <c r="AL915" i="6"/>
  <c r="AL916" i="6"/>
  <c r="AL917" i="6"/>
  <c r="AL918" i="6"/>
  <c r="AL919" i="6"/>
  <c r="AL920" i="6"/>
  <c r="AL921" i="6"/>
  <c r="AL922" i="6"/>
  <c r="AL923" i="6"/>
  <c r="AL924" i="6"/>
  <c r="AL925" i="6"/>
  <c r="AL926" i="6"/>
  <c r="AL927" i="6"/>
  <c r="AL928" i="6"/>
  <c r="AL929" i="6"/>
  <c r="AL930" i="6"/>
  <c r="AL931" i="6"/>
  <c r="AL932" i="6"/>
  <c r="AL933" i="6"/>
  <c r="AL934" i="6"/>
  <c r="AL935" i="6"/>
  <c r="AL936" i="6"/>
  <c r="AL937" i="6"/>
  <c r="AL938" i="6"/>
  <c r="AL939" i="6"/>
  <c r="AL940" i="6"/>
  <c r="AL941" i="6"/>
  <c r="AL942" i="6"/>
  <c r="AL943" i="6"/>
  <c r="AL944" i="6"/>
  <c r="AL945" i="6"/>
  <c r="AL946" i="6"/>
  <c r="AL947" i="6"/>
  <c r="AL948" i="6"/>
  <c r="AL949" i="6"/>
  <c r="AL950" i="6"/>
  <c r="AL951" i="6"/>
  <c r="AL952" i="6"/>
  <c r="AN952" i="6" s="1"/>
  <c r="AL953" i="6"/>
  <c r="AL954" i="6"/>
  <c r="AN954" i="6" s="1"/>
  <c r="AL955" i="6"/>
  <c r="AL956" i="6"/>
  <c r="AN956" i="6" s="1"/>
  <c r="AL957" i="6"/>
  <c r="AL958" i="6"/>
  <c r="AN958" i="6" s="1"/>
  <c r="AL959" i="6"/>
  <c r="AL960" i="6"/>
  <c r="AN960" i="6" s="1"/>
  <c r="AL961" i="6"/>
  <c r="AL962" i="6"/>
  <c r="AN962" i="6" s="1"/>
  <c r="AL963" i="6"/>
  <c r="AL964" i="6"/>
  <c r="AN964" i="6" s="1"/>
  <c r="AL965" i="6"/>
  <c r="AL966" i="6"/>
  <c r="AN966" i="6" s="1"/>
  <c r="AL967" i="6"/>
  <c r="AL968" i="6"/>
  <c r="AN968" i="6" s="1"/>
  <c r="AL969" i="6"/>
  <c r="AL970" i="6"/>
  <c r="AN970" i="6" s="1"/>
  <c r="AL971" i="6"/>
  <c r="AL972" i="6"/>
  <c r="AN972" i="6" s="1"/>
  <c r="AL973" i="6"/>
  <c r="AL974" i="6"/>
  <c r="AN974" i="6" s="1"/>
  <c r="AL975" i="6"/>
  <c r="AL976" i="6"/>
  <c r="AN976" i="6" s="1"/>
  <c r="AL977" i="6"/>
  <c r="AL978" i="6"/>
  <c r="AN978" i="6" s="1"/>
  <c r="AL979" i="6"/>
  <c r="AL980" i="6"/>
  <c r="AN980" i="6" s="1"/>
  <c r="AL981" i="6"/>
  <c r="AL982" i="6"/>
  <c r="AN982" i="6" s="1"/>
  <c r="AL983" i="6"/>
  <c r="AL984" i="6"/>
  <c r="AN984" i="6" s="1"/>
  <c r="AL985" i="6"/>
  <c r="AL986" i="6"/>
  <c r="AN986" i="6" s="1"/>
  <c r="AL987" i="6"/>
  <c r="AL988" i="6"/>
  <c r="AN988" i="6" s="1"/>
  <c r="AL989" i="6"/>
  <c r="AL990" i="6"/>
  <c r="AN990" i="6" s="1"/>
  <c r="AL991" i="6"/>
  <c r="AL992" i="6"/>
  <c r="AN992" i="6" s="1"/>
  <c r="AL993" i="6"/>
  <c r="AL994" i="6"/>
  <c r="AN994" i="6" s="1"/>
  <c r="AL995" i="6"/>
  <c r="AL996" i="6"/>
  <c r="AN996" i="6" s="1"/>
  <c r="AL997" i="6"/>
  <c r="AL998" i="6"/>
  <c r="AN998" i="6" s="1"/>
  <c r="AL999" i="6"/>
  <c r="AL1000" i="6"/>
  <c r="AN1000" i="6" s="1"/>
  <c r="AL1001" i="6"/>
  <c r="AL1002" i="6"/>
  <c r="AN1002" i="6" s="1"/>
  <c r="AL1003" i="6"/>
  <c r="AL1004" i="6"/>
  <c r="AN1004" i="6" s="1"/>
  <c r="AL1005" i="6"/>
  <c r="AL1006" i="6"/>
  <c r="AN1006" i="6" s="1"/>
  <c r="AL1007" i="6"/>
  <c r="AL1008" i="6"/>
  <c r="AN1008" i="6" s="1"/>
  <c r="AL1009" i="6"/>
  <c r="AL1010" i="6"/>
  <c r="AN1010" i="6" s="1"/>
  <c r="AL1011" i="6"/>
  <c r="AL1012" i="6"/>
  <c r="AN1012" i="6" s="1"/>
  <c r="AL1013" i="6"/>
  <c r="AL1014" i="6"/>
  <c r="AN1014" i="6" s="1"/>
  <c r="AL1015" i="6"/>
  <c r="AL1016" i="6"/>
  <c r="AN1016" i="6" s="1"/>
  <c r="AL1017" i="6"/>
  <c r="AL1018" i="6"/>
  <c r="AN1018" i="6" s="1"/>
  <c r="AL1019" i="6"/>
  <c r="AL1020" i="6"/>
  <c r="AN1020" i="6" s="1"/>
  <c r="AL1021" i="6"/>
  <c r="AL1022" i="6"/>
  <c r="AN1022" i="6" s="1"/>
  <c r="AL1023" i="6"/>
  <c r="AL1024" i="6"/>
  <c r="AN1024" i="6" s="1"/>
  <c r="AL1025" i="6"/>
  <c r="AL1026" i="6"/>
  <c r="AN1026" i="6" s="1"/>
  <c r="AL1027" i="6"/>
  <c r="AL1028" i="6"/>
  <c r="AN1028" i="6" s="1"/>
  <c r="AL1029" i="6"/>
  <c r="AL1030" i="6"/>
  <c r="AN1030" i="6" s="1"/>
  <c r="AL1031" i="6"/>
  <c r="AL1032" i="6"/>
  <c r="AN1032" i="6" s="1"/>
  <c r="AL1033" i="6"/>
  <c r="AL1034" i="6"/>
  <c r="AN1034" i="6" s="1"/>
  <c r="AL1035" i="6"/>
  <c r="AL1036" i="6"/>
  <c r="AN1036" i="6" s="1"/>
  <c r="AL1037" i="6"/>
  <c r="AL1038" i="6"/>
  <c r="AN1038" i="6" s="1"/>
  <c r="AL1039" i="6"/>
  <c r="AL1040" i="6"/>
  <c r="AN1040" i="6" s="1"/>
  <c r="AL1041" i="6"/>
  <c r="AL1042" i="6"/>
  <c r="AN1042" i="6" s="1"/>
  <c r="AL1043" i="6"/>
  <c r="AL1044" i="6"/>
  <c r="AN1044" i="6" s="1"/>
  <c r="AL1045" i="6"/>
  <c r="AL1046" i="6"/>
  <c r="AN1046" i="6" s="1"/>
  <c r="AL1047" i="6"/>
  <c r="AL1048" i="6"/>
  <c r="AN1048" i="6" s="1"/>
  <c r="AL1049" i="6"/>
  <c r="AL1050" i="6"/>
  <c r="AN1050" i="6" s="1"/>
  <c r="AL1051" i="6"/>
  <c r="AL1052" i="6"/>
  <c r="AN1052" i="6" s="1"/>
  <c r="AL1053" i="6"/>
  <c r="AL1054" i="6"/>
  <c r="AN1054" i="6" s="1"/>
  <c r="AL1055" i="6"/>
  <c r="AL1056" i="6"/>
  <c r="AN1056" i="6" s="1"/>
  <c r="AL1057" i="6"/>
  <c r="AL1058" i="6"/>
  <c r="AN1058" i="6" s="1"/>
  <c r="AL1059" i="6"/>
  <c r="AN1059" i="6" s="1"/>
  <c r="AL1060" i="6"/>
  <c r="AN1060" i="6" s="1"/>
  <c r="AL1061" i="6"/>
  <c r="AN1061" i="6" s="1"/>
  <c r="AL1062" i="6"/>
  <c r="AN1062" i="6" s="1"/>
  <c r="AL1063" i="6"/>
  <c r="AN1063" i="6" s="1"/>
  <c r="AL1064" i="6"/>
  <c r="AN1064" i="6" s="1"/>
  <c r="AL1065" i="6"/>
  <c r="AN1065" i="6" s="1"/>
  <c r="AL1066" i="6"/>
  <c r="AN1066" i="6" s="1"/>
  <c r="AL1067" i="6"/>
  <c r="AN1067" i="6" s="1"/>
  <c r="AL1068" i="6"/>
  <c r="AN1068" i="6" s="1"/>
  <c r="AL1069" i="6"/>
  <c r="AN1069" i="6" s="1"/>
  <c r="AL1070" i="6"/>
  <c r="AN1070" i="6" s="1"/>
  <c r="AL1071" i="6"/>
  <c r="AN1071" i="6" s="1"/>
  <c r="AL1072" i="6"/>
  <c r="AN1072" i="6" s="1"/>
  <c r="AL1073" i="6"/>
  <c r="AN1073" i="6" s="1"/>
  <c r="AL1074" i="6"/>
  <c r="AN1074" i="6" s="1"/>
  <c r="AL1075" i="6"/>
  <c r="AN1075" i="6" s="1"/>
  <c r="AL1076" i="6"/>
  <c r="AN1076" i="6" s="1"/>
  <c r="AL1077" i="6"/>
  <c r="AN1077" i="6" s="1"/>
  <c r="AL1078" i="6"/>
  <c r="AN1078" i="6" s="1"/>
  <c r="AL1079" i="6"/>
  <c r="AN1079" i="6" s="1"/>
  <c r="AL1080" i="6"/>
  <c r="AN1080" i="6" s="1"/>
  <c r="AL1081" i="6"/>
  <c r="AN1081" i="6" s="1"/>
  <c r="AL1082" i="6"/>
  <c r="AN1082" i="6" s="1"/>
  <c r="AL1083" i="6"/>
  <c r="AN1083" i="6" s="1"/>
  <c r="AL1084" i="6"/>
  <c r="AN1084" i="6" s="1"/>
  <c r="AL1085" i="6"/>
  <c r="AN1085" i="6" s="1"/>
  <c r="AL1086" i="6"/>
  <c r="AN1086" i="6" s="1"/>
  <c r="AL1087" i="6"/>
  <c r="AN1087" i="6" s="1"/>
  <c r="AL1088" i="6"/>
  <c r="AN1088" i="6" s="1"/>
  <c r="AL1089" i="6"/>
  <c r="AN1089" i="6" s="1"/>
  <c r="AL1090" i="6"/>
  <c r="AN1090" i="6" s="1"/>
  <c r="AL1091" i="6"/>
  <c r="AN1091" i="6" s="1"/>
  <c r="AL1092" i="6"/>
  <c r="AN1092" i="6" s="1"/>
  <c r="AL1093" i="6"/>
  <c r="AN1093" i="6" s="1"/>
  <c r="AL1094" i="6"/>
  <c r="AN1094" i="6" s="1"/>
  <c r="AL1095" i="6"/>
  <c r="AN1095" i="6" s="1"/>
  <c r="AL1096" i="6"/>
  <c r="AN1096" i="6" s="1"/>
  <c r="AL1097" i="6"/>
  <c r="AN1097" i="6" s="1"/>
  <c r="AL1098" i="6"/>
  <c r="AN1098" i="6" s="1"/>
  <c r="AL1099" i="6"/>
  <c r="AN1099" i="6" s="1"/>
  <c r="AL1100" i="6"/>
  <c r="AN1100" i="6" s="1"/>
  <c r="AL1101" i="6"/>
  <c r="AN1101" i="6" s="1"/>
  <c r="AL1102" i="6"/>
  <c r="AN1102" i="6" s="1"/>
  <c r="AL1103" i="6"/>
  <c r="AN1103" i="6" s="1"/>
  <c r="AL1104" i="6"/>
  <c r="AN1104" i="6" s="1"/>
  <c r="AL1105" i="6"/>
  <c r="AN1105" i="6" s="1"/>
  <c r="AL1106" i="6"/>
  <c r="AN1106" i="6" s="1"/>
  <c r="AL1107" i="6"/>
  <c r="AN1107" i="6" s="1"/>
  <c r="AL1108" i="6"/>
  <c r="AN1108" i="6" s="1"/>
  <c r="AL1109" i="6"/>
  <c r="AN1109" i="6" s="1"/>
  <c r="AL1110" i="6"/>
  <c r="AN1110" i="6" s="1"/>
  <c r="AL1111" i="6"/>
  <c r="AN1111" i="6" s="1"/>
  <c r="AL1112" i="6"/>
  <c r="AN1112" i="6" s="1"/>
  <c r="AL1113" i="6"/>
  <c r="AN1113" i="6" s="1"/>
  <c r="AL1114" i="6"/>
  <c r="AN1114" i="6" s="1"/>
  <c r="AL1115" i="6"/>
  <c r="AN1115" i="6" s="1"/>
  <c r="AL1116" i="6"/>
  <c r="AN1116" i="6" s="1"/>
  <c r="AL1117" i="6"/>
  <c r="AN1117" i="6" s="1"/>
  <c r="AL1118" i="6"/>
  <c r="AN1118" i="6" s="1"/>
  <c r="AL1119" i="6"/>
  <c r="AN1119" i="6" s="1"/>
  <c r="AL1120" i="6"/>
  <c r="AN1120" i="6" s="1"/>
  <c r="AL1121" i="6"/>
  <c r="AN1121" i="6" s="1"/>
  <c r="AL1122" i="6"/>
  <c r="AN1122" i="6" s="1"/>
  <c r="AL1123" i="6"/>
  <c r="AN1123" i="6" s="1"/>
  <c r="AL1124" i="6"/>
  <c r="AN1124" i="6" s="1"/>
  <c r="AL1125" i="6"/>
  <c r="AN1125" i="6" s="1"/>
  <c r="AL1126" i="6"/>
  <c r="AN1126" i="6" s="1"/>
  <c r="AL1127" i="6"/>
  <c r="AN1127" i="6" s="1"/>
  <c r="AL1128" i="6"/>
  <c r="AN1128" i="6" s="1"/>
  <c r="AL1129" i="6"/>
  <c r="AN1129" i="6" s="1"/>
  <c r="AL1130" i="6"/>
  <c r="AN1130" i="6" s="1"/>
  <c r="AL1131" i="6"/>
  <c r="AN1131" i="6" s="1"/>
  <c r="AL1132" i="6"/>
  <c r="AN1132" i="6" s="1"/>
  <c r="AL1133" i="6"/>
  <c r="AN1133" i="6" s="1"/>
  <c r="AL1134" i="6"/>
  <c r="AN1134" i="6" s="1"/>
  <c r="AL1135" i="6"/>
  <c r="AN1135" i="6" s="1"/>
  <c r="AL1136" i="6"/>
  <c r="AN1136" i="6" s="1"/>
  <c r="AL1137" i="6"/>
  <c r="AN1137" i="6" s="1"/>
  <c r="AL1138" i="6"/>
  <c r="AN1138" i="6" s="1"/>
  <c r="AL1139" i="6"/>
  <c r="AN1139" i="6" s="1"/>
  <c r="AL1140" i="6"/>
  <c r="AN1140" i="6" s="1"/>
  <c r="AL1141" i="6"/>
  <c r="AN1141" i="6" s="1"/>
  <c r="AL1142" i="6"/>
  <c r="AN1142" i="6" s="1"/>
  <c r="AL1143" i="6"/>
  <c r="AN1143" i="6" s="1"/>
  <c r="AL1144" i="6"/>
  <c r="AN1144" i="6" s="1"/>
  <c r="AL1145" i="6"/>
  <c r="AN1145" i="6" s="1"/>
  <c r="AL1146" i="6"/>
  <c r="AN1146" i="6" s="1"/>
  <c r="AL1147" i="6"/>
  <c r="AN1147" i="6" s="1"/>
  <c r="AL1148" i="6"/>
  <c r="AN1148" i="6" s="1"/>
  <c r="AL1149" i="6"/>
  <c r="AN1149" i="6" s="1"/>
  <c r="AL1150" i="6"/>
  <c r="AN1150" i="6" s="1"/>
  <c r="AL1151" i="6"/>
  <c r="AN1151" i="6" s="1"/>
  <c r="AL1152" i="6"/>
  <c r="AN1152" i="6" s="1"/>
  <c r="AL1153" i="6"/>
  <c r="AN1153" i="6" s="1"/>
  <c r="AL1154" i="6"/>
  <c r="AN1154" i="6" s="1"/>
  <c r="AL1155" i="6"/>
  <c r="AN1155" i="6" s="1"/>
  <c r="AL1156" i="6"/>
  <c r="AN1156" i="6" s="1"/>
  <c r="AL1157" i="6"/>
  <c r="AN1157" i="6" s="1"/>
  <c r="AL1158" i="6"/>
  <c r="AN1158" i="6" s="1"/>
  <c r="AL1159" i="6"/>
  <c r="AN1159" i="6" s="1"/>
  <c r="AL1160" i="6"/>
  <c r="AN1160" i="6" s="1"/>
  <c r="AL1161" i="6"/>
  <c r="AN1161" i="6" s="1"/>
  <c r="AL1162" i="6"/>
  <c r="AN1162" i="6" s="1"/>
  <c r="AL1163" i="6"/>
  <c r="AN1163" i="6" s="1"/>
  <c r="AL1164" i="6"/>
  <c r="AN1164" i="6" s="1"/>
  <c r="AL1165" i="6"/>
  <c r="AN1165" i="6" s="1"/>
  <c r="AL1166" i="6"/>
  <c r="AN1166" i="6" s="1"/>
  <c r="AL1167" i="6"/>
  <c r="AN1167" i="6" s="1"/>
  <c r="AL1168" i="6"/>
  <c r="AN1168" i="6" s="1"/>
  <c r="AL1169" i="6"/>
  <c r="AN1169" i="6" s="1"/>
  <c r="AL1170" i="6"/>
  <c r="AN1170" i="6" s="1"/>
  <c r="AL1171" i="6"/>
  <c r="AN1171" i="6" s="1"/>
  <c r="AL1172" i="6"/>
  <c r="AN1172" i="6" s="1"/>
  <c r="AL1173" i="6"/>
  <c r="AN1173" i="6" s="1"/>
  <c r="AL1174" i="6"/>
  <c r="AN1174" i="6" s="1"/>
  <c r="AL1175" i="6"/>
  <c r="AN1175" i="6" s="1"/>
  <c r="AL1176" i="6"/>
  <c r="AN1176" i="6" s="1"/>
  <c r="AL1177" i="6"/>
  <c r="AN1177" i="6" s="1"/>
  <c r="AL1178" i="6"/>
  <c r="AN1178" i="6" s="1"/>
  <c r="AL1179" i="6"/>
  <c r="AN1179" i="6" s="1"/>
  <c r="AL1180" i="6"/>
  <c r="AN1180" i="6" s="1"/>
  <c r="AL1181" i="6"/>
  <c r="AN1181" i="6" s="1"/>
  <c r="AL1182" i="6"/>
  <c r="AN1182" i="6" s="1"/>
  <c r="AL1183" i="6"/>
  <c r="AN1183" i="6" s="1"/>
  <c r="AL1184" i="6"/>
  <c r="AN1184" i="6" s="1"/>
  <c r="AL1185" i="6"/>
  <c r="AN1185" i="6" s="1"/>
  <c r="AL1186" i="6"/>
  <c r="AN1186" i="6" s="1"/>
  <c r="AL1187" i="6"/>
  <c r="AN1187" i="6" s="1"/>
  <c r="AL1188" i="6"/>
  <c r="AN1188" i="6" s="1"/>
  <c r="AL1189" i="6"/>
  <c r="AN1189" i="6" s="1"/>
  <c r="AL1190" i="6"/>
  <c r="AN1190" i="6" s="1"/>
  <c r="AL1191" i="6"/>
  <c r="AN1191" i="6" s="1"/>
  <c r="AL1192" i="6"/>
  <c r="AN1192" i="6" s="1"/>
  <c r="AL1193" i="6"/>
  <c r="AN1193" i="6" s="1"/>
  <c r="AL1194" i="6"/>
  <c r="AN1194" i="6" s="1"/>
  <c r="AL1195" i="6"/>
  <c r="AN1195" i="6" s="1"/>
  <c r="AL1196" i="6"/>
  <c r="AN1196" i="6" s="1"/>
  <c r="AL1197" i="6"/>
  <c r="AN1197" i="6" s="1"/>
  <c r="AL1198" i="6"/>
  <c r="AN1198" i="6" s="1"/>
  <c r="AL1199" i="6"/>
  <c r="AN1199" i="6" s="1"/>
  <c r="AL1200" i="6"/>
  <c r="AN1200" i="6" s="1"/>
  <c r="AL1201" i="6"/>
  <c r="AN1201" i="6" s="1"/>
  <c r="AL1202" i="6"/>
  <c r="AN1202" i="6" s="1"/>
  <c r="AL1203" i="6"/>
  <c r="AN1203" i="6" s="1"/>
  <c r="AL1204" i="6"/>
  <c r="AN1204" i="6" s="1"/>
  <c r="AL1205" i="6"/>
  <c r="AN1205" i="6" s="1"/>
  <c r="AL1206" i="6"/>
  <c r="AN1206" i="6" s="1"/>
  <c r="AL1207" i="6"/>
  <c r="AN1207" i="6" s="1"/>
  <c r="AL1208" i="6"/>
  <c r="AN1208" i="6" s="1"/>
  <c r="AL1209" i="6"/>
  <c r="AN1209" i="6" s="1"/>
  <c r="AL1210" i="6"/>
  <c r="AN1210" i="6" s="1"/>
  <c r="AL1211" i="6"/>
  <c r="AN1211" i="6" s="1"/>
  <c r="AL1212" i="6"/>
  <c r="AN1212" i="6" s="1"/>
  <c r="AL1213" i="6"/>
  <c r="AN1213" i="6" s="1"/>
  <c r="AL1214" i="6"/>
  <c r="AN1214" i="6" s="1"/>
  <c r="AL1215" i="6"/>
  <c r="AN1215" i="6" s="1"/>
  <c r="AL1216" i="6"/>
  <c r="AN1216" i="6" s="1"/>
  <c r="AL1217" i="6"/>
  <c r="AN1217" i="6" s="1"/>
  <c r="AL1218" i="6"/>
  <c r="AN1218" i="6" s="1"/>
  <c r="AL1219" i="6"/>
  <c r="AN1219" i="6" s="1"/>
  <c r="AL1220" i="6"/>
  <c r="AN1220" i="6" s="1"/>
  <c r="AL1221" i="6"/>
  <c r="AN1221" i="6" s="1"/>
  <c r="AL1222" i="6"/>
  <c r="AN1222" i="6" s="1"/>
  <c r="AL1223" i="6"/>
  <c r="AN1223" i="6" s="1"/>
  <c r="AL1224" i="6"/>
  <c r="AN1224" i="6" s="1"/>
  <c r="AL1225" i="6"/>
  <c r="AN1225" i="6" s="1"/>
  <c r="AL1226" i="6"/>
  <c r="AN1226" i="6" s="1"/>
  <c r="AL1227" i="6"/>
  <c r="AN1227" i="6" s="1"/>
  <c r="AL1228" i="6"/>
  <c r="AN1228" i="6" s="1"/>
  <c r="AL1229" i="6"/>
  <c r="AN1229" i="6" s="1"/>
  <c r="AL1230" i="6"/>
  <c r="AN1230" i="6" s="1"/>
  <c r="AL1231" i="6"/>
  <c r="AN1231" i="6" s="1"/>
  <c r="AL1232" i="6"/>
  <c r="AN1232" i="6" s="1"/>
  <c r="AL1233" i="6"/>
  <c r="AN1233" i="6" s="1"/>
  <c r="AL1234" i="6"/>
  <c r="AN1234" i="6" s="1"/>
  <c r="AL1235" i="6"/>
  <c r="AN1235" i="6" s="1"/>
  <c r="AL1236" i="6"/>
  <c r="AN1236" i="6" s="1"/>
  <c r="AL1237" i="6"/>
  <c r="AN1237" i="6" s="1"/>
  <c r="AL1238" i="6"/>
  <c r="AN1238" i="6" s="1"/>
  <c r="AL1239" i="6"/>
  <c r="AN1239" i="6" s="1"/>
  <c r="AL1240" i="6"/>
  <c r="AN1240" i="6" s="1"/>
  <c r="AL1241" i="6"/>
  <c r="AN1241" i="6" s="1"/>
  <c r="AL1242" i="6"/>
  <c r="AN1242" i="6" s="1"/>
  <c r="AL1243" i="6"/>
  <c r="AN1243" i="6" s="1"/>
  <c r="AL1244" i="6"/>
  <c r="AN1244" i="6" s="1"/>
  <c r="AL1245" i="6"/>
  <c r="AN1245" i="6" s="1"/>
  <c r="AL1246" i="6"/>
  <c r="AN1246" i="6" s="1"/>
  <c r="AL1247" i="6"/>
  <c r="AN1247" i="6" s="1"/>
  <c r="AL1248" i="6"/>
  <c r="AN1248" i="6" s="1"/>
  <c r="AL1249" i="6"/>
  <c r="AN1249" i="6" s="1"/>
  <c r="AL1250" i="6"/>
  <c r="AN1250" i="6" s="1"/>
  <c r="AL1251" i="6"/>
  <c r="AN1251" i="6" s="1"/>
  <c r="AL1252" i="6"/>
  <c r="AN1252" i="6" s="1"/>
  <c r="AL1253" i="6"/>
  <c r="AN1253" i="6" s="1"/>
  <c r="AL1254" i="6"/>
  <c r="AN1254" i="6" s="1"/>
  <c r="AL1255" i="6"/>
  <c r="AN1255" i="6" s="1"/>
  <c r="AL1256" i="6"/>
  <c r="AN1256" i="6" s="1"/>
  <c r="AL1257" i="6"/>
  <c r="AN1257" i="6" s="1"/>
  <c r="AL1258" i="6"/>
  <c r="AN1258" i="6" s="1"/>
  <c r="AL1259" i="6"/>
  <c r="AN1259" i="6" s="1"/>
  <c r="AL1260" i="6"/>
  <c r="AN1260" i="6" s="1"/>
  <c r="AL1261" i="6"/>
  <c r="AN1261" i="6" s="1"/>
  <c r="AL1262" i="6"/>
  <c r="AN1262" i="6" s="1"/>
  <c r="AL1263" i="6"/>
  <c r="AN1263" i="6" s="1"/>
  <c r="AL1264" i="6"/>
  <c r="AN1264" i="6" s="1"/>
  <c r="AL1265" i="6"/>
  <c r="AN1265" i="6" s="1"/>
  <c r="AL1266" i="6"/>
  <c r="AN1266" i="6" s="1"/>
  <c r="AL1267" i="6"/>
  <c r="AN1267" i="6" s="1"/>
  <c r="AL1268" i="6"/>
  <c r="AN1268" i="6" s="1"/>
  <c r="AL1269" i="6"/>
  <c r="AN1269" i="6" s="1"/>
  <c r="AL1270" i="6"/>
  <c r="AN1270" i="6" s="1"/>
  <c r="AL1271" i="6"/>
  <c r="AN1271" i="6" s="1"/>
  <c r="AL1272" i="6"/>
  <c r="AN1272" i="6" s="1"/>
  <c r="AL1273" i="6"/>
  <c r="AN1273" i="6" s="1"/>
  <c r="AL1274" i="6"/>
  <c r="AN1274" i="6" s="1"/>
  <c r="AL1275" i="6"/>
  <c r="AN1275" i="6" s="1"/>
  <c r="AL1276" i="6"/>
  <c r="AN1276" i="6" s="1"/>
  <c r="AL1277" i="6"/>
  <c r="AN1277" i="6" s="1"/>
  <c r="AL1278" i="6"/>
  <c r="AN1278" i="6" s="1"/>
  <c r="AL1279" i="6"/>
  <c r="AN1279" i="6" s="1"/>
  <c r="AL1280" i="6"/>
  <c r="AN1280" i="6" s="1"/>
  <c r="AL1281" i="6"/>
  <c r="AN1281" i="6" s="1"/>
  <c r="AL1282" i="6"/>
  <c r="AN1282" i="6" s="1"/>
  <c r="AL1283" i="6"/>
  <c r="AN1283" i="6" s="1"/>
  <c r="AL1284" i="6"/>
  <c r="AN1284" i="6" s="1"/>
  <c r="AL1285" i="6"/>
  <c r="AN1285" i="6" s="1"/>
  <c r="AL1286" i="6"/>
  <c r="AN1286" i="6" s="1"/>
  <c r="AL1287" i="6"/>
  <c r="AN1287" i="6" s="1"/>
  <c r="AL1288" i="6"/>
  <c r="AN1288" i="6" s="1"/>
  <c r="AL1289" i="6"/>
  <c r="AN1289" i="6" s="1"/>
  <c r="AL1290" i="6"/>
  <c r="AN1290" i="6" s="1"/>
  <c r="AL1291" i="6"/>
  <c r="AN1291" i="6" s="1"/>
  <c r="AL1292" i="6"/>
  <c r="AN1292" i="6" s="1"/>
  <c r="AL1293" i="6"/>
  <c r="AN1293" i="6" s="1"/>
  <c r="AL1294" i="6"/>
  <c r="AN1294" i="6" s="1"/>
  <c r="AL1295" i="6"/>
  <c r="AN1295" i="6" s="1"/>
  <c r="AL1296" i="6"/>
  <c r="AN1296" i="6" s="1"/>
  <c r="AL1297" i="6"/>
  <c r="AN1297" i="6" s="1"/>
  <c r="AL1298" i="6"/>
  <c r="AN1298" i="6" s="1"/>
  <c r="AL1299" i="6"/>
  <c r="AN1299" i="6" s="1"/>
  <c r="AL1300" i="6"/>
  <c r="AN1300" i="6" s="1"/>
  <c r="AL1301" i="6"/>
  <c r="AN1301" i="6" s="1"/>
  <c r="AL1302" i="6"/>
  <c r="AN1302" i="6" s="1"/>
  <c r="AL1303" i="6"/>
  <c r="AN1303" i="6" s="1"/>
  <c r="AL1304" i="6"/>
  <c r="AN1304" i="6" s="1"/>
  <c r="AL1305" i="6"/>
  <c r="AN1305" i="6" s="1"/>
  <c r="AL1306" i="6"/>
  <c r="AN1306" i="6" s="1"/>
  <c r="AL1307" i="6"/>
  <c r="AN1307" i="6" s="1"/>
  <c r="AL1308" i="6"/>
  <c r="AN1308" i="6" s="1"/>
  <c r="AL1309" i="6"/>
  <c r="AN1309" i="6" s="1"/>
  <c r="AL1310" i="6"/>
  <c r="AN1310" i="6" s="1"/>
  <c r="AL1311" i="6"/>
  <c r="AN1311" i="6" s="1"/>
  <c r="AL1312" i="6"/>
  <c r="AN1312" i="6" s="1"/>
  <c r="AL1313" i="6"/>
  <c r="AN1313" i="6" s="1"/>
  <c r="AL1314" i="6"/>
  <c r="AN1314" i="6" s="1"/>
  <c r="AL1315" i="6"/>
  <c r="AN1315" i="6" s="1"/>
  <c r="AL1316" i="6"/>
  <c r="AN1316" i="6" s="1"/>
  <c r="AL1317" i="6"/>
  <c r="AN1317" i="6" s="1"/>
  <c r="AL1318" i="6"/>
  <c r="AN1318" i="6" s="1"/>
  <c r="AL1319" i="6"/>
  <c r="AN1319" i="6" s="1"/>
  <c r="AL1320" i="6"/>
  <c r="AN1320" i="6" s="1"/>
  <c r="AL1321" i="6"/>
  <c r="AN1321" i="6" s="1"/>
  <c r="AL1322" i="6"/>
  <c r="AN1322" i="6" s="1"/>
  <c r="AL1323" i="6"/>
  <c r="AN1323" i="6" s="1"/>
  <c r="AL1324" i="6"/>
  <c r="AN1324" i="6" s="1"/>
  <c r="AL1325" i="6"/>
  <c r="AN1325" i="6" s="1"/>
  <c r="AL1326" i="6"/>
  <c r="AN1326" i="6" s="1"/>
  <c r="AL1327" i="6"/>
  <c r="AN1327" i="6" s="1"/>
  <c r="AL1328" i="6"/>
  <c r="AN1328" i="6" s="1"/>
  <c r="AL1329" i="6"/>
  <c r="AN1329" i="6" s="1"/>
  <c r="AL1330" i="6"/>
  <c r="AN1330" i="6" s="1"/>
  <c r="AL1331" i="6"/>
  <c r="AN1331" i="6" s="1"/>
  <c r="AL1332" i="6"/>
  <c r="AN1332" i="6" s="1"/>
  <c r="AL1333" i="6"/>
  <c r="AN1333" i="6" s="1"/>
  <c r="AL1334" i="6"/>
  <c r="AN1334" i="6" s="1"/>
  <c r="AL1335" i="6"/>
  <c r="AN1335" i="6" s="1"/>
  <c r="AL1336" i="6"/>
  <c r="AN1336" i="6" s="1"/>
  <c r="AL1337" i="6"/>
  <c r="AN1337" i="6" s="1"/>
  <c r="AL1338" i="6"/>
  <c r="AN1338" i="6" s="1"/>
  <c r="AL1339" i="6"/>
  <c r="AN1339" i="6" s="1"/>
  <c r="AL1340" i="6"/>
  <c r="AN1340" i="6" s="1"/>
  <c r="AL1341" i="6"/>
  <c r="AN1341" i="6" s="1"/>
  <c r="AL1342" i="6"/>
  <c r="AN1342" i="6" s="1"/>
  <c r="AL1343" i="6"/>
  <c r="AN1343" i="6" s="1"/>
  <c r="AL1344" i="6"/>
  <c r="AN1344" i="6" s="1"/>
  <c r="AL1345" i="6"/>
  <c r="AN1345" i="6" s="1"/>
  <c r="AL1346" i="6"/>
  <c r="AN1346" i="6" s="1"/>
  <c r="AL1347" i="6"/>
  <c r="AN1347" i="6" s="1"/>
  <c r="AL1348" i="6"/>
  <c r="AN1348" i="6" s="1"/>
  <c r="AL1349" i="6"/>
  <c r="AN1349" i="6" s="1"/>
  <c r="AL1350" i="6"/>
  <c r="AN1350" i="6" s="1"/>
  <c r="AL1351" i="6"/>
  <c r="AN1351" i="6" s="1"/>
  <c r="AL1352" i="6"/>
  <c r="AN1352" i="6" s="1"/>
  <c r="AL1353" i="6"/>
  <c r="AN1353" i="6" s="1"/>
  <c r="AL1354" i="6"/>
  <c r="AN1354" i="6" s="1"/>
  <c r="AL1355" i="6"/>
  <c r="AN1355" i="6" s="1"/>
  <c r="AL1356" i="6"/>
  <c r="AN1356" i="6" s="1"/>
  <c r="AL1357" i="6"/>
  <c r="AN1357" i="6" s="1"/>
  <c r="AL1358" i="6"/>
  <c r="AN1358" i="6" s="1"/>
  <c r="AL1359" i="6"/>
  <c r="AN1359" i="6" s="1"/>
  <c r="AL1360" i="6"/>
  <c r="AN1360" i="6" s="1"/>
  <c r="AL1361" i="6"/>
  <c r="AN1361" i="6" s="1"/>
  <c r="AL1362" i="6"/>
  <c r="AN1362" i="6" s="1"/>
  <c r="AL1363" i="6"/>
  <c r="AN1363" i="6" s="1"/>
  <c r="AL1364" i="6"/>
  <c r="AN1364" i="6" s="1"/>
  <c r="AL1365" i="6"/>
  <c r="AN1365" i="6" s="1"/>
  <c r="AL1366" i="6"/>
  <c r="AN1366" i="6" s="1"/>
  <c r="AL1367" i="6"/>
  <c r="AN1367" i="6" s="1"/>
  <c r="AL1368" i="6"/>
  <c r="AN1368" i="6" s="1"/>
  <c r="AL1369" i="6"/>
  <c r="AN1369" i="6" s="1"/>
  <c r="AL1370" i="6"/>
  <c r="AN1370" i="6" s="1"/>
  <c r="AL1371" i="6"/>
  <c r="AN1371" i="6" s="1"/>
  <c r="AL1372" i="6"/>
  <c r="AN1372" i="6" s="1"/>
  <c r="AL1373" i="6"/>
  <c r="AN1373" i="6" s="1"/>
  <c r="AL1374" i="6"/>
  <c r="AN1374" i="6" s="1"/>
  <c r="AL1375" i="6"/>
  <c r="AN1375" i="6" s="1"/>
  <c r="AL1376" i="6"/>
  <c r="AN1376" i="6" s="1"/>
  <c r="AL1377" i="6"/>
  <c r="AN1377" i="6" s="1"/>
  <c r="AL1378" i="6"/>
  <c r="AN1378" i="6" s="1"/>
  <c r="AL1379" i="6"/>
  <c r="AN1379" i="6" s="1"/>
  <c r="AL1380" i="6"/>
  <c r="AN1380" i="6" s="1"/>
  <c r="AL1381" i="6"/>
  <c r="AN1381" i="6" s="1"/>
  <c r="AL1382" i="6"/>
  <c r="AN1382" i="6" s="1"/>
  <c r="AL1383" i="6"/>
  <c r="AN1383" i="6" s="1"/>
  <c r="AL1384" i="6"/>
  <c r="AN1384" i="6" s="1"/>
  <c r="AL1385" i="6"/>
  <c r="AN1385" i="6" s="1"/>
  <c r="AL1386" i="6"/>
  <c r="AN1386" i="6" s="1"/>
  <c r="AL1387" i="6"/>
  <c r="AN1387" i="6" s="1"/>
  <c r="AL1388" i="6"/>
  <c r="AN1388" i="6" s="1"/>
  <c r="AL1389" i="6"/>
  <c r="AN1389" i="6" s="1"/>
  <c r="AL1390" i="6"/>
  <c r="AN1390" i="6" s="1"/>
  <c r="AL1391" i="6"/>
  <c r="AN1391" i="6" s="1"/>
  <c r="AL1392" i="6"/>
  <c r="AN1392" i="6" s="1"/>
  <c r="AL1393" i="6"/>
  <c r="AN1393" i="6" s="1"/>
  <c r="AL1394" i="6"/>
  <c r="AN1394" i="6" s="1"/>
  <c r="AL1395" i="6"/>
  <c r="AN1395" i="6" s="1"/>
  <c r="AL1396" i="6"/>
  <c r="AN1396" i="6" s="1"/>
  <c r="AL1397" i="6"/>
  <c r="AN1397" i="6" s="1"/>
  <c r="AL1398" i="6"/>
  <c r="AN1398" i="6" s="1"/>
  <c r="AL1399" i="6"/>
  <c r="AN1399" i="6" s="1"/>
  <c r="AL1400" i="6"/>
  <c r="AN1400" i="6" s="1"/>
  <c r="AL1401" i="6"/>
  <c r="AN1401" i="6" s="1"/>
  <c r="AL1402" i="6"/>
  <c r="AN1402" i="6" s="1"/>
  <c r="AL1403" i="6"/>
  <c r="AN1403" i="6" s="1"/>
  <c r="AL1404" i="6"/>
  <c r="AN1404" i="6" s="1"/>
  <c r="AL1405" i="6"/>
  <c r="AN1405" i="6" s="1"/>
  <c r="AL1406" i="6"/>
  <c r="AN1406" i="6" s="1"/>
  <c r="AL1407" i="6"/>
  <c r="AN1407" i="6" s="1"/>
  <c r="AL1408" i="6"/>
  <c r="AN1408" i="6" s="1"/>
  <c r="AL1409" i="6"/>
  <c r="AN1409" i="6" s="1"/>
  <c r="AL1410" i="6"/>
  <c r="AN1410" i="6" s="1"/>
  <c r="AL1411" i="6"/>
  <c r="AN1411" i="6" s="1"/>
  <c r="AL1412" i="6"/>
  <c r="AN1412" i="6" s="1"/>
  <c r="AL1413" i="6"/>
  <c r="AN1413" i="6" s="1"/>
  <c r="AL1414" i="6"/>
  <c r="AN1414" i="6" s="1"/>
  <c r="AL1415" i="6"/>
  <c r="AN1415" i="6" s="1"/>
  <c r="AL1416" i="6"/>
  <c r="AN1416" i="6" s="1"/>
  <c r="AL1417" i="6"/>
  <c r="AN1417" i="6" s="1"/>
  <c r="AL1418" i="6"/>
  <c r="AN1418" i="6" s="1"/>
  <c r="AL1419" i="6"/>
  <c r="AN1419" i="6" s="1"/>
  <c r="AL1420" i="6"/>
  <c r="AN1420" i="6" s="1"/>
  <c r="AL1421" i="6"/>
  <c r="AN1421" i="6" s="1"/>
  <c r="AL1422" i="6"/>
  <c r="AN1422" i="6" s="1"/>
  <c r="AL1423" i="6"/>
  <c r="AN1423" i="6" s="1"/>
  <c r="AL1424" i="6"/>
  <c r="AN1424" i="6" s="1"/>
  <c r="AL1425" i="6"/>
  <c r="AN1425" i="6" s="1"/>
  <c r="AL1426" i="6"/>
  <c r="AN1426" i="6" s="1"/>
  <c r="AL1427" i="6"/>
  <c r="AN1427" i="6" s="1"/>
  <c r="AL1428" i="6"/>
  <c r="AN1428" i="6" s="1"/>
  <c r="AL1429" i="6"/>
  <c r="AN1429" i="6" s="1"/>
  <c r="AL1430" i="6"/>
  <c r="AN1430" i="6" s="1"/>
  <c r="AL1431" i="6"/>
  <c r="AN1431" i="6" s="1"/>
  <c r="AL1432" i="6"/>
  <c r="AN1432" i="6" s="1"/>
  <c r="AL1433" i="6"/>
  <c r="AN1433" i="6" s="1"/>
  <c r="AL1434" i="6"/>
  <c r="AN1434" i="6" s="1"/>
  <c r="AL1435" i="6"/>
  <c r="AN1435" i="6" s="1"/>
  <c r="AL1436" i="6"/>
  <c r="AN1436" i="6" s="1"/>
  <c r="AL1437" i="6"/>
  <c r="AN1437" i="6" s="1"/>
  <c r="AL1438" i="6"/>
  <c r="AN1438" i="6" s="1"/>
  <c r="AL1439" i="6"/>
  <c r="AN1439" i="6" s="1"/>
  <c r="AL1440" i="6"/>
  <c r="AN1440" i="6" s="1"/>
  <c r="AL1441" i="6"/>
  <c r="AN1441" i="6" s="1"/>
  <c r="AL1442" i="6"/>
  <c r="AN1442" i="6" s="1"/>
  <c r="AL1443" i="6"/>
  <c r="AN1443" i="6" s="1"/>
  <c r="AL1444" i="6"/>
  <c r="AN1444" i="6" s="1"/>
  <c r="AL1445" i="6"/>
  <c r="AN1445" i="6" s="1"/>
  <c r="AL1446" i="6"/>
  <c r="AN1446" i="6" s="1"/>
  <c r="AL1447" i="6"/>
  <c r="AN1447" i="6" s="1"/>
  <c r="AL1448" i="6"/>
  <c r="AN1448" i="6" s="1"/>
  <c r="AL1449" i="6"/>
  <c r="AN1449" i="6" s="1"/>
  <c r="AL1450" i="6"/>
  <c r="AN1450" i="6" s="1"/>
  <c r="AL1451" i="6"/>
  <c r="AN1451" i="6" s="1"/>
  <c r="AL1452" i="6"/>
  <c r="AN1452" i="6" s="1"/>
  <c r="AL1453" i="6"/>
  <c r="AN1453" i="6" s="1"/>
  <c r="AL1454" i="6"/>
  <c r="AN1454" i="6" s="1"/>
  <c r="AL1455" i="6"/>
  <c r="AN1455" i="6" s="1"/>
  <c r="AL1456" i="6"/>
  <c r="AN1456" i="6" s="1"/>
  <c r="AL1457" i="6"/>
  <c r="AN1457" i="6" s="1"/>
  <c r="AL1458" i="6"/>
  <c r="AN1458" i="6" s="1"/>
  <c r="AL1459" i="6"/>
  <c r="AN1459" i="6" s="1"/>
  <c r="AL1460" i="6"/>
  <c r="AN1460" i="6" s="1"/>
  <c r="AL1461" i="6"/>
  <c r="AN1461" i="6" s="1"/>
  <c r="AL1462" i="6"/>
  <c r="AN1462" i="6" s="1"/>
  <c r="AL1463" i="6"/>
  <c r="AN1463" i="6" s="1"/>
  <c r="AL1464" i="6"/>
  <c r="AN1464" i="6" s="1"/>
  <c r="AL2" i="6"/>
  <c r="AN2" i="6" s="1"/>
  <c r="AT3" i="6"/>
  <c r="AU3" i="6" s="1"/>
  <c r="AT4" i="6"/>
  <c r="AU4" i="6" s="1"/>
  <c r="AT5" i="6"/>
  <c r="AU5" i="6" s="1"/>
  <c r="AT6" i="6"/>
  <c r="AU6" i="6" s="1"/>
  <c r="AT7" i="6"/>
  <c r="AU7" i="6" s="1"/>
  <c r="AT8" i="6"/>
  <c r="AU8" i="6" s="1"/>
  <c r="AT9" i="6"/>
  <c r="AU9" i="6" s="1"/>
  <c r="AT10" i="6"/>
  <c r="AU10" i="6" s="1"/>
  <c r="AT11" i="6"/>
  <c r="AU11" i="6" s="1"/>
  <c r="AT12" i="6"/>
  <c r="AU12" i="6" s="1"/>
  <c r="AT13" i="6"/>
  <c r="AU13" i="6" s="1"/>
  <c r="AT14" i="6"/>
  <c r="AU14" i="6" s="1"/>
  <c r="AT15" i="6"/>
  <c r="AU15" i="6" s="1"/>
  <c r="AT16" i="6"/>
  <c r="AU16" i="6" s="1"/>
  <c r="AT17" i="6"/>
  <c r="AU17" i="6" s="1"/>
  <c r="AT18" i="6"/>
  <c r="AU18" i="6" s="1"/>
  <c r="AT19" i="6"/>
  <c r="AU19" i="6" s="1"/>
  <c r="AT20" i="6"/>
  <c r="AU20" i="6" s="1"/>
  <c r="AT21" i="6"/>
  <c r="AU21" i="6" s="1"/>
  <c r="AT22" i="6"/>
  <c r="AU22" i="6" s="1"/>
  <c r="AT23" i="6"/>
  <c r="AU23" i="6" s="1"/>
  <c r="AT24" i="6"/>
  <c r="AU24" i="6" s="1"/>
  <c r="AT25" i="6"/>
  <c r="AU25" i="6" s="1"/>
  <c r="AT26" i="6"/>
  <c r="AU26" i="6" s="1"/>
  <c r="AT27" i="6"/>
  <c r="AU27" i="6" s="1"/>
  <c r="AT28" i="6"/>
  <c r="AU28" i="6" s="1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U87" i="6" s="1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V162" i="6" s="1"/>
  <c r="AT163" i="6"/>
  <c r="AV163" i="6" s="1"/>
  <c r="AT164" i="6"/>
  <c r="AT165" i="6"/>
  <c r="AV165" i="6" s="1"/>
  <c r="AT166" i="6"/>
  <c r="AV166" i="6" s="1"/>
  <c r="AT167" i="6"/>
  <c r="AV167" i="6" s="1"/>
  <c r="AT168" i="6"/>
  <c r="AT169" i="6"/>
  <c r="AT170" i="6"/>
  <c r="AV170" i="6" s="1"/>
  <c r="AT171" i="6"/>
  <c r="AT172" i="6"/>
  <c r="AT173" i="6"/>
  <c r="AT174" i="6"/>
  <c r="AV174" i="6" s="1"/>
  <c r="AT175" i="6"/>
  <c r="AV175" i="6" s="1"/>
  <c r="AT176" i="6"/>
  <c r="AT177" i="6"/>
  <c r="AT178" i="6"/>
  <c r="AV178" i="6" s="1"/>
  <c r="AT179" i="6"/>
  <c r="AT180" i="6"/>
  <c r="AT181" i="6"/>
  <c r="AV181" i="6" s="1"/>
  <c r="AT182" i="6"/>
  <c r="AV182" i="6" s="1"/>
  <c r="AT183" i="6"/>
  <c r="AV183" i="6" s="1"/>
  <c r="AT184" i="6"/>
  <c r="AT185" i="6"/>
  <c r="AT186" i="6"/>
  <c r="AV186" i="6" s="1"/>
  <c r="AT187" i="6"/>
  <c r="AV187" i="6" s="1"/>
  <c r="AT188" i="6"/>
  <c r="AT189" i="6"/>
  <c r="AV189" i="6" s="1"/>
  <c r="AT190" i="6"/>
  <c r="AV190" i="6" s="1"/>
  <c r="AT191" i="6"/>
  <c r="AV191" i="6" s="1"/>
  <c r="AT192" i="6"/>
  <c r="AT193" i="6"/>
  <c r="AT194" i="6"/>
  <c r="AV194" i="6" s="1"/>
  <c r="AT195" i="6"/>
  <c r="AV195" i="6" s="1"/>
  <c r="AT196" i="6"/>
  <c r="AT197" i="6"/>
  <c r="AV197" i="6" s="1"/>
  <c r="AT198" i="6"/>
  <c r="AT199" i="6"/>
  <c r="AV199" i="6" s="1"/>
  <c r="AT200" i="6"/>
  <c r="AT201" i="6"/>
  <c r="AV201" i="6" s="1"/>
  <c r="AT202" i="6"/>
  <c r="AT203" i="6"/>
  <c r="AT204" i="6"/>
  <c r="AV204" i="6" s="1"/>
  <c r="AT205" i="6"/>
  <c r="AT206" i="6"/>
  <c r="AV206" i="6" s="1"/>
  <c r="AT207" i="6"/>
  <c r="AT208" i="6"/>
  <c r="AV208" i="6" s="1"/>
  <c r="AT209" i="6"/>
  <c r="AT210" i="6"/>
  <c r="AT211" i="6"/>
  <c r="AT212" i="6"/>
  <c r="AV212" i="6" s="1"/>
  <c r="AT213" i="6"/>
  <c r="AU213" i="6" s="1"/>
  <c r="AT214" i="6"/>
  <c r="AU214" i="6" s="1"/>
  <c r="AT215" i="6"/>
  <c r="AU215" i="6" s="1"/>
  <c r="AT216" i="6"/>
  <c r="AU216" i="6" s="1"/>
  <c r="AT217" i="6"/>
  <c r="AU217" i="6" s="1"/>
  <c r="AT218" i="6"/>
  <c r="AU218" i="6" s="1"/>
  <c r="AT219" i="6"/>
  <c r="AU219" i="6" s="1"/>
  <c r="AT220" i="6"/>
  <c r="AU220" i="6" s="1"/>
  <c r="AT221" i="6"/>
  <c r="AU221" i="6" s="1"/>
  <c r="AT222" i="6"/>
  <c r="AU222" i="6" s="1"/>
  <c r="AT223" i="6"/>
  <c r="AU223" i="6" s="1"/>
  <c r="AT224" i="6"/>
  <c r="AU224" i="6" s="1"/>
  <c r="AT225" i="6"/>
  <c r="AU225" i="6" s="1"/>
  <c r="AT226" i="6"/>
  <c r="AU226" i="6" s="1"/>
  <c r="AT227" i="6"/>
  <c r="AU227" i="6" s="1"/>
  <c r="AT228" i="6"/>
  <c r="AU228" i="6" s="1"/>
  <c r="AT229" i="6"/>
  <c r="AU229" i="6" s="1"/>
  <c r="AT230" i="6"/>
  <c r="AU230" i="6" s="1"/>
  <c r="AT231" i="6"/>
  <c r="AU231" i="6" s="1"/>
  <c r="AT232" i="6"/>
  <c r="AU232" i="6" s="1"/>
  <c r="AT233" i="6"/>
  <c r="AU233" i="6" s="1"/>
  <c r="AT234" i="6"/>
  <c r="AU234" i="6" s="1"/>
  <c r="AT235" i="6"/>
  <c r="AU235" i="6" s="1"/>
  <c r="AT236" i="6"/>
  <c r="AU236" i="6" s="1"/>
  <c r="AT237" i="6"/>
  <c r="AU237" i="6" s="1"/>
  <c r="AT238" i="6"/>
  <c r="AU238" i="6" s="1"/>
  <c r="AT239" i="6"/>
  <c r="AU239" i="6" s="1"/>
  <c r="AT240" i="6"/>
  <c r="AU240" i="6" s="1"/>
  <c r="AT241" i="6"/>
  <c r="AU241" i="6" s="1"/>
  <c r="AT242" i="6"/>
  <c r="AU242" i="6" s="1"/>
  <c r="AT243" i="6"/>
  <c r="AU243" i="6" s="1"/>
  <c r="AT244" i="6"/>
  <c r="AU244" i="6" s="1"/>
  <c r="AT245" i="6"/>
  <c r="AU245" i="6" s="1"/>
  <c r="AT246" i="6"/>
  <c r="AU246" i="6" s="1"/>
  <c r="AT247" i="6"/>
  <c r="AU247" i="6" s="1"/>
  <c r="AT248" i="6"/>
  <c r="AU248" i="6" s="1"/>
  <c r="AT249" i="6"/>
  <c r="AU249" i="6" s="1"/>
  <c r="AT250" i="6"/>
  <c r="AU250" i="6" s="1"/>
  <c r="AT251" i="6"/>
  <c r="AU251" i="6" s="1"/>
  <c r="AT252" i="6"/>
  <c r="AU252" i="6" s="1"/>
  <c r="AT253" i="6"/>
  <c r="AU253" i="6" s="1"/>
  <c r="AT254" i="6"/>
  <c r="AU254" i="6" s="1"/>
  <c r="AT255" i="6"/>
  <c r="AU255" i="6" s="1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U331" i="6" s="1"/>
  <c r="AT332" i="6"/>
  <c r="AU332" i="6" s="1"/>
  <c r="AT333" i="6"/>
  <c r="AT334" i="6"/>
  <c r="AU334" i="6" s="1"/>
  <c r="AT335" i="6"/>
  <c r="AT336" i="6"/>
  <c r="AU336" i="6" s="1"/>
  <c r="AT337" i="6"/>
  <c r="AT338" i="6"/>
  <c r="AU338" i="6" s="1"/>
  <c r="AT339" i="6"/>
  <c r="AT340" i="6"/>
  <c r="AU340" i="6" s="1"/>
  <c r="AT341" i="6"/>
  <c r="AT342" i="6"/>
  <c r="AU342" i="6" s="1"/>
  <c r="AT343" i="6"/>
  <c r="AT344" i="6"/>
  <c r="AT345" i="6"/>
  <c r="AU345" i="6" s="1"/>
  <c r="AT346" i="6"/>
  <c r="AT347" i="6"/>
  <c r="AT348" i="6"/>
  <c r="AV348" i="6" s="1"/>
  <c r="AT349" i="6"/>
  <c r="AT350" i="6"/>
  <c r="AV350" i="6" s="1"/>
  <c r="AT351" i="6"/>
  <c r="AT352" i="6"/>
  <c r="AT353" i="6"/>
  <c r="AT354" i="6"/>
  <c r="AT355" i="6"/>
  <c r="AT356" i="6"/>
  <c r="AT357" i="6"/>
  <c r="AT358" i="6"/>
  <c r="AV358" i="6" s="1"/>
  <c r="AT359" i="6"/>
  <c r="AV359" i="6" s="1"/>
  <c r="AT360" i="6"/>
  <c r="AT361" i="6"/>
  <c r="AV361" i="6" s="1"/>
  <c r="AT362" i="6"/>
  <c r="AT363" i="6"/>
  <c r="AT364" i="6"/>
  <c r="AV364" i="6" s="1"/>
  <c r="AT365" i="6"/>
  <c r="AT366" i="6"/>
  <c r="AV366" i="6" s="1"/>
  <c r="AT367" i="6"/>
  <c r="AV367" i="6" s="1"/>
  <c r="AT368" i="6"/>
  <c r="AT369" i="6"/>
  <c r="AV369" i="6" s="1"/>
  <c r="AT370" i="6"/>
  <c r="AT371" i="6"/>
  <c r="AV371" i="6" s="1"/>
  <c r="AT372" i="6"/>
  <c r="AT373" i="6"/>
  <c r="AT374" i="6"/>
  <c r="AV374" i="6" s="1"/>
  <c r="AT375" i="6"/>
  <c r="AV375" i="6" s="1"/>
  <c r="AT376" i="6"/>
  <c r="AT377" i="6"/>
  <c r="AV377" i="6" s="1"/>
  <c r="AT378" i="6"/>
  <c r="AU378" i="6" s="1"/>
  <c r="AT379" i="6"/>
  <c r="AU379" i="6" s="1"/>
  <c r="AT380" i="6"/>
  <c r="AU380" i="6" s="1"/>
  <c r="AT381" i="6"/>
  <c r="AU381" i="6" s="1"/>
  <c r="AT382" i="6"/>
  <c r="AU382" i="6" s="1"/>
  <c r="AT383" i="6"/>
  <c r="AU383" i="6" s="1"/>
  <c r="AT384" i="6"/>
  <c r="AU384" i="6" s="1"/>
  <c r="AT385" i="6"/>
  <c r="AU385" i="6" s="1"/>
  <c r="AT386" i="6"/>
  <c r="AU386" i="6" s="1"/>
  <c r="AT387" i="6"/>
  <c r="AU387" i="6" s="1"/>
  <c r="AT388" i="6"/>
  <c r="AU388" i="6" s="1"/>
  <c r="AT389" i="6"/>
  <c r="AU389" i="6" s="1"/>
  <c r="AT390" i="6"/>
  <c r="AU390" i="6" s="1"/>
  <c r="AT391" i="6"/>
  <c r="AU391" i="6" s="1"/>
  <c r="AT392" i="6"/>
  <c r="AU392" i="6" s="1"/>
  <c r="AT393" i="6"/>
  <c r="AU393" i="6" s="1"/>
  <c r="AT394" i="6"/>
  <c r="AU394" i="6" s="1"/>
  <c r="AT395" i="6"/>
  <c r="AU395" i="6" s="1"/>
  <c r="AT396" i="6"/>
  <c r="AU396" i="6" s="1"/>
  <c r="AT397" i="6"/>
  <c r="AU397" i="6" s="1"/>
  <c r="AT398" i="6"/>
  <c r="AU398" i="6" s="1"/>
  <c r="AT399" i="6"/>
  <c r="AU399" i="6" s="1"/>
  <c r="AT400" i="6"/>
  <c r="AU400" i="6" s="1"/>
  <c r="AT401" i="6"/>
  <c r="AU401" i="6" s="1"/>
  <c r="AT402" i="6"/>
  <c r="AU402" i="6" s="1"/>
  <c r="AT403" i="6"/>
  <c r="AU403" i="6" s="1"/>
  <c r="AT404" i="6"/>
  <c r="AU404" i="6" s="1"/>
  <c r="AT405" i="6"/>
  <c r="AU405" i="6" s="1"/>
  <c r="AT406" i="6"/>
  <c r="AU406" i="6" s="1"/>
  <c r="AT407" i="6"/>
  <c r="AU407" i="6" s="1"/>
  <c r="AT408" i="6"/>
  <c r="AU408" i="6" s="1"/>
  <c r="AT409" i="6"/>
  <c r="AU409" i="6" s="1"/>
  <c r="AT410" i="6"/>
  <c r="AU410" i="6" s="1"/>
  <c r="AT411" i="6"/>
  <c r="AU411" i="6" s="1"/>
  <c r="AT412" i="6"/>
  <c r="AU412" i="6" s="1"/>
  <c r="AT413" i="6"/>
  <c r="AU413" i="6" s="1"/>
  <c r="AT414" i="6"/>
  <c r="AU414" i="6" s="1"/>
  <c r="AT415" i="6"/>
  <c r="AU415" i="6" s="1"/>
  <c r="AT416" i="6"/>
  <c r="AU416" i="6" s="1"/>
  <c r="AT417" i="6"/>
  <c r="AU417" i="6" s="1"/>
  <c r="AT418" i="6"/>
  <c r="AU418" i="6" s="1"/>
  <c r="AT419" i="6"/>
  <c r="AU419" i="6" s="1"/>
  <c r="AT420" i="6"/>
  <c r="AU420" i="6" s="1"/>
  <c r="AT421" i="6"/>
  <c r="AU421" i="6" s="1"/>
  <c r="AT422" i="6"/>
  <c r="AU422" i="6" s="1"/>
  <c r="AT423" i="6"/>
  <c r="AU423" i="6" s="1"/>
  <c r="AT424" i="6"/>
  <c r="AU424" i="6" s="1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U520" i="6" s="1"/>
  <c r="AT521" i="6"/>
  <c r="AU521" i="6" s="1"/>
  <c r="AT522" i="6"/>
  <c r="AT523" i="6"/>
  <c r="AT524" i="6"/>
  <c r="AT525" i="6"/>
  <c r="AT526" i="6"/>
  <c r="AV526" i="6" s="1"/>
  <c r="AT527" i="6"/>
  <c r="AT528" i="6"/>
  <c r="AT529" i="6"/>
  <c r="AT530" i="6"/>
  <c r="AV530" i="6" s="1"/>
  <c r="AT531" i="6"/>
  <c r="AT532" i="6"/>
  <c r="AT533" i="6"/>
  <c r="AV533" i="6" s="1"/>
  <c r="AT534" i="6"/>
  <c r="AV534" i="6" s="1"/>
  <c r="AT535" i="6"/>
  <c r="AV535" i="6" s="1"/>
  <c r="AT536" i="6"/>
  <c r="AT537" i="6"/>
  <c r="AV537" i="6" s="1"/>
  <c r="AT538" i="6"/>
  <c r="AV538" i="6" s="1"/>
  <c r="AT539" i="6"/>
  <c r="AV539" i="6" s="1"/>
  <c r="AT540" i="6"/>
  <c r="AV540" i="6" s="1"/>
  <c r="AT541" i="6"/>
  <c r="AV541" i="6" s="1"/>
  <c r="AT542" i="6"/>
  <c r="AT543" i="6"/>
  <c r="AV543" i="6" s="1"/>
  <c r="AT544" i="6"/>
  <c r="AT545" i="6"/>
  <c r="AT546" i="6"/>
  <c r="AV546" i="6" s="1"/>
  <c r="AT547" i="6"/>
  <c r="AT548" i="6"/>
  <c r="AT549" i="6"/>
  <c r="AV549" i="6" s="1"/>
  <c r="AT550" i="6"/>
  <c r="AT551" i="6"/>
  <c r="AV551" i="6" s="1"/>
  <c r="AT552" i="6"/>
  <c r="AT553" i="6"/>
  <c r="AT554" i="6"/>
  <c r="AV554" i="6" s="1"/>
  <c r="AT555" i="6"/>
  <c r="AT556" i="6"/>
  <c r="AT557" i="6"/>
  <c r="AV557" i="6" s="1"/>
  <c r="AT558" i="6"/>
  <c r="AT559" i="6"/>
  <c r="AV559" i="6" s="1"/>
  <c r="AT560" i="6"/>
  <c r="AT561" i="6"/>
  <c r="AV561" i="6" s="1"/>
  <c r="AT562" i="6"/>
  <c r="AV562" i="6" s="1"/>
  <c r="AT563" i="6"/>
  <c r="AT564" i="6"/>
  <c r="AV564" i="6" s="1"/>
  <c r="AT565" i="6"/>
  <c r="AV565" i="6" s="1"/>
  <c r="AT566" i="6"/>
  <c r="AV566" i="6" s="1"/>
  <c r="AT567" i="6"/>
  <c r="AV567" i="6" s="1"/>
  <c r="AT568" i="6"/>
  <c r="AT569" i="6"/>
  <c r="AV569" i="6" s="1"/>
  <c r="AT570" i="6"/>
  <c r="AV570" i="6" s="1"/>
  <c r="AT571" i="6"/>
  <c r="AV571" i="6" s="1"/>
  <c r="AT572" i="6"/>
  <c r="AT573" i="6"/>
  <c r="AV573" i="6" s="1"/>
  <c r="AT574" i="6"/>
  <c r="AT575" i="6"/>
  <c r="AV575" i="6" s="1"/>
  <c r="AT576" i="6"/>
  <c r="AT577" i="6"/>
  <c r="AV577" i="6" s="1"/>
  <c r="AT578" i="6"/>
  <c r="AV578" i="6" s="1"/>
  <c r="AT579" i="6"/>
  <c r="AT580" i="6"/>
  <c r="AV580" i="6" s="1"/>
  <c r="AT581" i="6"/>
  <c r="AV581" i="6" s="1"/>
  <c r="AT582" i="6"/>
  <c r="AV582" i="6" s="1"/>
  <c r="AT583" i="6"/>
  <c r="AV583" i="6" s="1"/>
  <c r="AT584" i="6"/>
  <c r="AT585" i="6"/>
  <c r="AV585" i="6" s="1"/>
  <c r="AT586" i="6"/>
  <c r="AV586" i="6" s="1"/>
  <c r="AT587" i="6"/>
  <c r="AV587" i="6" s="1"/>
  <c r="AT588" i="6"/>
  <c r="AV588" i="6" s="1"/>
  <c r="AT589" i="6"/>
  <c r="AV589" i="6" s="1"/>
  <c r="AT590" i="6"/>
  <c r="AT591" i="6"/>
  <c r="AV591" i="6" s="1"/>
  <c r="AT592" i="6"/>
  <c r="AT593" i="6"/>
  <c r="AT594" i="6"/>
  <c r="AV594" i="6" s="1"/>
  <c r="AT595" i="6"/>
  <c r="AT596" i="6"/>
  <c r="AT597" i="6"/>
  <c r="AV597" i="6" s="1"/>
  <c r="AT598" i="6"/>
  <c r="AT599" i="6"/>
  <c r="AV599" i="6" s="1"/>
  <c r="AT600" i="6"/>
  <c r="AT601" i="6"/>
  <c r="AT602" i="6"/>
  <c r="AV602" i="6" s="1"/>
  <c r="AT603" i="6"/>
  <c r="AV603" i="6" s="1"/>
  <c r="AT604" i="6"/>
  <c r="AV604" i="6" s="1"/>
  <c r="AT605" i="6"/>
  <c r="AV605" i="6" s="1"/>
  <c r="AT606" i="6"/>
  <c r="AT607" i="6"/>
  <c r="AV607" i="6" s="1"/>
  <c r="AT608" i="6"/>
  <c r="AT609" i="6"/>
  <c r="AV609" i="6" s="1"/>
  <c r="AT610" i="6"/>
  <c r="AV610" i="6" s="1"/>
  <c r="AT611" i="6"/>
  <c r="AT612" i="6"/>
  <c r="AV612" i="6" s="1"/>
  <c r="AT613" i="6"/>
  <c r="AV613" i="6" s="1"/>
  <c r="AT614" i="6"/>
  <c r="AV614" i="6" s="1"/>
  <c r="AT615" i="6"/>
  <c r="AT616" i="6"/>
  <c r="AT617" i="6"/>
  <c r="AT618" i="6"/>
  <c r="AT619" i="6"/>
  <c r="AT620" i="6"/>
  <c r="AV620" i="6" s="1"/>
  <c r="AT621" i="6"/>
  <c r="AT622" i="6"/>
  <c r="AT623" i="6"/>
  <c r="AT624" i="6"/>
  <c r="AV624" i="6" s="1"/>
  <c r="AT625" i="6"/>
  <c r="AT626" i="6"/>
  <c r="AT627" i="6"/>
  <c r="AV627" i="6" s="1"/>
  <c r="AT628" i="6"/>
  <c r="AV628" i="6" s="1"/>
  <c r="AT629" i="6"/>
  <c r="AT630" i="6"/>
  <c r="AT631" i="6"/>
  <c r="AT632" i="6"/>
  <c r="AV632" i="6" s="1"/>
  <c r="AT633" i="6"/>
  <c r="AT634" i="6"/>
  <c r="AT635" i="6"/>
  <c r="AV635" i="6" s="1"/>
  <c r="AT636" i="6"/>
  <c r="AV636" i="6" s="1"/>
  <c r="AT637" i="6"/>
  <c r="AT638" i="6"/>
  <c r="AT639" i="6"/>
  <c r="AT640" i="6"/>
  <c r="AV640" i="6" s="1"/>
  <c r="AT641" i="6"/>
  <c r="AT642" i="6"/>
  <c r="AT643" i="6"/>
  <c r="AV643" i="6" s="1"/>
  <c r="AT644" i="6"/>
  <c r="AV644" i="6" s="1"/>
  <c r="AT645" i="6"/>
  <c r="AT646" i="6"/>
  <c r="AV646" i="6" s="1"/>
  <c r="AT647" i="6"/>
  <c r="AT648" i="6"/>
  <c r="AT649" i="6"/>
  <c r="AT650" i="6"/>
  <c r="AV650" i="6" s="1"/>
  <c r="AT651" i="6"/>
  <c r="AT652" i="6"/>
  <c r="AV652" i="6" s="1"/>
  <c r="AT653" i="6"/>
  <c r="AT654" i="6"/>
  <c r="AV654" i="6" s="1"/>
  <c r="AT655" i="6"/>
  <c r="AT656" i="6"/>
  <c r="AV656" i="6" s="1"/>
  <c r="AT657" i="6"/>
  <c r="AT658" i="6"/>
  <c r="AV658" i="6" s="1"/>
  <c r="AT659" i="6"/>
  <c r="AT660" i="6"/>
  <c r="AV660" i="6" s="1"/>
  <c r="AT661" i="6"/>
  <c r="AT662" i="6"/>
  <c r="AT663" i="6"/>
  <c r="AT664" i="6"/>
  <c r="AV664" i="6" s="1"/>
  <c r="AT665" i="6"/>
  <c r="AT666" i="6"/>
  <c r="AV666" i="6" s="1"/>
  <c r="AT667" i="6"/>
  <c r="AT668" i="6"/>
  <c r="AV668" i="6" s="1"/>
  <c r="AT669" i="6"/>
  <c r="AT670" i="6"/>
  <c r="AT671" i="6"/>
  <c r="AT672" i="6"/>
  <c r="AV672" i="6" s="1"/>
  <c r="AT673" i="6"/>
  <c r="AT674" i="6"/>
  <c r="AT675" i="6"/>
  <c r="AT676" i="6"/>
  <c r="AV676" i="6" s="1"/>
  <c r="AT677" i="6"/>
  <c r="AT678" i="6"/>
  <c r="AT679" i="6"/>
  <c r="AV679" i="6" s="1"/>
  <c r="AT680" i="6"/>
  <c r="AV680" i="6" s="1"/>
  <c r="AT681" i="6"/>
  <c r="AT682" i="6"/>
  <c r="AV682" i="6" s="1"/>
  <c r="AT683" i="6"/>
  <c r="AV683" i="6" s="1"/>
  <c r="AT684" i="6"/>
  <c r="AV684" i="6" s="1"/>
  <c r="AT685" i="6"/>
  <c r="AT686" i="6"/>
  <c r="AV686" i="6" s="1"/>
  <c r="AT687" i="6"/>
  <c r="AT688" i="6"/>
  <c r="AV688" i="6" s="1"/>
  <c r="AT689" i="6"/>
  <c r="AT690" i="6"/>
  <c r="AV690" i="6" s="1"/>
  <c r="AT691" i="6"/>
  <c r="AV691" i="6" s="1"/>
  <c r="AT692" i="6"/>
  <c r="AV692" i="6" s="1"/>
  <c r="AT693" i="6"/>
  <c r="AT694" i="6"/>
  <c r="AT695" i="6"/>
  <c r="AV695" i="6" s="1"/>
  <c r="AT696" i="6"/>
  <c r="AV696" i="6" s="1"/>
  <c r="AT697" i="6"/>
  <c r="AT698" i="6"/>
  <c r="AT699" i="6"/>
  <c r="AV699" i="6" s="1"/>
  <c r="AT700" i="6"/>
  <c r="AV700" i="6" s="1"/>
  <c r="AT701" i="6"/>
  <c r="AT702" i="6"/>
  <c r="AT703" i="6"/>
  <c r="AT704" i="6"/>
  <c r="AV704" i="6" s="1"/>
  <c r="AT705" i="6"/>
  <c r="AT706" i="6"/>
  <c r="AV706" i="6" s="1"/>
  <c r="AT707" i="6"/>
  <c r="AV707" i="6" s="1"/>
  <c r="AT708" i="6"/>
  <c r="AV708" i="6" s="1"/>
  <c r="AT709" i="6"/>
  <c r="AT710" i="6"/>
  <c r="AT711" i="6"/>
  <c r="AT712" i="6"/>
  <c r="AV712" i="6" s="1"/>
  <c r="AT713" i="6"/>
  <c r="AT714" i="6"/>
  <c r="AT715" i="6"/>
  <c r="AV715" i="6" s="1"/>
  <c r="AT716" i="6"/>
  <c r="AV716" i="6" s="1"/>
  <c r="AT717" i="6"/>
  <c r="AT718" i="6"/>
  <c r="AT719" i="6"/>
  <c r="AT720" i="6"/>
  <c r="AV720" i="6" s="1"/>
  <c r="AT721" i="6"/>
  <c r="AT722" i="6"/>
  <c r="AV722" i="6" s="1"/>
  <c r="AT723" i="6"/>
  <c r="AV723" i="6" s="1"/>
  <c r="AT724" i="6"/>
  <c r="AV724" i="6" s="1"/>
  <c r="AT725" i="6"/>
  <c r="AT726" i="6"/>
  <c r="AT727" i="6"/>
  <c r="AT728" i="6"/>
  <c r="AV728" i="6" s="1"/>
  <c r="AT729" i="6"/>
  <c r="AT730" i="6"/>
  <c r="AV730" i="6" s="1"/>
  <c r="AT731" i="6"/>
  <c r="AV731" i="6" s="1"/>
  <c r="AT732" i="6"/>
  <c r="AV732" i="6" s="1"/>
  <c r="AT733" i="6"/>
  <c r="AT734" i="6"/>
  <c r="AT735" i="6"/>
  <c r="AT736" i="6"/>
  <c r="AV736" i="6" s="1"/>
  <c r="AT737" i="6"/>
  <c r="AT738" i="6"/>
  <c r="AV738" i="6" s="1"/>
  <c r="AT739" i="6"/>
  <c r="AT740" i="6"/>
  <c r="AV740" i="6" s="1"/>
  <c r="AT741" i="6"/>
  <c r="AT742" i="6"/>
  <c r="AT743" i="6"/>
  <c r="AV743" i="6" s="1"/>
  <c r="AT744" i="6"/>
  <c r="AV744" i="6" s="1"/>
  <c r="AT745" i="6"/>
  <c r="AT746" i="6"/>
  <c r="AT747" i="6"/>
  <c r="AV747" i="6" s="1"/>
  <c r="AT748" i="6"/>
  <c r="AV748" i="6" s="1"/>
  <c r="AT749" i="6"/>
  <c r="AT750" i="6"/>
  <c r="AV750" i="6" s="1"/>
  <c r="AT751" i="6"/>
  <c r="AT752" i="6"/>
  <c r="AV752" i="6" s="1"/>
  <c r="AT753" i="6"/>
  <c r="AT754" i="6"/>
  <c r="AT755" i="6"/>
  <c r="AV755" i="6" s="1"/>
  <c r="AT756" i="6"/>
  <c r="AV756" i="6" s="1"/>
  <c r="AT757" i="6"/>
  <c r="AT758" i="6"/>
  <c r="AT759" i="6"/>
  <c r="AV759" i="6" s="1"/>
  <c r="AT760" i="6"/>
  <c r="AV760" i="6" s="1"/>
  <c r="AT761" i="6"/>
  <c r="AT762" i="6"/>
  <c r="AT763" i="6"/>
  <c r="AV763" i="6" s="1"/>
  <c r="AT764" i="6"/>
  <c r="AV764" i="6" s="1"/>
  <c r="AT765" i="6"/>
  <c r="AT766" i="6"/>
  <c r="AV766" i="6" s="1"/>
  <c r="AT767" i="6"/>
  <c r="AT768" i="6"/>
  <c r="AV768" i="6" s="1"/>
  <c r="AT769" i="6"/>
  <c r="AT770" i="6"/>
  <c r="AT771" i="6"/>
  <c r="AV771" i="6" s="1"/>
  <c r="AT772" i="6"/>
  <c r="AV772" i="6" s="1"/>
  <c r="AT773" i="6"/>
  <c r="AT774" i="6"/>
  <c r="AT775" i="6"/>
  <c r="AV775" i="6" s="1"/>
  <c r="AT776" i="6"/>
  <c r="AV776" i="6" s="1"/>
  <c r="AT777" i="6"/>
  <c r="AT778" i="6"/>
  <c r="AT779" i="6"/>
  <c r="AV779" i="6" s="1"/>
  <c r="AT780" i="6"/>
  <c r="AV780" i="6" s="1"/>
  <c r="AT781" i="6"/>
  <c r="AT782" i="6"/>
  <c r="AT783" i="6"/>
  <c r="AT784" i="6"/>
  <c r="AV784" i="6" s="1"/>
  <c r="AT785" i="6"/>
  <c r="AT786" i="6"/>
  <c r="AV786" i="6" s="1"/>
  <c r="AT787" i="6"/>
  <c r="AV787" i="6" s="1"/>
  <c r="AT788" i="6"/>
  <c r="AV788" i="6" s="1"/>
  <c r="AT789" i="6"/>
  <c r="AT790" i="6"/>
  <c r="AT791" i="6"/>
  <c r="AT792" i="6"/>
  <c r="AV792" i="6" s="1"/>
  <c r="AT793" i="6"/>
  <c r="AT794" i="6"/>
  <c r="AV794" i="6" s="1"/>
  <c r="AT795" i="6"/>
  <c r="AV795" i="6" s="1"/>
  <c r="AT796" i="6"/>
  <c r="AV796" i="6" s="1"/>
  <c r="AT797" i="6"/>
  <c r="AV797" i="6" s="1"/>
  <c r="AT798" i="6"/>
  <c r="AV798" i="6" s="1"/>
  <c r="AT799" i="6"/>
  <c r="AV799" i="6" s="1"/>
  <c r="AT800" i="6"/>
  <c r="AV800" i="6" s="1"/>
  <c r="AT801" i="6"/>
  <c r="AV801" i="6" s="1"/>
  <c r="AT802" i="6"/>
  <c r="AV802" i="6" s="1"/>
  <c r="AT803" i="6"/>
  <c r="AV803" i="6" s="1"/>
  <c r="AT804" i="6"/>
  <c r="AV804" i="6" s="1"/>
  <c r="AT805" i="6"/>
  <c r="AT806" i="6"/>
  <c r="AV806" i="6" s="1"/>
  <c r="AT807" i="6"/>
  <c r="AT808" i="6"/>
  <c r="AV808" i="6" s="1"/>
  <c r="AT809" i="6"/>
  <c r="AT810" i="6"/>
  <c r="AV810" i="6" s="1"/>
  <c r="AT811" i="6"/>
  <c r="AT812" i="6"/>
  <c r="AV812" i="6" s="1"/>
  <c r="AT813" i="6"/>
  <c r="AT814" i="6"/>
  <c r="AV814" i="6" s="1"/>
  <c r="AT815" i="6"/>
  <c r="AT816" i="6"/>
  <c r="AV816" i="6" s="1"/>
  <c r="AT817" i="6"/>
  <c r="AV817" i="6" s="1"/>
  <c r="AT818" i="6"/>
  <c r="AV818" i="6" s="1"/>
  <c r="AT819" i="6"/>
  <c r="AV819" i="6" s="1"/>
  <c r="AT820" i="6"/>
  <c r="AV820" i="6" s="1"/>
  <c r="AT821" i="6"/>
  <c r="AT822" i="6"/>
  <c r="AV822" i="6" s="1"/>
  <c r="AT823" i="6"/>
  <c r="AV823" i="6" s="1"/>
  <c r="AT824" i="6"/>
  <c r="AV824" i="6" s="1"/>
  <c r="AT825" i="6"/>
  <c r="AV825" i="6" s="1"/>
  <c r="AT826" i="6"/>
  <c r="AV826" i="6" s="1"/>
  <c r="AT827" i="6"/>
  <c r="AT828" i="6"/>
  <c r="AV828" i="6" s="1"/>
  <c r="AT829" i="6"/>
  <c r="AV829" i="6" s="1"/>
  <c r="AT830" i="6"/>
  <c r="AV830" i="6" s="1"/>
  <c r="AT831" i="6"/>
  <c r="AV831" i="6" s="1"/>
  <c r="AT832" i="6"/>
  <c r="AV832" i="6" s="1"/>
  <c r="AT833" i="6"/>
  <c r="AV833" i="6" s="1"/>
  <c r="AT834" i="6"/>
  <c r="AV834" i="6" s="1"/>
  <c r="AT835" i="6"/>
  <c r="AT836" i="6"/>
  <c r="AV836" i="6" s="1"/>
  <c r="AT837" i="6"/>
  <c r="AV837" i="6" s="1"/>
  <c r="AT838" i="6"/>
  <c r="AV838" i="6" s="1"/>
  <c r="AT839" i="6"/>
  <c r="AT840" i="6"/>
  <c r="AV840" i="6" s="1"/>
  <c r="AT841" i="6"/>
  <c r="AV841" i="6" s="1"/>
  <c r="AT842" i="6"/>
  <c r="AU842" i="6" s="1"/>
  <c r="AT843" i="6"/>
  <c r="AT844" i="6"/>
  <c r="AV844" i="6" s="1"/>
  <c r="AT845" i="6"/>
  <c r="AT846" i="6"/>
  <c r="AU846" i="6" s="1"/>
  <c r="AT847" i="6"/>
  <c r="AT848" i="6"/>
  <c r="AV848" i="6" s="1"/>
  <c r="AT849" i="6"/>
  <c r="AT850" i="6"/>
  <c r="AU850" i="6" s="1"/>
  <c r="AT851" i="6"/>
  <c r="AT852" i="6"/>
  <c r="AV852" i="6" s="1"/>
  <c r="AT853" i="6"/>
  <c r="AT854" i="6"/>
  <c r="AU854" i="6" s="1"/>
  <c r="AT855" i="6"/>
  <c r="AT856" i="6"/>
  <c r="AT857" i="6"/>
  <c r="AT858" i="6"/>
  <c r="AT859" i="6"/>
  <c r="AT860" i="6"/>
  <c r="AT861" i="6"/>
  <c r="AT862" i="6"/>
  <c r="AT863" i="6"/>
  <c r="AT864" i="6"/>
  <c r="AT865" i="6"/>
  <c r="AT866" i="6"/>
  <c r="AT867" i="6"/>
  <c r="AT868" i="6"/>
  <c r="AT869" i="6"/>
  <c r="AT870" i="6"/>
  <c r="AT871" i="6"/>
  <c r="AT872" i="6"/>
  <c r="AT873" i="6"/>
  <c r="AT874" i="6"/>
  <c r="AT875" i="6"/>
  <c r="AT876" i="6"/>
  <c r="AT877" i="6"/>
  <c r="AT878" i="6"/>
  <c r="AT879" i="6"/>
  <c r="AT880" i="6"/>
  <c r="AT881" i="6"/>
  <c r="AT882" i="6"/>
  <c r="AT883" i="6"/>
  <c r="AT884" i="6"/>
  <c r="AT885" i="6"/>
  <c r="AT886" i="6"/>
  <c r="AT887" i="6"/>
  <c r="AT888" i="6"/>
  <c r="AT889" i="6"/>
  <c r="AT890" i="6"/>
  <c r="AT891" i="6"/>
  <c r="AT892" i="6"/>
  <c r="AT893" i="6"/>
  <c r="AT894" i="6"/>
  <c r="AT895" i="6"/>
  <c r="AT896" i="6"/>
  <c r="AT897" i="6"/>
  <c r="AT898" i="6"/>
  <c r="AT899" i="6"/>
  <c r="AT900" i="6"/>
  <c r="AT901" i="6"/>
  <c r="AT902" i="6"/>
  <c r="AT903" i="6"/>
  <c r="AT904" i="6"/>
  <c r="AT905" i="6"/>
  <c r="AT906" i="6"/>
  <c r="AT907" i="6"/>
  <c r="AT908" i="6"/>
  <c r="AT909" i="6"/>
  <c r="AT910" i="6"/>
  <c r="AT911" i="6"/>
  <c r="AT912" i="6"/>
  <c r="AT913" i="6"/>
  <c r="AT914" i="6"/>
  <c r="AT915" i="6"/>
  <c r="AT916" i="6"/>
  <c r="AT917" i="6"/>
  <c r="AT918" i="6"/>
  <c r="AT919" i="6"/>
  <c r="AT920" i="6"/>
  <c r="AT921" i="6"/>
  <c r="AT922" i="6"/>
  <c r="AT923" i="6"/>
  <c r="AT924" i="6"/>
  <c r="AT925" i="6"/>
  <c r="AT926" i="6"/>
  <c r="AT927" i="6"/>
  <c r="AT928" i="6"/>
  <c r="AT929" i="6"/>
  <c r="AT930" i="6"/>
  <c r="AT931" i="6"/>
  <c r="AT932" i="6"/>
  <c r="AT933" i="6"/>
  <c r="AT934" i="6"/>
  <c r="AT935" i="6"/>
  <c r="AT936" i="6"/>
  <c r="AT937" i="6"/>
  <c r="AT938" i="6"/>
  <c r="AT939" i="6"/>
  <c r="AT940" i="6"/>
  <c r="AT941" i="6"/>
  <c r="AT942" i="6"/>
  <c r="AT943" i="6"/>
  <c r="AT944" i="6"/>
  <c r="AT945" i="6"/>
  <c r="AT946" i="6"/>
  <c r="AT947" i="6"/>
  <c r="AT948" i="6"/>
  <c r="AT949" i="6"/>
  <c r="AT950" i="6"/>
  <c r="AT951" i="6"/>
  <c r="AT952" i="6"/>
  <c r="AT953" i="6"/>
  <c r="AT954" i="6"/>
  <c r="AT955" i="6"/>
  <c r="AT956" i="6"/>
  <c r="AT957" i="6"/>
  <c r="AT958" i="6"/>
  <c r="AT959" i="6"/>
  <c r="AT960" i="6"/>
  <c r="AT961" i="6"/>
  <c r="AT962" i="6"/>
  <c r="AT963" i="6"/>
  <c r="AT964" i="6"/>
  <c r="AT965" i="6"/>
  <c r="AT966" i="6"/>
  <c r="AT967" i="6"/>
  <c r="AT968" i="6"/>
  <c r="AT969" i="6"/>
  <c r="AT970" i="6"/>
  <c r="AT971" i="6"/>
  <c r="AT972" i="6"/>
  <c r="AT973" i="6"/>
  <c r="AT974" i="6"/>
  <c r="AT975" i="6"/>
  <c r="AT976" i="6"/>
  <c r="AT977" i="6"/>
  <c r="AT978" i="6"/>
  <c r="AT979" i="6"/>
  <c r="AT980" i="6"/>
  <c r="AT981" i="6"/>
  <c r="AT982" i="6"/>
  <c r="AT983" i="6"/>
  <c r="AT984" i="6"/>
  <c r="AT985" i="6"/>
  <c r="AT986" i="6"/>
  <c r="AT987" i="6"/>
  <c r="AT988" i="6"/>
  <c r="AT989" i="6"/>
  <c r="AT990" i="6"/>
  <c r="AT991" i="6"/>
  <c r="AT992" i="6"/>
  <c r="AT993" i="6"/>
  <c r="AT994" i="6"/>
  <c r="AT995" i="6"/>
  <c r="AT996" i="6"/>
  <c r="AT997" i="6"/>
  <c r="AT998" i="6"/>
  <c r="AT999" i="6"/>
  <c r="AT1000" i="6"/>
  <c r="AT1001" i="6"/>
  <c r="AT1002" i="6"/>
  <c r="AT1003" i="6"/>
  <c r="AT1004" i="6"/>
  <c r="AT1005" i="6"/>
  <c r="AT1006" i="6"/>
  <c r="AT1007" i="6"/>
  <c r="AT1008" i="6"/>
  <c r="AT1009" i="6"/>
  <c r="AT1010" i="6"/>
  <c r="AT1011" i="6"/>
  <c r="AT1012" i="6"/>
  <c r="AT1013" i="6"/>
  <c r="AT1014" i="6"/>
  <c r="AT1015" i="6"/>
  <c r="AT1016" i="6"/>
  <c r="AT1017" i="6"/>
  <c r="AT1018" i="6"/>
  <c r="AT1019" i="6"/>
  <c r="AT1020" i="6"/>
  <c r="AT1021" i="6"/>
  <c r="AT1022" i="6"/>
  <c r="AT1023" i="6"/>
  <c r="AT1024" i="6"/>
  <c r="AT1025" i="6"/>
  <c r="AT1026" i="6"/>
  <c r="AT1027" i="6"/>
  <c r="AT1028" i="6"/>
  <c r="AT1029" i="6"/>
  <c r="AT1030" i="6"/>
  <c r="AT1031" i="6"/>
  <c r="AT1032" i="6"/>
  <c r="AT1033" i="6"/>
  <c r="AT1034" i="6"/>
  <c r="AT1035" i="6"/>
  <c r="AT1036" i="6"/>
  <c r="AT1037" i="6"/>
  <c r="AT1038" i="6"/>
  <c r="AT1039" i="6"/>
  <c r="AT1040" i="6"/>
  <c r="AT1041" i="6"/>
  <c r="AT1042" i="6"/>
  <c r="AT1043" i="6"/>
  <c r="AT1044" i="6"/>
  <c r="AT1045" i="6"/>
  <c r="AT1046" i="6"/>
  <c r="AT1047" i="6"/>
  <c r="AT1048" i="6"/>
  <c r="AT1049" i="6"/>
  <c r="AT1050" i="6"/>
  <c r="AT1051" i="6"/>
  <c r="AT1052" i="6"/>
  <c r="AT1053" i="6"/>
  <c r="AT1054" i="6"/>
  <c r="AT1055" i="6"/>
  <c r="AT1056" i="6"/>
  <c r="AT1057" i="6"/>
  <c r="AT1058" i="6"/>
  <c r="AT1059" i="6"/>
  <c r="AT1060" i="6"/>
  <c r="AT1061" i="6"/>
  <c r="AT1062" i="6"/>
  <c r="AT1063" i="6"/>
  <c r="AT1064" i="6"/>
  <c r="AT1065" i="6"/>
  <c r="AT1066" i="6"/>
  <c r="AT1067" i="6"/>
  <c r="AT1068" i="6"/>
  <c r="AT1069" i="6"/>
  <c r="AT1070" i="6"/>
  <c r="AT1071" i="6"/>
  <c r="AT1072" i="6"/>
  <c r="AT1073" i="6"/>
  <c r="AT1074" i="6"/>
  <c r="AT1075" i="6"/>
  <c r="AT1076" i="6"/>
  <c r="AT1077" i="6"/>
  <c r="AT1078" i="6"/>
  <c r="AT1079" i="6"/>
  <c r="AT1080" i="6"/>
  <c r="AT1081" i="6"/>
  <c r="AT1082" i="6"/>
  <c r="AT1083" i="6"/>
  <c r="AT1084" i="6"/>
  <c r="AT1085" i="6"/>
  <c r="AT1086" i="6"/>
  <c r="AT1087" i="6"/>
  <c r="AT1088" i="6"/>
  <c r="AT1089" i="6"/>
  <c r="AT1090" i="6"/>
  <c r="AT1091" i="6"/>
  <c r="AT1092" i="6"/>
  <c r="AT1093" i="6"/>
  <c r="AT1094" i="6"/>
  <c r="AT1095" i="6"/>
  <c r="AT1096" i="6"/>
  <c r="AT1097" i="6"/>
  <c r="AT1098" i="6"/>
  <c r="AT1099" i="6"/>
  <c r="AT1100" i="6"/>
  <c r="AT1101" i="6"/>
  <c r="AT1102" i="6"/>
  <c r="AT1103" i="6"/>
  <c r="AT1104" i="6"/>
  <c r="AT1105" i="6"/>
  <c r="AT1106" i="6"/>
  <c r="AT1107" i="6"/>
  <c r="AT1108" i="6"/>
  <c r="AT1109" i="6"/>
  <c r="AT1110" i="6"/>
  <c r="AT1111" i="6"/>
  <c r="AT1112" i="6"/>
  <c r="AT1113" i="6"/>
  <c r="AT1114" i="6"/>
  <c r="AT1115" i="6"/>
  <c r="AT1116" i="6"/>
  <c r="AT1117" i="6"/>
  <c r="AT1118" i="6"/>
  <c r="AT1119" i="6"/>
  <c r="AT1120" i="6"/>
  <c r="AT1121" i="6"/>
  <c r="AT1122" i="6"/>
  <c r="AT1123" i="6"/>
  <c r="AT1124" i="6"/>
  <c r="AT1125" i="6"/>
  <c r="AT1126" i="6"/>
  <c r="AT1127" i="6"/>
  <c r="AT1128" i="6"/>
  <c r="AT1129" i="6"/>
  <c r="AT1130" i="6"/>
  <c r="AT1131" i="6"/>
  <c r="AT1132" i="6"/>
  <c r="AT1133" i="6"/>
  <c r="AT1134" i="6"/>
  <c r="AT1135" i="6"/>
  <c r="AT1136" i="6"/>
  <c r="AT1137" i="6"/>
  <c r="AT1138" i="6"/>
  <c r="AT1139" i="6"/>
  <c r="AT1140" i="6"/>
  <c r="AT1141" i="6"/>
  <c r="AT1142" i="6"/>
  <c r="AT1143" i="6"/>
  <c r="AT1144" i="6"/>
  <c r="AT1145" i="6"/>
  <c r="AT1146" i="6"/>
  <c r="AT1147" i="6"/>
  <c r="AT1148" i="6"/>
  <c r="AT1149" i="6"/>
  <c r="AT1150" i="6"/>
  <c r="AT1151" i="6"/>
  <c r="AT1152" i="6"/>
  <c r="AT1153" i="6"/>
  <c r="AT1154" i="6"/>
  <c r="AT1155" i="6"/>
  <c r="AT1156" i="6"/>
  <c r="AT1157" i="6"/>
  <c r="AT1158" i="6"/>
  <c r="AT1159" i="6"/>
  <c r="AT1160" i="6"/>
  <c r="AT1161" i="6"/>
  <c r="AT1162" i="6"/>
  <c r="AU1162" i="6" s="1"/>
  <c r="AT1163" i="6"/>
  <c r="AT1164" i="6"/>
  <c r="AU1164" i="6" s="1"/>
  <c r="AT1165" i="6"/>
  <c r="AU1165" i="6" s="1"/>
  <c r="AT1166" i="6"/>
  <c r="AU1166" i="6" s="1"/>
  <c r="AT1167" i="6"/>
  <c r="AU1167" i="6" s="1"/>
  <c r="AT1168" i="6"/>
  <c r="AU1168" i="6" s="1"/>
  <c r="AT1169" i="6"/>
  <c r="AU1169" i="6" s="1"/>
  <c r="AT1170" i="6"/>
  <c r="AU1170" i="6" s="1"/>
  <c r="AT1171" i="6"/>
  <c r="AT1172" i="6"/>
  <c r="AU1172" i="6" s="1"/>
  <c r="AT1173" i="6"/>
  <c r="AU1173" i="6" s="1"/>
  <c r="AT1174" i="6"/>
  <c r="AU1174" i="6" s="1"/>
  <c r="AT1175" i="6"/>
  <c r="AU1175" i="6" s="1"/>
  <c r="AT1176" i="6"/>
  <c r="AU1176" i="6" s="1"/>
  <c r="AT1177" i="6"/>
  <c r="AU1177" i="6" s="1"/>
  <c r="AT1178" i="6"/>
  <c r="AU1178" i="6" s="1"/>
  <c r="AT1179" i="6"/>
  <c r="AT1180" i="6"/>
  <c r="AU1180" i="6" s="1"/>
  <c r="AT1181" i="6"/>
  <c r="AU1181" i="6" s="1"/>
  <c r="AT1182" i="6"/>
  <c r="AU1182" i="6" s="1"/>
  <c r="AT1183" i="6"/>
  <c r="AU1183" i="6" s="1"/>
  <c r="AT1184" i="6"/>
  <c r="AU1184" i="6" s="1"/>
  <c r="AT1185" i="6"/>
  <c r="AU1185" i="6" s="1"/>
  <c r="AT1186" i="6"/>
  <c r="AU1186" i="6" s="1"/>
  <c r="AT1187" i="6"/>
  <c r="AT1188" i="6"/>
  <c r="AU1188" i="6" s="1"/>
  <c r="AT1189" i="6"/>
  <c r="AU1189" i="6" s="1"/>
  <c r="AT1190" i="6"/>
  <c r="AU1190" i="6" s="1"/>
  <c r="AT1191" i="6"/>
  <c r="AU1191" i="6" s="1"/>
  <c r="AT1192" i="6"/>
  <c r="AU1192" i="6" s="1"/>
  <c r="AT1193" i="6"/>
  <c r="AU1193" i="6" s="1"/>
  <c r="AT1194" i="6"/>
  <c r="AU1194" i="6" s="1"/>
  <c r="AT1195" i="6"/>
  <c r="AT1196" i="6"/>
  <c r="AU1196" i="6" s="1"/>
  <c r="AT1197" i="6"/>
  <c r="AU1197" i="6" s="1"/>
  <c r="AT1198" i="6"/>
  <c r="AU1198" i="6" s="1"/>
  <c r="AT1199" i="6"/>
  <c r="AU1199" i="6" s="1"/>
  <c r="AT1200" i="6"/>
  <c r="AU1200" i="6" s="1"/>
  <c r="AT1201" i="6"/>
  <c r="AU1201" i="6" s="1"/>
  <c r="AT1202" i="6"/>
  <c r="AU1202" i="6" s="1"/>
  <c r="AT1203" i="6"/>
  <c r="AT1204" i="6"/>
  <c r="AU1204" i="6" s="1"/>
  <c r="AT1205" i="6"/>
  <c r="AU1205" i="6" s="1"/>
  <c r="AT1206" i="6"/>
  <c r="AU1206" i="6" s="1"/>
  <c r="AT1207" i="6"/>
  <c r="AU1207" i="6" s="1"/>
  <c r="AT1208" i="6"/>
  <c r="AU1208" i="6" s="1"/>
  <c r="AT1209" i="6"/>
  <c r="AU1209" i="6" s="1"/>
  <c r="AT1210" i="6"/>
  <c r="AU1210" i="6" s="1"/>
  <c r="AT1211" i="6"/>
  <c r="AT1212" i="6"/>
  <c r="AU1212" i="6" s="1"/>
  <c r="AT1213" i="6"/>
  <c r="AU1213" i="6" s="1"/>
  <c r="AT1214" i="6"/>
  <c r="AU1214" i="6" s="1"/>
  <c r="AT1215" i="6"/>
  <c r="AU1215" i="6" s="1"/>
  <c r="AT1216" i="6"/>
  <c r="AT1217" i="6"/>
  <c r="AU1217" i="6" s="1"/>
  <c r="AT1218" i="6"/>
  <c r="AU1218" i="6" s="1"/>
  <c r="AT1219" i="6"/>
  <c r="AU1219" i="6" s="1"/>
  <c r="AT1220" i="6"/>
  <c r="AT1221" i="6"/>
  <c r="AU1221" i="6" s="1"/>
  <c r="AT1222" i="6"/>
  <c r="AU1222" i="6" s="1"/>
  <c r="AT1223" i="6"/>
  <c r="AU1223" i="6" s="1"/>
  <c r="AT1224" i="6"/>
  <c r="AT1225" i="6"/>
  <c r="AU1225" i="6" s="1"/>
  <c r="AT1226" i="6"/>
  <c r="AU1226" i="6" s="1"/>
  <c r="AT1227" i="6"/>
  <c r="AU1227" i="6" s="1"/>
  <c r="AT1228" i="6"/>
  <c r="AU1228" i="6" s="1"/>
  <c r="AT1229" i="6"/>
  <c r="AU1229" i="6" s="1"/>
  <c r="AT1230" i="6"/>
  <c r="AU1230" i="6" s="1"/>
  <c r="AT1231" i="6"/>
  <c r="AU1231" i="6" s="1"/>
  <c r="AT1232" i="6"/>
  <c r="AT1233" i="6"/>
  <c r="AU1233" i="6" s="1"/>
  <c r="AT1234" i="6"/>
  <c r="AU1234" i="6" s="1"/>
  <c r="AT1235" i="6"/>
  <c r="AU1235" i="6" s="1"/>
  <c r="AT1236" i="6"/>
  <c r="AT1237" i="6"/>
  <c r="AU1237" i="6" s="1"/>
  <c r="AT1238" i="6"/>
  <c r="AU1238" i="6" s="1"/>
  <c r="AT1239" i="6"/>
  <c r="AU1239" i="6" s="1"/>
  <c r="AT1240" i="6"/>
  <c r="AT1241" i="6"/>
  <c r="AU1241" i="6" s="1"/>
  <c r="AT1242" i="6"/>
  <c r="AU1242" i="6" s="1"/>
  <c r="AT1243" i="6"/>
  <c r="AU1243" i="6" s="1"/>
  <c r="AT1244" i="6"/>
  <c r="AU1244" i="6" s="1"/>
  <c r="AT1245" i="6"/>
  <c r="AU1245" i="6" s="1"/>
  <c r="AT1246" i="6"/>
  <c r="AU1246" i="6" s="1"/>
  <c r="AT1247" i="6"/>
  <c r="AU1247" i="6" s="1"/>
  <c r="AT1248" i="6"/>
  <c r="AT1249" i="6"/>
  <c r="AU1249" i="6" s="1"/>
  <c r="AT1250" i="6"/>
  <c r="AU1250" i="6" s="1"/>
  <c r="AT1251" i="6"/>
  <c r="AU1251" i="6" s="1"/>
  <c r="AT1252" i="6"/>
  <c r="AT1253" i="6"/>
  <c r="AU1253" i="6" s="1"/>
  <c r="AT1254" i="6"/>
  <c r="AU1254" i="6" s="1"/>
  <c r="AT1255" i="6"/>
  <c r="AU1255" i="6" s="1"/>
  <c r="AT1256" i="6"/>
  <c r="AT1257" i="6"/>
  <c r="AU1257" i="6" s="1"/>
  <c r="AT1258" i="6"/>
  <c r="AU1258" i="6" s="1"/>
  <c r="AT1259" i="6"/>
  <c r="AU1259" i="6" s="1"/>
  <c r="AT1260" i="6"/>
  <c r="AU1260" i="6" s="1"/>
  <c r="AT1261" i="6"/>
  <c r="AU1261" i="6" s="1"/>
  <c r="AT1262" i="6"/>
  <c r="AU1262" i="6" s="1"/>
  <c r="AT1263" i="6"/>
  <c r="AU1263" i="6" s="1"/>
  <c r="AT1264" i="6"/>
  <c r="AT1265" i="6"/>
  <c r="AU1265" i="6" s="1"/>
  <c r="AT1266" i="6"/>
  <c r="AU1266" i="6" s="1"/>
  <c r="AT1267" i="6"/>
  <c r="AU1267" i="6" s="1"/>
  <c r="AT1268" i="6"/>
  <c r="AT1269" i="6"/>
  <c r="AU1269" i="6" s="1"/>
  <c r="AT1270" i="6"/>
  <c r="AU1270" i="6" s="1"/>
  <c r="AT1271" i="6"/>
  <c r="AU1271" i="6" s="1"/>
  <c r="AT1272" i="6"/>
  <c r="AT1273" i="6"/>
  <c r="AU1273" i="6" s="1"/>
  <c r="AT1274" i="6"/>
  <c r="AU1274" i="6" s="1"/>
  <c r="AT1275" i="6"/>
  <c r="AU1275" i="6" s="1"/>
  <c r="AT1276" i="6"/>
  <c r="AU1276" i="6" s="1"/>
  <c r="AT1277" i="6"/>
  <c r="AU1277" i="6" s="1"/>
  <c r="AT1278" i="6"/>
  <c r="AU1278" i="6" s="1"/>
  <c r="AT1279" i="6"/>
  <c r="AU1279" i="6" s="1"/>
  <c r="AT1280" i="6"/>
  <c r="AT1281" i="6"/>
  <c r="AU1281" i="6" s="1"/>
  <c r="AT1282" i="6"/>
  <c r="AU1282" i="6" s="1"/>
  <c r="AT1283" i="6"/>
  <c r="AU1283" i="6" s="1"/>
  <c r="AT1284" i="6"/>
  <c r="AT1285" i="6"/>
  <c r="AU1285" i="6" s="1"/>
  <c r="AT1286" i="6"/>
  <c r="AU1286" i="6" s="1"/>
  <c r="AT1287" i="6"/>
  <c r="AU1287" i="6" s="1"/>
  <c r="AT1288" i="6"/>
  <c r="AT1289" i="6"/>
  <c r="AU1289" i="6" s="1"/>
  <c r="AT1290" i="6"/>
  <c r="AU1290" i="6" s="1"/>
  <c r="AT1291" i="6"/>
  <c r="AU1291" i="6" s="1"/>
  <c r="AT1292" i="6"/>
  <c r="AU1292" i="6" s="1"/>
  <c r="AT1293" i="6"/>
  <c r="AU1293" i="6" s="1"/>
  <c r="AT1294" i="6"/>
  <c r="AU1294" i="6" s="1"/>
  <c r="AT1295" i="6"/>
  <c r="AU1295" i="6" s="1"/>
  <c r="AT1296" i="6"/>
  <c r="AT1297" i="6"/>
  <c r="AU1297" i="6" s="1"/>
  <c r="AT1298" i="6"/>
  <c r="AU1298" i="6" s="1"/>
  <c r="AT1299" i="6"/>
  <c r="AU1299" i="6" s="1"/>
  <c r="AT1300" i="6"/>
  <c r="AT1301" i="6"/>
  <c r="AU1301" i="6" s="1"/>
  <c r="AT1302" i="6"/>
  <c r="AU1302" i="6" s="1"/>
  <c r="AT1303" i="6"/>
  <c r="AU1303" i="6" s="1"/>
  <c r="AT1304" i="6"/>
  <c r="AT1305" i="6"/>
  <c r="AU1305" i="6" s="1"/>
  <c r="AT1306" i="6"/>
  <c r="AU1306" i="6" s="1"/>
  <c r="AT1307" i="6"/>
  <c r="AU1307" i="6" s="1"/>
  <c r="AT1308" i="6"/>
  <c r="AU1308" i="6" s="1"/>
  <c r="AT1309" i="6"/>
  <c r="AU1309" i="6" s="1"/>
  <c r="AT1310" i="6"/>
  <c r="AU1310" i="6" s="1"/>
  <c r="AT1311" i="6"/>
  <c r="AU1311" i="6" s="1"/>
  <c r="AT1312" i="6"/>
  <c r="AT1313" i="6"/>
  <c r="AT1314" i="6"/>
  <c r="AU1314" i="6" s="1"/>
  <c r="AT1315" i="6"/>
  <c r="AT1316" i="6"/>
  <c r="AT1317" i="6"/>
  <c r="AT1318" i="6"/>
  <c r="AU1318" i="6" s="1"/>
  <c r="AT1319" i="6"/>
  <c r="AT1320" i="6"/>
  <c r="AT1321" i="6"/>
  <c r="AT1322" i="6"/>
  <c r="AU1322" i="6" s="1"/>
  <c r="AT1323" i="6"/>
  <c r="AT1324" i="6"/>
  <c r="AU1324" i="6" s="1"/>
  <c r="AT1325" i="6"/>
  <c r="AT1326" i="6"/>
  <c r="AU1326" i="6" s="1"/>
  <c r="AT1327" i="6"/>
  <c r="AT1328" i="6"/>
  <c r="AT1329" i="6"/>
  <c r="AT1330" i="6"/>
  <c r="AU1330" i="6" s="1"/>
  <c r="AT1331" i="6"/>
  <c r="AT1332" i="6"/>
  <c r="AT1333" i="6"/>
  <c r="AT1334" i="6"/>
  <c r="AU1334" i="6" s="1"/>
  <c r="AT1335" i="6"/>
  <c r="AT1336" i="6"/>
  <c r="AT1337" i="6"/>
  <c r="AT1338" i="6"/>
  <c r="AU1338" i="6" s="1"/>
  <c r="AT1339" i="6"/>
  <c r="AT1340" i="6"/>
  <c r="AU1340" i="6" s="1"/>
  <c r="AT1341" i="6"/>
  <c r="AT1342" i="6"/>
  <c r="AU1342" i="6" s="1"/>
  <c r="AT1343" i="6"/>
  <c r="AT1344" i="6"/>
  <c r="AT1345" i="6"/>
  <c r="AT1346" i="6"/>
  <c r="AU1346" i="6" s="1"/>
  <c r="AT1347" i="6"/>
  <c r="AT1348" i="6"/>
  <c r="AT1349" i="6"/>
  <c r="AT1350" i="6"/>
  <c r="AU1350" i="6" s="1"/>
  <c r="AT1351" i="6"/>
  <c r="AT1352" i="6"/>
  <c r="AT1353" i="6"/>
  <c r="AT1354" i="6"/>
  <c r="AU1354" i="6" s="1"/>
  <c r="AT1355" i="6"/>
  <c r="AT1356" i="6"/>
  <c r="AU1356" i="6" s="1"/>
  <c r="AT1357" i="6"/>
  <c r="AT1358" i="6"/>
  <c r="AU1358" i="6" s="1"/>
  <c r="AT1359" i="6"/>
  <c r="AT1360" i="6"/>
  <c r="AT1361" i="6"/>
  <c r="AT1362" i="6"/>
  <c r="AU1362" i="6" s="1"/>
  <c r="AT1363" i="6"/>
  <c r="AT1364" i="6"/>
  <c r="AT1365" i="6"/>
  <c r="AT1366" i="6"/>
  <c r="AU1366" i="6" s="1"/>
  <c r="AT1367" i="6"/>
  <c r="AT1368" i="6"/>
  <c r="AT1369" i="6"/>
  <c r="AT1370" i="6"/>
  <c r="AU1370" i="6" s="1"/>
  <c r="AT1371" i="6"/>
  <c r="AT1372" i="6"/>
  <c r="AU1372" i="6" s="1"/>
  <c r="AT1373" i="6"/>
  <c r="AT1374" i="6"/>
  <c r="AU1374" i="6" s="1"/>
  <c r="AT1375" i="6"/>
  <c r="AT1376" i="6"/>
  <c r="AT1377" i="6"/>
  <c r="AT1378" i="6"/>
  <c r="AU1378" i="6" s="1"/>
  <c r="AT1379" i="6"/>
  <c r="AT1380" i="6"/>
  <c r="AT1381" i="6"/>
  <c r="AT1382" i="6"/>
  <c r="AU1382" i="6" s="1"/>
  <c r="AT1383" i="6"/>
  <c r="AT1384" i="6"/>
  <c r="AT1385" i="6"/>
  <c r="AT1386" i="6"/>
  <c r="AU1386" i="6" s="1"/>
  <c r="AT1387" i="6"/>
  <c r="AT1388" i="6"/>
  <c r="AU1388" i="6" s="1"/>
  <c r="AT1389" i="6"/>
  <c r="AT1390" i="6"/>
  <c r="AU1390" i="6" s="1"/>
  <c r="AT1391" i="6"/>
  <c r="AT1392" i="6"/>
  <c r="AT1393" i="6"/>
  <c r="AT1394" i="6"/>
  <c r="AU1394" i="6" s="1"/>
  <c r="AT1395" i="6"/>
  <c r="AT1396" i="6"/>
  <c r="AT1397" i="6"/>
  <c r="AT1398" i="6"/>
  <c r="AU1398" i="6" s="1"/>
  <c r="AT1399" i="6"/>
  <c r="AT1400" i="6"/>
  <c r="AT1401" i="6"/>
  <c r="AT1402" i="6"/>
  <c r="AU1402" i="6" s="1"/>
  <c r="AT1403" i="6"/>
  <c r="AT1404" i="6"/>
  <c r="AU1404" i="6" s="1"/>
  <c r="AT1405" i="6"/>
  <c r="AT1406" i="6"/>
  <c r="AU1406" i="6" s="1"/>
  <c r="AT1407" i="6"/>
  <c r="AT1408" i="6"/>
  <c r="AT1409" i="6"/>
  <c r="AT1410" i="6"/>
  <c r="AU1410" i="6" s="1"/>
  <c r="AT1411" i="6"/>
  <c r="AT1412" i="6"/>
  <c r="AT1413" i="6"/>
  <c r="AT1414" i="6"/>
  <c r="AU1414" i="6" s="1"/>
  <c r="AT1415" i="6"/>
  <c r="AT1416" i="6"/>
  <c r="AT1417" i="6"/>
  <c r="AT1418" i="6"/>
  <c r="AU1418" i="6" s="1"/>
  <c r="AT1419" i="6"/>
  <c r="AT1420" i="6"/>
  <c r="AU1420" i="6" s="1"/>
  <c r="AT1421" i="6"/>
  <c r="AT1422" i="6"/>
  <c r="AU1422" i="6" s="1"/>
  <c r="AT1423" i="6"/>
  <c r="AT1424" i="6"/>
  <c r="AT1425" i="6"/>
  <c r="AT1426" i="6"/>
  <c r="AU1426" i="6" s="1"/>
  <c r="AT1427" i="6"/>
  <c r="AT1428" i="6"/>
  <c r="AT1429" i="6"/>
  <c r="AT1430" i="6"/>
  <c r="AU1430" i="6" s="1"/>
  <c r="AT1431" i="6"/>
  <c r="AT1432" i="6"/>
  <c r="AT1433" i="6"/>
  <c r="AT1434" i="6"/>
  <c r="AU1434" i="6" s="1"/>
  <c r="AT1435" i="6"/>
  <c r="AT1436" i="6"/>
  <c r="AU1436" i="6" s="1"/>
  <c r="AT1437" i="6"/>
  <c r="AT1438" i="6"/>
  <c r="AU1438" i="6" s="1"/>
  <c r="AT1439" i="6"/>
  <c r="AT1440" i="6"/>
  <c r="AT1441" i="6"/>
  <c r="AT1442" i="6"/>
  <c r="AU1442" i="6" s="1"/>
  <c r="AT1443" i="6"/>
  <c r="AT1444" i="6"/>
  <c r="AT1445" i="6"/>
  <c r="AT1446" i="6"/>
  <c r="AU1446" i="6" s="1"/>
  <c r="AT1447" i="6"/>
  <c r="AT1448" i="6"/>
  <c r="AT1449" i="6"/>
  <c r="AT1450" i="6"/>
  <c r="AU1450" i="6" s="1"/>
  <c r="AT1451" i="6"/>
  <c r="AT1452" i="6"/>
  <c r="AU1452" i="6" s="1"/>
  <c r="AT1453" i="6"/>
  <c r="AT1454" i="6"/>
  <c r="AU1454" i="6" s="1"/>
  <c r="AT1455" i="6"/>
  <c r="AT1456" i="6"/>
  <c r="AT1457" i="6"/>
  <c r="AT1458" i="6"/>
  <c r="AU1458" i="6" s="1"/>
  <c r="AT1459" i="6"/>
  <c r="AT1460" i="6"/>
  <c r="AT1461" i="6"/>
  <c r="AT1462" i="6"/>
  <c r="AU1462" i="6" s="1"/>
  <c r="AT1463" i="6"/>
  <c r="AT1464" i="6"/>
  <c r="AT2" i="6"/>
  <c r="AU2" i="6" s="1"/>
  <c r="AQ37" i="6"/>
  <c r="AQ41" i="6"/>
  <c r="AQ80" i="6"/>
  <c r="AQ406" i="6"/>
  <c r="AQ470" i="6"/>
  <c r="AQ600" i="6"/>
  <c r="AQ628" i="6"/>
  <c r="AQ684" i="6"/>
  <c r="AQ712" i="6"/>
  <c r="AQ714" i="6"/>
  <c r="AQ740" i="6"/>
  <c r="AQ771" i="6"/>
  <c r="AQ794" i="6"/>
  <c r="AQ805" i="6"/>
  <c r="AQ814" i="6"/>
  <c r="AQ825" i="6"/>
  <c r="AQ836" i="6"/>
  <c r="AQ857" i="6"/>
  <c r="AQ858" i="6"/>
  <c r="AQ869" i="6"/>
  <c r="AQ889" i="6"/>
  <c r="AQ900" i="6"/>
  <c r="AQ901" i="6"/>
  <c r="AQ933" i="6"/>
  <c r="AQ942" i="6"/>
  <c r="AQ944" i="6"/>
  <c r="AQ953" i="6"/>
  <c r="AQ964" i="6"/>
  <c r="AQ986" i="6"/>
  <c r="AQ997" i="6"/>
  <c r="AQ1006" i="6"/>
  <c r="AQ1008" i="6"/>
  <c r="AQ1017" i="6"/>
  <c r="AQ1028" i="6"/>
  <c r="AQ1029" i="6"/>
  <c r="AQ1049" i="6"/>
  <c r="AQ1050" i="6"/>
  <c r="AQ1061" i="6"/>
  <c r="AQ1070" i="6"/>
  <c r="AQ1072" i="6"/>
  <c r="AQ1081" i="6"/>
  <c r="AQ1092" i="6"/>
  <c r="AQ1093" i="6"/>
  <c r="AQ1113" i="6"/>
  <c r="AQ1114" i="6"/>
  <c r="AQ1125" i="6"/>
  <c r="AQ1136" i="6"/>
  <c r="AQ1145" i="6"/>
  <c r="AQ1156" i="6"/>
  <c r="AQ1157" i="6"/>
  <c r="AQ1177" i="6"/>
  <c r="AQ1178" i="6"/>
  <c r="AQ1189" i="6"/>
  <c r="AQ1200" i="6"/>
  <c r="AQ1220" i="6"/>
  <c r="AQ1221" i="6"/>
  <c r="AQ1241" i="6"/>
  <c r="AQ1264" i="6"/>
  <c r="AQ1284" i="6"/>
  <c r="AQ1285" i="6"/>
  <c r="AQ1305" i="6"/>
  <c r="AQ1326" i="6"/>
  <c r="AQ1328" i="6"/>
  <c r="AQ1348" i="6"/>
  <c r="AQ1349" i="6"/>
  <c r="AQ1369" i="6"/>
  <c r="AQ1392" i="6"/>
  <c r="AQ1412" i="6"/>
  <c r="AQ1413" i="6"/>
  <c r="AQ1433" i="6"/>
  <c r="AQ1456" i="6"/>
  <c r="F1521" i="32" l="1"/>
  <c r="AU755" i="6"/>
  <c r="AU801" i="6"/>
  <c r="AV1260" i="6"/>
  <c r="AW1260" i="6" s="1"/>
  <c r="AU766" i="6"/>
  <c r="AV1183" i="6"/>
  <c r="AW1183" i="6" s="1"/>
  <c r="AV1356" i="6"/>
  <c r="AW1356" i="6" s="1"/>
  <c r="AV1207" i="6"/>
  <c r="AW1207" i="6" s="1"/>
  <c r="AV1173" i="6"/>
  <c r="AW1173" i="6" s="1"/>
  <c r="AV1228" i="6"/>
  <c r="AW1228" i="6" s="1"/>
  <c r="AU844" i="6"/>
  <c r="AU841" i="6"/>
  <c r="AU189" i="6"/>
  <c r="AV1436" i="6"/>
  <c r="AW1436" i="6" s="1"/>
  <c r="AV1346" i="6"/>
  <c r="AW1346" i="6" s="1"/>
  <c r="AV1191" i="6"/>
  <c r="AW1191" i="6" s="1"/>
  <c r="AV1177" i="6"/>
  <c r="AW1177" i="6" s="1"/>
  <c r="AV1167" i="6"/>
  <c r="AW1167" i="6" s="1"/>
  <c r="AU823" i="6"/>
  <c r="AU695" i="6"/>
  <c r="AU537" i="6"/>
  <c r="AU374" i="6"/>
  <c r="AU371" i="6"/>
  <c r="AU364" i="6"/>
  <c r="AU361" i="6"/>
  <c r="AU212" i="6"/>
  <c r="AU201" i="6"/>
  <c r="AU163" i="6"/>
  <c r="AV1298" i="6"/>
  <c r="AW1298" i="6" s="1"/>
  <c r="AV854" i="6"/>
  <c r="AW854" i="6" s="1"/>
  <c r="AU690" i="6"/>
  <c r="AU683" i="6"/>
  <c r="AU652" i="6"/>
  <c r="AU569" i="6"/>
  <c r="AU566" i="6"/>
  <c r="AU348" i="6"/>
  <c r="AV345" i="6"/>
  <c r="AW345" i="6" s="1"/>
  <c r="AV1213" i="6"/>
  <c r="AW1213" i="6" s="1"/>
  <c r="AV1169" i="6"/>
  <c r="AW1169" i="6" s="1"/>
  <c r="AU848" i="6"/>
  <c r="AU817" i="6"/>
  <c r="AU730" i="6"/>
  <c r="AU723" i="6"/>
  <c r="AU627" i="6"/>
  <c r="AU624" i="6"/>
  <c r="AU577" i="6"/>
  <c r="AU195" i="6"/>
  <c r="AV1402" i="6"/>
  <c r="AW1402" i="6" s="1"/>
  <c r="AV1420" i="6"/>
  <c r="AW1420" i="6" s="1"/>
  <c r="AV1378" i="6"/>
  <c r="AW1378" i="6" s="1"/>
  <c r="AV1338" i="6"/>
  <c r="AW1338" i="6" s="1"/>
  <c r="AV1308" i="6"/>
  <c r="AW1308" i="6" s="1"/>
  <c r="AV1290" i="6"/>
  <c r="AW1290" i="6" s="1"/>
  <c r="AV1218" i="6"/>
  <c r="AW1218" i="6" s="1"/>
  <c r="AV1201" i="6"/>
  <c r="AW1201" i="6" s="1"/>
  <c r="AU829" i="6"/>
  <c r="AU747" i="6"/>
  <c r="AU646" i="6"/>
  <c r="AU635" i="6"/>
  <c r="AU632" i="6"/>
  <c r="AU369" i="6"/>
  <c r="AU366" i="6"/>
  <c r="AU183" i="6"/>
  <c r="AV1370" i="6"/>
  <c r="AW1370" i="6" s="1"/>
  <c r="AV1322" i="6"/>
  <c r="AW1322" i="6" s="1"/>
  <c r="AV1274" i="6"/>
  <c r="AW1274" i="6" s="1"/>
  <c r="AV1197" i="6"/>
  <c r="AW1197" i="6" s="1"/>
  <c r="AQ1338" i="6"/>
  <c r="AQ1210" i="6"/>
  <c r="AQ998" i="6"/>
  <c r="AQ870" i="6"/>
  <c r="AQ742" i="6"/>
  <c r="AQ614" i="6"/>
  <c r="AQ486" i="6"/>
  <c r="AQ358" i="6"/>
  <c r="AQ230" i="6"/>
  <c r="AQ102" i="6"/>
  <c r="AV1388" i="6"/>
  <c r="AW1388" i="6" s="1"/>
  <c r="AV1354" i="6"/>
  <c r="AW1354" i="6" s="1"/>
  <c r="AV1340" i="6"/>
  <c r="AW1340" i="6" s="1"/>
  <c r="AV1306" i="6"/>
  <c r="AW1306" i="6" s="1"/>
  <c r="AV1292" i="6"/>
  <c r="AW1292" i="6" s="1"/>
  <c r="AV1258" i="6"/>
  <c r="AW1258" i="6" s="1"/>
  <c r="AQ1434" i="6"/>
  <c r="AQ1306" i="6"/>
  <c r="AQ1094" i="6"/>
  <c r="AQ966" i="6"/>
  <c r="AQ838" i="6"/>
  <c r="AQ710" i="6"/>
  <c r="AQ582" i="6"/>
  <c r="AQ454" i="6"/>
  <c r="AQ326" i="6"/>
  <c r="AQ198" i="6"/>
  <c r="AQ70" i="6"/>
  <c r="AS1070" i="6"/>
  <c r="AS858" i="6"/>
  <c r="AQ1402" i="6"/>
  <c r="AQ1274" i="6"/>
  <c r="AQ1062" i="6"/>
  <c r="AQ934" i="6"/>
  <c r="AQ806" i="6"/>
  <c r="AQ678" i="6"/>
  <c r="AQ550" i="6"/>
  <c r="AQ422" i="6"/>
  <c r="AQ294" i="6"/>
  <c r="AQ166" i="6"/>
  <c r="AQ38" i="6"/>
  <c r="AV2" i="6"/>
  <c r="AW2" i="6" s="1"/>
  <c r="AS1157" i="6"/>
  <c r="AV1452" i="6"/>
  <c r="AW1452" i="6" s="1"/>
  <c r="AV1434" i="6"/>
  <c r="AW1434" i="6" s="1"/>
  <c r="AV1404" i="6"/>
  <c r="AW1404" i="6" s="1"/>
  <c r="AV1372" i="6"/>
  <c r="AW1372" i="6" s="1"/>
  <c r="AV1362" i="6"/>
  <c r="AW1362" i="6" s="1"/>
  <c r="AV1324" i="6"/>
  <c r="AW1324" i="6" s="1"/>
  <c r="AV1314" i="6"/>
  <c r="AW1314" i="6" s="1"/>
  <c r="AV1276" i="6"/>
  <c r="AW1276" i="6" s="1"/>
  <c r="AV1266" i="6"/>
  <c r="AW1266" i="6" s="1"/>
  <c r="AQ1370" i="6"/>
  <c r="AQ1242" i="6"/>
  <c r="AQ1030" i="6"/>
  <c r="AQ902" i="6"/>
  <c r="AQ774" i="6"/>
  <c r="AQ646" i="6"/>
  <c r="AQ518" i="6"/>
  <c r="AQ390" i="6"/>
  <c r="AQ262" i="6"/>
  <c r="AQ134" i="6"/>
  <c r="AQ6" i="6"/>
  <c r="AS1114" i="6"/>
  <c r="AS714" i="6"/>
  <c r="AV1250" i="6"/>
  <c r="AW1250" i="6" s="1"/>
  <c r="AV1209" i="6"/>
  <c r="AW1209" i="6" s="1"/>
  <c r="AV1185" i="6"/>
  <c r="AW1185" i="6" s="1"/>
  <c r="AV1165" i="6"/>
  <c r="AW1165" i="6" s="1"/>
  <c r="AU799" i="6"/>
  <c r="AU771" i="6"/>
  <c r="AU759" i="6"/>
  <c r="AU682" i="6"/>
  <c r="AU564" i="6"/>
  <c r="AU561" i="6"/>
  <c r="AU539" i="6"/>
  <c r="AU533" i="6"/>
  <c r="AU526" i="6"/>
  <c r="AU208" i="6"/>
  <c r="AU197" i="6"/>
  <c r="AU175" i="6"/>
  <c r="AN948" i="6"/>
  <c r="AM948" i="6"/>
  <c r="AN944" i="6"/>
  <c r="AM944" i="6"/>
  <c r="AN940" i="6"/>
  <c r="AM940" i="6"/>
  <c r="AN936" i="6"/>
  <c r="AM936" i="6"/>
  <c r="AN932" i="6"/>
  <c r="AM932" i="6"/>
  <c r="AN928" i="6"/>
  <c r="AM928" i="6"/>
  <c r="AN924" i="6"/>
  <c r="AM924" i="6"/>
  <c r="AN920" i="6"/>
  <c r="AM920" i="6"/>
  <c r="AN916" i="6"/>
  <c r="AM916" i="6"/>
  <c r="AN912" i="6"/>
  <c r="AM912" i="6"/>
  <c r="AN908" i="6"/>
  <c r="AM908" i="6"/>
  <c r="AN904" i="6"/>
  <c r="AM904" i="6"/>
  <c r="AN900" i="6"/>
  <c r="AM900" i="6"/>
  <c r="AN896" i="6"/>
  <c r="AM896" i="6"/>
  <c r="AN892" i="6"/>
  <c r="AM892" i="6"/>
  <c r="AN888" i="6"/>
  <c r="AM888" i="6"/>
  <c r="AN884" i="6"/>
  <c r="AM884" i="6"/>
  <c r="AN880" i="6"/>
  <c r="AM880" i="6"/>
  <c r="AN876" i="6"/>
  <c r="AM876" i="6"/>
  <c r="AN872" i="6"/>
  <c r="AM872" i="6"/>
  <c r="AN868" i="6"/>
  <c r="AM868" i="6"/>
  <c r="AN864" i="6"/>
  <c r="AM864" i="6"/>
  <c r="AN860" i="6"/>
  <c r="AM860" i="6"/>
  <c r="AN856" i="6"/>
  <c r="AM856" i="6"/>
  <c r="AN852" i="6"/>
  <c r="AM852" i="6"/>
  <c r="AN848" i="6"/>
  <c r="AM848" i="6"/>
  <c r="AN844" i="6"/>
  <c r="AM844" i="6"/>
  <c r="AN840" i="6"/>
  <c r="AM840" i="6"/>
  <c r="AN836" i="6"/>
  <c r="AM836" i="6"/>
  <c r="AN832" i="6"/>
  <c r="AM832" i="6"/>
  <c r="AN828" i="6"/>
  <c r="AM828" i="6"/>
  <c r="AN824" i="6"/>
  <c r="AM824" i="6"/>
  <c r="AN820" i="6"/>
  <c r="AM820" i="6"/>
  <c r="AN816" i="6"/>
  <c r="AM816" i="6"/>
  <c r="AN812" i="6"/>
  <c r="AM812" i="6"/>
  <c r="AN808" i="6"/>
  <c r="AM808" i="6"/>
  <c r="AN804" i="6"/>
  <c r="AM804" i="6"/>
  <c r="AN800" i="6"/>
  <c r="AM800" i="6"/>
  <c r="AN796" i="6"/>
  <c r="AM796" i="6"/>
  <c r="AN792" i="6"/>
  <c r="AM792" i="6"/>
  <c r="AN788" i="6"/>
  <c r="AM788" i="6"/>
  <c r="AN784" i="6"/>
  <c r="AM784" i="6"/>
  <c r="AN780" i="6"/>
  <c r="AM780" i="6"/>
  <c r="AN776" i="6"/>
  <c r="AM776" i="6"/>
  <c r="AN772" i="6"/>
  <c r="AM772" i="6"/>
  <c r="AN768" i="6"/>
  <c r="AM768" i="6"/>
  <c r="AN764" i="6"/>
  <c r="AM764" i="6"/>
  <c r="AN760" i="6"/>
  <c r="AM760" i="6"/>
  <c r="AN756" i="6"/>
  <c r="AM756" i="6"/>
  <c r="AN752" i="6"/>
  <c r="AM752" i="6"/>
  <c r="AN748" i="6"/>
  <c r="AM748" i="6"/>
  <c r="AN744" i="6"/>
  <c r="AM744" i="6"/>
  <c r="AN740" i="6"/>
  <c r="AM740" i="6"/>
  <c r="AN736" i="6"/>
  <c r="AM736" i="6"/>
  <c r="AN732" i="6"/>
  <c r="AM732" i="6"/>
  <c r="AN728" i="6"/>
  <c r="AM728" i="6"/>
  <c r="AN724" i="6"/>
  <c r="AM724" i="6"/>
  <c r="AN720" i="6"/>
  <c r="AM720" i="6"/>
  <c r="AN716" i="6"/>
  <c r="AM716" i="6"/>
  <c r="AN712" i="6"/>
  <c r="AM712" i="6"/>
  <c r="AN708" i="6"/>
  <c r="AM708" i="6"/>
  <c r="AN704" i="6"/>
  <c r="AM704" i="6"/>
  <c r="AN700" i="6"/>
  <c r="AM700" i="6"/>
  <c r="AN696" i="6"/>
  <c r="AM696" i="6"/>
  <c r="AN692" i="6"/>
  <c r="AM692" i="6"/>
  <c r="AN688" i="6"/>
  <c r="AM688" i="6"/>
  <c r="AN684" i="6"/>
  <c r="AM684" i="6"/>
  <c r="AN680" i="6"/>
  <c r="AM680" i="6"/>
  <c r="AN676" i="6"/>
  <c r="AM676" i="6"/>
  <c r="AN672" i="6"/>
  <c r="AM672" i="6"/>
  <c r="AN668" i="6"/>
  <c r="AM668" i="6"/>
  <c r="AN664" i="6"/>
  <c r="AM664" i="6"/>
  <c r="AN660" i="6"/>
  <c r="AM660" i="6"/>
  <c r="AN656" i="6"/>
  <c r="AM656" i="6"/>
  <c r="AN652" i="6"/>
  <c r="AM652" i="6"/>
  <c r="AN648" i="6"/>
  <c r="AM648" i="6"/>
  <c r="AN644" i="6"/>
  <c r="AM644" i="6"/>
  <c r="AN640" i="6"/>
  <c r="AM640" i="6"/>
  <c r="AN636" i="6"/>
  <c r="AM636" i="6"/>
  <c r="AN632" i="6"/>
  <c r="AM632" i="6"/>
  <c r="AN628" i="6"/>
  <c r="AM628" i="6"/>
  <c r="AN624" i="6"/>
  <c r="AM624" i="6"/>
  <c r="AN620" i="6"/>
  <c r="AM620" i="6"/>
  <c r="AN616" i="6"/>
  <c r="AM616" i="6"/>
  <c r="AN612" i="6"/>
  <c r="AM612" i="6"/>
  <c r="AN608" i="6"/>
  <c r="AM608" i="6"/>
  <c r="AN604" i="6"/>
  <c r="AM604" i="6"/>
  <c r="AN600" i="6"/>
  <c r="AM600" i="6"/>
  <c r="AN596" i="6"/>
  <c r="AM596" i="6"/>
  <c r="AN592" i="6"/>
  <c r="AM592" i="6"/>
  <c r="AN588" i="6"/>
  <c r="AM588" i="6"/>
  <c r="AN584" i="6"/>
  <c r="AM584" i="6"/>
  <c r="AN580" i="6"/>
  <c r="AM580" i="6"/>
  <c r="AN576" i="6"/>
  <c r="AM576" i="6"/>
  <c r="AN572" i="6"/>
  <c r="AM572" i="6"/>
  <c r="AN568" i="6"/>
  <c r="AM568" i="6"/>
  <c r="AN564" i="6"/>
  <c r="AM564" i="6"/>
  <c r="AN560" i="6"/>
  <c r="AM560" i="6"/>
  <c r="AN556" i="6"/>
  <c r="AM556" i="6"/>
  <c r="AN552" i="6"/>
  <c r="AM552" i="6"/>
  <c r="AN548" i="6"/>
  <c r="AM548" i="6"/>
  <c r="AN544" i="6"/>
  <c r="AM544" i="6"/>
  <c r="AN540" i="6"/>
  <c r="AM540" i="6"/>
  <c r="AN536" i="6"/>
  <c r="AM536" i="6"/>
  <c r="AN532" i="6"/>
  <c r="AM532" i="6"/>
  <c r="AN528" i="6"/>
  <c r="AM528" i="6"/>
  <c r="AN524" i="6"/>
  <c r="AM524" i="6"/>
  <c r="AN520" i="6"/>
  <c r="AM520" i="6"/>
  <c r="AN516" i="6"/>
  <c r="AM516" i="6"/>
  <c r="AN512" i="6"/>
  <c r="AM512" i="6"/>
  <c r="AN508" i="6"/>
  <c r="AM508" i="6"/>
  <c r="AN504" i="6"/>
  <c r="AM504" i="6"/>
  <c r="AN500" i="6"/>
  <c r="AM500" i="6"/>
  <c r="AN496" i="6"/>
  <c r="AM496" i="6"/>
  <c r="AN492" i="6"/>
  <c r="AM492" i="6"/>
  <c r="AN488" i="6"/>
  <c r="AM488" i="6"/>
  <c r="AN484" i="6"/>
  <c r="AM484" i="6"/>
  <c r="AN480" i="6"/>
  <c r="AM480" i="6"/>
  <c r="AN476" i="6"/>
  <c r="AM476" i="6"/>
  <c r="AN472" i="6"/>
  <c r="AM472" i="6"/>
  <c r="AN468" i="6"/>
  <c r="AM468" i="6"/>
  <c r="AN464" i="6"/>
  <c r="AM464" i="6"/>
  <c r="AN460" i="6"/>
  <c r="AM460" i="6"/>
  <c r="AN456" i="6"/>
  <c r="AM456" i="6"/>
  <c r="AN452" i="6"/>
  <c r="AM452" i="6"/>
  <c r="AN448" i="6"/>
  <c r="AM448" i="6"/>
  <c r="AN444" i="6"/>
  <c r="AM444" i="6"/>
  <c r="AN440" i="6"/>
  <c r="AM440" i="6"/>
  <c r="AN436" i="6"/>
  <c r="AM436" i="6"/>
  <c r="AN432" i="6"/>
  <c r="AM432" i="6"/>
  <c r="AN428" i="6"/>
  <c r="AM428" i="6"/>
  <c r="AN424" i="6"/>
  <c r="AM424" i="6"/>
  <c r="AN420" i="6"/>
  <c r="AM420" i="6"/>
  <c r="AN416" i="6"/>
  <c r="AM416" i="6"/>
  <c r="AN412" i="6"/>
  <c r="AM412" i="6"/>
  <c r="AN408" i="6"/>
  <c r="AM408" i="6"/>
  <c r="AN404" i="6"/>
  <c r="AM404" i="6"/>
  <c r="AN400" i="6"/>
  <c r="AM400" i="6"/>
  <c r="AN396" i="6"/>
  <c r="AM396" i="6"/>
  <c r="AN392" i="6"/>
  <c r="AM392" i="6"/>
  <c r="AN388" i="6"/>
  <c r="AM388" i="6"/>
  <c r="AN384" i="6"/>
  <c r="AM384" i="6"/>
  <c r="AN380" i="6"/>
  <c r="AM380" i="6"/>
  <c r="AN376" i="6"/>
  <c r="AM376" i="6"/>
  <c r="AN372" i="6"/>
  <c r="AM372" i="6"/>
  <c r="AN368" i="6"/>
  <c r="AM368" i="6"/>
  <c r="AN364" i="6"/>
  <c r="AM364" i="6"/>
  <c r="AN360" i="6"/>
  <c r="AM360" i="6"/>
  <c r="AN356" i="6"/>
  <c r="AM356" i="6"/>
  <c r="AN352" i="6"/>
  <c r="AM352" i="6"/>
  <c r="AN348" i="6"/>
  <c r="AM348" i="6"/>
  <c r="AN344" i="6"/>
  <c r="AM344" i="6"/>
  <c r="AN340" i="6"/>
  <c r="AM340" i="6"/>
  <c r="AN336" i="6"/>
  <c r="AM336" i="6"/>
  <c r="AN332" i="6"/>
  <c r="AM332" i="6"/>
  <c r="AN328" i="6"/>
  <c r="AM328" i="6"/>
  <c r="AN324" i="6"/>
  <c r="AM324" i="6"/>
  <c r="AN320" i="6"/>
  <c r="AM320" i="6"/>
  <c r="AN316" i="6"/>
  <c r="AM316" i="6"/>
  <c r="AN312" i="6"/>
  <c r="AM312" i="6"/>
  <c r="AN308" i="6"/>
  <c r="AM308" i="6"/>
  <c r="AN304" i="6"/>
  <c r="AM304" i="6"/>
  <c r="AN300" i="6"/>
  <c r="AM300" i="6"/>
  <c r="AN296" i="6"/>
  <c r="AM296" i="6"/>
  <c r="AN292" i="6"/>
  <c r="AM292" i="6"/>
  <c r="AN288" i="6"/>
  <c r="AM288" i="6"/>
  <c r="AN284" i="6"/>
  <c r="AM284" i="6"/>
  <c r="AN280" i="6"/>
  <c r="AM280" i="6"/>
  <c r="AN276" i="6"/>
  <c r="AM276" i="6"/>
  <c r="AN272" i="6"/>
  <c r="AM272" i="6"/>
  <c r="AN268" i="6"/>
  <c r="AM268" i="6"/>
  <c r="AN264" i="6"/>
  <c r="AM264" i="6"/>
  <c r="AN260" i="6"/>
  <c r="AM260" i="6"/>
  <c r="AN256" i="6"/>
  <c r="AM256" i="6"/>
  <c r="AN252" i="6"/>
  <c r="AM252" i="6"/>
  <c r="AN248" i="6"/>
  <c r="AM248" i="6"/>
  <c r="AN244" i="6"/>
  <c r="AM244" i="6"/>
  <c r="AN240" i="6"/>
  <c r="AM240" i="6"/>
  <c r="AN236" i="6"/>
  <c r="AM236" i="6"/>
  <c r="AN232" i="6"/>
  <c r="AM232" i="6"/>
  <c r="AN228" i="6"/>
  <c r="AM228" i="6"/>
  <c r="AN224" i="6"/>
  <c r="AM224" i="6"/>
  <c r="AN220" i="6"/>
  <c r="AM220" i="6"/>
  <c r="AN216" i="6"/>
  <c r="AM216" i="6"/>
  <c r="AN212" i="6"/>
  <c r="AM212" i="6"/>
  <c r="AN208" i="6"/>
  <c r="AM208" i="6"/>
  <c r="AN204" i="6"/>
  <c r="AM204" i="6"/>
  <c r="AN200" i="6"/>
  <c r="AM200" i="6"/>
  <c r="AN196" i="6"/>
  <c r="AM196" i="6"/>
  <c r="AN192" i="6"/>
  <c r="AM192" i="6"/>
  <c r="AN188" i="6"/>
  <c r="AM188" i="6"/>
  <c r="AN184" i="6"/>
  <c r="AM184" i="6"/>
  <c r="AN180" i="6"/>
  <c r="AM180" i="6"/>
  <c r="AN176" i="6"/>
  <c r="AM176" i="6"/>
  <c r="AN172" i="6"/>
  <c r="AM172" i="6"/>
  <c r="AN168" i="6"/>
  <c r="AM168" i="6"/>
  <c r="AN164" i="6"/>
  <c r="AM164" i="6"/>
  <c r="AN160" i="6"/>
  <c r="AM160" i="6"/>
  <c r="AN156" i="6"/>
  <c r="AM156" i="6"/>
  <c r="AN152" i="6"/>
  <c r="AM152" i="6"/>
  <c r="AN148" i="6"/>
  <c r="AM148" i="6"/>
  <c r="AN144" i="6"/>
  <c r="AM144" i="6"/>
  <c r="AN140" i="6"/>
  <c r="AM140" i="6"/>
  <c r="AN136" i="6"/>
  <c r="AM136" i="6"/>
  <c r="AN132" i="6"/>
  <c r="AM132" i="6"/>
  <c r="AN128" i="6"/>
  <c r="AM128" i="6"/>
  <c r="AN124" i="6"/>
  <c r="AM124" i="6"/>
  <c r="AN120" i="6"/>
  <c r="AM120" i="6"/>
  <c r="AN116" i="6"/>
  <c r="AM116" i="6"/>
  <c r="AN112" i="6"/>
  <c r="AM112" i="6"/>
  <c r="AN108" i="6"/>
  <c r="AM108" i="6"/>
  <c r="AN104" i="6"/>
  <c r="AM104" i="6"/>
  <c r="AN100" i="6"/>
  <c r="AM100" i="6"/>
  <c r="AN96" i="6"/>
  <c r="AM96" i="6"/>
  <c r="AN92" i="6"/>
  <c r="AM92" i="6"/>
  <c r="AN88" i="6"/>
  <c r="AM88" i="6"/>
  <c r="AN84" i="6"/>
  <c r="AM84" i="6"/>
  <c r="AN80" i="6"/>
  <c r="AM80" i="6"/>
  <c r="AN76" i="6"/>
  <c r="AM76" i="6"/>
  <c r="AN72" i="6"/>
  <c r="AM72" i="6"/>
  <c r="AN68" i="6"/>
  <c r="AM68" i="6"/>
  <c r="AN64" i="6"/>
  <c r="AM64" i="6"/>
  <c r="AN60" i="6"/>
  <c r="AM60" i="6"/>
  <c r="AN56" i="6"/>
  <c r="AM56" i="6"/>
  <c r="AN52" i="6"/>
  <c r="AM52" i="6"/>
  <c r="AN48" i="6"/>
  <c r="AM48" i="6"/>
  <c r="AN44" i="6"/>
  <c r="AM44" i="6"/>
  <c r="AN40" i="6"/>
  <c r="AM40" i="6"/>
  <c r="AN36" i="6"/>
  <c r="AM36" i="6"/>
  <c r="AN32" i="6"/>
  <c r="AM32" i="6"/>
  <c r="AN28" i="6"/>
  <c r="AM28" i="6"/>
  <c r="AN24" i="6"/>
  <c r="AM24" i="6"/>
  <c r="AN20" i="6"/>
  <c r="AM20" i="6"/>
  <c r="AN16" i="6"/>
  <c r="AM16" i="6"/>
  <c r="AN12" i="6"/>
  <c r="AM12" i="6"/>
  <c r="AN8" i="6"/>
  <c r="AM8" i="6"/>
  <c r="AN4" i="6"/>
  <c r="AM4" i="6"/>
  <c r="AM1463" i="6"/>
  <c r="AM1459" i="6"/>
  <c r="AM1455" i="6"/>
  <c r="AM1451" i="6"/>
  <c r="AM1447" i="6"/>
  <c r="AM1443" i="6"/>
  <c r="AM1439" i="6"/>
  <c r="AM1435" i="6"/>
  <c r="AM1431" i="6"/>
  <c r="AM1427" i="6"/>
  <c r="AM1423" i="6"/>
  <c r="AM1419" i="6"/>
  <c r="AM1415" i="6"/>
  <c r="AM1411" i="6"/>
  <c r="AM1407" i="6"/>
  <c r="AM1403" i="6"/>
  <c r="AM1399" i="6"/>
  <c r="AM1395" i="6"/>
  <c r="AM1391" i="6"/>
  <c r="AM1387" i="6"/>
  <c r="AM1383" i="6"/>
  <c r="AM1379" i="6"/>
  <c r="AM1375" i="6"/>
  <c r="AM1371" i="6"/>
  <c r="AM1367" i="6"/>
  <c r="AM1363" i="6"/>
  <c r="AM1359" i="6"/>
  <c r="AM1355" i="6"/>
  <c r="AM1351" i="6"/>
  <c r="AM1347" i="6"/>
  <c r="AM1343" i="6"/>
  <c r="AM1339" i="6"/>
  <c r="AM1335" i="6"/>
  <c r="AM1331" i="6"/>
  <c r="AM1327" i="6"/>
  <c r="AM1323" i="6"/>
  <c r="AM1319" i="6"/>
  <c r="AM1315" i="6"/>
  <c r="AM1311" i="6"/>
  <c r="AM1307" i="6"/>
  <c r="AM1303" i="6"/>
  <c r="AM1299" i="6"/>
  <c r="AM1295" i="6"/>
  <c r="AM1291" i="6"/>
  <c r="AM1287" i="6"/>
  <c r="AM1283" i="6"/>
  <c r="AM1279" i="6"/>
  <c r="AM1275" i="6"/>
  <c r="AM1271" i="6"/>
  <c r="AM1267" i="6"/>
  <c r="AM1263" i="6"/>
  <c r="AM1259" i="6"/>
  <c r="AM1255" i="6"/>
  <c r="AM1251" i="6"/>
  <c r="AM1247" i="6"/>
  <c r="AM1243" i="6"/>
  <c r="AM1239" i="6"/>
  <c r="AM1235" i="6"/>
  <c r="AM1231" i="6"/>
  <c r="AM1227" i="6"/>
  <c r="AM1223" i="6"/>
  <c r="AM1219" i="6"/>
  <c r="AM1215" i="6"/>
  <c r="AM1211" i="6"/>
  <c r="AM1207" i="6"/>
  <c r="AM1203" i="6"/>
  <c r="AM1199" i="6"/>
  <c r="AM1195" i="6"/>
  <c r="AM1191" i="6"/>
  <c r="AM1187" i="6"/>
  <c r="AM1183" i="6"/>
  <c r="AM1179" i="6"/>
  <c r="AM1175" i="6"/>
  <c r="AM1171" i="6"/>
  <c r="AM1167" i="6"/>
  <c r="AM1163" i="6"/>
  <c r="AM1159" i="6"/>
  <c r="AM1155" i="6"/>
  <c r="AM1151" i="6"/>
  <c r="AM1147" i="6"/>
  <c r="AM1143" i="6"/>
  <c r="AM1139" i="6"/>
  <c r="AM1135" i="6"/>
  <c r="AM1131" i="6"/>
  <c r="AM1127" i="6"/>
  <c r="AM1123" i="6"/>
  <c r="AM1119" i="6"/>
  <c r="AM1115" i="6"/>
  <c r="AM1111" i="6"/>
  <c r="AM1107" i="6"/>
  <c r="AM1103" i="6"/>
  <c r="AM1099" i="6"/>
  <c r="AM1095" i="6"/>
  <c r="AM1091" i="6"/>
  <c r="AM1087" i="6"/>
  <c r="AM1083" i="6"/>
  <c r="AM1079" i="6"/>
  <c r="AM1075" i="6"/>
  <c r="AM1071" i="6"/>
  <c r="AM1067" i="6"/>
  <c r="AM1063" i="6"/>
  <c r="AM1059" i="6"/>
  <c r="AM1052" i="6"/>
  <c r="AM1044" i="6"/>
  <c r="AM1036" i="6"/>
  <c r="AM1028" i="6"/>
  <c r="AM1020" i="6"/>
  <c r="AM1012" i="6"/>
  <c r="AM1004" i="6"/>
  <c r="AM996" i="6"/>
  <c r="AM988" i="6"/>
  <c r="AM980" i="6"/>
  <c r="AM972" i="6"/>
  <c r="AM964" i="6"/>
  <c r="AM956" i="6"/>
  <c r="AU831" i="6"/>
  <c r="AU825" i="6"/>
  <c r="AU819" i="6"/>
  <c r="AU706" i="6"/>
  <c r="AU699" i="6"/>
  <c r="AU686" i="6"/>
  <c r="AU679" i="6"/>
  <c r="AU650" i="6"/>
  <c r="AU604" i="6"/>
  <c r="AU541" i="6"/>
  <c r="AU359" i="6"/>
  <c r="AU350" i="6"/>
  <c r="AU204" i="6"/>
  <c r="AU199" i="6"/>
  <c r="AU187" i="6"/>
  <c r="AU181" i="6"/>
  <c r="AO1451" i="6"/>
  <c r="AN1055" i="6"/>
  <c r="AM1055" i="6"/>
  <c r="AN1051" i="6"/>
  <c r="AM1051" i="6"/>
  <c r="AN1047" i="6"/>
  <c r="AM1047" i="6"/>
  <c r="AN1043" i="6"/>
  <c r="AM1043" i="6"/>
  <c r="AN1039" i="6"/>
  <c r="AM1039" i="6"/>
  <c r="AN1035" i="6"/>
  <c r="AM1035" i="6"/>
  <c r="AN1031" i="6"/>
  <c r="AM1031" i="6"/>
  <c r="AN1027" i="6"/>
  <c r="AM1027" i="6"/>
  <c r="AN1023" i="6"/>
  <c r="AM1023" i="6"/>
  <c r="AN1019" i="6"/>
  <c r="AM1019" i="6"/>
  <c r="AN1015" i="6"/>
  <c r="AM1015" i="6"/>
  <c r="AN1011" i="6"/>
  <c r="AM1011" i="6"/>
  <c r="AN1007" i="6"/>
  <c r="AM1007" i="6"/>
  <c r="AN1003" i="6"/>
  <c r="AM1003" i="6"/>
  <c r="AN999" i="6"/>
  <c r="AM999" i="6"/>
  <c r="AN995" i="6"/>
  <c r="AM995" i="6"/>
  <c r="AN991" i="6"/>
  <c r="AM991" i="6"/>
  <c r="AN987" i="6"/>
  <c r="AM987" i="6"/>
  <c r="AN983" i="6"/>
  <c r="AM983" i="6"/>
  <c r="AN979" i="6"/>
  <c r="AM979" i="6"/>
  <c r="AN975" i="6"/>
  <c r="AM975" i="6"/>
  <c r="AN971" i="6"/>
  <c r="AM971" i="6"/>
  <c r="AN967" i="6"/>
  <c r="AM967" i="6"/>
  <c r="AN963" i="6"/>
  <c r="AM963" i="6"/>
  <c r="AN959" i="6"/>
  <c r="AM959" i="6"/>
  <c r="AN955" i="6"/>
  <c r="AM955" i="6"/>
  <c r="AN951" i="6"/>
  <c r="AM951" i="6"/>
  <c r="AN947" i="6"/>
  <c r="AM947" i="6"/>
  <c r="AN943" i="6"/>
  <c r="AM943" i="6"/>
  <c r="AN939" i="6"/>
  <c r="AM939" i="6"/>
  <c r="AN935" i="6"/>
  <c r="AM935" i="6"/>
  <c r="AN931" i="6"/>
  <c r="AM931" i="6"/>
  <c r="AN927" i="6"/>
  <c r="AM927" i="6"/>
  <c r="AN923" i="6"/>
  <c r="AM923" i="6"/>
  <c r="AN919" i="6"/>
  <c r="AM919" i="6"/>
  <c r="AN915" i="6"/>
  <c r="AM915" i="6"/>
  <c r="AN911" i="6"/>
  <c r="AM911" i="6"/>
  <c r="AN907" i="6"/>
  <c r="AM907" i="6"/>
  <c r="AN903" i="6"/>
  <c r="AM903" i="6"/>
  <c r="AN899" i="6"/>
  <c r="AM899" i="6"/>
  <c r="AN895" i="6"/>
  <c r="AM895" i="6"/>
  <c r="AN891" i="6"/>
  <c r="AM891" i="6"/>
  <c r="AN887" i="6"/>
  <c r="AM887" i="6"/>
  <c r="AN883" i="6"/>
  <c r="AM883" i="6"/>
  <c r="AN879" i="6"/>
  <c r="AM879" i="6"/>
  <c r="AN875" i="6"/>
  <c r="AM875" i="6"/>
  <c r="AN871" i="6"/>
  <c r="AM871" i="6"/>
  <c r="AN867" i="6"/>
  <c r="AM867" i="6"/>
  <c r="AN863" i="6"/>
  <c r="AM863" i="6"/>
  <c r="AN859" i="6"/>
  <c r="AM859" i="6"/>
  <c r="AN855" i="6"/>
  <c r="AM855" i="6"/>
  <c r="AN851" i="6"/>
  <c r="AM851" i="6"/>
  <c r="AN847" i="6"/>
  <c r="AM847" i="6"/>
  <c r="AN843" i="6"/>
  <c r="AM843" i="6"/>
  <c r="AN839" i="6"/>
  <c r="AM839" i="6"/>
  <c r="AN835" i="6"/>
  <c r="AM835" i="6"/>
  <c r="AN831" i="6"/>
  <c r="AM831" i="6"/>
  <c r="AN827" i="6"/>
  <c r="AM827" i="6"/>
  <c r="AN823" i="6"/>
  <c r="AM823" i="6"/>
  <c r="AN819" i="6"/>
  <c r="AM819" i="6"/>
  <c r="AN815" i="6"/>
  <c r="AM815" i="6"/>
  <c r="AN811" i="6"/>
  <c r="AM811" i="6"/>
  <c r="AN807" i="6"/>
  <c r="AM807" i="6"/>
  <c r="AN803" i="6"/>
  <c r="AM803" i="6"/>
  <c r="AN799" i="6"/>
  <c r="AM799" i="6"/>
  <c r="AN795" i="6"/>
  <c r="AM795" i="6"/>
  <c r="AN791" i="6"/>
  <c r="AM791" i="6"/>
  <c r="AN787" i="6"/>
  <c r="AM787" i="6"/>
  <c r="AN783" i="6"/>
  <c r="AM783" i="6"/>
  <c r="AN779" i="6"/>
  <c r="AM779" i="6"/>
  <c r="AN775" i="6"/>
  <c r="AM775" i="6"/>
  <c r="AN771" i="6"/>
  <c r="AM771" i="6"/>
  <c r="AN767" i="6"/>
  <c r="AM767" i="6"/>
  <c r="AN763" i="6"/>
  <c r="AM763" i="6"/>
  <c r="AN759" i="6"/>
  <c r="AM759" i="6"/>
  <c r="AN755" i="6"/>
  <c r="AM755" i="6"/>
  <c r="AN751" i="6"/>
  <c r="AM751" i="6"/>
  <c r="AN747" i="6"/>
  <c r="AM747" i="6"/>
  <c r="AN743" i="6"/>
  <c r="AM743" i="6"/>
  <c r="AN739" i="6"/>
  <c r="AM739" i="6"/>
  <c r="AN735" i="6"/>
  <c r="AM735" i="6"/>
  <c r="AN731" i="6"/>
  <c r="AM731" i="6"/>
  <c r="AN727" i="6"/>
  <c r="AM727" i="6"/>
  <c r="AN723" i="6"/>
  <c r="AM723" i="6"/>
  <c r="AN719" i="6"/>
  <c r="AM719" i="6"/>
  <c r="AN715" i="6"/>
  <c r="AM715" i="6"/>
  <c r="AN711" i="6"/>
  <c r="AM711" i="6"/>
  <c r="AN707" i="6"/>
  <c r="AM707" i="6"/>
  <c r="AN703" i="6"/>
  <c r="AM703" i="6"/>
  <c r="AN699" i="6"/>
  <c r="AM699" i="6"/>
  <c r="AN695" i="6"/>
  <c r="AM695" i="6"/>
  <c r="AN691" i="6"/>
  <c r="AM691" i="6"/>
  <c r="AN687" i="6"/>
  <c r="AM687" i="6"/>
  <c r="AN683" i="6"/>
  <c r="AM683" i="6"/>
  <c r="AN679" i="6"/>
  <c r="AM679" i="6"/>
  <c r="AN675" i="6"/>
  <c r="AM675" i="6"/>
  <c r="AN671" i="6"/>
  <c r="AM671" i="6"/>
  <c r="AN667" i="6"/>
  <c r="AM667" i="6"/>
  <c r="AN663" i="6"/>
  <c r="AM663" i="6"/>
  <c r="AN659" i="6"/>
  <c r="AM659" i="6"/>
  <c r="AN655" i="6"/>
  <c r="AM655" i="6"/>
  <c r="AN651" i="6"/>
  <c r="AM651" i="6"/>
  <c r="AN647" i="6"/>
  <c r="AM647" i="6"/>
  <c r="AN643" i="6"/>
  <c r="AM643" i="6"/>
  <c r="AN639" i="6"/>
  <c r="AM639" i="6"/>
  <c r="AN635" i="6"/>
  <c r="AM635" i="6"/>
  <c r="AN631" i="6"/>
  <c r="AM631" i="6"/>
  <c r="AN627" i="6"/>
  <c r="AM627" i="6"/>
  <c r="AN623" i="6"/>
  <c r="AM623" i="6"/>
  <c r="AN619" i="6"/>
  <c r="AM619" i="6"/>
  <c r="AN615" i="6"/>
  <c r="AM615" i="6"/>
  <c r="AN611" i="6"/>
  <c r="AM611" i="6"/>
  <c r="AN607" i="6"/>
  <c r="AM607" i="6"/>
  <c r="AN603" i="6"/>
  <c r="AM603" i="6"/>
  <c r="AN599" i="6"/>
  <c r="AM599" i="6"/>
  <c r="AN595" i="6"/>
  <c r="AM595" i="6"/>
  <c r="AN591" i="6"/>
  <c r="AM591" i="6"/>
  <c r="AN587" i="6"/>
  <c r="AM587" i="6"/>
  <c r="AN583" i="6"/>
  <c r="AM583" i="6"/>
  <c r="AN579" i="6"/>
  <c r="AM579" i="6"/>
  <c r="AN575" i="6"/>
  <c r="AM575" i="6"/>
  <c r="AN571" i="6"/>
  <c r="AM571" i="6"/>
  <c r="AN567" i="6"/>
  <c r="AM567" i="6"/>
  <c r="AN563" i="6"/>
  <c r="AM563" i="6"/>
  <c r="AN559" i="6"/>
  <c r="AM559" i="6"/>
  <c r="AN555" i="6"/>
  <c r="AM555" i="6"/>
  <c r="AN551" i="6"/>
  <c r="AM551" i="6"/>
  <c r="AN547" i="6"/>
  <c r="AM547" i="6"/>
  <c r="AN543" i="6"/>
  <c r="AM543" i="6"/>
  <c r="AN539" i="6"/>
  <c r="AM539" i="6"/>
  <c r="AN535" i="6"/>
  <c r="AM535" i="6"/>
  <c r="AN531" i="6"/>
  <c r="AM531" i="6"/>
  <c r="AN527" i="6"/>
  <c r="AM527" i="6"/>
  <c r="AN523" i="6"/>
  <c r="AM523" i="6"/>
  <c r="AN519" i="6"/>
  <c r="AM519" i="6"/>
  <c r="AN515" i="6"/>
  <c r="AM515" i="6"/>
  <c r="AN511" i="6"/>
  <c r="AM511" i="6"/>
  <c r="AN507" i="6"/>
  <c r="AM507" i="6"/>
  <c r="AN503" i="6"/>
  <c r="AM503" i="6"/>
  <c r="AN499" i="6"/>
  <c r="AM499" i="6"/>
  <c r="AN495" i="6"/>
  <c r="AM495" i="6"/>
  <c r="AN491" i="6"/>
  <c r="AM491" i="6"/>
  <c r="AN487" i="6"/>
  <c r="AM487" i="6"/>
  <c r="AN483" i="6"/>
  <c r="AM483" i="6"/>
  <c r="AN479" i="6"/>
  <c r="AM479" i="6"/>
  <c r="AN475" i="6"/>
  <c r="AM475" i="6"/>
  <c r="AN471" i="6"/>
  <c r="AM471" i="6"/>
  <c r="AN467" i="6"/>
  <c r="AM467" i="6"/>
  <c r="AN463" i="6"/>
  <c r="AM463" i="6"/>
  <c r="AN459" i="6"/>
  <c r="AM459" i="6"/>
  <c r="AN455" i="6"/>
  <c r="AM455" i="6"/>
  <c r="AN451" i="6"/>
  <c r="AM451" i="6"/>
  <c r="AN447" i="6"/>
  <c r="AM447" i="6"/>
  <c r="AN443" i="6"/>
  <c r="AM443" i="6"/>
  <c r="AN439" i="6"/>
  <c r="AM439" i="6"/>
  <c r="AN435" i="6"/>
  <c r="AM435" i="6"/>
  <c r="AN431" i="6"/>
  <c r="AM431" i="6"/>
  <c r="AN427" i="6"/>
  <c r="AM427" i="6"/>
  <c r="AN423" i="6"/>
  <c r="AM423" i="6"/>
  <c r="AN419" i="6"/>
  <c r="AM419" i="6"/>
  <c r="AN415" i="6"/>
  <c r="AM415" i="6"/>
  <c r="AN411" i="6"/>
  <c r="AM411" i="6"/>
  <c r="AN407" i="6"/>
  <c r="AM407" i="6"/>
  <c r="AN403" i="6"/>
  <c r="AM403" i="6"/>
  <c r="AN399" i="6"/>
  <c r="AM399" i="6"/>
  <c r="AN395" i="6"/>
  <c r="AM395" i="6"/>
  <c r="AN391" i="6"/>
  <c r="AM391" i="6"/>
  <c r="AN387" i="6"/>
  <c r="AM387" i="6"/>
  <c r="AN383" i="6"/>
  <c r="AM383" i="6"/>
  <c r="AN379" i="6"/>
  <c r="AM379" i="6"/>
  <c r="AN375" i="6"/>
  <c r="AM375" i="6"/>
  <c r="AN371" i="6"/>
  <c r="AM371" i="6"/>
  <c r="AN367" i="6"/>
  <c r="AM367" i="6"/>
  <c r="AN363" i="6"/>
  <c r="AM363" i="6"/>
  <c r="AN359" i="6"/>
  <c r="AM359" i="6"/>
  <c r="AN355" i="6"/>
  <c r="AM355" i="6"/>
  <c r="AN351" i="6"/>
  <c r="AM351" i="6"/>
  <c r="AN347" i="6"/>
  <c r="AM347" i="6"/>
  <c r="AN343" i="6"/>
  <c r="AM343" i="6"/>
  <c r="AN339" i="6"/>
  <c r="AM339" i="6"/>
  <c r="AN335" i="6"/>
  <c r="AM335" i="6"/>
  <c r="AN331" i="6"/>
  <c r="AM331" i="6"/>
  <c r="AN327" i="6"/>
  <c r="AM327" i="6"/>
  <c r="AN323" i="6"/>
  <c r="AM323" i="6"/>
  <c r="AN319" i="6"/>
  <c r="AM319" i="6"/>
  <c r="AN315" i="6"/>
  <c r="AM315" i="6"/>
  <c r="AN311" i="6"/>
  <c r="AM311" i="6"/>
  <c r="AN307" i="6"/>
  <c r="AM307" i="6"/>
  <c r="AN303" i="6"/>
  <c r="AM303" i="6"/>
  <c r="AN299" i="6"/>
  <c r="AM299" i="6"/>
  <c r="AN295" i="6"/>
  <c r="AM295" i="6"/>
  <c r="AN291" i="6"/>
  <c r="AM291" i="6"/>
  <c r="AN287" i="6"/>
  <c r="AM287" i="6"/>
  <c r="AN283" i="6"/>
  <c r="AM283" i="6"/>
  <c r="AN279" i="6"/>
  <c r="AM279" i="6"/>
  <c r="AN275" i="6"/>
  <c r="AM275" i="6"/>
  <c r="AN271" i="6"/>
  <c r="AM271" i="6"/>
  <c r="AN267" i="6"/>
  <c r="AM267" i="6"/>
  <c r="AN263" i="6"/>
  <c r="AM263" i="6"/>
  <c r="AN259" i="6"/>
  <c r="AM259" i="6"/>
  <c r="AN255" i="6"/>
  <c r="AM255" i="6"/>
  <c r="AN251" i="6"/>
  <c r="AM251" i="6"/>
  <c r="AN247" i="6"/>
  <c r="AM247" i="6"/>
  <c r="AN243" i="6"/>
  <c r="AM243" i="6"/>
  <c r="AN239" i="6"/>
  <c r="AM239" i="6"/>
  <c r="AN235" i="6"/>
  <c r="AM235" i="6"/>
  <c r="AN231" i="6"/>
  <c r="AM231" i="6"/>
  <c r="AN227" i="6"/>
  <c r="AM227" i="6"/>
  <c r="AN223" i="6"/>
  <c r="AM223" i="6"/>
  <c r="AN219" i="6"/>
  <c r="AM219" i="6"/>
  <c r="AN215" i="6"/>
  <c r="AM215" i="6"/>
  <c r="AN211" i="6"/>
  <c r="AM211" i="6"/>
  <c r="AN207" i="6"/>
  <c r="AM207" i="6"/>
  <c r="AN203" i="6"/>
  <c r="AM203" i="6"/>
  <c r="AN199" i="6"/>
  <c r="AM199" i="6"/>
  <c r="AN195" i="6"/>
  <c r="AM195" i="6"/>
  <c r="AN191" i="6"/>
  <c r="AM191" i="6"/>
  <c r="AN187" i="6"/>
  <c r="AM187" i="6"/>
  <c r="AN183" i="6"/>
  <c r="AM183" i="6"/>
  <c r="AN179" i="6"/>
  <c r="AM179" i="6"/>
  <c r="AN175" i="6"/>
  <c r="AM175" i="6"/>
  <c r="AN171" i="6"/>
  <c r="AM171" i="6"/>
  <c r="AN167" i="6"/>
  <c r="AM167" i="6"/>
  <c r="AN163" i="6"/>
  <c r="AM163" i="6"/>
  <c r="AN159" i="6"/>
  <c r="AM159" i="6"/>
  <c r="AN155" i="6"/>
  <c r="AM155" i="6"/>
  <c r="AN151" i="6"/>
  <c r="AM151" i="6"/>
  <c r="AN147" i="6"/>
  <c r="AM147" i="6"/>
  <c r="AN143" i="6"/>
  <c r="AM143" i="6"/>
  <c r="AN139" i="6"/>
  <c r="AM139" i="6"/>
  <c r="AN135" i="6"/>
  <c r="AM135" i="6"/>
  <c r="AN131" i="6"/>
  <c r="AM131" i="6"/>
  <c r="AN127" i="6"/>
  <c r="AM127" i="6"/>
  <c r="AN123" i="6"/>
  <c r="AM123" i="6"/>
  <c r="AN119" i="6"/>
  <c r="AM119" i="6"/>
  <c r="AN115" i="6"/>
  <c r="AM115" i="6"/>
  <c r="AN111" i="6"/>
  <c r="AM111" i="6"/>
  <c r="AN107" i="6"/>
  <c r="AM107" i="6"/>
  <c r="AN103" i="6"/>
  <c r="AM103" i="6"/>
  <c r="AN99" i="6"/>
  <c r="AM99" i="6"/>
  <c r="AN95" i="6"/>
  <c r="AM95" i="6"/>
  <c r="AN91" i="6"/>
  <c r="AM91" i="6"/>
  <c r="AN87" i="6"/>
  <c r="AM87" i="6"/>
  <c r="AN83" i="6"/>
  <c r="AM83" i="6"/>
  <c r="AN79" i="6"/>
  <c r="AM79" i="6"/>
  <c r="AN75" i="6"/>
  <c r="AM75" i="6"/>
  <c r="AN71" i="6"/>
  <c r="AM71" i="6"/>
  <c r="AN67" i="6"/>
  <c r="AM67" i="6"/>
  <c r="AN63" i="6"/>
  <c r="AM63" i="6"/>
  <c r="AN59" i="6"/>
  <c r="AM59" i="6"/>
  <c r="AN55" i="6"/>
  <c r="AM55" i="6"/>
  <c r="AN51" i="6"/>
  <c r="AM51" i="6"/>
  <c r="AN47" i="6"/>
  <c r="AM47" i="6"/>
  <c r="AN43" i="6"/>
  <c r="AM43" i="6"/>
  <c r="AN39" i="6"/>
  <c r="AM39" i="6"/>
  <c r="AN35" i="6"/>
  <c r="AM35" i="6"/>
  <c r="AN31" i="6"/>
  <c r="AM31" i="6"/>
  <c r="AN27" i="6"/>
  <c r="AM27" i="6"/>
  <c r="AN23" i="6"/>
  <c r="AM23" i="6"/>
  <c r="AN19" i="6"/>
  <c r="AM19" i="6"/>
  <c r="AN15" i="6"/>
  <c r="AM15" i="6"/>
  <c r="AN11" i="6"/>
  <c r="AM11" i="6"/>
  <c r="AN7" i="6"/>
  <c r="AM7" i="6"/>
  <c r="AN3" i="6"/>
  <c r="AM3" i="6"/>
  <c r="AM1462" i="6"/>
  <c r="AM1458" i="6"/>
  <c r="AM1454" i="6"/>
  <c r="AM1450" i="6"/>
  <c r="AM1446" i="6"/>
  <c r="AM1442" i="6"/>
  <c r="AM1438" i="6"/>
  <c r="AM1434" i="6"/>
  <c r="AM1430" i="6"/>
  <c r="AM1426" i="6"/>
  <c r="AM1422" i="6"/>
  <c r="AM1418" i="6"/>
  <c r="AM1414" i="6"/>
  <c r="AM1410" i="6"/>
  <c r="AM1406" i="6"/>
  <c r="AM1402" i="6"/>
  <c r="AM1398" i="6"/>
  <c r="AM1394" i="6"/>
  <c r="AM1390" i="6"/>
  <c r="AM1386" i="6"/>
  <c r="AM1382" i="6"/>
  <c r="AM1378" i="6"/>
  <c r="AM1374" i="6"/>
  <c r="AM1370" i="6"/>
  <c r="AM1366" i="6"/>
  <c r="AM1362" i="6"/>
  <c r="AM1358" i="6"/>
  <c r="AM1354" i="6"/>
  <c r="AM1350" i="6"/>
  <c r="AM1346" i="6"/>
  <c r="AM1342" i="6"/>
  <c r="AM1338" i="6"/>
  <c r="AM1334" i="6"/>
  <c r="AM1330" i="6"/>
  <c r="AM1326" i="6"/>
  <c r="AM1322" i="6"/>
  <c r="AM1318" i="6"/>
  <c r="AM1314" i="6"/>
  <c r="AM1310" i="6"/>
  <c r="AM1306" i="6"/>
  <c r="AM1302" i="6"/>
  <c r="AM1298" i="6"/>
  <c r="AM1294" i="6"/>
  <c r="AM1290" i="6"/>
  <c r="AM1286" i="6"/>
  <c r="AM1282" i="6"/>
  <c r="AM1278" i="6"/>
  <c r="AM1274" i="6"/>
  <c r="AM1270" i="6"/>
  <c r="AM1266" i="6"/>
  <c r="AM1262" i="6"/>
  <c r="AM1258" i="6"/>
  <c r="AM1254" i="6"/>
  <c r="AM1250" i="6"/>
  <c r="AM1246" i="6"/>
  <c r="AM1242" i="6"/>
  <c r="AM1238" i="6"/>
  <c r="AM1234" i="6"/>
  <c r="AM1230" i="6"/>
  <c r="AM1226" i="6"/>
  <c r="AM1222" i="6"/>
  <c r="AM1218" i="6"/>
  <c r="AM1214" i="6"/>
  <c r="AM1210" i="6"/>
  <c r="AM1206" i="6"/>
  <c r="AM1202" i="6"/>
  <c r="AM1198" i="6"/>
  <c r="AM1194" i="6"/>
  <c r="AM1190" i="6"/>
  <c r="AM1186" i="6"/>
  <c r="AM1182" i="6"/>
  <c r="AM1178" i="6"/>
  <c r="AM1174" i="6"/>
  <c r="AM1170" i="6"/>
  <c r="AM1166" i="6"/>
  <c r="AM1162" i="6"/>
  <c r="AM1158" i="6"/>
  <c r="AM1154" i="6"/>
  <c r="AM1150" i="6"/>
  <c r="AM1146" i="6"/>
  <c r="AM1142" i="6"/>
  <c r="AM1138" i="6"/>
  <c r="AM1134" i="6"/>
  <c r="AM1130" i="6"/>
  <c r="AM1126" i="6"/>
  <c r="AM1122" i="6"/>
  <c r="AM1118" i="6"/>
  <c r="AM1114" i="6"/>
  <c r="AM1110" i="6"/>
  <c r="AM1106" i="6"/>
  <c r="AM1102" i="6"/>
  <c r="AM1098" i="6"/>
  <c r="AM1094" i="6"/>
  <c r="AM1090" i="6"/>
  <c r="AM1086" i="6"/>
  <c r="AM1082" i="6"/>
  <c r="AM1078" i="6"/>
  <c r="AM1074" i="6"/>
  <c r="AM1070" i="6"/>
  <c r="AM1066" i="6"/>
  <c r="AM1062" i="6"/>
  <c r="AM1058" i="6"/>
  <c r="AM1050" i="6"/>
  <c r="AM1042" i="6"/>
  <c r="AM1034" i="6"/>
  <c r="AM1026" i="6"/>
  <c r="AM1018" i="6"/>
  <c r="AM1010" i="6"/>
  <c r="AM1002" i="6"/>
  <c r="AM994" i="6"/>
  <c r="AM986" i="6"/>
  <c r="AM978" i="6"/>
  <c r="AM970" i="6"/>
  <c r="AM962" i="6"/>
  <c r="AM954" i="6"/>
  <c r="AV1242" i="6"/>
  <c r="AW1242" i="6" s="1"/>
  <c r="AV1205" i="6"/>
  <c r="AW1205" i="6" s="1"/>
  <c r="AV1199" i="6"/>
  <c r="AW1199" i="6" s="1"/>
  <c r="AV1193" i="6"/>
  <c r="AW1193" i="6" s="1"/>
  <c r="AV1181" i="6"/>
  <c r="AW1181" i="6" s="1"/>
  <c r="AV1175" i="6"/>
  <c r="AW1175" i="6" s="1"/>
  <c r="AU571" i="6"/>
  <c r="AU377" i="6"/>
  <c r="AU375" i="6"/>
  <c r="AN950" i="6"/>
  <c r="AM950" i="6"/>
  <c r="AN946" i="6"/>
  <c r="AM946" i="6"/>
  <c r="AN942" i="6"/>
  <c r="AM942" i="6"/>
  <c r="AN938" i="6"/>
  <c r="AM938" i="6"/>
  <c r="AN934" i="6"/>
  <c r="AM934" i="6"/>
  <c r="AN930" i="6"/>
  <c r="AM930" i="6"/>
  <c r="AN926" i="6"/>
  <c r="AM926" i="6"/>
  <c r="AN922" i="6"/>
  <c r="AM922" i="6"/>
  <c r="AN918" i="6"/>
  <c r="AM918" i="6"/>
  <c r="AN914" i="6"/>
  <c r="AM914" i="6"/>
  <c r="AN910" i="6"/>
  <c r="AM910" i="6"/>
  <c r="AN906" i="6"/>
  <c r="AM906" i="6"/>
  <c r="AN902" i="6"/>
  <c r="AM902" i="6"/>
  <c r="AN898" i="6"/>
  <c r="AM898" i="6"/>
  <c r="AN894" i="6"/>
  <c r="AM894" i="6"/>
  <c r="AN890" i="6"/>
  <c r="AM890" i="6"/>
  <c r="AN886" i="6"/>
  <c r="AM886" i="6"/>
  <c r="AN882" i="6"/>
  <c r="AM882" i="6"/>
  <c r="AN878" i="6"/>
  <c r="AM878" i="6"/>
  <c r="AN874" i="6"/>
  <c r="AM874" i="6"/>
  <c r="AN870" i="6"/>
  <c r="AM870" i="6"/>
  <c r="AN866" i="6"/>
  <c r="AM866" i="6"/>
  <c r="AN862" i="6"/>
  <c r="AM862" i="6"/>
  <c r="AN858" i="6"/>
  <c r="AM858" i="6"/>
  <c r="AN854" i="6"/>
  <c r="AM854" i="6"/>
  <c r="AN850" i="6"/>
  <c r="AM850" i="6"/>
  <c r="AN846" i="6"/>
  <c r="AM846" i="6"/>
  <c r="AN842" i="6"/>
  <c r="AM842" i="6"/>
  <c r="AN838" i="6"/>
  <c r="AM838" i="6"/>
  <c r="AN834" i="6"/>
  <c r="AM834" i="6"/>
  <c r="AN830" i="6"/>
  <c r="AM830" i="6"/>
  <c r="AN826" i="6"/>
  <c r="AM826" i="6"/>
  <c r="AN822" i="6"/>
  <c r="AM822" i="6"/>
  <c r="AN818" i="6"/>
  <c r="AM818" i="6"/>
  <c r="AN814" i="6"/>
  <c r="AM814" i="6"/>
  <c r="AN810" i="6"/>
  <c r="AM810" i="6"/>
  <c r="AN806" i="6"/>
  <c r="AM806" i="6"/>
  <c r="AN802" i="6"/>
  <c r="AM802" i="6"/>
  <c r="AN798" i="6"/>
  <c r="AM798" i="6"/>
  <c r="AN794" i="6"/>
  <c r="AM794" i="6"/>
  <c r="AN790" i="6"/>
  <c r="AM790" i="6"/>
  <c r="AN786" i="6"/>
  <c r="AM786" i="6"/>
  <c r="AN782" i="6"/>
  <c r="AM782" i="6"/>
  <c r="AN778" i="6"/>
  <c r="AM778" i="6"/>
  <c r="AN774" i="6"/>
  <c r="AM774" i="6"/>
  <c r="AN770" i="6"/>
  <c r="AM770" i="6"/>
  <c r="AN766" i="6"/>
  <c r="AM766" i="6"/>
  <c r="AN762" i="6"/>
  <c r="AM762" i="6"/>
  <c r="AN758" i="6"/>
  <c r="AM758" i="6"/>
  <c r="AN754" i="6"/>
  <c r="AM754" i="6"/>
  <c r="AN750" i="6"/>
  <c r="AM750" i="6"/>
  <c r="AN746" i="6"/>
  <c r="AM746" i="6"/>
  <c r="AN742" i="6"/>
  <c r="AM742" i="6"/>
  <c r="AN738" i="6"/>
  <c r="AM738" i="6"/>
  <c r="AN734" i="6"/>
  <c r="AM734" i="6"/>
  <c r="AN730" i="6"/>
  <c r="AM730" i="6"/>
  <c r="AN726" i="6"/>
  <c r="AM726" i="6"/>
  <c r="AN722" i="6"/>
  <c r="AM722" i="6"/>
  <c r="AN718" i="6"/>
  <c r="AM718" i="6"/>
  <c r="AN714" i="6"/>
  <c r="AM714" i="6"/>
  <c r="AN710" i="6"/>
  <c r="AM710" i="6"/>
  <c r="AN706" i="6"/>
  <c r="AM706" i="6"/>
  <c r="AN702" i="6"/>
  <c r="AM702" i="6"/>
  <c r="AN698" i="6"/>
  <c r="AM698" i="6"/>
  <c r="AN694" i="6"/>
  <c r="AM694" i="6"/>
  <c r="AN690" i="6"/>
  <c r="AM690" i="6"/>
  <c r="AN686" i="6"/>
  <c r="AM686" i="6"/>
  <c r="AN682" i="6"/>
  <c r="AM682" i="6"/>
  <c r="AN678" i="6"/>
  <c r="AM678" i="6"/>
  <c r="AN674" i="6"/>
  <c r="AM674" i="6"/>
  <c r="AN670" i="6"/>
  <c r="AM670" i="6"/>
  <c r="AN666" i="6"/>
  <c r="AM666" i="6"/>
  <c r="AN662" i="6"/>
  <c r="AM662" i="6"/>
  <c r="AN658" i="6"/>
  <c r="AM658" i="6"/>
  <c r="AN654" i="6"/>
  <c r="AM654" i="6"/>
  <c r="AN650" i="6"/>
  <c r="AM650" i="6"/>
  <c r="AN646" i="6"/>
  <c r="AM646" i="6"/>
  <c r="AN642" i="6"/>
  <c r="AM642" i="6"/>
  <c r="AN638" i="6"/>
  <c r="AM638" i="6"/>
  <c r="AN634" i="6"/>
  <c r="AM634" i="6"/>
  <c r="AN630" i="6"/>
  <c r="AM630" i="6"/>
  <c r="AN626" i="6"/>
  <c r="AM626" i="6"/>
  <c r="AN622" i="6"/>
  <c r="AM622" i="6"/>
  <c r="AN618" i="6"/>
  <c r="AM618" i="6"/>
  <c r="AN614" i="6"/>
  <c r="AM614" i="6"/>
  <c r="AN610" i="6"/>
  <c r="AM610" i="6"/>
  <c r="AN606" i="6"/>
  <c r="AM606" i="6"/>
  <c r="AN602" i="6"/>
  <c r="AM602" i="6"/>
  <c r="AN598" i="6"/>
  <c r="AM598" i="6"/>
  <c r="AN594" i="6"/>
  <c r="AM594" i="6"/>
  <c r="AN590" i="6"/>
  <c r="AM590" i="6"/>
  <c r="AN586" i="6"/>
  <c r="AM586" i="6"/>
  <c r="AN582" i="6"/>
  <c r="AM582" i="6"/>
  <c r="AN578" i="6"/>
  <c r="AM578" i="6"/>
  <c r="AN574" i="6"/>
  <c r="AM574" i="6"/>
  <c r="AN570" i="6"/>
  <c r="AM570" i="6"/>
  <c r="AN566" i="6"/>
  <c r="AM566" i="6"/>
  <c r="AN562" i="6"/>
  <c r="AM562" i="6"/>
  <c r="AN558" i="6"/>
  <c r="AM558" i="6"/>
  <c r="AN554" i="6"/>
  <c r="AM554" i="6"/>
  <c r="AN550" i="6"/>
  <c r="AM550" i="6"/>
  <c r="AN546" i="6"/>
  <c r="AM546" i="6"/>
  <c r="AN542" i="6"/>
  <c r="AM542" i="6"/>
  <c r="AN538" i="6"/>
  <c r="AM538" i="6"/>
  <c r="AN534" i="6"/>
  <c r="AM534" i="6"/>
  <c r="AN530" i="6"/>
  <c r="AM530" i="6"/>
  <c r="AN526" i="6"/>
  <c r="AM526" i="6"/>
  <c r="AN522" i="6"/>
  <c r="AM522" i="6"/>
  <c r="AN518" i="6"/>
  <c r="AM518" i="6"/>
  <c r="AN514" i="6"/>
  <c r="AM514" i="6"/>
  <c r="AN510" i="6"/>
  <c r="AM510" i="6"/>
  <c r="AN506" i="6"/>
  <c r="AM506" i="6"/>
  <c r="AN502" i="6"/>
  <c r="AM502" i="6"/>
  <c r="AN498" i="6"/>
  <c r="AM498" i="6"/>
  <c r="AN494" i="6"/>
  <c r="AM494" i="6"/>
  <c r="AN490" i="6"/>
  <c r="AM490" i="6"/>
  <c r="AN486" i="6"/>
  <c r="AM486" i="6"/>
  <c r="AN482" i="6"/>
  <c r="AM482" i="6"/>
  <c r="AN478" i="6"/>
  <c r="AM478" i="6"/>
  <c r="AN474" i="6"/>
  <c r="AM474" i="6"/>
  <c r="AN470" i="6"/>
  <c r="AM470" i="6"/>
  <c r="AN466" i="6"/>
  <c r="AM466" i="6"/>
  <c r="AN462" i="6"/>
  <c r="AM462" i="6"/>
  <c r="AN458" i="6"/>
  <c r="AM458" i="6"/>
  <c r="AN454" i="6"/>
  <c r="AM454" i="6"/>
  <c r="AN450" i="6"/>
  <c r="AM450" i="6"/>
  <c r="AN446" i="6"/>
  <c r="AM446" i="6"/>
  <c r="AN442" i="6"/>
  <c r="AM442" i="6"/>
  <c r="AN438" i="6"/>
  <c r="AM438" i="6"/>
  <c r="AN434" i="6"/>
  <c r="AM434" i="6"/>
  <c r="AN430" i="6"/>
  <c r="AM430" i="6"/>
  <c r="AN426" i="6"/>
  <c r="AM426" i="6"/>
  <c r="AN422" i="6"/>
  <c r="AM422" i="6"/>
  <c r="AN418" i="6"/>
  <c r="AM418" i="6"/>
  <c r="AN414" i="6"/>
  <c r="AM414" i="6"/>
  <c r="AN410" i="6"/>
  <c r="AM410" i="6"/>
  <c r="AN406" i="6"/>
  <c r="AM406" i="6"/>
  <c r="AN402" i="6"/>
  <c r="AM402" i="6"/>
  <c r="AN398" i="6"/>
  <c r="AM398" i="6"/>
  <c r="AN394" i="6"/>
  <c r="AM394" i="6"/>
  <c r="AN390" i="6"/>
  <c r="AM390" i="6"/>
  <c r="AN386" i="6"/>
  <c r="AM386" i="6"/>
  <c r="AN382" i="6"/>
  <c r="AM382" i="6"/>
  <c r="AN378" i="6"/>
  <c r="AM378" i="6"/>
  <c r="AN374" i="6"/>
  <c r="AM374" i="6"/>
  <c r="AN370" i="6"/>
  <c r="AM370" i="6"/>
  <c r="AN366" i="6"/>
  <c r="AM366" i="6"/>
  <c r="AN362" i="6"/>
  <c r="AM362" i="6"/>
  <c r="AN358" i="6"/>
  <c r="AM358" i="6"/>
  <c r="AN354" i="6"/>
  <c r="AM354" i="6"/>
  <c r="AN350" i="6"/>
  <c r="AM350" i="6"/>
  <c r="AN346" i="6"/>
  <c r="AM346" i="6"/>
  <c r="AN342" i="6"/>
  <c r="AM342" i="6"/>
  <c r="AN338" i="6"/>
  <c r="AM338" i="6"/>
  <c r="AN334" i="6"/>
  <c r="AM334" i="6"/>
  <c r="AN330" i="6"/>
  <c r="AM330" i="6"/>
  <c r="AN326" i="6"/>
  <c r="AM326" i="6"/>
  <c r="AN322" i="6"/>
  <c r="AM322" i="6"/>
  <c r="AN318" i="6"/>
  <c r="AM318" i="6"/>
  <c r="AN314" i="6"/>
  <c r="AM314" i="6"/>
  <c r="AN310" i="6"/>
  <c r="AM310" i="6"/>
  <c r="AN306" i="6"/>
  <c r="AM306" i="6"/>
  <c r="AN302" i="6"/>
  <c r="AM302" i="6"/>
  <c r="AN298" i="6"/>
  <c r="AM298" i="6"/>
  <c r="AN294" i="6"/>
  <c r="AM294" i="6"/>
  <c r="AN290" i="6"/>
  <c r="AM290" i="6"/>
  <c r="AN286" i="6"/>
  <c r="AM286" i="6"/>
  <c r="AN282" i="6"/>
  <c r="AM282" i="6"/>
  <c r="AN278" i="6"/>
  <c r="AM278" i="6"/>
  <c r="AN274" i="6"/>
  <c r="AM274" i="6"/>
  <c r="AN270" i="6"/>
  <c r="AM270" i="6"/>
  <c r="AN266" i="6"/>
  <c r="AM266" i="6"/>
  <c r="AN262" i="6"/>
  <c r="AM262" i="6"/>
  <c r="AN258" i="6"/>
  <c r="AM258" i="6"/>
  <c r="AN254" i="6"/>
  <c r="AM254" i="6"/>
  <c r="AN250" i="6"/>
  <c r="AM250" i="6"/>
  <c r="AN246" i="6"/>
  <c r="AM246" i="6"/>
  <c r="AN242" i="6"/>
  <c r="AM242" i="6"/>
  <c r="AN238" i="6"/>
  <c r="AM238" i="6"/>
  <c r="AN234" i="6"/>
  <c r="AM234" i="6"/>
  <c r="AN230" i="6"/>
  <c r="AM230" i="6"/>
  <c r="AN226" i="6"/>
  <c r="AM226" i="6"/>
  <c r="AN222" i="6"/>
  <c r="AM222" i="6"/>
  <c r="AN218" i="6"/>
  <c r="AM218" i="6"/>
  <c r="AN214" i="6"/>
  <c r="AM214" i="6"/>
  <c r="AN210" i="6"/>
  <c r="AM210" i="6"/>
  <c r="AN206" i="6"/>
  <c r="AM206" i="6"/>
  <c r="AN202" i="6"/>
  <c r="AM202" i="6"/>
  <c r="AN198" i="6"/>
  <c r="AM198" i="6"/>
  <c r="AN194" i="6"/>
  <c r="AM194" i="6"/>
  <c r="AN190" i="6"/>
  <c r="AM190" i="6"/>
  <c r="AN186" i="6"/>
  <c r="AM186" i="6"/>
  <c r="AN182" i="6"/>
  <c r="AM182" i="6"/>
  <c r="AN178" i="6"/>
  <c r="AM178" i="6"/>
  <c r="AN174" i="6"/>
  <c r="AM174" i="6"/>
  <c r="AN170" i="6"/>
  <c r="AM170" i="6"/>
  <c r="AN166" i="6"/>
  <c r="AM166" i="6"/>
  <c r="AN162" i="6"/>
  <c r="AM162" i="6"/>
  <c r="AN158" i="6"/>
  <c r="AM158" i="6"/>
  <c r="AN154" i="6"/>
  <c r="AM154" i="6"/>
  <c r="AN150" i="6"/>
  <c r="AM150" i="6"/>
  <c r="AN146" i="6"/>
  <c r="AM146" i="6"/>
  <c r="AN142" i="6"/>
  <c r="AM142" i="6"/>
  <c r="AN138" i="6"/>
  <c r="AM138" i="6"/>
  <c r="AN134" i="6"/>
  <c r="AM134" i="6"/>
  <c r="AN130" i="6"/>
  <c r="AM130" i="6"/>
  <c r="AN126" i="6"/>
  <c r="AM126" i="6"/>
  <c r="AN122" i="6"/>
  <c r="AM122" i="6"/>
  <c r="AN118" i="6"/>
  <c r="AM118" i="6"/>
  <c r="AN114" i="6"/>
  <c r="AM114" i="6"/>
  <c r="AN110" i="6"/>
  <c r="AM110" i="6"/>
  <c r="AN106" i="6"/>
  <c r="AM106" i="6"/>
  <c r="AN102" i="6"/>
  <c r="AM102" i="6"/>
  <c r="AN98" i="6"/>
  <c r="AM98" i="6"/>
  <c r="AN94" i="6"/>
  <c r="AM94" i="6"/>
  <c r="AN90" i="6"/>
  <c r="AM90" i="6"/>
  <c r="AN86" i="6"/>
  <c r="AM86" i="6"/>
  <c r="AN82" i="6"/>
  <c r="AM82" i="6"/>
  <c r="AN78" i="6"/>
  <c r="AM78" i="6"/>
  <c r="AN74" i="6"/>
  <c r="AM74" i="6"/>
  <c r="AN70" i="6"/>
  <c r="AM70" i="6"/>
  <c r="AN66" i="6"/>
  <c r="AM66" i="6"/>
  <c r="AN62" i="6"/>
  <c r="AM62" i="6"/>
  <c r="AN58" i="6"/>
  <c r="AM58" i="6"/>
  <c r="AN54" i="6"/>
  <c r="AM54" i="6"/>
  <c r="AN50" i="6"/>
  <c r="AM50" i="6"/>
  <c r="AN46" i="6"/>
  <c r="AM46" i="6"/>
  <c r="AN42" i="6"/>
  <c r="AM42" i="6"/>
  <c r="AN38" i="6"/>
  <c r="AM38" i="6"/>
  <c r="AN34" i="6"/>
  <c r="AM34" i="6"/>
  <c r="AN30" i="6"/>
  <c r="AM30" i="6"/>
  <c r="AN26" i="6"/>
  <c r="AM26" i="6"/>
  <c r="AN22" i="6"/>
  <c r="AM22" i="6"/>
  <c r="AN18" i="6"/>
  <c r="AM18" i="6"/>
  <c r="AN14" i="6"/>
  <c r="AM14" i="6"/>
  <c r="AN10" i="6"/>
  <c r="AM10" i="6"/>
  <c r="AN6" i="6"/>
  <c r="AM6" i="6"/>
  <c r="AM2" i="6"/>
  <c r="AM1461" i="6"/>
  <c r="AM1457" i="6"/>
  <c r="AM1453" i="6"/>
  <c r="AM1449" i="6"/>
  <c r="AM1445" i="6"/>
  <c r="AM1441" i="6"/>
  <c r="AM1437" i="6"/>
  <c r="AM1433" i="6"/>
  <c r="AM1429" i="6"/>
  <c r="AM1425" i="6"/>
  <c r="AM1421" i="6"/>
  <c r="AM1417" i="6"/>
  <c r="AM1413" i="6"/>
  <c r="AM1409" i="6"/>
  <c r="AM1405" i="6"/>
  <c r="AM1401" i="6"/>
  <c r="AM1397" i="6"/>
  <c r="AM1393" i="6"/>
  <c r="AM1389" i="6"/>
  <c r="AM1385" i="6"/>
  <c r="AM1381" i="6"/>
  <c r="AM1377" i="6"/>
  <c r="AM1373" i="6"/>
  <c r="AM1369" i="6"/>
  <c r="AM1365" i="6"/>
  <c r="AM1361" i="6"/>
  <c r="AM1357" i="6"/>
  <c r="AM1353" i="6"/>
  <c r="AM1349" i="6"/>
  <c r="AM1345" i="6"/>
  <c r="AM1341" i="6"/>
  <c r="AM1337" i="6"/>
  <c r="AM1333" i="6"/>
  <c r="AM1329" i="6"/>
  <c r="AM1325" i="6"/>
  <c r="AM1321" i="6"/>
  <c r="AM1317" i="6"/>
  <c r="AM1313" i="6"/>
  <c r="AM1309" i="6"/>
  <c r="AM1305" i="6"/>
  <c r="AM1301" i="6"/>
  <c r="AM1297" i="6"/>
  <c r="AM1293" i="6"/>
  <c r="AM1289" i="6"/>
  <c r="AM1285" i="6"/>
  <c r="AM1281" i="6"/>
  <c r="AM1277" i="6"/>
  <c r="AM1273" i="6"/>
  <c r="AM1269" i="6"/>
  <c r="AM1265" i="6"/>
  <c r="AM1261" i="6"/>
  <c r="AM1257" i="6"/>
  <c r="AM1253" i="6"/>
  <c r="AM1249" i="6"/>
  <c r="AM1245" i="6"/>
  <c r="AM1241" i="6"/>
  <c r="AM1237" i="6"/>
  <c r="AM1233" i="6"/>
  <c r="AM1229" i="6"/>
  <c r="AM1225" i="6"/>
  <c r="AM1221" i="6"/>
  <c r="AM1217" i="6"/>
  <c r="AM1213" i="6"/>
  <c r="AM1209" i="6"/>
  <c r="AM1205" i="6"/>
  <c r="AM1201" i="6"/>
  <c r="AM1197" i="6"/>
  <c r="AM1193" i="6"/>
  <c r="AM1189" i="6"/>
  <c r="AM1185" i="6"/>
  <c r="AM1181" i="6"/>
  <c r="AM1177" i="6"/>
  <c r="AM1173" i="6"/>
  <c r="AM1169" i="6"/>
  <c r="AM1165" i="6"/>
  <c r="AM1161" i="6"/>
  <c r="AM1157" i="6"/>
  <c r="AM1153" i="6"/>
  <c r="AM1149" i="6"/>
  <c r="AM1145" i="6"/>
  <c r="AM1141" i="6"/>
  <c r="AM1137" i="6"/>
  <c r="AM1133" i="6"/>
  <c r="AM1129" i="6"/>
  <c r="AM1125" i="6"/>
  <c r="AM1121" i="6"/>
  <c r="AM1117" i="6"/>
  <c r="AM1113" i="6"/>
  <c r="AM1109" i="6"/>
  <c r="AM1105" i="6"/>
  <c r="AM1101" i="6"/>
  <c r="AM1097" i="6"/>
  <c r="AM1093" i="6"/>
  <c r="AM1089" i="6"/>
  <c r="AM1085" i="6"/>
  <c r="AM1081" i="6"/>
  <c r="AM1077" i="6"/>
  <c r="AM1073" i="6"/>
  <c r="AM1069" i="6"/>
  <c r="AM1065" i="6"/>
  <c r="AM1061" i="6"/>
  <c r="AM1056" i="6"/>
  <c r="AM1048" i="6"/>
  <c r="AM1040" i="6"/>
  <c r="AM1032" i="6"/>
  <c r="AM1024" i="6"/>
  <c r="AM1016" i="6"/>
  <c r="AM1008" i="6"/>
  <c r="AM1000" i="6"/>
  <c r="AM992" i="6"/>
  <c r="AM984" i="6"/>
  <c r="AM976" i="6"/>
  <c r="AM968" i="6"/>
  <c r="AM960" i="6"/>
  <c r="AM952" i="6"/>
  <c r="AV1244" i="6"/>
  <c r="AW1244" i="6" s="1"/>
  <c r="AV1234" i="6"/>
  <c r="AW1234" i="6" s="1"/>
  <c r="AU852" i="6"/>
  <c r="AV846" i="6"/>
  <c r="AW846" i="6" s="1"/>
  <c r="AU797" i="6"/>
  <c r="AU786" i="6"/>
  <c r="AU779" i="6"/>
  <c r="AU763" i="6"/>
  <c r="AU750" i="6"/>
  <c r="AU715" i="6"/>
  <c r="AU666" i="6"/>
  <c r="AU614" i="6"/>
  <c r="AU612" i="6"/>
  <c r="AU609" i="6"/>
  <c r="AU587" i="6"/>
  <c r="AU580" i="6"/>
  <c r="AU358" i="6"/>
  <c r="AV331" i="6"/>
  <c r="AW331" i="6" s="1"/>
  <c r="AU165" i="6"/>
  <c r="AN1057" i="6"/>
  <c r="AM1057" i="6"/>
  <c r="AN1053" i="6"/>
  <c r="AM1053" i="6"/>
  <c r="AN1049" i="6"/>
  <c r="AM1049" i="6"/>
  <c r="AN1045" i="6"/>
  <c r="AM1045" i="6"/>
  <c r="AN1041" i="6"/>
  <c r="AM1041" i="6"/>
  <c r="AN1037" i="6"/>
  <c r="AM1037" i="6"/>
  <c r="AN1033" i="6"/>
  <c r="AM1033" i="6"/>
  <c r="AN1029" i="6"/>
  <c r="AM1029" i="6"/>
  <c r="AN1025" i="6"/>
  <c r="AM1025" i="6"/>
  <c r="AN1021" i="6"/>
  <c r="AM1021" i="6"/>
  <c r="AN1017" i="6"/>
  <c r="AM1017" i="6"/>
  <c r="AN1013" i="6"/>
  <c r="AM1013" i="6"/>
  <c r="AN1009" i="6"/>
  <c r="AM1009" i="6"/>
  <c r="AN1005" i="6"/>
  <c r="AM1005" i="6"/>
  <c r="AN1001" i="6"/>
  <c r="AM1001" i="6"/>
  <c r="AN997" i="6"/>
  <c r="AM997" i="6"/>
  <c r="AN993" i="6"/>
  <c r="AM993" i="6"/>
  <c r="AN989" i="6"/>
  <c r="AM989" i="6"/>
  <c r="AN985" i="6"/>
  <c r="AM985" i="6"/>
  <c r="AN981" i="6"/>
  <c r="AM981" i="6"/>
  <c r="AN977" i="6"/>
  <c r="AM977" i="6"/>
  <c r="AN973" i="6"/>
  <c r="AM973" i="6"/>
  <c r="AN969" i="6"/>
  <c r="AM969" i="6"/>
  <c r="AN965" i="6"/>
  <c r="AM965" i="6"/>
  <c r="AN961" i="6"/>
  <c r="AM961" i="6"/>
  <c r="AN957" i="6"/>
  <c r="AM957" i="6"/>
  <c r="AN953" i="6"/>
  <c r="AM953" i="6"/>
  <c r="AN949" i="6"/>
  <c r="AM949" i="6"/>
  <c r="AN945" i="6"/>
  <c r="AM945" i="6"/>
  <c r="AN941" i="6"/>
  <c r="AM941" i="6"/>
  <c r="AN937" i="6"/>
  <c r="AM937" i="6"/>
  <c r="AN933" i="6"/>
  <c r="AM933" i="6"/>
  <c r="AN929" i="6"/>
  <c r="AM929" i="6"/>
  <c r="AN925" i="6"/>
  <c r="AM925" i="6"/>
  <c r="AN921" i="6"/>
  <c r="AM921" i="6"/>
  <c r="AN917" i="6"/>
  <c r="AM917" i="6"/>
  <c r="AN913" i="6"/>
  <c r="AM913" i="6"/>
  <c r="AN909" i="6"/>
  <c r="AM909" i="6"/>
  <c r="AN905" i="6"/>
  <c r="AM905" i="6"/>
  <c r="AN901" i="6"/>
  <c r="AM901" i="6"/>
  <c r="AN897" i="6"/>
  <c r="AM897" i="6"/>
  <c r="AN893" i="6"/>
  <c r="AM893" i="6"/>
  <c r="AN889" i="6"/>
  <c r="AM889" i="6"/>
  <c r="AN885" i="6"/>
  <c r="AM885" i="6"/>
  <c r="AN881" i="6"/>
  <c r="AM881" i="6"/>
  <c r="AN877" i="6"/>
  <c r="AM877" i="6"/>
  <c r="AN873" i="6"/>
  <c r="AM873" i="6"/>
  <c r="AN869" i="6"/>
  <c r="AM869" i="6"/>
  <c r="AN865" i="6"/>
  <c r="AM865" i="6"/>
  <c r="AN861" i="6"/>
  <c r="AM861" i="6"/>
  <c r="AN857" i="6"/>
  <c r="AM857" i="6"/>
  <c r="AN853" i="6"/>
  <c r="AM853" i="6"/>
  <c r="AN849" i="6"/>
  <c r="AM849" i="6"/>
  <c r="AN845" i="6"/>
  <c r="AM845" i="6"/>
  <c r="AN841" i="6"/>
  <c r="AM841" i="6"/>
  <c r="AN837" i="6"/>
  <c r="AM837" i="6"/>
  <c r="AN833" i="6"/>
  <c r="AM833" i="6"/>
  <c r="AN829" i="6"/>
  <c r="AM829" i="6"/>
  <c r="AN825" i="6"/>
  <c r="AM825" i="6"/>
  <c r="AN821" i="6"/>
  <c r="AM821" i="6"/>
  <c r="AN817" i="6"/>
  <c r="AM817" i="6"/>
  <c r="AN813" i="6"/>
  <c r="AM813" i="6"/>
  <c r="AN809" i="6"/>
  <c r="AM809" i="6"/>
  <c r="AN805" i="6"/>
  <c r="AM805" i="6"/>
  <c r="AN801" i="6"/>
  <c r="AM801" i="6"/>
  <c r="AN797" i="6"/>
  <c r="AM797" i="6"/>
  <c r="AN793" i="6"/>
  <c r="AM793" i="6"/>
  <c r="AN789" i="6"/>
  <c r="AM789" i="6"/>
  <c r="AN785" i="6"/>
  <c r="AM785" i="6"/>
  <c r="AN781" i="6"/>
  <c r="AM781" i="6"/>
  <c r="AN777" i="6"/>
  <c r="AM777" i="6"/>
  <c r="AN773" i="6"/>
  <c r="AM773" i="6"/>
  <c r="AN769" i="6"/>
  <c r="AM769" i="6"/>
  <c r="AN765" i="6"/>
  <c r="AM765" i="6"/>
  <c r="AN761" i="6"/>
  <c r="AM761" i="6"/>
  <c r="AN757" i="6"/>
  <c r="AM757" i="6"/>
  <c r="AN753" i="6"/>
  <c r="AM753" i="6"/>
  <c r="AN749" i="6"/>
  <c r="AM749" i="6"/>
  <c r="AN745" i="6"/>
  <c r="AM745" i="6"/>
  <c r="AN741" i="6"/>
  <c r="AM741" i="6"/>
  <c r="AN737" i="6"/>
  <c r="AM737" i="6"/>
  <c r="AN733" i="6"/>
  <c r="AM733" i="6"/>
  <c r="AN729" i="6"/>
  <c r="AM729" i="6"/>
  <c r="AN725" i="6"/>
  <c r="AM725" i="6"/>
  <c r="AN721" i="6"/>
  <c r="AM721" i="6"/>
  <c r="AN717" i="6"/>
  <c r="AM717" i="6"/>
  <c r="AN713" i="6"/>
  <c r="AM713" i="6"/>
  <c r="AN709" i="6"/>
  <c r="AM709" i="6"/>
  <c r="AN705" i="6"/>
  <c r="AM705" i="6"/>
  <c r="AN701" i="6"/>
  <c r="AM701" i="6"/>
  <c r="AN697" i="6"/>
  <c r="AM697" i="6"/>
  <c r="AN693" i="6"/>
  <c r="AM693" i="6"/>
  <c r="AN689" i="6"/>
  <c r="AM689" i="6"/>
  <c r="AN685" i="6"/>
  <c r="AM685" i="6"/>
  <c r="AN681" i="6"/>
  <c r="AM681" i="6"/>
  <c r="AN677" i="6"/>
  <c r="AM677" i="6"/>
  <c r="AN673" i="6"/>
  <c r="AM673" i="6"/>
  <c r="AN669" i="6"/>
  <c r="AM669" i="6"/>
  <c r="AN665" i="6"/>
  <c r="AM665" i="6"/>
  <c r="AN661" i="6"/>
  <c r="AM661" i="6"/>
  <c r="AN657" i="6"/>
  <c r="AM657" i="6"/>
  <c r="AN653" i="6"/>
  <c r="AM653" i="6"/>
  <c r="AN649" i="6"/>
  <c r="AM649" i="6"/>
  <c r="AN645" i="6"/>
  <c r="AM645" i="6"/>
  <c r="AN641" i="6"/>
  <c r="AM641" i="6"/>
  <c r="AN637" i="6"/>
  <c r="AM637" i="6"/>
  <c r="AN633" i="6"/>
  <c r="AM633" i="6"/>
  <c r="AN629" i="6"/>
  <c r="AM629" i="6"/>
  <c r="AN625" i="6"/>
  <c r="AM625" i="6"/>
  <c r="AN621" i="6"/>
  <c r="AM621" i="6"/>
  <c r="AN617" i="6"/>
  <c r="AM617" i="6"/>
  <c r="AN613" i="6"/>
  <c r="AM613" i="6"/>
  <c r="AN609" i="6"/>
  <c r="AM609" i="6"/>
  <c r="AN605" i="6"/>
  <c r="AM605" i="6"/>
  <c r="AN601" i="6"/>
  <c r="AM601" i="6"/>
  <c r="AN597" i="6"/>
  <c r="AM597" i="6"/>
  <c r="AN593" i="6"/>
  <c r="AM593" i="6"/>
  <c r="AN589" i="6"/>
  <c r="AM589" i="6"/>
  <c r="AN585" i="6"/>
  <c r="AM585" i="6"/>
  <c r="AN581" i="6"/>
  <c r="AM581" i="6"/>
  <c r="AN577" i="6"/>
  <c r="AM577" i="6"/>
  <c r="AN573" i="6"/>
  <c r="AM573" i="6"/>
  <c r="AN569" i="6"/>
  <c r="AM569" i="6"/>
  <c r="AN565" i="6"/>
  <c r="AM565" i="6"/>
  <c r="AN561" i="6"/>
  <c r="AM561" i="6"/>
  <c r="AN557" i="6"/>
  <c r="AM557" i="6"/>
  <c r="AN553" i="6"/>
  <c r="AM553" i="6"/>
  <c r="AN549" i="6"/>
  <c r="AM549" i="6"/>
  <c r="AN545" i="6"/>
  <c r="AM545" i="6"/>
  <c r="AN541" i="6"/>
  <c r="AM541" i="6"/>
  <c r="AN537" i="6"/>
  <c r="AM537" i="6"/>
  <c r="AN533" i="6"/>
  <c r="AM533" i="6"/>
  <c r="AN529" i="6"/>
  <c r="AM529" i="6"/>
  <c r="AN525" i="6"/>
  <c r="AM525" i="6"/>
  <c r="AN521" i="6"/>
  <c r="AM521" i="6"/>
  <c r="AN517" i="6"/>
  <c r="AM517" i="6"/>
  <c r="AN513" i="6"/>
  <c r="AM513" i="6"/>
  <c r="AN509" i="6"/>
  <c r="AM509" i="6"/>
  <c r="AN505" i="6"/>
  <c r="AM505" i="6"/>
  <c r="AN501" i="6"/>
  <c r="AM501" i="6"/>
  <c r="AN497" i="6"/>
  <c r="AM497" i="6"/>
  <c r="AN493" i="6"/>
  <c r="AM493" i="6"/>
  <c r="AN489" i="6"/>
  <c r="AM489" i="6"/>
  <c r="AN485" i="6"/>
  <c r="AM485" i="6"/>
  <c r="AN481" i="6"/>
  <c r="AM481" i="6"/>
  <c r="AN477" i="6"/>
  <c r="AM477" i="6"/>
  <c r="AN473" i="6"/>
  <c r="AM473" i="6"/>
  <c r="AN469" i="6"/>
  <c r="AM469" i="6"/>
  <c r="AN465" i="6"/>
  <c r="AM465" i="6"/>
  <c r="AN461" i="6"/>
  <c r="AM461" i="6"/>
  <c r="AN457" i="6"/>
  <c r="AM457" i="6"/>
  <c r="AN453" i="6"/>
  <c r="AM453" i="6"/>
  <c r="AN449" i="6"/>
  <c r="AM449" i="6"/>
  <c r="AN445" i="6"/>
  <c r="AM445" i="6"/>
  <c r="AN441" i="6"/>
  <c r="AM441" i="6"/>
  <c r="AN437" i="6"/>
  <c r="AM437" i="6"/>
  <c r="AN433" i="6"/>
  <c r="AM433" i="6"/>
  <c r="AN429" i="6"/>
  <c r="AM429" i="6"/>
  <c r="AN425" i="6"/>
  <c r="AM425" i="6"/>
  <c r="AN421" i="6"/>
  <c r="AM421" i="6"/>
  <c r="AN417" i="6"/>
  <c r="AM417" i="6"/>
  <c r="AN413" i="6"/>
  <c r="AM413" i="6"/>
  <c r="AN409" i="6"/>
  <c r="AM409" i="6"/>
  <c r="AN405" i="6"/>
  <c r="AM405" i="6"/>
  <c r="AN401" i="6"/>
  <c r="AM401" i="6"/>
  <c r="AN397" i="6"/>
  <c r="AM397" i="6"/>
  <c r="AN393" i="6"/>
  <c r="AM393" i="6"/>
  <c r="AN389" i="6"/>
  <c r="AM389" i="6"/>
  <c r="AN385" i="6"/>
  <c r="AM385" i="6"/>
  <c r="AN381" i="6"/>
  <c r="AM381" i="6"/>
  <c r="AN377" i="6"/>
  <c r="AM377" i="6"/>
  <c r="AN373" i="6"/>
  <c r="AM373" i="6"/>
  <c r="AN369" i="6"/>
  <c r="AM369" i="6"/>
  <c r="AN365" i="6"/>
  <c r="AM365" i="6"/>
  <c r="AN361" i="6"/>
  <c r="AM361" i="6"/>
  <c r="AN357" i="6"/>
  <c r="AM357" i="6"/>
  <c r="AN353" i="6"/>
  <c r="AM353" i="6"/>
  <c r="AN349" i="6"/>
  <c r="AM349" i="6"/>
  <c r="AN345" i="6"/>
  <c r="AM345" i="6"/>
  <c r="AN341" i="6"/>
  <c r="AM341" i="6"/>
  <c r="AN337" i="6"/>
  <c r="AM337" i="6"/>
  <c r="AN333" i="6"/>
  <c r="AM333" i="6"/>
  <c r="AN329" i="6"/>
  <c r="AM329" i="6"/>
  <c r="AN325" i="6"/>
  <c r="AM325" i="6"/>
  <c r="AN321" i="6"/>
  <c r="AM321" i="6"/>
  <c r="AN317" i="6"/>
  <c r="AM317" i="6"/>
  <c r="AN313" i="6"/>
  <c r="AM313" i="6"/>
  <c r="AN309" i="6"/>
  <c r="AM309" i="6"/>
  <c r="AN305" i="6"/>
  <c r="AM305" i="6"/>
  <c r="AN301" i="6"/>
  <c r="AM301" i="6"/>
  <c r="AN297" i="6"/>
  <c r="AM297" i="6"/>
  <c r="AN293" i="6"/>
  <c r="AM293" i="6"/>
  <c r="AN289" i="6"/>
  <c r="AM289" i="6"/>
  <c r="AN285" i="6"/>
  <c r="AM285" i="6"/>
  <c r="AN281" i="6"/>
  <c r="AM281" i="6"/>
  <c r="AN277" i="6"/>
  <c r="AM277" i="6"/>
  <c r="AN273" i="6"/>
  <c r="AM273" i="6"/>
  <c r="AN269" i="6"/>
  <c r="AM269" i="6"/>
  <c r="AN265" i="6"/>
  <c r="AM265" i="6"/>
  <c r="AN261" i="6"/>
  <c r="AM261" i="6"/>
  <c r="AN257" i="6"/>
  <c r="AM257" i="6"/>
  <c r="AN253" i="6"/>
  <c r="AM253" i="6"/>
  <c r="AN249" i="6"/>
  <c r="AM249" i="6"/>
  <c r="AN245" i="6"/>
  <c r="AM245" i="6"/>
  <c r="AN241" i="6"/>
  <c r="AM241" i="6"/>
  <c r="AN237" i="6"/>
  <c r="AM237" i="6"/>
  <c r="AN233" i="6"/>
  <c r="AM233" i="6"/>
  <c r="AN229" i="6"/>
  <c r="AM229" i="6"/>
  <c r="AN225" i="6"/>
  <c r="AM225" i="6"/>
  <c r="AN221" i="6"/>
  <c r="AM221" i="6"/>
  <c r="AN217" i="6"/>
  <c r="AM217" i="6"/>
  <c r="AN213" i="6"/>
  <c r="AM213" i="6"/>
  <c r="AN209" i="6"/>
  <c r="AM209" i="6"/>
  <c r="AN205" i="6"/>
  <c r="AM205" i="6"/>
  <c r="AN201" i="6"/>
  <c r="AM201" i="6"/>
  <c r="AN197" i="6"/>
  <c r="AM197" i="6"/>
  <c r="AN193" i="6"/>
  <c r="AM193" i="6"/>
  <c r="AN189" i="6"/>
  <c r="AM189" i="6"/>
  <c r="AN185" i="6"/>
  <c r="AM185" i="6"/>
  <c r="AN181" i="6"/>
  <c r="AM181" i="6"/>
  <c r="AN177" i="6"/>
  <c r="AM177" i="6"/>
  <c r="AN173" i="6"/>
  <c r="AM173" i="6"/>
  <c r="AN169" i="6"/>
  <c r="AM169" i="6"/>
  <c r="AN165" i="6"/>
  <c r="AM165" i="6"/>
  <c r="AN161" i="6"/>
  <c r="AM161" i="6"/>
  <c r="AN157" i="6"/>
  <c r="AM157" i="6"/>
  <c r="AN153" i="6"/>
  <c r="AM153" i="6"/>
  <c r="AN149" i="6"/>
  <c r="AM149" i="6"/>
  <c r="AN145" i="6"/>
  <c r="AM145" i="6"/>
  <c r="AN141" i="6"/>
  <c r="AM141" i="6"/>
  <c r="AN137" i="6"/>
  <c r="AM137" i="6"/>
  <c r="AN133" i="6"/>
  <c r="AM133" i="6"/>
  <c r="AN129" i="6"/>
  <c r="AM129" i="6"/>
  <c r="AN125" i="6"/>
  <c r="AM125" i="6"/>
  <c r="AN121" i="6"/>
  <c r="AM121" i="6"/>
  <c r="AN117" i="6"/>
  <c r="AM117" i="6"/>
  <c r="AN113" i="6"/>
  <c r="AM113" i="6"/>
  <c r="AN109" i="6"/>
  <c r="AM109" i="6"/>
  <c r="AN105" i="6"/>
  <c r="AM105" i="6"/>
  <c r="AN101" i="6"/>
  <c r="AM101" i="6"/>
  <c r="AN97" i="6"/>
  <c r="AM97" i="6"/>
  <c r="AN93" i="6"/>
  <c r="AM93" i="6"/>
  <c r="AN89" i="6"/>
  <c r="AM89" i="6"/>
  <c r="AN85" i="6"/>
  <c r="AM85" i="6"/>
  <c r="AN81" i="6"/>
  <c r="AM81" i="6"/>
  <c r="AN77" i="6"/>
  <c r="AM77" i="6"/>
  <c r="AN73" i="6"/>
  <c r="AM73" i="6"/>
  <c r="AN69" i="6"/>
  <c r="AM69" i="6"/>
  <c r="AN65" i="6"/>
  <c r="AM65" i="6"/>
  <c r="AN61" i="6"/>
  <c r="AM61" i="6"/>
  <c r="AN57" i="6"/>
  <c r="AM57" i="6"/>
  <c r="AN53" i="6"/>
  <c r="AM53" i="6"/>
  <c r="AN49" i="6"/>
  <c r="AM49" i="6"/>
  <c r="AN45" i="6"/>
  <c r="AM45" i="6"/>
  <c r="AN41" i="6"/>
  <c r="AM41" i="6"/>
  <c r="AN37" i="6"/>
  <c r="AM37" i="6"/>
  <c r="AN33" i="6"/>
  <c r="AM33" i="6"/>
  <c r="AN29" i="6"/>
  <c r="AM29" i="6"/>
  <c r="AN25" i="6"/>
  <c r="AM25" i="6"/>
  <c r="AN21" i="6"/>
  <c r="AM21" i="6"/>
  <c r="AN17" i="6"/>
  <c r="AM17" i="6"/>
  <c r="AN13" i="6"/>
  <c r="AM13" i="6"/>
  <c r="AN9" i="6"/>
  <c r="AM9" i="6"/>
  <c r="AN5" i="6"/>
  <c r="AM5" i="6"/>
  <c r="AM1464" i="6"/>
  <c r="AM1460" i="6"/>
  <c r="AM1456" i="6"/>
  <c r="AM1452" i="6"/>
  <c r="AM1448" i="6"/>
  <c r="AM1444" i="6"/>
  <c r="AM1440" i="6"/>
  <c r="AM1436" i="6"/>
  <c r="AM1432" i="6"/>
  <c r="AM1428" i="6"/>
  <c r="AM1424" i="6"/>
  <c r="AM1420" i="6"/>
  <c r="AM1416" i="6"/>
  <c r="AM1412" i="6"/>
  <c r="AM1408" i="6"/>
  <c r="AM1404" i="6"/>
  <c r="AM1400" i="6"/>
  <c r="AM1396" i="6"/>
  <c r="AM1392" i="6"/>
  <c r="AM1388" i="6"/>
  <c r="AM1384" i="6"/>
  <c r="AM1380" i="6"/>
  <c r="AM1376" i="6"/>
  <c r="AM1372" i="6"/>
  <c r="AM1368" i="6"/>
  <c r="AM1364" i="6"/>
  <c r="AM1360" i="6"/>
  <c r="AM1356" i="6"/>
  <c r="AM1352" i="6"/>
  <c r="AM1348" i="6"/>
  <c r="AM1344" i="6"/>
  <c r="AM1340" i="6"/>
  <c r="AM1336" i="6"/>
  <c r="AM1332" i="6"/>
  <c r="AM1328" i="6"/>
  <c r="AM1324" i="6"/>
  <c r="AM1320" i="6"/>
  <c r="AM1316" i="6"/>
  <c r="AM1312" i="6"/>
  <c r="AM1308" i="6"/>
  <c r="AM1304" i="6"/>
  <c r="AM1300" i="6"/>
  <c r="AM1296" i="6"/>
  <c r="AM1292" i="6"/>
  <c r="AM1288" i="6"/>
  <c r="AM1284" i="6"/>
  <c r="AM1280" i="6"/>
  <c r="AM1276" i="6"/>
  <c r="AM1272" i="6"/>
  <c r="AM1268" i="6"/>
  <c r="AM1264" i="6"/>
  <c r="AM1260" i="6"/>
  <c r="AM1256" i="6"/>
  <c r="AM1252" i="6"/>
  <c r="AM1248" i="6"/>
  <c r="AM1244" i="6"/>
  <c r="AM1240" i="6"/>
  <c r="AM1236" i="6"/>
  <c r="AM1232" i="6"/>
  <c r="AM1228" i="6"/>
  <c r="AM1224" i="6"/>
  <c r="AM1220" i="6"/>
  <c r="AM1216" i="6"/>
  <c r="AM1212" i="6"/>
  <c r="AM1208" i="6"/>
  <c r="AM1204" i="6"/>
  <c r="AM1200" i="6"/>
  <c r="AM1196" i="6"/>
  <c r="AM1192" i="6"/>
  <c r="AM1188" i="6"/>
  <c r="AM1184" i="6"/>
  <c r="AM1180" i="6"/>
  <c r="AM1176" i="6"/>
  <c r="AM1172" i="6"/>
  <c r="AM1168" i="6"/>
  <c r="AM1164" i="6"/>
  <c r="AM1160" i="6"/>
  <c r="AM1156" i="6"/>
  <c r="AM1152" i="6"/>
  <c r="AM1148" i="6"/>
  <c r="AM1144" i="6"/>
  <c r="AM1140" i="6"/>
  <c r="AM1136" i="6"/>
  <c r="AM1132" i="6"/>
  <c r="AM1128" i="6"/>
  <c r="AM1124" i="6"/>
  <c r="AM1120" i="6"/>
  <c r="AM1116" i="6"/>
  <c r="AM1112" i="6"/>
  <c r="AM1108" i="6"/>
  <c r="AM1104" i="6"/>
  <c r="AM1100" i="6"/>
  <c r="AM1096" i="6"/>
  <c r="AM1092" i="6"/>
  <c r="AM1088" i="6"/>
  <c r="AM1084" i="6"/>
  <c r="AM1080" i="6"/>
  <c r="AM1076" i="6"/>
  <c r="AM1072" i="6"/>
  <c r="AM1068" i="6"/>
  <c r="AM1064" i="6"/>
  <c r="AM1060" i="6"/>
  <c r="AM1054" i="6"/>
  <c r="AM1046" i="6"/>
  <c r="AM1038" i="6"/>
  <c r="AM1030" i="6"/>
  <c r="AM1022" i="6"/>
  <c r="AM1014" i="6"/>
  <c r="AM1006" i="6"/>
  <c r="AM998" i="6"/>
  <c r="AM990" i="6"/>
  <c r="AM982" i="6"/>
  <c r="AM974" i="6"/>
  <c r="AM966" i="6"/>
  <c r="AM958" i="6"/>
  <c r="AU1460" i="6"/>
  <c r="AV1460" i="6"/>
  <c r="AU1428" i="6"/>
  <c r="AV1428" i="6"/>
  <c r="AU1396" i="6"/>
  <c r="AV1396" i="6"/>
  <c r="AU1348" i="6"/>
  <c r="AV1348" i="6"/>
  <c r="AU1300" i="6"/>
  <c r="AV1300" i="6"/>
  <c r="AU1252" i="6"/>
  <c r="AV1252" i="6"/>
  <c r="AU1203" i="6"/>
  <c r="AV1203" i="6"/>
  <c r="AU1171" i="6"/>
  <c r="AV1171" i="6"/>
  <c r="AV770" i="6"/>
  <c r="AU770" i="6"/>
  <c r="AV746" i="6"/>
  <c r="AU746" i="6"/>
  <c r="AV651" i="6"/>
  <c r="AU651" i="6"/>
  <c r="AV645" i="6"/>
  <c r="AU645" i="6"/>
  <c r="AV532" i="6"/>
  <c r="AU532" i="6"/>
  <c r="AV525" i="6"/>
  <c r="AU525" i="6"/>
  <c r="AU523" i="6"/>
  <c r="AV523" i="6"/>
  <c r="AV372" i="6"/>
  <c r="AU372" i="6"/>
  <c r="AV353" i="6"/>
  <c r="AU353" i="6"/>
  <c r="AV211" i="6"/>
  <c r="AU211" i="6"/>
  <c r="AV179" i="6"/>
  <c r="AU179" i="6"/>
  <c r="AQ922" i="6"/>
  <c r="AQ770" i="6"/>
  <c r="AQ1458" i="6"/>
  <c r="AQ1394" i="6"/>
  <c r="AQ1330" i="6"/>
  <c r="AQ1266" i="6"/>
  <c r="AQ1086" i="6"/>
  <c r="AQ1022" i="6"/>
  <c r="AQ958" i="6"/>
  <c r="AQ894" i="6"/>
  <c r="AQ830" i="6"/>
  <c r="AQ766" i="6"/>
  <c r="AQ734" i="6"/>
  <c r="AQ670" i="6"/>
  <c r="AQ606" i="6"/>
  <c r="AQ542" i="6"/>
  <c r="AQ478" i="6"/>
  <c r="AQ382" i="6"/>
  <c r="AQ318" i="6"/>
  <c r="AQ254" i="6"/>
  <c r="AQ190" i="6"/>
  <c r="AQ126" i="6"/>
  <c r="AQ62" i="6"/>
  <c r="AS1050" i="6"/>
  <c r="AS942" i="6"/>
  <c r="AU1364" i="6"/>
  <c r="AV1364" i="6"/>
  <c r="AU1316" i="6"/>
  <c r="AV1316" i="6"/>
  <c r="AU1268" i="6"/>
  <c r="AV1268" i="6"/>
  <c r="AU1211" i="6"/>
  <c r="AV1211" i="6"/>
  <c r="AU1179" i="6"/>
  <c r="AV1179" i="6"/>
  <c r="AV839" i="6"/>
  <c r="AU839" i="6"/>
  <c r="AV754" i="6"/>
  <c r="AU754" i="6"/>
  <c r="AV356" i="6"/>
  <c r="AU356" i="6"/>
  <c r="AV344" i="6"/>
  <c r="AU344" i="6"/>
  <c r="AV207" i="6"/>
  <c r="AU207" i="6"/>
  <c r="AQ658" i="6"/>
  <c r="AQ1426" i="6"/>
  <c r="AQ1362" i="6"/>
  <c r="AQ1298" i="6"/>
  <c r="AQ1234" i="6"/>
  <c r="AQ1202" i="6"/>
  <c r="AQ1054" i="6"/>
  <c r="AQ990" i="6"/>
  <c r="AQ926" i="6"/>
  <c r="AQ862" i="6"/>
  <c r="AQ798" i="6"/>
  <c r="AQ702" i="6"/>
  <c r="AQ638" i="6"/>
  <c r="AQ574" i="6"/>
  <c r="AQ510" i="6"/>
  <c r="AQ446" i="6"/>
  <c r="AQ414" i="6"/>
  <c r="AQ350" i="6"/>
  <c r="AQ286" i="6"/>
  <c r="AQ222" i="6"/>
  <c r="AQ158" i="6"/>
  <c r="AQ94" i="6"/>
  <c r="AQ30" i="6"/>
  <c r="AS406" i="6"/>
  <c r="AV647" i="6"/>
  <c r="AU647" i="6"/>
  <c r="AV630" i="6"/>
  <c r="AU630" i="6"/>
  <c r="AV593" i="6"/>
  <c r="AU593" i="6"/>
  <c r="AV550" i="6"/>
  <c r="AU550" i="6"/>
  <c r="AV527" i="6"/>
  <c r="AU527" i="6"/>
  <c r="AS1305" i="6"/>
  <c r="AS1177" i="6"/>
  <c r="AQ985" i="6"/>
  <c r="AQ965" i="6"/>
  <c r="AQ921" i="6"/>
  <c r="AQ837" i="6"/>
  <c r="AQ793" i="6"/>
  <c r="AQ1450" i="6"/>
  <c r="AQ1418" i="6"/>
  <c r="AQ1386" i="6"/>
  <c r="AQ1354" i="6"/>
  <c r="AQ1322" i="6"/>
  <c r="AQ1290" i="6"/>
  <c r="AQ1258" i="6"/>
  <c r="AQ1226" i="6"/>
  <c r="AQ1110" i="6"/>
  <c r="AQ1078" i="6"/>
  <c r="AQ1046" i="6"/>
  <c r="AQ1014" i="6"/>
  <c r="AQ982" i="6"/>
  <c r="AQ950" i="6"/>
  <c r="AQ918" i="6"/>
  <c r="AQ886" i="6"/>
  <c r="AQ854" i="6"/>
  <c r="AQ822" i="6"/>
  <c r="AQ790" i="6"/>
  <c r="AQ758" i="6"/>
  <c r="AQ726" i="6"/>
  <c r="AQ694" i="6"/>
  <c r="AQ662" i="6"/>
  <c r="AQ630" i="6"/>
  <c r="AQ598" i="6"/>
  <c r="AQ566" i="6"/>
  <c r="AQ534" i="6"/>
  <c r="AQ502" i="6"/>
  <c r="AQ438" i="6"/>
  <c r="AQ374" i="6"/>
  <c r="AQ342" i="6"/>
  <c r="AQ310" i="6"/>
  <c r="AQ278" i="6"/>
  <c r="AQ246" i="6"/>
  <c r="AQ214" i="6"/>
  <c r="AQ182" i="6"/>
  <c r="AQ150" i="6"/>
  <c r="AQ118" i="6"/>
  <c r="AQ86" i="6"/>
  <c r="AQ54" i="6"/>
  <c r="AQ22" i="6"/>
  <c r="AS1433" i="6"/>
  <c r="AS1369" i="6"/>
  <c r="AS1285" i="6"/>
  <c r="AS1221" i="6"/>
  <c r="AS1093" i="6"/>
  <c r="AS1049" i="6"/>
  <c r="AS1006" i="6"/>
  <c r="AS901" i="6"/>
  <c r="AS814" i="6"/>
  <c r="AS628" i="6"/>
  <c r="AU1444" i="6"/>
  <c r="AV1444" i="6"/>
  <c r="AU1412" i="6"/>
  <c r="AV1412" i="6"/>
  <c r="AU1380" i="6"/>
  <c r="AV1380" i="6"/>
  <c r="AU1220" i="6"/>
  <c r="AV1220" i="6"/>
  <c r="AU1187" i="6"/>
  <c r="AV1187" i="6"/>
  <c r="AU1160" i="6"/>
  <c r="AV1160" i="6"/>
  <c r="AV702" i="6"/>
  <c r="AU702" i="6"/>
  <c r="AV667" i="6"/>
  <c r="AU667" i="6"/>
  <c r="AV596" i="6"/>
  <c r="AU596" i="6"/>
  <c r="AV572" i="6"/>
  <c r="AU572" i="6"/>
  <c r="AV553" i="6"/>
  <c r="AU553" i="6"/>
  <c r="AV545" i="6"/>
  <c r="AU545" i="6"/>
  <c r="AU524" i="6"/>
  <c r="AV524" i="6"/>
  <c r="AU522" i="6"/>
  <c r="AV522" i="6"/>
  <c r="AV351" i="6"/>
  <c r="AU351" i="6"/>
  <c r="AV209" i="6"/>
  <c r="AU209" i="6"/>
  <c r="AV196" i="6"/>
  <c r="AU196" i="6"/>
  <c r="AQ880" i="6"/>
  <c r="AQ816" i="6"/>
  <c r="AQ516" i="6"/>
  <c r="AQ84" i="6"/>
  <c r="AQ1442" i="6"/>
  <c r="AQ1410" i="6"/>
  <c r="AQ1378" i="6"/>
  <c r="AQ1346" i="6"/>
  <c r="AQ1314" i="6"/>
  <c r="AQ1282" i="6"/>
  <c r="AQ1250" i="6"/>
  <c r="AQ1218" i="6"/>
  <c r="AQ1102" i="6"/>
  <c r="AQ1038" i="6"/>
  <c r="AQ974" i="6"/>
  <c r="AQ910" i="6"/>
  <c r="AQ878" i="6"/>
  <c r="AQ846" i="6"/>
  <c r="AQ782" i="6"/>
  <c r="AQ750" i="6"/>
  <c r="AQ718" i="6"/>
  <c r="AQ686" i="6"/>
  <c r="AQ654" i="6"/>
  <c r="AQ622" i="6"/>
  <c r="AQ590" i="6"/>
  <c r="AQ558" i="6"/>
  <c r="AQ526" i="6"/>
  <c r="AQ494" i="6"/>
  <c r="AQ462" i="6"/>
  <c r="AQ430" i="6"/>
  <c r="AQ398" i="6"/>
  <c r="AQ366" i="6"/>
  <c r="AQ334" i="6"/>
  <c r="AQ302" i="6"/>
  <c r="AQ270" i="6"/>
  <c r="AQ238" i="6"/>
  <c r="AQ206" i="6"/>
  <c r="AQ174" i="6"/>
  <c r="AQ142" i="6"/>
  <c r="AQ110" i="6"/>
  <c r="AQ78" i="6"/>
  <c r="AQ46" i="6"/>
  <c r="AQ14" i="6"/>
  <c r="AS1413" i="6"/>
  <c r="AS1349" i="6"/>
  <c r="AS1284" i="6"/>
  <c r="AS1200" i="6"/>
  <c r="AS1072" i="6"/>
  <c r="AS1029" i="6"/>
  <c r="AS986" i="6"/>
  <c r="AS900" i="6"/>
  <c r="AS794" i="6"/>
  <c r="AS600" i="6"/>
  <c r="AV1450" i="6"/>
  <c r="AW1450" i="6" s="1"/>
  <c r="AV1418" i="6"/>
  <c r="AW1418" i="6" s="1"/>
  <c r="AV1386" i="6"/>
  <c r="AW1386" i="6" s="1"/>
  <c r="AU1332" i="6"/>
  <c r="AV1332" i="6"/>
  <c r="AU1284" i="6"/>
  <c r="AV1284" i="6"/>
  <c r="AU1236" i="6"/>
  <c r="AV1236" i="6"/>
  <c r="AV1226" i="6"/>
  <c r="AW1226" i="6" s="1"/>
  <c r="AU1195" i="6"/>
  <c r="AV1195" i="6"/>
  <c r="AV1189" i="6"/>
  <c r="AW1189" i="6" s="1"/>
  <c r="AU1163" i="6"/>
  <c r="AV1163" i="6"/>
  <c r="AV811" i="6"/>
  <c r="AU811" i="6"/>
  <c r="AU803" i="6"/>
  <c r="AU795" i="6"/>
  <c r="AV762" i="6"/>
  <c r="AU762" i="6"/>
  <c r="AU743" i="6"/>
  <c r="AV711" i="6"/>
  <c r="AU711" i="6"/>
  <c r="AU707" i="6"/>
  <c r="AV674" i="6"/>
  <c r="AU674" i="6"/>
  <c r="AV649" i="6"/>
  <c r="AU649" i="6"/>
  <c r="AU643" i="6"/>
  <c r="AU640" i="6"/>
  <c r="AV622" i="6"/>
  <c r="AU622" i="6"/>
  <c r="AV556" i="6"/>
  <c r="AU556" i="6"/>
  <c r="AV548" i="6"/>
  <c r="AU548" i="6"/>
  <c r="AU535" i="6"/>
  <c r="AU367" i="6"/>
  <c r="AV198" i="6"/>
  <c r="AU198" i="6"/>
  <c r="AV173" i="6"/>
  <c r="AU173" i="6"/>
  <c r="AV1458" i="6"/>
  <c r="AW1458" i="6" s="1"/>
  <c r="AV1442" i="6"/>
  <c r="AW1442" i="6" s="1"/>
  <c r="AV1426" i="6"/>
  <c r="AW1426" i="6" s="1"/>
  <c r="AV1410" i="6"/>
  <c r="AW1410" i="6" s="1"/>
  <c r="AV1394" i="6"/>
  <c r="AW1394" i="6" s="1"/>
  <c r="AV1330" i="6"/>
  <c r="AW1330" i="6" s="1"/>
  <c r="AV1282" i="6"/>
  <c r="AW1282" i="6" s="1"/>
  <c r="AU833" i="6"/>
  <c r="AU802" i="6"/>
  <c r="AU800" i="6"/>
  <c r="AU798" i="6"/>
  <c r="AU796" i="6"/>
  <c r="AU794" i="6"/>
  <c r="AU787" i="6"/>
  <c r="AU738" i="6"/>
  <c r="AU731" i="6"/>
  <c r="AU722" i="6"/>
  <c r="AU691" i="6"/>
  <c r="AU658" i="6"/>
  <c r="AU644" i="6"/>
  <c r="AU636" i="6"/>
  <c r="AU628" i="6"/>
  <c r="AU620" i="6"/>
  <c r="AU603" i="6"/>
  <c r="AU588" i="6"/>
  <c r="AU540" i="6"/>
  <c r="AU538" i="6"/>
  <c r="AU534" i="6"/>
  <c r="AU530" i="6"/>
  <c r="AV520" i="6"/>
  <c r="AW520" i="6" s="1"/>
  <c r="AU206" i="6"/>
  <c r="AU191" i="6"/>
  <c r="AU167" i="6"/>
  <c r="AQ1459" i="6"/>
  <c r="AQ1451" i="6"/>
  <c r="AQ1443" i="6"/>
  <c r="AQ1435" i="6"/>
  <c r="AQ1427" i="6"/>
  <c r="AQ1419" i="6"/>
  <c r="AQ1411" i="6"/>
  <c r="AQ1403" i="6"/>
  <c r="AQ1395" i="6"/>
  <c r="AQ1387" i="6"/>
  <c r="AQ1379" i="6"/>
  <c r="AQ1367" i="6"/>
  <c r="AQ1359" i="6"/>
  <c r="AQ1351" i="6"/>
  <c r="AQ1343" i="6"/>
  <c r="AQ1335" i="6"/>
  <c r="AQ1323" i="6"/>
  <c r="AQ1315" i="6"/>
  <c r="AQ1307" i="6"/>
  <c r="AQ1295" i="6"/>
  <c r="AQ1287" i="6"/>
  <c r="AQ1279" i="6"/>
  <c r="AQ1271" i="6"/>
  <c r="AQ1263" i="6"/>
  <c r="AQ1251" i="6"/>
  <c r="AQ1243" i="6"/>
  <c r="AQ1235" i="6"/>
  <c r="AQ1227" i="6"/>
  <c r="AQ1219" i="6"/>
  <c r="AQ1207" i="6"/>
  <c r="AQ1199" i="6"/>
  <c r="AQ1175" i="6"/>
  <c r="AQ1167" i="6"/>
  <c r="AQ1147" i="6"/>
  <c r="AQ1143" i="6"/>
  <c r="AQ1135" i="6"/>
  <c r="AQ1127" i="6"/>
  <c r="AQ1119" i="6"/>
  <c r="AQ1115" i="6"/>
  <c r="AQ1111" i="6"/>
  <c r="AQ1103" i="6"/>
  <c r="AQ1083" i="6"/>
  <c r="AQ1079" i="6"/>
  <c r="AQ1071" i="6"/>
  <c r="AQ1063" i="6"/>
  <c r="AQ1055" i="6"/>
  <c r="AQ1047" i="6"/>
  <c r="AQ1039" i="6"/>
  <c r="AQ1031" i="6"/>
  <c r="AQ1023" i="6"/>
  <c r="AQ1003" i="6"/>
  <c r="AQ999" i="6"/>
  <c r="AQ991" i="6"/>
  <c r="AQ983" i="6"/>
  <c r="AQ975" i="6"/>
  <c r="AQ967" i="6"/>
  <c r="AQ959" i="6"/>
  <c r="AQ951" i="6"/>
  <c r="AQ943" i="6"/>
  <c r="AQ923" i="6"/>
  <c r="AQ919" i="6"/>
  <c r="AQ907" i="6"/>
  <c r="AQ903" i="6"/>
  <c r="AQ891" i="6"/>
  <c r="AQ863" i="6"/>
  <c r="AQ855" i="6"/>
  <c r="AQ847" i="6"/>
  <c r="AQ839" i="6"/>
  <c r="AQ831" i="6"/>
  <c r="AQ811" i="6"/>
  <c r="AQ807" i="6"/>
  <c r="AQ799" i="6"/>
  <c r="AQ779" i="6"/>
  <c r="AQ767" i="6"/>
  <c r="AQ715" i="6"/>
  <c r="AQ711" i="6"/>
  <c r="AQ703" i="6"/>
  <c r="AQ695" i="6"/>
  <c r="AQ687" i="6"/>
  <c r="AQ667" i="6"/>
  <c r="AQ663" i="6"/>
  <c r="AQ655" i="6"/>
  <c r="AQ647" i="6"/>
  <c r="AQ639" i="6"/>
  <c r="AQ619" i="6"/>
  <c r="AQ615" i="6"/>
  <c r="AQ607" i="6"/>
  <c r="AQ599" i="6"/>
  <c r="AQ591" i="6"/>
  <c r="AQ571" i="6"/>
  <c r="AQ567" i="6"/>
  <c r="AQ559" i="6"/>
  <c r="AQ551" i="6"/>
  <c r="AQ543" i="6"/>
  <c r="AQ523" i="6"/>
  <c r="AQ519" i="6"/>
  <c r="AQ507" i="6"/>
  <c r="AQ503" i="6"/>
  <c r="AQ495" i="6"/>
  <c r="AQ487" i="6"/>
  <c r="AQ479" i="6"/>
  <c r="AQ471" i="6"/>
  <c r="AQ463" i="6"/>
  <c r="AQ455" i="6"/>
  <c r="AQ447" i="6"/>
  <c r="AQ427" i="6"/>
  <c r="AQ407" i="6"/>
  <c r="AQ399" i="6"/>
  <c r="AQ391" i="6"/>
  <c r="AQ383" i="6"/>
  <c r="AQ375" i="6"/>
  <c r="AQ367" i="6"/>
  <c r="AQ347" i="6"/>
  <c r="AQ343" i="6"/>
  <c r="AQ335" i="6"/>
  <c r="AQ327" i="6"/>
  <c r="AQ319" i="6"/>
  <c r="AQ299" i="6"/>
  <c r="AQ295" i="6"/>
  <c r="AQ283" i="6"/>
  <c r="AQ263" i="6"/>
  <c r="AQ255" i="6"/>
  <c r="AQ247" i="6"/>
  <c r="AQ239" i="6"/>
  <c r="AQ231" i="6"/>
  <c r="AQ223" i="6"/>
  <c r="AQ215" i="6"/>
  <c r="AQ207" i="6"/>
  <c r="AQ199" i="6"/>
  <c r="AQ191" i="6"/>
  <c r="AQ171" i="6"/>
  <c r="AQ167" i="6"/>
  <c r="AQ159" i="6"/>
  <c r="AQ151" i="6"/>
  <c r="AQ139" i="6"/>
  <c r="AQ127" i="6"/>
  <c r="AQ119" i="6"/>
  <c r="AQ111" i="6"/>
  <c r="AQ103" i="6"/>
  <c r="AQ95" i="6"/>
  <c r="AQ75" i="6"/>
  <c r="AQ71" i="6"/>
  <c r="AQ63" i="6"/>
  <c r="AQ43" i="6"/>
  <c r="AQ11" i="6"/>
  <c r="AQ7" i="6"/>
  <c r="AQ1107" i="6"/>
  <c r="AQ915" i="6"/>
  <c r="AQ851" i="6"/>
  <c r="AQ787" i="6"/>
  <c r="AQ531" i="6"/>
  <c r="AQ403" i="6"/>
  <c r="AQ339" i="6"/>
  <c r="AQ211" i="6"/>
  <c r="AQ147" i="6"/>
  <c r="AQ19" i="6"/>
  <c r="AQ995" i="6"/>
  <c r="AQ931" i="6"/>
  <c r="AQ739" i="6"/>
  <c r="AQ611" i="6"/>
  <c r="AQ547" i="6"/>
  <c r="AQ419" i="6"/>
  <c r="AQ291" i="6"/>
  <c r="AQ163" i="6"/>
  <c r="AQ35" i="6"/>
  <c r="AQ1187" i="6"/>
  <c r="AQ1123" i="6"/>
  <c r="AQ1075" i="6"/>
  <c r="AQ1011" i="6"/>
  <c r="AQ947" i="6"/>
  <c r="AQ883" i="6"/>
  <c r="AQ819" i="6"/>
  <c r="AQ755" i="6"/>
  <c r="AQ691" i="6"/>
  <c r="AQ627" i="6"/>
  <c r="AQ563" i="6"/>
  <c r="AQ499" i="6"/>
  <c r="AQ435" i="6"/>
  <c r="AQ371" i="6"/>
  <c r="AQ307" i="6"/>
  <c r="AQ243" i="6"/>
  <c r="AQ179" i="6"/>
  <c r="AQ115" i="6"/>
  <c r="AQ51" i="6"/>
  <c r="AV815" i="6"/>
  <c r="AU815" i="6"/>
  <c r="AV718" i="6"/>
  <c r="AU718" i="6"/>
  <c r="AV363" i="6"/>
  <c r="AU363" i="6"/>
  <c r="AV360" i="6"/>
  <c r="AU360" i="6"/>
  <c r="AV203" i="6"/>
  <c r="AU203" i="6"/>
  <c r="AV185" i="6"/>
  <c r="AU185" i="6"/>
  <c r="AQ1463" i="6"/>
  <c r="AQ1455" i="6"/>
  <c r="AQ1447" i="6"/>
  <c r="AQ1439" i="6"/>
  <c r="AQ1431" i="6"/>
  <c r="AQ1423" i="6"/>
  <c r="AQ1415" i="6"/>
  <c r="AQ1407" i="6"/>
  <c r="AQ1399" i="6"/>
  <c r="AQ1391" i="6"/>
  <c r="AQ1383" i="6"/>
  <c r="AQ1375" i="6"/>
  <c r="AQ1371" i="6"/>
  <c r="AQ1363" i="6"/>
  <c r="AQ1355" i="6"/>
  <c r="AQ1347" i="6"/>
  <c r="AQ1339" i="6"/>
  <c r="AQ1331" i="6"/>
  <c r="AQ1327" i="6"/>
  <c r="AQ1319" i="6"/>
  <c r="AQ1311" i="6"/>
  <c r="AQ1303" i="6"/>
  <c r="AQ1299" i="6"/>
  <c r="AQ1291" i="6"/>
  <c r="AQ1283" i="6"/>
  <c r="AQ1275" i="6"/>
  <c r="AQ1267" i="6"/>
  <c r="AQ1259" i="6"/>
  <c r="AQ1255" i="6"/>
  <c r="AQ1247" i="6"/>
  <c r="AQ1239" i="6"/>
  <c r="AQ1231" i="6"/>
  <c r="AQ1223" i="6"/>
  <c r="AQ1215" i="6"/>
  <c r="AQ1211" i="6"/>
  <c r="AQ1203" i="6"/>
  <c r="AQ1195" i="6"/>
  <c r="AQ1191" i="6"/>
  <c r="AQ1183" i="6"/>
  <c r="AQ1179" i="6"/>
  <c r="AQ1163" i="6"/>
  <c r="AQ1159" i="6"/>
  <c r="AQ1151" i="6"/>
  <c r="AQ1131" i="6"/>
  <c r="AQ1099" i="6"/>
  <c r="AQ1095" i="6"/>
  <c r="AQ1087" i="6"/>
  <c r="AQ1067" i="6"/>
  <c r="AQ1051" i="6"/>
  <c r="AQ1035" i="6"/>
  <c r="AQ1019" i="6"/>
  <c r="AQ1015" i="6"/>
  <c r="AQ1007" i="6"/>
  <c r="AQ987" i="6"/>
  <c r="AQ971" i="6"/>
  <c r="AQ955" i="6"/>
  <c r="AQ939" i="6"/>
  <c r="AQ935" i="6"/>
  <c r="AQ927" i="6"/>
  <c r="AQ911" i="6"/>
  <c r="AQ895" i="6"/>
  <c r="AQ887" i="6"/>
  <c r="AQ879" i="6"/>
  <c r="AQ875" i="6"/>
  <c r="AQ871" i="6"/>
  <c r="AQ859" i="6"/>
  <c r="AQ843" i="6"/>
  <c r="AQ827" i="6"/>
  <c r="AQ823" i="6"/>
  <c r="AQ815" i="6"/>
  <c r="AQ795" i="6"/>
  <c r="AQ791" i="6"/>
  <c r="AQ783" i="6"/>
  <c r="AQ775" i="6"/>
  <c r="AQ763" i="6"/>
  <c r="AQ759" i="6"/>
  <c r="AQ751" i="6"/>
  <c r="AQ747" i="6"/>
  <c r="AQ743" i="6"/>
  <c r="AQ735" i="6"/>
  <c r="AQ731" i="6"/>
  <c r="AQ727" i="6"/>
  <c r="AQ719" i="6"/>
  <c r="AQ699" i="6"/>
  <c r="AQ683" i="6"/>
  <c r="AQ679" i="6"/>
  <c r="AQ671" i="6"/>
  <c r="AQ651" i="6"/>
  <c r="AQ635" i="6"/>
  <c r="AQ631" i="6"/>
  <c r="AQ623" i="6"/>
  <c r="AQ603" i="6"/>
  <c r="AQ587" i="6"/>
  <c r="AQ583" i="6"/>
  <c r="AQ575" i="6"/>
  <c r="AQ555" i="6"/>
  <c r="AQ539" i="6"/>
  <c r="AQ535" i="6"/>
  <c r="AQ527" i="6"/>
  <c r="AQ511" i="6"/>
  <c r="AQ491" i="6"/>
  <c r="AQ475" i="6"/>
  <c r="AQ459" i="6"/>
  <c r="AQ443" i="6"/>
  <c r="AQ439" i="6"/>
  <c r="AQ431" i="6"/>
  <c r="AQ423" i="6"/>
  <c r="AQ415" i="6"/>
  <c r="AQ411" i="6"/>
  <c r="AQ395" i="6"/>
  <c r="AQ379" i="6"/>
  <c r="AQ363" i="6"/>
  <c r="AQ359" i="6"/>
  <c r="AQ351" i="6"/>
  <c r="AQ331" i="6"/>
  <c r="AQ315" i="6"/>
  <c r="AQ311" i="6"/>
  <c r="AQ303" i="6"/>
  <c r="AQ287" i="6"/>
  <c r="AQ279" i="6"/>
  <c r="AQ271" i="6"/>
  <c r="AQ267" i="6"/>
  <c r="AQ251" i="6"/>
  <c r="AQ235" i="6"/>
  <c r="AQ219" i="6"/>
  <c r="AQ203" i="6"/>
  <c r="AQ187" i="6"/>
  <c r="AQ183" i="6"/>
  <c r="AQ175" i="6"/>
  <c r="AQ155" i="6"/>
  <c r="AQ143" i="6"/>
  <c r="AQ135" i="6"/>
  <c r="AQ123" i="6"/>
  <c r="AQ107" i="6"/>
  <c r="AQ91" i="6"/>
  <c r="AQ87" i="6"/>
  <c r="AQ79" i="6"/>
  <c r="AQ59" i="6"/>
  <c r="AQ55" i="6"/>
  <c r="AQ47" i="6"/>
  <c r="AQ39" i="6"/>
  <c r="AQ31" i="6"/>
  <c r="AQ27" i="6"/>
  <c r="AQ23" i="6"/>
  <c r="AQ15" i="6"/>
  <c r="AQ1155" i="6"/>
  <c r="AQ1043" i="6"/>
  <c r="AQ979" i="6"/>
  <c r="AQ723" i="6"/>
  <c r="AQ659" i="6"/>
  <c r="AQ595" i="6"/>
  <c r="AQ467" i="6"/>
  <c r="AQ275" i="6"/>
  <c r="AQ83" i="6"/>
  <c r="AQ1139" i="6"/>
  <c r="AQ1059" i="6"/>
  <c r="AQ867" i="6"/>
  <c r="AQ803" i="6"/>
  <c r="AQ675" i="6"/>
  <c r="AQ483" i="6"/>
  <c r="AQ355" i="6"/>
  <c r="AQ227" i="6"/>
  <c r="AQ99" i="6"/>
  <c r="AS771" i="6"/>
  <c r="AQ1171" i="6"/>
  <c r="AQ1091" i="6"/>
  <c r="AQ1027" i="6"/>
  <c r="AQ963" i="6"/>
  <c r="AQ899" i="6"/>
  <c r="AQ835" i="6"/>
  <c r="AQ707" i="6"/>
  <c r="AQ643" i="6"/>
  <c r="AQ579" i="6"/>
  <c r="AQ515" i="6"/>
  <c r="AQ451" i="6"/>
  <c r="AQ387" i="6"/>
  <c r="AQ323" i="6"/>
  <c r="AQ259" i="6"/>
  <c r="AQ195" i="6"/>
  <c r="AQ131" i="6"/>
  <c r="AQ67" i="6"/>
  <c r="AQ3" i="6"/>
  <c r="AQ1194" i="6"/>
  <c r="AQ1170" i="6"/>
  <c r="AQ1162" i="6"/>
  <c r="AQ1146" i="6"/>
  <c r="AQ1138" i="6"/>
  <c r="AQ1182" i="6"/>
  <c r="AQ1150" i="6"/>
  <c r="AQ1118" i="6"/>
  <c r="AS1326" i="6"/>
  <c r="AU1453" i="6"/>
  <c r="AV1453" i="6"/>
  <c r="AU1447" i="6"/>
  <c r="AV1447" i="6"/>
  <c r="AU1431" i="6"/>
  <c r="AV1431" i="6"/>
  <c r="AU1405" i="6"/>
  <c r="AV1405" i="6"/>
  <c r="AU1399" i="6"/>
  <c r="AV1399" i="6"/>
  <c r="AU1373" i="6"/>
  <c r="AV1373" i="6"/>
  <c r="AU1341" i="6"/>
  <c r="AV1341" i="6"/>
  <c r="AU1335" i="6"/>
  <c r="AV1335" i="6"/>
  <c r="AV687" i="6"/>
  <c r="AU687" i="6"/>
  <c r="AV365" i="6"/>
  <c r="AU365" i="6"/>
  <c r="AV205" i="6"/>
  <c r="AU205" i="6"/>
  <c r="AV200" i="6"/>
  <c r="AU200" i="6"/>
  <c r="AV193" i="6"/>
  <c r="AU193" i="6"/>
  <c r="AV169" i="6"/>
  <c r="AU169" i="6"/>
  <c r="AS1241" i="6"/>
  <c r="AS1113" i="6"/>
  <c r="AS857" i="6"/>
  <c r="AQ1462" i="6"/>
  <c r="AQ1454" i="6"/>
  <c r="AQ1446" i="6"/>
  <c r="AQ1438" i="6"/>
  <c r="AQ1430" i="6"/>
  <c r="AQ1422" i="6"/>
  <c r="AQ1414" i="6"/>
  <c r="AQ1406" i="6"/>
  <c r="AQ1398" i="6"/>
  <c r="AQ1390" i="6"/>
  <c r="AQ1382" i="6"/>
  <c r="AQ1374" i="6"/>
  <c r="AQ1366" i="6"/>
  <c r="AQ1358" i="6"/>
  <c r="AQ1350" i="6"/>
  <c r="AQ1342" i="6"/>
  <c r="AQ1334" i="6"/>
  <c r="AQ1318" i="6"/>
  <c r="AQ1310" i="6"/>
  <c r="AQ1302" i="6"/>
  <c r="AQ1294" i="6"/>
  <c r="AQ1286" i="6"/>
  <c r="AQ1278" i="6"/>
  <c r="AQ1270" i="6"/>
  <c r="AQ1262" i="6"/>
  <c r="AQ1254" i="6"/>
  <c r="AQ1246" i="6"/>
  <c r="AQ1238" i="6"/>
  <c r="AQ1230" i="6"/>
  <c r="AQ1222" i="6"/>
  <c r="AQ1214" i="6"/>
  <c r="AQ1206" i="6"/>
  <c r="AS1392" i="6"/>
  <c r="AS1264" i="6"/>
  <c r="AS1178" i="6"/>
  <c r="AQ1186" i="6"/>
  <c r="AQ1154" i="6"/>
  <c r="AQ1130" i="6"/>
  <c r="AQ1122" i="6"/>
  <c r="AQ1198" i="6"/>
  <c r="AQ1166" i="6"/>
  <c r="AQ1134" i="6"/>
  <c r="AU1463" i="6"/>
  <c r="AV1463" i="6"/>
  <c r="AU1437" i="6"/>
  <c r="AV1437" i="6"/>
  <c r="AU1421" i="6"/>
  <c r="AV1421" i="6"/>
  <c r="AU1415" i="6"/>
  <c r="AV1415" i="6"/>
  <c r="AU1389" i="6"/>
  <c r="AV1389" i="6"/>
  <c r="AU1383" i="6"/>
  <c r="AV1383" i="6"/>
  <c r="AU1367" i="6"/>
  <c r="AV1367" i="6"/>
  <c r="AU1357" i="6"/>
  <c r="AV1357" i="6"/>
  <c r="AU1351" i="6"/>
  <c r="AV1351" i="6"/>
  <c r="AU1325" i="6"/>
  <c r="AV1325" i="6"/>
  <c r="AU1319" i="6"/>
  <c r="AV1319" i="6"/>
  <c r="AV835" i="6"/>
  <c r="AU835" i="6"/>
  <c r="AQ1464" i="6"/>
  <c r="AQ1460" i="6"/>
  <c r="AS1456" i="6"/>
  <c r="AQ1452" i="6"/>
  <c r="AQ1448" i="6"/>
  <c r="AQ1444" i="6"/>
  <c r="AQ1440" i="6"/>
  <c r="AQ1436" i="6"/>
  <c r="AQ1432" i="6"/>
  <c r="AQ1428" i="6"/>
  <c r="AQ1424" i="6"/>
  <c r="AQ1420" i="6"/>
  <c r="AQ1416" i="6"/>
  <c r="AS1412" i="6"/>
  <c r="AQ1408" i="6"/>
  <c r="AQ1404" i="6"/>
  <c r="AQ1400" i="6"/>
  <c r="AQ1396" i="6"/>
  <c r="AQ1388" i="6"/>
  <c r="AQ1384" i="6"/>
  <c r="AQ1380" i="6"/>
  <c r="AQ1376" i="6"/>
  <c r="AQ1372" i="6"/>
  <c r="AQ1368" i="6"/>
  <c r="AQ1364" i="6"/>
  <c r="AQ1360" i="6"/>
  <c r="AQ1356" i="6"/>
  <c r="AQ1352" i="6"/>
  <c r="AQ1344" i="6"/>
  <c r="AQ1340" i="6"/>
  <c r="AQ1336" i="6"/>
  <c r="AQ1332" i="6"/>
  <c r="AS1328" i="6"/>
  <c r="AQ1324" i="6"/>
  <c r="AQ1320" i="6"/>
  <c r="AQ1316" i="6"/>
  <c r="AQ1312" i="6"/>
  <c r="AQ1308" i="6"/>
  <c r="AQ1304" i="6"/>
  <c r="AQ1300" i="6"/>
  <c r="AQ1296" i="6"/>
  <c r="AQ1292" i="6"/>
  <c r="AQ1288" i="6"/>
  <c r="AQ1280" i="6"/>
  <c r="AQ1276" i="6"/>
  <c r="AQ1272" i="6"/>
  <c r="AQ1268" i="6"/>
  <c r="AQ1260" i="6"/>
  <c r="AQ1256" i="6"/>
  <c r="AQ1252" i="6"/>
  <c r="AQ1248" i="6"/>
  <c r="AQ1244" i="6"/>
  <c r="AQ1240" i="6"/>
  <c r="AQ1236" i="6"/>
  <c r="AQ1232" i="6"/>
  <c r="AQ1228" i="6"/>
  <c r="AQ1224" i="6"/>
  <c r="AQ1216" i="6"/>
  <c r="AQ1212" i="6"/>
  <c r="AQ1208" i="6"/>
  <c r="AQ1204" i="6"/>
  <c r="AQ1196" i="6"/>
  <c r="AQ1192" i="6"/>
  <c r="AQ1188" i="6"/>
  <c r="AQ1184" i="6"/>
  <c r="AQ1180" i="6"/>
  <c r="AQ1176" i="6"/>
  <c r="AQ1172" i="6"/>
  <c r="AQ1168" i="6"/>
  <c r="AQ1164" i="6"/>
  <c r="AQ1160" i="6"/>
  <c r="AS1156" i="6"/>
  <c r="AQ1152" i="6"/>
  <c r="AQ1148" i="6"/>
  <c r="AQ1144" i="6"/>
  <c r="AQ1140" i="6"/>
  <c r="AS1136" i="6"/>
  <c r="AQ1132" i="6"/>
  <c r="AQ1128" i="6"/>
  <c r="AQ1124" i="6"/>
  <c r="AQ1120" i="6"/>
  <c r="AQ1116" i="6"/>
  <c r="AQ1112" i="6"/>
  <c r="AQ1108" i="6"/>
  <c r="AQ1104" i="6"/>
  <c r="AQ1100" i="6"/>
  <c r="AQ1096" i="6"/>
  <c r="AQ1088" i="6"/>
  <c r="AQ1084" i="6"/>
  <c r="AQ1080" i="6"/>
  <c r="AQ1076" i="6"/>
  <c r="AQ1068" i="6"/>
  <c r="AQ1064" i="6"/>
  <c r="AQ1060" i="6"/>
  <c r="AQ1056" i="6"/>
  <c r="AQ1052" i="6"/>
  <c r="AQ1048" i="6"/>
  <c r="AQ1044" i="6"/>
  <c r="AQ1040" i="6"/>
  <c r="AQ1036" i="6"/>
  <c r="AQ1032" i="6"/>
  <c r="AS1028" i="6"/>
  <c r="AQ1024" i="6"/>
  <c r="AQ1020" i="6"/>
  <c r="AQ1016" i="6"/>
  <c r="AQ1012" i="6"/>
  <c r="AS1008" i="6"/>
  <c r="AQ1004" i="6"/>
  <c r="AQ1000" i="6"/>
  <c r="AQ996" i="6"/>
  <c r="AQ992" i="6"/>
  <c r="AQ988" i="6"/>
  <c r="AQ984" i="6"/>
  <c r="AQ980" i="6"/>
  <c r="AQ976" i="6"/>
  <c r="AQ972" i="6"/>
  <c r="AQ968" i="6"/>
  <c r="AQ960" i="6"/>
  <c r="AQ956" i="6"/>
  <c r="AQ952" i="6"/>
  <c r="AQ948" i="6"/>
  <c r="AS944" i="6"/>
  <c r="AQ940" i="6"/>
  <c r="AQ936" i="6"/>
  <c r="AQ932" i="6"/>
  <c r="AQ928" i="6"/>
  <c r="AQ924" i="6"/>
  <c r="AQ920" i="6"/>
  <c r="AQ916" i="6"/>
  <c r="AQ912" i="6"/>
  <c r="AQ908" i="6"/>
  <c r="AQ904" i="6"/>
  <c r="AQ896" i="6"/>
  <c r="AQ892" i="6"/>
  <c r="AQ888" i="6"/>
  <c r="AQ884" i="6"/>
  <c r="AQ876" i="6"/>
  <c r="AQ872" i="6"/>
  <c r="AQ868" i="6"/>
  <c r="AQ864" i="6"/>
  <c r="AQ860" i="6"/>
  <c r="AQ856" i="6"/>
  <c r="AQ852" i="6"/>
  <c r="AQ848" i="6"/>
  <c r="AQ844" i="6"/>
  <c r="AQ840" i="6"/>
  <c r="AQ832" i="6"/>
  <c r="AQ828" i="6"/>
  <c r="AQ824" i="6"/>
  <c r="AQ820" i="6"/>
  <c r="AQ812" i="6"/>
  <c r="AQ808" i="6"/>
  <c r="AQ804" i="6"/>
  <c r="AQ800" i="6"/>
  <c r="AQ796" i="6"/>
  <c r="AQ792" i="6"/>
  <c r="AQ788" i="6"/>
  <c r="AQ784" i="6"/>
  <c r="AQ780" i="6"/>
  <c r="AQ776" i="6"/>
  <c r="AQ772" i="6"/>
  <c r="AQ768" i="6"/>
  <c r="AQ764" i="6"/>
  <c r="AQ760" i="6"/>
  <c r="AQ756" i="6"/>
  <c r="AQ752" i="6"/>
  <c r="AQ748" i="6"/>
  <c r="AQ744" i="6"/>
  <c r="AQ736" i="6"/>
  <c r="AQ732" i="6"/>
  <c r="AQ728" i="6"/>
  <c r="AQ724" i="6"/>
  <c r="AQ720" i="6"/>
  <c r="AQ716" i="6"/>
  <c r="AS712" i="6"/>
  <c r="AQ708" i="6"/>
  <c r="AQ704" i="6"/>
  <c r="AQ700" i="6"/>
  <c r="AQ696" i="6"/>
  <c r="AQ692" i="6"/>
  <c r="AQ688" i="6"/>
  <c r="AQ680" i="6"/>
  <c r="AQ676" i="6"/>
  <c r="AQ672" i="6"/>
  <c r="AQ668" i="6"/>
  <c r="AQ664" i="6"/>
  <c r="AQ660" i="6"/>
  <c r="AQ656" i="6"/>
  <c r="AQ652" i="6"/>
  <c r="AQ648" i="6"/>
  <c r="AQ644" i="6"/>
  <c r="AQ640" i="6"/>
  <c r="AQ636" i="6"/>
  <c r="AQ632" i="6"/>
  <c r="AQ624" i="6"/>
  <c r="AQ620" i="6"/>
  <c r="AQ616" i="6"/>
  <c r="AQ612" i="6"/>
  <c r="AQ608" i="6"/>
  <c r="AQ604" i="6"/>
  <c r="AQ596" i="6"/>
  <c r="AQ592" i="6"/>
  <c r="AQ588" i="6"/>
  <c r="AQ584" i="6"/>
  <c r="AQ580" i="6"/>
  <c r="AQ576" i="6"/>
  <c r="AQ572" i="6"/>
  <c r="AQ568" i="6"/>
  <c r="AQ564" i="6"/>
  <c r="AQ560" i="6"/>
  <c r="AQ556" i="6"/>
  <c r="AQ552" i="6"/>
  <c r="AQ548" i="6"/>
  <c r="AQ544" i="6"/>
  <c r="AQ540" i="6"/>
  <c r="AQ536" i="6"/>
  <c r="AQ532" i="6"/>
  <c r="AQ528" i="6"/>
  <c r="AQ524" i="6"/>
  <c r="AQ520" i="6"/>
  <c r="AQ512" i="6"/>
  <c r="AQ508" i="6"/>
  <c r="AQ504" i="6"/>
  <c r="AQ500" i="6"/>
  <c r="AQ496" i="6"/>
  <c r="AQ492" i="6"/>
  <c r="AQ488" i="6"/>
  <c r="AQ484" i="6"/>
  <c r="AQ480" i="6"/>
  <c r="AQ476" i="6"/>
  <c r="AQ472" i="6"/>
  <c r="AQ468" i="6"/>
  <c r="AQ464" i="6"/>
  <c r="AQ460" i="6"/>
  <c r="AQ456" i="6"/>
  <c r="AQ452" i="6"/>
  <c r="AQ448" i="6"/>
  <c r="AQ444" i="6"/>
  <c r="AQ440" i="6"/>
  <c r="AQ436" i="6"/>
  <c r="AQ432" i="6"/>
  <c r="AQ428" i="6"/>
  <c r="AQ424" i="6"/>
  <c r="AQ420" i="6"/>
  <c r="AQ416" i="6"/>
  <c r="AQ412" i="6"/>
  <c r="AQ408" i="6"/>
  <c r="AQ404" i="6"/>
  <c r="AQ400" i="6"/>
  <c r="AQ396" i="6"/>
  <c r="AQ392" i="6"/>
  <c r="AQ388" i="6"/>
  <c r="AQ384" i="6"/>
  <c r="AQ380" i="6"/>
  <c r="AQ376" i="6"/>
  <c r="AQ372" i="6"/>
  <c r="AQ368" i="6"/>
  <c r="AQ364" i="6"/>
  <c r="AQ360" i="6"/>
  <c r="AQ356" i="6"/>
  <c r="AQ352" i="6"/>
  <c r="AQ348" i="6"/>
  <c r="AQ344" i="6"/>
  <c r="AQ340" i="6"/>
  <c r="AQ336" i="6"/>
  <c r="AQ332" i="6"/>
  <c r="AQ328" i="6"/>
  <c r="AQ324" i="6"/>
  <c r="AQ320" i="6"/>
  <c r="AQ316" i="6"/>
  <c r="AQ312" i="6"/>
  <c r="AQ308" i="6"/>
  <c r="AQ304" i="6"/>
  <c r="AQ300" i="6"/>
  <c r="AQ296" i="6"/>
  <c r="AQ292" i="6"/>
  <c r="AQ288" i="6"/>
  <c r="AQ284" i="6"/>
  <c r="AQ280" i="6"/>
  <c r="AQ276" i="6"/>
  <c r="AQ272" i="6"/>
  <c r="AQ268" i="6"/>
  <c r="AQ264" i="6"/>
  <c r="AQ260" i="6"/>
  <c r="AQ256" i="6"/>
  <c r="AQ252" i="6"/>
  <c r="AQ248" i="6"/>
  <c r="AQ244" i="6"/>
  <c r="AQ240" i="6"/>
  <c r="AQ236" i="6"/>
  <c r="AQ232" i="6"/>
  <c r="AQ228" i="6"/>
  <c r="AQ224" i="6"/>
  <c r="AQ220" i="6"/>
  <c r="AQ216" i="6"/>
  <c r="AQ212" i="6"/>
  <c r="AQ208" i="6"/>
  <c r="AQ204" i="6"/>
  <c r="AQ200" i="6"/>
  <c r="AQ196" i="6"/>
  <c r="AQ192" i="6"/>
  <c r="AQ188" i="6"/>
  <c r="AQ184" i="6"/>
  <c r="AQ180" i="6"/>
  <c r="AQ176" i="6"/>
  <c r="AQ172" i="6"/>
  <c r="AQ168" i="6"/>
  <c r="AQ164" i="6"/>
  <c r="AQ160" i="6"/>
  <c r="AQ156" i="6"/>
  <c r="AQ152" i="6"/>
  <c r="AQ148" i="6"/>
  <c r="AQ144" i="6"/>
  <c r="AQ140" i="6"/>
  <c r="AQ136" i="6"/>
  <c r="AQ132" i="6"/>
  <c r="AQ128" i="6"/>
  <c r="AQ124" i="6"/>
  <c r="AQ120" i="6"/>
  <c r="AQ116" i="6"/>
  <c r="AQ112" i="6"/>
  <c r="AQ108" i="6"/>
  <c r="AQ104" i="6"/>
  <c r="AQ100" i="6"/>
  <c r="AQ96" i="6"/>
  <c r="AQ92" i="6"/>
  <c r="AQ88" i="6"/>
  <c r="AQ76" i="6"/>
  <c r="AQ72" i="6"/>
  <c r="AQ68" i="6"/>
  <c r="AQ64" i="6"/>
  <c r="AQ60" i="6"/>
  <c r="AQ56" i="6"/>
  <c r="AQ52" i="6"/>
  <c r="AQ48" i="6"/>
  <c r="AQ44" i="6"/>
  <c r="AQ40" i="6"/>
  <c r="AQ36" i="6"/>
  <c r="AQ32" i="6"/>
  <c r="AQ28" i="6"/>
  <c r="AQ24" i="6"/>
  <c r="AQ20" i="6"/>
  <c r="AQ16" i="6"/>
  <c r="AQ12" i="6"/>
  <c r="AQ8" i="6"/>
  <c r="AQ4" i="6"/>
  <c r="AQ1190" i="6"/>
  <c r="AQ1174" i="6"/>
  <c r="AQ1158" i="6"/>
  <c r="AQ1142" i="6"/>
  <c r="AQ1126" i="6"/>
  <c r="AS470" i="6"/>
  <c r="AS1348" i="6"/>
  <c r="AS1220" i="6"/>
  <c r="AS1092" i="6"/>
  <c r="AS964" i="6"/>
  <c r="AS836" i="6"/>
  <c r="AS740" i="6"/>
  <c r="AS684" i="6"/>
  <c r="AS80" i="6"/>
  <c r="AQ2" i="6"/>
  <c r="AQ1461" i="6"/>
  <c r="AQ1457" i="6"/>
  <c r="AQ1453" i="6"/>
  <c r="AQ1449" i="6"/>
  <c r="AQ1445" i="6"/>
  <c r="AQ1441" i="6"/>
  <c r="AQ1437" i="6"/>
  <c r="AQ1429" i="6"/>
  <c r="AQ1425" i="6"/>
  <c r="AQ1421" i="6"/>
  <c r="AQ1417" i="6"/>
  <c r="AQ1409" i="6"/>
  <c r="AQ1405" i="6"/>
  <c r="AQ1401" i="6"/>
  <c r="AQ1397" i="6"/>
  <c r="AQ1393" i="6"/>
  <c r="AQ1389" i="6"/>
  <c r="AQ1385" i="6"/>
  <c r="AQ1381" i="6"/>
  <c r="AQ1377" i="6"/>
  <c r="AQ1373" i="6"/>
  <c r="AQ1365" i="6"/>
  <c r="AQ1361" i="6"/>
  <c r="AQ1357" i="6"/>
  <c r="AQ1353" i="6"/>
  <c r="AQ1345" i="6"/>
  <c r="AQ1341" i="6"/>
  <c r="AQ1337" i="6"/>
  <c r="AQ1333" i="6"/>
  <c r="AQ1329" i="6"/>
  <c r="AQ1325" i="6"/>
  <c r="AQ1321" i="6"/>
  <c r="AQ1317" i="6"/>
  <c r="AQ1313" i="6"/>
  <c r="AQ1309" i="6"/>
  <c r="AQ1301" i="6"/>
  <c r="AQ1297" i="6"/>
  <c r="AQ1293" i="6"/>
  <c r="AQ1289" i="6"/>
  <c r="AQ1281" i="6"/>
  <c r="AQ1277" i="6"/>
  <c r="AQ1273" i="6"/>
  <c r="AQ1269" i="6"/>
  <c r="AQ1265" i="6"/>
  <c r="AQ1261" i="6"/>
  <c r="AQ1257" i="6"/>
  <c r="AQ1253" i="6"/>
  <c r="AQ1249" i="6"/>
  <c r="AQ1245" i="6"/>
  <c r="AQ1237" i="6"/>
  <c r="AQ1233" i="6"/>
  <c r="AQ1229" i="6"/>
  <c r="AQ1225" i="6"/>
  <c r="AQ1217" i="6"/>
  <c r="AQ1213" i="6"/>
  <c r="AQ1209" i="6"/>
  <c r="AQ1205" i="6"/>
  <c r="AQ1201" i="6"/>
  <c r="AQ1106" i="6"/>
  <c r="AQ1098" i="6"/>
  <c r="AQ1090" i="6"/>
  <c r="AQ1082" i="6"/>
  <c r="AQ1074" i="6"/>
  <c r="AQ1066" i="6"/>
  <c r="AQ1058" i="6"/>
  <c r="AQ1042" i="6"/>
  <c r="AQ1034" i="6"/>
  <c r="AQ1026" i="6"/>
  <c r="AQ1018" i="6"/>
  <c r="AQ1010" i="6"/>
  <c r="AQ1002" i="6"/>
  <c r="AQ994" i="6"/>
  <c r="AQ978" i="6"/>
  <c r="AQ970" i="6"/>
  <c r="AQ962" i="6"/>
  <c r="AQ954" i="6"/>
  <c r="AQ946" i="6"/>
  <c r="AQ938" i="6"/>
  <c r="AQ930" i="6"/>
  <c r="AQ914" i="6"/>
  <c r="AQ906" i="6"/>
  <c r="AQ898" i="6"/>
  <c r="AQ890" i="6"/>
  <c r="AQ882" i="6"/>
  <c r="AQ874" i="6"/>
  <c r="AQ866" i="6"/>
  <c r="AQ850" i="6"/>
  <c r="AQ842" i="6"/>
  <c r="AQ834" i="6"/>
  <c r="AQ826" i="6"/>
  <c r="AQ818" i="6"/>
  <c r="AQ810" i="6"/>
  <c r="AQ802" i="6"/>
  <c r="AQ786" i="6"/>
  <c r="AQ778" i="6"/>
  <c r="AQ762" i="6"/>
  <c r="AQ754" i="6"/>
  <c r="AQ746" i="6"/>
  <c r="AQ738" i="6"/>
  <c r="AQ730" i="6"/>
  <c r="AQ722" i="6"/>
  <c r="AQ706" i="6"/>
  <c r="AQ698" i="6"/>
  <c r="AQ690" i="6"/>
  <c r="AQ682" i="6"/>
  <c r="AQ674" i="6"/>
  <c r="AQ666" i="6"/>
  <c r="AQ650" i="6"/>
  <c r="AQ642" i="6"/>
  <c r="AQ634" i="6"/>
  <c r="AQ626" i="6"/>
  <c r="AQ618" i="6"/>
  <c r="AQ610" i="6"/>
  <c r="AQ602" i="6"/>
  <c r="AQ594" i="6"/>
  <c r="AQ586" i="6"/>
  <c r="AQ578" i="6"/>
  <c r="AQ570" i="6"/>
  <c r="AQ562" i="6"/>
  <c r="AQ554" i="6"/>
  <c r="AQ546" i="6"/>
  <c r="AQ538" i="6"/>
  <c r="AQ530" i="6"/>
  <c r="AQ522" i="6"/>
  <c r="AQ514" i="6"/>
  <c r="AQ506" i="6"/>
  <c r="AQ498" i="6"/>
  <c r="AQ490" i="6"/>
  <c r="AQ482" i="6"/>
  <c r="AQ474" i="6"/>
  <c r="AQ466" i="6"/>
  <c r="AQ458" i="6"/>
  <c r="AQ450" i="6"/>
  <c r="AQ442" i="6"/>
  <c r="AQ434" i="6"/>
  <c r="AQ426" i="6"/>
  <c r="AQ418" i="6"/>
  <c r="AQ410" i="6"/>
  <c r="AQ402" i="6"/>
  <c r="AQ394" i="6"/>
  <c r="AQ386" i="6"/>
  <c r="AQ378" i="6"/>
  <c r="AQ370" i="6"/>
  <c r="AQ362" i="6"/>
  <c r="AQ354" i="6"/>
  <c r="AQ346" i="6"/>
  <c r="AQ338" i="6"/>
  <c r="AQ330" i="6"/>
  <c r="AQ322" i="6"/>
  <c r="AQ314" i="6"/>
  <c r="AQ306" i="6"/>
  <c r="AQ298" i="6"/>
  <c r="AQ290" i="6"/>
  <c r="AQ282" i="6"/>
  <c r="AQ274" i="6"/>
  <c r="AQ266" i="6"/>
  <c r="AQ258" i="6"/>
  <c r="AQ250" i="6"/>
  <c r="AQ242" i="6"/>
  <c r="AQ234" i="6"/>
  <c r="AQ226" i="6"/>
  <c r="AQ218" i="6"/>
  <c r="AQ210" i="6"/>
  <c r="AQ202" i="6"/>
  <c r="AQ194" i="6"/>
  <c r="AQ186" i="6"/>
  <c r="AQ178" i="6"/>
  <c r="AQ170" i="6"/>
  <c r="AQ162" i="6"/>
  <c r="AQ154" i="6"/>
  <c r="AQ146" i="6"/>
  <c r="AQ138" i="6"/>
  <c r="AQ130" i="6"/>
  <c r="AQ122" i="6"/>
  <c r="AQ114" i="6"/>
  <c r="AQ106" i="6"/>
  <c r="AQ98" i="6"/>
  <c r="AQ90" i="6"/>
  <c r="AQ82" i="6"/>
  <c r="AQ74" i="6"/>
  <c r="AQ66" i="6"/>
  <c r="AQ58" i="6"/>
  <c r="AQ50" i="6"/>
  <c r="AQ42" i="6"/>
  <c r="AQ34" i="6"/>
  <c r="AQ26" i="6"/>
  <c r="AQ18" i="6"/>
  <c r="AQ10" i="6"/>
  <c r="AS1189" i="6"/>
  <c r="AS1125" i="6"/>
  <c r="AS1061" i="6"/>
  <c r="AS997" i="6"/>
  <c r="AS933" i="6"/>
  <c r="AS869" i="6"/>
  <c r="AS805" i="6"/>
  <c r="AS41" i="6"/>
  <c r="AQ1197" i="6"/>
  <c r="AQ1193" i="6"/>
  <c r="AQ1185" i="6"/>
  <c r="AQ1181" i="6"/>
  <c r="AQ1173" i="6"/>
  <c r="AQ1169" i="6"/>
  <c r="AQ1165" i="6"/>
  <c r="AQ1161" i="6"/>
  <c r="AQ1153" i="6"/>
  <c r="AQ1149" i="6"/>
  <c r="AQ1141" i="6"/>
  <c r="AQ1137" i="6"/>
  <c r="AQ1133" i="6"/>
  <c r="AQ1129" i="6"/>
  <c r="AQ1121" i="6"/>
  <c r="AQ1117" i="6"/>
  <c r="AQ1109" i="6"/>
  <c r="AQ1105" i="6"/>
  <c r="AQ1101" i="6"/>
  <c r="AQ1097" i="6"/>
  <c r="AQ1089" i="6"/>
  <c r="AQ1085" i="6"/>
  <c r="AQ1077" i="6"/>
  <c r="AQ1073" i="6"/>
  <c r="AQ1069" i="6"/>
  <c r="AQ1065" i="6"/>
  <c r="AQ1057" i="6"/>
  <c r="AQ1053" i="6"/>
  <c r="AQ1045" i="6"/>
  <c r="AQ1041" i="6"/>
  <c r="AQ1037" i="6"/>
  <c r="AQ1033" i="6"/>
  <c r="AQ1025" i="6"/>
  <c r="AQ1021" i="6"/>
  <c r="AQ1013" i="6"/>
  <c r="AQ1009" i="6"/>
  <c r="AQ1005" i="6"/>
  <c r="AQ1001" i="6"/>
  <c r="AQ993" i="6"/>
  <c r="AQ989" i="6"/>
  <c r="AQ981" i="6"/>
  <c r="AQ977" i="6"/>
  <c r="AQ973" i="6"/>
  <c r="AQ969" i="6"/>
  <c r="AQ961" i="6"/>
  <c r="AQ957" i="6"/>
  <c r="AQ949" i="6"/>
  <c r="AQ945" i="6"/>
  <c r="AQ941" i="6"/>
  <c r="AQ937" i="6"/>
  <c r="AQ929" i="6"/>
  <c r="AQ925" i="6"/>
  <c r="AQ917" i="6"/>
  <c r="AQ913" i="6"/>
  <c r="AQ909" i="6"/>
  <c r="AQ905" i="6"/>
  <c r="AQ897" i="6"/>
  <c r="AQ893" i="6"/>
  <c r="AQ885" i="6"/>
  <c r="AQ881" i="6"/>
  <c r="AQ877" i="6"/>
  <c r="AQ873" i="6"/>
  <c r="AQ865" i="6"/>
  <c r="AQ861" i="6"/>
  <c r="AQ853" i="6"/>
  <c r="AQ849" i="6"/>
  <c r="AQ845" i="6"/>
  <c r="AQ841" i="6"/>
  <c r="AQ833" i="6"/>
  <c r="AQ829" i="6"/>
  <c r="AQ821" i="6"/>
  <c r="AQ817" i="6"/>
  <c r="AQ813" i="6"/>
  <c r="AQ809" i="6"/>
  <c r="AQ801" i="6"/>
  <c r="AQ797" i="6"/>
  <c r="AQ789" i="6"/>
  <c r="AQ785" i="6"/>
  <c r="AQ781" i="6"/>
  <c r="AQ777" i="6"/>
  <c r="AQ773" i="6"/>
  <c r="AQ769" i="6"/>
  <c r="AQ765" i="6"/>
  <c r="AQ761" i="6"/>
  <c r="AQ757" i="6"/>
  <c r="AQ753" i="6"/>
  <c r="AQ749" i="6"/>
  <c r="AQ745" i="6"/>
  <c r="AQ741" i="6"/>
  <c r="AQ737" i="6"/>
  <c r="AQ733" i="6"/>
  <c r="AQ729" i="6"/>
  <c r="AQ725" i="6"/>
  <c r="AQ721" i="6"/>
  <c r="AQ717" i="6"/>
  <c r="AQ713" i="6"/>
  <c r="AQ709" i="6"/>
  <c r="AQ705" i="6"/>
  <c r="AQ701" i="6"/>
  <c r="AQ697" i="6"/>
  <c r="AQ693" i="6"/>
  <c r="AQ689" i="6"/>
  <c r="AQ685" i="6"/>
  <c r="AQ681" i="6"/>
  <c r="AQ677" i="6"/>
  <c r="AQ673" i="6"/>
  <c r="AQ669" i="6"/>
  <c r="AQ665" i="6"/>
  <c r="AQ661" i="6"/>
  <c r="AQ657" i="6"/>
  <c r="AQ653" i="6"/>
  <c r="AQ649" i="6"/>
  <c r="AQ645" i="6"/>
  <c r="AQ641" i="6"/>
  <c r="AQ637" i="6"/>
  <c r="AQ633" i="6"/>
  <c r="AQ629" i="6"/>
  <c r="AQ625" i="6"/>
  <c r="AQ621" i="6"/>
  <c r="AQ617" i="6"/>
  <c r="AQ613" i="6"/>
  <c r="AQ609" i="6"/>
  <c r="AQ605" i="6"/>
  <c r="AQ601" i="6"/>
  <c r="AQ597" i="6"/>
  <c r="AQ593" i="6"/>
  <c r="AQ589" i="6"/>
  <c r="AQ585" i="6"/>
  <c r="AQ581" i="6"/>
  <c r="AQ577" i="6"/>
  <c r="AQ573" i="6"/>
  <c r="AQ569" i="6"/>
  <c r="AQ565" i="6"/>
  <c r="AQ561" i="6"/>
  <c r="AQ557" i="6"/>
  <c r="AQ553" i="6"/>
  <c r="AQ549" i="6"/>
  <c r="AQ545" i="6"/>
  <c r="AQ541" i="6"/>
  <c r="AQ537" i="6"/>
  <c r="AQ533" i="6"/>
  <c r="AQ529" i="6"/>
  <c r="AQ525" i="6"/>
  <c r="AQ521" i="6"/>
  <c r="AQ517" i="6"/>
  <c r="AQ513" i="6"/>
  <c r="AQ509" i="6"/>
  <c r="AQ505" i="6"/>
  <c r="AQ501" i="6"/>
  <c r="AQ497" i="6"/>
  <c r="AQ493" i="6"/>
  <c r="AQ489" i="6"/>
  <c r="AQ485" i="6"/>
  <c r="AQ481" i="6"/>
  <c r="AQ477" i="6"/>
  <c r="AQ473" i="6"/>
  <c r="AQ469" i="6"/>
  <c r="AQ465" i="6"/>
  <c r="AQ461" i="6"/>
  <c r="AQ457" i="6"/>
  <c r="AQ453" i="6"/>
  <c r="AQ449" i="6"/>
  <c r="AQ445" i="6"/>
  <c r="AQ441" i="6"/>
  <c r="AQ437" i="6"/>
  <c r="AQ433" i="6"/>
  <c r="AQ429" i="6"/>
  <c r="AQ425" i="6"/>
  <c r="AQ421" i="6"/>
  <c r="AQ417" i="6"/>
  <c r="AQ413" i="6"/>
  <c r="AQ409" i="6"/>
  <c r="AQ405" i="6"/>
  <c r="AQ401" i="6"/>
  <c r="AQ397" i="6"/>
  <c r="AQ393" i="6"/>
  <c r="AQ389" i="6"/>
  <c r="AQ385" i="6"/>
  <c r="AQ381" i="6"/>
  <c r="AQ377" i="6"/>
  <c r="AQ373" i="6"/>
  <c r="AQ369" i="6"/>
  <c r="AQ365" i="6"/>
  <c r="AQ361" i="6"/>
  <c r="AQ357" i="6"/>
  <c r="AQ353" i="6"/>
  <c r="AQ349" i="6"/>
  <c r="AQ345" i="6"/>
  <c r="AQ341" i="6"/>
  <c r="AQ337" i="6"/>
  <c r="AQ333" i="6"/>
  <c r="AQ329" i="6"/>
  <c r="AQ325" i="6"/>
  <c r="AQ321" i="6"/>
  <c r="AQ317" i="6"/>
  <c r="AQ313" i="6"/>
  <c r="AQ309" i="6"/>
  <c r="AQ305" i="6"/>
  <c r="AQ301" i="6"/>
  <c r="AQ297" i="6"/>
  <c r="AQ293" i="6"/>
  <c r="AQ289" i="6"/>
  <c r="AQ285" i="6"/>
  <c r="AQ281" i="6"/>
  <c r="AQ277" i="6"/>
  <c r="AQ273" i="6"/>
  <c r="AQ269" i="6"/>
  <c r="AQ265" i="6"/>
  <c r="AQ261" i="6"/>
  <c r="AQ257" i="6"/>
  <c r="AQ253" i="6"/>
  <c r="AQ249" i="6"/>
  <c r="AQ245" i="6"/>
  <c r="AQ241" i="6"/>
  <c r="AQ237" i="6"/>
  <c r="AQ233" i="6"/>
  <c r="AQ229" i="6"/>
  <c r="AQ225" i="6"/>
  <c r="AQ221" i="6"/>
  <c r="AQ217" i="6"/>
  <c r="AQ213" i="6"/>
  <c r="AQ209" i="6"/>
  <c r="AQ205" i="6"/>
  <c r="AQ201" i="6"/>
  <c r="AQ197" i="6"/>
  <c r="AQ193" i="6"/>
  <c r="AQ189" i="6"/>
  <c r="AQ185" i="6"/>
  <c r="AQ181" i="6"/>
  <c r="AQ177" i="6"/>
  <c r="AQ173" i="6"/>
  <c r="AQ169" i="6"/>
  <c r="AQ165" i="6"/>
  <c r="AQ161" i="6"/>
  <c r="AQ157" i="6"/>
  <c r="AQ153" i="6"/>
  <c r="AQ149" i="6"/>
  <c r="AQ145" i="6"/>
  <c r="AQ141" i="6"/>
  <c r="AQ137" i="6"/>
  <c r="AQ133" i="6"/>
  <c r="AQ129" i="6"/>
  <c r="AQ125" i="6"/>
  <c r="AQ121" i="6"/>
  <c r="AQ117" i="6"/>
  <c r="AQ113" i="6"/>
  <c r="AQ109" i="6"/>
  <c r="AQ105" i="6"/>
  <c r="AQ101" i="6"/>
  <c r="AQ97" i="6"/>
  <c r="AQ93" i="6"/>
  <c r="AQ89" i="6"/>
  <c r="AQ85" i="6"/>
  <c r="AQ81" i="6"/>
  <c r="AQ77" i="6"/>
  <c r="AQ73" i="6"/>
  <c r="AQ69" i="6"/>
  <c r="AQ65" i="6"/>
  <c r="AQ61" i="6"/>
  <c r="AQ57" i="6"/>
  <c r="AQ53" i="6"/>
  <c r="AQ49" i="6"/>
  <c r="AQ45" i="6"/>
  <c r="AQ33" i="6"/>
  <c r="AQ29" i="6"/>
  <c r="AQ25" i="6"/>
  <c r="AQ21" i="6"/>
  <c r="AQ17" i="6"/>
  <c r="AQ13" i="6"/>
  <c r="AQ9" i="6"/>
  <c r="AQ5" i="6"/>
  <c r="AS1145" i="6"/>
  <c r="AS1081" i="6"/>
  <c r="AS1017" i="6"/>
  <c r="AS953" i="6"/>
  <c r="AS889" i="6"/>
  <c r="AS825" i="6"/>
  <c r="AS37" i="6"/>
  <c r="AV698" i="6"/>
  <c r="AU698" i="6"/>
  <c r="AU1456" i="6"/>
  <c r="AV1456" i="6"/>
  <c r="AU1440" i="6"/>
  <c r="AV1440" i="6"/>
  <c r="AU1424" i="6"/>
  <c r="AV1424" i="6"/>
  <c r="AU1408" i="6"/>
  <c r="AV1408" i="6"/>
  <c r="AU1392" i="6"/>
  <c r="AV1392" i="6"/>
  <c r="AU1376" i="6"/>
  <c r="AV1376" i="6"/>
  <c r="AU1360" i="6"/>
  <c r="AV1360" i="6"/>
  <c r="AU1344" i="6"/>
  <c r="AV1344" i="6"/>
  <c r="AU1328" i="6"/>
  <c r="AV1328" i="6"/>
  <c r="AU1312" i="6"/>
  <c r="AV1312" i="6"/>
  <c r="AU1296" i="6"/>
  <c r="AV1296" i="6"/>
  <c r="AU1280" i="6"/>
  <c r="AV1280" i="6"/>
  <c r="AU1264" i="6"/>
  <c r="AV1264" i="6"/>
  <c r="AU1248" i="6"/>
  <c r="AV1248" i="6"/>
  <c r="AU1232" i="6"/>
  <c r="AV1232" i="6"/>
  <c r="AU1216" i="6"/>
  <c r="AV1216" i="6"/>
  <c r="AU849" i="6"/>
  <c r="AV849" i="6"/>
  <c r="AV782" i="6"/>
  <c r="AU782" i="6"/>
  <c r="AV601" i="6"/>
  <c r="AU601" i="6"/>
  <c r="AV595" i="6"/>
  <c r="AU595" i="6"/>
  <c r="AV592" i="6"/>
  <c r="AU592" i="6"/>
  <c r="AV809" i="6"/>
  <c r="AU809" i="6"/>
  <c r="AV791" i="6"/>
  <c r="AU791" i="6"/>
  <c r="AV703" i="6"/>
  <c r="AU703" i="6"/>
  <c r="AV678" i="6"/>
  <c r="AU678" i="6"/>
  <c r="AV662" i="6"/>
  <c r="AU662" i="6"/>
  <c r="AV600" i="6"/>
  <c r="AU600" i="6"/>
  <c r="AU1461" i="6"/>
  <c r="AV1461" i="6"/>
  <c r="AU1455" i="6"/>
  <c r="AV1455" i="6"/>
  <c r="AU1445" i="6"/>
  <c r="AV1445" i="6"/>
  <c r="AU1439" i="6"/>
  <c r="AV1439" i="6"/>
  <c r="AU1429" i="6"/>
  <c r="AV1429" i="6"/>
  <c r="AU1423" i="6"/>
  <c r="AV1423" i="6"/>
  <c r="AU1413" i="6"/>
  <c r="AV1413" i="6"/>
  <c r="AU1407" i="6"/>
  <c r="AV1407" i="6"/>
  <c r="AU1397" i="6"/>
  <c r="AV1397" i="6"/>
  <c r="AU1391" i="6"/>
  <c r="AV1391" i="6"/>
  <c r="AU1381" i="6"/>
  <c r="AV1381" i="6"/>
  <c r="AU1375" i="6"/>
  <c r="AV1375" i="6"/>
  <c r="AU1365" i="6"/>
  <c r="AV1365" i="6"/>
  <c r="AU1359" i="6"/>
  <c r="AV1359" i="6"/>
  <c r="AU1349" i="6"/>
  <c r="AV1349" i="6"/>
  <c r="AU1343" i="6"/>
  <c r="AV1343" i="6"/>
  <c r="AU1333" i="6"/>
  <c r="AV1333" i="6"/>
  <c r="AU1327" i="6"/>
  <c r="AV1327" i="6"/>
  <c r="AU1317" i="6"/>
  <c r="AV1317" i="6"/>
  <c r="AU1161" i="6"/>
  <c r="AV1161" i="6"/>
  <c r="AV739" i="6"/>
  <c r="AU739" i="6"/>
  <c r="AV727" i="6"/>
  <c r="AU727" i="6"/>
  <c r="AV638" i="6"/>
  <c r="AU638" i="6"/>
  <c r="AV633" i="6"/>
  <c r="AU633" i="6"/>
  <c r="AV625" i="6"/>
  <c r="AU625" i="6"/>
  <c r="AV616" i="6"/>
  <c r="AU616" i="6"/>
  <c r="AV611" i="6"/>
  <c r="AU611" i="6"/>
  <c r="AV608" i="6"/>
  <c r="AU608" i="6"/>
  <c r="AV531" i="6"/>
  <c r="AU531" i="6"/>
  <c r="AV528" i="6"/>
  <c r="AU528" i="6"/>
  <c r="AU1464" i="6"/>
  <c r="AV1464" i="6"/>
  <c r="AU1448" i="6"/>
  <c r="AV1448" i="6"/>
  <c r="AU1432" i="6"/>
  <c r="AV1432" i="6"/>
  <c r="AU1416" i="6"/>
  <c r="AV1416" i="6"/>
  <c r="AU1400" i="6"/>
  <c r="AV1400" i="6"/>
  <c r="AU1384" i="6"/>
  <c r="AV1384" i="6"/>
  <c r="AU1368" i="6"/>
  <c r="AV1368" i="6"/>
  <c r="AU1352" i="6"/>
  <c r="AV1352" i="6"/>
  <c r="AU1336" i="6"/>
  <c r="AV1336" i="6"/>
  <c r="AU1320" i="6"/>
  <c r="AV1320" i="6"/>
  <c r="AU1304" i="6"/>
  <c r="AV1304" i="6"/>
  <c r="AU1288" i="6"/>
  <c r="AV1288" i="6"/>
  <c r="AU1272" i="6"/>
  <c r="AV1272" i="6"/>
  <c r="AU1256" i="6"/>
  <c r="AV1256" i="6"/>
  <c r="AU1240" i="6"/>
  <c r="AV1240" i="6"/>
  <c r="AU1224" i="6"/>
  <c r="AV1224" i="6"/>
  <c r="AV827" i="6"/>
  <c r="AU827" i="6"/>
  <c r="AV821" i="6"/>
  <c r="AU821" i="6"/>
  <c r="AV767" i="6"/>
  <c r="AU767" i="6"/>
  <c r="AV742" i="6"/>
  <c r="AU742" i="6"/>
  <c r="AV726" i="6"/>
  <c r="AU726" i="6"/>
  <c r="AV659" i="6"/>
  <c r="AU659" i="6"/>
  <c r="AV574" i="6"/>
  <c r="AU574" i="6"/>
  <c r="AV1462" i="6"/>
  <c r="AW1462" i="6" s="1"/>
  <c r="AU1457" i="6"/>
  <c r="AV1457" i="6"/>
  <c r="AV1454" i="6"/>
  <c r="AW1454" i="6" s="1"/>
  <c r="AU1449" i="6"/>
  <c r="AV1449" i="6"/>
  <c r="AV1446" i="6"/>
  <c r="AW1446" i="6" s="1"/>
  <c r="AU1441" i="6"/>
  <c r="AV1441" i="6"/>
  <c r="AV1438" i="6"/>
  <c r="AW1438" i="6" s="1"/>
  <c r="AU1433" i="6"/>
  <c r="AV1433" i="6"/>
  <c r="AV1430" i="6"/>
  <c r="AW1430" i="6" s="1"/>
  <c r="AU1425" i="6"/>
  <c r="AV1425" i="6"/>
  <c r="AV1422" i="6"/>
  <c r="AW1422" i="6" s="1"/>
  <c r="AU1417" i="6"/>
  <c r="AV1417" i="6"/>
  <c r="AV1414" i="6"/>
  <c r="AW1414" i="6" s="1"/>
  <c r="AU1409" i="6"/>
  <c r="AV1409" i="6"/>
  <c r="AV1406" i="6"/>
  <c r="AW1406" i="6" s="1"/>
  <c r="AU1401" i="6"/>
  <c r="AV1401" i="6"/>
  <c r="AV1398" i="6"/>
  <c r="AW1398" i="6" s="1"/>
  <c r="AU1393" i="6"/>
  <c r="AV1393" i="6"/>
  <c r="AV1390" i="6"/>
  <c r="AW1390" i="6" s="1"/>
  <c r="AU1385" i="6"/>
  <c r="AV1385" i="6"/>
  <c r="AV1382" i="6"/>
  <c r="AW1382" i="6" s="1"/>
  <c r="AU1377" i="6"/>
  <c r="AV1377" i="6"/>
  <c r="AV1374" i="6"/>
  <c r="AW1374" i="6" s="1"/>
  <c r="AU1369" i="6"/>
  <c r="AV1369" i="6"/>
  <c r="AV1366" i="6"/>
  <c r="AW1366" i="6" s="1"/>
  <c r="AU1361" i="6"/>
  <c r="AV1361" i="6"/>
  <c r="AV1358" i="6"/>
  <c r="AW1358" i="6" s="1"/>
  <c r="AU1353" i="6"/>
  <c r="AV1353" i="6"/>
  <c r="AV1350" i="6"/>
  <c r="AW1350" i="6" s="1"/>
  <c r="AU1345" i="6"/>
  <c r="AV1345" i="6"/>
  <c r="AV1342" i="6"/>
  <c r="AW1342" i="6" s="1"/>
  <c r="AU1337" i="6"/>
  <c r="AV1337" i="6"/>
  <c r="AV1334" i="6"/>
  <c r="AW1334" i="6" s="1"/>
  <c r="AU1329" i="6"/>
  <c r="AV1329" i="6"/>
  <c r="AV1326" i="6"/>
  <c r="AW1326" i="6" s="1"/>
  <c r="AU1321" i="6"/>
  <c r="AV1321" i="6"/>
  <c r="AV1318" i="6"/>
  <c r="AW1318" i="6" s="1"/>
  <c r="AU1313" i="6"/>
  <c r="AV1313" i="6"/>
  <c r="AV1310" i="6"/>
  <c r="AW1310" i="6" s="1"/>
  <c r="AV1302" i="6"/>
  <c r="AW1302" i="6" s="1"/>
  <c r="AV1294" i="6"/>
  <c r="AW1294" i="6" s="1"/>
  <c r="AV1286" i="6"/>
  <c r="AW1286" i="6" s="1"/>
  <c r="AV1278" i="6"/>
  <c r="AW1278" i="6" s="1"/>
  <c r="AV1270" i="6"/>
  <c r="AW1270" i="6" s="1"/>
  <c r="AV1262" i="6"/>
  <c r="AW1262" i="6" s="1"/>
  <c r="AV1254" i="6"/>
  <c r="AW1254" i="6" s="1"/>
  <c r="AV1246" i="6"/>
  <c r="AW1246" i="6" s="1"/>
  <c r="AV1238" i="6"/>
  <c r="AW1238" i="6" s="1"/>
  <c r="AV1230" i="6"/>
  <c r="AW1230" i="6" s="1"/>
  <c r="AV1222" i="6"/>
  <c r="AW1222" i="6" s="1"/>
  <c r="AV1214" i="6"/>
  <c r="AW1214" i="6" s="1"/>
  <c r="AV1212" i="6"/>
  <c r="AW1212" i="6" s="1"/>
  <c r="AV1210" i="6"/>
  <c r="AW1210" i="6" s="1"/>
  <c r="AV1208" i="6"/>
  <c r="AW1208" i="6" s="1"/>
  <c r="AV1206" i="6"/>
  <c r="AW1206" i="6" s="1"/>
  <c r="AV1204" i="6"/>
  <c r="AW1204" i="6" s="1"/>
  <c r="AV1202" i="6"/>
  <c r="AW1202" i="6" s="1"/>
  <c r="AV1200" i="6"/>
  <c r="AW1200" i="6" s="1"/>
  <c r="AV1198" i="6"/>
  <c r="AW1198" i="6" s="1"/>
  <c r="AV1196" i="6"/>
  <c r="AW1196" i="6" s="1"/>
  <c r="AV1194" i="6"/>
  <c r="AW1194" i="6" s="1"/>
  <c r="AV1192" i="6"/>
  <c r="AW1192" i="6" s="1"/>
  <c r="AV1190" i="6"/>
  <c r="AW1190" i="6" s="1"/>
  <c r="AV1188" i="6"/>
  <c r="AW1188" i="6" s="1"/>
  <c r="AV1186" i="6"/>
  <c r="AW1186" i="6" s="1"/>
  <c r="AV1184" i="6"/>
  <c r="AW1184" i="6" s="1"/>
  <c r="AV1182" i="6"/>
  <c r="AW1182" i="6" s="1"/>
  <c r="AV1180" i="6"/>
  <c r="AW1180" i="6" s="1"/>
  <c r="AV1178" i="6"/>
  <c r="AW1178" i="6" s="1"/>
  <c r="AV1176" i="6"/>
  <c r="AW1176" i="6" s="1"/>
  <c r="AV1174" i="6"/>
  <c r="AW1174" i="6" s="1"/>
  <c r="AV1172" i="6"/>
  <c r="AW1172" i="6" s="1"/>
  <c r="AV1170" i="6"/>
  <c r="AW1170" i="6" s="1"/>
  <c r="AV1168" i="6"/>
  <c r="AW1168" i="6" s="1"/>
  <c r="AV1166" i="6"/>
  <c r="AW1166" i="6" s="1"/>
  <c r="AV1164" i="6"/>
  <c r="AW1164" i="6" s="1"/>
  <c r="AV1162" i="6"/>
  <c r="AW1162" i="6" s="1"/>
  <c r="AU853" i="6"/>
  <c r="AV853" i="6"/>
  <c r="AV850" i="6"/>
  <c r="AW850" i="6" s="1"/>
  <c r="AU845" i="6"/>
  <c r="AV845" i="6"/>
  <c r="AV842" i="6"/>
  <c r="AW842" i="6" s="1"/>
  <c r="AU837" i="6"/>
  <c r="AV790" i="6"/>
  <c r="AU790" i="6"/>
  <c r="AU775" i="6"/>
  <c r="AV751" i="6"/>
  <c r="AU751" i="6"/>
  <c r="AV714" i="6"/>
  <c r="AU714" i="6"/>
  <c r="AV670" i="6"/>
  <c r="AU670" i="6"/>
  <c r="AU654" i="6"/>
  <c r="AV648" i="6"/>
  <c r="AU648" i="6"/>
  <c r="AV619" i="6"/>
  <c r="AU619" i="6"/>
  <c r="AV615" i="6"/>
  <c r="AU615" i="6"/>
  <c r="AV590" i="6"/>
  <c r="AU590" i="6"/>
  <c r="AU585" i="6"/>
  <c r="AU582" i="6"/>
  <c r="AV355" i="6"/>
  <c r="AU355" i="6"/>
  <c r="AV352" i="6"/>
  <c r="AU352" i="6"/>
  <c r="AV210" i="6"/>
  <c r="AU210" i="6"/>
  <c r="AU1459" i="6"/>
  <c r="AV1459" i="6"/>
  <c r="AU1451" i="6"/>
  <c r="AV1451" i="6"/>
  <c r="AU1443" i="6"/>
  <c r="AV1443" i="6"/>
  <c r="AU1435" i="6"/>
  <c r="AV1435" i="6"/>
  <c r="AU1427" i="6"/>
  <c r="AV1427" i="6"/>
  <c r="AU1419" i="6"/>
  <c r="AV1419" i="6"/>
  <c r="AU1411" i="6"/>
  <c r="AV1411" i="6"/>
  <c r="AU1403" i="6"/>
  <c r="AV1403" i="6"/>
  <c r="AU1395" i="6"/>
  <c r="AV1395" i="6"/>
  <c r="AU1387" i="6"/>
  <c r="AV1387" i="6"/>
  <c r="AU1379" i="6"/>
  <c r="AV1379" i="6"/>
  <c r="AU1371" i="6"/>
  <c r="AV1371" i="6"/>
  <c r="AU1363" i="6"/>
  <c r="AV1363" i="6"/>
  <c r="AU1355" i="6"/>
  <c r="AV1355" i="6"/>
  <c r="AU1347" i="6"/>
  <c r="AV1347" i="6"/>
  <c r="AU1339" i="6"/>
  <c r="AV1339" i="6"/>
  <c r="AU1331" i="6"/>
  <c r="AV1331" i="6"/>
  <c r="AU1323" i="6"/>
  <c r="AV1323" i="6"/>
  <c r="AU1315" i="6"/>
  <c r="AV1315" i="6"/>
  <c r="AV807" i="6"/>
  <c r="AU807" i="6"/>
  <c r="AV778" i="6"/>
  <c r="AU778" i="6"/>
  <c r="AV734" i="6"/>
  <c r="AU734" i="6"/>
  <c r="AV675" i="6"/>
  <c r="AU675" i="6"/>
  <c r="AV663" i="6"/>
  <c r="AU663" i="6"/>
  <c r="AV626" i="6"/>
  <c r="AU626" i="6"/>
  <c r="AV623" i="6"/>
  <c r="AU623" i="6"/>
  <c r="AV618" i="6"/>
  <c r="AU618" i="6"/>
  <c r="AV598" i="6"/>
  <c r="AU598" i="6"/>
  <c r="AV555" i="6"/>
  <c r="AU555" i="6"/>
  <c r="AV552" i="6"/>
  <c r="AU552" i="6"/>
  <c r="AV547" i="6"/>
  <c r="AU547" i="6"/>
  <c r="AV544" i="6"/>
  <c r="AU544" i="6"/>
  <c r="AV529" i="6"/>
  <c r="AU529" i="6"/>
  <c r="AV376" i="6"/>
  <c r="AU376" i="6"/>
  <c r="AV370" i="6"/>
  <c r="AU370" i="6"/>
  <c r="AV357" i="6"/>
  <c r="AU357" i="6"/>
  <c r="AV354" i="6"/>
  <c r="AU354" i="6"/>
  <c r="AV1311" i="6"/>
  <c r="AW1311" i="6" s="1"/>
  <c r="AV1309" i="6"/>
  <c r="AW1309" i="6" s="1"/>
  <c r="AV1307" i="6"/>
  <c r="AW1307" i="6" s="1"/>
  <c r="AV1305" i="6"/>
  <c r="AW1305" i="6" s="1"/>
  <c r="AV1303" i="6"/>
  <c r="AW1303" i="6" s="1"/>
  <c r="AV1301" i="6"/>
  <c r="AW1301" i="6" s="1"/>
  <c r="AV1299" i="6"/>
  <c r="AW1299" i="6" s="1"/>
  <c r="AV1297" i="6"/>
  <c r="AW1297" i="6" s="1"/>
  <c r="AV1295" i="6"/>
  <c r="AW1295" i="6" s="1"/>
  <c r="AV1293" i="6"/>
  <c r="AW1293" i="6" s="1"/>
  <c r="AV1291" i="6"/>
  <c r="AW1291" i="6" s="1"/>
  <c r="AV1289" i="6"/>
  <c r="AW1289" i="6" s="1"/>
  <c r="AV1287" i="6"/>
  <c r="AW1287" i="6" s="1"/>
  <c r="AV1285" i="6"/>
  <c r="AW1285" i="6" s="1"/>
  <c r="AV1283" i="6"/>
  <c r="AW1283" i="6" s="1"/>
  <c r="AV1281" i="6"/>
  <c r="AW1281" i="6" s="1"/>
  <c r="AV1279" i="6"/>
  <c r="AW1279" i="6" s="1"/>
  <c r="AV1277" i="6"/>
  <c r="AW1277" i="6" s="1"/>
  <c r="AV1275" i="6"/>
  <c r="AW1275" i="6" s="1"/>
  <c r="AV1273" i="6"/>
  <c r="AW1273" i="6" s="1"/>
  <c r="AV1271" i="6"/>
  <c r="AW1271" i="6" s="1"/>
  <c r="AV1269" i="6"/>
  <c r="AW1269" i="6" s="1"/>
  <c r="AV1267" i="6"/>
  <c r="AW1267" i="6" s="1"/>
  <c r="AV1265" i="6"/>
  <c r="AW1265" i="6" s="1"/>
  <c r="AV1263" i="6"/>
  <c r="AW1263" i="6" s="1"/>
  <c r="AV1261" i="6"/>
  <c r="AW1261" i="6" s="1"/>
  <c r="AV1259" i="6"/>
  <c r="AW1259" i="6" s="1"/>
  <c r="AV1257" i="6"/>
  <c r="AW1257" i="6" s="1"/>
  <c r="AV1255" i="6"/>
  <c r="AW1255" i="6" s="1"/>
  <c r="AV1253" i="6"/>
  <c r="AW1253" i="6" s="1"/>
  <c r="AV1251" i="6"/>
  <c r="AW1251" i="6" s="1"/>
  <c r="AV1249" i="6"/>
  <c r="AW1249" i="6" s="1"/>
  <c r="AV1247" i="6"/>
  <c r="AW1247" i="6" s="1"/>
  <c r="AV1245" i="6"/>
  <c r="AW1245" i="6" s="1"/>
  <c r="AV1243" i="6"/>
  <c r="AW1243" i="6" s="1"/>
  <c r="AV1241" i="6"/>
  <c r="AW1241" i="6" s="1"/>
  <c r="AV1239" i="6"/>
  <c r="AW1239" i="6" s="1"/>
  <c r="AV1237" i="6"/>
  <c r="AW1237" i="6" s="1"/>
  <c r="AV1235" i="6"/>
  <c r="AW1235" i="6" s="1"/>
  <c r="AV1233" i="6"/>
  <c r="AW1233" i="6" s="1"/>
  <c r="AV1231" i="6"/>
  <c r="AW1231" i="6" s="1"/>
  <c r="AV1229" i="6"/>
  <c r="AW1229" i="6" s="1"/>
  <c r="AV1227" i="6"/>
  <c r="AW1227" i="6" s="1"/>
  <c r="AV1225" i="6"/>
  <c r="AW1225" i="6" s="1"/>
  <c r="AV1223" i="6"/>
  <c r="AW1223" i="6" s="1"/>
  <c r="AV1221" i="6"/>
  <c r="AW1221" i="6" s="1"/>
  <c r="AV1219" i="6"/>
  <c r="AW1219" i="6" s="1"/>
  <c r="AV1217" i="6"/>
  <c r="AW1217" i="6" s="1"/>
  <c r="AV1215" i="6"/>
  <c r="AW1215" i="6" s="1"/>
  <c r="AV805" i="6"/>
  <c r="AU805" i="6"/>
  <c r="AV774" i="6"/>
  <c r="AU774" i="6"/>
  <c r="AV735" i="6"/>
  <c r="AU735" i="6"/>
  <c r="AV710" i="6"/>
  <c r="AU710" i="6"/>
  <c r="AV671" i="6"/>
  <c r="AU671" i="6"/>
  <c r="AV642" i="6"/>
  <c r="AU642" i="6"/>
  <c r="AV639" i="6"/>
  <c r="AU639" i="6"/>
  <c r="AV617" i="6"/>
  <c r="AU617" i="6"/>
  <c r="AV584" i="6"/>
  <c r="AU584" i="6"/>
  <c r="AV579" i="6"/>
  <c r="AU579" i="6"/>
  <c r="AV576" i="6"/>
  <c r="AU576" i="6"/>
  <c r="AV558" i="6"/>
  <c r="AU558" i="6"/>
  <c r="AV536" i="6"/>
  <c r="AU536" i="6"/>
  <c r="AV347" i="6"/>
  <c r="AU347" i="6"/>
  <c r="AV813" i="6"/>
  <c r="AU813" i="6"/>
  <c r="AV783" i="6"/>
  <c r="AU783" i="6"/>
  <c r="AV758" i="6"/>
  <c r="AU758" i="6"/>
  <c r="AV719" i="6"/>
  <c r="AU719" i="6"/>
  <c r="AV694" i="6"/>
  <c r="AU694" i="6"/>
  <c r="AV655" i="6"/>
  <c r="AU655" i="6"/>
  <c r="AV641" i="6"/>
  <c r="AU641" i="6"/>
  <c r="AV634" i="6"/>
  <c r="AU634" i="6"/>
  <c r="AV631" i="6"/>
  <c r="AU631" i="6"/>
  <c r="AV606" i="6"/>
  <c r="AU606" i="6"/>
  <c r="AV568" i="6"/>
  <c r="AU568" i="6"/>
  <c r="AV563" i="6"/>
  <c r="AU563" i="6"/>
  <c r="AV560" i="6"/>
  <c r="AU560" i="6"/>
  <c r="AV542" i="6"/>
  <c r="AU542" i="6"/>
  <c r="AV349" i="6"/>
  <c r="AU349" i="6"/>
  <c r="AV346" i="6"/>
  <c r="AU346" i="6"/>
  <c r="AV171" i="6"/>
  <c r="AU171" i="6"/>
  <c r="AV637" i="6"/>
  <c r="AU637" i="6"/>
  <c r="AV629" i="6"/>
  <c r="AU629" i="6"/>
  <c r="AV621" i="6"/>
  <c r="AU621" i="6"/>
  <c r="AV373" i="6"/>
  <c r="AU373" i="6"/>
  <c r="AV368" i="6"/>
  <c r="AU368" i="6"/>
  <c r="AV362" i="6"/>
  <c r="AU362" i="6"/>
  <c r="AV202" i="6"/>
  <c r="AU202" i="6"/>
  <c r="AV177" i="6"/>
  <c r="AU177" i="6"/>
  <c r="AU613" i="6"/>
  <c r="AU610" i="6"/>
  <c r="AU607" i="6"/>
  <c r="AU605" i="6"/>
  <c r="AU602" i="6"/>
  <c r="AU599" i="6"/>
  <c r="AU597" i="6"/>
  <c r="AU594" i="6"/>
  <c r="AU591" i="6"/>
  <c r="AU589" i="6"/>
  <c r="AU586" i="6"/>
  <c r="AU583" i="6"/>
  <c r="AU581" i="6"/>
  <c r="AU578" i="6"/>
  <c r="AU575" i="6"/>
  <c r="AU573" i="6"/>
  <c r="AU570" i="6"/>
  <c r="AU567" i="6"/>
  <c r="AU565" i="6"/>
  <c r="AU562" i="6"/>
  <c r="AU559" i="6"/>
  <c r="AU557" i="6"/>
  <c r="AU554" i="6"/>
  <c r="AU551" i="6"/>
  <c r="AU549" i="6"/>
  <c r="AU546" i="6"/>
  <c r="AU543" i="6"/>
  <c r="AU1115" i="6"/>
  <c r="AV1115" i="6"/>
  <c r="AU1103" i="6"/>
  <c r="AV1103" i="6"/>
  <c r="AU1091" i="6"/>
  <c r="AV1091" i="6"/>
  <c r="AU1079" i="6"/>
  <c r="AV1079" i="6"/>
  <c r="AU1067" i="6"/>
  <c r="AV1067" i="6"/>
  <c r="AU1055" i="6"/>
  <c r="AV1055" i="6"/>
  <c r="AU1043" i="6"/>
  <c r="AV1043" i="6"/>
  <c r="AU1031" i="6"/>
  <c r="AV1031" i="6"/>
  <c r="AU1019" i="6"/>
  <c r="AV1019" i="6"/>
  <c r="AU1007" i="6"/>
  <c r="AV1007" i="6"/>
  <c r="AU995" i="6"/>
  <c r="AV995" i="6"/>
  <c r="AU983" i="6"/>
  <c r="AV983" i="6"/>
  <c r="AU971" i="6"/>
  <c r="AV971" i="6"/>
  <c r="AU959" i="6"/>
  <c r="AV959" i="6"/>
  <c r="AU955" i="6"/>
  <c r="AV955" i="6"/>
  <c r="AU943" i="6"/>
  <c r="AV943" i="6"/>
  <c r="AU931" i="6"/>
  <c r="AV931" i="6"/>
  <c r="AU919" i="6"/>
  <c r="AV919" i="6"/>
  <c r="AU903" i="6"/>
  <c r="AV903" i="6"/>
  <c r="AU891" i="6"/>
  <c r="AV891" i="6"/>
  <c r="AU879" i="6"/>
  <c r="AV879" i="6"/>
  <c r="AU867" i="6"/>
  <c r="AV867" i="6"/>
  <c r="AU859" i="6"/>
  <c r="AV859" i="6"/>
  <c r="AU843" i="6"/>
  <c r="AV843" i="6"/>
  <c r="AV713" i="6"/>
  <c r="AU713" i="6"/>
  <c r="AV665" i="6"/>
  <c r="AU665" i="6"/>
  <c r="AU1123" i="6"/>
  <c r="AV1123" i="6"/>
  <c r="AU1111" i="6"/>
  <c r="AV1111" i="6"/>
  <c r="AU1099" i="6"/>
  <c r="AV1099" i="6"/>
  <c r="AU1087" i="6"/>
  <c r="AV1087" i="6"/>
  <c r="AU1075" i="6"/>
  <c r="AV1075" i="6"/>
  <c r="AU1063" i="6"/>
  <c r="AV1063" i="6"/>
  <c r="AU1051" i="6"/>
  <c r="AV1051" i="6"/>
  <c r="AU1035" i="6"/>
  <c r="AV1035" i="6"/>
  <c r="AU1023" i="6"/>
  <c r="AV1023" i="6"/>
  <c r="AU1011" i="6"/>
  <c r="AV1011" i="6"/>
  <c r="AU999" i="6"/>
  <c r="AV999" i="6"/>
  <c r="AU987" i="6"/>
  <c r="AV987" i="6"/>
  <c r="AU975" i="6"/>
  <c r="AV975" i="6"/>
  <c r="AU963" i="6"/>
  <c r="AV963" i="6"/>
  <c r="AU947" i="6"/>
  <c r="AV947" i="6"/>
  <c r="AU935" i="6"/>
  <c r="AV935" i="6"/>
  <c r="AU923" i="6"/>
  <c r="AV923" i="6"/>
  <c r="AU911" i="6"/>
  <c r="AV911" i="6"/>
  <c r="AU899" i="6"/>
  <c r="AV899" i="6"/>
  <c r="AU887" i="6"/>
  <c r="AV887" i="6"/>
  <c r="AU875" i="6"/>
  <c r="AV875" i="6"/>
  <c r="AU863" i="6"/>
  <c r="AV863" i="6"/>
  <c r="AU851" i="6"/>
  <c r="AV851" i="6"/>
  <c r="AV761" i="6"/>
  <c r="AU761" i="6"/>
  <c r="AV697" i="6"/>
  <c r="AU697" i="6"/>
  <c r="AU1119" i="6"/>
  <c r="AV1119" i="6"/>
  <c r="AU1107" i="6"/>
  <c r="AV1107" i="6"/>
  <c r="AU1095" i="6"/>
  <c r="AV1095" i="6"/>
  <c r="AU1083" i="6"/>
  <c r="AV1083" i="6"/>
  <c r="AU1071" i="6"/>
  <c r="AV1071" i="6"/>
  <c r="AU1059" i="6"/>
  <c r="AV1059" i="6"/>
  <c r="AU1047" i="6"/>
  <c r="AV1047" i="6"/>
  <c r="AU1039" i="6"/>
  <c r="AV1039" i="6"/>
  <c r="AU1027" i="6"/>
  <c r="AV1027" i="6"/>
  <c r="AU1015" i="6"/>
  <c r="AV1015" i="6"/>
  <c r="AU1003" i="6"/>
  <c r="AV1003" i="6"/>
  <c r="AU991" i="6"/>
  <c r="AV991" i="6"/>
  <c r="AU979" i="6"/>
  <c r="AV979" i="6"/>
  <c r="AU967" i="6"/>
  <c r="AV967" i="6"/>
  <c r="AU951" i="6"/>
  <c r="AV951" i="6"/>
  <c r="AU939" i="6"/>
  <c r="AV939" i="6"/>
  <c r="AU927" i="6"/>
  <c r="AV927" i="6"/>
  <c r="AU915" i="6"/>
  <c r="AV915" i="6"/>
  <c r="AU907" i="6"/>
  <c r="AV907" i="6"/>
  <c r="AU895" i="6"/>
  <c r="AV895" i="6"/>
  <c r="AU883" i="6"/>
  <c r="AV883" i="6"/>
  <c r="AU871" i="6"/>
  <c r="AV871" i="6"/>
  <c r="AU855" i="6"/>
  <c r="AV855" i="6"/>
  <c r="AU847" i="6"/>
  <c r="AV847" i="6"/>
  <c r="AV793" i="6"/>
  <c r="AU793" i="6"/>
  <c r="AV777" i="6"/>
  <c r="AU777" i="6"/>
  <c r="AV745" i="6"/>
  <c r="AU745" i="6"/>
  <c r="AV729" i="6"/>
  <c r="AU729" i="6"/>
  <c r="AV681" i="6"/>
  <c r="AU681" i="6"/>
  <c r="AU343" i="6"/>
  <c r="AV343" i="6"/>
  <c r="AU328" i="6"/>
  <c r="AV328" i="6"/>
  <c r="AU316" i="6"/>
  <c r="AV316" i="6"/>
  <c r="AU304" i="6"/>
  <c r="AV304" i="6"/>
  <c r="AU292" i="6"/>
  <c r="AV292" i="6"/>
  <c r="AU284" i="6"/>
  <c r="AV284" i="6"/>
  <c r="AU268" i="6"/>
  <c r="AV268" i="6"/>
  <c r="AU256" i="6"/>
  <c r="AV256" i="6"/>
  <c r="AU1158" i="6"/>
  <c r="AV1158" i="6"/>
  <c r="AU1156" i="6"/>
  <c r="AV1156" i="6"/>
  <c r="AU1154" i="6"/>
  <c r="AV1154" i="6"/>
  <c r="AU1152" i="6"/>
  <c r="AV1152" i="6"/>
  <c r="AU1150" i="6"/>
  <c r="AV1150" i="6"/>
  <c r="AU1148" i="6"/>
  <c r="AV1148" i="6"/>
  <c r="AU1146" i="6"/>
  <c r="AV1146" i="6"/>
  <c r="AU1144" i="6"/>
  <c r="AV1144" i="6"/>
  <c r="AU1142" i="6"/>
  <c r="AV1142" i="6"/>
  <c r="AU1140" i="6"/>
  <c r="AV1140" i="6"/>
  <c r="AU1138" i="6"/>
  <c r="AV1138" i="6"/>
  <c r="AU1136" i="6"/>
  <c r="AV1136" i="6"/>
  <c r="AU1134" i="6"/>
  <c r="AV1134" i="6"/>
  <c r="AU1132" i="6"/>
  <c r="AV1132" i="6"/>
  <c r="AU1130" i="6"/>
  <c r="AV1130" i="6"/>
  <c r="AU1128" i="6"/>
  <c r="AV1128" i="6"/>
  <c r="AU1126" i="6"/>
  <c r="AV1126" i="6"/>
  <c r="AU1122" i="6"/>
  <c r="AV1122" i="6"/>
  <c r="AU1118" i="6"/>
  <c r="AV1118" i="6"/>
  <c r="AU1114" i="6"/>
  <c r="AV1114" i="6"/>
  <c r="AU1110" i="6"/>
  <c r="AV1110" i="6"/>
  <c r="AU1106" i="6"/>
  <c r="AV1106" i="6"/>
  <c r="AU1102" i="6"/>
  <c r="AV1102" i="6"/>
  <c r="AU1098" i="6"/>
  <c r="AV1098" i="6"/>
  <c r="AU1094" i="6"/>
  <c r="AV1094" i="6"/>
  <c r="AU1090" i="6"/>
  <c r="AV1090" i="6"/>
  <c r="AU1086" i="6"/>
  <c r="AV1086" i="6"/>
  <c r="AU1082" i="6"/>
  <c r="AV1082" i="6"/>
  <c r="AU1078" i="6"/>
  <c r="AV1078" i="6"/>
  <c r="AU1074" i="6"/>
  <c r="AV1074" i="6"/>
  <c r="AU1070" i="6"/>
  <c r="AV1070" i="6"/>
  <c r="AU1066" i="6"/>
  <c r="AV1066" i="6"/>
  <c r="AU1062" i="6"/>
  <c r="AV1062" i="6"/>
  <c r="AU1058" i="6"/>
  <c r="AV1058" i="6"/>
  <c r="AU1054" i="6"/>
  <c r="AV1054" i="6"/>
  <c r="AU1050" i="6"/>
  <c r="AV1050" i="6"/>
  <c r="AU1046" i="6"/>
  <c r="AV1046" i="6"/>
  <c r="AU1042" i="6"/>
  <c r="AV1042" i="6"/>
  <c r="AU1038" i="6"/>
  <c r="AV1038" i="6"/>
  <c r="AU1034" i="6"/>
  <c r="AV1034" i="6"/>
  <c r="AU1030" i="6"/>
  <c r="AV1030" i="6"/>
  <c r="AU1026" i="6"/>
  <c r="AV1026" i="6"/>
  <c r="AU1022" i="6"/>
  <c r="AV1022" i="6"/>
  <c r="AU1018" i="6"/>
  <c r="AV1018" i="6"/>
  <c r="AU1014" i="6"/>
  <c r="AV1014" i="6"/>
  <c r="AU1010" i="6"/>
  <c r="AV1010" i="6"/>
  <c r="AU1006" i="6"/>
  <c r="AV1006" i="6"/>
  <c r="AU1002" i="6"/>
  <c r="AV1002" i="6"/>
  <c r="AU998" i="6"/>
  <c r="AV998" i="6"/>
  <c r="AU994" i="6"/>
  <c r="AV994" i="6"/>
  <c r="AU990" i="6"/>
  <c r="AV990" i="6"/>
  <c r="AU986" i="6"/>
  <c r="AV986" i="6"/>
  <c r="AU982" i="6"/>
  <c r="AV982" i="6"/>
  <c r="AU978" i="6"/>
  <c r="AV978" i="6"/>
  <c r="AU974" i="6"/>
  <c r="AV974" i="6"/>
  <c r="AU970" i="6"/>
  <c r="AV970" i="6"/>
  <c r="AU966" i="6"/>
  <c r="AV966" i="6"/>
  <c r="AU962" i="6"/>
  <c r="AV962" i="6"/>
  <c r="AU958" i="6"/>
  <c r="AV958" i="6"/>
  <c r="AU954" i="6"/>
  <c r="AV954" i="6"/>
  <c r="AU950" i="6"/>
  <c r="AV950" i="6"/>
  <c r="AU946" i="6"/>
  <c r="AV946" i="6"/>
  <c r="AU942" i="6"/>
  <c r="AV942" i="6"/>
  <c r="AU938" i="6"/>
  <c r="AV938" i="6"/>
  <c r="AU934" i="6"/>
  <c r="AV934" i="6"/>
  <c r="AU930" i="6"/>
  <c r="AV930" i="6"/>
  <c r="AU926" i="6"/>
  <c r="AV926" i="6"/>
  <c r="AU922" i="6"/>
  <c r="AV922" i="6"/>
  <c r="AU918" i="6"/>
  <c r="AV918" i="6"/>
  <c r="AU914" i="6"/>
  <c r="AV914" i="6"/>
  <c r="AU910" i="6"/>
  <c r="AV910" i="6"/>
  <c r="AU906" i="6"/>
  <c r="AV906" i="6"/>
  <c r="AU902" i="6"/>
  <c r="AV902" i="6"/>
  <c r="AU898" i="6"/>
  <c r="AV898" i="6"/>
  <c r="AU894" i="6"/>
  <c r="AV894" i="6"/>
  <c r="AU890" i="6"/>
  <c r="AV890" i="6"/>
  <c r="AU886" i="6"/>
  <c r="AV886" i="6"/>
  <c r="AU882" i="6"/>
  <c r="AV882" i="6"/>
  <c r="AU878" i="6"/>
  <c r="AV878" i="6"/>
  <c r="AU874" i="6"/>
  <c r="AV874" i="6"/>
  <c r="AU870" i="6"/>
  <c r="AV870" i="6"/>
  <c r="AU866" i="6"/>
  <c r="AV866" i="6"/>
  <c r="AU862" i="6"/>
  <c r="AV862" i="6"/>
  <c r="AU858" i="6"/>
  <c r="AV858" i="6"/>
  <c r="AU339" i="6"/>
  <c r="AV339" i="6"/>
  <c r="AU324" i="6"/>
  <c r="AV324" i="6"/>
  <c r="AU312" i="6"/>
  <c r="AV312" i="6"/>
  <c r="AU300" i="6"/>
  <c r="AV300" i="6"/>
  <c r="AU288" i="6"/>
  <c r="AV288" i="6"/>
  <c r="AU276" i="6"/>
  <c r="AV276" i="6"/>
  <c r="AU260" i="6"/>
  <c r="AV260" i="6"/>
  <c r="AU1125" i="6"/>
  <c r="AV1125" i="6"/>
  <c r="AU1121" i="6"/>
  <c r="AV1121" i="6"/>
  <c r="AU1117" i="6"/>
  <c r="AV1117" i="6"/>
  <c r="AU1113" i="6"/>
  <c r="AV1113" i="6"/>
  <c r="AU1109" i="6"/>
  <c r="AV1109" i="6"/>
  <c r="AU1105" i="6"/>
  <c r="AV1105" i="6"/>
  <c r="AU1101" i="6"/>
  <c r="AV1101" i="6"/>
  <c r="AU1097" i="6"/>
  <c r="AV1097" i="6"/>
  <c r="AU1093" i="6"/>
  <c r="AV1093" i="6"/>
  <c r="AU1089" i="6"/>
  <c r="AV1089" i="6"/>
  <c r="AU1085" i="6"/>
  <c r="AV1085" i="6"/>
  <c r="AU1081" i="6"/>
  <c r="AV1081" i="6"/>
  <c r="AU1077" i="6"/>
  <c r="AV1077" i="6"/>
  <c r="AU1073" i="6"/>
  <c r="AV1073" i="6"/>
  <c r="AU1069" i="6"/>
  <c r="AV1069" i="6"/>
  <c r="AU1065" i="6"/>
  <c r="AV1065" i="6"/>
  <c r="AU1061" i="6"/>
  <c r="AV1061" i="6"/>
  <c r="AU1057" i="6"/>
  <c r="AV1057" i="6"/>
  <c r="AU1053" i="6"/>
  <c r="AV1053" i="6"/>
  <c r="AU1049" i="6"/>
  <c r="AV1049" i="6"/>
  <c r="AU1045" i="6"/>
  <c r="AV1045" i="6"/>
  <c r="AU1041" i="6"/>
  <c r="AV1041" i="6"/>
  <c r="AU1037" i="6"/>
  <c r="AV1037" i="6"/>
  <c r="AU1033" i="6"/>
  <c r="AV1033" i="6"/>
  <c r="AU1029" i="6"/>
  <c r="AV1029" i="6"/>
  <c r="AU1025" i="6"/>
  <c r="AV1025" i="6"/>
  <c r="AU1021" i="6"/>
  <c r="AV1021" i="6"/>
  <c r="AU1017" i="6"/>
  <c r="AV1017" i="6"/>
  <c r="AU1013" i="6"/>
  <c r="AV1013" i="6"/>
  <c r="AU1009" i="6"/>
  <c r="AV1009" i="6"/>
  <c r="AU1005" i="6"/>
  <c r="AV1005" i="6"/>
  <c r="AU1001" i="6"/>
  <c r="AV1001" i="6"/>
  <c r="AU997" i="6"/>
  <c r="AV997" i="6"/>
  <c r="AU993" i="6"/>
  <c r="AV993" i="6"/>
  <c r="AU989" i="6"/>
  <c r="AV989" i="6"/>
  <c r="AU985" i="6"/>
  <c r="AV985" i="6"/>
  <c r="AU981" i="6"/>
  <c r="AV981" i="6"/>
  <c r="AU977" i="6"/>
  <c r="AV977" i="6"/>
  <c r="AU973" i="6"/>
  <c r="AV973" i="6"/>
  <c r="AU969" i="6"/>
  <c r="AV969" i="6"/>
  <c r="AU965" i="6"/>
  <c r="AV965" i="6"/>
  <c r="AU961" i="6"/>
  <c r="AV961" i="6"/>
  <c r="AU957" i="6"/>
  <c r="AV957" i="6"/>
  <c r="AU953" i="6"/>
  <c r="AV953" i="6"/>
  <c r="AU949" i="6"/>
  <c r="AV949" i="6"/>
  <c r="AU945" i="6"/>
  <c r="AV945" i="6"/>
  <c r="AU941" i="6"/>
  <c r="AV941" i="6"/>
  <c r="AU937" i="6"/>
  <c r="AV937" i="6"/>
  <c r="AU933" i="6"/>
  <c r="AV933" i="6"/>
  <c r="AU929" i="6"/>
  <c r="AV929" i="6"/>
  <c r="AU925" i="6"/>
  <c r="AV925" i="6"/>
  <c r="AU921" i="6"/>
  <c r="AV921" i="6"/>
  <c r="AU917" i="6"/>
  <c r="AV917" i="6"/>
  <c r="AU913" i="6"/>
  <c r="AV913" i="6"/>
  <c r="AU909" i="6"/>
  <c r="AV909" i="6"/>
  <c r="AU905" i="6"/>
  <c r="AV905" i="6"/>
  <c r="AU901" i="6"/>
  <c r="AV901" i="6"/>
  <c r="AU897" i="6"/>
  <c r="AV897" i="6"/>
  <c r="AU893" i="6"/>
  <c r="AV893" i="6"/>
  <c r="AU889" i="6"/>
  <c r="AV889" i="6"/>
  <c r="AU885" i="6"/>
  <c r="AV885" i="6"/>
  <c r="AU881" i="6"/>
  <c r="AV881" i="6"/>
  <c r="AU877" i="6"/>
  <c r="AV877" i="6"/>
  <c r="AU873" i="6"/>
  <c r="AV873" i="6"/>
  <c r="AU869" i="6"/>
  <c r="AV869" i="6"/>
  <c r="AU865" i="6"/>
  <c r="AV865" i="6"/>
  <c r="AU861" i="6"/>
  <c r="AV861" i="6"/>
  <c r="AU857" i="6"/>
  <c r="AV857" i="6"/>
  <c r="AU335" i="6"/>
  <c r="AV335" i="6"/>
  <c r="AU320" i="6"/>
  <c r="AV320" i="6"/>
  <c r="AU308" i="6"/>
  <c r="AV308" i="6"/>
  <c r="AU296" i="6"/>
  <c r="AV296" i="6"/>
  <c r="AU280" i="6"/>
  <c r="AV280" i="6"/>
  <c r="AU272" i="6"/>
  <c r="AV272" i="6"/>
  <c r="AU264" i="6"/>
  <c r="AV264" i="6"/>
  <c r="AU1159" i="6"/>
  <c r="AV1159" i="6"/>
  <c r="AU1157" i="6"/>
  <c r="AV1157" i="6"/>
  <c r="AU1155" i="6"/>
  <c r="AV1155" i="6"/>
  <c r="AU1153" i="6"/>
  <c r="AV1153" i="6"/>
  <c r="AU1151" i="6"/>
  <c r="AV1151" i="6"/>
  <c r="AU1149" i="6"/>
  <c r="AV1149" i="6"/>
  <c r="AU1147" i="6"/>
  <c r="AV1147" i="6"/>
  <c r="AU1145" i="6"/>
  <c r="AV1145" i="6"/>
  <c r="AU1143" i="6"/>
  <c r="AV1143" i="6"/>
  <c r="AU1141" i="6"/>
  <c r="AV1141" i="6"/>
  <c r="AU1139" i="6"/>
  <c r="AV1139" i="6"/>
  <c r="AU1137" i="6"/>
  <c r="AV1137" i="6"/>
  <c r="AU1135" i="6"/>
  <c r="AV1135" i="6"/>
  <c r="AU1133" i="6"/>
  <c r="AV1133" i="6"/>
  <c r="AU1131" i="6"/>
  <c r="AV1131" i="6"/>
  <c r="AU1129" i="6"/>
  <c r="AV1129" i="6"/>
  <c r="AU1127" i="6"/>
  <c r="AV1127" i="6"/>
  <c r="AU1124" i="6"/>
  <c r="AV1124" i="6"/>
  <c r="AU1120" i="6"/>
  <c r="AV1120" i="6"/>
  <c r="AU1116" i="6"/>
  <c r="AV1116" i="6"/>
  <c r="AU1112" i="6"/>
  <c r="AV1112" i="6"/>
  <c r="AU1108" i="6"/>
  <c r="AV1108" i="6"/>
  <c r="AU1104" i="6"/>
  <c r="AV1104" i="6"/>
  <c r="AU1100" i="6"/>
  <c r="AV1100" i="6"/>
  <c r="AU1096" i="6"/>
  <c r="AV1096" i="6"/>
  <c r="AU1092" i="6"/>
  <c r="AV1092" i="6"/>
  <c r="AU1088" i="6"/>
  <c r="AV1088" i="6"/>
  <c r="AU1084" i="6"/>
  <c r="AV1084" i="6"/>
  <c r="AU1080" i="6"/>
  <c r="AV1080" i="6"/>
  <c r="AU1076" i="6"/>
  <c r="AV1076" i="6"/>
  <c r="AU1072" i="6"/>
  <c r="AV1072" i="6"/>
  <c r="AU1068" i="6"/>
  <c r="AV1068" i="6"/>
  <c r="AU1064" i="6"/>
  <c r="AV1064" i="6"/>
  <c r="AU1060" i="6"/>
  <c r="AV1060" i="6"/>
  <c r="AU1056" i="6"/>
  <c r="AV1056" i="6"/>
  <c r="AU1052" i="6"/>
  <c r="AV1052" i="6"/>
  <c r="AU1048" i="6"/>
  <c r="AV1048" i="6"/>
  <c r="AU1044" i="6"/>
  <c r="AV1044" i="6"/>
  <c r="AU1040" i="6"/>
  <c r="AV1040" i="6"/>
  <c r="AU1036" i="6"/>
  <c r="AV1036" i="6"/>
  <c r="AU1032" i="6"/>
  <c r="AV1032" i="6"/>
  <c r="AU1028" i="6"/>
  <c r="AV1028" i="6"/>
  <c r="AU1024" i="6"/>
  <c r="AV1024" i="6"/>
  <c r="AU1020" i="6"/>
  <c r="AV1020" i="6"/>
  <c r="AU1016" i="6"/>
  <c r="AV1016" i="6"/>
  <c r="AU1012" i="6"/>
  <c r="AV1012" i="6"/>
  <c r="AU1008" i="6"/>
  <c r="AV1008" i="6"/>
  <c r="AU1004" i="6"/>
  <c r="AV1004" i="6"/>
  <c r="AU1000" i="6"/>
  <c r="AV1000" i="6"/>
  <c r="AU996" i="6"/>
  <c r="AV996" i="6"/>
  <c r="AU992" i="6"/>
  <c r="AV992" i="6"/>
  <c r="AU988" i="6"/>
  <c r="AV988" i="6"/>
  <c r="AU984" i="6"/>
  <c r="AV984" i="6"/>
  <c r="AU980" i="6"/>
  <c r="AV980" i="6"/>
  <c r="AU976" i="6"/>
  <c r="AV976" i="6"/>
  <c r="AU972" i="6"/>
  <c r="AV972" i="6"/>
  <c r="AU968" i="6"/>
  <c r="AV968" i="6"/>
  <c r="AU964" i="6"/>
  <c r="AV964" i="6"/>
  <c r="AU960" i="6"/>
  <c r="AV960" i="6"/>
  <c r="AU956" i="6"/>
  <c r="AV956" i="6"/>
  <c r="AU952" i="6"/>
  <c r="AV952" i="6"/>
  <c r="AU948" i="6"/>
  <c r="AV948" i="6"/>
  <c r="AU944" i="6"/>
  <c r="AV944" i="6"/>
  <c r="AU940" i="6"/>
  <c r="AV940" i="6"/>
  <c r="AU936" i="6"/>
  <c r="AV936" i="6"/>
  <c r="AU932" i="6"/>
  <c r="AV932" i="6"/>
  <c r="AU928" i="6"/>
  <c r="AV928" i="6"/>
  <c r="AU924" i="6"/>
  <c r="AV924" i="6"/>
  <c r="AU920" i="6"/>
  <c r="AV920" i="6"/>
  <c r="AU916" i="6"/>
  <c r="AV916" i="6"/>
  <c r="AU912" i="6"/>
  <c r="AV912" i="6"/>
  <c r="AU908" i="6"/>
  <c r="AV908" i="6"/>
  <c r="AU904" i="6"/>
  <c r="AV904" i="6"/>
  <c r="AU900" i="6"/>
  <c r="AV900" i="6"/>
  <c r="AU896" i="6"/>
  <c r="AV896" i="6"/>
  <c r="AU892" i="6"/>
  <c r="AV892" i="6"/>
  <c r="AU888" i="6"/>
  <c r="AV888" i="6"/>
  <c r="AU884" i="6"/>
  <c r="AV884" i="6"/>
  <c r="AU880" i="6"/>
  <c r="AV880" i="6"/>
  <c r="AU876" i="6"/>
  <c r="AV876" i="6"/>
  <c r="AU872" i="6"/>
  <c r="AV872" i="6"/>
  <c r="AU868" i="6"/>
  <c r="AV868" i="6"/>
  <c r="AU864" i="6"/>
  <c r="AV864" i="6"/>
  <c r="AU860" i="6"/>
  <c r="AV860" i="6"/>
  <c r="AU856" i="6"/>
  <c r="AV856" i="6"/>
  <c r="AV781" i="6"/>
  <c r="AU781" i="6"/>
  <c r="AV765" i="6"/>
  <c r="AU765" i="6"/>
  <c r="AV749" i="6"/>
  <c r="AU749" i="6"/>
  <c r="AV733" i="6"/>
  <c r="AU733" i="6"/>
  <c r="AV717" i="6"/>
  <c r="AU717" i="6"/>
  <c r="AV701" i="6"/>
  <c r="AU701" i="6"/>
  <c r="AV685" i="6"/>
  <c r="AU685" i="6"/>
  <c r="AV669" i="6"/>
  <c r="AU669" i="6"/>
  <c r="AV653" i="6"/>
  <c r="AU653" i="6"/>
  <c r="AU840" i="6"/>
  <c r="AU838" i="6"/>
  <c r="AU836" i="6"/>
  <c r="AU834" i="6"/>
  <c r="AU832" i="6"/>
  <c r="AU830" i="6"/>
  <c r="AU828" i="6"/>
  <c r="AU826" i="6"/>
  <c r="AU824" i="6"/>
  <c r="AU822" i="6"/>
  <c r="AU820" i="6"/>
  <c r="AU818" i="6"/>
  <c r="AU816" i="6"/>
  <c r="AU814" i="6"/>
  <c r="AU812" i="6"/>
  <c r="AU810" i="6"/>
  <c r="AU808" i="6"/>
  <c r="AU806" i="6"/>
  <c r="AU804" i="6"/>
  <c r="AV785" i="6"/>
  <c r="AU785" i="6"/>
  <c r="AV769" i="6"/>
  <c r="AU769" i="6"/>
  <c r="AV753" i="6"/>
  <c r="AU753" i="6"/>
  <c r="AV737" i="6"/>
  <c r="AU737" i="6"/>
  <c r="AV721" i="6"/>
  <c r="AU721" i="6"/>
  <c r="AV705" i="6"/>
  <c r="AU705" i="6"/>
  <c r="AV689" i="6"/>
  <c r="AU689" i="6"/>
  <c r="AV673" i="6"/>
  <c r="AU673" i="6"/>
  <c r="AV657" i="6"/>
  <c r="AU657" i="6"/>
  <c r="AV789" i="6"/>
  <c r="AU789" i="6"/>
  <c r="AV773" i="6"/>
  <c r="AU773" i="6"/>
  <c r="AV757" i="6"/>
  <c r="AU757" i="6"/>
  <c r="AV741" i="6"/>
  <c r="AU741" i="6"/>
  <c r="AV725" i="6"/>
  <c r="AU725" i="6"/>
  <c r="AV709" i="6"/>
  <c r="AU709" i="6"/>
  <c r="AV693" i="6"/>
  <c r="AU693" i="6"/>
  <c r="AV677" i="6"/>
  <c r="AU677" i="6"/>
  <c r="AV661" i="6"/>
  <c r="AU661" i="6"/>
  <c r="AU519" i="6"/>
  <c r="AV519" i="6"/>
  <c r="AU515" i="6"/>
  <c r="AV515" i="6"/>
  <c r="AU511" i="6"/>
  <c r="AV511" i="6"/>
  <c r="AU507" i="6"/>
  <c r="AV507" i="6"/>
  <c r="AU503" i="6"/>
  <c r="AV503" i="6"/>
  <c r="AU499" i="6"/>
  <c r="AV499" i="6"/>
  <c r="AU495" i="6"/>
  <c r="AV495" i="6"/>
  <c r="AU491" i="6"/>
  <c r="AV491" i="6"/>
  <c r="AU487" i="6"/>
  <c r="AV487" i="6"/>
  <c r="AU483" i="6"/>
  <c r="AV483" i="6"/>
  <c r="AU479" i="6"/>
  <c r="AV479" i="6"/>
  <c r="AU475" i="6"/>
  <c r="AV475" i="6"/>
  <c r="AU471" i="6"/>
  <c r="AV471" i="6"/>
  <c r="AU467" i="6"/>
  <c r="AV467" i="6"/>
  <c r="AU463" i="6"/>
  <c r="AV463" i="6"/>
  <c r="AU459" i="6"/>
  <c r="AV459" i="6"/>
  <c r="AU455" i="6"/>
  <c r="AV455" i="6"/>
  <c r="AU451" i="6"/>
  <c r="AV451" i="6"/>
  <c r="AU447" i="6"/>
  <c r="AV447" i="6"/>
  <c r="AU443" i="6"/>
  <c r="AV443" i="6"/>
  <c r="AU439" i="6"/>
  <c r="AV439" i="6"/>
  <c r="AU435" i="6"/>
  <c r="AV435" i="6"/>
  <c r="AU431" i="6"/>
  <c r="AV431" i="6"/>
  <c r="AU427" i="6"/>
  <c r="AV427" i="6"/>
  <c r="AU792" i="6"/>
  <c r="AU788" i="6"/>
  <c r="AU784" i="6"/>
  <c r="AU780" i="6"/>
  <c r="AU776" i="6"/>
  <c r="AU772" i="6"/>
  <c r="AU768" i="6"/>
  <c r="AU764" i="6"/>
  <c r="AU760" i="6"/>
  <c r="AU756" i="6"/>
  <c r="AU752" i="6"/>
  <c r="AU748" i="6"/>
  <c r="AU744" i="6"/>
  <c r="AU740" i="6"/>
  <c r="AU736" i="6"/>
  <c r="AU732" i="6"/>
  <c r="AU728" i="6"/>
  <c r="AU724" i="6"/>
  <c r="AU720" i="6"/>
  <c r="AU716" i="6"/>
  <c r="AU712" i="6"/>
  <c r="AU708" i="6"/>
  <c r="AU704" i="6"/>
  <c r="AU700" i="6"/>
  <c r="AU696" i="6"/>
  <c r="AU692" i="6"/>
  <c r="AU688" i="6"/>
  <c r="AU684" i="6"/>
  <c r="AU680" i="6"/>
  <c r="AU676" i="6"/>
  <c r="AU672" i="6"/>
  <c r="AU668" i="6"/>
  <c r="AU664" i="6"/>
  <c r="AU660" i="6"/>
  <c r="AU656" i="6"/>
  <c r="AU517" i="6"/>
  <c r="AV517" i="6"/>
  <c r="AU513" i="6"/>
  <c r="AV513" i="6"/>
  <c r="AU509" i="6"/>
  <c r="AV509" i="6"/>
  <c r="AU505" i="6"/>
  <c r="AV505" i="6"/>
  <c r="AU501" i="6"/>
  <c r="AV501" i="6"/>
  <c r="AU497" i="6"/>
  <c r="AV497" i="6"/>
  <c r="AU493" i="6"/>
  <c r="AV493" i="6"/>
  <c r="AU489" i="6"/>
  <c r="AV489" i="6"/>
  <c r="AU485" i="6"/>
  <c r="AV485" i="6"/>
  <c r="AU481" i="6"/>
  <c r="AV481" i="6"/>
  <c r="AU477" i="6"/>
  <c r="AV477" i="6"/>
  <c r="AU473" i="6"/>
  <c r="AV473" i="6"/>
  <c r="AU469" i="6"/>
  <c r="AV469" i="6"/>
  <c r="AU465" i="6"/>
  <c r="AV465" i="6"/>
  <c r="AU461" i="6"/>
  <c r="AV461" i="6"/>
  <c r="AU457" i="6"/>
  <c r="AV457" i="6"/>
  <c r="AU453" i="6"/>
  <c r="AV453" i="6"/>
  <c r="AU449" i="6"/>
  <c r="AV449" i="6"/>
  <c r="AU445" i="6"/>
  <c r="AV445" i="6"/>
  <c r="AU441" i="6"/>
  <c r="AV441" i="6"/>
  <c r="AU437" i="6"/>
  <c r="AV437" i="6"/>
  <c r="AU433" i="6"/>
  <c r="AV433" i="6"/>
  <c r="AU429" i="6"/>
  <c r="AV429" i="6"/>
  <c r="AU425" i="6"/>
  <c r="AV425" i="6"/>
  <c r="AV521" i="6"/>
  <c r="AW521" i="6" s="1"/>
  <c r="AU518" i="6"/>
  <c r="AV518" i="6"/>
  <c r="AU516" i="6"/>
  <c r="AV516" i="6"/>
  <c r="AU514" i="6"/>
  <c r="AV514" i="6"/>
  <c r="AU512" i="6"/>
  <c r="AV512" i="6"/>
  <c r="AU510" i="6"/>
  <c r="AV510" i="6"/>
  <c r="AU508" i="6"/>
  <c r="AV508" i="6"/>
  <c r="AU506" i="6"/>
  <c r="AV506" i="6"/>
  <c r="AU504" i="6"/>
  <c r="AV504" i="6"/>
  <c r="AU502" i="6"/>
  <c r="AV502" i="6"/>
  <c r="AU500" i="6"/>
  <c r="AV500" i="6"/>
  <c r="AU498" i="6"/>
  <c r="AV498" i="6"/>
  <c r="AU496" i="6"/>
  <c r="AV496" i="6"/>
  <c r="AU494" i="6"/>
  <c r="AV494" i="6"/>
  <c r="AU492" i="6"/>
  <c r="AV492" i="6"/>
  <c r="AU490" i="6"/>
  <c r="AV490" i="6"/>
  <c r="AU488" i="6"/>
  <c r="AV488" i="6"/>
  <c r="AU486" i="6"/>
  <c r="AV486" i="6"/>
  <c r="AU484" i="6"/>
  <c r="AV484" i="6"/>
  <c r="AU482" i="6"/>
  <c r="AV482" i="6"/>
  <c r="AU480" i="6"/>
  <c r="AV480" i="6"/>
  <c r="AU478" i="6"/>
  <c r="AV478" i="6"/>
  <c r="AU476" i="6"/>
  <c r="AV476" i="6"/>
  <c r="AU474" i="6"/>
  <c r="AV474" i="6"/>
  <c r="AU472" i="6"/>
  <c r="AV472" i="6"/>
  <c r="AU470" i="6"/>
  <c r="AV470" i="6"/>
  <c r="AU468" i="6"/>
  <c r="AV468" i="6"/>
  <c r="AU466" i="6"/>
  <c r="AV466" i="6"/>
  <c r="AU464" i="6"/>
  <c r="AV464" i="6"/>
  <c r="AU462" i="6"/>
  <c r="AV462" i="6"/>
  <c r="AU460" i="6"/>
  <c r="AV460" i="6"/>
  <c r="AU458" i="6"/>
  <c r="AV458" i="6"/>
  <c r="AU456" i="6"/>
  <c r="AV456" i="6"/>
  <c r="AU454" i="6"/>
  <c r="AV454" i="6"/>
  <c r="AU452" i="6"/>
  <c r="AV452" i="6"/>
  <c r="AU450" i="6"/>
  <c r="AV450" i="6"/>
  <c r="AU448" i="6"/>
  <c r="AV448" i="6"/>
  <c r="AU446" i="6"/>
  <c r="AV446" i="6"/>
  <c r="AU444" i="6"/>
  <c r="AV444" i="6"/>
  <c r="AU442" i="6"/>
  <c r="AV442" i="6"/>
  <c r="AU440" i="6"/>
  <c r="AV440" i="6"/>
  <c r="AU438" i="6"/>
  <c r="AV438" i="6"/>
  <c r="AU436" i="6"/>
  <c r="AV436" i="6"/>
  <c r="AU434" i="6"/>
  <c r="AV434" i="6"/>
  <c r="AU432" i="6"/>
  <c r="AV432" i="6"/>
  <c r="AU430" i="6"/>
  <c r="AV430" i="6"/>
  <c r="AU428" i="6"/>
  <c r="AV428" i="6"/>
  <c r="AU426" i="6"/>
  <c r="AV426" i="6"/>
  <c r="AU341" i="6"/>
  <c r="AV341" i="6"/>
  <c r="AU337" i="6"/>
  <c r="AV337" i="6"/>
  <c r="AU333" i="6"/>
  <c r="AV333" i="6"/>
  <c r="AU160" i="6"/>
  <c r="AV160" i="6"/>
  <c r="AU156" i="6"/>
  <c r="AV156" i="6"/>
  <c r="AU152" i="6"/>
  <c r="AV152" i="6"/>
  <c r="AU148" i="6"/>
  <c r="AV148" i="6"/>
  <c r="AU144" i="6"/>
  <c r="AV144" i="6"/>
  <c r="AU140" i="6"/>
  <c r="AV140" i="6"/>
  <c r="AU136" i="6"/>
  <c r="AV136" i="6"/>
  <c r="AU132" i="6"/>
  <c r="AV132" i="6"/>
  <c r="AU128" i="6"/>
  <c r="AV128" i="6"/>
  <c r="AU124" i="6"/>
  <c r="AV124" i="6"/>
  <c r="AU120" i="6"/>
  <c r="AV120" i="6"/>
  <c r="AU116" i="6"/>
  <c r="AV116" i="6"/>
  <c r="AU112" i="6"/>
  <c r="AV112" i="6"/>
  <c r="AU108" i="6"/>
  <c r="AV108" i="6"/>
  <c r="AU104" i="6"/>
  <c r="AV104" i="6"/>
  <c r="AU100" i="6"/>
  <c r="AV100" i="6"/>
  <c r="AU96" i="6"/>
  <c r="AV96" i="6"/>
  <c r="AU92" i="6"/>
  <c r="AV92" i="6"/>
  <c r="AU88" i="6"/>
  <c r="AV88" i="6"/>
  <c r="AV424" i="6"/>
  <c r="AW424" i="6" s="1"/>
  <c r="AV423" i="6"/>
  <c r="AW423" i="6" s="1"/>
  <c r="AV422" i="6"/>
  <c r="AW422" i="6" s="1"/>
  <c r="AV421" i="6"/>
  <c r="AW421" i="6" s="1"/>
  <c r="AV420" i="6"/>
  <c r="AW420" i="6" s="1"/>
  <c r="AV419" i="6"/>
  <c r="AW419" i="6" s="1"/>
  <c r="AV418" i="6"/>
  <c r="AW418" i="6" s="1"/>
  <c r="AV417" i="6"/>
  <c r="AW417" i="6" s="1"/>
  <c r="AV416" i="6"/>
  <c r="AW416" i="6" s="1"/>
  <c r="AV415" i="6"/>
  <c r="AW415" i="6" s="1"/>
  <c r="AV414" i="6"/>
  <c r="AW414" i="6" s="1"/>
  <c r="AV413" i="6"/>
  <c r="AW413" i="6" s="1"/>
  <c r="AV412" i="6"/>
  <c r="AW412" i="6" s="1"/>
  <c r="AV411" i="6"/>
  <c r="AW411" i="6" s="1"/>
  <c r="AV410" i="6"/>
  <c r="AW410" i="6" s="1"/>
  <c r="AV409" i="6"/>
  <c r="AW409" i="6" s="1"/>
  <c r="AV408" i="6"/>
  <c r="AW408" i="6" s="1"/>
  <c r="AV407" i="6"/>
  <c r="AW407" i="6" s="1"/>
  <c r="AV406" i="6"/>
  <c r="AW406" i="6" s="1"/>
  <c r="AV405" i="6"/>
  <c r="AW405" i="6" s="1"/>
  <c r="AV404" i="6"/>
  <c r="AW404" i="6" s="1"/>
  <c r="AV403" i="6"/>
  <c r="AW403" i="6" s="1"/>
  <c r="AV402" i="6"/>
  <c r="AW402" i="6" s="1"/>
  <c r="AV401" i="6"/>
  <c r="AW401" i="6" s="1"/>
  <c r="AV400" i="6"/>
  <c r="AW400" i="6" s="1"/>
  <c r="AV399" i="6"/>
  <c r="AW399" i="6" s="1"/>
  <c r="AV398" i="6"/>
  <c r="AW398" i="6" s="1"/>
  <c r="AV397" i="6"/>
  <c r="AW397" i="6" s="1"/>
  <c r="AV396" i="6"/>
  <c r="AW396" i="6" s="1"/>
  <c r="AV395" i="6"/>
  <c r="AW395" i="6" s="1"/>
  <c r="AV394" i="6"/>
  <c r="AW394" i="6" s="1"/>
  <c r="AV393" i="6"/>
  <c r="AW393" i="6" s="1"/>
  <c r="AV392" i="6"/>
  <c r="AW392" i="6" s="1"/>
  <c r="AV391" i="6"/>
  <c r="AW391" i="6" s="1"/>
  <c r="AV390" i="6"/>
  <c r="AW390" i="6" s="1"/>
  <c r="AV389" i="6"/>
  <c r="AW389" i="6" s="1"/>
  <c r="AV388" i="6"/>
  <c r="AW388" i="6" s="1"/>
  <c r="AV387" i="6"/>
  <c r="AW387" i="6" s="1"/>
  <c r="AV386" i="6"/>
  <c r="AW386" i="6" s="1"/>
  <c r="AV385" i="6"/>
  <c r="AW385" i="6" s="1"/>
  <c r="AV384" i="6"/>
  <c r="AW384" i="6" s="1"/>
  <c r="AV383" i="6"/>
  <c r="AW383" i="6" s="1"/>
  <c r="AV382" i="6"/>
  <c r="AW382" i="6" s="1"/>
  <c r="AV381" i="6"/>
  <c r="AW381" i="6" s="1"/>
  <c r="AV380" i="6"/>
  <c r="AW380" i="6" s="1"/>
  <c r="AV379" i="6"/>
  <c r="AW379" i="6" s="1"/>
  <c r="AV378" i="6"/>
  <c r="AW378" i="6" s="1"/>
  <c r="AV342" i="6"/>
  <c r="AW342" i="6" s="1"/>
  <c r="AV340" i="6"/>
  <c r="AW340" i="6" s="1"/>
  <c r="AV338" i="6"/>
  <c r="AW338" i="6" s="1"/>
  <c r="AV336" i="6"/>
  <c r="AW336" i="6" s="1"/>
  <c r="AV334" i="6"/>
  <c r="AW334" i="6" s="1"/>
  <c r="AV332" i="6"/>
  <c r="AW332" i="6" s="1"/>
  <c r="AU327" i="6"/>
  <c r="AV327" i="6"/>
  <c r="AU323" i="6"/>
  <c r="AV323" i="6"/>
  <c r="AU319" i="6"/>
  <c r="AV319" i="6"/>
  <c r="AU315" i="6"/>
  <c r="AV315" i="6"/>
  <c r="AU311" i="6"/>
  <c r="AV311" i="6"/>
  <c r="AU307" i="6"/>
  <c r="AV307" i="6"/>
  <c r="AU303" i="6"/>
  <c r="AV303" i="6"/>
  <c r="AU299" i="6"/>
  <c r="AV299" i="6"/>
  <c r="AU295" i="6"/>
  <c r="AV295" i="6"/>
  <c r="AU291" i="6"/>
  <c r="AV291" i="6"/>
  <c r="AU287" i="6"/>
  <c r="AV287" i="6"/>
  <c r="AU283" i="6"/>
  <c r="AV283" i="6"/>
  <c r="AU279" i="6"/>
  <c r="AV279" i="6"/>
  <c r="AU330" i="6"/>
  <c r="AV330" i="6"/>
  <c r="AU326" i="6"/>
  <c r="AV326" i="6"/>
  <c r="AU322" i="6"/>
  <c r="AV322" i="6"/>
  <c r="AU318" i="6"/>
  <c r="AV318" i="6"/>
  <c r="AU314" i="6"/>
  <c r="AV314" i="6"/>
  <c r="AU310" i="6"/>
  <c r="AV310" i="6"/>
  <c r="AU306" i="6"/>
  <c r="AV306" i="6"/>
  <c r="AU302" i="6"/>
  <c r="AV302" i="6"/>
  <c r="AU298" i="6"/>
  <c r="AV298" i="6"/>
  <c r="AU294" i="6"/>
  <c r="AV294" i="6"/>
  <c r="AU290" i="6"/>
  <c r="AV290" i="6"/>
  <c r="AU286" i="6"/>
  <c r="AV286" i="6"/>
  <c r="AU282" i="6"/>
  <c r="AV282" i="6"/>
  <c r="AU278" i="6"/>
  <c r="AV278" i="6"/>
  <c r="AU274" i="6"/>
  <c r="AV274" i="6"/>
  <c r="AU270" i="6"/>
  <c r="AV270" i="6"/>
  <c r="AU266" i="6"/>
  <c r="AV266" i="6"/>
  <c r="AU262" i="6"/>
  <c r="AV262" i="6"/>
  <c r="AU258" i="6"/>
  <c r="AV258" i="6"/>
  <c r="AV188" i="6"/>
  <c r="AU188" i="6"/>
  <c r="AU329" i="6"/>
  <c r="AV329" i="6"/>
  <c r="AU325" i="6"/>
  <c r="AV325" i="6"/>
  <c r="AU321" i="6"/>
  <c r="AV321" i="6"/>
  <c r="AU317" i="6"/>
  <c r="AV317" i="6"/>
  <c r="AU313" i="6"/>
  <c r="AV313" i="6"/>
  <c r="AU309" i="6"/>
  <c r="AV309" i="6"/>
  <c r="AU305" i="6"/>
  <c r="AV305" i="6"/>
  <c r="AU301" i="6"/>
  <c r="AV301" i="6"/>
  <c r="AU297" i="6"/>
  <c r="AV297" i="6"/>
  <c r="AU293" i="6"/>
  <c r="AV293" i="6"/>
  <c r="AU289" i="6"/>
  <c r="AV289" i="6"/>
  <c r="AU285" i="6"/>
  <c r="AV285" i="6"/>
  <c r="AU281" i="6"/>
  <c r="AV281" i="6"/>
  <c r="AU277" i="6"/>
  <c r="AV277" i="6"/>
  <c r="AV172" i="6"/>
  <c r="AU172" i="6"/>
  <c r="AV192" i="6"/>
  <c r="AU192" i="6"/>
  <c r="AV176" i="6"/>
  <c r="AU176" i="6"/>
  <c r="AU275" i="6"/>
  <c r="AV275" i="6"/>
  <c r="AU273" i="6"/>
  <c r="AV273" i="6"/>
  <c r="AU271" i="6"/>
  <c r="AV271" i="6"/>
  <c r="AU269" i="6"/>
  <c r="AV269" i="6"/>
  <c r="AU267" i="6"/>
  <c r="AV267" i="6"/>
  <c r="AU265" i="6"/>
  <c r="AV265" i="6"/>
  <c r="AU263" i="6"/>
  <c r="AV263" i="6"/>
  <c r="AU261" i="6"/>
  <c r="AV261" i="6"/>
  <c r="AU259" i="6"/>
  <c r="AV259" i="6"/>
  <c r="AU257" i="6"/>
  <c r="AV257" i="6"/>
  <c r="AV180" i="6"/>
  <c r="AU180" i="6"/>
  <c r="AV164" i="6"/>
  <c r="AU164" i="6"/>
  <c r="AV184" i="6"/>
  <c r="AU184" i="6"/>
  <c r="AV168" i="6"/>
  <c r="AU168" i="6"/>
  <c r="AV255" i="6"/>
  <c r="AW255" i="6" s="1"/>
  <c r="AV254" i="6"/>
  <c r="AW254" i="6" s="1"/>
  <c r="AV253" i="6"/>
  <c r="AW253" i="6" s="1"/>
  <c r="AV252" i="6"/>
  <c r="AW252" i="6" s="1"/>
  <c r="AV251" i="6"/>
  <c r="AW251" i="6" s="1"/>
  <c r="AV250" i="6"/>
  <c r="AW250" i="6" s="1"/>
  <c r="AV249" i="6"/>
  <c r="AW249" i="6" s="1"/>
  <c r="AV248" i="6"/>
  <c r="AW248" i="6" s="1"/>
  <c r="AV247" i="6"/>
  <c r="AW247" i="6" s="1"/>
  <c r="AV246" i="6"/>
  <c r="AW246" i="6" s="1"/>
  <c r="AV245" i="6"/>
  <c r="AW245" i="6" s="1"/>
  <c r="AV244" i="6"/>
  <c r="AW244" i="6" s="1"/>
  <c r="AV243" i="6"/>
  <c r="AW243" i="6" s="1"/>
  <c r="AV242" i="6"/>
  <c r="AW242" i="6" s="1"/>
  <c r="AV241" i="6"/>
  <c r="AW241" i="6" s="1"/>
  <c r="AV240" i="6"/>
  <c r="AW240" i="6" s="1"/>
  <c r="AV239" i="6"/>
  <c r="AW239" i="6" s="1"/>
  <c r="AV238" i="6"/>
  <c r="AW238" i="6" s="1"/>
  <c r="AV237" i="6"/>
  <c r="AW237" i="6" s="1"/>
  <c r="AV236" i="6"/>
  <c r="AW236" i="6" s="1"/>
  <c r="AV235" i="6"/>
  <c r="AW235" i="6" s="1"/>
  <c r="AV234" i="6"/>
  <c r="AW234" i="6" s="1"/>
  <c r="AV233" i="6"/>
  <c r="AW233" i="6" s="1"/>
  <c r="AV232" i="6"/>
  <c r="AW232" i="6" s="1"/>
  <c r="AV231" i="6"/>
  <c r="AW231" i="6" s="1"/>
  <c r="AV230" i="6"/>
  <c r="AW230" i="6" s="1"/>
  <c r="AV229" i="6"/>
  <c r="AW229" i="6" s="1"/>
  <c r="AV228" i="6"/>
  <c r="AW228" i="6" s="1"/>
  <c r="AV227" i="6"/>
  <c r="AW227" i="6" s="1"/>
  <c r="AV226" i="6"/>
  <c r="AW226" i="6" s="1"/>
  <c r="AV225" i="6"/>
  <c r="AW225" i="6" s="1"/>
  <c r="AV224" i="6"/>
  <c r="AW224" i="6" s="1"/>
  <c r="AV223" i="6"/>
  <c r="AW223" i="6" s="1"/>
  <c r="AV222" i="6"/>
  <c r="AW222" i="6" s="1"/>
  <c r="AV221" i="6"/>
  <c r="AW221" i="6" s="1"/>
  <c r="AV220" i="6"/>
  <c r="AW220" i="6" s="1"/>
  <c r="AV219" i="6"/>
  <c r="AW219" i="6" s="1"/>
  <c r="AV218" i="6"/>
  <c r="AW218" i="6" s="1"/>
  <c r="AV217" i="6"/>
  <c r="AW217" i="6" s="1"/>
  <c r="AV216" i="6"/>
  <c r="AW216" i="6" s="1"/>
  <c r="AV215" i="6"/>
  <c r="AW215" i="6" s="1"/>
  <c r="AV214" i="6"/>
  <c r="AW214" i="6" s="1"/>
  <c r="AV213" i="6"/>
  <c r="AW213" i="6" s="1"/>
  <c r="AU194" i="6"/>
  <c r="AU190" i="6"/>
  <c r="AU186" i="6"/>
  <c r="AU182" i="6"/>
  <c r="AU178" i="6"/>
  <c r="AU174" i="6"/>
  <c r="AU170" i="6"/>
  <c r="AU166" i="6"/>
  <c r="AU162" i="6"/>
  <c r="AU159" i="6"/>
  <c r="AV159" i="6"/>
  <c r="AU155" i="6"/>
  <c r="AV155" i="6"/>
  <c r="AU151" i="6"/>
  <c r="AV151" i="6"/>
  <c r="AU147" i="6"/>
  <c r="AV147" i="6"/>
  <c r="AU143" i="6"/>
  <c r="AV143" i="6"/>
  <c r="AU139" i="6"/>
  <c r="AV139" i="6"/>
  <c r="AU135" i="6"/>
  <c r="AV135" i="6"/>
  <c r="AU131" i="6"/>
  <c r="AV131" i="6"/>
  <c r="AU127" i="6"/>
  <c r="AV127" i="6"/>
  <c r="AU123" i="6"/>
  <c r="AV123" i="6"/>
  <c r="AU119" i="6"/>
  <c r="AV119" i="6"/>
  <c r="AU115" i="6"/>
  <c r="AV115" i="6"/>
  <c r="AU111" i="6"/>
  <c r="AV111" i="6"/>
  <c r="AU107" i="6"/>
  <c r="AV107" i="6"/>
  <c r="AU103" i="6"/>
  <c r="AV103" i="6"/>
  <c r="AU99" i="6"/>
  <c r="AV99" i="6"/>
  <c r="AU95" i="6"/>
  <c r="AV95" i="6"/>
  <c r="AU91" i="6"/>
  <c r="AV91" i="6"/>
  <c r="AU158" i="6"/>
  <c r="AV158" i="6"/>
  <c r="AU154" i="6"/>
  <c r="AV154" i="6"/>
  <c r="AU150" i="6"/>
  <c r="AV150" i="6"/>
  <c r="AU146" i="6"/>
  <c r="AV146" i="6"/>
  <c r="AU142" i="6"/>
  <c r="AV142" i="6"/>
  <c r="AU138" i="6"/>
  <c r="AV138" i="6"/>
  <c r="AU134" i="6"/>
  <c r="AV134" i="6"/>
  <c r="AU130" i="6"/>
  <c r="AV130" i="6"/>
  <c r="AU126" i="6"/>
  <c r="AV126" i="6"/>
  <c r="AU122" i="6"/>
  <c r="AV122" i="6"/>
  <c r="AU118" i="6"/>
  <c r="AV118" i="6"/>
  <c r="AU114" i="6"/>
  <c r="AV114" i="6"/>
  <c r="AU110" i="6"/>
  <c r="AV110" i="6"/>
  <c r="AU106" i="6"/>
  <c r="AV106" i="6"/>
  <c r="AU102" i="6"/>
  <c r="AV102" i="6"/>
  <c r="AU98" i="6"/>
  <c r="AV98" i="6"/>
  <c r="AU94" i="6"/>
  <c r="AV94" i="6"/>
  <c r="AU90" i="6"/>
  <c r="AV90" i="6"/>
  <c r="AU161" i="6"/>
  <c r="AV161" i="6"/>
  <c r="AU157" i="6"/>
  <c r="AV157" i="6"/>
  <c r="AU153" i="6"/>
  <c r="AV153" i="6"/>
  <c r="AU149" i="6"/>
  <c r="AV149" i="6"/>
  <c r="AU145" i="6"/>
  <c r="AV145" i="6"/>
  <c r="AU141" i="6"/>
  <c r="AV141" i="6"/>
  <c r="AU137" i="6"/>
  <c r="AV137" i="6"/>
  <c r="AU133" i="6"/>
  <c r="AV133" i="6"/>
  <c r="AU129" i="6"/>
  <c r="AV129" i="6"/>
  <c r="AU125" i="6"/>
  <c r="AV125" i="6"/>
  <c r="AU121" i="6"/>
  <c r="AV121" i="6"/>
  <c r="AU117" i="6"/>
  <c r="AV117" i="6"/>
  <c r="AU113" i="6"/>
  <c r="AV113" i="6"/>
  <c r="AU109" i="6"/>
  <c r="AV109" i="6"/>
  <c r="AU105" i="6"/>
  <c r="AV105" i="6"/>
  <c r="AU101" i="6"/>
  <c r="AV101" i="6"/>
  <c r="AU97" i="6"/>
  <c r="AV97" i="6"/>
  <c r="AU93" i="6"/>
  <c r="AV93" i="6"/>
  <c r="AU89" i="6"/>
  <c r="AV89" i="6"/>
  <c r="AU86" i="6"/>
  <c r="AV86" i="6"/>
  <c r="AU84" i="6"/>
  <c r="AV84" i="6"/>
  <c r="AU82" i="6"/>
  <c r="AV82" i="6"/>
  <c r="AU80" i="6"/>
  <c r="AV80" i="6"/>
  <c r="AU78" i="6"/>
  <c r="AV78" i="6"/>
  <c r="AU76" i="6"/>
  <c r="AV76" i="6"/>
  <c r="AU74" i="6"/>
  <c r="AV74" i="6"/>
  <c r="AU72" i="6"/>
  <c r="AV72" i="6"/>
  <c r="AU70" i="6"/>
  <c r="AV70" i="6"/>
  <c r="AU68" i="6"/>
  <c r="AV68" i="6"/>
  <c r="AU66" i="6"/>
  <c r="AV66" i="6"/>
  <c r="AU64" i="6"/>
  <c r="AV64" i="6"/>
  <c r="AU62" i="6"/>
  <c r="AV62" i="6"/>
  <c r="AU60" i="6"/>
  <c r="AV60" i="6"/>
  <c r="AU58" i="6"/>
  <c r="AV58" i="6"/>
  <c r="AU56" i="6"/>
  <c r="AV56" i="6"/>
  <c r="AU54" i="6"/>
  <c r="AV54" i="6"/>
  <c r="AU52" i="6"/>
  <c r="AV52" i="6"/>
  <c r="AU50" i="6"/>
  <c r="AV50" i="6"/>
  <c r="AU48" i="6"/>
  <c r="AV48" i="6"/>
  <c r="AU46" i="6"/>
  <c r="AV46" i="6"/>
  <c r="AU44" i="6"/>
  <c r="AV44" i="6"/>
  <c r="AU42" i="6"/>
  <c r="AV42" i="6"/>
  <c r="AU40" i="6"/>
  <c r="AV40" i="6"/>
  <c r="AU38" i="6"/>
  <c r="AV38" i="6"/>
  <c r="AU36" i="6"/>
  <c r="AV36" i="6"/>
  <c r="AU34" i="6"/>
  <c r="AV34" i="6"/>
  <c r="AU32" i="6"/>
  <c r="AV32" i="6"/>
  <c r="AU30" i="6"/>
  <c r="AV30" i="6"/>
  <c r="AV87" i="6"/>
  <c r="AW87" i="6" s="1"/>
  <c r="AU85" i="6"/>
  <c r="AV85" i="6"/>
  <c r="AU83" i="6"/>
  <c r="AV83" i="6"/>
  <c r="AU81" i="6"/>
  <c r="AV81" i="6"/>
  <c r="AU79" i="6"/>
  <c r="AV79" i="6"/>
  <c r="AU77" i="6"/>
  <c r="AV77" i="6"/>
  <c r="AU75" i="6"/>
  <c r="AV75" i="6"/>
  <c r="AU73" i="6"/>
  <c r="AV73" i="6"/>
  <c r="AU71" i="6"/>
  <c r="AV71" i="6"/>
  <c r="AU69" i="6"/>
  <c r="AV69" i="6"/>
  <c r="AU67" i="6"/>
  <c r="AV67" i="6"/>
  <c r="AU65" i="6"/>
  <c r="AV65" i="6"/>
  <c r="AU63" i="6"/>
  <c r="AV63" i="6"/>
  <c r="AU61" i="6"/>
  <c r="AV61" i="6"/>
  <c r="AU59" i="6"/>
  <c r="AV59" i="6"/>
  <c r="AU57" i="6"/>
  <c r="AV57" i="6"/>
  <c r="AU55" i="6"/>
  <c r="AV55" i="6"/>
  <c r="AU53" i="6"/>
  <c r="AV53" i="6"/>
  <c r="AU51" i="6"/>
  <c r="AV51" i="6"/>
  <c r="AU49" i="6"/>
  <c r="AV49" i="6"/>
  <c r="AU47" i="6"/>
  <c r="AV47" i="6"/>
  <c r="AU45" i="6"/>
  <c r="AV45" i="6"/>
  <c r="AU43" i="6"/>
  <c r="AV43" i="6"/>
  <c r="AU41" i="6"/>
  <c r="AV41" i="6"/>
  <c r="AU39" i="6"/>
  <c r="AV39" i="6"/>
  <c r="AU37" i="6"/>
  <c r="AV37" i="6"/>
  <c r="AU35" i="6"/>
  <c r="AV35" i="6"/>
  <c r="AU33" i="6"/>
  <c r="AV33" i="6"/>
  <c r="AU31" i="6"/>
  <c r="AV31" i="6"/>
  <c r="AU29" i="6"/>
  <c r="AV29" i="6"/>
  <c r="AV28" i="6"/>
  <c r="AW28" i="6" s="1"/>
  <c r="AV27" i="6"/>
  <c r="AW27" i="6" s="1"/>
  <c r="AV26" i="6"/>
  <c r="AW26" i="6" s="1"/>
  <c r="AV25" i="6"/>
  <c r="AW25" i="6" s="1"/>
  <c r="AV24" i="6"/>
  <c r="AW24" i="6" s="1"/>
  <c r="AV23" i="6"/>
  <c r="AW23" i="6" s="1"/>
  <c r="AV22" i="6"/>
  <c r="AW22" i="6" s="1"/>
  <c r="AV21" i="6"/>
  <c r="AW21" i="6" s="1"/>
  <c r="AV20" i="6"/>
  <c r="AW20" i="6" s="1"/>
  <c r="AV19" i="6"/>
  <c r="AW19" i="6" s="1"/>
  <c r="AV18" i="6"/>
  <c r="AW18" i="6" s="1"/>
  <c r="AV17" i="6"/>
  <c r="AW17" i="6" s="1"/>
  <c r="AV16" i="6"/>
  <c r="AW16" i="6" s="1"/>
  <c r="AV15" i="6"/>
  <c r="AW15" i="6" s="1"/>
  <c r="AV14" i="6"/>
  <c r="AW14" i="6" s="1"/>
  <c r="AV13" i="6"/>
  <c r="AW13" i="6" s="1"/>
  <c r="AV12" i="6"/>
  <c r="AW12" i="6" s="1"/>
  <c r="AV11" i="6"/>
  <c r="AW11" i="6" s="1"/>
  <c r="AV10" i="6"/>
  <c r="AW10" i="6" s="1"/>
  <c r="AV9" i="6"/>
  <c r="AW9" i="6" s="1"/>
  <c r="AV8" i="6"/>
  <c r="AW8" i="6" s="1"/>
  <c r="AV7" i="6"/>
  <c r="AW7" i="6" s="1"/>
  <c r="AV6" i="6"/>
  <c r="AW6" i="6" s="1"/>
  <c r="AV5" i="6"/>
  <c r="AW5" i="6" s="1"/>
  <c r="AV4" i="6"/>
  <c r="AW4" i="6" s="1"/>
  <c r="AV3" i="6"/>
  <c r="AW3" i="6" s="1"/>
  <c r="AW162" i="6" l="1"/>
  <c r="AW178" i="6"/>
  <c r="AW194" i="6"/>
  <c r="AW656" i="6"/>
  <c r="AW672" i="6"/>
  <c r="AW688" i="6"/>
  <c r="AW704" i="6"/>
  <c r="AW720" i="6"/>
  <c r="AW736" i="6"/>
  <c r="AW752" i="6"/>
  <c r="AW768" i="6"/>
  <c r="AW784" i="6"/>
  <c r="AW806" i="6"/>
  <c r="AW814" i="6"/>
  <c r="AW822" i="6"/>
  <c r="AW830" i="6"/>
  <c r="AW838" i="6"/>
  <c r="AW546" i="6"/>
  <c r="AW557" i="6"/>
  <c r="AW567" i="6"/>
  <c r="AW578" i="6"/>
  <c r="AW589" i="6"/>
  <c r="AW599" i="6"/>
  <c r="AW610" i="6"/>
  <c r="AS10" i="6"/>
  <c r="AS42" i="6"/>
  <c r="AS74" i="6"/>
  <c r="AS106" i="6"/>
  <c r="AS138" i="6"/>
  <c r="AS170" i="6"/>
  <c r="AS202" i="6"/>
  <c r="AS234" i="6"/>
  <c r="AS266" i="6"/>
  <c r="AS298" i="6"/>
  <c r="AS330" i="6"/>
  <c r="AS362" i="6"/>
  <c r="AS394" i="6"/>
  <c r="AS426" i="6"/>
  <c r="AS458" i="6"/>
  <c r="AS490" i="6"/>
  <c r="AS522" i="6"/>
  <c r="AS554" i="6"/>
  <c r="AS586" i="6"/>
  <c r="AS618" i="6"/>
  <c r="AS650" i="6"/>
  <c r="AS690" i="6"/>
  <c r="AS730" i="6"/>
  <c r="AS762" i="6"/>
  <c r="AS810" i="6"/>
  <c r="AS842" i="6"/>
  <c r="AS882" i="6"/>
  <c r="AS914" i="6"/>
  <c r="AS954" i="6"/>
  <c r="AS994" i="6"/>
  <c r="AS1026" i="6"/>
  <c r="AS1066" i="6"/>
  <c r="AS1098" i="6"/>
  <c r="AS1209" i="6"/>
  <c r="AS1229" i="6"/>
  <c r="AS1249" i="6"/>
  <c r="AS1265" i="6"/>
  <c r="AS1281" i="6"/>
  <c r="AS1301" i="6"/>
  <c r="AS1321" i="6"/>
  <c r="AS1337" i="6"/>
  <c r="AS1357" i="6"/>
  <c r="AS1377" i="6"/>
  <c r="AS1393" i="6"/>
  <c r="AS1409" i="6"/>
  <c r="AS1429" i="6"/>
  <c r="AS1449" i="6"/>
  <c r="AS2" i="6"/>
  <c r="AS1158" i="6"/>
  <c r="AS1214" i="6"/>
  <c r="AS1246" i="6"/>
  <c r="AS1278" i="6"/>
  <c r="AS1310" i="6"/>
  <c r="AS1350" i="6"/>
  <c r="AS1382" i="6"/>
  <c r="AS1414" i="6"/>
  <c r="AS1446" i="6"/>
  <c r="AS1150" i="6"/>
  <c r="AS67" i="6"/>
  <c r="AS323" i="6"/>
  <c r="AS579" i="6"/>
  <c r="AS899" i="6"/>
  <c r="AS1171" i="6"/>
  <c r="AS355" i="6"/>
  <c r="AS867" i="6"/>
  <c r="AS275" i="6"/>
  <c r="AS723" i="6"/>
  <c r="AS243" i="6"/>
  <c r="AS499" i="6"/>
  <c r="AS755" i="6"/>
  <c r="AS1011" i="6"/>
  <c r="AS35" i="6"/>
  <c r="AS547" i="6"/>
  <c r="AS995" i="6"/>
  <c r="AS339" i="6"/>
  <c r="AS851" i="6"/>
  <c r="AW540" i="6"/>
  <c r="AW628" i="6"/>
  <c r="AW691" i="6"/>
  <c r="AW787" i="6"/>
  <c r="AW800" i="6"/>
  <c r="AW707" i="6"/>
  <c r="AS46" i="6"/>
  <c r="AS174" i="6"/>
  <c r="AS302" i="6"/>
  <c r="AS430" i="6"/>
  <c r="AS558" i="6"/>
  <c r="AS686" i="6"/>
  <c r="AS846" i="6"/>
  <c r="AS1038" i="6"/>
  <c r="AS1282" i="6"/>
  <c r="AS1410" i="6"/>
  <c r="AS86" i="6"/>
  <c r="AS214" i="6"/>
  <c r="AS342" i="6"/>
  <c r="AS534" i="6"/>
  <c r="AS662" i="6"/>
  <c r="AS790" i="6"/>
  <c r="AS918" i="6"/>
  <c r="AS1046" i="6"/>
  <c r="AS1258" i="6"/>
  <c r="AS1386" i="6"/>
  <c r="AS222" i="6"/>
  <c r="AS446" i="6"/>
  <c r="AS702" i="6"/>
  <c r="AS990" i="6"/>
  <c r="AS1298" i="6"/>
  <c r="AS190" i="6"/>
  <c r="AS478" i="6"/>
  <c r="AS734" i="6"/>
  <c r="AS958" i="6"/>
  <c r="AS1330" i="6"/>
  <c r="AO966" i="6"/>
  <c r="AO998" i="6"/>
  <c r="AO1030" i="6"/>
  <c r="AO1060" i="6"/>
  <c r="AO1076" i="6"/>
  <c r="AO1092" i="6"/>
  <c r="AO1108" i="6"/>
  <c r="AO1124" i="6"/>
  <c r="AO1140" i="6"/>
  <c r="AO1156" i="6"/>
  <c r="AO1172" i="6"/>
  <c r="AO1188" i="6"/>
  <c r="AO1204" i="6"/>
  <c r="AO1220" i="6"/>
  <c r="AO1236" i="6"/>
  <c r="AO1252" i="6"/>
  <c r="AO1268" i="6"/>
  <c r="AO1284" i="6"/>
  <c r="AO1300" i="6"/>
  <c r="AO1316" i="6"/>
  <c r="AO1332" i="6"/>
  <c r="AO1348" i="6"/>
  <c r="AO1364" i="6"/>
  <c r="AO1380" i="6"/>
  <c r="AO1396" i="6"/>
  <c r="AO1412" i="6"/>
  <c r="AO1428" i="6"/>
  <c r="AO1444" i="6"/>
  <c r="AO1460" i="6"/>
  <c r="AW358" i="6"/>
  <c r="AW612" i="6"/>
  <c r="AW750" i="6"/>
  <c r="AW797" i="6"/>
  <c r="AO976" i="6"/>
  <c r="AO1008" i="6"/>
  <c r="AO1040" i="6"/>
  <c r="AO1065" i="6"/>
  <c r="AO1081" i="6"/>
  <c r="AO1097" i="6"/>
  <c r="AO1113" i="6"/>
  <c r="AO1129" i="6"/>
  <c r="AO1145" i="6"/>
  <c r="AO1161" i="6"/>
  <c r="AO1177" i="6"/>
  <c r="AO1193" i="6"/>
  <c r="AO1209" i="6"/>
  <c r="AO1225" i="6"/>
  <c r="AO1241" i="6"/>
  <c r="AO1257" i="6"/>
  <c r="AO1273" i="6"/>
  <c r="AO1289" i="6"/>
  <c r="AO1305" i="6"/>
  <c r="AO1321" i="6"/>
  <c r="AO1337" i="6"/>
  <c r="AO1353" i="6"/>
  <c r="AO1369" i="6"/>
  <c r="AO1385" i="6"/>
  <c r="AO1401" i="6"/>
  <c r="AO1417" i="6"/>
  <c r="AO1433" i="6"/>
  <c r="AO1449" i="6"/>
  <c r="AO2" i="6"/>
  <c r="AW377" i="6"/>
  <c r="AO954" i="6"/>
  <c r="AO986" i="6"/>
  <c r="AO1018" i="6"/>
  <c r="AO1050" i="6"/>
  <c r="AO1070" i="6"/>
  <c r="AO1086" i="6"/>
  <c r="AO1102" i="6"/>
  <c r="AO1118" i="6"/>
  <c r="AO1134" i="6"/>
  <c r="AO1150" i="6"/>
  <c r="AO1166" i="6"/>
  <c r="AO1182" i="6"/>
  <c r="AO1198" i="6"/>
  <c r="AO1214" i="6"/>
  <c r="AO1230" i="6"/>
  <c r="AO1246" i="6"/>
  <c r="AO1262" i="6"/>
  <c r="AO1278" i="6"/>
  <c r="AO1294" i="6"/>
  <c r="AO1310" i="6"/>
  <c r="AO1326" i="6"/>
  <c r="AO1342" i="6"/>
  <c r="AO1358" i="6"/>
  <c r="AO1374" i="6"/>
  <c r="AO1390" i="6"/>
  <c r="AO1406" i="6"/>
  <c r="AO1422" i="6"/>
  <c r="AO1438" i="6"/>
  <c r="AO1454" i="6"/>
  <c r="AW181" i="6"/>
  <c r="AW350" i="6"/>
  <c r="AW650" i="6"/>
  <c r="AW706" i="6"/>
  <c r="AO956" i="6"/>
  <c r="AO988" i="6"/>
  <c r="AO1020" i="6"/>
  <c r="AO1052" i="6"/>
  <c r="AO1071" i="6"/>
  <c r="AO1087" i="6"/>
  <c r="AO1103" i="6"/>
  <c r="AO1119" i="6"/>
  <c r="AO1135" i="6"/>
  <c r="AO1151" i="6"/>
  <c r="AO1167" i="6"/>
  <c r="AO1183" i="6"/>
  <c r="AO1199" i="6"/>
  <c r="AO1215" i="6"/>
  <c r="AO1231" i="6"/>
  <c r="AO1247" i="6"/>
  <c r="AO1263" i="6"/>
  <c r="AO1279" i="6"/>
  <c r="AO1295" i="6"/>
  <c r="AO1311" i="6"/>
  <c r="AO1327" i="6"/>
  <c r="AO1343" i="6"/>
  <c r="AO1359" i="6"/>
  <c r="AO1375" i="6"/>
  <c r="AO1391" i="6"/>
  <c r="AO1407" i="6"/>
  <c r="AO1423" i="6"/>
  <c r="AO1439" i="6"/>
  <c r="AO1455" i="6"/>
  <c r="AW526" i="6"/>
  <c r="AW564" i="6"/>
  <c r="AW799" i="6"/>
  <c r="AS134" i="6"/>
  <c r="AS646" i="6"/>
  <c r="AS1242" i="6"/>
  <c r="AS422" i="6"/>
  <c r="AS934" i="6"/>
  <c r="AS326" i="6"/>
  <c r="AS838" i="6"/>
  <c r="AS1434" i="6"/>
  <c r="AS230" i="6"/>
  <c r="AS742" i="6"/>
  <c r="AS1338" i="6"/>
  <c r="AW632" i="6"/>
  <c r="AW829" i="6"/>
  <c r="AW627" i="6"/>
  <c r="AW848" i="6"/>
  <c r="AW348" i="6"/>
  <c r="AW683" i="6"/>
  <c r="AW163" i="6"/>
  <c r="AW364" i="6"/>
  <c r="AW695" i="6"/>
  <c r="AW841" i="6"/>
  <c r="AW766" i="6"/>
  <c r="AW755" i="6"/>
  <c r="AW166" i="6"/>
  <c r="AW182" i="6"/>
  <c r="AW660" i="6"/>
  <c r="AW676" i="6"/>
  <c r="AW692" i="6"/>
  <c r="AW708" i="6"/>
  <c r="AW724" i="6"/>
  <c r="AW740" i="6"/>
  <c r="AW756" i="6"/>
  <c r="AW772" i="6"/>
  <c r="AW788" i="6"/>
  <c r="AW808" i="6"/>
  <c r="AW816" i="6"/>
  <c r="AW824" i="6"/>
  <c r="AW832" i="6"/>
  <c r="AW840" i="6"/>
  <c r="AW549" i="6"/>
  <c r="AW559" i="6"/>
  <c r="AW570" i="6"/>
  <c r="AW581" i="6"/>
  <c r="AW591" i="6"/>
  <c r="AW602" i="6"/>
  <c r="AW613" i="6"/>
  <c r="AW582" i="6"/>
  <c r="AW837" i="6"/>
  <c r="AS18" i="6"/>
  <c r="AS50" i="6"/>
  <c r="AS82" i="6"/>
  <c r="AS114" i="6"/>
  <c r="AS146" i="6"/>
  <c r="AS178" i="6"/>
  <c r="AS210" i="6"/>
  <c r="AS242" i="6"/>
  <c r="AS274" i="6"/>
  <c r="AS306" i="6"/>
  <c r="AS338" i="6"/>
  <c r="AS370" i="6"/>
  <c r="AS402" i="6"/>
  <c r="AS434" i="6"/>
  <c r="AS466" i="6"/>
  <c r="AS498" i="6"/>
  <c r="AS530" i="6"/>
  <c r="AS562" i="6"/>
  <c r="AS594" i="6"/>
  <c r="AS626" i="6"/>
  <c r="AS666" i="6"/>
  <c r="AS698" i="6"/>
  <c r="AS738" i="6"/>
  <c r="AS778" i="6"/>
  <c r="AS818" i="6"/>
  <c r="AS850" i="6"/>
  <c r="AS890" i="6"/>
  <c r="AS930" i="6"/>
  <c r="AS962" i="6"/>
  <c r="AS1002" i="6"/>
  <c r="AS1034" i="6"/>
  <c r="AS1074" i="6"/>
  <c r="AS1106" i="6"/>
  <c r="AS1213" i="6"/>
  <c r="AS1233" i="6"/>
  <c r="AS1253" i="6"/>
  <c r="AS1269" i="6"/>
  <c r="AS1289" i="6"/>
  <c r="AS1309" i="6"/>
  <c r="AS1325" i="6"/>
  <c r="AS1341" i="6"/>
  <c r="AS1361" i="6"/>
  <c r="AS1381" i="6"/>
  <c r="AS1397" i="6"/>
  <c r="AS1417" i="6"/>
  <c r="AS1437" i="6"/>
  <c r="AS1453" i="6"/>
  <c r="AS1174" i="6"/>
  <c r="AS1134" i="6"/>
  <c r="AS1222" i="6"/>
  <c r="AS1254" i="6"/>
  <c r="AS1286" i="6"/>
  <c r="AS1318" i="6"/>
  <c r="AS1358" i="6"/>
  <c r="AS1390" i="6"/>
  <c r="AS1422" i="6"/>
  <c r="AS1454" i="6"/>
  <c r="AS1182" i="6"/>
  <c r="AS131" i="6"/>
  <c r="AS387" i="6"/>
  <c r="AS643" i="6"/>
  <c r="AS963" i="6"/>
  <c r="AS483" i="6"/>
  <c r="AS1059" i="6"/>
  <c r="AS467" i="6"/>
  <c r="AS979" i="6"/>
  <c r="AS51" i="6"/>
  <c r="AS307" i="6"/>
  <c r="AS563" i="6"/>
  <c r="AS819" i="6"/>
  <c r="AS1075" i="6"/>
  <c r="AS163" i="6"/>
  <c r="AS611" i="6"/>
  <c r="AS19" i="6"/>
  <c r="AS403" i="6"/>
  <c r="AS915" i="6"/>
  <c r="AW167" i="6"/>
  <c r="AW530" i="6"/>
  <c r="AW588" i="6"/>
  <c r="AW636" i="6"/>
  <c r="AW722" i="6"/>
  <c r="AW794" i="6"/>
  <c r="AW802" i="6"/>
  <c r="AS78" i="6"/>
  <c r="AS206" i="6"/>
  <c r="AS334" i="6"/>
  <c r="AS462" i="6"/>
  <c r="AS590" i="6"/>
  <c r="AS718" i="6"/>
  <c r="AS878" i="6"/>
  <c r="AS1102" i="6"/>
  <c r="AS1314" i="6"/>
  <c r="AS1442" i="6"/>
  <c r="AS118" i="6"/>
  <c r="AS246" i="6"/>
  <c r="AS374" i="6"/>
  <c r="AS566" i="6"/>
  <c r="AS694" i="6"/>
  <c r="AS822" i="6"/>
  <c r="AS950" i="6"/>
  <c r="AS1078" i="6"/>
  <c r="AS1290" i="6"/>
  <c r="AS1418" i="6"/>
  <c r="AS30" i="6"/>
  <c r="AS286" i="6"/>
  <c r="AS510" i="6"/>
  <c r="AS798" i="6"/>
  <c r="AS1054" i="6"/>
  <c r="AS1362" i="6"/>
  <c r="AS254" i="6"/>
  <c r="AS542" i="6"/>
  <c r="AS766" i="6"/>
  <c r="AS1022" i="6"/>
  <c r="AS1394" i="6"/>
  <c r="AO974" i="6"/>
  <c r="AO1006" i="6"/>
  <c r="AO1038" i="6"/>
  <c r="AO1064" i="6"/>
  <c r="AO1080" i="6"/>
  <c r="AO1096" i="6"/>
  <c r="AO1112" i="6"/>
  <c r="AO1128" i="6"/>
  <c r="AO1144" i="6"/>
  <c r="AO1160" i="6"/>
  <c r="AO1176" i="6"/>
  <c r="AO1192" i="6"/>
  <c r="AO1208" i="6"/>
  <c r="AO1224" i="6"/>
  <c r="AO1240" i="6"/>
  <c r="AO1256" i="6"/>
  <c r="AO1272" i="6"/>
  <c r="AO1288" i="6"/>
  <c r="AO1304" i="6"/>
  <c r="AO1320" i="6"/>
  <c r="AO1336" i="6"/>
  <c r="AO1352" i="6"/>
  <c r="AO1368" i="6"/>
  <c r="AO1384" i="6"/>
  <c r="AO1400" i="6"/>
  <c r="AO1416" i="6"/>
  <c r="AO1432" i="6"/>
  <c r="AO1448" i="6"/>
  <c r="AO1464" i="6"/>
  <c r="AW580" i="6"/>
  <c r="AW614" i="6"/>
  <c r="AW763" i="6"/>
  <c r="AO952" i="6"/>
  <c r="AO984" i="6"/>
  <c r="AO1016" i="6"/>
  <c r="AO1048" i="6"/>
  <c r="AO1069" i="6"/>
  <c r="AO1085" i="6"/>
  <c r="AO1101" i="6"/>
  <c r="AO1117" i="6"/>
  <c r="AO1133" i="6"/>
  <c r="AO1149" i="6"/>
  <c r="AO1165" i="6"/>
  <c r="AO1181" i="6"/>
  <c r="AO1197" i="6"/>
  <c r="AO1213" i="6"/>
  <c r="AO1229" i="6"/>
  <c r="AO1245" i="6"/>
  <c r="AO1261" i="6"/>
  <c r="AO1277" i="6"/>
  <c r="AO1293" i="6"/>
  <c r="AO1309" i="6"/>
  <c r="AO1325" i="6"/>
  <c r="AO1341" i="6"/>
  <c r="AO1357" i="6"/>
  <c r="AO1373" i="6"/>
  <c r="AO1389" i="6"/>
  <c r="AO1405" i="6"/>
  <c r="AO1421" i="6"/>
  <c r="AO1437" i="6"/>
  <c r="AO1453" i="6"/>
  <c r="AW571" i="6"/>
  <c r="AO962" i="6"/>
  <c r="AO994" i="6"/>
  <c r="AO1026" i="6"/>
  <c r="AO1058" i="6"/>
  <c r="AO1074" i="6"/>
  <c r="AO1090" i="6"/>
  <c r="AO1106" i="6"/>
  <c r="AO1122" i="6"/>
  <c r="AO1138" i="6"/>
  <c r="AO1154" i="6"/>
  <c r="AO1170" i="6"/>
  <c r="AO1186" i="6"/>
  <c r="AO1202" i="6"/>
  <c r="AO1218" i="6"/>
  <c r="AO1234" i="6"/>
  <c r="AO1250" i="6"/>
  <c r="AO1266" i="6"/>
  <c r="AO1282" i="6"/>
  <c r="AO1298" i="6"/>
  <c r="AO1314" i="6"/>
  <c r="AO1330" i="6"/>
  <c r="AO1346" i="6"/>
  <c r="AO1362" i="6"/>
  <c r="AO1378" i="6"/>
  <c r="AO1394" i="6"/>
  <c r="AO1410" i="6"/>
  <c r="AO1426" i="6"/>
  <c r="AO1442" i="6"/>
  <c r="AO1458" i="6"/>
  <c r="AW187" i="6"/>
  <c r="AW359" i="6"/>
  <c r="AW679" i="6"/>
  <c r="AW819" i="6"/>
  <c r="AO964" i="6"/>
  <c r="AO996" i="6"/>
  <c r="AO1028" i="6"/>
  <c r="AO1059" i="6"/>
  <c r="AO1075" i="6"/>
  <c r="AO1091" i="6"/>
  <c r="AO1107" i="6"/>
  <c r="AO1123" i="6"/>
  <c r="AO1139" i="6"/>
  <c r="AO1155" i="6"/>
  <c r="AO1171" i="6"/>
  <c r="AO1187" i="6"/>
  <c r="AO1203" i="6"/>
  <c r="AO1219" i="6"/>
  <c r="AO1235" i="6"/>
  <c r="AO1251" i="6"/>
  <c r="AO1267" i="6"/>
  <c r="AO1283" i="6"/>
  <c r="AO1299" i="6"/>
  <c r="AO1315" i="6"/>
  <c r="AO1331" i="6"/>
  <c r="AO1347" i="6"/>
  <c r="AO1363" i="6"/>
  <c r="AO1379" i="6"/>
  <c r="AO1395" i="6"/>
  <c r="AO1411" i="6"/>
  <c r="AO1427" i="6"/>
  <c r="AO1443" i="6"/>
  <c r="AO1459" i="6"/>
  <c r="AW175" i="6"/>
  <c r="AW533" i="6"/>
  <c r="AW682" i="6"/>
  <c r="AS262" i="6"/>
  <c r="AS774" i="6"/>
  <c r="AS1370" i="6"/>
  <c r="AS38" i="6"/>
  <c r="AS550" i="6"/>
  <c r="AS1062" i="6"/>
  <c r="AS454" i="6"/>
  <c r="AS966" i="6"/>
  <c r="AS358" i="6"/>
  <c r="AS870" i="6"/>
  <c r="AW183" i="6"/>
  <c r="AW635" i="6"/>
  <c r="AW195" i="6"/>
  <c r="AW723" i="6"/>
  <c r="AW566" i="6"/>
  <c r="AW690" i="6"/>
  <c r="AW201" i="6"/>
  <c r="AW371" i="6"/>
  <c r="AW823" i="6"/>
  <c r="AW844" i="6"/>
  <c r="AW170" i="6"/>
  <c r="AW186" i="6"/>
  <c r="AW664" i="6"/>
  <c r="AW680" i="6"/>
  <c r="AW696" i="6"/>
  <c r="AW712" i="6"/>
  <c r="AW728" i="6"/>
  <c r="AW744" i="6"/>
  <c r="AW760" i="6"/>
  <c r="AW776" i="6"/>
  <c r="AW792" i="6"/>
  <c r="AW810" i="6"/>
  <c r="AW818" i="6"/>
  <c r="AW826" i="6"/>
  <c r="AW834" i="6"/>
  <c r="AW551" i="6"/>
  <c r="AW562" i="6"/>
  <c r="AW573" i="6"/>
  <c r="AW583" i="6"/>
  <c r="AW594" i="6"/>
  <c r="AW605" i="6"/>
  <c r="AW585" i="6"/>
  <c r="AW775" i="6"/>
  <c r="AS26" i="6"/>
  <c r="AS58" i="6"/>
  <c r="AS90" i="6"/>
  <c r="AS122" i="6"/>
  <c r="AS154" i="6"/>
  <c r="AS186" i="6"/>
  <c r="AS218" i="6"/>
  <c r="AS250" i="6"/>
  <c r="AS282" i="6"/>
  <c r="AS314" i="6"/>
  <c r="AS346" i="6"/>
  <c r="AS378" i="6"/>
  <c r="AS410" i="6"/>
  <c r="AS442" i="6"/>
  <c r="AS474" i="6"/>
  <c r="AS506" i="6"/>
  <c r="AS538" i="6"/>
  <c r="AS570" i="6"/>
  <c r="AS602" i="6"/>
  <c r="AS634" i="6"/>
  <c r="AS674" i="6"/>
  <c r="AS706" i="6"/>
  <c r="AS746" i="6"/>
  <c r="AS786" i="6"/>
  <c r="AS826" i="6"/>
  <c r="AS866" i="6"/>
  <c r="AS898" i="6"/>
  <c r="AS938" i="6"/>
  <c r="AS970" i="6"/>
  <c r="AS1010" i="6"/>
  <c r="AS1042" i="6"/>
  <c r="AS1082" i="6"/>
  <c r="AS1201" i="6"/>
  <c r="AS1217" i="6"/>
  <c r="AS1237" i="6"/>
  <c r="AS1257" i="6"/>
  <c r="AS1273" i="6"/>
  <c r="AS1293" i="6"/>
  <c r="AS1313" i="6"/>
  <c r="AS1329" i="6"/>
  <c r="AS1345" i="6"/>
  <c r="AS1365" i="6"/>
  <c r="AS1385" i="6"/>
  <c r="AS1401" i="6"/>
  <c r="AS1421" i="6"/>
  <c r="AS1441" i="6"/>
  <c r="AS1457" i="6"/>
  <c r="AS1126" i="6"/>
  <c r="AS1190" i="6"/>
  <c r="AS1166" i="6"/>
  <c r="AS1230" i="6"/>
  <c r="AS1262" i="6"/>
  <c r="AS1294" i="6"/>
  <c r="AS1334" i="6"/>
  <c r="AS1366" i="6"/>
  <c r="AS1398" i="6"/>
  <c r="AS1430" i="6"/>
  <c r="AS1462" i="6"/>
  <c r="AS195" i="6"/>
  <c r="AS451" i="6"/>
  <c r="AS707" i="6"/>
  <c r="AS1027" i="6"/>
  <c r="AS99" i="6"/>
  <c r="AS675" i="6"/>
  <c r="AS1139" i="6"/>
  <c r="AS595" i="6"/>
  <c r="AS1043" i="6"/>
  <c r="AS115" i="6"/>
  <c r="AS371" i="6"/>
  <c r="AS627" i="6"/>
  <c r="AS883" i="6"/>
  <c r="AS1123" i="6"/>
  <c r="AS291" i="6"/>
  <c r="AS739" i="6"/>
  <c r="AS147" i="6"/>
  <c r="AS531" i="6"/>
  <c r="AS1107" i="6"/>
  <c r="AW191" i="6"/>
  <c r="AW534" i="6"/>
  <c r="AW603" i="6"/>
  <c r="AW644" i="6"/>
  <c r="AW731" i="6"/>
  <c r="AW796" i="6"/>
  <c r="AW833" i="6"/>
  <c r="AW367" i="6"/>
  <c r="AW640" i="6"/>
  <c r="AW795" i="6"/>
  <c r="AS110" i="6"/>
  <c r="AS238" i="6"/>
  <c r="AS366" i="6"/>
  <c r="AS494" i="6"/>
  <c r="AS622" i="6"/>
  <c r="AS750" i="6"/>
  <c r="AS910" i="6"/>
  <c r="AS1218" i="6"/>
  <c r="AS1346" i="6"/>
  <c r="AS22" i="6"/>
  <c r="AS150" i="6"/>
  <c r="AS278" i="6"/>
  <c r="AS438" i="6"/>
  <c r="AS598" i="6"/>
  <c r="AS726" i="6"/>
  <c r="AS854" i="6"/>
  <c r="AS982" i="6"/>
  <c r="AS1110" i="6"/>
  <c r="AS1322" i="6"/>
  <c r="AS1450" i="6"/>
  <c r="AS94" i="6"/>
  <c r="AS350" i="6"/>
  <c r="AS574" i="6"/>
  <c r="AS862" i="6"/>
  <c r="AS1202" i="6"/>
  <c r="AS1426" i="6"/>
  <c r="AS62" i="6"/>
  <c r="AS318" i="6"/>
  <c r="AS606" i="6"/>
  <c r="AS830" i="6"/>
  <c r="AS1086" i="6"/>
  <c r="AS1458" i="6"/>
  <c r="AO982" i="6"/>
  <c r="AO1014" i="6"/>
  <c r="AO1046" i="6"/>
  <c r="AO1068" i="6"/>
  <c r="AO1084" i="6"/>
  <c r="AO1100" i="6"/>
  <c r="AO1116" i="6"/>
  <c r="AO1132" i="6"/>
  <c r="AO1148" i="6"/>
  <c r="AO1164" i="6"/>
  <c r="AO1180" i="6"/>
  <c r="AO1196" i="6"/>
  <c r="AO1212" i="6"/>
  <c r="AO1228" i="6"/>
  <c r="AO1244" i="6"/>
  <c r="AO1260" i="6"/>
  <c r="AO1276" i="6"/>
  <c r="AO1292" i="6"/>
  <c r="AO1308" i="6"/>
  <c r="AO1324" i="6"/>
  <c r="AO1340" i="6"/>
  <c r="AO1356" i="6"/>
  <c r="AO1372" i="6"/>
  <c r="AO1388" i="6"/>
  <c r="AO1404" i="6"/>
  <c r="AO1420" i="6"/>
  <c r="AO1436" i="6"/>
  <c r="AO1452" i="6"/>
  <c r="AW165" i="6"/>
  <c r="AW587" i="6"/>
  <c r="AW666" i="6"/>
  <c r="AW779" i="6"/>
  <c r="AW852" i="6"/>
  <c r="AO960" i="6"/>
  <c r="AO992" i="6"/>
  <c r="AO1024" i="6"/>
  <c r="AO1056" i="6"/>
  <c r="AO1073" i="6"/>
  <c r="AO1089" i="6"/>
  <c r="AO1105" i="6"/>
  <c r="AO1121" i="6"/>
  <c r="AO1137" i="6"/>
  <c r="AO1153" i="6"/>
  <c r="AO1169" i="6"/>
  <c r="AO1185" i="6"/>
  <c r="AO1201" i="6"/>
  <c r="AO1217" i="6"/>
  <c r="AO1233" i="6"/>
  <c r="AO1249" i="6"/>
  <c r="AO1265" i="6"/>
  <c r="AO1281" i="6"/>
  <c r="AO1297" i="6"/>
  <c r="AO1313" i="6"/>
  <c r="AO1329" i="6"/>
  <c r="AO1345" i="6"/>
  <c r="AO1361" i="6"/>
  <c r="AO1377" i="6"/>
  <c r="AO1393" i="6"/>
  <c r="AO1409" i="6"/>
  <c r="AO1425" i="6"/>
  <c r="AO1441" i="6"/>
  <c r="AO1457" i="6"/>
  <c r="AO970" i="6"/>
  <c r="AO1002" i="6"/>
  <c r="AO1034" i="6"/>
  <c r="AO1062" i="6"/>
  <c r="AO1078" i="6"/>
  <c r="AO1094" i="6"/>
  <c r="AO1110" i="6"/>
  <c r="AO1126" i="6"/>
  <c r="AO1142" i="6"/>
  <c r="AO1158" i="6"/>
  <c r="AO1174" i="6"/>
  <c r="AO1190" i="6"/>
  <c r="AO1206" i="6"/>
  <c r="AO1222" i="6"/>
  <c r="AO1238" i="6"/>
  <c r="AO1254" i="6"/>
  <c r="AO1270" i="6"/>
  <c r="AO1286" i="6"/>
  <c r="AO1302" i="6"/>
  <c r="AO1318" i="6"/>
  <c r="AO1334" i="6"/>
  <c r="AO1350" i="6"/>
  <c r="AO1366" i="6"/>
  <c r="AO1382" i="6"/>
  <c r="AO1398" i="6"/>
  <c r="AO1414" i="6"/>
  <c r="AO1430" i="6"/>
  <c r="AO1446" i="6"/>
  <c r="AO1462" i="6"/>
  <c r="AW199" i="6"/>
  <c r="AW541" i="6"/>
  <c r="AW686" i="6"/>
  <c r="AW825" i="6"/>
  <c r="AO972" i="6"/>
  <c r="AO1004" i="6"/>
  <c r="AO1036" i="6"/>
  <c r="AO1063" i="6"/>
  <c r="AO1079" i="6"/>
  <c r="AO1095" i="6"/>
  <c r="AO1111" i="6"/>
  <c r="AO1127" i="6"/>
  <c r="AO1143" i="6"/>
  <c r="AO1159" i="6"/>
  <c r="AO1175" i="6"/>
  <c r="AO1191" i="6"/>
  <c r="AO1207" i="6"/>
  <c r="AO1223" i="6"/>
  <c r="AO1239" i="6"/>
  <c r="AO1255" i="6"/>
  <c r="AO1271" i="6"/>
  <c r="AO1287" i="6"/>
  <c r="AO1303" i="6"/>
  <c r="AO1319" i="6"/>
  <c r="AO1335" i="6"/>
  <c r="AO1351" i="6"/>
  <c r="AO1367" i="6"/>
  <c r="AO1383" i="6"/>
  <c r="AO1399" i="6"/>
  <c r="AO1415" i="6"/>
  <c r="AO1431" i="6"/>
  <c r="AO1447" i="6"/>
  <c r="AO1463" i="6"/>
  <c r="AW197" i="6"/>
  <c r="AW539" i="6"/>
  <c r="AW759" i="6"/>
  <c r="AS390" i="6"/>
  <c r="AS902" i="6"/>
  <c r="AS166" i="6"/>
  <c r="AS678" i="6"/>
  <c r="AS1274" i="6"/>
  <c r="AS70" i="6"/>
  <c r="AS582" i="6"/>
  <c r="AS1094" i="6"/>
  <c r="AS486" i="6"/>
  <c r="AS998" i="6"/>
  <c r="AW366" i="6"/>
  <c r="AW646" i="6"/>
  <c r="AW577" i="6"/>
  <c r="AW730" i="6"/>
  <c r="AW569" i="6"/>
  <c r="AW212" i="6"/>
  <c r="AW374" i="6"/>
  <c r="AW174" i="6"/>
  <c r="AW190" i="6"/>
  <c r="AW668" i="6"/>
  <c r="AW684" i="6"/>
  <c r="AW700" i="6"/>
  <c r="AW716" i="6"/>
  <c r="AW732" i="6"/>
  <c r="AW748" i="6"/>
  <c r="AW764" i="6"/>
  <c r="AW780" i="6"/>
  <c r="AW804" i="6"/>
  <c r="AW812" i="6"/>
  <c r="AW820" i="6"/>
  <c r="AW828" i="6"/>
  <c r="AW836" i="6"/>
  <c r="AW543" i="6"/>
  <c r="AW554" i="6"/>
  <c r="AW565" i="6"/>
  <c r="AW575" i="6"/>
  <c r="AW586" i="6"/>
  <c r="AW597" i="6"/>
  <c r="AW607" i="6"/>
  <c r="AW654" i="6"/>
  <c r="AS34" i="6"/>
  <c r="AS66" i="6"/>
  <c r="AS98" i="6"/>
  <c r="AS130" i="6"/>
  <c r="AS162" i="6"/>
  <c r="AS194" i="6"/>
  <c r="AS226" i="6"/>
  <c r="AS258" i="6"/>
  <c r="AS290" i="6"/>
  <c r="AS322" i="6"/>
  <c r="AS354" i="6"/>
  <c r="AS386" i="6"/>
  <c r="AS418" i="6"/>
  <c r="AS450" i="6"/>
  <c r="AS482" i="6"/>
  <c r="AS514" i="6"/>
  <c r="AS546" i="6"/>
  <c r="AS578" i="6"/>
  <c r="AS610" i="6"/>
  <c r="AS642" i="6"/>
  <c r="AS682" i="6"/>
  <c r="AS722" i="6"/>
  <c r="AS754" i="6"/>
  <c r="AS802" i="6"/>
  <c r="AS834" i="6"/>
  <c r="AS874" i="6"/>
  <c r="AS906" i="6"/>
  <c r="AS946" i="6"/>
  <c r="AS978" i="6"/>
  <c r="AS1018" i="6"/>
  <c r="AS1058" i="6"/>
  <c r="AS1090" i="6"/>
  <c r="AS1205" i="6"/>
  <c r="AS1225" i="6"/>
  <c r="AS1245" i="6"/>
  <c r="AS1261" i="6"/>
  <c r="AS1277" i="6"/>
  <c r="AS1297" i="6"/>
  <c r="AS1317" i="6"/>
  <c r="AS1333" i="6"/>
  <c r="AS1353" i="6"/>
  <c r="AS1373" i="6"/>
  <c r="AS1389" i="6"/>
  <c r="AS1405" i="6"/>
  <c r="AS1425" i="6"/>
  <c r="AS1445" i="6"/>
  <c r="AS1461" i="6"/>
  <c r="AS1142" i="6"/>
  <c r="AS1198" i="6"/>
  <c r="AS1206" i="6"/>
  <c r="AS1238" i="6"/>
  <c r="AS1270" i="6"/>
  <c r="AS1302" i="6"/>
  <c r="AS1342" i="6"/>
  <c r="AS1374" i="6"/>
  <c r="AS1406" i="6"/>
  <c r="AS1438" i="6"/>
  <c r="AS1118" i="6"/>
  <c r="AS3" i="6"/>
  <c r="AS259" i="6"/>
  <c r="AS515" i="6"/>
  <c r="AS835" i="6"/>
  <c r="AS1091" i="6"/>
  <c r="AS227" i="6"/>
  <c r="AS803" i="6"/>
  <c r="AS83" i="6"/>
  <c r="AS659" i="6"/>
  <c r="AS1155" i="6"/>
  <c r="AS179" i="6"/>
  <c r="AS435" i="6"/>
  <c r="AS691" i="6"/>
  <c r="AS947" i="6"/>
  <c r="AS1187" i="6"/>
  <c r="AS419" i="6"/>
  <c r="AS931" i="6"/>
  <c r="AS211" i="6"/>
  <c r="AS787" i="6"/>
  <c r="AW206" i="6"/>
  <c r="AW538" i="6"/>
  <c r="AW620" i="6"/>
  <c r="AW658" i="6"/>
  <c r="AW738" i="6"/>
  <c r="AW798" i="6"/>
  <c r="AW535" i="6"/>
  <c r="AW643" i="6"/>
  <c r="AW743" i="6"/>
  <c r="AW803" i="6"/>
  <c r="AS14" i="6"/>
  <c r="AS142" i="6"/>
  <c r="AS270" i="6"/>
  <c r="AS398" i="6"/>
  <c r="AS526" i="6"/>
  <c r="AS654" i="6"/>
  <c r="AS782" i="6"/>
  <c r="AS974" i="6"/>
  <c r="AS1250" i="6"/>
  <c r="AS1378" i="6"/>
  <c r="AS54" i="6"/>
  <c r="AS182" i="6"/>
  <c r="AS310" i="6"/>
  <c r="AS502" i="6"/>
  <c r="AS630" i="6"/>
  <c r="AS758" i="6"/>
  <c r="AS886" i="6"/>
  <c r="AS1014" i="6"/>
  <c r="AS1226" i="6"/>
  <c r="AS1354" i="6"/>
  <c r="AS158" i="6"/>
  <c r="AS414" i="6"/>
  <c r="AS638" i="6"/>
  <c r="AS926" i="6"/>
  <c r="AS1234" i="6"/>
  <c r="AS126" i="6"/>
  <c r="AS382" i="6"/>
  <c r="AS670" i="6"/>
  <c r="AS894" i="6"/>
  <c r="AS1266" i="6"/>
  <c r="AO958" i="6"/>
  <c r="AO990" i="6"/>
  <c r="AO1022" i="6"/>
  <c r="AO1054" i="6"/>
  <c r="AO1072" i="6"/>
  <c r="AO1088" i="6"/>
  <c r="AO1104" i="6"/>
  <c r="AO1120" i="6"/>
  <c r="AO1136" i="6"/>
  <c r="AO1152" i="6"/>
  <c r="AO1168" i="6"/>
  <c r="AO1184" i="6"/>
  <c r="AO1200" i="6"/>
  <c r="AO1216" i="6"/>
  <c r="AO1232" i="6"/>
  <c r="AO1248" i="6"/>
  <c r="AO1264" i="6"/>
  <c r="AO1280" i="6"/>
  <c r="AO1296" i="6"/>
  <c r="AO1312" i="6"/>
  <c r="AO1328" i="6"/>
  <c r="AO1344" i="6"/>
  <c r="AO1360" i="6"/>
  <c r="AO1376" i="6"/>
  <c r="AO1392" i="6"/>
  <c r="AO1408" i="6"/>
  <c r="AO1424" i="6"/>
  <c r="AO1440" i="6"/>
  <c r="AO1456" i="6"/>
  <c r="AW609" i="6"/>
  <c r="AW715" i="6"/>
  <c r="AW786" i="6"/>
  <c r="AO968" i="6"/>
  <c r="AO1000" i="6"/>
  <c r="AO1032" i="6"/>
  <c r="AO1061" i="6"/>
  <c r="AO1077" i="6"/>
  <c r="AO1093" i="6"/>
  <c r="AO1109" i="6"/>
  <c r="AO1125" i="6"/>
  <c r="AO1141" i="6"/>
  <c r="AO1157" i="6"/>
  <c r="AO1173" i="6"/>
  <c r="AO1189" i="6"/>
  <c r="AO1205" i="6"/>
  <c r="AO1221" i="6"/>
  <c r="AO1237" i="6"/>
  <c r="AO1253" i="6"/>
  <c r="AO1269" i="6"/>
  <c r="AO1285" i="6"/>
  <c r="AO1301" i="6"/>
  <c r="AO1317" i="6"/>
  <c r="AO1333" i="6"/>
  <c r="AO1349" i="6"/>
  <c r="AO1365" i="6"/>
  <c r="AO1381" i="6"/>
  <c r="AO1397" i="6"/>
  <c r="AO1413" i="6"/>
  <c r="AO1429" i="6"/>
  <c r="AO1445" i="6"/>
  <c r="AO1461" i="6"/>
  <c r="AW375" i="6"/>
  <c r="AO978" i="6"/>
  <c r="AO1010" i="6"/>
  <c r="AO1042" i="6"/>
  <c r="AO1066" i="6"/>
  <c r="AO1082" i="6"/>
  <c r="AO1098" i="6"/>
  <c r="AO1114" i="6"/>
  <c r="AO1130" i="6"/>
  <c r="AO1146" i="6"/>
  <c r="AO1162" i="6"/>
  <c r="AO1178" i="6"/>
  <c r="AO1194" i="6"/>
  <c r="AO1210" i="6"/>
  <c r="AO1226" i="6"/>
  <c r="AO1242" i="6"/>
  <c r="AO1258" i="6"/>
  <c r="AO1274" i="6"/>
  <c r="AO1290" i="6"/>
  <c r="AO1306" i="6"/>
  <c r="AO1322" i="6"/>
  <c r="AO1338" i="6"/>
  <c r="AO1354" i="6"/>
  <c r="AO1370" i="6"/>
  <c r="AO1386" i="6"/>
  <c r="AO1402" i="6"/>
  <c r="AO1418" i="6"/>
  <c r="AO1434" i="6"/>
  <c r="AO1450" i="6"/>
  <c r="AW204" i="6"/>
  <c r="AW604" i="6"/>
  <c r="AW699" i="6"/>
  <c r="AW831" i="6"/>
  <c r="AO980" i="6"/>
  <c r="AO1012" i="6"/>
  <c r="AO1044" i="6"/>
  <c r="AO1067" i="6"/>
  <c r="AO1083" i="6"/>
  <c r="AO1099" i="6"/>
  <c r="AO1115" i="6"/>
  <c r="AO1131" i="6"/>
  <c r="AO1147" i="6"/>
  <c r="AO1163" i="6"/>
  <c r="AO1179" i="6"/>
  <c r="AO1195" i="6"/>
  <c r="AO1211" i="6"/>
  <c r="AO1227" i="6"/>
  <c r="AO1243" i="6"/>
  <c r="AO1259" i="6"/>
  <c r="AO1275" i="6"/>
  <c r="AO1291" i="6"/>
  <c r="AO1307" i="6"/>
  <c r="AO1323" i="6"/>
  <c r="AO1339" i="6"/>
  <c r="AO1355" i="6"/>
  <c r="AO1371" i="6"/>
  <c r="AO1387" i="6"/>
  <c r="AO1403" i="6"/>
  <c r="AO1419" i="6"/>
  <c r="AO1435" i="6"/>
  <c r="AW208" i="6"/>
  <c r="AW561" i="6"/>
  <c r="AW771" i="6"/>
  <c r="AS6" i="6"/>
  <c r="AS518" i="6"/>
  <c r="AS1030" i="6"/>
  <c r="AS294" i="6"/>
  <c r="AS806" i="6"/>
  <c r="AS1402" i="6"/>
  <c r="AS198" i="6"/>
  <c r="AS710" i="6"/>
  <c r="AS1306" i="6"/>
  <c r="AS102" i="6"/>
  <c r="AS614" i="6"/>
  <c r="AS1210" i="6"/>
  <c r="AW369" i="6"/>
  <c r="AW747" i="6"/>
  <c r="AW624" i="6"/>
  <c r="AW817" i="6"/>
  <c r="AW652" i="6"/>
  <c r="AW361" i="6"/>
  <c r="AW537" i="6"/>
  <c r="AW189" i="6"/>
  <c r="AW801" i="6"/>
  <c r="AW649" i="6"/>
  <c r="AW1211" i="6"/>
  <c r="AW1195" i="6"/>
  <c r="AW1220" i="6"/>
  <c r="AW207" i="6"/>
  <c r="AW1316" i="6"/>
  <c r="AO4" i="6"/>
  <c r="AO12" i="6"/>
  <c r="AW1284" i="6"/>
  <c r="AW1380" i="6"/>
  <c r="AW1364" i="6"/>
  <c r="AW211" i="6"/>
  <c r="AW372" i="6"/>
  <c r="AW525" i="6"/>
  <c r="AW1171" i="6"/>
  <c r="AW1252" i="6"/>
  <c r="AW1348" i="6"/>
  <c r="AW1428" i="6"/>
  <c r="AW1236" i="6"/>
  <c r="AW1332" i="6"/>
  <c r="AW1160" i="6"/>
  <c r="AW1412" i="6"/>
  <c r="AW550" i="6"/>
  <c r="AW630" i="6"/>
  <c r="AW356" i="6"/>
  <c r="AW1300" i="6"/>
  <c r="AW1163" i="6"/>
  <c r="AW196" i="6"/>
  <c r="AW1187" i="6"/>
  <c r="AW1444" i="6"/>
  <c r="AW593" i="6"/>
  <c r="AW1179" i="6"/>
  <c r="AW1268" i="6"/>
  <c r="AW353" i="6"/>
  <c r="AW1203" i="6"/>
  <c r="AW1396" i="6"/>
  <c r="AW1460" i="6"/>
  <c r="AW553" i="6"/>
  <c r="AS816" i="6"/>
  <c r="AS516" i="6"/>
  <c r="AS880" i="6"/>
  <c r="AW545" i="6"/>
  <c r="AW622" i="6"/>
  <c r="AO20" i="6"/>
  <c r="AO28" i="6"/>
  <c r="AO36" i="6"/>
  <c r="AO44" i="6"/>
  <c r="AO52" i="6"/>
  <c r="AO60" i="6"/>
  <c r="AO68" i="6"/>
  <c r="AO76" i="6"/>
  <c r="AO84" i="6"/>
  <c r="AO92" i="6"/>
  <c r="AO100" i="6"/>
  <c r="AO108" i="6"/>
  <c r="AO116" i="6"/>
  <c r="AO124" i="6"/>
  <c r="AO132" i="6"/>
  <c r="AO140" i="6"/>
  <c r="AO148" i="6"/>
  <c r="AO156" i="6"/>
  <c r="AO164" i="6"/>
  <c r="AO172" i="6"/>
  <c r="AO180" i="6"/>
  <c r="AO188" i="6"/>
  <c r="AO196" i="6"/>
  <c r="AO204" i="6"/>
  <c r="AO212" i="6"/>
  <c r="AO220" i="6"/>
  <c r="AO228" i="6"/>
  <c r="AO236" i="6"/>
  <c r="AO244" i="6"/>
  <c r="AO252" i="6"/>
  <c r="AO260" i="6"/>
  <c r="AO268" i="6"/>
  <c r="AO276" i="6"/>
  <c r="AO284" i="6"/>
  <c r="AO292" i="6"/>
  <c r="AO300" i="6"/>
  <c r="AO308" i="6"/>
  <c r="AO316" i="6"/>
  <c r="AO324" i="6"/>
  <c r="AS11" i="6"/>
  <c r="AS63" i="6"/>
  <c r="AS75" i="6"/>
  <c r="AS103" i="6"/>
  <c r="AS119" i="6"/>
  <c r="AS139" i="6"/>
  <c r="AS159" i="6"/>
  <c r="AS171" i="6"/>
  <c r="AS199" i="6"/>
  <c r="AS215" i="6"/>
  <c r="AS231" i="6"/>
  <c r="AS247" i="6"/>
  <c r="AS263" i="6"/>
  <c r="AS295" i="6"/>
  <c r="AS319" i="6"/>
  <c r="AS335" i="6"/>
  <c r="AS347" i="6"/>
  <c r="AS375" i="6"/>
  <c r="AS391" i="6"/>
  <c r="AS407" i="6"/>
  <c r="AS447" i="6"/>
  <c r="AS463" i="6"/>
  <c r="AS479" i="6"/>
  <c r="AS507" i="6"/>
  <c r="AS523" i="6"/>
  <c r="AS551" i="6"/>
  <c r="AS567" i="6"/>
  <c r="AS591" i="6"/>
  <c r="AS607" i="6"/>
  <c r="AS619" i="6"/>
  <c r="AS647" i="6"/>
  <c r="AS663" i="6"/>
  <c r="AS687" i="6"/>
  <c r="AS703" i="6"/>
  <c r="AS715" i="6"/>
  <c r="AS779" i="6"/>
  <c r="AS807" i="6"/>
  <c r="AS831" i="6"/>
  <c r="AS847" i="6"/>
  <c r="AS863" i="6"/>
  <c r="AS903" i="6"/>
  <c r="AS919" i="6"/>
  <c r="AS943" i="6"/>
  <c r="AS959" i="6"/>
  <c r="AS975" i="6"/>
  <c r="AS991" i="6"/>
  <c r="AS1003" i="6"/>
  <c r="AS1031" i="6"/>
  <c r="AS1047" i="6"/>
  <c r="AS1063" i="6"/>
  <c r="AS1079" i="6"/>
  <c r="AS1103" i="6"/>
  <c r="AS1115" i="6"/>
  <c r="AS1127" i="6"/>
  <c r="AS1143" i="6"/>
  <c r="AS1167" i="6"/>
  <c r="AS1199" i="6"/>
  <c r="AS1219" i="6"/>
  <c r="AS1235" i="6"/>
  <c r="AS1251" i="6"/>
  <c r="AS1271" i="6"/>
  <c r="AS1287" i="6"/>
  <c r="AS1307" i="6"/>
  <c r="AS1323" i="6"/>
  <c r="AS1343" i="6"/>
  <c r="AS1359" i="6"/>
  <c r="AS1379" i="6"/>
  <c r="AS1395" i="6"/>
  <c r="AS1411" i="6"/>
  <c r="AS1427" i="6"/>
  <c r="AS1443" i="6"/>
  <c r="AS1459" i="6"/>
  <c r="AS985" i="6"/>
  <c r="AW1264" i="6"/>
  <c r="AS15" i="6"/>
  <c r="AS27" i="6"/>
  <c r="AS39" i="6"/>
  <c r="AS55" i="6"/>
  <c r="AS79" i="6"/>
  <c r="AS91" i="6"/>
  <c r="AS123" i="6"/>
  <c r="AS143" i="6"/>
  <c r="AS175" i="6"/>
  <c r="AS187" i="6"/>
  <c r="AS219" i="6"/>
  <c r="AS251" i="6"/>
  <c r="AS271" i="6"/>
  <c r="AS287" i="6"/>
  <c r="AS311" i="6"/>
  <c r="AS331" i="6"/>
  <c r="AS359" i="6"/>
  <c r="AS379" i="6"/>
  <c r="AS411" i="6"/>
  <c r="AS423" i="6"/>
  <c r="AS439" i="6"/>
  <c r="AS459" i="6"/>
  <c r="AS491" i="6"/>
  <c r="AS527" i="6"/>
  <c r="AS539" i="6"/>
  <c r="AS575" i="6"/>
  <c r="AS587" i="6"/>
  <c r="AS623" i="6"/>
  <c r="AS635" i="6"/>
  <c r="AS683" i="6"/>
  <c r="AS719" i="6"/>
  <c r="AS731" i="6"/>
  <c r="AS751" i="6"/>
  <c r="AS763" i="6"/>
  <c r="AS783" i="6"/>
  <c r="AS795" i="6"/>
  <c r="AS823" i="6"/>
  <c r="AS843" i="6"/>
  <c r="AS871" i="6"/>
  <c r="AS879" i="6"/>
  <c r="AS895" i="6"/>
  <c r="AS927" i="6"/>
  <c r="AS939" i="6"/>
  <c r="AS971" i="6"/>
  <c r="AS1007" i="6"/>
  <c r="AS1019" i="6"/>
  <c r="AS1051" i="6"/>
  <c r="AS1087" i="6"/>
  <c r="AS1099" i="6"/>
  <c r="AS1151" i="6"/>
  <c r="AS1163" i="6"/>
  <c r="AS1183" i="6"/>
  <c r="AS1195" i="6"/>
  <c r="AS1211" i="6"/>
  <c r="AS1223" i="6"/>
  <c r="AS1239" i="6"/>
  <c r="AS1255" i="6"/>
  <c r="AS1267" i="6"/>
  <c r="AS1299" i="6"/>
  <c r="AS1311" i="6"/>
  <c r="AS1327" i="6"/>
  <c r="AS1339" i="6"/>
  <c r="AS1355" i="6"/>
  <c r="AS1371" i="6"/>
  <c r="AS1383" i="6"/>
  <c r="AS1399" i="6"/>
  <c r="AS1415" i="6"/>
  <c r="AS1431" i="6"/>
  <c r="AS1447" i="6"/>
  <c r="AS1463" i="6"/>
  <c r="AW363" i="6"/>
  <c r="AO10" i="6"/>
  <c r="AO18" i="6"/>
  <c r="AO26" i="6"/>
  <c r="AO34" i="6"/>
  <c r="AO42" i="6"/>
  <c r="AO50" i="6"/>
  <c r="AO58" i="6"/>
  <c r="AO66" i="6"/>
  <c r="AO74" i="6"/>
  <c r="AO82" i="6"/>
  <c r="AO90" i="6"/>
  <c r="AO98" i="6"/>
  <c r="AO106" i="6"/>
  <c r="AO114" i="6"/>
  <c r="AO122" i="6"/>
  <c r="AO130" i="6"/>
  <c r="AO138" i="6"/>
  <c r="AO146" i="6"/>
  <c r="AO154" i="6"/>
  <c r="AO162" i="6"/>
  <c r="AO170" i="6"/>
  <c r="AO178" i="6"/>
  <c r="AO186" i="6"/>
  <c r="AO194" i="6"/>
  <c r="AO202" i="6"/>
  <c r="AO210" i="6"/>
  <c r="AO218" i="6"/>
  <c r="AO226" i="6"/>
  <c r="AO234" i="6"/>
  <c r="AO242" i="6"/>
  <c r="AO250" i="6"/>
  <c r="AO258" i="6"/>
  <c r="AO266" i="6"/>
  <c r="AO274" i="6"/>
  <c r="AO282" i="6"/>
  <c r="AO290" i="6"/>
  <c r="AO298" i="6"/>
  <c r="AO306" i="6"/>
  <c r="AO314" i="6"/>
  <c r="AO322" i="6"/>
  <c r="AO330" i="6"/>
  <c r="AO338" i="6"/>
  <c r="AO346" i="6"/>
  <c r="AO354" i="6"/>
  <c r="AO362" i="6"/>
  <c r="AO370" i="6"/>
  <c r="AO378" i="6"/>
  <c r="AO386" i="6"/>
  <c r="AO394" i="6"/>
  <c r="AO402" i="6"/>
  <c r="AO410" i="6"/>
  <c r="AO418" i="6"/>
  <c r="AO426" i="6"/>
  <c r="AO434" i="6"/>
  <c r="AO442" i="6"/>
  <c r="AO450" i="6"/>
  <c r="AO458" i="6"/>
  <c r="AO466" i="6"/>
  <c r="AO474" i="6"/>
  <c r="AO482" i="6"/>
  <c r="AO490" i="6"/>
  <c r="AO498" i="6"/>
  <c r="AO506" i="6"/>
  <c r="AO514" i="6"/>
  <c r="AO522" i="6"/>
  <c r="AO530" i="6"/>
  <c r="AO538" i="6"/>
  <c r="AO546" i="6"/>
  <c r="AO554" i="6"/>
  <c r="AO562" i="6"/>
  <c r="AO570" i="6"/>
  <c r="AO578" i="6"/>
  <c r="AO586" i="6"/>
  <c r="AO594" i="6"/>
  <c r="AO602" i="6"/>
  <c r="AO610" i="6"/>
  <c r="AW617" i="6"/>
  <c r="AW853" i="6"/>
  <c r="AW1240" i="6"/>
  <c r="AW1272" i="6"/>
  <c r="AW1304" i="6"/>
  <c r="AW1336" i="6"/>
  <c r="AW1368" i="6"/>
  <c r="AW1400" i="6"/>
  <c r="AW1432" i="6"/>
  <c r="AW1464" i="6"/>
  <c r="AW849" i="6"/>
  <c r="AW1232" i="6"/>
  <c r="AW1296" i="6"/>
  <c r="AW1328" i="6"/>
  <c r="AW1360" i="6"/>
  <c r="AW1392" i="6"/>
  <c r="AW1424" i="6"/>
  <c r="AW1456" i="6"/>
  <c r="AS23" i="6"/>
  <c r="AS31" i="6"/>
  <c r="AS47" i="6"/>
  <c r="AS59" i="6"/>
  <c r="AS87" i="6"/>
  <c r="AS107" i="6"/>
  <c r="AS135" i="6"/>
  <c r="AS155" i="6"/>
  <c r="AS183" i="6"/>
  <c r="AS203" i="6"/>
  <c r="AO618" i="6"/>
  <c r="AO626" i="6"/>
  <c r="AO634" i="6"/>
  <c r="AO642" i="6"/>
  <c r="AO650" i="6"/>
  <c r="AO658" i="6"/>
  <c r="AO666" i="6"/>
  <c r="AO674" i="6"/>
  <c r="AO682" i="6"/>
  <c r="AO690" i="6"/>
  <c r="AO698" i="6"/>
  <c r="AO706" i="6"/>
  <c r="AO714" i="6"/>
  <c r="AO722" i="6"/>
  <c r="AO730" i="6"/>
  <c r="AO738" i="6"/>
  <c r="AO746" i="6"/>
  <c r="AO754" i="6"/>
  <c r="AO762" i="6"/>
  <c r="AO770" i="6"/>
  <c r="AO778" i="6"/>
  <c r="AO786" i="6"/>
  <c r="AO794" i="6"/>
  <c r="AO802" i="6"/>
  <c r="AO810" i="6"/>
  <c r="AO818" i="6"/>
  <c r="AO826" i="6"/>
  <c r="AO834" i="6"/>
  <c r="AO842" i="6"/>
  <c r="AO850" i="6"/>
  <c r="AO858" i="6"/>
  <c r="AO866" i="6"/>
  <c r="AO874" i="6"/>
  <c r="AO882" i="6"/>
  <c r="AO890" i="6"/>
  <c r="AO898" i="6"/>
  <c r="AO906" i="6"/>
  <c r="AO914" i="6"/>
  <c r="AO922" i="6"/>
  <c r="AO930" i="6"/>
  <c r="AO938" i="6"/>
  <c r="AO946" i="6"/>
  <c r="AW641" i="6"/>
  <c r="AS922" i="6"/>
  <c r="AO5" i="6"/>
  <c r="AO13" i="6"/>
  <c r="AO21" i="6"/>
  <c r="AO29" i="6"/>
  <c r="AO37" i="6"/>
  <c r="AO45" i="6"/>
  <c r="AO53" i="6"/>
  <c r="AO61" i="6"/>
  <c r="AO69" i="6"/>
  <c r="AO77" i="6"/>
  <c r="AO85" i="6"/>
  <c r="AO93" i="6"/>
  <c r="AO101" i="6"/>
  <c r="AO109" i="6"/>
  <c r="AO117" i="6"/>
  <c r="AO125" i="6"/>
  <c r="AO133" i="6"/>
  <c r="AO141" i="6"/>
  <c r="AO149" i="6"/>
  <c r="AO157" i="6"/>
  <c r="AO165" i="6"/>
  <c r="AO173" i="6"/>
  <c r="AO181" i="6"/>
  <c r="AO189" i="6"/>
  <c r="AO197" i="6"/>
  <c r="AO205" i="6"/>
  <c r="AO213" i="6"/>
  <c r="AO221" i="6"/>
  <c r="AO229" i="6"/>
  <c r="AO237" i="6"/>
  <c r="AO245" i="6"/>
  <c r="AO253" i="6"/>
  <c r="AO261" i="6"/>
  <c r="AO269" i="6"/>
  <c r="AO277" i="6"/>
  <c r="AO285" i="6"/>
  <c r="AO293" i="6"/>
  <c r="AO301" i="6"/>
  <c r="AO309" i="6"/>
  <c r="AO317" i="6"/>
  <c r="AS235" i="6"/>
  <c r="AS267" i="6"/>
  <c r="AS279" i="6"/>
  <c r="AS303" i="6"/>
  <c r="AS315" i="6"/>
  <c r="AS351" i="6"/>
  <c r="AS363" i="6"/>
  <c r="AS395" i="6"/>
  <c r="AS415" i="6"/>
  <c r="AS431" i="6"/>
  <c r="AS443" i="6"/>
  <c r="AS475" i="6"/>
  <c r="AS511" i="6"/>
  <c r="AS535" i="6"/>
  <c r="AS555" i="6"/>
  <c r="AS583" i="6"/>
  <c r="AS603" i="6"/>
  <c r="AS631" i="6"/>
  <c r="AS651" i="6"/>
  <c r="AS679" i="6"/>
  <c r="AS699" i="6"/>
  <c r="AS727" i="6"/>
  <c r="AS735" i="6"/>
  <c r="AS747" i="6"/>
  <c r="AS759" i="6"/>
  <c r="AS775" i="6"/>
  <c r="AS791" i="6"/>
  <c r="AS815" i="6"/>
  <c r="AS827" i="6"/>
  <c r="AS859" i="6"/>
  <c r="AS875" i="6"/>
  <c r="AS887" i="6"/>
  <c r="AS911" i="6"/>
  <c r="AS935" i="6"/>
  <c r="AS955" i="6"/>
  <c r="AS987" i="6"/>
  <c r="AS1015" i="6"/>
  <c r="AS1035" i="6"/>
  <c r="AS1067" i="6"/>
  <c r="AS1095" i="6"/>
  <c r="AS1131" i="6"/>
  <c r="AS1159" i="6"/>
  <c r="AS1179" i="6"/>
  <c r="AS1191" i="6"/>
  <c r="AS1203" i="6"/>
  <c r="AS1215" i="6"/>
  <c r="AS1231" i="6"/>
  <c r="AS1247" i="6"/>
  <c r="AS1259" i="6"/>
  <c r="AS1275" i="6"/>
  <c r="AS1291" i="6"/>
  <c r="AS1303" i="6"/>
  <c r="AS1319" i="6"/>
  <c r="AS1331" i="6"/>
  <c r="AS1347" i="6"/>
  <c r="AS1363" i="6"/>
  <c r="AS1375" i="6"/>
  <c r="AS1391" i="6"/>
  <c r="AS1407" i="6"/>
  <c r="AS1423" i="6"/>
  <c r="AS1439" i="6"/>
  <c r="AS1455" i="6"/>
  <c r="AS770" i="6"/>
  <c r="AW673" i="6"/>
  <c r="AW705" i="6"/>
  <c r="AW737" i="6"/>
  <c r="AW769" i="6"/>
  <c r="AW653" i="6"/>
  <c r="AW685" i="6"/>
  <c r="AW717" i="6"/>
  <c r="AW749" i="6"/>
  <c r="AW781" i="6"/>
  <c r="AS1122" i="6"/>
  <c r="AS1154" i="6"/>
  <c r="AS1283" i="6"/>
  <c r="AW815" i="6"/>
  <c r="AS49" i="6"/>
  <c r="AS57" i="6"/>
  <c r="AS65" i="6"/>
  <c r="AS73" i="6"/>
  <c r="AS81" i="6"/>
  <c r="AS89" i="6"/>
  <c r="AS97" i="6"/>
  <c r="AS105" i="6"/>
  <c r="AS113" i="6"/>
  <c r="AS121" i="6"/>
  <c r="AS129" i="6"/>
  <c r="AS137" i="6"/>
  <c r="AS145" i="6"/>
  <c r="AS153" i="6"/>
  <c r="AS161" i="6"/>
  <c r="AS169" i="6"/>
  <c r="AS177" i="6"/>
  <c r="AS185" i="6"/>
  <c r="AS193" i="6"/>
  <c r="AS201" i="6"/>
  <c r="AS209" i="6"/>
  <c r="AS217" i="6"/>
  <c r="AS225" i="6"/>
  <c r="AS233" i="6"/>
  <c r="AS241" i="6"/>
  <c r="AS249" i="6"/>
  <c r="AS257" i="6"/>
  <c r="AS265" i="6"/>
  <c r="AS273" i="6"/>
  <c r="AS281" i="6"/>
  <c r="AS289" i="6"/>
  <c r="AS297" i="6"/>
  <c r="AS305" i="6"/>
  <c r="AS313" i="6"/>
  <c r="AS321" i="6"/>
  <c r="AS329" i="6"/>
  <c r="AS337" i="6"/>
  <c r="AS345" i="6"/>
  <c r="AS353" i="6"/>
  <c r="AS361" i="6"/>
  <c r="AS369" i="6"/>
  <c r="AS377" i="6"/>
  <c r="AS385" i="6"/>
  <c r="AS393" i="6"/>
  <c r="AS401" i="6"/>
  <c r="AS409" i="6"/>
  <c r="AS417" i="6"/>
  <c r="AS425" i="6"/>
  <c r="AS433" i="6"/>
  <c r="AS441" i="6"/>
  <c r="AS449" i="6"/>
  <c r="AS457" i="6"/>
  <c r="AS465" i="6"/>
  <c r="AS473" i="6"/>
  <c r="AS481" i="6"/>
  <c r="AS489" i="6"/>
  <c r="AS497" i="6"/>
  <c r="AS505" i="6"/>
  <c r="AS513" i="6"/>
  <c r="AS521" i="6"/>
  <c r="AS529" i="6"/>
  <c r="AS537" i="6"/>
  <c r="AS545" i="6"/>
  <c r="AS553" i="6"/>
  <c r="AS561" i="6"/>
  <c r="AS569" i="6"/>
  <c r="AS577" i="6"/>
  <c r="AS585" i="6"/>
  <c r="AS593" i="6"/>
  <c r="AS601" i="6"/>
  <c r="AS609" i="6"/>
  <c r="AS617" i="6"/>
  <c r="AS625" i="6"/>
  <c r="AS633" i="6"/>
  <c r="AS641" i="6"/>
  <c r="AS649" i="6"/>
  <c r="AS657" i="6"/>
  <c r="AS665" i="6"/>
  <c r="AS673" i="6"/>
  <c r="AS681" i="6"/>
  <c r="AS689" i="6"/>
  <c r="AS697" i="6"/>
  <c r="AS705" i="6"/>
  <c r="AS713" i="6"/>
  <c r="AS721" i="6"/>
  <c r="AS729" i="6"/>
  <c r="AS737" i="6"/>
  <c r="AS745" i="6"/>
  <c r="AS753" i="6"/>
  <c r="AS761" i="6"/>
  <c r="AS769" i="6"/>
  <c r="AS777" i="6"/>
  <c r="AS785" i="6"/>
  <c r="AS797" i="6"/>
  <c r="AS809" i="6"/>
  <c r="AS817" i="6"/>
  <c r="AS829" i="6"/>
  <c r="AS841" i="6"/>
  <c r="AS849" i="6"/>
  <c r="AS861" i="6"/>
  <c r="AS873" i="6"/>
  <c r="AS881" i="6"/>
  <c r="AS893" i="6"/>
  <c r="AS905" i="6"/>
  <c r="AS913" i="6"/>
  <c r="AS925" i="6"/>
  <c r="AS937" i="6"/>
  <c r="AS945" i="6"/>
  <c r="AS957" i="6"/>
  <c r="AS969" i="6"/>
  <c r="AS977" i="6"/>
  <c r="AS989" i="6"/>
  <c r="AS1001" i="6"/>
  <c r="AS1009" i="6"/>
  <c r="AS1021" i="6"/>
  <c r="AS1033" i="6"/>
  <c r="AS1041" i="6"/>
  <c r="AS1053" i="6"/>
  <c r="AS1065" i="6"/>
  <c r="AS1073" i="6"/>
  <c r="AS1085" i="6"/>
  <c r="AS1097" i="6"/>
  <c r="AS1105" i="6"/>
  <c r="AS1117" i="6"/>
  <c r="AS1129" i="6"/>
  <c r="AS1137" i="6"/>
  <c r="AS1149" i="6"/>
  <c r="AS1161" i="6"/>
  <c r="AS1169" i="6"/>
  <c r="AS1181" i="6"/>
  <c r="AS1193" i="6"/>
  <c r="AS8" i="6"/>
  <c r="AS16" i="6"/>
  <c r="AS24" i="6"/>
  <c r="AS32" i="6"/>
  <c r="AS40" i="6"/>
  <c r="AS48" i="6"/>
  <c r="AS56" i="6"/>
  <c r="AS64" i="6"/>
  <c r="AS72" i="6"/>
  <c r="AS520" i="6"/>
  <c r="AS528" i="6"/>
  <c r="AS544" i="6"/>
  <c r="AS552" i="6"/>
  <c r="AS560" i="6"/>
  <c r="AS568" i="6"/>
  <c r="AS576" i="6"/>
  <c r="AS584" i="6"/>
  <c r="AS592" i="6"/>
  <c r="AS644" i="6"/>
  <c r="AS652" i="6"/>
  <c r="AS660" i="6"/>
  <c r="AS668" i="6"/>
  <c r="AS676" i="6"/>
  <c r="AS7" i="6"/>
  <c r="AS43" i="6"/>
  <c r="AS71" i="6"/>
  <c r="AS95" i="6"/>
  <c r="AS111" i="6"/>
  <c r="AS127" i="6"/>
  <c r="AS151" i="6"/>
  <c r="AS167" i="6"/>
  <c r="AS191" i="6"/>
  <c r="AS207" i="6"/>
  <c r="AS223" i="6"/>
  <c r="AS239" i="6"/>
  <c r="AS255" i="6"/>
  <c r="AS283" i="6"/>
  <c r="AS299" i="6"/>
  <c r="AS327" i="6"/>
  <c r="AS343" i="6"/>
  <c r="AS367" i="6"/>
  <c r="AS383" i="6"/>
  <c r="AS399" i="6"/>
  <c r="AS427" i="6"/>
  <c r="AS455" i="6"/>
  <c r="AS471" i="6"/>
  <c r="AS487" i="6"/>
  <c r="AS503" i="6"/>
  <c r="AS519" i="6"/>
  <c r="AS543" i="6"/>
  <c r="AS571" i="6"/>
  <c r="AS639" i="6"/>
  <c r="AS667" i="6"/>
  <c r="AS695" i="6"/>
  <c r="AS711" i="6"/>
  <c r="AS767" i="6"/>
  <c r="AS799" i="6"/>
  <c r="AS811" i="6"/>
  <c r="AS839" i="6"/>
  <c r="AS855" i="6"/>
  <c r="AS891" i="6"/>
  <c r="AS907" i="6"/>
  <c r="AS923" i="6"/>
  <c r="AS951" i="6"/>
  <c r="AS967" i="6"/>
  <c r="AS983" i="6"/>
  <c r="AS999" i="6"/>
  <c r="AS1023" i="6"/>
  <c r="AS1039" i="6"/>
  <c r="AS1055" i="6"/>
  <c r="AS1071" i="6"/>
  <c r="AS1083" i="6"/>
  <c r="AS1111" i="6"/>
  <c r="AS1119" i="6"/>
  <c r="AS1135" i="6"/>
  <c r="AS1147" i="6"/>
  <c r="AS1175" i="6"/>
  <c r="AS1207" i="6"/>
  <c r="AS1227" i="6"/>
  <c r="AS1243" i="6"/>
  <c r="AS1263" i="6"/>
  <c r="AS1279" i="6"/>
  <c r="AS1295" i="6"/>
  <c r="AS1315" i="6"/>
  <c r="AS1335" i="6"/>
  <c r="AS1351" i="6"/>
  <c r="AS1367" i="6"/>
  <c r="AS1387" i="6"/>
  <c r="AS1403" i="6"/>
  <c r="AS1419" i="6"/>
  <c r="AS1435" i="6"/>
  <c r="AS1451" i="6"/>
  <c r="AW344" i="6"/>
  <c r="AW754" i="6"/>
  <c r="AW645" i="6"/>
  <c r="AW746" i="6"/>
  <c r="AO9" i="6"/>
  <c r="AO17" i="6"/>
  <c r="AO25" i="6"/>
  <c r="AO33" i="6"/>
  <c r="AO41" i="6"/>
  <c r="AO49" i="6"/>
  <c r="AO57" i="6"/>
  <c r="AO65" i="6"/>
  <c r="AO73" i="6"/>
  <c r="AO81" i="6"/>
  <c r="AO89" i="6"/>
  <c r="AO97" i="6"/>
  <c r="AO105" i="6"/>
  <c r="AO113" i="6"/>
  <c r="AO121" i="6"/>
  <c r="AO129" i="6"/>
  <c r="AO137" i="6"/>
  <c r="AO145" i="6"/>
  <c r="AO153" i="6"/>
  <c r="AO161" i="6"/>
  <c r="AO169" i="6"/>
  <c r="AO177" i="6"/>
  <c r="AO185" i="6"/>
  <c r="AO193" i="6"/>
  <c r="AO201" i="6"/>
  <c r="AO209" i="6"/>
  <c r="AO217" i="6"/>
  <c r="AO225" i="6"/>
  <c r="AO233" i="6"/>
  <c r="AO241" i="6"/>
  <c r="AO249" i="6"/>
  <c r="AO257" i="6"/>
  <c r="AO265" i="6"/>
  <c r="AO273" i="6"/>
  <c r="AO281" i="6"/>
  <c r="AO289" i="6"/>
  <c r="AO297" i="6"/>
  <c r="AO305" i="6"/>
  <c r="AO6" i="6"/>
  <c r="AO14" i="6"/>
  <c r="AO22" i="6"/>
  <c r="AO30" i="6"/>
  <c r="AO38" i="6"/>
  <c r="AO46" i="6"/>
  <c r="AO54" i="6"/>
  <c r="AO62" i="6"/>
  <c r="AO70" i="6"/>
  <c r="AO78" i="6"/>
  <c r="AO86" i="6"/>
  <c r="AO94" i="6"/>
  <c r="AO102" i="6"/>
  <c r="AO110" i="6"/>
  <c r="AO118" i="6"/>
  <c r="AO126" i="6"/>
  <c r="AO134" i="6"/>
  <c r="AO142" i="6"/>
  <c r="AO150" i="6"/>
  <c r="AO158" i="6"/>
  <c r="AO166" i="6"/>
  <c r="AO174" i="6"/>
  <c r="AO182" i="6"/>
  <c r="AO190" i="6"/>
  <c r="AO198" i="6"/>
  <c r="AO206" i="6"/>
  <c r="AO214" i="6"/>
  <c r="AO222" i="6"/>
  <c r="AO230" i="6"/>
  <c r="AO238" i="6"/>
  <c r="AO246" i="6"/>
  <c r="AO254" i="6"/>
  <c r="AO262" i="6"/>
  <c r="AO270" i="6"/>
  <c r="AO278" i="6"/>
  <c r="AO286" i="6"/>
  <c r="AO294" i="6"/>
  <c r="AO302" i="6"/>
  <c r="AO310" i="6"/>
  <c r="AO318" i="6"/>
  <c r="AO326" i="6"/>
  <c r="AO334" i="6"/>
  <c r="AO342" i="6"/>
  <c r="AO350" i="6"/>
  <c r="AO358" i="6"/>
  <c r="AO366" i="6"/>
  <c r="AO374" i="6"/>
  <c r="AO382" i="6"/>
  <c r="AO390" i="6"/>
  <c r="AO398" i="6"/>
  <c r="AO406" i="6"/>
  <c r="AO414" i="6"/>
  <c r="AO422" i="6"/>
  <c r="AO430" i="6"/>
  <c r="AO438" i="6"/>
  <c r="AO446" i="6"/>
  <c r="AO454" i="6"/>
  <c r="AO462" i="6"/>
  <c r="AO470" i="6"/>
  <c r="AO478" i="6"/>
  <c r="AO486" i="6"/>
  <c r="AO494" i="6"/>
  <c r="AO502" i="6"/>
  <c r="AO510" i="6"/>
  <c r="AO518" i="6"/>
  <c r="AO526" i="6"/>
  <c r="AO534" i="6"/>
  <c r="AO542" i="6"/>
  <c r="AO550" i="6"/>
  <c r="AO558" i="6"/>
  <c r="AO566" i="6"/>
  <c r="AO574" i="6"/>
  <c r="AO582" i="6"/>
  <c r="AO590" i="6"/>
  <c r="AO598" i="6"/>
  <c r="AO606" i="6"/>
  <c r="AO614" i="6"/>
  <c r="AO622" i="6"/>
  <c r="AO630" i="6"/>
  <c r="AO638" i="6"/>
  <c r="AO646" i="6"/>
  <c r="AO654" i="6"/>
  <c r="AO662" i="6"/>
  <c r="AO670" i="6"/>
  <c r="AO678" i="6"/>
  <c r="AO686" i="6"/>
  <c r="AO694" i="6"/>
  <c r="AO702" i="6"/>
  <c r="AO710" i="6"/>
  <c r="AO718" i="6"/>
  <c r="AO726" i="6"/>
  <c r="AO734" i="6"/>
  <c r="AO742" i="6"/>
  <c r="AO750" i="6"/>
  <c r="AO758" i="6"/>
  <c r="AO766" i="6"/>
  <c r="AO774" i="6"/>
  <c r="AO782" i="6"/>
  <c r="AO790" i="6"/>
  <c r="AO798" i="6"/>
  <c r="AO806" i="6"/>
  <c r="AO814" i="6"/>
  <c r="AO822" i="6"/>
  <c r="AO830" i="6"/>
  <c r="AO838" i="6"/>
  <c r="AO846" i="6"/>
  <c r="AO854" i="6"/>
  <c r="AO862" i="6"/>
  <c r="AO870" i="6"/>
  <c r="AO878" i="6"/>
  <c r="AO886" i="6"/>
  <c r="AO8" i="6"/>
  <c r="AO16" i="6"/>
  <c r="AO24" i="6"/>
  <c r="AO32" i="6"/>
  <c r="AO40" i="6"/>
  <c r="AO48" i="6"/>
  <c r="AO56" i="6"/>
  <c r="AO64" i="6"/>
  <c r="AO72" i="6"/>
  <c r="AO80" i="6"/>
  <c r="AO88" i="6"/>
  <c r="AO96" i="6"/>
  <c r="AO104" i="6"/>
  <c r="AO112" i="6"/>
  <c r="AO120" i="6"/>
  <c r="AO128" i="6"/>
  <c r="AO136" i="6"/>
  <c r="AO144" i="6"/>
  <c r="AO152" i="6"/>
  <c r="AO160" i="6"/>
  <c r="AO168" i="6"/>
  <c r="AO176" i="6"/>
  <c r="AO184" i="6"/>
  <c r="AO192" i="6"/>
  <c r="AO200" i="6"/>
  <c r="AO208" i="6"/>
  <c r="AO216" i="6"/>
  <c r="AO224" i="6"/>
  <c r="AO232" i="6"/>
  <c r="AO240" i="6"/>
  <c r="AO248" i="6"/>
  <c r="AO256" i="6"/>
  <c r="AO264" i="6"/>
  <c r="AO272" i="6"/>
  <c r="AO280" i="6"/>
  <c r="AO288" i="6"/>
  <c r="AO296" i="6"/>
  <c r="AO304" i="6"/>
  <c r="AO312" i="6"/>
  <c r="AO320" i="6"/>
  <c r="AO328" i="6"/>
  <c r="AO336" i="6"/>
  <c r="AO344" i="6"/>
  <c r="AW425" i="6"/>
  <c r="AW433" i="6"/>
  <c r="AW441" i="6"/>
  <c r="AW449" i="6"/>
  <c r="AW457" i="6"/>
  <c r="AW465" i="6"/>
  <c r="AW473" i="6"/>
  <c r="AW481" i="6"/>
  <c r="AW489" i="6"/>
  <c r="AW497" i="6"/>
  <c r="AW505" i="6"/>
  <c r="AW513" i="6"/>
  <c r="AW677" i="6"/>
  <c r="AW709" i="6"/>
  <c r="AW741" i="6"/>
  <c r="AW773" i="6"/>
  <c r="AS968" i="6"/>
  <c r="AS984" i="6"/>
  <c r="AS1000" i="6"/>
  <c r="AS1036" i="6"/>
  <c r="AS1044" i="6"/>
  <c r="AS1052" i="6"/>
  <c r="AS1068" i="6"/>
  <c r="AS1228" i="6"/>
  <c r="AS1236" i="6"/>
  <c r="AS1244" i="6"/>
  <c r="AS1252" i="6"/>
  <c r="AS1260" i="6"/>
  <c r="AS1288" i="6"/>
  <c r="AS1304" i="6"/>
  <c r="AS1312" i="6"/>
  <c r="AS1320" i="6"/>
  <c r="AS1420" i="6"/>
  <c r="AS1428" i="6"/>
  <c r="AS1436" i="6"/>
  <c r="AS1444" i="6"/>
  <c r="AS1452" i="6"/>
  <c r="AO894" i="6"/>
  <c r="AO902" i="6"/>
  <c r="AO910" i="6"/>
  <c r="AO918" i="6"/>
  <c r="AO926" i="6"/>
  <c r="AO934" i="6"/>
  <c r="AO942" i="6"/>
  <c r="AO950" i="6"/>
  <c r="AW1319" i="6"/>
  <c r="AW1351" i="6"/>
  <c r="AW1367" i="6"/>
  <c r="AW1389" i="6"/>
  <c r="AW1421" i="6"/>
  <c r="AW1463" i="6"/>
  <c r="AS708" i="6"/>
  <c r="AS820" i="6"/>
  <c r="AS828" i="6"/>
  <c r="AS840" i="6"/>
  <c r="AS856" i="6"/>
  <c r="AS872" i="6"/>
  <c r="AS908" i="6"/>
  <c r="AS916" i="6"/>
  <c r="AS924" i="6"/>
  <c r="AS940" i="6"/>
  <c r="AS1130" i="6"/>
  <c r="AS1186" i="6"/>
  <c r="AS1144" i="6"/>
  <c r="AS1204" i="6"/>
  <c r="AS1212" i="6"/>
  <c r="AS1224" i="6"/>
  <c r="AS1240" i="6"/>
  <c r="AS1248" i="6"/>
  <c r="AS1256" i="6"/>
  <c r="AS1292" i="6"/>
  <c r="AS1300" i="6"/>
  <c r="AS1308" i="6"/>
  <c r="AS1316" i="6"/>
  <c r="AS1324" i="6"/>
  <c r="AS1416" i="6"/>
  <c r="AS1432" i="6"/>
  <c r="AS1440" i="6"/>
  <c r="AS1448" i="6"/>
  <c r="AO352" i="6"/>
  <c r="AO360" i="6"/>
  <c r="AO368" i="6"/>
  <c r="AO376" i="6"/>
  <c r="AO384" i="6"/>
  <c r="AO392" i="6"/>
  <c r="AO400" i="6"/>
  <c r="AO408" i="6"/>
  <c r="AO416" i="6"/>
  <c r="AO424" i="6"/>
  <c r="AO432" i="6"/>
  <c r="AO440" i="6"/>
  <c r="AO448" i="6"/>
  <c r="AO456" i="6"/>
  <c r="AO464" i="6"/>
  <c r="AO472" i="6"/>
  <c r="AO480" i="6"/>
  <c r="AO488" i="6"/>
  <c r="AO496" i="6"/>
  <c r="AO504" i="6"/>
  <c r="AO512" i="6"/>
  <c r="AO520" i="6"/>
  <c r="AO528" i="6"/>
  <c r="AO536" i="6"/>
  <c r="AO544" i="6"/>
  <c r="AO552" i="6"/>
  <c r="AO560" i="6"/>
  <c r="AO568" i="6"/>
  <c r="AO576" i="6"/>
  <c r="AO584" i="6"/>
  <c r="AO592" i="6"/>
  <c r="AO600" i="6"/>
  <c r="AO608" i="6"/>
  <c r="AO616" i="6"/>
  <c r="AO624" i="6"/>
  <c r="AO632" i="6"/>
  <c r="AO640" i="6"/>
  <c r="AO648" i="6"/>
  <c r="AO656" i="6"/>
  <c r="AO664" i="6"/>
  <c r="AO672" i="6"/>
  <c r="AO680" i="6"/>
  <c r="AO688" i="6"/>
  <c r="AO696" i="6"/>
  <c r="AO704" i="6"/>
  <c r="AO712" i="6"/>
  <c r="AO720" i="6"/>
  <c r="AO728" i="6"/>
  <c r="AO736" i="6"/>
  <c r="AO744" i="6"/>
  <c r="AO752" i="6"/>
  <c r="AO760" i="6"/>
  <c r="AO768" i="6"/>
  <c r="AO776" i="6"/>
  <c r="AO784" i="6"/>
  <c r="AO792" i="6"/>
  <c r="AO800" i="6"/>
  <c r="AO808" i="6"/>
  <c r="AO816" i="6"/>
  <c r="AO824" i="6"/>
  <c r="AO832" i="6"/>
  <c r="AO840" i="6"/>
  <c r="AO848" i="6"/>
  <c r="AO856" i="6"/>
  <c r="AO864" i="6"/>
  <c r="AO872" i="6"/>
  <c r="AO880" i="6"/>
  <c r="AO888" i="6"/>
  <c r="AO896" i="6"/>
  <c r="AO904" i="6"/>
  <c r="AO912" i="6"/>
  <c r="AO920" i="6"/>
  <c r="AO928" i="6"/>
  <c r="AO332" i="6"/>
  <c r="AO340" i="6"/>
  <c r="AO348" i="6"/>
  <c r="AO356" i="6"/>
  <c r="AO364" i="6"/>
  <c r="AO372" i="6"/>
  <c r="AO380" i="6"/>
  <c r="AO388" i="6"/>
  <c r="AO396" i="6"/>
  <c r="AO404" i="6"/>
  <c r="AO412" i="6"/>
  <c r="AO420" i="6"/>
  <c r="AO428" i="6"/>
  <c r="AO436" i="6"/>
  <c r="AO444" i="6"/>
  <c r="AO452" i="6"/>
  <c r="AO460" i="6"/>
  <c r="AO468" i="6"/>
  <c r="AO476" i="6"/>
  <c r="AO484" i="6"/>
  <c r="AO492" i="6"/>
  <c r="AO500" i="6"/>
  <c r="AO508" i="6"/>
  <c r="AO516" i="6"/>
  <c r="AO524" i="6"/>
  <c r="AO532" i="6"/>
  <c r="AO540" i="6"/>
  <c r="AO548" i="6"/>
  <c r="AO556" i="6"/>
  <c r="AO564" i="6"/>
  <c r="AO572" i="6"/>
  <c r="AO580" i="6"/>
  <c r="AO588" i="6"/>
  <c r="AO596" i="6"/>
  <c r="AO604" i="6"/>
  <c r="AO612" i="6"/>
  <c r="AO620" i="6"/>
  <c r="AO628" i="6"/>
  <c r="AO636" i="6"/>
  <c r="AO644" i="6"/>
  <c r="AO652" i="6"/>
  <c r="AO660" i="6"/>
  <c r="AO668" i="6"/>
  <c r="AO676" i="6"/>
  <c r="AO684" i="6"/>
  <c r="AO692" i="6"/>
  <c r="AO700" i="6"/>
  <c r="AO708" i="6"/>
  <c r="AO716" i="6"/>
  <c r="AO724" i="6"/>
  <c r="AO732" i="6"/>
  <c r="AO740" i="6"/>
  <c r="AO748" i="6"/>
  <c r="AO756" i="6"/>
  <c r="AO764" i="6"/>
  <c r="AO772" i="6"/>
  <c r="AO780" i="6"/>
  <c r="AO788" i="6"/>
  <c r="AO796" i="6"/>
  <c r="AO804" i="6"/>
  <c r="AO812" i="6"/>
  <c r="AO820" i="6"/>
  <c r="AO828" i="6"/>
  <c r="AO836" i="6"/>
  <c r="AO844" i="6"/>
  <c r="AO852" i="6"/>
  <c r="AW256" i="6"/>
  <c r="AW284" i="6"/>
  <c r="AW304" i="6"/>
  <c r="AW328" i="6"/>
  <c r="AW761" i="6"/>
  <c r="AW714" i="6"/>
  <c r="AW1161" i="6"/>
  <c r="AS20" i="6"/>
  <c r="AS92" i="6"/>
  <c r="AS100" i="6"/>
  <c r="AS108" i="6"/>
  <c r="AS116" i="6"/>
  <c r="AS124" i="6"/>
  <c r="AS132" i="6"/>
  <c r="AS140" i="6"/>
  <c r="AS148" i="6"/>
  <c r="AS156" i="6"/>
  <c r="AS164" i="6"/>
  <c r="AS172" i="6"/>
  <c r="AS180" i="6"/>
  <c r="AS188" i="6"/>
  <c r="AS196" i="6"/>
  <c r="AS204" i="6"/>
  <c r="AS212" i="6"/>
  <c r="AS220" i="6"/>
  <c r="AS228" i="6"/>
  <c r="AS236" i="6"/>
  <c r="AS244" i="6"/>
  <c r="AS252" i="6"/>
  <c r="AS260" i="6"/>
  <c r="AS268" i="6"/>
  <c r="AS276" i="6"/>
  <c r="AS284" i="6"/>
  <c r="AS292" i="6"/>
  <c r="AS300" i="6"/>
  <c r="AS308" i="6"/>
  <c r="AS316" i="6"/>
  <c r="AS324" i="6"/>
  <c r="AS332" i="6"/>
  <c r="AS340" i="6"/>
  <c r="AS348" i="6"/>
  <c r="AS356" i="6"/>
  <c r="AS364" i="6"/>
  <c r="AS372" i="6"/>
  <c r="AS380" i="6"/>
  <c r="AS388" i="6"/>
  <c r="AS396" i="6"/>
  <c r="AS404" i="6"/>
  <c r="AS412" i="6"/>
  <c r="AS420" i="6"/>
  <c r="AS428" i="6"/>
  <c r="AS436" i="6"/>
  <c r="AS444" i="6"/>
  <c r="AS452" i="6"/>
  <c r="AS460" i="6"/>
  <c r="AS468" i="6"/>
  <c r="AS476" i="6"/>
  <c r="AS492" i="6"/>
  <c r="AS500" i="6"/>
  <c r="AS508" i="6"/>
  <c r="AS548" i="6"/>
  <c r="AS580" i="6"/>
  <c r="AS608" i="6"/>
  <c r="AS616" i="6"/>
  <c r="AS624" i="6"/>
  <c r="AS664" i="6"/>
  <c r="AS720" i="6"/>
  <c r="AS736" i="6"/>
  <c r="AS748" i="6"/>
  <c r="AS772" i="6"/>
  <c r="AS780" i="6"/>
  <c r="AS788" i="6"/>
  <c r="AS796" i="6"/>
  <c r="AS812" i="6"/>
  <c r="AW169" i="6"/>
  <c r="AS1146" i="6"/>
  <c r="AS1170" i="6"/>
  <c r="AW548" i="6"/>
  <c r="AW762" i="6"/>
  <c r="AW811" i="6"/>
  <c r="AS84" i="6"/>
  <c r="AW524" i="6"/>
  <c r="AS837" i="6"/>
  <c r="AS965" i="6"/>
  <c r="AW95" i="6"/>
  <c r="AW103" i="6"/>
  <c r="AW111" i="6"/>
  <c r="AW119" i="6"/>
  <c r="AW127" i="6"/>
  <c r="AW135" i="6"/>
  <c r="AW143" i="6"/>
  <c r="AW151" i="6"/>
  <c r="AW159" i="6"/>
  <c r="AW259" i="6"/>
  <c r="AW263" i="6"/>
  <c r="AW267" i="6"/>
  <c r="AW271" i="6"/>
  <c r="AW275" i="6"/>
  <c r="AW272" i="6"/>
  <c r="AW296" i="6"/>
  <c r="AW320" i="6"/>
  <c r="AW729" i="6"/>
  <c r="AW777" i="6"/>
  <c r="AW202" i="6"/>
  <c r="AW373" i="6"/>
  <c r="AW621" i="6"/>
  <c r="AW346" i="6"/>
  <c r="AW606" i="6"/>
  <c r="AW655" i="6"/>
  <c r="AW719" i="6"/>
  <c r="AW783" i="6"/>
  <c r="AW576" i="6"/>
  <c r="AW584" i="6"/>
  <c r="AW1317" i="6"/>
  <c r="AW1333" i="6"/>
  <c r="AW1349" i="6"/>
  <c r="AW1365" i="6"/>
  <c r="AW1381" i="6"/>
  <c r="AW1397" i="6"/>
  <c r="AW1413" i="6"/>
  <c r="AW1429" i="6"/>
  <c r="AW1445" i="6"/>
  <c r="AW1461" i="6"/>
  <c r="AW595" i="6"/>
  <c r="AW782" i="6"/>
  <c r="AW1216" i="6"/>
  <c r="AW1248" i="6"/>
  <c r="AW1280" i="6"/>
  <c r="AW1312" i="6"/>
  <c r="AW1344" i="6"/>
  <c r="AW1376" i="6"/>
  <c r="AW1408" i="6"/>
  <c r="AW1440" i="6"/>
  <c r="AW698" i="6"/>
  <c r="AS744" i="6"/>
  <c r="AS752" i="6"/>
  <c r="AS760" i="6"/>
  <c r="AS768" i="6"/>
  <c r="AS776" i="6"/>
  <c r="AS832" i="6"/>
  <c r="AS948" i="6"/>
  <c r="AS1016" i="6"/>
  <c r="AS1076" i="6"/>
  <c r="AS1084" i="6"/>
  <c r="AS1096" i="6"/>
  <c r="AS1112" i="6"/>
  <c r="AS1128" i="6"/>
  <c r="AS1164" i="6"/>
  <c r="AS1172" i="6"/>
  <c r="AS1180" i="6"/>
  <c r="AS1196" i="6"/>
  <c r="AS1356" i="6"/>
  <c r="AS1364" i="6"/>
  <c r="AS1372" i="6"/>
  <c r="AS1380" i="6"/>
  <c r="AS1388" i="6"/>
  <c r="AS1400" i="6"/>
  <c r="AS1408" i="6"/>
  <c r="AS1460" i="6"/>
  <c r="AW835" i="6"/>
  <c r="AW556" i="6"/>
  <c r="AW674" i="6"/>
  <c r="AW522" i="6"/>
  <c r="AS793" i="6"/>
  <c r="AS921" i="6"/>
  <c r="AW523" i="6"/>
  <c r="AO936" i="6"/>
  <c r="AO944" i="6"/>
  <c r="AO325" i="6"/>
  <c r="AO333" i="6"/>
  <c r="AO341" i="6"/>
  <c r="AO349" i="6"/>
  <c r="AO357" i="6"/>
  <c r="AO365" i="6"/>
  <c r="AO373" i="6"/>
  <c r="AO381" i="6"/>
  <c r="AO389" i="6"/>
  <c r="AO397" i="6"/>
  <c r="AO405" i="6"/>
  <c r="AO413" i="6"/>
  <c r="AO421" i="6"/>
  <c r="AO429" i="6"/>
  <c r="AO437" i="6"/>
  <c r="AO445" i="6"/>
  <c r="AO453" i="6"/>
  <c r="AO461" i="6"/>
  <c r="AO469" i="6"/>
  <c r="AO477" i="6"/>
  <c r="AO485" i="6"/>
  <c r="AO493" i="6"/>
  <c r="AO501" i="6"/>
  <c r="AO509" i="6"/>
  <c r="AO517" i="6"/>
  <c r="AO525" i="6"/>
  <c r="AO533" i="6"/>
  <c r="AO541" i="6"/>
  <c r="AO549" i="6"/>
  <c r="AO557" i="6"/>
  <c r="AO565" i="6"/>
  <c r="AO573" i="6"/>
  <c r="AO581" i="6"/>
  <c r="AO589" i="6"/>
  <c r="AO597" i="6"/>
  <c r="AO605" i="6"/>
  <c r="AO613" i="6"/>
  <c r="AO621" i="6"/>
  <c r="AO629" i="6"/>
  <c r="AO637" i="6"/>
  <c r="AO645" i="6"/>
  <c r="AO653" i="6"/>
  <c r="AO661" i="6"/>
  <c r="AO669" i="6"/>
  <c r="AO677" i="6"/>
  <c r="AO685" i="6"/>
  <c r="AO693" i="6"/>
  <c r="AO701" i="6"/>
  <c r="AO709" i="6"/>
  <c r="AO717" i="6"/>
  <c r="AO725" i="6"/>
  <c r="AO733" i="6"/>
  <c r="AO741" i="6"/>
  <c r="AO749" i="6"/>
  <c r="AO757" i="6"/>
  <c r="AO765" i="6"/>
  <c r="AO773" i="6"/>
  <c r="AO781" i="6"/>
  <c r="AO789" i="6"/>
  <c r="AO797" i="6"/>
  <c r="AO805" i="6"/>
  <c r="AO813" i="6"/>
  <c r="AO821" i="6"/>
  <c r="AO829" i="6"/>
  <c r="AO837" i="6"/>
  <c r="AO845" i="6"/>
  <c r="AO853" i="6"/>
  <c r="AO861" i="6"/>
  <c r="AO869" i="6"/>
  <c r="AO877" i="6"/>
  <c r="AO885" i="6"/>
  <c r="AO893" i="6"/>
  <c r="AO901" i="6"/>
  <c r="AO909" i="6"/>
  <c r="AO917" i="6"/>
  <c r="AO925" i="6"/>
  <c r="AO933" i="6"/>
  <c r="AO941" i="6"/>
  <c r="AO949" i="6"/>
  <c r="AO957" i="6"/>
  <c r="AO965" i="6"/>
  <c r="AO973" i="6"/>
  <c r="AO981" i="6"/>
  <c r="AO989" i="6"/>
  <c r="AO997" i="6"/>
  <c r="AO1005" i="6"/>
  <c r="AO1013" i="6"/>
  <c r="AO1021" i="6"/>
  <c r="AO1029" i="6"/>
  <c r="AO1037" i="6"/>
  <c r="AO1045" i="6"/>
  <c r="AO1053" i="6"/>
  <c r="AO3" i="6"/>
  <c r="AO11" i="6"/>
  <c r="AO19" i="6"/>
  <c r="AO27" i="6"/>
  <c r="AO35" i="6"/>
  <c r="AO43" i="6"/>
  <c r="AO51" i="6"/>
  <c r="AO59" i="6"/>
  <c r="AO67" i="6"/>
  <c r="AO75" i="6"/>
  <c r="AO83" i="6"/>
  <c r="AO91" i="6"/>
  <c r="AO99" i="6"/>
  <c r="AO107" i="6"/>
  <c r="AO115" i="6"/>
  <c r="AO123" i="6"/>
  <c r="AO131" i="6"/>
  <c r="AO139" i="6"/>
  <c r="AO147" i="6"/>
  <c r="AO155" i="6"/>
  <c r="AO163" i="6"/>
  <c r="AO171" i="6"/>
  <c r="AO179" i="6"/>
  <c r="AO187" i="6"/>
  <c r="AO195" i="6"/>
  <c r="AO203" i="6"/>
  <c r="AO211" i="6"/>
  <c r="AO219" i="6"/>
  <c r="AO227" i="6"/>
  <c r="AO235" i="6"/>
  <c r="AO243" i="6"/>
  <c r="AO251" i="6"/>
  <c r="AO259" i="6"/>
  <c r="AO267" i="6"/>
  <c r="AO275" i="6"/>
  <c r="AO283" i="6"/>
  <c r="AO291" i="6"/>
  <c r="AO299" i="6"/>
  <c r="AO307" i="6"/>
  <c r="AO315" i="6"/>
  <c r="AO323" i="6"/>
  <c r="AO331" i="6"/>
  <c r="AO339" i="6"/>
  <c r="AO347" i="6"/>
  <c r="AO355" i="6"/>
  <c r="AO363" i="6"/>
  <c r="AO371" i="6"/>
  <c r="AO379" i="6"/>
  <c r="AO387" i="6"/>
  <c r="AO395" i="6"/>
  <c r="AO403" i="6"/>
  <c r="AO411" i="6"/>
  <c r="AO419" i="6"/>
  <c r="AO427" i="6"/>
  <c r="AO435" i="6"/>
  <c r="AO443" i="6"/>
  <c r="AO451" i="6"/>
  <c r="AO459" i="6"/>
  <c r="AO467" i="6"/>
  <c r="AO475" i="6"/>
  <c r="AO483" i="6"/>
  <c r="AO491" i="6"/>
  <c r="AO499" i="6"/>
  <c r="AO507" i="6"/>
  <c r="AO515" i="6"/>
  <c r="AO523" i="6"/>
  <c r="AO531" i="6"/>
  <c r="AO539" i="6"/>
  <c r="AO547" i="6"/>
  <c r="AO555" i="6"/>
  <c r="AO563" i="6"/>
  <c r="AO571" i="6"/>
  <c r="AO579" i="6"/>
  <c r="AO587" i="6"/>
  <c r="AO595" i="6"/>
  <c r="AO603" i="6"/>
  <c r="AO611" i="6"/>
  <c r="AO619" i="6"/>
  <c r="AO627" i="6"/>
  <c r="AO635" i="6"/>
  <c r="AO643" i="6"/>
  <c r="AO651" i="6"/>
  <c r="AO659" i="6"/>
  <c r="AO667" i="6"/>
  <c r="AO675" i="6"/>
  <c r="AO683" i="6"/>
  <c r="AO691" i="6"/>
  <c r="AO699" i="6"/>
  <c r="AO707" i="6"/>
  <c r="AO715" i="6"/>
  <c r="AO723" i="6"/>
  <c r="AO731" i="6"/>
  <c r="AO739" i="6"/>
  <c r="AO747" i="6"/>
  <c r="AO755" i="6"/>
  <c r="AO763" i="6"/>
  <c r="AO771" i="6"/>
  <c r="AO779" i="6"/>
  <c r="AO787" i="6"/>
  <c r="AO795" i="6"/>
  <c r="AO803" i="6"/>
  <c r="AO811" i="6"/>
  <c r="AO819" i="6"/>
  <c r="AO827" i="6"/>
  <c r="AO835" i="6"/>
  <c r="AO843" i="6"/>
  <c r="AO851" i="6"/>
  <c r="AO859" i="6"/>
  <c r="AO867" i="6"/>
  <c r="AO875" i="6"/>
  <c r="AO883" i="6"/>
  <c r="AO891" i="6"/>
  <c r="AO899" i="6"/>
  <c r="AO907" i="6"/>
  <c r="AO915" i="6"/>
  <c r="AO923" i="6"/>
  <c r="AO931" i="6"/>
  <c r="AO939" i="6"/>
  <c r="AO947" i="6"/>
  <c r="AO955" i="6"/>
  <c r="AO963" i="6"/>
  <c r="AO971" i="6"/>
  <c r="AO979" i="6"/>
  <c r="AO987" i="6"/>
  <c r="AO995" i="6"/>
  <c r="AO1003" i="6"/>
  <c r="AO1011" i="6"/>
  <c r="AO1019" i="6"/>
  <c r="AO1027" i="6"/>
  <c r="AO1035" i="6"/>
  <c r="AO1043" i="6"/>
  <c r="AO1051" i="6"/>
  <c r="AO860" i="6"/>
  <c r="AO868" i="6"/>
  <c r="AO876" i="6"/>
  <c r="AO884" i="6"/>
  <c r="AO892" i="6"/>
  <c r="AO900" i="6"/>
  <c r="AO908" i="6"/>
  <c r="AO916" i="6"/>
  <c r="AO924" i="6"/>
  <c r="AO932" i="6"/>
  <c r="AO940" i="6"/>
  <c r="AO948" i="6"/>
  <c r="AO313" i="6"/>
  <c r="AO321" i="6"/>
  <c r="AO329" i="6"/>
  <c r="AO337" i="6"/>
  <c r="AO345" i="6"/>
  <c r="AO353" i="6"/>
  <c r="AO361" i="6"/>
  <c r="AO369" i="6"/>
  <c r="AO377" i="6"/>
  <c r="AO385" i="6"/>
  <c r="AO393" i="6"/>
  <c r="AO401" i="6"/>
  <c r="AO409" i="6"/>
  <c r="AO417" i="6"/>
  <c r="AO425" i="6"/>
  <c r="AO433" i="6"/>
  <c r="AO441" i="6"/>
  <c r="AO449" i="6"/>
  <c r="AO457" i="6"/>
  <c r="AO465" i="6"/>
  <c r="AO473" i="6"/>
  <c r="AO481" i="6"/>
  <c r="AO489" i="6"/>
  <c r="AO497" i="6"/>
  <c r="AO505" i="6"/>
  <c r="AO513" i="6"/>
  <c r="AO521" i="6"/>
  <c r="AO529" i="6"/>
  <c r="AO537" i="6"/>
  <c r="AO545" i="6"/>
  <c r="AO553" i="6"/>
  <c r="AO561" i="6"/>
  <c r="AO569" i="6"/>
  <c r="AO577" i="6"/>
  <c r="AO585" i="6"/>
  <c r="AO593" i="6"/>
  <c r="AO601" i="6"/>
  <c r="AO609" i="6"/>
  <c r="AO617" i="6"/>
  <c r="AO625" i="6"/>
  <c r="AO633" i="6"/>
  <c r="AO641" i="6"/>
  <c r="AO649" i="6"/>
  <c r="AO657" i="6"/>
  <c r="AO665" i="6"/>
  <c r="AO673" i="6"/>
  <c r="AO681" i="6"/>
  <c r="AO689" i="6"/>
  <c r="AO697" i="6"/>
  <c r="AO705" i="6"/>
  <c r="AO713" i="6"/>
  <c r="AO721" i="6"/>
  <c r="AO729" i="6"/>
  <c r="AO737" i="6"/>
  <c r="AO745" i="6"/>
  <c r="AO753" i="6"/>
  <c r="AO761" i="6"/>
  <c r="AO769" i="6"/>
  <c r="AO777" i="6"/>
  <c r="AO785" i="6"/>
  <c r="AO793" i="6"/>
  <c r="AO801" i="6"/>
  <c r="AO809" i="6"/>
  <c r="AO817" i="6"/>
  <c r="AO825" i="6"/>
  <c r="AO833" i="6"/>
  <c r="AO841" i="6"/>
  <c r="AO849" i="6"/>
  <c r="AO857" i="6"/>
  <c r="AO865" i="6"/>
  <c r="AO873" i="6"/>
  <c r="AO881" i="6"/>
  <c r="AO889" i="6"/>
  <c r="AO897" i="6"/>
  <c r="AO905" i="6"/>
  <c r="AO913" i="6"/>
  <c r="AO921" i="6"/>
  <c r="AO929" i="6"/>
  <c r="AO937" i="6"/>
  <c r="AO945" i="6"/>
  <c r="AO953" i="6"/>
  <c r="AO961" i="6"/>
  <c r="AO969" i="6"/>
  <c r="AO977" i="6"/>
  <c r="AO985" i="6"/>
  <c r="AO993" i="6"/>
  <c r="AO1001" i="6"/>
  <c r="AO1009" i="6"/>
  <c r="AO1017" i="6"/>
  <c r="AO1025" i="6"/>
  <c r="AO1033" i="6"/>
  <c r="AO1041" i="6"/>
  <c r="AO1049" i="6"/>
  <c r="AO1057" i="6"/>
  <c r="AO7" i="6"/>
  <c r="AO15" i="6"/>
  <c r="AO23" i="6"/>
  <c r="AO31" i="6"/>
  <c r="AO39" i="6"/>
  <c r="AO47" i="6"/>
  <c r="AO55" i="6"/>
  <c r="AO63" i="6"/>
  <c r="AO71" i="6"/>
  <c r="AO79" i="6"/>
  <c r="AO87" i="6"/>
  <c r="AO95" i="6"/>
  <c r="AO103" i="6"/>
  <c r="AO111" i="6"/>
  <c r="AO119" i="6"/>
  <c r="AO127" i="6"/>
  <c r="AO135" i="6"/>
  <c r="AO143" i="6"/>
  <c r="AO151" i="6"/>
  <c r="AO159" i="6"/>
  <c r="AO167" i="6"/>
  <c r="AO175" i="6"/>
  <c r="AO183" i="6"/>
  <c r="AO191" i="6"/>
  <c r="AO199" i="6"/>
  <c r="AO207" i="6"/>
  <c r="AO215" i="6"/>
  <c r="AO223" i="6"/>
  <c r="AO231" i="6"/>
  <c r="AO239" i="6"/>
  <c r="AO247" i="6"/>
  <c r="AO255" i="6"/>
  <c r="AO263" i="6"/>
  <c r="AO271" i="6"/>
  <c r="AO279" i="6"/>
  <c r="AO287" i="6"/>
  <c r="AO295" i="6"/>
  <c r="AO303" i="6"/>
  <c r="AO311" i="6"/>
  <c r="AO319" i="6"/>
  <c r="AO327" i="6"/>
  <c r="AO335" i="6"/>
  <c r="AO343" i="6"/>
  <c r="AO351" i="6"/>
  <c r="AO359" i="6"/>
  <c r="AO367" i="6"/>
  <c r="AO375" i="6"/>
  <c r="AO383" i="6"/>
  <c r="AO391" i="6"/>
  <c r="AO399" i="6"/>
  <c r="AO407" i="6"/>
  <c r="AO415" i="6"/>
  <c r="AO423" i="6"/>
  <c r="AO431" i="6"/>
  <c r="AO439" i="6"/>
  <c r="AO447" i="6"/>
  <c r="AO455" i="6"/>
  <c r="AO463" i="6"/>
  <c r="AO471" i="6"/>
  <c r="AO479" i="6"/>
  <c r="AO487" i="6"/>
  <c r="AO495" i="6"/>
  <c r="AO503" i="6"/>
  <c r="AO511" i="6"/>
  <c r="AO519" i="6"/>
  <c r="AO527" i="6"/>
  <c r="AO535" i="6"/>
  <c r="AO543" i="6"/>
  <c r="AO551" i="6"/>
  <c r="AO559" i="6"/>
  <c r="AO567" i="6"/>
  <c r="AO575" i="6"/>
  <c r="AO583" i="6"/>
  <c r="AO591" i="6"/>
  <c r="AO599" i="6"/>
  <c r="AO607" i="6"/>
  <c r="AO615" i="6"/>
  <c r="AO623" i="6"/>
  <c r="AO631" i="6"/>
  <c r="AO639" i="6"/>
  <c r="AO647" i="6"/>
  <c r="AO655" i="6"/>
  <c r="AO663" i="6"/>
  <c r="AO671" i="6"/>
  <c r="AO679" i="6"/>
  <c r="AO687" i="6"/>
  <c r="AO695" i="6"/>
  <c r="AO703" i="6"/>
  <c r="AO711" i="6"/>
  <c r="AO719" i="6"/>
  <c r="AO727" i="6"/>
  <c r="AO735" i="6"/>
  <c r="AO743" i="6"/>
  <c r="AO751" i="6"/>
  <c r="AO759" i="6"/>
  <c r="AO767" i="6"/>
  <c r="AO775" i="6"/>
  <c r="AO783" i="6"/>
  <c r="AO791" i="6"/>
  <c r="AO799" i="6"/>
  <c r="AO807" i="6"/>
  <c r="AO815" i="6"/>
  <c r="AO823" i="6"/>
  <c r="AO831" i="6"/>
  <c r="AO839" i="6"/>
  <c r="AO847" i="6"/>
  <c r="AO855" i="6"/>
  <c r="AO863" i="6"/>
  <c r="AO871" i="6"/>
  <c r="AO879" i="6"/>
  <c r="AO887" i="6"/>
  <c r="AO895" i="6"/>
  <c r="AO903" i="6"/>
  <c r="AO911" i="6"/>
  <c r="AO919" i="6"/>
  <c r="AO927" i="6"/>
  <c r="AO935" i="6"/>
  <c r="AO943" i="6"/>
  <c r="AO951" i="6"/>
  <c r="AO959" i="6"/>
  <c r="AO967" i="6"/>
  <c r="AO975" i="6"/>
  <c r="AO983" i="6"/>
  <c r="AO991" i="6"/>
  <c r="AO999" i="6"/>
  <c r="AO1007" i="6"/>
  <c r="AO1015" i="6"/>
  <c r="AO1023" i="6"/>
  <c r="AO1031" i="6"/>
  <c r="AO1039" i="6"/>
  <c r="AO1047" i="6"/>
  <c r="AO1055" i="6"/>
  <c r="AW631" i="6"/>
  <c r="AW694" i="6"/>
  <c r="AW758" i="6"/>
  <c r="AW813" i="6"/>
  <c r="AW531" i="6"/>
  <c r="AW611" i="6"/>
  <c r="AW638" i="6"/>
  <c r="AW739" i="6"/>
  <c r="AW592" i="6"/>
  <c r="AS792" i="6"/>
  <c r="AS808" i="6"/>
  <c r="AS888" i="6"/>
  <c r="AS956" i="6"/>
  <c r="AW347" i="6"/>
  <c r="AW642" i="6"/>
  <c r="AW710" i="6"/>
  <c r="AW774" i="6"/>
  <c r="AW544" i="6"/>
  <c r="AW552" i="6"/>
  <c r="AW623" i="6"/>
  <c r="AW663" i="6"/>
  <c r="AW734" i="6"/>
  <c r="AW807" i="6"/>
  <c r="AW210" i="6"/>
  <c r="AW355" i="6"/>
  <c r="AW619" i="6"/>
  <c r="AW790" i="6"/>
  <c r="AW845" i="6"/>
  <c r="AW659" i="6"/>
  <c r="AW742" i="6"/>
  <c r="AW821" i="6"/>
  <c r="AW188" i="6"/>
  <c r="AW665" i="6"/>
  <c r="AW177" i="6"/>
  <c r="AW171" i="6"/>
  <c r="AW560" i="6"/>
  <c r="AW568" i="6"/>
  <c r="AW639" i="6"/>
  <c r="AW671" i="6"/>
  <c r="AW735" i="6"/>
  <c r="AW805" i="6"/>
  <c r="AW354" i="6"/>
  <c r="AW370" i="6"/>
  <c r="AW547" i="6"/>
  <c r="AW555" i="6"/>
  <c r="AW675" i="6"/>
  <c r="AW778" i="6"/>
  <c r="AW615" i="6"/>
  <c r="AW648" i="6"/>
  <c r="AW1337" i="6"/>
  <c r="AW1369" i="6"/>
  <c r="AW1401" i="6"/>
  <c r="AW1433" i="6"/>
  <c r="AW574" i="6"/>
  <c r="AW726" i="6"/>
  <c r="AW767" i="6"/>
  <c r="AW827" i="6"/>
  <c r="AW1224" i="6"/>
  <c r="AW1256" i="6"/>
  <c r="AW1288" i="6"/>
  <c r="AW1320" i="6"/>
  <c r="AW1352" i="6"/>
  <c r="AW1384" i="6"/>
  <c r="AW1416" i="6"/>
  <c r="AW1448" i="6"/>
  <c r="AW633" i="6"/>
  <c r="AW600" i="6"/>
  <c r="AW678" i="6"/>
  <c r="AW791" i="6"/>
  <c r="AS5" i="6"/>
  <c r="AS13" i="6"/>
  <c r="AS21" i="6"/>
  <c r="AS29" i="6"/>
  <c r="AS88" i="6"/>
  <c r="AS96" i="6"/>
  <c r="AS104" i="6"/>
  <c r="AS112" i="6"/>
  <c r="AS120" i="6"/>
  <c r="AS128" i="6"/>
  <c r="AS136" i="6"/>
  <c r="AS144" i="6"/>
  <c r="AS152" i="6"/>
  <c r="AS160" i="6"/>
  <c r="AS168" i="6"/>
  <c r="AS176" i="6"/>
  <c r="AS184" i="6"/>
  <c r="AS192" i="6"/>
  <c r="AS200" i="6"/>
  <c r="AS208" i="6"/>
  <c r="AS216" i="6"/>
  <c r="AS224" i="6"/>
  <c r="AS232" i="6"/>
  <c r="AS240" i="6"/>
  <c r="AS248" i="6"/>
  <c r="AS256" i="6"/>
  <c r="AW173" i="6"/>
  <c r="AW711" i="6"/>
  <c r="AW209" i="6"/>
  <c r="AW572" i="6"/>
  <c r="AW667" i="6"/>
  <c r="AS658" i="6"/>
  <c r="AS264" i="6"/>
  <c r="AS272" i="6"/>
  <c r="AS280" i="6"/>
  <c r="AS288" i="6"/>
  <c r="AS296" i="6"/>
  <c r="AS304" i="6"/>
  <c r="AS312" i="6"/>
  <c r="AS320" i="6"/>
  <c r="AS328" i="6"/>
  <c r="AS336" i="6"/>
  <c r="AS344" i="6"/>
  <c r="AS352" i="6"/>
  <c r="AS360" i="6"/>
  <c r="AS368" i="6"/>
  <c r="AS376" i="6"/>
  <c r="AS384" i="6"/>
  <c r="AS392" i="6"/>
  <c r="AS400" i="6"/>
  <c r="AS408" i="6"/>
  <c r="AS416" i="6"/>
  <c r="AS424" i="6"/>
  <c r="AS432" i="6"/>
  <c r="AS440" i="6"/>
  <c r="AS448" i="6"/>
  <c r="AS456" i="6"/>
  <c r="AS464" i="6"/>
  <c r="AS472" i="6"/>
  <c r="AS480" i="6"/>
  <c r="AS488" i="6"/>
  <c r="AS496" i="6"/>
  <c r="AS504" i="6"/>
  <c r="AS512" i="6"/>
  <c r="AS604" i="6"/>
  <c r="AS620" i="6"/>
  <c r="AS688" i="6"/>
  <c r="AS696" i="6"/>
  <c r="AS704" i="6"/>
  <c r="AS844" i="6"/>
  <c r="AS852" i="6"/>
  <c r="AS860" i="6"/>
  <c r="AS876" i="6"/>
  <c r="AS904" i="6"/>
  <c r="AS920" i="6"/>
  <c r="AS936" i="6"/>
  <c r="AS960" i="6"/>
  <c r="AS972" i="6"/>
  <c r="AS980" i="6"/>
  <c r="AS988" i="6"/>
  <c r="AS1004" i="6"/>
  <c r="AS1032" i="6"/>
  <c r="AS1048" i="6"/>
  <c r="AS1064" i="6"/>
  <c r="AS1088" i="6"/>
  <c r="AS1100" i="6"/>
  <c r="AS1108" i="6"/>
  <c r="AS1116" i="6"/>
  <c r="AS1132" i="6"/>
  <c r="AS1160" i="6"/>
  <c r="AS1176" i="6"/>
  <c r="AS1192" i="6"/>
  <c r="AS1272" i="6"/>
  <c r="AS1280" i="6"/>
  <c r="AS1332" i="6"/>
  <c r="AS1340" i="6"/>
  <c r="AS1352" i="6"/>
  <c r="AS1368" i="6"/>
  <c r="AS1376" i="6"/>
  <c r="AS1384" i="6"/>
  <c r="AW193" i="6"/>
  <c r="AW205" i="6"/>
  <c r="AW687" i="6"/>
  <c r="AS1138" i="6"/>
  <c r="AS1162" i="6"/>
  <c r="AS1194" i="6"/>
  <c r="AW839" i="6"/>
  <c r="AW179" i="6"/>
  <c r="AW532" i="6"/>
  <c r="AW651" i="6"/>
  <c r="AW770" i="6"/>
  <c r="AW360" i="6"/>
  <c r="AW198" i="6"/>
  <c r="AW351" i="6"/>
  <c r="AW596" i="6"/>
  <c r="AW702" i="6"/>
  <c r="AW527" i="6"/>
  <c r="AW647" i="6"/>
  <c r="AS536" i="6"/>
  <c r="AS636" i="6"/>
  <c r="AS728" i="6"/>
  <c r="AS896" i="6"/>
  <c r="AS1024" i="6"/>
  <c r="AS1152" i="6"/>
  <c r="AW1325" i="6"/>
  <c r="AW1357" i="6"/>
  <c r="AW1383" i="6"/>
  <c r="AW1415" i="6"/>
  <c r="AW1437" i="6"/>
  <c r="AW203" i="6"/>
  <c r="AW30" i="6"/>
  <c r="AW34" i="6"/>
  <c r="AW38" i="6"/>
  <c r="AW42" i="6"/>
  <c r="AW46" i="6"/>
  <c r="AW50" i="6"/>
  <c r="AW54" i="6"/>
  <c r="AW58" i="6"/>
  <c r="AW62" i="6"/>
  <c r="AW66" i="6"/>
  <c r="AW70" i="6"/>
  <c r="AW74" i="6"/>
  <c r="AW78" i="6"/>
  <c r="AW82" i="6"/>
  <c r="AW86" i="6"/>
  <c r="AW262" i="6"/>
  <c r="AW270" i="6"/>
  <c r="AW278" i="6"/>
  <c r="AW286" i="6"/>
  <c r="AW294" i="6"/>
  <c r="AW302" i="6"/>
  <c r="AW310" i="6"/>
  <c r="AW318" i="6"/>
  <c r="AW326" i="6"/>
  <c r="AW92" i="6"/>
  <c r="AW100" i="6"/>
  <c r="AW108" i="6"/>
  <c r="AW116" i="6"/>
  <c r="AW124" i="6"/>
  <c r="AW132" i="6"/>
  <c r="AW140" i="6"/>
  <c r="AW148" i="6"/>
  <c r="AW156" i="6"/>
  <c r="AW333" i="6"/>
  <c r="AW341" i="6"/>
  <c r="AW428" i="6"/>
  <c r="AW432" i="6"/>
  <c r="AW436" i="6"/>
  <c r="AW440" i="6"/>
  <c r="AW444" i="6"/>
  <c r="AW448" i="6"/>
  <c r="AW452" i="6"/>
  <c r="AW456" i="6"/>
  <c r="AW460" i="6"/>
  <c r="AW464" i="6"/>
  <c r="AW468" i="6"/>
  <c r="AW472" i="6"/>
  <c r="AW476" i="6"/>
  <c r="AW480" i="6"/>
  <c r="AW484" i="6"/>
  <c r="AW488" i="6"/>
  <c r="AW492" i="6"/>
  <c r="AW496" i="6"/>
  <c r="AW500" i="6"/>
  <c r="AW504" i="6"/>
  <c r="AW508" i="6"/>
  <c r="AW512" i="6"/>
  <c r="AW516" i="6"/>
  <c r="AW860" i="6"/>
  <c r="AW868" i="6"/>
  <c r="AW876" i="6"/>
  <c r="AW884" i="6"/>
  <c r="AW892" i="6"/>
  <c r="AW900" i="6"/>
  <c r="AW908" i="6"/>
  <c r="AW916" i="6"/>
  <c r="AW924" i="6"/>
  <c r="AW932" i="6"/>
  <c r="AW940" i="6"/>
  <c r="AW948" i="6"/>
  <c r="AW956" i="6"/>
  <c r="AW964" i="6"/>
  <c r="AW972" i="6"/>
  <c r="AW980" i="6"/>
  <c r="AW988" i="6"/>
  <c r="AW996" i="6"/>
  <c r="AW1004" i="6"/>
  <c r="AW1012" i="6"/>
  <c r="AW1020" i="6"/>
  <c r="AW1028" i="6"/>
  <c r="AW1036" i="6"/>
  <c r="AW1044" i="6"/>
  <c r="AW1052" i="6"/>
  <c r="AW1060" i="6"/>
  <c r="AW1068" i="6"/>
  <c r="AW1076" i="6"/>
  <c r="AW1084" i="6"/>
  <c r="AW1092" i="6"/>
  <c r="AW1100" i="6"/>
  <c r="AW1108" i="6"/>
  <c r="AW1116" i="6"/>
  <c r="AW1124" i="6"/>
  <c r="AW1129" i="6"/>
  <c r="AW1133" i="6"/>
  <c r="AW1137" i="6"/>
  <c r="AW1141" i="6"/>
  <c r="AW1145" i="6"/>
  <c r="AW1149" i="6"/>
  <c r="AW1153" i="6"/>
  <c r="AW1157" i="6"/>
  <c r="AW260" i="6"/>
  <c r="AW288" i="6"/>
  <c r="AW312" i="6"/>
  <c r="AW339" i="6"/>
  <c r="AW862" i="6"/>
  <c r="AW870" i="6"/>
  <c r="AW878" i="6"/>
  <c r="AW886" i="6"/>
  <c r="AW894" i="6"/>
  <c r="AW902" i="6"/>
  <c r="AW910" i="6"/>
  <c r="AW918" i="6"/>
  <c r="AW926" i="6"/>
  <c r="AW934" i="6"/>
  <c r="AW942" i="6"/>
  <c r="AW950" i="6"/>
  <c r="AW958" i="6"/>
  <c r="AW966" i="6"/>
  <c r="AW974" i="6"/>
  <c r="AW982" i="6"/>
  <c r="AW990" i="6"/>
  <c r="AW998" i="6"/>
  <c r="AW1006" i="6"/>
  <c r="AW1014" i="6"/>
  <c r="AW1022" i="6"/>
  <c r="AW1030" i="6"/>
  <c r="AW1038" i="6"/>
  <c r="AW1046" i="6"/>
  <c r="AW851" i="6"/>
  <c r="AW875" i="6"/>
  <c r="AW899" i="6"/>
  <c r="AW923" i="6"/>
  <c r="AW947" i="6"/>
  <c r="AW975" i="6"/>
  <c r="AW999" i="6"/>
  <c r="AW1023" i="6"/>
  <c r="AW1051" i="6"/>
  <c r="AW1075" i="6"/>
  <c r="AW1099" i="6"/>
  <c r="AW1123" i="6"/>
  <c r="AW859" i="6"/>
  <c r="AW879" i="6"/>
  <c r="AW903" i="6"/>
  <c r="AW931" i="6"/>
  <c r="AW955" i="6"/>
  <c r="AW971" i="6"/>
  <c r="AW995" i="6"/>
  <c r="AW1019" i="6"/>
  <c r="AW1043" i="6"/>
  <c r="AW1067" i="6"/>
  <c r="AW634" i="6"/>
  <c r="AW529" i="6"/>
  <c r="AW598" i="6"/>
  <c r="AW1315" i="6"/>
  <c r="AW1331" i="6"/>
  <c r="AW1347" i="6"/>
  <c r="AW1363" i="6"/>
  <c r="AW1379" i="6"/>
  <c r="AW1395" i="6"/>
  <c r="AW1411" i="6"/>
  <c r="AW1427" i="6"/>
  <c r="AW1443" i="6"/>
  <c r="AW1459" i="6"/>
  <c r="AW352" i="6"/>
  <c r="AW1329" i="6"/>
  <c r="AW1361" i="6"/>
  <c r="AW1393" i="6"/>
  <c r="AW1425" i="6"/>
  <c r="AW1457" i="6"/>
  <c r="AS484" i="6"/>
  <c r="AS692" i="6"/>
  <c r="AS700" i="6"/>
  <c r="AS784" i="6"/>
  <c r="AS800" i="6"/>
  <c r="AS868" i="6"/>
  <c r="AS912" i="6"/>
  <c r="AS928" i="6"/>
  <c r="AS996" i="6"/>
  <c r="AS1040" i="6"/>
  <c r="AS1056" i="6"/>
  <c r="AS1124" i="6"/>
  <c r="AS1168" i="6"/>
  <c r="AS1184" i="6"/>
  <c r="AS1296" i="6"/>
  <c r="AS1424" i="6"/>
  <c r="AW1341" i="6"/>
  <c r="AW1399" i="6"/>
  <c r="AW1431" i="6"/>
  <c r="AW1453" i="6"/>
  <c r="AS671" i="6"/>
  <c r="AS743" i="6"/>
  <c r="AS559" i="6"/>
  <c r="AS599" i="6"/>
  <c r="AS615" i="6"/>
  <c r="AS655" i="6"/>
  <c r="AW91" i="6"/>
  <c r="AW99" i="6"/>
  <c r="AW107" i="6"/>
  <c r="AW115" i="6"/>
  <c r="AW123" i="6"/>
  <c r="AW131" i="6"/>
  <c r="AW139" i="6"/>
  <c r="AW147" i="6"/>
  <c r="AW155" i="6"/>
  <c r="AW257" i="6"/>
  <c r="AW261" i="6"/>
  <c r="AW265" i="6"/>
  <c r="AW269" i="6"/>
  <c r="AW273" i="6"/>
  <c r="AW429" i="6"/>
  <c r="AW437" i="6"/>
  <c r="AW445" i="6"/>
  <c r="AW453" i="6"/>
  <c r="AW461" i="6"/>
  <c r="AW469" i="6"/>
  <c r="AW477" i="6"/>
  <c r="AW485" i="6"/>
  <c r="AW493" i="6"/>
  <c r="AW501" i="6"/>
  <c r="AW509" i="6"/>
  <c r="AW517" i="6"/>
  <c r="AW264" i="6"/>
  <c r="AW280" i="6"/>
  <c r="AW308" i="6"/>
  <c r="AW335" i="6"/>
  <c r="AW368" i="6"/>
  <c r="AW629" i="6"/>
  <c r="AW542" i="6"/>
  <c r="AW558" i="6"/>
  <c r="AW1321" i="6"/>
  <c r="AW1353" i="6"/>
  <c r="AW1385" i="6"/>
  <c r="AW1417" i="6"/>
  <c r="AW1449" i="6"/>
  <c r="AW625" i="6"/>
  <c r="AW1327" i="6"/>
  <c r="AW1343" i="6"/>
  <c r="AW1359" i="6"/>
  <c r="AW1375" i="6"/>
  <c r="AW1391" i="6"/>
  <c r="AW1407" i="6"/>
  <c r="AW1423" i="6"/>
  <c r="AW1439" i="6"/>
  <c r="AW1455" i="6"/>
  <c r="AW32" i="6"/>
  <c r="AW36" i="6"/>
  <c r="AW40" i="6"/>
  <c r="AW44" i="6"/>
  <c r="AW48" i="6"/>
  <c r="AW52" i="6"/>
  <c r="AW56" i="6"/>
  <c r="AW60" i="6"/>
  <c r="AW64" i="6"/>
  <c r="AW68" i="6"/>
  <c r="AW72" i="6"/>
  <c r="AW76" i="6"/>
  <c r="AW80" i="6"/>
  <c r="AW84" i="6"/>
  <c r="AW258" i="6"/>
  <c r="AW266" i="6"/>
  <c r="AW274" i="6"/>
  <c r="AW282" i="6"/>
  <c r="AW290" i="6"/>
  <c r="AW298" i="6"/>
  <c r="AW306" i="6"/>
  <c r="AW314" i="6"/>
  <c r="AW322" i="6"/>
  <c r="AW330" i="6"/>
  <c r="AW88" i="6"/>
  <c r="AW96" i="6"/>
  <c r="AW104" i="6"/>
  <c r="AW112" i="6"/>
  <c r="AW120" i="6"/>
  <c r="AW128" i="6"/>
  <c r="AW136" i="6"/>
  <c r="AW144" i="6"/>
  <c r="AW152" i="6"/>
  <c r="AW160" i="6"/>
  <c r="AW337" i="6"/>
  <c r="AW426" i="6"/>
  <c r="AW430" i="6"/>
  <c r="AW434" i="6"/>
  <c r="AW438" i="6"/>
  <c r="AW442" i="6"/>
  <c r="AW446" i="6"/>
  <c r="AW450" i="6"/>
  <c r="AW454" i="6"/>
  <c r="AW458" i="6"/>
  <c r="AW462" i="6"/>
  <c r="AW466" i="6"/>
  <c r="AW470" i="6"/>
  <c r="AW474" i="6"/>
  <c r="AW478" i="6"/>
  <c r="AW482" i="6"/>
  <c r="AW486" i="6"/>
  <c r="AW490" i="6"/>
  <c r="AW494" i="6"/>
  <c r="AW498" i="6"/>
  <c r="AW502" i="6"/>
  <c r="AW506" i="6"/>
  <c r="AW510" i="6"/>
  <c r="AW514" i="6"/>
  <c r="AW518" i="6"/>
  <c r="AW661" i="6"/>
  <c r="AW693" i="6"/>
  <c r="AW725" i="6"/>
  <c r="AW757" i="6"/>
  <c r="AW789" i="6"/>
  <c r="AW657" i="6"/>
  <c r="AW689" i="6"/>
  <c r="AW721" i="6"/>
  <c r="AW753" i="6"/>
  <c r="AW785" i="6"/>
  <c r="AW669" i="6"/>
  <c r="AW701" i="6"/>
  <c r="AW733" i="6"/>
  <c r="AW765" i="6"/>
  <c r="AW856" i="6"/>
  <c r="AW864" i="6"/>
  <c r="AW872" i="6"/>
  <c r="AW880" i="6"/>
  <c r="AW888" i="6"/>
  <c r="AW896" i="6"/>
  <c r="AW904" i="6"/>
  <c r="AW912" i="6"/>
  <c r="AW920" i="6"/>
  <c r="AW928" i="6"/>
  <c r="AW936" i="6"/>
  <c r="AW944" i="6"/>
  <c r="AW952" i="6"/>
  <c r="AW960" i="6"/>
  <c r="AW968" i="6"/>
  <c r="AW976" i="6"/>
  <c r="AW984" i="6"/>
  <c r="AW992" i="6"/>
  <c r="AW1000" i="6"/>
  <c r="AW1008" i="6"/>
  <c r="AW1016" i="6"/>
  <c r="AW1024" i="6"/>
  <c r="AW1032" i="6"/>
  <c r="AW1040" i="6"/>
  <c r="AW1048" i="6"/>
  <c r="AW1056" i="6"/>
  <c r="AW1064" i="6"/>
  <c r="AW1072" i="6"/>
  <c r="AW1080" i="6"/>
  <c r="AW1088" i="6"/>
  <c r="AW1096" i="6"/>
  <c r="AW1104" i="6"/>
  <c r="AW1112" i="6"/>
  <c r="AW1120" i="6"/>
  <c r="AW1127" i="6"/>
  <c r="AW1131" i="6"/>
  <c r="AW1135" i="6"/>
  <c r="AW1139" i="6"/>
  <c r="AW1143" i="6"/>
  <c r="AW1147" i="6"/>
  <c r="AW1151" i="6"/>
  <c r="AW1155" i="6"/>
  <c r="AW1159" i="6"/>
  <c r="AW276" i="6"/>
  <c r="AW300" i="6"/>
  <c r="AW324" i="6"/>
  <c r="AW858" i="6"/>
  <c r="AW866" i="6"/>
  <c r="AW874" i="6"/>
  <c r="AW882" i="6"/>
  <c r="AW890" i="6"/>
  <c r="AW898" i="6"/>
  <c r="AW906" i="6"/>
  <c r="AW914" i="6"/>
  <c r="AW922" i="6"/>
  <c r="AW930" i="6"/>
  <c r="AW938" i="6"/>
  <c r="AW946" i="6"/>
  <c r="AW954" i="6"/>
  <c r="AW962" i="6"/>
  <c r="AW970" i="6"/>
  <c r="AW978" i="6"/>
  <c r="AW986" i="6"/>
  <c r="AW994" i="6"/>
  <c r="AW1002" i="6"/>
  <c r="AW1010" i="6"/>
  <c r="AW1018" i="6"/>
  <c r="AW1026" i="6"/>
  <c r="AW1034" i="6"/>
  <c r="AW1042" i="6"/>
  <c r="AW1050" i="6"/>
  <c r="AW1058" i="6"/>
  <c r="AW1066" i="6"/>
  <c r="AW1074" i="6"/>
  <c r="AW1082" i="6"/>
  <c r="AW1090" i="6"/>
  <c r="AW1098" i="6"/>
  <c r="AW1106" i="6"/>
  <c r="AW1114" i="6"/>
  <c r="AW1122" i="6"/>
  <c r="AW1128" i="6"/>
  <c r="AW1132" i="6"/>
  <c r="AW1136" i="6"/>
  <c r="AW1140" i="6"/>
  <c r="AW1144" i="6"/>
  <c r="AW1148" i="6"/>
  <c r="AW1152" i="6"/>
  <c r="AW1156" i="6"/>
  <c r="AW855" i="6"/>
  <c r="AW883" i="6"/>
  <c r="AW907" i="6"/>
  <c r="AW927" i="6"/>
  <c r="AW951" i="6"/>
  <c r="AW979" i="6"/>
  <c r="AW1003" i="6"/>
  <c r="AW1027" i="6"/>
  <c r="AW1047" i="6"/>
  <c r="AW1071" i="6"/>
  <c r="AW1095" i="6"/>
  <c r="AW1119" i="6"/>
  <c r="AW362" i="6"/>
  <c r="AW637" i="6"/>
  <c r="AW349" i="6"/>
  <c r="AW563" i="6"/>
  <c r="AW536" i="6"/>
  <c r="AW579" i="6"/>
  <c r="AW357" i="6"/>
  <c r="AW376" i="6"/>
  <c r="AW618" i="6"/>
  <c r="AW626" i="6"/>
  <c r="AW1323" i="6"/>
  <c r="AW1339" i="6"/>
  <c r="AW1355" i="6"/>
  <c r="AW1371" i="6"/>
  <c r="AW1387" i="6"/>
  <c r="AW1403" i="6"/>
  <c r="AW1419" i="6"/>
  <c r="AW1435" i="6"/>
  <c r="AW1451" i="6"/>
  <c r="AW590" i="6"/>
  <c r="AW670" i="6"/>
  <c r="AW751" i="6"/>
  <c r="AW1313" i="6"/>
  <c r="AW1345" i="6"/>
  <c r="AW1377" i="6"/>
  <c r="AW1409" i="6"/>
  <c r="AW1441" i="6"/>
  <c r="AW528" i="6"/>
  <c r="AW608" i="6"/>
  <c r="AW616" i="6"/>
  <c r="AW727" i="6"/>
  <c r="AW662" i="6"/>
  <c r="AW703" i="6"/>
  <c r="AW809" i="6"/>
  <c r="AW601" i="6"/>
  <c r="AS9" i="6"/>
  <c r="AS17" i="6"/>
  <c r="AS25" i="6"/>
  <c r="AS33" i="6"/>
  <c r="AS45" i="6"/>
  <c r="AS53" i="6"/>
  <c r="AS61" i="6"/>
  <c r="AS69" i="6"/>
  <c r="AS77" i="6"/>
  <c r="AS85" i="6"/>
  <c r="AS93" i="6"/>
  <c r="AS101" i="6"/>
  <c r="AS109" i="6"/>
  <c r="AS117" i="6"/>
  <c r="AS125" i="6"/>
  <c r="AS133" i="6"/>
  <c r="AS141" i="6"/>
  <c r="AS149" i="6"/>
  <c r="AS157" i="6"/>
  <c r="AS165" i="6"/>
  <c r="AS173" i="6"/>
  <c r="AS181" i="6"/>
  <c r="AS189" i="6"/>
  <c r="AS197" i="6"/>
  <c r="AS205" i="6"/>
  <c r="AS213" i="6"/>
  <c r="AS221" i="6"/>
  <c r="AS229" i="6"/>
  <c r="AS237" i="6"/>
  <c r="AS245" i="6"/>
  <c r="AS253" i="6"/>
  <c r="AS261" i="6"/>
  <c r="AS269" i="6"/>
  <c r="AS277" i="6"/>
  <c r="AS285" i="6"/>
  <c r="AS293" i="6"/>
  <c r="AS301" i="6"/>
  <c r="AS309" i="6"/>
  <c r="AS317" i="6"/>
  <c r="AS325" i="6"/>
  <c r="AS333" i="6"/>
  <c r="AS341" i="6"/>
  <c r="AS349" i="6"/>
  <c r="AS357" i="6"/>
  <c r="AS365" i="6"/>
  <c r="AS373" i="6"/>
  <c r="AS381" i="6"/>
  <c r="AS389" i="6"/>
  <c r="AS397" i="6"/>
  <c r="AS405" i="6"/>
  <c r="AS413" i="6"/>
  <c r="AS421" i="6"/>
  <c r="AS429" i="6"/>
  <c r="AS437" i="6"/>
  <c r="AS445" i="6"/>
  <c r="AS453" i="6"/>
  <c r="AS461" i="6"/>
  <c r="AS469" i="6"/>
  <c r="AS477" i="6"/>
  <c r="AS485" i="6"/>
  <c r="AS493" i="6"/>
  <c r="AS501" i="6"/>
  <c r="AS509" i="6"/>
  <c r="AS517" i="6"/>
  <c r="AS525" i="6"/>
  <c r="AS533" i="6"/>
  <c r="AS541" i="6"/>
  <c r="AS549" i="6"/>
  <c r="AS557" i="6"/>
  <c r="AS565" i="6"/>
  <c r="AS573" i="6"/>
  <c r="AS581" i="6"/>
  <c r="AS589" i="6"/>
  <c r="AS597" i="6"/>
  <c r="AS605" i="6"/>
  <c r="AS613" i="6"/>
  <c r="AS621" i="6"/>
  <c r="AS629" i="6"/>
  <c r="AS637" i="6"/>
  <c r="AS645" i="6"/>
  <c r="AS653" i="6"/>
  <c r="AS661" i="6"/>
  <c r="AS669" i="6"/>
  <c r="AS677" i="6"/>
  <c r="AS685" i="6"/>
  <c r="AS693" i="6"/>
  <c r="AS701" i="6"/>
  <c r="AS709" i="6"/>
  <c r="AS717" i="6"/>
  <c r="AS725" i="6"/>
  <c r="AS733" i="6"/>
  <c r="AS741" i="6"/>
  <c r="AS749" i="6"/>
  <c r="AS757" i="6"/>
  <c r="AS765" i="6"/>
  <c r="AS773" i="6"/>
  <c r="AS781" i="6"/>
  <c r="AS789" i="6"/>
  <c r="AS801" i="6"/>
  <c r="AS813" i="6"/>
  <c r="AS821" i="6"/>
  <c r="AS833" i="6"/>
  <c r="AS845" i="6"/>
  <c r="AS853" i="6"/>
  <c r="AS865" i="6"/>
  <c r="AS877" i="6"/>
  <c r="AS885" i="6"/>
  <c r="AS897" i="6"/>
  <c r="AS909" i="6"/>
  <c r="AS917" i="6"/>
  <c r="AS929" i="6"/>
  <c r="AS941" i="6"/>
  <c r="AS949" i="6"/>
  <c r="AS961" i="6"/>
  <c r="AS973" i="6"/>
  <c r="AS981" i="6"/>
  <c r="AS993" i="6"/>
  <c r="AS1005" i="6"/>
  <c r="AS1013" i="6"/>
  <c r="AS1025" i="6"/>
  <c r="AS1037" i="6"/>
  <c r="AS1045" i="6"/>
  <c r="AS1057" i="6"/>
  <c r="AS1069" i="6"/>
  <c r="AS1077" i="6"/>
  <c r="AS1089" i="6"/>
  <c r="AS1101" i="6"/>
  <c r="AS1109" i="6"/>
  <c r="AS1121" i="6"/>
  <c r="AS1133" i="6"/>
  <c r="AS1141" i="6"/>
  <c r="AS1153" i="6"/>
  <c r="AS1165" i="6"/>
  <c r="AS1173" i="6"/>
  <c r="AS1185" i="6"/>
  <c r="AS1197" i="6"/>
  <c r="AS4" i="6"/>
  <c r="AS12" i="6"/>
  <c r="AS28" i="6"/>
  <c r="AS36" i="6"/>
  <c r="AS44" i="6"/>
  <c r="AS52" i="6"/>
  <c r="AS60" i="6"/>
  <c r="AS68" i="6"/>
  <c r="AS76" i="6"/>
  <c r="AS524" i="6"/>
  <c r="AS532" i="6"/>
  <c r="AS540" i="6"/>
  <c r="AS556" i="6"/>
  <c r="AS564" i="6"/>
  <c r="AS572" i="6"/>
  <c r="AS588" i="6"/>
  <c r="AS596" i="6"/>
  <c r="AS612" i="6"/>
  <c r="AS632" i="6"/>
  <c r="AS640" i="6"/>
  <c r="AS648" i="6"/>
  <c r="AS656" i="6"/>
  <c r="AS672" i="6"/>
  <c r="AS680" i="6"/>
  <c r="AS716" i="6"/>
  <c r="AS724" i="6"/>
  <c r="AS732" i="6"/>
  <c r="AS756" i="6"/>
  <c r="AS764" i="6"/>
  <c r="AS804" i="6"/>
  <c r="AS824" i="6"/>
  <c r="AS848" i="6"/>
  <c r="AS864" i="6"/>
  <c r="AS884" i="6"/>
  <c r="AS892" i="6"/>
  <c r="AS932" i="6"/>
  <c r="AS952" i="6"/>
  <c r="AS976" i="6"/>
  <c r="AS992" i="6"/>
  <c r="AS1012" i="6"/>
  <c r="AS1020" i="6"/>
  <c r="AS1060" i="6"/>
  <c r="AS1080" i="6"/>
  <c r="AS1104" i="6"/>
  <c r="AS1120" i="6"/>
  <c r="AS1140" i="6"/>
  <c r="AS1148" i="6"/>
  <c r="AS1188" i="6"/>
  <c r="AS1208" i="6"/>
  <c r="AS1216" i="6"/>
  <c r="AS1232" i="6"/>
  <c r="AS1268" i="6"/>
  <c r="AS1276" i="6"/>
  <c r="AS1336" i="6"/>
  <c r="AS1344" i="6"/>
  <c r="AS1360" i="6"/>
  <c r="AS1396" i="6"/>
  <c r="AS1404" i="6"/>
  <c r="AS1464" i="6"/>
  <c r="AW200" i="6"/>
  <c r="AW365" i="6"/>
  <c r="AW1335" i="6"/>
  <c r="AW1373" i="6"/>
  <c r="AW1405" i="6"/>
  <c r="AW1447" i="6"/>
  <c r="AW185" i="6"/>
  <c r="AW718" i="6"/>
  <c r="AS495" i="6"/>
  <c r="AW29" i="6"/>
  <c r="AW33" i="6"/>
  <c r="AW37" i="6"/>
  <c r="AW41" i="6"/>
  <c r="AW45" i="6"/>
  <c r="AW49" i="6"/>
  <c r="AW53" i="6"/>
  <c r="AW57" i="6"/>
  <c r="AW61" i="6"/>
  <c r="AW65" i="6"/>
  <c r="AW69" i="6"/>
  <c r="AW73" i="6"/>
  <c r="AW77" i="6"/>
  <c r="AW81" i="6"/>
  <c r="AW85" i="6"/>
  <c r="AW93" i="6"/>
  <c r="AW101" i="6"/>
  <c r="AW109" i="6"/>
  <c r="AW117" i="6"/>
  <c r="AW125" i="6"/>
  <c r="AW133" i="6"/>
  <c r="AW141" i="6"/>
  <c r="AW149" i="6"/>
  <c r="AW157" i="6"/>
  <c r="AW90" i="6"/>
  <c r="AW98" i="6"/>
  <c r="AW106" i="6"/>
  <c r="AW114" i="6"/>
  <c r="AW122" i="6"/>
  <c r="AW130" i="6"/>
  <c r="AW138" i="6"/>
  <c r="AW146" i="6"/>
  <c r="AW154" i="6"/>
  <c r="AW168" i="6"/>
  <c r="AW164" i="6"/>
  <c r="AW176" i="6"/>
  <c r="AW172" i="6"/>
  <c r="AW281" i="6"/>
  <c r="AW289" i="6"/>
  <c r="AW297" i="6"/>
  <c r="AW305" i="6"/>
  <c r="AW313" i="6"/>
  <c r="AW321" i="6"/>
  <c r="AW329" i="6"/>
  <c r="AW283" i="6"/>
  <c r="AW291" i="6"/>
  <c r="AW299" i="6"/>
  <c r="AW307" i="6"/>
  <c r="AW315" i="6"/>
  <c r="AW323" i="6"/>
  <c r="AW431" i="6"/>
  <c r="AW439" i="6"/>
  <c r="AW447" i="6"/>
  <c r="AW455" i="6"/>
  <c r="AW463" i="6"/>
  <c r="AW471" i="6"/>
  <c r="AW479" i="6"/>
  <c r="AW487" i="6"/>
  <c r="AW495" i="6"/>
  <c r="AW503" i="6"/>
  <c r="AW511" i="6"/>
  <c r="AW519" i="6"/>
  <c r="AW861" i="6"/>
  <c r="AW869" i="6"/>
  <c r="AW877" i="6"/>
  <c r="AW885" i="6"/>
  <c r="AW893" i="6"/>
  <c r="AW901" i="6"/>
  <c r="AW909" i="6"/>
  <c r="AW917" i="6"/>
  <c r="AW925" i="6"/>
  <c r="AW933" i="6"/>
  <c r="AW941" i="6"/>
  <c r="AW949" i="6"/>
  <c r="AW957" i="6"/>
  <c r="AW965" i="6"/>
  <c r="AW973" i="6"/>
  <c r="AW981" i="6"/>
  <c r="AW989" i="6"/>
  <c r="AW997" i="6"/>
  <c r="AW1005" i="6"/>
  <c r="AW1013" i="6"/>
  <c r="AW1021" i="6"/>
  <c r="AW1029" i="6"/>
  <c r="AW1037" i="6"/>
  <c r="AW1045" i="6"/>
  <c r="AW1053" i="6"/>
  <c r="AW1061" i="6"/>
  <c r="AW1069" i="6"/>
  <c r="AW1077" i="6"/>
  <c r="AW1085" i="6"/>
  <c r="AW1093" i="6"/>
  <c r="AW1101" i="6"/>
  <c r="AW1109" i="6"/>
  <c r="AW1117" i="6"/>
  <c r="AW1125" i="6"/>
  <c r="AW268" i="6"/>
  <c r="AW292" i="6"/>
  <c r="AW316" i="6"/>
  <c r="AW343" i="6"/>
  <c r="AW863" i="6"/>
  <c r="AW887" i="6"/>
  <c r="AW911" i="6"/>
  <c r="AW935" i="6"/>
  <c r="AW963" i="6"/>
  <c r="AW987" i="6"/>
  <c r="AW1011" i="6"/>
  <c r="AW1035" i="6"/>
  <c r="AW1063" i="6"/>
  <c r="AW1087" i="6"/>
  <c r="AW1111" i="6"/>
  <c r="AW843" i="6"/>
  <c r="AW867" i="6"/>
  <c r="AW891" i="6"/>
  <c r="AW919" i="6"/>
  <c r="AW943" i="6"/>
  <c r="AW959" i="6"/>
  <c r="AW983" i="6"/>
  <c r="AW1007" i="6"/>
  <c r="AW1031" i="6"/>
  <c r="AW1055" i="6"/>
  <c r="AW1079" i="6"/>
  <c r="AW1103" i="6"/>
  <c r="AW1054" i="6"/>
  <c r="AW1062" i="6"/>
  <c r="AW1070" i="6"/>
  <c r="AW1078" i="6"/>
  <c r="AW1086" i="6"/>
  <c r="AW1094" i="6"/>
  <c r="AW1102" i="6"/>
  <c r="AW1110" i="6"/>
  <c r="AW1118" i="6"/>
  <c r="AW1126" i="6"/>
  <c r="AW1130" i="6"/>
  <c r="AW1134" i="6"/>
  <c r="AW1138" i="6"/>
  <c r="AW1142" i="6"/>
  <c r="AW1146" i="6"/>
  <c r="AW1150" i="6"/>
  <c r="AW1154" i="6"/>
  <c r="AW1158" i="6"/>
  <c r="AW847" i="6"/>
  <c r="AW871" i="6"/>
  <c r="AW895" i="6"/>
  <c r="AW915" i="6"/>
  <c r="AW939" i="6"/>
  <c r="AW967" i="6"/>
  <c r="AW991" i="6"/>
  <c r="AW1015" i="6"/>
  <c r="AW1039" i="6"/>
  <c r="AW1059" i="6"/>
  <c r="AW1083" i="6"/>
  <c r="AW1107" i="6"/>
  <c r="AW697" i="6"/>
  <c r="AW713" i="6"/>
  <c r="AW31" i="6"/>
  <c r="AW35" i="6"/>
  <c r="AW39" i="6"/>
  <c r="AW43" i="6"/>
  <c r="AW47" i="6"/>
  <c r="AW51" i="6"/>
  <c r="AW55" i="6"/>
  <c r="AW59" i="6"/>
  <c r="AW63" i="6"/>
  <c r="AW67" i="6"/>
  <c r="AW71" i="6"/>
  <c r="AW75" i="6"/>
  <c r="AW79" i="6"/>
  <c r="AW83" i="6"/>
  <c r="AW89" i="6"/>
  <c r="AW97" i="6"/>
  <c r="AW105" i="6"/>
  <c r="AW113" i="6"/>
  <c r="AW121" i="6"/>
  <c r="AW129" i="6"/>
  <c r="AW137" i="6"/>
  <c r="AW145" i="6"/>
  <c r="AW153" i="6"/>
  <c r="AW161" i="6"/>
  <c r="AW94" i="6"/>
  <c r="AW102" i="6"/>
  <c r="AW110" i="6"/>
  <c r="AW118" i="6"/>
  <c r="AW126" i="6"/>
  <c r="AW134" i="6"/>
  <c r="AW142" i="6"/>
  <c r="AW150" i="6"/>
  <c r="AW158" i="6"/>
  <c r="AW184" i="6"/>
  <c r="AW180" i="6"/>
  <c r="AW192" i="6"/>
  <c r="AW277" i="6"/>
  <c r="AW285" i="6"/>
  <c r="AW293" i="6"/>
  <c r="AW301" i="6"/>
  <c r="AW309" i="6"/>
  <c r="AW317" i="6"/>
  <c r="AW325" i="6"/>
  <c r="AW279" i="6"/>
  <c r="AW287" i="6"/>
  <c r="AW295" i="6"/>
  <c r="AW303" i="6"/>
  <c r="AW311" i="6"/>
  <c r="AW319" i="6"/>
  <c r="AW327" i="6"/>
  <c r="AW427" i="6"/>
  <c r="AW435" i="6"/>
  <c r="AW443" i="6"/>
  <c r="AW451" i="6"/>
  <c r="AW459" i="6"/>
  <c r="AW467" i="6"/>
  <c r="AW475" i="6"/>
  <c r="AW483" i="6"/>
  <c r="AW491" i="6"/>
  <c r="AW499" i="6"/>
  <c r="AW507" i="6"/>
  <c r="AW515" i="6"/>
  <c r="AW857" i="6"/>
  <c r="AW865" i="6"/>
  <c r="AW873" i="6"/>
  <c r="AW881" i="6"/>
  <c r="AW889" i="6"/>
  <c r="AW897" i="6"/>
  <c r="AW905" i="6"/>
  <c r="AW913" i="6"/>
  <c r="AW921" i="6"/>
  <c r="AW929" i="6"/>
  <c r="AW937" i="6"/>
  <c r="AW945" i="6"/>
  <c r="AW953" i="6"/>
  <c r="AW961" i="6"/>
  <c r="AW969" i="6"/>
  <c r="AW977" i="6"/>
  <c r="AW985" i="6"/>
  <c r="AW993" i="6"/>
  <c r="AW1001" i="6"/>
  <c r="AW1009" i="6"/>
  <c r="AW1017" i="6"/>
  <c r="AW1025" i="6"/>
  <c r="AW1033" i="6"/>
  <c r="AW1041" i="6"/>
  <c r="AW1049" i="6"/>
  <c r="AW1057" i="6"/>
  <c r="AW1065" i="6"/>
  <c r="AW1073" i="6"/>
  <c r="AW1081" i="6"/>
  <c r="AW1089" i="6"/>
  <c r="AW1097" i="6"/>
  <c r="AW1105" i="6"/>
  <c r="AW1113" i="6"/>
  <c r="AW1121" i="6"/>
  <c r="AW681" i="6"/>
  <c r="AW745" i="6"/>
  <c r="AW793" i="6"/>
  <c r="AW1091" i="6"/>
  <c r="AW1115" i="6"/>
  <c r="J3" i="14" l="1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2" i="1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H1001" i="14"/>
  <c r="H1002" i="14"/>
  <c r="H1003" i="14"/>
  <c r="H1004" i="14"/>
  <c r="H1005" i="14"/>
  <c r="H1006" i="14"/>
  <c r="H1007" i="14"/>
  <c r="H1008" i="14"/>
  <c r="H1009" i="14"/>
  <c r="H1010" i="14"/>
  <c r="H1011" i="14"/>
  <c r="H1012" i="14"/>
  <c r="H1013" i="14"/>
  <c r="H1014" i="14"/>
  <c r="H1015" i="14"/>
  <c r="H1016" i="14"/>
  <c r="H1017" i="14"/>
  <c r="H1018" i="14"/>
  <c r="H1019" i="14"/>
  <c r="H1020" i="14"/>
  <c r="H1021" i="14"/>
  <c r="H1022" i="14"/>
  <c r="H1023" i="14"/>
  <c r="H1024" i="14"/>
  <c r="H1025" i="14"/>
  <c r="H1026" i="14"/>
  <c r="H1027" i="14"/>
  <c r="H1028" i="14"/>
  <c r="H1029" i="14"/>
  <c r="H1030" i="14"/>
  <c r="H1031" i="14"/>
  <c r="H1032" i="14"/>
  <c r="H1033" i="14"/>
  <c r="H1034" i="14"/>
  <c r="H1035" i="14"/>
  <c r="H1036" i="14"/>
  <c r="H1037" i="14"/>
  <c r="H1038" i="14"/>
  <c r="H1039" i="14"/>
  <c r="H1040" i="14"/>
  <c r="H1041" i="14"/>
  <c r="H1042" i="14"/>
  <c r="H1043" i="14"/>
  <c r="H1044" i="14"/>
  <c r="H1045" i="14"/>
  <c r="H1046" i="14"/>
  <c r="H1047" i="14"/>
  <c r="H1048" i="14"/>
  <c r="H1049" i="14"/>
  <c r="H1050" i="14"/>
  <c r="H1051" i="14"/>
  <c r="H1052" i="14"/>
  <c r="H1053" i="14"/>
  <c r="H1054" i="14"/>
  <c r="H1055" i="14"/>
  <c r="H1056" i="14"/>
  <c r="H1057" i="14"/>
  <c r="H1058" i="14"/>
  <c r="H1059" i="14"/>
  <c r="H1060" i="14"/>
  <c r="H1061" i="14"/>
  <c r="H1062" i="14"/>
  <c r="H1063" i="14"/>
  <c r="H1064" i="14"/>
  <c r="H1065" i="14"/>
  <c r="H1066" i="14"/>
  <c r="H1067" i="14"/>
  <c r="H1068" i="14"/>
  <c r="H1069" i="14"/>
  <c r="H1070" i="14"/>
  <c r="H1071" i="14"/>
  <c r="H1072" i="14"/>
  <c r="H1073" i="14"/>
  <c r="H1074" i="14"/>
  <c r="H1075" i="14"/>
  <c r="H1076" i="14"/>
  <c r="H1077" i="14"/>
  <c r="H1078" i="14"/>
  <c r="H1079" i="14"/>
  <c r="H1080" i="14"/>
  <c r="H1081" i="14"/>
  <c r="H1082" i="14"/>
  <c r="H1083" i="14"/>
  <c r="H1084" i="14"/>
  <c r="H1085" i="14"/>
  <c r="H1086" i="14"/>
  <c r="H1087" i="14"/>
  <c r="H1088" i="14"/>
  <c r="H1089" i="14"/>
  <c r="H1090" i="14"/>
  <c r="H1091" i="14"/>
  <c r="H1092" i="14"/>
  <c r="H1093" i="14"/>
  <c r="H1094" i="14"/>
  <c r="H1095" i="14"/>
  <c r="H1096" i="14"/>
  <c r="H1097" i="14"/>
  <c r="H1098" i="14"/>
  <c r="H1099" i="14"/>
  <c r="H1100" i="14"/>
  <c r="H1101" i="14"/>
  <c r="H1102" i="14"/>
  <c r="H1103" i="14"/>
  <c r="H1104" i="14"/>
  <c r="H1105" i="14"/>
  <c r="H1106" i="14"/>
  <c r="H1107" i="14"/>
  <c r="H1108" i="14"/>
  <c r="H1109" i="14"/>
  <c r="H1110" i="14"/>
  <c r="H1111" i="14"/>
  <c r="H1112" i="14"/>
  <c r="H1113" i="14"/>
  <c r="H1114" i="14"/>
  <c r="H1115" i="14"/>
  <c r="H1116" i="14"/>
  <c r="H1117" i="14"/>
  <c r="H1118" i="14"/>
  <c r="H1119" i="14"/>
  <c r="H1120" i="14"/>
  <c r="H1121" i="14"/>
  <c r="H1122" i="14"/>
  <c r="H1123" i="14"/>
  <c r="H1124" i="14"/>
  <c r="H1125" i="14"/>
  <c r="H1126" i="14"/>
  <c r="H1127" i="14"/>
  <c r="H1128" i="14"/>
  <c r="H1129" i="14"/>
  <c r="H1130" i="14"/>
  <c r="H1131" i="14"/>
  <c r="H1132" i="14"/>
  <c r="H1133" i="14"/>
  <c r="H1134" i="14"/>
  <c r="H1135" i="14"/>
  <c r="H1136" i="14"/>
  <c r="H1137" i="14"/>
  <c r="H1138" i="14"/>
  <c r="H1139" i="14"/>
  <c r="H1140" i="14"/>
  <c r="H1141" i="14"/>
  <c r="H1142" i="14"/>
  <c r="H1143" i="14"/>
  <c r="H1144" i="14"/>
  <c r="H1145" i="14"/>
  <c r="H1146" i="14"/>
  <c r="H1147" i="14"/>
  <c r="H1148" i="14"/>
  <c r="H1149" i="14"/>
  <c r="H1150" i="14"/>
  <c r="H1151" i="14"/>
  <c r="H1152" i="14"/>
  <c r="H1153" i="14"/>
  <c r="H1154" i="14"/>
  <c r="H1155" i="14"/>
  <c r="H1156" i="14"/>
  <c r="H1157" i="14"/>
  <c r="H1158" i="14"/>
  <c r="H1159" i="14"/>
  <c r="H1160" i="14"/>
  <c r="H1161" i="14"/>
  <c r="H1162" i="14"/>
  <c r="H1163" i="14"/>
  <c r="H1164" i="14"/>
  <c r="H1165" i="14"/>
  <c r="H1166" i="14"/>
  <c r="H1167" i="14"/>
  <c r="H1168" i="14"/>
  <c r="H1169" i="14"/>
  <c r="H1170" i="14"/>
  <c r="H1171" i="14"/>
  <c r="H1172" i="14"/>
  <c r="H1173" i="14"/>
  <c r="H1174" i="14"/>
  <c r="H1175" i="14"/>
  <c r="H1176" i="14"/>
  <c r="H1177" i="14"/>
  <c r="H1178" i="14"/>
  <c r="H1179" i="14"/>
  <c r="H1180" i="14"/>
  <c r="H1181" i="14"/>
  <c r="H1182" i="14"/>
  <c r="H1183" i="14"/>
  <c r="H1184" i="14"/>
  <c r="H1185" i="14"/>
  <c r="H1186" i="14"/>
  <c r="H1187" i="14"/>
  <c r="H1188" i="14"/>
  <c r="H1189" i="14"/>
  <c r="H1190" i="14"/>
  <c r="H1191" i="14"/>
  <c r="H1192" i="14"/>
  <c r="H1193" i="14"/>
  <c r="H1194" i="14"/>
  <c r="H1195" i="14"/>
  <c r="H1196" i="14"/>
  <c r="H1197" i="14"/>
  <c r="H1198" i="14"/>
  <c r="H1199" i="14"/>
  <c r="H1200" i="14"/>
  <c r="H1201" i="14"/>
  <c r="H1202" i="14"/>
  <c r="H1203" i="14"/>
  <c r="H1204" i="14"/>
  <c r="H1205" i="14"/>
  <c r="H1206" i="14"/>
  <c r="H1207" i="14"/>
  <c r="H1208" i="14"/>
  <c r="H1209" i="14"/>
  <c r="H1210" i="14"/>
  <c r="H1211" i="14"/>
  <c r="H1212" i="14"/>
  <c r="H1213" i="14"/>
  <c r="H1214" i="14"/>
  <c r="H1215" i="14"/>
  <c r="H1216" i="14"/>
  <c r="H1217" i="14"/>
  <c r="H1218" i="14"/>
  <c r="H1219" i="14"/>
  <c r="H1220" i="14"/>
  <c r="H1221" i="14"/>
  <c r="H1222" i="14"/>
  <c r="H1223" i="14"/>
  <c r="H1224" i="14"/>
  <c r="H1225" i="14"/>
  <c r="H1226" i="14"/>
  <c r="H1227" i="14"/>
  <c r="H1228" i="14"/>
  <c r="H1229" i="14"/>
  <c r="H1230" i="14"/>
  <c r="H1231" i="14"/>
  <c r="H1232" i="14"/>
  <c r="H1233" i="14"/>
  <c r="H1234" i="14"/>
  <c r="H1235" i="14"/>
  <c r="H1236" i="14"/>
  <c r="H1237" i="14"/>
  <c r="H1238" i="14"/>
  <c r="H1239" i="14"/>
  <c r="H1240" i="14"/>
  <c r="H1241" i="14"/>
  <c r="H1242" i="14"/>
  <c r="H1243" i="14"/>
  <c r="H1244" i="14"/>
  <c r="H1245" i="14"/>
  <c r="H1246" i="14"/>
  <c r="H1247" i="14"/>
  <c r="H1248" i="14"/>
  <c r="H1249" i="14"/>
  <c r="H1250" i="14"/>
  <c r="H1251" i="14"/>
  <c r="H1252" i="14"/>
  <c r="H1253" i="14"/>
  <c r="H1254" i="14"/>
  <c r="H1255" i="14"/>
  <c r="H1256" i="14"/>
  <c r="H1257" i="14"/>
  <c r="H1258" i="14"/>
  <c r="H1259" i="14"/>
  <c r="H1260" i="14"/>
  <c r="H1261" i="14"/>
  <c r="H1262" i="14"/>
  <c r="H1263" i="14"/>
  <c r="H1264" i="14"/>
  <c r="H1265" i="14"/>
  <c r="H1266" i="14"/>
  <c r="H1267" i="14"/>
  <c r="H1268" i="14"/>
  <c r="H1269" i="14"/>
  <c r="H1270" i="14"/>
  <c r="H1271" i="14"/>
  <c r="H1272" i="14"/>
  <c r="H1273" i="14"/>
  <c r="H1274" i="14"/>
  <c r="H1275" i="14"/>
  <c r="H1276" i="14"/>
  <c r="H1277" i="14"/>
  <c r="H1278" i="14"/>
  <c r="H1279" i="14"/>
  <c r="H1280" i="14"/>
  <c r="H1281" i="14"/>
  <c r="H1282" i="14"/>
  <c r="H1283" i="14"/>
  <c r="H1284" i="14"/>
  <c r="H1285" i="14"/>
  <c r="H1286" i="14"/>
  <c r="H1287" i="14"/>
  <c r="H1288" i="14"/>
  <c r="H1289" i="14"/>
  <c r="H1290" i="14"/>
  <c r="H1291" i="14"/>
  <c r="H1292" i="14"/>
  <c r="H1293" i="14"/>
  <c r="H1294" i="14"/>
  <c r="H1295" i="14"/>
  <c r="H1296" i="14"/>
  <c r="H1297" i="14"/>
  <c r="H1298" i="14"/>
  <c r="H1299" i="14"/>
  <c r="H1300" i="14"/>
  <c r="H1301" i="14"/>
  <c r="H1302" i="14"/>
  <c r="H1303" i="14"/>
  <c r="H1304" i="14"/>
  <c r="H1305" i="14"/>
  <c r="H1306" i="14"/>
  <c r="H1307" i="14"/>
  <c r="H1308" i="14"/>
  <c r="H1309" i="14"/>
  <c r="H1310" i="14"/>
  <c r="H1311" i="14"/>
  <c r="H1312" i="14"/>
  <c r="H1313" i="14"/>
  <c r="H1314" i="14"/>
  <c r="H1315" i="14"/>
  <c r="H1316" i="14"/>
  <c r="H1317" i="14"/>
  <c r="H1318" i="14"/>
  <c r="H1319" i="14"/>
  <c r="H1320" i="14"/>
  <c r="H1321" i="14"/>
  <c r="H1322" i="14"/>
  <c r="H1323" i="14"/>
  <c r="H1324" i="14"/>
  <c r="H1325" i="14"/>
  <c r="H1326" i="14"/>
  <c r="H1327" i="14"/>
  <c r="H1328" i="14"/>
  <c r="H1329" i="14"/>
  <c r="H1330" i="14"/>
  <c r="H1331" i="14"/>
  <c r="H1332" i="14"/>
  <c r="H1333" i="14"/>
  <c r="H1334" i="14"/>
  <c r="H1335" i="14"/>
  <c r="H1336" i="14"/>
  <c r="H1337" i="14"/>
  <c r="H1338" i="14"/>
  <c r="H1339" i="14"/>
  <c r="H1340" i="14"/>
  <c r="H1341" i="14"/>
  <c r="H1342" i="14"/>
  <c r="H1343" i="14"/>
  <c r="H1344" i="14"/>
  <c r="H1345" i="14"/>
  <c r="H1346" i="14"/>
  <c r="H1347" i="14"/>
  <c r="H1348" i="14"/>
  <c r="H1349" i="14"/>
  <c r="H1350" i="14"/>
  <c r="H1351" i="14"/>
  <c r="H1352" i="14"/>
  <c r="H1353" i="14"/>
  <c r="H1354" i="14"/>
  <c r="H1355" i="14"/>
  <c r="H1356" i="14"/>
  <c r="H1357" i="14"/>
  <c r="H1358" i="14"/>
  <c r="H1359" i="14"/>
  <c r="H1360" i="14"/>
  <c r="H1361" i="14"/>
  <c r="H1362" i="14"/>
  <c r="H1363" i="14"/>
  <c r="H1364" i="14"/>
  <c r="H1365" i="14"/>
  <c r="H1366" i="14"/>
  <c r="H1367" i="14"/>
  <c r="H1368" i="14"/>
  <c r="H1369" i="14"/>
  <c r="H1370" i="14"/>
  <c r="H1371" i="14"/>
  <c r="H1372" i="14"/>
  <c r="H1373" i="14"/>
  <c r="H1374" i="14"/>
  <c r="H1375" i="14"/>
  <c r="H1376" i="14"/>
  <c r="H1377" i="14"/>
  <c r="H1378" i="14"/>
  <c r="H1379" i="14"/>
  <c r="H1380" i="14"/>
  <c r="H1381" i="14"/>
  <c r="H1382" i="14"/>
  <c r="H1383" i="14"/>
  <c r="H1384" i="14"/>
  <c r="H1385" i="14"/>
  <c r="H1386" i="14"/>
  <c r="H1387" i="14"/>
  <c r="H1388" i="14"/>
  <c r="H1389" i="14"/>
  <c r="H1390" i="14"/>
  <c r="H1391" i="14"/>
  <c r="H1392" i="14"/>
  <c r="H1393" i="14"/>
  <c r="H1394" i="14"/>
  <c r="H1395" i="14"/>
  <c r="H1396" i="14"/>
  <c r="H1397" i="14"/>
  <c r="H1398" i="14"/>
  <c r="H1399" i="14"/>
  <c r="H1400" i="14"/>
  <c r="H1401" i="14"/>
  <c r="H1402" i="14"/>
  <c r="H1403" i="14"/>
  <c r="H1404" i="14"/>
  <c r="H1405" i="14"/>
  <c r="H1406" i="14"/>
  <c r="H1407" i="14"/>
  <c r="H1408" i="14"/>
  <c r="H1409" i="14"/>
  <c r="H1410" i="14"/>
  <c r="H1411" i="14"/>
  <c r="H1412" i="14"/>
  <c r="H1413" i="14"/>
  <c r="H1414" i="14"/>
  <c r="H1415" i="14"/>
  <c r="H1416" i="14"/>
  <c r="H1417" i="14"/>
  <c r="H1418" i="14"/>
  <c r="H1419" i="14"/>
  <c r="H1420" i="14"/>
  <c r="H1421" i="14"/>
  <c r="H1422" i="14"/>
  <c r="H1423" i="14"/>
  <c r="H1424" i="14"/>
  <c r="H1425" i="14"/>
  <c r="H1426" i="14"/>
  <c r="H1427" i="14"/>
  <c r="H1428" i="14"/>
  <c r="H1429" i="14"/>
  <c r="H1430" i="14"/>
  <c r="H1431" i="14"/>
  <c r="H1432" i="14"/>
  <c r="H1433" i="14"/>
  <c r="H1434" i="14"/>
  <c r="H1435" i="14"/>
  <c r="H1436" i="14"/>
  <c r="H1437" i="14"/>
  <c r="H1438" i="14"/>
  <c r="H1439" i="14"/>
  <c r="H1440" i="14"/>
  <c r="H1441" i="14"/>
  <c r="H1442" i="14"/>
  <c r="H1443" i="14"/>
  <c r="H1444" i="14"/>
  <c r="H1445" i="14"/>
  <c r="H1446" i="14"/>
  <c r="H1447" i="14"/>
  <c r="H1448" i="14"/>
  <c r="H1449" i="14"/>
  <c r="H1450" i="14"/>
  <c r="H1451" i="14"/>
  <c r="H1452" i="14"/>
  <c r="H1453" i="14"/>
  <c r="H1454" i="14"/>
  <c r="H1455" i="14"/>
  <c r="H1456" i="14"/>
  <c r="H1457" i="14"/>
  <c r="H1458" i="14"/>
  <c r="H1459" i="14"/>
  <c r="H1460" i="14"/>
  <c r="H1461" i="14"/>
  <c r="H1462" i="14"/>
  <c r="H1463" i="14"/>
  <c r="H1464" i="14"/>
  <c r="H2" i="14"/>
  <c r="M66" i="3" l="1"/>
  <c r="M121" i="3"/>
  <c r="M208" i="3"/>
  <c r="M255" i="3"/>
  <c r="M322" i="3"/>
  <c r="M387" i="3"/>
  <c r="M455" i="3"/>
  <c r="M518" i="3"/>
  <c r="M588" i="3"/>
  <c r="M638" i="3"/>
  <c r="M665" i="3"/>
  <c r="M739" i="3"/>
  <c r="M792" i="3"/>
  <c r="M884" i="3"/>
  <c r="M945" i="3"/>
  <c r="M1010" i="3"/>
  <c r="M1062" i="3"/>
  <c r="M1118" i="3"/>
  <c r="M1175" i="3"/>
  <c r="M1225" i="3"/>
  <c r="M1286" i="3"/>
  <c r="M1353" i="3"/>
  <c r="M1406" i="3"/>
  <c r="M2" i="3"/>
  <c r="AX3" i="6"/>
  <c r="AY3" i="6"/>
  <c r="AZ3" i="6"/>
  <c r="AX4" i="6"/>
  <c r="AY4" i="6"/>
  <c r="AZ4" i="6"/>
  <c r="AX5" i="6"/>
  <c r="AY5" i="6"/>
  <c r="AZ5" i="6"/>
  <c r="AX6" i="6"/>
  <c r="AY6" i="6"/>
  <c r="AZ6" i="6"/>
  <c r="AX7" i="6"/>
  <c r="AY7" i="6"/>
  <c r="AZ7" i="6"/>
  <c r="AX8" i="6"/>
  <c r="AY8" i="6"/>
  <c r="AZ8" i="6"/>
  <c r="AX9" i="6"/>
  <c r="AY9" i="6"/>
  <c r="AZ9" i="6"/>
  <c r="AX10" i="6"/>
  <c r="AY10" i="6"/>
  <c r="AZ10" i="6"/>
  <c r="AX11" i="6"/>
  <c r="AY11" i="6"/>
  <c r="AZ11" i="6"/>
  <c r="AX12" i="6"/>
  <c r="AY12" i="6"/>
  <c r="AZ12" i="6"/>
  <c r="AX13" i="6"/>
  <c r="AY13" i="6"/>
  <c r="AZ13" i="6"/>
  <c r="AX14" i="6"/>
  <c r="AY14" i="6"/>
  <c r="AZ14" i="6"/>
  <c r="AX15" i="6"/>
  <c r="AY15" i="6"/>
  <c r="AZ15" i="6"/>
  <c r="AX16" i="6"/>
  <c r="AY16" i="6"/>
  <c r="AZ16" i="6"/>
  <c r="AX17" i="6"/>
  <c r="AY17" i="6"/>
  <c r="AZ17" i="6"/>
  <c r="AX18" i="6"/>
  <c r="AY18" i="6"/>
  <c r="AZ18" i="6"/>
  <c r="AX19" i="6"/>
  <c r="AY19" i="6"/>
  <c r="AZ19" i="6"/>
  <c r="AX20" i="6"/>
  <c r="AY20" i="6"/>
  <c r="AZ20" i="6"/>
  <c r="AX21" i="6"/>
  <c r="AY21" i="6"/>
  <c r="AZ21" i="6"/>
  <c r="AX22" i="6"/>
  <c r="AY22" i="6"/>
  <c r="AZ22" i="6"/>
  <c r="AX23" i="6"/>
  <c r="AY23" i="6"/>
  <c r="AZ23" i="6"/>
  <c r="AX24" i="6"/>
  <c r="AY24" i="6"/>
  <c r="AZ24" i="6"/>
  <c r="AX25" i="6"/>
  <c r="AY25" i="6"/>
  <c r="AZ25" i="6"/>
  <c r="AX26" i="6"/>
  <c r="AY26" i="6"/>
  <c r="AZ26" i="6"/>
  <c r="AX27" i="6"/>
  <c r="AY27" i="6"/>
  <c r="AZ27" i="6"/>
  <c r="AX28" i="6"/>
  <c r="AY28" i="6"/>
  <c r="AZ28" i="6"/>
  <c r="AX29" i="6"/>
  <c r="AY29" i="6"/>
  <c r="AZ29" i="6"/>
  <c r="AX30" i="6"/>
  <c r="AY30" i="6"/>
  <c r="AZ30" i="6"/>
  <c r="AX31" i="6"/>
  <c r="AY31" i="6"/>
  <c r="AZ31" i="6"/>
  <c r="AX32" i="6"/>
  <c r="AY32" i="6"/>
  <c r="AZ32" i="6"/>
  <c r="AX33" i="6"/>
  <c r="AY33" i="6"/>
  <c r="AZ33" i="6"/>
  <c r="AX34" i="6"/>
  <c r="AY34" i="6"/>
  <c r="AZ34" i="6"/>
  <c r="AX35" i="6"/>
  <c r="AY35" i="6"/>
  <c r="AZ35" i="6"/>
  <c r="AX36" i="6"/>
  <c r="AY36" i="6"/>
  <c r="AZ36" i="6"/>
  <c r="AX37" i="6"/>
  <c r="AY37" i="6"/>
  <c r="AZ37" i="6"/>
  <c r="AX38" i="6"/>
  <c r="AY38" i="6"/>
  <c r="AZ38" i="6"/>
  <c r="AX39" i="6"/>
  <c r="AY39" i="6"/>
  <c r="AZ39" i="6"/>
  <c r="AX40" i="6"/>
  <c r="AY40" i="6"/>
  <c r="AZ40" i="6"/>
  <c r="AX41" i="6"/>
  <c r="AY41" i="6"/>
  <c r="AZ41" i="6"/>
  <c r="AX42" i="6"/>
  <c r="AY42" i="6"/>
  <c r="AZ42" i="6"/>
  <c r="AX43" i="6"/>
  <c r="AY43" i="6"/>
  <c r="AZ43" i="6"/>
  <c r="AX44" i="6"/>
  <c r="AY44" i="6"/>
  <c r="AZ44" i="6"/>
  <c r="AX45" i="6"/>
  <c r="AY45" i="6"/>
  <c r="AZ45" i="6"/>
  <c r="AX46" i="6"/>
  <c r="AY46" i="6"/>
  <c r="AZ46" i="6"/>
  <c r="AX47" i="6"/>
  <c r="AY47" i="6"/>
  <c r="AZ47" i="6"/>
  <c r="AX48" i="6"/>
  <c r="AY48" i="6"/>
  <c r="AZ48" i="6"/>
  <c r="AX49" i="6"/>
  <c r="AY49" i="6"/>
  <c r="AZ49" i="6"/>
  <c r="AX50" i="6"/>
  <c r="AY50" i="6"/>
  <c r="AZ50" i="6"/>
  <c r="AX51" i="6"/>
  <c r="AY51" i="6"/>
  <c r="AZ51" i="6"/>
  <c r="AX52" i="6"/>
  <c r="AY52" i="6"/>
  <c r="AZ52" i="6"/>
  <c r="AX53" i="6"/>
  <c r="AY53" i="6"/>
  <c r="AZ53" i="6"/>
  <c r="AX54" i="6"/>
  <c r="AY54" i="6"/>
  <c r="AZ54" i="6"/>
  <c r="AX55" i="6"/>
  <c r="AY55" i="6"/>
  <c r="AZ55" i="6"/>
  <c r="AX56" i="6"/>
  <c r="AY56" i="6"/>
  <c r="AZ56" i="6"/>
  <c r="AX57" i="6"/>
  <c r="AY57" i="6"/>
  <c r="AZ57" i="6"/>
  <c r="AX58" i="6"/>
  <c r="AY58" i="6"/>
  <c r="AZ58" i="6"/>
  <c r="AX59" i="6"/>
  <c r="AY59" i="6"/>
  <c r="AZ59" i="6"/>
  <c r="AX60" i="6"/>
  <c r="AY60" i="6"/>
  <c r="AZ60" i="6"/>
  <c r="AX61" i="6"/>
  <c r="AY61" i="6"/>
  <c r="AZ61" i="6"/>
  <c r="AX62" i="6"/>
  <c r="AY62" i="6"/>
  <c r="AZ62" i="6"/>
  <c r="AX63" i="6"/>
  <c r="AY63" i="6"/>
  <c r="AZ63" i="6"/>
  <c r="AX64" i="6"/>
  <c r="AY64" i="6"/>
  <c r="AZ64" i="6"/>
  <c r="AX65" i="6"/>
  <c r="AY65" i="6"/>
  <c r="AZ65" i="6"/>
  <c r="AX66" i="6"/>
  <c r="AY66" i="6"/>
  <c r="AZ66" i="6"/>
  <c r="AX67" i="6"/>
  <c r="AY67" i="6"/>
  <c r="AZ67" i="6"/>
  <c r="AX68" i="6"/>
  <c r="AY68" i="6"/>
  <c r="AZ68" i="6"/>
  <c r="AX69" i="6"/>
  <c r="AY69" i="6"/>
  <c r="AZ69" i="6"/>
  <c r="AX70" i="6"/>
  <c r="AY70" i="6"/>
  <c r="AZ70" i="6"/>
  <c r="AX71" i="6"/>
  <c r="AY71" i="6"/>
  <c r="AZ71" i="6"/>
  <c r="AX72" i="6"/>
  <c r="AY72" i="6"/>
  <c r="AZ72" i="6"/>
  <c r="AX73" i="6"/>
  <c r="AY73" i="6"/>
  <c r="AZ73" i="6"/>
  <c r="AX74" i="6"/>
  <c r="AY74" i="6"/>
  <c r="AZ74" i="6"/>
  <c r="AX75" i="6"/>
  <c r="AY75" i="6"/>
  <c r="AZ75" i="6"/>
  <c r="AX76" i="6"/>
  <c r="AY76" i="6"/>
  <c r="AZ76" i="6"/>
  <c r="AX77" i="6"/>
  <c r="AY77" i="6"/>
  <c r="AZ77" i="6"/>
  <c r="AX78" i="6"/>
  <c r="AY78" i="6"/>
  <c r="AZ78" i="6"/>
  <c r="AX79" i="6"/>
  <c r="AY79" i="6"/>
  <c r="AZ79" i="6"/>
  <c r="AX80" i="6"/>
  <c r="AY80" i="6"/>
  <c r="AZ80" i="6"/>
  <c r="AX81" i="6"/>
  <c r="AY81" i="6"/>
  <c r="AZ81" i="6"/>
  <c r="AX82" i="6"/>
  <c r="AY82" i="6"/>
  <c r="AZ82" i="6"/>
  <c r="AX83" i="6"/>
  <c r="AY83" i="6"/>
  <c r="AZ83" i="6"/>
  <c r="AX84" i="6"/>
  <c r="AY84" i="6"/>
  <c r="AZ84" i="6"/>
  <c r="AX85" i="6"/>
  <c r="AY85" i="6"/>
  <c r="AZ85" i="6"/>
  <c r="AX86" i="6"/>
  <c r="AY86" i="6"/>
  <c r="AZ86" i="6"/>
  <c r="AX87" i="6"/>
  <c r="AY87" i="6"/>
  <c r="AZ87" i="6"/>
  <c r="AX88" i="6"/>
  <c r="AY88" i="6"/>
  <c r="AZ88" i="6"/>
  <c r="AX89" i="6"/>
  <c r="AY89" i="6"/>
  <c r="AZ89" i="6"/>
  <c r="AX90" i="6"/>
  <c r="AY90" i="6"/>
  <c r="AZ90" i="6"/>
  <c r="AX91" i="6"/>
  <c r="AY91" i="6"/>
  <c r="AZ91" i="6"/>
  <c r="AX92" i="6"/>
  <c r="AY92" i="6"/>
  <c r="AZ92" i="6"/>
  <c r="AX93" i="6"/>
  <c r="AY93" i="6"/>
  <c r="AZ93" i="6"/>
  <c r="AX94" i="6"/>
  <c r="AY94" i="6"/>
  <c r="AZ94" i="6"/>
  <c r="AX95" i="6"/>
  <c r="AY95" i="6"/>
  <c r="AZ95" i="6"/>
  <c r="AX96" i="6"/>
  <c r="AY96" i="6"/>
  <c r="AZ96" i="6"/>
  <c r="AX97" i="6"/>
  <c r="AY97" i="6"/>
  <c r="AZ97" i="6"/>
  <c r="AX98" i="6"/>
  <c r="AY98" i="6"/>
  <c r="AZ98" i="6"/>
  <c r="AX99" i="6"/>
  <c r="AY99" i="6"/>
  <c r="AZ99" i="6"/>
  <c r="AX100" i="6"/>
  <c r="AY100" i="6"/>
  <c r="AZ100" i="6"/>
  <c r="AX101" i="6"/>
  <c r="AY101" i="6"/>
  <c r="AZ101" i="6"/>
  <c r="AX102" i="6"/>
  <c r="AY102" i="6"/>
  <c r="AZ102" i="6"/>
  <c r="AX103" i="6"/>
  <c r="AY103" i="6"/>
  <c r="AZ103" i="6"/>
  <c r="AX104" i="6"/>
  <c r="AY104" i="6"/>
  <c r="AZ104" i="6"/>
  <c r="AX105" i="6"/>
  <c r="AY105" i="6"/>
  <c r="AZ105" i="6"/>
  <c r="AX106" i="6"/>
  <c r="AY106" i="6"/>
  <c r="AZ106" i="6"/>
  <c r="AX107" i="6"/>
  <c r="AY107" i="6"/>
  <c r="AZ107" i="6"/>
  <c r="AX108" i="6"/>
  <c r="AY108" i="6"/>
  <c r="AZ108" i="6"/>
  <c r="AX109" i="6"/>
  <c r="AY109" i="6"/>
  <c r="AZ109" i="6"/>
  <c r="AX110" i="6"/>
  <c r="AY110" i="6"/>
  <c r="AZ110" i="6"/>
  <c r="AX111" i="6"/>
  <c r="AY111" i="6"/>
  <c r="AZ111" i="6"/>
  <c r="AX112" i="6"/>
  <c r="AY112" i="6"/>
  <c r="AZ112" i="6"/>
  <c r="AX113" i="6"/>
  <c r="AY113" i="6"/>
  <c r="AZ113" i="6"/>
  <c r="AX114" i="6"/>
  <c r="AY114" i="6"/>
  <c r="AZ114" i="6"/>
  <c r="AX115" i="6"/>
  <c r="AY115" i="6"/>
  <c r="AZ115" i="6"/>
  <c r="AX116" i="6"/>
  <c r="AY116" i="6"/>
  <c r="AZ116" i="6"/>
  <c r="AX117" i="6"/>
  <c r="AY117" i="6"/>
  <c r="AZ117" i="6"/>
  <c r="AX118" i="6"/>
  <c r="AY118" i="6"/>
  <c r="AZ118" i="6"/>
  <c r="AX119" i="6"/>
  <c r="AY119" i="6"/>
  <c r="AZ119" i="6"/>
  <c r="AX120" i="6"/>
  <c r="AY120" i="6"/>
  <c r="AZ120" i="6"/>
  <c r="AX121" i="6"/>
  <c r="AY121" i="6"/>
  <c r="AZ121" i="6"/>
  <c r="AX122" i="6"/>
  <c r="AY122" i="6"/>
  <c r="AZ122" i="6"/>
  <c r="AX123" i="6"/>
  <c r="AY123" i="6"/>
  <c r="AZ123" i="6"/>
  <c r="AX124" i="6"/>
  <c r="AY124" i="6"/>
  <c r="AZ124" i="6"/>
  <c r="AX125" i="6"/>
  <c r="AY125" i="6"/>
  <c r="AZ125" i="6"/>
  <c r="AX126" i="6"/>
  <c r="AY126" i="6"/>
  <c r="AZ126" i="6"/>
  <c r="AX127" i="6"/>
  <c r="AY127" i="6"/>
  <c r="AZ127" i="6"/>
  <c r="AX128" i="6"/>
  <c r="AY128" i="6"/>
  <c r="AZ128" i="6"/>
  <c r="AX129" i="6"/>
  <c r="AY129" i="6"/>
  <c r="AZ129" i="6"/>
  <c r="AX130" i="6"/>
  <c r="AY130" i="6"/>
  <c r="AZ130" i="6"/>
  <c r="AX131" i="6"/>
  <c r="AY131" i="6"/>
  <c r="AZ131" i="6"/>
  <c r="AX132" i="6"/>
  <c r="AY132" i="6"/>
  <c r="AZ132" i="6"/>
  <c r="AX133" i="6"/>
  <c r="AY133" i="6"/>
  <c r="AZ133" i="6"/>
  <c r="AX134" i="6"/>
  <c r="AY134" i="6"/>
  <c r="AZ134" i="6"/>
  <c r="AX135" i="6"/>
  <c r="AY135" i="6"/>
  <c r="AZ135" i="6"/>
  <c r="AX136" i="6"/>
  <c r="AY136" i="6"/>
  <c r="AZ136" i="6"/>
  <c r="AX137" i="6"/>
  <c r="AY137" i="6"/>
  <c r="AZ137" i="6"/>
  <c r="AX138" i="6"/>
  <c r="AY138" i="6"/>
  <c r="AZ138" i="6"/>
  <c r="AX139" i="6"/>
  <c r="AY139" i="6"/>
  <c r="AZ139" i="6"/>
  <c r="AX140" i="6"/>
  <c r="AY140" i="6"/>
  <c r="AZ140" i="6"/>
  <c r="AX141" i="6"/>
  <c r="AY141" i="6"/>
  <c r="AZ141" i="6"/>
  <c r="AX142" i="6"/>
  <c r="AY142" i="6"/>
  <c r="AZ142" i="6"/>
  <c r="AX143" i="6"/>
  <c r="AY143" i="6"/>
  <c r="AZ143" i="6"/>
  <c r="AX144" i="6"/>
  <c r="AY144" i="6"/>
  <c r="AZ144" i="6"/>
  <c r="AX145" i="6"/>
  <c r="AY145" i="6"/>
  <c r="AZ145" i="6"/>
  <c r="AX146" i="6"/>
  <c r="AY146" i="6"/>
  <c r="AZ146" i="6"/>
  <c r="AX147" i="6"/>
  <c r="AY147" i="6"/>
  <c r="AZ147" i="6"/>
  <c r="AX148" i="6"/>
  <c r="AY148" i="6"/>
  <c r="AZ148" i="6"/>
  <c r="AX149" i="6"/>
  <c r="AY149" i="6"/>
  <c r="AZ149" i="6"/>
  <c r="AX150" i="6"/>
  <c r="AY150" i="6"/>
  <c r="AZ150" i="6"/>
  <c r="AX151" i="6"/>
  <c r="AY151" i="6"/>
  <c r="AZ151" i="6"/>
  <c r="AX152" i="6"/>
  <c r="AY152" i="6"/>
  <c r="AZ152" i="6"/>
  <c r="AX153" i="6"/>
  <c r="AY153" i="6"/>
  <c r="AZ153" i="6"/>
  <c r="AX154" i="6"/>
  <c r="AY154" i="6"/>
  <c r="AZ154" i="6"/>
  <c r="AX155" i="6"/>
  <c r="AY155" i="6"/>
  <c r="AZ155" i="6"/>
  <c r="AX156" i="6"/>
  <c r="AY156" i="6"/>
  <c r="AZ156" i="6"/>
  <c r="AX157" i="6"/>
  <c r="AY157" i="6"/>
  <c r="AZ157" i="6"/>
  <c r="AX158" i="6"/>
  <c r="AY158" i="6"/>
  <c r="AZ158" i="6"/>
  <c r="AX159" i="6"/>
  <c r="AY159" i="6"/>
  <c r="AZ159" i="6"/>
  <c r="AX160" i="6"/>
  <c r="AY160" i="6"/>
  <c r="AZ160" i="6"/>
  <c r="AX161" i="6"/>
  <c r="AY161" i="6"/>
  <c r="AZ161" i="6"/>
  <c r="AX162" i="6"/>
  <c r="AY162" i="6"/>
  <c r="AZ162" i="6"/>
  <c r="AX163" i="6"/>
  <c r="AY163" i="6"/>
  <c r="AZ163" i="6"/>
  <c r="AX164" i="6"/>
  <c r="AY164" i="6"/>
  <c r="AZ164" i="6"/>
  <c r="AX165" i="6"/>
  <c r="AY165" i="6"/>
  <c r="AZ165" i="6"/>
  <c r="AX166" i="6"/>
  <c r="AY166" i="6"/>
  <c r="AZ166" i="6"/>
  <c r="AX167" i="6"/>
  <c r="AY167" i="6"/>
  <c r="AZ167" i="6"/>
  <c r="AX168" i="6"/>
  <c r="AY168" i="6"/>
  <c r="AZ168" i="6"/>
  <c r="AX169" i="6"/>
  <c r="AY169" i="6"/>
  <c r="AZ169" i="6"/>
  <c r="AX170" i="6"/>
  <c r="AY170" i="6"/>
  <c r="AZ170" i="6"/>
  <c r="AX171" i="6"/>
  <c r="AY171" i="6"/>
  <c r="AZ171" i="6"/>
  <c r="AX172" i="6"/>
  <c r="AY172" i="6"/>
  <c r="AZ172" i="6"/>
  <c r="AX173" i="6"/>
  <c r="AY173" i="6"/>
  <c r="AZ173" i="6"/>
  <c r="AX174" i="6"/>
  <c r="AY174" i="6"/>
  <c r="AZ174" i="6"/>
  <c r="AX175" i="6"/>
  <c r="AY175" i="6"/>
  <c r="AZ175" i="6"/>
  <c r="AX176" i="6"/>
  <c r="AY176" i="6"/>
  <c r="AZ176" i="6"/>
  <c r="AX177" i="6"/>
  <c r="AY177" i="6"/>
  <c r="AZ177" i="6"/>
  <c r="AX178" i="6"/>
  <c r="AY178" i="6"/>
  <c r="AZ178" i="6"/>
  <c r="AX179" i="6"/>
  <c r="AY179" i="6"/>
  <c r="AZ179" i="6"/>
  <c r="AX180" i="6"/>
  <c r="AY180" i="6"/>
  <c r="AZ180" i="6"/>
  <c r="AX181" i="6"/>
  <c r="AY181" i="6"/>
  <c r="AZ181" i="6"/>
  <c r="AX182" i="6"/>
  <c r="AY182" i="6"/>
  <c r="AZ182" i="6"/>
  <c r="AX183" i="6"/>
  <c r="AY183" i="6"/>
  <c r="AZ183" i="6"/>
  <c r="AX184" i="6"/>
  <c r="AY184" i="6"/>
  <c r="AZ184" i="6"/>
  <c r="AX185" i="6"/>
  <c r="AY185" i="6"/>
  <c r="AZ185" i="6"/>
  <c r="AX186" i="6"/>
  <c r="AY186" i="6"/>
  <c r="AZ186" i="6"/>
  <c r="AX187" i="6"/>
  <c r="AY187" i="6"/>
  <c r="AZ187" i="6"/>
  <c r="AX188" i="6"/>
  <c r="AY188" i="6"/>
  <c r="AZ188" i="6"/>
  <c r="AX189" i="6"/>
  <c r="AY189" i="6"/>
  <c r="AZ189" i="6"/>
  <c r="AX190" i="6"/>
  <c r="AY190" i="6"/>
  <c r="AZ190" i="6"/>
  <c r="AX191" i="6"/>
  <c r="AY191" i="6"/>
  <c r="AZ191" i="6"/>
  <c r="AX192" i="6"/>
  <c r="AY192" i="6"/>
  <c r="AZ192" i="6"/>
  <c r="AX193" i="6"/>
  <c r="AY193" i="6"/>
  <c r="AZ193" i="6"/>
  <c r="AX194" i="6"/>
  <c r="AY194" i="6"/>
  <c r="AZ194" i="6"/>
  <c r="AX195" i="6"/>
  <c r="AY195" i="6"/>
  <c r="AZ195" i="6"/>
  <c r="AX196" i="6"/>
  <c r="AY196" i="6"/>
  <c r="AZ196" i="6"/>
  <c r="AX197" i="6"/>
  <c r="AY197" i="6"/>
  <c r="AZ197" i="6"/>
  <c r="AX198" i="6"/>
  <c r="AY198" i="6"/>
  <c r="AZ198" i="6"/>
  <c r="AX199" i="6"/>
  <c r="AY199" i="6"/>
  <c r="AZ199" i="6"/>
  <c r="AX200" i="6"/>
  <c r="AY200" i="6"/>
  <c r="AZ200" i="6"/>
  <c r="AX201" i="6"/>
  <c r="AY201" i="6"/>
  <c r="AZ201" i="6"/>
  <c r="AX202" i="6"/>
  <c r="AY202" i="6"/>
  <c r="AZ202" i="6"/>
  <c r="AX203" i="6"/>
  <c r="AY203" i="6"/>
  <c r="AZ203" i="6"/>
  <c r="AX204" i="6"/>
  <c r="AY204" i="6"/>
  <c r="AZ204" i="6"/>
  <c r="AX205" i="6"/>
  <c r="AY205" i="6"/>
  <c r="AZ205" i="6"/>
  <c r="AX206" i="6"/>
  <c r="AY206" i="6"/>
  <c r="AZ206" i="6"/>
  <c r="AX207" i="6"/>
  <c r="AY207" i="6"/>
  <c r="AZ207" i="6"/>
  <c r="AX208" i="6"/>
  <c r="AY208" i="6"/>
  <c r="AZ208" i="6"/>
  <c r="AX209" i="6"/>
  <c r="AY209" i="6"/>
  <c r="AZ209" i="6"/>
  <c r="AX210" i="6"/>
  <c r="AY210" i="6"/>
  <c r="AZ210" i="6"/>
  <c r="AX211" i="6"/>
  <c r="AY211" i="6"/>
  <c r="AZ211" i="6"/>
  <c r="AX212" i="6"/>
  <c r="AY212" i="6"/>
  <c r="AZ212" i="6"/>
  <c r="AX213" i="6"/>
  <c r="AY213" i="6"/>
  <c r="AZ213" i="6"/>
  <c r="AX214" i="6"/>
  <c r="AY214" i="6"/>
  <c r="AZ214" i="6"/>
  <c r="AX215" i="6"/>
  <c r="AY215" i="6"/>
  <c r="AZ215" i="6"/>
  <c r="AX216" i="6"/>
  <c r="AY216" i="6"/>
  <c r="AZ216" i="6"/>
  <c r="AX217" i="6"/>
  <c r="AY217" i="6"/>
  <c r="AZ217" i="6"/>
  <c r="AX218" i="6"/>
  <c r="AY218" i="6"/>
  <c r="AZ218" i="6"/>
  <c r="AX219" i="6"/>
  <c r="AY219" i="6"/>
  <c r="AZ219" i="6"/>
  <c r="AX220" i="6"/>
  <c r="AY220" i="6"/>
  <c r="AZ220" i="6"/>
  <c r="AX221" i="6"/>
  <c r="AY221" i="6"/>
  <c r="AZ221" i="6"/>
  <c r="AX222" i="6"/>
  <c r="AY222" i="6"/>
  <c r="AZ222" i="6"/>
  <c r="AX223" i="6"/>
  <c r="AY223" i="6"/>
  <c r="AZ223" i="6"/>
  <c r="AX224" i="6"/>
  <c r="AY224" i="6"/>
  <c r="AZ224" i="6"/>
  <c r="AX225" i="6"/>
  <c r="AY225" i="6"/>
  <c r="AZ225" i="6"/>
  <c r="AX226" i="6"/>
  <c r="AY226" i="6"/>
  <c r="AZ226" i="6"/>
  <c r="AX227" i="6"/>
  <c r="AY227" i="6"/>
  <c r="AZ227" i="6"/>
  <c r="AX228" i="6"/>
  <c r="AY228" i="6"/>
  <c r="AZ228" i="6"/>
  <c r="AX229" i="6"/>
  <c r="AY229" i="6"/>
  <c r="AZ229" i="6"/>
  <c r="AX230" i="6"/>
  <c r="AY230" i="6"/>
  <c r="AZ230" i="6"/>
  <c r="AX231" i="6"/>
  <c r="AY231" i="6"/>
  <c r="AZ231" i="6"/>
  <c r="AX232" i="6"/>
  <c r="AY232" i="6"/>
  <c r="AZ232" i="6"/>
  <c r="AX233" i="6"/>
  <c r="AY233" i="6"/>
  <c r="AZ233" i="6"/>
  <c r="AX234" i="6"/>
  <c r="AY234" i="6"/>
  <c r="AZ234" i="6"/>
  <c r="AX235" i="6"/>
  <c r="AY235" i="6"/>
  <c r="AZ235" i="6"/>
  <c r="AX236" i="6"/>
  <c r="AY236" i="6"/>
  <c r="AZ236" i="6"/>
  <c r="AX237" i="6"/>
  <c r="AY237" i="6"/>
  <c r="AZ237" i="6"/>
  <c r="AX238" i="6"/>
  <c r="AY238" i="6"/>
  <c r="AZ238" i="6"/>
  <c r="AX239" i="6"/>
  <c r="AY239" i="6"/>
  <c r="AZ239" i="6"/>
  <c r="AX240" i="6"/>
  <c r="AY240" i="6"/>
  <c r="AZ240" i="6"/>
  <c r="AX241" i="6"/>
  <c r="AY241" i="6"/>
  <c r="AZ241" i="6"/>
  <c r="AX242" i="6"/>
  <c r="AY242" i="6"/>
  <c r="AZ242" i="6"/>
  <c r="AX243" i="6"/>
  <c r="AY243" i="6"/>
  <c r="AZ243" i="6"/>
  <c r="AX244" i="6"/>
  <c r="AY244" i="6"/>
  <c r="AZ244" i="6"/>
  <c r="AX245" i="6"/>
  <c r="AY245" i="6"/>
  <c r="AZ245" i="6"/>
  <c r="AX246" i="6"/>
  <c r="AY246" i="6"/>
  <c r="AZ246" i="6"/>
  <c r="AX247" i="6"/>
  <c r="AY247" i="6"/>
  <c r="AZ247" i="6"/>
  <c r="AX248" i="6"/>
  <c r="AY248" i="6"/>
  <c r="AZ248" i="6"/>
  <c r="AX249" i="6"/>
  <c r="AY249" i="6"/>
  <c r="AZ249" i="6"/>
  <c r="AX250" i="6"/>
  <c r="AY250" i="6"/>
  <c r="AZ250" i="6"/>
  <c r="AX251" i="6"/>
  <c r="AY251" i="6"/>
  <c r="AZ251" i="6"/>
  <c r="AX252" i="6"/>
  <c r="AY252" i="6"/>
  <c r="AZ252" i="6"/>
  <c r="AX253" i="6"/>
  <c r="AY253" i="6"/>
  <c r="AZ253" i="6"/>
  <c r="AX254" i="6"/>
  <c r="AY254" i="6"/>
  <c r="AZ254" i="6"/>
  <c r="AX255" i="6"/>
  <c r="AY255" i="6"/>
  <c r="AZ255" i="6"/>
  <c r="AX256" i="6"/>
  <c r="AY256" i="6"/>
  <c r="AZ256" i="6"/>
  <c r="AX257" i="6"/>
  <c r="AY257" i="6"/>
  <c r="AZ257" i="6"/>
  <c r="AX258" i="6"/>
  <c r="AY258" i="6"/>
  <c r="AZ258" i="6"/>
  <c r="AX259" i="6"/>
  <c r="AY259" i="6"/>
  <c r="AZ259" i="6"/>
  <c r="AX260" i="6"/>
  <c r="AY260" i="6"/>
  <c r="AZ260" i="6"/>
  <c r="AX261" i="6"/>
  <c r="AY261" i="6"/>
  <c r="AZ261" i="6"/>
  <c r="AX262" i="6"/>
  <c r="AY262" i="6"/>
  <c r="AZ262" i="6"/>
  <c r="AX263" i="6"/>
  <c r="AY263" i="6"/>
  <c r="AZ263" i="6"/>
  <c r="AX264" i="6"/>
  <c r="AY264" i="6"/>
  <c r="AZ264" i="6"/>
  <c r="AX265" i="6"/>
  <c r="AY265" i="6"/>
  <c r="AZ265" i="6"/>
  <c r="AX266" i="6"/>
  <c r="AY266" i="6"/>
  <c r="AZ266" i="6"/>
  <c r="AX267" i="6"/>
  <c r="AY267" i="6"/>
  <c r="AZ267" i="6"/>
  <c r="AX268" i="6"/>
  <c r="AY268" i="6"/>
  <c r="AZ268" i="6"/>
  <c r="AX269" i="6"/>
  <c r="AY269" i="6"/>
  <c r="AZ269" i="6"/>
  <c r="AX270" i="6"/>
  <c r="AY270" i="6"/>
  <c r="AZ270" i="6"/>
  <c r="AX271" i="6"/>
  <c r="AY271" i="6"/>
  <c r="AZ271" i="6"/>
  <c r="AX272" i="6"/>
  <c r="AY272" i="6"/>
  <c r="AZ272" i="6"/>
  <c r="AX273" i="6"/>
  <c r="AY273" i="6"/>
  <c r="AZ273" i="6"/>
  <c r="AX274" i="6"/>
  <c r="AY274" i="6"/>
  <c r="AZ274" i="6"/>
  <c r="AX275" i="6"/>
  <c r="AY275" i="6"/>
  <c r="AZ275" i="6"/>
  <c r="AX276" i="6"/>
  <c r="AY276" i="6"/>
  <c r="AZ276" i="6"/>
  <c r="AX277" i="6"/>
  <c r="AY277" i="6"/>
  <c r="AZ277" i="6"/>
  <c r="AX278" i="6"/>
  <c r="AY278" i="6"/>
  <c r="AZ278" i="6"/>
  <c r="AX279" i="6"/>
  <c r="AY279" i="6"/>
  <c r="AZ279" i="6"/>
  <c r="AX280" i="6"/>
  <c r="AY280" i="6"/>
  <c r="AZ280" i="6"/>
  <c r="AX281" i="6"/>
  <c r="AY281" i="6"/>
  <c r="AZ281" i="6"/>
  <c r="AX282" i="6"/>
  <c r="AY282" i="6"/>
  <c r="AZ282" i="6"/>
  <c r="AX283" i="6"/>
  <c r="AY283" i="6"/>
  <c r="AZ283" i="6"/>
  <c r="AX284" i="6"/>
  <c r="AY284" i="6"/>
  <c r="AZ284" i="6"/>
  <c r="AX285" i="6"/>
  <c r="AY285" i="6"/>
  <c r="AZ285" i="6"/>
  <c r="AX286" i="6"/>
  <c r="AY286" i="6"/>
  <c r="AZ286" i="6"/>
  <c r="AX287" i="6"/>
  <c r="AY287" i="6"/>
  <c r="AZ287" i="6"/>
  <c r="AX288" i="6"/>
  <c r="AY288" i="6"/>
  <c r="AZ288" i="6"/>
  <c r="AX289" i="6"/>
  <c r="AY289" i="6"/>
  <c r="AZ289" i="6"/>
  <c r="AX290" i="6"/>
  <c r="AY290" i="6"/>
  <c r="AZ290" i="6"/>
  <c r="AX291" i="6"/>
  <c r="AY291" i="6"/>
  <c r="AZ291" i="6"/>
  <c r="AX292" i="6"/>
  <c r="AY292" i="6"/>
  <c r="AZ292" i="6"/>
  <c r="AX293" i="6"/>
  <c r="AY293" i="6"/>
  <c r="AZ293" i="6"/>
  <c r="AX294" i="6"/>
  <c r="AY294" i="6"/>
  <c r="AZ294" i="6"/>
  <c r="AX295" i="6"/>
  <c r="AY295" i="6"/>
  <c r="AZ295" i="6"/>
  <c r="AX296" i="6"/>
  <c r="AY296" i="6"/>
  <c r="AZ296" i="6"/>
  <c r="AX297" i="6"/>
  <c r="AY297" i="6"/>
  <c r="AZ297" i="6"/>
  <c r="AX298" i="6"/>
  <c r="AY298" i="6"/>
  <c r="AZ298" i="6"/>
  <c r="AX299" i="6"/>
  <c r="AY299" i="6"/>
  <c r="AZ299" i="6"/>
  <c r="AX300" i="6"/>
  <c r="AY300" i="6"/>
  <c r="AZ300" i="6"/>
  <c r="AX301" i="6"/>
  <c r="AY301" i="6"/>
  <c r="AZ301" i="6"/>
  <c r="AX302" i="6"/>
  <c r="AY302" i="6"/>
  <c r="AZ302" i="6"/>
  <c r="AX303" i="6"/>
  <c r="AY303" i="6"/>
  <c r="AZ303" i="6"/>
  <c r="AX304" i="6"/>
  <c r="AY304" i="6"/>
  <c r="AZ304" i="6"/>
  <c r="AX305" i="6"/>
  <c r="AY305" i="6"/>
  <c r="AZ305" i="6"/>
  <c r="AX306" i="6"/>
  <c r="AY306" i="6"/>
  <c r="AZ306" i="6"/>
  <c r="AX307" i="6"/>
  <c r="AY307" i="6"/>
  <c r="AZ307" i="6"/>
  <c r="AX308" i="6"/>
  <c r="AY308" i="6"/>
  <c r="AZ308" i="6"/>
  <c r="AX309" i="6"/>
  <c r="AY309" i="6"/>
  <c r="AZ309" i="6"/>
  <c r="AX310" i="6"/>
  <c r="AY310" i="6"/>
  <c r="AZ310" i="6"/>
  <c r="AX311" i="6"/>
  <c r="AY311" i="6"/>
  <c r="AZ311" i="6"/>
  <c r="AX312" i="6"/>
  <c r="AY312" i="6"/>
  <c r="AZ312" i="6"/>
  <c r="AX313" i="6"/>
  <c r="AY313" i="6"/>
  <c r="AZ313" i="6"/>
  <c r="AX314" i="6"/>
  <c r="AY314" i="6"/>
  <c r="AZ314" i="6"/>
  <c r="AX315" i="6"/>
  <c r="AY315" i="6"/>
  <c r="AZ315" i="6"/>
  <c r="AX316" i="6"/>
  <c r="AY316" i="6"/>
  <c r="AZ316" i="6"/>
  <c r="AX317" i="6"/>
  <c r="AY317" i="6"/>
  <c r="AZ317" i="6"/>
  <c r="AX318" i="6"/>
  <c r="AY318" i="6"/>
  <c r="AZ318" i="6"/>
  <c r="AX319" i="6"/>
  <c r="AY319" i="6"/>
  <c r="AZ319" i="6"/>
  <c r="AX320" i="6"/>
  <c r="AY320" i="6"/>
  <c r="AZ320" i="6"/>
  <c r="AX321" i="6"/>
  <c r="AY321" i="6"/>
  <c r="AZ321" i="6"/>
  <c r="AX322" i="6"/>
  <c r="AY322" i="6"/>
  <c r="AZ322" i="6"/>
  <c r="AX323" i="6"/>
  <c r="AY323" i="6"/>
  <c r="AZ323" i="6"/>
  <c r="AX324" i="6"/>
  <c r="AY324" i="6"/>
  <c r="AZ324" i="6"/>
  <c r="AX325" i="6"/>
  <c r="AY325" i="6"/>
  <c r="AZ325" i="6"/>
  <c r="AX326" i="6"/>
  <c r="AY326" i="6"/>
  <c r="AZ326" i="6"/>
  <c r="AX327" i="6"/>
  <c r="AY327" i="6"/>
  <c r="AZ327" i="6"/>
  <c r="AX328" i="6"/>
  <c r="AY328" i="6"/>
  <c r="AZ328" i="6"/>
  <c r="AX329" i="6"/>
  <c r="AY329" i="6"/>
  <c r="AZ329" i="6"/>
  <c r="AX330" i="6"/>
  <c r="AY330" i="6"/>
  <c r="AZ330" i="6"/>
  <c r="AX331" i="6"/>
  <c r="AY331" i="6"/>
  <c r="AZ331" i="6"/>
  <c r="AX332" i="6"/>
  <c r="AY332" i="6"/>
  <c r="AZ332" i="6"/>
  <c r="AX333" i="6"/>
  <c r="AY333" i="6"/>
  <c r="AZ333" i="6"/>
  <c r="AX334" i="6"/>
  <c r="AY334" i="6"/>
  <c r="AZ334" i="6"/>
  <c r="AX335" i="6"/>
  <c r="AY335" i="6"/>
  <c r="AZ335" i="6"/>
  <c r="AX336" i="6"/>
  <c r="AY336" i="6"/>
  <c r="AZ336" i="6"/>
  <c r="AX337" i="6"/>
  <c r="AY337" i="6"/>
  <c r="AZ337" i="6"/>
  <c r="AX338" i="6"/>
  <c r="AY338" i="6"/>
  <c r="AZ338" i="6"/>
  <c r="AX339" i="6"/>
  <c r="AY339" i="6"/>
  <c r="AZ339" i="6"/>
  <c r="AX340" i="6"/>
  <c r="AY340" i="6"/>
  <c r="AZ340" i="6"/>
  <c r="AX341" i="6"/>
  <c r="AY341" i="6"/>
  <c r="AZ341" i="6"/>
  <c r="AX342" i="6"/>
  <c r="AY342" i="6"/>
  <c r="AZ342" i="6"/>
  <c r="AX343" i="6"/>
  <c r="AY343" i="6"/>
  <c r="AZ343" i="6"/>
  <c r="AX344" i="6"/>
  <c r="AY344" i="6"/>
  <c r="AZ344" i="6"/>
  <c r="AX345" i="6"/>
  <c r="AY345" i="6"/>
  <c r="AZ345" i="6"/>
  <c r="AX346" i="6"/>
  <c r="AY346" i="6"/>
  <c r="AZ346" i="6"/>
  <c r="AX347" i="6"/>
  <c r="AY347" i="6"/>
  <c r="AZ347" i="6"/>
  <c r="AX348" i="6"/>
  <c r="AY348" i="6"/>
  <c r="AZ348" i="6"/>
  <c r="AX349" i="6"/>
  <c r="AY349" i="6"/>
  <c r="AZ349" i="6"/>
  <c r="AX350" i="6"/>
  <c r="AY350" i="6"/>
  <c r="AZ350" i="6"/>
  <c r="AX351" i="6"/>
  <c r="AY351" i="6"/>
  <c r="AZ351" i="6"/>
  <c r="AX352" i="6"/>
  <c r="AY352" i="6"/>
  <c r="AZ352" i="6"/>
  <c r="AX353" i="6"/>
  <c r="AY353" i="6"/>
  <c r="AZ353" i="6"/>
  <c r="AX354" i="6"/>
  <c r="AY354" i="6"/>
  <c r="AZ354" i="6"/>
  <c r="AX355" i="6"/>
  <c r="AY355" i="6"/>
  <c r="AZ355" i="6"/>
  <c r="AX356" i="6"/>
  <c r="AY356" i="6"/>
  <c r="AZ356" i="6"/>
  <c r="AX357" i="6"/>
  <c r="AY357" i="6"/>
  <c r="AZ357" i="6"/>
  <c r="AX358" i="6"/>
  <c r="AY358" i="6"/>
  <c r="AZ358" i="6"/>
  <c r="AX359" i="6"/>
  <c r="AY359" i="6"/>
  <c r="AZ359" i="6"/>
  <c r="AX360" i="6"/>
  <c r="AY360" i="6"/>
  <c r="AZ360" i="6"/>
  <c r="AX361" i="6"/>
  <c r="AY361" i="6"/>
  <c r="AZ361" i="6"/>
  <c r="AX362" i="6"/>
  <c r="AY362" i="6"/>
  <c r="AZ362" i="6"/>
  <c r="AX363" i="6"/>
  <c r="AY363" i="6"/>
  <c r="AZ363" i="6"/>
  <c r="AX364" i="6"/>
  <c r="AY364" i="6"/>
  <c r="AZ364" i="6"/>
  <c r="AX365" i="6"/>
  <c r="AY365" i="6"/>
  <c r="AZ365" i="6"/>
  <c r="AX366" i="6"/>
  <c r="AY366" i="6"/>
  <c r="AZ366" i="6"/>
  <c r="AX367" i="6"/>
  <c r="AY367" i="6"/>
  <c r="AZ367" i="6"/>
  <c r="AX368" i="6"/>
  <c r="AY368" i="6"/>
  <c r="AZ368" i="6"/>
  <c r="AX369" i="6"/>
  <c r="AY369" i="6"/>
  <c r="AZ369" i="6"/>
  <c r="AX370" i="6"/>
  <c r="AY370" i="6"/>
  <c r="AZ370" i="6"/>
  <c r="AX371" i="6"/>
  <c r="AY371" i="6"/>
  <c r="AZ371" i="6"/>
  <c r="AX372" i="6"/>
  <c r="AY372" i="6"/>
  <c r="AZ372" i="6"/>
  <c r="AX373" i="6"/>
  <c r="AY373" i="6"/>
  <c r="AZ373" i="6"/>
  <c r="AX374" i="6"/>
  <c r="AY374" i="6"/>
  <c r="AZ374" i="6"/>
  <c r="AX375" i="6"/>
  <c r="AY375" i="6"/>
  <c r="AZ375" i="6"/>
  <c r="AX376" i="6"/>
  <c r="AY376" i="6"/>
  <c r="AZ376" i="6"/>
  <c r="AX377" i="6"/>
  <c r="AY377" i="6"/>
  <c r="AZ377" i="6"/>
  <c r="AX378" i="6"/>
  <c r="AY378" i="6"/>
  <c r="AZ378" i="6"/>
  <c r="AX379" i="6"/>
  <c r="AY379" i="6"/>
  <c r="AZ379" i="6"/>
  <c r="AX380" i="6"/>
  <c r="AY380" i="6"/>
  <c r="AZ380" i="6"/>
  <c r="AX381" i="6"/>
  <c r="AY381" i="6"/>
  <c r="AZ381" i="6"/>
  <c r="AX382" i="6"/>
  <c r="AY382" i="6"/>
  <c r="AZ382" i="6"/>
  <c r="AX383" i="6"/>
  <c r="AY383" i="6"/>
  <c r="AZ383" i="6"/>
  <c r="AX384" i="6"/>
  <c r="AY384" i="6"/>
  <c r="AZ384" i="6"/>
  <c r="AX385" i="6"/>
  <c r="AY385" i="6"/>
  <c r="AZ385" i="6"/>
  <c r="AX386" i="6"/>
  <c r="AY386" i="6"/>
  <c r="AZ386" i="6"/>
  <c r="AX387" i="6"/>
  <c r="AY387" i="6"/>
  <c r="AZ387" i="6"/>
  <c r="AX388" i="6"/>
  <c r="AY388" i="6"/>
  <c r="AZ388" i="6"/>
  <c r="AX389" i="6"/>
  <c r="AY389" i="6"/>
  <c r="AZ389" i="6"/>
  <c r="AX390" i="6"/>
  <c r="AY390" i="6"/>
  <c r="AZ390" i="6"/>
  <c r="AX391" i="6"/>
  <c r="AY391" i="6"/>
  <c r="AZ391" i="6"/>
  <c r="AX392" i="6"/>
  <c r="AY392" i="6"/>
  <c r="AZ392" i="6"/>
  <c r="AX393" i="6"/>
  <c r="AY393" i="6"/>
  <c r="AZ393" i="6"/>
  <c r="AX394" i="6"/>
  <c r="AY394" i="6"/>
  <c r="AZ394" i="6"/>
  <c r="AX395" i="6"/>
  <c r="AY395" i="6"/>
  <c r="AZ395" i="6"/>
  <c r="AX396" i="6"/>
  <c r="AY396" i="6"/>
  <c r="AZ396" i="6"/>
  <c r="AX397" i="6"/>
  <c r="AY397" i="6"/>
  <c r="AZ397" i="6"/>
  <c r="AX398" i="6"/>
  <c r="AY398" i="6"/>
  <c r="AZ398" i="6"/>
  <c r="AX399" i="6"/>
  <c r="AY399" i="6"/>
  <c r="AZ399" i="6"/>
  <c r="AX400" i="6"/>
  <c r="AY400" i="6"/>
  <c r="AZ400" i="6"/>
  <c r="AX401" i="6"/>
  <c r="AY401" i="6"/>
  <c r="AZ401" i="6"/>
  <c r="AX402" i="6"/>
  <c r="AY402" i="6"/>
  <c r="AZ402" i="6"/>
  <c r="AX403" i="6"/>
  <c r="AY403" i="6"/>
  <c r="AZ403" i="6"/>
  <c r="AX404" i="6"/>
  <c r="AY404" i="6"/>
  <c r="AZ404" i="6"/>
  <c r="AX405" i="6"/>
  <c r="AY405" i="6"/>
  <c r="AZ405" i="6"/>
  <c r="AX406" i="6"/>
  <c r="AY406" i="6"/>
  <c r="AZ406" i="6"/>
  <c r="AX407" i="6"/>
  <c r="AY407" i="6"/>
  <c r="AZ407" i="6"/>
  <c r="AX408" i="6"/>
  <c r="AY408" i="6"/>
  <c r="AZ408" i="6"/>
  <c r="AX409" i="6"/>
  <c r="AY409" i="6"/>
  <c r="AZ409" i="6"/>
  <c r="AX410" i="6"/>
  <c r="AY410" i="6"/>
  <c r="AZ410" i="6"/>
  <c r="AX411" i="6"/>
  <c r="AY411" i="6"/>
  <c r="AZ411" i="6"/>
  <c r="AX412" i="6"/>
  <c r="AY412" i="6"/>
  <c r="AZ412" i="6"/>
  <c r="AX413" i="6"/>
  <c r="AY413" i="6"/>
  <c r="AZ413" i="6"/>
  <c r="AX414" i="6"/>
  <c r="AY414" i="6"/>
  <c r="AZ414" i="6"/>
  <c r="AX415" i="6"/>
  <c r="AY415" i="6"/>
  <c r="AZ415" i="6"/>
  <c r="AX416" i="6"/>
  <c r="AY416" i="6"/>
  <c r="AZ416" i="6"/>
  <c r="AX417" i="6"/>
  <c r="AY417" i="6"/>
  <c r="AZ417" i="6"/>
  <c r="AX418" i="6"/>
  <c r="AY418" i="6"/>
  <c r="AZ418" i="6"/>
  <c r="AX419" i="6"/>
  <c r="AY419" i="6"/>
  <c r="AZ419" i="6"/>
  <c r="AX420" i="6"/>
  <c r="AY420" i="6"/>
  <c r="AZ420" i="6"/>
  <c r="AX421" i="6"/>
  <c r="AY421" i="6"/>
  <c r="AZ421" i="6"/>
  <c r="AX422" i="6"/>
  <c r="AY422" i="6"/>
  <c r="AZ422" i="6"/>
  <c r="AX423" i="6"/>
  <c r="AY423" i="6"/>
  <c r="AZ423" i="6"/>
  <c r="AX424" i="6"/>
  <c r="AY424" i="6"/>
  <c r="AZ424" i="6"/>
  <c r="AX425" i="6"/>
  <c r="AY425" i="6"/>
  <c r="AZ425" i="6"/>
  <c r="AX426" i="6"/>
  <c r="AY426" i="6"/>
  <c r="AZ426" i="6"/>
  <c r="AX427" i="6"/>
  <c r="AY427" i="6"/>
  <c r="AZ427" i="6"/>
  <c r="AX428" i="6"/>
  <c r="AY428" i="6"/>
  <c r="AZ428" i="6"/>
  <c r="AX429" i="6"/>
  <c r="AY429" i="6"/>
  <c r="AZ429" i="6"/>
  <c r="AX430" i="6"/>
  <c r="AY430" i="6"/>
  <c r="AZ430" i="6"/>
  <c r="AX431" i="6"/>
  <c r="AY431" i="6"/>
  <c r="AZ431" i="6"/>
  <c r="AX432" i="6"/>
  <c r="AY432" i="6"/>
  <c r="AZ432" i="6"/>
  <c r="AX433" i="6"/>
  <c r="AY433" i="6"/>
  <c r="AZ433" i="6"/>
  <c r="AX434" i="6"/>
  <c r="AY434" i="6"/>
  <c r="AZ434" i="6"/>
  <c r="AX435" i="6"/>
  <c r="AY435" i="6"/>
  <c r="AZ435" i="6"/>
  <c r="AX436" i="6"/>
  <c r="AY436" i="6"/>
  <c r="AZ436" i="6"/>
  <c r="AX437" i="6"/>
  <c r="AY437" i="6"/>
  <c r="AZ437" i="6"/>
  <c r="AX438" i="6"/>
  <c r="AY438" i="6"/>
  <c r="AZ438" i="6"/>
  <c r="AX439" i="6"/>
  <c r="AY439" i="6"/>
  <c r="AZ439" i="6"/>
  <c r="AX440" i="6"/>
  <c r="AY440" i="6"/>
  <c r="AZ440" i="6"/>
  <c r="AX441" i="6"/>
  <c r="AY441" i="6"/>
  <c r="AZ441" i="6"/>
  <c r="AX442" i="6"/>
  <c r="AY442" i="6"/>
  <c r="AZ442" i="6"/>
  <c r="AX443" i="6"/>
  <c r="AY443" i="6"/>
  <c r="AZ443" i="6"/>
  <c r="AX444" i="6"/>
  <c r="AY444" i="6"/>
  <c r="AZ444" i="6"/>
  <c r="AX445" i="6"/>
  <c r="AY445" i="6"/>
  <c r="AZ445" i="6"/>
  <c r="AX446" i="6"/>
  <c r="AY446" i="6"/>
  <c r="AZ446" i="6"/>
  <c r="AX447" i="6"/>
  <c r="AY447" i="6"/>
  <c r="AZ447" i="6"/>
  <c r="AX448" i="6"/>
  <c r="AY448" i="6"/>
  <c r="AZ448" i="6"/>
  <c r="AX449" i="6"/>
  <c r="AY449" i="6"/>
  <c r="AZ449" i="6"/>
  <c r="AX450" i="6"/>
  <c r="AY450" i="6"/>
  <c r="AZ450" i="6"/>
  <c r="AX451" i="6"/>
  <c r="AY451" i="6"/>
  <c r="AZ451" i="6"/>
  <c r="AX452" i="6"/>
  <c r="AY452" i="6"/>
  <c r="AZ452" i="6"/>
  <c r="AX453" i="6"/>
  <c r="AY453" i="6"/>
  <c r="AZ453" i="6"/>
  <c r="AX454" i="6"/>
  <c r="AY454" i="6"/>
  <c r="AZ454" i="6"/>
  <c r="AX455" i="6"/>
  <c r="AY455" i="6"/>
  <c r="AZ455" i="6"/>
  <c r="AX456" i="6"/>
  <c r="AY456" i="6"/>
  <c r="AZ456" i="6"/>
  <c r="AX457" i="6"/>
  <c r="AY457" i="6"/>
  <c r="AZ457" i="6"/>
  <c r="AX458" i="6"/>
  <c r="AY458" i="6"/>
  <c r="AZ458" i="6"/>
  <c r="AX459" i="6"/>
  <c r="AY459" i="6"/>
  <c r="AZ459" i="6"/>
  <c r="AX460" i="6"/>
  <c r="AY460" i="6"/>
  <c r="AZ460" i="6"/>
  <c r="AX461" i="6"/>
  <c r="AY461" i="6"/>
  <c r="AZ461" i="6"/>
  <c r="AX462" i="6"/>
  <c r="AY462" i="6"/>
  <c r="AZ462" i="6"/>
  <c r="AX463" i="6"/>
  <c r="AY463" i="6"/>
  <c r="AZ463" i="6"/>
  <c r="AX464" i="6"/>
  <c r="AY464" i="6"/>
  <c r="AZ464" i="6"/>
  <c r="AX465" i="6"/>
  <c r="AY465" i="6"/>
  <c r="AZ465" i="6"/>
  <c r="AX466" i="6"/>
  <c r="AY466" i="6"/>
  <c r="AZ466" i="6"/>
  <c r="AX467" i="6"/>
  <c r="AY467" i="6"/>
  <c r="AZ467" i="6"/>
  <c r="AX468" i="6"/>
  <c r="AY468" i="6"/>
  <c r="AZ468" i="6"/>
  <c r="AX469" i="6"/>
  <c r="AY469" i="6"/>
  <c r="AZ469" i="6"/>
  <c r="AX470" i="6"/>
  <c r="AY470" i="6"/>
  <c r="AZ470" i="6"/>
  <c r="AX471" i="6"/>
  <c r="AY471" i="6"/>
  <c r="AZ471" i="6"/>
  <c r="AX472" i="6"/>
  <c r="AY472" i="6"/>
  <c r="AZ472" i="6"/>
  <c r="AX473" i="6"/>
  <c r="AY473" i="6"/>
  <c r="AZ473" i="6"/>
  <c r="AX474" i="6"/>
  <c r="AY474" i="6"/>
  <c r="AZ474" i="6"/>
  <c r="AX475" i="6"/>
  <c r="AY475" i="6"/>
  <c r="AZ475" i="6"/>
  <c r="AX476" i="6"/>
  <c r="AY476" i="6"/>
  <c r="AZ476" i="6"/>
  <c r="AX477" i="6"/>
  <c r="AY477" i="6"/>
  <c r="AZ477" i="6"/>
  <c r="AX478" i="6"/>
  <c r="AY478" i="6"/>
  <c r="AZ478" i="6"/>
  <c r="AX479" i="6"/>
  <c r="AY479" i="6"/>
  <c r="AZ479" i="6"/>
  <c r="AX480" i="6"/>
  <c r="AY480" i="6"/>
  <c r="AZ480" i="6"/>
  <c r="AX481" i="6"/>
  <c r="AY481" i="6"/>
  <c r="AZ481" i="6"/>
  <c r="AX482" i="6"/>
  <c r="AY482" i="6"/>
  <c r="AZ482" i="6"/>
  <c r="AX483" i="6"/>
  <c r="AY483" i="6"/>
  <c r="AZ483" i="6"/>
  <c r="AX484" i="6"/>
  <c r="AY484" i="6"/>
  <c r="AZ484" i="6"/>
  <c r="AX485" i="6"/>
  <c r="AY485" i="6"/>
  <c r="AZ485" i="6"/>
  <c r="AX486" i="6"/>
  <c r="AY486" i="6"/>
  <c r="AZ486" i="6"/>
  <c r="AX487" i="6"/>
  <c r="AY487" i="6"/>
  <c r="AZ487" i="6"/>
  <c r="AX488" i="6"/>
  <c r="AY488" i="6"/>
  <c r="AZ488" i="6"/>
  <c r="AX489" i="6"/>
  <c r="AY489" i="6"/>
  <c r="AZ489" i="6"/>
  <c r="AX490" i="6"/>
  <c r="AY490" i="6"/>
  <c r="AZ490" i="6"/>
  <c r="AX491" i="6"/>
  <c r="AY491" i="6"/>
  <c r="AZ491" i="6"/>
  <c r="AX492" i="6"/>
  <c r="AY492" i="6"/>
  <c r="AZ492" i="6"/>
  <c r="AX493" i="6"/>
  <c r="AY493" i="6"/>
  <c r="AZ493" i="6"/>
  <c r="AX494" i="6"/>
  <c r="AY494" i="6"/>
  <c r="AZ494" i="6"/>
  <c r="AX495" i="6"/>
  <c r="AY495" i="6"/>
  <c r="AZ495" i="6"/>
  <c r="AX496" i="6"/>
  <c r="AY496" i="6"/>
  <c r="AZ496" i="6"/>
  <c r="AX497" i="6"/>
  <c r="AY497" i="6"/>
  <c r="AZ497" i="6"/>
  <c r="AX498" i="6"/>
  <c r="AY498" i="6"/>
  <c r="AZ498" i="6"/>
  <c r="AX499" i="6"/>
  <c r="AY499" i="6"/>
  <c r="AZ499" i="6"/>
  <c r="AX500" i="6"/>
  <c r="AY500" i="6"/>
  <c r="AZ500" i="6"/>
  <c r="AX501" i="6"/>
  <c r="AY501" i="6"/>
  <c r="AZ501" i="6"/>
  <c r="AX502" i="6"/>
  <c r="AY502" i="6"/>
  <c r="AZ502" i="6"/>
  <c r="AX503" i="6"/>
  <c r="AY503" i="6"/>
  <c r="AZ503" i="6"/>
  <c r="AX504" i="6"/>
  <c r="AY504" i="6"/>
  <c r="AZ504" i="6"/>
  <c r="AX505" i="6"/>
  <c r="AY505" i="6"/>
  <c r="AZ505" i="6"/>
  <c r="AX506" i="6"/>
  <c r="AY506" i="6"/>
  <c r="AZ506" i="6"/>
  <c r="AX507" i="6"/>
  <c r="AY507" i="6"/>
  <c r="AZ507" i="6"/>
  <c r="AX508" i="6"/>
  <c r="AY508" i="6"/>
  <c r="AZ508" i="6"/>
  <c r="AX509" i="6"/>
  <c r="AY509" i="6"/>
  <c r="AZ509" i="6"/>
  <c r="AX510" i="6"/>
  <c r="AY510" i="6"/>
  <c r="AZ510" i="6"/>
  <c r="AX511" i="6"/>
  <c r="AY511" i="6"/>
  <c r="AZ511" i="6"/>
  <c r="AX512" i="6"/>
  <c r="AY512" i="6"/>
  <c r="AZ512" i="6"/>
  <c r="AX513" i="6"/>
  <c r="AY513" i="6"/>
  <c r="AZ513" i="6"/>
  <c r="AX514" i="6"/>
  <c r="AY514" i="6"/>
  <c r="AZ514" i="6"/>
  <c r="AX515" i="6"/>
  <c r="AY515" i="6"/>
  <c r="AZ515" i="6"/>
  <c r="AX516" i="6"/>
  <c r="AY516" i="6"/>
  <c r="AZ516" i="6"/>
  <c r="AX517" i="6"/>
  <c r="AY517" i="6"/>
  <c r="AZ517" i="6"/>
  <c r="AX518" i="6"/>
  <c r="AY518" i="6"/>
  <c r="AZ518" i="6"/>
  <c r="AX519" i="6"/>
  <c r="AY519" i="6"/>
  <c r="AZ519" i="6"/>
  <c r="AX520" i="6"/>
  <c r="AY520" i="6"/>
  <c r="AZ520" i="6"/>
  <c r="AX521" i="6"/>
  <c r="AY521" i="6"/>
  <c r="AZ521" i="6"/>
  <c r="AX522" i="6"/>
  <c r="AY522" i="6"/>
  <c r="AZ522" i="6"/>
  <c r="AX523" i="6"/>
  <c r="AY523" i="6"/>
  <c r="AZ523" i="6"/>
  <c r="AX524" i="6"/>
  <c r="AY524" i="6"/>
  <c r="AZ524" i="6"/>
  <c r="AX525" i="6"/>
  <c r="AY525" i="6"/>
  <c r="AZ525" i="6"/>
  <c r="AX526" i="6"/>
  <c r="AY526" i="6"/>
  <c r="AZ526" i="6"/>
  <c r="AX527" i="6"/>
  <c r="AY527" i="6"/>
  <c r="AZ527" i="6"/>
  <c r="AX528" i="6"/>
  <c r="AY528" i="6"/>
  <c r="AZ528" i="6"/>
  <c r="AX529" i="6"/>
  <c r="AY529" i="6"/>
  <c r="AZ529" i="6"/>
  <c r="AX530" i="6"/>
  <c r="AY530" i="6"/>
  <c r="AZ530" i="6"/>
  <c r="AX531" i="6"/>
  <c r="AY531" i="6"/>
  <c r="AZ531" i="6"/>
  <c r="AX532" i="6"/>
  <c r="AY532" i="6"/>
  <c r="AZ532" i="6"/>
  <c r="AX533" i="6"/>
  <c r="AY533" i="6"/>
  <c r="AZ533" i="6"/>
  <c r="AX534" i="6"/>
  <c r="AY534" i="6"/>
  <c r="AZ534" i="6"/>
  <c r="AX535" i="6"/>
  <c r="AY535" i="6"/>
  <c r="AZ535" i="6"/>
  <c r="AX536" i="6"/>
  <c r="AY536" i="6"/>
  <c r="AZ536" i="6"/>
  <c r="AX537" i="6"/>
  <c r="AY537" i="6"/>
  <c r="AZ537" i="6"/>
  <c r="AX538" i="6"/>
  <c r="AY538" i="6"/>
  <c r="AZ538" i="6"/>
  <c r="AX539" i="6"/>
  <c r="AY539" i="6"/>
  <c r="AZ539" i="6"/>
  <c r="AX540" i="6"/>
  <c r="AY540" i="6"/>
  <c r="AZ540" i="6"/>
  <c r="AX541" i="6"/>
  <c r="AY541" i="6"/>
  <c r="AZ541" i="6"/>
  <c r="AX542" i="6"/>
  <c r="AY542" i="6"/>
  <c r="AZ542" i="6"/>
  <c r="AX543" i="6"/>
  <c r="AY543" i="6"/>
  <c r="AZ543" i="6"/>
  <c r="AX544" i="6"/>
  <c r="AY544" i="6"/>
  <c r="AZ544" i="6"/>
  <c r="AX545" i="6"/>
  <c r="AY545" i="6"/>
  <c r="AZ545" i="6"/>
  <c r="AX546" i="6"/>
  <c r="AY546" i="6"/>
  <c r="AZ546" i="6"/>
  <c r="AX547" i="6"/>
  <c r="AY547" i="6"/>
  <c r="AZ547" i="6"/>
  <c r="AX548" i="6"/>
  <c r="AY548" i="6"/>
  <c r="AZ548" i="6"/>
  <c r="AX549" i="6"/>
  <c r="AY549" i="6"/>
  <c r="AZ549" i="6"/>
  <c r="AX550" i="6"/>
  <c r="AY550" i="6"/>
  <c r="AZ550" i="6"/>
  <c r="AX551" i="6"/>
  <c r="AY551" i="6"/>
  <c r="AZ551" i="6"/>
  <c r="AX552" i="6"/>
  <c r="AY552" i="6"/>
  <c r="AZ552" i="6"/>
  <c r="AX553" i="6"/>
  <c r="AY553" i="6"/>
  <c r="AZ553" i="6"/>
  <c r="AX554" i="6"/>
  <c r="AY554" i="6"/>
  <c r="AZ554" i="6"/>
  <c r="AX555" i="6"/>
  <c r="AY555" i="6"/>
  <c r="AZ555" i="6"/>
  <c r="AX556" i="6"/>
  <c r="AY556" i="6"/>
  <c r="AZ556" i="6"/>
  <c r="AX557" i="6"/>
  <c r="AY557" i="6"/>
  <c r="AZ557" i="6"/>
  <c r="AX558" i="6"/>
  <c r="AY558" i="6"/>
  <c r="AZ558" i="6"/>
  <c r="AX559" i="6"/>
  <c r="AY559" i="6"/>
  <c r="AZ559" i="6"/>
  <c r="AX560" i="6"/>
  <c r="AY560" i="6"/>
  <c r="AZ560" i="6"/>
  <c r="AX561" i="6"/>
  <c r="AY561" i="6"/>
  <c r="AZ561" i="6"/>
  <c r="AX562" i="6"/>
  <c r="AY562" i="6"/>
  <c r="AZ562" i="6"/>
  <c r="AX563" i="6"/>
  <c r="AY563" i="6"/>
  <c r="AZ563" i="6"/>
  <c r="AX564" i="6"/>
  <c r="AY564" i="6"/>
  <c r="AZ564" i="6"/>
  <c r="AX565" i="6"/>
  <c r="AY565" i="6"/>
  <c r="AZ565" i="6"/>
  <c r="AX566" i="6"/>
  <c r="AY566" i="6"/>
  <c r="AZ566" i="6"/>
  <c r="AX567" i="6"/>
  <c r="AY567" i="6"/>
  <c r="AZ567" i="6"/>
  <c r="AX568" i="6"/>
  <c r="AY568" i="6"/>
  <c r="AZ568" i="6"/>
  <c r="AX569" i="6"/>
  <c r="AY569" i="6"/>
  <c r="AZ569" i="6"/>
  <c r="AX570" i="6"/>
  <c r="AY570" i="6"/>
  <c r="AZ570" i="6"/>
  <c r="AX571" i="6"/>
  <c r="AY571" i="6"/>
  <c r="AZ571" i="6"/>
  <c r="AX572" i="6"/>
  <c r="AY572" i="6"/>
  <c r="AZ572" i="6"/>
  <c r="AX573" i="6"/>
  <c r="AY573" i="6"/>
  <c r="AZ573" i="6"/>
  <c r="AX574" i="6"/>
  <c r="AY574" i="6"/>
  <c r="AZ574" i="6"/>
  <c r="AX575" i="6"/>
  <c r="AY575" i="6"/>
  <c r="AZ575" i="6"/>
  <c r="AX577" i="6"/>
  <c r="AY577" i="6"/>
  <c r="AZ577" i="6"/>
  <c r="AX578" i="6"/>
  <c r="AY578" i="6"/>
  <c r="AZ578" i="6"/>
  <c r="AX579" i="6"/>
  <c r="AY579" i="6"/>
  <c r="AZ579" i="6"/>
  <c r="AX580" i="6"/>
  <c r="AY580" i="6"/>
  <c r="AZ580" i="6"/>
  <c r="AX581" i="6"/>
  <c r="AY581" i="6"/>
  <c r="AZ581" i="6"/>
  <c r="AX582" i="6"/>
  <c r="AY582" i="6"/>
  <c r="AZ582" i="6"/>
  <c r="AX583" i="6"/>
  <c r="AY583" i="6"/>
  <c r="AZ583" i="6"/>
  <c r="AX584" i="6"/>
  <c r="AY584" i="6"/>
  <c r="AZ584" i="6"/>
  <c r="AX585" i="6"/>
  <c r="AY585" i="6"/>
  <c r="AZ585" i="6"/>
  <c r="AX586" i="6"/>
  <c r="AY586" i="6"/>
  <c r="AZ586" i="6"/>
  <c r="AX587" i="6"/>
  <c r="AY587" i="6"/>
  <c r="AZ587" i="6"/>
  <c r="AX588" i="6"/>
  <c r="AY588" i="6"/>
  <c r="AZ588" i="6"/>
  <c r="AX589" i="6"/>
  <c r="AY589" i="6"/>
  <c r="AZ589" i="6"/>
  <c r="AX590" i="6"/>
  <c r="AY590" i="6"/>
  <c r="AZ590" i="6"/>
  <c r="AX591" i="6"/>
  <c r="AY591" i="6"/>
  <c r="AZ591" i="6"/>
  <c r="AX592" i="6"/>
  <c r="AY592" i="6"/>
  <c r="AZ592" i="6"/>
  <c r="AX593" i="6"/>
  <c r="AY593" i="6"/>
  <c r="AZ593" i="6"/>
  <c r="AX594" i="6"/>
  <c r="AY594" i="6"/>
  <c r="AZ594" i="6"/>
  <c r="AX595" i="6"/>
  <c r="AY595" i="6"/>
  <c r="AZ595" i="6"/>
  <c r="AX596" i="6"/>
  <c r="AY596" i="6"/>
  <c r="AZ596" i="6"/>
  <c r="AX597" i="6"/>
  <c r="AY597" i="6"/>
  <c r="AZ597" i="6"/>
  <c r="AX598" i="6"/>
  <c r="AY598" i="6"/>
  <c r="AZ598" i="6"/>
  <c r="AX599" i="6"/>
  <c r="AY599" i="6"/>
  <c r="AZ599" i="6"/>
  <c r="AX600" i="6"/>
  <c r="AY600" i="6"/>
  <c r="AZ600" i="6"/>
  <c r="AX601" i="6"/>
  <c r="AY601" i="6"/>
  <c r="AZ601" i="6"/>
  <c r="AX602" i="6"/>
  <c r="AY602" i="6"/>
  <c r="AZ602" i="6"/>
  <c r="AX603" i="6"/>
  <c r="AY603" i="6"/>
  <c r="AZ603" i="6"/>
  <c r="AX604" i="6"/>
  <c r="AY604" i="6"/>
  <c r="AZ604" i="6"/>
  <c r="AX605" i="6"/>
  <c r="AY605" i="6"/>
  <c r="AZ605" i="6"/>
  <c r="AX606" i="6"/>
  <c r="AY606" i="6"/>
  <c r="AZ606" i="6"/>
  <c r="AX607" i="6"/>
  <c r="AY607" i="6"/>
  <c r="AZ607" i="6"/>
  <c r="AX608" i="6"/>
  <c r="AY608" i="6"/>
  <c r="AZ608" i="6"/>
  <c r="AX609" i="6"/>
  <c r="AY609" i="6"/>
  <c r="AZ609" i="6"/>
  <c r="AX610" i="6"/>
  <c r="AY610" i="6"/>
  <c r="AZ610" i="6"/>
  <c r="AX611" i="6"/>
  <c r="AY611" i="6"/>
  <c r="AZ611" i="6"/>
  <c r="AX612" i="6"/>
  <c r="AY612" i="6"/>
  <c r="AZ612" i="6"/>
  <c r="AX613" i="6"/>
  <c r="AY613" i="6"/>
  <c r="AZ613" i="6"/>
  <c r="AX614" i="6"/>
  <c r="AY614" i="6"/>
  <c r="AZ614" i="6"/>
  <c r="AX615" i="6"/>
  <c r="AY615" i="6"/>
  <c r="AZ615" i="6"/>
  <c r="AX616" i="6"/>
  <c r="AY616" i="6"/>
  <c r="AZ616" i="6"/>
  <c r="AX617" i="6"/>
  <c r="AY617" i="6"/>
  <c r="AZ617" i="6"/>
  <c r="AX618" i="6"/>
  <c r="AY618" i="6"/>
  <c r="AZ618" i="6"/>
  <c r="AX619" i="6"/>
  <c r="AY619" i="6"/>
  <c r="AZ619" i="6"/>
  <c r="AX620" i="6"/>
  <c r="AY620" i="6"/>
  <c r="AZ620" i="6"/>
  <c r="AX621" i="6"/>
  <c r="AY621" i="6"/>
  <c r="AZ621" i="6"/>
  <c r="AX622" i="6"/>
  <c r="AY622" i="6"/>
  <c r="AZ622" i="6"/>
  <c r="AX623" i="6"/>
  <c r="AY623" i="6"/>
  <c r="AZ623" i="6"/>
  <c r="AX624" i="6"/>
  <c r="AY624" i="6"/>
  <c r="AZ624" i="6"/>
  <c r="AX625" i="6"/>
  <c r="AY625" i="6"/>
  <c r="AZ625" i="6"/>
  <c r="AX626" i="6"/>
  <c r="AY626" i="6"/>
  <c r="AZ626" i="6"/>
  <c r="AX627" i="6"/>
  <c r="AY627" i="6"/>
  <c r="AZ627" i="6"/>
  <c r="AX628" i="6"/>
  <c r="AY628" i="6"/>
  <c r="AZ628" i="6"/>
  <c r="AX629" i="6"/>
  <c r="AY629" i="6"/>
  <c r="AZ629" i="6"/>
  <c r="AX630" i="6"/>
  <c r="AY630" i="6"/>
  <c r="AZ630" i="6"/>
  <c r="AX631" i="6"/>
  <c r="AY631" i="6"/>
  <c r="AZ631" i="6"/>
  <c r="AX632" i="6"/>
  <c r="AY632" i="6"/>
  <c r="AZ632" i="6"/>
  <c r="AX633" i="6"/>
  <c r="AY633" i="6"/>
  <c r="AZ633" i="6"/>
  <c r="AX634" i="6"/>
  <c r="AY634" i="6"/>
  <c r="AZ634" i="6"/>
  <c r="AX635" i="6"/>
  <c r="AY635" i="6"/>
  <c r="AZ635" i="6"/>
  <c r="AX636" i="6"/>
  <c r="AY636" i="6"/>
  <c r="AZ636" i="6"/>
  <c r="AX637" i="6"/>
  <c r="AY637" i="6"/>
  <c r="AZ637" i="6"/>
  <c r="AX638" i="6"/>
  <c r="AY638" i="6"/>
  <c r="AZ638" i="6"/>
  <c r="AX639" i="6"/>
  <c r="AY639" i="6"/>
  <c r="AZ639" i="6"/>
  <c r="AX640" i="6"/>
  <c r="AY640" i="6"/>
  <c r="AZ640" i="6"/>
  <c r="AX641" i="6"/>
  <c r="AY641" i="6"/>
  <c r="AZ641" i="6"/>
  <c r="AX642" i="6"/>
  <c r="AY642" i="6"/>
  <c r="AZ642" i="6"/>
  <c r="AX643" i="6"/>
  <c r="AY643" i="6"/>
  <c r="AZ643" i="6"/>
  <c r="AX644" i="6"/>
  <c r="AY644" i="6"/>
  <c r="AZ644" i="6"/>
  <c r="AX645" i="6"/>
  <c r="AY645" i="6"/>
  <c r="AZ645" i="6"/>
  <c r="AX646" i="6"/>
  <c r="AY646" i="6"/>
  <c r="AZ646" i="6"/>
  <c r="AX647" i="6"/>
  <c r="AY647" i="6"/>
  <c r="AZ647" i="6"/>
  <c r="AX648" i="6"/>
  <c r="AY648" i="6"/>
  <c r="AZ648" i="6"/>
  <c r="AX649" i="6"/>
  <c r="AY649" i="6"/>
  <c r="AZ649" i="6"/>
  <c r="AX650" i="6"/>
  <c r="AY650" i="6"/>
  <c r="AZ650" i="6"/>
  <c r="AX651" i="6"/>
  <c r="AY651" i="6"/>
  <c r="AZ651" i="6"/>
  <c r="AX652" i="6"/>
  <c r="AY652" i="6"/>
  <c r="AZ652" i="6"/>
  <c r="AX653" i="6"/>
  <c r="AY653" i="6"/>
  <c r="AZ653" i="6"/>
  <c r="AX654" i="6"/>
  <c r="AY654" i="6"/>
  <c r="AZ654" i="6"/>
  <c r="AX655" i="6"/>
  <c r="AY655" i="6"/>
  <c r="AZ655" i="6"/>
  <c r="AX656" i="6"/>
  <c r="AY656" i="6"/>
  <c r="AZ656" i="6"/>
  <c r="AX657" i="6"/>
  <c r="AY657" i="6"/>
  <c r="AZ657" i="6"/>
  <c r="AX658" i="6"/>
  <c r="AY658" i="6"/>
  <c r="AZ658" i="6"/>
  <c r="AX659" i="6"/>
  <c r="AY659" i="6"/>
  <c r="AZ659" i="6"/>
  <c r="AX660" i="6"/>
  <c r="AY660" i="6"/>
  <c r="AZ660" i="6"/>
  <c r="AX661" i="6"/>
  <c r="AY661" i="6"/>
  <c r="AZ661" i="6"/>
  <c r="AX662" i="6"/>
  <c r="AY662" i="6"/>
  <c r="AZ662" i="6"/>
  <c r="AX663" i="6"/>
  <c r="AY663" i="6"/>
  <c r="AZ663" i="6"/>
  <c r="AX664" i="6"/>
  <c r="AY664" i="6"/>
  <c r="AZ664" i="6"/>
  <c r="AX665" i="6"/>
  <c r="AY665" i="6"/>
  <c r="AZ665" i="6"/>
  <c r="AX666" i="6"/>
  <c r="AY666" i="6"/>
  <c r="AZ666" i="6"/>
  <c r="AX667" i="6"/>
  <c r="AY667" i="6"/>
  <c r="AZ667" i="6"/>
  <c r="AX668" i="6"/>
  <c r="AY668" i="6"/>
  <c r="AZ668" i="6"/>
  <c r="AX669" i="6"/>
  <c r="AY669" i="6"/>
  <c r="AZ669" i="6"/>
  <c r="AX670" i="6"/>
  <c r="AY670" i="6"/>
  <c r="AZ670" i="6"/>
  <c r="AX671" i="6"/>
  <c r="AY671" i="6"/>
  <c r="AZ671" i="6"/>
  <c r="AX672" i="6"/>
  <c r="AY672" i="6"/>
  <c r="AZ672" i="6"/>
  <c r="AX673" i="6"/>
  <c r="AY673" i="6"/>
  <c r="AZ673" i="6"/>
  <c r="AX674" i="6"/>
  <c r="AY674" i="6"/>
  <c r="AZ674" i="6"/>
  <c r="AX675" i="6"/>
  <c r="AY675" i="6"/>
  <c r="AZ675" i="6"/>
  <c r="AX676" i="6"/>
  <c r="AY676" i="6"/>
  <c r="AZ676" i="6"/>
  <c r="AX677" i="6"/>
  <c r="AY677" i="6"/>
  <c r="AZ677" i="6"/>
  <c r="AX678" i="6"/>
  <c r="AY678" i="6"/>
  <c r="AZ678" i="6"/>
  <c r="AX679" i="6"/>
  <c r="AY679" i="6"/>
  <c r="AZ679" i="6"/>
  <c r="AX680" i="6"/>
  <c r="AY680" i="6"/>
  <c r="AZ680" i="6"/>
  <c r="AX681" i="6"/>
  <c r="AY681" i="6"/>
  <c r="AZ681" i="6"/>
  <c r="AX682" i="6"/>
  <c r="AY682" i="6"/>
  <c r="AZ682" i="6"/>
  <c r="AX683" i="6"/>
  <c r="AY683" i="6"/>
  <c r="AZ683" i="6"/>
  <c r="AX684" i="6"/>
  <c r="AY684" i="6"/>
  <c r="AZ684" i="6"/>
  <c r="AX685" i="6"/>
  <c r="AY685" i="6"/>
  <c r="AZ685" i="6"/>
  <c r="AX686" i="6"/>
  <c r="AY686" i="6"/>
  <c r="AZ686" i="6"/>
  <c r="AX687" i="6"/>
  <c r="AY687" i="6"/>
  <c r="AZ687" i="6"/>
  <c r="AX688" i="6"/>
  <c r="AY688" i="6"/>
  <c r="AZ688" i="6"/>
  <c r="AX689" i="6"/>
  <c r="AY689" i="6"/>
  <c r="AZ689" i="6"/>
  <c r="AX690" i="6"/>
  <c r="AY690" i="6"/>
  <c r="AZ690" i="6"/>
  <c r="AX691" i="6"/>
  <c r="AY691" i="6"/>
  <c r="AZ691" i="6"/>
  <c r="AX692" i="6"/>
  <c r="AY692" i="6"/>
  <c r="AZ692" i="6"/>
  <c r="AX693" i="6"/>
  <c r="AY693" i="6"/>
  <c r="AZ693" i="6"/>
  <c r="AX694" i="6"/>
  <c r="AY694" i="6"/>
  <c r="AZ694" i="6"/>
  <c r="AX695" i="6"/>
  <c r="AY695" i="6"/>
  <c r="AZ695" i="6"/>
  <c r="AX696" i="6"/>
  <c r="AY696" i="6"/>
  <c r="AZ696" i="6"/>
  <c r="AX697" i="6"/>
  <c r="AY697" i="6"/>
  <c r="AZ697" i="6"/>
  <c r="AX698" i="6"/>
  <c r="AY698" i="6"/>
  <c r="AZ698" i="6"/>
  <c r="AX699" i="6"/>
  <c r="AY699" i="6"/>
  <c r="AZ699" i="6"/>
  <c r="AX700" i="6"/>
  <c r="AY700" i="6"/>
  <c r="AZ700" i="6"/>
  <c r="AX701" i="6"/>
  <c r="AY701" i="6"/>
  <c r="AZ701" i="6"/>
  <c r="AX702" i="6"/>
  <c r="AY702" i="6"/>
  <c r="AZ702" i="6"/>
  <c r="AX703" i="6"/>
  <c r="AY703" i="6"/>
  <c r="AZ703" i="6"/>
  <c r="AX704" i="6"/>
  <c r="AY704" i="6"/>
  <c r="AZ704" i="6"/>
  <c r="AX705" i="6"/>
  <c r="AY705" i="6"/>
  <c r="AZ705" i="6"/>
  <c r="AX706" i="6"/>
  <c r="AY706" i="6"/>
  <c r="AZ706" i="6"/>
  <c r="AX707" i="6"/>
  <c r="AY707" i="6"/>
  <c r="AZ707" i="6"/>
  <c r="AX708" i="6"/>
  <c r="AY708" i="6"/>
  <c r="AZ708" i="6"/>
  <c r="AX709" i="6"/>
  <c r="AY709" i="6"/>
  <c r="AZ709" i="6"/>
  <c r="AX710" i="6"/>
  <c r="AY710" i="6"/>
  <c r="AZ710" i="6"/>
  <c r="AX711" i="6"/>
  <c r="AY711" i="6"/>
  <c r="AZ711" i="6"/>
  <c r="AX712" i="6"/>
  <c r="AY712" i="6"/>
  <c r="AZ712" i="6"/>
  <c r="AX713" i="6"/>
  <c r="AY713" i="6"/>
  <c r="AZ713" i="6"/>
  <c r="AX714" i="6"/>
  <c r="AY714" i="6"/>
  <c r="AZ714" i="6"/>
  <c r="AX715" i="6"/>
  <c r="AY715" i="6"/>
  <c r="AZ715" i="6"/>
  <c r="AX716" i="6"/>
  <c r="AY716" i="6"/>
  <c r="AZ716" i="6"/>
  <c r="AX717" i="6"/>
  <c r="AY717" i="6"/>
  <c r="AZ717" i="6"/>
  <c r="AX718" i="6"/>
  <c r="AY718" i="6"/>
  <c r="AZ718" i="6"/>
  <c r="AX719" i="6"/>
  <c r="AY719" i="6"/>
  <c r="AZ719" i="6"/>
  <c r="AX720" i="6"/>
  <c r="AY720" i="6"/>
  <c r="AZ720" i="6"/>
  <c r="AX721" i="6"/>
  <c r="AY721" i="6"/>
  <c r="AZ721" i="6"/>
  <c r="AX722" i="6"/>
  <c r="AY722" i="6"/>
  <c r="AZ722" i="6"/>
  <c r="AX723" i="6"/>
  <c r="AY723" i="6"/>
  <c r="AZ723" i="6"/>
  <c r="AX724" i="6"/>
  <c r="AY724" i="6"/>
  <c r="AZ724" i="6"/>
  <c r="AX725" i="6"/>
  <c r="AY725" i="6"/>
  <c r="AZ725" i="6"/>
  <c r="AX726" i="6"/>
  <c r="AY726" i="6"/>
  <c r="AZ726" i="6"/>
  <c r="AX727" i="6"/>
  <c r="AY727" i="6"/>
  <c r="AZ727" i="6"/>
  <c r="AX728" i="6"/>
  <c r="AY728" i="6"/>
  <c r="AZ728" i="6"/>
  <c r="AX729" i="6"/>
  <c r="AY729" i="6"/>
  <c r="AZ729" i="6"/>
  <c r="AX730" i="6"/>
  <c r="AY730" i="6"/>
  <c r="AZ730" i="6"/>
  <c r="AX731" i="6"/>
  <c r="AY731" i="6"/>
  <c r="AZ731" i="6"/>
  <c r="AX732" i="6"/>
  <c r="AY732" i="6"/>
  <c r="AZ732" i="6"/>
  <c r="AX733" i="6"/>
  <c r="AY733" i="6"/>
  <c r="AZ733" i="6"/>
  <c r="AX734" i="6"/>
  <c r="AY734" i="6"/>
  <c r="AZ734" i="6"/>
  <c r="AX735" i="6"/>
  <c r="AY735" i="6"/>
  <c r="AZ735" i="6"/>
  <c r="AX736" i="6"/>
  <c r="AY736" i="6"/>
  <c r="AZ736" i="6"/>
  <c r="AX737" i="6"/>
  <c r="AY737" i="6"/>
  <c r="AZ737" i="6"/>
  <c r="AX738" i="6"/>
  <c r="AY738" i="6"/>
  <c r="AZ738" i="6"/>
  <c r="AX739" i="6"/>
  <c r="AY739" i="6"/>
  <c r="AZ739" i="6"/>
  <c r="AX740" i="6"/>
  <c r="AY740" i="6"/>
  <c r="AZ740" i="6"/>
  <c r="AX741" i="6"/>
  <c r="AY741" i="6"/>
  <c r="AZ741" i="6"/>
  <c r="AX742" i="6"/>
  <c r="AY742" i="6"/>
  <c r="AZ742" i="6"/>
  <c r="AX743" i="6"/>
  <c r="AY743" i="6"/>
  <c r="AZ743" i="6"/>
  <c r="AX744" i="6"/>
  <c r="AY744" i="6"/>
  <c r="AZ744" i="6"/>
  <c r="AX745" i="6"/>
  <c r="AY745" i="6"/>
  <c r="AZ745" i="6"/>
  <c r="AX746" i="6"/>
  <c r="AY746" i="6"/>
  <c r="AZ746" i="6"/>
  <c r="AX747" i="6"/>
  <c r="AY747" i="6"/>
  <c r="AZ747" i="6"/>
  <c r="AX748" i="6"/>
  <c r="AY748" i="6"/>
  <c r="AZ748" i="6"/>
  <c r="AX749" i="6"/>
  <c r="AY749" i="6"/>
  <c r="AZ749" i="6"/>
  <c r="AX750" i="6"/>
  <c r="AY750" i="6"/>
  <c r="AZ750" i="6"/>
  <c r="AX751" i="6"/>
  <c r="AY751" i="6"/>
  <c r="AZ751" i="6"/>
  <c r="AX752" i="6"/>
  <c r="AY752" i="6"/>
  <c r="AZ752" i="6"/>
  <c r="AX753" i="6"/>
  <c r="AY753" i="6"/>
  <c r="AZ753" i="6"/>
  <c r="AX754" i="6"/>
  <c r="AY754" i="6"/>
  <c r="AZ754" i="6"/>
  <c r="AX755" i="6"/>
  <c r="AY755" i="6"/>
  <c r="AZ755" i="6"/>
  <c r="AX756" i="6"/>
  <c r="AY756" i="6"/>
  <c r="AZ756" i="6"/>
  <c r="AX757" i="6"/>
  <c r="AY757" i="6"/>
  <c r="AZ757" i="6"/>
  <c r="AX758" i="6"/>
  <c r="AY758" i="6"/>
  <c r="AZ758" i="6"/>
  <c r="AX759" i="6"/>
  <c r="AY759" i="6"/>
  <c r="AZ759" i="6"/>
  <c r="AX760" i="6"/>
  <c r="AY760" i="6"/>
  <c r="AZ760" i="6"/>
  <c r="AX761" i="6"/>
  <c r="AY761" i="6"/>
  <c r="AZ761" i="6"/>
  <c r="AX762" i="6"/>
  <c r="AY762" i="6"/>
  <c r="AZ762" i="6"/>
  <c r="AX763" i="6"/>
  <c r="AY763" i="6"/>
  <c r="AZ763" i="6"/>
  <c r="AX764" i="6"/>
  <c r="AY764" i="6"/>
  <c r="AZ764" i="6"/>
  <c r="AX765" i="6"/>
  <c r="AY765" i="6"/>
  <c r="AZ765" i="6"/>
  <c r="AX766" i="6"/>
  <c r="AY766" i="6"/>
  <c r="AZ766" i="6"/>
  <c r="AX767" i="6"/>
  <c r="AY767" i="6"/>
  <c r="AZ767" i="6"/>
  <c r="AX768" i="6"/>
  <c r="AY768" i="6"/>
  <c r="AZ768" i="6"/>
  <c r="AX769" i="6"/>
  <c r="AY769" i="6"/>
  <c r="AZ769" i="6"/>
  <c r="AX770" i="6"/>
  <c r="AY770" i="6"/>
  <c r="AZ770" i="6"/>
  <c r="AX771" i="6"/>
  <c r="AY771" i="6"/>
  <c r="AZ771" i="6"/>
  <c r="AX772" i="6"/>
  <c r="AY772" i="6"/>
  <c r="AZ772" i="6"/>
  <c r="AX773" i="6"/>
  <c r="AY773" i="6"/>
  <c r="AZ773" i="6"/>
  <c r="AX774" i="6"/>
  <c r="AY774" i="6"/>
  <c r="AZ774" i="6"/>
  <c r="AX775" i="6"/>
  <c r="AY775" i="6"/>
  <c r="AZ775" i="6"/>
  <c r="AX776" i="6"/>
  <c r="AY776" i="6"/>
  <c r="AZ776" i="6"/>
  <c r="AX777" i="6"/>
  <c r="AY777" i="6"/>
  <c r="AZ777" i="6"/>
  <c r="AX778" i="6"/>
  <c r="AY778" i="6"/>
  <c r="AZ778" i="6"/>
  <c r="AX779" i="6"/>
  <c r="AY779" i="6"/>
  <c r="AZ779" i="6"/>
  <c r="AX780" i="6"/>
  <c r="AY780" i="6"/>
  <c r="AZ780" i="6"/>
  <c r="AX781" i="6"/>
  <c r="AY781" i="6"/>
  <c r="AZ781" i="6"/>
  <c r="AX782" i="6"/>
  <c r="AY782" i="6"/>
  <c r="AZ782" i="6"/>
  <c r="AX783" i="6"/>
  <c r="AY783" i="6"/>
  <c r="AZ783" i="6"/>
  <c r="AX784" i="6"/>
  <c r="AY784" i="6"/>
  <c r="AZ784" i="6"/>
  <c r="AX785" i="6"/>
  <c r="AY785" i="6"/>
  <c r="AZ785" i="6"/>
  <c r="AX786" i="6"/>
  <c r="AY786" i="6"/>
  <c r="AZ786" i="6"/>
  <c r="AX787" i="6"/>
  <c r="AY787" i="6"/>
  <c r="AZ787" i="6"/>
  <c r="AX788" i="6"/>
  <c r="AY788" i="6"/>
  <c r="AZ788" i="6"/>
  <c r="AX789" i="6"/>
  <c r="AY789" i="6"/>
  <c r="AZ789" i="6"/>
  <c r="AX790" i="6"/>
  <c r="AY790" i="6"/>
  <c r="AZ790" i="6"/>
  <c r="AX791" i="6"/>
  <c r="AY791" i="6"/>
  <c r="AZ791" i="6"/>
  <c r="AX792" i="6"/>
  <c r="AY792" i="6"/>
  <c r="AZ792" i="6"/>
  <c r="AX793" i="6"/>
  <c r="AY793" i="6"/>
  <c r="AZ793" i="6"/>
  <c r="AX794" i="6"/>
  <c r="AY794" i="6"/>
  <c r="AZ794" i="6"/>
  <c r="AX795" i="6"/>
  <c r="AY795" i="6"/>
  <c r="AZ795" i="6"/>
  <c r="AX796" i="6"/>
  <c r="AY796" i="6"/>
  <c r="AZ796" i="6"/>
  <c r="AX797" i="6"/>
  <c r="AY797" i="6"/>
  <c r="AZ797" i="6"/>
  <c r="AX798" i="6"/>
  <c r="AY798" i="6"/>
  <c r="AZ798" i="6"/>
  <c r="AX799" i="6"/>
  <c r="AY799" i="6"/>
  <c r="AZ799" i="6"/>
  <c r="AX800" i="6"/>
  <c r="AY800" i="6"/>
  <c r="AZ800" i="6"/>
  <c r="AX801" i="6"/>
  <c r="AY801" i="6"/>
  <c r="AZ801" i="6"/>
  <c r="AX802" i="6"/>
  <c r="AY802" i="6"/>
  <c r="AZ802" i="6"/>
  <c r="AX803" i="6"/>
  <c r="AY803" i="6"/>
  <c r="AZ803" i="6"/>
  <c r="AX804" i="6"/>
  <c r="AY804" i="6"/>
  <c r="AZ804" i="6"/>
  <c r="AX805" i="6"/>
  <c r="AY805" i="6"/>
  <c r="AZ805" i="6"/>
  <c r="AX806" i="6"/>
  <c r="AY806" i="6"/>
  <c r="AZ806" i="6"/>
  <c r="AX807" i="6"/>
  <c r="AY807" i="6"/>
  <c r="AZ807" i="6"/>
  <c r="AX808" i="6"/>
  <c r="AY808" i="6"/>
  <c r="AZ808" i="6"/>
  <c r="AX809" i="6"/>
  <c r="AY809" i="6"/>
  <c r="AZ809" i="6"/>
  <c r="AX810" i="6"/>
  <c r="AY810" i="6"/>
  <c r="AZ810" i="6"/>
  <c r="AX811" i="6"/>
  <c r="AY811" i="6"/>
  <c r="AZ811" i="6"/>
  <c r="AX812" i="6"/>
  <c r="AY812" i="6"/>
  <c r="AZ812" i="6"/>
  <c r="AX813" i="6"/>
  <c r="AY813" i="6"/>
  <c r="AZ813" i="6"/>
  <c r="AX814" i="6"/>
  <c r="AY814" i="6"/>
  <c r="AZ814" i="6"/>
  <c r="AX815" i="6"/>
  <c r="AY815" i="6"/>
  <c r="AZ815" i="6"/>
  <c r="AX816" i="6"/>
  <c r="AY816" i="6"/>
  <c r="AZ816" i="6"/>
  <c r="AX817" i="6"/>
  <c r="AY817" i="6"/>
  <c r="AZ817" i="6"/>
  <c r="AX818" i="6"/>
  <c r="AY818" i="6"/>
  <c r="AZ818" i="6"/>
  <c r="AX819" i="6"/>
  <c r="AY819" i="6"/>
  <c r="AZ819" i="6"/>
  <c r="AX820" i="6"/>
  <c r="AY820" i="6"/>
  <c r="AZ820" i="6"/>
  <c r="AX821" i="6"/>
  <c r="AY821" i="6"/>
  <c r="AZ821" i="6"/>
  <c r="AX822" i="6"/>
  <c r="AY822" i="6"/>
  <c r="AZ822" i="6"/>
  <c r="AX823" i="6"/>
  <c r="AY823" i="6"/>
  <c r="AZ823" i="6"/>
  <c r="AX824" i="6"/>
  <c r="AY824" i="6"/>
  <c r="AZ824" i="6"/>
  <c r="AX825" i="6"/>
  <c r="AY825" i="6"/>
  <c r="AZ825" i="6"/>
  <c r="AX826" i="6"/>
  <c r="AY826" i="6"/>
  <c r="AZ826" i="6"/>
  <c r="AX827" i="6"/>
  <c r="AY827" i="6"/>
  <c r="AZ827" i="6"/>
  <c r="AX828" i="6"/>
  <c r="AY828" i="6"/>
  <c r="AZ828" i="6"/>
  <c r="AX829" i="6"/>
  <c r="AY829" i="6"/>
  <c r="AZ829" i="6"/>
  <c r="AX830" i="6"/>
  <c r="AY830" i="6"/>
  <c r="AZ830" i="6"/>
  <c r="AX831" i="6"/>
  <c r="AY831" i="6"/>
  <c r="AZ831" i="6"/>
  <c r="AX832" i="6"/>
  <c r="AY832" i="6"/>
  <c r="AZ832" i="6"/>
  <c r="AX833" i="6"/>
  <c r="AY833" i="6"/>
  <c r="AZ833" i="6"/>
  <c r="AX834" i="6"/>
  <c r="AY834" i="6"/>
  <c r="AZ834" i="6"/>
  <c r="AX835" i="6"/>
  <c r="AY835" i="6"/>
  <c r="AZ835" i="6"/>
  <c r="AX836" i="6"/>
  <c r="AY836" i="6"/>
  <c r="AZ836" i="6"/>
  <c r="AX837" i="6"/>
  <c r="AY837" i="6"/>
  <c r="AZ837" i="6"/>
  <c r="AX838" i="6"/>
  <c r="AY838" i="6"/>
  <c r="AZ838" i="6"/>
  <c r="AX839" i="6"/>
  <c r="AY839" i="6"/>
  <c r="AZ839" i="6"/>
  <c r="AX840" i="6"/>
  <c r="AY840" i="6"/>
  <c r="AZ840" i="6"/>
  <c r="AX841" i="6"/>
  <c r="AY841" i="6"/>
  <c r="AZ841" i="6"/>
  <c r="AX842" i="6"/>
  <c r="AY842" i="6"/>
  <c r="AZ842" i="6"/>
  <c r="AX843" i="6"/>
  <c r="AY843" i="6"/>
  <c r="AZ843" i="6"/>
  <c r="AX844" i="6"/>
  <c r="AY844" i="6"/>
  <c r="AZ844" i="6"/>
  <c r="AX845" i="6"/>
  <c r="AY845" i="6"/>
  <c r="AZ845" i="6"/>
  <c r="AX846" i="6"/>
  <c r="AY846" i="6"/>
  <c r="AZ846" i="6"/>
  <c r="AX847" i="6"/>
  <c r="AY847" i="6"/>
  <c r="AZ847" i="6"/>
  <c r="AX848" i="6"/>
  <c r="AY848" i="6"/>
  <c r="AZ848" i="6"/>
  <c r="AX849" i="6"/>
  <c r="AY849" i="6"/>
  <c r="AZ849" i="6"/>
  <c r="AX850" i="6"/>
  <c r="AY850" i="6"/>
  <c r="AZ850" i="6"/>
  <c r="AX851" i="6"/>
  <c r="AY851" i="6"/>
  <c r="AZ851" i="6"/>
  <c r="AX852" i="6"/>
  <c r="AY852" i="6"/>
  <c r="AZ852" i="6"/>
  <c r="AX853" i="6"/>
  <c r="AY853" i="6"/>
  <c r="AZ853" i="6"/>
  <c r="AX854" i="6"/>
  <c r="AY854" i="6"/>
  <c r="AZ854" i="6"/>
  <c r="AX855" i="6"/>
  <c r="AY855" i="6"/>
  <c r="AZ855" i="6"/>
  <c r="AX856" i="6"/>
  <c r="AY856" i="6"/>
  <c r="AZ856" i="6"/>
  <c r="AX857" i="6"/>
  <c r="AY857" i="6"/>
  <c r="AZ857" i="6"/>
  <c r="AX858" i="6"/>
  <c r="AY858" i="6"/>
  <c r="AZ858" i="6"/>
  <c r="AX859" i="6"/>
  <c r="AY859" i="6"/>
  <c r="AZ859" i="6"/>
  <c r="AX860" i="6"/>
  <c r="AY860" i="6"/>
  <c r="AZ860" i="6"/>
  <c r="AX861" i="6"/>
  <c r="AY861" i="6"/>
  <c r="AZ861" i="6"/>
  <c r="AX862" i="6"/>
  <c r="AY862" i="6"/>
  <c r="AZ862" i="6"/>
  <c r="AX863" i="6"/>
  <c r="AY863" i="6"/>
  <c r="AZ863" i="6"/>
  <c r="AX864" i="6"/>
  <c r="AY864" i="6"/>
  <c r="AZ864" i="6"/>
  <c r="AX865" i="6"/>
  <c r="AY865" i="6"/>
  <c r="AZ865" i="6"/>
  <c r="AX866" i="6"/>
  <c r="AY866" i="6"/>
  <c r="AZ866" i="6"/>
  <c r="AX867" i="6"/>
  <c r="AY867" i="6"/>
  <c r="AZ867" i="6"/>
  <c r="AX868" i="6"/>
  <c r="AY868" i="6"/>
  <c r="AZ868" i="6"/>
  <c r="AX869" i="6"/>
  <c r="AY869" i="6"/>
  <c r="AZ869" i="6"/>
  <c r="AX870" i="6"/>
  <c r="AY870" i="6"/>
  <c r="AZ870" i="6"/>
  <c r="AX871" i="6"/>
  <c r="AY871" i="6"/>
  <c r="AZ871" i="6"/>
  <c r="AX872" i="6"/>
  <c r="AY872" i="6"/>
  <c r="AZ872" i="6"/>
  <c r="AX873" i="6"/>
  <c r="AY873" i="6"/>
  <c r="AZ873" i="6"/>
  <c r="AX874" i="6"/>
  <c r="AY874" i="6"/>
  <c r="AZ874" i="6"/>
  <c r="AX875" i="6"/>
  <c r="AY875" i="6"/>
  <c r="AZ875" i="6"/>
  <c r="AX876" i="6"/>
  <c r="AY876" i="6"/>
  <c r="AZ876" i="6"/>
  <c r="AX877" i="6"/>
  <c r="AY877" i="6"/>
  <c r="AZ877" i="6"/>
  <c r="AX878" i="6"/>
  <c r="AY878" i="6"/>
  <c r="AZ878" i="6"/>
  <c r="AX879" i="6"/>
  <c r="AY879" i="6"/>
  <c r="AZ879" i="6"/>
  <c r="AX880" i="6"/>
  <c r="AY880" i="6"/>
  <c r="AZ880" i="6"/>
  <c r="AX881" i="6"/>
  <c r="AY881" i="6"/>
  <c r="AZ881" i="6"/>
  <c r="AX882" i="6"/>
  <c r="AY882" i="6"/>
  <c r="AZ882" i="6"/>
  <c r="AX883" i="6"/>
  <c r="AY883" i="6"/>
  <c r="AZ883" i="6"/>
  <c r="AX884" i="6"/>
  <c r="AY884" i="6"/>
  <c r="AZ884" i="6"/>
  <c r="AX885" i="6"/>
  <c r="AY885" i="6"/>
  <c r="AZ885" i="6"/>
  <c r="AX886" i="6"/>
  <c r="AY886" i="6"/>
  <c r="AZ886" i="6"/>
  <c r="AX887" i="6"/>
  <c r="AY887" i="6"/>
  <c r="AZ887" i="6"/>
  <c r="AX888" i="6"/>
  <c r="AY888" i="6"/>
  <c r="AZ888" i="6"/>
  <c r="AX889" i="6"/>
  <c r="AY889" i="6"/>
  <c r="AZ889" i="6"/>
  <c r="AX890" i="6"/>
  <c r="AY890" i="6"/>
  <c r="AZ890" i="6"/>
  <c r="AX891" i="6"/>
  <c r="AY891" i="6"/>
  <c r="AZ891" i="6"/>
  <c r="AX892" i="6"/>
  <c r="AY892" i="6"/>
  <c r="AZ892" i="6"/>
  <c r="AX893" i="6"/>
  <c r="AY893" i="6"/>
  <c r="AZ893" i="6"/>
  <c r="AX894" i="6"/>
  <c r="AY894" i="6"/>
  <c r="AZ894" i="6"/>
  <c r="AX895" i="6"/>
  <c r="AY895" i="6"/>
  <c r="AZ895" i="6"/>
  <c r="AX896" i="6"/>
  <c r="AY896" i="6"/>
  <c r="AZ896" i="6"/>
  <c r="AX897" i="6"/>
  <c r="AY897" i="6"/>
  <c r="AZ897" i="6"/>
  <c r="AX898" i="6"/>
  <c r="AY898" i="6"/>
  <c r="AZ898" i="6"/>
  <c r="AX899" i="6"/>
  <c r="AY899" i="6"/>
  <c r="AZ899" i="6"/>
  <c r="AX900" i="6"/>
  <c r="AY900" i="6"/>
  <c r="AZ900" i="6"/>
  <c r="AX901" i="6"/>
  <c r="AY901" i="6"/>
  <c r="AZ901" i="6"/>
  <c r="AX902" i="6"/>
  <c r="AY902" i="6"/>
  <c r="AZ902" i="6"/>
  <c r="AX903" i="6"/>
  <c r="AY903" i="6"/>
  <c r="AZ903" i="6"/>
  <c r="AX904" i="6"/>
  <c r="AY904" i="6"/>
  <c r="AZ904" i="6"/>
  <c r="AX905" i="6"/>
  <c r="AY905" i="6"/>
  <c r="AZ905" i="6"/>
  <c r="AX906" i="6"/>
  <c r="AY906" i="6"/>
  <c r="AZ906" i="6"/>
  <c r="AX907" i="6"/>
  <c r="AY907" i="6"/>
  <c r="AZ907" i="6"/>
  <c r="AX908" i="6"/>
  <c r="AY908" i="6"/>
  <c r="AZ908" i="6"/>
  <c r="AX909" i="6"/>
  <c r="AY909" i="6"/>
  <c r="AZ909" i="6"/>
  <c r="AX910" i="6"/>
  <c r="AY910" i="6"/>
  <c r="AZ910" i="6"/>
  <c r="AX911" i="6"/>
  <c r="AY911" i="6"/>
  <c r="AZ911" i="6"/>
  <c r="AX912" i="6"/>
  <c r="AY912" i="6"/>
  <c r="AZ912" i="6"/>
  <c r="AX913" i="6"/>
  <c r="AY913" i="6"/>
  <c r="AZ913" i="6"/>
  <c r="AX914" i="6"/>
  <c r="AY914" i="6"/>
  <c r="AZ914" i="6"/>
  <c r="AX915" i="6"/>
  <c r="AY915" i="6"/>
  <c r="AZ915" i="6"/>
  <c r="AX916" i="6"/>
  <c r="AY916" i="6"/>
  <c r="AZ916" i="6"/>
  <c r="AX917" i="6"/>
  <c r="AY917" i="6"/>
  <c r="AZ917" i="6"/>
  <c r="AX918" i="6"/>
  <c r="AY918" i="6"/>
  <c r="AZ918" i="6"/>
  <c r="AX919" i="6"/>
  <c r="AY919" i="6"/>
  <c r="AZ919" i="6"/>
  <c r="AX920" i="6"/>
  <c r="AY920" i="6"/>
  <c r="AZ920" i="6"/>
  <c r="AX921" i="6"/>
  <c r="AY921" i="6"/>
  <c r="AZ921" i="6"/>
  <c r="AX922" i="6"/>
  <c r="AY922" i="6"/>
  <c r="AZ922" i="6"/>
  <c r="AX923" i="6"/>
  <c r="AY923" i="6"/>
  <c r="AZ923" i="6"/>
  <c r="AX924" i="6"/>
  <c r="AY924" i="6"/>
  <c r="AZ924" i="6"/>
  <c r="AX925" i="6"/>
  <c r="AY925" i="6"/>
  <c r="AZ925" i="6"/>
  <c r="AX926" i="6"/>
  <c r="AY926" i="6"/>
  <c r="AZ926" i="6"/>
  <c r="AX927" i="6"/>
  <c r="AY927" i="6"/>
  <c r="AZ927" i="6"/>
  <c r="AX928" i="6"/>
  <c r="AY928" i="6"/>
  <c r="AZ928" i="6"/>
  <c r="AX929" i="6"/>
  <c r="AY929" i="6"/>
  <c r="AZ929" i="6"/>
  <c r="AX930" i="6"/>
  <c r="AY930" i="6"/>
  <c r="AZ930" i="6"/>
  <c r="AX931" i="6"/>
  <c r="AY931" i="6"/>
  <c r="AZ931" i="6"/>
  <c r="AX932" i="6"/>
  <c r="AY932" i="6"/>
  <c r="AZ932" i="6"/>
  <c r="AX933" i="6"/>
  <c r="AY933" i="6"/>
  <c r="AZ933" i="6"/>
  <c r="AX934" i="6"/>
  <c r="AY934" i="6"/>
  <c r="AZ934" i="6"/>
  <c r="AX935" i="6"/>
  <c r="AY935" i="6"/>
  <c r="AZ935" i="6"/>
  <c r="AX936" i="6"/>
  <c r="AY936" i="6"/>
  <c r="AZ936" i="6"/>
  <c r="AX937" i="6"/>
  <c r="AY937" i="6"/>
  <c r="AZ937" i="6"/>
  <c r="AX938" i="6"/>
  <c r="AY938" i="6"/>
  <c r="AZ938" i="6"/>
  <c r="AX939" i="6"/>
  <c r="AY939" i="6"/>
  <c r="AZ939" i="6"/>
  <c r="AX940" i="6"/>
  <c r="AY940" i="6"/>
  <c r="AZ940" i="6"/>
  <c r="AX941" i="6"/>
  <c r="AY941" i="6"/>
  <c r="AZ941" i="6"/>
  <c r="AX942" i="6"/>
  <c r="AY942" i="6"/>
  <c r="AZ942" i="6"/>
  <c r="AX943" i="6"/>
  <c r="AY943" i="6"/>
  <c r="AZ943" i="6"/>
  <c r="AX944" i="6"/>
  <c r="AY944" i="6"/>
  <c r="AZ944" i="6"/>
  <c r="AX945" i="6"/>
  <c r="AY945" i="6"/>
  <c r="AZ945" i="6"/>
  <c r="AX946" i="6"/>
  <c r="AY946" i="6"/>
  <c r="AZ946" i="6"/>
  <c r="AX947" i="6"/>
  <c r="AY947" i="6"/>
  <c r="AZ947" i="6"/>
  <c r="AX948" i="6"/>
  <c r="AY948" i="6"/>
  <c r="AZ948" i="6"/>
  <c r="AX949" i="6"/>
  <c r="AY949" i="6"/>
  <c r="AZ949" i="6"/>
  <c r="AX950" i="6"/>
  <c r="AY950" i="6"/>
  <c r="AZ950" i="6"/>
  <c r="AX951" i="6"/>
  <c r="AY951" i="6"/>
  <c r="AZ951" i="6"/>
  <c r="AX952" i="6"/>
  <c r="AY952" i="6"/>
  <c r="AZ952" i="6"/>
  <c r="AX953" i="6"/>
  <c r="AY953" i="6"/>
  <c r="AZ953" i="6"/>
  <c r="AX954" i="6"/>
  <c r="AY954" i="6"/>
  <c r="AZ954" i="6"/>
  <c r="AX955" i="6"/>
  <c r="AY955" i="6"/>
  <c r="AZ955" i="6"/>
  <c r="AX956" i="6"/>
  <c r="AY956" i="6"/>
  <c r="AZ956" i="6"/>
  <c r="AX957" i="6"/>
  <c r="AY957" i="6"/>
  <c r="AZ957" i="6"/>
  <c r="AX958" i="6"/>
  <c r="AY958" i="6"/>
  <c r="AZ958" i="6"/>
  <c r="AX959" i="6"/>
  <c r="AY959" i="6"/>
  <c r="AZ959" i="6"/>
  <c r="AX960" i="6"/>
  <c r="AY960" i="6"/>
  <c r="AZ960" i="6"/>
  <c r="AX961" i="6"/>
  <c r="AY961" i="6"/>
  <c r="AZ961" i="6"/>
  <c r="AX962" i="6"/>
  <c r="AY962" i="6"/>
  <c r="AZ962" i="6"/>
  <c r="AX963" i="6"/>
  <c r="AY963" i="6"/>
  <c r="AZ963" i="6"/>
  <c r="AX964" i="6"/>
  <c r="AY964" i="6"/>
  <c r="AZ964" i="6"/>
  <c r="AX965" i="6"/>
  <c r="AY965" i="6"/>
  <c r="AZ965" i="6"/>
  <c r="AX966" i="6"/>
  <c r="AY966" i="6"/>
  <c r="AZ966" i="6"/>
  <c r="AX967" i="6"/>
  <c r="AY967" i="6"/>
  <c r="AZ967" i="6"/>
  <c r="AX968" i="6"/>
  <c r="AY968" i="6"/>
  <c r="AZ968" i="6"/>
  <c r="AX969" i="6"/>
  <c r="AY969" i="6"/>
  <c r="AZ969" i="6"/>
  <c r="AX970" i="6"/>
  <c r="AY970" i="6"/>
  <c r="AZ970" i="6"/>
  <c r="AX971" i="6"/>
  <c r="AY971" i="6"/>
  <c r="AZ971" i="6"/>
  <c r="AX972" i="6"/>
  <c r="AY972" i="6"/>
  <c r="AZ972" i="6"/>
  <c r="AX973" i="6"/>
  <c r="AY973" i="6"/>
  <c r="AZ973" i="6"/>
  <c r="AX974" i="6"/>
  <c r="AY974" i="6"/>
  <c r="AZ974" i="6"/>
  <c r="AX975" i="6"/>
  <c r="AY975" i="6"/>
  <c r="AZ975" i="6"/>
  <c r="AX976" i="6"/>
  <c r="AY976" i="6"/>
  <c r="AZ976" i="6"/>
  <c r="AX977" i="6"/>
  <c r="AY977" i="6"/>
  <c r="AZ977" i="6"/>
  <c r="AX978" i="6"/>
  <c r="AY978" i="6"/>
  <c r="AZ978" i="6"/>
  <c r="AX979" i="6"/>
  <c r="AY979" i="6"/>
  <c r="AZ979" i="6"/>
  <c r="AX980" i="6"/>
  <c r="AY980" i="6"/>
  <c r="AZ980" i="6"/>
  <c r="AX981" i="6"/>
  <c r="AY981" i="6"/>
  <c r="AZ981" i="6"/>
  <c r="AX982" i="6"/>
  <c r="AY982" i="6"/>
  <c r="AZ982" i="6"/>
  <c r="AX983" i="6"/>
  <c r="AY983" i="6"/>
  <c r="AZ983" i="6"/>
  <c r="AX984" i="6"/>
  <c r="AY984" i="6"/>
  <c r="AZ984" i="6"/>
  <c r="AX985" i="6"/>
  <c r="AY985" i="6"/>
  <c r="AZ985" i="6"/>
  <c r="AX986" i="6"/>
  <c r="AY986" i="6"/>
  <c r="AZ986" i="6"/>
  <c r="AX987" i="6"/>
  <c r="AY987" i="6"/>
  <c r="AZ987" i="6"/>
  <c r="AX988" i="6"/>
  <c r="AY988" i="6"/>
  <c r="AZ988" i="6"/>
  <c r="AX989" i="6"/>
  <c r="AY989" i="6"/>
  <c r="AZ989" i="6"/>
  <c r="AX990" i="6"/>
  <c r="AY990" i="6"/>
  <c r="AZ990" i="6"/>
  <c r="AX991" i="6"/>
  <c r="AY991" i="6"/>
  <c r="AZ991" i="6"/>
  <c r="AX992" i="6"/>
  <c r="AY992" i="6"/>
  <c r="AZ992" i="6"/>
  <c r="AX993" i="6"/>
  <c r="AY993" i="6"/>
  <c r="AZ993" i="6"/>
  <c r="AX994" i="6"/>
  <c r="AY994" i="6"/>
  <c r="AZ994" i="6"/>
  <c r="AX995" i="6"/>
  <c r="AY995" i="6"/>
  <c r="AZ995" i="6"/>
  <c r="AX996" i="6"/>
  <c r="AY996" i="6"/>
  <c r="AZ996" i="6"/>
  <c r="AX997" i="6"/>
  <c r="AY997" i="6"/>
  <c r="AZ997" i="6"/>
  <c r="AX998" i="6"/>
  <c r="AY998" i="6"/>
  <c r="AZ998" i="6"/>
  <c r="AX999" i="6"/>
  <c r="AY999" i="6"/>
  <c r="AZ999" i="6"/>
  <c r="AX1000" i="6"/>
  <c r="AY1000" i="6"/>
  <c r="AZ1000" i="6"/>
  <c r="AX1001" i="6"/>
  <c r="AY1001" i="6"/>
  <c r="AZ1001" i="6"/>
  <c r="AX1002" i="6"/>
  <c r="AY1002" i="6"/>
  <c r="AZ1002" i="6"/>
  <c r="AX1003" i="6"/>
  <c r="AY1003" i="6"/>
  <c r="AZ1003" i="6"/>
  <c r="AX1004" i="6"/>
  <c r="AY1004" i="6"/>
  <c r="AZ1004" i="6"/>
  <c r="AX1005" i="6"/>
  <c r="AY1005" i="6"/>
  <c r="AZ1005" i="6"/>
  <c r="AX1006" i="6"/>
  <c r="AY1006" i="6"/>
  <c r="AZ1006" i="6"/>
  <c r="AX1007" i="6"/>
  <c r="AY1007" i="6"/>
  <c r="AZ1007" i="6"/>
  <c r="AX1008" i="6"/>
  <c r="AY1008" i="6"/>
  <c r="AZ1008" i="6"/>
  <c r="AX1009" i="6"/>
  <c r="AY1009" i="6"/>
  <c r="AZ1009" i="6"/>
  <c r="AX1010" i="6"/>
  <c r="AY1010" i="6"/>
  <c r="AZ1010" i="6"/>
  <c r="AX1011" i="6"/>
  <c r="AY1011" i="6"/>
  <c r="AZ1011" i="6"/>
  <c r="AX1012" i="6"/>
  <c r="AY1012" i="6"/>
  <c r="AZ1012" i="6"/>
  <c r="AX1013" i="6"/>
  <c r="AY1013" i="6"/>
  <c r="AZ1013" i="6"/>
  <c r="AX1014" i="6"/>
  <c r="AY1014" i="6"/>
  <c r="AZ1014" i="6"/>
  <c r="AX1015" i="6"/>
  <c r="AY1015" i="6"/>
  <c r="AZ1015" i="6"/>
  <c r="AX1016" i="6"/>
  <c r="AY1016" i="6"/>
  <c r="AZ1016" i="6"/>
  <c r="AX1017" i="6"/>
  <c r="AY1017" i="6"/>
  <c r="AZ1017" i="6"/>
  <c r="AX1018" i="6"/>
  <c r="AY1018" i="6"/>
  <c r="AZ1018" i="6"/>
  <c r="AX1019" i="6"/>
  <c r="AY1019" i="6"/>
  <c r="AZ1019" i="6"/>
  <c r="AX1020" i="6"/>
  <c r="AY1020" i="6"/>
  <c r="AZ1020" i="6"/>
  <c r="AX1021" i="6"/>
  <c r="AY1021" i="6"/>
  <c r="AZ1021" i="6"/>
  <c r="AX1022" i="6"/>
  <c r="AY1022" i="6"/>
  <c r="AZ1022" i="6"/>
  <c r="AX1023" i="6"/>
  <c r="AY1023" i="6"/>
  <c r="AZ1023" i="6"/>
  <c r="AX1024" i="6"/>
  <c r="AY1024" i="6"/>
  <c r="AZ1024" i="6"/>
  <c r="AX1025" i="6"/>
  <c r="AY1025" i="6"/>
  <c r="AZ1025" i="6"/>
  <c r="AX1026" i="6"/>
  <c r="AY1026" i="6"/>
  <c r="AZ1026" i="6"/>
  <c r="AX1027" i="6"/>
  <c r="AY1027" i="6"/>
  <c r="AZ1027" i="6"/>
  <c r="AX1028" i="6"/>
  <c r="AY1028" i="6"/>
  <c r="AZ1028" i="6"/>
  <c r="AX1029" i="6"/>
  <c r="AY1029" i="6"/>
  <c r="AZ1029" i="6"/>
  <c r="AX1030" i="6"/>
  <c r="AY1030" i="6"/>
  <c r="AZ1030" i="6"/>
  <c r="AX1031" i="6"/>
  <c r="AY1031" i="6"/>
  <c r="AZ1031" i="6"/>
  <c r="AX1032" i="6"/>
  <c r="AY1032" i="6"/>
  <c r="AZ1032" i="6"/>
  <c r="AX1033" i="6"/>
  <c r="AY1033" i="6"/>
  <c r="AZ1033" i="6"/>
  <c r="AX1034" i="6"/>
  <c r="AY1034" i="6"/>
  <c r="AZ1034" i="6"/>
  <c r="AX1035" i="6"/>
  <c r="AY1035" i="6"/>
  <c r="AZ1035" i="6"/>
  <c r="AX1036" i="6"/>
  <c r="AY1036" i="6"/>
  <c r="AZ1036" i="6"/>
  <c r="AX1037" i="6"/>
  <c r="AY1037" i="6"/>
  <c r="AZ1037" i="6"/>
  <c r="AX1038" i="6"/>
  <c r="AY1038" i="6"/>
  <c r="AZ1038" i="6"/>
  <c r="AX1039" i="6"/>
  <c r="AY1039" i="6"/>
  <c r="AZ1039" i="6"/>
  <c r="AX1040" i="6"/>
  <c r="AY1040" i="6"/>
  <c r="AZ1040" i="6"/>
  <c r="AX1041" i="6"/>
  <c r="AY1041" i="6"/>
  <c r="AZ1041" i="6"/>
  <c r="AX1042" i="6"/>
  <c r="AY1042" i="6"/>
  <c r="AZ1042" i="6"/>
  <c r="AX1043" i="6"/>
  <c r="AY1043" i="6"/>
  <c r="AZ1043" i="6"/>
  <c r="AX1044" i="6"/>
  <c r="AY1044" i="6"/>
  <c r="AZ1044" i="6"/>
  <c r="AX1045" i="6"/>
  <c r="AY1045" i="6"/>
  <c r="AZ1045" i="6"/>
  <c r="AX1046" i="6"/>
  <c r="AY1046" i="6"/>
  <c r="AZ1046" i="6"/>
  <c r="AX1047" i="6"/>
  <c r="AY1047" i="6"/>
  <c r="AZ1047" i="6"/>
  <c r="AX1048" i="6"/>
  <c r="AY1048" i="6"/>
  <c r="AZ1048" i="6"/>
  <c r="AX1049" i="6"/>
  <c r="AY1049" i="6"/>
  <c r="AZ1049" i="6"/>
  <c r="AX1050" i="6"/>
  <c r="AY1050" i="6"/>
  <c r="AZ1050" i="6"/>
  <c r="AX1051" i="6"/>
  <c r="AY1051" i="6"/>
  <c r="AZ1051" i="6"/>
  <c r="AX1052" i="6"/>
  <c r="AY1052" i="6"/>
  <c r="AZ1052" i="6"/>
  <c r="AX1053" i="6"/>
  <c r="AY1053" i="6"/>
  <c r="AZ1053" i="6"/>
  <c r="AX1054" i="6"/>
  <c r="AY1054" i="6"/>
  <c r="AZ1054" i="6"/>
  <c r="AX1055" i="6"/>
  <c r="AY1055" i="6"/>
  <c r="AZ1055" i="6"/>
  <c r="AX1056" i="6"/>
  <c r="AY1056" i="6"/>
  <c r="AZ1056" i="6"/>
  <c r="AX1057" i="6"/>
  <c r="AY1057" i="6"/>
  <c r="AZ1057" i="6"/>
  <c r="AX1058" i="6"/>
  <c r="AY1058" i="6"/>
  <c r="AZ1058" i="6"/>
  <c r="AX1059" i="6"/>
  <c r="AY1059" i="6"/>
  <c r="AZ1059" i="6"/>
  <c r="AX1060" i="6"/>
  <c r="AY1060" i="6"/>
  <c r="AZ1060" i="6"/>
  <c r="AX1061" i="6"/>
  <c r="AY1061" i="6"/>
  <c r="AZ1061" i="6"/>
  <c r="AX1062" i="6"/>
  <c r="AY1062" i="6"/>
  <c r="AZ1062" i="6"/>
  <c r="AX1063" i="6"/>
  <c r="AY1063" i="6"/>
  <c r="AZ1063" i="6"/>
  <c r="AX1064" i="6"/>
  <c r="AY1064" i="6"/>
  <c r="AZ1064" i="6"/>
  <c r="AX1065" i="6"/>
  <c r="AY1065" i="6"/>
  <c r="AZ1065" i="6"/>
  <c r="AX1066" i="6"/>
  <c r="AY1066" i="6"/>
  <c r="AZ1066" i="6"/>
  <c r="AX1067" i="6"/>
  <c r="AY1067" i="6"/>
  <c r="AZ1067" i="6"/>
  <c r="AX1068" i="6"/>
  <c r="AY1068" i="6"/>
  <c r="AZ1068" i="6"/>
  <c r="AX1069" i="6"/>
  <c r="AY1069" i="6"/>
  <c r="AZ1069" i="6"/>
  <c r="AX1070" i="6"/>
  <c r="AY1070" i="6"/>
  <c r="AZ1070" i="6"/>
  <c r="AX1071" i="6"/>
  <c r="AY1071" i="6"/>
  <c r="AZ1071" i="6"/>
  <c r="AX1072" i="6"/>
  <c r="AY1072" i="6"/>
  <c r="AZ1072" i="6"/>
  <c r="AX1073" i="6"/>
  <c r="AY1073" i="6"/>
  <c r="AZ1073" i="6"/>
  <c r="AX1074" i="6"/>
  <c r="AY1074" i="6"/>
  <c r="AZ1074" i="6"/>
  <c r="AX1075" i="6"/>
  <c r="AY1075" i="6"/>
  <c r="AZ1075" i="6"/>
  <c r="AX1076" i="6"/>
  <c r="AY1076" i="6"/>
  <c r="AZ1076" i="6"/>
  <c r="AX1077" i="6"/>
  <c r="AY1077" i="6"/>
  <c r="AZ1077" i="6"/>
  <c r="AX1078" i="6"/>
  <c r="AY1078" i="6"/>
  <c r="AZ1078" i="6"/>
  <c r="AX1079" i="6"/>
  <c r="AY1079" i="6"/>
  <c r="AZ1079" i="6"/>
  <c r="AX1080" i="6"/>
  <c r="AY1080" i="6"/>
  <c r="AZ1080" i="6"/>
  <c r="AX1081" i="6"/>
  <c r="AY1081" i="6"/>
  <c r="AZ1081" i="6"/>
  <c r="AX1082" i="6"/>
  <c r="AY1082" i="6"/>
  <c r="AZ1082" i="6"/>
  <c r="AX1083" i="6"/>
  <c r="AY1083" i="6"/>
  <c r="AZ1083" i="6"/>
  <c r="AX1084" i="6"/>
  <c r="AY1084" i="6"/>
  <c r="AZ1084" i="6"/>
  <c r="AX1085" i="6"/>
  <c r="AY1085" i="6"/>
  <c r="AZ1085" i="6"/>
  <c r="AX1086" i="6"/>
  <c r="AY1086" i="6"/>
  <c r="AZ1086" i="6"/>
  <c r="AX1087" i="6"/>
  <c r="AY1087" i="6"/>
  <c r="AZ1087" i="6"/>
  <c r="AX1088" i="6"/>
  <c r="AY1088" i="6"/>
  <c r="AZ1088" i="6"/>
  <c r="AX1089" i="6"/>
  <c r="AY1089" i="6"/>
  <c r="AZ1089" i="6"/>
  <c r="AX1090" i="6"/>
  <c r="AY1090" i="6"/>
  <c r="AZ1090" i="6"/>
  <c r="AX1091" i="6"/>
  <c r="AY1091" i="6"/>
  <c r="AZ1091" i="6"/>
  <c r="AX1092" i="6"/>
  <c r="AY1092" i="6"/>
  <c r="AZ1092" i="6"/>
  <c r="AX1093" i="6"/>
  <c r="AY1093" i="6"/>
  <c r="AZ1093" i="6"/>
  <c r="AX1094" i="6"/>
  <c r="AY1094" i="6"/>
  <c r="AZ1094" i="6"/>
  <c r="AX1095" i="6"/>
  <c r="AY1095" i="6"/>
  <c r="AZ1095" i="6"/>
  <c r="AX1096" i="6"/>
  <c r="AY1096" i="6"/>
  <c r="AZ1096" i="6"/>
  <c r="AX1097" i="6"/>
  <c r="AY1097" i="6"/>
  <c r="AZ1097" i="6"/>
  <c r="AX1098" i="6"/>
  <c r="AY1098" i="6"/>
  <c r="AZ1098" i="6"/>
  <c r="AX1099" i="6"/>
  <c r="AY1099" i="6"/>
  <c r="AZ1099" i="6"/>
  <c r="AX1100" i="6"/>
  <c r="AY1100" i="6"/>
  <c r="AZ1100" i="6"/>
  <c r="AX1101" i="6"/>
  <c r="AY1101" i="6"/>
  <c r="AZ1101" i="6"/>
  <c r="AX1102" i="6"/>
  <c r="AY1102" i="6"/>
  <c r="AZ1102" i="6"/>
  <c r="AX1103" i="6"/>
  <c r="AY1103" i="6"/>
  <c r="AZ1103" i="6"/>
  <c r="AX1104" i="6"/>
  <c r="AY1104" i="6"/>
  <c r="AZ1104" i="6"/>
  <c r="AX1105" i="6"/>
  <c r="AY1105" i="6"/>
  <c r="AZ1105" i="6"/>
  <c r="AX1106" i="6"/>
  <c r="AY1106" i="6"/>
  <c r="AZ1106" i="6"/>
  <c r="AX1107" i="6"/>
  <c r="AY1107" i="6"/>
  <c r="AZ1107" i="6"/>
  <c r="AX1108" i="6"/>
  <c r="AY1108" i="6"/>
  <c r="AZ1108" i="6"/>
  <c r="AX1109" i="6"/>
  <c r="AY1109" i="6"/>
  <c r="AZ1109" i="6"/>
  <c r="AX1110" i="6"/>
  <c r="AY1110" i="6"/>
  <c r="AZ1110" i="6"/>
  <c r="AX1111" i="6"/>
  <c r="AY1111" i="6"/>
  <c r="AZ1111" i="6"/>
  <c r="AX1112" i="6"/>
  <c r="AY1112" i="6"/>
  <c r="AZ1112" i="6"/>
  <c r="AX1113" i="6"/>
  <c r="AY1113" i="6"/>
  <c r="AZ1113" i="6"/>
  <c r="AX1114" i="6"/>
  <c r="AY1114" i="6"/>
  <c r="AZ1114" i="6"/>
  <c r="AX1115" i="6"/>
  <c r="AY1115" i="6"/>
  <c r="AZ1115" i="6"/>
  <c r="AX1116" i="6"/>
  <c r="AY1116" i="6"/>
  <c r="AZ1116" i="6"/>
  <c r="AX1117" i="6"/>
  <c r="AY1117" i="6"/>
  <c r="AZ1117" i="6"/>
  <c r="AX1118" i="6"/>
  <c r="AY1118" i="6"/>
  <c r="AZ1118" i="6"/>
  <c r="AX1119" i="6"/>
  <c r="AY1119" i="6"/>
  <c r="AZ1119" i="6"/>
  <c r="AX1120" i="6"/>
  <c r="AY1120" i="6"/>
  <c r="AZ1120" i="6"/>
  <c r="AX1121" i="6"/>
  <c r="AY1121" i="6"/>
  <c r="AZ1121" i="6"/>
  <c r="AX1122" i="6"/>
  <c r="AY1122" i="6"/>
  <c r="AZ1122" i="6"/>
  <c r="AX1123" i="6"/>
  <c r="AY1123" i="6"/>
  <c r="AZ1123" i="6"/>
  <c r="AX1124" i="6"/>
  <c r="AY1124" i="6"/>
  <c r="AZ1124" i="6"/>
  <c r="AX1125" i="6"/>
  <c r="AY1125" i="6"/>
  <c r="AZ1125" i="6"/>
  <c r="AX1126" i="6"/>
  <c r="AY1126" i="6"/>
  <c r="AZ1126" i="6"/>
  <c r="AX1127" i="6"/>
  <c r="AY1127" i="6"/>
  <c r="AZ1127" i="6"/>
  <c r="AX1128" i="6"/>
  <c r="AY1128" i="6"/>
  <c r="AZ1128" i="6"/>
  <c r="AX1129" i="6"/>
  <c r="AY1129" i="6"/>
  <c r="AZ1129" i="6"/>
  <c r="AX1130" i="6"/>
  <c r="AY1130" i="6"/>
  <c r="AZ1130" i="6"/>
  <c r="AX1131" i="6"/>
  <c r="AY1131" i="6"/>
  <c r="AZ1131" i="6"/>
  <c r="AX1132" i="6"/>
  <c r="AY1132" i="6"/>
  <c r="AZ1132" i="6"/>
  <c r="AX1133" i="6"/>
  <c r="AY1133" i="6"/>
  <c r="AZ1133" i="6"/>
  <c r="AX1134" i="6"/>
  <c r="AY1134" i="6"/>
  <c r="AZ1134" i="6"/>
  <c r="AX1135" i="6"/>
  <c r="AY1135" i="6"/>
  <c r="AZ1135" i="6"/>
  <c r="AX1136" i="6"/>
  <c r="AY1136" i="6"/>
  <c r="AZ1136" i="6"/>
  <c r="AX1137" i="6"/>
  <c r="AY1137" i="6"/>
  <c r="AZ1137" i="6"/>
  <c r="AX1138" i="6"/>
  <c r="AY1138" i="6"/>
  <c r="AZ1138" i="6"/>
  <c r="AX1139" i="6"/>
  <c r="AY1139" i="6"/>
  <c r="AZ1139" i="6"/>
  <c r="AX1140" i="6"/>
  <c r="AY1140" i="6"/>
  <c r="AZ1140" i="6"/>
  <c r="AX1141" i="6"/>
  <c r="AY1141" i="6"/>
  <c r="AZ1141" i="6"/>
  <c r="AX1142" i="6"/>
  <c r="AY1142" i="6"/>
  <c r="AZ1142" i="6"/>
  <c r="AX1143" i="6"/>
  <c r="AY1143" i="6"/>
  <c r="AZ1143" i="6"/>
  <c r="AX1144" i="6"/>
  <c r="AY1144" i="6"/>
  <c r="AZ1144" i="6"/>
  <c r="AX1145" i="6"/>
  <c r="AY1145" i="6"/>
  <c r="AZ1145" i="6"/>
  <c r="AX1146" i="6"/>
  <c r="AY1146" i="6"/>
  <c r="AZ1146" i="6"/>
  <c r="AX1147" i="6"/>
  <c r="AY1147" i="6"/>
  <c r="AZ1147" i="6"/>
  <c r="AX1148" i="6"/>
  <c r="AY1148" i="6"/>
  <c r="AZ1148" i="6"/>
  <c r="AX1149" i="6"/>
  <c r="AY1149" i="6"/>
  <c r="AZ1149" i="6"/>
  <c r="AX1150" i="6"/>
  <c r="AY1150" i="6"/>
  <c r="AZ1150" i="6"/>
  <c r="AX1151" i="6"/>
  <c r="AY1151" i="6"/>
  <c r="AZ1151" i="6"/>
  <c r="AX1152" i="6"/>
  <c r="AY1152" i="6"/>
  <c r="AZ1152" i="6"/>
  <c r="AX1153" i="6"/>
  <c r="AY1153" i="6"/>
  <c r="AZ1153" i="6"/>
  <c r="AX1154" i="6"/>
  <c r="AY1154" i="6"/>
  <c r="AZ1154" i="6"/>
  <c r="AX1155" i="6"/>
  <c r="AY1155" i="6"/>
  <c r="AZ1155" i="6"/>
  <c r="AX1156" i="6"/>
  <c r="AY1156" i="6"/>
  <c r="AZ1156" i="6"/>
  <c r="AX1157" i="6"/>
  <c r="AY1157" i="6"/>
  <c r="AZ1157" i="6"/>
  <c r="AX1158" i="6"/>
  <c r="AY1158" i="6"/>
  <c r="AZ1158" i="6"/>
  <c r="AX1159" i="6"/>
  <c r="AY1159" i="6"/>
  <c r="AZ1159" i="6"/>
  <c r="AX1160" i="6"/>
  <c r="AY1160" i="6"/>
  <c r="AZ1160" i="6"/>
  <c r="AX1161" i="6"/>
  <c r="AY1161" i="6"/>
  <c r="AZ1161" i="6"/>
  <c r="AX1162" i="6"/>
  <c r="AY1162" i="6"/>
  <c r="AZ1162" i="6"/>
  <c r="AX1163" i="6"/>
  <c r="AY1163" i="6"/>
  <c r="AZ1163" i="6"/>
  <c r="AX1164" i="6"/>
  <c r="AY1164" i="6"/>
  <c r="AZ1164" i="6"/>
  <c r="AX1165" i="6"/>
  <c r="AY1165" i="6"/>
  <c r="AZ1165" i="6"/>
  <c r="AX1166" i="6"/>
  <c r="AY1166" i="6"/>
  <c r="AZ1166" i="6"/>
  <c r="AX1167" i="6"/>
  <c r="AY1167" i="6"/>
  <c r="AZ1167" i="6"/>
  <c r="AX1168" i="6"/>
  <c r="AY1168" i="6"/>
  <c r="AZ1168" i="6"/>
  <c r="AX1169" i="6"/>
  <c r="AY1169" i="6"/>
  <c r="AZ1169" i="6"/>
  <c r="AX1170" i="6"/>
  <c r="AY1170" i="6"/>
  <c r="AZ1170" i="6"/>
  <c r="AX1171" i="6"/>
  <c r="AY1171" i="6"/>
  <c r="AZ1171" i="6"/>
  <c r="AX1172" i="6"/>
  <c r="AY1172" i="6"/>
  <c r="AZ1172" i="6"/>
  <c r="AX1173" i="6"/>
  <c r="AY1173" i="6"/>
  <c r="AZ1173" i="6"/>
  <c r="AX1174" i="6"/>
  <c r="AY1174" i="6"/>
  <c r="AZ1174" i="6"/>
  <c r="AX1175" i="6"/>
  <c r="AY1175" i="6"/>
  <c r="AZ1175" i="6"/>
  <c r="AX1176" i="6"/>
  <c r="AY1176" i="6"/>
  <c r="AZ1176" i="6"/>
  <c r="AX1177" i="6"/>
  <c r="AY1177" i="6"/>
  <c r="AZ1177" i="6"/>
  <c r="AX1178" i="6"/>
  <c r="AY1178" i="6"/>
  <c r="AZ1178" i="6"/>
  <c r="AX1179" i="6"/>
  <c r="AY1179" i="6"/>
  <c r="AZ1179" i="6"/>
  <c r="AX1180" i="6"/>
  <c r="AY1180" i="6"/>
  <c r="AZ1180" i="6"/>
  <c r="AX1181" i="6"/>
  <c r="AY1181" i="6"/>
  <c r="AZ1181" i="6"/>
  <c r="AX1182" i="6"/>
  <c r="AY1182" i="6"/>
  <c r="AZ1182" i="6"/>
  <c r="AX1183" i="6"/>
  <c r="AY1183" i="6"/>
  <c r="AZ1183" i="6"/>
  <c r="AX1184" i="6"/>
  <c r="AY1184" i="6"/>
  <c r="AZ1184" i="6"/>
  <c r="AX1185" i="6"/>
  <c r="AY1185" i="6"/>
  <c r="AZ1185" i="6"/>
  <c r="AX1186" i="6"/>
  <c r="AY1186" i="6"/>
  <c r="AZ1186" i="6"/>
  <c r="AX1187" i="6"/>
  <c r="AY1187" i="6"/>
  <c r="AZ1187" i="6"/>
  <c r="AX1188" i="6"/>
  <c r="AY1188" i="6"/>
  <c r="AZ1188" i="6"/>
  <c r="AX1189" i="6"/>
  <c r="AY1189" i="6"/>
  <c r="AZ1189" i="6"/>
  <c r="AX1190" i="6"/>
  <c r="AY1190" i="6"/>
  <c r="AZ1190" i="6"/>
  <c r="AX1191" i="6"/>
  <c r="AY1191" i="6"/>
  <c r="AZ1191" i="6"/>
  <c r="AX1192" i="6"/>
  <c r="AY1192" i="6"/>
  <c r="AZ1192" i="6"/>
  <c r="AX1193" i="6"/>
  <c r="AY1193" i="6"/>
  <c r="AZ1193" i="6"/>
  <c r="AX1194" i="6"/>
  <c r="AY1194" i="6"/>
  <c r="AZ1194" i="6"/>
  <c r="AX1195" i="6"/>
  <c r="AY1195" i="6"/>
  <c r="AZ1195" i="6"/>
  <c r="AX1196" i="6"/>
  <c r="AY1196" i="6"/>
  <c r="AZ1196" i="6"/>
  <c r="AX1197" i="6"/>
  <c r="AY1197" i="6"/>
  <c r="AZ1197" i="6"/>
  <c r="AX1198" i="6"/>
  <c r="AY1198" i="6"/>
  <c r="AZ1198" i="6"/>
  <c r="AX1199" i="6"/>
  <c r="AY1199" i="6"/>
  <c r="AZ1199" i="6"/>
  <c r="AX1200" i="6"/>
  <c r="AY1200" i="6"/>
  <c r="AZ1200" i="6"/>
  <c r="AX1201" i="6"/>
  <c r="AY1201" i="6"/>
  <c r="AZ1201" i="6"/>
  <c r="AX1202" i="6"/>
  <c r="AY1202" i="6"/>
  <c r="AZ1202" i="6"/>
  <c r="AX1203" i="6"/>
  <c r="AY1203" i="6"/>
  <c r="AZ1203" i="6"/>
  <c r="AX1204" i="6"/>
  <c r="AY1204" i="6"/>
  <c r="AZ1204" i="6"/>
  <c r="AX1205" i="6"/>
  <c r="AY1205" i="6"/>
  <c r="AZ1205" i="6"/>
  <c r="AX1206" i="6"/>
  <c r="AY1206" i="6"/>
  <c r="AZ1206" i="6"/>
  <c r="AX1207" i="6"/>
  <c r="AY1207" i="6"/>
  <c r="AZ1207" i="6"/>
  <c r="AX1208" i="6"/>
  <c r="AY1208" i="6"/>
  <c r="AZ1208" i="6"/>
  <c r="AX1209" i="6"/>
  <c r="AY1209" i="6"/>
  <c r="AZ1209" i="6"/>
  <c r="AX1210" i="6"/>
  <c r="AY1210" i="6"/>
  <c r="AZ1210" i="6"/>
  <c r="AX1211" i="6"/>
  <c r="AY1211" i="6"/>
  <c r="AZ1211" i="6"/>
  <c r="AX1212" i="6"/>
  <c r="AY1212" i="6"/>
  <c r="AZ1212" i="6"/>
  <c r="AX1213" i="6"/>
  <c r="AY1213" i="6"/>
  <c r="AZ1213" i="6"/>
  <c r="AX1214" i="6"/>
  <c r="AY1214" i="6"/>
  <c r="AZ1214" i="6"/>
  <c r="AX1215" i="6"/>
  <c r="AY1215" i="6"/>
  <c r="AZ1215" i="6"/>
  <c r="AX1216" i="6"/>
  <c r="AY1216" i="6"/>
  <c r="AZ1216" i="6"/>
  <c r="AX1217" i="6"/>
  <c r="AY1217" i="6"/>
  <c r="AZ1217" i="6"/>
  <c r="AX1218" i="6"/>
  <c r="AY1218" i="6"/>
  <c r="AZ1218" i="6"/>
  <c r="AX1219" i="6"/>
  <c r="AY1219" i="6"/>
  <c r="AZ1219" i="6"/>
  <c r="AX1220" i="6"/>
  <c r="AY1220" i="6"/>
  <c r="AZ1220" i="6"/>
  <c r="AX1221" i="6"/>
  <c r="AY1221" i="6"/>
  <c r="AZ1221" i="6"/>
  <c r="AX1222" i="6"/>
  <c r="AY1222" i="6"/>
  <c r="AZ1222" i="6"/>
  <c r="AX1223" i="6"/>
  <c r="AY1223" i="6"/>
  <c r="AZ1223" i="6"/>
  <c r="AX1224" i="6"/>
  <c r="AY1224" i="6"/>
  <c r="AZ1224" i="6"/>
  <c r="AX1225" i="6"/>
  <c r="AY1225" i="6"/>
  <c r="AZ1225" i="6"/>
  <c r="AX1226" i="6"/>
  <c r="AY1226" i="6"/>
  <c r="AZ1226" i="6"/>
  <c r="AX1227" i="6"/>
  <c r="AY1227" i="6"/>
  <c r="AZ1227" i="6"/>
  <c r="AX1228" i="6"/>
  <c r="AY1228" i="6"/>
  <c r="AZ1228" i="6"/>
  <c r="AX1229" i="6"/>
  <c r="AY1229" i="6"/>
  <c r="AZ1229" i="6"/>
  <c r="AX1230" i="6"/>
  <c r="AY1230" i="6"/>
  <c r="AZ1230" i="6"/>
  <c r="AX1231" i="6"/>
  <c r="AY1231" i="6"/>
  <c r="AZ1231" i="6"/>
  <c r="AX1232" i="6"/>
  <c r="AY1232" i="6"/>
  <c r="AZ1232" i="6"/>
  <c r="AX1233" i="6"/>
  <c r="AY1233" i="6"/>
  <c r="AZ1233" i="6"/>
  <c r="AX1234" i="6"/>
  <c r="AY1234" i="6"/>
  <c r="AZ1234" i="6"/>
  <c r="AX1235" i="6"/>
  <c r="AY1235" i="6"/>
  <c r="AZ1235" i="6"/>
  <c r="AX1236" i="6"/>
  <c r="AY1236" i="6"/>
  <c r="AZ1236" i="6"/>
  <c r="AX1237" i="6"/>
  <c r="AY1237" i="6"/>
  <c r="AZ1237" i="6"/>
  <c r="AX1238" i="6"/>
  <c r="AY1238" i="6"/>
  <c r="AZ1238" i="6"/>
  <c r="AX1239" i="6"/>
  <c r="AY1239" i="6"/>
  <c r="AZ1239" i="6"/>
  <c r="AX1240" i="6"/>
  <c r="AY1240" i="6"/>
  <c r="AZ1240" i="6"/>
  <c r="AX1241" i="6"/>
  <c r="AY1241" i="6"/>
  <c r="AZ1241" i="6"/>
  <c r="AX1242" i="6"/>
  <c r="AY1242" i="6"/>
  <c r="AZ1242" i="6"/>
  <c r="AX1243" i="6"/>
  <c r="AY1243" i="6"/>
  <c r="AZ1243" i="6"/>
  <c r="AX1244" i="6"/>
  <c r="AY1244" i="6"/>
  <c r="AZ1244" i="6"/>
  <c r="AX1245" i="6"/>
  <c r="AY1245" i="6"/>
  <c r="AZ1245" i="6"/>
  <c r="AX1246" i="6"/>
  <c r="AY1246" i="6"/>
  <c r="AZ1246" i="6"/>
  <c r="AX1247" i="6"/>
  <c r="AY1247" i="6"/>
  <c r="AZ1247" i="6"/>
  <c r="AX1248" i="6"/>
  <c r="AY1248" i="6"/>
  <c r="AZ1248" i="6"/>
  <c r="AX1249" i="6"/>
  <c r="AY1249" i="6"/>
  <c r="AZ1249" i="6"/>
  <c r="AX1250" i="6"/>
  <c r="AY1250" i="6"/>
  <c r="AZ1250" i="6"/>
  <c r="AX1251" i="6"/>
  <c r="AY1251" i="6"/>
  <c r="AZ1251" i="6"/>
  <c r="AX1252" i="6"/>
  <c r="AY1252" i="6"/>
  <c r="AZ1252" i="6"/>
  <c r="AX1253" i="6"/>
  <c r="AY1253" i="6"/>
  <c r="AZ1253" i="6"/>
  <c r="AX1254" i="6"/>
  <c r="AY1254" i="6"/>
  <c r="AZ1254" i="6"/>
  <c r="AX1255" i="6"/>
  <c r="AY1255" i="6"/>
  <c r="AZ1255" i="6"/>
  <c r="AX1256" i="6"/>
  <c r="AY1256" i="6"/>
  <c r="AZ1256" i="6"/>
  <c r="AX1257" i="6"/>
  <c r="AY1257" i="6"/>
  <c r="AZ1257" i="6"/>
  <c r="AX1258" i="6"/>
  <c r="AY1258" i="6"/>
  <c r="AZ1258" i="6"/>
  <c r="AX1259" i="6"/>
  <c r="AY1259" i="6"/>
  <c r="AZ1259" i="6"/>
  <c r="AX1260" i="6"/>
  <c r="AY1260" i="6"/>
  <c r="AZ1260" i="6"/>
  <c r="AX1261" i="6"/>
  <c r="AY1261" i="6"/>
  <c r="AZ1261" i="6"/>
  <c r="AX1262" i="6"/>
  <c r="AY1262" i="6"/>
  <c r="AZ1262" i="6"/>
  <c r="AX1263" i="6"/>
  <c r="AY1263" i="6"/>
  <c r="AZ1263" i="6"/>
  <c r="AX1264" i="6"/>
  <c r="AY1264" i="6"/>
  <c r="AZ1264" i="6"/>
  <c r="AX1265" i="6"/>
  <c r="AY1265" i="6"/>
  <c r="AZ1265" i="6"/>
  <c r="AX1266" i="6"/>
  <c r="AY1266" i="6"/>
  <c r="AZ1266" i="6"/>
  <c r="AX1267" i="6"/>
  <c r="AY1267" i="6"/>
  <c r="AZ1267" i="6"/>
  <c r="AX1268" i="6"/>
  <c r="AY1268" i="6"/>
  <c r="AZ1268" i="6"/>
  <c r="AX1269" i="6"/>
  <c r="AY1269" i="6"/>
  <c r="AZ1269" i="6"/>
  <c r="AX1270" i="6"/>
  <c r="AY1270" i="6"/>
  <c r="AZ1270" i="6"/>
  <c r="AX1271" i="6"/>
  <c r="AY1271" i="6"/>
  <c r="AZ1271" i="6"/>
  <c r="AX1272" i="6"/>
  <c r="AY1272" i="6"/>
  <c r="AZ1272" i="6"/>
  <c r="AX1273" i="6"/>
  <c r="AY1273" i="6"/>
  <c r="AZ1273" i="6"/>
  <c r="AX1274" i="6"/>
  <c r="AY1274" i="6"/>
  <c r="AZ1274" i="6"/>
  <c r="AX1275" i="6"/>
  <c r="AY1275" i="6"/>
  <c r="AZ1275" i="6"/>
  <c r="AX1276" i="6"/>
  <c r="AY1276" i="6"/>
  <c r="AZ1276" i="6"/>
  <c r="AX1277" i="6"/>
  <c r="AY1277" i="6"/>
  <c r="AZ1277" i="6"/>
  <c r="AX1278" i="6"/>
  <c r="AY1278" i="6"/>
  <c r="AZ1278" i="6"/>
  <c r="AX1279" i="6"/>
  <c r="AY1279" i="6"/>
  <c r="AZ1279" i="6"/>
  <c r="AX1280" i="6"/>
  <c r="AY1280" i="6"/>
  <c r="AZ1280" i="6"/>
  <c r="AX1281" i="6"/>
  <c r="AY1281" i="6"/>
  <c r="AZ1281" i="6"/>
  <c r="AX1282" i="6"/>
  <c r="AY1282" i="6"/>
  <c r="AZ1282" i="6"/>
  <c r="AX1283" i="6"/>
  <c r="AY1283" i="6"/>
  <c r="AZ1283" i="6"/>
  <c r="AX1284" i="6"/>
  <c r="AY1284" i="6"/>
  <c r="AZ1284" i="6"/>
  <c r="AX1285" i="6"/>
  <c r="AY1285" i="6"/>
  <c r="AZ1285" i="6"/>
  <c r="AX1286" i="6"/>
  <c r="AY1286" i="6"/>
  <c r="AZ1286" i="6"/>
  <c r="AX1287" i="6"/>
  <c r="AY1287" i="6"/>
  <c r="AZ1287" i="6"/>
  <c r="AX1288" i="6"/>
  <c r="AY1288" i="6"/>
  <c r="AZ1288" i="6"/>
  <c r="AX1289" i="6"/>
  <c r="AY1289" i="6"/>
  <c r="AZ1289" i="6"/>
  <c r="AX1290" i="6"/>
  <c r="AY1290" i="6"/>
  <c r="AZ1290" i="6"/>
  <c r="AX1291" i="6"/>
  <c r="AY1291" i="6"/>
  <c r="AZ1291" i="6"/>
  <c r="AX1292" i="6"/>
  <c r="AY1292" i="6"/>
  <c r="AZ1292" i="6"/>
  <c r="AX1293" i="6"/>
  <c r="AY1293" i="6"/>
  <c r="AZ1293" i="6"/>
  <c r="AX1294" i="6"/>
  <c r="AY1294" i="6"/>
  <c r="AZ1294" i="6"/>
  <c r="AX1295" i="6"/>
  <c r="AY1295" i="6"/>
  <c r="AZ1295" i="6"/>
  <c r="AX1296" i="6"/>
  <c r="AY1296" i="6"/>
  <c r="AZ1296" i="6"/>
  <c r="AX1297" i="6"/>
  <c r="AY1297" i="6"/>
  <c r="AZ1297" i="6"/>
  <c r="AX1298" i="6"/>
  <c r="AY1298" i="6"/>
  <c r="AZ1298" i="6"/>
  <c r="AX1299" i="6"/>
  <c r="AY1299" i="6"/>
  <c r="AZ1299" i="6"/>
  <c r="AX1300" i="6"/>
  <c r="AY1300" i="6"/>
  <c r="AZ1300" i="6"/>
  <c r="AX1301" i="6"/>
  <c r="AY1301" i="6"/>
  <c r="AZ1301" i="6"/>
  <c r="AX1302" i="6"/>
  <c r="AY1302" i="6"/>
  <c r="AZ1302" i="6"/>
  <c r="AX1303" i="6"/>
  <c r="AY1303" i="6"/>
  <c r="AZ1303" i="6"/>
  <c r="AX1304" i="6"/>
  <c r="AY1304" i="6"/>
  <c r="AZ1304" i="6"/>
  <c r="AX1305" i="6"/>
  <c r="AY1305" i="6"/>
  <c r="AZ1305" i="6"/>
  <c r="AX1306" i="6"/>
  <c r="AY1306" i="6"/>
  <c r="AZ1306" i="6"/>
  <c r="AX1307" i="6"/>
  <c r="AY1307" i="6"/>
  <c r="AZ1307" i="6"/>
  <c r="AX1308" i="6"/>
  <c r="AY1308" i="6"/>
  <c r="AZ1308" i="6"/>
  <c r="AX1309" i="6"/>
  <c r="AY1309" i="6"/>
  <c r="AZ1309" i="6"/>
  <c r="AX1310" i="6"/>
  <c r="AY1310" i="6"/>
  <c r="AZ1310" i="6"/>
  <c r="AX1311" i="6"/>
  <c r="AY1311" i="6"/>
  <c r="AZ1311" i="6"/>
  <c r="AX1312" i="6"/>
  <c r="AY1312" i="6"/>
  <c r="AZ1312" i="6"/>
  <c r="AX1313" i="6"/>
  <c r="AY1313" i="6"/>
  <c r="AZ1313" i="6"/>
  <c r="AX1314" i="6"/>
  <c r="AY1314" i="6"/>
  <c r="AZ1314" i="6"/>
  <c r="AX1315" i="6"/>
  <c r="AY1315" i="6"/>
  <c r="AZ1315" i="6"/>
  <c r="AX1316" i="6"/>
  <c r="AY1316" i="6"/>
  <c r="AZ1316" i="6"/>
  <c r="AX1317" i="6"/>
  <c r="AY1317" i="6"/>
  <c r="AZ1317" i="6"/>
  <c r="AX1318" i="6"/>
  <c r="AY1318" i="6"/>
  <c r="AZ1318" i="6"/>
  <c r="AX1319" i="6"/>
  <c r="AY1319" i="6"/>
  <c r="AZ1319" i="6"/>
  <c r="AX1320" i="6"/>
  <c r="AY1320" i="6"/>
  <c r="AZ1320" i="6"/>
  <c r="AX1321" i="6"/>
  <c r="AY1321" i="6"/>
  <c r="AZ1321" i="6"/>
  <c r="AX1322" i="6"/>
  <c r="AY1322" i="6"/>
  <c r="AZ1322" i="6"/>
  <c r="AX1323" i="6"/>
  <c r="AY1323" i="6"/>
  <c r="AZ1323" i="6"/>
  <c r="AX1324" i="6"/>
  <c r="AY1324" i="6"/>
  <c r="AZ1324" i="6"/>
  <c r="AX1325" i="6"/>
  <c r="AY1325" i="6"/>
  <c r="AZ1325" i="6"/>
  <c r="AX1326" i="6"/>
  <c r="AY1326" i="6"/>
  <c r="AZ1326" i="6"/>
  <c r="AX1327" i="6"/>
  <c r="AY1327" i="6"/>
  <c r="AZ1327" i="6"/>
  <c r="AX1328" i="6"/>
  <c r="AY1328" i="6"/>
  <c r="AZ1328" i="6"/>
  <c r="AX1329" i="6"/>
  <c r="AY1329" i="6"/>
  <c r="AZ1329" i="6"/>
  <c r="AX1330" i="6"/>
  <c r="AY1330" i="6"/>
  <c r="AZ1330" i="6"/>
  <c r="AX1331" i="6"/>
  <c r="AY1331" i="6"/>
  <c r="AZ1331" i="6"/>
  <c r="AX1332" i="6"/>
  <c r="AY1332" i="6"/>
  <c r="AZ1332" i="6"/>
  <c r="AX1333" i="6"/>
  <c r="AY1333" i="6"/>
  <c r="AZ1333" i="6"/>
  <c r="AX1334" i="6"/>
  <c r="AY1334" i="6"/>
  <c r="AZ1334" i="6"/>
  <c r="AX1335" i="6"/>
  <c r="AY1335" i="6"/>
  <c r="AZ1335" i="6"/>
  <c r="AX1336" i="6"/>
  <c r="AY1336" i="6"/>
  <c r="AZ1336" i="6"/>
  <c r="AX1337" i="6"/>
  <c r="AY1337" i="6"/>
  <c r="AZ1337" i="6"/>
  <c r="AX1338" i="6"/>
  <c r="AY1338" i="6"/>
  <c r="AZ1338" i="6"/>
  <c r="AX1339" i="6"/>
  <c r="AY1339" i="6"/>
  <c r="AZ1339" i="6"/>
  <c r="AX1340" i="6"/>
  <c r="AY1340" i="6"/>
  <c r="AZ1340" i="6"/>
  <c r="AX1341" i="6"/>
  <c r="AY1341" i="6"/>
  <c r="AZ1341" i="6"/>
  <c r="AX1342" i="6"/>
  <c r="AY1342" i="6"/>
  <c r="AZ1342" i="6"/>
  <c r="AX1343" i="6"/>
  <c r="AY1343" i="6"/>
  <c r="AZ1343" i="6"/>
  <c r="AX1344" i="6"/>
  <c r="AY1344" i="6"/>
  <c r="AZ1344" i="6"/>
  <c r="AX1345" i="6"/>
  <c r="AY1345" i="6"/>
  <c r="AZ1345" i="6"/>
  <c r="AX1346" i="6"/>
  <c r="AY1346" i="6"/>
  <c r="AZ1346" i="6"/>
  <c r="AX1347" i="6"/>
  <c r="AY1347" i="6"/>
  <c r="AZ1347" i="6"/>
  <c r="AX1348" i="6"/>
  <c r="AY1348" i="6"/>
  <c r="AZ1348" i="6"/>
  <c r="AX1349" i="6"/>
  <c r="AY1349" i="6"/>
  <c r="AZ1349" i="6"/>
  <c r="AX1350" i="6"/>
  <c r="AY1350" i="6"/>
  <c r="AZ1350" i="6"/>
  <c r="AX1351" i="6"/>
  <c r="AY1351" i="6"/>
  <c r="AZ1351" i="6"/>
  <c r="AX1352" i="6"/>
  <c r="AY1352" i="6"/>
  <c r="AZ1352" i="6"/>
  <c r="AX1353" i="6"/>
  <c r="AY1353" i="6"/>
  <c r="AZ1353" i="6"/>
  <c r="AX1354" i="6"/>
  <c r="AY1354" i="6"/>
  <c r="AZ1354" i="6"/>
  <c r="AX1355" i="6"/>
  <c r="AY1355" i="6"/>
  <c r="AZ1355" i="6"/>
  <c r="AX1356" i="6"/>
  <c r="AY1356" i="6"/>
  <c r="AZ1356" i="6"/>
  <c r="AX1357" i="6"/>
  <c r="AY1357" i="6"/>
  <c r="AZ1357" i="6"/>
  <c r="AX1358" i="6"/>
  <c r="AY1358" i="6"/>
  <c r="AZ1358" i="6"/>
  <c r="AX1359" i="6"/>
  <c r="AY1359" i="6"/>
  <c r="AZ1359" i="6"/>
  <c r="AX1360" i="6"/>
  <c r="AY1360" i="6"/>
  <c r="AZ1360" i="6"/>
  <c r="AX1361" i="6"/>
  <c r="AY1361" i="6"/>
  <c r="AZ1361" i="6"/>
  <c r="AX1362" i="6"/>
  <c r="AY1362" i="6"/>
  <c r="AZ1362" i="6"/>
  <c r="AX1363" i="6"/>
  <c r="AY1363" i="6"/>
  <c r="AZ1363" i="6"/>
  <c r="AX1364" i="6"/>
  <c r="AY1364" i="6"/>
  <c r="AZ1364" i="6"/>
  <c r="AX1365" i="6"/>
  <c r="AY1365" i="6"/>
  <c r="AZ1365" i="6"/>
  <c r="AX1366" i="6"/>
  <c r="AY1366" i="6"/>
  <c r="AZ1366" i="6"/>
  <c r="AX1367" i="6"/>
  <c r="AY1367" i="6"/>
  <c r="AZ1367" i="6"/>
  <c r="AX1368" i="6"/>
  <c r="AY1368" i="6"/>
  <c r="AZ1368" i="6"/>
  <c r="AX1369" i="6"/>
  <c r="AY1369" i="6"/>
  <c r="AZ1369" i="6"/>
  <c r="AX1370" i="6"/>
  <c r="AY1370" i="6"/>
  <c r="AZ1370" i="6"/>
  <c r="AX1371" i="6"/>
  <c r="AY1371" i="6"/>
  <c r="AZ1371" i="6"/>
  <c r="AX1372" i="6"/>
  <c r="AY1372" i="6"/>
  <c r="AZ1372" i="6"/>
  <c r="AX1373" i="6"/>
  <c r="AY1373" i="6"/>
  <c r="AZ1373" i="6"/>
  <c r="AX1374" i="6"/>
  <c r="AY1374" i="6"/>
  <c r="AZ1374" i="6"/>
  <c r="AX1375" i="6"/>
  <c r="AY1375" i="6"/>
  <c r="AZ1375" i="6"/>
  <c r="AX1376" i="6"/>
  <c r="AY1376" i="6"/>
  <c r="AZ1376" i="6"/>
  <c r="AX1377" i="6"/>
  <c r="AY1377" i="6"/>
  <c r="AZ1377" i="6"/>
  <c r="AX1378" i="6"/>
  <c r="AY1378" i="6"/>
  <c r="AZ1378" i="6"/>
  <c r="AX1379" i="6"/>
  <c r="AY1379" i="6"/>
  <c r="AZ1379" i="6"/>
  <c r="AX1380" i="6"/>
  <c r="AY1380" i="6"/>
  <c r="AZ1380" i="6"/>
  <c r="AX1381" i="6"/>
  <c r="AY1381" i="6"/>
  <c r="AZ1381" i="6"/>
  <c r="AX1382" i="6"/>
  <c r="AY1382" i="6"/>
  <c r="AZ1382" i="6"/>
  <c r="AX1383" i="6"/>
  <c r="AY1383" i="6"/>
  <c r="AZ1383" i="6"/>
  <c r="AX1384" i="6"/>
  <c r="AY1384" i="6"/>
  <c r="AZ1384" i="6"/>
  <c r="AX1385" i="6"/>
  <c r="AY1385" i="6"/>
  <c r="AZ1385" i="6"/>
  <c r="AX1386" i="6"/>
  <c r="AY1386" i="6"/>
  <c r="AZ1386" i="6"/>
  <c r="AX1387" i="6"/>
  <c r="AY1387" i="6"/>
  <c r="AZ1387" i="6"/>
  <c r="AX1388" i="6"/>
  <c r="AY1388" i="6"/>
  <c r="AZ1388" i="6"/>
  <c r="AX1389" i="6"/>
  <c r="AY1389" i="6"/>
  <c r="AZ1389" i="6"/>
  <c r="AX1390" i="6"/>
  <c r="AY1390" i="6"/>
  <c r="AZ1390" i="6"/>
  <c r="AX1391" i="6"/>
  <c r="AY1391" i="6"/>
  <c r="AZ1391" i="6"/>
  <c r="AX1392" i="6"/>
  <c r="AY1392" i="6"/>
  <c r="AZ1392" i="6"/>
  <c r="AX1393" i="6"/>
  <c r="AY1393" i="6"/>
  <c r="AZ1393" i="6"/>
  <c r="AX1394" i="6"/>
  <c r="AY1394" i="6"/>
  <c r="AZ1394" i="6"/>
  <c r="AX1395" i="6"/>
  <c r="AY1395" i="6"/>
  <c r="AZ1395" i="6"/>
  <c r="AX1396" i="6"/>
  <c r="AY1396" i="6"/>
  <c r="AZ1396" i="6"/>
  <c r="AX1397" i="6"/>
  <c r="AY1397" i="6"/>
  <c r="AZ1397" i="6"/>
  <c r="AX1398" i="6"/>
  <c r="AY1398" i="6"/>
  <c r="AZ1398" i="6"/>
  <c r="AX1399" i="6"/>
  <c r="AY1399" i="6"/>
  <c r="AZ1399" i="6"/>
  <c r="AX1400" i="6"/>
  <c r="AY1400" i="6"/>
  <c r="AZ1400" i="6"/>
  <c r="AX1401" i="6"/>
  <c r="AY1401" i="6"/>
  <c r="AZ1401" i="6"/>
  <c r="AX1402" i="6"/>
  <c r="AY1402" i="6"/>
  <c r="AZ1402" i="6"/>
  <c r="AX1403" i="6"/>
  <c r="AY1403" i="6"/>
  <c r="AZ1403" i="6"/>
  <c r="AX1404" i="6"/>
  <c r="AY1404" i="6"/>
  <c r="AZ1404" i="6"/>
  <c r="AX1405" i="6"/>
  <c r="AY1405" i="6"/>
  <c r="AZ1405" i="6"/>
  <c r="AX1406" i="6"/>
  <c r="AY1406" i="6"/>
  <c r="AZ1406" i="6"/>
  <c r="AX1407" i="6"/>
  <c r="AY1407" i="6"/>
  <c r="AZ1407" i="6"/>
  <c r="AX1408" i="6"/>
  <c r="AY1408" i="6"/>
  <c r="AZ1408" i="6"/>
  <c r="AX1409" i="6"/>
  <c r="AY1409" i="6"/>
  <c r="AZ1409" i="6"/>
  <c r="AX1410" i="6"/>
  <c r="AY1410" i="6"/>
  <c r="AZ1410" i="6"/>
  <c r="AX1411" i="6"/>
  <c r="AY1411" i="6"/>
  <c r="AZ1411" i="6"/>
  <c r="AX1412" i="6"/>
  <c r="AY1412" i="6"/>
  <c r="AZ1412" i="6"/>
  <c r="AX1413" i="6"/>
  <c r="AY1413" i="6"/>
  <c r="AZ1413" i="6"/>
  <c r="AX1414" i="6"/>
  <c r="AY1414" i="6"/>
  <c r="AZ1414" i="6"/>
  <c r="AX1415" i="6"/>
  <c r="AY1415" i="6"/>
  <c r="AZ1415" i="6"/>
  <c r="AX1416" i="6"/>
  <c r="AY1416" i="6"/>
  <c r="AZ1416" i="6"/>
  <c r="AX1417" i="6"/>
  <c r="AY1417" i="6"/>
  <c r="AZ1417" i="6"/>
  <c r="AX1418" i="6"/>
  <c r="AY1418" i="6"/>
  <c r="AZ1418" i="6"/>
  <c r="AX1419" i="6"/>
  <c r="AY1419" i="6"/>
  <c r="AZ1419" i="6"/>
  <c r="AX1420" i="6"/>
  <c r="AY1420" i="6"/>
  <c r="AZ1420" i="6"/>
  <c r="AX1421" i="6"/>
  <c r="AY1421" i="6"/>
  <c r="AZ1421" i="6"/>
  <c r="AX1422" i="6"/>
  <c r="AY1422" i="6"/>
  <c r="AZ1422" i="6"/>
  <c r="AX1423" i="6"/>
  <c r="AY1423" i="6"/>
  <c r="AZ1423" i="6"/>
  <c r="AX1424" i="6"/>
  <c r="AY1424" i="6"/>
  <c r="AZ1424" i="6"/>
  <c r="AX1425" i="6"/>
  <c r="AY1425" i="6"/>
  <c r="AZ1425" i="6"/>
  <c r="AX1426" i="6"/>
  <c r="AY1426" i="6"/>
  <c r="AZ1426" i="6"/>
  <c r="AX1427" i="6"/>
  <c r="AY1427" i="6"/>
  <c r="AZ1427" i="6"/>
  <c r="AX1428" i="6"/>
  <c r="AY1428" i="6"/>
  <c r="AZ1428" i="6"/>
  <c r="AX1429" i="6"/>
  <c r="AY1429" i="6"/>
  <c r="AZ1429" i="6"/>
  <c r="AX1430" i="6"/>
  <c r="AY1430" i="6"/>
  <c r="AZ1430" i="6"/>
  <c r="AX1431" i="6"/>
  <c r="AY1431" i="6"/>
  <c r="AZ1431" i="6"/>
  <c r="AX1432" i="6"/>
  <c r="AY1432" i="6"/>
  <c r="AZ1432" i="6"/>
  <c r="AX1433" i="6"/>
  <c r="AY1433" i="6"/>
  <c r="AZ1433" i="6"/>
  <c r="AX1434" i="6"/>
  <c r="AY1434" i="6"/>
  <c r="AZ1434" i="6"/>
  <c r="AX1435" i="6"/>
  <c r="AY1435" i="6"/>
  <c r="AZ1435" i="6"/>
  <c r="AX1436" i="6"/>
  <c r="AY1436" i="6"/>
  <c r="AZ1436" i="6"/>
  <c r="AX1437" i="6"/>
  <c r="AY1437" i="6"/>
  <c r="AZ1437" i="6"/>
  <c r="AX1438" i="6"/>
  <c r="AY1438" i="6"/>
  <c r="AZ1438" i="6"/>
  <c r="AX1439" i="6"/>
  <c r="AY1439" i="6"/>
  <c r="AZ1439" i="6"/>
  <c r="AX1440" i="6"/>
  <c r="AY1440" i="6"/>
  <c r="AZ1440" i="6"/>
  <c r="AX1441" i="6"/>
  <c r="AY1441" i="6"/>
  <c r="AZ1441" i="6"/>
  <c r="AX1442" i="6"/>
  <c r="AY1442" i="6"/>
  <c r="AZ1442" i="6"/>
  <c r="AX1443" i="6"/>
  <c r="AY1443" i="6"/>
  <c r="AZ1443" i="6"/>
  <c r="AX1444" i="6"/>
  <c r="AY1444" i="6"/>
  <c r="AZ1444" i="6"/>
  <c r="AX1445" i="6"/>
  <c r="AY1445" i="6"/>
  <c r="AZ1445" i="6"/>
  <c r="AX1446" i="6"/>
  <c r="AY1446" i="6"/>
  <c r="AZ1446" i="6"/>
  <c r="AX1447" i="6"/>
  <c r="AY1447" i="6"/>
  <c r="AZ1447" i="6"/>
  <c r="AX1448" i="6"/>
  <c r="AY1448" i="6"/>
  <c r="AZ1448" i="6"/>
  <c r="AX1449" i="6"/>
  <c r="AY1449" i="6"/>
  <c r="AZ1449" i="6"/>
  <c r="AX1450" i="6"/>
  <c r="AY1450" i="6"/>
  <c r="AZ1450" i="6"/>
  <c r="AX1451" i="6"/>
  <c r="AY1451" i="6"/>
  <c r="AZ1451" i="6"/>
  <c r="AX1452" i="6"/>
  <c r="AY1452" i="6"/>
  <c r="AZ1452" i="6"/>
  <c r="AX1453" i="6"/>
  <c r="AY1453" i="6"/>
  <c r="AZ1453" i="6"/>
  <c r="AX1454" i="6"/>
  <c r="AY1454" i="6"/>
  <c r="AZ1454" i="6"/>
  <c r="AX1455" i="6"/>
  <c r="AY1455" i="6"/>
  <c r="AZ1455" i="6"/>
  <c r="AX1456" i="6"/>
  <c r="AY1456" i="6"/>
  <c r="AZ1456" i="6"/>
  <c r="AX1457" i="6"/>
  <c r="AY1457" i="6"/>
  <c r="AZ1457" i="6"/>
  <c r="AX1458" i="6"/>
  <c r="AY1458" i="6"/>
  <c r="AZ1458" i="6"/>
  <c r="AX1459" i="6"/>
  <c r="AY1459" i="6"/>
  <c r="AZ1459" i="6"/>
  <c r="AX1460" i="6"/>
  <c r="AY1460" i="6"/>
  <c r="AZ1460" i="6"/>
  <c r="AX1461" i="6"/>
  <c r="AY1461" i="6"/>
  <c r="AZ1461" i="6"/>
  <c r="AX1462" i="6"/>
  <c r="AY1462" i="6"/>
  <c r="AZ1462" i="6"/>
  <c r="AX1463" i="6"/>
  <c r="AY1463" i="6"/>
  <c r="AZ1463" i="6"/>
  <c r="AY1464" i="6"/>
  <c r="AZ1464" i="6"/>
  <c r="AY2" i="6"/>
  <c r="AZ2" i="6"/>
  <c r="AZ576" i="6" l="1"/>
  <c r="AY576" i="6"/>
  <c r="AX576" i="6"/>
  <c r="BA383" i="6"/>
  <c r="BA375" i="6"/>
  <c r="BA367" i="6"/>
  <c r="BA359" i="6"/>
  <c r="BA343" i="6"/>
  <c r="BA335" i="6"/>
  <c r="BA327" i="6"/>
  <c r="BA319" i="6"/>
  <c r="BA311" i="6"/>
  <c r="BA295" i="6"/>
  <c r="BA287" i="6"/>
  <c r="BA279" i="6"/>
  <c r="BA271" i="6"/>
  <c r="BA655" i="6"/>
  <c r="BA639" i="6"/>
  <c r="BA631" i="6"/>
  <c r="BA623" i="6"/>
  <c r="BA599" i="6"/>
  <c r="BA583" i="6"/>
  <c r="BA575" i="6"/>
  <c r="BA559" i="6"/>
  <c r="BA551" i="6"/>
  <c r="BA535" i="6"/>
  <c r="BA519" i="6"/>
  <c r="BA511" i="6"/>
  <c r="BA503" i="6"/>
  <c r="BA495" i="6"/>
  <c r="BA487" i="6"/>
  <c r="BA471" i="6"/>
  <c r="BA463" i="6"/>
  <c r="BA455" i="6"/>
  <c r="BA447" i="6"/>
  <c r="BA439" i="6"/>
  <c r="BA431" i="6"/>
  <c r="BA423" i="6"/>
  <c r="BA415" i="6"/>
  <c r="BA407" i="6"/>
  <c r="BA399" i="6"/>
  <c r="BA263" i="6"/>
  <c r="BA247" i="6"/>
  <c r="BA239" i="6"/>
  <c r="BA231" i="6"/>
  <c r="BA215" i="6"/>
  <c r="BA207" i="6"/>
  <c r="BA199" i="6"/>
  <c r="BA191" i="6"/>
  <c r="BA183" i="6"/>
  <c r="BA175" i="6"/>
  <c r="BA167" i="6"/>
  <c r="BA159" i="6"/>
  <c r="BA143" i="6"/>
  <c r="BA135" i="6"/>
  <c r="BA127" i="6"/>
  <c r="BA119" i="6"/>
  <c r="BA111" i="6"/>
  <c r="BA95" i="6"/>
  <c r="BA87" i="6"/>
  <c r="BA63" i="6"/>
  <c r="BA47" i="6"/>
  <c r="BA39" i="6"/>
  <c r="BA31" i="6"/>
  <c r="BA15" i="6"/>
  <c r="BA507" i="6"/>
  <c r="BA475" i="6"/>
  <c r="BA467" i="6"/>
  <c r="BA459" i="6"/>
  <c r="BA451" i="6"/>
  <c r="BA443" i="6"/>
  <c r="BA427" i="6"/>
  <c r="BA411" i="6"/>
  <c r="BA403" i="6"/>
  <c r="BA395" i="6"/>
  <c r="BA387" i="6"/>
  <c r="BA379" i="6"/>
  <c r="BA363" i="6"/>
  <c r="BA355" i="6"/>
  <c r="BA347" i="6"/>
  <c r="BA339" i="6"/>
  <c r="BA331" i="6"/>
  <c r="BA323" i="6"/>
  <c r="BA315" i="6"/>
  <c r="BA307" i="6"/>
  <c r="BA299" i="6"/>
  <c r="BA615" i="6"/>
  <c r="BA391" i="6"/>
  <c r="BA351" i="6"/>
  <c r="BA303" i="6"/>
  <c r="BA223" i="6"/>
  <c r="BA79" i="6"/>
  <c r="BA491" i="6"/>
  <c r="BA291" i="6"/>
  <c r="BA283" i="6"/>
  <c r="BA771" i="6"/>
  <c r="BA763" i="6"/>
  <c r="BA755" i="6"/>
  <c r="BA747" i="6"/>
  <c r="BA739" i="6"/>
  <c r="BA723" i="6"/>
  <c r="BA715" i="6"/>
  <c r="BA707" i="6"/>
  <c r="BA699" i="6"/>
  <c r="BA683" i="6"/>
  <c r="BA667" i="6"/>
  <c r="BA651" i="6"/>
  <c r="BA643" i="6"/>
  <c r="BA635" i="6"/>
  <c r="BA619" i="6"/>
  <c r="BA603" i="6"/>
  <c r="BA595" i="6"/>
  <c r="BA587" i="6"/>
  <c r="BA579" i="6"/>
  <c r="BA571" i="6"/>
  <c r="BA555" i="6"/>
  <c r="BA539" i="6"/>
  <c r="BA531" i="6"/>
  <c r="BA523" i="6"/>
  <c r="BA275" i="6"/>
  <c r="BA709" i="6"/>
  <c r="BA701" i="6"/>
  <c r="BA693" i="6"/>
  <c r="BA685" i="6"/>
  <c r="BA677" i="6"/>
  <c r="BA669" i="6"/>
  <c r="BA661" i="6"/>
  <c r="BA653" i="6"/>
  <c r="BA645" i="6"/>
  <c r="BA637" i="6"/>
  <c r="BA629" i="6"/>
  <c r="BA621" i="6"/>
  <c r="BA613" i="6"/>
  <c r="BA605" i="6"/>
  <c r="BA597" i="6"/>
  <c r="BA589" i="6"/>
  <c r="BA581" i="6"/>
  <c r="BA573" i="6"/>
  <c r="BA565" i="6"/>
  <c r="BA557" i="6"/>
  <c r="BA549" i="6"/>
  <c r="BA541" i="6"/>
  <c r="BA533" i="6"/>
  <c r="BA525" i="6"/>
  <c r="BA517" i="6"/>
  <c r="BA509" i="6"/>
  <c r="BA501" i="6"/>
  <c r="BA493" i="6"/>
  <c r="BA485" i="6"/>
  <c r="BA477" i="6"/>
  <c r="BA469" i="6"/>
  <c r="BA461" i="6"/>
  <c r="BA453" i="6"/>
  <c r="BA445" i="6"/>
  <c r="BA437" i="6"/>
  <c r="BA429" i="6"/>
  <c r="BA421" i="6"/>
  <c r="BA413" i="6"/>
  <c r="BA405" i="6"/>
  <c r="BA397" i="6"/>
  <c r="BA389" i="6"/>
  <c r="BA381" i="6"/>
  <c r="BA373" i="6"/>
  <c r="BA365" i="6"/>
  <c r="BA357" i="6"/>
  <c r="BA349" i="6"/>
  <c r="BA341" i="6"/>
  <c r="BA333" i="6"/>
  <c r="BA325" i="6"/>
  <c r="BA317" i="6"/>
  <c r="BA309" i="6"/>
  <c r="BA301" i="6"/>
  <c r="BA293" i="6"/>
  <c r="BA285" i="6"/>
  <c r="BA277" i="6"/>
  <c r="BA269" i="6"/>
  <c r="BA261" i="6"/>
  <c r="BA253" i="6"/>
  <c r="BA245" i="6"/>
  <c r="BA237" i="6"/>
  <c r="BA229" i="6"/>
  <c r="BA221" i="6"/>
  <c r="BA213" i="6"/>
  <c r="BA205" i="6"/>
  <c r="BA197" i="6"/>
  <c r="BA189" i="6"/>
  <c r="BA181" i="6"/>
  <c r="BA173" i="6"/>
  <c r="BA165" i="6"/>
  <c r="BA157" i="6"/>
  <c r="BA149" i="6"/>
  <c r="BA141" i="6"/>
  <c r="BA133" i="6"/>
  <c r="BA125" i="6"/>
  <c r="BA117" i="6"/>
  <c r="BA109" i="6"/>
  <c r="BA101" i="6"/>
  <c r="BA93" i="6"/>
  <c r="BA85" i="6"/>
  <c r="BA77" i="6"/>
  <c r="BA61" i="6"/>
  <c r="BA53" i="6"/>
  <c r="BA45" i="6"/>
  <c r="BA37" i="6"/>
  <c r="BA29" i="6"/>
  <c r="BA21" i="6"/>
  <c r="BA13" i="6"/>
  <c r="BA254" i="6"/>
  <c r="BA267" i="6"/>
  <c r="BA259" i="6"/>
  <c r="BA251" i="6"/>
  <c r="BA243" i="6"/>
  <c r="BA235" i="6"/>
  <c r="BA227" i="6"/>
  <c r="BA211" i="6"/>
  <c r="BA195" i="6"/>
  <c r="BA187" i="6"/>
  <c r="BA179" i="6"/>
  <c r="BA163" i="6"/>
  <c r="BA155" i="6"/>
  <c r="BA147" i="6"/>
  <c r="BA139" i="6"/>
  <c r="BA131" i="6"/>
  <c r="BA123" i="6"/>
  <c r="BA115" i="6"/>
  <c r="BA107" i="6"/>
  <c r="BA99" i="6"/>
  <c r="BA91" i="6"/>
  <c r="BA83" i="6"/>
  <c r="BA75" i="6"/>
  <c r="BA59" i="6"/>
  <c r="BA51" i="6"/>
  <c r="BA43" i="6"/>
  <c r="BA35" i="6"/>
  <c r="BA27" i="6"/>
  <c r="BA19" i="6"/>
  <c r="BA11" i="6"/>
  <c r="BA3" i="6"/>
  <c r="BA773" i="6"/>
  <c r="BA765" i="6"/>
  <c r="BA757" i="6"/>
  <c r="BA749" i="6"/>
  <c r="BA741" i="6"/>
  <c r="BA733" i="6"/>
  <c r="BA725" i="6"/>
  <c r="BA717" i="6"/>
  <c r="BA775" i="6"/>
  <c r="BA767" i="6"/>
  <c r="BA759" i="6"/>
  <c r="BA751" i="6"/>
  <c r="BA743" i="6"/>
  <c r="BA735" i="6"/>
  <c r="BA727" i="6"/>
  <c r="BA719" i="6"/>
  <c r="BA711" i="6"/>
  <c r="BA703" i="6"/>
  <c r="BA695" i="6"/>
  <c r="BA687" i="6"/>
  <c r="BA679" i="6"/>
  <c r="BA671" i="6"/>
  <c r="BA663" i="6"/>
  <c r="BA777" i="6"/>
  <c r="BA769" i="6"/>
  <c r="BA761" i="6"/>
  <c r="BA753" i="6"/>
  <c r="BA745" i="6"/>
  <c r="BA737" i="6"/>
  <c r="BA729" i="6"/>
  <c r="BA721" i="6"/>
  <c r="BA713" i="6"/>
  <c r="BA705" i="6"/>
  <c r="BA697" i="6"/>
  <c r="BA689" i="6"/>
  <c r="BA681" i="6"/>
  <c r="BA673" i="6"/>
  <c r="BA665" i="6"/>
  <c r="BA657" i="6"/>
  <c r="BA186" i="6"/>
  <c r="BA138" i="6"/>
  <c r="BA122" i="6"/>
  <c r="BA5" i="6"/>
  <c r="BA649" i="6"/>
  <c r="BA641" i="6"/>
  <c r="BA633" i="6"/>
  <c r="BA625" i="6"/>
  <c r="BA617" i="6"/>
  <c r="BA614" i="6"/>
  <c r="BA609" i="6"/>
  <c r="BA601" i="6"/>
  <c r="BA593" i="6"/>
  <c r="BA585" i="6"/>
  <c r="BA577" i="6"/>
  <c r="BA569" i="6"/>
  <c r="BA561" i="6"/>
  <c r="BA553" i="6"/>
  <c r="BA550" i="6"/>
  <c r="BA545" i="6"/>
  <c r="BA537" i="6"/>
  <c r="BA529" i="6"/>
  <c r="BA521" i="6"/>
  <c r="BA513" i="6"/>
  <c r="BA505" i="6"/>
  <c r="BA497" i="6"/>
  <c r="BA489" i="6"/>
  <c r="BA486" i="6"/>
  <c r="BA481" i="6"/>
  <c r="BA473" i="6"/>
  <c r="BA465" i="6"/>
  <c r="BA457" i="6"/>
  <c r="BA449" i="6"/>
  <c r="BA441" i="6"/>
  <c r="BA433" i="6"/>
  <c r="BA425" i="6"/>
  <c r="BA417" i="6"/>
  <c r="BA409" i="6"/>
  <c r="BA401" i="6"/>
  <c r="BA393" i="6"/>
  <c r="BA385" i="6"/>
  <c r="BA377" i="6"/>
  <c r="BA369" i="6"/>
  <c r="BA361" i="6"/>
  <c r="BA353" i="6"/>
  <c r="BA345" i="6"/>
  <c r="BA337" i="6"/>
  <c r="BA329" i="6"/>
  <c r="BA321" i="6"/>
  <c r="BA313" i="6"/>
  <c r="BA305" i="6"/>
  <c r="BA297" i="6"/>
  <c r="BA289" i="6"/>
  <c r="BA281" i="6"/>
  <c r="BA273" i="6"/>
  <c r="BA265" i="6"/>
  <c r="BA257" i="6"/>
  <c r="BA249" i="6"/>
  <c r="BA241" i="6"/>
  <c r="BA233" i="6"/>
  <c r="BA225" i="6"/>
  <c r="BA217" i="6"/>
  <c r="BA209" i="6"/>
  <c r="BA206" i="6"/>
  <c r="BA201" i="6"/>
  <c r="BA193" i="6"/>
  <c r="BA185" i="6"/>
  <c r="BA177" i="6"/>
  <c r="BA169" i="6"/>
  <c r="BA161" i="6"/>
  <c r="BA153" i="6"/>
  <c r="BA145" i="6"/>
  <c r="BA137" i="6"/>
  <c r="BA129" i="6"/>
  <c r="BA121" i="6"/>
  <c r="BA113" i="6"/>
  <c r="BA110" i="6"/>
  <c r="BA105" i="6"/>
  <c r="BA97" i="6"/>
  <c r="BA89" i="6"/>
  <c r="BA81" i="6"/>
  <c r="BA65" i="6"/>
  <c r="BA57" i="6"/>
  <c r="BA49" i="6"/>
  <c r="BA41" i="6"/>
  <c r="BA33" i="6"/>
  <c r="BA25" i="6"/>
  <c r="BA17" i="6"/>
  <c r="BA9" i="6"/>
  <c r="BA1462" i="6"/>
  <c r="BA1460" i="6"/>
  <c r="BA1454" i="6"/>
  <c r="BA1452" i="6"/>
  <c r="BA1446" i="6"/>
  <c r="BA1442" i="6"/>
  <c r="BA1436" i="6"/>
  <c r="BA1432" i="6"/>
  <c r="BA1428" i="6"/>
  <c r="BA1422" i="6"/>
  <c r="BA1420" i="6"/>
  <c r="BA1414" i="6"/>
  <c r="BA1410" i="6"/>
  <c r="BA1406" i="6"/>
  <c r="BA1404" i="6"/>
  <c r="BA1398" i="6"/>
  <c r="BA1394" i="6"/>
  <c r="BA1388" i="6"/>
  <c r="BA1386" i="6"/>
  <c r="BA1380" i="6"/>
  <c r="BA1378" i="6"/>
  <c r="BA1372" i="6"/>
  <c r="BA1368" i="6"/>
  <c r="BA1366" i="6"/>
  <c r="BA1360" i="6"/>
  <c r="BA1356" i="6"/>
  <c r="BA1352" i="6"/>
  <c r="BA1346" i="6"/>
  <c r="BA1344" i="6"/>
  <c r="BA1340" i="6"/>
  <c r="BA1336" i="6"/>
  <c r="BA1330" i="6"/>
  <c r="BA1328" i="6"/>
  <c r="BA1324" i="6"/>
  <c r="BA1318" i="6"/>
  <c r="BA1314" i="6"/>
  <c r="BA1310" i="6"/>
  <c r="BA1304" i="6"/>
  <c r="BA1298" i="6"/>
  <c r="BA1296" i="6"/>
  <c r="BA1292" i="6"/>
  <c r="BA1288" i="6"/>
  <c r="BA1286" i="6"/>
  <c r="BA1284" i="6"/>
  <c r="BA1458" i="6"/>
  <c r="BA1456" i="6"/>
  <c r="BA1450" i="6"/>
  <c r="BA1448" i="6"/>
  <c r="BA1444" i="6"/>
  <c r="BA1440" i="6"/>
  <c r="BA1438" i="6"/>
  <c r="BA1434" i="6"/>
  <c r="BA1430" i="6"/>
  <c r="BA1426" i="6"/>
  <c r="BA1424" i="6"/>
  <c r="BA1418" i="6"/>
  <c r="BA1416" i="6"/>
  <c r="BA1412" i="6"/>
  <c r="BA1408" i="6"/>
  <c r="BA1402" i="6"/>
  <c r="BA1400" i="6"/>
  <c r="BA1396" i="6"/>
  <c r="BA1392" i="6"/>
  <c r="BA1390" i="6"/>
  <c r="BA1384" i="6"/>
  <c r="BA1382" i="6"/>
  <c r="BA1376" i="6"/>
  <c r="BA1374" i="6"/>
  <c r="BA1370" i="6"/>
  <c r="BA1364" i="6"/>
  <c r="BA1362" i="6"/>
  <c r="BA1358" i="6"/>
  <c r="BA1354" i="6"/>
  <c r="BA1350" i="6"/>
  <c r="BA1348" i="6"/>
  <c r="BA1342" i="6"/>
  <c r="BA1338" i="6"/>
  <c r="BA1334" i="6"/>
  <c r="BA1332" i="6"/>
  <c r="BA1326" i="6"/>
  <c r="BA1322" i="6"/>
  <c r="BA1320" i="6"/>
  <c r="BA1316" i="6"/>
  <c r="BA1312" i="6"/>
  <c r="BA1308" i="6"/>
  <c r="BA1306" i="6"/>
  <c r="BA1302" i="6"/>
  <c r="BA1300" i="6"/>
  <c r="BA1294" i="6"/>
  <c r="BA1290" i="6"/>
  <c r="BA1282" i="6"/>
  <c r="BA1280" i="6"/>
  <c r="BA1278" i="6"/>
  <c r="BA1276" i="6"/>
  <c r="BA1274" i="6"/>
  <c r="BA1272" i="6"/>
  <c r="BA1270" i="6"/>
  <c r="BA1268" i="6"/>
  <c r="BA1266" i="6"/>
  <c r="BA1264" i="6"/>
  <c r="BA1262" i="6"/>
  <c r="BA1260" i="6"/>
  <c r="BA1258" i="6"/>
  <c r="BA1256" i="6"/>
  <c r="BA1254" i="6"/>
  <c r="BA1252" i="6"/>
  <c r="BA1250" i="6"/>
  <c r="BA1248" i="6"/>
  <c r="BA1246" i="6"/>
  <c r="BA1244" i="6"/>
  <c r="BA1242" i="6"/>
  <c r="BA1240" i="6"/>
  <c r="BA1238" i="6"/>
  <c r="BA1236" i="6"/>
  <c r="BA1234" i="6"/>
  <c r="BA1232" i="6"/>
  <c r="BA1230" i="6"/>
  <c r="BA1228" i="6"/>
  <c r="BA1226" i="6"/>
  <c r="BA1224" i="6"/>
  <c r="BA1222" i="6"/>
  <c r="BA1220" i="6"/>
  <c r="BA1218" i="6"/>
  <c r="BA1216" i="6"/>
  <c r="BA1214" i="6"/>
  <c r="BA1212" i="6"/>
  <c r="BA1210" i="6"/>
  <c r="BA1208" i="6"/>
  <c r="BA1206" i="6"/>
  <c r="BA1204" i="6"/>
  <c r="BA1202" i="6"/>
  <c r="BA1200" i="6"/>
  <c r="BA1198" i="6"/>
  <c r="BA1196" i="6"/>
  <c r="BA1194" i="6"/>
  <c r="BA1192" i="6"/>
  <c r="BA1190" i="6"/>
  <c r="BA1188" i="6"/>
  <c r="BA1186" i="6"/>
  <c r="BA1184" i="6"/>
  <c r="BA1182" i="6"/>
  <c r="BA1180" i="6"/>
  <c r="BA1178" i="6"/>
  <c r="BA1176" i="6"/>
  <c r="BA1174" i="6"/>
  <c r="BA1172" i="6"/>
  <c r="BA1170" i="6"/>
  <c r="BA1168" i="6"/>
  <c r="BA1166" i="6"/>
  <c r="BA1164" i="6"/>
  <c r="BA1162" i="6"/>
  <c r="BA1160" i="6"/>
  <c r="BA1158" i="6"/>
  <c r="BA1156" i="6"/>
  <c r="BA1154" i="6"/>
  <c r="BA1152" i="6"/>
  <c r="BA1150" i="6"/>
  <c r="BA1148" i="6"/>
  <c r="BA1146" i="6"/>
  <c r="BA1144" i="6"/>
  <c r="BA1142" i="6"/>
  <c r="BA1140" i="6"/>
  <c r="BA1138" i="6"/>
  <c r="BA1136" i="6"/>
  <c r="BA1134" i="6"/>
  <c r="BA1132" i="6"/>
  <c r="BA1130" i="6"/>
  <c r="BA1128" i="6"/>
  <c r="BA1126" i="6"/>
  <c r="BA1124" i="6"/>
  <c r="BA1122" i="6"/>
  <c r="BA1120" i="6"/>
  <c r="BA1118" i="6"/>
  <c r="BA1116" i="6"/>
  <c r="BA1114" i="6"/>
  <c r="BA1112" i="6"/>
  <c r="BA1110" i="6"/>
  <c r="BA1108" i="6"/>
  <c r="BA1106" i="6"/>
  <c r="BA1104" i="6"/>
  <c r="BA1102" i="6"/>
  <c r="BA1100" i="6"/>
  <c r="BA1098" i="6"/>
  <c r="BA1096" i="6"/>
  <c r="BA1094" i="6"/>
  <c r="BA1092" i="6"/>
  <c r="BA1090" i="6"/>
  <c r="BA1088" i="6"/>
  <c r="BA1086" i="6"/>
  <c r="BA1084" i="6"/>
  <c r="BA1082" i="6"/>
  <c r="BA1080" i="6"/>
  <c r="BA1078" i="6"/>
  <c r="BA1076" i="6"/>
  <c r="BA1074" i="6"/>
  <c r="BA1072" i="6"/>
  <c r="BA1070" i="6"/>
  <c r="BA1068" i="6"/>
  <c r="BA1066" i="6"/>
  <c r="BA1064" i="6"/>
  <c r="BA1062" i="6"/>
  <c r="BA1060" i="6"/>
  <c r="BA1058" i="6"/>
  <c r="BA1056" i="6"/>
  <c r="BA1054" i="6"/>
  <c r="BA1052" i="6"/>
  <c r="BA1050" i="6"/>
  <c r="BA1048" i="6"/>
  <c r="BA1046" i="6"/>
  <c r="BA1044" i="6"/>
  <c r="BA1042" i="6"/>
  <c r="BA1040" i="6"/>
  <c r="BA1038" i="6"/>
  <c r="BA1036" i="6"/>
  <c r="BA1034" i="6"/>
  <c r="BA1032" i="6"/>
  <c r="BA1030" i="6"/>
  <c r="BA1028" i="6"/>
  <c r="BA1026" i="6"/>
  <c r="BA1024" i="6"/>
  <c r="BA1022" i="6"/>
  <c r="BA1020" i="6"/>
  <c r="BA1018" i="6"/>
  <c r="BA1016" i="6"/>
  <c r="BA1014" i="6"/>
  <c r="BA1012" i="6"/>
  <c r="BA1010" i="6"/>
  <c r="BA1008" i="6"/>
  <c r="BA1006" i="6"/>
  <c r="BA1004" i="6"/>
  <c r="BA1002" i="6"/>
  <c r="BA1000" i="6"/>
  <c r="BA998" i="6"/>
  <c r="BA996" i="6"/>
  <c r="BA994" i="6"/>
  <c r="BA992" i="6"/>
  <c r="BA990" i="6"/>
  <c r="BA988" i="6"/>
  <c r="BA986" i="6"/>
  <c r="BA984" i="6"/>
  <c r="BA982" i="6"/>
  <c r="BA980" i="6"/>
  <c r="BA978" i="6"/>
  <c r="BA976" i="6"/>
  <c r="BA974" i="6"/>
  <c r="BA972" i="6"/>
  <c r="BA970" i="6"/>
  <c r="BA968" i="6"/>
  <c r="BA966" i="6"/>
  <c r="BA964" i="6"/>
  <c r="BA962" i="6"/>
  <c r="BA960" i="6"/>
  <c r="BA958" i="6"/>
  <c r="BA956" i="6"/>
  <c r="BA954" i="6"/>
  <c r="BA952" i="6"/>
  <c r="BA950" i="6"/>
  <c r="BA948" i="6"/>
  <c r="BA946" i="6"/>
  <c r="BA944" i="6"/>
  <c r="BA73" i="6"/>
  <c r="BA71" i="6"/>
  <c r="BA69" i="6"/>
  <c r="BA67" i="6"/>
  <c r="BA942" i="6"/>
  <c r="BA940" i="6"/>
  <c r="BA938" i="6"/>
  <c r="BA936" i="6"/>
  <c r="BA934" i="6"/>
  <c r="BA932" i="6"/>
  <c r="BA930" i="6"/>
  <c r="BA928" i="6"/>
  <c r="BA926" i="6"/>
  <c r="BA924" i="6"/>
  <c r="BA922" i="6"/>
  <c r="BA920" i="6"/>
  <c r="BA918" i="6"/>
  <c r="BA916" i="6"/>
  <c r="BA914" i="6"/>
  <c r="BA912" i="6"/>
  <c r="BA910" i="6"/>
  <c r="BA908" i="6"/>
  <c r="BA906" i="6"/>
  <c r="BA904" i="6"/>
  <c r="BA902" i="6"/>
  <c r="BA900" i="6"/>
  <c r="BA898" i="6"/>
  <c r="BA896" i="6"/>
  <c r="BA894" i="6"/>
  <c r="BA892" i="6"/>
  <c r="BA890" i="6"/>
  <c r="BA888" i="6"/>
  <c r="BA886" i="6"/>
  <c r="BA884" i="6"/>
  <c r="BA882" i="6"/>
  <c r="BA880" i="6"/>
  <c r="BA878" i="6"/>
  <c r="BA876" i="6"/>
  <c r="BA874" i="6"/>
  <c r="BA872" i="6"/>
  <c r="BA870" i="6"/>
  <c r="BA868" i="6"/>
  <c r="BA866" i="6"/>
  <c r="BA864" i="6"/>
  <c r="BA862" i="6"/>
  <c r="BA860" i="6"/>
  <c r="BA858" i="6"/>
  <c r="BA856" i="6"/>
  <c r="BA854" i="6"/>
  <c r="BA852" i="6"/>
  <c r="BA850" i="6"/>
  <c r="BA848" i="6"/>
  <c r="BA846" i="6"/>
  <c r="BA844" i="6"/>
  <c r="BA842" i="6"/>
  <c r="BA840" i="6"/>
  <c r="BA838" i="6"/>
  <c r="BA836" i="6"/>
  <c r="BA834" i="6"/>
  <c r="BA832" i="6"/>
  <c r="BA830" i="6"/>
  <c r="BA828" i="6"/>
  <c r="BA826" i="6"/>
  <c r="BA824" i="6"/>
  <c r="BA823" i="6"/>
  <c r="BA822" i="6"/>
  <c r="BA820" i="6"/>
  <c r="BA819" i="6"/>
  <c r="BA818" i="6"/>
  <c r="BA816" i="6"/>
  <c r="BA814" i="6"/>
  <c r="BA812" i="6"/>
  <c r="BA810" i="6"/>
  <c r="BA808" i="6"/>
  <c r="BA806" i="6"/>
  <c r="BA804" i="6"/>
  <c r="BA803" i="6"/>
  <c r="BA802" i="6"/>
  <c r="BA800" i="6"/>
  <c r="BA798" i="6"/>
  <c r="BA796" i="6"/>
  <c r="BA794" i="6"/>
  <c r="BA792" i="6"/>
  <c r="BA790" i="6"/>
  <c r="BA788" i="6"/>
  <c r="BA786" i="6"/>
  <c r="BA784" i="6"/>
  <c r="BA782" i="6"/>
  <c r="BA780" i="6"/>
  <c r="AX1464" i="6"/>
  <c r="BA1464" i="6" s="1"/>
  <c r="BA1463" i="6"/>
  <c r="BA1461" i="6"/>
  <c r="BA1459" i="6"/>
  <c r="BA1457" i="6"/>
  <c r="BA1455" i="6"/>
  <c r="BA1453" i="6"/>
  <c r="BA1451" i="6"/>
  <c r="BA1449" i="6"/>
  <c r="BA1447" i="6"/>
  <c r="BA1445" i="6"/>
  <c r="BA1443" i="6"/>
  <c r="BA1441" i="6"/>
  <c r="BA1439" i="6"/>
  <c r="BA1437" i="6"/>
  <c r="BA1435" i="6"/>
  <c r="BA1433" i="6"/>
  <c r="BA1431" i="6"/>
  <c r="BA1429" i="6"/>
  <c r="BA1427" i="6"/>
  <c r="BA1425" i="6"/>
  <c r="BA1423" i="6"/>
  <c r="BA1421" i="6"/>
  <c r="BA1419" i="6"/>
  <c r="BA1417" i="6"/>
  <c r="BA1415" i="6"/>
  <c r="BA1413" i="6"/>
  <c r="BA1411" i="6"/>
  <c r="BA1409" i="6"/>
  <c r="BA1407" i="6"/>
  <c r="BA1405" i="6"/>
  <c r="BA1403" i="6"/>
  <c r="BA1401" i="6"/>
  <c r="BA1399" i="6"/>
  <c r="BA1397" i="6"/>
  <c r="BA1395" i="6"/>
  <c r="BA1393" i="6"/>
  <c r="BA1391" i="6"/>
  <c r="BA1389" i="6"/>
  <c r="BA1387" i="6"/>
  <c r="BA1385" i="6"/>
  <c r="BA1383" i="6"/>
  <c r="BA1381" i="6"/>
  <c r="BA1379" i="6"/>
  <c r="BA1377" i="6"/>
  <c r="BA1375" i="6"/>
  <c r="BA1373" i="6"/>
  <c r="BA1371" i="6"/>
  <c r="BA1369" i="6"/>
  <c r="BA1367" i="6"/>
  <c r="BA1365" i="6"/>
  <c r="BA1363" i="6"/>
  <c r="BA1361" i="6"/>
  <c r="BA1359" i="6"/>
  <c r="BA1357" i="6"/>
  <c r="BA1355" i="6"/>
  <c r="BA1353" i="6"/>
  <c r="BA1351" i="6"/>
  <c r="BA1349" i="6"/>
  <c r="BA1347" i="6"/>
  <c r="BA1345" i="6"/>
  <c r="BA1343" i="6"/>
  <c r="BA1341" i="6"/>
  <c r="BA1339" i="6"/>
  <c r="BA1337" i="6"/>
  <c r="BA1335" i="6"/>
  <c r="BA1333" i="6"/>
  <c r="BA1331" i="6"/>
  <c r="BA1329" i="6"/>
  <c r="BA1327" i="6"/>
  <c r="BA1325" i="6"/>
  <c r="BA1323" i="6"/>
  <c r="BA1321" i="6"/>
  <c r="BA1319" i="6"/>
  <c r="BA1317" i="6"/>
  <c r="BA1315" i="6"/>
  <c r="BA1313" i="6"/>
  <c r="BA1311" i="6"/>
  <c r="BA1309" i="6"/>
  <c r="BA1307" i="6"/>
  <c r="BA1305" i="6"/>
  <c r="BA1303" i="6"/>
  <c r="BA1301" i="6"/>
  <c r="BA1299" i="6"/>
  <c r="BA1297" i="6"/>
  <c r="BA1295" i="6"/>
  <c r="BA1293" i="6"/>
  <c r="BA1291" i="6"/>
  <c r="BA1289" i="6"/>
  <c r="BA1287" i="6"/>
  <c r="BA1285" i="6"/>
  <c r="BA1283" i="6"/>
  <c r="BA1281" i="6"/>
  <c r="BA1279" i="6"/>
  <c r="BA1277" i="6"/>
  <c r="BA1275" i="6"/>
  <c r="BA1273" i="6"/>
  <c r="BA1271" i="6"/>
  <c r="BA1269" i="6"/>
  <c r="BA1267" i="6"/>
  <c r="BA1265" i="6"/>
  <c r="BA1263" i="6"/>
  <c r="BA1261" i="6"/>
  <c r="BA1259" i="6"/>
  <c r="BA1257" i="6"/>
  <c r="BA1255" i="6"/>
  <c r="BA1253" i="6"/>
  <c r="BA1251" i="6"/>
  <c r="BA1249" i="6"/>
  <c r="BA1247" i="6"/>
  <c r="BA1245" i="6"/>
  <c r="BA1243" i="6"/>
  <c r="BA1241" i="6"/>
  <c r="BA1239" i="6"/>
  <c r="BA1237" i="6"/>
  <c r="BA1235" i="6"/>
  <c r="BA1233" i="6"/>
  <c r="BA1231" i="6"/>
  <c r="BA1229" i="6"/>
  <c r="BA1227" i="6"/>
  <c r="BA1225" i="6"/>
  <c r="BA1223" i="6"/>
  <c r="BA1221" i="6"/>
  <c r="BA1219" i="6"/>
  <c r="BA1217" i="6"/>
  <c r="BA1215" i="6"/>
  <c r="BA1213" i="6"/>
  <c r="BA1211" i="6"/>
  <c r="BA1209" i="6"/>
  <c r="BA1207" i="6"/>
  <c r="BA1205" i="6"/>
  <c r="BA1203" i="6"/>
  <c r="BA1201" i="6"/>
  <c r="BA1199" i="6"/>
  <c r="BA1197" i="6"/>
  <c r="BA1195" i="6"/>
  <c r="BA1193" i="6"/>
  <c r="BA1191" i="6"/>
  <c r="BA1189" i="6"/>
  <c r="BA1187" i="6"/>
  <c r="BA1185" i="6"/>
  <c r="BA1183" i="6"/>
  <c r="BA1181" i="6"/>
  <c r="BA1179" i="6"/>
  <c r="BA1177" i="6"/>
  <c r="BA1175" i="6"/>
  <c r="BA1173" i="6"/>
  <c r="BA1171" i="6"/>
  <c r="BA1169" i="6"/>
  <c r="BA1167" i="6"/>
  <c r="BA1165" i="6"/>
  <c r="BA1163" i="6"/>
  <c r="BA1161" i="6"/>
  <c r="BA1159" i="6"/>
  <c r="BA1157" i="6"/>
  <c r="BA1155" i="6"/>
  <c r="BA1153" i="6"/>
  <c r="BA1151" i="6"/>
  <c r="BA1149" i="6"/>
  <c r="BA1147" i="6"/>
  <c r="BA1145" i="6"/>
  <c r="BA1143" i="6"/>
  <c r="BA1141" i="6"/>
  <c r="BA1139" i="6"/>
  <c r="BA1137" i="6"/>
  <c r="BA1135" i="6"/>
  <c r="BA1133" i="6"/>
  <c r="BA1131" i="6"/>
  <c r="BA1129" i="6"/>
  <c r="BA1127" i="6"/>
  <c r="BA1125" i="6"/>
  <c r="BA1123" i="6"/>
  <c r="BA1121" i="6"/>
  <c r="BA1119" i="6"/>
  <c r="BA1117" i="6"/>
  <c r="BA1115" i="6"/>
  <c r="BA1113" i="6"/>
  <c r="BA1111" i="6"/>
  <c r="BA1109" i="6"/>
  <c r="BA1107" i="6"/>
  <c r="BA1105" i="6"/>
  <c r="BA1103" i="6"/>
  <c r="BA1101" i="6"/>
  <c r="BA1099" i="6"/>
  <c r="BA1097" i="6"/>
  <c r="BA1095" i="6"/>
  <c r="BA1093" i="6"/>
  <c r="BA1091" i="6"/>
  <c r="BA1089" i="6"/>
  <c r="BA1087" i="6"/>
  <c r="BA1085" i="6"/>
  <c r="BA1083" i="6"/>
  <c r="BA1081" i="6"/>
  <c r="BA1079" i="6"/>
  <c r="BA1077" i="6"/>
  <c r="BA1075" i="6"/>
  <c r="BA1073" i="6"/>
  <c r="BA1071" i="6"/>
  <c r="BA1069" i="6"/>
  <c r="BA1067" i="6"/>
  <c r="BA1065" i="6"/>
  <c r="BA1063" i="6"/>
  <c r="BA1061" i="6"/>
  <c r="BA1059" i="6"/>
  <c r="BA1057" i="6"/>
  <c r="BA1055" i="6"/>
  <c r="BA1053" i="6"/>
  <c r="BA1051" i="6"/>
  <c r="BA1049" i="6"/>
  <c r="BA1047" i="6"/>
  <c r="BA1045" i="6"/>
  <c r="BA1043" i="6"/>
  <c r="BA1041" i="6"/>
  <c r="BA1039" i="6"/>
  <c r="BA1037" i="6"/>
  <c r="BA1035" i="6"/>
  <c r="BA1033" i="6"/>
  <c r="BA1031" i="6"/>
  <c r="BA1029" i="6"/>
  <c r="BA1027" i="6"/>
  <c r="BA1025" i="6"/>
  <c r="BA1023" i="6"/>
  <c r="BA1021" i="6"/>
  <c r="BA1019" i="6"/>
  <c r="BA1017" i="6"/>
  <c r="BA1015" i="6"/>
  <c r="BA1013" i="6"/>
  <c r="BA1011" i="6"/>
  <c r="BA1009" i="6"/>
  <c r="BA1007" i="6"/>
  <c r="BA1005" i="6"/>
  <c r="BA1003" i="6"/>
  <c r="BA1001" i="6"/>
  <c r="BA999" i="6"/>
  <c r="BA997" i="6"/>
  <c r="BA995" i="6"/>
  <c r="BA993" i="6"/>
  <c r="BA991" i="6"/>
  <c r="BA989" i="6"/>
  <c r="BA987" i="6"/>
  <c r="BA985" i="6"/>
  <c r="BA983" i="6"/>
  <c r="BA981" i="6"/>
  <c r="BA979" i="6"/>
  <c r="BA977" i="6"/>
  <c r="BA975" i="6"/>
  <c r="BA973" i="6"/>
  <c r="BA971" i="6"/>
  <c r="BA969" i="6"/>
  <c r="BA967" i="6"/>
  <c r="BA965" i="6"/>
  <c r="BA963" i="6"/>
  <c r="BA961" i="6"/>
  <c r="BA959" i="6"/>
  <c r="BA957" i="6"/>
  <c r="BA955" i="6"/>
  <c r="BA953" i="6"/>
  <c r="BA951" i="6"/>
  <c r="BA949" i="6"/>
  <c r="BA947" i="6"/>
  <c r="BA945" i="6"/>
  <c r="BA943" i="6"/>
  <c r="BA941" i="6"/>
  <c r="BA939" i="6"/>
  <c r="BA937" i="6"/>
  <c r="BA935" i="6"/>
  <c r="BA933" i="6"/>
  <c r="BA931" i="6"/>
  <c r="BA929" i="6"/>
  <c r="BA927" i="6"/>
  <c r="BA925" i="6"/>
  <c r="BA923" i="6"/>
  <c r="BA921" i="6"/>
  <c r="BA919" i="6"/>
  <c r="BA917" i="6"/>
  <c r="BA915" i="6"/>
  <c r="BA913" i="6"/>
  <c r="BA911" i="6"/>
  <c r="BA909" i="6"/>
  <c r="BA907" i="6"/>
  <c r="BA905" i="6"/>
  <c r="BA903" i="6"/>
  <c r="BA901" i="6"/>
  <c r="BA899" i="6"/>
  <c r="BA897" i="6"/>
  <c r="BA895" i="6"/>
  <c r="BA893" i="6"/>
  <c r="BA891" i="6"/>
  <c r="BA889" i="6"/>
  <c r="BA887" i="6"/>
  <c r="BA885" i="6"/>
  <c r="BA883" i="6"/>
  <c r="BA881" i="6"/>
  <c r="BA879" i="6"/>
  <c r="BA877" i="6"/>
  <c r="BA875" i="6"/>
  <c r="BA873" i="6"/>
  <c r="BA871" i="6"/>
  <c r="BA869" i="6"/>
  <c r="BA867" i="6"/>
  <c r="BA865" i="6"/>
  <c r="BA863" i="6"/>
  <c r="BA861" i="6"/>
  <c r="BA859" i="6"/>
  <c r="BA857" i="6"/>
  <c r="BA855" i="6"/>
  <c r="BA853" i="6"/>
  <c r="BA851" i="6"/>
  <c r="BA849" i="6"/>
  <c r="BA847" i="6"/>
  <c r="BA845" i="6"/>
  <c r="BA843" i="6"/>
  <c r="BA841" i="6"/>
  <c r="BA839" i="6"/>
  <c r="BA837" i="6"/>
  <c r="BA835" i="6"/>
  <c r="BA833" i="6"/>
  <c r="BA831" i="6"/>
  <c r="BA829" i="6"/>
  <c r="BA827" i="6"/>
  <c r="BA825" i="6"/>
  <c r="BA821" i="6"/>
  <c r="BA817" i="6"/>
  <c r="BA815" i="6"/>
  <c r="BA813" i="6"/>
  <c r="BA811" i="6"/>
  <c r="BA809" i="6"/>
  <c r="BA807" i="6"/>
  <c r="BA805" i="6"/>
  <c r="BA801" i="6"/>
  <c r="BA799" i="6"/>
  <c r="BA797" i="6"/>
  <c r="BA793" i="6"/>
  <c r="BA791" i="6"/>
  <c r="BA789" i="6"/>
  <c r="BA785" i="6"/>
  <c r="BA783" i="6"/>
  <c r="BA781" i="6"/>
  <c r="BA779" i="6"/>
  <c r="AX2" i="6"/>
  <c r="BA2" i="6" s="1"/>
  <c r="BA778" i="6"/>
  <c r="BA776" i="6"/>
  <c r="BA774" i="6"/>
  <c r="BA772" i="6"/>
  <c r="BA768" i="6"/>
  <c r="BA766" i="6"/>
  <c r="BA764" i="6"/>
  <c r="BA762" i="6"/>
  <c r="BA760" i="6"/>
  <c r="BA758" i="6"/>
  <c r="BA756" i="6"/>
  <c r="BA754" i="6"/>
  <c r="BA752" i="6"/>
  <c r="BA750" i="6"/>
  <c r="BA748" i="6"/>
  <c r="BA746" i="6"/>
  <c r="BA744" i="6"/>
  <c r="BA740" i="6"/>
  <c r="BA738" i="6"/>
  <c r="BA736" i="6"/>
  <c r="BA734" i="6"/>
  <c r="BA732" i="6"/>
  <c r="BA730" i="6"/>
  <c r="BA728" i="6"/>
  <c r="BA726" i="6"/>
  <c r="BA724" i="6"/>
  <c r="BA722" i="6"/>
  <c r="BA720" i="6"/>
  <c r="BA718" i="6"/>
  <c r="BA716" i="6"/>
  <c r="BA714" i="6"/>
  <c r="BA712" i="6"/>
  <c r="BA710" i="6"/>
  <c r="BA708" i="6"/>
  <c r="BA704" i="6"/>
  <c r="BA702" i="6"/>
  <c r="BA700" i="6"/>
  <c r="BA698" i="6"/>
  <c r="BA696" i="6"/>
  <c r="BA694" i="6"/>
  <c r="BA692" i="6"/>
  <c r="BA688" i="6"/>
  <c r="BA686" i="6"/>
  <c r="BA684" i="6"/>
  <c r="BA682" i="6"/>
  <c r="BA680" i="6"/>
  <c r="BA678" i="6"/>
  <c r="BA676" i="6"/>
  <c r="BA674" i="6"/>
  <c r="BA672" i="6"/>
  <c r="BA670" i="6"/>
  <c r="BA668" i="6"/>
  <c r="BA666" i="6"/>
  <c r="BA664" i="6"/>
  <c r="BA662" i="6"/>
  <c r="BA660" i="6"/>
  <c r="BA656" i="6"/>
  <c r="BA654" i="6"/>
  <c r="BA652" i="6"/>
  <c r="BA650" i="6"/>
  <c r="BA648" i="6"/>
  <c r="BA770" i="6"/>
  <c r="BA742" i="6"/>
  <c r="BA706" i="6"/>
  <c r="BA690" i="6"/>
  <c r="BA658" i="6"/>
  <c r="BA618" i="6"/>
  <c r="BA586" i="6"/>
  <c r="BA554" i="6"/>
  <c r="BA490" i="6"/>
  <c r="BA278" i="6"/>
  <c r="BA214" i="6"/>
  <c r="BA70" i="6"/>
  <c r="BA26" i="6"/>
  <c r="BA22" i="6"/>
  <c r="BA646" i="6"/>
  <c r="BA644" i="6"/>
  <c r="BA642" i="6"/>
  <c r="BA640" i="6"/>
  <c r="BA638" i="6"/>
  <c r="BA636" i="6"/>
  <c r="BA634" i="6"/>
  <c r="BA632" i="6"/>
  <c r="BA630" i="6"/>
  <c r="BA628" i="6"/>
  <c r="BA626" i="6"/>
  <c r="BA624" i="6"/>
  <c r="BA622" i="6"/>
  <c r="BA620" i="6"/>
  <c r="BA616" i="6"/>
  <c r="BA612" i="6"/>
  <c r="BA611" i="6"/>
  <c r="BA610" i="6"/>
  <c r="BA608" i="6"/>
  <c r="BA607" i="6"/>
  <c r="BA606" i="6"/>
  <c r="BA604" i="6"/>
  <c r="BA602" i="6"/>
  <c r="BA600" i="6"/>
  <c r="BA598" i="6"/>
  <c r="BA596" i="6"/>
  <c r="BA594" i="6"/>
  <c r="BA592" i="6"/>
  <c r="BA590" i="6"/>
  <c r="BA588" i="6"/>
  <c r="BA584" i="6"/>
  <c r="BA582" i="6"/>
  <c r="BA580" i="6"/>
  <c r="BA578" i="6"/>
  <c r="BA574" i="6"/>
  <c r="BA572" i="6"/>
  <c r="BA570" i="6"/>
  <c r="BA568" i="6"/>
  <c r="BA566" i="6"/>
  <c r="BA564" i="6"/>
  <c r="BA562" i="6"/>
  <c r="BA560" i="6"/>
  <c r="BA558" i="6"/>
  <c r="BA556" i="6"/>
  <c r="BA552" i="6"/>
  <c r="BA548" i="6"/>
  <c r="BA547" i="6"/>
  <c r="BA546" i="6"/>
  <c r="BA544" i="6"/>
  <c r="BA543" i="6"/>
  <c r="BA542" i="6"/>
  <c r="BA540" i="6"/>
  <c r="BA538" i="6"/>
  <c r="BA536" i="6"/>
  <c r="BA534" i="6"/>
  <c r="BA532" i="6"/>
  <c r="BA530" i="6"/>
  <c r="BA528" i="6"/>
  <c r="BA526" i="6"/>
  <c r="BA524" i="6"/>
  <c r="BA522" i="6"/>
  <c r="BA520" i="6"/>
  <c r="BA518" i="6"/>
  <c r="BA516" i="6"/>
  <c r="BA514" i="6"/>
  <c r="BA512" i="6"/>
  <c r="BA510" i="6"/>
  <c r="BA508" i="6"/>
  <c r="BA506" i="6"/>
  <c r="BA504" i="6"/>
  <c r="BA502" i="6"/>
  <c r="BA500" i="6"/>
  <c r="BA498" i="6"/>
  <c r="BA496" i="6"/>
  <c r="BA494" i="6"/>
  <c r="BA492" i="6"/>
  <c r="BA488" i="6"/>
  <c r="BA484" i="6"/>
  <c r="BA483" i="6"/>
  <c r="BA482" i="6"/>
  <c r="BA480" i="6"/>
  <c r="BA479" i="6"/>
  <c r="BA478" i="6"/>
  <c r="BA476" i="6"/>
  <c r="BA474" i="6"/>
  <c r="BA472" i="6"/>
  <c r="BA470" i="6"/>
  <c r="BA468" i="6"/>
  <c r="BA466" i="6"/>
  <c r="BA464" i="6"/>
  <c r="BA462" i="6"/>
  <c r="BA460" i="6"/>
  <c r="BA458" i="6"/>
  <c r="BA456" i="6"/>
  <c r="BA454" i="6"/>
  <c r="BA452" i="6"/>
  <c r="BA450" i="6"/>
  <c r="BA448" i="6"/>
  <c r="BA446" i="6"/>
  <c r="BA444" i="6"/>
  <c r="BA442" i="6"/>
  <c r="BA440" i="6"/>
  <c r="BA438" i="6"/>
  <c r="BA436" i="6"/>
  <c r="BA435" i="6"/>
  <c r="BA434" i="6"/>
  <c r="BA432" i="6"/>
  <c r="BA430" i="6"/>
  <c r="BA428" i="6"/>
  <c r="BA426" i="6"/>
  <c r="BA424" i="6"/>
  <c r="BA422" i="6"/>
  <c r="BA420" i="6"/>
  <c r="BA419" i="6"/>
  <c r="BA418" i="6"/>
  <c r="BA416" i="6"/>
  <c r="BA414" i="6"/>
  <c r="BA412" i="6"/>
  <c r="BA410" i="6"/>
  <c r="BA408" i="6"/>
  <c r="BA406" i="6"/>
  <c r="BA404" i="6"/>
  <c r="BA402" i="6"/>
  <c r="BA400" i="6"/>
  <c r="BA398" i="6"/>
  <c r="BA396" i="6"/>
  <c r="BA394" i="6"/>
  <c r="BA392" i="6"/>
  <c r="BA390" i="6"/>
  <c r="BA388" i="6"/>
  <c r="BA386" i="6"/>
  <c r="BA384" i="6"/>
  <c r="BA382" i="6"/>
  <c r="BA380" i="6"/>
  <c r="BA378" i="6"/>
  <c r="BA376" i="6"/>
  <c r="BA374" i="6"/>
  <c r="BA372" i="6"/>
  <c r="BA371" i="6"/>
  <c r="BA370" i="6"/>
  <c r="BA368" i="6"/>
  <c r="BA366" i="6"/>
  <c r="BA364" i="6"/>
  <c r="BA362" i="6"/>
  <c r="BA360" i="6"/>
  <c r="BA358" i="6"/>
  <c r="BA356" i="6"/>
  <c r="BA354" i="6"/>
  <c r="BA352" i="6"/>
  <c r="BA350" i="6"/>
  <c r="BA348" i="6"/>
  <c r="BA346" i="6"/>
  <c r="BA344" i="6"/>
  <c r="BA342" i="6"/>
  <c r="BA340" i="6"/>
  <c r="BA338" i="6"/>
  <c r="BA336" i="6"/>
  <c r="BA334" i="6"/>
  <c r="BA332" i="6"/>
  <c r="BA330" i="6"/>
  <c r="BA328" i="6"/>
  <c r="BA326" i="6"/>
  <c r="BA324" i="6"/>
  <c r="BA322" i="6"/>
  <c r="BA320" i="6"/>
  <c r="BA318" i="6"/>
  <c r="BA316" i="6"/>
  <c r="BA314" i="6"/>
  <c r="BA312" i="6"/>
  <c r="BA310" i="6"/>
  <c r="BA308" i="6"/>
  <c r="BA306" i="6"/>
  <c r="BA304" i="6"/>
  <c r="BA302" i="6"/>
  <c r="BA300" i="6"/>
  <c r="BA298" i="6"/>
  <c r="BA296" i="6"/>
  <c r="BA294" i="6"/>
  <c r="BA292" i="6"/>
  <c r="BA290" i="6"/>
  <c r="BA288" i="6"/>
  <c r="BA286" i="6"/>
  <c r="BA284" i="6"/>
  <c r="BA282" i="6"/>
  <c r="BA280" i="6"/>
  <c r="BA276" i="6"/>
  <c r="BA274" i="6"/>
  <c r="BA272" i="6"/>
  <c r="BA270" i="6"/>
  <c r="BA268" i="6"/>
  <c r="BA266" i="6"/>
  <c r="BA264" i="6"/>
  <c r="BA262" i="6"/>
  <c r="BA260" i="6"/>
  <c r="BA258" i="6"/>
  <c r="BA256" i="6"/>
  <c r="BA252" i="6"/>
  <c r="BA250" i="6"/>
  <c r="BA248" i="6"/>
  <c r="BA246" i="6"/>
  <c r="BA244" i="6"/>
  <c r="BA242" i="6"/>
  <c r="BA240" i="6"/>
  <c r="BA238" i="6"/>
  <c r="BA236" i="6"/>
  <c r="BA234" i="6"/>
  <c r="BA232" i="6"/>
  <c r="BA230" i="6"/>
  <c r="BA228" i="6"/>
  <c r="BA226" i="6"/>
  <c r="BA224" i="6"/>
  <c r="BA222" i="6"/>
  <c r="BA220" i="6"/>
  <c r="BA219" i="6"/>
  <c r="BA218" i="6"/>
  <c r="BA216" i="6"/>
  <c r="BA212" i="6"/>
  <c r="BA210" i="6"/>
  <c r="BA208" i="6"/>
  <c r="BA204" i="6"/>
  <c r="BA202" i="6"/>
  <c r="BA200" i="6"/>
  <c r="BA198" i="6"/>
  <c r="BA196" i="6"/>
  <c r="BA194" i="6"/>
  <c r="BA192" i="6"/>
  <c r="BA190" i="6"/>
  <c r="BA188" i="6"/>
  <c r="BA184" i="6"/>
  <c r="BA182" i="6"/>
  <c r="BA180" i="6"/>
  <c r="BA178" i="6"/>
  <c r="BA176" i="6"/>
  <c r="BA174" i="6"/>
  <c r="BA172" i="6"/>
  <c r="BA170" i="6"/>
  <c r="BA168" i="6"/>
  <c r="BA166" i="6"/>
  <c r="BA164" i="6"/>
  <c r="BA162" i="6"/>
  <c r="BA160" i="6"/>
  <c r="BA158" i="6"/>
  <c r="BA156" i="6"/>
  <c r="BA154" i="6"/>
  <c r="BA152" i="6"/>
  <c r="BA151" i="6"/>
  <c r="BA150" i="6"/>
  <c r="BA148" i="6"/>
  <c r="BA146" i="6"/>
  <c r="BA144" i="6"/>
  <c r="BA142" i="6"/>
  <c r="BA140" i="6"/>
  <c r="BA136" i="6"/>
  <c r="BA134" i="6"/>
  <c r="BA132" i="6"/>
  <c r="BA130" i="6"/>
  <c r="BA128" i="6"/>
  <c r="BA126" i="6"/>
  <c r="BA124" i="6"/>
  <c r="BA120" i="6"/>
  <c r="BA118" i="6"/>
  <c r="BA116" i="6"/>
  <c r="BA114" i="6"/>
  <c r="BA112" i="6"/>
  <c r="BA108" i="6"/>
  <c r="BA106" i="6"/>
  <c r="BA104" i="6"/>
  <c r="BA102" i="6"/>
  <c r="BA100" i="6"/>
  <c r="BA98" i="6"/>
  <c r="BA96" i="6"/>
  <c r="BA94" i="6"/>
  <c r="BA92" i="6"/>
  <c r="BA90" i="6"/>
  <c r="BA88" i="6"/>
  <c r="BA86" i="6"/>
  <c r="BA84" i="6"/>
  <c r="BA82" i="6"/>
  <c r="BA80" i="6"/>
  <c r="BA78" i="6"/>
  <c r="BA76" i="6"/>
  <c r="BA74" i="6"/>
  <c r="BA72" i="6"/>
  <c r="BA68" i="6"/>
  <c r="BA66" i="6"/>
  <c r="BA64" i="6"/>
  <c r="BA62" i="6"/>
  <c r="BA60" i="6"/>
  <c r="BA58" i="6"/>
  <c r="BA56" i="6"/>
  <c r="BA54" i="6"/>
  <c r="BA52" i="6"/>
  <c r="BA50" i="6"/>
  <c r="BA48" i="6"/>
  <c r="BA46" i="6"/>
  <c r="BA44" i="6"/>
  <c r="BA42" i="6"/>
  <c r="BA40" i="6"/>
  <c r="BA38" i="6"/>
  <c r="BA36" i="6"/>
  <c r="BA34" i="6"/>
  <c r="BA32" i="6"/>
  <c r="BA30" i="6"/>
  <c r="BA28" i="6"/>
  <c r="BA24" i="6"/>
  <c r="BA20" i="6"/>
  <c r="BA18" i="6"/>
  <c r="BA16" i="6"/>
  <c r="BA14" i="6"/>
  <c r="BA12" i="6"/>
  <c r="BA10" i="6"/>
  <c r="BA8" i="6"/>
  <c r="BA6" i="6"/>
  <c r="BA4" i="6"/>
  <c r="BA795" i="6"/>
  <c r="BA787" i="6"/>
  <c r="BA731" i="6"/>
  <c r="BA691" i="6"/>
  <c r="BA675" i="6"/>
  <c r="BA659" i="6"/>
  <c r="BA647" i="6"/>
  <c r="BA627" i="6"/>
  <c r="BA591" i="6"/>
  <c r="BA567" i="6"/>
  <c r="BA563" i="6"/>
  <c r="BA527" i="6"/>
  <c r="BA515" i="6"/>
  <c r="BA499" i="6"/>
  <c r="BA255" i="6"/>
  <c r="BA203" i="6"/>
  <c r="BA171" i="6"/>
  <c r="BA103" i="6"/>
  <c r="BA55" i="6"/>
  <c r="BA23" i="6"/>
  <c r="BA7" i="6"/>
  <c r="X3" i="6"/>
  <c r="Y3" i="6"/>
  <c r="X4" i="6"/>
  <c r="Y4" i="6"/>
  <c r="X5" i="6"/>
  <c r="Y5" i="6"/>
  <c r="X6" i="6"/>
  <c r="Y6" i="6"/>
  <c r="X7" i="6"/>
  <c r="Y7" i="6"/>
  <c r="X8" i="6"/>
  <c r="Y8" i="6"/>
  <c r="X9" i="6"/>
  <c r="Y9" i="6"/>
  <c r="X10" i="6"/>
  <c r="Y10" i="6"/>
  <c r="X11" i="6"/>
  <c r="Y11" i="6"/>
  <c r="X12" i="6"/>
  <c r="Y12" i="6"/>
  <c r="X13" i="6"/>
  <c r="Y13" i="6"/>
  <c r="X14" i="6"/>
  <c r="Y14" i="6"/>
  <c r="X15" i="6"/>
  <c r="Y15" i="6"/>
  <c r="X16" i="6"/>
  <c r="Y16" i="6"/>
  <c r="X17" i="6"/>
  <c r="Y17" i="6"/>
  <c r="X18" i="6"/>
  <c r="Y18" i="6"/>
  <c r="X19" i="6"/>
  <c r="Y19" i="6"/>
  <c r="X20" i="6"/>
  <c r="Y20" i="6"/>
  <c r="X21" i="6"/>
  <c r="Y21" i="6"/>
  <c r="X22" i="6"/>
  <c r="Y22" i="6"/>
  <c r="X23" i="6"/>
  <c r="Y23" i="6"/>
  <c r="X24" i="6"/>
  <c r="Y24" i="6"/>
  <c r="X25" i="6"/>
  <c r="Y25" i="6"/>
  <c r="X26" i="6"/>
  <c r="Y26" i="6"/>
  <c r="X27" i="6"/>
  <c r="Y27" i="6"/>
  <c r="X28" i="6"/>
  <c r="Y28" i="6"/>
  <c r="X29" i="6"/>
  <c r="Y29" i="6"/>
  <c r="X30" i="6"/>
  <c r="Y30" i="6"/>
  <c r="X31" i="6"/>
  <c r="Y31" i="6"/>
  <c r="X32" i="6"/>
  <c r="Y32" i="6"/>
  <c r="X33" i="6"/>
  <c r="Y33" i="6"/>
  <c r="X34" i="6"/>
  <c r="Y34" i="6"/>
  <c r="X35" i="6"/>
  <c r="Y35" i="6"/>
  <c r="X36" i="6"/>
  <c r="Y36" i="6"/>
  <c r="X37" i="6"/>
  <c r="Y37" i="6"/>
  <c r="X38" i="6"/>
  <c r="Y38" i="6"/>
  <c r="X39" i="6"/>
  <c r="Y39" i="6"/>
  <c r="X40" i="6"/>
  <c r="Y40" i="6"/>
  <c r="X41" i="6"/>
  <c r="Y41" i="6"/>
  <c r="X42" i="6"/>
  <c r="Y42" i="6"/>
  <c r="X43" i="6"/>
  <c r="Y43" i="6"/>
  <c r="X44" i="6"/>
  <c r="Y44" i="6"/>
  <c r="X45" i="6"/>
  <c r="Y45" i="6"/>
  <c r="X46" i="6"/>
  <c r="Y46" i="6"/>
  <c r="X47" i="6"/>
  <c r="Y47" i="6"/>
  <c r="X48" i="6"/>
  <c r="Y48" i="6"/>
  <c r="X49" i="6"/>
  <c r="Y49" i="6"/>
  <c r="X50" i="6"/>
  <c r="Y50" i="6"/>
  <c r="X51" i="6"/>
  <c r="Y51" i="6"/>
  <c r="X52" i="6"/>
  <c r="Y52" i="6"/>
  <c r="X53" i="6"/>
  <c r="Y53" i="6"/>
  <c r="X54" i="6"/>
  <c r="Y54" i="6"/>
  <c r="X55" i="6"/>
  <c r="Y55" i="6"/>
  <c r="X56" i="6"/>
  <c r="Y56" i="6"/>
  <c r="X57" i="6"/>
  <c r="Y57" i="6"/>
  <c r="X58" i="6"/>
  <c r="Y58" i="6"/>
  <c r="X59" i="6"/>
  <c r="Y59" i="6"/>
  <c r="X60" i="6"/>
  <c r="Y60" i="6"/>
  <c r="X61" i="6"/>
  <c r="Y61" i="6"/>
  <c r="X62" i="6"/>
  <c r="Y62" i="6"/>
  <c r="X63" i="6"/>
  <c r="Y63" i="6"/>
  <c r="X64" i="6"/>
  <c r="Y64" i="6"/>
  <c r="X65" i="6"/>
  <c r="Y65" i="6"/>
  <c r="X66" i="6"/>
  <c r="Y66" i="6"/>
  <c r="X67" i="6"/>
  <c r="Y67" i="6"/>
  <c r="X68" i="6"/>
  <c r="Y68" i="6"/>
  <c r="X69" i="6"/>
  <c r="Y69" i="6"/>
  <c r="X70" i="6"/>
  <c r="Y70" i="6"/>
  <c r="X71" i="6"/>
  <c r="Y71" i="6"/>
  <c r="X72" i="6"/>
  <c r="Y72" i="6"/>
  <c r="X73" i="6"/>
  <c r="Y73" i="6"/>
  <c r="X74" i="6"/>
  <c r="Y74" i="6"/>
  <c r="X75" i="6"/>
  <c r="Y75" i="6"/>
  <c r="X76" i="6"/>
  <c r="Y76" i="6"/>
  <c r="X77" i="6"/>
  <c r="Y77" i="6"/>
  <c r="X78" i="6"/>
  <c r="Y78" i="6"/>
  <c r="X79" i="6"/>
  <c r="Y79" i="6"/>
  <c r="X80" i="6"/>
  <c r="Y80" i="6"/>
  <c r="X81" i="6"/>
  <c r="Y81" i="6"/>
  <c r="X82" i="6"/>
  <c r="Y82" i="6"/>
  <c r="X83" i="6"/>
  <c r="Y83" i="6"/>
  <c r="X84" i="6"/>
  <c r="Y84" i="6"/>
  <c r="X85" i="6"/>
  <c r="Y85" i="6"/>
  <c r="X86" i="6"/>
  <c r="Y86" i="6"/>
  <c r="X87" i="6"/>
  <c r="Y87" i="6"/>
  <c r="X88" i="6"/>
  <c r="Y88" i="6"/>
  <c r="X89" i="6"/>
  <c r="Y89" i="6"/>
  <c r="X90" i="6"/>
  <c r="Y90" i="6"/>
  <c r="X91" i="6"/>
  <c r="Y91" i="6"/>
  <c r="X92" i="6"/>
  <c r="Y92" i="6"/>
  <c r="X93" i="6"/>
  <c r="Y93" i="6"/>
  <c r="X94" i="6"/>
  <c r="Y94" i="6"/>
  <c r="X95" i="6"/>
  <c r="Y95" i="6"/>
  <c r="X96" i="6"/>
  <c r="Y96" i="6"/>
  <c r="X97" i="6"/>
  <c r="Y97" i="6"/>
  <c r="X98" i="6"/>
  <c r="Y98" i="6"/>
  <c r="X99" i="6"/>
  <c r="Y99" i="6"/>
  <c r="X100" i="6"/>
  <c r="Y100" i="6"/>
  <c r="X101" i="6"/>
  <c r="Y101" i="6"/>
  <c r="X102" i="6"/>
  <c r="Y102" i="6"/>
  <c r="X103" i="6"/>
  <c r="Y103" i="6"/>
  <c r="X104" i="6"/>
  <c r="Y104" i="6"/>
  <c r="X105" i="6"/>
  <c r="Y105" i="6"/>
  <c r="X106" i="6"/>
  <c r="Y106" i="6"/>
  <c r="X107" i="6"/>
  <c r="Y107" i="6"/>
  <c r="X108" i="6"/>
  <c r="Y108" i="6"/>
  <c r="X109" i="6"/>
  <c r="Y109" i="6"/>
  <c r="X110" i="6"/>
  <c r="Y110" i="6"/>
  <c r="X111" i="6"/>
  <c r="Y111" i="6"/>
  <c r="X112" i="6"/>
  <c r="Y112" i="6"/>
  <c r="X113" i="6"/>
  <c r="Y113" i="6"/>
  <c r="X114" i="6"/>
  <c r="Y114" i="6"/>
  <c r="X115" i="6"/>
  <c r="Y115" i="6"/>
  <c r="X116" i="6"/>
  <c r="Y116" i="6"/>
  <c r="X117" i="6"/>
  <c r="Y117" i="6"/>
  <c r="X118" i="6"/>
  <c r="Y118" i="6"/>
  <c r="X119" i="6"/>
  <c r="Y119" i="6"/>
  <c r="X120" i="6"/>
  <c r="Y120" i="6"/>
  <c r="X121" i="6"/>
  <c r="Y121" i="6"/>
  <c r="X122" i="6"/>
  <c r="Y122" i="6"/>
  <c r="X123" i="6"/>
  <c r="Y123" i="6"/>
  <c r="X124" i="6"/>
  <c r="Y124" i="6"/>
  <c r="X125" i="6"/>
  <c r="Y125" i="6"/>
  <c r="X126" i="6"/>
  <c r="Y126" i="6"/>
  <c r="X127" i="6"/>
  <c r="Y127" i="6"/>
  <c r="X128" i="6"/>
  <c r="Y128" i="6"/>
  <c r="X129" i="6"/>
  <c r="Y129" i="6"/>
  <c r="X130" i="6"/>
  <c r="Y130" i="6"/>
  <c r="X131" i="6"/>
  <c r="Y131" i="6"/>
  <c r="X132" i="6"/>
  <c r="Y132" i="6"/>
  <c r="X133" i="6"/>
  <c r="Y133" i="6"/>
  <c r="X134" i="6"/>
  <c r="Y134" i="6"/>
  <c r="X135" i="6"/>
  <c r="Y135" i="6"/>
  <c r="X136" i="6"/>
  <c r="Y136" i="6"/>
  <c r="X137" i="6"/>
  <c r="Y137" i="6"/>
  <c r="X138" i="6"/>
  <c r="Y138" i="6"/>
  <c r="X139" i="6"/>
  <c r="Y139" i="6"/>
  <c r="X140" i="6"/>
  <c r="Y140" i="6"/>
  <c r="X141" i="6"/>
  <c r="Y141" i="6"/>
  <c r="X142" i="6"/>
  <c r="Y142" i="6"/>
  <c r="X143" i="6"/>
  <c r="Y143" i="6"/>
  <c r="X144" i="6"/>
  <c r="Y144" i="6"/>
  <c r="X145" i="6"/>
  <c r="Y145" i="6"/>
  <c r="X146" i="6"/>
  <c r="Y146" i="6"/>
  <c r="X147" i="6"/>
  <c r="Y147" i="6"/>
  <c r="X148" i="6"/>
  <c r="Y148" i="6"/>
  <c r="X149" i="6"/>
  <c r="Y149" i="6"/>
  <c r="X150" i="6"/>
  <c r="Y150" i="6"/>
  <c r="X151" i="6"/>
  <c r="Y151" i="6"/>
  <c r="X152" i="6"/>
  <c r="Y152" i="6"/>
  <c r="X153" i="6"/>
  <c r="Y153" i="6"/>
  <c r="X154" i="6"/>
  <c r="Y154" i="6"/>
  <c r="X155" i="6"/>
  <c r="Y155" i="6"/>
  <c r="X156" i="6"/>
  <c r="Y156" i="6"/>
  <c r="X157" i="6"/>
  <c r="Y157" i="6"/>
  <c r="X158" i="6"/>
  <c r="Y158" i="6"/>
  <c r="X159" i="6"/>
  <c r="Y159" i="6"/>
  <c r="X160" i="6"/>
  <c r="Y160" i="6"/>
  <c r="X161" i="6"/>
  <c r="Y161" i="6"/>
  <c r="X162" i="6"/>
  <c r="Y162" i="6"/>
  <c r="X163" i="6"/>
  <c r="Y163" i="6"/>
  <c r="X164" i="6"/>
  <c r="Y164" i="6"/>
  <c r="X165" i="6"/>
  <c r="Y165" i="6"/>
  <c r="X166" i="6"/>
  <c r="Y166" i="6"/>
  <c r="X167" i="6"/>
  <c r="Y167" i="6"/>
  <c r="X168" i="6"/>
  <c r="Y168" i="6"/>
  <c r="X169" i="6"/>
  <c r="Y169" i="6"/>
  <c r="X170" i="6"/>
  <c r="Y170" i="6"/>
  <c r="X171" i="6"/>
  <c r="Y171" i="6"/>
  <c r="X172" i="6"/>
  <c r="Y172" i="6"/>
  <c r="X173" i="6"/>
  <c r="Y173" i="6"/>
  <c r="X174" i="6"/>
  <c r="Y174" i="6"/>
  <c r="X175" i="6"/>
  <c r="Y175" i="6"/>
  <c r="X176" i="6"/>
  <c r="Y176" i="6"/>
  <c r="X177" i="6"/>
  <c r="Y177" i="6"/>
  <c r="X178" i="6"/>
  <c r="Y178" i="6"/>
  <c r="X179" i="6"/>
  <c r="Y179" i="6"/>
  <c r="X180" i="6"/>
  <c r="Y180" i="6"/>
  <c r="X181" i="6"/>
  <c r="Y181" i="6"/>
  <c r="X182" i="6"/>
  <c r="Y182" i="6"/>
  <c r="X183" i="6"/>
  <c r="Y183" i="6"/>
  <c r="X184" i="6"/>
  <c r="Y184" i="6"/>
  <c r="X185" i="6"/>
  <c r="Y185" i="6"/>
  <c r="X186" i="6"/>
  <c r="Y186" i="6"/>
  <c r="X187" i="6"/>
  <c r="Y187" i="6"/>
  <c r="X188" i="6"/>
  <c r="Y188" i="6"/>
  <c r="X189" i="6"/>
  <c r="Y189" i="6"/>
  <c r="X190" i="6"/>
  <c r="Y190" i="6"/>
  <c r="X191" i="6"/>
  <c r="Y191" i="6"/>
  <c r="X192" i="6"/>
  <c r="Y192" i="6"/>
  <c r="X193" i="6"/>
  <c r="Y193" i="6"/>
  <c r="X194" i="6"/>
  <c r="Y194" i="6"/>
  <c r="X195" i="6"/>
  <c r="Y195" i="6"/>
  <c r="X196" i="6"/>
  <c r="Y196" i="6"/>
  <c r="X197" i="6"/>
  <c r="Y197" i="6"/>
  <c r="X198" i="6"/>
  <c r="Y198" i="6"/>
  <c r="X199" i="6"/>
  <c r="Y199" i="6"/>
  <c r="X200" i="6"/>
  <c r="Y200" i="6"/>
  <c r="X201" i="6"/>
  <c r="Y201" i="6"/>
  <c r="X202" i="6"/>
  <c r="Y202" i="6"/>
  <c r="X203" i="6"/>
  <c r="Y203" i="6"/>
  <c r="X204" i="6"/>
  <c r="Y204" i="6"/>
  <c r="X205" i="6"/>
  <c r="Y205" i="6"/>
  <c r="X206" i="6"/>
  <c r="Y206" i="6"/>
  <c r="X207" i="6"/>
  <c r="Y207" i="6"/>
  <c r="X208" i="6"/>
  <c r="Y208" i="6"/>
  <c r="X209" i="6"/>
  <c r="Y209" i="6"/>
  <c r="X210" i="6"/>
  <c r="Y210" i="6"/>
  <c r="X211" i="6"/>
  <c r="Y211" i="6"/>
  <c r="X212" i="6"/>
  <c r="Y212" i="6"/>
  <c r="X213" i="6"/>
  <c r="Y213" i="6"/>
  <c r="X214" i="6"/>
  <c r="Y214" i="6"/>
  <c r="X215" i="6"/>
  <c r="Y215" i="6"/>
  <c r="X216" i="6"/>
  <c r="Y216" i="6"/>
  <c r="X217" i="6"/>
  <c r="Y217" i="6"/>
  <c r="X218" i="6"/>
  <c r="Y218" i="6"/>
  <c r="X219" i="6"/>
  <c r="Y219" i="6"/>
  <c r="X220" i="6"/>
  <c r="Y220" i="6"/>
  <c r="X221" i="6"/>
  <c r="Y221" i="6"/>
  <c r="X222" i="6"/>
  <c r="Y222" i="6"/>
  <c r="X223" i="6"/>
  <c r="Y223" i="6"/>
  <c r="X224" i="6"/>
  <c r="Y224" i="6"/>
  <c r="X225" i="6"/>
  <c r="Y225" i="6"/>
  <c r="X226" i="6"/>
  <c r="Y226" i="6"/>
  <c r="X227" i="6"/>
  <c r="Y227" i="6"/>
  <c r="X228" i="6"/>
  <c r="Y228" i="6"/>
  <c r="X229" i="6"/>
  <c r="Y229" i="6"/>
  <c r="X230" i="6"/>
  <c r="Y230" i="6"/>
  <c r="X231" i="6"/>
  <c r="Y231" i="6"/>
  <c r="X232" i="6"/>
  <c r="Y232" i="6"/>
  <c r="X233" i="6"/>
  <c r="Y233" i="6"/>
  <c r="X234" i="6"/>
  <c r="Y234" i="6"/>
  <c r="X235" i="6"/>
  <c r="Y235" i="6"/>
  <c r="X236" i="6"/>
  <c r="Y236" i="6"/>
  <c r="X237" i="6"/>
  <c r="Y237" i="6"/>
  <c r="X238" i="6"/>
  <c r="Y238" i="6"/>
  <c r="X239" i="6"/>
  <c r="Y239" i="6"/>
  <c r="X240" i="6"/>
  <c r="Y240" i="6"/>
  <c r="X241" i="6"/>
  <c r="Y241" i="6"/>
  <c r="X242" i="6"/>
  <c r="Y242" i="6"/>
  <c r="X243" i="6"/>
  <c r="Y243" i="6"/>
  <c r="X244" i="6"/>
  <c r="Y244" i="6"/>
  <c r="X245" i="6"/>
  <c r="Y245" i="6"/>
  <c r="X246" i="6"/>
  <c r="Y246" i="6"/>
  <c r="X247" i="6"/>
  <c r="Y247" i="6"/>
  <c r="X248" i="6"/>
  <c r="Y248" i="6"/>
  <c r="X249" i="6"/>
  <c r="Y249" i="6"/>
  <c r="X250" i="6"/>
  <c r="Y250" i="6"/>
  <c r="X251" i="6"/>
  <c r="Y251" i="6"/>
  <c r="X252" i="6"/>
  <c r="Y252" i="6"/>
  <c r="X253" i="6"/>
  <c r="Y253" i="6"/>
  <c r="X254" i="6"/>
  <c r="Y254" i="6"/>
  <c r="X255" i="6"/>
  <c r="Y255" i="6"/>
  <c r="X256" i="6"/>
  <c r="Y256" i="6"/>
  <c r="X257" i="6"/>
  <c r="Y257" i="6"/>
  <c r="X258" i="6"/>
  <c r="Y258" i="6"/>
  <c r="X259" i="6"/>
  <c r="Y259" i="6"/>
  <c r="X260" i="6"/>
  <c r="Y260" i="6"/>
  <c r="X261" i="6"/>
  <c r="Y261" i="6"/>
  <c r="X262" i="6"/>
  <c r="Y262" i="6"/>
  <c r="X263" i="6"/>
  <c r="Y263" i="6"/>
  <c r="X264" i="6"/>
  <c r="Y264" i="6"/>
  <c r="X265" i="6"/>
  <c r="Y265" i="6"/>
  <c r="X266" i="6"/>
  <c r="Y266" i="6"/>
  <c r="X267" i="6"/>
  <c r="Y267" i="6"/>
  <c r="X268" i="6"/>
  <c r="Y268" i="6"/>
  <c r="X269" i="6"/>
  <c r="Y269" i="6"/>
  <c r="X270" i="6"/>
  <c r="Y270" i="6"/>
  <c r="X271" i="6"/>
  <c r="Y271" i="6"/>
  <c r="X272" i="6"/>
  <c r="Y272" i="6"/>
  <c r="X273" i="6"/>
  <c r="Y273" i="6"/>
  <c r="X274" i="6"/>
  <c r="Y274" i="6"/>
  <c r="X275" i="6"/>
  <c r="Y275" i="6"/>
  <c r="X276" i="6"/>
  <c r="Y276" i="6"/>
  <c r="X277" i="6"/>
  <c r="Y277" i="6"/>
  <c r="X278" i="6"/>
  <c r="Y278" i="6"/>
  <c r="X279" i="6"/>
  <c r="Y279" i="6"/>
  <c r="X280" i="6"/>
  <c r="Y280" i="6"/>
  <c r="X281" i="6"/>
  <c r="Y281" i="6"/>
  <c r="X282" i="6"/>
  <c r="Y282" i="6"/>
  <c r="X283" i="6"/>
  <c r="Y283" i="6"/>
  <c r="X284" i="6"/>
  <c r="Y284" i="6"/>
  <c r="X285" i="6"/>
  <c r="Y285" i="6"/>
  <c r="X286" i="6"/>
  <c r="Y286" i="6"/>
  <c r="X287" i="6"/>
  <c r="Y287" i="6"/>
  <c r="X288" i="6"/>
  <c r="Y288" i="6"/>
  <c r="X289" i="6"/>
  <c r="Y289" i="6"/>
  <c r="X290" i="6"/>
  <c r="Y290" i="6"/>
  <c r="X291" i="6"/>
  <c r="Y291" i="6"/>
  <c r="X292" i="6"/>
  <c r="Y292" i="6"/>
  <c r="X293" i="6"/>
  <c r="Y293" i="6"/>
  <c r="X294" i="6"/>
  <c r="Y294" i="6"/>
  <c r="X295" i="6"/>
  <c r="Y295" i="6"/>
  <c r="X296" i="6"/>
  <c r="Y296" i="6"/>
  <c r="X297" i="6"/>
  <c r="Y297" i="6"/>
  <c r="X298" i="6"/>
  <c r="Y298" i="6"/>
  <c r="X299" i="6"/>
  <c r="Y299" i="6"/>
  <c r="X300" i="6"/>
  <c r="Y300" i="6"/>
  <c r="X301" i="6"/>
  <c r="Y301" i="6"/>
  <c r="X302" i="6"/>
  <c r="Y302" i="6"/>
  <c r="X303" i="6"/>
  <c r="Y303" i="6"/>
  <c r="X304" i="6"/>
  <c r="Y304" i="6"/>
  <c r="X305" i="6"/>
  <c r="Y305" i="6"/>
  <c r="X306" i="6"/>
  <c r="Y306" i="6"/>
  <c r="X307" i="6"/>
  <c r="Y307" i="6"/>
  <c r="X308" i="6"/>
  <c r="Y308" i="6"/>
  <c r="X309" i="6"/>
  <c r="Y309" i="6"/>
  <c r="X310" i="6"/>
  <c r="Y310" i="6"/>
  <c r="X311" i="6"/>
  <c r="Y311" i="6"/>
  <c r="X312" i="6"/>
  <c r="Y312" i="6"/>
  <c r="X313" i="6"/>
  <c r="Y313" i="6"/>
  <c r="X314" i="6"/>
  <c r="Y314" i="6"/>
  <c r="X315" i="6"/>
  <c r="Y315" i="6"/>
  <c r="X316" i="6"/>
  <c r="Y316" i="6"/>
  <c r="X317" i="6"/>
  <c r="Y317" i="6"/>
  <c r="X318" i="6"/>
  <c r="Y318" i="6"/>
  <c r="X319" i="6"/>
  <c r="Y319" i="6"/>
  <c r="X320" i="6"/>
  <c r="Y320" i="6"/>
  <c r="X321" i="6"/>
  <c r="Y321" i="6"/>
  <c r="X322" i="6"/>
  <c r="Y322" i="6"/>
  <c r="X323" i="6"/>
  <c r="Y323" i="6"/>
  <c r="X324" i="6"/>
  <c r="Y324" i="6"/>
  <c r="X325" i="6"/>
  <c r="Y325" i="6"/>
  <c r="X326" i="6"/>
  <c r="Y326" i="6"/>
  <c r="X327" i="6"/>
  <c r="Y327" i="6"/>
  <c r="X328" i="6"/>
  <c r="Y328" i="6"/>
  <c r="X329" i="6"/>
  <c r="Y329" i="6"/>
  <c r="X330" i="6"/>
  <c r="Y330" i="6"/>
  <c r="X331" i="6"/>
  <c r="Y331" i="6"/>
  <c r="X332" i="6"/>
  <c r="Y332" i="6"/>
  <c r="X333" i="6"/>
  <c r="Y333" i="6"/>
  <c r="X334" i="6"/>
  <c r="Y334" i="6"/>
  <c r="X335" i="6"/>
  <c r="Y335" i="6"/>
  <c r="X336" i="6"/>
  <c r="Y336" i="6"/>
  <c r="X337" i="6"/>
  <c r="Y337" i="6"/>
  <c r="X338" i="6"/>
  <c r="Y338" i="6"/>
  <c r="X339" i="6"/>
  <c r="Y339" i="6"/>
  <c r="X340" i="6"/>
  <c r="Y340" i="6"/>
  <c r="X341" i="6"/>
  <c r="Y341" i="6"/>
  <c r="X342" i="6"/>
  <c r="Y342" i="6"/>
  <c r="X343" i="6"/>
  <c r="Y343" i="6"/>
  <c r="X344" i="6"/>
  <c r="Y344" i="6"/>
  <c r="X345" i="6"/>
  <c r="Y345" i="6"/>
  <c r="X346" i="6"/>
  <c r="Y346" i="6"/>
  <c r="X347" i="6"/>
  <c r="Y347" i="6"/>
  <c r="X348" i="6"/>
  <c r="Y348" i="6"/>
  <c r="X349" i="6"/>
  <c r="Y349" i="6"/>
  <c r="X350" i="6"/>
  <c r="Y350" i="6"/>
  <c r="X351" i="6"/>
  <c r="Y351" i="6"/>
  <c r="X352" i="6"/>
  <c r="Y352" i="6"/>
  <c r="X353" i="6"/>
  <c r="Y353" i="6"/>
  <c r="X354" i="6"/>
  <c r="Y354" i="6"/>
  <c r="X355" i="6"/>
  <c r="Y355" i="6"/>
  <c r="X356" i="6"/>
  <c r="Y356" i="6"/>
  <c r="X357" i="6"/>
  <c r="Y357" i="6"/>
  <c r="X358" i="6"/>
  <c r="Y358" i="6"/>
  <c r="X359" i="6"/>
  <c r="Y359" i="6"/>
  <c r="X360" i="6"/>
  <c r="Y360" i="6"/>
  <c r="X361" i="6"/>
  <c r="Y361" i="6"/>
  <c r="X362" i="6"/>
  <c r="Y362" i="6"/>
  <c r="X363" i="6"/>
  <c r="Y363" i="6"/>
  <c r="X364" i="6"/>
  <c r="Y364" i="6"/>
  <c r="X365" i="6"/>
  <c r="Y365" i="6"/>
  <c r="X366" i="6"/>
  <c r="Y366" i="6"/>
  <c r="X367" i="6"/>
  <c r="Y367" i="6"/>
  <c r="X368" i="6"/>
  <c r="Y368" i="6"/>
  <c r="X369" i="6"/>
  <c r="Y369" i="6"/>
  <c r="X370" i="6"/>
  <c r="Y370" i="6"/>
  <c r="X371" i="6"/>
  <c r="Y371" i="6"/>
  <c r="X372" i="6"/>
  <c r="Y372" i="6"/>
  <c r="X373" i="6"/>
  <c r="Y373" i="6"/>
  <c r="X374" i="6"/>
  <c r="Y374" i="6"/>
  <c r="X375" i="6"/>
  <c r="Y375" i="6"/>
  <c r="X376" i="6"/>
  <c r="Y376" i="6"/>
  <c r="X377" i="6"/>
  <c r="Y377" i="6"/>
  <c r="X378" i="6"/>
  <c r="Y378" i="6"/>
  <c r="X379" i="6"/>
  <c r="Y379" i="6"/>
  <c r="X380" i="6"/>
  <c r="Y380" i="6"/>
  <c r="X381" i="6"/>
  <c r="Y381" i="6"/>
  <c r="X382" i="6"/>
  <c r="Y382" i="6"/>
  <c r="X383" i="6"/>
  <c r="Y383" i="6"/>
  <c r="X384" i="6"/>
  <c r="Y384" i="6"/>
  <c r="X385" i="6"/>
  <c r="Y385" i="6"/>
  <c r="X386" i="6"/>
  <c r="Y386" i="6"/>
  <c r="X387" i="6"/>
  <c r="Y387" i="6"/>
  <c r="X388" i="6"/>
  <c r="Y388" i="6"/>
  <c r="X389" i="6"/>
  <c r="Y389" i="6"/>
  <c r="X390" i="6"/>
  <c r="Y390" i="6"/>
  <c r="X391" i="6"/>
  <c r="Y391" i="6"/>
  <c r="X392" i="6"/>
  <c r="Y392" i="6"/>
  <c r="X393" i="6"/>
  <c r="Y393" i="6"/>
  <c r="X394" i="6"/>
  <c r="Y394" i="6"/>
  <c r="X395" i="6"/>
  <c r="Y395" i="6"/>
  <c r="X396" i="6"/>
  <c r="Y396" i="6"/>
  <c r="X397" i="6"/>
  <c r="Y397" i="6"/>
  <c r="X398" i="6"/>
  <c r="Y398" i="6"/>
  <c r="X399" i="6"/>
  <c r="Y399" i="6"/>
  <c r="X400" i="6"/>
  <c r="Y400" i="6"/>
  <c r="X401" i="6"/>
  <c r="Y401" i="6"/>
  <c r="X402" i="6"/>
  <c r="Y402" i="6"/>
  <c r="X403" i="6"/>
  <c r="Y403" i="6"/>
  <c r="X404" i="6"/>
  <c r="Y404" i="6"/>
  <c r="X405" i="6"/>
  <c r="Y405" i="6"/>
  <c r="X406" i="6"/>
  <c r="Y406" i="6"/>
  <c r="X407" i="6"/>
  <c r="Y407" i="6"/>
  <c r="X408" i="6"/>
  <c r="Y408" i="6"/>
  <c r="X409" i="6"/>
  <c r="Y409" i="6"/>
  <c r="X410" i="6"/>
  <c r="Y410" i="6"/>
  <c r="X411" i="6"/>
  <c r="Y411" i="6"/>
  <c r="X412" i="6"/>
  <c r="Y412" i="6"/>
  <c r="X413" i="6"/>
  <c r="Y413" i="6"/>
  <c r="X414" i="6"/>
  <c r="Y414" i="6"/>
  <c r="X415" i="6"/>
  <c r="Y415" i="6"/>
  <c r="X416" i="6"/>
  <c r="Y416" i="6"/>
  <c r="X417" i="6"/>
  <c r="Y417" i="6"/>
  <c r="X418" i="6"/>
  <c r="Y418" i="6"/>
  <c r="X419" i="6"/>
  <c r="Y419" i="6"/>
  <c r="X420" i="6"/>
  <c r="Y420" i="6"/>
  <c r="X421" i="6"/>
  <c r="Y421" i="6"/>
  <c r="X422" i="6"/>
  <c r="Y422" i="6"/>
  <c r="X423" i="6"/>
  <c r="Y423" i="6"/>
  <c r="X424" i="6"/>
  <c r="Y424" i="6"/>
  <c r="X425" i="6"/>
  <c r="Y425" i="6"/>
  <c r="X426" i="6"/>
  <c r="Y426" i="6"/>
  <c r="X427" i="6"/>
  <c r="Y427" i="6"/>
  <c r="X428" i="6"/>
  <c r="Y428" i="6"/>
  <c r="X429" i="6"/>
  <c r="Y429" i="6"/>
  <c r="X430" i="6"/>
  <c r="Y430" i="6"/>
  <c r="X431" i="6"/>
  <c r="Y431" i="6"/>
  <c r="X432" i="6"/>
  <c r="Y432" i="6"/>
  <c r="X433" i="6"/>
  <c r="Y433" i="6"/>
  <c r="X434" i="6"/>
  <c r="Y434" i="6"/>
  <c r="X435" i="6"/>
  <c r="Y435" i="6"/>
  <c r="X436" i="6"/>
  <c r="Y436" i="6"/>
  <c r="X437" i="6"/>
  <c r="Y437" i="6"/>
  <c r="X438" i="6"/>
  <c r="Y438" i="6"/>
  <c r="X439" i="6"/>
  <c r="Y439" i="6"/>
  <c r="X440" i="6"/>
  <c r="Y440" i="6"/>
  <c r="X441" i="6"/>
  <c r="Y441" i="6"/>
  <c r="X442" i="6"/>
  <c r="Y442" i="6"/>
  <c r="X443" i="6"/>
  <c r="Y443" i="6"/>
  <c r="X444" i="6"/>
  <c r="Y444" i="6"/>
  <c r="X445" i="6"/>
  <c r="Y445" i="6"/>
  <c r="X446" i="6"/>
  <c r="Y446" i="6"/>
  <c r="X447" i="6"/>
  <c r="Y447" i="6"/>
  <c r="X448" i="6"/>
  <c r="Y448" i="6"/>
  <c r="X449" i="6"/>
  <c r="Y449" i="6"/>
  <c r="X450" i="6"/>
  <c r="Y450" i="6"/>
  <c r="X451" i="6"/>
  <c r="Y451" i="6"/>
  <c r="X452" i="6"/>
  <c r="Y452" i="6"/>
  <c r="X453" i="6"/>
  <c r="Y453" i="6"/>
  <c r="X454" i="6"/>
  <c r="Y454" i="6"/>
  <c r="X455" i="6"/>
  <c r="Y455" i="6"/>
  <c r="X456" i="6"/>
  <c r="Y456" i="6"/>
  <c r="X457" i="6"/>
  <c r="Y457" i="6"/>
  <c r="X458" i="6"/>
  <c r="Y458" i="6"/>
  <c r="X459" i="6"/>
  <c r="Y459" i="6"/>
  <c r="X460" i="6"/>
  <c r="Y460" i="6"/>
  <c r="X461" i="6"/>
  <c r="Y461" i="6"/>
  <c r="X462" i="6"/>
  <c r="Y462" i="6"/>
  <c r="X463" i="6"/>
  <c r="Y463" i="6"/>
  <c r="X464" i="6"/>
  <c r="Y464" i="6"/>
  <c r="X465" i="6"/>
  <c r="Y465" i="6"/>
  <c r="X466" i="6"/>
  <c r="Y466" i="6"/>
  <c r="X467" i="6"/>
  <c r="Y467" i="6"/>
  <c r="X468" i="6"/>
  <c r="Y468" i="6"/>
  <c r="X469" i="6"/>
  <c r="Y469" i="6"/>
  <c r="X470" i="6"/>
  <c r="Y470" i="6"/>
  <c r="X471" i="6"/>
  <c r="Y471" i="6"/>
  <c r="X472" i="6"/>
  <c r="Y472" i="6"/>
  <c r="X473" i="6"/>
  <c r="Y473" i="6"/>
  <c r="X474" i="6"/>
  <c r="Y474" i="6"/>
  <c r="X475" i="6"/>
  <c r="Y475" i="6"/>
  <c r="X476" i="6"/>
  <c r="Y476" i="6"/>
  <c r="X477" i="6"/>
  <c r="Y477" i="6"/>
  <c r="X478" i="6"/>
  <c r="Y478" i="6"/>
  <c r="X479" i="6"/>
  <c r="Y479" i="6"/>
  <c r="X480" i="6"/>
  <c r="Y480" i="6"/>
  <c r="X481" i="6"/>
  <c r="Y481" i="6"/>
  <c r="X482" i="6"/>
  <c r="Y482" i="6"/>
  <c r="X483" i="6"/>
  <c r="Y483" i="6"/>
  <c r="X484" i="6"/>
  <c r="Y484" i="6"/>
  <c r="X485" i="6"/>
  <c r="Y485" i="6"/>
  <c r="X486" i="6"/>
  <c r="Y486" i="6"/>
  <c r="X487" i="6"/>
  <c r="Y487" i="6"/>
  <c r="X488" i="6"/>
  <c r="Y488" i="6"/>
  <c r="X489" i="6"/>
  <c r="Y489" i="6"/>
  <c r="X490" i="6"/>
  <c r="Y490" i="6"/>
  <c r="X491" i="6"/>
  <c r="Y491" i="6"/>
  <c r="X492" i="6"/>
  <c r="Y492" i="6"/>
  <c r="X493" i="6"/>
  <c r="Y493" i="6"/>
  <c r="X494" i="6"/>
  <c r="Y494" i="6"/>
  <c r="X495" i="6"/>
  <c r="Y495" i="6"/>
  <c r="X496" i="6"/>
  <c r="Y496" i="6"/>
  <c r="X497" i="6"/>
  <c r="Y497" i="6"/>
  <c r="X498" i="6"/>
  <c r="Y498" i="6"/>
  <c r="X499" i="6"/>
  <c r="Y499" i="6"/>
  <c r="X500" i="6"/>
  <c r="Y500" i="6"/>
  <c r="X501" i="6"/>
  <c r="Y501" i="6"/>
  <c r="X502" i="6"/>
  <c r="Y502" i="6"/>
  <c r="X503" i="6"/>
  <c r="Y503" i="6"/>
  <c r="X504" i="6"/>
  <c r="Y504" i="6"/>
  <c r="X505" i="6"/>
  <c r="Y505" i="6"/>
  <c r="X506" i="6"/>
  <c r="Y506" i="6"/>
  <c r="X507" i="6"/>
  <c r="Y507" i="6"/>
  <c r="X508" i="6"/>
  <c r="Y508" i="6"/>
  <c r="X509" i="6"/>
  <c r="Y509" i="6"/>
  <c r="X510" i="6"/>
  <c r="Y510" i="6"/>
  <c r="X511" i="6"/>
  <c r="Y511" i="6"/>
  <c r="X512" i="6"/>
  <c r="Y512" i="6"/>
  <c r="X513" i="6"/>
  <c r="Y513" i="6"/>
  <c r="X514" i="6"/>
  <c r="Y514" i="6"/>
  <c r="X515" i="6"/>
  <c r="Y515" i="6"/>
  <c r="X516" i="6"/>
  <c r="Y516" i="6"/>
  <c r="X517" i="6"/>
  <c r="Y517" i="6"/>
  <c r="X518" i="6"/>
  <c r="Y518" i="6"/>
  <c r="X519" i="6"/>
  <c r="Y519" i="6"/>
  <c r="X520" i="6"/>
  <c r="Y520" i="6"/>
  <c r="X521" i="6"/>
  <c r="Y521" i="6"/>
  <c r="X522" i="6"/>
  <c r="Y522" i="6"/>
  <c r="X523" i="6"/>
  <c r="Y523" i="6"/>
  <c r="X524" i="6"/>
  <c r="Y524" i="6"/>
  <c r="X525" i="6"/>
  <c r="Y525" i="6"/>
  <c r="X526" i="6"/>
  <c r="Y526" i="6"/>
  <c r="X527" i="6"/>
  <c r="Y527" i="6"/>
  <c r="X528" i="6"/>
  <c r="Y528" i="6"/>
  <c r="X529" i="6"/>
  <c r="Y529" i="6"/>
  <c r="X530" i="6"/>
  <c r="Y530" i="6"/>
  <c r="X531" i="6"/>
  <c r="Y531" i="6"/>
  <c r="X532" i="6"/>
  <c r="Y532" i="6"/>
  <c r="X533" i="6"/>
  <c r="Y533" i="6"/>
  <c r="X534" i="6"/>
  <c r="Y534" i="6"/>
  <c r="X535" i="6"/>
  <c r="Y535" i="6"/>
  <c r="X536" i="6"/>
  <c r="Y536" i="6"/>
  <c r="X537" i="6"/>
  <c r="Y537" i="6"/>
  <c r="X538" i="6"/>
  <c r="Y538" i="6"/>
  <c r="X539" i="6"/>
  <c r="Y539" i="6"/>
  <c r="X540" i="6"/>
  <c r="Y540" i="6"/>
  <c r="X541" i="6"/>
  <c r="Y541" i="6"/>
  <c r="X542" i="6"/>
  <c r="Y542" i="6"/>
  <c r="X543" i="6"/>
  <c r="Y543" i="6"/>
  <c r="X544" i="6"/>
  <c r="Y544" i="6"/>
  <c r="X545" i="6"/>
  <c r="Y545" i="6"/>
  <c r="X546" i="6"/>
  <c r="Y546" i="6"/>
  <c r="X547" i="6"/>
  <c r="Y547" i="6"/>
  <c r="X548" i="6"/>
  <c r="Y548" i="6"/>
  <c r="X549" i="6"/>
  <c r="Y549" i="6"/>
  <c r="X550" i="6"/>
  <c r="Y550" i="6"/>
  <c r="X551" i="6"/>
  <c r="Y551" i="6"/>
  <c r="X552" i="6"/>
  <c r="Y552" i="6"/>
  <c r="X553" i="6"/>
  <c r="Y553" i="6"/>
  <c r="X554" i="6"/>
  <c r="Y554" i="6"/>
  <c r="X555" i="6"/>
  <c r="Y555" i="6"/>
  <c r="X556" i="6"/>
  <c r="Y556" i="6"/>
  <c r="X557" i="6"/>
  <c r="Y557" i="6"/>
  <c r="X558" i="6"/>
  <c r="Y558" i="6"/>
  <c r="X559" i="6"/>
  <c r="Y559" i="6"/>
  <c r="X560" i="6"/>
  <c r="Y560" i="6"/>
  <c r="X561" i="6"/>
  <c r="Y561" i="6"/>
  <c r="X562" i="6"/>
  <c r="Y562" i="6"/>
  <c r="X563" i="6"/>
  <c r="Y563" i="6"/>
  <c r="X564" i="6"/>
  <c r="Y564" i="6"/>
  <c r="X565" i="6"/>
  <c r="Y565" i="6"/>
  <c r="X566" i="6"/>
  <c r="Y566" i="6"/>
  <c r="X567" i="6"/>
  <c r="Y567" i="6"/>
  <c r="X568" i="6"/>
  <c r="Y568" i="6"/>
  <c r="X569" i="6"/>
  <c r="Y569" i="6"/>
  <c r="X570" i="6"/>
  <c r="Y570" i="6"/>
  <c r="X571" i="6"/>
  <c r="Y571" i="6"/>
  <c r="X572" i="6"/>
  <c r="Y572" i="6"/>
  <c r="X573" i="6"/>
  <c r="Y573" i="6"/>
  <c r="X574" i="6"/>
  <c r="Y574" i="6"/>
  <c r="X575" i="6"/>
  <c r="Y575" i="6"/>
  <c r="X576" i="6"/>
  <c r="Y576" i="6"/>
  <c r="X577" i="6"/>
  <c r="Y577" i="6"/>
  <c r="X578" i="6"/>
  <c r="Y578" i="6"/>
  <c r="X579" i="6"/>
  <c r="Y579" i="6"/>
  <c r="X580" i="6"/>
  <c r="Y580" i="6"/>
  <c r="X581" i="6"/>
  <c r="Y581" i="6"/>
  <c r="X582" i="6"/>
  <c r="Y582" i="6"/>
  <c r="X583" i="6"/>
  <c r="Y583" i="6"/>
  <c r="X584" i="6"/>
  <c r="Y584" i="6"/>
  <c r="X585" i="6"/>
  <c r="Y585" i="6"/>
  <c r="X586" i="6"/>
  <c r="Y586" i="6"/>
  <c r="X587" i="6"/>
  <c r="Y587" i="6"/>
  <c r="X588" i="6"/>
  <c r="Y588" i="6"/>
  <c r="X589" i="6"/>
  <c r="Y589" i="6"/>
  <c r="X590" i="6"/>
  <c r="Y590" i="6"/>
  <c r="X591" i="6"/>
  <c r="Y591" i="6"/>
  <c r="X592" i="6"/>
  <c r="Y592" i="6"/>
  <c r="X593" i="6"/>
  <c r="Y593" i="6"/>
  <c r="X594" i="6"/>
  <c r="Y594" i="6"/>
  <c r="X595" i="6"/>
  <c r="Y595" i="6"/>
  <c r="X596" i="6"/>
  <c r="Y596" i="6"/>
  <c r="X597" i="6"/>
  <c r="Y597" i="6"/>
  <c r="X598" i="6"/>
  <c r="Y598" i="6"/>
  <c r="X599" i="6"/>
  <c r="Y599" i="6"/>
  <c r="X600" i="6"/>
  <c r="Y600" i="6"/>
  <c r="X601" i="6"/>
  <c r="Y601" i="6"/>
  <c r="X602" i="6"/>
  <c r="Y602" i="6"/>
  <c r="X603" i="6"/>
  <c r="Y603" i="6"/>
  <c r="X604" i="6"/>
  <c r="Y604" i="6"/>
  <c r="X605" i="6"/>
  <c r="Y605" i="6"/>
  <c r="X606" i="6"/>
  <c r="Y606" i="6"/>
  <c r="X607" i="6"/>
  <c r="Y607" i="6"/>
  <c r="X608" i="6"/>
  <c r="Y608" i="6"/>
  <c r="X609" i="6"/>
  <c r="Y609" i="6"/>
  <c r="X610" i="6"/>
  <c r="Y610" i="6"/>
  <c r="X611" i="6"/>
  <c r="Y611" i="6"/>
  <c r="X612" i="6"/>
  <c r="Y612" i="6"/>
  <c r="X613" i="6"/>
  <c r="Y613" i="6"/>
  <c r="X614" i="6"/>
  <c r="Y614" i="6"/>
  <c r="X615" i="6"/>
  <c r="Y615" i="6"/>
  <c r="X616" i="6"/>
  <c r="Y616" i="6"/>
  <c r="X617" i="6"/>
  <c r="Y617" i="6"/>
  <c r="X618" i="6"/>
  <c r="Y618" i="6"/>
  <c r="X619" i="6"/>
  <c r="Y619" i="6"/>
  <c r="X620" i="6"/>
  <c r="Y620" i="6"/>
  <c r="X621" i="6"/>
  <c r="Y621" i="6"/>
  <c r="X622" i="6"/>
  <c r="Y622" i="6"/>
  <c r="X623" i="6"/>
  <c r="Y623" i="6"/>
  <c r="X624" i="6"/>
  <c r="Y624" i="6"/>
  <c r="X625" i="6"/>
  <c r="Y625" i="6"/>
  <c r="X626" i="6"/>
  <c r="Y626" i="6"/>
  <c r="X627" i="6"/>
  <c r="Y627" i="6"/>
  <c r="X628" i="6"/>
  <c r="Y628" i="6"/>
  <c r="X629" i="6"/>
  <c r="Y629" i="6"/>
  <c r="X630" i="6"/>
  <c r="Y630" i="6"/>
  <c r="X631" i="6"/>
  <c r="Y631" i="6"/>
  <c r="X632" i="6"/>
  <c r="Y632" i="6"/>
  <c r="X633" i="6"/>
  <c r="Y633" i="6"/>
  <c r="X634" i="6"/>
  <c r="Y634" i="6"/>
  <c r="X635" i="6"/>
  <c r="Y635" i="6"/>
  <c r="X636" i="6"/>
  <c r="Y636" i="6"/>
  <c r="X637" i="6"/>
  <c r="Y637" i="6"/>
  <c r="X638" i="6"/>
  <c r="Y638" i="6"/>
  <c r="X639" i="6"/>
  <c r="Y639" i="6"/>
  <c r="X640" i="6"/>
  <c r="Y640" i="6"/>
  <c r="X641" i="6"/>
  <c r="Y641" i="6"/>
  <c r="X642" i="6"/>
  <c r="Y642" i="6"/>
  <c r="X643" i="6"/>
  <c r="Y643" i="6"/>
  <c r="X644" i="6"/>
  <c r="Y644" i="6"/>
  <c r="X645" i="6"/>
  <c r="Y645" i="6"/>
  <c r="X646" i="6"/>
  <c r="Y646" i="6"/>
  <c r="X647" i="6"/>
  <c r="Y647" i="6"/>
  <c r="X648" i="6"/>
  <c r="Y648" i="6"/>
  <c r="X649" i="6"/>
  <c r="Y649" i="6"/>
  <c r="X650" i="6"/>
  <c r="Y650" i="6"/>
  <c r="X651" i="6"/>
  <c r="Y651" i="6"/>
  <c r="X652" i="6"/>
  <c r="Y652" i="6"/>
  <c r="X653" i="6"/>
  <c r="Y653" i="6"/>
  <c r="X654" i="6"/>
  <c r="Y654" i="6"/>
  <c r="X655" i="6"/>
  <c r="Y655" i="6"/>
  <c r="X656" i="6"/>
  <c r="Y656" i="6"/>
  <c r="X657" i="6"/>
  <c r="Y657" i="6"/>
  <c r="X658" i="6"/>
  <c r="Y658" i="6"/>
  <c r="X659" i="6"/>
  <c r="Y659" i="6"/>
  <c r="X660" i="6"/>
  <c r="Y660" i="6"/>
  <c r="X661" i="6"/>
  <c r="Y661" i="6"/>
  <c r="X662" i="6"/>
  <c r="Y662" i="6"/>
  <c r="X663" i="6"/>
  <c r="Y663" i="6"/>
  <c r="X664" i="6"/>
  <c r="Y664" i="6"/>
  <c r="X665" i="6"/>
  <c r="Y665" i="6"/>
  <c r="X666" i="6"/>
  <c r="Y666" i="6"/>
  <c r="X667" i="6"/>
  <c r="Y667" i="6"/>
  <c r="X668" i="6"/>
  <c r="Y668" i="6"/>
  <c r="X669" i="6"/>
  <c r="Y669" i="6"/>
  <c r="X670" i="6"/>
  <c r="Y670" i="6"/>
  <c r="X671" i="6"/>
  <c r="Y671" i="6"/>
  <c r="X672" i="6"/>
  <c r="Y672" i="6"/>
  <c r="X673" i="6"/>
  <c r="Y673" i="6"/>
  <c r="X674" i="6"/>
  <c r="Y674" i="6"/>
  <c r="X675" i="6"/>
  <c r="Y675" i="6"/>
  <c r="X676" i="6"/>
  <c r="Y676" i="6"/>
  <c r="X677" i="6"/>
  <c r="Y677" i="6"/>
  <c r="X678" i="6"/>
  <c r="Y678" i="6"/>
  <c r="X679" i="6"/>
  <c r="Y679" i="6"/>
  <c r="X680" i="6"/>
  <c r="Y680" i="6"/>
  <c r="X681" i="6"/>
  <c r="Y681" i="6"/>
  <c r="X682" i="6"/>
  <c r="Y682" i="6"/>
  <c r="X683" i="6"/>
  <c r="Y683" i="6"/>
  <c r="X684" i="6"/>
  <c r="Y684" i="6"/>
  <c r="X685" i="6"/>
  <c r="Y685" i="6"/>
  <c r="X686" i="6"/>
  <c r="Y686" i="6"/>
  <c r="X687" i="6"/>
  <c r="Y687" i="6"/>
  <c r="X688" i="6"/>
  <c r="Y688" i="6"/>
  <c r="X689" i="6"/>
  <c r="Y689" i="6"/>
  <c r="X690" i="6"/>
  <c r="Y690" i="6"/>
  <c r="X691" i="6"/>
  <c r="Y691" i="6"/>
  <c r="X692" i="6"/>
  <c r="Y692" i="6"/>
  <c r="X693" i="6"/>
  <c r="Y693" i="6"/>
  <c r="X694" i="6"/>
  <c r="Y694" i="6"/>
  <c r="X695" i="6"/>
  <c r="Y695" i="6"/>
  <c r="X696" i="6"/>
  <c r="Y696" i="6"/>
  <c r="X697" i="6"/>
  <c r="Y697" i="6"/>
  <c r="X698" i="6"/>
  <c r="Y698" i="6"/>
  <c r="X699" i="6"/>
  <c r="Y699" i="6"/>
  <c r="X700" i="6"/>
  <c r="Y700" i="6"/>
  <c r="X701" i="6"/>
  <c r="Y701" i="6"/>
  <c r="X702" i="6"/>
  <c r="Y702" i="6"/>
  <c r="X703" i="6"/>
  <c r="Y703" i="6"/>
  <c r="X704" i="6"/>
  <c r="Y704" i="6"/>
  <c r="X705" i="6"/>
  <c r="Y705" i="6"/>
  <c r="X706" i="6"/>
  <c r="Y706" i="6"/>
  <c r="X707" i="6"/>
  <c r="Y707" i="6"/>
  <c r="X708" i="6"/>
  <c r="Y708" i="6"/>
  <c r="X709" i="6"/>
  <c r="Y709" i="6"/>
  <c r="X710" i="6"/>
  <c r="Y710" i="6"/>
  <c r="X711" i="6"/>
  <c r="Y711" i="6"/>
  <c r="X712" i="6"/>
  <c r="Y712" i="6"/>
  <c r="X713" i="6"/>
  <c r="Y713" i="6"/>
  <c r="X714" i="6"/>
  <c r="Y714" i="6"/>
  <c r="X715" i="6"/>
  <c r="Y715" i="6"/>
  <c r="X716" i="6"/>
  <c r="Y716" i="6"/>
  <c r="X717" i="6"/>
  <c r="Y717" i="6"/>
  <c r="X718" i="6"/>
  <c r="Y718" i="6"/>
  <c r="X719" i="6"/>
  <c r="Y719" i="6"/>
  <c r="X720" i="6"/>
  <c r="Y720" i="6"/>
  <c r="X721" i="6"/>
  <c r="Y721" i="6"/>
  <c r="X722" i="6"/>
  <c r="Y722" i="6"/>
  <c r="X723" i="6"/>
  <c r="Y723" i="6"/>
  <c r="X724" i="6"/>
  <c r="Y724" i="6"/>
  <c r="X725" i="6"/>
  <c r="Y725" i="6"/>
  <c r="X726" i="6"/>
  <c r="Y726" i="6"/>
  <c r="X727" i="6"/>
  <c r="Y727" i="6"/>
  <c r="X728" i="6"/>
  <c r="Y728" i="6"/>
  <c r="X729" i="6"/>
  <c r="Y729" i="6"/>
  <c r="X730" i="6"/>
  <c r="Y730" i="6"/>
  <c r="X731" i="6"/>
  <c r="Y731" i="6"/>
  <c r="X732" i="6"/>
  <c r="Y732" i="6"/>
  <c r="X733" i="6"/>
  <c r="Y733" i="6"/>
  <c r="X734" i="6"/>
  <c r="Y734" i="6"/>
  <c r="X735" i="6"/>
  <c r="Y735" i="6"/>
  <c r="X736" i="6"/>
  <c r="Y736" i="6"/>
  <c r="X737" i="6"/>
  <c r="Y737" i="6"/>
  <c r="X738" i="6"/>
  <c r="Y738" i="6"/>
  <c r="X739" i="6"/>
  <c r="Y739" i="6"/>
  <c r="X740" i="6"/>
  <c r="Y740" i="6"/>
  <c r="X741" i="6"/>
  <c r="Y741" i="6"/>
  <c r="X742" i="6"/>
  <c r="Y742" i="6"/>
  <c r="X743" i="6"/>
  <c r="Y743" i="6"/>
  <c r="X744" i="6"/>
  <c r="Y744" i="6"/>
  <c r="X745" i="6"/>
  <c r="Y745" i="6"/>
  <c r="X746" i="6"/>
  <c r="Y746" i="6"/>
  <c r="X747" i="6"/>
  <c r="Y747" i="6"/>
  <c r="X748" i="6"/>
  <c r="Y748" i="6"/>
  <c r="X749" i="6"/>
  <c r="Y749" i="6"/>
  <c r="X750" i="6"/>
  <c r="Y750" i="6"/>
  <c r="X751" i="6"/>
  <c r="Y751" i="6"/>
  <c r="X752" i="6"/>
  <c r="Y752" i="6"/>
  <c r="X753" i="6"/>
  <c r="Y753" i="6"/>
  <c r="X754" i="6"/>
  <c r="Y754" i="6"/>
  <c r="X755" i="6"/>
  <c r="Y755" i="6"/>
  <c r="X756" i="6"/>
  <c r="Y756" i="6"/>
  <c r="X757" i="6"/>
  <c r="Y757" i="6"/>
  <c r="X758" i="6"/>
  <c r="Y758" i="6"/>
  <c r="X759" i="6"/>
  <c r="Y759" i="6"/>
  <c r="X760" i="6"/>
  <c r="Y760" i="6"/>
  <c r="X761" i="6"/>
  <c r="Y761" i="6"/>
  <c r="X762" i="6"/>
  <c r="Y762" i="6"/>
  <c r="X763" i="6"/>
  <c r="Y763" i="6"/>
  <c r="X764" i="6"/>
  <c r="Y764" i="6"/>
  <c r="X765" i="6"/>
  <c r="Y765" i="6"/>
  <c r="X766" i="6"/>
  <c r="Y766" i="6"/>
  <c r="X767" i="6"/>
  <c r="Y767" i="6"/>
  <c r="X768" i="6"/>
  <c r="Y768" i="6"/>
  <c r="X769" i="6"/>
  <c r="Y769" i="6"/>
  <c r="X770" i="6"/>
  <c r="Y770" i="6"/>
  <c r="X771" i="6"/>
  <c r="Y771" i="6"/>
  <c r="X772" i="6"/>
  <c r="Y772" i="6"/>
  <c r="X773" i="6"/>
  <c r="Y773" i="6"/>
  <c r="X774" i="6"/>
  <c r="Y774" i="6"/>
  <c r="X775" i="6"/>
  <c r="Y775" i="6"/>
  <c r="X776" i="6"/>
  <c r="Y776" i="6"/>
  <c r="X777" i="6"/>
  <c r="Y777" i="6"/>
  <c r="X778" i="6"/>
  <c r="Y778" i="6"/>
  <c r="X779" i="6"/>
  <c r="Y779" i="6"/>
  <c r="X780" i="6"/>
  <c r="Y780" i="6"/>
  <c r="X781" i="6"/>
  <c r="Y781" i="6"/>
  <c r="X782" i="6"/>
  <c r="Y782" i="6"/>
  <c r="X783" i="6"/>
  <c r="Y783" i="6"/>
  <c r="X784" i="6"/>
  <c r="Y784" i="6"/>
  <c r="X785" i="6"/>
  <c r="Y785" i="6"/>
  <c r="X786" i="6"/>
  <c r="Y786" i="6"/>
  <c r="X787" i="6"/>
  <c r="Y787" i="6"/>
  <c r="X788" i="6"/>
  <c r="Y788" i="6"/>
  <c r="X789" i="6"/>
  <c r="Y789" i="6"/>
  <c r="X790" i="6"/>
  <c r="Y790" i="6"/>
  <c r="X791" i="6"/>
  <c r="Y791" i="6"/>
  <c r="X792" i="6"/>
  <c r="Y792" i="6"/>
  <c r="X793" i="6"/>
  <c r="Y793" i="6"/>
  <c r="X794" i="6"/>
  <c r="Y794" i="6"/>
  <c r="X795" i="6"/>
  <c r="Y795" i="6"/>
  <c r="X796" i="6"/>
  <c r="Y796" i="6"/>
  <c r="X797" i="6"/>
  <c r="Y797" i="6"/>
  <c r="X798" i="6"/>
  <c r="Y798" i="6"/>
  <c r="X799" i="6"/>
  <c r="Y799" i="6"/>
  <c r="X800" i="6"/>
  <c r="Y800" i="6"/>
  <c r="X801" i="6"/>
  <c r="Y801" i="6"/>
  <c r="X802" i="6"/>
  <c r="Y802" i="6"/>
  <c r="X803" i="6"/>
  <c r="Y803" i="6"/>
  <c r="X804" i="6"/>
  <c r="Y804" i="6"/>
  <c r="X805" i="6"/>
  <c r="Y805" i="6"/>
  <c r="X806" i="6"/>
  <c r="Y806" i="6"/>
  <c r="X807" i="6"/>
  <c r="Y807" i="6"/>
  <c r="X808" i="6"/>
  <c r="Y808" i="6"/>
  <c r="X809" i="6"/>
  <c r="Y809" i="6"/>
  <c r="X810" i="6"/>
  <c r="Y810" i="6"/>
  <c r="X811" i="6"/>
  <c r="Y811" i="6"/>
  <c r="X812" i="6"/>
  <c r="Y812" i="6"/>
  <c r="X813" i="6"/>
  <c r="Y813" i="6"/>
  <c r="X814" i="6"/>
  <c r="Y814" i="6"/>
  <c r="X815" i="6"/>
  <c r="Y815" i="6"/>
  <c r="X816" i="6"/>
  <c r="Y816" i="6"/>
  <c r="X817" i="6"/>
  <c r="Y817" i="6"/>
  <c r="X818" i="6"/>
  <c r="Y818" i="6"/>
  <c r="X819" i="6"/>
  <c r="Y819" i="6"/>
  <c r="X820" i="6"/>
  <c r="Y820" i="6"/>
  <c r="X821" i="6"/>
  <c r="Y821" i="6"/>
  <c r="X822" i="6"/>
  <c r="Y822" i="6"/>
  <c r="X823" i="6"/>
  <c r="Y823" i="6"/>
  <c r="X824" i="6"/>
  <c r="Y824" i="6"/>
  <c r="X825" i="6"/>
  <c r="Y825" i="6"/>
  <c r="X826" i="6"/>
  <c r="Y826" i="6"/>
  <c r="X827" i="6"/>
  <c r="Y827" i="6"/>
  <c r="X828" i="6"/>
  <c r="Y828" i="6"/>
  <c r="X829" i="6"/>
  <c r="Y829" i="6"/>
  <c r="X830" i="6"/>
  <c r="Y830" i="6"/>
  <c r="X831" i="6"/>
  <c r="Y831" i="6"/>
  <c r="X832" i="6"/>
  <c r="Y832" i="6"/>
  <c r="X833" i="6"/>
  <c r="Y833" i="6"/>
  <c r="X834" i="6"/>
  <c r="Y834" i="6"/>
  <c r="X835" i="6"/>
  <c r="Y835" i="6"/>
  <c r="X836" i="6"/>
  <c r="Y836" i="6"/>
  <c r="X837" i="6"/>
  <c r="Y837" i="6"/>
  <c r="X838" i="6"/>
  <c r="Y838" i="6"/>
  <c r="X839" i="6"/>
  <c r="Y839" i="6"/>
  <c r="X840" i="6"/>
  <c r="Y840" i="6"/>
  <c r="X841" i="6"/>
  <c r="Y841" i="6"/>
  <c r="X842" i="6"/>
  <c r="Y842" i="6"/>
  <c r="X843" i="6"/>
  <c r="Y843" i="6"/>
  <c r="X844" i="6"/>
  <c r="Y844" i="6"/>
  <c r="X845" i="6"/>
  <c r="Y845" i="6"/>
  <c r="X846" i="6"/>
  <c r="Y846" i="6"/>
  <c r="X847" i="6"/>
  <c r="Y847" i="6"/>
  <c r="X848" i="6"/>
  <c r="Y848" i="6"/>
  <c r="X849" i="6"/>
  <c r="Y849" i="6"/>
  <c r="X850" i="6"/>
  <c r="Y850" i="6"/>
  <c r="X851" i="6"/>
  <c r="Y851" i="6"/>
  <c r="X852" i="6"/>
  <c r="Y852" i="6"/>
  <c r="X853" i="6"/>
  <c r="Y853" i="6"/>
  <c r="X854" i="6"/>
  <c r="Y854" i="6"/>
  <c r="X855" i="6"/>
  <c r="Y855" i="6"/>
  <c r="X856" i="6"/>
  <c r="Y856" i="6"/>
  <c r="X857" i="6"/>
  <c r="Y857" i="6"/>
  <c r="X858" i="6"/>
  <c r="Y858" i="6"/>
  <c r="X859" i="6"/>
  <c r="Y859" i="6"/>
  <c r="X860" i="6"/>
  <c r="Y860" i="6"/>
  <c r="X861" i="6"/>
  <c r="Y861" i="6"/>
  <c r="X862" i="6"/>
  <c r="Y862" i="6"/>
  <c r="X863" i="6"/>
  <c r="Y863" i="6"/>
  <c r="X864" i="6"/>
  <c r="Y864" i="6"/>
  <c r="X865" i="6"/>
  <c r="Y865" i="6"/>
  <c r="X866" i="6"/>
  <c r="Y866" i="6"/>
  <c r="X867" i="6"/>
  <c r="Y867" i="6"/>
  <c r="X868" i="6"/>
  <c r="Y868" i="6"/>
  <c r="X869" i="6"/>
  <c r="Y869" i="6"/>
  <c r="X870" i="6"/>
  <c r="Y870" i="6"/>
  <c r="X871" i="6"/>
  <c r="Y871" i="6"/>
  <c r="X872" i="6"/>
  <c r="Y872" i="6"/>
  <c r="X873" i="6"/>
  <c r="Y873" i="6"/>
  <c r="X874" i="6"/>
  <c r="Y874" i="6"/>
  <c r="X875" i="6"/>
  <c r="Y875" i="6"/>
  <c r="X876" i="6"/>
  <c r="Y876" i="6"/>
  <c r="X877" i="6"/>
  <c r="Y877" i="6"/>
  <c r="X878" i="6"/>
  <c r="Y878" i="6"/>
  <c r="X879" i="6"/>
  <c r="Y879" i="6"/>
  <c r="X880" i="6"/>
  <c r="Y880" i="6"/>
  <c r="X881" i="6"/>
  <c r="Y881" i="6"/>
  <c r="X882" i="6"/>
  <c r="Y882" i="6"/>
  <c r="X883" i="6"/>
  <c r="Y883" i="6"/>
  <c r="X884" i="6"/>
  <c r="Y884" i="6"/>
  <c r="X885" i="6"/>
  <c r="Y885" i="6"/>
  <c r="X886" i="6"/>
  <c r="Y886" i="6"/>
  <c r="X887" i="6"/>
  <c r="Y887" i="6"/>
  <c r="X888" i="6"/>
  <c r="Y888" i="6"/>
  <c r="X889" i="6"/>
  <c r="Y889" i="6"/>
  <c r="X890" i="6"/>
  <c r="Y890" i="6"/>
  <c r="X891" i="6"/>
  <c r="Y891" i="6"/>
  <c r="X892" i="6"/>
  <c r="Y892" i="6"/>
  <c r="X893" i="6"/>
  <c r="Y893" i="6"/>
  <c r="X894" i="6"/>
  <c r="Y894" i="6"/>
  <c r="X895" i="6"/>
  <c r="Y895" i="6"/>
  <c r="X896" i="6"/>
  <c r="Y896" i="6"/>
  <c r="X897" i="6"/>
  <c r="Y897" i="6"/>
  <c r="X898" i="6"/>
  <c r="Y898" i="6"/>
  <c r="X899" i="6"/>
  <c r="Y899" i="6"/>
  <c r="X900" i="6"/>
  <c r="Y900" i="6"/>
  <c r="X901" i="6"/>
  <c r="Y901" i="6"/>
  <c r="X902" i="6"/>
  <c r="Y902" i="6"/>
  <c r="X903" i="6"/>
  <c r="Y903" i="6"/>
  <c r="X904" i="6"/>
  <c r="Y904" i="6"/>
  <c r="X905" i="6"/>
  <c r="Y905" i="6"/>
  <c r="X906" i="6"/>
  <c r="Y906" i="6"/>
  <c r="X907" i="6"/>
  <c r="Y907" i="6"/>
  <c r="X908" i="6"/>
  <c r="Y908" i="6"/>
  <c r="X909" i="6"/>
  <c r="Y909" i="6"/>
  <c r="X910" i="6"/>
  <c r="Y910" i="6"/>
  <c r="X911" i="6"/>
  <c r="Y911" i="6"/>
  <c r="X912" i="6"/>
  <c r="Y912" i="6"/>
  <c r="X913" i="6"/>
  <c r="Y913" i="6"/>
  <c r="X914" i="6"/>
  <c r="Y914" i="6"/>
  <c r="X915" i="6"/>
  <c r="Y915" i="6"/>
  <c r="X916" i="6"/>
  <c r="Y916" i="6"/>
  <c r="X917" i="6"/>
  <c r="Y917" i="6"/>
  <c r="X918" i="6"/>
  <c r="Y918" i="6"/>
  <c r="X919" i="6"/>
  <c r="Y919" i="6"/>
  <c r="X920" i="6"/>
  <c r="Y920" i="6"/>
  <c r="X921" i="6"/>
  <c r="Y921" i="6"/>
  <c r="X922" i="6"/>
  <c r="Y922" i="6"/>
  <c r="X923" i="6"/>
  <c r="Y923" i="6"/>
  <c r="X924" i="6"/>
  <c r="Y924" i="6"/>
  <c r="X925" i="6"/>
  <c r="Y925" i="6"/>
  <c r="X926" i="6"/>
  <c r="Y926" i="6"/>
  <c r="X927" i="6"/>
  <c r="Y927" i="6"/>
  <c r="X928" i="6"/>
  <c r="Y928" i="6"/>
  <c r="X929" i="6"/>
  <c r="Y929" i="6"/>
  <c r="X930" i="6"/>
  <c r="Y930" i="6"/>
  <c r="X931" i="6"/>
  <c r="Y931" i="6"/>
  <c r="X932" i="6"/>
  <c r="Y932" i="6"/>
  <c r="X933" i="6"/>
  <c r="Y933" i="6"/>
  <c r="X934" i="6"/>
  <c r="Y934" i="6"/>
  <c r="X935" i="6"/>
  <c r="Y935" i="6"/>
  <c r="X936" i="6"/>
  <c r="Y936" i="6"/>
  <c r="X937" i="6"/>
  <c r="Y937" i="6"/>
  <c r="X938" i="6"/>
  <c r="Y938" i="6"/>
  <c r="X939" i="6"/>
  <c r="Y939" i="6"/>
  <c r="X940" i="6"/>
  <c r="Y940" i="6"/>
  <c r="X941" i="6"/>
  <c r="Y941" i="6"/>
  <c r="X942" i="6"/>
  <c r="Y942" i="6"/>
  <c r="X943" i="6"/>
  <c r="Y943" i="6"/>
  <c r="X944" i="6"/>
  <c r="Y944" i="6"/>
  <c r="X945" i="6"/>
  <c r="Y945" i="6"/>
  <c r="X946" i="6"/>
  <c r="Y946" i="6"/>
  <c r="X947" i="6"/>
  <c r="Y947" i="6"/>
  <c r="X948" i="6"/>
  <c r="Y948" i="6"/>
  <c r="X949" i="6"/>
  <c r="Y949" i="6"/>
  <c r="X950" i="6"/>
  <c r="Y950" i="6"/>
  <c r="X951" i="6"/>
  <c r="Y951" i="6"/>
  <c r="X952" i="6"/>
  <c r="Y952" i="6"/>
  <c r="X953" i="6"/>
  <c r="Y953" i="6"/>
  <c r="X954" i="6"/>
  <c r="Y954" i="6"/>
  <c r="X955" i="6"/>
  <c r="Y955" i="6"/>
  <c r="X956" i="6"/>
  <c r="Y956" i="6"/>
  <c r="X957" i="6"/>
  <c r="Y957" i="6"/>
  <c r="X958" i="6"/>
  <c r="Y958" i="6"/>
  <c r="X959" i="6"/>
  <c r="Y959" i="6"/>
  <c r="X960" i="6"/>
  <c r="Y960" i="6"/>
  <c r="X961" i="6"/>
  <c r="Y961" i="6"/>
  <c r="X962" i="6"/>
  <c r="Y962" i="6"/>
  <c r="X963" i="6"/>
  <c r="Y963" i="6"/>
  <c r="X964" i="6"/>
  <c r="Y964" i="6"/>
  <c r="X965" i="6"/>
  <c r="Y965" i="6"/>
  <c r="X966" i="6"/>
  <c r="Y966" i="6"/>
  <c r="X967" i="6"/>
  <c r="Y967" i="6"/>
  <c r="X968" i="6"/>
  <c r="Y968" i="6"/>
  <c r="X969" i="6"/>
  <c r="Y969" i="6"/>
  <c r="X970" i="6"/>
  <c r="Y970" i="6"/>
  <c r="X971" i="6"/>
  <c r="Y971" i="6"/>
  <c r="X972" i="6"/>
  <c r="Y972" i="6"/>
  <c r="X973" i="6"/>
  <c r="Y973" i="6"/>
  <c r="X974" i="6"/>
  <c r="Y974" i="6"/>
  <c r="X975" i="6"/>
  <c r="Y975" i="6"/>
  <c r="X976" i="6"/>
  <c r="Y976" i="6"/>
  <c r="X977" i="6"/>
  <c r="Y977" i="6"/>
  <c r="X978" i="6"/>
  <c r="Y978" i="6"/>
  <c r="X979" i="6"/>
  <c r="Y979" i="6"/>
  <c r="X980" i="6"/>
  <c r="Y980" i="6"/>
  <c r="X981" i="6"/>
  <c r="Y981" i="6"/>
  <c r="X982" i="6"/>
  <c r="Y982" i="6"/>
  <c r="X983" i="6"/>
  <c r="Y983" i="6"/>
  <c r="X984" i="6"/>
  <c r="Y984" i="6"/>
  <c r="X985" i="6"/>
  <c r="Y985" i="6"/>
  <c r="X986" i="6"/>
  <c r="Y986" i="6"/>
  <c r="X987" i="6"/>
  <c r="Y987" i="6"/>
  <c r="X988" i="6"/>
  <c r="Y988" i="6"/>
  <c r="X989" i="6"/>
  <c r="Y989" i="6"/>
  <c r="X990" i="6"/>
  <c r="Y990" i="6"/>
  <c r="X991" i="6"/>
  <c r="Y991" i="6"/>
  <c r="X992" i="6"/>
  <c r="Y992" i="6"/>
  <c r="X993" i="6"/>
  <c r="Y993" i="6"/>
  <c r="X994" i="6"/>
  <c r="Y994" i="6"/>
  <c r="X995" i="6"/>
  <c r="Y995" i="6"/>
  <c r="X996" i="6"/>
  <c r="Y996" i="6"/>
  <c r="X997" i="6"/>
  <c r="Y997" i="6"/>
  <c r="X998" i="6"/>
  <c r="Y998" i="6"/>
  <c r="X999" i="6"/>
  <c r="Y999" i="6"/>
  <c r="X1000" i="6"/>
  <c r="Y1000" i="6"/>
  <c r="X1001" i="6"/>
  <c r="Y1001" i="6"/>
  <c r="X1002" i="6"/>
  <c r="Y1002" i="6"/>
  <c r="X1003" i="6"/>
  <c r="Y1003" i="6"/>
  <c r="X1004" i="6"/>
  <c r="Y1004" i="6"/>
  <c r="X1005" i="6"/>
  <c r="Y1005" i="6"/>
  <c r="X1006" i="6"/>
  <c r="Y1006" i="6"/>
  <c r="X1007" i="6"/>
  <c r="Y1007" i="6"/>
  <c r="X1008" i="6"/>
  <c r="Y1008" i="6"/>
  <c r="X1009" i="6"/>
  <c r="Y1009" i="6"/>
  <c r="X1010" i="6"/>
  <c r="Y1010" i="6"/>
  <c r="X1011" i="6"/>
  <c r="Y1011" i="6"/>
  <c r="X1012" i="6"/>
  <c r="Y1012" i="6"/>
  <c r="X1013" i="6"/>
  <c r="Y1013" i="6"/>
  <c r="X1014" i="6"/>
  <c r="Y1014" i="6"/>
  <c r="X1015" i="6"/>
  <c r="Y1015" i="6"/>
  <c r="X1016" i="6"/>
  <c r="Y1016" i="6"/>
  <c r="X1017" i="6"/>
  <c r="Y1017" i="6"/>
  <c r="X1018" i="6"/>
  <c r="Y1018" i="6"/>
  <c r="X1019" i="6"/>
  <c r="Y1019" i="6"/>
  <c r="X1020" i="6"/>
  <c r="Y1020" i="6"/>
  <c r="X1021" i="6"/>
  <c r="Y1021" i="6"/>
  <c r="X1022" i="6"/>
  <c r="Y1022" i="6"/>
  <c r="X1023" i="6"/>
  <c r="Y1023" i="6"/>
  <c r="X1024" i="6"/>
  <c r="Y1024" i="6"/>
  <c r="X1025" i="6"/>
  <c r="Y1025" i="6"/>
  <c r="X1026" i="6"/>
  <c r="Y1026" i="6"/>
  <c r="X1027" i="6"/>
  <c r="Y1027" i="6"/>
  <c r="X1028" i="6"/>
  <c r="Y1028" i="6"/>
  <c r="X1029" i="6"/>
  <c r="Y1029" i="6"/>
  <c r="X1030" i="6"/>
  <c r="Y1030" i="6"/>
  <c r="X1031" i="6"/>
  <c r="Y1031" i="6"/>
  <c r="X1032" i="6"/>
  <c r="Y1032" i="6"/>
  <c r="X1033" i="6"/>
  <c r="Y1033" i="6"/>
  <c r="X1034" i="6"/>
  <c r="Y1034" i="6"/>
  <c r="X1035" i="6"/>
  <c r="Y1035" i="6"/>
  <c r="X1036" i="6"/>
  <c r="Y1036" i="6"/>
  <c r="X1037" i="6"/>
  <c r="Y1037" i="6"/>
  <c r="X1038" i="6"/>
  <c r="Y1038" i="6"/>
  <c r="X1039" i="6"/>
  <c r="Y1039" i="6"/>
  <c r="X1040" i="6"/>
  <c r="Y1040" i="6"/>
  <c r="X1041" i="6"/>
  <c r="Y1041" i="6"/>
  <c r="X1042" i="6"/>
  <c r="Y1042" i="6"/>
  <c r="X1043" i="6"/>
  <c r="Y1043" i="6"/>
  <c r="X1044" i="6"/>
  <c r="Y1044" i="6"/>
  <c r="X1045" i="6"/>
  <c r="Y1045" i="6"/>
  <c r="X1046" i="6"/>
  <c r="Y1046" i="6"/>
  <c r="X1047" i="6"/>
  <c r="Y1047" i="6"/>
  <c r="X1048" i="6"/>
  <c r="Y1048" i="6"/>
  <c r="X1049" i="6"/>
  <c r="Y1049" i="6"/>
  <c r="X1050" i="6"/>
  <c r="Y1050" i="6"/>
  <c r="X1051" i="6"/>
  <c r="Y1051" i="6"/>
  <c r="X1052" i="6"/>
  <c r="Y1052" i="6"/>
  <c r="X1053" i="6"/>
  <c r="Y1053" i="6"/>
  <c r="X1054" i="6"/>
  <c r="Y1054" i="6"/>
  <c r="X1055" i="6"/>
  <c r="Y1055" i="6"/>
  <c r="X1056" i="6"/>
  <c r="Y1056" i="6"/>
  <c r="X1057" i="6"/>
  <c r="Y1057" i="6"/>
  <c r="X1058" i="6"/>
  <c r="Y1058" i="6"/>
  <c r="X1059" i="6"/>
  <c r="Y1059" i="6"/>
  <c r="X1060" i="6"/>
  <c r="Y1060" i="6"/>
  <c r="X1061" i="6"/>
  <c r="Y1061" i="6"/>
  <c r="X1062" i="6"/>
  <c r="Y1062" i="6"/>
  <c r="X1063" i="6"/>
  <c r="Y1063" i="6"/>
  <c r="X1064" i="6"/>
  <c r="Y1064" i="6"/>
  <c r="X1065" i="6"/>
  <c r="Y1065" i="6"/>
  <c r="X1066" i="6"/>
  <c r="Y1066" i="6"/>
  <c r="X1067" i="6"/>
  <c r="Y1067" i="6"/>
  <c r="X1068" i="6"/>
  <c r="Y1068" i="6"/>
  <c r="X1069" i="6"/>
  <c r="Y1069" i="6"/>
  <c r="X1070" i="6"/>
  <c r="Y1070" i="6"/>
  <c r="X1071" i="6"/>
  <c r="Y1071" i="6"/>
  <c r="X1072" i="6"/>
  <c r="Y1072" i="6"/>
  <c r="X1073" i="6"/>
  <c r="Y1073" i="6"/>
  <c r="X1074" i="6"/>
  <c r="Y1074" i="6"/>
  <c r="X1075" i="6"/>
  <c r="Y1075" i="6"/>
  <c r="X1076" i="6"/>
  <c r="Y1076" i="6"/>
  <c r="X1077" i="6"/>
  <c r="Y1077" i="6"/>
  <c r="X1078" i="6"/>
  <c r="Y1078" i="6"/>
  <c r="X1079" i="6"/>
  <c r="Y1079" i="6"/>
  <c r="X1080" i="6"/>
  <c r="Y1080" i="6"/>
  <c r="X1081" i="6"/>
  <c r="Y1081" i="6"/>
  <c r="X1082" i="6"/>
  <c r="Y1082" i="6"/>
  <c r="X1083" i="6"/>
  <c r="Y1083" i="6"/>
  <c r="X1084" i="6"/>
  <c r="Y1084" i="6"/>
  <c r="X1085" i="6"/>
  <c r="Y1085" i="6"/>
  <c r="X1086" i="6"/>
  <c r="Y1086" i="6"/>
  <c r="X1087" i="6"/>
  <c r="Y1087" i="6"/>
  <c r="X1088" i="6"/>
  <c r="Y1088" i="6"/>
  <c r="X1089" i="6"/>
  <c r="Y1089" i="6"/>
  <c r="X1090" i="6"/>
  <c r="Y1090" i="6"/>
  <c r="X1091" i="6"/>
  <c r="Y1091" i="6"/>
  <c r="X1092" i="6"/>
  <c r="Y1092" i="6"/>
  <c r="X1093" i="6"/>
  <c r="Y1093" i="6"/>
  <c r="X1094" i="6"/>
  <c r="Y1094" i="6"/>
  <c r="X1095" i="6"/>
  <c r="Y1095" i="6"/>
  <c r="X1096" i="6"/>
  <c r="Y1096" i="6"/>
  <c r="X1097" i="6"/>
  <c r="Y1097" i="6"/>
  <c r="X1098" i="6"/>
  <c r="Y1098" i="6"/>
  <c r="X1099" i="6"/>
  <c r="Y1099" i="6"/>
  <c r="X1100" i="6"/>
  <c r="Y1100" i="6"/>
  <c r="X1101" i="6"/>
  <c r="Y1101" i="6"/>
  <c r="X1102" i="6"/>
  <c r="Y1102" i="6"/>
  <c r="X1103" i="6"/>
  <c r="Y1103" i="6"/>
  <c r="X1104" i="6"/>
  <c r="Y1104" i="6"/>
  <c r="X1105" i="6"/>
  <c r="Y1105" i="6"/>
  <c r="X1106" i="6"/>
  <c r="Y1106" i="6"/>
  <c r="X1107" i="6"/>
  <c r="Y1107" i="6"/>
  <c r="X1108" i="6"/>
  <c r="Y1108" i="6"/>
  <c r="X1109" i="6"/>
  <c r="Y1109" i="6"/>
  <c r="X1110" i="6"/>
  <c r="Y1110" i="6"/>
  <c r="X1111" i="6"/>
  <c r="Y1111" i="6"/>
  <c r="X1112" i="6"/>
  <c r="Y1112" i="6"/>
  <c r="X1113" i="6"/>
  <c r="Y1113" i="6"/>
  <c r="X1114" i="6"/>
  <c r="Y1114" i="6"/>
  <c r="X1115" i="6"/>
  <c r="Y1115" i="6"/>
  <c r="X1116" i="6"/>
  <c r="Y1116" i="6"/>
  <c r="X1117" i="6"/>
  <c r="Y1117" i="6"/>
  <c r="X1118" i="6"/>
  <c r="Y1118" i="6"/>
  <c r="X1119" i="6"/>
  <c r="Y1119" i="6"/>
  <c r="X1120" i="6"/>
  <c r="Y1120" i="6"/>
  <c r="X1121" i="6"/>
  <c r="Y1121" i="6"/>
  <c r="X1122" i="6"/>
  <c r="Y1122" i="6"/>
  <c r="X1123" i="6"/>
  <c r="Y1123" i="6"/>
  <c r="X1124" i="6"/>
  <c r="Y1124" i="6"/>
  <c r="X1125" i="6"/>
  <c r="Y1125" i="6"/>
  <c r="X1126" i="6"/>
  <c r="Y1126" i="6"/>
  <c r="X1127" i="6"/>
  <c r="Y1127" i="6"/>
  <c r="X1128" i="6"/>
  <c r="Y1128" i="6"/>
  <c r="X1129" i="6"/>
  <c r="Y1129" i="6"/>
  <c r="X1130" i="6"/>
  <c r="Y1130" i="6"/>
  <c r="X1131" i="6"/>
  <c r="Y1131" i="6"/>
  <c r="X1132" i="6"/>
  <c r="Y1132" i="6"/>
  <c r="X1133" i="6"/>
  <c r="Y1133" i="6"/>
  <c r="X1134" i="6"/>
  <c r="Y1134" i="6"/>
  <c r="X1135" i="6"/>
  <c r="Y1135" i="6"/>
  <c r="X1136" i="6"/>
  <c r="Y1136" i="6"/>
  <c r="X1137" i="6"/>
  <c r="Y1137" i="6"/>
  <c r="X1138" i="6"/>
  <c r="Y1138" i="6"/>
  <c r="X1139" i="6"/>
  <c r="Y1139" i="6"/>
  <c r="X1140" i="6"/>
  <c r="Y1140" i="6"/>
  <c r="X1141" i="6"/>
  <c r="Y1141" i="6"/>
  <c r="X1142" i="6"/>
  <c r="Y1142" i="6"/>
  <c r="X1143" i="6"/>
  <c r="Y1143" i="6"/>
  <c r="X1144" i="6"/>
  <c r="Y1144" i="6"/>
  <c r="X1145" i="6"/>
  <c r="Y1145" i="6"/>
  <c r="X1146" i="6"/>
  <c r="Y1146" i="6"/>
  <c r="X1147" i="6"/>
  <c r="Y1147" i="6"/>
  <c r="X1148" i="6"/>
  <c r="Y1148" i="6"/>
  <c r="X1149" i="6"/>
  <c r="Y1149" i="6"/>
  <c r="X1150" i="6"/>
  <c r="Y1150" i="6"/>
  <c r="X1151" i="6"/>
  <c r="Y1151" i="6"/>
  <c r="X1152" i="6"/>
  <c r="Y1152" i="6"/>
  <c r="X1153" i="6"/>
  <c r="Y1153" i="6"/>
  <c r="X1154" i="6"/>
  <c r="Y1154" i="6"/>
  <c r="X1155" i="6"/>
  <c r="Y1155" i="6"/>
  <c r="X1156" i="6"/>
  <c r="Y1156" i="6"/>
  <c r="X1157" i="6"/>
  <c r="Y1157" i="6"/>
  <c r="X1158" i="6"/>
  <c r="Y1158" i="6"/>
  <c r="X1159" i="6"/>
  <c r="Y1159" i="6"/>
  <c r="X1160" i="6"/>
  <c r="Y1160" i="6"/>
  <c r="X1161" i="6"/>
  <c r="Y1161" i="6"/>
  <c r="X1162" i="6"/>
  <c r="Y1162" i="6"/>
  <c r="X1163" i="6"/>
  <c r="Y1163" i="6"/>
  <c r="X1164" i="6"/>
  <c r="Y1164" i="6"/>
  <c r="X1165" i="6"/>
  <c r="Y1165" i="6"/>
  <c r="X1166" i="6"/>
  <c r="Y1166" i="6"/>
  <c r="X1167" i="6"/>
  <c r="Y1167" i="6"/>
  <c r="X1168" i="6"/>
  <c r="Y1168" i="6"/>
  <c r="X1169" i="6"/>
  <c r="Y1169" i="6"/>
  <c r="X1170" i="6"/>
  <c r="Y1170" i="6"/>
  <c r="X1171" i="6"/>
  <c r="Y1171" i="6"/>
  <c r="X1172" i="6"/>
  <c r="Y1172" i="6"/>
  <c r="X1173" i="6"/>
  <c r="Y1173" i="6"/>
  <c r="X1174" i="6"/>
  <c r="Y1174" i="6"/>
  <c r="X1175" i="6"/>
  <c r="Y1175" i="6"/>
  <c r="X1176" i="6"/>
  <c r="Y1176" i="6"/>
  <c r="X1177" i="6"/>
  <c r="Y1177" i="6"/>
  <c r="X1178" i="6"/>
  <c r="Y1178" i="6"/>
  <c r="X1179" i="6"/>
  <c r="Y1179" i="6"/>
  <c r="X1180" i="6"/>
  <c r="Y1180" i="6"/>
  <c r="X1181" i="6"/>
  <c r="Y1181" i="6"/>
  <c r="X1182" i="6"/>
  <c r="Y1182" i="6"/>
  <c r="X1183" i="6"/>
  <c r="Y1183" i="6"/>
  <c r="X1184" i="6"/>
  <c r="Y1184" i="6"/>
  <c r="X1185" i="6"/>
  <c r="Y1185" i="6"/>
  <c r="X1186" i="6"/>
  <c r="Y1186" i="6"/>
  <c r="X1187" i="6"/>
  <c r="Y1187" i="6"/>
  <c r="X1188" i="6"/>
  <c r="Y1188" i="6"/>
  <c r="X1189" i="6"/>
  <c r="Y1189" i="6"/>
  <c r="X1190" i="6"/>
  <c r="Y1190" i="6"/>
  <c r="X1191" i="6"/>
  <c r="Y1191" i="6"/>
  <c r="X1192" i="6"/>
  <c r="Y1192" i="6"/>
  <c r="X1193" i="6"/>
  <c r="Y1193" i="6"/>
  <c r="X1194" i="6"/>
  <c r="Y1194" i="6"/>
  <c r="X1195" i="6"/>
  <c r="Y1195" i="6"/>
  <c r="X1196" i="6"/>
  <c r="Y1196" i="6"/>
  <c r="X1197" i="6"/>
  <c r="Y1197" i="6"/>
  <c r="X1198" i="6"/>
  <c r="Y1198" i="6"/>
  <c r="X1199" i="6"/>
  <c r="Y1199" i="6"/>
  <c r="X1200" i="6"/>
  <c r="Y1200" i="6"/>
  <c r="X1201" i="6"/>
  <c r="Y1201" i="6"/>
  <c r="X1202" i="6"/>
  <c r="Y1202" i="6"/>
  <c r="X1203" i="6"/>
  <c r="Y1203" i="6"/>
  <c r="X1204" i="6"/>
  <c r="Y1204" i="6"/>
  <c r="X1205" i="6"/>
  <c r="Y1205" i="6"/>
  <c r="X1206" i="6"/>
  <c r="Y1206" i="6"/>
  <c r="X1207" i="6"/>
  <c r="Y1207" i="6"/>
  <c r="X1208" i="6"/>
  <c r="Y1208" i="6"/>
  <c r="X1209" i="6"/>
  <c r="Y1209" i="6"/>
  <c r="X1210" i="6"/>
  <c r="Y1210" i="6"/>
  <c r="X1211" i="6"/>
  <c r="Y1211" i="6"/>
  <c r="X1212" i="6"/>
  <c r="Y1212" i="6"/>
  <c r="X1213" i="6"/>
  <c r="Y1213" i="6"/>
  <c r="X1214" i="6"/>
  <c r="Y1214" i="6"/>
  <c r="X1215" i="6"/>
  <c r="Y1215" i="6"/>
  <c r="X1216" i="6"/>
  <c r="Y1216" i="6"/>
  <c r="X1217" i="6"/>
  <c r="Y1217" i="6"/>
  <c r="X1218" i="6"/>
  <c r="Y1218" i="6"/>
  <c r="X1219" i="6"/>
  <c r="Y1219" i="6"/>
  <c r="X1220" i="6"/>
  <c r="Y1220" i="6"/>
  <c r="X1221" i="6"/>
  <c r="Y1221" i="6"/>
  <c r="X1222" i="6"/>
  <c r="Y1222" i="6"/>
  <c r="X1223" i="6"/>
  <c r="Y1223" i="6"/>
  <c r="X1224" i="6"/>
  <c r="Y1224" i="6"/>
  <c r="X1225" i="6"/>
  <c r="Y1225" i="6"/>
  <c r="X1226" i="6"/>
  <c r="Y1226" i="6"/>
  <c r="X1227" i="6"/>
  <c r="Y1227" i="6"/>
  <c r="X1228" i="6"/>
  <c r="Y1228" i="6"/>
  <c r="X1229" i="6"/>
  <c r="Y1229" i="6"/>
  <c r="X1230" i="6"/>
  <c r="Y1230" i="6"/>
  <c r="X1231" i="6"/>
  <c r="Y1231" i="6"/>
  <c r="X1232" i="6"/>
  <c r="Y1232" i="6"/>
  <c r="X1233" i="6"/>
  <c r="Y1233" i="6"/>
  <c r="X1234" i="6"/>
  <c r="Y1234" i="6"/>
  <c r="X1235" i="6"/>
  <c r="Y1235" i="6"/>
  <c r="X1236" i="6"/>
  <c r="Y1236" i="6"/>
  <c r="X1237" i="6"/>
  <c r="Y1237" i="6"/>
  <c r="X1238" i="6"/>
  <c r="Y1238" i="6"/>
  <c r="X1239" i="6"/>
  <c r="Y1239" i="6"/>
  <c r="X1240" i="6"/>
  <c r="Y1240" i="6"/>
  <c r="X1241" i="6"/>
  <c r="Y1241" i="6"/>
  <c r="X1242" i="6"/>
  <c r="Y1242" i="6"/>
  <c r="X1243" i="6"/>
  <c r="Y1243" i="6"/>
  <c r="X1244" i="6"/>
  <c r="Y1244" i="6"/>
  <c r="X1245" i="6"/>
  <c r="Y1245" i="6"/>
  <c r="X1246" i="6"/>
  <c r="Y1246" i="6"/>
  <c r="X1247" i="6"/>
  <c r="Y1247" i="6"/>
  <c r="X1248" i="6"/>
  <c r="Y1248" i="6"/>
  <c r="X1249" i="6"/>
  <c r="Y1249" i="6"/>
  <c r="X1250" i="6"/>
  <c r="Y1250" i="6"/>
  <c r="X1251" i="6"/>
  <c r="Y1251" i="6"/>
  <c r="X1252" i="6"/>
  <c r="Y1252" i="6"/>
  <c r="X1253" i="6"/>
  <c r="Y1253" i="6"/>
  <c r="X1254" i="6"/>
  <c r="Y1254" i="6"/>
  <c r="X1255" i="6"/>
  <c r="Y1255" i="6"/>
  <c r="X1256" i="6"/>
  <c r="Y1256" i="6"/>
  <c r="X1257" i="6"/>
  <c r="Y1257" i="6"/>
  <c r="X1258" i="6"/>
  <c r="Y1258" i="6"/>
  <c r="X1259" i="6"/>
  <c r="Y1259" i="6"/>
  <c r="X1260" i="6"/>
  <c r="Y1260" i="6"/>
  <c r="X1261" i="6"/>
  <c r="Y1261" i="6"/>
  <c r="X1262" i="6"/>
  <c r="Y1262" i="6"/>
  <c r="X1263" i="6"/>
  <c r="Y1263" i="6"/>
  <c r="X1264" i="6"/>
  <c r="Y1264" i="6"/>
  <c r="X1265" i="6"/>
  <c r="Y1265" i="6"/>
  <c r="X1266" i="6"/>
  <c r="Y1266" i="6"/>
  <c r="X1267" i="6"/>
  <c r="Y1267" i="6"/>
  <c r="X1268" i="6"/>
  <c r="Y1268" i="6"/>
  <c r="X1269" i="6"/>
  <c r="Y1269" i="6"/>
  <c r="X1270" i="6"/>
  <c r="Y1270" i="6"/>
  <c r="X1271" i="6"/>
  <c r="Y1271" i="6"/>
  <c r="X1272" i="6"/>
  <c r="Y1272" i="6"/>
  <c r="X1273" i="6"/>
  <c r="Y1273" i="6"/>
  <c r="X1274" i="6"/>
  <c r="Y1274" i="6"/>
  <c r="X1275" i="6"/>
  <c r="Y1275" i="6"/>
  <c r="X1276" i="6"/>
  <c r="Y1276" i="6"/>
  <c r="X1277" i="6"/>
  <c r="Y1277" i="6"/>
  <c r="X1278" i="6"/>
  <c r="Y1278" i="6"/>
  <c r="X1279" i="6"/>
  <c r="Y1279" i="6"/>
  <c r="X1280" i="6"/>
  <c r="Y1280" i="6"/>
  <c r="X1281" i="6"/>
  <c r="Y1281" i="6"/>
  <c r="X1282" i="6"/>
  <c r="Y1282" i="6"/>
  <c r="X1283" i="6"/>
  <c r="Y1283" i="6"/>
  <c r="X1284" i="6"/>
  <c r="Y1284" i="6"/>
  <c r="X1285" i="6"/>
  <c r="Y1285" i="6"/>
  <c r="X1286" i="6"/>
  <c r="Y1286" i="6"/>
  <c r="X1287" i="6"/>
  <c r="Y1287" i="6"/>
  <c r="X1288" i="6"/>
  <c r="Y1288" i="6"/>
  <c r="X1289" i="6"/>
  <c r="Y1289" i="6"/>
  <c r="X1290" i="6"/>
  <c r="Y1290" i="6"/>
  <c r="X1291" i="6"/>
  <c r="Y1291" i="6"/>
  <c r="X1292" i="6"/>
  <c r="Y1292" i="6"/>
  <c r="X1293" i="6"/>
  <c r="Y1293" i="6"/>
  <c r="X1294" i="6"/>
  <c r="Y1294" i="6"/>
  <c r="X1295" i="6"/>
  <c r="Y1295" i="6"/>
  <c r="X1296" i="6"/>
  <c r="Y1296" i="6"/>
  <c r="X1297" i="6"/>
  <c r="Y1297" i="6"/>
  <c r="X1298" i="6"/>
  <c r="Y1298" i="6"/>
  <c r="X1299" i="6"/>
  <c r="Y1299" i="6"/>
  <c r="X1300" i="6"/>
  <c r="Y1300" i="6"/>
  <c r="X1301" i="6"/>
  <c r="Y1301" i="6"/>
  <c r="X1302" i="6"/>
  <c r="Y1302" i="6"/>
  <c r="X1303" i="6"/>
  <c r="Y1303" i="6"/>
  <c r="X1304" i="6"/>
  <c r="Y1304" i="6"/>
  <c r="X1305" i="6"/>
  <c r="Y1305" i="6"/>
  <c r="X1306" i="6"/>
  <c r="Y1306" i="6"/>
  <c r="X1307" i="6"/>
  <c r="Y1307" i="6"/>
  <c r="X1308" i="6"/>
  <c r="Y1308" i="6"/>
  <c r="X1309" i="6"/>
  <c r="Y1309" i="6"/>
  <c r="X1310" i="6"/>
  <c r="Y1310" i="6"/>
  <c r="X1311" i="6"/>
  <c r="Y1311" i="6"/>
  <c r="X1312" i="6"/>
  <c r="Y1312" i="6"/>
  <c r="X1313" i="6"/>
  <c r="Y1313" i="6"/>
  <c r="X1314" i="6"/>
  <c r="Y1314" i="6"/>
  <c r="X1315" i="6"/>
  <c r="Y1315" i="6"/>
  <c r="X1316" i="6"/>
  <c r="Y1316" i="6"/>
  <c r="X1317" i="6"/>
  <c r="Y1317" i="6"/>
  <c r="X1318" i="6"/>
  <c r="Y1318" i="6"/>
  <c r="X1319" i="6"/>
  <c r="Y1319" i="6"/>
  <c r="X1320" i="6"/>
  <c r="Y1320" i="6"/>
  <c r="X1321" i="6"/>
  <c r="Y1321" i="6"/>
  <c r="X1322" i="6"/>
  <c r="Y1322" i="6"/>
  <c r="X1323" i="6"/>
  <c r="Y1323" i="6"/>
  <c r="X1324" i="6"/>
  <c r="Y1324" i="6"/>
  <c r="X1325" i="6"/>
  <c r="Y1325" i="6"/>
  <c r="X1326" i="6"/>
  <c r="Y1326" i="6"/>
  <c r="X1327" i="6"/>
  <c r="Y1327" i="6"/>
  <c r="X1328" i="6"/>
  <c r="Y1328" i="6"/>
  <c r="X1329" i="6"/>
  <c r="Y1329" i="6"/>
  <c r="X1330" i="6"/>
  <c r="Y1330" i="6"/>
  <c r="X1331" i="6"/>
  <c r="Y1331" i="6"/>
  <c r="X1332" i="6"/>
  <c r="Y1332" i="6"/>
  <c r="X1333" i="6"/>
  <c r="Y1333" i="6"/>
  <c r="X1334" i="6"/>
  <c r="Y1334" i="6"/>
  <c r="X1335" i="6"/>
  <c r="Y1335" i="6"/>
  <c r="X1336" i="6"/>
  <c r="Y1336" i="6"/>
  <c r="X1337" i="6"/>
  <c r="Y1337" i="6"/>
  <c r="X1338" i="6"/>
  <c r="Y1338" i="6"/>
  <c r="X1339" i="6"/>
  <c r="Y1339" i="6"/>
  <c r="X1340" i="6"/>
  <c r="Y1340" i="6"/>
  <c r="X1341" i="6"/>
  <c r="Y1341" i="6"/>
  <c r="X1342" i="6"/>
  <c r="Y1342" i="6"/>
  <c r="X1343" i="6"/>
  <c r="Y1343" i="6"/>
  <c r="X1344" i="6"/>
  <c r="Y1344" i="6"/>
  <c r="X1345" i="6"/>
  <c r="Y1345" i="6"/>
  <c r="X1346" i="6"/>
  <c r="Y1346" i="6"/>
  <c r="X1347" i="6"/>
  <c r="Y1347" i="6"/>
  <c r="X1348" i="6"/>
  <c r="Y1348" i="6"/>
  <c r="X1349" i="6"/>
  <c r="Y1349" i="6"/>
  <c r="X1350" i="6"/>
  <c r="Y1350" i="6"/>
  <c r="X1351" i="6"/>
  <c r="Y1351" i="6"/>
  <c r="X1352" i="6"/>
  <c r="Y1352" i="6"/>
  <c r="X1353" i="6"/>
  <c r="Y1353" i="6"/>
  <c r="X1354" i="6"/>
  <c r="Y1354" i="6"/>
  <c r="X1355" i="6"/>
  <c r="Y1355" i="6"/>
  <c r="X1356" i="6"/>
  <c r="Y1356" i="6"/>
  <c r="X1357" i="6"/>
  <c r="Y1357" i="6"/>
  <c r="X1358" i="6"/>
  <c r="Y1358" i="6"/>
  <c r="X1359" i="6"/>
  <c r="Y1359" i="6"/>
  <c r="X1360" i="6"/>
  <c r="Y1360" i="6"/>
  <c r="X1361" i="6"/>
  <c r="Y1361" i="6"/>
  <c r="X1362" i="6"/>
  <c r="Y1362" i="6"/>
  <c r="X1363" i="6"/>
  <c r="Y1363" i="6"/>
  <c r="X1364" i="6"/>
  <c r="Y1364" i="6"/>
  <c r="X1365" i="6"/>
  <c r="Y1365" i="6"/>
  <c r="X1366" i="6"/>
  <c r="Y1366" i="6"/>
  <c r="X1367" i="6"/>
  <c r="Y1367" i="6"/>
  <c r="X1368" i="6"/>
  <c r="Y1368" i="6"/>
  <c r="X1369" i="6"/>
  <c r="Y1369" i="6"/>
  <c r="X1370" i="6"/>
  <c r="Y1370" i="6"/>
  <c r="X1371" i="6"/>
  <c r="Y1371" i="6"/>
  <c r="X1372" i="6"/>
  <c r="Y1372" i="6"/>
  <c r="X1373" i="6"/>
  <c r="Y1373" i="6"/>
  <c r="X1374" i="6"/>
  <c r="Y1374" i="6"/>
  <c r="X1375" i="6"/>
  <c r="Y1375" i="6"/>
  <c r="X1376" i="6"/>
  <c r="Y1376" i="6"/>
  <c r="X1377" i="6"/>
  <c r="Y1377" i="6"/>
  <c r="X1378" i="6"/>
  <c r="Y1378" i="6"/>
  <c r="X1379" i="6"/>
  <c r="Y1379" i="6"/>
  <c r="X1380" i="6"/>
  <c r="Y1380" i="6"/>
  <c r="X1381" i="6"/>
  <c r="Y1381" i="6"/>
  <c r="X1382" i="6"/>
  <c r="Y1382" i="6"/>
  <c r="X1383" i="6"/>
  <c r="Y1383" i="6"/>
  <c r="X1384" i="6"/>
  <c r="Y1384" i="6"/>
  <c r="X1385" i="6"/>
  <c r="Y1385" i="6"/>
  <c r="X1386" i="6"/>
  <c r="Y1386" i="6"/>
  <c r="X1387" i="6"/>
  <c r="Y1387" i="6"/>
  <c r="X1388" i="6"/>
  <c r="Y1388" i="6"/>
  <c r="X1389" i="6"/>
  <c r="Y1389" i="6"/>
  <c r="X1390" i="6"/>
  <c r="Y1390" i="6"/>
  <c r="X1391" i="6"/>
  <c r="Y1391" i="6"/>
  <c r="X1392" i="6"/>
  <c r="Y1392" i="6"/>
  <c r="X1393" i="6"/>
  <c r="Y1393" i="6"/>
  <c r="X1394" i="6"/>
  <c r="Y1394" i="6"/>
  <c r="X1395" i="6"/>
  <c r="Y1395" i="6"/>
  <c r="X1396" i="6"/>
  <c r="Y1396" i="6"/>
  <c r="X1397" i="6"/>
  <c r="Y1397" i="6"/>
  <c r="X1398" i="6"/>
  <c r="Y1398" i="6"/>
  <c r="X1399" i="6"/>
  <c r="Y1399" i="6"/>
  <c r="X1400" i="6"/>
  <c r="Y1400" i="6"/>
  <c r="X1401" i="6"/>
  <c r="Y1401" i="6"/>
  <c r="X1402" i="6"/>
  <c r="Y1402" i="6"/>
  <c r="X1403" i="6"/>
  <c r="Y1403" i="6"/>
  <c r="X1404" i="6"/>
  <c r="Y1404" i="6"/>
  <c r="X1405" i="6"/>
  <c r="Y1405" i="6"/>
  <c r="X1406" i="6"/>
  <c r="Y1406" i="6"/>
  <c r="X1407" i="6"/>
  <c r="Y1407" i="6"/>
  <c r="X1408" i="6"/>
  <c r="Y1408" i="6"/>
  <c r="X1409" i="6"/>
  <c r="Y1409" i="6"/>
  <c r="X1410" i="6"/>
  <c r="Y1410" i="6"/>
  <c r="X1411" i="6"/>
  <c r="Y1411" i="6"/>
  <c r="X1412" i="6"/>
  <c r="Y1412" i="6"/>
  <c r="X1413" i="6"/>
  <c r="Y1413" i="6"/>
  <c r="X1414" i="6"/>
  <c r="Y1414" i="6"/>
  <c r="X1415" i="6"/>
  <c r="Y1415" i="6"/>
  <c r="X1416" i="6"/>
  <c r="Y1416" i="6"/>
  <c r="X1417" i="6"/>
  <c r="Y1417" i="6"/>
  <c r="X1418" i="6"/>
  <c r="Y1418" i="6"/>
  <c r="X1419" i="6"/>
  <c r="Y1419" i="6"/>
  <c r="X1420" i="6"/>
  <c r="Y1420" i="6"/>
  <c r="X1421" i="6"/>
  <c r="Y1421" i="6"/>
  <c r="X1422" i="6"/>
  <c r="Y1422" i="6"/>
  <c r="X1423" i="6"/>
  <c r="Y1423" i="6"/>
  <c r="X1424" i="6"/>
  <c r="Y1424" i="6"/>
  <c r="X1425" i="6"/>
  <c r="Y1425" i="6"/>
  <c r="X1426" i="6"/>
  <c r="Y1426" i="6"/>
  <c r="X1427" i="6"/>
  <c r="Y1427" i="6"/>
  <c r="X1428" i="6"/>
  <c r="Y1428" i="6"/>
  <c r="X1429" i="6"/>
  <c r="Y1429" i="6"/>
  <c r="X1430" i="6"/>
  <c r="Y1430" i="6"/>
  <c r="X1431" i="6"/>
  <c r="Y1431" i="6"/>
  <c r="X1432" i="6"/>
  <c r="Y1432" i="6"/>
  <c r="X1433" i="6"/>
  <c r="Y1433" i="6"/>
  <c r="X1434" i="6"/>
  <c r="Y1434" i="6"/>
  <c r="X1435" i="6"/>
  <c r="Y1435" i="6"/>
  <c r="X1436" i="6"/>
  <c r="Y1436" i="6"/>
  <c r="X1437" i="6"/>
  <c r="Y1437" i="6"/>
  <c r="X1438" i="6"/>
  <c r="Y1438" i="6"/>
  <c r="X1439" i="6"/>
  <c r="Y1439" i="6"/>
  <c r="X1440" i="6"/>
  <c r="Y1440" i="6"/>
  <c r="X1441" i="6"/>
  <c r="Y1441" i="6"/>
  <c r="X1442" i="6"/>
  <c r="Y1442" i="6"/>
  <c r="X1443" i="6"/>
  <c r="Y1443" i="6"/>
  <c r="X1444" i="6"/>
  <c r="Y1444" i="6"/>
  <c r="X1445" i="6"/>
  <c r="Y1445" i="6"/>
  <c r="X1446" i="6"/>
  <c r="Y1446" i="6"/>
  <c r="X1447" i="6"/>
  <c r="Y1447" i="6"/>
  <c r="X1448" i="6"/>
  <c r="Y1448" i="6"/>
  <c r="X1449" i="6"/>
  <c r="Y1449" i="6"/>
  <c r="X1450" i="6"/>
  <c r="Y1450" i="6"/>
  <c r="X1451" i="6"/>
  <c r="Y1451" i="6"/>
  <c r="X1452" i="6"/>
  <c r="Y1452" i="6"/>
  <c r="X1453" i="6"/>
  <c r="Y1453" i="6"/>
  <c r="X1454" i="6"/>
  <c r="Y1454" i="6"/>
  <c r="X1455" i="6"/>
  <c r="Y1455" i="6"/>
  <c r="X1456" i="6"/>
  <c r="Y1456" i="6"/>
  <c r="X1457" i="6"/>
  <c r="Y1457" i="6"/>
  <c r="X1458" i="6"/>
  <c r="Y1458" i="6"/>
  <c r="X1459" i="6"/>
  <c r="Y1459" i="6"/>
  <c r="X1460" i="6"/>
  <c r="Y1460" i="6"/>
  <c r="X1461" i="6"/>
  <c r="Y1461" i="6"/>
  <c r="X1462" i="6"/>
  <c r="Y1462" i="6"/>
  <c r="X1463" i="6"/>
  <c r="Y1463" i="6"/>
  <c r="X1464" i="6"/>
  <c r="Y1464" i="6"/>
  <c r="Y2" i="6"/>
  <c r="X2" i="6"/>
  <c r="BA576" i="6" l="1"/>
  <c r="J1161" i="6"/>
  <c r="AA1161" i="6" s="1"/>
  <c r="J1145" i="6"/>
  <c r="AA1145" i="6" s="1"/>
  <c r="J969" i="6"/>
  <c r="AA969" i="6" s="1"/>
  <c r="J953" i="6"/>
  <c r="AA953" i="6" s="1"/>
  <c r="J937" i="6"/>
  <c r="AA937" i="6" s="1"/>
  <c r="J921" i="6"/>
  <c r="AA921" i="6" s="1"/>
  <c r="J905" i="6"/>
  <c r="AA905" i="6" s="1"/>
  <c r="J889" i="6"/>
  <c r="AA889" i="6" s="1"/>
  <c r="J873" i="6"/>
  <c r="AA873" i="6" s="1"/>
  <c r="J857" i="6"/>
  <c r="AA857" i="6" s="1"/>
  <c r="J841" i="6"/>
  <c r="AA841" i="6" s="1"/>
  <c r="J825" i="6"/>
  <c r="AA825" i="6" s="1"/>
  <c r="J809" i="6"/>
  <c r="AA809" i="6" s="1"/>
  <c r="J793" i="6"/>
  <c r="J777" i="6"/>
  <c r="AA777" i="6" s="1"/>
  <c r="J761" i="6"/>
  <c r="AA761" i="6" s="1"/>
  <c r="J745" i="6"/>
  <c r="AA745" i="6" s="1"/>
  <c r="J729" i="6"/>
  <c r="AA729" i="6" s="1"/>
  <c r="J713" i="6"/>
  <c r="AA713" i="6" s="1"/>
  <c r="J697" i="6"/>
  <c r="AA697" i="6" s="1"/>
  <c r="J681" i="6"/>
  <c r="AA681" i="6" s="1"/>
  <c r="J665" i="6"/>
  <c r="AA665" i="6" s="1"/>
  <c r="J649" i="6"/>
  <c r="AA649" i="6" s="1"/>
  <c r="J633" i="6"/>
  <c r="AA633" i="6" s="1"/>
  <c r="J617" i="6"/>
  <c r="AA617" i="6" s="1"/>
  <c r="J601" i="6"/>
  <c r="AA601" i="6" s="1"/>
  <c r="J585" i="6"/>
  <c r="AA585" i="6" s="1"/>
  <c r="J569" i="6"/>
  <c r="AA569" i="6" s="1"/>
  <c r="J553" i="6"/>
  <c r="AA553" i="6" s="1"/>
  <c r="J537" i="6"/>
  <c r="AA537" i="6" s="1"/>
  <c r="J521" i="6"/>
  <c r="AA521" i="6" s="1"/>
  <c r="J505" i="6"/>
  <c r="AA505" i="6" s="1"/>
  <c r="J489" i="6"/>
  <c r="AA489" i="6" s="1"/>
  <c r="J473" i="6"/>
  <c r="AA473" i="6" s="1"/>
  <c r="J457" i="6"/>
  <c r="AA457" i="6" s="1"/>
  <c r="J441" i="6"/>
  <c r="AA441" i="6" s="1"/>
  <c r="J425" i="6"/>
  <c r="AA425" i="6" s="1"/>
  <c r="J409" i="6"/>
  <c r="AA409" i="6" s="1"/>
  <c r="J393" i="6"/>
  <c r="AA393" i="6" s="1"/>
  <c r="J377" i="6"/>
  <c r="AA377" i="6" s="1"/>
  <c r="J361" i="6"/>
  <c r="AA361" i="6" s="1"/>
  <c r="J345" i="6"/>
  <c r="AA345" i="6" s="1"/>
  <c r="J329" i="6"/>
  <c r="AA329" i="6" s="1"/>
  <c r="J313" i="6"/>
  <c r="AA313" i="6" s="1"/>
  <c r="J297" i="6"/>
  <c r="AA297" i="6" s="1"/>
  <c r="J281" i="6"/>
  <c r="AA281" i="6" s="1"/>
  <c r="J265" i="6"/>
  <c r="AA265" i="6" s="1"/>
  <c r="J249" i="6"/>
  <c r="AA249" i="6" s="1"/>
  <c r="J233" i="6"/>
  <c r="AA233" i="6" s="1"/>
  <c r="J217" i="6"/>
  <c r="AA217" i="6" s="1"/>
  <c r="J201" i="6"/>
  <c r="AA201" i="6" s="1"/>
  <c r="J185" i="6"/>
  <c r="AA185" i="6" s="1"/>
  <c r="J169" i="6"/>
  <c r="AA169" i="6" s="1"/>
  <c r="J153" i="6"/>
  <c r="AA153" i="6" s="1"/>
  <c r="J137" i="6"/>
  <c r="AA137" i="6" s="1"/>
  <c r="J121" i="6"/>
  <c r="AA121" i="6" s="1"/>
  <c r="J105" i="6"/>
  <c r="AA105" i="6" s="1"/>
  <c r="J89" i="6"/>
  <c r="AA89" i="6" s="1"/>
  <c r="J73" i="6"/>
  <c r="AA73" i="6" s="1"/>
  <c r="J57" i="6"/>
  <c r="AA57" i="6" s="1"/>
  <c r="J41" i="6"/>
  <c r="AA41" i="6" s="1"/>
  <c r="J25" i="6"/>
  <c r="AA25" i="6" s="1"/>
  <c r="J9" i="6"/>
  <c r="AA9" i="6" s="1"/>
  <c r="J42" i="6"/>
  <c r="AA42" i="6" s="1"/>
  <c r="J362" i="6"/>
  <c r="AA362" i="6" s="1"/>
  <c r="J346" i="6"/>
  <c r="AA346" i="6" s="1"/>
  <c r="J330" i="6"/>
  <c r="AA330" i="6" s="1"/>
  <c r="J314" i="6"/>
  <c r="AA314" i="6" s="1"/>
  <c r="J298" i="6"/>
  <c r="AA298" i="6" s="1"/>
  <c r="J26" i="6"/>
  <c r="AA26" i="6" s="1"/>
  <c r="J426" i="6"/>
  <c r="AA426" i="6" s="1"/>
  <c r="J13" i="6"/>
  <c r="AA13" i="6" s="1"/>
  <c r="H1411" i="6"/>
  <c r="V1411" i="3" s="1"/>
  <c r="H1363" i="6"/>
  <c r="V1363" i="3" s="1"/>
  <c r="H1315" i="6"/>
  <c r="V1315" i="3" s="1"/>
  <c r="H1107" i="6"/>
  <c r="V1107" i="3" s="1"/>
  <c r="H963" i="6"/>
  <c r="V963" i="3" s="1"/>
  <c r="H643" i="6"/>
  <c r="V643" i="3" s="1"/>
  <c r="H483" i="6"/>
  <c r="V483" i="3" s="1"/>
  <c r="H371" i="6"/>
  <c r="V371" i="3" s="1"/>
  <c r="H307" i="6"/>
  <c r="V307" i="3" s="1"/>
  <c r="H259" i="6"/>
  <c r="V259" i="3" s="1"/>
  <c r="H131" i="6"/>
  <c r="V131" i="3" s="1"/>
  <c r="H67" i="6"/>
  <c r="V67" i="3" s="1"/>
  <c r="H1459" i="6"/>
  <c r="V1459" i="3" s="1"/>
  <c r="H1283" i="6"/>
  <c r="V1283" i="3" s="1"/>
  <c r="H1011" i="6"/>
  <c r="V1011" i="3" s="1"/>
  <c r="H851" i="6"/>
  <c r="V851" i="3" s="1"/>
  <c r="H771" i="6"/>
  <c r="V771" i="3" s="1"/>
  <c r="H627" i="6"/>
  <c r="V627" i="3" s="1"/>
  <c r="H563" i="6"/>
  <c r="V563" i="3" s="1"/>
  <c r="H355" i="6"/>
  <c r="V355" i="3" s="1"/>
  <c r="H147" i="6"/>
  <c r="V147" i="3" s="1"/>
  <c r="J486" i="6"/>
  <c r="AA486" i="6" s="1"/>
  <c r="J470" i="6"/>
  <c r="AA470" i="6" s="1"/>
  <c r="J454" i="6"/>
  <c r="AA454" i="6" s="1"/>
  <c r="J438" i="6"/>
  <c r="AA438" i="6" s="1"/>
  <c r="J422" i="6"/>
  <c r="AA422" i="6" s="1"/>
  <c r="J406" i="6"/>
  <c r="AA406" i="6" s="1"/>
  <c r="J374" i="6"/>
  <c r="AA374" i="6" s="1"/>
  <c r="J358" i="6"/>
  <c r="AA358" i="6" s="1"/>
  <c r="J342" i="6"/>
  <c r="AA342" i="6" s="1"/>
  <c r="J326" i="6"/>
  <c r="AA326" i="6" s="1"/>
  <c r="J310" i="6"/>
  <c r="AA310" i="6" s="1"/>
  <c r="J294" i="6"/>
  <c r="AA294" i="6" s="1"/>
  <c r="J278" i="6"/>
  <c r="AA278" i="6" s="1"/>
  <c r="J246" i="6"/>
  <c r="AA246" i="6" s="1"/>
  <c r="J230" i="6"/>
  <c r="AA230" i="6" s="1"/>
  <c r="J214" i="6"/>
  <c r="AA214" i="6" s="1"/>
  <c r="J198" i="6"/>
  <c r="AA198" i="6" s="1"/>
  <c r="J182" i="6"/>
  <c r="AA182" i="6" s="1"/>
  <c r="J166" i="6"/>
  <c r="AA166" i="6" s="1"/>
  <c r="J150" i="6"/>
  <c r="AA150" i="6" s="1"/>
  <c r="J134" i="6"/>
  <c r="AA134" i="6" s="1"/>
  <c r="J118" i="6"/>
  <c r="AA118" i="6" s="1"/>
  <c r="J102" i="6"/>
  <c r="AA102" i="6" s="1"/>
  <c r="J86" i="6"/>
  <c r="AA86" i="6" s="1"/>
  <c r="J70" i="6"/>
  <c r="AA70" i="6" s="1"/>
  <c r="J54" i="6"/>
  <c r="AA54" i="6" s="1"/>
  <c r="J38" i="6"/>
  <c r="AA38" i="6" s="1"/>
  <c r="J6" i="6"/>
  <c r="AA6" i="6" s="1"/>
  <c r="H1395" i="6"/>
  <c r="V1395" i="3" s="1"/>
  <c r="H1171" i="6"/>
  <c r="V1171" i="3" s="1"/>
  <c r="H883" i="6"/>
  <c r="V883" i="3" s="1"/>
  <c r="H835" i="6"/>
  <c r="V835" i="3" s="1"/>
  <c r="H691" i="6"/>
  <c r="V691" i="3" s="1"/>
  <c r="H595" i="6"/>
  <c r="V595" i="3" s="1"/>
  <c r="H531" i="6"/>
  <c r="V531" i="3" s="1"/>
  <c r="H435" i="6"/>
  <c r="V435" i="3" s="1"/>
  <c r="H195" i="6"/>
  <c r="V195" i="3" s="1"/>
  <c r="H455" i="6"/>
  <c r="V455" i="3" s="1"/>
  <c r="H439" i="6"/>
  <c r="V439" i="3" s="1"/>
  <c r="H423" i="6"/>
  <c r="V423" i="3" s="1"/>
  <c r="H407" i="6"/>
  <c r="V407" i="3" s="1"/>
  <c r="H391" i="6"/>
  <c r="V391" i="3" s="1"/>
  <c r="H375" i="6"/>
  <c r="V375" i="3" s="1"/>
  <c r="H359" i="6"/>
  <c r="V359" i="3" s="1"/>
  <c r="H343" i="6"/>
  <c r="V343" i="3" s="1"/>
  <c r="H327" i="6"/>
  <c r="V327" i="3" s="1"/>
  <c r="H339" i="6"/>
  <c r="V339" i="3" s="1"/>
  <c r="H1379" i="6"/>
  <c r="V1379" i="3" s="1"/>
  <c r="H1235" i="6"/>
  <c r="V1235" i="3" s="1"/>
  <c r="H1027" i="6"/>
  <c r="V1027" i="3" s="1"/>
  <c r="H915" i="6"/>
  <c r="V915" i="3" s="1"/>
  <c r="H611" i="6"/>
  <c r="V611" i="3" s="1"/>
  <c r="H403" i="6"/>
  <c r="V403" i="3" s="1"/>
  <c r="H275" i="6"/>
  <c r="V275" i="3" s="1"/>
  <c r="H163" i="6"/>
  <c r="V163" i="3" s="1"/>
  <c r="H99" i="6"/>
  <c r="V99" i="3" s="1"/>
  <c r="H1299" i="6"/>
  <c r="V1299" i="3" s="1"/>
  <c r="H1219" i="6"/>
  <c r="V1219" i="3" s="1"/>
  <c r="H1139" i="6"/>
  <c r="V1139" i="3" s="1"/>
  <c r="H947" i="6"/>
  <c r="V947" i="3" s="1"/>
  <c r="H739" i="6"/>
  <c r="V739" i="3" s="1"/>
  <c r="H547" i="6"/>
  <c r="V547" i="3" s="1"/>
  <c r="H467" i="6"/>
  <c r="V467" i="3" s="1"/>
  <c r="H323" i="6"/>
  <c r="V323" i="3" s="1"/>
  <c r="H243" i="6"/>
  <c r="V243" i="3" s="1"/>
  <c r="H115" i="6"/>
  <c r="V115" i="3" s="1"/>
  <c r="H19" i="6"/>
  <c r="V19" i="3" s="1"/>
  <c r="H1331" i="6"/>
  <c r="V1331" i="3" s="1"/>
  <c r="H1267" i="6"/>
  <c r="V1267" i="3" s="1"/>
  <c r="H1203" i="6"/>
  <c r="V1203" i="3" s="1"/>
  <c r="H1155" i="6"/>
  <c r="V1155" i="3" s="1"/>
  <c r="H1091" i="6"/>
  <c r="V1091" i="3" s="1"/>
  <c r="H1043" i="6"/>
  <c r="V1043" i="3" s="1"/>
  <c r="H899" i="6"/>
  <c r="V899" i="3" s="1"/>
  <c r="H787" i="6"/>
  <c r="V787" i="3" s="1"/>
  <c r="H675" i="6"/>
  <c r="V675" i="3" s="1"/>
  <c r="H579" i="6"/>
  <c r="V579" i="3" s="1"/>
  <c r="H499" i="6"/>
  <c r="V499" i="3" s="1"/>
  <c r="H451" i="6"/>
  <c r="V451" i="3" s="1"/>
  <c r="H211" i="6"/>
  <c r="V211" i="3" s="1"/>
  <c r="H35" i="6"/>
  <c r="V35" i="3" s="1"/>
  <c r="H995" i="6"/>
  <c r="V995" i="3" s="1"/>
  <c r="H755" i="6"/>
  <c r="V755" i="3" s="1"/>
  <c r="H387" i="6"/>
  <c r="V387" i="3" s="1"/>
  <c r="H3" i="6"/>
  <c r="H1443" i="6"/>
  <c r="V1443" i="3" s="1"/>
  <c r="H1347" i="6"/>
  <c r="V1347" i="3" s="1"/>
  <c r="H1251" i="6"/>
  <c r="V1251" i="3" s="1"/>
  <c r="H1059" i="6"/>
  <c r="V1059" i="3" s="1"/>
  <c r="H931" i="6"/>
  <c r="V931" i="3" s="1"/>
  <c r="H867" i="6"/>
  <c r="V867" i="3" s="1"/>
  <c r="H803" i="6"/>
  <c r="V803" i="3" s="1"/>
  <c r="H707" i="6"/>
  <c r="V707" i="3" s="1"/>
  <c r="H659" i="6"/>
  <c r="V659" i="3" s="1"/>
  <c r="H419" i="6"/>
  <c r="V419" i="3" s="1"/>
  <c r="H291" i="6"/>
  <c r="V291" i="3" s="1"/>
  <c r="H179" i="6"/>
  <c r="V179" i="3" s="1"/>
  <c r="H51" i="6"/>
  <c r="V51" i="3" s="1"/>
  <c r="H1427" i="6"/>
  <c r="V1427" i="3" s="1"/>
  <c r="H1187" i="6"/>
  <c r="V1187" i="3" s="1"/>
  <c r="H1123" i="6"/>
  <c r="V1123" i="3" s="1"/>
  <c r="H1075" i="6"/>
  <c r="V1075" i="3" s="1"/>
  <c r="H979" i="6"/>
  <c r="V979" i="3" s="1"/>
  <c r="H819" i="6"/>
  <c r="V819" i="3" s="1"/>
  <c r="H723" i="6"/>
  <c r="V723" i="3" s="1"/>
  <c r="H515" i="6"/>
  <c r="V515" i="3" s="1"/>
  <c r="H227" i="6"/>
  <c r="V227" i="3" s="1"/>
  <c r="H83" i="6"/>
  <c r="V83" i="3" s="1"/>
  <c r="J1328" i="6"/>
  <c r="AA1328" i="6" s="1"/>
  <c r="J1312" i="6"/>
  <c r="AA1312" i="6" s="1"/>
  <c r="J1296" i="6"/>
  <c r="AA1296" i="6" s="1"/>
  <c r="J1280" i="6"/>
  <c r="AA1280" i="6" s="1"/>
  <c r="J1264" i="6"/>
  <c r="AA1264" i="6" s="1"/>
  <c r="J1184" i="6"/>
  <c r="AA1184" i="6" s="1"/>
  <c r="J1104" i="6"/>
  <c r="AA1104" i="6" s="1"/>
  <c r="J1088" i="6"/>
  <c r="AA1088" i="6" s="1"/>
  <c r="J1072" i="6"/>
  <c r="AA1072" i="6" s="1"/>
  <c r="J1024" i="6"/>
  <c r="AA1024" i="6" s="1"/>
  <c r="J1008" i="6"/>
  <c r="AA1008" i="6" s="1"/>
  <c r="H1451" i="6"/>
  <c r="V1451" i="3" s="1"/>
  <c r="H1419" i="6"/>
  <c r="V1419" i="3" s="1"/>
  <c r="H1403" i="6"/>
  <c r="V1403" i="3" s="1"/>
  <c r="H1339" i="6"/>
  <c r="V1339" i="3" s="1"/>
  <c r="H1307" i="6"/>
  <c r="V1307" i="3" s="1"/>
  <c r="H1275" i="6"/>
  <c r="V1275" i="3" s="1"/>
  <c r="H1243" i="6"/>
  <c r="V1243" i="3" s="1"/>
  <c r="H1227" i="6"/>
  <c r="V1227" i="3" s="1"/>
  <c r="H1211" i="6"/>
  <c r="V1211" i="3" s="1"/>
  <c r="H1195" i="6"/>
  <c r="V1195" i="3" s="1"/>
  <c r="H1179" i="6"/>
  <c r="V1179" i="3" s="1"/>
  <c r="H1163" i="6"/>
  <c r="V1163" i="3" s="1"/>
  <c r="H1147" i="6"/>
  <c r="V1147" i="3" s="1"/>
  <c r="H1131" i="6"/>
  <c r="V1131" i="3" s="1"/>
  <c r="H1115" i="6"/>
  <c r="V1115" i="3" s="1"/>
  <c r="H1099" i="6"/>
  <c r="V1099" i="3" s="1"/>
  <c r="H1083" i="6"/>
  <c r="V1083" i="3" s="1"/>
  <c r="H1051" i="6"/>
  <c r="V1051" i="3" s="1"/>
  <c r="H1035" i="6"/>
  <c r="V1035" i="3" s="1"/>
  <c r="H1019" i="6"/>
  <c r="V1019" i="3" s="1"/>
  <c r="H1003" i="6"/>
  <c r="V1003" i="3" s="1"/>
  <c r="H987" i="6"/>
  <c r="V987" i="3" s="1"/>
  <c r="H971" i="6"/>
  <c r="V971" i="3" s="1"/>
  <c r="H955" i="6"/>
  <c r="V955" i="3" s="1"/>
  <c r="H939" i="6"/>
  <c r="V939" i="3" s="1"/>
  <c r="H923" i="6"/>
  <c r="V923" i="3" s="1"/>
  <c r="H907" i="6"/>
  <c r="V907" i="3" s="1"/>
  <c r="H891" i="6"/>
  <c r="V891" i="3" s="1"/>
  <c r="H875" i="6"/>
  <c r="V875" i="3" s="1"/>
  <c r="H859" i="6"/>
  <c r="V859" i="3" s="1"/>
  <c r="H843" i="6"/>
  <c r="V843" i="3" s="1"/>
  <c r="H827" i="6"/>
  <c r="V827" i="3" s="1"/>
  <c r="H811" i="6"/>
  <c r="V811" i="3" s="1"/>
  <c r="H795" i="6"/>
  <c r="V795" i="3" s="1"/>
  <c r="H779" i="6"/>
  <c r="V779" i="3" s="1"/>
  <c r="H763" i="6"/>
  <c r="V763" i="3" s="1"/>
  <c r="H747" i="6"/>
  <c r="V747" i="3" s="1"/>
  <c r="H731" i="6"/>
  <c r="V731" i="3" s="1"/>
  <c r="H715" i="6"/>
  <c r="V715" i="3" s="1"/>
  <c r="H699" i="6"/>
  <c r="V699" i="3" s="1"/>
  <c r="H683" i="6"/>
  <c r="V683" i="3" s="1"/>
  <c r="H667" i="6"/>
  <c r="V667" i="3" s="1"/>
  <c r="H651" i="6"/>
  <c r="V651" i="3" s="1"/>
  <c r="H635" i="6"/>
  <c r="V635" i="3" s="1"/>
  <c r="H619" i="6"/>
  <c r="V619" i="3" s="1"/>
  <c r="H603" i="6"/>
  <c r="V603" i="3" s="1"/>
  <c r="H587" i="6"/>
  <c r="V587" i="3" s="1"/>
  <c r="H571" i="6"/>
  <c r="V571" i="3" s="1"/>
  <c r="H555" i="6"/>
  <c r="V555" i="3" s="1"/>
  <c r="H539" i="6"/>
  <c r="V539" i="3" s="1"/>
  <c r="H523" i="6"/>
  <c r="V523" i="3" s="1"/>
  <c r="H507" i="6"/>
  <c r="V507" i="3" s="1"/>
  <c r="H491" i="6"/>
  <c r="V491" i="3" s="1"/>
  <c r="H475" i="6"/>
  <c r="V475" i="3" s="1"/>
  <c r="H459" i="6"/>
  <c r="V459" i="3" s="1"/>
  <c r="H443" i="6"/>
  <c r="V443" i="3" s="1"/>
  <c r="H427" i="6"/>
  <c r="V427" i="3" s="1"/>
  <c r="H411" i="6"/>
  <c r="V411" i="3" s="1"/>
  <c r="H395" i="6"/>
  <c r="V395" i="3" s="1"/>
  <c r="H379" i="6"/>
  <c r="V379" i="3" s="1"/>
  <c r="H363" i="6"/>
  <c r="V363" i="3" s="1"/>
  <c r="H347" i="6"/>
  <c r="V347" i="3" s="1"/>
  <c r="H331" i="6"/>
  <c r="V331" i="3" s="1"/>
  <c r="H315" i="6"/>
  <c r="V315" i="3" s="1"/>
  <c r="H299" i="6"/>
  <c r="V299" i="3" s="1"/>
  <c r="H283" i="6"/>
  <c r="V283" i="3" s="1"/>
  <c r="H267" i="6"/>
  <c r="V267" i="3" s="1"/>
  <c r="H251" i="6"/>
  <c r="V251" i="3" s="1"/>
  <c r="H235" i="6"/>
  <c r="V235" i="3" s="1"/>
  <c r="H219" i="6"/>
  <c r="V219" i="3" s="1"/>
  <c r="H203" i="6"/>
  <c r="V203" i="3" s="1"/>
  <c r="H1435" i="6"/>
  <c r="V1435" i="3" s="1"/>
  <c r="H1387" i="6"/>
  <c r="V1387" i="3" s="1"/>
  <c r="H1371" i="6"/>
  <c r="V1371" i="3" s="1"/>
  <c r="H1355" i="6"/>
  <c r="V1355" i="3" s="1"/>
  <c r="H1323" i="6"/>
  <c r="V1323" i="3" s="1"/>
  <c r="H1291" i="6"/>
  <c r="V1291" i="3" s="1"/>
  <c r="H1259" i="6"/>
  <c r="V1259" i="3" s="1"/>
  <c r="H1067" i="6"/>
  <c r="V1067" i="3" s="1"/>
  <c r="H1463" i="6"/>
  <c r="V1463" i="3" s="1"/>
  <c r="H1447" i="6"/>
  <c r="V1447" i="3" s="1"/>
  <c r="H1431" i="6"/>
  <c r="V1431" i="3" s="1"/>
  <c r="H1415" i="6"/>
  <c r="V1415" i="3" s="1"/>
  <c r="H1399" i="6"/>
  <c r="V1399" i="3" s="1"/>
  <c r="H1383" i="6"/>
  <c r="V1383" i="3" s="1"/>
  <c r="H1367" i="6"/>
  <c r="V1367" i="3" s="1"/>
  <c r="H1351" i="6"/>
  <c r="V1351" i="3" s="1"/>
  <c r="H1335" i="6"/>
  <c r="V1335" i="3" s="1"/>
  <c r="H1319" i="6"/>
  <c r="V1319" i="3" s="1"/>
  <c r="H1303" i="6"/>
  <c r="V1303" i="3" s="1"/>
  <c r="H1287" i="6"/>
  <c r="V1287" i="3" s="1"/>
  <c r="H1271" i="6"/>
  <c r="V1271" i="3" s="1"/>
  <c r="H1255" i="6"/>
  <c r="V1255" i="3" s="1"/>
  <c r="H1239" i="6"/>
  <c r="V1239" i="3" s="1"/>
  <c r="H1223" i="6"/>
  <c r="V1223" i="3" s="1"/>
  <c r="H1207" i="6"/>
  <c r="V1207" i="3" s="1"/>
  <c r="H1191" i="6"/>
  <c r="V1191" i="3" s="1"/>
  <c r="H1175" i="6"/>
  <c r="V1175" i="3" s="1"/>
  <c r="H1159" i="6"/>
  <c r="V1159" i="3" s="1"/>
  <c r="H1143" i="6"/>
  <c r="V1143" i="3" s="1"/>
  <c r="H1127" i="6"/>
  <c r="V1127" i="3" s="1"/>
  <c r="H1111" i="6"/>
  <c r="V1111" i="3" s="1"/>
  <c r="H1095" i="6"/>
  <c r="V1095" i="3" s="1"/>
  <c r="H1079" i="6"/>
  <c r="V1079" i="3" s="1"/>
  <c r="H1063" i="6"/>
  <c r="V1063" i="3" s="1"/>
  <c r="H1047" i="6"/>
  <c r="V1047" i="3" s="1"/>
  <c r="H1031" i="6"/>
  <c r="V1031" i="3" s="1"/>
  <c r="H1015" i="6"/>
  <c r="V1015" i="3" s="1"/>
  <c r="H999" i="6"/>
  <c r="V999" i="3" s="1"/>
  <c r="H983" i="6"/>
  <c r="V983" i="3" s="1"/>
  <c r="H967" i="6"/>
  <c r="V967" i="3" s="1"/>
  <c r="H951" i="6"/>
  <c r="V951" i="3" s="1"/>
  <c r="H935" i="6"/>
  <c r="V935" i="3" s="1"/>
  <c r="H919" i="6"/>
  <c r="V919" i="3" s="1"/>
  <c r="H903" i="6"/>
  <c r="V903" i="3" s="1"/>
  <c r="H887" i="6"/>
  <c r="V887" i="3" s="1"/>
  <c r="H871" i="6"/>
  <c r="V871" i="3" s="1"/>
  <c r="H855" i="6"/>
  <c r="V855" i="3" s="1"/>
  <c r="H839" i="6"/>
  <c r="V839" i="3" s="1"/>
  <c r="H823" i="6"/>
  <c r="V823" i="3" s="1"/>
  <c r="H807" i="6"/>
  <c r="V807" i="3" s="1"/>
  <c r="H791" i="6"/>
  <c r="V791" i="3" s="1"/>
  <c r="H775" i="6"/>
  <c r="V775" i="3" s="1"/>
  <c r="H759" i="6"/>
  <c r="V759" i="3" s="1"/>
  <c r="H743" i="6"/>
  <c r="V743" i="3" s="1"/>
  <c r="H727" i="6"/>
  <c r="V727" i="3" s="1"/>
  <c r="H711" i="6"/>
  <c r="V711" i="3" s="1"/>
  <c r="H695" i="6"/>
  <c r="V695" i="3" s="1"/>
  <c r="H679" i="6"/>
  <c r="V679" i="3" s="1"/>
  <c r="H663" i="6"/>
  <c r="V663" i="3" s="1"/>
  <c r="H647" i="6"/>
  <c r="V647" i="3" s="1"/>
  <c r="H631" i="6"/>
  <c r="V631" i="3" s="1"/>
  <c r="H615" i="6"/>
  <c r="V615" i="3" s="1"/>
  <c r="H599" i="6"/>
  <c r="V599" i="3" s="1"/>
  <c r="H583" i="6"/>
  <c r="V583" i="3" s="1"/>
  <c r="H567" i="6"/>
  <c r="V567" i="3" s="1"/>
  <c r="H551" i="6"/>
  <c r="V551" i="3" s="1"/>
  <c r="H535" i="6"/>
  <c r="V535" i="3" s="1"/>
  <c r="H519" i="6"/>
  <c r="V519" i="3" s="1"/>
  <c r="H503" i="6"/>
  <c r="V503" i="3" s="1"/>
  <c r="H487" i="6"/>
  <c r="V487" i="3" s="1"/>
  <c r="H471" i="6"/>
  <c r="V471" i="3" s="1"/>
  <c r="H187" i="6"/>
  <c r="V187" i="3" s="1"/>
  <c r="H171" i="6"/>
  <c r="V171" i="3" s="1"/>
  <c r="H155" i="6"/>
  <c r="V155" i="3" s="1"/>
  <c r="H139" i="6"/>
  <c r="V139" i="3" s="1"/>
  <c r="H123" i="6"/>
  <c r="V123" i="3" s="1"/>
  <c r="H107" i="6"/>
  <c r="V107" i="3" s="1"/>
  <c r="H91" i="6"/>
  <c r="V91" i="3" s="1"/>
  <c r="H75" i="6"/>
  <c r="V75" i="3" s="1"/>
  <c r="H59" i="6"/>
  <c r="V59" i="3" s="1"/>
  <c r="H43" i="6"/>
  <c r="V43" i="3" s="1"/>
  <c r="H27" i="6"/>
  <c r="V27" i="3" s="1"/>
  <c r="H11" i="6"/>
  <c r="V11" i="3" s="1"/>
  <c r="J1464" i="6"/>
  <c r="J1448" i="6"/>
  <c r="AA1448" i="6" s="1"/>
  <c r="J1432" i="6"/>
  <c r="AA1432" i="6" s="1"/>
  <c r="J1416" i="6"/>
  <c r="AA1416" i="6" s="1"/>
  <c r="J1400" i="6"/>
  <c r="AA1400" i="6" s="1"/>
  <c r="J1384" i="6"/>
  <c r="AA1384" i="6" s="1"/>
  <c r="J1368" i="6"/>
  <c r="AA1368" i="6" s="1"/>
  <c r="J1352" i="6"/>
  <c r="AA1352" i="6" s="1"/>
  <c r="J1336" i="6"/>
  <c r="AA1336" i="6" s="1"/>
  <c r="J1320" i="6"/>
  <c r="AA1320" i="6" s="1"/>
  <c r="J1304" i="6"/>
  <c r="AA1304" i="6" s="1"/>
  <c r="J1288" i="6"/>
  <c r="AA1288" i="6" s="1"/>
  <c r="J1272" i="6"/>
  <c r="AA1272" i="6" s="1"/>
  <c r="J1256" i="6"/>
  <c r="AA1256" i="6" s="1"/>
  <c r="J1240" i="6"/>
  <c r="AA1240" i="6" s="1"/>
  <c r="J1224" i="6"/>
  <c r="AA1224" i="6" s="1"/>
  <c r="J1208" i="6"/>
  <c r="AA1208" i="6" s="1"/>
  <c r="J1192" i="6"/>
  <c r="AA1192" i="6" s="1"/>
  <c r="J1176" i="6"/>
  <c r="J1160" i="6"/>
  <c r="AA1160" i="6" s="1"/>
  <c r="J1144" i="6"/>
  <c r="AA1144" i="6" s="1"/>
  <c r="J1128" i="6"/>
  <c r="AA1128" i="6" s="1"/>
  <c r="J1112" i="6"/>
  <c r="AA1112" i="6" s="1"/>
  <c r="J1096" i="6"/>
  <c r="AA1096" i="6" s="1"/>
  <c r="J1080" i="6"/>
  <c r="AA1080" i="6" s="1"/>
  <c r="J1064" i="6"/>
  <c r="AA1064" i="6" s="1"/>
  <c r="J1048" i="6"/>
  <c r="AA1048" i="6" s="1"/>
  <c r="J1032" i="6"/>
  <c r="AA1032" i="6" s="1"/>
  <c r="J1016" i="6"/>
  <c r="AA1016" i="6" s="1"/>
  <c r="J1000" i="6"/>
  <c r="AA1000" i="6" s="1"/>
  <c r="J984" i="6"/>
  <c r="AA984" i="6" s="1"/>
  <c r="J968" i="6"/>
  <c r="AA968" i="6" s="1"/>
  <c r="J952" i="6"/>
  <c r="AA952" i="6" s="1"/>
  <c r="J936" i="6"/>
  <c r="AA936" i="6" s="1"/>
  <c r="J920" i="6"/>
  <c r="AA920" i="6" s="1"/>
  <c r="J904" i="6"/>
  <c r="AA904" i="6" s="1"/>
  <c r="J888" i="6"/>
  <c r="AA888" i="6" s="1"/>
  <c r="J872" i="6"/>
  <c r="AA872" i="6" s="1"/>
  <c r="J856" i="6"/>
  <c r="AA856" i="6" s="1"/>
  <c r="J840" i="6"/>
  <c r="AA840" i="6" s="1"/>
  <c r="J824" i="6"/>
  <c r="AA824" i="6" s="1"/>
  <c r="J808" i="6"/>
  <c r="AA808" i="6" s="1"/>
  <c r="J792" i="6"/>
  <c r="AA792" i="6" s="1"/>
  <c r="J776" i="6"/>
  <c r="AA776" i="6" s="1"/>
  <c r="J760" i="6"/>
  <c r="AA760" i="6" s="1"/>
  <c r="J744" i="6"/>
  <c r="AA744" i="6" s="1"/>
  <c r="J728" i="6"/>
  <c r="AA728" i="6" s="1"/>
  <c r="J712" i="6"/>
  <c r="AA712" i="6" s="1"/>
  <c r="J696" i="6"/>
  <c r="AA696" i="6" s="1"/>
  <c r="J680" i="6"/>
  <c r="AA680" i="6" s="1"/>
  <c r="J664" i="6"/>
  <c r="AA664" i="6" s="1"/>
  <c r="J648" i="6"/>
  <c r="AA648" i="6" s="1"/>
  <c r="J632" i="6"/>
  <c r="AA632" i="6" s="1"/>
  <c r="J616" i="6"/>
  <c r="AA616" i="6" s="1"/>
  <c r="J600" i="6"/>
  <c r="AA600" i="6" s="1"/>
  <c r="J584" i="6"/>
  <c r="AA584" i="6" s="1"/>
  <c r="J568" i="6"/>
  <c r="AA568" i="6" s="1"/>
  <c r="J552" i="6"/>
  <c r="AA552" i="6" s="1"/>
  <c r="J536" i="6"/>
  <c r="AA536" i="6" s="1"/>
  <c r="J520" i="6"/>
  <c r="AA520" i="6" s="1"/>
  <c r="J504" i="6"/>
  <c r="AA504" i="6" s="1"/>
  <c r="J488" i="6"/>
  <c r="AA488" i="6" s="1"/>
  <c r="J472" i="6"/>
  <c r="AA472" i="6" s="1"/>
  <c r="J456" i="6"/>
  <c r="J440" i="6"/>
  <c r="AA440" i="6" s="1"/>
  <c r="J424" i="6"/>
  <c r="AA424" i="6" s="1"/>
  <c r="J408" i="6"/>
  <c r="AA408" i="6" s="1"/>
  <c r="J392" i="6"/>
  <c r="AA392" i="6" s="1"/>
  <c r="J376" i="6"/>
  <c r="AA376" i="6" s="1"/>
  <c r="J360" i="6"/>
  <c r="AA360" i="6" s="1"/>
  <c r="J344" i="6"/>
  <c r="AA344" i="6" s="1"/>
  <c r="J328" i="6"/>
  <c r="AA328" i="6" s="1"/>
  <c r="J312" i="6"/>
  <c r="AA312" i="6" s="1"/>
  <c r="J1152" i="6"/>
  <c r="AA1152" i="6" s="1"/>
  <c r="H311" i="6"/>
  <c r="V311" i="3" s="1"/>
  <c r="H295" i="6"/>
  <c r="V295" i="3" s="1"/>
  <c r="H279" i="6"/>
  <c r="V279" i="3" s="1"/>
  <c r="H263" i="6"/>
  <c r="V263" i="3" s="1"/>
  <c r="H247" i="6"/>
  <c r="V247" i="3" s="1"/>
  <c r="H231" i="6"/>
  <c r="V231" i="3" s="1"/>
  <c r="H215" i="6"/>
  <c r="V215" i="3" s="1"/>
  <c r="H199" i="6"/>
  <c r="V199" i="3" s="1"/>
  <c r="H183" i="6"/>
  <c r="V183" i="3" s="1"/>
  <c r="H167" i="6"/>
  <c r="V167" i="3" s="1"/>
  <c r="H151" i="6"/>
  <c r="V151" i="3" s="1"/>
  <c r="H135" i="6"/>
  <c r="V135" i="3" s="1"/>
  <c r="H119" i="6"/>
  <c r="V119" i="3" s="1"/>
  <c r="H103" i="6"/>
  <c r="V103" i="3" s="1"/>
  <c r="H87" i="6"/>
  <c r="V87" i="3" s="1"/>
  <c r="H71" i="6"/>
  <c r="V71" i="3" s="1"/>
  <c r="H55" i="6"/>
  <c r="V55" i="3" s="1"/>
  <c r="H39" i="6"/>
  <c r="V39" i="3" s="1"/>
  <c r="H23" i="6"/>
  <c r="V23" i="3" s="1"/>
  <c r="H7" i="6"/>
  <c r="V7" i="3" s="1"/>
  <c r="J1452" i="6"/>
  <c r="AA1452" i="6" s="1"/>
  <c r="J1436" i="6"/>
  <c r="AA1436" i="6" s="1"/>
  <c r="J1420" i="6"/>
  <c r="AA1420" i="6" s="1"/>
  <c r="J1404" i="6"/>
  <c r="AA1404" i="6" s="1"/>
  <c r="J1388" i="6"/>
  <c r="AA1388" i="6" s="1"/>
  <c r="J1372" i="6"/>
  <c r="AA1372" i="6" s="1"/>
  <c r="J1356" i="6"/>
  <c r="AA1356" i="6" s="1"/>
  <c r="J1340" i="6"/>
  <c r="AA1340" i="6" s="1"/>
  <c r="J1324" i="6"/>
  <c r="AA1324" i="6" s="1"/>
  <c r="J1308" i="6"/>
  <c r="AA1308" i="6" s="1"/>
  <c r="H1452" i="6"/>
  <c r="V1452" i="3" s="1"/>
  <c r="H1436" i="6"/>
  <c r="V1436" i="3" s="1"/>
  <c r="H1420" i="6"/>
  <c r="V1420" i="3" s="1"/>
  <c r="H1404" i="6"/>
  <c r="V1404" i="3" s="1"/>
  <c r="H1388" i="6"/>
  <c r="V1388" i="3" s="1"/>
  <c r="H1372" i="6"/>
  <c r="V1372" i="3" s="1"/>
  <c r="H1356" i="6"/>
  <c r="V1356" i="3" s="1"/>
  <c r="H1340" i="6"/>
  <c r="V1340" i="3" s="1"/>
  <c r="H1324" i="6"/>
  <c r="V1324" i="3" s="1"/>
  <c r="H1308" i="6"/>
  <c r="V1308" i="3" s="1"/>
  <c r="H1292" i="6"/>
  <c r="V1292" i="3" s="1"/>
  <c r="H1276" i="6"/>
  <c r="V1276" i="3" s="1"/>
  <c r="H1260" i="6"/>
  <c r="V1260" i="3" s="1"/>
  <c r="H1244" i="6"/>
  <c r="V1244" i="3" s="1"/>
  <c r="H1228" i="6"/>
  <c r="V1228" i="3" s="1"/>
  <c r="H1212" i="6"/>
  <c r="V1212" i="3" s="1"/>
  <c r="H1196" i="6"/>
  <c r="V1196" i="3" s="1"/>
  <c r="H1180" i="6"/>
  <c r="V1180" i="3" s="1"/>
  <c r="H1164" i="6"/>
  <c r="V1164" i="3" s="1"/>
  <c r="H1148" i="6"/>
  <c r="V1148" i="3" s="1"/>
  <c r="H1132" i="6"/>
  <c r="V1132" i="3" s="1"/>
  <c r="H1116" i="6"/>
  <c r="V1116" i="3" s="1"/>
  <c r="H1100" i="6"/>
  <c r="V1100" i="3" s="1"/>
  <c r="H1084" i="6"/>
  <c r="V1084" i="3" s="1"/>
  <c r="H1068" i="6"/>
  <c r="V1068" i="3" s="1"/>
  <c r="H1052" i="6"/>
  <c r="V1052" i="3" s="1"/>
  <c r="H1036" i="6"/>
  <c r="V1036" i="3" s="1"/>
  <c r="H1020" i="6"/>
  <c r="V1020" i="3" s="1"/>
  <c r="H1004" i="6"/>
  <c r="V1004" i="3" s="1"/>
  <c r="H988" i="6"/>
  <c r="V988" i="3" s="1"/>
  <c r="H972" i="6"/>
  <c r="V972" i="3" s="1"/>
  <c r="H956" i="6"/>
  <c r="V956" i="3" s="1"/>
  <c r="H940" i="6"/>
  <c r="V940" i="3" s="1"/>
  <c r="H924" i="6"/>
  <c r="V924" i="3" s="1"/>
  <c r="H908" i="6"/>
  <c r="V908" i="3" s="1"/>
  <c r="H892" i="6"/>
  <c r="V892" i="3" s="1"/>
  <c r="H876" i="6"/>
  <c r="V876" i="3" s="1"/>
  <c r="H860" i="6"/>
  <c r="V860" i="3" s="1"/>
  <c r="H844" i="6"/>
  <c r="V844" i="3" s="1"/>
  <c r="H828" i="6"/>
  <c r="V828" i="3" s="1"/>
  <c r="H812" i="6"/>
  <c r="V812" i="3" s="1"/>
  <c r="H796" i="6"/>
  <c r="V796" i="3" s="1"/>
  <c r="H780" i="6"/>
  <c r="V780" i="3" s="1"/>
  <c r="H764" i="6"/>
  <c r="V764" i="3" s="1"/>
  <c r="H748" i="6"/>
  <c r="V748" i="3" s="1"/>
  <c r="H732" i="6"/>
  <c r="V732" i="3" s="1"/>
  <c r="H716" i="6"/>
  <c r="V716" i="3" s="1"/>
  <c r="H700" i="6"/>
  <c r="V700" i="3" s="1"/>
  <c r="H684" i="6"/>
  <c r="V684" i="3" s="1"/>
  <c r="H668" i="6"/>
  <c r="V668" i="3" s="1"/>
  <c r="H652" i="6"/>
  <c r="V652" i="3" s="1"/>
  <c r="H636" i="6"/>
  <c r="V636" i="3" s="1"/>
  <c r="H620" i="6"/>
  <c r="V620" i="3" s="1"/>
  <c r="H604" i="6"/>
  <c r="V604" i="3" s="1"/>
  <c r="H588" i="6"/>
  <c r="V588" i="3" s="1"/>
  <c r="H572" i="6"/>
  <c r="V572" i="3" s="1"/>
  <c r="H556" i="6"/>
  <c r="V556" i="3" s="1"/>
  <c r="H540" i="6"/>
  <c r="V540" i="3" s="1"/>
  <c r="H524" i="6"/>
  <c r="V524" i="3" s="1"/>
  <c r="H508" i="6"/>
  <c r="V508" i="3" s="1"/>
  <c r="H492" i="6"/>
  <c r="V492" i="3" s="1"/>
  <c r="H476" i="6"/>
  <c r="V476" i="3" s="1"/>
  <c r="H460" i="6"/>
  <c r="V460" i="3" s="1"/>
  <c r="H444" i="6"/>
  <c r="V444" i="3" s="1"/>
  <c r="H428" i="6"/>
  <c r="V428" i="3" s="1"/>
  <c r="H412" i="6"/>
  <c r="V412" i="3" s="1"/>
  <c r="H396" i="6"/>
  <c r="V396" i="3" s="1"/>
  <c r="H1460" i="6"/>
  <c r="V1460" i="3" s="1"/>
  <c r="H1444" i="6"/>
  <c r="V1444" i="3" s="1"/>
  <c r="H1428" i="6"/>
  <c r="V1428" i="3" s="1"/>
  <c r="H1412" i="6"/>
  <c r="V1412" i="3" s="1"/>
  <c r="H1396" i="6"/>
  <c r="V1396" i="3" s="1"/>
  <c r="H1380" i="6"/>
  <c r="V1380" i="3" s="1"/>
  <c r="H1364" i="6"/>
  <c r="V1364" i="3" s="1"/>
  <c r="H1348" i="6"/>
  <c r="V1348" i="3" s="1"/>
  <c r="H1332" i="6"/>
  <c r="V1332" i="3" s="1"/>
  <c r="H1316" i="6"/>
  <c r="V1316" i="3" s="1"/>
  <c r="H1300" i="6"/>
  <c r="V1300" i="3" s="1"/>
  <c r="H1284" i="6"/>
  <c r="V1284" i="3" s="1"/>
  <c r="H1268" i="6"/>
  <c r="V1268" i="3" s="1"/>
  <c r="H1252" i="6"/>
  <c r="V1252" i="3" s="1"/>
  <c r="H1236" i="6"/>
  <c r="V1236" i="3" s="1"/>
  <c r="H1220" i="6"/>
  <c r="V1220" i="3" s="1"/>
  <c r="H1204" i="6"/>
  <c r="V1204" i="3" s="1"/>
  <c r="H1188" i="6"/>
  <c r="V1188" i="3" s="1"/>
  <c r="H1172" i="6"/>
  <c r="V1172" i="3" s="1"/>
  <c r="H1156" i="6"/>
  <c r="V1156" i="3" s="1"/>
  <c r="H1140" i="6"/>
  <c r="V1140" i="3" s="1"/>
  <c r="H1124" i="6"/>
  <c r="V1124" i="3" s="1"/>
  <c r="H1108" i="6"/>
  <c r="V1108" i="3" s="1"/>
  <c r="H1092" i="6"/>
  <c r="V1092" i="3" s="1"/>
  <c r="H1076" i="6"/>
  <c r="V1076" i="3" s="1"/>
  <c r="H1060" i="6"/>
  <c r="V1060" i="3" s="1"/>
  <c r="H1044" i="6"/>
  <c r="V1044" i="3" s="1"/>
  <c r="H1028" i="6"/>
  <c r="V1028" i="3" s="1"/>
  <c r="H1012" i="6"/>
  <c r="V1012" i="3" s="1"/>
  <c r="H996" i="6"/>
  <c r="V996" i="3" s="1"/>
  <c r="H980" i="6"/>
  <c r="V980" i="3" s="1"/>
  <c r="H964" i="6"/>
  <c r="V964" i="3" s="1"/>
  <c r="H948" i="6"/>
  <c r="V948" i="3" s="1"/>
  <c r="H932" i="6"/>
  <c r="V932" i="3" s="1"/>
  <c r="H916" i="6"/>
  <c r="V916" i="3" s="1"/>
  <c r="H900" i="6"/>
  <c r="V900" i="3" s="1"/>
  <c r="H884" i="6"/>
  <c r="V884" i="3" s="1"/>
  <c r="H868" i="6"/>
  <c r="V868" i="3" s="1"/>
  <c r="H852" i="6"/>
  <c r="V852" i="3" s="1"/>
  <c r="H836" i="6"/>
  <c r="V836" i="3" s="1"/>
  <c r="H820" i="6"/>
  <c r="V820" i="3" s="1"/>
  <c r="H804" i="6"/>
  <c r="V804" i="3" s="1"/>
  <c r="H788" i="6"/>
  <c r="V788" i="3" s="1"/>
  <c r="H772" i="6"/>
  <c r="V772" i="3" s="1"/>
  <c r="H756" i="6"/>
  <c r="V756" i="3" s="1"/>
  <c r="H740" i="6"/>
  <c r="V740" i="3" s="1"/>
  <c r="H724" i="6"/>
  <c r="V724" i="3" s="1"/>
  <c r="H708" i="6"/>
  <c r="V708" i="3" s="1"/>
  <c r="H692" i="6"/>
  <c r="V692" i="3" s="1"/>
  <c r="H676" i="6"/>
  <c r="V676" i="3" s="1"/>
  <c r="J1292" i="6"/>
  <c r="AA1292" i="6" s="1"/>
  <c r="J1276" i="6"/>
  <c r="AA1276" i="6" s="1"/>
  <c r="J1260" i="6"/>
  <c r="AA1260" i="6" s="1"/>
  <c r="J1244" i="6"/>
  <c r="AA1244" i="6" s="1"/>
  <c r="J1228" i="6"/>
  <c r="AA1228" i="6" s="1"/>
  <c r="J1212" i="6"/>
  <c r="AA1212" i="6" s="1"/>
  <c r="J1196" i="6"/>
  <c r="AA1196" i="6" s="1"/>
  <c r="J1180" i="6"/>
  <c r="AA1180" i="6" s="1"/>
  <c r="J1164" i="6"/>
  <c r="AA1164" i="6" s="1"/>
  <c r="J1148" i="6"/>
  <c r="AA1148" i="6" s="1"/>
  <c r="J1132" i="6"/>
  <c r="AA1132" i="6" s="1"/>
  <c r="J1116" i="6"/>
  <c r="AA1116" i="6" s="1"/>
  <c r="J1100" i="6"/>
  <c r="AA1100" i="6" s="1"/>
  <c r="J1084" i="6"/>
  <c r="AA1084" i="6" s="1"/>
  <c r="J1068" i="6"/>
  <c r="AA1068" i="6" s="1"/>
  <c r="J1052" i="6"/>
  <c r="AA1052" i="6" s="1"/>
  <c r="J1036" i="6"/>
  <c r="AA1036" i="6" s="1"/>
  <c r="J1020" i="6"/>
  <c r="AA1020" i="6" s="1"/>
  <c r="J1004" i="6"/>
  <c r="AA1004" i="6" s="1"/>
  <c r="J988" i="6"/>
  <c r="AA988" i="6" s="1"/>
  <c r="J972" i="6"/>
  <c r="AA972" i="6" s="1"/>
  <c r="J956" i="6"/>
  <c r="AA956" i="6" s="1"/>
  <c r="J940" i="6"/>
  <c r="AA940" i="6" s="1"/>
  <c r="J924" i="6"/>
  <c r="AA924" i="6" s="1"/>
  <c r="J908" i="6"/>
  <c r="AA908" i="6" s="1"/>
  <c r="J892" i="6"/>
  <c r="AA892" i="6" s="1"/>
  <c r="J876" i="6"/>
  <c r="AA876" i="6" s="1"/>
  <c r="J860" i="6"/>
  <c r="AA860" i="6" s="1"/>
  <c r="J844" i="6"/>
  <c r="AA844" i="6" s="1"/>
  <c r="J828" i="6"/>
  <c r="AA828" i="6" s="1"/>
  <c r="J812" i="6"/>
  <c r="AA812" i="6" s="1"/>
  <c r="J796" i="6"/>
  <c r="AA796" i="6" s="1"/>
  <c r="J780" i="6"/>
  <c r="AA780" i="6" s="1"/>
  <c r="J764" i="6"/>
  <c r="AA764" i="6" s="1"/>
  <c r="J748" i="6"/>
  <c r="AA748" i="6" s="1"/>
  <c r="J732" i="6"/>
  <c r="AA732" i="6" s="1"/>
  <c r="J716" i="6"/>
  <c r="AA716" i="6" s="1"/>
  <c r="J700" i="6"/>
  <c r="AA700" i="6" s="1"/>
  <c r="J684" i="6"/>
  <c r="AA684" i="6" s="1"/>
  <c r="J668" i="6"/>
  <c r="AA668" i="6" s="1"/>
  <c r="J652" i="6"/>
  <c r="AA652" i="6" s="1"/>
  <c r="J636" i="6"/>
  <c r="AA636" i="6" s="1"/>
  <c r="H380" i="6"/>
  <c r="V380" i="3" s="1"/>
  <c r="H364" i="6"/>
  <c r="V364" i="3" s="1"/>
  <c r="H348" i="6"/>
  <c r="V348" i="3" s="1"/>
  <c r="H332" i="6"/>
  <c r="V332" i="3" s="1"/>
  <c r="H316" i="6"/>
  <c r="V316" i="3" s="1"/>
  <c r="H300" i="6"/>
  <c r="V300" i="3" s="1"/>
  <c r="H284" i="6"/>
  <c r="V284" i="3" s="1"/>
  <c r="H268" i="6"/>
  <c r="V268" i="3" s="1"/>
  <c r="H252" i="6"/>
  <c r="V252" i="3" s="1"/>
  <c r="H236" i="6"/>
  <c r="V236" i="3" s="1"/>
  <c r="H220" i="6"/>
  <c r="V220" i="3" s="1"/>
  <c r="H204" i="6"/>
  <c r="V204" i="3" s="1"/>
  <c r="H188" i="6"/>
  <c r="V188" i="3" s="1"/>
  <c r="H172" i="6"/>
  <c r="V172" i="3" s="1"/>
  <c r="H156" i="6"/>
  <c r="V156" i="3" s="1"/>
  <c r="H140" i="6"/>
  <c r="V140" i="3" s="1"/>
  <c r="H124" i="6"/>
  <c r="V124" i="3" s="1"/>
  <c r="H108" i="6"/>
  <c r="V108" i="3" s="1"/>
  <c r="H92" i="6"/>
  <c r="V92" i="3" s="1"/>
  <c r="H76" i="6"/>
  <c r="V76" i="3" s="1"/>
  <c r="H60" i="6"/>
  <c r="V60" i="3" s="1"/>
  <c r="H44" i="6"/>
  <c r="V44" i="3" s="1"/>
  <c r="H28" i="6"/>
  <c r="V28" i="3" s="1"/>
  <c r="H12" i="6"/>
  <c r="V12" i="3" s="1"/>
  <c r="J1455" i="6"/>
  <c r="AA1455" i="6" s="1"/>
  <c r="J1439" i="6"/>
  <c r="AA1439" i="6" s="1"/>
  <c r="J1423" i="6"/>
  <c r="AA1423" i="6" s="1"/>
  <c r="J1407" i="6"/>
  <c r="J1391" i="6"/>
  <c r="AA1391" i="6" s="1"/>
  <c r="J1375" i="6"/>
  <c r="AA1375" i="6" s="1"/>
  <c r="J1359" i="6"/>
  <c r="AA1359" i="6" s="1"/>
  <c r="J1343" i="6"/>
  <c r="AA1343" i="6" s="1"/>
  <c r="J1327" i="6"/>
  <c r="AA1327" i="6" s="1"/>
  <c r="J1311" i="6"/>
  <c r="AA1311" i="6" s="1"/>
  <c r="J1295" i="6"/>
  <c r="AA1295" i="6" s="1"/>
  <c r="J1279" i="6"/>
  <c r="AA1279" i="6" s="1"/>
  <c r="J1263" i="6"/>
  <c r="AA1263" i="6" s="1"/>
  <c r="J1247" i="6"/>
  <c r="AA1247" i="6" s="1"/>
  <c r="J1231" i="6"/>
  <c r="AA1231" i="6" s="1"/>
  <c r="J1215" i="6"/>
  <c r="AA1215" i="6" s="1"/>
  <c r="J1199" i="6"/>
  <c r="AA1199" i="6" s="1"/>
  <c r="J1183" i="6"/>
  <c r="AA1183" i="6" s="1"/>
  <c r="J975" i="6"/>
  <c r="AA975" i="6" s="1"/>
  <c r="J959" i="6"/>
  <c r="AA959" i="6" s="1"/>
  <c r="J943" i="6"/>
  <c r="AA943" i="6" s="1"/>
  <c r="J927" i="6"/>
  <c r="AA927" i="6" s="1"/>
  <c r="J911" i="6"/>
  <c r="AA911" i="6" s="1"/>
  <c r="J895" i="6"/>
  <c r="AA895" i="6" s="1"/>
  <c r="J879" i="6"/>
  <c r="AA879" i="6" s="1"/>
  <c r="J863" i="6"/>
  <c r="AA863" i="6" s="1"/>
  <c r="J847" i="6"/>
  <c r="AA847" i="6" s="1"/>
  <c r="J831" i="6"/>
  <c r="AA831" i="6" s="1"/>
  <c r="J815" i="6"/>
  <c r="AA815" i="6" s="1"/>
  <c r="J799" i="6"/>
  <c r="AA799" i="6" s="1"/>
  <c r="J783" i="6"/>
  <c r="AA783" i="6" s="1"/>
  <c r="J767" i="6"/>
  <c r="AA767" i="6" s="1"/>
  <c r="J751" i="6"/>
  <c r="AA751" i="6" s="1"/>
  <c r="J735" i="6"/>
  <c r="AA735" i="6" s="1"/>
  <c r="J719" i="6"/>
  <c r="AA719" i="6" s="1"/>
  <c r="J703" i="6"/>
  <c r="AA703" i="6" s="1"/>
  <c r="J687" i="6"/>
  <c r="AA687" i="6" s="1"/>
  <c r="J671" i="6"/>
  <c r="AA671" i="6" s="1"/>
  <c r="J655" i="6"/>
  <c r="AA655" i="6" s="1"/>
  <c r="J639" i="6"/>
  <c r="J623" i="6"/>
  <c r="AA623" i="6" s="1"/>
  <c r="J607" i="6"/>
  <c r="AA607" i="6" s="1"/>
  <c r="J591" i="6"/>
  <c r="AA591" i="6" s="1"/>
  <c r="J575" i="6"/>
  <c r="AA575" i="6" s="1"/>
  <c r="J559" i="6"/>
  <c r="AA559" i="6" s="1"/>
  <c r="J543" i="6"/>
  <c r="AA543" i="6" s="1"/>
  <c r="J527" i="6"/>
  <c r="AA527" i="6" s="1"/>
  <c r="J511" i="6"/>
  <c r="AA511" i="6" s="1"/>
  <c r="J495" i="6"/>
  <c r="AA495" i="6" s="1"/>
  <c r="J479" i="6"/>
  <c r="AA479" i="6" s="1"/>
  <c r="J447" i="6"/>
  <c r="AA447" i="6" s="1"/>
  <c r="J431" i="6"/>
  <c r="AA431" i="6" s="1"/>
  <c r="J415" i="6"/>
  <c r="AA415" i="6" s="1"/>
  <c r="J399" i="6"/>
  <c r="AA399" i="6" s="1"/>
  <c r="J383" i="6"/>
  <c r="AA383" i="6" s="1"/>
  <c r="J367" i="6"/>
  <c r="AA367" i="6" s="1"/>
  <c r="J351" i="6"/>
  <c r="AA351" i="6" s="1"/>
  <c r="J335" i="6"/>
  <c r="AA335" i="6" s="1"/>
  <c r="J319" i="6"/>
  <c r="AA319" i="6" s="1"/>
  <c r="J303" i="6"/>
  <c r="AA303" i="6" s="1"/>
  <c r="J287" i="6"/>
  <c r="AA287" i="6" s="1"/>
  <c r="H660" i="6"/>
  <c r="V660" i="3" s="1"/>
  <c r="H644" i="6"/>
  <c r="V644" i="3" s="1"/>
  <c r="H628" i="6"/>
  <c r="V628" i="3" s="1"/>
  <c r="H612" i="6"/>
  <c r="V612" i="3" s="1"/>
  <c r="H596" i="6"/>
  <c r="V596" i="3" s="1"/>
  <c r="H580" i="6"/>
  <c r="V580" i="3" s="1"/>
  <c r="H564" i="6"/>
  <c r="V564" i="3" s="1"/>
  <c r="H548" i="6"/>
  <c r="V548" i="3" s="1"/>
  <c r="H532" i="6"/>
  <c r="V532" i="3" s="1"/>
  <c r="H516" i="6"/>
  <c r="V516" i="3" s="1"/>
  <c r="H500" i="6"/>
  <c r="V500" i="3" s="1"/>
  <c r="H484" i="6"/>
  <c r="V484" i="3" s="1"/>
  <c r="H468" i="6"/>
  <c r="V468" i="3" s="1"/>
  <c r="H452" i="6"/>
  <c r="V452" i="3" s="1"/>
  <c r="H436" i="6"/>
  <c r="V436" i="3" s="1"/>
  <c r="H420" i="6"/>
  <c r="V420" i="3" s="1"/>
  <c r="H404" i="6"/>
  <c r="V404" i="3" s="1"/>
  <c r="H388" i="6"/>
  <c r="V388" i="3" s="1"/>
  <c r="H372" i="6"/>
  <c r="V372" i="3" s="1"/>
  <c r="H356" i="6"/>
  <c r="V356" i="3" s="1"/>
  <c r="H340" i="6"/>
  <c r="V340" i="3" s="1"/>
  <c r="H324" i="6"/>
  <c r="V324" i="3" s="1"/>
  <c r="H308" i="6"/>
  <c r="V308" i="3" s="1"/>
  <c r="H292" i="6"/>
  <c r="V292" i="3" s="1"/>
  <c r="H276" i="6"/>
  <c r="V276" i="3" s="1"/>
  <c r="H260" i="6"/>
  <c r="V260" i="3" s="1"/>
  <c r="H244" i="6"/>
  <c r="V244" i="3" s="1"/>
  <c r="H228" i="6"/>
  <c r="V228" i="3" s="1"/>
  <c r="H212" i="6"/>
  <c r="V212" i="3" s="1"/>
  <c r="H196" i="6"/>
  <c r="V196" i="3" s="1"/>
  <c r="H180" i="6"/>
  <c r="V180" i="3" s="1"/>
  <c r="H164" i="6"/>
  <c r="V164" i="3" s="1"/>
  <c r="H148" i="6"/>
  <c r="V148" i="3" s="1"/>
  <c r="H132" i="6"/>
  <c r="V132" i="3" s="1"/>
  <c r="H116" i="6"/>
  <c r="V116" i="3" s="1"/>
  <c r="H100" i="6"/>
  <c r="V100" i="3" s="1"/>
  <c r="H84" i="6"/>
  <c r="V84" i="3" s="1"/>
  <c r="H68" i="6"/>
  <c r="V68" i="3" s="1"/>
  <c r="H52" i="6"/>
  <c r="V52" i="3" s="1"/>
  <c r="H36" i="6"/>
  <c r="V36" i="3" s="1"/>
  <c r="H20" i="6"/>
  <c r="V20" i="3" s="1"/>
  <c r="H4" i="6"/>
  <c r="J1463" i="6"/>
  <c r="AA1463" i="6" s="1"/>
  <c r="J1447" i="6"/>
  <c r="AA1447" i="6" s="1"/>
  <c r="J1431" i="6"/>
  <c r="AA1431" i="6" s="1"/>
  <c r="J1383" i="6"/>
  <c r="AA1383" i="6" s="1"/>
  <c r="J1367" i="6"/>
  <c r="AA1367" i="6" s="1"/>
  <c r="J1351" i="6"/>
  <c r="AA1351" i="6" s="1"/>
  <c r="J1335" i="6"/>
  <c r="AA1335" i="6" s="1"/>
  <c r="J1303" i="6"/>
  <c r="AA1303" i="6" s="1"/>
  <c r="J1287" i="6"/>
  <c r="J1271" i="6"/>
  <c r="AA1271" i="6" s="1"/>
  <c r="J1255" i="6"/>
  <c r="AA1255" i="6" s="1"/>
  <c r="J1239" i="6"/>
  <c r="AA1239" i="6" s="1"/>
  <c r="J1223" i="6"/>
  <c r="AA1223" i="6" s="1"/>
  <c r="J1207" i="6"/>
  <c r="AA1207" i="6" s="1"/>
  <c r="J1191" i="6"/>
  <c r="AA1191" i="6" s="1"/>
  <c r="J1175" i="6"/>
  <c r="AA1175" i="6" s="1"/>
  <c r="J951" i="6"/>
  <c r="AA951" i="6" s="1"/>
  <c r="J935" i="6"/>
  <c r="AA935" i="6" s="1"/>
  <c r="J919" i="6"/>
  <c r="AA919" i="6" s="1"/>
  <c r="J903" i="6"/>
  <c r="AA903" i="6" s="1"/>
  <c r="J887" i="6"/>
  <c r="AA887" i="6" s="1"/>
  <c r="J871" i="6"/>
  <c r="AA871" i="6" s="1"/>
  <c r="J855" i="6"/>
  <c r="AA855" i="6" s="1"/>
  <c r="J839" i="6"/>
  <c r="AA839" i="6" s="1"/>
  <c r="J823" i="6"/>
  <c r="AA823" i="6" s="1"/>
  <c r="J807" i="6"/>
  <c r="AA807" i="6" s="1"/>
  <c r="J791" i="6"/>
  <c r="AA791" i="6" s="1"/>
  <c r="J727" i="6"/>
  <c r="AA727" i="6" s="1"/>
  <c r="J711" i="6"/>
  <c r="AA711" i="6" s="1"/>
  <c r="J695" i="6"/>
  <c r="AA695" i="6" s="1"/>
  <c r="J679" i="6"/>
  <c r="AA679" i="6" s="1"/>
  <c r="J663" i="6"/>
  <c r="AA663" i="6" s="1"/>
  <c r="J647" i="6"/>
  <c r="AA647" i="6" s="1"/>
  <c r="J631" i="6"/>
  <c r="AA631" i="6" s="1"/>
  <c r="J615" i="6"/>
  <c r="AA615" i="6" s="1"/>
  <c r="J583" i="6"/>
  <c r="AA583" i="6" s="1"/>
  <c r="J567" i="6"/>
  <c r="AA567" i="6" s="1"/>
  <c r="J551" i="6"/>
  <c r="AA551" i="6" s="1"/>
  <c r="J519" i="6"/>
  <c r="J487" i="6"/>
  <c r="AA487" i="6" s="1"/>
  <c r="J471" i="6"/>
  <c r="AA471" i="6" s="1"/>
  <c r="J455" i="6"/>
  <c r="AA455" i="6" s="1"/>
  <c r="J439" i="6"/>
  <c r="AA439" i="6" s="1"/>
  <c r="J970" i="6"/>
  <c r="AA970" i="6" s="1"/>
  <c r="J954" i="6"/>
  <c r="AA954" i="6" s="1"/>
  <c r="J938" i="6"/>
  <c r="AA938" i="6" s="1"/>
  <c r="J922" i="6"/>
  <c r="AA922" i="6" s="1"/>
  <c r="J906" i="6"/>
  <c r="AA906" i="6" s="1"/>
  <c r="J890" i="6"/>
  <c r="AA890" i="6" s="1"/>
  <c r="J874" i="6"/>
  <c r="AA874" i="6" s="1"/>
  <c r="J858" i="6"/>
  <c r="AA858" i="6" s="1"/>
  <c r="J842" i="6"/>
  <c r="AA842" i="6" s="1"/>
  <c r="J826" i="6"/>
  <c r="AA826" i="6" s="1"/>
  <c r="J810" i="6"/>
  <c r="AA810" i="6" s="1"/>
  <c r="J794" i="6"/>
  <c r="AA794" i="6" s="1"/>
  <c r="J778" i="6"/>
  <c r="AA778" i="6" s="1"/>
  <c r="J762" i="6"/>
  <c r="AA762" i="6" s="1"/>
  <c r="J746" i="6"/>
  <c r="AA746" i="6" s="1"/>
  <c r="J730" i="6"/>
  <c r="AA730" i="6" s="1"/>
  <c r="J714" i="6"/>
  <c r="AA714" i="6" s="1"/>
  <c r="J698" i="6"/>
  <c r="AA698" i="6" s="1"/>
  <c r="J682" i="6"/>
  <c r="AA682" i="6" s="1"/>
  <c r="J666" i="6"/>
  <c r="J650" i="6"/>
  <c r="AA650" i="6" s="1"/>
  <c r="J634" i="6"/>
  <c r="AA634" i="6" s="1"/>
  <c r="J602" i="6"/>
  <c r="AA602" i="6" s="1"/>
  <c r="J586" i="6"/>
  <c r="AA586" i="6" s="1"/>
  <c r="J570" i="6"/>
  <c r="AA570" i="6" s="1"/>
  <c r="J554" i="6"/>
  <c r="AA554" i="6" s="1"/>
  <c r="J538" i="6"/>
  <c r="AA538" i="6" s="1"/>
  <c r="J522" i="6"/>
  <c r="AA522" i="6" s="1"/>
  <c r="J506" i="6"/>
  <c r="AA506" i="6" s="1"/>
  <c r="J490" i="6"/>
  <c r="AA490" i="6" s="1"/>
  <c r="J474" i="6"/>
  <c r="AA474" i="6" s="1"/>
  <c r="J458" i="6"/>
  <c r="AA458" i="6" s="1"/>
  <c r="J442" i="6"/>
  <c r="AA442" i="6" s="1"/>
  <c r="J282" i="6"/>
  <c r="AA282" i="6" s="1"/>
  <c r="J250" i="6"/>
  <c r="AA250" i="6" s="1"/>
  <c r="J234" i="6"/>
  <c r="AA234" i="6" s="1"/>
  <c r="J218" i="6"/>
  <c r="AA218" i="6" s="1"/>
  <c r="J202" i="6"/>
  <c r="AA202" i="6" s="1"/>
  <c r="J170" i="6"/>
  <c r="AA170" i="6" s="1"/>
  <c r="J154" i="6"/>
  <c r="AA154" i="6" s="1"/>
  <c r="J138" i="6"/>
  <c r="AA138" i="6" s="1"/>
  <c r="J122" i="6"/>
  <c r="J106" i="6"/>
  <c r="AA106" i="6" s="1"/>
  <c r="J90" i="6"/>
  <c r="AA90" i="6" s="1"/>
  <c r="J74" i="6"/>
  <c r="AA74" i="6" s="1"/>
  <c r="J58" i="6"/>
  <c r="AA58" i="6" s="1"/>
  <c r="J1456" i="6"/>
  <c r="AA1456" i="6" s="1"/>
  <c r="J1440" i="6"/>
  <c r="AA1440" i="6" s="1"/>
  <c r="J1424" i="6"/>
  <c r="AA1424" i="6" s="1"/>
  <c r="J1408" i="6"/>
  <c r="AA1408" i="6" s="1"/>
  <c r="J1392" i="6"/>
  <c r="AA1392" i="6" s="1"/>
  <c r="J1376" i="6"/>
  <c r="AA1376" i="6" s="1"/>
  <c r="J1360" i="6"/>
  <c r="AA1360" i="6" s="1"/>
  <c r="J1344" i="6"/>
  <c r="AA1344" i="6" s="1"/>
  <c r="J1248" i="6"/>
  <c r="AA1248" i="6" s="1"/>
  <c r="J1232" i="6"/>
  <c r="AA1232" i="6" s="1"/>
  <c r="J1216" i="6"/>
  <c r="AA1216" i="6" s="1"/>
  <c r="J1200" i="6"/>
  <c r="AA1200" i="6" s="1"/>
  <c r="J1168" i="6"/>
  <c r="AA1168" i="6" s="1"/>
  <c r="J1136" i="6"/>
  <c r="AA1136" i="6" s="1"/>
  <c r="J1120" i="6"/>
  <c r="AA1120" i="6" s="1"/>
  <c r="J1056" i="6"/>
  <c r="AA1056" i="6" s="1"/>
  <c r="J1040" i="6"/>
  <c r="AA1040" i="6" s="1"/>
  <c r="J992" i="6"/>
  <c r="AA992" i="6" s="1"/>
  <c r="J976" i="6"/>
  <c r="AA976" i="6" s="1"/>
  <c r="J960" i="6"/>
  <c r="AA960" i="6" s="1"/>
  <c r="J944" i="6"/>
  <c r="AA944" i="6" s="1"/>
  <c r="J928" i="6"/>
  <c r="AA928" i="6" s="1"/>
  <c r="J912" i="6"/>
  <c r="AA912" i="6" s="1"/>
  <c r="J896" i="6"/>
  <c r="AA896" i="6" s="1"/>
  <c r="J880" i="6"/>
  <c r="AA880" i="6" s="1"/>
  <c r="J864" i="6"/>
  <c r="AA864" i="6" s="1"/>
  <c r="J848" i="6"/>
  <c r="AA848" i="6" s="1"/>
  <c r="J832" i="6"/>
  <c r="AA832" i="6" s="1"/>
  <c r="J816" i="6"/>
  <c r="AA816" i="6" s="1"/>
  <c r="J800" i="6"/>
  <c r="AA800" i="6" s="1"/>
  <c r="J784" i="6"/>
  <c r="AA784" i="6" s="1"/>
  <c r="J768" i="6"/>
  <c r="AA768" i="6" s="1"/>
  <c r="J752" i="6"/>
  <c r="AA752" i="6" s="1"/>
  <c r="J736" i="6"/>
  <c r="AA736" i="6" s="1"/>
  <c r="J720" i="6"/>
  <c r="AA720" i="6" s="1"/>
  <c r="J704" i="6"/>
  <c r="AA704" i="6" s="1"/>
  <c r="J688" i="6"/>
  <c r="AA688" i="6" s="1"/>
  <c r="J672" i="6"/>
  <c r="AA672" i="6" s="1"/>
  <c r="J656" i="6"/>
  <c r="AA656" i="6" s="1"/>
  <c r="J640" i="6"/>
  <c r="AA640" i="6" s="1"/>
  <c r="J624" i="6"/>
  <c r="AA624" i="6" s="1"/>
  <c r="J608" i="6"/>
  <c r="AA608" i="6" s="1"/>
  <c r="J592" i="6"/>
  <c r="AA592" i="6" s="1"/>
  <c r="J576" i="6"/>
  <c r="AA576" i="6" s="1"/>
  <c r="J560" i="6"/>
  <c r="AA560" i="6" s="1"/>
  <c r="J544" i="6"/>
  <c r="AA544" i="6" s="1"/>
  <c r="J528" i="6"/>
  <c r="AA528" i="6" s="1"/>
  <c r="J512" i="6"/>
  <c r="AA512" i="6" s="1"/>
  <c r="J496" i="6"/>
  <c r="AA496" i="6" s="1"/>
  <c r="J296" i="6"/>
  <c r="AA296" i="6" s="1"/>
  <c r="J280" i="6"/>
  <c r="AA280" i="6" s="1"/>
  <c r="J264" i="6"/>
  <c r="AA264" i="6" s="1"/>
  <c r="J978" i="6"/>
  <c r="AA978" i="6" s="1"/>
  <c r="J962" i="6"/>
  <c r="AA962" i="6" s="1"/>
  <c r="J946" i="6"/>
  <c r="J930" i="6"/>
  <c r="AA930" i="6" s="1"/>
  <c r="J914" i="6"/>
  <c r="AA914" i="6" s="1"/>
  <c r="J898" i="6"/>
  <c r="AA898" i="6" s="1"/>
  <c r="J882" i="6"/>
  <c r="AA882" i="6" s="1"/>
  <c r="J866" i="6"/>
  <c r="AA866" i="6" s="1"/>
  <c r="J850" i="6"/>
  <c r="AA850" i="6" s="1"/>
  <c r="J834" i="6"/>
  <c r="AA834" i="6" s="1"/>
  <c r="J818" i="6"/>
  <c r="AA818" i="6" s="1"/>
  <c r="J802" i="6"/>
  <c r="AA802" i="6" s="1"/>
  <c r="J786" i="6"/>
  <c r="AA786" i="6" s="1"/>
  <c r="J770" i="6"/>
  <c r="AA770" i="6" s="1"/>
  <c r="J754" i="6"/>
  <c r="AA754" i="6" s="1"/>
  <c r="J738" i="6"/>
  <c r="AA738" i="6" s="1"/>
  <c r="J722" i="6"/>
  <c r="AA722" i="6" s="1"/>
  <c r="J706" i="6"/>
  <c r="AA706" i="6" s="1"/>
  <c r="J690" i="6"/>
  <c r="AA690" i="6" s="1"/>
  <c r="J674" i="6"/>
  <c r="AA674" i="6" s="1"/>
  <c r="J658" i="6"/>
  <c r="AA658" i="6" s="1"/>
  <c r="J642" i="6"/>
  <c r="AA642" i="6" s="1"/>
  <c r="J626" i="6"/>
  <c r="AA626" i="6" s="1"/>
  <c r="J610" i="6"/>
  <c r="AA610" i="6" s="1"/>
  <c r="J578" i="6"/>
  <c r="AA578" i="6" s="1"/>
  <c r="J562" i="6"/>
  <c r="AA562" i="6" s="1"/>
  <c r="J546" i="6"/>
  <c r="AA546" i="6" s="1"/>
  <c r="J530" i="6"/>
  <c r="AA530" i="6" s="1"/>
  <c r="J514" i="6"/>
  <c r="AA514" i="6" s="1"/>
  <c r="J498" i="6"/>
  <c r="AA498" i="6" s="1"/>
  <c r="J482" i="6"/>
  <c r="AA482" i="6" s="1"/>
  <c r="J466" i="6"/>
  <c r="AA466" i="6" s="1"/>
  <c r="J450" i="6"/>
  <c r="AA450" i="6" s="1"/>
  <c r="J434" i="6"/>
  <c r="AA434" i="6" s="1"/>
  <c r="J418" i="6"/>
  <c r="AA418" i="6" s="1"/>
  <c r="J402" i="6"/>
  <c r="AA402" i="6" s="1"/>
  <c r="J370" i="6"/>
  <c r="AA370" i="6" s="1"/>
  <c r="J354" i="6"/>
  <c r="AA354" i="6" s="1"/>
  <c r="J338" i="6"/>
  <c r="AA338" i="6" s="1"/>
  <c r="J322" i="6"/>
  <c r="AA322" i="6" s="1"/>
  <c r="J306" i="6"/>
  <c r="AA306" i="6" s="1"/>
  <c r="J290" i="6"/>
  <c r="AA290" i="6" s="1"/>
  <c r="J274" i="6"/>
  <c r="AA274" i="6" s="1"/>
  <c r="J242" i="6"/>
  <c r="AA242" i="6" s="1"/>
  <c r="J226" i="6"/>
  <c r="AA226" i="6" s="1"/>
  <c r="J210" i="6"/>
  <c r="AA210" i="6" s="1"/>
  <c r="J194" i="6"/>
  <c r="AA194" i="6" s="1"/>
  <c r="J178" i="6"/>
  <c r="AA178" i="6" s="1"/>
  <c r="J162" i="6"/>
  <c r="AA162" i="6" s="1"/>
  <c r="J146" i="6"/>
  <c r="AA146" i="6" s="1"/>
  <c r="J130" i="6"/>
  <c r="AA130" i="6" s="1"/>
  <c r="J114" i="6"/>
  <c r="AA114" i="6" s="1"/>
  <c r="J98" i="6"/>
  <c r="AA98" i="6" s="1"/>
  <c r="J82" i="6"/>
  <c r="AA82" i="6" s="1"/>
  <c r="J66" i="6"/>
  <c r="AA66" i="6" s="1"/>
  <c r="J50" i="6"/>
  <c r="AA50" i="6" s="1"/>
  <c r="J34" i="6"/>
  <c r="AA34" i="6" s="1"/>
  <c r="J1157" i="6"/>
  <c r="AA1157" i="6" s="1"/>
  <c r="J965" i="6"/>
  <c r="AA965" i="6" s="1"/>
  <c r="J949" i="6"/>
  <c r="AA949" i="6" s="1"/>
  <c r="J933" i="6"/>
  <c r="AA933" i="6" s="1"/>
  <c r="J917" i="6"/>
  <c r="AA917" i="6" s="1"/>
  <c r="J901" i="6"/>
  <c r="AA901" i="6" s="1"/>
  <c r="J885" i="6"/>
  <c r="J869" i="6"/>
  <c r="AA869" i="6" s="1"/>
  <c r="J853" i="6"/>
  <c r="AA853" i="6" s="1"/>
  <c r="J837" i="6"/>
  <c r="AA837" i="6" s="1"/>
  <c r="J821" i="6"/>
  <c r="AA821" i="6" s="1"/>
  <c r="J805" i="6"/>
  <c r="AA805" i="6" s="1"/>
  <c r="J789" i="6"/>
  <c r="AA789" i="6" s="1"/>
  <c r="J773" i="6"/>
  <c r="AA773" i="6" s="1"/>
  <c r="J757" i="6"/>
  <c r="AA757" i="6" s="1"/>
  <c r="J741" i="6"/>
  <c r="AA741" i="6" s="1"/>
  <c r="J725" i="6"/>
  <c r="AA725" i="6" s="1"/>
  <c r="J709" i="6"/>
  <c r="AA709" i="6" s="1"/>
  <c r="J693" i="6"/>
  <c r="AA693" i="6" s="1"/>
  <c r="J677" i="6"/>
  <c r="AA677" i="6" s="1"/>
  <c r="J661" i="6"/>
  <c r="AA661" i="6" s="1"/>
  <c r="J645" i="6"/>
  <c r="AA645" i="6" s="1"/>
  <c r="J629" i="6"/>
  <c r="AA629" i="6" s="1"/>
  <c r="J613" i="6"/>
  <c r="AA613" i="6" s="1"/>
  <c r="J597" i="6"/>
  <c r="AA597" i="6" s="1"/>
  <c r="J581" i="6"/>
  <c r="AA581" i="6" s="1"/>
  <c r="J565" i="6"/>
  <c r="AA565" i="6" s="1"/>
  <c r="J549" i="6"/>
  <c r="AA549" i="6" s="1"/>
  <c r="J533" i="6"/>
  <c r="AA533" i="6" s="1"/>
  <c r="J517" i="6"/>
  <c r="AA517" i="6" s="1"/>
  <c r="J501" i="6"/>
  <c r="AA501" i="6" s="1"/>
  <c r="J485" i="6"/>
  <c r="AA485" i="6" s="1"/>
  <c r="J469" i="6"/>
  <c r="AA469" i="6" s="1"/>
  <c r="J453" i="6"/>
  <c r="AA453" i="6" s="1"/>
  <c r="J437" i="6"/>
  <c r="AA437" i="6" s="1"/>
  <c r="J421" i="6"/>
  <c r="AA421" i="6" s="1"/>
  <c r="J405" i="6"/>
  <c r="AA405" i="6" s="1"/>
  <c r="J389" i="6"/>
  <c r="AA389" i="6" s="1"/>
  <c r="J373" i="6"/>
  <c r="AA373" i="6" s="1"/>
  <c r="J357" i="6"/>
  <c r="AA357" i="6" s="1"/>
  <c r="J341" i="6"/>
  <c r="AA341" i="6" s="1"/>
  <c r="J325" i="6"/>
  <c r="AA325" i="6" s="1"/>
  <c r="J309" i="6"/>
  <c r="AA309" i="6" s="1"/>
  <c r="J293" i="6"/>
  <c r="AA293" i="6" s="1"/>
  <c r="J277" i="6"/>
  <c r="AA277" i="6" s="1"/>
  <c r="J261" i="6"/>
  <c r="AA261" i="6" s="1"/>
  <c r="J245" i="6"/>
  <c r="AA245" i="6" s="1"/>
  <c r="J229" i="6"/>
  <c r="AA229" i="6" s="1"/>
  <c r="J213" i="6"/>
  <c r="AA213" i="6" s="1"/>
  <c r="J197" i="6"/>
  <c r="AA197" i="6" s="1"/>
  <c r="J181" i="6"/>
  <c r="AA181" i="6" s="1"/>
  <c r="J165" i="6"/>
  <c r="AA165" i="6" s="1"/>
  <c r="J149" i="6"/>
  <c r="AA149" i="6" s="1"/>
  <c r="J133" i="6"/>
  <c r="AA133" i="6" s="1"/>
  <c r="J117" i="6"/>
  <c r="AA117" i="6" s="1"/>
  <c r="J101" i="6"/>
  <c r="AA101" i="6" s="1"/>
  <c r="J85" i="6"/>
  <c r="AA85" i="6" s="1"/>
  <c r="J69" i="6"/>
  <c r="AA69" i="6" s="1"/>
  <c r="J53" i="6"/>
  <c r="AA53" i="6" s="1"/>
  <c r="J37" i="6"/>
  <c r="AA37" i="6" s="1"/>
  <c r="J21" i="6"/>
  <c r="AA21" i="6" s="1"/>
  <c r="J5" i="6"/>
  <c r="H1456" i="6"/>
  <c r="V1456" i="3" s="1"/>
  <c r="H1440" i="6"/>
  <c r="V1440" i="3" s="1"/>
  <c r="H1424" i="6"/>
  <c r="V1424" i="3" s="1"/>
  <c r="H1408" i="6"/>
  <c r="V1408" i="3" s="1"/>
  <c r="H1392" i="6"/>
  <c r="V1392" i="3" s="1"/>
  <c r="H1376" i="6"/>
  <c r="V1376" i="3" s="1"/>
  <c r="H1360" i="6"/>
  <c r="V1360" i="3" s="1"/>
  <c r="H1344" i="6"/>
  <c r="V1344" i="3" s="1"/>
  <c r="H1328" i="6"/>
  <c r="V1328" i="3" s="1"/>
  <c r="H1312" i="6"/>
  <c r="V1312" i="3" s="1"/>
  <c r="H1296" i="6"/>
  <c r="V1296" i="3" s="1"/>
  <c r="H1280" i="6"/>
  <c r="V1280" i="3" s="1"/>
  <c r="H1264" i="6"/>
  <c r="V1264" i="3" s="1"/>
  <c r="H1248" i="6"/>
  <c r="V1248" i="3" s="1"/>
  <c r="H1232" i="6"/>
  <c r="V1232" i="3" s="1"/>
  <c r="H1216" i="6"/>
  <c r="V1216" i="3" s="1"/>
  <c r="H1200" i="6"/>
  <c r="V1200" i="3" s="1"/>
  <c r="H1184" i="6"/>
  <c r="V1184" i="3" s="1"/>
  <c r="H1168" i="6"/>
  <c r="V1168" i="3" s="1"/>
  <c r="H1152" i="6"/>
  <c r="V1152" i="3" s="1"/>
  <c r="H1136" i="6"/>
  <c r="V1136" i="3" s="1"/>
  <c r="H1120" i="6"/>
  <c r="V1120" i="3" s="1"/>
  <c r="H1104" i="6"/>
  <c r="V1104" i="3" s="1"/>
  <c r="H1088" i="6"/>
  <c r="V1088" i="3" s="1"/>
  <c r="H1072" i="6"/>
  <c r="V1072" i="3" s="1"/>
  <c r="H1056" i="6"/>
  <c r="V1056" i="3" s="1"/>
  <c r="H1040" i="6"/>
  <c r="V1040" i="3" s="1"/>
  <c r="H1024" i="6"/>
  <c r="V1024" i="3" s="1"/>
  <c r="H1008" i="6"/>
  <c r="V1008" i="3" s="1"/>
  <c r="H992" i="6"/>
  <c r="V992" i="3" s="1"/>
  <c r="H976" i="6"/>
  <c r="V976" i="3" s="1"/>
  <c r="H960" i="6"/>
  <c r="V960" i="3" s="1"/>
  <c r="H944" i="6"/>
  <c r="V944" i="3" s="1"/>
  <c r="H928" i="6"/>
  <c r="V928" i="3" s="1"/>
  <c r="H912" i="6"/>
  <c r="V912" i="3" s="1"/>
  <c r="H896" i="6"/>
  <c r="V896" i="3" s="1"/>
  <c r="H880" i="6"/>
  <c r="V880" i="3" s="1"/>
  <c r="H864" i="6"/>
  <c r="V864" i="3" s="1"/>
  <c r="H848" i="6"/>
  <c r="V848" i="3" s="1"/>
  <c r="H832" i="6"/>
  <c r="V832" i="3" s="1"/>
  <c r="H816" i="6"/>
  <c r="V816" i="3" s="1"/>
  <c r="H800" i="6"/>
  <c r="V800" i="3" s="1"/>
  <c r="H784" i="6"/>
  <c r="V784" i="3" s="1"/>
  <c r="H768" i="6"/>
  <c r="V768" i="3" s="1"/>
  <c r="H752" i="6"/>
  <c r="V752" i="3" s="1"/>
  <c r="H736" i="6"/>
  <c r="V736" i="3" s="1"/>
  <c r="H720" i="6"/>
  <c r="V720" i="3" s="1"/>
  <c r="H704" i="6"/>
  <c r="V704" i="3" s="1"/>
  <c r="H688" i="6"/>
  <c r="V688" i="3" s="1"/>
  <c r="H672" i="6"/>
  <c r="V672" i="3" s="1"/>
  <c r="H656" i="6"/>
  <c r="V656" i="3" s="1"/>
  <c r="H640" i="6"/>
  <c r="V640" i="3" s="1"/>
  <c r="H624" i="6"/>
  <c r="V624" i="3" s="1"/>
  <c r="H608" i="6"/>
  <c r="V608" i="3" s="1"/>
  <c r="H592" i="6"/>
  <c r="V592" i="3" s="1"/>
  <c r="H576" i="6"/>
  <c r="V576" i="3" s="1"/>
  <c r="H560" i="6"/>
  <c r="V560" i="3" s="1"/>
  <c r="H544" i="6"/>
  <c r="V544" i="3" s="1"/>
  <c r="H528" i="6"/>
  <c r="V528" i="3" s="1"/>
  <c r="H512" i="6"/>
  <c r="V512" i="3" s="1"/>
  <c r="H496" i="6"/>
  <c r="V496" i="3" s="1"/>
  <c r="H480" i="6"/>
  <c r="V480" i="3" s="1"/>
  <c r="H464" i="6"/>
  <c r="V464" i="3" s="1"/>
  <c r="H448" i="6"/>
  <c r="V448" i="3" s="1"/>
  <c r="H432" i="6"/>
  <c r="V432" i="3" s="1"/>
  <c r="H416" i="6"/>
  <c r="V416" i="3" s="1"/>
  <c r="H400" i="6"/>
  <c r="V400" i="3" s="1"/>
  <c r="H384" i="6"/>
  <c r="V384" i="3" s="1"/>
  <c r="H368" i="6"/>
  <c r="V368" i="3" s="1"/>
  <c r="H352" i="6"/>
  <c r="V352" i="3" s="1"/>
  <c r="H336" i="6"/>
  <c r="V336" i="3" s="1"/>
  <c r="H320" i="6"/>
  <c r="V320" i="3" s="1"/>
  <c r="H304" i="6"/>
  <c r="V304" i="3" s="1"/>
  <c r="H288" i="6"/>
  <c r="V288" i="3" s="1"/>
  <c r="H272" i="6"/>
  <c r="V272" i="3" s="1"/>
  <c r="H256" i="6"/>
  <c r="V256" i="3" s="1"/>
  <c r="H240" i="6"/>
  <c r="V240" i="3" s="1"/>
  <c r="J974" i="6"/>
  <c r="AA974" i="6" s="1"/>
  <c r="J958" i="6"/>
  <c r="AA958" i="6" s="1"/>
  <c r="J942" i="6"/>
  <c r="AA942" i="6" s="1"/>
  <c r="J926" i="6"/>
  <c r="AA926" i="6" s="1"/>
  <c r="J910" i="6"/>
  <c r="AA910" i="6" s="1"/>
  <c r="J894" i="6"/>
  <c r="AA894" i="6" s="1"/>
  <c r="J878" i="6"/>
  <c r="AA878" i="6" s="1"/>
  <c r="J862" i="6"/>
  <c r="AA862" i="6" s="1"/>
  <c r="J846" i="6"/>
  <c r="AA846" i="6" s="1"/>
  <c r="J830" i="6"/>
  <c r="AA830" i="6" s="1"/>
  <c r="J814" i="6"/>
  <c r="AA814" i="6" s="1"/>
  <c r="J798" i="6"/>
  <c r="AA798" i="6" s="1"/>
  <c r="J782" i="6"/>
  <c r="AA782" i="6" s="1"/>
  <c r="J766" i="6"/>
  <c r="AA766" i="6" s="1"/>
  <c r="J750" i="6"/>
  <c r="AA750" i="6" s="1"/>
  <c r="J734" i="6"/>
  <c r="AA734" i="6" s="1"/>
  <c r="J718" i="6"/>
  <c r="AA718" i="6" s="1"/>
  <c r="J702" i="6"/>
  <c r="AA702" i="6" s="1"/>
  <c r="J686" i="6"/>
  <c r="AA686" i="6" s="1"/>
  <c r="J670" i="6"/>
  <c r="AA670" i="6" s="1"/>
  <c r="J654" i="6"/>
  <c r="AA654" i="6" s="1"/>
  <c r="J638" i="6"/>
  <c r="AA638" i="6" s="1"/>
  <c r="J622" i="6"/>
  <c r="AA622" i="6" s="1"/>
  <c r="J606" i="6"/>
  <c r="AA606" i="6" s="1"/>
  <c r="J590" i="6"/>
  <c r="AA590" i="6" s="1"/>
  <c r="J574" i="6"/>
  <c r="AA574" i="6" s="1"/>
  <c r="J558" i="6"/>
  <c r="AA558" i="6" s="1"/>
  <c r="J542" i="6"/>
  <c r="AA542" i="6" s="1"/>
  <c r="J526" i="6"/>
  <c r="AA526" i="6" s="1"/>
  <c r="J510" i="6"/>
  <c r="AA510" i="6" s="1"/>
  <c r="J494" i="6"/>
  <c r="AA494" i="6" s="1"/>
  <c r="J478" i="6"/>
  <c r="AA478" i="6" s="1"/>
  <c r="J462" i="6"/>
  <c r="AA462" i="6" s="1"/>
  <c r="J446" i="6"/>
  <c r="AA446" i="6" s="1"/>
  <c r="J430" i="6"/>
  <c r="AA430" i="6" s="1"/>
  <c r="J414" i="6"/>
  <c r="AA414" i="6" s="1"/>
  <c r="J398" i="6"/>
  <c r="AA398" i="6" s="1"/>
  <c r="J382" i="6"/>
  <c r="AA382" i="6" s="1"/>
  <c r="J366" i="6"/>
  <c r="AA366" i="6" s="1"/>
  <c r="J350" i="6"/>
  <c r="AA350" i="6" s="1"/>
  <c r="J334" i="6"/>
  <c r="AA334" i="6" s="1"/>
  <c r="J318" i="6"/>
  <c r="AA318" i="6" s="1"/>
  <c r="J302" i="6"/>
  <c r="AA302" i="6" s="1"/>
  <c r="J286" i="6"/>
  <c r="AA286" i="6" s="1"/>
  <c r="J270" i="6"/>
  <c r="AA270" i="6" s="1"/>
  <c r="J254" i="6"/>
  <c r="AA254" i="6" s="1"/>
  <c r="J238" i="6"/>
  <c r="AA238" i="6" s="1"/>
  <c r="J222" i="6"/>
  <c r="AA222" i="6" s="1"/>
  <c r="J206" i="6"/>
  <c r="AA206" i="6" s="1"/>
  <c r="J190" i="6"/>
  <c r="AA190" i="6" s="1"/>
  <c r="J174" i="6"/>
  <c r="AA174" i="6" s="1"/>
  <c r="J158" i="6"/>
  <c r="AA158" i="6" s="1"/>
  <c r="J142" i="6"/>
  <c r="AA142" i="6" s="1"/>
  <c r="J126" i="6"/>
  <c r="AA126" i="6" s="1"/>
  <c r="J110" i="6"/>
  <c r="AA110" i="6" s="1"/>
  <c r="J94" i="6"/>
  <c r="AA94" i="6" s="1"/>
  <c r="J78" i="6"/>
  <c r="AA78" i="6" s="1"/>
  <c r="J62" i="6"/>
  <c r="AA62" i="6" s="1"/>
  <c r="J46" i="6"/>
  <c r="AA46" i="6" s="1"/>
  <c r="J30" i="6"/>
  <c r="J14" i="6"/>
  <c r="AA14" i="6" s="1"/>
  <c r="H1455" i="6"/>
  <c r="V1455" i="3" s="1"/>
  <c r="H1439" i="6"/>
  <c r="V1439" i="3" s="1"/>
  <c r="H1423" i="6"/>
  <c r="V1423" i="3" s="1"/>
  <c r="H1407" i="6"/>
  <c r="V1407" i="3" s="1"/>
  <c r="H1391" i="6"/>
  <c r="V1391" i="3" s="1"/>
  <c r="H1375" i="6"/>
  <c r="V1375" i="3" s="1"/>
  <c r="H1359" i="6"/>
  <c r="V1359" i="3" s="1"/>
  <c r="H1343" i="6"/>
  <c r="V1343" i="3" s="1"/>
  <c r="H1327" i="6"/>
  <c r="V1327" i="3" s="1"/>
  <c r="H1311" i="6"/>
  <c r="V1311" i="3" s="1"/>
  <c r="H1295" i="6"/>
  <c r="V1295" i="3" s="1"/>
  <c r="H1279" i="6"/>
  <c r="V1279" i="3" s="1"/>
  <c r="H1263" i="6"/>
  <c r="V1263" i="3" s="1"/>
  <c r="H1247" i="6"/>
  <c r="V1247" i="3" s="1"/>
  <c r="H1231" i="6"/>
  <c r="V1231" i="3" s="1"/>
  <c r="H1215" i="6"/>
  <c r="V1215" i="3" s="1"/>
  <c r="H1199" i="6"/>
  <c r="V1199" i="3" s="1"/>
  <c r="H1183" i="6"/>
  <c r="V1183" i="3" s="1"/>
  <c r="H1167" i="6"/>
  <c r="V1167" i="3" s="1"/>
  <c r="H1151" i="6"/>
  <c r="V1151" i="3" s="1"/>
  <c r="H1135" i="6"/>
  <c r="V1135" i="3" s="1"/>
  <c r="H1119" i="6"/>
  <c r="V1119" i="3" s="1"/>
  <c r="H1103" i="6"/>
  <c r="V1103" i="3" s="1"/>
  <c r="H1087" i="6"/>
  <c r="V1087" i="3" s="1"/>
  <c r="H1071" i="6"/>
  <c r="V1071" i="3" s="1"/>
  <c r="H1055" i="6"/>
  <c r="V1055" i="3" s="1"/>
  <c r="H1039" i="6"/>
  <c r="V1039" i="3" s="1"/>
  <c r="H1023" i="6"/>
  <c r="V1023" i="3" s="1"/>
  <c r="H1007" i="6"/>
  <c r="V1007" i="3" s="1"/>
  <c r="H991" i="6"/>
  <c r="V991" i="3" s="1"/>
  <c r="H975" i="6"/>
  <c r="V975" i="3" s="1"/>
  <c r="H959" i="6"/>
  <c r="V959" i="3" s="1"/>
  <c r="H943" i="6"/>
  <c r="V943" i="3" s="1"/>
  <c r="H927" i="6"/>
  <c r="V927" i="3" s="1"/>
  <c r="H911" i="6"/>
  <c r="V911" i="3" s="1"/>
  <c r="H895" i="6"/>
  <c r="V895" i="3" s="1"/>
  <c r="H879" i="6"/>
  <c r="V879" i="3" s="1"/>
  <c r="H863" i="6"/>
  <c r="V863" i="3" s="1"/>
  <c r="H847" i="6"/>
  <c r="V847" i="3" s="1"/>
  <c r="H831" i="6"/>
  <c r="V831" i="3" s="1"/>
  <c r="H815" i="6"/>
  <c r="V815" i="3" s="1"/>
  <c r="H799" i="6"/>
  <c r="V799" i="3" s="1"/>
  <c r="H783" i="6"/>
  <c r="V783" i="3" s="1"/>
  <c r="H767" i="6"/>
  <c r="V767" i="3" s="1"/>
  <c r="H751" i="6"/>
  <c r="V751" i="3" s="1"/>
  <c r="H735" i="6"/>
  <c r="V735" i="3" s="1"/>
  <c r="H719" i="6"/>
  <c r="V719" i="3" s="1"/>
  <c r="H703" i="6"/>
  <c r="V703" i="3" s="1"/>
  <c r="H687" i="6"/>
  <c r="V687" i="3" s="1"/>
  <c r="H671" i="6"/>
  <c r="V671" i="3" s="1"/>
  <c r="H655" i="6"/>
  <c r="V655" i="3" s="1"/>
  <c r="H639" i="6"/>
  <c r="V639" i="3" s="1"/>
  <c r="H623" i="6"/>
  <c r="V623" i="3" s="1"/>
  <c r="H607" i="6"/>
  <c r="V607" i="3" s="1"/>
  <c r="H591" i="6"/>
  <c r="V591" i="3" s="1"/>
  <c r="H575" i="6"/>
  <c r="V575" i="3" s="1"/>
  <c r="H559" i="6"/>
  <c r="V559" i="3" s="1"/>
  <c r="H543" i="6"/>
  <c r="V543" i="3" s="1"/>
  <c r="H527" i="6"/>
  <c r="V527" i="3" s="1"/>
  <c r="H511" i="6"/>
  <c r="V511" i="3" s="1"/>
  <c r="H495" i="6"/>
  <c r="V495" i="3" s="1"/>
  <c r="H479" i="6"/>
  <c r="V479" i="3" s="1"/>
  <c r="H463" i="6"/>
  <c r="V463" i="3" s="1"/>
  <c r="H447" i="6"/>
  <c r="V447" i="3" s="1"/>
  <c r="H431" i="6"/>
  <c r="V431" i="3" s="1"/>
  <c r="H415" i="6"/>
  <c r="V415" i="3" s="1"/>
  <c r="H399" i="6"/>
  <c r="V399" i="3" s="1"/>
  <c r="H383" i="6"/>
  <c r="V383" i="3" s="1"/>
  <c r="H367" i="6"/>
  <c r="V367" i="3" s="1"/>
  <c r="H351" i="6"/>
  <c r="V351" i="3" s="1"/>
  <c r="H335" i="6"/>
  <c r="V335" i="3" s="1"/>
  <c r="H319" i="6"/>
  <c r="V319" i="3" s="1"/>
  <c r="H303" i="6"/>
  <c r="V303" i="3" s="1"/>
  <c r="H287" i="6"/>
  <c r="V287" i="3" s="1"/>
  <c r="H271" i="6"/>
  <c r="V271" i="3" s="1"/>
  <c r="H255" i="6"/>
  <c r="V255" i="3" s="1"/>
  <c r="H239" i="6"/>
  <c r="V239" i="3" s="1"/>
  <c r="H223" i="6"/>
  <c r="V223" i="3" s="1"/>
  <c r="H207" i="6"/>
  <c r="V207" i="3" s="1"/>
  <c r="H191" i="6"/>
  <c r="V191" i="3" s="1"/>
  <c r="H1464" i="6"/>
  <c r="H1448" i="6"/>
  <c r="V1448" i="3" s="1"/>
  <c r="H1432" i="6"/>
  <c r="V1432" i="3" s="1"/>
  <c r="H1416" i="6"/>
  <c r="V1416" i="3" s="1"/>
  <c r="H1400" i="6"/>
  <c r="V1400" i="3" s="1"/>
  <c r="H1384" i="6"/>
  <c r="V1384" i="3" s="1"/>
  <c r="H1368" i="6"/>
  <c r="V1368" i="3" s="1"/>
  <c r="H1352" i="6"/>
  <c r="V1352" i="3" s="1"/>
  <c r="H1336" i="6"/>
  <c r="V1336" i="3" s="1"/>
  <c r="H1320" i="6"/>
  <c r="V1320" i="3" s="1"/>
  <c r="H1304" i="6"/>
  <c r="V1304" i="3" s="1"/>
  <c r="H1288" i="6"/>
  <c r="V1288" i="3" s="1"/>
  <c r="H1272" i="6"/>
  <c r="V1272" i="3" s="1"/>
  <c r="H1256" i="6"/>
  <c r="V1256" i="3" s="1"/>
  <c r="H1240" i="6"/>
  <c r="V1240" i="3" s="1"/>
  <c r="H1224" i="6"/>
  <c r="V1224" i="3" s="1"/>
  <c r="H1208" i="6"/>
  <c r="V1208" i="3" s="1"/>
  <c r="H1192" i="6"/>
  <c r="V1192" i="3" s="1"/>
  <c r="H1176" i="6"/>
  <c r="V1176" i="3" s="1"/>
  <c r="H1160" i="6"/>
  <c r="V1160" i="3" s="1"/>
  <c r="H1144" i="6"/>
  <c r="V1144" i="3" s="1"/>
  <c r="H1128" i="6"/>
  <c r="V1128" i="3" s="1"/>
  <c r="H1112" i="6"/>
  <c r="V1112" i="3" s="1"/>
  <c r="H1096" i="6"/>
  <c r="V1096" i="3" s="1"/>
  <c r="H1080" i="6"/>
  <c r="V1080" i="3" s="1"/>
  <c r="H1064" i="6"/>
  <c r="V1064" i="3" s="1"/>
  <c r="H1048" i="6"/>
  <c r="V1048" i="3" s="1"/>
  <c r="H1032" i="6"/>
  <c r="V1032" i="3" s="1"/>
  <c r="H1016" i="6"/>
  <c r="V1016" i="3" s="1"/>
  <c r="H1000" i="6"/>
  <c r="V1000" i="3" s="1"/>
  <c r="H984" i="6"/>
  <c r="V984" i="3" s="1"/>
  <c r="H968" i="6"/>
  <c r="V968" i="3" s="1"/>
  <c r="H952" i="6"/>
  <c r="V952" i="3" s="1"/>
  <c r="H936" i="6"/>
  <c r="V936" i="3" s="1"/>
  <c r="H920" i="6"/>
  <c r="V920" i="3" s="1"/>
  <c r="H904" i="6"/>
  <c r="V904" i="3" s="1"/>
  <c r="H888" i="6"/>
  <c r="V888" i="3" s="1"/>
  <c r="H872" i="6"/>
  <c r="V872" i="3" s="1"/>
  <c r="H856" i="6"/>
  <c r="V856" i="3" s="1"/>
  <c r="H840" i="6"/>
  <c r="V840" i="3" s="1"/>
  <c r="H824" i="6"/>
  <c r="V824" i="3" s="1"/>
  <c r="H808" i="6"/>
  <c r="V808" i="3" s="1"/>
  <c r="H792" i="6"/>
  <c r="V792" i="3" s="1"/>
  <c r="H776" i="6"/>
  <c r="V776" i="3" s="1"/>
  <c r="H760" i="6"/>
  <c r="V760" i="3" s="1"/>
  <c r="H744" i="6"/>
  <c r="V744" i="3" s="1"/>
  <c r="H728" i="6"/>
  <c r="V728" i="3" s="1"/>
  <c r="H712" i="6"/>
  <c r="V712" i="3" s="1"/>
  <c r="H696" i="6"/>
  <c r="V696" i="3" s="1"/>
  <c r="H680" i="6"/>
  <c r="V680" i="3" s="1"/>
  <c r="H664" i="6"/>
  <c r="V664" i="3" s="1"/>
  <c r="H648" i="6"/>
  <c r="V648" i="3" s="1"/>
  <c r="H632" i="6"/>
  <c r="V632" i="3" s="1"/>
  <c r="H616" i="6"/>
  <c r="V616" i="3" s="1"/>
  <c r="H600" i="6"/>
  <c r="V600" i="3" s="1"/>
  <c r="H584" i="6"/>
  <c r="V584" i="3" s="1"/>
  <c r="H568" i="6"/>
  <c r="V568" i="3" s="1"/>
  <c r="H552" i="6"/>
  <c r="V552" i="3" s="1"/>
  <c r="H536" i="6"/>
  <c r="V536" i="3" s="1"/>
  <c r="H520" i="6"/>
  <c r="V520" i="3" s="1"/>
  <c r="H504" i="6"/>
  <c r="V504" i="3" s="1"/>
  <c r="H488" i="6"/>
  <c r="V488" i="3" s="1"/>
  <c r="H472" i="6"/>
  <c r="V472" i="3" s="1"/>
  <c r="H456" i="6"/>
  <c r="V456" i="3" s="1"/>
  <c r="H440" i="6"/>
  <c r="V440" i="3" s="1"/>
  <c r="H424" i="6"/>
  <c r="V424" i="3" s="1"/>
  <c r="H408" i="6"/>
  <c r="V408" i="3" s="1"/>
  <c r="H392" i="6"/>
  <c r="V392" i="3" s="1"/>
  <c r="H376" i="6"/>
  <c r="V376" i="3" s="1"/>
  <c r="H360" i="6"/>
  <c r="V360" i="3" s="1"/>
  <c r="H344" i="6"/>
  <c r="V344" i="3" s="1"/>
  <c r="H328" i="6"/>
  <c r="V328" i="3" s="1"/>
  <c r="H312" i="6"/>
  <c r="V312" i="3" s="1"/>
  <c r="H296" i="6"/>
  <c r="V296" i="3" s="1"/>
  <c r="H280" i="6"/>
  <c r="V280" i="3" s="1"/>
  <c r="H264" i="6"/>
  <c r="V264" i="3" s="1"/>
  <c r="H248" i="6"/>
  <c r="V248" i="3" s="1"/>
  <c r="J620" i="6"/>
  <c r="AA620" i="6" s="1"/>
  <c r="J604" i="6"/>
  <c r="AA604" i="6" s="1"/>
  <c r="J588" i="6"/>
  <c r="AA588" i="6" s="1"/>
  <c r="J572" i="6"/>
  <c r="AA572" i="6" s="1"/>
  <c r="J556" i="6"/>
  <c r="AA556" i="6" s="1"/>
  <c r="J540" i="6"/>
  <c r="AA540" i="6" s="1"/>
  <c r="J524" i="6"/>
  <c r="AA524" i="6" s="1"/>
  <c r="J508" i="6"/>
  <c r="AA508" i="6" s="1"/>
  <c r="J492" i="6"/>
  <c r="AA492" i="6" s="1"/>
  <c r="J476" i="6"/>
  <c r="AA476" i="6" s="1"/>
  <c r="J460" i="6"/>
  <c r="AA460" i="6" s="1"/>
  <c r="J444" i="6"/>
  <c r="AA444" i="6" s="1"/>
  <c r="J428" i="6"/>
  <c r="AA428" i="6" s="1"/>
  <c r="J412" i="6"/>
  <c r="AA412" i="6" s="1"/>
  <c r="J396" i="6"/>
  <c r="AA396" i="6" s="1"/>
  <c r="J380" i="6"/>
  <c r="AA380" i="6" s="1"/>
  <c r="J364" i="6"/>
  <c r="AA364" i="6" s="1"/>
  <c r="J348" i="6"/>
  <c r="AA348" i="6" s="1"/>
  <c r="J332" i="6"/>
  <c r="AA332" i="6" s="1"/>
  <c r="J316" i="6"/>
  <c r="AA316" i="6" s="1"/>
  <c r="J300" i="6"/>
  <c r="AA300" i="6" s="1"/>
  <c r="J284" i="6"/>
  <c r="AA284" i="6" s="1"/>
  <c r="J268" i="6"/>
  <c r="AA268" i="6" s="1"/>
  <c r="H224" i="6"/>
  <c r="V224" i="3" s="1"/>
  <c r="H208" i="6"/>
  <c r="V208" i="3" s="1"/>
  <c r="H192" i="6"/>
  <c r="V192" i="3" s="1"/>
  <c r="H176" i="6"/>
  <c r="V176" i="3" s="1"/>
  <c r="H160" i="6"/>
  <c r="V160" i="3" s="1"/>
  <c r="H144" i="6"/>
  <c r="V144" i="3" s="1"/>
  <c r="H128" i="6"/>
  <c r="V128" i="3" s="1"/>
  <c r="H112" i="6"/>
  <c r="V112" i="3" s="1"/>
  <c r="H96" i="6"/>
  <c r="V96" i="3" s="1"/>
  <c r="H80" i="6"/>
  <c r="V80" i="3" s="1"/>
  <c r="H64" i="6"/>
  <c r="V64" i="3" s="1"/>
  <c r="H48" i="6"/>
  <c r="V48" i="3" s="1"/>
  <c r="H32" i="6"/>
  <c r="V32" i="3" s="1"/>
  <c r="H16" i="6"/>
  <c r="V16" i="3" s="1"/>
  <c r="J1451" i="6"/>
  <c r="AA1451" i="6" s="1"/>
  <c r="J1435" i="6"/>
  <c r="AA1435" i="6" s="1"/>
  <c r="J1419" i="6"/>
  <c r="AA1419" i="6" s="1"/>
  <c r="J1403" i="6"/>
  <c r="AA1403" i="6" s="1"/>
  <c r="J1387" i="6"/>
  <c r="AA1387" i="6" s="1"/>
  <c r="J1371" i="6"/>
  <c r="AA1371" i="6" s="1"/>
  <c r="J1355" i="6"/>
  <c r="AA1355" i="6" s="1"/>
  <c r="J1339" i="6"/>
  <c r="AA1339" i="6" s="1"/>
  <c r="J1323" i="6"/>
  <c r="AA1323" i="6" s="1"/>
  <c r="J1307" i="6"/>
  <c r="AA1307" i="6" s="1"/>
  <c r="J1291" i="6"/>
  <c r="AA1291" i="6" s="1"/>
  <c r="J1275" i="6"/>
  <c r="AA1275" i="6" s="1"/>
  <c r="J1259" i="6"/>
  <c r="AA1259" i="6" s="1"/>
  <c r="J1243" i="6"/>
  <c r="AA1243" i="6" s="1"/>
  <c r="J1227" i="6"/>
  <c r="AA1227" i="6" s="1"/>
  <c r="J1211" i="6"/>
  <c r="AA1211" i="6" s="1"/>
  <c r="J1195" i="6"/>
  <c r="AA1195" i="6" s="1"/>
  <c r="J1179" i="6"/>
  <c r="AA1179" i="6" s="1"/>
  <c r="J971" i="6"/>
  <c r="AA971" i="6" s="1"/>
  <c r="J955" i="6"/>
  <c r="AA955" i="6" s="1"/>
  <c r="J939" i="6"/>
  <c r="AA939" i="6" s="1"/>
  <c r="J923" i="6"/>
  <c r="AA923" i="6" s="1"/>
  <c r="J907" i="6"/>
  <c r="AA907" i="6" s="1"/>
  <c r="J891" i="6"/>
  <c r="AA891" i="6" s="1"/>
  <c r="J875" i="6"/>
  <c r="AA875" i="6" s="1"/>
  <c r="J859" i="6"/>
  <c r="AA859" i="6" s="1"/>
  <c r="J843" i="6"/>
  <c r="AA843" i="6" s="1"/>
  <c r="J827" i="6"/>
  <c r="AA827" i="6" s="1"/>
  <c r="J811" i="6"/>
  <c r="AA811" i="6" s="1"/>
  <c r="J795" i="6"/>
  <c r="AA795" i="6" s="1"/>
  <c r="J779" i="6"/>
  <c r="AA779" i="6" s="1"/>
  <c r="J763" i="6"/>
  <c r="AA763" i="6" s="1"/>
  <c r="J747" i="6"/>
  <c r="AA747" i="6" s="1"/>
  <c r="J731" i="6"/>
  <c r="AA731" i="6" s="1"/>
  <c r="J715" i="6"/>
  <c r="AA715" i="6" s="1"/>
  <c r="J699" i="6"/>
  <c r="AA699" i="6" s="1"/>
  <c r="J683" i="6"/>
  <c r="AA683" i="6" s="1"/>
  <c r="J667" i="6"/>
  <c r="AA667" i="6" s="1"/>
  <c r="J651" i="6"/>
  <c r="AA651" i="6" s="1"/>
  <c r="J635" i="6"/>
  <c r="AA635" i="6" s="1"/>
  <c r="J619" i="6"/>
  <c r="AA619" i="6" s="1"/>
  <c r="J603" i="6"/>
  <c r="AA603" i="6" s="1"/>
  <c r="J587" i="6"/>
  <c r="AA587" i="6" s="1"/>
  <c r="J571" i="6"/>
  <c r="AA571" i="6" s="1"/>
  <c r="J555" i="6"/>
  <c r="AA555" i="6" s="1"/>
  <c r="J539" i="6"/>
  <c r="AA539" i="6" s="1"/>
  <c r="J523" i="6"/>
  <c r="AA523" i="6" s="1"/>
  <c r="J507" i="6"/>
  <c r="AA507" i="6" s="1"/>
  <c r="J491" i="6"/>
  <c r="AA491" i="6" s="1"/>
  <c r="J475" i="6"/>
  <c r="AA475" i="6" s="1"/>
  <c r="J459" i="6"/>
  <c r="AA459" i="6" s="1"/>
  <c r="J443" i="6"/>
  <c r="AA443" i="6" s="1"/>
  <c r="J427" i="6"/>
  <c r="AA427" i="6" s="1"/>
  <c r="J411" i="6"/>
  <c r="AA411" i="6" s="1"/>
  <c r="J395" i="6"/>
  <c r="AA395" i="6" s="1"/>
  <c r="J379" i="6"/>
  <c r="AA379" i="6" s="1"/>
  <c r="J363" i="6"/>
  <c r="AA363" i="6" s="1"/>
  <c r="J347" i="6"/>
  <c r="AA347" i="6" s="1"/>
  <c r="J331" i="6"/>
  <c r="AA331" i="6" s="1"/>
  <c r="J315" i="6"/>
  <c r="AA315" i="6" s="1"/>
  <c r="J299" i="6"/>
  <c r="AA299" i="6" s="1"/>
  <c r="J283" i="6"/>
  <c r="AA283" i="6" s="1"/>
  <c r="J1169" i="6"/>
  <c r="AA1169" i="6" s="1"/>
  <c r="J1153" i="6"/>
  <c r="AA1153" i="6" s="1"/>
  <c r="J977" i="6"/>
  <c r="AA977" i="6" s="1"/>
  <c r="J961" i="6"/>
  <c r="AA961" i="6" s="1"/>
  <c r="J945" i="6"/>
  <c r="AA945" i="6" s="1"/>
  <c r="J929" i="6"/>
  <c r="AA929" i="6" s="1"/>
  <c r="J913" i="6"/>
  <c r="AA913" i="6" s="1"/>
  <c r="J897" i="6"/>
  <c r="AA897" i="6" s="1"/>
  <c r="J881" i="6"/>
  <c r="AA881" i="6" s="1"/>
  <c r="J865" i="6"/>
  <c r="AA865" i="6" s="1"/>
  <c r="J849" i="6"/>
  <c r="AA849" i="6" s="1"/>
  <c r="J833" i="6"/>
  <c r="AA833" i="6" s="1"/>
  <c r="J817" i="6"/>
  <c r="AA817" i="6" s="1"/>
  <c r="J801" i="6"/>
  <c r="AA801" i="6" s="1"/>
  <c r="J785" i="6"/>
  <c r="AA785" i="6" s="1"/>
  <c r="J769" i="6"/>
  <c r="AA769" i="6" s="1"/>
  <c r="J753" i="6"/>
  <c r="AA753" i="6" s="1"/>
  <c r="J737" i="6"/>
  <c r="AA737" i="6" s="1"/>
  <c r="J721" i="6"/>
  <c r="AA721" i="6" s="1"/>
  <c r="J705" i="6"/>
  <c r="AA705" i="6" s="1"/>
  <c r="J689" i="6"/>
  <c r="AA689" i="6" s="1"/>
  <c r="J673" i="6"/>
  <c r="AA673" i="6" s="1"/>
  <c r="J657" i="6"/>
  <c r="AA657" i="6" s="1"/>
  <c r="J641" i="6"/>
  <c r="AA641" i="6" s="1"/>
  <c r="J625" i="6"/>
  <c r="AA625" i="6" s="1"/>
  <c r="J609" i="6"/>
  <c r="AA609" i="6" s="1"/>
  <c r="J593" i="6"/>
  <c r="AA593" i="6" s="1"/>
  <c r="J577" i="6"/>
  <c r="AA577" i="6" s="1"/>
  <c r="J561" i="6"/>
  <c r="AA561" i="6" s="1"/>
  <c r="J545" i="6"/>
  <c r="AA545" i="6" s="1"/>
  <c r="J529" i="6"/>
  <c r="AA529" i="6" s="1"/>
  <c r="J513" i="6"/>
  <c r="AA513" i="6" s="1"/>
  <c r="J497" i="6"/>
  <c r="AA497" i="6" s="1"/>
  <c r="J481" i="6"/>
  <c r="AA481" i="6" s="1"/>
  <c r="J465" i="6"/>
  <c r="AA465" i="6" s="1"/>
  <c r="J449" i="6"/>
  <c r="AA449" i="6" s="1"/>
  <c r="J433" i="6"/>
  <c r="AA433" i="6" s="1"/>
  <c r="J417" i="6"/>
  <c r="AA417" i="6" s="1"/>
  <c r="J401" i="6"/>
  <c r="AA401" i="6" s="1"/>
  <c r="J385" i="6"/>
  <c r="AA385" i="6" s="1"/>
  <c r="J369" i="6"/>
  <c r="AA369" i="6" s="1"/>
  <c r="J353" i="6"/>
  <c r="AA353" i="6" s="1"/>
  <c r="J337" i="6"/>
  <c r="AA337" i="6" s="1"/>
  <c r="J321" i="6"/>
  <c r="AA321" i="6" s="1"/>
  <c r="J305" i="6"/>
  <c r="AA305" i="6" s="1"/>
  <c r="J289" i="6"/>
  <c r="AA289" i="6" s="1"/>
  <c r="J273" i="6"/>
  <c r="AA273" i="6" s="1"/>
  <c r="J257" i="6"/>
  <c r="AA257" i="6" s="1"/>
  <c r="J241" i="6"/>
  <c r="AA241" i="6" s="1"/>
  <c r="J225" i="6"/>
  <c r="AA225" i="6" s="1"/>
  <c r="J209" i="6"/>
  <c r="J193" i="6"/>
  <c r="AA193" i="6" s="1"/>
  <c r="J177" i="6"/>
  <c r="AA177" i="6" s="1"/>
  <c r="J161" i="6"/>
  <c r="AA161" i="6" s="1"/>
  <c r="J145" i="6"/>
  <c r="AA145" i="6" s="1"/>
  <c r="J129" i="6"/>
  <c r="AA129" i="6" s="1"/>
  <c r="J113" i="6"/>
  <c r="AA113" i="6" s="1"/>
  <c r="J97" i="6"/>
  <c r="AA97" i="6" s="1"/>
  <c r="J81" i="6"/>
  <c r="AA81" i="6" s="1"/>
  <c r="J65" i="6"/>
  <c r="AA65" i="6" s="1"/>
  <c r="J49" i="6"/>
  <c r="AA49" i="6" s="1"/>
  <c r="J33" i="6"/>
  <c r="AA33" i="6" s="1"/>
  <c r="J17" i="6"/>
  <c r="H175" i="6"/>
  <c r="V175" i="3" s="1"/>
  <c r="H159" i="6"/>
  <c r="V159" i="3" s="1"/>
  <c r="H143" i="6"/>
  <c r="V143" i="3" s="1"/>
  <c r="H127" i="6"/>
  <c r="V127" i="3" s="1"/>
  <c r="H111" i="6"/>
  <c r="V111" i="3" s="1"/>
  <c r="H95" i="6"/>
  <c r="V95" i="3" s="1"/>
  <c r="H79" i="6"/>
  <c r="V79" i="3" s="1"/>
  <c r="H63" i="6"/>
  <c r="V63" i="3" s="1"/>
  <c r="H47" i="6"/>
  <c r="V47" i="3" s="1"/>
  <c r="H31" i="6"/>
  <c r="V31" i="3" s="1"/>
  <c r="H15" i="6"/>
  <c r="V15" i="3" s="1"/>
  <c r="J1460" i="6"/>
  <c r="AA1460" i="6" s="1"/>
  <c r="J1444" i="6"/>
  <c r="AA1444" i="6" s="1"/>
  <c r="J1428" i="6"/>
  <c r="AA1428" i="6" s="1"/>
  <c r="J1412" i="6"/>
  <c r="AA1412" i="6" s="1"/>
  <c r="J1396" i="6"/>
  <c r="AA1396" i="6" s="1"/>
  <c r="J1380" i="6"/>
  <c r="AA1380" i="6" s="1"/>
  <c r="J1364" i="6"/>
  <c r="AA1364" i="6" s="1"/>
  <c r="J1348" i="6"/>
  <c r="AA1348" i="6" s="1"/>
  <c r="J1332" i="6"/>
  <c r="AA1332" i="6" s="1"/>
  <c r="J1316" i="6"/>
  <c r="AA1316" i="6" s="1"/>
  <c r="J1300" i="6"/>
  <c r="AA1300" i="6" s="1"/>
  <c r="J1284" i="6"/>
  <c r="AA1284" i="6" s="1"/>
  <c r="J1268" i="6"/>
  <c r="AA1268" i="6" s="1"/>
  <c r="J1252" i="6"/>
  <c r="AA1252" i="6" s="1"/>
  <c r="J1236" i="6"/>
  <c r="AA1236" i="6" s="1"/>
  <c r="J1220" i="6"/>
  <c r="AA1220" i="6" s="1"/>
  <c r="J1204" i="6"/>
  <c r="AA1204" i="6" s="1"/>
  <c r="J1188" i="6"/>
  <c r="AA1188" i="6" s="1"/>
  <c r="J1172" i="6"/>
  <c r="AA1172" i="6" s="1"/>
  <c r="J1156" i="6"/>
  <c r="AA1156" i="6" s="1"/>
  <c r="J1140" i="6"/>
  <c r="AA1140" i="6" s="1"/>
  <c r="J1124" i="6"/>
  <c r="AA1124" i="6" s="1"/>
  <c r="J1108" i="6"/>
  <c r="AA1108" i="6" s="1"/>
  <c r="J1092" i="6"/>
  <c r="AA1092" i="6" s="1"/>
  <c r="J1076" i="6"/>
  <c r="AA1076" i="6" s="1"/>
  <c r="J1060" i="6"/>
  <c r="AA1060" i="6" s="1"/>
  <c r="J1044" i="6"/>
  <c r="AA1044" i="6" s="1"/>
  <c r="J1028" i="6"/>
  <c r="AA1028" i="6" s="1"/>
  <c r="J1012" i="6"/>
  <c r="AA1012" i="6" s="1"/>
  <c r="J996" i="6"/>
  <c r="AA996" i="6" s="1"/>
  <c r="J980" i="6"/>
  <c r="AA980" i="6" s="1"/>
  <c r="J964" i="6"/>
  <c r="AA964" i="6" s="1"/>
  <c r="J948" i="6"/>
  <c r="AA948" i="6" s="1"/>
  <c r="J932" i="6"/>
  <c r="AA932" i="6" s="1"/>
  <c r="J916" i="6"/>
  <c r="AA916" i="6" s="1"/>
  <c r="J900" i="6"/>
  <c r="AA900" i="6" s="1"/>
  <c r="J884" i="6"/>
  <c r="AA884" i="6" s="1"/>
  <c r="J868" i="6"/>
  <c r="AA868" i="6" s="1"/>
  <c r="J852" i="6"/>
  <c r="AA852" i="6" s="1"/>
  <c r="J836" i="6"/>
  <c r="AA836" i="6" s="1"/>
  <c r="J820" i="6"/>
  <c r="AA820" i="6" s="1"/>
  <c r="J804" i="6"/>
  <c r="AA804" i="6" s="1"/>
  <c r="J788" i="6"/>
  <c r="AA788" i="6" s="1"/>
  <c r="J772" i="6"/>
  <c r="AA772" i="6" s="1"/>
  <c r="J756" i="6"/>
  <c r="AA756" i="6" s="1"/>
  <c r="J740" i="6"/>
  <c r="J724" i="6"/>
  <c r="AA724" i="6" s="1"/>
  <c r="J708" i="6"/>
  <c r="AA708" i="6" s="1"/>
  <c r="J692" i="6"/>
  <c r="AA692" i="6" s="1"/>
  <c r="J676" i="6"/>
  <c r="AA676" i="6" s="1"/>
  <c r="J660" i="6"/>
  <c r="AA660" i="6" s="1"/>
  <c r="J644" i="6"/>
  <c r="AA644" i="6" s="1"/>
  <c r="J628" i="6"/>
  <c r="AA628" i="6" s="1"/>
  <c r="J612" i="6"/>
  <c r="AA612" i="6" s="1"/>
  <c r="J596" i="6"/>
  <c r="AA596" i="6" s="1"/>
  <c r="J580" i="6"/>
  <c r="AA580" i="6" s="1"/>
  <c r="J564" i="6"/>
  <c r="AA564" i="6" s="1"/>
  <c r="J548" i="6"/>
  <c r="AA548" i="6" s="1"/>
  <c r="J532" i="6"/>
  <c r="AA532" i="6" s="1"/>
  <c r="J516" i="6"/>
  <c r="AA516" i="6" s="1"/>
  <c r="J500" i="6"/>
  <c r="AA500" i="6" s="1"/>
  <c r="J484" i="6"/>
  <c r="AA484" i="6" s="1"/>
  <c r="J468" i="6"/>
  <c r="AA468" i="6" s="1"/>
  <c r="J452" i="6"/>
  <c r="AA452" i="6" s="1"/>
  <c r="J436" i="6"/>
  <c r="AA436" i="6" s="1"/>
  <c r="J404" i="6"/>
  <c r="AA404" i="6" s="1"/>
  <c r="J388" i="6"/>
  <c r="J372" i="6"/>
  <c r="AA372" i="6" s="1"/>
  <c r="J356" i="6"/>
  <c r="AA356" i="6" s="1"/>
  <c r="J340" i="6"/>
  <c r="AA340" i="6" s="1"/>
  <c r="J324" i="6"/>
  <c r="AA324" i="6" s="1"/>
  <c r="J308" i="6"/>
  <c r="AA308" i="6" s="1"/>
  <c r="J292" i="6"/>
  <c r="AA292" i="6" s="1"/>
  <c r="J276" i="6"/>
  <c r="AA276" i="6" s="1"/>
  <c r="J1415" i="6"/>
  <c r="AA1415" i="6" s="1"/>
  <c r="J1399" i="6"/>
  <c r="AA1399" i="6" s="1"/>
  <c r="J1319" i="6"/>
  <c r="AA1319" i="6" s="1"/>
  <c r="J983" i="6"/>
  <c r="AA983" i="6" s="1"/>
  <c r="J967" i="6"/>
  <c r="AA967" i="6" s="1"/>
  <c r="J775" i="6"/>
  <c r="AA775" i="6" s="1"/>
  <c r="J759" i="6"/>
  <c r="AA759" i="6" s="1"/>
  <c r="J743" i="6"/>
  <c r="AA743" i="6" s="1"/>
  <c r="J535" i="6"/>
  <c r="AA535" i="6" s="1"/>
  <c r="J503" i="6"/>
  <c r="AA503" i="6" s="1"/>
  <c r="J423" i="6"/>
  <c r="AA423" i="6" s="1"/>
  <c r="J407" i="6"/>
  <c r="AA407" i="6" s="1"/>
  <c r="J375" i="6"/>
  <c r="AA375" i="6" s="1"/>
  <c r="J359" i="6"/>
  <c r="AA359" i="6" s="1"/>
  <c r="J343" i="6"/>
  <c r="AA343" i="6" s="1"/>
  <c r="J327" i="6"/>
  <c r="AA327" i="6" s="1"/>
  <c r="J311" i="6"/>
  <c r="AA311" i="6" s="1"/>
  <c r="J295" i="6"/>
  <c r="AA295" i="6" s="1"/>
  <c r="J279" i="6"/>
  <c r="AA279" i="6" s="1"/>
  <c r="J410" i="6"/>
  <c r="AA410" i="6" s="1"/>
  <c r="J394" i="6"/>
  <c r="AA394" i="6" s="1"/>
  <c r="J378" i="6"/>
  <c r="AA378" i="6" s="1"/>
  <c r="J10" i="6"/>
  <c r="AA10" i="6" s="1"/>
  <c r="J1165" i="6"/>
  <c r="AA1165" i="6" s="1"/>
  <c r="J973" i="6"/>
  <c r="AA973" i="6" s="1"/>
  <c r="J941" i="6"/>
  <c r="AA941" i="6" s="1"/>
  <c r="J925" i="6"/>
  <c r="AA925" i="6" s="1"/>
  <c r="J909" i="6"/>
  <c r="AA909" i="6" s="1"/>
  <c r="J893" i="6"/>
  <c r="AA893" i="6" s="1"/>
  <c r="J877" i="6"/>
  <c r="AA877" i="6" s="1"/>
  <c r="J861" i="6"/>
  <c r="AA861" i="6" s="1"/>
  <c r="J845" i="6"/>
  <c r="AA845" i="6" s="1"/>
  <c r="J829" i="6"/>
  <c r="AA829" i="6" s="1"/>
  <c r="J813" i="6"/>
  <c r="AA813" i="6" s="1"/>
  <c r="J797" i="6"/>
  <c r="AA797" i="6" s="1"/>
  <c r="J781" i="6"/>
  <c r="AA781" i="6" s="1"/>
  <c r="J765" i="6"/>
  <c r="AA765" i="6" s="1"/>
  <c r="J749" i="6"/>
  <c r="AA749" i="6" s="1"/>
  <c r="J733" i="6"/>
  <c r="AA733" i="6" s="1"/>
  <c r="J717" i="6"/>
  <c r="AA717" i="6" s="1"/>
  <c r="J701" i="6"/>
  <c r="AA701" i="6" s="1"/>
  <c r="J685" i="6"/>
  <c r="AA685" i="6" s="1"/>
  <c r="J669" i="6"/>
  <c r="AA669" i="6" s="1"/>
  <c r="J653" i="6"/>
  <c r="AA653" i="6" s="1"/>
  <c r="J637" i="6"/>
  <c r="AA637" i="6" s="1"/>
  <c r="J621" i="6"/>
  <c r="AA621" i="6" s="1"/>
  <c r="J605" i="6"/>
  <c r="AA605" i="6" s="1"/>
  <c r="J589" i="6"/>
  <c r="J573" i="6"/>
  <c r="AA573" i="6" s="1"/>
  <c r="J557" i="6"/>
  <c r="AA557" i="6" s="1"/>
  <c r="J541" i="6"/>
  <c r="AA541" i="6" s="1"/>
  <c r="J525" i="6"/>
  <c r="AA525" i="6" s="1"/>
  <c r="J509" i="6"/>
  <c r="AA509" i="6" s="1"/>
  <c r="J493" i="6"/>
  <c r="AA493" i="6" s="1"/>
  <c r="J477" i="6"/>
  <c r="AA477" i="6" s="1"/>
  <c r="J461" i="6"/>
  <c r="AA461" i="6" s="1"/>
  <c r="J445" i="6"/>
  <c r="AA445" i="6" s="1"/>
  <c r="J429" i="6"/>
  <c r="AA429" i="6" s="1"/>
  <c r="J413" i="6"/>
  <c r="AA413" i="6" s="1"/>
  <c r="J397" i="6"/>
  <c r="AA397" i="6" s="1"/>
  <c r="J381" i="6"/>
  <c r="AA381" i="6" s="1"/>
  <c r="J365" i="6"/>
  <c r="AA365" i="6" s="1"/>
  <c r="J349" i="6"/>
  <c r="AA349" i="6" s="1"/>
  <c r="J333" i="6"/>
  <c r="AA333" i="6" s="1"/>
  <c r="J317" i="6"/>
  <c r="AA317" i="6" s="1"/>
  <c r="J301" i="6"/>
  <c r="AA301" i="6" s="1"/>
  <c r="J285" i="6"/>
  <c r="AA285" i="6" s="1"/>
  <c r="J269" i="6"/>
  <c r="AA269" i="6" s="1"/>
  <c r="J253" i="6"/>
  <c r="AA253" i="6" s="1"/>
  <c r="J237" i="6"/>
  <c r="AA237" i="6" s="1"/>
  <c r="J221" i="6"/>
  <c r="AA221" i="6" s="1"/>
  <c r="J205" i="6"/>
  <c r="AA205" i="6" s="1"/>
  <c r="J189" i="6"/>
  <c r="AA189" i="6" s="1"/>
  <c r="J173" i="6"/>
  <c r="AA173" i="6" s="1"/>
  <c r="J157" i="6"/>
  <c r="AA157" i="6" s="1"/>
  <c r="J141" i="6"/>
  <c r="AA141" i="6" s="1"/>
  <c r="J125" i="6"/>
  <c r="AA125" i="6" s="1"/>
  <c r="J109" i="6"/>
  <c r="AA109" i="6" s="1"/>
  <c r="J93" i="6"/>
  <c r="AA93" i="6" s="1"/>
  <c r="J77" i="6"/>
  <c r="AA77" i="6" s="1"/>
  <c r="J61" i="6"/>
  <c r="AA61" i="6" s="1"/>
  <c r="J45" i="6"/>
  <c r="AA45" i="6" s="1"/>
  <c r="J29" i="6"/>
  <c r="J480" i="6"/>
  <c r="AA480" i="6" s="1"/>
  <c r="J464" i="6"/>
  <c r="AA464" i="6" s="1"/>
  <c r="J448" i="6"/>
  <c r="AA448" i="6" s="1"/>
  <c r="J432" i="6"/>
  <c r="AA432" i="6" s="1"/>
  <c r="J416" i="6"/>
  <c r="AA416" i="6" s="1"/>
  <c r="J400" i="6"/>
  <c r="AA400" i="6" s="1"/>
  <c r="J384" i="6"/>
  <c r="AA384" i="6" s="1"/>
  <c r="J368" i="6"/>
  <c r="AA368" i="6" s="1"/>
  <c r="J352" i="6"/>
  <c r="AA352" i="6" s="1"/>
  <c r="J336" i="6"/>
  <c r="AA336" i="6" s="1"/>
  <c r="J320" i="6"/>
  <c r="AA320" i="6" s="1"/>
  <c r="J304" i="6"/>
  <c r="AA304" i="6" s="1"/>
  <c r="J288" i="6"/>
  <c r="AA288" i="6" s="1"/>
  <c r="J272" i="6"/>
  <c r="AA272" i="6" s="1"/>
  <c r="H232" i="6"/>
  <c r="V232" i="3" s="1"/>
  <c r="H216" i="6"/>
  <c r="V216" i="3" s="1"/>
  <c r="H200" i="6"/>
  <c r="V200" i="3" s="1"/>
  <c r="H184" i="6"/>
  <c r="V184" i="3" s="1"/>
  <c r="H168" i="6"/>
  <c r="V168" i="3" s="1"/>
  <c r="H152" i="6"/>
  <c r="V152" i="3" s="1"/>
  <c r="H136" i="6"/>
  <c r="V136" i="3" s="1"/>
  <c r="H120" i="6"/>
  <c r="V120" i="3" s="1"/>
  <c r="H104" i="6"/>
  <c r="V104" i="3" s="1"/>
  <c r="H88" i="6"/>
  <c r="V88" i="3" s="1"/>
  <c r="H72" i="6"/>
  <c r="V72" i="3" s="1"/>
  <c r="H56" i="6"/>
  <c r="V56" i="3" s="1"/>
  <c r="H40" i="6"/>
  <c r="V40" i="3" s="1"/>
  <c r="H24" i="6"/>
  <c r="V24" i="3" s="1"/>
  <c r="H8" i="6"/>
  <c r="V8" i="3" s="1"/>
  <c r="J1459" i="6"/>
  <c r="AA1459" i="6" s="1"/>
  <c r="J1443" i="6"/>
  <c r="AA1443" i="6" s="1"/>
  <c r="J1427" i="6"/>
  <c r="AA1427" i="6" s="1"/>
  <c r="J1411" i="6"/>
  <c r="AA1411" i="6" s="1"/>
  <c r="J1395" i="6"/>
  <c r="AA1395" i="6" s="1"/>
  <c r="J1379" i="6"/>
  <c r="AA1379" i="6" s="1"/>
  <c r="J1363" i="6"/>
  <c r="AA1363" i="6" s="1"/>
  <c r="J1347" i="6"/>
  <c r="AA1347" i="6" s="1"/>
  <c r="J1331" i="6"/>
  <c r="AA1331" i="6" s="1"/>
  <c r="J1315" i="6"/>
  <c r="AA1315" i="6" s="1"/>
  <c r="J1299" i="6"/>
  <c r="AA1299" i="6" s="1"/>
  <c r="J1283" i="6"/>
  <c r="AA1283" i="6" s="1"/>
  <c r="J1267" i="6"/>
  <c r="AA1267" i="6" s="1"/>
  <c r="J1251" i="6"/>
  <c r="AA1251" i="6" s="1"/>
  <c r="J1235" i="6"/>
  <c r="AA1235" i="6" s="1"/>
  <c r="J1219" i="6"/>
  <c r="AA1219" i="6" s="1"/>
  <c r="J1203" i="6"/>
  <c r="AA1203" i="6" s="1"/>
  <c r="J1187" i="6"/>
  <c r="AA1187" i="6" s="1"/>
  <c r="J1171" i="6"/>
  <c r="AA1171" i="6" s="1"/>
  <c r="J979" i="6"/>
  <c r="AA979" i="6" s="1"/>
  <c r="J963" i="6"/>
  <c r="AA963" i="6" s="1"/>
  <c r="J947" i="6"/>
  <c r="AA947" i="6" s="1"/>
  <c r="J931" i="6"/>
  <c r="AA931" i="6" s="1"/>
  <c r="J915" i="6"/>
  <c r="AA915" i="6" s="1"/>
  <c r="J899" i="6"/>
  <c r="AA899" i="6" s="1"/>
  <c r="J883" i="6"/>
  <c r="AA883" i="6" s="1"/>
  <c r="J867" i="6"/>
  <c r="AA867" i="6" s="1"/>
  <c r="J851" i="6"/>
  <c r="AA851" i="6" s="1"/>
  <c r="J835" i="6"/>
  <c r="AA835" i="6" s="1"/>
  <c r="J819" i="6"/>
  <c r="AA819" i="6" s="1"/>
  <c r="J803" i="6"/>
  <c r="AA803" i="6" s="1"/>
  <c r="J787" i="6"/>
  <c r="AA787" i="6" s="1"/>
  <c r="J771" i="6"/>
  <c r="AA771" i="6" s="1"/>
  <c r="J755" i="6"/>
  <c r="AA755" i="6" s="1"/>
  <c r="J739" i="6"/>
  <c r="AA739" i="6" s="1"/>
  <c r="J723" i="6"/>
  <c r="AA723" i="6" s="1"/>
  <c r="J707" i="6"/>
  <c r="AA707" i="6" s="1"/>
  <c r="J691" i="6"/>
  <c r="AA691" i="6" s="1"/>
  <c r="J675" i="6"/>
  <c r="AA675" i="6" s="1"/>
  <c r="J659" i="6"/>
  <c r="AA659" i="6" s="1"/>
  <c r="J643" i="6"/>
  <c r="AA643" i="6" s="1"/>
  <c r="J627" i="6"/>
  <c r="AA627" i="6" s="1"/>
  <c r="J611" i="6"/>
  <c r="AA611" i="6" s="1"/>
  <c r="J595" i="6"/>
  <c r="AA595" i="6" s="1"/>
  <c r="J579" i="6"/>
  <c r="AA579" i="6" s="1"/>
  <c r="J563" i="6"/>
  <c r="AA563" i="6" s="1"/>
  <c r="J547" i="6"/>
  <c r="AA547" i="6" s="1"/>
  <c r="J531" i="6"/>
  <c r="AA531" i="6" s="1"/>
  <c r="J515" i="6"/>
  <c r="AA515" i="6" s="1"/>
  <c r="J499" i="6"/>
  <c r="AA499" i="6" s="1"/>
  <c r="J483" i="6"/>
  <c r="AA483" i="6" s="1"/>
  <c r="J467" i="6"/>
  <c r="AA467" i="6" s="1"/>
  <c r="J451" i="6"/>
  <c r="AA451" i="6" s="1"/>
  <c r="J435" i="6"/>
  <c r="AA435" i="6" s="1"/>
  <c r="J419" i="6"/>
  <c r="AA419" i="6" s="1"/>
  <c r="J403" i="6"/>
  <c r="AA403" i="6" s="1"/>
  <c r="J387" i="6"/>
  <c r="AA387" i="6" s="1"/>
  <c r="J371" i="6"/>
  <c r="AA371" i="6" s="1"/>
  <c r="J355" i="6"/>
  <c r="AA355" i="6" s="1"/>
  <c r="J339" i="6"/>
  <c r="AA339" i="6" s="1"/>
  <c r="J323" i="6"/>
  <c r="J307" i="6"/>
  <c r="AA307" i="6" s="1"/>
  <c r="J291" i="6"/>
  <c r="AA291" i="6" s="1"/>
  <c r="J275" i="6"/>
  <c r="AA275" i="6" s="1"/>
  <c r="J966" i="6"/>
  <c r="AA966" i="6" s="1"/>
  <c r="J950" i="6"/>
  <c r="AA950" i="6" s="1"/>
  <c r="J934" i="6"/>
  <c r="AA934" i="6" s="1"/>
  <c r="J918" i="6"/>
  <c r="AA918" i="6" s="1"/>
  <c r="J902" i="6"/>
  <c r="AA902" i="6" s="1"/>
  <c r="J886" i="6"/>
  <c r="AA886" i="6" s="1"/>
  <c r="J870" i="6"/>
  <c r="AA870" i="6" s="1"/>
  <c r="J854" i="6"/>
  <c r="AA854" i="6" s="1"/>
  <c r="J838" i="6"/>
  <c r="AA838" i="6" s="1"/>
  <c r="J822" i="6"/>
  <c r="AA822" i="6" s="1"/>
  <c r="J806" i="6"/>
  <c r="AA806" i="6" s="1"/>
  <c r="J790" i="6"/>
  <c r="AA790" i="6" s="1"/>
  <c r="J774" i="6"/>
  <c r="AA774" i="6" s="1"/>
  <c r="J758" i="6"/>
  <c r="AA758" i="6" s="1"/>
  <c r="J742" i="6"/>
  <c r="AA742" i="6" s="1"/>
  <c r="J726" i="6"/>
  <c r="AA726" i="6" s="1"/>
  <c r="J710" i="6"/>
  <c r="AA710" i="6" s="1"/>
  <c r="J694" i="6"/>
  <c r="AA694" i="6" s="1"/>
  <c r="J678" i="6"/>
  <c r="AA678" i="6" s="1"/>
  <c r="J662" i="6"/>
  <c r="AA662" i="6" s="1"/>
  <c r="J646" i="6"/>
  <c r="AA646" i="6" s="1"/>
  <c r="J630" i="6"/>
  <c r="AA630" i="6" s="1"/>
  <c r="J614" i="6"/>
  <c r="AA614" i="6" s="1"/>
  <c r="J598" i="6"/>
  <c r="AA598" i="6" s="1"/>
  <c r="J582" i="6"/>
  <c r="AA582" i="6" s="1"/>
  <c r="J566" i="6"/>
  <c r="AA566" i="6" s="1"/>
  <c r="J550" i="6"/>
  <c r="AA550" i="6" s="1"/>
  <c r="J534" i="6"/>
  <c r="AA534" i="6" s="1"/>
  <c r="J518" i="6"/>
  <c r="AA518" i="6" s="1"/>
  <c r="J502" i="6"/>
  <c r="AA502" i="6" s="1"/>
  <c r="H1461" i="6"/>
  <c r="V1461" i="3" s="1"/>
  <c r="H1457" i="6"/>
  <c r="V1457" i="3" s="1"/>
  <c r="H1453" i="6"/>
  <c r="V1453" i="3" s="1"/>
  <c r="H1449" i="6"/>
  <c r="V1449" i="3" s="1"/>
  <c r="H1445" i="6"/>
  <c r="V1445" i="3" s="1"/>
  <c r="H1441" i="6"/>
  <c r="V1441" i="3" s="1"/>
  <c r="H1437" i="6"/>
  <c r="V1437" i="3" s="1"/>
  <c r="H1433" i="6"/>
  <c r="V1433" i="3" s="1"/>
  <c r="H1429" i="6"/>
  <c r="V1429" i="3" s="1"/>
  <c r="H1425" i="6"/>
  <c r="V1425" i="3" s="1"/>
  <c r="H1421" i="6"/>
  <c r="V1421" i="3" s="1"/>
  <c r="H1417" i="6"/>
  <c r="V1417" i="3" s="1"/>
  <c r="H1413" i="6"/>
  <c r="V1413" i="3" s="1"/>
  <c r="H1409" i="6"/>
  <c r="V1409" i="3" s="1"/>
  <c r="H1405" i="6"/>
  <c r="V1405" i="3" s="1"/>
  <c r="H1401" i="6"/>
  <c r="V1401" i="3" s="1"/>
  <c r="H1397" i="6"/>
  <c r="V1397" i="3" s="1"/>
  <c r="H1393" i="6"/>
  <c r="V1393" i="3" s="1"/>
  <c r="H1389" i="6"/>
  <c r="V1389" i="3" s="1"/>
  <c r="H1385" i="6"/>
  <c r="V1385" i="3" s="1"/>
  <c r="H1381" i="6"/>
  <c r="V1381" i="3" s="1"/>
  <c r="H1377" i="6"/>
  <c r="V1377" i="3" s="1"/>
  <c r="H1373" i="6"/>
  <c r="V1373" i="3" s="1"/>
  <c r="H1369" i="6"/>
  <c r="V1369" i="3" s="1"/>
  <c r="H1365" i="6"/>
  <c r="V1365" i="3" s="1"/>
  <c r="H1361" i="6"/>
  <c r="V1361" i="3" s="1"/>
  <c r="H1357" i="6"/>
  <c r="V1357" i="3" s="1"/>
  <c r="H1353" i="6"/>
  <c r="V1353" i="3" s="1"/>
  <c r="H1349" i="6"/>
  <c r="V1349" i="3" s="1"/>
  <c r="H1345" i="6"/>
  <c r="V1345" i="3" s="1"/>
  <c r="H1341" i="6"/>
  <c r="V1341" i="3" s="1"/>
  <c r="H1337" i="6"/>
  <c r="V1337" i="3" s="1"/>
  <c r="H1333" i="6"/>
  <c r="V1333" i="3" s="1"/>
  <c r="H1329" i="6"/>
  <c r="V1329" i="3" s="1"/>
  <c r="H1325" i="6"/>
  <c r="V1325" i="3" s="1"/>
  <c r="H1321" i="6"/>
  <c r="V1321" i="3" s="1"/>
  <c r="H1317" i="6"/>
  <c r="V1317" i="3" s="1"/>
  <c r="H1313" i="6"/>
  <c r="V1313" i="3" s="1"/>
  <c r="H1309" i="6"/>
  <c r="V1309" i="3" s="1"/>
  <c r="H1305" i="6"/>
  <c r="V1305" i="3" s="1"/>
  <c r="H1301" i="6"/>
  <c r="V1301" i="3" s="1"/>
  <c r="H1297" i="6"/>
  <c r="V1297" i="3" s="1"/>
  <c r="H1293" i="6"/>
  <c r="V1293" i="3" s="1"/>
  <c r="H1289" i="6"/>
  <c r="V1289" i="3" s="1"/>
  <c r="H1285" i="6"/>
  <c r="V1285" i="3" s="1"/>
  <c r="H1281" i="6"/>
  <c r="V1281" i="3" s="1"/>
  <c r="H1277" i="6"/>
  <c r="V1277" i="3" s="1"/>
  <c r="H1273" i="6"/>
  <c r="V1273" i="3" s="1"/>
  <c r="H1269" i="6"/>
  <c r="V1269" i="3" s="1"/>
  <c r="H1265" i="6"/>
  <c r="V1265" i="3" s="1"/>
  <c r="H1261" i="6"/>
  <c r="V1261" i="3" s="1"/>
  <c r="H1257" i="6"/>
  <c r="V1257" i="3" s="1"/>
  <c r="H1253" i="6"/>
  <c r="V1253" i="3" s="1"/>
  <c r="H1249" i="6"/>
  <c r="V1249" i="3" s="1"/>
  <c r="H1245" i="6"/>
  <c r="V1245" i="3" s="1"/>
  <c r="H1241" i="6"/>
  <c r="V1241" i="3" s="1"/>
  <c r="H1237" i="6"/>
  <c r="V1237" i="3" s="1"/>
  <c r="H1233" i="6"/>
  <c r="V1233" i="3" s="1"/>
  <c r="H1229" i="6"/>
  <c r="V1229" i="3" s="1"/>
  <c r="H1225" i="6"/>
  <c r="V1225" i="3" s="1"/>
  <c r="H1221" i="6"/>
  <c r="V1221" i="3" s="1"/>
  <c r="H1217" i="6"/>
  <c r="V1217" i="3" s="1"/>
  <c r="H1213" i="6"/>
  <c r="V1213" i="3" s="1"/>
  <c r="H1209" i="6"/>
  <c r="V1209" i="3" s="1"/>
  <c r="H1205" i="6"/>
  <c r="V1205" i="3" s="1"/>
  <c r="H1201" i="6"/>
  <c r="V1201" i="3" s="1"/>
  <c r="H1197" i="6"/>
  <c r="V1197" i="3" s="1"/>
  <c r="H1193" i="6"/>
  <c r="V1193" i="3" s="1"/>
  <c r="H1189" i="6"/>
  <c r="V1189" i="3" s="1"/>
  <c r="H1185" i="6"/>
  <c r="V1185" i="3" s="1"/>
  <c r="H1181" i="6"/>
  <c r="V1181" i="3" s="1"/>
  <c r="H1177" i="6"/>
  <c r="V1177" i="3" s="1"/>
  <c r="H1173" i="6"/>
  <c r="V1173" i="3" s="1"/>
  <c r="H1169" i="6"/>
  <c r="V1169" i="3" s="1"/>
  <c r="H1165" i="6"/>
  <c r="V1165" i="3" s="1"/>
  <c r="H1161" i="6"/>
  <c r="V1161" i="3" s="1"/>
  <c r="H1157" i="6"/>
  <c r="V1157" i="3" s="1"/>
  <c r="H1153" i="6"/>
  <c r="V1153" i="3" s="1"/>
  <c r="H1149" i="6"/>
  <c r="V1149" i="3" s="1"/>
  <c r="H1145" i="6"/>
  <c r="V1145" i="3" s="1"/>
  <c r="H1141" i="6"/>
  <c r="V1141" i="3" s="1"/>
  <c r="H1137" i="6"/>
  <c r="V1137" i="3" s="1"/>
  <c r="H1133" i="6"/>
  <c r="V1133" i="3" s="1"/>
  <c r="H1129" i="6"/>
  <c r="V1129" i="3" s="1"/>
  <c r="H1125" i="6"/>
  <c r="V1125" i="3" s="1"/>
  <c r="H1121" i="6"/>
  <c r="V1121" i="3" s="1"/>
  <c r="H1117" i="6"/>
  <c r="V1117" i="3" s="1"/>
  <c r="H1113" i="6"/>
  <c r="V1113" i="3" s="1"/>
  <c r="H1109" i="6"/>
  <c r="V1109" i="3" s="1"/>
  <c r="H1105" i="6"/>
  <c r="V1105" i="3" s="1"/>
  <c r="H1101" i="6"/>
  <c r="V1101" i="3" s="1"/>
  <c r="H1097" i="6"/>
  <c r="V1097" i="3" s="1"/>
  <c r="H1093" i="6"/>
  <c r="V1093" i="3" s="1"/>
  <c r="H1089" i="6"/>
  <c r="V1089" i="3" s="1"/>
  <c r="H1085" i="6"/>
  <c r="V1085" i="3" s="1"/>
  <c r="H1081" i="6"/>
  <c r="V1081" i="3" s="1"/>
  <c r="H1077" i="6"/>
  <c r="V1077" i="3" s="1"/>
  <c r="H1073" i="6"/>
  <c r="V1073" i="3" s="1"/>
  <c r="H1069" i="6"/>
  <c r="V1069" i="3" s="1"/>
  <c r="H1065" i="6"/>
  <c r="V1065" i="3" s="1"/>
  <c r="H1061" i="6"/>
  <c r="V1061" i="3" s="1"/>
  <c r="H1057" i="6"/>
  <c r="V1057" i="3" s="1"/>
  <c r="H1053" i="6"/>
  <c r="V1053" i="3" s="1"/>
  <c r="H1049" i="6"/>
  <c r="V1049" i="3" s="1"/>
  <c r="H1045" i="6"/>
  <c r="V1045" i="3" s="1"/>
  <c r="H1041" i="6"/>
  <c r="V1041" i="3" s="1"/>
  <c r="H1037" i="6"/>
  <c r="V1037" i="3" s="1"/>
  <c r="H1033" i="6"/>
  <c r="V1033" i="3" s="1"/>
  <c r="H1029" i="6"/>
  <c r="V1029" i="3" s="1"/>
  <c r="H1025" i="6"/>
  <c r="V1025" i="3" s="1"/>
  <c r="H1021" i="6"/>
  <c r="V1021" i="3" s="1"/>
  <c r="H1017" i="6"/>
  <c r="V1017" i="3" s="1"/>
  <c r="H1013" i="6"/>
  <c r="V1013" i="3" s="1"/>
  <c r="H1009" i="6"/>
  <c r="V1009" i="3" s="1"/>
  <c r="H1005" i="6"/>
  <c r="V1005" i="3" s="1"/>
  <c r="H1001" i="6"/>
  <c r="V1001" i="3" s="1"/>
  <c r="H997" i="6"/>
  <c r="V997" i="3" s="1"/>
  <c r="H993" i="6"/>
  <c r="V993" i="3" s="1"/>
  <c r="H989" i="6"/>
  <c r="V989" i="3" s="1"/>
  <c r="H985" i="6"/>
  <c r="V985" i="3" s="1"/>
  <c r="H981" i="6"/>
  <c r="V981" i="3" s="1"/>
  <c r="H977" i="6"/>
  <c r="V977" i="3" s="1"/>
  <c r="H973" i="6"/>
  <c r="V973" i="3" s="1"/>
  <c r="H969" i="6"/>
  <c r="V969" i="3" s="1"/>
  <c r="H965" i="6"/>
  <c r="V965" i="3" s="1"/>
  <c r="H961" i="6"/>
  <c r="V961" i="3" s="1"/>
  <c r="H957" i="6"/>
  <c r="V957" i="3" s="1"/>
  <c r="H953" i="6"/>
  <c r="V953" i="3" s="1"/>
  <c r="H949" i="6"/>
  <c r="V949" i="3" s="1"/>
  <c r="H945" i="6"/>
  <c r="V945" i="3" s="1"/>
  <c r="H941" i="6"/>
  <c r="V941" i="3" s="1"/>
  <c r="H937" i="6"/>
  <c r="V937" i="3" s="1"/>
  <c r="H933" i="6"/>
  <c r="V933" i="3" s="1"/>
  <c r="H929" i="6"/>
  <c r="V929" i="3" s="1"/>
  <c r="H925" i="6"/>
  <c r="V925" i="3" s="1"/>
  <c r="H921" i="6"/>
  <c r="V921" i="3" s="1"/>
  <c r="H917" i="6"/>
  <c r="V917" i="3" s="1"/>
  <c r="H913" i="6"/>
  <c r="V913" i="3" s="1"/>
  <c r="H909" i="6"/>
  <c r="V909" i="3" s="1"/>
  <c r="H905" i="6"/>
  <c r="V905" i="3" s="1"/>
  <c r="H901" i="6"/>
  <c r="V901" i="3" s="1"/>
  <c r="H897" i="6"/>
  <c r="V897" i="3" s="1"/>
  <c r="H893" i="6"/>
  <c r="V893" i="3" s="1"/>
  <c r="H889" i="6"/>
  <c r="V889" i="3" s="1"/>
  <c r="H885" i="6"/>
  <c r="V885" i="3" s="1"/>
  <c r="H881" i="6"/>
  <c r="V881" i="3" s="1"/>
  <c r="H877" i="6"/>
  <c r="V877" i="3" s="1"/>
  <c r="H873" i="6"/>
  <c r="V873" i="3" s="1"/>
  <c r="H869" i="6"/>
  <c r="V869" i="3" s="1"/>
  <c r="H865" i="6"/>
  <c r="V865" i="3" s="1"/>
  <c r="H861" i="6"/>
  <c r="V861" i="3" s="1"/>
  <c r="H857" i="6"/>
  <c r="V857" i="3" s="1"/>
  <c r="H853" i="6"/>
  <c r="V853" i="3" s="1"/>
  <c r="H849" i="6"/>
  <c r="V849" i="3" s="1"/>
  <c r="H845" i="6"/>
  <c r="V845" i="3" s="1"/>
  <c r="H841" i="6"/>
  <c r="V841" i="3" s="1"/>
  <c r="H837" i="6"/>
  <c r="V837" i="3" s="1"/>
  <c r="H833" i="6"/>
  <c r="V833" i="3" s="1"/>
  <c r="H829" i="6"/>
  <c r="V829" i="3" s="1"/>
  <c r="H825" i="6"/>
  <c r="V825" i="3" s="1"/>
  <c r="H821" i="6"/>
  <c r="V821" i="3" s="1"/>
  <c r="H817" i="6"/>
  <c r="V817" i="3" s="1"/>
  <c r="H813" i="6"/>
  <c r="V813" i="3" s="1"/>
  <c r="H809" i="6"/>
  <c r="V809" i="3" s="1"/>
  <c r="H805" i="6"/>
  <c r="V805" i="3" s="1"/>
  <c r="H801" i="6"/>
  <c r="V801" i="3" s="1"/>
  <c r="H797" i="6"/>
  <c r="V797" i="3" s="1"/>
  <c r="H793" i="6"/>
  <c r="V793" i="3" s="1"/>
  <c r="H789" i="6"/>
  <c r="V789" i="3" s="1"/>
  <c r="H785" i="6"/>
  <c r="V785" i="3" s="1"/>
  <c r="H781" i="6"/>
  <c r="V781" i="3" s="1"/>
  <c r="H777" i="6"/>
  <c r="V777" i="3" s="1"/>
  <c r="H773" i="6"/>
  <c r="V773" i="3" s="1"/>
  <c r="H769" i="6"/>
  <c r="V769" i="3" s="1"/>
  <c r="H765" i="6"/>
  <c r="V765" i="3" s="1"/>
  <c r="H761" i="6"/>
  <c r="V761" i="3" s="1"/>
  <c r="H757" i="6"/>
  <c r="V757" i="3" s="1"/>
  <c r="H753" i="6"/>
  <c r="V753" i="3" s="1"/>
  <c r="H749" i="6"/>
  <c r="V749" i="3" s="1"/>
  <c r="H745" i="6"/>
  <c r="V745" i="3" s="1"/>
  <c r="H741" i="6"/>
  <c r="V741" i="3" s="1"/>
  <c r="H737" i="6"/>
  <c r="V737" i="3" s="1"/>
  <c r="H733" i="6"/>
  <c r="V733" i="3" s="1"/>
  <c r="H729" i="6"/>
  <c r="V729" i="3" s="1"/>
  <c r="H725" i="6"/>
  <c r="V725" i="3" s="1"/>
  <c r="H721" i="6"/>
  <c r="V721" i="3" s="1"/>
  <c r="H717" i="6"/>
  <c r="V717" i="3" s="1"/>
  <c r="H713" i="6"/>
  <c r="V713" i="3" s="1"/>
  <c r="H709" i="6"/>
  <c r="V709" i="3" s="1"/>
  <c r="H705" i="6"/>
  <c r="V705" i="3" s="1"/>
  <c r="H701" i="6"/>
  <c r="V701" i="3" s="1"/>
  <c r="H697" i="6"/>
  <c r="V697" i="3" s="1"/>
  <c r="H693" i="6"/>
  <c r="V693" i="3" s="1"/>
  <c r="H689" i="6"/>
  <c r="V689" i="3" s="1"/>
  <c r="H685" i="6"/>
  <c r="V685" i="3" s="1"/>
  <c r="H681" i="6"/>
  <c r="V681" i="3" s="1"/>
  <c r="H677" i="6"/>
  <c r="V677" i="3" s="1"/>
  <c r="H673" i="6"/>
  <c r="V673" i="3" s="1"/>
  <c r="H669" i="6"/>
  <c r="V669" i="3" s="1"/>
  <c r="H665" i="6"/>
  <c r="V665" i="3" s="1"/>
  <c r="H661" i="6"/>
  <c r="V661" i="3" s="1"/>
  <c r="H657" i="6"/>
  <c r="V657" i="3" s="1"/>
  <c r="H653" i="6"/>
  <c r="V653" i="3" s="1"/>
  <c r="H649" i="6"/>
  <c r="V649" i="3" s="1"/>
  <c r="H645" i="6"/>
  <c r="V645" i="3" s="1"/>
  <c r="H641" i="6"/>
  <c r="V641" i="3" s="1"/>
  <c r="H637" i="6"/>
  <c r="V637" i="3" s="1"/>
  <c r="H633" i="6"/>
  <c r="V633" i="3" s="1"/>
  <c r="H629" i="6"/>
  <c r="V629" i="3" s="1"/>
  <c r="H625" i="6"/>
  <c r="V625" i="3" s="1"/>
  <c r="H621" i="6"/>
  <c r="V621" i="3" s="1"/>
  <c r="H617" i="6"/>
  <c r="V617" i="3" s="1"/>
  <c r="H613" i="6"/>
  <c r="V613" i="3" s="1"/>
  <c r="H609" i="6"/>
  <c r="V609" i="3" s="1"/>
  <c r="H605" i="6"/>
  <c r="V605" i="3" s="1"/>
  <c r="H601" i="6"/>
  <c r="V601" i="3" s="1"/>
  <c r="H597" i="6"/>
  <c r="V597" i="3" s="1"/>
  <c r="H593" i="6"/>
  <c r="V593" i="3" s="1"/>
  <c r="H589" i="6"/>
  <c r="V589" i="3" s="1"/>
  <c r="H585" i="6"/>
  <c r="V585" i="3" s="1"/>
  <c r="H581" i="6"/>
  <c r="V581" i="3" s="1"/>
  <c r="H577" i="6"/>
  <c r="V577" i="3" s="1"/>
  <c r="H573" i="6"/>
  <c r="V573" i="3" s="1"/>
  <c r="H569" i="6"/>
  <c r="V569" i="3" s="1"/>
  <c r="H565" i="6"/>
  <c r="V565" i="3" s="1"/>
  <c r="H561" i="6"/>
  <c r="V561" i="3" s="1"/>
  <c r="H557" i="6"/>
  <c r="V557" i="3" s="1"/>
  <c r="H553" i="6"/>
  <c r="V553" i="3" s="1"/>
  <c r="H549" i="6"/>
  <c r="V549" i="3" s="1"/>
  <c r="H545" i="6"/>
  <c r="V545" i="3" s="1"/>
  <c r="H541" i="6"/>
  <c r="V541" i="3" s="1"/>
  <c r="H537" i="6"/>
  <c r="V537" i="3" s="1"/>
  <c r="H533" i="6"/>
  <c r="V533" i="3" s="1"/>
  <c r="H529" i="6"/>
  <c r="V529" i="3" s="1"/>
  <c r="H525" i="6"/>
  <c r="V525" i="3" s="1"/>
  <c r="H521" i="6"/>
  <c r="V521" i="3" s="1"/>
  <c r="H517" i="6"/>
  <c r="V517" i="3" s="1"/>
  <c r="H513" i="6"/>
  <c r="V513" i="3" s="1"/>
  <c r="H509" i="6"/>
  <c r="V509" i="3" s="1"/>
  <c r="H505" i="6"/>
  <c r="V505" i="3" s="1"/>
  <c r="H501" i="6"/>
  <c r="V501" i="3" s="1"/>
  <c r="H497" i="6"/>
  <c r="V497" i="3" s="1"/>
  <c r="H493" i="6"/>
  <c r="V493" i="3" s="1"/>
  <c r="H489" i="6"/>
  <c r="V489" i="3" s="1"/>
  <c r="H485" i="6"/>
  <c r="V485" i="3" s="1"/>
  <c r="H481" i="6"/>
  <c r="V481" i="3" s="1"/>
  <c r="H477" i="6"/>
  <c r="V477" i="3" s="1"/>
  <c r="H473" i="6"/>
  <c r="V473" i="3" s="1"/>
  <c r="H469" i="6"/>
  <c r="V469" i="3" s="1"/>
  <c r="H465" i="6"/>
  <c r="V465" i="3" s="1"/>
  <c r="H461" i="6"/>
  <c r="V461" i="3" s="1"/>
  <c r="H457" i="6"/>
  <c r="V457" i="3" s="1"/>
  <c r="H453" i="6"/>
  <c r="V453" i="3" s="1"/>
  <c r="H449" i="6"/>
  <c r="V449" i="3" s="1"/>
  <c r="H445" i="6"/>
  <c r="V445" i="3" s="1"/>
  <c r="H441" i="6"/>
  <c r="V441" i="3" s="1"/>
  <c r="H437" i="6"/>
  <c r="V437" i="3" s="1"/>
  <c r="H433" i="6"/>
  <c r="V433" i="3" s="1"/>
  <c r="H429" i="6"/>
  <c r="V429" i="3" s="1"/>
  <c r="H425" i="6"/>
  <c r="V425" i="3" s="1"/>
  <c r="H421" i="6"/>
  <c r="V421" i="3" s="1"/>
  <c r="H417" i="6"/>
  <c r="V417" i="3" s="1"/>
  <c r="H413" i="6"/>
  <c r="V413" i="3" s="1"/>
  <c r="H409" i="6"/>
  <c r="V409" i="3" s="1"/>
  <c r="H405" i="6"/>
  <c r="V405" i="3" s="1"/>
  <c r="H401" i="6"/>
  <c r="V401" i="3" s="1"/>
  <c r="H397" i="6"/>
  <c r="V397" i="3" s="1"/>
  <c r="H393" i="6"/>
  <c r="V393" i="3" s="1"/>
  <c r="H389" i="6"/>
  <c r="V389" i="3" s="1"/>
  <c r="H385" i="6"/>
  <c r="V385" i="3" s="1"/>
  <c r="H381" i="6"/>
  <c r="V381" i="3" s="1"/>
  <c r="H377" i="6"/>
  <c r="V377" i="3" s="1"/>
  <c r="H373" i="6"/>
  <c r="V373" i="3" s="1"/>
  <c r="H369" i="6"/>
  <c r="V369" i="3" s="1"/>
  <c r="H365" i="6"/>
  <c r="V365" i="3" s="1"/>
  <c r="H361" i="6"/>
  <c r="V361" i="3" s="1"/>
  <c r="H357" i="6"/>
  <c r="V357" i="3" s="1"/>
  <c r="H353" i="6"/>
  <c r="V353" i="3" s="1"/>
  <c r="H349" i="6"/>
  <c r="V349" i="3" s="1"/>
  <c r="H345" i="6"/>
  <c r="V345" i="3" s="1"/>
  <c r="H341" i="6"/>
  <c r="V341" i="3" s="1"/>
  <c r="H337" i="6"/>
  <c r="V337" i="3" s="1"/>
  <c r="H333" i="6"/>
  <c r="V333" i="3" s="1"/>
  <c r="H329" i="6"/>
  <c r="V329" i="3" s="1"/>
  <c r="H325" i="6"/>
  <c r="V325" i="3" s="1"/>
  <c r="H321" i="6"/>
  <c r="V321" i="3" s="1"/>
  <c r="H317" i="6"/>
  <c r="V317" i="3" s="1"/>
  <c r="H313" i="6"/>
  <c r="V313" i="3" s="1"/>
  <c r="H309" i="6"/>
  <c r="V309" i="3" s="1"/>
  <c r="H305" i="6"/>
  <c r="V305" i="3" s="1"/>
  <c r="H301" i="6"/>
  <c r="V301" i="3" s="1"/>
  <c r="H297" i="6"/>
  <c r="V297" i="3" s="1"/>
  <c r="H293" i="6"/>
  <c r="V293" i="3" s="1"/>
  <c r="H289" i="6"/>
  <c r="V289" i="3" s="1"/>
  <c r="H285" i="6"/>
  <c r="V285" i="3" s="1"/>
  <c r="H281" i="6"/>
  <c r="V281" i="3" s="1"/>
  <c r="H277" i="6"/>
  <c r="V277" i="3" s="1"/>
  <c r="H273" i="6"/>
  <c r="V273" i="3" s="1"/>
  <c r="H269" i="6"/>
  <c r="V269" i="3" s="1"/>
  <c r="H265" i="6"/>
  <c r="V265" i="3" s="1"/>
  <c r="H261" i="6"/>
  <c r="V261" i="3" s="1"/>
  <c r="H257" i="6"/>
  <c r="V257" i="3" s="1"/>
  <c r="H253" i="6"/>
  <c r="V253" i="3" s="1"/>
  <c r="H249" i="6"/>
  <c r="V249" i="3" s="1"/>
  <c r="H245" i="6"/>
  <c r="V245" i="3" s="1"/>
  <c r="H241" i="6"/>
  <c r="V241" i="3" s="1"/>
  <c r="H237" i="6"/>
  <c r="V237" i="3" s="1"/>
  <c r="H233" i="6"/>
  <c r="V233" i="3" s="1"/>
  <c r="H229" i="6"/>
  <c r="V229" i="3" s="1"/>
  <c r="H225" i="6"/>
  <c r="V225" i="3" s="1"/>
  <c r="H221" i="6"/>
  <c r="V221" i="3" s="1"/>
  <c r="H217" i="6"/>
  <c r="V217" i="3" s="1"/>
  <c r="H213" i="6"/>
  <c r="V213" i="3" s="1"/>
  <c r="H209" i="6"/>
  <c r="V209" i="3" s="1"/>
  <c r="H205" i="6"/>
  <c r="V205" i="3" s="1"/>
  <c r="H201" i="6"/>
  <c r="V201" i="3" s="1"/>
  <c r="H197" i="6"/>
  <c r="V197" i="3" s="1"/>
  <c r="H193" i="6"/>
  <c r="V193" i="3" s="1"/>
  <c r="H189" i="6"/>
  <c r="V189" i="3" s="1"/>
  <c r="H185" i="6"/>
  <c r="V185" i="3" s="1"/>
  <c r="H181" i="6"/>
  <c r="V181" i="3" s="1"/>
  <c r="H177" i="6"/>
  <c r="V177" i="3" s="1"/>
  <c r="H173" i="6"/>
  <c r="V173" i="3" s="1"/>
  <c r="H169" i="6"/>
  <c r="V169" i="3" s="1"/>
  <c r="H165" i="6"/>
  <c r="V165" i="3" s="1"/>
  <c r="H161" i="6"/>
  <c r="V161" i="3" s="1"/>
  <c r="H157" i="6"/>
  <c r="V157" i="3" s="1"/>
  <c r="H153" i="6"/>
  <c r="V153" i="3" s="1"/>
  <c r="H149" i="6"/>
  <c r="V149" i="3" s="1"/>
  <c r="H145" i="6"/>
  <c r="V145" i="3" s="1"/>
  <c r="H141" i="6"/>
  <c r="V141" i="3" s="1"/>
  <c r="H137" i="6"/>
  <c r="V137" i="3" s="1"/>
  <c r="H133" i="6"/>
  <c r="V133" i="3" s="1"/>
  <c r="H129" i="6"/>
  <c r="V129" i="3" s="1"/>
  <c r="H125" i="6"/>
  <c r="V125" i="3" s="1"/>
  <c r="H121" i="6"/>
  <c r="V121" i="3" s="1"/>
  <c r="H117" i="6"/>
  <c r="V117" i="3" s="1"/>
  <c r="H113" i="6"/>
  <c r="V113" i="3" s="1"/>
  <c r="H109" i="6"/>
  <c r="V109" i="3" s="1"/>
  <c r="H105" i="6"/>
  <c r="V105" i="3" s="1"/>
  <c r="H101" i="6"/>
  <c r="V101" i="3" s="1"/>
  <c r="H97" i="6"/>
  <c r="V97" i="3" s="1"/>
  <c r="H93" i="6"/>
  <c r="V93" i="3" s="1"/>
  <c r="H89" i="6"/>
  <c r="V89" i="3" s="1"/>
  <c r="H85" i="6"/>
  <c r="V85" i="3" s="1"/>
  <c r="H81" i="6"/>
  <c r="V81" i="3" s="1"/>
  <c r="H77" i="6"/>
  <c r="V77" i="3" s="1"/>
  <c r="H73" i="6"/>
  <c r="V73" i="3" s="1"/>
  <c r="H69" i="6"/>
  <c r="V69" i="3" s="1"/>
  <c r="H65" i="6"/>
  <c r="V65" i="3" s="1"/>
  <c r="H61" i="6"/>
  <c r="V61" i="3" s="1"/>
  <c r="H57" i="6"/>
  <c r="V57" i="3" s="1"/>
  <c r="H53" i="6"/>
  <c r="V53" i="3" s="1"/>
  <c r="H49" i="6"/>
  <c r="V49" i="3" s="1"/>
  <c r="H45" i="6"/>
  <c r="V45" i="3" s="1"/>
  <c r="H41" i="6"/>
  <c r="V41" i="3" s="1"/>
  <c r="H37" i="6"/>
  <c r="V37" i="3" s="1"/>
  <c r="H33" i="6"/>
  <c r="V33" i="3" s="1"/>
  <c r="H29" i="6"/>
  <c r="V29" i="3" s="1"/>
  <c r="H25" i="6"/>
  <c r="V25" i="3" s="1"/>
  <c r="H21" i="6"/>
  <c r="V21" i="3" s="1"/>
  <c r="H17" i="6"/>
  <c r="V17" i="3" s="1"/>
  <c r="H13" i="6"/>
  <c r="V13" i="3" s="1"/>
  <c r="H9" i="6"/>
  <c r="V9" i="3" s="1"/>
  <c r="H5" i="6"/>
  <c r="V5" i="3" s="1"/>
  <c r="J1462" i="6"/>
  <c r="AA1462" i="6" s="1"/>
  <c r="J1458" i="6"/>
  <c r="AA1458" i="6" s="1"/>
  <c r="J1454" i="6"/>
  <c r="AA1454" i="6" s="1"/>
  <c r="J1450" i="6"/>
  <c r="AA1450" i="6" s="1"/>
  <c r="J1446" i="6"/>
  <c r="AA1446" i="6" s="1"/>
  <c r="J1442" i="6"/>
  <c r="AA1442" i="6" s="1"/>
  <c r="J1438" i="6"/>
  <c r="AA1438" i="6" s="1"/>
  <c r="J1434" i="6"/>
  <c r="AA1434" i="6" s="1"/>
  <c r="J1430" i="6"/>
  <c r="AA1430" i="6" s="1"/>
  <c r="J1426" i="6"/>
  <c r="AA1426" i="6" s="1"/>
  <c r="J1422" i="6"/>
  <c r="AA1422" i="6" s="1"/>
  <c r="J1418" i="6"/>
  <c r="AA1418" i="6" s="1"/>
  <c r="J1414" i="6"/>
  <c r="AA1414" i="6" s="1"/>
  <c r="J1410" i="6"/>
  <c r="AA1410" i="6" s="1"/>
  <c r="J1406" i="6"/>
  <c r="AA1406" i="6" s="1"/>
  <c r="J1402" i="6"/>
  <c r="AA1402" i="6" s="1"/>
  <c r="J1398" i="6"/>
  <c r="AA1398" i="6" s="1"/>
  <c r="J1394" i="6"/>
  <c r="AA1394" i="6" s="1"/>
  <c r="J1390" i="6"/>
  <c r="AA1390" i="6" s="1"/>
  <c r="J1386" i="6"/>
  <c r="AA1386" i="6" s="1"/>
  <c r="J1382" i="6"/>
  <c r="AA1382" i="6" s="1"/>
  <c r="J1378" i="6"/>
  <c r="AA1378" i="6" s="1"/>
  <c r="J1374" i="6"/>
  <c r="AA1374" i="6" s="1"/>
  <c r="J1370" i="6"/>
  <c r="AA1370" i="6" s="1"/>
  <c r="J1366" i="6"/>
  <c r="AA1366" i="6" s="1"/>
  <c r="J1362" i="6"/>
  <c r="AA1362" i="6" s="1"/>
  <c r="J1358" i="6"/>
  <c r="AA1358" i="6" s="1"/>
  <c r="J1354" i="6"/>
  <c r="J1350" i="6"/>
  <c r="AA1350" i="6" s="1"/>
  <c r="J1346" i="6"/>
  <c r="AA1346" i="6" s="1"/>
  <c r="J1342" i="6"/>
  <c r="AA1342" i="6" s="1"/>
  <c r="J1338" i="6"/>
  <c r="AA1338" i="6" s="1"/>
  <c r="J1334" i="6"/>
  <c r="AA1334" i="6" s="1"/>
  <c r="J1330" i="6"/>
  <c r="AA1330" i="6" s="1"/>
  <c r="J1326" i="6"/>
  <c r="AA1326" i="6" s="1"/>
  <c r="J1322" i="6"/>
  <c r="AA1322" i="6" s="1"/>
  <c r="J1318" i="6"/>
  <c r="AA1318" i="6" s="1"/>
  <c r="J1314" i="6"/>
  <c r="AA1314" i="6" s="1"/>
  <c r="J1310" i="6"/>
  <c r="AA1310" i="6" s="1"/>
  <c r="J1306" i="6"/>
  <c r="AA1306" i="6" s="1"/>
  <c r="J1302" i="6"/>
  <c r="AA1302" i="6" s="1"/>
  <c r="J1298" i="6"/>
  <c r="AA1298" i="6" s="1"/>
  <c r="J1294" i="6"/>
  <c r="AA1294" i="6" s="1"/>
  <c r="J1290" i="6"/>
  <c r="AA1290" i="6" s="1"/>
  <c r="J1286" i="6"/>
  <c r="AA1286" i="6" s="1"/>
  <c r="J1282" i="6"/>
  <c r="AA1282" i="6" s="1"/>
  <c r="J1278" i="6"/>
  <c r="AA1278" i="6" s="1"/>
  <c r="J1274" i="6"/>
  <c r="AA1274" i="6" s="1"/>
  <c r="J1270" i="6"/>
  <c r="AA1270" i="6" s="1"/>
  <c r="J1266" i="6"/>
  <c r="AA1266" i="6" s="1"/>
  <c r="J1262" i="6"/>
  <c r="AA1262" i="6" s="1"/>
  <c r="J1258" i="6"/>
  <c r="AA1258" i="6" s="1"/>
  <c r="J1254" i="6"/>
  <c r="AA1254" i="6" s="1"/>
  <c r="J1250" i="6"/>
  <c r="AA1250" i="6" s="1"/>
  <c r="J1246" i="6"/>
  <c r="AA1246" i="6" s="1"/>
  <c r="J1242" i="6"/>
  <c r="AA1242" i="6" s="1"/>
  <c r="J1238" i="6"/>
  <c r="AA1238" i="6" s="1"/>
  <c r="J1234" i="6"/>
  <c r="AA1234" i="6" s="1"/>
  <c r="J1230" i="6"/>
  <c r="AA1230" i="6" s="1"/>
  <c r="J1226" i="6"/>
  <c r="J1222" i="6"/>
  <c r="AA1222" i="6" s="1"/>
  <c r="J1218" i="6"/>
  <c r="AA1218" i="6" s="1"/>
  <c r="J1214" i="6"/>
  <c r="AA1214" i="6" s="1"/>
  <c r="J1210" i="6"/>
  <c r="AA1210" i="6" s="1"/>
  <c r="J1206" i="6"/>
  <c r="AA1206" i="6" s="1"/>
  <c r="J1202" i="6"/>
  <c r="AA1202" i="6" s="1"/>
  <c r="J1198" i="6"/>
  <c r="AA1198" i="6" s="1"/>
  <c r="J1194" i="6"/>
  <c r="AA1194" i="6" s="1"/>
  <c r="J1190" i="6"/>
  <c r="AA1190" i="6" s="1"/>
  <c r="J1186" i="6"/>
  <c r="AA1186" i="6" s="1"/>
  <c r="J1182" i="6"/>
  <c r="AA1182" i="6" s="1"/>
  <c r="J1178" i="6"/>
  <c r="AA1178" i="6" s="1"/>
  <c r="J1174" i="6"/>
  <c r="AA1174" i="6" s="1"/>
  <c r="J1170" i="6"/>
  <c r="AA1170" i="6" s="1"/>
  <c r="J1166" i="6"/>
  <c r="AA1166" i="6" s="1"/>
  <c r="J1162" i="6"/>
  <c r="AA1162" i="6" s="1"/>
  <c r="J1158" i="6"/>
  <c r="AA1158" i="6" s="1"/>
  <c r="J1154" i="6"/>
  <c r="AA1154" i="6" s="1"/>
  <c r="J1150" i="6"/>
  <c r="AA1150" i="6" s="1"/>
  <c r="J1146" i="6"/>
  <c r="AA1146" i="6" s="1"/>
  <c r="J1142" i="6"/>
  <c r="AA1142" i="6" s="1"/>
  <c r="J1138" i="6"/>
  <c r="AA1138" i="6" s="1"/>
  <c r="J1134" i="6"/>
  <c r="AA1134" i="6" s="1"/>
  <c r="J1130" i="6"/>
  <c r="AA1130" i="6" s="1"/>
  <c r="J1126" i="6"/>
  <c r="AA1126" i="6" s="1"/>
  <c r="J1122" i="6"/>
  <c r="AA1122" i="6" s="1"/>
  <c r="J1118" i="6"/>
  <c r="AA1118" i="6" s="1"/>
  <c r="J1114" i="6"/>
  <c r="AA1114" i="6" s="1"/>
  <c r="J1110" i="6"/>
  <c r="AA1110" i="6" s="1"/>
  <c r="J1106" i="6"/>
  <c r="AA1106" i="6" s="1"/>
  <c r="J1102" i="6"/>
  <c r="AA1102" i="6" s="1"/>
  <c r="J1098" i="6"/>
  <c r="AA1098" i="6" s="1"/>
  <c r="J1094" i="6"/>
  <c r="AA1094" i="6" s="1"/>
  <c r="J1090" i="6"/>
  <c r="AA1090" i="6" s="1"/>
  <c r="J1086" i="6"/>
  <c r="AA1086" i="6" s="1"/>
  <c r="J1082" i="6"/>
  <c r="AA1082" i="6" s="1"/>
  <c r="J1078" i="6"/>
  <c r="AA1078" i="6" s="1"/>
  <c r="J1074" i="6"/>
  <c r="AA1074" i="6" s="1"/>
  <c r="J1070" i="6"/>
  <c r="AA1070" i="6" s="1"/>
  <c r="J1066" i="6"/>
  <c r="AA1066" i="6" s="1"/>
  <c r="J1062" i="6"/>
  <c r="AA1062" i="6" s="1"/>
  <c r="J1058" i="6"/>
  <c r="AA1058" i="6" s="1"/>
  <c r="J1054" i="6"/>
  <c r="AA1054" i="6" s="1"/>
  <c r="J1050" i="6"/>
  <c r="AA1050" i="6" s="1"/>
  <c r="J1046" i="6"/>
  <c r="AA1046" i="6" s="1"/>
  <c r="J1042" i="6"/>
  <c r="AA1042" i="6" s="1"/>
  <c r="J1038" i="6"/>
  <c r="AA1038" i="6" s="1"/>
  <c r="J1034" i="6"/>
  <c r="AA1034" i="6" s="1"/>
  <c r="J1030" i="6"/>
  <c r="AA1030" i="6" s="1"/>
  <c r="J1026" i="6"/>
  <c r="AA1026" i="6" s="1"/>
  <c r="J1022" i="6"/>
  <c r="AA1022" i="6" s="1"/>
  <c r="J1018" i="6"/>
  <c r="AA1018" i="6" s="1"/>
  <c r="J1014" i="6"/>
  <c r="AA1014" i="6" s="1"/>
  <c r="J1010" i="6"/>
  <c r="AA1010" i="6" s="1"/>
  <c r="J1006" i="6"/>
  <c r="AA1006" i="6" s="1"/>
  <c r="J1002" i="6"/>
  <c r="AA1002" i="6" s="1"/>
  <c r="J998" i="6"/>
  <c r="AA998" i="6" s="1"/>
  <c r="J994" i="6"/>
  <c r="AA994" i="6" s="1"/>
  <c r="J990" i="6"/>
  <c r="AA990" i="6" s="1"/>
  <c r="J986" i="6"/>
  <c r="AA986" i="6" s="1"/>
  <c r="J982" i="6"/>
  <c r="AA982" i="6" s="1"/>
  <c r="J618" i="6"/>
  <c r="AA618" i="6" s="1"/>
  <c r="J594" i="6"/>
  <c r="AA594" i="6" s="1"/>
  <c r="J390" i="6"/>
  <c r="AA390" i="6" s="1"/>
  <c r="J386" i="6"/>
  <c r="AA386" i="6" s="1"/>
  <c r="J266" i="6"/>
  <c r="AA266" i="6" s="1"/>
  <c r="J262" i="6"/>
  <c r="AA262" i="6" s="1"/>
  <c r="J258" i="6"/>
  <c r="AA258" i="6" s="1"/>
  <c r="J186" i="6"/>
  <c r="AA186" i="6" s="1"/>
  <c r="J22" i="6"/>
  <c r="AA22" i="6" s="1"/>
  <c r="J18" i="6"/>
  <c r="AA18" i="6" s="1"/>
  <c r="H1462" i="6"/>
  <c r="V1462" i="3" s="1"/>
  <c r="H1458" i="6"/>
  <c r="V1458" i="3" s="1"/>
  <c r="H1454" i="6"/>
  <c r="V1454" i="3" s="1"/>
  <c r="H1450" i="6"/>
  <c r="V1450" i="3" s="1"/>
  <c r="H1446" i="6"/>
  <c r="V1446" i="3" s="1"/>
  <c r="H1442" i="6"/>
  <c r="V1442" i="3" s="1"/>
  <c r="H1438" i="6"/>
  <c r="V1438" i="3" s="1"/>
  <c r="H1434" i="6"/>
  <c r="V1434" i="3" s="1"/>
  <c r="H1430" i="6"/>
  <c r="V1430" i="3" s="1"/>
  <c r="H1426" i="6"/>
  <c r="V1426" i="3" s="1"/>
  <c r="H1422" i="6"/>
  <c r="V1422" i="3" s="1"/>
  <c r="H1418" i="6"/>
  <c r="V1418" i="3" s="1"/>
  <c r="H1414" i="6"/>
  <c r="V1414" i="3" s="1"/>
  <c r="H1410" i="6"/>
  <c r="V1410" i="3" s="1"/>
  <c r="H1406" i="6"/>
  <c r="V1406" i="3" s="1"/>
  <c r="H1402" i="6"/>
  <c r="V1402" i="3" s="1"/>
  <c r="H1398" i="6"/>
  <c r="V1398" i="3" s="1"/>
  <c r="H1394" i="6"/>
  <c r="V1394" i="3" s="1"/>
  <c r="H1390" i="6"/>
  <c r="V1390" i="3" s="1"/>
  <c r="H1386" i="6"/>
  <c r="V1386" i="3" s="1"/>
  <c r="H1382" i="6"/>
  <c r="V1382" i="3" s="1"/>
  <c r="H1378" i="6"/>
  <c r="V1378" i="3" s="1"/>
  <c r="H1374" i="6"/>
  <c r="V1374" i="3" s="1"/>
  <c r="H1370" i="6"/>
  <c r="V1370" i="3" s="1"/>
  <c r="H1366" i="6"/>
  <c r="V1366" i="3" s="1"/>
  <c r="H1362" i="6"/>
  <c r="V1362" i="3" s="1"/>
  <c r="H1358" i="6"/>
  <c r="V1358" i="3" s="1"/>
  <c r="H1354" i="6"/>
  <c r="V1354" i="3" s="1"/>
  <c r="H1350" i="6"/>
  <c r="V1350" i="3" s="1"/>
  <c r="H1346" i="6"/>
  <c r="V1346" i="3" s="1"/>
  <c r="H1342" i="6"/>
  <c r="V1342" i="3" s="1"/>
  <c r="H1338" i="6"/>
  <c r="V1338" i="3" s="1"/>
  <c r="H1334" i="6"/>
  <c r="V1334" i="3" s="1"/>
  <c r="H1330" i="6"/>
  <c r="V1330" i="3" s="1"/>
  <c r="H1326" i="6"/>
  <c r="V1326" i="3" s="1"/>
  <c r="H1322" i="6"/>
  <c r="V1322" i="3" s="1"/>
  <c r="H1318" i="6"/>
  <c r="V1318" i="3" s="1"/>
  <c r="H1314" i="6"/>
  <c r="V1314" i="3" s="1"/>
  <c r="H1310" i="6"/>
  <c r="V1310" i="3" s="1"/>
  <c r="H1306" i="6"/>
  <c r="V1306" i="3" s="1"/>
  <c r="H1302" i="6"/>
  <c r="V1302" i="3" s="1"/>
  <c r="H1298" i="6"/>
  <c r="V1298" i="3" s="1"/>
  <c r="H1294" i="6"/>
  <c r="V1294" i="3" s="1"/>
  <c r="H1290" i="6"/>
  <c r="V1290" i="3" s="1"/>
  <c r="H1286" i="6"/>
  <c r="V1286" i="3" s="1"/>
  <c r="H1282" i="6"/>
  <c r="V1282" i="3" s="1"/>
  <c r="H1278" i="6"/>
  <c r="V1278" i="3" s="1"/>
  <c r="H1274" i="6"/>
  <c r="V1274" i="3" s="1"/>
  <c r="H1270" i="6"/>
  <c r="V1270" i="3" s="1"/>
  <c r="H1266" i="6"/>
  <c r="V1266" i="3" s="1"/>
  <c r="H1262" i="6"/>
  <c r="V1262" i="3" s="1"/>
  <c r="H1258" i="6"/>
  <c r="V1258" i="3" s="1"/>
  <c r="H1254" i="6"/>
  <c r="V1254" i="3" s="1"/>
  <c r="H1250" i="6"/>
  <c r="V1250" i="3" s="1"/>
  <c r="H1246" i="6"/>
  <c r="V1246" i="3" s="1"/>
  <c r="H1242" i="6"/>
  <c r="V1242" i="3" s="1"/>
  <c r="H1238" i="6"/>
  <c r="V1238" i="3" s="1"/>
  <c r="H1234" i="6"/>
  <c r="V1234" i="3" s="1"/>
  <c r="H1230" i="6"/>
  <c r="V1230" i="3" s="1"/>
  <c r="H1226" i="6"/>
  <c r="V1226" i="3" s="1"/>
  <c r="H1222" i="6"/>
  <c r="V1222" i="3" s="1"/>
  <c r="H1218" i="6"/>
  <c r="V1218" i="3" s="1"/>
  <c r="H1214" i="6"/>
  <c r="V1214" i="3" s="1"/>
  <c r="H1210" i="6"/>
  <c r="V1210" i="3" s="1"/>
  <c r="H1206" i="6"/>
  <c r="V1206" i="3" s="1"/>
  <c r="H1202" i="6"/>
  <c r="V1202" i="3" s="1"/>
  <c r="H1198" i="6"/>
  <c r="V1198" i="3" s="1"/>
  <c r="H1194" i="6"/>
  <c r="V1194" i="3" s="1"/>
  <c r="H1190" i="6"/>
  <c r="V1190" i="3" s="1"/>
  <c r="H1186" i="6"/>
  <c r="V1186" i="3" s="1"/>
  <c r="H1182" i="6"/>
  <c r="V1182" i="3" s="1"/>
  <c r="H1178" i="6"/>
  <c r="V1178" i="3" s="1"/>
  <c r="H1174" i="6"/>
  <c r="V1174" i="3" s="1"/>
  <c r="H1170" i="6"/>
  <c r="V1170" i="3" s="1"/>
  <c r="H1166" i="6"/>
  <c r="V1166" i="3" s="1"/>
  <c r="H1162" i="6"/>
  <c r="V1162" i="3" s="1"/>
  <c r="H1158" i="6"/>
  <c r="V1158" i="3" s="1"/>
  <c r="H1154" i="6"/>
  <c r="V1154" i="3" s="1"/>
  <c r="H1150" i="6"/>
  <c r="V1150" i="3" s="1"/>
  <c r="H1146" i="6"/>
  <c r="V1146" i="3" s="1"/>
  <c r="H1142" i="6"/>
  <c r="V1142" i="3" s="1"/>
  <c r="H1138" i="6"/>
  <c r="V1138" i="3" s="1"/>
  <c r="H1134" i="6"/>
  <c r="V1134" i="3" s="1"/>
  <c r="H1130" i="6"/>
  <c r="V1130" i="3" s="1"/>
  <c r="H1126" i="6"/>
  <c r="V1126" i="3" s="1"/>
  <c r="H1122" i="6"/>
  <c r="V1122" i="3" s="1"/>
  <c r="H1118" i="6"/>
  <c r="V1118" i="3" s="1"/>
  <c r="H1114" i="6"/>
  <c r="V1114" i="3" s="1"/>
  <c r="H1110" i="6"/>
  <c r="V1110" i="3" s="1"/>
  <c r="H1106" i="6"/>
  <c r="V1106" i="3" s="1"/>
  <c r="H1102" i="6"/>
  <c r="V1102" i="3" s="1"/>
  <c r="H1098" i="6"/>
  <c r="V1098" i="3" s="1"/>
  <c r="H1094" i="6"/>
  <c r="V1094" i="3" s="1"/>
  <c r="H1090" i="6"/>
  <c r="V1090" i="3" s="1"/>
  <c r="H1086" i="6"/>
  <c r="V1086" i="3" s="1"/>
  <c r="H1082" i="6"/>
  <c r="V1082" i="3" s="1"/>
  <c r="H1078" i="6"/>
  <c r="V1078" i="3" s="1"/>
  <c r="H1074" i="6"/>
  <c r="V1074" i="3" s="1"/>
  <c r="H1070" i="6"/>
  <c r="V1070" i="3" s="1"/>
  <c r="H1066" i="6"/>
  <c r="V1066" i="3" s="1"/>
  <c r="H1062" i="6"/>
  <c r="V1062" i="3" s="1"/>
  <c r="H1058" i="6"/>
  <c r="V1058" i="3" s="1"/>
  <c r="H1054" i="6"/>
  <c r="V1054" i="3" s="1"/>
  <c r="H1050" i="6"/>
  <c r="V1050" i="3" s="1"/>
  <c r="H1046" i="6"/>
  <c r="V1046" i="3" s="1"/>
  <c r="H1042" i="6"/>
  <c r="V1042" i="3" s="1"/>
  <c r="H1038" i="6"/>
  <c r="V1038" i="3" s="1"/>
  <c r="H1034" i="6"/>
  <c r="V1034" i="3" s="1"/>
  <c r="H1030" i="6"/>
  <c r="V1030" i="3" s="1"/>
  <c r="H1026" i="6"/>
  <c r="V1026" i="3" s="1"/>
  <c r="H1022" i="6"/>
  <c r="V1022" i="3" s="1"/>
  <c r="H1018" i="6"/>
  <c r="V1018" i="3" s="1"/>
  <c r="H1014" i="6"/>
  <c r="V1014" i="3" s="1"/>
  <c r="H1010" i="6"/>
  <c r="V1010" i="3" s="1"/>
  <c r="H1006" i="6"/>
  <c r="V1006" i="3" s="1"/>
  <c r="H1002" i="6"/>
  <c r="V1002" i="3" s="1"/>
  <c r="H998" i="6"/>
  <c r="V998" i="3" s="1"/>
  <c r="H994" i="6"/>
  <c r="V994" i="3" s="1"/>
  <c r="H990" i="6"/>
  <c r="V990" i="3" s="1"/>
  <c r="H986" i="6"/>
  <c r="V986" i="3" s="1"/>
  <c r="H982" i="6"/>
  <c r="V982" i="3" s="1"/>
  <c r="H978" i="6"/>
  <c r="V978" i="3" s="1"/>
  <c r="H974" i="6"/>
  <c r="V974" i="3" s="1"/>
  <c r="H970" i="6"/>
  <c r="V970" i="3" s="1"/>
  <c r="H966" i="6"/>
  <c r="V966" i="3" s="1"/>
  <c r="H962" i="6"/>
  <c r="V962" i="3" s="1"/>
  <c r="H958" i="6"/>
  <c r="V958" i="3" s="1"/>
  <c r="H954" i="6"/>
  <c r="V954" i="3" s="1"/>
  <c r="H950" i="6"/>
  <c r="V950" i="3" s="1"/>
  <c r="H946" i="6"/>
  <c r="V946" i="3" s="1"/>
  <c r="H942" i="6"/>
  <c r="V942" i="3" s="1"/>
  <c r="H938" i="6"/>
  <c r="V938" i="3" s="1"/>
  <c r="H934" i="6"/>
  <c r="V934" i="3" s="1"/>
  <c r="H930" i="6"/>
  <c r="V930" i="3" s="1"/>
  <c r="H926" i="6"/>
  <c r="V926" i="3" s="1"/>
  <c r="H922" i="6"/>
  <c r="V922" i="3" s="1"/>
  <c r="H918" i="6"/>
  <c r="V918" i="3" s="1"/>
  <c r="H914" i="6"/>
  <c r="V914" i="3" s="1"/>
  <c r="H910" i="6"/>
  <c r="V910" i="3" s="1"/>
  <c r="H906" i="6"/>
  <c r="V906" i="3" s="1"/>
  <c r="H902" i="6"/>
  <c r="V902" i="3" s="1"/>
  <c r="H898" i="6"/>
  <c r="V898" i="3" s="1"/>
  <c r="H894" i="6"/>
  <c r="V894" i="3" s="1"/>
  <c r="H890" i="6"/>
  <c r="V890" i="3" s="1"/>
  <c r="H886" i="6"/>
  <c r="V886" i="3" s="1"/>
  <c r="H882" i="6"/>
  <c r="V882" i="3" s="1"/>
  <c r="H878" i="6"/>
  <c r="V878" i="3" s="1"/>
  <c r="H874" i="6"/>
  <c r="V874" i="3" s="1"/>
  <c r="H870" i="6"/>
  <c r="V870" i="3" s="1"/>
  <c r="H866" i="6"/>
  <c r="V866" i="3" s="1"/>
  <c r="H862" i="6"/>
  <c r="V862" i="3" s="1"/>
  <c r="H858" i="6"/>
  <c r="V858" i="3" s="1"/>
  <c r="H854" i="6"/>
  <c r="V854" i="3" s="1"/>
  <c r="H850" i="6"/>
  <c r="V850" i="3" s="1"/>
  <c r="H846" i="6"/>
  <c r="V846" i="3" s="1"/>
  <c r="H842" i="6"/>
  <c r="V842" i="3" s="1"/>
  <c r="H838" i="6"/>
  <c r="V838" i="3" s="1"/>
  <c r="H834" i="6"/>
  <c r="V834" i="3" s="1"/>
  <c r="H830" i="6"/>
  <c r="V830" i="3" s="1"/>
  <c r="H826" i="6"/>
  <c r="V826" i="3" s="1"/>
  <c r="H822" i="6"/>
  <c r="V822" i="3" s="1"/>
  <c r="H818" i="6"/>
  <c r="V818" i="3" s="1"/>
  <c r="H814" i="6"/>
  <c r="V814" i="3" s="1"/>
  <c r="H810" i="6"/>
  <c r="V810" i="3" s="1"/>
  <c r="H806" i="6"/>
  <c r="V806" i="3" s="1"/>
  <c r="H802" i="6"/>
  <c r="V802" i="3" s="1"/>
  <c r="H798" i="6"/>
  <c r="V798" i="3" s="1"/>
  <c r="H794" i="6"/>
  <c r="V794" i="3" s="1"/>
  <c r="H790" i="6"/>
  <c r="V790" i="3" s="1"/>
  <c r="H786" i="6"/>
  <c r="V786" i="3" s="1"/>
  <c r="H782" i="6"/>
  <c r="V782" i="3" s="1"/>
  <c r="H778" i="6"/>
  <c r="V778" i="3" s="1"/>
  <c r="H774" i="6"/>
  <c r="V774" i="3" s="1"/>
  <c r="H770" i="6"/>
  <c r="V770" i="3" s="1"/>
  <c r="H766" i="6"/>
  <c r="V766" i="3" s="1"/>
  <c r="H762" i="6"/>
  <c r="V762" i="3" s="1"/>
  <c r="H758" i="6"/>
  <c r="V758" i="3" s="1"/>
  <c r="H754" i="6"/>
  <c r="V754" i="3" s="1"/>
  <c r="H750" i="6"/>
  <c r="V750" i="3" s="1"/>
  <c r="H746" i="6"/>
  <c r="V746" i="3" s="1"/>
  <c r="H742" i="6"/>
  <c r="V742" i="3" s="1"/>
  <c r="H738" i="6"/>
  <c r="V738" i="3" s="1"/>
  <c r="H734" i="6"/>
  <c r="V734" i="3" s="1"/>
  <c r="H730" i="6"/>
  <c r="V730" i="3" s="1"/>
  <c r="H726" i="6"/>
  <c r="V726" i="3" s="1"/>
  <c r="H722" i="6"/>
  <c r="V722" i="3" s="1"/>
  <c r="H718" i="6"/>
  <c r="V718" i="3" s="1"/>
  <c r="H714" i="6"/>
  <c r="V714" i="3" s="1"/>
  <c r="H710" i="6"/>
  <c r="V710" i="3" s="1"/>
  <c r="H706" i="6"/>
  <c r="V706" i="3" s="1"/>
  <c r="H702" i="6"/>
  <c r="V702" i="3" s="1"/>
  <c r="H698" i="6"/>
  <c r="V698" i="3" s="1"/>
  <c r="H694" i="6"/>
  <c r="V694" i="3" s="1"/>
  <c r="H690" i="6"/>
  <c r="V690" i="3" s="1"/>
  <c r="H686" i="6"/>
  <c r="V686" i="3" s="1"/>
  <c r="H682" i="6"/>
  <c r="V682" i="3" s="1"/>
  <c r="H678" i="6"/>
  <c r="V678" i="3" s="1"/>
  <c r="H674" i="6"/>
  <c r="V674" i="3" s="1"/>
  <c r="H670" i="6"/>
  <c r="V670" i="3" s="1"/>
  <c r="H666" i="6"/>
  <c r="V666" i="3" s="1"/>
  <c r="H662" i="6"/>
  <c r="V662" i="3" s="1"/>
  <c r="H658" i="6"/>
  <c r="V658" i="3" s="1"/>
  <c r="H654" i="6"/>
  <c r="V654" i="3" s="1"/>
  <c r="H650" i="6"/>
  <c r="V650" i="3" s="1"/>
  <c r="H646" i="6"/>
  <c r="V646" i="3" s="1"/>
  <c r="H642" i="6"/>
  <c r="V642" i="3" s="1"/>
  <c r="H638" i="6"/>
  <c r="V638" i="3" s="1"/>
  <c r="H634" i="6"/>
  <c r="V634" i="3" s="1"/>
  <c r="H630" i="6"/>
  <c r="V630" i="3" s="1"/>
  <c r="H626" i="6"/>
  <c r="V626" i="3" s="1"/>
  <c r="H622" i="6"/>
  <c r="V622" i="3" s="1"/>
  <c r="H618" i="6"/>
  <c r="V618" i="3" s="1"/>
  <c r="H614" i="6"/>
  <c r="V614" i="3" s="1"/>
  <c r="H610" i="6"/>
  <c r="V610" i="3" s="1"/>
  <c r="H606" i="6"/>
  <c r="V606" i="3" s="1"/>
  <c r="H602" i="6"/>
  <c r="V602" i="3" s="1"/>
  <c r="H598" i="6"/>
  <c r="V598" i="3" s="1"/>
  <c r="H594" i="6"/>
  <c r="V594" i="3" s="1"/>
  <c r="H590" i="6"/>
  <c r="V590" i="3" s="1"/>
  <c r="H586" i="6"/>
  <c r="V586" i="3" s="1"/>
  <c r="H582" i="6"/>
  <c r="V582" i="3" s="1"/>
  <c r="H578" i="6"/>
  <c r="V578" i="3" s="1"/>
  <c r="H574" i="6"/>
  <c r="V574" i="3" s="1"/>
  <c r="H570" i="6"/>
  <c r="V570" i="3" s="1"/>
  <c r="H566" i="6"/>
  <c r="V566" i="3" s="1"/>
  <c r="H562" i="6"/>
  <c r="V562" i="3" s="1"/>
  <c r="H558" i="6"/>
  <c r="V558" i="3" s="1"/>
  <c r="H554" i="6"/>
  <c r="V554" i="3" s="1"/>
  <c r="H550" i="6"/>
  <c r="V550" i="3" s="1"/>
  <c r="H546" i="6"/>
  <c r="V546" i="3" s="1"/>
  <c r="H542" i="6"/>
  <c r="V542" i="3" s="1"/>
  <c r="H538" i="6"/>
  <c r="V538" i="3" s="1"/>
  <c r="H534" i="6"/>
  <c r="V534" i="3" s="1"/>
  <c r="H530" i="6"/>
  <c r="V530" i="3" s="1"/>
  <c r="H526" i="6"/>
  <c r="V526" i="3" s="1"/>
  <c r="H522" i="6"/>
  <c r="V522" i="3" s="1"/>
  <c r="H518" i="6"/>
  <c r="V518" i="3" s="1"/>
  <c r="H514" i="6"/>
  <c r="V514" i="3" s="1"/>
  <c r="H510" i="6"/>
  <c r="V510" i="3" s="1"/>
  <c r="H506" i="6"/>
  <c r="V506" i="3" s="1"/>
  <c r="H502" i="6"/>
  <c r="V502" i="3" s="1"/>
  <c r="H498" i="6"/>
  <c r="V498" i="3" s="1"/>
  <c r="H494" i="6"/>
  <c r="V494" i="3" s="1"/>
  <c r="H490" i="6"/>
  <c r="V490" i="3" s="1"/>
  <c r="H486" i="6"/>
  <c r="V486" i="3" s="1"/>
  <c r="H482" i="6"/>
  <c r="V482" i="3" s="1"/>
  <c r="H478" i="6"/>
  <c r="V478" i="3" s="1"/>
  <c r="H474" i="6"/>
  <c r="V474" i="3" s="1"/>
  <c r="H470" i="6"/>
  <c r="V470" i="3" s="1"/>
  <c r="H466" i="6"/>
  <c r="V466" i="3" s="1"/>
  <c r="H462" i="6"/>
  <c r="V462" i="3" s="1"/>
  <c r="H458" i="6"/>
  <c r="V458" i="3" s="1"/>
  <c r="H454" i="6"/>
  <c r="V454" i="3" s="1"/>
  <c r="H450" i="6"/>
  <c r="V450" i="3" s="1"/>
  <c r="H446" i="6"/>
  <c r="V446" i="3" s="1"/>
  <c r="H442" i="6"/>
  <c r="V442" i="3" s="1"/>
  <c r="H438" i="6"/>
  <c r="V438" i="3" s="1"/>
  <c r="H434" i="6"/>
  <c r="V434" i="3" s="1"/>
  <c r="H430" i="6"/>
  <c r="V430" i="3" s="1"/>
  <c r="H426" i="6"/>
  <c r="V426" i="3" s="1"/>
  <c r="H422" i="6"/>
  <c r="V422" i="3" s="1"/>
  <c r="H418" i="6"/>
  <c r="V418" i="3" s="1"/>
  <c r="H414" i="6"/>
  <c r="V414" i="3" s="1"/>
  <c r="H410" i="6"/>
  <c r="V410" i="3" s="1"/>
  <c r="H406" i="6"/>
  <c r="V406" i="3" s="1"/>
  <c r="H402" i="6"/>
  <c r="V402" i="3" s="1"/>
  <c r="H398" i="6"/>
  <c r="V398" i="3" s="1"/>
  <c r="H394" i="6"/>
  <c r="V394" i="3" s="1"/>
  <c r="H390" i="6"/>
  <c r="V390" i="3" s="1"/>
  <c r="H386" i="6"/>
  <c r="V386" i="3" s="1"/>
  <c r="H382" i="6"/>
  <c r="V382" i="3" s="1"/>
  <c r="H378" i="6"/>
  <c r="V378" i="3" s="1"/>
  <c r="H374" i="6"/>
  <c r="V374" i="3" s="1"/>
  <c r="H370" i="6"/>
  <c r="V370" i="3" s="1"/>
  <c r="H366" i="6"/>
  <c r="V366" i="3" s="1"/>
  <c r="H362" i="6"/>
  <c r="V362" i="3" s="1"/>
  <c r="H358" i="6"/>
  <c r="V358" i="3" s="1"/>
  <c r="H354" i="6"/>
  <c r="V354" i="3" s="1"/>
  <c r="H350" i="6"/>
  <c r="V350" i="3" s="1"/>
  <c r="H346" i="6"/>
  <c r="V346" i="3" s="1"/>
  <c r="H342" i="6"/>
  <c r="V342" i="3" s="1"/>
  <c r="H338" i="6"/>
  <c r="V338" i="3" s="1"/>
  <c r="H334" i="6"/>
  <c r="V334" i="3" s="1"/>
  <c r="H330" i="6"/>
  <c r="V330" i="3" s="1"/>
  <c r="H326" i="6"/>
  <c r="V326" i="3" s="1"/>
  <c r="H322" i="6"/>
  <c r="V322" i="3" s="1"/>
  <c r="H318" i="6"/>
  <c r="V318" i="3" s="1"/>
  <c r="H314" i="6"/>
  <c r="V314" i="3" s="1"/>
  <c r="H310" i="6"/>
  <c r="V310" i="3" s="1"/>
  <c r="H306" i="6"/>
  <c r="V306" i="3" s="1"/>
  <c r="H302" i="6"/>
  <c r="V302" i="3" s="1"/>
  <c r="H298" i="6"/>
  <c r="V298" i="3" s="1"/>
  <c r="H294" i="6"/>
  <c r="V294" i="3" s="1"/>
  <c r="H290" i="6"/>
  <c r="V290" i="3" s="1"/>
  <c r="H286" i="6"/>
  <c r="V286" i="3" s="1"/>
  <c r="H282" i="6"/>
  <c r="V282" i="3" s="1"/>
  <c r="H278" i="6"/>
  <c r="V278" i="3" s="1"/>
  <c r="H274" i="6"/>
  <c r="V274" i="3" s="1"/>
  <c r="H270" i="6"/>
  <c r="V270" i="3" s="1"/>
  <c r="H266" i="6"/>
  <c r="V266" i="3" s="1"/>
  <c r="H262" i="6"/>
  <c r="V262" i="3" s="1"/>
  <c r="H258" i="6"/>
  <c r="V258" i="3" s="1"/>
  <c r="H254" i="6"/>
  <c r="V254" i="3" s="1"/>
  <c r="H250" i="6"/>
  <c r="V250" i="3" s="1"/>
  <c r="H246" i="6"/>
  <c r="V246" i="3" s="1"/>
  <c r="H242" i="6"/>
  <c r="V242" i="3" s="1"/>
  <c r="H238" i="6"/>
  <c r="V238" i="3" s="1"/>
  <c r="H234" i="6"/>
  <c r="V234" i="3" s="1"/>
  <c r="H230" i="6"/>
  <c r="V230" i="3" s="1"/>
  <c r="H226" i="6"/>
  <c r="V226" i="3" s="1"/>
  <c r="H222" i="6"/>
  <c r="V222" i="3" s="1"/>
  <c r="H218" i="6"/>
  <c r="V218" i="3" s="1"/>
  <c r="H214" i="6"/>
  <c r="V214" i="3" s="1"/>
  <c r="H210" i="6"/>
  <c r="V210" i="3" s="1"/>
  <c r="H206" i="6"/>
  <c r="V206" i="3" s="1"/>
  <c r="H202" i="6"/>
  <c r="V202" i="3" s="1"/>
  <c r="H198" i="6"/>
  <c r="V198" i="3" s="1"/>
  <c r="H194" i="6"/>
  <c r="V194" i="3" s="1"/>
  <c r="H190" i="6"/>
  <c r="V190" i="3" s="1"/>
  <c r="H186" i="6"/>
  <c r="V186" i="3" s="1"/>
  <c r="H182" i="6"/>
  <c r="V182" i="3" s="1"/>
  <c r="H178" i="6"/>
  <c r="V178" i="3" s="1"/>
  <c r="H174" i="6"/>
  <c r="V174" i="3" s="1"/>
  <c r="H170" i="6"/>
  <c r="V170" i="3" s="1"/>
  <c r="H166" i="6"/>
  <c r="V166" i="3" s="1"/>
  <c r="H162" i="6"/>
  <c r="V162" i="3" s="1"/>
  <c r="H158" i="6"/>
  <c r="V158" i="3" s="1"/>
  <c r="H154" i="6"/>
  <c r="V154" i="3" s="1"/>
  <c r="H150" i="6"/>
  <c r="V150" i="3" s="1"/>
  <c r="H146" i="6"/>
  <c r="V146" i="3" s="1"/>
  <c r="H142" i="6"/>
  <c r="V142" i="3" s="1"/>
  <c r="H138" i="6"/>
  <c r="V138" i="3" s="1"/>
  <c r="H134" i="6"/>
  <c r="V134" i="3" s="1"/>
  <c r="H130" i="6"/>
  <c r="V130" i="3" s="1"/>
  <c r="H126" i="6"/>
  <c r="V126" i="3" s="1"/>
  <c r="H122" i="6"/>
  <c r="V122" i="3" s="1"/>
  <c r="H118" i="6"/>
  <c r="V118" i="3" s="1"/>
  <c r="H114" i="6"/>
  <c r="V114" i="3" s="1"/>
  <c r="H110" i="6"/>
  <c r="V110" i="3" s="1"/>
  <c r="H106" i="6"/>
  <c r="V106" i="3" s="1"/>
  <c r="H102" i="6"/>
  <c r="V102" i="3" s="1"/>
  <c r="H98" i="6"/>
  <c r="V98" i="3" s="1"/>
  <c r="H94" i="6"/>
  <c r="V94" i="3" s="1"/>
  <c r="H90" i="6"/>
  <c r="V90" i="3" s="1"/>
  <c r="H86" i="6"/>
  <c r="V86" i="3" s="1"/>
  <c r="H82" i="6"/>
  <c r="V82" i="3" s="1"/>
  <c r="H78" i="6"/>
  <c r="V78" i="3" s="1"/>
  <c r="H74" i="6"/>
  <c r="V74" i="3" s="1"/>
  <c r="H70" i="6"/>
  <c r="V70" i="3" s="1"/>
  <c r="H66" i="6"/>
  <c r="V66" i="3" s="1"/>
  <c r="H62" i="6"/>
  <c r="V62" i="3" s="1"/>
  <c r="H58" i="6"/>
  <c r="V58" i="3" s="1"/>
  <c r="H54" i="6"/>
  <c r="V54" i="3" s="1"/>
  <c r="H50" i="6"/>
  <c r="V50" i="3" s="1"/>
  <c r="H46" i="6"/>
  <c r="V46" i="3" s="1"/>
  <c r="H42" i="6"/>
  <c r="V42" i="3" s="1"/>
  <c r="H38" i="6"/>
  <c r="V38" i="3" s="1"/>
  <c r="H34" i="6"/>
  <c r="V34" i="3" s="1"/>
  <c r="H30" i="6"/>
  <c r="H26" i="6"/>
  <c r="V26" i="3" s="1"/>
  <c r="H22" i="6"/>
  <c r="V22" i="3" s="1"/>
  <c r="H18" i="6"/>
  <c r="V18" i="3" s="1"/>
  <c r="H14" i="6"/>
  <c r="V14" i="3" s="1"/>
  <c r="H10" i="6"/>
  <c r="V10" i="3" s="1"/>
  <c r="H6" i="6"/>
  <c r="J2" i="6"/>
  <c r="J1461" i="6"/>
  <c r="AA1461" i="6" s="1"/>
  <c r="J1457" i="6"/>
  <c r="AA1457" i="6" s="1"/>
  <c r="J1453" i="6"/>
  <c r="AA1453" i="6" s="1"/>
  <c r="J1449" i="6"/>
  <c r="AA1449" i="6" s="1"/>
  <c r="J1445" i="6"/>
  <c r="AA1445" i="6" s="1"/>
  <c r="J1441" i="6"/>
  <c r="AA1441" i="6" s="1"/>
  <c r="J1437" i="6"/>
  <c r="AA1437" i="6" s="1"/>
  <c r="J1433" i="6"/>
  <c r="AA1433" i="6" s="1"/>
  <c r="J1429" i="6"/>
  <c r="AA1429" i="6" s="1"/>
  <c r="J1425" i="6"/>
  <c r="AA1425" i="6" s="1"/>
  <c r="J1421" i="6"/>
  <c r="AA1421" i="6" s="1"/>
  <c r="J1417" i="6"/>
  <c r="AA1417" i="6" s="1"/>
  <c r="J1413" i="6"/>
  <c r="AA1413" i="6" s="1"/>
  <c r="J1409" i="6"/>
  <c r="AA1409" i="6" s="1"/>
  <c r="J1405" i="6"/>
  <c r="AA1405" i="6" s="1"/>
  <c r="J1401" i="6"/>
  <c r="AA1401" i="6" s="1"/>
  <c r="J1397" i="6"/>
  <c r="AA1397" i="6" s="1"/>
  <c r="J1393" i="6"/>
  <c r="AA1393" i="6" s="1"/>
  <c r="J1389" i="6"/>
  <c r="AA1389" i="6" s="1"/>
  <c r="J1385" i="6"/>
  <c r="AA1385" i="6" s="1"/>
  <c r="J1381" i="6"/>
  <c r="AA1381" i="6" s="1"/>
  <c r="J1377" i="6"/>
  <c r="AA1377" i="6" s="1"/>
  <c r="J1373" i="6"/>
  <c r="AA1373" i="6" s="1"/>
  <c r="J1369" i="6"/>
  <c r="AA1369" i="6" s="1"/>
  <c r="J1365" i="6"/>
  <c r="AA1365" i="6" s="1"/>
  <c r="J1361" i="6"/>
  <c r="AA1361" i="6" s="1"/>
  <c r="J1357" i="6"/>
  <c r="AA1357" i="6" s="1"/>
  <c r="J1353" i="6"/>
  <c r="AA1353" i="6" s="1"/>
  <c r="J1349" i="6"/>
  <c r="AA1349" i="6" s="1"/>
  <c r="J1345" i="6"/>
  <c r="AA1345" i="6" s="1"/>
  <c r="J1341" i="6"/>
  <c r="AA1341" i="6" s="1"/>
  <c r="J1337" i="6"/>
  <c r="AA1337" i="6" s="1"/>
  <c r="J1333" i="6"/>
  <c r="AA1333" i="6" s="1"/>
  <c r="J1329" i="6"/>
  <c r="AA1329" i="6" s="1"/>
  <c r="J1325" i="6"/>
  <c r="AA1325" i="6" s="1"/>
  <c r="J1321" i="6"/>
  <c r="AA1321" i="6" s="1"/>
  <c r="J1317" i="6"/>
  <c r="AA1317" i="6" s="1"/>
  <c r="J1313" i="6"/>
  <c r="AA1313" i="6" s="1"/>
  <c r="J1309" i="6"/>
  <c r="AA1309" i="6" s="1"/>
  <c r="J1305" i="6"/>
  <c r="AA1305" i="6" s="1"/>
  <c r="J1301" i="6"/>
  <c r="AA1301" i="6" s="1"/>
  <c r="J1297" i="6"/>
  <c r="AA1297" i="6" s="1"/>
  <c r="J1293" i="6"/>
  <c r="AA1293" i="6" s="1"/>
  <c r="J1289" i="6"/>
  <c r="AA1289" i="6" s="1"/>
  <c r="J1285" i="6"/>
  <c r="AA1285" i="6" s="1"/>
  <c r="J1281" i="6"/>
  <c r="AA1281" i="6" s="1"/>
  <c r="J1277" i="6"/>
  <c r="AA1277" i="6" s="1"/>
  <c r="J1273" i="6"/>
  <c r="AA1273" i="6" s="1"/>
  <c r="J1269" i="6"/>
  <c r="AA1269" i="6" s="1"/>
  <c r="J1265" i="6"/>
  <c r="AA1265" i="6" s="1"/>
  <c r="J1261" i="6"/>
  <c r="AA1261" i="6" s="1"/>
  <c r="J1257" i="6"/>
  <c r="AA1257" i="6" s="1"/>
  <c r="J1253" i="6"/>
  <c r="AA1253" i="6" s="1"/>
  <c r="J1249" i="6"/>
  <c r="AA1249" i="6" s="1"/>
  <c r="J1245" i="6"/>
  <c r="AA1245" i="6" s="1"/>
  <c r="J1241" i="6"/>
  <c r="AA1241" i="6" s="1"/>
  <c r="J1237" i="6"/>
  <c r="AA1237" i="6" s="1"/>
  <c r="J1233" i="6"/>
  <c r="AA1233" i="6" s="1"/>
  <c r="J1229" i="6"/>
  <c r="AA1229" i="6" s="1"/>
  <c r="J1225" i="6"/>
  <c r="AA1225" i="6" s="1"/>
  <c r="J1221" i="6"/>
  <c r="AA1221" i="6" s="1"/>
  <c r="J1217" i="6"/>
  <c r="AA1217" i="6" s="1"/>
  <c r="J1213" i="6"/>
  <c r="AA1213" i="6" s="1"/>
  <c r="J1209" i="6"/>
  <c r="AA1209" i="6" s="1"/>
  <c r="J1205" i="6"/>
  <c r="AA1205" i="6" s="1"/>
  <c r="J1201" i="6"/>
  <c r="AA1201" i="6" s="1"/>
  <c r="J1197" i="6"/>
  <c r="AA1197" i="6" s="1"/>
  <c r="J1193" i="6"/>
  <c r="AA1193" i="6" s="1"/>
  <c r="J1189" i="6"/>
  <c r="AA1189" i="6" s="1"/>
  <c r="J1185" i="6"/>
  <c r="AA1185" i="6" s="1"/>
  <c r="J1181" i="6"/>
  <c r="AA1181" i="6" s="1"/>
  <c r="J1177" i="6"/>
  <c r="AA1177" i="6" s="1"/>
  <c r="J1173" i="6"/>
  <c r="AA1173" i="6" s="1"/>
  <c r="J1149" i="6"/>
  <c r="AA1149" i="6" s="1"/>
  <c r="J1141" i="6"/>
  <c r="AA1141" i="6" s="1"/>
  <c r="J1137" i="6"/>
  <c r="AA1137" i="6" s="1"/>
  <c r="J1133" i="6"/>
  <c r="AA1133" i="6" s="1"/>
  <c r="J1129" i="6"/>
  <c r="AA1129" i="6" s="1"/>
  <c r="J1125" i="6"/>
  <c r="AA1125" i="6" s="1"/>
  <c r="J1121" i="6"/>
  <c r="AA1121" i="6" s="1"/>
  <c r="J1117" i="6"/>
  <c r="AA1117" i="6" s="1"/>
  <c r="J1113" i="6"/>
  <c r="AA1113" i="6" s="1"/>
  <c r="J1109" i="6"/>
  <c r="AA1109" i="6" s="1"/>
  <c r="J1105" i="6"/>
  <c r="AA1105" i="6" s="1"/>
  <c r="J1101" i="6"/>
  <c r="AA1101" i="6" s="1"/>
  <c r="J1097" i="6"/>
  <c r="AA1097" i="6" s="1"/>
  <c r="J1093" i="6"/>
  <c r="AA1093" i="6" s="1"/>
  <c r="J1089" i="6"/>
  <c r="AA1089" i="6" s="1"/>
  <c r="J1085" i="6"/>
  <c r="AA1085" i="6" s="1"/>
  <c r="J1081" i="6"/>
  <c r="AA1081" i="6" s="1"/>
  <c r="J1077" i="6"/>
  <c r="AA1077" i="6" s="1"/>
  <c r="J1073" i="6"/>
  <c r="AA1073" i="6" s="1"/>
  <c r="J1069" i="6"/>
  <c r="AA1069" i="6" s="1"/>
  <c r="J1065" i="6"/>
  <c r="AA1065" i="6" s="1"/>
  <c r="J1061" i="6"/>
  <c r="AA1061" i="6" s="1"/>
  <c r="J1057" i="6"/>
  <c r="AA1057" i="6" s="1"/>
  <c r="J1053" i="6"/>
  <c r="AA1053" i="6" s="1"/>
  <c r="J1049" i="6"/>
  <c r="AA1049" i="6" s="1"/>
  <c r="J1045" i="6"/>
  <c r="AA1045" i="6" s="1"/>
  <c r="J1041" i="6"/>
  <c r="AA1041" i="6" s="1"/>
  <c r="J1037" i="6"/>
  <c r="AA1037" i="6" s="1"/>
  <c r="J1033" i="6"/>
  <c r="AA1033" i="6" s="1"/>
  <c r="J1029" i="6"/>
  <c r="AA1029" i="6" s="1"/>
  <c r="J1025" i="6"/>
  <c r="AA1025" i="6" s="1"/>
  <c r="J1021" i="6"/>
  <c r="AA1021" i="6" s="1"/>
  <c r="J1017" i="6"/>
  <c r="AA1017" i="6" s="1"/>
  <c r="J1013" i="6"/>
  <c r="AA1013" i="6" s="1"/>
  <c r="J1009" i="6"/>
  <c r="AA1009" i="6" s="1"/>
  <c r="J1005" i="6"/>
  <c r="AA1005" i="6" s="1"/>
  <c r="J1001" i="6"/>
  <c r="AA1001" i="6" s="1"/>
  <c r="J997" i="6"/>
  <c r="AA997" i="6" s="1"/>
  <c r="J993" i="6"/>
  <c r="AA993" i="6" s="1"/>
  <c r="J989" i="6"/>
  <c r="AA989" i="6" s="1"/>
  <c r="J985" i="6"/>
  <c r="AA985" i="6" s="1"/>
  <c r="J981" i="6"/>
  <c r="AA981" i="6" s="1"/>
  <c r="J957" i="6"/>
  <c r="AA957" i="6" s="1"/>
  <c r="H2" i="6"/>
  <c r="J420" i="6"/>
  <c r="AA420" i="6" s="1"/>
  <c r="J260" i="6"/>
  <c r="AA260" i="6" s="1"/>
  <c r="J256" i="6"/>
  <c r="J252" i="6"/>
  <c r="AA252" i="6" s="1"/>
  <c r="J248" i="6"/>
  <c r="AA248" i="6" s="1"/>
  <c r="J244" i="6"/>
  <c r="AA244" i="6" s="1"/>
  <c r="J240" i="6"/>
  <c r="AA240" i="6" s="1"/>
  <c r="J236" i="6"/>
  <c r="AA236" i="6" s="1"/>
  <c r="J232" i="6"/>
  <c r="AA232" i="6" s="1"/>
  <c r="J228" i="6"/>
  <c r="AA228" i="6" s="1"/>
  <c r="J224" i="6"/>
  <c r="AA224" i="6" s="1"/>
  <c r="J220" i="6"/>
  <c r="AA220" i="6" s="1"/>
  <c r="J216" i="6"/>
  <c r="AA216" i="6" s="1"/>
  <c r="J212" i="6"/>
  <c r="AA212" i="6" s="1"/>
  <c r="J208" i="6"/>
  <c r="AA208" i="6" s="1"/>
  <c r="J204" i="6"/>
  <c r="AA204" i="6" s="1"/>
  <c r="J200" i="6"/>
  <c r="AA200" i="6" s="1"/>
  <c r="J196" i="6"/>
  <c r="AA196" i="6" s="1"/>
  <c r="J192" i="6"/>
  <c r="AA192" i="6" s="1"/>
  <c r="J188" i="6"/>
  <c r="AA188" i="6" s="1"/>
  <c r="J184" i="6"/>
  <c r="AA184" i="6" s="1"/>
  <c r="J180" i="6"/>
  <c r="AA180" i="6" s="1"/>
  <c r="J176" i="6"/>
  <c r="AA176" i="6" s="1"/>
  <c r="J172" i="6"/>
  <c r="AA172" i="6" s="1"/>
  <c r="J168" i="6"/>
  <c r="AA168" i="6" s="1"/>
  <c r="J164" i="6"/>
  <c r="AA164" i="6" s="1"/>
  <c r="J160" i="6"/>
  <c r="AA160" i="6" s="1"/>
  <c r="J156" i="6"/>
  <c r="AA156" i="6" s="1"/>
  <c r="J152" i="6"/>
  <c r="AA152" i="6" s="1"/>
  <c r="J148" i="6"/>
  <c r="AA148" i="6" s="1"/>
  <c r="J144" i="6"/>
  <c r="AA144" i="6" s="1"/>
  <c r="J140" i="6"/>
  <c r="AA140" i="6" s="1"/>
  <c r="J136" i="6"/>
  <c r="AA136" i="6" s="1"/>
  <c r="J132" i="6"/>
  <c r="AA132" i="6" s="1"/>
  <c r="J128" i="6"/>
  <c r="AA128" i="6" s="1"/>
  <c r="J124" i="6"/>
  <c r="AA124" i="6" s="1"/>
  <c r="J120" i="6"/>
  <c r="AA120" i="6" s="1"/>
  <c r="J116" i="6"/>
  <c r="AA116" i="6" s="1"/>
  <c r="J112" i="6"/>
  <c r="AA112" i="6" s="1"/>
  <c r="J108" i="6"/>
  <c r="AA108" i="6" s="1"/>
  <c r="J104" i="6"/>
  <c r="AA104" i="6" s="1"/>
  <c r="J100" i="6"/>
  <c r="AA100" i="6" s="1"/>
  <c r="J96" i="6"/>
  <c r="AA96" i="6" s="1"/>
  <c r="J92" i="6"/>
  <c r="AA92" i="6" s="1"/>
  <c r="J88" i="6"/>
  <c r="AA88" i="6" s="1"/>
  <c r="J84" i="6"/>
  <c r="AA84" i="6" s="1"/>
  <c r="J80" i="6"/>
  <c r="AA80" i="6" s="1"/>
  <c r="J76" i="6"/>
  <c r="AA76" i="6" s="1"/>
  <c r="J72" i="6"/>
  <c r="AA72" i="6" s="1"/>
  <c r="J68" i="6"/>
  <c r="AA68" i="6" s="1"/>
  <c r="J64" i="6"/>
  <c r="AA64" i="6" s="1"/>
  <c r="J60" i="6"/>
  <c r="AA60" i="6" s="1"/>
  <c r="J56" i="6"/>
  <c r="AA56" i="6" s="1"/>
  <c r="J52" i="6"/>
  <c r="AA52" i="6" s="1"/>
  <c r="J48" i="6"/>
  <c r="AA48" i="6" s="1"/>
  <c r="J44" i="6"/>
  <c r="AA44" i="6" s="1"/>
  <c r="J40" i="6"/>
  <c r="AA40" i="6" s="1"/>
  <c r="J36" i="6"/>
  <c r="J32" i="6"/>
  <c r="J28" i="6"/>
  <c r="AA28" i="6" s="1"/>
  <c r="J24" i="6"/>
  <c r="AA24" i="6" s="1"/>
  <c r="J20" i="6"/>
  <c r="J16" i="6"/>
  <c r="AA16" i="6" s="1"/>
  <c r="J12" i="6"/>
  <c r="AA12" i="6" s="1"/>
  <c r="J8" i="6"/>
  <c r="AA8" i="6" s="1"/>
  <c r="J4" i="6"/>
  <c r="J1167" i="6"/>
  <c r="AA1167" i="6" s="1"/>
  <c r="J1163" i="6"/>
  <c r="AA1163" i="6" s="1"/>
  <c r="J1159" i="6"/>
  <c r="AA1159" i="6" s="1"/>
  <c r="J1155" i="6"/>
  <c r="AA1155" i="6" s="1"/>
  <c r="J1151" i="6"/>
  <c r="AA1151" i="6" s="1"/>
  <c r="J1147" i="6"/>
  <c r="AA1147" i="6" s="1"/>
  <c r="J1143" i="6"/>
  <c r="AA1143" i="6" s="1"/>
  <c r="J1139" i="6"/>
  <c r="AA1139" i="6" s="1"/>
  <c r="J1135" i="6"/>
  <c r="AA1135" i="6" s="1"/>
  <c r="J1131" i="6"/>
  <c r="AA1131" i="6" s="1"/>
  <c r="J1127" i="6"/>
  <c r="AA1127" i="6" s="1"/>
  <c r="J1123" i="6"/>
  <c r="AA1123" i="6" s="1"/>
  <c r="J1119" i="6"/>
  <c r="J1115" i="6"/>
  <c r="AA1115" i="6" s="1"/>
  <c r="J1111" i="6"/>
  <c r="AA1111" i="6" s="1"/>
  <c r="J1107" i="6"/>
  <c r="AA1107" i="6" s="1"/>
  <c r="J1103" i="6"/>
  <c r="AA1103" i="6" s="1"/>
  <c r="J1099" i="6"/>
  <c r="AA1099" i="6" s="1"/>
  <c r="J1095" i="6"/>
  <c r="AA1095" i="6" s="1"/>
  <c r="J1091" i="6"/>
  <c r="AA1091" i="6" s="1"/>
  <c r="J1087" i="6"/>
  <c r="AA1087" i="6" s="1"/>
  <c r="J1083" i="6"/>
  <c r="AA1083" i="6" s="1"/>
  <c r="J1079" i="6"/>
  <c r="AA1079" i="6" s="1"/>
  <c r="J1075" i="6"/>
  <c r="AA1075" i="6" s="1"/>
  <c r="J1071" i="6"/>
  <c r="AA1071" i="6" s="1"/>
  <c r="J1067" i="6"/>
  <c r="AA1067" i="6" s="1"/>
  <c r="J1063" i="6"/>
  <c r="J1059" i="6"/>
  <c r="AA1059" i="6" s="1"/>
  <c r="J1055" i="6"/>
  <c r="AA1055" i="6" s="1"/>
  <c r="J1051" i="6"/>
  <c r="AA1051" i="6" s="1"/>
  <c r="J1047" i="6"/>
  <c r="AA1047" i="6" s="1"/>
  <c r="J1043" i="6"/>
  <c r="AA1043" i="6" s="1"/>
  <c r="J1039" i="6"/>
  <c r="AA1039" i="6" s="1"/>
  <c r="J1035" i="6"/>
  <c r="AA1035" i="6" s="1"/>
  <c r="J1031" i="6"/>
  <c r="AA1031" i="6" s="1"/>
  <c r="J1027" i="6"/>
  <c r="AA1027" i="6" s="1"/>
  <c r="J1023" i="6"/>
  <c r="AA1023" i="6" s="1"/>
  <c r="J1019" i="6"/>
  <c r="AA1019" i="6" s="1"/>
  <c r="J1015" i="6"/>
  <c r="AA1015" i="6" s="1"/>
  <c r="J1011" i="6"/>
  <c r="J1007" i="6"/>
  <c r="AA1007" i="6" s="1"/>
  <c r="J1003" i="6"/>
  <c r="AA1003" i="6" s="1"/>
  <c r="J999" i="6"/>
  <c r="AA999" i="6" s="1"/>
  <c r="J995" i="6"/>
  <c r="AA995" i="6" s="1"/>
  <c r="J991" i="6"/>
  <c r="AA991" i="6" s="1"/>
  <c r="J987" i="6"/>
  <c r="AA987" i="6" s="1"/>
  <c r="J599" i="6"/>
  <c r="AA599" i="6" s="1"/>
  <c r="J463" i="6"/>
  <c r="AA463" i="6" s="1"/>
  <c r="J391" i="6"/>
  <c r="AA391" i="6" s="1"/>
  <c r="J271" i="6"/>
  <c r="AA271" i="6" s="1"/>
  <c r="J267" i="6"/>
  <c r="AA267" i="6" s="1"/>
  <c r="J263" i="6"/>
  <c r="AA263" i="6" s="1"/>
  <c r="J259" i="6"/>
  <c r="AA259" i="6" s="1"/>
  <c r="J255" i="6"/>
  <c r="AA255" i="6" s="1"/>
  <c r="J251" i="6"/>
  <c r="AA251" i="6" s="1"/>
  <c r="J247" i="6"/>
  <c r="AA247" i="6" s="1"/>
  <c r="J243" i="6"/>
  <c r="AA243" i="6" s="1"/>
  <c r="J239" i="6"/>
  <c r="AA239" i="6" s="1"/>
  <c r="J235" i="6"/>
  <c r="AA235" i="6" s="1"/>
  <c r="J231" i="6"/>
  <c r="AA231" i="6" s="1"/>
  <c r="J227" i="6"/>
  <c r="AA227" i="6" s="1"/>
  <c r="J223" i="6"/>
  <c r="AA223" i="6" s="1"/>
  <c r="J219" i="6"/>
  <c r="AA219" i="6" s="1"/>
  <c r="J215" i="6"/>
  <c r="AA215" i="6" s="1"/>
  <c r="J211" i="6"/>
  <c r="AA211" i="6" s="1"/>
  <c r="J207" i="6"/>
  <c r="AA207" i="6" s="1"/>
  <c r="J203" i="6"/>
  <c r="AA203" i="6" s="1"/>
  <c r="J199" i="6"/>
  <c r="AA199" i="6" s="1"/>
  <c r="J195" i="6"/>
  <c r="AA195" i="6" s="1"/>
  <c r="J191" i="6"/>
  <c r="AA191" i="6" s="1"/>
  <c r="J187" i="6"/>
  <c r="AA187" i="6" s="1"/>
  <c r="J183" i="6"/>
  <c r="AA183" i="6" s="1"/>
  <c r="J179" i="6"/>
  <c r="AA179" i="6" s="1"/>
  <c r="J175" i="6"/>
  <c r="AA175" i="6" s="1"/>
  <c r="J171" i="6"/>
  <c r="AA171" i="6" s="1"/>
  <c r="J167" i="6"/>
  <c r="AA167" i="6" s="1"/>
  <c r="J163" i="6"/>
  <c r="AA163" i="6" s="1"/>
  <c r="J159" i="6"/>
  <c r="AA159" i="6" s="1"/>
  <c r="J155" i="6"/>
  <c r="AA155" i="6" s="1"/>
  <c r="J151" i="6"/>
  <c r="AA151" i="6" s="1"/>
  <c r="J147" i="6"/>
  <c r="AA147" i="6" s="1"/>
  <c r="J143" i="6"/>
  <c r="AA143" i="6" s="1"/>
  <c r="J139" i="6"/>
  <c r="AA139" i="6" s="1"/>
  <c r="J135" i="6"/>
  <c r="AA135" i="6" s="1"/>
  <c r="J131" i="6"/>
  <c r="AA131" i="6" s="1"/>
  <c r="J127" i="6"/>
  <c r="AA127" i="6" s="1"/>
  <c r="J123" i="6"/>
  <c r="AA123" i="6" s="1"/>
  <c r="J119" i="6"/>
  <c r="AA119" i="6" s="1"/>
  <c r="J115" i="6"/>
  <c r="AA115" i="6" s="1"/>
  <c r="J111" i="6"/>
  <c r="AA111" i="6" s="1"/>
  <c r="J107" i="6"/>
  <c r="AA107" i="6" s="1"/>
  <c r="J103" i="6"/>
  <c r="AA103" i="6" s="1"/>
  <c r="J99" i="6"/>
  <c r="AA99" i="6" s="1"/>
  <c r="J95" i="6"/>
  <c r="AA95" i="6" s="1"/>
  <c r="J91" i="6"/>
  <c r="AA91" i="6" s="1"/>
  <c r="J87" i="6"/>
  <c r="AA87" i="6" s="1"/>
  <c r="J83" i="6"/>
  <c r="AA83" i="6" s="1"/>
  <c r="J79" i="6"/>
  <c r="AA79" i="6" s="1"/>
  <c r="J75" i="6"/>
  <c r="AA75" i="6" s="1"/>
  <c r="J71" i="6"/>
  <c r="AA71" i="6" s="1"/>
  <c r="J67" i="6"/>
  <c r="J63" i="6"/>
  <c r="AA63" i="6" s="1"/>
  <c r="J59" i="6"/>
  <c r="AA59" i="6" s="1"/>
  <c r="J55" i="6"/>
  <c r="AA55" i="6" s="1"/>
  <c r="J51" i="6"/>
  <c r="AA51" i="6" s="1"/>
  <c r="J47" i="6"/>
  <c r="J43" i="6"/>
  <c r="AA43" i="6" s="1"/>
  <c r="J39" i="6"/>
  <c r="AA39" i="6" s="1"/>
  <c r="J35" i="6"/>
  <c r="AA35" i="6" s="1"/>
  <c r="J31" i="6"/>
  <c r="AA31" i="6" s="1"/>
  <c r="J27" i="6"/>
  <c r="AA27" i="6" s="1"/>
  <c r="J23" i="6"/>
  <c r="AA23" i="6" s="1"/>
  <c r="J19" i="6"/>
  <c r="AA19" i="6" s="1"/>
  <c r="J15" i="6"/>
  <c r="AA15" i="6" s="1"/>
  <c r="J11" i="6"/>
  <c r="AA11" i="6" s="1"/>
  <c r="J7" i="6"/>
  <c r="AA7" i="6" s="1"/>
  <c r="J3" i="6"/>
  <c r="M1464" i="3"/>
  <c r="M1460" i="3"/>
  <c r="M1456" i="3"/>
  <c r="M1452" i="3"/>
  <c r="M1448" i="3"/>
  <c r="M1444" i="3"/>
  <c r="M1440" i="3"/>
  <c r="M1436" i="3"/>
  <c r="M1432" i="3"/>
  <c r="M1428" i="3"/>
  <c r="M1424" i="3"/>
  <c r="M1420" i="3"/>
  <c r="M1416" i="3"/>
  <c r="M1412" i="3"/>
  <c r="M1408" i="3"/>
  <c r="M1404" i="3"/>
  <c r="M1400" i="3"/>
  <c r="M1396" i="3"/>
  <c r="M1392" i="3"/>
  <c r="M1388" i="3"/>
  <c r="M1384" i="3"/>
  <c r="M1380" i="3"/>
  <c r="M1376" i="3"/>
  <c r="M1372" i="3"/>
  <c r="M1368" i="3"/>
  <c r="M1364" i="3"/>
  <c r="M1360" i="3"/>
  <c r="M1356" i="3"/>
  <c r="M1352" i="3"/>
  <c r="M1348" i="3"/>
  <c r="M1344" i="3"/>
  <c r="M1340" i="3"/>
  <c r="M1336" i="3"/>
  <c r="M1332" i="3"/>
  <c r="M1328" i="3"/>
  <c r="M1324" i="3"/>
  <c r="M1320" i="3"/>
  <c r="M1316" i="3"/>
  <c r="M1312" i="3"/>
  <c r="M1308" i="3"/>
  <c r="M1304" i="3"/>
  <c r="M1300" i="3"/>
  <c r="M1296" i="3"/>
  <c r="M1292" i="3"/>
  <c r="M1288" i="3"/>
  <c r="M1284" i="3"/>
  <c r="M1280" i="3"/>
  <c r="M1276" i="3"/>
  <c r="M1272" i="3"/>
  <c r="M1268" i="3"/>
  <c r="M1264" i="3"/>
  <c r="M1260" i="3"/>
  <c r="M1256" i="3"/>
  <c r="M1252" i="3"/>
  <c r="M1248" i="3"/>
  <c r="M1244" i="3"/>
  <c r="M1240" i="3"/>
  <c r="M1236" i="3"/>
  <c r="M1232" i="3"/>
  <c r="M1228" i="3"/>
  <c r="M1224" i="3"/>
  <c r="M1220" i="3"/>
  <c r="M1216" i="3"/>
  <c r="M1212" i="3"/>
  <c r="M1208" i="3"/>
  <c r="M1204" i="3"/>
  <c r="M1200" i="3"/>
  <c r="M1196" i="3"/>
  <c r="M1192" i="3"/>
  <c r="M1188" i="3"/>
  <c r="M1184" i="3"/>
  <c r="M1180" i="3"/>
  <c r="M1176" i="3"/>
  <c r="M1172" i="3"/>
  <c r="M1168" i="3"/>
  <c r="M1164" i="3"/>
  <c r="M1160" i="3"/>
  <c r="M1156" i="3"/>
  <c r="M1152" i="3"/>
  <c r="M1148" i="3"/>
  <c r="M1144" i="3"/>
  <c r="M1140" i="3"/>
  <c r="M1136" i="3"/>
  <c r="M1132" i="3"/>
  <c r="M1128" i="3"/>
  <c r="M1124" i="3"/>
  <c r="M1120" i="3"/>
  <c r="M1116" i="3"/>
  <c r="M1112" i="3"/>
  <c r="M1108" i="3"/>
  <c r="M1104" i="3"/>
  <c r="M1100" i="3"/>
  <c r="M1096" i="3"/>
  <c r="M1092" i="3"/>
  <c r="M1088" i="3"/>
  <c r="M1084" i="3"/>
  <c r="M1080" i="3"/>
  <c r="M1076" i="3"/>
  <c r="M1072" i="3"/>
  <c r="M1068" i="3"/>
  <c r="M1064" i="3"/>
  <c r="M1060" i="3"/>
  <c r="M1056" i="3"/>
  <c r="M1052" i="3"/>
  <c r="M1048" i="3"/>
  <c r="M1044" i="3"/>
  <c r="M1040" i="3"/>
  <c r="M1036" i="3"/>
  <c r="M1032" i="3"/>
  <c r="M1028" i="3"/>
  <c r="M1024" i="3"/>
  <c r="M1020" i="3"/>
  <c r="M1016" i="3"/>
  <c r="M1012" i="3"/>
  <c r="M1008" i="3"/>
  <c r="M1004" i="3"/>
  <c r="M1000" i="3"/>
  <c r="M996" i="3"/>
  <c r="M992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1461" i="3"/>
  <c r="M1457" i="3"/>
  <c r="M1453" i="3"/>
  <c r="M1449" i="3"/>
  <c r="M1445" i="3"/>
  <c r="M1441" i="3"/>
  <c r="M1437" i="3"/>
  <c r="M1433" i="3"/>
  <c r="M1429" i="3"/>
  <c r="M1425" i="3"/>
  <c r="M1421" i="3"/>
  <c r="M1417" i="3"/>
  <c r="M1413" i="3"/>
  <c r="M1409" i="3"/>
  <c r="M1405" i="3"/>
  <c r="M1401" i="3"/>
  <c r="M1397" i="3"/>
  <c r="M1393" i="3"/>
  <c r="M1389" i="3"/>
  <c r="M1385" i="3"/>
  <c r="M1381" i="3"/>
  <c r="M1377" i="3"/>
  <c r="M1373" i="3"/>
  <c r="M1369" i="3"/>
  <c r="M1365" i="3"/>
  <c r="M1361" i="3"/>
  <c r="M1357" i="3"/>
  <c r="M1349" i="3"/>
  <c r="M1345" i="3"/>
  <c r="M1341" i="3"/>
  <c r="M1337" i="3"/>
  <c r="M1333" i="3"/>
  <c r="M1329" i="3"/>
  <c r="M1325" i="3"/>
  <c r="M1321" i="3"/>
  <c r="M1317" i="3"/>
  <c r="M1313" i="3"/>
  <c r="M1309" i="3"/>
  <c r="M1305" i="3"/>
  <c r="M1301" i="3"/>
  <c r="M1297" i="3"/>
  <c r="M1293" i="3"/>
  <c r="M1289" i="3"/>
  <c r="M1285" i="3"/>
  <c r="M1281" i="3"/>
  <c r="M1277" i="3"/>
  <c r="M1273" i="3"/>
  <c r="M1269" i="3"/>
  <c r="M1265" i="3"/>
  <c r="M1261" i="3"/>
  <c r="M1257" i="3"/>
  <c r="M1253" i="3"/>
  <c r="M1249" i="3"/>
  <c r="M1245" i="3"/>
  <c r="M1241" i="3"/>
  <c r="M1237" i="3"/>
  <c r="M1233" i="3"/>
  <c r="M1229" i="3"/>
  <c r="M1221" i="3"/>
  <c r="M1217" i="3"/>
  <c r="M1213" i="3"/>
  <c r="M1209" i="3"/>
  <c r="M1205" i="3"/>
  <c r="M1201" i="3"/>
  <c r="M1197" i="3"/>
  <c r="M1193" i="3"/>
  <c r="M1189" i="3"/>
  <c r="M1185" i="3"/>
  <c r="M1181" i="3"/>
  <c r="M1177" i="3"/>
  <c r="M1173" i="3"/>
  <c r="M1169" i="3"/>
  <c r="M1165" i="3"/>
  <c r="M1161" i="3"/>
  <c r="M1157" i="3"/>
  <c r="M1153" i="3"/>
  <c r="M1149" i="3"/>
  <c r="M1145" i="3"/>
  <c r="M1141" i="3"/>
  <c r="M1137" i="3"/>
  <c r="M1133" i="3"/>
  <c r="M1129" i="3"/>
  <c r="M1125" i="3"/>
  <c r="M1121" i="3"/>
  <c r="M1117" i="3"/>
  <c r="M1113" i="3"/>
  <c r="M1109" i="3"/>
  <c r="M1105" i="3"/>
  <c r="M1101" i="3"/>
  <c r="M1097" i="3"/>
  <c r="M1093" i="3"/>
  <c r="M1089" i="3"/>
  <c r="M1085" i="3"/>
  <c r="M1081" i="3"/>
  <c r="M1077" i="3"/>
  <c r="M1073" i="3"/>
  <c r="M1069" i="3"/>
  <c r="M1065" i="3"/>
  <c r="M1061" i="3"/>
  <c r="M1057" i="3"/>
  <c r="M1053" i="3"/>
  <c r="M1049" i="3"/>
  <c r="M1045" i="3"/>
  <c r="M1041" i="3"/>
  <c r="M1037" i="3"/>
  <c r="M1033" i="3"/>
  <c r="M1029" i="3"/>
  <c r="M1025" i="3"/>
  <c r="M1021" i="3"/>
  <c r="M1017" i="3"/>
  <c r="M1013" i="3"/>
  <c r="M1009" i="3"/>
  <c r="M1005" i="3"/>
  <c r="M1001" i="3"/>
  <c r="M997" i="3"/>
  <c r="M993" i="3"/>
  <c r="M989" i="3"/>
  <c r="M985" i="3"/>
  <c r="M981" i="3"/>
  <c r="M977" i="3"/>
  <c r="M973" i="3"/>
  <c r="M969" i="3"/>
  <c r="M965" i="3"/>
  <c r="M961" i="3"/>
  <c r="M957" i="3"/>
  <c r="M953" i="3"/>
  <c r="M949" i="3"/>
  <c r="M941" i="3"/>
  <c r="M937" i="3"/>
  <c r="M933" i="3"/>
  <c r="M929" i="3"/>
  <c r="M925" i="3"/>
  <c r="M921" i="3"/>
  <c r="M917" i="3"/>
  <c r="M913" i="3"/>
  <c r="M909" i="3"/>
  <c r="M905" i="3"/>
  <c r="M901" i="3"/>
  <c r="M897" i="3"/>
  <c r="M893" i="3"/>
  <c r="M889" i="3"/>
  <c r="M885" i="3"/>
  <c r="M881" i="3"/>
  <c r="M877" i="3"/>
  <c r="M873" i="3"/>
  <c r="M869" i="3"/>
  <c r="M865" i="3"/>
  <c r="M861" i="3"/>
  <c r="M857" i="3"/>
  <c r="M853" i="3"/>
  <c r="M849" i="3"/>
  <c r="M845" i="3"/>
  <c r="M841" i="3"/>
  <c r="M837" i="3"/>
  <c r="M833" i="3"/>
  <c r="M829" i="3"/>
  <c r="M825" i="3"/>
  <c r="M821" i="3"/>
  <c r="M817" i="3"/>
  <c r="M813" i="3"/>
  <c r="M809" i="3"/>
  <c r="M805" i="3"/>
  <c r="M801" i="3"/>
  <c r="M797" i="3"/>
  <c r="M793" i="3"/>
  <c r="M789" i="3"/>
  <c r="M785" i="3"/>
  <c r="M781" i="3"/>
  <c r="M777" i="3"/>
  <c r="M773" i="3"/>
  <c r="M769" i="3"/>
  <c r="M765" i="3"/>
  <c r="M761" i="3"/>
  <c r="M757" i="3"/>
  <c r="M753" i="3"/>
  <c r="M749" i="3"/>
  <c r="M745" i="3"/>
  <c r="M741" i="3"/>
  <c r="M737" i="3"/>
  <c r="M733" i="3"/>
  <c r="M729" i="3"/>
  <c r="M725" i="3"/>
  <c r="M721" i="3"/>
  <c r="M717" i="3"/>
  <c r="M713" i="3"/>
  <c r="M709" i="3"/>
  <c r="M705" i="3"/>
  <c r="M701" i="3"/>
  <c r="M697" i="3"/>
  <c r="M693" i="3"/>
  <c r="M689" i="3"/>
  <c r="M685" i="3"/>
  <c r="M681" i="3"/>
  <c r="M677" i="3"/>
  <c r="M673" i="3"/>
  <c r="M669" i="3"/>
  <c r="M661" i="3"/>
  <c r="M657" i="3"/>
  <c r="M653" i="3"/>
  <c r="M649" i="3"/>
  <c r="M645" i="3"/>
  <c r="M641" i="3"/>
  <c r="M637" i="3"/>
  <c r="M633" i="3"/>
  <c r="M629" i="3"/>
  <c r="M625" i="3"/>
  <c r="M621" i="3"/>
  <c r="M617" i="3"/>
  <c r="M613" i="3"/>
  <c r="M609" i="3"/>
  <c r="M605" i="3"/>
  <c r="M601" i="3"/>
  <c r="M597" i="3"/>
  <c r="M593" i="3"/>
  <c r="M589" i="3"/>
  <c r="M585" i="3"/>
  <c r="M581" i="3"/>
  <c r="M577" i="3"/>
  <c r="M573" i="3"/>
  <c r="M569" i="3"/>
  <c r="M565" i="3"/>
  <c r="M561" i="3"/>
  <c r="M557" i="3"/>
  <c r="M553" i="3"/>
  <c r="M549" i="3"/>
  <c r="M545" i="3"/>
  <c r="M541" i="3"/>
  <c r="M537" i="3"/>
  <c r="M533" i="3"/>
  <c r="M529" i="3"/>
  <c r="M525" i="3"/>
  <c r="M521" i="3"/>
  <c r="M517" i="3"/>
  <c r="M513" i="3"/>
  <c r="M509" i="3"/>
  <c r="M505" i="3"/>
  <c r="M501" i="3"/>
  <c r="M497" i="3"/>
  <c r="M493" i="3"/>
  <c r="M489" i="3"/>
  <c r="M485" i="3"/>
  <c r="M481" i="3"/>
  <c r="M477" i="3"/>
  <c r="M473" i="3"/>
  <c r="M469" i="3"/>
  <c r="M465" i="3"/>
  <c r="M461" i="3"/>
  <c r="M457" i="3"/>
  <c r="M453" i="3"/>
  <c r="M449" i="3"/>
  <c r="M445" i="3"/>
  <c r="M441" i="3"/>
  <c r="M437" i="3"/>
  <c r="M433" i="3"/>
  <c r="M429" i="3"/>
  <c r="M425" i="3"/>
  <c r="M421" i="3"/>
  <c r="M417" i="3"/>
  <c r="M413" i="3"/>
  <c r="M409" i="3"/>
  <c r="M405" i="3"/>
  <c r="M401" i="3"/>
  <c r="M397" i="3"/>
  <c r="M393" i="3"/>
  <c r="M389" i="3"/>
  <c r="M385" i="3"/>
  <c r="M381" i="3"/>
  <c r="M377" i="3"/>
  <c r="M373" i="3"/>
  <c r="M369" i="3"/>
  <c r="M365" i="3"/>
  <c r="M361" i="3"/>
  <c r="M357" i="3"/>
  <c r="M353" i="3"/>
  <c r="M349" i="3"/>
  <c r="M345" i="3"/>
  <c r="M341" i="3"/>
  <c r="M337" i="3"/>
  <c r="M333" i="3"/>
  <c r="M329" i="3"/>
  <c r="M325" i="3"/>
  <c r="M321" i="3"/>
  <c r="M317" i="3"/>
  <c r="M313" i="3"/>
  <c r="M309" i="3"/>
  <c r="M305" i="3"/>
  <c r="M301" i="3"/>
  <c r="M1462" i="3"/>
  <c r="M1458" i="3"/>
  <c r="M1454" i="3"/>
  <c r="M1450" i="3"/>
  <c r="M1446" i="3"/>
  <c r="M1442" i="3"/>
  <c r="M1438" i="3"/>
  <c r="M1434" i="3"/>
  <c r="M1430" i="3"/>
  <c r="M1426" i="3"/>
  <c r="M1422" i="3"/>
  <c r="M1418" i="3"/>
  <c r="M1414" i="3"/>
  <c r="M1410" i="3"/>
  <c r="M1402" i="3"/>
  <c r="M1398" i="3"/>
  <c r="M1394" i="3"/>
  <c r="M1390" i="3"/>
  <c r="M1386" i="3"/>
  <c r="M1382" i="3"/>
  <c r="M1378" i="3"/>
  <c r="M1374" i="3"/>
  <c r="M1370" i="3"/>
  <c r="M1366" i="3"/>
  <c r="M1362" i="3"/>
  <c r="M1358" i="3"/>
  <c r="M1354" i="3"/>
  <c r="M1350" i="3"/>
  <c r="M1346" i="3"/>
  <c r="M1342" i="3"/>
  <c r="M1338" i="3"/>
  <c r="M1334" i="3"/>
  <c r="M1330" i="3"/>
  <c r="M1326" i="3"/>
  <c r="M1322" i="3"/>
  <c r="M1318" i="3"/>
  <c r="M1314" i="3"/>
  <c r="M1310" i="3"/>
  <c r="M1306" i="3"/>
  <c r="M1302" i="3"/>
  <c r="M1298" i="3"/>
  <c r="M1294" i="3"/>
  <c r="M1290" i="3"/>
  <c r="M1282" i="3"/>
  <c r="M1278" i="3"/>
  <c r="M1274" i="3"/>
  <c r="M1270" i="3"/>
  <c r="M1266" i="3"/>
  <c r="M1262" i="3"/>
  <c r="M1258" i="3"/>
  <c r="M1254" i="3"/>
  <c r="M1250" i="3"/>
  <c r="M1246" i="3"/>
  <c r="M1242" i="3"/>
  <c r="M1238" i="3"/>
  <c r="M1234" i="3"/>
  <c r="M1230" i="3"/>
  <c r="M1226" i="3"/>
  <c r="M1222" i="3"/>
  <c r="M1218" i="3"/>
  <c r="M1214" i="3"/>
  <c r="M1210" i="3"/>
  <c r="M1206" i="3"/>
  <c r="M1202" i="3"/>
  <c r="M1198" i="3"/>
  <c r="M1194" i="3"/>
  <c r="M1190" i="3"/>
  <c r="M1186" i="3"/>
  <c r="M1182" i="3"/>
  <c r="M1178" i="3"/>
  <c r="M1174" i="3"/>
  <c r="M1170" i="3"/>
  <c r="M1166" i="3"/>
  <c r="M1162" i="3"/>
  <c r="M1158" i="3"/>
  <c r="M1154" i="3"/>
  <c r="M1150" i="3"/>
  <c r="M1146" i="3"/>
  <c r="M1142" i="3"/>
  <c r="M1138" i="3"/>
  <c r="M1134" i="3"/>
  <c r="M1130" i="3"/>
  <c r="M1126" i="3"/>
  <c r="M1122" i="3"/>
  <c r="M1114" i="3"/>
  <c r="M1110" i="3"/>
  <c r="M1106" i="3"/>
  <c r="M1102" i="3"/>
  <c r="M1098" i="3"/>
  <c r="M1094" i="3"/>
  <c r="M1090" i="3"/>
  <c r="M1086" i="3"/>
  <c r="M1082" i="3"/>
  <c r="M1078" i="3"/>
  <c r="M1074" i="3"/>
  <c r="M1070" i="3"/>
  <c r="M1066" i="3"/>
  <c r="M1058" i="3"/>
  <c r="M1054" i="3"/>
  <c r="M1050" i="3"/>
  <c r="M1046" i="3"/>
  <c r="M1042" i="3"/>
  <c r="M1038" i="3"/>
  <c r="M1034" i="3"/>
  <c r="M1030" i="3"/>
  <c r="M1026" i="3"/>
  <c r="M1022" i="3"/>
  <c r="M1018" i="3"/>
  <c r="M1014" i="3"/>
  <c r="M1006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2" i="3"/>
  <c r="M58" i="3"/>
  <c r="M54" i="3"/>
  <c r="M50" i="3"/>
  <c r="M46" i="3"/>
  <c r="M42" i="3"/>
  <c r="M38" i="3"/>
  <c r="M34" i="3"/>
  <c r="M30" i="3"/>
  <c r="M26" i="3"/>
  <c r="M22" i="3"/>
  <c r="M18" i="3"/>
  <c r="M14" i="3"/>
  <c r="M10" i="3"/>
  <c r="M6" i="3"/>
  <c r="W1463" i="6"/>
  <c r="W1461" i="6"/>
  <c r="W1459" i="6"/>
  <c r="W1457" i="6"/>
  <c r="W1455" i="6"/>
  <c r="W1453" i="6"/>
  <c r="W1451" i="6"/>
  <c r="W1449" i="6"/>
  <c r="W1447" i="6"/>
  <c r="W1445" i="6"/>
  <c r="W1443" i="6"/>
  <c r="W1441" i="6"/>
  <c r="W1439" i="6"/>
  <c r="W1437" i="6"/>
  <c r="W1435" i="6"/>
  <c r="W1433" i="6"/>
  <c r="W1431" i="6"/>
  <c r="W1429" i="6"/>
  <c r="W1427" i="6"/>
  <c r="W1425" i="6"/>
  <c r="W1423" i="6"/>
  <c r="W1421" i="6"/>
  <c r="W1419" i="6"/>
  <c r="W1417" i="6"/>
  <c r="W1415" i="6"/>
  <c r="W1413" i="6"/>
  <c r="W1411" i="6"/>
  <c r="W1409" i="6"/>
  <c r="W1407" i="6"/>
  <c r="W1405" i="6"/>
  <c r="W1403" i="6"/>
  <c r="W1401" i="6"/>
  <c r="W1399" i="6"/>
  <c r="W1397" i="6"/>
  <c r="W1395" i="6"/>
  <c r="W1393" i="6"/>
  <c r="W1391" i="6"/>
  <c r="W1389" i="6"/>
  <c r="W1387" i="6"/>
  <c r="W1385" i="6"/>
  <c r="W1383" i="6"/>
  <c r="W1381" i="6"/>
  <c r="W1379" i="6"/>
  <c r="W1377" i="6"/>
  <c r="W1375" i="6"/>
  <c r="W1373" i="6"/>
  <c r="W1371" i="6"/>
  <c r="W1369" i="6"/>
  <c r="W1367" i="6"/>
  <c r="W1365" i="6"/>
  <c r="W1363" i="6"/>
  <c r="W1361" i="6"/>
  <c r="W1359" i="6"/>
  <c r="W1357" i="6"/>
  <c r="W1355" i="6"/>
  <c r="W1353" i="6"/>
  <c r="W1351" i="6"/>
  <c r="W1349" i="6"/>
  <c r="W1347" i="6"/>
  <c r="W1345" i="6"/>
  <c r="W1343" i="6"/>
  <c r="W1341" i="6"/>
  <c r="W1339" i="6"/>
  <c r="W1337" i="6"/>
  <c r="W1335" i="6"/>
  <c r="W1333" i="6"/>
  <c r="W1331" i="6"/>
  <c r="W1329" i="6"/>
  <c r="W1327" i="6"/>
  <c r="W1325" i="6"/>
  <c r="W1323" i="6"/>
  <c r="W1321" i="6"/>
  <c r="W1319" i="6"/>
  <c r="W1317" i="6"/>
  <c r="W1315" i="6"/>
  <c r="W1313" i="6"/>
  <c r="W1311" i="6"/>
  <c r="W1309" i="6"/>
  <c r="W1307" i="6"/>
  <c r="W1305" i="6"/>
  <c r="W1303" i="6"/>
  <c r="W1301" i="6"/>
  <c r="W1299" i="6"/>
  <c r="W1297" i="6"/>
  <c r="W1295" i="6"/>
  <c r="W1293" i="6"/>
  <c r="W1291" i="6"/>
  <c r="M1463" i="3"/>
  <c r="M1459" i="3"/>
  <c r="M1455" i="3"/>
  <c r="M1451" i="3"/>
  <c r="M1447" i="3"/>
  <c r="M1443" i="3"/>
  <c r="M1439" i="3"/>
  <c r="M1435" i="3"/>
  <c r="M1431" i="3"/>
  <c r="M1427" i="3"/>
  <c r="M1423" i="3"/>
  <c r="M1419" i="3"/>
  <c r="M1415" i="3"/>
  <c r="M1411" i="3"/>
  <c r="M1407" i="3"/>
  <c r="M1403" i="3"/>
  <c r="M1399" i="3"/>
  <c r="M1395" i="3"/>
  <c r="M1391" i="3"/>
  <c r="M1387" i="3"/>
  <c r="M1383" i="3"/>
  <c r="M1379" i="3"/>
  <c r="M1375" i="3"/>
  <c r="M1371" i="3"/>
  <c r="M1367" i="3"/>
  <c r="M1363" i="3"/>
  <c r="M1359" i="3"/>
  <c r="M1355" i="3"/>
  <c r="M1351" i="3"/>
  <c r="M1347" i="3"/>
  <c r="M1343" i="3"/>
  <c r="M1339" i="3"/>
  <c r="M1335" i="3"/>
  <c r="M1331" i="3"/>
  <c r="M1327" i="3"/>
  <c r="M1323" i="3"/>
  <c r="M1319" i="3"/>
  <c r="M1315" i="3"/>
  <c r="M1311" i="3"/>
  <c r="M1307" i="3"/>
  <c r="M1303" i="3"/>
  <c r="M1299" i="3"/>
  <c r="M1295" i="3"/>
  <c r="M1291" i="3"/>
  <c r="M1287" i="3"/>
  <c r="M1283" i="3"/>
  <c r="M1279" i="3"/>
  <c r="M1275" i="3"/>
  <c r="M1271" i="3"/>
  <c r="M1267" i="3"/>
  <c r="M1263" i="3"/>
  <c r="M1259" i="3"/>
  <c r="M1255" i="3"/>
  <c r="M1251" i="3"/>
  <c r="M1247" i="3"/>
  <c r="M1243" i="3"/>
  <c r="M1239" i="3"/>
  <c r="M1235" i="3"/>
  <c r="M1231" i="3"/>
  <c r="M1227" i="3"/>
  <c r="M1223" i="3"/>
  <c r="M1219" i="3"/>
  <c r="M1215" i="3"/>
  <c r="M1211" i="3"/>
  <c r="M1207" i="3"/>
  <c r="M1203" i="3"/>
  <c r="M1199" i="3"/>
  <c r="M1195" i="3"/>
  <c r="M1191" i="3"/>
  <c r="M1187" i="3"/>
  <c r="M1183" i="3"/>
  <c r="M1179" i="3"/>
  <c r="M1171" i="3"/>
  <c r="M1167" i="3"/>
  <c r="M1163" i="3"/>
  <c r="M1159" i="3"/>
  <c r="M1155" i="3"/>
  <c r="M1151" i="3"/>
  <c r="M1147" i="3"/>
  <c r="M1143" i="3"/>
  <c r="M1139" i="3"/>
  <c r="M1135" i="3"/>
  <c r="M1131" i="3"/>
  <c r="M1127" i="3"/>
  <c r="M1123" i="3"/>
  <c r="M1119" i="3"/>
  <c r="M1115" i="3"/>
  <c r="M1111" i="3"/>
  <c r="M1107" i="3"/>
  <c r="M1103" i="3"/>
  <c r="M1099" i="3"/>
  <c r="M1095" i="3"/>
  <c r="M1091" i="3"/>
  <c r="M1087" i="3"/>
  <c r="M1083" i="3"/>
  <c r="M1079" i="3"/>
  <c r="M1075" i="3"/>
  <c r="M1071" i="3"/>
  <c r="M1067" i="3"/>
  <c r="M1063" i="3"/>
  <c r="M1059" i="3"/>
  <c r="M1055" i="3"/>
  <c r="M1051" i="3"/>
  <c r="M1047" i="3"/>
  <c r="M1043" i="3"/>
  <c r="M1039" i="3"/>
  <c r="M1035" i="3"/>
  <c r="M1031" i="3"/>
  <c r="M1027" i="3"/>
  <c r="M1023" i="3"/>
  <c r="M1019" i="3"/>
  <c r="M1015" i="3"/>
  <c r="M1011" i="3"/>
  <c r="M1007" i="3"/>
  <c r="M1003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M11" i="3"/>
  <c r="M7" i="3"/>
  <c r="M3" i="3"/>
  <c r="W2" i="6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36" i="3"/>
  <c r="M32" i="3"/>
  <c r="M28" i="3"/>
  <c r="M24" i="3"/>
  <c r="M20" i="3"/>
  <c r="M16" i="3"/>
  <c r="M12" i="3"/>
  <c r="M8" i="3"/>
  <c r="M4" i="3"/>
  <c r="W1464" i="6"/>
  <c r="W1462" i="6"/>
  <c r="W1460" i="6"/>
  <c r="W1458" i="6"/>
  <c r="W1456" i="6"/>
  <c r="W1454" i="6"/>
  <c r="W1452" i="6"/>
  <c r="W1450" i="6"/>
  <c r="W1448" i="6"/>
  <c r="W1446" i="6"/>
  <c r="W1444" i="6"/>
  <c r="W1442" i="6"/>
  <c r="W1440" i="6"/>
  <c r="W1438" i="6"/>
  <c r="W1436" i="6"/>
  <c r="W1434" i="6"/>
  <c r="W1432" i="6"/>
  <c r="W1430" i="6"/>
  <c r="W1428" i="6"/>
  <c r="W1426" i="6"/>
  <c r="W1424" i="6"/>
  <c r="W1422" i="6"/>
  <c r="W1420" i="6"/>
  <c r="W1418" i="6"/>
  <c r="W1416" i="6"/>
  <c r="W1414" i="6"/>
  <c r="W1412" i="6"/>
  <c r="W1410" i="6"/>
  <c r="W1408" i="6"/>
  <c r="W1406" i="6"/>
  <c r="W1404" i="6"/>
  <c r="W1402" i="6"/>
  <c r="W1400" i="6"/>
  <c r="W1398" i="6"/>
  <c r="W1396" i="6"/>
  <c r="W1394" i="6"/>
  <c r="W1392" i="6"/>
  <c r="W1390" i="6"/>
  <c r="W1388" i="6"/>
  <c r="W1386" i="6"/>
  <c r="W1384" i="6"/>
  <c r="W1382" i="6"/>
  <c r="W1380" i="6"/>
  <c r="W1378" i="6"/>
  <c r="W1376" i="6"/>
  <c r="W1374" i="6"/>
  <c r="W1372" i="6"/>
  <c r="W1370" i="6"/>
  <c r="W1368" i="6"/>
  <c r="W1366" i="6"/>
  <c r="W1364" i="6"/>
  <c r="W1362" i="6"/>
  <c r="W1360" i="6"/>
  <c r="W1358" i="6"/>
  <c r="W1356" i="6"/>
  <c r="W1354" i="6"/>
  <c r="W1352" i="6"/>
  <c r="W1350" i="6"/>
  <c r="W1348" i="6"/>
  <c r="W1346" i="6"/>
  <c r="W1344" i="6"/>
  <c r="W1342" i="6"/>
  <c r="W1340" i="6"/>
  <c r="W1338" i="6"/>
  <c r="W1336" i="6"/>
  <c r="W1334" i="6"/>
  <c r="W1332" i="6"/>
  <c r="W1330" i="6"/>
  <c r="W1328" i="6"/>
  <c r="W1326" i="6"/>
  <c r="W1324" i="6"/>
  <c r="W1322" i="6"/>
  <c r="W1320" i="6"/>
  <c r="W1318" i="6"/>
  <c r="W1316" i="6"/>
  <c r="W1314" i="6"/>
  <c r="W1312" i="6"/>
  <c r="W1310" i="6"/>
  <c r="W1308" i="6"/>
  <c r="W1306" i="6"/>
  <c r="W1304" i="6"/>
  <c r="W1302" i="6"/>
  <c r="W1300" i="6"/>
  <c r="W1298" i="6"/>
  <c r="W1296" i="6"/>
  <c r="W1294" i="6"/>
  <c r="W1292" i="6"/>
  <c r="W1290" i="6"/>
  <c r="W1288" i="6"/>
  <c r="W1286" i="6"/>
  <c r="W1284" i="6"/>
  <c r="W1282" i="6"/>
  <c r="W1280" i="6"/>
  <c r="W1278" i="6"/>
  <c r="W1276" i="6"/>
  <c r="W1274" i="6"/>
  <c r="W1272" i="6"/>
  <c r="W1270" i="6"/>
  <c r="W1268" i="6"/>
  <c r="W1266" i="6"/>
  <c r="W1264" i="6"/>
  <c r="W1262" i="6"/>
  <c r="W1260" i="6"/>
  <c r="W1258" i="6"/>
  <c r="W1256" i="6"/>
  <c r="W1254" i="6"/>
  <c r="W1252" i="6"/>
  <c r="W1250" i="6"/>
  <c r="W1248" i="6"/>
  <c r="W1246" i="6"/>
  <c r="W1244" i="6"/>
  <c r="W1242" i="6"/>
  <c r="W1240" i="6"/>
  <c r="W1238" i="6"/>
  <c r="W1236" i="6"/>
  <c r="W1234" i="6"/>
  <c r="W1232" i="6"/>
  <c r="W1230" i="6"/>
  <c r="W1228" i="6"/>
  <c r="W1226" i="6"/>
  <c r="W1224" i="6"/>
  <c r="W1222" i="6"/>
  <c r="W1220" i="6"/>
  <c r="W1218" i="6"/>
  <c r="W1216" i="6"/>
  <c r="W1214" i="6"/>
  <c r="W1212" i="6"/>
  <c r="W1210" i="6"/>
  <c r="W1208" i="6"/>
  <c r="W1206" i="6"/>
  <c r="W1204" i="6"/>
  <c r="W1202" i="6"/>
  <c r="W1200" i="6"/>
  <c r="W1198" i="6"/>
  <c r="W1196" i="6"/>
  <c r="W1194" i="6"/>
  <c r="W1192" i="6"/>
  <c r="W1190" i="6"/>
  <c r="W1188" i="6"/>
  <c r="W1186" i="6"/>
  <c r="W1184" i="6"/>
  <c r="W1182" i="6"/>
  <c r="W1180" i="6"/>
  <c r="W1178" i="6"/>
  <c r="W1176" i="6"/>
  <c r="W1174" i="6"/>
  <c r="W1172" i="6"/>
  <c r="W1170" i="6"/>
  <c r="W1168" i="6"/>
  <c r="W1166" i="6"/>
  <c r="W1164" i="6"/>
  <c r="W1162" i="6"/>
  <c r="W1160" i="6"/>
  <c r="W1158" i="6"/>
  <c r="W1156" i="6"/>
  <c r="W1154" i="6"/>
  <c r="W1152" i="6"/>
  <c r="W1150" i="6"/>
  <c r="W1148" i="6"/>
  <c r="W1146" i="6"/>
  <c r="W1144" i="6"/>
  <c r="W1142" i="6"/>
  <c r="W1140" i="6"/>
  <c r="W1138" i="6"/>
  <c r="W1136" i="6"/>
  <c r="W1134" i="6"/>
  <c r="W1132" i="6"/>
  <c r="W1130" i="6"/>
  <c r="W1128" i="6"/>
  <c r="W1126" i="6"/>
  <c r="W1124" i="6"/>
  <c r="W1122" i="6"/>
  <c r="W1120" i="6"/>
  <c r="W1118" i="6"/>
  <c r="W1116" i="6"/>
  <c r="W1114" i="6"/>
  <c r="W1112" i="6"/>
  <c r="W1110" i="6"/>
  <c r="W1108" i="6"/>
  <c r="W1106" i="6"/>
  <c r="W1104" i="6"/>
  <c r="W1102" i="6"/>
  <c r="W1100" i="6"/>
  <c r="W1098" i="6"/>
  <c r="W1096" i="6"/>
  <c r="W1094" i="6"/>
  <c r="W1092" i="6"/>
  <c r="W1090" i="6"/>
  <c r="W1088" i="6"/>
  <c r="W1086" i="6"/>
  <c r="W1084" i="6"/>
  <c r="W1082" i="6"/>
  <c r="W1080" i="6"/>
  <c r="W1078" i="6"/>
  <c r="W1076" i="6"/>
  <c r="W1074" i="6"/>
  <c r="W1072" i="6"/>
  <c r="W1070" i="6"/>
  <c r="W1068" i="6"/>
  <c r="W1066" i="6"/>
  <c r="W1064" i="6"/>
  <c r="W1062" i="6"/>
  <c r="W1060" i="6"/>
  <c r="W1058" i="6"/>
  <c r="W1056" i="6"/>
  <c r="W1054" i="6"/>
  <c r="W1052" i="6"/>
  <c r="W1050" i="6"/>
  <c r="W1048" i="6"/>
  <c r="W1046" i="6"/>
  <c r="W1044" i="6"/>
  <c r="W1042" i="6"/>
  <c r="W1040" i="6"/>
  <c r="W1038" i="6"/>
  <c r="W1036" i="6"/>
  <c r="W1034" i="6"/>
  <c r="W1032" i="6"/>
  <c r="W1030" i="6"/>
  <c r="W1028" i="6"/>
  <c r="W1026" i="6"/>
  <c r="W1024" i="6"/>
  <c r="W1022" i="6"/>
  <c r="W1020" i="6"/>
  <c r="W1018" i="6"/>
  <c r="W1016" i="6"/>
  <c r="W1014" i="6"/>
  <c r="W1012" i="6"/>
  <c r="W1010" i="6"/>
  <c r="W1008" i="6"/>
  <c r="W1006" i="6"/>
  <c r="W1004" i="6"/>
  <c r="W1002" i="6"/>
  <c r="W1000" i="6"/>
  <c r="W998" i="6"/>
  <c r="W996" i="6"/>
  <c r="W994" i="6"/>
  <c r="W992" i="6"/>
  <c r="W990" i="6"/>
  <c r="W988" i="6"/>
  <c r="W986" i="6"/>
  <c r="W984" i="6"/>
  <c r="W982" i="6"/>
  <c r="W980" i="6"/>
  <c r="W978" i="6"/>
  <c r="W976" i="6"/>
  <c r="W974" i="6"/>
  <c r="W972" i="6"/>
  <c r="W970" i="6"/>
  <c r="W968" i="6"/>
  <c r="W966" i="6"/>
  <c r="W964" i="6"/>
  <c r="W962" i="6"/>
  <c r="W960" i="6"/>
  <c r="W958" i="6"/>
  <c r="W956" i="6"/>
  <c r="W954" i="6"/>
  <c r="W952" i="6"/>
  <c r="W950" i="6"/>
  <c r="W948" i="6"/>
  <c r="W946" i="6"/>
  <c r="W944" i="6"/>
  <c r="W942" i="6"/>
  <c r="W940" i="6"/>
  <c r="W938" i="6"/>
  <c r="W936" i="6"/>
  <c r="W934" i="6"/>
  <c r="W932" i="6"/>
  <c r="W930" i="6"/>
  <c r="W928" i="6"/>
  <c r="W926" i="6"/>
  <c r="W924" i="6"/>
  <c r="W922" i="6"/>
  <c r="W920" i="6"/>
  <c r="W918" i="6"/>
  <c r="W916" i="6"/>
  <c r="W914" i="6"/>
  <c r="W912" i="6"/>
  <c r="W910" i="6"/>
  <c r="W908" i="6"/>
  <c r="W906" i="6"/>
  <c r="W904" i="6"/>
  <c r="W902" i="6"/>
  <c r="W900" i="6"/>
  <c r="W898" i="6"/>
  <c r="W896" i="6"/>
  <c r="W894" i="6"/>
  <c r="W892" i="6"/>
  <c r="W890" i="6"/>
  <c r="W888" i="6"/>
  <c r="W886" i="6"/>
  <c r="W884" i="6"/>
  <c r="W882" i="6"/>
  <c r="W880" i="6"/>
  <c r="W878" i="6"/>
  <c r="W876" i="6"/>
  <c r="W874" i="6"/>
  <c r="W872" i="6"/>
  <c r="W870" i="6"/>
  <c r="W868" i="6"/>
  <c r="W866" i="6"/>
  <c r="W864" i="6"/>
  <c r="W862" i="6"/>
  <c r="W860" i="6"/>
  <c r="W858" i="6"/>
  <c r="W856" i="6"/>
  <c r="W854" i="6"/>
  <c r="W852" i="6"/>
  <c r="W850" i="6"/>
  <c r="W848" i="6"/>
  <c r="W846" i="6"/>
  <c r="W844" i="6"/>
  <c r="W842" i="6"/>
  <c r="W840" i="6"/>
  <c r="W838" i="6"/>
  <c r="W836" i="6"/>
  <c r="W834" i="6"/>
  <c r="W832" i="6"/>
  <c r="W830" i="6"/>
  <c r="W828" i="6"/>
  <c r="W826" i="6"/>
  <c r="W824" i="6"/>
  <c r="W822" i="6"/>
  <c r="W820" i="6"/>
  <c r="W818" i="6"/>
  <c r="W816" i="6"/>
  <c r="W814" i="6"/>
  <c r="W812" i="6"/>
  <c r="W810" i="6"/>
  <c r="W808" i="6"/>
  <c r="W806" i="6"/>
  <c r="W804" i="6"/>
  <c r="W802" i="6"/>
  <c r="W800" i="6"/>
  <c r="W798" i="6"/>
  <c r="W796" i="6"/>
  <c r="W794" i="6"/>
  <c r="W792" i="6"/>
  <c r="W790" i="6"/>
  <c r="W788" i="6"/>
  <c r="W786" i="6"/>
  <c r="W784" i="6"/>
  <c r="W782" i="6"/>
  <c r="W780" i="6"/>
  <c r="W778" i="6"/>
  <c r="W776" i="6"/>
  <c r="W774" i="6"/>
  <c r="W772" i="6"/>
  <c r="W770" i="6"/>
  <c r="W768" i="6"/>
  <c r="W766" i="6"/>
  <c r="W764" i="6"/>
  <c r="W762" i="6"/>
  <c r="W760" i="6"/>
  <c r="W758" i="6"/>
  <c r="W756" i="6"/>
  <c r="W754" i="6"/>
  <c r="W752" i="6"/>
  <c r="W750" i="6"/>
  <c r="W748" i="6"/>
  <c r="W746" i="6"/>
  <c r="W744" i="6"/>
  <c r="W742" i="6"/>
  <c r="W740" i="6"/>
  <c r="W738" i="6"/>
  <c r="W736" i="6"/>
  <c r="W734" i="6"/>
  <c r="W732" i="6"/>
  <c r="W730" i="6"/>
  <c r="W728" i="6"/>
  <c r="W726" i="6"/>
  <c r="W724" i="6"/>
  <c r="W722" i="6"/>
  <c r="W720" i="6"/>
  <c r="W718" i="6"/>
  <c r="W716" i="6"/>
  <c r="W714" i="6"/>
  <c r="W712" i="6"/>
  <c r="W710" i="6"/>
  <c r="W708" i="6"/>
  <c r="W706" i="6"/>
  <c r="W704" i="6"/>
  <c r="W702" i="6"/>
  <c r="W700" i="6"/>
  <c r="W698" i="6"/>
  <c r="W696" i="6"/>
  <c r="W694" i="6"/>
  <c r="W692" i="6"/>
  <c r="W690" i="6"/>
  <c r="W688" i="6"/>
  <c r="W686" i="6"/>
  <c r="W684" i="6"/>
  <c r="W682" i="6"/>
  <c r="W680" i="6"/>
  <c r="W678" i="6"/>
  <c r="W676" i="6"/>
  <c r="W674" i="6"/>
  <c r="W672" i="6"/>
  <c r="W670" i="6"/>
  <c r="W668" i="6"/>
  <c r="W666" i="6"/>
  <c r="W664" i="6"/>
  <c r="W662" i="6"/>
  <c r="W660" i="6"/>
  <c r="W658" i="6"/>
  <c r="W656" i="6"/>
  <c r="W654" i="6"/>
  <c r="W652" i="6"/>
  <c r="W650" i="6"/>
  <c r="W648" i="6"/>
  <c r="W646" i="6"/>
  <c r="W644" i="6"/>
  <c r="W642" i="6"/>
  <c r="W640" i="6"/>
  <c r="W638" i="6"/>
  <c r="W636" i="6"/>
  <c r="W634" i="6"/>
  <c r="W632" i="6"/>
  <c r="W630" i="6"/>
  <c r="W628" i="6"/>
  <c r="W626" i="6"/>
  <c r="W624" i="6"/>
  <c r="W622" i="6"/>
  <c r="W620" i="6"/>
  <c r="W618" i="6"/>
  <c r="W616" i="6"/>
  <c r="W614" i="6"/>
  <c r="W612" i="6"/>
  <c r="W610" i="6"/>
  <c r="W608" i="6"/>
  <c r="W606" i="6"/>
  <c r="W604" i="6"/>
  <c r="W602" i="6"/>
  <c r="W600" i="6"/>
  <c r="W598" i="6"/>
  <c r="W596" i="6"/>
  <c r="W594" i="6"/>
  <c r="W592" i="6"/>
  <c r="W590" i="6"/>
  <c r="W588" i="6"/>
  <c r="W586" i="6"/>
  <c r="W584" i="6"/>
  <c r="W582" i="6"/>
  <c r="W580" i="6"/>
  <c r="W578" i="6"/>
  <c r="W576" i="6"/>
  <c r="W574" i="6"/>
  <c r="W572" i="6"/>
  <c r="W570" i="6"/>
  <c r="W568" i="6"/>
  <c r="W566" i="6"/>
  <c r="W564" i="6"/>
  <c r="W562" i="6"/>
  <c r="W560" i="6"/>
  <c r="W558" i="6"/>
  <c r="W556" i="6"/>
  <c r="W554" i="6"/>
  <c r="W552" i="6"/>
  <c r="W550" i="6"/>
  <c r="W548" i="6"/>
  <c r="W546" i="6"/>
  <c r="W544" i="6"/>
  <c r="W542" i="6"/>
  <c r="W540" i="6"/>
  <c r="W538" i="6"/>
  <c r="W536" i="6"/>
  <c r="W534" i="6"/>
  <c r="W532" i="6"/>
  <c r="W530" i="6"/>
  <c r="W528" i="6"/>
  <c r="W526" i="6"/>
  <c r="W524" i="6"/>
  <c r="W522" i="6"/>
  <c r="W520" i="6"/>
  <c r="W518" i="6"/>
  <c r="W516" i="6"/>
  <c r="W514" i="6"/>
  <c r="W512" i="6"/>
  <c r="W510" i="6"/>
  <c r="W508" i="6"/>
  <c r="W506" i="6"/>
  <c r="W504" i="6"/>
  <c r="W502" i="6"/>
  <c r="W500" i="6"/>
  <c r="W498" i="6"/>
  <c r="W496" i="6"/>
  <c r="W494" i="6"/>
  <c r="W492" i="6"/>
  <c r="W490" i="6"/>
  <c r="W488" i="6"/>
  <c r="W486" i="6"/>
  <c r="W484" i="6"/>
  <c r="W482" i="6"/>
  <c r="W480" i="6"/>
  <c r="W478" i="6"/>
  <c r="W476" i="6"/>
  <c r="W474" i="6"/>
  <c r="W472" i="6"/>
  <c r="W470" i="6"/>
  <c r="W468" i="6"/>
  <c r="W466" i="6"/>
  <c r="W464" i="6"/>
  <c r="W462" i="6"/>
  <c r="W460" i="6"/>
  <c r="W458" i="6"/>
  <c r="W456" i="6"/>
  <c r="W454" i="6"/>
  <c r="W452" i="6"/>
  <c r="W450" i="6"/>
  <c r="W448" i="6"/>
  <c r="W446" i="6"/>
  <c r="W444" i="6"/>
  <c r="W442" i="6"/>
  <c r="W440" i="6"/>
  <c r="W438" i="6"/>
  <c r="W436" i="6"/>
  <c r="W434" i="6"/>
  <c r="W432" i="6"/>
  <c r="W430" i="6"/>
  <c r="W428" i="6"/>
  <c r="W426" i="6"/>
  <c r="W424" i="6"/>
  <c r="W422" i="6"/>
  <c r="W420" i="6"/>
  <c r="W418" i="6"/>
  <c r="W416" i="6"/>
  <c r="W414" i="6"/>
  <c r="W412" i="6"/>
  <c r="W410" i="6"/>
  <c r="W408" i="6"/>
  <c r="W406" i="6"/>
  <c r="W404" i="6"/>
  <c r="W402" i="6"/>
  <c r="W400" i="6"/>
  <c r="W398" i="6"/>
  <c r="W396" i="6"/>
  <c r="W394" i="6"/>
  <c r="W392" i="6"/>
  <c r="W390" i="6"/>
  <c r="W388" i="6"/>
  <c r="W386" i="6"/>
  <c r="W384" i="6"/>
  <c r="W382" i="6"/>
  <c r="W380" i="6"/>
  <c r="W378" i="6"/>
  <c r="W376" i="6"/>
  <c r="W374" i="6"/>
  <c r="W372" i="6"/>
  <c r="W370" i="6"/>
  <c r="W368" i="6"/>
  <c r="W366" i="6"/>
  <c r="W364" i="6"/>
  <c r="W362" i="6"/>
  <c r="W360" i="6"/>
  <c r="W358" i="6"/>
  <c r="W356" i="6"/>
  <c r="W354" i="6"/>
  <c r="W352" i="6"/>
  <c r="W350" i="6"/>
  <c r="W348" i="6"/>
  <c r="W346" i="6"/>
  <c r="W344" i="6"/>
  <c r="W342" i="6"/>
  <c r="W340" i="6"/>
  <c r="W338" i="6"/>
  <c r="W336" i="6"/>
  <c r="W334" i="6"/>
  <c r="W332" i="6"/>
  <c r="W330" i="6"/>
  <c r="W328" i="6"/>
  <c r="W326" i="6"/>
  <c r="W324" i="6"/>
  <c r="W322" i="6"/>
  <c r="W320" i="6"/>
  <c r="W318" i="6"/>
  <c r="W316" i="6"/>
  <c r="W314" i="6"/>
  <c r="W312" i="6"/>
  <c r="W310" i="6"/>
  <c r="W308" i="6"/>
  <c r="W306" i="6"/>
  <c r="W304" i="6"/>
  <c r="W302" i="6"/>
  <c r="W300" i="6"/>
  <c r="W298" i="6"/>
  <c r="W296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4" i="6"/>
  <c r="W162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6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100" i="6"/>
  <c r="W98" i="6"/>
  <c r="W96" i="6"/>
  <c r="W94" i="6"/>
  <c r="W92" i="6"/>
  <c r="W90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M297" i="3"/>
  <c r="M293" i="3"/>
  <c r="M289" i="3"/>
  <c r="M285" i="3"/>
  <c r="M281" i="3"/>
  <c r="M277" i="3"/>
  <c r="M273" i="3"/>
  <c r="M269" i="3"/>
  <c r="M265" i="3"/>
  <c r="M261" i="3"/>
  <c r="M257" i="3"/>
  <c r="M253" i="3"/>
  <c r="M249" i="3"/>
  <c r="M245" i="3"/>
  <c r="M241" i="3"/>
  <c r="M237" i="3"/>
  <c r="M233" i="3"/>
  <c r="M229" i="3"/>
  <c r="M225" i="3"/>
  <c r="M221" i="3"/>
  <c r="M217" i="3"/>
  <c r="M213" i="3"/>
  <c r="M209" i="3"/>
  <c r="M205" i="3"/>
  <c r="M201" i="3"/>
  <c r="M197" i="3"/>
  <c r="M193" i="3"/>
  <c r="M189" i="3"/>
  <c r="M185" i="3"/>
  <c r="M181" i="3"/>
  <c r="M177" i="3"/>
  <c r="M173" i="3"/>
  <c r="M169" i="3"/>
  <c r="M165" i="3"/>
  <c r="M161" i="3"/>
  <c r="M157" i="3"/>
  <c r="M153" i="3"/>
  <c r="M149" i="3"/>
  <c r="M145" i="3"/>
  <c r="M141" i="3"/>
  <c r="M137" i="3"/>
  <c r="M133" i="3"/>
  <c r="M129" i="3"/>
  <c r="M125" i="3"/>
  <c r="M117" i="3"/>
  <c r="M113" i="3"/>
  <c r="M109" i="3"/>
  <c r="M105" i="3"/>
  <c r="M101" i="3"/>
  <c r="M97" i="3"/>
  <c r="M93" i="3"/>
  <c r="M89" i="3"/>
  <c r="M85" i="3"/>
  <c r="M81" i="3"/>
  <c r="M77" i="3"/>
  <c r="M73" i="3"/>
  <c r="M69" i="3"/>
  <c r="M65" i="3"/>
  <c r="M61" i="3"/>
  <c r="M57" i="3"/>
  <c r="M53" i="3"/>
  <c r="M49" i="3"/>
  <c r="M45" i="3"/>
  <c r="M41" i="3"/>
  <c r="M37" i="3"/>
  <c r="M33" i="3"/>
  <c r="M29" i="3"/>
  <c r="M25" i="3"/>
  <c r="M21" i="3"/>
  <c r="M17" i="3"/>
  <c r="M13" i="3"/>
  <c r="M9" i="3"/>
  <c r="M5" i="3"/>
  <c r="W1289" i="6"/>
  <c r="W1287" i="6"/>
  <c r="W1285" i="6"/>
  <c r="W1283" i="6"/>
  <c r="W1281" i="6"/>
  <c r="W1279" i="6"/>
  <c r="W1277" i="6"/>
  <c r="W1275" i="6"/>
  <c r="W1273" i="6"/>
  <c r="W1271" i="6"/>
  <c r="W1269" i="6"/>
  <c r="W1267" i="6"/>
  <c r="W1265" i="6"/>
  <c r="W1263" i="6"/>
  <c r="W1261" i="6"/>
  <c r="W1259" i="6"/>
  <c r="W1257" i="6"/>
  <c r="W1255" i="6"/>
  <c r="W1253" i="6"/>
  <c r="W1251" i="6"/>
  <c r="W1249" i="6"/>
  <c r="W1247" i="6"/>
  <c r="W1245" i="6"/>
  <c r="W1243" i="6"/>
  <c r="W1241" i="6"/>
  <c r="W1239" i="6"/>
  <c r="W1237" i="6"/>
  <c r="W1235" i="6"/>
  <c r="W1233" i="6"/>
  <c r="W1231" i="6"/>
  <c r="W1229" i="6"/>
  <c r="W1227" i="6"/>
  <c r="W1225" i="6"/>
  <c r="W1223" i="6"/>
  <c r="W1221" i="6"/>
  <c r="W1219" i="6"/>
  <c r="W1217" i="6"/>
  <c r="W1215" i="6"/>
  <c r="W1213" i="6"/>
  <c r="W1211" i="6"/>
  <c r="W1209" i="6"/>
  <c r="W1207" i="6"/>
  <c r="W1205" i="6"/>
  <c r="W1203" i="6"/>
  <c r="W1201" i="6"/>
  <c r="W1199" i="6"/>
  <c r="W1197" i="6"/>
  <c r="W1195" i="6"/>
  <c r="W1193" i="6"/>
  <c r="W1191" i="6"/>
  <c r="W1189" i="6"/>
  <c r="W1187" i="6"/>
  <c r="W1185" i="6"/>
  <c r="W1183" i="6"/>
  <c r="W1181" i="6"/>
  <c r="W1179" i="6"/>
  <c r="W1177" i="6"/>
  <c r="W1175" i="6"/>
  <c r="W1173" i="6"/>
  <c r="W1171" i="6"/>
  <c r="W1169" i="6"/>
  <c r="W1167" i="6"/>
  <c r="W1165" i="6"/>
  <c r="W1163" i="6"/>
  <c r="W1161" i="6"/>
  <c r="W1159" i="6"/>
  <c r="W1157" i="6"/>
  <c r="W1155" i="6"/>
  <c r="W1153" i="6"/>
  <c r="W1151" i="6"/>
  <c r="W1149" i="6"/>
  <c r="W1147" i="6"/>
  <c r="W1145" i="6"/>
  <c r="W1143" i="6"/>
  <c r="W1141" i="6"/>
  <c r="W1139" i="6"/>
  <c r="W1137" i="6"/>
  <c r="W1135" i="6"/>
  <c r="W1133" i="6"/>
  <c r="W1131" i="6"/>
  <c r="W1129" i="6"/>
  <c r="W1127" i="6"/>
  <c r="W1125" i="6"/>
  <c r="W1123" i="6"/>
  <c r="W1121" i="6"/>
  <c r="W1119" i="6"/>
  <c r="W1117" i="6"/>
  <c r="W1115" i="6"/>
  <c r="W1113" i="6"/>
  <c r="W1111" i="6"/>
  <c r="W1109" i="6"/>
  <c r="W1107" i="6"/>
  <c r="W1105" i="6"/>
  <c r="W1103" i="6"/>
  <c r="W1101" i="6"/>
  <c r="W1099" i="6"/>
  <c r="W1097" i="6"/>
  <c r="W1095" i="6"/>
  <c r="W1093" i="6"/>
  <c r="W1091" i="6"/>
  <c r="W1089" i="6"/>
  <c r="W1087" i="6"/>
  <c r="W1085" i="6"/>
  <c r="W1083" i="6"/>
  <c r="W1081" i="6"/>
  <c r="W1079" i="6"/>
  <c r="W1077" i="6"/>
  <c r="W1075" i="6"/>
  <c r="W1073" i="6"/>
  <c r="W1071" i="6"/>
  <c r="W1069" i="6"/>
  <c r="W1067" i="6"/>
  <c r="W1065" i="6"/>
  <c r="W1063" i="6"/>
  <c r="W1061" i="6"/>
  <c r="W1059" i="6"/>
  <c r="W1057" i="6"/>
  <c r="W1055" i="6"/>
  <c r="W1053" i="6"/>
  <c r="W1051" i="6"/>
  <c r="W1049" i="6"/>
  <c r="W1047" i="6"/>
  <c r="W1045" i="6"/>
  <c r="W1043" i="6"/>
  <c r="W1041" i="6"/>
  <c r="W1039" i="6"/>
  <c r="W1037" i="6"/>
  <c r="W1035" i="6"/>
  <c r="W1033" i="6"/>
  <c r="W1031" i="6"/>
  <c r="W1029" i="6"/>
  <c r="W1027" i="6"/>
  <c r="W1025" i="6"/>
  <c r="W1023" i="6"/>
  <c r="W1021" i="6"/>
  <c r="W1019" i="6"/>
  <c r="W1017" i="6"/>
  <c r="W1015" i="6"/>
  <c r="W1013" i="6"/>
  <c r="W1011" i="6"/>
  <c r="W1009" i="6"/>
  <c r="W1007" i="6"/>
  <c r="W1005" i="6"/>
  <c r="W1003" i="6"/>
  <c r="W1001" i="6"/>
  <c r="W999" i="6"/>
  <c r="W997" i="6"/>
  <c r="W995" i="6"/>
  <c r="W993" i="6"/>
  <c r="W991" i="6"/>
  <c r="W989" i="6"/>
  <c r="W987" i="6"/>
  <c r="W985" i="6"/>
  <c r="W983" i="6"/>
  <c r="W981" i="6"/>
  <c r="W979" i="6"/>
  <c r="W977" i="6"/>
  <c r="W975" i="6"/>
  <c r="W973" i="6"/>
  <c r="W971" i="6"/>
  <c r="W969" i="6"/>
  <c r="W967" i="6"/>
  <c r="W965" i="6"/>
  <c r="W963" i="6"/>
  <c r="W961" i="6"/>
  <c r="W959" i="6"/>
  <c r="W957" i="6"/>
  <c r="W955" i="6"/>
  <c r="W953" i="6"/>
  <c r="W951" i="6"/>
  <c r="W949" i="6"/>
  <c r="W947" i="6"/>
  <c r="W945" i="6"/>
  <c r="W943" i="6"/>
  <c r="W941" i="6"/>
  <c r="W939" i="6"/>
  <c r="W937" i="6"/>
  <c r="W935" i="6"/>
  <c r="W933" i="6"/>
  <c r="W931" i="6"/>
  <c r="W929" i="6"/>
  <c r="W927" i="6"/>
  <c r="W925" i="6"/>
  <c r="W923" i="6"/>
  <c r="W921" i="6"/>
  <c r="W919" i="6"/>
  <c r="W917" i="6"/>
  <c r="W915" i="6"/>
  <c r="W913" i="6"/>
  <c r="W911" i="6"/>
  <c r="W909" i="6"/>
  <c r="W907" i="6"/>
  <c r="W905" i="6"/>
  <c r="W903" i="6"/>
  <c r="W901" i="6"/>
  <c r="W899" i="6"/>
  <c r="W897" i="6"/>
  <c r="W895" i="6"/>
  <c r="W893" i="6"/>
  <c r="W891" i="6"/>
  <c r="W889" i="6"/>
  <c r="W887" i="6"/>
  <c r="W885" i="6"/>
  <c r="W883" i="6"/>
  <c r="W881" i="6"/>
  <c r="W879" i="6"/>
  <c r="W877" i="6"/>
  <c r="W875" i="6"/>
  <c r="W873" i="6"/>
  <c r="W871" i="6"/>
  <c r="W869" i="6"/>
  <c r="W867" i="6"/>
  <c r="W865" i="6"/>
  <c r="W863" i="6"/>
  <c r="W861" i="6"/>
  <c r="W859" i="6"/>
  <c r="W857" i="6"/>
  <c r="W855" i="6"/>
  <c r="W853" i="6"/>
  <c r="W851" i="6"/>
  <c r="W849" i="6"/>
  <c r="W847" i="6"/>
  <c r="W845" i="6"/>
  <c r="W843" i="6"/>
  <c r="W841" i="6"/>
  <c r="W839" i="6"/>
  <c r="W837" i="6"/>
  <c r="W835" i="6"/>
  <c r="W833" i="6"/>
  <c r="W831" i="6"/>
  <c r="W829" i="6"/>
  <c r="W827" i="6"/>
  <c r="W825" i="6"/>
  <c r="W823" i="6"/>
  <c r="W821" i="6"/>
  <c r="W819" i="6"/>
  <c r="W817" i="6"/>
  <c r="W815" i="6"/>
  <c r="W813" i="6"/>
  <c r="W811" i="6"/>
  <c r="W809" i="6"/>
  <c r="W807" i="6"/>
  <c r="W805" i="6"/>
  <c r="W803" i="6"/>
  <c r="W801" i="6"/>
  <c r="W799" i="6"/>
  <c r="W797" i="6"/>
  <c r="W795" i="6"/>
  <c r="W793" i="6"/>
  <c r="W791" i="6"/>
  <c r="W789" i="6"/>
  <c r="W787" i="6"/>
  <c r="W785" i="6"/>
  <c r="W783" i="6"/>
  <c r="W781" i="6"/>
  <c r="W779" i="6"/>
  <c r="W777" i="6"/>
  <c r="W775" i="6"/>
  <c r="W773" i="6"/>
  <c r="W771" i="6"/>
  <c r="W769" i="6"/>
  <c r="W767" i="6"/>
  <c r="W765" i="6"/>
  <c r="W763" i="6"/>
  <c r="W761" i="6"/>
  <c r="W759" i="6"/>
  <c r="W757" i="6"/>
  <c r="W755" i="6"/>
  <c r="W753" i="6"/>
  <c r="W751" i="6"/>
  <c r="W749" i="6"/>
  <c r="W747" i="6"/>
  <c r="W745" i="6"/>
  <c r="W743" i="6"/>
  <c r="W741" i="6"/>
  <c r="W739" i="6"/>
  <c r="W737" i="6"/>
  <c r="W735" i="6"/>
  <c r="W733" i="6"/>
  <c r="W731" i="6"/>
  <c r="W729" i="6"/>
  <c r="W727" i="6"/>
  <c r="W725" i="6"/>
  <c r="W723" i="6"/>
  <c r="W721" i="6"/>
  <c r="W719" i="6"/>
  <c r="W717" i="6"/>
  <c r="W715" i="6"/>
  <c r="W713" i="6"/>
  <c r="W711" i="6"/>
  <c r="W709" i="6"/>
  <c r="W707" i="6"/>
  <c r="W705" i="6"/>
  <c r="W703" i="6"/>
  <c r="W701" i="6"/>
  <c r="W699" i="6"/>
  <c r="W697" i="6"/>
  <c r="W695" i="6"/>
  <c r="W693" i="6"/>
  <c r="W691" i="6"/>
  <c r="W689" i="6"/>
  <c r="W687" i="6"/>
  <c r="W685" i="6"/>
  <c r="W683" i="6"/>
  <c r="W681" i="6"/>
  <c r="W679" i="6"/>
  <c r="W677" i="6"/>
  <c r="W675" i="6"/>
  <c r="W673" i="6"/>
  <c r="W671" i="6"/>
  <c r="W669" i="6"/>
  <c r="W667" i="6"/>
  <c r="W665" i="6"/>
  <c r="W663" i="6"/>
  <c r="W661" i="6"/>
  <c r="W659" i="6"/>
  <c r="W657" i="6"/>
  <c r="W655" i="6"/>
  <c r="W653" i="6"/>
  <c r="W651" i="6"/>
  <c r="W649" i="6"/>
  <c r="W647" i="6"/>
  <c r="W645" i="6"/>
  <c r="W643" i="6"/>
  <c r="W641" i="6"/>
  <c r="W639" i="6"/>
  <c r="W637" i="6"/>
  <c r="W635" i="6"/>
  <c r="W633" i="6"/>
  <c r="W631" i="6"/>
  <c r="W629" i="6"/>
  <c r="W627" i="6"/>
  <c r="W625" i="6"/>
  <c r="W623" i="6"/>
  <c r="W621" i="6"/>
  <c r="W619" i="6"/>
  <c r="W617" i="6"/>
  <c r="W615" i="6"/>
  <c r="W613" i="6"/>
  <c r="W611" i="6"/>
  <c r="W609" i="6"/>
  <c r="W607" i="6"/>
  <c r="W605" i="6"/>
  <c r="W603" i="6"/>
  <c r="W601" i="6"/>
  <c r="W599" i="6"/>
  <c r="W597" i="6"/>
  <c r="W595" i="6"/>
  <c r="W593" i="6"/>
  <c r="W591" i="6"/>
  <c r="W589" i="6"/>
  <c r="W587" i="6"/>
  <c r="W585" i="6"/>
  <c r="W583" i="6"/>
  <c r="W581" i="6"/>
  <c r="W579" i="6"/>
  <c r="W577" i="6"/>
  <c r="W575" i="6"/>
  <c r="W573" i="6"/>
  <c r="W571" i="6"/>
  <c r="W569" i="6"/>
  <c r="W567" i="6"/>
  <c r="W565" i="6"/>
  <c r="W563" i="6"/>
  <c r="W561" i="6"/>
  <c r="W559" i="6"/>
  <c r="W557" i="6"/>
  <c r="W555" i="6"/>
  <c r="W553" i="6"/>
  <c r="W551" i="6"/>
  <c r="W549" i="6"/>
  <c r="W547" i="6"/>
  <c r="W545" i="6"/>
  <c r="W543" i="6"/>
  <c r="W541" i="6"/>
  <c r="W539" i="6"/>
  <c r="W537" i="6"/>
  <c r="W535" i="6"/>
  <c r="W533" i="6"/>
  <c r="W531" i="6"/>
  <c r="W529" i="6"/>
  <c r="W527" i="6"/>
  <c r="W525" i="6"/>
  <c r="W523" i="6"/>
  <c r="W521" i="6"/>
  <c r="W519" i="6"/>
  <c r="W517" i="6"/>
  <c r="W515" i="6"/>
  <c r="W513" i="6"/>
  <c r="W511" i="6"/>
  <c r="W509" i="6"/>
  <c r="W507" i="6"/>
  <c r="W505" i="6"/>
  <c r="W503" i="6"/>
  <c r="W501" i="6"/>
  <c r="W499" i="6"/>
  <c r="W497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3" i="6"/>
  <c r="W361" i="6"/>
  <c r="W359" i="6"/>
  <c r="W357" i="6"/>
  <c r="W355" i="6"/>
  <c r="W353" i="6"/>
  <c r="W351" i="6"/>
  <c r="W349" i="6"/>
  <c r="W347" i="6"/>
  <c r="W345" i="6"/>
  <c r="W343" i="6"/>
  <c r="W341" i="6"/>
  <c r="W339" i="6"/>
  <c r="W337" i="6"/>
  <c r="W335" i="6"/>
  <c r="W333" i="6"/>
  <c r="W331" i="6"/>
  <c r="W329" i="6"/>
  <c r="W327" i="6"/>
  <c r="W325" i="6"/>
  <c r="W323" i="6"/>
  <c r="W321" i="6"/>
  <c r="W319" i="6"/>
  <c r="W317" i="6"/>
  <c r="W315" i="6"/>
  <c r="W313" i="6"/>
  <c r="W311" i="6"/>
  <c r="W309" i="6"/>
  <c r="W307" i="6"/>
  <c r="W305" i="6"/>
  <c r="W303" i="6"/>
  <c r="W301" i="6"/>
  <c r="W299" i="6"/>
  <c r="W297" i="6"/>
  <c r="W295" i="6"/>
  <c r="W293" i="6"/>
  <c r="W291" i="6"/>
  <c r="W289" i="6"/>
  <c r="W287" i="6"/>
  <c r="W285" i="6"/>
  <c r="W283" i="6"/>
  <c r="W281" i="6"/>
  <c r="W279" i="6"/>
  <c r="W277" i="6"/>
  <c r="W275" i="6"/>
  <c r="W273" i="6"/>
  <c r="W271" i="6"/>
  <c r="W269" i="6"/>
  <c r="W267" i="6"/>
  <c r="W265" i="6"/>
  <c r="W263" i="6"/>
  <c r="W261" i="6"/>
  <c r="W259" i="6"/>
  <c r="W257" i="6"/>
  <c r="W255" i="6"/>
  <c r="W253" i="6"/>
  <c r="W251" i="6"/>
  <c r="W249" i="6"/>
  <c r="W247" i="6"/>
  <c r="W245" i="6"/>
  <c r="W243" i="6"/>
  <c r="W241" i="6"/>
  <c r="W239" i="6"/>
  <c r="W237" i="6"/>
  <c r="W235" i="6"/>
  <c r="W233" i="6"/>
  <c r="W231" i="6"/>
  <c r="W229" i="6"/>
  <c r="W227" i="6"/>
  <c r="W225" i="6"/>
  <c r="W223" i="6"/>
  <c r="W221" i="6"/>
  <c r="W219" i="6"/>
  <c r="W217" i="6"/>
  <c r="W215" i="6"/>
  <c r="W213" i="6"/>
  <c r="W211" i="6"/>
  <c r="W209" i="6"/>
  <c r="W207" i="6"/>
  <c r="W205" i="6"/>
  <c r="W203" i="6"/>
  <c r="W201" i="6"/>
  <c r="W199" i="6"/>
  <c r="W197" i="6"/>
  <c r="W195" i="6"/>
  <c r="W193" i="6"/>
  <c r="W191" i="6"/>
  <c r="W189" i="6"/>
  <c r="W187" i="6"/>
  <c r="W185" i="6"/>
  <c r="W183" i="6"/>
  <c r="W181" i="6"/>
  <c r="W179" i="6"/>
  <c r="W177" i="6"/>
  <c r="W175" i="6"/>
  <c r="W173" i="6"/>
  <c r="W171" i="6"/>
  <c r="W169" i="6"/>
  <c r="W167" i="6"/>
  <c r="W165" i="6"/>
  <c r="W163" i="6"/>
  <c r="W161" i="6"/>
  <c r="W159" i="6"/>
  <c r="W157" i="6"/>
  <c r="W155" i="6"/>
  <c r="W153" i="6"/>
  <c r="W151" i="6"/>
  <c r="W149" i="6"/>
  <c r="W147" i="6"/>
  <c r="W145" i="6"/>
  <c r="W143" i="6"/>
  <c r="W141" i="6"/>
  <c r="W139" i="6"/>
  <c r="W137" i="6"/>
  <c r="W135" i="6"/>
  <c r="W133" i="6"/>
  <c r="W131" i="6"/>
  <c r="W129" i="6"/>
  <c r="W127" i="6"/>
  <c r="W125" i="6"/>
  <c r="W123" i="6"/>
  <c r="W121" i="6"/>
  <c r="W119" i="6"/>
  <c r="W117" i="6"/>
  <c r="W115" i="6"/>
  <c r="W113" i="6"/>
  <c r="W111" i="6"/>
  <c r="W109" i="6"/>
  <c r="W107" i="6"/>
  <c r="W105" i="6"/>
  <c r="W103" i="6"/>
  <c r="W101" i="6"/>
  <c r="W99" i="6"/>
  <c r="W97" i="6"/>
  <c r="W95" i="6"/>
  <c r="W93" i="6"/>
  <c r="W91" i="6"/>
  <c r="W89" i="6"/>
  <c r="W87" i="6"/>
  <c r="W85" i="6"/>
  <c r="W83" i="6"/>
  <c r="W81" i="6"/>
  <c r="W79" i="6"/>
  <c r="W77" i="6"/>
  <c r="W75" i="6"/>
  <c r="W73" i="6"/>
  <c r="W71" i="6"/>
  <c r="W69" i="6"/>
  <c r="W67" i="6"/>
  <c r="W65" i="6"/>
  <c r="W63" i="6"/>
  <c r="W61" i="6"/>
  <c r="W59" i="6"/>
  <c r="W57" i="6"/>
  <c r="W55" i="6"/>
  <c r="W53" i="6"/>
  <c r="W51" i="6"/>
  <c r="W49" i="6"/>
  <c r="W47" i="6"/>
  <c r="W45" i="6"/>
  <c r="W43" i="6"/>
  <c r="W41" i="6"/>
  <c r="W39" i="6"/>
  <c r="W37" i="6"/>
  <c r="W35" i="6"/>
  <c r="W33" i="6"/>
  <c r="W31" i="6"/>
  <c r="W29" i="6"/>
  <c r="W27" i="6"/>
  <c r="W25" i="6"/>
  <c r="W23" i="6"/>
  <c r="W21" i="6"/>
  <c r="W19" i="6"/>
  <c r="W17" i="6"/>
  <c r="W15" i="6"/>
  <c r="W13" i="6"/>
  <c r="W11" i="6"/>
  <c r="W9" i="6"/>
  <c r="W7" i="6"/>
  <c r="W5" i="6"/>
  <c r="W3" i="6"/>
  <c r="U66" i="3"/>
  <c r="U121" i="3"/>
  <c r="U208" i="3"/>
  <c r="U255" i="3"/>
  <c r="U322" i="3"/>
  <c r="U387" i="3"/>
  <c r="U455" i="3"/>
  <c r="U518" i="3"/>
  <c r="U588" i="3"/>
  <c r="U638" i="3"/>
  <c r="U665" i="3"/>
  <c r="U739" i="3"/>
  <c r="U792" i="3"/>
  <c r="U884" i="3"/>
  <c r="U945" i="3"/>
  <c r="U1010" i="3"/>
  <c r="U1062" i="3"/>
  <c r="U1118" i="3"/>
  <c r="U1175" i="3"/>
  <c r="U1225" i="3"/>
  <c r="U1286" i="3"/>
  <c r="U1353" i="3"/>
  <c r="U1406" i="3"/>
  <c r="T66" i="3"/>
  <c r="T121" i="3"/>
  <c r="T208" i="3"/>
  <c r="T255" i="3"/>
  <c r="T322" i="3"/>
  <c r="T387" i="3"/>
  <c r="T455" i="3"/>
  <c r="T518" i="3"/>
  <c r="T588" i="3"/>
  <c r="T638" i="3"/>
  <c r="T665" i="3"/>
  <c r="T739" i="3"/>
  <c r="T792" i="3"/>
  <c r="T884" i="3"/>
  <c r="T945" i="3"/>
  <c r="T1010" i="3"/>
  <c r="T1062" i="3"/>
  <c r="T1118" i="3"/>
  <c r="T1175" i="3"/>
  <c r="T1225" i="3"/>
  <c r="T1286" i="3"/>
  <c r="T1353" i="3"/>
  <c r="T1406" i="3"/>
  <c r="V4" i="3" l="1"/>
  <c r="V30" i="3"/>
  <c r="V1464" i="3"/>
  <c r="V3" i="3"/>
  <c r="V6" i="3"/>
  <c r="V2" i="3"/>
  <c r="AA47" i="6"/>
  <c r="H27" i="32"/>
  <c r="P22" i="6"/>
  <c r="H109" i="32"/>
  <c r="P102" i="6"/>
  <c r="P182" i="6"/>
  <c r="H275" i="32"/>
  <c r="P262" i="6"/>
  <c r="H373" i="32"/>
  <c r="P358" i="6"/>
  <c r="H471" i="32"/>
  <c r="P454" i="6"/>
  <c r="H571" i="32"/>
  <c r="P550" i="6"/>
  <c r="H671" i="32"/>
  <c r="P646" i="6"/>
  <c r="H771" i="32"/>
  <c r="P742" i="6"/>
  <c r="P822" i="6"/>
  <c r="P886" i="6"/>
  <c r="P950" i="6"/>
  <c r="P1014" i="6"/>
  <c r="H1133" i="32"/>
  <c r="P1094" i="6"/>
  <c r="H1199" i="32"/>
  <c r="P1158" i="6"/>
  <c r="H1265" i="32"/>
  <c r="P1222" i="6"/>
  <c r="P1302" i="6"/>
  <c r="P1398" i="6"/>
  <c r="H58" i="32"/>
  <c r="P53" i="6"/>
  <c r="H142" i="32"/>
  <c r="P133" i="6"/>
  <c r="H224" i="32"/>
  <c r="P213" i="6"/>
  <c r="H306" i="32"/>
  <c r="P293" i="6"/>
  <c r="P373" i="6"/>
  <c r="H438" i="32"/>
  <c r="P421" i="6"/>
  <c r="P501" i="6"/>
  <c r="H570" i="32"/>
  <c r="P549" i="6"/>
  <c r="H636" i="32"/>
  <c r="P613" i="6"/>
  <c r="H704" i="32"/>
  <c r="P677" i="6"/>
  <c r="H752" i="32"/>
  <c r="P725" i="6"/>
  <c r="H802" i="32"/>
  <c r="P773" i="6"/>
  <c r="H852" i="32"/>
  <c r="P821" i="6"/>
  <c r="H934" i="32"/>
  <c r="P901" i="6"/>
  <c r="H1000" i="32"/>
  <c r="P965" i="6"/>
  <c r="P1029" i="6"/>
  <c r="P1077" i="6"/>
  <c r="P1125" i="6"/>
  <c r="U1141" i="6"/>
  <c r="Q1141" i="6"/>
  <c r="S1141" i="6"/>
  <c r="P1141" i="6"/>
  <c r="R1141" i="6"/>
  <c r="T1141" i="6"/>
  <c r="H1198" i="32"/>
  <c r="P1157" i="6"/>
  <c r="P1173" i="6"/>
  <c r="P1221" i="6"/>
  <c r="P1237" i="6"/>
  <c r="P1253" i="6"/>
  <c r="P1269" i="6"/>
  <c r="P1285" i="6"/>
  <c r="P1301" i="6"/>
  <c r="P1317" i="6"/>
  <c r="P1333" i="6"/>
  <c r="P1349" i="6"/>
  <c r="P1365" i="6"/>
  <c r="P1381" i="6"/>
  <c r="P1397" i="6"/>
  <c r="P1413" i="6"/>
  <c r="P1429" i="6"/>
  <c r="P1445" i="6"/>
  <c r="P1461" i="6"/>
  <c r="P24" i="6"/>
  <c r="P88" i="6"/>
  <c r="P152" i="6"/>
  <c r="P216" i="6"/>
  <c r="P63" i="6"/>
  <c r="P127" i="6"/>
  <c r="P64" i="6"/>
  <c r="P128" i="6"/>
  <c r="P192" i="6"/>
  <c r="P280" i="6"/>
  <c r="H359" i="32"/>
  <c r="P344" i="6"/>
  <c r="U408" i="6"/>
  <c r="P408" i="6"/>
  <c r="T408" i="6"/>
  <c r="Q408" i="6"/>
  <c r="R408" i="6"/>
  <c r="S408" i="6"/>
  <c r="H491" i="32"/>
  <c r="P472" i="6"/>
  <c r="P536" i="6"/>
  <c r="H623" i="32"/>
  <c r="P600" i="6"/>
  <c r="P664" i="6"/>
  <c r="H755" i="32"/>
  <c r="P728" i="6"/>
  <c r="P792" i="6"/>
  <c r="H887" i="32"/>
  <c r="P856" i="6"/>
  <c r="P920" i="6"/>
  <c r="H1019" i="32"/>
  <c r="P984" i="6"/>
  <c r="P1048" i="6"/>
  <c r="H1151" i="32"/>
  <c r="P1112" i="6"/>
  <c r="P1176" i="6"/>
  <c r="H1285" i="32"/>
  <c r="P1240" i="6"/>
  <c r="P1304" i="6"/>
  <c r="H1418" i="32"/>
  <c r="P1368" i="6"/>
  <c r="P1432" i="6"/>
  <c r="P207" i="6"/>
  <c r="P271" i="6"/>
  <c r="H350" i="32"/>
  <c r="P335" i="6"/>
  <c r="H416" i="32"/>
  <c r="P399" i="6"/>
  <c r="P463" i="6"/>
  <c r="P527" i="6"/>
  <c r="H614" i="32"/>
  <c r="P591" i="6"/>
  <c r="U655" i="6"/>
  <c r="R655" i="6"/>
  <c r="S655" i="6"/>
  <c r="P655" i="6"/>
  <c r="T655" i="6"/>
  <c r="Q655" i="6"/>
  <c r="H746" i="32"/>
  <c r="P719" i="6"/>
  <c r="P783" i="6"/>
  <c r="H878" i="32"/>
  <c r="P847" i="6"/>
  <c r="P911" i="6"/>
  <c r="H1010" i="32"/>
  <c r="P975" i="6"/>
  <c r="P1039" i="6"/>
  <c r="P1103" i="6"/>
  <c r="P1167" i="6"/>
  <c r="H1276" i="32"/>
  <c r="P1231" i="6"/>
  <c r="P1295" i="6"/>
  <c r="H1409" i="32"/>
  <c r="P1359" i="6"/>
  <c r="P1423" i="6"/>
  <c r="P240" i="6"/>
  <c r="P304" i="6"/>
  <c r="P368" i="6"/>
  <c r="P432" i="6"/>
  <c r="P496" i="6"/>
  <c r="H581" i="32"/>
  <c r="P560" i="6"/>
  <c r="P624" i="6"/>
  <c r="H715" i="32"/>
  <c r="P688" i="6"/>
  <c r="P752" i="6"/>
  <c r="H847" i="32"/>
  <c r="P816" i="6"/>
  <c r="P880" i="6"/>
  <c r="H977" i="32"/>
  <c r="P944" i="6"/>
  <c r="P1008" i="6"/>
  <c r="H1111" i="32"/>
  <c r="P1072" i="6"/>
  <c r="P1136" i="6"/>
  <c r="H1243" i="32"/>
  <c r="P1200" i="6"/>
  <c r="P1264" i="6"/>
  <c r="H1376" i="32"/>
  <c r="P1328" i="6"/>
  <c r="P1392" i="6"/>
  <c r="H1508" i="32"/>
  <c r="P1456" i="6"/>
  <c r="P52" i="6"/>
  <c r="P116" i="6"/>
  <c r="P180" i="6"/>
  <c r="P244" i="6"/>
  <c r="P308" i="6"/>
  <c r="P372" i="6"/>
  <c r="P436" i="6"/>
  <c r="P500" i="6"/>
  <c r="P564" i="6"/>
  <c r="P628" i="6"/>
  <c r="P12" i="6"/>
  <c r="P76" i="6"/>
  <c r="P140" i="6"/>
  <c r="P204" i="6"/>
  <c r="P268" i="6"/>
  <c r="H347" i="32"/>
  <c r="P332" i="6"/>
  <c r="P708" i="6"/>
  <c r="P772" i="6"/>
  <c r="P836" i="6"/>
  <c r="P900" i="6"/>
  <c r="P964" i="6"/>
  <c r="P1028" i="6"/>
  <c r="P1092" i="6"/>
  <c r="P1156" i="6"/>
  <c r="P1220" i="6"/>
  <c r="P1284" i="6"/>
  <c r="P1348" i="6"/>
  <c r="P1412" i="6"/>
  <c r="P396" i="6"/>
  <c r="P460" i="6"/>
  <c r="P524" i="6"/>
  <c r="P588" i="6"/>
  <c r="H677" i="32"/>
  <c r="P652" i="6"/>
  <c r="P716" i="6"/>
  <c r="H809" i="32"/>
  <c r="P780" i="6"/>
  <c r="P844" i="6"/>
  <c r="H941" i="32"/>
  <c r="P908" i="6"/>
  <c r="P972" i="6"/>
  <c r="H1073" i="32"/>
  <c r="P1036" i="6"/>
  <c r="P1100" i="6"/>
  <c r="H1205" i="32"/>
  <c r="P1164" i="6"/>
  <c r="P1228" i="6"/>
  <c r="H1339" i="32"/>
  <c r="P1292" i="6"/>
  <c r="P1356" i="6"/>
  <c r="P1420" i="6"/>
  <c r="P55" i="6"/>
  <c r="P119" i="6"/>
  <c r="P183" i="6"/>
  <c r="P247" i="6"/>
  <c r="P311" i="6"/>
  <c r="P27" i="6"/>
  <c r="P91" i="6"/>
  <c r="P155" i="6"/>
  <c r="H506" i="32"/>
  <c r="P487" i="6"/>
  <c r="P551" i="6"/>
  <c r="P615" i="6"/>
  <c r="P679" i="6"/>
  <c r="P743" i="6"/>
  <c r="P807" i="6"/>
  <c r="H902" i="32"/>
  <c r="P871" i="6"/>
  <c r="P935" i="6"/>
  <c r="P999" i="6"/>
  <c r="P1063" i="6"/>
  <c r="P1127" i="6"/>
  <c r="P1191" i="6"/>
  <c r="P1255" i="6"/>
  <c r="P1319" i="6"/>
  <c r="P1383" i="6"/>
  <c r="P1447" i="6"/>
  <c r="P1291" i="6"/>
  <c r="P1387" i="6"/>
  <c r="P235" i="6"/>
  <c r="P299" i="6"/>
  <c r="P363" i="6"/>
  <c r="P427" i="6"/>
  <c r="P491" i="6"/>
  <c r="P555" i="6"/>
  <c r="P619" i="6"/>
  <c r="P683" i="6"/>
  <c r="P747" i="6"/>
  <c r="P811" i="6"/>
  <c r="P875" i="6"/>
  <c r="P939" i="6"/>
  <c r="P1003" i="6"/>
  <c r="P1083" i="6"/>
  <c r="P1147" i="6"/>
  <c r="P1211" i="6"/>
  <c r="P1307" i="6"/>
  <c r="P1451" i="6"/>
  <c r="P83" i="6"/>
  <c r="P819" i="6"/>
  <c r="P1187" i="6"/>
  <c r="P291" i="6"/>
  <c r="P803" i="6"/>
  <c r="P1251" i="6"/>
  <c r="P387" i="6"/>
  <c r="P211" i="6"/>
  <c r="P675" i="6"/>
  <c r="P1091" i="6"/>
  <c r="P1331" i="6"/>
  <c r="P323" i="6"/>
  <c r="P947" i="6"/>
  <c r="P99" i="6"/>
  <c r="P611" i="6"/>
  <c r="P1379" i="6"/>
  <c r="P359" i="6"/>
  <c r="P423" i="6"/>
  <c r="P435" i="6"/>
  <c r="P835" i="6"/>
  <c r="P147" i="6"/>
  <c r="P771" i="6"/>
  <c r="P1459" i="6"/>
  <c r="P307" i="6"/>
  <c r="P963" i="6"/>
  <c r="P1411" i="6"/>
  <c r="P1049" i="6"/>
  <c r="P1065" i="6"/>
  <c r="P1081" i="6"/>
  <c r="P1129" i="6"/>
  <c r="H1186" i="32"/>
  <c r="P1145" i="6"/>
  <c r="H1202" i="32"/>
  <c r="U1161" i="6"/>
  <c r="R1161" i="6"/>
  <c r="P1161" i="6"/>
  <c r="T1161" i="6"/>
  <c r="Q1161" i="6"/>
  <c r="S1161" i="6"/>
  <c r="U1177" i="6"/>
  <c r="P1177" i="6"/>
  <c r="T1177" i="6"/>
  <c r="R1177" i="6"/>
  <c r="S1177" i="6"/>
  <c r="Q1177" i="6"/>
  <c r="P1193" i="6"/>
  <c r="P1209" i="6"/>
  <c r="P1225" i="6"/>
  <c r="P1241" i="6"/>
  <c r="P1257" i="6"/>
  <c r="P1273" i="6"/>
  <c r="P1289" i="6"/>
  <c r="P1305" i="6"/>
  <c r="P1321" i="6"/>
  <c r="P1337" i="6"/>
  <c r="P1353" i="6"/>
  <c r="P1369" i="6"/>
  <c r="P1385" i="6"/>
  <c r="P1401" i="6"/>
  <c r="P1417" i="6"/>
  <c r="P1433" i="6"/>
  <c r="P1449" i="6"/>
  <c r="P40" i="6"/>
  <c r="P104" i="6"/>
  <c r="P168" i="6"/>
  <c r="P232" i="6"/>
  <c r="P15" i="6"/>
  <c r="P79" i="6"/>
  <c r="P143" i="6"/>
  <c r="P16" i="6"/>
  <c r="P80" i="6"/>
  <c r="P144" i="6"/>
  <c r="P208" i="6"/>
  <c r="P296" i="6"/>
  <c r="P360" i="6"/>
  <c r="P424" i="6"/>
  <c r="P488" i="6"/>
  <c r="P552" i="6"/>
  <c r="P616" i="6"/>
  <c r="P680" i="6"/>
  <c r="P744" i="6"/>
  <c r="P808" i="6"/>
  <c r="P872" i="6"/>
  <c r="P936" i="6"/>
  <c r="P1000" i="6"/>
  <c r="P1064" i="6"/>
  <c r="P1128" i="6"/>
  <c r="P1192" i="6"/>
  <c r="P1256" i="6"/>
  <c r="P1320" i="6"/>
  <c r="P1384" i="6"/>
  <c r="P1448" i="6"/>
  <c r="P223" i="6"/>
  <c r="H300" i="32"/>
  <c r="P287" i="6"/>
  <c r="H366" i="32"/>
  <c r="P351" i="6"/>
  <c r="H432" i="32"/>
  <c r="P415" i="6"/>
  <c r="P479" i="6"/>
  <c r="P543" i="6"/>
  <c r="P607" i="6"/>
  <c r="P671" i="6"/>
  <c r="P735" i="6"/>
  <c r="P799" i="6"/>
  <c r="P863" i="6"/>
  <c r="P927" i="6"/>
  <c r="P991" i="6"/>
  <c r="P1055" i="6"/>
  <c r="P1119" i="6"/>
  <c r="U1183" i="6"/>
  <c r="Q1183" i="6"/>
  <c r="S1183" i="6"/>
  <c r="T1183" i="6"/>
  <c r="P1183" i="6"/>
  <c r="R1183" i="6"/>
  <c r="P1247" i="6"/>
  <c r="P1311" i="6"/>
  <c r="P1375" i="6"/>
  <c r="P1439" i="6"/>
  <c r="P256" i="6"/>
  <c r="P320" i="6"/>
  <c r="P384" i="6"/>
  <c r="P448" i="6"/>
  <c r="P512" i="6"/>
  <c r="P576" i="6"/>
  <c r="P640" i="6"/>
  <c r="P704" i="6"/>
  <c r="P768" i="6"/>
  <c r="P832" i="6"/>
  <c r="P896" i="6"/>
  <c r="P960" i="6"/>
  <c r="P1024" i="6"/>
  <c r="P1088" i="6"/>
  <c r="P1152" i="6"/>
  <c r="H1259" i="32"/>
  <c r="P1216" i="6"/>
  <c r="P1280" i="6"/>
  <c r="P1344" i="6"/>
  <c r="P1408" i="6"/>
  <c r="P4" i="6"/>
  <c r="P68" i="6"/>
  <c r="P132" i="6"/>
  <c r="P196" i="6"/>
  <c r="P260" i="6"/>
  <c r="P324" i="6"/>
  <c r="P388" i="6"/>
  <c r="P452" i="6"/>
  <c r="P516" i="6"/>
  <c r="P580" i="6"/>
  <c r="P644" i="6"/>
  <c r="P28" i="6"/>
  <c r="P92" i="6"/>
  <c r="P156" i="6"/>
  <c r="P220" i="6"/>
  <c r="P284" i="6"/>
  <c r="P348" i="6"/>
  <c r="P724" i="6"/>
  <c r="P788" i="6"/>
  <c r="P852" i="6"/>
  <c r="P916" i="6"/>
  <c r="P980" i="6"/>
  <c r="P1044" i="6"/>
  <c r="P1108" i="6"/>
  <c r="P1172" i="6"/>
  <c r="P1236" i="6"/>
  <c r="P1300" i="6"/>
  <c r="P1364" i="6"/>
  <c r="P1428" i="6"/>
  <c r="P412" i="6"/>
  <c r="P476" i="6"/>
  <c r="P540" i="6"/>
  <c r="P604" i="6"/>
  <c r="P668" i="6"/>
  <c r="P732" i="6"/>
  <c r="P796" i="6"/>
  <c r="P860" i="6"/>
  <c r="P924" i="6"/>
  <c r="P988" i="6"/>
  <c r="P1052" i="6"/>
  <c r="P1116" i="6"/>
  <c r="U1180" i="6"/>
  <c r="Q1180" i="6"/>
  <c r="S1180" i="6"/>
  <c r="P1180" i="6"/>
  <c r="R1180" i="6"/>
  <c r="T1180" i="6"/>
  <c r="P1244" i="6"/>
  <c r="H1356" i="32"/>
  <c r="P1308" i="6"/>
  <c r="H1422" i="32"/>
  <c r="P1372" i="6"/>
  <c r="H1488" i="32"/>
  <c r="P1436" i="6"/>
  <c r="P7" i="6"/>
  <c r="P71" i="6"/>
  <c r="P135" i="6"/>
  <c r="P199" i="6"/>
  <c r="P263" i="6"/>
  <c r="P43" i="6"/>
  <c r="P107" i="6"/>
  <c r="P171" i="6"/>
  <c r="P503" i="6"/>
  <c r="P567" i="6"/>
  <c r="P631" i="6"/>
  <c r="P695" i="6"/>
  <c r="P759" i="6"/>
  <c r="P823" i="6"/>
  <c r="P887" i="6"/>
  <c r="P951" i="6"/>
  <c r="P1015" i="6"/>
  <c r="P1079" i="6"/>
  <c r="P1143" i="6"/>
  <c r="U1207" i="6"/>
  <c r="S1207" i="6"/>
  <c r="Q1207" i="6"/>
  <c r="P1207" i="6"/>
  <c r="R1207" i="6"/>
  <c r="T1207" i="6"/>
  <c r="P1271" i="6"/>
  <c r="P1335" i="6"/>
  <c r="P1399" i="6"/>
  <c r="P1463" i="6"/>
  <c r="P1323" i="6"/>
  <c r="P1435" i="6"/>
  <c r="P251" i="6"/>
  <c r="P315" i="6"/>
  <c r="P379" i="6"/>
  <c r="P443" i="6"/>
  <c r="P507" i="6"/>
  <c r="P571" i="6"/>
  <c r="P635" i="6"/>
  <c r="P699" i="6"/>
  <c r="P763" i="6"/>
  <c r="P827" i="6"/>
  <c r="P891" i="6"/>
  <c r="P955" i="6"/>
  <c r="P1019" i="6"/>
  <c r="P1099" i="6"/>
  <c r="P1163" i="6"/>
  <c r="P1227" i="6"/>
  <c r="P1339" i="6"/>
  <c r="P227" i="6"/>
  <c r="P979" i="6"/>
  <c r="P1427" i="6"/>
  <c r="P419" i="6"/>
  <c r="P867" i="6"/>
  <c r="P1347" i="6"/>
  <c r="P755" i="6"/>
  <c r="P451" i="6"/>
  <c r="P787" i="6"/>
  <c r="P1155" i="6"/>
  <c r="P19" i="6"/>
  <c r="P467" i="6"/>
  <c r="U1139" i="6"/>
  <c r="S1139" i="6"/>
  <c r="Q1139" i="6"/>
  <c r="R1139" i="6"/>
  <c r="T1139" i="6"/>
  <c r="P1139" i="6"/>
  <c r="P163" i="6"/>
  <c r="P915" i="6"/>
  <c r="P339" i="6"/>
  <c r="P375" i="6"/>
  <c r="P439" i="6"/>
  <c r="P531" i="6"/>
  <c r="P883" i="6"/>
  <c r="P355" i="6"/>
  <c r="P851" i="6"/>
  <c r="P67" i="6"/>
  <c r="P371" i="6"/>
  <c r="P1107" i="6"/>
  <c r="H11" i="32"/>
  <c r="P6" i="6"/>
  <c r="P54" i="6"/>
  <c r="H93" i="32"/>
  <c r="P86" i="6"/>
  <c r="H143" i="32"/>
  <c r="P134" i="6"/>
  <c r="P150" i="6"/>
  <c r="H207" i="32"/>
  <c r="P198" i="6"/>
  <c r="H241" i="32"/>
  <c r="P230" i="6"/>
  <c r="P278" i="6"/>
  <c r="H341" i="32"/>
  <c r="P326" i="6"/>
  <c r="P374" i="6"/>
  <c r="H423" i="32"/>
  <c r="P406" i="6"/>
  <c r="P438" i="6"/>
  <c r="H505" i="32"/>
  <c r="P486" i="6"/>
  <c r="H538" i="32"/>
  <c r="P518" i="6"/>
  <c r="P566" i="6"/>
  <c r="P598" i="6"/>
  <c r="P630" i="6"/>
  <c r="H705" i="32"/>
  <c r="P678" i="6"/>
  <c r="H737" i="32"/>
  <c r="P710" i="6"/>
  <c r="P758" i="6"/>
  <c r="P790" i="6"/>
  <c r="H869" i="32"/>
  <c r="P838" i="6"/>
  <c r="H901" i="32"/>
  <c r="P870" i="6"/>
  <c r="P918" i="6"/>
  <c r="H1001" i="32"/>
  <c r="P966" i="6"/>
  <c r="H1033" i="32"/>
  <c r="P998" i="6"/>
  <c r="P1046" i="6"/>
  <c r="P1078" i="6"/>
  <c r="H1167" i="32"/>
  <c r="P1126" i="6"/>
  <c r="P1174" i="6"/>
  <c r="P1206" i="6"/>
  <c r="H1299" i="32"/>
  <c r="P1254" i="6"/>
  <c r="H1332" i="32"/>
  <c r="P1286" i="6"/>
  <c r="P1334" i="6"/>
  <c r="P1366" i="6"/>
  <c r="H1466" i="32"/>
  <c r="P1414" i="6"/>
  <c r="H1498" i="32"/>
  <c r="P1446" i="6"/>
  <c r="H10" i="32"/>
  <c r="P5" i="6"/>
  <c r="H42" i="32"/>
  <c r="P37" i="6"/>
  <c r="H92" i="32"/>
  <c r="P85" i="6"/>
  <c r="H108" i="32"/>
  <c r="P101" i="6"/>
  <c r="P149" i="6"/>
  <c r="H190" i="32"/>
  <c r="P181" i="6"/>
  <c r="H240" i="32"/>
  <c r="U229" i="6"/>
  <c r="Q229" i="6"/>
  <c r="R229" i="6"/>
  <c r="S229" i="6"/>
  <c r="P229" i="6"/>
  <c r="T229" i="6"/>
  <c r="H274" i="32"/>
  <c r="P261" i="6"/>
  <c r="H322" i="32"/>
  <c r="P309" i="6"/>
  <c r="H356" i="32"/>
  <c r="P341" i="6"/>
  <c r="P405" i="6"/>
  <c r="H470" i="32"/>
  <c r="P453" i="6"/>
  <c r="H504" i="32"/>
  <c r="P485" i="6"/>
  <c r="P533" i="6"/>
  <c r="H602" i="32"/>
  <c r="P581" i="6"/>
  <c r="P629" i="6"/>
  <c r="U661" i="6"/>
  <c r="P661" i="6"/>
  <c r="T661" i="6"/>
  <c r="Q661" i="6"/>
  <c r="R661" i="6"/>
  <c r="S661" i="6"/>
  <c r="H736" i="32"/>
  <c r="P709" i="6"/>
  <c r="P757" i="6"/>
  <c r="H836" i="32"/>
  <c r="P805" i="6"/>
  <c r="H884" i="32"/>
  <c r="P853" i="6"/>
  <c r="P885" i="6"/>
  <c r="P917" i="6"/>
  <c r="H984" i="32"/>
  <c r="P949" i="6"/>
  <c r="P997" i="6"/>
  <c r="P1045" i="6"/>
  <c r="P1093" i="6"/>
  <c r="U1205" i="6"/>
  <c r="Q1205" i="6"/>
  <c r="S1205" i="6"/>
  <c r="T1205" i="6"/>
  <c r="P1205" i="6"/>
  <c r="R1205" i="6"/>
  <c r="H15" i="32"/>
  <c r="P10" i="6"/>
  <c r="H63" i="32"/>
  <c r="P58" i="6"/>
  <c r="H97" i="32"/>
  <c r="P90" i="6"/>
  <c r="P122" i="6"/>
  <c r="H163" i="32"/>
  <c r="P154" i="6"/>
  <c r="H195" i="32"/>
  <c r="P186" i="6"/>
  <c r="H229" i="32"/>
  <c r="P218" i="6"/>
  <c r="H261" i="32"/>
  <c r="P250" i="6"/>
  <c r="H295" i="32"/>
  <c r="P282" i="6"/>
  <c r="H327" i="32"/>
  <c r="P314" i="6"/>
  <c r="H361" i="32"/>
  <c r="P346" i="6"/>
  <c r="H393" i="32"/>
  <c r="P378" i="6"/>
  <c r="H427" i="32"/>
  <c r="P410" i="6"/>
  <c r="H459" i="32"/>
  <c r="P442" i="6"/>
  <c r="H493" i="32"/>
  <c r="P474" i="6"/>
  <c r="H525" i="32"/>
  <c r="P506" i="6"/>
  <c r="H559" i="32"/>
  <c r="P538" i="6"/>
  <c r="H591" i="32"/>
  <c r="P570" i="6"/>
  <c r="H625" i="32"/>
  <c r="P602" i="6"/>
  <c r="H657" i="32"/>
  <c r="P634" i="6"/>
  <c r="P666" i="6"/>
  <c r="H725" i="32"/>
  <c r="P698" i="6"/>
  <c r="H757" i="32"/>
  <c r="P730" i="6"/>
  <c r="H791" i="32"/>
  <c r="P762" i="6"/>
  <c r="H825" i="32"/>
  <c r="P794" i="6"/>
  <c r="H857" i="32"/>
  <c r="P826" i="6"/>
  <c r="H889" i="32"/>
  <c r="P858" i="6"/>
  <c r="H923" i="32"/>
  <c r="P890" i="6"/>
  <c r="H955" i="32"/>
  <c r="P922" i="6"/>
  <c r="H989" i="32"/>
  <c r="P954" i="6"/>
  <c r="P986" i="6"/>
  <c r="P1002" i="6"/>
  <c r="P1050" i="6"/>
  <c r="P1082" i="6"/>
  <c r="P1114" i="6"/>
  <c r="P1146" i="6"/>
  <c r="P1178" i="6"/>
  <c r="U1210" i="6"/>
  <c r="P1210" i="6"/>
  <c r="T1210" i="6"/>
  <c r="R1210" i="6"/>
  <c r="S1210" i="6"/>
  <c r="Q1210" i="6"/>
  <c r="P1242" i="6"/>
  <c r="P1274" i="6"/>
  <c r="P1306" i="6"/>
  <c r="P1338" i="6"/>
  <c r="P1370" i="6"/>
  <c r="P1402" i="6"/>
  <c r="P1434" i="6"/>
  <c r="H30" i="32"/>
  <c r="P25" i="6"/>
  <c r="H62" i="32"/>
  <c r="P57" i="6"/>
  <c r="H96" i="32"/>
  <c r="P89" i="6"/>
  <c r="H129" i="32"/>
  <c r="P121" i="6"/>
  <c r="H162" i="32"/>
  <c r="P153" i="6"/>
  <c r="H194" i="32"/>
  <c r="P185" i="6"/>
  <c r="H228" i="32"/>
  <c r="P217" i="6"/>
  <c r="H260" i="32"/>
  <c r="P249" i="6"/>
  <c r="H294" i="32"/>
  <c r="P281" i="6"/>
  <c r="H326" i="32"/>
  <c r="P313" i="6"/>
  <c r="H360" i="32"/>
  <c r="P345" i="6"/>
  <c r="H392" i="32"/>
  <c r="P377" i="6"/>
  <c r="H426" i="32"/>
  <c r="U409" i="6"/>
  <c r="S409" i="6"/>
  <c r="P409" i="6"/>
  <c r="T409" i="6"/>
  <c r="Q409" i="6"/>
  <c r="R409" i="6"/>
  <c r="H458" i="32"/>
  <c r="P441" i="6"/>
  <c r="H492" i="32"/>
  <c r="P473" i="6"/>
  <c r="H524" i="32"/>
  <c r="P505" i="6"/>
  <c r="H558" i="32"/>
  <c r="P537" i="6"/>
  <c r="H574" i="32"/>
  <c r="P553" i="6"/>
  <c r="H606" i="32"/>
  <c r="P585" i="6"/>
  <c r="H640" i="32"/>
  <c r="P617" i="6"/>
  <c r="U649" i="6"/>
  <c r="Q649" i="6"/>
  <c r="R649" i="6"/>
  <c r="S649" i="6"/>
  <c r="P649" i="6"/>
  <c r="T649" i="6"/>
  <c r="H708" i="32"/>
  <c r="P681" i="6"/>
  <c r="H724" i="32"/>
  <c r="P697" i="6"/>
  <c r="H756" i="32"/>
  <c r="P729" i="6"/>
  <c r="H790" i="32"/>
  <c r="P761" i="6"/>
  <c r="P793" i="6"/>
  <c r="H856" i="32"/>
  <c r="P825" i="6"/>
  <c r="H888" i="32"/>
  <c r="P857" i="6"/>
  <c r="H922" i="32"/>
  <c r="P889" i="6"/>
  <c r="H954" i="32"/>
  <c r="P921" i="6"/>
  <c r="H988" i="32"/>
  <c r="P953" i="6"/>
  <c r="P985" i="6"/>
  <c r="P1017" i="6"/>
  <c r="P1113" i="6"/>
  <c r="H6" i="32"/>
  <c r="P2" i="6"/>
  <c r="H19" i="32"/>
  <c r="P14" i="6"/>
  <c r="P30" i="6"/>
  <c r="H51" i="32"/>
  <c r="P46" i="6"/>
  <c r="P62" i="6"/>
  <c r="H85" i="32"/>
  <c r="P78" i="6"/>
  <c r="H101" i="32"/>
  <c r="P94" i="6"/>
  <c r="H117" i="32"/>
  <c r="P110" i="6"/>
  <c r="H135" i="32"/>
  <c r="P126" i="6"/>
  <c r="H151" i="32"/>
  <c r="P142" i="6"/>
  <c r="P158" i="6"/>
  <c r="H183" i="32"/>
  <c r="P174" i="6"/>
  <c r="P190" i="6"/>
  <c r="H215" i="32"/>
  <c r="P206" i="6"/>
  <c r="H233" i="32"/>
  <c r="P222" i="6"/>
  <c r="H249" i="32"/>
  <c r="P238" i="6"/>
  <c r="H265" i="32"/>
  <c r="P254" i="6"/>
  <c r="H283" i="32"/>
  <c r="P270" i="6"/>
  <c r="P286" i="6"/>
  <c r="H315" i="32"/>
  <c r="P302" i="6"/>
  <c r="P318" i="6"/>
  <c r="H349" i="32"/>
  <c r="P334" i="6"/>
  <c r="H365" i="32"/>
  <c r="P350" i="6"/>
  <c r="H381" i="32"/>
  <c r="P366" i="6"/>
  <c r="H397" i="32"/>
  <c r="P382" i="6"/>
  <c r="H415" i="32"/>
  <c r="P398" i="6"/>
  <c r="P414" i="6"/>
  <c r="H447" i="32"/>
  <c r="P430" i="6"/>
  <c r="P446" i="6"/>
  <c r="H481" i="32"/>
  <c r="P462" i="6"/>
  <c r="H497" i="32"/>
  <c r="P478" i="6"/>
  <c r="H513" i="32"/>
  <c r="P494" i="6"/>
  <c r="H529" i="32"/>
  <c r="P510" i="6"/>
  <c r="H547" i="32"/>
  <c r="P526" i="6"/>
  <c r="P542" i="6"/>
  <c r="H579" i="32"/>
  <c r="P558" i="6"/>
  <c r="P574" i="6"/>
  <c r="H613" i="32"/>
  <c r="P590" i="6"/>
  <c r="H629" i="32"/>
  <c r="P606" i="6"/>
  <c r="H645" i="32"/>
  <c r="P622" i="6"/>
  <c r="H662" i="32"/>
  <c r="P638" i="6"/>
  <c r="H679" i="32"/>
  <c r="U654" i="6"/>
  <c r="S654" i="6"/>
  <c r="P654" i="6"/>
  <c r="T654" i="6"/>
  <c r="Q654" i="6"/>
  <c r="R654" i="6"/>
  <c r="P670" i="6"/>
  <c r="H713" i="32"/>
  <c r="P686" i="6"/>
  <c r="P702" i="6"/>
  <c r="H745" i="32"/>
  <c r="P718" i="6"/>
  <c r="H761" i="32"/>
  <c r="P734" i="6"/>
  <c r="H779" i="32"/>
  <c r="P750" i="6"/>
  <c r="H795" i="32"/>
  <c r="P766" i="6"/>
  <c r="H811" i="32"/>
  <c r="P782" i="6"/>
  <c r="P798" i="6"/>
  <c r="H845" i="32"/>
  <c r="P814" i="6"/>
  <c r="P830" i="6"/>
  <c r="H877" i="32"/>
  <c r="P846" i="6"/>
  <c r="H893" i="32"/>
  <c r="P862" i="6"/>
  <c r="H909" i="32"/>
  <c r="P878" i="6"/>
  <c r="H927" i="32"/>
  <c r="P894" i="6"/>
  <c r="H943" i="32"/>
  <c r="P910" i="6"/>
  <c r="P926" i="6"/>
  <c r="H975" i="32"/>
  <c r="P942" i="6"/>
  <c r="P958" i="6"/>
  <c r="H1009" i="32"/>
  <c r="P974" i="6"/>
  <c r="P990" i="6"/>
  <c r="H1041" i="32"/>
  <c r="P1006" i="6"/>
  <c r="P1022" i="6"/>
  <c r="H1075" i="32"/>
  <c r="P1038" i="6"/>
  <c r="P1054" i="6"/>
  <c r="H1109" i="32"/>
  <c r="P1070" i="6"/>
  <c r="P1086" i="6"/>
  <c r="H1141" i="32"/>
  <c r="P1102" i="6"/>
  <c r="P1118" i="6"/>
  <c r="H1175" i="32"/>
  <c r="P1134" i="6"/>
  <c r="P1150" i="6"/>
  <c r="H1207" i="32"/>
  <c r="P1166" i="6"/>
  <c r="P1182" i="6"/>
  <c r="H1241" i="32"/>
  <c r="P1198" i="6"/>
  <c r="P1214" i="6"/>
  <c r="H1275" i="32"/>
  <c r="P1230" i="6"/>
  <c r="P1246" i="6"/>
  <c r="H1307" i="32"/>
  <c r="P1262" i="6"/>
  <c r="P1278" i="6"/>
  <c r="H1341" i="32"/>
  <c r="P1294" i="6"/>
  <c r="P1310" i="6"/>
  <c r="H1374" i="32"/>
  <c r="P1326" i="6"/>
  <c r="P1342" i="6"/>
  <c r="H1408" i="32"/>
  <c r="P1358" i="6"/>
  <c r="P1374" i="6"/>
  <c r="H1440" i="32"/>
  <c r="P1390" i="6"/>
  <c r="P1406" i="6"/>
  <c r="H1474" i="32"/>
  <c r="P1422" i="6"/>
  <c r="P1438" i="6"/>
  <c r="H1506" i="32"/>
  <c r="P1454" i="6"/>
  <c r="H18" i="32"/>
  <c r="P13" i="6"/>
  <c r="P29" i="6"/>
  <c r="H50" i="32"/>
  <c r="P45" i="6"/>
  <c r="P61" i="6"/>
  <c r="H84" i="32"/>
  <c r="P77" i="6"/>
  <c r="P93" i="6"/>
  <c r="H116" i="32"/>
  <c r="P109" i="6"/>
  <c r="H134" i="32"/>
  <c r="P125" i="6"/>
  <c r="H150" i="32"/>
  <c r="P141" i="6"/>
  <c r="P157" i="6"/>
  <c r="H182" i="32"/>
  <c r="P173" i="6"/>
  <c r="P189" i="6"/>
  <c r="H214" i="32"/>
  <c r="P205" i="6"/>
  <c r="P221" i="6"/>
  <c r="H248" i="32"/>
  <c r="U237" i="6"/>
  <c r="R237" i="6"/>
  <c r="S237" i="6"/>
  <c r="P237" i="6"/>
  <c r="T237" i="6"/>
  <c r="Q237" i="6"/>
  <c r="H264" i="32"/>
  <c r="P253" i="6"/>
  <c r="H282" i="32"/>
  <c r="P269" i="6"/>
  <c r="P285" i="6"/>
  <c r="H314" i="32"/>
  <c r="P301" i="6"/>
  <c r="P317" i="6"/>
  <c r="H348" i="32"/>
  <c r="P333" i="6"/>
  <c r="P349" i="6"/>
  <c r="H380" i="32"/>
  <c r="P365" i="6"/>
  <c r="H396" i="32"/>
  <c r="P381" i="6"/>
  <c r="H414" i="32"/>
  <c r="P397" i="6"/>
  <c r="P413" i="6"/>
  <c r="H446" i="32"/>
  <c r="U429" i="6"/>
  <c r="Q429" i="6"/>
  <c r="R429" i="6"/>
  <c r="S429" i="6"/>
  <c r="P429" i="6"/>
  <c r="T429" i="6"/>
  <c r="P445" i="6"/>
  <c r="H480" i="32"/>
  <c r="P461" i="6"/>
  <c r="P477" i="6"/>
  <c r="H512" i="32"/>
  <c r="P493" i="6"/>
  <c r="H528" i="32"/>
  <c r="P509" i="6"/>
  <c r="H546" i="32"/>
  <c r="P525" i="6"/>
  <c r="P541" i="6"/>
  <c r="H578" i="32"/>
  <c r="P557" i="6"/>
  <c r="P573" i="6"/>
  <c r="P589" i="6"/>
  <c r="P605" i="6"/>
  <c r="H644" i="32"/>
  <c r="P621" i="6"/>
  <c r="H660" i="32"/>
  <c r="P637" i="6"/>
  <c r="H678" i="32"/>
  <c r="P653" i="6"/>
  <c r="P669" i="6"/>
  <c r="H712" i="32"/>
  <c r="P685" i="6"/>
  <c r="P701" i="6"/>
  <c r="H744" i="32"/>
  <c r="P717" i="6"/>
  <c r="P733" i="6"/>
  <c r="H778" i="32"/>
  <c r="P749" i="6"/>
  <c r="H794" i="32"/>
  <c r="P765" i="6"/>
  <c r="H810" i="32"/>
  <c r="P781" i="6"/>
  <c r="P797" i="6"/>
  <c r="H844" i="32"/>
  <c r="P813" i="6"/>
  <c r="P829" i="6"/>
  <c r="H876" i="32"/>
  <c r="P845" i="6"/>
  <c r="P861" i="6"/>
  <c r="H908" i="32"/>
  <c r="P877" i="6"/>
  <c r="H926" i="32"/>
  <c r="P893" i="6"/>
  <c r="H942" i="32"/>
  <c r="P909" i="6"/>
  <c r="P925" i="6"/>
  <c r="H974" i="32"/>
  <c r="P941" i="6"/>
  <c r="P957" i="6"/>
  <c r="H1008" i="32"/>
  <c r="P973" i="6"/>
  <c r="P989" i="6"/>
  <c r="P1005" i="6"/>
  <c r="P1021" i="6"/>
  <c r="P1037" i="6"/>
  <c r="P1053" i="6"/>
  <c r="P1069" i="6"/>
  <c r="P1085" i="6"/>
  <c r="P1101" i="6"/>
  <c r="P1117" i="6"/>
  <c r="P1133" i="6"/>
  <c r="P1149" i="6"/>
  <c r="H1206" i="32"/>
  <c r="P1165" i="6"/>
  <c r="P1181" i="6"/>
  <c r="P1197" i="6"/>
  <c r="P1213" i="6"/>
  <c r="P1229" i="6"/>
  <c r="P1245" i="6"/>
  <c r="P1261" i="6"/>
  <c r="P1277" i="6"/>
  <c r="P1293" i="6"/>
  <c r="P1309" i="6"/>
  <c r="P1325" i="6"/>
  <c r="P1341" i="6"/>
  <c r="P1357" i="6"/>
  <c r="P1373" i="6"/>
  <c r="P1389" i="6"/>
  <c r="P1405" i="6"/>
  <c r="P1421" i="6"/>
  <c r="P1437" i="6"/>
  <c r="P1453" i="6"/>
  <c r="P56" i="6"/>
  <c r="P120" i="6"/>
  <c r="P184" i="6"/>
  <c r="P31" i="6"/>
  <c r="P95" i="6"/>
  <c r="P159" i="6"/>
  <c r="P32" i="6"/>
  <c r="H103" i="32"/>
  <c r="P96" i="6"/>
  <c r="P160" i="6"/>
  <c r="H235" i="32"/>
  <c r="P224" i="6"/>
  <c r="P248" i="6"/>
  <c r="P312" i="6"/>
  <c r="H391" i="32"/>
  <c r="P376" i="6"/>
  <c r="P440" i="6"/>
  <c r="H523" i="32"/>
  <c r="P504" i="6"/>
  <c r="P568" i="6"/>
  <c r="H655" i="32"/>
  <c r="P632" i="6"/>
  <c r="P696" i="6"/>
  <c r="H789" i="32"/>
  <c r="P760" i="6"/>
  <c r="P824" i="6"/>
  <c r="H921" i="32"/>
  <c r="P888" i="6"/>
  <c r="P952" i="6"/>
  <c r="H1053" i="32"/>
  <c r="P1016" i="6"/>
  <c r="P1080" i="6"/>
  <c r="H1185" i="32"/>
  <c r="P1144" i="6"/>
  <c r="P1208" i="6"/>
  <c r="H1317" i="32"/>
  <c r="P1272" i="6"/>
  <c r="P1336" i="6"/>
  <c r="H1450" i="32"/>
  <c r="P1400" i="6"/>
  <c r="P1464" i="6"/>
  <c r="P239" i="6"/>
  <c r="P303" i="6"/>
  <c r="H382" i="32"/>
  <c r="P367" i="6"/>
  <c r="P431" i="6"/>
  <c r="H514" i="32"/>
  <c r="P495" i="6"/>
  <c r="P559" i="6"/>
  <c r="H646" i="32"/>
  <c r="P623" i="6"/>
  <c r="P687" i="6"/>
  <c r="H780" i="32"/>
  <c r="P751" i="6"/>
  <c r="P815" i="6"/>
  <c r="H910" i="32"/>
  <c r="P879" i="6"/>
  <c r="P943" i="6"/>
  <c r="P1007" i="6"/>
  <c r="P1071" i="6"/>
  <c r="P1135" i="6"/>
  <c r="P1199" i="6"/>
  <c r="H1308" i="32"/>
  <c r="P1263" i="6"/>
  <c r="P1327" i="6"/>
  <c r="H1441" i="32"/>
  <c r="P1391" i="6"/>
  <c r="P1455" i="6"/>
  <c r="P272" i="6"/>
  <c r="P336" i="6"/>
  <c r="P400" i="6"/>
  <c r="P464" i="6"/>
  <c r="P528" i="6"/>
  <c r="H615" i="32"/>
  <c r="P592" i="6"/>
  <c r="P656" i="6"/>
  <c r="H747" i="32"/>
  <c r="P720" i="6"/>
  <c r="P784" i="6"/>
  <c r="H879" i="32"/>
  <c r="P848" i="6"/>
  <c r="P912" i="6"/>
  <c r="H1011" i="32"/>
  <c r="P976" i="6"/>
  <c r="P1040" i="6"/>
  <c r="H1143" i="32"/>
  <c r="P1104" i="6"/>
  <c r="P1168" i="6"/>
  <c r="H1277" i="32"/>
  <c r="P1232" i="6"/>
  <c r="P1296" i="6"/>
  <c r="H1410" i="32"/>
  <c r="P1360" i="6"/>
  <c r="P1424" i="6"/>
  <c r="P20" i="6"/>
  <c r="P84" i="6"/>
  <c r="P148" i="6"/>
  <c r="P212" i="6"/>
  <c r="P276" i="6"/>
  <c r="H355" i="32"/>
  <c r="P340" i="6"/>
  <c r="P404" i="6"/>
  <c r="P468" i="6"/>
  <c r="P532" i="6"/>
  <c r="P596" i="6"/>
  <c r="P660" i="6"/>
  <c r="P44" i="6"/>
  <c r="P108" i="6"/>
  <c r="P172" i="6"/>
  <c r="P236" i="6"/>
  <c r="P300" i="6"/>
  <c r="H379" i="32"/>
  <c r="P364" i="6"/>
  <c r="P676" i="6"/>
  <c r="P740" i="6"/>
  <c r="P804" i="6"/>
  <c r="H899" i="32"/>
  <c r="P868" i="6"/>
  <c r="P932" i="6"/>
  <c r="H1031" i="32"/>
  <c r="P996" i="6"/>
  <c r="P1060" i="6"/>
  <c r="H1165" i="32"/>
  <c r="P1124" i="6"/>
  <c r="P1188" i="6"/>
  <c r="H1297" i="32"/>
  <c r="P1252" i="6"/>
  <c r="P1316" i="6"/>
  <c r="H1430" i="32"/>
  <c r="P1380" i="6"/>
  <c r="P1444" i="6"/>
  <c r="H445" i="32"/>
  <c r="P428" i="6"/>
  <c r="P492" i="6"/>
  <c r="H577" i="32"/>
  <c r="P556" i="6"/>
  <c r="P620" i="6"/>
  <c r="H711" i="32"/>
  <c r="P684" i="6"/>
  <c r="P748" i="6"/>
  <c r="H843" i="32"/>
  <c r="P812" i="6"/>
  <c r="P876" i="6"/>
  <c r="H973" i="32"/>
  <c r="P940" i="6"/>
  <c r="P1004" i="6"/>
  <c r="H1107" i="32"/>
  <c r="P1068" i="6"/>
  <c r="P1132" i="6"/>
  <c r="H1239" i="32"/>
  <c r="P1196" i="6"/>
  <c r="P1260" i="6"/>
  <c r="H1372" i="32"/>
  <c r="P1324" i="6"/>
  <c r="P1388" i="6"/>
  <c r="H1504" i="32"/>
  <c r="P1452" i="6"/>
  <c r="P23" i="6"/>
  <c r="P87" i="6"/>
  <c r="P151" i="6"/>
  <c r="P215" i="6"/>
  <c r="P279" i="6"/>
  <c r="P59" i="6"/>
  <c r="P123" i="6"/>
  <c r="P187" i="6"/>
  <c r="P519" i="6"/>
  <c r="P583" i="6"/>
  <c r="P647" i="6"/>
  <c r="P711" i="6"/>
  <c r="P775" i="6"/>
  <c r="P839" i="6"/>
  <c r="H936" i="32"/>
  <c r="P903" i="6"/>
  <c r="P967" i="6"/>
  <c r="P1031" i="6"/>
  <c r="P1095" i="6"/>
  <c r="P1159" i="6"/>
  <c r="P1223" i="6"/>
  <c r="P1287" i="6"/>
  <c r="P1351" i="6"/>
  <c r="P1415" i="6"/>
  <c r="P1067" i="6"/>
  <c r="P1355" i="6"/>
  <c r="P203" i="6"/>
  <c r="P267" i="6"/>
  <c r="P331" i="6"/>
  <c r="P395" i="6"/>
  <c r="P459" i="6"/>
  <c r="P523" i="6"/>
  <c r="P587" i="6"/>
  <c r="P651" i="6"/>
  <c r="P715" i="6"/>
  <c r="P779" i="6"/>
  <c r="P843" i="6"/>
  <c r="P907" i="6"/>
  <c r="P971" i="6"/>
  <c r="P1035" i="6"/>
  <c r="P1115" i="6"/>
  <c r="H1222" i="32"/>
  <c r="U1179" i="6"/>
  <c r="R1179" i="6"/>
  <c r="P1179" i="6"/>
  <c r="T1179" i="6"/>
  <c r="Q1179" i="6"/>
  <c r="S1179" i="6"/>
  <c r="P1243" i="6"/>
  <c r="H1453" i="32"/>
  <c r="P1403" i="6"/>
  <c r="P515" i="6"/>
  <c r="P1075" i="6"/>
  <c r="P51" i="6"/>
  <c r="P659" i="6"/>
  <c r="P931" i="6"/>
  <c r="P1443" i="6"/>
  <c r="P995" i="6"/>
  <c r="P499" i="6"/>
  <c r="P899" i="6"/>
  <c r="P1203" i="6"/>
  <c r="P115" i="6"/>
  <c r="P547" i="6"/>
  <c r="P1219" i="6"/>
  <c r="P275" i="6"/>
  <c r="P1027" i="6"/>
  <c r="P327" i="6"/>
  <c r="P391" i="6"/>
  <c r="P455" i="6"/>
  <c r="P595" i="6"/>
  <c r="P1171" i="6"/>
  <c r="P563" i="6"/>
  <c r="P1011" i="6"/>
  <c r="P131" i="6"/>
  <c r="P483" i="6"/>
  <c r="P1315" i="6"/>
  <c r="H43" i="32"/>
  <c r="P38" i="6"/>
  <c r="H77" i="32"/>
  <c r="P70" i="6"/>
  <c r="H125" i="32"/>
  <c r="P118" i="6"/>
  <c r="H175" i="32"/>
  <c r="P166" i="6"/>
  <c r="H225" i="32"/>
  <c r="P214" i="6"/>
  <c r="H257" i="32"/>
  <c r="P246" i="6"/>
  <c r="H307" i="32"/>
  <c r="P294" i="6"/>
  <c r="P310" i="6"/>
  <c r="H357" i="32"/>
  <c r="P342" i="6"/>
  <c r="H407" i="32"/>
  <c r="P390" i="6"/>
  <c r="H439" i="32"/>
  <c r="U422" i="6"/>
  <c r="R422" i="6"/>
  <c r="S422" i="6"/>
  <c r="P422" i="6"/>
  <c r="T422" i="6"/>
  <c r="Q422" i="6"/>
  <c r="P470" i="6"/>
  <c r="P502" i="6"/>
  <c r="P534" i="6"/>
  <c r="H603" i="32"/>
  <c r="P582" i="6"/>
  <c r="H637" i="32"/>
  <c r="P614" i="6"/>
  <c r="P662" i="6"/>
  <c r="P694" i="6"/>
  <c r="P726" i="6"/>
  <c r="H803" i="32"/>
  <c r="P774" i="6"/>
  <c r="H837" i="32"/>
  <c r="P806" i="6"/>
  <c r="P854" i="6"/>
  <c r="H935" i="32"/>
  <c r="P902" i="6"/>
  <c r="H967" i="32"/>
  <c r="P934" i="6"/>
  <c r="P982" i="6"/>
  <c r="H1067" i="32"/>
  <c r="P1030" i="6"/>
  <c r="H1100" i="32"/>
  <c r="P1062" i="6"/>
  <c r="P1110" i="6"/>
  <c r="P1142" i="6"/>
  <c r="H1233" i="32"/>
  <c r="P1190" i="6"/>
  <c r="P1238" i="6"/>
  <c r="P1270" i="6"/>
  <c r="H1366" i="32"/>
  <c r="P1318" i="6"/>
  <c r="H1398" i="32"/>
  <c r="P1350" i="6"/>
  <c r="H1432" i="32"/>
  <c r="P1382" i="6"/>
  <c r="P1430" i="6"/>
  <c r="P1462" i="6"/>
  <c r="P21" i="6"/>
  <c r="H76" i="32"/>
  <c r="P69" i="6"/>
  <c r="P117" i="6"/>
  <c r="H174" i="32"/>
  <c r="P165" i="6"/>
  <c r="H206" i="32"/>
  <c r="P197" i="6"/>
  <c r="P245" i="6"/>
  <c r="P277" i="6"/>
  <c r="H340" i="32"/>
  <c r="P325" i="6"/>
  <c r="H372" i="32"/>
  <c r="P357" i="6"/>
  <c r="H406" i="32"/>
  <c r="P389" i="6"/>
  <c r="H454" i="32"/>
  <c r="P437" i="6"/>
  <c r="H488" i="32"/>
  <c r="P469" i="6"/>
  <c r="H536" i="32"/>
  <c r="P517" i="6"/>
  <c r="H586" i="32"/>
  <c r="P565" i="6"/>
  <c r="H620" i="32"/>
  <c r="P597" i="6"/>
  <c r="H670" i="32"/>
  <c r="P645" i="6"/>
  <c r="H720" i="32"/>
  <c r="P693" i="6"/>
  <c r="H770" i="32"/>
  <c r="P741" i="6"/>
  <c r="P789" i="6"/>
  <c r="H868" i="32"/>
  <c r="P837" i="6"/>
  <c r="H900" i="32"/>
  <c r="P869" i="6"/>
  <c r="H966" i="32"/>
  <c r="P933" i="6"/>
  <c r="P981" i="6"/>
  <c r="P1013" i="6"/>
  <c r="P1061" i="6"/>
  <c r="P1109" i="6"/>
  <c r="P1189" i="6"/>
  <c r="H31" i="32"/>
  <c r="P26" i="6"/>
  <c r="H47" i="32"/>
  <c r="P42" i="6"/>
  <c r="H81" i="32"/>
  <c r="P74" i="6"/>
  <c r="H113" i="32"/>
  <c r="P106" i="6"/>
  <c r="H147" i="32"/>
  <c r="P138" i="6"/>
  <c r="H179" i="32"/>
  <c r="P170" i="6"/>
  <c r="H211" i="32"/>
  <c r="P202" i="6"/>
  <c r="H245" i="32"/>
  <c r="P234" i="6"/>
  <c r="P266" i="6"/>
  <c r="H311" i="32"/>
  <c r="P298" i="6"/>
  <c r="H345" i="32"/>
  <c r="P330" i="6"/>
  <c r="H377" i="32"/>
  <c r="P362" i="6"/>
  <c r="P394" i="6"/>
  <c r="P426" i="6"/>
  <c r="P458" i="6"/>
  <c r="H509" i="32"/>
  <c r="P490" i="6"/>
  <c r="H543" i="32"/>
  <c r="P522" i="6"/>
  <c r="P554" i="6"/>
  <c r="P586" i="6"/>
  <c r="P618" i="6"/>
  <c r="H675" i="32"/>
  <c r="P650" i="6"/>
  <c r="H709" i="32"/>
  <c r="P682" i="6"/>
  <c r="H741" i="32"/>
  <c r="P714" i="6"/>
  <c r="H775" i="32"/>
  <c r="P746" i="6"/>
  <c r="H807" i="32"/>
  <c r="P778" i="6"/>
  <c r="H841" i="32"/>
  <c r="P810" i="6"/>
  <c r="H873" i="32"/>
  <c r="P842" i="6"/>
  <c r="H905" i="32"/>
  <c r="P874" i="6"/>
  <c r="H939" i="32"/>
  <c r="P906" i="6"/>
  <c r="H971" i="32"/>
  <c r="P938" i="6"/>
  <c r="H1005" i="32"/>
  <c r="P970" i="6"/>
  <c r="P1018" i="6"/>
  <c r="P1034" i="6"/>
  <c r="P1066" i="6"/>
  <c r="P1098" i="6"/>
  <c r="P1130" i="6"/>
  <c r="P1162" i="6"/>
  <c r="P1194" i="6"/>
  <c r="P1226" i="6"/>
  <c r="P1258" i="6"/>
  <c r="P1290" i="6"/>
  <c r="P1322" i="6"/>
  <c r="P1354" i="6"/>
  <c r="P1386" i="6"/>
  <c r="P1418" i="6"/>
  <c r="P1450" i="6"/>
  <c r="P9" i="6"/>
  <c r="H46" i="32"/>
  <c r="P41" i="6"/>
  <c r="H80" i="32"/>
  <c r="P73" i="6"/>
  <c r="H112" i="32"/>
  <c r="P105" i="6"/>
  <c r="P137" i="6"/>
  <c r="H178" i="32"/>
  <c r="P169" i="6"/>
  <c r="H210" i="32"/>
  <c r="P201" i="6"/>
  <c r="H244" i="32"/>
  <c r="P233" i="6"/>
  <c r="P265" i="6"/>
  <c r="H310" i="32"/>
  <c r="P297" i="6"/>
  <c r="H344" i="32"/>
  <c r="P329" i="6"/>
  <c r="H376" i="32"/>
  <c r="P361" i="6"/>
  <c r="P393" i="6"/>
  <c r="H442" i="32"/>
  <c r="P425" i="6"/>
  <c r="H476" i="32"/>
  <c r="P457" i="6"/>
  <c r="H508" i="32"/>
  <c r="P489" i="6"/>
  <c r="P521" i="6"/>
  <c r="H590" i="32"/>
  <c r="P569" i="6"/>
  <c r="H624" i="32"/>
  <c r="P601" i="6"/>
  <c r="H656" i="32"/>
  <c r="P633" i="6"/>
  <c r="H691" i="32"/>
  <c r="P665" i="6"/>
  <c r="H740" i="32"/>
  <c r="P713" i="6"/>
  <c r="H774" i="32"/>
  <c r="P745" i="6"/>
  <c r="P777" i="6"/>
  <c r="H840" i="32"/>
  <c r="P809" i="6"/>
  <c r="H872" i="32"/>
  <c r="P841" i="6"/>
  <c r="H904" i="32"/>
  <c r="P873" i="6"/>
  <c r="P905" i="6"/>
  <c r="H970" i="32"/>
  <c r="P937" i="6"/>
  <c r="H1004" i="32"/>
  <c r="P969" i="6"/>
  <c r="P1001" i="6"/>
  <c r="P1033" i="6"/>
  <c r="P1097" i="6"/>
  <c r="P18" i="6"/>
  <c r="H39" i="32"/>
  <c r="P34" i="6"/>
  <c r="P50" i="6"/>
  <c r="P66" i="6"/>
  <c r="P82" i="6"/>
  <c r="H105" i="32"/>
  <c r="P98" i="6"/>
  <c r="H121" i="32"/>
  <c r="P114" i="6"/>
  <c r="P130" i="6"/>
  <c r="H155" i="32"/>
  <c r="P146" i="6"/>
  <c r="H171" i="32"/>
  <c r="P162" i="6"/>
  <c r="P178" i="6"/>
  <c r="P194" i="6"/>
  <c r="P210" i="6"/>
  <c r="H237" i="32"/>
  <c r="P226" i="6"/>
  <c r="H253" i="32"/>
  <c r="P242" i="6"/>
  <c r="P258" i="6"/>
  <c r="P274" i="6"/>
  <c r="H303" i="32"/>
  <c r="P290" i="6"/>
  <c r="P306" i="6"/>
  <c r="P322" i="6"/>
  <c r="P338" i="6"/>
  <c r="P354" i="6"/>
  <c r="H385" i="32"/>
  <c r="P370" i="6"/>
  <c r="H401" i="32"/>
  <c r="P386" i="6"/>
  <c r="H419" i="32"/>
  <c r="P402" i="6"/>
  <c r="P418" i="6"/>
  <c r="H451" i="32"/>
  <c r="P434" i="6"/>
  <c r="H467" i="32"/>
  <c r="P450" i="6"/>
  <c r="P466" i="6"/>
  <c r="P482" i="6"/>
  <c r="P498" i="6"/>
  <c r="H533" i="32"/>
  <c r="P514" i="6"/>
  <c r="H551" i="32"/>
  <c r="P530" i="6"/>
  <c r="P546" i="6"/>
  <c r="H583" i="32"/>
  <c r="P562" i="6"/>
  <c r="H599" i="32"/>
  <c r="P578" i="6"/>
  <c r="P594" i="6"/>
  <c r="P610" i="6"/>
  <c r="P626" i="6"/>
  <c r="P642" i="6"/>
  <c r="H683" i="32"/>
  <c r="P658" i="6"/>
  <c r="H701" i="32"/>
  <c r="P674" i="6"/>
  <c r="P690" i="6"/>
  <c r="H733" i="32"/>
  <c r="P706" i="6"/>
  <c r="P722" i="6"/>
  <c r="P738" i="6"/>
  <c r="P754" i="6"/>
  <c r="P770" i="6"/>
  <c r="H815" i="32"/>
  <c r="P786" i="6"/>
  <c r="H833" i="32"/>
  <c r="P802" i="6"/>
  <c r="P818" i="6"/>
  <c r="P834" i="6"/>
  <c r="P850" i="6"/>
  <c r="P866" i="6"/>
  <c r="P882" i="6"/>
  <c r="P898" i="6"/>
  <c r="H947" i="32"/>
  <c r="P914" i="6"/>
  <c r="H963" i="32"/>
  <c r="P930" i="6"/>
  <c r="P946" i="6"/>
  <c r="P962" i="6"/>
  <c r="P978" i="6"/>
  <c r="P994" i="6"/>
  <c r="P1010" i="6"/>
  <c r="P1026" i="6"/>
  <c r="P1042" i="6"/>
  <c r="P1058" i="6"/>
  <c r="P1074" i="6"/>
  <c r="P1090" i="6"/>
  <c r="P1106" i="6"/>
  <c r="P1122" i="6"/>
  <c r="P1138" i="6"/>
  <c r="U1154" i="6"/>
  <c r="Q1154" i="6"/>
  <c r="S1154" i="6"/>
  <c r="T1154" i="6"/>
  <c r="P1154" i="6"/>
  <c r="R1154" i="6"/>
  <c r="P1170" i="6"/>
  <c r="P1186" i="6"/>
  <c r="P1202" i="6"/>
  <c r="P1218" i="6"/>
  <c r="P1234" i="6"/>
  <c r="P1250" i="6"/>
  <c r="P1266" i="6"/>
  <c r="P1282" i="6"/>
  <c r="P1298" i="6"/>
  <c r="P1314" i="6"/>
  <c r="P1330" i="6"/>
  <c r="P1346" i="6"/>
  <c r="P1362" i="6"/>
  <c r="P1378" i="6"/>
  <c r="P1394" i="6"/>
  <c r="P1410" i="6"/>
  <c r="P1426" i="6"/>
  <c r="P1442" i="6"/>
  <c r="P1458" i="6"/>
  <c r="P17" i="6"/>
  <c r="P33" i="6"/>
  <c r="P49" i="6"/>
  <c r="P65" i="6"/>
  <c r="P81" i="6"/>
  <c r="P97" i="6"/>
  <c r="P113" i="6"/>
  <c r="H138" i="32"/>
  <c r="P129" i="6"/>
  <c r="P145" i="6"/>
  <c r="P161" i="6"/>
  <c r="P177" i="6"/>
  <c r="P193" i="6"/>
  <c r="P209" i="6"/>
  <c r="P225" i="6"/>
  <c r="P241" i="6"/>
  <c r="H270" i="32"/>
  <c r="P257" i="6"/>
  <c r="P273" i="6"/>
  <c r="P289" i="6"/>
  <c r="P305" i="6"/>
  <c r="P321" i="6"/>
  <c r="P337" i="6"/>
  <c r="P353" i="6"/>
  <c r="P369" i="6"/>
  <c r="H400" i="32"/>
  <c r="P385" i="6"/>
  <c r="U401" i="6"/>
  <c r="R401" i="6"/>
  <c r="S401" i="6"/>
  <c r="P401" i="6"/>
  <c r="T401" i="6"/>
  <c r="Q401" i="6"/>
  <c r="P417" i="6"/>
  <c r="P433" i="6"/>
  <c r="P449" i="6"/>
  <c r="P465" i="6"/>
  <c r="P481" i="6"/>
  <c r="P497" i="6"/>
  <c r="H532" i="32"/>
  <c r="P513" i="6"/>
  <c r="P529" i="6"/>
  <c r="P545" i="6"/>
  <c r="P561" i="6"/>
  <c r="P577" i="6"/>
  <c r="P593" i="6"/>
  <c r="P609" i="6"/>
  <c r="P625" i="6"/>
  <c r="H666" i="32"/>
  <c r="P641" i="6"/>
  <c r="P657" i="6"/>
  <c r="P673" i="6"/>
  <c r="P689" i="6"/>
  <c r="P705" i="6"/>
  <c r="P721" i="6"/>
  <c r="P737" i="6"/>
  <c r="P753" i="6"/>
  <c r="H798" i="32"/>
  <c r="P769" i="6"/>
  <c r="P785" i="6"/>
  <c r="P801" i="6"/>
  <c r="P817" i="6"/>
  <c r="P833" i="6"/>
  <c r="P849" i="6"/>
  <c r="P865" i="6"/>
  <c r="P881" i="6"/>
  <c r="H930" i="32"/>
  <c r="P897" i="6"/>
  <c r="P913" i="6"/>
  <c r="P929" i="6"/>
  <c r="P945" i="6"/>
  <c r="P961" i="6"/>
  <c r="P977" i="6"/>
  <c r="P993" i="6"/>
  <c r="P1009" i="6"/>
  <c r="P1025" i="6"/>
  <c r="P1041" i="6"/>
  <c r="P1057" i="6"/>
  <c r="P1073" i="6"/>
  <c r="P1089" i="6"/>
  <c r="P1105" i="6"/>
  <c r="P1121" i="6"/>
  <c r="P1137" i="6"/>
  <c r="U1153" i="6"/>
  <c r="R1153" i="6"/>
  <c r="P1153" i="6"/>
  <c r="T1153" i="6"/>
  <c r="Q1153" i="6"/>
  <c r="S1153" i="6"/>
  <c r="P1169" i="6"/>
  <c r="P1185" i="6"/>
  <c r="P1201" i="6"/>
  <c r="P1217" i="6"/>
  <c r="P1233" i="6"/>
  <c r="P1249" i="6"/>
  <c r="P1265" i="6"/>
  <c r="P1281" i="6"/>
  <c r="P1297" i="6"/>
  <c r="P1313" i="6"/>
  <c r="P1329" i="6"/>
  <c r="P1345" i="6"/>
  <c r="P1361" i="6"/>
  <c r="P1377" i="6"/>
  <c r="P1393" i="6"/>
  <c r="P1409" i="6"/>
  <c r="P1425" i="6"/>
  <c r="P1441" i="6"/>
  <c r="P1457" i="6"/>
  <c r="P8" i="6"/>
  <c r="P72" i="6"/>
  <c r="P136" i="6"/>
  <c r="P200" i="6"/>
  <c r="P47" i="6"/>
  <c r="P111" i="6"/>
  <c r="P175" i="6"/>
  <c r="P48" i="6"/>
  <c r="P112" i="6"/>
  <c r="P176" i="6"/>
  <c r="P264" i="6"/>
  <c r="P328" i="6"/>
  <c r="P392" i="6"/>
  <c r="P456" i="6"/>
  <c r="P520" i="6"/>
  <c r="P584" i="6"/>
  <c r="P648" i="6"/>
  <c r="P712" i="6"/>
  <c r="P776" i="6"/>
  <c r="P840" i="6"/>
  <c r="P904" i="6"/>
  <c r="P968" i="6"/>
  <c r="P1032" i="6"/>
  <c r="P1096" i="6"/>
  <c r="P1160" i="6"/>
  <c r="P1224" i="6"/>
  <c r="P1288" i="6"/>
  <c r="P1352" i="6"/>
  <c r="P1416" i="6"/>
  <c r="P191" i="6"/>
  <c r="P255" i="6"/>
  <c r="P319" i="6"/>
  <c r="P383" i="6"/>
  <c r="P447" i="6"/>
  <c r="P511" i="6"/>
  <c r="P575" i="6"/>
  <c r="P639" i="6"/>
  <c r="P703" i="6"/>
  <c r="P767" i="6"/>
  <c r="P831" i="6"/>
  <c r="P895" i="6"/>
  <c r="P959" i="6"/>
  <c r="P1023" i="6"/>
  <c r="P1087" i="6"/>
  <c r="P1151" i="6"/>
  <c r="P1215" i="6"/>
  <c r="P1279" i="6"/>
  <c r="P1343" i="6"/>
  <c r="P1407" i="6"/>
  <c r="P288" i="6"/>
  <c r="P352" i="6"/>
  <c r="P416" i="6"/>
  <c r="P480" i="6"/>
  <c r="P544" i="6"/>
  <c r="P608" i="6"/>
  <c r="P672" i="6"/>
  <c r="P736" i="6"/>
  <c r="P800" i="6"/>
  <c r="P864" i="6"/>
  <c r="P928" i="6"/>
  <c r="P992" i="6"/>
  <c r="P1056" i="6"/>
  <c r="P1120" i="6"/>
  <c r="P1184" i="6"/>
  <c r="H1293" i="32"/>
  <c r="P1248" i="6"/>
  <c r="P1312" i="6"/>
  <c r="P1376" i="6"/>
  <c r="P1440" i="6"/>
  <c r="P36" i="6"/>
  <c r="P100" i="6"/>
  <c r="P164" i="6"/>
  <c r="P228" i="6"/>
  <c r="P292" i="6"/>
  <c r="P356" i="6"/>
  <c r="P420" i="6"/>
  <c r="P484" i="6"/>
  <c r="P548" i="6"/>
  <c r="P612" i="6"/>
  <c r="P60" i="6"/>
  <c r="P124" i="6"/>
  <c r="P188" i="6"/>
  <c r="P252" i="6"/>
  <c r="P316" i="6"/>
  <c r="P380" i="6"/>
  <c r="P692" i="6"/>
  <c r="P756" i="6"/>
  <c r="P820" i="6"/>
  <c r="P884" i="6"/>
  <c r="P948" i="6"/>
  <c r="P1012" i="6"/>
  <c r="P1076" i="6"/>
  <c r="U1140" i="6"/>
  <c r="R1140" i="6"/>
  <c r="P1140" i="6"/>
  <c r="T1140" i="6"/>
  <c r="Q1140" i="6"/>
  <c r="S1140" i="6"/>
  <c r="P1204" i="6"/>
  <c r="P1268" i="6"/>
  <c r="P1332" i="6"/>
  <c r="P1396" i="6"/>
  <c r="P1460" i="6"/>
  <c r="P444" i="6"/>
  <c r="P508" i="6"/>
  <c r="P572" i="6"/>
  <c r="P636" i="6"/>
  <c r="P700" i="6"/>
  <c r="P764" i="6"/>
  <c r="P828" i="6"/>
  <c r="P892" i="6"/>
  <c r="P956" i="6"/>
  <c r="P1020" i="6"/>
  <c r="P1084" i="6"/>
  <c r="P1148" i="6"/>
  <c r="U1212" i="6"/>
  <c r="R1212" i="6"/>
  <c r="P1212" i="6"/>
  <c r="T1212" i="6"/>
  <c r="Q1212" i="6"/>
  <c r="S1212" i="6"/>
  <c r="P1276" i="6"/>
  <c r="P1340" i="6"/>
  <c r="P1404" i="6"/>
  <c r="P39" i="6"/>
  <c r="P103" i="6"/>
  <c r="P167" i="6"/>
  <c r="P231" i="6"/>
  <c r="P295" i="6"/>
  <c r="P11" i="6"/>
  <c r="P75" i="6"/>
  <c r="P139" i="6"/>
  <c r="P471" i="6"/>
  <c r="P535" i="6"/>
  <c r="P599" i="6"/>
  <c r="U663" i="6"/>
  <c r="R663" i="6"/>
  <c r="S663" i="6"/>
  <c r="P663" i="6"/>
  <c r="T663" i="6"/>
  <c r="Q663" i="6"/>
  <c r="P727" i="6"/>
  <c r="P791" i="6"/>
  <c r="P855" i="6"/>
  <c r="P919" i="6"/>
  <c r="P983" i="6"/>
  <c r="P1047" i="6"/>
  <c r="P1111" i="6"/>
  <c r="P1175" i="6"/>
  <c r="P1239" i="6"/>
  <c r="P1303" i="6"/>
  <c r="P1367" i="6"/>
  <c r="P1431" i="6"/>
  <c r="P1259" i="6"/>
  <c r="P1371" i="6"/>
  <c r="P219" i="6"/>
  <c r="P283" i="6"/>
  <c r="P347" i="6"/>
  <c r="P411" i="6"/>
  <c r="P475" i="6"/>
  <c r="P539" i="6"/>
  <c r="P603" i="6"/>
  <c r="P667" i="6"/>
  <c r="P731" i="6"/>
  <c r="P795" i="6"/>
  <c r="P859" i="6"/>
  <c r="P923" i="6"/>
  <c r="P987" i="6"/>
  <c r="P1051" i="6"/>
  <c r="U1131" i="6"/>
  <c r="S1131" i="6"/>
  <c r="Q1131" i="6"/>
  <c r="P1131" i="6"/>
  <c r="R1131" i="6"/>
  <c r="T1131" i="6"/>
  <c r="U1195" i="6"/>
  <c r="Q1195" i="6"/>
  <c r="S1195" i="6"/>
  <c r="T1195" i="6"/>
  <c r="P1195" i="6"/>
  <c r="R1195" i="6"/>
  <c r="P1275" i="6"/>
  <c r="P1419" i="6"/>
  <c r="P723" i="6"/>
  <c r="P1123" i="6"/>
  <c r="P179" i="6"/>
  <c r="P707" i="6"/>
  <c r="P1059" i="6"/>
  <c r="P3" i="6"/>
  <c r="P35" i="6"/>
  <c r="P579" i="6"/>
  <c r="P1043" i="6"/>
  <c r="P1267" i="6"/>
  <c r="P243" i="6"/>
  <c r="P739" i="6"/>
  <c r="P1299" i="6"/>
  <c r="P403" i="6"/>
  <c r="P1235" i="6"/>
  <c r="P343" i="6"/>
  <c r="P407" i="6"/>
  <c r="P195" i="6"/>
  <c r="P691" i="6"/>
  <c r="P1395" i="6"/>
  <c r="P627" i="6"/>
  <c r="P1283" i="6"/>
  <c r="P259" i="6"/>
  <c r="P643" i="6"/>
  <c r="P1363" i="6"/>
  <c r="H69" i="32"/>
  <c r="H201" i="32"/>
  <c r="H317" i="32"/>
  <c r="H449" i="32"/>
  <c r="H1177" i="32"/>
  <c r="H453" i="32"/>
  <c r="H585" i="32"/>
  <c r="H411" i="32"/>
  <c r="H1220" i="32"/>
  <c r="H1252" i="32"/>
  <c r="H1286" i="32"/>
  <c r="H1318" i="32"/>
  <c r="H1353" i="32"/>
  <c r="H1385" i="32"/>
  <c r="H1419" i="32"/>
  <c r="H1451" i="32"/>
  <c r="H1485" i="32"/>
  <c r="H564" i="32"/>
  <c r="H698" i="32"/>
  <c r="H830" i="32"/>
  <c r="H960" i="32"/>
  <c r="H1292" i="32"/>
  <c r="H1425" i="32"/>
  <c r="H1061" i="32"/>
  <c r="H1325" i="32"/>
  <c r="H695" i="32"/>
  <c r="H827" i="32"/>
  <c r="H957" i="32"/>
  <c r="H1089" i="32"/>
  <c r="H1223" i="32"/>
  <c r="H654" i="32"/>
  <c r="H722" i="32"/>
  <c r="H1250" i="32"/>
  <c r="H1316" i="32"/>
  <c r="H882" i="32"/>
  <c r="H1240" i="32"/>
  <c r="H1274" i="32"/>
  <c r="H1306" i="32"/>
  <c r="H1340" i="32"/>
  <c r="H1373" i="32"/>
  <c r="H1407" i="32"/>
  <c r="H1439" i="32"/>
  <c r="H1473" i="32"/>
  <c r="H1505" i="32"/>
  <c r="H351" i="32"/>
  <c r="H483" i="32"/>
  <c r="H487" i="32"/>
  <c r="H619" i="32"/>
  <c r="H672" i="32"/>
  <c r="H1068" i="32"/>
  <c r="H1200" i="32"/>
  <c r="H1405" i="32"/>
  <c r="H280" i="32"/>
  <c r="H412" i="32"/>
  <c r="H544" i="32"/>
  <c r="H676" i="32"/>
  <c r="H808" i="32"/>
  <c r="H940" i="32"/>
  <c r="H964" i="32"/>
  <c r="H1262" i="32"/>
  <c r="H618" i="32"/>
  <c r="H865" i="32"/>
  <c r="H120" i="32"/>
  <c r="H252" i="32"/>
  <c r="H384" i="32"/>
  <c r="H516" i="32"/>
  <c r="H648" i="32"/>
  <c r="H782" i="32"/>
  <c r="H912" i="32"/>
  <c r="H1210" i="32"/>
  <c r="H530" i="32"/>
  <c r="H796" i="32"/>
  <c r="H928" i="32"/>
  <c r="H804" i="32"/>
  <c r="H59" i="32"/>
  <c r="H159" i="32"/>
  <c r="H191" i="32"/>
  <c r="H291" i="32"/>
  <c r="H323" i="32"/>
  <c r="H389" i="32"/>
  <c r="H455" i="32"/>
  <c r="H489" i="32"/>
  <c r="H521" i="32"/>
  <c r="H555" i="32"/>
  <c r="H587" i="32"/>
  <c r="H621" i="32"/>
  <c r="H653" i="32"/>
  <c r="H687" i="32"/>
  <c r="H721" i="32"/>
  <c r="H753" i="32"/>
  <c r="H787" i="32"/>
  <c r="H819" i="32"/>
  <c r="H853" i="32"/>
  <c r="H885" i="32"/>
  <c r="H919" i="32"/>
  <c r="H951" i="32"/>
  <c r="H985" i="32"/>
  <c r="H1017" i="32"/>
  <c r="H1051" i="32"/>
  <c r="H1083" i="32"/>
  <c r="H1117" i="32"/>
  <c r="H1149" i="32"/>
  <c r="H1183" i="32"/>
  <c r="H1215" i="32"/>
  <c r="H1249" i="32"/>
  <c r="H1283" i="32"/>
  <c r="H1315" i="32"/>
  <c r="H1350" i="32"/>
  <c r="H1382" i="32"/>
  <c r="H1416" i="32"/>
  <c r="H1448" i="32"/>
  <c r="H1482" i="32"/>
  <c r="H1514" i="32"/>
  <c r="H293" i="32"/>
  <c r="H425" i="32"/>
  <c r="H557" i="32"/>
  <c r="H689" i="32"/>
  <c r="H822" i="32"/>
  <c r="H953" i="32"/>
  <c r="H1085" i="32"/>
  <c r="H1352" i="32"/>
  <c r="H1484" i="32"/>
  <c r="H548" i="32"/>
  <c r="H680" i="32"/>
  <c r="H812" i="32"/>
  <c r="H944" i="32"/>
  <c r="H1342" i="32"/>
  <c r="H1475" i="32"/>
  <c r="H515" i="32"/>
  <c r="H647" i="32"/>
  <c r="H781" i="32"/>
  <c r="H911" i="32"/>
  <c r="H1043" i="32"/>
  <c r="H1309" i="32"/>
  <c r="H1442" i="32"/>
  <c r="H572" i="32"/>
  <c r="H45" i="32"/>
  <c r="H1025" i="32"/>
  <c r="H1059" i="32"/>
  <c r="H1091" i="32"/>
  <c r="H1125" i="32"/>
  <c r="H1158" i="32"/>
  <c r="H1191" i="32"/>
  <c r="H1225" i="32"/>
  <c r="H1257" i="32"/>
  <c r="H1291" i="32"/>
  <c r="H1323" i="32"/>
  <c r="H1358" i="32"/>
  <c r="H1390" i="32"/>
  <c r="H1424" i="32"/>
  <c r="H1457" i="32"/>
  <c r="H1490" i="32"/>
  <c r="H580" i="32"/>
  <c r="H976" i="32"/>
  <c r="H1375" i="32"/>
  <c r="H1507" i="32"/>
  <c r="H549" i="32"/>
  <c r="H681" i="32"/>
  <c r="H945" i="32"/>
  <c r="H1077" i="32"/>
  <c r="H1209" i="32"/>
  <c r="H1343" i="32"/>
  <c r="H870" i="32"/>
  <c r="H1399" i="32"/>
  <c r="H72" i="32"/>
  <c r="H139" i="32"/>
  <c r="H203" i="32"/>
  <c r="H336" i="32"/>
  <c r="H435" i="32"/>
  <c r="H501" i="32"/>
  <c r="H567" i="32"/>
  <c r="H633" i="32"/>
  <c r="H765" i="32"/>
  <c r="H897" i="32"/>
  <c r="H321" i="32"/>
  <c r="H375" i="32"/>
  <c r="H507" i="32"/>
  <c r="H639" i="32"/>
  <c r="H773" i="32"/>
  <c r="H903" i="32"/>
  <c r="H1035" i="32"/>
  <c r="H1169" i="32"/>
  <c r="H1301" i="32"/>
  <c r="H1434" i="32"/>
  <c r="H333" i="32"/>
  <c r="H465" i="32"/>
  <c r="H1127" i="32"/>
  <c r="H469" i="32"/>
  <c r="H601" i="32"/>
  <c r="H394" i="32"/>
  <c r="H526" i="32"/>
  <c r="H658" i="32"/>
  <c r="H792" i="32"/>
  <c r="H924" i="32"/>
  <c r="H1387" i="32"/>
  <c r="H287" i="32"/>
  <c r="H319" i="32"/>
  <c r="H353" i="32"/>
  <c r="H649" i="32"/>
  <c r="H717" i="32"/>
  <c r="H749" i="32"/>
  <c r="H783" i="32"/>
  <c r="H849" i="32"/>
  <c r="H881" i="32"/>
  <c r="H913" i="32"/>
  <c r="H1013" i="32"/>
  <c r="H409" i="32"/>
  <c r="H541" i="32"/>
  <c r="H673" i="32"/>
  <c r="H805" i="32"/>
  <c r="H937" i="32"/>
  <c r="H1069" i="32"/>
  <c r="H1201" i="32"/>
  <c r="H1335" i="32"/>
  <c r="H1468" i="32"/>
  <c r="H398" i="32"/>
  <c r="H367" i="32"/>
  <c r="H499" i="32"/>
  <c r="H1161" i="32"/>
  <c r="H503" i="32"/>
  <c r="H635" i="32"/>
  <c r="H727" i="32"/>
  <c r="H859" i="32"/>
  <c r="H991" i="32"/>
  <c r="H1123" i="32"/>
  <c r="H1255" i="32"/>
  <c r="H1388" i="32"/>
  <c r="H688" i="32"/>
  <c r="H1217" i="32"/>
  <c r="H1351" i="32"/>
  <c r="H1421" i="32"/>
  <c r="H296" i="32"/>
  <c r="H428" i="32"/>
  <c r="H560" i="32"/>
  <c r="H694" i="32"/>
  <c r="H826" i="32"/>
  <c r="H956" i="32"/>
  <c r="H750" i="32"/>
  <c r="H424" i="32"/>
  <c r="H1328" i="32"/>
  <c r="H26" i="32"/>
  <c r="H124" i="32"/>
  <c r="H158" i="32"/>
  <c r="H256" i="32"/>
  <c r="H290" i="32"/>
  <c r="H388" i="32"/>
  <c r="H422" i="32"/>
  <c r="H520" i="32"/>
  <c r="H554" i="32"/>
  <c r="H652" i="32"/>
  <c r="H686" i="32"/>
  <c r="H786" i="32"/>
  <c r="H818" i="32"/>
  <c r="H918" i="32"/>
  <c r="H950" i="32"/>
  <c r="H1016" i="32"/>
  <c r="H1050" i="32"/>
  <c r="H1082" i="32"/>
  <c r="H1116" i="32"/>
  <c r="H1148" i="32"/>
  <c r="H1182" i="32"/>
  <c r="H1214" i="32"/>
  <c r="H1248" i="32"/>
  <c r="H1282" i="32"/>
  <c r="H1314" i="32"/>
  <c r="H1349" i="32"/>
  <c r="H1381" i="32"/>
  <c r="H1415" i="32"/>
  <c r="H1447" i="32"/>
  <c r="H1481" i="32"/>
  <c r="H1513" i="32"/>
  <c r="H29" i="32"/>
  <c r="H161" i="32"/>
  <c r="H136" i="32"/>
  <c r="H137" i="32"/>
  <c r="H1219" i="32"/>
  <c r="H284" i="32"/>
  <c r="H1076" i="32"/>
  <c r="H1208" i="32"/>
  <c r="H251" i="32"/>
  <c r="H383" i="32"/>
  <c r="H131" i="32"/>
  <c r="H693" i="32"/>
  <c r="H1021" i="32"/>
  <c r="H1055" i="32"/>
  <c r="H1087" i="32"/>
  <c r="H1121" i="32"/>
  <c r="H1153" i="32"/>
  <c r="H1187" i="32"/>
  <c r="H1221" i="32"/>
  <c r="H1253" i="32"/>
  <c r="H1287" i="32"/>
  <c r="H1319" i="32"/>
  <c r="H1354" i="32"/>
  <c r="H1386" i="32"/>
  <c r="H1420" i="32"/>
  <c r="H1452" i="32"/>
  <c r="H1486" i="32"/>
  <c r="H824" i="32"/>
  <c r="H1020" i="32"/>
  <c r="H1054" i="32"/>
  <c r="H1086" i="32"/>
  <c r="H1120" i="32"/>
  <c r="H1152" i="32"/>
  <c r="H67" i="32"/>
  <c r="H167" i="32"/>
  <c r="H199" i="32"/>
  <c r="H299" i="32"/>
  <c r="H331" i="32"/>
  <c r="H431" i="32"/>
  <c r="H463" i="32"/>
  <c r="H563" i="32"/>
  <c r="H595" i="32"/>
  <c r="H697" i="32"/>
  <c r="H729" i="32"/>
  <c r="H829" i="32"/>
  <c r="H861" i="32"/>
  <c r="H959" i="32"/>
  <c r="H993" i="32"/>
  <c r="H34" i="32"/>
  <c r="H66" i="32"/>
  <c r="H100" i="32"/>
  <c r="H166" i="32"/>
  <c r="H198" i="32"/>
  <c r="H232" i="32"/>
  <c r="H298" i="32"/>
  <c r="H330" i="32"/>
  <c r="H364" i="32"/>
  <c r="H430" i="32"/>
  <c r="H462" i="32"/>
  <c r="H496" i="32"/>
  <c r="H562" i="32"/>
  <c r="H594" i="32"/>
  <c r="H628" i="32"/>
  <c r="H696" i="32"/>
  <c r="H728" i="32"/>
  <c r="H760" i="32"/>
  <c r="H828" i="32"/>
  <c r="H860" i="32"/>
  <c r="H892" i="32"/>
  <c r="H958" i="32"/>
  <c r="H992" i="32"/>
  <c r="H1024" i="32"/>
  <c r="H1058" i="32"/>
  <c r="H1090" i="32"/>
  <c r="H1124" i="32"/>
  <c r="H1156" i="32"/>
  <c r="H1190" i="32"/>
  <c r="H1224" i="32"/>
  <c r="H1256" i="32"/>
  <c r="H1290" i="32"/>
  <c r="H1322" i="32"/>
  <c r="H1357" i="32"/>
  <c r="H1389" i="32"/>
  <c r="H1423" i="32"/>
  <c r="H1455" i="32"/>
  <c r="H1489" i="32"/>
  <c r="H61" i="32"/>
  <c r="H193" i="32"/>
  <c r="H36" i="32"/>
  <c r="H168" i="32"/>
  <c r="H37" i="32"/>
  <c r="H169" i="32"/>
  <c r="H325" i="32"/>
  <c r="H457" i="32"/>
  <c r="H589" i="32"/>
  <c r="H723" i="32"/>
  <c r="H855" i="32"/>
  <c r="H987" i="32"/>
  <c r="H1119" i="32"/>
  <c r="H1251" i="32"/>
  <c r="H1384" i="32"/>
  <c r="H316" i="32"/>
  <c r="H448" i="32"/>
  <c r="H714" i="32"/>
  <c r="H846" i="32"/>
  <c r="H1110" i="32"/>
  <c r="H1242" i="32"/>
  <c r="H285" i="32"/>
  <c r="H417" i="32"/>
  <c r="H813" i="32"/>
  <c r="H1476" i="32"/>
  <c r="H271" i="32"/>
  <c r="H369" i="32"/>
  <c r="H667" i="32"/>
  <c r="H799" i="32"/>
  <c r="H931" i="32"/>
  <c r="H1032" i="32"/>
  <c r="H1066" i="32"/>
  <c r="H1098" i="32"/>
  <c r="H1132" i="32"/>
  <c r="H1166" i="32"/>
  <c r="H1232" i="32"/>
  <c r="H1264" i="32"/>
  <c r="H1298" i="32"/>
  <c r="H1330" i="32"/>
  <c r="H1365" i="32"/>
  <c r="H1397" i="32"/>
  <c r="H1431" i="32"/>
  <c r="H1465" i="32"/>
  <c r="H1497" i="32"/>
  <c r="H95" i="32"/>
  <c r="H227" i="32"/>
  <c r="H68" i="32"/>
  <c r="H216" i="32"/>
  <c r="H482" i="32"/>
  <c r="H1142" i="32"/>
  <c r="H57" i="32"/>
  <c r="H189" i="32"/>
  <c r="H279" i="32"/>
  <c r="H443" i="32"/>
  <c r="H477" i="32"/>
  <c r="H575" i="32"/>
  <c r="H607" i="32"/>
  <c r="H641" i="32"/>
  <c r="H1037" i="32"/>
  <c r="H1071" i="32"/>
  <c r="H1105" i="32"/>
  <c r="H1137" i="32"/>
  <c r="H1171" i="32"/>
  <c r="H1203" i="32"/>
  <c r="H1237" i="32"/>
  <c r="H1271" i="32"/>
  <c r="H1303" i="32"/>
  <c r="H1337" i="32"/>
  <c r="H1370" i="32"/>
  <c r="H1404" i="32"/>
  <c r="H1436" i="32"/>
  <c r="H1470" i="32"/>
  <c r="H1502" i="32"/>
  <c r="H14" i="32"/>
  <c r="H146" i="32"/>
  <c r="H278" i="32"/>
  <c r="H410" i="32"/>
  <c r="H542" i="32"/>
  <c r="H674" i="32"/>
  <c r="H806" i="32"/>
  <c r="H938" i="32"/>
  <c r="H1036" i="32"/>
  <c r="H1070" i="32"/>
  <c r="H1104" i="32"/>
  <c r="H1136" i="32"/>
  <c r="H1170" i="32"/>
  <c r="H1236" i="32"/>
  <c r="H1269" i="32"/>
  <c r="H1302" i="32"/>
  <c r="H1336" i="32"/>
  <c r="H1369" i="32"/>
  <c r="H1402" i="32"/>
  <c r="H1435" i="32"/>
  <c r="H1469" i="32"/>
  <c r="H1501" i="32"/>
  <c r="H111" i="32"/>
  <c r="H243" i="32"/>
  <c r="H86" i="32"/>
  <c r="H87" i="32"/>
  <c r="H218" i="32"/>
  <c r="H234" i="32"/>
  <c r="H498" i="32"/>
  <c r="H630" i="32"/>
  <c r="H762" i="32"/>
  <c r="H894" i="32"/>
  <c r="H1026" i="32"/>
  <c r="H1160" i="32"/>
  <c r="H597" i="32"/>
  <c r="H731" i="32"/>
  <c r="H863" i="32"/>
  <c r="H995" i="32"/>
  <c r="H1392" i="32"/>
  <c r="H75" i="32"/>
  <c r="H205" i="32"/>
  <c r="H339" i="32"/>
  <c r="H99" i="32"/>
  <c r="H231" i="32"/>
  <c r="H363" i="32"/>
  <c r="H751" i="32"/>
  <c r="H883" i="32"/>
  <c r="H1015" i="32"/>
  <c r="H1147" i="32"/>
  <c r="H1281" i="32"/>
  <c r="H1414" i="32"/>
  <c r="H429" i="32"/>
  <c r="H561" i="32"/>
  <c r="H78" i="32"/>
  <c r="H208" i="32"/>
  <c r="H114" i="32"/>
  <c r="H522" i="32"/>
  <c r="H788" i="32"/>
  <c r="H920" i="32"/>
  <c r="H1052" i="32"/>
  <c r="H1184" i="32"/>
  <c r="H1449" i="32"/>
  <c r="H1371" i="32"/>
  <c r="H262" i="32"/>
  <c r="H1056" i="32"/>
  <c r="H1204" i="32"/>
  <c r="H238" i="32"/>
  <c r="H1479" i="32"/>
  <c r="H898" i="32"/>
  <c r="H784" i="32"/>
  <c r="H816" i="32"/>
  <c r="H24" i="32"/>
  <c r="H1180" i="32"/>
  <c r="H948" i="32"/>
  <c r="H390" i="32"/>
  <c r="H552" i="32"/>
  <c r="H386" i="32"/>
  <c r="H612" i="32"/>
  <c r="H1040" i="32"/>
  <c r="H1074" i="32"/>
  <c r="H1108" i="32"/>
  <c r="H1140" i="32"/>
  <c r="H1174" i="32"/>
  <c r="H127" i="32"/>
  <c r="H102" i="32"/>
  <c r="H259" i="32"/>
  <c r="H250" i="32"/>
  <c r="H1042" i="32"/>
  <c r="H1176" i="32"/>
  <c r="H91" i="32"/>
  <c r="H223" i="32"/>
  <c r="H115" i="32"/>
  <c r="H247" i="32"/>
  <c r="H769" i="32"/>
  <c r="H94" i="32"/>
  <c r="H226" i="32"/>
  <c r="H132" i="32"/>
  <c r="H540" i="32"/>
  <c r="H1334" i="32"/>
  <c r="H1467" i="32"/>
  <c r="H1072" i="32"/>
  <c r="H534" i="32"/>
  <c r="H56" i="32"/>
  <c r="H1030" i="32"/>
  <c r="H932" i="32"/>
  <c r="H122" i="32"/>
  <c r="H1064" i="32"/>
  <c r="H408" i="32"/>
  <c r="H1048" i="32"/>
  <c r="H502" i="32"/>
  <c r="H23" i="32"/>
  <c r="H55" i="32"/>
  <c r="H89" i="32"/>
  <c r="H187" i="32"/>
  <c r="H221" i="32"/>
  <c r="H485" i="32"/>
  <c r="H517" i="32"/>
  <c r="H617" i="32"/>
  <c r="H981" i="32"/>
  <c r="H1046" i="32"/>
  <c r="H1079" i="32"/>
  <c r="H1113" i="32"/>
  <c r="H1145" i="32"/>
  <c r="H1179" i="32"/>
  <c r="H1211" i="32"/>
  <c r="H1245" i="32"/>
  <c r="H1279" i="32"/>
  <c r="H1311" i="32"/>
  <c r="H1346" i="32"/>
  <c r="H1378" i="32"/>
  <c r="H1412" i="32"/>
  <c r="H1444" i="32"/>
  <c r="H1478" i="32"/>
  <c r="H1510" i="32"/>
  <c r="H22" i="32"/>
  <c r="H54" i="32"/>
  <c r="H88" i="32"/>
  <c r="H154" i="32"/>
  <c r="H186" i="32"/>
  <c r="H220" i="32"/>
  <c r="H286" i="32"/>
  <c r="H318" i="32"/>
  <c r="H352" i="32"/>
  <c r="H418" i="32"/>
  <c r="H450" i="32"/>
  <c r="H484" i="32"/>
  <c r="H550" i="32"/>
  <c r="H582" i="32"/>
  <c r="H616" i="32"/>
  <c r="H682" i="32"/>
  <c r="H716" i="32"/>
  <c r="H748" i="32"/>
  <c r="H814" i="32"/>
  <c r="H848" i="32"/>
  <c r="H880" i="32"/>
  <c r="H946" i="32"/>
  <c r="H979" i="32"/>
  <c r="H1012" i="32"/>
  <c r="H1044" i="32"/>
  <c r="H1078" i="32"/>
  <c r="H1112" i="32"/>
  <c r="H1144" i="32"/>
  <c r="H1178" i="32"/>
  <c r="H1244" i="32"/>
  <c r="H1278" i="32"/>
  <c r="H1310" i="32"/>
  <c r="H1344" i="32"/>
  <c r="H1377" i="32"/>
  <c r="H1411" i="32"/>
  <c r="H1443" i="32"/>
  <c r="H1477" i="32"/>
  <c r="H1509" i="32"/>
  <c r="H13" i="32"/>
  <c r="H145" i="32"/>
  <c r="H118" i="32"/>
  <c r="H119" i="32"/>
  <c r="H277" i="32"/>
  <c r="H267" i="32"/>
  <c r="H664" i="32"/>
  <c r="H1060" i="32"/>
  <c r="H1192" i="32"/>
  <c r="H1324" i="32"/>
  <c r="H1459" i="32"/>
  <c r="H631" i="32"/>
  <c r="H763" i="32"/>
  <c r="H895" i="32"/>
  <c r="H1027" i="32"/>
  <c r="H1426" i="32"/>
  <c r="H107" i="32"/>
  <c r="H239" i="32"/>
  <c r="H371" i="32"/>
  <c r="H133" i="32"/>
  <c r="H263" i="32"/>
  <c r="H395" i="32"/>
  <c r="H785" i="32"/>
  <c r="H916" i="32"/>
  <c r="H1049" i="32"/>
  <c r="H1181" i="32"/>
  <c r="H1313" i="32"/>
  <c r="H1446" i="32"/>
  <c r="H461" i="32"/>
  <c r="H593" i="32"/>
  <c r="H110" i="32"/>
  <c r="H242" i="32"/>
  <c r="H16" i="32"/>
  <c r="H148" i="32"/>
  <c r="H556" i="32"/>
  <c r="H820" i="32"/>
  <c r="H952" i="32"/>
  <c r="H1084" i="32"/>
  <c r="H1483" i="32"/>
  <c r="H1088" i="32"/>
  <c r="H1238" i="32"/>
  <c r="H1471" i="32"/>
  <c r="H188" i="32"/>
  <c r="H1096" i="32"/>
  <c r="H40" i="32"/>
  <c r="H1080" i="32"/>
  <c r="H254" i="32"/>
  <c r="H1347" i="32"/>
  <c r="H1280" i="32"/>
  <c r="H718" i="32"/>
  <c r="H668" i="32"/>
  <c r="H123" i="32"/>
  <c r="H255" i="32"/>
  <c r="H387" i="32"/>
  <c r="H519" i="32"/>
  <c r="H651" i="32"/>
  <c r="H17" i="32"/>
  <c r="H149" i="32"/>
  <c r="H281" i="32"/>
  <c r="H801" i="32"/>
  <c r="H933" i="32"/>
  <c r="H1065" i="32"/>
  <c r="H1197" i="32"/>
  <c r="H1329" i="32"/>
  <c r="H1464" i="32"/>
  <c r="H479" i="32"/>
  <c r="H610" i="32"/>
  <c r="H743" i="32"/>
  <c r="H875" i="32"/>
  <c r="H1007" i="32"/>
  <c r="H1139" i="32"/>
  <c r="H1273" i="32"/>
  <c r="H1406" i="32"/>
  <c r="H126" i="32"/>
  <c r="H258" i="32"/>
  <c r="H32" i="32"/>
  <c r="H164" i="32"/>
  <c r="H706" i="32"/>
  <c r="H838" i="32"/>
  <c r="H968" i="32"/>
  <c r="H1102" i="32"/>
  <c r="H1234" i="32"/>
  <c r="H1367" i="32"/>
  <c r="H1499" i="32"/>
  <c r="H1437" i="32"/>
  <c r="H312" i="32"/>
  <c r="H444" i="32"/>
  <c r="H576" i="32"/>
  <c r="H710" i="32"/>
  <c r="H842" i="32"/>
  <c r="H972" i="32"/>
  <c r="H1122" i="32"/>
  <c r="H1254" i="32"/>
  <c r="H1503" i="32"/>
  <c r="H850" i="32"/>
  <c r="H304" i="32"/>
  <c r="H1296" i="32"/>
  <c r="H222" i="32"/>
  <c r="H1130" i="32"/>
  <c r="H338" i="32"/>
  <c r="H106" i="32"/>
  <c r="H1429" i="32"/>
  <c r="H440" i="32"/>
  <c r="H866" i="32"/>
  <c r="H156" i="32"/>
  <c r="H1511" i="32"/>
  <c r="H998" i="32"/>
  <c r="H177" i="32"/>
  <c r="H20" i="32"/>
  <c r="H152" i="32"/>
  <c r="H21" i="32"/>
  <c r="H153" i="32"/>
  <c r="H309" i="32"/>
  <c r="H441" i="32"/>
  <c r="H573" i="32"/>
  <c r="H707" i="32"/>
  <c r="H839" i="32"/>
  <c r="H969" i="32"/>
  <c r="H1103" i="32"/>
  <c r="H1235" i="32"/>
  <c r="H1368" i="32"/>
  <c r="H1500" i="32"/>
  <c r="H1092" i="32"/>
  <c r="H1226" i="32"/>
  <c r="H1359" i="32"/>
  <c r="H1491" i="32"/>
  <c r="H269" i="32"/>
  <c r="H399" i="32"/>
  <c r="H531" i="32"/>
  <c r="H665" i="32"/>
  <c r="H797" i="32"/>
  <c r="H929" i="32"/>
  <c r="H1193" i="32"/>
  <c r="H1460" i="32"/>
  <c r="H141" i="32"/>
  <c r="H273" i="32"/>
  <c r="H405" i="32"/>
  <c r="H535" i="32"/>
  <c r="H669" i="32"/>
  <c r="H33" i="32"/>
  <c r="H165" i="32"/>
  <c r="H297" i="32"/>
  <c r="H817" i="32"/>
  <c r="H949" i="32"/>
  <c r="H1081" i="32"/>
  <c r="H1213" i="32"/>
  <c r="H1348" i="32"/>
  <c r="H1480" i="32"/>
  <c r="H495" i="32"/>
  <c r="H627" i="32"/>
  <c r="H759" i="32"/>
  <c r="H891" i="32"/>
  <c r="H1023" i="32"/>
  <c r="H1155" i="32"/>
  <c r="H1289" i="32"/>
  <c r="H12" i="32"/>
  <c r="H144" i="32"/>
  <c r="H276" i="32"/>
  <c r="H48" i="32"/>
  <c r="H180" i="32"/>
  <c r="H588" i="32"/>
  <c r="H854" i="32"/>
  <c r="H986" i="32"/>
  <c r="H1118" i="32"/>
  <c r="H1383" i="32"/>
  <c r="H1515" i="32"/>
  <c r="H1487" i="32"/>
  <c r="H328" i="32"/>
  <c r="H460" i="32"/>
  <c r="H592" i="32"/>
  <c r="H726" i="32"/>
  <c r="H858" i="32"/>
  <c r="H990" i="32"/>
  <c r="H1138" i="32"/>
  <c r="H1272" i="32"/>
  <c r="H1014" i="32"/>
  <c r="H436" i="32"/>
  <c r="H1395" i="32"/>
  <c r="H468" i="32"/>
  <c r="H1196" i="32"/>
  <c r="H486" i="32"/>
  <c r="H172" i="32"/>
  <c r="H354" i="32"/>
  <c r="H456" i="32"/>
  <c r="H914" i="32"/>
  <c r="H370" i="32"/>
  <c r="H74" i="32"/>
  <c r="H1146" i="32"/>
  <c r="H25" i="32"/>
  <c r="H157" i="32"/>
  <c r="H289" i="32"/>
  <c r="H421" i="32"/>
  <c r="H553" i="32"/>
  <c r="H685" i="32"/>
  <c r="H49" i="32"/>
  <c r="H181" i="32"/>
  <c r="H313" i="32"/>
  <c r="H703" i="32"/>
  <c r="H835" i="32"/>
  <c r="H965" i="32"/>
  <c r="H1097" i="32"/>
  <c r="H1231" i="32"/>
  <c r="H1364" i="32"/>
  <c r="H1496" i="32"/>
  <c r="H511" i="32"/>
  <c r="H643" i="32"/>
  <c r="H777" i="32"/>
  <c r="H907" i="32"/>
  <c r="H1039" i="32"/>
  <c r="H1173" i="32"/>
  <c r="H1305" i="32"/>
  <c r="H1438" i="32"/>
  <c r="H28" i="32"/>
  <c r="H160" i="32"/>
  <c r="H292" i="32"/>
  <c r="H64" i="32"/>
  <c r="H196" i="32"/>
  <c r="H604" i="32"/>
  <c r="H738" i="32"/>
  <c r="H1002" i="32"/>
  <c r="H1134" i="32"/>
  <c r="H1266" i="32"/>
  <c r="H1106" i="32"/>
  <c r="H212" i="32"/>
  <c r="H346" i="32"/>
  <c r="H478" i="32"/>
  <c r="H608" i="32"/>
  <c r="H742" i="32"/>
  <c r="H874" i="32"/>
  <c r="H1006" i="32"/>
  <c r="H1154" i="32"/>
  <c r="H1288" i="32"/>
  <c r="H1114" i="32"/>
  <c r="H684" i="32"/>
  <c r="H1495" i="32"/>
  <c r="H518" i="32"/>
  <c r="H1246" i="32"/>
  <c r="H568" i="32"/>
  <c r="H288" i="32"/>
  <c r="H342" i="32"/>
  <c r="H473" i="32"/>
  <c r="H1212" i="32"/>
  <c r="H584" i="32"/>
  <c r="H140" i="32"/>
  <c r="H1363" i="32"/>
  <c r="H997" i="32"/>
  <c r="H1029" i="32"/>
  <c r="H1063" i="32"/>
  <c r="H1095" i="32"/>
  <c r="H1129" i="32"/>
  <c r="H1163" i="32"/>
  <c r="H1195" i="32"/>
  <c r="H1229" i="32"/>
  <c r="H1261" i="32"/>
  <c r="H1295" i="32"/>
  <c r="H1327" i="32"/>
  <c r="H1362" i="32"/>
  <c r="H1394" i="32"/>
  <c r="H1428" i="32"/>
  <c r="H1462" i="32"/>
  <c r="H1494" i="32"/>
  <c r="H38" i="32"/>
  <c r="H70" i="32"/>
  <c r="H104" i="32"/>
  <c r="H170" i="32"/>
  <c r="H202" i="32"/>
  <c r="H236" i="32"/>
  <c r="H302" i="32"/>
  <c r="H334" i="32"/>
  <c r="H368" i="32"/>
  <c r="H434" i="32"/>
  <c r="H466" i="32"/>
  <c r="H500" i="32"/>
  <c r="H566" i="32"/>
  <c r="H598" i="32"/>
  <c r="H632" i="32"/>
  <c r="H700" i="32"/>
  <c r="H732" i="32"/>
  <c r="H764" i="32"/>
  <c r="H832" i="32"/>
  <c r="H864" i="32"/>
  <c r="H896" i="32"/>
  <c r="H962" i="32"/>
  <c r="H996" i="32"/>
  <c r="H1028" i="32"/>
  <c r="H1062" i="32"/>
  <c r="H1094" i="32"/>
  <c r="H1128" i="32"/>
  <c r="H1162" i="32"/>
  <c r="H1194" i="32"/>
  <c r="H1228" i="32"/>
  <c r="H1260" i="32"/>
  <c r="H1294" i="32"/>
  <c r="H1326" i="32"/>
  <c r="H1361" i="32"/>
  <c r="H1393" i="32"/>
  <c r="H1427" i="32"/>
  <c r="H1461" i="32"/>
  <c r="H1493" i="32"/>
  <c r="H79" i="32"/>
  <c r="H209" i="32"/>
  <c r="H52" i="32"/>
  <c r="H184" i="32"/>
  <c r="H53" i="32"/>
  <c r="H185" i="32"/>
  <c r="H343" i="32"/>
  <c r="H475" i="32"/>
  <c r="H605" i="32"/>
  <c r="H739" i="32"/>
  <c r="H871" i="32"/>
  <c r="H1003" i="32"/>
  <c r="H1135" i="32"/>
  <c r="H1267" i="32"/>
  <c r="H1400" i="32"/>
  <c r="H200" i="32"/>
  <c r="H332" i="32"/>
  <c r="H464" i="32"/>
  <c r="H596" i="32"/>
  <c r="H730" i="32"/>
  <c r="H862" i="32"/>
  <c r="H994" i="32"/>
  <c r="H1126" i="32"/>
  <c r="H1258" i="32"/>
  <c r="H1391" i="32"/>
  <c r="H301" i="32"/>
  <c r="H433" i="32"/>
  <c r="H565" i="32"/>
  <c r="H699" i="32"/>
  <c r="H831" i="32"/>
  <c r="H961" i="32"/>
  <c r="H1093" i="32"/>
  <c r="H1227" i="32"/>
  <c r="H1360" i="32"/>
  <c r="H1492" i="32"/>
  <c r="H41" i="32"/>
  <c r="H173" i="32"/>
  <c r="H305" i="32"/>
  <c r="H437" i="32"/>
  <c r="H569" i="32"/>
  <c r="H65" i="32"/>
  <c r="H197" i="32"/>
  <c r="H329" i="32"/>
  <c r="H719" i="32"/>
  <c r="H851" i="32"/>
  <c r="H983" i="32"/>
  <c r="H1115" i="32"/>
  <c r="H1247" i="32"/>
  <c r="H1380" i="32"/>
  <c r="H1512" i="32"/>
  <c r="H527" i="32"/>
  <c r="H659" i="32"/>
  <c r="H793" i="32"/>
  <c r="H925" i="32"/>
  <c r="H1057" i="32"/>
  <c r="H1189" i="32"/>
  <c r="H1321" i="32"/>
  <c r="H1454" i="32"/>
  <c r="H44" i="32"/>
  <c r="H176" i="32"/>
  <c r="H308" i="32"/>
  <c r="H82" i="32"/>
  <c r="H490" i="32"/>
  <c r="H622" i="32"/>
  <c r="H754" i="32"/>
  <c r="H886" i="32"/>
  <c r="H1018" i="32"/>
  <c r="H1150" i="32"/>
  <c r="H1284" i="32"/>
  <c r="H1417" i="32"/>
  <c r="H1304" i="32"/>
  <c r="H230" i="32"/>
  <c r="H362" i="32"/>
  <c r="H494" i="32"/>
  <c r="H626" i="32"/>
  <c r="H758" i="32"/>
  <c r="H890" i="32"/>
  <c r="H1022" i="32"/>
  <c r="H1172" i="32"/>
  <c r="H1320" i="32"/>
  <c r="H1164" i="32"/>
  <c r="H734" i="32"/>
  <c r="H600" i="32"/>
  <c r="H1312" i="32"/>
  <c r="H767" i="32"/>
  <c r="H420" i="32"/>
  <c r="H358" i="32"/>
  <c r="H204" i="32"/>
  <c r="H1445" i="32"/>
  <c r="H650" i="32"/>
  <c r="H272" i="32"/>
  <c r="H1413" i="32"/>
  <c r="H83" i="32"/>
  <c r="H213" i="32"/>
  <c r="H735" i="32"/>
  <c r="H867" i="32"/>
  <c r="H999" i="32"/>
  <c r="H1131" i="32"/>
  <c r="H1263" i="32"/>
  <c r="H1396" i="32"/>
  <c r="H413" i="32"/>
  <c r="H545" i="32"/>
  <c r="H1472" i="32"/>
  <c r="H60" i="32"/>
  <c r="H192" i="32"/>
  <c r="H324" i="32"/>
  <c r="H98" i="32"/>
  <c r="H638" i="32"/>
  <c r="H772" i="32"/>
  <c r="H1034" i="32"/>
  <c r="H1168" i="32"/>
  <c r="H1300" i="32"/>
  <c r="H1433" i="32"/>
  <c r="H1338" i="32"/>
  <c r="H246" i="32"/>
  <c r="H378" i="32"/>
  <c r="H510" i="32"/>
  <c r="H642" i="32"/>
  <c r="H776" i="32"/>
  <c r="H906" i="32"/>
  <c r="H1038" i="32"/>
  <c r="H1188" i="32"/>
  <c r="H1355" i="32"/>
  <c r="H90" i="32"/>
  <c r="H1230" i="32"/>
  <c r="H834" i="32"/>
  <c r="H403" i="32"/>
  <c r="H702" i="32"/>
  <c r="H1379" i="32"/>
  <c r="H982" i="32"/>
  <c r="H634" i="32"/>
  <c r="H374" i="32"/>
  <c r="H452" i="32"/>
  <c r="H800" i="32"/>
  <c r="H320" i="32"/>
  <c r="H1463" i="32"/>
  <c r="BQ1406" i="6"/>
  <c r="BQ1175" i="6"/>
  <c r="BQ945" i="6"/>
  <c r="BQ665" i="6"/>
  <c r="BQ455" i="6"/>
  <c r="BQ208" i="6"/>
  <c r="BQ1353" i="6"/>
  <c r="BQ1118" i="6"/>
  <c r="BQ884" i="6"/>
  <c r="BQ638" i="6"/>
  <c r="BQ387" i="6"/>
  <c r="BQ121" i="6"/>
  <c r="BQ1286" i="6"/>
  <c r="BQ1062" i="6"/>
  <c r="BQ792" i="6"/>
  <c r="BQ588" i="6"/>
  <c r="BQ322" i="6"/>
  <c r="BQ66" i="6"/>
  <c r="BQ1225" i="6"/>
  <c r="BQ1010" i="6"/>
  <c r="BQ739" i="6"/>
  <c r="BQ518" i="6"/>
  <c r="BQ255" i="6"/>
  <c r="AA67" i="6"/>
  <c r="AA1119" i="6"/>
  <c r="AA32" i="6"/>
  <c r="AA256" i="6"/>
  <c r="AA5" i="6"/>
  <c r="AA946" i="6"/>
  <c r="AA1011" i="6"/>
  <c r="AA20" i="6"/>
  <c r="AA36" i="6"/>
  <c r="AA1226" i="6"/>
  <c r="AA1354" i="6"/>
  <c r="AA323" i="6"/>
  <c r="AA388" i="6"/>
  <c r="AA666" i="6"/>
  <c r="AA519" i="6"/>
  <c r="AA1063" i="6"/>
  <c r="AA589" i="6"/>
  <c r="AA740" i="6"/>
  <c r="AA456" i="6"/>
  <c r="AA793" i="6"/>
  <c r="AA29" i="6"/>
  <c r="AA17" i="6"/>
  <c r="AA209" i="6"/>
  <c r="AA30" i="6"/>
  <c r="AA885" i="6"/>
  <c r="AA122" i="6"/>
  <c r="AA1287" i="6"/>
  <c r="AA639" i="6"/>
  <c r="AA1407" i="6"/>
  <c r="AA1176" i="6"/>
  <c r="AA1464" i="6"/>
  <c r="AA3" i="6"/>
  <c r="AA4" i="6"/>
  <c r="AA2" i="6"/>
  <c r="U2" i="3"/>
  <c r="T2" i="3"/>
  <c r="H1101" i="32" l="1"/>
  <c r="H1099" i="32" s="1"/>
  <c r="H917" i="32"/>
  <c r="H915" i="32" s="1"/>
  <c r="H404" i="32"/>
  <c r="H402" i="32" s="1"/>
  <c r="H1333" i="32"/>
  <c r="H1331" i="32" s="1"/>
  <c r="H768" i="32"/>
  <c r="H766" i="32" s="1"/>
  <c r="H1403" i="32"/>
  <c r="H1401" i="32" s="1"/>
  <c r="H823" i="32"/>
  <c r="H821" i="32" s="1"/>
  <c r="H474" i="32"/>
  <c r="H472" i="32" s="1"/>
  <c r="H337" i="32"/>
  <c r="H335" i="32" s="1"/>
  <c r="H980" i="32"/>
  <c r="H978" i="32" s="1"/>
  <c r="H35" i="32"/>
  <c r="H611" i="32"/>
  <c r="H609" i="32" s="1"/>
  <c r="H1159" i="32"/>
  <c r="H1157" i="32" s="1"/>
  <c r="H8" i="32"/>
  <c r="H9" i="32"/>
  <c r="H663" i="32"/>
  <c r="H661" i="32" s="1"/>
  <c r="H539" i="32"/>
  <c r="H537" i="32" s="1"/>
  <c r="H692" i="32"/>
  <c r="H690" i="32" s="1"/>
  <c r="H219" i="32"/>
  <c r="H217" i="32" s="1"/>
  <c r="H1516" i="32"/>
  <c r="H73" i="32"/>
  <c r="H71" i="32" s="1"/>
  <c r="H268" i="32"/>
  <c r="H266" i="32" s="1"/>
  <c r="H1458" i="32"/>
  <c r="H1456" i="32" s="1"/>
  <c r="H1270" i="32"/>
  <c r="H1268" i="32" s="1"/>
  <c r="H130" i="32"/>
  <c r="H128" i="32" s="1"/>
  <c r="H1047" i="32"/>
  <c r="H1045" i="32" s="1"/>
  <c r="H1218" i="32"/>
  <c r="H1216" i="32" s="1"/>
  <c r="BQ2" i="6"/>
  <c r="Z1041" i="6"/>
  <c r="Z1049" i="6"/>
  <c r="Z1057" i="6"/>
  <c r="Z1065" i="6"/>
  <c r="Z1073" i="6"/>
  <c r="Z1081" i="6"/>
  <c r="Z1089" i="6"/>
  <c r="Z1097" i="6"/>
  <c r="Z1105" i="6"/>
  <c r="Z1113" i="6"/>
  <c r="Z1121" i="6"/>
  <c r="Z1129" i="6"/>
  <c r="Z1137" i="6"/>
  <c r="Z1145" i="6"/>
  <c r="Z1153" i="6"/>
  <c r="Z1161" i="6"/>
  <c r="Z1169" i="6"/>
  <c r="Z1177" i="6"/>
  <c r="Z1185" i="6"/>
  <c r="Z1193" i="6"/>
  <c r="Z1201" i="6"/>
  <c r="Z1209" i="6"/>
  <c r="Z1217" i="6"/>
  <c r="Z1225" i="6"/>
  <c r="Z1233" i="6"/>
  <c r="Z1241" i="6"/>
  <c r="Z1249" i="6"/>
  <c r="Z1257" i="6"/>
  <c r="Z1265" i="6"/>
  <c r="Z1273" i="6"/>
  <c r="Z1281" i="6"/>
  <c r="Z1289" i="6"/>
  <c r="Z1297" i="6"/>
  <c r="Z1305" i="6"/>
  <c r="Z1313" i="6"/>
  <c r="Z1321" i="6"/>
  <c r="Z1329" i="6"/>
  <c r="Z1337" i="6"/>
  <c r="H7" i="32" l="1"/>
  <c r="H5" i="32" s="1"/>
  <c r="H1517" i="32" s="1"/>
  <c r="AB1329" i="6"/>
  <c r="AB1297" i="6"/>
  <c r="AB1265" i="6"/>
  <c r="AB1233" i="6"/>
  <c r="AB1201" i="6"/>
  <c r="AB1169" i="6"/>
  <c r="AB1137" i="6"/>
  <c r="AB1105" i="6"/>
  <c r="AB1073" i="6"/>
  <c r="AB1041" i="6"/>
  <c r="AB1337" i="6"/>
  <c r="AB1321" i="6"/>
  <c r="AB1289" i="6"/>
  <c r="AB1257" i="6"/>
  <c r="AB1225" i="6"/>
  <c r="AB1193" i="6"/>
  <c r="AB1161" i="6"/>
  <c r="AB1129" i="6"/>
  <c r="AB1097" i="6"/>
  <c r="AB1065" i="6"/>
  <c r="AB1313" i="6"/>
  <c r="AB1281" i="6"/>
  <c r="AB1249" i="6"/>
  <c r="AB1217" i="6"/>
  <c r="AB1185" i="6"/>
  <c r="AB1153" i="6"/>
  <c r="AB1121" i="6"/>
  <c r="AB1089" i="6"/>
  <c r="AB1057" i="6"/>
  <c r="AB1305" i="6"/>
  <c r="AB1273" i="6"/>
  <c r="AB1241" i="6"/>
  <c r="AB1209" i="6"/>
  <c r="AB1177" i="6"/>
  <c r="AB1145" i="6"/>
  <c r="AB1113" i="6"/>
  <c r="AB1081" i="6"/>
  <c r="AB1049" i="6"/>
  <c r="Z1461" i="6"/>
  <c r="Z1453" i="6"/>
  <c r="Z1445" i="6"/>
  <c r="Z1437" i="6"/>
  <c r="Z1429" i="6"/>
  <c r="Z1421" i="6"/>
  <c r="Z1413" i="6"/>
  <c r="Z1405" i="6"/>
  <c r="Z1397" i="6"/>
  <c r="Z1389" i="6"/>
  <c r="Z1381" i="6"/>
  <c r="Z1373" i="6"/>
  <c r="Z1365" i="6"/>
  <c r="Z1357" i="6"/>
  <c r="Z1349" i="6"/>
  <c r="Z1341" i="6"/>
  <c r="Z1333" i="6"/>
  <c r="Z1325" i="6"/>
  <c r="Z1317" i="6"/>
  <c r="Z1309" i="6"/>
  <c r="Z1301" i="6"/>
  <c r="Z1293" i="6"/>
  <c r="Z1285" i="6"/>
  <c r="Z1277" i="6"/>
  <c r="Z1269" i="6"/>
  <c r="Z1261" i="6"/>
  <c r="Z1253" i="6"/>
  <c r="Z1245" i="6"/>
  <c r="Z1237" i="6"/>
  <c r="Z1229" i="6"/>
  <c r="Z1221" i="6"/>
  <c r="Z1213" i="6"/>
  <c r="Z1205" i="6"/>
  <c r="Z1197" i="6"/>
  <c r="Z1189" i="6"/>
  <c r="Z1181" i="6"/>
  <c r="Z1173" i="6"/>
  <c r="Z1165" i="6"/>
  <c r="Z1157" i="6"/>
  <c r="Z1149" i="6"/>
  <c r="Z1141" i="6"/>
  <c r="Z1133" i="6"/>
  <c r="Z1125" i="6"/>
  <c r="Z1117" i="6"/>
  <c r="Z1109" i="6"/>
  <c r="Z1101" i="6"/>
  <c r="Z1093" i="6"/>
  <c r="Z1085" i="6"/>
  <c r="Z1077" i="6"/>
  <c r="Z1069" i="6"/>
  <c r="Z1061" i="6"/>
  <c r="Z1053" i="6"/>
  <c r="Z1045" i="6"/>
  <c r="Z1037" i="6"/>
  <c r="Z1029" i="6"/>
  <c r="Z1021" i="6"/>
  <c r="Z1013" i="6"/>
  <c r="Z1005" i="6"/>
  <c r="Z997" i="6"/>
  <c r="Z989" i="6"/>
  <c r="Z981" i="6"/>
  <c r="Z973" i="6"/>
  <c r="Z965" i="6"/>
  <c r="Z957" i="6"/>
  <c r="Z949" i="6"/>
  <c r="Z941" i="6"/>
  <c r="Z933" i="6"/>
  <c r="Z925" i="6"/>
  <c r="Z917" i="6"/>
  <c r="Z909" i="6"/>
  <c r="Z901" i="6"/>
  <c r="Z893" i="6"/>
  <c r="Z885" i="6"/>
  <c r="Z877" i="6"/>
  <c r="Z869" i="6"/>
  <c r="Z861" i="6"/>
  <c r="Z853" i="6"/>
  <c r="Z845" i="6"/>
  <c r="Z837" i="6"/>
  <c r="Z829" i="6"/>
  <c r="Z821" i="6"/>
  <c r="Z813" i="6"/>
  <c r="Z805" i="6"/>
  <c r="Z797" i="6"/>
  <c r="Z789" i="6"/>
  <c r="Z1463" i="6"/>
  <c r="Z1455" i="6"/>
  <c r="Z1447" i="6"/>
  <c r="Z1439" i="6"/>
  <c r="Z1431" i="6"/>
  <c r="Z1423" i="6"/>
  <c r="Z1415" i="6"/>
  <c r="Z1407" i="6"/>
  <c r="Z1399" i="6"/>
  <c r="Z1391" i="6"/>
  <c r="Z1383" i="6"/>
  <c r="Z1375" i="6"/>
  <c r="Z1367" i="6"/>
  <c r="Z1359" i="6"/>
  <c r="Z1351" i="6"/>
  <c r="Z1459" i="6"/>
  <c r="Z1443" i="6"/>
  <c r="Z1427" i="6"/>
  <c r="Z1411" i="6"/>
  <c r="Z1395" i="6"/>
  <c r="Z1379" i="6"/>
  <c r="Z1363" i="6"/>
  <c r="Z1347" i="6"/>
  <c r="Z1331" i="6"/>
  <c r="Z1315" i="6"/>
  <c r="Z1299" i="6"/>
  <c r="Z1283" i="6"/>
  <c r="Z1267" i="6"/>
  <c r="Z1251" i="6"/>
  <c r="Z1235" i="6"/>
  <c r="Z1219" i="6"/>
  <c r="Z1203" i="6"/>
  <c r="Z1187" i="6"/>
  <c r="Z1171" i="6"/>
  <c r="Z1155" i="6"/>
  <c r="Z1139" i="6"/>
  <c r="Z1123" i="6"/>
  <c r="Z1107" i="6"/>
  <c r="Z1091" i="6"/>
  <c r="Z1075" i="6"/>
  <c r="Z1059" i="6"/>
  <c r="Z1043" i="6"/>
  <c r="Z1033" i="6"/>
  <c r="Z1027" i="6"/>
  <c r="Z1025" i="6"/>
  <c r="Z1017" i="6"/>
  <c r="Z1011" i="6"/>
  <c r="Z1009" i="6"/>
  <c r="Z1001" i="6"/>
  <c r="Z995" i="6"/>
  <c r="Z993" i="6"/>
  <c r="Z985" i="6"/>
  <c r="Z979" i="6"/>
  <c r="Z977" i="6"/>
  <c r="Z969" i="6"/>
  <c r="Z963" i="6"/>
  <c r="Z961" i="6"/>
  <c r="Z953" i="6"/>
  <c r="Z947" i="6"/>
  <c r="Z931" i="6"/>
  <c r="Z915" i="6"/>
  <c r="Z899" i="6"/>
  <c r="Z883" i="6"/>
  <c r="Z867" i="6"/>
  <c r="Z781" i="6"/>
  <c r="Z773" i="6"/>
  <c r="Z765" i="6"/>
  <c r="Z757" i="6"/>
  <c r="Z749" i="6"/>
  <c r="Z741" i="6"/>
  <c r="Z733" i="6"/>
  <c r="Z725" i="6"/>
  <c r="Z717" i="6"/>
  <c r="Z709" i="6"/>
  <c r="Z701" i="6"/>
  <c r="Z693" i="6"/>
  <c r="Z685" i="6"/>
  <c r="Z677" i="6"/>
  <c r="Z669" i="6"/>
  <c r="Z661" i="6"/>
  <c r="Z653" i="6"/>
  <c r="Z645" i="6"/>
  <c r="Z637" i="6"/>
  <c r="Z629" i="6"/>
  <c r="Z621" i="6"/>
  <c r="Z613" i="6"/>
  <c r="Z605" i="6"/>
  <c r="Z597" i="6"/>
  <c r="Z589" i="6"/>
  <c r="Z581" i="6"/>
  <c r="Z573" i="6"/>
  <c r="Z565" i="6"/>
  <c r="Z557" i="6"/>
  <c r="Z549" i="6"/>
  <c r="Z541" i="6"/>
  <c r="Z533" i="6"/>
  <c r="Z525" i="6"/>
  <c r="Z517" i="6"/>
  <c r="Z509" i="6"/>
  <c r="Z501" i="6"/>
  <c r="Z493" i="6"/>
  <c r="Z485" i="6"/>
  <c r="Z477" i="6"/>
  <c r="Z469" i="6"/>
  <c r="Z461" i="6"/>
  <c r="Z453" i="6"/>
  <c r="Z445" i="6"/>
  <c r="Z437" i="6"/>
  <c r="Z429" i="6"/>
  <c r="Z421" i="6"/>
  <c r="Z413" i="6"/>
  <c r="Z405" i="6"/>
  <c r="Z397" i="6"/>
  <c r="Z389" i="6"/>
  <c r="Z381" i="6"/>
  <c r="Z373" i="6"/>
  <c r="Z365" i="6"/>
  <c r="Z357" i="6"/>
  <c r="Z349" i="6"/>
  <c r="Z341" i="6"/>
  <c r="Z333" i="6"/>
  <c r="Z325" i="6"/>
  <c r="Z317" i="6"/>
  <c r="Z309" i="6"/>
  <c r="Z301" i="6"/>
  <c r="Z293" i="6"/>
  <c r="Z285" i="6"/>
  <c r="Z277" i="6"/>
  <c r="Z269" i="6"/>
  <c r="Z261" i="6"/>
  <c r="Z253" i="6"/>
  <c r="Z245" i="6"/>
  <c r="Z237" i="6"/>
  <c r="Z229" i="6"/>
  <c r="Z221" i="6"/>
  <c r="Z213" i="6"/>
  <c r="Z205" i="6"/>
  <c r="Z197" i="6"/>
  <c r="Z189" i="6"/>
  <c r="Z181" i="6"/>
  <c r="Z173" i="6"/>
  <c r="Z165" i="6"/>
  <c r="Z157" i="6"/>
  <c r="Z149" i="6"/>
  <c r="Z141" i="6"/>
  <c r="Z133" i="6"/>
  <c r="Z125" i="6"/>
  <c r="Z117" i="6"/>
  <c r="Z109" i="6"/>
  <c r="Z194" i="6"/>
  <c r="Z186" i="6"/>
  <c r="Z178" i="6"/>
  <c r="Z170" i="6"/>
  <c r="Z162" i="6"/>
  <c r="Z154" i="6"/>
  <c r="Z146" i="6"/>
  <c r="Z138" i="6"/>
  <c r="Z130" i="6"/>
  <c r="Z122" i="6"/>
  <c r="Z114" i="6"/>
  <c r="Z106" i="6"/>
  <c r="Z98" i="6"/>
  <c r="Z90" i="6"/>
  <c r="Z641" i="6"/>
  <c r="Z633" i="6"/>
  <c r="Z625" i="6"/>
  <c r="Z617" i="6"/>
  <c r="Z609" i="6"/>
  <c r="Z601" i="6"/>
  <c r="Z593" i="6"/>
  <c r="Z585" i="6"/>
  <c r="Z577" i="6"/>
  <c r="Z569" i="6"/>
  <c r="Z561" i="6"/>
  <c r="Z553" i="6"/>
  <c r="Z545" i="6"/>
  <c r="Z537" i="6"/>
  <c r="Z529" i="6"/>
  <c r="Z521" i="6"/>
  <c r="Z513" i="6"/>
  <c r="Z505" i="6"/>
  <c r="Z497" i="6"/>
  <c r="Z489" i="6"/>
  <c r="Z481" i="6"/>
  <c r="Z473" i="6"/>
  <c r="Z465" i="6"/>
  <c r="Z457" i="6"/>
  <c r="Z449" i="6"/>
  <c r="Z441" i="6"/>
  <c r="Z433" i="6"/>
  <c r="Z425" i="6"/>
  <c r="Z417" i="6"/>
  <c r="Z409" i="6"/>
  <c r="Z401" i="6"/>
  <c r="Z393" i="6"/>
  <c r="Z385" i="6"/>
  <c r="Z377" i="6"/>
  <c r="Z369" i="6"/>
  <c r="Z361" i="6"/>
  <c r="Z353" i="6"/>
  <c r="Z345" i="6"/>
  <c r="Z337" i="6"/>
  <c r="Z329" i="6"/>
  <c r="Z321" i="6"/>
  <c r="Z313" i="6"/>
  <c r="Z305" i="6"/>
  <c r="Z297" i="6"/>
  <c r="Z289" i="6"/>
  <c r="Z281" i="6"/>
  <c r="Z273" i="6"/>
  <c r="Z265" i="6"/>
  <c r="Z294" i="6"/>
  <c r="Z286" i="6"/>
  <c r="Z278" i="6"/>
  <c r="Z270" i="6"/>
  <c r="Z262" i="6"/>
  <c r="Z254" i="6"/>
  <c r="Z246" i="6"/>
  <c r="Z238" i="6"/>
  <c r="Z230" i="6"/>
  <c r="Z222" i="6"/>
  <c r="Z214" i="6"/>
  <c r="Z206" i="6"/>
  <c r="Z198" i="6"/>
  <c r="Z190" i="6"/>
  <c r="Z182" i="6"/>
  <c r="Z174" i="6"/>
  <c r="Z166" i="6"/>
  <c r="Z158" i="6"/>
  <c r="Z150" i="6"/>
  <c r="Z142" i="6"/>
  <c r="Z134" i="6"/>
  <c r="Z126" i="6"/>
  <c r="Z118" i="6"/>
  <c r="Z110" i="6"/>
  <c r="Z102" i="6"/>
  <c r="Z94" i="6"/>
  <c r="Z86" i="6"/>
  <c r="Z78" i="6"/>
  <c r="Z70" i="6"/>
  <c r="Z62" i="6"/>
  <c r="Z54" i="6"/>
  <c r="Z46" i="6"/>
  <c r="Z14" i="6"/>
  <c r="Z6" i="6"/>
  <c r="Z1457" i="6"/>
  <c r="Z1449" i="6"/>
  <c r="Z1441" i="6"/>
  <c r="Z1433" i="6"/>
  <c r="Z1425" i="6"/>
  <c r="Z1417" i="6"/>
  <c r="Z1409" i="6"/>
  <c r="Z1401" i="6"/>
  <c r="Z1393" i="6"/>
  <c r="Z1343" i="6"/>
  <c r="Z1335" i="6"/>
  <c r="Z1327" i="6"/>
  <c r="Z1319" i="6"/>
  <c r="Z1311" i="6"/>
  <c r="Z1303" i="6"/>
  <c r="Z1295" i="6"/>
  <c r="Z1287" i="6"/>
  <c r="Z1279" i="6"/>
  <c r="Z1271" i="6"/>
  <c r="Z1263" i="6"/>
  <c r="Z1255" i="6"/>
  <c r="Z1247" i="6"/>
  <c r="Z1239" i="6"/>
  <c r="Z1231" i="6"/>
  <c r="Z1223" i="6"/>
  <c r="Z1215" i="6"/>
  <c r="Z1207" i="6"/>
  <c r="Z1199" i="6"/>
  <c r="Z1191" i="6"/>
  <c r="Z1183" i="6"/>
  <c r="Z1175" i="6"/>
  <c r="Z1167" i="6"/>
  <c r="Z1159" i="6"/>
  <c r="Z1151" i="6"/>
  <c r="Z1143" i="6"/>
  <c r="Z1135" i="6"/>
  <c r="Z1127" i="6"/>
  <c r="Z1119" i="6"/>
  <c r="Z1111" i="6"/>
  <c r="Z1103" i="6"/>
  <c r="Z1095" i="6"/>
  <c r="Z1087" i="6"/>
  <c r="Z1079" i="6"/>
  <c r="Z1071" i="6"/>
  <c r="Z1063" i="6"/>
  <c r="Z1055" i="6"/>
  <c r="Z1047" i="6"/>
  <c r="Z1039" i="6"/>
  <c r="Z1031" i="6"/>
  <c r="Z1023" i="6"/>
  <c r="Z1015" i="6"/>
  <c r="Z1007" i="6"/>
  <c r="Z999" i="6"/>
  <c r="Z991" i="6"/>
  <c r="Z983" i="6"/>
  <c r="Z975" i="6"/>
  <c r="Z967" i="6"/>
  <c r="Z959" i="6"/>
  <c r="Z951" i="6"/>
  <c r="Z943" i="6"/>
  <c r="Z935" i="6"/>
  <c r="Z927" i="6"/>
  <c r="Z919" i="6"/>
  <c r="Z911" i="6"/>
  <c r="Z903" i="6"/>
  <c r="Z895" i="6"/>
  <c r="Z887" i="6"/>
  <c r="Z879" i="6"/>
  <c r="Z871" i="6"/>
  <c r="Z863" i="6"/>
  <c r="Z1385" i="6"/>
  <c r="Z1377" i="6"/>
  <c r="Z1369" i="6"/>
  <c r="Z1361" i="6"/>
  <c r="Z1353" i="6"/>
  <c r="Z1345" i="6"/>
  <c r="Z945" i="6"/>
  <c r="Z937" i="6"/>
  <c r="Z929" i="6"/>
  <c r="Z921" i="6"/>
  <c r="Z913" i="6"/>
  <c r="Z905" i="6"/>
  <c r="Z897" i="6"/>
  <c r="Z889" i="6"/>
  <c r="Z881" i="6"/>
  <c r="Z873" i="6"/>
  <c r="Z865" i="6"/>
  <c r="Z857" i="6"/>
  <c r="Z849" i="6"/>
  <c r="Z841" i="6"/>
  <c r="Z833" i="6"/>
  <c r="Z825" i="6"/>
  <c r="Z817" i="6"/>
  <c r="Z809" i="6"/>
  <c r="Z801" i="6"/>
  <c r="Z793" i="6"/>
  <c r="Z785" i="6"/>
  <c r="Z777" i="6"/>
  <c r="Z769" i="6"/>
  <c r="Z761" i="6"/>
  <c r="Z753" i="6"/>
  <c r="Z745" i="6"/>
  <c r="Z737" i="6"/>
  <c r="Z729" i="6"/>
  <c r="Z721" i="6"/>
  <c r="Z713" i="6"/>
  <c r="Z705" i="6"/>
  <c r="Z697" i="6"/>
  <c r="Z689" i="6"/>
  <c r="Z681" i="6"/>
  <c r="Z673" i="6"/>
  <c r="Z665" i="6"/>
  <c r="Z657" i="6"/>
  <c r="Z649" i="6"/>
  <c r="Z257" i="6"/>
  <c r="Z249" i="6"/>
  <c r="Z241" i="6"/>
  <c r="Z233" i="6"/>
  <c r="Z225" i="6"/>
  <c r="Z217" i="6"/>
  <c r="Z209" i="6"/>
  <c r="Z201" i="6"/>
  <c r="Z193" i="6"/>
  <c r="Z185" i="6"/>
  <c r="Z177" i="6"/>
  <c r="Z169" i="6"/>
  <c r="Z161" i="6"/>
  <c r="Z153" i="6"/>
  <c r="Z145" i="6"/>
  <c r="Z137" i="6"/>
  <c r="Z129" i="6"/>
  <c r="Z121" i="6"/>
  <c r="Z105" i="6"/>
  <c r="Z41" i="6"/>
  <c r="Z334" i="6"/>
  <c r="Z326" i="6"/>
  <c r="Z318" i="6"/>
  <c r="Z310" i="6"/>
  <c r="Z302" i="6"/>
  <c r="Z1451" i="6"/>
  <c r="Z1435" i="6"/>
  <c r="Z1419" i="6"/>
  <c r="Z1403" i="6"/>
  <c r="Z1387" i="6"/>
  <c r="Z1371" i="6"/>
  <c r="Z1355" i="6"/>
  <c r="Z1339" i="6"/>
  <c r="Z1323" i="6"/>
  <c r="Z1307" i="6"/>
  <c r="Z1291" i="6"/>
  <c r="Z1275" i="6"/>
  <c r="Z1259" i="6"/>
  <c r="Z1243" i="6"/>
  <c r="Z1227" i="6"/>
  <c r="Z1211" i="6"/>
  <c r="Z1195" i="6"/>
  <c r="Z1179" i="6"/>
  <c r="Z1163" i="6"/>
  <c r="Z1147" i="6"/>
  <c r="Z1131" i="6"/>
  <c r="Z1115" i="6"/>
  <c r="Z1099" i="6"/>
  <c r="Z1083" i="6"/>
  <c r="Z1067" i="6"/>
  <c r="Z1051" i="6"/>
  <c r="Z1035" i="6"/>
  <c r="Z1019" i="6"/>
  <c r="Z1003" i="6"/>
  <c r="Z987" i="6"/>
  <c r="Z971" i="6"/>
  <c r="Z955" i="6"/>
  <c r="Z939" i="6"/>
  <c r="Z923" i="6"/>
  <c r="Z907" i="6"/>
  <c r="Z891" i="6"/>
  <c r="Z875" i="6"/>
  <c r="Z859" i="6"/>
  <c r="Z101" i="6"/>
  <c r="Z93" i="6"/>
  <c r="Z85" i="6"/>
  <c r="Z77" i="6"/>
  <c r="Z69" i="6"/>
  <c r="Z61" i="6"/>
  <c r="Z53" i="6"/>
  <c r="Z45" i="6"/>
  <c r="Z37" i="6"/>
  <c r="Z29" i="6"/>
  <c r="Z330" i="6"/>
  <c r="Z322" i="6"/>
  <c r="Z314" i="6"/>
  <c r="Z306" i="6"/>
  <c r="Z298" i="6"/>
  <c r="Z290" i="6"/>
  <c r="Z282" i="6"/>
  <c r="Z274" i="6"/>
  <c r="Z266" i="6"/>
  <c r="Z258" i="6"/>
  <c r="Z250" i="6"/>
  <c r="Z242" i="6"/>
  <c r="Z234" i="6"/>
  <c r="Z226" i="6"/>
  <c r="Z218" i="6"/>
  <c r="Z210" i="6"/>
  <c r="Z202" i="6"/>
  <c r="Z21" i="6"/>
  <c r="Z13" i="6"/>
  <c r="Z5" i="6"/>
  <c r="Z82" i="6"/>
  <c r="Z74" i="6"/>
  <c r="Z66" i="6"/>
  <c r="Z58" i="6"/>
  <c r="Z50" i="6"/>
  <c r="Z42" i="6"/>
  <c r="Z34" i="6"/>
  <c r="Z26" i="6"/>
  <c r="Z18" i="6"/>
  <c r="Z10" i="6"/>
  <c r="Z113" i="6"/>
  <c r="Z97" i="6"/>
  <c r="Z89" i="6"/>
  <c r="Z81" i="6"/>
  <c r="Z73" i="6"/>
  <c r="Z65" i="6"/>
  <c r="Z57" i="6"/>
  <c r="Z49" i="6"/>
  <c r="Z33" i="6"/>
  <c r="Z25" i="6"/>
  <c r="Z17" i="6"/>
  <c r="Z9" i="6"/>
  <c r="Z38" i="6"/>
  <c r="Z30" i="6"/>
  <c r="Z22" i="6"/>
  <c r="Z1462" i="6"/>
  <c r="Z1458" i="6"/>
  <c r="Z1454" i="6"/>
  <c r="Z1450" i="6"/>
  <c r="Z1446" i="6"/>
  <c r="Z1442" i="6"/>
  <c r="Z1438" i="6"/>
  <c r="Z1434" i="6"/>
  <c r="Z1430" i="6"/>
  <c r="Z1426" i="6"/>
  <c r="Z1422" i="6"/>
  <c r="Z1418" i="6"/>
  <c r="Z1414" i="6"/>
  <c r="Z1410" i="6"/>
  <c r="Z1406" i="6"/>
  <c r="Z1402" i="6"/>
  <c r="Z1398" i="6"/>
  <c r="Z1394" i="6"/>
  <c r="Z1390" i="6"/>
  <c r="Z1386" i="6"/>
  <c r="Z1382" i="6"/>
  <c r="Z1378" i="6"/>
  <c r="Z1374" i="6"/>
  <c r="Z1370" i="6"/>
  <c r="Z1366" i="6"/>
  <c r="Z1362" i="6"/>
  <c r="Z1358" i="6"/>
  <c r="Z1354" i="6"/>
  <c r="Z1350" i="6"/>
  <c r="Z1346" i="6"/>
  <c r="Z1342" i="6"/>
  <c r="Z1338" i="6"/>
  <c r="Z1334" i="6"/>
  <c r="Z1330" i="6"/>
  <c r="Z1326" i="6"/>
  <c r="Z1322" i="6"/>
  <c r="Z1318" i="6"/>
  <c r="Z1314" i="6"/>
  <c r="Z1310" i="6"/>
  <c r="Z1306" i="6"/>
  <c r="Z1302" i="6"/>
  <c r="Z1298" i="6"/>
  <c r="Z1294" i="6"/>
  <c r="Z1290" i="6"/>
  <c r="Z1286" i="6"/>
  <c r="Z1282" i="6"/>
  <c r="Z1278" i="6"/>
  <c r="Z1274" i="6"/>
  <c r="Z1270" i="6"/>
  <c r="Z1266" i="6"/>
  <c r="Z1262" i="6"/>
  <c r="Z1258" i="6"/>
  <c r="Z1254" i="6"/>
  <c r="Z1250" i="6"/>
  <c r="Z1246" i="6"/>
  <c r="Z1242" i="6"/>
  <c r="Z1238" i="6"/>
  <c r="Z1234" i="6"/>
  <c r="Z1230" i="6"/>
  <c r="Z1226" i="6"/>
  <c r="Z1222" i="6"/>
  <c r="Z1218" i="6"/>
  <c r="Z1214" i="6"/>
  <c r="Z1210" i="6"/>
  <c r="Z1206" i="6"/>
  <c r="Z1202" i="6"/>
  <c r="Z1198" i="6"/>
  <c r="Z1194" i="6"/>
  <c r="Z1190" i="6"/>
  <c r="Z1186" i="6"/>
  <c r="Z1182" i="6"/>
  <c r="Z1178" i="6"/>
  <c r="Z1174" i="6"/>
  <c r="Z1170" i="6"/>
  <c r="Z1166" i="6"/>
  <c r="Z1162" i="6"/>
  <c r="Z1158" i="6"/>
  <c r="Z1154" i="6"/>
  <c r="Z1150" i="6"/>
  <c r="Z1146" i="6"/>
  <c r="Z1142" i="6"/>
  <c r="Z1138" i="6"/>
  <c r="Z1134" i="6"/>
  <c r="Z1130" i="6"/>
  <c r="Z1126" i="6"/>
  <c r="Z1122" i="6"/>
  <c r="Z1118" i="6"/>
  <c r="Z1114" i="6"/>
  <c r="Z1110" i="6"/>
  <c r="Z1106" i="6"/>
  <c r="Z1102" i="6"/>
  <c r="Z1098" i="6"/>
  <c r="Z1094" i="6"/>
  <c r="Z1090" i="6"/>
  <c r="Z1086" i="6"/>
  <c r="Z1082" i="6"/>
  <c r="Z1078" i="6"/>
  <c r="Z1074" i="6"/>
  <c r="Z1070" i="6"/>
  <c r="Z1066" i="6"/>
  <c r="Z1062" i="6"/>
  <c r="Z1058" i="6"/>
  <c r="Z1054" i="6"/>
  <c r="Z1050" i="6"/>
  <c r="Z1046" i="6"/>
  <c r="Z1042" i="6"/>
  <c r="Z1038" i="6"/>
  <c r="Z1034" i="6"/>
  <c r="Z1030" i="6"/>
  <c r="Z1026" i="6"/>
  <c r="Z1022" i="6"/>
  <c r="Z1018" i="6"/>
  <c r="Z1014" i="6"/>
  <c r="Z1010" i="6"/>
  <c r="Z1006" i="6"/>
  <c r="Z1002" i="6"/>
  <c r="Z998" i="6"/>
  <c r="Z994" i="6"/>
  <c r="Z990" i="6"/>
  <c r="Z986" i="6"/>
  <c r="Z982" i="6"/>
  <c r="Z978" i="6"/>
  <c r="Z974" i="6"/>
  <c r="Z970" i="6"/>
  <c r="Z966" i="6"/>
  <c r="Z962" i="6"/>
  <c r="Z958" i="6"/>
  <c r="Z954" i="6"/>
  <c r="Z950" i="6"/>
  <c r="Z946" i="6"/>
  <c r="Z942" i="6"/>
  <c r="Z938" i="6"/>
  <c r="Z934" i="6"/>
  <c r="Z930" i="6"/>
  <c r="Z926" i="6"/>
  <c r="Z922" i="6"/>
  <c r="Z918" i="6"/>
  <c r="Z914" i="6"/>
  <c r="Z910" i="6"/>
  <c r="Z906" i="6"/>
  <c r="Z902" i="6"/>
  <c r="Z898" i="6"/>
  <c r="Z894" i="6"/>
  <c r="Z890" i="6"/>
  <c r="Z886" i="6"/>
  <c r="Z882" i="6"/>
  <c r="Z878" i="6"/>
  <c r="Z874" i="6"/>
  <c r="Z870" i="6"/>
  <c r="Z866" i="6"/>
  <c r="Z862" i="6"/>
  <c r="Z858" i="6"/>
  <c r="Z854" i="6"/>
  <c r="Z850" i="6"/>
  <c r="Z846" i="6"/>
  <c r="Z842" i="6"/>
  <c r="Z838" i="6"/>
  <c r="Z834" i="6"/>
  <c r="Z830" i="6"/>
  <c r="Z826" i="6"/>
  <c r="Z822" i="6"/>
  <c r="Z818" i="6"/>
  <c r="Z814" i="6"/>
  <c r="Z810" i="6"/>
  <c r="Z806" i="6"/>
  <c r="Z802" i="6"/>
  <c r="Z798" i="6"/>
  <c r="Z794" i="6"/>
  <c r="Z790" i="6"/>
  <c r="Z786" i="6"/>
  <c r="Z782" i="6"/>
  <c r="Z778" i="6"/>
  <c r="Z774" i="6"/>
  <c r="Z770" i="6"/>
  <c r="Z766" i="6"/>
  <c r="Z762" i="6"/>
  <c r="Z758" i="6"/>
  <c r="Z754" i="6"/>
  <c r="Z750" i="6"/>
  <c r="Z746" i="6"/>
  <c r="Z742" i="6"/>
  <c r="Z738" i="6"/>
  <c r="Z734" i="6"/>
  <c r="Z730" i="6"/>
  <c r="Z726" i="6"/>
  <c r="Z722" i="6"/>
  <c r="Z718" i="6"/>
  <c r="Z714" i="6"/>
  <c r="Z710" i="6"/>
  <c r="Z706" i="6"/>
  <c r="Z702" i="6"/>
  <c r="Z698" i="6"/>
  <c r="Z694" i="6"/>
  <c r="Z690" i="6"/>
  <c r="Z686" i="6"/>
  <c r="Z682" i="6"/>
  <c r="Z678" i="6"/>
  <c r="Z674" i="6"/>
  <c r="Z670" i="6"/>
  <c r="Z666" i="6"/>
  <c r="Z662" i="6"/>
  <c r="Z658" i="6"/>
  <c r="Z654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586" i="6"/>
  <c r="Z582" i="6"/>
  <c r="Z578" i="6"/>
  <c r="Z574" i="6"/>
  <c r="Z570" i="6"/>
  <c r="Z566" i="6"/>
  <c r="Z562" i="6"/>
  <c r="Z558" i="6"/>
  <c r="Z554" i="6"/>
  <c r="Z550" i="6"/>
  <c r="Z546" i="6"/>
  <c r="Z542" i="6"/>
  <c r="Z538" i="6"/>
  <c r="Z534" i="6"/>
  <c r="Z530" i="6"/>
  <c r="Z526" i="6"/>
  <c r="Z522" i="6"/>
  <c r="Z518" i="6"/>
  <c r="Z514" i="6"/>
  <c r="Z510" i="6"/>
  <c r="Z506" i="6"/>
  <c r="Z502" i="6"/>
  <c r="Z498" i="6"/>
  <c r="Z494" i="6"/>
  <c r="Z490" i="6"/>
  <c r="Z486" i="6"/>
  <c r="Z482" i="6"/>
  <c r="Z478" i="6"/>
  <c r="Z474" i="6"/>
  <c r="Z470" i="6"/>
  <c r="Z466" i="6"/>
  <c r="Z462" i="6"/>
  <c r="Z458" i="6"/>
  <c r="Z454" i="6"/>
  <c r="Z450" i="6"/>
  <c r="Z446" i="6"/>
  <c r="Z442" i="6"/>
  <c r="Z438" i="6"/>
  <c r="Z434" i="6"/>
  <c r="Z430" i="6"/>
  <c r="Z426" i="6"/>
  <c r="Z422" i="6"/>
  <c r="Z418" i="6"/>
  <c r="Z414" i="6"/>
  <c r="Z410" i="6"/>
  <c r="Z406" i="6"/>
  <c r="Z402" i="6"/>
  <c r="Z398" i="6"/>
  <c r="Z394" i="6"/>
  <c r="Z390" i="6"/>
  <c r="Z386" i="6"/>
  <c r="Z382" i="6"/>
  <c r="Z378" i="6"/>
  <c r="Z374" i="6"/>
  <c r="Z370" i="6"/>
  <c r="Z366" i="6"/>
  <c r="Z362" i="6"/>
  <c r="Z358" i="6"/>
  <c r="Z354" i="6"/>
  <c r="Z350" i="6"/>
  <c r="Z346" i="6"/>
  <c r="Z342" i="6"/>
  <c r="Z338" i="6"/>
  <c r="Z2" i="6"/>
  <c r="Z855" i="6"/>
  <c r="Z851" i="6"/>
  <c r="Z847" i="6"/>
  <c r="Z843" i="6"/>
  <c r="Z839" i="6"/>
  <c r="Z835" i="6"/>
  <c r="Z831" i="6"/>
  <c r="Z827" i="6"/>
  <c r="Z823" i="6"/>
  <c r="Z819" i="6"/>
  <c r="Z815" i="6"/>
  <c r="Z811" i="6"/>
  <c r="Z807" i="6"/>
  <c r="Z803" i="6"/>
  <c r="Z799" i="6"/>
  <c r="Z795" i="6"/>
  <c r="Z791" i="6"/>
  <c r="Z787" i="6"/>
  <c r="Z783" i="6"/>
  <c r="Z779" i="6"/>
  <c r="Z775" i="6"/>
  <c r="Z771" i="6"/>
  <c r="Z767" i="6"/>
  <c r="Z763" i="6"/>
  <c r="Z759" i="6"/>
  <c r="Z755" i="6"/>
  <c r="Z751" i="6"/>
  <c r="Z747" i="6"/>
  <c r="Z743" i="6"/>
  <c r="Z739" i="6"/>
  <c r="Z735" i="6"/>
  <c r="Z731" i="6"/>
  <c r="Z727" i="6"/>
  <c r="Z723" i="6"/>
  <c r="Z719" i="6"/>
  <c r="Z715" i="6"/>
  <c r="Z711" i="6"/>
  <c r="Z707" i="6"/>
  <c r="Z703" i="6"/>
  <c r="Z699" i="6"/>
  <c r="Z695" i="6"/>
  <c r="Z691" i="6"/>
  <c r="Z687" i="6"/>
  <c r="Z683" i="6"/>
  <c r="Z679" i="6"/>
  <c r="Z675" i="6"/>
  <c r="Z671" i="6"/>
  <c r="Z667" i="6"/>
  <c r="Z663" i="6"/>
  <c r="Z659" i="6"/>
  <c r="Z655" i="6"/>
  <c r="Z651" i="6"/>
  <c r="Z647" i="6"/>
  <c r="Z643" i="6"/>
  <c r="Z639" i="6"/>
  <c r="Z635" i="6"/>
  <c r="Z631" i="6"/>
  <c r="Z627" i="6"/>
  <c r="Z623" i="6"/>
  <c r="Z619" i="6"/>
  <c r="Z615" i="6"/>
  <c r="Z611" i="6"/>
  <c r="Z607" i="6"/>
  <c r="Z603" i="6"/>
  <c r="Z599" i="6"/>
  <c r="Z595" i="6"/>
  <c r="Z591" i="6"/>
  <c r="Z587" i="6"/>
  <c r="Z583" i="6"/>
  <c r="Z579" i="6"/>
  <c r="Z575" i="6"/>
  <c r="Z571" i="6"/>
  <c r="Z567" i="6"/>
  <c r="Z563" i="6"/>
  <c r="Z559" i="6"/>
  <c r="Z555" i="6"/>
  <c r="Z551" i="6"/>
  <c r="Z547" i="6"/>
  <c r="Z543" i="6"/>
  <c r="Z539" i="6"/>
  <c r="Z535" i="6"/>
  <c r="Z531" i="6"/>
  <c r="Z527" i="6"/>
  <c r="Z523" i="6"/>
  <c r="Z519" i="6"/>
  <c r="Z515" i="6"/>
  <c r="Z511" i="6"/>
  <c r="Z507" i="6"/>
  <c r="Z503" i="6"/>
  <c r="Z499" i="6"/>
  <c r="Z495" i="6"/>
  <c r="Z491" i="6"/>
  <c r="Z487" i="6"/>
  <c r="Z483" i="6"/>
  <c r="Z479" i="6"/>
  <c r="Z475" i="6"/>
  <c r="Z471" i="6"/>
  <c r="Z467" i="6"/>
  <c r="Z463" i="6"/>
  <c r="Z1464" i="6"/>
  <c r="Z1460" i="6"/>
  <c r="Z1456" i="6"/>
  <c r="Z1452" i="6"/>
  <c r="Z1448" i="6"/>
  <c r="Z1444" i="6"/>
  <c r="Z1440" i="6"/>
  <c r="Z1436" i="6"/>
  <c r="Z1432" i="6"/>
  <c r="Z1428" i="6"/>
  <c r="Z1424" i="6"/>
  <c r="Z1420" i="6"/>
  <c r="Z1416" i="6"/>
  <c r="Z1412" i="6"/>
  <c r="Z1408" i="6"/>
  <c r="Z1404" i="6"/>
  <c r="Z1400" i="6"/>
  <c r="Z1396" i="6"/>
  <c r="Z1392" i="6"/>
  <c r="Z1388" i="6"/>
  <c r="Z1384" i="6"/>
  <c r="Z1380" i="6"/>
  <c r="Z1376" i="6"/>
  <c r="Z1372" i="6"/>
  <c r="Z1368" i="6"/>
  <c r="Z1364" i="6"/>
  <c r="Z1360" i="6"/>
  <c r="Z1356" i="6"/>
  <c r="Z1352" i="6"/>
  <c r="Z1348" i="6"/>
  <c r="Z1344" i="6"/>
  <c r="Z1340" i="6"/>
  <c r="Z1336" i="6"/>
  <c r="Z1332" i="6"/>
  <c r="Z1328" i="6"/>
  <c r="Z1324" i="6"/>
  <c r="Z1320" i="6"/>
  <c r="Z1316" i="6"/>
  <c r="Z1312" i="6"/>
  <c r="Z1308" i="6"/>
  <c r="Z1304" i="6"/>
  <c r="Z1300" i="6"/>
  <c r="Z1296" i="6"/>
  <c r="Z1292" i="6"/>
  <c r="Z1288" i="6"/>
  <c r="Z1284" i="6"/>
  <c r="Z1280" i="6"/>
  <c r="Z1276" i="6"/>
  <c r="Z1272" i="6"/>
  <c r="Z1268" i="6"/>
  <c r="Z1264" i="6"/>
  <c r="Z1260" i="6"/>
  <c r="Z1256" i="6"/>
  <c r="Z1252" i="6"/>
  <c r="Z1248" i="6"/>
  <c r="Z1244" i="6"/>
  <c r="Z1240" i="6"/>
  <c r="Z1236" i="6"/>
  <c r="Z1232" i="6"/>
  <c r="Z1228" i="6"/>
  <c r="Z1224" i="6"/>
  <c r="Z1220" i="6"/>
  <c r="Z1216" i="6"/>
  <c r="Z1212" i="6"/>
  <c r="Z1208" i="6"/>
  <c r="Z1204" i="6"/>
  <c r="Z1200" i="6"/>
  <c r="Z1196" i="6"/>
  <c r="Z1192" i="6"/>
  <c r="Z1188" i="6"/>
  <c r="Z1184" i="6"/>
  <c r="Z1180" i="6"/>
  <c r="Z1176" i="6"/>
  <c r="Z1172" i="6"/>
  <c r="Z1168" i="6"/>
  <c r="Z1164" i="6"/>
  <c r="Z1160" i="6"/>
  <c r="Z1156" i="6"/>
  <c r="Z1152" i="6"/>
  <c r="Z1148" i="6"/>
  <c r="Z1144" i="6"/>
  <c r="Z1140" i="6"/>
  <c r="Z1136" i="6"/>
  <c r="Z1132" i="6"/>
  <c r="Z1128" i="6"/>
  <c r="Z1124" i="6"/>
  <c r="Z1120" i="6"/>
  <c r="Z1116" i="6"/>
  <c r="Z1112" i="6"/>
  <c r="Z1108" i="6"/>
  <c r="Z1104" i="6"/>
  <c r="Z1100" i="6"/>
  <c r="Z1096" i="6"/>
  <c r="Z1092" i="6"/>
  <c r="Z1088" i="6"/>
  <c r="Z1084" i="6"/>
  <c r="Z1080" i="6"/>
  <c r="Z1076" i="6"/>
  <c r="Z1072" i="6"/>
  <c r="Z1068" i="6"/>
  <c r="Z1064" i="6"/>
  <c r="Z1060" i="6"/>
  <c r="Z1056" i="6"/>
  <c r="Z1052" i="6"/>
  <c r="Z1048" i="6"/>
  <c r="Z1044" i="6"/>
  <c r="Z1040" i="6"/>
  <c r="Z1036" i="6"/>
  <c r="Z1032" i="6"/>
  <c r="Z1028" i="6"/>
  <c r="Z1024" i="6"/>
  <c r="Z1020" i="6"/>
  <c r="Z1016" i="6"/>
  <c r="Z1012" i="6"/>
  <c r="Z1008" i="6"/>
  <c r="Z1004" i="6"/>
  <c r="Z1000" i="6"/>
  <c r="Z996" i="6"/>
  <c r="Z992" i="6"/>
  <c r="Z988" i="6"/>
  <c r="Z984" i="6"/>
  <c r="Z980" i="6"/>
  <c r="Z976" i="6"/>
  <c r="Z972" i="6"/>
  <c r="Z968" i="6"/>
  <c r="Z964" i="6"/>
  <c r="Z960" i="6"/>
  <c r="Z956" i="6"/>
  <c r="Z952" i="6"/>
  <c r="Z948" i="6"/>
  <c r="Z944" i="6"/>
  <c r="Z940" i="6"/>
  <c r="Z936" i="6"/>
  <c r="Z932" i="6"/>
  <c r="Z928" i="6"/>
  <c r="Z924" i="6"/>
  <c r="Z920" i="6"/>
  <c r="Z916" i="6"/>
  <c r="Z912" i="6"/>
  <c r="Z908" i="6"/>
  <c r="Z904" i="6"/>
  <c r="Z900" i="6"/>
  <c r="Z896" i="6"/>
  <c r="Z892" i="6"/>
  <c r="Z888" i="6"/>
  <c r="Z884" i="6"/>
  <c r="Z880" i="6"/>
  <c r="Z876" i="6"/>
  <c r="Z872" i="6"/>
  <c r="Z868" i="6"/>
  <c r="Z864" i="6"/>
  <c r="Z860" i="6"/>
  <c r="Z856" i="6"/>
  <c r="Z852" i="6"/>
  <c r="Z848" i="6"/>
  <c r="Z844" i="6"/>
  <c r="Z840" i="6"/>
  <c r="Z836" i="6"/>
  <c r="Z832" i="6"/>
  <c r="Z828" i="6"/>
  <c r="Z824" i="6"/>
  <c r="Z820" i="6"/>
  <c r="Z816" i="6"/>
  <c r="Z812" i="6"/>
  <c r="Z808" i="6"/>
  <c r="Z804" i="6"/>
  <c r="Z800" i="6"/>
  <c r="Z796" i="6"/>
  <c r="Z792" i="6"/>
  <c r="Z788" i="6"/>
  <c r="Z784" i="6"/>
  <c r="Z780" i="6"/>
  <c r="Z776" i="6"/>
  <c r="Z772" i="6"/>
  <c r="Z768" i="6"/>
  <c r="Z764" i="6"/>
  <c r="Z760" i="6"/>
  <c r="Z756" i="6"/>
  <c r="Z752" i="6"/>
  <c r="Z748" i="6"/>
  <c r="Z744" i="6"/>
  <c r="Z740" i="6"/>
  <c r="Z736" i="6"/>
  <c r="Z732" i="6"/>
  <c r="Z728" i="6"/>
  <c r="Z724" i="6"/>
  <c r="Z720" i="6"/>
  <c r="Z716" i="6"/>
  <c r="Z712" i="6"/>
  <c r="Z708" i="6"/>
  <c r="Z704" i="6"/>
  <c r="Z700" i="6"/>
  <c r="Z696" i="6"/>
  <c r="Z692" i="6"/>
  <c r="Z688" i="6"/>
  <c r="Z684" i="6"/>
  <c r="Z680" i="6"/>
  <c r="Z676" i="6"/>
  <c r="Z672" i="6"/>
  <c r="Z668" i="6"/>
  <c r="Z664" i="6"/>
  <c r="Z660" i="6"/>
  <c r="Z656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584" i="6"/>
  <c r="Z580" i="6"/>
  <c r="Z576" i="6"/>
  <c r="Z572" i="6"/>
  <c r="Z568" i="6"/>
  <c r="Z564" i="6"/>
  <c r="Z560" i="6"/>
  <c r="Z459" i="6"/>
  <c r="Z455" i="6"/>
  <c r="Z451" i="6"/>
  <c r="Z447" i="6"/>
  <c r="Z443" i="6"/>
  <c r="Z439" i="6"/>
  <c r="Z435" i="6"/>
  <c r="Z431" i="6"/>
  <c r="Z427" i="6"/>
  <c r="Z423" i="6"/>
  <c r="Z419" i="6"/>
  <c r="Z415" i="6"/>
  <c r="Z411" i="6"/>
  <c r="Z407" i="6"/>
  <c r="Z403" i="6"/>
  <c r="Z399" i="6"/>
  <c r="Z395" i="6"/>
  <c r="Z391" i="6"/>
  <c r="Z387" i="6"/>
  <c r="Z383" i="6"/>
  <c r="Z379" i="6"/>
  <c r="Z375" i="6"/>
  <c r="Z371" i="6"/>
  <c r="Z367" i="6"/>
  <c r="Z363" i="6"/>
  <c r="Z359" i="6"/>
  <c r="Z355" i="6"/>
  <c r="Z351" i="6"/>
  <c r="Z347" i="6"/>
  <c r="Z343" i="6"/>
  <c r="Z339" i="6"/>
  <c r="Z335" i="6"/>
  <c r="Z331" i="6"/>
  <c r="Z327" i="6"/>
  <c r="Z323" i="6"/>
  <c r="Z319" i="6"/>
  <c r="Z315" i="6"/>
  <c r="Z311" i="6"/>
  <c r="Z307" i="6"/>
  <c r="Z303" i="6"/>
  <c r="Z299" i="6"/>
  <c r="Z295" i="6"/>
  <c r="Z291" i="6"/>
  <c r="Z287" i="6"/>
  <c r="Z283" i="6"/>
  <c r="Z279" i="6"/>
  <c r="Z275" i="6"/>
  <c r="Z271" i="6"/>
  <c r="Z267" i="6"/>
  <c r="Z263" i="6"/>
  <c r="Z259" i="6"/>
  <c r="Z255" i="6"/>
  <c r="Z251" i="6"/>
  <c r="Z247" i="6"/>
  <c r="Z243" i="6"/>
  <c r="Z239" i="6"/>
  <c r="Z235" i="6"/>
  <c r="Z231" i="6"/>
  <c r="Z227" i="6"/>
  <c r="Z223" i="6"/>
  <c r="Z219" i="6"/>
  <c r="Z215" i="6"/>
  <c r="Z211" i="6"/>
  <c r="Z207" i="6"/>
  <c r="Z203" i="6"/>
  <c r="Z199" i="6"/>
  <c r="Z195" i="6"/>
  <c r="Z191" i="6"/>
  <c r="Z187" i="6"/>
  <c r="Z183" i="6"/>
  <c r="Z179" i="6"/>
  <c r="Z175" i="6"/>
  <c r="Z171" i="6"/>
  <c r="Z167" i="6"/>
  <c r="Z163" i="6"/>
  <c r="Z159" i="6"/>
  <c r="Z155" i="6"/>
  <c r="Z151" i="6"/>
  <c r="Z147" i="6"/>
  <c r="Z143" i="6"/>
  <c r="Z139" i="6"/>
  <c r="Z135" i="6"/>
  <c r="Z131" i="6"/>
  <c r="Z127" i="6"/>
  <c r="Z123" i="6"/>
  <c r="Z119" i="6"/>
  <c r="Z115" i="6"/>
  <c r="Z111" i="6"/>
  <c r="Z107" i="6"/>
  <c r="Z103" i="6"/>
  <c r="Z99" i="6"/>
  <c r="Z95" i="6"/>
  <c r="Z91" i="6"/>
  <c r="Z87" i="6"/>
  <c r="Z83" i="6"/>
  <c r="Z79" i="6"/>
  <c r="Z75" i="6"/>
  <c r="Z71" i="6"/>
  <c r="Z67" i="6"/>
  <c r="Z63" i="6"/>
  <c r="Z59" i="6"/>
  <c r="Z55" i="6"/>
  <c r="Z51" i="6"/>
  <c r="Z47" i="6"/>
  <c r="Z43" i="6"/>
  <c r="Z39" i="6"/>
  <c r="Z35" i="6"/>
  <c r="Z31" i="6"/>
  <c r="Z27" i="6"/>
  <c r="Z23" i="6"/>
  <c r="Z19" i="6"/>
  <c r="Z15" i="6"/>
  <c r="Z11" i="6"/>
  <c r="Z7" i="6"/>
  <c r="Z3" i="6"/>
  <c r="Z556" i="6"/>
  <c r="Z552" i="6"/>
  <c r="Z548" i="6"/>
  <c r="Z544" i="6"/>
  <c r="Z540" i="6"/>
  <c r="Z536" i="6"/>
  <c r="Z532" i="6"/>
  <c r="Z528" i="6"/>
  <c r="Z524" i="6"/>
  <c r="Z520" i="6"/>
  <c r="Z516" i="6"/>
  <c r="Z512" i="6"/>
  <c r="Z508" i="6"/>
  <c r="Z504" i="6"/>
  <c r="Z500" i="6"/>
  <c r="Z496" i="6"/>
  <c r="Z492" i="6"/>
  <c r="Z488" i="6"/>
  <c r="Z484" i="6"/>
  <c r="Z480" i="6"/>
  <c r="Z476" i="6"/>
  <c r="Z472" i="6"/>
  <c r="Z468" i="6"/>
  <c r="Z464" i="6"/>
  <c r="Z460" i="6"/>
  <c r="Z456" i="6"/>
  <c r="Z452" i="6"/>
  <c r="Z448" i="6"/>
  <c r="Z444" i="6"/>
  <c r="Z440" i="6"/>
  <c r="Z436" i="6"/>
  <c r="Z432" i="6"/>
  <c r="Z428" i="6"/>
  <c r="Z424" i="6"/>
  <c r="Z420" i="6"/>
  <c r="Z416" i="6"/>
  <c r="Z412" i="6"/>
  <c r="Z408" i="6"/>
  <c r="Z404" i="6"/>
  <c r="Z400" i="6"/>
  <c r="Z396" i="6"/>
  <c r="Z392" i="6"/>
  <c r="Z388" i="6"/>
  <c r="Z384" i="6"/>
  <c r="Z380" i="6"/>
  <c r="Z376" i="6"/>
  <c r="Z372" i="6"/>
  <c r="Z368" i="6"/>
  <c r="Z364" i="6"/>
  <c r="Z360" i="6"/>
  <c r="Z356" i="6"/>
  <c r="Z352" i="6"/>
  <c r="Z348" i="6"/>
  <c r="Z344" i="6"/>
  <c r="Z340" i="6"/>
  <c r="Z336" i="6"/>
  <c r="Z332" i="6"/>
  <c r="Z328" i="6"/>
  <c r="Z324" i="6"/>
  <c r="Z320" i="6"/>
  <c r="Z316" i="6"/>
  <c r="Z312" i="6"/>
  <c r="Z308" i="6"/>
  <c r="Z304" i="6"/>
  <c r="Z300" i="6"/>
  <c r="Z296" i="6"/>
  <c r="Z292" i="6"/>
  <c r="Z288" i="6"/>
  <c r="Z284" i="6"/>
  <c r="Z280" i="6"/>
  <c r="Z276" i="6"/>
  <c r="Z272" i="6"/>
  <c r="Z268" i="6"/>
  <c r="Z264" i="6"/>
  <c r="Z260" i="6"/>
  <c r="Z256" i="6"/>
  <c r="Z252" i="6"/>
  <c r="Z248" i="6"/>
  <c r="Z244" i="6"/>
  <c r="Z240" i="6"/>
  <c r="Z236" i="6"/>
  <c r="Z232" i="6"/>
  <c r="Z228" i="6"/>
  <c r="Z224" i="6"/>
  <c r="Z220" i="6"/>
  <c r="Z216" i="6"/>
  <c r="Z212" i="6"/>
  <c r="Z208" i="6"/>
  <c r="Z204" i="6"/>
  <c r="Z200" i="6"/>
  <c r="Z196" i="6"/>
  <c r="Z192" i="6"/>
  <c r="Z188" i="6"/>
  <c r="Z184" i="6"/>
  <c r="Z180" i="6"/>
  <c r="Z176" i="6"/>
  <c r="Z172" i="6"/>
  <c r="Z168" i="6"/>
  <c r="Z164" i="6"/>
  <c r="Z160" i="6"/>
  <c r="Z156" i="6"/>
  <c r="Z152" i="6"/>
  <c r="Z148" i="6"/>
  <c r="Z144" i="6"/>
  <c r="Z140" i="6"/>
  <c r="Z136" i="6"/>
  <c r="Z132" i="6"/>
  <c r="Z128" i="6"/>
  <c r="Z124" i="6"/>
  <c r="Z120" i="6"/>
  <c r="Z116" i="6"/>
  <c r="Z112" i="6"/>
  <c r="Z108" i="6"/>
  <c r="Z104" i="6"/>
  <c r="Z100" i="6"/>
  <c r="Z96" i="6"/>
  <c r="Z92" i="6"/>
  <c r="Z88" i="6"/>
  <c r="Z84" i="6"/>
  <c r="Z80" i="6"/>
  <c r="Z76" i="6"/>
  <c r="Z72" i="6"/>
  <c r="Z68" i="6"/>
  <c r="Z64" i="6"/>
  <c r="Z60" i="6"/>
  <c r="Z56" i="6"/>
  <c r="Z52" i="6"/>
  <c r="Z48" i="6"/>
  <c r="Z44" i="6"/>
  <c r="Z40" i="6"/>
  <c r="Z36" i="6"/>
  <c r="Z32" i="6"/>
  <c r="Z28" i="6"/>
  <c r="Z24" i="6"/>
  <c r="Z20" i="6"/>
  <c r="Z16" i="6"/>
  <c r="Z12" i="6"/>
  <c r="Z8" i="6"/>
  <c r="Z4" i="6"/>
  <c r="L57" i="5"/>
  <c r="K57" i="5"/>
  <c r="I62" i="5"/>
  <c r="G60" i="5"/>
  <c r="G61" i="5"/>
  <c r="G62" i="5"/>
  <c r="G59" i="5"/>
  <c r="G58" i="5"/>
  <c r="AC1225" i="6" l="1"/>
  <c r="H1521" i="32"/>
  <c r="AB20" i="6"/>
  <c r="AB84" i="6"/>
  <c r="AB148" i="6"/>
  <c r="AB196" i="6"/>
  <c r="AB260" i="6"/>
  <c r="AB12" i="6"/>
  <c r="AB28" i="6"/>
  <c r="AB44" i="6"/>
  <c r="AB60" i="6"/>
  <c r="AB76" i="6"/>
  <c r="AB92" i="6"/>
  <c r="AB108" i="6"/>
  <c r="AB124" i="6"/>
  <c r="AB140" i="6"/>
  <c r="AB156" i="6"/>
  <c r="AB172" i="6"/>
  <c r="AB188" i="6"/>
  <c r="AB204" i="6"/>
  <c r="AB220" i="6"/>
  <c r="AB236" i="6"/>
  <c r="AB252" i="6"/>
  <c r="AB268" i="6"/>
  <c r="AB284" i="6"/>
  <c r="AB300" i="6"/>
  <c r="AB316" i="6"/>
  <c r="AB332" i="6"/>
  <c r="AB348" i="6"/>
  <c r="AB364" i="6"/>
  <c r="AB380" i="6"/>
  <c r="AB396" i="6"/>
  <c r="AB412" i="6"/>
  <c r="AB428" i="6"/>
  <c r="AB444" i="6"/>
  <c r="AB460" i="6"/>
  <c r="AB476" i="6"/>
  <c r="AB492" i="6"/>
  <c r="AB508" i="6"/>
  <c r="AB524" i="6"/>
  <c r="AB540" i="6"/>
  <c r="AB556" i="6"/>
  <c r="AB15" i="6"/>
  <c r="AB31" i="6"/>
  <c r="AB47" i="6"/>
  <c r="AB63" i="6"/>
  <c r="AB79" i="6"/>
  <c r="AB95" i="6"/>
  <c r="AB111" i="6"/>
  <c r="AB127" i="6"/>
  <c r="AB143" i="6"/>
  <c r="AB159" i="6"/>
  <c r="AB175" i="6"/>
  <c r="AB191" i="6"/>
  <c r="AB207" i="6"/>
  <c r="AB223" i="6"/>
  <c r="AB239" i="6"/>
  <c r="AB255" i="6"/>
  <c r="AB271" i="6"/>
  <c r="AB287" i="6"/>
  <c r="AB303" i="6"/>
  <c r="AB319" i="6"/>
  <c r="AB335" i="6"/>
  <c r="AB351" i="6"/>
  <c r="AB367" i="6"/>
  <c r="AB383" i="6"/>
  <c r="AB399" i="6"/>
  <c r="AB415" i="6"/>
  <c r="AB431" i="6"/>
  <c r="AB447" i="6"/>
  <c r="AB560" i="6"/>
  <c r="AB576" i="6"/>
  <c r="AB592" i="6"/>
  <c r="AB608" i="6"/>
  <c r="AB624" i="6"/>
  <c r="AB640" i="6"/>
  <c r="AB656" i="6"/>
  <c r="AB672" i="6"/>
  <c r="AB688" i="6"/>
  <c r="AB704" i="6"/>
  <c r="AB720" i="6"/>
  <c r="AB736" i="6"/>
  <c r="AB752" i="6"/>
  <c r="AB768" i="6"/>
  <c r="AB784" i="6"/>
  <c r="AB800" i="6"/>
  <c r="AB816" i="6"/>
  <c r="AB832" i="6"/>
  <c r="AB848" i="6"/>
  <c r="AB864" i="6"/>
  <c r="AB880" i="6"/>
  <c r="AB896" i="6"/>
  <c r="AB912" i="6"/>
  <c r="AB928" i="6"/>
  <c r="AB944" i="6"/>
  <c r="AB960" i="6"/>
  <c r="AB976" i="6"/>
  <c r="AB992" i="6"/>
  <c r="AB1008" i="6"/>
  <c r="AB1024" i="6"/>
  <c r="AB1040" i="6"/>
  <c r="AB1056" i="6"/>
  <c r="AB1072" i="6"/>
  <c r="AB1088" i="6"/>
  <c r="AB1104" i="6"/>
  <c r="AB1120" i="6"/>
  <c r="AB1136" i="6"/>
  <c r="AB1152" i="6"/>
  <c r="AB1168" i="6"/>
  <c r="AB1184" i="6"/>
  <c r="AB1200" i="6"/>
  <c r="AB1216" i="6"/>
  <c r="AB1232" i="6"/>
  <c r="AB1248" i="6"/>
  <c r="AB1264" i="6"/>
  <c r="AB1280" i="6"/>
  <c r="AB1296" i="6"/>
  <c r="AB1312" i="6"/>
  <c r="AB1328" i="6"/>
  <c r="AB1344" i="6"/>
  <c r="AB1360" i="6"/>
  <c r="AB1376" i="6"/>
  <c r="AB1392" i="6"/>
  <c r="AB1408" i="6"/>
  <c r="AB1424" i="6"/>
  <c r="AB1440" i="6"/>
  <c r="AB1456" i="6"/>
  <c r="AB467" i="6"/>
  <c r="AB483" i="6"/>
  <c r="AB499" i="6"/>
  <c r="AB515" i="6"/>
  <c r="AB531" i="6"/>
  <c r="AB547" i="6"/>
  <c r="AB563" i="6"/>
  <c r="AB579" i="6"/>
  <c r="AB595" i="6"/>
  <c r="AB611" i="6"/>
  <c r="AB627" i="6"/>
  <c r="AB643" i="6"/>
  <c r="AB659" i="6"/>
  <c r="AB675" i="6"/>
  <c r="AB691" i="6"/>
  <c r="AB707" i="6"/>
  <c r="AB723" i="6"/>
  <c r="AB739" i="6"/>
  <c r="AB755" i="6"/>
  <c r="AB771" i="6"/>
  <c r="AB787" i="6"/>
  <c r="AB803" i="6"/>
  <c r="AB819" i="6"/>
  <c r="AB835" i="6"/>
  <c r="AB851" i="6"/>
  <c r="AB342" i="6"/>
  <c r="AB358" i="6"/>
  <c r="AB374" i="6"/>
  <c r="AB390" i="6"/>
  <c r="AB406" i="6"/>
  <c r="AB422" i="6"/>
  <c r="AB438" i="6"/>
  <c r="AB454" i="6"/>
  <c r="AB470" i="6"/>
  <c r="AB486" i="6"/>
  <c r="AB502" i="6"/>
  <c r="AB518" i="6"/>
  <c r="AB534" i="6"/>
  <c r="AB550" i="6"/>
  <c r="AB566" i="6"/>
  <c r="AB582" i="6"/>
  <c r="AB598" i="6"/>
  <c r="AB614" i="6"/>
  <c r="AB630" i="6"/>
  <c r="AB646" i="6"/>
  <c r="AB662" i="6"/>
  <c r="AB678" i="6"/>
  <c r="AB694" i="6"/>
  <c r="AB710" i="6"/>
  <c r="AB726" i="6"/>
  <c r="AB742" i="6"/>
  <c r="AB758" i="6"/>
  <c r="AB774" i="6"/>
  <c r="AB790" i="6"/>
  <c r="AB806" i="6"/>
  <c r="AB822" i="6"/>
  <c r="AB838" i="6"/>
  <c r="AB854" i="6"/>
  <c r="AB870" i="6"/>
  <c r="AB886" i="6"/>
  <c r="AB902" i="6"/>
  <c r="AB918" i="6"/>
  <c r="AB934" i="6"/>
  <c r="AB950" i="6"/>
  <c r="AB966" i="6"/>
  <c r="AB982" i="6"/>
  <c r="AB998" i="6"/>
  <c r="AB1014" i="6"/>
  <c r="AB1030" i="6"/>
  <c r="AB1046" i="6"/>
  <c r="AB1062" i="6"/>
  <c r="AB1078" i="6"/>
  <c r="AB1094" i="6"/>
  <c r="AB1110" i="6"/>
  <c r="AB1126" i="6"/>
  <c r="AB1142" i="6"/>
  <c r="AB1158" i="6"/>
  <c r="AB1174" i="6"/>
  <c r="AB1190" i="6"/>
  <c r="AB1206" i="6"/>
  <c r="AB1222" i="6"/>
  <c r="AB1238" i="6"/>
  <c r="AB1254" i="6"/>
  <c r="AB1270" i="6"/>
  <c r="AB1286" i="6"/>
  <c r="AB1302" i="6"/>
  <c r="AB1318" i="6"/>
  <c r="AB1334" i="6"/>
  <c r="AB1350" i="6"/>
  <c r="AB1366" i="6"/>
  <c r="AB1382" i="6"/>
  <c r="AB1398" i="6"/>
  <c r="AB1414" i="6"/>
  <c r="AB1430" i="6"/>
  <c r="AB1446" i="6"/>
  <c r="AB1462" i="6"/>
  <c r="AB9" i="6"/>
  <c r="AB49" i="6"/>
  <c r="AB81" i="6"/>
  <c r="AB10" i="6"/>
  <c r="AB42" i="6"/>
  <c r="AB74" i="6"/>
  <c r="AB21" i="6"/>
  <c r="AB226" i="6"/>
  <c r="AB258" i="6"/>
  <c r="AB290" i="6"/>
  <c r="AB322" i="6"/>
  <c r="AB45" i="6"/>
  <c r="AB77" i="6"/>
  <c r="AB859" i="6"/>
  <c r="AB923" i="6"/>
  <c r="AB987" i="6"/>
  <c r="AB1051" i="6"/>
  <c r="AB1115" i="6"/>
  <c r="AB1179" i="6"/>
  <c r="AB1243" i="6"/>
  <c r="AB1307" i="6"/>
  <c r="AB1371" i="6"/>
  <c r="AB1435" i="6"/>
  <c r="AB318" i="6"/>
  <c r="AB105" i="6"/>
  <c r="AB145" i="6"/>
  <c r="AB177" i="6"/>
  <c r="AB209" i="6"/>
  <c r="AB241" i="6"/>
  <c r="AB657" i="6"/>
  <c r="AB689" i="6"/>
  <c r="AB721" i="6"/>
  <c r="AB753" i="6"/>
  <c r="AB785" i="6"/>
  <c r="AB817" i="6"/>
  <c r="AB849" i="6"/>
  <c r="AB881" i="6"/>
  <c r="AB913" i="6"/>
  <c r="AB945" i="6"/>
  <c r="AB1369" i="6"/>
  <c r="AB871" i="6"/>
  <c r="AB903" i="6"/>
  <c r="AB935" i="6"/>
  <c r="AB967" i="6"/>
  <c r="AB999" i="6"/>
  <c r="AB1031" i="6"/>
  <c r="AB1063" i="6"/>
  <c r="AB1095" i="6"/>
  <c r="AB1127" i="6"/>
  <c r="AB1159" i="6"/>
  <c r="AB1191" i="6"/>
  <c r="AB1223" i="6"/>
  <c r="AB1255" i="6"/>
  <c r="AB1287" i="6"/>
  <c r="AB1319" i="6"/>
  <c r="AB1393" i="6"/>
  <c r="AB1425" i="6"/>
  <c r="AB1457" i="6"/>
  <c r="AB54" i="6"/>
  <c r="AB86" i="6"/>
  <c r="AB118" i="6"/>
  <c r="AB150" i="6"/>
  <c r="AB182" i="6"/>
  <c r="AB214" i="6"/>
  <c r="AB246" i="6"/>
  <c r="AB278" i="6"/>
  <c r="AB273" i="6"/>
  <c r="AB305" i="6"/>
  <c r="AB337" i="6"/>
  <c r="AB369" i="6"/>
  <c r="AB401" i="6"/>
  <c r="AB433" i="6"/>
  <c r="AB465" i="6"/>
  <c r="AB497" i="6"/>
  <c r="AB529" i="6"/>
  <c r="AB561" i="6"/>
  <c r="AB593" i="6"/>
  <c r="AB625" i="6"/>
  <c r="AB98" i="6"/>
  <c r="AB130" i="6"/>
  <c r="AB162" i="6"/>
  <c r="AB194" i="6"/>
  <c r="AB133" i="6"/>
  <c r="AB165" i="6"/>
  <c r="AB197" i="6"/>
  <c r="AB229" i="6"/>
  <c r="AB261" i="6"/>
  <c r="AB293" i="6"/>
  <c r="AB325" i="6"/>
  <c r="AB357" i="6"/>
  <c r="AB389" i="6"/>
  <c r="AB421" i="6"/>
  <c r="AB453" i="6"/>
  <c r="AB485" i="6"/>
  <c r="AB517" i="6"/>
  <c r="AB549" i="6"/>
  <c r="AB581" i="6"/>
  <c r="AB613" i="6"/>
  <c r="AB645" i="6"/>
  <c r="AB677" i="6"/>
  <c r="AB709" i="6"/>
  <c r="AB741" i="6"/>
  <c r="AB773" i="6"/>
  <c r="AB899" i="6"/>
  <c r="AB953" i="6"/>
  <c r="AB977" i="6"/>
  <c r="AB995" i="6"/>
  <c r="AB1017" i="6"/>
  <c r="AB1043" i="6"/>
  <c r="AB1107" i="6"/>
  <c r="AB1171" i="6"/>
  <c r="AB1235" i="6"/>
  <c r="AB1299" i="6"/>
  <c r="AB1363" i="6"/>
  <c r="AB1427" i="6"/>
  <c r="AB1359" i="6"/>
  <c r="AB1391" i="6"/>
  <c r="AB1423" i="6"/>
  <c r="AB1455" i="6"/>
  <c r="AB805" i="6"/>
  <c r="AB837" i="6"/>
  <c r="AB869" i="6"/>
  <c r="AB901" i="6"/>
  <c r="AB933" i="6"/>
  <c r="AB965" i="6"/>
  <c r="AB997" i="6"/>
  <c r="AB1029" i="6"/>
  <c r="AB1061" i="6"/>
  <c r="AB1093" i="6"/>
  <c r="AB1125" i="6"/>
  <c r="AB1157" i="6"/>
  <c r="AB1189" i="6"/>
  <c r="AB1221" i="6"/>
  <c r="AB1253" i="6"/>
  <c r="AB1285" i="6"/>
  <c r="AB1317" i="6"/>
  <c r="AB1349" i="6"/>
  <c r="AB1381" i="6"/>
  <c r="AB1413" i="6"/>
  <c r="AB1445" i="6"/>
  <c r="AB4" i="6"/>
  <c r="AB68" i="6"/>
  <c r="AB132" i="6"/>
  <c r="AB212" i="6"/>
  <c r="AB276" i="6"/>
  <c r="AB16" i="6"/>
  <c r="AB32" i="6"/>
  <c r="AB48" i="6"/>
  <c r="AB64" i="6"/>
  <c r="AB80" i="6"/>
  <c r="AB96" i="6"/>
  <c r="AB112" i="6"/>
  <c r="AB128" i="6"/>
  <c r="AB144" i="6"/>
  <c r="AB160" i="6"/>
  <c r="AB176" i="6"/>
  <c r="AB192" i="6"/>
  <c r="AB208" i="6"/>
  <c r="AB224" i="6"/>
  <c r="AB240" i="6"/>
  <c r="AB256" i="6"/>
  <c r="AB272" i="6"/>
  <c r="AB288" i="6"/>
  <c r="AB304" i="6"/>
  <c r="AB320" i="6"/>
  <c r="AB336" i="6"/>
  <c r="AB352" i="6"/>
  <c r="AB368" i="6"/>
  <c r="AB384" i="6"/>
  <c r="AB400" i="6"/>
  <c r="AB416" i="6"/>
  <c r="AB432" i="6"/>
  <c r="AB448" i="6"/>
  <c r="AB464" i="6"/>
  <c r="AB480" i="6"/>
  <c r="AB496" i="6"/>
  <c r="AB512" i="6"/>
  <c r="AB528" i="6"/>
  <c r="AB544" i="6"/>
  <c r="AB3" i="6"/>
  <c r="AB19" i="6"/>
  <c r="AB35" i="6"/>
  <c r="AB51" i="6"/>
  <c r="AB67" i="6"/>
  <c r="AB83" i="6"/>
  <c r="AB99" i="6"/>
  <c r="AB115" i="6"/>
  <c r="AB131" i="6"/>
  <c r="AB147" i="6"/>
  <c r="AB163" i="6"/>
  <c r="AB179" i="6"/>
  <c r="AB195" i="6"/>
  <c r="AB211" i="6"/>
  <c r="AB227" i="6"/>
  <c r="AB243" i="6"/>
  <c r="AB259" i="6"/>
  <c r="AB275" i="6"/>
  <c r="AB291" i="6"/>
  <c r="AB307" i="6"/>
  <c r="AB323" i="6"/>
  <c r="AB339" i="6"/>
  <c r="AB355" i="6"/>
  <c r="AB371" i="6"/>
  <c r="AB387" i="6"/>
  <c r="AB403" i="6"/>
  <c r="AB419" i="6"/>
  <c r="AB435" i="6"/>
  <c r="AB451" i="6"/>
  <c r="AB564" i="6"/>
  <c r="AB580" i="6"/>
  <c r="AB596" i="6"/>
  <c r="AB612" i="6"/>
  <c r="AB628" i="6"/>
  <c r="AB644" i="6"/>
  <c r="AB660" i="6"/>
  <c r="AB676" i="6"/>
  <c r="AB692" i="6"/>
  <c r="AB708" i="6"/>
  <c r="AB724" i="6"/>
  <c r="AB740" i="6"/>
  <c r="AB756" i="6"/>
  <c r="AB772" i="6"/>
  <c r="AB788" i="6"/>
  <c r="AB804" i="6"/>
  <c r="AB820" i="6"/>
  <c r="AB836" i="6"/>
  <c r="AB852" i="6"/>
  <c r="AB868" i="6"/>
  <c r="AB884" i="6"/>
  <c r="AB900" i="6"/>
  <c r="AB916" i="6"/>
  <c r="AB932" i="6"/>
  <c r="AB948" i="6"/>
  <c r="AB964" i="6"/>
  <c r="AB980" i="6"/>
  <c r="AB996" i="6"/>
  <c r="AB1012" i="6"/>
  <c r="AB1028" i="6"/>
  <c r="AB1044" i="6"/>
  <c r="AB1060" i="6"/>
  <c r="AB1076" i="6"/>
  <c r="AB1092" i="6"/>
  <c r="AB1108" i="6"/>
  <c r="AB1124" i="6"/>
  <c r="AB1140" i="6"/>
  <c r="AB1156" i="6"/>
  <c r="AB1172" i="6"/>
  <c r="AB1188" i="6"/>
  <c r="AB1204" i="6"/>
  <c r="AB1220" i="6"/>
  <c r="AB1236" i="6"/>
  <c r="AB1252" i="6"/>
  <c r="AB1268" i="6"/>
  <c r="AB1284" i="6"/>
  <c r="AB1300" i="6"/>
  <c r="AB1316" i="6"/>
  <c r="AB1332" i="6"/>
  <c r="AB1348" i="6"/>
  <c r="AB1364" i="6"/>
  <c r="AB1380" i="6"/>
  <c r="AB1396" i="6"/>
  <c r="AB1412" i="6"/>
  <c r="AB1428" i="6"/>
  <c r="AB1444" i="6"/>
  <c r="AB1460" i="6"/>
  <c r="AB471" i="6"/>
  <c r="AB487" i="6"/>
  <c r="AB503" i="6"/>
  <c r="AB519" i="6"/>
  <c r="AB535" i="6"/>
  <c r="AB551" i="6"/>
  <c r="AB567" i="6"/>
  <c r="AB583" i="6"/>
  <c r="AB599" i="6"/>
  <c r="AB615" i="6"/>
  <c r="AB631" i="6"/>
  <c r="AB647" i="6"/>
  <c r="AB663" i="6"/>
  <c r="AB679" i="6"/>
  <c r="AB695" i="6"/>
  <c r="AB711" i="6"/>
  <c r="AB727" i="6"/>
  <c r="AB743" i="6"/>
  <c r="AB759" i="6"/>
  <c r="AB775" i="6"/>
  <c r="AB791" i="6"/>
  <c r="AB807" i="6"/>
  <c r="AB823" i="6"/>
  <c r="AB839" i="6"/>
  <c r="AB855" i="6"/>
  <c r="AB346" i="6"/>
  <c r="AB362" i="6"/>
  <c r="AB378" i="6"/>
  <c r="AB394" i="6"/>
  <c r="AB410" i="6"/>
  <c r="AB426" i="6"/>
  <c r="AB442" i="6"/>
  <c r="AB458" i="6"/>
  <c r="AB474" i="6"/>
  <c r="AB490" i="6"/>
  <c r="AB506" i="6"/>
  <c r="AB522" i="6"/>
  <c r="AB538" i="6"/>
  <c r="AB554" i="6"/>
  <c r="AB570" i="6"/>
  <c r="AB586" i="6"/>
  <c r="AB602" i="6"/>
  <c r="AB618" i="6"/>
  <c r="AB634" i="6"/>
  <c r="AB650" i="6"/>
  <c r="AB666" i="6"/>
  <c r="AB682" i="6"/>
  <c r="AB698" i="6"/>
  <c r="AB714" i="6"/>
  <c r="AB730" i="6"/>
  <c r="AB746" i="6"/>
  <c r="AB762" i="6"/>
  <c r="AB778" i="6"/>
  <c r="AB794" i="6"/>
  <c r="AB810" i="6"/>
  <c r="AB826" i="6"/>
  <c r="AB842" i="6"/>
  <c r="AB858" i="6"/>
  <c r="AB874" i="6"/>
  <c r="AB890" i="6"/>
  <c r="AB906" i="6"/>
  <c r="AB922" i="6"/>
  <c r="AB938" i="6"/>
  <c r="AB954" i="6"/>
  <c r="AB970" i="6"/>
  <c r="AB986" i="6"/>
  <c r="AB1002" i="6"/>
  <c r="AB1018" i="6"/>
  <c r="AB1034" i="6"/>
  <c r="AB1050" i="6"/>
  <c r="AB1066" i="6"/>
  <c r="AB1082" i="6"/>
  <c r="AB1098" i="6"/>
  <c r="AB1114" i="6"/>
  <c r="AB1130" i="6"/>
  <c r="AB1146" i="6"/>
  <c r="AB1162" i="6"/>
  <c r="AB1178" i="6"/>
  <c r="AB1194" i="6"/>
  <c r="AB1210" i="6"/>
  <c r="AB1226" i="6"/>
  <c r="AB1242" i="6"/>
  <c r="AB1258" i="6"/>
  <c r="AB1274" i="6"/>
  <c r="AB1290" i="6"/>
  <c r="AB1306" i="6"/>
  <c r="AB1322" i="6"/>
  <c r="AB1338" i="6"/>
  <c r="AB1354" i="6"/>
  <c r="AB1370" i="6"/>
  <c r="AB1386" i="6"/>
  <c r="AB1402" i="6"/>
  <c r="AB1418" i="6"/>
  <c r="AB1434" i="6"/>
  <c r="AB1450" i="6"/>
  <c r="AB22" i="6"/>
  <c r="AB17" i="6"/>
  <c r="AB57" i="6"/>
  <c r="AB89" i="6"/>
  <c r="AB18" i="6"/>
  <c r="AB50" i="6"/>
  <c r="AB82" i="6"/>
  <c r="AB202" i="6"/>
  <c r="AB234" i="6"/>
  <c r="AB266" i="6"/>
  <c r="AB298" i="6"/>
  <c r="AB330" i="6"/>
  <c r="AB53" i="6"/>
  <c r="AB85" i="6"/>
  <c r="AB875" i="6"/>
  <c r="AB939" i="6"/>
  <c r="AB1003" i="6"/>
  <c r="AB1067" i="6"/>
  <c r="AB1131" i="6"/>
  <c r="AB1195" i="6"/>
  <c r="AB1259" i="6"/>
  <c r="AB1323" i="6"/>
  <c r="AB1387" i="6"/>
  <c r="AB1451" i="6"/>
  <c r="AB326" i="6"/>
  <c r="AB121" i="6"/>
  <c r="AB153" i="6"/>
  <c r="AB185" i="6"/>
  <c r="AB217" i="6"/>
  <c r="AB249" i="6"/>
  <c r="AB665" i="6"/>
  <c r="AB697" i="6"/>
  <c r="AB729" i="6"/>
  <c r="AB761" i="6"/>
  <c r="AB793" i="6"/>
  <c r="AB825" i="6"/>
  <c r="AB857" i="6"/>
  <c r="AB889" i="6"/>
  <c r="AB921" i="6"/>
  <c r="AB1345" i="6"/>
  <c r="AB1377" i="6"/>
  <c r="AB879" i="6"/>
  <c r="AB911" i="6"/>
  <c r="AB943" i="6"/>
  <c r="AB975" i="6"/>
  <c r="AB1007" i="6"/>
  <c r="AB1039" i="6"/>
  <c r="AB1071" i="6"/>
  <c r="AB1103" i="6"/>
  <c r="AB1135" i="6"/>
  <c r="AB1167" i="6"/>
  <c r="AB1199" i="6"/>
  <c r="AB1231" i="6"/>
  <c r="AB1263" i="6"/>
  <c r="AB1295" i="6"/>
  <c r="AB1327" i="6"/>
  <c r="AB1401" i="6"/>
  <c r="AB1433" i="6"/>
  <c r="AB6" i="6"/>
  <c r="AB62" i="6"/>
  <c r="AB94" i="6"/>
  <c r="AB126" i="6"/>
  <c r="AB158" i="6"/>
  <c r="AB190" i="6"/>
  <c r="AB222" i="6"/>
  <c r="AB254" i="6"/>
  <c r="AB286" i="6"/>
  <c r="AB281" i="6"/>
  <c r="AB313" i="6"/>
  <c r="AB345" i="6"/>
  <c r="AB377" i="6"/>
  <c r="AB409" i="6"/>
  <c r="AB441" i="6"/>
  <c r="AB473" i="6"/>
  <c r="AB505" i="6"/>
  <c r="AB537" i="6"/>
  <c r="AB569" i="6"/>
  <c r="AB601" i="6"/>
  <c r="AB633" i="6"/>
  <c r="AB106" i="6"/>
  <c r="AB138" i="6"/>
  <c r="AB170" i="6"/>
  <c r="AB109" i="6"/>
  <c r="AB141" i="6"/>
  <c r="AB173" i="6"/>
  <c r="AB205" i="6"/>
  <c r="AB237" i="6"/>
  <c r="AB269" i="6"/>
  <c r="AB301" i="6"/>
  <c r="AB333" i="6"/>
  <c r="AB365" i="6"/>
  <c r="AB397" i="6"/>
  <c r="AB429" i="6"/>
  <c r="AB461" i="6"/>
  <c r="AB493" i="6"/>
  <c r="AB525" i="6"/>
  <c r="AB557" i="6"/>
  <c r="AB589" i="6"/>
  <c r="AB621" i="6"/>
  <c r="AB653" i="6"/>
  <c r="AB685" i="6"/>
  <c r="AB717" i="6"/>
  <c r="AB749" i="6"/>
  <c r="AB781" i="6"/>
  <c r="AB915" i="6"/>
  <c r="AB961" i="6"/>
  <c r="AB979" i="6"/>
  <c r="AB1001" i="6"/>
  <c r="AB1025" i="6"/>
  <c r="AB1059" i="6"/>
  <c r="AB1123" i="6"/>
  <c r="AB1187" i="6"/>
  <c r="AB1251" i="6"/>
  <c r="AB1315" i="6"/>
  <c r="AB1379" i="6"/>
  <c r="AB1443" i="6"/>
  <c r="AB1367" i="6"/>
  <c r="AB1399" i="6"/>
  <c r="AB1431" i="6"/>
  <c r="AB1463" i="6"/>
  <c r="AB813" i="6"/>
  <c r="AB845" i="6"/>
  <c r="AB877" i="6"/>
  <c r="AB909" i="6"/>
  <c r="AB941" i="6"/>
  <c r="AB973" i="6"/>
  <c r="AB1005" i="6"/>
  <c r="AB1037" i="6"/>
  <c r="AB1069" i="6"/>
  <c r="AB1101" i="6"/>
  <c r="AB1133" i="6"/>
  <c r="AB1165" i="6"/>
  <c r="AB1197" i="6"/>
  <c r="AB1229" i="6"/>
  <c r="AB1261" i="6"/>
  <c r="AB1293" i="6"/>
  <c r="AB1325" i="6"/>
  <c r="AB1357" i="6"/>
  <c r="AB1389" i="6"/>
  <c r="AB1421" i="6"/>
  <c r="AB1453" i="6"/>
  <c r="AB36" i="6"/>
  <c r="AB100" i="6"/>
  <c r="AB180" i="6"/>
  <c r="AB228" i="6"/>
  <c r="AB292" i="6"/>
  <c r="AB308" i="6"/>
  <c r="AB324" i="6"/>
  <c r="AB340" i="6"/>
  <c r="AB356" i="6"/>
  <c r="AB372" i="6"/>
  <c r="AB388" i="6"/>
  <c r="AB404" i="6"/>
  <c r="AB420" i="6"/>
  <c r="AB436" i="6"/>
  <c r="AB452" i="6"/>
  <c r="AB468" i="6"/>
  <c r="AB484" i="6"/>
  <c r="AB500" i="6"/>
  <c r="AB516" i="6"/>
  <c r="AB532" i="6"/>
  <c r="AB548" i="6"/>
  <c r="AB7" i="6"/>
  <c r="AB23" i="6"/>
  <c r="AB39" i="6"/>
  <c r="AB55" i="6"/>
  <c r="AB71" i="6"/>
  <c r="AB87" i="6"/>
  <c r="AB103" i="6"/>
  <c r="AB119" i="6"/>
  <c r="AB135" i="6"/>
  <c r="AB151" i="6"/>
  <c r="AB167" i="6"/>
  <c r="AB183" i="6"/>
  <c r="AB199" i="6"/>
  <c r="AB215" i="6"/>
  <c r="AB231" i="6"/>
  <c r="AB247" i="6"/>
  <c r="AB263" i="6"/>
  <c r="AB279" i="6"/>
  <c r="AB295" i="6"/>
  <c r="AB311" i="6"/>
  <c r="AB327" i="6"/>
  <c r="AB343" i="6"/>
  <c r="AB359" i="6"/>
  <c r="AB375" i="6"/>
  <c r="AB391" i="6"/>
  <c r="AB407" i="6"/>
  <c r="AB423" i="6"/>
  <c r="AB439" i="6"/>
  <c r="AB455" i="6"/>
  <c r="AB568" i="6"/>
  <c r="AB584" i="6"/>
  <c r="AB600" i="6"/>
  <c r="AB616" i="6"/>
  <c r="AB632" i="6"/>
  <c r="AB648" i="6"/>
  <c r="AB664" i="6"/>
  <c r="AB680" i="6"/>
  <c r="AB696" i="6"/>
  <c r="AB712" i="6"/>
  <c r="AB728" i="6"/>
  <c r="AB744" i="6"/>
  <c r="AB760" i="6"/>
  <c r="AB776" i="6"/>
  <c r="AB792" i="6"/>
  <c r="AB808" i="6"/>
  <c r="AB824" i="6"/>
  <c r="AB840" i="6"/>
  <c r="AB856" i="6"/>
  <c r="AB872" i="6"/>
  <c r="AB888" i="6"/>
  <c r="AB904" i="6"/>
  <c r="AB920" i="6"/>
  <c r="AB936" i="6"/>
  <c r="AB952" i="6"/>
  <c r="AB968" i="6"/>
  <c r="AB984" i="6"/>
  <c r="AB1000" i="6"/>
  <c r="AB1016" i="6"/>
  <c r="AB1032" i="6"/>
  <c r="AB1048" i="6"/>
  <c r="AB1064" i="6"/>
  <c r="AB1080" i="6"/>
  <c r="AB1096" i="6"/>
  <c r="AB1112" i="6"/>
  <c r="AB1128" i="6"/>
  <c r="AB1144" i="6"/>
  <c r="AB1160" i="6"/>
  <c r="AB1176" i="6"/>
  <c r="AB1192" i="6"/>
  <c r="AB1208" i="6"/>
  <c r="AB1224" i="6"/>
  <c r="AB1240" i="6"/>
  <c r="AB1256" i="6"/>
  <c r="AB1272" i="6"/>
  <c r="AB1288" i="6"/>
  <c r="AB1304" i="6"/>
  <c r="AB1320" i="6"/>
  <c r="AB1336" i="6"/>
  <c r="AB1352" i="6"/>
  <c r="AB1368" i="6"/>
  <c r="AB1384" i="6"/>
  <c r="AB1400" i="6"/>
  <c r="AB1416" i="6"/>
  <c r="AB1432" i="6"/>
  <c r="AB1448" i="6"/>
  <c r="AB1464" i="6"/>
  <c r="AB475" i="6"/>
  <c r="AB491" i="6"/>
  <c r="AB507" i="6"/>
  <c r="AB523" i="6"/>
  <c r="AB539" i="6"/>
  <c r="AB555" i="6"/>
  <c r="AB571" i="6"/>
  <c r="AB587" i="6"/>
  <c r="AB603" i="6"/>
  <c r="AB619" i="6"/>
  <c r="AB635" i="6"/>
  <c r="AB651" i="6"/>
  <c r="AB667" i="6"/>
  <c r="AB683" i="6"/>
  <c r="AB699" i="6"/>
  <c r="AB715" i="6"/>
  <c r="AB731" i="6"/>
  <c r="AB747" i="6"/>
  <c r="AB763" i="6"/>
  <c r="AB779" i="6"/>
  <c r="AB795" i="6"/>
  <c r="AB811" i="6"/>
  <c r="AB827" i="6"/>
  <c r="AB843" i="6"/>
  <c r="AB350" i="6"/>
  <c r="AB366" i="6"/>
  <c r="AB382" i="6"/>
  <c r="AB398" i="6"/>
  <c r="AB414" i="6"/>
  <c r="AB430" i="6"/>
  <c r="AB446" i="6"/>
  <c r="AB462" i="6"/>
  <c r="AB478" i="6"/>
  <c r="AB494" i="6"/>
  <c r="AB510" i="6"/>
  <c r="AB526" i="6"/>
  <c r="AB542" i="6"/>
  <c r="AB558" i="6"/>
  <c r="AB574" i="6"/>
  <c r="AB590" i="6"/>
  <c r="AB606" i="6"/>
  <c r="AB622" i="6"/>
  <c r="AB638" i="6"/>
  <c r="AB654" i="6"/>
  <c r="AB670" i="6"/>
  <c r="AB686" i="6"/>
  <c r="AB702" i="6"/>
  <c r="AB718" i="6"/>
  <c r="AB734" i="6"/>
  <c r="AB750" i="6"/>
  <c r="AB766" i="6"/>
  <c r="AB782" i="6"/>
  <c r="AB798" i="6"/>
  <c r="AB814" i="6"/>
  <c r="AB830" i="6"/>
  <c r="AB846" i="6"/>
  <c r="AB862" i="6"/>
  <c r="AB878" i="6"/>
  <c r="AB894" i="6"/>
  <c r="AB910" i="6"/>
  <c r="AB926" i="6"/>
  <c r="AB942" i="6"/>
  <c r="AB958" i="6"/>
  <c r="AB974" i="6"/>
  <c r="AB990" i="6"/>
  <c r="AB1006" i="6"/>
  <c r="AB1022" i="6"/>
  <c r="AB1038" i="6"/>
  <c r="AB1054" i="6"/>
  <c r="AB1070" i="6"/>
  <c r="AB1086" i="6"/>
  <c r="AB1102" i="6"/>
  <c r="AB1118" i="6"/>
  <c r="AB1134" i="6"/>
  <c r="AB1150" i="6"/>
  <c r="AB1166" i="6"/>
  <c r="AB1182" i="6"/>
  <c r="AB1198" i="6"/>
  <c r="AB1214" i="6"/>
  <c r="AB1230" i="6"/>
  <c r="AB1246" i="6"/>
  <c r="AB1262" i="6"/>
  <c r="AB1278" i="6"/>
  <c r="AB1294" i="6"/>
  <c r="AB1310" i="6"/>
  <c r="AB1326" i="6"/>
  <c r="AB1342" i="6"/>
  <c r="AB1358" i="6"/>
  <c r="AB1374" i="6"/>
  <c r="AB1390" i="6"/>
  <c r="AB1406" i="6"/>
  <c r="AB1422" i="6"/>
  <c r="AB1438" i="6"/>
  <c r="AB1454" i="6"/>
  <c r="AB30" i="6"/>
  <c r="AB25" i="6"/>
  <c r="AB65" i="6"/>
  <c r="AB97" i="6"/>
  <c r="AB26" i="6"/>
  <c r="AB58" i="6"/>
  <c r="AB5" i="6"/>
  <c r="AB210" i="6"/>
  <c r="AB242" i="6"/>
  <c r="AB274" i="6"/>
  <c r="AB306" i="6"/>
  <c r="AB29" i="6"/>
  <c r="AB61" i="6"/>
  <c r="AB93" i="6"/>
  <c r="AB891" i="6"/>
  <c r="AB955" i="6"/>
  <c r="AB1019" i="6"/>
  <c r="AB1083" i="6"/>
  <c r="AB1147" i="6"/>
  <c r="AB1211" i="6"/>
  <c r="AB1275" i="6"/>
  <c r="AB1339" i="6"/>
  <c r="AB1403" i="6"/>
  <c r="AB302" i="6"/>
  <c r="AB334" i="6"/>
  <c r="AB129" i="6"/>
  <c r="AB161" i="6"/>
  <c r="AB193" i="6"/>
  <c r="AB225" i="6"/>
  <c r="AB257" i="6"/>
  <c r="AB673" i="6"/>
  <c r="AB705" i="6"/>
  <c r="AB737" i="6"/>
  <c r="AB769" i="6"/>
  <c r="AB801" i="6"/>
  <c r="AB833" i="6"/>
  <c r="AB865" i="6"/>
  <c r="AB897" i="6"/>
  <c r="AB929" i="6"/>
  <c r="AB1353" i="6"/>
  <c r="AB1385" i="6"/>
  <c r="AB887" i="6"/>
  <c r="AB919" i="6"/>
  <c r="AB951" i="6"/>
  <c r="AB983" i="6"/>
  <c r="AB1015" i="6"/>
  <c r="AB1047" i="6"/>
  <c r="AB1079" i="6"/>
  <c r="AB1111" i="6"/>
  <c r="AB1143" i="6"/>
  <c r="AB1175" i="6"/>
  <c r="AB1207" i="6"/>
  <c r="AB1239" i="6"/>
  <c r="AB1271" i="6"/>
  <c r="AB1303" i="6"/>
  <c r="AB1335" i="6"/>
  <c r="AB1409" i="6"/>
  <c r="AB1441" i="6"/>
  <c r="AB14" i="6"/>
  <c r="AB70" i="6"/>
  <c r="AB102" i="6"/>
  <c r="AB134" i="6"/>
  <c r="AB166" i="6"/>
  <c r="AB198" i="6"/>
  <c r="AB230" i="6"/>
  <c r="AB262" i="6"/>
  <c r="AB294" i="6"/>
  <c r="AB289" i="6"/>
  <c r="AB321" i="6"/>
  <c r="AB353" i="6"/>
  <c r="AB385" i="6"/>
  <c r="AB417" i="6"/>
  <c r="AB449" i="6"/>
  <c r="AB481" i="6"/>
  <c r="AB513" i="6"/>
  <c r="AB545" i="6"/>
  <c r="AB577" i="6"/>
  <c r="AB609" i="6"/>
  <c r="AB641" i="6"/>
  <c r="AB114" i="6"/>
  <c r="AB146" i="6"/>
  <c r="AB178" i="6"/>
  <c r="AB117" i="6"/>
  <c r="AB149" i="6"/>
  <c r="AB181" i="6"/>
  <c r="AB213" i="6"/>
  <c r="AB245" i="6"/>
  <c r="AB277" i="6"/>
  <c r="AB309" i="6"/>
  <c r="AB341" i="6"/>
  <c r="AB373" i="6"/>
  <c r="AB405" i="6"/>
  <c r="AB437" i="6"/>
  <c r="AB469" i="6"/>
  <c r="AB501" i="6"/>
  <c r="AB533" i="6"/>
  <c r="AB565" i="6"/>
  <c r="AB597" i="6"/>
  <c r="AB629" i="6"/>
  <c r="AB661" i="6"/>
  <c r="AB693" i="6"/>
  <c r="AB725" i="6"/>
  <c r="AB757" i="6"/>
  <c r="AB867" i="6"/>
  <c r="AB931" i="6"/>
  <c r="AB963" i="6"/>
  <c r="AB985" i="6"/>
  <c r="AB1009" i="6"/>
  <c r="AB1027" i="6"/>
  <c r="AB1075" i="6"/>
  <c r="AB1139" i="6"/>
  <c r="AB1203" i="6"/>
  <c r="AB1267" i="6"/>
  <c r="AB1331" i="6"/>
  <c r="AB1395" i="6"/>
  <c r="AB1459" i="6"/>
  <c r="AB1375" i="6"/>
  <c r="AB1407" i="6"/>
  <c r="AB1439" i="6"/>
  <c r="AB789" i="6"/>
  <c r="AB821" i="6"/>
  <c r="AB853" i="6"/>
  <c r="AB885" i="6"/>
  <c r="AB917" i="6"/>
  <c r="AB949" i="6"/>
  <c r="AB981" i="6"/>
  <c r="AB1013" i="6"/>
  <c r="AB1045" i="6"/>
  <c r="AB1077" i="6"/>
  <c r="AB1109" i="6"/>
  <c r="AB1141" i="6"/>
  <c r="AB1173" i="6"/>
  <c r="AB1205" i="6"/>
  <c r="AB1237" i="6"/>
  <c r="AB1269" i="6"/>
  <c r="AB1301" i="6"/>
  <c r="AB1333" i="6"/>
  <c r="AB1365" i="6"/>
  <c r="AB1397" i="6"/>
  <c r="AB1429" i="6"/>
  <c r="AB1461" i="6"/>
  <c r="AB52" i="6"/>
  <c r="AB116" i="6"/>
  <c r="AB164" i="6"/>
  <c r="AB244" i="6"/>
  <c r="AB8" i="6"/>
  <c r="AB24" i="6"/>
  <c r="AB40" i="6"/>
  <c r="AB56" i="6"/>
  <c r="AB72" i="6"/>
  <c r="AB88" i="6"/>
  <c r="AB104" i="6"/>
  <c r="AB120" i="6"/>
  <c r="AB136" i="6"/>
  <c r="AB152" i="6"/>
  <c r="AB168" i="6"/>
  <c r="AB184" i="6"/>
  <c r="AB200" i="6"/>
  <c r="AB216" i="6"/>
  <c r="AB232" i="6"/>
  <c r="AB248" i="6"/>
  <c r="AB264" i="6"/>
  <c r="AB280" i="6"/>
  <c r="AB296" i="6"/>
  <c r="AB312" i="6"/>
  <c r="AB328" i="6"/>
  <c r="AB344" i="6"/>
  <c r="AB360" i="6"/>
  <c r="AB376" i="6"/>
  <c r="AB392" i="6"/>
  <c r="AB408" i="6"/>
  <c r="AB424" i="6"/>
  <c r="AB440" i="6"/>
  <c r="AB456" i="6"/>
  <c r="AB472" i="6"/>
  <c r="AB488" i="6"/>
  <c r="AB504" i="6"/>
  <c r="AB520" i="6"/>
  <c r="AB536" i="6"/>
  <c r="AB552" i="6"/>
  <c r="AB11" i="6"/>
  <c r="AB27" i="6"/>
  <c r="AB43" i="6"/>
  <c r="AB59" i="6"/>
  <c r="AB75" i="6"/>
  <c r="AB91" i="6"/>
  <c r="AB107" i="6"/>
  <c r="AB123" i="6"/>
  <c r="AB139" i="6"/>
  <c r="AB155" i="6"/>
  <c r="AB171" i="6"/>
  <c r="AB187" i="6"/>
  <c r="AB203" i="6"/>
  <c r="AB219" i="6"/>
  <c r="AB235" i="6"/>
  <c r="AB251" i="6"/>
  <c r="AB267" i="6"/>
  <c r="AB283" i="6"/>
  <c r="AB299" i="6"/>
  <c r="AB315" i="6"/>
  <c r="AB331" i="6"/>
  <c r="AB347" i="6"/>
  <c r="AB363" i="6"/>
  <c r="AB379" i="6"/>
  <c r="AB395" i="6"/>
  <c r="AB411" i="6"/>
  <c r="AB427" i="6"/>
  <c r="AB443" i="6"/>
  <c r="AB459" i="6"/>
  <c r="AB572" i="6"/>
  <c r="AB588" i="6"/>
  <c r="AB604" i="6"/>
  <c r="AB620" i="6"/>
  <c r="AB636" i="6"/>
  <c r="AB652" i="6"/>
  <c r="AB668" i="6"/>
  <c r="AB684" i="6"/>
  <c r="AB700" i="6"/>
  <c r="AB716" i="6"/>
  <c r="AB732" i="6"/>
  <c r="AB748" i="6"/>
  <c r="AB764" i="6"/>
  <c r="AB780" i="6"/>
  <c r="AB796" i="6"/>
  <c r="AB812" i="6"/>
  <c r="AB828" i="6"/>
  <c r="AB844" i="6"/>
  <c r="AB860" i="6"/>
  <c r="AB876" i="6"/>
  <c r="AB892" i="6"/>
  <c r="AB908" i="6"/>
  <c r="AB924" i="6"/>
  <c r="AB940" i="6"/>
  <c r="AB956" i="6"/>
  <c r="AB972" i="6"/>
  <c r="AB988" i="6"/>
  <c r="AB1004" i="6"/>
  <c r="AB1020" i="6"/>
  <c r="AB1036" i="6"/>
  <c r="AB1052" i="6"/>
  <c r="AB1068" i="6"/>
  <c r="AB1084" i="6"/>
  <c r="AB1100" i="6"/>
  <c r="AB1116" i="6"/>
  <c r="AB1132" i="6"/>
  <c r="AB1148" i="6"/>
  <c r="AB1164" i="6"/>
  <c r="AB1180" i="6"/>
  <c r="AB1196" i="6"/>
  <c r="AB1212" i="6"/>
  <c r="AB1228" i="6"/>
  <c r="AB1244" i="6"/>
  <c r="AB1260" i="6"/>
  <c r="AB1276" i="6"/>
  <c r="AB1292" i="6"/>
  <c r="AB1308" i="6"/>
  <c r="AB1324" i="6"/>
  <c r="AB1340" i="6"/>
  <c r="AB1356" i="6"/>
  <c r="AB1372" i="6"/>
  <c r="AB1388" i="6"/>
  <c r="AB1404" i="6"/>
  <c r="AB1420" i="6"/>
  <c r="AB1436" i="6"/>
  <c r="AB1452" i="6"/>
  <c r="AB463" i="6"/>
  <c r="AB479" i="6"/>
  <c r="AB495" i="6"/>
  <c r="AB511" i="6"/>
  <c r="AB527" i="6"/>
  <c r="AB543" i="6"/>
  <c r="AB559" i="6"/>
  <c r="AB575" i="6"/>
  <c r="AB591" i="6"/>
  <c r="AB607" i="6"/>
  <c r="AB623" i="6"/>
  <c r="AB639" i="6"/>
  <c r="AB655" i="6"/>
  <c r="AB671" i="6"/>
  <c r="AB687" i="6"/>
  <c r="AB703" i="6"/>
  <c r="AB719" i="6"/>
  <c r="AB735" i="6"/>
  <c r="AB751" i="6"/>
  <c r="AB767" i="6"/>
  <c r="AB783" i="6"/>
  <c r="AB799" i="6"/>
  <c r="AB815" i="6"/>
  <c r="AB831" i="6"/>
  <c r="AB847" i="6"/>
  <c r="AB338" i="6"/>
  <c r="AB354" i="6"/>
  <c r="AB370" i="6"/>
  <c r="AB386" i="6"/>
  <c r="AB402" i="6"/>
  <c r="AB418" i="6"/>
  <c r="AB434" i="6"/>
  <c r="AB450" i="6"/>
  <c r="AB466" i="6"/>
  <c r="AB482" i="6"/>
  <c r="AB498" i="6"/>
  <c r="AB514" i="6"/>
  <c r="AB530" i="6"/>
  <c r="AB546" i="6"/>
  <c r="AB562" i="6"/>
  <c r="AB578" i="6"/>
  <c r="AB594" i="6"/>
  <c r="AB610" i="6"/>
  <c r="AB626" i="6"/>
  <c r="AB642" i="6"/>
  <c r="AB658" i="6"/>
  <c r="AB674" i="6"/>
  <c r="AB690" i="6"/>
  <c r="AB706" i="6"/>
  <c r="AB722" i="6"/>
  <c r="AB738" i="6"/>
  <c r="AB754" i="6"/>
  <c r="AB770" i="6"/>
  <c r="AB786" i="6"/>
  <c r="AB802" i="6"/>
  <c r="AB818" i="6"/>
  <c r="AB834" i="6"/>
  <c r="AB850" i="6"/>
  <c r="AB866" i="6"/>
  <c r="AB882" i="6"/>
  <c r="AB898" i="6"/>
  <c r="AB914" i="6"/>
  <c r="AB930" i="6"/>
  <c r="AB946" i="6"/>
  <c r="AB962" i="6"/>
  <c r="AB978" i="6"/>
  <c r="AB994" i="6"/>
  <c r="AB1010" i="6"/>
  <c r="AB1026" i="6"/>
  <c r="AB1042" i="6"/>
  <c r="AB1058" i="6"/>
  <c r="AB1074" i="6"/>
  <c r="AB1090" i="6"/>
  <c r="AB1106" i="6"/>
  <c r="AB1122" i="6"/>
  <c r="AB1138" i="6"/>
  <c r="AB1154" i="6"/>
  <c r="AB1170" i="6"/>
  <c r="AB1186" i="6"/>
  <c r="AB1202" i="6"/>
  <c r="AB1218" i="6"/>
  <c r="AB1234" i="6"/>
  <c r="AB1250" i="6"/>
  <c r="AB1266" i="6"/>
  <c r="AB1282" i="6"/>
  <c r="AB1298" i="6"/>
  <c r="AB1314" i="6"/>
  <c r="AB1330" i="6"/>
  <c r="AB1346" i="6"/>
  <c r="AB1362" i="6"/>
  <c r="AB1378" i="6"/>
  <c r="AB1394" i="6"/>
  <c r="AB1410" i="6"/>
  <c r="AB1426" i="6"/>
  <c r="AB1442" i="6"/>
  <c r="AB1458" i="6"/>
  <c r="AB38" i="6"/>
  <c r="AB33" i="6"/>
  <c r="AB73" i="6"/>
  <c r="AB113" i="6"/>
  <c r="AB34" i="6"/>
  <c r="AB66" i="6"/>
  <c r="AB13" i="6"/>
  <c r="AB218" i="6"/>
  <c r="AB250" i="6"/>
  <c r="AB282" i="6"/>
  <c r="AB314" i="6"/>
  <c r="AB37" i="6"/>
  <c r="AB69" i="6"/>
  <c r="AB101" i="6"/>
  <c r="AB907" i="6"/>
  <c r="AB971" i="6"/>
  <c r="AB1035" i="6"/>
  <c r="AB1099" i="6"/>
  <c r="AB1163" i="6"/>
  <c r="AB1227" i="6"/>
  <c r="AB1291" i="6"/>
  <c r="AB1355" i="6"/>
  <c r="AB1419" i="6"/>
  <c r="AB310" i="6"/>
  <c r="AB41" i="6"/>
  <c r="AB137" i="6"/>
  <c r="AB169" i="6"/>
  <c r="AB201" i="6"/>
  <c r="AB233" i="6"/>
  <c r="AB649" i="6"/>
  <c r="AB681" i="6"/>
  <c r="AB713" i="6"/>
  <c r="AB745" i="6"/>
  <c r="AB777" i="6"/>
  <c r="AB809" i="6"/>
  <c r="AB841" i="6"/>
  <c r="AB873" i="6"/>
  <c r="AB905" i="6"/>
  <c r="AB937" i="6"/>
  <c r="AB1361" i="6"/>
  <c r="AB863" i="6"/>
  <c r="AB895" i="6"/>
  <c r="AB927" i="6"/>
  <c r="AB959" i="6"/>
  <c r="AB991" i="6"/>
  <c r="AB1023" i="6"/>
  <c r="AB1055" i="6"/>
  <c r="AB1087" i="6"/>
  <c r="AB1119" i="6"/>
  <c r="AB1151" i="6"/>
  <c r="AB1183" i="6"/>
  <c r="AB1215" i="6"/>
  <c r="AB1247" i="6"/>
  <c r="AB1279" i="6"/>
  <c r="AB1311" i="6"/>
  <c r="AB1343" i="6"/>
  <c r="AB1417" i="6"/>
  <c r="AB1449" i="6"/>
  <c r="AB46" i="6"/>
  <c r="AB78" i="6"/>
  <c r="AB110" i="6"/>
  <c r="AB142" i="6"/>
  <c r="AB174" i="6"/>
  <c r="AB206" i="6"/>
  <c r="AB238" i="6"/>
  <c r="AB270" i="6"/>
  <c r="AB265" i="6"/>
  <c r="AB297" i="6"/>
  <c r="AB329" i="6"/>
  <c r="AB361" i="6"/>
  <c r="AB393" i="6"/>
  <c r="AB425" i="6"/>
  <c r="AB457" i="6"/>
  <c r="AB489" i="6"/>
  <c r="AB521" i="6"/>
  <c r="AB553" i="6"/>
  <c r="AB585" i="6"/>
  <c r="AB617" i="6"/>
  <c r="AB90" i="6"/>
  <c r="AB122" i="6"/>
  <c r="AB154" i="6"/>
  <c r="AB186" i="6"/>
  <c r="AB125" i="6"/>
  <c r="AB157" i="6"/>
  <c r="AB189" i="6"/>
  <c r="AB221" i="6"/>
  <c r="AB253" i="6"/>
  <c r="AB285" i="6"/>
  <c r="AB317" i="6"/>
  <c r="AB349" i="6"/>
  <c r="AB381" i="6"/>
  <c r="AB413" i="6"/>
  <c r="AB445" i="6"/>
  <c r="AB477" i="6"/>
  <c r="AB509" i="6"/>
  <c r="AB541" i="6"/>
  <c r="AB573" i="6"/>
  <c r="AB605" i="6"/>
  <c r="AB637" i="6"/>
  <c r="AB669" i="6"/>
  <c r="AB701" i="6"/>
  <c r="AB733" i="6"/>
  <c r="AB765" i="6"/>
  <c r="AB883" i="6"/>
  <c r="AB947" i="6"/>
  <c r="AB969" i="6"/>
  <c r="AB993" i="6"/>
  <c r="AB1011" i="6"/>
  <c r="AB1033" i="6"/>
  <c r="AB1091" i="6"/>
  <c r="AB1155" i="6"/>
  <c r="AB1219" i="6"/>
  <c r="AB1283" i="6"/>
  <c r="AB1347" i="6"/>
  <c r="AB1411" i="6"/>
  <c r="AB1351" i="6"/>
  <c r="AB1383" i="6"/>
  <c r="AB1415" i="6"/>
  <c r="AB1447" i="6"/>
  <c r="AB797" i="6"/>
  <c r="AB829" i="6"/>
  <c r="AB861" i="6"/>
  <c r="AB893" i="6"/>
  <c r="AB925" i="6"/>
  <c r="AB957" i="6"/>
  <c r="AB989" i="6"/>
  <c r="AB1021" i="6"/>
  <c r="AB1053" i="6"/>
  <c r="AB1085" i="6"/>
  <c r="AB1117" i="6"/>
  <c r="AB1149" i="6"/>
  <c r="AB1181" i="6"/>
  <c r="AB1213" i="6"/>
  <c r="AB1245" i="6"/>
  <c r="AB1277" i="6"/>
  <c r="AB1309" i="6"/>
  <c r="AB1341" i="6"/>
  <c r="AB1373" i="6"/>
  <c r="AB1405" i="6"/>
  <c r="AB1437" i="6"/>
  <c r="AB2" i="6"/>
  <c r="K20" i="5"/>
  <c r="P66" i="3"/>
  <c r="P121" i="3"/>
  <c r="P208" i="3"/>
  <c r="P255" i="3"/>
  <c r="P322" i="3"/>
  <c r="P387" i="3"/>
  <c r="P455" i="3"/>
  <c r="P518" i="3"/>
  <c r="P588" i="3"/>
  <c r="P638" i="3"/>
  <c r="P665" i="3"/>
  <c r="P739" i="3"/>
  <c r="P792" i="3"/>
  <c r="P884" i="3"/>
  <c r="P945" i="3"/>
  <c r="P1010" i="3"/>
  <c r="P1062" i="3"/>
  <c r="P1118" i="3"/>
  <c r="P1175" i="3"/>
  <c r="P1225" i="3"/>
  <c r="P1286" i="3"/>
  <c r="P1353" i="3"/>
  <c r="P1406" i="3"/>
  <c r="Q66" i="3"/>
  <c r="Q121" i="3"/>
  <c r="Q208" i="3"/>
  <c r="Q255" i="3"/>
  <c r="Q322" i="3"/>
  <c r="Q387" i="3"/>
  <c r="Q455" i="3"/>
  <c r="Q518" i="3"/>
  <c r="Q588" i="3"/>
  <c r="Q638" i="3"/>
  <c r="Q665" i="3"/>
  <c r="Q739" i="3"/>
  <c r="Q792" i="3"/>
  <c r="Q884" i="3"/>
  <c r="Q945" i="3"/>
  <c r="Q1010" i="3"/>
  <c r="Q1062" i="3"/>
  <c r="Q1118" i="3"/>
  <c r="Q1175" i="3"/>
  <c r="Q1225" i="3"/>
  <c r="Q1286" i="3"/>
  <c r="Q1353" i="3"/>
  <c r="Q1406" i="3"/>
  <c r="Q2" i="3"/>
  <c r="P2" i="3"/>
  <c r="O66" i="3"/>
  <c r="O121" i="3"/>
  <c r="O208" i="3"/>
  <c r="O255" i="3"/>
  <c r="O322" i="3"/>
  <c r="O387" i="3"/>
  <c r="O455" i="3"/>
  <c r="O518" i="3"/>
  <c r="O588" i="3"/>
  <c r="O638" i="3"/>
  <c r="O665" i="3"/>
  <c r="O739" i="3"/>
  <c r="O792" i="3"/>
  <c r="O884" i="3"/>
  <c r="O945" i="3"/>
  <c r="O1010" i="3"/>
  <c r="O1062" i="3"/>
  <c r="O1118" i="3"/>
  <c r="O1175" i="3"/>
  <c r="O1225" i="3"/>
  <c r="O1286" i="3"/>
  <c r="O1353" i="3"/>
  <c r="O1406" i="3"/>
  <c r="O2" i="3"/>
  <c r="N66" i="3"/>
  <c r="N121" i="3"/>
  <c r="N208" i="3"/>
  <c r="N255" i="3"/>
  <c r="N322" i="3"/>
  <c r="N387" i="3"/>
  <c r="N455" i="3"/>
  <c r="N518" i="3"/>
  <c r="N588" i="3"/>
  <c r="N638" i="3"/>
  <c r="N665" i="3"/>
  <c r="N739" i="3"/>
  <c r="N792" i="3"/>
  <c r="N884" i="3"/>
  <c r="N945" i="3"/>
  <c r="N1010" i="3"/>
  <c r="N1062" i="3"/>
  <c r="N1118" i="3"/>
  <c r="N1175" i="3"/>
  <c r="N1225" i="3"/>
  <c r="N1286" i="3"/>
  <c r="N1353" i="3"/>
  <c r="N1406" i="3"/>
  <c r="N2" i="3"/>
  <c r="C53" i="5"/>
  <c r="N1267" i="3" s="1"/>
  <c r="P1267" i="3" s="1"/>
  <c r="C52" i="5"/>
  <c r="N1451" i="3" s="1"/>
  <c r="P1451" i="3" s="1"/>
  <c r="C51" i="5"/>
  <c r="N1374" i="3" s="1"/>
  <c r="P1374" i="3" s="1"/>
  <c r="C50" i="5"/>
  <c r="C49" i="5"/>
  <c r="C48" i="5"/>
  <c r="C47" i="5"/>
  <c r="C46" i="5"/>
  <c r="C45" i="5"/>
  <c r="C44" i="5"/>
  <c r="C42" i="5"/>
  <c r="C41" i="5"/>
  <c r="C39" i="5"/>
  <c r="N1283" i="3" s="1"/>
  <c r="P1283" i="3" s="1"/>
  <c r="C35" i="5"/>
  <c r="C17" i="5" s="1"/>
  <c r="C33" i="5"/>
  <c r="C15" i="5" s="1"/>
  <c r="C32" i="5"/>
  <c r="C14" i="5" s="1"/>
  <c r="C31" i="5"/>
  <c r="C13" i="5" s="1"/>
  <c r="C30" i="5"/>
  <c r="C12" i="5" s="1"/>
  <c r="C29" i="5"/>
  <c r="C11" i="5" s="1"/>
  <c r="C28" i="5"/>
  <c r="C10" i="5" s="1"/>
  <c r="C27" i="5"/>
  <c r="C9" i="5" s="1"/>
  <c r="C26" i="5"/>
  <c r="C8" i="5" s="1"/>
  <c r="C25" i="5"/>
  <c r="C7" i="5" s="1"/>
  <c r="C23" i="5"/>
  <c r="C5" i="5" s="1"/>
  <c r="C22" i="5"/>
  <c r="C4" i="5" s="1"/>
  <c r="AC1353" i="6" l="1"/>
  <c r="AC792" i="6"/>
  <c r="AC588" i="6"/>
  <c r="AC66" i="6"/>
  <c r="AC121" i="6"/>
  <c r="AC208" i="6"/>
  <c r="AC739" i="6"/>
  <c r="AC1175" i="6"/>
  <c r="AC1118" i="6"/>
  <c r="AC1010" i="6"/>
  <c r="AC884" i="6"/>
  <c r="AC1406" i="6"/>
  <c r="AC638" i="6"/>
  <c r="AC455" i="6"/>
  <c r="AC1286" i="6"/>
  <c r="AC518" i="6"/>
  <c r="AC387" i="6"/>
  <c r="AC665" i="6"/>
  <c r="AC945" i="6"/>
  <c r="AC322" i="6"/>
  <c r="AC1062" i="6"/>
  <c r="AC255" i="6"/>
  <c r="S1189" i="6"/>
  <c r="S1152" i="6"/>
  <c r="S1193" i="6"/>
  <c r="S640" i="6"/>
  <c r="S1197" i="6"/>
  <c r="S24" i="6"/>
  <c r="S1039" i="6"/>
  <c r="S1264" i="6"/>
  <c r="S1292" i="6"/>
  <c r="S247" i="6"/>
  <c r="S1191" i="6"/>
  <c r="S875" i="6"/>
  <c r="S320" i="6"/>
  <c r="S1286" i="6"/>
  <c r="S985" i="6"/>
  <c r="S358" i="6"/>
  <c r="T646" i="6"/>
  <c r="S886" i="6"/>
  <c r="S76" i="6"/>
  <c r="S1291" i="6"/>
  <c r="S211" i="6"/>
  <c r="S79" i="6"/>
  <c r="S699" i="6"/>
  <c r="S198" i="6"/>
  <c r="S1306" i="6"/>
  <c r="S1434" i="6"/>
  <c r="S345" i="6"/>
  <c r="S133" i="6"/>
  <c r="S816" i="6"/>
  <c r="S524" i="6"/>
  <c r="S487" i="6"/>
  <c r="S1375" i="6"/>
  <c r="S284" i="6"/>
  <c r="S7" i="6"/>
  <c r="S1099" i="6"/>
  <c r="S838" i="6"/>
  <c r="S149" i="6"/>
  <c r="S249" i="6"/>
  <c r="S102" i="6"/>
  <c r="S950" i="6"/>
  <c r="S1429" i="6"/>
  <c r="S152" i="6"/>
  <c r="S271" i="6"/>
  <c r="S527" i="6"/>
  <c r="S1167" i="6"/>
  <c r="S1328" i="6"/>
  <c r="S564" i="6"/>
  <c r="S1420" i="6"/>
  <c r="S311" i="6"/>
  <c r="S1255" i="6"/>
  <c r="S435" i="6"/>
  <c r="S143" i="6"/>
  <c r="S371" i="6"/>
  <c r="S346" i="6"/>
  <c r="S1338" i="6"/>
  <c r="S793" i="6"/>
  <c r="S1302" i="6"/>
  <c r="S1029" i="6"/>
  <c r="S1304" i="6"/>
  <c r="S911" i="6"/>
  <c r="S240" i="6"/>
  <c r="S308" i="6"/>
  <c r="S551" i="6"/>
  <c r="S675" i="6"/>
  <c r="S1411" i="6"/>
  <c r="S388" i="6"/>
  <c r="S1163" i="6"/>
  <c r="S518" i="6"/>
  <c r="S1046" i="6"/>
  <c r="S341" i="6"/>
  <c r="S698" i="6"/>
  <c r="S94" i="6"/>
  <c r="S142" i="6"/>
  <c r="S999" i="6"/>
  <c r="S1083" i="6"/>
  <c r="S448" i="6"/>
  <c r="S1216" i="6"/>
  <c r="S1427" i="6"/>
  <c r="S10" i="6"/>
  <c r="S474" i="6"/>
  <c r="S822" i="6"/>
  <c r="S1285" i="6"/>
  <c r="S127" i="6"/>
  <c r="S472" i="6"/>
  <c r="S12" i="6"/>
  <c r="S396" i="6"/>
  <c r="S387" i="6"/>
  <c r="S80" i="6"/>
  <c r="S1247" i="6"/>
  <c r="S1436" i="6"/>
  <c r="S1435" i="6"/>
  <c r="S709" i="6"/>
  <c r="S986" i="6"/>
  <c r="S671" i="6"/>
  <c r="S1078" i="6"/>
  <c r="S846" i="6"/>
  <c r="S1358" i="6"/>
  <c r="S557" i="6"/>
  <c r="S893" i="6"/>
  <c r="S1437" i="6"/>
  <c r="S160" i="6"/>
  <c r="S44" i="6"/>
  <c r="S1095" i="6"/>
  <c r="S843" i="6"/>
  <c r="S115" i="6"/>
  <c r="S1401" i="6"/>
  <c r="S988" i="6"/>
  <c r="S1227" i="6"/>
  <c r="S1054" i="6"/>
  <c r="S1310" i="6"/>
  <c r="S61" i="6"/>
  <c r="S269" i="6"/>
  <c r="S1261" i="6"/>
  <c r="S1208" i="6"/>
  <c r="T1464" i="6"/>
  <c r="S1327" i="6"/>
  <c r="S976" i="6"/>
  <c r="S214" i="6"/>
  <c r="S789" i="6"/>
  <c r="S716" i="6"/>
  <c r="S604" i="6"/>
  <c r="S366" i="6"/>
  <c r="S590" i="6"/>
  <c r="S734" i="6"/>
  <c r="S1454" i="6"/>
  <c r="S717" i="6"/>
  <c r="S845" i="6"/>
  <c r="S1453" i="6"/>
  <c r="S148" i="6"/>
  <c r="S996" i="6"/>
  <c r="S70" i="6"/>
  <c r="S42" i="6"/>
  <c r="S362" i="6"/>
  <c r="S1049" i="6"/>
  <c r="S1402" i="6"/>
  <c r="S781" i="6"/>
  <c r="S909" i="6"/>
  <c r="S1165" i="6"/>
  <c r="S1016" i="6"/>
  <c r="S907" i="6"/>
  <c r="S547" i="6"/>
  <c r="S137" i="6"/>
  <c r="S361" i="6"/>
  <c r="S745" i="6"/>
  <c r="S841" i="6"/>
  <c r="S546" i="6"/>
  <c r="S964" i="6"/>
  <c r="S363" i="6"/>
  <c r="S811" i="6"/>
  <c r="S631" i="6"/>
  <c r="S1262" i="6"/>
  <c r="S751" i="6"/>
  <c r="S528" i="6"/>
  <c r="S1040" i="6"/>
  <c r="S1287" i="6"/>
  <c r="S267" i="6"/>
  <c r="S715" i="6"/>
  <c r="S899" i="6"/>
  <c r="S483" i="6"/>
  <c r="S806" i="6"/>
  <c r="S837" i="6"/>
  <c r="S1013" i="6"/>
  <c r="T387" i="6"/>
  <c r="S16" i="6"/>
  <c r="S1155" i="6"/>
  <c r="S406" i="6"/>
  <c r="S558" i="6"/>
  <c r="S1342" i="6"/>
  <c r="S541" i="6"/>
  <c r="S1181" i="6"/>
  <c r="S248" i="6"/>
  <c r="S1336" i="6"/>
  <c r="S620" i="6"/>
  <c r="S1260" i="6"/>
  <c r="S23" i="6"/>
  <c r="S275" i="6"/>
  <c r="S246" i="6"/>
  <c r="S62" i="6"/>
  <c r="S462" i="6"/>
  <c r="S93" i="6"/>
  <c r="S1229" i="6"/>
  <c r="S96" i="6"/>
  <c r="S888" i="6"/>
  <c r="S623" i="6"/>
  <c r="S868" i="6"/>
  <c r="S1203" i="6"/>
  <c r="S437" i="6"/>
  <c r="S1187" i="6"/>
  <c r="S278" i="6"/>
  <c r="S526" i="6"/>
  <c r="S1038" i="6"/>
  <c r="S1086" i="6"/>
  <c r="S1166" i="6"/>
  <c r="S701" i="6"/>
  <c r="S687" i="6"/>
  <c r="S597" i="6"/>
  <c r="S1109" i="6"/>
  <c r="S330" i="6"/>
  <c r="T66" i="6"/>
  <c r="S1418" i="6"/>
  <c r="S1074" i="6"/>
  <c r="S1378" i="6"/>
  <c r="S97" i="6"/>
  <c r="S145" i="6"/>
  <c r="S721" i="6"/>
  <c r="S639" i="6"/>
  <c r="S1343" i="6"/>
  <c r="S1440" i="6"/>
  <c r="S1059" i="6"/>
  <c r="S627" i="6"/>
  <c r="S777" i="6"/>
  <c r="S1001" i="6"/>
  <c r="S578" i="6"/>
  <c r="S513" i="6"/>
  <c r="S1009" i="6"/>
  <c r="S1105" i="6"/>
  <c r="S1249" i="6"/>
  <c r="S264" i="6"/>
  <c r="S840" i="6"/>
  <c r="S1023" i="6"/>
  <c r="S1084" i="6"/>
  <c r="S167" i="6"/>
  <c r="S1267" i="6"/>
  <c r="S1299" i="6"/>
  <c r="S195" i="6"/>
  <c r="S778" i="6"/>
  <c r="S665" i="6"/>
  <c r="S33" i="6"/>
  <c r="S47" i="6"/>
  <c r="S1160" i="6"/>
  <c r="S356" i="6"/>
  <c r="S1396" i="6"/>
  <c r="T3" i="6"/>
  <c r="S1283" i="6"/>
  <c r="S466" i="6"/>
  <c r="S722" i="6"/>
  <c r="S786" i="6"/>
  <c r="S1042" i="6"/>
  <c r="S1330" i="6"/>
  <c r="S945" i="6"/>
  <c r="S1121" i="6"/>
  <c r="S328" i="6"/>
  <c r="S608" i="6"/>
  <c r="S188" i="6"/>
  <c r="S1340" i="6"/>
  <c r="S231" i="6"/>
  <c r="S539" i="6"/>
  <c r="S403" i="6"/>
  <c r="S809" i="6"/>
  <c r="S594" i="6"/>
  <c r="S1106" i="6"/>
  <c r="S1410" i="6"/>
  <c r="S113" i="6"/>
  <c r="S177" i="6"/>
  <c r="S72" i="6"/>
  <c r="S712" i="6"/>
  <c r="S447" i="6"/>
  <c r="S1460" i="6"/>
  <c r="S243" i="6"/>
  <c r="S810" i="6"/>
  <c r="S713" i="6"/>
  <c r="S98" i="6"/>
  <c r="S482" i="6"/>
  <c r="S962" i="6"/>
  <c r="S1058" i="6"/>
  <c r="S961" i="6"/>
  <c r="S1057" i="6"/>
  <c r="S1297" i="6"/>
  <c r="S1376" i="6"/>
  <c r="S1175" i="6"/>
  <c r="S603" i="6"/>
  <c r="S1395" i="6"/>
  <c r="S643" i="6"/>
  <c r="S610" i="6"/>
  <c r="S1362" i="6"/>
  <c r="S776" i="6"/>
  <c r="S1279" i="6"/>
  <c r="S1056" i="6"/>
  <c r="S295" i="6"/>
  <c r="T739" i="6"/>
  <c r="S1235" i="6"/>
  <c r="S801" i="6"/>
  <c r="S520" i="6"/>
  <c r="S292" i="6"/>
  <c r="S1268" i="6"/>
  <c r="S103" i="6"/>
  <c r="S739" i="6"/>
  <c r="S1363" i="6"/>
  <c r="S959" i="6"/>
  <c r="S178" i="6"/>
  <c r="S1138" i="6"/>
  <c r="S352" i="6"/>
  <c r="S1393" i="6"/>
  <c r="S81" i="6"/>
  <c r="S354" i="6"/>
  <c r="S1123" i="6"/>
  <c r="S828" i="6"/>
  <c r="S831" i="6"/>
  <c r="S35" i="6"/>
  <c r="S1041" i="6"/>
  <c r="S8" i="6"/>
  <c r="S343" i="6"/>
  <c r="S572" i="6"/>
  <c r="S1043" i="6"/>
  <c r="S380" i="6"/>
  <c r="S898" i="6"/>
  <c r="S892" i="6"/>
  <c r="S162" i="6"/>
  <c r="S484" i="6"/>
  <c r="S1098" i="6"/>
  <c r="S987" i="6"/>
  <c r="S612" i="6"/>
  <c r="S1032" i="6"/>
  <c r="S855" i="6"/>
  <c r="S736" i="6"/>
  <c r="S1313" i="6"/>
  <c r="S444" i="6"/>
  <c r="S219" i="6"/>
  <c r="S228" i="6"/>
  <c r="S175" i="6"/>
  <c r="S866" i="6"/>
  <c r="S906" i="6"/>
  <c r="S1371" i="6"/>
  <c r="S164" i="6"/>
  <c r="S1025" i="6"/>
  <c r="S1234" i="6"/>
  <c r="S82" i="6"/>
  <c r="S859" i="6"/>
  <c r="S756" i="6"/>
  <c r="S305" i="6"/>
  <c r="S834" i="6"/>
  <c r="S795" i="6"/>
  <c r="S1329" i="6"/>
  <c r="S289" i="6"/>
  <c r="S370" i="6"/>
  <c r="S329" i="6"/>
  <c r="S656" i="6"/>
  <c r="S493" i="6"/>
  <c r="S398" i="6"/>
  <c r="S1421" i="6"/>
  <c r="S854" i="6"/>
  <c r="S565" i="6"/>
  <c r="S301" i="6"/>
  <c r="S382" i="6"/>
  <c r="S1070" i="6"/>
  <c r="S389" i="6"/>
  <c r="S804" i="6"/>
  <c r="S1101" i="6"/>
  <c r="S494" i="6"/>
  <c r="S349" i="6"/>
  <c r="S818" i="6"/>
  <c r="S416" i="6"/>
  <c r="S129" i="6"/>
  <c r="S754" i="6"/>
  <c r="S968" i="6"/>
  <c r="S577" i="6"/>
  <c r="T1175" i="6"/>
  <c r="S992" i="6"/>
  <c r="S1377" i="6"/>
  <c r="S673" i="6"/>
  <c r="S738" i="6"/>
  <c r="S1111" i="6"/>
  <c r="S1312" i="6"/>
  <c r="S449" i="6"/>
  <c r="S850" i="6"/>
  <c r="S767" i="6"/>
  <c r="T945" i="6"/>
  <c r="S1258" i="6"/>
  <c r="S475" i="6"/>
  <c r="S1457" i="6"/>
  <c r="S241" i="6"/>
  <c r="S411" i="6"/>
  <c r="S200" i="6"/>
  <c r="S209" i="6"/>
  <c r="S626" i="6"/>
  <c r="S977" i="6"/>
  <c r="S690" i="6"/>
  <c r="S579" i="6"/>
  <c r="S481" i="6"/>
  <c r="S882" i="6"/>
  <c r="S791" i="6"/>
  <c r="S672" i="6"/>
  <c r="S561" i="6"/>
  <c r="S928" i="6"/>
  <c r="S1361" i="6"/>
  <c r="S337" i="6"/>
  <c r="S530" i="6"/>
  <c r="S1419" i="6"/>
  <c r="S383" i="6"/>
  <c r="S800" i="6"/>
  <c r="S434" i="6"/>
  <c r="S508" i="6"/>
  <c r="S575" i="6"/>
  <c r="S897" i="6"/>
  <c r="S1282" i="6"/>
  <c r="S252" i="6"/>
  <c r="S353" i="6"/>
  <c r="S674" i="6"/>
  <c r="S586" i="6"/>
  <c r="S465" i="6"/>
  <c r="S1097" i="6"/>
  <c r="S1151" i="6"/>
  <c r="S257" i="6"/>
  <c r="S322" i="6"/>
  <c r="S923" i="6"/>
  <c r="S820" i="6"/>
  <c r="S648" i="6"/>
  <c r="S480" i="6"/>
  <c r="S274" i="6"/>
  <c r="S1416" i="6"/>
  <c r="S498" i="6"/>
  <c r="S136" i="6"/>
  <c r="S273" i="6"/>
  <c r="S418" i="6"/>
  <c r="S1137" i="6"/>
  <c r="S65" i="6"/>
  <c r="S937" i="6"/>
  <c r="S764" i="6"/>
  <c r="S226" i="6"/>
  <c r="S100" i="6"/>
  <c r="S682" i="6"/>
  <c r="S139" i="6"/>
  <c r="S544" i="6"/>
  <c r="S1394" i="6"/>
  <c r="S290" i="6"/>
  <c r="S1096" i="6"/>
  <c r="S1218" i="6"/>
  <c r="S905" i="6"/>
  <c r="S746" i="6"/>
  <c r="S1400" i="6"/>
  <c r="S1230" i="6"/>
  <c r="S975" i="6"/>
  <c r="S502" i="6"/>
  <c r="S912" i="6"/>
  <c r="S1381" i="6"/>
  <c r="T455" i="6"/>
  <c r="S276" i="6"/>
  <c r="S1368" i="6"/>
  <c r="S614" i="6"/>
  <c r="S848" i="6"/>
  <c r="S1005" i="6"/>
  <c r="S955" i="6"/>
  <c r="S402" i="6"/>
  <c r="S686" i="6"/>
  <c r="S1321" i="6"/>
  <c r="S203" i="6"/>
  <c r="S256" i="6"/>
  <c r="S464" i="6"/>
  <c r="S978" i="6"/>
  <c r="S904" i="6"/>
  <c r="S1345" i="6"/>
  <c r="S1441" i="6"/>
  <c r="S105" i="6"/>
  <c r="S425" i="6"/>
  <c r="S294" i="6"/>
  <c r="S931" i="6"/>
  <c r="S21" i="6"/>
  <c r="S1133" i="6"/>
  <c r="S830" i="6"/>
  <c r="S596" i="6"/>
  <c r="S1198" i="6"/>
  <c r="S1316" i="6"/>
  <c r="S1384" i="6"/>
  <c r="S471" i="6"/>
  <c r="S983" i="6"/>
  <c r="S1226" i="6"/>
  <c r="S73" i="6"/>
  <c r="S38" i="6"/>
  <c r="S1357" i="6"/>
  <c r="S202" i="6"/>
  <c r="S87" i="6"/>
  <c r="S941" i="6"/>
  <c r="S662" i="6"/>
  <c r="S660" i="6"/>
  <c r="S1021" i="6"/>
  <c r="S598" i="6"/>
  <c r="S969" i="6"/>
  <c r="S212" i="6"/>
  <c r="S1117" i="6"/>
  <c r="S424" i="6"/>
  <c r="S172" i="6"/>
  <c r="S91" i="6"/>
  <c r="S670" i="6"/>
  <c r="S1142" i="6"/>
  <c r="S428" i="6"/>
  <c r="S217" i="6"/>
  <c r="S19" i="6"/>
  <c r="S220" i="6"/>
  <c r="S332" i="6"/>
  <c r="S1432" i="6"/>
  <c r="S1094" i="6"/>
  <c r="S1242" i="6"/>
  <c r="S261" i="6"/>
  <c r="S92" i="6"/>
  <c r="S63" i="6"/>
  <c r="S1024" i="6"/>
  <c r="S624" i="6"/>
  <c r="S153" i="6"/>
  <c r="S287" i="6"/>
  <c r="S1136" i="6"/>
  <c r="S794" i="6"/>
  <c r="S379" i="6"/>
  <c r="S1072" i="6"/>
  <c r="S90" i="6"/>
  <c r="S306" i="6"/>
  <c r="S433" i="6"/>
  <c r="S514" i="6"/>
  <c r="S407" i="6"/>
  <c r="S692" i="6"/>
  <c r="T1010" i="6"/>
  <c r="S1115" i="6"/>
  <c r="S1104" i="6"/>
  <c r="S1149" i="6"/>
  <c r="S106" i="6"/>
  <c r="S381" i="6"/>
  <c r="S512" i="6"/>
  <c r="S470" i="6"/>
  <c r="S391" i="6"/>
  <c r="S260" i="6"/>
  <c r="S489" i="6"/>
  <c r="S989" i="6"/>
  <c r="S368" i="6"/>
  <c r="S327" i="6"/>
  <c r="T1118" i="6"/>
  <c r="S688" i="6"/>
  <c r="S587" i="6"/>
  <c r="S1266" i="6"/>
  <c r="S1407" i="6"/>
  <c r="S146" i="6"/>
  <c r="S914" i="6"/>
  <c r="S842" i="6"/>
  <c r="S1124" i="6"/>
  <c r="S157" i="6"/>
  <c r="S1315" i="6"/>
  <c r="S272" i="6"/>
  <c r="S477" i="6"/>
  <c r="S1405" i="6"/>
  <c r="S1391" i="6"/>
  <c r="S733" i="6"/>
  <c r="S814" i="6"/>
  <c r="S499" i="6"/>
  <c r="S1159" i="6"/>
  <c r="S495" i="6"/>
  <c r="S138" i="6"/>
  <c r="S397" i="6"/>
  <c r="S478" i="6"/>
  <c r="S344" i="6"/>
  <c r="S410" i="6"/>
  <c r="S1339" i="6"/>
  <c r="S1417" i="6"/>
  <c r="S427" i="6"/>
  <c r="S792" i="6"/>
  <c r="S262" i="6"/>
  <c r="S826" i="6"/>
  <c r="S1088" i="6"/>
  <c r="S1091" i="6"/>
  <c r="S372" i="6"/>
  <c r="S443" i="6"/>
  <c r="S927" i="6"/>
  <c r="S664" i="6"/>
  <c r="S213" i="6"/>
  <c r="S887" i="6"/>
  <c r="S296" i="6"/>
  <c r="S1164" i="6"/>
  <c r="S1017" i="6"/>
  <c r="S860" i="6"/>
  <c r="S1369" i="6"/>
  <c r="S889" i="6"/>
  <c r="S485" i="6"/>
  <c r="S227" i="6"/>
  <c r="S1100" i="6"/>
  <c r="S847" i="6"/>
  <c r="S1317" i="6"/>
  <c r="S634" i="6"/>
  <c r="S1347" i="6"/>
  <c r="S832" i="6"/>
  <c r="S1081" i="6"/>
  <c r="S460" i="6"/>
  <c r="S1011" i="6"/>
  <c r="S932" i="6"/>
  <c r="S1085" i="6"/>
  <c r="S580" i="6"/>
  <c r="S1273" i="6"/>
  <c r="T792" i="6"/>
  <c r="S1250" i="6"/>
  <c r="S36" i="6"/>
  <c r="S161" i="6"/>
  <c r="S210" i="6"/>
  <c r="S770" i="6"/>
  <c r="S130" i="6"/>
  <c r="S490" i="6"/>
  <c r="S622" i="6"/>
  <c r="S336" i="6"/>
  <c r="S1422" i="6"/>
  <c r="S253" i="6"/>
  <c r="S1135" i="6"/>
  <c r="S446" i="6"/>
  <c r="S239" i="6"/>
  <c r="S159" i="6"/>
  <c r="S1027" i="6"/>
  <c r="S414" i="6"/>
  <c r="S186" i="6"/>
  <c r="S768" i="6"/>
  <c r="S1337" i="6"/>
  <c r="S752" i="6"/>
  <c r="S1397" i="6"/>
  <c r="S870" i="6"/>
  <c r="S304" i="6"/>
  <c r="S1077" i="6"/>
  <c r="S710" i="6"/>
  <c r="S27" i="6"/>
  <c r="S280" i="6"/>
  <c r="S316" i="6"/>
  <c r="S874" i="6"/>
  <c r="S864" i="6"/>
  <c r="S66" i="6"/>
  <c r="S1367" i="6"/>
  <c r="S255" i="6"/>
  <c r="S50" i="6"/>
  <c r="S1033" i="6"/>
  <c r="S431" i="6"/>
  <c r="S270" i="6"/>
  <c r="T1062" i="6"/>
  <c r="S574" i="6"/>
  <c r="S728" i="6"/>
  <c r="S74" i="6"/>
  <c r="S750" i="6"/>
  <c r="S658" i="6"/>
  <c r="S170" i="6"/>
  <c r="S559" i="6"/>
  <c r="S77" i="6"/>
  <c r="S318" i="6"/>
  <c r="S245" i="6"/>
  <c r="S430" i="6"/>
  <c r="S492" i="6"/>
  <c r="S1373" i="6"/>
  <c r="S173" i="6"/>
  <c r="S286" i="6"/>
  <c r="T1286" i="6"/>
  <c r="S576" i="6"/>
  <c r="S1127" i="6"/>
  <c r="S1125" i="6"/>
  <c r="S2" i="6"/>
  <c r="S154" i="6"/>
  <c r="S758" i="6"/>
  <c r="S351" i="6"/>
  <c r="S134" i="6"/>
  <c r="S1372" i="6"/>
  <c r="S168" i="6"/>
  <c r="S908" i="6"/>
  <c r="S681" i="6"/>
  <c r="S37" i="6"/>
  <c r="S644" i="6"/>
  <c r="S725" i="6"/>
  <c r="S121" i="6"/>
  <c r="S242" i="6"/>
  <c r="S884" i="6"/>
  <c r="S297" i="6"/>
  <c r="S3" i="6"/>
  <c r="S319" i="6"/>
  <c r="T665" i="6"/>
  <c r="S919" i="6"/>
  <c r="S584" i="6"/>
  <c r="S873" i="6"/>
  <c r="S741" i="6"/>
  <c r="S1324" i="6"/>
  <c r="S952" i="6"/>
  <c r="S166" i="6"/>
  <c r="S779" i="6"/>
  <c r="S184" i="6"/>
  <c r="S1150" i="6"/>
  <c r="S693" i="6"/>
  <c r="S925" i="6"/>
  <c r="S606" i="6"/>
  <c r="S876" i="6"/>
  <c r="S238" i="6"/>
  <c r="S117" i="6"/>
  <c r="S981" i="6"/>
  <c r="S1246" i="6"/>
  <c r="S469" i="6"/>
  <c r="S1355" i="6"/>
  <c r="S1464" i="6"/>
  <c r="S313" i="6"/>
  <c r="S14" i="6"/>
  <c r="S1119" i="6"/>
  <c r="S373" i="6"/>
  <c r="S360" i="6"/>
  <c r="S1383" i="6"/>
  <c r="S591" i="6"/>
  <c r="S281" i="6"/>
  <c r="S1385" i="6"/>
  <c r="S900" i="6"/>
  <c r="S182" i="6"/>
  <c r="T518" i="6"/>
  <c r="S593" i="6"/>
  <c r="S420" i="6"/>
  <c r="S169" i="6"/>
  <c r="S321" i="6"/>
  <c r="S1090" i="6"/>
  <c r="S393" i="6"/>
  <c r="S534" i="6"/>
  <c r="T1188" i="6"/>
  <c r="S333" i="6"/>
  <c r="S595" i="6"/>
  <c r="S1341" i="6"/>
  <c r="S165" i="6"/>
  <c r="S277" i="6"/>
  <c r="S1380" i="6"/>
  <c r="S685" i="6"/>
  <c r="S190" i="6"/>
  <c r="S531" i="6"/>
  <c r="S812" i="6"/>
  <c r="S1015" i="6"/>
  <c r="S774" i="6"/>
  <c r="S108" i="6"/>
  <c r="S1102" i="6"/>
  <c r="S197" i="6"/>
  <c r="S376" i="6"/>
  <c r="S438" i="6"/>
  <c r="S783" i="6"/>
  <c r="S53" i="6"/>
  <c r="S57" i="6"/>
  <c r="S581" i="6"/>
  <c r="S1107" i="6"/>
  <c r="S335" i="6"/>
  <c r="S1146" i="6"/>
  <c r="S439" i="6"/>
  <c r="S628" i="6"/>
  <c r="S1365" i="6"/>
  <c r="S375" i="6"/>
  <c r="S803" i="6"/>
  <c r="S204" i="6"/>
  <c r="S979" i="6"/>
  <c r="S384" i="6"/>
  <c r="S83" i="6"/>
  <c r="S920" i="6"/>
  <c r="S1222" i="6"/>
  <c r="S890" i="6"/>
  <c r="S374" i="6"/>
  <c r="S171" i="6"/>
  <c r="S616" i="6"/>
  <c r="S772" i="6"/>
  <c r="S536" i="6"/>
  <c r="S78" i="6"/>
  <c r="S107" i="6"/>
  <c r="S552" i="6"/>
  <c r="S491" i="6"/>
  <c r="S496" i="6"/>
  <c r="S1158" i="6"/>
  <c r="S1239" i="6"/>
  <c r="S1224" i="6"/>
  <c r="S1073" i="6"/>
  <c r="S225" i="6"/>
  <c r="S1232" i="6"/>
  <c r="S302" i="6"/>
  <c r="S885" i="6"/>
  <c r="S972" i="6"/>
  <c r="S69" i="6"/>
  <c r="S1448" i="6"/>
  <c r="S22" i="6"/>
  <c r="S880" i="6"/>
  <c r="S1399" i="6"/>
  <c r="S742" i="6"/>
  <c r="S1333" i="6"/>
  <c r="S997" i="6"/>
  <c r="S1335" i="6"/>
  <c r="S144" i="6"/>
  <c r="S163" i="6"/>
  <c r="S799" i="6"/>
  <c r="S64" i="6"/>
  <c r="S667" i="6"/>
  <c r="S737" i="6"/>
  <c r="S582" i="6"/>
  <c r="S940" i="6"/>
  <c r="S1080" i="6"/>
  <c r="S1076" i="6"/>
  <c r="S1281" i="6"/>
  <c r="S265" i="6"/>
  <c r="S1067" i="6"/>
  <c r="S101" i="6"/>
  <c r="S540" i="6"/>
  <c r="S1275" i="6"/>
  <c r="S1409" i="6"/>
  <c r="S417" i="6"/>
  <c r="S601" i="6"/>
  <c r="S1062" i="6"/>
  <c r="S468" i="6"/>
  <c r="S589" i="6"/>
  <c r="S1192" i="6"/>
  <c r="S1284" i="6"/>
  <c r="S599" i="6"/>
  <c r="S1277" i="6"/>
  <c r="S765" i="6"/>
  <c r="S858" i="6"/>
  <c r="S723" i="6"/>
  <c r="S1233" i="6"/>
  <c r="S338" i="6"/>
  <c r="S659" i="6"/>
  <c r="S669" i="6"/>
  <c r="S915" i="6"/>
  <c r="S1209" i="6"/>
  <c r="S515" i="6"/>
  <c r="S1196" i="6"/>
  <c r="S1007" i="6"/>
  <c r="S310" i="6"/>
  <c r="S452" i="6"/>
  <c r="S984" i="6"/>
  <c r="S567" i="6"/>
  <c r="S588" i="6"/>
  <c r="S844" i="6"/>
  <c r="S965" i="6"/>
  <c r="S1143" i="6"/>
  <c r="S780" i="6"/>
  <c r="S856" i="6"/>
  <c r="S807" i="6"/>
  <c r="S1157" i="6"/>
  <c r="S392" i="6"/>
  <c r="S529" i="6"/>
  <c r="S633" i="6"/>
  <c r="S696" i="6"/>
  <c r="S1278" i="6"/>
  <c r="T121" i="6"/>
  <c r="S251" i="6"/>
  <c r="S124" i="6"/>
  <c r="S993" i="6"/>
  <c r="S1194" i="6"/>
  <c r="S1388" i="6"/>
  <c r="S221" i="6"/>
  <c r="S206" i="6"/>
  <c r="S1414" i="6"/>
  <c r="S1280" i="6"/>
  <c r="S1211" i="6"/>
  <c r="S283" i="6"/>
  <c r="S1217" i="6"/>
  <c r="S1426" i="6"/>
  <c r="S1360" i="6"/>
  <c r="S497" i="6"/>
  <c r="S573" i="6"/>
  <c r="S222" i="6"/>
  <c r="S666" i="6"/>
  <c r="S695" i="6"/>
  <c r="S607" i="6"/>
  <c r="S1063" i="6"/>
  <c r="S293" i="6"/>
  <c r="S473" i="6"/>
  <c r="S423" i="6"/>
  <c r="S787" i="6"/>
  <c r="S28" i="6"/>
  <c r="S836" i="6"/>
  <c r="S896" i="6"/>
  <c r="S307" i="6"/>
  <c r="S128" i="6"/>
  <c r="S112" i="6"/>
  <c r="S1450" i="6"/>
  <c r="S32" i="6"/>
  <c r="S1050" i="6"/>
  <c r="S980" i="6"/>
  <c r="S15" i="6"/>
  <c r="S691" i="6"/>
  <c r="S929" i="6"/>
  <c r="S802" i="6"/>
  <c r="S141" i="6"/>
  <c r="S1259" i="6"/>
  <c r="S1298" i="6"/>
  <c r="S41" i="6"/>
  <c r="S1171" i="6"/>
  <c r="S1168" i="6"/>
  <c r="S1438" i="6"/>
  <c r="S282" i="6"/>
  <c r="S1456" i="6"/>
  <c r="S948" i="6"/>
  <c r="S385" i="6"/>
  <c r="S126" i="6"/>
  <c r="S668" i="6"/>
  <c r="S413" i="6"/>
  <c r="S740" i="6"/>
  <c r="S1178" i="6"/>
  <c r="S359" i="6"/>
  <c r="S827" i="6"/>
  <c r="S863" i="6"/>
  <c r="S796" i="6"/>
  <c r="S291" i="6"/>
  <c r="S88" i="6"/>
  <c r="S677" i="6"/>
  <c r="S535" i="6"/>
  <c r="S369" i="6"/>
  <c r="S1290" i="6"/>
  <c r="S20" i="6"/>
  <c r="S31" i="6"/>
  <c r="S314" i="6"/>
  <c r="S1065" i="6"/>
  <c r="S1221" i="6"/>
  <c r="S707" i="6"/>
  <c r="S657" i="6"/>
  <c r="S706" i="6"/>
  <c r="S869" i="6"/>
  <c r="S532" i="6"/>
  <c r="S1326" i="6"/>
  <c r="S825" i="6"/>
  <c r="S1256" i="6"/>
  <c r="S935" i="6"/>
  <c r="S1012" i="6"/>
  <c r="S913" i="6"/>
  <c r="S1066" i="6"/>
  <c r="S711" i="6"/>
  <c r="S879" i="6"/>
  <c r="S1134" i="6"/>
  <c r="S1241" i="6"/>
  <c r="S719" i="6"/>
  <c r="S1034" i="6"/>
  <c r="S1037" i="6"/>
  <c r="T2" i="6"/>
  <c r="S1334" i="6"/>
  <c r="S1428" i="6"/>
  <c r="S1228" i="6"/>
  <c r="S1288" i="6"/>
  <c r="S625" i="6"/>
  <c r="S457" i="6"/>
  <c r="S1030" i="6"/>
  <c r="S583" i="6"/>
  <c r="S1263" i="6"/>
  <c r="S1118" i="6"/>
  <c r="S617" i="6"/>
  <c r="S315" i="6"/>
  <c r="S650" i="6"/>
  <c r="S563" i="6"/>
  <c r="S967" i="6"/>
  <c r="S592" i="6"/>
  <c r="S95" i="6"/>
  <c r="S405" i="6"/>
  <c r="S348" i="6"/>
  <c r="S46" i="6"/>
  <c r="S538" i="6"/>
  <c r="S208" i="6"/>
  <c r="S560" i="6"/>
  <c r="S30" i="6"/>
  <c r="S500" i="6"/>
  <c r="S1413" i="6"/>
  <c r="S949" i="6"/>
  <c r="S1433" i="6"/>
  <c r="S636" i="6"/>
  <c r="S1169" i="6"/>
  <c r="S1458" i="6"/>
  <c r="S970" i="6"/>
  <c r="S995" i="6"/>
  <c r="S1325" i="6"/>
  <c r="S542" i="6"/>
  <c r="S939" i="6"/>
  <c r="S1051" i="6"/>
  <c r="S585" i="6"/>
  <c r="S326" i="6"/>
  <c r="S488" i="6"/>
  <c r="S615" i="6"/>
  <c r="S60" i="6"/>
  <c r="S865" i="6"/>
  <c r="S938" i="6"/>
  <c r="S1132" i="6"/>
  <c r="S1293" i="6"/>
  <c r="S942" i="6"/>
  <c r="S1254" i="6"/>
  <c r="S1459" i="6"/>
  <c r="S1248" i="6"/>
  <c r="S642" i="6"/>
  <c r="S298" i="6"/>
  <c r="S1455" i="6"/>
  <c r="S1214" i="6"/>
  <c r="S790" i="6"/>
  <c r="S724" i="6"/>
  <c r="S1036" i="6"/>
  <c r="S456" i="6"/>
  <c r="S17" i="6"/>
  <c r="S215" i="6"/>
  <c r="S1071" i="6"/>
  <c r="S974" i="6"/>
  <c r="S250" i="6"/>
  <c r="S1156" i="6"/>
  <c r="S684" i="6"/>
  <c r="T638" i="6"/>
  <c r="S867" i="6"/>
  <c r="S85" i="6"/>
  <c r="S600" i="6"/>
  <c r="S467" i="6"/>
  <c r="S1423" i="6"/>
  <c r="S309" i="6"/>
  <c r="S324" i="6"/>
  <c r="S436" i="6"/>
  <c r="S646" i="6"/>
  <c r="S1184" i="6"/>
  <c r="S930" i="6"/>
  <c r="S266" i="6"/>
  <c r="S51" i="6"/>
  <c r="S960" i="6"/>
  <c r="S619" i="6"/>
  <c r="S39" i="6"/>
  <c r="S1199" i="6"/>
  <c r="S1006" i="6"/>
  <c r="S25" i="6"/>
  <c r="S507" i="6"/>
  <c r="T208" i="6"/>
  <c r="S708" i="6"/>
  <c r="S641" i="6"/>
  <c r="S522" i="6"/>
  <c r="S1053" i="6"/>
  <c r="S1079" i="6"/>
  <c r="S99" i="6"/>
  <c r="S562" i="6"/>
  <c r="S486" i="6"/>
  <c r="S947" i="6"/>
  <c r="S652" i="6"/>
  <c r="S176" i="6"/>
  <c r="S1026" i="6"/>
  <c r="S9" i="6"/>
  <c r="S1452" i="6"/>
  <c r="S926" i="6"/>
  <c r="S1446" i="6"/>
  <c r="S244" i="6"/>
  <c r="S394" i="6"/>
  <c r="S150" i="6"/>
  <c r="S1364" i="6"/>
  <c r="S399" i="6"/>
  <c r="S819" i="6"/>
  <c r="S1379" i="6"/>
  <c r="S1349" i="6"/>
  <c r="S339" i="6"/>
  <c r="S755" i="6"/>
  <c r="S1408" i="6"/>
  <c r="S421" i="6"/>
  <c r="S5" i="6"/>
  <c r="S1359" i="6"/>
  <c r="S881" i="6"/>
  <c r="S519" i="6"/>
  <c r="S861" i="6"/>
  <c r="S110" i="6"/>
  <c r="S704" i="6"/>
  <c r="S1020" i="6"/>
  <c r="S1087" i="6"/>
  <c r="S521" i="6"/>
  <c r="S982" i="6"/>
  <c r="S958" i="6"/>
  <c r="S218" i="6"/>
  <c r="S1271" i="6"/>
  <c r="S232" i="6"/>
  <c r="S1231" i="6"/>
  <c r="S511" i="6"/>
  <c r="S458" i="6"/>
  <c r="S732" i="6"/>
  <c r="S325" i="6"/>
  <c r="S56" i="6"/>
  <c r="S877" i="6"/>
  <c r="S766" i="6"/>
  <c r="S946" i="6"/>
  <c r="S1322" i="6"/>
  <c r="S131" i="6"/>
  <c r="S556" i="6"/>
  <c r="S224" i="6"/>
  <c r="S862" i="6"/>
  <c r="S1048" i="6"/>
  <c r="S1219" i="6"/>
  <c r="S123" i="6"/>
  <c r="S364" i="6"/>
  <c r="S516" i="6"/>
  <c r="S1319" i="6"/>
  <c r="S451" i="6"/>
  <c r="S1003" i="6"/>
  <c r="S763" i="6"/>
  <c r="S479" i="6"/>
  <c r="S463" i="6"/>
  <c r="S1311" i="6"/>
  <c r="S1307" i="6"/>
  <c r="S895" i="6"/>
  <c r="S817" i="6"/>
  <c r="S151" i="6"/>
  <c r="S367" i="6"/>
  <c r="S653" i="6"/>
  <c r="T588" i="6"/>
  <c r="S1204" i="6"/>
  <c r="S1314" i="6"/>
  <c r="S342" i="6"/>
  <c r="S605" i="6"/>
  <c r="S179" i="6"/>
  <c r="S1430" i="6"/>
  <c r="S1252" i="6"/>
  <c r="S637" i="6"/>
  <c r="S1236" i="6"/>
  <c r="S550" i="6"/>
  <c r="S902" i="6"/>
  <c r="S829" i="6"/>
  <c r="S638" i="6"/>
  <c r="S1082" i="6"/>
  <c r="S1439" i="6"/>
  <c r="S1451" i="6"/>
  <c r="S1253" i="6"/>
  <c r="S1162" i="6"/>
  <c r="S455" i="6"/>
  <c r="S1188" i="6"/>
  <c r="S883" i="6"/>
  <c r="S1055" i="6"/>
  <c r="S234" i="6"/>
  <c r="S404" i="6"/>
  <c r="S303" i="6"/>
  <c r="S1089" i="6"/>
  <c r="S84" i="6"/>
  <c r="S1182" i="6"/>
  <c r="S517" i="6"/>
  <c r="S839" i="6"/>
  <c r="S731" i="6"/>
  <c r="S753" i="6"/>
  <c r="S994" i="6"/>
  <c r="S114" i="6"/>
  <c r="S618" i="6"/>
  <c r="S390" i="6"/>
  <c r="S775" i="6"/>
  <c r="S1069" i="6"/>
  <c r="S505" i="6"/>
  <c r="S727" i="6"/>
  <c r="S705" i="6"/>
  <c r="S1186" i="6"/>
  <c r="S18" i="6"/>
  <c r="S1061" i="6"/>
  <c r="S934" i="6"/>
  <c r="S395" i="6"/>
  <c r="S1272" i="6"/>
  <c r="S525" i="6"/>
  <c r="S1444" i="6"/>
  <c r="S1370" i="6"/>
  <c r="S805" i="6"/>
  <c r="S54" i="6"/>
  <c r="S299" i="6"/>
  <c r="S1028" i="6"/>
  <c r="S1390" i="6"/>
  <c r="S185" i="6"/>
  <c r="S453" i="6"/>
  <c r="S678" i="6"/>
  <c r="T1225" i="6"/>
  <c r="S350" i="6"/>
  <c r="S442" i="6"/>
  <c r="S1019" i="6"/>
  <c r="S991" i="6"/>
  <c r="S1353" i="6"/>
  <c r="S155" i="6"/>
  <c r="S549" i="6"/>
  <c r="S1044" i="6"/>
  <c r="S833" i="6"/>
  <c r="S1296" i="6"/>
  <c r="S963" i="6"/>
  <c r="S1068" i="6"/>
  <c r="S910" i="6"/>
  <c r="S1035" i="6"/>
  <c r="S59" i="6"/>
  <c r="S632" i="6"/>
  <c r="S782" i="6"/>
  <c r="S347" i="6"/>
  <c r="S548" i="6"/>
  <c r="S111" i="6"/>
  <c r="S689" i="6"/>
  <c r="S357" i="6"/>
  <c r="S971" i="6"/>
  <c r="S279" i="6"/>
  <c r="S973" i="6"/>
  <c r="S89" i="6"/>
  <c r="S48" i="6"/>
  <c r="S609" i="6"/>
  <c r="S1010" i="6"/>
  <c r="S233" i="6"/>
  <c r="S1031" i="6"/>
  <c r="S236" i="6"/>
  <c r="S568" i="6"/>
  <c r="S158" i="6"/>
  <c r="S602" i="6"/>
  <c r="S679" i="6"/>
  <c r="S1374" i="6"/>
  <c r="S254" i="6"/>
  <c r="S621" i="6"/>
  <c r="S454" i="6"/>
  <c r="S504" i="6"/>
  <c r="S813" i="6"/>
  <c r="S205" i="6"/>
  <c r="S761" i="6"/>
  <c r="S1382" i="6"/>
  <c r="S554" i="6"/>
  <c r="S440" i="6"/>
  <c r="S45" i="6"/>
  <c r="S510" i="6"/>
  <c r="S11" i="6"/>
  <c r="S545" i="6"/>
  <c r="S450" i="6"/>
  <c r="S645" i="6"/>
  <c r="S694" i="6"/>
  <c r="S1443" i="6"/>
  <c r="S1060" i="6"/>
  <c r="S629" i="6"/>
  <c r="S851" i="6"/>
  <c r="S199" i="6"/>
  <c r="S223" i="6"/>
  <c r="S1331" i="6"/>
  <c r="S1392" i="6"/>
  <c r="S1022" i="6"/>
  <c r="S921" i="6"/>
  <c r="S1114" i="6"/>
  <c r="S230" i="6"/>
  <c r="S759" i="6"/>
  <c r="S917" i="6"/>
  <c r="S43" i="6"/>
  <c r="S1308" i="6"/>
  <c r="S936" i="6"/>
  <c r="S183" i="6"/>
  <c r="S944" i="6"/>
  <c r="S1398" i="6"/>
  <c r="S891" i="6"/>
  <c r="S1344" i="6"/>
  <c r="S611" i="6"/>
  <c r="S569" i="6"/>
  <c r="S109" i="6"/>
  <c r="S720" i="6"/>
  <c r="S461" i="6"/>
  <c r="S125" i="6"/>
  <c r="S878" i="6"/>
  <c r="S340" i="6"/>
  <c r="S1303" i="6"/>
  <c r="S700" i="6"/>
  <c r="S1425" i="6"/>
  <c r="S1110" i="6"/>
  <c r="S459" i="6"/>
  <c r="S120" i="6"/>
  <c r="T1406" i="6"/>
  <c r="S259" i="6"/>
  <c r="S1404" i="6"/>
  <c r="S1120" i="6"/>
  <c r="S1354" i="6"/>
  <c r="S1075" i="6"/>
  <c r="S187" i="6"/>
  <c r="S784" i="6"/>
  <c r="S651" i="6"/>
  <c r="S334" i="6"/>
  <c r="S506" i="6"/>
  <c r="S1323" i="6"/>
  <c r="S1147" i="6"/>
  <c r="S990" i="6"/>
  <c r="S58" i="6"/>
  <c r="S1174" i="6"/>
  <c r="S852" i="6"/>
  <c r="S808" i="6"/>
  <c r="S771" i="6"/>
  <c r="S140" i="6"/>
  <c r="S441" i="6"/>
  <c r="S788" i="6"/>
  <c r="S40" i="6"/>
  <c r="S1387" i="6"/>
  <c r="S954" i="6"/>
  <c r="S1126" i="6"/>
  <c r="S67" i="6"/>
  <c r="S835" i="6"/>
  <c r="S1463" i="6"/>
  <c r="S1251" i="6"/>
  <c r="S1220" i="6"/>
  <c r="S901" i="6"/>
  <c r="S933" i="6"/>
  <c r="S174" i="6"/>
  <c r="S1238" i="6"/>
  <c r="S1309" i="6"/>
  <c r="S697" i="6"/>
  <c r="S1386" i="6"/>
  <c r="S1318" i="6"/>
  <c r="S523" i="6"/>
  <c r="S509" i="6"/>
  <c r="S1047" i="6"/>
  <c r="S288" i="6"/>
  <c r="S1201" i="6"/>
  <c r="S193" i="6"/>
  <c r="S201" i="6"/>
  <c r="S426" i="6"/>
  <c r="S1004" i="6"/>
  <c r="S797" i="6"/>
  <c r="S1406" i="6"/>
  <c r="S1113" i="6"/>
  <c r="S1148" i="6"/>
  <c r="S49" i="6"/>
  <c r="S386" i="6"/>
  <c r="S1350" i="6"/>
  <c r="S312" i="6"/>
  <c r="S1274" i="6"/>
  <c r="S533" i="6"/>
  <c r="S1116" i="6"/>
  <c r="S1128" i="6"/>
  <c r="S119" i="6"/>
  <c r="S1144" i="6"/>
  <c r="S718" i="6"/>
  <c r="S86" i="6"/>
  <c r="S180" i="6"/>
  <c r="S71" i="6"/>
  <c r="S268" i="6"/>
  <c r="S419" i="6"/>
  <c r="S412" i="6"/>
  <c r="S323" i="6"/>
  <c r="S1108" i="6"/>
  <c r="S1269" i="6"/>
  <c r="S1190" i="6"/>
  <c r="S857" i="6"/>
  <c r="S815" i="6"/>
  <c r="S317" i="6"/>
  <c r="S798" i="6"/>
  <c r="S118" i="6"/>
  <c r="S1415" i="6"/>
  <c r="S1424" i="6"/>
  <c r="S365" i="6"/>
  <c r="S1185" i="6"/>
  <c r="S1170" i="6"/>
  <c r="S258" i="6"/>
  <c r="S726" i="6"/>
  <c r="S1351" i="6"/>
  <c r="S300" i="6"/>
  <c r="S1389" i="6"/>
  <c r="S445" i="6"/>
  <c r="S1294" i="6"/>
  <c r="S956" i="6"/>
  <c r="S703" i="6"/>
  <c r="S1265" i="6"/>
  <c r="S1442" i="6"/>
  <c r="T322" i="6"/>
  <c r="S1270" i="6"/>
  <c r="S748" i="6"/>
  <c r="S943" i="6"/>
  <c r="S749" i="6"/>
  <c r="S1462" i="6"/>
  <c r="S1223" i="6"/>
  <c r="S377" i="6"/>
  <c r="S122" i="6"/>
  <c r="S951" i="6"/>
  <c r="S872" i="6"/>
  <c r="S1213" i="6"/>
  <c r="S702" i="6"/>
  <c r="S729" i="6"/>
  <c r="S922" i="6"/>
  <c r="S998" i="6"/>
  <c r="S135" i="6"/>
  <c r="S132" i="6"/>
  <c r="S104" i="6"/>
  <c r="S683" i="6"/>
  <c r="S762" i="6"/>
  <c r="S853" i="6"/>
  <c r="S68" i="6"/>
  <c r="S1289" i="6"/>
  <c r="S1045" i="6"/>
  <c r="S966" i="6"/>
  <c r="S1276" i="6"/>
  <c r="S331" i="6"/>
  <c r="S1245" i="6"/>
  <c r="S29" i="6"/>
  <c r="S1215" i="6"/>
  <c r="S1130" i="6"/>
  <c r="T255" i="6"/>
  <c r="S553" i="6"/>
  <c r="S1332" i="6"/>
  <c r="S849" i="6"/>
  <c r="S1346" i="6"/>
  <c r="S1018" i="6"/>
  <c r="S1243" i="6"/>
  <c r="S647" i="6"/>
  <c r="S1206" i="6"/>
  <c r="S916" i="6"/>
  <c r="S747" i="6"/>
  <c r="S1348" i="6"/>
  <c r="S730" i="6"/>
  <c r="S1093" i="6"/>
  <c r="S1305" i="6"/>
  <c r="S1008" i="6"/>
  <c r="S570" i="6"/>
  <c r="S476" i="6"/>
  <c r="S1000" i="6"/>
  <c r="S1129" i="6"/>
  <c r="S630" i="6"/>
  <c r="S571" i="6"/>
  <c r="S1449" i="6"/>
  <c r="S1092" i="6"/>
  <c r="S432" i="6"/>
  <c r="S924" i="6"/>
  <c r="S415" i="6"/>
  <c r="S903" i="6"/>
  <c r="S635" i="6"/>
  <c r="S824" i="6"/>
  <c r="S957" i="6"/>
  <c r="S285" i="6"/>
  <c r="S953" i="6"/>
  <c r="S1403" i="6"/>
  <c r="S760" i="6"/>
  <c r="S13" i="6"/>
  <c r="S75" i="6"/>
  <c r="S191" i="6"/>
  <c r="S769" i="6"/>
  <c r="S1122" i="6"/>
  <c r="S194" i="6"/>
  <c r="S714" i="6"/>
  <c r="S26" i="6"/>
  <c r="S400" i="6"/>
  <c r="S189" i="6"/>
  <c r="S894" i="6"/>
  <c r="S1431" i="6"/>
  <c r="T884" i="6"/>
  <c r="S1352" i="6"/>
  <c r="S785" i="6"/>
  <c r="S1202" i="6"/>
  <c r="S34" i="6"/>
  <c r="S676" i="6"/>
  <c r="S823" i="6"/>
  <c r="S196" i="6"/>
  <c r="S1145" i="6"/>
  <c r="S537" i="6"/>
  <c r="S918" i="6"/>
  <c r="S6" i="6"/>
  <c r="S1244" i="6"/>
  <c r="S543" i="6"/>
  <c r="S235" i="6"/>
  <c r="S757" i="6"/>
  <c r="S116" i="6"/>
  <c r="S181" i="6"/>
  <c r="S4" i="6"/>
  <c r="S871" i="6"/>
  <c r="S613" i="6"/>
  <c r="S1300" i="6"/>
  <c r="S1320" i="6"/>
  <c r="S1295" i="6"/>
  <c r="S263" i="6"/>
  <c r="S1014" i="6"/>
  <c r="S1112" i="6"/>
  <c r="S773" i="6"/>
  <c r="S1356" i="6"/>
  <c r="S192" i="6"/>
  <c r="S355" i="6"/>
  <c r="S1172" i="6"/>
  <c r="S680" i="6"/>
  <c r="S503" i="6"/>
  <c r="S216" i="6"/>
  <c r="S1052" i="6"/>
  <c r="S744" i="6"/>
  <c r="T1353" i="6"/>
  <c r="S1103" i="6"/>
  <c r="S156" i="6"/>
  <c r="S1445" i="6"/>
  <c r="S1064" i="6"/>
  <c r="S147" i="6"/>
  <c r="S207" i="6"/>
  <c r="S735" i="6"/>
  <c r="S1200" i="6"/>
  <c r="S1301" i="6"/>
  <c r="S1225" i="6"/>
  <c r="S1002" i="6"/>
  <c r="S743" i="6"/>
  <c r="S1461" i="6"/>
  <c r="S1257" i="6"/>
  <c r="S1237" i="6"/>
  <c r="S55" i="6"/>
  <c r="S1366" i="6"/>
  <c r="S1412" i="6"/>
  <c r="S1173" i="6"/>
  <c r="S555" i="6"/>
  <c r="S1240" i="6"/>
  <c r="S378" i="6"/>
  <c r="S566" i="6"/>
  <c r="S52" i="6"/>
  <c r="S501" i="6"/>
  <c r="S1447" i="6"/>
  <c r="S1176" i="6"/>
  <c r="S821" i="6"/>
  <c r="N1366" i="3"/>
  <c r="P1366" i="3" s="1"/>
  <c r="N5" i="3"/>
  <c r="P5" i="3" s="1"/>
  <c r="N3" i="3"/>
  <c r="P3" i="3" s="1"/>
  <c r="M71" i="5"/>
  <c r="M70" i="5"/>
  <c r="M69" i="5"/>
  <c r="BB7" i="6"/>
  <c r="BB515" i="6"/>
  <c r="BB675" i="6"/>
  <c r="BB10" i="6"/>
  <c r="BB30" i="6"/>
  <c r="BB46" i="6"/>
  <c r="BB62" i="6"/>
  <c r="BB80" i="6"/>
  <c r="BB96" i="6"/>
  <c r="BB114" i="6"/>
  <c r="BB132" i="6"/>
  <c r="BB150" i="6"/>
  <c r="BB164" i="6"/>
  <c r="BB180" i="6"/>
  <c r="BB198" i="6"/>
  <c r="BB218" i="6"/>
  <c r="BB232" i="6"/>
  <c r="BB248" i="6"/>
  <c r="BB266" i="6"/>
  <c r="BB284" i="6"/>
  <c r="BB300" i="6"/>
  <c r="BB316" i="6"/>
  <c r="BB332" i="6"/>
  <c r="BB348" i="6"/>
  <c r="BB364" i="6"/>
  <c r="BB378" i="6"/>
  <c r="BB394" i="6"/>
  <c r="BB410" i="6"/>
  <c r="BB424" i="6"/>
  <c r="BB438" i="6"/>
  <c r="BB454" i="6"/>
  <c r="BB470" i="6"/>
  <c r="BB483" i="6"/>
  <c r="BB502" i="6"/>
  <c r="BB518" i="6"/>
  <c r="BB534" i="6"/>
  <c r="BB547" i="6"/>
  <c r="BB566" i="6"/>
  <c r="BB584" i="6"/>
  <c r="BB602" i="6"/>
  <c r="BB616" i="6"/>
  <c r="BB634" i="6"/>
  <c r="BB26" i="6"/>
  <c r="BB658" i="6"/>
  <c r="BB654" i="6"/>
  <c r="BB672" i="6"/>
  <c r="BB688" i="6"/>
  <c r="BB708" i="6"/>
  <c r="BB724" i="6"/>
  <c r="BB740" i="6"/>
  <c r="BB758" i="6"/>
  <c r="BB776" i="6"/>
  <c r="BB793" i="6"/>
  <c r="BB813" i="6"/>
  <c r="BB833" i="6"/>
  <c r="BB849" i="6"/>
  <c r="BB203" i="6"/>
  <c r="BB627" i="6"/>
  <c r="BB4" i="6"/>
  <c r="BB20" i="6"/>
  <c r="BB40" i="6"/>
  <c r="BB56" i="6"/>
  <c r="BB74" i="6"/>
  <c r="BB90" i="6"/>
  <c r="BB106" i="6"/>
  <c r="BB126" i="6"/>
  <c r="BB144" i="6"/>
  <c r="BB158" i="6"/>
  <c r="BB174" i="6"/>
  <c r="BB192" i="6"/>
  <c r="BB210" i="6"/>
  <c r="BB226" i="6"/>
  <c r="BB242" i="6"/>
  <c r="BB260" i="6"/>
  <c r="BB276" i="6"/>
  <c r="BB294" i="6"/>
  <c r="BB310" i="6"/>
  <c r="BB326" i="6"/>
  <c r="BB342" i="6"/>
  <c r="BB358" i="6"/>
  <c r="BB372" i="6"/>
  <c r="BB388" i="6"/>
  <c r="BB404" i="6"/>
  <c r="BB419" i="6"/>
  <c r="BB434" i="6"/>
  <c r="BB448" i="6"/>
  <c r="BB464" i="6"/>
  <c r="BB479" i="6"/>
  <c r="BB496" i="6"/>
  <c r="BB512" i="6"/>
  <c r="BB528" i="6"/>
  <c r="BB543" i="6"/>
  <c r="BB560" i="6"/>
  <c r="BB578" i="6"/>
  <c r="BB596" i="6"/>
  <c r="BB610" i="6"/>
  <c r="BB628" i="6"/>
  <c r="BB644" i="6"/>
  <c r="BB554" i="6"/>
  <c r="BB648" i="6"/>
  <c r="BB666" i="6"/>
  <c r="BB682" i="6"/>
  <c r="BB700" i="6"/>
  <c r="BB718" i="6"/>
  <c r="BB734" i="6"/>
  <c r="BB752" i="6"/>
  <c r="BB768" i="6"/>
  <c r="BB785" i="6"/>
  <c r="BB807" i="6"/>
  <c r="BB827" i="6"/>
  <c r="BB843" i="6"/>
  <c r="BB859" i="6"/>
  <c r="BB875" i="6"/>
  <c r="BB891" i="6"/>
  <c r="BB907" i="6"/>
  <c r="BB923" i="6"/>
  <c r="BB939" i="6"/>
  <c r="BB255" i="6"/>
  <c r="BB647" i="6"/>
  <c r="BB6" i="6"/>
  <c r="BB24" i="6"/>
  <c r="BB42" i="6"/>
  <c r="BB58" i="6"/>
  <c r="BB76" i="6"/>
  <c r="BB92" i="6"/>
  <c r="BB108" i="6"/>
  <c r="BB128" i="6"/>
  <c r="BB146" i="6"/>
  <c r="BB160" i="6"/>
  <c r="BB176" i="6"/>
  <c r="BB194" i="6"/>
  <c r="BB212" i="6"/>
  <c r="BB228" i="6"/>
  <c r="BB244" i="6"/>
  <c r="BB262" i="6"/>
  <c r="BB280" i="6"/>
  <c r="BB296" i="6"/>
  <c r="BB312" i="6"/>
  <c r="BB328" i="6"/>
  <c r="BB344" i="6"/>
  <c r="BB360" i="6"/>
  <c r="BB374" i="6"/>
  <c r="BB390" i="6"/>
  <c r="BB406" i="6"/>
  <c r="BB420" i="6"/>
  <c r="BB435" i="6"/>
  <c r="BB450" i="6"/>
  <c r="BB466" i="6"/>
  <c r="BB480" i="6"/>
  <c r="BB498" i="6"/>
  <c r="BB514" i="6"/>
  <c r="BB530" i="6"/>
  <c r="BB544" i="6"/>
  <c r="BB562" i="6"/>
  <c r="BB580" i="6"/>
  <c r="BB598" i="6"/>
  <c r="BB611" i="6"/>
  <c r="BB630" i="6"/>
  <c r="BB646" i="6"/>
  <c r="BB586" i="6"/>
  <c r="BB650" i="6"/>
  <c r="BB668" i="6"/>
  <c r="BB684" i="6"/>
  <c r="BB702" i="6"/>
  <c r="BB720" i="6"/>
  <c r="BB736" i="6"/>
  <c r="BB754" i="6"/>
  <c r="BB772" i="6"/>
  <c r="BB779" i="6"/>
  <c r="BB799" i="6"/>
  <c r="BB817" i="6"/>
  <c r="BB171" i="6"/>
  <c r="BB591" i="6"/>
  <c r="BB795" i="6"/>
  <c r="BB18" i="6"/>
  <c r="BB38" i="6"/>
  <c r="BB54" i="6"/>
  <c r="BB72" i="6"/>
  <c r="BB88" i="6"/>
  <c r="BB104" i="6"/>
  <c r="BB124" i="6"/>
  <c r="BB142" i="6"/>
  <c r="BB156" i="6"/>
  <c r="BB172" i="6"/>
  <c r="BB190" i="6"/>
  <c r="BB208" i="6"/>
  <c r="BB224" i="6"/>
  <c r="BB240" i="6"/>
  <c r="BB258" i="6"/>
  <c r="BB274" i="6"/>
  <c r="BB292" i="6"/>
  <c r="BB308" i="6"/>
  <c r="BB324" i="6"/>
  <c r="BB340" i="6"/>
  <c r="BB356" i="6"/>
  <c r="BB371" i="6"/>
  <c r="BB386" i="6"/>
  <c r="BB402" i="6"/>
  <c r="BB418" i="6"/>
  <c r="BB432" i="6"/>
  <c r="BB446" i="6"/>
  <c r="BB462" i="6"/>
  <c r="BB478" i="6"/>
  <c r="BB494" i="6"/>
  <c r="BB510" i="6"/>
  <c r="BB526" i="6"/>
  <c r="BB542" i="6"/>
  <c r="BB558" i="6"/>
  <c r="BB574" i="6"/>
  <c r="BB594" i="6"/>
  <c r="BB608" i="6"/>
  <c r="BB626" i="6"/>
  <c r="BB642" i="6"/>
  <c r="BB490" i="6"/>
  <c r="BB770" i="6"/>
  <c r="BB664" i="6"/>
  <c r="BB680" i="6"/>
  <c r="BB698" i="6"/>
  <c r="BB716" i="6"/>
  <c r="BB732" i="6"/>
  <c r="BB750" i="6"/>
  <c r="BB766" i="6"/>
  <c r="BB783" i="6"/>
  <c r="BB805" i="6"/>
  <c r="BB825" i="6"/>
  <c r="BB841" i="6"/>
  <c r="BB23" i="6"/>
  <c r="BB527" i="6"/>
  <c r="BB691" i="6"/>
  <c r="BB12" i="6"/>
  <c r="BB32" i="6"/>
  <c r="BB48" i="6"/>
  <c r="BB64" i="6"/>
  <c r="BB82" i="6"/>
  <c r="BB98" i="6"/>
  <c r="BB116" i="6"/>
  <c r="BB134" i="6"/>
  <c r="BB151" i="6"/>
  <c r="BB166" i="6"/>
  <c r="BB182" i="6"/>
  <c r="BB200" i="6"/>
  <c r="BB219" i="6"/>
  <c r="BB234" i="6"/>
  <c r="BB250" i="6"/>
  <c r="BB268" i="6"/>
  <c r="BB286" i="6"/>
  <c r="BB302" i="6"/>
  <c r="BB318" i="6"/>
  <c r="BB334" i="6"/>
  <c r="BB350" i="6"/>
  <c r="BB366" i="6"/>
  <c r="BB380" i="6"/>
  <c r="BB396" i="6"/>
  <c r="BB412" i="6"/>
  <c r="BB426" i="6"/>
  <c r="BB440" i="6"/>
  <c r="BB456" i="6"/>
  <c r="BB472" i="6"/>
  <c r="BB484" i="6"/>
  <c r="BB504" i="6"/>
  <c r="BB520" i="6"/>
  <c r="BB536" i="6"/>
  <c r="BB548" i="6"/>
  <c r="BB568" i="6"/>
  <c r="BB588" i="6"/>
  <c r="BB604" i="6"/>
  <c r="BB620" i="6"/>
  <c r="BB636" i="6"/>
  <c r="BB70" i="6"/>
  <c r="BB690" i="6"/>
  <c r="BB656" i="6"/>
  <c r="BB674" i="6"/>
  <c r="BB692" i="6"/>
  <c r="BB710" i="6"/>
  <c r="BB726" i="6"/>
  <c r="BB744" i="6"/>
  <c r="BB760" i="6"/>
  <c r="BB778" i="6"/>
  <c r="BB797" i="6"/>
  <c r="BB815" i="6"/>
  <c r="BB835" i="6"/>
  <c r="BB851" i="6"/>
  <c r="BB867" i="6"/>
  <c r="BB883" i="6"/>
  <c r="BB899" i="6"/>
  <c r="BB915" i="6"/>
  <c r="BB931" i="6"/>
  <c r="BB55" i="6"/>
  <c r="BB563" i="6"/>
  <c r="BB731" i="6"/>
  <c r="BB14" i="6"/>
  <c r="BB34" i="6"/>
  <c r="BB50" i="6"/>
  <c r="BB66" i="6"/>
  <c r="BB84" i="6"/>
  <c r="BB100" i="6"/>
  <c r="BB118" i="6"/>
  <c r="BB136" i="6"/>
  <c r="BB152" i="6"/>
  <c r="BB168" i="6"/>
  <c r="BB184" i="6"/>
  <c r="BB202" i="6"/>
  <c r="BB220" i="6"/>
  <c r="BB236" i="6"/>
  <c r="BB252" i="6"/>
  <c r="BB270" i="6"/>
  <c r="BB288" i="6"/>
  <c r="BB304" i="6"/>
  <c r="BB320" i="6"/>
  <c r="BB336" i="6"/>
  <c r="BB352" i="6"/>
  <c r="BB368" i="6"/>
  <c r="BB382" i="6"/>
  <c r="BB398" i="6"/>
  <c r="BB414" i="6"/>
  <c r="BB428" i="6"/>
  <c r="BB442" i="6"/>
  <c r="BB458" i="6"/>
  <c r="BB474" i="6"/>
  <c r="BB488" i="6"/>
  <c r="BB506" i="6"/>
  <c r="BB522" i="6"/>
  <c r="BB538" i="6"/>
  <c r="BB552" i="6"/>
  <c r="BB570" i="6"/>
  <c r="BB590" i="6"/>
  <c r="BB606" i="6"/>
  <c r="BB622" i="6"/>
  <c r="BB638" i="6"/>
  <c r="BB214" i="6"/>
  <c r="BB706" i="6"/>
  <c r="BB660" i="6"/>
  <c r="BB676" i="6"/>
  <c r="BB694" i="6"/>
  <c r="BB712" i="6"/>
  <c r="BB728" i="6"/>
  <c r="BB746" i="6"/>
  <c r="BB762" i="6"/>
  <c r="BB2" i="6"/>
  <c r="BB789" i="6"/>
  <c r="BB809" i="6"/>
  <c r="BB837" i="6"/>
  <c r="BB853" i="6"/>
  <c r="BB869" i="6"/>
  <c r="BB885" i="6"/>
  <c r="BB901" i="6"/>
  <c r="BB917" i="6"/>
  <c r="BB933" i="6"/>
  <c r="BB949" i="6"/>
  <c r="BB965" i="6"/>
  <c r="BB981" i="6"/>
  <c r="BB997" i="6"/>
  <c r="BB1013" i="6"/>
  <c r="BB1029" i="6"/>
  <c r="BB1045" i="6"/>
  <c r="BB1061" i="6"/>
  <c r="BB499" i="6"/>
  <c r="BB659" i="6"/>
  <c r="BB8" i="6"/>
  <c r="BB28" i="6"/>
  <c r="BB44" i="6"/>
  <c r="BB60" i="6"/>
  <c r="BB78" i="6"/>
  <c r="BB94" i="6"/>
  <c r="BB112" i="6"/>
  <c r="BB130" i="6"/>
  <c r="BB148" i="6"/>
  <c r="BB162" i="6"/>
  <c r="BB178" i="6"/>
  <c r="BB196" i="6"/>
  <c r="BB216" i="6"/>
  <c r="BB230" i="6"/>
  <c r="BB246" i="6"/>
  <c r="BB264" i="6"/>
  <c r="BB282" i="6"/>
  <c r="BB298" i="6"/>
  <c r="BB314" i="6"/>
  <c r="BB330" i="6"/>
  <c r="BB346" i="6"/>
  <c r="BB362" i="6"/>
  <c r="BB376" i="6"/>
  <c r="BB392" i="6"/>
  <c r="BB408" i="6"/>
  <c r="BB422" i="6"/>
  <c r="BB436" i="6"/>
  <c r="BB452" i="6"/>
  <c r="BB468" i="6"/>
  <c r="BB482" i="6"/>
  <c r="BB500" i="6"/>
  <c r="BB516" i="6"/>
  <c r="BB532" i="6"/>
  <c r="BB546" i="6"/>
  <c r="BB564" i="6"/>
  <c r="BB582" i="6"/>
  <c r="BB600" i="6"/>
  <c r="BB612" i="6"/>
  <c r="BB632" i="6"/>
  <c r="BB22" i="6"/>
  <c r="BB618" i="6"/>
  <c r="BB652" i="6"/>
  <c r="BB670" i="6"/>
  <c r="BB686" i="6"/>
  <c r="BB704" i="6"/>
  <c r="BB722" i="6"/>
  <c r="BB738" i="6"/>
  <c r="BB756" i="6"/>
  <c r="BB774" i="6"/>
  <c r="BB791" i="6"/>
  <c r="BB811" i="6"/>
  <c r="BB831" i="6"/>
  <c r="BB847" i="6"/>
  <c r="BB865" i="6"/>
  <c r="BB881" i="6"/>
  <c r="BB897" i="6"/>
  <c r="BB913" i="6"/>
  <c r="BB929" i="6"/>
  <c r="BB945" i="6"/>
  <c r="BB961" i="6"/>
  <c r="BB977" i="6"/>
  <c r="BB993" i="6"/>
  <c r="BB1009" i="6"/>
  <c r="BB1025" i="6"/>
  <c r="BB1041" i="6"/>
  <c r="BB1057" i="6"/>
  <c r="BB1073" i="6"/>
  <c r="BB1089" i="6"/>
  <c r="BB1105" i="6"/>
  <c r="BB1121" i="6"/>
  <c r="BB1137" i="6"/>
  <c r="BB1153" i="6"/>
  <c r="BB1169" i="6"/>
  <c r="BB1185" i="6"/>
  <c r="BB1201" i="6"/>
  <c r="BB1217" i="6"/>
  <c r="BB1233" i="6"/>
  <c r="BB1249" i="6"/>
  <c r="BB1265" i="6"/>
  <c r="BB1281" i="6"/>
  <c r="BB1297" i="6"/>
  <c r="BB1313" i="6"/>
  <c r="BB1329" i="6"/>
  <c r="BB1345" i="6"/>
  <c r="BB1361" i="6"/>
  <c r="BB1377" i="6"/>
  <c r="BB1393" i="6"/>
  <c r="BB1409" i="6"/>
  <c r="BB1425" i="6"/>
  <c r="BB1441" i="6"/>
  <c r="BB1457" i="6"/>
  <c r="BB790" i="6"/>
  <c r="BB804" i="6"/>
  <c r="BB819" i="6"/>
  <c r="BB832" i="6"/>
  <c r="BB848" i="6"/>
  <c r="BB864" i="6"/>
  <c r="BB880" i="6"/>
  <c r="BB896" i="6"/>
  <c r="BB912" i="6"/>
  <c r="BB928" i="6"/>
  <c r="BB67" i="6"/>
  <c r="BB952" i="6"/>
  <c r="BB968" i="6"/>
  <c r="BB984" i="6"/>
  <c r="BB1000" i="6"/>
  <c r="BB1016" i="6"/>
  <c r="BB1032" i="6"/>
  <c r="BB1048" i="6"/>
  <c r="BB1064" i="6"/>
  <c r="BB1080" i="6"/>
  <c r="BB1096" i="6"/>
  <c r="BB1112" i="6"/>
  <c r="BB1128" i="6"/>
  <c r="BB1144" i="6"/>
  <c r="BB1160" i="6"/>
  <c r="BB1176" i="6"/>
  <c r="BB1192" i="6"/>
  <c r="BB1208" i="6"/>
  <c r="BB1224" i="6"/>
  <c r="BB1240" i="6"/>
  <c r="BB829" i="6"/>
  <c r="BB845" i="6"/>
  <c r="BB861" i="6"/>
  <c r="BB877" i="6"/>
  <c r="BB893" i="6"/>
  <c r="BB909" i="6"/>
  <c r="BB925" i="6"/>
  <c r="BB941" i="6"/>
  <c r="BB957" i="6"/>
  <c r="BB973" i="6"/>
  <c r="BB989" i="6"/>
  <c r="BB1005" i="6"/>
  <c r="BB1021" i="6"/>
  <c r="BB1037" i="6"/>
  <c r="BB1053" i="6"/>
  <c r="BB103" i="6"/>
  <c r="BB567" i="6"/>
  <c r="BB787" i="6"/>
  <c r="BB16" i="6"/>
  <c r="BB36" i="6"/>
  <c r="BB52" i="6"/>
  <c r="BB68" i="6"/>
  <c r="BB86" i="6"/>
  <c r="BB102" i="6"/>
  <c r="BB120" i="6"/>
  <c r="BB140" i="6"/>
  <c r="BB154" i="6"/>
  <c r="BB170" i="6"/>
  <c r="BB188" i="6"/>
  <c r="BB204" i="6"/>
  <c r="BB222" i="6"/>
  <c r="BB238" i="6"/>
  <c r="BB256" i="6"/>
  <c r="BB272" i="6"/>
  <c r="BB290" i="6"/>
  <c r="BB306" i="6"/>
  <c r="BB322" i="6"/>
  <c r="BB338" i="6"/>
  <c r="BB354" i="6"/>
  <c r="BB370" i="6"/>
  <c r="BB384" i="6"/>
  <c r="BB400" i="6"/>
  <c r="BB416" i="6"/>
  <c r="BB430" i="6"/>
  <c r="BB444" i="6"/>
  <c r="BB460" i="6"/>
  <c r="BB476" i="6"/>
  <c r="BB492" i="6"/>
  <c r="BB508" i="6"/>
  <c r="BB524" i="6"/>
  <c r="BB540" i="6"/>
  <c r="BB556" i="6"/>
  <c r="BB572" i="6"/>
  <c r="BB592" i="6"/>
  <c r="BB607" i="6"/>
  <c r="BB624" i="6"/>
  <c r="BB640" i="6"/>
  <c r="BB278" i="6"/>
  <c r="BB742" i="6"/>
  <c r="BB662" i="6"/>
  <c r="BB678" i="6"/>
  <c r="BB696" i="6"/>
  <c r="BB714" i="6"/>
  <c r="BB730" i="6"/>
  <c r="BB748" i="6"/>
  <c r="BB764" i="6"/>
  <c r="BB781" i="6"/>
  <c r="BB801" i="6"/>
  <c r="BB821" i="6"/>
  <c r="BB839" i="6"/>
  <c r="BB857" i="6"/>
  <c r="BB873" i="6"/>
  <c r="BB889" i="6"/>
  <c r="BB905" i="6"/>
  <c r="BB921" i="6"/>
  <c r="BB937" i="6"/>
  <c r="BB953" i="6"/>
  <c r="BB969" i="6"/>
  <c r="BB985" i="6"/>
  <c r="BB1001" i="6"/>
  <c r="BB1017" i="6"/>
  <c r="BB1033" i="6"/>
  <c r="BB1049" i="6"/>
  <c r="BB1065" i="6"/>
  <c r="BB1081" i="6"/>
  <c r="BB1097" i="6"/>
  <c r="BB1113" i="6"/>
  <c r="BB1129" i="6"/>
  <c r="BB1145" i="6"/>
  <c r="BB1161" i="6"/>
  <c r="BB1177" i="6"/>
  <c r="BB1193" i="6"/>
  <c r="BB1209" i="6"/>
  <c r="BB1225" i="6"/>
  <c r="BB1241" i="6"/>
  <c r="BB1257" i="6"/>
  <c r="BB1273" i="6"/>
  <c r="BB1289" i="6"/>
  <c r="BB1305" i="6"/>
  <c r="BB1321" i="6"/>
  <c r="BB1337" i="6"/>
  <c r="BB1353" i="6"/>
  <c r="BB1369" i="6"/>
  <c r="BB1385" i="6"/>
  <c r="BB1401" i="6"/>
  <c r="BB1417" i="6"/>
  <c r="BB1433" i="6"/>
  <c r="BB1449" i="6"/>
  <c r="BB782" i="6"/>
  <c r="BB798" i="6"/>
  <c r="BB812" i="6"/>
  <c r="BB824" i="6"/>
  <c r="BB840" i="6"/>
  <c r="BB856" i="6"/>
  <c r="BB872" i="6"/>
  <c r="BB888" i="6"/>
  <c r="BB904" i="6"/>
  <c r="BB920" i="6"/>
  <c r="BB936" i="6"/>
  <c r="BB944" i="6"/>
  <c r="BB960" i="6"/>
  <c r="BB976" i="6"/>
  <c r="BB992" i="6"/>
  <c r="BB1008" i="6"/>
  <c r="BB1024" i="6"/>
  <c r="BB1040" i="6"/>
  <c r="BB1056" i="6"/>
  <c r="BB1072" i="6"/>
  <c r="BB1088" i="6"/>
  <c r="BB1104" i="6"/>
  <c r="BB1120" i="6"/>
  <c r="BB1136" i="6"/>
  <c r="BB1152" i="6"/>
  <c r="BB1168" i="6"/>
  <c r="BB1184" i="6"/>
  <c r="BB1200" i="6"/>
  <c r="BB1216" i="6"/>
  <c r="BB1232" i="6"/>
  <c r="BB1248" i="6"/>
  <c r="BB1264" i="6"/>
  <c r="BB1280" i="6"/>
  <c r="BB1312" i="6"/>
  <c r="BB1342" i="6"/>
  <c r="BB1374" i="6"/>
  <c r="BB1402" i="6"/>
  <c r="BB1434" i="6"/>
  <c r="BB1284" i="6"/>
  <c r="BB1314" i="6"/>
  <c r="BB1346" i="6"/>
  <c r="BB1380" i="6"/>
  <c r="BB1414" i="6"/>
  <c r="BB1452" i="6"/>
  <c r="BB41" i="6"/>
  <c r="BB110" i="6"/>
  <c r="BB169" i="6"/>
  <c r="BB225" i="6"/>
  <c r="BB289" i="6"/>
  <c r="BB353" i="6"/>
  <c r="BB417" i="6"/>
  <c r="BB481" i="6"/>
  <c r="BB537" i="6"/>
  <c r="BB593" i="6"/>
  <c r="BB649" i="6"/>
  <c r="BB681" i="6"/>
  <c r="BB745" i="6"/>
  <c r="BB687" i="6"/>
  <c r="BB751" i="6"/>
  <c r="BB765" i="6"/>
  <c r="BB43" i="6"/>
  <c r="BB115" i="6"/>
  <c r="BB1326" i="6"/>
  <c r="BB1448" i="6"/>
  <c r="BB1398" i="6"/>
  <c r="BB137" i="6"/>
  <c r="BB385" i="6"/>
  <c r="BB617" i="6"/>
  <c r="BB719" i="6"/>
  <c r="BB147" i="6"/>
  <c r="BB235" i="6"/>
  <c r="BB29" i="6"/>
  <c r="BB101" i="6"/>
  <c r="BB165" i="6"/>
  <c r="BB229" i="6"/>
  <c r="BB293" i="6"/>
  <c r="BB357" i="6"/>
  <c r="BB421" i="6"/>
  <c r="BB485" i="6"/>
  <c r="BB549" i="6"/>
  <c r="BB613" i="6"/>
  <c r="BB677" i="6"/>
  <c r="BB539" i="6"/>
  <c r="BB635" i="6"/>
  <c r="BB723" i="6"/>
  <c r="BB283" i="6"/>
  <c r="BB307" i="6"/>
  <c r="BB379" i="6"/>
  <c r="BB459" i="6"/>
  <c r="BB63" i="6"/>
  <c r="BB159" i="6"/>
  <c r="BB231" i="6"/>
  <c r="BB431" i="6"/>
  <c r="BB503" i="6"/>
  <c r="BB599" i="6"/>
  <c r="BB287" i="6"/>
  <c r="BB367" i="6"/>
  <c r="BB955" i="6"/>
  <c r="BB971" i="6"/>
  <c r="BB987" i="6"/>
  <c r="BB1003" i="6"/>
  <c r="BB1019" i="6"/>
  <c r="BB1035" i="6"/>
  <c r="BB1051" i="6"/>
  <c r="BB1067" i="6"/>
  <c r="BB1083" i="6"/>
  <c r="BB1099" i="6"/>
  <c r="BB1115" i="6"/>
  <c r="BB1131" i="6"/>
  <c r="BB1147" i="6"/>
  <c r="BB1163" i="6"/>
  <c r="BB1179" i="6"/>
  <c r="BB1195" i="6"/>
  <c r="BB1211" i="6"/>
  <c r="BB1227" i="6"/>
  <c r="BB1243" i="6"/>
  <c r="BB1259" i="6"/>
  <c r="BB1275" i="6"/>
  <c r="BB1291" i="6"/>
  <c r="BB1307" i="6"/>
  <c r="BB1323" i="6"/>
  <c r="BB1339" i="6"/>
  <c r="BB1355" i="6"/>
  <c r="BB1371" i="6"/>
  <c r="BB1387" i="6"/>
  <c r="BB1403" i="6"/>
  <c r="BB1419" i="6"/>
  <c r="BB1435" i="6"/>
  <c r="BB1451" i="6"/>
  <c r="BB784" i="6"/>
  <c r="BB800" i="6"/>
  <c r="BB814" i="6"/>
  <c r="BB826" i="6"/>
  <c r="BB842" i="6"/>
  <c r="BB858" i="6"/>
  <c r="BB874" i="6"/>
  <c r="BB890" i="6"/>
  <c r="BB906" i="6"/>
  <c r="BB922" i="6"/>
  <c r="BB938" i="6"/>
  <c r="BB946" i="6"/>
  <c r="BB962" i="6"/>
  <c r="BB978" i="6"/>
  <c r="BB994" i="6"/>
  <c r="BB1010" i="6"/>
  <c r="BB1026" i="6"/>
  <c r="BB1042" i="6"/>
  <c r="BB1058" i="6"/>
  <c r="BB1074" i="6"/>
  <c r="BB1090" i="6"/>
  <c r="BB1106" i="6"/>
  <c r="BB1122" i="6"/>
  <c r="BB1138" i="6"/>
  <c r="BB1154" i="6"/>
  <c r="BB1170" i="6"/>
  <c r="BB1186" i="6"/>
  <c r="BB1202" i="6"/>
  <c r="BB1218" i="6"/>
  <c r="BB1234" i="6"/>
  <c r="BB1250" i="6"/>
  <c r="BB1266" i="6"/>
  <c r="BB1282" i="6"/>
  <c r="BB1316" i="6"/>
  <c r="BB1348" i="6"/>
  <c r="BB1376" i="6"/>
  <c r="BB1408" i="6"/>
  <c r="BB1438" i="6"/>
  <c r="BB1286" i="6"/>
  <c r="BB1318" i="6"/>
  <c r="BB1352" i="6"/>
  <c r="BB1386" i="6"/>
  <c r="BB1420" i="6"/>
  <c r="BB1454" i="6"/>
  <c r="BB49" i="6"/>
  <c r="BB113" i="6"/>
  <c r="BB177" i="6"/>
  <c r="BB233" i="6"/>
  <c r="BB297" i="6"/>
  <c r="BB361" i="6"/>
  <c r="BB425" i="6"/>
  <c r="BB486" i="6"/>
  <c r="BB545" i="6"/>
  <c r="BB601" i="6"/>
  <c r="BB5" i="6"/>
  <c r="BB689" i="6"/>
  <c r="BB753" i="6"/>
  <c r="BB695" i="6"/>
  <c r="BB759" i="6"/>
  <c r="BB773" i="6"/>
  <c r="BB51" i="6"/>
  <c r="BB123" i="6"/>
  <c r="BB195" i="6"/>
  <c r="BB254" i="6"/>
  <c r="BB77" i="6"/>
  <c r="BB141" i="6"/>
  <c r="BB205" i="6"/>
  <c r="BB269" i="6"/>
  <c r="BB333" i="6"/>
  <c r="BB397" i="6"/>
  <c r="BB461" i="6"/>
  <c r="BB525" i="6"/>
  <c r="BB589" i="6"/>
  <c r="BB653" i="6"/>
  <c r="BB275" i="6"/>
  <c r="BB595" i="6"/>
  <c r="BB699" i="6"/>
  <c r="BB771" i="6"/>
  <c r="BB79" i="6"/>
  <c r="BB315" i="6"/>
  <c r="BB387" i="6"/>
  <c r="BB467" i="6"/>
  <c r="BB87" i="6"/>
  <c r="BB167" i="6"/>
  <c r="BB239" i="6"/>
  <c r="BB439" i="6"/>
  <c r="BB511" i="6"/>
  <c r="BB623" i="6"/>
  <c r="BB335" i="6"/>
  <c r="BB1069" i="6"/>
  <c r="BB1085" i="6"/>
  <c r="BB1101" i="6"/>
  <c r="BB1117" i="6"/>
  <c r="BB1133" i="6"/>
  <c r="BB1149" i="6"/>
  <c r="BB1165" i="6"/>
  <c r="BB1181" i="6"/>
  <c r="BB1197" i="6"/>
  <c r="BB1213" i="6"/>
  <c r="BB1229" i="6"/>
  <c r="BB1245" i="6"/>
  <c r="BB1261" i="6"/>
  <c r="BB1277" i="6"/>
  <c r="BB1300" i="6"/>
  <c r="BB1418" i="6"/>
  <c r="BB1366" i="6"/>
  <c r="BB81" i="6"/>
  <c r="BB321" i="6"/>
  <c r="BB561" i="6"/>
  <c r="BB777" i="6"/>
  <c r="BB83" i="6"/>
  <c r="BB1272" i="6"/>
  <c r="BB1390" i="6"/>
  <c r="BB1330" i="6"/>
  <c r="BB9" i="6"/>
  <c r="BB257" i="6"/>
  <c r="BB505" i="6"/>
  <c r="BB713" i="6"/>
  <c r="BB11" i="6"/>
  <c r="BB187" i="6"/>
  <c r="BB267" i="6"/>
  <c r="BB61" i="6"/>
  <c r="BB133" i="6"/>
  <c r="BB197" i="6"/>
  <c r="BB261" i="6"/>
  <c r="BB325" i="6"/>
  <c r="BB389" i="6"/>
  <c r="BB453" i="6"/>
  <c r="BB517" i="6"/>
  <c r="BB581" i="6"/>
  <c r="BB645" i="6"/>
  <c r="BB709" i="6"/>
  <c r="BB587" i="6"/>
  <c r="BB683" i="6"/>
  <c r="BB763" i="6"/>
  <c r="BB351" i="6"/>
  <c r="BB339" i="6"/>
  <c r="BB411" i="6"/>
  <c r="BB15" i="6"/>
  <c r="BB119" i="6"/>
  <c r="BB191" i="6"/>
  <c r="BB399" i="6"/>
  <c r="BB463" i="6"/>
  <c r="BB551" i="6"/>
  <c r="BB655" i="6"/>
  <c r="BB327" i="6"/>
  <c r="BB947" i="6"/>
  <c r="BB963" i="6"/>
  <c r="BB979" i="6"/>
  <c r="BB995" i="6"/>
  <c r="BB1011" i="6"/>
  <c r="BB1027" i="6"/>
  <c r="BB1043" i="6"/>
  <c r="BB1059" i="6"/>
  <c r="BB1075" i="6"/>
  <c r="BB1091" i="6"/>
  <c r="BB1107" i="6"/>
  <c r="BB1123" i="6"/>
  <c r="BB1139" i="6"/>
  <c r="BB1155" i="6"/>
  <c r="BB1171" i="6"/>
  <c r="BB1187" i="6"/>
  <c r="BB1203" i="6"/>
  <c r="BB1219" i="6"/>
  <c r="BB1235" i="6"/>
  <c r="BB1251" i="6"/>
  <c r="BB1267" i="6"/>
  <c r="BB1283" i="6"/>
  <c r="BB1299" i="6"/>
  <c r="BB1315" i="6"/>
  <c r="BB1331" i="6"/>
  <c r="BB1347" i="6"/>
  <c r="BB1363" i="6"/>
  <c r="BB1379" i="6"/>
  <c r="BB1395" i="6"/>
  <c r="BB1411" i="6"/>
  <c r="BB1427" i="6"/>
  <c r="BB1443" i="6"/>
  <c r="BB1459" i="6"/>
  <c r="BB792" i="6"/>
  <c r="BB806" i="6"/>
  <c r="BB820" i="6"/>
  <c r="BB834" i="6"/>
  <c r="BB850" i="6"/>
  <c r="BB866" i="6"/>
  <c r="BB882" i="6"/>
  <c r="BB898" i="6"/>
  <c r="BB914" i="6"/>
  <c r="BB930" i="6"/>
  <c r="BB69" i="6"/>
  <c r="BB954" i="6"/>
  <c r="BB970" i="6"/>
  <c r="BB986" i="6"/>
  <c r="BB1002" i="6"/>
  <c r="BB1018" i="6"/>
  <c r="BB1034" i="6"/>
  <c r="BB1050" i="6"/>
  <c r="BB1066" i="6"/>
  <c r="BB1082" i="6"/>
  <c r="BB1098" i="6"/>
  <c r="BB1114" i="6"/>
  <c r="BB1130" i="6"/>
  <c r="BB1146" i="6"/>
  <c r="BB1162" i="6"/>
  <c r="BB1178" i="6"/>
  <c r="BB1194" i="6"/>
  <c r="BB1210" i="6"/>
  <c r="BB1226" i="6"/>
  <c r="BB1242" i="6"/>
  <c r="BB1258" i="6"/>
  <c r="BB1274" i="6"/>
  <c r="BB1302" i="6"/>
  <c r="BB1332" i="6"/>
  <c r="BB1362" i="6"/>
  <c r="BB1392" i="6"/>
  <c r="BB1424" i="6"/>
  <c r="BB1450" i="6"/>
  <c r="BB1298" i="6"/>
  <c r="BB1336" i="6"/>
  <c r="BB1368" i="6"/>
  <c r="BB1404" i="6"/>
  <c r="BB1436" i="6"/>
  <c r="BB17" i="6"/>
  <c r="BB89" i="6"/>
  <c r="BB145" i="6"/>
  <c r="BB206" i="6"/>
  <c r="BB265" i="6"/>
  <c r="BB329" i="6"/>
  <c r="BB393" i="6"/>
  <c r="BB457" i="6"/>
  <c r="BB513" i="6"/>
  <c r="BB569" i="6"/>
  <c r="BB625" i="6"/>
  <c r="BB657" i="6"/>
  <c r="BB721" i="6"/>
  <c r="BB663" i="6"/>
  <c r="BB727" i="6"/>
  <c r="BB741" i="6"/>
  <c r="BB19" i="6"/>
  <c r="BB91" i="6"/>
  <c r="BB155" i="6"/>
  <c r="BB243" i="6"/>
  <c r="BB37" i="6"/>
  <c r="BB109" i="6"/>
  <c r="BB173" i="6"/>
  <c r="BB237" i="6"/>
  <c r="BB301" i="6"/>
  <c r="BB365" i="6"/>
  <c r="BB429" i="6"/>
  <c r="BB493" i="6"/>
  <c r="BB557" i="6"/>
  <c r="BB621" i="6"/>
  <c r="BB685" i="6"/>
  <c r="BB555" i="6"/>
  <c r="BB643" i="6"/>
  <c r="BB739" i="6"/>
  <c r="BB291" i="6"/>
  <c r="BB391" i="6"/>
  <c r="BB347" i="6"/>
  <c r="BB427" i="6"/>
  <c r="BB31" i="6"/>
  <c r="BB127" i="6"/>
  <c r="BB199" i="6"/>
  <c r="BB407" i="6"/>
  <c r="BB471" i="6"/>
  <c r="BB559" i="6"/>
  <c r="BB295" i="6"/>
  <c r="BB375" i="6"/>
  <c r="BB1077" i="6"/>
  <c r="BB1093" i="6"/>
  <c r="BB1109" i="6"/>
  <c r="BB1125" i="6"/>
  <c r="BB1141" i="6"/>
  <c r="BB1157" i="6"/>
  <c r="BB1173" i="6"/>
  <c r="BB1189" i="6"/>
  <c r="BB1205" i="6"/>
  <c r="BB1221" i="6"/>
  <c r="BB1237" i="6"/>
  <c r="BB1253" i="6"/>
  <c r="BB1269" i="6"/>
  <c r="BB1285" i="6"/>
  <c r="BB1256" i="6"/>
  <c r="BB1358" i="6"/>
  <c r="BB1296" i="6"/>
  <c r="BB1432" i="6"/>
  <c r="BB201" i="6"/>
  <c r="BB449" i="6"/>
  <c r="BB186" i="6"/>
  <c r="BB733" i="6"/>
  <c r="BB1301" i="6"/>
  <c r="BB1317" i="6"/>
  <c r="BB1333" i="6"/>
  <c r="BB1349" i="6"/>
  <c r="BB1365" i="6"/>
  <c r="BB1381" i="6"/>
  <c r="BB1397" i="6"/>
  <c r="BB1413" i="6"/>
  <c r="BB1429" i="6"/>
  <c r="BB1445" i="6"/>
  <c r="BB1461" i="6"/>
  <c r="BB786" i="6"/>
  <c r="BB802" i="6"/>
  <c r="BB816" i="6"/>
  <c r="BB828" i="6"/>
  <c r="BB844" i="6"/>
  <c r="BB860" i="6"/>
  <c r="BB876" i="6"/>
  <c r="BB892" i="6"/>
  <c r="BB908" i="6"/>
  <c r="BB924" i="6"/>
  <c r="BB940" i="6"/>
  <c r="BB948" i="6"/>
  <c r="BB964" i="6"/>
  <c r="BB980" i="6"/>
  <c r="BB996" i="6"/>
  <c r="BB1012" i="6"/>
  <c r="BB1028" i="6"/>
  <c r="BB1044" i="6"/>
  <c r="BB1060" i="6"/>
  <c r="BB1076" i="6"/>
  <c r="BB1092" i="6"/>
  <c r="BB1108" i="6"/>
  <c r="BB1124" i="6"/>
  <c r="BB1140" i="6"/>
  <c r="BB1156" i="6"/>
  <c r="BB1172" i="6"/>
  <c r="BB1188" i="6"/>
  <c r="BB1204" i="6"/>
  <c r="BB1220" i="6"/>
  <c r="BB1236" i="6"/>
  <c r="BB1252" i="6"/>
  <c r="BB1268" i="6"/>
  <c r="BB1290" i="6"/>
  <c r="BB1320" i="6"/>
  <c r="BB1350" i="6"/>
  <c r="BB1382" i="6"/>
  <c r="BB1412" i="6"/>
  <c r="BB1440" i="6"/>
  <c r="BB1288" i="6"/>
  <c r="BB1324" i="6"/>
  <c r="BB1356" i="6"/>
  <c r="BB1388" i="6"/>
  <c r="BB1422" i="6"/>
  <c r="BB1460" i="6"/>
  <c r="BB57" i="6"/>
  <c r="BB121" i="6"/>
  <c r="BB185" i="6"/>
  <c r="BB241" i="6"/>
  <c r="BB305" i="6"/>
  <c r="BB369" i="6"/>
  <c r="BB433" i="6"/>
  <c r="BB489" i="6"/>
  <c r="BB550" i="6"/>
  <c r="BB609" i="6"/>
  <c r="BB122" i="6"/>
  <c r="BB697" i="6"/>
  <c r="BB761" i="6"/>
  <c r="BB703" i="6"/>
  <c r="BB767" i="6"/>
  <c r="BB749" i="6"/>
  <c r="BB59" i="6"/>
  <c r="BB131" i="6"/>
  <c r="BB211" i="6"/>
  <c r="BB13" i="6"/>
  <c r="BB85" i="6"/>
  <c r="BB149" i="6"/>
  <c r="BB213" i="6"/>
  <c r="BB277" i="6"/>
  <c r="BB341" i="6"/>
  <c r="BB405" i="6"/>
  <c r="BB469" i="6"/>
  <c r="BB533" i="6"/>
  <c r="BB597" i="6"/>
  <c r="BB661" i="6"/>
  <c r="BB523" i="6"/>
  <c r="BB603" i="6"/>
  <c r="BB707" i="6"/>
  <c r="BB223" i="6"/>
  <c r="BB323" i="6"/>
  <c r="BB395" i="6"/>
  <c r="BB475" i="6"/>
  <c r="BB95" i="6"/>
  <c r="BB175" i="6"/>
  <c r="BB247" i="6"/>
  <c r="BB447" i="6"/>
  <c r="BB519" i="6"/>
  <c r="BB631" i="6"/>
  <c r="BB311" i="6"/>
  <c r="BB383" i="6"/>
  <c r="BB863" i="6"/>
  <c r="BB879" i="6"/>
  <c r="BB895" i="6"/>
  <c r="BB911" i="6"/>
  <c r="BB927" i="6"/>
  <c r="BB943" i="6"/>
  <c r="BB959" i="6"/>
  <c r="BB975" i="6"/>
  <c r="BB991" i="6"/>
  <c r="BB1007" i="6"/>
  <c r="BB1023" i="6"/>
  <c r="BB1039" i="6"/>
  <c r="BB1055" i="6"/>
  <c r="BB1071" i="6"/>
  <c r="BB1087" i="6"/>
  <c r="BB1103" i="6"/>
  <c r="BB1119" i="6"/>
  <c r="BB1135" i="6"/>
  <c r="BB1151" i="6"/>
  <c r="BB1167" i="6"/>
  <c r="BB1183" i="6"/>
  <c r="BB1199" i="6"/>
  <c r="BB1215" i="6"/>
  <c r="BB1231" i="6"/>
  <c r="BB1247" i="6"/>
  <c r="BB1263" i="6"/>
  <c r="BB1279" i="6"/>
  <c r="BB1295" i="6"/>
  <c r="BB1311" i="6"/>
  <c r="BB1327" i="6"/>
  <c r="BB1343" i="6"/>
  <c r="BB1359" i="6"/>
  <c r="BB1375" i="6"/>
  <c r="BB1391" i="6"/>
  <c r="BB1407" i="6"/>
  <c r="BB1423" i="6"/>
  <c r="BB1439" i="6"/>
  <c r="BB1455" i="6"/>
  <c r="BB780" i="6"/>
  <c r="BB796" i="6"/>
  <c r="BB810" i="6"/>
  <c r="BB823" i="6"/>
  <c r="BB838" i="6"/>
  <c r="BB854" i="6"/>
  <c r="BB870" i="6"/>
  <c r="BB886" i="6"/>
  <c r="BB902" i="6"/>
  <c r="BB918" i="6"/>
  <c r="BB934" i="6"/>
  <c r="BB73" i="6"/>
  <c r="BB958" i="6"/>
  <c r="BB974" i="6"/>
  <c r="BB990" i="6"/>
  <c r="BB1006" i="6"/>
  <c r="BB1022" i="6"/>
  <c r="BB1038" i="6"/>
  <c r="BB1054" i="6"/>
  <c r="BB1070" i="6"/>
  <c r="BB1086" i="6"/>
  <c r="BB1102" i="6"/>
  <c r="BB1118" i="6"/>
  <c r="BB1134" i="6"/>
  <c r="BB1150" i="6"/>
  <c r="BB1166" i="6"/>
  <c r="BB1182" i="6"/>
  <c r="BB1198" i="6"/>
  <c r="BB1214" i="6"/>
  <c r="BB1230" i="6"/>
  <c r="BB1246" i="6"/>
  <c r="BB1262" i="6"/>
  <c r="BB1278" i="6"/>
  <c r="BB1308" i="6"/>
  <c r="BB1338" i="6"/>
  <c r="BB1370" i="6"/>
  <c r="BB1400" i="6"/>
  <c r="BB1430" i="6"/>
  <c r="BB1458" i="6"/>
  <c r="BB1310" i="6"/>
  <c r="BB1344" i="6"/>
  <c r="BB1378" i="6"/>
  <c r="BB1410" i="6"/>
  <c r="BB1446" i="6"/>
  <c r="BB33" i="6"/>
  <c r="BB105" i="6"/>
  <c r="BB161" i="6"/>
  <c r="BB217" i="6"/>
  <c r="BB281" i="6"/>
  <c r="BB345" i="6"/>
  <c r="BB409" i="6"/>
  <c r="BB473" i="6"/>
  <c r="BB529" i="6"/>
  <c r="BB585" i="6"/>
  <c r="BB641" i="6"/>
  <c r="BB673" i="6"/>
  <c r="BB737" i="6"/>
  <c r="BB679" i="6"/>
  <c r="BB743" i="6"/>
  <c r="BB725" i="6"/>
  <c r="BB3" i="6"/>
  <c r="BB75" i="6"/>
  <c r="BB139" i="6"/>
  <c r="BB227" i="6"/>
  <c r="BB21" i="6"/>
  <c r="BB93" i="6"/>
  <c r="BB157" i="6"/>
  <c r="BB221" i="6"/>
  <c r="BB285" i="6"/>
  <c r="BB349" i="6"/>
  <c r="BB413" i="6"/>
  <c r="BB477" i="6"/>
  <c r="BB541" i="6"/>
  <c r="BB605" i="6"/>
  <c r="BB669" i="6"/>
  <c r="BB531" i="6"/>
  <c r="BB619" i="6"/>
  <c r="BB715" i="6"/>
  <c r="BB491" i="6"/>
  <c r="BB299" i="6"/>
  <c r="BB363" i="6"/>
  <c r="BB451" i="6"/>
  <c r="BB47" i="6"/>
  <c r="BB143" i="6"/>
  <c r="BB215" i="6"/>
  <c r="BB423" i="6"/>
  <c r="BB495" i="6"/>
  <c r="BB583" i="6"/>
  <c r="BB279" i="6"/>
  <c r="BB359" i="6"/>
  <c r="BB1293" i="6"/>
  <c r="BB1309" i="6"/>
  <c r="BB1325" i="6"/>
  <c r="BB1341" i="6"/>
  <c r="BB1357" i="6"/>
  <c r="BB1373" i="6"/>
  <c r="BB1389" i="6"/>
  <c r="BB1405" i="6"/>
  <c r="BB1421" i="6"/>
  <c r="BB1437" i="6"/>
  <c r="BB1453" i="6"/>
  <c r="BB1464" i="6"/>
  <c r="BB794" i="6"/>
  <c r="BB808" i="6"/>
  <c r="BB822" i="6"/>
  <c r="BB836" i="6"/>
  <c r="BB852" i="6"/>
  <c r="BB868" i="6"/>
  <c r="BB884" i="6"/>
  <c r="BB900" i="6"/>
  <c r="BB916" i="6"/>
  <c r="BB932" i="6"/>
  <c r="BB71" i="6"/>
  <c r="BB956" i="6"/>
  <c r="BB972" i="6"/>
  <c r="BB988" i="6"/>
  <c r="BB1004" i="6"/>
  <c r="BB1020" i="6"/>
  <c r="BB1036" i="6"/>
  <c r="BB1052" i="6"/>
  <c r="BB1068" i="6"/>
  <c r="BB1084" i="6"/>
  <c r="BB1100" i="6"/>
  <c r="BB1116" i="6"/>
  <c r="BB1132" i="6"/>
  <c r="BB1148" i="6"/>
  <c r="BB1164" i="6"/>
  <c r="BB1180" i="6"/>
  <c r="BB1196" i="6"/>
  <c r="BB1212" i="6"/>
  <c r="BB1228" i="6"/>
  <c r="BB1244" i="6"/>
  <c r="BB1260" i="6"/>
  <c r="BB1276" i="6"/>
  <c r="BB1306" i="6"/>
  <c r="BB1334" i="6"/>
  <c r="BB1364" i="6"/>
  <c r="BB1396" i="6"/>
  <c r="BB1426" i="6"/>
  <c r="BB1456" i="6"/>
  <c r="BB1304" i="6"/>
  <c r="BB1340" i="6"/>
  <c r="BB1372" i="6"/>
  <c r="BB1406" i="6"/>
  <c r="BB1442" i="6"/>
  <c r="BB25" i="6"/>
  <c r="BB97" i="6"/>
  <c r="BB153" i="6"/>
  <c r="BB209" i="6"/>
  <c r="BB273" i="6"/>
  <c r="BB337" i="6"/>
  <c r="BB401" i="6"/>
  <c r="BB465" i="6"/>
  <c r="BB521" i="6"/>
  <c r="BB577" i="6"/>
  <c r="BB633" i="6"/>
  <c r="BB665" i="6"/>
  <c r="BB729" i="6"/>
  <c r="BB671" i="6"/>
  <c r="BB735" i="6"/>
  <c r="BB717" i="6"/>
  <c r="BB27" i="6"/>
  <c r="BB99" i="6"/>
  <c r="BB163" i="6"/>
  <c r="BB251" i="6"/>
  <c r="BB45" i="6"/>
  <c r="BB117" i="6"/>
  <c r="BB181" i="6"/>
  <c r="BB245" i="6"/>
  <c r="BB309" i="6"/>
  <c r="BB373" i="6"/>
  <c r="BB437" i="6"/>
  <c r="BB501" i="6"/>
  <c r="BB565" i="6"/>
  <c r="BB629" i="6"/>
  <c r="BB693" i="6"/>
  <c r="BB571" i="6"/>
  <c r="BB651" i="6"/>
  <c r="BB747" i="6"/>
  <c r="BB615" i="6"/>
  <c r="BB355" i="6"/>
  <c r="BB443" i="6"/>
  <c r="BB39" i="6"/>
  <c r="BB135" i="6"/>
  <c r="BB207" i="6"/>
  <c r="BB415" i="6"/>
  <c r="BB487" i="6"/>
  <c r="BB575" i="6"/>
  <c r="BB271" i="6"/>
  <c r="BB343" i="6"/>
  <c r="BB855" i="6"/>
  <c r="BB871" i="6"/>
  <c r="BB887" i="6"/>
  <c r="BB903" i="6"/>
  <c r="BB919" i="6"/>
  <c r="BB935" i="6"/>
  <c r="BB951" i="6"/>
  <c r="BB967" i="6"/>
  <c r="BB983" i="6"/>
  <c r="BB999" i="6"/>
  <c r="BB1015" i="6"/>
  <c r="BB1031" i="6"/>
  <c r="BB1047" i="6"/>
  <c r="BB1063" i="6"/>
  <c r="BB1079" i="6"/>
  <c r="BB1095" i="6"/>
  <c r="BB1111" i="6"/>
  <c r="BB1127" i="6"/>
  <c r="BB1143" i="6"/>
  <c r="BB1159" i="6"/>
  <c r="BB1175" i="6"/>
  <c r="BB1191" i="6"/>
  <c r="BB1207" i="6"/>
  <c r="BB1223" i="6"/>
  <c r="BB1239" i="6"/>
  <c r="BB1255" i="6"/>
  <c r="BB1271" i="6"/>
  <c r="BB1287" i="6"/>
  <c r="BB1303" i="6"/>
  <c r="BB1319" i="6"/>
  <c r="BB1335" i="6"/>
  <c r="BB1351" i="6"/>
  <c r="BB1367" i="6"/>
  <c r="BB1383" i="6"/>
  <c r="BB1399" i="6"/>
  <c r="BB1415" i="6"/>
  <c r="BB1431" i="6"/>
  <c r="BB1447" i="6"/>
  <c r="BB1463" i="6"/>
  <c r="BB788" i="6"/>
  <c r="BB803" i="6"/>
  <c r="BB818" i="6"/>
  <c r="BB830" i="6"/>
  <c r="BB846" i="6"/>
  <c r="BB862" i="6"/>
  <c r="BB878" i="6"/>
  <c r="BB894" i="6"/>
  <c r="BB910" i="6"/>
  <c r="BB926" i="6"/>
  <c r="BB942" i="6"/>
  <c r="BB950" i="6"/>
  <c r="BB966" i="6"/>
  <c r="BB982" i="6"/>
  <c r="BB998" i="6"/>
  <c r="BB1014" i="6"/>
  <c r="BB1030" i="6"/>
  <c r="BB1046" i="6"/>
  <c r="BB1062" i="6"/>
  <c r="BB1078" i="6"/>
  <c r="BB1094" i="6"/>
  <c r="BB1110" i="6"/>
  <c r="BB1126" i="6"/>
  <c r="BB1142" i="6"/>
  <c r="BB1158" i="6"/>
  <c r="BB1174" i="6"/>
  <c r="BB1190" i="6"/>
  <c r="BB1206" i="6"/>
  <c r="BB1222" i="6"/>
  <c r="BB1238" i="6"/>
  <c r="BB1254" i="6"/>
  <c r="BB1270" i="6"/>
  <c r="BB1294" i="6"/>
  <c r="BB1322" i="6"/>
  <c r="BB1354" i="6"/>
  <c r="BB1384" i="6"/>
  <c r="BB1416" i="6"/>
  <c r="BB1444" i="6"/>
  <c r="BB1292" i="6"/>
  <c r="BB1328" i="6"/>
  <c r="BB1360" i="6"/>
  <c r="BB1394" i="6"/>
  <c r="BB1428" i="6"/>
  <c r="BB1462" i="6"/>
  <c r="BB65" i="6"/>
  <c r="BB129" i="6"/>
  <c r="BB193" i="6"/>
  <c r="BB249" i="6"/>
  <c r="BB313" i="6"/>
  <c r="BB377" i="6"/>
  <c r="BB441" i="6"/>
  <c r="BB497" i="6"/>
  <c r="BB553" i="6"/>
  <c r="BB614" i="6"/>
  <c r="BB138" i="6"/>
  <c r="BB705" i="6"/>
  <c r="BB769" i="6"/>
  <c r="BB711" i="6"/>
  <c r="BB775" i="6"/>
  <c r="BB757" i="6"/>
  <c r="BB35" i="6"/>
  <c r="BB107" i="6"/>
  <c r="BB179" i="6"/>
  <c r="BB259" i="6"/>
  <c r="BB53" i="6"/>
  <c r="BB125" i="6"/>
  <c r="BB189" i="6"/>
  <c r="BB253" i="6"/>
  <c r="BB317" i="6"/>
  <c r="BB381" i="6"/>
  <c r="BB445" i="6"/>
  <c r="BB509" i="6"/>
  <c r="BB573" i="6"/>
  <c r="BB637" i="6"/>
  <c r="BB701" i="6"/>
  <c r="BB579" i="6"/>
  <c r="BB667" i="6"/>
  <c r="BB755" i="6"/>
  <c r="BB303" i="6"/>
  <c r="BB331" i="6"/>
  <c r="BB403" i="6"/>
  <c r="BB507" i="6"/>
  <c r="BB111" i="6"/>
  <c r="BB183" i="6"/>
  <c r="BB263" i="6"/>
  <c r="BB455" i="6"/>
  <c r="BB535" i="6"/>
  <c r="BB639" i="6"/>
  <c r="BB319" i="6"/>
  <c r="BB576" i="6"/>
  <c r="BS1175" i="6"/>
  <c r="N1406" i="6"/>
  <c r="N1175" i="6"/>
  <c r="N945" i="6"/>
  <c r="N665" i="6"/>
  <c r="N455" i="6"/>
  <c r="N208" i="6"/>
  <c r="N1353" i="6"/>
  <c r="N1118" i="6"/>
  <c r="N884" i="6"/>
  <c r="N638" i="6"/>
  <c r="N387" i="6"/>
  <c r="N121" i="6"/>
  <c r="N1286" i="6"/>
  <c r="N1062" i="6"/>
  <c r="N792" i="6"/>
  <c r="N588" i="6"/>
  <c r="N322" i="6"/>
  <c r="N66" i="6"/>
  <c r="N1225" i="6"/>
  <c r="N1010" i="6"/>
  <c r="N739" i="6"/>
  <c r="N518" i="6"/>
  <c r="N255" i="6"/>
  <c r="BS255" i="6"/>
  <c r="BS1225" i="6"/>
  <c r="BS588" i="6"/>
  <c r="BS121" i="6"/>
  <c r="BS1118" i="6"/>
  <c r="BS665" i="6"/>
  <c r="BS518" i="6"/>
  <c r="BS2" i="6"/>
  <c r="BS792" i="6"/>
  <c r="BS387" i="6"/>
  <c r="BS1353" i="6"/>
  <c r="BS945" i="6"/>
  <c r="BS739" i="6"/>
  <c r="BS66" i="6"/>
  <c r="BS1062" i="6"/>
  <c r="BS638" i="6"/>
  <c r="BS208" i="6"/>
  <c r="BR537" i="6"/>
  <c r="BR1015" i="6"/>
  <c r="BR1463" i="6"/>
  <c r="BR769" i="6"/>
  <c r="BR1217" i="6"/>
  <c r="BR93" i="6"/>
  <c r="BR333" i="6"/>
  <c r="BR819" i="6"/>
  <c r="BR1235" i="6"/>
  <c r="BR523" i="6"/>
  <c r="BR16" i="6"/>
  <c r="BR208" i="6"/>
  <c r="BR388" i="6"/>
  <c r="BR344" i="6"/>
  <c r="BR552" i="6"/>
  <c r="BR760" i="6"/>
  <c r="BR984" i="6"/>
  <c r="BR1240" i="6"/>
  <c r="BR60" i="6"/>
  <c r="BR172" i="6"/>
  <c r="BR1436" i="6"/>
  <c r="BR226" i="6"/>
  <c r="BR418" i="6"/>
  <c r="BR642" i="6"/>
  <c r="BR866" i="6"/>
  <c r="BR1090" i="6"/>
  <c r="BR1298" i="6"/>
  <c r="BR348" i="6"/>
  <c r="BR404" i="6"/>
  <c r="BR332" i="6"/>
  <c r="BR869" i="6"/>
  <c r="BR1093" i="6"/>
  <c r="BR1365" i="6"/>
  <c r="BR94" i="6"/>
  <c r="BR318" i="6"/>
  <c r="BR510" i="6"/>
  <c r="BR3" i="6"/>
  <c r="BR735" i="6"/>
  <c r="BR1183" i="6"/>
  <c r="BR83" i="6"/>
  <c r="BR307" i="6"/>
  <c r="BR841" i="6"/>
  <c r="BR1033" i="6"/>
  <c r="BR1161" i="6"/>
  <c r="BR1289" i="6"/>
  <c r="BR413" i="6"/>
  <c r="BR489" i="6"/>
  <c r="BR667" i="6"/>
  <c r="BR795" i="6"/>
  <c r="BR923" i="6"/>
  <c r="BR1051" i="6"/>
  <c r="BR1179" i="6"/>
  <c r="BR1307" i="6"/>
  <c r="BR823" i="6"/>
  <c r="BR1143" i="6"/>
  <c r="BR453" i="6"/>
  <c r="BR801" i="6"/>
  <c r="BR1153" i="6"/>
  <c r="BR531" i="6"/>
  <c r="BR141" i="6"/>
  <c r="BR317" i="6"/>
  <c r="BR755" i="6"/>
  <c r="BR1107" i="6"/>
  <c r="BR1459" i="6"/>
  <c r="BR821" i="6"/>
  <c r="BR192" i="6"/>
  <c r="BR525" i="6"/>
  <c r="BR1244" i="6"/>
  <c r="BR472" i="6"/>
  <c r="BR664" i="6"/>
  <c r="BR872" i="6"/>
  <c r="BR1032" i="6"/>
  <c r="BR1208" i="6"/>
  <c r="BR1400" i="6"/>
  <c r="BR788" i="6"/>
  <c r="BR364" i="6"/>
  <c r="BR1340" i="6"/>
  <c r="BR210" i="6"/>
  <c r="BR434" i="6"/>
  <c r="BR658" i="6"/>
  <c r="BR898" i="6"/>
  <c r="BR1122" i="6"/>
  <c r="BR1314" i="6"/>
  <c r="BR164" i="6"/>
  <c r="BR1188" i="6"/>
  <c r="BR940" i="6"/>
  <c r="BR508" i="6"/>
  <c r="BR1452" i="6"/>
  <c r="BR1029" i="6"/>
  <c r="BR1237" i="6"/>
  <c r="BR1429" i="6"/>
  <c r="BR158" i="6"/>
  <c r="BR350" i="6"/>
  <c r="BR542" i="6"/>
  <c r="BR686" i="6"/>
  <c r="BR830" i="6"/>
  <c r="BR958" i="6"/>
  <c r="BR1070" i="6"/>
  <c r="BR1134" i="6"/>
  <c r="BR1198" i="6"/>
  <c r="BR1294" i="6"/>
  <c r="BR1358" i="6"/>
  <c r="BR1422" i="6"/>
  <c r="BR671" i="6"/>
  <c r="BR1087" i="6"/>
  <c r="BR1407" i="6"/>
  <c r="BR99" i="6"/>
  <c r="BR291" i="6"/>
  <c r="BR649" i="6"/>
  <c r="BR1417" i="6"/>
  <c r="BR599" i="6"/>
  <c r="BR951" i="6"/>
  <c r="BR1335" i="6"/>
  <c r="BR609" i="6"/>
  <c r="BR1025" i="6"/>
  <c r="BR1409" i="6"/>
  <c r="BR157" i="6"/>
  <c r="BR349" i="6"/>
  <c r="BR787" i="6"/>
  <c r="BR1171" i="6"/>
  <c r="BR587" i="6"/>
  <c r="BR789" i="6"/>
  <c r="BR176" i="6"/>
  <c r="BR20" i="6"/>
  <c r="BR1148" i="6"/>
  <c r="BR440" i="6"/>
  <c r="BR632" i="6"/>
  <c r="BR808" i="6"/>
  <c r="BR1016" i="6"/>
  <c r="BR1192" i="6"/>
  <c r="BR1336" i="6"/>
  <c r="BR516" i="6"/>
  <c r="BR268" i="6"/>
  <c r="BR18" i="6"/>
  <c r="BR194" i="6"/>
  <c r="BR386" i="6"/>
  <c r="BR578" i="6"/>
  <c r="BR770" i="6"/>
  <c r="BR962" i="6"/>
  <c r="BR1154" i="6"/>
  <c r="BR1330" i="6"/>
  <c r="BR532" i="6"/>
  <c r="BR180" i="6"/>
  <c r="BR1364" i="6"/>
  <c r="BR1068" i="6"/>
  <c r="BR965" i="6"/>
  <c r="BR1173" i="6"/>
  <c r="BR1349" i="6"/>
  <c r="BR78" i="6"/>
  <c r="BR254" i="6"/>
  <c r="BR430" i="6"/>
  <c r="BR606" i="6"/>
  <c r="BR750" i="6"/>
  <c r="BR878" i="6"/>
  <c r="BR1006" i="6"/>
  <c r="BR799" i="6"/>
  <c r="BR1215" i="6"/>
  <c r="BR35" i="6"/>
  <c r="BR195" i="6"/>
  <c r="BR371" i="6"/>
  <c r="BR681" i="6"/>
  <c r="BR469" i="6"/>
  <c r="BR183" i="6"/>
  <c r="BR375" i="6"/>
  <c r="BR829" i="6"/>
  <c r="BR121" i="6"/>
  <c r="BR313" i="6"/>
  <c r="BR71" i="6"/>
  <c r="BR263" i="6"/>
  <c r="BR605" i="6"/>
  <c r="BR89" i="6"/>
  <c r="BR281" i="6"/>
  <c r="BR55" i="6"/>
  <c r="BR247" i="6"/>
  <c r="BR545" i="6"/>
  <c r="BR9" i="6"/>
  <c r="BR201" i="6"/>
  <c r="BR361" i="6"/>
  <c r="BR615" i="6"/>
  <c r="BR743" i="6"/>
  <c r="BR871" i="6"/>
  <c r="BR1031" i="6"/>
  <c r="BR1159" i="6"/>
  <c r="BR1287" i="6"/>
  <c r="BR1447" i="6"/>
  <c r="BR401" i="6"/>
  <c r="BR625" i="6"/>
  <c r="BR753" i="6"/>
  <c r="BR881" i="6"/>
  <c r="BR1009" i="6"/>
  <c r="BR1137" i="6"/>
  <c r="BR1297" i="6"/>
  <c r="BR1425" i="6"/>
  <c r="BR563" i="6"/>
  <c r="BR69" i="6"/>
  <c r="BR133" i="6"/>
  <c r="BR197" i="6"/>
  <c r="BR277" i="6"/>
  <c r="BR341" i="6"/>
  <c r="BR447" i="6"/>
  <c r="BR643" i="6"/>
  <c r="BR803" i="6"/>
  <c r="BR931" i="6"/>
  <c r="BR1059" i="6"/>
  <c r="BR1187" i="6"/>
  <c r="BR1315" i="6"/>
  <c r="BR427" i="6"/>
  <c r="BR503" i="6"/>
  <c r="BR677" i="6"/>
  <c r="BR805" i="6"/>
  <c r="BR24" i="6"/>
  <c r="BR88" i="6"/>
  <c r="BR152" i="6"/>
  <c r="BR216" i="6"/>
  <c r="BR296" i="6"/>
  <c r="BR557" i="6"/>
  <c r="BR527" i="6"/>
  <c r="BR687" i="6"/>
  <c r="BR815" i="6"/>
  <c r="BR943" i="6"/>
  <c r="BR1071" i="6"/>
  <c r="BR1199" i="6"/>
  <c r="BR1327" i="6"/>
  <c r="BR1455" i="6"/>
  <c r="BR11" i="6"/>
  <c r="BR75" i="6"/>
  <c r="BR139" i="6"/>
  <c r="BR203" i="6"/>
  <c r="BR267" i="6"/>
  <c r="BR331" i="6"/>
  <c r="BR395" i="6"/>
  <c r="BR601" i="6"/>
  <c r="BR729" i="6"/>
  <c r="BR857" i="6"/>
  <c r="BR985" i="6"/>
  <c r="BR1113" i="6"/>
  <c r="BR1241" i="6"/>
  <c r="BR1369" i="6"/>
  <c r="BR509" i="6"/>
  <c r="BR585" i="6"/>
  <c r="BR715" i="6"/>
  <c r="BR76" i="6"/>
  <c r="BR540" i="6"/>
  <c r="BR1012" i="6"/>
  <c r="BR1380" i="6"/>
  <c r="BR384" i="6"/>
  <c r="BR448" i="6"/>
  <c r="BR512" i="6"/>
  <c r="BR608" i="6"/>
  <c r="BR672" i="6"/>
  <c r="BR736" i="6"/>
  <c r="BR800" i="6"/>
  <c r="BR864" i="6"/>
  <c r="BR944" i="6"/>
  <c r="BR1008" i="6"/>
  <c r="BR1072" i="6"/>
  <c r="BR1152" i="6"/>
  <c r="BR1216" i="6"/>
  <c r="BR1280" i="6"/>
  <c r="BR1344" i="6"/>
  <c r="BR1408" i="6"/>
  <c r="BR12" i="6"/>
  <c r="BR380" i="6"/>
  <c r="BR740" i="6"/>
  <c r="BR1116" i="6"/>
  <c r="BR36" i="6"/>
  <c r="BR412" i="6"/>
  <c r="BR804" i="6"/>
  <c r="BR1180" i="6"/>
  <c r="BR26" i="6"/>
  <c r="BR90" i="6"/>
  <c r="BR154" i="6"/>
  <c r="BR907" i="6"/>
  <c r="BR1035" i="6"/>
  <c r="BR1163" i="6"/>
  <c r="BR1291" i="6"/>
  <c r="BR1419" i="6"/>
  <c r="BR565" i="6"/>
  <c r="BR63" i="6"/>
  <c r="BR127" i="6"/>
  <c r="BR191" i="6"/>
  <c r="BR255" i="6"/>
  <c r="BR319" i="6"/>
  <c r="BR383" i="6"/>
  <c r="BR621" i="6"/>
  <c r="BR749" i="6"/>
  <c r="BR451" i="6"/>
  <c r="BR33" i="6"/>
  <c r="BR97" i="6"/>
  <c r="BR161" i="6"/>
  <c r="BR225" i="6"/>
  <c r="BR289" i="6"/>
  <c r="BR353" i="6"/>
  <c r="BR202" i="6"/>
  <c r="BR266" i="6"/>
  <c r="BR330" i="6"/>
  <c r="BR394" i="6"/>
  <c r="BR458" i="6"/>
  <c r="BR522" i="6"/>
  <c r="BR586" i="6"/>
  <c r="BR650" i="6"/>
  <c r="BR714" i="6"/>
  <c r="BR778" i="6"/>
  <c r="BR842" i="6"/>
  <c r="BR906" i="6"/>
  <c r="BR970" i="6"/>
  <c r="BR1034" i="6"/>
  <c r="BR1098" i="6"/>
  <c r="BR1162" i="6"/>
  <c r="BR1226" i="6"/>
  <c r="BR1290" i="6"/>
  <c r="BR1354" i="6"/>
  <c r="BR1418" i="6"/>
  <c r="BR116" i="6"/>
  <c r="BR484" i="6"/>
  <c r="BR860" i="6"/>
  <c r="BR1236" i="6"/>
  <c r="BR244" i="6"/>
  <c r="BR676" i="6"/>
  <c r="BR1092" i="6"/>
  <c r="BR4" i="6"/>
  <c r="BR372" i="6"/>
  <c r="BR748" i="6"/>
  <c r="BR1124" i="6"/>
  <c r="BR845" i="6"/>
  <c r="BR909" i="6"/>
  <c r="BR973" i="6"/>
  <c r="BR1037" i="6"/>
  <c r="BR1101" i="6"/>
  <c r="BR1165" i="6"/>
  <c r="BR1229" i="6"/>
  <c r="BR1293" i="6"/>
  <c r="BR1357" i="6"/>
  <c r="BR1421" i="6"/>
  <c r="BR38" i="6"/>
  <c r="BR102" i="6"/>
  <c r="BR166" i="6"/>
  <c r="BR230" i="6"/>
  <c r="BR294" i="6"/>
  <c r="BR358" i="6"/>
  <c r="BR422" i="6"/>
  <c r="BR663" i="6"/>
  <c r="BR1111" i="6"/>
  <c r="BR581" i="6"/>
  <c r="BR865" i="6"/>
  <c r="BR467" i="6"/>
  <c r="BR173" i="6"/>
  <c r="BR381" i="6"/>
  <c r="BR947" i="6"/>
  <c r="BR471" i="6"/>
  <c r="BR64" i="6"/>
  <c r="BR272" i="6"/>
  <c r="BR764" i="6"/>
  <c r="BR408" i="6"/>
  <c r="BR600" i="6"/>
  <c r="BR840" i="6"/>
  <c r="BR1064" i="6"/>
  <c r="BR1288" i="6"/>
  <c r="BR324" i="6"/>
  <c r="BR452" i="6"/>
  <c r="BR66" i="6"/>
  <c r="BR274" i="6"/>
  <c r="BR482" i="6"/>
  <c r="BR706" i="6"/>
  <c r="BR930" i="6"/>
  <c r="BR1138" i="6"/>
  <c r="BR1346" i="6"/>
  <c r="BR724" i="6"/>
  <c r="BR732" i="6"/>
  <c r="BR604" i="6"/>
  <c r="BR917" i="6"/>
  <c r="BR1205" i="6"/>
  <c r="BR1413" i="6"/>
  <c r="BR142" i="6"/>
  <c r="BR366" i="6"/>
  <c r="BR590" i="6"/>
  <c r="BR831" i="6"/>
  <c r="BR1279" i="6"/>
  <c r="BR131" i="6"/>
  <c r="BR355" i="6"/>
  <c r="BR937" i="6"/>
  <c r="BR1065" i="6"/>
  <c r="BR1193" i="6"/>
  <c r="BR1321" i="6"/>
  <c r="BR477" i="6"/>
  <c r="BR553" i="6"/>
  <c r="BR699" i="6"/>
  <c r="BR827" i="6"/>
  <c r="BR955" i="6"/>
  <c r="BR1083" i="6"/>
  <c r="BR1211" i="6"/>
  <c r="BR1339" i="6"/>
  <c r="BR887" i="6"/>
  <c r="BR1207" i="6"/>
  <c r="BR561" i="6"/>
  <c r="BR897" i="6"/>
  <c r="BR1249" i="6"/>
  <c r="BR29" i="6"/>
  <c r="BR189" i="6"/>
  <c r="BR365" i="6"/>
  <c r="BR851" i="6"/>
  <c r="BR1203" i="6"/>
  <c r="BR597" i="6"/>
  <c r="BR32" i="6"/>
  <c r="BR240" i="6"/>
  <c r="BR212" i="6"/>
  <c r="BR328" i="6"/>
  <c r="BR520" i="6"/>
  <c r="BR744" i="6"/>
  <c r="BR904" i="6"/>
  <c r="BR1080" i="6"/>
  <c r="BR1272" i="6"/>
  <c r="BR1448" i="6"/>
  <c r="BR972" i="6"/>
  <c r="BR660" i="6"/>
  <c r="BR34" i="6"/>
  <c r="BR290" i="6"/>
  <c r="BR514" i="6"/>
  <c r="BR738" i="6"/>
  <c r="BR994" i="6"/>
  <c r="BR1170" i="6"/>
  <c r="BR1362" i="6"/>
  <c r="BR436" i="6"/>
  <c r="BR44" i="6"/>
  <c r="BR1268" i="6"/>
  <c r="BR796" i="6"/>
  <c r="BR885" i="6"/>
  <c r="BR1061" i="6"/>
  <c r="BR1285" i="6"/>
  <c r="BR14" i="6"/>
  <c r="BR190" i="6"/>
  <c r="BR398" i="6"/>
  <c r="BR574" i="6"/>
  <c r="BR718" i="6"/>
  <c r="BR862" i="6"/>
  <c r="BR990" i="6"/>
  <c r="BR1086" i="6"/>
  <c r="BR1150" i="6"/>
  <c r="BR1214" i="6"/>
  <c r="BR1310" i="6"/>
  <c r="BR1374" i="6"/>
  <c r="BR1454" i="6"/>
  <c r="BR767" i="6"/>
  <c r="BR1151" i="6"/>
  <c r="BR411" i="6"/>
  <c r="BR163" i="6"/>
  <c r="BR323" i="6"/>
  <c r="BR713" i="6"/>
  <c r="BR695" i="6"/>
  <c r="BR1079" i="6"/>
  <c r="BR1431" i="6"/>
  <c r="BR737" i="6"/>
  <c r="BR1089" i="6"/>
  <c r="BR403" i="6"/>
  <c r="BR205" i="6"/>
  <c r="BR415" i="6"/>
  <c r="BR883" i="6"/>
  <c r="BR1267" i="6"/>
  <c r="BR407" i="6"/>
  <c r="BR48" i="6"/>
  <c r="BR224" i="6"/>
  <c r="BR300" i="6"/>
  <c r="BR1324" i="6"/>
  <c r="BR488" i="6"/>
  <c r="BR680" i="6"/>
  <c r="BR856" i="6"/>
  <c r="BR1048" i="6"/>
  <c r="BR1224" i="6"/>
  <c r="BR1384" i="6"/>
  <c r="BR1076" i="6"/>
  <c r="BR548" i="6"/>
  <c r="BR50" i="6"/>
  <c r="BR258" i="6"/>
  <c r="BR450" i="6"/>
  <c r="BR626" i="6"/>
  <c r="BR834" i="6"/>
  <c r="BR1010" i="6"/>
  <c r="BR1202" i="6"/>
  <c r="BR1378" i="6"/>
  <c r="BR820" i="6"/>
  <c r="BR524" i="6"/>
  <c r="BR148" i="6"/>
  <c r="BR853" i="6"/>
  <c r="BR1013" i="6"/>
  <c r="BR1221" i="6"/>
  <c r="BR1397" i="6"/>
  <c r="BR126" i="6"/>
  <c r="BR286" i="6"/>
  <c r="BR478" i="6"/>
  <c r="BR638" i="6"/>
  <c r="BR782" i="6"/>
  <c r="BR910" i="6"/>
  <c r="BR1038" i="6"/>
  <c r="BR895" i="6"/>
  <c r="BR1311" i="6"/>
  <c r="BR67" i="6"/>
  <c r="BR227" i="6"/>
  <c r="BR809" i="6"/>
  <c r="BR23" i="6"/>
  <c r="BR231" i="6"/>
  <c r="BR481" i="6"/>
  <c r="BR483" i="6"/>
  <c r="BR169" i="6"/>
  <c r="BR393" i="6"/>
  <c r="BR1435" i="6"/>
  <c r="BR119" i="6"/>
  <c r="BR311" i="6"/>
  <c r="BR701" i="6"/>
  <c r="BR137" i="6"/>
  <c r="BR345" i="6"/>
  <c r="BR6" i="6"/>
  <c r="BR1371" i="6"/>
  <c r="BR103" i="6"/>
  <c r="BR295" i="6"/>
  <c r="BR669" i="6"/>
  <c r="BR57" i="6"/>
  <c r="BR249" i="6"/>
  <c r="BR441" i="6"/>
  <c r="BR647" i="6"/>
  <c r="BR775" i="6"/>
  <c r="BR903" i="6"/>
  <c r="BR1063" i="6"/>
  <c r="BR1191" i="6"/>
  <c r="BR1319" i="6"/>
  <c r="BR421" i="6"/>
  <c r="BR465" i="6"/>
  <c r="BR657" i="6"/>
  <c r="BR785" i="6"/>
  <c r="BR913" i="6"/>
  <c r="BR1041" i="6"/>
  <c r="BR1169" i="6"/>
  <c r="BR1329" i="6"/>
  <c r="BR1457" i="6"/>
  <c r="BR21" i="6"/>
  <c r="BR85" i="6"/>
  <c r="BR149" i="6"/>
  <c r="BR213" i="6"/>
  <c r="BR293" i="6"/>
  <c r="BR357" i="6"/>
  <c r="BR511" i="6"/>
  <c r="BR707" i="6"/>
  <c r="BR835" i="6"/>
  <c r="BR963" i="6"/>
  <c r="BR1091" i="6"/>
  <c r="BR1219" i="6"/>
  <c r="BR1347" i="6"/>
  <c r="BR491" i="6"/>
  <c r="BR567" i="6"/>
  <c r="BR709" i="6"/>
  <c r="BR837" i="6"/>
  <c r="BR40" i="6"/>
  <c r="BR104" i="6"/>
  <c r="BR168" i="6"/>
  <c r="BR232" i="6"/>
  <c r="BR312" i="6"/>
  <c r="BR591" i="6"/>
  <c r="BR719" i="6"/>
  <c r="BR847" i="6"/>
  <c r="BR975" i="6"/>
  <c r="BR1103" i="6"/>
  <c r="BR1231" i="6"/>
  <c r="BR1359" i="6"/>
  <c r="BR443" i="6"/>
  <c r="BR27" i="6"/>
  <c r="BR91" i="6"/>
  <c r="BR155" i="6"/>
  <c r="BR219" i="6"/>
  <c r="BR283" i="6"/>
  <c r="BR347" i="6"/>
  <c r="BR423" i="6"/>
  <c r="BR633" i="6"/>
  <c r="BR761" i="6"/>
  <c r="BR889" i="6"/>
  <c r="BR1017" i="6"/>
  <c r="BR1145" i="6"/>
  <c r="BR1273" i="6"/>
  <c r="BR1401" i="6"/>
  <c r="BR573" i="6"/>
  <c r="BR619" i="6"/>
  <c r="BR747" i="6"/>
  <c r="BR156" i="6"/>
  <c r="BR716" i="6"/>
  <c r="BR1100" i="6"/>
  <c r="BR320" i="6"/>
  <c r="BR400" i="6"/>
  <c r="BR464" i="6"/>
  <c r="BR544" i="6"/>
  <c r="BR624" i="6"/>
  <c r="BR688" i="6"/>
  <c r="BR752" i="6"/>
  <c r="BR816" i="6"/>
  <c r="BR896" i="6"/>
  <c r="BR960" i="6"/>
  <c r="BR1024" i="6"/>
  <c r="BR1088" i="6"/>
  <c r="BR1168" i="6"/>
  <c r="BR1232" i="6"/>
  <c r="BR1296" i="6"/>
  <c r="BR1360" i="6"/>
  <c r="BR1424" i="6"/>
  <c r="BR92" i="6"/>
  <c r="BR476" i="6"/>
  <c r="BR844" i="6"/>
  <c r="BR1212" i="6"/>
  <c r="BR132" i="6"/>
  <c r="BR500" i="6"/>
  <c r="BR900" i="6"/>
  <c r="BR1292" i="6"/>
  <c r="BR42" i="6"/>
  <c r="BR106" i="6"/>
  <c r="BR170" i="6"/>
  <c r="BR939" i="6"/>
  <c r="BR1067" i="6"/>
  <c r="BR1195" i="6"/>
  <c r="BR1323" i="6"/>
  <c r="BR1451" i="6"/>
  <c r="BR15" i="6"/>
  <c r="BR79" i="6"/>
  <c r="BR143" i="6"/>
  <c r="BR207" i="6"/>
  <c r="BR271" i="6"/>
  <c r="BR335" i="6"/>
  <c r="BR449" i="6"/>
  <c r="BR653" i="6"/>
  <c r="BR781" i="6"/>
  <c r="BR515" i="6"/>
  <c r="BR49" i="6"/>
  <c r="BR113" i="6"/>
  <c r="BR177" i="6"/>
  <c r="BR241" i="6"/>
  <c r="BR305" i="6"/>
  <c r="BR369" i="6"/>
  <c r="BR218" i="6"/>
  <c r="BR282" i="6"/>
  <c r="BR346" i="6"/>
  <c r="BR410" i="6"/>
  <c r="BR474" i="6"/>
  <c r="BR538" i="6"/>
  <c r="BR602" i="6"/>
  <c r="BR666" i="6"/>
  <c r="BR730" i="6"/>
  <c r="BR794" i="6"/>
  <c r="BR858" i="6"/>
  <c r="BR922" i="6"/>
  <c r="BR986" i="6"/>
  <c r="BR1050" i="6"/>
  <c r="BR1114" i="6"/>
  <c r="BR1178" i="6"/>
  <c r="BR1242" i="6"/>
  <c r="BR1306" i="6"/>
  <c r="BR1370" i="6"/>
  <c r="BR1434" i="6"/>
  <c r="BR204" i="6"/>
  <c r="BR580" i="6"/>
  <c r="BR964" i="6"/>
  <c r="BR1332" i="6"/>
  <c r="BR356" i="6"/>
  <c r="BR780" i="6"/>
  <c r="BR1204" i="6"/>
  <c r="BR100" i="6"/>
  <c r="BR468" i="6"/>
  <c r="BR836" i="6"/>
  <c r="BR1220" i="6"/>
  <c r="BR861" i="6"/>
  <c r="BR925" i="6"/>
  <c r="BR989" i="6"/>
  <c r="BR1053" i="6"/>
  <c r="BR1117" i="6"/>
  <c r="BR1181" i="6"/>
  <c r="BR1245" i="6"/>
  <c r="BR1309" i="6"/>
  <c r="BR1373" i="6"/>
  <c r="BR1437" i="6"/>
  <c r="BR54" i="6"/>
  <c r="BR118" i="6"/>
  <c r="BR182" i="6"/>
  <c r="BR246" i="6"/>
  <c r="BR310" i="6"/>
  <c r="BR374" i="6"/>
  <c r="BR438" i="6"/>
  <c r="BR791" i="6"/>
  <c r="BR1271" i="6"/>
  <c r="BR433" i="6"/>
  <c r="BR961" i="6"/>
  <c r="BR13" i="6"/>
  <c r="BR221" i="6"/>
  <c r="BR595" i="6"/>
  <c r="BR1043" i="6"/>
  <c r="BR1331" i="6"/>
  <c r="BR629" i="6"/>
  <c r="BR112" i="6"/>
  <c r="BR589" i="6"/>
  <c r="BR1060" i="6"/>
  <c r="BR456" i="6"/>
  <c r="BR648" i="6"/>
  <c r="BR888" i="6"/>
  <c r="BR1112" i="6"/>
  <c r="BR1352" i="6"/>
  <c r="BR612" i="6"/>
  <c r="BR756" i="6"/>
  <c r="BR130" i="6"/>
  <c r="BR322" i="6"/>
  <c r="BR546" i="6"/>
  <c r="BR754" i="6"/>
  <c r="BR978" i="6"/>
  <c r="BR1186" i="6"/>
  <c r="BR1410" i="6"/>
  <c r="BR1108" i="6"/>
  <c r="BR1156" i="6"/>
  <c r="BR876" i="6"/>
  <c r="BR997" i="6"/>
  <c r="BR1253" i="6"/>
  <c r="BR1461" i="6"/>
  <c r="BR222" i="6"/>
  <c r="BR414" i="6"/>
  <c r="BR734" i="6"/>
  <c r="BR431" i="6"/>
  <c r="BR927" i="6"/>
  <c r="BR1439" i="6"/>
  <c r="BR179" i="6"/>
  <c r="BR617" i="6"/>
  <c r="BR969" i="6"/>
  <c r="BR1097" i="6"/>
  <c r="BR1225" i="6"/>
  <c r="BR1353" i="6"/>
  <c r="BR541" i="6"/>
  <c r="BR603" i="6"/>
  <c r="BR731" i="6"/>
  <c r="BR859" i="6"/>
  <c r="BR987" i="6"/>
  <c r="BR1115" i="6"/>
  <c r="BR1243" i="6"/>
  <c r="BR631" i="6"/>
  <c r="BR983" i="6"/>
  <c r="BR1303" i="6"/>
  <c r="BR641" i="6"/>
  <c r="BR993" i="6"/>
  <c r="BR1345" i="6"/>
  <c r="BR77" i="6"/>
  <c r="BR237" i="6"/>
  <c r="BR479" i="6"/>
  <c r="BR915" i="6"/>
  <c r="BR1299" i="6"/>
  <c r="BR661" i="6"/>
  <c r="BR80" i="6"/>
  <c r="BR256" i="6"/>
  <c r="BR492" i="6"/>
  <c r="BR376" i="6"/>
  <c r="BR568" i="6"/>
  <c r="BR792" i="6"/>
  <c r="BR952" i="6"/>
  <c r="BR1128" i="6"/>
  <c r="BR1320" i="6"/>
  <c r="BR140" i="6"/>
  <c r="BR1260" i="6"/>
  <c r="BR948" i="6"/>
  <c r="BR82" i="6"/>
  <c r="BR354" i="6"/>
  <c r="BR562" i="6"/>
  <c r="BR786" i="6"/>
  <c r="BR1026" i="6"/>
  <c r="BR1218" i="6"/>
  <c r="BR1394" i="6"/>
  <c r="BR636" i="6"/>
  <c r="BR292" i="6"/>
  <c r="BR1460" i="6"/>
  <c r="BR980" i="6"/>
  <c r="BR933" i="6"/>
  <c r="BR1157" i="6"/>
  <c r="BR1333" i="6"/>
  <c r="BR62" i="6"/>
  <c r="BR238" i="6"/>
  <c r="BR446" i="6"/>
  <c r="BR622" i="6"/>
  <c r="BR766" i="6"/>
  <c r="BR894" i="6"/>
  <c r="BR1022" i="6"/>
  <c r="BR1102" i="6"/>
  <c r="BR1166" i="6"/>
  <c r="BR1246" i="6"/>
  <c r="BR1326" i="6"/>
  <c r="BR1390" i="6"/>
  <c r="BR863" i="6"/>
  <c r="BR1247" i="6"/>
  <c r="BR19" i="6"/>
  <c r="BR211" i="6"/>
  <c r="BR387" i="6"/>
  <c r="BR777" i="6"/>
  <c r="BR759" i="6"/>
  <c r="BR1175" i="6"/>
  <c r="BR517" i="6"/>
  <c r="BR833" i="6"/>
  <c r="BR1185" i="6"/>
  <c r="BR45" i="6"/>
  <c r="BR253" i="6"/>
  <c r="BR627" i="6"/>
  <c r="BR979" i="6"/>
  <c r="BR1395" i="6"/>
  <c r="BR535" i="6"/>
  <c r="BR96" i="6"/>
  <c r="BR288" i="6"/>
  <c r="BR588" i="6"/>
  <c r="BR360" i="6"/>
  <c r="BR536" i="6"/>
  <c r="BR728" i="6"/>
  <c r="BR920" i="6"/>
  <c r="BR1096" i="6"/>
  <c r="BR1256" i="6"/>
  <c r="BR1432" i="6"/>
  <c r="BR1348" i="6"/>
  <c r="BR852" i="6"/>
  <c r="BR98" i="6"/>
  <c r="BR306" i="6"/>
  <c r="BR498" i="6"/>
  <c r="BR674" i="6"/>
  <c r="BR882" i="6"/>
  <c r="BR1058" i="6"/>
  <c r="BR1234" i="6"/>
  <c r="BR1426" i="6"/>
  <c r="BR1004" i="6"/>
  <c r="BR828" i="6"/>
  <c r="BR420" i="6"/>
  <c r="BR901" i="6"/>
  <c r="BR1077" i="6"/>
  <c r="BR1269" i="6"/>
  <c r="BR1445" i="6"/>
  <c r="BR174" i="6"/>
  <c r="BR334" i="6"/>
  <c r="BR526" i="6"/>
  <c r="BR670" i="6"/>
  <c r="BR814" i="6"/>
  <c r="BR942" i="6"/>
  <c r="BR1230" i="6"/>
  <c r="BR1023" i="6"/>
  <c r="BR1375" i="6"/>
  <c r="BR115" i="6"/>
  <c r="BR275" i="6"/>
  <c r="BR455" i="6"/>
  <c r="BR905" i="6"/>
  <c r="BR87" i="6"/>
  <c r="BR279" i="6"/>
  <c r="BR637" i="6"/>
  <c r="BR25" i="6"/>
  <c r="BR217" i="6"/>
  <c r="BR533" i="6"/>
  <c r="BR167" i="6"/>
  <c r="BR359" i="6"/>
  <c r="BR797" i="6"/>
  <c r="BR547" i="6"/>
  <c r="BR185" i="6"/>
  <c r="BR377" i="6"/>
  <c r="BR2" i="6"/>
  <c r="BR405" i="6"/>
  <c r="BR151" i="6"/>
  <c r="BR343" i="6"/>
  <c r="BR765" i="6"/>
  <c r="BR105" i="6"/>
  <c r="BR297" i="6"/>
  <c r="BR505" i="6"/>
  <c r="BR679" i="6"/>
  <c r="BR807" i="6"/>
  <c r="BR935" i="6"/>
  <c r="BR1095" i="6"/>
  <c r="BR1223" i="6"/>
  <c r="BR1351" i="6"/>
  <c r="BR485" i="6"/>
  <c r="BR529" i="6"/>
  <c r="BR689" i="6"/>
  <c r="BR817" i="6"/>
  <c r="BR945" i="6"/>
  <c r="BR1073" i="6"/>
  <c r="BR1201" i="6"/>
  <c r="BR1361" i="6"/>
  <c r="BR435" i="6"/>
  <c r="BR37" i="6"/>
  <c r="BR101" i="6"/>
  <c r="BR165" i="6"/>
  <c r="BR229" i="6"/>
  <c r="BR309" i="6"/>
  <c r="BR373" i="6"/>
  <c r="BR575" i="6"/>
  <c r="BR739" i="6"/>
  <c r="BR867" i="6"/>
  <c r="BR995" i="6"/>
  <c r="BR1123" i="6"/>
  <c r="BR1251" i="6"/>
  <c r="BR1379" i="6"/>
  <c r="BR555" i="6"/>
  <c r="BR613" i="6"/>
  <c r="BR741" i="6"/>
  <c r="BR56" i="6"/>
  <c r="BR120" i="6"/>
  <c r="BR184" i="6"/>
  <c r="BR248" i="6"/>
  <c r="BR429" i="6"/>
  <c r="BR399" i="6"/>
  <c r="BR623" i="6"/>
  <c r="BR751" i="6"/>
  <c r="BR879" i="6"/>
  <c r="BR1007" i="6"/>
  <c r="BR1135" i="6"/>
  <c r="BR1263" i="6"/>
  <c r="BR1391" i="6"/>
  <c r="BR507" i="6"/>
  <c r="BR43" i="6"/>
  <c r="BR107" i="6"/>
  <c r="BR171" i="6"/>
  <c r="BR235" i="6"/>
  <c r="BR299" i="6"/>
  <c r="BR363" i="6"/>
  <c r="BR487" i="6"/>
  <c r="BR665" i="6"/>
  <c r="BR793" i="6"/>
  <c r="BR921" i="6"/>
  <c r="BR1049" i="6"/>
  <c r="BR1177" i="6"/>
  <c r="BR1305" i="6"/>
  <c r="BR1433" i="6"/>
  <c r="BR457" i="6"/>
  <c r="BR651" i="6"/>
  <c r="BR779" i="6"/>
  <c r="BR252" i="6"/>
  <c r="BR812" i="6"/>
  <c r="BR1196" i="6"/>
  <c r="BR352" i="6"/>
  <c r="BR416" i="6"/>
  <c r="BR480" i="6"/>
  <c r="BR576" i="6"/>
  <c r="BR640" i="6"/>
  <c r="BR704" i="6"/>
  <c r="BR768" i="6"/>
  <c r="BR832" i="6"/>
  <c r="BR912" i="6"/>
  <c r="BR976" i="6"/>
  <c r="BR1040" i="6"/>
  <c r="BR1120" i="6"/>
  <c r="BR1184" i="6"/>
  <c r="BR1248" i="6"/>
  <c r="BR1312" i="6"/>
  <c r="BR1376" i="6"/>
  <c r="BR1440" i="6"/>
  <c r="BR196" i="6"/>
  <c r="BR564" i="6"/>
  <c r="BR924" i="6"/>
  <c r="BR1300" i="6"/>
  <c r="BR220" i="6"/>
  <c r="BR596" i="6"/>
  <c r="BR996" i="6"/>
  <c r="BR1388" i="6"/>
  <c r="BR58" i="6"/>
  <c r="BR122" i="6"/>
  <c r="BR843" i="6"/>
  <c r="BR971" i="6"/>
  <c r="BR1099" i="6"/>
  <c r="BR1227" i="6"/>
  <c r="BR1355" i="6"/>
  <c r="BR437" i="6"/>
  <c r="BR31" i="6"/>
  <c r="BR95" i="6"/>
  <c r="BR159" i="6"/>
  <c r="BR223" i="6"/>
  <c r="BR287" i="6"/>
  <c r="BR351" i="6"/>
  <c r="BR513" i="6"/>
  <c r="BR685" i="6"/>
  <c r="BR813" i="6"/>
  <c r="BR579" i="6"/>
  <c r="BR65" i="6"/>
  <c r="BR129" i="6"/>
  <c r="BR193" i="6"/>
  <c r="BR257" i="6"/>
  <c r="BR321" i="6"/>
  <c r="BR385" i="6"/>
  <c r="BR234" i="6"/>
  <c r="BR298" i="6"/>
  <c r="BR362" i="6"/>
  <c r="BR426" i="6"/>
  <c r="BR490" i="6"/>
  <c r="BR554" i="6"/>
  <c r="BR618" i="6"/>
  <c r="BR682" i="6"/>
  <c r="BR746" i="6"/>
  <c r="BR919" i="6"/>
  <c r="BR61" i="6"/>
  <c r="BR108" i="6"/>
  <c r="BR936" i="6"/>
  <c r="BR1044" i="6"/>
  <c r="BR802" i="6"/>
  <c r="BR1372" i="6"/>
  <c r="BR1301" i="6"/>
  <c r="BR1438" i="6"/>
  <c r="BR475" i="6"/>
  <c r="BR1129" i="6"/>
  <c r="BR635" i="6"/>
  <c r="BR1147" i="6"/>
  <c r="BR1399" i="6"/>
  <c r="BR125" i="6"/>
  <c r="BR1363" i="6"/>
  <c r="BR956" i="6"/>
  <c r="BR1000" i="6"/>
  <c r="BR1444" i="6"/>
  <c r="BR610" i="6"/>
  <c r="BR1442" i="6"/>
  <c r="BR1252" i="6"/>
  <c r="BR110" i="6"/>
  <c r="BR798" i="6"/>
  <c r="BR1182" i="6"/>
  <c r="BR51" i="6"/>
  <c r="BR1239" i="6"/>
  <c r="BR109" i="6"/>
  <c r="BR459" i="6"/>
  <c r="BR868" i="6"/>
  <c r="BR968" i="6"/>
  <c r="BR84" i="6"/>
  <c r="BR530" i="6"/>
  <c r="BR1282" i="6"/>
  <c r="BR700" i="6"/>
  <c r="BR30" i="6"/>
  <c r="BR702" i="6"/>
  <c r="BR1119" i="6"/>
  <c r="BR327" i="6"/>
  <c r="BR215" i="6"/>
  <c r="BR199" i="6"/>
  <c r="BR329" i="6"/>
  <c r="BR999" i="6"/>
  <c r="BR549" i="6"/>
  <c r="BR977" i="6"/>
  <c r="BR499" i="6"/>
  <c r="BR245" i="6"/>
  <c r="BR771" i="6"/>
  <c r="BR1283" i="6"/>
  <c r="BR773" i="6"/>
  <c r="BR136" i="6"/>
  <c r="BR911" i="6"/>
  <c r="BR1423" i="6"/>
  <c r="BR187" i="6"/>
  <c r="BR551" i="6"/>
  <c r="BR1081" i="6"/>
  <c r="BR521" i="6"/>
  <c r="BR916" i="6"/>
  <c r="BR496" i="6"/>
  <c r="BR784" i="6"/>
  <c r="BR1056" i="6"/>
  <c r="BR1328" i="6"/>
  <c r="BR652" i="6"/>
  <c r="BR708" i="6"/>
  <c r="BR138" i="6"/>
  <c r="BR1259" i="6"/>
  <c r="BR111" i="6"/>
  <c r="BR367" i="6"/>
  <c r="BR17" i="6"/>
  <c r="BR273" i="6"/>
  <c r="BR314" i="6"/>
  <c r="BR570" i="6"/>
  <c r="BR810" i="6"/>
  <c r="BR938" i="6"/>
  <c r="BR1066" i="6"/>
  <c r="BR1194" i="6"/>
  <c r="BR1322" i="6"/>
  <c r="BR1450" i="6"/>
  <c r="BR684" i="6"/>
  <c r="BR1428" i="6"/>
  <c r="BR892" i="6"/>
  <c r="BR188" i="6"/>
  <c r="BR932" i="6"/>
  <c r="BR877" i="6"/>
  <c r="BR1005" i="6"/>
  <c r="BR1133" i="6"/>
  <c r="BR1261" i="6"/>
  <c r="BR1389" i="6"/>
  <c r="BR70" i="6"/>
  <c r="BR198" i="6"/>
  <c r="BR326" i="6"/>
  <c r="BR454" i="6"/>
  <c r="BR518" i="6"/>
  <c r="BR582" i="6"/>
  <c r="BR646" i="6"/>
  <c r="BR710" i="6"/>
  <c r="BR774" i="6"/>
  <c r="BR838" i="6"/>
  <c r="BR902" i="6"/>
  <c r="BR966" i="6"/>
  <c r="BR1030" i="6"/>
  <c r="BR1094" i="6"/>
  <c r="BR1158" i="6"/>
  <c r="BR1222" i="6"/>
  <c r="BR1286" i="6"/>
  <c r="BR1350" i="6"/>
  <c r="BR1414" i="6"/>
  <c r="BR1415" i="6"/>
  <c r="BR696" i="6"/>
  <c r="BR543" i="6"/>
  <c r="BR1443" i="6"/>
  <c r="BR620" i="6"/>
  <c r="BR528" i="6"/>
  <c r="BR1141" i="6"/>
  <c r="BR884" i="6"/>
  <c r="BR959" i="6"/>
  <c r="BR1233" i="6"/>
  <c r="BR261" i="6"/>
  <c r="BR1104" i="6"/>
  <c r="BR1367" i="6"/>
  <c r="BR269" i="6"/>
  <c r="BR1427" i="6"/>
  <c r="BR1420" i="6"/>
  <c r="BR1176" i="6"/>
  <c r="BR178" i="6"/>
  <c r="BR1042" i="6"/>
  <c r="BR52" i="6"/>
  <c r="BR46" i="6"/>
  <c r="BR259" i="6"/>
  <c r="BR1257" i="6"/>
  <c r="BR763" i="6"/>
  <c r="BR1275" i="6"/>
  <c r="BR705" i="6"/>
  <c r="BR285" i="6"/>
  <c r="BR725" i="6"/>
  <c r="BR424" i="6"/>
  <c r="BR1160" i="6"/>
  <c r="BR1132" i="6"/>
  <c r="BR850" i="6"/>
  <c r="BR908" i="6"/>
  <c r="BR981" i="6"/>
  <c r="BR302" i="6"/>
  <c r="BR926" i="6"/>
  <c r="BR1262" i="6"/>
  <c r="BR559" i="6"/>
  <c r="BR243" i="6"/>
  <c r="BR497" i="6"/>
  <c r="BR301" i="6"/>
  <c r="BR693" i="6"/>
  <c r="BR392" i="6"/>
  <c r="BR1144" i="6"/>
  <c r="BR1228" i="6"/>
  <c r="BR722" i="6"/>
  <c r="BR260" i="6"/>
  <c r="BR949" i="6"/>
  <c r="BR206" i="6"/>
  <c r="BR846" i="6"/>
  <c r="BR539" i="6"/>
  <c r="BR583" i="6"/>
  <c r="BR733" i="6"/>
  <c r="BR417" i="6"/>
  <c r="BR41" i="6"/>
  <c r="BR391" i="6"/>
  <c r="BR569" i="6"/>
  <c r="BR1127" i="6"/>
  <c r="BR593" i="6"/>
  <c r="BR1105" i="6"/>
  <c r="BR53" i="6"/>
  <c r="BR325" i="6"/>
  <c r="BR899" i="6"/>
  <c r="BR1411" i="6"/>
  <c r="BR200" i="6"/>
  <c r="BR463" i="6"/>
  <c r="BR1039" i="6"/>
  <c r="BR571" i="6"/>
  <c r="BR251" i="6"/>
  <c r="BR697" i="6"/>
  <c r="BR1209" i="6"/>
  <c r="BR683" i="6"/>
  <c r="BR1284" i="6"/>
  <c r="BR592" i="6"/>
  <c r="BR848" i="6"/>
  <c r="BR1136" i="6"/>
  <c r="BR1392" i="6"/>
  <c r="BR1020" i="6"/>
  <c r="BR1084" i="6"/>
  <c r="BR875" i="6"/>
  <c r="BR1387" i="6"/>
  <c r="BR175" i="6"/>
  <c r="BR577" i="6"/>
  <c r="BR81" i="6"/>
  <c r="BR337" i="6"/>
  <c r="BR378" i="6"/>
  <c r="BR634" i="6"/>
  <c r="BR826" i="6"/>
  <c r="BR954" i="6"/>
  <c r="BR1082" i="6"/>
  <c r="BR1210" i="6"/>
  <c r="BR1338" i="6"/>
  <c r="BR28" i="6"/>
  <c r="BR772" i="6"/>
  <c r="BR124" i="6"/>
  <c r="BR988" i="6"/>
  <c r="BR284" i="6"/>
  <c r="BR1028" i="6"/>
  <c r="BR893" i="6"/>
  <c r="BR1021" i="6"/>
  <c r="BR1149" i="6"/>
  <c r="BR1277" i="6"/>
  <c r="BR1405" i="6"/>
  <c r="BR86" i="6"/>
  <c r="BR214" i="6"/>
  <c r="BR342" i="6"/>
  <c r="BR470" i="6"/>
  <c r="BR534" i="6"/>
  <c r="BR598" i="6"/>
  <c r="BR662" i="6"/>
  <c r="BR726" i="6"/>
  <c r="BR790" i="6"/>
  <c r="BR854" i="6"/>
  <c r="BR918" i="6"/>
  <c r="BR982" i="6"/>
  <c r="BR1046" i="6"/>
  <c r="BR1110" i="6"/>
  <c r="BR1174" i="6"/>
  <c r="BR1238" i="6"/>
  <c r="BR1302" i="6"/>
  <c r="BR1366" i="6"/>
  <c r="BR1430" i="6"/>
  <c r="BR692" i="6"/>
  <c r="BR818" i="6"/>
  <c r="BR1164" i="6"/>
  <c r="BR1278" i="6"/>
  <c r="BR668" i="6"/>
  <c r="BR946" i="6"/>
  <c r="BR473" i="6"/>
  <c r="BR466" i="6"/>
  <c r="BR673" i="6"/>
  <c r="BR691" i="6"/>
  <c r="BR757" i="6"/>
  <c r="BR504" i="6"/>
  <c r="BR1416" i="6"/>
  <c r="BR370" i="6"/>
  <c r="BR1250" i="6"/>
  <c r="BR1356" i="6"/>
  <c r="BR270" i="6"/>
  <c r="BR607" i="6"/>
  <c r="BR745" i="6"/>
  <c r="BR1449" i="6"/>
  <c r="BR891" i="6"/>
  <c r="BR727" i="6"/>
  <c r="BR1057" i="6"/>
  <c r="BR659" i="6"/>
  <c r="BR144" i="6"/>
  <c r="BR616" i="6"/>
  <c r="BR1368" i="6"/>
  <c r="BR162" i="6"/>
  <c r="BR1074" i="6"/>
  <c r="BR628" i="6"/>
  <c r="BR1189" i="6"/>
  <c r="BR494" i="6"/>
  <c r="BR1054" i="6"/>
  <c r="BR1342" i="6"/>
  <c r="BR991" i="6"/>
  <c r="BR519" i="6"/>
  <c r="BR409" i="6"/>
  <c r="BR929" i="6"/>
  <c r="BR723" i="6"/>
  <c r="BR128" i="6"/>
  <c r="BR584" i="6"/>
  <c r="BR1304" i="6"/>
  <c r="BR146" i="6"/>
  <c r="BR914" i="6"/>
  <c r="BR1276" i="6"/>
  <c r="BR1125" i="6"/>
  <c r="BR382" i="6"/>
  <c r="BR974" i="6"/>
  <c r="BR147" i="6"/>
  <c r="BR1385" i="6"/>
  <c r="BR1403" i="6"/>
  <c r="BR73" i="6"/>
  <c r="BR233" i="6"/>
  <c r="BR419" i="6"/>
  <c r="BR711" i="6"/>
  <c r="BR1255" i="6"/>
  <c r="BR721" i="6"/>
  <c r="BR1265" i="6"/>
  <c r="BR117" i="6"/>
  <c r="BR389" i="6"/>
  <c r="BR1027" i="6"/>
  <c r="BR439" i="6"/>
  <c r="BR8" i="6"/>
  <c r="BR264" i="6"/>
  <c r="BR655" i="6"/>
  <c r="BR1167" i="6"/>
  <c r="BR59" i="6"/>
  <c r="BR315" i="6"/>
  <c r="BR825" i="6"/>
  <c r="BR1337" i="6"/>
  <c r="BR811" i="6"/>
  <c r="BR368" i="6"/>
  <c r="BR656" i="6"/>
  <c r="BR928" i="6"/>
  <c r="BR1200" i="6"/>
  <c r="BR1456" i="6"/>
  <c r="BR1396" i="6"/>
  <c r="BR10" i="6"/>
  <c r="BR1003" i="6"/>
  <c r="BR501" i="6"/>
  <c r="BR239" i="6"/>
  <c r="BR717" i="6"/>
  <c r="BR145" i="6"/>
  <c r="BR186" i="6"/>
  <c r="BR442" i="6"/>
  <c r="BR698" i="6"/>
  <c r="BR874" i="6"/>
  <c r="BR1002" i="6"/>
  <c r="BR1130" i="6"/>
  <c r="BR1258" i="6"/>
  <c r="BR1386" i="6"/>
  <c r="BR308" i="6"/>
  <c r="BR1052" i="6"/>
  <c r="BR460" i="6"/>
  <c r="BR1316" i="6"/>
  <c r="BR556" i="6"/>
  <c r="BR1308" i="6"/>
  <c r="BR941" i="6"/>
  <c r="BR1069" i="6"/>
  <c r="BR1197" i="6"/>
  <c r="BR1325" i="6"/>
  <c r="BR1453" i="6"/>
  <c r="BR134" i="6"/>
  <c r="BR262" i="6"/>
  <c r="BR390" i="6"/>
  <c r="BR486" i="6"/>
  <c r="BR550" i="6"/>
  <c r="BR614" i="6"/>
  <c r="BR678" i="6"/>
  <c r="BR742" i="6"/>
  <c r="BR806" i="6"/>
  <c r="BR870" i="6"/>
  <c r="BR934" i="6"/>
  <c r="BR998" i="6"/>
  <c r="BR1062" i="6"/>
  <c r="BR1126" i="6"/>
  <c r="BR1190" i="6"/>
  <c r="BR1254" i="6"/>
  <c r="BR1318" i="6"/>
  <c r="BR1382" i="6"/>
  <c r="BR1446" i="6"/>
  <c r="BR397" i="6"/>
  <c r="BR639" i="6"/>
  <c r="BR675" i="6"/>
  <c r="BR444" i="6"/>
  <c r="BR336" i="6"/>
  <c r="BR560" i="6"/>
  <c r="BR242" i="6"/>
  <c r="BR1313" i="6"/>
  <c r="BR703" i="6"/>
  <c r="BR967" i="6"/>
  <c r="BR280" i="6"/>
  <c r="BR1121" i="6"/>
  <c r="BR160" i="6"/>
  <c r="BR712" i="6"/>
  <c r="BR1172" i="6"/>
  <c r="BR594" i="6"/>
  <c r="BR68" i="6"/>
  <c r="BR1045" i="6"/>
  <c r="BR462" i="6"/>
  <c r="BR1055" i="6"/>
  <c r="BR1001" i="6"/>
  <c r="BR425" i="6"/>
  <c r="BR1019" i="6"/>
  <c r="BR1047" i="6"/>
  <c r="BR1441" i="6"/>
  <c r="BR1011" i="6"/>
  <c r="BR304" i="6"/>
  <c r="BR824" i="6"/>
  <c r="BR428" i="6"/>
  <c r="BR402" i="6"/>
  <c r="BR1266" i="6"/>
  <c r="BR228" i="6"/>
  <c r="BR1381" i="6"/>
  <c r="BR654" i="6"/>
  <c r="BR1118" i="6"/>
  <c r="BR1406" i="6"/>
  <c r="BR1343" i="6"/>
  <c r="BR873" i="6"/>
  <c r="BR855" i="6"/>
  <c r="BR1281" i="6"/>
  <c r="BR1075" i="6"/>
  <c r="BR461" i="6"/>
  <c r="BR776" i="6"/>
  <c r="BR236" i="6"/>
  <c r="BR338" i="6"/>
  <c r="BR1106" i="6"/>
  <c r="BR1036" i="6"/>
  <c r="BR1317" i="6"/>
  <c r="BR558" i="6"/>
  <c r="BR495" i="6"/>
  <c r="BR339" i="6"/>
  <c r="BR135" i="6"/>
  <c r="BR265" i="6"/>
  <c r="BR39" i="6"/>
  <c r="BR7" i="6"/>
  <c r="BR153" i="6"/>
  <c r="BR839" i="6"/>
  <c r="BR849" i="6"/>
  <c r="BR181" i="6"/>
  <c r="BR1155" i="6"/>
  <c r="BR645" i="6"/>
  <c r="BR493" i="6"/>
  <c r="BR1295" i="6"/>
  <c r="BR379" i="6"/>
  <c r="BR445" i="6"/>
  <c r="BR432" i="6"/>
  <c r="BR992" i="6"/>
  <c r="BR1264" i="6"/>
  <c r="BR316" i="6"/>
  <c r="BR1131" i="6"/>
  <c r="BR303" i="6"/>
  <c r="BR250" i="6"/>
  <c r="BR762" i="6"/>
  <c r="BR1018" i="6"/>
  <c r="BR1274" i="6"/>
  <c r="BR396" i="6"/>
  <c r="BR572" i="6"/>
  <c r="BR644" i="6"/>
  <c r="BR957" i="6"/>
  <c r="BR1213" i="6"/>
  <c r="BR22" i="6"/>
  <c r="BR278" i="6"/>
  <c r="BR502" i="6"/>
  <c r="BR630" i="6"/>
  <c r="BR758" i="6"/>
  <c r="BR886" i="6"/>
  <c r="BR950" i="6"/>
  <c r="BR1078" i="6"/>
  <c r="BR1206" i="6"/>
  <c r="BR1334" i="6"/>
  <c r="BR1462" i="6"/>
  <c r="BR114" i="6"/>
  <c r="BR1109" i="6"/>
  <c r="BR1139" i="6"/>
  <c r="BR1383" i="6"/>
  <c r="BR1393" i="6"/>
  <c r="BR611" i="6"/>
  <c r="BR72" i="6"/>
  <c r="BR783" i="6"/>
  <c r="BR123" i="6"/>
  <c r="BR953" i="6"/>
  <c r="BR340" i="6"/>
  <c r="BR720" i="6"/>
  <c r="BR276" i="6"/>
  <c r="BR74" i="6"/>
  <c r="BR47" i="6"/>
  <c r="BR209" i="6"/>
  <c r="BR506" i="6"/>
  <c r="BR890" i="6"/>
  <c r="BR1146" i="6"/>
  <c r="BR1402" i="6"/>
  <c r="BR1140" i="6"/>
  <c r="BR1412" i="6"/>
  <c r="BR1404" i="6"/>
  <c r="BR1085" i="6"/>
  <c r="BR1341" i="6"/>
  <c r="BR150" i="6"/>
  <c r="BR406" i="6"/>
  <c r="BR566" i="6"/>
  <c r="BR694" i="6"/>
  <c r="BR822" i="6"/>
  <c r="BR1014" i="6"/>
  <c r="BR1142" i="6"/>
  <c r="BR1270" i="6"/>
  <c r="BR1398" i="6"/>
  <c r="BR1458" i="6"/>
  <c r="BR690" i="6"/>
  <c r="BR1377" i="6"/>
  <c r="BR1464" i="6"/>
  <c r="BR880" i="6"/>
  <c r="BR5" i="6"/>
  <c r="AD99" i="6"/>
  <c r="AD163" i="6"/>
  <c r="AD1039" i="6"/>
  <c r="AD72" i="6"/>
  <c r="AD248" i="6"/>
  <c r="AD39" i="6"/>
  <c r="AD103" i="6"/>
  <c r="AD167" i="6"/>
  <c r="AD231" i="6"/>
  <c r="AD995" i="6"/>
  <c r="AD1059" i="6"/>
  <c r="AD1123" i="6"/>
  <c r="AD28" i="6"/>
  <c r="AD92" i="6"/>
  <c r="AD156" i="6"/>
  <c r="AD220" i="6"/>
  <c r="AD1005" i="6"/>
  <c r="AD1069" i="6"/>
  <c r="AD1133" i="6"/>
  <c r="AD1221" i="6"/>
  <c r="AD1285" i="6"/>
  <c r="AD1349" i="6"/>
  <c r="AD1413" i="6"/>
  <c r="AD550" i="6"/>
  <c r="AD806" i="6"/>
  <c r="AD355" i="6"/>
  <c r="AD611" i="6"/>
  <c r="AD867" i="6"/>
  <c r="AD1299" i="6"/>
  <c r="AD368" i="6"/>
  <c r="AD157" i="6"/>
  <c r="AD413" i="6"/>
  <c r="AD669" i="6"/>
  <c r="AD925" i="6"/>
  <c r="AD423" i="6"/>
  <c r="AD356" i="6"/>
  <c r="AD628" i="6"/>
  <c r="AD884" i="6"/>
  <c r="AD1140" i="6"/>
  <c r="AD1396" i="6"/>
  <c r="AD145" i="6"/>
  <c r="AD401" i="6"/>
  <c r="AD657" i="6"/>
  <c r="AD913" i="6"/>
  <c r="AD427" i="6"/>
  <c r="AD683" i="6"/>
  <c r="AD939" i="6"/>
  <c r="AD1387" i="6"/>
  <c r="AD412" i="6"/>
  <c r="AD158" i="6"/>
  <c r="AD414" i="6"/>
  <c r="AD670" i="6"/>
  <c r="AD926" i="6"/>
  <c r="AD245" i="6"/>
  <c r="AD501" i="6"/>
  <c r="AD757" i="6"/>
  <c r="AD50" i="6"/>
  <c r="AD322" i="6"/>
  <c r="AD610" i="6"/>
  <c r="AD866" i="6"/>
  <c r="AD576" i="6"/>
  <c r="AD832" i="6"/>
  <c r="AD1200" i="6"/>
  <c r="AD122" i="6"/>
  <c r="AD554" i="6"/>
  <c r="AD826" i="6"/>
  <c r="AD567" i="6"/>
  <c r="AD887" i="6"/>
  <c r="AD1367" i="6"/>
  <c r="AD303" i="6"/>
  <c r="AD575" i="6"/>
  <c r="AD831" i="6"/>
  <c r="AD1279" i="6"/>
  <c r="AD700" i="6"/>
  <c r="AD956" i="6"/>
  <c r="AD1212" i="6"/>
  <c r="AD1324" i="6"/>
  <c r="AD408" i="6"/>
  <c r="AD664" i="6"/>
  <c r="AD920" i="6"/>
  <c r="AD1176" i="6"/>
  <c r="AD1432" i="6"/>
  <c r="AD1280" i="6"/>
  <c r="AD150" i="6"/>
  <c r="AD438" i="6"/>
  <c r="AD362" i="6"/>
  <c r="AD233" i="6"/>
  <c r="AD489" i="6"/>
  <c r="AD745" i="6"/>
  <c r="AD1161" i="6"/>
  <c r="AD259" i="6"/>
  <c r="AD19" i="6"/>
  <c r="AD195" i="6"/>
  <c r="AD1087" i="6"/>
  <c r="AD120" i="6"/>
  <c r="AD420" i="6"/>
  <c r="AD55" i="6"/>
  <c r="AD119" i="6"/>
  <c r="AD183" i="6"/>
  <c r="AD247" i="6"/>
  <c r="AD1011" i="6"/>
  <c r="AD1075" i="6"/>
  <c r="AD1139" i="6"/>
  <c r="AD44" i="6"/>
  <c r="AD108" i="6"/>
  <c r="AD172" i="6"/>
  <c r="AD236" i="6"/>
  <c r="AD1021" i="6"/>
  <c r="AD1085" i="6"/>
  <c r="AD1173" i="6"/>
  <c r="AD1237" i="6"/>
  <c r="AD1301" i="6"/>
  <c r="AD1365" i="6"/>
  <c r="AD1429" i="6"/>
  <c r="AD614" i="6"/>
  <c r="AD870" i="6"/>
  <c r="AD419" i="6"/>
  <c r="AD675" i="6"/>
  <c r="AD931" i="6"/>
  <c r="AD1363" i="6"/>
  <c r="AD432" i="6"/>
  <c r="AD221" i="6"/>
  <c r="AD477" i="6"/>
  <c r="AD733" i="6"/>
  <c r="AD10" i="6"/>
  <c r="AD759" i="6"/>
  <c r="AD436" i="6"/>
  <c r="AD692" i="6"/>
  <c r="AD948" i="6"/>
  <c r="AD1204" i="6"/>
  <c r="AD1460" i="6"/>
  <c r="AD209" i="6"/>
  <c r="AD465" i="6"/>
  <c r="AD721" i="6"/>
  <c r="AD977" i="6"/>
  <c r="AD491" i="6"/>
  <c r="AD747" i="6"/>
  <c r="AD1195" i="6"/>
  <c r="AD1451" i="6"/>
  <c r="AD476" i="6"/>
  <c r="AD222" i="6"/>
  <c r="AD478" i="6"/>
  <c r="AD734" i="6"/>
  <c r="AD53" i="6"/>
  <c r="AD309" i="6"/>
  <c r="AD565" i="6"/>
  <c r="AD821" i="6"/>
  <c r="AD114" i="6"/>
  <c r="AD402" i="6"/>
  <c r="AD674" i="6"/>
  <c r="AD930" i="6"/>
  <c r="AD640" i="6"/>
  <c r="AD896" i="6"/>
  <c r="AD1344" i="6"/>
  <c r="AD202" i="6"/>
  <c r="AD634" i="6"/>
  <c r="AD890" i="6"/>
  <c r="AD647" i="6"/>
  <c r="AD951" i="6"/>
  <c r="AD1463" i="6"/>
  <c r="AD367" i="6"/>
  <c r="AD639" i="6"/>
  <c r="AD895" i="6"/>
  <c r="AD1343" i="6"/>
  <c r="AD764" i="6"/>
  <c r="AD1020" i="6"/>
  <c r="AD1276" i="6"/>
  <c r="AD1388" i="6"/>
  <c r="AD472" i="6"/>
  <c r="AD728" i="6"/>
  <c r="AD984" i="6"/>
  <c r="AD1240" i="6"/>
  <c r="AD51" i="6"/>
  <c r="AD243" i="6"/>
  <c r="AD1135" i="6"/>
  <c r="AD168" i="6"/>
  <c r="AD7" i="6"/>
  <c r="AD71" i="6"/>
  <c r="AD135" i="6"/>
  <c r="AD199" i="6"/>
  <c r="AD263" i="6"/>
  <c r="AD1027" i="6"/>
  <c r="AD1091" i="6"/>
  <c r="AD1155" i="6"/>
  <c r="AD60" i="6"/>
  <c r="AD124" i="6"/>
  <c r="AD188" i="6"/>
  <c r="AD252" i="6"/>
  <c r="AD1037" i="6"/>
  <c r="AD1101" i="6"/>
  <c r="AD1189" i="6"/>
  <c r="AD1253" i="6"/>
  <c r="AD1317" i="6"/>
  <c r="AD1381" i="6"/>
  <c r="AD1445" i="6"/>
  <c r="AD678" i="6"/>
  <c r="AD934" i="6"/>
  <c r="AD483" i="6"/>
  <c r="AD739" i="6"/>
  <c r="AD1171" i="6"/>
  <c r="AD1427" i="6"/>
  <c r="AD29" i="6"/>
  <c r="AD285" i="6"/>
  <c r="AD541" i="6"/>
  <c r="AD797" i="6"/>
  <c r="AD279" i="6"/>
  <c r="AD1319" i="6"/>
  <c r="AD500" i="6"/>
  <c r="AD756" i="6"/>
  <c r="AD1012" i="6"/>
  <c r="AD1268" i="6"/>
  <c r="AD17" i="6"/>
  <c r="AD273" i="6"/>
  <c r="AD529" i="6"/>
  <c r="AD785" i="6"/>
  <c r="AD299" i="6"/>
  <c r="AD555" i="6"/>
  <c r="AD811" i="6"/>
  <c r="AD1259" i="6"/>
  <c r="AD284" i="6"/>
  <c r="AD540" i="6"/>
  <c r="AD30" i="6"/>
  <c r="AD286" i="6"/>
  <c r="AD542" i="6"/>
  <c r="AD798" i="6"/>
  <c r="AD117" i="6"/>
  <c r="AD373" i="6"/>
  <c r="AD629" i="6"/>
  <c r="AD885" i="6"/>
  <c r="AD178" i="6"/>
  <c r="AD466" i="6"/>
  <c r="AD738" i="6"/>
  <c r="AD264" i="6"/>
  <c r="AD704" i="6"/>
  <c r="AD960" i="6"/>
  <c r="AD1408" i="6"/>
  <c r="AD282" i="6"/>
  <c r="AD698" i="6"/>
  <c r="AD954" i="6"/>
  <c r="AD711" i="6"/>
  <c r="AD1223" i="6"/>
  <c r="AD431" i="6"/>
  <c r="AD703" i="6"/>
  <c r="AD959" i="6"/>
  <c r="AD1407" i="6"/>
  <c r="AD828" i="6"/>
  <c r="AD1084" i="6"/>
  <c r="AD1452" i="6"/>
  <c r="AD536" i="6"/>
  <c r="AD792" i="6"/>
  <c r="AD1048" i="6"/>
  <c r="AD1304" i="6"/>
  <c r="AD294" i="6"/>
  <c r="AD105" i="6"/>
  <c r="AD361" i="6"/>
  <c r="AD617" i="6"/>
  <c r="AD873" i="6"/>
  <c r="AD147" i="6"/>
  <c r="AD1071" i="6"/>
  <c r="AD88" i="6"/>
  <c r="AD115" i="6"/>
  <c r="AD991" i="6"/>
  <c r="AD24" i="6"/>
  <c r="AD200" i="6"/>
  <c r="AD23" i="6"/>
  <c r="AD87" i="6"/>
  <c r="AD151" i="6"/>
  <c r="AD215" i="6"/>
  <c r="AD463" i="6"/>
  <c r="AD1043" i="6"/>
  <c r="AD1107" i="6"/>
  <c r="AD12" i="6"/>
  <c r="AD76" i="6"/>
  <c r="AD140" i="6"/>
  <c r="AD204" i="6"/>
  <c r="AD989" i="6"/>
  <c r="AD1053" i="6"/>
  <c r="AD1117" i="6"/>
  <c r="AD1205" i="6"/>
  <c r="AD1269" i="6"/>
  <c r="AD1333" i="6"/>
  <c r="AD1397" i="6"/>
  <c r="AD1461" i="6"/>
  <c r="AD742" i="6"/>
  <c r="AD291" i="6"/>
  <c r="AD547" i="6"/>
  <c r="AD803" i="6"/>
  <c r="AD1235" i="6"/>
  <c r="AD304" i="6"/>
  <c r="AD93" i="6"/>
  <c r="AD349" i="6"/>
  <c r="AD605" i="6"/>
  <c r="AD861" i="6"/>
  <c r="AD343" i="6"/>
  <c r="AD292" i="6"/>
  <c r="AD564" i="6"/>
  <c r="AD820" i="6"/>
  <c r="AD1076" i="6"/>
  <c r="AD1332" i="6"/>
  <c r="AD81" i="6"/>
  <c r="AD337" i="6"/>
  <c r="AD593" i="6"/>
  <c r="AD849" i="6"/>
  <c r="AD363" i="6"/>
  <c r="AD619" i="6"/>
  <c r="AD875" i="6"/>
  <c r="AD1323" i="6"/>
  <c r="AD348" i="6"/>
  <c r="AD604" i="6"/>
  <c r="AD94" i="6"/>
  <c r="AD350" i="6"/>
  <c r="AD606" i="6"/>
  <c r="AD862" i="6"/>
  <c r="AD181" i="6"/>
  <c r="AD437" i="6"/>
  <c r="AD693" i="6"/>
  <c r="AD949" i="6"/>
  <c r="AD242" i="6"/>
  <c r="AD530" i="6"/>
  <c r="AD802" i="6"/>
  <c r="AD512" i="6"/>
  <c r="AD768" i="6"/>
  <c r="AD1056" i="6"/>
  <c r="AD58" i="6"/>
  <c r="AD490" i="6"/>
  <c r="AD762" i="6"/>
  <c r="AD471" i="6"/>
  <c r="AD823" i="6"/>
  <c r="AD1287" i="6"/>
  <c r="AD511" i="6"/>
  <c r="AD767" i="6"/>
  <c r="AD1215" i="6"/>
  <c r="AD636" i="6"/>
  <c r="AD892" i="6"/>
  <c r="AD1148" i="6"/>
  <c r="AD344" i="6"/>
  <c r="AD600" i="6"/>
  <c r="AD856" i="6"/>
  <c r="AD1112" i="6"/>
  <c r="AD1368" i="6"/>
  <c r="AD1088" i="6"/>
  <c r="AD86" i="6"/>
  <c r="AD358" i="6"/>
  <c r="AD298" i="6"/>
  <c r="AD169" i="6"/>
  <c r="AD553" i="6"/>
  <c r="AD67" i="6"/>
  <c r="AD1167" i="6"/>
  <c r="AD11" i="6"/>
  <c r="AD75" i="6"/>
  <c r="AD139" i="6"/>
  <c r="AD203" i="6"/>
  <c r="AD267" i="6"/>
  <c r="AD1031" i="6"/>
  <c r="AD1095" i="6"/>
  <c r="AD1159" i="6"/>
  <c r="AD32" i="6"/>
  <c r="AD96" i="6"/>
  <c r="AD160" i="6"/>
  <c r="AD224" i="6"/>
  <c r="AD83" i="6"/>
  <c r="AD391" i="6"/>
  <c r="AD1151" i="6"/>
  <c r="AD136" i="6"/>
  <c r="AD63" i="6"/>
  <c r="AD127" i="6"/>
  <c r="AD191" i="6"/>
  <c r="AD255" i="6"/>
  <c r="AD1019" i="6"/>
  <c r="AD1083" i="6"/>
  <c r="AD1147" i="6"/>
  <c r="AD20" i="6"/>
  <c r="AD84" i="6"/>
  <c r="AD148" i="6"/>
  <c r="AD212" i="6"/>
  <c r="AD997" i="6"/>
  <c r="AD1061" i="6"/>
  <c r="AD1125" i="6"/>
  <c r="AD1213" i="6"/>
  <c r="AD1277" i="6"/>
  <c r="AD1341" i="6"/>
  <c r="AD1405" i="6"/>
  <c r="AD6" i="6"/>
  <c r="AD1002" i="6"/>
  <c r="AD1066" i="6"/>
  <c r="AD1130" i="6"/>
  <c r="AD1194" i="6"/>
  <c r="AD1258" i="6"/>
  <c r="AD1322" i="6"/>
  <c r="AD1386" i="6"/>
  <c r="AD1450" i="6"/>
  <c r="AD1033" i="6"/>
  <c r="AD1097" i="6"/>
  <c r="AD1185" i="6"/>
  <c r="AD1249" i="6"/>
  <c r="AD1313" i="6"/>
  <c r="AD1377" i="6"/>
  <c r="AD1441" i="6"/>
  <c r="AD594" i="6"/>
  <c r="AD1038" i="6"/>
  <c r="AD1102" i="6"/>
  <c r="AD1166" i="6"/>
  <c r="AD1230" i="6"/>
  <c r="AD1294" i="6"/>
  <c r="AD1358" i="6"/>
  <c r="AD1422" i="6"/>
  <c r="AD566" i="6"/>
  <c r="AD822" i="6"/>
  <c r="AD371" i="6"/>
  <c r="AD627" i="6"/>
  <c r="AD883" i="6"/>
  <c r="AD1315" i="6"/>
  <c r="AD384" i="6"/>
  <c r="AD173" i="6"/>
  <c r="AD429" i="6"/>
  <c r="AD685" i="6"/>
  <c r="AD941" i="6"/>
  <c r="AD503" i="6"/>
  <c r="AD372" i="6"/>
  <c r="AD644" i="6"/>
  <c r="AD900" i="6"/>
  <c r="AD1156" i="6"/>
  <c r="AD1412" i="6"/>
  <c r="AD225" i="6"/>
  <c r="AD481" i="6"/>
  <c r="AD737" i="6"/>
  <c r="AD1153" i="6"/>
  <c r="AD507" i="6"/>
  <c r="AD763" i="6"/>
  <c r="AD1211" i="6"/>
  <c r="AD300" i="6"/>
  <c r="AD556" i="6"/>
  <c r="AD174" i="6"/>
  <c r="AD430" i="6"/>
  <c r="AD686" i="6"/>
  <c r="AD942" i="6"/>
  <c r="AD197" i="6"/>
  <c r="AD453" i="6"/>
  <c r="AD709" i="6"/>
  <c r="AD965" i="6"/>
  <c r="AD274" i="6"/>
  <c r="AD546" i="6"/>
  <c r="AD818" i="6"/>
  <c r="AD528" i="6"/>
  <c r="AD784" i="6"/>
  <c r="AD1120" i="6"/>
  <c r="AD74" i="6"/>
  <c r="AD506" i="6"/>
  <c r="AD778" i="6"/>
  <c r="AD487" i="6"/>
  <c r="AD839" i="6"/>
  <c r="AD1303" i="6"/>
  <c r="AD447" i="6"/>
  <c r="AD719" i="6"/>
  <c r="AD975" i="6"/>
  <c r="AD1423" i="6"/>
  <c r="AD844" i="6"/>
  <c r="AD1100" i="6"/>
  <c r="AD1340" i="6"/>
  <c r="AD424" i="6"/>
  <c r="AD680" i="6"/>
  <c r="AD936" i="6"/>
  <c r="AD1192" i="6"/>
  <c r="AD1448" i="6"/>
  <c r="AD38" i="6"/>
  <c r="AD310" i="6"/>
  <c r="AD314" i="6"/>
  <c r="AD185" i="6"/>
  <c r="AD441" i="6"/>
  <c r="AD697" i="6"/>
  <c r="AD953" i="6"/>
  <c r="AD994" i="6"/>
  <c r="AD1058" i="6"/>
  <c r="AD1122" i="6"/>
  <c r="AD1186" i="6"/>
  <c r="AD1250" i="6"/>
  <c r="AD1314" i="6"/>
  <c r="AD1378" i="6"/>
  <c r="AD1442" i="6"/>
  <c r="AD646" i="6"/>
  <c r="AD902" i="6"/>
  <c r="AD451" i="6"/>
  <c r="AD707" i="6"/>
  <c r="AD963" i="6"/>
  <c r="AD1395" i="6"/>
  <c r="AD400" i="6"/>
  <c r="AD189" i="6"/>
  <c r="AD445" i="6"/>
  <c r="AD701" i="6"/>
  <c r="AD973" i="6"/>
  <c r="AD535" i="6"/>
  <c r="AD388" i="6"/>
  <c r="AD660" i="6"/>
  <c r="AD916" i="6"/>
  <c r="AD1172" i="6"/>
  <c r="AD1428" i="6"/>
  <c r="AD241" i="6"/>
  <c r="AD497" i="6"/>
  <c r="AD753" i="6"/>
  <c r="AD1169" i="6"/>
  <c r="AD523" i="6"/>
  <c r="AD779" i="6"/>
  <c r="AD1227" i="6"/>
  <c r="AD316" i="6"/>
  <c r="AD572" i="6"/>
  <c r="AD254" i="6"/>
  <c r="AD510" i="6"/>
  <c r="AD766" i="6"/>
  <c r="AD21" i="6"/>
  <c r="AD277" i="6"/>
  <c r="AD533" i="6"/>
  <c r="AD789" i="6"/>
  <c r="AD82" i="6"/>
  <c r="AD354" i="6"/>
  <c r="AD642" i="6"/>
  <c r="AD41" i="6"/>
  <c r="AD681" i="6"/>
  <c r="AD211" i="6"/>
  <c r="AD40" i="6"/>
  <c r="AD27" i="6"/>
  <c r="AD91" i="6"/>
  <c r="AD155" i="6"/>
  <c r="AD219" i="6"/>
  <c r="AD599" i="6"/>
  <c r="AD1047" i="6"/>
  <c r="AD1111" i="6"/>
  <c r="AD48" i="6"/>
  <c r="AD112" i="6"/>
  <c r="AD176" i="6"/>
  <c r="AD240" i="6"/>
  <c r="AD131" i="6"/>
  <c r="AD1023" i="6"/>
  <c r="AD8" i="6"/>
  <c r="AD184" i="6"/>
  <c r="AD15" i="6"/>
  <c r="AD79" i="6"/>
  <c r="AD143" i="6"/>
  <c r="AD207" i="6"/>
  <c r="AD271" i="6"/>
  <c r="AD1035" i="6"/>
  <c r="AD1099" i="6"/>
  <c r="AD1163" i="6"/>
  <c r="AD36" i="6"/>
  <c r="AD100" i="6"/>
  <c r="AD164" i="6"/>
  <c r="AD228" i="6"/>
  <c r="AD1013" i="6"/>
  <c r="AD1077" i="6"/>
  <c r="AD1141" i="6"/>
  <c r="AD1229" i="6"/>
  <c r="AD1293" i="6"/>
  <c r="AD1357" i="6"/>
  <c r="AD1421" i="6"/>
  <c r="AD258" i="6"/>
  <c r="AD1018" i="6"/>
  <c r="AD1082" i="6"/>
  <c r="AD1146" i="6"/>
  <c r="AD1210" i="6"/>
  <c r="AD1274" i="6"/>
  <c r="AD1338" i="6"/>
  <c r="AD1402" i="6"/>
  <c r="AD985" i="6"/>
  <c r="AD1049" i="6"/>
  <c r="AD1113" i="6"/>
  <c r="AD1201" i="6"/>
  <c r="AD1265" i="6"/>
  <c r="AD1329" i="6"/>
  <c r="AD1393" i="6"/>
  <c r="AD1457" i="6"/>
  <c r="AD990" i="6"/>
  <c r="AD1054" i="6"/>
  <c r="AD1118" i="6"/>
  <c r="AD1182" i="6"/>
  <c r="AD1246" i="6"/>
  <c r="AD1310" i="6"/>
  <c r="AD1374" i="6"/>
  <c r="AD1438" i="6"/>
  <c r="AD630" i="6"/>
  <c r="AD886" i="6"/>
  <c r="AD435" i="6"/>
  <c r="AD691" i="6"/>
  <c r="AD947" i="6"/>
  <c r="AD1379" i="6"/>
  <c r="AD448" i="6"/>
  <c r="AD237" i="6"/>
  <c r="AD493" i="6"/>
  <c r="AD749" i="6"/>
  <c r="AD378" i="6"/>
  <c r="AD775" i="6"/>
  <c r="AD452" i="6"/>
  <c r="AD708" i="6"/>
  <c r="AD964" i="6"/>
  <c r="AD1220" i="6"/>
  <c r="AD33" i="6"/>
  <c r="AD289" i="6"/>
  <c r="AD545" i="6"/>
  <c r="AD801" i="6"/>
  <c r="AD315" i="6"/>
  <c r="AD571" i="6"/>
  <c r="AD827" i="6"/>
  <c r="AD1275" i="6"/>
  <c r="AD364" i="6"/>
  <c r="AD620" i="6"/>
  <c r="AD238" i="6"/>
  <c r="AD494" i="6"/>
  <c r="AD750" i="6"/>
  <c r="AD5" i="6"/>
  <c r="AD261" i="6"/>
  <c r="AD517" i="6"/>
  <c r="AD773" i="6"/>
  <c r="AD66" i="6"/>
  <c r="AD338" i="6"/>
  <c r="AD626" i="6"/>
  <c r="AD882" i="6"/>
  <c r="AD592" i="6"/>
  <c r="AD848" i="6"/>
  <c r="AD1216" i="6"/>
  <c r="AD138" i="6"/>
  <c r="AD570" i="6"/>
  <c r="AD842" i="6"/>
  <c r="AD583" i="6"/>
  <c r="AD903" i="6"/>
  <c r="AD1383" i="6"/>
  <c r="AD527" i="6"/>
  <c r="AD783" i="6"/>
  <c r="AD1231" i="6"/>
  <c r="AD652" i="6"/>
  <c r="AD908" i="6"/>
  <c r="AD1164" i="6"/>
  <c r="AD1404" i="6"/>
  <c r="AD488" i="6"/>
  <c r="AD744" i="6"/>
  <c r="AD1000" i="6"/>
  <c r="AD1256" i="6"/>
  <c r="AD1008" i="6"/>
  <c r="AD102" i="6"/>
  <c r="AD374" i="6"/>
  <c r="AD42" i="6"/>
  <c r="AD249" i="6"/>
  <c r="AD505" i="6"/>
  <c r="AD761" i="6"/>
  <c r="AD22" i="6"/>
  <c r="AD1010" i="6"/>
  <c r="AD1074" i="6"/>
  <c r="AD1138" i="6"/>
  <c r="AD1202" i="6"/>
  <c r="AD1266" i="6"/>
  <c r="AD1330" i="6"/>
  <c r="AD1394" i="6"/>
  <c r="AD1458" i="6"/>
  <c r="AD710" i="6"/>
  <c r="AD966" i="6"/>
  <c r="AD515" i="6"/>
  <c r="AD771" i="6"/>
  <c r="AD1203" i="6"/>
  <c r="AD1459" i="6"/>
  <c r="AD464" i="6"/>
  <c r="AD253" i="6"/>
  <c r="AD509" i="6"/>
  <c r="AD765" i="6"/>
  <c r="AD394" i="6"/>
  <c r="AD967" i="6"/>
  <c r="AD468" i="6"/>
  <c r="AD724" i="6"/>
  <c r="AD980" i="6"/>
  <c r="AD1236" i="6"/>
  <c r="AD49" i="6"/>
  <c r="AD305" i="6"/>
  <c r="AD561" i="6"/>
  <c r="AD817" i="6"/>
  <c r="AD331" i="6"/>
  <c r="AD587" i="6"/>
  <c r="AD843" i="6"/>
  <c r="AD1291" i="6"/>
  <c r="AD380" i="6"/>
  <c r="AD62" i="6"/>
  <c r="AD318" i="6"/>
  <c r="AD574" i="6"/>
  <c r="AD830" i="6"/>
  <c r="AD85" i="6"/>
  <c r="AD341" i="6"/>
  <c r="AD597" i="6"/>
  <c r="AD853" i="6"/>
  <c r="AD146" i="6"/>
  <c r="AD434" i="6"/>
  <c r="AD706" i="6"/>
  <c r="AD214" i="6"/>
  <c r="AD297" i="6"/>
  <c r="AD809" i="6"/>
  <c r="AD1007" i="6"/>
  <c r="AD152" i="6"/>
  <c r="AD43" i="6"/>
  <c r="AD107" i="6"/>
  <c r="AD171" i="6"/>
  <c r="AD235" i="6"/>
  <c r="AD999" i="6"/>
  <c r="AD1063" i="6"/>
  <c r="AD1127" i="6"/>
  <c r="AD64" i="6"/>
  <c r="AD128" i="6"/>
  <c r="AD192" i="6"/>
  <c r="AD256" i="6"/>
  <c r="AD179" i="6"/>
  <c r="AD1055" i="6"/>
  <c r="AD56" i="6"/>
  <c r="AD216" i="6"/>
  <c r="AD31" i="6"/>
  <c r="AD95" i="6"/>
  <c r="AD159" i="6"/>
  <c r="AD223" i="6"/>
  <c r="AD987" i="6"/>
  <c r="AD1051" i="6"/>
  <c r="AD1115" i="6"/>
  <c r="AD52" i="6"/>
  <c r="AD116" i="6"/>
  <c r="AD180" i="6"/>
  <c r="AD244" i="6"/>
  <c r="AD1029" i="6"/>
  <c r="AD1093" i="6"/>
  <c r="AD1181" i="6"/>
  <c r="AD1245" i="6"/>
  <c r="AD1309" i="6"/>
  <c r="AD1373" i="6"/>
  <c r="AD1437" i="6"/>
  <c r="AD390" i="6"/>
  <c r="AD1034" i="6"/>
  <c r="AD1098" i="6"/>
  <c r="AD1162" i="6"/>
  <c r="AD1226" i="6"/>
  <c r="AD1290" i="6"/>
  <c r="AD1354" i="6"/>
  <c r="AD1418" i="6"/>
  <c r="AD1001" i="6"/>
  <c r="AD1065" i="6"/>
  <c r="AD1129" i="6"/>
  <c r="AD1217" i="6"/>
  <c r="AD1281" i="6"/>
  <c r="AD1345" i="6"/>
  <c r="AD1409" i="6"/>
  <c r="AD18" i="6"/>
  <c r="AD1006" i="6"/>
  <c r="AD1070" i="6"/>
  <c r="AD1134" i="6"/>
  <c r="AD1198" i="6"/>
  <c r="AD1262" i="6"/>
  <c r="AD1326" i="6"/>
  <c r="AD1390" i="6"/>
  <c r="AD1454" i="6"/>
  <c r="AD694" i="6"/>
  <c r="AD950" i="6"/>
  <c r="AD499" i="6"/>
  <c r="AD755" i="6"/>
  <c r="AD1187" i="6"/>
  <c r="AD1443" i="6"/>
  <c r="AD45" i="6"/>
  <c r="AD301" i="6"/>
  <c r="AD557" i="6"/>
  <c r="AD813" i="6"/>
  <c r="AD295" i="6"/>
  <c r="AD1399" i="6"/>
  <c r="AD516" i="6"/>
  <c r="AD772" i="6"/>
  <c r="AD1028" i="6"/>
  <c r="AD1284" i="6"/>
  <c r="AD97" i="6"/>
  <c r="AD353" i="6"/>
  <c r="AD609" i="6"/>
  <c r="AD865" i="6"/>
  <c r="AD379" i="6"/>
  <c r="AD635" i="6"/>
  <c r="AD891" i="6"/>
  <c r="AD1339" i="6"/>
  <c r="AD428" i="6"/>
  <c r="AD46" i="6"/>
  <c r="AD302" i="6"/>
  <c r="AD558" i="6"/>
  <c r="AD814" i="6"/>
  <c r="AD69" i="6"/>
  <c r="AD325" i="6"/>
  <c r="AD581" i="6"/>
  <c r="AD837" i="6"/>
  <c r="AD130" i="6"/>
  <c r="AD418" i="6"/>
  <c r="AD690" i="6"/>
  <c r="AD946" i="6"/>
  <c r="AD656" i="6"/>
  <c r="AD912" i="6"/>
  <c r="AD1360" i="6"/>
  <c r="AD218" i="6"/>
  <c r="AD650" i="6"/>
  <c r="AD906" i="6"/>
  <c r="AD663" i="6"/>
  <c r="AD1175" i="6"/>
  <c r="AD319" i="6"/>
  <c r="AD591" i="6"/>
  <c r="AD847" i="6"/>
  <c r="AD1295" i="6"/>
  <c r="AD716" i="6"/>
  <c r="AD972" i="6"/>
  <c r="AD1228" i="6"/>
  <c r="AD1152" i="6"/>
  <c r="AD552" i="6"/>
  <c r="AD808" i="6"/>
  <c r="AD1064" i="6"/>
  <c r="AD1320" i="6"/>
  <c r="AD1104" i="6"/>
  <c r="AD166" i="6"/>
  <c r="AD454" i="6"/>
  <c r="AD57" i="6"/>
  <c r="AD313" i="6"/>
  <c r="AD569" i="6"/>
  <c r="AD825" i="6"/>
  <c r="AD266" i="6"/>
  <c r="AD1026" i="6"/>
  <c r="AD1090" i="6"/>
  <c r="AD1154" i="6"/>
  <c r="AD1218" i="6"/>
  <c r="AD1282" i="6"/>
  <c r="AD1346" i="6"/>
  <c r="AD1410" i="6"/>
  <c r="AD518" i="6"/>
  <c r="AD774" i="6"/>
  <c r="AD323" i="6"/>
  <c r="AD579" i="6"/>
  <c r="AD835" i="6"/>
  <c r="AD1267" i="6"/>
  <c r="AD272" i="6"/>
  <c r="AD61" i="6"/>
  <c r="AD317" i="6"/>
  <c r="AD573" i="6"/>
  <c r="AD829" i="6"/>
  <c r="AD311" i="6"/>
  <c r="AD1415" i="6"/>
  <c r="AD532" i="6"/>
  <c r="AD788" i="6"/>
  <c r="AD1044" i="6"/>
  <c r="AD1300" i="6"/>
  <c r="AD113" i="6"/>
  <c r="AD369" i="6"/>
  <c r="AD625" i="6"/>
  <c r="AD881" i="6"/>
  <c r="AD395" i="6"/>
  <c r="AD651" i="6"/>
  <c r="AD907" i="6"/>
  <c r="AD1355" i="6"/>
  <c r="AD444" i="6"/>
  <c r="AD126" i="6"/>
  <c r="AD382" i="6"/>
  <c r="AD638" i="6"/>
  <c r="AD894" i="6"/>
  <c r="AD149" i="6"/>
  <c r="AD405" i="6"/>
  <c r="AD661" i="6"/>
  <c r="AD917" i="6"/>
  <c r="AD210" i="6"/>
  <c r="AD498" i="6"/>
  <c r="AD770" i="6"/>
  <c r="AD425" i="6"/>
  <c r="AD937" i="6"/>
  <c r="AD1119" i="6"/>
  <c r="AD232" i="6"/>
  <c r="AD59" i="6"/>
  <c r="AD123" i="6"/>
  <c r="AD187" i="6"/>
  <c r="AD251" i="6"/>
  <c r="AD1015" i="6"/>
  <c r="AD1079" i="6"/>
  <c r="AD1143" i="6"/>
  <c r="AD16" i="6"/>
  <c r="AD80" i="6"/>
  <c r="AD144" i="6"/>
  <c r="AD208" i="6"/>
  <c r="AD35" i="6"/>
  <c r="AD227" i="6"/>
  <c r="AD1103" i="6"/>
  <c r="AD104" i="6"/>
  <c r="AD47" i="6"/>
  <c r="AD111" i="6"/>
  <c r="AD175" i="6"/>
  <c r="AD239" i="6"/>
  <c r="AD1003" i="6"/>
  <c r="AD1067" i="6"/>
  <c r="AD1131" i="6"/>
  <c r="AD68" i="6"/>
  <c r="AD132" i="6"/>
  <c r="AD196" i="6"/>
  <c r="AD260" i="6"/>
  <c r="AD981" i="6"/>
  <c r="AD1045" i="6"/>
  <c r="AD1109" i="6"/>
  <c r="AD1197" i="6"/>
  <c r="AD1261" i="6"/>
  <c r="AD1325" i="6"/>
  <c r="AD1389" i="6"/>
  <c r="AD1453" i="6"/>
  <c r="AD986" i="6"/>
  <c r="AD1050" i="6"/>
  <c r="AD1114" i="6"/>
  <c r="AD1178" i="6"/>
  <c r="AD1242" i="6"/>
  <c r="AD1306" i="6"/>
  <c r="AD1370" i="6"/>
  <c r="AD1434" i="6"/>
  <c r="AD1017" i="6"/>
  <c r="AD1081" i="6"/>
  <c r="AD1149" i="6"/>
  <c r="AD1233" i="6"/>
  <c r="AD1297" i="6"/>
  <c r="AD1361" i="6"/>
  <c r="AD1425" i="6"/>
  <c r="AD262" i="6"/>
  <c r="AD1022" i="6"/>
  <c r="AD1086" i="6"/>
  <c r="AD1150" i="6"/>
  <c r="AD1214" i="6"/>
  <c r="AD1278" i="6"/>
  <c r="AD1342" i="6"/>
  <c r="AD1406" i="6"/>
  <c r="AD502" i="6"/>
  <c r="AD758" i="6"/>
  <c r="AD307" i="6"/>
  <c r="AD563" i="6"/>
  <c r="AD819" i="6"/>
  <c r="AD1251" i="6"/>
  <c r="AD320" i="6"/>
  <c r="AD109" i="6"/>
  <c r="AD365" i="6"/>
  <c r="AD621" i="6"/>
  <c r="AD877" i="6"/>
  <c r="AD359" i="6"/>
  <c r="AD308" i="6"/>
  <c r="AD580" i="6"/>
  <c r="AD836" i="6"/>
  <c r="AD1092" i="6"/>
  <c r="AD1348" i="6"/>
  <c r="AD161" i="6"/>
  <c r="AD417" i="6"/>
  <c r="AD673" i="6"/>
  <c r="AD929" i="6"/>
  <c r="AD443" i="6"/>
  <c r="AD699" i="6"/>
  <c r="AD955" i="6"/>
  <c r="AD1403" i="6"/>
  <c r="AD492" i="6"/>
  <c r="AD110" i="6"/>
  <c r="AD366" i="6"/>
  <c r="AD622" i="6"/>
  <c r="AD878" i="6"/>
  <c r="AD133" i="6"/>
  <c r="AD389" i="6"/>
  <c r="AD645" i="6"/>
  <c r="AD901" i="6"/>
  <c r="AD194" i="6"/>
  <c r="AD482" i="6"/>
  <c r="AD754" i="6"/>
  <c r="AD280" i="6"/>
  <c r="AD720" i="6"/>
  <c r="AD976" i="6"/>
  <c r="AD1424" i="6"/>
  <c r="AD442" i="6"/>
  <c r="AD714" i="6"/>
  <c r="AD970" i="6"/>
  <c r="AD727" i="6"/>
  <c r="AD1239" i="6"/>
  <c r="AD383" i="6"/>
  <c r="AD655" i="6"/>
  <c r="AD911" i="6"/>
  <c r="AD1359" i="6"/>
  <c r="AD780" i="6"/>
  <c r="AD1036" i="6"/>
  <c r="AD1292" i="6"/>
  <c r="AD360" i="6"/>
  <c r="AD616" i="6"/>
  <c r="AD872" i="6"/>
  <c r="AD1128" i="6"/>
  <c r="AD1384" i="6"/>
  <c r="AD1296" i="6"/>
  <c r="AD230" i="6"/>
  <c r="AD13" i="6"/>
  <c r="AD121" i="6"/>
  <c r="AD377" i="6"/>
  <c r="AD633" i="6"/>
  <c r="AD889" i="6"/>
  <c r="AD618" i="6"/>
  <c r="AD1042" i="6"/>
  <c r="AD1106" i="6"/>
  <c r="AD1170" i="6"/>
  <c r="AD1234" i="6"/>
  <c r="AD1298" i="6"/>
  <c r="AD1362" i="6"/>
  <c r="AD1426" i="6"/>
  <c r="AD582" i="6"/>
  <c r="AD838" i="6"/>
  <c r="AD387" i="6"/>
  <c r="AD643" i="6"/>
  <c r="AD899" i="6"/>
  <c r="AD1331" i="6"/>
  <c r="AD336" i="6"/>
  <c r="AD125" i="6"/>
  <c r="AD381" i="6"/>
  <c r="AD637" i="6"/>
  <c r="AD893" i="6"/>
  <c r="AD375" i="6"/>
  <c r="AD324" i="6"/>
  <c r="AD596" i="6"/>
  <c r="AD852" i="6"/>
  <c r="AD1108" i="6"/>
  <c r="AD1364" i="6"/>
  <c r="AD177" i="6"/>
  <c r="AD433" i="6"/>
  <c r="AD689" i="6"/>
  <c r="AD945" i="6"/>
  <c r="AD459" i="6"/>
  <c r="AD715" i="6"/>
  <c r="AD971" i="6"/>
  <c r="AD1419" i="6"/>
  <c r="AD508" i="6"/>
  <c r="AD190" i="6"/>
  <c r="AD446" i="6"/>
  <c r="AD702" i="6"/>
  <c r="AD958" i="6"/>
  <c r="AD213" i="6"/>
  <c r="AD469" i="6"/>
  <c r="AD725" i="6"/>
  <c r="AD1157" i="6"/>
  <c r="AD290" i="6"/>
  <c r="AD562" i="6"/>
  <c r="AD296" i="6"/>
  <c r="AD736" i="6"/>
  <c r="AD992" i="6"/>
  <c r="AD1440" i="6"/>
  <c r="AD458" i="6"/>
  <c r="AD730" i="6"/>
  <c r="AD439" i="6"/>
  <c r="AD791" i="6"/>
  <c r="AD1255" i="6"/>
  <c r="AD399" i="6"/>
  <c r="AD671" i="6"/>
  <c r="AD927" i="6"/>
  <c r="AD1375" i="6"/>
  <c r="AD796" i="6"/>
  <c r="AD1052" i="6"/>
  <c r="AD1356" i="6"/>
  <c r="AD440" i="6"/>
  <c r="AD696" i="6"/>
  <c r="AD952" i="6"/>
  <c r="AD1208" i="6"/>
  <c r="AD1024" i="6"/>
  <c r="AD118" i="6"/>
  <c r="AD406" i="6"/>
  <c r="AD9" i="6"/>
  <c r="AD265" i="6"/>
  <c r="AD521" i="6"/>
  <c r="AD777" i="6"/>
  <c r="AD957" i="6"/>
  <c r="AD1041" i="6"/>
  <c r="AD1105" i="6"/>
  <c r="AD1193" i="6"/>
  <c r="AD1257" i="6"/>
  <c r="AD1321" i="6"/>
  <c r="AD1385" i="6"/>
  <c r="AD1449" i="6"/>
  <c r="AD998" i="6"/>
  <c r="AD1062" i="6"/>
  <c r="AD1126" i="6"/>
  <c r="AD1190" i="6"/>
  <c r="AD1254" i="6"/>
  <c r="AD1318" i="6"/>
  <c r="AD1382" i="6"/>
  <c r="AD1446" i="6"/>
  <c r="AD662" i="6"/>
  <c r="AD918" i="6"/>
  <c r="AD467" i="6"/>
  <c r="AD723" i="6"/>
  <c r="AD979" i="6"/>
  <c r="AD1411" i="6"/>
  <c r="AD480" i="6"/>
  <c r="AD269" i="6"/>
  <c r="AD525" i="6"/>
  <c r="AD781" i="6"/>
  <c r="AD410" i="6"/>
  <c r="AD983" i="6"/>
  <c r="AD484" i="6"/>
  <c r="AD740" i="6"/>
  <c r="AD996" i="6"/>
  <c r="AD1252" i="6"/>
  <c r="AD65" i="6"/>
  <c r="AD321" i="6"/>
  <c r="AD577" i="6"/>
  <c r="AD833" i="6"/>
  <c r="AD347" i="6"/>
  <c r="AD603" i="6"/>
  <c r="AD859" i="6"/>
  <c r="AD1307" i="6"/>
  <c r="AD332" i="6"/>
  <c r="AD588" i="6"/>
  <c r="AD206" i="6"/>
  <c r="AD462" i="6"/>
  <c r="AD718" i="6"/>
  <c r="AD974" i="6"/>
  <c r="AD229" i="6"/>
  <c r="AD485" i="6"/>
  <c r="AD741" i="6"/>
  <c r="AD34" i="6"/>
  <c r="AD306" i="6"/>
  <c r="AD578" i="6"/>
  <c r="AD850" i="6"/>
  <c r="AD560" i="6"/>
  <c r="AD816" i="6"/>
  <c r="AD1168" i="6"/>
  <c r="AD106" i="6"/>
  <c r="AD538" i="6"/>
  <c r="AD810" i="6"/>
  <c r="AD551" i="6"/>
  <c r="AD871" i="6"/>
  <c r="AD1351" i="6"/>
  <c r="AD415" i="6"/>
  <c r="AD687" i="6"/>
  <c r="AD943" i="6"/>
  <c r="AD1391" i="6"/>
  <c r="AD812" i="6"/>
  <c r="AD1068" i="6"/>
  <c r="AD1308" i="6"/>
  <c r="AD392" i="6"/>
  <c r="AD648" i="6"/>
  <c r="AD904" i="6"/>
  <c r="AD1160" i="6"/>
  <c r="AD1416" i="6"/>
  <c r="AD70" i="6"/>
  <c r="AD342" i="6"/>
  <c r="AD346" i="6"/>
  <c r="AD217" i="6"/>
  <c r="AD473" i="6"/>
  <c r="AD729" i="6"/>
  <c r="AD1145" i="6"/>
  <c r="AD834" i="6"/>
  <c r="AD544" i="6"/>
  <c r="AD800" i="6"/>
  <c r="AD1136" i="6"/>
  <c r="AD90" i="6"/>
  <c r="AD522" i="6"/>
  <c r="AD794" i="6"/>
  <c r="AD519" i="6"/>
  <c r="AD855" i="6"/>
  <c r="AD1335" i="6"/>
  <c r="AD479" i="6"/>
  <c r="AD735" i="6"/>
  <c r="AD1183" i="6"/>
  <c r="AD1439" i="6"/>
  <c r="AD860" i="6"/>
  <c r="AD1116" i="6"/>
  <c r="AD1420" i="6"/>
  <c r="AD504" i="6"/>
  <c r="AD760" i="6"/>
  <c r="AD1016" i="6"/>
  <c r="AD1272" i="6"/>
  <c r="AD1184" i="6"/>
  <c r="AD182" i="6"/>
  <c r="AD470" i="6"/>
  <c r="AD73" i="6"/>
  <c r="AD329" i="6"/>
  <c r="AD585" i="6"/>
  <c r="AD841" i="6"/>
  <c r="AD993" i="6"/>
  <c r="AD1057" i="6"/>
  <c r="AD1121" i="6"/>
  <c r="AD1209" i="6"/>
  <c r="AD1273" i="6"/>
  <c r="AD1337" i="6"/>
  <c r="AD1401" i="6"/>
  <c r="AD186" i="6"/>
  <c r="AD1014" i="6"/>
  <c r="AD1078" i="6"/>
  <c r="AD1142" i="6"/>
  <c r="AD1206" i="6"/>
  <c r="AD1270" i="6"/>
  <c r="AD1334" i="6"/>
  <c r="AD1398" i="6"/>
  <c r="AD1462" i="6"/>
  <c r="AD726" i="6"/>
  <c r="AD275" i="6"/>
  <c r="AD531" i="6"/>
  <c r="AD787" i="6"/>
  <c r="AD1219" i="6"/>
  <c r="AD288" i="6"/>
  <c r="AD77" i="6"/>
  <c r="AD333" i="6"/>
  <c r="AD589" i="6"/>
  <c r="AD845" i="6"/>
  <c r="AD327" i="6"/>
  <c r="AD276" i="6"/>
  <c r="AD548" i="6"/>
  <c r="AD804" i="6"/>
  <c r="AD1060" i="6"/>
  <c r="AD1316" i="6"/>
  <c r="AD129" i="6"/>
  <c r="AD385" i="6"/>
  <c r="AD641" i="6"/>
  <c r="AD897" i="6"/>
  <c r="AD411" i="6"/>
  <c r="AD667" i="6"/>
  <c r="AD923" i="6"/>
  <c r="AD1371" i="6"/>
  <c r="AD396" i="6"/>
  <c r="AD14" i="6"/>
  <c r="AD270" i="6"/>
  <c r="AD526" i="6"/>
  <c r="AD782" i="6"/>
  <c r="AD37" i="6"/>
  <c r="AD293" i="6"/>
  <c r="AD549" i="6"/>
  <c r="AD805" i="6"/>
  <c r="AD98" i="6"/>
  <c r="AD370" i="6"/>
  <c r="AD658" i="6"/>
  <c r="AD914" i="6"/>
  <c r="AD624" i="6"/>
  <c r="AD880" i="6"/>
  <c r="AD1248" i="6"/>
  <c r="AD170" i="6"/>
  <c r="AD602" i="6"/>
  <c r="AD874" i="6"/>
  <c r="AD631" i="6"/>
  <c r="AD935" i="6"/>
  <c r="AD1447" i="6"/>
  <c r="AD495" i="6"/>
  <c r="AD751" i="6"/>
  <c r="AD1199" i="6"/>
  <c r="AD1455" i="6"/>
  <c r="AD876" i="6"/>
  <c r="AD1132" i="6"/>
  <c r="AD1372" i="6"/>
  <c r="AD456" i="6"/>
  <c r="AD712" i="6"/>
  <c r="AD968" i="6"/>
  <c r="AD1224" i="6"/>
  <c r="AD1072" i="6"/>
  <c r="AD134" i="6"/>
  <c r="AD422" i="6"/>
  <c r="AD25" i="6"/>
  <c r="AD281" i="6"/>
  <c r="AD537" i="6"/>
  <c r="AD793" i="6"/>
  <c r="AD898" i="6"/>
  <c r="AD608" i="6"/>
  <c r="AD864" i="6"/>
  <c r="AD1232" i="6"/>
  <c r="AD154" i="6"/>
  <c r="AD586" i="6"/>
  <c r="AD858" i="6"/>
  <c r="AD615" i="6"/>
  <c r="AD919" i="6"/>
  <c r="AD1431" i="6"/>
  <c r="AD543" i="6"/>
  <c r="AD799" i="6"/>
  <c r="AD1247" i="6"/>
  <c r="AD668" i="6"/>
  <c r="AD924" i="6"/>
  <c r="AD1180" i="6"/>
  <c r="AD312" i="6"/>
  <c r="AD568" i="6"/>
  <c r="AD824" i="6"/>
  <c r="AD1080" i="6"/>
  <c r="AD1336" i="6"/>
  <c r="AD1312" i="6"/>
  <c r="AD246" i="6"/>
  <c r="AD426" i="6"/>
  <c r="AD137" i="6"/>
  <c r="AD393" i="6"/>
  <c r="AD649" i="6"/>
  <c r="AD905" i="6"/>
  <c r="AD1009" i="6"/>
  <c r="AD1073" i="6"/>
  <c r="AD1137" i="6"/>
  <c r="AD1225" i="6"/>
  <c r="AD1289" i="6"/>
  <c r="AD1353" i="6"/>
  <c r="AD1417" i="6"/>
  <c r="AD386" i="6"/>
  <c r="AD1030" i="6"/>
  <c r="AD1094" i="6"/>
  <c r="AD1158" i="6"/>
  <c r="AD1222" i="6"/>
  <c r="AD1286" i="6"/>
  <c r="AD1350" i="6"/>
  <c r="AD1414" i="6"/>
  <c r="AD534" i="6"/>
  <c r="AD790" i="6"/>
  <c r="AD339" i="6"/>
  <c r="AD595" i="6"/>
  <c r="AD851" i="6"/>
  <c r="AD1283" i="6"/>
  <c r="AD352" i="6"/>
  <c r="AD141" i="6"/>
  <c r="AD397" i="6"/>
  <c r="AD653" i="6"/>
  <c r="AD909" i="6"/>
  <c r="AD407" i="6"/>
  <c r="AD340" i="6"/>
  <c r="AD612" i="6"/>
  <c r="AD868" i="6"/>
  <c r="AD1124" i="6"/>
  <c r="AD1380" i="6"/>
  <c r="AD193" i="6"/>
  <c r="AD449" i="6"/>
  <c r="AD705" i="6"/>
  <c r="AD961" i="6"/>
  <c r="AD475" i="6"/>
  <c r="AD731" i="6"/>
  <c r="AD1179" i="6"/>
  <c r="AD1435" i="6"/>
  <c r="AD460" i="6"/>
  <c r="AD78" i="6"/>
  <c r="AD334" i="6"/>
  <c r="AD590" i="6"/>
  <c r="AD846" i="6"/>
  <c r="AD101" i="6"/>
  <c r="AD357" i="6"/>
  <c r="AD613" i="6"/>
  <c r="AD869" i="6"/>
  <c r="AD162" i="6"/>
  <c r="AD450" i="6"/>
  <c r="AD722" i="6"/>
  <c r="AD978" i="6"/>
  <c r="AD688" i="6"/>
  <c r="AD944" i="6"/>
  <c r="AD1392" i="6"/>
  <c r="AD250" i="6"/>
  <c r="AD682" i="6"/>
  <c r="AD938" i="6"/>
  <c r="AD695" i="6"/>
  <c r="AD1207" i="6"/>
  <c r="AD287" i="6"/>
  <c r="AD559" i="6"/>
  <c r="AD815" i="6"/>
  <c r="AD1263" i="6"/>
  <c r="AD684" i="6"/>
  <c r="AD940" i="6"/>
  <c r="AD1196" i="6"/>
  <c r="AD1436" i="6"/>
  <c r="AD520" i="6"/>
  <c r="AD776" i="6"/>
  <c r="AD1032" i="6"/>
  <c r="AD1288" i="6"/>
  <c r="AD1264" i="6"/>
  <c r="AD198" i="6"/>
  <c r="AD486" i="6"/>
  <c r="AD89" i="6"/>
  <c r="AD345" i="6"/>
  <c r="AD601" i="6"/>
  <c r="AD857" i="6"/>
  <c r="AD962" i="6"/>
  <c r="AD672" i="6"/>
  <c r="AD928" i="6"/>
  <c r="AD1376" i="6"/>
  <c r="AD234" i="6"/>
  <c r="AD666" i="6"/>
  <c r="AD922" i="6"/>
  <c r="AD679" i="6"/>
  <c r="AD1191" i="6"/>
  <c r="AD335" i="6"/>
  <c r="AD607" i="6"/>
  <c r="AD863" i="6"/>
  <c r="AD1311" i="6"/>
  <c r="AD732" i="6"/>
  <c r="AD988" i="6"/>
  <c r="AD1244" i="6"/>
  <c r="AD376" i="6"/>
  <c r="AD632" i="6"/>
  <c r="AD888" i="6"/>
  <c r="AD1144" i="6"/>
  <c r="AD1400" i="6"/>
  <c r="AD54" i="6"/>
  <c r="AD326" i="6"/>
  <c r="AD330" i="6"/>
  <c r="AD201" i="6"/>
  <c r="AD457" i="6"/>
  <c r="AD713" i="6"/>
  <c r="AD969" i="6"/>
  <c r="AD1025" i="6"/>
  <c r="AD1089" i="6"/>
  <c r="AD1177" i="6"/>
  <c r="AD1241" i="6"/>
  <c r="AD1305" i="6"/>
  <c r="AD1369" i="6"/>
  <c r="AD1433" i="6"/>
  <c r="AD982" i="6"/>
  <c r="AD1046" i="6"/>
  <c r="AD1110" i="6"/>
  <c r="AD1174" i="6"/>
  <c r="AD1238" i="6"/>
  <c r="AD1302" i="6"/>
  <c r="AD1366" i="6"/>
  <c r="AD1430" i="6"/>
  <c r="AD598" i="6"/>
  <c r="AD854" i="6"/>
  <c r="AD403" i="6"/>
  <c r="AD659" i="6"/>
  <c r="AD915" i="6"/>
  <c r="AD1347" i="6"/>
  <c r="AD416" i="6"/>
  <c r="AD205" i="6"/>
  <c r="AD461" i="6"/>
  <c r="AD717" i="6"/>
  <c r="AD1165" i="6"/>
  <c r="AD743" i="6"/>
  <c r="AD404" i="6"/>
  <c r="AD676" i="6"/>
  <c r="AD932" i="6"/>
  <c r="AD1188" i="6"/>
  <c r="AD1444" i="6"/>
  <c r="AD257" i="6"/>
  <c r="AD513" i="6"/>
  <c r="AD769" i="6"/>
  <c r="AD283" i="6"/>
  <c r="AD539" i="6"/>
  <c r="AD795" i="6"/>
  <c r="AD1243" i="6"/>
  <c r="AD268" i="6"/>
  <c r="AD524" i="6"/>
  <c r="AD142" i="6"/>
  <c r="AD398" i="6"/>
  <c r="AD654" i="6"/>
  <c r="AD910" i="6"/>
  <c r="AD165" i="6"/>
  <c r="AD421" i="6"/>
  <c r="AD677" i="6"/>
  <c r="AD933" i="6"/>
  <c r="AD226" i="6"/>
  <c r="AD514" i="6"/>
  <c r="AD786" i="6"/>
  <c r="AD496" i="6"/>
  <c r="AD752" i="6"/>
  <c r="AD1040" i="6"/>
  <c r="AD1456" i="6"/>
  <c r="AD474" i="6"/>
  <c r="AD746" i="6"/>
  <c r="AD455" i="6"/>
  <c r="AD807" i="6"/>
  <c r="AD1271" i="6"/>
  <c r="AD351" i="6"/>
  <c r="AD623" i="6"/>
  <c r="AD879" i="6"/>
  <c r="AD1327" i="6"/>
  <c r="AD748" i="6"/>
  <c r="AD1004" i="6"/>
  <c r="AD1260" i="6"/>
  <c r="AD328" i="6"/>
  <c r="AD584" i="6"/>
  <c r="AD840" i="6"/>
  <c r="AD1096" i="6"/>
  <c r="AD1352" i="6"/>
  <c r="AD1328" i="6"/>
  <c r="AD278" i="6"/>
  <c r="AD26" i="6"/>
  <c r="AD153" i="6"/>
  <c r="AD409" i="6"/>
  <c r="AD665" i="6"/>
  <c r="AD921" i="6"/>
  <c r="AD1464" i="6"/>
  <c r="AD2" i="6"/>
  <c r="AD3" i="6"/>
  <c r="AD4" i="6"/>
  <c r="BS1010" i="6"/>
  <c r="BS322" i="6"/>
  <c r="BS1286" i="6"/>
  <c r="BS884" i="6"/>
  <c r="BS455" i="6"/>
  <c r="BS1406" i="6"/>
  <c r="AC2" i="6"/>
  <c r="AE884" i="6"/>
  <c r="AE255" i="6"/>
  <c r="AE739" i="6"/>
  <c r="AE1225" i="6"/>
  <c r="AE66" i="6"/>
  <c r="AE588" i="6"/>
  <c r="AE1062" i="6"/>
  <c r="AE208" i="6"/>
  <c r="AE665" i="6"/>
  <c r="AE1175" i="6"/>
  <c r="AE121" i="6"/>
  <c r="AE638" i="6"/>
  <c r="AE387" i="6"/>
  <c r="AE518" i="6"/>
  <c r="AE1010" i="6"/>
  <c r="AE2" i="6"/>
  <c r="AE322" i="6"/>
  <c r="AE792" i="6"/>
  <c r="AE1286" i="6"/>
  <c r="AE455" i="6"/>
  <c r="AE945" i="6"/>
  <c r="AE1406" i="6"/>
  <c r="AE1353" i="6"/>
  <c r="AE1118" i="6"/>
  <c r="M2" i="6"/>
  <c r="N2" i="6"/>
  <c r="L665" i="6"/>
  <c r="M665" i="6"/>
  <c r="L638" i="6"/>
  <c r="M638" i="6"/>
  <c r="L588" i="6"/>
  <c r="M588" i="6"/>
  <c r="L518" i="6"/>
  <c r="M518" i="6"/>
  <c r="L1406" i="6"/>
  <c r="M1406" i="6"/>
  <c r="L455" i="6"/>
  <c r="M455" i="6"/>
  <c r="L1353" i="6"/>
  <c r="M1353" i="6"/>
  <c r="L387" i="6"/>
  <c r="M387" i="6"/>
  <c r="L739" i="6"/>
  <c r="M739" i="6"/>
  <c r="L1286" i="6"/>
  <c r="M1286" i="6"/>
  <c r="L322" i="6"/>
  <c r="M322" i="6"/>
  <c r="L1225" i="6"/>
  <c r="M1225" i="6"/>
  <c r="L255" i="6"/>
  <c r="M255" i="6"/>
  <c r="L1175" i="6"/>
  <c r="M1175" i="6"/>
  <c r="L208" i="6"/>
  <c r="M208" i="6"/>
  <c r="L1118" i="6"/>
  <c r="M1118" i="6"/>
  <c r="L121" i="6"/>
  <c r="M121" i="6"/>
  <c r="L1062" i="6"/>
  <c r="M1062" i="6"/>
  <c r="L66" i="6"/>
  <c r="M66" i="6"/>
  <c r="L1010" i="6"/>
  <c r="M1010" i="6"/>
  <c r="L945" i="6"/>
  <c r="M945" i="6"/>
  <c r="L884" i="6"/>
  <c r="M884" i="6"/>
  <c r="L792" i="6"/>
  <c r="M792" i="6"/>
  <c r="L2" i="6"/>
  <c r="N1463" i="3"/>
  <c r="P1463" i="3" s="1"/>
  <c r="N1448" i="3"/>
  <c r="P1448" i="3" s="1"/>
  <c r="N1459" i="3"/>
  <c r="P1459" i="3" s="1"/>
  <c r="N1447" i="3"/>
  <c r="P1447" i="3" s="1"/>
  <c r="N1452" i="3"/>
  <c r="P1452" i="3" s="1"/>
  <c r="N1464" i="3"/>
  <c r="P1464" i="3" s="1"/>
  <c r="K2" i="5"/>
  <c r="N9" i="3"/>
  <c r="P9" i="3" s="1"/>
  <c r="N53" i="3"/>
  <c r="P53" i="3" s="1"/>
  <c r="N73" i="3"/>
  <c r="P73" i="3" s="1"/>
  <c r="N146" i="3"/>
  <c r="P146" i="3" s="1"/>
  <c r="N239" i="3"/>
  <c r="P239" i="3" s="1"/>
  <c r="N24" i="3"/>
  <c r="P24" i="3" s="1"/>
  <c r="N68" i="3"/>
  <c r="P68" i="3" s="1"/>
  <c r="N362" i="3"/>
  <c r="P362" i="3" s="1"/>
  <c r="N378" i="3"/>
  <c r="P378" i="3" s="1"/>
  <c r="N386" i="3"/>
  <c r="P386" i="3" s="1"/>
  <c r="N450" i="3"/>
  <c r="P450" i="3" s="1"/>
  <c r="N542" i="3"/>
  <c r="P542" i="3" s="1"/>
  <c r="N586" i="3"/>
  <c r="P586" i="3" s="1"/>
  <c r="N363" i="3"/>
  <c r="P363" i="3" s="1"/>
  <c r="N519" i="3"/>
  <c r="P519" i="3" s="1"/>
  <c r="N384" i="3"/>
  <c r="P384" i="3" s="1"/>
  <c r="N416" i="3"/>
  <c r="P416" i="3" s="1"/>
  <c r="N324" i="3"/>
  <c r="P324" i="3" s="1"/>
  <c r="N905" i="3"/>
  <c r="P905" i="3" s="1"/>
  <c r="N642" i="3"/>
  <c r="P642" i="3" s="1"/>
  <c r="N762" i="3"/>
  <c r="P762" i="3" s="1"/>
  <c r="N810" i="3"/>
  <c r="P810" i="3" s="1"/>
  <c r="N842" i="3"/>
  <c r="P842" i="3" s="1"/>
  <c r="N922" i="3"/>
  <c r="P922" i="3" s="1"/>
  <c r="N727" i="3"/>
  <c r="P727" i="3" s="1"/>
  <c r="N831" i="3"/>
  <c r="P831" i="3" s="1"/>
  <c r="N875" i="3"/>
  <c r="P875" i="3" s="1"/>
  <c r="N728" i="3"/>
  <c r="P728" i="3" s="1"/>
  <c r="N944" i="3"/>
  <c r="P944" i="3" s="1"/>
  <c r="N948" i="3"/>
  <c r="P948" i="3" s="1"/>
  <c r="N1067" i="3"/>
  <c r="P1067" i="3" s="1"/>
  <c r="N1119" i="3"/>
  <c r="P1119" i="3" s="1"/>
  <c r="N1251" i="3"/>
  <c r="P1251" i="3" s="1"/>
  <c r="N1027" i="3"/>
  <c r="P1027" i="3" s="1"/>
  <c r="N1149" i="3"/>
  <c r="P1149" i="3" s="1"/>
  <c r="M2" i="5"/>
  <c r="N25" i="3"/>
  <c r="P25" i="3" s="1"/>
  <c r="N145" i="3"/>
  <c r="P145" i="3" s="1"/>
  <c r="N150" i="3"/>
  <c r="P150" i="3" s="1"/>
  <c r="N147" i="3"/>
  <c r="P147" i="3" s="1"/>
  <c r="N327" i="3"/>
  <c r="P327" i="3" s="1"/>
  <c r="N339" i="3"/>
  <c r="P339" i="3" s="1"/>
  <c r="N140" i="3"/>
  <c r="P140" i="3" s="1"/>
  <c r="N241" i="3"/>
  <c r="P241" i="3" s="1"/>
  <c r="N264" i="3"/>
  <c r="P264" i="3" s="1"/>
  <c r="N414" i="3"/>
  <c r="P414" i="3" s="1"/>
  <c r="N506" i="3"/>
  <c r="P506" i="3" s="1"/>
  <c r="N534" i="3"/>
  <c r="P534" i="3" s="1"/>
  <c r="N395" i="3"/>
  <c r="P395" i="3" s="1"/>
  <c r="N415" i="3"/>
  <c r="P415" i="3" s="1"/>
  <c r="N475" i="3"/>
  <c r="P475" i="3" s="1"/>
  <c r="N495" i="3"/>
  <c r="P495" i="3" s="1"/>
  <c r="N448" i="3"/>
  <c r="P448" i="3" s="1"/>
  <c r="N452" i="3"/>
  <c r="P452" i="3" s="1"/>
  <c r="N317" i="3"/>
  <c r="P317" i="3" s="1"/>
  <c r="N353" i="3"/>
  <c r="P353" i="3" s="1"/>
  <c r="N421" i="3"/>
  <c r="P421" i="3" s="1"/>
  <c r="N509" i="3"/>
  <c r="P509" i="3" s="1"/>
  <c r="N529" i="3"/>
  <c r="P529" i="3" s="1"/>
  <c r="N565" i="3"/>
  <c r="P565" i="3" s="1"/>
  <c r="N661" i="3"/>
  <c r="P661" i="3" s="1"/>
  <c r="N673" i="3"/>
  <c r="P673" i="3" s="1"/>
  <c r="N685" i="3"/>
  <c r="P685" i="3" s="1"/>
  <c r="N769" i="3"/>
  <c r="P769" i="3" s="1"/>
  <c r="N793" i="3"/>
  <c r="P793" i="3" s="1"/>
  <c r="N801" i="3"/>
  <c r="P801" i="3" s="1"/>
  <c r="N626" i="3"/>
  <c r="P626" i="3" s="1"/>
  <c r="N898" i="3"/>
  <c r="P898" i="3" s="1"/>
  <c r="N1018" i="3"/>
  <c r="P1018" i="3" s="1"/>
  <c r="N863" i="3"/>
  <c r="P863" i="3" s="1"/>
  <c r="N630" i="3"/>
  <c r="P630" i="3" s="1"/>
  <c r="N852" i="3"/>
  <c r="P852" i="3" s="1"/>
  <c r="N864" i="3"/>
  <c r="P864" i="3" s="1"/>
  <c r="N888" i="3"/>
  <c r="P888" i="3" s="1"/>
  <c r="N900" i="3"/>
  <c r="P900" i="3" s="1"/>
  <c r="N1035" i="3"/>
  <c r="P1035" i="3" s="1"/>
  <c r="N1074" i="3"/>
  <c r="P1074" i="3" s="1"/>
  <c r="N1114" i="3"/>
  <c r="P1114" i="3" s="1"/>
  <c r="N1166" i="3"/>
  <c r="P1166" i="3" s="1"/>
  <c r="N1170" i="3"/>
  <c r="P1170" i="3" s="1"/>
  <c r="N1178" i="3"/>
  <c r="P1178" i="3" s="1"/>
  <c r="N1206" i="3"/>
  <c r="P1206" i="3" s="1"/>
  <c r="N1214" i="3"/>
  <c r="P1214" i="3" s="1"/>
  <c r="N1015" i="3"/>
  <c r="P1015" i="3" s="1"/>
  <c r="N1123" i="3"/>
  <c r="P1123" i="3" s="1"/>
  <c r="N1100" i="3"/>
  <c r="P1100" i="3" s="1"/>
  <c r="N1168" i="3"/>
  <c r="P1168" i="3" s="1"/>
  <c r="N1192" i="3"/>
  <c r="P1192" i="3" s="1"/>
  <c r="N1220" i="3"/>
  <c r="P1220" i="3" s="1"/>
  <c r="N1228" i="3"/>
  <c r="P1228" i="3" s="1"/>
  <c r="N1256" i="3"/>
  <c r="P1256" i="3" s="1"/>
  <c r="N1061" i="3"/>
  <c r="P1061" i="3" s="1"/>
  <c r="I2" i="5"/>
  <c r="N275" i="3"/>
  <c r="P275" i="3" s="1"/>
  <c r="N8" i="3"/>
  <c r="P8" i="3" s="1"/>
  <c r="N526" i="3"/>
  <c r="P526" i="3" s="1"/>
  <c r="N570" i="3"/>
  <c r="P570" i="3" s="1"/>
  <c r="N578" i="3"/>
  <c r="P578" i="3" s="1"/>
  <c r="N627" i="3"/>
  <c r="P627" i="3" s="1"/>
  <c r="N292" i="3"/>
  <c r="P292" i="3" s="1"/>
  <c r="N352" i="3"/>
  <c r="P352" i="3" s="1"/>
  <c r="N396" i="3"/>
  <c r="P396" i="3" s="1"/>
  <c r="N616" i="3"/>
  <c r="P616" i="3" s="1"/>
  <c r="N605" i="3"/>
  <c r="P605" i="3" s="1"/>
  <c r="N669" i="3"/>
  <c r="P669" i="3" s="1"/>
  <c r="N705" i="3"/>
  <c r="P705" i="3" s="1"/>
  <c r="N929" i="3"/>
  <c r="P929" i="3" s="1"/>
  <c r="N698" i="3"/>
  <c r="P698" i="3" s="1"/>
  <c r="N926" i="3"/>
  <c r="P926" i="3" s="1"/>
  <c r="N819" i="3"/>
  <c r="P819" i="3" s="1"/>
  <c r="N959" i="3"/>
  <c r="P959" i="3" s="1"/>
  <c r="N640" i="3"/>
  <c r="P640" i="3" s="1"/>
  <c r="N1029" i="3"/>
  <c r="P1029" i="3" s="1"/>
  <c r="N1202" i="3"/>
  <c r="P1202" i="3" s="1"/>
  <c r="N1079" i="3"/>
  <c r="P1079" i="3" s="1"/>
  <c r="N1143" i="3"/>
  <c r="P1143" i="3" s="1"/>
  <c r="N1072" i="3"/>
  <c r="P1072" i="3" s="1"/>
  <c r="N1128" i="3"/>
  <c r="P1128" i="3" s="1"/>
  <c r="N1081" i="3"/>
  <c r="P1081" i="3" s="1"/>
  <c r="N1157" i="3"/>
  <c r="P1157" i="3" s="1"/>
  <c r="N1177" i="3"/>
  <c r="P1177" i="3" s="1"/>
  <c r="E2" i="5"/>
  <c r="N13" i="3"/>
  <c r="P13" i="3" s="1"/>
  <c r="N45" i="3"/>
  <c r="P45" i="3" s="1"/>
  <c r="N61" i="3"/>
  <c r="P61" i="3" s="1"/>
  <c r="N113" i="3"/>
  <c r="P113" i="3" s="1"/>
  <c r="N133" i="3"/>
  <c r="P133" i="3" s="1"/>
  <c r="N169" i="3"/>
  <c r="P169" i="3" s="1"/>
  <c r="N14" i="3"/>
  <c r="P14" i="3" s="1"/>
  <c r="N50" i="3"/>
  <c r="P50" i="3" s="1"/>
  <c r="N110" i="3"/>
  <c r="P110" i="3" s="1"/>
  <c r="N118" i="3"/>
  <c r="P118" i="3" s="1"/>
  <c r="N138" i="3"/>
  <c r="P138" i="3" s="1"/>
  <c r="N218" i="3"/>
  <c r="P218" i="3" s="1"/>
  <c r="N278" i="3"/>
  <c r="P278" i="3" s="1"/>
  <c r="N326" i="3"/>
  <c r="P326" i="3" s="1"/>
  <c r="N11" i="3"/>
  <c r="P11" i="3" s="1"/>
  <c r="N87" i="3"/>
  <c r="P87" i="3" s="1"/>
  <c r="N91" i="3"/>
  <c r="P91" i="3" s="1"/>
  <c r="N107" i="3"/>
  <c r="P107" i="3" s="1"/>
  <c r="N167" i="3"/>
  <c r="P167" i="3" s="1"/>
  <c r="N195" i="3"/>
  <c r="P195" i="3" s="1"/>
  <c r="N199" i="3"/>
  <c r="P199" i="3" s="1"/>
  <c r="N319" i="3"/>
  <c r="P319" i="3" s="1"/>
  <c r="N12" i="3"/>
  <c r="P12" i="3" s="1"/>
  <c r="N40" i="3"/>
  <c r="P40" i="3" s="1"/>
  <c r="N100" i="3"/>
  <c r="P100" i="3" s="1"/>
  <c r="N176" i="3"/>
  <c r="P176" i="3" s="1"/>
  <c r="N288" i="3"/>
  <c r="P288" i="3" s="1"/>
  <c r="N382" i="3"/>
  <c r="P382" i="3" s="1"/>
  <c r="N470" i="3"/>
  <c r="P470" i="3" s="1"/>
  <c r="N482" i="3"/>
  <c r="P482" i="3" s="1"/>
  <c r="N514" i="3"/>
  <c r="P514" i="3" s="1"/>
  <c r="N351" i="3"/>
  <c r="P351" i="3" s="1"/>
  <c r="N359" i="3"/>
  <c r="P359" i="3" s="1"/>
  <c r="N375" i="3"/>
  <c r="P375" i="3" s="1"/>
  <c r="N503" i="3"/>
  <c r="P503" i="3" s="1"/>
  <c r="N511" i="3"/>
  <c r="P511" i="3" s="1"/>
  <c r="N559" i="3"/>
  <c r="P559" i="3" s="1"/>
  <c r="N567" i="3"/>
  <c r="P567" i="3" s="1"/>
  <c r="N615" i="3"/>
  <c r="P615" i="3" s="1"/>
  <c r="N476" i="3"/>
  <c r="P476" i="3" s="1"/>
  <c r="N492" i="3"/>
  <c r="P492" i="3" s="1"/>
  <c r="N500" i="3"/>
  <c r="P500" i="3" s="1"/>
  <c r="N504" i="3"/>
  <c r="P504" i="3" s="1"/>
  <c r="N508" i="3"/>
  <c r="P508" i="3" s="1"/>
  <c r="N512" i="3"/>
  <c r="P512" i="3" s="1"/>
  <c r="N516" i="3"/>
  <c r="P516" i="3" s="1"/>
  <c r="N576" i="3"/>
  <c r="P576" i="3" s="1"/>
  <c r="N604" i="3"/>
  <c r="P604" i="3" s="1"/>
  <c r="N340" i="3"/>
  <c r="P340" i="3" s="1"/>
  <c r="N445" i="3"/>
  <c r="P445" i="3" s="1"/>
  <c r="N461" i="3"/>
  <c r="P461" i="3" s="1"/>
  <c r="N473" i="3"/>
  <c r="P473" i="3" s="1"/>
  <c r="N481" i="3"/>
  <c r="P481" i="3" s="1"/>
  <c r="N489" i="3"/>
  <c r="P489" i="3" s="1"/>
  <c r="N513" i="3"/>
  <c r="P513" i="3" s="1"/>
  <c r="N637" i="3"/>
  <c r="P637" i="3" s="1"/>
  <c r="N689" i="3"/>
  <c r="P689" i="3" s="1"/>
  <c r="N693" i="3"/>
  <c r="P693" i="3" s="1"/>
  <c r="N701" i="3"/>
  <c r="P701" i="3" s="1"/>
  <c r="N721" i="3"/>
  <c r="P721" i="3" s="1"/>
  <c r="N817" i="3"/>
  <c r="P817" i="3" s="1"/>
  <c r="N917" i="3"/>
  <c r="P917" i="3" s="1"/>
  <c r="N941" i="3"/>
  <c r="P941" i="3" s="1"/>
  <c r="N646" i="3"/>
  <c r="P646" i="3" s="1"/>
  <c r="N682" i="3"/>
  <c r="P682" i="3" s="1"/>
  <c r="N690" i="3"/>
  <c r="P690" i="3" s="1"/>
  <c r="N710" i="3"/>
  <c r="P710" i="3" s="1"/>
  <c r="N722" i="3"/>
  <c r="P722" i="3" s="1"/>
  <c r="N834" i="3"/>
  <c r="P834" i="3" s="1"/>
  <c r="N866" i="3"/>
  <c r="P866" i="3" s="1"/>
  <c r="N934" i="3"/>
  <c r="P934" i="3" s="1"/>
  <c r="N998" i="3"/>
  <c r="P998" i="3" s="1"/>
  <c r="N1030" i="3"/>
  <c r="P1030" i="3" s="1"/>
  <c r="N683" i="3"/>
  <c r="P683" i="3" s="1"/>
  <c r="N687" i="3"/>
  <c r="P687" i="3" s="1"/>
  <c r="N815" i="3"/>
  <c r="P815" i="3" s="1"/>
  <c r="N692" i="3"/>
  <c r="P692" i="3" s="1"/>
  <c r="N720" i="3"/>
  <c r="P720" i="3" s="1"/>
  <c r="N736" i="3"/>
  <c r="P736" i="3" s="1"/>
  <c r="N820" i="3"/>
  <c r="P820" i="3" s="1"/>
  <c r="N824" i="3"/>
  <c r="P824" i="3" s="1"/>
  <c r="N892" i="3"/>
  <c r="P892" i="3" s="1"/>
  <c r="N908" i="3"/>
  <c r="P908" i="3" s="1"/>
  <c r="N924" i="3"/>
  <c r="P924" i="3" s="1"/>
  <c r="N999" i="3"/>
  <c r="P999" i="3" s="1"/>
  <c r="N1070" i="3"/>
  <c r="P1070" i="3" s="1"/>
  <c r="N1098" i="3"/>
  <c r="P1098" i="3" s="1"/>
  <c r="N1122" i="3"/>
  <c r="P1122" i="3" s="1"/>
  <c r="N1146" i="3"/>
  <c r="P1146" i="3" s="1"/>
  <c r="N1154" i="3"/>
  <c r="P1154" i="3" s="1"/>
  <c r="N1238" i="3"/>
  <c r="P1238" i="3" s="1"/>
  <c r="N1246" i="3"/>
  <c r="P1246" i="3" s="1"/>
  <c r="N1262" i="3"/>
  <c r="P1262" i="3" s="1"/>
  <c r="N968" i="3"/>
  <c r="P968" i="3" s="1"/>
  <c r="N989" i="3"/>
  <c r="P989" i="3" s="1"/>
  <c r="N1005" i="3"/>
  <c r="P1005" i="3" s="1"/>
  <c r="N1087" i="3"/>
  <c r="P1087" i="3" s="1"/>
  <c r="N1131" i="3"/>
  <c r="P1131" i="3" s="1"/>
  <c r="N1227" i="3"/>
  <c r="P1227" i="3" s="1"/>
  <c r="N1239" i="3"/>
  <c r="P1239" i="3" s="1"/>
  <c r="N1247" i="3"/>
  <c r="P1247" i="3" s="1"/>
  <c r="N996" i="3"/>
  <c r="P996" i="3" s="1"/>
  <c r="N1007" i="3"/>
  <c r="P1007" i="3" s="1"/>
  <c r="N1052" i="3"/>
  <c r="P1052" i="3" s="1"/>
  <c r="N1056" i="3"/>
  <c r="P1056" i="3" s="1"/>
  <c r="N1076" i="3"/>
  <c r="P1076" i="3" s="1"/>
  <c r="N1088" i="3"/>
  <c r="P1088" i="3" s="1"/>
  <c r="N1116" i="3"/>
  <c r="P1116" i="3" s="1"/>
  <c r="N1240" i="3"/>
  <c r="P1240" i="3" s="1"/>
  <c r="N1244" i="3"/>
  <c r="P1244" i="3" s="1"/>
  <c r="N1085" i="3"/>
  <c r="P1085" i="3" s="1"/>
  <c r="N1089" i="3"/>
  <c r="P1089" i="3" s="1"/>
  <c r="N1125" i="3"/>
  <c r="P1125" i="3" s="1"/>
  <c r="N1233" i="3"/>
  <c r="P1233" i="3" s="1"/>
  <c r="N1245" i="3"/>
  <c r="P1245" i="3" s="1"/>
  <c r="N1253" i="3"/>
  <c r="P1253" i="3" s="1"/>
  <c r="N1273" i="3"/>
  <c r="P1273" i="3" s="1"/>
  <c r="N4" i="3"/>
  <c r="P4" i="3" s="1"/>
  <c r="N1462" i="3"/>
  <c r="P1462" i="3" s="1"/>
  <c r="N1450" i="3"/>
  <c r="P1450" i="3" s="1"/>
  <c r="N1434" i="3"/>
  <c r="P1434" i="3" s="1"/>
  <c r="N1430" i="3"/>
  <c r="P1430" i="3" s="1"/>
  <c r="N1426" i="3"/>
  <c r="P1426" i="3" s="1"/>
  <c r="N1422" i="3"/>
  <c r="P1422" i="3" s="1"/>
  <c r="N1418" i="3"/>
  <c r="P1418" i="3" s="1"/>
  <c r="N1410" i="3"/>
  <c r="P1410" i="3" s="1"/>
  <c r="N1402" i="3"/>
  <c r="P1402" i="3" s="1"/>
  <c r="N1398" i="3"/>
  <c r="P1398" i="3" s="1"/>
  <c r="N1394" i="3"/>
  <c r="P1394" i="3" s="1"/>
  <c r="N1390" i="3"/>
  <c r="P1390" i="3" s="1"/>
  <c r="N1386" i="3"/>
  <c r="P1386" i="3" s="1"/>
  <c r="N1382" i="3"/>
  <c r="P1382" i="3" s="1"/>
  <c r="N1370" i="3"/>
  <c r="P1370" i="3" s="1"/>
  <c r="N1362" i="3"/>
  <c r="P1362" i="3" s="1"/>
  <c r="N1358" i="3"/>
  <c r="P1358" i="3" s="1"/>
  <c r="N1354" i="3"/>
  <c r="P1354" i="3" s="1"/>
  <c r="N1350" i="3"/>
  <c r="P1350" i="3" s="1"/>
  <c r="N1346" i="3"/>
  <c r="P1346" i="3" s="1"/>
  <c r="N1342" i="3"/>
  <c r="P1342" i="3" s="1"/>
  <c r="N1331" i="3"/>
  <c r="P1331" i="3" s="1"/>
  <c r="N1323" i="3"/>
  <c r="P1323" i="3" s="1"/>
  <c r="N1315" i="3"/>
  <c r="P1315" i="3" s="1"/>
  <c r="N1307" i="3"/>
  <c r="P1307" i="3" s="1"/>
  <c r="N1291" i="3"/>
  <c r="P1291" i="3" s="1"/>
  <c r="J2" i="5"/>
  <c r="N105" i="3"/>
  <c r="P105" i="3" s="1"/>
  <c r="N141" i="3"/>
  <c r="P141" i="3" s="1"/>
  <c r="N153" i="3"/>
  <c r="P153" i="3" s="1"/>
  <c r="N165" i="3"/>
  <c r="P165" i="3" s="1"/>
  <c r="N46" i="3"/>
  <c r="P46" i="3" s="1"/>
  <c r="N119" i="3"/>
  <c r="P119" i="3" s="1"/>
  <c r="N347" i="3"/>
  <c r="P347" i="3" s="1"/>
  <c r="N252" i="3"/>
  <c r="P252" i="3" s="1"/>
  <c r="N487" i="3"/>
  <c r="P487" i="3" s="1"/>
  <c r="N300" i="3"/>
  <c r="P300" i="3" s="1"/>
  <c r="N309" i="3"/>
  <c r="P309" i="3" s="1"/>
  <c r="N777" i="3"/>
  <c r="P777" i="3" s="1"/>
  <c r="N714" i="3"/>
  <c r="P714" i="3" s="1"/>
  <c r="N1014" i="3"/>
  <c r="P1014" i="3" s="1"/>
  <c r="N639" i="3"/>
  <c r="P639" i="3" s="1"/>
  <c r="N743" i="3"/>
  <c r="P743" i="3" s="1"/>
  <c r="N1190" i="3"/>
  <c r="P1190" i="3" s="1"/>
  <c r="N1080" i="3"/>
  <c r="P1080" i="3" s="1"/>
  <c r="N1084" i="3"/>
  <c r="P1084" i="3" s="1"/>
  <c r="N1156" i="3"/>
  <c r="P1156" i="3" s="1"/>
  <c r="N1188" i="3"/>
  <c r="P1188" i="3" s="1"/>
  <c r="N1232" i="3"/>
  <c r="P1232" i="3" s="1"/>
  <c r="N1008" i="3"/>
  <c r="P1008" i="3" s="1"/>
  <c r="N1217" i="3"/>
  <c r="P1217" i="3" s="1"/>
  <c r="F2" i="5"/>
  <c r="N29" i="3"/>
  <c r="P29" i="3" s="1"/>
  <c r="N18" i="3"/>
  <c r="P18" i="3" s="1"/>
  <c r="N34" i="3"/>
  <c r="P34" i="3" s="1"/>
  <c r="N70" i="3"/>
  <c r="P70" i="3" s="1"/>
  <c r="N98" i="3"/>
  <c r="P98" i="3" s="1"/>
  <c r="N134" i="3"/>
  <c r="P134" i="3" s="1"/>
  <c r="N182" i="3"/>
  <c r="P182" i="3" s="1"/>
  <c r="N39" i="3"/>
  <c r="P39" i="3" s="1"/>
  <c r="N63" i="3"/>
  <c r="P63" i="3" s="1"/>
  <c r="N115" i="3"/>
  <c r="P115" i="3" s="1"/>
  <c r="N191" i="3"/>
  <c r="P191" i="3" s="1"/>
  <c r="N287" i="3"/>
  <c r="P287" i="3" s="1"/>
  <c r="N64" i="3"/>
  <c r="P64" i="3" s="1"/>
  <c r="N72" i="3"/>
  <c r="P72" i="3" s="1"/>
  <c r="N160" i="3"/>
  <c r="P160" i="3" s="1"/>
  <c r="N224" i="3"/>
  <c r="P224" i="3" s="1"/>
  <c r="N272" i="3"/>
  <c r="P272" i="3" s="1"/>
  <c r="N494" i="3"/>
  <c r="P494" i="3" s="1"/>
  <c r="N522" i="3"/>
  <c r="P522" i="3" s="1"/>
  <c r="N566" i="3"/>
  <c r="P566" i="3" s="1"/>
  <c r="N344" i="3"/>
  <c r="P344" i="3" s="1"/>
  <c r="N499" i="3"/>
  <c r="P499" i="3" s="1"/>
  <c r="N515" i="3"/>
  <c r="P515" i="3" s="1"/>
  <c r="N599" i="3"/>
  <c r="P599" i="3" s="1"/>
  <c r="N260" i="3"/>
  <c r="P260" i="3" s="1"/>
  <c r="N268" i="3"/>
  <c r="P268" i="3" s="1"/>
  <c r="N276" i="3"/>
  <c r="P276" i="3" s="1"/>
  <c r="N460" i="3"/>
  <c r="P460" i="3" s="1"/>
  <c r="N269" i="3"/>
  <c r="P269" i="3" s="1"/>
  <c r="N373" i="3"/>
  <c r="P373" i="3" s="1"/>
  <c r="N449" i="3"/>
  <c r="P449" i="3" s="1"/>
  <c r="N457" i="3"/>
  <c r="P457" i="3" s="1"/>
  <c r="N497" i="3"/>
  <c r="P497" i="3" s="1"/>
  <c r="N561" i="3"/>
  <c r="P561" i="3" s="1"/>
  <c r="N581" i="3"/>
  <c r="P581" i="3" s="1"/>
  <c r="N697" i="3"/>
  <c r="P697" i="3" s="1"/>
  <c r="N909" i="3"/>
  <c r="P909" i="3" s="1"/>
  <c r="N706" i="3"/>
  <c r="P706" i="3" s="1"/>
  <c r="N718" i="3"/>
  <c r="P718" i="3" s="1"/>
  <c r="N738" i="3"/>
  <c r="P738" i="3" s="1"/>
  <c r="N782" i="3"/>
  <c r="P782" i="3" s="1"/>
  <c r="N826" i="3"/>
  <c r="P826" i="3" s="1"/>
  <c r="N691" i="3"/>
  <c r="P691" i="3" s="1"/>
  <c r="N735" i="3"/>
  <c r="P735" i="3" s="1"/>
  <c r="N759" i="3"/>
  <c r="P759" i="3" s="1"/>
  <c r="N779" i="3"/>
  <c r="P779" i="3" s="1"/>
  <c r="N787" i="3"/>
  <c r="P787" i="3" s="1"/>
  <c r="N672" i="3"/>
  <c r="P672" i="3" s="1"/>
  <c r="N700" i="3"/>
  <c r="P700" i="3" s="1"/>
  <c r="N708" i="3"/>
  <c r="P708" i="3" s="1"/>
  <c r="N744" i="3"/>
  <c r="N1009" i="3"/>
  <c r="P1009" i="3" s="1"/>
  <c r="N1082" i="3"/>
  <c r="P1082" i="3" s="1"/>
  <c r="N1102" i="3"/>
  <c r="P1102" i="3" s="1"/>
  <c r="N1126" i="3"/>
  <c r="P1126" i="3" s="1"/>
  <c r="N1210" i="3"/>
  <c r="P1210" i="3" s="1"/>
  <c r="N1258" i="3"/>
  <c r="P1258" i="3" s="1"/>
  <c r="N1159" i="3"/>
  <c r="P1159" i="3" s="1"/>
  <c r="N1108" i="3"/>
  <c r="P1108" i="3" s="1"/>
  <c r="N1152" i="3"/>
  <c r="P1152" i="3" s="1"/>
  <c r="N1260" i="3"/>
  <c r="P1260" i="3" s="1"/>
  <c r="N1264" i="3"/>
  <c r="P1264" i="3" s="1"/>
  <c r="N1003" i="3"/>
  <c r="P1003" i="3" s="1"/>
  <c r="N1077" i="3"/>
  <c r="P1077" i="3" s="1"/>
  <c r="N1121" i="3"/>
  <c r="P1121" i="3" s="1"/>
  <c r="N1213" i="3"/>
  <c r="P1213" i="3" s="1"/>
  <c r="N1281" i="3"/>
  <c r="P1281" i="3" s="1"/>
  <c r="R2" i="5"/>
  <c r="N117" i="3"/>
  <c r="P117" i="3" s="1"/>
  <c r="N193" i="3"/>
  <c r="P193" i="3" s="1"/>
  <c r="N197" i="3"/>
  <c r="P197" i="3" s="1"/>
  <c r="N201" i="3"/>
  <c r="P201" i="3" s="1"/>
  <c r="N205" i="3"/>
  <c r="P205" i="3" s="1"/>
  <c r="N30" i="3"/>
  <c r="P30" i="3" s="1"/>
  <c r="N178" i="3"/>
  <c r="P178" i="3" s="1"/>
  <c r="N186" i="3"/>
  <c r="P186" i="3" s="1"/>
  <c r="N190" i="3"/>
  <c r="P190" i="3" s="1"/>
  <c r="N194" i="3"/>
  <c r="P194" i="3" s="1"/>
  <c r="N198" i="3"/>
  <c r="P198" i="3" s="1"/>
  <c r="N222" i="3"/>
  <c r="P222" i="3" s="1"/>
  <c r="N238" i="3"/>
  <c r="P238" i="3" s="1"/>
  <c r="N254" i="3"/>
  <c r="P254" i="3" s="1"/>
  <c r="N310" i="3"/>
  <c r="P310" i="3" s="1"/>
  <c r="N314" i="3"/>
  <c r="P314" i="3" s="1"/>
  <c r="N187" i="3"/>
  <c r="P187" i="3" s="1"/>
  <c r="N207" i="3"/>
  <c r="P207" i="3" s="1"/>
  <c r="N223" i="3"/>
  <c r="P223" i="3" s="1"/>
  <c r="N251" i="3"/>
  <c r="P251" i="3" s="1"/>
  <c r="N192" i="3"/>
  <c r="P192" i="3" s="1"/>
  <c r="N200" i="3"/>
  <c r="P200" i="3" s="1"/>
  <c r="N249" i="3"/>
  <c r="P249" i="3" s="1"/>
  <c r="N304" i="3"/>
  <c r="P304" i="3" s="1"/>
  <c r="N438" i="3"/>
  <c r="P438" i="3" s="1"/>
  <c r="N446" i="3"/>
  <c r="P446" i="3" s="1"/>
  <c r="N228" i="3"/>
  <c r="P228" i="3" s="1"/>
  <c r="N236" i="3"/>
  <c r="P236" i="3" s="1"/>
  <c r="N439" i="3"/>
  <c r="P439" i="3" s="1"/>
  <c r="N443" i="3"/>
  <c r="P443" i="3" s="1"/>
  <c r="N551" i="3"/>
  <c r="P551" i="3" s="1"/>
  <c r="N424" i="3"/>
  <c r="P424" i="3" s="1"/>
  <c r="N440" i="3"/>
  <c r="P440" i="3" s="1"/>
  <c r="N580" i="3"/>
  <c r="P580" i="3" s="1"/>
  <c r="N628" i="3"/>
  <c r="P628" i="3" s="1"/>
  <c r="N232" i="3"/>
  <c r="P232" i="3" s="1"/>
  <c r="N248" i="3"/>
  <c r="P248" i="3" s="1"/>
  <c r="N381" i="3"/>
  <c r="P381" i="3" s="1"/>
  <c r="N545" i="3"/>
  <c r="P545" i="3" s="1"/>
  <c r="N569" i="3"/>
  <c r="P569" i="3" s="1"/>
  <c r="N613" i="3"/>
  <c r="P613" i="3" s="1"/>
  <c r="N653" i="3"/>
  <c r="P653" i="3" s="1"/>
  <c r="N713" i="3"/>
  <c r="P713" i="3" s="1"/>
  <c r="N785" i="3"/>
  <c r="P785" i="3" s="1"/>
  <c r="N845" i="3"/>
  <c r="P845" i="3" s="1"/>
  <c r="N877" i="3"/>
  <c r="P877" i="3" s="1"/>
  <c r="N766" i="3"/>
  <c r="P766" i="3" s="1"/>
  <c r="N1006" i="3"/>
  <c r="P1006" i="3" s="1"/>
  <c r="N783" i="3"/>
  <c r="P783" i="3" s="1"/>
  <c r="N791" i="3"/>
  <c r="P791" i="3" s="1"/>
  <c r="N621" i="3"/>
  <c r="P621" i="3" s="1"/>
  <c r="N660" i="3"/>
  <c r="P660" i="3" s="1"/>
  <c r="N832" i="3"/>
  <c r="P832" i="3" s="1"/>
  <c r="N856" i="3"/>
  <c r="P856" i="3" s="1"/>
  <c r="N936" i="3"/>
  <c r="P936" i="3" s="1"/>
  <c r="N1150" i="3"/>
  <c r="P1150" i="3" s="1"/>
  <c r="N1041" i="3"/>
  <c r="P1041" i="3" s="1"/>
  <c r="N1047" i="3"/>
  <c r="P1047" i="3" s="1"/>
  <c r="N1167" i="3"/>
  <c r="P1167" i="3" s="1"/>
  <c r="N1223" i="3"/>
  <c r="P1223" i="3" s="1"/>
  <c r="N1104" i="3"/>
  <c r="P1104" i="3" s="1"/>
  <c r="N1172" i="3"/>
  <c r="P1172" i="3" s="1"/>
  <c r="N997" i="3"/>
  <c r="P997" i="3" s="1"/>
  <c r="N1044" i="3"/>
  <c r="P1044" i="3" s="1"/>
  <c r="N1161" i="3"/>
  <c r="P1161" i="3" s="1"/>
  <c r="N1165" i="3"/>
  <c r="P1165" i="3" s="1"/>
  <c r="N1265" i="3"/>
  <c r="P1265" i="3" s="1"/>
  <c r="L2" i="5"/>
  <c r="N57" i="3"/>
  <c r="P57" i="3" s="1"/>
  <c r="N157" i="3"/>
  <c r="P157" i="3" s="1"/>
  <c r="N302" i="3"/>
  <c r="P302" i="3" s="1"/>
  <c r="N318" i="3"/>
  <c r="P318" i="3" s="1"/>
  <c r="N143" i="3"/>
  <c r="P143" i="3" s="1"/>
  <c r="N175" i="3"/>
  <c r="P175" i="3" s="1"/>
  <c r="N247" i="3"/>
  <c r="P247" i="3" s="1"/>
  <c r="N313" i="3"/>
  <c r="P313" i="3" s="1"/>
  <c r="N579" i="3"/>
  <c r="P579" i="3" s="1"/>
  <c r="N357" i="3"/>
  <c r="P357" i="3" s="1"/>
  <c r="N625" i="3"/>
  <c r="P625" i="3" s="1"/>
  <c r="N677" i="3"/>
  <c r="P677" i="3" s="1"/>
  <c r="N681" i="3"/>
  <c r="P681" i="3" s="1"/>
  <c r="N897" i="3"/>
  <c r="P897" i="3" s="1"/>
  <c r="N778" i="3"/>
  <c r="P778" i="3" s="1"/>
  <c r="N874" i="3"/>
  <c r="P874" i="3" s="1"/>
  <c r="N986" i="3"/>
  <c r="P986" i="3" s="1"/>
  <c r="N629" i="3"/>
  <c r="P629" i="3" s="1"/>
  <c r="N707" i="3"/>
  <c r="P707" i="3" s="1"/>
  <c r="N644" i="3"/>
  <c r="P644" i="3" s="1"/>
  <c r="N1147" i="3"/>
  <c r="P1147" i="3" s="1"/>
  <c r="N1179" i="3"/>
  <c r="P1179" i="3" s="1"/>
  <c r="N1207" i="3"/>
  <c r="P1207" i="3" s="1"/>
  <c r="N1068" i="3"/>
  <c r="P1068" i="3" s="1"/>
  <c r="N1096" i="3"/>
  <c r="P1096" i="3" s="1"/>
  <c r="N1212" i="3"/>
  <c r="P1212" i="3" s="1"/>
  <c r="N1272" i="3"/>
  <c r="P1272" i="3" s="1"/>
  <c r="H2" i="5"/>
  <c r="N85" i="3"/>
  <c r="P85" i="3" s="1"/>
  <c r="N89" i="3"/>
  <c r="P89" i="3" s="1"/>
  <c r="N10" i="3"/>
  <c r="P10" i="3" s="1"/>
  <c r="N62" i="3"/>
  <c r="P62" i="3" s="1"/>
  <c r="N142" i="3"/>
  <c r="P142" i="3" s="1"/>
  <c r="N282" i="3"/>
  <c r="P282" i="3" s="1"/>
  <c r="N294" i="3"/>
  <c r="P294" i="3" s="1"/>
  <c r="N7" i="3"/>
  <c r="P7" i="3" s="1"/>
  <c r="N59" i="3"/>
  <c r="P59" i="3" s="1"/>
  <c r="N211" i="3"/>
  <c r="P211" i="3" s="1"/>
  <c r="N243" i="3"/>
  <c r="P243" i="3" s="1"/>
  <c r="N32" i="3"/>
  <c r="P32" i="3" s="1"/>
  <c r="N48" i="3"/>
  <c r="P48" i="3" s="1"/>
  <c r="N112" i="3"/>
  <c r="P112" i="3" s="1"/>
  <c r="N116" i="3"/>
  <c r="P116" i="3" s="1"/>
  <c r="N390" i="3"/>
  <c r="P390" i="3" s="1"/>
  <c r="N582" i="3"/>
  <c r="P582" i="3" s="1"/>
  <c r="N618" i="3"/>
  <c r="P618" i="3" s="1"/>
  <c r="N265" i="3"/>
  <c r="P265" i="3" s="1"/>
  <c r="N435" i="3"/>
  <c r="P435" i="3" s="1"/>
  <c r="N491" i="3"/>
  <c r="P491" i="3" s="1"/>
  <c r="N531" i="3"/>
  <c r="P531" i="3" s="1"/>
  <c r="N563" i="3"/>
  <c r="P563" i="3" s="1"/>
  <c r="N237" i="3"/>
  <c r="P237" i="3" s="1"/>
  <c r="N404" i="3"/>
  <c r="P404" i="3" s="1"/>
  <c r="N428" i="3"/>
  <c r="P428" i="3" s="1"/>
  <c r="N528" i="3"/>
  <c r="P528" i="3" s="1"/>
  <c r="N624" i="3"/>
  <c r="P624" i="3" s="1"/>
  <c r="N365" i="3"/>
  <c r="P365" i="3" s="1"/>
  <c r="N433" i="3"/>
  <c r="P433" i="3" s="1"/>
  <c r="N477" i="3"/>
  <c r="P477" i="3" s="1"/>
  <c r="N505" i="3"/>
  <c r="P505" i="3" s="1"/>
  <c r="N553" i="3"/>
  <c r="P553" i="3" s="1"/>
  <c r="N645" i="3"/>
  <c r="P645" i="3" s="1"/>
  <c r="N745" i="3"/>
  <c r="P745" i="3" s="1"/>
  <c r="N853" i="3"/>
  <c r="P853" i="3" s="1"/>
  <c r="N873" i="3"/>
  <c r="P873" i="3" s="1"/>
  <c r="N893" i="3"/>
  <c r="P893" i="3" s="1"/>
  <c r="N933" i="3"/>
  <c r="P933" i="3" s="1"/>
  <c r="N650" i="3"/>
  <c r="P650" i="3" s="1"/>
  <c r="N654" i="3"/>
  <c r="P654" i="3" s="1"/>
  <c r="N730" i="3"/>
  <c r="P730" i="3" s="1"/>
  <c r="N746" i="3"/>
  <c r="P746" i="3" s="1"/>
  <c r="N830" i="3"/>
  <c r="P830" i="3" s="1"/>
  <c r="N846" i="3"/>
  <c r="P846" i="3" s="1"/>
  <c r="N886" i="3"/>
  <c r="P886" i="3" s="1"/>
  <c r="N994" i="3"/>
  <c r="P994" i="3" s="1"/>
  <c r="N1038" i="3"/>
  <c r="P1038" i="3" s="1"/>
  <c r="N1042" i="3"/>
  <c r="P1042" i="3" s="1"/>
  <c r="N671" i="3"/>
  <c r="P671" i="3" s="1"/>
  <c r="N711" i="3"/>
  <c r="P711" i="3" s="1"/>
  <c r="N715" i="3"/>
  <c r="P715" i="3" s="1"/>
  <c r="N767" i="3"/>
  <c r="P767" i="3" s="1"/>
  <c r="N795" i="3"/>
  <c r="P795" i="3" s="1"/>
  <c r="N923" i="3"/>
  <c r="P923" i="3" s="1"/>
  <c r="N943" i="3"/>
  <c r="P943" i="3" s="1"/>
  <c r="N648" i="3"/>
  <c r="P648" i="3" s="1"/>
  <c r="N656" i="3"/>
  <c r="P656" i="3" s="1"/>
  <c r="N684" i="3"/>
  <c r="P684" i="3" s="1"/>
  <c r="N712" i="3"/>
  <c r="P712" i="3" s="1"/>
  <c r="N844" i="3"/>
  <c r="P844" i="3" s="1"/>
  <c r="N904" i="3"/>
  <c r="P904" i="3" s="1"/>
  <c r="N928" i="3"/>
  <c r="P928" i="3" s="1"/>
  <c r="N977" i="3"/>
  <c r="P977" i="3" s="1"/>
  <c r="N1013" i="3"/>
  <c r="P1013" i="3" s="1"/>
  <c r="N1086" i="3"/>
  <c r="P1086" i="3" s="1"/>
  <c r="N1095" i="3"/>
  <c r="P1095" i="3" s="1"/>
  <c r="N1017" i="3"/>
  <c r="P1017" i="3" s="1"/>
  <c r="N1049" i="3"/>
  <c r="P1049" i="3" s="1"/>
  <c r="N1109" i="3"/>
  <c r="P1109" i="3" s="1"/>
  <c r="N1113" i="3"/>
  <c r="P1113" i="3" s="1"/>
  <c r="N1169" i="3"/>
  <c r="P1169" i="3" s="1"/>
  <c r="N1257" i="3"/>
  <c r="P1257" i="3" s="1"/>
  <c r="N1285" i="3"/>
  <c r="P1285" i="3" s="1"/>
  <c r="N1329" i="3"/>
  <c r="P1329" i="3" s="1"/>
  <c r="D2" i="5"/>
  <c r="N17" i="3"/>
  <c r="P17" i="3" s="1"/>
  <c r="N21" i="3"/>
  <c r="P21" i="3" s="1"/>
  <c r="N33" i="3"/>
  <c r="P33" i="3" s="1"/>
  <c r="N37" i="3"/>
  <c r="P37" i="3" s="1"/>
  <c r="N65" i="3"/>
  <c r="P65" i="3" s="1"/>
  <c r="N69" i="3"/>
  <c r="P69" i="3" s="1"/>
  <c r="N77" i="3"/>
  <c r="P77" i="3" s="1"/>
  <c r="N81" i="3"/>
  <c r="P81" i="3" s="1"/>
  <c r="N93" i="3"/>
  <c r="P93" i="3" s="1"/>
  <c r="N101" i="3"/>
  <c r="P101" i="3" s="1"/>
  <c r="N109" i="3"/>
  <c r="P109" i="3" s="1"/>
  <c r="N125" i="3"/>
  <c r="P125" i="3" s="1"/>
  <c r="N129" i="3"/>
  <c r="P129" i="3" s="1"/>
  <c r="N137" i="3"/>
  <c r="P137" i="3" s="1"/>
  <c r="N149" i="3"/>
  <c r="P149" i="3" s="1"/>
  <c r="N161" i="3"/>
  <c r="P161" i="3" s="1"/>
  <c r="N173" i="3"/>
  <c r="P173" i="3" s="1"/>
  <c r="N177" i="3"/>
  <c r="P177" i="3" s="1"/>
  <c r="N181" i="3"/>
  <c r="P181" i="3" s="1"/>
  <c r="N217" i="3"/>
  <c r="P217" i="3" s="1"/>
  <c r="N221" i="3"/>
  <c r="P221" i="3" s="1"/>
  <c r="N22" i="3"/>
  <c r="P22" i="3" s="1"/>
  <c r="N26" i="3"/>
  <c r="P26" i="3" s="1"/>
  <c r="N38" i="3"/>
  <c r="P38" i="3" s="1"/>
  <c r="N42" i="3"/>
  <c r="P42" i="3" s="1"/>
  <c r="N74" i="3"/>
  <c r="P74" i="3" s="1"/>
  <c r="N78" i="3"/>
  <c r="P78" i="3" s="1"/>
  <c r="N82" i="3"/>
  <c r="P82" i="3" s="1"/>
  <c r="N86" i="3"/>
  <c r="P86" i="3" s="1"/>
  <c r="N94" i="3"/>
  <c r="P94" i="3" s="1"/>
  <c r="N126" i="3"/>
  <c r="P126" i="3" s="1"/>
  <c r="N130" i="3"/>
  <c r="P130" i="3" s="1"/>
  <c r="N158" i="3"/>
  <c r="P158" i="3" s="1"/>
  <c r="N162" i="3"/>
  <c r="P162" i="3" s="1"/>
  <c r="N166" i="3"/>
  <c r="P166" i="3" s="1"/>
  <c r="N170" i="3"/>
  <c r="P170" i="3" s="1"/>
  <c r="N174" i="3"/>
  <c r="P174" i="3" s="1"/>
  <c r="N206" i="3"/>
  <c r="P206" i="3" s="1"/>
  <c r="N210" i="3"/>
  <c r="P210" i="3" s="1"/>
  <c r="N214" i="3"/>
  <c r="P214" i="3" s="1"/>
  <c r="N230" i="3"/>
  <c r="P230" i="3" s="1"/>
  <c r="N250" i="3"/>
  <c r="P250" i="3" s="1"/>
  <c r="N258" i="3"/>
  <c r="P258" i="3" s="1"/>
  <c r="N262" i="3"/>
  <c r="P262" i="3" s="1"/>
  <c r="N286" i="3"/>
  <c r="P286" i="3" s="1"/>
  <c r="N290" i="3"/>
  <c r="P290" i="3" s="1"/>
  <c r="N298" i="3"/>
  <c r="P298" i="3" s="1"/>
  <c r="N306" i="3"/>
  <c r="P306" i="3" s="1"/>
  <c r="N334" i="3"/>
  <c r="P334" i="3" s="1"/>
  <c r="N338" i="3"/>
  <c r="P338" i="3" s="1"/>
  <c r="N342" i="3"/>
  <c r="P342" i="3" s="1"/>
  <c r="N346" i="3"/>
  <c r="P346" i="3" s="1"/>
  <c r="N350" i="3"/>
  <c r="P350" i="3" s="1"/>
  <c r="N15" i="3"/>
  <c r="P15" i="3" s="1"/>
  <c r="N19" i="3"/>
  <c r="P19" i="3" s="1"/>
  <c r="N23" i="3"/>
  <c r="P23" i="3" s="1"/>
  <c r="N27" i="3"/>
  <c r="P27" i="3" s="1"/>
  <c r="N43" i="3"/>
  <c r="P43" i="3" s="1"/>
  <c r="N51" i="3"/>
  <c r="P51" i="3" s="1"/>
  <c r="N55" i="3"/>
  <c r="P55" i="3" s="1"/>
  <c r="N67" i="3"/>
  <c r="P67" i="3" s="1"/>
  <c r="N75" i="3"/>
  <c r="P75" i="3" s="1"/>
  <c r="N79" i="3"/>
  <c r="P79" i="3" s="1"/>
  <c r="N83" i="3"/>
  <c r="P83" i="3" s="1"/>
  <c r="N95" i="3"/>
  <c r="P95" i="3" s="1"/>
  <c r="N99" i="3"/>
  <c r="P99" i="3" s="1"/>
  <c r="N123" i="3"/>
  <c r="P123" i="3" s="1"/>
  <c r="N131" i="3"/>
  <c r="P131" i="3" s="1"/>
  <c r="N135" i="3"/>
  <c r="P135" i="3" s="1"/>
  <c r="N151" i="3"/>
  <c r="P151" i="3" s="1"/>
  <c r="N159" i="3"/>
  <c r="P159" i="3" s="1"/>
  <c r="N163" i="3"/>
  <c r="P163" i="3" s="1"/>
  <c r="N171" i="3"/>
  <c r="P171" i="3" s="1"/>
  <c r="N203" i="3"/>
  <c r="P203" i="3" s="1"/>
  <c r="N263" i="3"/>
  <c r="P263" i="3" s="1"/>
  <c r="N283" i="3"/>
  <c r="P283" i="3" s="1"/>
  <c r="N291" i="3"/>
  <c r="P291" i="3" s="1"/>
  <c r="N299" i="3"/>
  <c r="P299" i="3" s="1"/>
  <c r="N303" i="3"/>
  <c r="P303" i="3" s="1"/>
  <c r="N307" i="3"/>
  <c r="P307" i="3" s="1"/>
  <c r="N311" i="3"/>
  <c r="P311" i="3" s="1"/>
  <c r="N323" i="3"/>
  <c r="P323" i="3" s="1"/>
  <c r="N331" i="3"/>
  <c r="P331" i="3" s="1"/>
  <c r="N335" i="3"/>
  <c r="P335" i="3" s="1"/>
  <c r="N343" i="3"/>
  <c r="P343" i="3" s="1"/>
  <c r="N16" i="3"/>
  <c r="P16" i="3" s="1"/>
  <c r="N20" i="3"/>
  <c r="P20" i="3" s="1"/>
  <c r="N52" i="3"/>
  <c r="P52" i="3" s="1"/>
  <c r="N56" i="3"/>
  <c r="P56" i="3" s="1"/>
  <c r="N60" i="3"/>
  <c r="P60" i="3" s="1"/>
  <c r="N76" i="3"/>
  <c r="P76" i="3" s="1"/>
  <c r="N80" i="3"/>
  <c r="P80" i="3" s="1"/>
  <c r="N88" i="3"/>
  <c r="P88" i="3" s="1"/>
  <c r="N92" i="3"/>
  <c r="P92" i="3" s="1"/>
  <c r="N96" i="3"/>
  <c r="P96" i="3" s="1"/>
  <c r="N104" i="3"/>
  <c r="P104" i="3" s="1"/>
  <c r="N108" i="3"/>
  <c r="P108" i="3" s="1"/>
  <c r="N124" i="3"/>
  <c r="P124" i="3" s="1"/>
  <c r="N128" i="3"/>
  <c r="P128" i="3" s="1"/>
  <c r="N132" i="3"/>
  <c r="P132" i="3" s="1"/>
  <c r="N148" i="3"/>
  <c r="P148" i="3" s="1"/>
  <c r="N152" i="3"/>
  <c r="P152" i="3" s="1"/>
  <c r="N156" i="3"/>
  <c r="P156" i="3" s="1"/>
  <c r="N172" i="3"/>
  <c r="P172" i="3" s="1"/>
  <c r="N180" i="3"/>
  <c r="P180" i="3" s="1"/>
  <c r="N184" i="3"/>
  <c r="P184" i="3" s="1"/>
  <c r="N188" i="3"/>
  <c r="P188" i="3" s="1"/>
  <c r="N196" i="3"/>
  <c r="P196" i="3" s="1"/>
  <c r="N216" i="3"/>
  <c r="P216" i="3" s="1"/>
  <c r="N256" i="3"/>
  <c r="P256" i="3" s="1"/>
  <c r="N280" i="3"/>
  <c r="P280" i="3" s="1"/>
  <c r="N296" i="3"/>
  <c r="P296" i="3" s="1"/>
  <c r="N312" i="3"/>
  <c r="P312" i="3" s="1"/>
  <c r="N325" i="3"/>
  <c r="P325" i="3" s="1"/>
  <c r="N333" i="3"/>
  <c r="P333" i="3" s="1"/>
  <c r="N341" i="3"/>
  <c r="P341" i="3" s="1"/>
  <c r="N349" i="3"/>
  <c r="P349" i="3" s="1"/>
  <c r="N358" i="3"/>
  <c r="P358" i="3" s="1"/>
  <c r="N366" i="3"/>
  <c r="P366" i="3" s="1"/>
  <c r="N370" i="3"/>
  <c r="P370" i="3" s="1"/>
  <c r="N374" i="3"/>
  <c r="P374" i="3" s="1"/>
  <c r="N394" i="3"/>
  <c r="P394" i="3" s="1"/>
  <c r="N398" i="3"/>
  <c r="P398" i="3" s="1"/>
  <c r="N406" i="3"/>
  <c r="P406" i="3" s="1"/>
  <c r="N410" i="3"/>
  <c r="P410" i="3" s="1"/>
  <c r="N418" i="3"/>
  <c r="P418" i="3" s="1"/>
  <c r="N422" i="3"/>
  <c r="P422" i="3" s="1"/>
  <c r="N426" i="3"/>
  <c r="P426" i="3" s="1"/>
  <c r="N430" i="3"/>
  <c r="P430" i="3" s="1"/>
  <c r="N434" i="3"/>
  <c r="P434" i="3" s="1"/>
  <c r="N442" i="3"/>
  <c r="P442" i="3" s="1"/>
  <c r="N458" i="3"/>
  <c r="P458" i="3" s="1"/>
  <c r="N462" i="3"/>
  <c r="P462" i="3" s="1"/>
  <c r="N466" i="3"/>
  <c r="P466" i="3" s="1"/>
  <c r="N474" i="3"/>
  <c r="P474" i="3" s="1"/>
  <c r="N478" i="3"/>
  <c r="P478" i="3" s="1"/>
  <c r="N490" i="3"/>
  <c r="P490" i="3" s="1"/>
  <c r="N502" i="3"/>
  <c r="P502" i="3" s="1"/>
  <c r="N510" i="3"/>
  <c r="P510" i="3" s="1"/>
  <c r="N530" i="3"/>
  <c r="P530" i="3" s="1"/>
  <c r="N538" i="3"/>
  <c r="P538" i="3" s="1"/>
  <c r="N554" i="3"/>
  <c r="P554" i="3" s="1"/>
  <c r="N562" i="3"/>
  <c r="P562" i="3" s="1"/>
  <c r="N574" i="3"/>
  <c r="P574" i="3" s="1"/>
  <c r="N594" i="3"/>
  <c r="P594" i="3" s="1"/>
  <c r="N598" i="3"/>
  <c r="P598" i="3" s="1"/>
  <c r="N602" i="3"/>
  <c r="P602" i="3" s="1"/>
  <c r="N606" i="3"/>
  <c r="P606" i="3" s="1"/>
  <c r="N610" i="3"/>
  <c r="P610" i="3" s="1"/>
  <c r="N614" i="3"/>
  <c r="P614" i="3" s="1"/>
  <c r="N622" i="3"/>
  <c r="P622" i="3" s="1"/>
  <c r="N257" i="3"/>
  <c r="P257" i="3" s="1"/>
  <c r="N281" i="3"/>
  <c r="P281" i="3" s="1"/>
  <c r="N289" i="3"/>
  <c r="P289" i="3" s="1"/>
  <c r="N297" i="3"/>
  <c r="P297" i="3" s="1"/>
  <c r="N321" i="3"/>
  <c r="P321" i="3" s="1"/>
  <c r="N328" i="3"/>
  <c r="P328" i="3" s="1"/>
  <c r="N336" i="3"/>
  <c r="P336" i="3" s="1"/>
  <c r="N355" i="3"/>
  <c r="P355" i="3" s="1"/>
  <c r="N367" i="3"/>
  <c r="P367" i="3" s="1"/>
  <c r="N379" i="3"/>
  <c r="P379" i="3" s="1"/>
  <c r="N391" i="3"/>
  <c r="P391" i="3" s="1"/>
  <c r="N399" i="3"/>
  <c r="P399" i="3" s="1"/>
  <c r="N403" i="3"/>
  <c r="P403" i="3" s="1"/>
  <c r="N407" i="3"/>
  <c r="P407" i="3" s="1"/>
  <c r="N411" i="3"/>
  <c r="P411" i="3" s="1"/>
  <c r="N423" i="3"/>
  <c r="P423" i="3" s="1"/>
  <c r="N431" i="3"/>
  <c r="P431" i="3" s="1"/>
  <c r="N447" i="3"/>
  <c r="P447" i="3" s="1"/>
  <c r="N451" i="3"/>
  <c r="P451" i="3" s="1"/>
  <c r="N459" i="3"/>
  <c r="P459" i="3" s="1"/>
  <c r="N463" i="3"/>
  <c r="P463" i="3" s="1"/>
  <c r="N467" i="3"/>
  <c r="P467" i="3" s="1"/>
  <c r="N471" i="3"/>
  <c r="P471" i="3" s="1"/>
  <c r="N479" i="3"/>
  <c r="P479" i="3" s="1"/>
  <c r="N483" i="3"/>
  <c r="P483" i="3" s="1"/>
  <c r="N523" i="3"/>
  <c r="P523" i="3" s="1"/>
  <c r="N527" i="3"/>
  <c r="P527" i="3" s="1"/>
  <c r="N539" i="3"/>
  <c r="P539" i="3" s="1"/>
  <c r="N543" i="3"/>
  <c r="P543" i="3" s="1"/>
  <c r="N547" i="3"/>
  <c r="P547" i="3" s="1"/>
  <c r="N555" i="3"/>
  <c r="P555" i="3" s="1"/>
  <c r="N571" i="3"/>
  <c r="P571" i="3" s="1"/>
  <c r="N575" i="3"/>
  <c r="P575" i="3" s="1"/>
  <c r="N595" i="3"/>
  <c r="P595" i="3" s="1"/>
  <c r="N607" i="3"/>
  <c r="P607" i="3" s="1"/>
  <c r="N611" i="3"/>
  <c r="P611" i="3" s="1"/>
  <c r="N623" i="3"/>
  <c r="P623" i="3" s="1"/>
  <c r="N631" i="3"/>
  <c r="P631" i="3" s="1"/>
  <c r="N229" i="3"/>
  <c r="P229" i="3" s="1"/>
  <c r="N253" i="3"/>
  <c r="P253" i="3" s="1"/>
  <c r="N284" i="3"/>
  <c r="P284" i="3" s="1"/>
  <c r="N308" i="3"/>
  <c r="P308" i="3" s="1"/>
  <c r="N337" i="3"/>
  <c r="P337" i="3" s="1"/>
  <c r="N345" i="3"/>
  <c r="P345" i="3" s="1"/>
  <c r="N356" i="3"/>
  <c r="P356" i="3" s="1"/>
  <c r="N360" i="3"/>
  <c r="P360" i="3" s="1"/>
  <c r="N364" i="3"/>
  <c r="P364" i="3" s="1"/>
  <c r="N368" i="3"/>
  <c r="P368" i="3" s="1"/>
  <c r="N376" i="3"/>
  <c r="P376" i="3" s="1"/>
  <c r="N380" i="3"/>
  <c r="P380" i="3" s="1"/>
  <c r="N388" i="3"/>
  <c r="P388" i="3" s="1"/>
  <c r="N392" i="3"/>
  <c r="P392" i="3" s="1"/>
  <c r="N400" i="3"/>
  <c r="P400" i="3" s="1"/>
  <c r="N408" i="3"/>
  <c r="P408" i="3" s="1"/>
  <c r="N412" i="3"/>
  <c r="P412" i="3" s="1"/>
  <c r="N420" i="3"/>
  <c r="P420" i="3" s="1"/>
  <c r="N432" i="3"/>
  <c r="P432" i="3" s="1"/>
  <c r="N444" i="3"/>
  <c r="P444" i="3" s="1"/>
  <c r="N456" i="3"/>
  <c r="P456" i="3" s="1"/>
  <c r="N464" i="3"/>
  <c r="P464" i="3" s="1"/>
  <c r="N468" i="3"/>
  <c r="P468" i="3" s="1"/>
  <c r="N480" i="3"/>
  <c r="P480" i="3" s="1"/>
  <c r="N484" i="3"/>
  <c r="P484" i="3" s="1"/>
  <c r="N524" i="3"/>
  <c r="P524" i="3" s="1"/>
  <c r="N540" i="3"/>
  <c r="P540" i="3" s="1"/>
  <c r="N544" i="3"/>
  <c r="P544" i="3" s="1"/>
  <c r="N556" i="3"/>
  <c r="P556" i="3" s="1"/>
  <c r="N560" i="3"/>
  <c r="P560" i="3" s="1"/>
  <c r="N592" i="3"/>
  <c r="P592" i="3" s="1"/>
  <c r="N596" i="3"/>
  <c r="P596" i="3" s="1"/>
  <c r="N608" i="3"/>
  <c r="P608" i="3" s="1"/>
  <c r="N612" i="3"/>
  <c r="P612" i="3" s="1"/>
  <c r="N632" i="3"/>
  <c r="P632" i="3" s="1"/>
  <c r="N277" i="3"/>
  <c r="P277" i="3" s="1"/>
  <c r="N285" i="3"/>
  <c r="P285" i="3" s="1"/>
  <c r="N293" i="3"/>
  <c r="P293" i="3" s="1"/>
  <c r="N301" i="3"/>
  <c r="P301" i="3" s="1"/>
  <c r="N332" i="3"/>
  <c r="P332" i="3" s="1"/>
  <c r="N348" i="3"/>
  <c r="P348" i="3" s="1"/>
  <c r="N361" i="3"/>
  <c r="P361" i="3" s="1"/>
  <c r="N369" i="3"/>
  <c r="P369" i="3" s="1"/>
  <c r="N377" i="3"/>
  <c r="P377" i="3" s="1"/>
  <c r="N393" i="3"/>
  <c r="P393" i="3" s="1"/>
  <c r="N397" i="3"/>
  <c r="P397" i="3" s="1"/>
  <c r="N409" i="3"/>
  <c r="P409" i="3" s="1"/>
  <c r="N413" i="3"/>
  <c r="P413" i="3" s="1"/>
  <c r="N417" i="3"/>
  <c r="P417" i="3" s="1"/>
  <c r="N429" i="3"/>
  <c r="P429" i="3" s="1"/>
  <c r="N441" i="3"/>
  <c r="P441" i="3" s="1"/>
  <c r="N453" i="3"/>
  <c r="P453" i="3" s="1"/>
  <c r="N465" i="3"/>
  <c r="P465" i="3" s="1"/>
  <c r="N469" i="3"/>
  <c r="P469" i="3" s="1"/>
  <c r="N493" i="3"/>
  <c r="P493" i="3" s="1"/>
  <c r="N501" i="3"/>
  <c r="P501" i="3" s="1"/>
  <c r="N521" i="3"/>
  <c r="P521" i="3" s="1"/>
  <c r="N541" i="3"/>
  <c r="P541" i="3" s="1"/>
  <c r="N577" i="3"/>
  <c r="P577" i="3" s="1"/>
  <c r="N585" i="3"/>
  <c r="P585" i="3" s="1"/>
  <c r="N593" i="3"/>
  <c r="P593" i="3" s="1"/>
  <c r="N597" i="3"/>
  <c r="P597" i="3" s="1"/>
  <c r="N641" i="3"/>
  <c r="P641" i="3" s="1"/>
  <c r="N649" i="3"/>
  <c r="P649" i="3" s="1"/>
  <c r="N709" i="3"/>
  <c r="P709" i="3" s="1"/>
  <c r="N725" i="3"/>
  <c r="P725" i="3" s="1"/>
  <c r="N729" i="3"/>
  <c r="P729" i="3" s="1"/>
  <c r="N749" i="3"/>
  <c r="P749" i="3" s="1"/>
  <c r="N753" i="3"/>
  <c r="P753" i="3" s="1"/>
  <c r="N757" i="3"/>
  <c r="P757" i="3" s="1"/>
  <c r="N761" i="3"/>
  <c r="P761" i="3" s="1"/>
  <c r="N773" i="3"/>
  <c r="P773" i="3" s="1"/>
  <c r="N781" i="3"/>
  <c r="P781" i="3" s="1"/>
  <c r="N789" i="3"/>
  <c r="P789" i="3" s="1"/>
  <c r="N797" i="3"/>
  <c r="P797" i="3" s="1"/>
  <c r="N805" i="3"/>
  <c r="P805" i="3" s="1"/>
  <c r="N813" i="3"/>
  <c r="P813" i="3" s="1"/>
  <c r="N821" i="3"/>
  <c r="P821" i="3" s="1"/>
  <c r="N825" i="3"/>
  <c r="P825" i="3" s="1"/>
  <c r="N829" i="3"/>
  <c r="P829" i="3" s="1"/>
  <c r="N841" i="3"/>
  <c r="P841" i="3" s="1"/>
  <c r="N849" i="3"/>
  <c r="P849" i="3" s="1"/>
  <c r="N857" i="3"/>
  <c r="P857" i="3" s="1"/>
  <c r="N885" i="3"/>
  <c r="P885" i="3" s="1"/>
  <c r="N889" i="3"/>
  <c r="P889" i="3" s="1"/>
  <c r="N901" i="3"/>
  <c r="P901" i="3" s="1"/>
  <c r="N913" i="3"/>
  <c r="P913" i="3" s="1"/>
  <c r="N921" i="3"/>
  <c r="P921" i="3" s="1"/>
  <c r="N949" i="3"/>
  <c r="P949" i="3" s="1"/>
  <c r="N953" i="3"/>
  <c r="P953" i="3" s="1"/>
  <c r="N957" i="3"/>
  <c r="P957" i="3" s="1"/>
  <c r="N961" i="3"/>
  <c r="P961" i="3" s="1"/>
  <c r="N965" i="3"/>
  <c r="P965" i="3" s="1"/>
  <c r="N969" i="3"/>
  <c r="P969" i="3" s="1"/>
  <c r="N973" i="3"/>
  <c r="P973" i="3" s="1"/>
  <c r="N634" i="3"/>
  <c r="P634" i="3" s="1"/>
  <c r="N666" i="3"/>
  <c r="P666" i="3" s="1"/>
  <c r="N670" i="3"/>
  <c r="P670" i="3" s="1"/>
  <c r="N674" i="3"/>
  <c r="P674" i="3" s="1"/>
  <c r="N678" i="3"/>
  <c r="P678" i="3" s="1"/>
  <c r="N686" i="3"/>
  <c r="P686" i="3" s="1"/>
  <c r="N750" i="3"/>
  <c r="P750" i="3" s="1"/>
  <c r="N754" i="3"/>
  <c r="P754" i="3" s="1"/>
  <c r="N758" i="3"/>
  <c r="P758" i="3" s="1"/>
  <c r="N770" i="3"/>
  <c r="P770" i="3" s="1"/>
  <c r="N774" i="3"/>
  <c r="P774" i="3" s="1"/>
  <c r="N790" i="3"/>
  <c r="P790" i="3" s="1"/>
  <c r="N798" i="3"/>
  <c r="P798" i="3" s="1"/>
  <c r="N838" i="3"/>
  <c r="P838" i="3" s="1"/>
  <c r="N850" i="3"/>
  <c r="P850" i="3" s="1"/>
  <c r="N854" i="3"/>
  <c r="P854" i="3" s="1"/>
  <c r="N858" i="3"/>
  <c r="P858" i="3" s="1"/>
  <c r="N870" i="3"/>
  <c r="P870" i="3" s="1"/>
  <c r="N878" i="3"/>
  <c r="P878" i="3" s="1"/>
  <c r="N890" i="3"/>
  <c r="P890" i="3" s="1"/>
  <c r="N902" i="3"/>
  <c r="P902" i="3" s="1"/>
  <c r="N906" i="3"/>
  <c r="P906" i="3" s="1"/>
  <c r="N910" i="3"/>
  <c r="P910" i="3" s="1"/>
  <c r="N914" i="3"/>
  <c r="P914" i="3" s="1"/>
  <c r="N938" i="3"/>
  <c r="P938" i="3" s="1"/>
  <c r="N946" i="3"/>
  <c r="P946" i="3" s="1"/>
  <c r="N950" i="3"/>
  <c r="P950" i="3" s="1"/>
  <c r="N954" i="3"/>
  <c r="P954" i="3" s="1"/>
  <c r="N958" i="3"/>
  <c r="P958" i="3" s="1"/>
  <c r="N962" i="3"/>
  <c r="P962" i="3" s="1"/>
  <c r="N970" i="3"/>
  <c r="P970" i="3" s="1"/>
  <c r="N974" i="3"/>
  <c r="P974" i="3" s="1"/>
  <c r="N982" i="3"/>
  <c r="P982" i="3" s="1"/>
  <c r="N990" i="3"/>
  <c r="P990" i="3" s="1"/>
  <c r="N1002" i="3"/>
  <c r="P1002" i="3" s="1"/>
  <c r="N1022" i="3"/>
  <c r="P1022" i="3" s="1"/>
  <c r="N1034" i="3"/>
  <c r="P1034" i="3" s="1"/>
  <c r="N1046" i="3"/>
  <c r="P1046" i="3" s="1"/>
  <c r="N647" i="3"/>
  <c r="P647" i="3" s="1"/>
  <c r="N655" i="3"/>
  <c r="P655" i="3" s="1"/>
  <c r="N663" i="3"/>
  <c r="P663" i="3" s="1"/>
  <c r="N675" i="3"/>
  <c r="P675" i="3" s="1"/>
  <c r="N679" i="3"/>
  <c r="P679" i="3" s="1"/>
  <c r="N699" i="3"/>
  <c r="P699" i="3" s="1"/>
  <c r="N719" i="3"/>
  <c r="P719" i="3" s="1"/>
  <c r="N747" i="3"/>
  <c r="P747" i="3" s="1"/>
  <c r="N751" i="3"/>
  <c r="P751" i="3" s="1"/>
  <c r="N755" i="3"/>
  <c r="P755" i="3" s="1"/>
  <c r="N763" i="3"/>
  <c r="P763" i="3" s="1"/>
  <c r="N771" i="3"/>
  <c r="P771" i="3" s="1"/>
  <c r="N775" i="3"/>
  <c r="P775" i="3" s="1"/>
  <c r="N799" i="3"/>
  <c r="P799" i="3" s="1"/>
  <c r="N803" i="3"/>
  <c r="P803" i="3" s="1"/>
  <c r="N807" i="3"/>
  <c r="P807" i="3" s="1"/>
  <c r="N811" i="3"/>
  <c r="P811" i="3" s="1"/>
  <c r="N823" i="3"/>
  <c r="P823" i="3" s="1"/>
  <c r="N827" i="3"/>
  <c r="P827" i="3" s="1"/>
  <c r="N835" i="3"/>
  <c r="P835" i="3" s="1"/>
  <c r="N839" i="3"/>
  <c r="P839" i="3" s="1"/>
  <c r="N843" i="3"/>
  <c r="P843" i="3" s="1"/>
  <c r="N851" i="3"/>
  <c r="P851" i="3" s="1"/>
  <c r="N859" i="3"/>
  <c r="P859" i="3" s="1"/>
  <c r="N867" i="3"/>
  <c r="P867" i="3" s="1"/>
  <c r="N871" i="3"/>
  <c r="P871" i="3" s="1"/>
  <c r="N879" i="3"/>
  <c r="P879" i="3" s="1"/>
  <c r="N887" i="3"/>
  <c r="P887" i="3" s="1"/>
  <c r="N895" i="3"/>
  <c r="P895" i="3" s="1"/>
  <c r="N899" i="3"/>
  <c r="P899" i="3" s="1"/>
  <c r="N903" i="3"/>
  <c r="P903" i="3" s="1"/>
  <c r="N907" i="3"/>
  <c r="P907" i="3" s="1"/>
  <c r="N911" i="3"/>
  <c r="P911" i="3" s="1"/>
  <c r="N915" i="3"/>
  <c r="P915" i="3" s="1"/>
  <c r="N927" i="3"/>
  <c r="P927" i="3" s="1"/>
  <c r="N931" i="3"/>
  <c r="P931" i="3" s="1"/>
  <c r="N939" i="3"/>
  <c r="P939" i="3" s="1"/>
  <c r="N947" i="3"/>
  <c r="P947" i="3" s="1"/>
  <c r="N955" i="3"/>
  <c r="P955" i="3" s="1"/>
  <c r="N963" i="3"/>
  <c r="P963" i="3" s="1"/>
  <c r="N967" i="3"/>
  <c r="P967" i="3" s="1"/>
  <c r="N971" i="3"/>
  <c r="P971" i="3" s="1"/>
  <c r="N975" i="3"/>
  <c r="P975" i="3" s="1"/>
  <c r="N636" i="3"/>
  <c r="P636" i="3" s="1"/>
  <c r="N668" i="3"/>
  <c r="P668" i="3" s="1"/>
  <c r="N676" i="3"/>
  <c r="P676" i="3" s="1"/>
  <c r="N680" i="3"/>
  <c r="P680" i="3" s="1"/>
  <c r="N688" i="3"/>
  <c r="P688" i="3" s="1"/>
  <c r="N732" i="3"/>
  <c r="P732" i="3" s="1"/>
  <c r="N740" i="3"/>
  <c r="P740" i="3" s="1"/>
  <c r="N748" i="3"/>
  <c r="P748" i="3" s="1"/>
  <c r="N752" i="3"/>
  <c r="P752" i="3" s="1"/>
  <c r="N756" i="3"/>
  <c r="P756" i="3" s="1"/>
  <c r="N760" i="3"/>
  <c r="P760" i="3" s="1"/>
  <c r="N764" i="3"/>
  <c r="P764" i="3" s="1"/>
  <c r="N772" i="3"/>
  <c r="P772" i="3" s="1"/>
  <c r="N776" i="3"/>
  <c r="P776" i="3" s="1"/>
  <c r="N780" i="3"/>
  <c r="P780" i="3" s="1"/>
  <c r="N788" i="3"/>
  <c r="P788" i="3" s="1"/>
  <c r="N796" i="3"/>
  <c r="P796" i="3" s="1"/>
  <c r="N800" i="3"/>
  <c r="P800" i="3" s="1"/>
  <c r="N804" i="3"/>
  <c r="P804" i="3" s="1"/>
  <c r="N808" i="3"/>
  <c r="P808" i="3" s="1"/>
  <c r="N812" i="3"/>
  <c r="P812" i="3" s="1"/>
  <c r="N816" i="3"/>
  <c r="P816" i="3" s="1"/>
  <c r="N828" i="3"/>
  <c r="P828" i="3" s="1"/>
  <c r="N836" i="3"/>
  <c r="P836" i="3" s="1"/>
  <c r="N840" i="3"/>
  <c r="P840" i="3" s="1"/>
  <c r="N848" i="3"/>
  <c r="P848" i="3" s="1"/>
  <c r="N860" i="3"/>
  <c r="P860" i="3" s="1"/>
  <c r="N872" i="3"/>
  <c r="P872" i="3" s="1"/>
  <c r="N876" i="3"/>
  <c r="P876" i="3" s="1"/>
  <c r="N880" i="3"/>
  <c r="P880" i="3" s="1"/>
  <c r="N896" i="3"/>
  <c r="P896" i="3" s="1"/>
  <c r="N912" i="3"/>
  <c r="P912" i="3" s="1"/>
  <c r="N920" i="3"/>
  <c r="P920" i="3" s="1"/>
  <c r="N952" i="3"/>
  <c r="P952" i="3" s="1"/>
  <c r="N960" i="3"/>
  <c r="P960" i="3" s="1"/>
  <c r="N964" i="3"/>
  <c r="P964" i="3" s="1"/>
  <c r="N983" i="3"/>
  <c r="P983" i="3" s="1"/>
  <c r="N988" i="3"/>
  <c r="P988" i="3" s="1"/>
  <c r="N993" i="3"/>
  <c r="P993" i="3" s="1"/>
  <c r="N1019" i="3"/>
  <c r="P1019" i="3" s="1"/>
  <c r="N1024" i="3"/>
  <c r="P1024" i="3" s="1"/>
  <c r="N1054" i="3"/>
  <c r="P1054" i="3" s="1"/>
  <c r="N1066" i="3"/>
  <c r="P1066" i="3" s="1"/>
  <c r="N1078" i="3"/>
  <c r="P1078" i="3" s="1"/>
  <c r="N1090" i="3"/>
  <c r="P1090" i="3" s="1"/>
  <c r="N1094" i="3"/>
  <c r="P1094" i="3" s="1"/>
  <c r="N1106" i="3"/>
  <c r="P1106" i="3" s="1"/>
  <c r="N1134" i="3"/>
  <c r="P1134" i="3" s="1"/>
  <c r="N1162" i="3"/>
  <c r="P1162" i="3" s="1"/>
  <c r="N1182" i="3"/>
  <c r="P1182" i="3" s="1"/>
  <c r="N1186" i="3"/>
  <c r="P1186" i="3" s="1"/>
  <c r="N1194" i="3"/>
  <c r="P1194" i="3" s="1"/>
  <c r="N1222" i="3"/>
  <c r="P1222" i="3" s="1"/>
  <c r="N1226" i="3"/>
  <c r="P1226" i="3" s="1"/>
  <c r="N1230" i="3"/>
  <c r="P1230" i="3" s="1"/>
  <c r="N1234" i="3"/>
  <c r="P1234" i="3" s="1"/>
  <c r="N1250" i="3"/>
  <c r="P1250" i="3" s="1"/>
  <c r="N979" i="3"/>
  <c r="P979" i="3" s="1"/>
  <c r="N984" i="3"/>
  <c r="P984" i="3" s="1"/>
  <c r="N995" i="3"/>
  <c r="P995" i="3" s="1"/>
  <c r="N1000" i="3"/>
  <c r="P1000" i="3" s="1"/>
  <c r="N1020" i="3"/>
  <c r="P1020" i="3" s="1"/>
  <c r="N1025" i="3"/>
  <c r="P1025" i="3" s="1"/>
  <c r="N1031" i="3"/>
  <c r="P1031" i="3" s="1"/>
  <c r="N1059" i="3"/>
  <c r="P1059" i="3" s="1"/>
  <c r="N1063" i="3"/>
  <c r="P1063" i="3" s="1"/>
  <c r="N1071" i="3"/>
  <c r="P1071" i="3" s="1"/>
  <c r="N1075" i="3"/>
  <c r="P1075" i="3" s="1"/>
  <c r="N1083" i="3"/>
  <c r="P1083" i="3" s="1"/>
  <c r="N1091" i="3"/>
  <c r="P1091" i="3" s="1"/>
  <c r="N1099" i="3"/>
  <c r="P1099" i="3" s="1"/>
  <c r="N1115" i="3"/>
  <c r="P1115" i="3" s="1"/>
  <c r="N1127" i="3"/>
  <c r="P1127" i="3" s="1"/>
  <c r="N1139" i="3"/>
  <c r="P1139" i="3" s="1"/>
  <c r="N1151" i="3"/>
  <c r="P1151" i="3" s="1"/>
  <c r="N1183" i="3"/>
  <c r="P1183" i="3" s="1"/>
  <c r="N1191" i="3"/>
  <c r="P1191" i="3" s="1"/>
  <c r="N1195" i="3"/>
  <c r="P1195" i="3" s="1"/>
  <c r="N1199" i="3"/>
  <c r="P1199" i="3" s="1"/>
  <c r="N1203" i="3"/>
  <c r="P1203" i="3" s="1"/>
  <c r="N1215" i="3"/>
  <c r="P1215" i="3" s="1"/>
  <c r="N1219" i="3"/>
  <c r="P1219" i="3" s="1"/>
  <c r="N1231" i="3"/>
  <c r="P1231" i="3" s="1"/>
  <c r="N1243" i="3"/>
  <c r="P1243" i="3" s="1"/>
  <c r="N1255" i="3"/>
  <c r="P1255" i="3" s="1"/>
  <c r="N1259" i="3"/>
  <c r="P1259" i="3" s="1"/>
  <c r="N1263" i="3"/>
  <c r="P1263" i="3" s="1"/>
  <c r="N972" i="3"/>
  <c r="P972" i="3" s="1"/>
  <c r="N980" i="3"/>
  <c r="P980" i="3" s="1"/>
  <c r="N985" i="3"/>
  <c r="P985" i="3" s="1"/>
  <c r="N991" i="3"/>
  <c r="P991" i="3" s="1"/>
  <c r="N1011" i="3"/>
  <c r="P1011" i="3" s="1"/>
  <c r="N1021" i="3"/>
  <c r="P1021" i="3" s="1"/>
  <c r="N1032" i="3"/>
  <c r="P1032" i="3" s="1"/>
  <c r="N1037" i="3"/>
  <c r="P1037" i="3" s="1"/>
  <c r="N1043" i="3"/>
  <c r="P1043" i="3" s="1"/>
  <c r="N1060" i="3"/>
  <c r="P1060" i="3" s="1"/>
  <c r="N1064" i="3"/>
  <c r="P1064" i="3" s="1"/>
  <c r="N1092" i="3"/>
  <c r="P1092" i="3" s="1"/>
  <c r="N1112" i="3"/>
  <c r="P1112" i="3" s="1"/>
  <c r="N1140" i="3"/>
  <c r="P1140" i="3" s="1"/>
  <c r="N1160" i="3"/>
  <c r="P1160" i="3" s="1"/>
  <c r="N1176" i="3"/>
  <c r="P1176" i="3" s="1"/>
  <c r="N1184" i="3"/>
  <c r="P1184" i="3" s="1"/>
  <c r="N1200" i="3"/>
  <c r="P1200" i="3" s="1"/>
  <c r="N1216" i="3"/>
  <c r="P1216" i="3" s="1"/>
  <c r="N1224" i="3"/>
  <c r="P1224" i="3" s="1"/>
  <c r="N1236" i="3"/>
  <c r="P1236" i="3" s="1"/>
  <c r="N1248" i="3"/>
  <c r="P1248" i="3" s="1"/>
  <c r="N1252" i="3"/>
  <c r="P1252" i="3" s="1"/>
  <c r="N1268" i="3"/>
  <c r="P1268" i="3" s="1"/>
  <c r="N1280" i="3"/>
  <c r="P1280" i="3" s="1"/>
  <c r="N1284" i="3"/>
  <c r="P1284" i="3" s="1"/>
  <c r="N1292" i="3"/>
  <c r="P1292" i="3" s="1"/>
  <c r="N1296" i="3"/>
  <c r="P1296" i="3" s="1"/>
  <c r="N1300" i="3"/>
  <c r="P1300" i="3" s="1"/>
  <c r="N1304" i="3"/>
  <c r="P1304" i="3" s="1"/>
  <c r="N1312" i="3"/>
  <c r="P1312" i="3" s="1"/>
  <c r="N1316" i="3"/>
  <c r="P1316" i="3" s="1"/>
  <c r="N1324" i="3"/>
  <c r="P1324" i="3" s="1"/>
  <c r="N1336" i="3"/>
  <c r="P1336" i="3" s="1"/>
  <c r="N981" i="3"/>
  <c r="P981" i="3" s="1"/>
  <c r="N987" i="3"/>
  <c r="P987" i="3" s="1"/>
  <c r="N992" i="3"/>
  <c r="P992" i="3" s="1"/>
  <c r="N1023" i="3"/>
  <c r="P1023" i="3" s="1"/>
  <c r="N1028" i="3"/>
  <c r="P1028" i="3" s="1"/>
  <c r="N1033" i="3"/>
  <c r="P1033" i="3" s="1"/>
  <c r="N1039" i="3"/>
  <c r="P1039" i="3" s="1"/>
  <c r="N1065" i="3"/>
  <c r="P1065" i="3" s="1"/>
  <c r="N1069" i="3"/>
  <c r="P1069" i="3" s="1"/>
  <c r="N1073" i="3"/>
  <c r="P1073" i="3" s="1"/>
  <c r="N1093" i="3"/>
  <c r="P1093" i="3" s="1"/>
  <c r="N1101" i="3"/>
  <c r="P1101" i="3" s="1"/>
  <c r="N1117" i="3"/>
  <c r="P1117" i="3" s="1"/>
  <c r="N1129" i="3"/>
  <c r="P1129" i="3" s="1"/>
  <c r="N1133" i="3"/>
  <c r="P1133" i="3" s="1"/>
  <c r="N1137" i="3"/>
  <c r="P1137" i="3" s="1"/>
  <c r="N1141" i="3"/>
  <c r="P1141" i="3" s="1"/>
  <c r="N1145" i="3"/>
  <c r="P1145" i="3" s="1"/>
  <c r="N1181" i="3"/>
  <c r="P1181" i="3" s="1"/>
  <c r="N1185" i="3"/>
  <c r="P1185" i="3" s="1"/>
  <c r="N1189" i="3"/>
  <c r="P1189" i="3" s="1"/>
  <c r="N1193" i="3"/>
  <c r="P1193" i="3" s="1"/>
  <c r="N1209" i="3"/>
  <c r="P1209" i="3" s="1"/>
  <c r="N1229" i="3"/>
  <c r="P1229" i="3" s="1"/>
  <c r="N1237" i="3"/>
  <c r="P1237" i="3" s="1"/>
  <c r="N1249" i="3"/>
  <c r="P1249" i="3" s="1"/>
  <c r="N1261" i="3"/>
  <c r="P1261" i="3" s="1"/>
  <c r="N1269" i="3"/>
  <c r="P1269" i="3" s="1"/>
  <c r="N1277" i="3"/>
  <c r="P1277" i="3" s="1"/>
  <c r="N1289" i="3"/>
  <c r="P1289" i="3" s="1"/>
  <c r="N1293" i="3"/>
  <c r="P1293" i="3" s="1"/>
  <c r="N1297" i="3"/>
  <c r="P1297" i="3" s="1"/>
  <c r="N1301" i="3"/>
  <c r="P1301" i="3" s="1"/>
  <c r="N1305" i="3"/>
  <c r="P1305" i="3" s="1"/>
  <c r="N1309" i="3"/>
  <c r="P1309" i="3" s="1"/>
  <c r="N1313" i="3"/>
  <c r="P1313" i="3" s="1"/>
  <c r="N1317" i="3"/>
  <c r="P1317" i="3" s="1"/>
  <c r="N1321" i="3"/>
  <c r="P1321" i="3" s="1"/>
  <c r="N1325" i="3"/>
  <c r="P1325" i="3" s="1"/>
  <c r="N1333" i="3"/>
  <c r="P1333" i="3" s="1"/>
  <c r="N1461" i="3"/>
  <c r="P1461" i="3" s="1"/>
  <c r="N1457" i="3"/>
  <c r="P1457" i="3" s="1"/>
  <c r="N1453" i="3"/>
  <c r="P1453" i="3" s="1"/>
  <c r="N1449" i="3"/>
  <c r="P1449" i="3" s="1"/>
  <c r="N1445" i="3"/>
  <c r="P1445" i="3" s="1"/>
  <c r="N1441" i="3"/>
  <c r="P1441" i="3" s="1"/>
  <c r="N1437" i="3"/>
  <c r="P1437" i="3" s="1"/>
  <c r="N1433" i="3"/>
  <c r="P1433" i="3" s="1"/>
  <c r="N1429" i="3"/>
  <c r="P1429" i="3" s="1"/>
  <c r="N1425" i="3"/>
  <c r="P1425" i="3" s="1"/>
  <c r="N1421" i="3"/>
  <c r="P1421" i="3" s="1"/>
  <c r="N1409" i="3"/>
  <c r="P1409" i="3" s="1"/>
  <c r="N1405" i="3"/>
  <c r="P1405" i="3" s="1"/>
  <c r="N1401" i="3"/>
  <c r="P1401" i="3" s="1"/>
  <c r="N1397" i="3"/>
  <c r="P1397" i="3" s="1"/>
  <c r="N1393" i="3"/>
  <c r="P1393" i="3" s="1"/>
  <c r="N1389" i="3"/>
  <c r="P1389" i="3" s="1"/>
  <c r="N1385" i="3"/>
  <c r="P1385" i="3" s="1"/>
  <c r="N1377" i="3"/>
  <c r="P1377" i="3" s="1"/>
  <c r="N1373" i="3"/>
  <c r="P1373" i="3" s="1"/>
  <c r="N1369" i="3"/>
  <c r="P1369" i="3" s="1"/>
  <c r="N1365" i="3"/>
  <c r="P1365" i="3" s="1"/>
  <c r="N1361" i="3"/>
  <c r="P1361" i="3" s="1"/>
  <c r="N1357" i="3"/>
  <c r="P1357" i="3" s="1"/>
  <c r="N1349" i="3"/>
  <c r="P1349" i="3" s="1"/>
  <c r="N1345" i="3"/>
  <c r="P1345" i="3" s="1"/>
  <c r="N1330" i="3"/>
  <c r="P1330" i="3" s="1"/>
  <c r="N1322" i="3"/>
  <c r="P1322" i="3" s="1"/>
  <c r="N1314" i="3"/>
  <c r="P1314" i="3" s="1"/>
  <c r="N1306" i="3"/>
  <c r="P1306" i="3" s="1"/>
  <c r="N1298" i="3"/>
  <c r="P1298" i="3" s="1"/>
  <c r="N1290" i="3"/>
  <c r="P1290" i="3" s="1"/>
  <c r="N1274" i="3"/>
  <c r="P1274" i="3" s="1"/>
  <c r="N1266" i="3"/>
  <c r="P1266" i="3" s="1"/>
  <c r="G2" i="5"/>
  <c r="N54" i="3"/>
  <c r="P54" i="3" s="1"/>
  <c r="N58" i="3"/>
  <c r="P58" i="3" s="1"/>
  <c r="N102" i="3"/>
  <c r="P102" i="3" s="1"/>
  <c r="N274" i="3"/>
  <c r="P274" i="3" s="1"/>
  <c r="N383" i="3"/>
  <c r="P383" i="3" s="1"/>
  <c r="N507" i="3"/>
  <c r="P507" i="3" s="1"/>
  <c r="N609" i="3"/>
  <c r="P609" i="3" s="1"/>
  <c r="N733" i="3"/>
  <c r="P733" i="3" s="1"/>
  <c r="N865" i="3"/>
  <c r="P865" i="3" s="1"/>
  <c r="N862" i="3"/>
  <c r="P862" i="3" s="1"/>
  <c r="N894" i="3"/>
  <c r="P894" i="3" s="1"/>
  <c r="N643" i="3"/>
  <c r="P643" i="3" s="1"/>
  <c r="N847" i="3"/>
  <c r="P847" i="3" s="1"/>
  <c r="N891" i="3"/>
  <c r="P891" i="3" s="1"/>
  <c r="N696" i="3"/>
  <c r="P696" i="3" s="1"/>
  <c r="N724" i="3"/>
  <c r="P724" i="3" s="1"/>
  <c r="N956" i="3"/>
  <c r="P956" i="3" s="1"/>
  <c r="N1110" i="3"/>
  <c r="P1110" i="3" s="1"/>
  <c r="N1174" i="3"/>
  <c r="P1174" i="3" s="1"/>
  <c r="N1111" i="3"/>
  <c r="P1111" i="3" s="1"/>
  <c r="N1187" i="3"/>
  <c r="P1187" i="3" s="1"/>
  <c r="N1148" i="3"/>
  <c r="P1148" i="3" s="1"/>
  <c r="N1196" i="3"/>
  <c r="P1196" i="3" s="1"/>
  <c r="N1308" i="3"/>
  <c r="P1308" i="3" s="1"/>
  <c r="N1332" i="3"/>
  <c r="P1332" i="3" s="1"/>
  <c r="N1097" i="3"/>
  <c r="P1097" i="3" s="1"/>
  <c r="N1456" i="3"/>
  <c r="P1456" i="3" s="1"/>
  <c r="N1444" i="3"/>
  <c r="P1444" i="3" s="1"/>
  <c r="N1440" i="3"/>
  <c r="P1440" i="3" s="1"/>
  <c r="N1436" i="3"/>
  <c r="P1436" i="3" s="1"/>
  <c r="N1432" i="3"/>
  <c r="P1432" i="3" s="1"/>
  <c r="N1428" i="3"/>
  <c r="P1428" i="3" s="1"/>
  <c r="N1424" i="3"/>
  <c r="P1424" i="3" s="1"/>
  <c r="N1420" i="3"/>
  <c r="P1420" i="3" s="1"/>
  <c r="N1416" i="3"/>
  <c r="P1416" i="3" s="1"/>
  <c r="N1412" i="3"/>
  <c r="P1412" i="3" s="1"/>
  <c r="N1404" i="3"/>
  <c r="P1404" i="3" s="1"/>
  <c r="N1400" i="3"/>
  <c r="P1400" i="3" s="1"/>
  <c r="N1396" i="3"/>
  <c r="P1396" i="3" s="1"/>
  <c r="N1392" i="3"/>
  <c r="P1392" i="3" s="1"/>
  <c r="N1388" i="3"/>
  <c r="P1388" i="3" s="1"/>
  <c r="N1384" i="3"/>
  <c r="P1384" i="3" s="1"/>
  <c r="N1380" i="3"/>
  <c r="P1380" i="3" s="1"/>
  <c r="N1376" i="3"/>
  <c r="P1376" i="3" s="1"/>
  <c r="N1372" i="3"/>
  <c r="P1372" i="3" s="1"/>
  <c r="N1368" i="3"/>
  <c r="P1368" i="3" s="1"/>
  <c r="N1364" i="3"/>
  <c r="P1364" i="3" s="1"/>
  <c r="N1360" i="3"/>
  <c r="P1360" i="3" s="1"/>
  <c r="N1356" i="3"/>
  <c r="P1356" i="3" s="1"/>
  <c r="N1352" i="3"/>
  <c r="P1352" i="3" s="1"/>
  <c r="N1348" i="3"/>
  <c r="P1348" i="3" s="1"/>
  <c r="N1344" i="3"/>
  <c r="P1344" i="3" s="1"/>
  <c r="N1340" i="3"/>
  <c r="P1340" i="3" s="1"/>
  <c r="N1335" i="3"/>
  <c r="P1335" i="3" s="1"/>
  <c r="N1327" i="3"/>
  <c r="P1327" i="3" s="1"/>
  <c r="N1319" i="3"/>
  <c r="P1319" i="3" s="1"/>
  <c r="N1311" i="3"/>
  <c r="P1311" i="3" s="1"/>
  <c r="N1303" i="3"/>
  <c r="P1303" i="3" s="1"/>
  <c r="N1295" i="3"/>
  <c r="P1295" i="3" s="1"/>
  <c r="N1287" i="3"/>
  <c r="P1287" i="3" s="1"/>
  <c r="N1279" i="3"/>
  <c r="P1279" i="3" s="1"/>
  <c r="N1271" i="3"/>
  <c r="P1271" i="3" s="1"/>
  <c r="P2" i="5"/>
  <c r="N185" i="3"/>
  <c r="P185" i="3" s="1"/>
  <c r="N202" i="3"/>
  <c r="P202" i="3" s="1"/>
  <c r="N35" i="3"/>
  <c r="P35" i="3" s="1"/>
  <c r="N267" i="3"/>
  <c r="P267" i="3" s="1"/>
  <c r="N454" i="3"/>
  <c r="P454" i="3" s="1"/>
  <c r="N546" i="3"/>
  <c r="P546" i="3" s="1"/>
  <c r="N550" i="3"/>
  <c r="P550" i="3" s="1"/>
  <c r="N535" i="3"/>
  <c r="P535" i="3" s="1"/>
  <c r="N583" i="3"/>
  <c r="P583" i="3" s="1"/>
  <c r="N591" i="3"/>
  <c r="P591" i="3" s="1"/>
  <c r="N488" i="3"/>
  <c r="P488" i="3" s="1"/>
  <c r="N485" i="3"/>
  <c r="P485" i="3" s="1"/>
  <c r="N533" i="3"/>
  <c r="P533" i="3" s="1"/>
  <c r="N837" i="3"/>
  <c r="P837" i="3" s="1"/>
  <c r="N703" i="3"/>
  <c r="P703" i="3" s="1"/>
  <c r="N716" i="3"/>
  <c r="P716" i="3" s="1"/>
  <c r="N768" i="3"/>
  <c r="P768" i="3" s="1"/>
  <c r="N1050" i="3"/>
  <c r="P1050" i="3" s="1"/>
  <c r="N1135" i="3"/>
  <c r="P1135" i="3" s="1"/>
  <c r="N1211" i="3"/>
  <c r="P1211" i="3" s="1"/>
  <c r="N1001" i="3"/>
  <c r="P1001" i="3" s="1"/>
  <c r="N1144" i="3"/>
  <c r="P1144" i="3" s="1"/>
  <c r="N1288" i="3"/>
  <c r="P1288" i="3" s="1"/>
  <c r="N976" i="3"/>
  <c r="P976" i="3" s="1"/>
  <c r="O2" i="5"/>
  <c r="N168" i="3"/>
  <c r="P168" i="3" s="1"/>
  <c r="N402" i="3"/>
  <c r="P402" i="3" s="1"/>
  <c r="N419" i="3"/>
  <c r="P419" i="3" s="1"/>
  <c r="N240" i="3"/>
  <c r="P240" i="3" s="1"/>
  <c r="N1138" i="3"/>
  <c r="P1138" i="3" s="1"/>
  <c r="N1171" i="3"/>
  <c r="P1171" i="3" s="1"/>
  <c r="N1435" i="3"/>
  <c r="P1435" i="3" s="1"/>
  <c r="N1431" i="3"/>
  <c r="P1431" i="3" s="1"/>
  <c r="N1427" i="3"/>
  <c r="P1427" i="3" s="1"/>
  <c r="N1423" i="3"/>
  <c r="P1423" i="3" s="1"/>
  <c r="N1419" i="3"/>
  <c r="P1419" i="3" s="1"/>
  <c r="N1411" i="3"/>
  <c r="P1411" i="3" s="1"/>
  <c r="N1407" i="3"/>
  <c r="P1407" i="3" s="1"/>
  <c r="N1403" i="3"/>
  <c r="P1403" i="3" s="1"/>
  <c r="N1399" i="3"/>
  <c r="P1399" i="3" s="1"/>
  <c r="N1395" i="3"/>
  <c r="P1395" i="3" s="1"/>
  <c r="N1391" i="3"/>
  <c r="P1391" i="3" s="1"/>
  <c r="N1387" i="3"/>
  <c r="P1387" i="3" s="1"/>
  <c r="N1383" i="3"/>
  <c r="P1383" i="3" s="1"/>
  <c r="N1379" i="3"/>
  <c r="P1379" i="3" s="1"/>
  <c r="N1375" i="3"/>
  <c r="P1375" i="3" s="1"/>
  <c r="N1371" i="3"/>
  <c r="P1371" i="3" s="1"/>
  <c r="N1363" i="3"/>
  <c r="P1363" i="3" s="1"/>
  <c r="N1359" i="3"/>
  <c r="P1359" i="3" s="1"/>
  <c r="N1355" i="3"/>
  <c r="P1355" i="3" s="1"/>
  <c r="N1351" i="3"/>
  <c r="P1351" i="3" s="1"/>
  <c r="N1347" i="3"/>
  <c r="P1347" i="3" s="1"/>
  <c r="N1343" i="3"/>
  <c r="P1343" i="3" s="1"/>
  <c r="N1326" i="3"/>
  <c r="P1326" i="3" s="1"/>
  <c r="N1318" i="3"/>
  <c r="P1318" i="3" s="1"/>
  <c r="N1310" i="3"/>
  <c r="P1310" i="3" s="1"/>
  <c r="N1302" i="3"/>
  <c r="P1302" i="3" s="1"/>
  <c r="N1294" i="3"/>
  <c r="P1294" i="3" s="1"/>
  <c r="N1278" i="3"/>
  <c r="P1278" i="3" s="1"/>
  <c r="C21" i="5"/>
  <c r="C3" i="5" s="1"/>
  <c r="C24" i="5"/>
  <c r="C6" i="5" s="1"/>
  <c r="C34" i="5"/>
  <c r="C16" i="5" s="1"/>
  <c r="C40" i="5"/>
  <c r="N651" i="3" s="1"/>
  <c r="P651" i="3" s="1"/>
  <c r="C43" i="5"/>
  <c r="N226" i="3" s="1"/>
  <c r="P226" i="3" s="1"/>
  <c r="AF387" i="6" l="1"/>
  <c r="AF455" i="6"/>
  <c r="AF255" i="6"/>
  <c r="AF518" i="6"/>
  <c r="AF1406" i="6"/>
  <c r="AF884" i="6"/>
  <c r="AF1010" i="6"/>
  <c r="AF638" i="6"/>
  <c r="AF739" i="6"/>
  <c r="AF2" i="6"/>
  <c r="AF1062" i="6"/>
  <c r="AF1286" i="6"/>
  <c r="AF1225" i="6"/>
  <c r="AF66" i="6"/>
  <c r="AF665" i="6"/>
  <c r="AF322" i="6"/>
  <c r="AF945" i="6"/>
  <c r="AF1175" i="6"/>
  <c r="AF588" i="6"/>
  <c r="AF1353" i="6"/>
  <c r="AF208" i="6"/>
  <c r="AF121" i="6"/>
  <c r="AF792" i="6"/>
  <c r="AF1118" i="6"/>
  <c r="N329" i="3"/>
  <c r="P329" i="3" s="1"/>
  <c r="N1339" i="3"/>
  <c r="P1339" i="3" s="1"/>
  <c r="N6" i="3"/>
  <c r="P6" i="3" s="1"/>
  <c r="N1107" i="3"/>
  <c r="P1107" i="3" s="1"/>
  <c r="N940" i="3"/>
  <c r="P940" i="3" s="1"/>
  <c r="N1163" i="3"/>
  <c r="P1163" i="3" s="1"/>
  <c r="N664" i="3"/>
  <c r="P664" i="3" s="1"/>
  <c r="N330" i="3"/>
  <c r="P330" i="3" s="1"/>
  <c r="N1334" i="3"/>
  <c r="P1334" i="3" s="1"/>
  <c r="BT1010" i="6"/>
  <c r="BT884" i="6"/>
  <c r="BT1175" i="6"/>
  <c r="BT1406" i="6"/>
  <c r="BT1286" i="6"/>
  <c r="BT455" i="6"/>
  <c r="BT322" i="6"/>
  <c r="N246" i="3"/>
  <c r="P246" i="3" s="1"/>
  <c r="BT1062" i="6"/>
  <c r="BT1353" i="6"/>
  <c r="BT518" i="6"/>
  <c r="BT588" i="6"/>
  <c r="BT2" i="6"/>
  <c r="BT66" i="6"/>
  <c r="BT387" i="6"/>
  <c r="BT665" i="6"/>
  <c r="BT1225" i="6"/>
  <c r="N855" i="3"/>
  <c r="P855" i="3" s="1"/>
  <c r="BT208" i="6"/>
  <c r="BT739" i="6"/>
  <c r="BT792" i="6"/>
  <c r="BT1118" i="6"/>
  <c r="BT255" i="6"/>
  <c r="BT638" i="6"/>
  <c r="BT945" i="6"/>
  <c r="BT121" i="6"/>
  <c r="P744" i="3"/>
  <c r="Q2" i="5"/>
  <c r="N189" i="3"/>
  <c r="P189" i="3" s="1"/>
  <c r="N106" i="3"/>
  <c r="P106" i="3" s="1"/>
  <c r="N114" i="3"/>
  <c r="P114" i="3" s="1"/>
  <c r="N242" i="3"/>
  <c r="P242" i="3" s="1"/>
  <c r="N47" i="3"/>
  <c r="P47" i="3" s="1"/>
  <c r="N111" i="3"/>
  <c r="P111" i="3" s="1"/>
  <c r="N179" i="3"/>
  <c r="P179" i="3" s="1"/>
  <c r="N183" i="3"/>
  <c r="P183" i="3" s="1"/>
  <c r="N215" i="3"/>
  <c r="P215" i="3" s="1"/>
  <c r="N219" i="3"/>
  <c r="P219" i="3" s="1"/>
  <c r="N227" i="3"/>
  <c r="P227" i="3" s="1"/>
  <c r="N231" i="3"/>
  <c r="P231" i="3" s="1"/>
  <c r="N271" i="3"/>
  <c r="P271" i="3" s="1"/>
  <c r="N315" i="3"/>
  <c r="P315" i="3" s="1"/>
  <c r="N36" i="3"/>
  <c r="P36" i="3" s="1"/>
  <c r="N212" i="3"/>
  <c r="P212" i="3" s="1"/>
  <c r="N233" i="3"/>
  <c r="P233" i="3" s="1"/>
  <c r="N244" i="3"/>
  <c r="P244" i="3" s="1"/>
  <c r="N305" i="3"/>
  <c r="P305" i="3" s="1"/>
  <c r="N520" i="3"/>
  <c r="P520" i="3" s="1"/>
  <c r="N552" i="3"/>
  <c r="P552" i="3" s="1"/>
  <c r="N564" i="3"/>
  <c r="P564" i="3" s="1"/>
  <c r="N572" i="3"/>
  <c r="P572" i="3" s="1"/>
  <c r="N584" i="3"/>
  <c r="P584" i="3" s="1"/>
  <c r="N437" i="3"/>
  <c r="P437" i="3" s="1"/>
  <c r="N549" i="3"/>
  <c r="P549" i="3" s="1"/>
  <c r="N573" i="3"/>
  <c r="P573" i="3" s="1"/>
  <c r="N589" i="3"/>
  <c r="P589" i="3" s="1"/>
  <c r="N601" i="3"/>
  <c r="P601" i="3" s="1"/>
  <c r="N657" i="3"/>
  <c r="P657" i="3" s="1"/>
  <c r="N737" i="3"/>
  <c r="P737" i="3" s="1"/>
  <c r="N861" i="3"/>
  <c r="P861" i="3" s="1"/>
  <c r="N881" i="3"/>
  <c r="P881" i="3" s="1"/>
  <c r="N658" i="3"/>
  <c r="P658" i="3" s="1"/>
  <c r="N694" i="3"/>
  <c r="P694" i="3" s="1"/>
  <c r="N726" i="3"/>
  <c r="P726" i="3" s="1"/>
  <c r="N786" i="3"/>
  <c r="P786" i="3" s="1"/>
  <c r="N882" i="3"/>
  <c r="P882" i="3" s="1"/>
  <c r="N918" i="3"/>
  <c r="P918" i="3" s="1"/>
  <c r="N942" i="3"/>
  <c r="P942" i="3" s="1"/>
  <c r="N966" i="3"/>
  <c r="P966" i="3" s="1"/>
  <c r="N635" i="3"/>
  <c r="P635" i="3" s="1"/>
  <c r="N883" i="3"/>
  <c r="P883" i="3" s="1"/>
  <c r="N919" i="3"/>
  <c r="P919" i="3" s="1"/>
  <c r="N935" i="3"/>
  <c r="P935" i="3" s="1"/>
  <c r="N652" i="3"/>
  <c r="P652" i="3" s="1"/>
  <c r="N1040" i="3"/>
  <c r="P1040" i="3" s="1"/>
  <c r="N1130" i="3"/>
  <c r="P1130" i="3" s="1"/>
  <c r="N1242" i="3"/>
  <c r="P1242" i="3" s="1"/>
  <c r="N1051" i="3"/>
  <c r="P1051" i="3" s="1"/>
  <c r="N1120" i="3"/>
  <c r="P1120" i="3" s="1"/>
  <c r="N1132" i="3"/>
  <c r="P1132" i="3" s="1"/>
  <c r="N1136" i="3"/>
  <c r="P1136" i="3" s="1"/>
  <c r="N1276" i="3"/>
  <c r="P1276" i="3" s="1"/>
  <c r="N1328" i="3"/>
  <c r="P1328" i="3" s="1"/>
  <c r="N1012" i="3"/>
  <c r="P1012" i="3" s="1"/>
  <c r="N1173" i="3"/>
  <c r="P1173" i="3" s="1"/>
  <c r="N1201" i="3"/>
  <c r="P1201" i="3" s="1"/>
  <c r="N1367" i="3"/>
  <c r="P1367" i="3" s="1"/>
  <c r="N1282" i="3"/>
  <c r="P1282" i="3" s="1"/>
  <c r="N1341" i="3"/>
  <c r="P1341" i="3" s="1"/>
  <c r="N1381" i="3"/>
  <c r="P1381" i="3" s="1"/>
  <c r="N2" i="5"/>
  <c r="N41" i="3"/>
  <c r="P41" i="3" s="1"/>
  <c r="N49" i="3"/>
  <c r="P49" i="3" s="1"/>
  <c r="N97" i="3"/>
  <c r="P97" i="3" s="1"/>
  <c r="N209" i="3"/>
  <c r="P209" i="3" s="1"/>
  <c r="N213" i="3"/>
  <c r="P213" i="3" s="1"/>
  <c r="N225" i="3"/>
  <c r="P225" i="3" s="1"/>
  <c r="N90" i="3"/>
  <c r="P90" i="3" s="1"/>
  <c r="N122" i="3"/>
  <c r="P122" i="3" s="1"/>
  <c r="N154" i="3"/>
  <c r="P154" i="3" s="1"/>
  <c r="N234" i="3"/>
  <c r="P234" i="3" s="1"/>
  <c r="N266" i="3"/>
  <c r="P266" i="3" s="1"/>
  <c r="N270" i="3"/>
  <c r="P270" i="3" s="1"/>
  <c r="N31" i="3"/>
  <c r="P31" i="3" s="1"/>
  <c r="N71" i="3"/>
  <c r="P71" i="3" s="1"/>
  <c r="N103" i="3"/>
  <c r="P103" i="3" s="1"/>
  <c r="N127" i="3"/>
  <c r="P127" i="3" s="1"/>
  <c r="N139" i="3"/>
  <c r="P139" i="3" s="1"/>
  <c r="N155" i="3"/>
  <c r="P155" i="3" s="1"/>
  <c r="N235" i="3"/>
  <c r="P235" i="3" s="1"/>
  <c r="N259" i="3"/>
  <c r="P259" i="3" s="1"/>
  <c r="N279" i="3"/>
  <c r="P279" i="3" s="1"/>
  <c r="N295" i="3"/>
  <c r="P295" i="3" s="1"/>
  <c r="N28" i="3"/>
  <c r="P28" i="3" s="1"/>
  <c r="N44" i="3"/>
  <c r="P44" i="3" s="1"/>
  <c r="N84" i="3"/>
  <c r="P84" i="3" s="1"/>
  <c r="N120" i="3"/>
  <c r="P120" i="3" s="1"/>
  <c r="N136" i="3"/>
  <c r="P136" i="3" s="1"/>
  <c r="N144" i="3"/>
  <c r="P144" i="3" s="1"/>
  <c r="N164" i="3"/>
  <c r="P164" i="3" s="1"/>
  <c r="N204" i="3"/>
  <c r="P204" i="3" s="1"/>
  <c r="N220" i="3"/>
  <c r="P220" i="3" s="1"/>
  <c r="N320" i="3"/>
  <c r="P320" i="3" s="1"/>
  <c r="N354" i="3"/>
  <c r="P354" i="3" s="1"/>
  <c r="N486" i="3"/>
  <c r="P486" i="3" s="1"/>
  <c r="N498" i="3"/>
  <c r="P498" i="3" s="1"/>
  <c r="N558" i="3"/>
  <c r="P558" i="3" s="1"/>
  <c r="N590" i="3"/>
  <c r="P590" i="3" s="1"/>
  <c r="N273" i="3"/>
  <c r="P273" i="3" s="1"/>
  <c r="N371" i="3"/>
  <c r="P371" i="3" s="1"/>
  <c r="N427" i="3"/>
  <c r="P427" i="3" s="1"/>
  <c r="N587" i="3"/>
  <c r="P587" i="3" s="1"/>
  <c r="N603" i="3"/>
  <c r="P603" i="3" s="1"/>
  <c r="N619" i="3"/>
  <c r="P619" i="3" s="1"/>
  <c r="N245" i="3"/>
  <c r="P245" i="3" s="1"/>
  <c r="N316" i="3"/>
  <c r="P316" i="3" s="1"/>
  <c r="N372" i="3"/>
  <c r="P372" i="3" s="1"/>
  <c r="N436" i="3"/>
  <c r="P436" i="3" s="1"/>
  <c r="N472" i="3"/>
  <c r="P472" i="3" s="1"/>
  <c r="N496" i="3"/>
  <c r="P496" i="3" s="1"/>
  <c r="N532" i="3"/>
  <c r="P532" i="3" s="1"/>
  <c r="N536" i="3"/>
  <c r="P536" i="3" s="1"/>
  <c r="N548" i="3"/>
  <c r="P548" i="3" s="1"/>
  <c r="N568" i="3"/>
  <c r="P568" i="3" s="1"/>
  <c r="N600" i="3"/>
  <c r="P600" i="3" s="1"/>
  <c r="N620" i="3"/>
  <c r="P620" i="3" s="1"/>
  <c r="N261" i="3"/>
  <c r="P261" i="3" s="1"/>
  <c r="N385" i="3"/>
  <c r="P385" i="3" s="1"/>
  <c r="N389" i="3"/>
  <c r="P389" i="3" s="1"/>
  <c r="N401" i="3"/>
  <c r="P401" i="3" s="1"/>
  <c r="N405" i="3"/>
  <c r="P405" i="3" s="1"/>
  <c r="N425" i="3"/>
  <c r="P425" i="3" s="1"/>
  <c r="N517" i="3"/>
  <c r="P517" i="3" s="1"/>
  <c r="N525" i="3"/>
  <c r="P525" i="3" s="1"/>
  <c r="N537" i="3"/>
  <c r="P537" i="3" s="1"/>
  <c r="N557" i="3"/>
  <c r="P557" i="3" s="1"/>
  <c r="N617" i="3"/>
  <c r="P617" i="3" s="1"/>
  <c r="N633" i="3"/>
  <c r="P633" i="3" s="1"/>
  <c r="N717" i="3"/>
  <c r="P717" i="3" s="1"/>
  <c r="N741" i="3"/>
  <c r="P741" i="3" s="1"/>
  <c r="N765" i="3"/>
  <c r="P765" i="3" s="1"/>
  <c r="N809" i="3"/>
  <c r="P809" i="3" s="1"/>
  <c r="N833" i="3"/>
  <c r="P833" i="3" s="1"/>
  <c r="N869" i="3"/>
  <c r="P869" i="3" s="1"/>
  <c r="N925" i="3"/>
  <c r="P925" i="3" s="1"/>
  <c r="N937" i="3"/>
  <c r="P937" i="3" s="1"/>
  <c r="N662" i="3"/>
  <c r="P662" i="3" s="1"/>
  <c r="N702" i="3"/>
  <c r="P702" i="3" s="1"/>
  <c r="N734" i="3"/>
  <c r="P734" i="3" s="1"/>
  <c r="N742" i="3"/>
  <c r="P742" i="3" s="1"/>
  <c r="N794" i="3"/>
  <c r="P794" i="3" s="1"/>
  <c r="N802" i="3"/>
  <c r="P802" i="3" s="1"/>
  <c r="N806" i="3"/>
  <c r="P806" i="3" s="1"/>
  <c r="N814" i="3"/>
  <c r="P814" i="3" s="1"/>
  <c r="N818" i="3"/>
  <c r="P818" i="3" s="1"/>
  <c r="N822" i="3"/>
  <c r="P822" i="3" s="1"/>
  <c r="N930" i="3"/>
  <c r="P930" i="3" s="1"/>
  <c r="N978" i="3"/>
  <c r="P978" i="3" s="1"/>
  <c r="N1026" i="3"/>
  <c r="P1026" i="3" s="1"/>
  <c r="N659" i="3"/>
  <c r="P659" i="3" s="1"/>
  <c r="N667" i="3"/>
  <c r="P667" i="3" s="1"/>
  <c r="N695" i="3"/>
  <c r="P695" i="3" s="1"/>
  <c r="N723" i="3"/>
  <c r="P723" i="3" s="1"/>
  <c r="N731" i="3"/>
  <c r="P731" i="3" s="1"/>
  <c r="N951" i="3"/>
  <c r="P951" i="3" s="1"/>
  <c r="N704" i="3"/>
  <c r="P704" i="3" s="1"/>
  <c r="N784" i="3"/>
  <c r="P784" i="3" s="1"/>
  <c r="N868" i="3"/>
  <c r="P868" i="3" s="1"/>
  <c r="N916" i="3"/>
  <c r="P916" i="3" s="1"/>
  <c r="N932" i="3"/>
  <c r="P932" i="3" s="1"/>
  <c r="N1004" i="3"/>
  <c r="P1004" i="3" s="1"/>
  <c r="N1045" i="3"/>
  <c r="P1045" i="3" s="1"/>
  <c r="N1058" i="3"/>
  <c r="P1058" i="3" s="1"/>
  <c r="N1142" i="3"/>
  <c r="P1142" i="3" s="1"/>
  <c r="N1158" i="3"/>
  <c r="P1158" i="3" s="1"/>
  <c r="N1198" i="3"/>
  <c r="P1198" i="3" s="1"/>
  <c r="N1218" i="3"/>
  <c r="P1218" i="3" s="1"/>
  <c r="N1254" i="3"/>
  <c r="P1254" i="3" s="1"/>
  <c r="N1036" i="3"/>
  <c r="P1036" i="3" s="1"/>
  <c r="N1055" i="3"/>
  <c r="P1055" i="3" s="1"/>
  <c r="N1103" i="3"/>
  <c r="P1103" i="3" s="1"/>
  <c r="N1155" i="3"/>
  <c r="P1155" i="3" s="1"/>
  <c r="N1235" i="3"/>
  <c r="P1235" i="3" s="1"/>
  <c r="N1016" i="3"/>
  <c r="P1016" i="3" s="1"/>
  <c r="N1048" i="3"/>
  <c r="P1048" i="3" s="1"/>
  <c r="N1124" i="3"/>
  <c r="P1124" i="3" s="1"/>
  <c r="N1164" i="3"/>
  <c r="P1164" i="3" s="1"/>
  <c r="N1180" i="3"/>
  <c r="P1180" i="3" s="1"/>
  <c r="N1204" i="3"/>
  <c r="P1204" i="3" s="1"/>
  <c r="N1208" i="3"/>
  <c r="P1208" i="3" s="1"/>
  <c r="N1320" i="3"/>
  <c r="P1320" i="3" s="1"/>
  <c r="N1053" i="3"/>
  <c r="P1053" i="3" s="1"/>
  <c r="N1057" i="3"/>
  <c r="P1057" i="3" s="1"/>
  <c r="N1105" i="3"/>
  <c r="P1105" i="3" s="1"/>
  <c r="N1153" i="3"/>
  <c r="P1153" i="3" s="1"/>
  <c r="N1197" i="3"/>
  <c r="P1197" i="3" s="1"/>
  <c r="N1205" i="3"/>
  <c r="P1205" i="3" s="1"/>
  <c r="N1221" i="3"/>
  <c r="P1221" i="3" s="1"/>
  <c r="N1241" i="3"/>
  <c r="P1241" i="3" s="1"/>
  <c r="N1270" i="3"/>
  <c r="P1270" i="3" s="1"/>
  <c r="N1415" i="3"/>
  <c r="P1415" i="3" s="1"/>
  <c r="N1439" i="3"/>
  <c r="P1439" i="3" s="1"/>
  <c r="N1443" i="3"/>
  <c r="P1443" i="3" s="1"/>
  <c r="N1408" i="3"/>
  <c r="P1408" i="3" s="1"/>
  <c r="N1460" i="3"/>
  <c r="P1460" i="3" s="1"/>
  <c r="N1337" i="3"/>
  <c r="P1337" i="3" s="1"/>
  <c r="N1413" i="3"/>
  <c r="P1413" i="3" s="1"/>
  <c r="N1417" i="3"/>
  <c r="P1417" i="3" s="1"/>
  <c r="N1455" i="3"/>
  <c r="P1455" i="3" s="1"/>
  <c r="N1275" i="3"/>
  <c r="P1275" i="3" s="1"/>
  <c r="N1299" i="3"/>
  <c r="P1299" i="3" s="1"/>
  <c r="N1338" i="3"/>
  <c r="P1338" i="3" s="1"/>
  <c r="N1378" i="3"/>
  <c r="P1378" i="3" s="1"/>
  <c r="N1414" i="3"/>
  <c r="P1414" i="3" s="1"/>
  <c r="N1438" i="3"/>
  <c r="P1438" i="3" s="1"/>
  <c r="N1442" i="3"/>
  <c r="P1442" i="3" s="1"/>
  <c r="N1446" i="3"/>
  <c r="P1446" i="3" s="1"/>
  <c r="N1454" i="3"/>
  <c r="P1454" i="3" s="1"/>
  <c r="N1458" i="3"/>
  <c r="P1458" i="3" s="1"/>
  <c r="O1406" i="6"/>
  <c r="Q1406" i="6" s="1"/>
  <c r="O945" i="6"/>
  <c r="Q945" i="6" s="1"/>
  <c r="O1118" i="6"/>
  <c r="Q1118" i="6" s="1"/>
  <c r="O588" i="6"/>
  <c r="Q588" i="6" s="1"/>
  <c r="O1062" i="6"/>
  <c r="Q1062" i="6" s="1"/>
  <c r="O121" i="6"/>
  <c r="Q121" i="6" s="1"/>
  <c r="O792" i="6"/>
  <c r="Q792" i="6" s="1"/>
  <c r="O884" i="6"/>
  <c r="Q884" i="6" s="1"/>
  <c r="O665" i="6"/>
  <c r="Q665" i="6" s="1"/>
  <c r="O1175" i="6"/>
  <c r="Q1175" i="6" s="1"/>
  <c r="O255" i="6"/>
  <c r="Q255" i="6" s="1"/>
  <c r="O739" i="6"/>
  <c r="Q739" i="6" s="1"/>
  <c r="O1225" i="6"/>
  <c r="Q1225" i="6" s="1"/>
  <c r="O322" i="6"/>
  <c r="Q322" i="6" s="1"/>
  <c r="O518" i="6"/>
  <c r="Q518" i="6" s="1"/>
  <c r="O1010" i="6"/>
  <c r="Q1010" i="6" s="1"/>
  <c r="O638" i="6"/>
  <c r="Q638" i="6" s="1"/>
  <c r="O66" i="6"/>
  <c r="Q66" i="6" s="1"/>
  <c r="O455" i="6"/>
  <c r="Q455" i="6" s="1"/>
  <c r="O208" i="6"/>
  <c r="Q208" i="6" s="1"/>
  <c r="O387" i="6"/>
  <c r="Q387" i="6" s="1"/>
  <c r="O1353" i="6"/>
  <c r="Q1353" i="6" s="1"/>
  <c r="O1286" i="6"/>
  <c r="Q1286" i="6" s="1"/>
  <c r="O5" i="3"/>
  <c r="Q5" i="3" s="1"/>
  <c r="O6" i="3"/>
  <c r="Q6" i="3" s="1"/>
  <c r="O7" i="3"/>
  <c r="Q7" i="3" s="1"/>
  <c r="O8" i="3"/>
  <c r="Q8" i="3" s="1"/>
  <c r="O9" i="3"/>
  <c r="Q9" i="3" s="1"/>
  <c r="O10" i="3"/>
  <c r="Q10" i="3" s="1"/>
  <c r="O11" i="3"/>
  <c r="Q11" i="3" s="1"/>
  <c r="O12" i="3"/>
  <c r="Q12" i="3" s="1"/>
  <c r="O13" i="3"/>
  <c r="Q13" i="3" s="1"/>
  <c r="O14" i="3"/>
  <c r="Q14" i="3" s="1"/>
  <c r="O15" i="3"/>
  <c r="Q15" i="3" s="1"/>
  <c r="O16" i="3"/>
  <c r="Q16" i="3" s="1"/>
  <c r="O17" i="3"/>
  <c r="Q17" i="3" s="1"/>
  <c r="O18" i="3"/>
  <c r="Q18" i="3" s="1"/>
  <c r="O19" i="3"/>
  <c r="Q19" i="3" s="1"/>
  <c r="O20" i="3"/>
  <c r="Q20" i="3" s="1"/>
  <c r="O21" i="3"/>
  <c r="Q21" i="3" s="1"/>
  <c r="O22" i="3"/>
  <c r="Q22" i="3" s="1"/>
  <c r="O23" i="3"/>
  <c r="Q23" i="3" s="1"/>
  <c r="O24" i="3"/>
  <c r="Q24" i="3" s="1"/>
  <c r="O25" i="3"/>
  <c r="Q25" i="3" s="1"/>
  <c r="O26" i="3"/>
  <c r="Q26" i="3" s="1"/>
  <c r="O27" i="3"/>
  <c r="Q27" i="3" s="1"/>
  <c r="O28" i="3"/>
  <c r="Q28" i="3" s="1"/>
  <c r="O29" i="3"/>
  <c r="Q29" i="3" s="1"/>
  <c r="O30" i="3"/>
  <c r="Q30" i="3" s="1"/>
  <c r="O31" i="3"/>
  <c r="Q31" i="3" s="1"/>
  <c r="O32" i="3"/>
  <c r="Q32" i="3" s="1"/>
  <c r="O33" i="3"/>
  <c r="Q33" i="3" s="1"/>
  <c r="O34" i="3"/>
  <c r="Q34" i="3" s="1"/>
  <c r="O35" i="3"/>
  <c r="Q35" i="3" s="1"/>
  <c r="O36" i="3"/>
  <c r="Q36" i="3" s="1"/>
  <c r="O37" i="3"/>
  <c r="Q37" i="3" s="1"/>
  <c r="O38" i="3"/>
  <c r="Q38" i="3" s="1"/>
  <c r="O39" i="3"/>
  <c r="Q39" i="3" s="1"/>
  <c r="O40" i="3"/>
  <c r="Q40" i="3" s="1"/>
  <c r="O41" i="3"/>
  <c r="Q41" i="3" s="1"/>
  <c r="O42" i="3"/>
  <c r="Q42" i="3" s="1"/>
  <c r="O43" i="3"/>
  <c r="Q43" i="3" s="1"/>
  <c r="O44" i="3"/>
  <c r="Q44" i="3" s="1"/>
  <c r="O45" i="3"/>
  <c r="Q45" i="3" s="1"/>
  <c r="O46" i="3"/>
  <c r="Q46" i="3" s="1"/>
  <c r="O47" i="3"/>
  <c r="Q47" i="3" s="1"/>
  <c r="O48" i="3"/>
  <c r="Q48" i="3" s="1"/>
  <c r="O49" i="3"/>
  <c r="Q49" i="3" s="1"/>
  <c r="O50" i="3"/>
  <c r="Q50" i="3" s="1"/>
  <c r="O51" i="3"/>
  <c r="Q51" i="3" s="1"/>
  <c r="O52" i="3"/>
  <c r="Q52" i="3" s="1"/>
  <c r="O53" i="3"/>
  <c r="Q53" i="3" s="1"/>
  <c r="O54" i="3"/>
  <c r="Q54" i="3" s="1"/>
  <c r="O55" i="3"/>
  <c r="Q55" i="3" s="1"/>
  <c r="O56" i="3"/>
  <c r="Q56" i="3" s="1"/>
  <c r="O57" i="3"/>
  <c r="Q57" i="3" s="1"/>
  <c r="O58" i="3"/>
  <c r="Q58" i="3" s="1"/>
  <c r="O59" i="3"/>
  <c r="Q59" i="3" s="1"/>
  <c r="O60" i="3"/>
  <c r="Q60" i="3" s="1"/>
  <c r="O61" i="3"/>
  <c r="Q61" i="3" s="1"/>
  <c r="O62" i="3"/>
  <c r="Q62" i="3" s="1"/>
  <c r="O63" i="3"/>
  <c r="Q63" i="3" s="1"/>
  <c r="O64" i="3"/>
  <c r="Q64" i="3" s="1"/>
  <c r="O65" i="3"/>
  <c r="Q65" i="3" s="1"/>
  <c r="O67" i="3"/>
  <c r="Q67" i="3" s="1"/>
  <c r="O68" i="3"/>
  <c r="Q68" i="3" s="1"/>
  <c r="O69" i="3"/>
  <c r="Q69" i="3" s="1"/>
  <c r="O70" i="3"/>
  <c r="Q70" i="3" s="1"/>
  <c r="O71" i="3"/>
  <c r="Q71" i="3" s="1"/>
  <c r="O72" i="3"/>
  <c r="Q72" i="3" s="1"/>
  <c r="O73" i="3"/>
  <c r="Q73" i="3" s="1"/>
  <c r="O74" i="3"/>
  <c r="Q74" i="3" s="1"/>
  <c r="O75" i="3"/>
  <c r="Q75" i="3" s="1"/>
  <c r="O76" i="3"/>
  <c r="Q76" i="3" s="1"/>
  <c r="O77" i="3"/>
  <c r="Q77" i="3" s="1"/>
  <c r="O78" i="3"/>
  <c r="Q78" i="3" s="1"/>
  <c r="O79" i="3"/>
  <c r="Q79" i="3" s="1"/>
  <c r="O80" i="3"/>
  <c r="Q80" i="3" s="1"/>
  <c r="O81" i="3"/>
  <c r="Q81" i="3" s="1"/>
  <c r="O82" i="3"/>
  <c r="Q82" i="3" s="1"/>
  <c r="O83" i="3"/>
  <c r="Q83" i="3" s="1"/>
  <c r="O84" i="3"/>
  <c r="Q84" i="3" s="1"/>
  <c r="O85" i="3"/>
  <c r="Q85" i="3" s="1"/>
  <c r="O86" i="3"/>
  <c r="Q86" i="3" s="1"/>
  <c r="O87" i="3"/>
  <c r="Q87" i="3" s="1"/>
  <c r="O88" i="3"/>
  <c r="Q88" i="3" s="1"/>
  <c r="O89" i="3"/>
  <c r="Q89" i="3" s="1"/>
  <c r="O90" i="3"/>
  <c r="Q90" i="3" s="1"/>
  <c r="O91" i="3"/>
  <c r="Q91" i="3" s="1"/>
  <c r="O92" i="3"/>
  <c r="Q92" i="3" s="1"/>
  <c r="O93" i="3"/>
  <c r="Q93" i="3" s="1"/>
  <c r="O94" i="3"/>
  <c r="Q94" i="3" s="1"/>
  <c r="O95" i="3"/>
  <c r="Q95" i="3" s="1"/>
  <c r="O96" i="3"/>
  <c r="Q96" i="3" s="1"/>
  <c r="O97" i="3"/>
  <c r="Q97" i="3" s="1"/>
  <c r="O98" i="3"/>
  <c r="Q98" i="3" s="1"/>
  <c r="O99" i="3"/>
  <c r="Q99" i="3" s="1"/>
  <c r="O100" i="3"/>
  <c r="Q100" i="3" s="1"/>
  <c r="O101" i="3"/>
  <c r="Q101" i="3" s="1"/>
  <c r="O102" i="3"/>
  <c r="Q102" i="3" s="1"/>
  <c r="O103" i="3"/>
  <c r="Q103" i="3" s="1"/>
  <c r="O104" i="3"/>
  <c r="Q104" i="3" s="1"/>
  <c r="O105" i="3"/>
  <c r="Q105" i="3" s="1"/>
  <c r="O106" i="3"/>
  <c r="Q106" i="3" s="1"/>
  <c r="O107" i="3"/>
  <c r="Q107" i="3" s="1"/>
  <c r="O108" i="3"/>
  <c r="Q108" i="3" s="1"/>
  <c r="O109" i="3"/>
  <c r="Q109" i="3" s="1"/>
  <c r="O110" i="3"/>
  <c r="Q110" i="3" s="1"/>
  <c r="O111" i="3"/>
  <c r="Q111" i="3" s="1"/>
  <c r="O112" i="3"/>
  <c r="Q112" i="3" s="1"/>
  <c r="O113" i="3"/>
  <c r="Q113" i="3" s="1"/>
  <c r="O114" i="3"/>
  <c r="Q114" i="3" s="1"/>
  <c r="O115" i="3"/>
  <c r="Q115" i="3" s="1"/>
  <c r="O116" i="3"/>
  <c r="Q116" i="3" s="1"/>
  <c r="O117" i="3"/>
  <c r="Q117" i="3" s="1"/>
  <c r="O118" i="3"/>
  <c r="Q118" i="3" s="1"/>
  <c r="O119" i="3"/>
  <c r="Q119" i="3" s="1"/>
  <c r="O120" i="3"/>
  <c r="Q120" i="3" s="1"/>
  <c r="O122" i="3"/>
  <c r="Q122" i="3" s="1"/>
  <c r="O123" i="3"/>
  <c r="Q123" i="3" s="1"/>
  <c r="O124" i="3"/>
  <c r="Q124" i="3" s="1"/>
  <c r="O125" i="3"/>
  <c r="Q125" i="3" s="1"/>
  <c r="O126" i="3"/>
  <c r="Q126" i="3" s="1"/>
  <c r="O127" i="3"/>
  <c r="Q127" i="3" s="1"/>
  <c r="O128" i="3"/>
  <c r="Q128" i="3" s="1"/>
  <c r="O129" i="3"/>
  <c r="Q129" i="3" s="1"/>
  <c r="O130" i="3"/>
  <c r="Q130" i="3" s="1"/>
  <c r="O131" i="3"/>
  <c r="Q131" i="3" s="1"/>
  <c r="O132" i="3"/>
  <c r="Q132" i="3" s="1"/>
  <c r="O133" i="3"/>
  <c r="Q133" i="3" s="1"/>
  <c r="O134" i="3"/>
  <c r="Q134" i="3" s="1"/>
  <c r="O135" i="3"/>
  <c r="Q135" i="3" s="1"/>
  <c r="O136" i="3"/>
  <c r="Q136" i="3" s="1"/>
  <c r="O137" i="3"/>
  <c r="Q137" i="3" s="1"/>
  <c r="O138" i="3"/>
  <c r="Q138" i="3" s="1"/>
  <c r="O139" i="3"/>
  <c r="Q139" i="3" s="1"/>
  <c r="O140" i="3"/>
  <c r="Q140" i="3" s="1"/>
  <c r="O141" i="3"/>
  <c r="Q141" i="3" s="1"/>
  <c r="O142" i="3"/>
  <c r="Q142" i="3" s="1"/>
  <c r="O143" i="3"/>
  <c r="Q143" i="3" s="1"/>
  <c r="O144" i="3"/>
  <c r="Q144" i="3" s="1"/>
  <c r="O145" i="3"/>
  <c r="Q145" i="3" s="1"/>
  <c r="O146" i="3"/>
  <c r="Q146" i="3" s="1"/>
  <c r="O147" i="3"/>
  <c r="Q147" i="3" s="1"/>
  <c r="O148" i="3"/>
  <c r="Q148" i="3" s="1"/>
  <c r="O149" i="3"/>
  <c r="Q149" i="3" s="1"/>
  <c r="O150" i="3"/>
  <c r="Q150" i="3" s="1"/>
  <c r="O151" i="3"/>
  <c r="Q151" i="3" s="1"/>
  <c r="O152" i="3"/>
  <c r="Q152" i="3" s="1"/>
  <c r="O153" i="3"/>
  <c r="Q153" i="3" s="1"/>
  <c r="O154" i="3"/>
  <c r="Q154" i="3" s="1"/>
  <c r="O155" i="3"/>
  <c r="Q155" i="3" s="1"/>
  <c r="O156" i="3"/>
  <c r="Q156" i="3" s="1"/>
  <c r="O157" i="3"/>
  <c r="Q157" i="3" s="1"/>
  <c r="O158" i="3"/>
  <c r="Q158" i="3" s="1"/>
  <c r="O159" i="3"/>
  <c r="Q159" i="3" s="1"/>
  <c r="O160" i="3"/>
  <c r="Q160" i="3" s="1"/>
  <c r="O161" i="3"/>
  <c r="Q161" i="3" s="1"/>
  <c r="O162" i="3"/>
  <c r="Q162" i="3" s="1"/>
  <c r="O163" i="3"/>
  <c r="Q163" i="3" s="1"/>
  <c r="O164" i="3"/>
  <c r="Q164" i="3" s="1"/>
  <c r="O165" i="3"/>
  <c r="Q165" i="3" s="1"/>
  <c r="O166" i="3"/>
  <c r="Q166" i="3" s="1"/>
  <c r="O167" i="3"/>
  <c r="Q167" i="3" s="1"/>
  <c r="O168" i="3"/>
  <c r="Q168" i="3" s="1"/>
  <c r="O169" i="3"/>
  <c r="Q169" i="3" s="1"/>
  <c r="O170" i="3"/>
  <c r="Q170" i="3" s="1"/>
  <c r="O171" i="3"/>
  <c r="Q171" i="3" s="1"/>
  <c r="O172" i="3"/>
  <c r="Q172" i="3" s="1"/>
  <c r="O173" i="3"/>
  <c r="Q173" i="3" s="1"/>
  <c r="O174" i="3"/>
  <c r="Q174" i="3" s="1"/>
  <c r="O175" i="3"/>
  <c r="Q175" i="3" s="1"/>
  <c r="O176" i="3"/>
  <c r="Q176" i="3" s="1"/>
  <c r="O177" i="3"/>
  <c r="Q177" i="3" s="1"/>
  <c r="O178" i="3"/>
  <c r="Q178" i="3" s="1"/>
  <c r="O179" i="3"/>
  <c r="Q179" i="3" s="1"/>
  <c r="O180" i="3"/>
  <c r="Q180" i="3" s="1"/>
  <c r="O181" i="3"/>
  <c r="Q181" i="3" s="1"/>
  <c r="O182" i="3"/>
  <c r="Q182" i="3" s="1"/>
  <c r="O183" i="3"/>
  <c r="Q183" i="3" s="1"/>
  <c r="O184" i="3"/>
  <c r="Q184" i="3" s="1"/>
  <c r="O185" i="3"/>
  <c r="Q185" i="3" s="1"/>
  <c r="O186" i="3"/>
  <c r="Q186" i="3" s="1"/>
  <c r="O187" i="3"/>
  <c r="Q187" i="3" s="1"/>
  <c r="O188" i="3"/>
  <c r="Q188" i="3" s="1"/>
  <c r="O189" i="3"/>
  <c r="Q189" i="3" s="1"/>
  <c r="O190" i="3"/>
  <c r="Q190" i="3" s="1"/>
  <c r="O191" i="3"/>
  <c r="Q191" i="3" s="1"/>
  <c r="O192" i="3"/>
  <c r="Q192" i="3" s="1"/>
  <c r="O193" i="3"/>
  <c r="Q193" i="3" s="1"/>
  <c r="O194" i="3"/>
  <c r="Q194" i="3" s="1"/>
  <c r="O195" i="3"/>
  <c r="Q195" i="3" s="1"/>
  <c r="O196" i="3"/>
  <c r="Q196" i="3" s="1"/>
  <c r="O197" i="3"/>
  <c r="Q197" i="3" s="1"/>
  <c r="O198" i="3"/>
  <c r="Q198" i="3" s="1"/>
  <c r="O199" i="3"/>
  <c r="Q199" i="3" s="1"/>
  <c r="O200" i="3"/>
  <c r="Q200" i="3" s="1"/>
  <c r="O201" i="3"/>
  <c r="Q201" i="3" s="1"/>
  <c r="O202" i="3"/>
  <c r="Q202" i="3" s="1"/>
  <c r="O203" i="3"/>
  <c r="Q203" i="3" s="1"/>
  <c r="O204" i="3"/>
  <c r="Q204" i="3" s="1"/>
  <c r="O205" i="3"/>
  <c r="Q205" i="3" s="1"/>
  <c r="O206" i="3"/>
  <c r="Q206" i="3" s="1"/>
  <c r="O207" i="3"/>
  <c r="Q207" i="3" s="1"/>
  <c r="O209" i="3"/>
  <c r="Q209" i="3" s="1"/>
  <c r="O210" i="3"/>
  <c r="Q210" i="3" s="1"/>
  <c r="O211" i="3"/>
  <c r="Q211" i="3" s="1"/>
  <c r="O212" i="3"/>
  <c r="Q212" i="3" s="1"/>
  <c r="O213" i="3"/>
  <c r="Q213" i="3" s="1"/>
  <c r="O214" i="3"/>
  <c r="Q214" i="3" s="1"/>
  <c r="O215" i="3"/>
  <c r="Q215" i="3" s="1"/>
  <c r="O216" i="3"/>
  <c r="Q216" i="3" s="1"/>
  <c r="O217" i="3"/>
  <c r="Q217" i="3" s="1"/>
  <c r="O218" i="3"/>
  <c r="Q218" i="3" s="1"/>
  <c r="O219" i="3"/>
  <c r="Q219" i="3" s="1"/>
  <c r="O220" i="3"/>
  <c r="Q220" i="3" s="1"/>
  <c r="O221" i="3"/>
  <c r="Q221" i="3" s="1"/>
  <c r="O222" i="3"/>
  <c r="Q222" i="3" s="1"/>
  <c r="O223" i="3"/>
  <c r="Q223" i="3" s="1"/>
  <c r="O224" i="3"/>
  <c r="Q224" i="3" s="1"/>
  <c r="O225" i="3"/>
  <c r="Q225" i="3" s="1"/>
  <c r="O226" i="3"/>
  <c r="Q226" i="3" s="1"/>
  <c r="O227" i="3"/>
  <c r="Q227" i="3" s="1"/>
  <c r="O228" i="3"/>
  <c r="Q228" i="3" s="1"/>
  <c r="O229" i="3"/>
  <c r="Q229" i="3" s="1"/>
  <c r="O230" i="3"/>
  <c r="Q230" i="3" s="1"/>
  <c r="O231" i="3"/>
  <c r="Q231" i="3" s="1"/>
  <c r="O232" i="3"/>
  <c r="Q232" i="3" s="1"/>
  <c r="O233" i="3"/>
  <c r="Q233" i="3" s="1"/>
  <c r="O234" i="3"/>
  <c r="Q234" i="3" s="1"/>
  <c r="O235" i="3"/>
  <c r="Q235" i="3" s="1"/>
  <c r="O236" i="3"/>
  <c r="Q236" i="3" s="1"/>
  <c r="O237" i="3"/>
  <c r="Q237" i="3" s="1"/>
  <c r="O238" i="3"/>
  <c r="Q238" i="3" s="1"/>
  <c r="O239" i="3"/>
  <c r="Q239" i="3" s="1"/>
  <c r="O240" i="3"/>
  <c r="Q240" i="3" s="1"/>
  <c r="O241" i="3"/>
  <c r="Q241" i="3" s="1"/>
  <c r="O242" i="3"/>
  <c r="Q242" i="3" s="1"/>
  <c r="O243" i="3"/>
  <c r="Q243" i="3" s="1"/>
  <c r="O244" i="3"/>
  <c r="Q244" i="3" s="1"/>
  <c r="O245" i="3"/>
  <c r="Q245" i="3" s="1"/>
  <c r="O246" i="3"/>
  <c r="Q246" i="3" s="1"/>
  <c r="O247" i="3"/>
  <c r="Q247" i="3" s="1"/>
  <c r="O248" i="3"/>
  <c r="Q248" i="3" s="1"/>
  <c r="O249" i="3"/>
  <c r="Q249" i="3" s="1"/>
  <c r="O250" i="3"/>
  <c r="Q250" i="3" s="1"/>
  <c r="O251" i="3"/>
  <c r="Q251" i="3" s="1"/>
  <c r="O252" i="3"/>
  <c r="Q252" i="3" s="1"/>
  <c r="O253" i="3"/>
  <c r="Q253" i="3" s="1"/>
  <c r="O254" i="3"/>
  <c r="Q254" i="3" s="1"/>
  <c r="O256" i="3"/>
  <c r="Q256" i="3" s="1"/>
  <c r="O257" i="3"/>
  <c r="Q257" i="3" s="1"/>
  <c r="O258" i="3"/>
  <c r="Q258" i="3" s="1"/>
  <c r="O259" i="3"/>
  <c r="Q259" i="3" s="1"/>
  <c r="O260" i="3"/>
  <c r="Q260" i="3" s="1"/>
  <c r="O261" i="3"/>
  <c r="Q261" i="3" s="1"/>
  <c r="O262" i="3"/>
  <c r="Q262" i="3" s="1"/>
  <c r="O263" i="3"/>
  <c r="Q263" i="3" s="1"/>
  <c r="O264" i="3"/>
  <c r="Q264" i="3" s="1"/>
  <c r="O265" i="3"/>
  <c r="Q265" i="3" s="1"/>
  <c r="O266" i="3"/>
  <c r="Q266" i="3" s="1"/>
  <c r="O267" i="3"/>
  <c r="Q267" i="3" s="1"/>
  <c r="O268" i="3"/>
  <c r="Q268" i="3" s="1"/>
  <c r="O269" i="3"/>
  <c r="Q269" i="3" s="1"/>
  <c r="O270" i="3"/>
  <c r="Q270" i="3" s="1"/>
  <c r="O271" i="3"/>
  <c r="Q271" i="3" s="1"/>
  <c r="O272" i="3"/>
  <c r="Q272" i="3" s="1"/>
  <c r="O273" i="3"/>
  <c r="Q273" i="3" s="1"/>
  <c r="O274" i="3"/>
  <c r="Q274" i="3" s="1"/>
  <c r="O275" i="3"/>
  <c r="Q275" i="3" s="1"/>
  <c r="O276" i="3"/>
  <c r="Q276" i="3" s="1"/>
  <c r="O277" i="3"/>
  <c r="Q277" i="3" s="1"/>
  <c r="O278" i="3"/>
  <c r="Q278" i="3" s="1"/>
  <c r="O279" i="3"/>
  <c r="Q279" i="3" s="1"/>
  <c r="O280" i="3"/>
  <c r="Q280" i="3" s="1"/>
  <c r="O281" i="3"/>
  <c r="Q281" i="3" s="1"/>
  <c r="O282" i="3"/>
  <c r="Q282" i="3" s="1"/>
  <c r="O283" i="3"/>
  <c r="Q283" i="3" s="1"/>
  <c r="O284" i="3"/>
  <c r="Q284" i="3" s="1"/>
  <c r="O285" i="3"/>
  <c r="Q285" i="3" s="1"/>
  <c r="O286" i="3"/>
  <c r="Q286" i="3" s="1"/>
  <c r="O287" i="3"/>
  <c r="Q287" i="3" s="1"/>
  <c r="O288" i="3"/>
  <c r="Q288" i="3" s="1"/>
  <c r="O289" i="3"/>
  <c r="Q289" i="3" s="1"/>
  <c r="O290" i="3"/>
  <c r="Q290" i="3" s="1"/>
  <c r="O291" i="3"/>
  <c r="Q291" i="3" s="1"/>
  <c r="O292" i="3"/>
  <c r="Q292" i="3" s="1"/>
  <c r="O293" i="3"/>
  <c r="Q293" i="3" s="1"/>
  <c r="O294" i="3"/>
  <c r="Q294" i="3" s="1"/>
  <c r="O295" i="3"/>
  <c r="Q295" i="3" s="1"/>
  <c r="O296" i="3"/>
  <c r="Q296" i="3" s="1"/>
  <c r="O297" i="3"/>
  <c r="Q297" i="3" s="1"/>
  <c r="O298" i="3"/>
  <c r="Q298" i="3" s="1"/>
  <c r="O299" i="3"/>
  <c r="Q299" i="3" s="1"/>
  <c r="O300" i="3"/>
  <c r="Q300" i="3" s="1"/>
  <c r="O301" i="3"/>
  <c r="Q301" i="3" s="1"/>
  <c r="O302" i="3"/>
  <c r="Q302" i="3" s="1"/>
  <c r="O303" i="3"/>
  <c r="Q303" i="3" s="1"/>
  <c r="O304" i="3"/>
  <c r="Q304" i="3" s="1"/>
  <c r="O305" i="3"/>
  <c r="Q305" i="3" s="1"/>
  <c r="O306" i="3"/>
  <c r="Q306" i="3" s="1"/>
  <c r="O307" i="3"/>
  <c r="Q307" i="3" s="1"/>
  <c r="O308" i="3"/>
  <c r="Q308" i="3" s="1"/>
  <c r="O309" i="3"/>
  <c r="Q309" i="3" s="1"/>
  <c r="O310" i="3"/>
  <c r="Q310" i="3" s="1"/>
  <c r="O311" i="3"/>
  <c r="Q311" i="3" s="1"/>
  <c r="O312" i="3"/>
  <c r="Q312" i="3" s="1"/>
  <c r="O313" i="3"/>
  <c r="Q313" i="3" s="1"/>
  <c r="O314" i="3"/>
  <c r="Q314" i="3" s="1"/>
  <c r="O315" i="3"/>
  <c r="Q315" i="3" s="1"/>
  <c r="O316" i="3"/>
  <c r="Q316" i="3" s="1"/>
  <c r="O317" i="3"/>
  <c r="Q317" i="3" s="1"/>
  <c r="O318" i="3"/>
  <c r="Q318" i="3" s="1"/>
  <c r="O319" i="3"/>
  <c r="Q319" i="3" s="1"/>
  <c r="O320" i="3"/>
  <c r="Q320" i="3" s="1"/>
  <c r="O321" i="3"/>
  <c r="Q321" i="3" s="1"/>
  <c r="O323" i="3"/>
  <c r="Q323" i="3" s="1"/>
  <c r="O324" i="3"/>
  <c r="Q324" i="3" s="1"/>
  <c r="O325" i="3"/>
  <c r="Q325" i="3" s="1"/>
  <c r="O326" i="3"/>
  <c r="Q326" i="3" s="1"/>
  <c r="O327" i="3"/>
  <c r="Q327" i="3" s="1"/>
  <c r="O328" i="3"/>
  <c r="Q328" i="3" s="1"/>
  <c r="O329" i="3"/>
  <c r="Q329" i="3" s="1"/>
  <c r="O330" i="3"/>
  <c r="Q330" i="3" s="1"/>
  <c r="O331" i="3"/>
  <c r="Q331" i="3" s="1"/>
  <c r="O332" i="3"/>
  <c r="Q332" i="3" s="1"/>
  <c r="O333" i="3"/>
  <c r="Q333" i="3" s="1"/>
  <c r="O334" i="3"/>
  <c r="Q334" i="3" s="1"/>
  <c r="O335" i="3"/>
  <c r="Q335" i="3" s="1"/>
  <c r="O336" i="3"/>
  <c r="Q336" i="3" s="1"/>
  <c r="O337" i="3"/>
  <c r="Q337" i="3" s="1"/>
  <c r="O338" i="3"/>
  <c r="Q338" i="3" s="1"/>
  <c r="O339" i="3"/>
  <c r="Q339" i="3" s="1"/>
  <c r="O340" i="3"/>
  <c r="Q340" i="3" s="1"/>
  <c r="O341" i="3"/>
  <c r="Q341" i="3" s="1"/>
  <c r="O342" i="3"/>
  <c r="Q342" i="3" s="1"/>
  <c r="O343" i="3"/>
  <c r="Q343" i="3" s="1"/>
  <c r="O344" i="3"/>
  <c r="Q344" i="3" s="1"/>
  <c r="O345" i="3"/>
  <c r="Q345" i="3" s="1"/>
  <c r="O346" i="3"/>
  <c r="Q346" i="3" s="1"/>
  <c r="O347" i="3"/>
  <c r="Q347" i="3" s="1"/>
  <c r="O348" i="3"/>
  <c r="Q348" i="3" s="1"/>
  <c r="O349" i="3"/>
  <c r="Q349" i="3" s="1"/>
  <c r="O350" i="3"/>
  <c r="Q350" i="3" s="1"/>
  <c r="O351" i="3"/>
  <c r="Q351" i="3" s="1"/>
  <c r="O352" i="3"/>
  <c r="Q352" i="3" s="1"/>
  <c r="O353" i="3"/>
  <c r="Q353" i="3" s="1"/>
  <c r="O354" i="3"/>
  <c r="Q354" i="3" s="1"/>
  <c r="O355" i="3"/>
  <c r="Q355" i="3" s="1"/>
  <c r="O356" i="3"/>
  <c r="Q356" i="3" s="1"/>
  <c r="O357" i="3"/>
  <c r="Q357" i="3" s="1"/>
  <c r="O358" i="3"/>
  <c r="Q358" i="3" s="1"/>
  <c r="O359" i="3"/>
  <c r="Q359" i="3" s="1"/>
  <c r="O360" i="3"/>
  <c r="Q360" i="3" s="1"/>
  <c r="O361" i="3"/>
  <c r="Q361" i="3" s="1"/>
  <c r="O362" i="3"/>
  <c r="Q362" i="3" s="1"/>
  <c r="O363" i="3"/>
  <c r="Q363" i="3" s="1"/>
  <c r="O364" i="3"/>
  <c r="Q364" i="3" s="1"/>
  <c r="O365" i="3"/>
  <c r="Q365" i="3" s="1"/>
  <c r="O366" i="3"/>
  <c r="Q366" i="3" s="1"/>
  <c r="O367" i="3"/>
  <c r="Q367" i="3" s="1"/>
  <c r="O368" i="3"/>
  <c r="Q368" i="3" s="1"/>
  <c r="O369" i="3"/>
  <c r="Q369" i="3" s="1"/>
  <c r="O370" i="3"/>
  <c r="Q370" i="3" s="1"/>
  <c r="O371" i="3"/>
  <c r="Q371" i="3" s="1"/>
  <c r="O372" i="3"/>
  <c r="Q372" i="3" s="1"/>
  <c r="O373" i="3"/>
  <c r="Q373" i="3" s="1"/>
  <c r="O374" i="3"/>
  <c r="Q374" i="3" s="1"/>
  <c r="O375" i="3"/>
  <c r="Q375" i="3" s="1"/>
  <c r="O376" i="3"/>
  <c r="Q376" i="3" s="1"/>
  <c r="O377" i="3"/>
  <c r="Q377" i="3" s="1"/>
  <c r="O378" i="3"/>
  <c r="Q378" i="3" s="1"/>
  <c r="O379" i="3"/>
  <c r="Q379" i="3" s="1"/>
  <c r="O380" i="3"/>
  <c r="Q380" i="3" s="1"/>
  <c r="O381" i="3"/>
  <c r="Q381" i="3" s="1"/>
  <c r="O382" i="3"/>
  <c r="Q382" i="3" s="1"/>
  <c r="O383" i="3"/>
  <c r="Q383" i="3" s="1"/>
  <c r="O384" i="3"/>
  <c r="Q384" i="3" s="1"/>
  <c r="O385" i="3"/>
  <c r="Q385" i="3" s="1"/>
  <c r="O386" i="3"/>
  <c r="Q386" i="3" s="1"/>
  <c r="O388" i="3"/>
  <c r="Q388" i="3" s="1"/>
  <c r="O389" i="3"/>
  <c r="Q389" i="3" s="1"/>
  <c r="O390" i="3"/>
  <c r="Q390" i="3" s="1"/>
  <c r="O391" i="3"/>
  <c r="Q391" i="3" s="1"/>
  <c r="O392" i="3"/>
  <c r="Q392" i="3" s="1"/>
  <c r="O393" i="3"/>
  <c r="Q393" i="3" s="1"/>
  <c r="O394" i="3"/>
  <c r="Q394" i="3" s="1"/>
  <c r="O395" i="3"/>
  <c r="Q395" i="3" s="1"/>
  <c r="O396" i="3"/>
  <c r="Q396" i="3" s="1"/>
  <c r="O397" i="3"/>
  <c r="Q397" i="3" s="1"/>
  <c r="O398" i="3"/>
  <c r="Q398" i="3" s="1"/>
  <c r="O399" i="3"/>
  <c r="Q399" i="3" s="1"/>
  <c r="O400" i="3"/>
  <c r="Q400" i="3" s="1"/>
  <c r="O401" i="3"/>
  <c r="Q401" i="3" s="1"/>
  <c r="O402" i="3"/>
  <c r="Q402" i="3" s="1"/>
  <c r="O403" i="3"/>
  <c r="Q403" i="3" s="1"/>
  <c r="O404" i="3"/>
  <c r="Q404" i="3" s="1"/>
  <c r="O405" i="3"/>
  <c r="Q405" i="3" s="1"/>
  <c r="O406" i="3"/>
  <c r="Q406" i="3" s="1"/>
  <c r="O407" i="3"/>
  <c r="Q407" i="3" s="1"/>
  <c r="O408" i="3"/>
  <c r="Q408" i="3" s="1"/>
  <c r="O409" i="3"/>
  <c r="Q409" i="3" s="1"/>
  <c r="O410" i="3"/>
  <c r="Q410" i="3" s="1"/>
  <c r="O411" i="3"/>
  <c r="Q411" i="3" s="1"/>
  <c r="O412" i="3"/>
  <c r="Q412" i="3" s="1"/>
  <c r="O413" i="3"/>
  <c r="Q413" i="3" s="1"/>
  <c r="O414" i="3"/>
  <c r="Q414" i="3" s="1"/>
  <c r="O415" i="3"/>
  <c r="Q415" i="3" s="1"/>
  <c r="O416" i="3"/>
  <c r="Q416" i="3" s="1"/>
  <c r="O417" i="3"/>
  <c r="Q417" i="3" s="1"/>
  <c r="O418" i="3"/>
  <c r="Q418" i="3" s="1"/>
  <c r="O419" i="3"/>
  <c r="Q419" i="3" s="1"/>
  <c r="O420" i="3"/>
  <c r="Q420" i="3" s="1"/>
  <c r="O421" i="3"/>
  <c r="Q421" i="3" s="1"/>
  <c r="O422" i="3"/>
  <c r="Q422" i="3" s="1"/>
  <c r="O423" i="3"/>
  <c r="Q423" i="3" s="1"/>
  <c r="O424" i="3"/>
  <c r="Q424" i="3" s="1"/>
  <c r="O425" i="3"/>
  <c r="Q425" i="3" s="1"/>
  <c r="O426" i="3"/>
  <c r="Q426" i="3" s="1"/>
  <c r="O427" i="3"/>
  <c r="Q427" i="3" s="1"/>
  <c r="O428" i="3"/>
  <c r="Q428" i="3" s="1"/>
  <c r="O429" i="3"/>
  <c r="Q429" i="3" s="1"/>
  <c r="O430" i="3"/>
  <c r="Q430" i="3" s="1"/>
  <c r="O431" i="3"/>
  <c r="Q431" i="3" s="1"/>
  <c r="O432" i="3"/>
  <c r="Q432" i="3" s="1"/>
  <c r="O433" i="3"/>
  <c r="Q433" i="3" s="1"/>
  <c r="O434" i="3"/>
  <c r="Q434" i="3" s="1"/>
  <c r="O435" i="3"/>
  <c r="Q435" i="3" s="1"/>
  <c r="O436" i="3"/>
  <c r="Q436" i="3" s="1"/>
  <c r="O437" i="3"/>
  <c r="Q437" i="3" s="1"/>
  <c r="O438" i="3"/>
  <c r="Q438" i="3" s="1"/>
  <c r="O439" i="3"/>
  <c r="Q439" i="3" s="1"/>
  <c r="O440" i="3"/>
  <c r="Q440" i="3" s="1"/>
  <c r="O441" i="3"/>
  <c r="Q441" i="3" s="1"/>
  <c r="O442" i="3"/>
  <c r="Q442" i="3" s="1"/>
  <c r="O443" i="3"/>
  <c r="Q443" i="3" s="1"/>
  <c r="O444" i="3"/>
  <c r="Q444" i="3" s="1"/>
  <c r="O445" i="3"/>
  <c r="Q445" i="3" s="1"/>
  <c r="O446" i="3"/>
  <c r="Q446" i="3" s="1"/>
  <c r="O447" i="3"/>
  <c r="Q447" i="3" s="1"/>
  <c r="O448" i="3"/>
  <c r="Q448" i="3" s="1"/>
  <c r="O449" i="3"/>
  <c r="Q449" i="3" s="1"/>
  <c r="O450" i="3"/>
  <c r="Q450" i="3" s="1"/>
  <c r="O451" i="3"/>
  <c r="Q451" i="3" s="1"/>
  <c r="O452" i="3"/>
  <c r="Q452" i="3" s="1"/>
  <c r="O453" i="3"/>
  <c r="Q453" i="3" s="1"/>
  <c r="O454" i="3"/>
  <c r="Q454" i="3" s="1"/>
  <c r="O456" i="3"/>
  <c r="Q456" i="3" s="1"/>
  <c r="O457" i="3"/>
  <c r="Q457" i="3" s="1"/>
  <c r="O458" i="3"/>
  <c r="Q458" i="3" s="1"/>
  <c r="O459" i="3"/>
  <c r="Q459" i="3" s="1"/>
  <c r="O460" i="3"/>
  <c r="Q460" i="3" s="1"/>
  <c r="O461" i="3"/>
  <c r="Q461" i="3" s="1"/>
  <c r="O462" i="3"/>
  <c r="Q462" i="3" s="1"/>
  <c r="O463" i="3"/>
  <c r="Q463" i="3" s="1"/>
  <c r="O464" i="3"/>
  <c r="Q464" i="3" s="1"/>
  <c r="O465" i="3"/>
  <c r="Q465" i="3" s="1"/>
  <c r="O466" i="3"/>
  <c r="Q466" i="3" s="1"/>
  <c r="O467" i="3"/>
  <c r="Q467" i="3" s="1"/>
  <c r="O468" i="3"/>
  <c r="Q468" i="3" s="1"/>
  <c r="O469" i="3"/>
  <c r="Q469" i="3" s="1"/>
  <c r="O470" i="3"/>
  <c r="Q470" i="3" s="1"/>
  <c r="O471" i="3"/>
  <c r="Q471" i="3" s="1"/>
  <c r="O472" i="3"/>
  <c r="Q472" i="3" s="1"/>
  <c r="O473" i="3"/>
  <c r="Q473" i="3" s="1"/>
  <c r="O474" i="3"/>
  <c r="Q474" i="3" s="1"/>
  <c r="O475" i="3"/>
  <c r="Q475" i="3" s="1"/>
  <c r="O476" i="3"/>
  <c r="Q476" i="3" s="1"/>
  <c r="O477" i="3"/>
  <c r="Q477" i="3" s="1"/>
  <c r="O478" i="3"/>
  <c r="Q478" i="3" s="1"/>
  <c r="O479" i="3"/>
  <c r="Q479" i="3" s="1"/>
  <c r="O480" i="3"/>
  <c r="Q480" i="3" s="1"/>
  <c r="O481" i="3"/>
  <c r="Q481" i="3" s="1"/>
  <c r="O482" i="3"/>
  <c r="Q482" i="3" s="1"/>
  <c r="O483" i="3"/>
  <c r="Q483" i="3" s="1"/>
  <c r="O484" i="3"/>
  <c r="Q484" i="3" s="1"/>
  <c r="O485" i="3"/>
  <c r="Q485" i="3" s="1"/>
  <c r="O486" i="3"/>
  <c r="Q486" i="3" s="1"/>
  <c r="O487" i="3"/>
  <c r="Q487" i="3" s="1"/>
  <c r="O488" i="3"/>
  <c r="Q488" i="3" s="1"/>
  <c r="O489" i="3"/>
  <c r="Q489" i="3" s="1"/>
  <c r="O490" i="3"/>
  <c r="Q490" i="3" s="1"/>
  <c r="O491" i="3"/>
  <c r="Q491" i="3" s="1"/>
  <c r="O492" i="3"/>
  <c r="Q492" i="3" s="1"/>
  <c r="O493" i="3"/>
  <c r="Q493" i="3" s="1"/>
  <c r="O494" i="3"/>
  <c r="Q494" i="3" s="1"/>
  <c r="O495" i="3"/>
  <c r="Q495" i="3" s="1"/>
  <c r="O496" i="3"/>
  <c r="Q496" i="3" s="1"/>
  <c r="O497" i="3"/>
  <c r="Q497" i="3" s="1"/>
  <c r="O498" i="3"/>
  <c r="Q498" i="3" s="1"/>
  <c r="O499" i="3"/>
  <c r="Q499" i="3" s="1"/>
  <c r="O500" i="3"/>
  <c r="Q500" i="3" s="1"/>
  <c r="O501" i="3"/>
  <c r="Q501" i="3" s="1"/>
  <c r="O502" i="3"/>
  <c r="Q502" i="3" s="1"/>
  <c r="O503" i="3"/>
  <c r="Q503" i="3" s="1"/>
  <c r="O504" i="3"/>
  <c r="Q504" i="3" s="1"/>
  <c r="O505" i="3"/>
  <c r="Q505" i="3" s="1"/>
  <c r="O506" i="3"/>
  <c r="Q506" i="3" s="1"/>
  <c r="O507" i="3"/>
  <c r="Q507" i="3" s="1"/>
  <c r="O508" i="3"/>
  <c r="Q508" i="3" s="1"/>
  <c r="O509" i="3"/>
  <c r="Q509" i="3" s="1"/>
  <c r="O510" i="3"/>
  <c r="Q510" i="3" s="1"/>
  <c r="O511" i="3"/>
  <c r="Q511" i="3" s="1"/>
  <c r="O512" i="3"/>
  <c r="Q512" i="3" s="1"/>
  <c r="O513" i="3"/>
  <c r="Q513" i="3" s="1"/>
  <c r="O514" i="3"/>
  <c r="Q514" i="3" s="1"/>
  <c r="O515" i="3"/>
  <c r="Q515" i="3" s="1"/>
  <c r="O516" i="3"/>
  <c r="Q516" i="3" s="1"/>
  <c r="O517" i="3"/>
  <c r="Q517" i="3" s="1"/>
  <c r="O519" i="3"/>
  <c r="Q519" i="3" s="1"/>
  <c r="O520" i="3"/>
  <c r="Q520" i="3" s="1"/>
  <c r="O521" i="3"/>
  <c r="Q521" i="3" s="1"/>
  <c r="O522" i="3"/>
  <c r="Q522" i="3" s="1"/>
  <c r="O523" i="3"/>
  <c r="Q523" i="3" s="1"/>
  <c r="O524" i="3"/>
  <c r="Q524" i="3" s="1"/>
  <c r="O525" i="3"/>
  <c r="Q525" i="3" s="1"/>
  <c r="O526" i="3"/>
  <c r="Q526" i="3" s="1"/>
  <c r="O527" i="3"/>
  <c r="Q527" i="3" s="1"/>
  <c r="O528" i="3"/>
  <c r="Q528" i="3" s="1"/>
  <c r="O529" i="3"/>
  <c r="Q529" i="3" s="1"/>
  <c r="O530" i="3"/>
  <c r="Q530" i="3" s="1"/>
  <c r="O531" i="3"/>
  <c r="Q531" i="3" s="1"/>
  <c r="O532" i="3"/>
  <c r="Q532" i="3" s="1"/>
  <c r="O533" i="3"/>
  <c r="Q533" i="3" s="1"/>
  <c r="O534" i="3"/>
  <c r="Q534" i="3" s="1"/>
  <c r="O535" i="3"/>
  <c r="Q535" i="3" s="1"/>
  <c r="O536" i="3"/>
  <c r="Q536" i="3" s="1"/>
  <c r="O537" i="3"/>
  <c r="Q537" i="3" s="1"/>
  <c r="O538" i="3"/>
  <c r="Q538" i="3" s="1"/>
  <c r="O539" i="3"/>
  <c r="Q539" i="3" s="1"/>
  <c r="O540" i="3"/>
  <c r="Q540" i="3" s="1"/>
  <c r="O541" i="3"/>
  <c r="Q541" i="3" s="1"/>
  <c r="O542" i="3"/>
  <c r="Q542" i="3" s="1"/>
  <c r="O543" i="3"/>
  <c r="Q543" i="3" s="1"/>
  <c r="O544" i="3"/>
  <c r="Q544" i="3" s="1"/>
  <c r="O545" i="3"/>
  <c r="Q545" i="3" s="1"/>
  <c r="O546" i="3"/>
  <c r="Q546" i="3" s="1"/>
  <c r="O547" i="3"/>
  <c r="Q547" i="3" s="1"/>
  <c r="O548" i="3"/>
  <c r="Q548" i="3" s="1"/>
  <c r="O549" i="3"/>
  <c r="Q549" i="3" s="1"/>
  <c r="O550" i="3"/>
  <c r="Q550" i="3" s="1"/>
  <c r="O551" i="3"/>
  <c r="Q551" i="3" s="1"/>
  <c r="O552" i="3"/>
  <c r="Q552" i="3" s="1"/>
  <c r="O553" i="3"/>
  <c r="Q553" i="3" s="1"/>
  <c r="O554" i="3"/>
  <c r="Q554" i="3" s="1"/>
  <c r="O555" i="3"/>
  <c r="Q555" i="3" s="1"/>
  <c r="O556" i="3"/>
  <c r="Q556" i="3" s="1"/>
  <c r="O557" i="3"/>
  <c r="Q557" i="3" s="1"/>
  <c r="O558" i="3"/>
  <c r="Q558" i="3" s="1"/>
  <c r="O559" i="3"/>
  <c r="Q559" i="3" s="1"/>
  <c r="O560" i="3"/>
  <c r="Q560" i="3" s="1"/>
  <c r="O561" i="3"/>
  <c r="Q561" i="3" s="1"/>
  <c r="O562" i="3"/>
  <c r="Q562" i="3" s="1"/>
  <c r="O563" i="3"/>
  <c r="Q563" i="3" s="1"/>
  <c r="O564" i="3"/>
  <c r="Q564" i="3" s="1"/>
  <c r="O565" i="3"/>
  <c r="Q565" i="3" s="1"/>
  <c r="O566" i="3"/>
  <c r="Q566" i="3" s="1"/>
  <c r="O567" i="3"/>
  <c r="Q567" i="3" s="1"/>
  <c r="O568" i="3"/>
  <c r="Q568" i="3" s="1"/>
  <c r="O569" i="3"/>
  <c r="Q569" i="3" s="1"/>
  <c r="O570" i="3"/>
  <c r="Q570" i="3" s="1"/>
  <c r="O571" i="3"/>
  <c r="Q571" i="3" s="1"/>
  <c r="O572" i="3"/>
  <c r="Q572" i="3" s="1"/>
  <c r="O573" i="3"/>
  <c r="Q573" i="3" s="1"/>
  <c r="O574" i="3"/>
  <c r="Q574" i="3" s="1"/>
  <c r="O575" i="3"/>
  <c r="Q575" i="3" s="1"/>
  <c r="O576" i="3"/>
  <c r="Q576" i="3" s="1"/>
  <c r="O577" i="3"/>
  <c r="Q577" i="3" s="1"/>
  <c r="O578" i="3"/>
  <c r="Q578" i="3" s="1"/>
  <c r="O579" i="3"/>
  <c r="Q579" i="3" s="1"/>
  <c r="O580" i="3"/>
  <c r="Q580" i="3" s="1"/>
  <c r="O581" i="3"/>
  <c r="Q581" i="3" s="1"/>
  <c r="O582" i="3"/>
  <c r="Q582" i="3" s="1"/>
  <c r="O583" i="3"/>
  <c r="Q583" i="3" s="1"/>
  <c r="O584" i="3"/>
  <c r="Q584" i="3" s="1"/>
  <c r="O585" i="3"/>
  <c r="Q585" i="3" s="1"/>
  <c r="O586" i="3"/>
  <c r="Q586" i="3" s="1"/>
  <c r="O587" i="3"/>
  <c r="Q587" i="3" s="1"/>
  <c r="O589" i="3"/>
  <c r="Q589" i="3" s="1"/>
  <c r="O590" i="3"/>
  <c r="Q590" i="3" s="1"/>
  <c r="O591" i="3"/>
  <c r="Q591" i="3" s="1"/>
  <c r="O592" i="3"/>
  <c r="Q592" i="3" s="1"/>
  <c r="O593" i="3"/>
  <c r="Q593" i="3" s="1"/>
  <c r="O594" i="3"/>
  <c r="Q594" i="3" s="1"/>
  <c r="O595" i="3"/>
  <c r="Q595" i="3" s="1"/>
  <c r="O596" i="3"/>
  <c r="Q596" i="3" s="1"/>
  <c r="O597" i="3"/>
  <c r="Q597" i="3" s="1"/>
  <c r="O598" i="3"/>
  <c r="Q598" i="3" s="1"/>
  <c r="O599" i="3"/>
  <c r="Q599" i="3" s="1"/>
  <c r="O600" i="3"/>
  <c r="Q600" i="3" s="1"/>
  <c r="O601" i="3"/>
  <c r="Q601" i="3" s="1"/>
  <c r="O602" i="3"/>
  <c r="Q602" i="3" s="1"/>
  <c r="O603" i="3"/>
  <c r="Q603" i="3" s="1"/>
  <c r="O604" i="3"/>
  <c r="Q604" i="3" s="1"/>
  <c r="O605" i="3"/>
  <c r="Q605" i="3" s="1"/>
  <c r="O606" i="3"/>
  <c r="Q606" i="3" s="1"/>
  <c r="O607" i="3"/>
  <c r="Q607" i="3" s="1"/>
  <c r="O608" i="3"/>
  <c r="Q608" i="3" s="1"/>
  <c r="O609" i="3"/>
  <c r="Q609" i="3" s="1"/>
  <c r="O610" i="3"/>
  <c r="Q610" i="3" s="1"/>
  <c r="O611" i="3"/>
  <c r="Q611" i="3" s="1"/>
  <c r="O612" i="3"/>
  <c r="Q612" i="3" s="1"/>
  <c r="O613" i="3"/>
  <c r="Q613" i="3" s="1"/>
  <c r="O614" i="3"/>
  <c r="Q614" i="3" s="1"/>
  <c r="O615" i="3"/>
  <c r="Q615" i="3" s="1"/>
  <c r="O616" i="3"/>
  <c r="Q616" i="3" s="1"/>
  <c r="O617" i="3"/>
  <c r="Q617" i="3" s="1"/>
  <c r="O618" i="3"/>
  <c r="Q618" i="3" s="1"/>
  <c r="O619" i="3"/>
  <c r="Q619" i="3" s="1"/>
  <c r="O620" i="3"/>
  <c r="Q620" i="3" s="1"/>
  <c r="O621" i="3"/>
  <c r="Q621" i="3" s="1"/>
  <c r="O622" i="3"/>
  <c r="Q622" i="3" s="1"/>
  <c r="O623" i="3"/>
  <c r="Q623" i="3" s="1"/>
  <c r="O624" i="3"/>
  <c r="Q624" i="3" s="1"/>
  <c r="O625" i="3"/>
  <c r="Q625" i="3" s="1"/>
  <c r="O626" i="3"/>
  <c r="Q626" i="3" s="1"/>
  <c r="O627" i="3"/>
  <c r="Q627" i="3" s="1"/>
  <c r="O628" i="3"/>
  <c r="Q628" i="3" s="1"/>
  <c r="O629" i="3"/>
  <c r="Q629" i="3" s="1"/>
  <c r="O630" i="3"/>
  <c r="Q630" i="3" s="1"/>
  <c r="O631" i="3"/>
  <c r="Q631" i="3" s="1"/>
  <c r="O632" i="3"/>
  <c r="Q632" i="3" s="1"/>
  <c r="O633" i="3"/>
  <c r="Q633" i="3" s="1"/>
  <c r="O634" i="3"/>
  <c r="Q634" i="3" s="1"/>
  <c r="O635" i="3"/>
  <c r="Q635" i="3" s="1"/>
  <c r="O636" i="3"/>
  <c r="Q636" i="3" s="1"/>
  <c r="O637" i="3"/>
  <c r="Q637" i="3" s="1"/>
  <c r="O639" i="3"/>
  <c r="Q639" i="3" s="1"/>
  <c r="O640" i="3"/>
  <c r="Q640" i="3" s="1"/>
  <c r="O641" i="3"/>
  <c r="Q641" i="3" s="1"/>
  <c r="O642" i="3"/>
  <c r="Q642" i="3" s="1"/>
  <c r="O643" i="3"/>
  <c r="Q643" i="3" s="1"/>
  <c r="O644" i="3"/>
  <c r="Q644" i="3" s="1"/>
  <c r="O645" i="3"/>
  <c r="Q645" i="3" s="1"/>
  <c r="O646" i="3"/>
  <c r="Q646" i="3" s="1"/>
  <c r="O647" i="3"/>
  <c r="Q647" i="3" s="1"/>
  <c r="O648" i="3"/>
  <c r="Q648" i="3" s="1"/>
  <c r="O649" i="3"/>
  <c r="Q649" i="3" s="1"/>
  <c r="O650" i="3"/>
  <c r="Q650" i="3" s="1"/>
  <c r="O651" i="3"/>
  <c r="Q651" i="3" s="1"/>
  <c r="O652" i="3"/>
  <c r="Q652" i="3" s="1"/>
  <c r="O653" i="3"/>
  <c r="Q653" i="3" s="1"/>
  <c r="O654" i="3"/>
  <c r="Q654" i="3" s="1"/>
  <c r="O655" i="3"/>
  <c r="Q655" i="3" s="1"/>
  <c r="O656" i="3"/>
  <c r="Q656" i="3" s="1"/>
  <c r="O657" i="3"/>
  <c r="Q657" i="3" s="1"/>
  <c r="O658" i="3"/>
  <c r="Q658" i="3" s="1"/>
  <c r="O659" i="3"/>
  <c r="Q659" i="3" s="1"/>
  <c r="O660" i="3"/>
  <c r="Q660" i="3" s="1"/>
  <c r="O661" i="3"/>
  <c r="Q661" i="3" s="1"/>
  <c r="O662" i="3"/>
  <c r="Q662" i="3" s="1"/>
  <c r="O663" i="3"/>
  <c r="Q663" i="3" s="1"/>
  <c r="O664" i="3"/>
  <c r="Q664" i="3" s="1"/>
  <c r="O666" i="3"/>
  <c r="Q666" i="3" s="1"/>
  <c r="O667" i="3"/>
  <c r="Q667" i="3" s="1"/>
  <c r="O668" i="3"/>
  <c r="Q668" i="3" s="1"/>
  <c r="O669" i="3"/>
  <c r="Q669" i="3" s="1"/>
  <c r="O670" i="3"/>
  <c r="Q670" i="3" s="1"/>
  <c r="O671" i="3"/>
  <c r="Q671" i="3" s="1"/>
  <c r="O672" i="3"/>
  <c r="Q672" i="3" s="1"/>
  <c r="O673" i="3"/>
  <c r="Q673" i="3" s="1"/>
  <c r="O674" i="3"/>
  <c r="Q674" i="3" s="1"/>
  <c r="O675" i="3"/>
  <c r="Q675" i="3" s="1"/>
  <c r="O676" i="3"/>
  <c r="Q676" i="3" s="1"/>
  <c r="O677" i="3"/>
  <c r="Q677" i="3" s="1"/>
  <c r="O678" i="3"/>
  <c r="Q678" i="3" s="1"/>
  <c r="O679" i="3"/>
  <c r="Q679" i="3" s="1"/>
  <c r="O680" i="3"/>
  <c r="Q680" i="3" s="1"/>
  <c r="O681" i="3"/>
  <c r="Q681" i="3" s="1"/>
  <c r="O682" i="3"/>
  <c r="Q682" i="3" s="1"/>
  <c r="O683" i="3"/>
  <c r="Q683" i="3" s="1"/>
  <c r="O684" i="3"/>
  <c r="Q684" i="3" s="1"/>
  <c r="O685" i="3"/>
  <c r="Q685" i="3" s="1"/>
  <c r="O686" i="3"/>
  <c r="Q686" i="3" s="1"/>
  <c r="O687" i="3"/>
  <c r="Q687" i="3" s="1"/>
  <c r="O688" i="3"/>
  <c r="Q688" i="3" s="1"/>
  <c r="O689" i="3"/>
  <c r="Q689" i="3" s="1"/>
  <c r="O690" i="3"/>
  <c r="Q690" i="3" s="1"/>
  <c r="O691" i="3"/>
  <c r="Q691" i="3" s="1"/>
  <c r="O692" i="3"/>
  <c r="Q692" i="3" s="1"/>
  <c r="O693" i="3"/>
  <c r="Q693" i="3" s="1"/>
  <c r="O694" i="3"/>
  <c r="Q694" i="3" s="1"/>
  <c r="O695" i="3"/>
  <c r="Q695" i="3" s="1"/>
  <c r="O696" i="3"/>
  <c r="Q696" i="3" s="1"/>
  <c r="O697" i="3"/>
  <c r="Q697" i="3" s="1"/>
  <c r="O698" i="3"/>
  <c r="Q698" i="3" s="1"/>
  <c r="O699" i="3"/>
  <c r="Q699" i="3" s="1"/>
  <c r="O700" i="3"/>
  <c r="Q700" i="3" s="1"/>
  <c r="O701" i="3"/>
  <c r="Q701" i="3" s="1"/>
  <c r="O702" i="3"/>
  <c r="Q702" i="3" s="1"/>
  <c r="O703" i="3"/>
  <c r="Q703" i="3" s="1"/>
  <c r="O704" i="3"/>
  <c r="Q704" i="3" s="1"/>
  <c r="O705" i="3"/>
  <c r="Q705" i="3" s="1"/>
  <c r="O706" i="3"/>
  <c r="Q706" i="3" s="1"/>
  <c r="O707" i="3"/>
  <c r="Q707" i="3" s="1"/>
  <c r="O708" i="3"/>
  <c r="Q708" i="3" s="1"/>
  <c r="O709" i="3"/>
  <c r="Q709" i="3" s="1"/>
  <c r="O710" i="3"/>
  <c r="Q710" i="3" s="1"/>
  <c r="O711" i="3"/>
  <c r="Q711" i="3" s="1"/>
  <c r="O712" i="3"/>
  <c r="Q712" i="3" s="1"/>
  <c r="O713" i="3"/>
  <c r="Q713" i="3" s="1"/>
  <c r="O714" i="3"/>
  <c r="Q714" i="3" s="1"/>
  <c r="O715" i="3"/>
  <c r="Q715" i="3" s="1"/>
  <c r="O716" i="3"/>
  <c r="Q716" i="3" s="1"/>
  <c r="O717" i="3"/>
  <c r="Q717" i="3" s="1"/>
  <c r="O718" i="3"/>
  <c r="Q718" i="3" s="1"/>
  <c r="O719" i="3"/>
  <c r="Q719" i="3" s="1"/>
  <c r="O720" i="3"/>
  <c r="Q720" i="3" s="1"/>
  <c r="O721" i="3"/>
  <c r="Q721" i="3" s="1"/>
  <c r="O722" i="3"/>
  <c r="Q722" i="3" s="1"/>
  <c r="O723" i="3"/>
  <c r="Q723" i="3" s="1"/>
  <c r="O724" i="3"/>
  <c r="Q724" i="3" s="1"/>
  <c r="O725" i="3"/>
  <c r="Q725" i="3" s="1"/>
  <c r="O726" i="3"/>
  <c r="Q726" i="3" s="1"/>
  <c r="O727" i="3"/>
  <c r="Q727" i="3" s="1"/>
  <c r="O728" i="3"/>
  <c r="Q728" i="3" s="1"/>
  <c r="O729" i="3"/>
  <c r="Q729" i="3" s="1"/>
  <c r="O730" i="3"/>
  <c r="Q730" i="3" s="1"/>
  <c r="O731" i="3"/>
  <c r="Q731" i="3" s="1"/>
  <c r="O732" i="3"/>
  <c r="Q732" i="3" s="1"/>
  <c r="O733" i="3"/>
  <c r="Q733" i="3" s="1"/>
  <c r="O734" i="3"/>
  <c r="Q734" i="3" s="1"/>
  <c r="O735" i="3"/>
  <c r="Q735" i="3" s="1"/>
  <c r="O736" i="3"/>
  <c r="Q736" i="3" s="1"/>
  <c r="O737" i="3"/>
  <c r="Q737" i="3" s="1"/>
  <c r="O738" i="3"/>
  <c r="Q738" i="3" s="1"/>
  <c r="O740" i="3"/>
  <c r="Q740" i="3" s="1"/>
  <c r="O741" i="3"/>
  <c r="Q741" i="3" s="1"/>
  <c r="O742" i="3"/>
  <c r="Q742" i="3" s="1"/>
  <c r="O743" i="3"/>
  <c r="Q743" i="3" s="1"/>
  <c r="O744" i="3"/>
  <c r="O745" i="3"/>
  <c r="Q745" i="3" s="1"/>
  <c r="O746" i="3"/>
  <c r="Q746" i="3" s="1"/>
  <c r="O747" i="3"/>
  <c r="Q747" i="3" s="1"/>
  <c r="O748" i="3"/>
  <c r="Q748" i="3" s="1"/>
  <c r="O749" i="3"/>
  <c r="Q749" i="3" s="1"/>
  <c r="O750" i="3"/>
  <c r="Q750" i="3" s="1"/>
  <c r="O751" i="3"/>
  <c r="Q751" i="3" s="1"/>
  <c r="O752" i="3"/>
  <c r="Q752" i="3" s="1"/>
  <c r="O753" i="3"/>
  <c r="Q753" i="3" s="1"/>
  <c r="O754" i="3"/>
  <c r="Q754" i="3" s="1"/>
  <c r="O755" i="3"/>
  <c r="Q755" i="3" s="1"/>
  <c r="O756" i="3"/>
  <c r="Q756" i="3" s="1"/>
  <c r="O757" i="3"/>
  <c r="Q757" i="3" s="1"/>
  <c r="O758" i="3"/>
  <c r="Q758" i="3" s="1"/>
  <c r="O759" i="3"/>
  <c r="Q759" i="3" s="1"/>
  <c r="O760" i="3"/>
  <c r="Q760" i="3" s="1"/>
  <c r="O761" i="3"/>
  <c r="Q761" i="3" s="1"/>
  <c r="O762" i="3"/>
  <c r="Q762" i="3" s="1"/>
  <c r="O763" i="3"/>
  <c r="Q763" i="3" s="1"/>
  <c r="O764" i="3"/>
  <c r="Q764" i="3" s="1"/>
  <c r="O765" i="3"/>
  <c r="Q765" i="3" s="1"/>
  <c r="O766" i="3"/>
  <c r="Q766" i="3" s="1"/>
  <c r="O767" i="3"/>
  <c r="Q767" i="3" s="1"/>
  <c r="O768" i="3"/>
  <c r="Q768" i="3" s="1"/>
  <c r="O769" i="3"/>
  <c r="Q769" i="3" s="1"/>
  <c r="O770" i="3"/>
  <c r="Q770" i="3" s="1"/>
  <c r="O771" i="3"/>
  <c r="Q771" i="3" s="1"/>
  <c r="O772" i="3"/>
  <c r="Q772" i="3" s="1"/>
  <c r="O773" i="3"/>
  <c r="Q773" i="3" s="1"/>
  <c r="O774" i="3"/>
  <c r="Q774" i="3" s="1"/>
  <c r="O775" i="3"/>
  <c r="Q775" i="3" s="1"/>
  <c r="O776" i="3"/>
  <c r="Q776" i="3" s="1"/>
  <c r="O777" i="3"/>
  <c r="Q777" i="3" s="1"/>
  <c r="O778" i="3"/>
  <c r="Q778" i="3" s="1"/>
  <c r="O779" i="3"/>
  <c r="Q779" i="3" s="1"/>
  <c r="O780" i="3"/>
  <c r="Q780" i="3" s="1"/>
  <c r="O781" i="3"/>
  <c r="Q781" i="3" s="1"/>
  <c r="O782" i="3"/>
  <c r="Q782" i="3" s="1"/>
  <c r="O783" i="3"/>
  <c r="Q783" i="3" s="1"/>
  <c r="O784" i="3"/>
  <c r="Q784" i="3" s="1"/>
  <c r="O785" i="3"/>
  <c r="Q785" i="3" s="1"/>
  <c r="O786" i="3"/>
  <c r="Q786" i="3" s="1"/>
  <c r="O787" i="3"/>
  <c r="Q787" i="3" s="1"/>
  <c r="O788" i="3"/>
  <c r="Q788" i="3" s="1"/>
  <c r="O789" i="3"/>
  <c r="Q789" i="3" s="1"/>
  <c r="O790" i="3"/>
  <c r="Q790" i="3" s="1"/>
  <c r="O791" i="3"/>
  <c r="Q791" i="3" s="1"/>
  <c r="O793" i="3"/>
  <c r="Q793" i="3" s="1"/>
  <c r="O794" i="3"/>
  <c r="Q794" i="3" s="1"/>
  <c r="O795" i="3"/>
  <c r="Q795" i="3" s="1"/>
  <c r="O796" i="3"/>
  <c r="Q796" i="3" s="1"/>
  <c r="O797" i="3"/>
  <c r="Q797" i="3" s="1"/>
  <c r="O798" i="3"/>
  <c r="Q798" i="3" s="1"/>
  <c r="O799" i="3"/>
  <c r="Q799" i="3" s="1"/>
  <c r="O800" i="3"/>
  <c r="Q800" i="3" s="1"/>
  <c r="O801" i="3"/>
  <c r="Q801" i="3" s="1"/>
  <c r="O802" i="3"/>
  <c r="Q802" i="3" s="1"/>
  <c r="O803" i="3"/>
  <c r="Q803" i="3" s="1"/>
  <c r="O804" i="3"/>
  <c r="Q804" i="3" s="1"/>
  <c r="O805" i="3"/>
  <c r="Q805" i="3" s="1"/>
  <c r="O806" i="3"/>
  <c r="Q806" i="3" s="1"/>
  <c r="O807" i="3"/>
  <c r="Q807" i="3" s="1"/>
  <c r="O808" i="3"/>
  <c r="Q808" i="3" s="1"/>
  <c r="O809" i="3"/>
  <c r="Q809" i="3" s="1"/>
  <c r="O810" i="3"/>
  <c r="Q810" i="3" s="1"/>
  <c r="O811" i="3"/>
  <c r="Q811" i="3" s="1"/>
  <c r="O812" i="3"/>
  <c r="Q812" i="3" s="1"/>
  <c r="O813" i="3"/>
  <c r="Q813" i="3" s="1"/>
  <c r="O814" i="3"/>
  <c r="Q814" i="3" s="1"/>
  <c r="O815" i="3"/>
  <c r="Q815" i="3" s="1"/>
  <c r="O816" i="3"/>
  <c r="Q816" i="3" s="1"/>
  <c r="O817" i="3"/>
  <c r="Q817" i="3" s="1"/>
  <c r="O818" i="3"/>
  <c r="Q818" i="3" s="1"/>
  <c r="O819" i="3"/>
  <c r="Q819" i="3" s="1"/>
  <c r="O820" i="3"/>
  <c r="Q820" i="3" s="1"/>
  <c r="O821" i="3"/>
  <c r="Q821" i="3" s="1"/>
  <c r="O822" i="3"/>
  <c r="Q822" i="3" s="1"/>
  <c r="O823" i="3"/>
  <c r="Q823" i="3" s="1"/>
  <c r="O824" i="3"/>
  <c r="Q824" i="3" s="1"/>
  <c r="O825" i="3"/>
  <c r="Q825" i="3" s="1"/>
  <c r="O826" i="3"/>
  <c r="Q826" i="3" s="1"/>
  <c r="O827" i="3"/>
  <c r="Q827" i="3" s="1"/>
  <c r="O828" i="3"/>
  <c r="Q828" i="3" s="1"/>
  <c r="O829" i="3"/>
  <c r="Q829" i="3" s="1"/>
  <c r="O830" i="3"/>
  <c r="Q830" i="3" s="1"/>
  <c r="O831" i="3"/>
  <c r="Q831" i="3" s="1"/>
  <c r="O832" i="3"/>
  <c r="Q832" i="3" s="1"/>
  <c r="O833" i="3"/>
  <c r="Q833" i="3" s="1"/>
  <c r="O834" i="3"/>
  <c r="Q834" i="3" s="1"/>
  <c r="O835" i="3"/>
  <c r="Q835" i="3" s="1"/>
  <c r="O836" i="3"/>
  <c r="Q836" i="3" s="1"/>
  <c r="O837" i="3"/>
  <c r="Q837" i="3" s="1"/>
  <c r="O838" i="3"/>
  <c r="Q838" i="3" s="1"/>
  <c r="O839" i="3"/>
  <c r="Q839" i="3" s="1"/>
  <c r="O840" i="3"/>
  <c r="Q840" i="3" s="1"/>
  <c r="O841" i="3"/>
  <c r="Q841" i="3" s="1"/>
  <c r="O842" i="3"/>
  <c r="Q842" i="3" s="1"/>
  <c r="O843" i="3"/>
  <c r="Q843" i="3" s="1"/>
  <c r="O844" i="3"/>
  <c r="Q844" i="3" s="1"/>
  <c r="O845" i="3"/>
  <c r="Q845" i="3" s="1"/>
  <c r="O846" i="3"/>
  <c r="Q846" i="3" s="1"/>
  <c r="O847" i="3"/>
  <c r="Q847" i="3" s="1"/>
  <c r="O848" i="3"/>
  <c r="Q848" i="3" s="1"/>
  <c r="O849" i="3"/>
  <c r="Q849" i="3" s="1"/>
  <c r="O850" i="3"/>
  <c r="Q850" i="3" s="1"/>
  <c r="O851" i="3"/>
  <c r="Q851" i="3" s="1"/>
  <c r="O852" i="3"/>
  <c r="Q852" i="3" s="1"/>
  <c r="O853" i="3"/>
  <c r="Q853" i="3" s="1"/>
  <c r="O854" i="3"/>
  <c r="Q854" i="3" s="1"/>
  <c r="O855" i="3"/>
  <c r="Q855" i="3" s="1"/>
  <c r="O856" i="3"/>
  <c r="Q856" i="3" s="1"/>
  <c r="O857" i="3"/>
  <c r="Q857" i="3" s="1"/>
  <c r="O858" i="3"/>
  <c r="Q858" i="3" s="1"/>
  <c r="O859" i="3"/>
  <c r="Q859" i="3" s="1"/>
  <c r="O860" i="3"/>
  <c r="Q860" i="3" s="1"/>
  <c r="O861" i="3"/>
  <c r="Q861" i="3" s="1"/>
  <c r="O862" i="3"/>
  <c r="Q862" i="3" s="1"/>
  <c r="O863" i="3"/>
  <c r="Q863" i="3" s="1"/>
  <c r="O864" i="3"/>
  <c r="Q864" i="3" s="1"/>
  <c r="O865" i="3"/>
  <c r="Q865" i="3" s="1"/>
  <c r="O866" i="3"/>
  <c r="Q866" i="3" s="1"/>
  <c r="O867" i="3"/>
  <c r="Q867" i="3" s="1"/>
  <c r="O868" i="3"/>
  <c r="Q868" i="3" s="1"/>
  <c r="O869" i="3"/>
  <c r="Q869" i="3" s="1"/>
  <c r="O870" i="3"/>
  <c r="Q870" i="3" s="1"/>
  <c r="O871" i="3"/>
  <c r="Q871" i="3" s="1"/>
  <c r="O872" i="3"/>
  <c r="Q872" i="3" s="1"/>
  <c r="O873" i="3"/>
  <c r="Q873" i="3" s="1"/>
  <c r="O874" i="3"/>
  <c r="Q874" i="3" s="1"/>
  <c r="O875" i="3"/>
  <c r="Q875" i="3" s="1"/>
  <c r="O876" i="3"/>
  <c r="Q876" i="3" s="1"/>
  <c r="O877" i="3"/>
  <c r="Q877" i="3" s="1"/>
  <c r="O878" i="3"/>
  <c r="Q878" i="3" s="1"/>
  <c r="O879" i="3"/>
  <c r="Q879" i="3" s="1"/>
  <c r="O880" i="3"/>
  <c r="Q880" i="3" s="1"/>
  <c r="O881" i="3"/>
  <c r="Q881" i="3" s="1"/>
  <c r="O882" i="3"/>
  <c r="Q882" i="3" s="1"/>
  <c r="O883" i="3"/>
  <c r="Q883" i="3" s="1"/>
  <c r="O885" i="3"/>
  <c r="Q885" i="3" s="1"/>
  <c r="O886" i="3"/>
  <c r="Q886" i="3" s="1"/>
  <c r="O887" i="3"/>
  <c r="Q887" i="3" s="1"/>
  <c r="O888" i="3"/>
  <c r="Q888" i="3" s="1"/>
  <c r="O889" i="3"/>
  <c r="Q889" i="3" s="1"/>
  <c r="O890" i="3"/>
  <c r="Q890" i="3" s="1"/>
  <c r="O891" i="3"/>
  <c r="Q891" i="3" s="1"/>
  <c r="O892" i="3"/>
  <c r="Q892" i="3" s="1"/>
  <c r="O893" i="3"/>
  <c r="Q893" i="3" s="1"/>
  <c r="O894" i="3"/>
  <c r="Q894" i="3" s="1"/>
  <c r="O895" i="3"/>
  <c r="Q895" i="3" s="1"/>
  <c r="O896" i="3"/>
  <c r="Q896" i="3" s="1"/>
  <c r="O897" i="3"/>
  <c r="Q897" i="3" s="1"/>
  <c r="O898" i="3"/>
  <c r="Q898" i="3" s="1"/>
  <c r="O899" i="3"/>
  <c r="Q899" i="3" s="1"/>
  <c r="O900" i="3"/>
  <c r="Q900" i="3" s="1"/>
  <c r="O901" i="3"/>
  <c r="Q901" i="3" s="1"/>
  <c r="O902" i="3"/>
  <c r="Q902" i="3" s="1"/>
  <c r="O903" i="3"/>
  <c r="Q903" i="3" s="1"/>
  <c r="O904" i="3"/>
  <c r="Q904" i="3" s="1"/>
  <c r="O905" i="3"/>
  <c r="Q905" i="3" s="1"/>
  <c r="O906" i="3"/>
  <c r="Q906" i="3" s="1"/>
  <c r="O907" i="3"/>
  <c r="Q907" i="3" s="1"/>
  <c r="O908" i="3"/>
  <c r="Q908" i="3" s="1"/>
  <c r="O909" i="3"/>
  <c r="Q909" i="3" s="1"/>
  <c r="O910" i="3"/>
  <c r="Q910" i="3" s="1"/>
  <c r="O911" i="3"/>
  <c r="Q911" i="3" s="1"/>
  <c r="O912" i="3"/>
  <c r="Q912" i="3" s="1"/>
  <c r="O913" i="3"/>
  <c r="Q913" i="3" s="1"/>
  <c r="O914" i="3"/>
  <c r="Q914" i="3" s="1"/>
  <c r="O915" i="3"/>
  <c r="Q915" i="3" s="1"/>
  <c r="O916" i="3"/>
  <c r="Q916" i="3" s="1"/>
  <c r="O917" i="3"/>
  <c r="Q917" i="3" s="1"/>
  <c r="O918" i="3"/>
  <c r="Q918" i="3" s="1"/>
  <c r="O919" i="3"/>
  <c r="Q919" i="3" s="1"/>
  <c r="O920" i="3"/>
  <c r="Q920" i="3" s="1"/>
  <c r="O921" i="3"/>
  <c r="Q921" i="3" s="1"/>
  <c r="O922" i="3"/>
  <c r="Q922" i="3" s="1"/>
  <c r="O923" i="3"/>
  <c r="Q923" i="3" s="1"/>
  <c r="O924" i="3"/>
  <c r="Q924" i="3" s="1"/>
  <c r="O925" i="3"/>
  <c r="Q925" i="3" s="1"/>
  <c r="O926" i="3"/>
  <c r="Q926" i="3" s="1"/>
  <c r="O927" i="3"/>
  <c r="Q927" i="3" s="1"/>
  <c r="O928" i="3"/>
  <c r="Q928" i="3" s="1"/>
  <c r="O929" i="3"/>
  <c r="Q929" i="3" s="1"/>
  <c r="O930" i="3"/>
  <c r="Q930" i="3" s="1"/>
  <c r="O931" i="3"/>
  <c r="Q931" i="3" s="1"/>
  <c r="O932" i="3"/>
  <c r="Q932" i="3" s="1"/>
  <c r="O933" i="3"/>
  <c r="Q933" i="3" s="1"/>
  <c r="O934" i="3"/>
  <c r="Q934" i="3" s="1"/>
  <c r="O935" i="3"/>
  <c r="Q935" i="3" s="1"/>
  <c r="O936" i="3"/>
  <c r="Q936" i="3" s="1"/>
  <c r="O937" i="3"/>
  <c r="Q937" i="3" s="1"/>
  <c r="O938" i="3"/>
  <c r="Q938" i="3" s="1"/>
  <c r="O939" i="3"/>
  <c r="Q939" i="3" s="1"/>
  <c r="O940" i="3"/>
  <c r="Q940" i="3" s="1"/>
  <c r="O941" i="3"/>
  <c r="Q941" i="3" s="1"/>
  <c r="O942" i="3"/>
  <c r="Q942" i="3" s="1"/>
  <c r="O943" i="3"/>
  <c r="Q943" i="3" s="1"/>
  <c r="O944" i="3"/>
  <c r="Q944" i="3" s="1"/>
  <c r="O946" i="3"/>
  <c r="Q946" i="3" s="1"/>
  <c r="O947" i="3"/>
  <c r="Q947" i="3" s="1"/>
  <c r="O948" i="3"/>
  <c r="Q948" i="3" s="1"/>
  <c r="O949" i="3"/>
  <c r="Q949" i="3" s="1"/>
  <c r="O950" i="3"/>
  <c r="Q950" i="3" s="1"/>
  <c r="O951" i="3"/>
  <c r="Q951" i="3" s="1"/>
  <c r="O952" i="3"/>
  <c r="Q952" i="3" s="1"/>
  <c r="O953" i="3"/>
  <c r="Q953" i="3" s="1"/>
  <c r="O954" i="3"/>
  <c r="Q954" i="3" s="1"/>
  <c r="O955" i="3"/>
  <c r="Q955" i="3" s="1"/>
  <c r="O956" i="3"/>
  <c r="Q956" i="3" s="1"/>
  <c r="O957" i="3"/>
  <c r="Q957" i="3" s="1"/>
  <c r="O958" i="3"/>
  <c r="Q958" i="3" s="1"/>
  <c r="O959" i="3"/>
  <c r="Q959" i="3" s="1"/>
  <c r="O960" i="3"/>
  <c r="Q960" i="3" s="1"/>
  <c r="O961" i="3"/>
  <c r="Q961" i="3" s="1"/>
  <c r="O962" i="3"/>
  <c r="Q962" i="3" s="1"/>
  <c r="O963" i="3"/>
  <c r="Q963" i="3" s="1"/>
  <c r="O964" i="3"/>
  <c r="Q964" i="3" s="1"/>
  <c r="O965" i="3"/>
  <c r="Q965" i="3" s="1"/>
  <c r="O966" i="3"/>
  <c r="Q966" i="3" s="1"/>
  <c r="O967" i="3"/>
  <c r="Q967" i="3" s="1"/>
  <c r="O968" i="3"/>
  <c r="Q968" i="3" s="1"/>
  <c r="O969" i="3"/>
  <c r="Q969" i="3" s="1"/>
  <c r="O970" i="3"/>
  <c r="Q970" i="3" s="1"/>
  <c r="O971" i="3"/>
  <c r="Q971" i="3" s="1"/>
  <c r="O972" i="3"/>
  <c r="Q972" i="3" s="1"/>
  <c r="O973" i="3"/>
  <c r="Q973" i="3" s="1"/>
  <c r="O974" i="3"/>
  <c r="Q974" i="3" s="1"/>
  <c r="O975" i="3"/>
  <c r="Q975" i="3" s="1"/>
  <c r="O976" i="3"/>
  <c r="Q976" i="3" s="1"/>
  <c r="O977" i="3"/>
  <c r="Q977" i="3" s="1"/>
  <c r="O978" i="3"/>
  <c r="Q978" i="3" s="1"/>
  <c r="O979" i="3"/>
  <c r="Q979" i="3" s="1"/>
  <c r="O980" i="3"/>
  <c r="Q980" i="3" s="1"/>
  <c r="O981" i="3"/>
  <c r="Q981" i="3" s="1"/>
  <c r="O982" i="3"/>
  <c r="Q982" i="3" s="1"/>
  <c r="O983" i="3"/>
  <c r="Q983" i="3" s="1"/>
  <c r="O984" i="3"/>
  <c r="Q984" i="3" s="1"/>
  <c r="O985" i="3"/>
  <c r="Q985" i="3" s="1"/>
  <c r="O986" i="3"/>
  <c r="Q986" i="3" s="1"/>
  <c r="O987" i="3"/>
  <c r="Q987" i="3" s="1"/>
  <c r="O988" i="3"/>
  <c r="Q988" i="3" s="1"/>
  <c r="O989" i="3"/>
  <c r="Q989" i="3" s="1"/>
  <c r="O990" i="3"/>
  <c r="Q990" i="3" s="1"/>
  <c r="O991" i="3"/>
  <c r="Q991" i="3" s="1"/>
  <c r="O992" i="3"/>
  <c r="Q992" i="3" s="1"/>
  <c r="O993" i="3"/>
  <c r="Q993" i="3" s="1"/>
  <c r="O994" i="3"/>
  <c r="Q994" i="3" s="1"/>
  <c r="O995" i="3"/>
  <c r="Q995" i="3" s="1"/>
  <c r="O996" i="3"/>
  <c r="Q996" i="3" s="1"/>
  <c r="O997" i="3"/>
  <c r="Q997" i="3" s="1"/>
  <c r="O998" i="3"/>
  <c r="Q998" i="3" s="1"/>
  <c r="O999" i="3"/>
  <c r="Q999" i="3" s="1"/>
  <c r="O1000" i="3"/>
  <c r="Q1000" i="3" s="1"/>
  <c r="O1001" i="3"/>
  <c r="Q1001" i="3" s="1"/>
  <c r="O1002" i="3"/>
  <c r="Q1002" i="3" s="1"/>
  <c r="O1003" i="3"/>
  <c r="Q1003" i="3" s="1"/>
  <c r="O1004" i="3"/>
  <c r="Q1004" i="3" s="1"/>
  <c r="O1005" i="3"/>
  <c r="Q1005" i="3" s="1"/>
  <c r="O1006" i="3"/>
  <c r="Q1006" i="3" s="1"/>
  <c r="O1007" i="3"/>
  <c r="Q1007" i="3" s="1"/>
  <c r="O1008" i="3"/>
  <c r="Q1008" i="3" s="1"/>
  <c r="O1009" i="3"/>
  <c r="Q1009" i="3" s="1"/>
  <c r="O1011" i="3"/>
  <c r="Q1011" i="3" s="1"/>
  <c r="O1012" i="3"/>
  <c r="Q1012" i="3" s="1"/>
  <c r="O1013" i="3"/>
  <c r="Q1013" i="3" s="1"/>
  <c r="O1014" i="3"/>
  <c r="Q1014" i="3" s="1"/>
  <c r="O1015" i="3"/>
  <c r="Q1015" i="3" s="1"/>
  <c r="O1016" i="3"/>
  <c r="Q1016" i="3" s="1"/>
  <c r="O1017" i="3"/>
  <c r="Q1017" i="3" s="1"/>
  <c r="O1018" i="3"/>
  <c r="Q1018" i="3" s="1"/>
  <c r="O1019" i="3"/>
  <c r="Q1019" i="3" s="1"/>
  <c r="O1020" i="3"/>
  <c r="Q1020" i="3" s="1"/>
  <c r="O1021" i="3"/>
  <c r="Q1021" i="3" s="1"/>
  <c r="O1022" i="3"/>
  <c r="Q1022" i="3" s="1"/>
  <c r="O1023" i="3"/>
  <c r="Q1023" i="3" s="1"/>
  <c r="O1024" i="3"/>
  <c r="Q1024" i="3" s="1"/>
  <c r="O1025" i="3"/>
  <c r="Q1025" i="3" s="1"/>
  <c r="O1026" i="3"/>
  <c r="Q1026" i="3" s="1"/>
  <c r="O1027" i="3"/>
  <c r="Q1027" i="3" s="1"/>
  <c r="O1028" i="3"/>
  <c r="Q1028" i="3" s="1"/>
  <c r="O1029" i="3"/>
  <c r="Q1029" i="3" s="1"/>
  <c r="O1030" i="3"/>
  <c r="Q1030" i="3" s="1"/>
  <c r="O1031" i="3"/>
  <c r="Q1031" i="3" s="1"/>
  <c r="O1032" i="3"/>
  <c r="Q1032" i="3" s="1"/>
  <c r="O1033" i="3"/>
  <c r="Q1033" i="3" s="1"/>
  <c r="O1034" i="3"/>
  <c r="Q1034" i="3" s="1"/>
  <c r="O1035" i="3"/>
  <c r="Q1035" i="3" s="1"/>
  <c r="O1036" i="3"/>
  <c r="Q1036" i="3" s="1"/>
  <c r="O1037" i="3"/>
  <c r="Q1037" i="3" s="1"/>
  <c r="O1038" i="3"/>
  <c r="Q1038" i="3" s="1"/>
  <c r="O1039" i="3"/>
  <c r="Q1039" i="3" s="1"/>
  <c r="O1040" i="3"/>
  <c r="Q1040" i="3" s="1"/>
  <c r="O1041" i="3"/>
  <c r="Q1041" i="3" s="1"/>
  <c r="O1042" i="3"/>
  <c r="Q1042" i="3" s="1"/>
  <c r="O1043" i="3"/>
  <c r="Q1043" i="3" s="1"/>
  <c r="O1044" i="3"/>
  <c r="Q1044" i="3" s="1"/>
  <c r="O1045" i="3"/>
  <c r="Q1045" i="3" s="1"/>
  <c r="O1046" i="3"/>
  <c r="Q1046" i="3" s="1"/>
  <c r="O1047" i="3"/>
  <c r="Q1047" i="3" s="1"/>
  <c r="O1048" i="3"/>
  <c r="Q1048" i="3" s="1"/>
  <c r="O1049" i="3"/>
  <c r="Q1049" i="3" s="1"/>
  <c r="O1050" i="3"/>
  <c r="Q1050" i="3" s="1"/>
  <c r="O1051" i="3"/>
  <c r="Q1051" i="3" s="1"/>
  <c r="O1052" i="3"/>
  <c r="Q1052" i="3" s="1"/>
  <c r="O1053" i="3"/>
  <c r="Q1053" i="3" s="1"/>
  <c r="O1054" i="3"/>
  <c r="Q1054" i="3" s="1"/>
  <c r="O1055" i="3"/>
  <c r="Q1055" i="3" s="1"/>
  <c r="O1056" i="3"/>
  <c r="Q1056" i="3" s="1"/>
  <c r="O1057" i="3"/>
  <c r="Q1057" i="3" s="1"/>
  <c r="O1058" i="3"/>
  <c r="Q1058" i="3" s="1"/>
  <c r="O1059" i="3"/>
  <c r="Q1059" i="3" s="1"/>
  <c r="O1060" i="3"/>
  <c r="Q1060" i="3" s="1"/>
  <c r="O1061" i="3"/>
  <c r="Q1061" i="3" s="1"/>
  <c r="O1063" i="3"/>
  <c r="Q1063" i="3" s="1"/>
  <c r="O1064" i="3"/>
  <c r="Q1064" i="3" s="1"/>
  <c r="O1065" i="3"/>
  <c r="Q1065" i="3" s="1"/>
  <c r="O1066" i="3"/>
  <c r="Q1066" i="3" s="1"/>
  <c r="O1067" i="3"/>
  <c r="Q1067" i="3" s="1"/>
  <c r="O1068" i="3"/>
  <c r="Q1068" i="3" s="1"/>
  <c r="O1069" i="3"/>
  <c r="Q1069" i="3" s="1"/>
  <c r="O1070" i="3"/>
  <c r="Q1070" i="3" s="1"/>
  <c r="O1071" i="3"/>
  <c r="Q1071" i="3" s="1"/>
  <c r="O1072" i="3"/>
  <c r="Q1072" i="3" s="1"/>
  <c r="O1073" i="3"/>
  <c r="Q1073" i="3" s="1"/>
  <c r="O1074" i="3"/>
  <c r="Q1074" i="3" s="1"/>
  <c r="O1075" i="3"/>
  <c r="Q1075" i="3" s="1"/>
  <c r="O1076" i="3"/>
  <c r="Q1076" i="3" s="1"/>
  <c r="O1077" i="3"/>
  <c r="Q1077" i="3" s="1"/>
  <c r="O1078" i="3"/>
  <c r="Q1078" i="3" s="1"/>
  <c r="O1079" i="3"/>
  <c r="Q1079" i="3" s="1"/>
  <c r="O1080" i="3"/>
  <c r="Q1080" i="3" s="1"/>
  <c r="O1081" i="3"/>
  <c r="Q1081" i="3" s="1"/>
  <c r="O1082" i="3"/>
  <c r="Q1082" i="3" s="1"/>
  <c r="O1083" i="3"/>
  <c r="Q1083" i="3" s="1"/>
  <c r="O1084" i="3"/>
  <c r="Q1084" i="3" s="1"/>
  <c r="O1085" i="3"/>
  <c r="Q1085" i="3" s="1"/>
  <c r="O1086" i="3"/>
  <c r="Q1086" i="3" s="1"/>
  <c r="O1087" i="3"/>
  <c r="Q1087" i="3" s="1"/>
  <c r="O1088" i="3"/>
  <c r="Q1088" i="3" s="1"/>
  <c r="O1089" i="3"/>
  <c r="Q1089" i="3" s="1"/>
  <c r="O1090" i="3"/>
  <c r="Q1090" i="3" s="1"/>
  <c r="O1091" i="3"/>
  <c r="Q1091" i="3" s="1"/>
  <c r="O1092" i="3"/>
  <c r="Q1092" i="3" s="1"/>
  <c r="O1093" i="3"/>
  <c r="Q1093" i="3" s="1"/>
  <c r="O1094" i="3"/>
  <c r="Q1094" i="3" s="1"/>
  <c r="O1095" i="3"/>
  <c r="Q1095" i="3" s="1"/>
  <c r="O1096" i="3"/>
  <c r="Q1096" i="3" s="1"/>
  <c r="O1097" i="3"/>
  <c r="Q1097" i="3" s="1"/>
  <c r="O1098" i="3"/>
  <c r="Q1098" i="3" s="1"/>
  <c r="O1099" i="3"/>
  <c r="Q1099" i="3" s="1"/>
  <c r="O1100" i="3"/>
  <c r="Q1100" i="3" s="1"/>
  <c r="O1101" i="3"/>
  <c r="Q1101" i="3" s="1"/>
  <c r="O1102" i="3"/>
  <c r="Q1102" i="3" s="1"/>
  <c r="O1103" i="3"/>
  <c r="Q1103" i="3" s="1"/>
  <c r="O1104" i="3"/>
  <c r="Q1104" i="3" s="1"/>
  <c r="O1105" i="3"/>
  <c r="Q1105" i="3" s="1"/>
  <c r="O1106" i="3"/>
  <c r="Q1106" i="3" s="1"/>
  <c r="O1107" i="3"/>
  <c r="Q1107" i="3" s="1"/>
  <c r="O1108" i="3"/>
  <c r="Q1108" i="3" s="1"/>
  <c r="O1109" i="3"/>
  <c r="Q1109" i="3" s="1"/>
  <c r="O1110" i="3"/>
  <c r="Q1110" i="3" s="1"/>
  <c r="O1111" i="3"/>
  <c r="Q1111" i="3" s="1"/>
  <c r="O1112" i="3"/>
  <c r="Q1112" i="3" s="1"/>
  <c r="O1113" i="3"/>
  <c r="Q1113" i="3" s="1"/>
  <c r="O1114" i="3"/>
  <c r="Q1114" i="3" s="1"/>
  <c r="O1115" i="3"/>
  <c r="Q1115" i="3" s="1"/>
  <c r="O1116" i="3"/>
  <c r="Q1116" i="3" s="1"/>
  <c r="O1117" i="3"/>
  <c r="Q1117" i="3" s="1"/>
  <c r="O1119" i="3"/>
  <c r="Q1119" i="3" s="1"/>
  <c r="O1120" i="3"/>
  <c r="Q1120" i="3" s="1"/>
  <c r="O1121" i="3"/>
  <c r="Q1121" i="3" s="1"/>
  <c r="O1122" i="3"/>
  <c r="Q1122" i="3" s="1"/>
  <c r="O1123" i="3"/>
  <c r="Q1123" i="3" s="1"/>
  <c r="O1124" i="3"/>
  <c r="Q1124" i="3" s="1"/>
  <c r="O1125" i="3"/>
  <c r="Q1125" i="3" s="1"/>
  <c r="O1126" i="3"/>
  <c r="Q1126" i="3" s="1"/>
  <c r="O1127" i="3"/>
  <c r="Q1127" i="3" s="1"/>
  <c r="O1128" i="3"/>
  <c r="Q1128" i="3" s="1"/>
  <c r="O1129" i="3"/>
  <c r="Q1129" i="3" s="1"/>
  <c r="O1130" i="3"/>
  <c r="Q1130" i="3" s="1"/>
  <c r="O1131" i="3"/>
  <c r="Q1131" i="3" s="1"/>
  <c r="O1132" i="3"/>
  <c r="Q1132" i="3" s="1"/>
  <c r="O1133" i="3"/>
  <c r="Q1133" i="3" s="1"/>
  <c r="O1134" i="3"/>
  <c r="Q1134" i="3" s="1"/>
  <c r="O1135" i="3"/>
  <c r="Q1135" i="3" s="1"/>
  <c r="O1136" i="3"/>
  <c r="Q1136" i="3" s="1"/>
  <c r="O1137" i="3"/>
  <c r="Q1137" i="3" s="1"/>
  <c r="O1138" i="3"/>
  <c r="Q1138" i="3" s="1"/>
  <c r="O1139" i="3"/>
  <c r="Q1139" i="3" s="1"/>
  <c r="O1140" i="3"/>
  <c r="Q1140" i="3" s="1"/>
  <c r="O1141" i="3"/>
  <c r="Q1141" i="3" s="1"/>
  <c r="O1142" i="3"/>
  <c r="Q1142" i="3" s="1"/>
  <c r="O1143" i="3"/>
  <c r="Q1143" i="3" s="1"/>
  <c r="O1144" i="3"/>
  <c r="Q1144" i="3" s="1"/>
  <c r="O1145" i="3"/>
  <c r="Q1145" i="3" s="1"/>
  <c r="O1146" i="3"/>
  <c r="Q1146" i="3" s="1"/>
  <c r="O1147" i="3"/>
  <c r="Q1147" i="3" s="1"/>
  <c r="O1148" i="3"/>
  <c r="Q1148" i="3" s="1"/>
  <c r="O1149" i="3"/>
  <c r="Q1149" i="3" s="1"/>
  <c r="O1150" i="3"/>
  <c r="Q1150" i="3" s="1"/>
  <c r="O1151" i="3"/>
  <c r="Q1151" i="3" s="1"/>
  <c r="O1152" i="3"/>
  <c r="Q1152" i="3" s="1"/>
  <c r="O1153" i="3"/>
  <c r="Q1153" i="3" s="1"/>
  <c r="O1154" i="3"/>
  <c r="Q1154" i="3" s="1"/>
  <c r="O1155" i="3"/>
  <c r="Q1155" i="3" s="1"/>
  <c r="O1156" i="3"/>
  <c r="Q1156" i="3" s="1"/>
  <c r="O1157" i="3"/>
  <c r="Q1157" i="3" s="1"/>
  <c r="O1158" i="3"/>
  <c r="Q1158" i="3" s="1"/>
  <c r="O1159" i="3"/>
  <c r="Q1159" i="3" s="1"/>
  <c r="O1160" i="3"/>
  <c r="Q1160" i="3" s="1"/>
  <c r="O1161" i="3"/>
  <c r="Q1161" i="3" s="1"/>
  <c r="O1162" i="3"/>
  <c r="Q1162" i="3" s="1"/>
  <c r="O1163" i="3"/>
  <c r="Q1163" i="3" s="1"/>
  <c r="O1164" i="3"/>
  <c r="Q1164" i="3" s="1"/>
  <c r="O1165" i="3"/>
  <c r="Q1165" i="3" s="1"/>
  <c r="O1166" i="3"/>
  <c r="Q1166" i="3" s="1"/>
  <c r="O1167" i="3"/>
  <c r="Q1167" i="3" s="1"/>
  <c r="O1168" i="3"/>
  <c r="Q1168" i="3" s="1"/>
  <c r="O1169" i="3"/>
  <c r="Q1169" i="3" s="1"/>
  <c r="O1170" i="3"/>
  <c r="Q1170" i="3" s="1"/>
  <c r="O1171" i="3"/>
  <c r="Q1171" i="3" s="1"/>
  <c r="O1172" i="3"/>
  <c r="Q1172" i="3" s="1"/>
  <c r="O1173" i="3"/>
  <c r="Q1173" i="3" s="1"/>
  <c r="O1174" i="3"/>
  <c r="Q1174" i="3" s="1"/>
  <c r="O1176" i="3"/>
  <c r="Q1176" i="3" s="1"/>
  <c r="O1177" i="3"/>
  <c r="Q1177" i="3" s="1"/>
  <c r="O1178" i="3"/>
  <c r="Q1178" i="3" s="1"/>
  <c r="O1179" i="3"/>
  <c r="Q1179" i="3" s="1"/>
  <c r="O1180" i="3"/>
  <c r="Q1180" i="3" s="1"/>
  <c r="O1181" i="3"/>
  <c r="Q1181" i="3" s="1"/>
  <c r="O1182" i="3"/>
  <c r="Q1182" i="3" s="1"/>
  <c r="O1183" i="3"/>
  <c r="Q1183" i="3" s="1"/>
  <c r="O1184" i="3"/>
  <c r="Q1184" i="3" s="1"/>
  <c r="O1185" i="3"/>
  <c r="Q1185" i="3" s="1"/>
  <c r="O1186" i="3"/>
  <c r="Q1186" i="3" s="1"/>
  <c r="O1187" i="3"/>
  <c r="Q1187" i="3" s="1"/>
  <c r="O1188" i="3"/>
  <c r="Q1188" i="3" s="1"/>
  <c r="O1189" i="3"/>
  <c r="Q1189" i="3" s="1"/>
  <c r="O1190" i="3"/>
  <c r="Q1190" i="3" s="1"/>
  <c r="O1191" i="3"/>
  <c r="Q1191" i="3" s="1"/>
  <c r="O1192" i="3"/>
  <c r="Q1192" i="3" s="1"/>
  <c r="O1193" i="3"/>
  <c r="Q1193" i="3" s="1"/>
  <c r="O1194" i="3"/>
  <c r="Q1194" i="3" s="1"/>
  <c r="O1195" i="3"/>
  <c r="Q1195" i="3" s="1"/>
  <c r="O1196" i="3"/>
  <c r="Q1196" i="3" s="1"/>
  <c r="O1197" i="3"/>
  <c r="Q1197" i="3" s="1"/>
  <c r="O1198" i="3"/>
  <c r="Q1198" i="3" s="1"/>
  <c r="O1199" i="3"/>
  <c r="Q1199" i="3" s="1"/>
  <c r="O1200" i="3"/>
  <c r="Q1200" i="3" s="1"/>
  <c r="O1201" i="3"/>
  <c r="Q1201" i="3" s="1"/>
  <c r="O1202" i="3"/>
  <c r="Q1202" i="3" s="1"/>
  <c r="O1203" i="3"/>
  <c r="Q1203" i="3" s="1"/>
  <c r="O1204" i="3"/>
  <c r="Q1204" i="3" s="1"/>
  <c r="O1205" i="3"/>
  <c r="Q1205" i="3" s="1"/>
  <c r="O1206" i="3"/>
  <c r="Q1206" i="3" s="1"/>
  <c r="O1207" i="3"/>
  <c r="Q1207" i="3" s="1"/>
  <c r="O1208" i="3"/>
  <c r="Q1208" i="3" s="1"/>
  <c r="O1209" i="3"/>
  <c r="Q1209" i="3" s="1"/>
  <c r="O1210" i="3"/>
  <c r="Q1210" i="3" s="1"/>
  <c r="O1211" i="3"/>
  <c r="Q1211" i="3" s="1"/>
  <c r="O1212" i="3"/>
  <c r="Q1212" i="3" s="1"/>
  <c r="O1213" i="3"/>
  <c r="Q1213" i="3" s="1"/>
  <c r="O1214" i="3"/>
  <c r="Q1214" i="3" s="1"/>
  <c r="O1215" i="3"/>
  <c r="Q1215" i="3" s="1"/>
  <c r="O1216" i="3"/>
  <c r="Q1216" i="3" s="1"/>
  <c r="O1217" i="3"/>
  <c r="Q1217" i="3" s="1"/>
  <c r="O1218" i="3"/>
  <c r="Q1218" i="3" s="1"/>
  <c r="O1219" i="3"/>
  <c r="Q1219" i="3" s="1"/>
  <c r="O1220" i="3"/>
  <c r="Q1220" i="3" s="1"/>
  <c r="O1221" i="3"/>
  <c r="Q1221" i="3" s="1"/>
  <c r="O1222" i="3"/>
  <c r="Q1222" i="3" s="1"/>
  <c r="O1223" i="3"/>
  <c r="Q1223" i="3" s="1"/>
  <c r="O1224" i="3"/>
  <c r="Q1224" i="3" s="1"/>
  <c r="O1226" i="3"/>
  <c r="Q1226" i="3" s="1"/>
  <c r="O1227" i="3"/>
  <c r="Q1227" i="3" s="1"/>
  <c r="O1228" i="3"/>
  <c r="Q1228" i="3" s="1"/>
  <c r="O1229" i="3"/>
  <c r="Q1229" i="3" s="1"/>
  <c r="O1230" i="3"/>
  <c r="Q1230" i="3" s="1"/>
  <c r="O1231" i="3"/>
  <c r="Q1231" i="3" s="1"/>
  <c r="O1232" i="3"/>
  <c r="Q1232" i="3" s="1"/>
  <c r="O1233" i="3"/>
  <c r="Q1233" i="3" s="1"/>
  <c r="O1234" i="3"/>
  <c r="Q1234" i="3" s="1"/>
  <c r="O1235" i="3"/>
  <c r="Q1235" i="3" s="1"/>
  <c r="O1236" i="3"/>
  <c r="Q1236" i="3" s="1"/>
  <c r="O1237" i="3"/>
  <c r="Q1237" i="3" s="1"/>
  <c r="O1238" i="3"/>
  <c r="Q1238" i="3" s="1"/>
  <c r="O1239" i="3"/>
  <c r="Q1239" i="3" s="1"/>
  <c r="O1240" i="3"/>
  <c r="Q1240" i="3" s="1"/>
  <c r="O1241" i="3"/>
  <c r="Q1241" i="3" s="1"/>
  <c r="O1242" i="3"/>
  <c r="Q1242" i="3" s="1"/>
  <c r="O1243" i="3"/>
  <c r="Q1243" i="3" s="1"/>
  <c r="O1244" i="3"/>
  <c r="Q1244" i="3" s="1"/>
  <c r="O1245" i="3"/>
  <c r="Q1245" i="3" s="1"/>
  <c r="O1246" i="3"/>
  <c r="Q1246" i="3" s="1"/>
  <c r="O1247" i="3"/>
  <c r="Q1247" i="3" s="1"/>
  <c r="O1248" i="3"/>
  <c r="Q1248" i="3" s="1"/>
  <c r="O1249" i="3"/>
  <c r="Q1249" i="3" s="1"/>
  <c r="O1250" i="3"/>
  <c r="Q1250" i="3" s="1"/>
  <c r="O1251" i="3"/>
  <c r="Q1251" i="3" s="1"/>
  <c r="O1252" i="3"/>
  <c r="Q1252" i="3" s="1"/>
  <c r="O1253" i="3"/>
  <c r="Q1253" i="3" s="1"/>
  <c r="O1254" i="3"/>
  <c r="Q1254" i="3" s="1"/>
  <c r="O1255" i="3"/>
  <c r="Q1255" i="3" s="1"/>
  <c r="O1256" i="3"/>
  <c r="Q1256" i="3" s="1"/>
  <c r="O1257" i="3"/>
  <c r="Q1257" i="3" s="1"/>
  <c r="O1258" i="3"/>
  <c r="Q1258" i="3" s="1"/>
  <c r="O1259" i="3"/>
  <c r="Q1259" i="3" s="1"/>
  <c r="O1260" i="3"/>
  <c r="Q1260" i="3" s="1"/>
  <c r="O1261" i="3"/>
  <c r="Q1261" i="3" s="1"/>
  <c r="O1262" i="3"/>
  <c r="Q1262" i="3" s="1"/>
  <c r="O1263" i="3"/>
  <c r="Q1263" i="3" s="1"/>
  <c r="O1264" i="3"/>
  <c r="Q1264" i="3" s="1"/>
  <c r="O1265" i="3"/>
  <c r="Q1265" i="3" s="1"/>
  <c r="O1266" i="3"/>
  <c r="Q1266" i="3" s="1"/>
  <c r="O1267" i="3"/>
  <c r="Q1267" i="3" s="1"/>
  <c r="O1268" i="3"/>
  <c r="Q1268" i="3" s="1"/>
  <c r="O1269" i="3"/>
  <c r="Q1269" i="3" s="1"/>
  <c r="O1270" i="3"/>
  <c r="Q1270" i="3" s="1"/>
  <c r="O1271" i="3"/>
  <c r="Q1271" i="3" s="1"/>
  <c r="O1272" i="3"/>
  <c r="Q1272" i="3" s="1"/>
  <c r="O1273" i="3"/>
  <c r="Q1273" i="3" s="1"/>
  <c r="O1274" i="3"/>
  <c r="Q1274" i="3" s="1"/>
  <c r="O1275" i="3"/>
  <c r="Q1275" i="3" s="1"/>
  <c r="O1276" i="3"/>
  <c r="Q1276" i="3" s="1"/>
  <c r="O1277" i="3"/>
  <c r="Q1277" i="3" s="1"/>
  <c r="O1278" i="3"/>
  <c r="Q1278" i="3" s="1"/>
  <c r="O1279" i="3"/>
  <c r="Q1279" i="3" s="1"/>
  <c r="O1280" i="3"/>
  <c r="Q1280" i="3" s="1"/>
  <c r="O1281" i="3"/>
  <c r="Q1281" i="3" s="1"/>
  <c r="O1282" i="3"/>
  <c r="Q1282" i="3" s="1"/>
  <c r="O1283" i="3"/>
  <c r="Q1283" i="3" s="1"/>
  <c r="O1284" i="3"/>
  <c r="Q1284" i="3" s="1"/>
  <c r="O1285" i="3"/>
  <c r="Q1285" i="3" s="1"/>
  <c r="O1287" i="3"/>
  <c r="Q1287" i="3" s="1"/>
  <c r="O1288" i="3"/>
  <c r="Q1288" i="3" s="1"/>
  <c r="O1289" i="3"/>
  <c r="Q1289" i="3" s="1"/>
  <c r="O1290" i="3"/>
  <c r="Q1290" i="3" s="1"/>
  <c r="O1291" i="3"/>
  <c r="Q1291" i="3" s="1"/>
  <c r="O1292" i="3"/>
  <c r="Q1292" i="3" s="1"/>
  <c r="O1293" i="3"/>
  <c r="Q1293" i="3" s="1"/>
  <c r="O1294" i="3"/>
  <c r="Q1294" i="3" s="1"/>
  <c r="O1295" i="3"/>
  <c r="Q1295" i="3" s="1"/>
  <c r="O1296" i="3"/>
  <c r="Q1296" i="3" s="1"/>
  <c r="O1297" i="3"/>
  <c r="Q1297" i="3" s="1"/>
  <c r="O1298" i="3"/>
  <c r="Q1298" i="3" s="1"/>
  <c r="O1299" i="3"/>
  <c r="Q1299" i="3" s="1"/>
  <c r="O1300" i="3"/>
  <c r="Q1300" i="3" s="1"/>
  <c r="O1301" i="3"/>
  <c r="Q1301" i="3" s="1"/>
  <c r="O1302" i="3"/>
  <c r="Q1302" i="3" s="1"/>
  <c r="O1303" i="3"/>
  <c r="Q1303" i="3" s="1"/>
  <c r="O1304" i="3"/>
  <c r="Q1304" i="3" s="1"/>
  <c r="O1305" i="3"/>
  <c r="Q1305" i="3" s="1"/>
  <c r="O1306" i="3"/>
  <c r="Q1306" i="3" s="1"/>
  <c r="O1307" i="3"/>
  <c r="Q1307" i="3" s="1"/>
  <c r="O1308" i="3"/>
  <c r="Q1308" i="3" s="1"/>
  <c r="O1309" i="3"/>
  <c r="Q1309" i="3" s="1"/>
  <c r="O1310" i="3"/>
  <c r="Q1310" i="3" s="1"/>
  <c r="O1311" i="3"/>
  <c r="Q1311" i="3" s="1"/>
  <c r="O1312" i="3"/>
  <c r="Q1312" i="3" s="1"/>
  <c r="O1313" i="3"/>
  <c r="Q1313" i="3" s="1"/>
  <c r="O1314" i="3"/>
  <c r="Q1314" i="3" s="1"/>
  <c r="O1315" i="3"/>
  <c r="Q1315" i="3" s="1"/>
  <c r="O1316" i="3"/>
  <c r="Q1316" i="3" s="1"/>
  <c r="O1317" i="3"/>
  <c r="Q1317" i="3" s="1"/>
  <c r="O1318" i="3"/>
  <c r="Q1318" i="3" s="1"/>
  <c r="O1319" i="3"/>
  <c r="Q1319" i="3" s="1"/>
  <c r="O1320" i="3"/>
  <c r="Q1320" i="3" s="1"/>
  <c r="O1321" i="3"/>
  <c r="Q1321" i="3" s="1"/>
  <c r="O1322" i="3"/>
  <c r="Q1322" i="3" s="1"/>
  <c r="O1323" i="3"/>
  <c r="Q1323" i="3" s="1"/>
  <c r="O1324" i="3"/>
  <c r="Q1324" i="3" s="1"/>
  <c r="O1325" i="3"/>
  <c r="Q1325" i="3" s="1"/>
  <c r="O1326" i="3"/>
  <c r="Q1326" i="3" s="1"/>
  <c r="O1327" i="3"/>
  <c r="Q1327" i="3" s="1"/>
  <c r="O1328" i="3"/>
  <c r="Q1328" i="3" s="1"/>
  <c r="O1329" i="3"/>
  <c r="Q1329" i="3" s="1"/>
  <c r="O1330" i="3"/>
  <c r="Q1330" i="3" s="1"/>
  <c r="O1331" i="3"/>
  <c r="Q1331" i="3" s="1"/>
  <c r="O1332" i="3"/>
  <c r="Q1332" i="3" s="1"/>
  <c r="O1333" i="3"/>
  <c r="Q1333" i="3" s="1"/>
  <c r="O1334" i="3"/>
  <c r="Q1334" i="3" s="1"/>
  <c r="O1335" i="3"/>
  <c r="Q1335" i="3" s="1"/>
  <c r="O1336" i="3"/>
  <c r="Q1336" i="3" s="1"/>
  <c r="O1337" i="3"/>
  <c r="Q1337" i="3" s="1"/>
  <c r="O1338" i="3"/>
  <c r="Q1338" i="3" s="1"/>
  <c r="O1339" i="3"/>
  <c r="Q1339" i="3" s="1"/>
  <c r="O1340" i="3"/>
  <c r="Q1340" i="3" s="1"/>
  <c r="O1341" i="3"/>
  <c r="Q1341" i="3" s="1"/>
  <c r="O1342" i="3"/>
  <c r="Q1342" i="3" s="1"/>
  <c r="O1343" i="3"/>
  <c r="Q1343" i="3" s="1"/>
  <c r="O1344" i="3"/>
  <c r="Q1344" i="3" s="1"/>
  <c r="O1345" i="3"/>
  <c r="Q1345" i="3" s="1"/>
  <c r="O1346" i="3"/>
  <c r="Q1346" i="3" s="1"/>
  <c r="O1347" i="3"/>
  <c r="Q1347" i="3" s="1"/>
  <c r="O1348" i="3"/>
  <c r="Q1348" i="3" s="1"/>
  <c r="O1349" i="3"/>
  <c r="Q1349" i="3" s="1"/>
  <c r="O1350" i="3"/>
  <c r="Q1350" i="3" s="1"/>
  <c r="O1351" i="3"/>
  <c r="Q1351" i="3" s="1"/>
  <c r="O1352" i="3"/>
  <c r="Q1352" i="3" s="1"/>
  <c r="O1354" i="3"/>
  <c r="Q1354" i="3" s="1"/>
  <c r="O1355" i="3"/>
  <c r="Q1355" i="3" s="1"/>
  <c r="O1356" i="3"/>
  <c r="Q1356" i="3" s="1"/>
  <c r="O1357" i="3"/>
  <c r="Q1357" i="3" s="1"/>
  <c r="O1358" i="3"/>
  <c r="Q1358" i="3" s="1"/>
  <c r="O1359" i="3"/>
  <c r="Q1359" i="3" s="1"/>
  <c r="O1360" i="3"/>
  <c r="Q1360" i="3" s="1"/>
  <c r="O1361" i="3"/>
  <c r="Q1361" i="3" s="1"/>
  <c r="O1362" i="3"/>
  <c r="Q1362" i="3" s="1"/>
  <c r="O1363" i="3"/>
  <c r="Q1363" i="3" s="1"/>
  <c r="O1364" i="3"/>
  <c r="Q1364" i="3" s="1"/>
  <c r="O1365" i="3"/>
  <c r="Q1365" i="3" s="1"/>
  <c r="O1366" i="3"/>
  <c r="Q1366" i="3" s="1"/>
  <c r="O1367" i="3"/>
  <c r="Q1367" i="3" s="1"/>
  <c r="O1368" i="3"/>
  <c r="Q1368" i="3" s="1"/>
  <c r="O1369" i="3"/>
  <c r="Q1369" i="3" s="1"/>
  <c r="O1370" i="3"/>
  <c r="Q1370" i="3" s="1"/>
  <c r="O1371" i="3"/>
  <c r="Q1371" i="3" s="1"/>
  <c r="O1372" i="3"/>
  <c r="Q1372" i="3" s="1"/>
  <c r="O1373" i="3"/>
  <c r="Q1373" i="3" s="1"/>
  <c r="O1374" i="3"/>
  <c r="Q1374" i="3" s="1"/>
  <c r="O1375" i="3"/>
  <c r="Q1375" i="3" s="1"/>
  <c r="O1376" i="3"/>
  <c r="Q1376" i="3" s="1"/>
  <c r="O1377" i="3"/>
  <c r="Q1377" i="3" s="1"/>
  <c r="O1378" i="3"/>
  <c r="Q1378" i="3" s="1"/>
  <c r="O1379" i="3"/>
  <c r="Q1379" i="3" s="1"/>
  <c r="O1380" i="3"/>
  <c r="Q1380" i="3" s="1"/>
  <c r="O1381" i="3"/>
  <c r="Q1381" i="3" s="1"/>
  <c r="O1382" i="3"/>
  <c r="Q1382" i="3" s="1"/>
  <c r="O1383" i="3"/>
  <c r="Q1383" i="3" s="1"/>
  <c r="O1384" i="3"/>
  <c r="Q1384" i="3" s="1"/>
  <c r="O1385" i="3"/>
  <c r="Q1385" i="3" s="1"/>
  <c r="O1386" i="3"/>
  <c r="Q1386" i="3" s="1"/>
  <c r="O1387" i="3"/>
  <c r="Q1387" i="3" s="1"/>
  <c r="O1388" i="3"/>
  <c r="Q1388" i="3" s="1"/>
  <c r="O1389" i="3"/>
  <c r="Q1389" i="3" s="1"/>
  <c r="O1390" i="3"/>
  <c r="Q1390" i="3" s="1"/>
  <c r="O1391" i="3"/>
  <c r="Q1391" i="3" s="1"/>
  <c r="O1392" i="3"/>
  <c r="Q1392" i="3" s="1"/>
  <c r="O1393" i="3"/>
  <c r="Q1393" i="3" s="1"/>
  <c r="O1394" i="3"/>
  <c r="Q1394" i="3" s="1"/>
  <c r="O1395" i="3"/>
  <c r="Q1395" i="3" s="1"/>
  <c r="O1396" i="3"/>
  <c r="Q1396" i="3" s="1"/>
  <c r="O1397" i="3"/>
  <c r="Q1397" i="3" s="1"/>
  <c r="O1398" i="3"/>
  <c r="Q1398" i="3" s="1"/>
  <c r="O1399" i="3"/>
  <c r="Q1399" i="3" s="1"/>
  <c r="O1400" i="3"/>
  <c r="Q1400" i="3" s="1"/>
  <c r="O1401" i="3"/>
  <c r="Q1401" i="3" s="1"/>
  <c r="O1402" i="3"/>
  <c r="Q1402" i="3" s="1"/>
  <c r="O1403" i="3"/>
  <c r="Q1403" i="3" s="1"/>
  <c r="O1404" i="3"/>
  <c r="Q1404" i="3" s="1"/>
  <c r="O1405" i="3"/>
  <c r="Q1405" i="3" s="1"/>
  <c r="O1407" i="3"/>
  <c r="Q1407" i="3" s="1"/>
  <c r="O1408" i="3"/>
  <c r="Q1408" i="3" s="1"/>
  <c r="O1409" i="3"/>
  <c r="Q1409" i="3" s="1"/>
  <c r="O1410" i="3"/>
  <c r="Q1410" i="3" s="1"/>
  <c r="O1411" i="3"/>
  <c r="Q1411" i="3" s="1"/>
  <c r="O1412" i="3"/>
  <c r="Q1412" i="3" s="1"/>
  <c r="O1413" i="3"/>
  <c r="Q1413" i="3" s="1"/>
  <c r="O1414" i="3"/>
  <c r="Q1414" i="3" s="1"/>
  <c r="O1415" i="3"/>
  <c r="Q1415" i="3" s="1"/>
  <c r="O1416" i="3"/>
  <c r="Q1416" i="3" s="1"/>
  <c r="O1417" i="3"/>
  <c r="Q1417" i="3" s="1"/>
  <c r="O1418" i="3"/>
  <c r="Q1418" i="3" s="1"/>
  <c r="O1419" i="3"/>
  <c r="Q1419" i="3" s="1"/>
  <c r="O1420" i="3"/>
  <c r="Q1420" i="3" s="1"/>
  <c r="O1421" i="3"/>
  <c r="Q1421" i="3" s="1"/>
  <c r="O1422" i="3"/>
  <c r="Q1422" i="3" s="1"/>
  <c r="O1423" i="3"/>
  <c r="Q1423" i="3" s="1"/>
  <c r="O1424" i="3"/>
  <c r="Q1424" i="3" s="1"/>
  <c r="O1425" i="3"/>
  <c r="Q1425" i="3" s="1"/>
  <c r="O1426" i="3"/>
  <c r="Q1426" i="3" s="1"/>
  <c r="O1427" i="3"/>
  <c r="Q1427" i="3" s="1"/>
  <c r="O1428" i="3"/>
  <c r="Q1428" i="3" s="1"/>
  <c r="O1429" i="3"/>
  <c r="Q1429" i="3" s="1"/>
  <c r="O1430" i="3"/>
  <c r="Q1430" i="3" s="1"/>
  <c r="O1431" i="3"/>
  <c r="Q1431" i="3" s="1"/>
  <c r="O1432" i="3"/>
  <c r="Q1432" i="3" s="1"/>
  <c r="O1433" i="3"/>
  <c r="Q1433" i="3" s="1"/>
  <c r="O1434" i="3"/>
  <c r="Q1434" i="3" s="1"/>
  <c r="O1435" i="3"/>
  <c r="Q1435" i="3" s="1"/>
  <c r="O1436" i="3"/>
  <c r="Q1436" i="3" s="1"/>
  <c r="O1437" i="3"/>
  <c r="Q1437" i="3" s="1"/>
  <c r="O1438" i="3"/>
  <c r="Q1438" i="3" s="1"/>
  <c r="O1439" i="3"/>
  <c r="Q1439" i="3" s="1"/>
  <c r="O1440" i="3"/>
  <c r="Q1440" i="3" s="1"/>
  <c r="O1441" i="3"/>
  <c r="Q1441" i="3" s="1"/>
  <c r="O1442" i="3"/>
  <c r="Q1442" i="3" s="1"/>
  <c r="O1443" i="3"/>
  <c r="Q1443" i="3" s="1"/>
  <c r="O1444" i="3"/>
  <c r="Q1444" i="3" s="1"/>
  <c r="O1445" i="3"/>
  <c r="Q1445" i="3" s="1"/>
  <c r="O1446" i="3"/>
  <c r="Q1446" i="3" s="1"/>
  <c r="O1447" i="3"/>
  <c r="Q1447" i="3" s="1"/>
  <c r="O1448" i="3"/>
  <c r="Q1448" i="3" s="1"/>
  <c r="O1449" i="3"/>
  <c r="Q1449" i="3" s="1"/>
  <c r="O1450" i="3"/>
  <c r="Q1450" i="3" s="1"/>
  <c r="O1451" i="3"/>
  <c r="Q1451" i="3" s="1"/>
  <c r="O1452" i="3"/>
  <c r="Q1452" i="3" s="1"/>
  <c r="O1453" i="3"/>
  <c r="Q1453" i="3" s="1"/>
  <c r="O1454" i="3"/>
  <c r="Q1454" i="3" s="1"/>
  <c r="O1455" i="3"/>
  <c r="Q1455" i="3" s="1"/>
  <c r="O1456" i="3"/>
  <c r="Q1456" i="3" s="1"/>
  <c r="O1457" i="3"/>
  <c r="Q1457" i="3" s="1"/>
  <c r="O1458" i="3"/>
  <c r="Q1458" i="3" s="1"/>
  <c r="O1459" i="3"/>
  <c r="Q1459" i="3" s="1"/>
  <c r="O1460" i="3"/>
  <c r="Q1460" i="3" s="1"/>
  <c r="O1461" i="3"/>
  <c r="Q1461" i="3" s="1"/>
  <c r="O1462" i="3"/>
  <c r="Q1462" i="3" s="1"/>
  <c r="O1463" i="3"/>
  <c r="Q1463" i="3" s="1"/>
  <c r="O1464" i="3"/>
  <c r="Q1464" i="3" s="1"/>
  <c r="O3" i="3"/>
  <c r="Q3" i="3" s="1"/>
  <c r="O4" i="3"/>
  <c r="Q4" i="3" s="1"/>
  <c r="L4" i="3"/>
  <c r="S4" i="3" s="1"/>
  <c r="L5" i="3"/>
  <c r="S5" i="3" s="1"/>
  <c r="L6" i="3"/>
  <c r="S6" i="3" s="1"/>
  <c r="L7" i="3"/>
  <c r="S7" i="3" s="1"/>
  <c r="L8" i="3"/>
  <c r="S8" i="3" s="1"/>
  <c r="L9" i="3"/>
  <c r="S9" i="3" s="1"/>
  <c r="L10" i="3"/>
  <c r="S10" i="3" s="1"/>
  <c r="L11" i="3"/>
  <c r="S11" i="3" s="1"/>
  <c r="L12" i="3"/>
  <c r="S12" i="3" s="1"/>
  <c r="L13" i="3"/>
  <c r="S13" i="3" s="1"/>
  <c r="L14" i="3"/>
  <c r="S14" i="3" s="1"/>
  <c r="L15" i="3"/>
  <c r="S15" i="3" s="1"/>
  <c r="L16" i="3"/>
  <c r="S16" i="3" s="1"/>
  <c r="L17" i="3"/>
  <c r="S17" i="3" s="1"/>
  <c r="L18" i="3"/>
  <c r="S18" i="3" s="1"/>
  <c r="L19" i="3"/>
  <c r="S19" i="3" s="1"/>
  <c r="L20" i="3"/>
  <c r="L21" i="3"/>
  <c r="L22" i="3"/>
  <c r="S22" i="3" s="1"/>
  <c r="L23" i="3"/>
  <c r="S23" i="3" s="1"/>
  <c r="L24" i="3"/>
  <c r="S24" i="3" s="1"/>
  <c r="L25" i="3"/>
  <c r="L26" i="3"/>
  <c r="L27" i="3"/>
  <c r="S27" i="3" s="1"/>
  <c r="L28" i="3"/>
  <c r="S28" i="3" s="1"/>
  <c r="L29" i="3"/>
  <c r="L30" i="3"/>
  <c r="L31" i="3"/>
  <c r="S31" i="3" s="1"/>
  <c r="L32" i="3"/>
  <c r="L33" i="3"/>
  <c r="L34" i="3"/>
  <c r="L35" i="3"/>
  <c r="S35" i="3" s="1"/>
  <c r="L36" i="3"/>
  <c r="S36" i="3" s="1"/>
  <c r="L37" i="3"/>
  <c r="S37" i="3" s="1"/>
  <c r="L38" i="3"/>
  <c r="L39" i="3"/>
  <c r="S39" i="3" s="1"/>
  <c r="L40" i="3"/>
  <c r="S40" i="3" s="1"/>
  <c r="L41" i="3"/>
  <c r="S41" i="3" s="1"/>
  <c r="L42" i="3"/>
  <c r="S42" i="3" s="1"/>
  <c r="L43" i="3"/>
  <c r="S43" i="3" s="1"/>
  <c r="L44" i="3"/>
  <c r="S44" i="3" s="1"/>
  <c r="L45" i="3"/>
  <c r="S45" i="3" s="1"/>
  <c r="L46" i="3"/>
  <c r="S46" i="3" s="1"/>
  <c r="L47" i="3"/>
  <c r="L48" i="3"/>
  <c r="L49" i="3"/>
  <c r="S49" i="3" s="1"/>
  <c r="L50" i="3"/>
  <c r="L51" i="3"/>
  <c r="S51" i="3" s="1"/>
  <c r="L52" i="3"/>
  <c r="S52" i="3" s="1"/>
  <c r="L53" i="3"/>
  <c r="S53" i="3" s="1"/>
  <c r="L54" i="3"/>
  <c r="S54" i="3" s="1"/>
  <c r="L55" i="3"/>
  <c r="S55" i="3" s="1"/>
  <c r="L56" i="3"/>
  <c r="S56" i="3" s="1"/>
  <c r="L57" i="3"/>
  <c r="S57" i="3" s="1"/>
  <c r="L58" i="3"/>
  <c r="S58" i="3" s="1"/>
  <c r="L59" i="3"/>
  <c r="S59" i="3" s="1"/>
  <c r="L60" i="3"/>
  <c r="S60" i="3" s="1"/>
  <c r="L61" i="3"/>
  <c r="S61" i="3" s="1"/>
  <c r="L62" i="3"/>
  <c r="S62" i="3" s="1"/>
  <c r="L63" i="3"/>
  <c r="S63" i="3" s="1"/>
  <c r="L64" i="3"/>
  <c r="S64" i="3" s="1"/>
  <c r="L65" i="3"/>
  <c r="S65" i="3" s="1"/>
  <c r="L66" i="3"/>
  <c r="L67" i="3"/>
  <c r="S67" i="3" s="1"/>
  <c r="L68" i="3"/>
  <c r="S68" i="3" s="1"/>
  <c r="L69" i="3"/>
  <c r="S69" i="3" s="1"/>
  <c r="L70" i="3"/>
  <c r="L71" i="3"/>
  <c r="S71" i="3" s="1"/>
  <c r="L72" i="3"/>
  <c r="S72" i="3" s="1"/>
  <c r="L73" i="3"/>
  <c r="S73" i="3" s="1"/>
  <c r="L74" i="3"/>
  <c r="S74" i="3" s="1"/>
  <c r="L75" i="3"/>
  <c r="S75" i="3" s="1"/>
  <c r="L76" i="3"/>
  <c r="S76" i="3" s="1"/>
  <c r="L77" i="3"/>
  <c r="S77" i="3" s="1"/>
  <c r="L78" i="3"/>
  <c r="S78" i="3" s="1"/>
  <c r="L79" i="3"/>
  <c r="S79" i="3" s="1"/>
  <c r="L80" i="3"/>
  <c r="S80" i="3" s="1"/>
  <c r="L81" i="3"/>
  <c r="S81" i="3" s="1"/>
  <c r="L82" i="3"/>
  <c r="L83" i="3"/>
  <c r="S83" i="3" s="1"/>
  <c r="L84" i="3"/>
  <c r="S84" i="3" s="1"/>
  <c r="L85" i="3"/>
  <c r="L86" i="3"/>
  <c r="L87" i="3"/>
  <c r="L88" i="3"/>
  <c r="S88" i="3" s="1"/>
  <c r="L89" i="3"/>
  <c r="S89" i="3" s="1"/>
  <c r="L90" i="3"/>
  <c r="S90" i="3" s="1"/>
  <c r="L91" i="3"/>
  <c r="L92" i="3"/>
  <c r="S92" i="3" s="1"/>
  <c r="L93" i="3"/>
  <c r="S93" i="3" s="1"/>
  <c r="L94" i="3"/>
  <c r="S94" i="3" s="1"/>
  <c r="L95" i="3"/>
  <c r="S95" i="3" s="1"/>
  <c r="L96" i="3"/>
  <c r="S96" i="3" s="1"/>
  <c r="L97" i="3"/>
  <c r="L98" i="3"/>
  <c r="L99" i="3"/>
  <c r="S99" i="3" s="1"/>
  <c r="L100" i="3"/>
  <c r="S100" i="3" s="1"/>
  <c r="L101" i="3"/>
  <c r="S101" i="3" s="1"/>
  <c r="L102" i="3"/>
  <c r="S102" i="3" s="1"/>
  <c r="L103" i="3"/>
  <c r="S103" i="3" s="1"/>
  <c r="L104" i="3"/>
  <c r="L105" i="3"/>
  <c r="S105" i="3" s="1"/>
  <c r="L106" i="3"/>
  <c r="L107" i="3"/>
  <c r="S107" i="3" s="1"/>
  <c r="L108" i="3"/>
  <c r="S108" i="3" s="1"/>
  <c r="L109" i="3"/>
  <c r="S109" i="3" s="1"/>
  <c r="L110" i="3"/>
  <c r="L111" i="3"/>
  <c r="S111" i="3" s="1"/>
  <c r="L112" i="3"/>
  <c r="S112" i="3" s="1"/>
  <c r="L113" i="3"/>
  <c r="L114" i="3"/>
  <c r="L115" i="3"/>
  <c r="S115" i="3" s="1"/>
  <c r="L116" i="3"/>
  <c r="L117" i="3"/>
  <c r="S117" i="3" s="1"/>
  <c r="L118" i="3"/>
  <c r="S118" i="3" s="1"/>
  <c r="L119" i="3"/>
  <c r="L120" i="3"/>
  <c r="S120" i="3" s="1"/>
  <c r="L121" i="3"/>
  <c r="L122" i="3"/>
  <c r="S122" i="3" s="1"/>
  <c r="L123" i="3"/>
  <c r="S123" i="3" s="1"/>
  <c r="L124" i="3"/>
  <c r="S124" i="3" s="1"/>
  <c r="L125" i="3"/>
  <c r="S125" i="3" s="1"/>
  <c r="L126" i="3"/>
  <c r="L127" i="3"/>
  <c r="S127" i="3" s="1"/>
  <c r="L128" i="3"/>
  <c r="S128" i="3" s="1"/>
  <c r="L129" i="3"/>
  <c r="L130" i="3"/>
  <c r="S130" i="3" s="1"/>
  <c r="L131" i="3"/>
  <c r="S131" i="3" s="1"/>
  <c r="L132" i="3"/>
  <c r="L133" i="3"/>
  <c r="S133" i="3" s="1"/>
  <c r="L134" i="3"/>
  <c r="L135" i="3"/>
  <c r="L136" i="3"/>
  <c r="L137" i="3"/>
  <c r="S137" i="3" s="1"/>
  <c r="L138" i="3"/>
  <c r="S138" i="3" s="1"/>
  <c r="L139" i="3"/>
  <c r="S139" i="3" s="1"/>
  <c r="L140" i="3"/>
  <c r="S140" i="3" s="1"/>
  <c r="L141" i="3"/>
  <c r="S141" i="3" s="1"/>
  <c r="L142" i="3"/>
  <c r="S142" i="3" s="1"/>
  <c r="L143" i="3"/>
  <c r="S143" i="3" s="1"/>
  <c r="L144" i="3"/>
  <c r="L145" i="3"/>
  <c r="S145" i="3" s="1"/>
  <c r="L146" i="3"/>
  <c r="S146" i="3" s="1"/>
  <c r="L147" i="3"/>
  <c r="S147" i="3" s="1"/>
  <c r="L148" i="3"/>
  <c r="S148" i="3" s="1"/>
  <c r="L149" i="3"/>
  <c r="S149" i="3" s="1"/>
  <c r="L150" i="3"/>
  <c r="S150" i="3" s="1"/>
  <c r="L151" i="3"/>
  <c r="S151" i="3" s="1"/>
  <c r="L152" i="3"/>
  <c r="L153" i="3"/>
  <c r="S153" i="3" s="1"/>
  <c r="L154" i="3"/>
  <c r="S154" i="3" s="1"/>
  <c r="L155" i="3"/>
  <c r="S155" i="3" s="1"/>
  <c r="L156" i="3"/>
  <c r="S156" i="3" s="1"/>
  <c r="L157" i="3"/>
  <c r="S157" i="3" s="1"/>
  <c r="L158" i="3"/>
  <c r="S158" i="3" s="1"/>
  <c r="L159" i="3"/>
  <c r="S159" i="3" s="1"/>
  <c r="L160" i="3"/>
  <c r="S160" i="3" s="1"/>
  <c r="L161" i="3"/>
  <c r="S161" i="3" s="1"/>
  <c r="L162" i="3"/>
  <c r="S162" i="3" s="1"/>
  <c r="L163" i="3"/>
  <c r="S163" i="3" s="1"/>
  <c r="L164" i="3"/>
  <c r="S164" i="3" s="1"/>
  <c r="L165" i="3"/>
  <c r="L166" i="3"/>
  <c r="L167" i="3"/>
  <c r="S167" i="3" s="1"/>
  <c r="L168" i="3"/>
  <c r="S168" i="3" s="1"/>
  <c r="L169" i="3"/>
  <c r="S169" i="3" s="1"/>
  <c r="L170" i="3"/>
  <c r="L171" i="3"/>
  <c r="L172" i="3"/>
  <c r="S172" i="3" s="1"/>
  <c r="L173" i="3"/>
  <c r="S173" i="3" s="1"/>
  <c r="L174" i="3"/>
  <c r="S174" i="3" s="1"/>
  <c r="L175" i="3"/>
  <c r="S175" i="3" s="1"/>
  <c r="L176" i="3"/>
  <c r="L177" i="3"/>
  <c r="S177" i="3" s="1"/>
  <c r="L178" i="3"/>
  <c r="S178" i="3" s="1"/>
  <c r="L179" i="3"/>
  <c r="S179" i="3" s="1"/>
  <c r="L180" i="3"/>
  <c r="L181" i="3"/>
  <c r="S181" i="3" s="1"/>
  <c r="L182" i="3"/>
  <c r="L183" i="3"/>
  <c r="S183" i="3" s="1"/>
  <c r="L184" i="3"/>
  <c r="S184" i="3" s="1"/>
  <c r="L185" i="3"/>
  <c r="S185" i="3" s="1"/>
  <c r="L186" i="3"/>
  <c r="S186" i="3" s="1"/>
  <c r="L187" i="3"/>
  <c r="L188" i="3"/>
  <c r="S188" i="3" s="1"/>
  <c r="L189" i="3"/>
  <c r="S189" i="3" s="1"/>
  <c r="L190" i="3"/>
  <c r="S190" i="3" s="1"/>
  <c r="L191" i="3"/>
  <c r="L192" i="3"/>
  <c r="L193" i="3"/>
  <c r="L194" i="3"/>
  <c r="L195" i="3"/>
  <c r="S195" i="3" s="1"/>
  <c r="L196" i="3"/>
  <c r="S196" i="3" s="1"/>
  <c r="L197" i="3"/>
  <c r="L198" i="3"/>
  <c r="S198" i="3" s="1"/>
  <c r="L199" i="3"/>
  <c r="S199" i="3" s="1"/>
  <c r="L200" i="3"/>
  <c r="L201" i="3"/>
  <c r="S201" i="3" s="1"/>
  <c r="L202" i="3"/>
  <c r="S202" i="3" s="1"/>
  <c r="L203" i="3"/>
  <c r="S203" i="3" s="1"/>
  <c r="L204" i="3"/>
  <c r="L205" i="3"/>
  <c r="S205" i="3" s="1"/>
  <c r="L206" i="3"/>
  <c r="S206" i="3" s="1"/>
  <c r="L207" i="3"/>
  <c r="L208" i="3"/>
  <c r="L209" i="3"/>
  <c r="L210" i="3"/>
  <c r="S210" i="3" s="1"/>
  <c r="L211" i="3"/>
  <c r="S211" i="3" s="1"/>
  <c r="L212" i="3"/>
  <c r="L213" i="3"/>
  <c r="L214" i="3"/>
  <c r="S214" i="3" s="1"/>
  <c r="L215" i="3"/>
  <c r="L216" i="3"/>
  <c r="L217" i="3"/>
  <c r="L218" i="3"/>
  <c r="S218" i="3" s="1"/>
  <c r="L219" i="3"/>
  <c r="L220" i="3"/>
  <c r="L221" i="3"/>
  <c r="S221" i="3" s="1"/>
  <c r="L222" i="3"/>
  <c r="L223" i="3"/>
  <c r="L224" i="3"/>
  <c r="L225" i="3"/>
  <c r="L226" i="3"/>
  <c r="S226" i="3" s="1"/>
  <c r="L227" i="3"/>
  <c r="S227" i="3" s="1"/>
  <c r="L228" i="3"/>
  <c r="L229" i="3"/>
  <c r="L230" i="3"/>
  <c r="S230" i="3" s="1"/>
  <c r="L231" i="3"/>
  <c r="L232" i="3"/>
  <c r="L233" i="3"/>
  <c r="L234" i="3"/>
  <c r="L235" i="3"/>
  <c r="L236" i="3"/>
  <c r="L237" i="3"/>
  <c r="L238" i="3"/>
  <c r="S238" i="3" s="1"/>
  <c r="L239" i="3"/>
  <c r="L240" i="3"/>
  <c r="L241" i="3"/>
  <c r="S241" i="3" s="1"/>
  <c r="L242" i="3"/>
  <c r="L243" i="3"/>
  <c r="S243" i="3" s="1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S256" i="3" s="1"/>
  <c r="L257" i="3"/>
  <c r="S257" i="3" s="1"/>
  <c r="L258" i="3"/>
  <c r="S258" i="3" s="1"/>
  <c r="L259" i="3"/>
  <c r="S259" i="3" s="1"/>
  <c r="L260" i="3"/>
  <c r="S260" i="3" s="1"/>
  <c r="L261" i="3"/>
  <c r="S261" i="3" s="1"/>
  <c r="L262" i="3"/>
  <c r="S262" i="3" s="1"/>
  <c r="L263" i="3"/>
  <c r="S263" i="3" s="1"/>
  <c r="L264" i="3"/>
  <c r="L265" i="3"/>
  <c r="S265" i="3" s="1"/>
  <c r="L266" i="3"/>
  <c r="S266" i="3" s="1"/>
  <c r="L267" i="3"/>
  <c r="S267" i="3" s="1"/>
  <c r="L268" i="3"/>
  <c r="S268" i="3" s="1"/>
  <c r="L269" i="3"/>
  <c r="S269" i="3" s="1"/>
  <c r="L270" i="3"/>
  <c r="S270" i="3" s="1"/>
  <c r="L271" i="3"/>
  <c r="S271" i="3" s="1"/>
  <c r="L272" i="3"/>
  <c r="S272" i="3" s="1"/>
  <c r="L273" i="3"/>
  <c r="S273" i="3" s="1"/>
  <c r="L274" i="3"/>
  <c r="S274" i="3" s="1"/>
  <c r="L275" i="3"/>
  <c r="S275" i="3" s="1"/>
  <c r="L276" i="3"/>
  <c r="S276" i="3" s="1"/>
  <c r="L277" i="3"/>
  <c r="S277" i="3" s="1"/>
  <c r="L278" i="3"/>
  <c r="S278" i="3" s="1"/>
  <c r="L279" i="3"/>
  <c r="S279" i="3" s="1"/>
  <c r="L280" i="3"/>
  <c r="S280" i="3" s="1"/>
  <c r="L281" i="3"/>
  <c r="S281" i="3" s="1"/>
  <c r="L282" i="3"/>
  <c r="S282" i="3" s="1"/>
  <c r="L283" i="3"/>
  <c r="S283" i="3" s="1"/>
  <c r="L284" i="3"/>
  <c r="L285" i="3"/>
  <c r="S285" i="3" s="1"/>
  <c r="L286" i="3"/>
  <c r="S286" i="3" s="1"/>
  <c r="L287" i="3"/>
  <c r="L288" i="3"/>
  <c r="L289" i="3"/>
  <c r="S289" i="3" s="1"/>
  <c r="L290" i="3"/>
  <c r="L291" i="3"/>
  <c r="S291" i="3" s="1"/>
  <c r="L292" i="3"/>
  <c r="S292" i="3" s="1"/>
  <c r="L293" i="3"/>
  <c r="S293" i="3" s="1"/>
  <c r="L294" i="3"/>
  <c r="S294" i="3" s="1"/>
  <c r="L295" i="3"/>
  <c r="S295" i="3" s="1"/>
  <c r="L296" i="3"/>
  <c r="S296" i="3" s="1"/>
  <c r="L297" i="3"/>
  <c r="S297" i="3" s="1"/>
  <c r="L298" i="3"/>
  <c r="S298" i="3" s="1"/>
  <c r="L299" i="3"/>
  <c r="S299" i="3" s="1"/>
  <c r="L300" i="3"/>
  <c r="S300" i="3" s="1"/>
  <c r="L301" i="3"/>
  <c r="S301" i="3" s="1"/>
  <c r="L302" i="3"/>
  <c r="S302" i="3" s="1"/>
  <c r="L303" i="3"/>
  <c r="L304" i="3"/>
  <c r="L305" i="3"/>
  <c r="S305" i="3" s="1"/>
  <c r="L306" i="3"/>
  <c r="S306" i="3" s="1"/>
  <c r="L307" i="3"/>
  <c r="L308" i="3"/>
  <c r="S308" i="3" s="1"/>
  <c r="L309" i="3"/>
  <c r="S309" i="3" s="1"/>
  <c r="L310" i="3"/>
  <c r="L311" i="3"/>
  <c r="S311" i="3" s="1"/>
  <c r="L312" i="3"/>
  <c r="S312" i="3" s="1"/>
  <c r="L313" i="3"/>
  <c r="S313" i="3" s="1"/>
  <c r="L314" i="3"/>
  <c r="L315" i="3"/>
  <c r="S315" i="3" s="1"/>
  <c r="L316" i="3"/>
  <c r="S316" i="3" s="1"/>
  <c r="L317" i="3"/>
  <c r="S317" i="3" s="1"/>
  <c r="L318" i="3"/>
  <c r="S318" i="3" s="1"/>
  <c r="L319" i="3"/>
  <c r="S319" i="3" s="1"/>
  <c r="L320" i="3"/>
  <c r="S320" i="3" s="1"/>
  <c r="L321" i="3"/>
  <c r="S321" i="3" s="1"/>
  <c r="L322" i="3"/>
  <c r="L323" i="3"/>
  <c r="L324" i="3"/>
  <c r="L325" i="3"/>
  <c r="L326" i="3"/>
  <c r="L327" i="3"/>
  <c r="L328" i="3"/>
  <c r="L329" i="3"/>
  <c r="L330" i="3"/>
  <c r="S330" i="3" s="1"/>
  <c r="L331" i="3"/>
  <c r="S331" i="3" s="1"/>
  <c r="L332" i="3"/>
  <c r="L333" i="3"/>
  <c r="L334" i="3"/>
  <c r="S334" i="3" s="1"/>
  <c r="L335" i="3"/>
  <c r="L336" i="3"/>
  <c r="S336" i="3" s="1"/>
  <c r="L337" i="3"/>
  <c r="L338" i="3"/>
  <c r="S338" i="3" s="1"/>
  <c r="L339" i="3"/>
  <c r="S339" i="3" s="1"/>
  <c r="L340" i="3"/>
  <c r="S340" i="3" s="1"/>
  <c r="L341" i="3"/>
  <c r="S341" i="3" s="1"/>
  <c r="L342" i="3"/>
  <c r="L343" i="3"/>
  <c r="L344" i="3"/>
  <c r="L345" i="3"/>
  <c r="L346" i="3"/>
  <c r="S346" i="3" s="1"/>
  <c r="L347" i="3"/>
  <c r="L348" i="3"/>
  <c r="L349" i="3"/>
  <c r="L350" i="3"/>
  <c r="S350" i="3" s="1"/>
  <c r="L351" i="3"/>
  <c r="S351" i="3" s="1"/>
  <c r="L352" i="3"/>
  <c r="L353" i="3"/>
  <c r="L354" i="3"/>
  <c r="S354" i="3" s="1"/>
  <c r="L355" i="3"/>
  <c r="L356" i="3"/>
  <c r="S356" i="3" s="1"/>
  <c r="L357" i="3"/>
  <c r="L358" i="3"/>
  <c r="S358" i="3" s="1"/>
  <c r="L359" i="3"/>
  <c r="S359" i="3" s="1"/>
  <c r="L360" i="3"/>
  <c r="S360" i="3" s="1"/>
  <c r="L361" i="3"/>
  <c r="S361" i="3" s="1"/>
  <c r="L362" i="3"/>
  <c r="S362" i="3" s="1"/>
  <c r="L363" i="3"/>
  <c r="L364" i="3"/>
  <c r="L365" i="3"/>
  <c r="L366" i="3"/>
  <c r="S366" i="3" s="1"/>
  <c r="L367" i="3"/>
  <c r="L368" i="3"/>
  <c r="S368" i="3" s="1"/>
  <c r="L369" i="3"/>
  <c r="L370" i="3"/>
  <c r="L371" i="3"/>
  <c r="S371" i="3" s="1"/>
  <c r="L372" i="3"/>
  <c r="S372" i="3" s="1"/>
  <c r="L373" i="3"/>
  <c r="S373" i="3" s="1"/>
  <c r="L374" i="3"/>
  <c r="S374" i="3" s="1"/>
  <c r="L375" i="3"/>
  <c r="L376" i="3"/>
  <c r="S376" i="3" s="1"/>
  <c r="L377" i="3"/>
  <c r="S377" i="3" s="1"/>
  <c r="L378" i="3"/>
  <c r="S378" i="3" s="1"/>
  <c r="L379" i="3"/>
  <c r="L380" i="3"/>
  <c r="S380" i="3" s="1"/>
  <c r="L381" i="3"/>
  <c r="L382" i="3"/>
  <c r="S382" i="3" s="1"/>
  <c r="L383" i="3"/>
  <c r="L384" i="3"/>
  <c r="S384" i="3" s="1"/>
  <c r="L385" i="3"/>
  <c r="S385" i="3" s="1"/>
  <c r="L386" i="3"/>
  <c r="L387" i="3"/>
  <c r="L388" i="3"/>
  <c r="L389" i="3"/>
  <c r="S389" i="3" s="1"/>
  <c r="L390" i="3"/>
  <c r="L391" i="3"/>
  <c r="S391" i="3" s="1"/>
  <c r="L392" i="3"/>
  <c r="L393" i="3"/>
  <c r="S393" i="3" s="1"/>
  <c r="L394" i="3"/>
  <c r="S394" i="3" s="1"/>
  <c r="L395" i="3"/>
  <c r="L396" i="3"/>
  <c r="S396" i="3" s="1"/>
  <c r="L397" i="3"/>
  <c r="S397" i="3" s="1"/>
  <c r="L398" i="3"/>
  <c r="L399" i="3"/>
  <c r="S399" i="3" s="1"/>
  <c r="L400" i="3"/>
  <c r="S400" i="3" s="1"/>
  <c r="L401" i="3"/>
  <c r="L402" i="3"/>
  <c r="S402" i="3" s="1"/>
  <c r="L403" i="3"/>
  <c r="S403" i="3" s="1"/>
  <c r="L404" i="3"/>
  <c r="L405" i="3"/>
  <c r="L406" i="3"/>
  <c r="S406" i="3" s="1"/>
  <c r="L407" i="3"/>
  <c r="S407" i="3" s="1"/>
  <c r="L408" i="3"/>
  <c r="L409" i="3"/>
  <c r="L410" i="3"/>
  <c r="L411" i="3"/>
  <c r="L412" i="3"/>
  <c r="S412" i="3" s="1"/>
  <c r="L413" i="3"/>
  <c r="S413" i="3" s="1"/>
  <c r="L414" i="3"/>
  <c r="L415" i="3"/>
  <c r="S415" i="3" s="1"/>
  <c r="L416" i="3"/>
  <c r="L417" i="3"/>
  <c r="S417" i="3" s="1"/>
  <c r="L418" i="3"/>
  <c r="L419" i="3"/>
  <c r="L420" i="3"/>
  <c r="S420" i="3" s="1"/>
  <c r="L421" i="3"/>
  <c r="L422" i="3"/>
  <c r="L423" i="3"/>
  <c r="S423" i="3" s="1"/>
  <c r="L424" i="3"/>
  <c r="L425" i="3"/>
  <c r="S425" i="3" s="1"/>
  <c r="L426" i="3"/>
  <c r="S426" i="3" s="1"/>
  <c r="L427" i="3"/>
  <c r="L428" i="3"/>
  <c r="L429" i="3"/>
  <c r="L430" i="3"/>
  <c r="L431" i="3"/>
  <c r="S431" i="3" s="1"/>
  <c r="L432" i="3"/>
  <c r="S432" i="3" s="1"/>
  <c r="L433" i="3"/>
  <c r="L434" i="3"/>
  <c r="L435" i="3"/>
  <c r="L436" i="3"/>
  <c r="S436" i="3" s="1"/>
  <c r="L437" i="3"/>
  <c r="S437" i="3" s="1"/>
  <c r="L438" i="3"/>
  <c r="S438" i="3" s="1"/>
  <c r="L439" i="3"/>
  <c r="L440" i="3"/>
  <c r="L441" i="3"/>
  <c r="S441" i="3" s="1"/>
  <c r="L442" i="3"/>
  <c r="L443" i="3"/>
  <c r="S443" i="3" s="1"/>
  <c r="L444" i="3"/>
  <c r="L445" i="3"/>
  <c r="S445" i="3" s="1"/>
  <c r="L446" i="3"/>
  <c r="L447" i="3"/>
  <c r="S447" i="3" s="1"/>
  <c r="L448" i="3"/>
  <c r="L449" i="3"/>
  <c r="S449" i="3" s="1"/>
  <c r="L450" i="3"/>
  <c r="S450" i="3" s="1"/>
  <c r="L451" i="3"/>
  <c r="S451" i="3" s="1"/>
  <c r="L452" i="3"/>
  <c r="S452" i="3" s="1"/>
  <c r="L453" i="3"/>
  <c r="S453" i="3" s="1"/>
  <c r="L454" i="3"/>
  <c r="L455" i="3"/>
  <c r="L456" i="3"/>
  <c r="S456" i="3" s="1"/>
  <c r="L457" i="3"/>
  <c r="S457" i="3" s="1"/>
  <c r="L458" i="3"/>
  <c r="S458" i="3" s="1"/>
  <c r="L459" i="3"/>
  <c r="S459" i="3" s="1"/>
  <c r="L460" i="3"/>
  <c r="S460" i="3" s="1"/>
  <c r="L461" i="3"/>
  <c r="S461" i="3" s="1"/>
  <c r="L462" i="3"/>
  <c r="S462" i="3" s="1"/>
  <c r="L463" i="3"/>
  <c r="S463" i="3" s="1"/>
  <c r="L464" i="3"/>
  <c r="S464" i="3" s="1"/>
  <c r="L465" i="3"/>
  <c r="S465" i="3" s="1"/>
  <c r="L466" i="3"/>
  <c r="S466" i="3" s="1"/>
  <c r="L467" i="3"/>
  <c r="S467" i="3" s="1"/>
  <c r="L468" i="3"/>
  <c r="S468" i="3" s="1"/>
  <c r="L469" i="3"/>
  <c r="L470" i="3"/>
  <c r="L471" i="3"/>
  <c r="S471" i="3" s="1"/>
  <c r="L472" i="3"/>
  <c r="S472" i="3" s="1"/>
  <c r="L473" i="3"/>
  <c r="S473" i="3" s="1"/>
  <c r="L474" i="3"/>
  <c r="S474" i="3" s="1"/>
  <c r="L475" i="3"/>
  <c r="S475" i="3" s="1"/>
  <c r="L476" i="3"/>
  <c r="S476" i="3" s="1"/>
  <c r="L477" i="3"/>
  <c r="L478" i="3"/>
  <c r="S478" i="3" s="1"/>
  <c r="L479" i="3"/>
  <c r="S479" i="3" s="1"/>
  <c r="L480" i="3"/>
  <c r="S480" i="3" s="1"/>
  <c r="L481" i="3"/>
  <c r="L482" i="3"/>
  <c r="S482" i="3" s="1"/>
  <c r="L483" i="3"/>
  <c r="S483" i="3" s="1"/>
  <c r="L484" i="3"/>
  <c r="S484" i="3" s="1"/>
  <c r="L485" i="3"/>
  <c r="L486" i="3"/>
  <c r="L487" i="3"/>
  <c r="S487" i="3" s="1"/>
  <c r="L488" i="3"/>
  <c r="L489" i="3"/>
  <c r="S489" i="3" s="1"/>
  <c r="L490" i="3"/>
  <c r="S490" i="3" s="1"/>
  <c r="L491" i="3"/>
  <c r="S491" i="3" s="1"/>
  <c r="L492" i="3"/>
  <c r="L493" i="3"/>
  <c r="S493" i="3" s="1"/>
  <c r="L494" i="3"/>
  <c r="L495" i="3"/>
  <c r="S495" i="3" s="1"/>
  <c r="L496" i="3"/>
  <c r="L497" i="3"/>
  <c r="L498" i="3"/>
  <c r="L499" i="3"/>
  <c r="S499" i="3" s="1"/>
  <c r="L500" i="3"/>
  <c r="S500" i="3" s="1"/>
  <c r="L501" i="3"/>
  <c r="S501" i="3" s="1"/>
  <c r="L502" i="3"/>
  <c r="L503" i="3"/>
  <c r="S503" i="3" s="1"/>
  <c r="L504" i="3"/>
  <c r="S504" i="3" s="1"/>
  <c r="L505" i="3"/>
  <c r="S505" i="3" s="1"/>
  <c r="L506" i="3"/>
  <c r="S506" i="3" s="1"/>
  <c r="L507" i="3"/>
  <c r="S507" i="3" s="1"/>
  <c r="L508" i="3"/>
  <c r="S508" i="3" s="1"/>
  <c r="L509" i="3"/>
  <c r="L510" i="3"/>
  <c r="L511" i="3"/>
  <c r="S511" i="3" s="1"/>
  <c r="L512" i="3"/>
  <c r="S512" i="3" s="1"/>
  <c r="L513" i="3"/>
  <c r="S513" i="3" s="1"/>
  <c r="L514" i="3"/>
  <c r="L515" i="3"/>
  <c r="S515" i="3" s="1"/>
  <c r="L516" i="3"/>
  <c r="S516" i="3" s="1"/>
  <c r="L517" i="3"/>
  <c r="L518" i="3"/>
  <c r="L519" i="3"/>
  <c r="S519" i="3" s="1"/>
  <c r="L520" i="3"/>
  <c r="S520" i="3" s="1"/>
  <c r="L521" i="3"/>
  <c r="S521" i="3" s="1"/>
  <c r="L522" i="3"/>
  <c r="L523" i="3"/>
  <c r="S523" i="3" s="1"/>
  <c r="L524" i="3"/>
  <c r="S524" i="3" s="1"/>
  <c r="L525" i="3"/>
  <c r="S525" i="3" s="1"/>
  <c r="L526" i="3"/>
  <c r="S526" i="3" s="1"/>
  <c r="L527" i="3"/>
  <c r="S527" i="3" s="1"/>
  <c r="L528" i="3"/>
  <c r="L529" i="3"/>
  <c r="L530" i="3"/>
  <c r="S530" i="3" s="1"/>
  <c r="L531" i="3"/>
  <c r="S531" i="3" s="1"/>
  <c r="L532" i="3"/>
  <c r="S532" i="3" s="1"/>
  <c r="L533" i="3"/>
  <c r="L534" i="3"/>
  <c r="L535" i="3"/>
  <c r="L536" i="3"/>
  <c r="S536" i="3" s="1"/>
  <c r="L537" i="3"/>
  <c r="L538" i="3"/>
  <c r="L539" i="3"/>
  <c r="S539" i="3" s="1"/>
  <c r="L540" i="3"/>
  <c r="S540" i="3" s="1"/>
  <c r="L541" i="3"/>
  <c r="L542" i="3"/>
  <c r="L543" i="3"/>
  <c r="L544" i="3"/>
  <c r="L545" i="3"/>
  <c r="L546" i="3"/>
  <c r="L547" i="3"/>
  <c r="L548" i="3"/>
  <c r="L549" i="3"/>
  <c r="L550" i="3"/>
  <c r="S550" i="3" s="1"/>
  <c r="L551" i="3"/>
  <c r="L552" i="3"/>
  <c r="L553" i="3"/>
  <c r="S553" i="3" s="1"/>
  <c r="L554" i="3"/>
  <c r="L555" i="3"/>
  <c r="L556" i="3"/>
  <c r="L557" i="3"/>
  <c r="L558" i="3"/>
  <c r="S558" i="3" s="1"/>
  <c r="L559" i="3"/>
  <c r="L560" i="3"/>
  <c r="L561" i="3"/>
  <c r="L562" i="3"/>
  <c r="L563" i="3"/>
  <c r="L564" i="3"/>
  <c r="L565" i="3"/>
  <c r="S565" i="3" s="1"/>
  <c r="L566" i="3"/>
  <c r="L567" i="3"/>
  <c r="S567" i="3" s="1"/>
  <c r="L568" i="3"/>
  <c r="L569" i="3"/>
  <c r="S569" i="3" s="1"/>
  <c r="L570" i="3"/>
  <c r="L571" i="3"/>
  <c r="S571" i="3" s="1"/>
  <c r="L572" i="3"/>
  <c r="S572" i="3" s="1"/>
  <c r="L573" i="3"/>
  <c r="S573" i="3" s="1"/>
  <c r="L574" i="3"/>
  <c r="L575" i="3"/>
  <c r="S575" i="3" s="1"/>
  <c r="L576" i="3"/>
  <c r="S576" i="3" s="1"/>
  <c r="L577" i="3"/>
  <c r="L578" i="3"/>
  <c r="L579" i="3"/>
  <c r="S579" i="3" s="1"/>
  <c r="L580" i="3"/>
  <c r="S580" i="3" s="1"/>
  <c r="L581" i="3"/>
  <c r="S581" i="3" s="1"/>
  <c r="L582" i="3"/>
  <c r="S582" i="3" s="1"/>
  <c r="L583" i="3"/>
  <c r="L584" i="3"/>
  <c r="S584" i="3" s="1"/>
  <c r="L585" i="3"/>
  <c r="L586" i="3"/>
  <c r="S586" i="3" s="1"/>
  <c r="L587" i="3"/>
  <c r="S587" i="3" s="1"/>
  <c r="L588" i="3"/>
  <c r="L589" i="3"/>
  <c r="L590" i="3"/>
  <c r="S590" i="3" s="1"/>
  <c r="L591" i="3"/>
  <c r="S591" i="3" s="1"/>
  <c r="L592" i="3"/>
  <c r="S592" i="3" s="1"/>
  <c r="L593" i="3"/>
  <c r="L594" i="3"/>
  <c r="S594" i="3" s="1"/>
  <c r="L595" i="3"/>
  <c r="S595" i="3" s="1"/>
  <c r="L596" i="3"/>
  <c r="S596" i="3" s="1"/>
  <c r="L597" i="3"/>
  <c r="S597" i="3" s="1"/>
  <c r="L598" i="3"/>
  <c r="S598" i="3" s="1"/>
  <c r="L599" i="3"/>
  <c r="S599" i="3" s="1"/>
  <c r="L600" i="3"/>
  <c r="S600" i="3" s="1"/>
  <c r="L601" i="3"/>
  <c r="L602" i="3"/>
  <c r="S602" i="3" s="1"/>
  <c r="L603" i="3"/>
  <c r="S603" i="3" s="1"/>
  <c r="L604" i="3"/>
  <c r="L605" i="3"/>
  <c r="S605" i="3" s="1"/>
  <c r="L606" i="3"/>
  <c r="S606" i="3" s="1"/>
  <c r="L607" i="3"/>
  <c r="S607" i="3" s="1"/>
  <c r="L608" i="3"/>
  <c r="S608" i="3" s="1"/>
  <c r="L609" i="3"/>
  <c r="L610" i="3"/>
  <c r="S610" i="3" s="1"/>
  <c r="L611" i="3"/>
  <c r="S611" i="3" s="1"/>
  <c r="L612" i="3"/>
  <c r="S612" i="3" s="1"/>
  <c r="L613" i="3"/>
  <c r="L614" i="3"/>
  <c r="S614" i="3" s="1"/>
  <c r="L615" i="3"/>
  <c r="S615" i="3" s="1"/>
  <c r="L616" i="3"/>
  <c r="L617" i="3"/>
  <c r="S617" i="3" s="1"/>
  <c r="L618" i="3"/>
  <c r="S618" i="3" s="1"/>
  <c r="L619" i="3"/>
  <c r="S619" i="3" s="1"/>
  <c r="L620" i="3"/>
  <c r="S620" i="3" s="1"/>
  <c r="L621" i="3"/>
  <c r="S621" i="3" s="1"/>
  <c r="L622" i="3"/>
  <c r="S622" i="3" s="1"/>
  <c r="L623" i="3"/>
  <c r="S623" i="3" s="1"/>
  <c r="L624" i="3"/>
  <c r="S624" i="3" s="1"/>
  <c r="L625" i="3"/>
  <c r="S625" i="3" s="1"/>
  <c r="L626" i="3"/>
  <c r="S626" i="3" s="1"/>
  <c r="L627" i="3"/>
  <c r="L628" i="3"/>
  <c r="S628" i="3" s="1"/>
  <c r="L629" i="3"/>
  <c r="S629" i="3" s="1"/>
  <c r="L630" i="3"/>
  <c r="L631" i="3"/>
  <c r="S631" i="3" s="1"/>
  <c r="L632" i="3"/>
  <c r="L633" i="3"/>
  <c r="L634" i="3"/>
  <c r="S634" i="3" s="1"/>
  <c r="L635" i="3"/>
  <c r="S635" i="3" s="1"/>
  <c r="L636" i="3"/>
  <c r="S636" i="3" s="1"/>
  <c r="L637" i="3"/>
  <c r="S637" i="3" s="1"/>
  <c r="L638" i="3"/>
  <c r="L639" i="3"/>
  <c r="L640" i="3"/>
  <c r="L641" i="3"/>
  <c r="L642" i="3"/>
  <c r="L643" i="3"/>
  <c r="L644" i="3"/>
  <c r="L645" i="3"/>
  <c r="L646" i="3"/>
  <c r="L647" i="3"/>
  <c r="S647" i="3" s="1"/>
  <c r="L648" i="3"/>
  <c r="L649" i="3"/>
  <c r="L650" i="3"/>
  <c r="L651" i="3"/>
  <c r="L652" i="3"/>
  <c r="S652" i="3" s="1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S667" i="3" s="1"/>
  <c r="L668" i="3"/>
  <c r="S668" i="3" s="1"/>
  <c r="L669" i="3"/>
  <c r="L670" i="3"/>
  <c r="S670" i="3" s="1"/>
  <c r="L671" i="3"/>
  <c r="S671" i="3" s="1"/>
  <c r="L672" i="3"/>
  <c r="S672" i="3" s="1"/>
  <c r="L673" i="3"/>
  <c r="S673" i="3" s="1"/>
  <c r="L674" i="3"/>
  <c r="L675" i="3"/>
  <c r="S675" i="3" s="1"/>
  <c r="L676" i="3"/>
  <c r="S676" i="3" s="1"/>
  <c r="L677" i="3"/>
  <c r="S677" i="3" s="1"/>
  <c r="L678" i="3"/>
  <c r="S678" i="3" s="1"/>
  <c r="L679" i="3"/>
  <c r="S679" i="3" s="1"/>
  <c r="L680" i="3"/>
  <c r="L681" i="3"/>
  <c r="S681" i="3" s="1"/>
  <c r="L682" i="3"/>
  <c r="S682" i="3" s="1"/>
  <c r="L683" i="3"/>
  <c r="L684" i="3"/>
  <c r="L685" i="3"/>
  <c r="S685" i="3" s="1"/>
  <c r="L686" i="3"/>
  <c r="S686" i="3" s="1"/>
  <c r="L687" i="3"/>
  <c r="S687" i="3" s="1"/>
  <c r="L688" i="3"/>
  <c r="L689" i="3"/>
  <c r="S689" i="3" s="1"/>
  <c r="L690" i="3"/>
  <c r="S690" i="3" s="1"/>
  <c r="L691" i="3"/>
  <c r="S691" i="3" s="1"/>
  <c r="L692" i="3"/>
  <c r="L693" i="3"/>
  <c r="L694" i="3"/>
  <c r="S694" i="3" s="1"/>
  <c r="L695" i="3"/>
  <c r="S695" i="3" s="1"/>
  <c r="L696" i="3"/>
  <c r="L697" i="3"/>
  <c r="L698" i="3"/>
  <c r="S698" i="3" s="1"/>
  <c r="L699" i="3"/>
  <c r="S699" i="3" s="1"/>
  <c r="L700" i="3"/>
  <c r="L701" i="3"/>
  <c r="S701" i="3" s="1"/>
  <c r="L702" i="3"/>
  <c r="S702" i="3" s="1"/>
  <c r="L703" i="3"/>
  <c r="L704" i="3"/>
  <c r="S704" i="3" s="1"/>
  <c r="L705" i="3"/>
  <c r="S705" i="3" s="1"/>
  <c r="L706" i="3"/>
  <c r="L707" i="3"/>
  <c r="S707" i="3" s="1"/>
  <c r="L708" i="3"/>
  <c r="L709" i="3"/>
  <c r="S709" i="3" s="1"/>
  <c r="L710" i="3"/>
  <c r="L711" i="3"/>
  <c r="S711" i="3" s="1"/>
  <c r="L712" i="3"/>
  <c r="S712" i="3" s="1"/>
  <c r="L713" i="3"/>
  <c r="L714" i="3"/>
  <c r="S714" i="3" s="1"/>
  <c r="L715" i="3"/>
  <c r="L716" i="3"/>
  <c r="S716" i="3" s="1"/>
  <c r="L717" i="3"/>
  <c r="L718" i="3"/>
  <c r="L719" i="3"/>
  <c r="S719" i="3" s="1"/>
  <c r="L720" i="3"/>
  <c r="S720" i="3" s="1"/>
  <c r="L721" i="3"/>
  <c r="S721" i="3" s="1"/>
  <c r="L722" i="3"/>
  <c r="S722" i="3" s="1"/>
  <c r="L723" i="3"/>
  <c r="L724" i="3"/>
  <c r="S724" i="3" s="1"/>
  <c r="L725" i="3"/>
  <c r="S725" i="3" s="1"/>
  <c r="L726" i="3"/>
  <c r="S726" i="3" s="1"/>
  <c r="L727" i="3"/>
  <c r="S727" i="3" s="1"/>
  <c r="L728" i="3"/>
  <c r="S728" i="3" s="1"/>
  <c r="L729" i="3"/>
  <c r="S729" i="3" s="1"/>
  <c r="L730" i="3"/>
  <c r="L731" i="3"/>
  <c r="L732" i="3"/>
  <c r="S732" i="3" s="1"/>
  <c r="L733" i="3"/>
  <c r="L734" i="3"/>
  <c r="L735" i="3"/>
  <c r="S735" i="3" s="1"/>
  <c r="L736" i="3"/>
  <c r="L737" i="3"/>
  <c r="L738" i="3"/>
  <c r="S738" i="3" s="1"/>
  <c r="L739" i="3"/>
  <c r="L740" i="3"/>
  <c r="S740" i="3" s="1"/>
  <c r="L741" i="3"/>
  <c r="S741" i="3" s="1"/>
  <c r="L742" i="3"/>
  <c r="S742" i="3" s="1"/>
  <c r="L743" i="3"/>
  <c r="S743" i="3" s="1"/>
  <c r="L744" i="3"/>
  <c r="S744" i="3" s="1"/>
  <c r="L745" i="3"/>
  <c r="L746" i="3"/>
  <c r="S746" i="3" s="1"/>
  <c r="L747" i="3"/>
  <c r="S747" i="3" s="1"/>
  <c r="L748" i="3"/>
  <c r="S748" i="3" s="1"/>
  <c r="L749" i="3"/>
  <c r="S749" i="3" s="1"/>
  <c r="L750" i="3"/>
  <c r="S750" i="3" s="1"/>
  <c r="L751" i="3"/>
  <c r="L752" i="3"/>
  <c r="S752" i="3" s="1"/>
  <c r="L753" i="3"/>
  <c r="S753" i="3" s="1"/>
  <c r="L754" i="3"/>
  <c r="S754" i="3" s="1"/>
  <c r="L755" i="3"/>
  <c r="S755" i="3" s="1"/>
  <c r="L756" i="3"/>
  <c r="L757" i="3"/>
  <c r="L758" i="3"/>
  <c r="S758" i="3" s="1"/>
  <c r="L759" i="3"/>
  <c r="S759" i="3" s="1"/>
  <c r="L760" i="3"/>
  <c r="S760" i="3" s="1"/>
  <c r="L761" i="3"/>
  <c r="L762" i="3"/>
  <c r="S762" i="3" s="1"/>
  <c r="L763" i="3"/>
  <c r="S763" i="3" s="1"/>
  <c r="L764" i="3"/>
  <c r="S764" i="3" s="1"/>
  <c r="L765" i="3"/>
  <c r="S765" i="3" s="1"/>
  <c r="L766" i="3"/>
  <c r="S766" i="3" s="1"/>
  <c r="L767" i="3"/>
  <c r="S767" i="3" s="1"/>
  <c r="L768" i="3"/>
  <c r="L769" i="3"/>
  <c r="L770" i="3"/>
  <c r="S770" i="3" s="1"/>
  <c r="L771" i="3"/>
  <c r="L772" i="3"/>
  <c r="S772" i="3" s="1"/>
  <c r="L773" i="3"/>
  <c r="S773" i="3" s="1"/>
  <c r="L774" i="3"/>
  <c r="S774" i="3" s="1"/>
  <c r="L775" i="3"/>
  <c r="S775" i="3" s="1"/>
  <c r="L776" i="3"/>
  <c r="S776" i="3" s="1"/>
  <c r="L777" i="3"/>
  <c r="S777" i="3" s="1"/>
  <c r="L778" i="3"/>
  <c r="S778" i="3" s="1"/>
  <c r="L779" i="3"/>
  <c r="S779" i="3" s="1"/>
  <c r="L780" i="3"/>
  <c r="S780" i="3" s="1"/>
  <c r="L781" i="3"/>
  <c r="S781" i="3" s="1"/>
  <c r="L782" i="3"/>
  <c r="L783" i="3"/>
  <c r="L784" i="3"/>
  <c r="S784" i="3" s="1"/>
  <c r="L785" i="3"/>
  <c r="L786" i="3"/>
  <c r="L787" i="3"/>
  <c r="L788" i="3"/>
  <c r="S788" i="3" s="1"/>
  <c r="L789" i="3"/>
  <c r="S789" i="3" s="1"/>
  <c r="L790" i="3"/>
  <c r="S790" i="3" s="1"/>
  <c r="L791" i="3"/>
  <c r="S791" i="3" s="1"/>
  <c r="L792" i="3"/>
  <c r="L793" i="3"/>
  <c r="S793" i="3" s="1"/>
  <c r="L794" i="3"/>
  <c r="S794" i="3" s="1"/>
  <c r="L795" i="3"/>
  <c r="S795" i="3" s="1"/>
  <c r="L796" i="3"/>
  <c r="S796" i="3" s="1"/>
  <c r="L797" i="3"/>
  <c r="S797" i="3" s="1"/>
  <c r="L798" i="3"/>
  <c r="S798" i="3" s="1"/>
  <c r="L799" i="3"/>
  <c r="S799" i="3" s="1"/>
  <c r="L800" i="3"/>
  <c r="L801" i="3"/>
  <c r="S801" i="3" s="1"/>
  <c r="L802" i="3"/>
  <c r="S802" i="3" s="1"/>
  <c r="L803" i="3"/>
  <c r="S803" i="3" s="1"/>
  <c r="L804" i="3"/>
  <c r="S804" i="3" s="1"/>
  <c r="L805" i="3"/>
  <c r="L806" i="3"/>
  <c r="L807" i="3"/>
  <c r="L808" i="3"/>
  <c r="L809" i="3"/>
  <c r="L810" i="3"/>
  <c r="L811" i="3"/>
  <c r="S811" i="3" s="1"/>
  <c r="L812" i="3"/>
  <c r="S812" i="3" s="1"/>
  <c r="L813" i="3"/>
  <c r="L814" i="3"/>
  <c r="L815" i="3"/>
  <c r="S815" i="3" s="1"/>
  <c r="L816" i="3"/>
  <c r="L817" i="3"/>
  <c r="S817" i="3" s="1"/>
  <c r="L818" i="3"/>
  <c r="S818" i="3" s="1"/>
  <c r="L819" i="3"/>
  <c r="L820" i="3"/>
  <c r="S820" i="3" s="1"/>
  <c r="L821" i="3"/>
  <c r="S821" i="3" s="1"/>
  <c r="L822" i="3"/>
  <c r="S822" i="3" s="1"/>
  <c r="L823" i="3"/>
  <c r="S823" i="3" s="1"/>
  <c r="L824" i="3"/>
  <c r="S824" i="3" s="1"/>
  <c r="L825" i="3"/>
  <c r="S825" i="3" s="1"/>
  <c r="L826" i="3"/>
  <c r="S826" i="3" s="1"/>
  <c r="L827" i="3"/>
  <c r="S827" i="3" s="1"/>
  <c r="L828" i="3"/>
  <c r="S828" i="3" s="1"/>
  <c r="L829" i="3"/>
  <c r="L830" i="3"/>
  <c r="S830" i="3" s="1"/>
  <c r="L831" i="3"/>
  <c r="S831" i="3" s="1"/>
  <c r="L832" i="3"/>
  <c r="S832" i="3" s="1"/>
  <c r="L833" i="3"/>
  <c r="S833" i="3" s="1"/>
  <c r="L834" i="3"/>
  <c r="S834" i="3" s="1"/>
  <c r="L835" i="3"/>
  <c r="S835" i="3" s="1"/>
  <c r="L836" i="3"/>
  <c r="L837" i="3"/>
  <c r="L838" i="3"/>
  <c r="S838" i="3" s="1"/>
  <c r="L839" i="3"/>
  <c r="S839" i="3" s="1"/>
  <c r="L840" i="3"/>
  <c r="S840" i="3" s="1"/>
  <c r="L841" i="3"/>
  <c r="S841" i="3" s="1"/>
  <c r="L842" i="3"/>
  <c r="S842" i="3" s="1"/>
  <c r="L843" i="3"/>
  <c r="S843" i="3" s="1"/>
  <c r="L844" i="3"/>
  <c r="S844" i="3" s="1"/>
  <c r="L845" i="3"/>
  <c r="L846" i="3"/>
  <c r="S846" i="3" s="1"/>
  <c r="L847" i="3"/>
  <c r="L848" i="3"/>
  <c r="S848" i="3" s="1"/>
  <c r="L849" i="3"/>
  <c r="S849" i="3" s="1"/>
  <c r="L850" i="3"/>
  <c r="S850" i="3" s="1"/>
  <c r="L851" i="3"/>
  <c r="S851" i="3" s="1"/>
  <c r="L852" i="3"/>
  <c r="S852" i="3" s="1"/>
  <c r="L853" i="3"/>
  <c r="L854" i="3"/>
  <c r="L855" i="3"/>
  <c r="S855" i="3" s="1"/>
  <c r="L856" i="3"/>
  <c r="L857" i="3"/>
  <c r="S857" i="3" s="1"/>
  <c r="L858" i="3"/>
  <c r="S858" i="3" s="1"/>
  <c r="L859" i="3"/>
  <c r="L860" i="3"/>
  <c r="S860" i="3" s="1"/>
  <c r="L861" i="3"/>
  <c r="S861" i="3" s="1"/>
  <c r="L862" i="3"/>
  <c r="S862" i="3" s="1"/>
  <c r="L863" i="3"/>
  <c r="S863" i="3" s="1"/>
  <c r="L864" i="3"/>
  <c r="S864" i="3" s="1"/>
  <c r="L865" i="3"/>
  <c r="S865" i="3" s="1"/>
  <c r="L866" i="3"/>
  <c r="S866" i="3" s="1"/>
  <c r="L867" i="3"/>
  <c r="L868" i="3"/>
  <c r="S868" i="3" s="1"/>
  <c r="L869" i="3"/>
  <c r="L870" i="3"/>
  <c r="S870" i="3" s="1"/>
  <c r="L871" i="3"/>
  <c r="S871" i="3" s="1"/>
  <c r="L872" i="3"/>
  <c r="S872" i="3" s="1"/>
  <c r="L873" i="3"/>
  <c r="S873" i="3" s="1"/>
  <c r="L874" i="3"/>
  <c r="S874" i="3" s="1"/>
  <c r="L875" i="3"/>
  <c r="S875" i="3" s="1"/>
  <c r="L876" i="3"/>
  <c r="S876" i="3" s="1"/>
  <c r="L877" i="3"/>
  <c r="L878" i="3"/>
  <c r="L879" i="3"/>
  <c r="S879" i="3" s="1"/>
  <c r="L880" i="3"/>
  <c r="L881" i="3"/>
  <c r="S881" i="3" s="1"/>
  <c r="L882" i="3"/>
  <c r="S882" i="3" s="1"/>
  <c r="L883" i="3"/>
  <c r="S883" i="3" s="1"/>
  <c r="L884" i="3"/>
  <c r="L885" i="3"/>
  <c r="S885" i="3" s="1"/>
  <c r="L886" i="3"/>
  <c r="S886" i="3" s="1"/>
  <c r="L887" i="3"/>
  <c r="S887" i="3" s="1"/>
  <c r="L888" i="3"/>
  <c r="S888" i="3" s="1"/>
  <c r="L889" i="3"/>
  <c r="S889" i="3" s="1"/>
  <c r="L890" i="3"/>
  <c r="L891" i="3"/>
  <c r="S891" i="3" s="1"/>
  <c r="L892" i="3"/>
  <c r="S892" i="3" s="1"/>
  <c r="L893" i="3"/>
  <c r="L894" i="3"/>
  <c r="S894" i="3" s="1"/>
  <c r="L895" i="3"/>
  <c r="L896" i="3"/>
  <c r="L897" i="3"/>
  <c r="S897" i="3" s="1"/>
  <c r="L898" i="3"/>
  <c r="L899" i="3"/>
  <c r="L900" i="3"/>
  <c r="L901" i="3"/>
  <c r="S901" i="3" s="1"/>
  <c r="L902" i="3"/>
  <c r="S902" i="3" s="1"/>
  <c r="L903" i="3"/>
  <c r="L904" i="3"/>
  <c r="S904" i="3" s="1"/>
  <c r="L905" i="3"/>
  <c r="L906" i="3"/>
  <c r="S906" i="3" s="1"/>
  <c r="L907" i="3"/>
  <c r="L908" i="3"/>
  <c r="S908" i="3" s="1"/>
  <c r="L909" i="3"/>
  <c r="L910" i="3"/>
  <c r="L911" i="3"/>
  <c r="S911" i="3" s="1"/>
  <c r="L912" i="3"/>
  <c r="S912" i="3" s="1"/>
  <c r="L913" i="3"/>
  <c r="L914" i="3"/>
  <c r="L915" i="3"/>
  <c r="L916" i="3"/>
  <c r="L917" i="3"/>
  <c r="S917" i="3" s="1"/>
  <c r="L918" i="3"/>
  <c r="L919" i="3"/>
  <c r="L920" i="3"/>
  <c r="S920" i="3" s="1"/>
  <c r="L921" i="3"/>
  <c r="L922" i="3"/>
  <c r="L923" i="3"/>
  <c r="S923" i="3" s="1"/>
  <c r="L924" i="3"/>
  <c r="S924" i="3" s="1"/>
  <c r="L925" i="3"/>
  <c r="S925" i="3" s="1"/>
  <c r="L926" i="3"/>
  <c r="L927" i="3"/>
  <c r="L928" i="3"/>
  <c r="L929" i="3"/>
  <c r="L930" i="3"/>
  <c r="L931" i="3"/>
  <c r="L932" i="3"/>
  <c r="S932" i="3" s="1"/>
  <c r="L933" i="3"/>
  <c r="S933" i="3" s="1"/>
  <c r="L934" i="3"/>
  <c r="S934" i="3" s="1"/>
  <c r="L935" i="3"/>
  <c r="L936" i="3"/>
  <c r="L937" i="3"/>
  <c r="S937" i="3" s="1"/>
  <c r="L938" i="3"/>
  <c r="S938" i="3" s="1"/>
  <c r="L939" i="3"/>
  <c r="S939" i="3" s="1"/>
  <c r="L940" i="3"/>
  <c r="S940" i="3" s="1"/>
  <c r="L941" i="3"/>
  <c r="S941" i="3" s="1"/>
  <c r="L942" i="3"/>
  <c r="L943" i="3"/>
  <c r="S943" i="3" s="1"/>
  <c r="L944" i="3"/>
  <c r="S944" i="3" s="1"/>
  <c r="L945" i="3"/>
  <c r="L946" i="3"/>
  <c r="S946" i="3" s="1"/>
  <c r="L947" i="3"/>
  <c r="S947" i="3" s="1"/>
  <c r="L948" i="3"/>
  <c r="S948" i="3" s="1"/>
  <c r="L949" i="3"/>
  <c r="S949" i="3" s="1"/>
  <c r="L950" i="3"/>
  <c r="S950" i="3" s="1"/>
  <c r="L951" i="3"/>
  <c r="S951" i="3" s="1"/>
  <c r="L952" i="3"/>
  <c r="S952" i="3" s="1"/>
  <c r="L953" i="3"/>
  <c r="S953" i="3" s="1"/>
  <c r="L954" i="3"/>
  <c r="S954" i="3" s="1"/>
  <c r="L955" i="3"/>
  <c r="S955" i="3" s="1"/>
  <c r="L956" i="3"/>
  <c r="S956" i="3" s="1"/>
  <c r="L957" i="3"/>
  <c r="S957" i="3" s="1"/>
  <c r="L958" i="3"/>
  <c r="S958" i="3" s="1"/>
  <c r="L959" i="3"/>
  <c r="L960" i="3"/>
  <c r="S960" i="3" s="1"/>
  <c r="L961" i="3"/>
  <c r="S961" i="3" s="1"/>
  <c r="L962" i="3"/>
  <c r="S962" i="3" s="1"/>
  <c r="L963" i="3"/>
  <c r="S963" i="3" s="1"/>
  <c r="L964" i="3"/>
  <c r="S964" i="3" s="1"/>
  <c r="L965" i="3"/>
  <c r="S965" i="3" s="1"/>
  <c r="L966" i="3"/>
  <c r="S966" i="3" s="1"/>
  <c r="L967" i="3"/>
  <c r="L968" i="3"/>
  <c r="S968" i="3" s="1"/>
  <c r="L969" i="3"/>
  <c r="S969" i="3" s="1"/>
  <c r="L970" i="3"/>
  <c r="S970" i="3" s="1"/>
  <c r="L971" i="3"/>
  <c r="L972" i="3"/>
  <c r="S972" i="3" s="1"/>
  <c r="L973" i="3"/>
  <c r="S973" i="3" s="1"/>
  <c r="L974" i="3"/>
  <c r="S974" i="3" s="1"/>
  <c r="L975" i="3"/>
  <c r="L976" i="3"/>
  <c r="L977" i="3"/>
  <c r="S977" i="3" s="1"/>
  <c r="L978" i="3"/>
  <c r="S978" i="3" s="1"/>
  <c r="L979" i="3"/>
  <c r="S979" i="3" s="1"/>
  <c r="L980" i="3"/>
  <c r="S980" i="3" s="1"/>
  <c r="L981" i="3"/>
  <c r="S981" i="3" s="1"/>
  <c r="L982" i="3"/>
  <c r="L983" i="3"/>
  <c r="L984" i="3"/>
  <c r="S984" i="3" s="1"/>
  <c r="L985" i="3"/>
  <c r="S985" i="3" s="1"/>
  <c r="L986" i="3"/>
  <c r="S986" i="3" s="1"/>
  <c r="L987" i="3"/>
  <c r="S987" i="3" s="1"/>
  <c r="L988" i="3"/>
  <c r="L989" i="3"/>
  <c r="L990" i="3"/>
  <c r="S990" i="3" s="1"/>
  <c r="L991" i="3"/>
  <c r="S991" i="3" s="1"/>
  <c r="L992" i="3"/>
  <c r="L993" i="3"/>
  <c r="L994" i="3"/>
  <c r="L995" i="3"/>
  <c r="L996" i="3"/>
  <c r="L997" i="3"/>
  <c r="S997" i="3" s="1"/>
  <c r="L998" i="3"/>
  <c r="S998" i="3" s="1"/>
  <c r="L999" i="3"/>
  <c r="L1000" i="3"/>
  <c r="S1000" i="3" s="1"/>
  <c r="L1001" i="3"/>
  <c r="S1001" i="3" s="1"/>
  <c r="L1002" i="3"/>
  <c r="S1002" i="3" s="1"/>
  <c r="L1003" i="3"/>
  <c r="S1003" i="3" s="1"/>
  <c r="L1004" i="3"/>
  <c r="S1004" i="3" s="1"/>
  <c r="L1005" i="3"/>
  <c r="S1005" i="3" s="1"/>
  <c r="L1006" i="3"/>
  <c r="L1007" i="3"/>
  <c r="L1008" i="3"/>
  <c r="L1009" i="3"/>
  <c r="S1009" i="3" s="1"/>
  <c r="L1010" i="3"/>
  <c r="L1011" i="3"/>
  <c r="S1011" i="3" s="1"/>
  <c r="L1012" i="3"/>
  <c r="L1013" i="3"/>
  <c r="L1014" i="3"/>
  <c r="S1014" i="3" s="1"/>
  <c r="L1015" i="3"/>
  <c r="S1015" i="3" s="1"/>
  <c r="L1016" i="3"/>
  <c r="S1016" i="3" s="1"/>
  <c r="L1017" i="3"/>
  <c r="L1018" i="3"/>
  <c r="L1019" i="3"/>
  <c r="S1019" i="3" s="1"/>
  <c r="L1020" i="3"/>
  <c r="S1020" i="3" s="1"/>
  <c r="L1021" i="3"/>
  <c r="S1021" i="3" s="1"/>
  <c r="L1022" i="3"/>
  <c r="S1022" i="3" s="1"/>
  <c r="L1023" i="3"/>
  <c r="S1023" i="3" s="1"/>
  <c r="L1024" i="3"/>
  <c r="S1024" i="3" s="1"/>
  <c r="L1025" i="3"/>
  <c r="S1025" i="3" s="1"/>
  <c r="L1026" i="3"/>
  <c r="S1026" i="3" s="1"/>
  <c r="L1027" i="3"/>
  <c r="S1027" i="3" s="1"/>
  <c r="L1028" i="3"/>
  <c r="S1028" i="3" s="1"/>
  <c r="L1029" i="3"/>
  <c r="S1029" i="3" s="1"/>
  <c r="L1030" i="3"/>
  <c r="S1030" i="3" s="1"/>
  <c r="L1031" i="3"/>
  <c r="L1032" i="3"/>
  <c r="S1032" i="3" s="1"/>
  <c r="L1033" i="3"/>
  <c r="S1033" i="3" s="1"/>
  <c r="L1034" i="3"/>
  <c r="S1034" i="3" s="1"/>
  <c r="L1035" i="3"/>
  <c r="S1035" i="3" s="1"/>
  <c r="L1036" i="3"/>
  <c r="S1036" i="3" s="1"/>
  <c r="L1037" i="3"/>
  <c r="S1037" i="3" s="1"/>
  <c r="L1038" i="3"/>
  <c r="L1039" i="3"/>
  <c r="S1039" i="3" s="1"/>
  <c r="L1040" i="3"/>
  <c r="S1040" i="3" s="1"/>
  <c r="L1041" i="3"/>
  <c r="L1042" i="3"/>
  <c r="S1042" i="3" s="1"/>
  <c r="L1043" i="3"/>
  <c r="S1043" i="3" s="1"/>
  <c r="L1044" i="3"/>
  <c r="S1044" i="3" s="1"/>
  <c r="L1045" i="3"/>
  <c r="S1045" i="3" s="1"/>
  <c r="L1046" i="3"/>
  <c r="S1046" i="3" s="1"/>
  <c r="L1047" i="3"/>
  <c r="S1047" i="3" s="1"/>
  <c r="L1048" i="3"/>
  <c r="L1049" i="3"/>
  <c r="S1049" i="3" s="1"/>
  <c r="L1050" i="3"/>
  <c r="L1051" i="3"/>
  <c r="S1051" i="3" s="1"/>
  <c r="L1052" i="3"/>
  <c r="L1053" i="3"/>
  <c r="S1053" i="3" s="1"/>
  <c r="L1054" i="3"/>
  <c r="S1054" i="3" s="1"/>
  <c r="L1055" i="3"/>
  <c r="S1055" i="3" s="1"/>
  <c r="L1056" i="3"/>
  <c r="S1056" i="3" s="1"/>
  <c r="L1057" i="3"/>
  <c r="S1057" i="3" s="1"/>
  <c r="L1058" i="3"/>
  <c r="L1059" i="3"/>
  <c r="L1060" i="3"/>
  <c r="S1060" i="3" s="1"/>
  <c r="L1061" i="3"/>
  <c r="S1061" i="3" s="1"/>
  <c r="L1062" i="3"/>
  <c r="L1063" i="3"/>
  <c r="S1063" i="3" s="1"/>
  <c r="L1064" i="3"/>
  <c r="S1064" i="3" s="1"/>
  <c r="L1065" i="3"/>
  <c r="S1065" i="3" s="1"/>
  <c r="L1066" i="3"/>
  <c r="S1066" i="3" s="1"/>
  <c r="L1067" i="3"/>
  <c r="S1067" i="3" s="1"/>
  <c r="L1068" i="3"/>
  <c r="S1068" i="3" s="1"/>
  <c r="L1069" i="3"/>
  <c r="S1069" i="3" s="1"/>
  <c r="L1070" i="3"/>
  <c r="L1071" i="3"/>
  <c r="S1071" i="3" s="1"/>
  <c r="L1072" i="3"/>
  <c r="L1073" i="3"/>
  <c r="S1073" i="3" s="1"/>
  <c r="L1074" i="3"/>
  <c r="S1074" i="3" s="1"/>
  <c r="L1075" i="3"/>
  <c r="S1075" i="3" s="1"/>
  <c r="L1076" i="3"/>
  <c r="S1076" i="3" s="1"/>
  <c r="L1077" i="3"/>
  <c r="S1077" i="3" s="1"/>
  <c r="L1078" i="3"/>
  <c r="S1078" i="3" s="1"/>
  <c r="L1079" i="3"/>
  <c r="S1079" i="3" s="1"/>
  <c r="L1080" i="3"/>
  <c r="L1081" i="3"/>
  <c r="S1081" i="3" s="1"/>
  <c r="L1082" i="3"/>
  <c r="L1083" i="3"/>
  <c r="S1083" i="3" s="1"/>
  <c r="L1084" i="3"/>
  <c r="S1084" i="3" s="1"/>
  <c r="L1085" i="3"/>
  <c r="S1085" i="3" s="1"/>
  <c r="L1086" i="3"/>
  <c r="S1086" i="3" s="1"/>
  <c r="L1087" i="3"/>
  <c r="S1087" i="3" s="1"/>
  <c r="L1088" i="3"/>
  <c r="S1088" i="3" s="1"/>
  <c r="L1089" i="3"/>
  <c r="S1089" i="3" s="1"/>
  <c r="L1090" i="3"/>
  <c r="S1090" i="3" s="1"/>
  <c r="L1091" i="3"/>
  <c r="S1091" i="3" s="1"/>
  <c r="L1092" i="3"/>
  <c r="S1092" i="3" s="1"/>
  <c r="L1093" i="3"/>
  <c r="S1093" i="3" s="1"/>
  <c r="L1094" i="3"/>
  <c r="S1094" i="3" s="1"/>
  <c r="L1095" i="3"/>
  <c r="S1095" i="3" s="1"/>
  <c r="L1096" i="3"/>
  <c r="L1097" i="3"/>
  <c r="S1097" i="3" s="1"/>
  <c r="L1098" i="3"/>
  <c r="S1098" i="3" s="1"/>
  <c r="L1099" i="3"/>
  <c r="S1099" i="3" s="1"/>
  <c r="L1100" i="3"/>
  <c r="L1101" i="3"/>
  <c r="S1101" i="3" s="1"/>
  <c r="L1102" i="3"/>
  <c r="S1102" i="3" s="1"/>
  <c r="L1103" i="3"/>
  <c r="S1103" i="3" s="1"/>
  <c r="L1104" i="3"/>
  <c r="L1105" i="3"/>
  <c r="S1105" i="3" s="1"/>
  <c r="L1106" i="3"/>
  <c r="S1106" i="3" s="1"/>
  <c r="L1107" i="3"/>
  <c r="S1107" i="3" s="1"/>
  <c r="L1108" i="3"/>
  <c r="S1108" i="3" s="1"/>
  <c r="L1109" i="3"/>
  <c r="L1110" i="3"/>
  <c r="S1110" i="3" s="1"/>
  <c r="L1111" i="3"/>
  <c r="S1111" i="3" s="1"/>
  <c r="L1112" i="3"/>
  <c r="S1112" i="3" s="1"/>
  <c r="L1113" i="3"/>
  <c r="S1113" i="3" s="1"/>
  <c r="L1114" i="3"/>
  <c r="L1115" i="3"/>
  <c r="S1115" i="3" s="1"/>
  <c r="L1116" i="3"/>
  <c r="S1116" i="3" s="1"/>
  <c r="L1117" i="3"/>
  <c r="S1117" i="3" s="1"/>
  <c r="L1118" i="3"/>
  <c r="L1119" i="3"/>
  <c r="S1119" i="3" s="1"/>
  <c r="L1120" i="3"/>
  <c r="S1120" i="3" s="1"/>
  <c r="L1121" i="3"/>
  <c r="L1122" i="3"/>
  <c r="S1122" i="3" s="1"/>
  <c r="L1123" i="3"/>
  <c r="S1123" i="3" s="1"/>
  <c r="L1124" i="3"/>
  <c r="S1124" i="3" s="1"/>
  <c r="L1125" i="3"/>
  <c r="S1125" i="3" s="1"/>
  <c r="L1126" i="3"/>
  <c r="L1127" i="3"/>
  <c r="L1128" i="3"/>
  <c r="S1128" i="3" s="1"/>
  <c r="L1129" i="3"/>
  <c r="S1129" i="3" s="1"/>
  <c r="L1130" i="3"/>
  <c r="S1130" i="3" s="1"/>
  <c r="L1131" i="3"/>
  <c r="L1132" i="3"/>
  <c r="L1133" i="3"/>
  <c r="L1134" i="3"/>
  <c r="L1135" i="3"/>
  <c r="S1135" i="3" s="1"/>
  <c r="L1136" i="3"/>
  <c r="L1137" i="3"/>
  <c r="S1137" i="3" s="1"/>
  <c r="L1138" i="3"/>
  <c r="S1138" i="3" s="1"/>
  <c r="L1139" i="3"/>
  <c r="L1140" i="3"/>
  <c r="L1141" i="3"/>
  <c r="L1142" i="3"/>
  <c r="L1143" i="3"/>
  <c r="S1143" i="3" s="1"/>
  <c r="L1144" i="3"/>
  <c r="S1144" i="3" s="1"/>
  <c r="L1145" i="3"/>
  <c r="S1145" i="3" s="1"/>
  <c r="L1146" i="3"/>
  <c r="S1146" i="3" s="1"/>
  <c r="L1147" i="3"/>
  <c r="L1148" i="3"/>
  <c r="L1149" i="3"/>
  <c r="L1150" i="3"/>
  <c r="L1151" i="3"/>
  <c r="S1151" i="3" s="1"/>
  <c r="L1152" i="3"/>
  <c r="L1153" i="3"/>
  <c r="L1154" i="3"/>
  <c r="L1155" i="3"/>
  <c r="S1155" i="3" s="1"/>
  <c r="L1156" i="3"/>
  <c r="L1157" i="3"/>
  <c r="L1158" i="3"/>
  <c r="L1159" i="3"/>
  <c r="L1160" i="3"/>
  <c r="S1160" i="3" s="1"/>
  <c r="L1161" i="3"/>
  <c r="L1162" i="3"/>
  <c r="L1163" i="3"/>
  <c r="S1163" i="3" s="1"/>
  <c r="L1164" i="3"/>
  <c r="L1165" i="3"/>
  <c r="S1165" i="3" s="1"/>
  <c r="L1166" i="3"/>
  <c r="S1166" i="3" s="1"/>
  <c r="L1167" i="3"/>
  <c r="L1168" i="3"/>
  <c r="S1168" i="3" s="1"/>
  <c r="L1169" i="3"/>
  <c r="L1170" i="3"/>
  <c r="L1171" i="3"/>
  <c r="L1172" i="3"/>
  <c r="L1173" i="3"/>
  <c r="S1173" i="3" s="1"/>
  <c r="L1174" i="3"/>
  <c r="L1175" i="3"/>
  <c r="L1176" i="3"/>
  <c r="L1177" i="3"/>
  <c r="L1178" i="3"/>
  <c r="L1179" i="3"/>
  <c r="L1180" i="3"/>
  <c r="L1181" i="3"/>
  <c r="L1182" i="3"/>
  <c r="L1183" i="3"/>
  <c r="L1184" i="3"/>
  <c r="S1184" i="3" s="1"/>
  <c r="L1185" i="3"/>
  <c r="S1185" i="3" s="1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S1226" i="3" s="1"/>
  <c r="L1227" i="3"/>
  <c r="S1227" i="3" s="1"/>
  <c r="L1228" i="3"/>
  <c r="L1229" i="3"/>
  <c r="S1229" i="3" s="1"/>
  <c r="L1230" i="3"/>
  <c r="S1230" i="3" s="1"/>
  <c r="L1231" i="3"/>
  <c r="S1231" i="3" s="1"/>
  <c r="L1232" i="3"/>
  <c r="L1233" i="3"/>
  <c r="S1233" i="3" s="1"/>
  <c r="L1234" i="3"/>
  <c r="L1235" i="3"/>
  <c r="L1236" i="3"/>
  <c r="L1237" i="3"/>
  <c r="S1237" i="3" s="1"/>
  <c r="L1238" i="3"/>
  <c r="L1239" i="3"/>
  <c r="S1239" i="3" s="1"/>
  <c r="L1240" i="3"/>
  <c r="S1240" i="3" s="1"/>
  <c r="L1241" i="3"/>
  <c r="S1241" i="3" s="1"/>
  <c r="L1242" i="3"/>
  <c r="L1243" i="3"/>
  <c r="S1243" i="3" s="1"/>
  <c r="L1244" i="3"/>
  <c r="L1245" i="3"/>
  <c r="L1246" i="3"/>
  <c r="S1246" i="3" s="1"/>
  <c r="L1247" i="3"/>
  <c r="S1247" i="3" s="1"/>
  <c r="L1248" i="3"/>
  <c r="L1249" i="3"/>
  <c r="S1249" i="3" s="1"/>
  <c r="L1250" i="3"/>
  <c r="S1250" i="3" s="1"/>
  <c r="L1251" i="3"/>
  <c r="S1251" i="3" s="1"/>
  <c r="L1252" i="3"/>
  <c r="S1252" i="3" s="1"/>
  <c r="L1253" i="3"/>
  <c r="S1253" i="3" s="1"/>
  <c r="L1254" i="3"/>
  <c r="S1254" i="3" s="1"/>
  <c r="L1255" i="3"/>
  <c r="S1255" i="3" s="1"/>
  <c r="L1256" i="3"/>
  <c r="S1256" i="3" s="1"/>
  <c r="L1257" i="3"/>
  <c r="S1257" i="3" s="1"/>
  <c r="L1258" i="3"/>
  <c r="S1258" i="3" s="1"/>
  <c r="L1259" i="3"/>
  <c r="S1259" i="3" s="1"/>
  <c r="L1260" i="3"/>
  <c r="L1261" i="3"/>
  <c r="S1261" i="3" s="1"/>
  <c r="L1262" i="3"/>
  <c r="S1262" i="3" s="1"/>
  <c r="L1263" i="3"/>
  <c r="S1263" i="3" s="1"/>
  <c r="L1264" i="3"/>
  <c r="S1264" i="3" s="1"/>
  <c r="L1265" i="3"/>
  <c r="S1265" i="3" s="1"/>
  <c r="L1266" i="3"/>
  <c r="S1266" i="3" s="1"/>
  <c r="L1267" i="3"/>
  <c r="L1268" i="3"/>
  <c r="S1268" i="3" s="1"/>
  <c r="L1269" i="3"/>
  <c r="S1269" i="3" s="1"/>
  <c r="L1270" i="3"/>
  <c r="S1270" i="3" s="1"/>
  <c r="L1271" i="3"/>
  <c r="S1271" i="3" s="1"/>
  <c r="L1272" i="3"/>
  <c r="L1273" i="3"/>
  <c r="S1273" i="3" s="1"/>
  <c r="L1274" i="3"/>
  <c r="S1274" i="3" s="1"/>
  <c r="L1275" i="3"/>
  <c r="L1276" i="3"/>
  <c r="L1277" i="3"/>
  <c r="S1277" i="3" s="1"/>
  <c r="L1278" i="3"/>
  <c r="S1278" i="3" s="1"/>
  <c r="L1279" i="3"/>
  <c r="L1280" i="3"/>
  <c r="S1280" i="3" s="1"/>
  <c r="L1281" i="3"/>
  <c r="L1282" i="3"/>
  <c r="L1283" i="3"/>
  <c r="S1283" i="3" s="1"/>
  <c r="L1284" i="3"/>
  <c r="S1284" i="3" s="1"/>
  <c r="L1285" i="3"/>
  <c r="S1285" i="3" s="1"/>
  <c r="L1286" i="3"/>
  <c r="L1287" i="3"/>
  <c r="S1287" i="3" s="1"/>
  <c r="L1288" i="3"/>
  <c r="S1288" i="3" s="1"/>
  <c r="L1289" i="3"/>
  <c r="S1289" i="3" s="1"/>
  <c r="L1290" i="3"/>
  <c r="S1290" i="3" s="1"/>
  <c r="L1291" i="3"/>
  <c r="L1292" i="3"/>
  <c r="S1292" i="3" s="1"/>
  <c r="L1293" i="3"/>
  <c r="L1294" i="3"/>
  <c r="S1294" i="3" s="1"/>
  <c r="L1295" i="3"/>
  <c r="S1295" i="3" s="1"/>
  <c r="L1296" i="3"/>
  <c r="S1296" i="3" s="1"/>
  <c r="L1297" i="3"/>
  <c r="S1297" i="3" s="1"/>
  <c r="L1298" i="3"/>
  <c r="L1299" i="3"/>
  <c r="L1300" i="3"/>
  <c r="S1300" i="3" s="1"/>
  <c r="L1301" i="3"/>
  <c r="S1301" i="3" s="1"/>
  <c r="L1302" i="3"/>
  <c r="S1302" i="3" s="1"/>
  <c r="L1303" i="3"/>
  <c r="S1303" i="3" s="1"/>
  <c r="L1304" i="3"/>
  <c r="S1304" i="3" s="1"/>
  <c r="L1305" i="3"/>
  <c r="S1305" i="3" s="1"/>
  <c r="L1306" i="3"/>
  <c r="S1306" i="3" s="1"/>
  <c r="L1307" i="3"/>
  <c r="S1307" i="3" s="1"/>
  <c r="L1308" i="3"/>
  <c r="S1308" i="3" s="1"/>
  <c r="L1309" i="3"/>
  <c r="L1310" i="3"/>
  <c r="S1310" i="3" s="1"/>
  <c r="L1311" i="3"/>
  <c r="S1311" i="3" s="1"/>
  <c r="L1312" i="3"/>
  <c r="L1313" i="3"/>
  <c r="S1313" i="3" s="1"/>
  <c r="L1314" i="3"/>
  <c r="L1315" i="3"/>
  <c r="S1315" i="3" s="1"/>
  <c r="L1316" i="3"/>
  <c r="S1316" i="3" s="1"/>
  <c r="L1317" i="3"/>
  <c r="S1317" i="3" s="1"/>
  <c r="L1318" i="3"/>
  <c r="S1318" i="3" s="1"/>
  <c r="L1319" i="3"/>
  <c r="L1320" i="3"/>
  <c r="S1320" i="3" s="1"/>
  <c r="L1321" i="3"/>
  <c r="S1321" i="3" s="1"/>
  <c r="L1322" i="3"/>
  <c r="S1322" i="3" s="1"/>
  <c r="L1323" i="3"/>
  <c r="S1323" i="3" s="1"/>
  <c r="L1324" i="3"/>
  <c r="L1325" i="3"/>
  <c r="L1326" i="3"/>
  <c r="L1327" i="3"/>
  <c r="L1328" i="3"/>
  <c r="L1329" i="3"/>
  <c r="S1329" i="3" s="1"/>
  <c r="L1330" i="3"/>
  <c r="S1330" i="3" s="1"/>
  <c r="L1331" i="3"/>
  <c r="S1331" i="3" s="1"/>
  <c r="L1332" i="3"/>
  <c r="S1332" i="3" s="1"/>
  <c r="L1333" i="3"/>
  <c r="S1333" i="3" s="1"/>
  <c r="L1334" i="3"/>
  <c r="S1334" i="3" s="1"/>
  <c r="L1335" i="3"/>
  <c r="S1335" i="3" s="1"/>
  <c r="L1336" i="3"/>
  <c r="S1336" i="3" s="1"/>
  <c r="L1337" i="3"/>
  <c r="S1337" i="3" s="1"/>
  <c r="L1338" i="3"/>
  <c r="S1338" i="3" s="1"/>
  <c r="L1339" i="3"/>
  <c r="S1339" i="3" s="1"/>
  <c r="L1340" i="3"/>
  <c r="S1340" i="3" s="1"/>
  <c r="L1341" i="3"/>
  <c r="S1341" i="3" s="1"/>
  <c r="L1342" i="3"/>
  <c r="S1342" i="3" s="1"/>
  <c r="L1343" i="3"/>
  <c r="S1343" i="3" s="1"/>
  <c r="L1344" i="3"/>
  <c r="S1344" i="3" s="1"/>
  <c r="L1345" i="3"/>
  <c r="L1346" i="3"/>
  <c r="S1346" i="3" s="1"/>
  <c r="L1347" i="3"/>
  <c r="S1347" i="3" s="1"/>
  <c r="L1348" i="3"/>
  <c r="S1348" i="3" s="1"/>
  <c r="L1349" i="3"/>
  <c r="S1349" i="3" s="1"/>
  <c r="L1350" i="3"/>
  <c r="L1351" i="3"/>
  <c r="L1352" i="3"/>
  <c r="S1352" i="3" s="1"/>
  <c r="L1353" i="3"/>
  <c r="L1354" i="3"/>
  <c r="S1354" i="3" s="1"/>
  <c r="L1355" i="3"/>
  <c r="L1356" i="3"/>
  <c r="S1356" i="3" s="1"/>
  <c r="L1357" i="3"/>
  <c r="L1358" i="3"/>
  <c r="L1359" i="3"/>
  <c r="S1359" i="3" s="1"/>
  <c r="L1360" i="3"/>
  <c r="L1361" i="3"/>
  <c r="S1361" i="3" s="1"/>
  <c r="L1362" i="3"/>
  <c r="S1362" i="3" s="1"/>
  <c r="L1363" i="3"/>
  <c r="S1363" i="3" s="1"/>
  <c r="L1364" i="3"/>
  <c r="S1364" i="3" s="1"/>
  <c r="L1365" i="3"/>
  <c r="S1365" i="3" s="1"/>
  <c r="L1366" i="3"/>
  <c r="S1366" i="3" s="1"/>
  <c r="L1367" i="3"/>
  <c r="S1367" i="3" s="1"/>
  <c r="L1368" i="3"/>
  <c r="S1368" i="3" s="1"/>
  <c r="L1369" i="3"/>
  <c r="L1370" i="3"/>
  <c r="S1370" i="3" s="1"/>
  <c r="L1371" i="3"/>
  <c r="S1371" i="3" s="1"/>
  <c r="L1372" i="3"/>
  <c r="L1373" i="3"/>
  <c r="L1374" i="3"/>
  <c r="S1374" i="3" s="1"/>
  <c r="L1375" i="3"/>
  <c r="L1376" i="3"/>
  <c r="S1376" i="3" s="1"/>
  <c r="L1377" i="3"/>
  <c r="L1378" i="3"/>
  <c r="S1378" i="3" s="1"/>
  <c r="L1379" i="3"/>
  <c r="S1379" i="3" s="1"/>
  <c r="L1380" i="3"/>
  <c r="S1380" i="3" s="1"/>
  <c r="L1381" i="3"/>
  <c r="L1382" i="3"/>
  <c r="S1382" i="3" s="1"/>
  <c r="L1383" i="3"/>
  <c r="S1383" i="3" s="1"/>
  <c r="L1384" i="3"/>
  <c r="L1385" i="3"/>
  <c r="L1386" i="3"/>
  <c r="L1387" i="3"/>
  <c r="S1387" i="3" s="1"/>
  <c r="L1388" i="3"/>
  <c r="S1388" i="3" s="1"/>
  <c r="L1389" i="3"/>
  <c r="S1389" i="3" s="1"/>
  <c r="L1390" i="3"/>
  <c r="S1390" i="3" s="1"/>
  <c r="L1391" i="3"/>
  <c r="S1391" i="3" s="1"/>
  <c r="L1392" i="3"/>
  <c r="L1393" i="3"/>
  <c r="S1393" i="3" s="1"/>
  <c r="L1394" i="3"/>
  <c r="S1394" i="3" s="1"/>
  <c r="L1395" i="3"/>
  <c r="S1395" i="3" s="1"/>
  <c r="L1396" i="3"/>
  <c r="L1397" i="3"/>
  <c r="L1398" i="3"/>
  <c r="S1398" i="3" s="1"/>
  <c r="L1399" i="3"/>
  <c r="L1400" i="3"/>
  <c r="S1400" i="3" s="1"/>
  <c r="L1401" i="3"/>
  <c r="S1401" i="3" s="1"/>
  <c r="L1402" i="3"/>
  <c r="S1402" i="3" s="1"/>
  <c r="L1403" i="3"/>
  <c r="S1403" i="3" s="1"/>
  <c r="L1404" i="3"/>
  <c r="L1405" i="3"/>
  <c r="L1406" i="3"/>
  <c r="L1407" i="3"/>
  <c r="S1407" i="3" s="1"/>
  <c r="L1408" i="3"/>
  <c r="S1408" i="3" s="1"/>
  <c r="L1409" i="3"/>
  <c r="S1409" i="3" s="1"/>
  <c r="L1410" i="3"/>
  <c r="S1410" i="3" s="1"/>
  <c r="L1411" i="3"/>
  <c r="S1411" i="3" s="1"/>
  <c r="L1412" i="3"/>
  <c r="L1413" i="3"/>
  <c r="S1413" i="3" s="1"/>
  <c r="L1414" i="3"/>
  <c r="S1414" i="3" s="1"/>
  <c r="L1415" i="3"/>
  <c r="L1416" i="3"/>
  <c r="S1416" i="3" s="1"/>
  <c r="L1417" i="3"/>
  <c r="S1417" i="3" s="1"/>
  <c r="L1418" i="3"/>
  <c r="S1418" i="3" s="1"/>
  <c r="L1419" i="3"/>
  <c r="S1419" i="3" s="1"/>
  <c r="L1420" i="3"/>
  <c r="S1420" i="3" s="1"/>
  <c r="L1421" i="3"/>
  <c r="S1421" i="3" s="1"/>
  <c r="L1422" i="3"/>
  <c r="S1422" i="3" s="1"/>
  <c r="L1423" i="3"/>
  <c r="S1423" i="3" s="1"/>
  <c r="L1424" i="3"/>
  <c r="S1424" i="3" s="1"/>
  <c r="L1425" i="3"/>
  <c r="S1425" i="3" s="1"/>
  <c r="L1426" i="3"/>
  <c r="S1426" i="3" s="1"/>
  <c r="L1427" i="3"/>
  <c r="S1427" i="3" s="1"/>
  <c r="L1428" i="3"/>
  <c r="L1429" i="3"/>
  <c r="S1429" i="3" s="1"/>
  <c r="L1430" i="3"/>
  <c r="S1430" i="3" s="1"/>
  <c r="L1431" i="3"/>
  <c r="S1431" i="3" s="1"/>
  <c r="L1432" i="3"/>
  <c r="L1433" i="3"/>
  <c r="L1434" i="3"/>
  <c r="L1435" i="3"/>
  <c r="S1435" i="3" s="1"/>
  <c r="L1436" i="3"/>
  <c r="L1437" i="3"/>
  <c r="S1437" i="3" s="1"/>
  <c r="L1438" i="3"/>
  <c r="S1438" i="3" s="1"/>
  <c r="L1439" i="3"/>
  <c r="L1440" i="3"/>
  <c r="S1440" i="3" s="1"/>
  <c r="L1441" i="3"/>
  <c r="S1441" i="3" s="1"/>
  <c r="L1442" i="3"/>
  <c r="S1442" i="3" s="1"/>
  <c r="L1443" i="3"/>
  <c r="S1443" i="3" s="1"/>
  <c r="L1444" i="3"/>
  <c r="S1444" i="3" s="1"/>
  <c r="L1445" i="3"/>
  <c r="S1445" i="3" s="1"/>
  <c r="L1446" i="3"/>
  <c r="L1447" i="3"/>
  <c r="S1447" i="3" s="1"/>
  <c r="L1448" i="3"/>
  <c r="S1448" i="3" s="1"/>
  <c r="L1449" i="3"/>
  <c r="L1450" i="3"/>
  <c r="S1450" i="3" s="1"/>
  <c r="L1451" i="3"/>
  <c r="L1452" i="3"/>
  <c r="S1452" i="3" s="1"/>
  <c r="L1453" i="3"/>
  <c r="S1453" i="3" s="1"/>
  <c r="L1454" i="3"/>
  <c r="S1454" i="3" s="1"/>
  <c r="L1455" i="3"/>
  <c r="S1455" i="3" s="1"/>
  <c r="L1456" i="3"/>
  <c r="L1457" i="3"/>
  <c r="L1458" i="3"/>
  <c r="S1458" i="3" s="1"/>
  <c r="L1459" i="3"/>
  <c r="S1459" i="3" s="1"/>
  <c r="L1460" i="3"/>
  <c r="S1460" i="3" s="1"/>
  <c r="L1461" i="3"/>
  <c r="L1462" i="3"/>
  <c r="L1463" i="3"/>
  <c r="L1464" i="3"/>
  <c r="S1446" i="3" l="1"/>
  <c r="S1314" i="3"/>
  <c r="S1242" i="3"/>
  <c r="S1234" i="3"/>
  <c r="S1218" i="3"/>
  <c r="S1210" i="3"/>
  <c r="S1202" i="3"/>
  <c r="S1194" i="3"/>
  <c r="S1186" i="3"/>
  <c r="S1178" i="3"/>
  <c r="S1174" i="3"/>
  <c r="S1170" i="3"/>
  <c r="S1162" i="3"/>
  <c r="S1154" i="3"/>
  <c r="S1150" i="3"/>
  <c r="S1126" i="3"/>
  <c r="S1082" i="3"/>
  <c r="S1070" i="3"/>
  <c r="S1038" i="3"/>
  <c r="S1006" i="3"/>
  <c r="S930" i="3"/>
  <c r="S922" i="3"/>
  <c r="S914" i="3"/>
  <c r="S910" i="3"/>
  <c r="S898" i="3"/>
  <c r="S854" i="3"/>
  <c r="T854" i="6" s="1"/>
  <c r="S814" i="3"/>
  <c r="S806" i="3"/>
  <c r="S786" i="3"/>
  <c r="S782" i="3"/>
  <c r="S730" i="3"/>
  <c r="S710" i="3"/>
  <c r="S706" i="3"/>
  <c r="S662" i="3"/>
  <c r="S654" i="3"/>
  <c r="S646" i="3"/>
  <c r="S642" i="3"/>
  <c r="S630" i="3"/>
  <c r="S578" i="3"/>
  <c r="S570" i="3"/>
  <c r="S566" i="3"/>
  <c r="S562" i="3"/>
  <c r="S542" i="3"/>
  <c r="S534" i="3"/>
  <c r="S522" i="3"/>
  <c r="S498" i="3"/>
  <c r="S486" i="3"/>
  <c r="S470" i="3"/>
  <c r="S442" i="3"/>
  <c r="S422" i="3"/>
  <c r="S390" i="3"/>
  <c r="S386" i="3"/>
  <c r="S326" i="3"/>
  <c r="S310" i="3"/>
  <c r="S290" i="3"/>
  <c r="S250" i="3"/>
  <c r="S246" i="3"/>
  <c r="S242" i="3"/>
  <c r="S194" i="3"/>
  <c r="S170" i="3"/>
  <c r="S166" i="3"/>
  <c r="S126" i="3"/>
  <c r="S114" i="3"/>
  <c r="S110" i="3"/>
  <c r="S106" i="3"/>
  <c r="S98" i="3"/>
  <c r="S86" i="3"/>
  <c r="S82" i="3"/>
  <c r="S70" i="3"/>
  <c r="S50" i="3"/>
  <c r="S38" i="3"/>
  <c r="S34" i="3"/>
  <c r="S30" i="3"/>
  <c r="S26" i="3"/>
  <c r="S1358" i="3"/>
  <c r="S1350" i="3"/>
  <c r="S1282" i="3"/>
  <c r="S1238" i="3"/>
  <c r="S1222" i="3"/>
  <c r="S1214" i="3"/>
  <c r="S1206" i="3"/>
  <c r="S1198" i="3"/>
  <c r="S1190" i="3"/>
  <c r="S1182" i="3"/>
  <c r="S1158" i="3"/>
  <c r="S1142" i="3"/>
  <c r="S1134" i="3"/>
  <c r="S1114" i="3"/>
  <c r="S1058" i="3"/>
  <c r="S1050" i="3"/>
  <c r="S1018" i="3"/>
  <c r="S994" i="3"/>
  <c r="S982" i="3"/>
  <c r="S942" i="3"/>
  <c r="S926" i="3"/>
  <c r="S918" i="3"/>
  <c r="S890" i="3"/>
  <c r="S878" i="3"/>
  <c r="S810" i="3"/>
  <c r="S734" i="3"/>
  <c r="S718" i="3"/>
  <c r="S674" i="3"/>
  <c r="S666" i="3"/>
  <c r="S658" i="3"/>
  <c r="S650" i="3"/>
  <c r="S574" i="3"/>
  <c r="S554" i="3"/>
  <c r="S546" i="3"/>
  <c r="S538" i="3"/>
  <c r="S514" i="3"/>
  <c r="S510" i="3"/>
  <c r="S502" i="3"/>
  <c r="S494" i="3"/>
  <c r="S454" i="3"/>
  <c r="S446" i="3"/>
  <c r="S434" i="3"/>
  <c r="S430" i="3"/>
  <c r="S418" i="3"/>
  <c r="S414" i="3"/>
  <c r="S410" i="3"/>
  <c r="S398" i="3"/>
  <c r="T398" i="6" s="1"/>
  <c r="S370" i="3"/>
  <c r="S342" i="3"/>
  <c r="S314" i="3"/>
  <c r="S254" i="3"/>
  <c r="S234" i="3"/>
  <c r="S222" i="3"/>
  <c r="S182" i="3"/>
  <c r="S134" i="3"/>
  <c r="S1461" i="3"/>
  <c r="S1457" i="3"/>
  <c r="S1449" i="3"/>
  <c r="S1433" i="3"/>
  <c r="S1405" i="3"/>
  <c r="S1397" i="3"/>
  <c r="S1385" i="3"/>
  <c r="S1381" i="3"/>
  <c r="S1377" i="3"/>
  <c r="S1373" i="3"/>
  <c r="S1369" i="3"/>
  <c r="S1357" i="3"/>
  <c r="S1345" i="3"/>
  <c r="S1325" i="3"/>
  <c r="S1309" i="3"/>
  <c r="S1293" i="3"/>
  <c r="S1281" i="3"/>
  <c r="S1245" i="3"/>
  <c r="S1221" i="3"/>
  <c r="S1217" i="3"/>
  <c r="S1213" i="3"/>
  <c r="S1209" i="3"/>
  <c r="S1205" i="3"/>
  <c r="S1201" i="3"/>
  <c r="S1197" i="3"/>
  <c r="S1193" i="3"/>
  <c r="S1189" i="3"/>
  <c r="S1181" i="3"/>
  <c r="S1177" i="3"/>
  <c r="S1169" i="3"/>
  <c r="S1161" i="3"/>
  <c r="S1157" i="3"/>
  <c r="S1153" i="3"/>
  <c r="S1149" i="3"/>
  <c r="S1141" i="3"/>
  <c r="S1133" i="3"/>
  <c r="S1121" i="3"/>
  <c r="S1109" i="3"/>
  <c r="S1041" i="3"/>
  <c r="S1017" i="3"/>
  <c r="S1013" i="3"/>
  <c r="S993" i="3"/>
  <c r="S989" i="3"/>
  <c r="S929" i="3"/>
  <c r="S921" i="3"/>
  <c r="S913" i="3"/>
  <c r="S909" i="3"/>
  <c r="S905" i="3"/>
  <c r="S893" i="3"/>
  <c r="S877" i="3"/>
  <c r="S869" i="3"/>
  <c r="S853" i="3"/>
  <c r="S845" i="3"/>
  <c r="S837" i="3"/>
  <c r="S829" i="3"/>
  <c r="S813" i="3"/>
  <c r="S809" i="3"/>
  <c r="S805" i="3"/>
  <c r="S785" i="3"/>
  <c r="S769" i="3"/>
  <c r="S761" i="3"/>
  <c r="S757" i="3"/>
  <c r="S745" i="3"/>
  <c r="S737" i="3"/>
  <c r="S733" i="3"/>
  <c r="S717" i="3"/>
  <c r="S713" i="3"/>
  <c r="S697" i="3"/>
  <c r="S693" i="3"/>
  <c r="S669" i="3"/>
  <c r="S661" i="3"/>
  <c r="S657" i="3"/>
  <c r="S653" i="3"/>
  <c r="S649" i="3"/>
  <c r="S645" i="3"/>
  <c r="S641" i="3"/>
  <c r="S633" i="3"/>
  <c r="S613" i="3"/>
  <c r="S609" i="3"/>
  <c r="S601" i="3"/>
  <c r="S593" i="3"/>
  <c r="S589" i="3"/>
  <c r="S585" i="3"/>
  <c r="S577" i="3"/>
  <c r="S561" i="3"/>
  <c r="S557" i="3"/>
  <c r="S549" i="3"/>
  <c r="S545" i="3"/>
  <c r="S541" i="3"/>
  <c r="S537" i="3"/>
  <c r="S533" i="3"/>
  <c r="S529" i="3"/>
  <c r="S517" i="3"/>
  <c r="S509" i="3"/>
  <c r="S497" i="3"/>
  <c r="S485" i="3"/>
  <c r="S481" i="3"/>
  <c r="S477" i="3"/>
  <c r="S469" i="3"/>
  <c r="S433" i="3"/>
  <c r="S429" i="3"/>
  <c r="S421" i="3"/>
  <c r="S409" i="3"/>
  <c r="S405" i="3"/>
  <c r="S401" i="3"/>
  <c r="S381" i="3"/>
  <c r="S369" i="3"/>
  <c r="S365" i="3"/>
  <c r="S357" i="3"/>
  <c r="S353" i="3"/>
  <c r="S349" i="3"/>
  <c r="S345" i="3"/>
  <c r="S337" i="3"/>
  <c r="S333" i="3"/>
  <c r="S329" i="3"/>
  <c r="S325" i="3"/>
  <c r="S253" i="3"/>
  <c r="S249" i="3"/>
  <c r="S245" i="3"/>
  <c r="S237" i="3"/>
  <c r="S233" i="3"/>
  <c r="S229" i="3"/>
  <c r="S225" i="3"/>
  <c r="S217" i="3"/>
  <c r="S213" i="3"/>
  <c r="S209" i="3"/>
  <c r="S197" i="3"/>
  <c r="S193" i="3"/>
  <c r="S165" i="3"/>
  <c r="S129" i="3"/>
  <c r="S113" i="3"/>
  <c r="S97" i="3"/>
  <c r="S85" i="3"/>
  <c r="S33" i="3"/>
  <c r="S29" i="3"/>
  <c r="S25" i="3"/>
  <c r="S21" i="3"/>
  <c r="S1404" i="3"/>
  <c r="S1396" i="3"/>
  <c r="S1392" i="3"/>
  <c r="S1384" i="3"/>
  <c r="S1372" i="3"/>
  <c r="S1360" i="3"/>
  <c r="S1324" i="3"/>
  <c r="S1276" i="3"/>
  <c r="S1260" i="3"/>
  <c r="S1248" i="3"/>
  <c r="S1244" i="3"/>
  <c r="S1236" i="3"/>
  <c r="S1228" i="3"/>
  <c r="S1220" i="3"/>
  <c r="S1212" i="3"/>
  <c r="S1204" i="3"/>
  <c r="S1176" i="3"/>
  <c r="S1172" i="3"/>
  <c r="S1136" i="3"/>
  <c r="S1132" i="3"/>
  <c r="S1104" i="3"/>
  <c r="S1080" i="3"/>
  <c r="S1052" i="3"/>
  <c r="S1048" i="3"/>
  <c r="S1012" i="3"/>
  <c r="S992" i="3"/>
  <c r="S936" i="3"/>
  <c r="S900" i="3"/>
  <c r="S896" i="3"/>
  <c r="S880" i="3"/>
  <c r="S856" i="3"/>
  <c r="S836" i="3"/>
  <c r="S816" i="3"/>
  <c r="S808" i="3"/>
  <c r="S800" i="3"/>
  <c r="S768" i="3"/>
  <c r="S756" i="3"/>
  <c r="S736" i="3"/>
  <c r="S708" i="3"/>
  <c r="S700" i="3"/>
  <c r="S696" i="3"/>
  <c r="S692" i="3"/>
  <c r="S688" i="3"/>
  <c r="S684" i="3"/>
  <c r="S680" i="3"/>
  <c r="S664" i="3"/>
  <c r="S660" i="3"/>
  <c r="S656" i="3"/>
  <c r="S648" i="3"/>
  <c r="S644" i="3"/>
  <c r="S640" i="3"/>
  <c r="S632" i="3"/>
  <c r="S616" i="3"/>
  <c r="S604" i="3"/>
  <c r="S568" i="3"/>
  <c r="S564" i="3"/>
  <c r="S560" i="3"/>
  <c r="S556" i="3"/>
  <c r="S552" i="3"/>
  <c r="S548" i="3"/>
  <c r="S544" i="3"/>
  <c r="S528" i="3"/>
  <c r="S496" i="3"/>
  <c r="S492" i="3"/>
  <c r="S488" i="3"/>
  <c r="S448" i="3"/>
  <c r="S444" i="3"/>
  <c r="S440" i="3"/>
  <c r="S428" i="3"/>
  <c r="S424" i="3"/>
  <c r="S416" i="3"/>
  <c r="S408" i="3"/>
  <c r="S404" i="3"/>
  <c r="S392" i="3"/>
  <c r="S388" i="3"/>
  <c r="S364" i="3"/>
  <c r="S352" i="3"/>
  <c r="S348" i="3"/>
  <c r="S344" i="3"/>
  <c r="S332" i="3"/>
  <c r="S328" i="3"/>
  <c r="S324" i="3"/>
  <c r="S304" i="3"/>
  <c r="S288" i="3"/>
  <c r="S284" i="3"/>
  <c r="S264" i="3"/>
  <c r="S252" i="3"/>
  <c r="S248" i="3"/>
  <c r="S244" i="3"/>
  <c r="S240" i="3"/>
  <c r="S236" i="3"/>
  <c r="S232" i="3"/>
  <c r="S228" i="3"/>
  <c r="S224" i="3"/>
  <c r="S220" i="3"/>
  <c r="S216" i="3"/>
  <c r="S212" i="3"/>
  <c r="S204" i="3"/>
  <c r="S200" i="3"/>
  <c r="S192" i="3"/>
  <c r="S180" i="3"/>
  <c r="S176" i="3"/>
  <c r="S152" i="3"/>
  <c r="S144" i="3"/>
  <c r="S136" i="3"/>
  <c r="S132" i="3"/>
  <c r="S116" i="3"/>
  <c r="S104" i="3"/>
  <c r="S48" i="3"/>
  <c r="S32" i="3"/>
  <c r="S20" i="3"/>
  <c r="S1462" i="3"/>
  <c r="S1434" i="3"/>
  <c r="S1386" i="3"/>
  <c r="S1326" i="3"/>
  <c r="S1298" i="3"/>
  <c r="S1456" i="3"/>
  <c r="S1436" i="3"/>
  <c r="S1432" i="3"/>
  <c r="S1428" i="3"/>
  <c r="S1412" i="3"/>
  <c r="S1328" i="3"/>
  <c r="S1312" i="3"/>
  <c r="S1272" i="3"/>
  <c r="S1232" i="3"/>
  <c r="S1224" i="3"/>
  <c r="S1216" i="3"/>
  <c r="S1208" i="3"/>
  <c r="S1200" i="3"/>
  <c r="S1196" i="3"/>
  <c r="S1192" i="3"/>
  <c r="S1188" i="3"/>
  <c r="S1180" i="3"/>
  <c r="S1164" i="3"/>
  <c r="S1156" i="3"/>
  <c r="S1152" i="3"/>
  <c r="S1148" i="3"/>
  <c r="S1140" i="3"/>
  <c r="S1100" i="3"/>
  <c r="S1096" i="3"/>
  <c r="S1072" i="3"/>
  <c r="S1008" i="3"/>
  <c r="S996" i="3"/>
  <c r="S988" i="3"/>
  <c r="S976" i="3"/>
  <c r="S928" i="3"/>
  <c r="S916" i="3"/>
  <c r="S1463" i="3"/>
  <c r="S1451" i="3"/>
  <c r="S1439" i="3"/>
  <c r="S1415" i="3"/>
  <c r="S1399" i="3"/>
  <c r="S1375" i="3"/>
  <c r="S1355" i="3"/>
  <c r="S1351" i="3"/>
  <c r="S1327" i="3"/>
  <c r="S1319" i="3"/>
  <c r="S1299" i="3"/>
  <c r="S1291" i="3"/>
  <c r="S1279" i="3"/>
  <c r="S1275" i="3"/>
  <c r="S1267" i="3"/>
  <c r="S1235" i="3"/>
  <c r="S1223" i="3"/>
  <c r="S1219" i="3"/>
  <c r="S1215" i="3"/>
  <c r="S1211" i="3"/>
  <c r="S1207" i="3"/>
  <c r="S1203" i="3"/>
  <c r="S1199" i="3"/>
  <c r="S1195" i="3"/>
  <c r="S1191" i="3"/>
  <c r="S1187" i="3"/>
  <c r="S1183" i="3"/>
  <c r="S1179" i="3"/>
  <c r="S1171" i="3"/>
  <c r="S1167" i="3"/>
  <c r="S1159" i="3"/>
  <c r="S1147" i="3"/>
  <c r="S1139" i="3"/>
  <c r="S1131" i="3"/>
  <c r="S1127" i="3"/>
  <c r="S1059" i="3"/>
  <c r="S1031" i="3"/>
  <c r="S1007" i="3"/>
  <c r="S999" i="3"/>
  <c r="S995" i="3"/>
  <c r="S983" i="3"/>
  <c r="S975" i="3"/>
  <c r="S971" i="3"/>
  <c r="S967" i="3"/>
  <c r="S959" i="3"/>
  <c r="S935" i="3"/>
  <c r="S931" i="3"/>
  <c r="S927" i="3"/>
  <c r="S919" i="3"/>
  <c r="S915" i="3"/>
  <c r="S907" i="3"/>
  <c r="S903" i="3"/>
  <c r="S899" i="3"/>
  <c r="S895" i="3"/>
  <c r="S867" i="3"/>
  <c r="S859" i="3"/>
  <c r="S847" i="3"/>
  <c r="S819" i="3"/>
  <c r="S807" i="3"/>
  <c r="S787" i="3"/>
  <c r="S783" i="3"/>
  <c r="S771" i="3"/>
  <c r="S751" i="3"/>
  <c r="S731" i="3"/>
  <c r="S723" i="3"/>
  <c r="S715" i="3"/>
  <c r="S703" i="3"/>
  <c r="S683" i="3"/>
  <c r="S663" i="3"/>
  <c r="S659" i="3"/>
  <c r="S655" i="3"/>
  <c r="S651" i="3"/>
  <c r="S643" i="3"/>
  <c r="S639" i="3"/>
  <c r="S627" i="3"/>
  <c r="S583" i="3"/>
  <c r="S563" i="3"/>
  <c r="S559" i="3"/>
  <c r="S555" i="3"/>
  <c r="S551" i="3"/>
  <c r="S547" i="3"/>
  <c r="S543" i="3"/>
  <c r="S535" i="3"/>
  <c r="S439" i="3"/>
  <c r="S435" i="3"/>
  <c r="S427" i="3"/>
  <c r="S419" i="3"/>
  <c r="S411" i="3"/>
  <c r="S395" i="3"/>
  <c r="S383" i="3"/>
  <c r="S379" i="3"/>
  <c r="S375" i="3"/>
  <c r="S367" i="3"/>
  <c r="S363" i="3"/>
  <c r="S355" i="3"/>
  <c r="S347" i="3"/>
  <c r="S343" i="3"/>
  <c r="S335" i="3"/>
  <c r="S327" i="3"/>
  <c r="S323" i="3"/>
  <c r="S307" i="3"/>
  <c r="S303" i="3"/>
  <c r="S287" i="3"/>
  <c r="S251" i="3"/>
  <c r="S247" i="3"/>
  <c r="S239" i="3"/>
  <c r="S235" i="3"/>
  <c r="S231" i="3"/>
  <c r="S223" i="3"/>
  <c r="S219" i="3"/>
  <c r="S215" i="3"/>
  <c r="S207" i="3"/>
  <c r="S191" i="3"/>
  <c r="S187" i="3"/>
  <c r="S171" i="3"/>
  <c r="S135" i="3"/>
  <c r="S119" i="3"/>
  <c r="S91" i="3"/>
  <c r="S87" i="3"/>
  <c r="S47" i="3"/>
  <c r="R1175" i="6"/>
  <c r="U1175" i="6" s="1"/>
  <c r="CC1175" i="6" s="1"/>
  <c r="BY1175" i="6" s="1"/>
  <c r="R945" i="6"/>
  <c r="U945" i="6" s="1"/>
  <c r="CC945" i="6" s="1"/>
  <c r="BY945" i="6" s="1"/>
  <c r="R638" i="6"/>
  <c r="U638" i="6" s="1"/>
  <c r="CC638" i="6" s="1"/>
  <c r="BY638" i="6" s="1"/>
  <c r="R665" i="6"/>
  <c r="U665" i="6" s="1"/>
  <c r="CC665" i="6" s="1"/>
  <c r="BY665" i="6" s="1"/>
  <c r="R1062" i="6"/>
  <c r="U1062" i="6" s="1"/>
  <c r="CC1062" i="6" s="1"/>
  <c r="BY1062" i="6" s="1"/>
  <c r="R1406" i="6"/>
  <c r="U1406" i="6" s="1"/>
  <c r="CC1406" i="6" s="1"/>
  <c r="BY1406" i="6" s="1"/>
  <c r="R1010" i="6"/>
  <c r="U1010" i="6" s="1"/>
  <c r="CC1010" i="6" s="1"/>
  <c r="BY1010" i="6" s="1"/>
  <c r="R739" i="6"/>
  <c r="U739" i="6" s="1"/>
  <c r="CC739" i="6" s="1"/>
  <c r="BY739" i="6" s="1"/>
  <c r="R884" i="6"/>
  <c r="U884" i="6" s="1"/>
  <c r="CC884" i="6" s="1"/>
  <c r="BY884" i="6" s="1"/>
  <c r="R1286" i="6"/>
  <c r="U1286" i="6" s="1"/>
  <c r="CC1286" i="6" s="1"/>
  <c r="BY1286" i="6" s="1"/>
  <c r="R255" i="6"/>
  <c r="U255" i="6" s="1"/>
  <c r="CC255" i="6" s="1"/>
  <c r="BY255" i="6" s="1"/>
  <c r="R1118" i="6"/>
  <c r="U1118" i="6" s="1"/>
  <c r="CC1118" i="6" s="1"/>
  <c r="BY1118" i="6" s="1"/>
  <c r="R1353" i="6"/>
  <c r="U1353" i="6" s="1"/>
  <c r="CC1353" i="6" s="1"/>
  <c r="BY1353" i="6" s="1"/>
  <c r="R66" i="6"/>
  <c r="U66" i="6" s="1"/>
  <c r="CC66" i="6" s="1"/>
  <c r="BY66" i="6" s="1"/>
  <c r="R322" i="6"/>
  <c r="U322" i="6" s="1"/>
  <c r="CC322" i="6" s="1"/>
  <c r="BY322" i="6" s="1"/>
  <c r="R121" i="6"/>
  <c r="U121" i="6" s="1"/>
  <c r="CC121" i="6" s="1"/>
  <c r="BY121" i="6" s="1"/>
  <c r="R387" i="6"/>
  <c r="U387" i="6" s="1"/>
  <c r="CC387" i="6" s="1"/>
  <c r="BY387" i="6" s="1"/>
  <c r="R1225" i="6"/>
  <c r="U1225" i="6" s="1"/>
  <c r="CC1225" i="6" s="1"/>
  <c r="BY1225" i="6" s="1"/>
  <c r="R208" i="6"/>
  <c r="U208" i="6" s="1"/>
  <c r="CC208" i="6" s="1"/>
  <c r="BY208" i="6" s="1"/>
  <c r="R588" i="6"/>
  <c r="U588" i="6" s="1"/>
  <c r="CC588" i="6" s="1"/>
  <c r="BY588" i="6" s="1"/>
  <c r="R455" i="6"/>
  <c r="U455" i="6" s="1"/>
  <c r="CC455" i="6" s="1"/>
  <c r="BY455" i="6" s="1"/>
  <c r="R518" i="6"/>
  <c r="U518" i="6" s="1"/>
  <c r="CC518" i="6" s="1"/>
  <c r="BY518" i="6" s="1"/>
  <c r="R792" i="6"/>
  <c r="U792" i="6" s="1"/>
  <c r="CC792" i="6" s="1"/>
  <c r="BY792" i="6" s="1"/>
  <c r="Q744" i="3"/>
  <c r="BS616" i="6"/>
  <c r="BS424" i="6" l="1"/>
  <c r="T1463" i="6"/>
  <c r="T1459" i="6"/>
  <c r="T1455" i="6"/>
  <c r="T1451" i="6"/>
  <c r="T1447" i="6"/>
  <c r="T1443" i="6"/>
  <c r="T1439" i="6"/>
  <c r="T1435" i="6"/>
  <c r="T1431" i="6"/>
  <c r="T1427" i="6"/>
  <c r="T1423" i="6"/>
  <c r="T1419" i="6"/>
  <c r="T1415" i="6"/>
  <c r="T1411" i="6"/>
  <c r="T1407" i="6"/>
  <c r="T1403" i="6"/>
  <c r="T1399" i="6"/>
  <c r="T1395" i="6"/>
  <c r="T1391" i="6"/>
  <c r="T1387" i="6"/>
  <c r="T1383" i="6"/>
  <c r="T1379" i="6"/>
  <c r="T1375" i="6"/>
  <c r="T1371" i="6"/>
  <c r="T1367" i="6"/>
  <c r="T1363" i="6"/>
  <c r="T1359" i="6"/>
  <c r="T1355" i="6"/>
  <c r="T1351" i="6"/>
  <c r="T1347" i="6"/>
  <c r="T1343" i="6"/>
  <c r="T1339" i="6"/>
  <c r="T1335" i="6"/>
  <c r="T1331" i="6"/>
  <c r="T1327" i="6"/>
  <c r="T1323" i="6"/>
  <c r="T1319" i="6"/>
  <c r="T1315" i="6"/>
  <c r="T1311" i="6"/>
  <c r="T1307" i="6"/>
  <c r="T1303" i="6"/>
  <c r="T1299" i="6"/>
  <c r="T1295" i="6"/>
  <c r="T1291" i="6"/>
  <c r="T1287" i="6"/>
  <c r="T1283" i="6"/>
  <c r="T1279" i="6"/>
  <c r="T1275" i="6"/>
  <c r="T1271" i="6"/>
  <c r="T1267" i="6"/>
  <c r="T1263" i="6"/>
  <c r="T1259" i="6"/>
  <c r="T1255" i="6"/>
  <c r="T1251" i="6"/>
  <c r="T1247" i="6"/>
  <c r="T1243" i="6"/>
  <c r="T1239" i="6"/>
  <c r="T1235" i="6"/>
  <c r="T1231" i="6"/>
  <c r="T1227" i="6"/>
  <c r="T1223" i="6"/>
  <c r="T1219" i="6"/>
  <c r="T1215" i="6"/>
  <c r="T1211" i="6"/>
  <c r="T1203" i="6"/>
  <c r="T1199" i="6"/>
  <c r="T1191" i="6"/>
  <c r="T1187" i="6"/>
  <c r="T1171" i="6"/>
  <c r="T1167" i="6"/>
  <c r="T1163" i="6"/>
  <c r="T1159" i="6"/>
  <c r="T1155" i="6"/>
  <c r="T1151" i="6"/>
  <c r="T1147" i="6"/>
  <c r="T1143" i="6"/>
  <c r="T1135" i="6"/>
  <c r="T1127" i="6"/>
  <c r="T1123" i="6"/>
  <c r="T1119" i="6"/>
  <c r="T1115" i="6"/>
  <c r="T1111" i="6"/>
  <c r="T1107" i="6"/>
  <c r="T1103" i="6"/>
  <c r="T1099" i="6"/>
  <c r="T1095" i="6"/>
  <c r="T1091" i="6"/>
  <c r="T1087" i="6"/>
  <c r="T1083" i="6"/>
  <c r="T1079" i="6"/>
  <c r="T1075" i="6"/>
  <c r="T1071" i="6"/>
  <c r="T1067" i="6"/>
  <c r="T1063" i="6"/>
  <c r="T1059" i="6"/>
  <c r="T1055" i="6"/>
  <c r="T1051" i="6"/>
  <c r="T1047" i="6"/>
  <c r="T1462" i="6"/>
  <c r="T1458" i="6"/>
  <c r="T1454" i="6"/>
  <c r="T1450" i="6"/>
  <c r="T1446" i="6"/>
  <c r="T1442" i="6"/>
  <c r="T1438" i="6"/>
  <c r="T1434" i="6"/>
  <c r="T1430" i="6"/>
  <c r="T1426" i="6"/>
  <c r="T1422" i="6"/>
  <c r="T1418" i="6"/>
  <c r="T1414" i="6"/>
  <c r="T1410" i="6"/>
  <c r="T1402" i="6"/>
  <c r="T1398" i="6"/>
  <c r="T1394" i="6"/>
  <c r="T1390" i="6"/>
  <c r="T1386" i="6"/>
  <c r="T1382" i="6"/>
  <c r="T1378" i="6"/>
  <c r="T1374" i="6"/>
  <c r="T1370" i="6"/>
  <c r="T1366" i="6"/>
  <c r="T1362" i="6"/>
  <c r="T1358" i="6"/>
  <c r="T1354" i="6"/>
  <c r="T1350" i="6"/>
  <c r="T1346" i="6"/>
  <c r="T1342" i="6"/>
  <c r="T1338" i="6"/>
  <c r="T1334" i="6"/>
  <c r="T1330" i="6"/>
  <c r="T1326" i="6"/>
  <c r="T1322" i="6"/>
  <c r="T1318" i="6"/>
  <c r="T1314" i="6"/>
  <c r="T1310" i="6"/>
  <c r="T1306" i="6"/>
  <c r="T1302" i="6"/>
  <c r="T1298" i="6"/>
  <c r="T1294" i="6"/>
  <c r="T1290" i="6"/>
  <c r="T1282" i="6"/>
  <c r="T1278" i="6"/>
  <c r="T1274" i="6"/>
  <c r="T1270" i="6"/>
  <c r="T1266" i="6"/>
  <c r="T1262" i="6"/>
  <c r="T1258" i="6"/>
  <c r="T1254" i="6"/>
  <c r="T1250" i="6"/>
  <c r="T1246" i="6"/>
  <c r="T1242" i="6"/>
  <c r="T1238" i="6"/>
  <c r="T1234" i="6"/>
  <c r="T1230" i="6"/>
  <c r="T1226" i="6"/>
  <c r="T1461" i="6"/>
  <c r="T1457" i="6"/>
  <c r="T1453" i="6"/>
  <c r="T1449" i="6"/>
  <c r="T1445" i="6"/>
  <c r="T1441" i="6"/>
  <c r="T1437" i="6"/>
  <c r="T1433" i="6"/>
  <c r="T1429" i="6"/>
  <c r="T1425" i="6"/>
  <c r="T1421" i="6"/>
  <c r="T1417" i="6"/>
  <c r="T1413" i="6"/>
  <c r="T1409" i="6"/>
  <c r="T1405" i="6"/>
  <c r="T1401" i="6"/>
  <c r="T1397" i="6"/>
  <c r="T1393" i="6"/>
  <c r="T1389" i="6"/>
  <c r="T1385" i="6"/>
  <c r="T1381" i="6"/>
  <c r="T1377" i="6"/>
  <c r="T1373" i="6"/>
  <c r="T1369" i="6"/>
  <c r="T1365" i="6"/>
  <c r="T1361" i="6"/>
  <c r="T1357" i="6"/>
  <c r="T1349" i="6"/>
  <c r="T1345" i="6"/>
  <c r="T1341" i="6"/>
  <c r="T1337" i="6"/>
  <c r="T1333" i="6"/>
  <c r="T1329" i="6"/>
  <c r="T1325" i="6"/>
  <c r="T1321" i="6"/>
  <c r="T1317" i="6"/>
  <c r="T1313" i="6"/>
  <c r="T1309" i="6"/>
  <c r="T1305" i="6"/>
  <c r="T1301" i="6"/>
  <c r="T1297" i="6"/>
  <c r="T1293" i="6"/>
  <c r="T1289" i="6"/>
  <c r="T1285" i="6"/>
  <c r="T1281" i="6"/>
  <c r="T1277" i="6"/>
  <c r="T1273" i="6"/>
  <c r="T1269" i="6"/>
  <c r="T1265" i="6"/>
  <c r="T1261" i="6"/>
  <c r="T1257" i="6"/>
  <c r="T1253" i="6"/>
  <c r="T1249" i="6"/>
  <c r="T1245" i="6"/>
  <c r="T1241" i="6"/>
  <c r="T1237" i="6"/>
  <c r="T1233" i="6"/>
  <c r="T1229" i="6"/>
  <c r="T1221" i="6"/>
  <c r="T1460" i="6"/>
  <c r="T1456" i="6"/>
  <c r="T1452" i="6"/>
  <c r="T1448" i="6"/>
  <c r="T1444" i="6"/>
  <c r="T1440" i="6"/>
  <c r="T1436" i="6"/>
  <c r="T1432" i="6"/>
  <c r="T1428" i="6"/>
  <c r="T1424" i="6"/>
  <c r="T1420" i="6"/>
  <c r="T1416" i="6"/>
  <c r="T1412" i="6"/>
  <c r="T1408" i="6"/>
  <c r="T1404" i="6"/>
  <c r="T1400" i="6"/>
  <c r="T1396" i="6"/>
  <c r="T1392" i="6"/>
  <c r="T1388" i="6"/>
  <c r="T1384" i="6"/>
  <c r="T1380" i="6"/>
  <c r="T1376" i="6"/>
  <c r="T1372" i="6"/>
  <c r="T1368" i="6"/>
  <c r="T1364" i="6"/>
  <c r="T1360" i="6"/>
  <c r="T1356" i="6"/>
  <c r="T1352" i="6"/>
  <c r="T1348" i="6"/>
  <c r="T1344" i="6"/>
  <c r="T1340" i="6"/>
  <c r="T1336" i="6"/>
  <c r="T1332" i="6"/>
  <c r="T1328" i="6"/>
  <c r="T1324" i="6"/>
  <c r="T1320" i="6"/>
  <c r="T1316" i="6"/>
  <c r="T1312" i="6"/>
  <c r="T1308" i="6"/>
  <c r="T1304" i="6"/>
  <c r="T1300" i="6"/>
  <c r="T1296" i="6"/>
  <c r="T1292" i="6"/>
  <c r="T1288" i="6"/>
  <c r="T1284" i="6"/>
  <c r="T1280" i="6"/>
  <c r="T1276" i="6"/>
  <c r="T1272" i="6"/>
  <c r="T1268" i="6"/>
  <c r="T1264" i="6"/>
  <c r="T1260" i="6"/>
  <c r="T1256" i="6"/>
  <c r="T1252" i="6"/>
  <c r="T1248" i="6"/>
  <c r="T1244" i="6"/>
  <c r="T1240" i="6"/>
  <c r="T1236" i="6"/>
  <c r="T1232" i="6"/>
  <c r="T1228" i="6"/>
  <c r="T1224" i="6"/>
  <c r="T1220" i="6"/>
  <c r="T1216" i="6"/>
  <c r="T1208" i="6"/>
  <c r="T1204" i="6"/>
  <c r="T1200" i="6"/>
  <c r="T1196" i="6"/>
  <c r="T1192" i="6"/>
  <c r="T1184" i="6"/>
  <c r="T1176" i="6"/>
  <c r="T1172" i="6"/>
  <c r="T1168" i="6"/>
  <c r="T1164" i="6"/>
  <c r="T1160" i="6"/>
  <c r="T1156" i="6"/>
  <c r="T1152" i="6"/>
  <c r="T1148" i="6"/>
  <c r="T1144" i="6"/>
  <c r="T1136" i="6"/>
  <c r="T1132" i="6"/>
  <c r="T1128" i="6"/>
  <c r="T1124" i="6"/>
  <c r="T1120" i="6"/>
  <c r="T1116" i="6"/>
  <c r="T1112" i="6"/>
  <c r="T1108" i="6"/>
  <c r="T1104" i="6"/>
  <c r="T1100" i="6"/>
  <c r="T1096" i="6"/>
  <c r="T1092" i="6"/>
  <c r="T1088" i="6"/>
  <c r="T1084" i="6"/>
  <c r="T1080" i="6"/>
  <c r="T1076" i="6"/>
  <c r="T1072" i="6"/>
  <c r="T1068" i="6"/>
  <c r="T1064" i="6"/>
  <c r="T1060" i="6"/>
  <c r="T1056" i="6"/>
  <c r="T1052" i="6"/>
  <c r="T1048" i="6"/>
  <c r="T1044" i="6"/>
  <c r="T1040" i="6"/>
  <c r="T1043" i="6"/>
  <c r="T1039" i="6"/>
  <c r="T1035" i="6"/>
  <c r="T1031" i="6"/>
  <c r="T1027" i="6"/>
  <c r="T1023" i="6"/>
  <c r="T1019" i="6"/>
  <c r="T1015" i="6"/>
  <c r="T1011" i="6"/>
  <c r="T1007" i="6"/>
  <c r="T1003" i="6"/>
  <c r="T999" i="6"/>
  <c r="T995" i="6"/>
  <c r="T991" i="6"/>
  <c r="T987" i="6"/>
  <c r="T983" i="6"/>
  <c r="T979" i="6"/>
  <c r="T975" i="6"/>
  <c r="T971" i="6"/>
  <c r="T967" i="6"/>
  <c r="T963" i="6"/>
  <c r="T959" i="6"/>
  <c r="T955" i="6"/>
  <c r="T951" i="6"/>
  <c r="T947" i="6"/>
  <c r="T943" i="6"/>
  <c r="T939" i="6"/>
  <c r="T935" i="6"/>
  <c r="T931" i="6"/>
  <c r="T927" i="6"/>
  <c r="T923" i="6"/>
  <c r="T919" i="6"/>
  <c r="T915" i="6"/>
  <c r="T911" i="6"/>
  <c r="T907" i="6"/>
  <c r="T903" i="6"/>
  <c r="T899" i="6"/>
  <c r="T895" i="6"/>
  <c r="T891" i="6"/>
  <c r="T887" i="6"/>
  <c r="T883" i="6"/>
  <c r="T879" i="6"/>
  <c r="T875" i="6"/>
  <c r="T871" i="6"/>
  <c r="T867" i="6"/>
  <c r="T863" i="6"/>
  <c r="T859" i="6"/>
  <c r="T855" i="6"/>
  <c r="T851" i="6"/>
  <c r="T847" i="6"/>
  <c r="T843" i="6"/>
  <c r="T839" i="6"/>
  <c r="T835" i="6"/>
  <c r="T831" i="6"/>
  <c r="T827" i="6"/>
  <c r="T823" i="6"/>
  <c r="T819" i="6"/>
  <c r="T815" i="6"/>
  <c r="T811" i="6"/>
  <c r="T807" i="6"/>
  <c r="T803" i="6"/>
  <c r="T799" i="6"/>
  <c r="T795" i="6"/>
  <c r="T791" i="6"/>
  <c r="T787" i="6"/>
  <c r="T783" i="6"/>
  <c r="T779" i="6"/>
  <c r="T775" i="6"/>
  <c r="T771" i="6"/>
  <c r="T767" i="6"/>
  <c r="T763" i="6"/>
  <c r="T759" i="6"/>
  <c r="T755" i="6"/>
  <c r="T751" i="6"/>
  <c r="T747" i="6"/>
  <c r="T743" i="6"/>
  <c r="T735" i="6"/>
  <c r="T731" i="6"/>
  <c r="T727" i="6"/>
  <c r="T723" i="6"/>
  <c r="T719" i="6"/>
  <c r="T715" i="6"/>
  <c r="T711" i="6"/>
  <c r="T707" i="6"/>
  <c r="T703" i="6"/>
  <c r="T699" i="6"/>
  <c r="T695" i="6"/>
  <c r="T691" i="6"/>
  <c r="T687" i="6"/>
  <c r="T683" i="6"/>
  <c r="T679" i="6"/>
  <c r="T675" i="6"/>
  <c r="T671" i="6"/>
  <c r="T667" i="6"/>
  <c r="T659" i="6"/>
  <c r="T651" i="6"/>
  <c r="T647" i="6"/>
  <c r="T643" i="6"/>
  <c r="T639" i="6"/>
  <c r="T635" i="6"/>
  <c r="T631" i="6"/>
  <c r="T627" i="6"/>
  <c r="T623" i="6"/>
  <c r="T619" i="6"/>
  <c r="T615" i="6"/>
  <c r="T611" i="6"/>
  <c r="T607" i="6"/>
  <c r="T603" i="6"/>
  <c r="T599" i="6"/>
  <c r="T595" i="6"/>
  <c r="T591" i="6"/>
  <c r="T587" i="6"/>
  <c r="T583" i="6"/>
  <c r="T579" i="6"/>
  <c r="T575" i="6"/>
  <c r="T571" i="6"/>
  <c r="T567" i="6"/>
  <c r="T563" i="6"/>
  <c r="T559" i="6"/>
  <c r="T555" i="6"/>
  <c r="T551" i="6"/>
  <c r="T547" i="6"/>
  <c r="T543" i="6"/>
  <c r="T539" i="6"/>
  <c r="T535" i="6"/>
  <c r="T531" i="6"/>
  <c r="T527" i="6"/>
  <c r="T523" i="6"/>
  <c r="T519" i="6"/>
  <c r="T515" i="6"/>
  <c r="T511" i="6"/>
  <c r="T507" i="6"/>
  <c r="T503" i="6"/>
  <c r="T499" i="6"/>
  <c r="T495" i="6"/>
  <c r="T491" i="6"/>
  <c r="T487" i="6"/>
  <c r="T483" i="6"/>
  <c r="T479" i="6"/>
  <c r="T475" i="6"/>
  <c r="T471" i="6"/>
  <c r="T467" i="6"/>
  <c r="T463" i="6"/>
  <c r="T459" i="6"/>
  <c r="T451" i="6"/>
  <c r="T447" i="6"/>
  <c r="T443" i="6"/>
  <c r="T439" i="6"/>
  <c r="T435" i="6"/>
  <c r="T431" i="6"/>
  <c r="T427" i="6"/>
  <c r="T423" i="6"/>
  <c r="T419" i="6"/>
  <c r="T415" i="6"/>
  <c r="T411" i="6"/>
  <c r="T407" i="6"/>
  <c r="T403" i="6"/>
  <c r="T399" i="6"/>
  <c r="T395" i="6"/>
  <c r="T391" i="6"/>
  <c r="T383" i="6"/>
  <c r="T379" i="6"/>
  <c r="T375" i="6"/>
  <c r="T371" i="6"/>
  <c r="T367" i="6"/>
  <c r="T363" i="6"/>
  <c r="T359" i="6"/>
  <c r="T355" i="6"/>
  <c r="T351" i="6"/>
  <c r="T347" i="6"/>
  <c r="T343" i="6"/>
  <c r="T339" i="6"/>
  <c r="T335" i="6"/>
  <c r="T331" i="6"/>
  <c r="T327" i="6"/>
  <c r="T323" i="6"/>
  <c r="T319" i="6"/>
  <c r="T315" i="6"/>
  <c r="T311" i="6"/>
  <c r="T307" i="6"/>
  <c r="T303" i="6"/>
  <c r="T299" i="6"/>
  <c r="T295" i="6"/>
  <c r="T291" i="6"/>
  <c r="T287" i="6"/>
  <c r="T283" i="6"/>
  <c r="T279" i="6"/>
  <c r="T275" i="6"/>
  <c r="T271" i="6"/>
  <c r="T267" i="6"/>
  <c r="T263" i="6"/>
  <c r="T259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T1222" i="6"/>
  <c r="T1218" i="6"/>
  <c r="T1214" i="6"/>
  <c r="T1206" i="6"/>
  <c r="T1202" i="6"/>
  <c r="T1198" i="6"/>
  <c r="T1194" i="6"/>
  <c r="T1190" i="6"/>
  <c r="T1186" i="6"/>
  <c r="T1182" i="6"/>
  <c r="T1178" i="6"/>
  <c r="T1174" i="6"/>
  <c r="T1170" i="6"/>
  <c r="T1166" i="6"/>
  <c r="T1162" i="6"/>
  <c r="T1158" i="6"/>
  <c r="T1150" i="6"/>
  <c r="T1146" i="6"/>
  <c r="T1142" i="6"/>
  <c r="T1138" i="6"/>
  <c r="T1134" i="6"/>
  <c r="T1130" i="6"/>
  <c r="T1126" i="6"/>
  <c r="T1122" i="6"/>
  <c r="T1114" i="6"/>
  <c r="T1110" i="6"/>
  <c r="T1106" i="6"/>
  <c r="T1102" i="6"/>
  <c r="T1098" i="6"/>
  <c r="T1094" i="6"/>
  <c r="T1090" i="6"/>
  <c r="T1086" i="6"/>
  <c r="T1082" i="6"/>
  <c r="T1078" i="6"/>
  <c r="T1074" i="6"/>
  <c r="T1070" i="6"/>
  <c r="T1066" i="6"/>
  <c r="T1058" i="6"/>
  <c r="T1054" i="6"/>
  <c r="T1050" i="6"/>
  <c r="T1046" i="6"/>
  <c r="T1042" i="6"/>
  <c r="T1038" i="6"/>
  <c r="T1034" i="6"/>
  <c r="T1030" i="6"/>
  <c r="T1026" i="6"/>
  <c r="T1022" i="6"/>
  <c r="T1018" i="6"/>
  <c r="T1014" i="6"/>
  <c r="T1006" i="6"/>
  <c r="T1002" i="6"/>
  <c r="T998" i="6"/>
  <c r="T994" i="6"/>
  <c r="T990" i="6"/>
  <c r="T986" i="6"/>
  <c r="T982" i="6"/>
  <c r="T978" i="6"/>
  <c r="T974" i="6"/>
  <c r="T970" i="6"/>
  <c r="T966" i="6"/>
  <c r="T962" i="6"/>
  <c r="T958" i="6"/>
  <c r="T954" i="6"/>
  <c r="T950" i="6"/>
  <c r="T946" i="6"/>
  <c r="T942" i="6"/>
  <c r="T938" i="6"/>
  <c r="T934" i="6"/>
  <c r="T930" i="6"/>
  <c r="T926" i="6"/>
  <c r="T922" i="6"/>
  <c r="T918" i="6"/>
  <c r="T914" i="6"/>
  <c r="T910" i="6"/>
  <c r="T906" i="6"/>
  <c r="T902" i="6"/>
  <c r="T898" i="6"/>
  <c r="T894" i="6"/>
  <c r="T890" i="6"/>
  <c r="T886" i="6"/>
  <c r="T882" i="6"/>
  <c r="T878" i="6"/>
  <c r="T874" i="6"/>
  <c r="T870" i="6"/>
  <c r="T866" i="6"/>
  <c r="T862" i="6"/>
  <c r="T858" i="6"/>
  <c r="T850" i="6"/>
  <c r="T846" i="6"/>
  <c r="T842" i="6"/>
  <c r="T838" i="6"/>
  <c r="T834" i="6"/>
  <c r="T830" i="6"/>
  <c r="T826" i="6"/>
  <c r="T822" i="6"/>
  <c r="T818" i="6"/>
  <c r="T814" i="6"/>
  <c r="T810" i="6"/>
  <c r="T806" i="6"/>
  <c r="T802" i="6"/>
  <c r="T798" i="6"/>
  <c r="T794" i="6"/>
  <c r="T790" i="6"/>
  <c r="T786" i="6"/>
  <c r="T782" i="6"/>
  <c r="T778" i="6"/>
  <c r="T774" i="6"/>
  <c r="T770" i="6"/>
  <c r="T766" i="6"/>
  <c r="T762" i="6"/>
  <c r="T758" i="6"/>
  <c r="T754" i="6"/>
  <c r="T750" i="6"/>
  <c r="T746" i="6"/>
  <c r="T742" i="6"/>
  <c r="T738" i="6"/>
  <c r="T734" i="6"/>
  <c r="T730" i="6"/>
  <c r="T726" i="6"/>
  <c r="T722" i="6"/>
  <c r="T718" i="6"/>
  <c r="T714" i="6"/>
  <c r="T710" i="6"/>
  <c r="T706" i="6"/>
  <c r="T702" i="6"/>
  <c r="T698" i="6"/>
  <c r="T694" i="6"/>
  <c r="T690" i="6"/>
  <c r="T686" i="6"/>
  <c r="T682" i="6"/>
  <c r="T678" i="6"/>
  <c r="T674" i="6"/>
  <c r="T670" i="6"/>
  <c r="T666" i="6"/>
  <c r="T662" i="6"/>
  <c r="T658" i="6"/>
  <c r="T650" i="6"/>
  <c r="T642" i="6"/>
  <c r="T634" i="6"/>
  <c r="T630" i="6"/>
  <c r="T626" i="6"/>
  <c r="T622" i="6"/>
  <c r="T618" i="6"/>
  <c r="T614" i="6"/>
  <c r="T610" i="6"/>
  <c r="T606" i="6"/>
  <c r="T602" i="6"/>
  <c r="T598" i="6"/>
  <c r="T594" i="6"/>
  <c r="T590" i="6"/>
  <c r="T586" i="6"/>
  <c r="T582" i="6"/>
  <c r="T578" i="6"/>
  <c r="T574" i="6"/>
  <c r="T570" i="6"/>
  <c r="T566" i="6"/>
  <c r="T562" i="6"/>
  <c r="T558" i="6"/>
  <c r="T554" i="6"/>
  <c r="T550" i="6"/>
  <c r="T546" i="6"/>
  <c r="T542" i="6"/>
  <c r="T538" i="6"/>
  <c r="T534" i="6"/>
  <c r="T530" i="6"/>
  <c r="T526" i="6"/>
  <c r="T522" i="6"/>
  <c r="T514" i="6"/>
  <c r="T510" i="6"/>
  <c r="T506" i="6"/>
  <c r="T502" i="6"/>
  <c r="T498" i="6"/>
  <c r="T494" i="6"/>
  <c r="T490" i="6"/>
  <c r="T486" i="6"/>
  <c r="T482" i="6"/>
  <c r="T478" i="6"/>
  <c r="T474" i="6"/>
  <c r="T470" i="6"/>
  <c r="T466" i="6"/>
  <c r="T462" i="6"/>
  <c r="T458" i="6"/>
  <c r="T454" i="6"/>
  <c r="T450" i="6"/>
  <c r="T446" i="6"/>
  <c r="T442" i="6"/>
  <c r="T438" i="6"/>
  <c r="T434" i="6"/>
  <c r="T430" i="6"/>
  <c r="T426" i="6"/>
  <c r="T418" i="6"/>
  <c r="T414" i="6"/>
  <c r="T410" i="6"/>
  <c r="T406" i="6"/>
  <c r="T402" i="6"/>
  <c r="T394" i="6"/>
  <c r="T390" i="6"/>
  <c r="T386" i="6"/>
  <c r="T382" i="6"/>
  <c r="T378" i="6"/>
  <c r="T374" i="6"/>
  <c r="T370" i="6"/>
  <c r="T366" i="6"/>
  <c r="T362" i="6"/>
  <c r="T358" i="6"/>
  <c r="T354" i="6"/>
  <c r="T350" i="6"/>
  <c r="T346" i="6"/>
  <c r="T342" i="6"/>
  <c r="T338" i="6"/>
  <c r="T334" i="6"/>
  <c r="T330" i="6"/>
  <c r="T326" i="6"/>
  <c r="T318" i="6"/>
  <c r="T314" i="6"/>
  <c r="T310" i="6"/>
  <c r="T306" i="6"/>
  <c r="T302" i="6"/>
  <c r="T298" i="6"/>
  <c r="T294" i="6"/>
  <c r="T290" i="6"/>
  <c r="T286" i="6"/>
  <c r="T282" i="6"/>
  <c r="T278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T1217" i="6"/>
  <c r="T1213" i="6"/>
  <c r="T1209" i="6"/>
  <c r="T1201" i="6"/>
  <c r="T1197" i="6"/>
  <c r="T1193" i="6"/>
  <c r="T1189" i="6"/>
  <c r="T1185" i="6"/>
  <c r="T1181" i="6"/>
  <c r="T1173" i="6"/>
  <c r="T1169" i="6"/>
  <c r="T1165" i="6"/>
  <c r="T1157" i="6"/>
  <c r="T1149" i="6"/>
  <c r="T1145" i="6"/>
  <c r="T1137" i="6"/>
  <c r="T1133" i="6"/>
  <c r="T1129" i="6"/>
  <c r="T1125" i="6"/>
  <c r="T1121" i="6"/>
  <c r="T1117" i="6"/>
  <c r="T1113" i="6"/>
  <c r="T1109" i="6"/>
  <c r="T1105" i="6"/>
  <c r="T1101" i="6"/>
  <c r="T1097" i="6"/>
  <c r="T1093" i="6"/>
  <c r="T1089" i="6"/>
  <c r="T1085" i="6"/>
  <c r="T1081" i="6"/>
  <c r="T1077" i="6"/>
  <c r="T1073" i="6"/>
  <c r="T1069" i="6"/>
  <c r="T1065" i="6"/>
  <c r="T1061" i="6"/>
  <c r="T1057" i="6"/>
  <c r="T1053" i="6"/>
  <c r="T1049" i="6"/>
  <c r="T1045" i="6"/>
  <c r="T1041" i="6"/>
  <c r="T1037" i="6"/>
  <c r="T1033" i="6"/>
  <c r="T1029" i="6"/>
  <c r="T1025" i="6"/>
  <c r="T1021" i="6"/>
  <c r="T1017" i="6"/>
  <c r="T1013" i="6"/>
  <c r="T1009" i="6"/>
  <c r="T1005" i="6"/>
  <c r="T1001" i="6"/>
  <c r="T997" i="6"/>
  <c r="T993" i="6"/>
  <c r="T989" i="6"/>
  <c r="T985" i="6"/>
  <c r="T981" i="6"/>
  <c r="T977" i="6"/>
  <c r="T973" i="6"/>
  <c r="T969" i="6"/>
  <c r="T965" i="6"/>
  <c r="T961" i="6"/>
  <c r="T957" i="6"/>
  <c r="T953" i="6"/>
  <c r="T949" i="6"/>
  <c r="T941" i="6"/>
  <c r="T937" i="6"/>
  <c r="T933" i="6"/>
  <c r="T929" i="6"/>
  <c r="T925" i="6"/>
  <c r="T921" i="6"/>
  <c r="T917" i="6"/>
  <c r="T913" i="6"/>
  <c r="T909" i="6"/>
  <c r="T905" i="6"/>
  <c r="T901" i="6"/>
  <c r="T897" i="6"/>
  <c r="T893" i="6"/>
  <c r="T889" i="6"/>
  <c r="T885" i="6"/>
  <c r="T881" i="6"/>
  <c r="T877" i="6"/>
  <c r="T873" i="6"/>
  <c r="T869" i="6"/>
  <c r="T865" i="6"/>
  <c r="T861" i="6"/>
  <c r="T857" i="6"/>
  <c r="T853" i="6"/>
  <c r="T849" i="6"/>
  <c r="T845" i="6"/>
  <c r="T841" i="6"/>
  <c r="T837" i="6"/>
  <c r="T833" i="6"/>
  <c r="T829" i="6"/>
  <c r="T825" i="6"/>
  <c r="T821" i="6"/>
  <c r="T817" i="6"/>
  <c r="T813" i="6"/>
  <c r="T809" i="6"/>
  <c r="T805" i="6"/>
  <c r="T801" i="6"/>
  <c r="T797" i="6"/>
  <c r="T793" i="6"/>
  <c r="T789" i="6"/>
  <c r="T785" i="6"/>
  <c r="T781" i="6"/>
  <c r="T777" i="6"/>
  <c r="T773" i="6"/>
  <c r="T769" i="6"/>
  <c r="T765" i="6"/>
  <c r="T761" i="6"/>
  <c r="T757" i="6"/>
  <c r="T753" i="6"/>
  <c r="T749" i="6"/>
  <c r="T745" i="6"/>
  <c r="T741" i="6"/>
  <c r="T737" i="6"/>
  <c r="T733" i="6"/>
  <c r="T729" i="6"/>
  <c r="T725" i="6"/>
  <c r="T721" i="6"/>
  <c r="T717" i="6"/>
  <c r="T713" i="6"/>
  <c r="T709" i="6"/>
  <c r="T705" i="6"/>
  <c r="T701" i="6"/>
  <c r="T697" i="6"/>
  <c r="T693" i="6"/>
  <c r="T689" i="6"/>
  <c r="T685" i="6"/>
  <c r="T681" i="6"/>
  <c r="T677" i="6"/>
  <c r="T673" i="6"/>
  <c r="T669" i="6"/>
  <c r="T657" i="6"/>
  <c r="T653" i="6"/>
  <c r="T645" i="6"/>
  <c r="T641" i="6"/>
  <c r="T637" i="6"/>
  <c r="T633" i="6"/>
  <c r="T629" i="6"/>
  <c r="T625" i="6"/>
  <c r="T621" i="6"/>
  <c r="T617" i="6"/>
  <c r="T613" i="6"/>
  <c r="T609" i="6"/>
  <c r="T605" i="6"/>
  <c r="T601" i="6"/>
  <c r="T597" i="6"/>
  <c r="T593" i="6"/>
  <c r="T589" i="6"/>
  <c r="T585" i="6"/>
  <c r="T581" i="6"/>
  <c r="T577" i="6"/>
  <c r="T573" i="6"/>
  <c r="T569" i="6"/>
  <c r="T565" i="6"/>
  <c r="T561" i="6"/>
  <c r="T557" i="6"/>
  <c r="T553" i="6"/>
  <c r="T549" i="6"/>
  <c r="T545" i="6"/>
  <c r="T541" i="6"/>
  <c r="T537" i="6"/>
  <c r="T533" i="6"/>
  <c r="T529" i="6"/>
  <c r="T525" i="6"/>
  <c r="T521" i="6"/>
  <c r="T517" i="6"/>
  <c r="T513" i="6"/>
  <c r="T509" i="6"/>
  <c r="T505" i="6"/>
  <c r="T501" i="6"/>
  <c r="T497" i="6"/>
  <c r="T493" i="6"/>
  <c r="T489" i="6"/>
  <c r="T485" i="6"/>
  <c r="T481" i="6"/>
  <c r="T477" i="6"/>
  <c r="T473" i="6"/>
  <c r="T469" i="6"/>
  <c r="T465" i="6"/>
  <c r="T461" i="6"/>
  <c r="T457" i="6"/>
  <c r="T453" i="6"/>
  <c r="T449" i="6"/>
  <c r="T445" i="6"/>
  <c r="T441" i="6"/>
  <c r="T437" i="6"/>
  <c r="T433" i="6"/>
  <c r="T425" i="6"/>
  <c r="T421" i="6"/>
  <c r="T417" i="6"/>
  <c r="T413" i="6"/>
  <c r="T405" i="6"/>
  <c r="T397" i="6"/>
  <c r="T393" i="6"/>
  <c r="T389" i="6"/>
  <c r="T385" i="6"/>
  <c r="T381" i="6"/>
  <c r="T377" i="6"/>
  <c r="T373" i="6"/>
  <c r="T369" i="6"/>
  <c r="T365" i="6"/>
  <c r="T361" i="6"/>
  <c r="T357" i="6"/>
  <c r="T353" i="6"/>
  <c r="T349" i="6"/>
  <c r="T345" i="6"/>
  <c r="T341" i="6"/>
  <c r="T337" i="6"/>
  <c r="T333" i="6"/>
  <c r="T329" i="6"/>
  <c r="T325" i="6"/>
  <c r="T321" i="6"/>
  <c r="T317" i="6"/>
  <c r="T313" i="6"/>
  <c r="T309" i="6"/>
  <c r="T305" i="6"/>
  <c r="T301" i="6"/>
  <c r="T297" i="6"/>
  <c r="T293" i="6"/>
  <c r="T289" i="6"/>
  <c r="T285" i="6"/>
  <c r="T281" i="6"/>
  <c r="T277" i="6"/>
  <c r="T273" i="6"/>
  <c r="T269" i="6"/>
  <c r="T265" i="6"/>
  <c r="T261" i="6"/>
  <c r="T257" i="6"/>
  <c r="T253" i="6"/>
  <c r="T249" i="6"/>
  <c r="T245" i="6"/>
  <c r="T241" i="6"/>
  <c r="T233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T1036" i="6"/>
  <c r="T1032" i="6"/>
  <c r="T1028" i="6"/>
  <c r="T1024" i="6"/>
  <c r="T1020" i="6"/>
  <c r="T1016" i="6"/>
  <c r="T1012" i="6"/>
  <c r="T1008" i="6"/>
  <c r="T1004" i="6"/>
  <c r="T1000" i="6"/>
  <c r="T996" i="6"/>
  <c r="T992" i="6"/>
  <c r="T988" i="6"/>
  <c r="T984" i="6"/>
  <c r="T980" i="6"/>
  <c r="T976" i="6"/>
  <c r="T972" i="6"/>
  <c r="T968" i="6"/>
  <c r="T964" i="6"/>
  <c r="T960" i="6"/>
  <c r="T956" i="6"/>
  <c r="T952" i="6"/>
  <c r="T948" i="6"/>
  <c r="T944" i="6"/>
  <c r="T940" i="6"/>
  <c r="T936" i="6"/>
  <c r="T932" i="6"/>
  <c r="T928" i="6"/>
  <c r="T924" i="6"/>
  <c r="T920" i="6"/>
  <c r="T916" i="6"/>
  <c r="T912" i="6"/>
  <c r="T908" i="6"/>
  <c r="T904" i="6"/>
  <c r="T900" i="6"/>
  <c r="T896" i="6"/>
  <c r="T892" i="6"/>
  <c r="T888" i="6"/>
  <c r="T880" i="6"/>
  <c r="T876" i="6"/>
  <c r="T872" i="6"/>
  <c r="T868" i="6"/>
  <c r="T864" i="6"/>
  <c r="T860" i="6"/>
  <c r="T856" i="6"/>
  <c r="T852" i="6"/>
  <c r="T848" i="6"/>
  <c r="T844" i="6"/>
  <c r="T840" i="6"/>
  <c r="T836" i="6"/>
  <c r="T832" i="6"/>
  <c r="T828" i="6"/>
  <c r="T824" i="6"/>
  <c r="T820" i="6"/>
  <c r="T816" i="6"/>
  <c r="T812" i="6"/>
  <c r="T808" i="6"/>
  <c r="T804" i="6"/>
  <c r="T800" i="6"/>
  <c r="T796" i="6"/>
  <c r="T788" i="6"/>
  <c r="T784" i="6"/>
  <c r="T780" i="6"/>
  <c r="T776" i="6"/>
  <c r="T772" i="6"/>
  <c r="T768" i="6"/>
  <c r="T764" i="6"/>
  <c r="T760" i="6"/>
  <c r="T756" i="6"/>
  <c r="T752" i="6"/>
  <c r="T748" i="6"/>
  <c r="T744" i="6"/>
  <c r="T740" i="6"/>
  <c r="T736" i="6"/>
  <c r="T732" i="6"/>
  <c r="T728" i="6"/>
  <c r="T724" i="6"/>
  <c r="T720" i="6"/>
  <c r="T716" i="6"/>
  <c r="T712" i="6"/>
  <c r="T708" i="6"/>
  <c r="T704" i="6"/>
  <c r="T700" i="6"/>
  <c r="T696" i="6"/>
  <c r="T692" i="6"/>
  <c r="T688" i="6"/>
  <c r="T684" i="6"/>
  <c r="T680" i="6"/>
  <c r="T676" i="6"/>
  <c r="T672" i="6"/>
  <c r="T668" i="6"/>
  <c r="T664" i="6"/>
  <c r="T660" i="6"/>
  <c r="T656" i="6"/>
  <c r="T652" i="6"/>
  <c r="T648" i="6"/>
  <c r="T644" i="6"/>
  <c r="T640" i="6"/>
  <c r="T636" i="6"/>
  <c r="T632" i="6"/>
  <c r="T628" i="6"/>
  <c r="T624" i="6"/>
  <c r="T620" i="6"/>
  <c r="T616" i="6"/>
  <c r="T612" i="6"/>
  <c r="T608" i="6"/>
  <c r="T604" i="6"/>
  <c r="T600" i="6"/>
  <c r="T596" i="6"/>
  <c r="T592" i="6"/>
  <c r="T584" i="6"/>
  <c r="T580" i="6"/>
  <c r="T576" i="6"/>
  <c r="T572" i="6"/>
  <c r="T568" i="6"/>
  <c r="T564" i="6"/>
  <c r="T560" i="6"/>
  <c r="T556" i="6"/>
  <c r="T552" i="6"/>
  <c r="T548" i="6"/>
  <c r="T544" i="6"/>
  <c r="T540" i="6"/>
  <c r="T536" i="6"/>
  <c r="T532" i="6"/>
  <c r="T528" i="6"/>
  <c r="T524" i="6"/>
  <c r="T520" i="6"/>
  <c r="T516" i="6"/>
  <c r="T512" i="6"/>
  <c r="T508" i="6"/>
  <c r="T504" i="6"/>
  <c r="T500" i="6"/>
  <c r="T496" i="6"/>
  <c r="T492" i="6"/>
  <c r="T488" i="6"/>
  <c r="T484" i="6"/>
  <c r="T480" i="6"/>
  <c r="T476" i="6"/>
  <c r="T472" i="6"/>
  <c r="T468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4" i="6"/>
  <c r="T400" i="6"/>
  <c r="T396" i="6"/>
  <c r="T392" i="6"/>
  <c r="T388" i="6"/>
  <c r="T384" i="6"/>
  <c r="T380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300" i="6"/>
  <c r="T296" i="6"/>
  <c r="T292" i="6"/>
  <c r="T288" i="6"/>
  <c r="T284" i="6"/>
  <c r="T28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N117" i="6"/>
  <c r="U442" i="3"/>
  <c r="AC442" i="6" s="1"/>
  <c r="U949" i="3"/>
  <c r="BQ949" i="6" s="1"/>
  <c r="T1095" i="3"/>
  <c r="T933" i="3"/>
  <c r="T1324" i="3"/>
  <c r="T252" i="3"/>
  <c r="T870" i="3"/>
  <c r="L268" i="6"/>
  <c r="T609" i="3"/>
  <c r="T676" i="3"/>
  <c r="N1213" i="6"/>
  <c r="T59" i="3"/>
  <c r="U352" i="3"/>
  <c r="BQ352" i="6" s="1"/>
  <c r="T531" i="3"/>
  <c r="T678" i="3"/>
  <c r="U840" i="3"/>
  <c r="AC840" i="6" s="1"/>
  <c r="L1019" i="6"/>
  <c r="T1410" i="3"/>
  <c r="N353" i="6"/>
  <c r="M776" i="6"/>
  <c r="L922" i="6"/>
  <c r="T1248" i="3"/>
  <c r="M386" i="6"/>
  <c r="T728" i="3"/>
  <c r="T858" i="3"/>
  <c r="U1021" i="3"/>
  <c r="AC1021" i="6" s="1"/>
  <c r="T1314" i="3"/>
  <c r="T1168" i="3"/>
  <c r="L1005" i="6"/>
  <c r="U551" i="3"/>
  <c r="BQ551" i="6" s="1"/>
  <c r="U714" i="3"/>
  <c r="BQ714" i="6" s="1"/>
  <c r="T1256" i="3"/>
  <c r="U64" i="3"/>
  <c r="AC64" i="6" s="1"/>
  <c r="T211" i="3"/>
  <c r="T845" i="3"/>
  <c r="U1354" i="3"/>
  <c r="BQ1354" i="6" s="1"/>
  <c r="T407" i="3"/>
  <c r="U1188" i="3"/>
  <c r="AC1188" i="6" s="1"/>
  <c r="T359" i="3"/>
  <c r="M505" i="6"/>
  <c r="L879" i="6"/>
  <c r="U555" i="3"/>
  <c r="AC555" i="6" s="1"/>
  <c r="U1304" i="3"/>
  <c r="AC1304" i="6" s="1"/>
  <c r="L20" i="6"/>
  <c r="N650" i="6"/>
  <c r="U1332" i="3"/>
  <c r="BQ1332" i="6" s="1"/>
  <c r="T366" i="3"/>
  <c r="T647" i="3"/>
  <c r="L1102" i="6"/>
  <c r="T367" i="3"/>
  <c r="L1397" i="6"/>
  <c r="U621" i="3"/>
  <c r="AC621" i="6" s="1"/>
  <c r="L1126" i="6"/>
  <c r="L249" i="6"/>
  <c r="T1258" i="3"/>
  <c r="L478" i="6"/>
  <c r="L641" i="6"/>
  <c r="U1080" i="3"/>
  <c r="BQ1080" i="6" s="1"/>
  <c r="U1210" i="3"/>
  <c r="BQ1210" i="6" s="1"/>
  <c r="L1325" i="6"/>
  <c r="U269" i="3"/>
  <c r="AC269" i="6" s="1"/>
  <c r="T253" i="3"/>
  <c r="T416" i="3"/>
  <c r="U1230" i="3"/>
  <c r="AC1230" i="6" s="1"/>
  <c r="U1376" i="3"/>
  <c r="AC1376" i="6" s="1"/>
  <c r="T1459" i="3"/>
  <c r="T222" i="3"/>
  <c r="U563" i="3"/>
  <c r="BQ563" i="6" s="1"/>
  <c r="T710" i="3"/>
  <c r="L872" i="6"/>
  <c r="T1035" i="3"/>
  <c r="U1247" i="3"/>
  <c r="BQ1247" i="6" s="1"/>
  <c r="L938" i="6"/>
  <c r="T1101" i="3"/>
  <c r="U1264" i="3"/>
  <c r="AC1264" i="6" s="1"/>
  <c r="U403" i="3"/>
  <c r="AC403" i="6" s="1"/>
  <c r="L1200" i="6"/>
  <c r="U550" i="3"/>
  <c r="AC550" i="6" s="1"/>
  <c r="M859" i="6"/>
  <c r="L1022" i="6"/>
  <c r="T47" i="3"/>
  <c r="T567" i="3"/>
  <c r="U1283" i="3"/>
  <c r="BQ1283" i="6" s="1"/>
  <c r="T243" i="3"/>
  <c r="L699" i="6"/>
  <c r="M1219" i="6"/>
  <c r="T878" i="3"/>
  <c r="L375" i="6"/>
  <c r="T896" i="3"/>
  <c r="T214" i="3"/>
  <c r="M946" i="6"/>
  <c r="T1272" i="3"/>
  <c r="T422" i="3"/>
  <c r="L483" i="6"/>
  <c r="L1165" i="6"/>
  <c r="U1296" i="3"/>
  <c r="AC1296" i="6" s="1"/>
  <c r="L285" i="6"/>
  <c r="T565" i="3"/>
  <c r="U409" i="3"/>
  <c r="AC409" i="6" s="1"/>
  <c r="M1214" i="6"/>
  <c r="U10" i="3"/>
  <c r="AC10" i="6" s="1"/>
  <c r="U762" i="3"/>
  <c r="AC762" i="6" s="1"/>
  <c r="T905" i="3"/>
  <c r="N637" i="6"/>
  <c r="N801" i="6"/>
  <c r="L979" i="6"/>
  <c r="T1174" i="3"/>
  <c r="N313" i="6"/>
  <c r="T899" i="3"/>
  <c r="U38" i="3"/>
  <c r="BQ38" i="6" s="1"/>
  <c r="T803" i="3"/>
  <c r="T1274" i="3"/>
  <c r="L903" i="6"/>
  <c r="U364" i="3"/>
  <c r="AC364" i="6" s="1"/>
  <c r="U510" i="3"/>
  <c r="BQ510" i="6" s="1"/>
  <c r="U674" i="3"/>
  <c r="AC674" i="6" s="1"/>
  <c r="T820" i="3"/>
  <c r="U1357" i="3"/>
  <c r="AC1357" i="6" s="1"/>
  <c r="U317" i="3"/>
  <c r="AC317" i="6" s="1"/>
  <c r="T432" i="3"/>
  <c r="L871" i="6"/>
  <c r="N1050" i="6"/>
  <c r="T1246" i="3"/>
  <c r="T1392" i="3"/>
  <c r="T889" i="3"/>
  <c r="L60" i="6"/>
  <c r="T402" i="3"/>
  <c r="N597" i="6"/>
  <c r="L825" i="6"/>
  <c r="T1117" i="3"/>
  <c r="U257" i="3"/>
  <c r="AC257" i="6" s="1"/>
  <c r="L419" i="6"/>
  <c r="N598" i="6"/>
  <c r="T1070" i="3"/>
  <c r="U1346" i="3"/>
  <c r="BQ1346" i="6" s="1"/>
  <c r="T729" i="3"/>
  <c r="T1300" i="3"/>
  <c r="M894" i="6"/>
  <c r="U1056" i="3"/>
  <c r="AC1056" i="6" s="1"/>
  <c r="U1366" i="3"/>
  <c r="BQ1366" i="6" s="1"/>
  <c r="T309" i="3"/>
  <c r="U732" i="3"/>
  <c r="AC732" i="6" s="1"/>
  <c r="U912" i="3"/>
  <c r="BQ912" i="6" s="1"/>
  <c r="L100" i="6"/>
  <c r="L230" i="6"/>
  <c r="U1370" i="3"/>
  <c r="BQ1370" i="6" s="1"/>
  <c r="U1359" i="3"/>
  <c r="AC1359" i="6" s="1"/>
  <c r="L304" i="6"/>
  <c r="M707" i="6"/>
  <c r="M1203" i="6"/>
  <c r="L1223" i="6"/>
  <c r="L1059" i="6"/>
  <c r="U277" i="3"/>
  <c r="AC277" i="6" s="1"/>
  <c r="M974" i="6"/>
  <c r="U361" i="3"/>
  <c r="BQ361" i="6" s="1"/>
  <c r="U491" i="3"/>
  <c r="AC491" i="6" s="1"/>
  <c r="L654" i="6"/>
  <c r="T736" i="3"/>
  <c r="L640" i="6"/>
  <c r="L1014" i="6"/>
  <c r="L1144" i="6"/>
  <c r="U527" i="3"/>
  <c r="BQ527" i="6" s="1"/>
  <c r="N349" i="6"/>
  <c r="N528" i="6"/>
  <c r="L675" i="6"/>
  <c r="L1081" i="6"/>
  <c r="T1228" i="3"/>
  <c r="N302" i="6"/>
  <c r="N578" i="6"/>
  <c r="L725" i="6"/>
  <c r="L1262" i="6"/>
  <c r="L1409" i="6"/>
  <c r="U108" i="3"/>
  <c r="AC108" i="6" s="1"/>
  <c r="L254" i="6"/>
  <c r="T596" i="3"/>
  <c r="T921" i="3"/>
  <c r="L1279" i="6"/>
  <c r="M629" i="6"/>
  <c r="T841" i="3"/>
  <c r="T971" i="3"/>
  <c r="U1212" i="3"/>
  <c r="AC1212" i="6" s="1"/>
  <c r="U777" i="3"/>
  <c r="AC777" i="6" s="1"/>
  <c r="T1250" i="3"/>
  <c r="M1342" i="6"/>
  <c r="L241" i="6"/>
  <c r="U420" i="3"/>
  <c r="AC420" i="6" s="1"/>
  <c r="T210" i="3"/>
  <c r="T616" i="3"/>
  <c r="U1088" i="3"/>
  <c r="AC1088" i="6" s="1"/>
  <c r="T1316" i="3"/>
  <c r="M748" i="6"/>
  <c r="T910" i="3"/>
  <c r="T456" i="3"/>
  <c r="T749" i="3"/>
  <c r="U1066" i="3"/>
  <c r="AC1066" i="6" s="1"/>
  <c r="U99" i="3"/>
  <c r="BQ99" i="6" s="1"/>
  <c r="U278" i="3"/>
  <c r="AC278" i="6" s="1"/>
  <c r="U408" i="3"/>
  <c r="AC408" i="6" s="1"/>
  <c r="N928" i="6"/>
  <c r="T1091" i="3"/>
  <c r="T1335" i="3"/>
  <c r="U116" i="3"/>
  <c r="AC116" i="6" s="1"/>
  <c r="T263" i="3"/>
  <c r="T848" i="3"/>
  <c r="T1385" i="3"/>
  <c r="T1435" i="3"/>
  <c r="T1405" i="3"/>
  <c r="T500" i="3"/>
  <c r="M907" i="6"/>
  <c r="M592" i="6"/>
  <c r="U936" i="3"/>
  <c r="AC936" i="6" s="1"/>
  <c r="T1311" i="3"/>
  <c r="N52" i="6"/>
  <c r="U377" i="3"/>
  <c r="BQ377" i="6" s="1"/>
  <c r="T507" i="3"/>
  <c r="U849" i="3"/>
  <c r="AC849" i="6" s="1"/>
  <c r="M508" i="6"/>
  <c r="U931" i="3"/>
  <c r="BQ931" i="6" s="1"/>
  <c r="U119" i="3"/>
  <c r="AC119" i="6" s="1"/>
  <c r="L477" i="6"/>
  <c r="T431" i="3"/>
  <c r="T758" i="3"/>
  <c r="N904" i="6"/>
  <c r="U433" i="3"/>
  <c r="AC433" i="6" s="1"/>
  <c r="U612" i="3"/>
  <c r="BQ612" i="6" s="1"/>
  <c r="L954" i="6"/>
  <c r="T1100" i="3"/>
  <c r="L679" i="6"/>
  <c r="L857" i="6"/>
  <c r="L987" i="6"/>
  <c r="U13" i="3"/>
  <c r="AC13" i="6" s="1"/>
  <c r="U630" i="3"/>
  <c r="BQ630" i="6" s="1"/>
  <c r="T956" i="3"/>
  <c r="U1119" i="3"/>
  <c r="AC1119" i="6" s="1"/>
  <c r="U1249" i="3"/>
  <c r="AC1249" i="6" s="1"/>
  <c r="T1412" i="3"/>
  <c r="U14" i="3"/>
  <c r="AC14" i="6" s="1"/>
  <c r="T452" i="3"/>
  <c r="U599" i="3"/>
  <c r="AC599" i="6" s="1"/>
  <c r="T1234" i="3"/>
  <c r="U96" i="3"/>
  <c r="BQ96" i="6" s="1"/>
  <c r="T1121" i="3"/>
  <c r="L1049" i="6"/>
  <c r="U764" i="3"/>
  <c r="AC764" i="6" s="1"/>
  <c r="T1398" i="3"/>
  <c r="T1375" i="3"/>
  <c r="T488" i="3"/>
  <c r="T634" i="3"/>
  <c r="T586" i="3"/>
  <c r="U1107" i="3"/>
  <c r="BQ1107" i="6" s="1"/>
  <c r="U1351" i="3"/>
  <c r="AC1351" i="6" s="1"/>
  <c r="T311" i="3"/>
  <c r="T474" i="3"/>
  <c r="L1239" i="6"/>
  <c r="M1401" i="6"/>
  <c r="N625" i="6"/>
  <c r="U646" i="3"/>
  <c r="AC646" i="6" s="1"/>
  <c r="T719" i="3"/>
  <c r="T1374" i="3"/>
  <c r="M1000" i="6"/>
  <c r="U1127" i="3"/>
  <c r="BQ1127" i="6" s="1"/>
  <c r="T1011" i="3"/>
  <c r="M428" i="6"/>
  <c r="M506" i="6"/>
  <c r="U865" i="3"/>
  <c r="BQ865" i="6" s="1"/>
  <c r="U1060" i="3"/>
  <c r="BQ1060" i="6" s="1"/>
  <c r="T851" i="3"/>
  <c r="L413" i="6"/>
  <c r="U1015" i="3"/>
  <c r="AC1015" i="6" s="1"/>
  <c r="T1145" i="3"/>
  <c r="T480" i="3"/>
  <c r="L415" i="6"/>
  <c r="T627" i="3"/>
  <c r="U774" i="3"/>
  <c r="AC774" i="6" s="1"/>
  <c r="T1099" i="3"/>
  <c r="T11" i="3"/>
  <c r="U303" i="3"/>
  <c r="AC303" i="6" s="1"/>
  <c r="T449" i="3"/>
  <c r="L1116" i="6"/>
  <c r="U1362" i="3"/>
  <c r="AC1362" i="6" s="1"/>
  <c r="L450" i="6"/>
  <c r="T873" i="3"/>
  <c r="T1003" i="3"/>
  <c r="U321" i="3"/>
  <c r="AC321" i="6" s="1"/>
  <c r="T680" i="3"/>
  <c r="U810" i="3"/>
  <c r="AC810" i="6" s="1"/>
  <c r="T972" i="3"/>
  <c r="L1135" i="6"/>
  <c r="M1265" i="6"/>
  <c r="M1444" i="6"/>
  <c r="U46" i="3"/>
  <c r="AC46" i="6" s="1"/>
  <c r="U275" i="3"/>
  <c r="AC275" i="6" s="1"/>
  <c r="M502" i="6"/>
  <c r="T666" i="3"/>
  <c r="U796" i="3"/>
  <c r="AC796" i="6" s="1"/>
  <c r="U941" i="3"/>
  <c r="AC941" i="6" s="1"/>
  <c r="T1365" i="3"/>
  <c r="M16" i="6"/>
  <c r="U503" i="3"/>
  <c r="AC503" i="6" s="1"/>
  <c r="T780" i="3"/>
  <c r="T1138" i="3"/>
  <c r="U358" i="3"/>
  <c r="AC358" i="6" s="1"/>
  <c r="T504" i="3"/>
  <c r="T798" i="3"/>
  <c r="L1456" i="6"/>
  <c r="T310" i="3"/>
  <c r="N457" i="6"/>
  <c r="L815" i="6"/>
  <c r="T880" i="3"/>
  <c r="L1436" i="6"/>
  <c r="L381" i="6"/>
  <c r="U446" i="3"/>
  <c r="AC446" i="6" s="1"/>
  <c r="T487" i="3"/>
  <c r="T934" i="3"/>
  <c r="U1411" i="3"/>
  <c r="AC1411" i="6" s="1"/>
  <c r="N649" i="6"/>
  <c r="L1006" i="6"/>
  <c r="T1149" i="3"/>
  <c r="U494" i="3"/>
  <c r="AC494" i="6" s="1"/>
  <c r="M54" i="6"/>
  <c r="M410" i="6"/>
  <c r="M703" i="6"/>
  <c r="U102" i="3"/>
  <c r="BQ102" i="6" s="1"/>
  <c r="N1339" i="6"/>
  <c r="L57" i="6"/>
  <c r="N283" i="6"/>
  <c r="U429" i="3"/>
  <c r="AC429" i="6" s="1"/>
  <c r="U575" i="3"/>
  <c r="BQ575" i="6" s="1"/>
  <c r="U755" i="3"/>
  <c r="BQ755" i="6" s="1"/>
  <c r="U1292" i="3"/>
  <c r="AC1292" i="6" s="1"/>
  <c r="T692" i="3"/>
  <c r="L56" i="6"/>
  <c r="T967" i="3"/>
  <c r="L1146" i="6"/>
  <c r="T464" i="3"/>
  <c r="U790" i="3"/>
  <c r="BQ790" i="6" s="1"/>
  <c r="L969" i="6"/>
  <c r="L1115" i="6"/>
  <c r="U1297" i="3"/>
  <c r="AC1297" i="6" s="1"/>
  <c r="U319" i="3"/>
  <c r="AC319" i="6" s="1"/>
  <c r="M482" i="6"/>
  <c r="T645" i="3"/>
  <c r="U1377" i="3"/>
  <c r="AC1377" i="6" s="1"/>
  <c r="U288" i="3"/>
  <c r="AC288" i="6" s="1"/>
  <c r="U467" i="3"/>
  <c r="AC467" i="6" s="1"/>
  <c r="U727" i="3"/>
  <c r="BQ727" i="6" s="1"/>
  <c r="U1020" i="3"/>
  <c r="AC1020" i="6" s="1"/>
  <c r="N826" i="6"/>
  <c r="U988" i="3"/>
  <c r="BQ988" i="6" s="1"/>
  <c r="T1281" i="3"/>
  <c r="U631" i="3"/>
  <c r="BQ631" i="6" s="1"/>
  <c r="T291" i="3"/>
  <c r="L812" i="6"/>
  <c r="L341" i="6"/>
  <c r="T536" i="3"/>
  <c r="T975" i="3"/>
  <c r="U33" i="3"/>
  <c r="AC33" i="6" s="1"/>
  <c r="T521" i="3"/>
  <c r="L1451" i="6"/>
  <c r="L473" i="6"/>
  <c r="U847" i="3"/>
  <c r="AC847" i="6" s="1"/>
  <c r="T1033" i="3"/>
  <c r="U686" i="3"/>
  <c r="AC686" i="6" s="1"/>
  <c r="U1196" i="3"/>
  <c r="AC1196" i="6" s="1"/>
  <c r="M218" i="6"/>
  <c r="U307" i="3"/>
  <c r="AC307" i="6" s="1"/>
  <c r="T466" i="3"/>
  <c r="L920" i="6"/>
  <c r="L426" i="6"/>
  <c r="U556" i="3"/>
  <c r="AC556" i="6" s="1"/>
  <c r="U735" i="3"/>
  <c r="AC735" i="6" s="1"/>
  <c r="M1386" i="6"/>
  <c r="M118" i="6"/>
  <c r="T265" i="3"/>
  <c r="L721" i="6"/>
  <c r="L1079" i="6"/>
  <c r="L1209" i="6"/>
  <c r="U1356" i="3"/>
  <c r="AC1356" i="6" s="1"/>
  <c r="T447" i="3"/>
  <c r="U771" i="3"/>
  <c r="BQ771" i="6" s="1"/>
  <c r="L757" i="6"/>
  <c r="L463" i="6"/>
  <c r="T772" i="3"/>
  <c r="T383" i="3"/>
  <c r="U660" i="3"/>
  <c r="BQ660" i="6" s="1"/>
  <c r="U807" i="3"/>
  <c r="AC807" i="6" s="1"/>
  <c r="L1181" i="6"/>
  <c r="U1343" i="3"/>
  <c r="AC1343" i="6" s="1"/>
  <c r="L1345" i="6"/>
  <c r="L43" i="6"/>
  <c r="T336" i="3"/>
  <c r="N514" i="6"/>
  <c r="T661" i="3"/>
  <c r="L824" i="6"/>
  <c r="U1393" i="3"/>
  <c r="AC1393" i="6" s="1"/>
  <c r="U337" i="3"/>
  <c r="AC337" i="6" s="1"/>
  <c r="T499" i="3"/>
  <c r="U61" i="3"/>
  <c r="AC61" i="6" s="1"/>
  <c r="U370" i="3"/>
  <c r="AC370" i="6" s="1"/>
  <c r="T516" i="3"/>
  <c r="M842" i="6"/>
  <c r="T1167" i="3"/>
  <c r="T1298" i="3"/>
  <c r="T1364" i="3"/>
  <c r="L95" i="6"/>
  <c r="N501" i="6"/>
  <c r="T648" i="3"/>
  <c r="T827" i="3"/>
  <c r="T1440" i="3"/>
  <c r="L535" i="6"/>
  <c r="U990" i="3"/>
  <c r="AC990" i="6" s="1"/>
  <c r="M373" i="6"/>
  <c r="U633" i="3"/>
  <c r="AC633" i="6" s="1"/>
  <c r="T813" i="3"/>
  <c r="L1170" i="6"/>
  <c r="U1289" i="3"/>
  <c r="BQ1289" i="6" s="1"/>
  <c r="T684" i="3"/>
  <c r="T489" i="3"/>
  <c r="N863" i="6"/>
  <c r="T1400" i="3"/>
  <c r="T360" i="3"/>
  <c r="T539" i="3"/>
  <c r="U913" i="3"/>
  <c r="AC913" i="6" s="1"/>
  <c r="U1142" i="3"/>
  <c r="AC1142" i="6" s="1"/>
  <c r="L239" i="6"/>
  <c r="L1424" i="6"/>
  <c r="M655" i="6"/>
  <c r="U1395" i="3"/>
  <c r="BQ1395" i="6" s="1"/>
  <c r="U1034" i="3"/>
  <c r="AC1034" i="6" s="1"/>
  <c r="L1457" i="6"/>
  <c r="U29" i="3"/>
  <c r="AC29" i="6" s="1"/>
  <c r="L795" i="6"/>
  <c r="U829" i="3"/>
  <c r="AC829" i="6" s="1"/>
  <c r="U122" i="3"/>
  <c r="T206" i="3"/>
  <c r="T205" i="3"/>
  <c r="N202" i="6"/>
  <c r="M199" i="6"/>
  <c r="U198" i="3"/>
  <c r="BQ198" i="6" s="1"/>
  <c r="U195" i="3"/>
  <c r="AC195" i="6" s="1"/>
  <c r="U194" i="3"/>
  <c r="BQ194" i="6" s="1"/>
  <c r="T191" i="3"/>
  <c r="L189" i="6"/>
  <c r="U184" i="3"/>
  <c r="AC184" i="6" s="1"/>
  <c r="N182" i="6"/>
  <c r="U181" i="3"/>
  <c r="AC181" i="6" s="1"/>
  <c r="T178" i="3"/>
  <c r="U177" i="3"/>
  <c r="AC177" i="6" s="1"/>
  <c r="U174" i="3"/>
  <c r="U172" i="3"/>
  <c r="AC172" i="6" s="1"/>
  <c r="U171" i="3"/>
  <c r="AC171" i="6" s="1"/>
  <c r="T168" i="3"/>
  <c r="U167" i="3"/>
  <c r="AC167" i="6" s="1"/>
  <c r="L165" i="6"/>
  <c r="U161" i="3"/>
  <c r="AC161" i="6" s="1"/>
  <c r="U159" i="3"/>
  <c r="T158" i="3"/>
  <c r="T142" i="3"/>
  <c r="U141" i="3"/>
  <c r="BQ141" i="6" s="1"/>
  <c r="M140" i="6"/>
  <c r="N138" i="6"/>
  <c r="L137" i="6"/>
  <c r="T135" i="3"/>
  <c r="L134" i="6"/>
  <c r="M133" i="6"/>
  <c r="M128" i="6"/>
  <c r="U125" i="3"/>
  <c r="AC125" i="6" s="1"/>
  <c r="M124" i="6"/>
  <c r="L1464" i="6"/>
  <c r="U453" i="3"/>
  <c r="U236" i="3"/>
  <c r="T856" i="3"/>
  <c r="U713" i="3"/>
  <c r="N396" i="6"/>
  <c r="T395" i="3"/>
  <c r="T391" i="3"/>
  <c r="U390" i="3"/>
  <c r="AC390" i="6" s="1"/>
  <c r="T93" i="3"/>
  <c r="T92" i="3"/>
  <c r="U89" i="3"/>
  <c r="AC89" i="6" s="1"/>
  <c r="T88" i="3"/>
  <c r="T81" i="3"/>
  <c r="T79" i="3"/>
  <c r="T77" i="3"/>
  <c r="N75" i="6"/>
  <c r="U73" i="3"/>
  <c r="N72" i="6"/>
  <c r="T70" i="3"/>
  <c r="T69" i="3"/>
  <c r="U974" i="3"/>
  <c r="AC974" i="6" s="1"/>
  <c r="M962" i="6"/>
  <c r="N908" i="6"/>
  <c r="L908" i="6"/>
  <c r="T1190" i="3"/>
  <c r="U1148" i="3"/>
  <c r="AC1148" i="6" s="1"/>
  <c r="M367" i="6"/>
  <c r="T506" i="3"/>
  <c r="T428" i="3"/>
  <c r="L1148" i="6"/>
  <c r="L1311" i="6"/>
  <c r="N1311" i="6"/>
  <c r="N974" i="6"/>
  <c r="N506" i="6"/>
  <c r="U908" i="3"/>
  <c r="BQ908" i="6" s="1"/>
  <c r="T962" i="3"/>
  <c r="T623" i="3"/>
  <c r="M1052" i="6"/>
  <c r="M706" i="6"/>
  <c r="M347" i="6"/>
  <c r="N428" i="6"/>
  <c r="N1190" i="6"/>
  <c r="U856" i="3"/>
  <c r="T718" i="3"/>
  <c r="L307" i="6"/>
  <c r="T1464" i="3"/>
  <c r="T54" i="3"/>
  <c r="T1000" i="3"/>
  <c r="N1464" i="6"/>
  <c r="T1052" i="3"/>
  <c r="T347" i="3"/>
  <c r="U853" i="3"/>
  <c r="L1190" i="6"/>
  <c r="M623" i="6"/>
  <c r="T1428" i="3"/>
  <c r="N307" i="6"/>
  <c r="N934" i="6"/>
  <c r="N218" i="6"/>
  <c r="U466" i="3"/>
  <c r="BQ466" i="6" s="1"/>
  <c r="U655" i="3"/>
  <c r="BQ655" i="6" s="1"/>
  <c r="U218" i="3"/>
  <c r="AC218" i="6" s="1"/>
  <c r="M466" i="6"/>
  <c r="L1428" i="6"/>
  <c r="L1332" i="6"/>
  <c r="M430" i="6"/>
  <c r="N1424" i="6"/>
  <c r="T352" i="3"/>
  <c r="T783" i="3"/>
  <c r="T1360" i="3"/>
  <c r="L10" i="6"/>
  <c r="N10" i="6"/>
  <c r="U126" i="3"/>
  <c r="T1059" i="3"/>
  <c r="U1424" i="3"/>
  <c r="BQ1424" i="6" s="1"/>
  <c r="M856" i="6"/>
  <c r="L205" i="6"/>
  <c r="T343" i="3"/>
  <c r="M359" i="6"/>
  <c r="U353" i="3"/>
  <c r="AC353" i="6" s="1"/>
  <c r="U827" i="3"/>
  <c r="BQ827" i="6" s="1"/>
  <c r="T1266" i="3"/>
  <c r="U1022" i="3"/>
  <c r="AC1022" i="6" s="1"/>
  <c r="M40" i="6"/>
  <c r="U40" i="3"/>
  <c r="AC40" i="6" s="1"/>
  <c r="L613" i="6"/>
  <c r="T613" i="3"/>
  <c r="M853" i="6"/>
  <c r="L853" i="6"/>
  <c r="M1028" i="6"/>
  <c r="U1052" i="3"/>
  <c r="BQ1052" i="6" s="1"/>
  <c r="M1464" i="6"/>
  <c r="U1464" i="3"/>
  <c r="T706" i="3"/>
  <c r="N718" i="6"/>
  <c r="U718" i="3"/>
  <c r="N783" i="6"/>
  <c r="U783" i="3"/>
  <c r="BQ783" i="6" s="1"/>
  <c r="U1059" i="3"/>
  <c r="M1332" i="6"/>
  <c r="T1332" i="3"/>
  <c r="T171" i="3"/>
  <c r="L655" i="6"/>
  <c r="T655" i="3"/>
  <c r="N1000" i="6"/>
  <c r="L1000" i="6"/>
  <c r="U1000" i="3"/>
  <c r="N1428" i="6"/>
  <c r="M1428" i="6"/>
  <c r="U1428" i="3"/>
  <c r="AC1428" i="6" s="1"/>
  <c r="L218" i="6"/>
  <c r="T218" i="3"/>
  <c r="M307" i="6"/>
  <c r="T307" i="3"/>
  <c r="N466" i="6"/>
  <c r="L466" i="6"/>
  <c r="N856" i="6"/>
  <c r="L856" i="6"/>
  <c r="M1190" i="6"/>
  <c r="U1190" i="3"/>
  <c r="AC1190" i="6" s="1"/>
  <c r="M10" i="6"/>
  <c r="T10" i="3"/>
  <c r="N54" i="6"/>
  <c r="L54" i="6"/>
  <c r="U54" i="3"/>
  <c r="AC54" i="6" s="1"/>
  <c r="N347" i="6"/>
  <c r="L347" i="6"/>
  <c r="U347" i="3"/>
  <c r="AC347" i="6" s="1"/>
  <c r="N367" i="6"/>
  <c r="L367" i="6"/>
  <c r="U367" i="3"/>
  <c r="L428" i="6"/>
  <c r="U428" i="3"/>
  <c r="N623" i="6"/>
  <c r="L623" i="6"/>
  <c r="U623" i="3"/>
  <c r="BQ623" i="6" s="1"/>
  <c r="M908" i="6"/>
  <c r="T908" i="3"/>
  <c r="N1148" i="6"/>
  <c r="M1148" i="6"/>
  <c r="T1148" i="3"/>
  <c r="M1311" i="6"/>
  <c r="U1311" i="3"/>
  <c r="AC1311" i="6" s="1"/>
  <c r="L506" i="6"/>
  <c r="U506" i="3"/>
  <c r="BQ506" i="6" s="1"/>
  <c r="N962" i="6"/>
  <c r="L962" i="6"/>
  <c r="U962" i="3"/>
  <c r="AC962" i="6" s="1"/>
  <c r="L974" i="6"/>
  <c r="T974" i="3"/>
  <c r="U1068" i="3"/>
  <c r="AC1068" i="6" s="1"/>
  <c r="T1303" i="3"/>
  <c r="U1412" i="3"/>
  <c r="AC1412" i="6" s="1"/>
  <c r="U629" i="3"/>
  <c r="AC629" i="6" s="1"/>
  <c r="U16" i="3"/>
  <c r="AC16" i="6" s="1"/>
  <c r="T505" i="3"/>
  <c r="T493" i="3"/>
  <c r="U493" i="3"/>
  <c r="T1226" i="3"/>
  <c r="U1226" i="3"/>
  <c r="BQ1226" i="6" s="1"/>
  <c r="N348" i="6"/>
  <c r="L559" i="6"/>
  <c r="N804" i="6"/>
  <c r="L998" i="6"/>
  <c r="L1064" i="6"/>
  <c r="L1129" i="6"/>
  <c r="L1259" i="6"/>
  <c r="T300" i="3"/>
  <c r="U300" i="3"/>
  <c r="AC300" i="6" s="1"/>
  <c r="N691" i="6"/>
  <c r="U691" i="3"/>
  <c r="BQ691" i="6" s="1"/>
  <c r="T1097" i="3"/>
  <c r="U1097" i="3"/>
  <c r="BQ1097" i="6" s="1"/>
  <c r="U237" i="3"/>
  <c r="T237" i="3"/>
  <c r="U823" i="3"/>
  <c r="AC823" i="6" s="1"/>
  <c r="M985" i="6"/>
  <c r="T985" i="3"/>
  <c r="M1067" i="6"/>
  <c r="U1067" i="3"/>
  <c r="AC1067" i="6" s="1"/>
  <c r="U1278" i="3"/>
  <c r="BQ1278" i="6" s="1"/>
  <c r="T1278" i="3"/>
  <c r="L1441" i="6"/>
  <c r="T1427" i="3"/>
  <c r="U1427" i="3"/>
  <c r="BQ1427" i="6" s="1"/>
  <c r="T1326" i="3"/>
  <c r="U59" i="3"/>
  <c r="BQ59" i="6" s="1"/>
  <c r="U205" i="3"/>
  <c r="U287" i="3"/>
  <c r="U531" i="3"/>
  <c r="BQ531" i="6" s="1"/>
  <c r="L678" i="6"/>
  <c r="U678" i="3"/>
  <c r="AC678" i="6" s="1"/>
  <c r="U775" i="3"/>
  <c r="T808" i="3"/>
  <c r="U808" i="3"/>
  <c r="AC808" i="6" s="1"/>
  <c r="T840" i="3"/>
  <c r="L986" i="6"/>
  <c r="T986" i="3"/>
  <c r="L1068" i="6"/>
  <c r="T1068" i="3"/>
  <c r="L1133" i="6"/>
  <c r="T1133" i="3"/>
  <c r="N1247" i="6"/>
  <c r="T1247" i="3"/>
  <c r="L12" i="6"/>
  <c r="U12" i="3"/>
  <c r="BQ12" i="6" s="1"/>
  <c r="N93" i="6"/>
  <c r="U93" i="3"/>
  <c r="L174" i="6"/>
  <c r="T174" i="3"/>
  <c r="L256" i="6"/>
  <c r="T256" i="3"/>
  <c r="L418" i="6"/>
  <c r="U418" i="3"/>
  <c r="L499" i="6"/>
  <c r="U499" i="3"/>
  <c r="AC499" i="6" s="1"/>
  <c r="T760" i="3"/>
  <c r="U906" i="3"/>
  <c r="BQ906" i="6" s="1"/>
  <c r="L906" i="6"/>
  <c r="T906" i="3"/>
  <c r="L971" i="6"/>
  <c r="U1069" i="3"/>
  <c r="BQ1069" i="6" s="1"/>
  <c r="N1134" i="6"/>
  <c r="M1134" i="6"/>
  <c r="L1232" i="6"/>
  <c r="U1232" i="3"/>
  <c r="L1212" i="6"/>
  <c r="L61" i="6"/>
  <c r="T61" i="3"/>
  <c r="T143" i="3"/>
  <c r="U143" i="3"/>
  <c r="T207" i="3"/>
  <c r="L207" i="6"/>
  <c r="T289" i="3"/>
  <c r="U289" i="3"/>
  <c r="N403" i="6"/>
  <c r="T403" i="3"/>
  <c r="L468" i="6"/>
  <c r="T468" i="3"/>
  <c r="U468" i="3"/>
  <c r="BQ468" i="6" s="1"/>
  <c r="L581" i="6"/>
  <c r="U581" i="3"/>
  <c r="BQ581" i="6" s="1"/>
  <c r="T581" i="3"/>
  <c r="L680" i="6"/>
  <c r="U680" i="3"/>
  <c r="L745" i="6"/>
  <c r="U745" i="3"/>
  <c r="AC745" i="6" s="1"/>
  <c r="T745" i="3"/>
  <c r="L874" i="6"/>
  <c r="U874" i="3"/>
  <c r="BQ874" i="6" s="1"/>
  <c r="T874" i="3"/>
  <c r="L972" i="6"/>
  <c r="U972" i="3"/>
  <c r="AC972" i="6" s="1"/>
  <c r="L1037" i="6"/>
  <c r="U1037" i="3"/>
  <c r="BQ1037" i="6" s="1"/>
  <c r="T1037" i="3"/>
  <c r="U1184" i="3"/>
  <c r="BQ1184" i="6" s="1"/>
  <c r="T1184" i="3"/>
  <c r="L1249" i="6"/>
  <c r="T1249" i="3"/>
  <c r="U887" i="3"/>
  <c r="L79" i="6"/>
  <c r="U79" i="3"/>
  <c r="N176" i="6"/>
  <c r="U176" i="3"/>
  <c r="T176" i="3"/>
  <c r="M290" i="6"/>
  <c r="U290" i="3"/>
  <c r="BQ290" i="6" s="1"/>
  <c r="M355" i="6"/>
  <c r="U355" i="3"/>
  <c r="AC355" i="6" s="1"/>
  <c r="T355" i="3"/>
  <c r="U452" i="3"/>
  <c r="U534" i="3"/>
  <c r="AC534" i="6" s="1"/>
  <c r="T534" i="3"/>
  <c r="U746" i="3"/>
  <c r="AC746" i="6" s="1"/>
  <c r="T746" i="3"/>
  <c r="T892" i="3"/>
  <c r="U892" i="3"/>
  <c r="AC892" i="6" s="1"/>
  <c r="T973" i="3"/>
  <c r="U973" i="3"/>
  <c r="U1071" i="3"/>
  <c r="BQ1071" i="6" s="1"/>
  <c r="T1071" i="3"/>
  <c r="U1347" i="3"/>
  <c r="T1347" i="3"/>
  <c r="U112" i="3"/>
  <c r="BQ112" i="6" s="1"/>
  <c r="L275" i="6"/>
  <c r="U356" i="3"/>
  <c r="AC356" i="6" s="1"/>
  <c r="T502" i="3"/>
  <c r="L730" i="6"/>
  <c r="T730" i="3"/>
  <c r="U860" i="3"/>
  <c r="L1039" i="6"/>
  <c r="U1039" i="3"/>
  <c r="AC1039" i="6" s="1"/>
  <c r="U1169" i="3"/>
  <c r="AC1169" i="6" s="1"/>
  <c r="T1169" i="3"/>
  <c r="T1402" i="3"/>
  <c r="U1402" i="3"/>
  <c r="U308" i="3"/>
  <c r="BQ308" i="6" s="1"/>
  <c r="U683" i="3"/>
  <c r="BQ683" i="6" s="1"/>
  <c r="T1170" i="3"/>
  <c r="U1447" i="3"/>
  <c r="T131" i="3"/>
  <c r="L131" i="6"/>
  <c r="T374" i="3"/>
  <c r="T439" i="3"/>
  <c r="U439" i="3"/>
  <c r="U521" i="3"/>
  <c r="AC521" i="6" s="1"/>
  <c r="L521" i="6"/>
  <c r="T602" i="3"/>
  <c r="U1371" i="3"/>
  <c r="BQ1371" i="6" s="1"/>
  <c r="T50" i="3"/>
  <c r="M50" i="6"/>
  <c r="M196" i="6"/>
  <c r="T196" i="3"/>
  <c r="U733" i="3"/>
  <c r="AC733" i="6" s="1"/>
  <c r="T733" i="3"/>
  <c r="U799" i="3"/>
  <c r="T799" i="3"/>
  <c r="L799" i="6"/>
  <c r="T944" i="3"/>
  <c r="L944" i="6"/>
  <c r="L1009" i="6"/>
  <c r="T1009" i="3"/>
  <c r="U1075" i="3"/>
  <c r="BQ1075" i="6" s="1"/>
  <c r="T1075" i="3"/>
  <c r="U1156" i="3"/>
  <c r="AC1156" i="6" s="1"/>
  <c r="T1156" i="3"/>
  <c r="T1384" i="3"/>
  <c r="U1449" i="3"/>
  <c r="BQ1449" i="6" s="1"/>
  <c r="T1449" i="3"/>
  <c r="L1033" i="6"/>
  <c r="U1033" i="3"/>
  <c r="AC1033" i="6" s="1"/>
  <c r="T149" i="3"/>
  <c r="L149" i="6"/>
  <c r="M458" i="6"/>
  <c r="T458" i="3"/>
  <c r="U604" i="3"/>
  <c r="BQ604" i="6" s="1"/>
  <c r="T686" i="3"/>
  <c r="M686" i="6"/>
  <c r="L816" i="6"/>
  <c r="T816" i="3"/>
  <c r="U946" i="3"/>
  <c r="AC946" i="6" s="1"/>
  <c r="T946" i="3"/>
  <c r="T1076" i="3"/>
  <c r="U1141" i="3"/>
  <c r="BQ1141" i="6" s="1"/>
  <c r="T1173" i="3"/>
  <c r="U1239" i="3"/>
  <c r="L1385" i="6"/>
  <c r="T1450" i="3"/>
  <c r="T952" i="3"/>
  <c r="L1104" i="6"/>
  <c r="T1104" i="3"/>
  <c r="T1462" i="3"/>
  <c r="U1147" i="3"/>
  <c r="T1147" i="3"/>
  <c r="T141" i="3"/>
  <c r="T287" i="3"/>
  <c r="T433" i="3"/>
  <c r="T612" i="3"/>
  <c r="T775" i="3"/>
  <c r="U986" i="3"/>
  <c r="BQ986" i="6" s="1"/>
  <c r="U1133" i="3"/>
  <c r="AC1133" i="6" s="1"/>
  <c r="U1410" i="3"/>
  <c r="AC1410" i="6" s="1"/>
  <c r="U1314" i="3"/>
  <c r="AC1314" i="6" s="1"/>
  <c r="T12" i="3"/>
  <c r="U256" i="3"/>
  <c r="AC256" i="6" s="1"/>
  <c r="T418" i="3"/>
  <c r="U1134" i="3"/>
  <c r="BQ1134" i="6" s="1"/>
  <c r="T1067" i="3"/>
  <c r="U207" i="3"/>
  <c r="T810" i="3"/>
  <c r="T1119" i="3"/>
  <c r="T290" i="3"/>
  <c r="T599" i="3"/>
  <c r="T1441" i="3"/>
  <c r="T1283" i="3"/>
  <c r="U926" i="3"/>
  <c r="AC926" i="6" s="1"/>
  <c r="U131" i="3"/>
  <c r="T1310" i="3"/>
  <c r="T879" i="3"/>
  <c r="U1076" i="3"/>
  <c r="AC1076" i="6" s="1"/>
  <c r="L1156" i="6"/>
  <c r="T258" i="3"/>
  <c r="U470" i="3"/>
  <c r="BQ470" i="6" s="1"/>
  <c r="M831" i="6"/>
  <c r="T831" i="3"/>
  <c r="N1172" i="6"/>
  <c r="U1172" i="3"/>
  <c r="AC1172" i="6" s="1"/>
  <c r="T1094" i="3"/>
  <c r="U1094" i="3"/>
  <c r="BQ1094" i="6" s="1"/>
  <c r="U867" i="3"/>
  <c r="AC867" i="6" s="1"/>
  <c r="T867" i="3"/>
  <c r="T299" i="3"/>
  <c r="U299" i="3"/>
  <c r="AC299" i="6" s="1"/>
  <c r="T479" i="3"/>
  <c r="U479" i="3"/>
  <c r="AC479" i="6" s="1"/>
  <c r="M1293" i="6"/>
  <c r="U1293" i="3"/>
  <c r="AC1293" i="6" s="1"/>
  <c r="T1294" i="3"/>
  <c r="U1294" i="3"/>
  <c r="M91" i="6"/>
  <c r="T91" i="3"/>
  <c r="T318" i="3"/>
  <c r="M318" i="6"/>
  <c r="U400" i="3"/>
  <c r="AC400" i="6" s="1"/>
  <c r="M400" i="6"/>
  <c r="T465" i="3"/>
  <c r="M465" i="6"/>
  <c r="T595" i="3"/>
  <c r="L595" i="6"/>
  <c r="L59" i="6"/>
  <c r="L433" i="6"/>
  <c r="N760" i="6"/>
  <c r="M760" i="6"/>
  <c r="N1119" i="6"/>
  <c r="L1119" i="6"/>
  <c r="U146" i="3"/>
  <c r="L146" i="6"/>
  <c r="T146" i="3"/>
  <c r="T406" i="3"/>
  <c r="U406" i="3"/>
  <c r="BQ406" i="6" s="1"/>
  <c r="U1007" i="3"/>
  <c r="BQ1007" i="6" s="1"/>
  <c r="T1007" i="3"/>
  <c r="T1317" i="3"/>
  <c r="U1317" i="3"/>
  <c r="BQ1317" i="6" s="1"/>
  <c r="U1382" i="3"/>
  <c r="BQ1382" i="6" s="1"/>
  <c r="T1382" i="3"/>
  <c r="N309" i="6"/>
  <c r="L309" i="6"/>
  <c r="U309" i="3"/>
  <c r="N602" i="6"/>
  <c r="L602" i="6"/>
  <c r="U602" i="3"/>
  <c r="AC602" i="6" s="1"/>
  <c r="U668" i="3"/>
  <c r="T668" i="3"/>
  <c r="L1371" i="6"/>
  <c r="T1371" i="3"/>
  <c r="M115" i="6"/>
  <c r="T115" i="3"/>
  <c r="M294" i="6"/>
  <c r="T294" i="3"/>
  <c r="M424" i="6"/>
  <c r="T424" i="3"/>
  <c r="M586" i="6"/>
  <c r="L586" i="6"/>
  <c r="U586" i="3"/>
  <c r="BQ586" i="6" s="1"/>
  <c r="L1384" i="6"/>
  <c r="M1384" i="6"/>
  <c r="U1384" i="3"/>
  <c r="AC1384" i="6" s="1"/>
  <c r="U360" i="3"/>
  <c r="L360" i="6"/>
  <c r="L458" i="6"/>
  <c r="U458" i="3"/>
  <c r="BQ458" i="6" s="1"/>
  <c r="L604" i="6"/>
  <c r="M604" i="6"/>
  <c r="T604" i="3"/>
  <c r="M880" i="6"/>
  <c r="U880" i="3"/>
  <c r="N994" i="6"/>
  <c r="U994" i="3"/>
  <c r="BQ994" i="6" s="1"/>
  <c r="L1141" i="6"/>
  <c r="T1141" i="3"/>
  <c r="N1239" i="6"/>
  <c r="T1239" i="3"/>
  <c r="M1304" i="6"/>
  <c r="L1304" i="6"/>
  <c r="T1304" i="3"/>
  <c r="U1280" i="3"/>
  <c r="U1102" i="3"/>
  <c r="AC1102" i="6" s="1"/>
  <c r="T501" i="3"/>
  <c r="U779" i="3"/>
  <c r="AC779" i="6" s="1"/>
  <c r="U1122" i="3"/>
  <c r="L1034" i="6"/>
  <c r="L1374" i="6"/>
  <c r="T331" i="3"/>
  <c r="U331" i="3"/>
  <c r="AC331" i="6" s="1"/>
  <c r="M656" i="6"/>
  <c r="U656" i="3"/>
  <c r="AC656" i="6" s="1"/>
  <c r="U1030" i="3"/>
  <c r="AC1030" i="6" s="1"/>
  <c r="T1030" i="3"/>
  <c r="T1421" i="3"/>
  <c r="U1421" i="3"/>
  <c r="BQ1421" i="6" s="1"/>
  <c r="U1017" i="3"/>
  <c r="BQ1017" i="6" s="1"/>
  <c r="T1017" i="3"/>
  <c r="T153" i="3"/>
  <c r="U153" i="3"/>
  <c r="U365" i="3"/>
  <c r="T365" i="3"/>
  <c r="N544" i="6"/>
  <c r="T544" i="3"/>
  <c r="T788" i="3"/>
  <c r="U788" i="3"/>
  <c r="BQ788" i="6" s="1"/>
  <c r="M1032" i="6"/>
  <c r="U1032" i="3"/>
  <c r="BQ1032" i="6" s="1"/>
  <c r="M1162" i="6"/>
  <c r="T1162" i="3"/>
  <c r="L1390" i="6"/>
  <c r="T1390" i="3"/>
  <c r="L724" i="6"/>
  <c r="T724" i="3"/>
  <c r="T156" i="3"/>
  <c r="U156" i="3"/>
  <c r="U530" i="3"/>
  <c r="T530" i="3"/>
  <c r="L677" i="6"/>
  <c r="U677" i="3"/>
  <c r="BQ677" i="6" s="1"/>
  <c r="L823" i="6"/>
  <c r="N823" i="6"/>
  <c r="U888" i="3"/>
  <c r="AC888" i="6" s="1"/>
  <c r="T888" i="3"/>
  <c r="M1213" i="6"/>
  <c r="U1213" i="3"/>
  <c r="BQ1213" i="6" s="1"/>
  <c r="L1360" i="6"/>
  <c r="L141" i="6"/>
  <c r="M352" i="6"/>
  <c r="L612" i="6"/>
  <c r="M840" i="6"/>
  <c r="N841" i="6"/>
  <c r="L841" i="6"/>
  <c r="L143" i="6"/>
  <c r="N143" i="6"/>
  <c r="M143" i="6"/>
  <c r="N289" i="6"/>
  <c r="L289" i="6"/>
  <c r="N1168" i="6"/>
  <c r="U1168" i="3"/>
  <c r="L1266" i="6"/>
  <c r="U1266" i="3"/>
  <c r="AC1266" i="6" s="1"/>
  <c r="N1364" i="6"/>
  <c r="U1364" i="3"/>
  <c r="AC1364" i="6" s="1"/>
  <c r="L887" i="6"/>
  <c r="T887" i="3"/>
  <c r="L47" i="6"/>
  <c r="M47" i="6"/>
  <c r="U47" i="3"/>
  <c r="AC47" i="6" s="1"/>
  <c r="M112" i="6"/>
  <c r="T112" i="3"/>
  <c r="L177" i="6"/>
  <c r="T177" i="3"/>
  <c r="T275" i="3"/>
  <c r="L356" i="6"/>
  <c r="M356" i="6"/>
  <c r="T356" i="3"/>
  <c r="L502" i="6"/>
  <c r="U502" i="3"/>
  <c r="AC502" i="6" s="1"/>
  <c r="L567" i="6"/>
  <c r="U567" i="3"/>
  <c r="M666" i="6"/>
  <c r="U666" i="3"/>
  <c r="AC666" i="6" s="1"/>
  <c r="M730" i="6"/>
  <c r="U730" i="3"/>
  <c r="L796" i="6"/>
  <c r="M796" i="6"/>
  <c r="T796" i="3"/>
  <c r="L860" i="6"/>
  <c r="T860" i="3"/>
  <c r="L941" i="6"/>
  <c r="T941" i="3"/>
  <c r="N1039" i="6"/>
  <c r="T1039" i="3"/>
  <c r="M1365" i="6"/>
  <c r="U1365" i="3"/>
  <c r="AC1365" i="6" s="1"/>
  <c r="L16" i="6"/>
  <c r="T16" i="3"/>
  <c r="L81" i="6"/>
  <c r="U81" i="3"/>
  <c r="L243" i="6"/>
  <c r="M243" i="6"/>
  <c r="U243" i="3"/>
  <c r="AC243" i="6" s="1"/>
  <c r="M503" i="6"/>
  <c r="T503" i="3"/>
  <c r="U1073" i="3"/>
  <c r="AC1073" i="6" s="1"/>
  <c r="T1073" i="3"/>
  <c r="N1170" i="6"/>
  <c r="U1170" i="3"/>
  <c r="U1252" i="3"/>
  <c r="BQ1252" i="6" s="1"/>
  <c r="L1252" i="6"/>
  <c r="T1252" i="3"/>
  <c r="T339" i="3"/>
  <c r="L339" i="6"/>
  <c r="U339" i="3"/>
  <c r="AC339" i="6" s="1"/>
  <c r="U582" i="3"/>
  <c r="BQ582" i="6" s="1"/>
  <c r="T582" i="3"/>
  <c r="T811" i="3"/>
  <c r="U811" i="3"/>
  <c r="AC811" i="6" s="1"/>
  <c r="T875" i="3"/>
  <c r="U875" i="3"/>
  <c r="BQ875" i="6" s="1"/>
  <c r="T957" i="3"/>
  <c r="U957" i="3"/>
  <c r="BQ957" i="6" s="1"/>
  <c r="U15" i="3"/>
  <c r="AC15" i="6" s="1"/>
  <c r="T96" i="3"/>
  <c r="T226" i="3"/>
  <c r="U226" i="3"/>
  <c r="AC226" i="6" s="1"/>
  <c r="T340" i="3"/>
  <c r="U340" i="3"/>
  <c r="U632" i="3"/>
  <c r="AC632" i="6" s="1"/>
  <c r="T844" i="3"/>
  <c r="U844" i="3"/>
  <c r="T909" i="3"/>
  <c r="U909" i="3"/>
  <c r="AC909" i="6" s="1"/>
  <c r="U1023" i="3"/>
  <c r="T1267" i="3"/>
  <c r="L1267" i="6"/>
  <c r="U1267" i="3"/>
  <c r="U1348" i="3"/>
  <c r="AC1348" i="6" s="1"/>
  <c r="L1348" i="6"/>
  <c r="T292" i="3"/>
  <c r="T471" i="3"/>
  <c r="N471" i="6"/>
  <c r="U651" i="3"/>
  <c r="AC651" i="6" s="1"/>
  <c r="T960" i="3"/>
  <c r="U1432" i="3"/>
  <c r="L34" i="6"/>
  <c r="T34" i="3"/>
  <c r="T180" i="3"/>
  <c r="M701" i="6"/>
  <c r="T701" i="3"/>
  <c r="U51" i="3"/>
  <c r="BQ51" i="6" s="1"/>
  <c r="L51" i="6"/>
  <c r="N197" i="6"/>
  <c r="N344" i="6"/>
  <c r="M344" i="6"/>
  <c r="N441" i="6"/>
  <c r="L441" i="6"/>
  <c r="N523" i="6"/>
  <c r="M523" i="6"/>
  <c r="U523" i="3"/>
  <c r="BQ523" i="6" s="1"/>
  <c r="L670" i="6"/>
  <c r="T670" i="3"/>
  <c r="T767" i="3"/>
  <c r="L767" i="6"/>
  <c r="T864" i="3"/>
  <c r="L864" i="6"/>
  <c r="N929" i="6"/>
  <c r="T929" i="3"/>
  <c r="U1043" i="3"/>
  <c r="AC1043" i="6" s="1"/>
  <c r="U1125" i="3"/>
  <c r="N1125" i="6"/>
  <c r="U1352" i="3"/>
  <c r="L1434" i="6"/>
  <c r="T1434" i="3"/>
  <c r="L125" i="6"/>
  <c r="T1251" i="3"/>
  <c r="L500" i="6"/>
  <c r="N545" i="6"/>
  <c r="L545" i="6"/>
  <c r="T545" i="3"/>
  <c r="N594" i="6"/>
  <c r="L594" i="6"/>
  <c r="T594" i="3"/>
  <c r="N639" i="6"/>
  <c r="M639" i="6"/>
  <c r="M911" i="6"/>
  <c r="U1041" i="3"/>
  <c r="AC1041" i="6" s="1"/>
  <c r="L1114" i="6"/>
  <c r="U1114" i="3"/>
  <c r="L1350" i="6"/>
  <c r="U1350" i="3"/>
  <c r="BQ1350" i="6" s="1"/>
  <c r="L1403" i="6"/>
  <c r="T1403" i="3"/>
  <c r="N592" i="6"/>
  <c r="T592" i="3"/>
  <c r="L26" i="6"/>
  <c r="T26" i="3"/>
  <c r="N26" i="6"/>
  <c r="M30" i="6"/>
  <c r="U30" i="3"/>
  <c r="L62" i="6"/>
  <c r="U62" i="3"/>
  <c r="BQ62" i="6" s="1"/>
  <c r="U274" i="3"/>
  <c r="AC274" i="6" s="1"/>
  <c r="M388" i="6"/>
  <c r="U388" i="3"/>
  <c r="M538" i="6"/>
  <c r="U538" i="3"/>
  <c r="AC538" i="6" s="1"/>
  <c r="U611" i="3"/>
  <c r="AC611" i="6" s="1"/>
  <c r="L689" i="6"/>
  <c r="N689" i="6"/>
  <c r="U689" i="3"/>
  <c r="AC689" i="6" s="1"/>
  <c r="M900" i="6"/>
  <c r="U900" i="3"/>
  <c r="AC900" i="6" s="1"/>
  <c r="L1038" i="6"/>
  <c r="U1038" i="3"/>
  <c r="M1319" i="6"/>
  <c r="M68" i="6"/>
  <c r="N68" i="6"/>
  <c r="U68" i="3"/>
  <c r="N547" i="6"/>
  <c r="U547" i="3"/>
  <c r="BQ547" i="6" s="1"/>
  <c r="U135" i="3"/>
  <c r="U1207" i="3"/>
  <c r="AC1207" i="6" s="1"/>
  <c r="T1207" i="3"/>
  <c r="T1404" i="3"/>
  <c r="T1340" i="3"/>
  <c r="L1280" i="6"/>
  <c r="T1280" i="3"/>
  <c r="L258" i="6"/>
  <c r="U258" i="3"/>
  <c r="AC258" i="6" s="1"/>
  <c r="L501" i="6"/>
  <c r="U501" i="3"/>
  <c r="AC501" i="6" s="1"/>
  <c r="L648" i="6"/>
  <c r="U648" i="3"/>
  <c r="AC648" i="6" s="1"/>
  <c r="L729" i="6"/>
  <c r="U729" i="3"/>
  <c r="N1022" i="6"/>
  <c r="T1022" i="3"/>
  <c r="U1234" i="3"/>
  <c r="AC1234" i="6" s="1"/>
  <c r="L15" i="6"/>
  <c r="T15" i="3"/>
  <c r="L161" i="6"/>
  <c r="T161" i="3"/>
  <c r="L470" i="6"/>
  <c r="T470" i="3"/>
  <c r="L551" i="6"/>
  <c r="T551" i="3"/>
  <c r="L632" i="6"/>
  <c r="T632" i="3"/>
  <c r="L714" i="6"/>
  <c r="T714" i="3"/>
  <c r="L779" i="6"/>
  <c r="T779" i="3"/>
  <c r="U1121" i="3"/>
  <c r="BQ1121" i="6" s="1"/>
  <c r="U1256" i="3"/>
  <c r="BQ1256" i="6" s="1"/>
  <c r="T130" i="3"/>
  <c r="U130" i="3"/>
  <c r="U471" i="3"/>
  <c r="AC471" i="6" s="1"/>
  <c r="L471" i="6"/>
  <c r="U1025" i="3"/>
  <c r="AC1025" i="6" s="1"/>
  <c r="T1025" i="3"/>
  <c r="L1123" i="6"/>
  <c r="U1123" i="3"/>
  <c r="BQ1123" i="6" s="1"/>
  <c r="T1269" i="3"/>
  <c r="T99" i="3"/>
  <c r="L99" i="6"/>
  <c r="U180" i="3"/>
  <c r="M180" i="6"/>
  <c r="T278" i="3"/>
  <c r="M278" i="6"/>
  <c r="U343" i="3"/>
  <c r="AC343" i="6" s="1"/>
  <c r="L343" i="6"/>
  <c r="L408" i="6"/>
  <c r="U489" i="3"/>
  <c r="AC489" i="6" s="1"/>
  <c r="M489" i="6"/>
  <c r="T570" i="3"/>
  <c r="U782" i="3"/>
  <c r="BQ782" i="6" s="1"/>
  <c r="L782" i="6"/>
  <c r="T782" i="3"/>
  <c r="M863" i="6"/>
  <c r="T863" i="3"/>
  <c r="L928" i="6"/>
  <c r="U928" i="3"/>
  <c r="AC928" i="6" s="1"/>
  <c r="L993" i="6"/>
  <c r="N993" i="6"/>
  <c r="T993" i="3"/>
  <c r="U1140" i="3"/>
  <c r="AC1140" i="6" s="1"/>
  <c r="N1287" i="6"/>
  <c r="T1287" i="3"/>
  <c r="T1368" i="3"/>
  <c r="T1433" i="3"/>
  <c r="L561" i="6"/>
  <c r="U561" i="3"/>
  <c r="AC561" i="6" s="1"/>
  <c r="M1206" i="6"/>
  <c r="U1206" i="3"/>
  <c r="N1352" i="6"/>
  <c r="M1370" i="6"/>
  <c r="T1370" i="3"/>
  <c r="L529" i="6"/>
  <c r="T529" i="3"/>
  <c r="N304" i="6"/>
  <c r="T304" i="3"/>
  <c r="U483" i="3"/>
  <c r="AC483" i="6" s="1"/>
  <c r="M483" i="6"/>
  <c r="T1176" i="3"/>
  <c r="U1176" i="3"/>
  <c r="AC1176" i="6" s="1"/>
  <c r="T1391" i="3"/>
  <c r="U1391" i="3"/>
  <c r="BQ1391" i="6" s="1"/>
  <c r="M87" i="6"/>
  <c r="T87" i="3"/>
  <c r="T412" i="3"/>
  <c r="U412" i="3"/>
  <c r="AC412" i="6" s="1"/>
  <c r="L574" i="6"/>
  <c r="U574" i="3"/>
  <c r="AC574" i="6" s="1"/>
  <c r="T1160" i="3"/>
  <c r="U1160" i="3"/>
  <c r="BQ1160" i="6" s="1"/>
  <c r="U1291" i="3"/>
  <c r="BQ1291" i="6" s="1"/>
  <c r="T1291" i="3"/>
  <c r="L447" i="6"/>
  <c r="U447" i="3"/>
  <c r="BQ447" i="6" s="1"/>
  <c r="U23" i="3"/>
  <c r="AC23" i="6" s="1"/>
  <c r="T23" i="3"/>
  <c r="T234" i="3"/>
  <c r="U234" i="3"/>
  <c r="AC234" i="6" s="1"/>
  <c r="N1324" i="6"/>
  <c r="L73" i="6"/>
  <c r="T73" i="3"/>
  <c r="U758" i="3"/>
  <c r="AC758" i="6" s="1"/>
  <c r="U318" i="3"/>
  <c r="U595" i="3"/>
  <c r="AC595" i="6" s="1"/>
  <c r="T823" i="3"/>
  <c r="U985" i="3"/>
  <c r="BQ985" i="6" s="1"/>
  <c r="U724" i="3"/>
  <c r="AC724" i="6" s="1"/>
  <c r="T317" i="3"/>
  <c r="T1213" i="3"/>
  <c r="U91" i="3"/>
  <c r="U465" i="3"/>
  <c r="BQ465" i="6" s="1"/>
  <c r="T677" i="3"/>
  <c r="U544" i="3"/>
  <c r="BQ544" i="6" s="1"/>
  <c r="U609" i="3"/>
  <c r="BQ609" i="6" s="1"/>
  <c r="T691" i="3"/>
  <c r="U967" i="3"/>
  <c r="AC967" i="6" s="1"/>
  <c r="T1032" i="3"/>
  <c r="U1162" i="3"/>
  <c r="AC1162" i="6" s="1"/>
  <c r="U1228" i="3"/>
  <c r="T1293" i="3"/>
  <c r="U1390" i="3"/>
  <c r="AC1390" i="6" s="1"/>
  <c r="U1326" i="3"/>
  <c r="AC1326" i="6" s="1"/>
  <c r="M205" i="6"/>
  <c r="L287" i="6"/>
  <c r="L352" i="6"/>
  <c r="L531" i="6"/>
  <c r="M678" i="6"/>
  <c r="L775" i="6"/>
  <c r="L840" i="6"/>
  <c r="L1247" i="6"/>
  <c r="L530" i="6"/>
  <c r="L93" i="6"/>
  <c r="L760" i="6"/>
  <c r="M906" i="6"/>
  <c r="L1069" i="6"/>
  <c r="L1134" i="6"/>
  <c r="M1427" i="6"/>
  <c r="M289" i="6"/>
  <c r="M1441" i="6"/>
  <c r="M758" i="6"/>
  <c r="M1360" i="6"/>
  <c r="L1278" i="6"/>
  <c r="L1326" i="6"/>
  <c r="N433" i="6"/>
  <c r="N840" i="6"/>
  <c r="N352" i="6"/>
  <c r="N906" i="6"/>
  <c r="N1326" i="6"/>
  <c r="N1441" i="6"/>
  <c r="N775" i="6"/>
  <c r="T1210" i="3"/>
  <c r="T312" i="3"/>
  <c r="U312" i="3"/>
  <c r="BQ312" i="6" s="1"/>
  <c r="N875" i="6"/>
  <c r="L875" i="6"/>
  <c r="N844" i="6"/>
  <c r="L844" i="6"/>
  <c r="L909" i="6"/>
  <c r="L1023" i="6"/>
  <c r="T1023" i="3"/>
  <c r="T1348" i="3"/>
  <c r="T1049" i="3"/>
  <c r="L64" i="6"/>
  <c r="T64" i="3"/>
  <c r="U211" i="3"/>
  <c r="AC211" i="6" s="1"/>
  <c r="L292" i="6"/>
  <c r="U292" i="3"/>
  <c r="L390" i="6"/>
  <c r="T390" i="3"/>
  <c r="M633" i="6"/>
  <c r="T633" i="3"/>
  <c r="L798" i="6"/>
  <c r="U798" i="3"/>
  <c r="L878" i="6"/>
  <c r="U878" i="3"/>
  <c r="AC878" i="6" s="1"/>
  <c r="L960" i="6"/>
  <c r="U960" i="3"/>
  <c r="T1123" i="3"/>
  <c r="N1269" i="6"/>
  <c r="U1269" i="3"/>
  <c r="BQ1269" i="6" s="1"/>
  <c r="L1432" i="6"/>
  <c r="N1432" i="6"/>
  <c r="T1432" i="3"/>
  <c r="U34" i="3"/>
  <c r="T408" i="3"/>
  <c r="U570" i="3"/>
  <c r="AC570" i="6" s="1"/>
  <c r="U701" i="3"/>
  <c r="BQ701" i="6" s="1"/>
  <c r="T133" i="3"/>
  <c r="U197" i="3"/>
  <c r="U344" i="3"/>
  <c r="AC344" i="6" s="1"/>
  <c r="U441" i="3"/>
  <c r="BQ441" i="6" s="1"/>
  <c r="U1288" i="3"/>
  <c r="AC1288" i="6" s="1"/>
  <c r="L570" i="6"/>
  <c r="M1140" i="6"/>
  <c r="L197" i="6"/>
  <c r="M1288" i="6"/>
  <c r="L1352" i="6"/>
  <c r="N1370" i="6"/>
  <c r="N194" i="6"/>
  <c r="L194" i="6"/>
  <c r="N422" i="6"/>
  <c r="M422" i="6"/>
  <c r="L446" i="6"/>
  <c r="T446" i="3"/>
  <c r="M487" i="6"/>
  <c r="N829" i="6"/>
  <c r="L829" i="6"/>
  <c r="N1122" i="6"/>
  <c r="L1122" i="6"/>
  <c r="N1374" i="6"/>
  <c r="M1374" i="6"/>
  <c r="U1374" i="3"/>
  <c r="N125" i="6"/>
  <c r="M125" i="6"/>
  <c r="N1104" i="6"/>
  <c r="M1104" i="6"/>
  <c r="L1251" i="6"/>
  <c r="M1462" i="6"/>
  <c r="N236" i="6"/>
  <c r="M236" i="6"/>
  <c r="T236" i="3"/>
  <c r="N285" i="6"/>
  <c r="M285" i="6"/>
  <c r="U285" i="3"/>
  <c r="BQ285" i="6" s="1"/>
  <c r="N500" i="6"/>
  <c r="M500" i="6"/>
  <c r="M545" i="6"/>
  <c r="M594" i="6"/>
  <c r="L639" i="6"/>
  <c r="U639" i="3"/>
  <c r="BQ639" i="6" s="1"/>
  <c r="M643" i="6"/>
  <c r="U643" i="3"/>
  <c r="AC643" i="6" s="1"/>
  <c r="N647" i="6"/>
  <c r="M647" i="6"/>
  <c r="N1114" i="6"/>
  <c r="M1114" i="6"/>
  <c r="N1350" i="6"/>
  <c r="M1350" i="6"/>
  <c r="N1395" i="6"/>
  <c r="M1395" i="6"/>
  <c r="M1403" i="6"/>
  <c r="U1403" i="3"/>
  <c r="BQ1403" i="6" s="1"/>
  <c r="L592" i="6"/>
  <c r="U592" i="3"/>
  <c r="AC592" i="6" s="1"/>
  <c r="M26" i="6"/>
  <c r="U26" i="3"/>
  <c r="AC26" i="6" s="1"/>
  <c r="L30" i="6"/>
  <c r="L274" i="6"/>
  <c r="N388" i="6"/>
  <c r="L388" i="6"/>
  <c r="L526" i="6"/>
  <c r="U526" i="3"/>
  <c r="AC526" i="6" s="1"/>
  <c r="N538" i="6"/>
  <c r="L538" i="6"/>
  <c r="N611" i="6"/>
  <c r="L611" i="6"/>
  <c r="T611" i="3"/>
  <c r="M762" i="6"/>
  <c r="N831" i="6"/>
  <c r="L831" i="6"/>
  <c r="U831" i="3"/>
  <c r="N900" i="6"/>
  <c r="L900" i="6"/>
  <c r="T900" i="3"/>
  <c r="M936" i="6"/>
  <c r="N981" i="6"/>
  <c r="L981" i="6"/>
  <c r="T981" i="3"/>
  <c r="M1034" i="6"/>
  <c r="N1038" i="6"/>
  <c r="M1038" i="6"/>
  <c r="M547" i="6"/>
  <c r="M800" i="6"/>
  <c r="T800" i="3"/>
  <c r="N905" i="6"/>
  <c r="M905" i="6"/>
  <c r="L1369" i="6"/>
  <c r="T1369" i="3"/>
  <c r="T125" i="3"/>
  <c r="T547" i="3"/>
  <c r="U905" i="3"/>
  <c r="BQ905" i="6" s="1"/>
  <c r="U1214" i="3"/>
  <c r="U304" i="3"/>
  <c r="AC304" i="6" s="1"/>
  <c r="T483" i="3"/>
  <c r="T1395" i="3"/>
  <c r="T1457" i="3"/>
  <c r="U500" i="3"/>
  <c r="BQ500" i="6" s="1"/>
  <c r="U647" i="3"/>
  <c r="AC647" i="6" s="1"/>
  <c r="T1102" i="3"/>
  <c r="T30" i="3"/>
  <c r="T62" i="3"/>
  <c r="T274" i="3"/>
  <c r="T388" i="3"/>
  <c r="T762" i="3"/>
  <c r="T1038" i="3"/>
  <c r="T936" i="3"/>
  <c r="U1104" i="3"/>
  <c r="U1251" i="3"/>
  <c r="U1462" i="3"/>
  <c r="AC1462" i="6" s="1"/>
  <c r="U545" i="3"/>
  <c r="AC545" i="6" s="1"/>
  <c r="T1034" i="3"/>
  <c r="T194" i="3"/>
  <c r="U422" i="3"/>
  <c r="AC422" i="6" s="1"/>
  <c r="U487" i="3"/>
  <c r="BQ487" i="6" s="1"/>
  <c r="T829" i="3"/>
  <c r="T1122" i="3"/>
  <c r="T1350" i="3"/>
  <c r="U594" i="3"/>
  <c r="BQ594" i="6" s="1"/>
  <c r="T1114" i="3"/>
  <c r="T538" i="3"/>
  <c r="T1319" i="3"/>
  <c r="U1369" i="3"/>
  <c r="AC1369" i="6" s="1"/>
  <c r="U801" i="3"/>
  <c r="T639" i="3"/>
  <c r="U981" i="3"/>
  <c r="AC981" i="6" s="1"/>
  <c r="T285" i="3"/>
  <c r="T707" i="3"/>
  <c r="T643" i="3"/>
  <c r="L547" i="6"/>
  <c r="L647" i="6"/>
  <c r="L1395" i="6"/>
  <c r="M274" i="6"/>
  <c r="L762" i="6"/>
  <c r="M1251" i="6"/>
  <c r="L1462" i="6"/>
  <c r="M1122" i="6"/>
  <c r="L1172" i="6"/>
  <c r="M611" i="6"/>
  <c r="M981" i="6"/>
  <c r="L236" i="6"/>
  <c r="L643" i="6"/>
  <c r="N30" i="6"/>
  <c r="N1462" i="6"/>
  <c r="N1457" i="6"/>
  <c r="N526" i="6"/>
  <c r="N1403" i="6"/>
  <c r="N643" i="6"/>
  <c r="N274" i="6"/>
  <c r="N762" i="6"/>
  <c r="N1034" i="6"/>
  <c r="N1251" i="6"/>
  <c r="T5" i="3"/>
  <c r="U5" i="3"/>
  <c r="AC5" i="6" s="1"/>
  <c r="T885" i="3"/>
  <c r="U885" i="3"/>
  <c r="L582" i="6"/>
  <c r="N582" i="6"/>
  <c r="N811" i="6"/>
  <c r="L811" i="6"/>
  <c r="L957" i="6"/>
  <c r="N1234" i="6"/>
  <c r="L1234" i="6"/>
  <c r="L96" i="6"/>
  <c r="L226" i="6"/>
  <c r="L340" i="6"/>
  <c r="N1121" i="6"/>
  <c r="L1121" i="6"/>
  <c r="N1267" i="6"/>
  <c r="L1256" i="6"/>
  <c r="L130" i="6"/>
  <c r="N960" i="6"/>
  <c r="L1025" i="6"/>
  <c r="L1269" i="6"/>
  <c r="N34" i="6"/>
  <c r="M34" i="6"/>
  <c r="N278" i="6"/>
  <c r="L278" i="6"/>
  <c r="N343" i="6"/>
  <c r="M343" i="6"/>
  <c r="N489" i="6"/>
  <c r="N701" i="6"/>
  <c r="M782" i="6"/>
  <c r="L863" i="6"/>
  <c r="U863" i="3"/>
  <c r="AC863" i="6" s="1"/>
  <c r="M928" i="6"/>
  <c r="T928" i="3"/>
  <c r="U993" i="3"/>
  <c r="T1140" i="3"/>
  <c r="L1287" i="6"/>
  <c r="U1287" i="3"/>
  <c r="AC1287" i="6" s="1"/>
  <c r="N1368" i="6"/>
  <c r="L1368" i="6"/>
  <c r="U1368" i="3"/>
  <c r="BQ1368" i="6" s="1"/>
  <c r="M1433" i="6"/>
  <c r="U1433" i="3"/>
  <c r="AC1433" i="6" s="1"/>
  <c r="N561" i="6"/>
  <c r="M561" i="6"/>
  <c r="T561" i="3"/>
  <c r="M51" i="6"/>
  <c r="T51" i="3"/>
  <c r="N133" i="6"/>
  <c r="L133" i="6"/>
  <c r="U133" i="3"/>
  <c r="M197" i="6"/>
  <c r="T197" i="3"/>
  <c r="M263" i="6"/>
  <c r="U263" i="3"/>
  <c r="BQ263" i="6" s="1"/>
  <c r="L344" i="6"/>
  <c r="T344" i="3"/>
  <c r="M441" i="6"/>
  <c r="T441" i="3"/>
  <c r="L523" i="6"/>
  <c r="T523" i="3"/>
  <c r="M670" i="6"/>
  <c r="U670" i="3"/>
  <c r="N767" i="6"/>
  <c r="U767" i="3"/>
  <c r="AC767" i="6" s="1"/>
  <c r="N864" i="6"/>
  <c r="M864" i="6"/>
  <c r="U864" i="3"/>
  <c r="M929" i="6"/>
  <c r="U929" i="3"/>
  <c r="AC929" i="6" s="1"/>
  <c r="L1043" i="6"/>
  <c r="T1043" i="3"/>
  <c r="M1125" i="6"/>
  <c r="T1125" i="3"/>
  <c r="T1206" i="3"/>
  <c r="L1288" i="6"/>
  <c r="T1288" i="3"/>
  <c r="M1352" i="6"/>
  <c r="T1352" i="3"/>
  <c r="N1434" i="6"/>
  <c r="M1434" i="6"/>
  <c r="U1434" i="3"/>
  <c r="BQ1434" i="6" s="1"/>
  <c r="N529" i="6"/>
  <c r="M529" i="6"/>
  <c r="U529" i="3"/>
  <c r="BQ529" i="6" s="1"/>
  <c r="M1359" i="6"/>
  <c r="T1359" i="3"/>
  <c r="T1020" i="3"/>
  <c r="U1117" i="3"/>
  <c r="T801" i="3"/>
  <c r="T364" i="3"/>
  <c r="T950" i="3"/>
  <c r="L622" i="6"/>
  <c r="T865" i="3"/>
  <c r="T510" i="3"/>
  <c r="T674" i="3"/>
  <c r="T1015" i="3"/>
  <c r="U1340" i="3"/>
  <c r="AC1340" i="6" s="1"/>
  <c r="U870" i="3"/>
  <c r="T654" i="3"/>
  <c r="T575" i="3"/>
  <c r="T755" i="3"/>
  <c r="U1145" i="3"/>
  <c r="BQ1145" i="6" s="1"/>
  <c r="U431" i="3"/>
  <c r="AC431" i="6" s="1"/>
  <c r="U426" i="3"/>
  <c r="BQ426" i="6" s="1"/>
  <c r="T735" i="3"/>
  <c r="T646" i="3"/>
  <c r="T1329" i="3"/>
  <c r="T871" i="3"/>
  <c r="U696" i="3"/>
  <c r="U650" i="3"/>
  <c r="AC650" i="6" s="1"/>
  <c r="U626" i="3"/>
  <c r="N1147" i="6"/>
  <c r="L1265" i="6"/>
  <c r="N1444" i="6"/>
  <c r="U597" i="3"/>
  <c r="BQ597" i="6" s="1"/>
  <c r="T807" i="3"/>
  <c r="T649" i="3"/>
  <c r="U357" i="3"/>
  <c r="BQ357" i="6" s="1"/>
  <c r="L696" i="6"/>
  <c r="U1050" i="3"/>
  <c r="T825" i="3"/>
  <c r="U1265" i="3"/>
  <c r="T583" i="3"/>
  <c r="U75" i="3"/>
  <c r="T660" i="3"/>
  <c r="U803" i="3"/>
  <c r="T949" i="3"/>
  <c r="L650" i="6"/>
  <c r="M626" i="6"/>
  <c r="L221" i="6"/>
  <c r="T221" i="3"/>
  <c r="M448" i="6"/>
  <c r="T448" i="3"/>
  <c r="L338" i="6"/>
  <c r="T338" i="3"/>
  <c r="M761" i="6"/>
  <c r="T761" i="3"/>
  <c r="N923" i="6"/>
  <c r="L923" i="6"/>
  <c r="T1399" i="3"/>
  <c r="L1137" i="6"/>
  <c r="M1137" i="6"/>
  <c r="U1137" i="3"/>
  <c r="L1149" i="6"/>
  <c r="M1149" i="6"/>
  <c r="U1149" i="3"/>
  <c r="M1405" i="6"/>
  <c r="N1405" i="6"/>
  <c r="L1405" i="6"/>
  <c r="U1405" i="3"/>
  <c r="BQ1405" i="6" s="1"/>
  <c r="N366" i="6"/>
  <c r="M366" i="6"/>
  <c r="U366" i="3"/>
  <c r="N622" i="6"/>
  <c r="U622" i="3"/>
  <c r="BQ622" i="6" s="1"/>
  <c r="M663" i="6"/>
  <c r="T663" i="3"/>
  <c r="T907" i="3"/>
  <c r="N907" i="6"/>
  <c r="N911" i="6"/>
  <c r="L911" i="6"/>
  <c r="T911" i="3"/>
  <c r="T1041" i="3"/>
  <c r="M1102" i="6"/>
  <c r="N1127" i="6"/>
  <c r="T1127" i="3"/>
  <c r="L1147" i="6"/>
  <c r="N409" i="6"/>
  <c r="T409" i="3"/>
  <c r="L409" i="6"/>
  <c r="M494" i="6"/>
  <c r="N494" i="6"/>
  <c r="T494" i="3"/>
  <c r="L494" i="6"/>
  <c r="T1214" i="3"/>
  <c r="L1214" i="6"/>
  <c r="M62" i="6"/>
  <c r="M526" i="6"/>
  <c r="T526" i="3"/>
  <c r="M689" i="6"/>
  <c r="T689" i="3"/>
  <c r="N936" i="6"/>
  <c r="L936" i="6"/>
  <c r="M1172" i="6"/>
  <c r="T1172" i="3"/>
  <c r="L1319" i="6"/>
  <c r="N1319" i="6"/>
  <c r="U1319" i="3"/>
  <c r="M1457" i="6"/>
  <c r="U1457" i="3"/>
  <c r="L68" i="6"/>
  <c r="T68" i="3"/>
  <c r="T1276" i="3"/>
  <c r="L955" i="6"/>
  <c r="U955" i="3"/>
  <c r="AC955" i="6" s="1"/>
  <c r="N1183" i="6"/>
  <c r="U1183" i="3"/>
  <c r="BQ1183" i="6" s="1"/>
  <c r="N110" i="6"/>
  <c r="T110" i="3"/>
  <c r="L257" i="6"/>
  <c r="T257" i="3"/>
  <c r="T598" i="3"/>
  <c r="M598" i="6"/>
  <c r="M719" i="6"/>
  <c r="L719" i="6"/>
  <c r="U719" i="3"/>
  <c r="BQ719" i="6" s="1"/>
  <c r="U1035" i="3"/>
  <c r="U1342" i="3"/>
  <c r="BQ1342" i="6" s="1"/>
  <c r="T1050" i="3"/>
  <c r="T597" i="3"/>
  <c r="T955" i="3"/>
  <c r="U191" i="3"/>
  <c r="T484" i="3"/>
  <c r="U663" i="3"/>
  <c r="U907" i="3"/>
  <c r="BQ907" i="6" s="1"/>
  <c r="U302" i="3"/>
  <c r="U583" i="3"/>
  <c r="AC583" i="6" s="1"/>
  <c r="U649" i="3"/>
  <c r="T75" i="3"/>
  <c r="T357" i="3"/>
  <c r="T650" i="3"/>
  <c r="M826" i="6"/>
  <c r="M95" i="6"/>
  <c r="L1342" i="6"/>
  <c r="N1223" i="6"/>
  <c r="N646" i="6"/>
  <c r="L1211" i="6"/>
  <c r="L1117" i="6"/>
  <c r="L45" i="6"/>
  <c r="T45" i="3"/>
  <c r="N696" i="6"/>
  <c r="T696" i="3"/>
  <c r="M696" i="6"/>
  <c r="U890" i="3"/>
  <c r="AC890" i="6" s="1"/>
  <c r="U110" i="3"/>
  <c r="U826" i="3"/>
  <c r="BQ826" i="6" s="1"/>
  <c r="U1135" i="3"/>
  <c r="BQ1135" i="6" s="1"/>
  <c r="T302" i="3"/>
  <c r="N1342" i="6"/>
  <c r="L727" i="6"/>
  <c r="T727" i="3"/>
  <c r="T826" i="3"/>
  <c r="L826" i="6"/>
  <c r="N988" i="6"/>
  <c r="L988" i="6"/>
  <c r="N1330" i="6"/>
  <c r="L1330" i="6"/>
  <c r="T1444" i="3"/>
  <c r="L1444" i="6"/>
  <c r="U1444" i="3"/>
  <c r="AC1444" i="6" s="1"/>
  <c r="T1342" i="3"/>
  <c r="U415" i="3"/>
  <c r="T419" i="3"/>
  <c r="U598" i="3"/>
  <c r="T923" i="3"/>
  <c r="U1200" i="3"/>
  <c r="BQ1200" i="6" s="1"/>
  <c r="U1223" i="3"/>
  <c r="AC1223" i="6" s="1"/>
  <c r="M484" i="6"/>
  <c r="M1135" i="6"/>
  <c r="L649" i="6"/>
  <c r="T1165" i="3"/>
  <c r="U221" i="3"/>
  <c r="U825" i="3"/>
  <c r="AC825" i="6" s="1"/>
  <c r="T890" i="3"/>
  <c r="T1183" i="3"/>
  <c r="U1329" i="3"/>
  <c r="U1330" i="3"/>
  <c r="BQ1330" i="6" s="1"/>
  <c r="T415" i="3"/>
  <c r="U871" i="3"/>
  <c r="U45" i="3"/>
  <c r="U338" i="3"/>
  <c r="BQ338" i="6" s="1"/>
  <c r="U761" i="3"/>
  <c r="BQ761" i="6" s="1"/>
  <c r="T988" i="3"/>
  <c r="T1135" i="3"/>
  <c r="T1200" i="3"/>
  <c r="U95" i="3"/>
  <c r="U448" i="3"/>
  <c r="T1137" i="3"/>
  <c r="T1203" i="3"/>
  <c r="U911" i="3"/>
  <c r="U625" i="3"/>
  <c r="BQ625" i="6" s="1"/>
  <c r="L663" i="6"/>
  <c r="M988" i="6"/>
  <c r="M1041" i="6"/>
  <c r="M1422" i="6"/>
  <c r="U800" i="3"/>
  <c r="AC800" i="6" s="1"/>
  <c r="T184" i="3"/>
  <c r="U1095" i="3"/>
  <c r="T429" i="3"/>
  <c r="U87" i="3"/>
  <c r="T574" i="3"/>
  <c r="T656" i="3"/>
  <c r="T1356" i="3"/>
  <c r="U88" i="3"/>
  <c r="T1080" i="3"/>
  <c r="U252" i="3"/>
  <c r="L905" i="6"/>
  <c r="L800" i="6"/>
  <c r="M1369" i="6"/>
  <c r="N1369" i="6"/>
  <c r="N800" i="6"/>
  <c r="U1441" i="3"/>
  <c r="BQ1441" i="6" s="1"/>
  <c r="U654" i="3"/>
  <c r="BQ654" i="6" s="1"/>
  <c r="U313" i="3"/>
  <c r="BQ313" i="6" s="1"/>
  <c r="U1360" i="3"/>
  <c r="AC1360" i="6" s="1"/>
  <c r="M59" i="6"/>
  <c r="M141" i="6"/>
  <c r="M287" i="6"/>
  <c r="M433" i="6"/>
  <c r="M531" i="6"/>
  <c r="M612" i="6"/>
  <c r="M775" i="6"/>
  <c r="L1427" i="6"/>
  <c r="L1213" i="6"/>
  <c r="L211" i="6"/>
  <c r="M99" i="6"/>
  <c r="L180" i="6"/>
  <c r="M408" i="6"/>
  <c r="L489" i="6"/>
  <c r="M570" i="6"/>
  <c r="L701" i="6"/>
  <c r="M993" i="6"/>
  <c r="L1140" i="6"/>
  <c r="M1287" i="6"/>
  <c r="M1368" i="6"/>
  <c r="L1433" i="6"/>
  <c r="L263" i="6"/>
  <c r="M767" i="6"/>
  <c r="L929" i="6"/>
  <c r="M1043" i="6"/>
  <c r="L1125" i="6"/>
  <c r="L1206" i="6"/>
  <c r="L801" i="6"/>
  <c r="L1370" i="6"/>
  <c r="M1278" i="6"/>
  <c r="M1326" i="6"/>
  <c r="L1359" i="6"/>
  <c r="N1288" i="6"/>
  <c r="N1433" i="6"/>
  <c r="N570" i="6"/>
  <c r="N878" i="6"/>
  <c r="N1043" i="6"/>
  <c r="N205" i="6"/>
  <c r="N180" i="6"/>
  <c r="N1140" i="6"/>
  <c r="N1360" i="6"/>
  <c r="N59" i="6"/>
  <c r="N678" i="6"/>
  <c r="N141" i="6"/>
  <c r="N1427" i="6"/>
  <c r="N1359" i="6"/>
  <c r="N99" i="6"/>
  <c r="N408" i="6"/>
  <c r="N782" i="6"/>
  <c r="N1278" i="6"/>
  <c r="N51" i="6"/>
  <c r="N263" i="6"/>
  <c r="N670" i="6"/>
  <c r="N1206" i="6"/>
  <c r="T442" i="3"/>
  <c r="T140" i="3"/>
  <c r="U383" i="3"/>
  <c r="BQ383" i="6" s="1"/>
  <c r="U134" i="3"/>
  <c r="T199" i="3"/>
  <c r="T202" i="3"/>
  <c r="U57" i="3"/>
  <c r="BQ57" i="6" s="1"/>
  <c r="T134" i="3"/>
  <c r="T377" i="3"/>
  <c r="U507" i="3"/>
  <c r="AC507" i="6" s="1"/>
  <c r="U578" i="3"/>
  <c r="U1224" i="3"/>
  <c r="BQ1224" i="6" s="1"/>
  <c r="T721" i="3"/>
  <c r="T348" i="3"/>
  <c r="L290" i="6"/>
  <c r="U1028" i="3"/>
  <c r="AC1028" i="6" s="1"/>
  <c r="T1196" i="3"/>
  <c r="T1424" i="3"/>
  <c r="T40" i="3"/>
  <c r="U284" i="3"/>
  <c r="AC284" i="6" s="1"/>
  <c r="T853" i="3"/>
  <c r="L1052" i="6"/>
  <c r="M718" i="6"/>
  <c r="M783" i="6"/>
  <c r="L1028" i="6"/>
  <c r="L706" i="6"/>
  <c r="L40" i="6"/>
  <c r="L430" i="6"/>
  <c r="M934" i="6"/>
  <c r="M171" i="6"/>
  <c r="N613" i="6"/>
  <c r="N171" i="6"/>
  <c r="N1332" i="6"/>
  <c r="N1052" i="6"/>
  <c r="N40" i="6"/>
  <c r="N284" i="6"/>
  <c r="N1196" i="6"/>
  <c r="T126" i="3"/>
  <c r="U797" i="3"/>
  <c r="BQ797" i="6" s="1"/>
  <c r="U1336" i="3"/>
  <c r="AC1336" i="6" s="1"/>
  <c r="T1028" i="3"/>
  <c r="U706" i="3"/>
  <c r="T284" i="3"/>
  <c r="U430" i="3"/>
  <c r="AC430" i="6" s="1"/>
  <c r="U934" i="3"/>
  <c r="AC934" i="6" s="1"/>
  <c r="M126" i="6"/>
  <c r="M613" i="6"/>
  <c r="L718" i="6"/>
  <c r="L783" i="6"/>
  <c r="M284" i="6"/>
  <c r="L934" i="6"/>
  <c r="L171" i="6"/>
  <c r="M1196" i="6"/>
  <c r="M1424" i="6"/>
  <c r="N126" i="6"/>
  <c r="N853" i="6"/>
  <c r="N706" i="6"/>
  <c r="U613" i="3"/>
  <c r="BQ613" i="6" s="1"/>
  <c r="T700" i="3"/>
  <c r="T430" i="3"/>
  <c r="L126" i="6"/>
  <c r="M1059" i="6"/>
  <c r="L1336" i="6"/>
  <c r="L284" i="6"/>
  <c r="L1196" i="6"/>
  <c r="N430" i="6"/>
  <c r="N1028" i="6"/>
  <c r="N1059" i="6"/>
  <c r="N655" i="6"/>
  <c r="U70" i="3"/>
  <c r="L5" i="6"/>
  <c r="L803" i="6"/>
  <c r="L1080" i="6"/>
  <c r="N73" i="6"/>
  <c r="L1210" i="6"/>
  <c r="T979" i="3"/>
  <c r="U979" i="3"/>
  <c r="AC979" i="6" s="1"/>
  <c r="N1126" i="6"/>
  <c r="U1126" i="3"/>
  <c r="AC1126" i="6" s="1"/>
  <c r="U1013" i="3"/>
  <c r="AC1013" i="6" s="1"/>
  <c r="N820" i="6"/>
  <c r="U820" i="3"/>
  <c r="L950" i="6"/>
  <c r="U950" i="3"/>
  <c r="BQ950" i="6" s="1"/>
  <c r="L1410" i="6"/>
  <c r="L353" i="6"/>
  <c r="T353" i="3"/>
  <c r="L629" i="6"/>
  <c r="T629" i="3"/>
  <c r="N629" i="6"/>
  <c r="U760" i="3"/>
  <c r="M841" i="6"/>
  <c r="U841" i="3"/>
  <c r="BQ841" i="6" s="1"/>
  <c r="N971" i="6"/>
  <c r="M971" i="6"/>
  <c r="U971" i="3"/>
  <c r="M1069" i="6"/>
  <c r="T1069" i="3"/>
  <c r="N1069" i="6"/>
  <c r="T1134" i="3"/>
  <c r="M1232" i="6"/>
  <c r="T1232" i="3"/>
  <c r="N1232" i="6"/>
  <c r="M1212" i="6"/>
  <c r="T1212" i="3"/>
  <c r="N1212" i="6"/>
  <c r="M61" i="6"/>
  <c r="N61" i="6"/>
  <c r="M207" i="6"/>
  <c r="N207" i="6"/>
  <c r="M419" i="6"/>
  <c r="U419" i="3"/>
  <c r="BQ419" i="6" s="1"/>
  <c r="N419" i="6"/>
  <c r="L484" i="6"/>
  <c r="U484" i="3"/>
  <c r="BQ484" i="6" s="1"/>
  <c r="N484" i="6"/>
  <c r="L598" i="6"/>
  <c r="N761" i="6"/>
  <c r="L761" i="6"/>
  <c r="M923" i="6"/>
  <c r="U923" i="3"/>
  <c r="BQ923" i="6" s="1"/>
  <c r="N1135" i="6"/>
  <c r="N1200" i="6"/>
  <c r="M1200" i="6"/>
  <c r="T1265" i="3"/>
  <c r="N1265" i="6"/>
  <c r="M1330" i="6"/>
  <c r="T1330" i="3"/>
  <c r="T95" i="3"/>
  <c r="N95" i="6"/>
  <c r="T569" i="3"/>
  <c r="M569" i="6"/>
  <c r="T342" i="3"/>
  <c r="U69" i="3"/>
  <c r="M460" i="6"/>
  <c r="T460" i="3"/>
  <c r="N314" i="6"/>
  <c r="L314" i="6"/>
  <c r="L1274" i="6"/>
  <c r="N1274" i="6"/>
  <c r="L7" i="6"/>
  <c r="N7" i="6"/>
  <c r="N201" i="6"/>
  <c r="L201" i="6"/>
  <c r="T201" i="3"/>
  <c r="L738" i="6"/>
  <c r="T738" i="3"/>
  <c r="L1194" i="6"/>
  <c r="T1194" i="3"/>
  <c r="U123" i="3"/>
  <c r="T123" i="3"/>
  <c r="L382" i="6"/>
  <c r="U382" i="3"/>
  <c r="AC382" i="6" s="1"/>
  <c r="L1229" i="6"/>
  <c r="T1229" i="3"/>
  <c r="L593" i="6"/>
  <c r="T593" i="3"/>
  <c r="L513" i="6"/>
  <c r="T513" i="3"/>
  <c r="N807" i="6"/>
  <c r="L807" i="6"/>
  <c r="L1020" i="6"/>
  <c r="N1314" i="6"/>
  <c r="L1314" i="6"/>
  <c r="L355" i="6"/>
  <c r="N355" i="6"/>
  <c r="L452" i="6"/>
  <c r="M452" i="6"/>
  <c r="L534" i="6"/>
  <c r="N534" i="6"/>
  <c r="M746" i="6"/>
  <c r="M827" i="6"/>
  <c r="L827" i="6"/>
  <c r="M892" i="6"/>
  <c r="L973" i="6"/>
  <c r="L1071" i="6"/>
  <c r="M1071" i="6"/>
  <c r="M1347" i="6"/>
  <c r="L1347" i="6"/>
  <c r="L1169" i="6"/>
  <c r="M1169" i="6"/>
  <c r="M1283" i="6"/>
  <c r="L1283" i="6"/>
  <c r="L308" i="6"/>
  <c r="T308" i="3"/>
  <c r="L406" i="6"/>
  <c r="N764" i="6"/>
  <c r="T764" i="3"/>
  <c r="L845" i="6"/>
  <c r="U845" i="3"/>
  <c r="AC845" i="6" s="1"/>
  <c r="L926" i="6"/>
  <c r="T926" i="3"/>
  <c r="L1382" i="6"/>
  <c r="L1447" i="6"/>
  <c r="T1447" i="3"/>
  <c r="L33" i="6"/>
  <c r="T33" i="3"/>
  <c r="T195" i="3"/>
  <c r="L195" i="6"/>
  <c r="L374" i="6"/>
  <c r="U374" i="3"/>
  <c r="L732" i="6"/>
  <c r="T732" i="3"/>
  <c r="M1371" i="6"/>
  <c r="M1310" i="6"/>
  <c r="U1310" i="3"/>
  <c r="AC1310" i="6" s="1"/>
  <c r="U50" i="3"/>
  <c r="AC50" i="6" s="1"/>
  <c r="L50" i="6"/>
  <c r="U115" i="3"/>
  <c r="AC115" i="6" s="1"/>
  <c r="L115" i="6"/>
  <c r="U196" i="3"/>
  <c r="L196" i="6"/>
  <c r="U294" i="3"/>
  <c r="BQ294" i="6" s="1"/>
  <c r="L294" i="6"/>
  <c r="U359" i="3"/>
  <c r="BQ359" i="6" s="1"/>
  <c r="L359" i="6"/>
  <c r="N424" i="6"/>
  <c r="U424" i="3"/>
  <c r="BQ424" i="6" s="1"/>
  <c r="L424" i="6"/>
  <c r="U505" i="3"/>
  <c r="AC505" i="6" s="1"/>
  <c r="L505" i="6"/>
  <c r="M733" i="6"/>
  <c r="L733" i="6"/>
  <c r="U879" i="3"/>
  <c r="BQ879" i="6" s="1"/>
  <c r="M879" i="6"/>
  <c r="U944" i="3"/>
  <c r="BQ944" i="6" s="1"/>
  <c r="M944" i="6"/>
  <c r="U1009" i="3"/>
  <c r="BQ1009" i="6" s="1"/>
  <c r="M1009" i="6"/>
  <c r="M1075" i="6"/>
  <c r="L1075" i="6"/>
  <c r="L1303" i="6"/>
  <c r="U1303" i="3"/>
  <c r="BQ1303" i="6" s="1"/>
  <c r="N1449" i="6"/>
  <c r="M1449" i="6"/>
  <c r="M149" i="6"/>
  <c r="U149" i="3"/>
  <c r="N149" i="6"/>
  <c r="L214" i="6"/>
  <c r="U214" i="3"/>
  <c r="AC214" i="6" s="1"/>
  <c r="M539" i="6"/>
  <c r="U539" i="3"/>
  <c r="AC539" i="6" s="1"/>
  <c r="L539" i="6"/>
  <c r="M816" i="6"/>
  <c r="U816" i="3"/>
  <c r="AC816" i="6" s="1"/>
  <c r="M1239" i="6"/>
  <c r="M1385" i="6"/>
  <c r="U1385" i="3"/>
  <c r="U1450" i="3"/>
  <c r="AC1450" i="6" s="1"/>
  <c r="L1450" i="6"/>
  <c r="M1435" i="6"/>
  <c r="U1435" i="3"/>
  <c r="L952" i="6"/>
  <c r="U952" i="3"/>
  <c r="BQ952" i="6" s="1"/>
  <c r="T903" i="3"/>
  <c r="T198" i="3"/>
  <c r="T314" i="3"/>
  <c r="T1014" i="3"/>
  <c r="T1211" i="3"/>
  <c r="L110" i="6"/>
  <c r="M194" i="6"/>
  <c r="M304" i="6"/>
  <c r="L487" i="6"/>
  <c r="U834" i="3"/>
  <c r="T834" i="3"/>
  <c r="T1029" i="3"/>
  <c r="M797" i="6"/>
  <c r="L797" i="6"/>
  <c r="T797" i="3"/>
  <c r="T894" i="3"/>
  <c r="U894" i="3"/>
  <c r="U975" i="3"/>
  <c r="AC975" i="6" s="1"/>
  <c r="N975" i="6"/>
  <c r="L975" i="6"/>
  <c r="M975" i="6"/>
  <c r="U1138" i="3"/>
  <c r="BQ1138" i="6" s="1"/>
  <c r="M1138" i="6"/>
  <c r="T1219" i="3"/>
  <c r="U1219" i="3"/>
  <c r="AC1219" i="6" s="1"/>
  <c r="L1284" i="6"/>
  <c r="U1284" i="3"/>
  <c r="BQ1284" i="6" s="1"/>
  <c r="N1284" i="6"/>
  <c r="M1284" i="6"/>
  <c r="T1284" i="3"/>
  <c r="N1349" i="6"/>
  <c r="T1349" i="3"/>
  <c r="L1349" i="6"/>
  <c r="U1349" i="3"/>
  <c r="N1354" i="6"/>
  <c r="L1354" i="6"/>
  <c r="T1354" i="3"/>
  <c r="N1375" i="6"/>
  <c r="U1375" i="3"/>
  <c r="BQ1375" i="6" s="1"/>
  <c r="T82" i="3"/>
  <c r="L82" i="6"/>
  <c r="U82" i="3"/>
  <c r="M163" i="6"/>
  <c r="U163" i="3"/>
  <c r="N163" i="6"/>
  <c r="T163" i="3"/>
  <c r="N342" i="6"/>
  <c r="U342" i="3"/>
  <c r="M342" i="6"/>
  <c r="U407" i="3"/>
  <c r="L407" i="6"/>
  <c r="U488" i="3"/>
  <c r="L488" i="6"/>
  <c r="N488" i="6"/>
  <c r="U569" i="3"/>
  <c r="BQ569" i="6" s="1"/>
  <c r="L569" i="6"/>
  <c r="N634" i="6"/>
  <c r="M634" i="6"/>
  <c r="U634" i="3"/>
  <c r="BQ634" i="6" s="1"/>
  <c r="U700" i="3"/>
  <c r="BQ700" i="6" s="1"/>
  <c r="L700" i="6"/>
  <c r="M700" i="6"/>
  <c r="U943" i="3"/>
  <c r="BQ943" i="6" s="1"/>
  <c r="M943" i="6"/>
  <c r="L653" i="6"/>
  <c r="U653" i="3"/>
  <c r="BQ653" i="6" s="1"/>
  <c r="U751" i="3"/>
  <c r="AC751" i="6" s="1"/>
  <c r="L751" i="6"/>
  <c r="U848" i="3"/>
  <c r="BQ848" i="6" s="1"/>
  <c r="M848" i="6"/>
  <c r="L1108" i="6"/>
  <c r="U1108" i="3"/>
  <c r="BQ1108" i="6" s="1"/>
  <c r="T1271" i="3"/>
  <c r="U1418" i="3"/>
  <c r="AC1418" i="6" s="1"/>
  <c r="U1272" i="3"/>
  <c r="M1272" i="6"/>
  <c r="N1245" i="6"/>
  <c r="L1142" i="6"/>
  <c r="T1142" i="3"/>
  <c r="U1077" i="3"/>
  <c r="BQ1077" i="6" s="1"/>
  <c r="T1077" i="3"/>
  <c r="T769" i="3"/>
  <c r="L769" i="6"/>
  <c r="M101" i="6"/>
  <c r="T995" i="3"/>
  <c r="M1349" i="6"/>
  <c r="M407" i="6"/>
  <c r="L634" i="6"/>
  <c r="N1219" i="6"/>
  <c r="U688" i="3"/>
  <c r="BQ688" i="6" s="1"/>
  <c r="U964" i="3"/>
  <c r="AC964" i="6" s="1"/>
  <c r="T964" i="3"/>
  <c r="M1375" i="6"/>
  <c r="U1165" i="3"/>
  <c r="BQ1165" i="6" s="1"/>
  <c r="U1006" i="3"/>
  <c r="BQ1006" i="6" s="1"/>
  <c r="T1223" i="3"/>
  <c r="T1422" i="3"/>
  <c r="L907" i="6"/>
  <c r="M583" i="6"/>
  <c r="M1006" i="6"/>
  <c r="M357" i="6"/>
  <c r="L1041" i="6"/>
  <c r="M1223" i="6"/>
  <c r="M1127" i="6"/>
  <c r="L1422" i="6"/>
  <c r="L366" i="6"/>
  <c r="N1006" i="6"/>
  <c r="N1102" i="6"/>
  <c r="N663" i="6"/>
  <c r="N62" i="6"/>
  <c r="N1214" i="6"/>
  <c r="T625" i="3"/>
  <c r="L646" i="6"/>
  <c r="T1006" i="3"/>
  <c r="U1203" i="3"/>
  <c r="BQ1203" i="6" s="1"/>
  <c r="L583" i="6"/>
  <c r="L357" i="6"/>
  <c r="M650" i="6"/>
  <c r="M409" i="6"/>
  <c r="L1127" i="6"/>
  <c r="L625" i="6"/>
  <c r="M1147" i="6"/>
  <c r="N1041" i="6"/>
  <c r="N626" i="6"/>
  <c r="U1229" i="3"/>
  <c r="AC1229" i="6" s="1"/>
  <c r="U140" i="3"/>
  <c r="U903" i="3"/>
  <c r="AC903" i="6" s="1"/>
  <c r="T578" i="3"/>
  <c r="U265" i="3"/>
  <c r="AC265" i="6" s="1"/>
  <c r="U460" i="3"/>
  <c r="U769" i="3"/>
  <c r="BQ769" i="6" s="1"/>
  <c r="U899" i="3"/>
  <c r="AC899" i="6" s="1"/>
  <c r="U725" i="3"/>
  <c r="AC725" i="6" s="1"/>
  <c r="T249" i="3"/>
  <c r="T1339" i="3"/>
  <c r="T1259" i="3"/>
  <c r="T528" i="3"/>
  <c r="T675" i="3"/>
  <c r="T1146" i="3"/>
  <c r="L403" i="6"/>
  <c r="L1184" i="6"/>
  <c r="L302" i="6"/>
  <c r="L746" i="6"/>
  <c r="L892" i="6"/>
  <c r="M973" i="6"/>
  <c r="L112" i="6"/>
  <c r="M275" i="6"/>
  <c r="M1039" i="6"/>
  <c r="L1050" i="6"/>
  <c r="M406" i="6"/>
  <c r="L1029" i="6"/>
  <c r="N505" i="6"/>
  <c r="N733" i="6"/>
  <c r="T556" i="3"/>
  <c r="L556" i="6"/>
  <c r="N837" i="6"/>
  <c r="T837" i="3"/>
  <c r="L660" i="6"/>
  <c r="L191" i="6"/>
  <c r="N810" i="6"/>
  <c r="L810" i="6"/>
  <c r="L1412" i="6"/>
  <c r="M534" i="6"/>
  <c r="N599" i="6"/>
  <c r="L599" i="6"/>
  <c r="N666" i="6"/>
  <c r="L666" i="6"/>
  <c r="M860" i="6"/>
  <c r="L1365" i="6"/>
  <c r="N1402" i="6"/>
  <c r="M1402" i="6"/>
  <c r="M146" i="6"/>
  <c r="M308" i="6"/>
  <c r="N1073" i="6"/>
  <c r="L1073" i="6"/>
  <c r="L1317" i="6"/>
  <c r="L668" i="6"/>
  <c r="N1310" i="6"/>
  <c r="L1310" i="6"/>
  <c r="N294" i="6"/>
  <c r="N799" i="6"/>
  <c r="M799" i="6"/>
  <c r="N1156" i="6"/>
  <c r="M1156" i="6"/>
  <c r="L1449" i="6"/>
  <c r="L880" i="6"/>
  <c r="N880" i="6"/>
  <c r="L1076" i="6"/>
  <c r="M1076" i="6"/>
  <c r="M1450" i="6"/>
  <c r="N1450" i="6"/>
  <c r="L422" i="6"/>
  <c r="M446" i="6"/>
  <c r="N483" i="6"/>
  <c r="N707" i="6"/>
  <c r="L707" i="6"/>
  <c r="U707" i="3"/>
  <c r="BQ707" i="6" s="1"/>
  <c r="U995" i="3"/>
  <c r="AC995" i="6" s="1"/>
  <c r="U1029" i="3"/>
  <c r="T57" i="3"/>
  <c r="T640" i="3"/>
  <c r="T1079" i="3"/>
  <c r="T137" i="3"/>
  <c r="T283" i="3"/>
  <c r="T641" i="3"/>
  <c r="T804" i="3"/>
  <c r="T998" i="3"/>
  <c r="T1115" i="3"/>
  <c r="T969" i="3"/>
  <c r="L597" i="6"/>
  <c r="L890" i="6"/>
  <c r="L1183" i="6"/>
  <c r="L1329" i="6"/>
  <c r="L176" i="6"/>
  <c r="M599" i="6"/>
  <c r="L1168" i="6"/>
  <c r="L1364" i="6"/>
  <c r="M177" i="6"/>
  <c r="M567" i="6"/>
  <c r="M941" i="6"/>
  <c r="M81" i="6"/>
  <c r="L503" i="6"/>
  <c r="L764" i="6"/>
  <c r="L1402" i="6"/>
  <c r="L348" i="6"/>
  <c r="L772" i="6"/>
  <c r="N477" i="6"/>
  <c r="N894" i="6"/>
  <c r="M829" i="6"/>
  <c r="L894" i="6"/>
  <c r="L1138" i="6"/>
  <c r="L1219" i="6"/>
  <c r="M82" i="6"/>
  <c r="L163" i="6"/>
  <c r="L342" i="6"/>
  <c r="M488" i="6"/>
  <c r="M1354" i="6"/>
  <c r="L1375" i="6"/>
  <c r="N700" i="6"/>
  <c r="N82" i="6"/>
  <c r="N1138" i="6"/>
  <c r="N569" i="6"/>
  <c r="N797" i="6"/>
  <c r="N407" i="6"/>
  <c r="U395" i="3"/>
  <c r="T396" i="3"/>
  <c r="T1209" i="3"/>
  <c r="T72" i="3"/>
  <c r="T478" i="3"/>
  <c r="T1129" i="3"/>
  <c r="T757" i="3"/>
  <c r="T56" i="3"/>
  <c r="T268" i="3"/>
  <c r="T463" i="3"/>
  <c r="T1081" i="3"/>
  <c r="T1358" i="3"/>
  <c r="L75" i="6"/>
  <c r="L1078" i="6"/>
  <c r="L1404" i="6"/>
  <c r="L72" i="6"/>
  <c r="L804" i="6"/>
  <c r="L1324" i="6"/>
  <c r="L202" i="6"/>
  <c r="L349" i="6"/>
  <c r="L1358" i="6"/>
  <c r="N660" i="6"/>
  <c r="N448" i="6"/>
  <c r="N1358" i="6"/>
  <c r="N1144" i="6"/>
  <c r="N1371" i="6"/>
  <c r="N191" i="6"/>
  <c r="U199" i="3"/>
  <c r="T477" i="3"/>
  <c r="T1144" i="3"/>
  <c r="T7" i="3"/>
  <c r="T413" i="3"/>
  <c r="T559" i="3"/>
  <c r="T1064" i="3"/>
  <c r="T349" i="3"/>
  <c r="L396" i="6"/>
  <c r="L578" i="6"/>
  <c r="L283" i="6"/>
  <c r="N567" i="6"/>
  <c r="N1382" i="6"/>
  <c r="L1224" i="6"/>
  <c r="M1224" i="6"/>
  <c r="L38" i="6"/>
  <c r="M38" i="6"/>
  <c r="N168" i="6"/>
  <c r="L168" i="6"/>
  <c r="N851" i="6"/>
  <c r="L851" i="6"/>
  <c r="N933" i="6"/>
  <c r="L933" i="6"/>
  <c r="L123" i="6"/>
  <c r="N123" i="6"/>
  <c r="L528" i="6"/>
  <c r="L1276" i="6"/>
  <c r="N269" i="6"/>
  <c r="L269" i="6"/>
  <c r="L676" i="6"/>
  <c r="N676" i="6"/>
  <c r="N383" i="6"/>
  <c r="L383" i="6"/>
  <c r="N468" i="6"/>
  <c r="N290" i="6"/>
  <c r="N452" i="6"/>
  <c r="N746" i="6"/>
  <c r="N827" i="6"/>
  <c r="N892" i="6"/>
  <c r="N973" i="6"/>
  <c r="N1071" i="6"/>
  <c r="N1347" i="6"/>
  <c r="N47" i="6"/>
  <c r="N112" i="6"/>
  <c r="N177" i="6"/>
  <c r="N356" i="6"/>
  <c r="N502" i="6"/>
  <c r="N796" i="6"/>
  <c r="N860" i="6"/>
  <c r="N941" i="6"/>
  <c r="N1169" i="6"/>
  <c r="N1283" i="6"/>
  <c r="N1365" i="6"/>
  <c r="N16" i="6"/>
  <c r="N81" i="6"/>
  <c r="N146" i="6"/>
  <c r="N243" i="6"/>
  <c r="N308" i="6"/>
  <c r="N406" i="6"/>
  <c r="N503" i="6"/>
  <c r="N50" i="6"/>
  <c r="N115" i="6"/>
  <c r="N196" i="6"/>
  <c r="N359" i="6"/>
  <c r="N586" i="6"/>
  <c r="N879" i="6"/>
  <c r="N944" i="6"/>
  <c r="N1009" i="6"/>
  <c r="N1075" i="6"/>
  <c r="M1303" i="6"/>
  <c r="N1303" i="6"/>
  <c r="N1384" i="6"/>
  <c r="N1033" i="6"/>
  <c r="M1033" i="6"/>
  <c r="N214" i="6"/>
  <c r="M214" i="6"/>
  <c r="M360" i="6"/>
  <c r="N458" i="6"/>
  <c r="N604" i="6"/>
  <c r="L686" i="6"/>
  <c r="N816" i="6"/>
  <c r="L946" i="6"/>
  <c r="N946" i="6"/>
  <c r="M1141" i="6"/>
  <c r="N1141" i="6"/>
  <c r="N1304" i="6"/>
  <c r="N1385" i="6"/>
  <c r="L1435" i="6"/>
  <c r="N1435" i="6"/>
  <c r="N952" i="6"/>
  <c r="M952" i="6"/>
  <c r="L118" i="6"/>
  <c r="L1339" i="6"/>
  <c r="L837" i="6"/>
  <c r="N56" i="6"/>
  <c r="N275" i="6"/>
  <c r="N730" i="6"/>
  <c r="N446" i="6"/>
  <c r="N487" i="6"/>
  <c r="N360" i="6"/>
  <c r="N539" i="6"/>
  <c r="N686" i="6"/>
  <c r="N1076" i="6"/>
  <c r="U434" i="3"/>
  <c r="BQ434" i="6" s="1"/>
  <c r="T1344" i="3"/>
  <c r="T1084" i="3"/>
  <c r="T109" i="3"/>
  <c r="U369" i="3"/>
  <c r="AC369" i="6" s="1"/>
  <c r="T514" i="3"/>
  <c r="U854" i="3"/>
  <c r="AC854" i="6" s="1"/>
  <c r="T108" i="3"/>
  <c r="U992" i="3"/>
  <c r="L759" i="6"/>
  <c r="L1084" i="6"/>
  <c r="M1344" i="6"/>
  <c r="N1452" i="6"/>
  <c r="T1343" i="3"/>
  <c r="T1452" i="3"/>
  <c r="M1002" i="6"/>
  <c r="L1426" i="6"/>
  <c r="M1313" i="6"/>
  <c r="L1399" i="6"/>
  <c r="T43" i="3"/>
  <c r="T1182" i="3"/>
  <c r="T1426" i="3"/>
  <c r="U927" i="3"/>
  <c r="BQ927" i="6" s="1"/>
  <c r="T1240" i="3"/>
  <c r="L417" i="6"/>
  <c r="L272" i="6"/>
  <c r="M369" i="6"/>
  <c r="L1343" i="6"/>
  <c r="N189" i="6"/>
  <c r="N272" i="6"/>
  <c r="N927" i="6"/>
  <c r="U1380" i="3"/>
  <c r="AC1380" i="6" s="1"/>
  <c r="L109" i="6"/>
  <c r="M190" i="6"/>
  <c r="L434" i="6"/>
  <c r="M515" i="6"/>
  <c r="L1380" i="6"/>
  <c r="L1237" i="6"/>
  <c r="L508" i="6"/>
  <c r="N1002" i="6"/>
  <c r="U189" i="3"/>
  <c r="U254" i="3"/>
  <c r="BQ254" i="6" s="1"/>
  <c r="U336" i="3"/>
  <c r="BQ336" i="6" s="1"/>
  <c r="U417" i="3"/>
  <c r="BQ417" i="6" s="1"/>
  <c r="U596" i="3"/>
  <c r="AC596" i="6" s="1"/>
  <c r="U661" i="3"/>
  <c r="U759" i="3"/>
  <c r="AC759" i="6" s="1"/>
  <c r="U1263" i="3"/>
  <c r="BQ1263" i="6" s="1"/>
  <c r="T369" i="3"/>
  <c r="T434" i="3"/>
  <c r="U1313" i="3"/>
  <c r="AC1313" i="6" s="1"/>
  <c r="U1345" i="3"/>
  <c r="T1380" i="3"/>
  <c r="T854" i="3"/>
  <c r="T927" i="3"/>
  <c r="T992" i="3"/>
  <c r="U1237" i="3"/>
  <c r="BQ1237" i="6" s="1"/>
  <c r="U1302" i="3"/>
  <c r="U1262" i="3"/>
  <c r="BQ1262" i="6" s="1"/>
  <c r="U248" i="3"/>
  <c r="L336" i="6"/>
  <c r="L514" i="6"/>
  <c r="L661" i="6"/>
  <c r="L1002" i="6"/>
  <c r="M1182" i="6"/>
  <c r="L1344" i="6"/>
  <c r="L190" i="6"/>
  <c r="L369" i="6"/>
  <c r="L515" i="6"/>
  <c r="L1313" i="6"/>
  <c r="M846" i="6"/>
  <c r="M927" i="6"/>
  <c r="M992" i="6"/>
  <c r="M1171" i="6"/>
  <c r="M1452" i="6"/>
  <c r="L854" i="6"/>
  <c r="N434" i="6"/>
  <c r="N1090" i="6"/>
  <c r="N1313" i="6"/>
  <c r="N369" i="6"/>
  <c r="N190" i="6"/>
  <c r="N846" i="6"/>
  <c r="N1237" i="6"/>
  <c r="N1426" i="6"/>
  <c r="T189" i="3"/>
  <c r="U1002" i="3"/>
  <c r="BQ1002" i="6" s="1"/>
  <c r="U272" i="3"/>
  <c r="T1345" i="3"/>
  <c r="U1090" i="3"/>
  <c r="AC1090" i="6" s="1"/>
  <c r="L596" i="6"/>
  <c r="L846" i="6"/>
  <c r="M1090" i="6"/>
  <c r="L1452" i="6"/>
  <c r="N1171" i="6"/>
  <c r="N417" i="6"/>
  <c r="N515" i="6"/>
  <c r="N699" i="6"/>
  <c r="N992" i="6"/>
  <c r="N1302" i="6"/>
  <c r="N1380" i="6"/>
  <c r="N43" i="6"/>
  <c r="N1084" i="6"/>
  <c r="N1344" i="6"/>
  <c r="T254" i="3"/>
  <c r="T417" i="3"/>
  <c r="T759" i="3"/>
  <c r="U824" i="3"/>
  <c r="U921" i="3"/>
  <c r="BQ921" i="6" s="1"/>
  <c r="T1263" i="3"/>
  <c r="U190" i="3"/>
  <c r="U515" i="3"/>
  <c r="T1313" i="3"/>
  <c r="U565" i="3"/>
  <c r="U699" i="3"/>
  <c r="AC699" i="6" s="1"/>
  <c r="U846" i="3"/>
  <c r="BQ846" i="6" s="1"/>
  <c r="U1171" i="3"/>
  <c r="T1237" i="3"/>
  <c r="T1302" i="3"/>
  <c r="T1262" i="3"/>
  <c r="T1409" i="3"/>
  <c r="L108" i="6"/>
  <c r="L921" i="6"/>
  <c r="L1182" i="6"/>
  <c r="M1263" i="6"/>
  <c r="L927" i="6"/>
  <c r="L992" i="6"/>
  <c r="L1171" i="6"/>
  <c r="M1302" i="6"/>
  <c r="M1240" i="6"/>
  <c r="U43" i="3"/>
  <c r="U514" i="3"/>
  <c r="AC514" i="6" s="1"/>
  <c r="T824" i="3"/>
  <c r="T1002" i="3"/>
  <c r="U1084" i="3"/>
  <c r="BQ1084" i="6" s="1"/>
  <c r="U1182" i="3"/>
  <c r="U1344" i="3"/>
  <c r="U1426" i="3"/>
  <c r="BQ1426" i="6" s="1"/>
  <c r="U109" i="3"/>
  <c r="T190" i="3"/>
  <c r="T272" i="3"/>
  <c r="T515" i="3"/>
  <c r="T699" i="3"/>
  <c r="T846" i="3"/>
  <c r="T1090" i="3"/>
  <c r="T1171" i="3"/>
  <c r="U1399" i="3"/>
  <c r="BQ1399" i="6" s="1"/>
  <c r="T522" i="3"/>
  <c r="U1240" i="3"/>
  <c r="BQ1240" i="6" s="1"/>
  <c r="U1452" i="3"/>
  <c r="AC1452" i="6" s="1"/>
  <c r="M1084" i="6"/>
  <c r="L1263" i="6"/>
  <c r="M1426" i="6"/>
  <c r="M109" i="6"/>
  <c r="M272" i="6"/>
  <c r="M434" i="6"/>
  <c r="M1380" i="6"/>
  <c r="L1090" i="6"/>
  <c r="M1237" i="6"/>
  <c r="L1302" i="6"/>
  <c r="M1399" i="6"/>
  <c r="L1240" i="6"/>
  <c r="N1399" i="6"/>
  <c r="N109" i="6"/>
  <c r="N1182" i="6"/>
  <c r="N1240" i="6"/>
  <c r="N653" i="6"/>
  <c r="M653" i="6"/>
  <c r="M751" i="6"/>
  <c r="N913" i="6"/>
  <c r="M913" i="6"/>
  <c r="M994" i="6"/>
  <c r="M1108" i="6"/>
  <c r="T1108" i="3"/>
  <c r="N1271" i="6"/>
  <c r="N1336" i="6"/>
  <c r="M1336" i="6"/>
  <c r="T1336" i="3"/>
  <c r="M1418" i="6"/>
  <c r="T1418" i="3"/>
  <c r="N1418" i="6"/>
  <c r="L1272" i="6"/>
  <c r="M1436" i="6"/>
  <c r="U1436" i="3"/>
  <c r="T1245" i="3"/>
  <c r="M646" i="6"/>
  <c r="L1203" i="6"/>
  <c r="N583" i="6"/>
  <c r="M649" i="6"/>
  <c r="N1137" i="6"/>
  <c r="N1149" i="6"/>
  <c r="N1165" i="6"/>
  <c r="M1165" i="6"/>
  <c r="N1422" i="6"/>
  <c r="U1422" i="3"/>
  <c r="M622" i="6"/>
  <c r="T622" i="3"/>
  <c r="L626" i="6"/>
  <c r="T626" i="3"/>
  <c r="T653" i="3"/>
  <c r="T751" i="3"/>
  <c r="T913" i="3"/>
  <c r="T994" i="3"/>
  <c r="U1173" i="3"/>
  <c r="U1271" i="3"/>
  <c r="T1436" i="3"/>
  <c r="U1245" i="3"/>
  <c r="AC1245" i="6" s="1"/>
  <c r="L848" i="6"/>
  <c r="L994" i="6"/>
  <c r="M1173" i="6"/>
  <c r="M1271" i="6"/>
  <c r="M1245" i="6"/>
  <c r="N357" i="6"/>
  <c r="N719" i="6"/>
  <c r="N1436" i="6"/>
  <c r="N848" i="6"/>
  <c r="N1108" i="6"/>
  <c r="N1203" i="6"/>
  <c r="N1272" i="6"/>
  <c r="U763" i="3"/>
  <c r="AC763" i="6" s="1"/>
  <c r="L913" i="6"/>
  <c r="L1173" i="6"/>
  <c r="L1271" i="6"/>
  <c r="L1418" i="6"/>
  <c r="M625" i="6"/>
  <c r="L1245" i="6"/>
  <c r="N751" i="6"/>
  <c r="N1173" i="6"/>
  <c r="N1007" i="6"/>
  <c r="L1007" i="6"/>
  <c r="L577" i="6"/>
  <c r="U577" i="3"/>
  <c r="AC577" i="6" s="1"/>
  <c r="L439" i="6"/>
  <c r="N287" i="6"/>
  <c r="N531" i="6"/>
  <c r="N612" i="6"/>
  <c r="N1263" i="6"/>
  <c r="L69" i="6"/>
  <c r="N134" i="6"/>
  <c r="M134" i="6"/>
  <c r="M198" i="6"/>
  <c r="M312" i="6"/>
  <c r="M377" i="6"/>
  <c r="L442" i="6"/>
  <c r="N442" i="6"/>
  <c r="N507" i="6"/>
  <c r="L507" i="6"/>
  <c r="M654" i="6"/>
  <c r="M735" i="6"/>
  <c r="M801" i="6"/>
  <c r="M865" i="6"/>
  <c r="L995" i="6"/>
  <c r="L1077" i="6"/>
  <c r="N1077" i="6"/>
  <c r="M1142" i="6"/>
  <c r="M1207" i="6"/>
  <c r="M5" i="6"/>
  <c r="M70" i="6"/>
  <c r="L135" i="6"/>
  <c r="L199" i="6"/>
  <c r="L265" i="6"/>
  <c r="L395" i="6"/>
  <c r="N395" i="6"/>
  <c r="L460" i="6"/>
  <c r="N769" i="6"/>
  <c r="M769" i="6"/>
  <c r="M834" i="6"/>
  <c r="N834" i="6"/>
  <c r="N899" i="6"/>
  <c r="M899" i="6"/>
  <c r="M964" i="6"/>
  <c r="N964" i="6"/>
  <c r="N1029" i="6"/>
  <c r="M1029" i="6"/>
  <c r="N1094" i="6"/>
  <c r="L1094" i="6"/>
  <c r="L1176" i="6"/>
  <c r="N1391" i="6"/>
  <c r="N87" i="6"/>
  <c r="L87" i="6"/>
  <c r="M184" i="6"/>
  <c r="M331" i="6"/>
  <c r="N412" i="6"/>
  <c r="L412" i="6"/>
  <c r="M493" i="6"/>
  <c r="M574" i="6"/>
  <c r="L656" i="6"/>
  <c r="M803" i="6"/>
  <c r="N803" i="6"/>
  <c r="L867" i="6"/>
  <c r="L949" i="6"/>
  <c r="N949" i="6"/>
  <c r="N1030" i="6"/>
  <c r="M1030" i="6"/>
  <c r="L1095" i="6"/>
  <c r="M1160" i="6"/>
  <c r="L1226" i="6"/>
  <c r="N1291" i="6"/>
  <c r="M1291" i="6"/>
  <c r="N1356" i="6"/>
  <c r="L1356" i="6"/>
  <c r="N1421" i="6"/>
  <c r="M1421" i="6"/>
  <c r="N447" i="6"/>
  <c r="M447" i="6"/>
  <c r="M1017" i="6"/>
  <c r="N23" i="6"/>
  <c r="M23" i="6"/>
  <c r="N88" i="6"/>
  <c r="L88" i="6"/>
  <c r="N153" i="6"/>
  <c r="M153" i="6"/>
  <c r="L234" i="6"/>
  <c r="M299" i="6"/>
  <c r="L364" i="6"/>
  <c r="M429" i="6"/>
  <c r="L510" i="6"/>
  <c r="N510" i="6"/>
  <c r="N575" i="6"/>
  <c r="M575" i="6"/>
  <c r="L674" i="6"/>
  <c r="M755" i="6"/>
  <c r="L820" i="6"/>
  <c r="N885" i="6"/>
  <c r="L885" i="6"/>
  <c r="M950" i="6"/>
  <c r="L1015" i="6"/>
  <c r="M1080" i="6"/>
  <c r="L1145" i="6"/>
  <c r="N1210" i="6"/>
  <c r="M1210" i="6"/>
  <c r="M1340" i="6"/>
  <c r="L252" i="6"/>
  <c r="M431" i="6"/>
  <c r="N431" i="6"/>
  <c r="M870" i="6"/>
  <c r="M73" i="6"/>
  <c r="N300" i="6"/>
  <c r="M300" i="6"/>
  <c r="L365" i="6"/>
  <c r="N365" i="6"/>
  <c r="N479" i="6"/>
  <c r="M479" i="6"/>
  <c r="L544" i="6"/>
  <c r="N609" i="6"/>
  <c r="M609" i="6"/>
  <c r="L691" i="6"/>
  <c r="N788" i="6"/>
  <c r="M788" i="6"/>
  <c r="N967" i="6"/>
  <c r="L967" i="6"/>
  <c r="L1032" i="6"/>
  <c r="M1097" i="6"/>
  <c r="N1162" i="6"/>
  <c r="L1162" i="6"/>
  <c r="N1228" i="6"/>
  <c r="M1228" i="6"/>
  <c r="L1293" i="6"/>
  <c r="N1293" i="6"/>
  <c r="N1390" i="6"/>
  <c r="M1390" i="6"/>
  <c r="N317" i="6"/>
  <c r="M317" i="6"/>
  <c r="M464" i="6"/>
  <c r="U464" i="3"/>
  <c r="AC464" i="6" s="1"/>
  <c r="N464" i="6"/>
  <c r="M724" i="6"/>
  <c r="N724" i="6"/>
  <c r="N1294" i="6"/>
  <c r="L1294" i="6"/>
  <c r="L91" i="6"/>
  <c r="M156" i="6"/>
  <c r="N156" i="6"/>
  <c r="L237" i="6"/>
  <c r="N237" i="6"/>
  <c r="L318" i="6"/>
  <c r="N318" i="6"/>
  <c r="N400" i="6"/>
  <c r="L400" i="6"/>
  <c r="T400" i="3"/>
  <c r="N465" i="6"/>
  <c r="L465" i="6"/>
  <c r="N530" i="6"/>
  <c r="M530" i="6"/>
  <c r="N595" i="6"/>
  <c r="M595" i="6"/>
  <c r="N677" i="6"/>
  <c r="M677" i="6"/>
  <c r="N758" i="6"/>
  <c r="L758" i="6"/>
  <c r="M823" i="6"/>
  <c r="L888" i="6"/>
  <c r="N888" i="6"/>
  <c r="N985" i="6"/>
  <c r="L985" i="6"/>
  <c r="N1067" i="6"/>
  <c r="L1067" i="6"/>
  <c r="L198" i="6"/>
  <c r="M442" i="6"/>
  <c r="L865" i="6"/>
  <c r="L1207" i="6"/>
  <c r="L70" i="6"/>
  <c r="M265" i="6"/>
  <c r="L834" i="6"/>
  <c r="M1176" i="6"/>
  <c r="L331" i="6"/>
  <c r="M412" i="6"/>
  <c r="L493" i="6"/>
  <c r="M949" i="6"/>
  <c r="L1030" i="6"/>
  <c r="L1160" i="6"/>
  <c r="L1291" i="6"/>
  <c r="L1421" i="6"/>
  <c r="M88" i="6"/>
  <c r="L299" i="6"/>
  <c r="L429" i="6"/>
  <c r="M510" i="6"/>
  <c r="M820" i="6"/>
  <c r="L300" i="6"/>
  <c r="L479" i="6"/>
  <c r="L609" i="6"/>
  <c r="M691" i="6"/>
  <c r="L788" i="6"/>
  <c r="L464" i="6"/>
  <c r="L1391" i="6"/>
  <c r="N1176" i="6"/>
  <c r="N252" i="6"/>
  <c r="N364" i="6"/>
  <c r="N1145" i="6"/>
  <c r="N674" i="6"/>
  <c r="N199" i="6"/>
  <c r="N590" i="6"/>
  <c r="N69" i="6"/>
  <c r="M237" i="6"/>
  <c r="M69" i="6"/>
  <c r="L312" i="6"/>
  <c r="M507" i="6"/>
  <c r="M1077" i="6"/>
  <c r="M888" i="6"/>
  <c r="L899" i="6"/>
  <c r="M1094" i="6"/>
  <c r="L184" i="6"/>
  <c r="M867" i="6"/>
  <c r="M885" i="6"/>
  <c r="M1015" i="6"/>
  <c r="M1145" i="6"/>
  <c r="L1097" i="6"/>
  <c r="L1228" i="6"/>
  <c r="L156" i="6"/>
  <c r="M252" i="6"/>
  <c r="L317" i="6"/>
  <c r="L1017" i="6"/>
  <c r="M1294" i="6"/>
  <c r="N1097" i="6"/>
  <c r="N312" i="6"/>
  <c r="N198" i="6"/>
  <c r="N995" i="6"/>
  <c r="N460" i="6"/>
  <c r="N299" i="6"/>
  <c r="L377" i="6"/>
  <c r="L735" i="6"/>
  <c r="M995" i="6"/>
  <c r="M135" i="6"/>
  <c r="M395" i="6"/>
  <c r="L964" i="6"/>
  <c r="M1095" i="6"/>
  <c r="M1226" i="6"/>
  <c r="M1356" i="6"/>
  <c r="L23" i="6"/>
  <c r="L153" i="6"/>
  <c r="M234" i="6"/>
  <c r="M364" i="6"/>
  <c r="L575" i="6"/>
  <c r="M674" i="6"/>
  <c r="L755" i="6"/>
  <c r="L1340" i="6"/>
  <c r="M365" i="6"/>
  <c r="M544" i="6"/>
  <c r="M967" i="6"/>
  <c r="L431" i="6"/>
  <c r="L870" i="6"/>
  <c r="N1017" i="6"/>
  <c r="N91" i="6"/>
  <c r="N493" i="6"/>
  <c r="N870" i="6"/>
  <c r="N1032" i="6"/>
  <c r="N1160" i="6"/>
  <c r="N633" i="6"/>
  <c r="L633" i="6"/>
  <c r="U173" i="3"/>
  <c r="U1440" i="3"/>
  <c r="BQ1440" i="6" s="1"/>
  <c r="U175" i="3"/>
  <c r="U386" i="3"/>
  <c r="AC386" i="6" s="1"/>
  <c r="U748" i="3"/>
  <c r="AC748" i="6" s="1"/>
  <c r="M1391" i="6"/>
  <c r="N70" i="6"/>
  <c r="N135" i="6"/>
  <c r="N654" i="6"/>
  <c r="N1095" i="6"/>
  <c r="N5" i="6"/>
  <c r="N377" i="6"/>
  <c r="N1142" i="6"/>
  <c r="N1207" i="6"/>
  <c r="N755" i="6"/>
  <c r="N950" i="6"/>
  <c r="N1015" i="6"/>
  <c r="U92" i="3"/>
  <c r="T105" i="3"/>
  <c r="L124" i="6"/>
  <c r="T711" i="3"/>
  <c r="U1298" i="3"/>
  <c r="U645" i="3"/>
  <c r="U889" i="3"/>
  <c r="BQ889" i="6" s="1"/>
  <c r="T644" i="3"/>
  <c r="N867" i="6"/>
  <c r="N574" i="6"/>
  <c r="N735" i="6"/>
  <c r="N331" i="6"/>
  <c r="N1226" i="6"/>
  <c r="N865" i="6"/>
  <c r="N265" i="6"/>
  <c r="N656" i="6"/>
  <c r="N234" i="6"/>
  <c r="N429" i="6"/>
  <c r="N1080" i="6"/>
  <c r="N1340" i="6"/>
  <c r="N166" i="6"/>
  <c r="T166" i="3"/>
  <c r="L166" i="6"/>
  <c r="U166" i="3"/>
  <c r="N345" i="6"/>
  <c r="T345" i="3"/>
  <c r="U345" i="3"/>
  <c r="BQ345" i="6" s="1"/>
  <c r="L345" i="6"/>
  <c r="N410" i="6"/>
  <c r="U410" i="3"/>
  <c r="L410" i="6"/>
  <c r="N540" i="6"/>
  <c r="L540" i="6"/>
  <c r="T540" i="3"/>
  <c r="U540" i="3"/>
  <c r="N621" i="6"/>
  <c r="L621" i="6"/>
  <c r="M621" i="6"/>
  <c r="T621" i="3"/>
  <c r="N687" i="6"/>
  <c r="L687" i="6"/>
  <c r="M687" i="6"/>
  <c r="T687" i="3"/>
  <c r="N768" i="6"/>
  <c r="L768" i="6"/>
  <c r="M768" i="6"/>
  <c r="T768" i="3"/>
  <c r="U768" i="3"/>
  <c r="N963" i="6"/>
  <c r="L963" i="6"/>
  <c r="M963" i="6"/>
  <c r="T963" i="3"/>
  <c r="U963" i="3"/>
  <c r="N1109" i="6"/>
  <c r="L1109" i="6"/>
  <c r="T1109" i="3"/>
  <c r="M1109" i="6"/>
  <c r="U1109" i="3"/>
  <c r="N1321" i="6"/>
  <c r="L1321" i="6"/>
  <c r="M1321" i="6"/>
  <c r="T1321" i="3"/>
  <c r="U1321" i="3"/>
  <c r="N167" i="6"/>
  <c r="M167" i="6"/>
  <c r="T167" i="3"/>
  <c r="N492" i="6"/>
  <c r="L492" i="6"/>
  <c r="M492" i="6"/>
  <c r="T492" i="3"/>
  <c r="U492" i="3"/>
  <c r="BQ492" i="6" s="1"/>
  <c r="N931" i="6"/>
  <c r="L931" i="6"/>
  <c r="M931" i="6"/>
  <c r="T931" i="3"/>
  <c r="L996" i="6"/>
  <c r="M996" i="6"/>
  <c r="T996" i="3"/>
  <c r="N996" i="6"/>
  <c r="U996" i="3"/>
  <c r="N1143" i="6"/>
  <c r="L1143" i="6"/>
  <c r="M1143" i="6"/>
  <c r="U1143" i="3"/>
  <c r="AC1143" i="6" s="1"/>
  <c r="N1355" i="6"/>
  <c r="L1355" i="6"/>
  <c r="T1355" i="3"/>
  <c r="U1355" i="3"/>
  <c r="L22" i="6"/>
  <c r="N22" i="6"/>
  <c r="M22" i="6"/>
  <c r="T22" i="3"/>
  <c r="U22" i="3"/>
  <c r="L217" i="6"/>
  <c r="T217" i="3"/>
  <c r="M217" i="6"/>
  <c r="U217" i="3"/>
  <c r="N298" i="6"/>
  <c r="L298" i="6"/>
  <c r="M298" i="6"/>
  <c r="T298" i="3"/>
  <c r="T461" i="3"/>
  <c r="L461" i="6"/>
  <c r="U461" i="3"/>
  <c r="M461" i="6"/>
  <c r="M607" i="6"/>
  <c r="L607" i="6"/>
  <c r="T607" i="3"/>
  <c r="U607" i="3"/>
  <c r="BQ607" i="6" s="1"/>
  <c r="M1128" i="6"/>
  <c r="T1128" i="3"/>
  <c r="L1128" i="6"/>
  <c r="U1128" i="3"/>
  <c r="AC1128" i="6" s="1"/>
  <c r="N1323" i="6"/>
  <c r="L1323" i="6"/>
  <c r="M1323" i="6"/>
  <c r="T1323" i="3"/>
  <c r="L267" i="6"/>
  <c r="M267" i="6"/>
  <c r="U267" i="3"/>
  <c r="AC267" i="6" s="1"/>
  <c r="T267" i="3"/>
  <c r="M397" i="6"/>
  <c r="L397" i="6"/>
  <c r="T397" i="3"/>
  <c r="U397" i="3"/>
  <c r="M543" i="6"/>
  <c r="T543" i="3"/>
  <c r="L543" i="6"/>
  <c r="N722" i="6"/>
  <c r="L722" i="6"/>
  <c r="M722" i="6"/>
  <c r="U722" i="3"/>
  <c r="T722" i="3"/>
  <c r="L852" i="6"/>
  <c r="M852" i="6"/>
  <c r="T852" i="3"/>
  <c r="U852" i="3"/>
  <c r="BQ852" i="6" s="1"/>
  <c r="M982" i="6"/>
  <c r="L982" i="6"/>
  <c r="T982" i="3"/>
  <c r="U982" i="3"/>
  <c r="BQ982" i="6" s="1"/>
  <c r="L1178" i="6"/>
  <c r="M1178" i="6"/>
  <c r="T1178" i="3"/>
  <c r="U1178" i="3"/>
  <c r="BQ1178" i="6" s="1"/>
  <c r="L1308" i="6"/>
  <c r="M1308" i="6"/>
  <c r="T1308" i="3"/>
  <c r="N1308" i="6"/>
  <c r="U1308" i="3"/>
  <c r="L74" i="6"/>
  <c r="M74" i="6"/>
  <c r="T74" i="3"/>
  <c r="U74" i="3"/>
  <c r="N334" i="6"/>
  <c r="U334" i="3"/>
  <c r="T334" i="3"/>
  <c r="L1082" i="6"/>
  <c r="T1082" i="3"/>
  <c r="M1082" i="6"/>
  <c r="U1082" i="3"/>
  <c r="AC1082" i="6" s="1"/>
  <c r="N24" i="6"/>
  <c r="M24" i="6"/>
  <c r="T24" i="3"/>
  <c r="U24" i="3"/>
  <c r="AC24" i="6" s="1"/>
  <c r="N186" i="6"/>
  <c r="L186" i="6"/>
  <c r="M186" i="6"/>
  <c r="T186" i="3"/>
  <c r="U186" i="3"/>
  <c r="M251" i="6"/>
  <c r="L251" i="6"/>
  <c r="U251" i="3"/>
  <c r="N414" i="6"/>
  <c r="M414" i="6"/>
  <c r="L414" i="6"/>
  <c r="T414" i="3"/>
  <c r="U414" i="3"/>
  <c r="L511" i="6"/>
  <c r="M511" i="6"/>
  <c r="T511" i="3"/>
  <c r="U511" i="3"/>
  <c r="L576" i="6"/>
  <c r="M576" i="6"/>
  <c r="T576" i="3"/>
  <c r="U576" i="3"/>
  <c r="AC576" i="6" s="1"/>
  <c r="L756" i="6"/>
  <c r="M756" i="6"/>
  <c r="T756" i="3"/>
  <c r="U756" i="3"/>
  <c r="M902" i="6"/>
  <c r="L902" i="6"/>
  <c r="T902" i="3"/>
  <c r="L999" i="6"/>
  <c r="M999" i="6"/>
  <c r="T999" i="3"/>
  <c r="U999" i="3"/>
  <c r="AC999" i="6" s="1"/>
  <c r="L1065" i="6"/>
  <c r="M1065" i="6"/>
  <c r="T1065" i="3"/>
  <c r="U1065" i="3"/>
  <c r="N1195" i="6"/>
  <c r="L1195" i="6"/>
  <c r="M1195" i="6"/>
  <c r="T1195" i="3"/>
  <c r="U1195" i="3"/>
  <c r="N1260" i="6"/>
  <c r="L1260" i="6"/>
  <c r="M1260" i="6"/>
  <c r="U1260" i="3"/>
  <c r="BQ1260" i="6" s="1"/>
  <c r="T1260" i="3"/>
  <c r="N1423" i="6"/>
  <c r="L1423" i="6"/>
  <c r="M1423" i="6"/>
  <c r="U1423" i="3"/>
  <c r="AC1423" i="6" s="1"/>
  <c r="L203" i="6"/>
  <c r="M203" i="6"/>
  <c r="T203" i="3"/>
  <c r="N399" i="6"/>
  <c r="T399" i="3"/>
  <c r="U399" i="3"/>
  <c r="L286" i="6"/>
  <c r="M286" i="6"/>
  <c r="T286" i="3"/>
  <c r="U286" i="3"/>
  <c r="L562" i="6"/>
  <c r="M562" i="6"/>
  <c r="T562" i="3"/>
  <c r="U562" i="3"/>
  <c r="BQ562" i="6" s="1"/>
  <c r="L709" i="6"/>
  <c r="M709" i="6"/>
  <c r="U709" i="3"/>
  <c r="BQ709" i="6" s="1"/>
  <c r="T709" i="3"/>
  <c r="L1018" i="6"/>
  <c r="T1018" i="3"/>
  <c r="U1018" i="3"/>
  <c r="L1099" i="6"/>
  <c r="M1099" i="6"/>
  <c r="N1246" i="6"/>
  <c r="M1246" i="6"/>
  <c r="L1246" i="6"/>
  <c r="M1392" i="6"/>
  <c r="U1392" i="3"/>
  <c r="AC1392" i="6" s="1"/>
  <c r="L1392" i="6"/>
  <c r="M1396" i="6"/>
  <c r="L1396" i="6"/>
  <c r="U1396" i="3"/>
  <c r="BQ1396" i="6" s="1"/>
  <c r="L27" i="6"/>
  <c r="M27" i="6"/>
  <c r="N173" i="6"/>
  <c r="L173" i="6"/>
  <c r="M173" i="6"/>
  <c r="M238" i="6"/>
  <c r="N319" i="6"/>
  <c r="L319" i="6"/>
  <c r="N384" i="6"/>
  <c r="L384" i="6"/>
  <c r="M384" i="6"/>
  <c r="M579" i="6"/>
  <c r="N579" i="6"/>
  <c r="L579" i="6"/>
  <c r="N743" i="6"/>
  <c r="L743" i="6"/>
  <c r="M743" i="6"/>
  <c r="N970" i="6"/>
  <c r="L970" i="6"/>
  <c r="M970" i="6"/>
  <c r="N1116" i="6"/>
  <c r="M1116" i="6"/>
  <c r="N1312" i="6"/>
  <c r="L1312" i="6"/>
  <c r="M1312" i="6"/>
  <c r="N1215" i="6"/>
  <c r="M1215" i="6"/>
  <c r="L1215" i="6"/>
  <c r="M1394" i="6"/>
  <c r="N77" i="6"/>
  <c r="L77" i="6"/>
  <c r="M77" i="6"/>
  <c r="N223" i="6"/>
  <c r="L223" i="6"/>
  <c r="M223" i="6"/>
  <c r="M402" i="6"/>
  <c r="N402" i="6"/>
  <c r="L402" i="6"/>
  <c r="M580" i="6"/>
  <c r="N580" i="6"/>
  <c r="N793" i="6"/>
  <c r="L793" i="6"/>
  <c r="M793" i="6"/>
  <c r="N873" i="6"/>
  <c r="L873" i="6"/>
  <c r="M873" i="6"/>
  <c r="N1003" i="6"/>
  <c r="L1003" i="6"/>
  <c r="N1166" i="6"/>
  <c r="M1166" i="6"/>
  <c r="N29" i="6"/>
  <c r="L29" i="6"/>
  <c r="M29" i="6"/>
  <c r="N175" i="6"/>
  <c r="M175" i="6"/>
  <c r="L175" i="6"/>
  <c r="N321" i="6"/>
  <c r="L321" i="6"/>
  <c r="M321" i="6"/>
  <c r="L956" i="6"/>
  <c r="N956" i="6"/>
  <c r="M956" i="6"/>
  <c r="U956" i="3"/>
  <c r="N1086" i="6"/>
  <c r="L1086" i="6"/>
  <c r="N1233" i="6"/>
  <c r="L1233" i="6"/>
  <c r="M1233" i="6"/>
  <c r="N1379" i="6"/>
  <c r="M1379" i="6"/>
  <c r="L1379" i="6"/>
  <c r="N1250" i="6"/>
  <c r="L1250" i="6"/>
  <c r="U1250" i="3"/>
  <c r="M1250" i="6"/>
  <c r="N1461" i="6"/>
  <c r="L1461" i="6"/>
  <c r="M1461" i="6"/>
  <c r="T1461" i="3"/>
  <c r="N160" i="6"/>
  <c r="L160" i="6"/>
  <c r="M160" i="6"/>
  <c r="N323" i="6"/>
  <c r="L323" i="6"/>
  <c r="M323" i="6"/>
  <c r="N485" i="6"/>
  <c r="L485" i="6"/>
  <c r="M485" i="6"/>
  <c r="M631" i="6"/>
  <c r="N631" i="6"/>
  <c r="L631" i="6"/>
  <c r="N697" i="6"/>
  <c r="L697" i="6"/>
  <c r="M697" i="6"/>
  <c r="U697" i="3"/>
  <c r="N859" i="6"/>
  <c r="L859" i="6"/>
  <c r="T859" i="3"/>
  <c r="N1185" i="6"/>
  <c r="L1185" i="6"/>
  <c r="M1185" i="6"/>
  <c r="U1185" i="3"/>
  <c r="N80" i="6"/>
  <c r="M80" i="6"/>
  <c r="U80" i="3"/>
  <c r="N145" i="6"/>
  <c r="L145" i="6"/>
  <c r="T145" i="3"/>
  <c r="N324" i="6"/>
  <c r="L324" i="6"/>
  <c r="U324" i="3"/>
  <c r="AC324" i="6" s="1"/>
  <c r="M324" i="6"/>
  <c r="N453" i="6"/>
  <c r="L453" i="6"/>
  <c r="M453" i="6"/>
  <c r="T453" i="3"/>
  <c r="N616" i="6"/>
  <c r="L616" i="6"/>
  <c r="M616" i="6"/>
  <c r="U616" i="3"/>
  <c r="N828" i="6"/>
  <c r="M828" i="6"/>
  <c r="L828" i="6"/>
  <c r="U828" i="3"/>
  <c r="AC828" i="6" s="1"/>
  <c r="N893" i="6"/>
  <c r="L893" i="6"/>
  <c r="M893" i="6"/>
  <c r="T893" i="3"/>
  <c r="N1088" i="6"/>
  <c r="L1088" i="6"/>
  <c r="M1088" i="6"/>
  <c r="T1088" i="3"/>
  <c r="N1202" i="6"/>
  <c r="M1202" i="6"/>
  <c r="L1202" i="6"/>
  <c r="U1202" i="3"/>
  <c r="N1316" i="6"/>
  <c r="L1316" i="6"/>
  <c r="M1316" i="6"/>
  <c r="U1316" i="3"/>
  <c r="N1420" i="6"/>
  <c r="L1420" i="6"/>
  <c r="M1420" i="6"/>
  <c r="U1420" i="3"/>
  <c r="N113" i="6"/>
  <c r="L113" i="6"/>
  <c r="M113" i="6"/>
  <c r="T113" i="3"/>
  <c r="N276" i="6"/>
  <c r="L276" i="6"/>
  <c r="M276" i="6"/>
  <c r="U276" i="3"/>
  <c r="AC276" i="6" s="1"/>
  <c r="N454" i="6"/>
  <c r="L454" i="6"/>
  <c r="M454" i="6"/>
  <c r="U454" i="3"/>
  <c r="N536" i="6"/>
  <c r="M536" i="6"/>
  <c r="U536" i="3"/>
  <c r="BQ536" i="6" s="1"/>
  <c r="L536" i="6"/>
  <c r="N748" i="6"/>
  <c r="L748" i="6"/>
  <c r="T748" i="3"/>
  <c r="N910" i="6"/>
  <c r="M910" i="6"/>
  <c r="U910" i="3"/>
  <c r="N991" i="6"/>
  <c r="L991" i="6"/>
  <c r="T991" i="3"/>
  <c r="N1154" i="6"/>
  <c r="M1154" i="6"/>
  <c r="L1154" i="6"/>
  <c r="T1154" i="3"/>
  <c r="N1236" i="6"/>
  <c r="L1236" i="6"/>
  <c r="M1236" i="6"/>
  <c r="T1236" i="3"/>
  <c r="N1366" i="6"/>
  <c r="L1366" i="6"/>
  <c r="M1366" i="6"/>
  <c r="T1366" i="3"/>
  <c r="N1431" i="6"/>
  <c r="M1431" i="6"/>
  <c r="L1431" i="6"/>
  <c r="T1431" i="3"/>
  <c r="L1290" i="6"/>
  <c r="M1290" i="6"/>
  <c r="U1290" i="3"/>
  <c r="N1290" i="6"/>
  <c r="T1290" i="3"/>
  <c r="N17" i="6"/>
  <c r="L17" i="6"/>
  <c r="M17" i="6"/>
  <c r="N98" i="6"/>
  <c r="L98" i="6"/>
  <c r="M98" i="6"/>
  <c r="T98" i="3"/>
  <c r="U98" i="3"/>
  <c r="N293" i="6"/>
  <c r="L293" i="6"/>
  <c r="T293" i="3"/>
  <c r="M293" i="6"/>
  <c r="U293" i="3"/>
  <c r="BQ293" i="6" s="1"/>
  <c r="N423" i="6"/>
  <c r="L423" i="6"/>
  <c r="M423" i="6"/>
  <c r="T423" i="3"/>
  <c r="U423" i="3"/>
  <c r="N585" i="6"/>
  <c r="L585" i="6"/>
  <c r="T585" i="3"/>
  <c r="M585" i="6"/>
  <c r="U585" i="3"/>
  <c r="L716" i="6"/>
  <c r="M716" i="6"/>
  <c r="T716" i="3"/>
  <c r="U716" i="3"/>
  <c r="N862" i="6"/>
  <c r="L862" i="6"/>
  <c r="M862" i="6"/>
  <c r="N1008" i="6"/>
  <c r="L1008" i="6"/>
  <c r="M1008" i="6"/>
  <c r="T1008" i="3"/>
  <c r="U1008" i="3"/>
  <c r="N1106" i="6"/>
  <c r="L1106" i="6"/>
  <c r="T1106" i="3"/>
  <c r="M1106" i="6"/>
  <c r="U1106" i="3"/>
  <c r="BQ1106" i="6" s="1"/>
  <c r="N1318" i="6"/>
  <c r="M1318" i="6"/>
  <c r="T1318" i="3"/>
  <c r="L1318" i="6"/>
  <c r="U1318" i="3"/>
  <c r="BQ1318" i="6" s="1"/>
  <c r="T67" i="3"/>
  <c r="L67" i="6"/>
  <c r="T132" i="3"/>
  <c r="N229" i="6"/>
  <c r="L669" i="6"/>
  <c r="T669" i="3"/>
  <c r="T961" i="3"/>
  <c r="L961" i="6"/>
  <c r="N3" i="6"/>
  <c r="L1373" i="6"/>
  <c r="T173" i="3"/>
  <c r="T319" i="3"/>
  <c r="U1312" i="3"/>
  <c r="U1379" i="3"/>
  <c r="U223" i="3"/>
  <c r="U580" i="3"/>
  <c r="U793" i="3"/>
  <c r="U938" i="3"/>
  <c r="U1166" i="3"/>
  <c r="AC1166" i="6" s="1"/>
  <c r="U1215" i="3"/>
  <c r="U1394" i="3"/>
  <c r="T29" i="3"/>
  <c r="T175" i="3"/>
  <c r="T321" i="3"/>
  <c r="T386" i="3"/>
  <c r="U1086" i="3"/>
  <c r="U160" i="3"/>
  <c r="U241" i="3"/>
  <c r="BQ241" i="6" s="1"/>
  <c r="U323" i="3"/>
  <c r="U485" i="3"/>
  <c r="T631" i="3"/>
  <c r="T1185" i="3"/>
  <c r="T535" i="3"/>
  <c r="T828" i="3"/>
  <c r="T1202" i="3"/>
  <c r="T454" i="3"/>
  <c r="U991" i="3"/>
  <c r="U17" i="3"/>
  <c r="BQ17" i="6" s="1"/>
  <c r="U862" i="3"/>
  <c r="T165" i="3"/>
  <c r="U920" i="3"/>
  <c r="AC920" i="6" s="1"/>
  <c r="U1323" i="3"/>
  <c r="BQ1323" i="6" s="1"/>
  <c r="L238" i="6"/>
  <c r="M319" i="6"/>
  <c r="M1003" i="6"/>
  <c r="M1086" i="6"/>
  <c r="L910" i="6"/>
  <c r="M991" i="6"/>
  <c r="M345" i="6"/>
  <c r="N1394" i="6"/>
  <c r="N716" i="6"/>
  <c r="N101" i="6"/>
  <c r="T101" i="3"/>
  <c r="L101" i="6"/>
  <c r="U101" i="3"/>
  <c r="BQ101" i="6" s="1"/>
  <c r="N264" i="6"/>
  <c r="T264" i="3"/>
  <c r="L264" i="6"/>
  <c r="U264" i="3"/>
  <c r="N475" i="6"/>
  <c r="L475" i="6"/>
  <c r="M475" i="6"/>
  <c r="T475" i="3"/>
  <c r="N898" i="6"/>
  <c r="T898" i="3"/>
  <c r="L898" i="6"/>
  <c r="U898" i="3"/>
  <c r="BQ898" i="6" s="1"/>
  <c r="N1044" i="6"/>
  <c r="L1044" i="6"/>
  <c r="M1044" i="6"/>
  <c r="T1044" i="3"/>
  <c r="U1044" i="3"/>
  <c r="AC1044" i="6" s="1"/>
  <c r="N1174" i="6"/>
  <c r="L1174" i="6"/>
  <c r="M1174" i="6"/>
  <c r="U1174" i="3"/>
  <c r="N37" i="6"/>
  <c r="L37" i="6"/>
  <c r="M37" i="6"/>
  <c r="T37" i="3"/>
  <c r="N102" i="6"/>
  <c r="L102" i="6"/>
  <c r="M102" i="6"/>
  <c r="T102" i="3"/>
  <c r="N232" i="6"/>
  <c r="M232" i="6"/>
  <c r="L232" i="6"/>
  <c r="T232" i="3"/>
  <c r="N297" i="6"/>
  <c r="M297" i="6"/>
  <c r="T297" i="3"/>
  <c r="L297" i="6"/>
  <c r="U297" i="3"/>
  <c r="N362" i="6"/>
  <c r="M362" i="6"/>
  <c r="T362" i="3"/>
  <c r="U362" i="3"/>
  <c r="L362" i="6"/>
  <c r="N672" i="6"/>
  <c r="L672" i="6"/>
  <c r="M672" i="6"/>
  <c r="T672" i="3"/>
  <c r="U672" i="3"/>
  <c r="BQ672" i="6" s="1"/>
  <c r="N736" i="6"/>
  <c r="U736" i="3"/>
  <c r="L736" i="6"/>
  <c r="M736" i="6"/>
  <c r="N866" i="6"/>
  <c r="L866" i="6"/>
  <c r="M866" i="6"/>
  <c r="T866" i="3"/>
  <c r="U866" i="3"/>
  <c r="N1061" i="6"/>
  <c r="L1061" i="6"/>
  <c r="T1061" i="3"/>
  <c r="M1061" i="6"/>
  <c r="U1061" i="3"/>
  <c r="N379" i="6"/>
  <c r="L379" i="6"/>
  <c r="U379" i="3"/>
  <c r="AC379" i="6" s="1"/>
  <c r="M379" i="6"/>
  <c r="T379" i="3"/>
  <c r="M542" i="6"/>
  <c r="L542" i="6"/>
  <c r="T542" i="3"/>
  <c r="U542" i="3"/>
  <c r="BQ542" i="6" s="1"/>
  <c r="N705" i="6"/>
  <c r="L705" i="6"/>
  <c r="M705" i="6"/>
  <c r="T705" i="3"/>
  <c r="U705" i="3"/>
  <c r="AC705" i="6" s="1"/>
  <c r="M770" i="6"/>
  <c r="L770" i="6"/>
  <c r="T770" i="3"/>
  <c r="N770" i="6"/>
  <c r="U770" i="3"/>
  <c r="BQ770" i="6" s="1"/>
  <c r="M835" i="6"/>
  <c r="T835" i="3"/>
  <c r="L835" i="6"/>
  <c r="U835" i="3"/>
  <c r="BQ835" i="6" s="1"/>
  <c r="N997" i="6"/>
  <c r="L997" i="6"/>
  <c r="M997" i="6"/>
  <c r="U997" i="3"/>
  <c r="L1063" i="6"/>
  <c r="M1063" i="6"/>
  <c r="T1063" i="3"/>
  <c r="L1193" i="6"/>
  <c r="U1193" i="3"/>
  <c r="AC1193" i="6" s="1"/>
  <c r="M1193" i="6"/>
  <c r="T1193" i="3"/>
  <c r="L1258" i="6"/>
  <c r="M1258" i="6"/>
  <c r="U1258" i="3"/>
  <c r="M1388" i="6"/>
  <c r="T1388" i="3"/>
  <c r="L1388" i="6"/>
  <c r="U1388" i="3"/>
  <c r="N1453" i="6"/>
  <c r="L1453" i="6"/>
  <c r="U1453" i="3"/>
  <c r="M1453" i="6"/>
  <c r="T1453" i="3"/>
  <c r="L789" i="6"/>
  <c r="M789" i="6"/>
  <c r="T789" i="3"/>
  <c r="U789" i="3"/>
  <c r="L1261" i="6"/>
  <c r="M1261" i="6"/>
  <c r="N1261" i="6"/>
  <c r="U1261" i="3"/>
  <c r="L55" i="6"/>
  <c r="M55" i="6"/>
  <c r="U55" i="3"/>
  <c r="L185" i="6"/>
  <c r="M185" i="6"/>
  <c r="U185" i="3"/>
  <c r="L332" i="6"/>
  <c r="M332" i="6"/>
  <c r="T332" i="3"/>
  <c r="U332" i="3"/>
  <c r="L462" i="6"/>
  <c r="T462" i="3"/>
  <c r="M462" i="6"/>
  <c r="U462" i="3"/>
  <c r="L624" i="6"/>
  <c r="M624" i="6"/>
  <c r="T624" i="3"/>
  <c r="U624" i="3"/>
  <c r="BQ624" i="6" s="1"/>
  <c r="L787" i="6"/>
  <c r="M787" i="6"/>
  <c r="T787" i="3"/>
  <c r="U787" i="3"/>
  <c r="BQ787" i="6" s="1"/>
  <c r="L917" i="6"/>
  <c r="M917" i="6"/>
  <c r="T917" i="3"/>
  <c r="U917" i="3"/>
  <c r="AC917" i="6" s="1"/>
  <c r="L1047" i="6"/>
  <c r="M1047" i="6"/>
  <c r="U1047" i="3"/>
  <c r="BQ1047" i="6" s="1"/>
  <c r="N1047" i="6"/>
  <c r="L1112" i="6"/>
  <c r="M1112" i="6"/>
  <c r="T1112" i="3"/>
  <c r="M1243" i="6"/>
  <c r="T1243" i="3"/>
  <c r="L1243" i="6"/>
  <c r="U1243" i="3"/>
  <c r="L1389" i="6"/>
  <c r="M1389" i="6"/>
  <c r="T1389" i="3"/>
  <c r="U1389" i="3"/>
  <c r="N692" i="6"/>
  <c r="U692" i="3"/>
  <c r="L105" i="6"/>
  <c r="M105" i="6"/>
  <c r="U105" i="3"/>
  <c r="L333" i="6"/>
  <c r="M333" i="6"/>
  <c r="U333" i="3"/>
  <c r="T333" i="3"/>
  <c r="N821" i="6"/>
  <c r="L821" i="6"/>
  <c r="M821" i="6"/>
  <c r="U821" i="3"/>
  <c r="N1325" i="6"/>
  <c r="M1325" i="6"/>
  <c r="T1325" i="3"/>
  <c r="U1325" i="3"/>
  <c r="T838" i="3"/>
  <c r="U838" i="3"/>
  <c r="AC838" i="6" s="1"/>
  <c r="T58" i="3"/>
  <c r="U58" i="3"/>
  <c r="L58" i="6"/>
  <c r="N188" i="6"/>
  <c r="L188" i="6"/>
  <c r="M188" i="6"/>
  <c r="T188" i="3"/>
  <c r="U188" i="3"/>
  <c r="L351" i="6"/>
  <c r="M351" i="6"/>
  <c r="U351" i="3"/>
  <c r="T497" i="3"/>
  <c r="L497" i="6"/>
  <c r="U497" i="3"/>
  <c r="M497" i="6"/>
  <c r="L644" i="6"/>
  <c r="M644" i="6"/>
  <c r="L790" i="6"/>
  <c r="M790" i="6"/>
  <c r="N953" i="6"/>
  <c r="M953" i="6"/>
  <c r="L953" i="6"/>
  <c r="T953" i="3"/>
  <c r="U953" i="3"/>
  <c r="M1181" i="6"/>
  <c r="N1181" i="6"/>
  <c r="U1181" i="3"/>
  <c r="M1327" i="6"/>
  <c r="T1327" i="3"/>
  <c r="L1327" i="6"/>
  <c r="U1327" i="3"/>
  <c r="N1297" i="6"/>
  <c r="L1297" i="6"/>
  <c r="M1297" i="6"/>
  <c r="M92" i="6"/>
  <c r="L92" i="6"/>
  <c r="N645" i="6"/>
  <c r="L645" i="6"/>
  <c r="M645" i="6"/>
  <c r="N808" i="6"/>
  <c r="L808" i="6"/>
  <c r="M808" i="6"/>
  <c r="N889" i="6"/>
  <c r="L889" i="6"/>
  <c r="N1035" i="6"/>
  <c r="M1035" i="6"/>
  <c r="L1035" i="6"/>
  <c r="N1231" i="6"/>
  <c r="M1231" i="6"/>
  <c r="L1231" i="6"/>
  <c r="N1393" i="6"/>
  <c r="L1393" i="6"/>
  <c r="M1393" i="6"/>
  <c r="L1277" i="6"/>
  <c r="N1277" i="6"/>
  <c r="M1277" i="6"/>
  <c r="T1277" i="3"/>
  <c r="U1277" i="3"/>
  <c r="L158" i="6"/>
  <c r="N158" i="6"/>
  <c r="N337" i="6"/>
  <c r="L337" i="6"/>
  <c r="M337" i="6"/>
  <c r="N467" i="6"/>
  <c r="L467" i="6"/>
  <c r="M467" i="6"/>
  <c r="N711" i="6"/>
  <c r="L711" i="6"/>
  <c r="N938" i="6"/>
  <c r="M938" i="6"/>
  <c r="N1101" i="6"/>
  <c r="M1101" i="6"/>
  <c r="L1101" i="6"/>
  <c r="N1264" i="6"/>
  <c r="M1264" i="6"/>
  <c r="L1264" i="6"/>
  <c r="L94" i="6"/>
  <c r="N94" i="6"/>
  <c r="M94" i="6"/>
  <c r="N240" i="6"/>
  <c r="L240" i="6"/>
  <c r="M240" i="6"/>
  <c r="N386" i="6"/>
  <c r="L386" i="6"/>
  <c r="N451" i="6"/>
  <c r="L451" i="6"/>
  <c r="M451" i="6"/>
  <c r="N533" i="6"/>
  <c r="M533" i="6"/>
  <c r="N630" i="6"/>
  <c r="L630" i="6"/>
  <c r="N728" i="6"/>
  <c r="L728" i="6"/>
  <c r="M728" i="6"/>
  <c r="N858" i="6"/>
  <c r="L858" i="6"/>
  <c r="M858" i="6"/>
  <c r="U858" i="3"/>
  <c r="N1021" i="6"/>
  <c r="L1021" i="6"/>
  <c r="M1021" i="6"/>
  <c r="N1167" i="6"/>
  <c r="L1167" i="6"/>
  <c r="M1167" i="6"/>
  <c r="N1298" i="6"/>
  <c r="L1298" i="6"/>
  <c r="M1298" i="6"/>
  <c r="N1152" i="6"/>
  <c r="M1152" i="6"/>
  <c r="L1152" i="6"/>
  <c r="U1152" i="3"/>
  <c r="N1331" i="6"/>
  <c r="M1331" i="6"/>
  <c r="U1331" i="3"/>
  <c r="N46" i="6"/>
  <c r="L46" i="6"/>
  <c r="M46" i="6"/>
  <c r="N241" i="6"/>
  <c r="M241" i="6"/>
  <c r="N420" i="6"/>
  <c r="L420" i="6"/>
  <c r="M420" i="6"/>
  <c r="N566" i="6"/>
  <c r="L566" i="6"/>
  <c r="M566" i="6"/>
  <c r="U566" i="3"/>
  <c r="AC566" i="6" s="1"/>
  <c r="N795" i="6"/>
  <c r="M795" i="6"/>
  <c r="U795" i="3"/>
  <c r="M1005" i="6"/>
  <c r="N1005" i="6"/>
  <c r="U1005" i="3"/>
  <c r="L1440" i="6"/>
  <c r="M1440" i="6"/>
  <c r="N1440" i="6"/>
  <c r="N210" i="6"/>
  <c r="L210" i="6"/>
  <c r="M210" i="6"/>
  <c r="U210" i="3"/>
  <c r="M535" i="6"/>
  <c r="N535" i="6"/>
  <c r="U535" i="3"/>
  <c r="AC535" i="6" s="1"/>
  <c r="N698" i="6"/>
  <c r="L698" i="6"/>
  <c r="M698" i="6"/>
  <c r="U698" i="3"/>
  <c r="N763" i="6"/>
  <c r="L763" i="6"/>
  <c r="M763" i="6"/>
  <c r="T763" i="3"/>
  <c r="N990" i="6"/>
  <c r="M990" i="6"/>
  <c r="L990" i="6"/>
  <c r="T990" i="3"/>
  <c r="N48" i="6"/>
  <c r="L48" i="6"/>
  <c r="M48" i="6"/>
  <c r="U48" i="3"/>
  <c r="N178" i="6"/>
  <c r="M178" i="6"/>
  <c r="U178" i="3"/>
  <c r="L178" i="6"/>
  <c r="N373" i="6"/>
  <c r="L373" i="6"/>
  <c r="U373" i="3"/>
  <c r="N683" i="6"/>
  <c r="L683" i="6"/>
  <c r="M683" i="6"/>
  <c r="T683" i="3"/>
  <c r="N813" i="6"/>
  <c r="L813" i="6"/>
  <c r="U813" i="3"/>
  <c r="M813" i="6"/>
  <c r="N1056" i="6"/>
  <c r="L1056" i="6"/>
  <c r="M1056" i="6"/>
  <c r="T1056" i="3"/>
  <c r="N1301" i="6"/>
  <c r="M1301" i="6"/>
  <c r="L1301" i="6"/>
  <c r="U1301" i="3"/>
  <c r="BQ1301" i="6" s="1"/>
  <c r="N358" i="6"/>
  <c r="L358" i="6"/>
  <c r="M358" i="6"/>
  <c r="N504" i="6"/>
  <c r="M504" i="6"/>
  <c r="L504" i="6"/>
  <c r="N651" i="6"/>
  <c r="L651" i="6"/>
  <c r="M651" i="6"/>
  <c r="N781" i="6"/>
  <c r="L781" i="6"/>
  <c r="M781" i="6"/>
  <c r="T781" i="3"/>
  <c r="U781" i="3"/>
  <c r="BQ781" i="6" s="1"/>
  <c r="N943" i="6"/>
  <c r="L943" i="6"/>
  <c r="N1188" i="6"/>
  <c r="L1188" i="6"/>
  <c r="M1188" i="6"/>
  <c r="L1253" i="6"/>
  <c r="N1253" i="6"/>
  <c r="M1253" i="6"/>
  <c r="T1253" i="3"/>
  <c r="L1416" i="6"/>
  <c r="M1416" i="6"/>
  <c r="T1416" i="3"/>
  <c r="U1416" i="3"/>
  <c r="T19" i="3"/>
  <c r="U376" i="3"/>
  <c r="L376" i="6"/>
  <c r="T296" i="3"/>
  <c r="T1027" i="3"/>
  <c r="L1027" i="6"/>
  <c r="U27" i="3"/>
  <c r="BQ27" i="6" s="1"/>
  <c r="U238" i="3"/>
  <c r="BQ238" i="6" s="1"/>
  <c r="U384" i="3"/>
  <c r="U482" i="3"/>
  <c r="AC482" i="6" s="1"/>
  <c r="U579" i="3"/>
  <c r="U743" i="3"/>
  <c r="U970" i="3"/>
  <c r="U1116" i="3"/>
  <c r="AC1116" i="6" s="1"/>
  <c r="U1231" i="3"/>
  <c r="T1312" i="3"/>
  <c r="T1393" i="3"/>
  <c r="T1379" i="3"/>
  <c r="T223" i="3"/>
  <c r="T337" i="3"/>
  <c r="T467" i="3"/>
  <c r="T580" i="3"/>
  <c r="T793" i="3"/>
  <c r="T938" i="3"/>
  <c r="T1166" i="3"/>
  <c r="T1215" i="3"/>
  <c r="T1264" i="3"/>
  <c r="T1297" i="3"/>
  <c r="T1394" i="3"/>
  <c r="U1233" i="3"/>
  <c r="AC1233" i="6" s="1"/>
  <c r="U124" i="3"/>
  <c r="U432" i="3"/>
  <c r="AC432" i="6" s="1"/>
  <c r="U94" i="3"/>
  <c r="U240" i="3"/>
  <c r="AC240" i="6" s="1"/>
  <c r="U451" i="3"/>
  <c r="AC451" i="6" s="1"/>
  <c r="U533" i="3"/>
  <c r="T630" i="3"/>
  <c r="T1021" i="3"/>
  <c r="T1086" i="3"/>
  <c r="T46" i="3"/>
  <c r="T160" i="3"/>
  <c r="T241" i="3"/>
  <c r="T323" i="3"/>
  <c r="T420" i="3"/>
  <c r="T485" i="3"/>
  <c r="T697" i="3"/>
  <c r="T795" i="3"/>
  <c r="T1152" i="3"/>
  <c r="T1396" i="3"/>
  <c r="U203" i="3"/>
  <c r="T80" i="3"/>
  <c r="U893" i="3"/>
  <c r="T48" i="3"/>
  <c r="T373" i="3"/>
  <c r="U1236" i="3"/>
  <c r="U1463" i="3"/>
  <c r="T790" i="3"/>
  <c r="T17" i="3"/>
  <c r="T358" i="3"/>
  <c r="T651" i="3"/>
  <c r="T862" i="3"/>
  <c r="T943" i="3"/>
  <c r="T1188" i="3"/>
  <c r="U1253" i="3"/>
  <c r="T1261" i="3"/>
  <c r="U37" i="3"/>
  <c r="AC37" i="6" s="1"/>
  <c r="T1143" i="3"/>
  <c r="U298" i="3"/>
  <c r="T185" i="3"/>
  <c r="U543" i="3"/>
  <c r="AC543" i="6" s="1"/>
  <c r="T251" i="3"/>
  <c r="T821" i="3"/>
  <c r="U902" i="3"/>
  <c r="BQ902" i="6" s="1"/>
  <c r="T1423" i="3"/>
  <c r="L482" i="6"/>
  <c r="M889" i="6"/>
  <c r="M158" i="6"/>
  <c r="L1166" i="6"/>
  <c r="L533" i="6"/>
  <c r="M630" i="6"/>
  <c r="L1331" i="6"/>
  <c r="L80" i="6"/>
  <c r="M145" i="6"/>
  <c r="M58" i="6"/>
  <c r="M264" i="6"/>
  <c r="M540" i="6"/>
  <c r="M898" i="6"/>
  <c r="L167" i="6"/>
  <c r="M1355" i="6"/>
  <c r="L24" i="6"/>
  <c r="L187" i="6"/>
  <c r="T187" i="3"/>
  <c r="L152" i="6"/>
  <c r="T152" i="3"/>
  <c r="U192" i="3"/>
  <c r="T440" i="3"/>
  <c r="L1425" i="6"/>
  <c r="T27" i="3"/>
  <c r="T238" i="3"/>
  <c r="T384" i="3"/>
  <c r="T482" i="3"/>
  <c r="T579" i="3"/>
  <c r="T743" i="3"/>
  <c r="T970" i="3"/>
  <c r="T1116" i="3"/>
  <c r="T1231" i="3"/>
  <c r="U1167" i="3"/>
  <c r="U644" i="3"/>
  <c r="U1246" i="3"/>
  <c r="U77" i="3"/>
  <c r="U158" i="3"/>
  <c r="U402" i="3"/>
  <c r="U711" i="3"/>
  <c r="U873" i="3"/>
  <c r="U1003" i="3"/>
  <c r="U1101" i="3"/>
  <c r="AC1101" i="6" s="1"/>
  <c r="T1233" i="3"/>
  <c r="T124" i="3"/>
  <c r="T94" i="3"/>
  <c r="T240" i="3"/>
  <c r="T451" i="3"/>
  <c r="T533" i="3"/>
  <c r="U728" i="3"/>
  <c r="T566" i="3"/>
  <c r="U859" i="3"/>
  <c r="T1005" i="3"/>
  <c r="T1331" i="3"/>
  <c r="U1461" i="3"/>
  <c r="T1181" i="3"/>
  <c r="U145" i="3"/>
  <c r="T324" i="3"/>
  <c r="T698" i="3"/>
  <c r="T351" i="3"/>
  <c r="U113" i="3"/>
  <c r="T276" i="3"/>
  <c r="U1154" i="3"/>
  <c r="AC1154" i="6" s="1"/>
  <c r="T1301" i="3"/>
  <c r="U1431" i="3"/>
  <c r="BQ1431" i="6" s="1"/>
  <c r="U1099" i="3"/>
  <c r="U504" i="3"/>
  <c r="BQ504" i="6" s="1"/>
  <c r="T1425" i="3"/>
  <c r="T815" i="3"/>
  <c r="T410" i="3"/>
  <c r="U475" i="3"/>
  <c r="AC475" i="6" s="1"/>
  <c r="U687" i="3"/>
  <c r="U232" i="3"/>
  <c r="T1420" i="3"/>
  <c r="T997" i="3"/>
  <c r="U1063" i="3"/>
  <c r="T55" i="3"/>
  <c r="T1047" i="3"/>
  <c r="U1112" i="3"/>
  <c r="BQ1112" i="6" s="1"/>
  <c r="L580" i="6"/>
  <c r="M711" i="6"/>
  <c r="L1394" i="6"/>
  <c r="M1018" i="6"/>
  <c r="M166" i="6"/>
  <c r="N1416" i="6"/>
  <c r="N1456" i="6"/>
  <c r="M1456" i="6"/>
  <c r="M132" i="6"/>
  <c r="M375" i="6"/>
  <c r="N522" i="6"/>
  <c r="M522" i="6"/>
  <c r="M750" i="6"/>
  <c r="N750" i="6"/>
  <c r="N896" i="6"/>
  <c r="M896" i="6"/>
  <c r="M1189" i="6"/>
  <c r="N1189" i="6"/>
  <c r="N1400" i="6"/>
  <c r="M1400" i="6"/>
  <c r="M100" i="6"/>
  <c r="N311" i="6"/>
  <c r="M311" i="6"/>
  <c r="N239" i="6"/>
  <c r="M239" i="6"/>
  <c r="M325" i="6"/>
  <c r="N325" i="6"/>
  <c r="N1411" i="6"/>
  <c r="M1411" i="6"/>
  <c r="M1463" i="6"/>
  <c r="N1363" i="6"/>
  <c r="M1363" i="6"/>
  <c r="N1296" i="6"/>
  <c r="M1296" i="6"/>
  <c r="N1011" i="6"/>
  <c r="M1011" i="6"/>
  <c r="M1361" i="6"/>
  <c r="N1361" i="6"/>
  <c r="N713" i="6"/>
  <c r="M713" i="6"/>
  <c r="M920" i="6"/>
  <c r="N920" i="6"/>
  <c r="T920" i="3"/>
  <c r="N1054" i="6"/>
  <c r="M1054" i="6"/>
  <c r="M1425" i="6"/>
  <c r="M1222" i="6"/>
  <c r="N1222" i="6"/>
  <c r="M1397" i="6"/>
  <c r="T1296" i="3"/>
  <c r="T1411" i="3"/>
  <c r="T713" i="3"/>
  <c r="T1463" i="3"/>
  <c r="U67" i="3"/>
  <c r="U229" i="3"/>
  <c r="U375" i="3"/>
  <c r="BQ375" i="6" s="1"/>
  <c r="U457" i="3"/>
  <c r="U750" i="3"/>
  <c r="U961" i="3"/>
  <c r="U1091" i="3"/>
  <c r="AC1091" i="6" s="1"/>
  <c r="U1189" i="3"/>
  <c r="U1335" i="3"/>
  <c r="AC1335" i="6" s="1"/>
  <c r="U3" i="3"/>
  <c r="U100" i="3"/>
  <c r="AC100" i="6" s="1"/>
  <c r="U230" i="3"/>
  <c r="U474" i="3"/>
  <c r="U1027" i="3"/>
  <c r="BQ1027" i="6" s="1"/>
  <c r="U1222" i="3"/>
  <c r="AC1222" i="6" s="1"/>
  <c r="U20" i="3"/>
  <c r="BQ20" i="6" s="1"/>
  <c r="T1373" i="3"/>
  <c r="T138" i="3"/>
  <c r="T381" i="3"/>
  <c r="L277" i="6"/>
  <c r="L132" i="6"/>
  <c r="L440" i="6"/>
  <c r="L1335" i="6"/>
  <c r="L138" i="6"/>
  <c r="N152" i="6"/>
  <c r="N132" i="6"/>
  <c r="N296" i="6"/>
  <c r="T361" i="3"/>
  <c r="L361" i="6"/>
  <c r="T491" i="3"/>
  <c r="L491" i="6"/>
  <c r="T849" i="3"/>
  <c r="L849" i="6"/>
  <c r="T1060" i="3"/>
  <c r="L1060" i="6"/>
  <c r="M53" i="6"/>
  <c r="L53" i="6"/>
  <c r="U378" i="3"/>
  <c r="M443" i="6"/>
  <c r="L443" i="6"/>
  <c r="L753" i="6"/>
  <c r="U948" i="3"/>
  <c r="M1159" i="6"/>
  <c r="U1159" i="3"/>
  <c r="N1387" i="6"/>
  <c r="M1387" i="6"/>
  <c r="U1387" i="3"/>
  <c r="BQ1387" i="6" s="1"/>
  <c r="U168" i="3"/>
  <c r="M168" i="6"/>
  <c r="N249" i="6"/>
  <c r="M249" i="6"/>
  <c r="U249" i="3"/>
  <c r="BQ249" i="6" s="1"/>
  <c r="M314" i="6"/>
  <c r="U314" i="3"/>
  <c r="AC314" i="6" s="1"/>
  <c r="M396" i="6"/>
  <c r="U396" i="3"/>
  <c r="M477" i="6"/>
  <c r="U477" i="3"/>
  <c r="AC477" i="6" s="1"/>
  <c r="U640" i="3"/>
  <c r="AC640" i="6" s="1"/>
  <c r="M640" i="6"/>
  <c r="U721" i="3"/>
  <c r="N721" i="6"/>
  <c r="M721" i="6"/>
  <c r="U851" i="3"/>
  <c r="M851" i="6"/>
  <c r="N1014" i="6"/>
  <c r="U1014" i="3"/>
  <c r="AC1014" i="6" s="1"/>
  <c r="M1014" i="6"/>
  <c r="M1079" i="6"/>
  <c r="U1079" i="3"/>
  <c r="U1144" i="3"/>
  <c r="BQ1144" i="6" s="1"/>
  <c r="M1144" i="6"/>
  <c r="N1209" i="6"/>
  <c r="M1209" i="6"/>
  <c r="U1209" i="3"/>
  <c r="BQ1209" i="6" s="1"/>
  <c r="U1274" i="3"/>
  <c r="M1274" i="6"/>
  <c r="M1339" i="6"/>
  <c r="U1339" i="3"/>
  <c r="N1404" i="6"/>
  <c r="U1404" i="3"/>
  <c r="M1404" i="6"/>
  <c r="N57" i="6"/>
  <c r="M57" i="6"/>
  <c r="N903" i="6"/>
  <c r="M903" i="6"/>
  <c r="M7" i="6"/>
  <c r="U7" i="3"/>
  <c r="BQ7" i="6" s="1"/>
  <c r="U72" i="3"/>
  <c r="M72" i="6"/>
  <c r="U137" i="3"/>
  <c r="N137" i="6"/>
  <c r="M137" i="6"/>
  <c r="M201" i="6"/>
  <c r="U201" i="3"/>
  <c r="M283" i="6"/>
  <c r="U283" i="3"/>
  <c r="BQ283" i="6" s="1"/>
  <c r="U348" i="3"/>
  <c r="AC348" i="6" s="1"/>
  <c r="M348" i="6"/>
  <c r="M413" i="6"/>
  <c r="N413" i="6"/>
  <c r="U413" i="3"/>
  <c r="BQ413" i="6" s="1"/>
  <c r="N478" i="6"/>
  <c r="U478" i="3"/>
  <c r="AC478" i="6" s="1"/>
  <c r="M478" i="6"/>
  <c r="U559" i="3"/>
  <c r="N559" i="6"/>
  <c r="M559" i="6"/>
  <c r="U641" i="3"/>
  <c r="N641" i="6"/>
  <c r="M641" i="6"/>
  <c r="U738" i="3"/>
  <c r="N738" i="6"/>
  <c r="M738" i="6"/>
  <c r="M804" i="6"/>
  <c r="U804" i="3"/>
  <c r="U933" i="3"/>
  <c r="M933" i="6"/>
  <c r="N998" i="6"/>
  <c r="M998" i="6"/>
  <c r="U998" i="3"/>
  <c r="BQ998" i="6" s="1"/>
  <c r="N1064" i="6"/>
  <c r="U1064" i="3"/>
  <c r="M1064" i="6"/>
  <c r="M1129" i="6"/>
  <c r="N1129" i="6"/>
  <c r="U1129" i="3"/>
  <c r="AC1129" i="6" s="1"/>
  <c r="U1194" i="3"/>
  <c r="AC1194" i="6" s="1"/>
  <c r="N1194" i="6"/>
  <c r="M1194" i="6"/>
  <c r="M1259" i="6"/>
  <c r="N1259" i="6"/>
  <c r="U1259" i="3"/>
  <c r="M1324" i="6"/>
  <c r="U1324" i="3"/>
  <c r="BQ1324" i="6" s="1"/>
  <c r="M123" i="6"/>
  <c r="T382" i="3"/>
  <c r="N382" i="6"/>
  <c r="M382" i="6"/>
  <c r="N757" i="6"/>
  <c r="M757" i="6"/>
  <c r="U757" i="3"/>
  <c r="N1229" i="6"/>
  <c r="M1229" i="6"/>
  <c r="U56" i="3"/>
  <c r="M56" i="6"/>
  <c r="M202" i="6"/>
  <c r="U202" i="3"/>
  <c r="N268" i="6"/>
  <c r="M268" i="6"/>
  <c r="U268" i="3"/>
  <c r="BQ268" i="6" s="1"/>
  <c r="M349" i="6"/>
  <c r="U349" i="3"/>
  <c r="AC349" i="6" s="1"/>
  <c r="N463" i="6"/>
  <c r="M463" i="6"/>
  <c r="U463" i="3"/>
  <c r="AC463" i="6" s="1"/>
  <c r="U528" i="3"/>
  <c r="BQ528" i="6" s="1"/>
  <c r="M528" i="6"/>
  <c r="M593" i="6"/>
  <c r="N593" i="6"/>
  <c r="U593" i="3"/>
  <c r="BQ593" i="6" s="1"/>
  <c r="U675" i="3"/>
  <c r="BQ675" i="6" s="1"/>
  <c r="N675" i="6"/>
  <c r="M675" i="6"/>
  <c r="U772" i="3"/>
  <c r="N772" i="6"/>
  <c r="M772" i="6"/>
  <c r="M837" i="6"/>
  <c r="U837" i="3"/>
  <c r="BQ837" i="6" s="1"/>
  <c r="N1081" i="6"/>
  <c r="M1081" i="6"/>
  <c r="U1081" i="3"/>
  <c r="M1146" i="6"/>
  <c r="N1146" i="6"/>
  <c r="U1146" i="3"/>
  <c r="N1211" i="6"/>
  <c r="U1211" i="3"/>
  <c r="AC1211" i="6" s="1"/>
  <c r="M1211" i="6"/>
  <c r="N1276" i="6"/>
  <c r="M1276" i="6"/>
  <c r="U1276" i="3"/>
  <c r="AC1276" i="6" s="1"/>
  <c r="U1358" i="3"/>
  <c r="M1358" i="6"/>
  <c r="T269" i="3"/>
  <c r="M269" i="6"/>
  <c r="M415" i="6"/>
  <c r="N415" i="6"/>
  <c r="M676" i="6"/>
  <c r="U676" i="3"/>
  <c r="M75" i="6"/>
  <c r="N140" i="6"/>
  <c r="L140" i="6"/>
  <c r="N221" i="6"/>
  <c r="M221" i="6"/>
  <c r="M302" i="6"/>
  <c r="M383" i="6"/>
  <c r="L448" i="6"/>
  <c r="N513" i="6"/>
  <c r="U513" i="3"/>
  <c r="AC513" i="6" s="1"/>
  <c r="M513" i="6"/>
  <c r="M578" i="6"/>
  <c r="M660" i="6"/>
  <c r="T725" i="3"/>
  <c r="N725" i="6"/>
  <c r="M725" i="6"/>
  <c r="M807" i="6"/>
  <c r="N871" i="6"/>
  <c r="M871" i="6"/>
  <c r="N969" i="6"/>
  <c r="M969" i="6"/>
  <c r="U969" i="3"/>
  <c r="M1050" i="6"/>
  <c r="N1115" i="6"/>
  <c r="M1115" i="6"/>
  <c r="U1115" i="3"/>
  <c r="N1262" i="6"/>
  <c r="M1262" i="6"/>
  <c r="M1343" i="6"/>
  <c r="N1343" i="6"/>
  <c r="N1409" i="6"/>
  <c r="M1409" i="6"/>
  <c r="U1409" i="3"/>
  <c r="M1345" i="6"/>
  <c r="N1345" i="6"/>
  <c r="N854" i="6"/>
  <c r="M854" i="6"/>
  <c r="M43" i="6"/>
  <c r="M108" i="6"/>
  <c r="N108" i="6"/>
  <c r="M189" i="6"/>
  <c r="N254" i="6"/>
  <c r="M254" i="6"/>
  <c r="M336" i="6"/>
  <c r="N336" i="6"/>
  <c r="M417" i="6"/>
  <c r="M514" i="6"/>
  <c r="N596" i="6"/>
  <c r="M596" i="6"/>
  <c r="N661" i="6"/>
  <c r="M661" i="6"/>
  <c r="N759" i="6"/>
  <c r="M759" i="6"/>
  <c r="N824" i="6"/>
  <c r="M824" i="6"/>
  <c r="N921" i="6"/>
  <c r="M921" i="6"/>
  <c r="N986" i="6"/>
  <c r="M986" i="6"/>
  <c r="N1068" i="6"/>
  <c r="M1068" i="6"/>
  <c r="N1133" i="6"/>
  <c r="M1133" i="6"/>
  <c r="M1247" i="6"/>
  <c r="N1410" i="6"/>
  <c r="M1410" i="6"/>
  <c r="M1280" i="6"/>
  <c r="N1280" i="6"/>
  <c r="M12" i="6"/>
  <c r="N12" i="6"/>
  <c r="M93" i="6"/>
  <c r="N174" i="6"/>
  <c r="M174" i="6"/>
  <c r="M256" i="6"/>
  <c r="N256" i="6"/>
  <c r="M353" i="6"/>
  <c r="N418" i="6"/>
  <c r="M418" i="6"/>
  <c r="N499" i="6"/>
  <c r="M499" i="6"/>
  <c r="M597" i="6"/>
  <c r="N727" i="6"/>
  <c r="M727" i="6"/>
  <c r="M825" i="6"/>
  <c r="N825" i="6"/>
  <c r="N890" i="6"/>
  <c r="M890" i="6"/>
  <c r="M955" i="6"/>
  <c r="N955" i="6"/>
  <c r="N1020" i="6"/>
  <c r="M1020" i="6"/>
  <c r="N1117" i="6"/>
  <c r="M1117" i="6"/>
  <c r="M1183" i="6"/>
  <c r="N1329" i="6"/>
  <c r="M1329" i="6"/>
  <c r="M45" i="6"/>
  <c r="N45" i="6"/>
  <c r="M110" i="6"/>
  <c r="M191" i="6"/>
  <c r="N257" i="6"/>
  <c r="M257" i="6"/>
  <c r="M338" i="6"/>
  <c r="N338" i="6"/>
  <c r="M403" i="6"/>
  <c r="M468" i="6"/>
  <c r="M581" i="6"/>
  <c r="N581" i="6"/>
  <c r="N680" i="6"/>
  <c r="M680" i="6"/>
  <c r="M745" i="6"/>
  <c r="N745" i="6"/>
  <c r="M810" i="6"/>
  <c r="N874" i="6"/>
  <c r="M874" i="6"/>
  <c r="N972" i="6"/>
  <c r="M972" i="6"/>
  <c r="N1037" i="6"/>
  <c r="M1037" i="6"/>
  <c r="M1119" i="6"/>
  <c r="N1184" i="6"/>
  <c r="M1184" i="6"/>
  <c r="N1249" i="6"/>
  <c r="M1249" i="6"/>
  <c r="M1314" i="6"/>
  <c r="N1412" i="6"/>
  <c r="M1412" i="6"/>
  <c r="M1168" i="6"/>
  <c r="N1266" i="6"/>
  <c r="M1266" i="6"/>
  <c r="M1364" i="6"/>
  <c r="M887" i="6"/>
  <c r="N887" i="6"/>
  <c r="N79" i="6"/>
  <c r="M79" i="6"/>
  <c r="M176" i="6"/>
  <c r="N258" i="6"/>
  <c r="M258" i="6"/>
  <c r="N339" i="6"/>
  <c r="M339" i="6"/>
  <c r="M501" i="6"/>
  <c r="M582" i="6"/>
  <c r="N648" i="6"/>
  <c r="M648" i="6"/>
  <c r="N729" i="6"/>
  <c r="M729" i="6"/>
  <c r="M811" i="6"/>
  <c r="M875" i="6"/>
  <c r="M957" i="6"/>
  <c r="N957" i="6"/>
  <c r="M1022" i="6"/>
  <c r="M1234" i="6"/>
  <c r="M15" i="6"/>
  <c r="N15" i="6"/>
  <c r="N96" i="6"/>
  <c r="M96" i="6"/>
  <c r="M161" i="6"/>
  <c r="N161" i="6"/>
  <c r="N226" i="6"/>
  <c r="M226" i="6"/>
  <c r="N340" i="6"/>
  <c r="M340" i="6"/>
  <c r="M470" i="6"/>
  <c r="N470" i="6"/>
  <c r="N551" i="6"/>
  <c r="M551" i="6"/>
  <c r="N632" i="6"/>
  <c r="M632" i="6"/>
  <c r="N714" i="6"/>
  <c r="M714" i="6"/>
  <c r="N779" i="6"/>
  <c r="M779" i="6"/>
  <c r="M844" i="6"/>
  <c r="M909" i="6"/>
  <c r="N909" i="6"/>
  <c r="N1023" i="6"/>
  <c r="M1023" i="6"/>
  <c r="M1121" i="6"/>
  <c r="M1267" i="6"/>
  <c r="N1348" i="6"/>
  <c r="M1348" i="6"/>
  <c r="M1256" i="6"/>
  <c r="N1256" i="6"/>
  <c r="N1049" i="6"/>
  <c r="M1049" i="6"/>
  <c r="U1049" i="3"/>
  <c r="M64" i="6"/>
  <c r="N64" i="6"/>
  <c r="N130" i="6"/>
  <c r="M130" i="6"/>
  <c r="N211" i="6"/>
  <c r="M211" i="6"/>
  <c r="N292" i="6"/>
  <c r="M292" i="6"/>
  <c r="N390" i="6"/>
  <c r="M390" i="6"/>
  <c r="M471" i="6"/>
  <c r="M699" i="6"/>
  <c r="M764" i="6"/>
  <c r="N845" i="6"/>
  <c r="M845" i="6"/>
  <c r="N926" i="6"/>
  <c r="M926" i="6"/>
  <c r="M1007" i="6"/>
  <c r="M1073" i="6"/>
  <c r="M1170" i="6"/>
  <c r="M1252" i="6"/>
  <c r="N1252" i="6"/>
  <c r="N1317" i="6"/>
  <c r="M1317" i="6"/>
  <c r="M1382" i="6"/>
  <c r="N1447" i="6"/>
  <c r="M1447" i="6"/>
  <c r="N577" i="6"/>
  <c r="M577" i="6"/>
  <c r="T577" i="3"/>
  <c r="N33" i="6"/>
  <c r="M33" i="6"/>
  <c r="N131" i="6"/>
  <c r="M131" i="6"/>
  <c r="N195" i="6"/>
  <c r="M195" i="6"/>
  <c r="M309" i="6"/>
  <c r="N374" i="6"/>
  <c r="M374" i="6"/>
  <c r="M439" i="6"/>
  <c r="N439" i="6"/>
  <c r="N521" i="6"/>
  <c r="M521" i="6"/>
  <c r="M602" i="6"/>
  <c r="N668" i="6"/>
  <c r="M668" i="6"/>
  <c r="M732" i="6"/>
  <c r="N732" i="6"/>
  <c r="M798" i="6"/>
  <c r="N798" i="6"/>
  <c r="M878" i="6"/>
  <c r="M960" i="6"/>
  <c r="N1025" i="6"/>
  <c r="M1025" i="6"/>
  <c r="M1123" i="6"/>
  <c r="N1123" i="6"/>
  <c r="M1269" i="6"/>
  <c r="M1432" i="6"/>
  <c r="N610" i="6"/>
  <c r="M610" i="6"/>
  <c r="N310" i="6"/>
  <c r="M310" i="6"/>
  <c r="M3" i="6"/>
  <c r="N165" i="6"/>
  <c r="M165" i="6"/>
  <c r="N376" i="6"/>
  <c r="M376" i="6"/>
  <c r="M555" i="6"/>
  <c r="N891" i="6"/>
  <c r="M891" i="6"/>
  <c r="U239" i="3"/>
  <c r="U1363" i="3"/>
  <c r="AC1363" i="6" s="1"/>
  <c r="U891" i="3"/>
  <c r="U1054" i="3"/>
  <c r="BQ1054" i="6" s="1"/>
  <c r="U1451" i="3"/>
  <c r="U1397" i="3"/>
  <c r="U325" i="3"/>
  <c r="BQ325" i="6" s="1"/>
  <c r="U610" i="3"/>
  <c r="BQ610" i="6" s="1"/>
  <c r="U1456" i="3"/>
  <c r="T229" i="3"/>
  <c r="T375" i="3"/>
  <c r="T457" i="3"/>
  <c r="T750" i="3"/>
  <c r="T1189" i="3"/>
  <c r="T3" i="3"/>
  <c r="T100" i="3"/>
  <c r="T230" i="3"/>
  <c r="T376" i="3"/>
  <c r="T555" i="3"/>
  <c r="T1222" i="3"/>
  <c r="T20" i="3"/>
  <c r="L1296" i="6"/>
  <c r="L1411" i="6"/>
  <c r="L1363" i="6"/>
  <c r="L325" i="6"/>
  <c r="L1463" i="6"/>
  <c r="L229" i="6"/>
  <c r="L457" i="6"/>
  <c r="L1189" i="6"/>
  <c r="L1400" i="6"/>
  <c r="L555" i="6"/>
  <c r="N1451" i="6"/>
  <c r="M1451" i="6"/>
  <c r="M67" i="6"/>
  <c r="N67" i="6"/>
  <c r="M229" i="6"/>
  <c r="M457" i="6"/>
  <c r="N669" i="6"/>
  <c r="M669" i="6"/>
  <c r="N815" i="6"/>
  <c r="M815" i="6"/>
  <c r="M961" i="6"/>
  <c r="N961" i="6"/>
  <c r="M1091" i="6"/>
  <c r="N1091" i="6"/>
  <c r="N1335" i="6"/>
  <c r="M1335" i="6"/>
  <c r="N19" i="6"/>
  <c r="M19" i="6"/>
  <c r="M230" i="6"/>
  <c r="N230" i="6"/>
  <c r="M474" i="6"/>
  <c r="N474" i="6"/>
  <c r="N20" i="6"/>
  <c r="M20" i="6"/>
  <c r="M138" i="6"/>
  <c r="U138" i="3"/>
  <c r="M296" i="6"/>
  <c r="N381" i="6"/>
  <c r="M381" i="6"/>
  <c r="U381" i="3"/>
  <c r="AC381" i="6" s="1"/>
  <c r="N187" i="6"/>
  <c r="M187" i="6"/>
  <c r="U187" i="3"/>
  <c r="M277" i="6"/>
  <c r="N277" i="6"/>
  <c r="N565" i="6"/>
  <c r="M565" i="6"/>
  <c r="N1027" i="6"/>
  <c r="M1027" i="6"/>
  <c r="M1373" i="6"/>
  <c r="N1373" i="6"/>
  <c r="U1373" i="3"/>
  <c r="AC1373" i="6" s="1"/>
  <c r="M152" i="6"/>
  <c r="U152" i="3"/>
  <c r="N192" i="6"/>
  <c r="M192" i="6"/>
  <c r="M440" i="6"/>
  <c r="U1361" i="3"/>
  <c r="AC1361" i="6" s="1"/>
  <c r="T1361" i="3"/>
  <c r="T239" i="3"/>
  <c r="T1363" i="3"/>
  <c r="T891" i="3"/>
  <c r="T192" i="3"/>
  <c r="T1054" i="3"/>
  <c r="T1451" i="3"/>
  <c r="T1397" i="3"/>
  <c r="T325" i="3"/>
  <c r="T610" i="3"/>
  <c r="T1456" i="3"/>
  <c r="T277" i="3"/>
  <c r="U1425" i="3"/>
  <c r="AC1425" i="6" s="1"/>
  <c r="U132" i="3"/>
  <c r="U310" i="3"/>
  <c r="AC310" i="6" s="1"/>
  <c r="U440" i="3"/>
  <c r="U522" i="3"/>
  <c r="BQ522" i="6" s="1"/>
  <c r="U669" i="3"/>
  <c r="U815" i="3"/>
  <c r="U896" i="3"/>
  <c r="U1400" i="3"/>
  <c r="AC1400" i="6" s="1"/>
  <c r="U19" i="3"/>
  <c r="BQ19" i="6" s="1"/>
  <c r="U165" i="3"/>
  <c r="U311" i="3"/>
  <c r="BQ311" i="6" s="1"/>
  <c r="U1011" i="3"/>
  <c r="AC1011" i="6" s="1"/>
  <c r="U296" i="3"/>
  <c r="BQ296" i="6" s="1"/>
  <c r="L1361" i="6"/>
  <c r="L565" i="6"/>
  <c r="L891" i="6"/>
  <c r="L192" i="6"/>
  <c r="L713" i="6"/>
  <c r="L1054" i="6"/>
  <c r="L310" i="6"/>
  <c r="L522" i="6"/>
  <c r="L750" i="6"/>
  <c r="L896" i="6"/>
  <c r="L1091" i="6"/>
  <c r="L3" i="6"/>
  <c r="L19" i="6"/>
  <c r="L311" i="6"/>
  <c r="L474" i="6"/>
  <c r="L1011" i="6"/>
  <c r="L1222" i="6"/>
  <c r="L296" i="6"/>
  <c r="L610" i="6"/>
  <c r="N440" i="6"/>
  <c r="N1463" i="6"/>
  <c r="N375" i="6"/>
  <c r="N1397" i="6"/>
  <c r="N1425" i="6"/>
  <c r="N555" i="6"/>
  <c r="N100" i="6"/>
  <c r="U627" i="3"/>
  <c r="BQ627" i="6" s="1"/>
  <c r="L684" i="6"/>
  <c r="T693" i="3"/>
  <c r="U1179" i="3"/>
  <c r="AC1179" i="6" s="1"/>
  <c r="T1019" i="3"/>
  <c r="T1150" i="3"/>
  <c r="T924" i="3"/>
  <c r="U306" i="3"/>
  <c r="AC306" i="6" s="1"/>
  <c r="M1100" i="6"/>
  <c r="U615" i="3"/>
  <c r="T76" i="3"/>
  <c r="T1315" i="3"/>
  <c r="T872" i="3"/>
  <c r="T1279" i="3"/>
  <c r="U473" i="3"/>
  <c r="AC473" i="6" s="1"/>
  <c r="M288" i="6"/>
  <c r="M939" i="6"/>
  <c r="M642" i="6"/>
  <c r="T954" i="3"/>
  <c r="T1085" i="3"/>
  <c r="M253" i="6"/>
  <c r="M857" i="6"/>
  <c r="N247" i="6"/>
  <c r="L247" i="6"/>
  <c r="M247" i="6"/>
  <c r="T247" i="3"/>
  <c r="U247" i="3"/>
  <c r="N524" i="6"/>
  <c r="L524" i="6"/>
  <c r="M524" i="6"/>
  <c r="U524" i="3"/>
  <c r="AC524" i="6" s="1"/>
  <c r="N752" i="6"/>
  <c r="L752" i="6"/>
  <c r="M752" i="6"/>
  <c r="T752" i="3"/>
  <c r="U752" i="3"/>
  <c r="AC752" i="6" s="1"/>
  <c r="N1305" i="6"/>
  <c r="L1305" i="6"/>
  <c r="M1305" i="6"/>
  <c r="T1305" i="3"/>
  <c r="U1305" i="3"/>
  <c r="AC1305" i="6" s="1"/>
  <c r="N151" i="6"/>
  <c r="L151" i="6"/>
  <c r="T151" i="3"/>
  <c r="M151" i="6"/>
  <c r="U151" i="3"/>
  <c r="N346" i="6"/>
  <c r="L346" i="6"/>
  <c r="M346" i="6"/>
  <c r="T346" i="3"/>
  <c r="U346" i="3"/>
  <c r="AC346" i="6" s="1"/>
  <c r="N606" i="6"/>
  <c r="L606" i="6"/>
  <c r="M606" i="6"/>
  <c r="U606" i="3"/>
  <c r="N785" i="6"/>
  <c r="L785" i="6"/>
  <c r="M785" i="6"/>
  <c r="T785" i="3"/>
  <c r="U785" i="3"/>
  <c r="AC785" i="6" s="1"/>
  <c r="N980" i="6"/>
  <c r="L980" i="6"/>
  <c r="M980" i="6"/>
  <c r="T980" i="3"/>
  <c r="U980" i="3"/>
  <c r="AC980" i="6" s="1"/>
  <c r="L1257" i="6"/>
  <c r="M1257" i="6"/>
  <c r="T1257" i="3"/>
  <c r="U1257" i="3"/>
  <c r="AC1257" i="6" s="1"/>
  <c r="L200" i="6"/>
  <c r="N200" i="6"/>
  <c r="M200" i="6"/>
  <c r="T200" i="3"/>
  <c r="U200" i="3"/>
  <c r="N363" i="6"/>
  <c r="L363" i="6"/>
  <c r="M363" i="6"/>
  <c r="T363" i="3"/>
  <c r="N673" i="6"/>
  <c r="L673" i="6"/>
  <c r="M673" i="6"/>
  <c r="T673" i="3"/>
  <c r="U673" i="3"/>
  <c r="AC673" i="6" s="1"/>
  <c r="N708" i="6"/>
  <c r="L708" i="6"/>
  <c r="M708" i="6"/>
  <c r="T708" i="3"/>
  <c r="U708" i="3"/>
  <c r="BQ708" i="6" s="1"/>
  <c r="N39" i="6"/>
  <c r="L39" i="6"/>
  <c r="M39" i="6"/>
  <c r="T39" i="3"/>
  <c r="U39" i="3"/>
  <c r="BQ39" i="6" s="1"/>
  <c r="N169" i="6"/>
  <c r="L169" i="6"/>
  <c r="M169" i="6"/>
  <c r="T169" i="3"/>
  <c r="U169" i="3"/>
  <c r="N380" i="6"/>
  <c r="L380" i="6"/>
  <c r="M380" i="6"/>
  <c r="T380" i="3"/>
  <c r="U380" i="3"/>
  <c r="AC380" i="6" s="1"/>
  <c r="T606" i="3"/>
  <c r="N85" i="6"/>
  <c r="L85" i="6"/>
  <c r="T85" i="3"/>
  <c r="U85" i="3"/>
  <c r="M85" i="6"/>
  <c r="L459" i="6"/>
  <c r="M459" i="6"/>
  <c r="N459" i="6"/>
  <c r="T459" i="3"/>
  <c r="U459" i="3"/>
  <c r="AC459" i="6" s="1"/>
  <c r="N671" i="6"/>
  <c r="L671" i="6"/>
  <c r="M671" i="6"/>
  <c r="T671" i="3"/>
  <c r="U671" i="3"/>
  <c r="AC671" i="6" s="1"/>
  <c r="L947" i="6"/>
  <c r="M947" i="6"/>
  <c r="U947" i="3"/>
  <c r="AC947" i="6" s="1"/>
  <c r="T947" i="3"/>
  <c r="M1093" i="6"/>
  <c r="T1093" i="3"/>
  <c r="U1093" i="3"/>
  <c r="AC1093" i="6" s="1"/>
  <c r="L1093" i="6"/>
  <c r="L21" i="6"/>
  <c r="M21" i="6"/>
  <c r="T21" i="3"/>
  <c r="U21" i="3"/>
  <c r="L216" i="6"/>
  <c r="M216" i="6"/>
  <c r="N216" i="6"/>
  <c r="T216" i="3"/>
  <c r="U216" i="3"/>
  <c r="BQ216" i="6" s="1"/>
  <c r="N411" i="6"/>
  <c r="L411" i="6"/>
  <c r="M411" i="6"/>
  <c r="T411" i="3"/>
  <c r="U411" i="3"/>
  <c r="BQ411" i="6" s="1"/>
  <c r="L476" i="6"/>
  <c r="M476" i="6"/>
  <c r="T476" i="3"/>
  <c r="U476" i="3"/>
  <c r="AC476" i="6" s="1"/>
  <c r="L720" i="6"/>
  <c r="N720" i="6"/>
  <c r="M720" i="6"/>
  <c r="T720" i="3"/>
  <c r="U720" i="3"/>
  <c r="AC720" i="6" s="1"/>
  <c r="N850" i="6"/>
  <c r="L850" i="6"/>
  <c r="M850" i="6"/>
  <c r="T850" i="3"/>
  <c r="U850" i="3"/>
  <c r="N915" i="6"/>
  <c r="M915" i="6"/>
  <c r="L915" i="6"/>
  <c r="T915" i="3"/>
  <c r="U915" i="3"/>
  <c r="AC915" i="6" s="1"/>
  <c r="N1110" i="6"/>
  <c r="L1110" i="6"/>
  <c r="M1110" i="6"/>
  <c r="T1110" i="3"/>
  <c r="N282" i="6"/>
  <c r="L282" i="6"/>
  <c r="T282" i="3"/>
  <c r="M282" i="6"/>
  <c r="U282" i="3"/>
  <c r="BQ282" i="6" s="1"/>
  <c r="N509" i="6"/>
  <c r="L509" i="6"/>
  <c r="T509" i="3"/>
  <c r="U509" i="3"/>
  <c r="AC509" i="6" s="1"/>
  <c r="M509" i="6"/>
  <c r="N591" i="6"/>
  <c r="L591" i="6"/>
  <c r="M591" i="6"/>
  <c r="T591" i="3"/>
  <c r="U591" i="3"/>
  <c r="L754" i="6"/>
  <c r="M754" i="6"/>
  <c r="N754" i="6"/>
  <c r="T754" i="3"/>
  <c r="N819" i="6"/>
  <c r="L819" i="6"/>
  <c r="M819" i="6"/>
  <c r="T819" i="3"/>
  <c r="U819" i="3"/>
  <c r="N965" i="6"/>
  <c r="L965" i="6"/>
  <c r="M965" i="6"/>
  <c r="T965" i="3"/>
  <c r="U965" i="3"/>
  <c r="N1177" i="6"/>
  <c r="L1177" i="6"/>
  <c r="M1177" i="6"/>
  <c r="T1177" i="3"/>
  <c r="U1177" i="3"/>
  <c r="AC1177" i="6" s="1"/>
  <c r="N1372" i="6"/>
  <c r="L1372" i="6"/>
  <c r="M1372" i="6"/>
  <c r="T1372" i="3"/>
  <c r="U1372" i="3"/>
  <c r="AC1372" i="6" s="1"/>
  <c r="U754" i="3"/>
  <c r="AC754" i="6" s="1"/>
  <c r="N150" i="6"/>
  <c r="L150" i="6"/>
  <c r="M150" i="6"/>
  <c r="T150" i="3"/>
  <c r="U150" i="3"/>
  <c r="M394" i="6"/>
  <c r="L394" i="6"/>
  <c r="T394" i="3"/>
  <c r="U394" i="3"/>
  <c r="L605" i="6"/>
  <c r="M605" i="6"/>
  <c r="T605" i="3"/>
  <c r="L817" i="6"/>
  <c r="M817" i="6"/>
  <c r="T817" i="3"/>
  <c r="U817" i="3"/>
  <c r="AC817" i="6" s="1"/>
  <c r="N86" i="6"/>
  <c r="L86" i="6"/>
  <c r="M86" i="6"/>
  <c r="T86" i="3"/>
  <c r="U86" i="3"/>
  <c r="L281" i="6"/>
  <c r="M281" i="6"/>
  <c r="U281" i="3"/>
  <c r="BQ281" i="6" s="1"/>
  <c r="T281" i="3"/>
  <c r="L541" i="6"/>
  <c r="M541" i="6"/>
  <c r="N541" i="6"/>
  <c r="T541" i="3"/>
  <c r="U541" i="3"/>
  <c r="BQ541" i="6" s="1"/>
  <c r="N1192" i="6"/>
  <c r="L1192" i="6"/>
  <c r="M1192" i="6"/>
  <c r="T1192" i="3"/>
  <c r="U1192" i="3"/>
  <c r="L119" i="6"/>
  <c r="M119" i="6"/>
  <c r="N119" i="6"/>
  <c r="T119" i="3"/>
  <c r="N444" i="6"/>
  <c r="L444" i="6"/>
  <c r="M444" i="6"/>
  <c r="T444" i="3"/>
  <c r="U444" i="3"/>
  <c r="AC444" i="6" s="1"/>
  <c r="N1046" i="6"/>
  <c r="L1046" i="6"/>
  <c r="M1046" i="6"/>
  <c r="T1046" i="3"/>
  <c r="U1046" i="3"/>
  <c r="N1111" i="6"/>
  <c r="L1111" i="6"/>
  <c r="M1111" i="6"/>
  <c r="T1111" i="3"/>
  <c r="U1111" i="3"/>
  <c r="N1307" i="6"/>
  <c r="L1307" i="6"/>
  <c r="M1307" i="6"/>
  <c r="T1307" i="3"/>
  <c r="U1307" i="3"/>
  <c r="AC1307" i="6" s="1"/>
  <c r="N1437" i="6"/>
  <c r="L1437" i="6"/>
  <c r="T1437" i="3"/>
  <c r="U1437" i="3"/>
  <c r="BQ1437" i="6" s="1"/>
  <c r="M1437" i="6"/>
  <c r="N1131" i="6"/>
  <c r="L1131" i="6"/>
  <c r="M1131" i="6"/>
  <c r="U1131" i="3"/>
  <c r="T1131" i="3"/>
  <c r="N104" i="6"/>
  <c r="L104" i="6"/>
  <c r="M104" i="6"/>
  <c r="T104" i="3"/>
  <c r="U104" i="3"/>
  <c r="N250" i="6"/>
  <c r="L250" i="6"/>
  <c r="M250" i="6"/>
  <c r="T250" i="3"/>
  <c r="U250" i="3"/>
  <c r="BQ250" i="6" s="1"/>
  <c r="T524" i="3"/>
  <c r="U605" i="3"/>
  <c r="AC605" i="6" s="1"/>
  <c r="U1110" i="3"/>
  <c r="AC1110" i="6" s="1"/>
  <c r="U363" i="3"/>
  <c r="BQ363" i="6" s="1"/>
  <c r="L608" i="6"/>
  <c r="M608" i="6"/>
  <c r="N608" i="6"/>
  <c r="T608" i="3"/>
  <c r="U608" i="3"/>
  <c r="BQ608" i="6" s="1"/>
  <c r="N836" i="6"/>
  <c r="L836" i="6"/>
  <c r="M836" i="6"/>
  <c r="T836" i="3"/>
  <c r="N1096" i="6"/>
  <c r="L1096" i="6"/>
  <c r="M1096" i="6"/>
  <c r="T1096" i="3"/>
  <c r="U1096" i="3"/>
  <c r="AC1096" i="6" s="1"/>
  <c r="N1227" i="6"/>
  <c r="L1227" i="6"/>
  <c r="M1227" i="6"/>
  <c r="T1227" i="3"/>
  <c r="U1227" i="3"/>
  <c r="AC1227" i="6" s="1"/>
  <c r="N301" i="6"/>
  <c r="L301" i="6"/>
  <c r="M301" i="6"/>
  <c r="T301" i="3"/>
  <c r="N8" i="6"/>
  <c r="L8" i="6"/>
  <c r="M8" i="6"/>
  <c r="T8" i="3"/>
  <c r="U8" i="3"/>
  <c r="AC8" i="6" s="1"/>
  <c r="L560" i="6"/>
  <c r="N560" i="6"/>
  <c r="M560" i="6"/>
  <c r="T560" i="3"/>
  <c r="N805" i="6"/>
  <c r="L805" i="6"/>
  <c r="M805" i="6"/>
  <c r="T805" i="3"/>
  <c r="U805" i="3"/>
  <c r="N983" i="6"/>
  <c r="L983" i="6"/>
  <c r="T983" i="3"/>
  <c r="U983" i="3"/>
  <c r="AC983" i="6" s="1"/>
  <c r="M983" i="6"/>
  <c r="L1179" i="6"/>
  <c r="N1179" i="6"/>
  <c r="M1179" i="6"/>
  <c r="T1179" i="3"/>
  <c r="L1309" i="6"/>
  <c r="M1309" i="6"/>
  <c r="N1309" i="6"/>
  <c r="T1309" i="3"/>
  <c r="N512" i="6"/>
  <c r="L512" i="6"/>
  <c r="M512" i="6"/>
  <c r="T512" i="3"/>
  <c r="N107" i="6"/>
  <c r="L107" i="6"/>
  <c r="M107" i="6"/>
  <c r="N335" i="6"/>
  <c r="M335" i="6"/>
  <c r="T335" i="3"/>
  <c r="U335" i="3"/>
  <c r="AC335" i="6" s="1"/>
  <c r="L335" i="6"/>
  <c r="N546" i="6"/>
  <c r="L546" i="6"/>
  <c r="M546" i="6"/>
  <c r="T546" i="3"/>
  <c r="U546" i="3"/>
  <c r="AC546" i="6" s="1"/>
  <c r="M693" i="6"/>
  <c r="N693" i="6"/>
  <c r="L693" i="6"/>
  <c r="U693" i="3"/>
  <c r="N839" i="6"/>
  <c r="L839" i="6"/>
  <c r="M839" i="6"/>
  <c r="N1001" i="6"/>
  <c r="L1001" i="6"/>
  <c r="M1001" i="6"/>
  <c r="T1001" i="3"/>
  <c r="N1230" i="6"/>
  <c r="M1230" i="6"/>
  <c r="L1230" i="6"/>
  <c r="T1230" i="3"/>
  <c r="N1199" i="6"/>
  <c r="L1199" i="6"/>
  <c r="N157" i="6"/>
  <c r="L157" i="6"/>
  <c r="M157" i="6"/>
  <c r="N368" i="6"/>
  <c r="L368" i="6"/>
  <c r="M368" i="6"/>
  <c r="N628" i="6"/>
  <c r="L628" i="6"/>
  <c r="M628" i="6"/>
  <c r="L791" i="6"/>
  <c r="M791" i="6"/>
  <c r="N1100" i="6"/>
  <c r="L1100" i="6"/>
  <c r="L142" i="6"/>
  <c r="M142" i="6"/>
  <c r="L1150" i="6"/>
  <c r="M1150" i="6"/>
  <c r="L78" i="6"/>
  <c r="M78" i="6"/>
  <c r="T78" i="3"/>
  <c r="L159" i="6"/>
  <c r="M159" i="6"/>
  <c r="T159" i="3"/>
  <c r="N435" i="6"/>
  <c r="L435" i="6"/>
  <c r="M435" i="6"/>
  <c r="T435" i="3"/>
  <c r="L1216" i="6"/>
  <c r="M1216" i="6"/>
  <c r="T1216" i="3"/>
  <c r="L1346" i="6"/>
  <c r="M1346" i="6"/>
  <c r="T1346" i="3"/>
  <c r="L1429" i="6"/>
  <c r="M1429" i="6"/>
  <c r="U1429" i="3"/>
  <c r="AC1429" i="6" s="1"/>
  <c r="T128" i="3"/>
  <c r="L128" i="6"/>
  <c r="L404" i="6"/>
  <c r="M404" i="6"/>
  <c r="U404" i="3"/>
  <c r="AC404" i="6" s="1"/>
  <c r="L681" i="6"/>
  <c r="M681" i="6"/>
  <c r="T681" i="3"/>
  <c r="N63" i="6"/>
  <c r="L63" i="6"/>
  <c r="M63" i="6"/>
  <c r="U63" i="3"/>
  <c r="AC63" i="6" s="1"/>
  <c r="N193" i="6"/>
  <c r="L193" i="6"/>
  <c r="M193" i="6"/>
  <c r="U193" i="3"/>
  <c r="M421" i="6"/>
  <c r="N421" i="6"/>
  <c r="L421" i="6"/>
  <c r="T421" i="3"/>
  <c r="U421" i="3"/>
  <c r="BQ421" i="6" s="1"/>
  <c r="L600" i="6"/>
  <c r="M600" i="6"/>
  <c r="U600" i="3"/>
  <c r="AC600" i="6" s="1"/>
  <c r="N812" i="6"/>
  <c r="M812" i="6"/>
  <c r="T812" i="3"/>
  <c r="U812" i="3"/>
  <c r="BQ812" i="6" s="1"/>
  <c r="M958" i="6"/>
  <c r="L958" i="6"/>
  <c r="T958" i="3"/>
  <c r="U958" i="3"/>
  <c r="BQ958" i="6" s="1"/>
  <c r="M1186" i="6"/>
  <c r="T1186" i="3"/>
  <c r="U1186" i="3"/>
  <c r="N1430" i="6"/>
  <c r="L1430" i="6"/>
  <c r="M1430" i="6"/>
  <c r="U1430" i="3"/>
  <c r="BQ1430" i="6" s="1"/>
  <c r="L1273" i="6"/>
  <c r="M1273" i="6"/>
  <c r="T1273" i="3"/>
  <c r="N32" i="6"/>
  <c r="L32" i="6"/>
  <c r="M32" i="6"/>
  <c r="U32" i="3"/>
  <c r="AC32" i="6" s="1"/>
  <c r="M162" i="6"/>
  <c r="L162" i="6"/>
  <c r="T162" i="3"/>
  <c r="U162" i="3"/>
  <c r="M341" i="6"/>
  <c r="T341" i="3"/>
  <c r="U341" i="3"/>
  <c r="M715" i="6"/>
  <c r="N715" i="6"/>
  <c r="L715" i="6"/>
  <c r="T715" i="3"/>
  <c r="U715" i="3"/>
  <c r="AC715" i="6" s="1"/>
  <c r="N877" i="6"/>
  <c r="M877" i="6"/>
  <c r="L877" i="6"/>
  <c r="T877" i="3"/>
  <c r="U877" i="3"/>
  <c r="M1024" i="6"/>
  <c r="T1024" i="3"/>
  <c r="L1024" i="6"/>
  <c r="U1024" i="3"/>
  <c r="L1089" i="6"/>
  <c r="M1089" i="6"/>
  <c r="U1089" i="3"/>
  <c r="AC1089" i="6" s="1"/>
  <c r="L1333" i="6"/>
  <c r="M1333" i="6"/>
  <c r="U1333" i="3"/>
  <c r="N1289" i="6"/>
  <c r="L1289" i="6"/>
  <c r="M1289" i="6"/>
  <c r="T1289" i="3"/>
  <c r="N65" i="6"/>
  <c r="L65" i="6"/>
  <c r="M65" i="6"/>
  <c r="T65" i="3"/>
  <c r="U65" i="3"/>
  <c r="M228" i="6"/>
  <c r="U228" i="3"/>
  <c r="L228" i="6"/>
  <c r="M326" i="6"/>
  <c r="U326" i="3"/>
  <c r="AC326" i="6" s="1"/>
  <c r="L326" i="6"/>
  <c r="M553" i="6"/>
  <c r="U553" i="3"/>
  <c r="BQ553" i="6" s="1"/>
  <c r="L553" i="6"/>
  <c r="M618" i="6"/>
  <c r="U618" i="3"/>
  <c r="BQ618" i="6" s="1"/>
  <c r="L618" i="6"/>
  <c r="M749" i="6"/>
  <c r="L749" i="6"/>
  <c r="U749" i="3"/>
  <c r="BQ749" i="6" s="1"/>
  <c r="M976" i="6"/>
  <c r="U976" i="3"/>
  <c r="L976" i="6"/>
  <c r="N1139" i="6"/>
  <c r="L1139" i="6"/>
  <c r="M1139" i="6"/>
  <c r="T1139" i="3"/>
  <c r="U1139" i="3"/>
  <c r="BQ1139" i="6" s="1"/>
  <c r="N1285" i="6"/>
  <c r="M1285" i="6"/>
  <c r="T1285" i="3"/>
  <c r="L1383" i="6"/>
  <c r="M1383" i="6"/>
  <c r="T1383" i="3"/>
  <c r="U1383" i="3"/>
  <c r="BQ1383" i="6" s="1"/>
  <c r="L1306" i="6"/>
  <c r="N1306" i="6"/>
  <c r="M1306" i="6"/>
  <c r="T1306" i="3"/>
  <c r="L83" i="6"/>
  <c r="M83" i="6"/>
  <c r="T83" i="3"/>
  <c r="U83" i="3"/>
  <c r="L262" i="6"/>
  <c r="M262" i="6"/>
  <c r="T262" i="3"/>
  <c r="U262" i="3"/>
  <c r="L392" i="6"/>
  <c r="M392" i="6"/>
  <c r="T392" i="3"/>
  <c r="U392" i="3"/>
  <c r="N554" i="6"/>
  <c r="L554" i="6"/>
  <c r="M554" i="6"/>
  <c r="T554" i="3"/>
  <c r="U554" i="3"/>
  <c r="BQ554" i="6" s="1"/>
  <c r="L766" i="6"/>
  <c r="M766" i="6"/>
  <c r="T766" i="3"/>
  <c r="U766" i="3"/>
  <c r="BQ766" i="6" s="1"/>
  <c r="N912" i="6"/>
  <c r="M912" i="6"/>
  <c r="T912" i="3"/>
  <c r="N1042" i="6"/>
  <c r="L1042" i="6"/>
  <c r="M1042" i="6"/>
  <c r="T1042" i="3"/>
  <c r="U1042" i="3"/>
  <c r="AC1042" i="6" s="1"/>
  <c r="M35" i="6"/>
  <c r="T35" i="3"/>
  <c r="N393" i="6"/>
  <c r="M393" i="6"/>
  <c r="L393" i="6"/>
  <c r="T393" i="3"/>
  <c r="M571" i="6"/>
  <c r="T571" i="3"/>
  <c r="L636" i="6"/>
  <c r="T636" i="3"/>
  <c r="U636" i="3"/>
  <c r="BQ636" i="6" s="1"/>
  <c r="N832" i="6"/>
  <c r="L832" i="6"/>
  <c r="M832" i="6"/>
  <c r="T832" i="3"/>
  <c r="U832" i="3"/>
  <c r="AC832" i="6" s="1"/>
  <c r="L978" i="6"/>
  <c r="M978" i="6"/>
  <c r="T978" i="3"/>
  <c r="L4" i="6"/>
  <c r="M4" i="6"/>
  <c r="T4" i="3"/>
  <c r="U4" i="3"/>
  <c r="AC4" i="6" s="1"/>
  <c r="L1098" i="6"/>
  <c r="T1098" i="3"/>
  <c r="U157" i="3"/>
  <c r="U222" i="3"/>
  <c r="U368" i="3"/>
  <c r="AC368" i="6" s="1"/>
  <c r="U449" i="3"/>
  <c r="U628" i="3"/>
  <c r="AC628" i="6" s="1"/>
  <c r="U710" i="3"/>
  <c r="AC710" i="6" s="1"/>
  <c r="U791" i="3"/>
  <c r="BQ791" i="6" s="1"/>
  <c r="U1281" i="3"/>
  <c r="U107" i="3"/>
  <c r="AC107" i="6" s="1"/>
  <c r="U416" i="3"/>
  <c r="U839" i="3"/>
  <c r="AC839" i="6" s="1"/>
  <c r="U60" i="3"/>
  <c r="AC60" i="6" s="1"/>
  <c r="U450" i="3"/>
  <c r="AC450" i="6" s="1"/>
  <c r="U679" i="3"/>
  <c r="BQ679" i="6" s="1"/>
  <c r="U776" i="3"/>
  <c r="AC776" i="6" s="1"/>
  <c r="U857" i="3"/>
  <c r="U922" i="3"/>
  <c r="U987" i="3"/>
  <c r="U1199" i="3"/>
  <c r="AC1199" i="6" s="1"/>
  <c r="U1459" i="3"/>
  <c r="U78" i="3"/>
  <c r="U435" i="3"/>
  <c r="AC435" i="6" s="1"/>
  <c r="T939" i="3"/>
  <c r="U1216" i="3"/>
  <c r="AC1216" i="6" s="1"/>
  <c r="U128" i="3"/>
  <c r="T404" i="3"/>
  <c r="T1217" i="3"/>
  <c r="T193" i="3"/>
  <c r="T1089" i="3"/>
  <c r="T1333" i="3"/>
  <c r="U1001" i="3"/>
  <c r="AC1001" i="6" s="1"/>
  <c r="U393" i="3"/>
  <c r="U560" i="3"/>
  <c r="AC560" i="6" s="1"/>
  <c r="M1019" i="6"/>
  <c r="M60" i="6"/>
  <c r="M1199" i="6"/>
  <c r="M14" i="6"/>
  <c r="L1186" i="6"/>
  <c r="L1285" i="6"/>
  <c r="L35" i="6"/>
  <c r="L571" i="6"/>
  <c r="M636" i="6"/>
  <c r="N527" i="6"/>
  <c r="L527" i="6"/>
  <c r="M527" i="6"/>
  <c r="T527" i="3"/>
  <c r="N690" i="6"/>
  <c r="L690" i="6"/>
  <c r="M690" i="6"/>
  <c r="T690" i="3"/>
  <c r="U690" i="3"/>
  <c r="N901" i="6"/>
  <c r="L901" i="6"/>
  <c r="M901" i="6"/>
  <c r="T901" i="3"/>
  <c r="U901" i="3"/>
  <c r="AC901" i="6" s="1"/>
  <c r="N966" i="6"/>
  <c r="L966" i="6"/>
  <c r="M966" i="6"/>
  <c r="T966" i="3"/>
  <c r="U966" i="3"/>
  <c r="AC966" i="6" s="1"/>
  <c r="N1161" i="6"/>
  <c r="L1161" i="6"/>
  <c r="M1161" i="6"/>
  <c r="T1161" i="3"/>
  <c r="U1161" i="3"/>
  <c r="BQ1161" i="6" s="1"/>
  <c r="N1357" i="6"/>
  <c r="L1357" i="6"/>
  <c r="M1357" i="6"/>
  <c r="T1357" i="3"/>
  <c r="N984" i="6"/>
  <c r="L984" i="6"/>
  <c r="M984" i="6"/>
  <c r="T984" i="3"/>
  <c r="U984" i="3"/>
  <c r="AC984" i="6" s="1"/>
  <c r="L495" i="6"/>
  <c r="M495" i="6"/>
  <c r="N495" i="6"/>
  <c r="T495" i="3"/>
  <c r="N740" i="6"/>
  <c r="L740" i="6"/>
  <c r="M740" i="6"/>
  <c r="T740" i="3"/>
  <c r="U740" i="3"/>
  <c r="BQ740" i="6" s="1"/>
  <c r="N1244" i="6"/>
  <c r="L1244" i="6"/>
  <c r="M1244" i="6"/>
  <c r="T1244" i="3"/>
  <c r="N25" i="6"/>
  <c r="L25" i="6"/>
  <c r="M25" i="6"/>
  <c r="T25" i="3"/>
  <c r="U25" i="3"/>
  <c r="AC25" i="6" s="1"/>
  <c r="L350" i="6"/>
  <c r="M350" i="6"/>
  <c r="N350" i="6"/>
  <c r="T350" i="3"/>
  <c r="U350" i="3"/>
  <c r="BQ350" i="6" s="1"/>
  <c r="N773" i="6"/>
  <c r="L773" i="6"/>
  <c r="M773" i="6"/>
  <c r="T773" i="3"/>
  <c r="U773" i="3"/>
  <c r="BQ773" i="6" s="1"/>
  <c r="N172" i="6"/>
  <c r="L172" i="6"/>
  <c r="M172" i="6"/>
  <c r="T172" i="3"/>
  <c r="N253" i="6"/>
  <c r="U253" i="3"/>
  <c r="L253" i="6"/>
  <c r="N481" i="6"/>
  <c r="T481" i="3"/>
  <c r="L481" i="6"/>
  <c r="U481" i="3"/>
  <c r="AC481" i="6" s="1"/>
  <c r="N627" i="6"/>
  <c r="L627" i="6"/>
  <c r="M627" i="6"/>
  <c r="L774" i="6"/>
  <c r="N774" i="6"/>
  <c r="M774" i="6"/>
  <c r="T774" i="3"/>
  <c r="L904" i="6"/>
  <c r="M904" i="6"/>
  <c r="T904" i="3"/>
  <c r="U904" i="3"/>
  <c r="BQ904" i="6" s="1"/>
  <c r="N1083" i="6"/>
  <c r="L1083" i="6"/>
  <c r="M1083" i="6"/>
  <c r="T1083" i="3"/>
  <c r="N1376" i="6"/>
  <c r="L1376" i="6"/>
  <c r="M1376" i="6"/>
  <c r="T1376" i="3"/>
  <c r="N11" i="6"/>
  <c r="L11" i="6"/>
  <c r="N76" i="6"/>
  <c r="L76" i="6"/>
  <c r="N303" i="6"/>
  <c r="L303" i="6"/>
  <c r="M303" i="6"/>
  <c r="N563" i="6"/>
  <c r="L563" i="6"/>
  <c r="M563" i="6"/>
  <c r="L1377" i="6"/>
  <c r="M1377" i="6"/>
  <c r="N1362" i="6"/>
  <c r="L1362" i="6"/>
  <c r="L206" i="6"/>
  <c r="M206" i="6"/>
  <c r="N288" i="6"/>
  <c r="L288" i="6"/>
  <c r="N776" i="6"/>
  <c r="L776" i="6"/>
  <c r="N1248" i="6"/>
  <c r="L1248" i="6"/>
  <c r="M1248" i="6"/>
  <c r="L614" i="6"/>
  <c r="M614" i="6"/>
  <c r="T614" i="3"/>
  <c r="L712" i="6"/>
  <c r="M712" i="6"/>
  <c r="T712" i="3"/>
  <c r="U842" i="3"/>
  <c r="L842" i="6"/>
  <c r="N1070" i="6"/>
  <c r="U1070" i="3"/>
  <c r="AC1070" i="6" s="1"/>
  <c r="L1070" i="6"/>
  <c r="L1151" i="6"/>
  <c r="M1151" i="6"/>
  <c r="T1151" i="3"/>
  <c r="L1087" i="6"/>
  <c r="M1087" i="6"/>
  <c r="U1087" i="3"/>
  <c r="BQ1087" i="6" s="1"/>
  <c r="L469" i="6"/>
  <c r="M469" i="6"/>
  <c r="T469" i="3"/>
  <c r="L550" i="6"/>
  <c r="M550" i="6"/>
  <c r="T550" i="3"/>
  <c r="L778" i="6"/>
  <c r="M778" i="6"/>
  <c r="T778" i="3"/>
  <c r="U778" i="3"/>
  <c r="AC778" i="6" s="1"/>
  <c r="L924" i="6"/>
  <c r="M924" i="6"/>
  <c r="U924" i="3"/>
  <c r="BQ924" i="6" s="1"/>
  <c r="N989" i="6"/>
  <c r="L989" i="6"/>
  <c r="M989" i="6"/>
  <c r="U989" i="3"/>
  <c r="AC989" i="6" s="1"/>
  <c r="L129" i="6"/>
  <c r="N129" i="6"/>
  <c r="M129" i="6"/>
  <c r="U129" i="3"/>
  <c r="N291" i="6"/>
  <c r="L291" i="6"/>
  <c r="M291" i="6"/>
  <c r="U291" i="3"/>
  <c r="M519" i="6"/>
  <c r="T519" i="3"/>
  <c r="L519" i="6"/>
  <c r="U519" i="3"/>
  <c r="AC519" i="6" s="1"/>
  <c r="M682" i="6"/>
  <c r="L682" i="6"/>
  <c r="T682" i="3"/>
  <c r="U682" i="3"/>
  <c r="N747" i="6"/>
  <c r="M747" i="6"/>
  <c r="T747" i="3"/>
  <c r="L747" i="6"/>
  <c r="U747" i="3"/>
  <c r="BQ747" i="6" s="1"/>
  <c r="N876" i="6"/>
  <c r="M876" i="6"/>
  <c r="L876" i="6"/>
  <c r="T876" i="3"/>
  <c r="U876" i="3"/>
  <c r="L1300" i="6"/>
  <c r="M1300" i="6"/>
  <c r="U1300" i="3"/>
  <c r="AC1300" i="6" s="1"/>
  <c r="N260" i="6"/>
  <c r="L260" i="6"/>
  <c r="M260" i="6"/>
  <c r="U260" i="3"/>
  <c r="AC260" i="6" s="1"/>
  <c r="M438" i="6"/>
  <c r="L438" i="6"/>
  <c r="T438" i="3"/>
  <c r="U438" i="3"/>
  <c r="AC438" i="6" s="1"/>
  <c r="L780" i="6"/>
  <c r="M780" i="6"/>
  <c r="U780" i="3"/>
  <c r="BQ780" i="6" s="1"/>
  <c r="M959" i="6"/>
  <c r="L959" i="6"/>
  <c r="T959" i="3"/>
  <c r="U959" i="3"/>
  <c r="N1187" i="6"/>
  <c r="M1187" i="6"/>
  <c r="L1187" i="6"/>
  <c r="T1187" i="3"/>
  <c r="U1187" i="3"/>
  <c r="AC1187" i="6" s="1"/>
  <c r="L1268" i="6"/>
  <c r="M1268" i="6"/>
  <c r="U1268" i="3"/>
  <c r="L1398" i="6"/>
  <c r="M1398" i="6"/>
  <c r="U1398" i="3"/>
  <c r="AC1398" i="6" s="1"/>
  <c r="L968" i="6"/>
  <c r="M968" i="6"/>
  <c r="T968" i="3"/>
  <c r="U968" i="3"/>
  <c r="AC968" i="6" s="1"/>
  <c r="L147" i="6"/>
  <c r="M147" i="6"/>
  <c r="T147" i="3"/>
  <c r="U147" i="3"/>
  <c r="N391" i="6"/>
  <c r="M391" i="6"/>
  <c r="U391" i="3"/>
  <c r="M456" i="6"/>
  <c r="L456" i="6"/>
  <c r="U456" i="3"/>
  <c r="AC456" i="6" s="1"/>
  <c r="M684" i="6"/>
  <c r="U684" i="3"/>
  <c r="BQ684" i="6" s="1"/>
  <c r="N830" i="6"/>
  <c r="L830" i="6"/>
  <c r="M830" i="6"/>
  <c r="T830" i="3"/>
  <c r="U830" i="3"/>
  <c r="L895" i="6"/>
  <c r="M895" i="6"/>
  <c r="T895" i="3"/>
  <c r="U895" i="3"/>
  <c r="BQ895" i="6" s="1"/>
  <c r="N1074" i="6"/>
  <c r="L1074" i="6"/>
  <c r="M1074" i="6"/>
  <c r="T1074" i="3"/>
  <c r="U1074" i="3"/>
  <c r="AC1074" i="6" s="1"/>
  <c r="M1220" i="6"/>
  <c r="L1220" i="6"/>
  <c r="T1220" i="3"/>
  <c r="L1448" i="6"/>
  <c r="M1448" i="6"/>
  <c r="T1448" i="3"/>
  <c r="U1448" i="3"/>
  <c r="BQ1448" i="6" s="1"/>
  <c r="L1066" i="6"/>
  <c r="T1066" i="3"/>
  <c r="L18" i="6"/>
  <c r="M18" i="6"/>
  <c r="T18" i="3"/>
  <c r="U18" i="3"/>
  <c r="AC18" i="6" s="1"/>
  <c r="L148" i="6"/>
  <c r="M148" i="6"/>
  <c r="T148" i="3"/>
  <c r="U148" i="3"/>
  <c r="N327" i="6"/>
  <c r="L327" i="6"/>
  <c r="M327" i="6"/>
  <c r="T327" i="3"/>
  <c r="U327" i="3"/>
  <c r="BQ327" i="6" s="1"/>
  <c r="M473" i="6"/>
  <c r="T473" i="3"/>
  <c r="L685" i="6"/>
  <c r="M685" i="6"/>
  <c r="T685" i="3"/>
  <c r="U685" i="3"/>
  <c r="AC685" i="6" s="1"/>
  <c r="M847" i="6"/>
  <c r="L847" i="6"/>
  <c r="T847" i="3"/>
  <c r="N977" i="6"/>
  <c r="M977" i="6"/>
  <c r="L977" i="6"/>
  <c r="T977" i="3"/>
  <c r="N1107" i="6"/>
  <c r="M1107" i="6"/>
  <c r="T1107" i="3"/>
  <c r="N1238" i="6"/>
  <c r="L1238" i="6"/>
  <c r="M1238" i="6"/>
  <c r="T1238" i="3"/>
  <c r="U1238" i="3"/>
  <c r="M1351" i="6"/>
  <c r="L1351" i="6"/>
  <c r="T1351" i="3"/>
  <c r="N1419" i="6"/>
  <c r="L1419" i="6"/>
  <c r="M1419" i="6"/>
  <c r="T1419" i="3"/>
  <c r="U1419" i="3"/>
  <c r="N116" i="6"/>
  <c r="M116" i="6"/>
  <c r="L116" i="6"/>
  <c r="T116" i="3"/>
  <c r="M181" i="6"/>
  <c r="L181" i="6"/>
  <c r="T181" i="3"/>
  <c r="M328" i="6"/>
  <c r="T328" i="3"/>
  <c r="L490" i="6"/>
  <c r="M490" i="6"/>
  <c r="T490" i="3"/>
  <c r="U490" i="3"/>
  <c r="AC490" i="6" s="1"/>
  <c r="L897" i="6"/>
  <c r="T897" i="3"/>
  <c r="M897" i="6"/>
  <c r="U897" i="3"/>
  <c r="AC897" i="6" s="1"/>
  <c r="L1092" i="6"/>
  <c r="M1092" i="6"/>
  <c r="T1092" i="3"/>
  <c r="U1092" i="3"/>
  <c r="AC1092" i="6" s="1"/>
  <c r="L1157" i="6"/>
  <c r="T1157" i="3"/>
  <c r="M1157" i="6"/>
  <c r="U1157" i="3"/>
  <c r="AC1157" i="6" s="1"/>
  <c r="L1255" i="6"/>
  <c r="T1255" i="3"/>
  <c r="U1255" i="3"/>
  <c r="AC1255" i="6" s="1"/>
  <c r="M1255" i="6"/>
  <c r="L1401" i="6"/>
  <c r="T1401" i="3"/>
  <c r="U1401" i="3"/>
  <c r="AC1401" i="6" s="1"/>
  <c r="L1322" i="6"/>
  <c r="M1322" i="6"/>
  <c r="T1322" i="3"/>
  <c r="U1322" i="3"/>
  <c r="BQ1322" i="6" s="1"/>
  <c r="T157" i="3"/>
  <c r="T303" i="3"/>
  <c r="T368" i="3"/>
  <c r="T563" i="3"/>
  <c r="T628" i="3"/>
  <c r="T791" i="3"/>
  <c r="T1377" i="3"/>
  <c r="T107" i="3"/>
  <c r="T839" i="3"/>
  <c r="T60" i="3"/>
  <c r="T288" i="3"/>
  <c r="T450" i="3"/>
  <c r="T679" i="3"/>
  <c r="T776" i="3"/>
  <c r="T857" i="3"/>
  <c r="T922" i="3"/>
  <c r="T987" i="3"/>
  <c r="T1199" i="3"/>
  <c r="T1362" i="3"/>
  <c r="U712" i="3"/>
  <c r="AC712" i="6" s="1"/>
  <c r="T842" i="3"/>
  <c r="U469" i="3"/>
  <c r="T1087" i="3"/>
  <c r="T129" i="3"/>
  <c r="T32" i="3"/>
  <c r="T1268" i="3"/>
  <c r="T326" i="3"/>
  <c r="T618" i="3"/>
  <c r="U1285" i="3"/>
  <c r="BQ1285" i="6" s="1"/>
  <c r="U35" i="3"/>
  <c r="U328" i="3"/>
  <c r="BQ328" i="6" s="1"/>
  <c r="U571" i="3"/>
  <c r="AC571" i="6" s="1"/>
  <c r="U1306" i="3"/>
  <c r="AC1306" i="6" s="1"/>
  <c r="U512" i="3"/>
  <c r="AC512" i="6" s="1"/>
  <c r="U301" i="3"/>
  <c r="BQ301" i="6" s="1"/>
  <c r="U495" i="3"/>
  <c r="AC495" i="6" s="1"/>
  <c r="U1309" i="3"/>
  <c r="M76" i="6"/>
  <c r="M954" i="6"/>
  <c r="M679" i="6"/>
  <c r="M987" i="6"/>
  <c r="M1362" i="6"/>
  <c r="M481" i="6"/>
  <c r="L1107" i="6"/>
  <c r="L328" i="6"/>
  <c r="N445" i="6"/>
  <c r="L445" i="6"/>
  <c r="M445" i="6"/>
  <c r="T445" i="3"/>
  <c r="U445" i="3"/>
  <c r="BQ445" i="6" s="1"/>
  <c r="N771" i="6"/>
  <c r="L771" i="6"/>
  <c r="M771" i="6"/>
  <c r="T771" i="3"/>
  <c r="N1031" i="6"/>
  <c r="L1031" i="6"/>
  <c r="M1031" i="6"/>
  <c r="T1031" i="3"/>
  <c r="U1031" i="3"/>
  <c r="AC1031" i="6" s="1"/>
  <c r="N1292" i="6"/>
  <c r="L1292" i="6"/>
  <c r="M1292" i="6"/>
  <c r="T1292" i="3"/>
  <c r="N9" i="6"/>
  <c r="L9" i="6"/>
  <c r="M9" i="6"/>
  <c r="T9" i="3"/>
  <c r="U9" i="3"/>
  <c r="AC9" i="6" s="1"/>
  <c r="N480" i="6"/>
  <c r="L480" i="6"/>
  <c r="M480" i="6"/>
  <c r="U480" i="3"/>
  <c r="AC480" i="6" s="1"/>
  <c r="N89" i="6"/>
  <c r="L89" i="6"/>
  <c r="M89" i="6"/>
  <c r="T89" i="3"/>
  <c r="N170" i="6"/>
  <c r="L170" i="6"/>
  <c r="M170" i="6"/>
  <c r="T170" i="3"/>
  <c r="U170" i="3"/>
  <c r="L398" i="6"/>
  <c r="N398" i="6"/>
  <c r="M398" i="6"/>
  <c r="T398" i="3"/>
  <c r="L642" i="6"/>
  <c r="N642" i="6"/>
  <c r="T642" i="3"/>
  <c r="U642" i="3"/>
  <c r="N886" i="6"/>
  <c r="L886" i="6"/>
  <c r="M886" i="6"/>
  <c r="T886" i="3"/>
  <c r="U886" i="3"/>
  <c r="N1113" i="6"/>
  <c r="L1113" i="6"/>
  <c r="M1113" i="6"/>
  <c r="T1113" i="3"/>
  <c r="U1113" i="3"/>
  <c r="AC1113" i="6" s="1"/>
  <c r="N1407" i="6"/>
  <c r="L1407" i="6"/>
  <c r="T1407" i="3"/>
  <c r="U1407" i="3"/>
  <c r="BQ1407" i="6" s="1"/>
  <c r="N42" i="6"/>
  <c r="L42" i="6"/>
  <c r="M42" i="6"/>
  <c r="T42" i="3"/>
  <c r="U42" i="3"/>
  <c r="N416" i="6"/>
  <c r="L416" i="6"/>
  <c r="M416" i="6"/>
  <c r="N1295" i="6"/>
  <c r="M1295" i="6"/>
  <c r="L1295" i="6"/>
  <c r="U1295" i="3"/>
  <c r="BQ1295" i="6" s="1"/>
  <c r="N1459" i="6"/>
  <c r="L1459" i="6"/>
  <c r="M1459" i="6"/>
  <c r="N222" i="6"/>
  <c r="L222" i="6"/>
  <c r="M222" i="6"/>
  <c r="N449" i="6"/>
  <c r="L449" i="6"/>
  <c r="M449" i="6"/>
  <c r="L710" i="6"/>
  <c r="M710" i="6"/>
  <c r="L1085" i="6"/>
  <c r="M1085" i="6"/>
  <c r="L13" i="6"/>
  <c r="M13" i="6"/>
  <c r="T13" i="3"/>
  <c r="L224" i="6"/>
  <c r="M224" i="6"/>
  <c r="T224" i="3"/>
  <c r="L370" i="6"/>
  <c r="M370" i="6"/>
  <c r="T370" i="3"/>
  <c r="N516" i="6"/>
  <c r="L516" i="6"/>
  <c r="U516" i="3"/>
  <c r="M516" i="6"/>
  <c r="L777" i="6"/>
  <c r="M777" i="6"/>
  <c r="T777" i="3"/>
  <c r="U939" i="3"/>
  <c r="AC939" i="6" s="1"/>
  <c r="L939" i="6"/>
  <c r="L1281" i="6"/>
  <c r="M1281" i="6"/>
  <c r="N1217" i="6"/>
  <c r="L1217" i="6"/>
  <c r="M1217" i="6"/>
  <c r="U1217" i="3"/>
  <c r="AC1217" i="6" s="1"/>
  <c r="L1315" i="6"/>
  <c r="M1315" i="6"/>
  <c r="U1315" i="3"/>
  <c r="N14" i="6"/>
  <c r="T14" i="3"/>
  <c r="L14" i="6"/>
  <c r="T306" i="3"/>
  <c r="L306" i="6"/>
  <c r="L615" i="6"/>
  <c r="M615" i="6"/>
  <c r="T615" i="3"/>
  <c r="L843" i="6"/>
  <c r="M843" i="6"/>
  <c r="T843" i="3"/>
  <c r="U843" i="3"/>
  <c r="N1445" i="6"/>
  <c r="M1445" i="6"/>
  <c r="L1445" i="6"/>
  <c r="T1445" i="3"/>
  <c r="U1445" i="3"/>
  <c r="N1072" i="6"/>
  <c r="M1072" i="6"/>
  <c r="T1072" i="3"/>
  <c r="L1072" i="6"/>
  <c r="U1072" i="3"/>
  <c r="AC1072" i="6" s="1"/>
  <c r="U11" i="3"/>
  <c r="U76" i="3"/>
  <c r="U872" i="3"/>
  <c r="AC872" i="6" s="1"/>
  <c r="U954" i="3"/>
  <c r="U1019" i="3"/>
  <c r="U1100" i="3"/>
  <c r="AC1100" i="6" s="1"/>
  <c r="U1279" i="3"/>
  <c r="BQ1279" i="6" s="1"/>
  <c r="U142" i="3"/>
  <c r="U206" i="3"/>
  <c r="U1085" i="3"/>
  <c r="AC1085" i="6" s="1"/>
  <c r="U1150" i="3"/>
  <c r="BQ1150" i="6" s="1"/>
  <c r="U1248" i="3"/>
  <c r="AC1248" i="6" s="1"/>
  <c r="U1151" i="3"/>
  <c r="AC1151" i="6" s="1"/>
  <c r="U224" i="3"/>
  <c r="AC224" i="6" s="1"/>
  <c r="U614" i="3"/>
  <c r="BQ614" i="6" s="1"/>
  <c r="U1098" i="3"/>
  <c r="AC1098" i="6" s="1"/>
  <c r="U681" i="3"/>
  <c r="T989" i="3"/>
  <c r="T1429" i="3"/>
  <c r="T63" i="3"/>
  <c r="T600" i="3"/>
  <c r="T1430" i="3"/>
  <c r="T1295" i="3"/>
  <c r="T260" i="3"/>
  <c r="T228" i="3"/>
  <c r="T553" i="3"/>
  <c r="T976" i="3"/>
  <c r="U1220" i="3"/>
  <c r="BQ1220" i="6" s="1"/>
  <c r="U977" i="3"/>
  <c r="U978" i="3"/>
  <c r="AC978" i="6" s="1"/>
  <c r="U1273" i="3"/>
  <c r="U1083" i="3"/>
  <c r="U836" i="3"/>
  <c r="BQ836" i="6" s="1"/>
  <c r="U398" i="3"/>
  <c r="U1244" i="3"/>
  <c r="M11" i="6"/>
  <c r="M872" i="6"/>
  <c r="M1279" i="6"/>
  <c r="M450" i="6"/>
  <c r="M922" i="6"/>
  <c r="M1070" i="6"/>
  <c r="M306" i="6"/>
  <c r="L391" i="6"/>
  <c r="L912" i="6"/>
  <c r="M1407" i="6"/>
  <c r="N426" i="6"/>
  <c r="T1191" i="3"/>
  <c r="U1386" i="3"/>
  <c r="AC1386" i="6" s="1"/>
  <c r="U52" i="3"/>
  <c r="AC52" i="6" s="1"/>
  <c r="U117" i="3"/>
  <c r="BQ117" i="6" s="1"/>
  <c r="U182" i="3"/>
  <c r="U280" i="3"/>
  <c r="AC280" i="6" s="1"/>
  <c r="U637" i="3"/>
  <c r="U703" i="3"/>
  <c r="AC703" i="6" s="1"/>
  <c r="U914" i="3"/>
  <c r="BQ914" i="6" s="1"/>
  <c r="U53" i="3"/>
  <c r="BQ53" i="6" s="1"/>
  <c r="U118" i="3"/>
  <c r="AC118" i="6" s="1"/>
  <c r="U443" i="3"/>
  <c r="U508" i="3"/>
  <c r="AC508" i="6" s="1"/>
  <c r="U753" i="3"/>
  <c r="AC753" i="6" s="1"/>
  <c r="U1078" i="3"/>
  <c r="L52" i="6"/>
  <c r="L117" i="6"/>
  <c r="L182" i="6"/>
  <c r="L280" i="6"/>
  <c r="L637" i="6"/>
  <c r="L703" i="6"/>
  <c r="L914" i="6"/>
  <c r="L1191" i="6"/>
  <c r="L1386" i="6"/>
  <c r="L248" i="6"/>
  <c r="L313" i="6"/>
  <c r="L378" i="6"/>
  <c r="L688" i="6"/>
  <c r="L948" i="6"/>
  <c r="L1013" i="6"/>
  <c r="L1159" i="6"/>
  <c r="N979" i="6"/>
  <c r="N53" i="6"/>
  <c r="N60" i="6"/>
  <c r="N142" i="6"/>
  <c r="N206" i="6"/>
  <c r="N450" i="6"/>
  <c r="N679" i="6"/>
  <c r="N857" i="6"/>
  <c r="N922" i="6"/>
  <c r="N987" i="6"/>
  <c r="N1085" i="6"/>
  <c r="N1150" i="6"/>
  <c r="N13" i="6"/>
  <c r="N78" i="6"/>
  <c r="N159" i="6"/>
  <c r="N224" i="6"/>
  <c r="N370" i="6"/>
  <c r="N614" i="6"/>
  <c r="N712" i="6"/>
  <c r="N777" i="6"/>
  <c r="N842" i="6"/>
  <c r="N939" i="6"/>
  <c r="N1151" i="6"/>
  <c r="N1216" i="6"/>
  <c r="N1281" i="6"/>
  <c r="N1346" i="6"/>
  <c r="N1087" i="6"/>
  <c r="N1315" i="6"/>
  <c r="N128" i="6"/>
  <c r="N306" i="6"/>
  <c r="N404" i="6"/>
  <c r="N469" i="6"/>
  <c r="N550" i="6"/>
  <c r="N615" i="6"/>
  <c r="N681" i="6"/>
  <c r="N778" i="6"/>
  <c r="N843" i="6"/>
  <c r="N924" i="6"/>
  <c r="N519" i="6"/>
  <c r="N600" i="6"/>
  <c r="N958" i="6"/>
  <c r="N1186" i="6"/>
  <c r="N1300" i="6"/>
  <c r="N1273" i="6"/>
  <c r="N162" i="6"/>
  <c r="N341" i="6"/>
  <c r="N438" i="6"/>
  <c r="N780" i="6"/>
  <c r="N959" i="6"/>
  <c r="N1024" i="6"/>
  <c r="N1089" i="6"/>
  <c r="N1268" i="6"/>
  <c r="N1333" i="6"/>
  <c r="N1398" i="6"/>
  <c r="N968" i="6"/>
  <c r="N147" i="6"/>
  <c r="N228" i="6"/>
  <c r="N326" i="6"/>
  <c r="N456" i="6"/>
  <c r="N553" i="6"/>
  <c r="N618" i="6"/>
  <c r="N684" i="6"/>
  <c r="N749" i="6"/>
  <c r="N895" i="6"/>
  <c r="N976" i="6"/>
  <c r="N1220" i="6"/>
  <c r="N1383" i="6"/>
  <c r="N1448" i="6"/>
  <c r="N1066" i="6"/>
  <c r="M1066" i="6"/>
  <c r="N18" i="6"/>
  <c r="N83" i="6"/>
  <c r="N148" i="6"/>
  <c r="N262" i="6"/>
  <c r="N392" i="6"/>
  <c r="N473" i="6"/>
  <c r="N685" i="6"/>
  <c r="N766" i="6"/>
  <c r="N847" i="6"/>
  <c r="N1351" i="6"/>
  <c r="N35" i="6"/>
  <c r="N181" i="6"/>
  <c r="N328" i="6"/>
  <c r="N490" i="6"/>
  <c r="N571" i="6"/>
  <c r="N636" i="6"/>
  <c r="N897" i="6"/>
  <c r="N978" i="6"/>
  <c r="N1092" i="6"/>
  <c r="N1157" i="6"/>
  <c r="N1255" i="6"/>
  <c r="N1401" i="6"/>
  <c r="N4" i="6"/>
  <c r="N1322" i="6"/>
  <c r="N1098" i="6"/>
  <c r="M1098" i="6"/>
  <c r="T1386" i="3"/>
  <c r="T52" i="3"/>
  <c r="T117" i="3"/>
  <c r="T182" i="3"/>
  <c r="T280" i="3"/>
  <c r="T637" i="3"/>
  <c r="T703" i="3"/>
  <c r="T914" i="3"/>
  <c r="T53" i="3"/>
  <c r="T118" i="3"/>
  <c r="T443" i="3"/>
  <c r="T508" i="3"/>
  <c r="T753" i="3"/>
  <c r="T1078" i="3"/>
  <c r="M361" i="6"/>
  <c r="M426" i="6"/>
  <c r="M491" i="6"/>
  <c r="M556" i="6"/>
  <c r="M849" i="6"/>
  <c r="M979" i="6"/>
  <c r="M1060" i="6"/>
  <c r="M1126" i="6"/>
  <c r="M753" i="6"/>
  <c r="M1078" i="6"/>
  <c r="N1224" i="6"/>
  <c r="N982" i="6"/>
  <c r="N333" i="6"/>
  <c r="N497" i="6"/>
  <c r="N562" i="6"/>
  <c r="N1018" i="6"/>
  <c r="U1191" i="3"/>
  <c r="T426" i="3"/>
  <c r="T1126" i="3"/>
  <c r="T248" i="3"/>
  <c r="T313" i="3"/>
  <c r="T378" i="3"/>
  <c r="T688" i="3"/>
  <c r="T948" i="3"/>
  <c r="T1013" i="3"/>
  <c r="T1159" i="3"/>
  <c r="T1224" i="3"/>
  <c r="T1387" i="3"/>
  <c r="T38" i="3"/>
  <c r="M52" i="6"/>
  <c r="M117" i="6"/>
  <c r="M182" i="6"/>
  <c r="M280" i="6"/>
  <c r="M637" i="6"/>
  <c r="M914" i="6"/>
  <c r="M1191" i="6"/>
  <c r="M248" i="6"/>
  <c r="M313" i="6"/>
  <c r="M378" i="6"/>
  <c r="M688" i="6"/>
  <c r="M948" i="6"/>
  <c r="M1013" i="6"/>
  <c r="L1387" i="6"/>
  <c r="N789" i="6"/>
  <c r="N378" i="6"/>
  <c r="N709" i="6"/>
  <c r="N790" i="6"/>
  <c r="N835" i="6"/>
  <c r="N1429" i="6"/>
  <c r="N624" i="6"/>
  <c r="N682" i="6"/>
  <c r="N280" i="6"/>
  <c r="N351" i="6"/>
  <c r="N361" i="6"/>
  <c r="N491" i="6"/>
  <c r="N556" i="6"/>
  <c r="N703" i="6"/>
  <c r="N849" i="6"/>
  <c r="N914" i="6"/>
  <c r="N1060" i="6"/>
  <c r="N1191" i="6"/>
  <c r="N1386" i="6"/>
  <c r="N118" i="6"/>
  <c r="N248" i="6"/>
  <c r="N443" i="6"/>
  <c r="N508" i="6"/>
  <c r="N688" i="6"/>
  <c r="N753" i="6"/>
  <c r="N948" i="6"/>
  <c r="N1013" i="6"/>
  <c r="N1078" i="6"/>
  <c r="N1159" i="6"/>
  <c r="N38" i="6"/>
  <c r="N217" i="6"/>
  <c r="N461" i="6"/>
  <c r="N542" i="6"/>
  <c r="N607" i="6"/>
  <c r="N1063" i="6"/>
  <c r="N1128" i="6"/>
  <c r="N1193" i="6"/>
  <c r="N1258" i="6"/>
  <c r="N1388" i="6"/>
  <c r="N185" i="6"/>
  <c r="N267" i="6"/>
  <c r="N332" i="6"/>
  <c r="N397" i="6"/>
  <c r="N787" i="6"/>
  <c r="N852" i="6"/>
  <c r="N1178" i="6"/>
  <c r="N1243" i="6"/>
  <c r="N1389" i="6"/>
  <c r="N74" i="6"/>
  <c r="L334" i="6"/>
  <c r="M334" i="6"/>
  <c r="L692" i="6"/>
  <c r="M692" i="6"/>
  <c r="N1082" i="6"/>
  <c r="N105" i="6"/>
  <c r="N251" i="6"/>
  <c r="N511" i="6"/>
  <c r="N576" i="6"/>
  <c r="N756" i="6"/>
  <c r="N902" i="6"/>
  <c r="N999" i="6"/>
  <c r="N1065" i="6"/>
  <c r="N203" i="6"/>
  <c r="L399" i="6"/>
  <c r="M399" i="6"/>
  <c r="L838" i="6"/>
  <c r="N838" i="6"/>
  <c r="M838" i="6"/>
  <c r="N58" i="6"/>
  <c r="N124" i="6"/>
  <c r="N286" i="6"/>
  <c r="N432" i="6"/>
  <c r="L432" i="6"/>
  <c r="M432" i="6"/>
  <c r="N644" i="6"/>
  <c r="N1099" i="6"/>
  <c r="N1327" i="6"/>
  <c r="N1392" i="6"/>
  <c r="N1396" i="6"/>
  <c r="N27" i="6"/>
  <c r="N92" i="6"/>
  <c r="N238" i="6"/>
  <c r="N482" i="6"/>
  <c r="N710" i="6"/>
  <c r="N791" i="6"/>
  <c r="N872" i="6"/>
  <c r="N954" i="6"/>
  <c r="N1019" i="6"/>
  <c r="N1279" i="6"/>
  <c r="N1377" i="6"/>
  <c r="N640" i="6"/>
  <c r="N394" i="6"/>
  <c r="N1093" i="6"/>
  <c r="N281" i="6"/>
  <c r="N1257" i="6"/>
  <c r="N184" i="6"/>
  <c r="N1079" i="6"/>
  <c r="N55" i="6"/>
  <c r="N543" i="6"/>
  <c r="N917" i="6"/>
  <c r="N817" i="6"/>
  <c r="N21" i="6"/>
  <c r="N947" i="6"/>
  <c r="N605" i="6"/>
  <c r="N476" i="6"/>
  <c r="N462" i="6"/>
  <c r="N1112" i="6"/>
  <c r="U932" i="3"/>
  <c r="AC932" i="6" s="1"/>
  <c r="M932" i="6"/>
  <c r="T932" i="3"/>
  <c r="L932" i="6"/>
  <c r="N932" i="6"/>
  <c r="L881" i="6"/>
  <c r="T765" i="3"/>
  <c r="AE436" i="6"/>
  <c r="BS498" i="6"/>
  <c r="T930" i="3"/>
  <c r="T806" i="3"/>
  <c r="M765" i="6"/>
  <c r="AE215" i="6"/>
  <c r="U881" i="3"/>
  <c r="AC881" i="6" s="1"/>
  <c r="L765" i="6"/>
  <c r="U765" i="3"/>
  <c r="BQ765" i="6" s="1"/>
  <c r="T881" i="3"/>
  <c r="M881" i="6"/>
  <c r="N881" i="6"/>
  <c r="N765" i="6"/>
  <c r="U806" i="3"/>
  <c r="U930" i="3"/>
  <c r="AC930" i="6" s="1"/>
  <c r="M930" i="6"/>
  <c r="M806" i="6"/>
  <c r="N930" i="6"/>
  <c r="L930" i="6"/>
  <c r="L806" i="6"/>
  <c r="N806" i="6"/>
  <c r="N1004" i="6"/>
  <c r="N120" i="6"/>
  <c r="BS1051" i="6"/>
  <c r="N225" i="6"/>
  <c r="AE704" i="6"/>
  <c r="N1275" i="6"/>
  <c r="BS1201" i="6"/>
  <c r="AE1242" i="6"/>
  <c r="N427" i="6"/>
  <c r="N219" i="6"/>
  <c r="AE1241" i="6"/>
  <c r="N702" i="6"/>
  <c r="AE305" i="6"/>
  <c r="AE1270" i="6"/>
  <c r="N659" i="6"/>
  <c r="N1045" i="6"/>
  <c r="N589" i="6"/>
  <c r="N794" i="6"/>
  <c r="BS1413" i="6"/>
  <c r="N316" i="6"/>
  <c r="U590" i="3"/>
  <c r="AE809" i="6"/>
  <c r="L731" i="6"/>
  <c r="AE717" i="6"/>
  <c r="L589" i="6"/>
  <c r="T589" i="3"/>
  <c r="N937" i="6"/>
  <c r="N179" i="6"/>
  <c r="N572" i="6"/>
  <c r="BS245" i="6"/>
  <c r="AE1045" i="6"/>
  <c r="U659" i="3"/>
  <c r="AE564" i="6"/>
  <c r="AE273" i="6"/>
  <c r="AE589" i="6"/>
  <c r="AE659" i="6"/>
  <c r="AE1130" i="6"/>
  <c r="U589" i="3"/>
  <c r="T659" i="3"/>
  <c r="U1045" i="3"/>
  <c r="T1045" i="3"/>
  <c r="AE919" i="6"/>
  <c r="AE590" i="6"/>
  <c r="AE584" i="6"/>
  <c r="AE1012" i="6"/>
  <c r="M589" i="6"/>
  <c r="L659" i="6"/>
  <c r="T590" i="3"/>
  <c r="L1045" i="6"/>
  <c r="M659" i="6"/>
  <c r="M1045" i="6"/>
  <c r="AE1198" i="6"/>
  <c r="BS1338" i="6"/>
  <c r="BS1053" i="6"/>
  <c r="U731" i="3"/>
  <c r="AE741" i="6"/>
  <c r="T731" i="3"/>
  <c r="AE731" i="6"/>
  <c r="N731" i="6"/>
  <c r="M731" i="6"/>
  <c r="L590" i="6"/>
  <c r="L1282" i="6"/>
  <c r="T1282" i="3"/>
  <c r="U1282" i="3"/>
  <c r="AE6" i="6"/>
  <c r="BS6" i="6"/>
  <c r="AE38" i="6"/>
  <c r="BS38" i="6"/>
  <c r="AE74" i="6"/>
  <c r="BS74" i="6"/>
  <c r="AE94" i="6"/>
  <c r="BS94" i="6"/>
  <c r="AE138" i="6"/>
  <c r="BS138" i="6"/>
  <c r="AE158" i="6"/>
  <c r="BS158" i="6"/>
  <c r="AE174" i="6"/>
  <c r="BS174" i="6"/>
  <c r="AE190" i="6"/>
  <c r="BS190" i="6"/>
  <c r="AE206" i="6"/>
  <c r="BS206" i="6"/>
  <c r="AE222" i="6"/>
  <c r="BS222" i="6"/>
  <c r="AE238" i="6"/>
  <c r="BS238" i="6"/>
  <c r="AE258" i="6"/>
  <c r="BS258" i="6"/>
  <c r="AE282" i="6"/>
  <c r="BS282" i="6"/>
  <c r="AE298" i="6"/>
  <c r="BS298" i="6"/>
  <c r="AE314" i="6"/>
  <c r="BS314" i="6"/>
  <c r="AE334" i="6"/>
  <c r="BS334" i="6"/>
  <c r="AE350" i="6"/>
  <c r="BS350" i="6"/>
  <c r="AE370" i="6"/>
  <c r="BS370" i="6"/>
  <c r="AE386" i="6"/>
  <c r="BS386" i="6"/>
  <c r="AE402" i="6"/>
  <c r="BS402" i="6"/>
  <c r="AE418" i="6"/>
  <c r="BS418" i="6"/>
  <c r="AE434" i="6"/>
  <c r="BS434" i="6"/>
  <c r="AE450" i="6"/>
  <c r="BS450" i="6"/>
  <c r="AE466" i="6"/>
  <c r="BS466" i="6"/>
  <c r="AE482" i="6"/>
  <c r="BS482" i="6"/>
  <c r="AE506" i="6"/>
  <c r="BS506" i="6"/>
  <c r="AE526" i="6"/>
  <c r="BS526" i="6"/>
  <c r="AE542" i="6"/>
  <c r="BS542" i="6"/>
  <c r="AE562" i="6"/>
  <c r="BS562" i="6"/>
  <c r="AE578" i="6"/>
  <c r="BS578" i="6"/>
  <c r="AE594" i="6"/>
  <c r="BS594" i="6"/>
  <c r="AE610" i="6"/>
  <c r="BS610" i="6"/>
  <c r="AE626" i="6"/>
  <c r="BS626" i="6"/>
  <c r="AE646" i="6"/>
  <c r="BS646" i="6"/>
  <c r="AE670" i="6"/>
  <c r="BS670" i="6"/>
  <c r="AE686" i="6"/>
  <c r="BS686" i="6"/>
  <c r="AE710" i="6"/>
  <c r="BS710" i="6"/>
  <c r="AE730" i="6"/>
  <c r="BS730" i="6"/>
  <c r="AE754" i="6"/>
  <c r="BS754" i="6"/>
  <c r="AE770" i="6"/>
  <c r="BS770" i="6"/>
  <c r="AE786" i="6"/>
  <c r="BS786" i="6"/>
  <c r="AE810" i="6"/>
  <c r="BS810" i="6"/>
  <c r="AE838" i="6"/>
  <c r="BS838" i="6"/>
  <c r="AE854" i="6"/>
  <c r="BS854" i="6"/>
  <c r="AE870" i="6"/>
  <c r="BS870" i="6"/>
  <c r="AE886" i="6"/>
  <c r="BS886" i="6"/>
  <c r="AE902" i="6"/>
  <c r="BS902" i="6"/>
  <c r="AE922" i="6"/>
  <c r="BS922" i="6"/>
  <c r="AE938" i="6"/>
  <c r="BS938" i="6"/>
  <c r="AE958" i="6"/>
  <c r="BS958" i="6"/>
  <c r="AE974" i="6"/>
  <c r="BS974" i="6"/>
  <c r="AE990" i="6"/>
  <c r="BS990" i="6"/>
  <c r="AE11" i="6"/>
  <c r="BS11" i="6"/>
  <c r="AE27" i="6"/>
  <c r="BS27" i="6"/>
  <c r="AE47" i="6"/>
  <c r="BS47" i="6"/>
  <c r="AE63" i="6"/>
  <c r="BS63" i="6"/>
  <c r="AE83" i="6"/>
  <c r="BS83" i="6"/>
  <c r="AE99" i="6"/>
  <c r="BS99" i="6"/>
  <c r="AE123" i="6"/>
  <c r="BS123" i="6"/>
  <c r="AE147" i="6"/>
  <c r="BS147" i="6"/>
  <c r="AE167" i="6"/>
  <c r="BS167" i="6"/>
  <c r="AE191" i="6"/>
  <c r="BS191" i="6"/>
  <c r="AE207" i="6"/>
  <c r="BS207" i="6"/>
  <c r="AE239" i="6"/>
  <c r="BS239" i="6"/>
  <c r="AE263" i="6"/>
  <c r="BS263" i="6"/>
  <c r="AE287" i="6"/>
  <c r="BS287" i="6"/>
  <c r="AE303" i="6"/>
  <c r="BS303" i="6"/>
  <c r="AE323" i="6"/>
  <c r="BS323" i="6"/>
  <c r="AE339" i="6"/>
  <c r="BS339" i="6"/>
  <c r="AE355" i="6"/>
  <c r="BS355" i="6"/>
  <c r="AE375" i="6"/>
  <c r="BS375" i="6"/>
  <c r="AE395" i="6"/>
  <c r="BS395" i="6"/>
  <c r="AE411" i="6"/>
  <c r="BS411" i="6"/>
  <c r="AE431" i="6"/>
  <c r="BS431" i="6"/>
  <c r="AE447" i="6"/>
  <c r="BS447" i="6"/>
  <c r="AE467" i="6"/>
  <c r="BS467" i="6"/>
  <c r="AE483" i="6"/>
  <c r="BS483" i="6"/>
  <c r="AE499" i="6"/>
  <c r="BS499" i="6"/>
  <c r="AE515" i="6"/>
  <c r="BS515" i="6"/>
  <c r="AE531" i="6"/>
  <c r="BS531" i="6"/>
  <c r="AE547" i="6"/>
  <c r="BS547" i="6"/>
  <c r="AE563" i="6"/>
  <c r="BS563" i="6"/>
  <c r="AE579" i="6"/>
  <c r="BS579" i="6"/>
  <c r="AE599" i="6"/>
  <c r="BS599" i="6"/>
  <c r="AE615" i="6"/>
  <c r="BS615" i="6"/>
  <c r="AE639" i="6"/>
  <c r="BS639" i="6"/>
  <c r="AE655" i="6"/>
  <c r="BS655" i="6"/>
  <c r="AE671" i="6"/>
  <c r="BS671" i="6"/>
  <c r="AE687" i="6"/>
  <c r="BS687" i="6"/>
  <c r="AE707" i="6"/>
  <c r="BS707" i="6"/>
  <c r="AE727" i="6"/>
  <c r="BS727" i="6"/>
  <c r="AE747" i="6"/>
  <c r="BS747" i="6"/>
  <c r="AE763" i="6"/>
  <c r="BS763" i="6"/>
  <c r="AE779" i="6"/>
  <c r="BS779" i="6"/>
  <c r="AE795" i="6"/>
  <c r="BS795" i="6"/>
  <c r="AE811" i="6"/>
  <c r="BS811" i="6"/>
  <c r="AE827" i="6"/>
  <c r="BS827" i="6"/>
  <c r="AE843" i="6"/>
  <c r="BS843" i="6"/>
  <c r="AE859" i="6"/>
  <c r="BS859" i="6"/>
  <c r="AE875" i="6"/>
  <c r="BS875" i="6"/>
  <c r="AE895" i="6"/>
  <c r="BS895" i="6"/>
  <c r="AE911" i="6"/>
  <c r="BS911" i="6"/>
  <c r="AE927" i="6"/>
  <c r="BS927" i="6"/>
  <c r="AE943" i="6"/>
  <c r="BS943" i="6"/>
  <c r="AE959" i="6"/>
  <c r="BS959" i="6"/>
  <c r="AE975" i="6"/>
  <c r="BS975" i="6"/>
  <c r="AE991" i="6"/>
  <c r="BS991" i="6"/>
  <c r="AE1007" i="6"/>
  <c r="BS1007" i="6"/>
  <c r="AE1023" i="6"/>
  <c r="BS1023" i="6"/>
  <c r="AE8" i="6"/>
  <c r="BS8" i="6"/>
  <c r="AE24" i="6"/>
  <c r="BS24" i="6"/>
  <c r="AE52" i="6"/>
  <c r="BS52" i="6"/>
  <c r="AE68" i="6"/>
  <c r="BS68" i="6"/>
  <c r="AE88" i="6"/>
  <c r="BS88" i="6"/>
  <c r="AE104" i="6"/>
  <c r="BS104" i="6"/>
  <c r="AE124" i="6"/>
  <c r="BS124" i="6"/>
  <c r="AE148" i="6"/>
  <c r="BS148" i="6"/>
  <c r="AE168" i="6"/>
  <c r="BS168" i="6"/>
  <c r="AE184" i="6"/>
  <c r="BS184" i="6"/>
  <c r="AE200" i="6"/>
  <c r="BS200" i="6"/>
  <c r="AE232" i="6"/>
  <c r="BS232" i="6"/>
  <c r="AE248" i="6"/>
  <c r="BS248" i="6"/>
  <c r="AE264" i="6"/>
  <c r="BS264" i="6"/>
  <c r="AE280" i="6"/>
  <c r="BS280" i="6"/>
  <c r="AE296" i="6"/>
  <c r="BS296" i="6"/>
  <c r="AE312" i="6"/>
  <c r="BS312" i="6"/>
  <c r="AE336" i="6"/>
  <c r="BS336" i="6"/>
  <c r="AE352" i="6"/>
  <c r="BS352" i="6"/>
  <c r="AE368" i="6"/>
  <c r="BS368" i="6"/>
  <c r="AE388" i="6"/>
  <c r="BS388" i="6"/>
  <c r="AE404" i="6"/>
  <c r="BS404" i="6"/>
  <c r="AE420" i="6"/>
  <c r="BS420" i="6"/>
  <c r="AE440" i="6"/>
  <c r="BS440" i="6"/>
  <c r="AE456" i="6"/>
  <c r="BS456" i="6"/>
  <c r="AE476" i="6"/>
  <c r="BS476" i="6"/>
  <c r="AE492" i="6"/>
  <c r="BS492" i="6"/>
  <c r="AE512" i="6"/>
  <c r="BS512" i="6"/>
  <c r="AE536" i="6"/>
  <c r="BS536" i="6"/>
  <c r="AE556" i="6"/>
  <c r="BS556" i="6"/>
  <c r="AE580" i="6"/>
  <c r="BS580" i="6"/>
  <c r="AE600" i="6"/>
  <c r="BS600" i="6"/>
  <c r="AE632" i="6"/>
  <c r="BS632" i="6"/>
  <c r="AE648" i="6"/>
  <c r="BS648" i="6"/>
  <c r="AE668" i="6"/>
  <c r="BS668" i="6"/>
  <c r="AE684" i="6"/>
  <c r="BS684" i="6"/>
  <c r="AE700" i="6"/>
  <c r="BS700" i="6"/>
  <c r="AE720" i="6"/>
  <c r="BS720" i="6"/>
  <c r="AE736" i="6"/>
  <c r="BS736" i="6"/>
  <c r="AE756" i="6"/>
  <c r="BS756" i="6"/>
  <c r="AE772" i="6"/>
  <c r="BS772" i="6"/>
  <c r="AE796" i="6"/>
  <c r="BS796" i="6"/>
  <c r="AE812" i="6"/>
  <c r="BS812" i="6"/>
  <c r="AE828" i="6"/>
  <c r="BS828" i="6"/>
  <c r="AE844" i="6"/>
  <c r="BS844" i="6"/>
  <c r="AE860" i="6"/>
  <c r="BS860" i="6"/>
  <c r="AE880" i="6"/>
  <c r="BS880" i="6"/>
  <c r="AE900" i="6"/>
  <c r="BS900" i="6"/>
  <c r="AE920" i="6"/>
  <c r="BS920" i="6"/>
  <c r="AE936" i="6"/>
  <c r="BS936" i="6"/>
  <c r="AE952" i="6"/>
  <c r="BS952" i="6"/>
  <c r="AE968" i="6"/>
  <c r="BS968" i="6"/>
  <c r="AE984" i="6"/>
  <c r="BS984" i="6"/>
  <c r="AE1000" i="6"/>
  <c r="BS1000" i="6"/>
  <c r="AE17" i="6"/>
  <c r="BS17" i="6"/>
  <c r="AE33" i="6"/>
  <c r="BS33" i="6"/>
  <c r="AE57" i="6"/>
  <c r="BS57" i="6"/>
  <c r="AE73" i="6"/>
  <c r="BS73" i="6"/>
  <c r="AE89" i="6"/>
  <c r="BS89" i="6"/>
  <c r="AE109" i="6"/>
  <c r="BS109" i="6"/>
  <c r="AE129" i="6"/>
  <c r="BS129" i="6"/>
  <c r="AE145" i="6"/>
  <c r="BS145" i="6"/>
  <c r="AE161" i="6"/>
  <c r="BS161" i="6"/>
  <c r="AE177" i="6"/>
  <c r="BS177" i="6"/>
  <c r="AE193" i="6"/>
  <c r="BS193" i="6"/>
  <c r="AE213" i="6"/>
  <c r="BS213" i="6"/>
  <c r="AE237" i="6"/>
  <c r="BS237" i="6"/>
  <c r="AE257" i="6"/>
  <c r="BS257" i="6"/>
  <c r="AE277" i="6"/>
  <c r="BS277" i="6"/>
  <c r="AE293" i="6"/>
  <c r="BS293" i="6"/>
  <c r="AE313" i="6"/>
  <c r="BS313" i="6"/>
  <c r="AE329" i="6"/>
  <c r="BS329" i="6"/>
  <c r="AE345" i="6"/>
  <c r="BS345" i="6"/>
  <c r="AE361" i="6"/>
  <c r="BS361" i="6"/>
  <c r="AE377" i="6"/>
  <c r="BS377" i="6"/>
  <c r="AE397" i="6"/>
  <c r="BS397" i="6"/>
  <c r="AE421" i="6"/>
  <c r="BS421" i="6"/>
  <c r="AE441" i="6"/>
  <c r="BS441" i="6"/>
  <c r="AE457" i="6"/>
  <c r="BS457" i="6"/>
  <c r="AE473" i="6"/>
  <c r="BS473" i="6"/>
  <c r="AE489" i="6"/>
  <c r="BS489" i="6"/>
  <c r="AE505" i="6"/>
  <c r="BS505" i="6"/>
  <c r="AE529" i="6"/>
  <c r="BS529" i="6"/>
  <c r="AE553" i="6"/>
  <c r="BS553" i="6"/>
  <c r="AE577" i="6"/>
  <c r="BS577" i="6"/>
  <c r="AE593" i="6"/>
  <c r="BS593" i="6"/>
  <c r="AE613" i="6"/>
  <c r="BS613" i="6"/>
  <c r="AE633" i="6"/>
  <c r="BS633" i="6"/>
  <c r="AE649" i="6"/>
  <c r="BS649" i="6"/>
  <c r="AE673" i="6"/>
  <c r="BS673" i="6"/>
  <c r="AE689" i="6"/>
  <c r="BS689" i="6"/>
  <c r="AE705" i="6"/>
  <c r="BS705" i="6"/>
  <c r="AE721" i="6"/>
  <c r="BS721" i="6"/>
  <c r="AE757" i="6"/>
  <c r="BS757" i="6"/>
  <c r="AE773" i="6"/>
  <c r="BS773" i="6"/>
  <c r="AE789" i="6"/>
  <c r="BS789" i="6"/>
  <c r="AE805" i="6"/>
  <c r="BS805" i="6"/>
  <c r="AE821" i="6"/>
  <c r="BS821" i="6"/>
  <c r="AE841" i="6"/>
  <c r="BS841" i="6"/>
  <c r="AE857" i="6"/>
  <c r="BS857" i="6"/>
  <c r="AE881" i="6"/>
  <c r="BS881" i="6"/>
  <c r="AE897" i="6"/>
  <c r="BS897" i="6"/>
  <c r="AE913" i="6"/>
  <c r="BS913" i="6"/>
  <c r="AE929" i="6"/>
  <c r="BS929" i="6"/>
  <c r="AE953" i="6"/>
  <c r="BS953" i="6"/>
  <c r="AE969" i="6"/>
  <c r="BS969" i="6"/>
  <c r="AE985" i="6"/>
  <c r="BS985" i="6"/>
  <c r="AE1001" i="6"/>
  <c r="BS1001" i="6"/>
  <c r="AE1017" i="6"/>
  <c r="BS1017" i="6"/>
  <c r="AE1033" i="6"/>
  <c r="BS1033" i="6"/>
  <c r="AE1018" i="6"/>
  <c r="BS1018" i="6"/>
  <c r="AE1038" i="6"/>
  <c r="BS1038" i="6"/>
  <c r="AE1054" i="6"/>
  <c r="BS1054" i="6"/>
  <c r="AE1074" i="6"/>
  <c r="BS1074" i="6"/>
  <c r="AE1090" i="6"/>
  <c r="BS1090" i="6"/>
  <c r="AE1106" i="6"/>
  <c r="BS1106" i="6"/>
  <c r="AE1126" i="6"/>
  <c r="BS1126" i="6"/>
  <c r="AE1142" i="6"/>
  <c r="BS1142" i="6"/>
  <c r="AE1162" i="6"/>
  <c r="BS1162" i="6"/>
  <c r="AE1178" i="6"/>
  <c r="BS1178" i="6"/>
  <c r="AE1194" i="6"/>
  <c r="BS1194" i="6"/>
  <c r="AE1210" i="6"/>
  <c r="BS1210" i="6"/>
  <c r="AE1226" i="6"/>
  <c r="BS1226" i="6"/>
  <c r="AE1246" i="6"/>
  <c r="BS1246" i="6"/>
  <c r="AE1266" i="6"/>
  <c r="BS1266" i="6"/>
  <c r="AE1290" i="6"/>
  <c r="BS1290" i="6"/>
  <c r="AE1306" i="6"/>
  <c r="BS1306" i="6"/>
  <c r="AE1322" i="6"/>
  <c r="BS1322" i="6"/>
  <c r="AE1354" i="6"/>
  <c r="BS1354" i="6"/>
  <c r="AE1370" i="6"/>
  <c r="BS1370" i="6"/>
  <c r="AE1390" i="6"/>
  <c r="BS1390" i="6"/>
  <c r="AE1410" i="6"/>
  <c r="BS1410" i="6"/>
  <c r="AE1430" i="6"/>
  <c r="BS1430" i="6"/>
  <c r="AE4" i="6"/>
  <c r="BS4" i="6"/>
  <c r="AE1059" i="6"/>
  <c r="BS1059" i="6"/>
  <c r="AE1075" i="6"/>
  <c r="BS1075" i="6"/>
  <c r="AE1091" i="6"/>
  <c r="BS1091" i="6"/>
  <c r="AE1111" i="6"/>
  <c r="BS1111" i="6"/>
  <c r="AE1127" i="6"/>
  <c r="BS1127" i="6"/>
  <c r="AE1143" i="6"/>
  <c r="BS1143" i="6"/>
  <c r="AE1163" i="6"/>
  <c r="BS1163" i="6"/>
  <c r="AE1183" i="6"/>
  <c r="BS1183" i="6"/>
  <c r="AE1199" i="6"/>
  <c r="BS1199" i="6"/>
  <c r="AE1215" i="6"/>
  <c r="BS1215" i="6"/>
  <c r="AE1231" i="6"/>
  <c r="BS1231" i="6"/>
  <c r="AE1251" i="6"/>
  <c r="BS1251" i="6"/>
  <c r="AE1267" i="6"/>
  <c r="BS1267" i="6"/>
  <c r="AE1287" i="6"/>
  <c r="BS1287" i="6"/>
  <c r="AE1307" i="6"/>
  <c r="BS1307" i="6"/>
  <c r="AE1323" i="6"/>
  <c r="BS1323" i="6"/>
  <c r="AE1339" i="6"/>
  <c r="BS1339" i="6"/>
  <c r="AE1355" i="6"/>
  <c r="BS1355" i="6"/>
  <c r="AE1375" i="6"/>
  <c r="BS1375" i="6"/>
  <c r="AE1391" i="6"/>
  <c r="BS1391" i="6"/>
  <c r="AE1407" i="6"/>
  <c r="BS1407" i="6"/>
  <c r="AE1427" i="6"/>
  <c r="BS1427" i="6"/>
  <c r="AE1451" i="6"/>
  <c r="BS1451" i="6"/>
  <c r="AE1008" i="6"/>
  <c r="BS1008" i="6"/>
  <c r="AE1028" i="6"/>
  <c r="BS1028" i="6"/>
  <c r="AE1052" i="6"/>
  <c r="BS1052" i="6"/>
  <c r="AE1068" i="6"/>
  <c r="BS1068" i="6"/>
  <c r="AE1084" i="6"/>
  <c r="BS1084" i="6"/>
  <c r="AE1100" i="6"/>
  <c r="BS1100" i="6"/>
  <c r="AE1116" i="6"/>
  <c r="BS1116" i="6"/>
  <c r="AE1140" i="6"/>
  <c r="BS1140" i="6"/>
  <c r="AE1156" i="6"/>
  <c r="BS1156" i="6"/>
  <c r="AE1176" i="6"/>
  <c r="BS1176" i="6"/>
  <c r="AE1196" i="6"/>
  <c r="BS1196" i="6"/>
  <c r="AE1212" i="6"/>
  <c r="BS1212" i="6"/>
  <c r="AE1228" i="6"/>
  <c r="BS1228" i="6"/>
  <c r="AE1244" i="6"/>
  <c r="BS1244" i="6"/>
  <c r="AE1260" i="6"/>
  <c r="BS1260" i="6"/>
  <c r="AE1276" i="6"/>
  <c r="BS1276" i="6"/>
  <c r="AE1292" i="6"/>
  <c r="BS1292" i="6"/>
  <c r="AE1308" i="6"/>
  <c r="BS1308" i="6"/>
  <c r="AE1332" i="6"/>
  <c r="BS1332" i="6"/>
  <c r="AE1348" i="6"/>
  <c r="BS1348" i="6"/>
  <c r="AE1364" i="6"/>
  <c r="BS1364" i="6"/>
  <c r="AE1380" i="6"/>
  <c r="BS1380" i="6"/>
  <c r="AE1396" i="6"/>
  <c r="BS1396" i="6"/>
  <c r="AE1416" i="6"/>
  <c r="BS1416" i="6"/>
  <c r="AE1432" i="6"/>
  <c r="BS1432" i="6"/>
  <c r="AE1448" i="6"/>
  <c r="BS1448" i="6"/>
  <c r="AE1037" i="6"/>
  <c r="BS1037" i="6"/>
  <c r="AE1069" i="6"/>
  <c r="BS1069" i="6"/>
  <c r="AE1085" i="6"/>
  <c r="BS1085" i="6"/>
  <c r="AE1101" i="6"/>
  <c r="BS1101" i="6"/>
  <c r="AE1121" i="6"/>
  <c r="BS1121" i="6"/>
  <c r="AE1137" i="6"/>
  <c r="BS1137" i="6"/>
  <c r="AE1157" i="6"/>
  <c r="BS1157" i="6"/>
  <c r="AE1173" i="6"/>
  <c r="BS1173" i="6"/>
  <c r="AE1189" i="6"/>
  <c r="BS1189" i="6"/>
  <c r="AE1217" i="6"/>
  <c r="BS1217" i="6"/>
  <c r="AE1245" i="6"/>
  <c r="BS1245" i="6"/>
  <c r="AE1261" i="6"/>
  <c r="BS1261" i="6"/>
  <c r="AE1277" i="6"/>
  <c r="BS1277" i="6"/>
  <c r="AE1293" i="6"/>
  <c r="BS1293" i="6"/>
  <c r="AE1309" i="6"/>
  <c r="BS1309" i="6"/>
  <c r="AE1325" i="6"/>
  <c r="BS1325" i="6"/>
  <c r="AE1341" i="6"/>
  <c r="BS1341" i="6"/>
  <c r="AE1361" i="6"/>
  <c r="BS1361" i="6"/>
  <c r="AE1377" i="6"/>
  <c r="BS1377" i="6"/>
  <c r="AE1397" i="6"/>
  <c r="BS1397" i="6"/>
  <c r="AE1421" i="6"/>
  <c r="BS1421" i="6"/>
  <c r="AE1437" i="6"/>
  <c r="BS1437" i="6"/>
  <c r="AE1453" i="6"/>
  <c r="BS1453" i="6"/>
  <c r="AE3" i="6"/>
  <c r="BS3" i="6"/>
  <c r="BS436" i="6"/>
  <c r="AE22" i="6"/>
  <c r="BS22" i="6"/>
  <c r="AE54" i="6"/>
  <c r="BS54" i="6"/>
  <c r="AE118" i="6"/>
  <c r="BS118" i="6"/>
  <c r="AE10" i="6"/>
  <c r="BS10" i="6"/>
  <c r="AE26" i="6"/>
  <c r="BS26" i="6"/>
  <c r="AE42" i="6"/>
  <c r="BS42" i="6"/>
  <c r="AE58" i="6"/>
  <c r="BS58" i="6"/>
  <c r="AE78" i="6"/>
  <c r="BS78" i="6"/>
  <c r="AE98" i="6"/>
  <c r="BS98" i="6"/>
  <c r="AE126" i="6"/>
  <c r="BS126" i="6"/>
  <c r="AE142" i="6"/>
  <c r="BS142" i="6"/>
  <c r="AE162" i="6"/>
  <c r="BS162" i="6"/>
  <c r="AE178" i="6"/>
  <c r="BS178" i="6"/>
  <c r="AE194" i="6"/>
  <c r="BS194" i="6"/>
  <c r="AE210" i="6"/>
  <c r="BS210" i="6"/>
  <c r="AE226" i="6"/>
  <c r="BS226" i="6"/>
  <c r="AE246" i="6"/>
  <c r="BS246" i="6"/>
  <c r="AE262" i="6"/>
  <c r="BS262" i="6"/>
  <c r="AE286" i="6"/>
  <c r="BS286" i="6"/>
  <c r="AE302" i="6"/>
  <c r="BS302" i="6"/>
  <c r="AE318" i="6"/>
  <c r="BS318" i="6"/>
  <c r="AE338" i="6"/>
  <c r="BS338" i="6"/>
  <c r="AE358" i="6"/>
  <c r="BS358" i="6"/>
  <c r="AE374" i="6"/>
  <c r="BS374" i="6"/>
  <c r="AE390" i="6"/>
  <c r="BS390" i="6"/>
  <c r="AE406" i="6"/>
  <c r="BS406" i="6"/>
  <c r="AE422" i="6"/>
  <c r="BS422" i="6"/>
  <c r="AE438" i="6"/>
  <c r="BS438" i="6"/>
  <c r="AE454" i="6"/>
  <c r="BS454" i="6"/>
  <c r="AE470" i="6"/>
  <c r="BS470" i="6"/>
  <c r="AE490" i="6"/>
  <c r="BS490" i="6"/>
  <c r="AE510" i="6"/>
  <c r="BS510" i="6"/>
  <c r="AE530" i="6"/>
  <c r="BS530" i="6"/>
  <c r="AE546" i="6"/>
  <c r="BS546" i="6"/>
  <c r="AE566" i="6"/>
  <c r="BS566" i="6"/>
  <c r="AE582" i="6"/>
  <c r="BS582" i="6"/>
  <c r="AE598" i="6"/>
  <c r="BS598" i="6"/>
  <c r="AE614" i="6"/>
  <c r="BS614" i="6"/>
  <c r="AE630" i="6"/>
  <c r="BS630" i="6"/>
  <c r="AE650" i="6"/>
  <c r="BS650" i="6"/>
  <c r="AE674" i="6"/>
  <c r="BS674" i="6"/>
  <c r="AE690" i="6"/>
  <c r="BS690" i="6"/>
  <c r="AE714" i="6"/>
  <c r="BS714" i="6"/>
  <c r="AE738" i="6"/>
  <c r="BS738" i="6"/>
  <c r="AE758" i="6"/>
  <c r="BS758" i="6"/>
  <c r="AE774" i="6"/>
  <c r="BS774" i="6"/>
  <c r="AE790" i="6"/>
  <c r="BS790" i="6"/>
  <c r="AE826" i="6"/>
  <c r="BS826" i="6"/>
  <c r="AE842" i="6"/>
  <c r="BS842" i="6"/>
  <c r="AE858" i="6"/>
  <c r="BS858" i="6"/>
  <c r="AE874" i="6"/>
  <c r="BS874" i="6"/>
  <c r="AE890" i="6"/>
  <c r="BS890" i="6"/>
  <c r="AE906" i="6"/>
  <c r="BS906" i="6"/>
  <c r="AE926" i="6"/>
  <c r="BS926" i="6"/>
  <c r="AE946" i="6"/>
  <c r="BS946" i="6"/>
  <c r="AE962" i="6"/>
  <c r="BS962" i="6"/>
  <c r="AE978" i="6"/>
  <c r="BS978" i="6"/>
  <c r="AE994" i="6"/>
  <c r="BS994" i="6"/>
  <c r="AE15" i="6"/>
  <c r="BS15" i="6"/>
  <c r="AE35" i="6"/>
  <c r="BS35" i="6"/>
  <c r="AE51" i="6"/>
  <c r="BS51" i="6"/>
  <c r="AE67" i="6"/>
  <c r="BS67" i="6"/>
  <c r="AE87" i="6"/>
  <c r="BS87" i="6"/>
  <c r="AE107" i="6"/>
  <c r="BS107" i="6"/>
  <c r="AE131" i="6"/>
  <c r="BS131" i="6"/>
  <c r="AE151" i="6"/>
  <c r="BS151" i="6"/>
  <c r="AE171" i="6"/>
  <c r="BS171" i="6"/>
  <c r="AE195" i="6"/>
  <c r="BS195" i="6"/>
  <c r="AE211" i="6"/>
  <c r="BS211" i="6"/>
  <c r="AE243" i="6"/>
  <c r="BS243" i="6"/>
  <c r="AE267" i="6"/>
  <c r="BS267" i="6"/>
  <c r="AE291" i="6"/>
  <c r="BS291" i="6"/>
  <c r="AE307" i="6"/>
  <c r="BS307" i="6"/>
  <c r="AE327" i="6"/>
  <c r="BS327" i="6"/>
  <c r="AE343" i="6"/>
  <c r="BS343" i="6"/>
  <c r="AE359" i="6"/>
  <c r="BS359" i="6"/>
  <c r="AE379" i="6"/>
  <c r="BS379" i="6"/>
  <c r="AE399" i="6"/>
  <c r="BS399" i="6"/>
  <c r="AE415" i="6"/>
  <c r="BS415" i="6"/>
  <c r="AE435" i="6"/>
  <c r="BS435" i="6"/>
  <c r="AE451" i="6"/>
  <c r="BS451" i="6"/>
  <c r="AE471" i="6"/>
  <c r="BS471" i="6"/>
  <c r="AE487" i="6"/>
  <c r="BS487" i="6"/>
  <c r="AE503" i="6"/>
  <c r="BS503" i="6"/>
  <c r="AE519" i="6"/>
  <c r="BS519" i="6"/>
  <c r="AE535" i="6"/>
  <c r="BS535" i="6"/>
  <c r="AE551" i="6"/>
  <c r="BS551" i="6"/>
  <c r="AE567" i="6"/>
  <c r="BS567" i="6"/>
  <c r="AE583" i="6"/>
  <c r="BS583" i="6"/>
  <c r="AE603" i="6"/>
  <c r="BS603" i="6"/>
  <c r="AE623" i="6"/>
  <c r="BS623" i="6"/>
  <c r="AE643" i="6"/>
  <c r="BS643" i="6"/>
  <c r="AE675" i="6"/>
  <c r="BS675" i="6"/>
  <c r="AE691" i="6"/>
  <c r="BS691" i="6"/>
  <c r="AE711" i="6"/>
  <c r="BS711" i="6"/>
  <c r="AE751" i="6"/>
  <c r="BS751" i="6"/>
  <c r="AE767" i="6"/>
  <c r="BS767" i="6"/>
  <c r="AE783" i="6"/>
  <c r="BS783" i="6"/>
  <c r="AE799" i="6"/>
  <c r="BS799" i="6"/>
  <c r="AE815" i="6"/>
  <c r="BS815" i="6"/>
  <c r="AE831" i="6"/>
  <c r="BS831" i="6"/>
  <c r="AE847" i="6"/>
  <c r="BS847" i="6"/>
  <c r="AE863" i="6"/>
  <c r="BS863" i="6"/>
  <c r="AE879" i="6"/>
  <c r="BS879" i="6"/>
  <c r="AE899" i="6"/>
  <c r="BS899" i="6"/>
  <c r="AE915" i="6"/>
  <c r="BS915" i="6"/>
  <c r="AE931" i="6"/>
  <c r="BS931" i="6"/>
  <c r="AE947" i="6"/>
  <c r="BS947" i="6"/>
  <c r="AE963" i="6"/>
  <c r="BS963" i="6"/>
  <c r="AE979" i="6"/>
  <c r="BS979" i="6"/>
  <c r="AE995" i="6"/>
  <c r="BS995" i="6"/>
  <c r="AE1011" i="6"/>
  <c r="BS1011" i="6"/>
  <c r="AE1027" i="6"/>
  <c r="BS1027" i="6"/>
  <c r="AE12" i="6"/>
  <c r="BS12" i="6"/>
  <c r="AE32" i="6"/>
  <c r="BS32" i="6"/>
  <c r="AE56" i="6"/>
  <c r="BS56" i="6"/>
  <c r="AE72" i="6"/>
  <c r="BS72" i="6"/>
  <c r="AE92" i="6"/>
  <c r="BS92" i="6"/>
  <c r="AE108" i="6"/>
  <c r="BS108" i="6"/>
  <c r="AE128" i="6"/>
  <c r="BS128" i="6"/>
  <c r="AE152" i="6"/>
  <c r="BS152" i="6"/>
  <c r="AE172" i="6"/>
  <c r="BS172" i="6"/>
  <c r="AE188" i="6"/>
  <c r="BS188" i="6"/>
  <c r="AE216" i="6"/>
  <c r="BS216" i="6"/>
  <c r="AE236" i="6"/>
  <c r="BS236" i="6"/>
  <c r="AE252" i="6"/>
  <c r="BS252" i="6"/>
  <c r="AE268" i="6"/>
  <c r="BS268" i="6"/>
  <c r="AE284" i="6"/>
  <c r="BS284" i="6"/>
  <c r="AE300" i="6"/>
  <c r="BS300" i="6"/>
  <c r="AE324" i="6"/>
  <c r="BS324" i="6"/>
  <c r="AE340" i="6"/>
  <c r="BS340" i="6"/>
  <c r="AE356" i="6"/>
  <c r="BS356" i="6"/>
  <c r="AE376" i="6"/>
  <c r="BS376" i="6"/>
  <c r="AE392" i="6"/>
  <c r="BS392" i="6"/>
  <c r="AE408" i="6"/>
  <c r="BS408" i="6"/>
  <c r="AE444" i="6"/>
  <c r="BS444" i="6"/>
  <c r="AE460" i="6"/>
  <c r="BS460" i="6"/>
  <c r="AE480" i="6"/>
  <c r="BS480" i="6"/>
  <c r="AE500" i="6"/>
  <c r="BS500" i="6"/>
  <c r="AE516" i="6"/>
  <c r="BS516" i="6"/>
  <c r="AE540" i="6"/>
  <c r="BS540" i="6"/>
  <c r="AE560" i="6"/>
  <c r="BS560" i="6"/>
  <c r="AE604" i="6"/>
  <c r="BS604" i="6"/>
  <c r="AE620" i="6"/>
  <c r="BS620" i="6"/>
  <c r="AE636" i="6"/>
  <c r="BS636" i="6"/>
  <c r="AE656" i="6"/>
  <c r="BS656" i="6"/>
  <c r="AE672" i="6"/>
  <c r="BS672" i="6"/>
  <c r="AE688" i="6"/>
  <c r="BS688" i="6"/>
  <c r="AE708" i="6"/>
  <c r="BS708" i="6"/>
  <c r="AE724" i="6"/>
  <c r="BS724" i="6"/>
  <c r="AE740" i="6"/>
  <c r="BS740" i="6"/>
  <c r="AE760" i="6"/>
  <c r="BS760" i="6"/>
  <c r="AE776" i="6"/>
  <c r="BS776" i="6"/>
  <c r="AE800" i="6"/>
  <c r="BS800" i="6"/>
  <c r="AE816" i="6"/>
  <c r="BS816" i="6"/>
  <c r="AE832" i="6"/>
  <c r="BS832" i="6"/>
  <c r="AE848" i="6"/>
  <c r="BS848" i="6"/>
  <c r="AE864" i="6"/>
  <c r="BS864" i="6"/>
  <c r="AE888" i="6"/>
  <c r="BS888" i="6"/>
  <c r="AE904" i="6"/>
  <c r="BS904" i="6"/>
  <c r="AE924" i="6"/>
  <c r="BS924" i="6"/>
  <c r="AE940" i="6"/>
  <c r="BS940" i="6"/>
  <c r="AE956" i="6"/>
  <c r="BS956" i="6"/>
  <c r="AE972" i="6"/>
  <c r="BS972" i="6"/>
  <c r="AE988" i="6"/>
  <c r="BS988" i="6"/>
  <c r="AE5" i="6"/>
  <c r="BS5" i="6"/>
  <c r="AE21" i="6"/>
  <c r="BS21" i="6"/>
  <c r="AE37" i="6"/>
  <c r="BS37" i="6"/>
  <c r="AE61" i="6"/>
  <c r="BS61" i="6"/>
  <c r="AE77" i="6"/>
  <c r="BS77" i="6"/>
  <c r="AE93" i="6"/>
  <c r="BS93" i="6"/>
  <c r="AE113" i="6"/>
  <c r="BS113" i="6"/>
  <c r="AE133" i="6"/>
  <c r="BS133" i="6"/>
  <c r="AE149" i="6"/>
  <c r="BS149" i="6"/>
  <c r="AE165" i="6"/>
  <c r="BS165" i="6"/>
  <c r="AE181" i="6"/>
  <c r="BS181" i="6"/>
  <c r="AE197" i="6"/>
  <c r="BS197" i="6"/>
  <c r="AE217" i="6"/>
  <c r="BS217" i="6"/>
  <c r="AE241" i="6"/>
  <c r="BS241" i="6"/>
  <c r="AE265" i="6"/>
  <c r="BS265" i="6"/>
  <c r="AE281" i="6"/>
  <c r="BS281" i="6"/>
  <c r="AE297" i="6"/>
  <c r="BS297" i="6"/>
  <c r="AE317" i="6"/>
  <c r="BS317" i="6"/>
  <c r="AE333" i="6"/>
  <c r="BS333" i="6"/>
  <c r="AE349" i="6"/>
  <c r="BS349" i="6"/>
  <c r="AE365" i="6"/>
  <c r="BS365" i="6"/>
  <c r="AE381" i="6"/>
  <c r="BS381" i="6"/>
  <c r="AE409" i="6"/>
  <c r="BS409" i="6"/>
  <c r="AE429" i="6"/>
  <c r="BS429" i="6"/>
  <c r="AE445" i="6"/>
  <c r="BS445" i="6"/>
  <c r="AE461" i="6"/>
  <c r="BS461" i="6"/>
  <c r="AE477" i="6"/>
  <c r="BS477" i="6"/>
  <c r="AE493" i="6"/>
  <c r="BS493" i="6"/>
  <c r="AE509" i="6"/>
  <c r="BS509" i="6"/>
  <c r="AE533" i="6"/>
  <c r="BS533" i="6"/>
  <c r="AE561" i="6"/>
  <c r="BS561" i="6"/>
  <c r="AE581" i="6"/>
  <c r="BS581" i="6"/>
  <c r="AE597" i="6"/>
  <c r="BS597" i="6"/>
  <c r="AE621" i="6"/>
  <c r="BS621" i="6"/>
  <c r="AE637" i="6"/>
  <c r="BS637" i="6"/>
  <c r="AE653" i="6"/>
  <c r="BS653" i="6"/>
  <c r="AE677" i="6"/>
  <c r="BS677" i="6"/>
  <c r="AE693" i="6"/>
  <c r="BS693" i="6"/>
  <c r="AE709" i="6"/>
  <c r="BS709" i="6"/>
  <c r="AE725" i="6"/>
  <c r="BS725" i="6"/>
  <c r="AE745" i="6"/>
  <c r="BS745" i="6"/>
  <c r="AE761" i="6"/>
  <c r="BS761" i="6"/>
  <c r="AE777" i="6"/>
  <c r="BS777" i="6"/>
  <c r="AE793" i="6"/>
  <c r="BS793" i="6"/>
  <c r="AE825" i="6"/>
  <c r="BS825" i="6"/>
  <c r="AE845" i="6"/>
  <c r="BS845" i="6"/>
  <c r="AE865" i="6"/>
  <c r="BS865" i="6"/>
  <c r="AE885" i="6"/>
  <c r="BS885" i="6"/>
  <c r="AE901" i="6"/>
  <c r="BS901" i="6"/>
  <c r="AE917" i="6"/>
  <c r="BS917" i="6"/>
  <c r="AE933" i="6"/>
  <c r="BS933" i="6"/>
  <c r="AE957" i="6"/>
  <c r="BS957" i="6"/>
  <c r="AE973" i="6"/>
  <c r="BS973" i="6"/>
  <c r="AE989" i="6"/>
  <c r="BS989" i="6"/>
  <c r="AE1005" i="6"/>
  <c r="BS1005" i="6"/>
  <c r="AE1021" i="6"/>
  <c r="BS1021" i="6"/>
  <c r="AE1002" i="6"/>
  <c r="BS1002" i="6"/>
  <c r="AE1022" i="6"/>
  <c r="BS1022" i="6"/>
  <c r="AE1042" i="6"/>
  <c r="BS1042" i="6"/>
  <c r="AE1058" i="6"/>
  <c r="BS1058" i="6"/>
  <c r="AE1078" i="6"/>
  <c r="BS1078" i="6"/>
  <c r="AE1094" i="6"/>
  <c r="BS1094" i="6"/>
  <c r="AE1110" i="6"/>
  <c r="BS1110" i="6"/>
  <c r="AE1146" i="6"/>
  <c r="BS1146" i="6"/>
  <c r="AE1166" i="6"/>
  <c r="BS1166" i="6"/>
  <c r="AE1182" i="6"/>
  <c r="BS1182" i="6"/>
  <c r="AE1214" i="6"/>
  <c r="BS1214" i="6"/>
  <c r="AE1230" i="6"/>
  <c r="BS1230" i="6"/>
  <c r="AE1250" i="6"/>
  <c r="BS1250" i="6"/>
  <c r="AE1274" i="6"/>
  <c r="BS1274" i="6"/>
  <c r="AE1294" i="6"/>
  <c r="BS1294" i="6"/>
  <c r="AE1310" i="6"/>
  <c r="BS1310" i="6"/>
  <c r="AE1326" i="6"/>
  <c r="BS1326" i="6"/>
  <c r="AE1342" i="6"/>
  <c r="BS1342" i="6"/>
  <c r="AE1358" i="6"/>
  <c r="BS1358" i="6"/>
  <c r="AE1374" i="6"/>
  <c r="BS1374" i="6"/>
  <c r="AE1394" i="6"/>
  <c r="BS1394" i="6"/>
  <c r="AE1418" i="6"/>
  <c r="BS1418" i="6"/>
  <c r="AE1434" i="6"/>
  <c r="BS1434" i="6"/>
  <c r="AE1039" i="6"/>
  <c r="BS1039" i="6"/>
  <c r="AE1063" i="6"/>
  <c r="BS1063" i="6"/>
  <c r="AE1079" i="6"/>
  <c r="BS1079" i="6"/>
  <c r="AE1095" i="6"/>
  <c r="BS1095" i="6"/>
  <c r="AE1115" i="6"/>
  <c r="BS1115" i="6"/>
  <c r="AE1131" i="6"/>
  <c r="BS1131" i="6"/>
  <c r="AE1147" i="6"/>
  <c r="BS1147" i="6"/>
  <c r="AE1167" i="6"/>
  <c r="BS1167" i="6"/>
  <c r="AE1187" i="6"/>
  <c r="BS1187" i="6"/>
  <c r="AE1203" i="6"/>
  <c r="BS1203" i="6"/>
  <c r="AE1219" i="6"/>
  <c r="BS1219" i="6"/>
  <c r="AE1239" i="6"/>
  <c r="BS1239" i="6"/>
  <c r="AE1255" i="6"/>
  <c r="BS1255" i="6"/>
  <c r="AE1271" i="6"/>
  <c r="BS1271" i="6"/>
  <c r="AE1291" i="6"/>
  <c r="BS1291" i="6"/>
  <c r="AE1311" i="6"/>
  <c r="BS1311" i="6"/>
  <c r="AE1327" i="6"/>
  <c r="BS1327" i="6"/>
  <c r="AE1343" i="6"/>
  <c r="BS1343" i="6"/>
  <c r="AE1359" i="6"/>
  <c r="BS1359" i="6"/>
  <c r="AE1379" i="6"/>
  <c r="BS1379" i="6"/>
  <c r="AE1395" i="6"/>
  <c r="BS1395" i="6"/>
  <c r="AE1411" i="6"/>
  <c r="BS1411" i="6"/>
  <c r="AE1431" i="6"/>
  <c r="BS1431" i="6"/>
  <c r="AE1455" i="6"/>
  <c r="BS1455" i="6"/>
  <c r="AE1032" i="6"/>
  <c r="BS1032" i="6"/>
  <c r="AE1056" i="6"/>
  <c r="BS1056" i="6"/>
  <c r="AE1072" i="6"/>
  <c r="BS1072" i="6"/>
  <c r="AE1088" i="6"/>
  <c r="BS1088" i="6"/>
  <c r="AE1104" i="6"/>
  <c r="BS1104" i="6"/>
  <c r="AE1124" i="6"/>
  <c r="BS1124" i="6"/>
  <c r="AE1144" i="6"/>
  <c r="BS1144" i="6"/>
  <c r="AE1160" i="6"/>
  <c r="BS1160" i="6"/>
  <c r="AE1184" i="6"/>
  <c r="BS1184" i="6"/>
  <c r="AE1200" i="6"/>
  <c r="BS1200" i="6"/>
  <c r="AE1216" i="6"/>
  <c r="BS1216" i="6"/>
  <c r="AE1232" i="6"/>
  <c r="BS1232" i="6"/>
  <c r="AE1248" i="6"/>
  <c r="BS1248" i="6"/>
  <c r="AE1264" i="6"/>
  <c r="BS1264" i="6"/>
  <c r="AE1280" i="6"/>
  <c r="BS1280" i="6"/>
  <c r="AE1296" i="6"/>
  <c r="BS1296" i="6"/>
  <c r="AE1312" i="6"/>
  <c r="BS1312" i="6"/>
  <c r="AE1336" i="6"/>
  <c r="BS1336" i="6"/>
  <c r="AE1352" i="6"/>
  <c r="BS1352" i="6"/>
  <c r="AE1368" i="6"/>
  <c r="BS1368" i="6"/>
  <c r="AE1384" i="6"/>
  <c r="BS1384" i="6"/>
  <c r="AE1400" i="6"/>
  <c r="BS1400" i="6"/>
  <c r="AE1420" i="6"/>
  <c r="BS1420" i="6"/>
  <c r="AE1436" i="6"/>
  <c r="BS1436" i="6"/>
  <c r="AE1452" i="6"/>
  <c r="BS1452" i="6"/>
  <c r="AE1041" i="6"/>
  <c r="BS1041" i="6"/>
  <c r="AE1057" i="6"/>
  <c r="BS1057" i="6"/>
  <c r="AE1073" i="6"/>
  <c r="BS1073" i="6"/>
  <c r="AE1089" i="6"/>
  <c r="BS1089" i="6"/>
  <c r="AE1109" i="6"/>
  <c r="BS1109" i="6"/>
  <c r="AE1125" i="6"/>
  <c r="BS1125" i="6"/>
  <c r="AE1141" i="6"/>
  <c r="BS1141" i="6"/>
  <c r="AE1161" i="6"/>
  <c r="BS1161" i="6"/>
  <c r="AE1177" i="6"/>
  <c r="BS1177" i="6"/>
  <c r="AE1193" i="6"/>
  <c r="BS1193" i="6"/>
  <c r="AE1229" i="6"/>
  <c r="BS1229" i="6"/>
  <c r="AE1249" i="6"/>
  <c r="BS1249" i="6"/>
  <c r="AE1265" i="6"/>
  <c r="BS1265" i="6"/>
  <c r="AE1281" i="6"/>
  <c r="BS1281" i="6"/>
  <c r="AE1297" i="6"/>
  <c r="BS1297" i="6"/>
  <c r="AE1313" i="6"/>
  <c r="BS1313" i="6"/>
  <c r="AE1329" i="6"/>
  <c r="BS1329" i="6"/>
  <c r="AE1345" i="6"/>
  <c r="BS1345" i="6"/>
  <c r="AE1365" i="6"/>
  <c r="BS1365" i="6"/>
  <c r="AE1385" i="6"/>
  <c r="BS1385" i="6"/>
  <c r="AE1401" i="6"/>
  <c r="BS1401" i="6"/>
  <c r="AE1425" i="6"/>
  <c r="BS1425" i="6"/>
  <c r="AE1441" i="6"/>
  <c r="BS1441" i="6"/>
  <c r="AE1457" i="6"/>
  <c r="BS1457" i="6"/>
  <c r="AE14" i="6"/>
  <c r="BS14" i="6"/>
  <c r="AE62" i="6"/>
  <c r="BS62" i="6"/>
  <c r="AE102" i="6"/>
  <c r="BS102" i="6"/>
  <c r="AE130" i="6"/>
  <c r="BS130" i="6"/>
  <c r="AE146" i="6"/>
  <c r="BS146" i="6"/>
  <c r="AE166" i="6"/>
  <c r="BS166" i="6"/>
  <c r="AE182" i="6"/>
  <c r="BS182" i="6"/>
  <c r="AE198" i="6"/>
  <c r="BS198" i="6"/>
  <c r="AE214" i="6"/>
  <c r="BS214" i="6"/>
  <c r="AE230" i="6"/>
  <c r="BS230" i="6"/>
  <c r="AE250" i="6"/>
  <c r="BS250" i="6"/>
  <c r="AE274" i="6"/>
  <c r="BS274" i="6"/>
  <c r="AE290" i="6"/>
  <c r="BS290" i="6"/>
  <c r="AE306" i="6"/>
  <c r="BS306" i="6"/>
  <c r="AE326" i="6"/>
  <c r="BS326" i="6"/>
  <c r="AE342" i="6"/>
  <c r="BS342" i="6"/>
  <c r="AE362" i="6"/>
  <c r="BS362" i="6"/>
  <c r="AE378" i="6"/>
  <c r="BS378" i="6"/>
  <c r="AE394" i="6"/>
  <c r="BS394" i="6"/>
  <c r="AE410" i="6"/>
  <c r="BS410" i="6"/>
  <c r="AE426" i="6"/>
  <c r="BS426" i="6"/>
  <c r="AE442" i="6"/>
  <c r="BS442" i="6"/>
  <c r="AE458" i="6"/>
  <c r="BS458" i="6"/>
  <c r="AE474" i="6"/>
  <c r="BS474" i="6"/>
  <c r="AE494" i="6"/>
  <c r="BS494" i="6"/>
  <c r="AE514" i="6"/>
  <c r="BS514" i="6"/>
  <c r="AE534" i="6"/>
  <c r="BS534" i="6"/>
  <c r="AE550" i="6"/>
  <c r="BS550" i="6"/>
  <c r="AE570" i="6"/>
  <c r="BS570" i="6"/>
  <c r="AE586" i="6"/>
  <c r="BS586" i="6"/>
  <c r="AE602" i="6"/>
  <c r="BS602" i="6"/>
  <c r="AE618" i="6"/>
  <c r="BS618" i="6"/>
  <c r="AE634" i="6"/>
  <c r="BS634" i="6"/>
  <c r="AE654" i="6"/>
  <c r="BS654" i="6"/>
  <c r="AE678" i="6"/>
  <c r="BS678" i="6"/>
  <c r="AE698" i="6"/>
  <c r="BS698" i="6"/>
  <c r="AE718" i="6"/>
  <c r="BS718" i="6"/>
  <c r="AE746" i="6"/>
  <c r="BS746" i="6"/>
  <c r="AE762" i="6"/>
  <c r="BS762" i="6"/>
  <c r="AE778" i="6"/>
  <c r="BS778" i="6"/>
  <c r="AE798" i="6"/>
  <c r="BS798" i="6"/>
  <c r="AE830" i="6"/>
  <c r="BS830" i="6"/>
  <c r="AE846" i="6"/>
  <c r="BS846" i="6"/>
  <c r="AE862" i="6"/>
  <c r="BS862" i="6"/>
  <c r="AE878" i="6"/>
  <c r="BS878" i="6"/>
  <c r="AE894" i="6"/>
  <c r="BS894" i="6"/>
  <c r="AE910" i="6"/>
  <c r="BS910" i="6"/>
  <c r="AE930" i="6"/>
  <c r="BS930" i="6"/>
  <c r="AE950" i="6"/>
  <c r="BS950" i="6"/>
  <c r="AE966" i="6"/>
  <c r="BS966" i="6"/>
  <c r="AE982" i="6"/>
  <c r="BS982" i="6"/>
  <c r="AE998" i="6"/>
  <c r="BS998" i="6"/>
  <c r="AE19" i="6"/>
  <c r="BS19" i="6"/>
  <c r="AE39" i="6"/>
  <c r="BS39" i="6"/>
  <c r="AE55" i="6"/>
  <c r="BS55" i="6"/>
  <c r="AE75" i="6"/>
  <c r="BS75" i="6"/>
  <c r="AE91" i="6"/>
  <c r="BS91" i="6"/>
  <c r="AE115" i="6"/>
  <c r="BS115" i="6"/>
  <c r="AE135" i="6"/>
  <c r="BS135" i="6"/>
  <c r="AE159" i="6"/>
  <c r="BS159" i="6"/>
  <c r="AE175" i="6"/>
  <c r="BS175" i="6"/>
  <c r="AE199" i="6"/>
  <c r="BS199" i="6"/>
  <c r="BS215" i="6"/>
  <c r="AE247" i="6"/>
  <c r="BS247" i="6"/>
  <c r="AE275" i="6"/>
  <c r="BS275" i="6"/>
  <c r="AE295" i="6"/>
  <c r="BS295" i="6"/>
  <c r="AE311" i="6"/>
  <c r="BS311" i="6"/>
  <c r="AE331" i="6"/>
  <c r="BS331" i="6"/>
  <c r="AE347" i="6"/>
  <c r="BS347" i="6"/>
  <c r="AE363" i="6"/>
  <c r="BS363" i="6"/>
  <c r="AE383" i="6"/>
  <c r="BS383" i="6"/>
  <c r="AE403" i="6"/>
  <c r="BS403" i="6"/>
  <c r="AE419" i="6"/>
  <c r="BS419" i="6"/>
  <c r="AE439" i="6"/>
  <c r="BS439" i="6"/>
  <c r="AE459" i="6"/>
  <c r="BS459" i="6"/>
  <c r="AE475" i="6"/>
  <c r="BS475" i="6"/>
  <c r="AE491" i="6"/>
  <c r="BS491" i="6"/>
  <c r="AE507" i="6"/>
  <c r="BS507" i="6"/>
  <c r="AE523" i="6"/>
  <c r="BS523" i="6"/>
  <c r="AE539" i="6"/>
  <c r="BS539" i="6"/>
  <c r="AE555" i="6"/>
  <c r="BS555" i="6"/>
  <c r="AE571" i="6"/>
  <c r="BS571" i="6"/>
  <c r="AE591" i="6"/>
  <c r="BS591" i="6"/>
  <c r="AE607" i="6"/>
  <c r="BS607" i="6"/>
  <c r="AE627" i="6"/>
  <c r="BS627" i="6"/>
  <c r="AE647" i="6"/>
  <c r="BS647" i="6"/>
  <c r="AE663" i="6"/>
  <c r="BS663" i="6"/>
  <c r="AE679" i="6"/>
  <c r="BS679" i="6"/>
  <c r="AE699" i="6"/>
  <c r="BS699" i="6"/>
  <c r="AE715" i="6"/>
  <c r="BS715" i="6"/>
  <c r="AE735" i="6"/>
  <c r="BS735" i="6"/>
  <c r="AE755" i="6"/>
  <c r="BS755" i="6"/>
  <c r="AE771" i="6"/>
  <c r="BS771" i="6"/>
  <c r="AE787" i="6"/>
  <c r="BS787" i="6"/>
  <c r="AE803" i="6"/>
  <c r="BS803" i="6"/>
  <c r="AE819" i="6"/>
  <c r="BS819" i="6"/>
  <c r="AE835" i="6"/>
  <c r="BS835" i="6"/>
  <c r="AE851" i="6"/>
  <c r="BS851" i="6"/>
  <c r="AE867" i="6"/>
  <c r="BS867" i="6"/>
  <c r="AE887" i="6"/>
  <c r="BS887" i="6"/>
  <c r="AE903" i="6"/>
  <c r="BS903" i="6"/>
  <c r="AE935" i="6"/>
  <c r="AE951" i="6"/>
  <c r="BS951" i="6"/>
  <c r="AE967" i="6"/>
  <c r="BS967" i="6"/>
  <c r="AE983" i="6"/>
  <c r="BS983" i="6"/>
  <c r="AE999" i="6"/>
  <c r="BS999" i="6"/>
  <c r="AE1015" i="6"/>
  <c r="BS1015" i="6"/>
  <c r="AE1031" i="6"/>
  <c r="BS1031" i="6"/>
  <c r="AE16" i="6"/>
  <c r="BS16" i="6"/>
  <c r="AE40" i="6"/>
  <c r="BS40" i="6"/>
  <c r="AE60" i="6"/>
  <c r="BS60" i="6"/>
  <c r="AE76" i="6"/>
  <c r="BS76" i="6"/>
  <c r="AE96" i="6"/>
  <c r="BS96" i="6"/>
  <c r="AE112" i="6"/>
  <c r="BS112" i="6"/>
  <c r="AE132" i="6"/>
  <c r="BS132" i="6"/>
  <c r="AE156" i="6"/>
  <c r="BS156" i="6"/>
  <c r="AE176" i="6"/>
  <c r="BS176" i="6"/>
  <c r="AE192" i="6"/>
  <c r="BS192" i="6"/>
  <c r="AE224" i="6"/>
  <c r="BS224" i="6"/>
  <c r="AE240" i="6"/>
  <c r="BS240" i="6"/>
  <c r="AE256" i="6"/>
  <c r="BS256" i="6"/>
  <c r="AE272" i="6"/>
  <c r="BS272" i="6"/>
  <c r="AE288" i="6"/>
  <c r="BS288" i="6"/>
  <c r="AE304" i="6"/>
  <c r="BS304" i="6"/>
  <c r="AE328" i="6"/>
  <c r="BS328" i="6"/>
  <c r="AE344" i="6"/>
  <c r="BS344" i="6"/>
  <c r="AE360" i="6"/>
  <c r="BS360" i="6"/>
  <c r="AE380" i="6"/>
  <c r="BS380" i="6"/>
  <c r="AE396" i="6"/>
  <c r="BS396" i="6"/>
  <c r="AE412" i="6"/>
  <c r="BS412" i="6"/>
  <c r="AE428" i="6"/>
  <c r="BS428" i="6"/>
  <c r="AE448" i="6"/>
  <c r="BS448" i="6"/>
  <c r="AE464" i="6"/>
  <c r="BS464" i="6"/>
  <c r="AE484" i="6"/>
  <c r="BS484" i="6"/>
  <c r="AE504" i="6"/>
  <c r="BS504" i="6"/>
  <c r="AE524" i="6"/>
  <c r="BS524" i="6"/>
  <c r="AE544" i="6"/>
  <c r="BS544" i="6"/>
  <c r="AE592" i="6"/>
  <c r="BS592" i="6"/>
  <c r="AE608" i="6"/>
  <c r="BS608" i="6"/>
  <c r="AE624" i="6"/>
  <c r="BS624" i="6"/>
  <c r="AE640" i="6"/>
  <c r="BS640" i="6"/>
  <c r="AE660" i="6"/>
  <c r="BS660" i="6"/>
  <c r="AE676" i="6"/>
  <c r="BS676" i="6"/>
  <c r="AE692" i="6"/>
  <c r="BS692" i="6"/>
  <c r="AE712" i="6"/>
  <c r="BS712" i="6"/>
  <c r="AE728" i="6"/>
  <c r="BS728" i="6"/>
  <c r="AE748" i="6"/>
  <c r="BS748" i="6"/>
  <c r="AE764" i="6"/>
  <c r="BS764" i="6"/>
  <c r="AE780" i="6"/>
  <c r="BS780" i="6"/>
  <c r="AE804" i="6"/>
  <c r="BS804" i="6"/>
  <c r="AE820" i="6"/>
  <c r="BS820" i="6"/>
  <c r="AE836" i="6"/>
  <c r="BS836" i="6"/>
  <c r="AE852" i="6"/>
  <c r="BS852" i="6"/>
  <c r="AE872" i="6"/>
  <c r="BS872" i="6"/>
  <c r="AE892" i="6"/>
  <c r="BS892" i="6"/>
  <c r="AE908" i="6"/>
  <c r="BS908" i="6"/>
  <c r="AE928" i="6"/>
  <c r="BS928" i="6"/>
  <c r="AE944" i="6"/>
  <c r="BS944" i="6"/>
  <c r="AE960" i="6"/>
  <c r="BS960" i="6"/>
  <c r="AE976" i="6"/>
  <c r="BS976" i="6"/>
  <c r="AE992" i="6"/>
  <c r="BS992" i="6"/>
  <c r="AE9" i="6"/>
  <c r="BS9" i="6"/>
  <c r="AE25" i="6"/>
  <c r="BS25" i="6"/>
  <c r="AE45" i="6"/>
  <c r="BS45" i="6"/>
  <c r="AE65" i="6"/>
  <c r="BS65" i="6"/>
  <c r="AE81" i="6"/>
  <c r="BS81" i="6"/>
  <c r="AE101" i="6"/>
  <c r="BS101" i="6"/>
  <c r="AE117" i="6"/>
  <c r="BS117" i="6"/>
  <c r="AE137" i="6"/>
  <c r="BS137" i="6"/>
  <c r="AE153" i="6"/>
  <c r="BS153" i="6"/>
  <c r="AE169" i="6"/>
  <c r="BS169" i="6"/>
  <c r="AE185" i="6"/>
  <c r="BS185" i="6"/>
  <c r="AE201" i="6"/>
  <c r="BS201" i="6"/>
  <c r="AE221" i="6"/>
  <c r="BS221" i="6"/>
  <c r="AE249" i="6"/>
  <c r="BS249" i="6"/>
  <c r="AE269" i="6"/>
  <c r="BS269" i="6"/>
  <c r="AE285" i="6"/>
  <c r="BS285" i="6"/>
  <c r="AE301" i="6"/>
  <c r="BS301" i="6"/>
  <c r="AE321" i="6"/>
  <c r="BS321" i="6"/>
  <c r="AE337" i="6"/>
  <c r="BS337" i="6"/>
  <c r="AE353" i="6"/>
  <c r="BS353" i="6"/>
  <c r="AE369" i="6"/>
  <c r="BS369" i="6"/>
  <c r="AE389" i="6"/>
  <c r="BS389" i="6"/>
  <c r="AE413" i="6"/>
  <c r="BS413" i="6"/>
  <c r="AE433" i="6"/>
  <c r="BS433" i="6"/>
  <c r="AE449" i="6"/>
  <c r="BS449" i="6"/>
  <c r="AE465" i="6"/>
  <c r="BS465" i="6"/>
  <c r="AE481" i="6"/>
  <c r="BS481" i="6"/>
  <c r="AE497" i="6"/>
  <c r="BS497" i="6"/>
  <c r="AE513" i="6"/>
  <c r="BS513" i="6"/>
  <c r="AE541" i="6"/>
  <c r="BS541" i="6"/>
  <c r="AE565" i="6"/>
  <c r="BS565" i="6"/>
  <c r="AE585" i="6"/>
  <c r="BS585" i="6"/>
  <c r="AE605" i="6"/>
  <c r="BS605" i="6"/>
  <c r="AE625" i="6"/>
  <c r="BS625" i="6"/>
  <c r="AE641" i="6"/>
  <c r="BS641" i="6"/>
  <c r="AE661" i="6"/>
  <c r="BS661" i="6"/>
  <c r="AE681" i="6"/>
  <c r="BS681" i="6"/>
  <c r="AE697" i="6"/>
  <c r="BS697" i="6"/>
  <c r="AE713" i="6"/>
  <c r="BS713" i="6"/>
  <c r="AE729" i="6"/>
  <c r="BS729" i="6"/>
  <c r="AE749" i="6"/>
  <c r="BS749" i="6"/>
  <c r="BS765" i="6"/>
  <c r="AE781" i="6"/>
  <c r="BS781" i="6"/>
  <c r="AE797" i="6"/>
  <c r="BS797" i="6"/>
  <c r="AE813" i="6"/>
  <c r="BS813" i="6"/>
  <c r="AE829" i="6"/>
  <c r="BS829" i="6"/>
  <c r="AE849" i="6"/>
  <c r="BS849" i="6"/>
  <c r="AE873" i="6"/>
  <c r="BS873" i="6"/>
  <c r="AE889" i="6"/>
  <c r="BS889" i="6"/>
  <c r="AE905" i="6"/>
  <c r="BS905" i="6"/>
  <c r="AE921" i="6"/>
  <c r="BS921" i="6"/>
  <c r="AE941" i="6"/>
  <c r="BS941" i="6"/>
  <c r="AE961" i="6"/>
  <c r="BS961" i="6"/>
  <c r="AE977" i="6"/>
  <c r="BS977" i="6"/>
  <c r="AE993" i="6"/>
  <c r="BS993" i="6"/>
  <c r="AE1009" i="6"/>
  <c r="BS1009" i="6"/>
  <c r="AE1025" i="6"/>
  <c r="BS1025" i="6"/>
  <c r="AE1006" i="6"/>
  <c r="BS1006" i="6"/>
  <c r="AE1030" i="6"/>
  <c r="BS1030" i="6"/>
  <c r="AE1046" i="6"/>
  <c r="BS1046" i="6"/>
  <c r="AE1066" i="6"/>
  <c r="BS1066" i="6"/>
  <c r="AE1082" i="6"/>
  <c r="BS1082" i="6"/>
  <c r="AE1098" i="6"/>
  <c r="BS1098" i="6"/>
  <c r="AE1114" i="6"/>
  <c r="BS1114" i="6"/>
  <c r="AE1134" i="6"/>
  <c r="BS1134" i="6"/>
  <c r="AE1150" i="6"/>
  <c r="BS1150" i="6"/>
  <c r="AE1170" i="6"/>
  <c r="BS1170" i="6"/>
  <c r="AE1186" i="6"/>
  <c r="BS1186" i="6"/>
  <c r="AE1202" i="6"/>
  <c r="BS1202" i="6"/>
  <c r="AE1218" i="6"/>
  <c r="BS1218" i="6"/>
  <c r="AE1234" i="6"/>
  <c r="BS1234" i="6"/>
  <c r="AE1258" i="6"/>
  <c r="BS1258" i="6"/>
  <c r="AE1278" i="6"/>
  <c r="BS1278" i="6"/>
  <c r="AE1298" i="6"/>
  <c r="BS1298" i="6"/>
  <c r="AE1314" i="6"/>
  <c r="BS1314" i="6"/>
  <c r="AE1330" i="6"/>
  <c r="BS1330" i="6"/>
  <c r="AE1346" i="6"/>
  <c r="BS1346" i="6"/>
  <c r="AE1362" i="6"/>
  <c r="BS1362" i="6"/>
  <c r="AE1382" i="6"/>
  <c r="BS1382" i="6"/>
  <c r="AE1398" i="6"/>
  <c r="BS1398" i="6"/>
  <c r="AE1422" i="6"/>
  <c r="BS1422" i="6"/>
  <c r="AE1450" i="6"/>
  <c r="BS1450" i="6"/>
  <c r="AE1043" i="6"/>
  <c r="BS1043" i="6"/>
  <c r="AE1067" i="6"/>
  <c r="BS1067" i="6"/>
  <c r="AE1083" i="6"/>
  <c r="BS1083" i="6"/>
  <c r="AE1099" i="6"/>
  <c r="BS1099" i="6"/>
  <c r="AE1119" i="6"/>
  <c r="BS1119" i="6"/>
  <c r="AE1135" i="6"/>
  <c r="BS1135" i="6"/>
  <c r="AE1151" i="6"/>
  <c r="BS1151" i="6"/>
  <c r="AE1171" i="6"/>
  <c r="BS1171" i="6"/>
  <c r="AE1191" i="6"/>
  <c r="BS1191" i="6"/>
  <c r="AE1207" i="6"/>
  <c r="BS1207" i="6"/>
  <c r="AE1223" i="6"/>
  <c r="BS1223" i="6"/>
  <c r="AE1243" i="6"/>
  <c r="BS1243" i="6"/>
  <c r="AE1259" i="6"/>
  <c r="BS1259" i="6"/>
  <c r="AE1279" i="6"/>
  <c r="BS1279" i="6"/>
  <c r="AE1295" i="6"/>
  <c r="BS1295" i="6"/>
  <c r="AE1315" i="6"/>
  <c r="BS1315" i="6"/>
  <c r="AE1331" i="6"/>
  <c r="BS1331" i="6"/>
  <c r="AE1347" i="6"/>
  <c r="BS1347" i="6"/>
  <c r="AE1363" i="6"/>
  <c r="BS1363" i="6"/>
  <c r="AE1383" i="6"/>
  <c r="BS1383" i="6"/>
  <c r="AE1399" i="6"/>
  <c r="BS1399" i="6"/>
  <c r="AE1419" i="6"/>
  <c r="BS1419" i="6"/>
  <c r="AE1435" i="6"/>
  <c r="BS1435" i="6"/>
  <c r="AE1459" i="6"/>
  <c r="BS1459" i="6"/>
  <c r="AE1020" i="6"/>
  <c r="BS1020" i="6"/>
  <c r="AE1044" i="6"/>
  <c r="BS1044" i="6"/>
  <c r="AE1060" i="6"/>
  <c r="BS1060" i="6"/>
  <c r="AE1076" i="6"/>
  <c r="BS1076" i="6"/>
  <c r="AE1092" i="6"/>
  <c r="BS1092" i="6"/>
  <c r="AE1108" i="6"/>
  <c r="BS1108" i="6"/>
  <c r="AE1128" i="6"/>
  <c r="BS1128" i="6"/>
  <c r="AE1148" i="6"/>
  <c r="BS1148" i="6"/>
  <c r="AE1168" i="6"/>
  <c r="BS1168" i="6"/>
  <c r="AE1188" i="6"/>
  <c r="BS1188" i="6"/>
  <c r="AE1204" i="6"/>
  <c r="BS1204" i="6"/>
  <c r="AE1220" i="6"/>
  <c r="BS1220" i="6"/>
  <c r="AE1236" i="6"/>
  <c r="BS1236" i="6"/>
  <c r="AE1252" i="6"/>
  <c r="BS1252" i="6"/>
  <c r="AE1268" i="6"/>
  <c r="BS1268" i="6"/>
  <c r="AE1284" i="6"/>
  <c r="BS1284" i="6"/>
  <c r="AE1300" i="6"/>
  <c r="BS1300" i="6"/>
  <c r="AE1316" i="6"/>
  <c r="BS1316" i="6"/>
  <c r="AE1340" i="6"/>
  <c r="BS1340" i="6"/>
  <c r="AE1356" i="6"/>
  <c r="BS1356" i="6"/>
  <c r="AE1372" i="6"/>
  <c r="BS1372" i="6"/>
  <c r="AE1388" i="6"/>
  <c r="BS1388" i="6"/>
  <c r="AE1404" i="6"/>
  <c r="BS1404" i="6"/>
  <c r="AE1424" i="6"/>
  <c r="BS1424" i="6"/>
  <c r="AE1440" i="6"/>
  <c r="BS1440" i="6"/>
  <c r="AE1456" i="6"/>
  <c r="BS1456" i="6"/>
  <c r="AE1061" i="6"/>
  <c r="BS1061" i="6"/>
  <c r="AE1077" i="6"/>
  <c r="BS1077" i="6"/>
  <c r="AE1093" i="6"/>
  <c r="BS1093" i="6"/>
  <c r="AE1113" i="6"/>
  <c r="BS1113" i="6"/>
  <c r="AE1129" i="6"/>
  <c r="BS1129" i="6"/>
  <c r="AE1145" i="6"/>
  <c r="BS1145" i="6"/>
  <c r="AE1165" i="6"/>
  <c r="BS1165" i="6"/>
  <c r="AE1181" i="6"/>
  <c r="BS1181" i="6"/>
  <c r="AE1209" i="6"/>
  <c r="BS1209" i="6"/>
  <c r="AE1233" i="6"/>
  <c r="BS1233" i="6"/>
  <c r="AE1253" i="6"/>
  <c r="BS1253" i="6"/>
  <c r="AE1269" i="6"/>
  <c r="BS1269" i="6"/>
  <c r="AE1285" i="6"/>
  <c r="BS1285" i="6"/>
  <c r="AE1301" i="6"/>
  <c r="BS1301" i="6"/>
  <c r="AE1317" i="6"/>
  <c r="BS1317" i="6"/>
  <c r="AE1333" i="6"/>
  <c r="BS1333" i="6"/>
  <c r="AE1349" i="6"/>
  <c r="BS1349" i="6"/>
  <c r="AE1369" i="6"/>
  <c r="BS1369" i="6"/>
  <c r="AE1389" i="6"/>
  <c r="BS1389" i="6"/>
  <c r="AE1405" i="6"/>
  <c r="BS1405" i="6"/>
  <c r="AE1429" i="6"/>
  <c r="BS1429" i="6"/>
  <c r="AE1445" i="6"/>
  <c r="BS1445" i="6"/>
  <c r="AE1461" i="6"/>
  <c r="BS1461" i="6"/>
  <c r="AE30" i="6"/>
  <c r="BS30" i="6"/>
  <c r="AE46" i="6"/>
  <c r="BS46" i="6"/>
  <c r="AE82" i="6"/>
  <c r="BS82" i="6"/>
  <c r="AE18" i="6"/>
  <c r="BS18" i="6"/>
  <c r="AE34" i="6"/>
  <c r="BS34" i="6"/>
  <c r="AE50" i="6"/>
  <c r="BS50" i="6"/>
  <c r="AE70" i="6"/>
  <c r="BS70" i="6"/>
  <c r="AE86" i="6"/>
  <c r="BS86" i="6"/>
  <c r="AE110" i="6"/>
  <c r="BS110" i="6"/>
  <c r="AE134" i="6"/>
  <c r="BS134" i="6"/>
  <c r="AE150" i="6"/>
  <c r="BS150" i="6"/>
  <c r="AE170" i="6"/>
  <c r="BS170" i="6"/>
  <c r="AE186" i="6"/>
  <c r="BS186" i="6"/>
  <c r="AE202" i="6"/>
  <c r="BS202" i="6"/>
  <c r="AE218" i="6"/>
  <c r="BS218" i="6"/>
  <c r="AE234" i="6"/>
  <c r="BS234" i="6"/>
  <c r="AE254" i="6"/>
  <c r="BS254" i="6"/>
  <c r="AE278" i="6"/>
  <c r="BS278" i="6"/>
  <c r="AE294" i="6"/>
  <c r="BS294" i="6"/>
  <c r="AE310" i="6"/>
  <c r="BS310" i="6"/>
  <c r="AE330" i="6"/>
  <c r="BS330" i="6"/>
  <c r="AE346" i="6"/>
  <c r="BS346" i="6"/>
  <c r="AE366" i="6"/>
  <c r="BS366" i="6"/>
  <c r="AE382" i="6"/>
  <c r="BS382" i="6"/>
  <c r="AE398" i="6"/>
  <c r="BS398" i="6"/>
  <c r="AE414" i="6"/>
  <c r="BS414" i="6"/>
  <c r="AE430" i="6"/>
  <c r="BS430" i="6"/>
  <c r="AE446" i="6"/>
  <c r="BS446" i="6"/>
  <c r="AE462" i="6"/>
  <c r="BS462" i="6"/>
  <c r="AE478" i="6"/>
  <c r="BS478" i="6"/>
  <c r="AE502" i="6"/>
  <c r="BS502" i="6"/>
  <c r="AE522" i="6"/>
  <c r="BS522" i="6"/>
  <c r="AE538" i="6"/>
  <c r="BS538" i="6"/>
  <c r="AE554" i="6"/>
  <c r="BS554" i="6"/>
  <c r="AE574" i="6"/>
  <c r="BS574" i="6"/>
  <c r="AE606" i="6"/>
  <c r="BS606" i="6"/>
  <c r="AE622" i="6"/>
  <c r="BS622" i="6"/>
  <c r="AE642" i="6"/>
  <c r="BS642" i="6"/>
  <c r="AE666" i="6"/>
  <c r="BS666" i="6"/>
  <c r="AE682" i="6"/>
  <c r="BS682" i="6"/>
  <c r="AE706" i="6"/>
  <c r="BS706" i="6"/>
  <c r="AE722" i="6"/>
  <c r="BS722" i="6"/>
  <c r="AE750" i="6"/>
  <c r="BS750" i="6"/>
  <c r="AE766" i="6"/>
  <c r="BS766" i="6"/>
  <c r="AE782" i="6"/>
  <c r="BS782" i="6"/>
  <c r="AE806" i="6"/>
  <c r="BS806" i="6"/>
  <c r="AE834" i="6"/>
  <c r="BS834" i="6"/>
  <c r="AE850" i="6"/>
  <c r="BS850" i="6"/>
  <c r="AE866" i="6"/>
  <c r="BS866" i="6"/>
  <c r="AE882" i="6"/>
  <c r="BS882" i="6"/>
  <c r="AE898" i="6"/>
  <c r="BS898" i="6"/>
  <c r="AE914" i="6"/>
  <c r="BS914" i="6"/>
  <c r="AE934" i="6"/>
  <c r="BS934" i="6"/>
  <c r="AE954" i="6"/>
  <c r="BS954" i="6"/>
  <c r="AE970" i="6"/>
  <c r="BS970" i="6"/>
  <c r="AE986" i="6"/>
  <c r="BS986" i="6"/>
  <c r="AE7" i="6"/>
  <c r="BS7" i="6"/>
  <c r="AE23" i="6"/>
  <c r="BS23" i="6"/>
  <c r="AE43" i="6"/>
  <c r="BS43" i="6"/>
  <c r="AE59" i="6"/>
  <c r="BS59" i="6"/>
  <c r="AE79" i="6"/>
  <c r="BS79" i="6"/>
  <c r="AE95" i="6"/>
  <c r="BS95" i="6"/>
  <c r="AE119" i="6"/>
  <c r="BS119" i="6"/>
  <c r="AE143" i="6"/>
  <c r="BS143" i="6"/>
  <c r="AE163" i="6"/>
  <c r="BS163" i="6"/>
  <c r="AE187" i="6"/>
  <c r="BS187" i="6"/>
  <c r="AE203" i="6"/>
  <c r="BS203" i="6"/>
  <c r="AE223" i="6"/>
  <c r="BS223" i="6"/>
  <c r="AE251" i="6"/>
  <c r="BS251" i="6"/>
  <c r="AE283" i="6"/>
  <c r="BS283" i="6"/>
  <c r="AE299" i="6"/>
  <c r="BS299" i="6"/>
  <c r="AE319" i="6"/>
  <c r="BS319" i="6"/>
  <c r="AE335" i="6"/>
  <c r="BS335" i="6"/>
  <c r="AE351" i="6"/>
  <c r="BS351" i="6"/>
  <c r="AE367" i="6"/>
  <c r="BS367" i="6"/>
  <c r="AE391" i="6"/>
  <c r="BS391" i="6"/>
  <c r="AE407" i="6"/>
  <c r="BS407" i="6"/>
  <c r="AE423" i="6"/>
  <c r="BS423" i="6"/>
  <c r="AE443" i="6"/>
  <c r="BS443" i="6"/>
  <c r="AE463" i="6"/>
  <c r="BS463" i="6"/>
  <c r="AE479" i="6"/>
  <c r="BS479" i="6"/>
  <c r="AE495" i="6"/>
  <c r="BS495" i="6"/>
  <c r="AE511" i="6"/>
  <c r="BS511" i="6"/>
  <c r="AE527" i="6"/>
  <c r="BS527" i="6"/>
  <c r="AE543" i="6"/>
  <c r="BS543" i="6"/>
  <c r="AE559" i="6"/>
  <c r="BS559" i="6"/>
  <c r="AE575" i="6"/>
  <c r="BS575" i="6"/>
  <c r="AE595" i="6"/>
  <c r="BS595" i="6"/>
  <c r="AE611" i="6"/>
  <c r="BS611" i="6"/>
  <c r="AE631" i="6"/>
  <c r="BS631" i="6"/>
  <c r="AE651" i="6"/>
  <c r="BS651" i="6"/>
  <c r="AE667" i="6"/>
  <c r="BS667" i="6"/>
  <c r="AE683" i="6"/>
  <c r="BS683" i="6"/>
  <c r="AE703" i="6"/>
  <c r="BS703" i="6"/>
  <c r="AE719" i="6"/>
  <c r="BS719" i="6"/>
  <c r="AE743" i="6"/>
  <c r="BS743" i="6"/>
  <c r="AE759" i="6"/>
  <c r="BS759" i="6"/>
  <c r="AE775" i="6"/>
  <c r="BS775" i="6"/>
  <c r="AE791" i="6"/>
  <c r="BS791" i="6"/>
  <c r="AE807" i="6"/>
  <c r="BS807" i="6"/>
  <c r="AE823" i="6"/>
  <c r="BS823" i="6"/>
  <c r="AE839" i="6"/>
  <c r="BS839" i="6"/>
  <c r="AE855" i="6"/>
  <c r="BS855" i="6"/>
  <c r="AE871" i="6"/>
  <c r="BS871" i="6"/>
  <c r="AE891" i="6"/>
  <c r="BS891" i="6"/>
  <c r="AE907" i="6"/>
  <c r="BS907" i="6"/>
  <c r="AE923" i="6"/>
  <c r="BS923" i="6"/>
  <c r="AE939" i="6"/>
  <c r="BS939" i="6"/>
  <c r="AE955" i="6"/>
  <c r="BS955" i="6"/>
  <c r="AE971" i="6"/>
  <c r="BS971" i="6"/>
  <c r="AE987" i="6"/>
  <c r="BS987" i="6"/>
  <c r="AE1003" i="6"/>
  <c r="BS1003" i="6"/>
  <c r="AE1019" i="6"/>
  <c r="BS1019" i="6"/>
  <c r="AE1035" i="6"/>
  <c r="BS1035" i="6"/>
  <c r="AE20" i="6"/>
  <c r="BS20" i="6"/>
  <c r="AE48" i="6"/>
  <c r="BS48" i="6"/>
  <c r="AE64" i="6"/>
  <c r="BS64" i="6"/>
  <c r="AE80" i="6"/>
  <c r="BS80" i="6"/>
  <c r="AE100" i="6"/>
  <c r="BS100" i="6"/>
  <c r="AE116" i="6"/>
  <c r="BS116" i="6"/>
  <c r="AE140" i="6"/>
  <c r="BS140" i="6"/>
  <c r="AE160" i="6"/>
  <c r="BS160" i="6"/>
  <c r="AE180" i="6"/>
  <c r="BS180" i="6"/>
  <c r="AE196" i="6"/>
  <c r="BS196" i="6"/>
  <c r="AE228" i="6"/>
  <c r="BS228" i="6"/>
  <c r="AE244" i="6"/>
  <c r="BS244" i="6"/>
  <c r="AE260" i="6"/>
  <c r="BS260" i="6"/>
  <c r="AE276" i="6"/>
  <c r="BS276" i="6"/>
  <c r="AE292" i="6"/>
  <c r="BS292" i="6"/>
  <c r="AE308" i="6"/>
  <c r="BS308" i="6"/>
  <c r="AE332" i="6"/>
  <c r="BS332" i="6"/>
  <c r="AE348" i="6"/>
  <c r="BS348" i="6"/>
  <c r="AE364" i="6"/>
  <c r="BS364" i="6"/>
  <c r="AE384" i="6"/>
  <c r="BS384" i="6"/>
  <c r="AE400" i="6"/>
  <c r="BS400" i="6"/>
  <c r="AE416" i="6"/>
  <c r="BS416" i="6"/>
  <c r="AE432" i="6"/>
  <c r="BS432" i="6"/>
  <c r="AE452" i="6"/>
  <c r="BS452" i="6"/>
  <c r="AE468" i="6"/>
  <c r="BS468" i="6"/>
  <c r="AE488" i="6"/>
  <c r="BS488" i="6"/>
  <c r="AE508" i="6"/>
  <c r="BS508" i="6"/>
  <c r="AE528" i="6"/>
  <c r="BS528" i="6"/>
  <c r="AE552" i="6"/>
  <c r="BS552" i="6"/>
  <c r="AE576" i="6"/>
  <c r="BS576" i="6"/>
  <c r="AE596" i="6"/>
  <c r="BS596" i="6"/>
  <c r="AE612" i="6"/>
  <c r="BS612" i="6"/>
  <c r="AE628" i="6"/>
  <c r="BS628" i="6"/>
  <c r="AE644" i="6"/>
  <c r="BS644" i="6"/>
  <c r="AE664" i="6"/>
  <c r="BS664" i="6"/>
  <c r="AE680" i="6"/>
  <c r="BS680" i="6"/>
  <c r="AE696" i="6"/>
  <c r="BS696" i="6"/>
  <c r="AE716" i="6"/>
  <c r="BS716" i="6"/>
  <c r="AE732" i="6"/>
  <c r="BS732" i="6"/>
  <c r="AE752" i="6"/>
  <c r="BS752" i="6"/>
  <c r="AE768" i="6"/>
  <c r="BS768" i="6"/>
  <c r="AE788" i="6"/>
  <c r="BS788" i="6"/>
  <c r="AE808" i="6"/>
  <c r="BS808" i="6"/>
  <c r="AE824" i="6"/>
  <c r="BS824" i="6"/>
  <c r="AE840" i="6"/>
  <c r="BS840" i="6"/>
  <c r="AE856" i="6"/>
  <c r="BS856" i="6"/>
  <c r="AE876" i="6"/>
  <c r="BS876" i="6"/>
  <c r="AE896" i="6"/>
  <c r="BS896" i="6"/>
  <c r="AE912" i="6"/>
  <c r="BS912" i="6"/>
  <c r="AE932" i="6"/>
  <c r="BS932" i="6"/>
  <c r="AE948" i="6"/>
  <c r="BS948" i="6"/>
  <c r="AE964" i="6"/>
  <c r="BS964" i="6"/>
  <c r="AE980" i="6"/>
  <c r="BS980" i="6"/>
  <c r="AE996" i="6"/>
  <c r="BS996" i="6"/>
  <c r="AE13" i="6"/>
  <c r="BS13" i="6"/>
  <c r="AE29" i="6"/>
  <c r="BS29" i="6"/>
  <c r="AE53" i="6"/>
  <c r="BS53" i="6"/>
  <c r="AE69" i="6"/>
  <c r="BS69" i="6"/>
  <c r="AE85" i="6"/>
  <c r="BS85" i="6"/>
  <c r="AE105" i="6"/>
  <c r="BS105" i="6"/>
  <c r="AE125" i="6"/>
  <c r="BS125" i="6"/>
  <c r="AE141" i="6"/>
  <c r="BS141" i="6"/>
  <c r="AE157" i="6"/>
  <c r="BS157" i="6"/>
  <c r="AE173" i="6"/>
  <c r="BS173" i="6"/>
  <c r="AE189" i="6"/>
  <c r="BS189" i="6"/>
  <c r="AE205" i="6"/>
  <c r="BS205" i="6"/>
  <c r="AE229" i="6"/>
  <c r="BS229" i="6"/>
  <c r="AE253" i="6"/>
  <c r="BS253" i="6"/>
  <c r="AE289" i="6"/>
  <c r="BS289" i="6"/>
  <c r="AE309" i="6"/>
  <c r="BS309" i="6"/>
  <c r="AE325" i="6"/>
  <c r="BS325" i="6"/>
  <c r="AE341" i="6"/>
  <c r="BS341" i="6"/>
  <c r="AE357" i="6"/>
  <c r="BS357" i="6"/>
  <c r="AE373" i="6"/>
  <c r="BS373" i="6"/>
  <c r="AE393" i="6"/>
  <c r="BS393" i="6"/>
  <c r="AE417" i="6"/>
  <c r="BS417" i="6"/>
  <c r="AE437" i="6"/>
  <c r="BS437" i="6"/>
  <c r="AE453" i="6"/>
  <c r="BS453" i="6"/>
  <c r="AE469" i="6"/>
  <c r="BS469" i="6"/>
  <c r="AE485" i="6"/>
  <c r="BS485" i="6"/>
  <c r="AE501" i="6"/>
  <c r="BS501" i="6"/>
  <c r="AE521" i="6"/>
  <c r="BS521" i="6"/>
  <c r="AE545" i="6"/>
  <c r="BS545" i="6"/>
  <c r="AE569" i="6"/>
  <c r="BS569" i="6"/>
  <c r="AE609" i="6"/>
  <c r="BS609" i="6"/>
  <c r="AE629" i="6"/>
  <c r="BS629" i="6"/>
  <c r="AE645" i="6"/>
  <c r="BS645" i="6"/>
  <c r="AE669" i="6"/>
  <c r="BS669" i="6"/>
  <c r="AE685" i="6"/>
  <c r="BS685" i="6"/>
  <c r="AE701" i="6"/>
  <c r="BS701" i="6"/>
  <c r="AE733" i="6"/>
  <c r="BS733" i="6"/>
  <c r="AE753" i="6"/>
  <c r="BS753" i="6"/>
  <c r="AE769" i="6"/>
  <c r="BS769" i="6"/>
  <c r="AE785" i="6"/>
  <c r="BS785" i="6"/>
  <c r="AE801" i="6"/>
  <c r="BS801" i="6"/>
  <c r="AE817" i="6"/>
  <c r="BS817" i="6"/>
  <c r="AE837" i="6"/>
  <c r="BS837" i="6"/>
  <c r="AE853" i="6"/>
  <c r="BS853" i="6"/>
  <c r="AE877" i="6"/>
  <c r="BS877" i="6"/>
  <c r="AE893" i="6"/>
  <c r="BS893" i="6"/>
  <c r="AE909" i="6"/>
  <c r="BS909" i="6"/>
  <c r="AE925" i="6"/>
  <c r="BS925" i="6"/>
  <c r="AE949" i="6"/>
  <c r="BS949" i="6"/>
  <c r="AE965" i="6"/>
  <c r="BS965" i="6"/>
  <c r="AE981" i="6"/>
  <c r="BS981" i="6"/>
  <c r="AE997" i="6"/>
  <c r="BS997" i="6"/>
  <c r="AE1013" i="6"/>
  <c r="BS1013" i="6"/>
  <c r="AE1029" i="6"/>
  <c r="BS1029" i="6"/>
  <c r="AE1014" i="6"/>
  <c r="BS1014" i="6"/>
  <c r="AE1034" i="6"/>
  <c r="BS1034" i="6"/>
  <c r="AE1050" i="6"/>
  <c r="BS1050" i="6"/>
  <c r="AE1070" i="6"/>
  <c r="BS1070" i="6"/>
  <c r="AE1086" i="6"/>
  <c r="BS1086" i="6"/>
  <c r="AE1102" i="6"/>
  <c r="BS1102" i="6"/>
  <c r="AE1122" i="6"/>
  <c r="BS1122" i="6"/>
  <c r="AE1138" i="6"/>
  <c r="BS1138" i="6"/>
  <c r="AE1154" i="6"/>
  <c r="BS1154" i="6"/>
  <c r="AE1174" i="6"/>
  <c r="BS1174" i="6"/>
  <c r="AE1190" i="6"/>
  <c r="BS1190" i="6"/>
  <c r="AE1206" i="6"/>
  <c r="BS1206" i="6"/>
  <c r="AE1222" i="6"/>
  <c r="BS1222" i="6"/>
  <c r="AE1238" i="6"/>
  <c r="BS1238" i="6"/>
  <c r="AE1262" i="6"/>
  <c r="BS1262" i="6"/>
  <c r="AE1302" i="6"/>
  <c r="BS1302" i="6"/>
  <c r="AE1318" i="6"/>
  <c r="BS1318" i="6"/>
  <c r="AE1334" i="6"/>
  <c r="BS1334" i="6"/>
  <c r="AE1350" i="6"/>
  <c r="BS1350" i="6"/>
  <c r="AE1366" i="6"/>
  <c r="BS1366" i="6"/>
  <c r="AE1386" i="6"/>
  <c r="BS1386" i="6"/>
  <c r="AE1402" i="6"/>
  <c r="BS1402" i="6"/>
  <c r="AE1426" i="6"/>
  <c r="BS1426" i="6"/>
  <c r="AE1462" i="6"/>
  <c r="BS1462" i="6"/>
  <c r="AE1047" i="6"/>
  <c r="BS1047" i="6"/>
  <c r="AE1071" i="6"/>
  <c r="BS1071" i="6"/>
  <c r="AE1087" i="6"/>
  <c r="BS1087" i="6"/>
  <c r="AE1107" i="6"/>
  <c r="BS1107" i="6"/>
  <c r="AE1123" i="6"/>
  <c r="BS1123" i="6"/>
  <c r="AE1139" i="6"/>
  <c r="BS1139" i="6"/>
  <c r="AE1159" i="6"/>
  <c r="BS1159" i="6"/>
  <c r="AE1179" i="6"/>
  <c r="BS1179" i="6"/>
  <c r="AE1195" i="6"/>
  <c r="BS1195" i="6"/>
  <c r="AE1211" i="6"/>
  <c r="BS1211" i="6"/>
  <c r="AE1227" i="6"/>
  <c r="BS1227" i="6"/>
  <c r="AE1247" i="6"/>
  <c r="BS1247" i="6"/>
  <c r="AE1263" i="6"/>
  <c r="BS1263" i="6"/>
  <c r="AE1283" i="6"/>
  <c r="BS1283" i="6"/>
  <c r="AE1303" i="6"/>
  <c r="BS1303" i="6"/>
  <c r="AE1319" i="6"/>
  <c r="BS1319" i="6"/>
  <c r="AE1335" i="6"/>
  <c r="BS1335" i="6"/>
  <c r="AE1351" i="6"/>
  <c r="BS1351" i="6"/>
  <c r="AE1371" i="6"/>
  <c r="BS1371" i="6"/>
  <c r="AE1387" i="6"/>
  <c r="BS1387" i="6"/>
  <c r="AE1403" i="6"/>
  <c r="BS1403" i="6"/>
  <c r="AE1423" i="6"/>
  <c r="BS1423" i="6"/>
  <c r="AE1447" i="6"/>
  <c r="BS1447" i="6"/>
  <c r="AE1463" i="6"/>
  <c r="BS1463" i="6"/>
  <c r="AE1024" i="6"/>
  <c r="BS1024" i="6"/>
  <c r="AE1048" i="6"/>
  <c r="BS1048" i="6"/>
  <c r="AE1064" i="6"/>
  <c r="BS1064" i="6"/>
  <c r="AE1080" i="6"/>
  <c r="BS1080" i="6"/>
  <c r="AE1096" i="6"/>
  <c r="BS1096" i="6"/>
  <c r="AE1112" i="6"/>
  <c r="BS1112" i="6"/>
  <c r="AE1136" i="6"/>
  <c r="BS1136" i="6"/>
  <c r="AE1152" i="6"/>
  <c r="BS1152" i="6"/>
  <c r="AE1172" i="6"/>
  <c r="BS1172" i="6"/>
  <c r="AE1192" i="6"/>
  <c r="BS1192" i="6"/>
  <c r="AE1208" i="6"/>
  <c r="BS1208" i="6"/>
  <c r="AE1224" i="6"/>
  <c r="BS1224" i="6"/>
  <c r="AE1240" i="6"/>
  <c r="BS1240" i="6"/>
  <c r="AE1256" i="6"/>
  <c r="BS1256" i="6"/>
  <c r="AE1272" i="6"/>
  <c r="BS1272" i="6"/>
  <c r="AE1288" i="6"/>
  <c r="BS1288" i="6"/>
  <c r="AE1304" i="6"/>
  <c r="BS1304" i="6"/>
  <c r="AE1324" i="6"/>
  <c r="BS1324" i="6"/>
  <c r="AE1344" i="6"/>
  <c r="BS1344" i="6"/>
  <c r="AE1360" i="6"/>
  <c r="BS1360" i="6"/>
  <c r="AE1376" i="6"/>
  <c r="BS1376" i="6"/>
  <c r="AE1392" i="6"/>
  <c r="BS1392" i="6"/>
  <c r="AE1412" i="6"/>
  <c r="BS1412" i="6"/>
  <c r="AE1428" i="6"/>
  <c r="BS1428" i="6"/>
  <c r="AE1444" i="6"/>
  <c r="BS1444" i="6"/>
  <c r="AE1460" i="6"/>
  <c r="BS1460" i="6"/>
  <c r="AE1049" i="6"/>
  <c r="BS1049" i="6"/>
  <c r="AE1065" i="6"/>
  <c r="BS1065" i="6"/>
  <c r="AE1081" i="6"/>
  <c r="BS1081" i="6"/>
  <c r="AE1097" i="6"/>
  <c r="BS1097" i="6"/>
  <c r="AE1117" i="6"/>
  <c r="BS1117" i="6"/>
  <c r="AE1133" i="6"/>
  <c r="BS1133" i="6"/>
  <c r="AE1149" i="6"/>
  <c r="BS1149" i="6"/>
  <c r="AE1169" i="6"/>
  <c r="BS1169" i="6"/>
  <c r="AE1185" i="6"/>
  <c r="BS1185" i="6"/>
  <c r="AE1213" i="6"/>
  <c r="BS1213" i="6"/>
  <c r="AE1237" i="6"/>
  <c r="BS1237" i="6"/>
  <c r="AE1257" i="6"/>
  <c r="BS1257" i="6"/>
  <c r="AE1273" i="6"/>
  <c r="BS1273" i="6"/>
  <c r="AE1289" i="6"/>
  <c r="BS1289" i="6"/>
  <c r="AE1305" i="6"/>
  <c r="BS1305" i="6"/>
  <c r="AE1321" i="6"/>
  <c r="BS1321" i="6"/>
  <c r="AE1337" i="6"/>
  <c r="BS1337" i="6"/>
  <c r="AE1357" i="6"/>
  <c r="BS1357" i="6"/>
  <c r="AE1373" i="6"/>
  <c r="BS1373" i="6"/>
  <c r="AE1393" i="6"/>
  <c r="BS1393" i="6"/>
  <c r="AE1409" i="6"/>
  <c r="BS1409" i="6"/>
  <c r="AE1433" i="6"/>
  <c r="BS1433" i="6"/>
  <c r="AE1449" i="6"/>
  <c r="BS1449" i="6"/>
  <c r="AE1464" i="6"/>
  <c r="BS1464" i="6"/>
  <c r="BQ108" i="6"/>
  <c r="BQ288" i="6"/>
  <c r="AC1395" i="6"/>
  <c r="AC1354" i="6"/>
  <c r="AC988" i="6"/>
  <c r="AC660" i="6"/>
  <c r="AC912" i="6"/>
  <c r="AC377" i="6"/>
  <c r="AC931" i="6"/>
  <c r="AC1127" i="6"/>
  <c r="AC1210" i="6"/>
  <c r="BQ810" i="6"/>
  <c r="AC96" i="6"/>
  <c r="BQ556" i="6"/>
  <c r="AC1060" i="6"/>
  <c r="AC102" i="6"/>
  <c r="BQ774" i="6"/>
  <c r="M590" i="6"/>
  <c r="N1282" i="6"/>
  <c r="M1282" i="6"/>
  <c r="U225" i="3"/>
  <c r="M225" i="6"/>
  <c r="L225" i="6"/>
  <c r="T225" i="3"/>
  <c r="AE424" i="6"/>
  <c r="AE616" i="6"/>
  <c r="N1180" i="6"/>
  <c r="N1458" i="6"/>
  <c r="N1132" i="6"/>
  <c r="U316" i="3"/>
  <c r="U702" i="3"/>
  <c r="M702" i="6"/>
  <c r="L702" i="6"/>
  <c r="M316" i="6"/>
  <c r="T702" i="3"/>
  <c r="T316" i="3"/>
  <c r="L316" i="6"/>
  <c r="N532" i="6"/>
  <c r="M261" i="6"/>
  <c r="N261" i="6"/>
  <c r="M97" i="6"/>
  <c r="N97" i="6"/>
  <c r="M354" i="6"/>
  <c r="N354" i="6"/>
  <c r="M617" i="6"/>
  <c r="N617" i="6"/>
  <c r="M1105" i="6"/>
  <c r="N1105" i="6"/>
  <c r="M1408" i="6"/>
  <c r="N1408" i="6"/>
  <c r="M658" i="6"/>
  <c r="N658" i="6"/>
  <c r="M1454" i="6"/>
  <c r="N1454" i="6"/>
  <c r="M525" i="6"/>
  <c r="N525" i="6"/>
  <c r="M1197" i="6"/>
  <c r="N1197" i="6"/>
  <c r="M573" i="6"/>
  <c r="N573" i="6"/>
  <c r="M520" i="6"/>
  <c r="N520" i="6"/>
  <c r="M1417" i="6"/>
  <c r="N1417" i="6"/>
  <c r="M235" i="6"/>
  <c r="N235" i="6"/>
  <c r="M861" i="6"/>
  <c r="N861" i="6"/>
  <c r="M315" i="6"/>
  <c r="N315" i="6"/>
  <c r="M704" i="6"/>
  <c r="N704" i="6"/>
  <c r="M1201" i="6"/>
  <c r="N1201" i="6"/>
  <c r="M1439" i="6"/>
  <c r="N1439" i="6"/>
  <c r="M1413" i="6"/>
  <c r="N1413" i="6"/>
  <c r="M1241" i="6"/>
  <c r="N1241" i="6"/>
  <c r="M305" i="6"/>
  <c r="N305" i="6"/>
  <c r="M1446" i="6"/>
  <c r="N1446" i="6"/>
  <c r="L937" i="6"/>
  <c r="M937" i="6"/>
  <c r="L1458" i="6"/>
  <c r="M1458" i="6"/>
  <c r="L572" i="6"/>
  <c r="M572" i="6"/>
  <c r="L179" i="6"/>
  <c r="M179" i="6"/>
  <c r="L1004" i="6"/>
  <c r="M1004" i="6"/>
  <c r="M1164" i="6"/>
  <c r="L1132" i="6"/>
  <c r="M1132" i="6"/>
  <c r="L1275" i="6"/>
  <c r="M1275" i="6"/>
  <c r="L427" i="6"/>
  <c r="M427" i="6"/>
  <c r="L1180" i="6"/>
  <c r="M1180" i="6"/>
  <c r="L532" i="6"/>
  <c r="M532" i="6"/>
  <c r="L120" i="6"/>
  <c r="M120" i="6"/>
  <c r="L219" i="6"/>
  <c r="M219" i="6"/>
  <c r="L794" i="6"/>
  <c r="M794" i="6"/>
  <c r="U354" i="3"/>
  <c r="L354" i="6"/>
  <c r="U617" i="3"/>
  <c r="L617" i="6"/>
  <c r="U520" i="3"/>
  <c r="L520" i="6"/>
  <c r="L1105" i="6"/>
  <c r="U658" i="3"/>
  <c r="L658" i="6"/>
  <c r="U1454" i="3"/>
  <c r="L1454" i="6"/>
  <c r="U525" i="3"/>
  <c r="L525" i="6"/>
  <c r="U1408" i="3"/>
  <c r="L1408" i="6"/>
  <c r="U573" i="3"/>
  <c r="L573" i="6"/>
  <c r="U861" i="3"/>
  <c r="L861" i="6"/>
  <c r="U704" i="3"/>
  <c r="L704" i="6"/>
  <c r="U1201" i="3"/>
  <c r="L1201" i="6"/>
  <c r="U1439" i="3"/>
  <c r="L1439" i="6"/>
  <c r="U1413" i="3"/>
  <c r="L1413" i="6"/>
  <c r="L1241" i="6"/>
  <c r="U235" i="3"/>
  <c r="L235" i="6"/>
  <c r="L305" i="6"/>
  <c r="L1446" i="6"/>
  <c r="U1197" i="3"/>
  <c r="L1197" i="6"/>
  <c r="U315" i="3"/>
  <c r="L315" i="6"/>
  <c r="U1417" i="3"/>
  <c r="L1417" i="6"/>
  <c r="U261" i="3"/>
  <c r="L261" i="6"/>
  <c r="U97" i="3"/>
  <c r="L97" i="6"/>
  <c r="BS1105" i="6"/>
  <c r="BS601" i="6"/>
  <c r="T179" i="3"/>
  <c r="U179" i="3"/>
  <c r="T1004" i="3"/>
  <c r="U1004" i="3"/>
  <c r="T937" i="3"/>
  <c r="U937" i="3"/>
  <c r="T1132" i="3"/>
  <c r="U1132" i="3"/>
  <c r="T1105" i="3"/>
  <c r="U1105" i="3"/>
  <c r="T1458" i="3"/>
  <c r="U1458" i="3"/>
  <c r="U1164" i="3"/>
  <c r="T1180" i="3"/>
  <c r="U1180" i="3"/>
  <c r="T427" i="3"/>
  <c r="U427" i="3"/>
  <c r="BS219" i="6"/>
  <c r="U219" i="3"/>
  <c r="T1275" i="3"/>
  <c r="U1275" i="3"/>
  <c r="T532" i="3"/>
  <c r="U532" i="3"/>
  <c r="BS517" i="6"/>
  <c r="T794" i="3"/>
  <c r="U794" i="3"/>
  <c r="T120" i="3"/>
  <c r="U120" i="3"/>
  <c r="T572" i="3"/>
  <c r="U572" i="3"/>
  <c r="T1241" i="3"/>
  <c r="U1241" i="3"/>
  <c r="BS401" i="6"/>
  <c r="T305" i="3"/>
  <c r="U305" i="3"/>
  <c r="T1446" i="3"/>
  <c r="U1446" i="3"/>
  <c r="T617" i="3"/>
  <c r="T235" i="3"/>
  <c r="T315" i="3"/>
  <c r="T1197" i="3"/>
  <c r="T1417" i="3"/>
  <c r="T1454" i="3"/>
  <c r="T525" i="3"/>
  <c r="T573" i="3"/>
  <c r="T520" i="3"/>
  <c r="T861" i="3"/>
  <c r="BS617" i="6"/>
  <c r="T704" i="3"/>
  <c r="T1201" i="3"/>
  <c r="T1439" i="3"/>
  <c r="T1413" i="3"/>
  <c r="T658" i="3"/>
  <c r="T261" i="3"/>
  <c r="T97" i="3"/>
  <c r="T1408" i="3"/>
  <c r="BS814" i="6"/>
  <c r="T219" i="3"/>
  <c r="T354" i="3"/>
  <c r="BS212" i="6"/>
  <c r="BS1254" i="6"/>
  <c r="BS354" i="6"/>
  <c r="BS271" i="6"/>
  <c r="BS573" i="6"/>
  <c r="BS106" i="6"/>
  <c r="BS861" i="6"/>
  <c r="BS525" i="6"/>
  <c r="BS1454" i="6"/>
  <c r="BS209" i="6"/>
  <c r="BS619" i="6"/>
  <c r="BS695" i="6"/>
  <c r="BS1103" i="6"/>
  <c r="BS635" i="6"/>
  <c r="BS270" i="6"/>
  <c r="BS1158" i="6"/>
  <c r="BS36" i="6"/>
  <c r="BS1328" i="6"/>
  <c r="BS371" i="6"/>
  <c r="BS103" i="6"/>
  <c r="BS869" i="6"/>
  <c r="BS183" i="6"/>
  <c r="BS1417" i="6"/>
  <c r="BS1132" i="6"/>
  <c r="BS425" i="6"/>
  <c r="BS139" i="6"/>
  <c r="BS164" i="6"/>
  <c r="BS1016" i="6"/>
  <c r="BS242" i="6"/>
  <c r="BS1197" i="6"/>
  <c r="BS568" i="6"/>
  <c r="BS662" i="6"/>
  <c r="BS557" i="6"/>
  <c r="BS1180" i="6"/>
  <c r="BS279" i="6"/>
  <c r="BS1320" i="6"/>
  <c r="BS127" i="6"/>
  <c r="BS1026" i="6"/>
  <c r="BS427" i="6"/>
  <c r="V322" i="6"/>
  <c r="V739" i="6"/>
  <c r="V1118" i="6"/>
  <c r="V455" i="6"/>
  <c r="V1353" i="6"/>
  <c r="V1010" i="6"/>
  <c r="V66" i="6"/>
  <c r="V1225" i="6"/>
  <c r="V1175" i="6"/>
  <c r="V792" i="6"/>
  <c r="V1286" i="6"/>
  <c r="V588" i="6"/>
  <c r="V208" i="6"/>
  <c r="V1406" i="6"/>
  <c r="V638" i="6"/>
  <c r="V518" i="6"/>
  <c r="V665" i="6"/>
  <c r="V255" i="6"/>
  <c r="V945" i="6"/>
  <c r="V884" i="6"/>
  <c r="V121" i="6"/>
  <c r="V1062" i="6"/>
  <c r="V387" i="6"/>
  <c r="AF930" i="6" l="1"/>
  <c r="AF1386" i="6"/>
  <c r="AF1031" i="6"/>
  <c r="AF1255" i="6"/>
  <c r="AF1092" i="6"/>
  <c r="AF490" i="6"/>
  <c r="AF456" i="6"/>
  <c r="AF1398" i="6"/>
  <c r="AF260" i="6"/>
  <c r="AF778" i="6"/>
  <c r="AF966" i="6"/>
  <c r="AF450" i="6"/>
  <c r="AF628" i="6"/>
  <c r="AF4" i="6"/>
  <c r="AF63" i="6"/>
  <c r="AF915" i="6"/>
  <c r="AF980" i="6"/>
  <c r="AF1305" i="6"/>
  <c r="AF478" i="6"/>
  <c r="AF475" i="6"/>
  <c r="AF1154" i="6"/>
  <c r="AF37" i="6"/>
  <c r="AF240" i="6"/>
  <c r="AF482" i="6"/>
  <c r="AF1166" i="6"/>
  <c r="AF596" i="6"/>
  <c r="AF369" i="6"/>
  <c r="AF115" i="6"/>
  <c r="AF382" i="6"/>
  <c r="AF344" i="6"/>
  <c r="AF1162" i="6"/>
  <c r="AF758" i="6"/>
  <c r="AF412" i="6"/>
  <c r="AF258" i="6"/>
  <c r="AF299" i="6"/>
  <c r="AF1133" i="6"/>
  <c r="AF54" i="6"/>
  <c r="AF1022" i="6"/>
  <c r="AF177" i="6"/>
  <c r="AF195" i="6"/>
  <c r="AF913" i="6"/>
  <c r="AF370" i="6"/>
  <c r="AF686" i="6"/>
  <c r="AF941" i="6"/>
  <c r="AF1362" i="6"/>
  <c r="AF646" i="6"/>
  <c r="AF1119" i="6"/>
  <c r="AF936" i="6"/>
  <c r="AF1066" i="6"/>
  <c r="AF364" i="6"/>
  <c r="AF403" i="6"/>
  <c r="AF621" i="6"/>
  <c r="AF1210" i="6"/>
  <c r="AF1127" i="6"/>
  <c r="AF1098" i="6"/>
  <c r="AF1072" i="6"/>
  <c r="AF939" i="6"/>
  <c r="AF989" i="6"/>
  <c r="AF60" i="6"/>
  <c r="AF832" i="6"/>
  <c r="AF1042" i="6"/>
  <c r="AF326" i="6"/>
  <c r="AF715" i="6"/>
  <c r="AF509" i="6"/>
  <c r="AF671" i="6"/>
  <c r="AF380" i="6"/>
  <c r="AF673" i="6"/>
  <c r="AF473" i="6"/>
  <c r="AF306" i="6"/>
  <c r="AF1400" i="6"/>
  <c r="AF1425" i="6"/>
  <c r="AF1373" i="6"/>
  <c r="AF349" i="6"/>
  <c r="AF838" i="6"/>
  <c r="AF1044" i="6"/>
  <c r="AF999" i="6"/>
  <c r="AF24" i="6"/>
  <c r="AF1143" i="6"/>
  <c r="AF748" i="6"/>
  <c r="AF1452" i="6"/>
  <c r="AF1090" i="6"/>
  <c r="AF1380" i="6"/>
  <c r="AF725" i="6"/>
  <c r="AF1229" i="6"/>
  <c r="AF214" i="6"/>
  <c r="AF1126" i="6"/>
  <c r="AF1360" i="6"/>
  <c r="AF431" i="6"/>
  <c r="AF863" i="6"/>
  <c r="AF5" i="6"/>
  <c r="AF545" i="6"/>
  <c r="AF643" i="6"/>
  <c r="AF878" i="6"/>
  <c r="AF483" i="6"/>
  <c r="AF489" i="6"/>
  <c r="AF1025" i="6"/>
  <c r="AF15" i="6"/>
  <c r="AF1266" i="6"/>
  <c r="AF1384" i="6"/>
  <c r="AF602" i="6"/>
  <c r="AF926" i="6"/>
  <c r="AF534" i="6"/>
  <c r="AF1067" i="6"/>
  <c r="AF1311" i="6"/>
  <c r="AF218" i="6"/>
  <c r="AF390" i="6"/>
  <c r="AF161" i="6"/>
  <c r="AF1034" i="6"/>
  <c r="AF61" i="6"/>
  <c r="AF1020" i="6"/>
  <c r="AF319" i="6"/>
  <c r="AF796" i="6"/>
  <c r="AF116" i="6"/>
  <c r="AF420" i="6"/>
  <c r="AF491" i="6"/>
  <c r="AF1264" i="6"/>
  <c r="AF931" i="6"/>
  <c r="AF703" i="6"/>
  <c r="AF1217" i="6"/>
  <c r="AF1199" i="6"/>
  <c r="AF839" i="6"/>
  <c r="AF368" i="6"/>
  <c r="AF720" i="6"/>
  <c r="AF1093" i="6"/>
  <c r="AF524" i="6"/>
  <c r="AF314" i="6"/>
  <c r="AF432" i="6"/>
  <c r="AF535" i="6"/>
  <c r="AF920" i="6"/>
  <c r="AF1392" i="6"/>
  <c r="AF386" i="6"/>
  <c r="AF1313" i="6"/>
  <c r="AF899" i="6"/>
  <c r="AF50" i="6"/>
  <c r="AF934" i="6"/>
  <c r="AF284" i="6"/>
  <c r="AF1444" i="6"/>
  <c r="AF890" i="6"/>
  <c r="AF955" i="6"/>
  <c r="AF650" i="6"/>
  <c r="AF981" i="6"/>
  <c r="AF1462" i="6"/>
  <c r="AF304" i="6"/>
  <c r="AF526" i="6"/>
  <c r="AF967" i="6"/>
  <c r="AF1140" i="6"/>
  <c r="AF611" i="6"/>
  <c r="AF1041" i="6"/>
  <c r="AF1043" i="6"/>
  <c r="AF1348" i="6"/>
  <c r="AF339" i="6"/>
  <c r="AF47" i="6"/>
  <c r="AF1030" i="6"/>
  <c r="AF808" i="6"/>
  <c r="AF16" i="6"/>
  <c r="AF962" i="6"/>
  <c r="AF974" i="6"/>
  <c r="AF125" i="6"/>
  <c r="AF181" i="6"/>
  <c r="AF633" i="6"/>
  <c r="AF847" i="6"/>
  <c r="AF1297" i="6"/>
  <c r="AF358" i="6"/>
  <c r="AF810" i="6"/>
  <c r="AF433" i="6"/>
  <c r="AF732" i="6"/>
  <c r="AF317" i="6"/>
  <c r="AF1296" i="6"/>
  <c r="AF1304" i="6"/>
  <c r="AF978" i="6"/>
  <c r="AF224" i="6"/>
  <c r="AF1100" i="6"/>
  <c r="AF9" i="6"/>
  <c r="AF495" i="6"/>
  <c r="AF712" i="6"/>
  <c r="AF1070" i="6"/>
  <c r="AF25" i="6"/>
  <c r="AF546" i="6"/>
  <c r="AF335" i="6"/>
  <c r="AF1096" i="6"/>
  <c r="AF1307" i="6"/>
  <c r="AF381" i="6"/>
  <c r="AF100" i="6"/>
  <c r="AF566" i="6"/>
  <c r="AF917" i="6"/>
  <c r="AF379" i="6"/>
  <c r="AF1245" i="6"/>
  <c r="AF514" i="6"/>
  <c r="AF1310" i="6"/>
  <c r="AF979" i="6"/>
  <c r="AF430" i="6"/>
  <c r="AF1223" i="6"/>
  <c r="AF1287" i="6"/>
  <c r="AF211" i="6"/>
  <c r="AF724" i="6"/>
  <c r="AF471" i="6"/>
  <c r="AF538" i="6"/>
  <c r="AF632" i="6"/>
  <c r="AF1073" i="6"/>
  <c r="AF666" i="6"/>
  <c r="AF656" i="6"/>
  <c r="AF779" i="6"/>
  <c r="AF867" i="6"/>
  <c r="AF356" i="6"/>
  <c r="AF629" i="6"/>
  <c r="AF353" i="6"/>
  <c r="AF1148" i="6"/>
  <c r="AF167" i="6"/>
  <c r="AF337" i="6"/>
  <c r="AF1343" i="6"/>
  <c r="AF307" i="6"/>
  <c r="AF1292" i="6"/>
  <c r="AF303" i="6"/>
  <c r="AF1015" i="6"/>
  <c r="AF599" i="6"/>
  <c r="AF13" i="6"/>
  <c r="AF849" i="6"/>
  <c r="AF1376" i="6"/>
  <c r="AF555" i="6"/>
  <c r="AF1021" i="6"/>
  <c r="AF1395" i="6"/>
  <c r="AF102" i="6"/>
  <c r="AF377" i="6"/>
  <c r="AF1060" i="6"/>
  <c r="AF912" i="6"/>
  <c r="AF881" i="6"/>
  <c r="AF753" i="6"/>
  <c r="AF280" i="6"/>
  <c r="AF1151" i="6"/>
  <c r="AF1401" i="6"/>
  <c r="AF1157" i="6"/>
  <c r="AF897" i="6"/>
  <c r="AF968" i="6"/>
  <c r="AF438" i="6"/>
  <c r="AF1300" i="6"/>
  <c r="AF560" i="6"/>
  <c r="AF107" i="6"/>
  <c r="AF1089" i="6"/>
  <c r="AF600" i="6"/>
  <c r="AF1429" i="6"/>
  <c r="AF1227" i="6"/>
  <c r="AF1257" i="6"/>
  <c r="AF1363" i="6"/>
  <c r="AF463" i="6"/>
  <c r="AF1101" i="6"/>
  <c r="AF543" i="6"/>
  <c r="AF1233" i="6"/>
  <c r="AF1116" i="6"/>
  <c r="AF1193" i="6"/>
  <c r="AF576" i="6"/>
  <c r="AF763" i="6"/>
  <c r="AF699" i="6"/>
  <c r="AF816" i="6"/>
  <c r="AF507" i="6"/>
  <c r="AF583" i="6"/>
  <c r="AF26" i="6"/>
  <c r="AF570" i="6"/>
  <c r="AF1326" i="6"/>
  <c r="AF234" i="6"/>
  <c r="AF561" i="6"/>
  <c r="AF648" i="6"/>
  <c r="AF900" i="6"/>
  <c r="AF888" i="6"/>
  <c r="AF1293" i="6"/>
  <c r="AF256" i="6"/>
  <c r="AF946" i="6"/>
  <c r="AF1156" i="6"/>
  <c r="AF1169" i="6"/>
  <c r="AF892" i="6"/>
  <c r="AF355" i="6"/>
  <c r="AF300" i="6"/>
  <c r="AF1412" i="6"/>
  <c r="AF184" i="6"/>
  <c r="AF990" i="6"/>
  <c r="AF1393" i="6"/>
  <c r="AF467" i="6"/>
  <c r="AF1411" i="6"/>
  <c r="AF275" i="6"/>
  <c r="AF321" i="6"/>
  <c r="AF1357" i="6"/>
  <c r="AF762" i="6"/>
  <c r="AF1230" i="6"/>
  <c r="AF64" i="6"/>
  <c r="AF442" i="6"/>
  <c r="AF660" i="6"/>
  <c r="AF508" i="6"/>
  <c r="AF1248" i="6"/>
  <c r="AF480" i="6"/>
  <c r="AF512" i="6"/>
  <c r="AF1074" i="6"/>
  <c r="AF519" i="6"/>
  <c r="AF984" i="6"/>
  <c r="AF1216" i="6"/>
  <c r="AF32" i="6"/>
  <c r="AF785" i="6"/>
  <c r="AF752" i="6"/>
  <c r="AF1179" i="6"/>
  <c r="AF1011" i="6"/>
  <c r="AF1211" i="6"/>
  <c r="AF1194" i="6"/>
  <c r="AF1014" i="6"/>
  <c r="AF640" i="6"/>
  <c r="AF1335" i="6"/>
  <c r="AF276" i="6"/>
  <c r="AF1082" i="6"/>
  <c r="AF265" i="6"/>
  <c r="AF964" i="6"/>
  <c r="AF505" i="6"/>
  <c r="AF800" i="6"/>
  <c r="AF825" i="6"/>
  <c r="AF767" i="6"/>
  <c r="AF1433" i="6"/>
  <c r="AF1369" i="6"/>
  <c r="AF647" i="6"/>
  <c r="AF1390" i="6"/>
  <c r="AF343" i="6"/>
  <c r="AF651" i="6"/>
  <c r="AF331" i="6"/>
  <c r="AF1102" i="6"/>
  <c r="AF400" i="6"/>
  <c r="AF1076" i="6"/>
  <c r="AF1039" i="6"/>
  <c r="AF745" i="6"/>
  <c r="AF499" i="6"/>
  <c r="AF678" i="6"/>
  <c r="AF823" i="6"/>
  <c r="AF347" i="6"/>
  <c r="AF1428" i="6"/>
  <c r="AF40" i="6"/>
  <c r="AF89" i="6"/>
  <c r="AF171" i="6"/>
  <c r="AF29" i="6"/>
  <c r="AF807" i="6"/>
  <c r="AF1356" i="6"/>
  <c r="AF735" i="6"/>
  <c r="AF288" i="6"/>
  <c r="AF503" i="6"/>
  <c r="AF46" i="6"/>
  <c r="AF764" i="6"/>
  <c r="AF14" i="6"/>
  <c r="AF408" i="6"/>
  <c r="AF777" i="6"/>
  <c r="AF1359" i="6"/>
  <c r="AF1056" i="6"/>
  <c r="AF257" i="6"/>
  <c r="AF10" i="6"/>
  <c r="AF840" i="6"/>
  <c r="AF932" i="6"/>
  <c r="AF872" i="6"/>
  <c r="AF1306" i="6"/>
  <c r="AF685" i="6"/>
  <c r="AF18" i="6"/>
  <c r="AF1187" i="6"/>
  <c r="AF481" i="6"/>
  <c r="AF1001" i="6"/>
  <c r="AF776" i="6"/>
  <c r="AF983" i="6"/>
  <c r="AF1110" i="6"/>
  <c r="AF817" i="6"/>
  <c r="AF754" i="6"/>
  <c r="AF1177" i="6"/>
  <c r="AF947" i="6"/>
  <c r="AF459" i="6"/>
  <c r="AF346" i="6"/>
  <c r="AF1361" i="6"/>
  <c r="AF513" i="6"/>
  <c r="AF1129" i="6"/>
  <c r="AF348" i="6"/>
  <c r="AF477" i="6"/>
  <c r="AF828" i="6"/>
  <c r="AF324" i="6"/>
  <c r="AF1423" i="6"/>
  <c r="AF267" i="6"/>
  <c r="AF1128" i="6"/>
  <c r="AF464" i="6"/>
  <c r="AF577" i="6"/>
  <c r="AF759" i="6"/>
  <c r="AF854" i="6"/>
  <c r="AF1219" i="6"/>
  <c r="AF975" i="6"/>
  <c r="AF845" i="6"/>
  <c r="AF1028" i="6"/>
  <c r="AF422" i="6"/>
  <c r="AF1288" i="6"/>
  <c r="AF595" i="6"/>
  <c r="AF574" i="6"/>
  <c r="AF1176" i="6"/>
  <c r="AF501" i="6"/>
  <c r="AF226" i="6"/>
  <c r="AF811" i="6"/>
  <c r="AF243" i="6"/>
  <c r="AF1365" i="6"/>
  <c r="AF479" i="6"/>
  <c r="AF1172" i="6"/>
  <c r="AF1314" i="6"/>
  <c r="AF1033" i="6"/>
  <c r="AF1068" i="6"/>
  <c r="AF1190" i="6"/>
  <c r="AF172" i="6"/>
  <c r="AF556" i="6"/>
  <c r="AF1196" i="6"/>
  <c r="AF33" i="6"/>
  <c r="AF1377" i="6"/>
  <c r="AF429" i="6"/>
  <c r="AF774" i="6"/>
  <c r="AF1351" i="6"/>
  <c r="AF278" i="6"/>
  <c r="AF1088" i="6"/>
  <c r="AF1212" i="6"/>
  <c r="AF108" i="6"/>
  <c r="AF277" i="6"/>
  <c r="AF674" i="6"/>
  <c r="AF550" i="6"/>
  <c r="AF96" i="6"/>
  <c r="AF988" i="6"/>
  <c r="AF1354" i="6"/>
  <c r="AF118" i="6"/>
  <c r="AF52" i="6"/>
  <c r="AF1085" i="6"/>
  <c r="AF1113" i="6"/>
  <c r="AF571" i="6"/>
  <c r="AF901" i="6"/>
  <c r="AF435" i="6"/>
  <c r="AF710" i="6"/>
  <c r="AF404" i="6"/>
  <c r="AF8" i="6"/>
  <c r="AF605" i="6"/>
  <c r="AF444" i="6"/>
  <c r="AF1372" i="6"/>
  <c r="AF476" i="6"/>
  <c r="AF310" i="6"/>
  <c r="AF1276" i="6"/>
  <c r="AF1222" i="6"/>
  <c r="AF1091" i="6"/>
  <c r="AF451" i="6"/>
  <c r="AF705" i="6"/>
  <c r="AF995" i="6"/>
  <c r="AF903" i="6"/>
  <c r="AF1418" i="6"/>
  <c r="AF751" i="6"/>
  <c r="AF1450" i="6"/>
  <c r="AF539" i="6"/>
  <c r="AF1013" i="6"/>
  <c r="AF1336" i="6"/>
  <c r="AF1340" i="6"/>
  <c r="AF929" i="6"/>
  <c r="AF592" i="6"/>
  <c r="AF23" i="6"/>
  <c r="AF928" i="6"/>
  <c r="AF1234" i="6"/>
  <c r="AF1207" i="6"/>
  <c r="AF689" i="6"/>
  <c r="AF274" i="6"/>
  <c r="AF909" i="6"/>
  <c r="AF502" i="6"/>
  <c r="AF1364" i="6"/>
  <c r="AF1410" i="6"/>
  <c r="AF733" i="6"/>
  <c r="AF521" i="6"/>
  <c r="AF746" i="6"/>
  <c r="AF972" i="6"/>
  <c r="AF829" i="6"/>
  <c r="AF1142" i="6"/>
  <c r="AF494" i="6"/>
  <c r="AF446" i="6"/>
  <c r="AF1249" i="6"/>
  <c r="AF119" i="6"/>
  <c r="AF409" i="6"/>
  <c r="AF269" i="6"/>
  <c r="AF1188" i="6"/>
  <c r="AC631" i="6"/>
  <c r="AC551" i="6"/>
  <c r="AC510" i="6"/>
  <c r="AC1107" i="6"/>
  <c r="AC949" i="6"/>
  <c r="AC38" i="6"/>
  <c r="AC755" i="6"/>
  <c r="AC563" i="6"/>
  <c r="BQ936" i="6"/>
  <c r="BQ257" i="6"/>
  <c r="BT257" i="6" s="1"/>
  <c r="BQ1142" i="6"/>
  <c r="BQ1119" i="6"/>
  <c r="BQ1056" i="6"/>
  <c r="BQ467" i="6"/>
  <c r="BQ317" i="6"/>
  <c r="BQ1066" i="6"/>
  <c r="BQ686" i="6"/>
  <c r="BQ990" i="6"/>
  <c r="BT990" i="6" s="1"/>
  <c r="BQ550" i="6"/>
  <c r="BQ1376" i="6"/>
  <c r="BQ364" i="6"/>
  <c r="BQ269" i="6"/>
  <c r="BQ409" i="6"/>
  <c r="BQ277" i="6"/>
  <c r="BQ1088" i="6"/>
  <c r="BQ599" i="6"/>
  <c r="BT599" i="6" s="1"/>
  <c r="BQ777" i="6"/>
  <c r="BQ319" i="6"/>
  <c r="BQ1212" i="6"/>
  <c r="BQ1020" i="6"/>
  <c r="BQ442" i="6"/>
  <c r="AC1370" i="6"/>
  <c r="BQ13" i="6"/>
  <c r="BQ913" i="6"/>
  <c r="BQ46" i="6"/>
  <c r="AC630" i="6"/>
  <c r="BQ491" i="6"/>
  <c r="BQ633" i="6"/>
  <c r="BQ408" i="6"/>
  <c r="BQ1359" i="6"/>
  <c r="BQ64" i="6"/>
  <c r="BQ321" i="6"/>
  <c r="BQ1343" i="6"/>
  <c r="BQ1304" i="6"/>
  <c r="BQ358" i="6"/>
  <c r="BQ621" i="6"/>
  <c r="BQ1188" i="6"/>
  <c r="BQ1264" i="6"/>
  <c r="BQ337" i="6"/>
  <c r="BQ1377" i="6"/>
  <c r="AC352" i="6"/>
  <c r="AC1332" i="6"/>
  <c r="AC361" i="6"/>
  <c r="AC790" i="6"/>
  <c r="BQ849" i="6"/>
  <c r="AC612" i="6"/>
  <c r="BQ1411" i="6"/>
  <c r="BQ1393" i="6"/>
  <c r="BQ33" i="6"/>
  <c r="BQ840" i="6"/>
  <c r="BQ278" i="6"/>
  <c r="BQ941" i="6"/>
  <c r="BQ1230" i="6"/>
  <c r="AC1247" i="6"/>
  <c r="AC1289" i="6"/>
  <c r="BQ370" i="6"/>
  <c r="AC575" i="6"/>
  <c r="AC865" i="6"/>
  <c r="AC1080" i="6"/>
  <c r="BQ420" i="6"/>
  <c r="BQ494" i="6"/>
  <c r="BQ762" i="6"/>
  <c r="BQ119" i="6"/>
  <c r="BQ303" i="6"/>
  <c r="AC527" i="6"/>
  <c r="AC99" i="6"/>
  <c r="AC714" i="6"/>
  <c r="BQ433" i="6"/>
  <c r="BQ764" i="6"/>
  <c r="BQ1357" i="6"/>
  <c r="BQ1356" i="6"/>
  <c r="BQ847" i="6"/>
  <c r="BQ646" i="6"/>
  <c r="BQ14" i="6"/>
  <c r="BQ1292" i="6"/>
  <c r="AC1346" i="6"/>
  <c r="AC1283" i="6"/>
  <c r="BQ1296" i="6"/>
  <c r="BQ116" i="6"/>
  <c r="BQ1196" i="6"/>
  <c r="BQ555" i="6"/>
  <c r="BQ807" i="6"/>
  <c r="BQ796" i="6"/>
  <c r="BQ1021" i="6"/>
  <c r="BQ1015" i="6"/>
  <c r="BQ732" i="6"/>
  <c r="BQ1351" i="6"/>
  <c r="BQ61" i="6"/>
  <c r="AC771" i="6"/>
  <c r="BQ674" i="6"/>
  <c r="BQ446" i="6"/>
  <c r="AC1366" i="6"/>
  <c r="BQ429" i="6"/>
  <c r="BQ275" i="6"/>
  <c r="BQ1249" i="6"/>
  <c r="BQ10" i="6"/>
  <c r="BQ307" i="6"/>
  <c r="AC727" i="6"/>
  <c r="BQ403" i="6"/>
  <c r="BQ1362" i="6"/>
  <c r="BQ735" i="6"/>
  <c r="BQ503" i="6"/>
  <c r="BQ1297" i="6"/>
  <c r="BQ1034" i="6"/>
  <c r="BQ195" i="6"/>
  <c r="L122" i="6"/>
  <c r="M940" i="6"/>
  <c r="U1057" i="3"/>
  <c r="AC1057" i="6" s="1"/>
  <c r="N103" i="6"/>
  <c r="M1338" i="6"/>
  <c r="N84" i="6"/>
  <c r="T1334" i="3"/>
  <c r="U320" i="3"/>
  <c r="AC320" i="6" s="1"/>
  <c r="U552" i="3"/>
  <c r="BQ552" i="6" s="1"/>
  <c r="L667" i="6"/>
  <c r="U1460" i="3"/>
  <c r="BQ1460" i="6" s="1"/>
  <c r="L664" i="6"/>
  <c r="U1124" i="3"/>
  <c r="AC1124" i="6" s="1"/>
  <c r="N28" i="6"/>
  <c r="U330" i="3"/>
  <c r="AC330" i="6" s="1"/>
  <c r="M882" i="6"/>
  <c r="U935" i="3"/>
  <c r="AC935" i="6" s="1"/>
  <c r="L723" i="6"/>
  <c r="T1455" i="3"/>
  <c r="T1163" i="3"/>
  <c r="N227" i="6"/>
  <c r="T233" i="3"/>
  <c r="M246" i="6"/>
  <c r="T6" i="3"/>
  <c r="U717" i="3"/>
  <c r="AC717" i="6" s="1"/>
  <c r="L568" i="6"/>
  <c r="L620" i="6"/>
  <c r="L919" i="6"/>
  <c r="M855" i="6"/>
  <c r="T295" i="3"/>
  <c r="BQ829" i="6"/>
  <c r="U882" i="3"/>
  <c r="AC882" i="6" s="1"/>
  <c r="BQ29" i="6"/>
  <c r="N1164" i="6"/>
  <c r="U1242" i="3"/>
  <c r="BQ1242" i="6" s="1"/>
  <c r="T1164" i="3"/>
  <c r="L1164" i="6"/>
  <c r="T1242" i="3"/>
  <c r="L1242" i="6"/>
  <c r="N1242" i="6"/>
  <c r="M1242" i="6"/>
  <c r="AC194" i="6"/>
  <c r="T882" i="3"/>
  <c r="L882" i="6"/>
  <c r="N882" i="6"/>
  <c r="T1048" i="3"/>
  <c r="M1048" i="6"/>
  <c r="U1048" i="3"/>
  <c r="AC1048" i="6" s="1"/>
  <c r="L1048" i="6"/>
  <c r="N1048" i="6"/>
  <c r="U1163" i="3"/>
  <c r="AC1163" i="6" s="1"/>
  <c r="BQ174" i="6"/>
  <c r="AC799" i="6"/>
  <c r="AF799" i="6" s="1"/>
  <c r="M1163" i="6"/>
  <c r="L1163" i="6"/>
  <c r="N1163" i="6"/>
  <c r="T122" i="3"/>
  <c r="N122" i="6"/>
  <c r="M122" i="6"/>
  <c r="AC831" i="6"/>
  <c r="AF831" i="6" s="1"/>
  <c r="AC830" i="6"/>
  <c r="AF830" i="6" s="1"/>
  <c r="M737" i="6"/>
  <c r="BQ177" i="6"/>
  <c r="O826" i="6"/>
  <c r="AC159" i="6"/>
  <c r="L916" i="6"/>
  <c r="AC198" i="6"/>
  <c r="AC174" i="6"/>
  <c r="AF174" i="6" s="1"/>
  <c r="N916" i="6"/>
  <c r="U916" i="3"/>
  <c r="AC916" i="6" s="1"/>
  <c r="T916" i="3"/>
  <c r="M916" i="6"/>
  <c r="T183" i="3"/>
  <c r="L183" i="6"/>
  <c r="BQ184" i="6"/>
  <c r="U183" i="3"/>
  <c r="BQ183" i="6" s="1"/>
  <c r="AC206" i="6"/>
  <c r="BQ205" i="6"/>
  <c r="AC141" i="6"/>
  <c r="BQ181" i="6"/>
  <c r="BQ161" i="6"/>
  <c r="U295" i="3"/>
  <c r="BQ295" i="6" s="1"/>
  <c r="N183" i="6"/>
  <c r="M183" i="6"/>
  <c r="BQ203" i="6"/>
  <c r="BQ201" i="6"/>
  <c r="BQ200" i="6"/>
  <c r="AC199" i="6"/>
  <c r="BQ197" i="6"/>
  <c r="AC196" i="6"/>
  <c r="BQ172" i="6"/>
  <c r="U818" i="3"/>
  <c r="AC818" i="6" s="1"/>
  <c r="T818" i="3"/>
  <c r="M818" i="6"/>
  <c r="L818" i="6"/>
  <c r="BQ125" i="6"/>
  <c r="BQ171" i="6"/>
  <c r="AC190" i="6"/>
  <c r="BQ189" i="6"/>
  <c r="BQ188" i="6"/>
  <c r="BQ167" i="6"/>
  <c r="AC182" i="6"/>
  <c r="AC180" i="6"/>
  <c r="BQ176" i="6"/>
  <c r="AC175" i="6"/>
  <c r="N737" i="6"/>
  <c r="U737" i="3"/>
  <c r="AC737" i="6" s="1"/>
  <c r="T737" i="3"/>
  <c r="L737" i="6"/>
  <c r="BQ159" i="6"/>
  <c r="BQ173" i="6"/>
  <c r="AC170" i="6"/>
  <c r="AC169" i="6"/>
  <c r="AC165" i="6"/>
  <c r="BQ163" i="6"/>
  <c r="BQ162" i="6"/>
  <c r="M295" i="6"/>
  <c r="N295" i="6"/>
  <c r="L295" i="6"/>
  <c r="AC160" i="6"/>
  <c r="AF160" i="6" s="1"/>
  <c r="AC157" i="6"/>
  <c r="BQ156" i="6"/>
  <c r="BQ153" i="6"/>
  <c r="AC152" i="6"/>
  <c r="BQ150" i="6"/>
  <c r="AC149" i="6"/>
  <c r="BQ148" i="6"/>
  <c r="N818" i="6"/>
  <c r="BQ147" i="6"/>
  <c r="AC146" i="6"/>
  <c r="BQ143" i="6"/>
  <c r="AC142" i="6"/>
  <c r="BQ40" i="6"/>
  <c r="AC138" i="6"/>
  <c r="AC137" i="6"/>
  <c r="AC135" i="6"/>
  <c r="M1334" i="6"/>
  <c r="N1334" i="6"/>
  <c r="AC131" i="6"/>
  <c r="AC130" i="6"/>
  <c r="AC128" i="6"/>
  <c r="N1208" i="6"/>
  <c r="L1208" i="6"/>
  <c r="T1208" i="3"/>
  <c r="U1208" i="3"/>
  <c r="AC1208" i="6" s="1"/>
  <c r="M1208" i="6"/>
  <c r="AC126" i="6"/>
  <c r="U918" i="3"/>
  <c r="BQ918" i="6" s="1"/>
  <c r="T918" i="3"/>
  <c r="M918" i="6"/>
  <c r="L918" i="6"/>
  <c r="N918" i="6"/>
  <c r="L436" i="6"/>
  <c r="U436" i="3"/>
  <c r="BQ436" i="6" s="1"/>
  <c r="T436" i="3"/>
  <c r="N436" i="6"/>
  <c r="M436" i="6"/>
  <c r="N6" i="6"/>
  <c r="U1334" i="3"/>
  <c r="BQ1334" i="6" s="1"/>
  <c r="L1334" i="6"/>
  <c r="M6" i="6"/>
  <c r="L6" i="6"/>
  <c r="U6" i="3"/>
  <c r="AC6" i="6" s="1"/>
  <c r="T1158" i="3"/>
  <c r="N1158" i="6"/>
  <c r="L1158" i="6"/>
  <c r="M1158" i="6"/>
  <c r="U1158" i="3"/>
  <c r="AC1158" i="6" s="1"/>
  <c r="L1328" i="6"/>
  <c r="AC453" i="6"/>
  <c r="AF453" i="6" s="1"/>
  <c r="BQ453" i="6"/>
  <c r="L329" i="6"/>
  <c r="O1219" i="6"/>
  <c r="O1302" i="6"/>
  <c r="T1328" i="3"/>
  <c r="M549" i="6"/>
  <c r="U549" i="3"/>
  <c r="AC549" i="6" s="1"/>
  <c r="N855" i="6"/>
  <c r="U1320" i="3"/>
  <c r="AC1320" i="6" s="1"/>
  <c r="T1136" i="3"/>
  <c r="U664" i="3"/>
  <c r="AC664" i="6" s="1"/>
  <c r="AF664" i="6" s="1"/>
  <c r="O863" i="6"/>
  <c r="L1058" i="6"/>
  <c r="U1455" i="3"/>
  <c r="AC1455" i="6" s="1"/>
  <c r="M1328" i="6"/>
  <c r="U1328" i="3"/>
  <c r="AC1328" i="6" s="1"/>
  <c r="N1328" i="6"/>
  <c r="M1455" i="6"/>
  <c r="L1455" i="6"/>
  <c r="N1455" i="6"/>
  <c r="AC713" i="6"/>
  <c r="AF713" i="6" s="1"/>
  <c r="T549" i="3"/>
  <c r="M1320" i="6"/>
  <c r="U1026" i="3"/>
  <c r="BQ1026" i="6" s="1"/>
  <c r="L549" i="6"/>
  <c r="L1320" i="6"/>
  <c r="L1026" i="6"/>
  <c r="N1026" i="6"/>
  <c r="T44" i="3"/>
  <c r="T1320" i="3"/>
  <c r="M1026" i="6"/>
  <c r="T1026" i="3"/>
  <c r="N549" i="6"/>
  <c r="AC1445" i="6"/>
  <c r="AF1445" i="6" s="1"/>
  <c r="BQ1195" i="6"/>
  <c r="L1016" i="6"/>
  <c r="N1415" i="6"/>
  <c r="U1016" i="3"/>
  <c r="AC1016" i="6" s="1"/>
  <c r="N869" i="6"/>
  <c r="N266" i="6"/>
  <c r="L1053" i="6"/>
  <c r="T940" i="3"/>
  <c r="L869" i="6"/>
  <c r="U1415" i="3"/>
  <c r="AC1415" i="6" s="1"/>
  <c r="N1016" i="6"/>
  <c r="M883" i="6"/>
  <c r="T1016" i="3"/>
  <c r="M1016" i="6"/>
  <c r="BQ73" i="6"/>
  <c r="L584" i="6"/>
  <c r="N1204" i="6"/>
  <c r="U1012" i="3"/>
  <c r="BQ1012" i="6" s="1"/>
  <c r="T587" i="3"/>
  <c r="T1012" i="3"/>
  <c r="T246" i="3"/>
  <c r="L209" i="6"/>
  <c r="N136" i="6"/>
  <c r="BQ126" i="6"/>
  <c r="AC73" i="6"/>
  <c r="AF73" i="6" s="1"/>
  <c r="BQ713" i="6"/>
  <c r="O128" i="6"/>
  <c r="Q128" i="6" s="1"/>
  <c r="T1443" i="3"/>
  <c r="T868" i="3"/>
  <c r="T136" i="3"/>
  <c r="U868" i="3"/>
  <c r="BQ868" i="6" s="1"/>
  <c r="U1443" i="3"/>
  <c r="AC1443" i="6" s="1"/>
  <c r="M1443" i="6"/>
  <c r="BQ972" i="6"/>
  <c r="AC531" i="6"/>
  <c r="M1012" i="6"/>
  <c r="N1012" i="6"/>
  <c r="N587" i="6"/>
  <c r="T1204" i="3"/>
  <c r="M329" i="6"/>
  <c r="M136" i="6"/>
  <c r="N209" i="6"/>
  <c r="N868" i="6"/>
  <c r="L587" i="6"/>
  <c r="BQ355" i="6"/>
  <c r="AC466" i="6"/>
  <c r="M584" i="6"/>
  <c r="U584" i="3"/>
  <c r="AC584" i="6" s="1"/>
  <c r="T584" i="3"/>
  <c r="N584" i="6"/>
  <c r="N246" i="6"/>
  <c r="U329" i="3"/>
  <c r="AC329" i="6" s="1"/>
  <c r="N329" i="6"/>
  <c r="U209" i="3"/>
  <c r="BQ209" i="6" s="1"/>
  <c r="T209" i="3"/>
  <c r="U136" i="3"/>
  <c r="L868" i="6"/>
  <c r="L1443" i="6"/>
  <c r="L136" i="6"/>
  <c r="M209" i="6"/>
  <c r="N1443" i="6"/>
  <c r="M868" i="6"/>
  <c r="M587" i="6"/>
  <c r="U587" i="3"/>
  <c r="AC587" i="6" s="1"/>
  <c r="BQ499" i="6"/>
  <c r="L1012" i="6"/>
  <c r="L1204" i="6"/>
  <c r="M1204" i="6"/>
  <c r="T329" i="3"/>
  <c r="U855" i="3"/>
  <c r="BQ855" i="6" s="1"/>
  <c r="L1136" i="6"/>
  <c r="U1136" i="3"/>
  <c r="AC1136" i="6" s="1"/>
  <c r="N1136" i="6"/>
  <c r="L855" i="6"/>
  <c r="M1120" i="6"/>
  <c r="L44" i="6"/>
  <c r="N1320" i="6"/>
  <c r="M1136" i="6"/>
  <c r="T855" i="3"/>
  <c r="L1040" i="6"/>
  <c r="U1198" i="3"/>
  <c r="AC1198" i="6" s="1"/>
  <c r="AC655" i="6"/>
  <c r="L385" i="6"/>
  <c r="N1438" i="6"/>
  <c r="U786" i="3"/>
  <c r="AC786" i="6" s="1"/>
  <c r="AC236" i="6"/>
  <c r="AF236" i="6" s="1"/>
  <c r="N557" i="6"/>
  <c r="N1130" i="6"/>
  <c r="L883" i="6"/>
  <c r="M1415" i="6"/>
  <c r="M266" i="6"/>
  <c r="T1415" i="3"/>
  <c r="T869" i="3"/>
  <c r="U557" i="3"/>
  <c r="AC557" i="6" s="1"/>
  <c r="U883" i="3"/>
  <c r="AC883" i="6" s="1"/>
  <c r="U266" i="3"/>
  <c r="AC266" i="6" s="1"/>
  <c r="M557" i="6"/>
  <c r="L942" i="6"/>
  <c r="AC1421" i="6"/>
  <c r="M1053" i="6"/>
  <c r="L1130" i="6"/>
  <c r="N883" i="6"/>
  <c r="U869" i="3"/>
  <c r="BQ869" i="6" s="1"/>
  <c r="M869" i="6"/>
  <c r="T942" i="3"/>
  <c r="U1053" i="3"/>
  <c r="AC1053" i="6" s="1"/>
  <c r="T1130" i="3"/>
  <c r="T557" i="3"/>
  <c r="T883" i="3"/>
  <c r="L1415" i="6"/>
  <c r="L557" i="6"/>
  <c r="M942" i="6"/>
  <c r="BQ1348" i="6"/>
  <c r="U942" i="3"/>
  <c r="BQ942" i="6" s="1"/>
  <c r="N942" i="6"/>
  <c r="T1053" i="3"/>
  <c r="M1130" i="6"/>
  <c r="U1130" i="3"/>
  <c r="AC1130" i="6" s="1"/>
  <c r="N1053" i="6"/>
  <c r="U833" i="3"/>
  <c r="AC833" i="6" s="1"/>
  <c r="U1040" i="3"/>
  <c r="AC1040" i="6" s="1"/>
  <c r="M833" i="6"/>
  <c r="M154" i="6"/>
  <c r="M385" i="6"/>
  <c r="N385" i="6"/>
  <c r="L1198" i="6"/>
  <c r="N1198" i="6"/>
  <c r="L786" i="6"/>
  <c r="T786" i="3"/>
  <c r="U1058" i="3"/>
  <c r="BQ1058" i="6" s="1"/>
  <c r="T833" i="3"/>
  <c r="T1040" i="3"/>
  <c r="M1438" i="6"/>
  <c r="L833" i="6"/>
  <c r="U154" i="3"/>
  <c r="U1438" i="3"/>
  <c r="AC1438" i="6" s="1"/>
  <c r="L1438" i="6"/>
  <c r="L154" i="6"/>
  <c r="AC176" i="6"/>
  <c r="AF176" i="6" s="1"/>
  <c r="BQ236" i="6"/>
  <c r="U385" i="3"/>
  <c r="BQ385" i="6" s="1"/>
  <c r="M1058" i="6"/>
  <c r="N1058" i="6"/>
  <c r="T1438" i="3"/>
  <c r="M1040" i="6"/>
  <c r="T154" i="3"/>
  <c r="T385" i="3"/>
  <c r="BQ1039" i="6"/>
  <c r="N1040" i="6"/>
  <c r="N833" i="6"/>
  <c r="N154" i="6"/>
  <c r="N786" i="6"/>
  <c r="T1058" i="3"/>
  <c r="M786" i="6"/>
  <c r="N940" i="6"/>
  <c r="M330" i="6"/>
  <c r="L940" i="6"/>
  <c r="N330" i="6"/>
  <c r="U940" i="3"/>
  <c r="BQ940" i="6" s="1"/>
  <c r="O1223" i="6"/>
  <c r="T330" i="3"/>
  <c r="L330" i="6"/>
  <c r="O598" i="6"/>
  <c r="L1120" i="6"/>
  <c r="N558" i="6"/>
  <c r="M664" i="6"/>
  <c r="T664" i="3"/>
  <c r="N1120" i="6"/>
  <c r="T1299" i="3"/>
  <c r="U1120" i="3"/>
  <c r="AC1120" i="6" s="1"/>
  <c r="U558" i="3"/>
  <c r="AC558" i="6" s="1"/>
  <c r="U784" i="3"/>
  <c r="AC784" i="6" s="1"/>
  <c r="N664" i="6"/>
  <c r="U1299" i="3"/>
  <c r="AC1299" i="6" s="1"/>
  <c r="T1120" i="3"/>
  <c r="T558" i="3"/>
  <c r="T784" i="3"/>
  <c r="M1299" i="6"/>
  <c r="M784" i="6"/>
  <c r="N784" i="6"/>
  <c r="M558" i="6"/>
  <c r="L1299" i="6"/>
  <c r="L558" i="6"/>
  <c r="L784" i="6"/>
  <c r="N1299" i="6"/>
  <c r="U1204" i="3"/>
  <c r="AC1204" i="6" s="1"/>
  <c r="O1424" i="6"/>
  <c r="T1460" i="3"/>
  <c r="L1460" i="6"/>
  <c r="N1460" i="6"/>
  <c r="M1460" i="6"/>
  <c r="BQ856" i="6"/>
  <c r="L802" i="6"/>
  <c r="U802" i="3"/>
  <c r="BQ802" i="6" s="1"/>
  <c r="N802" i="6"/>
  <c r="N44" i="6"/>
  <c r="T802" i="3"/>
  <c r="U44" i="3"/>
  <c r="AC44" i="6" s="1"/>
  <c r="M44" i="6"/>
  <c r="M802" i="6"/>
  <c r="M1198" i="6"/>
  <c r="T1198" i="3"/>
  <c r="O95" i="6"/>
  <c r="AC1405" i="6"/>
  <c r="BQ356" i="6"/>
  <c r="AC1094" i="6"/>
  <c r="AC994" i="6"/>
  <c r="U246" i="3"/>
  <c r="BQ246" i="6" s="1"/>
  <c r="L246" i="6"/>
  <c r="AC156" i="6"/>
  <c r="AF156" i="6" s="1"/>
  <c r="BQ1162" i="6"/>
  <c r="AC985" i="6"/>
  <c r="BQ390" i="6"/>
  <c r="O40" i="6"/>
  <c r="BQ299" i="6"/>
  <c r="BQ733" i="6"/>
  <c r="AC153" i="6"/>
  <c r="AF153" i="6" s="1"/>
  <c r="AC1291" i="6"/>
  <c r="BQ1169" i="6"/>
  <c r="AC906" i="6"/>
  <c r="BQ1314" i="6"/>
  <c r="BQ1033" i="6"/>
  <c r="BQ1360" i="6"/>
  <c r="BQ539" i="6"/>
  <c r="AC691" i="6"/>
  <c r="BQ689" i="6"/>
  <c r="BQ243" i="6"/>
  <c r="AC874" i="6"/>
  <c r="AC1032" i="6"/>
  <c r="AC523" i="6"/>
  <c r="BQ758" i="6"/>
  <c r="BQ1234" i="6"/>
  <c r="AC581" i="6"/>
  <c r="AC205" i="6"/>
  <c r="AF205" i="6" s="1"/>
  <c r="O43" i="6"/>
  <c r="O56" i="6"/>
  <c r="O396" i="6"/>
  <c r="BQ89" i="6"/>
  <c r="BQ192" i="6"/>
  <c r="T266" i="3"/>
  <c r="L266" i="6"/>
  <c r="AC783" i="6"/>
  <c r="AC506" i="6"/>
  <c r="BQ746" i="6"/>
  <c r="BQ867" i="6"/>
  <c r="BQ1076" i="6"/>
  <c r="AC308" i="6"/>
  <c r="AC908" i="6"/>
  <c r="AC1097" i="6"/>
  <c r="AC1037" i="6"/>
  <c r="BQ26" i="6"/>
  <c r="BQ799" i="6"/>
  <c r="AC143" i="6"/>
  <c r="AF143" i="6" s="1"/>
  <c r="AC856" i="6"/>
  <c r="AF856" i="6" s="1"/>
  <c r="BQ651" i="6"/>
  <c r="O643" i="6"/>
  <c r="AC398" i="6"/>
  <c r="AF398" i="6" s="1"/>
  <c r="AC395" i="6"/>
  <c r="AF395" i="6" s="1"/>
  <c r="AC394" i="6"/>
  <c r="AF394" i="6" s="1"/>
  <c r="AC392" i="6"/>
  <c r="AF392" i="6" s="1"/>
  <c r="BQ967" i="6"/>
  <c r="BQ5" i="6"/>
  <c r="BQ256" i="6"/>
  <c r="BQ1340" i="6"/>
  <c r="BQ595" i="6"/>
  <c r="BQ878" i="6"/>
  <c r="AC547" i="6"/>
  <c r="BQ391" i="6"/>
  <c r="N389" i="6"/>
  <c r="AC93" i="6"/>
  <c r="AF93" i="6" s="1"/>
  <c r="BQ91" i="6"/>
  <c r="BQ88" i="6"/>
  <c r="BQ87" i="6"/>
  <c r="AC86" i="6"/>
  <c r="AF86" i="6" s="1"/>
  <c r="BQ82" i="6"/>
  <c r="AC80" i="6"/>
  <c r="AF80" i="6" s="1"/>
  <c r="AC79" i="6"/>
  <c r="AF79" i="6" s="1"/>
  <c r="BQ751" i="6"/>
  <c r="BQ76" i="6"/>
  <c r="AC75" i="6"/>
  <c r="AF75" i="6" s="1"/>
  <c r="AC74" i="6"/>
  <c r="AF74" i="6" s="1"/>
  <c r="BQ72" i="6"/>
  <c r="AC30" i="6"/>
  <c r="AF30" i="6" s="1"/>
  <c r="AC426" i="6"/>
  <c r="AC359" i="6"/>
  <c r="BQ1223" i="6"/>
  <c r="BQ265" i="6"/>
  <c r="AC569" i="6"/>
  <c r="BQ725" i="6"/>
  <c r="AC263" i="6"/>
  <c r="BQ650" i="6"/>
  <c r="AC613" i="6"/>
  <c r="O506" i="6"/>
  <c r="L84" i="6"/>
  <c r="T84" i="3"/>
  <c r="U84" i="3"/>
  <c r="BQ84" i="6" s="1"/>
  <c r="M84" i="6"/>
  <c r="O505" i="6"/>
  <c r="O54" i="6"/>
  <c r="AC1449" i="6"/>
  <c r="AC458" i="6"/>
  <c r="AC943" i="6"/>
  <c r="BQ779" i="6"/>
  <c r="BQ534" i="6"/>
  <c r="AC1317" i="6"/>
  <c r="AC639" i="6"/>
  <c r="AC1396" i="6"/>
  <c r="AC1184" i="6"/>
  <c r="BQ823" i="6"/>
  <c r="BQ521" i="6"/>
  <c r="BQ146" i="6"/>
  <c r="AC529" i="6"/>
  <c r="AC290" i="6"/>
  <c r="BQ888" i="6"/>
  <c r="BQ1148" i="6"/>
  <c r="BQ47" i="6"/>
  <c r="O304" i="6"/>
  <c r="AC1213" i="6"/>
  <c r="BQ974" i="6"/>
  <c r="AC441" i="6"/>
  <c r="BQ258" i="6"/>
  <c r="BQ211" i="6"/>
  <c r="O1000" i="6"/>
  <c r="AC375" i="6"/>
  <c r="AC27" i="6"/>
  <c r="AC70" i="6"/>
  <c r="AF70" i="6" s="1"/>
  <c r="AC68" i="6"/>
  <c r="AC1262" i="6"/>
  <c r="AC67" i="6"/>
  <c r="AF67" i="6" s="1"/>
  <c r="O613" i="6"/>
  <c r="Q613" i="6" s="1"/>
  <c r="O1148" i="6"/>
  <c r="O623" i="6"/>
  <c r="O1232" i="6"/>
  <c r="Q1232" i="6" s="1"/>
  <c r="O1140" i="6"/>
  <c r="O1135" i="6"/>
  <c r="O696" i="6"/>
  <c r="O489" i="6"/>
  <c r="O26" i="6"/>
  <c r="Q26" i="6" s="1"/>
  <c r="O81" i="6"/>
  <c r="Q81" i="6" s="1"/>
  <c r="O1311" i="6"/>
  <c r="O908" i="6"/>
  <c r="Q908" i="6" s="1"/>
  <c r="AC609" i="6"/>
  <c r="AC1424" i="6"/>
  <c r="BQ23" i="6"/>
  <c r="AC91" i="6"/>
  <c r="AF91" i="6" s="1"/>
  <c r="BQ656" i="6"/>
  <c r="BQ1176" i="6"/>
  <c r="AC1108" i="6"/>
  <c r="AC848" i="6"/>
  <c r="AC1269" i="6"/>
  <c r="BQ1365" i="6"/>
  <c r="BQ226" i="6"/>
  <c r="AC1071" i="6"/>
  <c r="AF1071" i="6" s="1"/>
  <c r="AC875" i="6"/>
  <c r="AF875" i="6" s="1"/>
  <c r="BQ339" i="6"/>
  <c r="AC907" i="6"/>
  <c r="BQ611" i="6"/>
  <c r="BQ1293" i="6"/>
  <c r="AC1145" i="6"/>
  <c r="AC677" i="6"/>
  <c r="BQ1288" i="6"/>
  <c r="AC51" i="6"/>
  <c r="AC1350" i="6"/>
  <c r="AC82" i="6"/>
  <c r="AF82" i="6" s="1"/>
  <c r="AC1121" i="6"/>
  <c r="AF1121" i="6" s="1"/>
  <c r="AC112" i="6"/>
  <c r="AF112" i="6" s="1"/>
  <c r="BQ1266" i="6"/>
  <c r="BQ1428" i="6"/>
  <c r="AC1427" i="6"/>
  <c r="AF1427" i="6" s="1"/>
  <c r="BQ1412" i="6"/>
  <c r="AC1134" i="6"/>
  <c r="BQ93" i="6"/>
  <c r="BQ678" i="6"/>
  <c r="O567" i="6"/>
  <c r="O1214" i="6"/>
  <c r="O488" i="6"/>
  <c r="O1059" i="6"/>
  <c r="O1332" i="6"/>
  <c r="O263" i="6"/>
  <c r="O1441" i="6"/>
  <c r="O428" i="6"/>
  <c r="O367" i="6"/>
  <c r="Q367" i="6" s="1"/>
  <c r="O1190" i="6"/>
  <c r="O307" i="6"/>
  <c r="BQ1418" i="6"/>
  <c r="BQ214" i="6"/>
  <c r="AC294" i="6"/>
  <c r="AC1123" i="6"/>
  <c r="AC1203" i="6"/>
  <c r="AC688" i="6"/>
  <c r="AF688" i="6" s="1"/>
  <c r="AC826" i="6"/>
  <c r="AC189" i="6"/>
  <c r="AF189" i="6" s="1"/>
  <c r="AC625" i="6"/>
  <c r="AF625" i="6" s="1"/>
  <c r="AC57" i="6"/>
  <c r="BQ903" i="6"/>
  <c r="AC163" i="6"/>
  <c r="AF163" i="6" s="1"/>
  <c r="AC1284" i="6"/>
  <c r="O816" i="6"/>
  <c r="Q816" i="6" s="1"/>
  <c r="O1347" i="6"/>
  <c r="O1069" i="6"/>
  <c r="O1156" i="6"/>
  <c r="Q1156" i="6" s="1"/>
  <c r="O149" i="6"/>
  <c r="Q149" i="6" s="1"/>
  <c r="O974" i="6"/>
  <c r="AC623" i="6"/>
  <c r="AC492" i="6"/>
  <c r="AF492" i="6" s="1"/>
  <c r="BQ995" i="6"/>
  <c r="AC1368" i="6"/>
  <c r="BQ130" i="6"/>
  <c r="BQ1207" i="6"/>
  <c r="AC582" i="6"/>
  <c r="BQ526" i="6"/>
  <c r="BQ54" i="6"/>
  <c r="BQ382" i="6"/>
  <c r="BQ131" i="6"/>
  <c r="BQ1229" i="6"/>
  <c r="AC1006" i="6"/>
  <c r="BQ583" i="6"/>
  <c r="AC470" i="6"/>
  <c r="AF470" i="6" s="1"/>
  <c r="BQ1022" i="6"/>
  <c r="AC419" i="6"/>
  <c r="BQ1067" i="6"/>
  <c r="BQ353" i="6"/>
  <c r="BQ759" i="6"/>
  <c r="BQ825" i="6"/>
  <c r="BQ1133" i="6"/>
  <c r="BQ934" i="6"/>
  <c r="BQ300" i="6"/>
  <c r="BQ1172" i="6"/>
  <c r="BQ763" i="6"/>
  <c r="BQ331" i="6"/>
  <c r="BQ422" i="6"/>
  <c r="AC1069" i="6"/>
  <c r="AF1069" i="6" s="1"/>
  <c r="O118" i="6"/>
  <c r="BQ347" i="6"/>
  <c r="BQ70" i="6"/>
  <c r="BQ946" i="6"/>
  <c r="AC1075" i="6"/>
  <c r="AF1075" i="6" s="1"/>
  <c r="BQ16" i="6"/>
  <c r="BQ975" i="6"/>
  <c r="BQ218" i="6"/>
  <c r="BQ981" i="6"/>
  <c r="AC383" i="6"/>
  <c r="BQ344" i="6"/>
  <c r="AC944" i="6"/>
  <c r="AF944" i="6" s="1"/>
  <c r="BQ196" i="6"/>
  <c r="BQ1041" i="6"/>
  <c r="BQ845" i="6"/>
  <c r="BQ1462" i="6"/>
  <c r="AC957" i="6"/>
  <c r="AF957" i="6" s="1"/>
  <c r="BQ30" i="6"/>
  <c r="AC338" i="6"/>
  <c r="BQ1313" i="6"/>
  <c r="BQ304" i="6"/>
  <c r="AC500" i="6"/>
  <c r="AC285" i="6"/>
  <c r="BQ928" i="6"/>
  <c r="BQ502" i="6"/>
  <c r="BQ1364" i="6"/>
  <c r="AC788" i="6"/>
  <c r="AC654" i="6"/>
  <c r="BQ570" i="6"/>
  <c r="BQ343" i="6"/>
  <c r="BQ50" i="6"/>
  <c r="AC700" i="6"/>
  <c r="AF700" i="6" s="1"/>
  <c r="BQ748" i="6"/>
  <c r="AC923" i="6"/>
  <c r="BQ1444" i="6"/>
  <c r="AC1052" i="6"/>
  <c r="AF1052" i="6" s="1"/>
  <c r="AC1330" i="6"/>
  <c r="AF1330" i="6" s="1"/>
  <c r="O853" i="6"/>
  <c r="O1310" i="6"/>
  <c r="AC653" i="6"/>
  <c r="AF653" i="6" s="1"/>
  <c r="AC1009" i="6"/>
  <c r="AF1009" i="6" s="1"/>
  <c r="AC879" i="6"/>
  <c r="BQ505" i="6"/>
  <c r="BQ115" i="6"/>
  <c r="BQ955" i="6"/>
  <c r="BQ369" i="6"/>
  <c r="AC65" i="6"/>
  <c r="O622" i="6"/>
  <c r="O730" i="6"/>
  <c r="O1384" i="6"/>
  <c r="BQ1450" i="6"/>
  <c r="AC797" i="6"/>
  <c r="AF797" i="6" s="1"/>
  <c r="AC769" i="6"/>
  <c r="BQ395" i="6"/>
  <c r="AC1077" i="6"/>
  <c r="AC634" i="6"/>
  <c r="AF634" i="6" s="1"/>
  <c r="O309" i="6"/>
  <c r="O1144" i="6"/>
  <c r="AC708" i="6"/>
  <c r="AF708" i="6" s="1"/>
  <c r="BQ435" i="6"/>
  <c r="AC773" i="6"/>
  <c r="AF773" i="6" s="1"/>
  <c r="AC766" i="6"/>
  <c r="O1444" i="6"/>
  <c r="O7" i="6"/>
  <c r="O218" i="6"/>
  <c r="O1022" i="6"/>
  <c r="O1314" i="6"/>
  <c r="O269" i="6"/>
  <c r="O796" i="6"/>
  <c r="O1206" i="6"/>
  <c r="O133" i="6"/>
  <c r="O343" i="6"/>
  <c r="Q343" i="6" s="1"/>
  <c r="O905" i="6"/>
  <c r="O655" i="6"/>
  <c r="O1213" i="6"/>
  <c r="BQ1140" i="6"/>
  <c r="BQ592" i="6"/>
  <c r="AC312" i="6"/>
  <c r="AF312" i="6" s="1"/>
  <c r="AC782" i="6"/>
  <c r="AC701" i="6"/>
  <c r="AF701" i="6" s="1"/>
  <c r="BQ632" i="6"/>
  <c r="AC1256" i="6"/>
  <c r="BQ1102" i="6"/>
  <c r="AC447" i="6"/>
  <c r="O626" i="6"/>
  <c r="O1349" i="6"/>
  <c r="O452" i="6"/>
  <c r="O1125" i="6"/>
  <c r="O526" i="6"/>
  <c r="O1114" i="6"/>
  <c r="O586" i="6"/>
  <c r="O1172" i="6"/>
  <c r="O458" i="6"/>
  <c r="BQ400" i="6"/>
  <c r="BQ68" i="6"/>
  <c r="AC1391" i="6"/>
  <c r="AC1252" i="6"/>
  <c r="AC88" i="6"/>
  <c r="AF88" i="6" s="1"/>
  <c r="AC1226" i="6"/>
  <c r="AF1226" i="6" s="1"/>
  <c r="BQ379" i="6"/>
  <c r="AC87" i="6"/>
  <c r="AF87" i="6" s="1"/>
  <c r="BQ1143" i="6"/>
  <c r="BQ149" i="6"/>
  <c r="BQ1311" i="6"/>
  <c r="AC406" i="6"/>
  <c r="AC950" i="6"/>
  <c r="BQ1392" i="6"/>
  <c r="AC1371" i="6"/>
  <c r="AF1371" i="6" s="1"/>
  <c r="BQ1336" i="6"/>
  <c r="BQ962" i="6"/>
  <c r="BQ1384" i="6"/>
  <c r="BQ1287" i="6"/>
  <c r="BQ1310" i="6"/>
  <c r="BQ602" i="6"/>
  <c r="BQ926" i="6"/>
  <c r="BQ629" i="6"/>
  <c r="BQ808" i="6"/>
  <c r="O167" i="6"/>
  <c r="Q167" i="6" s="1"/>
  <c r="O775" i="6"/>
  <c r="O1359" i="6"/>
  <c r="O762" i="6"/>
  <c r="O1251" i="6"/>
  <c r="O647" i="6"/>
  <c r="O1122" i="6"/>
  <c r="Q1122" i="6" s="1"/>
  <c r="O197" i="6"/>
  <c r="Q197" i="6" s="1"/>
  <c r="O1319" i="6"/>
  <c r="O1434" i="6"/>
  <c r="O243" i="6"/>
  <c r="O841" i="6"/>
  <c r="O544" i="6"/>
  <c r="O1239" i="6"/>
  <c r="BQ1128" i="6"/>
  <c r="BQ724" i="6"/>
  <c r="AC241" i="6"/>
  <c r="BQ705" i="6"/>
  <c r="BQ1156" i="6"/>
  <c r="AC203" i="6"/>
  <c r="AF203" i="6" s="1"/>
  <c r="AC1135" i="6"/>
  <c r="AC841" i="6"/>
  <c r="AC12" i="6"/>
  <c r="AF12" i="6" s="1"/>
  <c r="AC59" i="6"/>
  <c r="AC1278" i="6"/>
  <c r="AC986" i="6"/>
  <c r="AF986" i="6" s="1"/>
  <c r="BQ854" i="6"/>
  <c r="BQ543" i="6"/>
  <c r="BQ431" i="6"/>
  <c r="BQ1433" i="6"/>
  <c r="BQ80" i="6"/>
  <c r="BQ892" i="6"/>
  <c r="AC484" i="6"/>
  <c r="BQ745" i="6"/>
  <c r="AC468" i="6"/>
  <c r="AF468" i="6" s="1"/>
  <c r="AC1165" i="6"/>
  <c r="BQ234" i="6"/>
  <c r="BQ648" i="6"/>
  <c r="BQ1390" i="6"/>
  <c r="BQ929" i="6"/>
  <c r="BQ489" i="6"/>
  <c r="BQ15" i="6"/>
  <c r="BQ643" i="6"/>
  <c r="BQ900" i="6"/>
  <c r="BQ1073" i="6"/>
  <c r="AC905" i="6"/>
  <c r="AF905" i="6" s="1"/>
  <c r="BQ561" i="6"/>
  <c r="AC1141" i="6"/>
  <c r="BQ1043" i="6"/>
  <c r="BQ863" i="6"/>
  <c r="BQ471" i="6"/>
  <c r="BQ666" i="6"/>
  <c r="BQ274" i="6"/>
  <c r="BQ767" i="6"/>
  <c r="BQ538" i="6"/>
  <c r="AC594" i="6"/>
  <c r="BQ647" i="6"/>
  <c r="O602" i="6"/>
  <c r="O483" i="6"/>
  <c r="AC544" i="6"/>
  <c r="AC1160" i="6"/>
  <c r="BQ412" i="6"/>
  <c r="BQ545" i="6"/>
  <c r="BQ1369" i="6"/>
  <c r="AC487" i="6"/>
  <c r="AF487" i="6" s="1"/>
  <c r="U568" i="3"/>
  <c r="AC568" i="6" s="1"/>
  <c r="O748" i="6"/>
  <c r="O946" i="6"/>
  <c r="O1326" i="6"/>
  <c r="O68" i="6"/>
  <c r="O689" i="6"/>
  <c r="BQ349" i="6"/>
  <c r="AC610" i="6"/>
  <c r="O344" i="6"/>
  <c r="Q344" i="6" s="1"/>
  <c r="O355" i="6"/>
  <c r="O975" i="6"/>
  <c r="O258" i="6"/>
  <c r="O867" i="6"/>
  <c r="O446" i="6"/>
  <c r="O733" i="6"/>
  <c r="O1028" i="6"/>
  <c r="O706" i="6"/>
  <c r="Q706" i="6" s="1"/>
  <c r="O561" i="6"/>
  <c r="O594" i="6"/>
  <c r="O1033" i="6"/>
  <c r="O934" i="6"/>
  <c r="BQ1030" i="6"/>
  <c r="BQ479" i="6"/>
  <c r="AC313" i="6"/>
  <c r="AC17" i="6"/>
  <c r="AC586" i="6"/>
  <c r="AF586" i="6" s="1"/>
  <c r="AC1434" i="6"/>
  <c r="AF1434" i="6" s="1"/>
  <c r="BQ1190" i="6"/>
  <c r="O1034" i="6"/>
  <c r="O746" i="6"/>
  <c r="O962" i="6"/>
  <c r="O1404" i="6"/>
  <c r="O580" i="6"/>
  <c r="Q580" i="6" s="1"/>
  <c r="O865" i="6"/>
  <c r="Q865" i="6" s="1"/>
  <c r="O493" i="6"/>
  <c r="O1245" i="6"/>
  <c r="O1385" i="6"/>
  <c r="Q1385" i="6" s="1"/>
  <c r="O676" i="6"/>
  <c r="Q676" i="6" s="1"/>
  <c r="O342" i="6"/>
  <c r="O1138" i="6"/>
  <c r="O894" i="6"/>
  <c r="O1402" i="6"/>
  <c r="O707" i="6"/>
  <c r="O1450" i="6"/>
  <c r="O799" i="6"/>
  <c r="O599" i="6"/>
  <c r="O112" i="6"/>
  <c r="O1006" i="6"/>
  <c r="O1375" i="6"/>
  <c r="O634" i="6"/>
  <c r="O700" i="6"/>
  <c r="O569" i="6"/>
  <c r="O407" i="6"/>
  <c r="O194" i="6"/>
  <c r="Q194" i="6" s="1"/>
  <c r="O539" i="6"/>
  <c r="O1449" i="6"/>
  <c r="O50" i="6"/>
  <c r="Q50" i="6" s="1"/>
  <c r="O1371" i="6"/>
  <c r="O1169" i="6"/>
  <c r="O1071" i="6"/>
  <c r="O534" i="6"/>
  <c r="O419" i="6"/>
  <c r="O126" i="6"/>
  <c r="O1052" i="6"/>
  <c r="O484" i="6"/>
  <c r="O936" i="6"/>
  <c r="Q936" i="6" s="1"/>
  <c r="O911" i="6"/>
  <c r="O34" i="6"/>
  <c r="O1462" i="6"/>
  <c r="O639" i="6"/>
  <c r="O1403" i="6"/>
  <c r="O767" i="6"/>
  <c r="O51" i="6"/>
  <c r="O502" i="6"/>
  <c r="O47" i="6"/>
  <c r="O143" i="6"/>
  <c r="Q143" i="6" s="1"/>
  <c r="O840" i="6"/>
  <c r="O1304" i="6"/>
  <c r="O604" i="6"/>
  <c r="O424" i="6"/>
  <c r="Q424" i="6" s="1"/>
  <c r="O760" i="6"/>
  <c r="O1104" i="6"/>
  <c r="O944" i="6"/>
  <c r="O61" i="6"/>
  <c r="Q61" i="6" s="1"/>
  <c r="O678" i="6"/>
  <c r="Q678" i="6" s="1"/>
  <c r="O856" i="6"/>
  <c r="Q856" i="6" s="1"/>
  <c r="O1428" i="6"/>
  <c r="O10" i="6"/>
  <c r="T425" i="3"/>
  <c r="L425" i="6"/>
  <c r="T694" i="3"/>
  <c r="L694" i="6"/>
  <c r="AC168" i="6"/>
  <c r="AF168" i="6" s="1"/>
  <c r="BQ168" i="6"/>
  <c r="T273" i="3"/>
  <c r="BQ893" i="6"/>
  <c r="AC893" i="6"/>
  <c r="AC970" i="6"/>
  <c r="AF970" i="6" s="1"/>
  <c r="BQ970" i="6"/>
  <c r="AC1325" i="6"/>
  <c r="BQ1325" i="6"/>
  <c r="AC105" i="6"/>
  <c r="BQ105" i="6"/>
  <c r="AC1388" i="6"/>
  <c r="BQ1388" i="6"/>
  <c r="AC264" i="6"/>
  <c r="BQ264" i="6"/>
  <c r="BQ485" i="6"/>
  <c r="AC485" i="6"/>
  <c r="AF485" i="6" s="1"/>
  <c r="AC938" i="6"/>
  <c r="BQ938" i="6"/>
  <c r="BQ585" i="6"/>
  <c r="AC585" i="6"/>
  <c r="AF585" i="6" s="1"/>
  <c r="AC1250" i="6"/>
  <c r="AF1250" i="6" s="1"/>
  <c r="BQ1250" i="6"/>
  <c r="BQ511" i="6"/>
  <c r="AC511" i="6"/>
  <c r="AC22" i="6"/>
  <c r="AF22" i="6" s="1"/>
  <c r="BQ22" i="6"/>
  <c r="AC645" i="6"/>
  <c r="BQ645" i="6"/>
  <c r="O1263" i="6"/>
  <c r="BQ1171" i="6"/>
  <c r="AC1171" i="6"/>
  <c r="BQ248" i="6"/>
  <c r="AC248" i="6"/>
  <c r="AC1029" i="6"/>
  <c r="AF1029" i="6" s="1"/>
  <c r="BQ1029" i="6"/>
  <c r="BQ894" i="6"/>
  <c r="AC894" i="6"/>
  <c r="AF894" i="6" s="1"/>
  <c r="AC1435" i="6"/>
  <c r="BQ1435" i="6"/>
  <c r="AC69" i="6"/>
  <c r="AF69" i="6" s="1"/>
  <c r="BQ69" i="6"/>
  <c r="AC820" i="6"/>
  <c r="AF820" i="6" s="1"/>
  <c r="BQ820" i="6"/>
  <c r="BQ95" i="6"/>
  <c r="AC95" i="6"/>
  <c r="BQ110" i="6"/>
  <c r="AC110" i="6"/>
  <c r="BQ649" i="6"/>
  <c r="AC649" i="6"/>
  <c r="BQ366" i="6"/>
  <c r="AC366" i="6"/>
  <c r="BQ1265" i="6"/>
  <c r="AC1265" i="6"/>
  <c r="AC870" i="6"/>
  <c r="BQ870" i="6"/>
  <c r="BQ864" i="6"/>
  <c r="AC864" i="6"/>
  <c r="AF864" i="6" s="1"/>
  <c r="BQ1104" i="6"/>
  <c r="AC1104" i="6"/>
  <c r="AC1374" i="6"/>
  <c r="AF1374" i="6" s="1"/>
  <c r="BQ1374" i="6"/>
  <c r="AC318" i="6"/>
  <c r="BQ318" i="6"/>
  <c r="AC1206" i="6"/>
  <c r="AF1206" i="6" s="1"/>
  <c r="BQ1206" i="6"/>
  <c r="BQ1125" i="6"/>
  <c r="AC1125" i="6"/>
  <c r="O441" i="6"/>
  <c r="AC1432" i="6"/>
  <c r="BQ1432" i="6"/>
  <c r="AC81" i="6"/>
  <c r="AF81" i="6" s="1"/>
  <c r="BQ81" i="6"/>
  <c r="AC365" i="6"/>
  <c r="AF365" i="6" s="1"/>
  <c r="BQ365" i="6"/>
  <c r="AC1122" i="6"/>
  <c r="BQ1122" i="6"/>
  <c r="AC360" i="6"/>
  <c r="AF360" i="6" s="1"/>
  <c r="BQ360" i="6"/>
  <c r="AC668" i="6"/>
  <c r="BQ668" i="6"/>
  <c r="BQ439" i="6"/>
  <c r="AC439" i="6"/>
  <c r="AF439" i="6" s="1"/>
  <c r="AC860" i="6"/>
  <c r="BQ860" i="6"/>
  <c r="AC452" i="6"/>
  <c r="BQ452" i="6"/>
  <c r="BQ887" i="6"/>
  <c r="AC887" i="6"/>
  <c r="AF887" i="6" s="1"/>
  <c r="O971" i="6"/>
  <c r="AC237" i="6"/>
  <c r="BQ237" i="6"/>
  <c r="AC493" i="6"/>
  <c r="BQ493" i="6"/>
  <c r="AC367" i="6"/>
  <c r="BQ367" i="6"/>
  <c r="BQ718" i="6"/>
  <c r="AC718" i="6"/>
  <c r="AC562" i="6"/>
  <c r="AC927" i="6"/>
  <c r="AF927" i="6" s="1"/>
  <c r="BQ79" i="6"/>
  <c r="BQ920" i="6"/>
  <c r="BQ800" i="6"/>
  <c r="BQ1064" i="6"/>
  <c r="AC1064" i="6"/>
  <c r="AC1339" i="6"/>
  <c r="BQ1339" i="6"/>
  <c r="BQ474" i="6"/>
  <c r="AC474" i="6"/>
  <c r="AC750" i="6"/>
  <c r="BQ750" i="6"/>
  <c r="AC232" i="6"/>
  <c r="AF232" i="6" s="1"/>
  <c r="BQ232" i="6"/>
  <c r="BQ1099" i="6"/>
  <c r="AC1099" i="6"/>
  <c r="AF1099" i="6" s="1"/>
  <c r="BQ1003" i="6"/>
  <c r="AC1003" i="6"/>
  <c r="AC298" i="6"/>
  <c r="BQ298" i="6"/>
  <c r="BQ1463" i="6"/>
  <c r="AC1463" i="6"/>
  <c r="AC698" i="6"/>
  <c r="AF698" i="6" s="1"/>
  <c r="BQ698" i="6"/>
  <c r="BQ58" i="6"/>
  <c r="AC58" i="6"/>
  <c r="BQ821" i="6"/>
  <c r="AC821" i="6"/>
  <c r="AF821" i="6" s="1"/>
  <c r="BQ462" i="6"/>
  <c r="AC462" i="6"/>
  <c r="BQ55" i="6"/>
  <c r="AC55" i="6"/>
  <c r="BQ1261" i="6"/>
  <c r="AC1261" i="6"/>
  <c r="AC1453" i="6"/>
  <c r="AF1453" i="6" s="1"/>
  <c r="BQ1453" i="6"/>
  <c r="BQ1174" i="6"/>
  <c r="AC1174" i="6"/>
  <c r="AC1086" i="6"/>
  <c r="BQ1086" i="6"/>
  <c r="AC1420" i="6"/>
  <c r="BQ1420" i="6"/>
  <c r="BQ399" i="6"/>
  <c r="AC399" i="6"/>
  <c r="AF399" i="6" s="1"/>
  <c r="BQ1065" i="6"/>
  <c r="AC1065" i="6"/>
  <c r="BQ186" i="6"/>
  <c r="AC186" i="6"/>
  <c r="AF186" i="6" s="1"/>
  <c r="AC996" i="6"/>
  <c r="AF996" i="6" s="1"/>
  <c r="BQ996" i="6"/>
  <c r="BQ963" i="6"/>
  <c r="AC963" i="6"/>
  <c r="AC166" i="6"/>
  <c r="AF166" i="6" s="1"/>
  <c r="BQ166" i="6"/>
  <c r="AC1173" i="6"/>
  <c r="BQ1173" i="6"/>
  <c r="BQ1345" i="6"/>
  <c r="AC1345" i="6"/>
  <c r="AC140" i="6"/>
  <c r="AF140" i="6" s="1"/>
  <c r="BQ140" i="6"/>
  <c r="BQ1272" i="6"/>
  <c r="AC1272" i="6"/>
  <c r="AC834" i="6"/>
  <c r="AF834" i="6" s="1"/>
  <c r="BQ834" i="6"/>
  <c r="AC1385" i="6"/>
  <c r="BQ1385" i="6"/>
  <c r="AC374" i="6"/>
  <c r="BQ374" i="6"/>
  <c r="AC123" i="6"/>
  <c r="AF123" i="6" s="1"/>
  <c r="BQ123" i="6"/>
  <c r="BQ760" i="6"/>
  <c r="AC760" i="6"/>
  <c r="AC706" i="6"/>
  <c r="AF706" i="6" s="1"/>
  <c r="BQ706" i="6"/>
  <c r="AC134" i="6"/>
  <c r="AF134" i="6" s="1"/>
  <c r="BQ134" i="6"/>
  <c r="AC252" i="6"/>
  <c r="BQ252" i="6"/>
  <c r="AC911" i="6"/>
  <c r="BQ911" i="6"/>
  <c r="BQ598" i="6"/>
  <c r="AC598" i="6"/>
  <c r="BQ663" i="6"/>
  <c r="AC663" i="6"/>
  <c r="AC1319" i="6"/>
  <c r="AF1319" i="6" s="1"/>
  <c r="BQ1319" i="6"/>
  <c r="BQ1149" i="6"/>
  <c r="AC1149" i="6"/>
  <c r="BQ626" i="6"/>
  <c r="AC626" i="6"/>
  <c r="AC133" i="6"/>
  <c r="AF133" i="6" s="1"/>
  <c r="BQ133" i="6"/>
  <c r="O1287" i="6"/>
  <c r="AC993" i="6"/>
  <c r="BQ993" i="6"/>
  <c r="AC1228" i="6"/>
  <c r="BQ1228" i="6"/>
  <c r="BQ729" i="6"/>
  <c r="AC729" i="6"/>
  <c r="AC1038" i="6"/>
  <c r="AF1038" i="6" s="1"/>
  <c r="BQ1038" i="6"/>
  <c r="AC388" i="6"/>
  <c r="AF388" i="6" s="1"/>
  <c r="BQ388" i="6"/>
  <c r="AC1114" i="6"/>
  <c r="BQ1114" i="6"/>
  <c r="BQ1352" i="6"/>
  <c r="AC1352" i="6"/>
  <c r="AC567" i="6"/>
  <c r="BQ567" i="6"/>
  <c r="AC530" i="6"/>
  <c r="BQ530" i="6"/>
  <c r="AC1280" i="6"/>
  <c r="AF1280" i="6" s="1"/>
  <c r="BQ1280" i="6"/>
  <c r="AC880" i="6"/>
  <c r="BQ880" i="6"/>
  <c r="BQ1294" i="6"/>
  <c r="AC1294" i="6"/>
  <c r="AC1147" i="6"/>
  <c r="BQ1147" i="6"/>
  <c r="BQ1239" i="6"/>
  <c r="AC1239" i="6"/>
  <c r="AC1447" i="6"/>
  <c r="BQ1447" i="6"/>
  <c r="AC1402" i="6"/>
  <c r="AF1402" i="6" s="1"/>
  <c r="BQ1402" i="6"/>
  <c r="AC973" i="6"/>
  <c r="BQ973" i="6"/>
  <c r="AC680" i="6"/>
  <c r="BQ680" i="6"/>
  <c r="AC289" i="6"/>
  <c r="AF289" i="6" s="1"/>
  <c r="BQ289" i="6"/>
  <c r="AC1232" i="6"/>
  <c r="BQ1232" i="6"/>
  <c r="AC428" i="6"/>
  <c r="AF428" i="6" s="1"/>
  <c r="BQ428" i="6"/>
  <c r="AC1000" i="6"/>
  <c r="BQ1000" i="6"/>
  <c r="AC1059" i="6"/>
  <c r="AF1059" i="6" s="1"/>
  <c r="BQ1059" i="6"/>
  <c r="AC1464" i="6"/>
  <c r="BQ1464" i="6"/>
  <c r="BQ853" i="6"/>
  <c r="AC853" i="6"/>
  <c r="BQ576" i="6"/>
  <c r="AC709" i="6"/>
  <c r="AC770" i="6"/>
  <c r="AC1017" i="6"/>
  <c r="BQ1126" i="6"/>
  <c r="AC1007" i="6"/>
  <c r="AF1007" i="6" s="1"/>
  <c r="BQ909" i="6"/>
  <c r="BQ1068" i="6"/>
  <c r="T742" i="3"/>
  <c r="U742" i="3"/>
  <c r="BQ742" i="6" s="1"/>
  <c r="U279" i="3"/>
  <c r="BQ279" i="6" s="1"/>
  <c r="L279" i="6"/>
  <c r="AC1409" i="6"/>
  <c r="AF1409" i="6" s="1"/>
  <c r="BQ1409" i="6"/>
  <c r="BQ1167" i="6"/>
  <c r="AC1167" i="6"/>
  <c r="AF1167" i="6" s="1"/>
  <c r="BQ1253" i="6"/>
  <c r="AC1253" i="6"/>
  <c r="AC94" i="6"/>
  <c r="BQ94" i="6"/>
  <c r="BQ1331" i="6"/>
  <c r="AC1331" i="6"/>
  <c r="AC858" i="6"/>
  <c r="AF858" i="6" s="1"/>
  <c r="BQ858" i="6"/>
  <c r="BQ1277" i="6"/>
  <c r="AC1277" i="6"/>
  <c r="AC1258" i="6"/>
  <c r="BQ1258" i="6"/>
  <c r="BQ866" i="6"/>
  <c r="AC866" i="6"/>
  <c r="BQ297" i="6"/>
  <c r="AC297" i="6"/>
  <c r="AF297" i="6" s="1"/>
  <c r="BQ1185" i="6"/>
  <c r="AC1185" i="6"/>
  <c r="AC286" i="6"/>
  <c r="AF286" i="6" s="1"/>
  <c r="BQ286" i="6"/>
  <c r="AC756" i="6"/>
  <c r="BQ756" i="6"/>
  <c r="AC414" i="6"/>
  <c r="BQ414" i="6"/>
  <c r="BQ722" i="6"/>
  <c r="AC722" i="6"/>
  <c r="AC217" i="6"/>
  <c r="AF217" i="6" s="1"/>
  <c r="BQ217" i="6"/>
  <c r="AC1355" i="6"/>
  <c r="AF1355" i="6" s="1"/>
  <c r="BQ1355" i="6"/>
  <c r="AC768" i="6"/>
  <c r="BQ768" i="6"/>
  <c r="O848" i="6"/>
  <c r="BQ272" i="6"/>
  <c r="AC272" i="6"/>
  <c r="AF272" i="6" s="1"/>
  <c r="BQ992" i="6"/>
  <c r="AC992" i="6"/>
  <c r="O686" i="6"/>
  <c r="AC460" i="6"/>
  <c r="BQ460" i="6"/>
  <c r="O1108" i="6"/>
  <c r="BQ1137" i="6"/>
  <c r="AC1137" i="6"/>
  <c r="BQ803" i="6"/>
  <c r="AC803" i="6"/>
  <c r="AC670" i="6"/>
  <c r="BQ670" i="6"/>
  <c r="AC885" i="6"/>
  <c r="AF885" i="6" s="1"/>
  <c r="BQ885" i="6"/>
  <c r="BQ801" i="6"/>
  <c r="AC801" i="6"/>
  <c r="BQ1214" i="6"/>
  <c r="AC1214" i="6"/>
  <c r="AC292" i="6"/>
  <c r="BQ292" i="6"/>
  <c r="AC730" i="6"/>
  <c r="BQ730" i="6"/>
  <c r="BQ309" i="6"/>
  <c r="AC309" i="6"/>
  <c r="AF309" i="6" s="1"/>
  <c r="N742" i="6"/>
  <c r="BQ816" i="6"/>
  <c r="BQ811" i="6"/>
  <c r="AC1138" i="6"/>
  <c r="AC719" i="6"/>
  <c r="AF719" i="6" s="1"/>
  <c r="BQ507" i="6"/>
  <c r="AC604" i="6"/>
  <c r="AC197" i="6"/>
  <c r="AF197" i="6" s="1"/>
  <c r="AC683" i="6"/>
  <c r="AC357" i="6"/>
  <c r="AC62" i="6"/>
  <c r="AC1382" i="6"/>
  <c r="AC761" i="6"/>
  <c r="AF761" i="6" s="1"/>
  <c r="BQ1410" i="6"/>
  <c r="O764" i="6"/>
  <c r="O468" i="6"/>
  <c r="O191" i="6"/>
  <c r="O1358" i="6"/>
  <c r="O196" i="6"/>
  <c r="Q196" i="6" s="1"/>
  <c r="O308" i="6"/>
  <c r="O16" i="6"/>
  <c r="O941" i="6"/>
  <c r="O1039" i="6"/>
  <c r="O1127" i="6"/>
  <c r="O1212" i="6"/>
  <c r="O629" i="6"/>
  <c r="O171" i="6"/>
  <c r="O1370" i="6"/>
  <c r="O538" i="6"/>
  <c r="O1350" i="6"/>
  <c r="O1294" i="6"/>
  <c r="O666" i="6"/>
  <c r="Q666" i="6" s="1"/>
  <c r="O718" i="6"/>
  <c r="O547" i="6"/>
  <c r="O500" i="6"/>
  <c r="Q500" i="6" s="1"/>
  <c r="O285" i="6"/>
  <c r="O125" i="6"/>
  <c r="O829" i="6"/>
  <c r="Q829" i="6" s="1"/>
  <c r="O1352" i="6"/>
  <c r="Q1352" i="6" s="1"/>
  <c r="O570" i="6"/>
  <c r="O352" i="6"/>
  <c r="O289" i="6"/>
  <c r="O359" i="6"/>
  <c r="O205" i="6"/>
  <c r="Q205" i="6" s="1"/>
  <c r="O466" i="6"/>
  <c r="O1464" i="6"/>
  <c r="O347" i="6"/>
  <c r="O920" i="6"/>
  <c r="Q920" i="6" s="1"/>
  <c r="O956" i="6"/>
  <c r="O1173" i="6"/>
  <c r="O1435" i="6"/>
  <c r="O1075" i="6"/>
  <c r="Q1075" i="6" s="1"/>
  <c r="O973" i="6"/>
  <c r="O82" i="6"/>
  <c r="Q82" i="6" s="1"/>
  <c r="O503" i="6"/>
  <c r="O1076" i="6"/>
  <c r="O880" i="6"/>
  <c r="O810" i="6"/>
  <c r="Q810" i="6" s="1"/>
  <c r="O892" i="6"/>
  <c r="Q892" i="6" s="1"/>
  <c r="O62" i="6"/>
  <c r="Q62" i="6" s="1"/>
  <c r="O366" i="6"/>
  <c r="O1041" i="6"/>
  <c r="O907" i="6"/>
  <c r="Q907" i="6" s="1"/>
  <c r="O163" i="6"/>
  <c r="Q163" i="6" s="1"/>
  <c r="O1354" i="6"/>
  <c r="O1284" i="6"/>
  <c r="O797" i="6"/>
  <c r="O487" i="6"/>
  <c r="Q487" i="6" s="1"/>
  <c r="O1009" i="6"/>
  <c r="O879" i="6"/>
  <c r="O294" i="6"/>
  <c r="O115" i="6"/>
  <c r="Q115" i="6" s="1"/>
  <c r="O827" i="6"/>
  <c r="O201" i="6"/>
  <c r="O1200" i="6"/>
  <c r="O761" i="6"/>
  <c r="O207" i="6"/>
  <c r="Q207" i="6" s="1"/>
  <c r="O1196" i="6"/>
  <c r="O284" i="6"/>
  <c r="Q284" i="6" s="1"/>
  <c r="O430" i="6"/>
  <c r="O783" i="6"/>
  <c r="Q783" i="6" s="1"/>
  <c r="O670" i="6"/>
  <c r="O1427" i="6"/>
  <c r="O1360" i="6"/>
  <c r="O1043" i="6"/>
  <c r="O993" i="6"/>
  <c r="O800" i="6"/>
  <c r="Q800" i="6" s="1"/>
  <c r="O988" i="6"/>
  <c r="O494" i="6"/>
  <c r="O1405" i="6"/>
  <c r="O650" i="6"/>
  <c r="Q650" i="6" s="1"/>
  <c r="AC85" i="6"/>
  <c r="AF85" i="6" s="1"/>
  <c r="BQ85" i="6"/>
  <c r="BQ124" i="6"/>
  <c r="AC124" i="6"/>
  <c r="AF124" i="6" s="1"/>
  <c r="BQ580" i="6"/>
  <c r="AC580" i="6"/>
  <c r="AF580" i="6" s="1"/>
  <c r="BQ1202" i="6"/>
  <c r="AC1202" i="6"/>
  <c r="AF1202" i="6" s="1"/>
  <c r="AC488" i="6"/>
  <c r="BQ488" i="6"/>
  <c r="BQ1349" i="6"/>
  <c r="AC1349" i="6"/>
  <c r="AF1349" i="6" s="1"/>
  <c r="BQ1329" i="6"/>
  <c r="AC1329" i="6"/>
  <c r="AF1329" i="6" s="1"/>
  <c r="AC415" i="6"/>
  <c r="BQ415" i="6"/>
  <c r="T568" i="3"/>
  <c r="M568" i="6"/>
  <c r="BQ1276" i="6"/>
  <c r="BQ137" i="6"/>
  <c r="BQ1193" i="6"/>
  <c r="BQ477" i="6"/>
  <c r="BQ1013" i="6"/>
  <c r="BQ135" i="6"/>
  <c r="BQ1028" i="6"/>
  <c r="BQ1011" i="6"/>
  <c r="BQ1082" i="6"/>
  <c r="AC1303" i="6"/>
  <c r="BQ831" i="6"/>
  <c r="AC424" i="6"/>
  <c r="BQ1090" i="6"/>
  <c r="BQ699" i="6"/>
  <c r="BQ75" i="6"/>
  <c r="BQ324" i="6"/>
  <c r="AC188" i="6"/>
  <c r="AF188" i="6" s="1"/>
  <c r="AC593" i="6"/>
  <c r="BQ138" i="6"/>
  <c r="BQ24" i="6"/>
  <c r="AC1047" i="6"/>
  <c r="BQ917" i="6"/>
  <c r="BQ574" i="6"/>
  <c r="BQ1044" i="6"/>
  <c r="AC536" i="6"/>
  <c r="AF536" i="6" s="1"/>
  <c r="AC1054" i="6"/>
  <c r="AF1054" i="6" s="1"/>
  <c r="AC827" i="6"/>
  <c r="AC192" i="6"/>
  <c r="AF192" i="6" s="1"/>
  <c r="BQ451" i="6"/>
  <c r="BQ483" i="6"/>
  <c r="AC207" i="6"/>
  <c r="AF207" i="6" s="1"/>
  <c r="BQ207" i="6"/>
  <c r="AC1347" i="6"/>
  <c r="AF1347" i="6" s="1"/>
  <c r="BQ1347" i="6"/>
  <c r="AC418" i="6"/>
  <c r="BQ418" i="6"/>
  <c r="AC775" i="6"/>
  <c r="AF775" i="6" s="1"/>
  <c r="BQ775" i="6"/>
  <c r="AC287" i="6"/>
  <c r="AF287" i="6" s="1"/>
  <c r="BQ287" i="6"/>
  <c r="BQ859" i="6"/>
  <c r="AC859" i="6"/>
  <c r="AF859" i="6" s="1"/>
  <c r="AC711" i="6"/>
  <c r="BQ711" i="6"/>
  <c r="BQ362" i="6"/>
  <c r="AC362" i="6"/>
  <c r="AC1215" i="6"/>
  <c r="BQ1215" i="6"/>
  <c r="AC342" i="6"/>
  <c r="BQ342" i="6"/>
  <c r="BQ221" i="6"/>
  <c r="AC221" i="6"/>
  <c r="BQ191" i="6"/>
  <c r="AC191" i="6"/>
  <c r="AF191" i="6" s="1"/>
  <c r="AC1457" i="6"/>
  <c r="BQ1457" i="6"/>
  <c r="BQ1050" i="6"/>
  <c r="AC1050" i="6"/>
  <c r="BQ696" i="6"/>
  <c r="AC696" i="6"/>
  <c r="BQ381" i="6"/>
  <c r="BQ1129" i="6"/>
  <c r="BQ267" i="6"/>
  <c r="AC465" i="6"/>
  <c r="AC1387" i="6"/>
  <c r="BQ1400" i="6"/>
  <c r="AC522" i="6"/>
  <c r="BQ180" i="6"/>
  <c r="BQ1425" i="6"/>
  <c r="BQ1025" i="6"/>
  <c r="BQ501" i="6"/>
  <c r="BQ1326" i="6"/>
  <c r="AC707" i="6"/>
  <c r="BQ430" i="6"/>
  <c r="BQ284" i="6"/>
  <c r="AC1112" i="6"/>
  <c r="AC1209" i="6"/>
  <c r="BQ838" i="6"/>
  <c r="AC1224" i="6"/>
  <c r="AF1224" i="6" s="1"/>
  <c r="BQ964" i="6"/>
  <c r="BQ899" i="6"/>
  <c r="BQ199" i="6"/>
  <c r="BQ979" i="6"/>
  <c r="BQ475" i="6"/>
  <c r="AC952" i="6"/>
  <c r="AF952" i="6" s="1"/>
  <c r="AC1318" i="6"/>
  <c r="AF1318" i="6" s="1"/>
  <c r="AC1106" i="6"/>
  <c r="BQ1251" i="6"/>
  <c r="AC1251" i="6"/>
  <c r="AF1251" i="6" s="1"/>
  <c r="BQ1246" i="6"/>
  <c r="AC1246" i="6"/>
  <c r="AC1231" i="6"/>
  <c r="AF1231" i="6" s="1"/>
  <c r="BQ1231" i="6"/>
  <c r="BQ351" i="6"/>
  <c r="AC351" i="6"/>
  <c r="AF351" i="6" s="1"/>
  <c r="AC540" i="6"/>
  <c r="BQ540" i="6"/>
  <c r="AC407" i="6"/>
  <c r="BQ407" i="6"/>
  <c r="BQ1095" i="6"/>
  <c r="AC1095" i="6"/>
  <c r="AF1095" i="6" s="1"/>
  <c r="BQ45" i="6"/>
  <c r="AC45" i="6"/>
  <c r="AF45" i="6" s="1"/>
  <c r="BQ302" i="6"/>
  <c r="AC302" i="6"/>
  <c r="AF302" i="6" s="1"/>
  <c r="BQ37" i="6"/>
  <c r="AC898" i="6"/>
  <c r="AF898" i="6" s="1"/>
  <c r="BQ535" i="6"/>
  <c r="AC1301" i="6"/>
  <c r="BQ1423" i="6"/>
  <c r="BQ513" i="6"/>
  <c r="AC1324" i="6"/>
  <c r="AF1324" i="6" s="1"/>
  <c r="AC283" i="6"/>
  <c r="AC1403" i="6"/>
  <c r="AC622" i="6"/>
  <c r="AF622" i="6" s="1"/>
  <c r="AC1375" i="6"/>
  <c r="AF1375" i="6" s="1"/>
  <c r="BQ1222" i="6"/>
  <c r="BQ100" i="6"/>
  <c r="BQ1091" i="6"/>
  <c r="AC1441" i="6"/>
  <c r="AC1200" i="6"/>
  <c r="BQ1219" i="6"/>
  <c r="AC1342" i="6"/>
  <c r="AF1342" i="6" s="1"/>
  <c r="AC1267" i="6"/>
  <c r="AF1267" i="6" s="1"/>
  <c r="BQ1267" i="6"/>
  <c r="BQ1023" i="6"/>
  <c r="AC1023" i="6"/>
  <c r="AF1023" i="6" s="1"/>
  <c r="AC844" i="6"/>
  <c r="AF844" i="6" s="1"/>
  <c r="BQ844" i="6"/>
  <c r="AC340" i="6"/>
  <c r="AF340" i="6" s="1"/>
  <c r="BQ340" i="6"/>
  <c r="BQ1170" i="6"/>
  <c r="AC1170" i="6"/>
  <c r="BQ1168" i="6"/>
  <c r="AC1168" i="6"/>
  <c r="AF1168" i="6" s="1"/>
  <c r="O835" i="6"/>
  <c r="O497" i="6"/>
  <c r="O899" i="6"/>
  <c r="Q899" i="6" s="1"/>
  <c r="M814" i="6"/>
  <c r="BQ971" i="6"/>
  <c r="AC971" i="6"/>
  <c r="BQ578" i="6"/>
  <c r="AC578" i="6"/>
  <c r="AF578" i="6" s="1"/>
  <c r="BQ448" i="6"/>
  <c r="AC448" i="6"/>
  <c r="BQ871" i="6"/>
  <c r="AC871" i="6"/>
  <c r="AC1035" i="6"/>
  <c r="BQ1035" i="6"/>
  <c r="BQ1117" i="6"/>
  <c r="AC1117" i="6"/>
  <c r="BQ757" i="6"/>
  <c r="AC757" i="6"/>
  <c r="AC1274" i="6"/>
  <c r="BQ1274" i="6"/>
  <c r="BQ728" i="6"/>
  <c r="AC728" i="6"/>
  <c r="BQ158" i="6"/>
  <c r="AC158" i="6"/>
  <c r="AF158" i="6" s="1"/>
  <c r="AC384" i="6"/>
  <c r="BQ384" i="6"/>
  <c r="BQ376" i="6"/>
  <c r="AC376" i="6"/>
  <c r="AF376" i="6" s="1"/>
  <c r="AC813" i="6"/>
  <c r="BQ813" i="6"/>
  <c r="AC210" i="6"/>
  <c r="AF210" i="6" s="1"/>
  <c r="BQ210" i="6"/>
  <c r="BQ953" i="6"/>
  <c r="AC953" i="6"/>
  <c r="BQ1379" i="6"/>
  <c r="AC1379" i="6"/>
  <c r="AC454" i="6"/>
  <c r="BQ454" i="6"/>
  <c r="BQ697" i="6"/>
  <c r="AC697" i="6"/>
  <c r="AF697" i="6" s="1"/>
  <c r="AC1298" i="6"/>
  <c r="BQ1298" i="6"/>
  <c r="BQ1422" i="6"/>
  <c r="AC1422" i="6"/>
  <c r="AF1422" i="6" s="1"/>
  <c r="BQ1182" i="6"/>
  <c r="AC1182" i="6"/>
  <c r="BQ34" i="6"/>
  <c r="AC34" i="6"/>
  <c r="AF34" i="6" s="1"/>
  <c r="AC960" i="6"/>
  <c r="BQ960" i="6"/>
  <c r="AC798" i="6"/>
  <c r="AF798" i="6" s="1"/>
  <c r="BQ798" i="6"/>
  <c r="M620" i="6"/>
  <c r="O1079" i="6"/>
  <c r="U814" i="3"/>
  <c r="BQ814" i="6" s="1"/>
  <c r="U1381" i="3"/>
  <c r="O804" i="6"/>
  <c r="Q804" i="6" s="1"/>
  <c r="T111" i="3"/>
  <c r="U227" i="3"/>
  <c r="AC227" i="6" s="1"/>
  <c r="L619" i="6"/>
  <c r="L111" i="6"/>
  <c r="AC1344" i="6"/>
  <c r="BQ1344" i="6"/>
  <c r="AC815" i="6"/>
  <c r="BQ815" i="6"/>
  <c r="BQ1397" i="6"/>
  <c r="AC1397" i="6"/>
  <c r="AF1397" i="6" s="1"/>
  <c r="AC579" i="6"/>
  <c r="AF579" i="6" s="1"/>
  <c r="BQ579" i="6"/>
  <c r="BQ1380" i="6"/>
  <c r="AC434" i="6"/>
  <c r="AC417" i="6"/>
  <c r="O1170" i="6"/>
  <c r="O811" i="6"/>
  <c r="Q811" i="6" s="1"/>
  <c r="O176" i="6"/>
  <c r="Q176" i="6" s="1"/>
  <c r="O403" i="6"/>
  <c r="O660" i="6"/>
  <c r="O302" i="6"/>
  <c r="Q302" i="6" s="1"/>
  <c r="O349" i="6"/>
  <c r="O1324" i="6"/>
  <c r="O283" i="6"/>
  <c r="O823" i="6"/>
  <c r="O275" i="6"/>
  <c r="O406" i="6"/>
  <c r="O146" i="6"/>
  <c r="O1365" i="6"/>
  <c r="O1283" i="6"/>
  <c r="Q1283" i="6" s="1"/>
  <c r="O860" i="6"/>
  <c r="O356" i="6"/>
  <c r="O177" i="6"/>
  <c r="Q177" i="6" s="1"/>
  <c r="T619" i="3"/>
  <c r="T245" i="3"/>
  <c r="U1155" i="3"/>
  <c r="BQ1155" i="6" s="1"/>
  <c r="U635" i="3"/>
  <c r="BQ635" i="6" s="1"/>
  <c r="U619" i="3"/>
  <c r="BQ619" i="6" s="1"/>
  <c r="L245" i="6"/>
  <c r="L1381" i="6"/>
  <c r="M111" i="6"/>
  <c r="M662" i="6"/>
  <c r="M809" i="6"/>
  <c r="BQ310" i="6"/>
  <c r="O1356" i="6"/>
  <c r="AC904" i="6"/>
  <c r="BQ1452" i="6"/>
  <c r="AC1237" i="6"/>
  <c r="BQ752" i="6"/>
  <c r="BQ715" i="6"/>
  <c r="AC747" i="6"/>
  <c r="AF747" i="6" s="1"/>
  <c r="AC1183" i="6"/>
  <c r="AC1426" i="6"/>
  <c r="AC921" i="6"/>
  <c r="BQ596" i="6"/>
  <c r="AC336" i="6"/>
  <c r="BQ890" i="6"/>
  <c r="AC597" i="6"/>
  <c r="BQ190" i="6"/>
  <c r="O960" i="6"/>
  <c r="O1364" i="6"/>
  <c r="Q1364" i="6" s="1"/>
  <c r="O1119" i="6"/>
  <c r="O202" i="6"/>
  <c r="Q202" i="6" s="1"/>
  <c r="O22" i="6"/>
  <c r="Q22" i="6" s="1"/>
  <c r="O992" i="6"/>
  <c r="O360" i="6"/>
  <c r="O952" i="6"/>
  <c r="O1141" i="6"/>
  <c r="O214" i="6"/>
  <c r="Q214" i="6" s="1"/>
  <c r="O1303" i="6"/>
  <c r="O1336" i="6"/>
  <c r="O1266" i="6"/>
  <c r="O257" i="6"/>
  <c r="Q257" i="6" s="1"/>
  <c r="O1211" i="6"/>
  <c r="O479" i="6"/>
  <c r="O1095" i="6"/>
  <c r="Q1095" i="6" s="1"/>
  <c r="O656" i="6"/>
  <c r="Q656" i="6" s="1"/>
  <c r="O331" i="6"/>
  <c r="O1176" i="6"/>
  <c r="O434" i="6"/>
  <c r="Q434" i="6" s="1"/>
  <c r="O109" i="6"/>
  <c r="O837" i="6"/>
  <c r="AC852" i="6"/>
  <c r="AF852" i="6" s="1"/>
  <c r="AC553" i="6"/>
  <c r="AF553" i="6" s="1"/>
  <c r="AC675" i="6"/>
  <c r="AC39" i="6"/>
  <c r="AC889" i="6"/>
  <c r="AF889" i="6" s="1"/>
  <c r="BQ514" i="6"/>
  <c r="AC173" i="6"/>
  <c r="AF173" i="6" s="1"/>
  <c r="O1134" i="6"/>
  <c r="BQ8" i="6"/>
  <c r="AC608" i="6"/>
  <c r="AC411" i="6"/>
  <c r="AF411" i="6" s="1"/>
  <c r="BQ459" i="6"/>
  <c r="AC327" i="6"/>
  <c r="AF327" i="6" s="1"/>
  <c r="AC1448" i="6"/>
  <c r="AC684" i="6"/>
  <c r="AF684" i="6" s="1"/>
  <c r="AC1430" i="6"/>
  <c r="AC958" i="6"/>
  <c r="AF958" i="6" s="1"/>
  <c r="AC421" i="6"/>
  <c r="BQ983" i="6"/>
  <c r="AC301" i="6"/>
  <c r="AF301" i="6" s="1"/>
  <c r="AC836" i="6"/>
  <c r="AF836" i="6" s="1"/>
  <c r="AC200" i="6"/>
  <c r="AF200" i="6" s="1"/>
  <c r="AC1407" i="6"/>
  <c r="AF1407" i="6" s="1"/>
  <c r="AC740" i="6"/>
  <c r="AF740" i="6" s="1"/>
  <c r="BQ170" i="6"/>
  <c r="BQ335" i="6"/>
  <c r="AC350" i="6"/>
  <c r="AF350" i="6" s="1"/>
  <c r="AC445" i="6"/>
  <c r="AF445" i="6" s="1"/>
  <c r="BQ509" i="6"/>
  <c r="AC328" i="6"/>
  <c r="AF328" i="6" s="1"/>
  <c r="AC554" i="6"/>
  <c r="AF554" i="6" s="1"/>
  <c r="AC1383" i="6"/>
  <c r="AC749" i="6"/>
  <c r="AC618" i="6"/>
  <c r="AF618" i="6" s="1"/>
  <c r="AC162" i="6"/>
  <c r="AF162" i="6" s="1"/>
  <c r="AC250" i="6"/>
  <c r="AF250" i="6" s="1"/>
  <c r="AC363" i="6"/>
  <c r="BQ947" i="6"/>
  <c r="O701" i="6"/>
  <c r="Q701" i="6" s="1"/>
  <c r="O433" i="6"/>
  <c r="O523" i="6"/>
  <c r="Q523" i="6" s="1"/>
  <c r="O592" i="6"/>
  <c r="O545" i="6"/>
  <c r="Q545" i="6" s="1"/>
  <c r="O612" i="6"/>
  <c r="Q612" i="6" s="1"/>
  <c r="M822" i="6"/>
  <c r="BQ182" i="6"/>
  <c r="BQ4" i="6"/>
  <c r="AC1139" i="6"/>
  <c r="BQ32" i="6"/>
  <c r="AC812" i="6"/>
  <c r="AF812" i="6" s="1"/>
  <c r="AC924" i="6"/>
  <c r="AF924" i="6" s="1"/>
  <c r="AC627" i="6"/>
  <c r="AC679" i="6"/>
  <c r="BQ60" i="6"/>
  <c r="O906" i="6"/>
  <c r="O59" i="6"/>
  <c r="O1433" i="6"/>
  <c r="O929" i="6"/>
  <c r="Q929" i="6" s="1"/>
  <c r="O1369" i="6"/>
  <c r="O864" i="6"/>
  <c r="O278" i="6"/>
  <c r="O30" i="6"/>
  <c r="Q30" i="6" s="1"/>
  <c r="O236" i="6"/>
  <c r="Q236" i="6" s="1"/>
  <c r="O611" i="6"/>
  <c r="O1038" i="6"/>
  <c r="O900" i="6"/>
  <c r="O388" i="6"/>
  <c r="Q388" i="6" s="1"/>
  <c r="O1374" i="6"/>
  <c r="O180" i="6"/>
  <c r="Q180" i="6" s="1"/>
  <c r="O831" i="6"/>
  <c r="Q831" i="6" s="1"/>
  <c r="O674" i="6"/>
  <c r="O153" i="6"/>
  <c r="Q153" i="6" s="1"/>
  <c r="O530" i="6"/>
  <c r="O318" i="6"/>
  <c r="O1293" i="6"/>
  <c r="O769" i="6"/>
  <c r="Q769" i="6" s="1"/>
  <c r="O1418" i="6"/>
  <c r="O290" i="6"/>
  <c r="O801" i="6"/>
  <c r="O141" i="6"/>
  <c r="O663" i="6"/>
  <c r="O1330" i="6"/>
  <c r="O1342" i="6"/>
  <c r="O719" i="6"/>
  <c r="Q719" i="6" s="1"/>
  <c r="O110" i="6"/>
  <c r="Q110" i="6" s="1"/>
  <c r="O409" i="6"/>
  <c r="O1147" i="6"/>
  <c r="O1102" i="6"/>
  <c r="O923" i="6"/>
  <c r="O1265" i="6"/>
  <c r="O1288" i="6"/>
  <c r="O1368" i="6"/>
  <c r="O1269" i="6"/>
  <c r="O1025" i="6"/>
  <c r="Q1025" i="6" s="1"/>
  <c r="O1457" i="6"/>
  <c r="O981" i="6"/>
  <c r="Q981" i="6" s="1"/>
  <c r="O274" i="6"/>
  <c r="O1395" i="6"/>
  <c r="Q1395" i="6" s="1"/>
  <c r="O422" i="6"/>
  <c r="O1278" i="6"/>
  <c r="O531" i="6"/>
  <c r="O529" i="6"/>
  <c r="O928" i="6"/>
  <c r="Q928" i="6" s="1"/>
  <c r="O782" i="6"/>
  <c r="Q782" i="6" s="1"/>
  <c r="O408" i="6"/>
  <c r="O99" i="6"/>
  <c r="O1017" i="6"/>
  <c r="O967" i="6"/>
  <c r="O1145" i="6"/>
  <c r="Q1145" i="6" s="1"/>
  <c r="O5" i="6"/>
  <c r="Q5" i="6" s="1"/>
  <c r="O1077" i="6"/>
  <c r="BQ386" i="6"/>
  <c r="AC1440" i="6"/>
  <c r="L552" i="6"/>
  <c r="T552" i="3"/>
  <c r="N552" i="6"/>
  <c r="N568" i="6"/>
  <c r="T1338" i="3"/>
  <c r="O1121" i="6"/>
  <c r="O844" i="6"/>
  <c r="O1234" i="6"/>
  <c r="Q1234" i="6" s="1"/>
  <c r="O501" i="6"/>
  <c r="O93" i="6"/>
  <c r="T667" i="3"/>
  <c r="N919" i="6"/>
  <c r="O1327" i="6"/>
  <c r="Q1327" i="6" s="1"/>
  <c r="O576" i="6"/>
  <c r="Q576" i="6" s="1"/>
  <c r="O1243" i="6"/>
  <c r="O267" i="6"/>
  <c r="O461" i="6"/>
  <c r="O38" i="6"/>
  <c r="O508" i="6"/>
  <c r="O1126" i="6"/>
  <c r="Q1126" i="6" s="1"/>
  <c r="O1432" i="6"/>
  <c r="O878" i="6"/>
  <c r="O1382" i="6"/>
  <c r="O471" i="6"/>
  <c r="O1267" i="6"/>
  <c r="Q1267" i="6" s="1"/>
  <c r="O875" i="6"/>
  <c r="O582" i="6"/>
  <c r="O353" i="6"/>
  <c r="O1247" i="6"/>
  <c r="O1050" i="6"/>
  <c r="O807" i="6"/>
  <c r="Q807" i="6" s="1"/>
  <c r="O578" i="6"/>
  <c r="O448" i="6"/>
  <c r="O383" i="6"/>
  <c r="Q383" i="6" s="1"/>
  <c r="O75" i="6"/>
  <c r="O348" i="6"/>
  <c r="Q348" i="6" s="1"/>
  <c r="O1274" i="6"/>
  <c r="O477" i="6"/>
  <c r="O314" i="6"/>
  <c r="Q314" i="6" s="1"/>
  <c r="O168" i="6"/>
  <c r="Q168" i="6" s="1"/>
  <c r="O91" i="6"/>
  <c r="Q91" i="6" s="1"/>
  <c r="O156" i="6"/>
  <c r="Q156" i="6" s="1"/>
  <c r="O609" i="6"/>
  <c r="O73" i="6"/>
  <c r="O625" i="6"/>
  <c r="Q625" i="6" s="1"/>
  <c r="O357" i="6"/>
  <c r="O1422" i="6"/>
  <c r="O1149" i="6"/>
  <c r="O1137" i="6"/>
  <c r="O649" i="6"/>
  <c r="O583" i="6"/>
  <c r="O646" i="6"/>
  <c r="O954" i="6"/>
  <c r="O337" i="6"/>
  <c r="Q337" i="6" s="1"/>
  <c r="O24" i="6"/>
  <c r="AC987" i="6"/>
  <c r="BQ987" i="6"/>
  <c r="AC416" i="6"/>
  <c r="BQ416" i="6"/>
  <c r="BQ222" i="6"/>
  <c r="AC222" i="6"/>
  <c r="T517" i="3"/>
  <c r="T822" i="3"/>
  <c r="AC268" i="6"/>
  <c r="AC835" i="6"/>
  <c r="BQ1074" i="6"/>
  <c r="AC109" i="6"/>
  <c r="BQ109" i="6"/>
  <c r="AC43" i="6"/>
  <c r="AF43" i="6" s="1"/>
  <c r="BQ43" i="6"/>
  <c r="AC515" i="6"/>
  <c r="AF515" i="6" s="1"/>
  <c r="BQ515" i="6"/>
  <c r="BQ824" i="6"/>
  <c r="AC824" i="6"/>
  <c r="O1128" i="6"/>
  <c r="O1063" i="6"/>
  <c r="O789" i="6"/>
  <c r="Q789" i="6" s="1"/>
  <c r="O982" i="6"/>
  <c r="Q982" i="6" s="1"/>
  <c r="O1224" i="6"/>
  <c r="O1073" i="6"/>
  <c r="Q1073" i="6" s="1"/>
  <c r="O1168" i="6"/>
  <c r="O1183" i="6"/>
  <c r="O597" i="6"/>
  <c r="O528" i="6"/>
  <c r="O123" i="6"/>
  <c r="Q123" i="6" s="1"/>
  <c r="O933" i="6"/>
  <c r="Q933" i="6" s="1"/>
  <c r="O72" i="6"/>
  <c r="Q72" i="6" s="1"/>
  <c r="O851" i="6"/>
  <c r="L1235" i="6"/>
  <c r="O287" i="6"/>
  <c r="O1339" i="6"/>
  <c r="AC76" i="6"/>
  <c r="AF76" i="6" s="1"/>
  <c r="L814" i="6"/>
  <c r="L1221" i="6"/>
  <c r="N619" i="6"/>
  <c r="N814" i="6"/>
  <c r="T231" i="3"/>
  <c r="N809" i="6"/>
  <c r="BQ1085" i="6"/>
  <c r="M741" i="6"/>
  <c r="U741" i="3"/>
  <c r="AC741" i="6" s="1"/>
  <c r="O699" i="6"/>
  <c r="Q699" i="6" s="1"/>
  <c r="O964" i="6"/>
  <c r="T1381" i="3"/>
  <c r="T635" i="3"/>
  <c r="T662" i="3"/>
  <c r="T227" i="3"/>
  <c r="M635" i="6"/>
  <c r="N245" i="6"/>
  <c r="N1381" i="6"/>
  <c r="L231" i="6"/>
  <c r="T809" i="3"/>
  <c r="BQ710" i="6"/>
  <c r="U620" i="3"/>
  <c r="U111" i="3"/>
  <c r="T1221" i="3"/>
  <c r="L227" i="6"/>
  <c r="L635" i="6"/>
  <c r="M1155" i="6"/>
  <c r="M245" i="6"/>
  <c r="M1381" i="6"/>
  <c r="AC914" i="6"/>
  <c r="N1221" i="6"/>
  <c r="N620" i="6"/>
  <c r="O1222" i="6"/>
  <c r="O1089" i="6"/>
  <c r="Q1089" i="6" s="1"/>
  <c r="U144" i="3"/>
  <c r="T127" i="3"/>
  <c r="N371" i="6"/>
  <c r="N1254" i="6"/>
  <c r="L31" i="6"/>
  <c r="T144" i="3"/>
  <c r="T1235" i="3"/>
  <c r="T1036" i="3"/>
  <c r="M1036" i="6"/>
  <c r="M371" i="6"/>
  <c r="N242" i="6"/>
  <c r="T31" i="3"/>
  <c r="BQ968" i="6"/>
  <c r="O1271" i="6"/>
  <c r="O1436" i="6"/>
  <c r="O272" i="6"/>
  <c r="Q272" i="6" s="1"/>
  <c r="T1254" i="3"/>
  <c r="L371" i="6"/>
  <c r="L242" i="6"/>
  <c r="L1254" i="6"/>
  <c r="L71" i="6"/>
  <c r="M127" i="6"/>
  <c r="M517" i="6"/>
  <c r="M31" i="6"/>
  <c r="O994" i="6"/>
  <c r="Q994" i="6" s="1"/>
  <c r="T242" i="3"/>
  <c r="T371" i="3"/>
  <c r="U71" i="3"/>
  <c r="U517" i="3"/>
  <c r="BQ517" i="6" s="1"/>
  <c r="U1036" i="3"/>
  <c r="U127" i="3"/>
  <c r="U371" i="3"/>
  <c r="BQ371" i="6" s="1"/>
  <c r="U242" i="3"/>
  <c r="AC242" i="6" s="1"/>
  <c r="M1235" i="6"/>
  <c r="L127" i="6"/>
  <c r="L517" i="6"/>
  <c r="M144" i="6"/>
  <c r="N144" i="6"/>
  <c r="O575" i="6"/>
  <c r="O237" i="6"/>
  <c r="O464" i="6"/>
  <c r="Q464" i="6" s="1"/>
  <c r="O633" i="6"/>
  <c r="Q633" i="6" s="1"/>
  <c r="O985" i="6"/>
  <c r="O677" i="6"/>
  <c r="O595" i="6"/>
  <c r="O400" i="6"/>
  <c r="Q400" i="6" s="1"/>
  <c r="O319" i="6"/>
  <c r="O52" i="6"/>
  <c r="O456" i="6"/>
  <c r="Q456" i="6" s="1"/>
  <c r="O1437" i="6"/>
  <c r="Q1437" i="6" s="1"/>
  <c r="O187" i="6"/>
  <c r="O20" i="6"/>
  <c r="O19" i="6"/>
  <c r="O1335" i="6"/>
  <c r="O457" i="6"/>
  <c r="Q457" i="6" s="1"/>
  <c r="O325" i="6"/>
  <c r="Q325" i="6" s="1"/>
  <c r="O668" i="6"/>
  <c r="Q668" i="6" s="1"/>
  <c r="O577" i="6"/>
  <c r="O926" i="6"/>
  <c r="Q926" i="6" s="1"/>
  <c r="O845" i="6"/>
  <c r="Q845" i="6" s="1"/>
  <c r="O972" i="6"/>
  <c r="Q972" i="6" s="1"/>
  <c r="O1068" i="6"/>
  <c r="O759" i="6"/>
  <c r="O854" i="6"/>
  <c r="Q854" i="6" s="1"/>
  <c r="O1409" i="6"/>
  <c r="Q1409" i="6" s="1"/>
  <c r="O1343" i="6"/>
  <c r="O725" i="6"/>
  <c r="O1229" i="6"/>
  <c r="O757" i="6"/>
  <c r="O1194" i="6"/>
  <c r="Q1194" i="6" s="1"/>
  <c r="O57" i="6"/>
  <c r="O386" i="6"/>
  <c r="O938" i="6"/>
  <c r="Q938" i="6" s="1"/>
  <c r="O188" i="6"/>
  <c r="Q188" i="6" s="1"/>
  <c r="O997" i="6"/>
  <c r="O705" i="6"/>
  <c r="Q705" i="6" s="1"/>
  <c r="O1061" i="6"/>
  <c r="O866" i="6"/>
  <c r="O362" i="6"/>
  <c r="O297" i="6"/>
  <c r="O102" i="6"/>
  <c r="O1044" i="6"/>
  <c r="Q1044" i="6" s="1"/>
  <c r="O862" i="6"/>
  <c r="O423" i="6"/>
  <c r="O98" i="6"/>
  <c r="Q98" i="6" s="1"/>
  <c r="O454" i="6"/>
  <c r="O276" i="6"/>
  <c r="O1226" i="6"/>
  <c r="Q1226" i="6" s="1"/>
  <c r="O375" i="6"/>
  <c r="O296" i="6"/>
  <c r="O1394" i="6"/>
  <c r="O1086" i="6"/>
  <c r="Q1086" i="6" s="1"/>
  <c r="O211" i="6"/>
  <c r="O15" i="6"/>
  <c r="O874" i="6"/>
  <c r="Q874" i="6" s="1"/>
  <c r="O680" i="6"/>
  <c r="Q680" i="6" s="1"/>
  <c r="O178" i="6"/>
  <c r="Q178" i="6" s="1"/>
  <c r="O998" i="6"/>
  <c r="Q998" i="6" s="1"/>
  <c r="O990" i="6"/>
  <c r="O1210" i="6"/>
  <c r="O87" i="6"/>
  <c r="O189" i="6"/>
  <c r="Q189" i="6" s="1"/>
  <c r="O781" i="6"/>
  <c r="Q781" i="6" s="1"/>
  <c r="O858" i="6"/>
  <c r="O451" i="6"/>
  <c r="O1231" i="6"/>
  <c r="Q1231" i="6" s="1"/>
  <c r="O1290" i="6"/>
  <c r="Q1290" i="6" s="1"/>
  <c r="O1236" i="6"/>
  <c r="O1316" i="6"/>
  <c r="O893" i="6"/>
  <c r="Q893" i="6" s="1"/>
  <c r="O828" i="6"/>
  <c r="Q828" i="6" s="1"/>
  <c r="O453" i="6"/>
  <c r="O859" i="6"/>
  <c r="Q859" i="6" s="1"/>
  <c r="O1379" i="6"/>
  <c r="Q1379" i="6" s="1"/>
  <c r="O1233" i="6"/>
  <c r="Q1233" i="6" s="1"/>
  <c r="O29" i="6"/>
  <c r="Q29" i="6" s="1"/>
  <c r="O1116" i="6"/>
  <c r="Q1116" i="6" s="1"/>
  <c r="O970" i="6"/>
  <c r="Q970" i="6" s="1"/>
  <c r="O579" i="6"/>
  <c r="Q579" i="6" s="1"/>
  <c r="O384" i="6"/>
  <c r="O1246" i="6"/>
  <c r="O1260" i="6"/>
  <c r="O1308" i="6"/>
  <c r="Q1308" i="6" s="1"/>
  <c r="O931" i="6"/>
  <c r="O1109" i="6"/>
  <c r="O621" i="6"/>
  <c r="O317" i="6"/>
  <c r="O1097" i="6"/>
  <c r="O788" i="6"/>
  <c r="O1067" i="6"/>
  <c r="O758" i="6"/>
  <c r="Q758" i="6" s="1"/>
  <c r="O724" i="6"/>
  <c r="O1228" i="6"/>
  <c r="O1162" i="6"/>
  <c r="O138" i="6"/>
  <c r="Q138" i="6" s="1"/>
  <c r="O1400" i="6"/>
  <c r="O889" i="6"/>
  <c r="O55" i="6"/>
  <c r="Q55" i="6" s="1"/>
  <c r="O145" i="6"/>
  <c r="Q145" i="6" s="1"/>
  <c r="O1166" i="6"/>
  <c r="O299" i="6"/>
  <c r="O431" i="6"/>
  <c r="O1340" i="6"/>
  <c r="O950" i="6"/>
  <c r="O885" i="6"/>
  <c r="O429" i="6"/>
  <c r="O88" i="6"/>
  <c r="Q88" i="6" s="1"/>
  <c r="O1291" i="6"/>
  <c r="Q1291" i="6" s="1"/>
  <c r="O1030" i="6"/>
  <c r="Q1030" i="6" s="1"/>
  <c r="O949" i="6"/>
  <c r="Q949" i="6" s="1"/>
  <c r="O460" i="6"/>
  <c r="O135" i="6"/>
  <c r="O654" i="6"/>
  <c r="O377" i="6"/>
  <c r="Q377" i="6" s="1"/>
  <c r="O198" i="6"/>
  <c r="Q198" i="6" s="1"/>
  <c r="O1203" i="6"/>
  <c r="Q1203" i="6" s="1"/>
  <c r="O369" i="6"/>
  <c r="Q369" i="6" s="1"/>
  <c r="O1237" i="6"/>
  <c r="Q1237" i="6" s="1"/>
  <c r="O190" i="6"/>
  <c r="Q190" i="6" s="1"/>
  <c r="O1452" i="6"/>
  <c r="BQ999" i="6"/>
  <c r="BQ671" i="6"/>
  <c r="AC1399" i="6"/>
  <c r="AC846" i="6"/>
  <c r="AC1084" i="6"/>
  <c r="AF1084" i="6" s="1"/>
  <c r="AC1002" i="6"/>
  <c r="BQ432" i="6"/>
  <c r="AC1263" i="6"/>
  <c r="O755" i="6"/>
  <c r="Q755" i="6" s="1"/>
  <c r="AC672" i="6"/>
  <c r="AF672" i="6" s="1"/>
  <c r="BQ464" i="6"/>
  <c r="O184" i="6"/>
  <c r="Q184" i="6" s="1"/>
  <c r="AC201" i="6"/>
  <c r="AF201" i="6" s="1"/>
  <c r="BQ74" i="6"/>
  <c r="O365" i="6"/>
  <c r="Q365" i="6" s="1"/>
  <c r="O23" i="6"/>
  <c r="Q23" i="6" s="1"/>
  <c r="O995" i="6"/>
  <c r="O1421" i="6"/>
  <c r="O465" i="6"/>
  <c r="Q465" i="6" s="1"/>
  <c r="O1390" i="6"/>
  <c r="Q1390" i="6" s="1"/>
  <c r="O447" i="6"/>
  <c r="O803" i="6"/>
  <c r="Q803" i="6" s="1"/>
  <c r="O1029" i="6"/>
  <c r="O134" i="6"/>
  <c r="Q134" i="6" s="1"/>
  <c r="O1182" i="6"/>
  <c r="O1399" i="6"/>
  <c r="O1426" i="6"/>
  <c r="O927" i="6"/>
  <c r="Q927" i="6" s="1"/>
  <c r="O1207" i="6"/>
  <c r="O888" i="6"/>
  <c r="O1032" i="6"/>
  <c r="O691" i="6"/>
  <c r="O300" i="6"/>
  <c r="Q300" i="6" s="1"/>
  <c r="O252" i="6"/>
  <c r="Q252" i="6" s="1"/>
  <c r="O820" i="6"/>
  <c r="Q820" i="6" s="1"/>
  <c r="O234" i="6"/>
  <c r="O1160" i="6"/>
  <c r="O574" i="6"/>
  <c r="Q574" i="6" s="1"/>
  <c r="O412" i="6"/>
  <c r="Q412" i="6" s="1"/>
  <c r="O1391" i="6"/>
  <c r="O834" i="6"/>
  <c r="O395" i="6"/>
  <c r="Q395" i="6" s="1"/>
  <c r="O199" i="6"/>
  <c r="Q199" i="6" s="1"/>
  <c r="O1142" i="6"/>
  <c r="Q1142" i="6" s="1"/>
  <c r="O507" i="6"/>
  <c r="O442" i="6"/>
  <c r="Q442" i="6" s="1"/>
  <c r="O312" i="6"/>
  <c r="O69" i="6"/>
  <c r="Q69" i="6" s="1"/>
  <c r="O1240" i="6"/>
  <c r="O1090" i="6"/>
  <c r="Q1090" i="6" s="1"/>
  <c r="O846" i="6"/>
  <c r="O1171" i="6"/>
  <c r="Q1171" i="6" s="1"/>
  <c r="O1313" i="6"/>
  <c r="O1344" i="6"/>
  <c r="Q1344" i="6" s="1"/>
  <c r="O417" i="6"/>
  <c r="O1084" i="6"/>
  <c r="O124" i="6"/>
  <c r="Q124" i="6" s="1"/>
  <c r="O890" i="6"/>
  <c r="Q890" i="6" s="1"/>
  <c r="O256" i="6"/>
  <c r="Q256" i="6" s="1"/>
  <c r="O1345" i="6"/>
  <c r="O1115" i="6"/>
  <c r="Q1115" i="6" s="1"/>
  <c r="O675" i="6"/>
  <c r="Q675" i="6" s="1"/>
  <c r="O268" i="6"/>
  <c r="O382" i="6"/>
  <c r="O1397" i="6"/>
  <c r="O750" i="6"/>
  <c r="Q750" i="6" s="1"/>
  <c r="O1416" i="6"/>
  <c r="O504" i="6"/>
  <c r="Q504" i="6" s="1"/>
  <c r="O566" i="6"/>
  <c r="O711" i="6"/>
  <c r="Q711" i="6" s="1"/>
  <c r="O1003" i="6"/>
  <c r="O1423" i="6"/>
  <c r="O687" i="6"/>
  <c r="Q687" i="6" s="1"/>
  <c r="O540" i="6"/>
  <c r="Q540" i="6" s="1"/>
  <c r="O345" i="6"/>
  <c r="Q345" i="6" s="1"/>
  <c r="O870" i="6"/>
  <c r="Q870" i="6" s="1"/>
  <c r="O1015" i="6"/>
  <c r="O510" i="6"/>
  <c r="Q510" i="6" s="1"/>
  <c r="O364" i="6"/>
  <c r="Q364" i="6" s="1"/>
  <c r="O1094" i="6"/>
  <c r="Q1094" i="6" s="1"/>
  <c r="AC1271" i="6"/>
  <c r="AF1271" i="6" s="1"/>
  <c r="BQ1271" i="6"/>
  <c r="AC565" i="6"/>
  <c r="AF565" i="6" s="1"/>
  <c r="BQ565" i="6"/>
  <c r="AC1302" i="6"/>
  <c r="AF1302" i="6" s="1"/>
  <c r="BQ1302" i="6"/>
  <c r="AC661" i="6"/>
  <c r="BQ661" i="6"/>
  <c r="O1002" i="6"/>
  <c r="Q1002" i="6" s="1"/>
  <c r="BQ1211" i="6"/>
  <c r="BQ1014" i="6"/>
  <c r="AC1240" i="6"/>
  <c r="BQ404" i="6"/>
  <c r="AC254" i="6"/>
  <c r="AF254" i="6" s="1"/>
  <c r="BQ690" i="6"/>
  <c r="AC690" i="6"/>
  <c r="AF690" i="6" s="1"/>
  <c r="AC850" i="6"/>
  <c r="BQ850" i="6"/>
  <c r="BQ615" i="6"/>
  <c r="AC615" i="6"/>
  <c r="AC669" i="6"/>
  <c r="BQ669" i="6"/>
  <c r="AC132" i="6"/>
  <c r="AF132" i="6" s="1"/>
  <c r="BQ132" i="6"/>
  <c r="U103" i="3"/>
  <c r="T103" i="3"/>
  <c r="L1442" i="6"/>
  <c r="U1442" i="3"/>
  <c r="BQ1442" i="6" s="1"/>
  <c r="BQ1049" i="6"/>
  <c r="AC1049" i="6"/>
  <c r="AF1049" i="6" s="1"/>
  <c r="AC969" i="6"/>
  <c r="BQ969" i="6"/>
  <c r="BQ676" i="6"/>
  <c r="AC676" i="6"/>
  <c r="AF676" i="6" s="1"/>
  <c r="AC1146" i="6"/>
  <c r="BQ1146" i="6"/>
  <c r="BQ1081" i="6"/>
  <c r="AC1081" i="6"/>
  <c r="AF1081" i="6" s="1"/>
  <c r="BQ772" i="6"/>
  <c r="AC772" i="6"/>
  <c r="AC1259" i="6"/>
  <c r="AF1259" i="6" s="1"/>
  <c r="BQ1259" i="6"/>
  <c r="BQ933" i="6"/>
  <c r="AC933" i="6"/>
  <c r="AC641" i="6"/>
  <c r="AF641" i="6" s="1"/>
  <c r="BQ641" i="6"/>
  <c r="AC1404" i="6"/>
  <c r="BQ1404" i="6"/>
  <c r="AC851" i="6"/>
  <c r="AF851" i="6" s="1"/>
  <c r="BQ851" i="6"/>
  <c r="BQ721" i="6"/>
  <c r="AC721" i="6"/>
  <c r="AC378" i="6"/>
  <c r="AF378" i="6" s="1"/>
  <c r="BQ378" i="6"/>
  <c r="AC457" i="6"/>
  <c r="BQ457" i="6"/>
  <c r="BQ1063" i="6"/>
  <c r="AC1063" i="6"/>
  <c r="AF1063" i="6" s="1"/>
  <c r="BQ113" i="6"/>
  <c r="AC113" i="6"/>
  <c r="AF113" i="6" s="1"/>
  <c r="AC77" i="6"/>
  <c r="AF77" i="6" s="1"/>
  <c r="BQ77" i="6"/>
  <c r="BQ533" i="6"/>
  <c r="AC533" i="6"/>
  <c r="AC373" i="6"/>
  <c r="AF373" i="6" s="1"/>
  <c r="BQ373" i="6"/>
  <c r="BQ48" i="6"/>
  <c r="AC48" i="6"/>
  <c r="AC1005" i="6"/>
  <c r="BQ1005" i="6"/>
  <c r="AC795" i="6"/>
  <c r="AF795" i="6" s="1"/>
  <c r="BQ795" i="6"/>
  <c r="AC1152" i="6"/>
  <c r="BQ1152" i="6"/>
  <c r="BQ1181" i="6"/>
  <c r="AC1181" i="6"/>
  <c r="AF1181" i="6" s="1"/>
  <c r="BQ332" i="6"/>
  <c r="AC332" i="6"/>
  <c r="AF332" i="6" s="1"/>
  <c r="BQ185" i="6"/>
  <c r="AC185" i="6"/>
  <c r="AF185" i="6" s="1"/>
  <c r="AC1061" i="6"/>
  <c r="AF1061" i="6" s="1"/>
  <c r="BQ1061" i="6"/>
  <c r="BQ323" i="6"/>
  <c r="AC323" i="6"/>
  <c r="AC1394" i="6"/>
  <c r="BQ1394" i="6"/>
  <c r="AC716" i="6"/>
  <c r="AF716" i="6" s="1"/>
  <c r="BQ716" i="6"/>
  <c r="O991" i="6"/>
  <c r="AC616" i="6"/>
  <c r="AF616" i="6" s="1"/>
  <c r="BQ616" i="6"/>
  <c r="AC1018" i="6"/>
  <c r="AF1018" i="6" s="1"/>
  <c r="BQ1018" i="6"/>
  <c r="AC1308" i="6"/>
  <c r="AF1308" i="6" s="1"/>
  <c r="BQ1308" i="6"/>
  <c r="BQ397" i="6"/>
  <c r="AC397" i="6"/>
  <c r="AF397" i="6" s="1"/>
  <c r="BQ1109" i="6"/>
  <c r="AC1109" i="6"/>
  <c r="AC410" i="6"/>
  <c r="AF410" i="6" s="1"/>
  <c r="BQ410" i="6"/>
  <c r="O166" i="6"/>
  <c r="Q166" i="6" s="1"/>
  <c r="AC1419" i="6"/>
  <c r="BQ1419" i="6"/>
  <c r="BQ193" i="6"/>
  <c r="AC193" i="6"/>
  <c r="AF193" i="6" s="1"/>
  <c r="AC1161" i="6"/>
  <c r="BQ1031" i="6"/>
  <c r="O514" i="6"/>
  <c r="Q514" i="6" s="1"/>
  <c r="BQ224" i="6"/>
  <c r="BQ1100" i="6"/>
  <c r="O1019" i="6"/>
  <c r="Q1019" i="6" s="1"/>
  <c r="U1235" i="3"/>
  <c r="BQ1235" i="6" s="1"/>
  <c r="T71" i="3"/>
  <c r="U1254" i="3"/>
  <c r="BQ1254" i="6" s="1"/>
  <c r="M71" i="6"/>
  <c r="L1036" i="6"/>
  <c r="L144" i="6"/>
  <c r="M242" i="6"/>
  <c r="M1254" i="6"/>
  <c r="U31" i="3"/>
  <c r="M231" i="6"/>
  <c r="U231" i="3"/>
  <c r="AC231" i="6" s="1"/>
  <c r="N71" i="6"/>
  <c r="L822" i="6"/>
  <c r="O515" i="6"/>
  <c r="Q515" i="6" s="1"/>
  <c r="O791" i="6"/>
  <c r="O1380" i="6"/>
  <c r="Q1380" i="6" s="1"/>
  <c r="O932" i="6"/>
  <c r="Q932" i="6" s="1"/>
  <c r="BQ817" i="6"/>
  <c r="AC147" i="6"/>
  <c r="AF147" i="6" s="1"/>
  <c r="AC216" i="6"/>
  <c r="AF216" i="6" s="1"/>
  <c r="O979" i="6"/>
  <c r="Q979" i="6" s="1"/>
  <c r="O1362" i="6"/>
  <c r="Q1362" i="6" s="1"/>
  <c r="O147" i="6"/>
  <c r="O776" i="6"/>
  <c r="Q776" i="6" s="1"/>
  <c r="O1306" i="6"/>
  <c r="Q1306" i="6" s="1"/>
  <c r="O805" i="6"/>
  <c r="O817" i="6"/>
  <c r="O476" i="6"/>
  <c r="O1165" i="6"/>
  <c r="O1272" i="6"/>
  <c r="O913" i="6"/>
  <c r="O751" i="6"/>
  <c r="O653" i="6"/>
  <c r="O1411" i="6"/>
  <c r="Q1411" i="6" s="1"/>
  <c r="O1007" i="6"/>
  <c r="Q1007" i="6" s="1"/>
  <c r="O1355" i="6"/>
  <c r="Q1355" i="6" s="1"/>
  <c r="O1080" i="6"/>
  <c r="Q1080" i="6" s="1"/>
  <c r="O265" i="6"/>
  <c r="Q265" i="6" s="1"/>
  <c r="O248" i="6"/>
  <c r="Q248" i="6" s="1"/>
  <c r="BQ1191" i="6"/>
  <c r="AC1191" i="6"/>
  <c r="AF1191" i="6" s="1"/>
  <c r="BQ1083" i="6"/>
  <c r="AC1083" i="6"/>
  <c r="AF1083" i="6" s="1"/>
  <c r="AC11" i="6"/>
  <c r="BQ11" i="6"/>
  <c r="AC42" i="6"/>
  <c r="BQ42" i="6"/>
  <c r="BQ35" i="6"/>
  <c r="AC35" i="6"/>
  <c r="AC253" i="6"/>
  <c r="BQ253" i="6"/>
  <c r="AC1024" i="6"/>
  <c r="BQ1024" i="6"/>
  <c r="BQ341" i="6"/>
  <c r="AC341" i="6"/>
  <c r="BQ693" i="6"/>
  <c r="AC693" i="6"/>
  <c r="AF693" i="6" s="1"/>
  <c r="BQ1131" i="6"/>
  <c r="AC1131" i="6"/>
  <c r="AF1131" i="6" s="1"/>
  <c r="BQ965" i="6"/>
  <c r="AC965" i="6"/>
  <c r="AC606" i="6"/>
  <c r="AF606" i="6" s="1"/>
  <c r="BQ606" i="6"/>
  <c r="AC187" i="6"/>
  <c r="AF187" i="6" s="1"/>
  <c r="BQ187" i="6"/>
  <c r="N233" i="6"/>
  <c r="M103" i="6"/>
  <c r="M1442" i="6"/>
  <c r="M951" i="6"/>
  <c r="N951" i="6"/>
  <c r="T951" i="3"/>
  <c r="U951" i="3"/>
  <c r="BQ951" i="6" s="1"/>
  <c r="AC1456" i="6"/>
  <c r="BQ1456" i="6"/>
  <c r="AC1451" i="6"/>
  <c r="AF1451" i="6" s="1"/>
  <c r="BQ1451" i="6"/>
  <c r="AC239" i="6"/>
  <c r="BQ239" i="6"/>
  <c r="AC738" i="6"/>
  <c r="BQ738" i="6"/>
  <c r="AC559" i="6"/>
  <c r="AF559" i="6" s="1"/>
  <c r="BQ559" i="6"/>
  <c r="AC1079" i="6"/>
  <c r="BQ1079" i="6"/>
  <c r="AC396" i="6"/>
  <c r="AF396" i="6" s="1"/>
  <c r="BQ396" i="6"/>
  <c r="AC1159" i="6"/>
  <c r="AF1159" i="6" s="1"/>
  <c r="BQ1159" i="6"/>
  <c r="AC230" i="6"/>
  <c r="BQ230" i="6"/>
  <c r="AC1189" i="6"/>
  <c r="BQ1189" i="6"/>
  <c r="AC687" i="6"/>
  <c r="BQ687" i="6"/>
  <c r="AC145" i="6"/>
  <c r="AF145" i="6" s="1"/>
  <c r="BQ145" i="6"/>
  <c r="AC873" i="6"/>
  <c r="BQ873" i="6"/>
  <c r="AC1236" i="6"/>
  <c r="BQ1236" i="6"/>
  <c r="AC743" i="6"/>
  <c r="BQ743" i="6"/>
  <c r="AC1327" i="6"/>
  <c r="BQ1327" i="6"/>
  <c r="AC333" i="6"/>
  <c r="AF333" i="6" s="1"/>
  <c r="BQ333" i="6"/>
  <c r="AC1389" i="6"/>
  <c r="AF1389" i="6" s="1"/>
  <c r="BQ1389" i="6"/>
  <c r="AC1243" i="6"/>
  <c r="BQ1243" i="6"/>
  <c r="AC789" i="6"/>
  <c r="BQ789" i="6"/>
  <c r="AC736" i="6"/>
  <c r="BQ736" i="6"/>
  <c r="AC991" i="6"/>
  <c r="BQ991" i="6"/>
  <c r="AC793" i="6"/>
  <c r="AF793" i="6" s="1"/>
  <c r="BQ793" i="6"/>
  <c r="AC1312" i="6"/>
  <c r="BQ1312" i="6"/>
  <c r="AC1008" i="6"/>
  <c r="BQ1008" i="6"/>
  <c r="AC910" i="6"/>
  <c r="BQ910" i="6"/>
  <c r="AC251" i="6"/>
  <c r="AF251" i="6" s="1"/>
  <c r="BQ251" i="6"/>
  <c r="AC461" i="6"/>
  <c r="BQ461" i="6"/>
  <c r="AC1321" i="6"/>
  <c r="BQ1321" i="6"/>
  <c r="AC92" i="6"/>
  <c r="AF92" i="6" s="1"/>
  <c r="BQ92" i="6"/>
  <c r="BQ681" i="6"/>
  <c r="AC681" i="6"/>
  <c r="AC1019" i="6"/>
  <c r="BQ1019" i="6"/>
  <c r="BQ843" i="6"/>
  <c r="AC843" i="6"/>
  <c r="AF843" i="6" s="1"/>
  <c r="BQ469" i="6"/>
  <c r="AC469" i="6"/>
  <c r="AF469" i="6" s="1"/>
  <c r="O1322" i="6"/>
  <c r="BQ922" i="6"/>
  <c r="AC922" i="6"/>
  <c r="T1442" i="3"/>
  <c r="M233" i="6"/>
  <c r="BQ1373" i="6"/>
  <c r="BQ152" i="6"/>
  <c r="AC528" i="6"/>
  <c r="AF528" i="6" s="1"/>
  <c r="BQ1245" i="6"/>
  <c r="BQ577" i="6"/>
  <c r="AC20" i="6"/>
  <c r="AC19" i="6"/>
  <c r="AC1436" i="6"/>
  <c r="BQ1436" i="6"/>
  <c r="O1386" i="6"/>
  <c r="AC443" i="6"/>
  <c r="AF443" i="6" s="1"/>
  <c r="BQ443" i="6"/>
  <c r="AC977" i="6"/>
  <c r="AF977" i="6" s="1"/>
  <c r="BQ977" i="6"/>
  <c r="O1401" i="6"/>
  <c r="Q1401" i="6" s="1"/>
  <c r="O1398" i="6"/>
  <c r="Q1398" i="6" s="1"/>
  <c r="AC682" i="6"/>
  <c r="BQ682" i="6"/>
  <c r="BQ78" i="6"/>
  <c r="AC78" i="6"/>
  <c r="AF78" i="6" s="1"/>
  <c r="BQ877" i="6"/>
  <c r="AC877" i="6"/>
  <c r="AF877" i="6" s="1"/>
  <c r="BQ1186" i="6"/>
  <c r="AC1186" i="6"/>
  <c r="AF1186" i="6" s="1"/>
  <c r="AC21" i="6"/>
  <c r="AF21" i="6" s="1"/>
  <c r="BQ21" i="6"/>
  <c r="BQ247" i="6"/>
  <c r="AC247" i="6"/>
  <c r="AF247" i="6" s="1"/>
  <c r="U233" i="3"/>
  <c r="AC233" i="6" s="1"/>
  <c r="L103" i="6"/>
  <c r="L233" i="6"/>
  <c r="N1442" i="6"/>
  <c r="BQ1179" i="6"/>
  <c r="AC296" i="6"/>
  <c r="AC117" i="6"/>
  <c r="AC72" i="6"/>
  <c r="AF72" i="6" s="1"/>
  <c r="AC148" i="6"/>
  <c r="AF148" i="6" s="1"/>
  <c r="AC1431" i="6"/>
  <c r="AF1431" i="6" s="1"/>
  <c r="AC238" i="6"/>
  <c r="L951" i="6"/>
  <c r="O462" i="6"/>
  <c r="Q462" i="6" s="1"/>
  <c r="O917" i="6"/>
  <c r="O852" i="6"/>
  <c r="Q852" i="6" s="1"/>
  <c r="O542" i="6"/>
  <c r="O790" i="6"/>
  <c r="O70" i="6"/>
  <c r="Q70" i="6" s="1"/>
  <c r="O482" i="6"/>
  <c r="Q482" i="6" s="1"/>
  <c r="O27" i="6"/>
  <c r="Q27" i="6" s="1"/>
  <c r="O105" i="6"/>
  <c r="Q105" i="6" s="1"/>
  <c r="O1258" i="6"/>
  <c r="O624" i="6"/>
  <c r="Q624" i="6" s="1"/>
  <c r="O709" i="6"/>
  <c r="O735" i="6"/>
  <c r="O644" i="6"/>
  <c r="O203" i="6"/>
  <c r="Q203" i="6" s="1"/>
  <c r="O1178" i="6"/>
  <c r="Q1178" i="6" s="1"/>
  <c r="O787" i="6"/>
  <c r="Q787" i="6" s="1"/>
  <c r="O607" i="6"/>
  <c r="O1123" i="6"/>
  <c r="O1252" i="6"/>
  <c r="Q1252" i="6" s="1"/>
  <c r="O161" i="6"/>
  <c r="Q161" i="6" s="1"/>
  <c r="O648" i="6"/>
  <c r="O825" i="6"/>
  <c r="O727" i="6"/>
  <c r="Q727" i="6" s="1"/>
  <c r="O871" i="6"/>
  <c r="Q871" i="6" s="1"/>
  <c r="O415" i="6"/>
  <c r="Q415" i="6" s="1"/>
  <c r="O593" i="6"/>
  <c r="O1014" i="6"/>
  <c r="Q1014" i="6" s="1"/>
  <c r="BQ380" i="6"/>
  <c r="BQ392" i="6"/>
  <c r="BQ1072" i="6"/>
  <c r="BQ600" i="6"/>
  <c r="BQ63" i="6"/>
  <c r="BQ1217" i="6"/>
  <c r="BQ128" i="6"/>
  <c r="BQ939" i="6"/>
  <c r="BQ560" i="6"/>
  <c r="BQ512" i="6"/>
  <c r="BQ754" i="6"/>
  <c r="BQ1305" i="6"/>
  <c r="BQ832" i="6"/>
  <c r="BQ18" i="6"/>
  <c r="BQ628" i="6"/>
  <c r="BQ157" i="6"/>
  <c r="BQ450" i="6"/>
  <c r="BQ966" i="6"/>
  <c r="BQ901" i="6"/>
  <c r="BQ1307" i="6"/>
  <c r="BQ1257" i="6"/>
  <c r="BQ1110" i="6"/>
  <c r="BQ785" i="6"/>
  <c r="BQ703" i="6"/>
  <c r="BQ394" i="6"/>
  <c r="BQ65" i="6"/>
  <c r="BQ481" i="6"/>
  <c r="BQ685" i="6"/>
  <c r="BQ473" i="6"/>
  <c r="BQ1187" i="6"/>
  <c r="BQ1151" i="6"/>
  <c r="BQ206" i="6"/>
  <c r="BQ107" i="6"/>
  <c r="O637" i="6"/>
  <c r="O780" i="6"/>
  <c r="O550" i="6"/>
  <c r="O1087" i="6"/>
  <c r="O842" i="6"/>
  <c r="Q842" i="6" s="1"/>
  <c r="O712" i="6"/>
  <c r="Q712" i="6" s="1"/>
  <c r="O881" i="6"/>
  <c r="Q881" i="6" s="1"/>
  <c r="O838" i="6"/>
  <c r="O399" i="6"/>
  <c r="Q399" i="6" s="1"/>
  <c r="O334" i="6"/>
  <c r="O948" i="6"/>
  <c r="O753" i="6"/>
  <c r="Q753" i="6" s="1"/>
  <c r="O703" i="6"/>
  <c r="Q703" i="6" s="1"/>
  <c r="O636" i="6"/>
  <c r="O83" i="6"/>
  <c r="Q83" i="6" s="1"/>
  <c r="O228" i="6"/>
  <c r="O959" i="6"/>
  <c r="Q959" i="6" s="1"/>
  <c r="O1300" i="6"/>
  <c r="O469" i="6"/>
  <c r="O14" i="6"/>
  <c r="O740" i="6"/>
  <c r="T620" i="3"/>
  <c r="O311" i="6"/>
  <c r="O896" i="6"/>
  <c r="O152" i="6"/>
  <c r="Q152" i="6" s="1"/>
  <c r="O230" i="6"/>
  <c r="O798" i="6"/>
  <c r="O521" i="6"/>
  <c r="O130" i="6"/>
  <c r="Q130" i="6" s="1"/>
  <c r="O64" i="6"/>
  <c r="Q64" i="6" s="1"/>
  <c r="O1023" i="6"/>
  <c r="O470" i="6"/>
  <c r="O887" i="6"/>
  <c r="O745" i="6"/>
  <c r="Q745" i="6" s="1"/>
  <c r="O338" i="6"/>
  <c r="O45" i="6"/>
  <c r="O1117" i="6"/>
  <c r="Q1117" i="6" s="1"/>
  <c r="O955" i="6"/>
  <c r="Q955" i="6" s="1"/>
  <c r="O12" i="6"/>
  <c r="O513" i="6"/>
  <c r="O1064" i="6"/>
  <c r="O478" i="6"/>
  <c r="O264" i="6"/>
  <c r="Q264" i="6" s="1"/>
  <c r="O1331" i="6"/>
  <c r="Q1331" i="6" s="1"/>
  <c r="O158" i="6"/>
  <c r="O536" i="6"/>
  <c r="N741" i="6"/>
  <c r="O922" i="6"/>
  <c r="Q922" i="6" s="1"/>
  <c r="O282" i="6"/>
  <c r="Q282" i="6" s="1"/>
  <c r="O1361" i="6"/>
  <c r="Q1361" i="6" s="1"/>
  <c r="O195" i="6"/>
  <c r="Q195" i="6" s="1"/>
  <c r="O33" i="6"/>
  <c r="O1317" i="6"/>
  <c r="Q1317" i="6" s="1"/>
  <c r="O909" i="6"/>
  <c r="Q909" i="6" s="1"/>
  <c r="O729" i="6"/>
  <c r="O1280" i="6"/>
  <c r="O1410" i="6"/>
  <c r="O986" i="6"/>
  <c r="Q986" i="6" s="1"/>
  <c r="O661" i="6"/>
  <c r="O1262" i="6"/>
  <c r="Q1262" i="6" s="1"/>
  <c r="O1081" i="6"/>
  <c r="Q1081" i="6" s="1"/>
  <c r="O413" i="6"/>
  <c r="O137" i="6"/>
  <c r="Q137" i="6" s="1"/>
  <c r="O249" i="6"/>
  <c r="Q249" i="6" s="1"/>
  <c r="O449" i="6"/>
  <c r="O895" i="6"/>
  <c r="O924" i="6"/>
  <c r="O1309" i="6"/>
  <c r="O541" i="6"/>
  <c r="O605" i="6"/>
  <c r="Q605" i="6" s="1"/>
  <c r="O565" i="6"/>
  <c r="O192" i="6"/>
  <c r="Q192" i="6" s="1"/>
  <c r="O1027" i="6"/>
  <c r="Q1027" i="6" s="1"/>
  <c r="O381" i="6"/>
  <c r="O1091" i="6"/>
  <c r="O815" i="6"/>
  <c r="O1451" i="6"/>
  <c r="O3" i="6"/>
  <c r="O732" i="6"/>
  <c r="O439" i="6"/>
  <c r="O374" i="6"/>
  <c r="Q374" i="6" s="1"/>
  <c r="O131" i="6"/>
  <c r="O1447" i="6"/>
  <c r="Q1447" i="6" s="1"/>
  <c r="O390" i="6"/>
  <c r="Q390" i="6" s="1"/>
  <c r="O292" i="6"/>
  <c r="Q292" i="6" s="1"/>
  <c r="O1049" i="6"/>
  <c r="O1256" i="6"/>
  <c r="Q1256" i="6" s="1"/>
  <c r="O1348" i="6"/>
  <c r="O340" i="6"/>
  <c r="O226" i="6"/>
  <c r="O96" i="6"/>
  <c r="O957" i="6"/>
  <c r="O1037" i="6"/>
  <c r="Q1037" i="6" s="1"/>
  <c r="O418" i="6"/>
  <c r="O174" i="6"/>
  <c r="Q174" i="6" s="1"/>
  <c r="O1133" i="6"/>
  <c r="Q1133" i="6" s="1"/>
  <c r="O824" i="6"/>
  <c r="Q824" i="6" s="1"/>
  <c r="O254" i="6"/>
  <c r="Q254" i="6" s="1"/>
  <c r="O969" i="6"/>
  <c r="Q969" i="6" s="1"/>
  <c r="O140" i="6"/>
  <c r="Q140" i="6" s="1"/>
  <c r="O1276" i="6"/>
  <c r="Q1276" i="6" s="1"/>
  <c r="O1146" i="6"/>
  <c r="O772" i="6"/>
  <c r="Q772" i="6" s="1"/>
  <c r="O463" i="6"/>
  <c r="Q463" i="6" s="1"/>
  <c r="O1259" i="6"/>
  <c r="Q1259" i="6" s="1"/>
  <c r="O738" i="6"/>
  <c r="O641" i="6"/>
  <c r="O903" i="6"/>
  <c r="Q903" i="6" s="1"/>
  <c r="O361" i="6"/>
  <c r="Q361" i="6" s="1"/>
  <c r="O239" i="6"/>
  <c r="O1253" i="6"/>
  <c r="Q1253" i="6" s="1"/>
  <c r="O1188" i="6"/>
  <c r="O943" i="6"/>
  <c r="Q943" i="6" s="1"/>
  <c r="O651" i="6"/>
  <c r="Q651" i="6" s="1"/>
  <c r="O358" i="6"/>
  <c r="O1301" i="6"/>
  <c r="O1056" i="6"/>
  <c r="O813" i="6"/>
  <c r="O683" i="6"/>
  <c r="O373" i="6"/>
  <c r="O48" i="6"/>
  <c r="Q48" i="6" s="1"/>
  <c r="O763" i="6"/>
  <c r="O698" i="6"/>
  <c r="O535" i="6"/>
  <c r="O210" i="6"/>
  <c r="Q210" i="6" s="1"/>
  <c r="O1440" i="6"/>
  <c r="O1005" i="6"/>
  <c r="O795" i="6"/>
  <c r="Q795" i="6" s="1"/>
  <c r="O420" i="6"/>
  <c r="O241" i="6"/>
  <c r="O46" i="6"/>
  <c r="O1152" i="6"/>
  <c r="O1298" i="6"/>
  <c r="O1167" i="6"/>
  <c r="Q1167" i="6" s="1"/>
  <c r="O1021" i="6"/>
  <c r="O728" i="6"/>
  <c r="O240" i="6"/>
  <c r="O94" i="6"/>
  <c r="Q94" i="6" s="1"/>
  <c r="O1264" i="6"/>
  <c r="O1101" i="6"/>
  <c r="O467" i="6"/>
  <c r="O1277" i="6"/>
  <c r="O1393" i="6"/>
  <c r="O1035" i="6"/>
  <c r="Q1035" i="6" s="1"/>
  <c r="O808" i="6"/>
  <c r="O645" i="6"/>
  <c r="O92" i="6"/>
  <c r="Q92" i="6" s="1"/>
  <c r="O1297" i="6"/>
  <c r="O1181" i="6"/>
  <c r="O953" i="6"/>
  <c r="O1325" i="6"/>
  <c r="O821" i="6"/>
  <c r="O1047" i="6"/>
  <c r="Q1047" i="6" s="1"/>
  <c r="O1261" i="6"/>
  <c r="Q1261" i="6" s="1"/>
  <c r="O1453" i="6"/>
  <c r="O770" i="6"/>
  <c r="Q770" i="6" s="1"/>
  <c r="O379" i="6"/>
  <c r="O736" i="6"/>
  <c r="Q736" i="6" s="1"/>
  <c r="O672" i="6"/>
  <c r="O232" i="6"/>
  <c r="O37" i="6"/>
  <c r="O1174" i="6"/>
  <c r="Q1174" i="6" s="1"/>
  <c r="O475" i="6"/>
  <c r="O101" i="6"/>
  <c r="Q101" i="6" s="1"/>
  <c r="O1373" i="6"/>
  <c r="O1318" i="6"/>
  <c r="Q1318" i="6" s="1"/>
  <c r="O1106" i="6"/>
  <c r="O1008" i="6"/>
  <c r="Q1008" i="6" s="1"/>
  <c r="O585" i="6"/>
  <c r="O293" i="6"/>
  <c r="Q293" i="6" s="1"/>
  <c r="O17" i="6"/>
  <c r="O1431" i="6"/>
  <c r="O1366" i="6"/>
  <c r="Q1366" i="6" s="1"/>
  <c r="O1154" i="6"/>
  <c r="O910" i="6"/>
  <c r="O113" i="6"/>
  <c r="O1420" i="6"/>
  <c r="Q1420" i="6" s="1"/>
  <c r="O1202" i="6"/>
  <c r="Q1202" i="6" s="1"/>
  <c r="O1088" i="6"/>
  <c r="O616" i="6"/>
  <c r="O324" i="6"/>
  <c r="Q324" i="6" s="1"/>
  <c r="O1185" i="6"/>
  <c r="Q1185" i="6" s="1"/>
  <c r="O697" i="6"/>
  <c r="O631" i="6"/>
  <c r="O485" i="6"/>
  <c r="O323" i="6"/>
  <c r="Q323" i="6" s="1"/>
  <c r="O160" i="6"/>
  <c r="Q160" i="6" s="1"/>
  <c r="O1461" i="6"/>
  <c r="O1250" i="6"/>
  <c r="Q1250" i="6" s="1"/>
  <c r="O321" i="6"/>
  <c r="Q321" i="6" s="1"/>
  <c r="O175" i="6"/>
  <c r="O873" i="6"/>
  <c r="O793" i="6"/>
  <c r="Q793" i="6" s="1"/>
  <c r="O402" i="6"/>
  <c r="O223" i="6"/>
  <c r="O77" i="6"/>
  <c r="Q77" i="6" s="1"/>
  <c r="O1215" i="6"/>
  <c r="O1312" i="6"/>
  <c r="Q1312" i="6" s="1"/>
  <c r="O743" i="6"/>
  <c r="O238" i="6"/>
  <c r="O173" i="6"/>
  <c r="Q173" i="6" s="1"/>
  <c r="O1065" i="6"/>
  <c r="O74" i="6"/>
  <c r="Q74" i="6" s="1"/>
  <c r="O543" i="6"/>
  <c r="O768" i="6"/>
  <c r="AC413" i="6"/>
  <c r="BQ306" i="6"/>
  <c r="AC1285" i="6"/>
  <c r="BQ1429" i="6"/>
  <c r="BQ175" i="6"/>
  <c r="BQ1248" i="6"/>
  <c r="L114" i="6"/>
  <c r="BQ9" i="6"/>
  <c r="AC101" i="6"/>
  <c r="AF101" i="6" s="1"/>
  <c r="BQ160" i="6"/>
  <c r="AC837" i="6"/>
  <c r="AC282" i="6"/>
  <c r="BQ930" i="6"/>
  <c r="AC982" i="6"/>
  <c r="BQ482" i="6"/>
  <c r="U822" i="3"/>
  <c r="O688" i="6"/>
  <c r="Q688" i="6" s="1"/>
  <c r="O1159" i="6"/>
  <c r="O280" i="6"/>
  <c r="Q280" i="6" s="1"/>
  <c r="O426" i="6"/>
  <c r="O450" i="6"/>
  <c r="O1072" i="6"/>
  <c r="O13" i="6"/>
  <c r="O89" i="6"/>
  <c r="Q89" i="6" s="1"/>
  <c r="O480" i="6"/>
  <c r="O987" i="6"/>
  <c r="O1157" i="6"/>
  <c r="Q1157" i="6" s="1"/>
  <c r="O897" i="6"/>
  <c r="O1238" i="6"/>
  <c r="O968" i="6"/>
  <c r="O260" i="6"/>
  <c r="Q260" i="6" s="1"/>
  <c r="O876" i="6"/>
  <c r="O989" i="6"/>
  <c r="O778" i="6"/>
  <c r="O1083" i="6"/>
  <c r="O481" i="6"/>
  <c r="O350" i="6"/>
  <c r="O984" i="6"/>
  <c r="O35" i="6"/>
  <c r="Q35" i="6" s="1"/>
  <c r="O393" i="6"/>
  <c r="O912" i="6"/>
  <c r="O1285" i="6"/>
  <c r="Q1285" i="6" s="1"/>
  <c r="O326" i="6"/>
  <c r="O142" i="6"/>
  <c r="Q142" i="6" s="1"/>
  <c r="O1230" i="6"/>
  <c r="O512" i="6"/>
  <c r="Q512" i="6" s="1"/>
  <c r="O301" i="6"/>
  <c r="O836" i="6"/>
  <c r="Q836" i="6" s="1"/>
  <c r="O1046" i="6"/>
  <c r="O1372" i="6"/>
  <c r="Q1372" i="6" s="1"/>
  <c r="O819" i="6"/>
  <c r="O754" i="6"/>
  <c r="O591" i="6"/>
  <c r="O216" i="6"/>
  <c r="O85" i="6"/>
  <c r="Q85" i="6" s="1"/>
  <c r="O785" i="6"/>
  <c r="O524" i="6"/>
  <c r="Q524" i="6" s="1"/>
  <c r="O642" i="6"/>
  <c r="O555" i="6"/>
  <c r="O891" i="6"/>
  <c r="O640" i="6"/>
  <c r="Q640" i="6" s="1"/>
  <c r="O440" i="6"/>
  <c r="O1425" i="6"/>
  <c r="O1296" i="6"/>
  <c r="O1463" i="6"/>
  <c r="Q1463" i="6" s="1"/>
  <c r="O1189" i="6"/>
  <c r="O630" i="6"/>
  <c r="O533" i="6"/>
  <c r="O332" i="6"/>
  <c r="O1388" i="6"/>
  <c r="O1193" i="6"/>
  <c r="O898" i="6"/>
  <c r="O716" i="6"/>
  <c r="Q716" i="6" s="1"/>
  <c r="O80" i="6"/>
  <c r="O1396" i="6"/>
  <c r="O1099" i="6"/>
  <c r="O1018" i="6"/>
  <c r="Q1018" i="6" s="1"/>
  <c r="O1195" i="6"/>
  <c r="O414" i="6"/>
  <c r="O186" i="6"/>
  <c r="Q186" i="6" s="1"/>
  <c r="O1082" i="6"/>
  <c r="Q1082" i="6" s="1"/>
  <c r="O722" i="6"/>
  <c r="O1323" i="6"/>
  <c r="O298" i="6"/>
  <c r="O217" i="6"/>
  <c r="O1143" i="6"/>
  <c r="O996" i="6"/>
  <c r="O492" i="6"/>
  <c r="O1321" i="6"/>
  <c r="Q1321" i="6" s="1"/>
  <c r="O963" i="6"/>
  <c r="O410" i="6"/>
  <c r="O1456" i="6"/>
  <c r="N36" i="6"/>
  <c r="M401" i="6"/>
  <c r="L271" i="6"/>
  <c r="L204" i="6"/>
  <c r="N204" i="6"/>
  <c r="T204" i="3"/>
  <c r="N486" i="6"/>
  <c r="T1378" i="3"/>
  <c r="AC1244" i="6"/>
  <c r="BQ1244" i="6"/>
  <c r="AC886" i="6"/>
  <c r="BQ886" i="6"/>
  <c r="O328" i="6"/>
  <c r="O490" i="6"/>
  <c r="AC1238" i="6"/>
  <c r="BQ1238" i="6"/>
  <c r="AC1268" i="6"/>
  <c r="AF1268" i="6" s="1"/>
  <c r="BQ1268" i="6"/>
  <c r="AC129" i="6"/>
  <c r="AF129" i="6" s="1"/>
  <c r="BQ129" i="6"/>
  <c r="AC842" i="6"/>
  <c r="BQ842" i="6"/>
  <c r="AC1459" i="6"/>
  <c r="BQ1459" i="6"/>
  <c r="AC857" i="6"/>
  <c r="BQ857" i="6"/>
  <c r="AC1281" i="6"/>
  <c r="BQ1281" i="6"/>
  <c r="AC262" i="6"/>
  <c r="BQ262" i="6"/>
  <c r="AC228" i="6"/>
  <c r="BQ228" i="6"/>
  <c r="AC1333" i="6"/>
  <c r="BQ1333" i="6"/>
  <c r="O1216" i="6"/>
  <c r="AC805" i="6"/>
  <c r="BQ805" i="6"/>
  <c r="AC1111" i="6"/>
  <c r="AF1111" i="6" s="1"/>
  <c r="BQ1111" i="6"/>
  <c r="AC1046" i="6"/>
  <c r="AF1046" i="6" s="1"/>
  <c r="BQ1046" i="6"/>
  <c r="N155" i="6"/>
  <c r="L155" i="6"/>
  <c r="T155" i="3"/>
  <c r="M155" i="6"/>
  <c r="U155" i="3"/>
  <c r="L734" i="6"/>
  <c r="M734" i="6"/>
  <c r="T734" i="3"/>
  <c r="AC440" i="6"/>
  <c r="AF440" i="6" s="1"/>
  <c r="BQ440" i="6"/>
  <c r="AC1358" i="6"/>
  <c r="BQ1358" i="6"/>
  <c r="AC202" i="6"/>
  <c r="AF202" i="6" s="1"/>
  <c r="BQ202" i="6"/>
  <c r="AC229" i="6"/>
  <c r="BQ229" i="6"/>
  <c r="AC497" i="6"/>
  <c r="BQ497" i="6"/>
  <c r="O58" i="6"/>
  <c r="Q58" i="6" s="1"/>
  <c r="AC692" i="6"/>
  <c r="BQ692" i="6"/>
  <c r="AC997" i="6"/>
  <c r="BQ997" i="6"/>
  <c r="AC862" i="6"/>
  <c r="BQ862" i="6"/>
  <c r="AC223" i="6"/>
  <c r="BQ223" i="6"/>
  <c r="AC423" i="6"/>
  <c r="BQ423" i="6"/>
  <c r="AC98" i="6"/>
  <c r="BQ98" i="6"/>
  <c r="AC1290" i="6"/>
  <c r="BQ1290" i="6"/>
  <c r="AC1316" i="6"/>
  <c r="BQ1316" i="6"/>
  <c r="AC956" i="6"/>
  <c r="BQ956" i="6"/>
  <c r="AC334" i="6"/>
  <c r="BQ334" i="6"/>
  <c r="O397" i="6"/>
  <c r="Q397" i="6" s="1"/>
  <c r="U734" i="3"/>
  <c r="BQ734" i="6" s="1"/>
  <c r="L486" i="6"/>
  <c r="AC787" i="6"/>
  <c r="AF787" i="6" s="1"/>
  <c r="AC542" i="6"/>
  <c r="AC1322" i="6"/>
  <c r="AF1322" i="6" s="1"/>
  <c r="AC281" i="6"/>
  <c r="BQ605" i="6"/>
  <c r="AC895" i="6"/>
  <c r="AC504" i="6"/>
  <c r="AC293" i="6"/>
  <c r="BQ828" i="6"/>
  <c r="AC902" i="6"/>
  <c r="AC1178" i="6"/>
  <c r="AC624" i="6"/>
  <c r="AC345" i="6"/>
  <c r="AF345" i="6" s="1"/>
  <c r="AC311" i="6"/>
  <c r="BQ566" i="6"/>
  <c r="BQ240" i="6"/>
  <c r="BQ142" i="6"/>
  <c r="BQ1116" i="6"/>
  <c r="BQ1233" i="6"/>
  <c r="BQ1101" i="6"/>
  <c r="T472" i="3"/>
  <c r="N472" i="6"/>
  <c r="M472" i="6"/>
  <c r="M726" i="6"/>
  <c r="O1191" i="6"/>
  <c r="AC1078" i="6"/>
  <c r="AF1078" i="6" s="1"/>
  <c r="BQ1078" i="6"/>
  <c r="AC637" i="6"/>
  <c r="BQ637" i="6"/>
  <c r="AC1273" i="6"/>
  <c r="AF1273" i="6" s="1"/>
  <c r="BQ1273" i="6"/>
  <c r="AC642" i="6"/>
  <c r="BQ642" i="6"/>
  <c r="AC876" i="6"/>
  <c r="AF876" i="6" s="1"/>
  <c r="BQ876" i="6"/>
  <c r="AC393" i="6"/>
  <c r="AF393" i="6" s="1"/>
  <c r="BQ393" i="6"/>
  <c r="AC449" i="6"/>
  <c r="BQ449" i="6"/>
  <c r="AC83" i="6"/>
  <c r="AF83" i="6" s="1"/>
  <c r="BQ83" i="6"/>
  <c r="AC976" i="6"/>
  <c r="BQ976" i="6"/>
  <c r="AC104" i="6"/>
  <c r="BQ104" i="6"/>
  <c r="AC1192" i="6"/>
  <c r="AF1192" i="6" s="1"/>
  <c r="BQ1192" i="6"/>
  <c r="AC819" i="6"/>
  <c r="BQ819" i="6"/>
  <c r="AC591" i="6"/>
  <c r="BQ591" i="6"/>
  <c r="AC896" i="6"/>
  <c r="BQ896" i="6"/>
  <c r="AC891" i="6"/>
  <c r="AF891" i="6" s="1"/>
  <c r="BQ891" i="6"/>
  <c r="AC804" i="6"/>
  <c r="BQ804" i="6"/>
  <c r="AC948" i="6"/>
  <c r="AF948" i="6" s="1"/>
  <c r="BQ948" i="6"/>
  <c r="AC961" i="6"/>
  <c r="AF961" i="6" s="1"/>
  <c r="BQ961" i="6"/>
  <c r="AC1461" i="6"/>
  <c r="AF1461" i="6" s="1"/>
  <c r="BQ1461" i="6"/>
  <c r="AC644" i="6"/>
  <c r="AF644" i="6" s="1"/>
  <c r="BQ644" i="6"/>
  <c r="AC1416" i="6"/>
  <c r="BQ1416" i="6"/>
  <c r="AC178" i="6"/>
  <c r="AF178" i="6" s="1"/>
  <c r="BQ178" i="6"/>
  <c r="AC781" i="6"/>
  <c r="AF781" i="6" s="1"/>
  <c r="AC391" i="6"/>
  <c r="AF391" i="6" s="1"/>
  <c r="AC1144" i="6"/>
  <c r="AC249" i="6"/>
  <c r="BQ476" i="6"/>
  <c r="AC636" i="6"/>
  <c r="AC325" i="6"/>
  <c r="BQ1166" i="6"/>
  <c r="N734" i="6"/>
  <c r="N41" i="6"/>
  <c r="U90" i="3"/>
  <c r="T90" i="3"/>
  <c r="N270" i="6"/>
  <c r="U270" i="3"/>
  <c r="AC270" i="6" s="1"/>
  <c r="U1367" i="3"/>
  <c r="BQ1367" i="6" s="1"/>
  <c r="AC954" i="6"/>
  <c r="BQ954" i="6"/>
  <c r="AC1315" i="6"/>
  <c r="BQ1315" i="6"/>
  <c r="AC516" i="6"/>
  <c r="BQ516" i="6"/>
  <c r="AC1309" i="6"/>
  <c r="AF1309" i="6" s="1"/>
  <c r="BQ1309" i="6"/>
  <c r="AC959" i="6"/>
  <c r="BQ959" i="6"/>
  <c r="AC291" i="6"/>
  <c r="BQ291" i="6"/>
  <c r="AC151" i="6"/>
  <c r="AF151" i="6" s="1"/>
  <c r="BQ151" i="6"/>
  <c r="U28" i="3"/>
  <c r="L28" i="6"/>
  <c r="M28" i="6"/>
  <c r="AC1115" i="6"/>
  <c r="BQ1115" i="6"/>
  <c r="AC56" i="6"/>
  <c r="AF56" i="6" s="1"/>
  <c r="BQ56" i="6"/>
  <c r="AC3" i="6"/>
  <c r="BQ3" i="6"/>
  <c r="AC402" i="6"/>
  <c r="AF402" i="6" s="1"/>
  <c r="BQ402" i="6"/>
  <c r="N90" i="6"/>
  <c r="AC541" i="6"/>
  <c r="BQ276" i="6"/>
  <c r="BQ1216" i="6"/>
  <c r="AC1195" i="6"/>
  <c r="AF1195" i="6" s="1"/>
  <c r="AC7" i="6"/>
  <c r="BQ1154" i="6"/>
  <c r="BQ1361" i="6"/>
  <c r="T114" i="3"/>
  <c r="T28" i="3"/>
  <c r="AC998" i="6"/>
  <c r="AF998" i="6" s="1"/>
  <c r="AC1437" i="6"/>
  <c r="AC150" i="6"/>
  <c r="AF150" i="6" s="1"/>
  <c r="BQ52" i="6"/>
  <c r="BQ1098" i="6"/>
  <c r="BQ1089" i="6"/>
  <c r="AC1260" i="6"/>
  <c r="AC1323" i="6"/>
  <c r="AC607" i="6"/>
  <c r="AF607" i="6" s="1"/>
  <c r="BQ1306" i="6"/>
  <c r="BQ118" i="6"/>
  <c r="AC1027" i="6"/>
  <c r="AC1220" i="6"/>
  <c r="AF1220" i="6" s="1"/>
  <c r="AC1295" i="6"/>
  <c r="BQ519" i="6"/>
  <c r="BQ1070" i="6"/>
  <c r="O1392" i="6"/>
  <c r="O286" i="6"/>
  <c r="O902" i="6"/>
  <c r="O756" i="6"/>
  <c r="O692" i="6"/>
  <c r="O1389" i="6"/>
  <c r="O849" i="6"/>
  <c r="O556" i="6"/>
  <c r="Q556" i="6" s="1"/>
  <c r="O1387" i="6"/>
  <c r="O562" i="6"/>
  <c r="O333" i="6"/>
  <c r="O1255" i="6"/>
  <c r="O749" i="6"/>
  <c r="O1024" i="6"/>
  <c r="O78" i="6"/>
  <c r="Q78" i="6" s="1"/>
  <c r="O1445" i="6"/>
  <c r="Q1445" i="6" s="1"/>
  <c r="O222" i="6"/>
  <c r="O1459" i="6"/>
  <c r="O1113" i="6"/>
  <c r="O9" i="6"/>
  <c r="O1292" i="6"/>
  <c r="O771" i="6"/>
  <c r="O830" i="6"/>
  <c r="Q830" i="6" s="1"/>
  <c r="O1248" i="6"/>
  <c r="Q1248" i="6" s="1"/>
  <c r="O563" i="6"/>
  <c r="O303" i="6"/>
  <c r="O11" i="6"/>
  <c r="O904" i="6"/>
  <c r="O25" i="6"/>
  <c r="Q25" i="6" s="1"/>
  <c r="O1244" i="6"/>
  <c r="O495" i="6"/>
  <c r="O527" i="6"/>
  <c r="Q527" i="6" s="1"/>
  <c r="O1042" i="6"/>
  <c r="O877" i="6"/>
  <c r="O32" i="6"/>
  <c r="O1430" i="6"/>
  <c r="Q1430" i="6" s="1"/>
  <c r="O812" i="6"/>
  <c r="O435" i="6"/>
  <c r="O1001" i="6"/>
  <c r="O839" i="6"/>
  <c r="Q839" i="6" s="1"/>
  <c r="O546" i="6"/>
  <c r="Q546" i="6" s="1"/>
  <c r="O335" i="6"/>
  <c r="Q335" i="6" s="1"/>
  <c r="O1179" i="6"/>
  <c r="O983" i="6"/>
  <c r="Q983" i="6" s="1"/>
  <c r="O8" i="6"/>
  <c r="O1096" i="6"/>
  <c r="O104" i="6"/>
  <c r="O444" i="6"/>
  <c r="Q444" i="6" s="1"/>
  <c r="O119" i="6"/>
  <c r="Q119" i="6" s="1"/>
  <c r="O86" i="6"/>
  <c r="Q86" i="6" s="1"/>
  <c r="O150" i="6"/>
  <c r="Q150" i="6" s="1"/>
  <c r="O1177" i="6"/>
  <c r="O509" i="6"/>
  <c r="O915" i="6"/>
  <c r="Q915" i="6" s="1"/>
  <c r="O720" i="6"/>
  <c r="O1305" i="6"/>
  <c r="O247" i="6"/>
  <c r="Q247" i="6" s="1"/>
  <c r="O100" i="6"/>
  <c r="O713" i="6"/>
  <c r="Q713" i="6" s="1"/>
  <c r="O277" i="6"/>
  <c r="O474" i="6"/>
  <c r="Q474" i="6" s="1"/>
  <c r="O961" i="6"/>
  <c r="O669" i="6"/>
  <c r="O229" i="6"/>
  <c r="O67" i="6"/>
  <c r="Q67" i="6" s="1"/>
  <c r="O376" i="6"/>
  <c r="Q376" i="6" s="1"/>
  <c r="O165" i="6"/>
  <c r="Q165" i="6" s="1"/>
  <c r="O310" i="6"/>
  <c r="O610" i="6"/>
  <c r="O779" i="6"/>
  <c r="Q779" i="6" s="1"/>
  <c r="O714" i="6"/>
  <c r="O632" i="6"/>
  <c r="O551" i="6"/>
  <c r="O339" i="6"/>
  <c r="Q339" i="6" s="1"/>
  <c r="O79" i="6"/>
  <c r="Q79" i="6" s="1"/>
  <c r="O1412" i="6"/>
  <c r="O1249" i="6"/>
  <c r="O1184" i="6"/>
  <c r="Q1184" i="6" s="1"/>
  <c r="O581" i="6"/>
  <c r="O1329" i="6"/>
  <c r="Q1329" i="6" s="1"/>
  <c r="O1020" i="6"/>
  <c r="O499" i="6"/>
  <c r="Q499" i="6" s="1"/>
  <c r="O921" i="6"/>
  <c r="O596" i="6"/>
  <c r="O336" i="6"/>
  <c r="O108" i="6"/>
  <c r="Q108" i="6" s="1"/>
  <c r="O221" i="6"/>
  <c r="O1129" i="6"/>
  <c r="O559" i="6"/>
  <c r="O1209" i="6"/>
  <c r="Q1209" i="6" s="1"/>
  <c r="O721" i="6"/>
  <c r="O443" i="6"/>
  <c r="O132" i="6"/>
  <c r="Q132" i="6" s="1"/>
  <c r="O1054" i="6"/>
  <c r="Q1054" i="6" s="1"/>
  <c r="O1011" i="6"/>
  <c r="O1363" i="6"/>
  <c r="O522" i="6"/>
  <c r="O999" i="6"/>
  <c r="O511" i="6"/>
  <c r="O251" i="6"/>
  <c r="O185" i="6"/>
  <c r="O351" i="6"/>
  <c r="Q351" i="6" s="1"/>
  <c r="O1092" i="6"/>
  <c r="O571" i="6"/>
  <c r="O1448" i="6"/>
  <c r="O438" i="6"/>
  <c r="Q438" i="6" s="1"/>
  <c r="O1112" i="6"/>
  <c r="O947" i="6"/>
  <c r="O1093" i="6"/>
  <c r="Q1093" i="6" s="1"/>
  <c r="T320" i="3"/>
  <c r="U723" i="3"/>
  <c r="BQ723" i="6" s="1"/>
  <c r="L695" i="6"/>
  <c r="BQ1194" i="6"/>
  <c r="BQ478" i="6"/>
  <c r="BQ348" i="6"/>
  <c r="BQ1335" i="6"/>
  <c r="BQ67" i="6"/>
  <c r="BQ1445" i="6"/>
  <c r="BQ165" i="6"/>
  <c r="BQ1363" i="6"/>
  <c r="L1338" i="6"/>
  <c r="T919" i="3"/>
  <c r="U919" i="3"/>
  <c r="N273" i="6"/>
  <c r="M667" i="6"/>
  <c r="O684" i="6"/>
  <c r="O53" i="6"/>
  <c r="M1337" i="6"/>
  <c r="L1337" i="6"/>
  <c r="T1337" i="3"/>
  <c r="N1337" i="6"/>
  <c r="U1337" i="3"/>
  <c r="T1414" i="3"/>
  <c r="T279" i="3"/>
  <c r="U1051" i="3"/>
  <c r="AC1051" i="6" s="1"/>
  <c r="U425" i="3"/>
  <c r="AC425" i="6" s="1"/>
  <c r="M548" i="6"/>
  <c r="M657" i="6"/>
  <c r="M320" i="6"/>
  <c r="M742" i="6"/>
  <c r="N1051" i="6"/>
  <c r="N695" i="6"/>
  <c r="U273" i="3"/>
  <c r="AC273" i="6" s="1"/>
  <c r="T695" i="3"/>
  <c r="U548" i="3"/>
  <c r="AC548" i="6" s="1"/>
  <c r="U496" i="3"/>
  <c r="T1051" i="3"/>
  <c r="T723" i="3"/>
  <c r="U657" i="3"/>
  <c r="AC657" i="6" s="1"/>
  <c r="U601" i="3"/>
  <c r="BQ601" i="6" s="1"/>
  <c r="U695" i="3"/>
  <c r="BQ695" i="6" s="1"/>
  <c r="M496" i="6"/>
  <c r="M723" i="6"/>
  <c r="L548" i="6"/>
  <c r="L657" i="6"/>
  <c r="L320" i="6"/>
  <c r="N425" i="6"/>
  <c r="M1051" i="6"/>
  <c r="M695" i="6"/>
  <c r="N657" i="6"/>
  <c r="L273" i="6"/>
  <c r="BQ314" i="6"/>
  <c r="BQ463" i="6"/>
  <c r="BQ640" i="6"/>
  <c r="AC780" i="6"/>
  <c r="U1338" i="3"/>
  <c r="BQ1338" i="6" s="1"/>
  <c r="M552" i="6"/>
  <c r="T548" i="3"/>
  <c r="T496" i="3"/>
  <c r="U694" i="3"/>
  <c r="AC694" i="6" s="1"/>
  <c r="T657" i="3"/>
  <c r="L742" i="6"/>
  <c r="L1051" i="6"/>
  <c r="M694" i="6"/>
  <c r="L496" i="6"/>
  <c r="M279" i="6"/>
  <c r="M425" i="6"/>
  <c r="N496" i="6"/>
  <c r="M273" i="6"/>
  <c r="BQ169" i="6"/>
  <c r="BQ1001" i="6"/>
  <c r="AC791" i="6"/>
  <c r="M919" i="6"/>
  <c r="N1338" i="6"/>
  <c r="N279" i="6"/>
  <c r="N320" i="6"/>
  <c r="N694" i="6"/>
  <c r="N548" i="6"/>
  <c r="N667" i="6"/>
  <c r="U667" i="3"/>
  <c r="AC667" i="6" s="1"/>
  <c r="O1060" i="6"/>
  <c r="O491" i="6"/>
  <c r="Q491" i="6" s="1"/>
  <c r="O169" i="6"/>
  <c r="Q169" i="6" s="1"/>
  <c r="O708" i="6"/>
  <c r="O1279" i="6"/>
  <c r="O615" i="6"/>
  <c r="O224" i="6"/>
  <c r="O473" i="6"/>
  <c r="O872" i="6"/>
  <c r="O432" i="6"/>
  <c r="O117" i="6"/>
  <c r="O262" i="6"/>
  <c r="O1085" i="6"/>
  <c r="O313" i="6"/>
  <c r="O306" i="6"/>
  <c r="O843" i="6"/>
  <c r="Q843" i="6" s="1"/>
  <c r="O1315" i="6"/>
  <c r="O1217" i="6"/>
  <c r="O777" i="6"/>
  <c r="O516" i="6"/>
  <c r="O370" i="6"/>
  <c r="O710" i="6"/>
  <c r="O1295" i="6"/>
  <c r="O416" i="6"/>
  <c r="Q416" i="6" s="1"/>
  <c r="O42" i="6"/>
  <c r="O1407" i="6"/>
  <c r="O886" i="6"/>
  <c r="O398" i="6"/>
  <c r="Q398" i="6" s="1"/>
  <c r="O170" i="6"/>
  <c r="Q170" i="6" s="1"/>
  <c r="O1031" i="6"/>
  <c r="O445" i="6"/>
  <c r="O1107" i="6"/>
  <c r="Q1107" i="6" s="1"/>
  <c r="O116" i="6"/>
  <c r="O1419" i="6"/>
  <c r="Q1419" i="6" s="1"/>
  <c r="O977" i="6"/>
  <c r="O327" i="6"/>
  <c r="Q327" i="6" s="1"/>
  <c r="O148" i="6"/>
  <c r="Q148" i="6" s="1"/>
  <c r="O1066" i="6"/>
  <c r="Q1066" i="6" s="1"/>
  <c r="O1074" i="6"/>
  <c r="O1187" i="6"/>
  <c r="Q1187" i="6" s="1"/>
  <c r="O747" i="6"/>
  <c r="O291" i="6"/>
  <c r="O129" i="6"/>
  <c r="O1151" i="6"/>
  <c r="Q1151" i="6" s="1"/>
  <c r="O288" i="6"/>
  <c r="O1377" i="6"/>
  <c r="O1376" i="6"/>
  <c r="O774" i="6"/>
  <c r="O627" i="6"/>
  <c r="O253" i="6"/>
  <c r="Q253" i="6" s="1"/>
  <c r="O172" i="6"/>
  <c r="Q172" i="6" s="1"/>
  <c r="O773" i="6"/>
  <c r="Q773" i="6" s="1"/>
  <c r="O1357" i="6"/>
  <c r="O1161" i="6"/>
  <c r="O966" i="6"/>
  <c r="O901" i="6"/>
  <c r="Q901" i="6" s="1"/>
  <c r="O690" i="6"/>
  <c r="O4" i="6"/>
  <c r="O832" i="6"/>
  <c r="O554" i="6"/>
  <c r="Q554" i="6" s="1"/>
  <c r="O1139" i="6"/>
  <c r="O618" i="6"/>
  <c r="O65" i="6"/>
  <c r="O1289" i="6"/>
  <c r="Q1289" i="6" s="1"/>
  <c r="O715" i="6"/>
  <c r="O341" i="6"/>
  <c r="O162" i="6"/>
  <c r="Q162" i="6" s="1"/>
  <c r="O421" i="6"/>
  <c r="Q421" i="6" s="1"/>
  <c r="O193" i="6"/>
  <c r="O63" i="6"/>
  <c r="Q63" i="6" s="1"/>
  <c r="O1150" i="6"/>
  <c r="O1100" i="6"/>
  <c r="Q1100" i="6" s="1"/>
  <c r="O628" i="6"/>
  <c r="O368" i="6"/>
  <c r="Q368" i="6" s="1"/>
  <c r="O157" i="6"/>
  <c r="O693" i="6"/>
  <c r="O107" i="6"/>
  <c r="O560" i="6"/>
  <c r="Q560" i="6" s="1"/>
  <c r="O1227" i="6"/>
  <c r="O608" i="6"/>
  <c r="Q608" i="6" s="1"/>
  <c r="O250" i="6"/>
  <c r="O1131" i="6"/>
  <c r="O1307" i="6"/>
  <c r="O1111" i="6"/>
  <c r="O1192" i="6"/>
  <c r="O965" i="6"/>
  <c r="O1110" i="6"/>
  <c r="O850" i="6"/>
  <c r="Q850" i="6" s="1"/>
  <c r="O411" i="6"/>
  <c r="O671" i="6"/>
  <c r="O459" i="6"/>
  <c r="O380" i="6"/>
  <c r="Q380" i="6" s="1"/>
  <c r="O39" i="6"/>
  <c r="O673" i="6"/>
  <c r="Q673" i="6" s="1"/>
  <c r="O363" i="6"/>
  <c r="O200" i="6"/>
  <c r="Q200" i="6" s="1"/>
  <c r="O857" i="6"/>
  <c r="O939" i="6"/>
  <c r="Q939" i="6" s="1"/>
  <c r="U372" i="3"/>
  <c r="U139" i="3"/>
  <c r="U106" i="3"/>
  <c r="BQ106" i="6" s="1"/>
  <c r="N372" i="6"/>
  <c r="M139" i="6"/>
  <c r="M498" i="6"/>
  <c r="N106" i="6"/>
  <c r="BQ932" i="6"/>
  <c r="BQ720" i="6"/>
  <c r="BQ326" i="6"/>
  <c r="BQ1300" i="6"/>
  <c r="BQ1255" i="6"/>
  <c r="AC1087" i="6"/>
  <c r="AF1087" i="6" s="1"/>
  <c r="AC1279" i="6"/>
  <c r="N537" i="6"/>
  <c r="N717" i="6"/>
  <c r="T106" i="3"/>
  <c r="T1103" i="3"/>
  <c r="T164" i="3"/>
  <c r="U49" i="3"/>
  <c r="AC49" i="6" s="1"/>
  <c r="T1205" i="3"/>
  <c r="U1270" i="3"/>
  <c r="BQ1270" i="6" s="1"/>
  <c r="U164" i="3"/>
  <c r="M372" i="6"/>
  <c r="M1153" i="6"/>
  <c r="N164" i="6"/>
  <c r="BQ456" i="6"/>
  <c r="BQ546" i="6"/>
  <c r="BQ398" i="6"/>
  <c r="AC53" i="6"/>
  <c r="BQ1401" i="6"/>
  <c r="BQ490" i="6"/>
  <c r="AC1150" i="6"/>
  <c r="L1103" i="6"/>
  <c r="U1414" i="3"/>
  <c r="BQ1414" i="6" s="1"/>
  <c r="N1270" i="6"/>
  <c r="BQ978" i="6"/>
  <c r="BQ830" i="6"/>
  <c r="BQ438" i="6"/>
  <c r="BQ778" i="6"/>
  <c r="AC614" i="6"/>
  <c r="O980" i="6"/>
  <c r="O606" i="6"/>
  <c r="O346" i="6"/>
  <c r="O151" i="6"/>
  <c r="Q151" i="6" s="1"/>
  <c r="O752" i="6"/>
  <c r="O914" i="6"/>
  <c r="Q914" i="6" s="1"/>
  <c r="O182" i="6"/>
  <c r="Q182" i="6" s="1"/>
  <c r="O679" i="6"/>
  <c r="O181" i="6"/>
  <c r="O847" i="6"/>
  <c r="Q847" i="6" s="1"/>
  <c r="O18" i="6"/>
  <c r="O1220" i="6"/>
  <c r="Q1220" i="6" s="1"/>
  <c r="O391" i="6"/>
  <c r="Q391" i="6" s="1"/>
  <c r="O1268" i="6"/>
  <c r="Q1268" i="6" s="1"/>
  <c r="O682" i="6"/>
  <c r="O519" i="6"/>
  <c r="O1070" i="6"/>
  <c r="O614" i="6"/>
  <c r="Q614" i="6" s="1"/>
  <c r="O206" i="6"/>
  <c r="O76" i="6"/>
  <c r="O978" i="6"/>
  <c r="O766" i="6"/>
  <c r="Q766" i="6" s="1"/>
  <c r="O392" i="6"/>
  <c r="O1383" i="6"/>
  <c r="O976" i="6"/>
  <c r="O553" i="6"/>
  <c r="Q553" i="6" s="1"/>
  <c r="O1333" i="6"/>
  <c r="Q1333" i="6" s="1"/>
  <c r="O1273" i="6"/>
  <c r="O1186" i="6"/>
  <c r="O958" i="6"/>
  <c r="Q958" i="6" s="1"/>
  <c r="O600" i="6"/>
  <c r="O681" i="6"/>
  <c r="O1429" i="6"/>
  <c r="O1346" i="6"/>
  <c r="Q1346" i="6" s="1"/>
  <c r="O159" i="6"/>
  <c r="O1199" i="6"/>
  <c r="O281" i="6"/>
  <c r="O21" i="6"/>
  <c r="Q21" i="6" s="1"/>
  <c r="O1257" i="6"/>
  <c r="T601" i="3"/>
  <c r="T372" i="3"/>
  <c r="T49" i="3"/>
  <c r="U652" i="3"/>
  <c r="AC652" i="6" s="1"/>
  <c r="L405" i="6"/>
  <c r="L1153" i="6"/>
  <c r="U1103" i="3"/>
  <c r="AC1103" i="6" s="1"/>
  <c r="L498" i="6"/>
  <c r="M49" i="6"/>
  <c r="L372" i="6"/>
  <c r="M164" i="6"/>
  <c r="N1103" i="6"/>
  <c r="N1205" i="6"/>
  <c r="M1270" i="6"/>
  <c r="M106" i="6"/>
  <c r="T564" i="3"/>
  <c r="U564" i="3"/>
  <c r="AC564" i="6" s="1"/>
  <c r="M1055" i="6"/>
  <c r="BQ524" i="6"/>
  <c r="BQ673" i="6"/>
  <c r="BQ86" i="6"/>
  <c r="BQ260" i="6"/>
  <c r="BQ989" i="6"/>
  <c r="BQ368" i="6"/>
  <c r="BQ712" i="6"/>
  <c r="BQ1199" i="6"/>
  <c r="BQ776" i="6"/>
  <c r="BQ839" i="6"/>
  <c r="BQ872" i="6"/>
  <c r="T717" i="3"/>
  <c r="O394" i="6"/>
  <c r="Q394" i="6" s="1"/>
  <c r="O378" i="6"/>
  <c r="O1098" i="6"/>
  <c r="O1351" i="6"/>
  <c r="Q1351" i="6" s="1"/>
  <c r="O685" i="6"/>
  <c r="O404" i="6"/>
  <c r="O1281" i="6"/>
  <c r="O60" i="6"/>
  <c r="T405" i="3"/>
  <c r="U537" i="3"/>
  <c r="AC537" i="6" s="1"/>
  <c r="U1153" i="3"/>
  <c r="BQ1153" i="6" s="1"/>
  <c r="T652" i="3"/>
  <c r="U405" i="3"/>
  <c r="BQ405" i="6" s="1"/>
  <c r="U498" i="3"/>
  <c r="AC498" i="6" s="1"/>
  <c r="L49" i="6"/>
  <c r="M652" i="6"/>
  <c r="M537" i="6"/>
  <c r="M1103" i="6"/>
  <c r="M1205" i="6"/>
  <c r="N601" i="6"/>
  <c r="N1414" i="6"/>
  <c r="N405" i="6"/>
  <c r="N564" i="6"/>
  <c r="U1055" i="3"/>
  <c r="AC1055" i="6" s="1"/>
  <c r="BQ1113" i="6"/>
  <c r="BQ25" i="6"/>
  <c r="BQ1227" i="6"/>
  <c r="BQ1096" i="6"/>
  <c r="BQ1372" i="6"/>
  <c r="BQ444" i="6"/>
  <c r="BQ480" i="6"/>
  <c r="BQ980" i="6"/>
  <c r="BQ915" i="6"/>
  <c r="BQ753" i="6"/>
  <c r="BQ346" i="6"/>
  <c r="BQ1093" i="6"/>
  <c r="BQ571" i="6"/>
  <c r="BQ1386" i="6"/>
  <c r="BQ1042" i="6"/>
  <c r="BQ1398" i="6"/>
  <c r="BQ495" i="6"/>
  <c r="BQ1177" i="6"/>
  <c r="BQ280" i="6"/>
  <c r="BQ984" i="6"/>
  <c r="BQ1157" i="6"/>
  <c r="BQ1092" i="6"/>
  <c r="BQ897" i="6"/>
  <c r="M564" i="6"/>
  <c r="M717" i="6"/>
  <c r="L717" i="6"/>
  <c r="T498" i="3"/>
  <c r="T1270" i="3"/>
  <c r="T139" i="3"/>
  <c r="T537" i="3"/>
  <c r="T1153" i="3"/>
  <c r="U1205" i="3"/>
  <c r="AC1205" i="6" s="1"/>
  <c r="L139" i="6"/>
  <c r="L1205" i="6"/>
  <c r="L1270" i="6"/>
  <c r="L106" i="6"/>
  <c r="L601" i="6"/>
  <c r="L1414" i="6"/>
  <c r="L164" i="6"/>
  <c r="L652" i="6"/>
  <c r="L537" i="6"/>
  <c r="N1153" i="6"/>
  <c r="N139" i="6"/>
  <c r="N498" i="6"/>
  <c r="M601" i="6"/>
  <c r="M1414" i="6"/>
  <c r="M405" i="6"/>
  <c r="L564" i="6"/>
  <c r="L1055" i="6"/>
  <c r="T1055" i="3"/>
  <c r="O1013" i="6"/>
  <c r="Q1013" i="6" s="1"/>
  <c r="O1078" i="6"/>
  <c r="N401" i="6"/>
  <c r="T41" i="3"/>
  <c r="T36" i="3"/>
  <c r="U486" i="3"/>
  <c r="AC486" i="6" s="1"/>
  <c r="T1367" i="3"/>
  <c r="U259" i="3"/>
  <c r="AC259" i="6" s="1"/>
  <c r="L41" i="6"/>
  <c r="L1378" i="6"/>
  <c r="U271" i="3"/>
  <c r="BQ271" i="6" s="1"/>
  <c r="U204" i="3"/>
  <c r="M259" i="6"/>
  <c r="M220" i="6"/>
  <c r="L472" i="6"/>
  <c r="L401" i="6"/>
  <c r="M41" i="6"/>
  <c r="M36" i="6"/>
  <c r="M204" i="6"/>
  <c r="M270" i="6"/>
  <c r="M90" i="6"/>
  <c r="M486" i="6"/>
  <c r="N114" i="6"/>
  <c r="BQ508" i="6"/>
  <c r="N259" i="6"/>
  <c r="U220" i="3"/>
  <c r="AC220" i="6" s="1"/>
  <c r="U401" i="3"/>
  <c r="BQ401" i="6" s="1"/>
  <c r="L212" i="6"/>
  <c r="L90" i="6"/>
  <c r="N271" i="6"/>
  <c r="N212" i="6"/>
  <c r="U726" i="3"/>
  <c r="AC726" i="6" s="1"/>
  <c r="AC765" i="6"/>
  <c r="N726" i="6"/>
  <c r="T486" i="3"/>
  <c r="T259" i="3"/>
  <c r="U41" i="3"/>
  <c r="AC41" i="6" s="1"/>
  <c r="L36" i="6"/>
  <c r="M1367" i="6"/>
  <c r="L259" i="6"/>
  <c r="L220" i="6"/>
  <c r="N1378" i="6"/>
  <c r="L726" i="6"/>
  <c r="T270" i="3"/>
  <c r="T271" i="3"/>
  <c r="T212" i="3"/>
  <c r="U472" i="3"/>
  <c r="AC472" i="6" s="1"/>
  <c r="U1378" i="3"/>
  <c r="AC1378" i="6" s="1"/>
  <c r="T220" i="3"/>
  <c r="T401" i="3"/>
  <c r="U114" i="3"/>
  <c r="BQ114" i="6" s="1"/>
  <c r="U36" i="3"/>
  <c r="BQ36" i="6" s="1"/>
  <c r="U212" i="3"/>
  <c r="AC212" i="6" s="1"/>
  <c r="L270" i="6"/>
  <c r="L1367" i="6"/>
  <c r="M114" i="6"/>
  <c r="M1378" i="6"/>
  <c r="M271" i="6"/>
  <c r="M212" i="6"/>
  <c r="T726" i="3"/>
  <c r="N517" i="6"/>
  <c r="N1036" i="6"/>
  <c r="T215" i="3"/>
  <c r="L215" i="6"/>
  <c r="U215" i="3"/>
  <c r="BQ215" i="6" s="1"/>
  <c r="L1057" i="6"/>
  <c r="N31" i="6"/>
  <c r="N935" i="6"/>
  <c r="L935" i="6"/>
  <c r="N127" i="6"/>
  <c r="N822" i="6"/>
  <c r="N1235" i="6"/>
  <c r="N215" i="6"/>
  <c r="M215" i="6"/>
  <c r="N1057" i="6"/>
  <c r="M1057" i="6"/>
  <c r="M935" i="6"/>
  <c r="T935" i="3"/>
  <c r="T1057" i="3"/>
  <c r="N231" i="6"/>
  <c r="T814" i="3"/>
  <c r="T1155" i="3"/>
  <c r="U662" i="3"/>
  <c r="BQ662" i="6" s="1"/>
  <c r="U1221" i="3"/>
  <c r="BQ1221" i="6" s="1"/>
  <c r="U245" i="3"/>
  <c r="L662" i="6"/>
  <c r="M1221" i="6"/>
  <c r="M227" i="6"/>
  <c r="L1155" i="6"/>
  <c r="M619" i="6"/>
  <c r="U809" i="3"/>
  <c r="L809" i="6"/>
  <c r="N1155" i="6"/>
  <c r="L603" i="6"/>
  <c r="U603" i="3"/>
  <c r="AC603" i="6" s="1"/>
  <c r="N111" i="6"/>
  <c r="N603" i="6"/>
  <c r="M603" i="6"/>
  <c r="L741" i="6"/>
  <c r="T741" i="3"/>
  <c r="N635" i="6"/>
  <c r="T603" i="3"/>
  <c r="N220" i="6"/>
  <c r="N1367" i="6"/>
  <c r="N652" i="6"/>
  <c r="N49" i="6"/>
  <c r="N1055" i="6"/>
  <c r="N662" i="6"/>
  <c r="T437" i="3"/>
  <c r="U437" i="3"/>
  <c r="L437" i="6"/>
  <c r="M437" i="6"/>
  <c r="N437" i="6"/>
  <c r="N213" i="6"/>
  <c r="L213" i="6"/>
  <c r="T213" i="3"/>
  <c r="M213" i="6"/>
  <c r="U213" i="3"/>
  <c r="N1124" i="6"/>
  <c r="M1124" i="6"/>
  <c r="L1341" i="6"/>
  <c r="M1341" i="6"/>
  <c r="N1341" i="6"/>
  <c r="T1341" i="3"/>
  <c r="U1341" i="3"/>
  <c r="N1218" i="6"/>
  <c r="L1218" i="6"/>
  <c r="T1218" i="3"/>
  <c r="U1218" i="3"/>
  <c r="M1218" i="6"/>
  <c r="T389" i="3"/>
  <c r="U389" i="3"/>
  <c r="L389" i="6"/>
  <c r="M389" i="6"/>
  <c r="T1124" i="3"/>
  <c r="L1124" i="6"/>
  <c r="T925" i="3"/>
  <c r="U925" i="3"/>
  <c r="L925" i="6"/>
  <c r="M925" i="6"/>
  <c r="N925" i="6"/>
  <c r="L244" i="6"/>
  <c r="M244" i="6"/>
  <c r="T244" i="3"/>
  <c r="N244" i="6"/>
  <c r="U244" i="3"/>
  <c r="N723" i="6"/>
  <c r="BT424" i="6"/>
  <c r="O765" i="6"/>
  <c r="Q765" i="6" s="1"/>
  <c r="BQ881" i="6"/>
  <c r="BS572" i="6"/>
  <c r="AE765" i="6"/>
  <c r="BS935" i="6"/>
  <c r="AE1153" i="6"/>
  <c r="BQ659" i="6"/>
  <c r="AC590" i="6"/>
  <c r="BS744" i="6"/>
  <c r="BQ1241" i="6"/>
  <c r="BQ704" i="6"/>
  <c r="AC731" i="6"/>
  <c r="BQ589" i="6"/>
  <c r="BQ97" i="6"/>
  <c r="BQ1275" i="6"/>
  <c r="AC1045" i="6"/>
  <c r="BQ806" i="6"/>
  <c r="AC806" i="6"/>
  <c r="O806" i="6"/>
  <c r="Q806" i="6" s="1"/>
  <c r="O930" i="6"/>
  <c r="Q930" i="6" s="1"/>
  <c r="BS1241" i="6"/>
  <c r="AE245" i="6"/>
  <c r="AE1051" i="6"/>
  <c r="BS1153" i="6"/>
  <c r="AE1201" i="6"/>
  <c r="BS1242" i="6"/>
  <c r="BS704" i="6"/>
  <c r="BS1270" i="6"/>
  <c r="BS305" i="6"/>
  <c r="BQ590" i="6"/>
  <c r="BS717" i="6"/>
  <c r="AE1413" i="6"/>
  <c r="BS809" i="6"/>
  <c r="O589" i="6"/>
  <c r="Q589" i="6" s="1"/>
  <c r="AC589" i="6"/>
  <c r="AC659" i="6"/>
  <c r="BS1045" i="6"/>
  <c r="BS590" i="6"/>
  <c r="BS919" i="6"/>
  <c r="BQ1045" i="6"/>
  <c r="BS564" i="6"/>
  <c r="BS659" i="6"/>
  <c r="BS589" i="6"/>
  <c r="BT350" i="6"/>
  <c r="BT556" i="6"/>
  <c r="BT361" i="6"/>
  <c r="BT296" i="6"/>
  <c r="BT562" i="6"/>
  <c r="BT895" i="6"/>
  <c r="BT684" i="6"/>
  <c r="BT553" i="6"/>
  <c r="BT1178" i="6"/>
  <c r="BT108" i="6"/>
  <c r="BS273" i="6"/>
  <c r="BS1130" i="6"/>
  <c r="BS694" i="6"/>
  <c r="O659" i="6"/>
  <c r="Q659" i="6" s="1"/>
  <c r="BS1012" i="6"/>
  <c r="O1045" i="6"/>
  <c r="Q1045" i="6" s="1"/>
  <c r="BS584" i="6"/>
  <c r="BT1426" i="6"/>
  <c r="BS1198" i="6"/>
  <c r="BT957" i="6"/>
  <c r="BT777" i="6"/>
  <c r="BT500" i="6"/>
  <c r="BT597" i="6"/>
  <c r="BT1430" i="6"/>
  <c r="BT1441" i="6"/>
  <c r="BT62" i="6"/>
  <c r="BT923" i="6"/>
  <c r="BT1431" i="6"/>
  <c r="BT1342" i="6"/>
  <c r="BT1247" i="6"/>
  <c r="BT889" i="6"/>
  <c r="BT1278" i="6"/>
  <c r="BT1395" i="6"/>
  <c r="BT1134" i="6"/>
  <c r="BT679" i="6"/>
  <c r="BT623" i="6"/>
  <c r="BT790" i="6"/>
  <c r="BT51" i="6"/>
  <c r="BT1407" i="6"/>
  <c r="BT691" i="6"/>
  <c r="BT1437" i="6"/>
  <c r="BT865" i="6"/>
  <c r="BT848" i="6"/>
  <c r="BT783" i="6"/>
  <c r="BT708" i="6"/>
  <c r="BT1448" i="6"/>
  <c r="BT874" i="6"/>
  <c r="BT551" i="6"/>
  <c r="BT630" i="6"/>
  <c r="BT906" i="6"/>
  <c r="BT1069" i="6"/>
  <c r="BT1032" i="6"/>
  <c r="BT788" i="6"/>
  <c r="BT625" i="6"/>
  <c r="BT1047" i="6"/>
  <c r="BT982" i="6"/>
  <c r="BT771" i="6"/>
  <c r="BT283" i="6"/>
  <c r="BT249" i="6"/>
  <c r="BT1371" i="6"/>
  <c r="BT1350" i="6"/>
  <c r="AE1338" i="6"/>
  <c r="BQ731" i="6"/>
  <c r="BT406" i="6"/>
  <c r="BT194" i="6"/>
  <c r="BT774" i="6"/>
  <c r="BT544" i="6"/>
  <c r="BT268" i="6"/>
  <c r="BT709" i="6"/>
  <c r="BT755" i="6"/>
  <c r="BT413" i="6"/>
  <c r="BT1160" i="6"/>
  <c r="BT328" i="6"/>
  <c r="BT359" i="6"/>
  <c r="BT618" i="6"/>
  <c r="BT1301" i="6"/>
  <c r="BT908" i="6"/>
  <c r="BT1346" i="6"/>
  <c r="BT1291" i="6"/>
  <c r="BT1224" i="6"/>
  <c r="BT1094" i="6"/>
  <c r="BT53" i="6"/>
  <c r="BT1077" i="6"/>
  <c r="BT719" i="6"/>
  <c r="BT654" i="6"/>
  <c r="BT20" i="6"/>
  <c r="BT944" i="6"/>
  <c r="BT1399" i="6"/>
  <c r="BT660" i="6"/>
  <c r="BT1405" i="6"/>
  <c r="BT998" i="6"/>
  <c r="BT787" i="6"/>
  <c r="BT575" i="6"/>
  <c r="BT445" i="6"/>
  <c r="BT904" i="6"/>
  <c r="BT898" i="6"/>
  <c r="BT117" i="6"/>
  <c r="BT1141" i="6"/>
  <c r="BT1368" i="6"/>
  <c r="BT586" i="6"/>
  <c r="BT522" i="6"/>
  <c r="BT1269" i="6"/>
  <c r="BT781" i="6"/>
  <c r="BT504" i="6"/>
  <c r="BT836" i="6"/>
  <c r="BT624" i="6"/>
  <c r="BT7" i="6"/>
  <c r="BT677" i="6"/>
  <c r="BT607" i="6"/>
  <c r="BT931" i="6"/>
  <c r="BT688" i="6"/>
  <c r="BT1027" i="6"/>
  <c r="BT1289" i="6"/>
  <c r="BT569" i="6"/>
  <c r="BT1396" i="6"/>
  <c r="BT810" i="6"/>
  <c r="BT1260" i="6"/>
  <c r="BT377" i="6"/>
  <c r="BT312" i="6"/>
  <c r="BT57" i="6"/>
  <c r="BT985" i="6"/>
  <c r="BT700" i="6"/>
  <c r="BT536" i="6"/>
  <c r="BT1370" i="6"/>
  <c r="BT812" i="6"/>
  <c r="BT747" i="6"/>
  <c r="BT1183" i="6"/>
  <c r="BT1052" i="6"/>
  <c r="BT841" i="6"/>
  <c r="BT467" i="6"/>
  <c r="BT531" i="6"/>
  <c r="BT27" i="6"/>
  <c r="BT466" i="6"/>
  <c r="BS731" i="6"/>
  <c r="BT773" i="6"/>
  <c r="BT1226" i="6"/>
  <c r="BT38" i="6"/>
  <c r="BT1017" i="6"/>
  <c r="BT639" i="6"/>
  <c r="BT313" i="6"/>
  <c r="BT1075" i="6"/>
  <c r="BT1332" i="6"/>
  <c r="BT958" i="6"/>
  <c r="BT421" i="6"/>
  <c r="BT1007" i="6"/>
  <c r="BT707" i="6"/>
  <c r="BT1323" i="6"/>
  <c r="AE1053" i="6"/>
  <c r="BT1366" i="6"/>
  <c r="BT1097" i="6"/>
  <c r="BT1324" i="6"/>
  <c r="BT1112" i="6"/>
  <c r="BT1240" i="6"/>
  <c r="BT101" i="6"/>
  <c r="BT1375" i="6"/>
  <c r="BT994" i="6"/>
  <c r="BT636" i="6"/>
  <c r="BT1009" i="6"/>
  <c r="BT879" i="6"/>
  <c r="BT1449" i="6"/>
  <c r="BT1303" i="6"/>
  <c r="BT1123" i="6"/>
  <c r="BT582" i="6"/>
  <c r="BT1403" i="6"/>
  <c r="BT1318" i="6"/>
  <c r="BT1106" i="6"/>
  <c r="BT846" i="6"/>
  <c r="BT765" i="6"/>
  <c r="BT634" i="6"/>
  <c r="BT780" i="6"/>
  <c r="BT325" i="6"/>
  <c r="BT1006" i="6"/>
  <c r="BT470" i="6"/>
  <c r="BT1087" i="6"/>
  <c r="BT631" i="6"/>
  <c r="BT1135" i="6"/>
  <c r="BT988" i="6"/>
  <c r="BT1354" i="6"/>
  <c r="BT1284" i="6"/>
  <c r="BT761" i="6"/>
  <c r="BT484" i="6"/>
  <c r="BT419" i="6"/>
  <c r="BT338" i="6"/>
  <c r="BT12" i="6"/>
  <c r="BT581" i="6"/>
  <c r="BT986" i="6"/>
  <c r="BT905" i="6"/>
  <c r="BT612" i="6"/>
  <c r="O731" i="6"/>
  <c r="Q731" i="6" s="1"/>
  <c r="AE1282" i="6"/>
  <c r="BS1282" i="6"/>
  <c r="BT655" i="6"/>
  <c r="BT263" i="6"/>
  <c r="BT375" i="6"/>
  <c r="BT594" i="6"/>
  <c r="BT827" i="6"/>
  <c r="BT547" i="6"/>
  <c r="BT238" i="6"/>
  <c r="BS741" i="6"/>
  <c r="BT282" i="6"/>
  <c r="BT411" i="6"/>
  <c r="BT441" i="6"/>
  <c r="BT927" i="6"/>
  <c r="BT293" i="6"/>
  <c r="O590" i="6"/>
  <c r="Q590" i="6" s="1"/>
  <c r="BT1138" i="6"/>
  <c r="BT902" i="6"/>
  <c r="BT593" i="6"/>
  <c r="BT301" i="6"/>
  <c r="BT1145" i="6"/>
  <c r="BT39" i="6"/>
  <c r="BT363" i="6"/>
  <c r="BT622" i="6"/>
  <c r="BT198" i="6"/>
  <c r="BT912" i="6"/>
  <c r="BT782" i="6"/>
  <c r="BT683" i="6"/>
  <c r="BT487" i="6"/>
  <c r="BT1295" i="6"/>
  <c r="BT714" i="6"/>
  <c r="BT936" i="6"/>
  <c r="BT1391" i="6"/>
  <c r="BT1054" i="6"/>
  <c r="BT1200" i="6"/>
  <c r="BT1037" i="6"/>
  <c r="BT1382" i="6"/>
  <c r="BT1440" i="6"/>
  <c r="BT1427" i="6"/>
  <c r="BT447" i="6"/>
  <c r="BT1084" i="6"/>
  <c r="BT921" i="6"/>
  <c r="BT791" i="6"/>
  <c r="BT336" i="6"/>
  <c r="BT727" i="6"/>
  <c r="BT288" i="6"/>
  <c r="BT417" i="6"/>
  <c r="BT468" i="6"/>
  <c r="BT609" i="6"/>
  <c r="BT1060" i="6"/>
  <c r="BT554" i="6"/>
  <c r="BT749" i="6"/>
  <c r="BT96" i="6"/>
  <c r="BT550" i="6"/>
  <c r="BT1237" i="6"/>
  <c r="BT1263" i="6"/>
  <c r="AC1282" i="6"/>
  <c r="BQ1282" i="6"/>
  <c r="BT837" i="6"/>
  <c r="BT1424" i="6"/>
  <c r="BT1161" i="6"/>
  <c r="BT608" i="6"/>
  <c r="BT465" i="6"/>
  <c r="BT1213" i="6"/>
  <c r="BT541" i="6"/>
  <c r="BT102" i="6"/>
  <c r="BT426" i="6"/>
  <c r="BT1108" i="6"/>
  <c r="BT294" i="6"/>
  <c r="BT1383" i="6"/>
  <c r="BT797" i="6"/>
  <c r="BT1184" i="6"/>
  <c r="BT529" i="6"/>
  <c r="BT740" i="6"/>
  <c r="BT852" i="6"/>
  <c r="BT510" i="6"/>
  <c r="BT285" i="6"/>
  <c r="BT835" i="6"/>
  <c r="BT770" i="6"/>
  <c r="BT542" i="6"/>
  <c r="BT317" i="6"/>
  <c r="BT1387" i="6"/>
  <c r="BT1322" i="6"/>
  <c r="BT672" i="6"/>
  <c r="BT492" i="6"/>
  <c r="BT281" i="6"/>
  <c r="BT216" i="6"/>
  <c r="BT1142" i="6"/>
  <c r="BT653" i="6"/>
  <c r="BT506" i="6"/>
  <c r="BT1107" i="6"/>
  <c r="BT766" i="6"/>
  <c r="BT701" i="6"/>
  <c r="BT327" i="6"/>
  <c r="BT99" i="6"/>
  <c r="BT17" i="6"/>
  <c r="BT308" i="6"/>
  <c r="BT1256" i="6"/>
  <c r="BT1071" i="6"/>
  <c r="BT875" i="6"/>
  <c r="BT241" i="6"/>
  <c r="BT907" i="6"/>
  <c r="BT1203" i="6"/>
  <c r="BT675" i="6"/>
  <c r="BT528" i="6"/>
  <c r="BT1210" i="6"/>
  <c r="BT1080" i="6"/>
  <c r="BT950" i="6"/>
  <c r="BT527" i="6"/>
  <c r="BT250" i="6"/>
  <c r="BT1421" i="6"/>
  <c r="BT1209" i="6"/>
  <c r="BT1144" i="6"/>
  <c r="BT949" i="6"/>
  <c r="BT1127" i="6"/>
  <c r="BT769" i="6"/>
  <c r="BT914" i="6"/>
  <c r="BT345" i="6"/>
  <c r="BT383" i="6"/>
  <c r="BT1434" i="6"/>
  <c r="BT604" i="6"/>
  <c r="BT523" i="6"/>
  <c r="BT458" i="6"/>
  <c r="BT311" i="6"/>
  <c r="BT19" i="6"/>
  <c r="BT1262" i="6"/>
  <c r="BT952" i="6"/>
  <c r="BT1285" i="6"/>
  <c r="BT1220" i="6"/>
  <c r="BT1139" i="6"/>
  <c r="BT943" i="6"/>
  <c r="BT357" i="6"/>
  <c r="BT1283" i="6"/>
  <c r="BT1121" i="6"/>
  <c r="BT112" i="6"/>
  <c r="BT924" i="6"/>
  <c r="BT290" i="6"/>
  <c r="BT826" i="6"/>
  <c r="BT610" i="6"/>
  <c r="BT1317" i="6"/>
  <c r="BT1252" i="6"/>
  <c r="BT627" i="6"/>
  <c r="BT1150" i="6"/>
  <c r="BT613" i="6"/>
  <c r="BT434" i="6"/>
  <c r="BT1279" i="6"/>
  <c r="BT1002" i="6"/>
  <c r="BT563" i="6"/>
  <c r="BT254" i="6"/>
  <c r="BT59" i="6"/>
  <c r="BT614" i="6"/>
  <c r="BT1330" i="6"/>
  <c r="BT433" i="6"/>
  <c r="BT352" i="6"/>
  <c r="BT1165" i="6"/>
  <c r="BT141" i="6"/>
  <c r="AE111" i="6"/>
  <c r="BS111" i="6"/>
  <c r="AE1036" i="6"/>
  <c r="BS1036" i="6"/>
  <c r="AE472" i="6"/>
  <c r="BS472" i="6"/>
  <c r="AE1004" i="6"/>
  <c r="BS1004" i="6"/>
  <c r="AE1120" i="6"/>
  <c r="BS1120" i="6"/>
  <c r="AE227" i="6"/>
  <c r="BS227" i="6"/>
  <c r="AE1458" i="6"/>
  <c r="BS1458" i="6"/>
  <c r="AE1367" i="6"/>
  <c r="BS1367" i="6"/>
  <c r="AE1408" i="6"/>
  <c r="BS1408" i="6"/>
  <c r="AE658" i="6"/>
  <c r="BS658" i="6"/>
  <c r="AE1414" i="6"/>
  <c r="BS1414" i="6"/>
  <c r="AE405" i="6"/>
  <c r="BS405" i="6"/>
  <c r="AE652" i="6"/>
  <c r="BS652" i="6"/>
  <c r="AE316" i="6"/>
  <c r="BS316" i="6"/>
  <c r="AE587" i="6"/>
  <c r="BS587" i="6"/>
  <c r="AE549" i="6"/>
  <c r="BS549" i="6"/>
  <c r="AE822" i="6"/>
  <c r="BS822" i="6"/>
  <c r="AE49" i="6"/>
  <c r="BS49" i="6"/>
  <c r="AE1438" i="6"/>
  <c r="BS1438" i="6"/>
  <c r="AE723" i="6"/>
  <c r="BS723" i="6"/>
  <c r="AE44" i="6"/>
  <c r="BS44" i="6"/>
  <c r="AE1040" i="6"/>
  <c r="BS1040" i="6"/>
  <c r="AE1164" i="6"/>
  <c r="BS1164" i="6"/>
  <c r="AE1443" i="6"/>
  <c r="BS1443" i="6"/>
  <c r="AE320" i="6"/>
  <c r="BS320" i="6"/>
  <c r="AE802" i="6"/>
  <c r="BS802" i="6"/>
  <c r="AE937" i="6"/>
  <c r="BS937" i="6"/>
  <c r="AE266" i="6"/>
  <c r="BS266" i="6"/>
  <c r="AE372" i="6"/>
  <c r="BS372" i="6"/>
  <c r="AE136" i="6"/>
  <c r="BS136" i="6"/>
  <c r="AE1221" i="6"/>
  <c r="BS1221" i="6"/>
  <c r="AE734" i="6"/>
  <c r="BS734" i="6"/>
  <c r="AE657" i="6"/>
  <c r="BS657" i="6"/>
  <c r="AE233" i="6"/>
  <c r="BS233" i="6"/>
  <c r="AE702" i="6"/>
  <c r="BS702" i="6"/>
  <c r="AE385" i="6"/>
  <c r="BS385" i="6"/>
  <c r="AE231" i="6"/>
  <c r="BS231" i="6"/>
  <c r="AE737" i="6"/>
  <c r="BS737" i="6"/>
  <c r="AE1439" i="6"/>
  <c r="BS1439" i="6"/>
  <c r="AE225" i="6"/>
  <c r="BS225" i="6"/>
  <c r="AE71" i="6"/>
  <c r="BS71" i="6"/>
  <c r="AE818" i="6"/>
  <c r="BS818" i="6"/>
  <c r="AE794" i="6"/>
  <c r="BS794" i="6"/>
  <c r="AE883" i="6"/>
  <c r="BS883" i="6"/>
  <c r="AE1235" i="6"/>
  <c r="BS1235" i="6"/>
  <c r="AE114" i="6"/>
  <c r="BS114" i="6"/>
  <c r="AE144" i="6"/>
  <c r="BS144" i="6"/>
  <c r="AE1299" i="6"/>
  <c r="BS1299" i="6"/>
  <c r="AE122" i="6"/>
  <c r="BS122" i="6"/>
  <c r="AE520" i="6"/>
  <c r="BS520" i="6"/>
  <c r="AE868" i="6"/>
  <c r="BS868" i="6"/>
  <c r="AE235" i="6"/>
  <c r="BS235" i="6"/>
  <c r="AE315" i="6"/>
  <c r="BS315" i="6"/>
  <c r="AE1415" i="6"/>
  <c r="BS1415" i="6"/>
  <c r="AE204" i="6"/>
  <c r="BS204" i="6"/>
  <c r="AE486" i="6"/>
  <c r="BS486" i="6"/>
  <c r="AE1442" i="6"/>
  <c r="BS1442" i="6"/>
  <c r="AE537" i="6"/>
  <c r="BS537" i="6"/>
  <c r="AE220" i="6"/>
  <c r="BS220" i="6"/>
  <c r="AE496" i="6"/>
  <c r="BS496" i="6"/>
  <c r="AE1275" i="6"/>
  <c r="BS1275" i="6"/>
  <c r="AE261" i="6"/>
  <c r="BS261" i="6"/>
  <c r="AE97" i="6"/>
  <c r="BS97" i="6"/>
  <c r="AE31" i="6"/>
  <c r="BS31" i="6"/>
  <c r="AE726" i="6"/>
  <c r="BS726" i="6"/>
  <c r="AE1381" i="6"/>
  <c r="BS1381" i="6"/>
  <c r="AE916" i="6"/>
  <c r="BS916" i="6"/>
  <c r="AE1055" i="6"/>
  <c r="BS1055" i="6"/>
  <c r="AE155" i="6"/>
  <c r="BS155" i="6"/>
  <c r="AE120" i="6"/>
  <c r="BS120" i="6"/>
  <c r="AE558" i="6"/>
  <c r="BS558" i="6"/>
  <c r="AE179" i="6"/>
  <c r="BS179" i="6"/>
  <c r="AE259" i="6"/>
  <c r="BS259" i="6"/>
  <c r="AE548" i="6"/>
  <c r="BS548" i="6"/>
  <c r="AE918" i="6"/>
  <c r="BS918" i="6"/>
  <c r="AE784" i="6"/>
  <c r="BS784" i="6"/>
  <c r="AE84" i="6"/>
  <c r="BS84" i="6"/>
  <c r="AE90" i="6"/>
  <c r="BS90" i="6"/>
  <c r="AE742" i="6"/>
  <c r="BS742" i="6"/>
  <c r="AE1155" i="6"/>
  <c r="BS1155" i="6"/>
  <c r="AE1205" i="6"/>
  <c r="BS1205" i="6"/>
  <c r="AE532" i="6"/>
  <c r="BS532" i="6"/>
  <c r="AE833" i="6"/>
  <c r="BS833" i="6"/>
  <c r="AE41" i="6"/>
  <c r="BS41" i="6"/>
  <c r="AE154" i="6"/>
  <c r="BS154" i="6"/>
  <c r="AE1446" i="6"/>
  <c r="BS1446" i="6"/>
  <c r="AE1378" i="6"/>
  <c r="BS1378" i="6"/>
  <c r="AE28" i="6"/>
  <c r="BS28" i="6"/>
  <c r="AE942" i="6"/>
  <c r="BS942" i="6"/>
  <c r="AC219" i="6"/>
  <c r="BQ219" i="6"/>
  <c r="AC122" i="6"/>
  <c r="BQ122" i="6"/>
  <c r="AC261" i="6"/>
  <c r="BQ261" i="6"/>
  <c r="AC1417" i="6"/>
  <c r="BQ1417" i="6"/>
  <c r="AC1197" i="6"/>
  <c r="BQ1197" i="6"/>
  <c r="AC573" i="6"/>
  <c r="BQ573" i="6"/>
  <c r="AC1454" i="6"/>
  <c r="BQ1454" i="6"/>
  <c r="AC520" i="6"/>
  <c r="BQ520" i="6"/>
  <c r="AC532" i="6"/>
  <c r="BQ532" i="6"/>
  <c r="AC1180" i="6"/>
  <c r="BQ1180" i="6"/>
  <c r="AC1105" i="6"/>
  <c r="BQ1105" i="6"/>
  <c r="AC1132" i="6"/>
  <c r="BQ1132" i="6"/>
  <c r="AC1004" i="6"/>
  <c r="BQ1004" i="6"/>
  <c r="AC1413" i="6"/>
  <c r="BQ1413" i="6"/>
  <c r="AC1201" i="6"/>
  <c r="BQ1201" i="6"/>
  <c r="AC225" i="6"/>
  <c r="BQ225" i="6"/>
  <c r="AC1446" i="6"/>
  <c r="BQ1446" i="6"/>
  <c r="AC305" i="6"/>
  <c r="BQ305" i="6"/>
  <c r="AC120" i="6"/>
  <c r="BQ120" i="6"/>
  <c r="AC794" i="6"/>
  <c r="BQ794" i="6"/>
  <c r="AC427" i="6"/>
  <c r="BQ427" i="6"/>
  <c r="AC315" i="6"/>
  <c r="BQ315" i="6"/>
  <c r="AC1408" i="6"/>
  <c r="BQ1408" i="6"/>
  <c r="AC525" i="6"/>
  <c r="BQ525" i="6"/>
  <c r="AC658" i="6"/>
  <c r="BQ658" i="6"/>
  <c r="AC617" i="6"/>
  <c r="BQ617" i="6"/>
  <c r="AC354" i="6"/>
  <c r="BQ354" i="6"/>
  <c r="AC316" i="6"/>
  <c r="BQ316" i="6"/>
  <c r="AC572" i="6"/>
  <c r="BQ572" i="6"/>
  <c r="AC1164" i="6"/>
  <c r="BQ1164" i="6"/>
  <c r="AC1458" i="6"/>
  <c r="BQ1458" i="6"/>
  <c r="AC937" i="6"/>
  <c r="BQ937" i="6"/>
  <c r="AC179" i="6"/>
  <c r="BQ179" i="6"/>
  <c r="AC235" i="6"/>
  <c r="BQ235" i="6"/>
  <c r="AC1439" i="6"/>
  <c r="BQ1439" i="6"/>
  <c r="AC861" i="6"/>
  <c r="BQ861" i="6"/>
  <c r="AC702" i="6"/>
  <c r="BQ702" i="6"/>
  <c r="O1282" i="6"/>
  <c r="Q1282" i="6" s="1"/>
  <c r="O225" i="6"/>
  <c r="Q225" i="6" s="1"/>
  <c r="O316" i="6"/>
  <c r="Q316" i="6" s="1"/>
  <c r="N744" i="6"/>
  <c r="L744" i="6"/>
  <c r="T744" i="3"/>
  <c r="M744" i="6"/>
  <c r="U744" i="3"/>
  <c r="AC1241" i="6"/>
  <c r="AC704" i="6"/>
  <c r="AC1275" i="6"/>
  <c r="AC97" i="6"/>
  <c r="O702" i="6"/>
  <c r="Q702" i="6" s="1"/>
  <c r="AE662" i="6"/>
  <c r="AE36" i="6"/>
  <c r="AE209" i="6"/>
  <c r="AE127" i="6"/>
  <c r="AE1180" i="6"/>
  <c r="AE568" i="6"/>
  <c r="AE242" i="6"/>
  <c r="AE425" i="6"/>
  <c r="AE183" i="6"/>
  <c r="AE371" i="6"/>
  <c r="AE1158" i="6"/>
  <c r="AE1103" i="6"/>
  <c r="AE861" i="6"/>
  <c r="AE1254" i="6"/>
  <c r="AE617" i="6"/>
  <c r="AE601" i="6"/>
  <c r="AE271" i="6"/>
  <c r="AE427" i="6"/>
  <c r="AE1320" i="6"/>
  <c r="AE557" i="6"/>
  <c r="AE1016" i="6"/>
  <c r="AE1132" i="6"/>
  <c r="AE498" i="6"/>
  <c r="AE270" i="6"/>
  <c r="AE695" i="6"/>
  <c r="AE619" i="6"/>
  <c r="AE1454" i="6"/>
  <c r="AE106" i="6"/>
  <c r="AE354" i="6"/>
  <c r="AE814" i="6"/>
  <c r="AE401" i="6"/>
  <c r="AE517" i="6"/>
  <c r="AE1105" i="6"/>
  <c r="AE279" i="6"/>
  <c r="AE1197" i="6"/>
  <c r="AE139" i="6"/>
  <c r="AE103" i="6"/>
  <c r="AE694" i="6"/>
  <c r="AE1026" i="6"/>
  <c r="AE572" i="6"/>
  <c r="AE164" i="6"/>
  <c r="AE1417" i="6"/>
  <c r="AE869" i="6"/>
  <c r="AE1328" i="6"/>
  <c r="AE635" i="6"/>
  <c r="AE525" i="6"/>
  <c r="AE573" i="6"/>
  <c r="AE212" i="6"/>
  <c r="AE219" i="6"/>
  <c r="O1105" i="6"/>
  <c r="Q1105" i="6" s="1"/>
  <c r="O1446" i="6"/>
  <c r="Q1446" i="6" s="1"/>
  <c r="O354" i="6"/>
  <c r="Q354" i="6" s="1"/>
  <c r="O1275" i="6"/>
  <c r="Q1275" i="6" s="1"/>
  <c r="O305" i="6"/>
  <c r="Q305" i="6" s="1"/>
  <c r="O261" i="6"/>
  <c r="Q261" i="6" s="1"/>
  <c r="O1201" i="6"/>
  <c r="Q1201" i="6" s="1"/>
  <c r="O97" i="6"/>
  <c r="Q97" i="6" s="1"/>
  <c r="O1241" i="6"/>
  <c r="Q1241" i="6" s="1"/>
  <c r="O937" i="6"/>
  <c r="Q937" i="6" s="1"/>
  <c r="O532" i="6"/>
  <c r="Q532" i="6" s="1"/>
  <c r="O1439" i="6"/>
  <c r="Q1439" i="6" s="1"/>
  <c r="O1413" i="6"/>
  <c r="Q1413" i="6" s="1"/>
  <c r="O704" i="6"/>
  <c r="Q704" i="6" s="1"/>
  <c r="O573" i="6"/>
  <c r="Q573" i="6" s="1"/>
  <c r="O617" i="6"/>
  <c r="Q617" i="6" s="1"/>
  <c r="O658" i="6"/>
  <c r="Q658" i="6" s="1"/>
  <c r="O1454" i="6"/>
  <c r="Q1454" i="6" s="1"/>
  <c r="O219" i="6"/>
  <c r="Q219" i="6" s="1"/>
  <c r="O315" i="6"/>
  <c r="Q315" i="6" s="1"/>
  <c r="O861" i="6"/>
  <c r="Q861" i="6" s="1"/>
  <c r="O525" i="6"/>
  <c r="Q525" i="6" s="1"/>
  <c r="O235" i="6"/>
  <c r="Q235" i="6" s="1"/>
  <c r="O1417" i="6"/>
  <c r="Q1417" i="6" s="1"/>
  <c r="O1408" i="6"/>
  <c r="Q1408" i="6" s="1"/>
  <c r="O1132" i="6"/>
  <c r="Q1132" i="6" s="1"/>
  <c r="O520" i="6"/>
  <c r="Q520" i="6" s="1"/>
  <c r="O1197" i="6"/>
  <c r="Q1197" i="6" s="1"/>
  <c r="O1180" i="6"/>
  <c r="O572" i="6"/>
  <c r="Q572" i="6" s="1"/>
  <c r="O1458" i="6"/>
  <c r="Q1458" i="6" s="1"/>
  <c r="O1004" i="6"/>
  <c r="Q1004" i="6" s="1"/>
  <c r="O427" i="6"/>
  <c r="Q427" i="6" s="1"/>
  <c r="O179" i="6"/>
  <c r="Q179" i="6" s="1"/>
  <c r="O794" i="6"/>
  <c r="Q794" i="6" s="1"/>
  <c r="O120" i="6"/>
  <c r="Q120" i="6" s="1"/>
  <c r="AF179" i="6" l="1"/>
  <c r="CC1210" i="6"/>
  <c r="BY1210" i="6" s="1"/>
  <c r="AF122" i="6"/>
  <c r="BT409" i="6"/>
  <c r="CC409" i="6" s="1"/>
  <c r="BY409" i="6" s="1"/>
  <c r="BT64" i="6"/>
  <c r="BT442" i="6"/>
  <c r="AF1164" i="6"/>
  <c r="AF1413" i="6"/>
  <c r="AF603" i="6"/>
  <c r="AF976" i="6"/>
  <c r="AF624" i="6"/>
  <c r="AF334" i="6"/>
  <c r="AF997" i="6"/>
  <c r="AF1333" i="6"/>
  <c r="AF702" i="6"/>
  <c r="AF572" i="6"/>
  <c r="AF658" i="6"/>
  <c r="AF427" i="6"/>
  <c r="AF1446" i="6"/>
  <c r="AF1004" i="6"/>
  <c r="AF532" i="6"/>
  <c r="AF1197" i="6"/>
  <c r="AF219" i="6"/>
  <c r="AF1282" i="6"/>
  <c r="AF731" i="6"/>
  <c r="AF212" i="6"/>
  <c r="AF41" i="6"/>
  <c r="AF537" i="6"/>
  <c r="AF614" i="6"/>
  <c r="AF1150" i="6"/>
  <c r="AF516" i="6"/>
  <c r="AF249" i="6"/>
  <c r="AF1178" i="6"/>
  <c r="AF837" i="6"/>
  <c r="AF296" i="6"/>
  <c r="AF11" i="6"/>
  <c r="AF231" i="6"/>
  <c r="AF1002" i="6"/>
  <c r="AF242" i="6"/>
  <c r="AF824" i="6"/>
  <c r="AF416" i="6"/>
  <c r="AF1183" i="6"/>
  <c r="CC1183" i="6" s="1"/>
  <c r="BY1183" i="6" s="1"/>
  <c r="AF227" i="6"/>
  <c r="AF454" i="6"/>
  <c r="AF813" i="6"/>
  <c r="AF1035" i="6"/>
  <c r="AF1441" i="6"/>
  <c r="AF540" i="6"/>
  <c r="AF465" i="6"/>
  <c r="AF357" i="6"/>
  <c r="AF1214" i="6"/>
  <c r="AF803" i="6"/>
  <c r="AF992" i="6"/>
  <c r="AF756" i="6"/>
  <c r="AF1464" i="6"/>
  <c r="AF1232" i="6"/>
  <c r="AF567" i="6"/>
  <c r="AF663" i="6"/>
  <c r="AF963" i="6"/>
  <c r="AF367" i="6"/>
  <c r="AF318" i="6"/>
  <c r="AF870" i="6"/>
  <c r="AF1435" i="6"/>
  <c r="AF841" i="6"/>
  <c r="AF769" i="6"/>
  <c r="AF582" i="6"/>
  <c r="AF57" i="6"/>
  <c r="AF51" i="6"/>
  <c r="AF1396" i="6"/>
  <c r="AF1097" i="6"/>
  <c r="AF1291" i="6"/>
  <c r="AF985" i="6"/>
  <c r="AF1405" i="6"/>
  <c r="AF1120" i="6"/>
  <c r="AF1455" i="6"/>
  <c r="AF1208" i="6"/>
  <c r="AF130" i="6"/>
  <c r="AF137" i="6"/>
  <c r="AF165" i="6"/>
  <c r="AF180" i="6"/>
  <c r="AF196" i="6"/>
  <c r="AF198" i="6"/>
  <c r="AF320" i="6"/>
  <c r="AF1057" i="6"/>
  <c r="AF771" i="6"/>
  <c r="AF575" i="6"/>
  <c r="AF790" i="6"/>
  <c r="AF755" i="6"/>
  <c r="AF659" i="6"/>
  <c r="AF1205" i="6"/>
  <c r="AF1103" i="6"/>
  <c r="AF667" i="6"/>
  <c r="AF1323" i="6"/>
  <c r="AF541" i="6"/>
  <c r="AF1144" i="6"/>
  <c r="AF804" i="6"/>
  <c r="AF819" i="6"/>
  <c r="AF642" i="6"/>
  <c r="AF902" i="6"/>
  <c r="AF542" i="6"/>
  <c r="AF956" i="6"/>
  <c r="AF423" i="6"/>
  <c r="AF692" i="6"/>
  <c r="AF228" i="6"/>
  <c r="AF1459" i="6"/>
  <c r="AF1238" i="6"/>
  <c r="AF682" i="6"/>
  <c r="AF1312" i="6"/>
  <c r="AF789" i="6"/>
  <c r="AF1327" i="6"/>
  <c r="AF738" i="6"/>
  <c r="AF1152" i="6"/>
  <c r="AF835" i="6"/>
  <c r="AF1448" i="6"/>
  <c r="AF39" i="6"/>
  <c r="AF1379" i="6"/>
  <c r="AF871" i="6"/>
  <c r="AF1106" i="6"/>
  <c r="AF1457" i="6"/>
  <c r="AF1215" i="6"/>
  <c r="AF488" i="6"/>
  <c r="AF683" i="6"/>
  <c r="AF1017" i="6"/>
  <c r="AF1352" i="6"/>
  <c r="AF729" i="6"/>
  <c r="AF374" i="6"/>
  <c r="AF298" i="6"/>
  <c r="AF750" i="6"/>
  <c r="AF452" i="6"/>
  <c r="AF1432" i="6"/>
  <c r="AF1265" i="6"/>
  <c r="AF95" i="6"/>
  <c r="AF264" i="6"/>
  <c r="AF1160" i="6"/>
  <c r="AF1135" i="6"/>
  <c r="AF950" i="6"/>
  <c r="AF1256" i="6"/>
  <c r="AF639" i="6"/>
  <c r="AF359" i="6"/>
  <c r="AF908" i="6"/>
  <c r="AF581" i="6"/>
  <c r="AF691" i="6"/>
  <c r="AF1040" i="6"/>
  <c r="AF1421" i="6"/>
  <c r="AF138" i="6"/>
  <c r="AF146" i="6"/>
  <c r="AF1163" i="6"/>
  <c r="AF330" i="6"/>
  <c r="AF361" i="6"/>
  <c r="AF38" i="6"/>
  <c r="AF704" i="6"/>
  <c r="AF1241" i="6"/>
  <c r="AF315" i="6"/>
  <c r="AF861" i="6"/>
  <c r="AF937" i="6"/>
  <c r="AF316" i="6"/>
  <c r="AF525" i="6"/>
  <c r="AF794" i="6"/>
  <c r="AF225" i="6"/>
  <c r="AF1132" i="6"/>
  <c r="AF520" i="6"/>
  <c r="AF1417" i="6"/>
  <c r="AF589" i="6"/>
  <c r="AF806" i="6"/>
  <c r="AF259" i="6"/>
  <c r="AF1055" i="6"/>
  <c r="AF548" i="6"/>
  <c r="AF1260" i="6"/>
  <c r="AF1115" i="6"/>
  <c r="AF291" i="6"/>
  <c r="AF1315" i="6"/>
  <c r="AF1358" i="6"/>
  <c r="AF1285" i="6"/>
  <c r="AF253" i="6"/>
  <c r="AF533" i="6"/>
  <c r="AF772" i="6"/>
  <c r="AF850" i="6"/>
  <c r="AF846" i="6"/>
  <c r="AF268" i="6"/>
  <c r="AF987" i="6"/>
  <c r="AF363" i="6"/>
  <c r="AF675" i="6"/>
  <c r="AF597" i="6"/>
  <c r="AF417" i="6"/>
  <c r="AF815" i="6"/>
  <c r="AF1274" i="6"/>
  <c r="AF362" i="6"/>
  <c r="AF801" i="6"/>
  <c r="AF1137" i="6"/>
  <c r="AF1258" i="6"/>
  <c r="AF94" i="6"/>
  <c r="AF770" i="6"/>
  <c r="AF1447" i="6"/>
  <c r="AF880" i="6"/>
  <c r="AF626" i="6"/>
  <c r="AF598" i="6"/>
  <c r="AF1345" i="6"/>
  <c r="AF1261" i="6"/>
  <c r="AF58" i="6"/>
  <c r="AF1003" i="6"/>
  <c r="AF474" i="6"/>
  <c r="AF493" i="6"/>
  <c r="AF893" i="6"/>
  <c r="AF17" i="6"/>
  <c r="AF544" i="6"/>
  <c r="AF1165" i="6"/>
  <c r="AF406" i="6"/>
  <c r="AF1252" i="6"/>
  <c r="AF65" i="6"/>
  <c r="AF285" i="6"/>
  <c r="AF1006" i="6"/>
  <c r="AF677" i="6"/>
  <c r="AF1262" i="6"/>
  <c r="AF290" i="6"/>
  <c r="AF1317" i="6"/>
  <c r="AF613" i="6"/>
  <c r="AF426" i="6"/>
  <c r="AF308" i="6"/>
  <c r="AF833" i="6"/>
  <c r="AF655" i="6"/>
  <c r="CC655" i="6" s="1"/>
  <c r="BY655" i="6" s="1"/>
  <c r="AF1016" i="6"/>
  <c r="AF131" i="6"/>
  <c r="AF169" i="6"/>
  <c r="AF737" i="6"/>
  <c r="AF182" i="6"/>
  <c r="AF199" i="6"/>
  <c r="AF159" i="6"/>
  <c r="AF882" i="6"/>
  <c r="AF1332" i="6"/>
  <c r="AF949" i="6"/>
  <c r="AF97" i="6"/>
  <c r="AF53" i="6"/>
  <c r="AF1295" i="6"/>
  <c r="AF449" i="6"/>
  <c r="AF293" i="6"/>
  <c r="AF1316" i="6"/>
  <c r="AF223" i="6"/>
  <c r="AF262" i="6"/>
  <c r="AF842" i="6"/>
  <c r="AF238" i="6"/>
  <c r="AF1436" i="6"/>
  <c r="AF1321" i="6"/>
  <c r="AF1243" i="6"/>
  <c r="AF743" i="6"/>
  <c r="AF687" i="6"/>
  <c r="AF239" i="6"/>
  <c r="AF35" i="6"/>
  <c r="AF1419" i="6"/>
  <c r="AF457" i="6"/>
  <c r="AF1404" i="6"/>
  <c r="AF969" i="6"/>
  <c r="AF1399" i="6"/>
  <c r="AF1139" i="6"/>
  <c r="CC1139" i="6" s="1"/>
  <c r="BY1139" i="6" s="1"/>
  <c r="AF434" i="6"/>
  <c r="AF953" i="6"/>
  <c r="AF757" i="6"/>
  <c r="AF448" i="6"/>
  <c r="AF1170" i="6"/>
  <c r="AF1301" i="6"/>
  <c r="AF1209" i="6"/>
  <c r="AF1047" i="6"/>
  <c r="AF415" i="6"/>
  <c r="AF604" i="6"/>
  <c r="AF722" i="6"/>
  <c r="AF1185" i="6"/>
  <c r="AF1277" i="6"/>
  <c r="AF1253" i="6"/>
  <c r="AF709" i="6"/>
  <c r="AF1239" i="6"/>
  <c r="AF1385" i="6"/>
  <c r="AF1420" i="6"/>
  <c r="AF860" i="6"/>
  <c r="AF1122" i="6"/>
  <c r="AF1125" i="6"/>
  <c r="AF1104" i="6"/>
  <c r="AF366" i="6"/>
  <c r="AF645" i="6"/>
  <c r="AF1388" i="6"/>
  <c r="AF313" i="6"/>
  <c r="AF1391" i="6"/>
  <c r="AF500" i="6"/>
  <c r="AF1368" i="6"/>
  <c r="AF826" i="6"/>
  <c r="AF1145" i="6"/>
  <c r="AF1424" i="6"/>
  <c r="AF68" i="6"/>
  <c r="AF441" i="6"/>
  <c r="AF529" i="6"/>
  <c r="AF44" i="6"/>
  <c r="AF1204" i="6"/>
  <c r="AF1299" i="6"/>
  <c r="AF1438" i="6"/>
  <c r="AF1198" i="6"/>
  <c r="AF329" i="6"/>
  <c r="AF531" i="6"/>
  <c r="AF1415" i="6"/>
  <c r="AF157" i="6"/>
  <c r="AF170" i="6"/>
  <c r="AF141" i="6"/>
  <c r="AF1124" i="6"/>
  <c r="AF1289" i="6"/>
  <c r="AF352" i="6"/>
  <c r="AF1107" i="6"/>
  <c r="AF617" i="6"/>
  <c r="AF1180" i="6"/>
  <c r="AF220" i="6"/>
  <c r="AF1279" i="6"/>
  <c r="AF694" i="6"/>
  <c r="AF425" i="6"/>
  <c r="AF1275" i="6"/>
  <c r="AF1439" i="6"/>
  <c r="AF1458" i="6"/>
  <c r="AF354" i="6"/>
  <c r="AF1408" i="6"/>
  <c r="AF120" i="6"/>
  <c r="AF1201" i="6"/>
  <c r="AF1105" i="6"/>
  <c r="AF1454" i="6"/>
  <c r="AF261" i="6"/>
  <c r="AF1045" i="6"/>
  <c r="AF590" i="6"/>
  <c r="AF765" i="6"/>
  <c r="AF486" i="6"/>
  <c r="AF498" i="6"/>
  <c r="AF652" i="6"/>
  <c r="AF273" i="6"/>
  <c r="AF1051" i="6"/>
  <c r="AF959" i="6"/>
  <c r="AF954" i="6"/>
  <c r="AF504" i="6"/>
  <c r="AF497" i="6"/>
  <c r="AF805" i="6"/>
  <c r="AF19" i="6"/>
  <c r="AF965" i="6"/>
  <c r="AF341" i="6"/>
  <c r="AF741" i="6"/>
  <c r="AF336" i="6"/>
  <c r="AF1237" i="6"/>
  <c r="AF960" i="6"/>
  <c r="AF1298" i="6"/>
  <c r="AF384" i="6"/>
  <c r="AF1112" i="6"/>
  <c r="AF696" i="6"/>
  <c r="AF221" i="6"/>
  <c r="AF424" i="6"/>
  <c r="AF1000" i="6"/>
  <c r="AF680" i="6"/>
  <c r="AF1114" i="6"/>
  <c r="AF1228" i="6"/>
  <c r="AF1149" i="6"/>
  <c r="AF760" i="6"/>
  <c r="AF55" i="6"/>
  <c r="AF562" i="6"/>
  <c r="AF237" i="6"/>
  <c r="AF568" i="6"/>
  <c r="AF782" i="6"/>
  <c r="AF1269" i="6"/>
  <c r="AF609" i="6"/>
  <c r="AF263" i="6"/>
  <c r="AF523" i="6"/>
  <c r="AF266" i="6"/>
  <c r="AF584" i="6"/>
  <c r="AF6" i="6"/>
  <c r="AF717" i="6"/>
  <c r="AF1247" i="6"/>
  <c r="AF510" i="6"/>
  <c r="AF1378" i="6"/>
  <c r="AF726" i="6"/>
  <c r="AF49" i="6"/>
  <c r="AF1027" i="6"/>
  <c r="AF7" i="6"/>
  <c r="AF325" i="6"/>
  <c r="AF896" i="6"/>
  <c r="AF104" i="6"/>
  <c r="AF637" i="6"/>
  <c r="AF311" i="6"/>
  <c r="AF895" i="6"/>
  <c r="AF1290" i="6"/>
  <c r="AF862" i="6"/>
  <c r="AF1281" i="6"/>
  <c r="AF886" i="6"/>
  <c r="AF982" i="6"/>
  <c r="AF413" i="6"/>
  <c r="AF233" i="6"/>
  <c r="AF20" i="6"/>
  <c r="AF922" i="6"/>
  <c r="AF1019" i="6"/>
  <c r="AF910" i="6"/>
  <c r="AF991" i="6"/>
  <c r="AF1236" i="6"/>
  <c r="AF1189" i="6"/>
  <c r="AF1079" i="6"/>
  <c r="AF1394" i="6"/>
  <c r="AF1005" i="6"/>
  <c r="AF661" i="6"/>
  <c r="AF222" i="6"/>
  <c r="AF421" i="6"/>
  <c r="AF608" i="6"/>
  <c r="AF1344" i="6"/>
  <c r="AF1117" i="6"/>
  <c r="AF1246" i="6"/>
  <c r="AF522" i="6"/>
  <c r="AF711" i="6"/>
  <c r="AF418" i="6"/>
  <c r="AF827" i="6"/>
  <c r="AF730" i="6"/>
  <c r="AF853" i="6"/>
  <c r="AF911" i="6"/>
  <c r="AF1173" i="6"/>
  <c r="AF1086" i="6"/>
  <c r="AF1339" i="6"/>
  <c r="AF718" i="6"/>
  <c r="AF649" i="6"/>
  <c r="AF248" i="6"/>
  <c r="AF938" i="6"/>
  <c r="AF105" i="6"/>
  <c r="AF610" i="6"/>
  <c r="AF484" i="6"/>
  <c r="AF1278" i="6"/>
  <c r="AF241" i="6"/>
  <c r="AF766" i="6"/>
  <c r="AF654" i="6"/>
  <c r="CC654" i="6" s="1"/>
  <c r="BY654" i="6" s="1"/>
  <c r="AF1284" i="6"/>
  <c r="AF1203" i="6"/>
  <c r="AF848" i="6"/>
  <c r="AF27" i="6"/>
  <c r="AF1213" i="6"/>
  <c r="AF943" i="6"/>
  <c r="AF547" i="6"/>
  <c r="AF1032" i="6"/>
  <c r="AF994" i="6"/>
  <c r="AF1053" i="6"/>
  <c r="AF883" i="6"/>
  <c r="AF1320" i="6"/>
  <c r="AF1158" i="6"/>
  <c r="AF149" i="6"/>
  <c r="AF175" i="6"/>
  <c r="AF818" i="6"/>
  <c r="AF206" i="6"/>
  <c r="AF916" i="6"/>
  <c r="AF1048" i="6"/>
  <c r="AF1366" i="6"/>
  <c r="AF714" i="6"/>
  <c r="AF630" i="6"/>
  <c r="AF551" i="6"/>
  <c r="AF472" i="6"/>
  <c r="AF780" i="6"/>
  <c r="AF657" i="6"/>
  <c r="AF3" i="6"/>
  <c r="AF270" i="6"/>
  <c r="AF636" i="6"/>
  <c r="AF229" i="6"/>
  <c r="AF681" i="6"/>
  <c r="AF461" i="6"/>
  <c r="AF42" i="6"/>
  <c r="AF323" i="6"/>
  <c r="AF48" i="6"/>
  <c r="AF721" i="6"/>
  <c r="AF933" i="6"/>
  <c r="AF669" i="6"/>
  <c r="AF1263" i="6"/>
  <c r="AF679" i="6"/>
  <c r="AF749" i="6"/>
  <c r="AF921" i="6"/>
  <c r="AF904" i="6"/>
  <c r="AF1403" i="6"/>
  <c r="AF407" i="6"/>
  <c r="AF1050" i="6"/>
  <c r="AF593" i="6"/>
  <c r="AF1303" i="6"/>
  <c r="AF1382" i="6"/>
  <c r="AF1138" i="6"/>
  <c r="AF460" i="6"/>
  <c r="AF768" i="6"/>
  <c r="AF414" i="6"/>
  <c r="AF973" i="6"/>
  <c r="AF1147" i="6"/>
  <c r="AF530" i="6"/>
  <c r="AF993" i="6"/>
  <c r="AF1272" i="6"/>
  <c r="AF1065" i="6"/>
  <c r="AF1174" i="6"/>
  <c r="AF462" i="6"/>
  <c r="AF1463" i="6"/>
  <c r="AF1064" i="6"/>
  <c r="AF511" i="6"/>
  <c r="AF594" i="6"/>
  <c r="AF1141" i="6"/>
  <c r="CC1141" i="6" s="1"/>
  <c r="BY1141" i="6" s="1"/>
  <c r="AF59" i="6"/>
  <c r="AF1077" i="6"/>
  <c r="AF788" i="6"/>
  <c r="AF338" i="6"/>
  <c r="AF419" i="6"/>
  <c r="AF623" i="6"/>
  <c r="AF1123" i="6"/>
  <c r="AF907" i="6"/>
  <c r="AF1108" i="6"/>
  <c r="AF375" i="6"/>
  <c r="AF458" i="6"/>
  <c r="AF569" i="6"/>
  <c r="AF506" i="6"/>
  <c r="AF874" i="6"/>
  <c r="AF906" i="6"/>
  <c r="AF1094" i="6"/>
  <c r="AF784" i="6"/>
  <c r="AF1130" i="6"/>
  <c r="AF557" i="6"/>
  <c r="AF786" i="6"/>
  <c r="AF587" i="6"/>
  <c r="AF466" i="6"/>
  <c r="AF1443" i="6"/>
  <c r="AF1328" i="6"/>
  <c r="AF126" i="6"/>
  <c r="AF128" i="6"/>
  <c r="AF142" i="6"/>
  <c r="AF194" i="6"/>
  <c r="AF1283" i="6"/>
  <c r="AF99" i="6"/>
  <c r="AF1080" i="6"/>
  <c r="AF612" i="6"/>
  <c r="AF631" i="6"/>
  <c r="AF235" i="6"/>
  <c r="AF305" i="6"/>
  <c r="AF573" i="6"/>
  <c r="AF564" i="6"/>
  <c r="AF791" i="6"/>
  <c r="AF1437" i="6"/>
  <c r="AF1416" i="6"/>
  <c r="AF591" i="6"/>
  <c r="AF281" i="6"/>
  <c r="AF98" i="6"/>
  <c r="AF857" i="6"/>
  <c r="AF1244" i="6"/>
  <c r="AF282" i="6"/>
  <c r="AF117" i="6"/>
  <c r="AF1008" i="6"/>
  <c r="AF736" i="6"/>
  <c r="AF873" i="6"/>
  <c r="AF230" i="6"/>
  <c r="AF1456" i="6"/>
  <c r="AF1024" i="6"/>
  <c r="AF1161" i="6"/>
  <c r="CC1161" i="6" s="1"/>
  <c r="BY1161" i="6" s="1"/>
  <c r="AF1109" i="6"/>
  <c r="AF1146" i="6"/>
  <c r="AF615" i="6"/>
  <c r="AF1240" i="6"/>
  <c r="AF914" i="6"/>
  <c r="AF109" i="6"/>
  <c r="AF1440" i="6"/>
  <c r="AF627" i="6"/>
  <c r="AF1383" i="6"/>
  <c r="AF1430" i="6"/>
  <c r="AF1426" i="6"/>
  <c r="AF1182" i="6"/>
  <c r="AF728" i="6"/>
  <c r="AF971" i="6"/>
  <c r="AF1200" i="6"/>
  <c r="AF283" i="6"/>
  <c r="AF707" i="6"/>
  <c r="AF1387" i="6"/>
  <c r="AF342" i="6"/>
  <c r="AF62" i="6"/>
  <c r="AF292" i="6"/>
  <c r="AF670" i="6"/>
  <c r="AF866" i="6"/>
  <c r="AF1331" i="6"/>
  <c r="AF1294" i="6"/>
  <c r="AF252" i="6"/>
  <c r="AF668" i="6"/>
  <c r="AF110" i="6"/>
  <c r="AF1171" i="6"/>
  <c r="AF1325" i="6"/>
  <c r="AF447" i="6"/>
  <c r="AF879" i="6"/>
  <c r="AF923" i="6"/>
  <c r="AF383" i="6"/>
  <c r="AF294" i="6"/>
  <c r="AF1134" i="6"/>
  <c r="AF1350" i="6"/>
  <c r="AF1184" i="6"/>
  <c r="AF1449" i="6"/>
  <c r="AF1037" i="6"/>
  <c r="AF783" i="6"/>
  <c r="AF558" i="6"/>
  <c r="AF1136" i="6"/>
  <c r="AF549" i="6"/>
  <c r="AF135" i="6"/>
  <c r="AF152" i="6"/>
  <c r="AF190" i="6"/>
  <c r="AF935" i="6"/>
  <c r="AF727" i="6"/>
  <c r="AF1346" i="6"/>
  <c r="AF527" i="6"/>
  <c r="AF865" i="6"/>
  <c r="AF1370" i="6"/>
  <c r="AF563" i="6"/>
  <c r="BT1376" i="6"/>
  <c r="BT1020" i="6"/>
  <c r="BT269" i="6"/>
  <c r="BT364" i="6"/>
  <c r="BT13" i="6"/>
  <c r="BT1212" i="6"/>
  <c r="CC1212" i="6" s="1"/>
  <c r="BY1212" i="6" s="1"/>
  <c r="BT686" i="6"/>
  <c r="BT621" i="6"/>
  <c r="BT1056" i="6"/>
  <c r="BT1088" i="6"/>
  <c r="BT337" i="6"/>
  <c r="BT1066" i="6"/>
  <c r="BT321" i="6"/>
  <c r="BT1119" i="6"/>
  <c r="BT319" i="6"/>
  <c r="BT277" i="6"/>
  <c r="BT633" i="6"/>
  <c r="BT913" i="6"/>
  <c r="BT358" i="6"/>
  <c r="BT408" i="6"/>
  <c r="CC408" i="6" s="1"/>
  <c r="BY408" i="6" s="1"/>
  <c r="BT1377" i="6"/>
  <c r="BT840" i="6"/>
  <c r="BT46" i="6"/>
  <c r="BT446" i="6"/>
  <c r="BT1359" i="6"/>
  <c r="Q1193" i="6"/>
  <c r="Q1152" i="6"/>
  <c r="Q1189" i="6"/>
  <c r="R640" i="6"/>
  <c r="U640" i="6" s="1"/>
  <c r="R1197" i="6"/>
  <c r="U1197" i="6" s="1"/>
  <c r="R1184" i="6"/>
  <c r="U1184" i="6" s="1"/>
  <c r="Q1191" i="6"/>
  <c r="Q417" i="6"/>
  <c r="Q1181" i="6"/>
  <c r="Q1217" i="6"/>
  <c r="Q1162" i="6"/>
  <c r="R1187" i="6"/>
  <c r="U1187" i="6" s="1"/>
  <c r="R658" i="6"/>
  <c r="U658" i="6" s="1"/>
  <c r="R794" i="6"/>
  <c r="U794" i="6" s="1"/>
  <c r="R1004" i="6"/>
  <c r="U1004" i="6" s="1"/>
  <c r="R1417" i="6"/>
  <c r="U1417" i="6" s="1"/>
  <c r="R617" i="6"/>
  <c r="U617" i="6" s="1"/>
  <c r="R97" i="6"/>
  <c r="U97" i="6" s="1"/>
  <c r="R1282" i="6"/>
  <c r="U1282" i="6" s="1"/>
  <c r="R659" i="6"/>
  <c r="U659" i="6" s="1"/>
  <c r="R1220" i="6"/>
  <c r="U1220" i="6" s="1"/>
  <c r="CC1220" i="6" s="1"/>
  <c r="BY1220" i="6" s="1"/>
  <c r="R162" i="6"/>
  <c r="U162" i="6" s="1"/>
  <c r="R351" i="6"/>
  <c r="U351" i="6" s="1"/>
  <c r="R1054" i="6"/>
  <c r="U1054" i="6" s="1"/>
  <c r="CC1054" i="6" s="1"/>
  <c r="BY1054" i="6" s="1"/>
  <c r="R1209" i="6"/>
  <c r="U1209" i="6" s="1"/>
  <c r="CC1209" i="6" s="1"/>
  <c r="BY1209" i="6" s="1"/>
  <c r="R499" i="6"/>
  <c r="U499" i="6" s="1"/>
  <c r="R779" i="6"/>
  <c r="U779" i="6" s="1"/>
  <c r="R376" i="6"/>
  <c r="U376" i="6" s="1"/>
  <c r="R67" i="6"/>
  <c r="U67" i="6" s="1"/>
  <c r="R830" i="6"/>
  <c r="U830" i="6" s="1"/>
  <c r="R85" i="6"/>
  <c r="U85" i="6" s="1"/>
  <c r="R35" i="6"/>
  <c r="U35" i="6" s="1"/>
  <c r="R280" i="6"/>
  <c r="U280" i="6" s="1"/>
  <c r="R793" i="6"/>
  <c r="U793" i="6" s="1"/>
  <c r="R1250" i="6"/>
  <c r="U1250" i="6" s="1"/>
  <c r="R1420" i="6"/>
  <c r="U1420" i="6" s="1"/>
  <c r="R1366" i="6"/>
  <c r="U1366" i="6" s="1"/>
  <c r="R1047" i="6"/>
  <c r="U1047" i="6" s="1"/>
  <c r="R795" i="6"/>
  <c r="U795" i="6" s="1"/>
  <c r="R254" i="6"/>
  <c r="U254" i="6" s="1"/>
  <c r="CC254" i="6" s="1"/>
  <c r="BY254" i="6" s="1"/>
  <c r="R1081" i="6"/>
  <c r="U1081" i="6" s="1"/>
  <c r="R922" i="6"/>
  <c r="U922" i="6" s="1"/>
  <c r="R881" i="6"/>
  <c r="U881" i="6" s="1"/>
  <c r="R1014" i="6"/>
  <c r="U1014" i="6" s="1"/>
  <c r="R727" i="6"/>
  <c r="U727" i="6" s="1"/>
  <c r="R1252" i="6"/>
  <c r="U1252" i="6" s="1"/>
  <c r="R105" i="6"/>
  <c r="U105" i="6" s="1"/>
  <c r="R1398" i="6"/>
  <c r="U1398" i="6" s="1"/>
  <c r="R1007" i="6"/>
  <c r="U1007" i="6" s="1"/>
  <c r="CC1007" i="6" s="1"/>
  <c r="BY1007" i="6" s="1"/>
  <c r="R1380" i="6"/>
  <c r="U1380" i="6" s="1"/>
  <c r="R870" i="6"/>
  <c r="U870" i="6" s="1"/>
  <c r="R504" i="6"/>
  <c r="U504" i="6" s="1"/>
  <c r="R1171" i="6"/>
  <c r="U1171" i="6" s="1"/>
  <c r="R1142" i="6"/>
  <c r="U1142" i="6" s="1"/>
  <c r="CC1142" i="6" s="1"/>
  <c r="BY1142" i="6" s="1"/>
  <c r="R927" i="6"/>
  <c r="U927" i="6" s="1"/>
  <c r="CC927" i="6" s="1"/>
  <c r="BY927" i="6" s="1"/>
  <c r="R1390" i="6"/>
  <c r="U1390" i="6" s="1"/>
  <c r="R23" i="6"/>
  <c r="U23" i="6" s="1"/>
  <c r="R755" i="6"/>
  <c r="U755" i="6" s="1"/>
  <c r="R758" i="6"/>
  <c r="U758" i="6" s="1"/>
  <c r="R1308" i="6"/>
  <c r="U1308" i="6" s="1"/>
  <c r="R1233" i="6"/>
  <c r="U1233" i="6" s="1"/>
  <c r="R1290" i="6"/>
  <c r="U1290" i="6" s="1"/>
  <c r="R781" i="6"/>
  <c r="U781" i="6" s="1"/>
  <c r="CC781" i="6" s="1"/>
  <c r="BY781" i="6" s="1"/>
  <c r="R1086" i="6"/>
  <c r="U1086" i="6" s="1"/>
  <c r="R98" i="6"/>
  <c r="U98" i="6" s="1"/>
  <c r="R938" i="6"/>
  <c r="U938" i="6" s="1"/>
  <c r="R972" i="6"/>
  <c r="U972" i="6" s="1"/>
  <c r="R400" i="6"/>
  <c r="U400" i="6" s="1"/>
  <c r="R633" i="6"/>
  <c r="U633" i="6" s="1"/>
  <c r="R994" i="6"/>
  <c r="U994" i="6" s="1"/>
  <c r="R123" i="6"/>
  <c r="U123" i="6" s="1"/>
  <c r="R383" i="6"/>
  <c r="U383" i="6" s="1"/>
  <c r="R1327" i="6"/>
  <c r="U1327" i="6" s="1"/>
  <c r="R928" i="6"/>
  <c r="U928" i="6" s="1"/>
  <c r="R719" i="6"/>
  <c r="U719" i="6" s="1"/>
  <c r="CC719" i="6" s="1"/>
  <c r="BY719" i="6" s="1"/>
  <c r="R769" i="6"/>
  <c r="U769" i="6" s="1"/>
  <c r="R153" i="6"/>
  <c r="U153" i="6" s="1"/>
  <c r="R523" i="6"/>
  <c r="U523" i="6" s="1"/>
  <c r="R176" i="6"/>
  <c r="U176" i="6" s="1"/>
  <c r="R899" i="6"/>
  <c r="U899" i="6" s="1"/>
  <c r="R907" i="6"/>
  <c r="U907" i="6" s="1"/>
  <c r="R892" i="6"/>
  <c r="U892" i="6" s="1"/>
  <c r="R1352" i="6"/>
  <c r="U1352" i="6" s="1"/>
  <c r="R500" i="6"/>
  <c r="U500" i="6" s="1"/>
  <c r="R143" i="6"/>
  <c r="U143" i="6" s="1"/>
  <c r="R861" i="6"/>
  <c r="U861" i="6" s="1"/>
  <c r="R1241" i="6"/>
  <c r="U1241" i="6" s="1"/>
  <c r="R702" i="6"/>
  <c r="U702" i="6" s="1"/>
  <c r="R1201" i="6"/>
  <c r="U1201" i="6" s="1"/>
  <c r="R930" i="6"/>
  <c r="U930" i="6" s="1"/>
  <c r="R939" i="6"/>
  <c r="U939" i="6" s="1"/>
  <c r="R673" i="6"/>
  <c r="U673" i="6" s="1"/>
  <c r="R368" i="6"/>
  <c r="U368" i="6" s="1"/>
  <c r="R63" i="6"/>
  <c r="U63" i="6" s="1"/>
  <c r="R1066" i="6"/>
  <c r="U1066" i="6" s="1"/>
  <c r="R1419" i="6"/>
  <c r="U1419" i="6" s="1"/>
  <c r="R491" i="6"/>
  <c r="U491" i="6" s="1"/>
  <c r="R132" i="6"/>
  <c r="U132" i="6" s="1"/>
  <c r="R915" i="6"/>
  <c r="U915" i="6" s="1"/>
  <c r="R335" i="6"/>
  <c r="U335" i="6" s="1"/>
  <c r="R1372" i="6"/>
  <c r="U1372" i="6" s="1"/>
  <c r="R1008" i="6"/>
  <c r="U1008" i="6" s="1"/>
  <c r="R101" i="6"/>
  <c r="U101" i="6" s="1"/>
  <c r="CC101" i="6" s="1"/>
  <c r="BY101" i="6" s="1"/>
  <c r="R770" i="6"/>
  <c r="U770" i="6" s="1"/>
  <c r="R1035" i="6"/>
  <c r="U1035" i="6" s="1"/>
  <c r="R1253" i="6"/>
  <c r="U1253" i="6" s="1"/>
  <c r="R1259" i="6"/>
  <c r="U1259" i="6" s="1"/>
  <c r="R1276" i="6"/>
  <c r="U1276" i="6" s="1"/>
  <c r="R1037" i="6"/>
  <c r="U1037" i="6" s="1"/>
  <c r="R374" i="6"/>
  <c r="U374" i="6" s="1"/>
  <c r="R1027" i="6"/>
  <c r="U1027" i="6" s="1"/>
  <c r="R1262" i="6"/>
  <c r="U1262" i="6" s="1"/>
  <c r="R264" i="6"/>
  <c r="U264" i="6" s="1"/>
  <c r="R787" i="6"/>
  <c r="U787" i="6" s="1"/>
  <c r="CC787" i="6" s="1"/>
  <c r="BY787" i="6" s="1"/>
  <c r="R27" i="6"/>
  <c r="U27" i="6" s="1"/>
  <c r="CC27" i="6" s="1"/>
  <c r="BY27" i="6" s="1"/>
  <c r="R1362" i="6"/>
  <c r="U1362" i="6" s="1"/>
  <c r="R1019" i="6"/>
  <c r="U1019" i="6" s="1"/>
  <c r="R256" i="6"/>
  <c r="U256" i="6" s="1"/>
  <c r="R184" i="6"/>
  <c r="U184" i="6" s="1"/>
  <c r="R949" i="6"/>
  <c r="U949" i="6" s="1"/>
  <c r="R55" i="6"/>
  <c r="U55" i="6" s="1"/>
  <c r="R970" i="6"/>
  <c r="U970" i="6" s="1"/>
  <c r="R893" i="6"/>
  <c r="U893" i="6" s="1"/>
  <c r="R1231" i="6"/>
  <c r="U1231" i="6" s="1"/>
  <c r="R874" i="6"/>
  <c r="U874" i="6" s="1"/>
  <c r="R1226" i="6"/>
  <c r="U1226" i="6" s="1"/>
  <c r="CC1226" i="6" s="1"/>
  <c r="BY1226" i="6" s="1"/>
  <c r="R705" i="6"/>
  <c r="U705" i="6" s="1"/>
  <c r="R854" i="6"/>
  <c r="U854" i="6" s="1"/>
  <c r="R845" i="6"/>
  <c r="U845" i="6" s="1"/>
  <c r="R1089" i="6"/>
  <c r="U1089" i="6" s="1"/>
  <c r="R699" i="6"/>
  <c r="U699" i="6" s="1"/>
  <c r="R1073" i="6"/>
  <c r="U1073" i="6" s="1"/>
  <c r="R982" i="6"/>
  <c r="U982" i="6" s="1"/>
  <c r="R1267" i="6"/>
  <c r="U1267" i="6" s="1"/>
  <c r="R1126" i="6"/>
  <c r="U1126" i="6" s="1"/>
  <c r="R1234" i="6"/>
  <c r="U1234" i="6" s="1"/>
  <c r="R1395" i="6"/>
  <c r="U1395" i="6" s="1"/>
  <c r="CC1395" i="6" s="1"/>
  <c r="BY1395" i="6" s="1"/>
  <c r="R1025" i="6"/>
  <c r="U1025" i="6" s="1"/>
  <c r="R177" i="6"/>
  <c r="U177" i="6" s="1"/>
  <c r="R302" i="6"/>
  <c r="U302" i="6" s="1"/>
  <c r="R811" i="6"/>
  <c r="U811" i="6" s="1"/>
  <c r="R810" i="6"/>
  <c r="U810" i="6" s="1"/>
  <c r="CC810" i="6" s="1"/>
  <c r="BY810" i="6" s="1"/>
  <c r="R829" i="6"/>
  <c r="U829" i="6" s="1"/>
  <c r="R1122" i="6"/>
  <c r="U1122" i="6" s="1"/>
  <c r="R81" i="6"/>
  <c r="U81" i="6" s="1"/>
  <c r="R1408" i="6"/>
  <c r="U1408" i="6" s="1"/>
  <c r="R1132" i="6"/>
  <c r="U1132" i="6" s="1"/>
  <c r="R525" i="6"/>
  <c r="U525" i="6" s="1"/>
  <c r="R1454" i="6"/>
  <c r="U1454" i="6" s="1"/>
  <c r="R704" i="6"/>
  <c r="U704" i="6" s="1"/>
  <c r="R937" i="6"/>
  <c r="U937" i="6" s="1"/>
  <c r="R1446" i="6"/>
  <c r="U1446" i="6" s="1"/>
  <c r="R1045" i="6"/>
  <c r="U1045" i="6" s="1"/>
  <c r="R806" i="6"/>
  <c r="U806" i="6" s="1"/>
  <c r="R394" i="6"/>
  <c r="U394" i="6" s="1"/>
  <c r="R1346" i="6"/>
  <c r="U1346" i="6" s="1"/>
  <c r="R958" i="6"/>
  <c r="U958" i="6" s="1"/>
  <c r="CC958" i="6" s="1"/>
  <c r="BY958" i="6" s="1"/>
  <c r="R553" i="6"/>
  <c r="U553" i="6" s="1"/>
  <c r="CC553" i="6" s="1"/>
  <c r="BY553" i="6" s="1"/>
  <c r="R766" i="6"/>
  <c r="U766" i="6" s="1"/>
  <c r="R614" i="6"/>
  <c r="U614" i="6" s="1"/>
  <c r="CC614" i="6" s="1"/>
  <c r="BY614" i="6" s="1"/>
  <c r="R1268" i="6"/>
  <c r="U1268" i="6" s="1"/>
  <c r="R847" i="6"/>
  <c r="U847" i="6" s="1"/>
  <c r="R914" i="6"/>
  <c r="U914" i="6" s="1"/>
  <c r="R148" i="6"/>
  <c r="U148" i="6" s="1"/>
  <c r="R170" i="6"/>
  <c r="U170" i="6" s="1"/>
  <c r="R1329" i="6"/>
  <c r="U1329" i="6" s="1"/>
  <c r="R713" i="6"/>
  <c r="U713" i="6" s="1"/>
  <c r="R119" i="6"/>
  <c r="U119" i="6" s="1"/>
  <c r="R1082" i="6"/>
  <c r="U1082" i="6" s="1"/>
  <c r="R1018" i="6"/>
  <c r="U1018" i="6" s="1"/>
  <c r="R716" i="6"/>
  <c r="U716" i="6" s="1"/>
  <c r="R160" i="6"/>
  <c r="U160" i="6" s="1"/>
  <c r="R651" i="6"/>
  <c r="U651" i="6" s="1"/>
  <c r="R140" i="6"/>
  <c r="U140" i="6" s="1"/>
  <c r="R192" i="6"/>
  <c r="U192" i="6" s="1"/>
  <c r="R959" i="6"/>
  <c r="U959" i="6" s="1"/>
  <c r="R703" i="6"/>
  <c r="U703" i="6" s="1"/>
  <c r="R712" i="6"/>
  <c r="U712" i="6" s="1"/>
  <c r="R415" i="6"/>
  <c r="U415" i="6" s="1"/>
  <c r="R1178" i="6"/>
  <c r="U1178" i="6" s="1"/>
  <c r="CC1178" i="6" s="1"/>
  <c r="BY1178" i="6" s="1"/>
  <c r="R1080" i="6"/>
  <c r="U1080" i="6" s="1"/>
  <c r="R1306" i="6"/>
  <c r="U1306" i="6" s="1"/>
  <c r="R979" i="6"/>
  <c r="U979" i="6" s="1"/>
  <c r="R750" i="6"/>
  <c r="U750" i="6" s="1"/>
  <c r="R675" i="6"/>
  <c r="U675" i="6" s="1"/>
  <c r="CC675" i="6" s="1"/>
  <c r="BY675" i="6" s="1"/>
  <c r="R890" i="6"/>
  <c r="U890" i="6" s="1"/>
  <c r="R1344" i="6"/>
  <c r="U1344" i="6" s="1"/>
  <c r="R1090" i="6"/>
  <c r="U1090" i="6" s="1"/>
  <c r="R803" i="6"/>
  <c r="U803" i="6" s="1"/>
  <c r="R1030" i="6"/>
  <c r="U1030" i="6" s="1"/>
  <c r="R1116" i="6"/>
  <c r="U1116" i="6" s="1"/>
  <c r="R859" i="6"/>
  <c r="U859" i="6" s="1"/>
  <c r="R998" i="6"/>
  <c r="U998" i="6" s="1"/>
  <c r="CC998" i="6" s="1"/>
  <c r="BY998" i="6" s="1"/>
  <c r="R926" i="6"/>
  <c r="U926" i="6" s="1"/>
  <c r="R156" i="6"/>
  <c r="U156" i="6" s="1"/>
  <c r="R168" i="6"/>
  <c r="U168" i="6" s="1"/>
  <c r="R1145" i="6"/>
  <c r="U1145" i="6" s="1"/>
  <c r="CC1145" i="6" s="1"/>
  <c r="BY1145" i="6" s="1"/>
  <c r="R831" i="6"/>
  <c r="U831" i="6" s="1"/>
  <c r="R929" i="6"/>
  <c r="U929" i="6" s="1"/>
  <c r="R545" i="6"/>
  <c r="U545" i="6" s="1"/>
  <c r="R701" i="6"/>
  <c r="U701" i="6" s="1"/>
  <c r="CC701" i="6" s="1"/>
  <c r="BY701" i="6" s="1"/>
  <c r="R783" i="6"/>
  <c r="U783" i="6" s="1"/>
  <c r="R207" i="6"/>
  <c r="U207" i="6" s="1"/>
  <c r="R936" i="6"/>
  <c r="U936" i="6" s="1"/>
  <c r="CC936" i="6" s="1"/>
  <c r="BY936" i="6" s="1"/>
  <c r="R194" i="6"/>
  <c r="U194" i="6" s="1"/>
  <c r="CC194" i="6" s="1"/>
  <c r="BY194" i="6" s="1"/>
  <c r="R865" i="6"/>
  <c r="U865" i="6" s="1"/>
  <c r="CC865" i="6" s="1"/>
  <c r="BY865" i="6" s="1"/>
  <c r="R367" i="6"/>
  <c r="U367" i="6" s="1"/>
  <c r="R613" i="6"/>
  <c r="U613" i="6" s="1"/>
  <c r="R731" i="6"/>
  <c r="U731" i="6" s="1"/>
  <c r="R765" i="6"/>
  <c r="U765" i="6" s="1"/>
  <c r="CC765" i="6" s="1"/>
  <c r="BY765" i="6" s="1"/>
  <c r="R1013" i="6"/>
  <c r="U1013" i="6" s="1"/>
  <c r="R850" i="6"/>
  <c r="U850" i="6" s="1"/>
  <c r="R1100" i="6"/>
  <c r="U1100" i="6" s="1"/>
  <c r="R421" i="6"/>
  <c r="U421" i="6" s="1"/>
  <c r="R901" i="6"/>
  <c r="U901" i="6" s="1"/>
  <c r="R773" i="6"/>
  <c r="U773" i="6" s="1"/>
  <c r="CC773" i="6" s="1"/>
  <c r="BY773" i="6" s="1"/>
  <c r="R1151" i="6"/>
  <c r="U1151" i="6" s="1"/>
  <c r="R1107" i="6"/>
  <c r="U1107" i="6" s="1"/>
  <c r="R843" i="6"/>
  <c r="U843" i="6" s="1"/>
  <c r="R79" i="6"/>
  <c r="U79" i="6" s="1"/>
  <c r="R983" i="6"/>
  <c r="U983" i="6" s="1"/>
  <c r="R839" i="6"/>
  <c r="U839" i="6" s="1"/>
  <c r="R1430" i="6"/>
  <c r="U1430" i="6" s="1"/>
  <c r="R527" i="6"/>
  <c r="U527" i="6" s="1"/>
  <c r="R1248" i="6"/>
  <c r="U1248" i="6" s="1"/>
  <c r="R186" i="6"/>
  <c r="U186" i="6" s="1"/>
  <c r="R89" i="6"/>
  <c r="U89" i="6" s="1"/>
  <c r="R1312" i="6"/>
  <c r="U1312" i="6" s="1"/>
  <c r="R1185" i="6"/>
  <c r="U1185" i="6" s="1"/>
  <c r="R1202" i="6"/>
  <c r="U1202" i="6" s="1"/>
  <c r="R1318" i="6"/>
  <c r="U1318" i="6" s="1"/>
  <c r="CC1318" i="6" s="1"/>
  <c r="BY1318" i="6" s="1"/>
  <c r="R1174" i="6"/>
  <c r="U1174" i="6" s="1"/>
  <c r="R736" i="6"/>
  <c r="U736" i="6" s="1"/>
  <c r="R1167" i="6"/>
  <c r="U1167" i="6" s="1"/>
  <c r="R943" i="6"/>
  <c r="U943" i="6" s="1"/>
  <c r="CC943" i="6" s="1"/>
  <c r="BY943" i="6" s="1"/>
  <c r="R969" i="6"/>
  <c r="U969" i="6" s="1"/>
  <c r="R1256" i="6"/>
  <c r="U1256" i="6" s="1"/>
  <c r="CC1256" i="6" s="1"/>
  <c r="BY1256" i="6" s="1"/>
  <c r="R605" i="6"/>
  <c r="U605" i="6" s="1"/>
  <c r="R986" i="6"/>
  <c r="U986" i="6" s="1"/>
  <c r="CC986" i="6" s="1"/>
  <c r="BY986" i="6" s="1"/>
  <c r="R909" i="6"/>
  <c r="U909" i="6" s="1"/>
  <c r="R955" i="6"/>
  <c r="U955" i="6" s="1"/>
  <c r="R745" i="6"/>
  <c r="U745" i="6" s="1"/>
  <c r="R753" i="6"/>
  <c r="U753" i="6" s="1"/>
  <c r="R842" i="6"/>
  <c r="U842" i="6" s="1"/>
  <c r="R871" i="6"/>
  <c r="U871" i="6" s="1"/>
  <c r="R161" i="6"/>
  <c r="U161" i="6" s="1"/>
  <c r="R932" i="6"/>
  <c r="U932" i="6" s="1"/>
  <c r="R515" i="6"/>
  <c r="U515" i="6" s="1"/>
  <c r="R1002" i="6"/>
  <c r="U1002" i="6" s="1"/>
  <c r="CC1002" i="6" s="1"/>
  <c r="BY1002" i="6" s="1"/>
  <c r="R1115" i="6"/>
  <c r="U1115" i="6" s="1"/>
  <c r="R124" i="6"/>
  <c r="U124" i="6" s="1"/>
  <c r="R1203" i="6"/>
  <c r="U1203" i="6" s="1"/>
  <c r="R178" i="6"/>
  <c r="U178" i="6" s="1"/>
  <c r="R1044" i="6"/>
  <c r="U1044" i="6" s="1"/>
  <c r="R1194" i="6"/>
  <c r="U1194" i="6" s="1"/>
  <c r="R272" i="6"/>
  <c r="U272" i="6" s="1"/>
  <c r="R933" i="6"/>
  <c r="U933" i="6" s="1"/>
  <c r="R789" i="6"/>
  <c r="U789" i="6" s="1"/>
  <c r="R625" i="6"/>
  <c r="U625" i="6" s="1"/>
  <c r="CC625" i="6" s="1"/>
  <c r="BY625" i="6" s="1"/>
  <c r="R807" i="6"/>
  <c r="U807" i="6" s="1"/>
  <c r="R782" i="6"/>
  <c r="U782" i="6" s="1"/>
  <c r="CC782" i="6" s="1"/>
  <c r="BY782" i="6" s="1"/>
  <c r="R981" i="6"/>
  <c r="U981" i="6" s="1"/>
  <c r="R1364" i="6"/>
  <c r="U1364" i="6" s="1"/>
  <c r="R487" i="6"/>
  <c r="U487" i="6" s="1"/>
  <c r="CC487" i="6" s="1"/>
  <c r="BY487" i="6" s="1"/>
  <c r="R1075" i="6"/>
  <c r="U1075" i="6" s="1"/>
  <c r="CC1075" i="6" s="1"/>
  <c r="BY1075" i="6" s="1"/>
  <c r="R920" i="6"/>
  <c r="U920" i="6" s="1"/>
  <c r="R666" i="6"/>
  <c r="U666" i="6" s="1"/>
  <c r="R706" i="6"/>
  <c r="U706" i="6" s="1"/>
  <c r="R344" i="6"/>
  <c r="U344" i="6" s="1"/>
  <c r="R1156" i="6"/>
  <c r="U1156" i="6" s="1"/>
  <c r="R908" i="6"/>
  <c r="U908" i="6" s="1"/>
  <c r="R1232" i="6"/>
  <c r="U1232" i="6" s="1"/>
  <c r="R305" i="6"/>
  <c r="U305" i="6" s="1"/>
  <c r="R315" i="6"/>
  <c r="U315" i="6" s="1"/>
  <c r="R1439" i="6"/>
  <c r="U1439" i="6" s="1"/>
  <c r="R1275" i="6"/>
  <c r="U1275" i="6" s="1"/>
  <c r="R590" i="6"/>
  <c r="U590" i="6" s="1"/>
  <c r="Q1281" i="6"/>
  <c r="Q1098" i="6"/>
  <c r="Q1199" i="6"/>
  <c r="Q681" i="6"/>
  <c r="Q1273" i="6"/>
  <c r="Q1383" i="6"/>
  <c r="Q76" i="6"/>
  <c r="Q519" i="6"/>
  <c r="Q679" i="6"/>
  <c r="Q752" i="6"/>
  <c r="Q980" i="6"/>
  <c r="Q363" i="6"/>
  <c r="Q459" i="6"/>
  <c r="Q1110" i="6"/>
  <c r="Q1307" i="6"/>
  <c r="Q1227" i="6"/>
  <c r="Q157" i="6"/>
  <c r="Q1150" i="6"/>
  <c r="Q65" i="6"/>
  <c r="Q832" i="6"/>
  <c r="Q966" i="6"/>
  <c r="R172" i="6"/>
  <c r="U172" i="6" s="1"/>
  <c r="Q1376" i="6"/>
  <c r="Q129" i="6"/>
  <c r="Q1074" i="6"/>
  <c r="Q977" i="6"/>
  <c r="Q445" i="6"/>
  <c r="Q886" i="6"/>
  <c r="Q1295" i="6"/>
  <c r="Q777" i="6"/>
  <c r="Q306" i="6"/>
  <c r="Q117" i="6"/>
  <c r="Q224" i="6"/>
  <c r="R169" i="6"/>
  <c r="U169" i="6" s="1"/>
  <c r="R1093" i="6"/>
  <c r="U1093" i="6" s="1"/>
  <c r="R438" i="6"/>
  <c r="U438" i="6" s="1"/>
  <c r="Q999" i="6"/>
  <c r="R108" i="6"/>
  <c r="U108" i="6" s="1"/>
  <c r="CC108" i="6" s="1"/>
  <c r="BY108" i="6" s="1"/>
  <c r="R339" i="6"/>
  <c r="U339" i="6" s="1"/>
  <c r="R474" i="6"/>
  <c r="U474" i="6" s="1"/>
  <c r="Q720" i="6"/>
  <c r="R150" i="6"/>
  <c r="Q104" i="6"/>
  <c r="Q1001" i="6"/>
  <c r="Q32" i="6"/>
  <c r="Q495" i="6"/>
  <c r="Q11" i="6"/>
  <c r="Q1113" i="6"/>
  <c r="R78" i="6"/>
  <c r="U78" i="6" s="1"/>
  <c r="Q333" i="6"/>
  <c r="Q849" i="6"/>
  <c r="Q902" i="6"/>
  <c r="R58" i="6"/>
  <c r="U58" i="6" s="1"/>
  <c r="Q410" i="6"/>
  <c r="Q996" i="6"/>
  <c r="Q1323" i="6"/>
  <c r="Q414" i="6"/>
  <c r="Q1396" i="6"/>
  <c r="Q630" i="6"/>
  <c r="Q1425" i="6"/>
  <c r="Q555" i="6"/>
  <c r="Q819" i="6"/>
  <c r="Q301" i="6"/>
  <c r="Q326" i="6"/>
  <c r="Q1083" i="6"/>
  <c r="R260" i="6"/>
  <c r="U260" i="6" s="1"/>
  <c r="R1157" i="6"/>
  <c r="U1157" i="6" s="1"/>
  <c r="Q13" i="6"/>
  <c r="Q768" i="6"/>
  <c r="R173" i="6"/>
  <c r="U173" i="6" s="1"/>
  <c r="Q1215" i="6"/>
  <c r="Q485" i="6"/>
  <c r="R324" i="6"/>
  <c r="U324" i="6" s="1"/>
  <c r="Q585" i="6"/>
  <c r="Q1373" i="6"/>
  <c r="Q37" i="6"/>
  <c r="Q379" i="6"/>
  <c r="Q808" i="6"/>
  <c r="Q467" i="6"/>
  <c r="Q240" i="6"/>
  <c r="Q1298" i="6"/>
  <c r="Q535" i="6"/>
  <c r="Q373" i="6"/>
  <c r="Q1301" i="6"/>
  <c r="Q1188" i="6"/>
  <c r="Q239" i="6"/>
  <c r="Q738" i="6"/>
  <c r="Q1146" i="6"/>
  <c r="Q418" i="6"/>
  <c r="Q226" i="6"/>
  <c r="Q1049" i="6"/>
  <c r="Q131" i="6"/>
  <c r="Q3" i="6"/>
  <c r="Q381" i="6"/>
  <c r="Q541" i="6"/>
  <c r="Q449" i="6"/>
  <c r="Q1410" i="6"/>
  <c r="R1317" i="6"/>
  <c r="U1317" i="6" s="1"/>
  <c r="R1331" i="6"/>
  <c r="U1331" i="6" s="1"/>
  <c r="Q1064" i="6"/>
  <c r="R1117" i="6"/>
  <c r="U1117" i="6" s="1"/>
  <c r="Q887" i="6"/>
  <c r="R130" i="6"/>
  <c r="U130" i="6" s="1"/>
  <c r="R152" i="6"/>
  <c r="U152" i="6" s="1"/>
  <c r="Q469" i="6"/>
  <c r="R83" i="6"/>
  <c r="U83" i="6" s="1"/>
  <c r="Q948" i="6"/>
  <c r="Q1087" i="6"/>
  <c r="Q607" i="6"/>
  <c r="Q644" i="6"/>
  <c r="Q542" i="6"/>
  <c r="Q751" i="6"/>
  <c r="Q817" i="6"/>
  <c r="Q147" i="6"/>
  <c r="R1094" i="6"/>
  <c r="U1094" i="6" s="1"/>
  <c r="Q1423" i="6"/>
  <c r="Q382" i="6"/>
  <c r="Q1345" i="6"/>
  <c r="Q1084" i="6"/>
  <c r="R69" i="6"/>
  <c r="U69" i="6" s="1"/>
  <c r="Q1391" i="6"/>
  <c r="Q234" i="6"/>
  <c r="Q691" i="6"/>
  <c r="R134" i="6"/>
  <c r="U134" i="6" s="1"/>
  <c r="R1237" i="6"/>
  <c r="U1237" i="6" s="1"/>
  <c r="CC1237" i="6" s="1"/>
  <c r="BY1237" i="6" s="1"/>
  <c r="R198" i="6"/>
  <c r="U198" i="6" s="1"/>
  <c r="CC198" i="6" s="1"/>
  <c r="BY198" i="6" s="1"/>
  <c r="Q460" i="6"/>
  <c r="R88" i="6"/>
  <c r="U88" i="6" s="1"/>
  <c r="Q1340" i="6"/>
  <c r="R145" i="6"/>
  <c r="U145" i="6" s="1"/>
  <c r="R138" i="6"/>
  <c r="U138" i="6" s="1"/>
  <c r="Q317" i="6"/>
  <c r="R579" i="6"/>
  <c r="U579" i="6" s="1"/>
  <c r="R828" i="6"/>
  <c r="U828" i="6" s="1"/>
  <c r="R680" i="6"/>
  <c r="U680" i="6" s="1"/>
  <c r="Q102" i="6"/>
  <c r="Q1061" i="6"/>
  <c r="Q757" i="6"/>
  <c r="R1409" i="6"/>
  <c r="U1409" i="6" s="1"/>
  <c r="R668" i="6"/>
  <c r="U668" i="6" s="1"/>
  <c r="Q19" i="6"/>
  <c r="R1437" i="6"/>
  <c r="U1437" i="6" s="1"/>
  <c r="Q1436" i="6"/>
  <c r="Q964" i="6"/>
  <c r="Q1168" i="6"/>
  <c r="Q1224" i="6"/>
  <c r="Q1063" i="6"/>
  <c r="Q646" i="6"/>
  <c r="Q1149" i="6"/>
  <c r="Q73" i="6"/>
  <c r="Q477" i="6"/>
  <c r="Q1050" i="6"/>
  <c r="Q875" i="6"/>
  <c r="Q878" i="6"/>
  <c r="Q461" i="6"/>
  <c r="Q501" i="6"/>
  <c r="Q1077" i="6"/>
  <c r="Q1017" i="6"/>
  <c r="Q1457" i="6"/>
  <c r="Q1288" i="6"/>
  <c r="Q1102" i="6"/>
  <c r="Q141" i="6"/>
  <c r="Q1374" i="6"/>
  <c r="Q611" i="6"/>
  <c r="Q864" i="6"/>
  <c r="Q59" i="6"/>
  <c r="Q109" i="6"/>
  <c r="R656" i="6"/>
  <c r="U656" i="6" s="1"/>
  <c r="R257" i="6"/>
  <c r="U257" i="6" s="1"/>
  <c r="CC257" i="6" s="1"/>
  <c r="BY257" i="6" s="1"/>
  <c r="R214" i="6"/>
  <c r="U214" i="6" s="1"/>
  <c r="Q992" i="6"/>
  <c r="Q960" i="6"/>
  <c r="R1283" i="6"/>
  <c r="U1283" i="6" s="1"/>
  <c r="Q275" i="6"/>
  <c r="Q349" i="6"/>
  <c r="Q835" i="6"/>
  <c r="R650" i="6"/>
  <c r="U650" i="6" s="1"/>
  <c r="R800" i="6"/>
  <c r="U800" i="6" s="1"/>
  <c r="Q1427" i="6"/>
  <c r="R284" i="6"/>
  <c r="U284" i="6" s="1"/>
  <c r="Q1200" i="6"/>
  <c r="Q294" i="6"/>
  <c r="Q797" i="6"/>
  <c r="Q503" i="6"/>
  <c r="Q1435" i="6"/>
  <c r="Q347" i="6"/>
  <c r="Q359" i="6"/>
  <c r="Q1294" i="6"/>
  <c r="Q1370" i="6"/>
  <c r="Q1127" i="6"/>
  <c r="Q308" i="6"/>
  <c r="Q191" i="6"/>
  <c r="Q10" i="6"/>
  <c r="R61" i="6"/>
  <c r="U61" i="6" s="1"/>
  <c r="R424" i="6"/>
  <c r="U424" i="6" s="1"/>
  <c r="Q767" i="6"/>
  <c r="Q34" i="6"/>
  <c r="Q1052" i="6"/>
  <c r="Q1071" i="6"/>
  <c r="Q1449" i="6"/>
  <c r="Q569" i="6"/>
  <c r="Q1006" i="6"/>
  <c r="Q1450" i="6"/>
  <c r="Q1138" i="6"/>
  <c r="Q1245" i="6"/>
  <c r="Q1404" i="6"/>
  <c r="Q1033" i="6"/>
  <c r="Q1028" i="6"/>
  <c r="Q258" i="6"/>
  <c r="Q946" i="6"/>
  <c r="Q841" i="6"/>
  <c r="R197" i="6"/>
  <c r="U197" i="6" s="1"/>
  <c r="Q762" i="6"/>
  <c r="Q458" i="6"/>
  <c r="Q526" i="6"/>
  <c r="Q626" i="6"/>
  <c r="Q905" i="6"/>
  <c r="Q796" i="6"/>
  <c r="Q218" i="6"/>
  <c r="Q622" i="6"/>
  <c r="Q1310" i="6"/>
  <c r="Q1069" i="6"/>
  <c r="Q307" i="6"/>
  <c r="Q1441" i="6"/>
  <c r="Q488" i="6"/>
  <c r="Q1311" i="6"/>
  <c r="Q696" i="6"/>
  <c r="Q623" i="6"/>
  <c r="Q304" i="6"/>
  <c r="Q1219" i="6"/>
  <c r="Q826" i="6"/>
  <c r="R427" i="6"/>
  <c r="U427" i="6" s="1"/>
  <c r="R1105" i="6"/>
  <c r="U1105" i="6" s="1"/>
  <c r="R225" i="6"/>
  <c r="U225" i="6" s="1"/>
  <c r="R179" i="6"/>
  <c r="U179" i="6" s="1"/>
  <c r="R1458" i="6"/>
  <c r="U1458" i="6" s="1"/>
  <c r="R520" i="6"/>
  <c r="U520" i="6" s="1"/>
  <c r="R235" i="6"/>
  <c r="U235" i="6" s="1"/>
  <c r="R219" i="6"/>
  <c r="U219" i="6" s="1"/>
  <c r="R573" i="6"/>
  <c r="U573" i="6" s="1"/>
  <c r="R532" i="6"/>
  <c r="U532" i="6" s="1"/>
  <c r="R354" i="6"/>
  <c r="U354" i="6" s="1"/>
  <c r="R589" i="6"/>
  <c r="U589" i="6" s="1"/>
  <c r="Q404" i="6"/>
  <c r="Q378" i="6"/>
  <c r="Q1257" i="6"/>
  <c r="Q159" i="6"/>
  <c r="Q600" i="6"/>
  <c r="R1333" i="6"/>
  <c r="U1333" i="6" s="1"/>
  <c r="Q392" i="6"/>
  <c r="Q206" i="6"/>
  <c r="Q682" i="6"/>
  <c r="Q18" i="6"/>
  <c r="R182" i="6"/>
  <c r="U182" i="6" s="1"/>
  <c r="R151" i="6"/>
  <c r="Q671" i="6"/>
  <c r="Q965" i="6"/>
  <c r="R560" i="6"/>
  <c r="U560" i="6" s="1"/>
  <c r="Q341" i="6"/>
  <c r="Q618" i="6"/>
  <c r="Q4" i="6"/>
  <c r="R253" i="6"/>
  <c r="U253" i="6" s="1"/>
  <c r="Q1377" i="6"/>
  <c r="Q291" i="6"/>
  <c r="Q1031" i="6"/>
  <c r="Q1407" i="6"/>
  <c r="Q710" i="6"/>
  <c r="Q313" i="6"/>
  <c r="Q432" i="6"/>
  <c r="Q615" i="6"/>
  <c r="Q947" i="6"/>
  <c r="Q1448" i="6"/>
  <c r="Q185" i="6"/>
  <c r="Q522" i="6"/>
  <c r="Q559" i="6"/>
  <c r="Q336" i="6"/>
  <c r="Q1020" i="6"/>
  <c r="Q1249" i="6"/>
  <c r="Q551" i="6"/>
  <c r="Q610" i="6"/>
  <c r="Q277" i="6"/>
  <c r="R86" i="6"/>
  <c r="Q1096" i="6"/>
  <c r="Q435" i="6"/>
  <c r="Q877" i="6"/>
  <c r="Q1244" i="6"/>
  <c r="Q303" i="6"/>
  <c r="Q771" i="6"/>
  <c r="Q1459" i="6"/>
  <c r="Q1024" i="6"/>
  <c r="Q562" i="6"/>
  <c r="Q1389" i="6"/>
  <c r="Q286" i="6"/>
  <c r="Q1216" i="6"/>
  <c r="Q963" i="6"/>
  <c r="Q1143" i="6"/>
  <c r="Q722" i="6"/>
  <c r="Q80" i="6"/>
  <c r="Q1388" i="6"/>
  <c r="Q440" i="6"/>
  <c r="Q642" i="6"/>
  <c r="Q216" i="6"/>
  <c r="R512" i="6"/>
  <c r="U512" i="6" s="1"/>
  <c r="R1285" i="6"/>
  <c r="U1285" i="6" s="1"/>
  <c r="Q984" i="6"/>
  <c r="Q778" i="6"/>
  <c r="Q968" i="6"/>
  <c r="Q987" i="6"/>
  <c r="Q1072" i="6"/>
  <c r="Q1159" i="6"/>
  <c r="Q543" i="6"/>
  <c r="Q238" i="6"/>
  <c r="R77" i="6"/>
  <c r="U77" i="6" s="1"/>
  <c r="Q873" i="6"/>
  <c r="Q1461" i="6"/>
  <c r="Q631" i="6"/>
  <c r="Q616" i="6"/>
  <c r="Q113" i="6"/>
  <c r="Q1431" i="6"/>
  <c r="Q232" i="6"/>
  <c r="Q821" i="6"/>
  <c r="Q1297" i="6"/>
  <c r="Q1101" i="6"/>
  <c r="Q728" i="6"/>
  <c r="Q1005" i="6"/>
  <c r="Q698" i="6"/>
  <c r="Q683" i="6"/>
  <c r="Q358" i="6"/>
  <c r="R361" i="6"/>
  <c r="U361" i="6" s="1"/>
  <c r="CC361" i="6" s="1"/>
  <c r="BY361" i="6" s="1"/>
  <c r="R824" i="6"/>
  <c r="U824" i="6" s="1"/>
  <c r="Q340" i="6"/>
  <c r="R292" i="6"/>
  <c r="U292" i="6" s="1"/>
  <c r="Q1451" i="6"/>
  <c r="Q1309" i="6"/>
  <c r="R249" i="6"/>
  <c r="U249" i="6" s="1"/>
  <c r="Q1280" i="6"/>
  <c r="Q33" i="6"/>
  <c r="Q513" i="6"/>
  <c r="Q45" i="6"/>
  <c r="Q470" i="6"/>
  <c r="Q521" i="6"/>
  <c r="Q896" i="6"/>
  <c r="Q1300" i="6"/>
  <c r="Q636" i="6"/>
  <c r="Q334" i="6"/>
  <c r="Q550" i="6"/>
  <c r="Q593" i="6"/>
  <c r="Q825" i="6"/>
  <c r="Q1123" i="6"/>
  <c r="Q735" i="6"/>
  <c r="Q709" i="6"/>
  <c r="R852" i="6"/>
  <c r="U852" i="6" s="1"/>
  <c r="CC852" i="6" s="1"/>
  <c r="BY852" i="6" s="1"/>
  <c r="R1401" i="6"/>
  <c r="U1401" i="6" s="1"/>
  <c r="Q1322" i="6"/>
  <c r="R248" i="6"/>
  <c r="U248" i="6" s="1"/>
  <c r="R265" i="6"/>
  <c r="U265" i="6" s="1"/>
  <c r="R1355" i="6"/>
  <c r="U1355" i="6" s="1"/>
  <c r="R1411" i="6"/>
  <c r="U1411" i="6" s="1"/>
  <c r="Q913" i="6"/>
  <c r="Q805" i="6"/>
  <c r="Q791" i="6"/>
  <c r="R364" i="6"/>
  <c r="U364" i="6" s="1"/>
  <c r="R345" i="6"/>
  <c r="U345" i="6" s="1"/>
  <c r="CC345" i="6" s="1"/>
  <c r="BY345" i="6" s="1"/>
  <c r="Q1003" i="6"/>
  <c r="Q1416" i="6"/>
  <c r="Q268" i="6"/>
  <c r="Q846" i="6"/>
  <c r="Q312" i="6"/>
  <c r="R199" i="6"/>
  <c r="U199" i="6" s="1"/>
  <c r="R412" i="6"/>
  <c r="U412" i="6" s="1"/>
  <c r="R820" i="6"/>
  <c r="U820" i="6" s="1"/>
  <c r="Q1032" i="6"/>
  <c r="Q1426" i="6"/>
  <c r="Q1029" i="6"/>
  <c r="R465" i="6"/>
  <c r="U465" i="6" s="1"/>
  <c r="CC465" i="6" s="1"/>
  <c r="BY465" i="6" s="1"/>
  <c r="R365" i="6"/>
  <c r="U365" i="6" s="1"/>
  <c r="R369" i="6"/>
  <c r="U369" i="6" s="1"/>
  <c r="R377" i="6"/>
  <c r="U377" i="6" s="1"/>
  <c r="CC377" i="6" s="1"/>
  <c r="BY377" i="6" s="1"/>
  <c r="Q431" i="6"/>
  <c r="Q1067" i="6"/>
  <c r="Q621" i="6"/>
  <c r="Q1260" i="6"/>
  <c r="R1379" i="6"/>
  <c r="U1379" i="6" s="1"/>
  <c r="R189" i="6"/>
  <c r="U189" i="6" s="1"/>
  <c r="Q990" i="6"/>
  <c r="Q1394" i="6"/>
  <c r="Q423" i="6"/>
  <c r="Q297" i="6"/>
  <c r="Q386" i="6"/>
  <c r="Q1229" i="6"/>
  <c r="R325" i="6"/>
  <c r="U325" i="6" s="1"/>
  <c r="CC325" i="6" s="1"/>
  <c r="BY325" i="6" s="1"/>
  <c r="Q20" i="6"/>
  <c r="R456" i="6"/>
  <c r="U456" i="6" s="1"/>
  <c r="Q595" i="6"/>
  <c r="R464" i="6"/>
  <c r="U464" i="6" s="1"/>
  <c r="Q1271" i="6"/>
  <c r="Q1339" i="6"/>
  <c r="Q851" i="6"/>
  <c r="Q528" i="6"/>
  <c r="Q1128" i="6"/>
  <c r="Q24" i="6"/>
  <c r="Q583" i="6"/>
  <c r="Q1422" i="6"/>
  <c r="Q609" i="6"/>
  <c r="Q1274" i="6"/>
  <c r="Q448" i="6"/>
  <c r="Q1247" i="6"/>
  <c r="Q1432" i="6"/>
  <c r="Q267" i="6"/>
  <c r="R5" i="6"/>
  <c r="U5" i="6" s="1"/>
  <c r="Q99" i="6"/>
  <c r="Q529" i="6"/>
  <c r="Q1147" i="6"/>
  <c r="Q1342" i="6"/>
  <c r="Q801" i="6"/>
  <c r="Q1293" i="6"/>
  <c r="Q674" i="6"/>
  <c r="R388" i="6"/>
  <c r="U388" i="6" s="1"/>
  <c r="R236" i="6"/>
  <c r="U236" i="6" s="1"/>
  <c r="Q1369" i="6"/>
  <c r="Q433" i="6"/>
  <c r="R434" i="6"/>
  <c r="U434" i="6" s="1"/>
  <c r="CC434" i="6" s="1"/>
  <c r="BY434" i="6" s="1"/>
  <c r="R1095" i="6"/>
  <c r="U1095" i="6" s="1"/>
  <c r="Q1266" i="6"/>
  <c r="R22" i="6"/>
  <c r="U22" i="6" s="1"/>
  <c r="R202" i="6"/>
  <c r="U202" i="6" s="1"/>
  <c r="Q1365" i="6"/>
  <c r="Q823" i="6"/>
  <c r="Q1405" i="6"/>
  <c r="Q993" i="6"/>
  <c r="Q670" i="6"/>
  <c r="Q1196" i="6"/>
  <c r="Q201" i="6"/>
  <c r="Q879" i="6"/>
  <c r="Q1284" i="6"/>
  <c r="Q1041" i="6"/>
  <c r="R82" i="6"/>
  <c r="U82" i="6" s="1"/>
  <c r="Q1173" i="6"/>
  <c r="Q1464" i="6"/>
  <c r="Q289" i="6"/>
  <c r="Q547" i="6"/>
  <c r="Q1350" i="6"/>
  <c r="Q171" i="6"/>
  <c r="Q1039" i="6"/>
  <c r="R196" i="6"/>
  <c r="U196" i="6" s="1"/>
  <c r="Q468" i="6"/>
  <c r="Q686" i="6"/>
  <c r="Q971" i="6"/>
  <c r="Q1263" i="6"/>
  <c r="Q1428" i="6"/>
  <c r="Q944" i="6"/>
  <c r="Q604" i="6"/>
  <c r="Q47" i="6"/>
  <c r="Q1403" i="6"/>
  <c r="Q911" i="6"/>
  <c r="Q126" i="6"/>
  <c r="Q1169" i="6"/>
  <c r="Q539" i="6"/>
  <c r="Q700" i="6"/>
  <c r="Q112" i="6"/>
  <c r="Q707" i="6"/>
  <c r="Q342" i="6"/>
  <c r="Q493" i="6"/>
  <c r="Q962" i="6"/>
  <c r="Q594" i="6"/>
  <c r="Q733" i="6"/>
  <c r="Q975" i="6"/>
  <c r="Q689" i="6"/>
  <c r="Q748" i="6"/>
  <c r="Q483" i="6"/>
  <c r="Q243" i="6"/>
  <c r="Q1359" i="6"/>
  <c r="Q1172" i="6"/>
  <c r="Q1125" i="6"/>
  <c r="R343" i="6"/>
  <c r="U343" i="6" s="1"/>
  <c r="Q269" i="6"/>
  <c r="Q7" i="6"/>
  <c r="Q1144" i="6"/>
  <c r="Q853" i="6"/>
  <c r="Q974" i="6"/>
  <c r="Q1347" i="6"/>
  <c r="Q1190" i="6"/>
  <c r="Q263" i="6"/>
  <c r="Q1214" i="6"/>
  <c r="Q1135" i="6"/>
  <c r="Q1148" i="6"/>
  <c r="Q1000" i="6"/>
  <c r="Q396" i="6"/>
  <c r="Q598" i="6"/>
  <c r="R128" i="6"/>
  <c r="R120" i="6"/>
  <c r="U120" i="6" s="1"/>
  <c r="R572" i="6"/>
  <c r="U572" i="6" s="1"/>
  <c r="R261" i="6"/>
  <c r="U261" i="6" s="1"/>
  <c r="R316" i="6"/>
  <c r="U316" i="6" s="1"/>
  <c r="Q1078" i="6"/>
  <c r="Q685" i="6"/>
  <c r="R21" i="6"/>
  <c r="U21" i="6" s="1"/>
  <c r="Q346" i="6"/>
  <c r="Q857" i="6"/>
  <c r="Q39" i="6"/>
  <c r="Q411" i="6"/>
  <c r="Q1192" i="6"/>
  <c r="Q250" i="6"/>
  <c r="Q107" i="6"/>
  <c r="Q628" i="6"/>
  <c r="Q193" i="6"/>
  <c r="Q715" i="6"/>
  <c r="Q690" i="6"/>
  <c r="Q1357" i="6"/>
  <c r="Q627" i="6"/>
  <c r="Q288" i="6"/>
  <c r="Q747" i="6"/>
  <c r="Q116" i="6"/>
  <c r="Q42" i="6"/>
  <c r="Q370" i="6"/>
  <c r="Q1315" i="6"/>
  <c r="Q1085" i="6"/>
  <c r="Q872" i="6"/>
  <c r="Q1279" i="6"/>
  <c r="Q1060" i="6"/>
  <c r="Q53" i="6"/>
  <c r="Q1112" i="6"/>
  <c r="Q571" i="6"/>
  <c r="Q251" i="6"/>
  <c r="Q1363" i="6"/>
  <c r="Q443" i="6"/>
  <c r="Q1129" i="6"/>
  <c r="Q596" i="6"/>
  <c r="Q1412" i="6"/>
  <c r="Q632" i="6"/>
  <c r="Q310" i="6"/>
  <c r="Q669" i="6"/>
  <c r="R247" i="6"/>
  <c r="U247" i="6" s="1"/>
  <c r="Q509" i="6"/>
  <c r="Q8" i="6"/>
  <c r="R546" i="6"/>
  <c r="U546" i="6" s="1"/>
  <c r="Q812" i="6"/>
  <c r="Q1042" i="6"/>
  <c r="R25" i="6"/>
  <c r="U25" i="6" s="1"/>
  <c r="Q563" i="6"/>
  <c r="Q1292" i="6"/>
  <c r="Q222" i="6"/>
  <c r="Q749" i="6"/>
  <c r="Q1387" i="6"/>
  <c r="Q692" i="6"/>
  <c r="Q1392" i="6"/>
  <c r="Q490" i="6"/>
  <c r="R1321" i="6"/>
  <c r="U1321" i="6" s="1"/>
  <c r="Q217" i="6"/>
  <c r="Q332" i="6"/>
  <c r="R1463" i="6"/>
  <c r="U1463" i="6" s="1"/>
  <c r="R524" i="6"/>
  <c r="U524" i="6" s="1"/>
  <c r="Q591" i="6"/>
  <c r="Q1046" i="6"/>
  <c r="Q1230" i="6"/>
  <c r="Q912" i="6"/>
  <c r="Q350" i="6"/>
  <c r="Q989" i="6"/>
  <c r="Q1238" i="6"/>
  <c r="Q480" i="6"/>
  <c r="Q450" i="6"/>
  <c r="R688" i="6"/>
  <c r="U688" i="6" s="1"/>
  <c r="CC688" i="6" s="1"/>
  <c r="BY688" i="6" s="1"/>
  <c r="R74" i="6"/>
  <c r="U74" i="6" s="1"/>
  <c r="Q743" i="6"/>
  <c r="Q223" i="6"/>
  <c r="Q175" i="6"/>
  <c r="Q697" i="6"/>
  <c r="Q1088" i="6"/>
  <c r="Q910" i="6"/>
  <c r="Q17" i="6"/>
  <c r="Q1106" i="6"/>
  <c r="Q475" i="6"/>
  <c r="Q672" i="6"/>
  <c r="Q1453" i="6"/>
  <c r="Q1325" i="6"/>
  <c r="R92" i="6"/>
  <c r="U92" i="6" s="1"/>
  <c r="Q1393" i="6"/>
  <c r="Q1264" i="6"/>
  <c r="Q1021" i="6"/>
  <c r="Q46" i="6"/>
  <c r="Q241" i="6"/>
  <c r="Q1440" i="6"/>
  <c r="Q763" i="6"/>
  <c r="Q813" i="6"/>
  <c r="R903" i="6"/>
  <c r="U903" i="6" s="1"/>
  <c r="R463" i="6"/>
  <c r="U463" i="6" s="1"/>
  <c r="R1133" i="6"/>
  <c r="U1133" i="6" s="1"/>
  <c r="Q957" i="6"/>
  <c r="Q1348" i="6"/>
  <c r="R390" i="6"/>
  <c r="U390" i="6" s="1"/>
  <c r="Q439" i="6"/>
  <c r="Q815" i="6"/>
  <c r="Q924" i="6"/>
  <c r="R137" i="6"/>
  <c r="Q729" i="6"/>
  <c r="R195" i="6"/>
  <c r="Q536" i="6"/>
  <c r="Q12" i="6"/>
  <c r="Q338" i="6"/>
  <c r="Q1023" i="6"/>
  <c r="Q798" i="6"/>
  <c r="Q311" i="6"/>
  <c r="Q740" i="6"/>
  <c r="R399" i="6"/>
  <c r="U399" i="6" s="1"/>
  <c r="Q780" i="6"/>
  <c r="Q648" i="6"/>
  <c r="R624" i="6"/>
  <c r="U624" i="6" s="1"/>
  <c r="CC624" i="6" s="1"/>
  <c r="BY624" i="6" s="1"/>
  <c r="R482" i="6"/>
  <c r="U482" i="6" s="1"/>
  <c r="Q917" i="6"/>
  <c r="Q1272" i="6"/>
  <c r="R514" i="6"/>
  <c r="U514" i="6" s="1"/>
  <c r="R166" i="6"/>
  <c r="U166" i="6" s="1"/>
  <c r="R510" i="6"/>
  <c r="U510" i="6" s="1"/>
  <c r="CC510" i="6" s="1"/>
  <c r="BY510" i="6" s="1"/>
  <c r="R540" i="6"/>
  <c r="U540" i="6" s="1"/>
  <c r="R711" i="6"/>
  <c r="U711" i="6" s="1"/>
  <c r="R442" i="6"/>
  <c r="U442" i="6" s="1"/>
  <c r="CC442" i="6" s="1"/>
  <c r="BY442" i="6" s="1"/>
  <c r="R395" i="6"/>
  <c r="U395" i="6" s="1"/>
  <c r="R574" i="6"/>
  <c r="U574" i="6" s="1"/>
  <c r="R252" i="6"/>
  <c r="U252" i="6" s="1"/>
  <c r="Q888" i="6"/>
  <c r="Q1399" i="6"/>
  <c r="Q1421" i="6"/>
  <c r="Q1452" i="6"/>
  <c r="Q885" i="6"/>
  <c r="Q299" i="6"/>
  <c r="Q889" i="6"/>
  <c r="Q1228" i="6"/>
  <c r="Q788" i="6"/>
  <c r="Q1109" i="6"/>
  <c r="Q1246" i="6"/>
  <c r="Q1316" i="6"/>
  <c r="Q451" i="6"/>
  <c r="Q15" i="6"/>
  <c r="Q296" i="6"/>
  <c r="Q276" i="6"/>
  <c r="Q862" i="6"/>
  <c r="Q362" i="6"/>
  <c r="Q997" i="6"/>
  <c r="Q57" i="6"/>
  <c r="Q725" i="6"/>
  <c r="Q759" i="6"/>
  <c r="R457" i="6"/>
  <c r="U457" i="6" s="1"/>
  <c r="Q187" i="6"/>
  <c r="Q52" i="6"/>
  <c r="Q677" i="6"/>
  <c r="R72" i="6"/>
  <c r="U72" i="6" s="1"/>
  <c r="Q597" i="6"/>
  <c r="R337" i="6"/>
  <c r="U337" i="6" s="1"/>
  <c r="Q357" i="6"/>
  <c r="R348" i="6"/>
  <c r="U348" i="6" s="1"/>
  <c r="Q578" i="6"/>
  <c r="Q353" i="6"/>
  <c r="Q471" i="6"/>
  <c r="Q508" i="6"/>
  <c r="Q1243" i="6"/>
  <c r="Q844" i="6"/>
  <c r="Q531" i="6"/>
  <c r="Q274" i="6"/>
  <c r="Q1269" i="6"/>
  <c r="Q1265" i="6"/>
  <c r="Q1330" i="6"/>
  <c r="Q290" i="6"/>
  <c r="Q318" i="6"/>
  <c r="Q900" i="6"/>
  <c r="R30" i="6"/>
  <c r="U30" i="6" s="1"/>
  <c r="Q906" i="6"/>
  <c r="R612" i="6"/>
  <c r="U612" i="6" s="1"/>
  <c r="Q1176" i="6"/>
  <c r="Q479" i="6"/>
  <c r="Q1336" i="6"/>
  <c r="Q952" i="6"/>
  <c r="Q1119" i="6"/>
  <c r="Q356" i="6"/>
  <c r="Q146" i="6"/>
  <c r="Q283" i="6"/>
  <c r="Q660" i="6"/>
  <c r="Q1170" i="6"/>
  <c r="Q494" i="6"/>
  <c r="Q1043" i="6"/>
  <c r="Q827" i="6"/>
  <c r="Q1009" i="6"/>
  <c r="Q1354" i="6"/>
  <c r="Q366" i="6"/>
  <c r="Q880" i="6"/>
  <c r="Q973" i="6"/>
  <c r="Q956" i="6"/>
  <c r="Q466" i="6"/>
  <c r="Q352" i="6"/>
  <c r="Q125" i="6"/>
  <c r="Q718" i="6"/>
  <c r="Q538" i="6"/>
  <c r="Q629" i="6"/>
  <c r="Q941" i="6"/>
  <c r="Q764" i="6"/>
  <c r="Q1108" i="6"/>
  <c r="Q848" i="6"/>
  <c r="Q1287" i="6"/>
  <c r="Q441" i="6"/>
  <c r="R856" i="6"/>
  <c r="Q1104" i="6"/>
  <c r="Q1304" i="6"/>
  <c r="Q502" i="6"/>
  <c r="Q639" i="6"/>
  <c r="Q419" i="6"/>
  <c r="Q1371" i="6"/>
  <c r="Q634" i="6"/>
  <c r="Q599" i="6"/>
  <c r="Q1402" i="6"/>
  <c r="R676" i="6"/>
  <c r="U676" i="6" s="1"/>
  <c r="Q746" i="6"/>
  <c r="Q561" i="6"/>
  <c r="Q446" i="6"/>
  <c r="Q355" i="6"/>
  <c r="Q68" i="6"/>
  <c r="Q602" i="6"/>
  <c r="Q1239" i="6"/>
  <c r="Q1434" i="6"/>
  <c r="Q647" i="6"/>
  <c r="Q775" i="6"/>
  <c r="Q586" i="6"/>
  <c r="Q452" i="6"/>
  <c r="Q1213" i="6"/>
  <c r="Q133" i="6"/>
  <c r="Q1314" i="6"/>
  <c r="Q1444" i="6"/>
  <c r="Q309" i="6"/>
  <c r="Q1384" i="6"/>
  <c r="Q118" i="6"/>
  <c r="R149" i="6"/>
  <c r="U149" i="6" s="1"/>
  <c r="R816" i="6"/>
  <c r="U816" i="6" s="1"/>
  <c r="Q1332" i="6"/>
  <c r="Q567" i="6"/>
  <c r="R26" i="6"/>
  <c r="U26" i="6" s="1"/>
  <c r="Q54" i="6"/>
  <c r="Q643" i="6"/>
  <c r="Q56" i="6"/>
  <c r="Q40" i="6"/>
  <c r="Q1302" i="6"/>
  <c r="R1413" i="6"/>
  <c r="U1413" i="6" s="1"/>
  <c r="Q60" i="6"/>
  <c r="R1351" i="6"/>
  <c r="U1351" i="6" s="1"/>
  <c r="Q281" i="6"/>
  <c r="Q1429" i="6"/>
  <c r="Q1186" i="6"/>
  <c r="Q976" i="6"/>
  <c r="Q978" i="6"/>
  <c r="Q1070" i="6"/>
  <c r="R391" i="6"/>
  <c r="U391" i="6" s="1"/>
  <c r="Q181" i="6"/>
  <c r="Q606" i="6"/>
  <c r="R200" i="6"/>
  <c r="R380" i="6"/>
  <c r="U380" i="6" s="1"/>
  <c r="Q1111" i="6"/>
  <c r="R608" i="6"/>
  <c r="U608" i="6" s="1"/>
  <c r="CC608" i="6" s="1"/>
  <c r="BY608" i="6" s="1"/>
  <c r="Q693" i="6"/>
  <c r="R1289" i="6"/>
  <c r="U1289" i="6" s="1"/>
  <c r="R554" i="6"/>
  <c r="U554" i="6" s="1"/>
  <c r="CC554" i="6" s="1"/>
  <c r="BY554" i="6" s="1"/>
  <c r="Q774" i="6"/>
  <c r="R327" i="6"/>
  <c r="U327" i="6" s="1"/>
  <c r="CC327" i="6" s="1"/>
  <c r="BY327" i="6" s="1"/>
  <c r="R398" i="6"/>
  <c r="U398" i="6" s="1"/>
  <c r="R416" i="6"/>
  <c r="U416" i="6" s="1"/>
  <c r="Q516" i="6"/>
  <c r="Q262" i="6"/>
  <c r="Q473" i="6"/>
  <c r="Q708" i="6"/>
  <c r="Q684" i="6"/>
  <c r="Q1092" i="6"/>
  <c r="Q511" i="6"/>
  <c r="Q1011" i="6"/>
  <c r="Q721" i="6"/>
  <c r="Q221" i="6"/>
  <c r="Q921" i="6"/>
  <c r="Q581" i="6"/>
  <c r="Q714" i="6"/>
  <c r="R165" i="6"/>
  <c r="U165" i="6" s="1"/>
  <c r="Q961" i="6"/>
  <c r="Q100" i="6"/>
  <c r="Q1305" i="6"/>
  <c r="R444" i="6"/>
  <c r="U444" i="6" s="1"/>
  <c r="Q904" i="6"/>
  <c r="Q9" i="6"/>
  <c r="R1445" i="6"/>
  <c r="U1445" i="6" s="1"/>
  <c r="Q1255" i="6"/>
  <c r="R556" i="6"/>
  <c r="U556" i="6" s="1"/>
  <c r="CC556" i="6" s="1"/>
  <c r="BY556" i="6" s="1"/>
  <c r="Q756" i="6"/>
  <c r="R397" i="6"/>
  <c r="U397" i="6" s="1"/>
  <c r="Q328" i="6"/>
  <c r="Q1456" i="6"/>
  <c r="Q492" i="6"/>
  <c r="Q298" i="6"/>
  <c r="Q1099" i="6"/>
  <c r="Q898" i="6"/>
  <c r="Q533" i="6"/>
  <c r="Q1296" i="6"/>
  <c r="Q891" i="6"/>
  <c r="Q785" i="6"/>
  <c r="Q754" i="6"/>
  <c r="R836" i="6"/>
  <c r="U836" i="6" s="1"/>
  <c r="CC836" i="6" s="1"/>
  <c r="BY836" i="6" s="1"/>
  <c r="R142" i="6"/>
  <c r="U142" i="6" s="1"/>
  <c r="Q393" i="6"/>
  <c r="Q481" i="6"/>
  <c r="Q876" i="6"/>
  <c r="Q897" i="6"/>
  <c r="Q426" i="6"/>
  <c r="Q1065" i="6"/>
  <c r="Q402" i="6"/>
  <c r="R321" i="6"/>
  <c r="U321" i="6" s="1"/>
  <c r="R323" i="6"/>
  <c r="U323" i="6" s="1"/>
  <c r="R293" i="6"/>
  <c r="U293" i="6" s="1"/>
  <c r="CC293" i="6" s="1"/>
  <c r="BY293" i="6" s="1"/>
  <c r="R1261" i="6"/>
  <c r="U1261" i="6" s="1"/>
  <c r="Q953" i="6"/>
  <c r="Q645" i="6"/>
  <c r="Q1277" i="6"/>
  <c r="R94" i="6"/>
  <c r="U94" i="6" s="1"/>
  <c r="Q420" i="6"/>
  <c r="R210" i="6"/>
  <c r="U210" i="6" s="1"/>
  <c r="R48" i="6"/>
  <c r="U48" i="6" s="1"/>
  <c r="Q1056" i="6"/>
  <c r="Q641" i="6"/>
  <c r="R772" i="6"/>
  <c r="U772" i="6" s="1"/>
  <c r="R174" i="6"/>
  <c r="U174" i="6" s="1"/>
  <c r="Q96" i="6"/>
  <c r="R1447" i="6"/>
  <c r="U1447" i="6" s="1"/>
  <c r="Q732" i="6"/>
  <c r="Q1091" i="6"/>
  <c r="Q565" i="6"/>
  <c r="Q895" i="6"/>
  <c r="Q413" i="6"/>
  <c r="R1361" i="6"/>
  <c r="U1361" i="6" s="1"/>
  <c r="R282" i="6"/>
  <c r="U282" i="6" s="1"/>
  <c r="CC282" i="6" s="1"/>
  <c r="BY282" i="6" s="1"/>
  <c r="Q158" i="6"/>
  <c r="Q478" i="6"/>
  <c r="R64" i="6"/>
  <c r="U64" i="6" s="1"/>
  <c r="CC64" i="6" s="1"/>
  <c r="BY64" i="6" s="1"/>
  <c r="Q230" i="6"/>
  <c r="Q14" i="6"/>
  <c r="Q228" i="6"/>
  <c r="Q838" i="6"/>
  <c r="Q637" i="6"/>
  <c r="R203" i="6"/>
  <c r="U203" i="6" s="1"/>
  <c r="Q1258" i="6"/>
  <c r="R70" i="6"/>
  <c r="U70" i="6" s="1"/>
  <c r="Q790" i="6"/>
  <c r="R462" i="6"/>
  <c r="U462" i="6" s="1"/>
  <c r="Q1386" i="6"/>
  <c r="Q653" i="6"/>
  <c r="Q1165" i="6"/>
  <c r="Q476" i="6"/>
  <c r="R776" i="6"/>
  <c r="U776" i="6" s="1"/>
  <c r="Q991" i="6"/>
  <c r="Q1015" i="6"/>
  <c r="R687" i="6"/>
  <c r="U687" i="6" s="1"/>
  <c r="Q566" i="6"/>
  <c r="Q1397" i="6"/>
  <c r="Q1313" i="6"/>
  <c r="Q1240" i="6"/>
  <c r="Q507" i="6"/>
  <c r="Q834" i="6"/>
  <c r="Q1160" i="6"/>
  <c r="R300" i="6"/>
  <c r="U300" i="6" s="1"/>
  <c r="Q1182" i="6"/>
  <c r="Q447" i="6"/>
  <c r="Q995" i="6"/>
  <c r="R190" i="6"/>
  <c r="U190" i="6" s="1"/>
  <c r="Q135" i="6"/>
  <c r="R1291" i="6"/>
  <c r="U1291" i="6" s="1"/>
  <c r="Q950" i="6"/>
  <c r="Q1166" i="6"/>
  <c r="Q1400" i="6"/>
  <c r="Q724" i="6"/>
  <c r="Q1097" i="6"/>
  <c r="Q931" i="6"/>
  <c r="Q384" i="6"/>
  <c r="R29" i="6"/>
  <c r="U29" i="6" s="1"/>
  <c r="Q453" i="6"/>
  <c r="Q1236" i="6"/>
  <c r="Q858" i="6"/>
  <c r="Q87" i="6"/>
  <c r="Q211" i="6"/>
  <c r="Q375" i="6"/>
  <c r="Q454" i="6"/>
  <c r="Q866" i="6"/>
  <c r="R188" i="6"/>
  <c r="Q1343" i="6"/>
  <c r="Q1068" i="6"/>
  <c r="Q577" i="6"/>
  <c r="Q1335" i="6"/>
  <c r="Q319" i="6"/>
  <c r="Q985" i="6"/>
  <c r="Q575" i="6"/>
  <c r="Q1222" i="6"/>
  <c r="Q287" i="6"/>
  <c r="Q954" i="6"/>
  <c r="Q1137" i="6"/>
  <c r="R91" i="6"/>
  <c r="U91" i="6" s="1"/>
  <c r="R314" i="6"/>
  <c r="U314" i="6" s="1"/>
  <c r="Q75" i="6"/>
  <c r="Q582" i="6"/>
  <c r="Q1382" i="6"/>
  <c r="Q38" i="6"/>
  <c r="R576" i="6"/>
  <c r="U576" i="6" s="1"/>
  <c r="Q93" i="6"/>
  <c r="Q1121" i="6"/>
  <c r="Q967" i="6"/>
  <c r="Q1278" i="6"/>
  <c r="Q1368" i="6"/>
  <c r="Q923" i="6"/>
  <c r="R110" i="6"/>
  <c r="U110" i="6" s="1"/>
  <c r="Q1418" i="6"/>
  <c r="Q530" i="6"/>
  <c r="R180" i="6"/>
  <c r="U180" i="6" s="1"/>
  <c r="Q1038" i="6"/>
  <c r="Q278" i="6"/>
  <c r="Q1433" i="6"/>
  <c r="Q592" i="6"/>
  <c r="Q1134" i="6"/>
  <c r="Q837" i="6"/>
  <c r="Q331" i="6"/>
  <c r="Q1211" i="6"/>
  <c r="Q1303" i="6"/>
  <c r="Q360" i="6"/>
  <c r="Q1356" i="6"/>
  <c r="Q860" i="6"/>
  <c r="Q406" i="6"/>
  <c r="Q1324" i="6"/>
  <c r="Q403" i="6"/>
  <c r="R804" i="6"/>
  <c r="U804" i="6" s="1"/>
  <c r="Q1079" i="6"/>
  <c r="Q497" i="6"/>
  <c r="Q988" i="6"/>
  <c r="Q1360" i="6"/>
  <c r="Q430" i="6"/>
  <c r="Q761" i="6"/>
  <c r="R115" i="6"/>
  <c r="U115" i="6" s="1"/>
  <c r="R163" i="6"/>
  <c r="R62" i="6"/>
  <c r="U62" i="6" s="1"/>
  <c r="CC62" i="6" s="1"/>
  <c r="BY62" i="6" s="1"/>
  <c r="Q1076" i="6"/>
  <c r="R205" i="6"/>
  <c r="U205" i="6" s="1"/>
  <c r="Q570" i="6"/>
  <c r="Q285" i="6"/>
  <c r="Q16" i="6"/>
  <c r="Q1358" i="6"/>
  <c r="R678" i="6"/>
  <c r="U678" i="6" s="1"/>
  <c r="Q760" i="6"/>
  <c r="Q840" i="6"/>
  <c r="Q51" i="6"/>
  <c r="Q1462" i="6"/>
  <c r="Q484" i="6"/>
  <c r="Q534" i="6"/>
  <c r="R50" i="6"/>
  <c r="U50" i="6" s="1"/>
  <c r="Q407" i="6"/>
  <c r="Q1375" i="6"/>
  <c r="Q799" i="6"/>
  <c r="Q894" i="6"/>
  <c r="R1385" i="6"/>
  <c r="U1385" i="6" s="1"/>
  <c r="R580" i="6"/>
  <c r="U580" i="6" s="1"/>
  <c r="Q1034" i="6"/>
  <c r="Q934" i="6"/>
  <c r="Q867" i="6"/>
  <c r="Q1326" i="6"/>
  <c r="Q544" i="6"/>
  <c r="Q1319" i="6"/>
  <c r="Q1251" i="6"/>
  <c r="R167" i="6"/>
  <c r="U167" i="6" s="1"/>
  <c r="Q1114" i="6"/>
  <c r="Q1349" i="6"/>
  <c r="Q1206" i="6"/>
  <c r="Q1022" i="6"/>
  <c r="Q730" i="6"/>
  <c r="Q428" i="6"/>
  <c r="Q1059" i="6"/>
  <c r="Q489" i="6"/>
  <c r="Q505" i="6"/>
  <c r="Q506" i="6"/>
  <c r="Q43" i="6"/>
  <c r="Q95" i="6"/>
  <c r="Q1424" i="6"/>
  <c r="Q1223" i="6"/>
  <c r="Q863" i="6"/>
  <c r="BT303" i="6"/>
  <c r="BT491" i="6"/>
  <c r="BT1304" i="6"/>
  <c r="BT1292" i="6"/>
  <c r="BT1264" i="6"/>
  <c r="BT1393" i="6"/>
  <c r="BT1188" i="6"/>
  <c r="BT370" i="6"/>
  <c r="BT1343" i="6"/>
  <c r="BT119" i="6"/>
  <c r="BT1411" i="6"/>
  <c r="BT555" i="6"/>
  <c r="BT941" i="6"/>
  <c r="BT10" i="6"/>
  <c r="BT278" i="6"/>
  <c r="BT849" i="6"/>
  <c r="BT33" i="6"/>
  <c r="BT646" i="6"/>
  <c r="BT1230" i="6"/>
  <c r="BT307" i="6"/>
  <c r="BT807" i="6"/>
  <c r="BT403" i="6"/>
  <c r="BT764" i="6"/>
  <c r="BT796" i="6"/>
  <c r="BT1021" i="6"/>
  <c r="BT1362" i="6"/>
  <c r="BT1351" i="6"/>
  <c r="BT1356" i="6"/>
  <c r="BT420" i="6"/>
  <c r="BT1357" i="6"/>
  <c r="BT762" i="6"/>
  <c r="BT494" i="6"/>
  <c r="BT1015" i="6"/>
  <c r="BT1297" i="6"/>
  <c r="BT29" i="6"/>
  <c r="BQ935" i="6"/>
  <c r="BT1249" i="6"/>
  <c r="BT1196" i="6"/>
  <c r="BT275" i="6"/>
  <c r="BT116" i="6"/>
  <c r="BT1460" i="6"/>
  <c r="BT829" i="6"/>
  <c r="BQ717" i="6"/>
  <c r="BT847" i="6"/>
  <c r="BT503" i="6"/>
  <c r="BT1034" i="6"/>
  <c r="BT61" i="6"/>
  <c r="BT732" i="6"/>
  <c r="BT14" i="6"/>
  <c r="AC552" i="6"/>
  <c r="AC1460" i="6"/>
  <c r="BT195" i="6"/>
  <c r="BT1296" i="6"/>
  <c r="BT735" i="6"/>
  <c r="BT429" i="6"/>
  <c r="CC429" i="6" s="1"/>
  <c r="BY429" i="6" s="1"/>
  <c r="BT674" i="6"/>
  <c r="AC1242" i="6"/>
  <c r="BQ1057" i="6"/>
  <c r="BQ330" i="6"/>
  <c r="BQ1124" i="6"/>
  <c r="BT552" i="6"/>
  <c r="BQ320" i="6"/>
  <c r="BQ882" i="6"/>
  <c r="O882" i="6"/>
  <c r="O1242" i="6"/>
  <c r="O1164" i="6"/>
  <c r="BQ1163" i="6"/>
  <c r="BT167" i="6"/>
  <c r="O122" i="6"/>
  <c r="Q122" i="6" s="1"/>
  <c r="BT205" i="6"/>
  <c r="BT177" i="6"/>
  <c r="BT184" i="6"/>
  <c r="BT174" i="6"/>
  <c r="BQ1048" i="6"/>
  <c r="O1048" i="6"/>
  <c r="BT161" i="6"/>
  <c r="BT173" i="6"/>
  <c r="BT197" i="6"/>
  <c r="O1163" i="6"/>
  <c r="BQ916" i="6"/>
  <c r="BT150" i="6"/>
  <c r="BT200" i="6"/>
  <c r="BT188" i="6"/>
  <c r="AC436" i="6"/>
  <c r="O916" i="6"/>
  <c r="AC183" i="6"/>
  <c r="BT172" i="6"/>
  <c r="BT181" i="6"/>
  <c r="BT189" i="6"/>
  <c r="BT295" i="6"/>
  <c r="AC295" i="6"/>
  <c r="BT176" i="6"/>
  <c r="BT203" i="6"/>
  <c r="BT162" i="6"/>
  <c r="BT125" i="6"/>
  <c r="O183" i="6"/>
  <c r="Q183" i="6" s="1"/>
  <c r="BT201" i="6"/>
  <c r="O818" i="6"/>
  <c r="BT156" i="6"/>
  <c r="BT40" i="6"/>
  <c r="BQ818" i="6"/>
  <c r="AC204" i="6"/>
  <c r="O737" i="6"/>
  <c r="BT163" i="6"/>
  <c r="BT171" i="6"/>
  <c r="BT153" i="6"/>
  <c r="BQ737" i="6"/>
  <c r="BT159" i="6"/>
  <c r="O295" i="6"/>
  <c r="BT147" i="6"/>
  <c r="BT143" i="6"/>
  <c r="BQ164" i="6"/>
  <c r="BT164" i="6" s="1"/>
  <c r="AC918" i="6"/>
  <c r="BT148" i="6"/>
  <c r="AC155" i="6"/>
  <c r="AC154" i="6"/>
  <c r="AC1334" i="6"/>
  <c r="AC144" i="6"/>
  <c r="O1208" i="6"/>
  <c r="Q1208" i="6" s="1"/>
  <c r="O436" i="6"/>
  <c r="BQ139" i="6"/>
  <c r="BT139" i="6" s="1"/>
  <c r="AC136" i="6"/>
  <c r="O1334" i="6"/>
  <c r="BQ1208" i="6"/>
  <c r="O918" i="6"/>
  <c r="BT1334" i="6"/>
  <c r="AC127" i="6"/>
  <c r="BT499" i="6"/>
  <c r="O6" i="6"/>
  <c r="BQ6" i="6"/>
  <c r="BQ1158" i="6"/>
  <c r="O1158" i="6"/>
  <c r="BT453" i="6"/>
  <c r="BQ549" i="6"/>
  <c r="BT1058" i="6"/>
  <c r="BQ587" i="6"/>
  <c r="O549" i="6"/>
  <c r="O1328" i="6"/>
  <c r="BQ1320" i="6"/>
  <c r="AC869" i="6"/>
  <c r="BQ1328" i="6"/>
  <c r="BT1328" i="6" s="1"/>
  <c r="AC1026" i="6"/>
  <c r="BQ664" i="6"/>
  <c r="O855" i="6"/>
  <c r="BQ1455" i="6"/>
  <c r="AC1012" i="6"/>
  <c r="O1455" i="6"/>
  <c r="BT73" i="6"/>
  <c r="BQ1053" i="6"/>
  <c r="BT1053" i="6" s="1"/>
  <c r="BQ136" i="6"/>
  <c r="BQ584" i="6"/>
  <c r="O1026" i="6"/>
  <c r="BQ1016" i="6"/>
  <c r="O246" i="6"/>
  <c r="BT713" i="6"/>
  <c r="BT972" i="6"/>
  <c r="BQ1130" i="6"/>
  <c r="BT243" i="6"/>
  <c r="BT1195" i="6"/>
  <c r="CC1195" i="6" s="1"/>
  <c r="BY1195" i="6" s="1"/>
  <c r="BQ329" i="6"/>
  <c r="O1320" i="6"/>
  <c r="BT126" i="6"/>
  <c r="O385" i="6"/>
  <c r="BQ1040" i="6"/>
  <c r="BT856" i="6"/>
  <c r="BT26" i="6"/>
  <c r="BQ1136" i="6"/>
  <c r="BT1340" i="6"/>
  <c r="BT87" i="6"/>
  <c r="BQ44" i="6"/>
  <c r="BQ1415" i="6"/>
  <c r="BT1415" i="6" s="1"/>
  <c r="O869" i="6"/>
  <c r="O1016" i="6"/>
  <c r="BQ1198" i="6"/>
  <c r="BQ1438" i="6"/>
  <c r="O209" i="6"/>
  <c r="O587" i="6"/>
  <c r="O1415" i="6"/>
  <c r="O154" i="6"/>
  <c r="O833" i="6"/>
  <c r="AC209" i="6"/>
  <c r="BQ557" i="6"/>
  <c r="BT557" i="6" s="1"/>
  <c r="BT1319" i="6"/>
  <c r="AC868" i="6"/>
  <c r="BT355" i="6"/>
  <c r="AC1058" i="6"/>
  <c r="O1136" i="6"/>
  <c r="O1058" i="6"/>
  <c r="O584" i="6"/>
  <c r="O868" i="6"/>
  <c r="O942" i="6"/>
  <c r="O136" i="6"/>
  <c r="BT1348" i="6"/>
  <c r="O329" i="6"/>
  <c r="O1012" i="6"/>
  <c r="O1204" i="6"/>
  <c r="O557" i="6"/>
  <c r="O1438" i="6"/>
  <c r="O1443" i="6"/>
  <c r="BQ883" i="6"/>
  <c r="BT883" i="6" s="1"/>
  <c r="BT91" i="6"/>
  <c r="AC942" i="6"/>
  <c r="BQ1443" i="6"/>
  <c r="BQ558" i="6"/>
  <c r="BQ833" i="6"/>
  <c r="AC855" i="6"/>
  <c r="AF855" i="6" s="1"/>
  <c r="BQ786" i="6"/>
  <c r="O1198" i="6"/>
  <c r="BQ154" i="6"/>
  <c r="BT1039" i="6"/>
  <c r="BT236" i="6"/>
  <c r="O883" i="6"/>
  <c r="O1053" i="6"/>
  <c r="O1040" i="6"/>
  <c r="O786" i="6"/>
  <c r="O1130" i="6"/>
  <c r="BT1234" i="6"/>
  <c r="BQ784" i="6"/>
  <c r="BQ266" i="6"/>
  <c r="BQ1299" i="6"/>
  <c r="BT602" i="6"/>
  <c r="BT69" i="6"/>
  <c r="BT911" i="6"/>
  <c r="AC802" i="6"/>
  <c r="BT823" i="6"/>
  <c r="AC385" i="6"/>
  <c r="BT390" i="6"/>
  <c r="O266" i="6"/>
  <c r="AC940" i="6"/>
  <c r="BT1169" i="6"/>
  <c r="O784" i="6"/>
  <c r="O558" i="6"/>
  <c r="BT1033" i="6"/>
  <c r="BQ1120" i="6"/>
  <c r="O940" i="6"/>
  <c r="O330" i="6"/>
  <c r="O664" i="6"/>
  <c r="O802" i="6"/>
  <c r="O1120" i="6"/>
  <c r="BT192" i="6"/>
  <c r="BT725" i="6"/>
  <c r="BT246" i="6"/>
  <c r="BT1162" i="6"/>
  <c r="BQ1204" i="6"/>
  <c r="O1299" i="6"/>
  <c r="O44" i="6"/>
  <c r="BT870" i="6"/>
  <c r="BT729" i="6"/>
  <c r="BT1360" i="6"/>
  <c r="BT758" i="6"/>
  <c r="BT299" i="6"/>
  <c r="BT756" i="6"/>
  <c r="O667" i="6"/>
  <c r="BT689" i="6"/>
  <c r="O1051" i="6"/>
  <c r="O1460" i="6"/>
  <c r="BT893" i="6"/>
  <c r="BT435" i="6"/>
  <c r="BT1073" i="6"/>
  <c r="BT485" i="6"/>
  <c r="AC246" i="6"/>
  <c r="BT356" i="6"/>
  <c r="BT1076" i="6"/>
  <c r="BT339" i="6"/>
  <c r="BT89" i="6"/>
  <c r="BT733" i="6"/>
  <c r="BT1365" i="6"/>
  <c r="BT539" i="6"/>
  <c r="BT820" i="6"/>
  <c r="BT376" i="6"/>
  <c r="BT962" i="6"/>
  <c r="BT1352" i="6"/>
  <c r="BT1339" i="6"/>
  <c r="BT1043" i="6"/>
  <c r="BT68" i="6"/>
  <c r="BT54" i="6"/>
  <c r="BT489" i="6"/>
  <c r="BT1314" i="6"/>
  <c r="BT309" i="6"/>
  <c r="BT344" i="6"/>
  <c r="BT651" i="6"/>
  <c r="BQ568" i="6"/>
  <c r="BT5" i="6"/>
  <c r="BT79" i="6"/>
  <c r="BT867" i="6"/>
  <c r="BT878" i="6"/>
  <c r="BT1086" i="6"/>
  <c r="BT853" i="6"/>
  <c r="BT217" i="6"/>
  <c r="AC619" i="6"/>
  <c r="BT1148" i="6"/>
  <c r="BT493" i="6"/>
  <c r="BT131" i="6"/>
  <c r="BT509" i="6"/>
  <c r="BT391" i="6"/>
  <c r="BT1433" i="6"/>
  <c r="BT297" i="6"/>
  <c r="BT72" i="6"/>
  <c r="BT1325" i="6"/>
  <c r="AC84" i="6"/>
  <c r="AC1254" i="6"/>
  <c r="BT977" i="6"/>
  <c r="BT967" i="6"/>
  <c r="BT1223" i="6"/>
  <c r="BT521" i="6"/>
  <c r="BT76" i="6"/>
  <c r="BT939" i="6"/>
  <c r="BT1416" i="6"/>
  <c r="BT1447" i="6"/>
  <c r="BQ233" i="6"/>
  <c r="AC279" i="6"/>
  <c r="BT1044" i="6"/>
  <c r="BT595" i="6"/>
  <c r="BT746" i="6"/>
  <c r="BT292" i="6"/>
  <c r="BT1392" i="6"/>
  <c r="BT799" i="6"/>
  <c r="BT1147" i="6"/>
  <c r="AC951" i="6"/>
  <c r="BT187" i="6"/>
  <c r="BT877" i="6"/>
  <c r="BT960" i="6"/>
  <c r="BT82" i="6"/>
  <c r="BT903" i="6"/>
  <c r="BT724" i="6"/>
  <c r="BT526" i="6"/>
  <c r="BQ564" i="6"/>
  <c r="BT490" i="6"/>
  <c r="BT891" i="6"/>
  <c r="BT1089" i="6"/>
  <c r="BT368" i="6"/>
  <c r="AC1235" i="6"/>
  <c r="AC1155" i="6"/>
  <c r="BT825" i="6"/>
  <c r="BT751" i="6"/>
  <c r="BT1102" i="6"/>
  <c r="BT50" i="6"/>
  <c r="BT232" i="6"/>
  <c r="BT431" i="6"/>
  <c r="BT1143" i="6"/>
  <c r="BT258" i="6"/>
  <c r="BT234" i="6"/>
  <c r="AC742" i="6"/>
  <c r="BT1193" i="6"/>
  <c r="BT697" i="6"/>
  <c r="BT984" i="6"/>
  <c r="BT240" i="6"/>
  <c r="BT1179" i="6"/>
  <c r="CC1179" i="6" s="1"/>
  <c r="BY1179" i="6" s="1"/>
  <c r="BT251" i="6"/>
  <c r="BT4" i="6"/>
  <c r="BT779" i="6"/>
  <c r="BT146" i="6"/>
  <c r="BT88" i="6"/>
  <c r="BT843" i="6"/>
  <c r="AC71" i="6"/>
  <c r="AF71" i="6" s="1"/>
  <c r="O425" i="6"/>
  <c r="BT30" i="6"/>
  <c r="BT1176" i="6"/>
  <c r="BT545" i="6"/>
  <c r="BT1104" i="6"/>
  <c r="BT1344" i="6"/>
  <c r="BT369" i="6"/>
  <c r="BT47" i="6"/>
  <c r="BT331" i="6"/>
  <c r="BT342" i="6"/>
  <c r="BT479" i="6"/>
  <c r="BT400" i="6"/>
  <c r="BT16" i="6"/>
  <c r="BT1022" i="6"/>
  <c r="BT347" i="6"/>
  <c r="BT813" i="6"/>
  <c r="BT1364" i="6"/>
  <c r="BT715" i="6"/>
  <c r="BT1041" i="6"/>
  <c r="BT934" i="6"/>
  <c r="BT343" i="6"/>
  <c r="BT759" i="6"/>
  <c r="AC814" i="6"/>
  <c r="BT1298" i="6"/>
  <c r="BT289" i="6"/>
  <c r="BT63" i="6"/>
  <c r="BT1229" i="6"/>
  <c r="BT1266" i="6"/>
  <c r="BT395" i="6"/>
  <c r="BT256" i="6"/>
  <c r="BT1267" i="6"/>
  <c r="AC90" i="6"/>
  <c r="AF90" i="6" s="1"/>
  <c r="BT728" i="6"/>
  <c r="BT592" i="6"/>
  <c r="BT265" i="6"/>
  <c r="BT286" i="6"/>
  <c r="O84" i="6"/>
  <c r="Q84" i="6" s="1"/>
  <c r="BT214" i="6"/>
  <c r="BT1412" i="6"/>
  <c r="BT955" i="6"/>
  <c r="BT632" i="6"/>
  <c r="BT1293" i="6"/>
  <c r="BT353" i="6"/>
  <c r="BT196" i="6"/>
  <c r="BT1294" i="6"/>
  <c r="BT381" i="6"/>
  <c r="BT803" i="6"/>
  <c r="BT974" i="6"/>
  <c r="BT304" i="6"/>
  <c r="BT650" i="6"/>
  <c r="BT133" i="6"/>
  <c r="BT1287" i="6"/>
  <c r="BT834" i="6"/>
  <c r="BT995" i="6"/>
  <c r="BT170" i="6"/>
  <c r="BT1173" i="6"/>
  <c r="BT142" i="6"/>
  <c r="BQ71" i="6"/>
  <c r="BQ259" i="6"/>
  <c r="BT416" i="6"/>
  <c r="BT534" i="6"/>
  <c r="BT388" i="6"/>
  <c r="BT993" i="6"/>
  <c r="BT513" i="6"/>
  <c r="BT1064" i="6"/>
  <c r="BT168" i="6"/>
  <c r="BT1404" i="6"/>
  <c r="BT863" i="6"/>
  <c r="BT55" i="6"/>
  <c r="BT645" i="6"/>
  <c r="BT1172" i="6"/>
  <c r="BT399" i="6"/>
  <c r="BT186" i="6"/>
  <c r="BT760" i="6"/>
  <c r="BT1122" i="6"/>
  <c r="BT880" i="6"/>
  <c r="BT1099" i="6"/>
  <c r="BT1232" i="6"/>
  <c r="BT745" i="6"/>
  <c r="BT211" i="6"/>
  <c r="BT115" i="6"/>
  <c r="BT705" i="6"/>
  <c r="BT860" i="6"/>
  <c r="BT274" i="6"/>
  <c r="BT1388" i="6"/>
  <c r="BT1095" i="6"/>
  <c r="BT888" i="6"/>
  <c r="BT1140" i="6"/>
  <c r="CC1140" i="6" s="1"/>
  <c r="BY1140" i="6" s="1"/>
  <c r="AC601" i="6"/>
  <c r="BT158" i="6"/>
  <c r="BT1461" i="6"/>
  <c r="BT979" i="6"/>
  <c r="BT1192" i="6"/>
  <c r="BT811" i="6"/>
  <c r="BT1028" i="6"/>
  <c r="BT169" i="6"/>
  <c r="BT501" i="6"/>
  <c r="BT1117" i="6"/>
  <c r="BT1422" i="6"/>
  <c r="BQ1103" i="6"/>
  <c r="BT871" i="6"/>
  <c r="BT1379" i="6"/>
  <c r="BT43" i="6"/>
  <c r="BT206" i="6"/>
  <c r="BT367" i="6"/>
  <c r="BT1369" i="6"/>
  <c r="BT1083" i="6"/>
  <c r="BT138" i="6"/>
  <c r="BT1190" i="6"/>
  <c r="BT805" i="6"/>
  <c r="BT166" i="6"/>
  <c r="BT1029" i="6"/>
  <c r="BT666" i="6"/>
  <c r="BT349" i="6"/>
  <c r="BT1137" i="6"/>
  <c r="O486" i="6"/>
  <c r="AC106" i="6"/>
  <c r="AC1367" i="6"/>
  <c r="BT306" i="6"/>
  <c r="BT341" i="6"/>
  <c r="BT605" i="6"/>
  <c r="BT118" i="6"/>
  <c r="BT1463" i="6"/>
  <c r="BQ144" i="6"/>
  <c r="BQ227" i="6"/>
  <c r="BT1428" i="6"/>
  <c r="BT93" i="6"/>
  <c r="BT1085" i="6"/>
  <c r="BT70" i="6"/>
  <c r="BT1129" i="6"/>
  <c r="BT808" i="6"/>
  <c r="BT579" i="6"/>
  <c r="BT483" i="6"/>
  <c r="BT1035" i="6"/>
  <c r="BT815" i="6"/>
  <c r="BT130" i="6"/>
  <c r="BT300" i="6"/>
  <c r="BT1444" i="6"/>
  <c r="BT23" i="6"/>
  <c r="BT938" i="6"/>
  <c r="BT422" i="6"/>
  <c r="CC422" i="6" s="1"/>
  <c r="BY422" i="6" s="1"/>
  <c r="BT384" i="6"/>
  <c r="BT892" i="6"/>
  <c r="BT845" i="6"/>
  <c r="BT226" i="6"/>
  <c r="BT471" i="6"/>
  <c r="AC371" i="6"/>
  <c r="BT351" i="6"/>
  <c r="BT538" i="6"/>
  <c r="BT920" i="6"/>
  <c r="BT975" i="6"/>
  <c r="BT1250" i="6"/>
  <c r="BT1450" i="6"/>
  <c r="BT505" i="6"/>
  <c r="BT900" i="6"/>
  <c r="BT929" i="6"/>
  <c r="BT1310" i="6"/>
  <c r="BT1336" i="6"/>
  <c r="BT543" i="6"/>
  <c r="O742" i="6"/>
  <c r="BT386" i="6"/>
  <c r="BT8" i="6"/>
  <c r="BT859" i="6"/>
  <c r="BT1214" i="6"/>
  <c r="BT460" i="6"/>
  <c r="BT992" i="6"/>
  <c r="BT768" i="6"/>
  <c r="BT414" i="6"/>
  <c r="BT1258" i="6"/>
  <c r="BT858" i="6"/>
  <c r="BT94" i="6"/>
  <c r="BT909" i="6"/>
  <c r="BT1239" i="6"/>
  <c r="BT134" i="6"/>
  <c r="BT374" i="6"/>
  <c r="BT140" i="6"/>
  <c r="BT1453" i="6"/>
  <c r="BT698" i="6"/>
  <c r="BT298" i="6"/>
  <c r="BT439" i="6"/>
  <c r="BT1206" i="6"/>
  <c r="BT1374" i="6"/>
  <c r="BT1030" i="6"/>
  <c r="BT561" i="6"/>
  <c r="BT1390" i="6"/>
  <c r="BT80" i="6"/>
  <c r="BT748" i="6"/>
  <c r="BT570" i="6"/>
  <c r="BT502" i="6"/>
  <c r="BT981" i="6"/>
  <c r="BT763" i="6"/>
  <c r="BT656" i="6"/>
  <c r="O548" i="6"/>
  <c r="AC271" i="6"/>
  <c r="O1414" i="6"/>
  <c r="BT778" i="6"/>
  <c r="BT1001" i="6"/>
  <c r="AC164" i="6"/>
  <c r="AF164" i="6" s="1"/>
  <c r="AC401" i="6"/>
  <c r="AC695" i="6"/>
  <c r="BT1268" i="6"/>
  <c r="BT712" i="6"/>
  <c r="BT940" i="6"/>
  <c r="BT98" i="6"/>
  <c r="BT1061" i="6"/>
  <c r="AC1036" i="6"/>
  <c r="BQ1036" i="6"/>
  <c r="BT1036" i="6" s="1"/>
  <c r="BT302" i="6"/>
  <c r="BT1011" i="6"/>
  <c r="BT1349" i="6"/>
  <c r="BT670" i="6"/>
  <c r="BT1167" i="6"/>
  <c r="BT1464" i="6"/>
  <c r="BT1000" i="6"/>
  <c r="BT680" i="6"/>
  <c r="BT973" i="6"/>
  <c r="BT530" i="6"/>
  <c r="BT1149" i="6"/>
  <c r="BT663" i="6"/>
  <c r="CC663" i="6" s="1"/>
  <c r="BY663" i="6" s="1"/>
  <c r="BT963" i="6"/>
  <c r="BT821" i="6"/>
  <c r="BT474" i="6"/>
  <c r="BT718" i="6"/>
  <c r="BT668" i="6"/>
  <c r="BT81" i="6"/>
  <c r="BT864" i="6"/>
  <c r="BT1265" i="6"/>
  <c r="BT649" i="6"/>
  <c r="BT95" i="6"/>
  <c r="BT894" i="6"/>
  <c r="BT248" i="6"/>
  <c r="BT647" i="6"/>
  <c r="BT15" i="6"/>
  <c r="BT648" i="6"/>
  <c r="BT926" i="6"/>
  <c r="BT1384" i="6"/>
  <c r="BT149" i="6"/>
  <c r="BT928" i="6"/>
  <c r="BT1313" i="6"/>
  <c r="BT946" i="6"/>
  <c r="BT1133" i="6"/>
  <c r="BT583" i="6"/>
  <c r="BT1207" i="6"/>
  <c r="CC1207" i="6" s="1"/>
  <c r="BY1207" i="6" s="1"/>
  <c r="BT611" i="6"/>
  <c r="BQ919" i="6"/>
  <c r="AC919" i="6"/>
  <c r="BT165" i="6"/>
  <c r="AC28" i="6"/>
  <c r="BQ28" i="6"/>
  <c r="BT1316" i="6"/>
  <c r="BT1333" i="6"/>
  <c r="BT482" i="6"/>
  <c r="BT473" i="6"/>
  <c r="BT394" i="6"/>
  <c r="BT450" i="6"/>
  <c r="BT682" i="6"/>
  <c r="BT922" i="6"/>
  <c r="BT1243" i="6"/>
  <c r="BT873" i="6"/>
  <c r="BT687" i="6"/>
  <c r="BT396" i="6"/>
  <c r="BT559" i="6"/>
  <c r="BT1456" i="6"/>
  <c r="BT965" i="6"/>
  <c r="BT495" i="6"/>
  <c r="BT915" i="6"/>
  <c r="BT872" i="6"/>
  <c r="AC723" i="6"/>
  <c r="BT1186" i="6"/>
  <c r="BT795" i="6"/>
  <c r="O242" i="6"/>
  <c r="BT1074" i="6"/>
  <c r="BT34" i="6"/>
  <c r="BT578" i="6"/>
  <c r="BT267" i="6"/>
  <c r="BT191" i="6"/>
  <c r="BT507" i="6"/>
  <c r="BT1280" i="6"/>
  <c r="BT567" i="6"/>
  <c r="BT1174" i="6"/>
  <c r="BT58" i="6"/>
  <c r="BT366" i="6"/>
  <c r="BT110" i="6"/>
  <c r="BT1171" i="6"/>
  <c r="BT22" i="6"/>
  <c r="BT264" i="6"/>
  <c r="BT105" i="6"/>
  <c r="BT970" i="6"/>
  <c r="BT412" i="6"/>
  <c r="BT767" i="6"/>
  <c r="BT643" i="6"/>
  <c r="BT854" i="6"/>
  <c r="BT1156" i="6"/>
  <c r="BT1128" i="6"/>
  <c r="BT629" i="6"/>
  <c r="BT1311" i="6"/>
  <c r="BT379" i="6"/>
  <c r="BT1462" i="6"/>
  <c r="BT218" i="6"/>
  <c r="BT1067" i="6"/>
  <c r="BT382" i="6"/>
  <c r="BT1418" i="6"/>
  <c r="BT678" i="6"/>
  <c r="BT1288" i="6"/>
  <c r="BT432" i="6"/>
  <c r="BT132" i="6"/>
  <c r="O259" i="6"/>
  <c r="O371" i="6"/>
  <c r="O620" i="6"/>
  <c r="BT1290" i="6"/>
  <c r="BT481" i="6"/>
  <c r="BT1072" i="6"/>
  <c r="BT1019" i="6"/>
  <c r="AC31" i="6"/>
  <c r="BQ31" i="6"/>
  <c r="BT616" i="6"/>
  <c r="BT690" i="6"/>
  <c r="BT671" i="6"/>
  <c r="AC111" i="6"/>
  <c r="BQ111" i="6"/>
  <c r="BT710" i="6"/>
  <c r="BT182" i="6"/>
  <c r="BT1452" i="6"/>
  <c r="BT340" i="6"/>
  <c r="BT533" i="6"/>
  <c r="BT1302" i="6"/>
  <c r="BT596" i="6"/>
  <c r="BT410" i="6"/>
  <c r="BT1436" i="6"/>
  <c r="BQ245" i="6"/>
  <c r="BT245" i="6" s="1"/>
  <c r="AC245" i="6"/>
  <c r="BQ496" i="6"/>
  <c r="AC496" i="6"/>
  <c r="BT1098" i="6"/>
  <c r="BT276" i="6"/>
  <c r="BT151" i="6"/>
  <c r="BT516" i="6"/>
  <c r="BT577" i="6"/>
  <c r="BT789" i="6"/>
  <c r="BT1236" i="6"/>
  <c r="BT1079" i="6"/>
  <c r="BT738" i="6"/>
  <c r="BT1131" i="6"/>
  <c r="CC1131" i="6" s="1"/>
  <c r="BY1131" i="6" s="1"/>
  <c r="BT193" i="6"/>
  <c r="BT310" i="6"/>
  <c r="O1381" i="6"/>
  <c r="BT1380" i="6"/>
  <c r="BT1397" i="6"/>
  <c r="AC1381" i="6"/>
  <c r="BQ1381" i="6"/>
  <c r="AC114" i="6"/>
  <c r="AC734" i="6"/>
  <c r="BQ472" i="6"/>
  <c r="BQ127" i="6"/>
  <c r="BT127" i="6" s="1"/>
  <c r="BT1459" i="6"/>
  <c r="BT1014" i="6"/>
  <c r="BT910" i="6"/>
  <c r="BT190" i="6"/>
  <c r="BT1401" i="6"/>
  <c r="BQ372" i="6"/>
  <c r="AC372" i="6"/>
  <c r="BT640" i="6"/>
  <c r="BT886" i="6"/>
  <c r="BT1181" i="6"/>
  <c r="BT48" i="6"/>
  <c r="BT1063" i="6"/>
  <c r="BT676" i="6"/>
  <c r="BT1271" i="6"/>
  <c r="BT954" i="6"/>
  <c r="BT1081" i="6"/>
  <c r="BT1429" i="6"/>
  <c r="BT615" i="6"/>
  <c r="BT1091" i="6"/>
  <c r="BT1425" i="6"/>
  <c r="BT221" i="6"/>
  <c r="BT1410" i="6"/>
  <c r="BT816" i="6"/>
  <c r="BT730" i="6"/>
  <c r="BT722" i="6"/>
  <c r="BT866" i="6"/>
  <c r="BT428" i="6"/>
  <c r="BT360" i="6"/>
  <c r="BT1003" i="6"/>
  <c r="BT1345" i="6"/>
  <c r="BT452" i="6"/>
  <c r="BT598" i="6"/>
  <c r="BT626" i="6"/>
  <c r="BT24" i="6"/>
  <c r="BT1251" i="6"/>
  <c r="BT365" i="6"/>
  <c r="BT477" i="6"/>
  <c r="BT885" i="6"/>
  <c r="BT1331" i="6"/>
  <c r="BT324" i="6"/>
  <c r="BT124" i="6"/>
  <c r="BT1202" i="6"/>
  <c r="BT1068" i="6"/>
  <c r="BT1038" i="6"/>
  <c r="BT1059" i="6"/>
  <c r="BT1432" i="6"/>
  <c r="BT1261" i="6"/>
  <c r="BT696" i="6"/>
  <c r="BT462" i="6"/>
  <c r="BT1277" i="6"/>
  <c r="BT1065" i="6"/>
  <c r="BT1114" i="6"/>
  <c r="BT1402" i="6"/>
  <c r="BT1185" i="6"/>
  <c r="BT1253" i="6"/>
  <c r="BT1272" i="6"/>
  <c r="BT1125" i="6"/>
  <c r="BT1228" i="6"/>
  <c r="BT899" i="6"/>
  <c r="O227" i="6"/>
  <c r="O568" i="6"/>
  <c r="AC36" i="6"/>
  <c r="BQ537" i="6"/>
  <c r="O1442" i="6"/>
  <c r="BT109" i="6"/>
  <c r="BT222" i="6"/>
  <c r="BT32" i="6"/>
  <c r="BT1168" i="6"/>
  <c r="BT1023" i="6"/>
  <c r="BT574" i="6"/>
  <c r="BT831" i="6"/>
  <c r="BT488" i="6"/>
  <c r="BT801" i="6"/>
  <c r="BT272" i="6"/>
  <c r="BT1355" i="6"/>
  <c r="BT1409" i="6"/>
  <c r="BT1308" i="6"/>
  <c r="BT332" i="6"/>
  <c r="BT1326" i="6"/>
  <c r="BT85" i="6"/>
  <c r="BT224" i="6"/>
  <c r="BT475" i="6"/>
  <c r="BT775" i="6"/>
  <c r="BT964" i="6"/>
  <c r="BT1423" i="6"/>
  <c r="BT407" i="6"/>
  <c r="BQ103" i="6"/>
  <c r="AC103" i="6"/>
  <c r="BT661" i="6"/>
  <c r="CC661" i="6" s="1"/>
  <c r="BY661" i="6" s="1"/>
  <c r="BQ242" i="6"/>
  <c r="BT242" i="6" s="1"/>
  <c r="AC517" i="6"/>
  <c r="BT75" i="6"/>
  <c r="BT1347" i="6"/>
  <c r="BT772" i="6"/>
  <c r="BT180" i="6"/>
  <c r="BT1219" i="6"/>
  <c r="BT74" i="6"/>
  <c r="BQ809" i="6"/>
  <c r="AC809" i="6"/>
  <c r="BT515" i="6"/>
  <c r="BT100" i="6"/>
  <c r="BT1126" i="6"/>
  <c r="BT800" i="6"/>
  <c r="BT237" i="6"/>
  <c r="CC237" i="6" s="1"/>
  <c r="BY237" i="6" s="1"/>
  <c r="BT511" i="6"/>
  <c r="BT996" i="6"/>
  <c r="BT585" i="6"/>
  <c r="BT252" i="6"/>
  <c r="BT576" i="6"/>
  <c r="BT1385" i="6"/>
  <c r="BT1420" i="6"/>
  <c r="BT1435" i="6"/>
  <c r="BT318" i="6"/>
  <c r="BT123" i="6"/>
  <c r="BT706" i="6"/>
  <c r="BT750" i="6"/>
  <c r="BT887" i="6"/>
  <c r="BT454" i="6"/>
  <c r="BT1327" i="6"/>
  <c r="O809" i="6"/>
  <c r="BT580" i="6"/>
  <c r="BT1050" i="6"/>
  <c r="BT1222" i="6"/>
  <c r="BT699" i="6"/>
  <c r="BT459" i="6"/>
  <c r="BT137" i="6"/>
  <c r="BT1182" i="6"/>
  <c r="BT45" i="6"/>
  <c r="BT323" i="6"/>
  <c r="BT185" i="6"/>
  <c r="BT1049" i="6"/>
  <c r="BT968" i="6"/>
  <c r="BT752" i="6"/>
  <c r="BT917" i="6"/>
  <c r="BT953" i="6"/>
  <c r="BT37" i="6"/>
  <c r="BT844" i="6"/>
  <c r="BT135" i="6"/>
  <c r="BT1329" i="6"/>
  <c r="BT1246" i="6"/>
  <c r="BT890" i="6"/>
  <c r="BT362" i="6"/>
  <c r="BT284" i="6"/>
  <c r="BT757" i="6"/>
  <c r="BT839" i="6"/>
  <c r="BT976" i="6"/>
  <c r="BT449" i="6"/>
  <c r="BT157" i="6"/>
  <c r="BT681" i="6"/>
  <c r="BT951" i="6"/>
  <c r="O127" i="6"/>
  <c r="O144" i="6"/>
  <c r="Q144" i="6" s="1"/>
  <c r="O245" i="6"/>
  <c r="O814" i="6"/>
  <c r="O103" i="6"/>
  <c r="BT1100" i="6"/>
  <c r="BT855" i="6"/>
  <c r="BT969" i="6"/>
  <c r="BT669" i="6"/>
  <c r="BT1211" i="6"/>
  <c r="BT983" i="6"/>
  <c r="BT514" i="6"/>
  <c r="BT971" i="6"/>
  <c r="BT199" i="6"/>
  <c r="BT415" i="6"/>
  <c r="BT1005" i="6"/>
  <c r="BT535" i="6"/>
  <c r="BT392" i="6"/>
  <c r="BT461" i="6"/>
  <c r="O111" i="6"/>
  <c r="AC822" i="6"/>
  <c r="BQ822" i="6"/>
  <c r="AC1442" i="6"/>
  <c r="AC635" i="6"/>
  <c r="BT1152" i="6"/>
  <c r="BT1231" i="6"/>
  <c r="BT711" i="6"/>
  <c r="BT469" i="6"/>
  <c r="BT457" i="6"/>
  <c r="BT1082" i="6"/>
  <c r="BT838" i="6"/>
  <c r="BT824" i="6"/>
  <c r="BT1394" i="6"/>
  <c r="BT373" i="6"/>
  <c r="BT1146" i="6"/>
  <c r="BT60" i="6"/>
  <c r="BT1419" i="6"/>
  <c r="BT397" i="6"/>
  <c r="BT850" i="6"/>
  <c r="BT798" i="6"/>
  <c r="BT210" i="6"/>
  <c r="BT1170" i="6"/>
  <c r="BT540" i="6"/>
  <c r="BT430" i="6"/>
  <c r="BT1400" i="6"/>
  <c r="BT1215" i="6"/>
  <c r="BT207" i="6"/>
  <c r="BT1276" i="6"/>
  <c r="BT451" i="6"/>
  <c r="BT448" i="6"/>
  <c r="BT947" i="6"/>
  <c r="BT1090" i="6"/>
  <c r="BQ231" i="6"/>
  <c r="BT287" i="6"/>
  <c r="BT1457" i="6"/>
  <c r="BT1013" i="6"/>
  <c r="BT1031" i="6"/>
  <c r="BT999" i="6"/>
  <c r="BT987" i="6"/>
  <c r="BT1025" i="6"/>
  <c r="BT418" i="6"/>
  <c r="BT1274" i="6"/>
  <c r="BT335" i="6"/>
  <c r="BQ741" i="6"/>
  <c r="O919" i="6"/>
  <c r="O1254" i="6"/>
  <c r="O31" i="6"/>
  <c r="O517" i="6"/>
  <c r="O635" i="6"/>
  <c r="O619" i="6"/>
  <c r="O1221" i="6"/>
  <c r="O1235" i="6"/>
  <c r="O552" i="6"/>
  <c r="BQ548" i="6"/>
  <c r="O1036" i="6"/>
  <c r="AC620" i="6"/>
  <c r="AF620" i="6" s="1"/>
  <c r="BQ620" i="6"/>
  <c r="O71" i="6"/>
  <c r="O694" i="6"/>
  <c r="BT1321" i="6"/>
  <c r="BT42" i="6"/>
  <c r="BT253" i="6"/>
  <c r="BT230" i="6"/>
  <c r="BT404" i="6"/>
  <c r="BT857" i="6"/>
  <c r="AC1338" i="6"/>
  <c r="BT1008" i="6"/>
  <c r="BT721" i="6"/>
  <c r="BT239" i="6"/>
  <c r="BT1018" i="6"/>
  <c r="BT464" i="6"/>
  <c r="BT560" i="6"/>
  <c r="BT842" i="6"/>
  <c r="BT828" i="6"/>
  <c r="BT314" i="6"/>
  <c r="BQ667" i="6"/>
  <c r="BT667" i="6" s="1"/>
  <c r="O726" i="6"/>
  <c r="BQ694" i="6"/>
  <c r="BT21" i="6"/>
  <c r="BT291" i="6"/>
  <c r="BT1244" i="6"/>
  <c r="BT743" i="6"/>
  <c r="BT223" i="6"/>
  <c r="BT793" i="6"/>
  <c r="BT1315" i="6"/>
  <c r="BT1157" i="6"/>
  <c r="BT334" i="6"/>
  <c r="BT398" i="6"/>
  <c r="BT262" i="6"/>
  <c r="BT1257" i="6"/>
  <c r="BT380" i="6"/>
  <c r="BT933" i="6"/>
  <c r="BT1309" i="6"/>
  <c r="BT348" i="6"/>
  <c r="BT519" i="6"/>
  <c r="BT86" i="6"/>
  <c r="BT107" i="6"/>
  <c r="BT736" i="6"/>
  <c r="BT832" i="6"/>
  <c r="BT571" i="6"/>
  <c r="BT997" i="6"/>
  <c r="BT113" i="6"/>
  <c r="BT333" i="6"/>
  <c r="BT1300" i="6"/>
  <c r="BT1113" i="6"/>
  <c r="BT1372" i="6"/>
  <c r="BT565" i="6"/>
  <c r="O741" i="6"/>
  <c r="O90" i="6"/>
  <c r="O498" i="6"/>
  <c r="O106" i="6"/>
  <c r="O1205" i="6"/>
  <c r="O657" i="6"/>
  <c r="O717" i="6"/>
  <c r="O496" i="6"/>
  <c r="O695" i="6"/>
  <c r="O41" i="6"/>
  <c r="O1338" i="6"/>
  <c r="Q1338" i="6" s="1"/>
  <c r="O271" i="6"/>
  <c r="O951" i="6"/>
  <c r="O233" i="6"/>
  <c r="O231" i="6"/>
  <c r="BT67" i="6"/>
  <c r="BT1154" i="6"/>
  <c r="CC1154" i="6" s="1"/>
  <c r="BY1154" i="6" s="1"/>
  <c r="BT959" i="6"/>
  <c r="BT566" i="6"/>
  <c r="BT956" i="6"/>
  <c r="BT862" i="6"/>
  <c r="BT692" i="6"/>
  <c r="BT1281" i="6"/>
  <c r="BT129" i="6"/>
  <c r="BT785" i="6"/>
  <c r="BT901" i="6"/>
  <c r="BT628" i="6"/>
  <c r="BT754" i="6"/>
  <c r="BT128" i="6"/>
  <c r="BT1373" i="6"/>
  <c r="BT92" i="6"/>
  <c r="BT1312" i="6"/>
  <c r="BT991" i="6"/>
  <c r="BT145" i="6"/>
  <c r="BT1189" i="6"/>
  <c r="BT1159" i="6"/>
  <c r="BT11" i="6"/>
  <c r="BT817" i="6"/>
  <c r="BT716" i="6"/>
  <c r="BT77" i="6"/>
  <c r="BT641" i="6"/>
  <c r="BT1259" i="6"/>
  <c r="BT280" i="6"/>
  <c r="BT346" i="6"/>
  <c r="BT776" i="6"/>
  <c r="BT830" i="6"/>
  <c r="BT480" i="6"/>
  <c r="BT1227" i="6"/>
  <c r="BT989" i="6"/>
  <c r="BT456" i="6"/>
  <c r="BT720" i="6"/>
  <c r="BQ486" i="6"/>
  <c r="BT897" i="6"/>
  <c r="BT228" i="6"/>
  <c r="BT851" i="6"/>
  <c r="BQ425" i="6"/>
  <c r="BT425" i="6" s="1"/>
  <c r="BT423" i="6"/>
  <c r="BT1042" i="6"/>
  <c r="BT1238" i="6"/>
  <c r="BT1109" i="6"/>
  <c r="BT476" i="6"/>
  <c r="BT1194" i="6"/>
  <c r="BT930" i="6"/>
  <c r="BT378" i="6"/>
  <c r="BT1389" i="6"/>
  <c r="BT1451" i="6"/>
  <c r="BT1233" i="6"/>
  <c r="BT1151" i="6"/>
  <c r="O270" i="6"/>
  <c r="O155" i="6"/>
  <c r="Q155" i="6" s="1"/>
  <c r="O723" i="6"/>
  <c r="O822" i="6"/>
  <c r="Q822" i="6" s="1"/>
  <c r="BT1191" i="6"/>
  <c r="BT512" i="6"/>
  <c r="BT966" i="6"/>
  <c r="BT1217" i="6"/>
  <c r="BQ498" i="6"/>
  <c r="BT498" i="6" s="1"/>
  <c r="BT78" i="6"/>
  <c r="BT1110" i="6"/>
  <c r="BT65" i="6"/>
  <c r="BT443" i="6"/>
  <c r="BT18" i="6"/>
  <c r="BT247" i="6"/>
  <c r="O537" i="6"/>
  <c r="O564" i="6"/>
  <c r="O1153" i="6"/>
  <c r="BT1187" i="6"/>
  <c r="BT1092" i="6"/>
  <c r="BT1111" i="6"/>
  <c r="BT1245" i="6"/>
  <c r="BT35" i="6"/>
  <c r="AC1270" i="6"/>
  <c r="AC1414" i="6"/>
  <c r="AC139" i="6"/>
  <c r="AF139" i="6" s="1"/>
  <c r="BT606" i="6"/>
  <c r="BT326" i="6"/>
  <c r="BT703" i="6"/>
  <c r="BT591" i="6"/>
  <c r="BT948" i="6"/>
  <c r="BT440" i="6"/>
  <c r="BT402" i="6"/>
  <c r="BT980" i="6"/>
  <c r="BT152" i="6"/>
  <c r="BT1305" i="6"/>
  <c r="BT693" i="6"/>
  <c r="BT1307" i="6"/>
  <c r="BT1024" i="6"/>
  <c r="BT1306" i="6"/>
  <c r="BT876" i="6"/>
  <c r="BT202" i="6"/>
  <c r="BT1046" i="6"/>
  <c r="BQ1055" i="6"/>
  <c r="BQ1378" i="6"/>
  <c r="BT56" i="6"/>
  <c r="BT1216" i="6"/>
  <c r="BT1093" i="6"/>
  <c r="BT1445" i="6"/>
  <c r="BT1096" i="6"/>
  <c r="BT1361" i="6"/>
  <c r="BT600" i="6"/>
  <c r="BT175" i="6"/>
  <c r="BT685" i="6"/>
  <c r="BT478" i="6"/>
  <c r="BT497" i="6"/>
  <c r="BT1078" i="6"/>
  <c r="BQ220" i="6"/>
  <c r="BQ652" i="6"/>
  <c r="BT546" i="6"/>
  <c r="BT438" i="6"/>
  <c r="BT1101" i="6"/>
  <c r="BT160" i="6"/>
  <c r="BT1273" i="6"/>
  <c r="O1155" i="6"/>
  <c r="O1378" i="6"/>
  <c r="O212" i="6"/>
  <c r="O164" i="6"/>
  <c r="Q164" i="6" s="1"/>
  <c r="O273" i="6"/>
  <c r="O28" i="6"/>
  <c r="Q28" i="6" s="1"/>
  <c r="O114" i="6"/>
  <c r="BQ90" i="6"/>
  <c r="BT90" i="6" s="1"/>
  <c r="BT896" i="6"/>
  <c r="BT1166" i="6"/>
  <c r="AC662" i="6"/>
  <c r="BT9" i="6"/>
  <c r="AC1153" i="6"/>
  <c r="BQ204" i="6"/>
  <c r="BT204" i="6" s="1"/>
  <c r="BQ1051" i="6"/>
  <c r="BT3" i="6"/>
  <c r="BT1335" i="6"/>
  <c r="O220" i="6"/>
  <c r="O401" i="6"/>
  <c r="O1103" i="6"/>
  <c r="O405" i="6"/>
  <c r="O372" i="6"/>
  <c r="O279" i="6"/>
  <c r="Q279" i="6" s="1"/>
  <c r="O320" i="6"/>
  <c r="O472" i="6"/>
  <c r="O734" i="6"/>
  <c r="O204" i="6"/>
  <c r="Q204" i="6" s="1"/>
  <c r="BQ49" i="6"/>
  <c r="BQ657" i="6"/>
  <c r="BT52" i="6"/>
  <c r="BT642" i="6"/>
  <c r="BT215" i="6"/>
  <c r="BT1116" i="6"/>
  <c r="BT260" i="6"/>
  <c r="BT637" i="6"/>
  <c r="BT1358" i="6"/>
  <c r="BT444" i="6"/>
  <c r="BT178" i="6"/>
  <c r="BT1070" i="6"/>
  <c r="BQ41" i="6"/>
  <c r="BQ726" i="6"/>
  <c r="BQ270" i="6"/>
  <c r="BQ1205" i="6"/>
  <c r="BQ273" i="6"/>
  <c r="BQ212" i="6"/>
  <c r="BT212" i="6" s="1"/>
  <c r="AC1221" i="6"/>
  <c r="BQ155" i="6"/>
  <c r="BT804" i="6"/>
  <c r="BT83" i="6"/>
  <c r="BT1386" i="6"/>
  <c r="BT819" i="6"/>
  <c r="BT961" i="6"/>
  <c r="BT978" i="6"/>
  <c r="BT1363" i="6"/>
  <c r="BT524" i="6"/>
  <c r="BT932" i="6"/>
  <c r="BT25" i="6"/>
  <c r="BT104" i="6"/>
  <c r="BT644" i="6"/>
  <c r="BT1115" i="6"/>
  <c r="BT463" i="6"/>
  <c r="BT393" i="6"/>
  <c r="BT1199" i="6"/>
  <c r="BT1177" i="6"/>
  <c r="CC1177" i="6" s="1"/>
  <c r="BY1177" i="6" s="1"/>
  <c r="BT753" i="6"/>
  <c r="BT229" i="6"/>
  <c r="CC229" i="6" s="1"/>
  <c r="BY229" i="6" s="1"/>
  <c r="BT1255" i="6"/>
  <c r="O49" i="6"/>
  <c r="BQ1337" i="6"/>
  <c r="AC1337" i="6"/>
  <c r="AF1337" i="6" s="1"/>
  <c r="O935" i="6"/>
  <c r="O1337" i="6"/>
  <c r="Q1337" i="6" s="1"/>
  <c r="O215" i="6"/>
  <c r="Q215" i="6" s="1"/>
  <c r="O36" i="6"/>
  <c r="O662" i="6"/>
  <c r="O1367" i="6"/>
  <c r="O601" i="6"/>
  <c r="O139" i="6"/>
  <c r="O1270" i="6"/>
  <c r="AC215" i="6"/>
  <c r="BT1398" i="6"/>
  <c r="O1055" i="6"/>
  <c r="Q1055" i="6" s="1"/>
  <c r="O652" i="6"/>
  <c r="AC405" i="6"/>
  <c r="BT508" i="6"/>
  <c r="BT673" i="6"/>
  <c r="O603" i="6"/>
  <c r="O1057" i="6"/>
  <c r="BQ603" i="6"/>
  <c r="BT603" i="6" s="1"/>
  <c r="O244" i="6"/>
  <c r="Q244" i="6" s="1"/>
  <c r="O389" i="6"/>
  <c r="Q389" i="6" s="1"/>
  <c r="O925" i="6"/>
  <c r="Q925" i="6" s="1"/>
  <c r="O1124" i="6"/>
  <c r="Q1124" i="6" s="1"/>
  <c r="AC1341" i="6"/>
  <c r="AF1341" i="6" s="1"/>
  <c r="BQ1341" i="6"/>
  <c r="O437" i="6"/>
  <c r="Q437" i="6" s="1"/>
  <c r="AC437" i="6"/>
  <c r="AF437" i="6" s="1"/>
  <c r="BQ437" i="6"/>
  <c r="O1341" i="6"/>
  <c r="Q1341" i="6" s="1"/>
  <c r="AC389" i="6"/>
  <c r="AF389" i="6" s="1"/>
  <c r="BQ389" i="6"/>
  <c r="AC925" i="6"/>
  <c r="AF925" i="6" s="1"/>
  <c r="BQ925" i="6"/>
  <c r="AC1218" i="6"/>
  <c r="AF1218" i="6" s="1"/>
  <c r="BQ1218" i="6"/>
  <c r="AC213" i="6"/>
  <c r="AF213" i="6" s="1"/>
  <c r="BQ213" i="6"/>
  <c r="O1218" i="6"/>
  <c r="Q1218" i="6" s="1"/>
  <c r="O213" i="6"/>
  <c r="Q213" i="6" s="1"/>
  <c r="AC244" i="6"/>
  <c r="AF244" i="6" s="1"/>
  <c r="BQ244" i="6"/>
  <c r="BT106" i="6"/>
  <c r="BT635" i="6"/>
  <c r="BT617" i="6"/>
  <c r="BT183" i="6"/>
  <c r="BT401" i="6"/>
  <c r="BT36" i="6"/>
  <c r="BT1413" i="6"/>
  <c r="BT1004" i="6"/>
  <c r="BT517" i="6"/>
  <c r="BT1254" i="6"/>
  <c r="BT1454" i="6"/>
  <c r="BT1197" i="6"/>
  <c r="BT1417" i="6"/>
  <c r="BT219" i="6"/>
  <c r="BT806" i="6"/>
  <c r="BT702" i="6"/>
  <c r="BT861" i="6"/>
  <c r="BT1439" i="6"/>
  <c r="BT937" i="6"/>
  <c r="BT662" i="6"/>
  <c r="BT572" i="6"/>
  <c r="BT354" i="6"/>
  <c r="BT1414" i="6"/>
  <c r="BT601" i="6"/>
  <c r="BT525" i="6"/>
  <c r="BT271" i="6"/>
  <c r="BT371" i="6"/>
  <c r="BT427" i="6"/>
  <c r="BT209" i="6"/>
  <c r="BT869" i="6"/>
  <c r="BT1105" i="6"/>
  <c r="BT573" i="6"/>
  <c r="BT619" i="6"/>
  <c r="BT279" i="6"/>
  <c r="BT881" i="6"/>
  <c r="BT1338" i="6"/>
  <c r="BT814" i="6"/>
  <c r="BT179" i="6"/>
  <c r="BT1026" i="6"/>
  <c r="BT225" i="6"/>
  <c r="BT1201" i="6"/>
  <c r="BT1132" i="6"/>
  <c r="BT1180" i="6"/>
  <c r="BT695" i="6"/>
  <c r="BT436" i="6"/>
  <c r="BT1242" i="6"/>
  <c r="BT659" i="6"/>
  <c r="BT405" i="6"/>
  <c r="BT1241" i="6"/>
  <c r="BT385" i="6"/>
  <c r="BT1153" i="6"/>
  <c r="BT942" i="6"/>
  <c r="BT1275" i="6"/>
  <c r="BT589" i="6"/>
  <c r="BT97" i="6"/>
  <c r="BT704" i="6"/>
  <c r="BT1270" i="6"/>
  <c r="BT305" i="6"/>
  <c r="BT1442" i="6"/>
  <c r="BT590" i="6"/>
  <c r="BT868" i="6"/>
  <c r="BT1235" i="6"/>
  <c r="BT658" i="6"/>
  <c r="BT120" i="6"/>
  <c r="BT1446" i="6"/>
  <c r="BT520" i="6"/>
  <c r="BT235" i="6"/>
  <c r="BT723" i="6"/>
  <c r="BT1155" i="6"/>
  <c r="BT1045" i="6"/>
  <c r="BT731" i="6"/>
  <c r="BT1012" i="6"/>
  <c r="BT315" i="6"/>
  <c r="BT1282" i="6"/>
  <c r="BT114" i="6"/>
  <c r="BT316" i="6"/>
  <c r="BT734" i="6"/>
  <c r="BT802" i="6"/>
  <c r="BT1367" i="6"/>
  <c r="BT1458" i="6"/>
  <c r="BT1164" i="6"/>
  <c r="BT84" i="6"/>
  <c r="BT1408" i="6"/>
  <c r="BT794" i="6"/>
  <c r="BT742" i="6"/>
  <c r="BT122" i="6"/>
  <c r="BT1221" i="6"/>
  <c r="BT918" i="6"/>
  <c r="BT532" i="6"/>
  <c r="BT261" i="6"/>
  <c r="AC744" i="6"/>
  <c r="BQ744" i="6"/>
  <c r="AE744" i="6"/>
  <c r="O744" i="6"/>
  <c r="Q744" i="6" s="1"/>
  <c r="V663" i="6"/>
  <c r="V1207" i="6"/>
  <c r="V1140" i="6"/>
  <c r="V422" i="6"/>
  <c r="V1179" i="6"/>
  <c r="V1195" i="6"/>
  <c r="V1131" i="6"/>
  <c r="V655" i="6"/>
  <c r="V429" i="6"/>
  <c r="V1139" i="6"/>
  <c r="CC1437" i="6" l="1"/>
  <c r="BY1437" i="6" s="1"/>
  <c r="CC1317" i="6"/>
  <c r="BY1317" i="6" s="1"/>
  <c r="CC1291" i="6"/>
  <c r="BY1291" i="6" s="1"/>
  <c r="CC1080" i="6"/>
  <c r="BY1080" i="6" s="1"/>
  <c r="CC727" i="6"/>
  <c r="BY727" i="6" s="1"/>
  <c r="CC907" i="6"/>
  <c r="BY907" i="6" s="1"/>
  <c r="CC612" i="6"/>
  <c r="BY612" i="6" s="1"/>
  <c r="CC1094" i="6"/>
  <c r="BY1094" i="6" s="1"/>
  <c r="CC613" i="6"/>
  <c r="BY613" i="6" s="1"/>
  <c r="CC770" i="6"/>
  <c r="BY770" i="6" s="1"/>
  <c r="CC1430" i="6"/>
  <c r="BY1430" i="6" s="1"/>
  <c r="CC523" i="6"/>
  <c r="BY523" i="6" s="1"/>
  <c r="CC1252" i="6"/>
  <c r="BY1252" i="6" s="1"/>
  <c r="CC1203" i="6"/>
  <c r="BY1203" i="6" s="1"/>
  <c r="CC994" i="6"/>
  <c r="BY994" i="6" s="1"/>
  <c r="CC914" i="6"/>
  <c r="BY914" i="6" s="1"/>
  <c r="CC1107" i="6"/>
  <c r="BY1107" i="6" s="1"/>
  <c r="CC783" i="6"/>
  <c r="BY783" i="6" s="1"/>
  <c r="CC908" i="6"/>
  <c r="BY908" i="6" s="1"/>
  <c r="CC755" i="6"/>
  <c r="BY755" i="6" s="1"/>
  <c r="CC1283" i="6"/>
  <c r="BY1283" i="6" s="1"/>
  <c r="CC527" i="6"/>
  <c r="BY527" i="6" s="1"/>
  <c r="CC766" i="6"/>
  <c r="BY766" i="6" s="1"/>
  <c r="CC1180" i="6"/>
  <c r="BY1180" i="6" s="1"/>
  <c r="CC424" i="6"/>
  <c r="BY424" i="6" s="1"/>
  <c r="CC421" i="6"/>
  <c r="BY421" i="6" s="1"/>
  <c r="CC1047" i="6"/>
  <c r="BY1047" i="6" s="1"/>
  <c r="CC649" i="6"/>
  <c r="BY649" i="6" s="1"/>
  <c r="CC949" i="6"/>
  <c r="BY949" i="6" s="1"/>
  <c r="CC1027" i="6"/>
  <c r="BY1027" i="6" s="1"/>
  <c r="CC1066" i="6"/>
  <c r="BY1066" i="6" s="1"/>
  <c r="CC982" i="6"/>
  <c r="BY982" i="6" s="1"/>
  <c r="CC874" i="6"/>
  <c r="BY874" i="6" s="1"/>
  <c r="CC1037" i="6"/>
  <c r="BY1037" i="6" s="1"/>
  <c r="CC1366" i="6"/>
  <c r="BY1366" i="6" s="1"/>
  <c r="CC504" i="6"/>
  <c r="BY504" i="6" s="1"/>
  <c r="CC383" i="6"/>
  <c r="BY383" i="6" s="1"/>
  <c r="CC249" i="6"/>
  <c r="BY249" i="6" s="1"/>
  <c r="CC1346" i="6"/>
  <c r="BY1346" i="6" s="1"/>
  <c r="CC1184" i="6"/>
  <c r="BY1184" i="6" s="1"/>
  <c r="AF635" i="6"/>
  <c r="AF245" i="6"/>
  <c r="AF271" i="6"/>
  <c r="AF371" i="6"/>
  <c r="AF246" i="6"/>
  <c r="AF385" i="6"/>
  <c r="AF1012" i="6"/>
  <c r="AF127" i="6"/>
  <c r="AF204" i="6"/>
  <c r="AF1460" i="6"/>
  <c r="AF405" i="6"/>
  <c r="AF1338" i="6"/>
  <c r="AF1442" i="6"/>
  <c r="AF36" i="6"/>
  <c r="AF723" i="6"/>
  <c r="AF1036" i="6"/>
  <c r="AF695" i="6"/>
  <c r="AF1367" i="6"/>
  <c r="AF814" i="6"/>
  <c r="AF951" i="6"/>
  <c r="AF619" i="6"/>
  <c r="AF1058" i="6"/>
  <c r="AF1334" i="6"/>
  <c r="AF1242" i="6"/>
  <c r="AF552" i="6"/>
  <c r="AF496" i="6"/>
  <c r="AF111" i="6"/>
  <c r="AF401" i="6"/>
  <c r="CC401" i="6" s="1"/>
  <c r="BY401" i="6" s="1"/>
  <c r="AF106" i="6"/>
  <c r="AF279" i="6"/>
  <c r="AF802" i="6"/>
  <c r="AF1026" i="6"/>
  <c r="AF918" i="6"/>
  <c r="AF744" i="6"/>
  <c r="AF372" i="6"/>
  <c r="AF1381" i="6"/>
  <c r="AF31" i="6"/>
  <c r="AF940" i="6"/>
  <c r="CC500" i="6"/>
  <c r="BY500" i="6" s="1"/>
  <c r="CC769" i="6"/>
  <c r="BY769" i="6" s="1"/>
  <c r="AF1153" i="6"/>
  <c r="CC1153" i="6" s="1"/>
  <c r="BY1153" i="6" s="1"/>
  <c r="AF822" i="6"/>
  <c r="AF809" i="6"/>
  <c r="AF1254" i="6"/>
  <c r="AF942" i="6"/>
  <c r="AF868" i="6"/>
  <c r="AF869" i="6"/>
  <c r="AF144" i="6"/>
  <c r="AF154" i="6"/>
  <c r="AF183" i="6"/>
  <c r="AF1155" i="6"/>
  <c r="AF84" i="6"/>
  <c r="AF155" i="6"/>
  <c r="AF295" i="6"/>
  <c r="CC1289" i="6"/>
  <c r="BY1289" i="6" s="1"/>
  <c r="AF215" i="6"/>
  <c r="AF1221" i="6"/>
  <c r="AF662" i="6"/>
  <c r="AF1414" i="6"/>
  <c r="AF734" i="6"/>
  <c r="AF601" i="6"/>
  <c r="AF742" i="6"/>
  <c r="AF1235" i="6"/>
  <c r="AF436" i="6"/>
  <c r="CC1285" i="6"/>
  <c r="BY1285" i="6" s="1"/>
  <c r="AF1270" i="6"/>
  <c r="AF517" i="6"/>
  <c r="AF103" i="6"/>
  <c r="AF114" i="6"/>
  <c r="AF28" i="6"/>
  <c r="AF919" i="6"/>
  <c r="AF209" i="6"/>
  <c r="AF136" i="6"/>
  <c r="CC1262" i="6"/>
  <c r="BY1262" i="6" s="1"/>
  <c r="CC364" i="6"/>
  <c r="BY364" i="6" s="1"/>
  <c r="CC321" i="6"/>
  <c r="BY321" i="6" s="1"/>
  <c r="CC633" i="6"/>
  <c r="BY633" i="6" s="1"/>
  <c r="CC337" i="6"/>
  <c r="BY337" i="6" s="1"/>
  <c r="CC1411" i="6"/>
  <c r="BY1411" i="6" s="1"/>
  <c r="CC29" i="6"/>
  <c r="BY29" i="6" s="1"/>
  <c r="CC462" i="6"/>
  <c r="BY462" i="6" s="1"/>
  <c r="CC711" i="6"/>
  <c r="BY711" i="6" s="1"/>
  <c r="CC390" i="6"/>
  <c r="BY390" i="6" s="1"/>
  <c r="CC1321" i="6"/>
  <c r="BY1321" i="6" s="1"/>
  <c r="CC189" i="6"/>
  <c r="BY189" i="6" s="1"/>
  <c r="CC174" i="6"/>
  <c r="BY174" i="6" s="1"/>
  <c r="CC91" i="6"/>
  <c r="BY91" i="6" s="1"/>
  <c r="CC48" i="6"/>
  <c r="BY48" i="6" s="1"/>
  <c r="CC214" i="6"/>
  <c r="BY214" i="6" s="1"/>
  <c r="CC148" i="6"/>
  <c r="BY148" i="6" s="1"/>
  <c r="CC1362" i="6"/>
  <c r="BY1362" i="6" s="1"/>
  <c r="CC115" i="6"/>
  <c r="BY115" i="6" s="1"/>
  <c r="CC776" i="6"/>
  <c r="BY776" i="6" s="1"/>
  <c r="CC1361" i="6"/>
  <c r="BY1361" i="6" s="1"/>
  <c r="CC1447" i="6"/>
  <c r="BY1447" i="6" s="1"/>
  <c r="CC348" i="6"/>
  <c r="BY348" i="6" s="1"/>
  <c r="CC540" i="6"/>
  <c r="BY540" i="6" s="1"/>
  <c r="CC546" i="6"/>
  <c r="BY546" i="6" s="1"/>
  <c r="CC5" i="6"/>
  <c r="BY5" i="6" s="1"/>
  <c r="CC1379" i="6"/>
  <c r="BY1379" i="6" s="1"/>
  <c r="CC369" i="6"/>
  <c r="BY369" i="6" s="1"/>
  <c r="CC820" i="6"/>
  <c r="BY820" i="6" s="1"/>
  <c r="CC292" i="6"/>
  <c r="BY292" i="6" s="1"/>
  <c r="CC560" i="6"/>
  <c r="BY560" i="6" s="1"/>
  <c r="CC573" i="6"/>
  <c r="BY573" i="6" s="1"/>
  <c r="CC427" i="6"/>
  <c r="BY427" i="6" s="1"/>
  <c r="CC284" i="6"/>
  <c r="BY284" i="6" s="1"/>
  <c r="CC656" i="6"/>
  <c r="BY656" i="6" s="1"/>
  <c r="CC579" i="6"/>
  <c r="BY579" i="6" s="1"/>
  <c r="CC130" i="6"/>
  <c r="BY130" i="6" s="1"/>
  <c r="CC260" i="6"/>
  <c r="BY260" i="6" s="1"/>
  <c r="CC58" i="6"/>
  <c r="BY58" i="6" s="1"/>
  <c r="CC474" i="6"/>
  <c r="BY474" i="6" s="1"/>
  <c r="CC315" i="6"/>
  <c r="BY315" i="6" s="1"/>
  <c r="CC920" i="6"/>
  <c r="BY920" i="6" s="1"/>
  <c r="CC789" i="6"/>
  <c r="BY789" i="6" s="1"/>
  <c r="CC1115" i="6"/>
  <c r="BY1115" i="6" s="1"/>
  <c r="CC745" i="6"/>
  <c r="BY745" i="6" s="1"/>
  <c r="CC1167" i="6"/>
  <c r="BY1167" i="6" s="1"/>
  <c r="CC186" i="6"/>
  <c r="BY186" i="6" s="1"/>
  <c r="CC926" i="6"/>
  <c r="BY926" i="6" s="1"/>
  <c r="CC890" i="6"/>
  <c r="BY890" i="6" s="1"/>
  <c r="CC712" i="6"/>
  <c r="BY712" i="6" s="1"/>
  <c r="CC1018" i="6"/>
  <c r="BY1018" i="6" s="1"/>
  <c r="CC847" i="6"/>
  <c r="BY847" i="6" s="1"/>
  <c r="CC806" i="6"/>
  <c r="BY806" i="6" s="1"/>
  <c r="CC1408" i="6"/>
  <c r="BY1408" i="6" s="1"/>
  <c r="CC1025" i="6"/>
  <c r="BY1025" i="6" s="1"/>
  <c r="CC1089" i="6"/>
  <c r="BY1089" i="6" s="1"/>
  <c r="CC970" i="6"/>
  <c r="BY970" i="6" s="1"/>
  <c r="CC1253" i="6"/>
  <c r="BY1253" i="6" s="1"/>
  <c r="CC132" i="6"/>
  <c r="BY132" i="6" s="1"/>
  <c r="CC930" i="6"/>
  <c r="BY930" i="6" s="1"/>
  <c r="CC892" i="6"/>
  <c r="BY892" i="6" s="1"/>
  <c r="CC928" i="6"/>
  <c r="BY928" i="6" s="1"/>
  <c r="CC938" i="6"/>
  <c r="BY938" i="6" s="1"/>
  <c r="CC1380" i="6"/>
  <c r="BY1380" i="6" s="1"/>
  <c r="CC922" i="6"/>
  <c r="BY922" i="6" s="1"/>
  <c r="CC793" i="6"/>
  <c r="BY793" i="6" s="1"/>
  <c r="CC499" i="6"/>
  <c r="BY499" i="6" s="1"/>
  <c r="CC97" i="6"/>
  <c r="BY97" i="6" s="1"/>
  <c r="CC70" i="6"/>
  <c r="BY70" i="6" s="1"/>
  <c r="CC1261" i="6"/>
  <c r="BY1261" i="6" s="1"/>
  <c r="CC142" i="6"/>
  <c r="BY142" i="6" s="1"/>
  <c r="CC397" i="6"/>
  <c r="BY397" i="6" s="1"/>
  <c r="CC816" i="6"/>
  <c r="BY816" i="6" s="1"/>
  <c r="CC92" i="6"/>
  <c r="BY92" i="6" s="1"/>
  <c r="CC365" i="6"/>
  <c r="BY365" i="6" s="1"/>
  <c r="CC412" i="6"/>
  <c r="BY412" i="6" s="1"/>
  <c r="CC1355" i="6"/>
  <c r="BY1355" i="6" s="1"/>
  <c r="CC219" i="6"/>
  <c r="BY219" i="6" s="1"/>
  <c r="CC668" i="6"/>
  <c r="BY668" i="6" s="1"/>
  <c r="CC339" i="6"/>
  <c r="BY339" i="6" s="1"/>
  <c r="CC305" i="6"/>
  <c r="BY305" i="6" s="1"/>
  <c r="CC933" i="6"/>
  <c r="BY933" i="6" s="1"/>
  <c r="CC955" i="6"/>
  <c r="BY955" i="6" s="1"/>
  <c r="CC736" i="6"/>
  <c r="BY736" i="6" s="1"/>
  <c r="CC1151" i="6"/>
  <c r="BY1151" i="6" s="1"/>
  <c r="CC731" i="6"/>
  <c r="BY731" i="6" s="1"/>
  <c r="CC703" i="6"/>
  <c r="BY703" i="6" s="1"/>
  <c r="CC1082" i="6"/>
  <c r="BY1082" i="6" s="1"/>
  <c r="CC1268" i="6"/>
  <c r="BY1268" i="6" s="1"/>
  <c r="CC1045" i="6"/>
  <c r="BY1045" i="6" s="1"/>
  <c r="CC81" i="6"/>
  <c r="BY81" i="6" s="1"/>
  <c r="CC845" i="6"/>
  <c r="BY845" i="6" s="1"/>
  <c r="CC55" i="6"/>
  <c r="BY55" i="6" s="1"/>
  <c r="CC264" i="6"/>
  <c r="BY264" i="6" s="1"/>
  <c r="CC1035" i="6"/>
  <c r="BY1035" i="6" s="1"/>
  <c r="CC491" i="6"/>
  <c r="BY491" i="6" s="1"/>
  <c r="CC1201" i="6"/>
  <c r="BY1201" i="6" s="1"/>
  <c r="CC1327" i="6"/>
  <c r="BY1327" i="6" s="1"/>
  <c r="CC98" i="6"/>
  <c r="BY98" i="6" s="1"/>
  <c r="CC23" i="6"/>
  <c r="BY23" i="6" s="1"/>
  <c r="CC1081" i="6"/>
  <c r="BY1081" i="6" s="1"/>
  <c r="CC280" i="6"/>
  <c r="BY280" i="6" s="1"/>
  <c r="CC617" i="6"/>
  <c r="BY617" i="6" s="1"/>
  <c r="CC167" i="6"/>
  <c r="BY167" i="6" s="1"/>
  <c r="CC804" i="6"/>
  <c r="BY804" i="6" s="1"/>
  <c r="CC110" i="6"/>
  <c r="BY110" i="6" s="1"/>
  <c r="CC300" i="6"/>
  <c r="BY300" i="6" s="1"/>
  <c r="CC94" i="6"/>
  <c r="BY94" i="6" s="1"/>
  <c r="CC444" i="6"/>
  <c r="BY444" i="6" s="1"/>
  <c r="CC416" i="6"/>
  <c r="BY416" i="6" s="1"/>
  <c r="CC391" i="6"/>
  <c r="BY391" i="6" s="1"/>
  <c r="CC149" i="6"/>
  <c r="BY149" i="6" s="1"/>
  <c r="CC457" i="6"/>
  <c r="BY457" i="6" s="1"/>
  <c r="CC166" i="6"/>
  <c r="BY166" i="6" s="1"/>
  <c r="CC524" i="6"/>
  <c r="BY524" i="6" s="1"/>
  <c r="CC316" i="6"/>
  <c r="BY316" i="6" s="1"/>
  <c r="CC82" i="6"/>
  <c r="BY82" i="6" s="1"/>
  <c r="CC202" i="6"/>
  <c r="BY202" i="6" s="1"/>
  <c r="CC464" i="6"/>
  <c r="BY464" i="6" s="1"/>
  <c r="CC199" i="6"/>
  <c r="BY199" i="6" s="1"/>
  <c r="CC265" i="6"/>
  <c r="BY265" i="6" s="1"/>
  <c r="CC824" i="6"/>
  <c r="BY824" i="6" s="1"/>
  <c r="CC512" i="6"/>
  <c r="BY512" i="6" s="1"/>
  <c r="CC235" i="6"/>
  <c r="BY235" i="6" s="1"/>
  <c r="CC1409" i="6"/>
  <c r="BY1409" i="6" s="1"/>
  <c r="CC1117" i="6"/>
  <c r="BY1117" i="6" s="1"/>
  <c r="CC1232" i="6"/>
  <c r="BY1232" i="6" s="1"/>
  <c r="CC272" i="6"/>
  <c r="BY272" i="6" s="1"/>
  <c r="CC515" i="6"/>
  <c r="BY515" i="6" s="1"/>
  <c r="CC909" i="6"/>
  <c r="BY909" i="6" s="1"/>
  <c r="CC1174" i="6"/>
  <c r="BY1174" i="6" s="1"/>
  <c r="CC545" i="6"/>
  <c r="BY545" i="6" s="1"/>
  <c r="CC859" i="6"/>
  <c r="BY859" i="6" s="1"/>
  <c r="CC750" i="6"/>
  <c r="BY750" i="6" s="1"/>
  <c r="CC959" i="6"/>
  <c r="BY959" i="6" s="1"/>
  <c r="CC119" i="6"/>
  <c r="BY119" i="6" s="1"/>
  <c r="CC1446" i="6"/>
  <c r="BY1446" i="6" s="1"/>
  <c r="CC1122" i="6"/>
  <c r="BY1122" i="6" s="1"/>
  <c r="CC1234" i="6"/>
  <c r="BY1234" i="6" s="1"/>
  <c r="CC854" i="6"/>
  <c r="BY854" i="6" s="1"/>
  <c r="CC1419" i="6"/>
  <c r="BY1419" i="6" s="1"/>
  <c r="CC702" i="6"/>
  <c r="BY702" i="6" s="1"/>
  <c r="CC899" i="6"/>
  <c r="BY899" i="6" s="1"/>
  <c r="CC1086" i="6"/>
  <c r="BY1086" i="6" s="1"/>
  <c r="CC1390" i="6"/>
  <c r="BY1390" i="6" s="1"/>
  <c r="CC1398" i="6"/>
  <c r="BY1398" i="6" s="1"/>
  <c r="CC35" i="6"/>
  <c r="BY35" i="6" s="1"/>
  <c r="CC1417" i="6"/>
  <c r="BY1417" i="6" s="1"/>
  <c r="CC1187" i="6"/>
  <c r="BY1187" i="6" s="1"/>
  <c r="CC205" i="6"/>
  <c r="BY205" i="6" s="1"/>
  <c r="CC203" i="6"/>
  <c r="BY203" i="6" s="1"/>
  <c r="CC772" i="6"/>
  <c r="BY772" i="6" s="1"/>
  <c r="CC323" i="6"/>
  <c r="BY323" i="6" s="1"/>
  <c r="CC398" i="6"/>
  <c r="BY398" i="6" s="1"/>
  <c r="CC1351" i="6"/>
  <c r="BY1351" i="6" s="1"/>
  <c r="CC30" i="6"/>
  <c r="BY30" i="6" s="1"/>
  <c r="CC252" i="6"/>
  <c r="BY252" i="6" s="1"/>
  <c r="CC514" i="6"/>
  <c r="BY514" i="6" s="1"/>
  <c r="CC399" i="6"/>
  <c r="BY399" i="6" s="1"/>
  <c r="CC1133" i="6"/>
  <c r="BY1133" i="6" s="1"/>
  <c r="CC74" i="6"/>
  <c r="BY74" i="6" s="1"/>
  <c r="CC1463" i="6"/>
  <c r="BY1463" i="6" s="1"/>
  <c r="CC261" i="6"/>
  <c r="BY261" i="6" s="1"/>
  <c r="CC343" i="6"/>
  <c r="BY343" i="6" s="1"/>
  <c r="CC22" i="6"/>
  <c r="BY22" i="6" s="1"/>
  <c r="CC236" i="6"/>
  <c r="BY236" i="6" s="1"/>
  <c r="CC248" i="6"/>
  <c r="BY248" i="6" s="1"/>
  <c r="CC253" i="6"/>
  <c r="BY253" i="6" s="1"/>
  <c r="CC520" i="6"/>
  <c r="BY520" i="6" s="1"/>
  <c r="CC197" i="6"/>
  <c r="BY197" i="6" s="1"/>
  <c r="CC800" i="6"/>
  <c r="BY800" i="6" s="1"/>
  <c r="CC138" i="6"/>
  <c r="BY138" i="6" s="1"/>
  <c r="CC69" i="6"/>
  <c r="BY69" i="6" s="1"/>
  <c r="CC173" i="6"/>
  <c r="BY173" i="6" s="1"/>
  <c r="CC1364" i="6"/>
  <c r="BY1364" i="6" s="1"/>
  <c r="CC1194" i="6"/>
  <c r="BY1194" i="6" s="1"/>
  <c r="CC932" i="6"/>
  <c r="BY932" i="6" s="1"/>
  <c r="CC901" i="6"/>
  <c r="BY901" i="6" s="1"/>
  <c r="CC367" i="6"/>
  <c r="BY367" i="6" s="1"/>
  <c r="CC929" i="6"/>
  <c r="BY929" i="6" s="1"/>
  <c r="CC1116" i="6"/>
  <c r="BY1116" i="6" s="1"/>
  <c r="CC979" i="6"/>
  <c r="BY979" i="6" s="1"/>
  <c r="CC192" i="6"/>
  <c r="BY192" i="6" s="1"/>
  <c r="CC713" i="6"/>
  <c r="BY713" i="6" s="1"/>
  <c r="CC937" i="6"/>
  <c r="BY937" i="6" s="1"/>
  <c r="CC829" i="6"/>
  <c r="BY829" i="6" s="1"/>
  <c r="CC1126" i="6"/>
  <c r="BY1126" i="6" s="1"/>
  <c r="CC705" i="6"/>
  <c r="BY705" i="6" s="1"/>
  <c r="CC184" i="6"/>
  <c r="BY184" i="6" s="1"/>
  <c r="CC1241" i="6"/>
  <c r="BY1241" i="6" s="1"/>
  <c r="CC176" i="6"/>
  <c r="BY176" i="6" s="1"/>
  <c r="CC123" i="6"/>
  <c r="BY123" i="6" s="1"/>
  <c r="CC105" i="6"/>
  <c r="BY105" i="6" s="1"/>
  <c r="CC795" i="6"/>
  <c r="BY795" i="6" s="1"/>
  <c r="CC85" i="6"/>
  <c r="BY85" i="6" s="1"/>
  <c r="CC351" i="6"/>
  <c r="BY351" i="6" s="1"/>
  <c r="CC1004" i="6"/>
  <c r="BY1004" i="6" s="1"/>
  <c r="CC1197" i="6"/>
  <c r="BY1197" i="6" s="1"/>
  <c r="CC580" i="6"/>
  <c r="BY580" i="6" s="1"/>
  <c r="CC50" i="6"/>
  <c r="BY50" i="6" s="1"/>
  <c r="CC72" i="6"/>
  <c r="BY72" i="6" s="1"/>
  <c r="CC574" i="6"/>
  <c r="BY574" i="6" s="1"/>
  <c r="CC463" i="6"/>
  <c r="BY463" i="6" s="1"/>
  <c r="CC25" i="6"/>
  <c r="BY25" i="6" s="1"/>
  <c r="CC247" i="6"/>
  <c r="BY247" i="6" s="1"/>
  <c r="CC572" i="6"/>
  <c r="BY572" i="6" s="1"/>
  <c r="CC388" i="6"/>
  <c r="BY388" i="6" s="1"/>
  <c r="CC456" i="6"/>
  <c r="BY456" i="6" s="1"/>
  <c r="CC182" i="6"/>
  <c r="BY182" i="6" s="1"/>
  <c r="CC1333" i="6"/>
  <c r="BY1333" i="6" s="1"/>
  <c r="CC1458" i="6"/>
  <c r="BY1458" i="6" s="1"/>
  <c r="CC650" i="6"/>
  <c r="BY650" i="6" s="1"/>
  <c r="CC145" i="6"/>
  <c r="BY145" i="6" s="1"/>
  <c r="CC134" i="6"/>
  <c r="BY134" i="6" s="1"/>
  <c r="CC1331" i="6"/>
  <c r="BY1331" i="6" s="1"/>
  <c r="CC438" i="6"/>
  <c r="BY438" i="6" s="1"/>
  <c r="CC172" i="6"/>
  <c r="BY172" i="6" s="1"/>
  <c r="CC1156" i="6"/>
  <c r="BY1156" i="6" s="1"/>
  <c r="CC981" i="6"/>
  <c r="BY981" i="6" s="1"/>
  <c r="CC1044" i="6"/>
  <c r="BY1044" i="6" s="1"/>
  <c r="CC161" i="6"/>
  <c r="BY161" i="6" s="1"/>
  <c r="CC605" i="6"/>
  <c r="BY605" i="6" s="1"/>
  <c r="CC1202" i="6"/>
  <c r="BY1202" i="6" s="1"/>
  <c r="CC839" i="6"/>
  <c r="BY839" i="6" s="1"/>
  <c r="CC831" i="6"/>
  <c r="BY831" i="6" s="1"/>
  <c r="CC1030" i="6"/>
  <c r="BY1030" i="6" s="1"/>
  <c r="CC1306" i="6"/>
  <c r="BY1306" i="6" s="1"/>
  <c r="CC140" i="6"/>
  <c r="BY140" i="6" s="1"/>
  <c r="CC1329" i="6"/>
  <c r="BY1329" i="6" s="1"/>
  <c r="CC704" i="6"/>
  <c r="BY704" i="6" s="1"/>
  <c r="CC1267" i="6"/>
  <c r="BY1267" i="6" s="1"/>
  <c r="CC256" i="6"/>
  <c r="BY256" i="6" s="1"/>
  <c r="CC374" i="6"/>
  <c r="BY374" i="6" s="1"/>
  <c r="CC1008" i="6"/>
  <c r="BY1008" i="6" s="1"/>
  <c r="CC63" i="6"/>
  <c r="BY63" i="6" s="1"/>
  <c r="CC861" i="6"/>
  <c r="BY861" i="6" s="1"/>
  <c r="CC1290" i="6"/>
  <c r="BY1290" i="6" s="1"/>
  <c r="CC830" i="6"/>
  <c r="BY830" i="6" s="1"/>
  <c r="CC162" i="6"/>
  <c r="BY162" i="6" s="1"/>
  <c r="CC794" i="6"/>
  <c r="BY794" i="6" s="1"/>
  <c r="CC640" i="6"/>
  <c r="BY640" i="6" s="1"/>
  <c r="CC1385" i="6"/>
  <c r="BY1385" i="6" s="1"/>
  <c r="CC678" i="6"/>
  <c r="BY678" i="6" s="1"/>
  <c r="CC314" i="6"/>
  <c r="BY314" i="6" s="1"/>
  <c r="CC687" i="6"/>
  <c r="BY687" i="6" s="1"/>
  <c r="CC380" i="6"/>
  <c r="BY380" i="6" s="1"/>
  <c r="CC1413" i="6"/>
  <c r="BY1413" i="6" s="1"/>
  <c r="CC26" i="6"/>
  <c r="BY26" i="6" s="1"/>
  <c r="CC395" i="6"/>
  <c r="BY395" i="6" s="1"/>
  <c r="CC903" i="6"/>
  <c r="BY903" i="6" s="1"/>
  <c r="CC120" i="6"/>
  <c r="BY120" i="6" s="1"/>
  <c r="CC77" i="6"/>
  <c r="BY77" i="6" s="1"/>
  <c r="CC589" i="6"/>
  <c r="BY589" i="6" s="1"/>
  <c r="CC179" i="6"/>
  <c r="BY179" i="6" s="1"/>
  <c r="CC61" i="6"/>
  <c r="BY61" i="6" s="1"/>
  <c r="CC83" i="6"/>
  <c r="BY83" i="6" s="1"/>
  <c r="CC78" i="6"/>
  <c r="BY78" i="6" s="1"/>
  <c r="CC1093" i="6"/>
  <c r="BY1093" i="6" s="1"/>
  <c r="CC590" i="6"/>
  <c r="BY590" i="6" s="1"/>
  <c r="CC344" i="6"/>
  <c r="BY344" i="6" s="1"/>
  <c r="CC178" i="6"/>
  <c r="BY178" i="6" s="1"/>
  <c r="CC871" i="6"/>
  <c r="BY871" i="6" s="1"/>
  <c r="CC1185" i="6"/>
  <c r="BY1185" i="6" s="1"/>
  <c r="CC983" i="6"/>
  <c r="BY983" i="6" s="1"/>
  <c r="CC1100" i="6"/>
  <c r="BY1100" i="6" s="1"/>
  <c r="CC803" i="6"/>
  <c r="BY803" i="6" s="1"/>
  <c r="CC651" i="6"/>
  <c r="BY651" i="6" s="1"/>
  <c r="CC170" i="6"/>
  <c r="BY170" i="6" s="1"/>
  <c r="CC1454" i="6"/>
  <c r="BY1454" i="6" s="1"/>
  <c r="CC811" i="6"/>
  <c r="BY811" i="6" s="1"/>
  <c r="CC1019" i="6"/>
  <c r="BY1019" i="6" s="1"/>
  <c r="CC1372" i="6"/>
  <c r="BY1372" i="6" s="1"/>
  <c r="CC368" i="6"/>
  <c r="BY368" i="6" s="1"/>
  <c r="CC143" i="6"/>
  <c r="BY143" i="6" s="1"/>
  <c r="CC153" i="6"/>
  <c r="BY153" i="6" s="1"/>
  <c r="CC1233" i="6"/>
  <c r="BY1233" i="6" s="1"/>
  <c r="CC1171" i="6"/>
  <c r="BY1171" i="6" s="1"/>
  <c r="CC67" i="6"/>
  <c r="BY67" i="6" s="1"/>
  <c r="CC658" i="6"/>
  <c r="BY658" i="6" s="1"/>
  <c r="CC180" i="6"/>
  <c r="BY180" i="6" s="1"/>
  <c r="CC576" i="6"/>
  <c r="BY576" i="6" s="1"/>
  <c r="CC190" i="6"/>
  <c r="BY190" i="6" s="1"/>
  <c r="CC1445" i="6"/>
  <c r="BY1445" i="6" s="1"/>
  <c r="CC676" i="6"/>
  <c r="BY676" i="6" s="1"/>
  <c r="CC482" i="6"/>
  <c r="BY482" i="6" s="1"/>
  <c r="CC21" i="6"/>
  <c r="BY21" i="6" s="1"/>
  <c r="CC196" i="6"/>
  <c r="BY196" i="6" s="1"/>
  <c r="CC1095" i="6"/>
  <c r="BY1095" i="6" s="1"/>
  <c r="CC1401" i="6"/>
  <c r="BY1401" i="6" s="1"/>
  <c r="CC354" i="6"/>
  <c r="BY354" i="6" s="1"/>
  <c r="CC225" i="6"/>
  <c r="BY225" i="6" s="1"/>
  <c r="CC680" i="6"/>
  <c r="BY680" i="6" s="1"/>
  <c r="CC169" i="6"/>
  <c r="BY169" i="6" s="1"/>
  <c r="CC1275" i="6"/>
  <c r="BY1275" i="6" s="1"/>
  <c r="CC706" i="6"/>
  <c r="BY706" i="6" s="1"/>
  <c r="CC807" i="6"/>
  <c r="BY807" i="6" s="1"/>
  <c r="CC842" i="6"/>
  <c r="BY842" i="6" s="1"/>
  <c r="CC969" i="6"/>
  <c r="BY969" i="6" s="1"/>
  <c r="CC1312" i="6"/>
  <c r="BY1312" i="6" s="1"/>
  <c r="CC79" i="6"/>
  <c r="BY79" i="6" s="1"/>
  <c r="CC850" i="6"/>
  <c r="BY850" i="6" s="1"/>
  <c r="CC168" i="6"/>
  <c r="BY168" i="6" s="1"/>
  <c r="CC1090" i="6"/>
  <c r="BY1090" i="6" s="1"/>
  <c r="CC160" i="6"/>
  <c r="BY160" i="6" s="1"/>
  <c r="CC525" i="6"/>
  <c r="BY525" i="6" s="1"/>
  <c r="CC302" i="6"/>
  <c r="BY302" i="6" s="1"/>
  <c r="CC1073" i="6"/>
  <c r="BY1073" i="6" s="1"/>
  <c r="CC1231" i="6"/>
  <c r="BY1231" i="6" s="1"/>
  <c r="CC1276" i="6"/>
  <c r="BY1276" i="6" s="1"/>
  <c r="CC335" i="6"/>
  <c r="BY335" i="6" s="1"/>
  <c r="CC673" i="6"/>
  <c r="BY673" i="6" s="1"/>
  <c r="CC400" i="6"/>
  <c r="BY400" i="6" s="1"/>
  <c r="CC1308" i="6"/>
  <c r="BY1308" i="6" s="1"/>
  <c r="CC1014" i="6"/>
  <c r="BY1014" i="6" s="1"/>
  <c r="CC1420" i="6"/>
  <c r="BY1420" i="6" s="1"/>
  <c r="CC376" i="6"/>
  <c r="BY376" i="6" s="1"/>
  <c r="CC659" i="6"/>
  <c r="BY659" i="6" s="1"/>
  <c r="CC210" i="6"/>
  <c r="BY210" i="6" s="1"/>
  <c r="CC165" i="6"/>
  <c r="BY165" i="6" s="1"/>
  <c r="CC532" i="6"/>
  <c r="BY532" i="6" s="1"/>
  <c r="CC1105" i="6"/>
  <c r="BY1105" i="6" s="1"/>
  <c r="CC828" i="6"/>
  <c r="BY828" i="6" s="1"/>
  <c r="CC88" i="6"/>
  <c r="BY88" i="6" s="1"/>
  <c r="CC152" i="6"/>
  <c r="BY152" i="6" s="1"/>
  <c r="CC324" i="6"/>
  <c r="BY324" i="6" s="1"/>
  <c r="CC1157" i="6"/>
  <c r="BY1157" i="6" s="1"/>
  <c r="CC1439" i="6"/>
  <c r="BY1439" i="6" s="1"/>
  <c r="CC666" i="6"/>
  <c r="BY666" i="6" s="1"/>
  <c r="CC124" i="6"/>
  <c r="BY124" i="6" s="1"/>
  <c r="CC753" i="6"/>
  <c r="BY753" i="6" s="1"/>
  <c r="CC89" i="6"/>
  <c r="BY89" i="6" s="1"/>
  <c r="CC843" i="6"/>
  <c r="BY843" i="6" s="1"/>
  <c r="CC1013" i="6"/>
  <c r="BY1013" i="6" s="1"/>
  <c r="CC207" i="6"/>
  <c r="BY207" i="6" s="1"/>
  <c r="CC156" i="6"/>
  <c r="BY156" i="6" s="1"/>
  <c r="CC1344" i="6"/>
  <c r="BY1344" i="6" s="1"/>
  <c r="CC415" i="6"/>
  <c r="BY415" i="6" s="1"/>
  <c r="CC716" i="6"/>
  <c r="BY716" i="6" s="1"/>
  <c r="CC394" i="6"/>
  <c r="BY394" i="6" s="1"/>
  <c r="CC1132" i="6"/>
  <c r="BY1132" i="6" s="1"/>
  <c r="CC177" i="6"/>
  <c r="BY177" i="6" s="1"/>
  <c r="CC699" i="6"/>
  <c r="BY699" i="6" s="1"/>
  <c r="CC893" i="6"/>
  <c r="BY893" i="6" s="1"/>
  <c r="CC1259" i="6"/>
  <c r="BY1259" i="6" s="1"/>
  <c r="CC915" i="6"/>
  <c r="BY915" i="6" s="1"/>
  <c r="CC939" i="6"/>
  <c r="BY939" i="6" s="1"/>
  <c r="CC1352" i="6"/>
  <c r="BY1352" i="6" s="1"/>
  <c r="CC972" i="6"/>
  <c r="BY972" i="6" s="1"/>
  <c r="CC758" i="6"/>
  <c r="BY758" i="6" s="1"/>
  <c r="CC870" i="6"/>
  <c r="BY870" i="6" s="1"/>
  <c r="CC881" i="6"/>
  <c r="BY881" i="6" s="1"/>
  <c r="CC1250" i="6"/>
  <c r="BY1250" i="6" s="1"/>
  <c r="CC779" i="6"/>
  <c r="BY779" i="6" s="1"/>
  <c r="CC1282" i="6"/>
  <c r="BY1282" i="6" s="1"/>
  <c r="V398" i="6"/>
  <c r="V189" i="6"/>
  <c r="V197" i="6"/>
  <c r="V138" i="6"/>
  <c r="V69" i="6"/>
  <c r="V152" i="6"/>
  <c r="V89" i="6"/>
  <c r="V156" i="6"/>
  <c r="V829" i="6"/>
  <c r="V795" i="6"/>
  <c r="V182" i="6"/>
  <c r="V172" i="6"/>
  <c r="V161" i="6"/>
  <c r="V186" i="6"/>
  <c r="V140" i="6"/>
  <c r="V132" i="6"/>
  <c r="V793" i="6"/>
  <c r="V162" i="6"/>
  <c r="V92" i="6"/>
  <c r="V78" i="6"/>
  <c r="V178" i="6"/>
  <c r="V170" i="6"/>
  <c r="V81" i="6"/>
  <c r="V167" i="6"/>
  <c r="V29" i="6"/>
  <c r="V196" i="6"/>
  <c r="V199" i="6"/>
  <c r="V160" i="6"/>
  <c r="V148" i="6"/>
  <c r="R1152" i="6"/>
  <c r="U1152" i="6" s="1"/>
  <c r="CC1152" i="6" s="1"/>
  <c r="BY1152" i="6" s="1"/>
  <c r="R1193" i="6"/>
  <c r="R1189" i="6"/>
  <c r="R1208" i="6"/>
  <c r="U1208" i="6" s="1"/>
  <c r="R417" i="6"/>
  <c r="R1162" i="6"/>
  <c r="R1191" i="6"/>
  <c r="Q1198" i="6"/>
  <c r="R1217" i="6"/>
  <c r="R1181" i="6"/>
  <c r="V192" i="6"/>
  <c r="V388" i="6"/>
  <c r="V830" i="6"/>
  <c r="V72" i="6"/>
  <c r="V391" i="6"/>
  <c r="V169" i="6"/>
  <c r="R1218" i="6"/>
  <c r="U1218" i="6" s="1"/>
  <c r="R437" i="6"/>
  <c r="U437" i="6" s="1"/>
  <c r="R925" i="6"/>
  <c r="U925" i="6" s="1"/>
  <c r="R43" i="6"/>
  <c r="U43" i="6" s="1"/>
  <c r="CC43" i="6" s="1"/>
  <c r="BY43" i="6" s="1"/>
  <c r="R489" i="6"/>
  <c r="U489" i="6" s="1"/>
  <c r="CC489" i="6" s="1"/>
  <c r="BY489" i="6" s="1"/>
  <c r="R1022" i="6"/>
  <c r="U1022" i="6" s="1"/>
  <c r="CC1022" i="6" s="1"/>
  <c r="BY1022" i="6" s="1"/>
  <c r="R934" i="6"/>
  <c r="U934" i="6" s="1"/>
  <c r="CC934" i="6" s="1"/>
  <c r="BY934" i="6" s="1"/>
  <c r="R894" i="6"/>
  <c r="U894" i="6" s="1"/>
  <c r="CC894" i="6" s="1"/>
  <c r="BY894" i="6" s="1"/>
  <c r="R1358" i="6"/>
  <c r="U1358" i="6" s="1"/>
  <c r="CC1358" i="6" s="1"/>
  <c r="BY1358" i="6" s="1"/>
  <c r="R988" i="6"/>
  <c r="U988" i="6" s="1"/>
  <c r="CC988" i="6" s="1"/>
  <c r="BY988" i="6" s="1"/>
  <c r="R406" i="6"/>
  <c r="U406" i="6" s="1"/>
  <c r="CC406" i="6" s="1"/>
  <c r="BY406" i="6" s="1"/>
  <c r="R837" i="6"/>
  <c r="U837" i="6" s="1"/>
  <c r="CC837" i="6" s="1"/>
  <c r="BY837" i="6" s="1"/>
  <c r="R985" i="6"/>
  <c r="R1236" i="6"/>
  <c r="R1015" i="6"/>
  <c r="U1015" i="6" s="1"/>
  <c r="CC1015" i="6" s="1"/>
  <c r="BY1015" i="6" s="1"/>
  <c r="R1258" i="6"/>
  <c r="U1258" i="6" s="1"/>
  <c r="CC1258" i="6" s="1"/>
  <c r="BY1258" i="6" s="1"/>
  <c r="R891" i="6"/>
  <c r="U891" i="6" s="1"/>
  <c r="CC891" i="6" s="1"/>
  <c r="BY891" i="6" s="1"/>
  <c r="R898" i="6"/>
  <c r="U898" i="6" s="1"/>
  <c r="CC898" i="6" s="1"/>
  <c r="BY898" i="6" s="1"/>
  <c r="R492" i="6"/>
  <c r="U492" i="6" s="1"/>
  <c r="CC492" i="6" s="1"/>
  <c r="BY492" i="6" s="1"/>
  <c r="R961" i="6"/>
  <c r="U961" i="6" s="1"/>
  <c r="CC961" i="6" s="1"/>
  <c r="BY961" i="6" s="1"/>
  <c r="R721" i="6"/>
  <c r="U721" i="6" s="1"/>
  <c r="CC721" i="6" s="1"/>
  <c r="BY721" i="6" s="1"/>
  <c r="R976" i="6"/>
  <c r="U976" i="6" s="1"/>
  <c r="CC976" i="6" s="1"/>
  <c r="BY976" i="6" s="1"/>
  <c r="R1302" i="6"/>
  <c r="U1302" i="6" s="1"/>
  <c r="CC1302" i="6" s="1"/>
  <c r="BY1302" i="6" s="1"/>
  <c r="R643" i="6"/>
  <c r="R647" i="6"/>
  <c r="U647" i="6" s="1"/>
  <c r="CC647" i="6" s="1"/>
  <c r="BY647" i="6" s="1"/>
  <c r="R602" i="6"/>
  <c r="R634" i="6"/>
  <c r="U634" i="6" s="1"/>
  <c r="CC634" i="6" s="1"/>
  <c r="BY634" i="6" s="1"/>
  <c r="R639" i="6"/>
  <c r="U639" i="6" s="1"/>
  <c r="CC639" i="6" s="1"/>
  <c r="BY639" i="6" s="1"/>
  <c r="R718" i="6"/>
  <c r="R352" i="6"/>
  <c r="R973" i="6"/>
  <c r="U973" i="6" s="1"/>
  <c r="CC973" i="6" s="1"/>
  <c r="BY973" i="6" s="1"/>
  <c r="R827" i="6"/>
  <c r="U827" i="6" s="1"/>
  <c r="CC827" i="6" s="1"/>
  <c r="BY827" i="6" s="1"/>
  <c r="R906" i="6"/>
  <c r="U906" i="6" s="1"/>
  <c r="CC906" i="6" s="1"/>
  <c r="BY906" i="6" s="1"/>
  <c r="R296" i="6"/>
  <c r="R1246" i="6"/>
  <c r="R1228" i="6"/>
  <c r="U1228" i="6" s="1"/>
  <c r="CC1228" i="6" s="1"/>
  <c r="BY1228" i="6" s="1"/>
  <c r="R1452" i="6"/>
  <c r="R888" i="6"/>
  <c r="U888" i="6" s="1"/>
  <c r="CC888" i="6" s="1"/>
  <c r="BY888" i="6" s="1"/>
  <c r="R439" i="6"/>
  <c r="U439" i="6" s="1"/>
  <c r="CC439" i="6" s="1"/>
  <c r="BY439" i="6" s="1"/>
  <c r="R813" i="6"/>
  <c r="U813" i="6" s="1"/>
  <c r="CC813" i="6" s="1"/>
  <c r="BY813" i="6" s="1"/>
  <c r="R1325" i="6"/>
  <c r="R910" i="6"/>
  <c r="U910" i="6" s="1"/>
  <c r="CC910" i="6" s="1"/>
  <c r="BY910" i="6" s="1"/>
  <c r="R743" i="6"/>
  <c r="U743" i="6" s="1"/>
  <c r="CC743" i="6" s="1"/>
  <c r="BY743" i="6" s="1"/>
  <c r="R350" i="6"/>
  <c r="R509" i="6"/>
  <c r="R872" i="6"/>
  <c r="U872" i="6" s="1"/>
  <c r="CC872" i="6" s="1"/>
  <c r="BY872" i="6" s="1"/>
  <c r="R193" i="6"/>
  <c r="U193" i="6" s="1"/>
  <c r="CC193" i="6" s="1"/>
  <c r="BY193" i="6" s="1"/>
  <c r="R1000" i="6"/>
  <c r="U1000" i="6" s="1"/>
  <c r="CC1000" i="6" s="1"/>
  <c r="BY1000" i="6" s="1"/>
  <c r="R1214" i="6"/>
  <c r="U1214" i="6" s="1"/>
  <c r="CC1214" i="6" s="1"/>
  <c r="BY1214" i="6" s="1"/>
  <c r="R974" i="6"/>
  <c r="R1172" i="6"/>
  <c r="U1172" i="6" s="1"/>
  <c r="CC1172" i="6" s="1"/>
  <c r="BY1172" i="6" s="1"/>
  <c r="R975" i="6"/>
  <c r="R493" i="6"/>
  <c r="U493" i="6" s="1"/>
  <c r="CC493" i="6" s="1"/>
  <c r="BY493" i="6" s="1"/>
  <c r="R700" i="6"/>
  <c r="R1428" i="6"/>
  <c r="R971" i="6"/>
  <c r="U971" i="6" s="1"/>
  <c r="CC971" i="6" s="1"/>
  <c r="BY971" i="6" s="1"/>
  <c r="R1350" i="6"/>
  <c r="R879" i="6"/>
  <c r="U879" i="6" s="1"/>
  <c r="CC879" i="6" s="1"/>
  <c r="BY879" i="6" s="1"/>
  <c r="R1274" i="6"/>
  <c r="U1274" i="6" s="1"/>
  <c r="CC1274" i="6" s="1"/>
  <c r="BY1274" i="6" s="1"/>
  <c r="R851" i="6"/>
  <c r="R990" i="6"/>
  <c r="U990" i="6" s="1"/>
  <c r="CC990" i="6" s="1"/>
  <c r="BY990" i="6" s="1"/>
  <c r="R1032" i="6"/>
  <c r="R805" i="6"/>
  <c r="U805" i="6" s="1"/>
  <c r="CC805" i="6" s="1"/>
  <c r="BY805" i="6" s="1"/>
  <c r="R513" i="6"/>
  <c r="U513" i="6" s="1"/>
  <c r="CC513" i="6" s="1"/>
  <c r="BY513" i="6" s="1"/>
  <c r="R1309" i="6"/>
  <c r="U1309" i="6" s="1"/>
  <c r="CC1309" i="6" s="1"/>
  <c r="BY1309" i="6" s="1"/>
  <c r="R698" i="6"/>
  <c r="R631" i="6"/>
  <c r="U631" i="6" s="1"/>
  <c r="CC631" i="6" s="1"/>
  <c r="BY631" i="6" s="1"/>
  <c r="R778" i="6"/>
  <c r="R1216" i="6"/>
  <c r="U1216" i="6" s="1"/>
  <c r="CC1216" i="6" s="1"/>
  <c r="BY1216" i="6" s="1"/>
  <c r="R877" i="6"/>
  <c r="R551" i="6"/>
  <c r="U551" i="6" s="1"/>
  <c r="CC551" i="6" s="1"/>
  <c r="BY551" i="6" s="1"/>
  <c r="R615" i="6"/>
  <c r="U615" i="6" s="1"/>
  <c r="CC615" i="6" s="1"/>
  <c r="BY615" i="6" s="1"/>
  <c r="R1031" i="6"/>
  <c r="R671" i="6"/>
  <c r="U671" i="6" s="1"/>
  <c r="CC671" i="6" s="1"/>
  <c r="BY671" i="6" s="1"/>
  <c r="R623" i="6"/>
  <c r="U623" i="6" s="1"/>
  <c r="CC623" i="6" s="1"/>
  <c r="BY623" i="6" s="1"/>
  <c r="R488" i="6"/>
  <c r="U488" i="6" s="1"/>
  <c r="CC488" i="6" s="1"/>
  <c r="BY488" i="6" s="1"/>
  <c r="R1310" i="6"/>
  <c r="U1310" i="6" s="1"/>
  <c r="CC1310" i="6" s="1"/>
  <c r="BY1310" i="6" s="1"/>
  <c r="R762" i="6"/>
  <c r="U762" i="6" s="1"/>
  <c r="CC762" i="6" s="1"/>
  <c r="BY762" i="6" s="1"/>
  <c r="R946" i="6"/>
  <c r="U946" i="6" s="1"/>
  <c r="CC946" i="6" s="1"/>
  <c r="BY946" i="6" s="1"/>
  <c r="R1404" i="6"/>
  <c r="R1138" i="6"/>
  <c r="R1052" i="6"/>
  <c r="R767" i="6"/>
  <c r="R1294" i="6"/>
  <c r="U1294" i="6" s="1"/>
  <c r="CC1294" i="6" s="1"/>
  <c r="BY1294" i="6" s="1"/>
  <c r="R294" i="6"/>
  <c r="U294" i="6" s="1"/>
  <c r="CC294" i="6" s="1"/>
  <c r="BY294" i="6" s="1"/>
  <c r="R59" i="6"/>
  <c r="R611" i="6"/>
  <c r="U611" i="6" s="1"/>
  <c r="CC611" i="6" s="1"/>
  <c r="BY611" i="6" s="1"/>
  <c r="R1102" i="6"/>
  <c r="R1017" i="6"/>
  <c r="R875" i="6"/>
  <c r="R1224" i="6"/>
  <c r="U1224" i="6" s="1"/>
  <c r="CC1224" i="6" s="1"/>
  <c r="BY1224" i="6" s="1"/>
  <c r="R1436" i="6"/>
  <c r="U1436" i="6" s="1"/>
  <c r="CC1436" i="6" s="1"/>
  <c r="BY1436" i="6" s="1"/>
  <c r="R382" i="6"/>
  <c r="R147" i="6"/>
  <c r="U147" i="6" s="1"/>
  <c r="CC147" i="6" s="1"/>
  <c r="BY147" i="6" s="1"/>
  <c r="R1410" i="6"/>
  <c r="U1410" i="6" s="1"/>
  <c r="CC1410" i="6" s="1"/>
  <c r="BY1410" i="6" s="1"/>
  <c r="R738" i="6"/>
  <c r="U738" i="6" s="1"/>
  <c r="CC738" i="6" s="1"/>
  <c r="BY738" i="6" s="1"/>
  <c r="R326" i="6"/>
  <c r="U326" i="6" s="1"/>
  <c r="CC326" i="6" s="1"/>
  <c r="BY326" i="6" s="1"/>
  <c r="R849" i="6"/>
  <c r="R977" i="6"/>
  <c r="U977" i="6" s="1"/>
  <c r="CC977" i="6" s="1"/>
  <c r="BY977" i="6" s="1"/>
  <c r="R1150" i="6"/>
  <c r="U1150" i="6" s="1"/>
  <c r="CC1150" i="6" s="1"/>
  <c r="BY1150" i="6" s="1"/>
  <c r="R752" i="6"/>
  <c r="U752" i="6" s="1"/>
  <c r="CC752" i="6" s="1"/>
  <c r="BY752" i="6" s="1"/>
  <c r="R76" i="6"/>
  <c r="U76" i="6" s="1"/>
  <c r="CC76" i="6" s="1"/>
  <c r="BY76" i="6" s="1"/>
  <c r="R1098" i="6"/>
  <c r="U1098" i="6" s="1"/>
  <c r="CC1098" i="6" s="1"/>
  <c r="BY1098" i="6" s="1"/>
  <c r="U86" i="6"/>
  <c r="CC86" i="6" s="1"/>
  <c r="BY86" i="6" s="1"/>
  <c r="U150" i="6"/>
  <c r="CC150" i="6" s="1"/>
  <c r="BY150" i="6" s="1"/>
  <c r="R744" i="6"/>
  <c r="U744" i="6" s="1"/>
  <c r="R1055" i="6"/>
  <c r="U1055" i="6" s="1"/>
  <c r="R28" i="6"/>
  <c r="U28" i="6" s="1"/>
  <c r="R863" i="6"/>
  <c r="U863" i="6" s="1"/>
  <c r="CC863" i="6" s="1"/>
  <c r="BY863" i="6" s="1"/>
  <c r="R1059" i="6"/>
  <c r="U1059" i="6" s="1"/>
  <c r="CC1059" i="6" s="1"/>
  <c r="BY1059" i="6" s="1"/>
  <c r="R1206" i="6"/>
  <c r="U1206" i="6" s="1"/>
  <c r="CC1206" i="6" s="1"/>
  <c r="BY1206" i="6" s="1"/>
  <c r="R1251" i="6"/>
  <c r="U1251" i="6" s="1"/>
  <c r="CC1251" i="6" s="1"/>
  <c r="BY1251" i="6" s="1"/>
  <c r="R1326" i="6"/>
  <c r="U1326" i="6" s="1"/>
  <c r="CC1326" i="6" s="1"/>
  <c r="BY1326" i="6" s="1"/>
  <c r="R1034" i="6"/>
  <c r="U1034" i="6" s="1"/>
  <c r="CC1034" i="6" s="1"/>
  <c r="BY1034" i="6" s="1"/>
  <c r="R799" i="6"/>
  <c r="U799" i="6" s="1"/>
  <c r="CC799" i="6" s="1"/>
  <c r="BY799" i="6" s="1"/>
  <c r="R407" i="6"/>
  <c r="U407" i="6" s="1"/>
  <c r="CC407" i="6" s="1"/>
  <c r="BY407" i="6" s="1"/>
  <c r="R497" i="6"/>
  <c r="R403" i="6"/>
  <c r="U403" i="6" s="1"/>
  <c r="CC403" i="6" s="1"/>
  <c r="BY403" i="6" s="1"/>
  <c r="R1211" i="6"/>
  <c r="R1134" i="6"/>
  <c r="U1134" i="6" s="1"/>
  <c r="CC1134" i="6" s="1"/>
  <c r="BY1134" i="6" s="1"/>
  <c r="R278" i="6"/>
  <c r="U278" i="6" s="1"/>
  <c r="CC278" i="6" s="1"/>
  <c r="BY278" i="6" s="1"/>
  <c r="R923" i="6"/>
  <c r="R1278" i="6"/>
  <c r="U1278" i="6" s="1"/>
  <c r="CC1278" i="6" s="1"/>
  <c r="BY1278" i="6" s="1"/>
  <c r="R75" i="6"/>
  <c r="U75" i="6" s="1"/>
  <c r="CC75" i="6" s="1"/>
  <c r="BY75" i="6" s="1"/>
  <c r="R1137" i="6"/>
  <c r="U1137" i="6" s="1"/>
  <c r="CC1137" i="6" s="1"/>
  <c r="BY1137" i="6" s="1"/>
  <c r="R1222" i="6"/>
  <c r="U1222" i="6" s="1"/>
  <c r="CC1222" i="6" s="1"/>
  <c r="BY1222" i="6" s="1"/>
  <c r="R866" i="6"/>
  <c r="R87" i="6"/>
  <c r="U87" i="6" s="1"/>
  <c r="CC87" i="6" s="1"/>
  <c r="BY87" i="6" s="1"/>
  <c r="R384" i="6"/>
  <c r="R724" i="6"/>
  <c r="R1166" i="6"/>
  <c r="R995" i="6"/>
  <c r="U995" i="6" s="1"/>
  <c r="CC995" i="6" s="1"/>
  <c r="BY995" i="6" s="1"/>
  <c r="R1160" i="6"/>
  <c r="U1160" i="6" s="1"/>
  <c r="CC1160" i="6" s="1"/>
  <c r="BY1160" i="6" s="1"/>
  <c r="R1240" i="6"/>
  <c r="U1240" i="6" s="1"/>
  <c r="CC1240" i="6" s="1"/>
  <c r="BY1240" i="6" s="1"/>
  <c r="R991" i="6"/>
  <c r="U991" i="6" s="1"/>
  <c r="CC991" i="6" s="1"/>
  <c r="BY991" i="6" s="1"/>
  <c r="R1165" i="6"/>
  <c r="U1165" i="6" s="1"/>
  <c r="CC1165" i="6" s="1"/>
  <c r="BY1165" i="6" s="1"/>
  <c r="R478" i="6"/>
  <c r="R895" i="6"/>
  <c r="R732" i="6"/>
  <c r="U732" i="6" s="1"/>
  <c r="CC732" i="6" s="1"/>
  <c r="BY732" i="6" s="1"/>
  <c r="R953" i="6"/>
  <c r="R1065" i="6"/>
  <c r="R897" i="6"/>
  <c r="R754" i="6"/>
  <c r="U754" i="6" s="1"/>
  <c r="CC754" i="6" s="1"/>
  <c r="BY754" i="6" s="1"/>
  <c r="R1296" i="6"/>
  <c r="V165" i="6"/>
  <c r="R921" i="6"/>
  <c r="R1011" i="6"/>
  <c r="R1092" i="6"/>
  <c r="U1092" i="6" s="1"/>
  <c r="CC1092" i="6" s="1"/>
  <c r="BY1092" i="6" s="1"/>
  <c r="R606" i="6"/>
  <c r="U606" i="6" s="1"/>
  <c r="CC606" i="6" s="1"/>
  <c r="BY606" i="6" s="1"/>
  <c r="R1070" i="6"/>
  <c r="R1186" i="6"/>
  <c r="U1186" i="6" s="1"/>
  <c r="CC1186" i="6" s="1"/>
  <c r="BY1186" i="6" s="1"/>
  <c r="R1332" i="6"/>
  <c r="R1444" i="6"/>
  <c r="U1444" i="6" s="1"/>
  <c r="CC1444" i="6" s="1"/>
  <c r="BY1444" i="6" s="1"/>
  <c r="R1402" i="6"/>
  <c r="R502" i="6"/>
  <c r="U502" i="6" s="1"/>
  <c r="CC502" i="6" s="1"/>
  <c r="BY502" i="6" s="1"/>
  <c r="R441" i="6"/>
  <c r="U441" i="6" s="1"/>
  <c r="CC441" i="6" s="1"/>
  <c r="BY441" i="6" s="1"/>
  <c r="R1108" i="6"/>
  <c r="U1108" i="6" s="1"/>
  <c r="CC1108" i="6" s="1"/>
  <c r="BY1108" i="6" s="1"/>
  <c r="R629" i="6"/>
  <c r="U629" i="6" s="1"/>
  <c r="CC629" i="6" s="1"/>
  <c r="BY629" i="6" s="1"/>
  <c r="R880" i="6"/>
  <c r="R1354" i="6"/>
  <c r="U1354" i="6" s="1"/>
  <c r="CC1354" i="6" s="1"/>
  <c r="BY1354" i="6" s="1"/>
  <c r="R1043" i="6"/>
  <c r="U1043" i="6" s="1"/>
  <c r="CC1043" i="6" s="1"/>
  <c r="BY1043" i="6" s="1"/>
  <c r="R1336" i="6"/>
  <c r="R1176" i="6"/>
  <c r="R1330" i="6"/>
  <c r="R471" i="6"/>
  <c r="R52" i="6"/>
  <c r="U52" i="6" s="1"/>
  <c r="CC52" i="6" s="1"/>
  <c r="BY52" i="6" s="1"/>
  <c r="R759" i="6"/>
  <c r="U759" i="6" s="1"/>
  <c r="CC759" i="6" s="1"/>
  <c r="BY759" i="6" s="1"/>
  <c r="R997" i="6"/>
  <c r="R862" i="6"/>
  <c r="R889" i="6"/>
  <c r="U889" i="6" s="1"/>
  <c r="CC889" i="6" s="1"/>
  <c r="BY889" i="6" s="1"/>
  <c r="R12" i="6"/>
  <c r="R924" i="6"/>
  <c r="R763" i="6"/>
  <c r="U763" i="6" s="1"/>
  <c r="CC763" i="6" s="1"/>
  <c r="BY763" i="6" s="1"/>
  <c r="R1088" i="6"/>
  <c r="V74" i="6"/>
  <c r="R1046" i="6"/>
  <c r="U1046" i="6" s="1"/>
  <c r="CC1046" i="6" s="1"/>
  <c r="BY1046" i="6" s="1"/>
  <c r="R692" i="6"/>
  <c r="R749" i="6"/>
  <c r="U749" i="6" s="1"/>
  <c r="CC749" i="6" s="1"/>
  <c r="BY749" i="6" s="1"/>
  <c r="R310" i="6"/>
  <c r="U310" i="6" s="1"/>
  <c r="CC310" i="6" s="1"/>
  <c r="BY310" i="6" s="1"/>
  <c r="R1129" i="6"/>
  <c r="U1129" i="6" s="1"/>
  <c r="CC1129" i="6" s="1"/>
  <c r="BY1129" i="6" s="1"/>
  <c r="R1060" i="6"/>
  <c r="R1085" i="6"/>
  <c r="R116" i="6"/>
  <c r="R288" i="6"/>
  <c r="U288" i="6" s="1"/>
  <c r="CC288" i="6" s="1"/>
  <c r="BY288" i="6" s="1"/>
  <c r="R39" i="6"/>
  <c r="U39" i="6" s="1"/>
  <c r="CC39" i="6" s="1"/>
  <c r="BY39" i="6" s="1"/>
  <c r="R598" i="6"/>
  <c r="U598" i="6" s="1"/>
  <c r="CC598" i="6" s="1"/>
  <c r="BY598" i="6" s="1"/>
  <c r="R1148" i="6"/>
  <c r="R7" i="6"/>
  <c r="R1359" i="6"/>
  <c r="U1359" i="6" s="1"/>
  <c r="CC1359" i="6" s="1"/>
  <c r="BY1359" i="6" s="1"/>
  <c r="R342" i="6"/>
  <c r="U342" i="6" s="1"/>
  <c r="CC342" i="6" s="1"/>
  <c r="BY342" i="6" s="1"/>
  <c r="R47" i="6"/>
  <c r="U47" i="6" s="1"/>
  <c r="CC47" i="6" s="1"/>
  <c r="BY47" i="6" s="1"/>
  <c r="R1039" i="6"/>
  <c r="U1039" i="6" s="1"/>
  <c r="CC1039" i="6" s="1"/>
  <c r="BY1039" i="6" s="1"/>
  <c r="R1041" i="6"/>
  <c r="U1041" i="6" s="1"/>
  <c r="CC1041" i="6" s="1"/>
  <c r="BY1041" i="6" s="1"/>
  <c r="R670" i="6"/>
  <c r="U670" i="6" s="1"/>
  <c r="CC670" i="6" s="1"/>
  <c r="BY670" i="6" s="1"/>
  <c r="R823" i="6"/>
  <c r="R801" i="6"/>
  <c r="R1147" i="6"/>
  <c r="R1247" i="6"/>
  <c r="U1247" i="6" s="1"/>
  <c r="CC1247" i="6" s="1"/>
  <c r="BY1247" i="6" s="1"/>
  <c r="R609" i="6"/>
  <c r="U609" i="6" s="1"/>
  <c r="CC609" i="6" s="1"/>
  <c r="BY609" i="6" s="1"/>
  <c r="R1229" i="6"/>
  <c r="U1229" i="6" s="1"/>
  <c r="CC1229" i="6" s="1"/>
  <c r="BY1229" i="6" s="1"/>
  <c r="R1029" i="6"/>
  <c r="U1029" i="6" s="1"/>
  <c r="CC1029" i="6" s="1"/>
  <c r="BY1029" i="6" s="1"/>
  <c r="R312" i="6"/>
  <c r="U312" i="6" s="1"/>
  <c r="CC312" i="6" s="1"/>
  <c r="BY312" i="6" s="1"/>
  <c r="R913" i="6"/>
  <c r="U913" i="6" s="1"/>
  <c r="CC913" i="6" s="1"/>
  <c r="BY913" i="6" s="1"/>
  <c r="R825" i="6"/>
  <c r="R1300" i="6"/>
  <c r="U1300" i="6" s="1"/>
  <c r="CC1300" i="6" s="1"/>
  <c r="BY1300" i="6" s="1"/>
  <c r="R470" i="6"/>
  <c r="R1297" i="6"/>
  <c r="U1297" i="6" s="1"/>
  <c r="CC1297" i="6" s="1"/>
  <c r="BY1297" i="6" s="1"/>
  <c r="R113" i="6"/>
  <c r="U113" i="6" s="1"/>
  <c r="CC113" i="6" s="1"/>
  <c r="BY113" i="6" s="1"/>
  <c r="R543" i="6"/>
  <c r="R1072" i="6"/>
  <c r="U1072" i="6" s="1"/>
  <c r="CC1072" i="6" s="1"/>
  <c r="BY1072" i="6" s="1"/>
  <c r="R722" i="6"/>
  <c r="U722" i="6" s="1"/>
  <c r="CC722" i="6" s="1"/>
  <c r="BY722" i="6" s="1"/>
  <c r="R286" i="6"/>
  <c r="R771" i="6"/>
  <c r="U771" i="6" s="1"/>
  <c r="CC771" i="6" s="1"/>
  <c r="BY771" i="6" s="1"/>
  <c r="R1249" i="6"/>
  <c r="U1249" i="6" s="1"/>
  <c r="CC1249" i="6" s="1"/>
  <c r="BY1249" i="6" s="1"/>
  <c r="R432" i="6"/>
  <c r="R710" i="6"/>
  <c r="R1219" i="6"/>
  <c r="U1219" i="6" s="1"/>
  <c r="CC1219" i="6" s="1"/>
  <c r="BY1219" i="6" s="1"/>
  <c r="R696" i="6"/>
  <c r="R622" i="6"/>
  <c r="R1127" i="6"/>
  <c r="U1127" i="6" s="1"/>
  <c r="CC1127" i="6" s="1"/>
  <c r="BY1127" i="6" s="1"/>
  <c r="R503" i="6"/>
  <c r="R1200" i="6"/>
  <c r="U1200" i="6" s="1"/>
  <c r="CC1200" i="6" s="1"/>
  <c r="BY1200" i="6" s="1"/>
  <c r="R960" i="6"/>
  <c r="U960" i="6" s="1"/>
  <c r="CC960" i="6" s="1"/>
  <c r="BY960" i="6" s="1"/>
  <c r="R1374" i="6"/>
  <c r="U1374" i="6" s="1"/>
  <c r="CC1374" i="6" s="1"/>
  <c r="BY1374" i="6" s="1"/>
  <c r="R1168" i="6"/>
  <c r="U1168" i="6" s="1"/>
  <c r="CC1168" i="6" s="1"/>
  <c r="BY1168" i="6" s="1"/>
  <c r="R757" i="6"/>
  <c r="U757" i="6" s="1"/>
  <c r="CC757" i="6" s="1"/>
  <c r="BY757" i="6" s="1"/>
  <c r="R1087" i="6"/>
  <c r="U1087" i="6" s="1"/>
  <c r="CC1087" i="6" s="1"/>
  <c r="BY1087" i="6" s="1"/>
  <c r="R1064" i="6"/>
  <c r="U1064" i="6" s="1"/>
  <c r="CC1064" i="6" s="1"/>
  <c r="BY1064" i="6" s="1"/>
  <c r="R449" i="6"/>
  <c r="U449" i="6" s="1"/>
  <c r="CC449" i="6" s="1"/>
  <c r="BY449" i="6" s="1"/>
  <c r="R1049" i="6"/>
  <c r="R630" i="6"/>
  <c r="U630" i="6" s="1"/>
  <c r="CC630" i="6" s="1"/>
  <c r="BY630" i="6" s="1"/>
  <c r="R11" i="6"/>
  <c r="R720" i="6"/>
  <c r="U720" i="6" s="1"/>
  <c r="CC720" i="6" s="1"/>
  <c r="BY720" i="6" s="1"/>
  <c r="R999" i="6"/>
  <c r="U999" i="6" s="1"/>
  <c r="CC999" i="6" s="1"/>
  <c r="BY999" i="6" s="1"/>
  <c r="R1074" i="6"/>
  <c r="R1376" i="6"/>
  <c r="U1376" i="6" s="1"/>
  <c r="CC1376" i="6" s="1"/>
  <c r="BY1376" i="6" s="1"/>
  <c r="R1307" i="6"/>
  <c r="U195" i="6"/>
  <c r="CC195" i="6" s="1"/>
  <c r="BY195" i="6" s="1"/>
  <c r="U151" i="6"/>
  <c r="CC151" i="6" s="1"/>
  <c r="BY151" i="6" s="1"/>
  <c r="R822" i="6"/>
  <c r="U822" i="6" s="1"/>
  <c r="R1338" i="6"/>
  <c r="U1338" i="6" s="1"/>
  <c r="R505" i="6"/>
  <c r="U505" i="6" s="1"/>
  <c r="CC505" i="6" s="1"/>
  <c r="BY505" i="6" s="1"/>
  <c r="R867" i="6"/>
  <c r="R1462" i="6"/>
  <c r="U1462" i="6" s="1"/>
  <c r="CC1462" i="6" s="1"/>
  <c r="BY1462" i="6" s="1"/>
  <c r="R1076" i="6"/>
  <c r="R1324" i="6"/>
  <c r="R1356" i="6"/>
  <c r="U1356" i="6" s="1"/>
  <c r="CC1356" i="6" s="1"/>
  <c r="BY1356" i="6" s="1"/>
  <c r="R1038" i="6"/>
  <c r="R1418" i="6"/>
  <c r="R93" i="6"/>
  <c r="U93" i="6" s="1"/>
  <c r="CC93" i="6" s="1"/>
  <c r="BY93" i="6" s="1"/>
  <c r="R1382" i="6"/>
  <c r="R954" i="6"/>
  <c r="U954" i="6" s="1"/>
  <c r="CC954" i="6" s="1"/>
  <c r="BY954" i="6" s="1"/>
  <c r="R319" i="6"/>
  <c r="R1068" i="6"/>
  <c r="U1068" i="6" s="1"/>
  <c r="CC1068" i="6" s="1"/>
  <c r="BY1068" i="6" s="1"/>
  <c r="R135" i="6"/>
  <c r="U135" i="6" s="1"/>
  <c r="CC135" i="6" s="1"/>
  <c r="BY135" i="6" s="1"/>
  <c r="R834" i="6"/>
  <c r="U834" i="6" s="1"/>
  <c r="CC834" i="6" s="1"/>
  <c r="BY834" i="6" s="1"/>
  <c r="R1313" i="6"/>
  <c r="R653" i="6"/>
  <c r="U653" i="6" s="1"/>
  <c r="CC653" i="6" s="1"/>
  <c r="BY653" i="6" s="1"/>
  <c r="R790" i="6"/>
  <c r="U790" i="6" s="1"/>
  <c r="CC790" i="6" s="1"/>
  <c r="BY790" i="6" s="1"/>
  <c r="R637" i="6"/>
  <c r="U637" i="6" s="1"/>
  <c r="CC637" i="6" s="1"/>
  <c r="BY637" i="6" s="1"/>
  <c r="R641" i="6"/>
  <c r="U641" i="6" s="1"/>
  <c r="CC641" i="6" s="1"/>
  <c r="BY641" i="6" s="1"/>
  <c r="R785" i="6"/>
  <c r="R328" i="6"/>
  <c r="U328" i="6" s="1"/>
  <c r="CC328" i="6" s="1"/>
  <c r="BY328" i="6" s="1"/>
  <c r="R714" i="6"/>
  <c r="U714" i="6" s="1"/>
  <c r="CC714" i="6" s="1"/>
  <c r="BY714" i="6" s="1"/>
  <c r="R684" i="6"/>
  <c r="U684" i="6" s="1"/>
  <c r="CC684" i="6" s="1"/>
  <c r="BY684" i="6" s="1"/>
  <c r="R262" i="6"/>
  <c r="U262" i="6" s="1"/>
  <c r="CC262" i="6" s="1"/>
  <c r="BY262" i="6" s="1"/>
  <c r="R60" i="6"/>
  <c r="U60" i="6" s="1"/>
  <c r="CC60" i="6" s="1"/>
  <c r="BY60" i="6" s="1"/>
  <c r="R1384" i="6"/>
  <c r="R1314" i="6"/>
  <c r="R775" i="6"/>
  <c r="R68" i="6"/>
  <c r="R1304" i="6"/>
  <c r="U1304" i="6" s="1"/>
  <c r="CC1304" i="6" s="1"/>
  <c r="BY1304" i="6" s="1"/>
  <c r="R1009" i="6"/>
  <c r="R494" i="6"/>
  <c r="U494" i="6" s="1"/>
  <c r="CC494" i="6" s="1"/>
  <c r="BY494" i="6" s="1"/>
  <c r="R1119" i="6"/>
  <c r="U1119" i="6" s="1"/>
  <c r="CC1119" i="6" s="1"/>
  <c r="BY1119" i="6" s="1"/>
  <c r="R900" i="6"/>
  <c r="U900" i="6" s="1"/>
  <c r="CC900" i="6" s="1"/>
  <c r="BY900" i="6" s="1"/>
  <c r="R1243" i="6"/>
  <c r="U1243" i="6" s="1"/>
  <c r="CC1243" i="6" s="1"/>
  <c r="BY1243" i="6" s="1"/>
  <c r="R725" i="6"/>
  <c r="U725" i="6" s="1"/>
  <c r="CC725" i="6" s="1"/>
  <c r="BY725" i="6" s="1"/>
  <c r="R15" i="6"/>
  <c r="R1316" i="6"/>
  <c r="R1272" i="6"/>
  <c r="U1272" i="6" s="1"/>
  <c r="CC1272" i="6" s="1"/>
  <c r="BY1272" i="6" s="1"/>
  <c r="R648" i="6"/>
  <c r="R740" i="6"/>
  <c r="R798" i="6"/>
  <c r="U798" i="6" s="1"/>
  <c r="CC798" i="6" s="1"/>
  <c r="BY798" i="6" s="1"/>
  <c r="R1348" i="6"/>
  <c r="U1348" i="6" s="1"/>
  <c r="CC1348" i="6" s="1"/>
  <c r="BY1348" i="6" s="1"/>
  <c r="R1021" i="6"/>
  <c r="U1021" i="6" s="1"/>
  <c r="CC1021" i="6" s="1"/>
  <c r="BY1021" i="6" s="1"/>
  <c r="R1106" i="6"/>
  <c r="U1106" i="6" s="1"/>
  <c r="CC1106" i="6" s="1"/>
  <c r="BY1106" i="6" s="1"/>
  <c r="R1238" i="6"/>
  <c r="U1238" i="6" s="1"/>
  <c r="CC1238" i="6" s="1"/>
  <c r="BY1238" i="6" s="1"/>
  <c r="R912" i="6"/>
  <c r="U912" i="6" s="1"/>
  <c r="CC912" i="6" s="1"/>
  <c r="BY912" i="6" s="1"/>
  <c r="R490" i="6"/>
  <c r="U490" i="6" s="1"/>
  <c r="CC490" i="6" s="1"/>
  <c r="BY490" i="6" s="1"/>
  <c r="R443" i="6"/>
  <c r="R627" i="6"/>
  <c r="R690" i="6"/>
  <c r="U690" i="6" s="1"/>
  <c r="CC690" i="6" s="1"/>
  <c r="BY690" i="6" s="1"/>
  <c r="R1192" i="6"/>
  <c r="R857" i="6"/>
  <c r="U857" i="6" s="1"/>
  <c r="CC857" i="6" s="1"/>
  <c r="BY857" i="6" s="1"/>
  <c r="R1078" i="6"/>
  <c r="R1190" i="6"/>
  <c r="U1190" i="6" s="1"/>
  <c r="CC1190" i="6" s="1"/>
  <c r="BY1190" i="6" s="1"/>
  <c r="R853" i="6"/>
  <c r="U853" i="6" s="1"/>
  <c r="CC853" i="6" s="1"/>
  <c r="BY853" i="6" s="1"/>
  <c r="R748" i="6"/>
  <c r="U748" i="6" s="1"/>
  <c r="CC748" i="6" s="1"/>
  <c r="BY748" i="6" s="1"/>
  <c r="R733" i="6"/>
  <c r="R962" i="6"/>
  <c r="R707" i="6"/>
  <c r="U707" i="6" s="1"/>
  <c r="CC707" i="6" s="1"/>
  <c r="BY707" i="6" s="1"/>
  <c r="R539" i="6"/>
  <c r="U539" i="6" s="1"/>
  <c r="CC539" i="6" s="1"/>
  <c r="BY539" i="6" s="1"/>
  <c r="R911" i="6"/>
  <c r="R1263" i="6"/>
  <c r="R547" i="6"/>
  <c r="U547" i="6" s="1"/>
  <c r="CC547" i="6" s="1"/>
  <c r="BY547" i="6" s="1"/>
  <c r="R1173" i="6"/>
  <c r="R1284" i="6"/>
  <c r="R993" i="6"/>
  <c r="U993" i="6" s="1"/>
  <c r="CC993" i="6" s="1"/>
  <c r="BY993" i="6" s="1"/>
  <c r="R1266" i="6"/>
  <c r="R433" i="6"/>
  <c r="R1422" i="6"/>
  <c r="U1422" i="6" s="1"/>
  <c r="CC1422" i="6" s="1"/>
  <c r="BY1422" i="6" s="1"/>
  <c r="R1128" i="6"/>
  <c r="U1128" i="6" s="1"/>
  <c r="CC1128" i="6" s="1"/>
  <c r="BY1128" i="6" s="1"/>
  <c r="R1394" i="6"/>
  <c r="R846" i="6"/>
  <c r="R1416" i="6"/>
  <c r="U1416" i="6" s="1"/>
  <c r="CC1416" i="6" s="1"/>
  <c r="BY1416" i="6" s="1"/>
  <c r="R1322" i="6"/>
  <c r="R709" i="6"/>
  <c r="U709" i="6" s="1"/>
  <c r="CC709" i="6" s="1"/>
  <c r="BY709" i="6" s="1"/>
  <c r="R334" i="6"/>
  <c r="R1280" i="6"/>
  <c r="U1280" i="6" s="1"/>
  <c r="CC1280" i="6" s="1"/>
  <c r="BY1280" i="6" s="1"/>
  <c r="R358" i="6"/>
  <c r="U358" i="6" s="1"/>
  <c r="CC358" i="6" s="1"/>
  <c r="BY358" i="6" s="1"/>
  <c r="R1005" i="6"/>
  <c r="U1005" i="6" s="1"/>
  <c r="CC1005" i="6" s="1"/>
  <c r="BY1005" i="6" s="1"/>
  <c r="R821" i="6"/>
  <c r="U821" i="6" s="1"/>
  <c r="CC821" i="6" s="1"/>
  <c r="BY821" i="6" s="1"/>
  <c r="R873" i="6"/>
  <c r="U873" i="6" s="1"/>
  <c r="CC873" i="6" s="1"/>
  <c r="BY873" i="6" s="1"/>
  <c r="R987" i="6"/>
  <c r="U987" i="6" s="1"/>
  <c r="CC987" i="6" s="1"/>
  <c r="BY987" i="6" s="1"/>
  <c r="R984" i="6"/>
  <c r="U984" i="6" s="1"/>
  <c r="CC984" i="6" s="1"/>
  <c r="BY984" i="6" s="1"/>
  <c r="R1388" i="6"/>
  <c r="U1388" i="6" s="1"/>
  <c r="CC1388" i="6" s="1"/>
  <c r="BY1388" i="6" s="1"/>
  <c r="R1143" i="6"/>
  <c r="U1143" i="6" s="1"/>
  <c r="CC1143" i="6" s="1"/>
  <c r="BY1143" i="6" s="1"/>
  <c r="R1024" i="6"/>
  <c r="U1024" i="6" s="1"/>
  <c r="CC1024" i="6" s="1"/>
  <c r="BY1024" i="6" s="1"/>
  <c r="R303" i="6"/>
  <c r="U303" i="6" s="1"/>
  <c r="CC303" i="6" s="1"/>
  <c r="BY303" i="6" s="1"/>
  <c r="R610" i="6"/>
  <c r="R1020" i="6"/>
  <c r="U1020" i="6" s="1"/>
  <c r="CC1020" i="6" s="1"/>
  <c r="BY1020" i="6" s="1"/>
  <c r="R1257" i="6"/>
  <c r="R304" i="6"/>
  <c r="R905" i="6"/>
  <c r="U905" i="6" s="1"/>
  <c r="CC905" i="6" s="1"/>
  <c r="BY905" i="6" s="1"/>
  <c r="R841" i="6"/>
  <c r="R1028" i="6"/>
  <c r="U1028" i="6" s="1"/>
  <c r="CC1028" i="6" s="1"/>
  <c r="BY1028" i="6" s="1"/>
  <c r="R1245" i="6"/>
  <c r="R1370" i="6"/>
  <c r="R992" i="6"/>
  <c r="R1288" i="6"/>
  <c r="U1288" i="6" s="1"/>
  <c r="CC1288" i="6" s="1"/>
  <c r="BY1288" i="6" s="1"/>
  <c r="R1077" i="6"/>
  <c r="U1077" i="6" s="1"/>
  <c r="CC1077" i="6" s="1"/>
  <c r="BY1077" i="6" s="1"/>
  <c r="R878" i="6"/>
  <c r="R1050" i="6"/>
  <c r="U1050" i="6" s="1"/>
  <c r="CC1050" i="6" s="1"/>
  <c r="BY1050" i="6" s="1"/>
  <c r="R1063" i="6"/>
  <c r="R964" i="6"/>
  <c r="R19" i="6"/>
  <c r="U19" i="6" s="1"/>
  <c r="CC19" i="6" s="1"/>
  <c r="BY19" i="6" s="1"/>
  <c r="R1061" i="6"/>
  <c r="U1061" i="6" s="1"/>
  <c r="CC1061" i="6" s="1"/>
  <c r="BY1061" i="6" s="1"/>
  <c r="R1084" i="6"/>
  <c r="U1084" i="6" s="1"/>
  <c r="CC1084" i="6" s="1"/>
  <c r="BY1084" i="6" s="1"/>
  <c r="R817" i="6"/>
  <c r="U817" i="6" s="1"/>
  <c r="CC817" i="6" s="1"/>
  <c r="BY817" i="6" s="1"/>
  <c r="R948" i="6"/>
  <c r="U948" i="6" s="1"/>
  <c r="CC948" i="6" s="1"/>
  <c r="BY948" i="6" s="1"/>
  <c r="V130" i="6"/>
  <c r="R541" i="6"/>
  <c r="U541" i="6" s="1"/>
  <c r="CC541" i="6" s="1"/>
  <c r="BY541" i="6" s="1"/>
  <c r="R1146" i="6"/>
  <c r="R1188" i="6"/>
  <c r="U1188" i="6" s="1"/>
  <c r="CC1188" i="6" s="1"/>
  <c r="BY1188" i="6" s="1"/>
  <c r="R535" i="6"/>
  <c r="U535" i="6" s="1"/>
  <c r="CC535" i="6" s="1"/>
  <c r="BY535" i="6" s="1"/>
  <c r="R819" i="6"/>
  <c r="U819" i="6" s="1"/>
  <c r="CC819" i="6" s="1"/>
  <c r="BY819" i="6" s="1"/>
  <c r="R1396" i="6"/>
  <c r="R1001" i="6"/>
  <c r="U1001" i="6" s="1"/>
  <c r="CC1001" i="6" s="1"/>
  <c r="BY1001" i="6" s="1"/>
  <c r="R886" i="6"/>
  <c r="U886" i="6" s="1"/>
  <c r="CC886" i="6" s="1"/>
  <c r="BY886" i="6" s="1"/>
  <c r="R681" i="6"/>
  <c r="U681" i="6" s="1"/>
  <c r="CC681" i="6" s="1"/>
  <c r="BY681" i="6" s="1"/>
  <c r="U200" i="6"/>
  <c r="CC200" i="6" s="1"/>
  <c r="BY200" i="6" s="1"/>
  <c r="U856" i="6"/>
  <c r="CC856" i="6" s="1"/>
  <c r="BY856" i="6" s="1"/>
  <c r="U137" i="6"/>
  <c r="CC137" i="6" s="1"/>
  <c r="BY137" i="6" s="1"/>
  <c r="U128" i="6"/>
  <c r="CC128" i="6" s="1"/>
  <c r="BY128" i="6" s="1"/>
  <c r="R1124" i="6"/>
  <c r="U1124" i="6" s="1"/>
  <c r="R1223" i="6"/>
  <c r="U1223" i="6" s="1"/>
  <c r="CC1223" i="6" s="1"/>
  <c r="BY1223" i="6" s="1"/>
  <c r="R730" i="6"/>
  <c r="U730" i="6" s="1"/>
  <c r="CC730" i="6" s="1"/>
  <c r="BY730" i="6" s="1"/>
  <c r="R1114" i="6"/>
  <c r="U1114" i="6" s="1"/>
  <c r="CC1114" i="6" s="1"/>
  <c r="BY1114" i="6" s="1"/>
  <c r="R51" i="6"/>
  <c r="U51" i="6" s="1"/>
  <c r="CC51" i="6" s="1"/>
  <c r="BY51" i="6" s="1"/>
  <c r="R761" i="6"/>
  <c r="R1360" i="6"/>
  <c r="U1360" i="6" s="1"/>
  <c r="CC1360" i="6" s="1"/>
  <c r="BY1360" i="6" s="1"/>
  <c r="R1079" i="6"/>
  <c r="U1079" i="6" s="1"/>
  <c r="CC1079" i="6" s="1"/>
  <c r="BY1079" i="6" s="1"/>
  <c r="R360" i="6"/>
  <c r="U360" i="6" s="1"/>
  <c r="CC360" i="6" s="1"/>
  <c r="BY360" i="6" s="1"/>
  <c r="R1368" i="6"/>
  <c r="R967" i="6"/>
  <c r="R287" i="6"/>
  <c r="R858" i="6"/>
  <c r="U858" i="6" s="1"/>
  <c r="CC858" i="6" s="1"/>
  <c r="BY858" i="6" s="1"/>
  <c r="R931" i="6"/>
  <c r="U931" i="6" s="1"/>
  <c r="CC931" i="6" s="1"/>
  <c r="BY931" i="6" s="1"/>
  <c r="R1400" i="6"/>
  <c r="R950" i="6"/>
  <c r="R1182" i="6"/>
  <c r="U1182" i="6" s="1"/>
  <c r="CC1182" i="6" s="1"/>
  <c r="BY1182" i="6" s="1"/>
  <c r="R507" i="6"/>
  <c r="R1386" i="6"/>
  <c r="U1386" i="6" s="1"/>
  <c r="CC1386" i="6" s="1"/>
  <c r="BY1386" i="6" s="1"/>
  <c r="R838" i="6"/>
  <c r="U838" i="6" s="1"/>
  <c r="CC838" i="6" s="1"/>
  <c r="BY838" i="6" s="1"/>
  <c r="R230" i="6"/>
  <c r="U230" i="6" s="1"/>
  <c r="CC230" i="6" s="1"/>
  <c r="BY230" i="6" s="1"/>
  <c r="R1056" i="6"/>
  <c r="U1056" i="6" s="1"/>
  <c r="CC1056" i="6" s="1"/>
  <c r="BY1056" i="6" s="1"/>
  <c r="R645" i="6"/>
  <c r="R426" i="6"/>
  <c r="R876" i="6"/>
  <c r="U876" i="6" s="1"/>
  <c r="CC876" i="6" s="1"/>
  <c r="BY876" i="6" s="1"/>
  <c r="R533" i="6"/>
  <c r="U533" i="6" s="1"/>
  <c r="CC533" i="6" s="1"/>
  <c r="BY533" i="6" s="1"/>
  <c r="R1255" i="6"/>
  <c r="U1255" i="6" s="1"/>
  <c r="CC1255" i="6" s="1"/>
  <c r="BY1255" i="6" s="1"/>
  <c r="R904" i="6"/>
  <c r="U904" i="6" s="1"/>
  <c r="CC904" i="6" s="1"/>
  <c r="BY904" i="6" s="1"/>
  <c r="R511" i="6"/>
  <c r="R708" i="6"/>
  <c r="U708" i="6" s="1"/>
  <c r="CC708" i="6" s="1"/>
  <c r="BY708" i="6" s="1"/>
  <c r="R774" i="6"/>
  <c r="R693" i="6"/>
  <c r="R978" i="6"/>
  <c r="U978" i="6" s="1"/>
  <c r="CC978" i="6" s="1"/>
  <c r="BY978" i="6" s="1"/>
  <c r="R452" i="6"/>
  <c r="U452" i="6" s="1"/>
  <c r="CC452" i="6" s="1"/>
  <c r="BY452" i="6" s="1"/>
  <c r="R746" i="6"/>
  <c r="U746" i="6" s="1"/>
  <c r="CC746" i="6" s="1"/>
  <c r="BY746" i="6" s="1"/>
  <c r="R599" i="6"/>
  <c r="U599" i="6" s="1"/>
  <c r="CC599" i="6" s="1"/>
  <c r="BY599" i="6" s="1"/>
  <c r="R941" i="6"/>
  <c r="R956" i="6"/>
  <c r="U956" i="6" s="1"/>
  <c r="CC956" i="6" s="1"/>
  <c r="BY956" i="6" s="1"/>
  <c r="R366" i="6"/>
  <c r="R1170" i="6"/>
  <c r="U1170" i="6" s="1"/>
  <c r="CC1170" i="6" s="1"/>
  <c r="BY1170" i="6" s="1"/>
  <c r="R952" i="6"/>
  <c r="R318" i="6"/>
  <c r="U318" i="6" s="1"/>
  <c r="CC318" i="6" s="1"/>
  <c r="BY318" i="6" s="1"/>
  <c r="R531" i="6"/>
  <c r="U531" i="6" s="1"/>
  <c r="CC531" i="6" s="1"/>
  <c r="BY531" i="6" s="1"/>
  <c r="R885" i="6"/>
  <c r="U885" i="6" s="1"/>
  <c r="CC885" i="6" s="1"/>
  <c r="BY885" i="6" s="1"/>
  <c r="R917" i="6"/>
  <c r="U917" i="6" s="1"/>
  <c r="CC917" i="6" s="1"/>
  <c r="BY917" i="6" s="1"/>
  <c r="R1023" i="6"/>
  <c r="U1023" i="6" s="1"/>
  <c r="CC1023" i="6" s="1"/>
  <c r="BY1023" i="6" s="1"/>
  <c r="R815" i="6"/>
  <c r="U815" i="6" s="1"/>
  <c r="CC815" i="6" s="1"/>
  <c r="BY815" i="6" s="1"/>
  <c r="R957" i="6"/>
  <c r="R1264" i="6"/>
  <c r="R697" i="6"/>
  <c r="R989" i="6"/>
  <c r="U989" i="6" s="1"/>
  <c r="CC989" i="6" s="1"/>
  <c r="BY989" i="6" s="1"/>
  <c r="R1230" i="6"/>
  <c r="R1392" i="6"/>
  <c r="R1292" i="6"/>
  <c r="R1042" i="6"/>
  <c r="R669" i="6"/>
  <c r="R1412" i="6"/>
  <c r="U1412" i="6" s="1"/>
  <c r="CC1412" i="6" s="1"/>
  <c r="BY1412" i="6" s="1"/>
  <c r="R1112" i="6"/>
  <c r="U1112" i="6" s="1"/>
  <c r="CC1112" i="6" s="1"/>
  <c r="BY1112" i="6" s="1"/>
  <c r="R1279" i="6"/>
  <c r="U1279" i="6" s="1"/>
  <c r="CC1279" i="6" s="1"/>
  <c r="BY1279" i="6" s="1"/>
  <c r="R747" i="6"/>
  <c r="R715" i="6"/>
  <c r="U715" i="6" s="1"/>
  <c r="CC715" i="6" s="1"/>
  <c r="BY715" i="6" s="1"/>
  <c r="R1144" i="6"/>
  <c r="R689" i="6"/>
  <c r="U689" i="6" s="1"/>
  <c r="CC689" i="6" s="1"/>
  <c r="BY689" i="6" s="1"/>
  <c r="R1169" i="6"/>
  <c r="U1169" i="6" s="1"/>
  <c r="CC1169" i="6" s="1"/>
  <c r="BY1169" i="6" s="1"/>
  <c r="R944" i="6"/>
  <c r="U944" i="6" s="1"/>
  <c r="CC944" i="6" s="1"/>
  <c r="BY944" i="6" s="1"/>
  <c r="R1196" i="6"/>
  <c r="R1342" i="6"/>
  <c r="R529" i="6"/>
  <c r="U529" i="6" s="1"/>
  <c r="CC529" i="6" s="1"/>
  <c r="BY529" i="6" s="1"/>
  <c r="R20" i="6"/>
  <c r="U20" i="6" s="1"/>
  <c r="CC20" i="6" s="1"/>
  <c r="BY20" i="6" s="1"/>
  <c r="R1260" i="6"/>
  <c r="R1067" i="6"/>
  <c r="U1067" i="6" s="1"/>
  <c r="CC1067" i="6" s="1"/>
  <c r="BY1067" i="6" s="1"/>
  <c r="R1003" i="6"/>
  <c r="R791" i="6"/>
  <c r="U791" i="6" s="1"/>
  <c r="CC791" i="6" s="1"/>
  <c r="BY791" i="6" s="1"/>
  <c r="R735" i="6"/>
  <c r="U735" i="6" s="1"/>
  <c r="CC735" i="6" s="1"/>
  <c r="BY735" i="6" s="1"/>
  <c r="R521" i="6"/>
  <c r="R728" i="6"/>
  <c r="U728" i="6" s="1"/>
  <c r="CC728" i="6" s="1"/>
  <c r="BY728" i="6" s="1"/>
  <c r="V77" i="6"/>
  <c r="R1159" i="6"/>
  <c r="R968" i="6"/>
  <c r="U968" i="6" s="1"/>
  <c r="CC968" i="6" s="1"/>
  <c r="BY968" i="6" s="1"/>
  <c r="R963" i="6"/>
  <c r="U963" i="6" s="1"/>
  <c r="CC963" i="6" s="1"/>
  <c r="BY963" i="6" s="1"/>
  <c r="R1244" i="6"/>
  <c r="U1244" i="6" s="1"/>
  <c r="CC1244" i="6" s="1"/>
  <c r="BY1244" i="6" s="1"/>
  <c r="R336" i="6"/>
  <c r="U336" i="6" s="1"/>
  <c r="CC336" i="6" s="1"/>
  <c r="BY336" i="6" s="1"/>
  <c r="R618" i="6"/>
  <c r="U618" i="6" s="1"/>
  <c r="CC618" i="6" s="1"/>
  <c r="BY618" i="6" s="1"/>
  <c r="R965" i="6"/>
  <c r="U965" i="6" s="1"/>
  <c r="CC965" i="6" s="1"/>
  <c r="BY965" i="6" s="1"/>
  <c r="R826" i="6"/>
  <c r="R1311" i="6"/>
  <c r="U1311" i="6" s="1"/>
  <c r="CC1311" i="6" s="1"/>
  <c r="BY1311" i="6" s="1"/>
  <c r="R1069" i="6"/>
  <c r="U1069" i="6" s="1"/>
  <c r="CC1069" i="6" s="1"/>
  <c r="BY1069" i="6" s="1"/>
  <c r="R626" i="6"/>
  <c r="R1033" i="6"/>
  <c r="U1033" i="6" s="1"/>
  <c r="CC1033" i="6" s="1"/>
  <c r="BY1033" i="6" s="1"/>
  <c r="R1006" i="6"/>
  <c r="R1071" i="6"/>
  <c r="U1071" i="6" s="1"/>
  <c r="CC1071" i="6" s="1"/>
  <c r="BY1071" i="6" s="1"/>
  <c r="R797" i="6"/>
  <c r="U797" i="6" s="1"/>
  <c r="CC797" i="6" s="1"/>
  <c r="BY797" i="6" s="1"/>
  <c r="R835" i="6"/>
  <c r="R109" i="6"/>
  <c r="U109" i="6" s="1"/>
  <c r="CC109" i="6" s="1"/>
  <c r="BY109" i="6" s="1"/>
  <c r="R501" i="6"/>
  <c r="R1149" i="6"/>
  <c r="R1340" i="6"/>
  <c r="R691" i="6"/>
  <c r="R751" i="6"/>
  <c r="R644" i="6"/>
  <c r="U644" i="6" s="1"/>
  <c r="CC644" i="6" s="1"/>
  <c r="BY644" i="6" s="1"/>
  <c r="V83" i="6"/>
  <c r="R887" i="6"/>
  <c r="U887" i="6" s="1"/>
  <c r="CC887" i="6" s="1"/>
  <c r="BY887" i="6" s="1"/>
  <c r="R131" i="6"/>
  <c r="U131" i="6" s="1"/>
  <c r="CC131" i="6" s="1"/>
  <c r="BY131" i="6" s="1"/>
  <c r="R1298" i="6"/>
  <c r="U1298" i="6" s="1"/>
  <c r="CC1298" i="6" s="1"/>
  <c r="BY1298" i="6" s="1"/>
  <c r="R1083" i="6"/>
  <c r="U1083" i="6" s="1"/>
  <c r="CC1083" i="6" s="1"/>
  <c r="BY1083" i="6" s="1"/>
  <c r="R996" i="6"/>
  <c r="R902" i="6"/>
  <c r="U902" i="6" s="1"/>
  <c r="CC902" i="6" s="1"/>
  <c r="BY902" i="6" s="1"/>
  <c r="R495" i="6"/>
  <c r="R966" i="6"/>
  <c r="R1110" i="6"/>
  <c r="R980" i="6"/>
  <c r="U980" i="6" s="1"/>
  <c r="CC980" i="6" s="1"/>
  <c r="BY980" i="6" s="1"/>
  <c r="R519" i="6"/>
  <c r="U519" i="6" s="1"/>
  <c r="CC519" i="6" s="1"/>
  <c r="BY519" i="6" s="1"/>
  <c r="R1199" i="6"/>
  <c r="U1199" i="6" s="1"/>
  <c r="CC1199" i="6" s="1"/>
  <c r="BY1199" i="6" s="1"/>
  <c r="U163" i="6"/>
  <c r="CC163" i="6" s="1"/>
  <c r="BY163" i="6" s="1"/>
  <c r="U188" i="6"/>
  <c r="CC188" i="6" s="1"/>
  <c r="BY188" i="6" s="1"/>
  <c r="R1341" i="6"/>
  <c r="U1341" i="6" s="1"/>
  <c r="R389" i="6"/>
  <c r="U389" i="6" s="1"/>
  <c r="Q139" i="6"/>
  <c r="Q36" i="6"/>
  <c r="Q49" i="6"/>
  <c r="Q734" i="6"/>
  <c r="Q372" i="6"/>
  <c r="Q220" i="6"/>
  <c r="Q1378" i="6"/>
  <c r="Q1155" i="6"/>
  <c r="Q231" i="6"/>
  <c r="Q717" i="6"/>
  <c r="Q498" i="6"/>
  <c r="Q552" i="6"/>
  <c r="Q635" i="6"/>
  <c r="Q517" i="6"/>
  <c r="Q814" i="6"/>
  <c r="Q259" i="6"/>
  <c r="R84" i="6"/>
  <c r="U84" i="6" s="1"/>
  <c r="CC84" i="6" s="1"/>
  <c r="BY84" i="6" s="1"/>
  <c r="Q1460" i="6"/>
  <c r="Q330" i="6"/>
  <c r="Q786" i="6"/>
  <c r="Q557" i="6"/>
  <c r="Q584" i="6"/>
  <c r="Q587" i="6"/>
  <c r="Q6" i="6"/>
  <c r="Q1163" i="6"/>
  <c r="R95" i="6"/>
  <c r="R506" i="6"/>
  <c r="R428" i="6"/>
  <c r="R1349" i="6"/>
  <c r="R1319" i="6"/>
  <c r="R1375" i="6"/>
  <c r="R484" i="6"/>
  <c r="R760" i="6"/>
  <c r="R285" i="6"/>
  <c r="R430" i="6"/>
  <c r="R1303" i="6"/>
  <c r="R331" i="6"/>
  <c r="R1433" i="6"/>
  <c r="R530" i="6"/>
  <c r="R38" i="6"/>
  <c r="R582" i="6"/>
  <c r="R575" i="6"/>
  <c r="R577" i="6"/>
  <c r="R1343" i="6"/>
  <c r="R375" i="6"/>
  <c r="R447" i="6"/>
  <c r="R1397" i="6"/>
  <c r="R476" i="6"/>
  <c r="R14" i="6"/>
  <c r="R158" i="6"/>
  <c r="U158" i="6" s="1"/>
  <c r="CC158" i="6" s="1"/>
  <c r="BY158" i="6" s="1"/>
  <c r="R1091" i="6"/>
  <c r="R420" i="6"/>
  <c r="R1277" i="6"/>
  <c r="R481" i="6"/>
  <c r="R1099" i="6"/>
  <c r="R756" i="6"/>
  <c r="R9" i="6"/>
  <c r="R100" i="6"/>
  <c r="R581" i="6"/>
  <c r="R221" i="6"/>
  <c r="R1111" i="6"/>
  <c r="R181" i="6"/>
  <c r="U181" i="6" s="1"/>
  <c r="CC181" i="6" s="1"/>
  <c r="BY181" i="6" s="1"/>
  <c r="R1429" i="6"/>
  <c r="R40" i="6"/>
  <c r="R133" i="6"/>
  <c r="R1434" i="6"/>
  <c r="R355" i="6"/>
  <c r="R561" i="6"/>
  <c r="R1371" i="6"/>
  <c r="R1287" i="6"/>
  <c r="R538" i="6"/>
  <c r="R125" i="6"/>
  <c r="U125" i="6" s="1"/>
  <c r="CC125" i="6" s="1"/>
  <c r="BY125" i="6" s="1"/>
  <c r="R466" i="6"/>
  <c r="R283" i="6"/>
  <c r="R356" i="6"/>
  <c r="R479" i="6"/>
  <c r="R1269" i="6"/>
  <c r="R578" i="6"/>
  <c r="R357" i="6"/>
  <c r="R597" i="6"/>
  <c r="R677" i="6"/>
  <c r="R187" i="6"/>
  <c r="U187" i="6" s="1"/>
  <c r="CC187" i="6" s="1"/>
  <c r="BY187" i="6" s="1"/>
  <c r="R57" i="6"/>
  <c r="R362" i="6"/>
  <c r="R276" i="6"/>
  <c r="R1109" i="6"/>
  <c r="R299" i="6"/>
  <c r="R1399" i="6"/>
  <c r="R780" i="6"/>
  <c r="R338" i="6"/>
  <c r="R536" i="6"/>
  <c r="R729" i="6"/>
  <c r="R241" i="6"/>
  <c r="R1393" i="6"/>
  <c r="R672" i="6"/>
  <c r="R223" i="6"/>
  <c r="R450" i="6"/>
  <c r="R591" i="6"/>
  <c r="R217" i="6"/>
  <c r="R812" i="6"/>
  <c r="R8" i="6"/>
  <c r="R1363" i="6"/>
  <c r="R571" i="6"/>
  <c r="R53" i="6"/>
  <c r="R370" i="6"/>
  <c r="R1357" i="6"/>
  <c r="R628" i="6"/>
  <c r="R250" i="6"/>
  <c r="R411" i="6"/>
  <c r="R1135" i="6"/>
  <c r="R263" i="6"/>
  <c r="R1347" i="6"/>
  <c r="R243" i="6"/>
  <c r="R594" i="6"/>
  <c r="R686" i="6"/>
  <c r="R171" i="6"/>
  <c r="R1464" i="6"/>
  <c r="R201" i="6"/>
  <c r="U201" i="6" s="1"/>
  <c r="CC201" i="6" s="1"/>
  <c r="BY201" i="6" s="1"/>
  <c r="R1405" i="6"/>
  <c r="R1365" i="6"/>
  <c r="R674" i="6"/>
  <c r="R99" i="6"/>
  <c r="R267" i="6"/>
  <c r="R24" i="6"/>
  <c r="R528" i="6"/>
  <c r="R1339" i="6"/>
  <c r="R386" i="6"/>
  <c r="R423" i="6"/>
  <c r="R621" i="6"/>
  <c r="R431" i="6"/>
  <c r="R1426" i="6"/>
  <c r="R1123" i="6"/>
  <c r="R593" i="6"/>
  <c r="R45" i="6"/>
  <c r="R33" i="6"/>
  <c r="R1451" i="6"/>
  <c r="R340" i="6"/>
  <c r="R683" i="6"/>
  <c r="R1101" i="6"/>
  <c r="R1431" i="6"/>
  <c r="R616" i="6"/>
  <c r="R1461" i="6"/>
  <c r="R642" i="6"/>
  <c r="R562" i="6"/>
  <c r="R1459" i="6"/>
  <c r="U1459" i="6" s="1"/>
  <c r="CC1459" i="6" s="1"/>
  <c r="BY1459" i="6" s="1"/>
  <c r="R1096" i="6"/>
  <c r="R277" i="6"/>
  <c r="R559" i="6"/>
  <c r="R185" i="6"/>
  <c r="R947" i="6"/>
  <c r="R1377" i="6"/>
  <c r="R4" i="6"/>
  <c r="R341" i="6"/>
  <c r="R18" i="6"/>
  <c r="R206" i="6"/>
  <c r="R159" i="6"/>
  <c r="R378" i="6"/>
  <c r="R307" i="6"/>
  <c r="R218" i="6"/>
  <c r="R526" i="6"/>
  <c r="R258" i="6"/>
  <c r="R1450" i="6"/>
  <c r="R569" i="6"/>
  <c r="R34" i="6"/>
  <c r="R10" i="6"/>
  <c r="R308" i="6"/>
  <c r="R359" i="6"/>
  <c r="R1435" i="6"/>
  <c r="R1427" i="6"/>
  <c r="R349" i="6"/>
  <c r="R864" i="6"/>
  <c r="R1457" i="6"/>
  <c r="R461" i="6"/>
  <c r="R477" i="6"/>
  <c r="R460" i="6"/>
  <c r="R1391" i="6"/>
  <c r="R542" i="6"/>
  <c r="R607" i="6"/>
  <c r="R469" i="6"/>
  <c r="R3" i="6"/>
  <c r="R418" i="6"/>
  <c r="R373" i="6"/>
  <c r="R467" i="6"/>
  <c r="R379" i="6"/>
  <c r="R1373" i="6"/>
  <c r="R1215" i="6"/>
  <c r="R768" i="6"/>
  <c r="R301" i="6"/>
  <c r="R555" i="6"/>
  <c r="R414" i="6"/>
  <c r="R32" i="6"/>
  <c r="R104" i="6"/>
  <c r="R224" i="6"/>
  <c r="R306" i="6"/>
  <c r="R1295" i="6"/>
  <c r="R445" i="6"/>
  <c r="R65" i="6"/>
  <c r="R157" i="6"/>
  <c r="R459" i="6"/>
  <c r="R679" i="6"/>
  <c r="R1273" i="6"/>
  <c r="R1281" i="6"/>
  <c r="Q1057" i="6"/>
  <c r="Q601" i="6"/>
  <c r="R215" i="6"/>
  <c r="U215" i="6" s="1"/>
  <c r="CC215" i="6" s="1"/>
  <c r="BY215" i="6" s="1"/>
  <c r="Q935" i="6"/>
  <c r="Q472" i="6"/>
  <c r="Q405" i="6"/>
  <c r="Q564" i="6"/>
  <c r="Q723" i="6"/>
  <c r="Q233" i="6"/>
  <c r="Q41" i="6"/>
  <c r="Q657" i="6"/>
  <c r="Q90" i="6"/>
  <c r="Q726" i="6"/>
  <c r="Q1235" i="6"/>
  <c r="Q31" i="6"/>
  <c r="Q245" i="6"/>
  <c r="Q568" i="6"/>
  <c r="Q242" i="6"/>
  <c r="Q548" i="6"/>
  <c r="Q667" i="6"/>
  <c r="Q44" i="6"/>
  <c r="Q1120" i="6"/>
  <c r="Q940" i="6"/>
  <c r="Q266" i="6"/>
  <c r="Q1040" i="6"/>
  <c r="Q1204" i="6"/>
  <c r="Q329" i="6"/>
  <c r="Q136" i="6"/>
  <c r="Q1058" i="6"/>
  <c r="Q209" i="6"/>
  <c r="Q1320" i="6"/>
  <c r="Q1455" i="6"/>
  <c r="Q918" i="6"/>
  <c r="R183" i="6"/>
  <c r="U183" i="6" s="1"/>
  <c r="CC183" i="6" s="1"/>
  <c r="BY183" i="6" s="1"/>
  <c r="Q916" i="6"/>
  <c r="Q1048" i="6"/>
  <c r="Q1242" i="6"/>
  <c r="R213" i="6"/>
  <c r="U213" i="6" s="1"/>
  <c r="Q603" i="6"/>
  <c r="Q1367" i="6"/>
  <c r="R1337" i="6"/>
  <c r="U1337" i="6" s="1"/>
  <c r="Q320" i="6"/>
  <c r="Q1103" i="6"/>
  <c r="R164" i="6"/>
  <c r="Q537" i="6"/>
  <c r="R155" i="6"/>
  <c r="U155" i="6" s="1"/>
  <c r="Q951" i="6"/>
  <c r="Q695" i="6"/>
  <c r="Q741" i="6"/>
  <c r="Q694" i="6"/>
  <c r="Q1036" i="6"/>
  <c r="Q1221" i="6"/>
  <c r="Q1254" i="6"/>
  <c r="Q111" i="6"/>
  <c r="R144" i="6"/>
  <c r="U144" i="6" s="1"/>
  <c r="Q809" i="6"/>
  <c r="Q227" i="6"/>
  <c r="Q1381" i="6"/>
  <c r="Q620" i="6"/>
  <c r="Q742" i="6"/>
  <c r="Q425" i="6"/>
  <c r="Q1051" i="6"/>
  <c r="Q1299" i="6"/>
  <c r="Q802" i="6"/>
  <c r="Q558" i="6"/>
  <c r="Q1053" i="6"/>
  <c r="Q1443" i="6"/>
  <c r="Q942" i="6"/>
  <c r="Q1136" i="6"/>
  <c r="Q833" i="6"/>
  <c r="Q1415" i="6"/>
  <c r="Q1016" i="6"/>
  <c r="Q385" i="6"/>
  <c r="Q246" i="6"/>
  <c r="Q855" i="6"/>
  <c r="Q1328" i="6"/>
  <c r="Q295" i="6"/>
  <c r="Q737" i="6"/>
  <c r="Q882" i="6"/>
  <c r="R1424" i="6"/>
  <c r="R544" i="6"/>
  <c r="R534" i="6"/>
  <c r="R840" i="6"/>
  <c r="R16" i="6"/>
  <c r="R570" i="6"/>
  <c r="R860" i="6"/>
  <c r="R592" i="6"/>
  <c r="R1121" i="6"/>
  <c r="R1335" i="6"/>
  <c r="R454" i="6"/>
  <c r="R211" i="6"/>
  <c r="R453" i="6"/>
  <c r="R1097" i="6"/>
  <c r="R566" i="6"/>
  <c r="R228" i="6"/>
  <c r="R413" i="6"/>
  <c r="R565" i="6"/>
  <c r="R96" i="6"/>
  <c r="R402" i="6"/>
  <c r="R393" i="6"/>
  <c r="U393" i="6" s="1"/>
  <c r="CC393" i="6" s="1"/>
  <c r="BY393" i="6" s="1"/>
  <c r="R298" i="6"/>
  <c r="R1456" i="6"/>
  <c r="R1305" i="6"/>
  <c r="R473" i="6"/>
  <c r="R516" i="6"/>
  <c r="R281" i="6"/>
  <c r="R56" i="6"/>
  <c r="R54" i="6"/>
  <c r="R567" i="6"/>
  <c r="R118" i="6"/>
  <c r="R309" i="6"/>
  <c r="R1213" i="6"/>
  <c r="R586" i="6"/>
  <c r="R1239" i="6"/>
  <c r="R446" i="6"/>
  <c r="R419" i="6"/>
  <c r="R1104" i="6"/>
  <c r="R848" i="6"/>
  <c r="R764" i="6"/>
  <c r="R660" i="6"/>
  <c r="R146" i="6"/>
  <c r="U146" i="6" s="1"/>
  <c r="CC146" i="6" s="1"/>
  <c r="BY146" i="6" s="1"/>
  <c r="R290" i="6"/>
  <c r="R1265" i="6"/>
  <c r="R274" i="6"/>
  <c r="R844" i="6"/>
  <c r="R508" i="6"/>
  <c r="R353" i="6"/>
  <c r="R451" i="6"/>
  <c r="R788" i="6"/>
  <c r="R1421" i="6"/>
  <c r="R311" i="6"/>
  <c r="R1440" i="6"/>
  <c r="R46" i="6"/>
  <c r="R1453" i="6"/>
  <c r="R475" i="6"/>
  <c r="R17" i="6"/>
  <c r="R175" i="6"/>
  <c r="R480" i="6"/>
  <c r="R332" i="6"/>
  <c r="R1387" i="6"/>
  <c r="R222" i="6"/>
  <c r="R563" i="6"/>
  <c r="R632" i="6"/>
  <c r="R596" i="6"/>
  <c r="R251" i="6"/>
  <c r="R1315" i="6"/>
  <c r="R42" i="6"/>
  <c r="R107" i="6"/>
  <c r="R346" i="6"/>
  <c r="R685" i="6"/>
  <c r="R396" i="6"/>
  <c r="R269" i="6"/>
  <c r="R1125" i="6"/>
  <c r="R483" i="6"/>
  <c r="R112" i="6"/>
  <c r="R126" i="6"/>
  <c r="U126" i="6" s="1"/>
  <c r="CC126" i="6" s="1"/>
  <c r="BY126" i="6" s="1"/>
  <c r="R1403" i="6"/>
  <c r="R604" i="6"/>
  <c r="R468" i="6"/>
  <c r="R289" i="6"/>
  <c r="R1369" i="6"/>
  <c r="R1293" i="6"/>
  <c r="R1432" i="6"/>
  <c r="R448" i="6"/>
  <c r="R583" i="6"/>
  <c r="R1271" i="6"/>
  <c r="R595" i="6"/>
  <c r="R297" i="6"/>
  <c r="R268" i="6"/>
  <c r="R550" i="6"/>
  <c r="R636" i="6"/>
  <c r="R896" i="6"/>
  <c r="R232" i="6"/>
  <c r="R238" i="6"/>
  <c r="R216" i="6"/>
  <c r="R440" i="6"/>
  <c r="R80" i="6"/>
  <c r="U80" i="6" s="1"/>
  <c r="CC80" i="6" s="1"/>
  <c r="BY80" i="6" s="1"/>
  <c r="R1389" i="6"/>
  <c r="R435" i="6"/>
  <c r="R522" i="6"/>
  <c r="R1448" i="6"/>
  <c r="R313" i="6"/>
  <c r="R1407" i="6"/>
  <c r="R291" i="6"/>
  <c r="R682" i="6"/>
  <c r="R392" i="6"/>
  <c r="U392" i="6" s="1"/>
  <c r="CC392" i="6" s="1"/>
  <c r="BY392" i="6" s="1"/>
  <c r="R600" i="6"/>
  <c r="R404" i="6"/>
  <c r="R1441" i="6"/>
  <c r="R796" i="6"/>
  <c r="R458" i="6"/>
  <c r="R1449" i="6"/>
  <c r="R191" i="6"/>
  <c r="R347" i="6"/>
  <c r="R275" i="6"/>
  <c r="R141" i="6"/>
  <c r="U141" i="6" s="1"/>
  <c r="CC141" i="6" s="1"/>
  <c r="BY141" i="6" s="1"/>
  <c r="R73" i="6"/>
  <c r="R646" i="6"/>
  <c r="R102" i="6"/>
  <c r="R317" i="6"/>
  <c r="R234" i="6"/>
  <c r="R1345" i="6"/>
  <c r="R1423" i="6"/>
  <c r="R381" i="6"/>
  <c r="R226" i="6"/>
  <c r="R239" i="6"/>
  <c r="R1301" i="6"/>
  <c r="R240" i="6"/>
  <c r="R808" i="6"/>
  <c r="R37" i="6"/>
  <c r="R585" i="6"/>
  <c r="R485" i="6"/>
  <c r="R13" i="6"/>
  <c r="R1425" i="6"/>
  <c r="R1323" i="6"/>
  <c r="R410" i="6"/>
  <c r="R333" i="6"/>
  <c r="R1113" i="6"/>
  <c r="R117" i="6"/>
  <c r="R777" i="6"/>
  <c r="R129" i="6"/>
  <c r="U129" i="6" s="1"/>
  <c r="CC129" i="6" s="1"/>
  <c r="BY129" i="6" s="1"/>
  <c r="R832" i="6"/>
  <c r="R1227" i="6"/>
  <c r="R363" i="6"/>
  <c r="R1383" i="6"/>
  <c r="R244" i="6"/>
  <c r="U244" i="6" s="1"/>
  <c r="Q652" i="6"/>
  <c r="Q1270" i="6"/>
  <c r="Q662" i="6"/>
  <c r="R204" i="6"/>
  <c r="U204" i="6" s="1"/>
  <c r="R279" i="6"/>
  <c r="U279" i="6" s="1"/>
  <c r="Q114" i="6"/>
  <c r="Q273" i="6"/>
  <c r="Q212" i="6"/>
  <c r="Q270" i="6"/>
  <c r="Q271" i="6"/>
  <c r="Q496" i="6"/>
  <c r="Q106" i="6"/>
  <c r="Q71" i="6"/>
  <c r="Q619" i="6"/>
  <c r="Q919" i="6"/>
  <c r="Q103" i="6"/>
  <c r="Q127" i="6"/>
  <c r="Q1442" i="6"/>
  <c r="Q371" i="6"/>
  <c r="Q1414" i="6"/>
  <c r="Q486" i="6"/>
  <c r="Q664" i="6"/>
  <c r="Q784" i="6"/>
  <c r="Q1130" i="6"/>
  <c r="Q883" i="6"/>
  <c r="Q1438" i="6"/>
  <c r="Q1012" i="6"/>
  <c r="Q868" i="6"/>
  <c r="Q154" i="6"/>
  <c r="Q869" i="6"/>
  <c r="Q1026" i="6"/>
  <c r="Q549" i="6"/>
  <c r="Q1158" i="6"/>
  <c r="Q1334" i="6"/>
  <c r="Q436" i="6"/>
  <c r="Q818" i="6"/>
  <c r="R122" i="6"/>
  <c r="U122" i="6" s="1"/>
  <c r="CC122" i="6" s="1"/>
  <c r="BY122" i="6" s="1"/>
  <c r="Q1164" i="6"/>
  <c r="V236" i="6"/>
  <c r="V408" i="6"/>
  <c r="V79" i="6"/>
  <c r="BT320" i="6"/>
  <c r="BT717" i="6"/>
  <c r="BT935" i="6"/>
  <c r="BT1124" i="6"/>
  <c r="BT882" i="6"/>
  <c r="BT330" i="6"/>
  <c r="BT1057" i="6"/>
  <c r="BT1163" i="6"/>
  <c r="BT1048" i="6"/>
  <c r="BT737" i="6"/>
  <c r="BT916" i="6"/>
  <c r="BT818" i="6"/>
  <c r="BT587" i="6"/>
  <c r="BT584" i="6"/>
  <c r="BT1208" i="6"/>
  <c r="BT1158" i="6"/>
  <c r="BT549" i="6"/>
  <c r="BT6" i="6"/>
  <c r="BT1040" i="6"/>
  <c r="V836" i="6"/>
  <c r="V198" i="6"/>
  <c r="V153" i="6"/>
  <c r="V998" i="6"/>
  <c r="BT44" i="6"/>
  <c r="V688" i="6"/>
  <c r="V143" i="6"/>
  <c r="V972" i="6"/>
  <c r="BT1320" i="6"/>
  <c r="BT154" i="6"/>
  <c r="BT1198" i="6"/>
  <c r="V939" i="6"/>
  <c r="V1385" i="6"/>
  <c r="BT1443" i="6"/>
  <c r="BT833" i="6"/>
  <c r="BT664" i="6"/>
  <c r="V62" i="6"/>
  <c r="V105" i="6"/>
  <c r="V907" i="6"/>
  <c r="V673" i="6"/>
  <c r="BT1455" i="6"/>
  <c r="BT136" i="6"/>
  <c r="V207" i="6"/>
  <c r="V914" i="6"/>
  <c r="V699" i="6"/>
  <c r="V938" i="6"/>
  <c r="V758" i="6"/>
  <c r="V512" i="6"/>
  <c r="V1093" i="6"/>
  <c r="V339" i="6"/>
  <c r="V324" i="6"/>
  <c r="V716" i="6"/>
  <c r="V177" i="6"/>
  <c r="V1086" i="6"/>
  <c r="V828" i="6"/>
  <c r="BT1130" i="6"/>
  <c r="BT1016" i="6"/>
  <c r="BT329" i="6"/>
  <c r="BT1136" i="6"/>
  <c r="V810" i="6"/>
  <c r="BT1299" i="6"/>
  <c r="V1167" i="6"/>
  <c r="V712" i="6"/>
  <c r="V605" i="6"/>
  <c r="V640" i="6"/>
  <c r="V482" i="6"/>
  <c r="V300" i="6"/>
  <c r="V1437" i="6"/>
  <c r="V205" i="6"/>
  <c r="V1018" i="6"/>
  <c r="V194" i="6"/>
  <c r="V1116" i="6"/>
  <c r="V711" i="6"/>
  <c r="V361" i="6"/>
  <c r="BT1438" i="6"/>
  <c r="V1025" i="6"/>
  <c r="BT259" i="6"/>
  <c r="V1157" i="6"/>
  <c r="V750" i="6"/>
  <c r="BT227" i="6"/>
  <c r="BT784" i="6"/>
  <c r="BT564" i="6"/>
  <c r="V1073" i="6"/>
  <c r="V1252" i="6"/>
  <c r="BT558" i="6"/>
  <c r="BT1120" i="6"/>
  <c r="V892" i="6"/>
  <c r="V1355" i="6"/>
  <c r="V70" i="6"/>
  <c r="V394" i="6"/>
  <c r="V5" i="6"/>
  <c r="V546" i="6"/>
  <c r="V348" i="6"/>
  <c r="V383" i="6"/>
  <c r="V926" i="6"/>
  <c r="V23" i="6"/>
  <c r="V265" i="6"/>
  <c r="V412" i="6"/>
  <c r="V1361" i="6"/>
  <c r="V253" i="6"/>
  <c r="V1352" i="6"/>
  <c r="BT71" i="6"/>
  <c r="BT786" i="6"/>
  <c r="V184" i="6"/>
  <c r="V576" i="6"/>
  <c r="V325" i="6"/>
  <c r="V1142" i="6"/>
  <c r="V26" i="6"/>
  <c r="V48" i="6"/>
  <c r="V1089" i="6"/>
  <c r="V456" i="6"/>
  <c r="V1185" i="6"/>
  <c r="V88" i="6"/>
  <c r="V1081" i="6"/>
  <c r="V91" i="6"/>
  <c r="V1210" i="6"/>
  <c r="V1030" i="6"/>
  <c r="V981" i="6"/>
  <c r="V367" i="6"/>
  <c r="V769" i="6"/>
  <c r="V1231" i="6"/>
  <c r="V1171" i="6"/>
  <c r="V442" i="6"/>
  <c r="V1226" i="6"/>
  <c r="V870" i="6"/>
  <c r="V994" i="6"/>
  <c r="V202" i="6"/>
  <c r="BT266" i="6"/>
  <c r="V843" i="6"/>
  <c r="V719" i="6"/>
  <c r="V1095" i="6"/>
  <c r="V1362" i="6"/>
  <c r="V865" i="6"/>
  <c r="V82" i="6"/>
  <c r="V180" i="6"/>
  <c r="V811" i="6"/>
  <c r="V678" i="6"/>
  <c r="V395" i="6"/>
  <c r="V1161" i="6"/>
  <c r="V247" i="6"/>
  <c r="V110" i="6"/>
  <c r="V625" i="6"/>
  <c r="V190" i="6"/>
  <c r="V499" i="6"/>
  <c r="V727" i="6"/>
  <c r="V1220" i="6"/>
  <c r="V1333" i="6"/>
  <c r="V782" i="6"/>
  <c r="V920" i="6"/>
  <c r="V936" i="6"/>
  <c r="V61" i="6"/>
  <c r="V1327" i="6"/>
  <c r="V929" i="6"/>
  <c r="V248" i="6"/>
  <c r="V706" i="6"/>
  <c r="V666" i="6"/>
  <c r="V214" i="6"/>
  <c r="V668" i="6"/>
  <c r="V1115" i="6"/>
  <c r="V173" i="6"/>
  <c r="BT919" i="6"/>
  <c r="V676" i="6"/>
  <c r="V1035" i="6"/>
  <c r="V613" i="6"/>
  <c r="V1291" i="6"/>
  <c r="V1066" i="6"/>
  <c r="V115" i="6"/>
  <c r="V1183" i="6"/>
  <c r="V753" i="6"/>
  <c r="V928" i="6"/>
  <c r="V264" i="6"/>
  <c r="V314" i="6"/>
  <c r="V969" i="6"/>
  <c r="V63" i="6"/>
  <c r="V1027" i="6"/>
  <c r="V149" i="6"/>
  <c r="V1329" i="6"/>
  <c r="V1420" i="6"/>
  <c r="V1290" i="6"/>
  <c r="V1232" i="6"/>
  <c r="V377" i="6"/>
  <c r="V1346" i="6"/>
  <c r="V321" i="6"/>
  <c r="V824" i="6"/>
  <c r="V1430" i="6"/>
  <c r="V474" i="6"/>
  <c r="V1082" i="6"/>
  <c r="BT1204" i="6"/>
  <c r="BT568" i="6"/>
  <c r="V816" i="6"/>
  <c r="BT233" i="6"/>
  <c r="V908" i="6"/>
  <c r="V462" i="6"/>
  <c r="V560" i="6"/>
  <c r="V1212" i="6"/>
  <c r="V176" i="6"/>
  <c r="V343" i="6"/>
  <c r="V1419" i="6"/>
  <c r="V687" i="6"/>
  <c r="V820" i="6"/>
  <c r="V284" i="6"/>
  <c r="V465" i="6"/>
  <c r="V344" i="6"/>
  <c r="V1401" i="6"/>
  <c r="V1445" i="6"/>
  <c r="V390" i="6"/>
  <c r="V983" i="6"/>
  <c r="V1178" i="6"/>
  <c r="V166" i="6"/>
  <c r="V292" i="6"/>
  <c r="V614" i="6"/>
  <c r="V1261" i="6"/>
  <c r="V280" i="6"/>
  <c r="V1259" i="6"/>
  <c r="BT726" i="6"/>
  <c r="V337" i="6"/>
  <c r="V237" i="6"/>
  <c r="V438" i="6"/>
  <c r="V1002" i="6"/>
  <c r="V1289" i="6"/>
  <c r="V1145" i="6"/>
  <c r="BT694" i="6"/>
  <c r="V1366" i="6"/>
  <c r="V351" i="6"/>
  <c r="V327" i="6"/>
  <c r="V58" i="6"/>
  <c r="V134" i="6"/>
  <c r="V979" i="6"/>
  <c r="V463" i="6"/>
  <c r="V1047" i="6"/>
  <c r="V839" i="6"/>
  <c r="V779" i="6"/>
  <c r="V850" i="6"/>
  <c r="V434" i="6"/>
  <c r="V804" i="6"/>
  <c r="V781" i="6"/>
  <c r="V282" i="6"/>
  <c r="V624" i="6"/>
  <c r="V680" i="6"/>
  <c r="V500" i="6"/>
  <c r="V933" i="6"/>
  <c r="V464" i="6"/>
  <c r="V847" i="6"/>
  <c r="V293" i="6"/>
  <c r="V745" i="6"/>
  <c r="V1202" i="6"/>
  <c r="V376" i="6"/>
  <c r="V35" i="6"/>
  <c r="V1013" i="6"/>
  <c r="V1250" i="6"/>
  <c r="V703" i="6"/>
  <c r="V909" i="6"/>
  <c r="V108" i="6"/>
  <c r="V766" i="6"/>
  <c r="V50" i="6"/>
  <c r="V1262" i="6"/>
  <c r="V1117" i="6"/>
  <c r="V85" i="6"/>
  <c r="V252" i="6"/>
  <c r="V515" i="6"/>
  <c r="BT1103" i="6"/>
  <c r="V523" i="6"/>
  <c r="V1267" i="6"/>
  <c r="V675" i="6"/>
  <c r="V1233" i="6"/>
  <c r="V504" i="6"/>
  <c r="V254" i="6"/>
  <c r="V922" i="6"/>
  <c r="V1331" i="6"/>
  <c r="V633" i="6"/>
  <c r="V1379" i="6"/>
  <c r="V755" i="6"/>
  <c r="BT144" i="6"/>
  <c r="V765" i="6"/>
  <c r="BT1248" i="6"/>
  <c r="CC1248" i="6" s="1"/>
  <c r="BY1248" i="6" s="1"/>
  <c r="V807" i="6"/>
  <c r="V21" i="6"/>
  <c r="V487" i="6"/>
  <c r="V1344" i="6"/>
  <c r="V210" i="6"/>
  <c r="V1156" i="6"/>
  <c r="V1007" i="6"/>
  <c r="V256" i="6"/>
  <c r="V701" i="6"/>
  <c r="V335" i="6"/>
  <c r="V1256" i="6"/>
  <c r="V1237" i="6"/>
  <c r="V1122" i="6"/>
  <c r="V1080" i="6"/>
  <c r="V654" i="6"/>
  <c r="V545" i="6"/>
  <c r="V1008" i="6"/>
  <c r="V1390" i="6"/>
  <c r="V249" i="6"/>
  <c r="V1075" i="6"/>
  <c r="V776" i="6"/>
  <c r="V893" i="6"/>
  <c r="V789" i="6"/>
  <c r="V365" i="6"/>
  <c r="V650" i="6"/>
  <c r="BT111" i="6"/>
  <c r="BT231" i="6"/>
  <c r="V1447" i="6"/>
  <c r="V1409" i="6"/>
  <c r="V1141" i="6"/>
  <c r="V123" i="6"/>
  <c r="V656" i="6"/>
  <c r="V949" i="6"/>
  <c r="V800" i="6"/>
  <c r="V409" i="6"/>
  <c r="V1133" i="6"/>
  <c r="V491" i="6"/>
  <c r="V1194" i="6"/>
  <c r="V1372" i="6"/>
  <c r="V1364" i="6"/>
  <c r="V27" i="6"/>
  <c r="V899" i="6"/>
  <c r="V705" i="6"/>
  <c r="BT1381" i="6"/>
  <c r="V415" i="6"/>
  <c r="V400" i="6"/>
  <c r="V783" i="6"/>
  <c r="V1308" i="6"/>
  <c r="V1019" i="6"/>
  <c r="V831" i="6"/>
  <c r="V397" i="6"/>
  <c r="V713" i="6"/>
  <c r="V510" i="6"/>
  <c r="V1126" i="6"/>
  <c r="V22" i="6"/>
  <c r="V380" i="6"/>
  <c r="V203" i="6"/>
  <c r="V915" i="6"/>
  <c r="BT28" i="6"/>
  <c r="BT809" i="6"/>
  <c r="V845" i="6"/>
  <c r="V955" i="6"/>
  <c r="V1268" i="6"/>
  <c r="V579" i="6"/>
  <c r="V927" i="6"/>
  <c r="V174" i="6"/>
  <c r="V770" i="6"/>
  <c r="V1253" i="6"/>
  <c r="V787" i="6"/>
  <c r="V1234" i="6"/>
  <c r="V842" i="6"/>
  <c r="V874" i="6"/>
  <c r="V1107" i="6"/>
  <c r="V772" i="6"/>
  <c r="V651" i="6"/>
  <c r="V1090" i="6"/>
  <c r="V612" i="6"/>
  <c r="V1054" i="6"/>
  <c r="V1203" i="6"/>
  <c r="V302" i="6"/>
  <c r="V369" i="6"/>
  <c r="V1177" i="6"/>
  <c r="V142" i="6"/>
  <c r="V368" i="6"/>
  <c r="V145" i="6"/>
  <c r="V649" i="6"/>
  <c r="V890" i="6"/>
  <c r="V1380" i="6"/>
  <c r="V803" i="6"/>
  <c r="V1044" i="6"/>
  <c r="V424" i="6"/>
  <c r="V257" i="6"/>
  <c r="V881" i="6"/>
  <c r="V970" i="6"/>
  <c r="V859" i="6"/>
  <c r="V958" i="6"/>
  <c r="V1037" i="6"/>
  <c r="V1184" i="6"/>
  <c r="V661" i="6"/>
  <c r="V580" i="6"/>
  <c r="V959" i="6"/>
  <c r="V1411" i="6"/>
  <c r="V399" i="6"/>
  <c r="V514" i="6"/>
  <c r="V30" i="6"/>
  <c r="V1154" i="6"/>
  <c r="V345" i="6"/>
  <c r="V1306" i="6"/>
  <c r="V124" i="6"/>
  <c r="V457" i="6"/>
  <c r="V94" i="6"/>
  <c r="V556" i="6"/>
  <c r="V540" i="6"/>
  <c r="V903" i="6"/>
  <c r="V1318" i="6"/>
  <c r="V1094" i="6"/>
  <c r="V982" i="6"/>
  <c r="V119" i="6"/>
  <c r="V1317" i="6"/>
  <c r="V736" i="6"/>
  <c r="V943" i="6"/>
  <c r="V1014" i="6"/>
  <c r="V25" i="6"/>
  <c r="V1248" i="6"/>
  <c r="V168" i="6"/>
  <c r="V1395" i="6"/>
  <c r="V272" i="6"/>
  <c r="V98" i="6"/>
  <c r="BT372" i="6"/>
  <c r="BT657" i="6"/>
  <c r="BT103" i="6"/>
  <c r="BT486" i="6"/>
  <c r="BT472" i="6"/>
  <c r="BT537" i="6"/>
  <c r="BT741" i="6"/>
  <c r="BT31" i="6"/>
  <c r="BT548" i="6"/>
  <c r="BT822" i="6"/>
  <c r="BT496" i="6"/>
  <c r="V55" i="6"/>
  <c r="V1283" i="6"/>
  <c r="V416" i="6"/>
  <c r="V554" i="6"/>
  <c r="V901" i="6"/>
  <c r="BT1205" i="6"/>
  <c r="CC1205" i="6" s="1"/>
  <c r="BY1205" i="6" s="1"/>
  <c r="V574" i="6"/>
  <c r="V854" i="6"/>
  <c r="V932" i="6"/>
  <c r="V1100" i="6"/>
  <c r="V871" i="6"/>
  <c r="BT620" i="6"/>
  <c r="V986" i="6"/>
  <c r="V1321" i="6"/>
  <c r="V1276" i="6"/>
  <c r="V1312" i="6"/>
  <c r="V260" i="6"/>
  <c r="V1209" i="6"/>
  <c r="V1463" i="6"/>
  <c r="V364" i="6"/>
  <c r="V1351" i="6"/>
  <c r="V67" i="6"/>
  <c r="V527" i="6"/>
  <c r="V852" i="6"/>
  <c r="V1398" i="6"/>
  <c r="V1174" i="6"/>
  <c r="V323" i="6"/>
  <c r="V1151" i="6"/>
  <c r="V553" i="6"/>
  <c r="V444" i="6"/>
  <c r="V374" i="6"/>
  <c r="V64" i="6"/>
  <c r="V524" i="6"/>
  <c r="V1285" i="6"/>
  <c r="BT270" i="6"/>
  <c r="V421" i="6"/>
  <c r="V608" i="6"/>
  <c r="V773" i="6"/>
  <c r="V1187" i="6"/>
  <c r="BT652" i="6"/>
  <c r="BT1051" i="6"/>
  <c r="V731" i="6"/>
  <c r="V229" i="6"/>
  <c r="BT155" i="6"/>
  <c r="BT220" i="6"/>
  <c r="BT41" i="6"/>
  <c r="BT1055" i="6"/>
  <c r="BT49" i="6"/>
  <c r="V316" i="6"/>
  <c r="BT1378" i="6"/>
  <c r="V1282" i="6"/>
  <c r="V806" i="6"/>
  <c r="V590" i="6"/>
  <c r="BT273" i="6"/>
  <c r="BT1337" i="6"/>
  <c r="BT213" i="6"/>
  <c r="BT1218" i="6"/>
  <c r="BT925" i="6"/>
  <c r="BT389" i="6"/>
  <c r="BT437" i="6"/>
  <c r="BT1341" i="6"/>
  <c r="BT244" i="6"/>
  <c r="V1045" i="6"/>
  <c r="BT744" i="6"/>
  <c r="V589" i="6"/>
  <c r="V225" i="6"/>
  <c r="V1413" i="6"/>
  <c r="V261" i="6"/>
  <c r="V427" i="6"/>
  <c r="V219" i="6"/>
  <c r="V520" i="6"/>
  <c r="V401" i="6"/>
  <c r="V617" i="6"/>
  <c r="V1197" i="6"/>
  <c r="V702" i="6"/>
  <c r="V1458" i="6"/>
  <c r="V1408" i="6"/>
  <c r="V315" i="6"/>
  <c r="V1446" i="6"/>
  <c r="V525" i="6"/>
  <c r="V97" i="6"/>
  <c r="V1105" i="6"/>
  <c r="V937" i="6"/>
  <c r="V1454" i="6"/>
  <c r="V930" i="6"/>
  <c r="V659" i="6"/>
  <c r="V1201" i="6"/>
  <c r="V1153" i="6"/>
  <c r="V794" i="6"/>
  <c r="V179" i="6"/>
  <c r="V354" i="6"/>
  <c r="V861" i="6"/>
  <c r="V305" i="6"/>
  <c r="V704" i="6"/>
  <c r="V1275" i="6"/>
  <c r="V1417" i="6"/>
  <c r="V658" i="6"/>
  <c r="V1241" i="6"/>
  <c r="V235" i="6"/>
  <c r="V1180" i="6"/>
  <c r="E1046" i="32"/>
  <c r="E691" i="32"/>
  <c r="E916" i="32"/>
  <c r="E218" i="32"/>
  <c r="E979" i="32"/>
  <c r="E1269" i="32"/>
  <c r="E336" i="32"/>
  <c r="E473" i="32"/>
  <c r="E267" i="32"/>
  <c r="E1158" i="32"/>
  <c r="E538" i="32"/>
  <c r="E767" i="32"/>
  <c r="E610" i="32"/>
  <c r="E1217" i="32"/>
  <c r="E662" i="32"/>
  <c r="E1100" i="32"/>
  <c r="E1402" i="32"/>
  <c r="E1332" i="32"/>
  <c r="E1457" i="32"/>
  <c r="O2" i="6"/>
  <c r="CC1338" i="6" l="1"/>
  <c r="BY1338" i="6" s="1"/>
  <c r="CC279" i="6"/>
  <c r="BY279" i="6" s="1"/>
  <c r="CC204" i="6"/>
  <c r="BY204" i="6" s="1"/>
  <c r="CC244" i="6"/>
  <c r="BY244" i="6" s="1"/>
  <c r="CC144" i="6"/>
  <c r="BY144" i="6" s="1"/>
  <c r="CC1341" i="6"/>
  <c r="BY1341" i="6" s="1"/>
  <c r="CC1055" i="6"/>
  <c r="BY1055" i="6" s="1"/>
  <c r="CC925" i="6"/>
  <c r="BY925" i="6" s="1"/>
  <c r="CC744" i="6"/>
  <c r="BY744" i="6" s="1"/>
  <c r="CC437" i="6"/>
  <c r="BY437" i="6" s="1"/>
  <c r="CC1218" i="6"/>
  <c r="BY1218" i="6" s="1"/>
  <c r="CC1337" i="6"/>
  <c r="BY1337" i="6" s="1"/>
  <c r="CC822" i="6"/>
  <c r="BY822" i="6" s="1"/>
  <c r="CC155" i="6"/>
  <c r="BY155" i="6" s="1"/>
  <c r="CC1124" i="6"/>
  <c r="BY1124" i="6" s="1"/>
  <c r="CC213" i="6"/>
  <c r="BY213" i="6" s="1"/>
  <c r="CC389" i="6"/>
  <c r="BY389" i="6" s="1"/>
  <c r="CC28" i="6"/>
  <c r="BY28" i="6" s="1"/>
  <c r="CC1208" i="6"/>
  <c r="BY1208" i="6" s="1"/>
  <c r="V1386" i="6"/>
  <c r="V147" i="6"/>
  <c r="V505" i="6"/>
  <c r="V181" i="6"/>
  <c r="V188" i="6"/>
  <c r="V131" i="6"/>
  <c r="V1360" i="6"/>
  <c r="V730" i="6"/>
  <c r="V128" i="6"/>
  <c r="V1028" i="6"/>
  <c r="V1024" i="6"/>
  <c r="V987" i="6"/>
  <c r="V358" i="6"/>
  <c r="V1243" i="6"/>
  <c r="V195" i="6"/>
  <c r="V312" i="6"/>
  <c r="V670" i="6"/>
  <c r="V749" i="6"/>
  <c r="V76" i="6"/>
  <c r="V146" i="6"/>
  <c r="V163" i="6"/>
  <c r="V887" i="6"/>
  <c r="V109" i="6"/>
  <c r="V318" i="6"/>
  <c r="V137" i="6"/>
  <c r="V886" i="6"/>
  <c r="V1020" i="6"/>
  <c r="V1416" i="6"/>
  <c r="V1304" i="6"/>
  <c r="V39" i="6"/>
  <c r="V763" i="6"/>
  <c r="V150" i="6"/>
  <c r="V752" i="6"/>
  <c r="V906" i="6"/>
  <c r="V393" i="6"/>
  <c r="V144" i="6"/>
  <c r="V1033" i="6"/>
  <c r="V791" i="6"/>
  <c r="V19" i="6"/>
  <c r="V1106" i="6"/>
  <c r="V790" i="6"/>
  <c r="V135" i="6"/>
  <c r="V1127" i="6"/>
  <c r="V288" i="6"/>
  <c r="V75" i="6"/>
  <c r="V738" i="6"/>
  <c r="V971" i="6"/>
  <c r="V1258" i="6"/>
  <c r="V84" i="6"/>
  <c r="V1079" i="6"/>
  <c r="V200" i="6"/>
  <c r="V1005" i="6"/>
  <c r="V93" i="6"/>
  <c r="V151" i="6"/>
  <c r="V630" i="6"/>
  <c r="V310" i="6"/>
  <c r="V1278" i="6"/>
  <c r="V799" i="6"/>
  <c r="V631" i="6"/>
  <c r="U1193" i="6"/>
  <c r="CC1193" i="6" s="1"/>
  <c r="BY1193" i="6" s="1"/>
  <c r="U1189" i="6"/>
  <c r="CC1189" i="6" s="1"/>
  <c r="BY1189" i="6" s="1"/>
  <c r="U1191" i="6"/>
  <c r="CC1191" i="6" s="1"/>
  <c r="BY1191" i="6" s="1"/>
  <c r="V86" i="6"/>
  <c r="U1181" i="6"/>
  <c r="CC1181" i="6" s="1"/>
  <c r="BY1181" i="6" s="1"/>
  <c r="U1162" i="6"/>
  <c r="CC1162" i="6" s="1"/>
  <c r="BY1162" i="6" s="1"/>
  <c r="U1217" i="6"/>
  <c r="CC1217" i="6" s="1"/>
  <c r="BY1217" i="6" s="1"/>
  <c r="U417" i="6"/>
  <c r="CC417" i="6" s="1"/>
  <c r="BY417" i="6" s="1"/>
  <c r="R1198" i="6"/>
  <c r="U1400" i="6"/>
  <c r="CC1400" i="6" s="1"/>
  <c r="BY1400" i="6" s="1"/>
  <c r="U1384" i="6"/>
  <c r="CC1384" i="6" s="1"/>
  <c r="BY1384" i="6" s="1"/>
  <c r="U319" i="6"/>
  <c r="CC319" i="6" s="1"/>
  <c r="BY319" i="6" s="1"/>
  <c r="V1288" i="6"/>
  <c r="V1436" i="6"/>
  <c r="V52" i="6"/>
  <c r="U1316" i="6"/>
  <c r="CC1316" i="6" s="1"/>
  <c r="BY1316" i="6" s="1"/>
  <c r="U471" i="6"/>
  <c r="CC471" i="6" s="1"/>
  <c r="BY471" i="6" s="1"/>
  <c r="V819" i="6"/>
  <c r="V494" i="6"/>
  <c r="V1000" i="6"/>
  <c r="V1071" i="6"/>
  <c r="V905" i="6"/>
  <c r="V641" i="6"/>
  <c r="V960" i="6"/>
  <c r="V1444" i="6"/>
  <c r="U696" i="6"/>
  <c r="CC696" i="6" s="1"/>
  <c r="BY696" i="6" s="1"/>
  <c r="U432" i="6"/>
  <c r="CC432" i="6" s="1"/>
  <c r="BY432" i="6" s="1"/>
  <c r="U286" i="6"/>
  <c r="CC286" i="6" s="1"/>
  <c r="BY286" i="6" s="1"/>
  <c r="U1076" i="6"/>
  <c r="CC1076" i="6" s="1"/>
  <c r="BY1076" i="6" s="1"/>
  <c r="U1402" i="6"/>
  <c r="CC1402" i="6" s="1"/>
  <c r="BY1402" i="6" s="1"/>
  <c r="U1332" i="6"/>
  <c r="CC1332" i="6" s="1"/>
  <c r="BY1332" i="6" s="1"/>
  <c r="V1311" i="6"/>
  <c r="V817" i="6"/>
  <c r="V1128" i="6"/>
  <c r="V1272" i="6"/>
  <c r="V1359" i="6"/>
  <c r="V754" i="6"/>
  <c r="V991" i="6"/>
  <c r="V615" i="6"/>
  <c r="V230" i="6"/>
  <c r="V541" i="6"/>
  <c r="V1422" i="6"/>
  <c r="V1039" i="6"/>
  <c r="V1046" i="6"/>
  <c r="V551" i="6"/>
  <c r="V961" i="6"/>
  <c r="V858" i="6"/>
  <c r="V748" i="6"/>
  <c r="V47" i="6"/>
  <c r="V1108" i="6"/>
  <c r="V1302" i="6"/>
  <c r="V1067" i="6"/>
  <c r="V1119" i="6"/>
  <c r="V441" i="6"/>
  <c r="U1149" i="6"/>
  <c r="CC1149" i="6" s="1"/>
  <c r="BY1149" i="6" s="1"/>
  <c r="U7" i="6"/>
  <c r="CC7" i="6" s="1"/>
  <c r="BY7" i="6" s="1"/>
  <c r="U1085" i="6"/>
  <c r="CC1085" i="6" s="1"/>
  <c r="BY1085" i="6" s="1"/>
  <c r="U1296" i="6"/>
  <c r="CC1296" i="6" s="1"/>
  <c r="BY1296" i="6" s="1"/>
  <c r="U897" i="6"/>
  <c r="CC897" i="6" s="1"/>
  <c r="BY897" i="6" s="1"/>
  <c r="U1418" i="6"/>
  <c r="CC1418" i="6" s="1"/>
  <c r="BY1418" i="6" s="1"/>
  <c r="U1324" i="6"/>
  <c r="CC1324" i="6" s="1"/>
  <c r="BY1324" i="6" s="1"/>
  <c r="U1148" i="6"/>
  <c r="CC1148" i="6" s="1"/>
  <c r="BY1148" i="6" s="1"/>
  <c r="U1060" i="6"/>
  <c r="CC1060" i="6" s="1"/>
  <c r="BY1060" i="6" s="1"/>
  <c r="U877" i="6"/>
  <c r="CC877" i="6" s="1"/>
  <c r="BY877" i="6" s="1"/>
  <c r="U1146" i="6"/>
  <c r="CC1146" i="6" s="1"/>
  <c r="BY1146" i="6" s="1"/>
  <c r="U1370" i="6"/>
  <c r="CC1370" i="6" s="1"/>
  <c r="BY1370" i="6" s="1"/>
  <c r="U1394" i="6"/>
  <c r="CC1394" i="6" s="1"/>
  <c r="BY1394" i="6" s="1"/>
  <c r="V904" i="6"/>
  <c r="V931" i="6"/>
  <c r="V912" i="6"/>
  <c r="V1043" i="6"/>
  <c r="V977" i="6"/>
  <c r="V805" i="6"/>
  <c r="V639" i="6"/>
  <c r="V889" i="6"/>
  <c r="V879" i="6"/>
  <c r="V535" i="6"/>
  <c r="V1068" i="6"/>
  <c r="V990" i="6"/>
  <c r="V1388" i="6"/>
  <c r="V539" i="6"/>
  <c r="V1092" i="6"/>
  <c r="V1134" i="6"/>
  <c r="V513" i="6"/>
  <c r="U825" i="6"/>
  <c r="CC825" i="6" s="1"/>
  <c r="BY825" i="6" s="1"/>
  <c r="U1102" i="6"/>
  <c r="CC1102" i="6" s="1"/>
  <c r="BY1102" i="6" s="1"/>
  <c r="U1032" i="6"/>
  <c r="CC1032" i="6" s="1"/>
  <c r="BY1032" i="6" s="1"/>
  <c r="U1246" i="6"/>
  <c r="CC1246" i="6" s="1"/>
  <c r="BY1246" i="6" s="1"/>
  <c r="U718" i="6"/>
  <c r="CC718" i="6" s="1"/>
  <c r="BY718" i="6" s="1"/>
  <c r="U521" i="6"/>
  <c r="CC521" i="6" s="1"/>
  <c r="BY521" i="6" s="1"/>
  <c r="U1144" i="6"/>
  <c r="CC1144" i="6" s="1"/>
  <c r="BY1144" i="6" s="1"/>
  <c r="U693" i="6"/>
  <c r="CC693" i="6" s="1"/>
  <c r="BY693" i="6" s="1"/>
  <c r="U511" i="6"/>
  <c r="CC511" i="6" s="1"/>
  <c r="BY511" i="6" s="1"/>
  <c r="U950" i="6"/>
  <c r="CC950" i="6" s="1"/>
  <c r="BY950" i="6" s="1"/>
  <c r="U1396" i="6"/>
  <c r="CC1396" i="6" s="1"/>
  <c r="BY1396" i="6" s="1"/>
  <c r="U992" i="6"/>
  <c r="CC992" i="6" s="1"/>
  <c r="BY992" i="6" s="1"/>
  <c r="U1063" i="6"/>
  <c r="CC1063" i="6" s="1"/>
  <c r="BY1063" i="6" s="1"/>
  <c r="U304" i="6"/>
  <c r="CC304" i="6" s="1"/>
  <c r="BY304" i="6" s="1"/>
  <c r="U1284" i="6"/>
  <c r="CC1284" i="6" s="1"/>
  <c r="BY1284" i="6" s="1"/>
  <c r="U1313" i="6"/>
  <c r="CC1313" i="6" s="1"/>
  <c r="BY1313" i="6" s="1"/>
  <c r="U1166" i="6"/>
  <c r="CC1166" i="6" s="1"/>
  <c r="BY1166" i="6" s="1"/>
  <c r="U350" i="6"/>
  <c r="CC350" i="6" s="1"/>
  <c r="BY350" i="6" s="1"/>
  <c r="U352" i="6"/>
  <c r="CC352" i="6" s="1"/>
  <c r="BY352" i="6" s="1"/>
  <c r="U1342" i="6"/>
  <c r="CC1342" i="6" s="1"/>
  <c r="BY1342" i="6" s="1"/>
  <c r="V1083" i="6"/>
  <c r="V262" i="6"/>
  <c r="V1168" i="6"/>
  <c r="V403" i="6"/>
  <c r="V647" i="6"/>
  <c r="V917" i="6"/>
  <c r="V725" i="6"/>
  <c r="V1160" i="6"/>
  <c r="V1222" i="6"/>
  <c r="V1410" i="6"/>
  <c r="V493" i="6"/>
  <c r="V872" i="6"/>
  <c r="V827" i="6"/>
  <c r="V934" i="6"/>
  <c r="V968" i="6"/>
  <c r="V20" i="6"/>
  <c r="V1279" i="6"/>
  <c r="V547" i="6"/>
  <c r="V1297" i="6"/>
  <c r="V732" i="6"/>
  <c r="V910" i="6"/>
  <c r="V681" i="6"/>
  <c r="V1280" i="6"/>
  <c r="V690" i="6"/>
  <c r="V1021" i="6"/>
  <c r="V999" i="6"/>
  <c r="V1072" i="6"/>
  <c r="V326" i="6"/>
  <c r="V891" i="6"/>
  <c r="U835" i="6"/>
  <c r="CC835" i="6" s="1"/>
  <c r="BY835" i="6" s="1"/>
  <c r="U626" i="6"/>
  <c r="CC626" i="6" s="1"/>
  <c r="BY626" i="6" s="1"/>
  <c r="U426" i="6"/>
  <c r="CC426" i="6" s="1"/>
  <c r="BY426" i="6" s="1"/>
  <c r="V1223" i="6"/>
  <c r="U962" i="6"/>
  <c r="CC962" i="6" s="1"/>
  <c r="BY962" i="6" s="1"/>
  <c r="U775" i="6"/>
  <c r="CC775" i="6" s="1"/>
  <c r="BY775" i="6" s="1"/>
  <c r="U1382" i="6"/>
  <c r="CC1382" i="6" s="1"/>
  <c r="BY1382" i="6" s="1"/>
  <c r="U1074" i="6"/>
  <c r="CC1074" i="6" s="1"/>
  <c r="BY1074" i="6" s="1"/>
  <c r="U1049" i="6"/>
  <c r="CC1049" i="6" s="1"/>
  <c r="BY1049" i="6" s="1"/>
  <c r="U503" i="6"/>
  <c r="CC503" i="6" s="1"/>
  <c r="BY503" i="6" s="1"/>
  <c r="U801" i="6"/>
  <c r="CC801" i="6" s="1"/>
  <c r="BY801" i="6" s="1"/>
  <c r="U997" i="6"/>
  <c r="CC997" i="6" s="1"/>
  <c r="BY997" i="6" s="1"/>
  <c r="U1176" i="6"/>
  <c r="CC1176" i="6" s="1"/>
  <c r="BY1176" i="6" s="1"/>
  <c r="U921" i="6"/>
  <c r="CC921" i="6" s="1"/>
  <c r="BY921" i="6" s="1"/>
  <c r="U478" i="6"/>
  <c r="CC478" i="6" s="1"/>
  <c r="BY478" i="6" s="1"/>
  <c r="U384" i="6"/>
  <c r="CC384" i="6" s="1"/>
  <c r="BY384" i="6" s="1"/>
  <c r="U849" i="6"/>
  <c r="CC849" i="6" s="1"/>
  <c r="BY849" i="6" s="1"/>
  <c r="U59" i="6"/>
  <c r="CC59" i="6" s="1"/>
  <c r="BY59" i="6" s="1"/>
  <c r="U1452" i="6"/>
  <c r="CC1452" i="6" s="1"/>
  <c r="BY1452" i="6" s="1"/>
  <c r="V155" i="6"/>
  <c r="V1084" i="6"/>
  <c r="V709" i="6"/>
  <c r="V853" i="6"/>
  <c r="V857" i="6"/>
  <c r="V714" i="6"/>
  <c r="V502" i="6"/>
  <c r="V634" i="6"/>
  <c r="V492" i="6"/>
  <c r="U747" i="6"/>
  <c r="CC747" i="6" s="1"/>
  <c r="BY747" i="6" s="1"/>
  <c r="U1042" i="6"/>
  <c r="CC1042" i="6" s="1"/>
  <c r="BY1042" i="6" s="1"/>
  <c r="U1230" i="6"/>
  <c r="CC1230" i="6" s="1"/>
  <c r="BY1230" i="6" s="1"/>
  <c r="U645" i="6"/>
  <c r="CC645" i="6" s="1"/>
  <c r="BY645" i="6" s="1"/>
  <c r="U507" i="6"/>
  <c r="CC507" i="6" s="1"/>
  <c r="BY507" i="6" s="1"/>
  <c r="U967" i="6"/>
  <c r="CC967" i="6" s="1"/>
  <c r="BY967" i="6" s="1"/>
  <c r="U761" i="6"/>
  <c r="CC761" i="6" s="1"/>
  <c r="BY761" i="6" s="1"/>
  <c r="V856" i="6"/>
  <c r="U878" i="6"/>
  <c r="CC878" i="6" s="1"/>
  <c r="BY878" i="6" s="1"/>
  <c r="U1266" i="6"/>
  <c r="CC1266" i="6" s="1"/>
  <c r="BY1266" i="6" s="1"/>
  <c r="U1263" i="6"/>
  <c r="CC1263" i="6" s="1"/>
  <c r="BY1263" i="6" s="1"/>
  <c r="U740" i="6"/>
  <c r="CC740" i="6" s="1"/>
  <c r="BY740" i="6" s="1"/>
  <c r="U68" i="6"/>
  <c r="CC68" i="6" s="1"/>
  <c r="BY68" i="6" s="1"/>
  <c r="U470" i="6"/>
  <c r="CC470" i="6" s="1"/>
  <c r="BY470" i="6" s="1"/>
  <c r="U1147" i="6"/>
  <c r="CC1147" i="6" s="1"/>
  <c r="BY1147" i="6" s="1"/>
  <c r="U823" i="6"/>
  <c r="CC823" i="6" s="1"/>
  <c r="BY823" i="6" s="1"/>
  <c r="U1088" i="6"/>
  <c r="CC1088" i="6" s="1"/>
  <c r="BY1088" i="6" s="1"/>
  <c r="U924" i="6"/>
  <c r="CC924" i="6" s="1"/>
  <c r="BY924" i="6" s="1"/>
  <c r="U880" i="6"/>
  <c r="CC880" i="6" s="1"/>
  <c r="BY880" i="6" s="1"/>
  <c r="U1070" i="6"/>
  <c r="CC1070" i="6" s="1"/>
  <c r="BY1070" i="6" s="1"/>
  <c r="U953" i="6"/>
  <c r="CC953" i="6" s="1"/>
  <c r="BY953" i="6" s="1"/>
  <c r="U895" i="6"/>
  <c r="CC895" i="6" s="1"/>
  <c r="BY895" i="6" s="1"/>
  <c r="V87" i="6"/>
  <c r="V863" i="6"/>
  <c r="U875" i="6"/>
  <c r="CC875" i="6" s="1"/>
  <c r="BY875" i="6" s="1"/>
  <c r="U778" i="6"/>
  <c r="CC778" i="6" s="1"/>
  <c r="BY778" i="6" s="1"/>
  <c r="U698" i="6"/>
  <c r="CC698" i="6" s="1"/>
  <c r="BY698" i="6" s="1"/>
  <c r="U974" i="6"/>
  <c r="CC974" i="6" s="1"/>
  <c r="BY974" i="6" s="1"/>
  <c r="V392" i="6"/>
  <c r="V618" i="6"/>
  <c r="V1412" i="6"/>
  <c r="V1188" i="6"/>
  <c r="V1462" i="6"/>
  <c r="V342" i="6"/>
  <c r="V193" i="6"/>
  <c r="V1199" i="6"/>
  <c r="V944" i="6"/>
  <c r="V815" i="6"/>
  <c r="V708" i="6"/>
  <c r="V1182" i="6"/>
  <c r="V1077" i="6"/>
  <c r="V873" i="6"/>
  <c r="V993" i="6"/>
  <c r="V490" i="6"/>
  <c r="V1348" i="6"/>
  <c r="V684" i="6"/>
  <c r="V720" i="6"/>
  <c r="V1087" i="6"/>
  <c r="V1374" i="6"/>
  <c r="V771" i="6"/>
  <c r="V1300" i="6"/>
  <c r="V609" i="6"/>
  <c r="V629" i="6"/>
  <c r="V606" i="6"/>
  <c r="V995" i="6"/>
  <c r="V278" i="6"/>
  <c r="V1206" i="6"/>
  <c r="V1098" i="6"/>
  <c r="V1150" i="6"/>
  <c r="V946" i="6"/>
  <c r="V623" i="6"/>
  <c r="V1309" i="6"/>
  <c r="V1214" i="6"/>
  <c r="V1015" i="6"/>
  <c r="V43" i="6"/>
  <c r="V519" i="6"/>
  <c r="V336" i="6"/>
  <c r="V1169" i="6"/>
  <c r="V715" i="6"/>
  <c r="V1023" i="6"/>
  <c r="V531" i="6"/>
  <c r="V1170" i="6"/>
  <c r="V599" i="6"/>
  <c r="V1255" i="6"/>
  <c r="V360" i="6"/>
  <c r="V1114" i="6"/>
  <c r="V1050" i="6"/>
  <c r="V984" i="6"/>
  <c r="V821" i="6"/>
  <c r="V798" i="6"/>
  <c r="V60" i="6"/>
  <c r="V834" i="6"/>
  <c r="V757" i="6"/>
  <c r="V1247" i="6"/>
  <c r="V1129" i="6"/>
  <c r="V1354" i="6"/>
  <c r="V1186" i="6"/>
  <c r="V1240" i="6"/>
  <c r="V1034" i="6"/>
  <c r="V1059" i="6"/>
  <c r="V1224" i="6"/>
  <c r="V762" i="6"/>
  <c r="V671" i="6"/>
  <c r="V1216" i="6"/>
  <c r="V1172" i="6"/>
  <c r="V743" i="6"/>
  <c r="V813" i="6"/>
  <c r="V976" i="6"/>
  <c r="V988" i="6"/>
  <c r="V406" i="6"/>
  <c r="V980" i="6"/>
  <c r="V902" i="6"/>
  <c r="V1298" i="6"/>
  <c r="V797" i="6"/>
  <c r="V1069" i="6"/>
  <c r="V965" i="6"/>
  <c r="V1244" i="6"/>
  <c r="V689" i="6"/>
  <c r="V1112" i="6"/>
  <c r="V746" i="6"/>
  <c r="V533" i="6"/>
  <c r="V948" i="6"/>
  <c r="V1143" i="6"/>
  <c r="V900" i="6"/>
  <c r="V653" i="6"/>
  <c r="V1356" i="6"/>
  <c r="V449" i="6"/>
  <c r="V1029" i="6"/>
  <c r="V1041" i="6"/>
  <c r="V759" i="6"/>
  <c r="V1165" i="6"/>
  <c r="V1137" i="6"/>
  <c r="V1326" i="6"/>
  <c r="V294" i="6"/>
  <c r="V1310" i="6"/>
  <c r="V1274" i="6"/>
  <c r="V439" i="6"/>
  <c r="V1228" i="6"/>
  <c r="V973" i="6"/>
  <c r="V721" i="6"/>
  <c r="V1358" i="6"/>
  <c r="V1022" i="6"/>
  <c r="V728" i="6"/>
  <c r="V529" i="6"/>
  <c r="V989" i="6"/>
  <c r="V885" i="6"/>
  <c r="V978" i="6"/>
  <c r="V1056" i="6"/>
  <c r="V51" i="6"/>
  <c r="V1001" i="6"/>
  <c r="V644" i="6"/>
  <c r="V963" i="6"/>
  <c r="V735" i="6"/>
  <c r="V956" i="6"/>
  <c r="V452" i="6"/>
  <c r="V876" i="6"/>
  <c r="V838" i="6"/>
  <c r="V1061" i="6"/>
  <c r="V303" i="6"/>
  <c r="V707" i="6"/>
  <c r="V1190" i="6"/>
  <c r="V1238" i="6"/>
  <c r="V328" i="6"/>
  <c r="V637" i="6"/>
  <c r="V954" i="6"/>
  <c r="V1376" i="6"/>
  <c r="V1064" i="6"/>
  <c r="V1200" i="6"/>
  <c r="V1219" i="6"/>
  <c r="V1249" i="6"/>
  <c r="V722" i="6"/>
  <c r="V113" i="6"/>
  <c r="V913" i="6"/>
  <c r="V1229" i="6"/>
  <c r="V598" i="6"/>
  <c r="V407" i="6"/>
  <c r="V1251" i="6"/>
  <c r="V611" i="6"/>
  <c r="V1294" i="6"/>
  <c r="V488" i="6"/>
  <c r="V888" i="6"/>
  <c r="V898" i="6"/>
  <c r="V837" i="6"/>
  <c r="V894" i="6"/>
  <c r="V489" i="6"/>
  <c r="R436" i="6"/>
  <c r="U436" i="6" s="1"/>
  <c r="CC436" i="6" s="1"/>
  <c r="BY436" i="6" s="1"/>
  <c r="R1012" i="6"/>
  <c r="U1012" i="6" s="1"/>
  <c r="CC1012" i="6" s="1"/>
  <c r="BY1012" i="6" s="1"/>
  <c r="R1130" i="6"/>
  <c r="R1414" i="6"/>
  <c r="R127" i="6"/>
  <c r="U127" i="6" s="1"/>
  <c r="CC127" i="6" s="1"/>
  <c r="BY127" i="6" s="1"/>
  <c r="R271" i="6"/>
  <c r="U271" i="6" s="1"/>
  <c r="CC271" i="6" s="1"/>
  <c r="BY271" i="6" s="1"/>
  <c r="R1270" i="6"/>
  <c r="U1270" i="6" s="1"/>
  <c r="CC1270" i="6" s="1"/>
  <c r="BY1270" i="6" s="1"/>
  <c r="R855" i="6"/>
  <c r="U855" i="6" s="1"/>
  <c r="CC855" i="6" s="1"/>
  <c r="BY855" i="6" s="1"/>
  <c r="R833" i="6"/>
  <c r="U833" i="6" s="1"/>
  <c r="CC833" i="6" s="1"/>
  <c r="BY833" i="6" s="1"/>
  <c r="R802" i="6"/>
  <c r="R1036" i="6"/>
  <c r="U1036" i="6" s="1"/>
  <c r="CC1036" i="6" s="1"/>
  <c r="BY1036" i="6" s="1"/>
  <c r="R916" i="6"/>
  <c r="U916" i="6" s="1"/>
  <c r="CC916" i="6" s="1"/>
  <c r="BY916" i="6" s="1"/>
  <c r="R1204" i="6"/>
  <c r="U1204" i="6" s="1"/>
  <c r="CC1204" i="6" s="1"/>
  <c r="BY1204" i="6" s="1"/>
  <c r="R940" i="6"/>
  <c r="U940" i="6" s="1"/>
  <c r="CC940" i="6" s="1"/>
  <c r="BY940" i="6" s="1"/>
  <c r="R726" i="6"/>
  <c r="U726" i="6" s="1"/>
  <c r="CC726" i="6" s="1"/>
  <c r="BY726" i="6" s="1"/>
  <c r="R1057" i="6"/>
  <c r="U1057" i="6" s="1"/>
  <c r="CC1057" i="6" s="1"/>
  <c r="BY1057" i="6" s="1"/>
  <c r="R786" i="6"/>
  <c r="U786" i="6" s="1"/>
  <c r="CC786" i="6" s="1"/>
  <c r="BY786" i="6" s="1"/>
  <c r="R517" i="6"/>
  <c r="U517" i="6" s="1"/>
  <c r="CC517" i="6" s="1"/>
  <c r="BY517" i="6" s="1"/>
  <c r="R717" i="6"/>
  <c r="U717" i="6" s="1"/>
  <c r="CC717" i="6" s="1"/>
  <c r="BY717" i="6" s="1"/>
  <c r="R36" i="6"/>
  <c r="U1227" i="6"/>
  <c r="CC1227" i="6" s="1"/>
  <c r="BY1227" i="6" s="1"/>
  <c r="U495" i="6"/>
  <c r="CC495" i="6" s="1"/>
  <c r="BY495" i="6" s="1"/>
  <c r="U996" i="6"/>
  <c r="CC996" i="6" s="1"/>
  <c r="BY996" i="6" s="1"/>
  <c r="U751" i="6"/>
  <c r="CC751" i="6" s="1"/>
  <c r="BY751" i="6" s="1"/>
  <c r="U691" i="6"/>
  <c r="CC691" i="6" s="1"/>
  <c r="BY691" i="6" s="1"/>
  <c r="U317" i="6"/>
  <c r="CC317" i="6" s="1"/>
  <c r="BY317" i="6" s="1"/>
  <c r="U477" i="6"/>
  <c r="CC477" i="6" s="1"/>
  <c r="BY477" i="6" s="1"/>
  <c r="U1427" i="6"/>
  <c r="CC1427" i="6" s="1"/>
  <c r="BY1427" i="6" s="1"/>
  <c r="U218" i="6"/>
  <c r="CC218" i="6" s="1"/>
  <c r="BY218" i="6" s="1"/>
  <c r="U18" i="6"/>
  <c r="CC18" i="6" s="1"/>
  <c r="BY18" i="6" s="1"/>
  <c r="U185" i="6"/>
  <c r="CC185" i="6" s="1"/>
  <c r="BY185" i="6" s="1"/>
  <c r="U232" i="6"/>
  <c r="CC232" i="6" s="1"/>
  <c r="BY232" i="6" s="1"/>
  <c r="U340" i="6"/>
  <c r="CC340" i="6" s="1"/>
  <c r="BY340" i="6" s="1"/>
  <c r="U593" i="6"/>
  <c r="CC593" i="6" s="1"/>
  <c r="BY593" i="6" s="1"/>
  <c r="U267" i="6"/>
  <c r="CC267" i="6" s="1"/>
  <c r="BY267" i="6" s="1"/>
  <c r="U1196" i="6"/>
  <c r="CC1196" i="6" s="1"/>
  <c r="BY1196" i="6" s="1"/>
  <c r="U112" i="6"/>
  <c r="CC112" i="6" s="1"/>
  <c r="BY112" i="6" s="1"/>
  <c r="U346" i="6"/>
  <c r="CC346" i="6" s="1"/>
  <c r="BY346" i="6" s="1"/>
  <c r="U1387" i="6"/>
  <c r="CC1387" i="6" s="1"/>
  <c r="BY1387" i="6" s="1"/>
  <c r="U223" i="6"/>
  <c r="CC223" i="6" s="1"/>
  <c r="BY223" i="6" s="1"/>
  <c r="U672" i="6"/>
  <c r="CC672" i="6" s="1"/>
  <c r="BY672" i="6" s="1"/>
  <c r="U957" i="6"/>
  <c r="CC957" i="6" s="1"/>
  <c r="BY957" i="6" s="1"/>
  <c r="U536" i="6"/>
  <c r="CC536" i="6" s="1"/>
  <c r="BY536" i="6" s="1"/>
  <c r="U788" i="6"/>
  <c r="CC788" i="6" s="1"/>
  <c r="BY788" i="6" s="1"/>
  <c r="U677" i="6"/>
  <c r="CC677" i="6" s="1"/>
  <c r="BY677" i="6" s="1"/>
  <c r="U1104" i="6"/>
  <c r="CC1104" i="6" s="1"/>
  <c r="BY1104" i="6" s="1"/>
  <c r="U56" i="6"/>
  <c r="CC56" i="6" s="1"/>
  <c r="BY56" i="6" s="1"/>
  <c r="U516" i="6"/>
  <c r="CC516" i="6" s="1"/>
  <c r="BY516" i="6" s="1"/>
  <c r="U565" i="6"/>
  <c r="CC565" i="6" s="1"/>
  <c r="BY565" i="6" s="1"/>
  <c r="U1343" i="6"/>
  <c r="CC1343" i="6" s="1"/>
  <c r="BY1343" i="6" s="1"/>
  <c r="U285" i="6"/>
  <c r="CC285" i="6" s="1"/>
  <c r="BY285" i="6" s="1"/>
  <c r="U1375" i="6"/>
  <c r="CC1375" i="6" s="1"/>
  <c r="BY1375" i="6" s="1"/>
  <c r="U1383" i="6"/>
  <c r="CC1383" i="6" s="1"/>
  <c r="BY1383" i="6" s="1"/>
  <c r="U117" i="6"/>
  <c r="CC117" i="6" s="1"/>
  <c r="BY117" i="6" s="1"/>
  <c r="U768" i="6"/>
  <c r="CC768" i="6" s="1"/>
  <c r="BY768" i="6" s="1"/>
  <c r="U460" i="6"/>
  <c r="CC460" i="6" s="1"/>
  <c r="BY460" i="6" s="1"/>
  <c r="U1450" i="6"/>
  <c r="CC1450" i="6" s="1"/>
  <c r="BY1450" i="6" s="1"/>
  <c r="U404" i="6"/>
  <c r="CC404" i="6" s="1"/>
  <c r="BY404" i="6" s="1"/>
  <c r="U4" i="6"/>
  <c r="CC4" i="6" s="1"/>
  <c r="BY4" i="6" s="1"/>
  <c r="U642" i="6"/>
  <c r="CC642" i="6" s="1"/>
  <c r="BY642" i="6" s="1"/>
  <c r="U896" i="6"/>
  <c r="CC896" i="6" s="1"/>
  <c r="BY896" i="6" s="1"/>
  <c r="U448" i="6"/>
  <c r="CC448" i="6" s="1"/>
  <c r="BY448" i="6" s="1"/>
  <c r="U604" i="6"/>
  <c r="CC604" i="6" s="1"/>
  <c r="BY604" i="6" s="1"/>
  <c r="U1078" i="6"/>
  <c r="CC1078" i="6" s="1"/>
  <c r="BY1078" i="6" s="1"/>
  <c r="U1192" i="6"/>
  <c r="CC1192" i="6" s="1"/>
  <c r="BY1192" i="6" s="1"/>
  <c r="U443" i="6"/>
  <c r="CC443" i="6" s="1"/>
  <c r="BY443" i="6" s="1"/>
  <c r="U729" i="6"/>
  <c r="CC729" i="6" s="1"/>
  <c r="BY729" i="6" s="1"/>
  <c r="U1213" i="6"/>
  <c r="CC1213" i="6" s="1"/>
  <c r="BY1213" i="6" s="1"/>
  <c r="U1429" i="6"/>
  <c r="CC1429" i="6" s="1"/>
  <c r="BY1429" i="6" s="1"/>
  <c r="U785" i="6"/>
  <c r="CC785" i="6" s="1"/>
  <c r="BY785" i="6" s="1"/>
  <c r="U447" i="6"/>
  <c r="CC447" i="6" s="1"/>
  <c r="BY447" i="6" s="1"/>
  <c r="U575" i="6"/>
  <c r="CC575" i="6" s="1"/>
  <c r="BY575" i="6" s="1"/>
  <c r="U1349" i="6"/>
  <c r="CC1349" i="6" s="1"/>
  <c r="BY1349" i="6" s="1"/>
  <c r="U95" i="6"/>
  <c r="CC95" i="6" s="1"/>
  <c r="BY95" i="6" s="1"/>
  <c r="U459" i="6"/>
  <c r="CC459" i="6" s="1"/>
  <c r="BY459" i="6" s="1"/>
  <c r="U832" i="6"/>
  <c r="CC832" i="6" s="1"/>
  <c r="BY832" i="6" s="1"/>
  <c r="U11" i="6"/>
  <c r="CC11" i="6" s="1"/>
  <c r="BY11" i="6" s="1"/>
  <c r="U467" i="6"/>
  <c r="CC467" i="6" s="1"/>
  <c r="BY467" i="6" s="1"/>
  <c r="U542" i="6"/>
  <c r="CC542" i="6" s="1"/>
  <c r="BY542" i="6" s="1"/>
  <c r="U461" i="6"/>
  <c r="CC461" i="6" s="1"/>
  <c r="BY461" i="6" s="1"/>
  <c r="U796" i="6"/>
  <c r="CC796" i="6" s="1"/>
  <c r="BY796" i="6" s="1"/>
  <c r="U277" i="6"/>
  <c r="CC277" i="6" s="1"/>
  <c r="BY277" i="6" s="1"/>
  <c r="U1461" i="6"/>
  <c r="CC1461" i="6" s="1"/>
  <c r="BY1461" i="6" s="1"/>
  <c r="U423" i="6"/>
  <c r="CC423" i="6" s="1"/>
  <c r="BY423" i="6" s="1"/>
  <c r="U251" i="6"/>
  <c r="CC251" i="6" s="1"/>
  <c r="BY251" i="6" s="1"/>
  <c r="U1269" i="6"/>
  <c r="CC1269" i="6" s="1"/>
  <c r="BY1269" i="6" s="1"/>
  <c r="U40" i="6"/>
  <c r="CC40" i="6" s="1"/>
  <c r="BY40" i="6" s="1"/>
  <c r="U1456" i="6"/>
  <c r="CC1456" i="6" s="1"/>
  <c r="BY1456" i="6" s="1"/>
  <c r="U14" i="6"/>
  <c r="CC14" i="6" s="1"/>
  <c r="BY14" i="6" s="1"/>
  <c r="U866" i="6"/>
  <c r="CC866" i="6" s="1"/>
  <c r="BY866" i="6" s="1"/>
  <c r="U1211" i="6"/>
  <c r="CC1211" i="6" s="1"/>
  <c r="BY1211" i="6" s="1"/>
  <c r="U506" i="6"/>
  <c r="CC506" i="6" s="1"/>
  <c r="BY506" i="6" s="1"/>
  <c r="U1273" i="6"/>
  <c r="CC1273" i="6" s="1"/>
  <c r="BY1273" i="6" s="1"/>
  <c r="U767" i="6"/>
  <c r="CC767" i="6" s="1"/>
  <c r="BY767" i="6" s="1"/>
  <c r="U1138" i="6"/>
  <c r="CC1138" i="6" s="1"/>
  <c r="BY1138" i="6" s="1"/>
  <c r="U341" i="6"/>
  <c r="CC341" i="6" s="1"/>
  <c r="BY341" i="6" s="1"/>
  <c r="U562" i="6"/>
  <c r="CC562" i="6" s="1"/>
  <c r="BY562" i="6" s="1"/>
  <c r="U297" i="6"/>
  <c r="CC297" i="6" s="1"/>
  <c r="BY297" i="6" s="1"/>
  <c r="U1293" i="6"/>
  <c r="CC1293" i="6" s="1"/>
  <c r="BY1293" i="6" s="1"/>
  <c r="U1464" i="6"/>
  <c r="U483" i="6"/>
  <c r="CC483" i="6" s="1"/>
  <c r="BY483" i="6" s="1"/>
  <c r="U509" i="6"/>
  <c r="CC509" i="6" s="1"/>
  <c r="BY509" i="6" s="1"/>
  <c r="U451" i="6"/>
  <c r="CC451" i="6" s="1"/>
  <c r="BY451" i="6" s="1"/>
  <c r="U844" i="6"/>
  <c r="CC844" i="6" s="1"/>
  <c r="BY844" i="6" s="1"/>
  <c r="U356" i="6"/>
  <c r="CC356" i="6" s="1"/>
  <c r="BY356" i="6" s="1"/>
  <c r="U355" i="6"/>
  <c r="CC355" i="6" s="1"/>
  <c r="BY355" i="6" s="1"/>
  <c r="U567" i="6"/>
  <c r="CC567" i="6" s="1"/>
  <c r="BY567" i="6" s="1"/>
  <c r="U473" i="6"/>
  <c r="CC473" i="6" s="1"/>
  <c r="BY473" i="6" s="1"/>
  <c r="U481" i="6"/>
  <c r="CC481" i="6" s="1"/>
  <c r="BY481" i="6" s="1"/>
  <c r="U1097" i="6"/>
  <c r="CC1097" i="6" s="1"/>
  <c r="BY1097" i="6" s="1"/>
  <c r="U1335" i="6"/>
  <c r="CC1335" i="6" s="1"/>
  <c r="BY1335" i="6" s="1"/>
  <c r="U1433" i="6"/>
  <c r="CC1433" i="6" s="1"/>
  <c r="BY1433" i="6" s="1"/>
  <c r="U570" i="6"/>
  <c r="CC570" i="6" s="1"/>
  <c r="BY570" i="6" s="1"/>
  <c r="U484" i="6"/>
  <c r="CC484" i="6" s="1"/>
  <c r="BY484" i="6" s="1"/>
  <c r="R737" i="6"/>
  <c r="U737" i="6" s="1"/>
  <c r="CC737" i="6" s="1"/>
  <c r="BY737" i="6" s="1"/>
  <c r="R1016" i="6"/>
  <c r="R1136" i="6"/>
  <c r="U1136" i="6" s="1"/>
  <c r="CC1136" i="6" s="1"/>
  <c r="BY1136" i="6" s="1"/>
  <c r="R1053" i="6"/>
  <c r="R1254" i="6"/>
  <c r="R694" i="6"/>
  <c r="U694" i="6" s="1"/>
  <c r="CC694" i="6" s="1"/>
  <c r="BY694" i="6" s="1"/>
  <c r="R951" i="6"/>
  <c r="U951" i="6" s="1"/>
  <c r="CC951" i="6" s="1"/>
  <c r="BY951" i="6" s="1"/>
  <c r="V183" i="6"/>
  <c r="R1320" i="6"/>
  <c r="U1320" i="6" s="1"/>
  <c r="CC1320" i="6" s="1"/>
  <c r="BY1320" i="6" s="1"/>
  <c r="R1040" i="6"/>
  <c r="U1040" i="6" s="1"/>
  <c r="CC1040" i="6" s="1"/>
  <c r="BY1040" i="6" s="1"/>
  <c r="R1120" i="6"/>
  <c r="U1120" i="6" s="1"/>
  <c r="CC1120" i="6" s="1"/>
  <c r="BY1120" i="6" s="1"/>
  <c r="R31" i="6"/>
  <c r="U31" i="6" s="1"/>
  <c r="CC31" i="6" s="1"/>
  <c r="BY31" i="6" s="1"/>
  <c r="V125" i="6"/>
  <c r="R635" i="6"/>
  <c r="U635" i="6" s="1"/>
  <c r="CC635" i="6" s="1"/>
  <c r="BY635" i="6" s="1"/>
  <c r="U65" i="6"/>
  <c r="CC65" i="6" s="1"/>
  <c r="BY65" i="6" s="1"/>
  <c r="U445" i="6"/>
  <c r="CC445" i="6" s="1"/>
  <c r="BY445" i="6" s="1"/>
  <c r="U1215" i="6"/>
  <c r="CC1215" i="6" s="1"/>
  <c r="BY1215" i="6" s="1"/>
  <c r="U102" i="6"/>
  <c r="CC102" i="6" s="1"/>
  <c r="BY102" i="6" s="1"/>
  <c r="U501" i="6"/>
  <c r="CC501" i="6" s="1"/>
  <c r="BY501" i="6" s="1"/>
  <c r="U1006" i="6"/>
  <c r="CC1006" i="6" s="1"/>
  <c r="BY1006" i="6" s="1"/>
  <c r="U458" i="6"/>
  <c r="CC458" i="6" s="1"/>
  <c r="BY458" i="6" s="1"/>
  <c r="U826" i="6"/>
  <c r="CC826" i="6" s="1"/>
  <c r="BY826" i="6" s="1"/>
  <c r="U1407" i="6"/>
  <c r="CC1407" i="6" s="1"/>
  <c r="BY1407" i="6" s="1"/>
  <c r="U1159" i="6"/>
  <c r="CC1159" i="6" s="1"/>
  <c r="BY1159" i="6" s="1"/>
  <c r="U45" i="6"/>
  <c r="CC45" i="6" s="1"/>
  <c r="BY45" i="6" s="1"/>
  <c r="U1003" i="6"/>
  <c r="CC1003" i="6" s="1"/>
  <c r="BY1003" i="6" s="1"/>
  <c r="U1260" i="6"/>
  <c r="CC1260" i="6" s="1"/>
  <c r="BY1260" i="6" s="1"/>
  <c r="U1271" i="6"/>
  <c r="CC1271" i="6" s="1"/>
  <c r="BY1271" i="6" s="1"/>
  <c r="U674" i="6"/>
  <c r="CC674" i="6" s="1"/>
  <c r="BY674" i="6" s="1"/>
  <c r="U42" i="6"/>
  <c r="CC42" i="6" s="1"/>
  <c r="BY42" i="6" s="1"/>
  <c r="U669" i="6"/>
  <c r="CC669" i="6" s="1"/>
  <c r="BY669" i="6" s="1"/>
  <c r="U1392" i="6"/>
  <c r="CC1392" i="6" s="1"/>
  <c r="BY1392" i="6" s="1"/>
  <c r="U697" i="6"/>
  <c r="CC697" i="6" s="1"/>
  <c r="BY697" i="6" s="1"/>
  <c r="U1264" i="6"/>
  <c r="CC1264" i="6" s="1"/>
  <c r="BY1264" i="6" s="1"/>
  <c r="U1399" i="6"/>
  <c r="CC1399" i="6" s="1"/>
  <c r="BY1399" i="6" s="1"/>
  <c r="U276" i="6"/>
  <c r="CC276" i="6" s="1"/>
  <c r="BY276" i="6" s="1"/>
  <c r="U357" i="6"/>
  <c r="CC357" i="6" s="1"/>
  <c r="BY357" i="6" s="1"/>
  <c r="U479" i="6"/>
  <c r="CC479" i="6" s="1"/>
  <c r="BY479" i="6" s="1"/>
  <c r="U419" i="6"/>
  <c r="CC419" i="6" s="1"/>
  <c r="BY419" i="6" s="1"/>
  <c r="U281" i="6"/>
  <c r="CC281" i="6" s="1"/>
  <c r="BY281" i="6" s="1"/>
  <c r="U221" i="6"/>
  <c r="CC221" i="6" s="1"/>
  <c r="BY221" i="6" s="1"/>
  <c r="U413" i="6"/>
  <c r="CC413" i="6" s="1"/>
  <c r="BY413" i="6" s="1"/>
  <c r="U476" i="6"/>
  <c r="CC476" i="6" s="1"/>
  <c r="BY476" i="6" s="1"/>
  <c r="U287" i="6"/>
  <c r="CC287" i="6" s="1"/>
  <c r="BY287" i="6" s="1"/>
  <c r="U1368" i="6"/>
  <c r="CC1368" i="6" s="1"/>
  <c r="BY1368" i="6" s="1"/>
  <c r="U164" i="6"/>
  <c r="CC164" i="6" s="1"/>
  <c r="BY164" i="6" s="1"/>
  <c r="U363" i="6"/>
  <c r="CC363" i="6" s="1"/>
  <c r="BY363" i="6" s="1"/>
  <c r="U485" i="6"/>
  <c r="CC485" i="6" s="1"/>
  <c r="BY485" i="6" s="1"/>
  <c r="U1423" i="6"/>
  <c r="CC1423" i="6" s="1"/>
  <c r="BY1423" i="6" s="1"/>
  <c r="U964" i="6"/>
  <c r="CC964" i="6" s="1"/>
  <c r="BY964" i="6" s="1"/>
  <c r="U275" i="6"/>
  <c r="CC275" i="6" s="1"/>
  <c r="BY275" i="6" s="1"/>
  <c r="U191" i="6"/>
  <c r="CC191" i="6" s="1"/>
  <c r="BY191" i="6" s="1"/>
  <c r="U1245" i="6"/>
  <c r="CC1245" i="6" s="1"/>
  <c r="BY1245" i="6" s="1"/>
  <c r="U841" i="6"/>
  <c r="CC841" i="6" s="1"/>
  <c r="BY841" i="6" s="1"/>
  <c r="U307" i="6"/>
  <c r="CC307" i="6" s="1"/>
  <c r="BY307" i="6" s="1"/>
  <c r="U1257" i="6"/>
  <c r="CC1257" i="6" s="1"/>
  <c r="BY1257" i="6" s="1"/>
  <c r="U291" i="6"/>
  <c r="CC291" i="6" s="1"/>
  <c r="BY291" i="6" s="1"/>
  <c r="U610" i="6"/>
  <c r="CC610" i="6" s="1"/>
  <c r="BY610" i="6" s="1"/>
  <c r="U334" i="6"/>
  <c r="CC334" i="6" s="1"/>
  <c r="BY334" i="6" s="1"/>
  <c r="U1322" i="6"/>
  <c r="CC1322" i="6" s="1"/>
  <c r="BY1322" i="6" s="1"/>
  <c r="U846" i="6"/>
  <c r="CC846" i="6" s="1"/>
  <c r="BY846" i="6" s="1"/>
  <c r="U433" i="6"/>
  <c r="CC433" i="6" s="1"/>
  <c r="BY433" i="6" s="1"/>
  <c r="U1173" i="6"/>
  <c r="CC1173" i="6" s="1"/>
  <c r="BY1173" i="6" s="1"/>
  <c r="U171" i="6"/>
  <c r="CC171" i="6" s="1"/>
  <c r="BY171" i="6" s="1"/>
  <c r="U911" i="6"/>
  <c r="CC911" i="6" s="1"/>
  <c r="BY911" i="6" s="1"/>
  <c r="U733" i="6"/>
  <c r="CC733" i="6" s="1"/>
  <c r="BY733" i="6" s="1"/>
  <c r="U243" i="6"/>
  <c r="CC243" i="6" s="1"/>
  <c r="BY243" i="6" s="1"/>
  <c r="U627" i="6"/>
  <c r="CC627" i="6" s="1"/>
  <c r="BY627" i="6" s="1"/>
  <c r="U1440" i="6"/>
  <c r="CC1440" i="6" s="1"/>
  <c r="BY1440" i="6" s="1"/>
  <c r="U648" i="6"/>
  <c r="CC648" i="6" s="1"/>
  <c r="BY648" i="6" s="1"/>
  <c r="U1421" i="6"/>
  <c r="CC1421" i="6" s="1"/>
  <c r="BY1421" i="6" s="1"/>
  <c r="U274" i="6"/>
  <c r="CC274" i="6" s="1"/>
  <c r="BY274" i="6" s="1"/>
  <c r="U1009" i="6"/>
  <c r="CC1009" i="6" s="1"/>
  <c r="BY1009" i="6" s="1"/>
  <c r="U538" i="6"/>
  <c r="CC538" i="6" s="1"/>
  <c r="BY538" i="6" s="1"/>
  <c r="U1239" i="6"/>
  <c r="CC1239" i="6" s="1"/>
  <c r="BY1239" i="6" s="1"/>
  <c r="U1314" i="6"/>
  <c r="CC1314" i="6" s="1"/>
  <c r="BY1314" i="6" s="1"/>
  <c r="U54" i="6"/>
  <c r="CC54" i="6" s="1"/>
  <c r="BY54" i="6" s="1"/>
  <c r="U100" i="6"/>
  <c r="CC100" i="6" s="1"/>
  <c r="BY100" i="6" s="1"/>
  <c r="U1038" i="6"/>
  <c r="CC1038" i="6" s="1"/>
  <c r="BY1038" i="6" s="1"/>
  <c r="U867" i="6"/>
  <c r="CC867" i="6" s="1"/>
  <c r="BY867" i="6" s="1"/>
  <c r="U428" i="6"/>
  <c r="CC428" i="6" s="1"/>
  <c r="BY428" i="6" s="1"/>
  <c r="U1307" i="6"/>
  <c r="CC1307" i="6" s="1"/>
  <c r="BY1307" i="6" s="1"/>
  <c r="U1295" i="6"/>
  <c r="CC1295" i="6" s="1"/>
  <c r="BY1295" i="6" s="1"/>
  <c r="U373" i="6"/>
  <c r="CC373" i="6" s="1"/>
  <c r="BY373" i="6" s="1"/>
  <c r="U3" i="6"/>
  <c r="CC3" i="6" s="1"/>
  <c r="BY3" i="6" s="1"/>
  <c r="U234" i="6"/>
  <c r="CC234" i="6" s="1"/>
  <c r="BY234" i="6" s="1"/>
  <c r="U349" i="6"/>
  <c r="CC349" i="6" s="1"/>
  <c r="BY349" i="6" s="1"/>
  <c r="U569" i="6"/>
  <c r="CC569" i="6" s="1"/>
  <c r="BY569" i="6" s="1"/>
  <c r="U622" i="6"/>
  <c r="CC622" i="6" s="1"/>
  <c r="BY622" i="6" s="1"/>
  <c r="U710" i="6"/>
  <c r="CC710" i="6" s="1"/>
  <c r="BY710" i="6" s="1"/>
  <c r="U1448" i="6"/>
  <c r="CC1448" i="6" s="1"/>
  <c r="BY1448" i="6" s="1"/>
  <c r="U1451" i="6"/>
  <c r="CC1451" i="6" s="1"/>
  <c r="BY1451" i="6" s="1"/>
  <c r="U686" i="6"/>
  <c r="CC686" i="6" s="1"/>
  <c r="BY686" i="6" s="1"/>
  <c r="U116" i="6"/>
  <c r="CC116" i="6" s="1"/>
  <c r="BY116" i="6" s="1"/>
  <c r="U812" i="6"/>
  <c r="CC812" i="6" s="1"/>
  <c r="BY812" i="6" s="1"/>
  <c r="U692" i="6"/>
  <c r="CC692" i="6" s="1"/>
  <c r="BY692" i="6" s="1"/>
  <c r="U480" i="6"/>
  <c r="CC480" i="6" s="1"/>
  <c r="BY480" i="6" s="1"/>
  <c r="U12" i="6"/>
  <c r="CC12" i="6" s="1"/>
  <c r="BY12" i="6" s="1"/>
  <c r="U862" i="6"/>
  <c r="CC862" i="6" s="1"/>
  <c r="BY862" i="6" s="1"/>
  <c r="U597" i="6"/>
  <c r="CC597" i="6" s="1"/>
  <c r="BY597" i="6" s="1"/>
  <c r="U1330" i="6"/>
  <c r="CC1330" i="6" s="1"/>
  <c r="BY1330" i="6" s="1"/>
  <c r="U1336" i="6"/>
  <c r="CC1336" i="6" s="1"/>
  <c r="BY1336" i="6" s="1"/>
  <c r="U446" i="6"/>
  <c r="CC446" i="6" s="1"/>
  <c r="BY446" i="6" s="1"/>
  <c r="U118" i="6"/>
  <c r="CC118" i="6" s="1"/>
  <c r="BY118" i="6" s="1"/>
  <c r="U1011" i="6"/>
  <c r="CC1011" i="6" s="1"/>
  <c r="BY1011" i="6" s="1"/>
  <c r="U1099" i="6"/>
  <c r="CC1099" i="6" s="1"/>
  <c r="BY1099" i="6" s="1"/>
  <c r="U1065" i="6"/>
  <c r="CC1065" i="6" s="1"/>
  <c r="BY1065" i="6" s="1"/>
  <c r="U1277" i="6"/>
  <c r="CC1277" i="6" s="1"/>
  <c r="BY1277" i="6" s="1"/>
  <c r="U724" i="6"/>
  <c r="CC724" i="6" s="1"/>
  <c r="BY724" i="6" s="1"/>
  <c r="U38" i="6"/>
  <c r="CC38" i="6" s="1"/>
  <c r="BY38" i="6" s="1"/>
  <c r="U923" i="6"/>
  <c r="CC923" i="6" s="1"/>
  <c r="BY923" i="6" s="1"/>
  <c r="U497" i="6"/>
  <c r="CC497" i="6" s="1"/>
  <c r="BY497" i="6" s="1"/>
  <c r="U16" i="6"/>
  <c r="CC16" i="6" s="1"/>
  <c r="BY16" i="6" s="1"/>
  <c r="U1424" i="6"/>
  <c r="CC1424" i="6" s="1"/>
  <c r="BY1424" i="6" s="1"/>
  <c r="U777" i="6"/>
  <c r="CC777" i="6" s="1"/>
  <c r="BY777" i="6" s="1"/>
  <c r="U469" i="6"/>
  <c r="CC469" i="6" s="1"/>
  <c r="BY469" i="6" s="1"/>
  <c r="U382" i="6"/>
  <c r="CC382" i="6" s="1"/>
  <c r="BY382" i="6" s="1"/>
  <c r="U1017" i="6"/>
  <c r="CC1017" i="6" s="1"/>
  <c r="BY1017" i="6" s="1"/>
  <c r="U682" i="6"/>
  <c r="CC682" i="6" s="1"/>
  <c r="BY682" i="6" s="1"/>
  <c r="U1377" i="6"/>
  <c r="CC1377" i="6" s="1"/>
  <c r="BY1377" i="6" s="1"/>
  <c r="U1431" i="6"/>
  <c r="CC1431" i="6" s="1"/>
  <c r="BY1431" i="6" s="1"/>
  <c r="U636" i="6"/>
  <c r="CC636" i="6" s="1"/>
  <c r="BY636" i="6" s="1"/>
  <c r="U431" i="6"/>
  <c r="CC431" i="6" s="1"/>
  <c r="BY431" i="6" s="1"/>
  <c r="U851" i="6"/>
  <c r="CC851" i="6" s="1"/>
  <c r="BY851" i="6" s="1"/>
  <c r="U1369" i="6"/>
  <c r="CC1369" i="6" s="1"/>
  <c r="BY1369" i="6" s="1"/>
  <c r="U1350" i="6"/>
  <c r="CC1350" i="6" s="1"/>
  <c r="BY1350" i="6" s="1"/>
  <c r="U1428" i="6"/>
  <c r="CC1428" i="6" s="1"/>
  <c r="BY1428" i="6" s="1"/>
  <c r="U700" i="6"/>
  <c r="CC700" i="6" s="1"/>
  <c r="BY700" i="6" s="1"/>
  <c r="U594" i="6"/>
  <c r="CC594" i="6" s="1"/>
  <c r="BY594" i="6" s="1"/>
  <c r="U53" i="6"/>
  <c r="CC53" i="6" s="1"/>
  <c r="BY53" i="6" s="1"/>
  <c r="U475" i="6"/>
  <c r="CC475" i="6" s="1"/>
  <c r="BY475" i="6" s="1"/>
  <c r="U338" i="6"/>
  <c r="CC338" i="6" s="1"/>
  <c r="BY338" i="6" s="1"/>
  <c r="U296" i="6"/>
  <c r="CC296" i="6" s="1"/>
  <c r="BY296" i="6" s="1"/>
  <c r="U290" i="6"/>
  <c r="CC290" i="6" s="1"/>
  <c r="BY290" i="6" s="1"/>
  <c r="U660" i="6"/>
  <c r="CC660" i="6" s="1"/>
  <c r="BY660" i="6" s="1"/>
  <c r="U602" i="6"/>
  <c r="CC602" i="6" s="1"/>
  <c r="BY602" i="6" s="1"/>
  <c r="U586" i="6"/>
  <c r="CC586" i="6" s="1"/>
  <c r="BY586" i="6" s="1"/>
  <c r="U643" i="6"/>
  <c r="CC643" i="6" s="1"/>
  <c r="BY643" i="6" s="1"/>
  <c r="U756" i="6"/>
  <c r="CC756" i="6" s="1"/>
  <c r="BY756" i="6" s="1"/>
  <c r="U1091" i="6"/>
  <c r="CC1091" i="6" s="1"/>
  <c r="BY1091" i="6" s="1"/>
  <c r="U1236" i="6"/>
  <c r="CC1236" i="6" s="1"/>
  <c r="BY1236" i="6" s="1"/>
  <c r="U985" i="6"/>
  <c r="CC985" i="6" s="1"/>
  <c r="BY985" i="6" s="1"/>
  <c r="U544" i="6"/>
  <c r="CC544" i="6" s="1"/>
  <c r="BY544" i="6" s="1"/>
  <c r="R1164" i="6"/>
  <c r="U1164" i="6" s="1"/>
  <c r="CC1164" i="6" s="1"/>
  <c r="BY1164" i="6" s="1"/>
  <c r="R549" i="6"/>
  <c r="U549" i="6" s="1"/>
  <c r="CC549" i="6" s="1"/>
  <c r="BY549" i="6" s="1"/>
  <c r="R1438" i="6"/>
  <c r="U1438" i="6" s="1"/>
  <c r="CC1438" i="6" s="1"/>
  <c r="BY1438" i="6" s="1"/>
  <c r="R619" i="6"/>
  <c r="U619" i="6" s="1"/>
  <c r="CC619" i="6" s="1"/>
  <c r="BY619" i="6" s="1"/>
  <c r="R270" i="6"/>
  <c r="V204" i="6"/>
  <c r="R652" i="6"/>
  <c r="U652" i="6" s="1"/>
  <c r="CC652" i="6" s="1"/>
  <c r="BY652" i="6" s="1"/>
  <c r="V141" i="6"/>
  <c r="V126" i="6"/>
  <c r="V122" i="6"/>
  <c r="R1158" i="6"/>
  <c r="R1026" i="6"/>
  <c r="U1026" i="6" s="1"/>
  <c r="CC1026" i="6" s="1"/>
  <c r="BY1026" i="6" s="1"/>
  <c r="R883" i="6"/>
  <c r="R71" i="6"/>
  <c r="U71" i="6" s="1"/>
  <c r="CC71" i="6" s="1"/>
  <c r="BY71" i="6" s="1"/>
  <c r="R496" i="6"/>
  <c r="R114" i="6"/>
  <c r="R662" i="6"/>
  <c r="R942" i="6"/>
  <c r="U942" i="6" s="1"/>
  <c r="CC942" i="6" s="1"/>
  <c r="BY942" i="6" s="1"/>
  <c r="R1299" i="6"/>
  <c r="U1299" i="6" s="1"/>
  <c r="CC1299" i="6" s="1"/>
  <c r="BY1299" i="6" s="1"/>
  <c r="R742" i="6"/>
  <c r="R741" i="6"/>
  <c r="U741" i="6" s="1"/>
  <c r="CC741" i="6" s="1"/>
  <c r="BY741" i="6" s="1"/>
  <c r="R603" i="6"/>
  <c r="U603" i="6" s="1"/>
  <c r="CC603" i="6" s="1"/>
  <c r="BY603" i="6" s="1"/>
  <c r="R1242" i="6"/>
  <c r="U1242" i="6" s="1"/>
  <c r="CC1242" i="6" s="1"/>
  <c r="BY1242" i="6" s="1"/>
  <c r="R918" i="6"/>
  <c r="U918" i="6" s="1"/>
  <c r="CC918" i="6" s="1"/>
  <c r="BY918" i="6" s="1"/>
  <c r="R44" i="6"/>
  <c r="U44" i="6" s="1"/>
  <c r="CC44" i="6" s="1"/>
  <c r="BY44" i="6" s="1"/>
  <c r="R1235" i="6"/>
  <c r="R723" i="6"/>
  <c r="U723" i="6" s="1"/>
  <c r="CC723" i="6" s="1"/>
  <c r="BY723" i="6" s="1"/>
  <c r="R601" i="6"/>
  <c r="R1155" i="6"/>
  <c r="U1155" i="6" s="1"/>
  <c r="CC1155" i="6" s="1"/>
  <c r="BY1155" i="6" s="1"/>
  <c r="R734" i="6"/>
  <c r="U734" i="6" s="1"/>
  <c r="CC734" i="6" s="1"/>
  <c r="BY734" i="6" s="1"/>
  <c r="R139" i="6"/>
  <c r="U139" i="6" s="1"/>
  <c r="CC139" i="6" s="1"/>
  <c r="BY139" i="6" s="1"/>
  <c r="U1110" i="6"/>
  <c r="CC1110" i="6" s="1"/>
  <c r="BY1110" i="6" s="1"/>
  <c r="U966" i="6"/>
  <c r="CC966" i="6" s="1"/>
  <c r="BY966" i="6" s="1"/>
  <c r="U306" i="6"/>
  <c r="CC306" i="6" s="1"/>
  <c r="BY306" i="6" s="1"/>
  <c r="U555" i="6"/>
  <c r="CC555" i="6" s="1"/>
  <c r="BY555" i="6" s="1"/>
  <c r="U585" i="6"/>
  <c r="CC585" i="6" s="1"/>
  <c r="BY585" i="6" s="1"/>
  <c r="U1301" i="6"/>
  <c r="CC1301" i="6" s="1"/>
  <c r="BY1301" i="6" s="1"/>
  <c r="U381" i="6"/>
  <c r="CC381" i="6" s="1"/>
  <c r="BY381" i="6" s="1"/>
  <c r="U1345" i="6"/>
  <c r="CC1345" i="6" s="1"/>
  <c r="BY1345" i="6" s="1"/>
  <c r="U1340" i="6"/>
  <c r="CC1340" i="6" s="1"/>
  <c r="BY1340" i="6" s="1"/>
  <c r="U313" i="6"/>
  <c r="CC313" i="6" s="1"/>
  <c r="BY313" i="6" s="1"/>
  <c r="U528" i="6"/>
  <c r="CC528" i="6" s="1"/>
  <c r="BY528" i="6" s="1"/>
  <c r="U1365" i="6"/>
  <c r="CC1365" i="6" s="1"/>
  <c r="BY1365" i="6" s="1"/>
  <c r="U289" i="6"/>
  <c r="CC289" i="6" s="1"/>
  <c r="BY289" i="6" s="1"/>
  <c r="U1347" i="6"/>
  <c r="CC1347" i="6" s="1"/>
  <c r="BY1347" i="6" s="1"/>
  <c r="U1315" i="6"/>
  <c r="CC1315" i="6" s="1"/>
  <c r="BY1315" i="6" s="1"/>
  <c r="U1292" i="6"/>
  <c r="CC1292" i="6" s="1"/>
  <c r="BY1292" i="6" s="1"/>
  <c r="U362" i="6"/>
  <c r="CC362" i="6" s="1"/>
  <c r="BY362" i="6" s="1"/>
  <c r="U353" i="6"/>
  <c r="CC353" i="6" s="1"/>
  <c r="BY353" i="6" s="1"/>
  <c r="U1265" i="6"/>
  <c r="CC1265" i="6" s="1"/>
  <c r="BY1265" i="6" s="1"/>
  <c r="U952" i="6"/>
  <c r="CC952" i="6" s="1"/>
  <c r="BY952" i="6" s="1"/>
  <c r="U366" i="6"/>
  <c r="CC366" i="6" s="1"/>
  <c r="BY366" i="6" s="1"/>
  <c r="U941" i="6"/>
  <c r="CC941" i="6" s="1"/>
  <c r="BY941" i="6" s="1"/>
  <c r="U774" i="6"/>
  <c r="CC774" i="6" s="1"/>
  <c r="BY774" i="6" s="1"/>
  <c r="U581" i="6"/>
  <c r="CC581" i="6" s="1"/>
  <c r="BY581" i="6" s="1"/>
  <c r="U402" i="6"/>
  <c r="CC402" i="6" s="1"/>
  <c r="BY402" i="6" s="1"/>
  <c r="U211" i="6"/>
  <c r="CC211" i="6" s="1"/>
  <c r="BY211" i="6" s="1"/>
  <c r="U1373" i="6"/>
  <c r="CC1373" i="6" s="1"/>
  <c r="BY1373" i="6" s="1"/>
  <c r="U864" i="6"/>
  <c r="CC864" i="6" s="1"/>
  <c r="BY864" i="6" s="1"/>
  <c r="U347" i="6"/>
  <c r="CC347" i="6" s="1"/>
  <c r="BY347" i="6" s="1"/>
  <c r="U34" i="6"/>
  <c r="CC34" i="6" s="1"/>
  <c r="BY34" i="6" s="1"/>
  <c r="U522" i="6"/>
  <c r="CC522" i="6" s="1"/>
  <c r="BY522" i="6" s="1"/>
  <c r="U386" i="6"/>
  <c r="CC386" i="6" s="1"/>
  <c r="BY386" i="6" s="1"/>
  <c r="U1125" i="6"/>
  <c r="CC1125" i="6" s="1"/>
  <c r="BY1125" i="6" s="1"/>
  <c r="U628" i="6"/>
  <c r="CC628" i="6" s="1"/>
  <c r="BY628" i="6" s="1"/>
  <c r="U632" i="6"/>
  <c r="CC632" i="6" s="1"/>
  <c r="BY632" i="6" s="1"/>
  <c r="U332" i="6"/>
  <c r="CC332" i="6" s="1"/>
  <c r="BY332" i="6" s="1"/>
  <c r="U1453" i="6"/>
  <c r="CC1453" i="6" s="1"/>
  <c r="BY1453" i="6" s="1"/>
  <c r="U299" i="6"/>
  <c r="CC299" i="6" s="1"/>
  <c r="BY299" i="6" s="1"/>
  <c r="U15" i="6"/>
  <c r="CC15" i="6" s="1"/>
  <c r="BY15" i="6" s="1"/>
  <c r="U764" i="6"/>
  <c r="CC764" i="6" s="1"/>
  <c r="BY764" i="6" s="1"/>
  <c r="U561" i="6"/>
  <c r="CC561" i="6" s="1"/>
  <c r="BY561" i="6" s="1"/>
  <c r="U1111" i="6"/>
  <c r="CC1111" i="6" s="1"/>
  <c r="BY1111" i="6" s="1"/>
  <c r="U420" i="6"/>
  <c r="CC420" i="6" s="1"/>
  <c r="BY420" i="6" s="1"/>
  <c r="U760" i="6"/>
  <c r="CC760" i="6" s="1"/>
  <c r="BY760" i="6" s="1"/>
  <c r="U1281" i="6"/>
  <c r="CC1281" i="6" s="1"/>
  <c r="BY1281" i="6" s="1"/>
  <c r="U224" i="6"/>
  <c r="CC224" i="6" s="1"/>
  <c r="BY224" i="6" s="1"/>
  <c r="U410" i="6"/>
  <c r="CC410" i="6" s="1"/>
  <c r="BY410" i="6" s="1"/>
  <c r="U301" i="6"/>
  <c r="CC301" i="6" s="1"/>
  <c r="BY301" i="6" s="1"/>
  <c r="U239" i="6"/>
  <c r="CC239" i="6" s="1"/>
  <c r="BY239" i="6" s="1"/>
  <c r="U646" i="6"/>
  <c r="CC646" i="6" s="1"/>
  <c r="BY646" i="6" s="1"/>
  <c r="U359" i="6"/>
  <c r="CC359" i="6" s="1"/>
  <c r="BY359" i="6" s="1"/>
  <c r="U258" i="6"/>
  <c r="CC258" i="6" s="1"/>
  <c r="BY258" i="6" s="1"/>
  <c r="U543" i="6"/>
  <c r="CC543" i="6" s="1"/>
  <c r="BY543" i="6" s="1"/>
  <c r="U33" i="6"/>
  <c r="CC33" i="6" s="1"/>
  <c r="BY33" i="6" s="1"/>
  <c r="U263" i="6"/>
  <c r="CC263" i="6" s="1"/>
  <c r="BY263" i="6" s="1"/>
  <c r="U250" i="6"/>
  <c r="CC250" i="6" s="1"/>
  <c r="BY250" i="6" s="1"/>
  <c r="U563" i="6"/>
  <c r="CC563" i="6" s="1"/>
  <c r="BY563" i="6" s="1"/>
  <c r="U1393" i="6"/>
  <c r="CC1393" i="6" s="1"/>
  <c r="BY1393" i="6" s="1"/>
  <c r="U1371" i="6"/>
  <c r="CC1371" i="6" s="1"/>
  <c r="BY1371" i="6" s="1"/>
  <c r="U1434" i="6"/>
  <c r="CC1434" i="6" s="1"/>
  <c r="BY1434" i="6" s="1"/>
  <c r="U1305" i="6"/>
  <c r="CC1305" i="6" s="1"/>
  <c r="BY1305" i="6" s="1"/>
  <c r="U577" i="6"/>
  <c r="CC577" i="6" s="1"/>
  <c r="BY577" i="6" s="1"/>
  <c r="U1121" i="6"/>
  <c r="CC1121" i="6" s="1"/>
  <c r="BY1121" i="6" s="1"/>
  <c r="U860" i="6"/>
  <c r="CC860" i="6" s="1"/>
  <c r="BY860" i="6" s="1"/>
  <c r="U414" i="6"/>
  <c r="CC414" i="6" s="1"/>
  <c r="BY414" i="6" s="1"/>
  <c r="U13" i="6"/>
  <c r="CC13" i="6" s="1"/>
  <c r="BY13" i="6" s="1"/>
  <c r="U418" i="6"/>
  <c r="CC418" i="6" s="1"/>
  <c r="BY418" i="6" s="1"/>
  <c r="U607" i="6"/>
  <c r="CC607" i="6" s="1"/>
  <c r="BY607" i="6" s="1"/>
  <c r="U308" i="6"/>
  <c r="CC308" i="6" s="1"/>
  <c r="BY308" i="6" s="1"/>
  <c r="U1052" i="6"/>
  <c r="CC1052" i="6" s="1"/>
  <c r="BY1052" i="6" s="1"/>
  <c r="U1404" i="6"/>
  <c r="CC1404" i="6" s="1"/>
  <c r="BY1404" i="6" s="1"/>
  <c r="U378" i="6"/>
  <c r="CC378" i="6" s="1"/>
  <c r="BY378" i="6" s="1"/>
  <c r="U1031" i="6"/>
  <c r="CC1031" i="6" s="1"/>
  <c r="BY1031" i="6" s="1"/>
  <c r="U559" i="6"/>
  <c r="CC559" i="6" s="1"/>
  <c r="BY559" i="6" s="1"/>
  <c r="U238" i="6"/>
  <c r="CC238" i="6" s="1"/>
  <c r="BY238" i="6" s="1"/>
  <c r="U1101" i="6"/>
  <c r="CC1101" i="6" s="1"/>
  <c r="BY1101" i="6" s="1"/>
  <c r="U550" i="6"/>
  <c r="CC550" i="6" s="1"/>
  <c r="BY550" i="6" s="1"/>
  <c r="U268" i="6"/>
  <c r="CC268" i="6" s="1"/>
  <c r="BY268" i="6" s="1"/>
  <c r="U1432" i="6"/>
  <c r="CC1432" i="6" s="1"/>
  <c r="BY1432" i="6" s="1"/>
  <c r="U975" i="6"/>
  <c r="CC975" i="6" s="1"/>
  <c r="BY975" i="6" s="1"/>
  <c r="U411" i="6"/>
  <c r="CC411" i="6" s="1"/>
  <c r="BY411" i="6" s="1"/>
  <c r="U1357" i="6"/>
  <c r="CC1357" i="6" s="1"/>
  <c r="BY1357" i="6" s="1"/>
  <c r="U1363" i="6"/>
  <c r="CC1363" i="6" s="1"/>
  <c r="BY1363" i="6" s="1"/>
  <c r="U217" i="6"/>
  <c r="CC217" i="6" s="1"/>
  <c r="BY217" i="6" s="1"/>
  <c r="U1325" i="6"/>
  <c r="CC1325" i="6" s="1"/>
  <c r="BY1325" i="6" s="1"/>
  <c r="U311" i="6"/>
  <c r="CC311" i="6" s="1"/>
  <c r="BY311" i="6" s="1"/>
  <c r="U848" i="6"/>
  <c r="CC848" i="6" s="1"/>
  <c r="BY848" i="6" s="1"/>
  <c r="U133" i="6"/>
  <c r="CC133" i="6" s="1"/>
  <c r="BY133" i="6" s="1"/>
  <c r="U228" i="6"/>
  <c r="CC228" i="6" s="1"/>
  <c r="BY228" i="6" s="1"/>
  <c r="R1334" i="6"/>
  <c r="U1334" i="6" s="1"/>
  <c r="CC1334" i="6" s="1"/>
  <c r="BY1334" i="6" s="1"/>
  <c r="R818" i="6"/>
  <c r="U818" i="6" s="1"/>
  <c r="CC818" i="6" s="1"/>
  <c r="BY818" i="6" s="1"/>
  <c r="R869" i="6"/>
  <c r="R919" i="6"/>
  <c r="V129" i="6"/>
  <c r="V80" i="6"/>
  <c r="R882" i="6"/>
  <c r="R1328" i="6"/>
  <c r="U1328" i="6" s="1"/>
  <c r="CC1328" i="6" s="1"/>
  <c r="BY1328" i="6" s="1"/>
  <c r="R1051" i="6"/>
  <c r="R1221" i="6"/>
  <c r="U1221" i="6" s="1"/>
  <c r="CC1221" i="6" s="1"/>
  <c r="BY1221" i="6" s="1"/>
  <c r="R695" i="6"/>
  <c r="R537" i="6"/>
  <c r="U537" i="6" s="1"/>
  <c r="CC537" i="6" s="1"/>
  <c r="BY537" i="6" s="1"/>
  <c r="R320" i="6"/>
  <c r="U320" i="6" s="1"/>
  <c r="CC320" i="6" s="1"/>
  <c r="BY320" i="6" s="1"/>
  <c r="R1048" i="6"/>
  <c r="U1048" i="6" s="1"/>
  <c r="CC1048" i="6" s="1"/>
  <c r="BY1048" i="6" s="1"/>
  <c r="R1058" i="6"/>
  <c r="U1058" i="6" s="1"/>
  <c r="CC1058" i="6" s="1"/>
  <c r="BY1058" i="6" s="1"/>
  <c r="R667" i="6"/>
  <c r="U667" i="6" s="1"/>
  <c r="CC667" i="6" s="1"/>
  <c r="BY667" i="6" s="1"/>
  <c r="R657" i="6"/>
  <c r="U657" i="6" s="1"/>
  <c r="CC657" i="6" s="1"/>
  <c r="BY657" i="6" s="1"/>
  <c r="R935" i="6"/>
  <c r="V201" i="6"/>
  <c r="V187" i="6"/>
  <c r="V158" i="6"/>
  <c r="R1163" i="6"/>
  <c r="R1460" i="6"/>
  <c r="R814" i="6"/>
  <c r="U814" i="6" s="1"/>
  <c r="CC814" i="6" s="1"/>
  <c r="BY814" i="6" s="1"/>
  <c r="R498" i="6"/>
  <c r="U498" i="6" s="1"/>
  <c r="CC498" i="6" s="1"/>
  <c r="BY498" i="6" s="1"/>
  <c r="R1378" i="6"/>
  <c r="U1378" i="6" s="1"/>
  <c r="CC1378" i="6" s="1"/>
  <c r="BY1378" i="6" s="1"/>
  <c r="U104" i="6"/>
  <c r="CC104" i="6" s="1"/>
  <c r="BY104" i="6" s="1"/>
  <c r="U379" i="6"/>
  <c r="CC379" i="6" s="1"/>
  <c r="BY379" i="6" s="1"/>
  <c r="U226" i="6"/>
  <c r="CC226" i="6" s="1"/>
  <c r="BY226" i="6" s="1"/>
  <c r="U1391" i="6"/>
  <c r="CC1391" i="6" s="1"/>
  <c r="BY1391" i="6" s="1"/>
  <c r="U1457" i="6"/>
  <c r="CC1457" i="6" s="1"/>
  <c r="BY1457" i="6" s="1"/>
  <c r="U600" i="6"/>
  <c r="CC600" i="6" s="1"/>
  <c r="BY600" i="6" s="1"/>
  <c r="U947" i="6"/>
  <c r="CC947" i="6" s="1"/>
  <c r="BY947" i="6" s="1"/>
  <c r="U1096" i="6"/>
  <c r="CC1096" i="6" s="1"/>
  <c r="BY1096" i="6" s="1"/>
  <c r="U1389" i="6"/>
  <c r="CC1389" i="6" s="1"/>
  <c r="BY1389" i="6" s="1"/>
  <c r="U683" i="6"/>
  <c r="CC683" i="6" s="1"/>
  <c r="BY683" i="6" s="1"/>
  <c r="U583" i="6"/>
  <c r="CC583" i="6" s="1"/>
  <c r="BY583" i="6" s="1"/>
  <c r="U1405" i="6"/>
  <c r="CC1405" i="6" s="1"/>
  <c r="BY1405" i="6" s="1"/>
  <c r="U468" i="6"/>
  <c r="CC468" i="6" s="1"/>
  <c r="BY468" i="6" s="1"/>
  <c r="U269" i="6"/>
  <c r="CC269" i="6" s="1"/>
  <c r="BY269" i="6" s="1"/>
  <c r="U1135" i="6"/>
  <c r="CC1135" i="6" s="1"/>
  <c r="BY1135" i="6" s="1"/>
  <c r="U8" i="6"/>
  <c r="CC8" i="6" s="1"/>
  <c r="BY8" i="6" s="1"/>
  <c r="U450" i="6"/>
  <c r="CC450" i="6" s="1"/>
  <c r="BY450" i="6" s="1"/>
  <c r="U17" i="6"/>
  <c r="CC17" i="6" s="1"/>
  <c r="BY17" i="6" s="1"/>
  <c r="U241" i="6"/>
  <c r="CC241" i="6" s="1"/>
  <c r="BY241" i="6" s="1"/>
  <c r="U57" i="6"/>
  <c r="CC57" i="6" s="1"/>
  <c r="BY57" i="6" s="1"/>
  <c r="U508" i="6"/>
  <c r="CC508" i="6" s="1"/>
  <c r="BY508" i="6" s="1"/>
  <c r="U298" i="6"/>
  <c r="CC298" i="6" s="1"/>
  <c r="BY298" i="6" s="1"/>
  <c r="U96" i="6"/>
  <c r="CC96" i="6" s="1"/>
  <c r="BY96" i="6" s="1"/>
  <c r="U454" i="6"/>
  <c r="CC454" i="6" s="1"/>
  <c r="BY454" i="6" s="1"/>
  <c r="U331" i="6"/>
  <c r="CC331" i="6" s="1"/>
  <c r="BY331" i="6" s="1"/>
  <c r="U534" i="6"/>
  <c r="CC534" i="6" s="1"/>
  <c r="BY534" i="6" s="1"/>
  <c r="U333" i="6"/>
  <c r="CC333" i="6" s="1"/>
  <c r="BY333" i="6" s="1"/>
  <c r="U808" i="6"/>
  <c r="CC808" i="6" s="1"/>
  <c r="BY808" i="6" s="1"/>
  <c r="U1449" i="6"/>
  <c r="CC1449" i="6" s="1"/>
  <c r="BY1449" i="6" s="1"/>
  <c r="U206" i="6"/>
  <c r="CC206" i="6" s="1"/>
  <c r="BY206" i="6" s="1"/>
  <c r="U435" i="6"/>
  <c r="CC435" i="6" s="1"/>
  <c r="BY435" i="6" s="1"/>
  <c r="U616" i="6"/>
  <c r="CC616" i="6" s="1"/>
  <c r="BY616" i="6" s="1"/>
  <c r="U1426" i="6"/>
  <c r="CC1426" i="6" s="1"/>
  <c r="BY1426" i="6" s="1"/>
  <c r="U1339" i="6"/>
  <c r="CC1339" i="6" s="1"/>
  <c r="BY1339" i="6" s="1"/>
  <c r="U396" i="6"/>
  <c r="CC396" i="6" s="1"/>
  <c r="BY396" i="6" s="1"/>
  <c r="U571" i="6"/>
  <c r="CC571" i="6" s="1"/>
  <c r="BY571" i="6" s="1"/>
  <c r="U222" i="6"/>
  <c r="CC222" i="6" s="1"/>
  <c r="BY222" i="6" s="1"/>
  <c r="U591" i="6"/>
  <c r="CC591" i="6" s="1"/>
  <c r="BY591" i="6" s="1"/>
  <c r="U1109" i="6"/>
  <c r="CC1109" i="6" s="1"/>
  <c r="BY1109" i="6" s="1"/>
  <c r="U466" i="6"/>
  <c r="CC466" i="6" s="1"/>
  <c r="BY466" i="6" s="1"/>
  <c r="U1287" i="6"/>
  <c r="CC1287" i="6" s="1"/>
  <c r="BY1287" i="6" s="1"/>
  <c r="U566" i="6"/>
  <c r="CC566" i="6" s="1"/>
  <c r="BY566" i="6" s="1"/>
  <c r="U453" i="6"/>
  <c r="CC453" i="6" s="1"/>
  <c r="BY453" i="6" s="1"/>
  <c r="U592" i="6"/>
  <c r="CC592" i="6" s="1"/>
  <c r="BY592" i="6" s="1"/>
  <c r="U1319" i="6"/>
  <c r="CC1319" i="6" s="1"/>
  <c r="BY1319" i="6" s="1"/>
  <c r="U679" i="6"/>
  <c r="CC679" i="6" s="1"/>
  <c r="BY679" i="6" s="1"/>
  <c r="U157" i="6"/>
  <c r="CC157" i="6" s="1"/>
  <c r="BY157" i="6" s="1"/>
  <c r="U32" i="6"/>
  <c r="CC32" i="6" s="1"/>
  <c r="BY32" i="6" s="1"/>
  <c r="U1323" i="6"/>
  <c r="CC1323" i="6" s="1"/>
  <c r="BY1323" i="6" s="1"/>
  <c r="U37" i="6"/>
  <c r="CC37" i="6" s="1"/>
  <c r="BY37" i="6" s="1"/>
  <c r="U73" i="6"/>
  <c r="CC73" i="6" s="1"/>
  <c r="BY73" i="6" s="1"/>
  <c r="U526" i="6"/>
  <c r="CC526" i="6" s="1"/>
  <c r="BY526" i="6" s="1"/>
  <c r="U1441" i="6"/>
  <c r="CC1441" i="6" s="1"/>
  <c r="BY1441" i="6" s="1"/>
  <c r="U216" i="6"/>
  <c r="CC216" i="6" s="1"/>
  <c r="BY216" i="6" s="1"/>
  <c r="U621" i="6"/>
  <c r="CC621" i="6" s="1"/>
  <c r="BY621" i="6" s="1"/>
  <c r="U595" i="6"/>
  <c r="CC595" i="6" s="1"/>
  <c r="BY595" i="6" s="1"/>
  <c r="U685" i="6"/>
  <c r="CC685" i="6" s="1"/>
  <c r="BY685" i="6" s="1"/>
  <c r="U370" i="6"/>
  <c r="CC370" i="6" s="1"/>
  <c r="BY370" i="6" s="1"/>
  <c r="U175" i="6"/>
  <c r="CC175" i="6" s="1"/>
  <c r="BY175" i="6" s="1"/>
  <c r="U46" i="6"/>
  <c r="CC46" i="6" s="1"/>
  <c r="BY46" i="6" s="1"/>
  <c r="U283" i="6"/>
  <c r="CC283" i="6" s="1"/>
  <c r="BY283" i="6" s="1"/>
  <c r="U9" i="6"/>
  <c r="CC9" i="6" s="1"/>
  <c r="BY9" i="6" s="1"/>
  <c r="U375" i="6"/>
  <c r="CC375" i="6" s="1"/>
  <c r="BY375" i="6" s="1"/>
  <c r="U530" i="6"/>
  <c r="CC530" i="6" s="1"/>
  <c r="BY530" i="6" s="1"/>
  <c r="U430" i="6"/>
  <c r="CC430" i="6" s="1"/>
  <c r="BY430" i="6" s="1"/>
  <c r="U1113" i="6"/>
  <c r="CC1113" i="6" s="1"/>
  <c r="BY1113" i="6" s="1"/>
  <c r="U1425" i="6"/>
  <c r="CC1425" i="6" s="1"/>
  <c r="BY1425" i="6" s="1"/>
  <c r="U240" i="6"/>
  <c r="CC240" i="6" s="1"/>
  <c r="BY240" i="6" s="1"/>
  <c r="U1435" i="6"/>
  <c r="CC1435" i="6" s="1"/>
  <c r="BY1435" i="6" s="1"/>
  <c r="U10" i="6"/>
  <c r="CC10" i="6" s="1"/>
  <c r="BY10" i="6" s="1"/>
  <c r="U159" i="6"/>
  <c r="CC159" i="6" s="1"/>
  <c r="BY159" i="6" s="1"/>
  <c r="U440" i="6"/>
  <c r="CC440" i="6" s="1"/>
  <c r="BY440" i="6" s="1"/>
  <c r="U1123" i="6"/>
  <c r="CC1123" i="6" s="1"/>
  <c r="BY1123" i="6" s="1"/>
  <c r="U24" i="6"/>
  <c r="CC24" i="6" s="1"/>
  <c r="BY24" i="6" s="1"/>
  <c r="U99" i="6"/>
  <c r="CC99" i="6" s="1"/>
  <c r="BY99" i="6" s="1"/>
  <c r="U1403" i="6"/>
  <c r="CC1403" i="6" s="1"/>
  <c r="BY1403" i="6" s="1"/>
  <c r="U107" i="6"/>
  <c r="CC107" i="6" s="1"/>
  <c r="BY107" i="6" s="1"/>
  <c r="U596" i="6"/>
  <c r="CC596" i="6" s="1"/>
  <c r="BY596" i="6" s="1"/>
  <c r="U780" i="6"/>
  <c r="CC780" i="6" s="1"/>
  <c r="BY780" i="6" s="1"/>
  <c r="U578" i="6"/>
  <c r="CC578" i="6" s="1"/>
  <c r="BY578" i="6" s="1"/>
  <c r="U309" i="6"/>
  <c r="CC309" i="6" s="1"/>
  <c r="BY309" i="6" s="1"/>
  <c r="U1397" i="6"/>
  <c r="CC1397" i="6" s="1"/>
  <c r="BY1397" i="6" s="1"/>
  <c r="U582" i="6"/>
  <c r="CC582" i="6" s="1"/>
  <c r="BY582" i="6" s="1"/>
  <c r="U1303" i="6"/>
  <c r="CC1303" i="6" s="1"/>
  <c r="BY1303" i="6" s="1"/>
  <c r="U840" i="6"/>
  <c r="CC840" i="6" s="1"/>
  <c r="BY840" i="6" s="1"/>
  <c r="Q2" i="6"/>
  <c r="R154" i="6"/>
  <c r="R242" i="6"/>
  <c r="R245" i="6"/>
  <c r="R90" i="6"/>
  <c r="U90" i="6" s="1"/>
  <c r="CC90" i="6" s="1"/>
  <c r="BY90" i="6" s="1"/>
  <c r="R41" i="6"/>
  <c r="R405" i="6"/>
  <c r="R6" i="6"/>
  <c r="R584" i="6"/>
  <c r="R259" i="6"/>
  <c r="R552" i="6"/>
  <c r="R220" i="6"/>
  <c r="R784" i="6"/>
  <c r="R486" i="6"/>
  <c r="R371" i="6"/>
  <c r="R273" i="6"/>
  <c r="R295" i="6"/>
  <c r="R385" i="6"/>
  <c r="R1415" i="6"/>
  <c r="R1443" i="6"/>
  <c r="R558" i="6"/>
  <c r="R425" i="6"/>
  <c r="R620" i="6"/>
  <c r="R227" i="6"/>
  <c r="R1103" i="6"/>
  <c r="R1455" i="6"/>
  <c r="R209" i="6"/>
  <c r="R136" i="6"/>
  <c r="U136" i="6" s="1"/>
  <c r="CC136" i="6" s="1"/>
  <c r="BY136" i="6" s="1"/>
  <c r="R266" i="6"/>
  <c r="R868" i="6"/>
  <c r="R548" i="6"/>
  <c r="R568" i="6"/>
  <c r="R233" i="6"/>
  <c r="R564" i="6"/>
  <c r="R472" i="6"/>
  <c r="R587" i="6"/>
  <c r="R557" i="6"/>
  <c r="R330" i="6"/>
  <c r="U330" i="6" s="1"/>
  <c r="CC330" i="6" s="1"/>
  <c r="BY330" i="6" s="1"/>
  <c r="R231" i="6"/>
  <c r="R372" i="6"/>
  <c r="R49" i="6"/>
  <c r="R664" i="6"/>
  <c r="R1442" i="6"/>
  <c r="R103" i="6"/>
  <c r="R106" i="6"/>
  <c r="R212" i="6"/>
  <c r="R246" i="6"/>
  <c r="R1381" i="6"/>
  <c r="R809" i="6"/>
  <c r="R111" i="6"/>
  <c r="R1367" i="6"/>
  <c r="R329" i="6"/>
  <c r="V1004" i="6"/>
  <c r="V1132" i="6"/>
  <c r="V1439" i="6"/>
  <c r="V573" i="6"/>
  <c r="V572" i="6"/>
  <c r="V532" i="6"/>
  <c r="V1208" i="6"/>
  <c r="V1205" i="6"/>
  <c r="V1338" i="6"/>
  <c r="V1055" i="6"/>
  <c r="V822" i="6"/>
  <c r="V28" i="6"/>
  <c r="V215" i="6"/>
  <c r="V244" i="6"/>
  <c r="V1124" i="6"/>
  <c r="V120" i="6"/>
  <c r="V279" i="6"/>
  <c r="CC1464" i="6" l="1"/>
  <c r="BY1464" i="6" s="1"/>
  <c r="V1387" i="6"/>
  <c r="V616" i="6"/>
  <c r="V1405" i="6"/>
  <c r="V562" i="6"/>
  <c r="V375" i="6"/>
  <c r="E1413" i="32"/>
  <c r="V418" i="6"/>
  <c r="V538" i="6"/>
  <c r="V477" i="6"/>
  <c r="V1319" i="6"/>
  <c r="V1281" i="6"/>
  <c r="V585" i="6"/>
  <c r="E590" i="32"/>
  <c r="V1227" i="6"/>
  <c r="V243" i="6"/>
  <c r="V1239" i="6"/>
  <c r="V1099" i="6"/>
  <c r="V1371" i="6"/>
  <c r="V479" i="6"/>
  <c r="V413" i="6"/>
  <c r="V1315" i="6"/>
  <c r="V42" i="6"/>
  <c r="V682" i="6"/>
  <c r="V448" i="6"/>
  <c r="V218" i="6"/>
  <c r="V275" i="6"/>
  <c r="V1448" i="6"/>
  <c r="V14" i="6"/>
  <c r="V356" i="6"/>
  <c r="V483" i="6"/>
  <c r="V677" i="6"/>
  <c r="V1273" i="6"/>
  <c r="V1383" i="6"/>
  <c r="V1426" i="6"/>
  <c r="V451" i="6"/>
  <c r="V40" i="6"/>
  <c r="V756" i="6"/>
  <c r="V1215" i="6"/>
  <c r="V57" i="6"/>
  <c r="V1391" i="6"/>
  <c r="V475" i="6"/>
  <c r="V578" i="6"/>
  <c r="V542" i="6"/>
  <c r="V768" i="6"/>
  <c r="V1397" i="6"/>
  <c r="V9" i="6"/>
  <c r="V679" i="6"/>
  <c r="V206" i="6"/>
  <c r="V269" i="6"/>
  <c r="V379" i="6"/>
  <c r="V268" i="6"/>
  <c r="V559" i="6"/>
  <c r="V1393" i="6"/>
  <c r="V628" i="6"/>
  <c r="V211" i="6"/>
  <c r="V1301" i="6"/>
  <c r="V586" i="6"/>
  <c r="V382" i="6"/>
  <c r="V1011" i="6"/>
  <c r="V1330" i="6"/>
  <c r="V686" i="6"/>
  <c r="V622" i="6"/>
  <c r="V3" i="6"/>
  <c r="V1009" i="6"/>
  <c r="V911" i="6"/>
  <c r="V1368" i="6"/>
  <c r="V697" i="6"/>
  <c r="V1138" i="6"/>
  <c r="V729" i="6"/>
  <c r="V185" i="6"/>
  <c r="V996" i="6"/>
  <c r="V698" i="6"/>
  <c r="V1263" i="6"/>
  <c r="V1230" i="6"/>
  <c r="V1452" i="6"/>
  <c r="V478" i="6"/>
  <c r="V801" i="6"/>
  <c r="V1382" i="6"/>
  <c r="V426" i="6"/>
  <c r="V352" i="6"/>
  <c r="V1284" i="6"/>
  <c r="V1146" i="6"/>
  <c r="V1085" i="6"/>
  <c r="V1076" i="6"/>
  <c r="V1316" i="6"/>
  <c r="V291" i="6"/>
  <c r="V840" i="6"/>
  <c r="V430" i="6"/>
  <c r="V1323" i="6"/>
  <c r="V1287" i="6"/>
  <c r="V450" i="6"/>
  <c r="V550" i="6"/>
  <c r="V1031" i="6"/>
  <c r="V347" i="6"/>
  <c r="V366" i="6"/>
  <c r="V1340" i="6"/>
  <c r="V602" i="6"/>
  <c r="V700" i="6"/>
  <c r="V851" i="6"/>
  <c r="V1277" i="6"/>
  <c r="V627" i="6"/>
  <c r="V171" i="6"/>
  <c r="V1322" i="6"/>
  <c r="V1257" i="6"/>
  <c r="V287" i="6"/>
  <c r="V484" i="6"/>
  <c r="V767" i="6"/>
  <c r="V866" i="6"/>
  <c r="V95" i="6"/>
  <c r="V785" i="6"/>
  <c r="V443" i="6"/>
  <c r="V957" i="6"/>
  <c r="V317" i="6"/>
  <c r="V495" i="6"/>
  <c r="V778" i="6"/>
  <c r="V924" i="6"/>
  <c r="V1266" i="6"/>
  <c r="V1042" i="6"/>
  <c r="V59" i="6"/>
  <c r="V921" i="6"/>
  <c r="V626" i="6"/>
  <c r="V350" i="6"/>
  <c r="V950" i="6"/>
  <c r="V521" i="6"/>
  <c r="V1102" i="6"/>
  <c r="V877" i="6"/>
  <c r="V1418" i="6"/>
  <c r="V7" i="6"/>
  <c r="V286" i="6"/>
  <c r="V417" i="6"/>
  <c r="V440" i="6"/>
  <c r="V526" i="6"/>
  <c r="V592" i="6"/>
  <c r="V454" i="6"/>
  <c r="V133" i="6"/>
  <c r="V975" i="6"/>
  <c r="V378" i="6"/>
  <c r="V332" i="6"/>
  <c r="V952" i="6"/>
  <c r="V1292" i="6"/>
  <c r="V139" i="6"/>
  <c r="V1428" i="6"/>
  <c r="V1065" i="6"/>
  <c r="V862" i="6"/>
  <c r="V1038" i="6"/>
  <c r="V1173" i="6"/>
  <c r="V334" i="6"/>
  <c r="V476" i="6"/>
  <c r="V669" i="6"/>
  <c r="V11" i="6"/>
  <c r="V127" i="6"/>
  <c r="V875" i="6"/>
  <c r="V953" i="6"/>
  <c r="V1088" i="6"/>
  <c r="V507" i="6"/>
  <c r="V747" i="6"/>
  <c r="V849" i="6"/>
  <c r="V1049" i="6"/>
  <c r="V962" i="6"/>
  <c r="V835" i="6"/>
  <c r="V1166" i="6"/>
  <c r="V1063" i="6"/>
  <c r="V825" i="6"/>
  <c r="V1394" i="6"/>
  <c r="V1060" i="6"/>
  <c r="V897" i="6"/>
  <c r="V1332" i="6"/>
  <c r="V90" i="6"/>
  <c r="V159" i="6"/>
  <c r="V621" i="6"/>
  <c r="V73" i="6"/>
  <c r="V157" i="6"/>
  <c r="V453" i="6"/>
  <c r="V241" i="6"/>
  <c r="V420" i="6"/>
  <c r="V774" i="6"/>
  <c r="V1265" i="6"/>
  <c r="V381" i="6"/>
  <c r="V71" i="6"/>
  <c r="V985" i="6"/>
  <c r="V1017" i="6"/>
  <c r="V1336" i="6"/>
  <c r="V12" i="6"/>
  <c r="V710" i="6"/>
  <c r="V1307" i="6"/>
  <c r="V100" i="6"/>
  <c r="V433" i="6"/>
  <c r="V610" i="6"/>
  <c r="V841" i="6"/>
  <c r="V964" i="6"/>
  <c r="V164" i="6"/>
  <c r="V1264" i="6"/>
  <c r="V1003" i="6"/>
  <c r="V826" i="6"/>
  <c r="V473" i="6"/>
  <c r="V844" i="6"/>
  <c r="V341" i="6"/>
  <c r="V832" i="6"/>
  <c r="V575" i="6"/>
  <c r="V1078" i="6"/>
  <c r="V1375" i="6"/>
  <c r="V1427" i="6"/>
  <c r="V974" i="6"/>
  <c r="V823" i="6"/>
  <c r="V740" i="6"/>
  <c r="V645" i="6"/>
  <c r="V384" i="6"/>
  <c r="V997" i="6"/>
  <c r="V1074" i="6"/>
  <c r="V1342" i="6"/>
  <c r="V1313" i="6"/>
  <c r="V693" i="6"/>
  <c r="V1246" i="6"/>
  <c r="V1296" i="6"/>
  <c r="V471" i="6"/>
  <c r="V304" i="6"/>
  <c r="V1181" i="6"/>
  <c r="V878" i="6"/>
  <c r="V1193" i="6"/>
  <c r="V1189" i="6"/>
  <c r="V880" i="6"/>
  <c r="V1125" i="6"/>
  <c r="V536" i="6"/>
  <c r="V362" i="6"/>
  <c r="U1198" i="6"/>
  <c r="CC1198" i="6" s="1"/>
  <c r="BY1198" i="6" s="1"/>
  <c r="V311" i="6"/>
  <c r="V1392" i="6"/>
  <c r="V718" i="6"/>
  <c r="V1162" i="6"/>
  <c r="V319" i="6"/>
  <c r="V1217" i="6"/>
  <c r="V1396" i="6"/>
  <c r="V1384" i="6"/>
  <c r="V370" i="6"/>
  <c r="V941" i="6"/>
  <c r="V1236" i="6"/>
  <c r="V696" i="6"/>
  <c r="V10" i="6"/>
  <c r="V1325" i="6"/>
  <c r="V543" i="6"/>
  <c r="V1314" i="6"/>
  <c r="V470" i="6"/>
  <c r="V1357" i="6"/>
  <c r="V1260" i="6"/>
  <c r="V733" i="6"/>
  <c r="V1464" i="6"/>
  <c r="V1149" i="6"/>
  <c r="V313" i="6"/>
  <c r="V1191" i="6"/>
  <c r="V31" i="6"/>
  <c r="V460" i="6"/>
  <c r="V594" i="6"/>
  <c r="V34" i="6"/>
  <c r="V16" i="6"/>
  <c r="V1400" i="6"/>
  <c r="U882" i="6"/>
  <c r="CC882" i="6" s="1"/>
  <c r="BY882" i="6" s="1"/>
  <c r="V432" i="6"/>
  <c r="V1402" i="6"/>
  <c r="U935" i="6"/>
  <c r="CC935" i="6" s="1"/>
  <c r="BY935" i="6" s="1"/>
  <c r="V814" i="6"/>
  <c r="V940" i="6"/>
  <c r="V603" i="6"/>
  <c r="V1036" i="6"/>
  <c r="V1370" i="6"/>
  <c r="V1148" i="6"/>
  <c r="V1324" i="6"/>
  <c r="U1053" i="6"/>
  <c r="CC1053" i="6" s="1"/>
  <c r="BY1053" i="6" s="1"/>
  <c r="V1048" i="6"/>
  <c r="V1334" i="6"/>
  <c r="V652" i="6"/>
  <c r="V635" i="6"/>
  <c r="V517" i="6"/>
  <c r="V1270" i="6"/>
  <c r="V1026" i="6"/>
  <c r="V726" i="6"/>
  <c r="U869" i="6"/>
  <c r="CC869" i="6" s="1"/>
  <c r="BY869" i="6" s="1"/>
  <c r="U662" i="6"/>
  <c r="CC662" i="6" s="1"/>
  <c r="BY662" i="6" s="1"/>
  <c r="U1158" i="6"/>
  <c r="CC1158" i="6" s="1"/>
  <c r="BY1158" i="6" s="1"/>
  <c r="V1144" i="6"/>
  <c r="V1032" i="6"/>
  <c r="U270" i="6"/>
  <c r="CC270" i="6" s="1"/>
  <c r="BY270" i="6" s="1"/>
  <c r="U601" i="6"/>
  <c r="CC601" i="6" s="1"/>
  <c r="BY601" i="6" s="1"/>
  <c r="V511" i="6"/>
  <c r="U1460" i="6"/>
  <c r="CC1460" i="6" s="1"/>
  <c r="BY1460" i="6" s="1"/>
  <c r="V992" i="6"/>
  <c r="V1378" i="6"/>
  <c r="V657" i="6"/>
  <c r="V918" i="6"/>
  <c r="V1040" i="6"/>
  <c r="V694" i="6"/>
  <c r="V667" i="6"/>
  <c r="V734" i="6"/>
  <c r="V833" i="6"/>
  <c r="V1058" i="6"/>
  <c r="V537" i="6"/>
  <c r="V1155" i="6"/>
  <c r="V737" i="6"/>
  <c r="V1057" i="6"/>
  <c r="V44" i="6"/>
  <c r="V951" i="6"/>
  <c r="V24" i="6"/>
  <c r="V591" i="6"/>
  <c r="U1455" i="6"/>
  <c r="CC1455" i="6" s="1"/>
  <c r="BY1455" i="6" s="1"/>
  <c r="V1052" i="6"/>
  <c r="V966" i="6"/>
  <c r="U557" i="6"/>
  <c r="CC557" i="6" s="1"/>
  <c r="BY557" i="6" s="1"/>
  <c r="U1235" i="6"/>
  <c r="CC1235" i="6" s="1"/>
  <c r="BY1235" i="6" s="1"/>
  <c r="V296" i="6"/>
  <c r="V724" i="6"/>
  <c r="V846" i="6"/>
  <c r="V1245" i="6"/>
  <c r="U425" i="6"/>
  <c r="CC425" i="6" s="1"/>
  <c r="BY425" i="6" s="1"/>
  <c r="U1016" i="6"/>
  <c r="CC1016" i="6" s="1"/>
  <c r="BY1016" i="6" s="1"/>
  <c r="V509" i="6"/>
  <c r="U106" i="6"/>
  <c r="CC106" i="6" s="1"/>
  <c r="BY106" i="6" s="1"/>
  <c r="U1130" i="6"/>
  <c r="CC1130" i="6" s="1"/>
  <c r="BY1130" i="6" s="1"/>
  <c r="V68" i="6"/>
  <c r="V1176" i="6"/>
  <c r="V508" i="6"/>
  <c r="U587" i="6"/>
  <c r="CC587" i="6" s="1"/>
  <c r="BY587" i="6" s="1"/>
  <c r="U564" i="6"/>
  <c r="CC564" i="6" s="1"/>
  <c r="BY564" i="6" s="1"/>
  <c r="U227" i="6"/>
  <c r="CC227" i="6" s="1"/>
  <c r="BY227" i="6" s="1"/>
  <c r="V402" i="6"/>
  <c r="V1110" i="6"/>
  <c r="V942" i="6"/>
  <c r="U103" i="6"/>
  <c r="CC103" i="6" s="1"/>
  <c r="BY103" i="6" s="1"/>
  <c r="V497" i="6"/>
  <c r="V692" i="6"/>
  <c r="V867" i="6"/>
  <c r="V281" i="6"/>
  <c r="V1159" i="6"/>
  <c r="V1006" i="6"/>
  <c r="U6" i="6"/>
  <c r="CC6" i="6" s="1"/>
  <c r="BY6" i="6" s="1"/>
  <c r="V1192" i="6"/>
  <c r="V691" i="6"/>
  <c r="V916" i="6"/>
  <c r="V1070" i="6"/>
  <c r="U1163" i="6"/>
  <c r="CC1163" i="6" s="1"/>
  <c r="BY1163" i="6" s="1"/>
  <c r="U1051" i="6"/>
  <c r="CC1051" i="6" s="1"/>
  <c r="BY1051" i="6" s="1"/>
  <c r="U1442" i="6"/>
  <c r="CC1442" i="6" s="1"/>
  <c r="BY1442" i="6" s="1"/>
  <c r="V386" i="6"/>
  <c r="V864" i="6"/>
  <c r="V581" i="6"/>
  <c r="U742" i="6"/>
  <c r="CC742" i="6" s="1"/>
  <c r="BY742" i="6" s="1"/>
  <c r="U496" i="6"/>
  <c r="CC496" i="6" s="1"/>
  <c r="BY496" i="6" s="1"/>
  <c r="U273" i="6"/>
  <c r="CC273" i="6" s="1"/>
  <c r="BY273" i="6" s="1"/>
  <c r="V923" i="6"/>
  <c r="V501" i="6"/>
  <c r="U1254" i="6"/>
  <c r="CC1254" i="6" s="1"/>
  <c r="BY1254" i="6" s="1"/>
  <c r="V642" i="6"/>
  <c r="V1196" i="6"/>
  <c r="V751" i="6"/>
  <c r="U36" i="6"/>
  <c r="CC36" i="6" s="1"/>
  <c r="BY36" i="6" s="1"/>
  <c r="U41" i="6"/>
  <c r="CC41" i="6" s="1"/>
  <c r="BY41" i="6" s="1"/>
  <c r="V1147" i="6"/>
  <c r="V761" i="6"/>
  <c r="V1221" i="6"/>
  <c r="V1404" i="6"/>
  <c r="V15" i="6"/>
  <c r="V549" i="6"/>
  <c r="V643" i="6"/>
  <c r="V1350" i="6"/>
  <c r="V116" i="6"/>
  <c r="V234" i="6"/>
  <c r="V648" i="6"/>
  <c r="V1211" i="6"/>
  <c r="V436" i="6"/>
  <c r="V895" i="6"/>
  <c r="V967" i="6"/>
  <c r="V503" i="6"/>
  <c r="V775" i="6"/>
  <c r="V1242" i="6"/>
  <c r="V1438" i="6"/>
  <c r="V1012" i="6"/>
  <c r="V320" i="6"/>
  <c r="V723" i="6"/>
  <c r="V1136" i="6"/>
  <c r="V786" i="6"/>
  <c r="V1204" i="6"/>
  <c r="V271" i="6"/>
  <c r="V498" i="6"/>
  <c r="V1328" i="6"/>
  <c r="V1299" i="6"/>
  <c r="V1320" i="6"/>
  <c r="V717" i="6"/>
  <c r="V855" i="6"/>
  <c r="V818" i="6"/>
  <c r="V741" i="6"/>
  <c r="V619" i="6"/>
  <c r="V1164" i="6"/>
  <c r="V1120" i="6"/>
  <c r="V96" i="6"/>
  <c r="V583" i="6"/>
  <c r="V947" i="6"/>
  <c r="U1443" i="6"/>
  <c r="CC1443" i="6" s="1"/>
  <c r="BY1443" i="6" s="1"/>
  <c r="V760" i="6"/>
  <c r="V764" i="6"/>
  <c r="V1345" i="6"/>
  <c r="U209" i="6"/>
  <c r="CC209" i="6" s="1"/>
  <c r="BY209" i="6" s="1"/>
  <c r="U154" i="6"/>
  <c r="CC154" i="6" s="1"/>
  <c r="BY154" i="6" s="1"/>
  <c r="V274" i="6"/>
  <c r="V506" i="6"/>
  <c r="V1456" i="6"/>
  <c r="V461" i="6"/>
  <c r="V516" i="6"/>
  <c r="V788" i="6"/>
  <c r="V232" i="6"/>
  <c r="V99" i="6"/>
  <c r="V396" i="6"/>
  <c r="V216" i="6"/>
  <c r="V566" i="6"/>
  <c r="V298" i="6"/>
  <c r="V17" i="6"/>
  <c r="U1415" i="6"/>
  <c r="CC1415" i="6" s="1"/>
  <c r="BY1415" i="6" s="1"/>
  <c r="U212" i="6"/>
  <c r="CC212" i="6" s="1"/>
  <c r="BY212" i="6" s="1"/>
  <c r="U486" i="6"/>
  <c r="CC486" i="6" s="1"/>
  <c r="BY486" i="6" s="1"/>
  <c r="V848" i="6"/>
  <c r="V1432" i="6"/>
  <c r="U371" i="6"/>
  <c r="CC371" i="6" s="1"/>
  <c r="BY371" i="6" s="1"/>
  <c r="U664" i="6"/>
  <c r="CC664" i="6" s="1"/>
  <c r="BY664" i="6" s="1"/>
  <c r="V544" i="6"/>
  <c r="V660" i="6"/>
  <c r="V446" i="6"/>
  <c r="U472" i="6"/>
  <c r="CC472" i="6" s="1"/>
  <c r="BY472" i="6" s="1"/>
  <c r="V1335" i="6"/>
  <c r="V567" i="6"/>
  <c r="V56" i="6"/>
  <c r="V309" i="6"/>
  <c r="V1449" i="6"/>
  <c r="V468" i="6"/>
  <c r="U385" i="6"/>
  <c r="CC385" i="6" s="1"/>
  <c r="BY385" i="6" s="1"/>
  <c r="U919" i="6"/>
  <c r="CC919" i="6" s="1"/>
  <c r="BY919" i="6" s="1"/>
  <c r="U784" i="6"/>
  <c r="CC784" i="6" s="1"/>
  <c r="BY784" i="6" s="1"/>
  <c r="V353" i="6"/>
  <c r="U552" i="6"/>
  <c r="CC552" i="6" s="1"/>
  <c r="BY552" i="6" s="1"/>
  <c r="U266" i="6"/>
  <c r="CC266" i="6" s="1"/>
  <c r="BY266" i="6" s="1"/>
  <c r="U114" i="6"/>
  <c r="CC114" i="6" s="1"/>
  <c r="BY114" i="6" s="1"/>
  <c r="U883" i="6"/>
  <c r="CC883" i="6" s="1"/>
  <c r="BY883" i="6" s="1"/>
  <c r="V175" i="6"/>
  <c r="V290" i="6"/>
  <c r="V636" i="6"/>
  <c r="U372" i="6"/>
  <c r="CC372" i="6" s="1"/>
  <c r="BY372" i="6" s="1"/>
  <c r="U233" i="6"/>
  <c r="CC233" i="6" s="1"/>
  <c r="BY233" i="6" s="1"/>
  <c r="U242" i="6"/>
  <c r="CC242" i="6" s="1"/>
  <c r="BY242" i="6" s="1"/>
  <c r="U1367" i="6"/>
  <c r="CC1367" i="6" s="1"/>
  <c r="BY1367" i="6" s="1"/>
  <c r="U809" i="6"/>
  <c r="CC809" i="6" s="1"/>
  <c r="BY809" i="6" s="1"/>
  <c r="V404" i="6"/>
  <c r="V1343" i="6"/>
  <c r="V1104" i="6"/>
  <c r="U220" i="6"/>
  <c r="CC220" i="6" s="1"/>
  <c r="BY220" i="6" s="1"/>
  <c r="U620" i="6"/>
  <c r="CC620" i="6" s="1"/>
  <c r="BY620" i="6" s="1"/>
  <c r="V191" i="6"/>
  <c r="V136" i="6"/>
  <c r="V1403" i="6"/>
  <c r="V595" i="6"/>
  <c r="U49" i="6"/>
  <c r="CC49" i="6" s="1"/>
  <c r="BY49" i="6" s="1"/>
  <c r="U548" i="6"/>
  <c r="CC548" i="6" s="1"/>
  <c r="BY548" i="6" s="1"/>
  <c r="U695" i="6"/>
  <c r="CC695" i="6" s="1"/>
  <c r="BY695" i="6" s="1"/>
  <c r="U111" i="6"/>
  <c r="CC111" i="6" s="1"/>
  <c r="BY111" i="6" s="1"/>
  <c r="U558" i="6"/>
  <c r="CC558" i="6" s="1"/>
  <c r="BY558" i="6" s="1"/>
  <c r="U868" i="6"/>
  <c r="CC868" i="6" s="1"/>
  <c r="BY868" i="6" s="1"/>
  <c r="V1305" i="6"/>
  <c r="V1453" i="6"/>
  <c r="U259" i="6"/>
  <c r="CC259" i="6" s="1"/>
  <c r="BY259" i="6" s="1"/>
  <c r="U568" i="6"/>
  <c r="CC568" i="6" s="1"/>
  <c r="BY568" i="6" s="1"/>
  <c r="U329" i="6"/>
  <c r="CC329" i="6" s="1"/>
  <c r="BY329" i="6" s="1"/>
  <c r="U295" i="6"/>
  <c r="CC295" i="6" s="1"/>
  <c r="BY295" i="6" s="1"/>
  <c r="V1369" i="6"/>
  <c r="V1440" i="6"/>
  <c r="U231" i="6"/>
  <c r="CC231" i="6" s="1"/>
  <c r="BY231" i="6" s="1"/>
  <c r="U584" i="6"/>
  <c r="CC584" i="6" s="1"/>
  <c r="BY584" i="6" s="1"/>
  <c r="U1103" i="6"/>
  <c r="CC1103" i="6" s="1"/>
  <c r="BY1103" i="6" s="1"/>
  <c r="U1381" i="6"/>
  <c r="CC1381" i="6" s="1"/>
  <c r="BY1381" i="6" s="1"/>
  <c r="U246" i="6"/>
  <c r="CC246" i="6" s="1"/>
  <c r="BY246" i="6" s="1"/>
  <c r="V570" i="6"/>
  <c r="V796" i="6"/>
  <c r="V1349" i="6"/>
  <c r="V565" i="6"/>
  <c r="V112" i="6"/>
  <c r="U405" i="6"/>
  <c r="CC405" i="6" s="1"/>
  <c r="BY405" i="6" s="1"/>
  <c r="U245" i="6"/>
  <c r="CC245" i="6" s="1"/>
  <c r="BY245" i="6" s="1"/>
  <c r="U802" i="6"/>
  <c r="CC802" i="6" s="1"/>
  <c r="BY802" i="6" s="1"/>
  <c r="U1414" i="6"/>
  <c r="CC1414" i="6" s="1"/>
  <c r="BY1414" i="6" s="1"/>
  <c r="V331" i="6"/>
  <c r="V221" i="6"/>
  <c r="V431" i="6"/>
  <c r="V777" i="6"/>
  <c r="V1421" i="6"/>
  <c r="V251" i="6"/>
  <c r="V522" i="6"/>
  <c r="V428" i="6"/>
  <c r="V1303" i="6"/>
  <c r="V1424" i="6"/>
  <c r="V1121" i="6"/>
  <c r="V1293" i="6"/>
  <c r="V480" i="6"/>
  <c r="V435" i="6"/>
  <c r="V530" i="6"/>
  <c r="V223" i="6"/>
  <c r="V607" i="6"/>
  <c r="V238" i="6"/>
  <c r="V1433" i="6"/>
  <c r="V469" i="6"/>
  <c r="V534" i="6"/>
  <c r="V54" i="6"/>
  <c r="V46" i="6"/>
  <c r="V600" i="6"/>
  <c r="V107" i="6"/>
  <c r="V485" i="6"/>
  <c r="V582" i="6"/>
  <c r="V674" i="6"/>
  <c r="V222" i="6"/>
  <c r="V346" i="6"/>
  <c r="V38" i="6"/>
  <c r="V672" i="6"/>
  <c r="V445" i="6"/>
  <c r="V1097" i="6"/>
  <c r="V118" i="6"/>
  <c r="V604" i="6"/>
  <c r="V1271" i="6"/>
  <c r="V1441" i="6"/>
  <c r="V563" i="6"/>
  <c r="V685" i="6"/>
  <c r="V1407" i="6"/>
  <c r="V447" i="6"/>
  <c r="V423" i="6"/>
  <c r="V467" i="6"/>
  <c r="V632" i="6"/>
  <c r="V1389" i="6"/>
  <c r="V646" i="6"/>
  <c r="V285" i="6"/>
  <c r="V411" i="6"/>
  <c r="V459" i="6"/>
  <c r="V860" i="6"/>
  <c r="V228" i="6"/>
  <c r="V1213" i="6"/>
  <c r="V289" i="6"/>
  <c r="V297" i="6"/>
  <c r="V458" i="6"/>
  <c r="V596" i="6"/>
  <c r="V37" i="6"/>
  <c r="V355" i="6"/>
  <c r="V571" i="6"/>
  <c r="V340" i="6"/>
  <c r="E355" i="32"/>
  <c r="V277" i="6"/>
  <c r="V359" i="6"/>
  <c r="V555" i="6"/>
  <c r="V65" i="6"/>
  <c r="V283" i="6"/>
  <c r="V1363" i="6"/>
  <c r="V1135" i="6"/>
  <c r="V45" i="6"/>
  <c r="V1461" i="6"/>
  <c r="V4" i="6"/>
  <c r="V1450" i="6"/>
  <c r="V349" i="6"/>
  <c r="V104" i="6"/>
  <c r="V1425" i="6"/>
  <c r="V363" i="6"/>
  <c r="V577" i="6"/>
  <c r="V1091" i="6"/>
  <c r="V1269" i="6"/>
  <c r="V276" i="6"/>
  <c r="V1101" i="6"/>
  <c r="V1377" i="6"/>
  <c r="V258" i="6"/>
  <c r="V32" i="6"/>
  <c r="V481" i="6"/>
  <c r="V102" i="6"/>
  <c r="V808" i="6"/>
  <c r="V333" i="6"/>
  <c r="V1434" i="6"/>
  <c r="V1109" i="6"/>
  <c r="V53" i="6"/>
  <c r="V1347" i="6"/>
  <c r="V1451" i="6"/>
  <c r="V18" i="6"/>
  <c r="V1457" i="6"/>
  <c r="V306" i="6"/>
  <c r="V896" i="6"/>
  <c r="V239" i="6"/>
  <c r="V410" i="6"/>
  <c r="V1111" i="6"/>
  <c r="V357" i="6"/>
  <c r="V299" i="6"/>
  <c r="V217" i="6"/>
  <c r="V267" i="6"/>
  <c r="V593" i="6"/>
  <c r="V569" i="6"/>
  <c r="V1373" i="6"/>
  <c r="V224" i="6"/>
  <c r="V1423" i="6"/>
  <c r="V117" i="6"/>
  <c r="V561" i="6"/>
  <c r="V1399" i="6"/>
  <c r="V1339" i="6"/>
  <c r="V683" i="6"/>
  <c r="V1096" i="6"/>
  <c r="V307" i="6"/>
  <c r="V308" i="6"/>
  <c r="V301" i="6"/>
  <c r="R2" i="6"/>
  <c r="U2" i="6" s="1"/>
  <c r="V240" i="6"/>
  <c r="V1113" i="6"/>
  <c r="V1429" i="6"/>
  <c r="V466" i="6"/>
  <c r="V780" i="6"/>
  <c r="V8" i="6"/>
  <c r="V263" i="6"/>
  <c r="V528" i="6"/>
  <c r="V33" i="6"/>
  <c r="V1295" i="6"/>
  <c r="V226" i="6"/>
  <c r="V13" i="6"/>
  <c r="V597" i="6"/>
  <c r="V338" i="6"/>
  <c r="V812" i="6"/>
  <c r="V250" i="6"/>
  <c r="V1365" i="6"/>
  <c r="V1123" i="6"/>
  <c r="V1431" i="6"/>
  <c r="V1435" i="6"/>
  <c r="V373" i="6"/>
  <c r="V414" i="6"/>
  <c r="V419" i="6"/>
  <c r="E822" i="32"/>
  <c r="E129" i="32"/>
  <c r="V330" i="6"/>
  <c r="E403" i="32"/>
  <c r="V1152" i="6"/>
  <c r="V101" i="6"/>
  <c r="V1459" i="6"/>
  <c r="E72" i="32"/>
  <c r="V744" i="6"/>
  <c r="V1337" i="6"/>
  <c r="V1218" i="6"/>
  <c r="V437" i="6"/>
  <c r="V925" i="6"/>
  <c r="V389" i="6"/>
  <c r="V1341" i="6"/>
  <c r="V213" i="6"/>
  <c r="E684" i="32"/>
  <c r="E489" i="32"/>
  <c r="E393" i="32"/>
  <c r="E795" i="32"/>
  <c r="E1132" i="32"/>
  <c r="E429" i="32"/>
  <c r="E788" i="32"/>
  <c r="E762" i="32"/>
  <c r="E1472" i="32"/>
  <c r="CC2" i="6" l="1"/>
  <c r="BY2" i="6" s="1"/>
  <c r="E244" i="32"/>
  <c r="I244" i="32" s="1"/>
  <c r="E11" i="32"/>
  <c r="I11" i="32" s="1"/>
  <c r="E585" i="32"/>
  <c r="E231" i="32"/>
  <c r="I231" i="32" s="1"/>
  <c r="E689" i="32"/>
  <c r="I689" i="32" s="1"/>
  <c r="E283" i="32"/>
  <c r="I283" i="32" s="1"/>
  <c r="E899" i="32"/>
  <c r="I899" i="32" s="1"/>
  <c r="E913" i="32"/>
  <c r="I913" i="32" s="1"/>
  <c r="E54" i="32"/>
  <c r="I54" i="32" s="1"/>
  <c r="E387" i="32"/>
  <c r="I387" i="32" s="1"/>
  <c r="E1204" i="32"/>
  <c r="I1204" i="32" s="1"/>
  <c r="E1417" i="32"/>
  <c r="E386" i="32"/>
  <c r="I386" i="32" s="1"/>
  <c r="V882" i="6"/>
  <c r="V664" i="6"/>
  <c r="V587" i="6"/>
  <c r="V1381" i="6"/>
  <c r="V695" i="6"/>
  <c r="V1443" i="6"/>
  <c r="V1051" i="6"/>
  <c r="V1130" i="6"/>
  <c r="V425" i="6"/>
  <c r="V1103" i="6"/>
  <c r="V329" i="6"/>
  <c r="V266" i="6"/>
  <c r="V784" i="6"/>
  <c r="V1414" i="6"/>
  <c r="V1254" i="6"/>
  <c r="V6" i="6"/>
  <c r="V227" i="6"/>
  <c r="V1460" i="6"/>
  <c r="V1053" i="6"/>
  <c r="V802" i="6"/>
  <c r="V883" i="6"/>
  <c r="V385" i="6"/>
  <c r="V154" i="6"/>
  <c r="V742" i="6"/>
  <c r="V1016" i="6"/>
  <c r="V1158" i="6"/>
  <c r="V1198" i="6"/>
  <c r="V212" i="6"/>
  <c r="V1455" i="6"/>
  <c r="V568" i="6"/>
  <c r="E1466" i="32"/>
  <c r="V246" i="6"/>
  <c r="V548" i="6"/>
  <c r="V496" i="6"/>
  <c r="V869" i="6"/>
  <c r="V557" i="6"/>
  <c r="V919" i="6"/>
  <c r="E515" i="32"/>
  <c r="V1163" i="6"/>
  <c r="V106" i="6"/>
  <c r="V935" i="6"/>
  <c r="V472" i="6"/>
  <c r="V601" i="6"/>
  <c r="V270" i="6"/>
  <c r="V662" i="6"/>
  <c r="V114" i="6"/>
  <c r="V111" i="6"/>
  <c r="V1235" i="6"/>
  <c r="V36" i="6"/>
  <c r="V259" i="6"/>
  <c r="V220" i="6"/>
  <c r="V371" i="6"/>
  <c r="V49" i="6"/>
  <c r="V486" i="6"/>
  <c r="E505" i="32"/>
  <c r="I505" i="32" s="1"/>
  <c r="V245" i="6"/>
  <c r="V273" i="6"/>
  <c r="V584" i="6"/>
  <c r="V372" i="6"/>
  <c r="V231" i="6"/>
  <c r="E242" i="32"/>
  <c r="V552" i="6"/>
  <c r="E573" i="32"/>
  <c r="V809" i="6"/>
  <c r="V41" i="6"/>
  <c r="E46" i="32"/>
  <c r="I46" i="32" s="1"/>
  <c r="V1415" i="6"/>
  <c r="V209" i="6"/>
  <c r="V564" i="6"/>
  <c r="V558" i="6"/>
  <c r="V103" i="6"/>
  <c r="V620" i="6"/>
  <c r="V242" i="6"/>
  <c r="V868" i="6"/>
  <c r="V1442" i="6"/>
  <c r="V295" i="6"/>
  <c r="V233" i="6"/>
  <c r="V405" i="6"/>
  <c r="E422" i="32"/>
  <c r="V1367" i="6"/>
  <c r="E1174" i="32"/>
  <c r="I1174" i="32" s="1"/>
  <c r="E1177" i="32"/>
  <c r="I1177" i="32" s="1"/>
  <c r="E1468" i="32"/>
  <c r="E517" i="32"/>
  <c r="I517" i="32" s="1"/>
  <c r="E828" i="32"/>
  <c r="I828" i="32" s="1"/>
  <c r="E995" i="32"/>
  <c r="I995" i="32" s="1"/>
  <c r="E633" i="32"/>
  <c r="I633" i="32" s="1"/>
  <c r="E521" i="32"/>
  <c r="I521" i="32" s="1"/>
  <c r="E1135" i="32"/>
  <c r="I1135" i="32" s="1"/>
  <c r="E1411" i="32"/>
  <c r="E1450" i="32"/>
  <c r="E471" i="32"/>
  <c r="E1022" i="32"/>
  <c r="I1022" i="32" s="1"/>
  <c r="E1048" i="32"/>
  <c r="E518" i="32"/>
  <c r="I518" i="32" s="1"/>
  <c r="E53" i="32"/>
  <c r="I53" i="32" s="1"/>
  <c r="E1263" i="32"/>
  <c r="I1263" i="32" s="1"/>
  <c r="E529" i="32"/>
  <c r="I529" i="32" s="1"/>
  <c r="E544" i="32"/>
  <c r="E848" i="32"/>
  <c r="I848" i="32" s="1"/>
  <c r="E906" i="32"/>
  <c r="I906" i="32" s="1"/>
  <c r="E720" i="32"/>
  <c r="I720" i="32" s="1"/>
  <c r="E1316" i="32"/>
  <c r="I1316" i="32" s="1"/>
  <c r="E802" i="32"/>
  <c r="I802" i="32" s="1"/>
  <c r="E383" i="32"/>
  <c r="I383" i="32" s="1"/>
  <c r="E550" i="32"/>
  <c r="E894" i="32"/>
  <c r="I894" i="32" s="1"/>
  <c r="E704" i="32"/>
  <c r="I704" i="32" s="1"/>
  <c r="E735" i="32"/>
  <c r="I735" i="32" s="1"/>
  <c r="E601" i="32"/>
  <c r="E1004" i="32"/>
  <c r="I1004" i="32" s="1"/>
  <c r="E349" i="32"/>
  <c r="I349" i="32" s="1"/>
  <c r="E1437" i="32"/>
  <c r="E868" i="32"/>
  <c r="I868" i="32" s="1"/>
  <c r="E736" i="32"/>
  <c r="I736" i="32" s="1"/>
  <c r="E1451" i="32"/>
  <c r="E997" i="32"/>
  <c r="I997" i="32" s="1"/>
  <c r="E28" i="32"/>
  <c r="E1116" i="32"/>
  <c r="I1116" i="32" s="1"/>
  <c r="E1138" i="32"/>
  <c r="I1138" i="32" s="1"/>
  <c r="E973" i="32"/>
  <c r="I973" i="32" s="1"/>
  <c r="E1320" i="32"/>
  <c r="I1320" i="32" s="1"/>
  <c r="E655" i="32"/>
  <c r="I655" i="32" s="1"/>
  <c r="E827" i="32"/>
  <c r="I827" i="32" s="1"/>
  <c r="E67" i="32"/>
  <c r="I67" i="32" s="1"/>
  <c r="E1294" i="32"/>
  <c r="I1294" i="32" s="1"/>
  <c r="E252" i="32"/>
  <c r="I252" i="32" s="1"/>
  <c r="E1479" i="32"/>
  <c r="E829" i="32"/>
  <c r="I829" i="32" s="1"/>
  <c r="E427" i="32"/>
  <c r="E1036" i="32"/>
  <c r="I1036" i="32" s="1"/>
  <c r="E1061" i="32"/>
  <c r="I1061" i="32" s="1"/>
  <c r="E1256" i="32"/>
  <c r="I1256" i="32" s="1"/>
  <c r="E1324" i="32"/>
  <c r="I1324" i="32" s="1"/>
  <c r="E1147" i="32"/>
  <c r="I1147" i="32" s="1"/>
  <c r="E841" i="32"/>
  <c r="I841" i="32" s="1"/>
  <c r="E961" i="32"/>
  <c r="I961" i="32" s="1"/>
  <c r="E1436" i="32"/>
  <c r="E1370" i="32"/>
  <c r="E1365" i="32"/>
  <c r="E1323" i="32"/>
  <c r="I1323" i="32" s="1"/>
  <c r="E1006" i="32"/>
  <c r="E747" i="32"/>
  <c r="I747" i="32" s="1"/>
  <c r="E485" i="32"/>
  <c r="I485" i="32" s="1"/>
  <c r="E717" i="32"/>
  <c r="I717" i="32" s="1"/>
  <c r="E552" i="32"/>
  <c r="E572" i="32"/>
  <c r="E543" i="32"/>
  <c r="E599" i="32"/>
  <c r="E541" i="32"/>
  <c r="I541" i="32" s="1"/>
  <c r="E712" i="32"/>
  <c r="I712" i="32" s="1"/>
  <c r="E1372" i="32"/>
  <c r="E1196" i="32"/>
  <c r="I1196" i="32" s="1"/>
  <c r="E229" i="32"/>
  <c r="I229" i="32" s="1"/>
  <c r="E1067" i="32"/>
  <c r="I1067" i="32" s="1"/>
  <c r="E739" i="32"/>
  <c r="I739" i="32" s="1"/>
  <c r="E714" i="32"/>
  <c r="I714" i="32" s="1"/>
  <c r="E526" i="32"/>
  <c r="I526" i="32" s="1"/>
  <c r="E710" i="32"/>
  <c r="I710" i="32" s="1"/>
  <c r="E64" i="32"/>
  <c r="I64" i="32" s="1"/>
  <c r="E1057" i="32"/>
  <c r="I1057" i="32" s="1"/>
  <c r="E351" i="32"/>
  <c r="I351" i="32" s="1"/>
  <c r="E1438" i="32"/>
  <c r="E1440" i="32"/>
  <c r="E380" i="32"/>
  <c r="I380" i="32" s="1"/>
  <c r="E678" i="32"/>
  <c r="I678" i="32" s="1"/>
  <c r="E1122" i="32"/>
  <c r="I1122" i="32" s="1"/>
  <c r="E432" i="32"/>
  <c r="E857" i="32"/>
  <c r="I857" i="32" s="1"/>
  <c r="E1375" i="32"/>
  <c r="E629" i="32"/>
  <c r="I629" i="32" s="1"/>
  <c r="E905" i="32"/>
  <c r="I905" i="32" s="1"/>
  <c r="E445" i="32"/>
  <c r="E929" i="32"/>
  <c r="I929" i="32" s="1"/>
  <c r="E47" i="32"/>
  <c r="I47" i="32" s="1"/>
  <c r="E341" i="32"/>
  <c r="I341" i="32" s="1"/>
  <c r="E1250" i="32"/>
  <c r="I1250" i="32" s="1"/>
  <c r="E1353" i="32"/>
  <c r="E686" i="32"/>
  <c r="I686" i="32" s="1"/>
  <c r="E620" i="32"/>
  <c r="I620" i="32" s="1"/>
  <c r="E727" i="32"/>
  <c r="I727" i="32" s="1"/>
  <c r="E495" i="32"/>
  <c r="I495" i="32" s="1"/>
  <c r="E55" i="32"/>
  <c r="I55" i="32" s="1"/>
  <c r="E563" i="32"/>
  <c r="E483" i="32"/>
  <c r="I483" i="32" s="1"/>
  <c r="E644" i="32"/>
  <c r="I644" i="32" s="1"/>
  <c r="E835" i="32"/>
  <c r="I835" i="32" s="1"/>
  <c r="E501" i="32"/>
  <c r="I501" i="32" s="1"/>
  <c r="E1070" i="32"/>
  <c r="I1070" i="32" s="1"/>
  <c r="E314" i="32"/>
  <c r="I314" i="32" s="1"/>
  <c r="E346" i="32"/>
  <c r="I346" i="32" s="1"/>
  <c r="E1393" i="32"/>
  <c r="E1400" i="32"/>
  <c r="E50" i="32"/>
  <c r="I50" i="32" s="1"/>
  <c r="E1038" i="32"/>
  <c r="I1038" i="32" s="1"/>
  <c r="E481" i="32"/>
  <c r="I481" i="32" s="1"/>
  <c r="E934" i="32"/>
  <c r="I934" i="32" s="1"/>
  <c r="E1008" i="32"/>
  <c r="I1008" i="32" s="1"/>
  <c r="E935" i="32"/>
  <c r="I935" i="32" s="1"/>
  <c r="E742" i="32"/>
  <c r="I742" i="32" s="1"/>
  <c r="E1136" i="32"/>
  <c r="I1136" i="32" s="1"/>
  <c r="E499" i="32"/>
  <c r="I499" i="32" s="1"/>
  <c r="E328" i="32"/>
  <c r="I328" i="32" s="1"/>
  <c r="E237" i="32"/>
  <c r="I237" i="32" s="1"/>
  <c r="E931" i="32"/>
  <c r="I931" i="32" s="1"/>
  <c r="E1165" i="32"/>
  <c r="I1165" i="32" s="1"/>
  <c r="E486" i="32"/>
  <c r="I486" i="32" s="1"/>
  <c r="E804" i="32"/>
  <c r="I804" i="32" s="1"/>
  <c r="E1344" i="32"/>
  <c r="E1407" i="32"/>
  <c r="E281" i="32"/>
  <c r="I281" i="32" s="1"/>
  <c r="E356" i="32"/>
  <c r="I356" i="32" s="1"/>
  <c r="E31" i="32"/>
  <c r="I31" i="32" s="1"/>
  <c r="E874" i="32"/>
  <c r="I874" i="32" s="1"/>
  <c r="E476" i="32"/>
  <c r="I476" i="32" s="1"/>
  <c r="E1267" i="32"/>
  <c r="I1267" i="32" s="1"/>
  <c r="E102" i="32"/>
  <c r="I102" i="32" s="1"/>
  <c r="E642" i="32"/>
  <c r="I642" i="32" s="1"/>
  <c r="E1276" i="32"/>
  <c r="I1276" i="32" s="1"/>
  <c r="E348" i="32"/>
  <c r="I348" i="32" s="1"/>
  <c r="E607" i="32"/>
  <c r="E1125" i="32"/>
  <c r="I1125" i="32" s="1"/>
  <c r="E51" i="32"/>
  <c r="I51" i="32" s="1"/>
  <c r="E711" i="32"/>
  <c r="I711" i="32" s="1"/>
  <c r="E702" i="32"/>
  <c r="I702" i="32" s="1"/>
  <c r="E1197" i="32"/>
  <c r="I1197" i="32" s="1"/>
  <c r="E329" i="32"/>
  <c r="I329" i="32" s="1"/>
  <c r="E668" i="32"/>
  <c r="I668" i="32" s="1"/>
  <c r="E296" i="32"/>
  <c r="I296" i="32" s="1"/>
  <c r="E1311" i="32"/>
  <c r="I1311" i="32" s="1"/>
  <c r="E626" i="32"/>
  <c r="I626" i="32" s="1"/>
  <c r="E1058" i="32"/>
  <c r="I1058" i="32" s="1"/>
  <c r="E1493" i="32"/>
  <c r="E1424" i="32"/>
  <c r="E746" i="32"/>
  <c r="I746" i="32" s="1"/>
  <c r="E448" i="32"/>
  <c r="E353" i="32"/>
  <c r="I353" i="32" s="1"/>
  <c r="E1448" i="32"/>
  <c r="E119" i="32"/>
  <c r="I119" i="32" s="1"/>
  <c r="E700" i="32"/>
  <c r="I700" i="32" s="1"/>
  <c r="E1356" i="32"/>
  <c r="E756" i="32"/>
  <c r="I756" i="32" s="1"/>
  <c r="E1076" i="32"/>
  <c r="I1076" i="32" s="1"/>
  <c r="E492" i="32"/>
  <c r="I492" i="32" s="1"/>
  <c r="E948" i="32"/>
  <c r="I948" i="32" s="1"/>
  <c r="E775" i="32"/>
  <c r="I775" i="32" s="1"/>
  <c r="E1487" i="32"/>
  <c r="E56" i="32"/>
  <c r="I56" i="32" s="1"/>
  <c r="E667" i="32"/>
  <c r="I667" i="32" s="1"/>
  <c r="E960" i="32"/>
  <c r="I960" i="32" s="1"/>
  <c r="E754" i="32"/>
  <c r="I754" i="32" s="1"/>
  <c r="E801" i="32"/>
  <c r="I801" i="32" s="1"/>
  <c r="E254" i="32"/>
  <c r="I254" i="32" s="1"/>
  <c r="E559" i="32"/>
  <c r="E66" i="32"/>
  <c r="I66" i="32" s="1"/>
  <c r="E1094" i="32"/>
  <c r="I1094" i="32" s="1"/>
  <c r="E1120" i="32"/>
  <c r="I1120" i="32" s="1"/>
  <c r="E390" i="32"/>
  <c r="I390" i="32" s="1"/>
  <c r="E494" i="32"/>
  <c r="I494" i="32" s="1"/>
  <c r="E836" i="32"/>
  <c r="I836" i="32" s="1"/>
  <c r="E372" i="32"/>
  <c r="I372" i="32" s="1"/>
  <c r="E564" i="32"/>
  <c r="E784" i="32"/>
  <c r="I784" i="32" s="1"/>
  <c r="E1187" i="32"/>
  <c r="I1187" i="32" s="1"/>
  <c r="E27" i="32"/>
  <c r="E248" i="32"/>
  <c r="I248" i="32" s="1"/>
  <c r="E1249" i="32"/>
  <c r="I1249" i="32" s="1"/>
  <c r="E1143" i="32"/>
  <c r="I1143" i="32" s="1"/>
  <c r="E619" i="32"/>
  <c r="I619" i="32" s="1"/>
  <c r="E941" i="32"/>
  <c r="I941" i="32" s="1"/>
  <c r="E1201" i="32"/>
  <c r="I1201" i="32" s="1"/>
  <c r="E745" i="32"/>
  <c r="I745" i="32" s="1"/>
  <c r="E431" i="32"/>
  <c r="E1500" i="32"/>
  <c r="E631" i="32"/>
  <c r="I631" i="32" s="1"/>
  <c r="E230" i="32"/>
  <c r="I230" i="32" s="1"/>
  <c r="E122" i="32"/>
  <c r="I122" i="32" s="1"/>
  <c r="E877" i="32"/>
  <c r="I877" i="32" s="1"/>
  <c r="E1420" i="32"/>
  <c r="E330" i="32"/>
  <c r="I330" i="32" s="1"/>
  <c r="E1213" i="32"/>
  <c r="I1213" i="32" s="1"/>
  <c r="E1476" i="32"/>
  <c r="E933" i="32"/>
  <c r="I933" i="32" s="1"/>
  <c r="E556" i="32"/>
  <c r="E1208" i="32"/>
  <c r="I1208" i="32" s="1"/>
  <c r="E924" i="32"/>
  <c r="I924" i="32" s="1"/>
  <c r="E1301" i="32"/>
  <c r="I1301" i="32" s="1"/>
  <c r="E1306" i="32"/>
  <c r="I1306" i="32" s="1"/>
  <c r="E439" i="32"/>
  <c r="E1443" i="32"/>
  <c r="E1355" i="32"/>
  <c r="E1504" i="32"/>
  <c r="E959" i="32"/>
  <c r="I959" i="32" s="1"/>
  <c r="E562" i="32"/>
  <c r="E343" i="32"/>
  <c r="I343" i="32" s="1"/>
  <c r="E117" i="32"/>
  <c r="I117" i="32" s="1"/>
  <c r="E984" i="32"/>
  <c r="I984" i="32" s="1"/>
  <c r="E1137" i="32"/>
  <c r="I1137" i="32" s="1"/>
  <c r="E950" i="32"/>
  <c r="I950" i="32" s="1"/>
  <c r="E992" i="32"/>
  <c r="I992" i="32" s="1"/>
  <c r="E737" i="32"/>
  <c r="I737" i="32" s="1"/>
  <c r="E378" i="32"/>
  <c r="I378" i="32" s="1"/>
  <c r="E1243" i="32"/>
  <c r="I1243" i="32" s="1"/>
  <c r="E1133" i="32"/>
  <c r="I1133" i="32" s="1"/>
  <c r="E818" i="32"/>
  <c r="I818" i="32" s="1"/>
  <c r="E331" i="32"/>
  <c r="I331" i="32" s="1"/>
  <c r="E776" i="32"/>
  <c r="I776" i="32" s="1"/>
  <c r="E1183" i="32"/>
  <c r="I1183" i="32" s="1"/>
  <c r="E1015" i="32"/>
  <c r="I1015" i="32" s="1"/>
  <c r="E482" i="32"/>
  <c r="I482" i="32" s="1"/>
  <c r="E930" i="32"/>
  <c r="I930" i="32" s="1"/>
  <c r="E832" i="32"/>
  <c r="I832" i="32" s="1"/>
  <c r="E290" i="32"/>
  <c r="I290" i="32" s="1"/>
  <c r="E65" i="32"/>
  <c r="I65" i="32" s="1"/>
  <c r="E324" i="32"/>
  <c r="I324" i="32" s="1"/>
  <c r="E1312" i="32"/>
  <c r="I1312" i="32" s="1"/>
  <c r="E1339" i="32"/>
  <c r="E1086" i="32"/>
  <c r="I1086" i="32" s="1"/>
  <c r="E592" i="32"/>
  <c r="E116" i="32"/>
  <c r="I116" i="32" s="1"/>
  <c r="E967" i="32"/>
  <c r="I967" i="32" s="1"/>
  <c r="E1233" i="32"/>
  <c r="I1233" i="32" s="1"/>
  <c r="E1319" i="32"/>
  <c r="I1319" i="32" s="1"/>
  <c r="E468" i="32"/>
  <c r="E672" i="32"/>
  <c r="E419" i="32"/>
  <c r="E897" i="32"/>
  <c r="I897" i="32" s="1"/>
  <c r="E852" i="32"/>
  <c r="I852" i="32" s="1"/>
  <c r="E1182" i="32"/>
  <c r="I1182" i="32" s="1"/>
  <c r="E1115" i="32"/>
  <c r="I1115" i="32" s="1"/>
  <c r="E425" i="32"/>
  <c r="E977" i="32"/>
  <c r="I977" i="32" s="1"/>
  <c r="E903" i="32"/>
  <c r="I903" i="32" s="1"/>
  <c r="E460" i="32"/>
  <c r="E597" i="32"/>
  <c r="E1496" i="32"/>
  <c r="E632" i="32"/>
  <c r="I632" i="32" s="1"/>
  <c r="E705" i="32"/>
  <c r="I705" i="32" s="1"/>
  <c r="E751" i="32"/>
  <c r="I751" i="32" s="1"/>
  <c r="E799" i="32"/>
  <c r="I799" i="32" s="1"/>
  <c r="E516" i="32"/>
  <c r="I516" i="32" s="1"/>
  <c r="E1398" i="32"/>
  <c r="E1514" i="32"/>
  <c r="E870" i="32"/>
  <c r="I870" i="32" s="1"/>
  <c r="E392" i="32"/>
  <c r="I392" i="32" s="1"/>
  <c r="E787" i="32"/>
  <c r="I787" i="32" s="1"/>
  <c r="E1018" i="32"/>
  <c r="I1018" i="32" s="1"/>
  <c r="E275" i="32"/>
  <c r="I275" i="32" s="1"/>
  <c r="E622" i="32"/>
  <c r="I622" i="32" s="1"/>
  <c r="E1068" i="32"/>
  <c r="I1068" i="32" s="1"/>
  <c r="E278" i="32"/>
  <c r="I278" i="32" s="1"/>
  <c r="E464" i="32"/>
  <c r="E743" i="32"/>
  <c r="I743" i="32" s="1"/>
  <c r="E39" i="32"/>
  <c r="I39" i="32" s="1"/>
  <c r="E1237" i="32"/>
  <c r="I1237" i="32" s="1"/>
  <c r="E1209" i="32"/>
  <c r="E1354" i="32"/>
  <c r="E594" i="32"/>
  <c r="E1376" i="32"/>
  <c r="E1063" i="32"/>
  <c r="E523" i="32"/>
  <c r="E990" i="32"/>
  <c r="E264" i="32"/>
  <c r="E991" i="32"/>
  <c r="E1093" i="32"/>
  <c r="E765" i="32"/>
  <c r="I765" i="32" s="1"/>
  <c r="E949" i="32"/>
  <c r="E1416" i="32"/>
  <c r="E228" i="32"/>
  <c r="E1299" i="32"/>
  <c r="E1412" i="32"/>
  <c r="E907" i="32"/>
  <c r="E423" i="32"/>
  <c r="E1352" i="32"/>
  <c r="E1515" i="32"/>
  <c r="E1007" i="32"/>
  <c r="I1007" i="32" s="1"/>
  <c r="E932" i="32"/>
  <c r="I932" i="32" s="1"/>
  <c r="E1032" i="32"/>
  <c r="I1032" i="32" s="1"/>
  <c r="E513" i="32"/>
  <c r="I513" i="32" s="1"/>
  <c r="E1341" i="32"/>
  <c r="E246" i="32"/>
  <c r="I246" i="32" s="1"/>
  <c r="E1212" i="32"/>
  <c r="I1212" i="32" s="1"/>
  <c r="E493" i="32"/>
  <c r="I493" i="32" s="1"/>
  <c r="E1432" i="32"/>
  <c r="E1163" i="32"/>
  <c r="I1163" i="32" s="1"/>
  <c r="E1295" i="32"/>
  <c r="I1295" i="32" s="1"/>
  <c r="E1406" i="32"/>
  <c r="E1464" i="32"/>
  <c r="E896" i="32"/>
  <c r="E1434" i="32"/>
  <c r="E1214" i="32"/>
  <c r="I1214" i="32" s="1"/>
  <c r="E366" i="32"/>
  <c r="I366" i="32" s="1"/>
  <c r="E525" i="32"/>
  <c r="I525" i="32" s="1"/>
  <c r="E528" i="32"/>
  <c r="I528" i="32" s="1"/>
  <c r="E790" i="32"/>
  <c r="I790" i="32" s="1"/>
  <c r="E994" i="32"/>
  <c r="I994" i="32" s="1"/>
  <c r="E1481" i="32"/>
  <c r="E871" i="32"/>
  <c r="I871" i="32" s="1"/>
  <c r="E1485" i="32"/>
  <c r="E377" i="32"/>
  <c r="I377" i="32" s="1"/>
  <c r="E1382" i="32"/>
  <c r="E1480" i="32"/>
  <c r="E761" i="32"/>
  <c r="I761" i="32" s="1"/>
  <c r="E969" i="32"/>
  <c r="I969" i="32" s="1"/>
  <c r="E234" i="32"/>
  <c r="I234" i="32" s="1"/>
  <c r="E319" i="32"/>
  <c r="I319" i="32" s="1"/>
  <c r="E625" i="32"/>
  <c r="I625" i="32" s="1"/>
  <c r="E109" i="32"/>
  <c r="I109" i="32" s="1"/>
  <c r="E1441" i="32"/>
  <c r="E1156" i="32"/>
  <c r="I1156" i="32" s="1"/>
  <c r="E261" i="32"/>
  <c r="I261" i="32" s="1"/>
  <c r="E1109" i="32"/>
  <c r="I1109" i="32" s="1"/>
  <c r="E1492" i="32"/>
  <c r="E615" i="32"/>
  <c r="I615" i="32" s="1"/>
  <c r="E654" i="32"/>
  <c r="I654" i="32" s="1"/>
  <c r="E1206" i="32"/>
  <c r="I1206" i="32" s="1"/>
  <c r="E1273" i="32"/>
  <c r="I1273" i="32" s="1"/>
  <c r="E477" i="32"/>
  <c r="I477" i="32" s="1"/>
  <c r="E1230" i="32"/>
  <c r="I1230" i="32" s="1"/>
  <c r="E1310" i="32"/>
  <c r="I1310" i="32" s="1"/>
  <c r="E18" i="32"/>
  <c r="I18" i="32" s="1"/>
  <c r="E510" i="32"/>
  <c r="I510" i="32" s="1"/>
  <c r="E1282" i="32"/>
  <c r="I1282" i="32" s="1"/>
  <c r="E389" i="32"/>
  <c r="I389" i="32" s="1"/>
  <c r="E681" i="32"/>
  <c r="I681" i="32" s="1"/>
  <c r="E922" i="32"/>
  <c r="I922" i="32" s="1"/>
  <c r="E698" i="32"/>
  <c r="I698" i="32" s="1"/>
  <c r="E365" i="32"/>
  <c r="I365" i="32" s="1"/>
  <c r="E794" i="32"/>
  <c r="I794" i="32" s="1"/>
  <c r="E1075" i="32"/>
  <c r="I1075" i="32" s="1"/>
  <c r="E1034" i="32"/>
  <c r="I1034" i="32" s="1"/>
  <c r="E814" i="32"/>
  <c r="I814" i="32" s="1"/>
  <c r="E726" i="32"/>
  <c r="I726" i="32" s="1"/>
  <c r="E1262" i="32"/>
  <c r="I1262" i="32" s="1"/>
  <c r="E819" i="32"/>
  <c r="I819" i="32" s="1"/>
  <c r="E534" i="32"/>
  <c r="I534" i="32" s="1"/>
  <c r="E1477" i="32"/>
  <c r="E1042" i="32"/>
  <c r="I1042" i="32" s="1"/>
  <c r="E1453" i="32"/>
  <c r="E1404" i="32"/>
  <c r="E265" i="32"/>
  <c r="I265" i="32" s="1"/>
  <c r="E1445" i="32"/>
  <c r="E1387" i="32"/>
  <c r="E646" i="32"/>
  <c r="I646" i="32" s="1"/>
  <c r="E1014" i="32"/>
  <c r="I1014" i="32" s="1"/>
  <c r="E1340" i="32"/>
  <c r="E1444" i="32"/>
  <c r="E580" i="32"/>
  <c r="E479" i="32"/>
  <c r="I479" i="32" s="1"/>
  <c r="E1484" i="32"/>
  <c r="E362" i="32"/>
  <c r="I362" i="32" s="1"/>
  <c r="E591" i="32"/>
  <c r="E549" i="32"/>
  <c r="E1185" i="32"/>
  <c r="I1185" i="32" s="1"/>
  <c r="E953" i="32"/>
  <c r="I953" i="32" s="1"/>
  <c r="E912" i="32"/>
  <c r="I912" i="32" s="1"/>
  <c r="E779" i="32"/>
  <c r="I779" i="32" s="1"/>
  <c r="E1446" i="32"/>
  <c r="E1019" i="32"/>
  <c r="I1019" i="32" s="1"/>
  <c r="E1232" i="32"/>
  <c r="I1232" i="32" s="1"/>
  <c r="E444" i="32"/>
  <c r="E696" i="32"/>
  <c r="I696" i="32" s="1"/>
  <c r="E243" i="32"/>
  <c r="I243" i="32" s="1"/>
  <c r="E1338" i="32"/>
  <c r="E280" i="32"/>
  <c r="I280" i="32" s="1"/>
  <c r="E374" i="32"/>
  <c r="I374" i="32" s="1"/>
  <c r="E300" i="32"/>
  <c r="I300" i="32" s="1"/>
  <c r="E385" i="32"/>
  <c r="I385" i="32" s="1"/>
  <c r="E1265" i="32"/>
  <c r="I1265" i="32" s="1"/>
  <c r="E920" i="32"/>
  <c r="I920" i="32" s="1"/>
  <c r="E304" i="32"/>
  <c r="I304" i="32" s="1"/>
  <c r="E10" i="32"/>
  <c r="I10" i="32" s="1"/>
  <c r="E49" i="32"/>
  <c r="I49" i="32" s="1"/>
  <c r="E249" i="32"/>
  <c r="E685" i="32"/>
  <c r="I685" i="32" s="1"/>
  <c r="E417" i="32"/>
  <c r="E391" i="32"/>
  <c r="I391" i="32" s="1"/>
  <c r="E974" i="32"/>
  <c r="I974" i="32" s="1"/>
  <c r="E728" i="32"/>
  <c r="I728" i="32" s="1"/>
  <c r="E1329" i="32"/>
  <c r="I1329" i="32" s="1"/>
  <c r="E708" i="32"/>
  <c r="E368" i="32"/>
  <c r="E1362" i="32"/>
  <c r="E1175" i="32"/>
  <c r="I1175" i="32" s="1"/>
  <c r="E397" i="32"/>
  <c r="I397" i="32" s="1"/>
  <c r="E1425" i="32"/>
  <c r="E783" i="32"/>
  <c r="I783" i="32" s="1"/>
  <c r="E29" i="32"/>
  <c r="I29" i="32" s="1"/>
  <c r="E241" i="32"/>
  <c r="I241" i="32" s="1"/>
  <c r="E604" i="32"/>
  <c r="E582" i="32"/>
  <c r="E755" i="32"/>
  <c r="I755" i="32" s="1"/>
  <c r="E976" i="32"/>
  <c r="I976" i="32" s="1"/>
  <c r="E1071" i="32"/>
  <c r="I1071" i="32" s="1"/>
  <c r="E879" i="32"/>
  <c r="I879" i="32" s="1"/>
  <c r="E1192" i="32"/>
  <c r="I1192" i="32" s="1"/>
  <c r="E1062" i="32"/>
  <c r="I1062" i="32" s="1"/>
  <c r="E1044" i="32"/>
  <c r="I1044" i="32" s="1"/>
  <c r="E334" i="32"/>
  <c r="I334" i="32" s="1"/>
  <c r="E1149" i="32"/>
  <c r="I1149" i="32" s="1"/>
  <c r="E1105" i="32"/>
  <c r="I1105" i="32" s="1"/>
  <c r="E964" i="32"/>
  <c r="I964" i="32" s="1"/>
  <c r="E9" i="32"/>
  <c r="I1402" i="32"/>
  <c r="I1332" i="32"/>
  <c r="I1100" i="32"/>
  <c r="I1046" i="32"/>
  <c r="I979" i="32"/>
  <c r="I822" i="32"/>
  <c r="I473" i="32"/>
  <c r="I403" i="32"/>
  <c r="I336" i="32"/>
  <c r="I72" i="32"/>
  <c r="E12" i="32"/>
  <c r="I762" i="32"/>
  <c r="I393" i="32"/>
  <c r="I795" i="32"/>
  <c r="I684" i="32"/>
  <c r="I355" i="32"/>
  <c r="I1132" i="32"/>
  <c r="I788" i="32"/>
  <c r="I489" i="32"/>
  <c r="E292" i="32" l="1"/>
  <c r="I292" i="32" s="1"/>
  <c r="E771" i="32"/>
  <c r="I771" i="32" s="1"/>
  <c r="E1386" i="32"/>
  <c r="I1386" i="32" s="1"/>
  <c r="E578" i="32"/>
  <c r="I578" i="32" s="1"/>
  <c r="E1092" i="32"/>
  <c r="I1092" i="32" s="1"/>
  <c r="E1171" i="32"/>
  <c r="I1171" i="32" s="1"/>
  <c r="E1431" i="32"/>
  <c r="I1431" i="32" s="1"/>
  <c r="E1090" i="32"/>
  <c r="I1090" i="32" s="1"/>
  <c r="E952" i="32"/>
  <c r="I952" i="32" s="1"/>
  <c r="E569" i="32"/>
  <c r="I569" i="32" s="1"/>
  <c r="E1507" i="32"/>
  <c r="I1507" i="32" s="1"/>
  <c r="E1261" i="32"/>
  <c r="I1261" i="32" s="1"/>
  <c r="E1511" i="32"/>
  <c r="I1511" i="32" s="1"/>
  <c r="E1389" i="32"/>
  <c r="I1389" i="32" s="1"/>
  <c r="E207" i="32"/>
  <c r="I207" i="32" s="1"/>
  <c r="E194" i="32"/>
  <c r="I194" i="32" s="1"/>
  <c r="E1516" i="32"/>
  <c r="E408" i="32"/>
  <c r="E1220" i="32"/>
  <c r="I1220" i="32" s="1"/>
  <c r="E1264" i="32"/>
  <c r="I1264" i="32" s="1"/>
  <c r="E1405" i="32"/>
  <c r="I1405" i="32" s="1"/>
  <c r="E352" i="32"/>
  <c r="I352" i="32" s="1"/>
  <c r="E1318" i="32"/>
  <c r="I1318" i="32" s="1"/>
  <c r="E333" i="32"/>
  <c r="I333" i="32" s="1"/>
  <c r="E1241" i="32"/>
  <c r="I1241" i="32" s="1"/>
  <c r="E1371" i="32"/>
  <c r="E1418" i="32"/>
  <c r="E1334" i="32"/>
  <c r="I1334" i="32" s="1"/>
  <c r="E1140" i="32"/>
  <c r="I1140" i="32" s="1"/>
  <c r="E487" i="32"/>
  <c r="I487" i="32" s="1"/>
  <c r="E1430" i="32"/>
  <c r="I1430" i="32" s="1"/>
  <c r="E1452" i="32"/>
  <c r="I1452" i="32" s="1"/>
  <c r="E883" i="32"/>
  <c r="I883" i="32" s="1"/>
  <c r="E850" i="32"/>
  <c r="I850" i="32" s="1"/>
  <c r="E713" i="32"/>
  <c r="I713" i="32" s="1"/>
  <c r="E1245" i="32"/>
  <c r="I1245" i="32" s="1"/>
  <c r="E1314" i="32"/>
  <c r="I1314" i="32" s="1"/>
  <c r="E729" i="32"/>
  <c r="I729" i="32" s="1"/>
  <c r="E449" i="32"/>
  <c r="I449" i="32" s="1"/>
  <c r="E706" i="32"/>
  <c r="I706" i="32" s="1"/>
  <c r="E741" i="32"/>
  <c r="I741" i="32" s="1"/>
  <c r="E989" i="32"/>
  <c r="I989" i="32" s="1"/>
  <c r="E1123" i="32"/>
  <c r="I1123" i="32" s="1"/>
  <c r="E1152" i="32"/>
  <c r="I1152" i="32" s="1"/>
  <c r="E547" i="32"/>
  <c r="I547" i="32" s="1"/>
  <c r="E1419" i="32"/>
  <c r="I1419" i="32" s="1"/>
  <c r="E1429" i="32"/>
  <c r="I1429" i="32" s="1"/>
  <c r="E124" i="32"/>
  <c r="I124" i="32" s="1"/>
  <c r="E297" i="32"/>
  <c r="I297" i="32" s="1"/>
  <c r="E1350" i="32"/>
  <c r="I1350" i="32" s="1"/>
  <c r="E1097" i="32"/>
  <c r="I1097" i="32" s="1"/>
  <c r="E107" i="32"/>
  <c r="I107" i="32" s="1"/>
  <c r="E1373" i="32"/>
  <c r="I1373" i="32" s="1"/>
  <c r="E32" i="32"/>
  <c r="I32" i="32" s="1"/>
  <c r="E1148" i="32"/>
  <c r="I1148" i="32" s="1"/>
  <c r="E1442" i="32"/>
  <c r="I1442" i="32" s="1"/>
  <c r="E1234" i="32"/>
  <c r="I1234" i="32" s="1"/>
  <c r="E398" i="32"/>
  <c r="I398" i="32" s="1"/>
  <c r="E279" i="32"/>
  <c r="I279" i="32" s="1"/>
  <c r="E1146" i="32"/>
  <c r="I1146" i="32" s="1"/>
  <c r="E1465" i="32"/>
  <c r="E890" i="32"/>
  <c r="I890" i="32" s="1"/>
  <c r="E498" i="32"/>
  <c r="I498" i="32" s="1"/>
  <c r="E806" i="32"/>
  <c r="I806" i="32" s="1"/>
  <c r="E1227" i="32"/>
  <c r="I1227" i="32" s="1"/>
  <c r="E1483" i="32"/>
  <c r="I1483" i="32" s="1"/>
  <c r="E1131" i="32"/>
  <c r="I1131" i="32" s="1"/>
  <c r="E962" i="32"/>
  <c r="I962" i="32" s="1"/>
  <c r="E575" i="32"/>
  <c r="I575" i="32" s="1"/>
  <c r="E1330" i="32"/>
  <c r="I1330" i="32" s="1"/>
  <c r="E878" i="32"/>
  <c r="I878" i="32" s="1"/>
  <c r="E1033" i="32"/>
  <c r="I1033" i="32" s="1"/>
  <c r="E1001" i="32"/>
  <c r="I1001" i="32" s="1"/>
  <c r="E1462" i="32"/>
  <c r="I1462" i="32" s="1"/>
  <c r="E1188" i="32"/>
  <c r="I1188" i="32" s="1"/>
  <c r="E1257" i="32"/>
  <c r="I1257" i="32" s="1"/>
  <c r="E381" i="32"/>
  <c r="I381" i="32" s="1"/>
  <c r="E1285" i="32"/>
  <c r="I1285" i="32" s="1"/>
  <c r="E1292" i="32"/>
  <c r="I1292" i="32" s="1"/>
  <c r="E781" i="32"/>
  <c r="I781" i="32" s="1"/>
  <c r="E1102" i="32"/>
  <c r="I1102" i="32" s="1"/>
  <c r="E805" i="32"/>
  <c r="I805" i="32" s="1"/>
  <c r="E904" i="32"/>
  <c r="I904" i="32" s="1"/>
  <c r="E679" i="32"/>
  <c r="I679" i="32" s="1"/>
  <c r="E1454" i="32"/>
  <c r="E800" i="32"/>
  <c r="I800" i="32" s="1"/>
  <c r="E339" i="32"/>
  <c r="I339" i="32" s="1"/>
  <c r="E475" i="32"/>
  <c r="I475" i="32" s="1"/>
  <c r="E1030" i="32"/>
  <c r="I1030" i="32" s="1"/>
  <c r="E596" i="32"/>
  <c r="E1031" i="32"/>
  <c r="I1031" i="32" s="1"/>
  <c r="E294" i="32"/>
  <c r="I294" i="32" s="1"/>
  <c r="E272" i="32"/>
  <c r="I272" i="32" s="1"/>
  <c r="E262" i="32"/>
  <c r="I262" i="32" s="1"/>
  <c r="E1280" i="32"/>
  <c r="I1280" i="32" s="1"/>
  <c r="E1509" i="32"/>
  <c r="E542" i="32"/>
  <c r="E946" i="32"/>
  <c r="I946" i="32" s="1"/>
  <c r="E1221" i="32"/>
  <c r="I1221" i="32" s="1"/>
  <c r="E1202" i="32"/>
  <c r="I1202" i="32" s="1"/>
  <c r="E22" i="32"/>
  <c r="I22" i="32" s="1"/>
  <c r="E1106" i="32"/>
  <c r="I1106" i="32" s="1"/>
  <c r="E914" i="32"/>
  <c r="I914" i="32" s="1"/>
  <c r="E551" i="32"/>
  <c r="E305" i="32"/>
  <c r="I305" i="32" s="1"/>
  <c r="E546" i="32"/>
  <c r="E308" i="32"/>
  <c r="I308" i="32" s="1"/>
  <c r="E919" i="32"/>
  <c r="I919" i="32" s="1"/>
  <c r="E1494" i="32"/>
  <c r="E1073" i="32"/>
  <c r="I1073" i="32" s="1"/>
  <c r="E293" i="32"/>
  <c r="I293" i="32" s="1"/>
  <c r="E987" i="32"/>
  <c r="I987" i="32" s="1"/>
  <c r="E926" i="32"/>
  <c r="I926" i="32" s="1"/>
  <c r="E69" i="32"/>
  <c r="I69" i="32" s="1"/>
  <c r="E110" i="32"/>
  <c r="I110" i="32" s="1"/>
  <c r="E796" i="32"/>
  <c r="I796" i="32" s="1"/>
  <c r="E1308" i="32"/>
  <c r="I1308" i="32" s="1"/>
  <c r="E815" i="32"/>
  <c r="I815" i="32" s="1"/>
  <c r="E455" i="32"/>
  <c r="E892" i="32"/>
  <c r="I892" i="32" s="1"/>
  <c r="E677" i="32"/>
  <c r="I677" i="32" s="1"/>
  <c r="E1010" i="32"/>
  <c r="E1287" i="32"/>
  <c r="I1287" i="32" s="1"/>
  <c r="E718" i="32"/>
  <c r="I718" i="32" s="1"/>
  <c r="E635" i="32"/>
  <c r="I635" i="32" s="1"/>
  <c r="E1039" i="32"/>
  <c r="I1039" i="32" s="1"/>
  <c r="E1254" i="32"/>
  <c r="I1254" i="32" s="1"/>
  <c r="E302" i="32"/>
  <c r="I302" i="32" s="1"/>
  <c r="E221" i="32"/>
  <c r="I221" i="32" s="1"/>
  <c r="E17" i="32"/>
  <c r="E1461" i="32"/>
  <c r="E866" i="32"/>
  <c r="I866" i="32" s="1"/>
  <c r="E1277" i="32"/>
  <c r="I1277" i="32" s="1"/>
  <c r="E1096" i="32"/>
  <c r="I1096" i="32" s="1"/>
  <c r="E58" i="32"/>
  <c r="I58" i="32" s="1"/>
  <c r="E1026" i="32"/>
  <c r="I1026" i="32" s="1"/>
  <c r="E420" i="32"/>
  <c r="E288" i="32"/>
  <c r="I288" i="32" s="1"/>
  <c r="E797" i="32"/>
  <c r="I797" i="32" s="1"/>
  <c r="E424" i="32"/>
  <c r="E1142" i="32"/>
  <c r="I1142" i="32" s="1"/>
  <c r="E1189" i="32"/>
  <c r="I1189" i="32" s="1"/>
  <c r="E38" i="32"/>
  <c r="I38" i="32" s="1"/>
  <c r="E651" i="32"/>
  <c r="I651" i="32" s="1"/>
  <c r="E842" i="32"/>
  <c r="I842" i="32" s="1"/>
  <c r="E1164" i="32"/>
  <c r="I1164" i="32" s="1"/>
  <c r="E910" i="32"/>
  <c r="I910" i="32" s="1"/>
  <c r="E437" i="32"/>
  <c r="E1114" i="32"/>
  <c r="I1114" i="32" s="1"/>
  <c r="E1134" i="32"/>
  <c r="I1134" i="32" s="1"/>
  <c r="E1248" i="32"/>
  <c r="E561" i="32"/>
  <c r="E1013" i="32"/>
  <c r="E809" i="32"/>
  <c r="I809" i="32" s="1"/>
  <c r="E817" i="32"/>
  <c r="I817" i="32" s="1"/>
  <c r="E1005" i="32"/>
  <c r="I1005" i="32" s="1"/>
  <c r="E1322" i="32"/>
  <c r="I1322" i="32" s="1"/>
  <c r="E777" i="32"/>
  <c r="I777" i="32" s="1"/>
  <c r="E1203" i="32"/>
  <c r="I1203" i="32" s="1"/>
  <c r="E927" i="32"/>
  <c r="I927" i="32" s="1"/>
  <c r="E316" i="32"/>
  <c r="I316" i="32" s="1"/>
  <c r="E452" i="32"/>
  <c r="E645" i="32"/>
  <c r="E1151" i="32"/>
  <c r="I1151" i="32" s="1"/>
  <c r="E1510" i="32"/>
  <c r="E233" i="32"/>
  <c r="E813" i="32"/>
  <c r="I813" i="32" s="1"/>
  <c r="E238" i="32"/>
  <c r="I238" i="32" s="1"/>
  <c r="E520" i="32"/>
  <c r="I520" i="32" s="1"/>
  <c r="E1383" i="32"/>
  <c r="E560" i="32"/>
  <c r="E289" i="32"/>
  <c r="I289" i="32" s="1"/>
  <c r="E1239" i="32"/>
  <c r="I1239" i="32" s="1"/>
  <c r="E125" i="32"/>
  <c r="I125" i="32" s="1"/>
  <c r="E112" i="32"/>
  <c r="I112" i="32" s="1"/>
  <c r="E1281" i="32"/>
  <c r="I1281" i="32" s="1"/>
  <c r="E1288" i="32"/>
  <c r="I1288" i="32" s="1"/>
  <c r="E697" i="32"/>
  <c r="I697" i="32" s="1"/>
  <c r="E957" i="32"/>
  <c r="I957" i="32" s="1"/>
  <c r="E1229" i="32"/>
  <c r="I1229" i="32" s="1"/>
  <c r="E1302" i="32"/>
  <c r="I1302" i="32" s="1"/>
  <c r="E1198" i="32"/>
  <c r="I1198" i="32" s="1"/>
  <c r="E683" i="32"/>
  <c r="I683" i="32" s="1"/>
  <c r="E312" i="32"/>
  <c r="I312" i="32" s="1"/>
  <c r="E936" i="32"/>
  <c r="I936" i="32" s="1"/>
  <c r="E837" i="32"/>
  <c r="I837" i="32" s="1"/>
  <c r="E648" i="32"/>
  <c r="I648" i="32" s="1"/>
  <c r="E26" i="32"/>
  <c r="I26" i="32" s="1"/>
  <c r="E310" i="32"/>
  <c r="I310" i="32" s="1"/>
  <c r="E519" i="32"/>
  <c r="I519" i="32" s="1"/>
  <c r="E1337" i="32"/>
  <c r="E469" i="32"/>
  <c r="E287" i="32"/>
  <c r="I287" i="32" s="1"/>
  <c r="E816" i="32"/>
  <c r="I816" i="32" s="1"/>
  <c r="E628" i="32"/>
  <c r="I628" i="32" s="1"/>
  <c r="E1219" i="32"/>
  <c r="E680" i="32"/>
  <c r="I680" i="32" s="1"/>
  <c r="E985" i="32"/>
  <c r="I985" i="32" s="1"/>
  <c r="E1065" i="32"/>
  <c r="I1065" i="32" s="1"/>
  <c r="E530" i="32"/>
  <c r="I530" i="32" s="1"/>
  <c r="E1056" i="32"/>
  <c r="I1056" i="32" s="1"/>
  <c r="E1176" i="32"/>
  <c r="I1176" i="32" s="1"/>
  <c r="E269" i="32"/>
  <c r="I269" i="32" s="1"/>
  <c r="E42" i="32"/>
  <c r="I42" i="32" s="1"/>
  <c r="E115" i="32"/>
  <c r="I115" i="32" s="1"/>
  <c r="E400" i="32"/>
  <c r="I400" i="32" s="1"/>
  <c r="E889" i="32"/>
  <c r="I889" i="32" s="1"/>
  <c r="E250" i="32"/>
  <c r="I250" i="32" s="1"/>
  <c r="E286" i="32"/>
  <c r="I286" i="32" s="1"/>
  <c r="E1009" i="32"/>
  <c r="I1009" i="32" s="1"/>
  <c r="E1394" i="32"/>
  <c r="E880" i="32"/>
  <c r="I880" i="32" s="1"/>
  <c r="E1130" i="32"/>
  <c r="I1130" i="32" s="1"/>
  <c r="E1409" i="32"/>
  <c r="I1409" i="32" s="1"/>
  <c r="E434" i="32"/>
  <c r="I434" i="32" s="1"/>
  <c r="E1169" i="32"/>
  <c r="I1169" i="32" s="1"/>
  <c r="E30" i="32"/>
  <c r="I30" i="32" s="1"/>
  <c r="E363" i="32"/>
  <c r="I363" i="32" s="1"/>
  <c r="E972" i="32"/>
  <c r="I972" i="32" s="1"/>
  <c r="E780" i="32"/>
  <c r="I780" i="32" s="1"/>
  <c r="E388" i="32"/>
  <c r="I388" i="32" s="1"/>
  <c r="E675" i="32"/>
  <c r="I675" i="32" s="1"/>
  <c r="E1139" i="32"/>
  <c r="I1139" i="32" s="1"/>
  <c r="E869" i="32"/>
  <c r="I869" i="32" s="1"/>
  <c r="E1170" i="32"/>
  <c r="I1170" i="32" s="1"/>
  <c r="E709" i="32"/>
  <c r="I709" i="32" s="1"/>
  <c r="E699" i="32"/>
  <c r="I699" i="32" s="1"/>
  <c r="E1020" i="32"/>
  <c r="I1020" i="32" s="1"/>
  <c r="E1080" i="32"/>
  <c r="I1080" i="32" s="1"/>
  <c r="E1178" i="32"/>
  <c r="I1178" i="32" s="1"/>
  <c r="E401" i="32"/>
  <c r="I401" i="32" s="1"/>
  <c r="E1388" i="32"/>
  <c r="I1388" i="32" s="1"/>
  <c r="E508" i="32"/>
  <c r="I508" i="32" s="1"/>
  <c r="E954" i="32"/>
  <c r="I954" i="32" s="1"/>
  <c r="E1191" i="32"/>
  <c r="I1191" i="32" s="1"/>
  <c r="E1286" i="32"/>
  <c r="I1286" i="32" s="1"/>
  <c r="E623" i="32"/>
  <c r="I623" i="32" s="1"/>
  <c r="E1190" i="32"/>
  <c r="I1190" i="32" s="1"/>
  <c r="E459" i="32"/>
  <c r="E1247" i="32"/>
  <c r="I1247" i="32" s="1"/>
  <c r="E925" i="32"/>
  <c r="I925" i="32" s="1"/>
  <c r="E617" i="32"/>
  <c r="I617" i="32" s="1"/>
  <c r="E1415" i="32"/>
  <c r="E558" i="32"/>
  <c r="E1381" i="32"/>
  <c r="E791" i="32"/>
  <c r="I791" i="32" s="1"/>
  <c r="E548" i="32"/>
  <c r="E659" i="32"/>
  <c r="I659" i="32" s="1"/>
  <c r="E236" i="32"/>
  <c r="I236" i="32" s="1"/>
  <c r="E1489" i="32"/>
  <c r="E1351" i="32"/>
  <c r="E956" i="32"/>
  <c r="I956" i="32" s="1"/>
  <c r="E1082" i="32"/>
  <c r="I1082" i="32" s="1"/>
  <c r="E855" i="32"/>
  <c r="I855" i="32" s="1"/>
  <c r="E1150" i="32"/>
  <c r="I1150" i="32" s="1"/>
  <c r="E298" i="32"/>
  <c r="I298" i="32" s="1"/>
  <c r="E418" i="32"/>
  <c r="E239" i="32"/>
  <c r="I239" i="32" s="1"/>
  <c r="E695" i="32"/>
  <c r="I695" i="32" s="1"/>
  <c r="E603" i="32"/>
  <c r="E793" i="32"/>
  <c r="I793" i="32" s="1"/>
  <c r="E1240" i="32"/>
  <c r="I1240" i="32" s="1"/>
  <c r="E428" i="32"/>
  <c r="E864" i="32"/>
  <c r="I864" i="32" s="1"/>
  <c r="E318" i="32"/>
  <c r="I318" i="32" s="1"/>
  <c r="E1162" i="32"/>
  <c r="I1162" i="32" s="1"/>
  <c r="E1368" i="32"/>
  <c r="E858" i="32"/>
  <c r="I858" i="32" s="1"/>
  <c r="E937" i="32"/>
  <c r="I937" i="32" s="1"/>
  <c r="E1072" i="32"/>
  <c r="I1072" i="32" s="1"/>
  <c r="E996" i="32"/>
  <c r="I996" i="32" s="1"/>
  <c r="E993" i="32"/>
  <c r="I993" i="32" s="1"/>
  <c r="E1374" i="32"/>
  <c r="E442" i="32"/>
  <c r="E360" i="32"/>
  <c r="I360" i="32" s="1"/>
  <c r="E1358" i="32"/>
  <c r="E1307" i="32"/>
  <c r="I1307" i="32" s="1"/>
  <c r="E988" i="32"/>
  <c r="I988" i="32" s="1"/>
  <c r="E466" i="32"/>
  <c r="E1313" i="32"/>
  <c r="I1313" i="32" s="1"/>
  <c r="E731" i="32"/>
  <c r="I731" i="32" s="1"/>
  <c r="E614" i="32"/>
  <c r="I614" i="32" s="1"/>
  <c r="E721" i="32"/>
  <c r="I721" i="32" s="1"/>
  <c r="E545" i="32"/>
  <c r="E1298" i="32"/>
  <c r="I1298" i="32" s="1"/>
  <c r="E757" i="32"/>
  <c r="I757" i="32" s="1"/>
  <c r="E750" i="32"/>
  <c r="I750" i="32" s="1"/>
  <c r="E1439" i="32"/>
  <c r="E19" i="32"/>
  <c r="I19" i="32" s="1"/>
  <c r="E1433" i="32"/>
  <c r="I1433" i="32" s="1"/>
  <c r="E1011" i="32"/>
  <c r="I1011" i="32" s="1"/>
  <c r="E567" i="32"/>
  <c r="I567" i="32" s="1"/>
  <c r="E574" i="32"/>
  <c r="I574" i="32" s="1"/>
  <c r="E1304" i="32"/>
  <c r="I1304" i="32" s="1"/>
  <c r="E1348" i="32"/>
  <c r="I1348" i="32" s="1"/>
  <c r="E752" i="32"/>
  <c r="I752" i="32" s="1"/>
  <c r="E320" i="32"/>
  <c r="I320" i="32" s="1"/>
  <c r="E509" i="32"/>
  <c r="I509" i="32" s="1"/>
  <c r="E1349" i="32"/>
  <c r="I1349" i="32" s="1"/>
  <c r="E1252" i="32"/>
  <c r="I1252" i="32" s="1"/>
  <c r="E1471" i="32"/>
  <c r="E522" i="32"/>
  <c r="I522" i="32" s="1"/>
  <c r="E496" i="32"/>
  <c r="I496" i="32" s="1"/>
  <c r="E1041" i="32"/>
  <c r="I1041" i="32" s="1"/>
  <c r="E1357" i="32"/>
  <c r="I1357" i="32" s="1"/>
  <c r="E759" i="32"/>
  <c r="I759" i="32" s="1"/>
  <c r="E1336" i="32"/>
  <c r="I1336" i="32" s="1"/>
  <c r="E1024" i="32"/>
  <c r="I1024" i="32" s="1"/>
  <c r="E1384" i="32"/>
  <c r="I1384" i="32" s="1"/>
  <c r="E971" i="32"/>
  <c r="I971" i="32" s="1"/>
  <c r="E630" i="32"/>
  <c r="I630" i="32" s="1"/>
  <c r="E533" i="32"/>
  <c r="I533" i="32" s="1"/>
  <c r="E694" i="32"/>
  <c r="I694" i="32" s="1"/>
  <c r="E1246" i="32"/>
  <c r="I1246" i="32" s="1"/>
  <c r="E399" i="32"/>
  <c r="I399" i="32" s="1"/>
  <c r="E902" i="32"/>
  <c r="I902" i="32" s="1"/>
  <c r="E875" i="32"/>
  <c r="I875" i="32" s="1"/>
  <c r="E315" i="32"/>
  <c r="I315" i="32" s="1"/>
  <c r="E634" i="32"/>
  <c r="I634" i="32" s="1"/>
  <c r="E891" i="32"/>
  <c r="I891" i="32" s="1"/>
  <c r="E1084" i="32"/>
  <c r="I1084" i="32" s="1"/>
  <c r="E1290" i="32"/>
  <c r="I1290" i="32" s="1"/>
  <c r="E1079" i="32"/>
  <c r="I1079" i="32" s="1"/>
  <c r="E514" i="32"/>
  <c r="I514" i="32" s="1"/>
  <c r="E1255" i="32"/>
  <c r="I1255" i="32" s="1"/>
  <c r="E1463" i="32"/>
  <c r="E1088" i="32"/>
  <c r="I1088" i="32" s="1"/>
  <c r="E660" i="32"/>
  <c r="I660" i="32" s="1"/>
  <c r="E1236" i="32"/>
  <c r="I1236" i="32" s="1"/>
  <c r="E1181" i="32"/>
  <c r="I1181" i="32" s="1"/>
  <c r="E1160" i="32"/>
  <c r="E605" i="32"/>
  <c r="E951" i="32"/>
  <c r="I951" i="32" s="1"/>
  <c r="E37" i="32"/>
  <c r="I37" i="32" s="1"/>
  <c r="E1505" i="32"/>
  <c r="E600" i="32"/>
  <c r="E782" i="32"/>
  <c r="I782" i="32" s="1"/>
  <c r="E733" i="32"/>
  <c r="I733" i="32" s="1"/>
  <c r="E1118" i="32"/>
  <c r="I1118" i="32" s="1"/>
  <c r="E440" i="32"/>
  <c r="I440" i="32" s="1"/>
  <c r="E587" i="32"/>
  <c r="E321" i="32"/>
  <c r="I321" i="32" s="1"/>
  <c r="E1064" i="32"/>
  <c r="I1064" i="32" s="1"/>
  <c r="E1231" i="32"/>
  <c r="I1231" i="32" s="1"/>
  <c r="E918" i="32"/>
  <c r="E367" i="32"/>
  <c r="I367" i="32" s="1"/>
  <c r="E965" i="32"/>
  <c r="I965" i="32" s="1"/>
  <c r="E1315" i="32"/>
  <c r="I1315" i="32" s="1"/>
  <c r="E940" i="32"/>
  <c r="I940" i="32" s="1"/>
  <c r="E649" i="32"/>
  <c r="I649" i="32" s="1"/>
  <c r="E1180" i="32"/>
  <c r="I1180" i="32" s="1"/>
  <c r="E923" i="32"/>
  <c r="I923" i="32" s="1"/>
  <c r="E421" i="32"/>
  <c r="E1343" i="32"/>
  <c r="E326" i="32"/>
  <c r="I326" i="32" s="1"/>
  <c r="E593" i="32"/>
  <c r="E222" i="32"/>
  <c r="I222" i="32" s="1"/>
  <c r="E1195" i="32"/>
  <c r="I1195" i="32" s="1"/>
  <c r="E232" i="32"/>
  <c r="I232" i="32" s="1"/>
  <c r="E627" i="32"/>
  <c r="I627" i="32" s="1"/>
  <c r="E1053" i="32"/>
  <c r="I1053" i="32" s="1"/>
  <c r="E968" i="32"/>
  <c r="I968" i="32" s="1"/>
  <c r="E884" i="32"/>
  <c r="I884" i="32" s="1"/>
  <c r="E983" i="32"/>
  <c r="I983" i="32" s="1"/>
  <c r="E446" i="32"/>
  <c r="E1364" i="32"/>
  <c r="E1396" i="32"/>
  <c r="E602" i="32"/>
  <c r="I602" i="32" s="1"/>
  <c r="E586" i="32"/>
  <c r="E732" i="32"/>
  <c r="I732" i="32" s="1"/>
  <c r="E443" i="32"/>
  <c r="E1360" i="32"/>
  <c r="E1435" i="32"/>
  <c r="E945" i="32"/>
  <c r="I945" i="32" s="1"/>
  <c r="E657" i="32"/>
  <c r="I657" i="32" s="1"/>
  <c r="E716" i="32"/>
  <c r="I716" i="32" s="1"/>
  <c r="E450" i="32"/>
  <c r="E939" i="32"/>
  <c r="I939" i="32" s="1"/>
  <c r="E1205" i="32"/>
  <c r="I1205" i="32" s="1"/>
  <c r="E1144" i="32"/>
  <c r="I1144" i="32" s="1"/>
  <c r="E313" i="32"/>
  <c r="I313" i="32" s="1"/>
  <c r="E61" i="32"/>
  <c r="I61" i="32" s="1"/>
  <c r="E127" i="32"/>
  <c r="I127" i="32" s="1"/>
  <c r="E798" i="32"/>
  <c r="I798" i="32" s="1"/>
  <c r="E395" i="32"/>
  <c r="I395" i="32" s="1"/>
  <c r="E986" i="32"/>
  <c r="I986" i="32" s="1"/>
  <c r="E540" i="32"/>
  <c r="E851" i="32"/>
  <c r="I851" i="32" s="1"/>
  <c r="E886" i="32"/>
  <c r="I886" i="32" s="1"/>
  <c r="E811" i="32"/>
  <c r="I811" i="32" s="1"/>
  <c r="E778" i="32"/>
  <c r="I778" i="32" s="1"/>
  <c r="E1184" i="32"/>
  <c r="I1184" i="32" s="1"/>
  <c r="E703" i="32"/>
  <c r="I703" i="32" s="1"/>
  <c r="E1069" i="32"/>
  <c r="I1069" i="32" s="1"/>
  <c r="E1117" i="32"/>
  <c r="I1117" i="32" s="1"/>
  <c r="E1126" i="32"/>
  <c r="I1126" i="32" s="1"/>
  <c r="E1361" i="32"/>
  <c r="E1251" i="32"/>
  <c r="I1251" i="32" s="1"/>
  <c r="E1283" i="32"/>
  <c r="I1283" i="32" s="1"/>
  <c r="E106" i="32"/>
  <c r="I106" i="32" s="1"/>
  <c r="E1035" i="32"/>
  <c r="I1035" i="32" s="1"/>
  <c r="E271" i="32"/>
  <c r="I271" i="32" s="1"/>
  <c r="E1499" i="32"/>
  <c r="E467" i="32"/>
  <c r="E332" i="32"/>
  <c r="I332" i="32" s="1"/>
  <c r="E462" i="32"/>
  <c r="E1127" i="32"/>
  <c r="I1127" i="32" s="1"/>
  <c r="E1043" i="32"/>
  <c r="E491" i="32"/>
  <c r="I491" i="32" s="1"/>
  <c r="E1475" i="32"/>
  <c r="I1475" i="32" s="1"/>
  <c r="E639" i="32"/>
  <c r="I639" i="32" s="1"/>
  <c r="E376" i="32"/>
  <c r="I376" i="32" s="1"/>
  <c r="E1390" i="32"/>
  <c r="I1390" i="32" s="1"/>
  <c r="E1300" i="32"/>
  <c r="I1300" i="32" s="1"/>
  <c r="E1513" i="32"/>
  <c r="I1513" i="32" s="1"/>
  <c r="E1081" i="32"/>
  <c r="I1081" i="32" s="1"/>
  <c r="E760" i="32"/>
  <c r="I760" i="32" s="1"/>
  <c r="E1112" i="32"/>
  <c r="I1112" i="32" s="1"/>
  <c r="E673" i="32"/>
  <c r="I673" i="32" s="1"/>
  <c r="E1293" i="32"/>
  <c r="I1293" i="32" s="1"/>
  <c r="E20" i="32"/>
  <c r="I20" i="32" s="1"/>
  <c r="E43" i="32"/>
  <c r="I43" i="32" s="1"/>
  <c r="E1399" i="32"/>
  <c r="I1399" i="32" s="1"/>
  <c r="E876" i="32"/>
  <c r="I876" i="32" s="1"/>
  <c r="E1502" i="32"/>
  <c r="I1502" i="32" s="1"/>
  <c r="E882" i="32"/>
  <c r="I882" i="32" s="1"/>
  <c r="E643" i="32"/>
  <c r="I643" i="32" s="1"/>
  <c r="E568" i="32"/>
  <c r="I568" i="32" s="1"/>
  <c r="E1060" i="32"/>
  <c r="I1060" i="32" s="1"/>
  <c r="E1427" i="32"/>
  <c r="I1427" i="32" s="1"/>
  <c r="E497" i="32"/>
  <c r="I497" i="32" s="1"/>
  <c r="E881" i="32"/>
  <c r="I881" i="32" s="1"/>
  <c r="E970" i="32"/>
  <c r="I970" i="32" s="1"/>
  <c r="E576" i="32"/>
  <c r="I576" i="32" s="1"/>
  <c r="E773" i="32"/>
  <c r="E41" i="32"/>
  <c r="I41" i="32" s="1"/>
  <c r="E553" i="32"/>
  <c r="E114" i="32"/>
  <c r="I114" i="32" s="1"/>
  <c r="E865" i="32"/>
  <c r="I865" i="32" s="1"/>
  <c r="E1224" i="32"/>
  <c r="I1224" i="32" s="1"/>
  <c r="E849" i="32"/>
  <c r="I849" i="32" s="1"/>
  <c r="E1104" i="32"/>
  <c r="I1104" i="32" s="1"/>
  <c r="E1363" i="32"/>
  <c r="E640" i="32"/>
  <c r="I640" i="32" s="1"/>
  <c r="E478" i="32"/>
  <c r="I478" i="32" s="1"/>
  <c r="E274" i="32"/>
  <c r="I274" i="32" s="1"/>
  <c r="E416" i="32"/>
  <c r="E524" i="32"/>
  <c r="I524" i="32" s="1"/>
  <c r="E256" i="32"/>
  <c r="I256" i="32" s="1"/>
  <c r="E853" i="32"/>
  <c r="I853" i="32" s="1"/>
  <c r="E674" i="32"/>
  <c r="I674" i="32" s="1"/>
  <c r="E44" i="32"/>
  <c r="I44" i="32" s="1"/>
  <c r="E928" i="32"/>
  <c r="I928" i="32" s="1"/>
  <c r="E1367" i="32"/>
  <c r="E259" i="32"/>
  <c r="I259" i="32" s="1"/>
  <c r="E1145" i="32"/>
  <c r="I1145" i="32" s="1"/>
  <c r="E1021" i="32"/>
  <c r="I1021" i="32" s="1"/>
  <c r="E1498" i="32"/>
  <c r="I1498" i="32" s="1"/>
  <c r="E503" i="32"/>
  <c r="I503" i="32" s="1"/>
  <c r="E982" i="32"/>
  <c r="I982" i="32" s="1"/>
  <c r="E1083" i="32"/>
  <c r="E1000" i="32"/>
  <c r="I1000" i="32" s="1"/>
  <c r="E947" i="32"/>
  <c r="I947" i="32" s="1"/>
  <c r="E59" i="32"/>
  <c r="I59" i="32" s="1"/>
  <c r="E1410" i="32"/>
  <c r="E999" i="32"/>
  <c r="I999" i="32" s="1"/>
  <c r="E908" i="32"/>
  <c r="I908" i="32" s="1"/>
  <c r="E13" i="32"/>
  <c r="E1488" i="32"/>
  <c r="E834" i="32"/>
  <c r="I834" i="32" s="1"/>
  <c r="E373" i="32"/>
  <c r="I373" i="32" s="1"/>
  <c r="E687" i="32"/>
  <c r="I687" i="32" s="1"/>
  <c r="E120" i="32"/>
  <c r="I120" i="32" s="1"/>
  <c r="E480" i="32"/>
  <c r="I480" i="32" s="1"/>
  <c r="E998" i="32"/>
  <c r="I998" i="32" s="1"/>
  <c r="E103" i="32"/>
  <c r="I103" i="32" s="1"/>
  <c r="E893" i="32"/>
  <c r="I893" i="32" s="1"/>
  <c r="E1223" i="32"/>
  <c r="I1223" i="32" s="1"/>
  <c r="E1091" i="32"/>
  <c r="I1091" i="32" s="1"/>
  <c r="E309" i="32"/>
  <c r="I309" i="32" s="1"/>
  <c r="E1052" i="32"/>
  <c r="I1052" i="32" s="1"/>
  <c r="E48" i="32"/>
  <c r="I48" i="32" s="1"/>
  <c r="E588" i="32"/>
  <c r="E1328" i="32"/>
  <c r="I1328" i="32" s="1"/>
  <c r="E375" i="32"/>
  <c r="I375" i="32" s="1"/>
  <c r="E966" i="32"/>
  <c r="I966" i="32" s="1"/>
  <c r="E490" i="32"/>
  <c r="I490" i="32" s="1"/>
  <c r="E451" i="32"/>
  <c r="E1379" i="32"/>
  <c r="E1226" i="32"/>
  <c r="I1226" i="32" s="1"/>
  <c r="E532" i="32"/>
  <c r="I532" i="32" s="1"/>
  <c r="E1040" i="32"/>
  <c r="I1040" i="32" s="1"/>
  <c r="E734" i="32"/>
  <c r="E1235" i="32"/>
  <c r="I1235" i="32" s="1"/>
  <c r="E888" i="32"/>
  <c r="I888" i="32" s="1"/>
  <c r="E1317" i="32"/>
  <c r="I1317" i="32" s="1"/>
  <c r="E1166" i="32"/>
  <c r="I1166" i="32" s="1"/>
  <c r="E1154" i="32"/>
  <c r="I1154" i="32" s="1"/>
  <c r="E273" i="32"/>
  <c r="I273" i="32" s="1"/>
  <c r="E688" i="32"/>
  <c r="I688" i="32" s="1"/>
  <c r="E1460" i="32"/>
  <c r="E807" i="32"/>
  <c r="I807" i="32" s="1"/>
  <c r="E707" i="32"/>
  <c r="I707" i="32" s="1"/>
  <c r="E810" i="32"/>
  <c r="I810" i="32" s="1"/>
  <c r="E1378" i="32"/>
  <c r="E715" i="32"/>
  <c r="E1391" i="32"/>
  <c r="E311" i="32"/>
  <c r="I311" i="32" s="1"/>
  <c r="E1342" i="32"/>
  <c r="E1397" i="32"/>
  <c r="E456" i="32"/>
  <c r="E748" i="32"/>
  <c r="I748" i="32" s="1"/>
  <c r="E1347" i="32"/>
  <c r="E608" i="32"/>
  <c r="E616" i="32"/>
  <c r="I616" i="32" s="1"/>
  <c r="E873" i="32"/>
  <c r="I873" i="32" s="1"/>
  <c r="E846" i="32"/>
  <c r="I846" i="32" s="1"/>
  <c r="E531" i="32"/>
  <c r="I531" i="32" s="1"/>
  <c r="E1119" i="32"/>
  <c r="I1119" i="32" s="1"/>
  <c r="E621" i="32"/>
  <c r="I621" i="32" s="1"/>
  <c r="E371" i="32"/>
  <c r="I371" i="32" s="1"/>
  <c r="E484" i="32"/>
  <c r="I484" i="32" s="1"/>
  <c r="E1395" i="32"/>
  <c r="E725" i="32"/>
  <c r="I725" i="32" s="1"/>
  <c r="E792" i="32"/>
  <c r="I792" i="32" s="1"/>
  <c r="E299" i="32"/>
  <c r="I299" i="32" s="1"/>
  <c r="E1027" i="32"/>
  <c r="I1027" i="32" s="1"/>
  <c r="E1161" i="32"/>
  <c r="I1161" i="32" s="1"/>
  <c r="E1470" i="32"/>
  <c r="E1003" i="32"/>
  <c r="I1003" i="32" s="1"/>
  <c r="E295" i="32"/>
  <c r="I295" i="32" s="1"/>
  <c r="E1272" i="32"/>
  <c r="I1272" i="32" s="1"/>
  <c r="E744" i="32"/>
  <c r="E577" i="32"/>
  <c r="E453" i="32"/>
  <c r="E831" i="32"/>
  <c r="I831" i="32" s="1"/>
  <c r="E430" i="32"/>
  <c r="E1098" i="32"/>
  <c r="I1098" i="32" s="1"/>
  <c r="E942" i="32"/>
  <c r="I942" i="32" s="1"/>
  <c r="E1259" i="32"/>
  <c r="I1259" i="32" s="1"/>
  <c r="E322" i="32"/>
  <c r="E638" i="32"/>
  <c r="I638" i="32" s="1"/>
  <c r="E1309" i="32"/>
  <c r="I1309" i="32" s="1"/>
  <c r="E1179" i="32"/>
  <c r="I1179" i="32" s="1"/>
  <c r="E1289" i="32"/>
  <c r="I1289" i="32" s="1"/>
  <c r="E1377" i="32"/>
  <c r="E1278" i="32"/>
  <c r="I1278" i="32" s="1"/>
  <c r="E245" i="32"/>
  <c r="I245" i="32" s="1"/>
  <c r="E68" i="32"/>
  <c r="I68" i="32" s="1"/>
  <c r="E253" i="32"/>
  <c r="I253" i="32" s="1"/>
  <c r="E1168" i="32"/>
  <c r="I1168" i="32" s="1"/>
  <c r="E276" i="32"/>
  <c r="I276" i="32" s="1"/>
  <c r="E589" i="32"/>
  <c r="E820" i="32"/>
  <c r="I820" i="32" s="1"/>
  <c r="E1194" i="32"/>
  <c r="I1194" i="32" s="1"/>
  <c r="E1128" i="32"/>
  <c r="I1128" i="32" s="1"/>
  <c r="E769" i="32"/>
  <c r="E502" i="32"/>
  <c r="I502" i="32" s="1"/>
  <c r="E738" i="32"/>
  <c r="I738" i="32" s="1"/>
  <c r="E1108" i="32"/>
  <c r="I1108" i="32" s="1"/>
  <c r="E774" i="32"/>
  <c r="I774" i="32" s="1"/>
  <c r="E772" i="32"/>
  <c r="I772" i="32" s="1"/>
  <c r="E895" i="32"/>
  <c r="I895" i="32" s="1"/>
  <c r="E1474" i="32"/>
  <c r="E1049" i="32"/>
  <c r="I1049" i="32" s="1"/>
  <c r="E833" i="32"/>
  <c r="I833" i="32" s="1"/>
  <c r="E1199" i="32"/>
  <c r="I1199" i="32" s="1"/>
  <c r="E1210" i="32"/>
  <c r="I1210" i="32" s="1"/>
  <c r="E557" i="32"/>
  <c r="E1297" i="32"/>
  <c r="I1297" i="32" s="1"/>
  <c r="E1037" i="32"/>
  <c r="I1037" i="32" s="1"/>
  <c r="E235" i="32"/>
  <c r="I235" i="32" s="1"/>
  <c r="E504" i="32"/>
  <c r="I504" i="32" s="1"/>
  <c r="E225" i="32"/>
  <c r="I225" i="32" s="1"/>
  <c r="E652" i="32"/>
  <c r="I652" i="32" s="1"/>
  <c r="E664" i="32"/>
  <c r="E1346" i="32"/>
  <c r="E1025" i="32"/>
  <c r="I1025" i="32" s="1"/>
  <c r="E60" i="32"/>
  <c r="I60" i="32" s="1"/>
  <c r="E1392" i="32"/>
  <c r="E1141" i="32"/>
  <c r="I1141" i="32" s="1"/>
  <c r="E1172" i="32"/>
  <c r="I1172" i="32" s="1"/>
  <c r="E1274" i="32"/>
  <c r="I1274" i="32" s="1"/>
  <c r="E944" i="32"/>
  <c r="I944" i="32" s="1"/>
  <c r="E1296" i="32"/>
  <c r="I1296" i="32" s="1"/>
  <c r="E1478" i="32"/>
  <c r="E323" i="32"/>
  <c r="E282" i="32"/>
  <c r="I282" i="32" s="1"/>
  <c r="E1258" i="32"/>
  <c r="I1258" i="32" s="1"/>
  <c r="E1359" i="32"/>
  <c r="E658" i="32"/>
  <c r="I658" i="32" s="1"/>
  <c r="E981" i="32"/>
  <c r="I981" i="32" s="1"/>
  <c r="E63" i="32"/>
  <c r="I63" i="32" s="1"/>
  <c r="E656" i="32"/>
  <c r="I656" i="32" s="1"/>
  <c r="E1366" i="32"/>
  <c r="E665" i="32"/>
  <c r="I665" i="32" s="1"/>
  <c r="E579" i="32"/>
  <c r="E1124" i="32"/>
  <c r="I1124" i="32" s="1"/>
  <c r="E461" i="32"/>
  <c r="E808" i="32"/>
  <c r="I808" i="32" s="1"/>
  <c r="E666" i="32"/>
  <c r="I666" i="32" s="1"/>
  <c r="E641" i="32"/>
  <c r="I641" i="32" s="1"/>
  <c r="E921" i="32"/>
  <c r="I921" i="32" s="1"/>
  <c r="E1225" i="32"/>
  <c r="I1225" i="32" s="1"/>
  <c r="E307" i="32"/>
  <c r="I307" i="32" s="1"/>
  <c r="E1207" i="32"/>
  <c r="I1207" i="32" s="1"/>
  <c r="E1512" i="32"/>
  <c r="E52" i="32"/>
  <c r="I52" i="32" s="1"/>
  <c r="E369" i="32"/>
  <c r="I369" i="32" s="1"/>
  <c r="E1059" i="32"/>
  <c r="I1059" i="32" s="1"/>
  <c r="E240" i="32"/>
  <c r="I240" i="32" s="1"/>
  <c r="E1482" i="32"/>
  <c r="E1369" i="32"/>
  <c r="E786" i="32"/>
  <c r="I786" i="32" s="1"/>
  <c r="E1110" i="32"/>
  <c r="I1110" i="32" s="1"/>
  <c r="E723" i="32"/>
  <c r="I723" i="32" s="1"/>
  <c r="E284" i="32"/>
  <c r="I284" i="32" s="1"/>
  <c r="E291" i="32"/>
  <c r="I291" i="32" s="1"/>
  <c r="E1012" i="32"/>
  <c r="I1012" i="32" s="1"/>
  <c r="E856" i="32"/>
  <c r="I856" i="32" s="1"/>
  <c r="E1215" i="32"/>
  <c r="I1215" i="32" s="1"/>
  <c r="E722" i="32"/>
  <c r="I722" i="32" s="1"/>
  <c r="E101" i="32"/>
  <c r="I101" i="32" s="1"/>
  <c r="E1421" i="32"/>
  <c r="E536" i="32"/>
  <c r="E306" i="32"/>
  <c r="I306" i="32" s="1"/>
  <c r="E1291" i="32"/>
  <c r="I1291" i="32" s="1"/>
  <c r="E1244" i="32"/>
  <c r="I1244" i="32" s="1"/>
  <c r="E1506" i="32"/>
  <c r="E303" i="32"/>
  <c r="E285" i="32"/>
  <c r="I285" i="32" s="1"/>
  <c r="E647" i="32"/>
  <c r="I647" i="32" s="1"/>
  <c r="E8" i="32"/>
  <c r="E1271" i="32"/>
  <c r="I1434" i="32"/>
  <c r="I1451" i="32"/>
  <c r="I1436" i="32"/>
  <c r="I1453" i="32"/>
  <c r="I1450" i="32"/>
  <c r="I1485" i="32"/>
  <c r="I1444" i="32"/>
  <c r="I1416" i="32"/>
  <c r="I1500" i="32"/>
  <c r="I1425" i="32"/>
  <c r="I1477" i="32"/>
  <c r="I1407" i="32"/>
  <c r="I1446" i="32"/>
  <c r="I1448" i="32"/>
  <c r="I1441" i="32"/>
  <c r="I1432" i="32"/>
  <c r="I1443" i="32"/>
  <c r="I1406" i="32"/>
  <c r="I1445" i="32"/>
  <c r="I1496" i="32"/>
  <c r="I1515" i="32"/>
  <c r="I1464" i="32"/>
  <c r="I1411" i="32"/>
  <c r="I1424" i="32"/>
  <c r="I1420" i="32"/>
  <c r="I1413" i="32"/>
  <c r="I1417" i="32"/>
  <c r="I1438" i="32"/>
  <c r="I1479" i="32"/>
  <c r="I1466" i="32"/>
  <c r="I1437" i="32"/>
  <c r="I1481" i="32"/>
  <c r="I1440" i="32"/>
  <c r="I1487" i="32"/>
  <c r="I1472" i="32"/>
  <c r="I1504" i="32"/>
  <c r="I1492" i="32"/>
  <c r="I1476" i="32"/>
  <c r="I1468" i="32"/>
  <c r="I1480" i="32"/>
  <c r="I1345" i="32"/>
  <c r="I1400" i="32"/>
  <c r="I1341" i="32"/>
  <c r="I1352" i="32"/>
  <c r="I1338" i="32"/>
  <c r="I1372" i="32"/>
  <c r="I1355" i="32"/>
  <c r="I1356" i="32"/>
  <c r="I1344" i="32"/>
  <c r="I1387" i="32"/>
  <c r="I1339" i="32"/>
  <c r="I1398" i="32"/>
  <c r="I1340" i="32"/>
  <c r="I1365" i="32"/>
  <c r="I1393" i="32"/>
  <c r="I1382" i="32"/>
  <c r="I1370" i="32"/>
  <c r="I1353" i="32"/>
  <c r="I1375" i="32"/>
  <c r="I1362" i="32"/>
  <c r="I1269" i="32"/>
  <c r="I1217" i="32"/>
  <c r="I1158" i="32"/>
  <c r="I916" i="32"/>
  <c r="I767" i="32"/>
  <c r="I662" i="32"/>
  <c r="I582" i="32"/>
  <c r="I601" i="32"/>
  <c r="I544" i="32"/>
  <c r="I564" i="32"/>
  <c r="I590" i="32"/>
  <c r="I563" i="32"/>
  <c r="I543" i="32"/>
  <c r="I604" i="32"/>
  <c r="I552" i="32"/>
  <c r="I607" i="32"/>
  <c r="I559" i="32"/>
  <c r="I573" i="32"/>
  <c r="I556" i="32"/>
  <c r="I562" i="32"/>
  <c r="I585" i="32"/>
  <c r="I580" i="32"/>
  <c r="I549" i="32"/>
  <c r="I597" i="32"/>
  <c r="I592" i="32"/>
  <c r="I550" i="32"/>
  <c r="I591" i="32"/>
  <c r="I599" i="32"/>
  <c r="I538" i="32"/>
  <c r="I27" i="32"/>
  <c r="I432" i="32"/>
  <c r="I417" i="32"/>
  <c r="I427" i="32"/>
  <c r="I429" i="32"/>
  <c r="I423" i="32"/>
  <c r="I425" i="32"/>
  <c r="I471" i="32"/>
  <c r="I460" i="32"/>
  <c r="I419" i="32"/>
  <c r="I464" i="32"/>
  <c r="I448" i="32"/>
  <c r="I468" i="32"/>
  <c r="I444" i="32"/>
  <c r="I422" i="32"/>
  <c r="I1404" i="32"/>
  <c r="I267" i="32"/>
  <c r="I218" i="32"/>
  <c r="I129" i="32"/>
  <c r="I1514" i="32"/>
  <c r="I672" i="32"/>
  <c r="I572" i="32"/>
  <c r="I1006" i="32"/>
  <c r="I9" i="32"/>
  <c r="I249" i="32"/>
  <c r="I368" i="32"/>
  <c r="I28" i="32"/>
  <c r="I12" i="32"/>
  <c r="I1063" i="32"/>
  <c r="I1299" i="32"/>
  <c r="I242" i="32"/>
  <c r="I1093" i="32"/>
  <c r="I264" i="32"/>
  <c r="I907" i="32"/>
  <c r="I896" i="32"/>
  <c r="I523" i="32"/>
  <c r="I949" i="32"/>
  <c r="I708" i="32"/>
  <c r="I991" i="32"/>
  <c r="I990" i="32"/>
  <c r="I515" i="32"/>
  <c r="I1209" i="32"/>
  <c r="E1173" i="32"/>
  <c r="E624" i="32"/>
  <c r="E227" i="32"/>
  <c r="E1279" i="32"/>
  <c r="E1129" i="32"/>
  <c r="E511" i="32"/>
  <c r="E1107" i="32"/>
  <c r="E898" i="32"/>
  <c r="E426" i="32"/>
  <c r="E358" i="32"/>
  <c r="E1491" i="32"/>
  <c r="E488" i="32"/>
  <c r="E1423" i="32"/>
  <c r="E1002" i="32"/>
  <c r="E458" i="32"/>
  <c r="E1055" i="32"/>
  <c r="E512" i="32"/>
  <c r="E1253" i="32"/>
  <c r="E909" i="32"/>
  <c r="E364" i="32"/>
  <c r="E394" i="32"/>
  <c r="E379" i="32"/>
  <c r="E1455" i="32"/>
  <c r="E1266" i="32"/>
  <c r="E325" i="32"/>
  <c r="E1327" i="32"/>
  <c r="E570" i="32"/>
  <c r="E463" i="32"/>
  <c r="E900" i="32"/>
  <c r="E263" i="32"/>
  <c r="E785" i="32"/>
  <c r="E396" i="32"/>
  <c r="E554" i="32"/>
  <c r="E1325" i="32"/>
  <c r="E121" i="32"/>
  <c r="E1087" i="32"/>
  <c r="E975" i="32"/>
  <c r="E730" i="32"/>
  <c r="E1078" i="32"/>
  <c r="E1029" i="32"/>
  <c r="E1016" i="32"/>
  <c r="E637" i="32"/>
  <c r="E839" i="32"/>
  <c r="E867" i="32"/>
  <c r="E1490" i="32"/>
  <c r="E1054" i="32"/>
  <c r="E938" i="32"/>
  <c r="E1303" i="32"/>
  <c r="E1380" i="32"/>
  <c r="E1051" i="32"/>
  <c r="E301" i="32"/>
  <c r="E1211" i="32"/>
  <c r="E584" i="32"/>
  <c r="E257" i="32"/>
  <c r="E465" i="32"/>
  <c r="E342" i="32"/>
  <c r="E1085" i="32"/>
  <c r="E1414" i="32"/>
  <c r="E555" i="32"/>
  <c r="E370" i="32"/>
  <c r="E1017" i="32"/>
  <c r="E111" i="32"/>
  <c r="E943" i="32"/>
  <c r="E581" i="32"/>
  <c r="E566" i="32"/>
  <c r="E1321" i="32"/>
  <c r="E845" i="32"/>
  <c r="E854" i="32"/>
  <c r="E1242" i="32"/>
  <c r="E255" i="32"/>
  <c r="E507" i="32"/>
  <c r="E636" i="32"/>
  <c r="E260" i="32"/>
  <c r="E361" i="32"/>
  <c r="E843" i="32"/>
  <c r="E901" i="32"/>
  <c r="E1447" i="32"/>
  <c r="E595" i="32"/>
  <c r="E847" i="32"/>
  <c r="E1508" i="32"/>
  <c r="E1501" i="32"/>
  <c r="E670" i="32"/>
  <c r="E1222" i="32"/>
  <c r="E1111" i="32"/>
  <c r="E123" i="32"/>
  <c r="E1200" i="32"/>
  <c r="E126" i="32"/>
  <c r="E1066" i="32"/>
  <c r="E1095" i="32"/>
  <c r="E1121" i="32"/>
  <c r="E1186" i="32"/>
  <c r="E347" i="32"/>
  <c r="E535" i="32"/>
  <c r="E1023" i="32"/>
  <c r="E701" i="32"/>
  <c r="E350" i="32"/>
  <c r="E758" i="32"/>
  <c r="E457" i="32"/>
  <c r="E618" i="32"/>
  <c r="E1275" i="32"/>
  <c r="E1228" i="32"/>
  <c r="E565" i="32"/>
  <c r="E1428" i="32"/>
  <c r="E749" i="32"/>
  <c r="E1089" i="32"/>
  <c r="E438" i="32"/>
  <c r="E500" i="32"/>
  <c r="E1503" i="32"/>
  <c r="E527" i="32"/>
  <c r="E650" i="32"/>
  <c r="E105" i="32"/>
  <c r="E1326" i="32"/>
  <c r="E724" i="32"/>
  <c r="E251" i="32"/>
  <c r="E224" i="32"/>
  <c r="E676" i="32"/>
  <c r="E963" i="32"/>
  <c r="E719" i="32"/>
  <c r="E598" i="32"/>
  <c r="E911" i="32"/>
  <c r="E1422" i="32"/>
  <c r="E384" i="32"/>
  <c r="E382" i="32"/>
  <c r="E435" i="32"/>
  <c r="E1426" i="32"/>
  <c r="E859" i="32"/>
  <c r="E812" i="32"/>
  <c r="E317" i="32"/>
  <c r="E764" i="32"/>
  <c r="E226" i="32"/>
  <c r="E653" i="32"/>
  <c r="E1028" i="32"/>
  <c r="E872" i="32"/>
  <c r="E844" i="32"/>
  <c r="E357" i="32"/>
  <c r="E671" i="32"/>
  <c r="E1469" i="32"/>
  <c r="E669" i="32"/>
  <c r="E958" i="32"/>
  <c r="E1113" i="32"/>
  <c r="E955" i="32"/>
  <c r="E277" i="32"/>
  <c r="E1260" i="32"/>
  <c r="E1167" i="32"/>
  <c r="E1449" i="32"/>
  <c r="E682" i="32"/>
  <c r="E840" i="32"/>
  <c r="E258" i="32"/>
  <c r="E1155" i="32"/>
  <c r="E763" i="32"/>
  <c r="E803" i="32"/>
  <c r="E606" i="32"/>
  <c r="E1284" i="32"/>
  <c r="E1305" i="32"/>
  <c r="E838" i="32"/>
  <c r="E789" i="32"/>
  <c r="E1074" i="32"/>
  <c r="I1516" i="32" l="1"/>
  <c r="V2" i="6"/>
  <c r="E345" i="32"/>
  <c r="I345" i="32" s="1"/>
  <c r="E1193" i="32"/>
  <c r="I1193" i="32" s="1"/>
  <c r="E108" i="32"/>
  <c r="I108" i="32" s="1"/>
  <c r="E1385" i="32"/>
  <c r="I1385" i="32" s="1"/>
  <c r="E454" i="32"/>
  <c r="I454" i="32" s="1"/>
  <c r="E830" i="32"/>
  <c r="I830" i="32" s="1"/>
  <c r="E826" i="32"/>
  <c r="I826" i="32" s="1"/>
  <c r="E216" i="32"/>
  <c r="I216" i="32" s="1"/>
  <c r="E215" i="32"/>
  <c r="I215" i="32" s="1"/>
  <c r="E214" i="32"/>
  <c r="I214" i="32" s="1"/>
  <c r="E213" i="32"/>
  <c r="I213" i="32" s="1"/>
  <c r="E212" i="32"/>
  <c r="I212" i="32" s="1"/>
  <c r="E211" i="32"/>
  <c r="I211" i="32" s="1"/>
  <c r="E210" i="32"/>
  <c r="I210" i="32" s="1"/>
  <c r="E208" i="32"/>
  <c r="I208" i="32" s="1"/>
  <c r="E206" i="32"/>
  <c r="I206" i="32" s="1"/>
  <c r="E204" i="32"/>
  <c r="I204" i="32" s="1"/>
  <c r="E202" i="32"/>
  <c r="I202" i="32" s="1"/>
  <c r="E199" i="32"/>
  <c r="I199" i="32" s="1"/>
  <c r="E198" i="32"/>
  <c r="I198" i="32" s="1"/>
  <c r="E197" i="32"/>
  <c r="I197" i="32" s="1"/>
  <c r="E195" i="32"/>
  <c r="I195" i="32" s="1"/>
  <c r="E193" i="32"/>
  <c r="I193" i="32" s="1"/>
  <c r="E192" i="32"/>
  <c r="I192" i="32" s="1"/>
  <c r="E191" i="32"/>
  <c r="I191" i="32" s="1"/>
  <c r="E189" i="32"/>
  <c r="I189" i="32" s="1"/>
  <c r="E182" i="32"/>
  <c r="I182" i="32" s="1"/>
  <c r="E181" i="32"/>
  <c r="I181" i="32" s="1"/>
  <c r="E180" i="32"/>
  <c r="I180" i="32" s="1"/>
  <c r="E179" i="32"/>
  <c r="I179" i="32" s="1"/>
  <c r="E177" i="32"/>
  <c r="I177" i="32" s="1"/>
  <c r="E176" i="32"/>
  <c r="I176" i="32" s="1"/>
  <c r="E175" i="32"/>
  <c r="I175" i="32" s="1"/>
  <c r="E174" i="32"/>
  <c r="I174" i="32" s="1"/>
  <c r="E172" i="32"/>
  <c r="I172" i="32" s="1"/>
  <c r="E171" i="32"/>
  <c r="I171" i="32" s="1"/>
  <c r="E170" i="32"/>
  <c r="I170" i="32" s="1"/>
  <c r="E169" i="32"/>
  <c r="I169" i="32" s="1"/>
  <c r="E167" i="32"/>
  <c r="I167" i="32" s="1"/>
  <c r="E166" i="32"/>
  <c r="I166" i="32" s="1"/>
  <c r="E165" i="32"/>
  <c r="I165" i="32" s="1"/>
  <c r="E163" i="32"/>
  <c r="I163" i="32" s="1"/>
  <c r="E162" i="32"/>
  <c r="I162" i="32" s="1"/>
  <c r="E160" i="32"/>
  <c r="I160" i="32" s="1"/>
  <c r="E159" i="32"/>
  <c r="I159" i="32" s="1"/>
  <c r="E157" i="32"/>
  <c r="I157" i="32" s="1"/>
  <c r="E155" i="32"/>
  <c r="I155" i="32" s="1"/>
  <c r="E149" i="32"/>
  <c r="I149" i="32" s="1"/>
  <c r="E140" i="32"/>
  <c r="I140" i="32" s="1"/>
  <c r="E137" i="32"/>
  <c r="I137" i="32" s="1"/>
  <c r="E135" i="32"/>
  <c r="I135" i="32" s="1"/>
  <c r="E132" i="32"/>
  <c r="I132" i="32" s="1"/>
  <c r="E1238" i="32"/>
  <c r="I1238" i="32" s="1"/>
  <c r="E415" i="32"/>
  <c r="I415" i="32" s="1"/>
  <c r="E414" i="32"/>
  <c r="I414" i="32" s="1"/>
  <c r="E409" i="32"/>
  <c r="I409" i="32" s="1"/>
  <c r="E405" i="32"/>
  <c r="I405" i="32" s="1"/>
  <c r="E100" i="32"/>
  <c r="I100" i="32" s="1"/>
  <c r="E99" i="32"/>
  <c r="I99" i="32" s="1"/>
  <c r="E98" i="32"/>
  <c r="I98" i="32" s="1"/>
  <c r="E97" i="32"/>
  <c r="I97" i="32" s="1"/>
  <c r="E94" i="32"/>
  <c r="I94" i="32" s="1"/>
  <c r="E92" i="32"/>
  <c r="I92" i="32" s="1"/>
  <c r="E90" i="32"/>
  <c r="I90" i="32" s="1"/>
  <c r="E89" i="32"/>
  <c r="I89" i="32" s="1"/>
  <c r="E85" i="32"/>
  <c r="I85" i="32" s="1"/>
  <c r="E84" i="32"/>
  <c r="I84" i="32" s="1"/>
  <c r="E83" i="32"/>
  <c r="I83" i="32" s="1"/>
  <c r="E81" i="32"/>
  <c r="I81" i="32" s="1"/>
  <c r="E80" i="32"/>
  <c r="I80" i="32" s="1"/>
  <c r="E35" i="32"/>
  <c r="I35" i="32" s="1"/>
  <c r="E74" i="32"/>
  <c r="I74" i="32" s="1"/>
  <c r="E70" i="32"/>
  <c r="I70" i="32" s="1"/>
  <c r="E885" i="32"/>
  <c r="I885" i="32" s="1"/>
  <c r="E36" i="32"/>
  <c r="I36" i="32" s="1"/>
  <c r="E14" i="32"/>
  <c r="I14" i="32" s="1"/>
  <c r="E45" i="32"/>
  <c r="I45" i="32" s="1"/>
  <c r="E24" i="32"/>
  <c r="I24" i="32" s="1"/>
  <c r="E62" i="32"/>
  <c r="I62" i="32" s="1"/>
  <c r="E220" i="32"/>
  <c r="I220" i="32" s="1"/>
  <c r="E506" i="32"/>
  <c r="E753" i="32"/>
  <c r="E863" i="32"/>
  <c r="E40" i="32"/>
  <c r="E270" i="32"/>
  <c r="I270" i="32" s="1"/>
  <c r="E583" i="32"/>
  <c r="I583" i="32" s="1"/>
  <c r="E15" i="32"/>
  <c r="I15" i="32" s="1"/>
  <c r="E770" i="32"/>
  <c r="I770" i="32" s="1"/>
  <c r="E16" i="32"/>
  <c r="I16" i="32" s="1"/>
  <c r="E104" i="32"/>
  <c r="I104" i="32" s="1"/>
  <c r="E25" i="32"/>
  <c r="I25" i="32" s="1"/>
  <c r="E57" i="32"/>
  <c r="I57" i="32" s="1"/>
  <c r="E23" i="32"/>
  <c r="I23" i="32" s="1"/>
  <c r="E1153" i="32"/>
  <c r="E1103" i="32"/>
  <c r="E571" i="32"/>
  <c r="I571" i="32" s="1"/>
  <c r="E327" i="32"/>
  <c r="I327" i="32" s="1"/>
  <c r="E113" i="32"/>
  <c r="I113" i="32" s="1"/>
  <c r="E436" i="32"/>
  <c r="I436" i="32" s="1"/>
  <c r="E344" i="32"/>
  <c r="I344" i="32" s="1"/>
  <c r="E223" i="32"/>
  <c r="I223" i="32" s="1"/>
  <c r="E359" i="32"/>
  <c r="E354" i="32"/>
  <c r="I354" i="32" s="1"/>
  <c r="E612" i="32"/>
  <c r="E1459" i="32"/>
  <c r="E693" i="32"/>
  <c r="E338" i="32"/>
  <c r="E1408" i="32"/>
  <c r="E1335" i="32"/>
  <c r="E340" i="32"/>
  <c r="I340" i="32" s="1"/>
  <c r="E613" i="32"/>
  <c r="I613" i="32" s="1"/>
  <c r="E21" i="32"/>
  <c r="I21" i="32" s="1"/>
  <c r="I1465" i="32"/>
  <c r="E1467" i="32"/>
  <c r="I1493" i="32"/>
  <c r="E1495" i="32"/>
  <c r="I1471" i="32"/>
  <c r="E1473" i="32"/>
  <c r="I1484" i="32"/>
  <c r="E1486" i="32"/>
  <c r="I1457" i="32"/>
  <c r="I1510" i="32"/>
  <c r="I1463" i="32"/>
  <c r="I1478" i="32"/>
  <c r="I1512" i="32"/>
  <c r="I1505" i="32"/>
  <c r="I1494" i="32"/>
  <c r="I1410" i="32"/>
  <c r="I1460" i="32"/>
  <c r="I1439" i="32"/>
  <c r="I1421" i="32"/>
  <c r="I1454" i="32"/>
  <c r="I1474" i="32"/>
  <c r="I1415" i="32"/>
  <c r="I1470" i="32"/>
  <c r="I1509" i="32"/>
  <c r="I1418" i="32"/>
  <c r="I1461" i="32"/>
  <c r="I1412" i="32"/>
  <c r="I1489" i="32"/>
  <c r="I1499" i="32"/>
  <c r="I1506" i="32"/>
  <c r="I1488" i="32"/>
  <c r="I1347" i="32"/>
  <c r="I1351" i="32"/>
  <c r="I1397" i="32"/>
  <c r="I1361" i="32"/>
  <c r="I1381" i="32"/>
  <c r="I1343" i="32"/>
  <c r="I1394" i="32"/>
  <c r="I1364" i="32"/>
  <c r="I1383" i="32"/>
  <c r="I1360" i="32"/>
  <c r="I1378" i="32"/>
  <c r="I1342" i="32"/>
  <c r="I1368" i="32"/>
  <c r="I1346" i="32"/>
  <c r="I1359" i="32"/>
  <c r="I1369" i="32"/>
  <c r="I1363" i="32"/>
  <c r="I1371" i="32"/>
  <c r="I1377" i="32"/>
  <c r="I1374" i="32"/>
  <c r="I1358" i="32"/>
  <c r="I1392" i="32"/>
  <c r="I1366" i="32"/>
  <c r="I1376" i="32"/>
  <c r="I1396" i="32"/>
  <c r="I1354" i="32"/>
  <c r="I1337" i="32"/>
  <c r="I1391" i="32"/>
  <c r="I1379" i="32"/>
  <c r="I1043" i="32"/>
  <c r="I1048" i="32"/>
  <c r="E1050" i="32"/>
  <c r="I744" i="32"/>
  <c r="I691" i="32"/>
  <c r="I610" i="32"/>
  <c r="I551" i="32"/>
  <c r="I548" i="32"/>
  <c r="I596" i="32"/>
  <c r="I589" i="32"/>
  <c r="I553" i="32"/>
  <c r="I560" i="32"/>
  <c r="I608" i="32"/>
  <c r="I600" i="32"/>
  <c r="I593" i="32"/>
  <c r="I558" i="32"/>
  <c r="I577" i="32"/>
  <c r="I587" i="32"/>
  <c r="I588" i="32"/>
  <c r="I561" i="32"/>
  <c r="I579" i="32"/>
  <c r="I594" i="32"/>
  <c r="I546" i="32"/>
  <c r="I557" i="32"/>
  <c r="I545" i="32"/>
  <c r="I586" i="32"/>
  <c r="I605" i="32"/>
  <c r="I542" i="32"/>
  <c r="I439" i="32"/>
  <c r="E441" i="32"/>
  <c r="I445" i="32"/>
  <c r="E447" i="32"/>
  <c r="I431" i="32"/>
  <c r="E433" i="32"/>
  <c r="I408" i="32"/>
  <c r="I462" i="32"/>
  <c r="I420" i="32"/>
  <c r="I452" i="32"/>
  <c r="I421" i="32"/>
  <c r="I451" i="32"/>
  <c r="I450" i="32"/>
  <c r="I467" i="32"/>
  <c r="I418" i="32"/>
  <c r="I416" i="32"/>
  <c r="I428" i="32"/>
  <c r="I443" i="32"/>
  <c r="I453" i="32"/>
  <c r="I437" i="32"/>
  <c r="I459" i="32"/>
  <c r="I469" i="32"/>
  <c r="I466" i="32"/>
  <c r="I446" i="32"/>
  <c r="I442" i="32"/>
  <c r="I430" i="32"/>
  <c r="I461" i="32"/>
  <c r="I456" i="32"/>
  <c r="I424" i="32"/>
  <c r="I455" i="32"/>
  <c r="I1271" i="32"/>
  <c r="I1160" i="32"/>
  <c r="I918" i="32"/>
  <c r="I233" i="32"/>
  <c r="I769" i="32"/>
  <c r="I664" i="32"/>
  <c r="I536" i="32"/>
  <c r="I255" i="32"/>
  <c r="I382" i="32"/>
  <c r="I847" i="32"/>
  <c r="I839" i="32"/>
  <c r="I364" i="32"/>
  <c r="I511" i="32"/>
  <c r="I838" i="32"/>
  <c r="I357" i="32"/>
  <c r="I384" i="32"/>
  <c r="I111" i="32"/>
  <c r="I701" i="32"/>
  <c r="I1111" i="32"/>
  <c r="I1113" i="32"/>
  <c r="I653" i="32"/>
  <c r="I1222" i="32"/>
  <c r="I938" i="32"/>
  <c r="I1253" i="32"/>
  <c r="I1107" i="32"/>
  <c r="I958" i="32"/>
  <c r="I845" i="32"/>
  <c r="I900" i="32"/>
  <c r="I1303" i="32"/>
  <c r="I1284" i="32"/>
  <c r="I1051" i="32"/>
  <c r="I1326" i="32"/>
  <c r="I527" i="32"/>
  <c r="I123" i="32"/>
  <c r="I1211" i="32"/>
  <c r="I1200" i="32"/>
  <c r="I105" i="32"/>
  <c r="I1167" i="32"/>
  <c r="I650" i="32"/>
  <c r="I301" i="32"/>
  <c r="I1095" i="32"/>
  <c r="I1087" i="32"/>
  <c r="I224" i="32"/>
  <c r="I226" i="32"/>
  <c r="I963" i="32"/>
  <c r="I724" i="32"/>
  <c r="I342" i="32"/>
  <c r="I228" i="32"/>
  <c r="I1083" i="32"/>
  <c r="I322" i="32"/>
  <c r="I734" i="32"/>
  <c r="I303" i="32"/>
  <c r="I1482" i="32"/>
  <c r="I8" i="32"/>
  <c r="I323" i="32"/>
  <c r="I715" i="32"/>
  <c r="I1395" i="32"/>
  <c r="I1013" i="32"/>
  <c r="I1367" i="32"/>
  <c r="I1010" i="32"/>
  <c r="I645" i="32"/>
  <c r="I1435" i="32"/>
  <c r="I1248" i="32"/>
  <c r="I603" i="32"/>
  <c r="I1155" i="32"/>
  <c r="I812" i="32"/>
  <c r="I500" i="32"/>
  <c r="I535" i="32"/>
  <c r="I1066" i="32"/>
  <c r="I507" i="32"/>
  <c r="I943" i="32"/>
  <c r="I1054" i="32"/>
  <c r="I975" i="32"/>
  <c r="I396" i="32"/>
  <c r="I258" i="32"/>
  <c r="I277" i="32"/>
  <c r="I764" i="32"/>
  <c r="I350" i="32"/>
  <c r="I347" i="32"/>
  <c r="I488" i="32"/>
  <c r="I1129" i="32"/>
  <c r="I1173" i="32"/>
  <c r="I840" i="32"/>
  <c r="I955" i="32"/>
  <c r="I844" i="32"/>
  <c r="I317" i="32"/>
  <c r="I1089" i="32"/>
  <c r="I1121" i="32"/>
  <c r="I898" i="32"/>
  <c r="I1305" i="32"/>
  <c r="I682" i="32"/>
  <c r="I671" i="32"/>
  <c r="I911" i="32"/>
  <c r="I719" i="32"/>
  <c r="I251" i="32"/>
  <c r="I1023" i="32"/>
  <c r="I636" i="32"/>
  <c r="I1085" i="32"/>
  <c r="I867" i="32"/>
  <c r="I263" i="32"/>
  <c r="I1266" i="32"/>
  <c r="I227" i="32"/>
  <c r="I624" i="32"/>
  <c r="I17" i="32"/>
  <c r="I13" i="32"/>
  <c r="I803" i="32"/>
  <c r="I126" i="32"/>
  <c r="I260" i="32"/>
  <c r="I1242" i="32"/>
  <c r="I1017" i="32"/>
  <c r="I325" i="32"/>
  <c r="I379" i="32"/>
  <c r="I872" i="32"/>
  <c r="I1228" i="32"/>
  <c r="I618" i="32"/>
  <c r="I901" i="32"/>
  <c r="I854" i="32"/>
  <c r="I358" i="32"/>
  <c r="I773" i="32"/>
  <c r="I370" i="32"/>
  <c r="I121" i="32"/>
  <c r="I1260" i="32"/>
  <c r="I1028" i="32"/>
  <c r="I1275" i="32"/>
  <c r="I843" i="32"/>
  <c r="I1016" i="32"/>
  <c r="I512" i="32"/>
  <c r="I1074" i="32"/>
  <c r="I859" i="32"/>
  <c r="I758" i="32"/>
  <c r="I361" i="32"/>
  <c r="I1321" i="32"/>
  <c r="I1029" i="32"/>
  <c r="I1325" i="32"/>
  <c r="I789" i="32"/>
  <c r="I1186" i="32"/>
  <c r="I637" i="32"/>
  <c r="I785" i="32"/>
  <c r="E34" i="32" l="1"/>
  <c r="I34" i="32" s="1"/>
  <c r="E825" i="32"/>
  <c r="I825" i="32" s="1"/>
  <c r="E824" i="32"/>
  <c r="I824" i="32" s="1"/>
  <c r="E862" i="32"/>
  <c r="I862" i="32" s="1"/>
  <c r="E861" i="32"/>
  <c r="I861" i="32" s="1"/>
  <c r="E860" i="32"/>
  <c r="I860" i="32" s="1"/>
  <c r="E209" i="32"/>
  <c r="I209" i="32" s="1"/>
  <c r="E205" i="32"/>
  <c r="I205" i="32" s="1"/>
  <c r="E203" i="32"/>
  <c r="I203" i="32" s="1"/>
  <c r="E200" i="32"/>
  <c r="I200" i="32" s="1"/>
  <c r="E196" i="32"/>
  <c r="I196" i="32" s="1"/>
  <c r="E190" i="32"/>
  <c r="I190" i="32" s="1"/>
  <c r="E188" i="32"/>
  <c r="I188" i="32" s="1"/>
  <c r="E187" i="32"/>
  <c r="I187" i="32" s="1"/>
  <c r="E186" i="32"/>
  <c r="I186" i="32" s="1"/>
  <c r="E185" i="32"/>
  <c r="I185" i="32" s="1"/>
  <c r="E184" i="32"/>
  <c r="I184" i="32" s="1"/>
  <c r="E183" i="32"/>
  <c r="I183" i="32" s="1"/>
  <c r="E178" i="32"/>
  <c r="I178" i="32" s="1"/>
  <c r="E173" i="32"/>
  <c r="I173" i="32" s="1"/>
  <c r="E168" i="32"/>
  <c r="I168" i="32" s="1"/>
  <c r="E164" i="32"/>
  <c r="I164" i="32" s="1"/>
  <c r="E161" i="32"/>
  <c r="I161" i="32" s="1"/>
  <c r="E158" i="32"/>
  <c r="I158" i="32" s="1"/>
  <c r="E156" i="32"/>
  <c r="I156" i="32" s="1"/>
  <c r="E154" i="32"/>
  <c r="I154" i="32" s="1"/>
  <c r="E153" i="32"/>
  <c r="I153" i="32" s="1"/>
  <c r="E152" i="32"/>
  <c r="I152" i="32" s="1"/>
  <c r="E151" i="32"/>
  <c r="I151" i="32" s="1"/>
  <c r="E150" i="32"/>
  <c r="I150" i="32" s="1"/>
  <c r="E148" i="32"/>
  <c r="I148" i="32" s="1"/>
  <c r="E147" i="32"/>
  <c r="I147" i="32" s="1"/>
  <c r="E146" i="32"/>
  <c r="I146" i="32" s="1"/>
  <c r="E145" i="32"/>
  <c r="I145" i="32" s="1"/>
  <c r="E144" i="32"/>
  <c r="I144" i="32" s="1"/>
  <c r="E143" i="32"/>
  <c r="I143" i="32" s="1"/>
  <c r="E142" i="32"/>
  <c r="I142" i="32" s="1"/>
  <c r="E141" i="32"/>
  <c r="I141" i="32" s="1"/>
  <c r="E139" i="32"/>
  <c r="I139" i="32" s="1"/>
  <c r="E138" i="32"/>
  <c r="I138" i="32" s="1"/>
  <c r="E136" i="32"/>
  <c r="I136" i="32" s="1"/>
  <c r="E134" i="32"/>
  <c r="I134" i="32" s="1"/>
  <c r="E133" i="32"/>
  <c r="I133" i="32" s="1"/>
  <c r="E131" i="32"/>
  <c r="I131" i="32" s="1"/>
  <c r="E1497" i="32"/>
  <c r="I1497" i="32" s="1"/>
  <c r="E470" i="32"/>
  <c r="I470" i="32" s="1"/>
  <c r="E247" i="32"/>
  <c r="I247" i="32" s="1"/>
  <c r="E887" i="32"/>
  <c r="I887" i="32" s="1"/>
  <c r="E740" i="32"/>
  <c r="I740" i="32" s="1"/>
  <c r="E410" i="32"/>
  <c r="I410" i="32" s="1"/>
  <c r="E201" i="32"/>
  <c r="I201" i="32" s="1"/>
  <c r="E413" i="32"/>
  <c r="I413" i="32" s="1"/>
  <c r="E412" i="32"/>
  <c r="I412" i="32" s="1"/>
  <c r="E411" i="32"/>
  <c r="I411" i="32" s="1"/>
  <c r="E407" i="32"/>
  <c r="I407" i="32" s="1"/>
  <c r="E406" i="32"/>
  <c r="I406" i="32" s="1"/>
  <c r="E96" i="32"/>
  <c r="I96" i="32" s="1"/>
  <c r="E95" i="32"/>
  <c r="I95" i="32" s="1"/>
  <c r="E93" i="32"/>
  <c r="I93" i="32" s="1"/>
  <c r="E91" i="32"/>
  <c r="I91" i="32" s="1"/>
  <c r="E88" i="32"/>
  <c r="I88" i="32" s="1"/>
  <c r="E87" i="32"/>
  <c r="I87" i="32" s="1"/>
  <c r="E86" i="32"/>
  <c r="I86" i="32" s="1"/>
  <c r="E82" i="32"/>
  <c r="I82" i="32" s="1"/>
  <c r="E79" i="32"/>
  <c r="I79" i="32" s="1"/>
  <c r="E78" i="32"/>
  <c r="I78" i="32" s="1"/>
  <c r="E77" i="32"/>
  <c r="I77" i="32" s="1"/>
  <c r="E76" i="32"/>
  <c r="I76" i="32" s="1"/>
  <c r="E75" i="32"/>
  <c r="I75" i="32" s="1"/>
  <c r="E1077" i="32"/>
  <c r="I1153" i="32"/>
  <c r="I1490" i="32"/>
  <c r="I1508" i="32"/>
  <c r="I1495" i="32"/>
  <c r="I1414" i="32"/>
  <c r="I1467" i="32"/>
  <c r="I1469" i="32"/>
  <c r="I1473" i="32"/>
  <c r="I1426" i="32"/>
  <c r="I1503" i="32"/>
  <c r="I1455" i="32"/>
  <c r="I1428" i="32"/>
  <c r="I1423" i="32"/>
  <c r="I1501" i="32"/>
  <c r="I1491" i="32"/>
  <c r="I1422" i="32"/>
  <c r="I1447" i="32"/>
  <c r="I1486" i="32"/>
  <c r="I1449" i="32"/>
  <c r="I1380" i="32"/>
  <c r="I863" i="32"/>
  <c r="I753" i="32"/>
  <c r="I581" i="32"/>
  <c r="I554" i="32"/>
  <c r="I566" i="32"/>
  <c r="I598" i="32"/>
  <c r="I584" i="32"/>
  <c r="I555" i="32"/>
  <c r="I606" i="32"/>
  <c r="I506" i="32"/>
  <c r="I458" i="32"/>
  <c r="I447" i="32"/>
  <c r="I441" i="32"/>
  <c r="I463" i="32"/>
  <c r="I426" i="32"/>
  <c r="I435" i="32"/>
  <c r="I433" i="32"/>
  <c r="I438" i="32"/>
  <c r="E1403" i="32"/>
  <c r="E1101" i="32"/>
  <c r="I1408" i="32"/>
  <c r="E1218" i="32"/>
  <c r="E1159" i="32"/>
  <c r="I1219" i="32"/>
  <c r="I1103" i="32"/>
  <c r="E917" i="32"/>
  <c r="E768" i="32"/>
  <c r="I693" i="32"/>
  <c r="E611" i="32"/>
  <c r="I612" i="32"/>
  <c r="I540" i="32"/>
  <c r="E474" i="32"/>
  <c r="I338" i="32"/>
  <c r="E268" i="32"/>
  <c r="I40" i="32"/>
  <c r="I730" i="32"/>
  <c r="I763" i="32"/>
  <c r="I570" i="32"/>
  <c r="I457" i="32"/>
  <c r="E980" i="32"/>
  <c r="I257" i="32"/>
  <c r="I749" i="32"/>
  <c r="I1078" i="32"/>
  <c r="I1327" i="32"/>
  <c r="I394" i="32"/>
  <c r="I359" i="32"/>
  <c r="I1279" i="32"/>
  <c r="I1055" i="32"/>
  <c r="I595" i="32"/>
  <c r="I565" i="32"/>
  <c r="I909" i="32"/>
  <c r="I676" i="32"/>
  <c r="I670" i="32"/>
  <c r="E1333" i="32"/>
  <c r="E130" i="32" l="1"/>
  <c r="I130" i="32" s="1"/>
  <c r="I128" i="32" s="1"/>
  <c r="E33" i="32"/>
  <c r="I1077" i="32"/>
  <c r="E1458" i="32"/>
  <c r="E1456" i="32" s="1"/>
  <c r="E404" i="32"/>
  <c r="E402" i="32" s="1"/>
  <c r="I465" i="32"/>
  <c r="I1459" i="32"/>
  <c r="E1270" i="32"/>
  <c r="I1270" i="32" s="1"/>
  <c r="I1268" i="32" s="1"/>
  <c r="E1047" i="32"/>
  <c r="I1335" i="32"/>
  <c r="I1050" i="32"/>
  <c r="I1002" i="32"/>
  <c r="E823" i="32"/>
  <c r="I823" i="32" s="1"/>
  <c r="I821" i="32" s="1"/>
  <c r="E692" i="32"/>
  <c r="I692" i="32" s="1"/>
  <c r="I690" i="32" s="1"/>
  <c r="E539" i="32"/>
  <c r="E537" i="32" s="1"/>
  <c r="E663" i="32"/>
  <c r="I669" i="32"/>
  <c r="E337" i="32"/>
  <c r="E335" i="32" s="1"/>
  <c r="E219" i="32"/>
  <c r="I219" i="32" s="1"/>
  <c r="I217" i="32" s="1"/>
  <c r="I1403" i="32"/>
  <c r="I1401" i="32" s="1"/>
  <c r="E1401" i="32"/>
  <c r="I1333" i="32"/>
  <c r="I1331" i="32" s="1"/>
  <c r="E1331" i="32"/>
  <c r="I1159" i="32"/>
  <c r="I1157" i="32" s="1"/>
  <c r="E1157" i="32"/>
  <c r="I1101" i="32"/>
  <c r="I1099" i="32" s="1"/>
  <c r="E1099" i="32"/>
  <c r="I768" i="32"/>
  <c r="I766" i="32" s="1"/>
  <c r="E766" i="32"/>
  <c r="I268" i="32"/>
  <c r="I266" i="32" s="1"/>
  <c r="E266" i="32"/>
  <c r="E128" i="32" l="1"/>
  <c r="I1458" i="32"/>
  <c r="I1456" i="32" s="1"/>
  <c r="E7" i="32"/>
  <c r="I33" i="32"/>
  <c r="E118" i="32"/>
  <c r="E1268" i="32"/>
  <c r="I539" i="32"/>
  <c r="I537" i="32" s="1"/>
  <c r="E690" i="32"/>
  <c r="E1216" i="32"/>
  <c r="E821" i="32"/>
  <c r="I1047" i="32"/>
  <c r="I1045" i="32" s="1"/>
  <c r="E1045" i="32"/>
  <c r="E978" i="32" s="1"/>
  <c r="E915" i="32" s="1"/>
  <c r="I663" i="32"/>
  <c r="I661" i="32" s="1"/>
  <c r="E661" i="32"/>
  <c r="I611" i="32" s="1"/>
  <c r="I609" i="32" s="1"/>
  <c r="I337" i="32"/>
  <c r="I335" i="32" s="1"/>
  <c r="I404" i="32"/>
  <c r="I402" i="32" s="1"/>
  <c r="E217" i="32"/>
  <c r="E6" i="32" l="1"/>
  <c r="I1218" i="32"/>
  <c r="I1216" i="32" s="1"/>
  <c r="I980" i="32"/>
  <c r="I978" i="32" s="1"/>
  <c r="I917" i="32"/>
  <c r="I915" i="32" s="1"/>
  <c r="E609" i="32"/>
  <c r="I7" i="32"/>
  <c r="I118" i="32" l="1"/>
  <c r="E73" i="32"/>
  <c r="I73" i="32" s="1"/>
  <c r="I71" i="32" s="1"/>
  <c r="E71" i="32" l="1"/>
  <c r="E5" i="32"/>
  <c r="I6" i="32"/>
  <c r="I5" i="32" l="1"/>
  <c r="E472" i="32" l="1"/>
  <c r="E1517" i="32" s="1"/>
  <c r="I474" i="32"/>
  <c r="I472" i="32" s="1"/>
  <c r="E1521" i="32" l="1"/>
  <c r="I1517" i="32"/>
  <c r="I1519" i="32" s="1"/>
  <c r="I1521" i="32" l="1"/>
</calcChain>
</file>

<file path=xl/sharedStrings.xml><?xml version="1.0" encoding="utf-8"?>
<sst xmlns="http://schemas.openxmlformats.org/spreadsheetml/2006/main" count="50447" uniqueCount="4603">
  <si>
    <t>Умовні позначення та коди</t>
  </si>
  <si>
    <t>Код бюджету</t>
  </si>
  <si>
    <t>Назва місцевого бюджету адміністративно-територіальної одиниці</t>
  </si>
  <si>
    <t>Видатки на оплату праці з нарахуваннями педагогічних працівників</t>
  </si>
  <si>
    <t>Обсяг видатків, 
тис. гривень 
(з округленням до одного знаку після коми) 
к5 + к6 + к7 + к8</t>
  </si>
  <si>
    <t>загально-освітніх навчальних закладів</t>
  </si>
  <si>
    <t>професійно-технічних навчальних закладів державної та комунальної власності</t>
  </si>
  <si>
    <t>вищих навчальних закладів І-ІІ рівня акредитації державної та комунальної власності</t>
  </si>
  <si>
    <t>інклюзивно-ресурсних центрів</t>
  </si>
  <si>
    <t>Код території</t>
  </si>
  <si>
    <t>Ознака бюджету</t>
  </si>
  <si>
    <t>02</t>
  </si>
  <si>
    <t>v</t>
  </si>
  <si>
    <t>0200000000</t>
  </si>
  <si>
    <t>Зведений бюджет Вінницької області</t>
  </si>
  <si>
    <t>о</t>
  </si>
  <si>
    <t>0210000000</t>
  </si>
  <si>
    <t>Обласний бюджет Вінницької області</t>
  </si>
  <si>
    <t>vg</t>
  </si>
  <si>
    <t>0250000000</t>
  </si>
  <si>
    <t>Бюджети територіальних громад у Вінницькій області</t>
  </si>
  <si>
    <t>gmrz</t>
  </si>
  <si>
    <t>0250100000</t>
  </si>
  <si>
    <t>Бюджет Калинівської міської територіальної громади</t>
  </si>
  <si>
    <t>gs</t>
  </si>
  <si>
    <t>0250200000</t>
  </si>
  <si>
    <t>Бюджет Студенянської сільської територіальної громади</t>
  </si>
  <si>
    <t>0250300000</t>
  </si>
  <si>
    <t>Бюджет Іллінецької міської територіальної громади</t>
  </si>
  <si>
    <t>gsmt</t>
  </si>
  <si>
    <t>0250400000</t>
  </si>
  <si>
    <t xml:space="preserve">Бюджет Вапнярської селищної територіальної громади </t>
  </si>
  <si>
    <t>0250500000</t>
  </si>
  <si>
    <t>Бюджет Барcької міської територіальної громади</t>
  </si>
  <si>
    <t>0250600000</t>
  </si>
  <si>
    <t>Бюджет Немирівської міської територіальної громади</t>
  </si>
  <si>
    <t>0250700000</t>
  </si>
  <si>
    <t>Бюджет Тульчинської міської територіальної громади</t>
  </si>
  <si>
    <t>0250800000</t>
  </si>
  <si>
    <t xml:space="preserve">Бюджет Вороновицької селищної територіальної громади </t>
  </si>
  <si>
    <t>0250900000</t>
  </si>
  <si>
    <t>Бюджет Дашівської селищної територіальної громади</t>
  </si>
  <si>
    <t>0251000000</t>
  </si>
  <si>
    <t>Бюджет Оратівської селищної територіальної громади</t>
  </si>
  <si>
    <t>0251200000</t>
  </si>
  <si>
    <t xml:space="preserve">Бюджет Томашпільської селищної територіальної громади </t>
  </si>
  <si>
    <t>0251300000</t>
  </si>
  <si>
    <t>Бюджет Шпиківської селищної територіальної громади</t>
  </si>
  <si>
    <t>0251400000</t>
  </si>
  <si>
    <t xml:space="preserve">Бюджет Бабчинецької сільської територіальної громади </t>
  </si>
  <si>
    <t>0251500000</t>
  </si>
  <si>
    <t>Бюджет Війтівецької сільської територіальної громади</t>
  </si>
  <si>
    <t>0251600000</t>
  </si>
  <si>
    <t>Бюджет Джулинської сільської територіальної громади</t>
  </si>
  <si>
    <t>0251900000</t>
  </si>
  <si>
    <t>Бюджет Райгородської сільської територіальної громади</t>
  </si>
  <si>
    <t>0252000000</t>
  </si>
  <si>
    <t>Бюджет Северинівської сільської територіальної громади</t>
  </si>
  <si>
    <t>0252200000</t>
  </si>
  <si>
    <t>Бюджет Мурафської сільської територіальної громади</t>
  </si>
  <si>
    <t>0252300000</t>
  </si>
  <si>
    <t xml:space="preserve">Бюджет Якушинецької сільської територіальної громади </t>
  </si>
  <si>
    <t>0252400000</t>
  </si>
  <si>
    <t>Бюджет Кунківської сільської територіальної громади</t>
  </si>
  <si>
    <t>0252600000</t>
  </si>
  <si>
    <t xml:space="preserve">Бюджет Іванівської сільської територіальної громади </t>
  </si>
  <si>
    <t>0252700000</t>
  </si>
  <si>
    <t xml:space="preserve">Бюджет Глуховецької селищної територіальної громади </t>
  </si>
  <si>
    <t>0252900000</t>
  </si>
  <si>
    <t>Бюджет Брацлавської селищної територіальної громади</t>
  </si>
  <si>
    <t>0253000000</t>
  </si>
  <si>
    <t>Бюджет Лука-Мелешківської сільської територіальної громади</t>
  </si>
  <si>
    <t>0253100000</t>
  </si>
  <si>
    <t>Бюджет Краснопільської сільської територіальної громади</t>
  </si>
  <si>
    <t>0253300000</t>
  </si>
  <si>
    <t>Бюджет Гніванської міської територіальної громади</t>
  </si>
  <si>
    <t>0253500000</t>
  </si>
  <si>
    <t>Бюджет Тростянецької селищної територіальної громади</t>
  </si>
  <si>
    <t>gmoz</t>
  </si>
  <si>
    <t>0253600000</t>
  </si>
  <si>
    <t xml:space="preserve">Бюджет Вінницької міської територіальної громади </t>
  </si>
  <si>
    <t>0253700000</t>
  </si>
  <si>
    <t xml:space="preserve">Бюджет Хмільницької міської територіальної громади </t>
  </si>
  <si>
    <t>0253800000</t>
  </si>
  <si>
    <t xml:space="preserve">Бюджет Теплицької селищної територіальної громади </t>
  </si>
  <si>
    <t>0254000000</t>
  </si>
  <si>
    <t xml:space="preserve">Бюджет Соболівської сільської територіальної громади </t>
  </si>
  <si>
    <t>0254100000</t>
  </si>
  <si>
    <t xml:space="preserve">Бюджет Літинської селищної територіальної громади </t>
  </si>
  <si>
    <t>0254200000</t>
  </si>
  <si>
    <t xml:space="preserve">Бюджет Жмеринської міської територіальної громади </t>
  </si>
  <si>
    <t>0254300000</t>
  </si>
  <si>
    <t xml:space="preserve">Бюджет Сутисківської селищної територіальної громади </t>
  </si>
  <si>
    <t>0254600000</t>
  </si>
  <si>
    <t xml:space="preserve">Бюджет Махнівської сільської територіальної громади </t>
  </si>
  <si>
    <t>0254700000</t>
  </si>
  <si>
    <t>Бюджет Агрономічної сільської територіальної громади</t>
  </si>
  <si>
    <t>0254800000</t>
  </si>
  <si>
    <t>Бюджет Бершадської міської територіальної громади</t>
  </si>
  <si>
    <t>0254900000</t>
  </si>
  <si>
    <t>Бюджет Вендичанської селищної територіальної громади</t>
  </si>
  <si>
    <t>0255000000</t>
  </si>
  <si>
    <t>Бюджет Гайсинської міської територіальної громади</t>
  </si>
  <si>
    <t>0255100000</t>
  </si>
  <si>
    <t>Бюджет Городківської сільської територіальної громади</t>
  </si>
  <si>
    <t>0255200000</t>
  </si>
  <si>
    <t>Бюджет Джуринської сільської територіальної громади</t>
  </si>
  <si>
    <t>0255300000</t>
  </si>
  <si>
    <t>Бюджет Козятинської міської територіальної громади</t>
  </si>
  <si>
    <t>0255400000</t>
  </si>
  <si>
    <t>Бюджет Копайгородської селищної територіальної громади</t>
  </si>
  <si>
    <t>0255500000</t>
  </si>
  <si>
    <t>Бюджет Крижопільської селищної територіальної громади</t>
  </si>
  <si>
    <t>0255600000</t>
  </si>
  <si>
    <t>Бюджет Ладижинської міської територіальної громади</t>
  </si>
  <si>
    <t>0255700000</t>
  </si>
  <si>
    <t>Бюджет Липовецької міської територіальної громади</t>
  </si>
  <si>
    <t>0255800000</t>
  </si>
  <si>
    <t>Бюджет Могилів-Подільської міської територіальної громади</t>
  </si>
  <si>
    <t>0255900000</t>
  </si>
  <si>
    <t xml:space="preserve">Бюджет Мурованокуриловецької селищної територіальної громади </t>
  </si>
  <si>
    <t>0256000000</t>
  </si>
  <si>
    <t>Бюджет Ободівської сільської територіальної громади</t>
  </si>
  <si>
    <t>0256100000</t>
  </si>
  <si>
    <t>Бюджет Ольгопільської сільської територіальної громади</t>
  </si>
  <si>
    <t>0256200000</t>
  </si>
  <si>
    <t>Бюджет Піщанської селищної територіальної громади</t>
  </si>
  <si>
    <t>0256300000</t>
  </si>
  <si>
    <t>Бюджет Погребищенської міської територіальної громади</t>
  </si>
  <si>
    <t>0256400000</t>
  </si>
  <si>
    <t>Бюджет Самгородоцької сільської територіальної громади</t>
  </si>
  <si>
    <t>0256500000</t>
  </si>
  <si>
    <t xml:space="preserve">Бюджет Станіславчицької сільської територіальної громади </t>
  </si>
  <si>
    <t>0256600000</t>
  </si>
  <si>
    <t>Бюджет Стрижавської селищної територіальної громади</t>
  </si>
  <si>
    <t>0256700000</t>
  </si>
  <si>
    <t>Бюджет Тиврівської селищної територіальної громади</t>
  </si>
  <si>
    <t>0256800000</t>
  </si>
  <si>
    <t>Бюджет Турбівської селищної територіальної громади</t>
  </si>
  <si>
    <t>0256900000</t>
  </si>
  <si>
    <t>Бюджет Уланівської сільської територіальної громади</t>
  </si>
  <si>
    <t>0257000000</t>
  </si>
  <si>
    <t>Бюджет Чернівецької селищної територіальної громади</t>
  </si>
  <si>
    <t>0257100000</t>
  </si>
  <si>
    <t>Бюджет Чечельницької  селищної територіальної громади</t>
  </si>
  <si>
    <t>0257200000</t>
  </si>
  <si>
    <t>Бюджет Шаргородської міської територіальної громади</t>
  </si>
  <si>
    <t>0257300000</t>
  </si>
  <si>
    <t>Бюджет Ямпільської міської територіальної громади</t>
  </si>
  <si>
    <t>0257400000</t>
  </si>
  <si>
    <t>Бюджет Яришівської сільської територіальної громади</t>
  </si>
  <si>
    <t>03</t>
  </si>
  <si>
    <t>0300000000</t>
  </si>
  <si>
    <t>Зведений бюджет Волинської області</t>
  </si>
  <si>
    <t>0310000000</t>
  </si>
  <si>
    <t>Обласний бюджет Волинської області</t>
  </si>
  <si>
    <t>0350000000</t>
  </si>
  <si>
    <t>Бюджети територіальних громад у Волинській області</t>
  </si>
  <si>
    <t>0350100000</t>
  </si>
  <si>
    <t>Бюджет Велицької сільської територіальної громади</t>
  </si>
  <si>
    <t>0350200000</t>
  </si>
  <si>
    <t>Бюджет Голобської селищної територіальної громади</t>
  </si>
  <si>
    <t>0350300000</t>
  </si>
  <si>
    <t xml:space="preserve">Бюджет Зимнівської сільської територіальної громади </t>
  </si>
  <si>
    <t>0350500000</t>
  </si>
  <si>
    <t>Бюджет Устилузької міської територіальної громади</t>
  </si>
  <si>
    <t>0350600000</t>
  </si>
  <si>
    <t>Бюджет Люблинецької селищної територіальної громади</t>
  </si>
  <si>
    <t>0350700000</t>
  </si>
  <si>
    <t>Бюджет Шацької селищної територіальної громади</t>
  </si>
  <si>
    <t>0350800000</t>
  </si>
  <si>
    <t>Бюджет Заболоттівської селищної територіальної громади</t>
  </si>
  <si>
    <t>0350900000</t>
  </si>
  <si>
    <t>Бюджет Дубівської сільської територіальної громади</t>
  </si>
  <si>
    <t>0351100000</t>
  </si>
  <si>
    <t>Бюджет Литовезької сільської територіальної громади</t>
  </si>
  <si>
    <t>0351200000</t>
  </si>
  <si>
    <t>Бюджет Павлівської сільської територіальної громади</t>
  </si>
  <si>
    <t>0351300000</t>
  </si>
  <si>
    <t>Бюджет Поворської сільської територіальної громади</t>
  </si>
  <si>
    <t>0351400000</t>
  </si>
  <si>
    <t>Бюджет Поромівської сільської територіальної громади</t>
  </si>
  <si>
    <t>0351500000</t>
  </si>
  <si>
    <t>Бюджет Прилісненської сільської територіальної громади</t>
  </si>
  <si>
    <t>0351600000</t>
  </si>
  <si>
    <t>Бюджет Колодяжненської сільської територіальної громади</t>
  </si>
  <si>
    <t>0351800000</t>
  </si>
  <si>
    <t>Бюджет Вишнівської сільської територіальної громади</t>
  </si>
  <si>
    <t>0351900000</t>
  </si>
  <si>
    <t>Бюджет Забродівської сільської територіальної громади</t>
  </si>
  <si>
    <t>0352000000</t>
  </si>
  <si>
    <t>Бюджет Самарівської сільської територіальної громади</t>
  </si>
  <si>
    <t>0352200000</t>
  </si>
  <si>
    <t>Бюджет Іваничівської селищної територіальної громади</t>
  </si>
  <si>
    <t>0352400000</t>
  </si>
  <si>
    <t>Бюджет Цуманської селищної територіальної громади</t>
  </si>
  <si>
    <t>0352500000</t>
  </si>
  <si>
    <t>Бюджет Боратинської сільської територіальної громади</t>
  </si>
  <si>
    <t>0352600000</t>
  </si>
  <si>
    <t>Бюджет Любешівської селищної територіальної громади</t>
  </si>
  <si>
    <t>0352700000</t>
  </si>
  <si>
    <t>Бюджет Рівненської сільської територіальної громади</t>
  </si>
  <si>
    <t>0352800000</t>
  </si>
  <si>
    <t>Бюджет Головненської селищної територіальної громади</t>
  </si>
  <si>
    <t>0352900000</t>
  </si>
  <si>
    <t>Бюджет Любомльської міської територіальної громади</t>
  </si>
  <si>
    <t>0353000000</t>
  </si>
  <si>
    <t>Бюджет Колківської селищної територіальної громади</t>
  </si>
  <si>
    <t>0353100000</t>
  </si>
  <si>
    <t>Бюджет Велимченської сільської територіальної громади</t>
  </si>
  <si>
    <t>0353200000</t>
  </si>
  <si>
    <t>Бюджет Копачівської сільської територіальної громади</t>
  </si>
  <si>
    <t>0353300000</t>
  </si>
  <si>
    <t xml:space="preserve">Бюджет Дубечненської сільської територіальної громади </t>
  </si>
  <si>
    <t>0353400000</t>
  </si>
  <si>
    <t>Бюджет Сереховичівської сільської територіальної громади</t>
  </si>
  <si>
    <t>0353500000</t>
  </si>
  <si>
    <t xml:space="preserve">Бюджет Смідинської сільської територіальної громади  </t>
  </si>
  <si>
    <t>0353600000</t>
  </si>
  <si>
    <t>Бюджет Луківської селищної територіальної громади</t>
  </si>
  <si>
    <t>0353700000</t>
  </si>
  <si>
    <t xml:space="preserve">Бюджет Турійської селищної територіальної громади </t>
  </si>
  <si>
    <t>0353800000</t>
  </si>
  <si>
    <t>Бюджет Оваднівської сільської територіальної громади</t>
  </si>
  <si>
    <t>0353900000</t>
  </si>
  <si>
    <t>Бюджет Городищенської сільської територіальної громади</t>
  </si>
  <si>
    <t>0354000000</t>
  </si>
  <si>
    <t>Бюджет Затурцівської сільської територіальної громади</t>
  </si>
  <si>
    <t>0354100000</t>
  </si>
  <si>
    <t>Бюджет Торчинської селищної територіальної громади</t>
  </si>
  <si>
    <t>0354500000</t>
  </si>
  <si>
    <t>Бюджет Ківерцівської міської територіальної громади</t>
  </si>
  <si>
    <t>0354600000</t>
  </si>
  <si>
    <t xml:space="preserve">Бюджет Підгайцівської сільської територіальної громади </t>
  </si>
  <si>
    <t>0354900000</t>
  </si>
  <si>
    <t>Бюджет Старовижівської селищної територіальної громади</t>
  </si>
  <si>
    <t>0355100000</t>
  </si>
  <si>
    <t xml:space="preserve">Бюджет Луцької міської територіальної громади </t>
  </si>
  <si>
    <t>0355200000</t>
  </si>
  <si>
    <t xml:space="preserve">Бюджет Мар’янівської селищної територіальної громади </t>
  </si>
  <si>
    <t>0355300000</t>
  </si>
  <si>
    <t xml:space="preserve">Бюджет Доросинівської сільської територіальної громади </t>
  </si>
  <si>
    <t>0355400000</t>
  </si>
  <si>
    <t xml:space="preserve">Бюджет Сошичненської сільської територіальної громади  </t>
  </si>
  <si>
    <t>0355500000</t>
  </si>
  <si>
    <t>Бюджет Берестечківської міської територіальної громади</t>
  </si>
  <si>
    <t>0355600000</t>
  </si>
  <si>
    <t>Бюджет Володимир-Волинської міської територіальної громади</t>
  </si>
  <si>
    <t>0355700000</t>
  </si>
  <si>
    <t>Бюджет Горохівської міської територіальної громади</t>
  </si>
  <si>
    <t>0355800000</t>
  </si>
  <si>
    <t>Бюджет Камінь-Каширської міської територіальної громади</t>
  </si>
  <si>
    <t>0355900000</t>
  </si>
  <si>
    <t xml:space="preserve">Бюджет Ковельської міської територіальної громади </t>
  </si>
  <si>
    <t>0356000000</t>
  </si>
  <si>
    <t>Бюджет Локачинської селищної територіальної громади</t>
  </si>
  <si>
    <t>0356100000</t>
  </si>
  <si>
    <t xml:space="preserve">Бюджет Маневицької селищної територіальної громади </t>
  </si>
  <si>
    <t>0356200000</t>
  </si>
  <si>
    <t>Бюджет Нововолинської міської територіальної громади</t>
  </si>
  <si>
    <t>0356300000</t>
  </si>
  <si>
    <t>Бюджет Олицької селищної територіальної громади</t>
  </si>
  <si>
    <t>0356400000</t>
  </si>
  <si>
    <t xml:space="preserve">Бюджет Ратнівської селищної територіальної громади </t>
  </si>
  <si>
    <t>0356500000</t>
  </si>
  <si>
    <t xml:space="preserve">Бюджет Рожищенської міської територіальної громади </t>
  </si>
  <si>
    <t>04</t>
  </si>
  <si>
    <t>0400000000</t>
  </si>
  <si>
    <t>Зведений бюджет Дніпропетровської області</t>
  </si>
  <si>
    <t>0410000000</t>
  </si>
  <si>
    <t>Обласний бюджет Дніпропетровської області</t>
  </si>
  <si>
    <t>0450000000</t>
  </si>
  <si>
    <t>Бюджети територіальних громад у Дніпропетровській області</t>
  </si>
  <si>
    <t>0450100000</t>
  </si>
  <si>
    <t xml:space="preserve">Бюджет Апостолівської міської територіальної громади </t>
  </si>
  <si>
    <t>0450200000</t>
  </si>
  <si>
    <t xml:space="preserve">Бюджет Богданівської сільської територіальної громади </t>
  </si>
  <si>
    <t>0450300000</t>
  </si>
  <si>
    <t xml:space="preserve">Бюджет Вербківської сільської територіальної громади </t>
  </si>
  <si>
    <t>0450400000</t>
  </si>
  <si>
    <t xml:space="preserve">Бюджет Святовасилівської сільської територіальної громади </t>
  </si>
  <si>
    <t>0450500000</t>
  </si>
  <si>
    <t xml:space="preserve">Бюджет Вакулівської сільської територіальної громади </t>
  </si>
  <si>
    <t>0450600000</t>
  </si>
  <si>
    <t xml:space="preserve">Бюджет Зеленодольської міської територіальної громади </t>
  </si>
  <si>
    <t>0450700000</t>
  </si>
  <si>
    <t xml:space="preserve">Бюджет Грушівської сільської територіальної громади </t>
  </si>
  <si>
    <t>0450800000</t>
  </si>
  <si>
    <t xml:space="preserve">Бюджет Ляшківської сільської територіальної громади </t>
  </si>
  <si>
    <t>0450900000</t>
  </si>
  <si>
    <t xml:space="preserve">Бюджет Могилівської сільської територіальної громади </t>
  </si>
  <si>
    <t>0451000000</t>
  </si>
  <si>
    <t xml:space="preserve">Бюджет Нивотрудівської сільської територіальної громади </t>
  </si>
  <si>
    <t>0451100000</t>
  </si>
  <si>
    <t>Бюджет Новоолександрівської сільської територіальної громади</t>
  </si>
  <si>
    <t>0451200000</t>
  </si>
  <si>
    <t xml:space="preserve">Бюджет Новопокровської селищної територіальної громади </t>
  </si>
  <si>
    <t>0451300000</t>
  </si>
  <si>
    <t xml:space="preserve">Бюджет Солонянської селищної територіальної громади </t>
  </si>
  <si>
    <t>0451400000</t>
  </si>
  <si>
    <t xml:space="preserve">Бюджет Сурсько-Литовської сільської територіальної громади </t>
  </si>
  <si>
    <t>0451500000</t>
  </si>
  <si>
    <t xml:space="preserve">Бюджет Слобожанської селищної територіальної громади </t>
  </si>
  <si>
    <t>0451600000</t>
  </si>
  <si>
    <t xml:space="preserve">Бюджет Мирівської сільської територіальної громади </t>
  </si>
  <si>
    <t>0451800000</t>
  </si>
  <si>
    <t xml:space="preserve">Бюджет Божедарівської селищної територіальної громади </t>
  </si>
  <si>
    <t>0451900000</t>
  </si>
  <si>
    <t xml:space="preserve">Бюджет Васильківської селищної територіальної громади </t>
  </si>
  <si>
    <t>0452000000</t>
  </si>
  <si>
    <t xml:space="preserve">Бюджет Вишнівської селищної територіальної громади </t>
  </si>
  <si>
    <t>0452100000</t>
  </si>
  <si>
    <t xml:space="preserve">Бюджет Криничанської селищної територіальної громади </t>
  </si>
  <si>
    <t>0452200000</t>
  </si>
  <si>
    <t xml:space="preserve">Бюджет Лихівської селищної територіальної громади </t>
  </si>
  <si>
    <t>0452300000</t>
  </si>
  <si>
    <t xml:space="preserve">Бюджет Покровської селищної територіальної громади </t>
  </si>
  <si>
    <t>0452400000</t>
  </si>
  <si>
    <t xml:space="preserve">Бюджет Роздорської селищної територіальної громади </t>
  </si>
  <si>
    <t>0452500000</t>
  </si>
  <si>
    <t xml:space="preserve">Бюджет Софіївської селищної  територіальної громади </t>
  </si>
  <si>
    <t>0452600000</t>
  </si>
  <si>
    <t xml:space="preserve">Бюджет Томаківської селищної територіальної громади </t>
  </si>
  <si>
    <t>0452700000</t>
  </si>
  <si>
    <t xml:space="preserve">Бюджет Царичанської селищної територіальної громади </t>
  </si>
  <si>
    <t>0452900000</t>
  </si>
  <si>
    <t xml:space="preserve">Бюджет Великомихайлівської сільської територіальної громади </t>
  </si>
  <si>
    <t>0453000000</t>
  </si>
  <si>
    <t xml:space="preserve">Бюджет Гречаноподівської сільської територіальної громади </t>
  </si>
  <si>
    <t>0453100000</t>
  </si>
  <si>
    <t xml:space="preserve">Бюджет Маломихайлівської сільської територіальної громади </t>
  </si>
  <si>
    <t>0453200000</t>
  </si>
  <si>
    <t xml:space="preserve">Бюджет Новолатівської сільської територіальної громади </t>
  </si>
  <si>
    <t>0453300000</t>
  </si>
  <si>
    <t xml:space="preserve">Бюджет Новопавлівської сільської територіальної громади </t>
  </si>
  <si>
    <t>0453500000</t>
  </si>
  <si>
    <t>Бюджет Дубовиківської сільської територіальної громади</t>
  </si>
  <si>
    <t>0453600000</t>
  </si>
  <si>
    <t xml:space="preserve">Бюджет Верхньодніпровської міської територіальної громади  </t>
  </si>
  <si>
    <t>0453700000</t>
  </si>
  <si>
    <t xml:space="preserve">Бюджет Межівської селищної територіальної громади </t>
  </si>
  <si>
    <t>0453900000</t>
  </si>
  <si>
    <t xml:space="preserve">Бюджет Першотравневської сільської територіальної громади </t>
  </si>
  <si>
    <t>0454000000</t>
  </si>
  <si>
    <t xml:space="preserve">Бюджет Червоногригорівської селищної територіальної громади </t>
  </si>
  <si>
    <t>0454100000</t>
  </si>
  <si>
    <t xml:space="preserve">Бюджет Межиріцької сільської територіальної громади </t>
  </si>
  <si>
    <t>0454200000</t>
  </si>
  <si>
    <t xml:space="preserve">Бюджет Троїцької сільської територіальної громади </t>
  </si>
  <si>
    <t>0454300000</t>
  </si>
  <si>
    <t xml:space="preserve">Бюджет Петриківської селищної територіальної громади </t>
  </si>
  <si>
    <t>0454400000</t>
  </si>
  <si>
    <t>Бюджет Миколаївської сільської територіальної громади</t>
  </si>
  <si>
    <t>0454500000</t>
  </si>
  <si>
    <t xml:space="preserve">Бюджет Зайцівської сільської територіальної громади </t>
  </si>
  <si>
    <t>0454600000</t>
  </si>
  <si>
    <t xml:space="preserve">Бюджет Раївської сільської територіальної громади </t>
  </si>
  <si>
    <t>0454700000</t>
  </si>
  <si>
    <t xml:space="preserve">Бюджет Іларіонівської селищної територіальної громади </t>
  </si>
  <si>
    <t>0454800000</t>
  </si>
  <si>
    <t xml:space="preserve">Бюджет Славгородської селищної територіальної громади </t>
  </si>
  <si>
    <t>0454900000</t>
  </si>
  <si>
    <t xml:space="preserve">Бюджет Китайгородської сільської територіальної громади </t>
  </si>
  <si>
    <t>0455000000</t>
  </si>
  <si>
    <t xml:space="preserve">Бюджет Карпівської сільської територіальної громади </t>
  </si>
  <si>
    <t>0455100000</t>
  </si>
  <si>
    <t xml:space="preserve">Бюджет Широківської селищної територіальної громади </t>
  </si>
  <si>
    <t>0455200000</t>
  </si>
  <si>
    <t xml:space="preserve">Бюджет Юр’ївської селищної територіальної громади </t>
  </si>
  <si>
    <t>0455300000</t>
  </si>
  <si>
    <t xml:space="preserve">Бюджет Любимівської сільської територіальної громади </t>
  </si>
  <si>
    <t>0455400000</t>
  </si>
  <si>
    <t xml:space="preserve">Бюджет Української сільської територіальної громади </t>
  </si>
  <si>
    <t>0455500000</t>
  </si>
  <si>
    <t xml:space="preserve">Бюджет Саксаганської сільської територіальної громади </t>
  </si>
  <si>
    <t>0455600000</t>
  </si>
  <si>
    <t xml:space="preserve">Бюджет Девладівської сільської територіальної громади </t>
  </si>
  <si>
    <t>0455700000</t>
  </si>
  <si>
    <t>Бюджет Личківської сільської територіальної громади</t>
  </si>
  <si>
    <t>0455800000</t>
  </si>
  <si>
    <t>Бюджет Перещепинської міської територіальної громади</t>
  </si>
  <si>
    <t>0455900000</t>
  </si>
  <si>
    <t>Бюджет Піщанської сільської територіальної громади</t>
  </si>
  <si>
    <t>0456000000</t>
  </si>
  <si>
    <t>Бюджет Чумаківської сільської територіальної громади</t>
  </si>
  <si>
    <t>0456100000</t>
  </si>
  <si>
    <t xml:space="preserve">Бюджет Марганецької міської територіальної громади </t>
  </si>
  <si>
    <t>0456200000</t>
  </si>
  <si>
    <t xml:space="preserve">Бюджет Покровської міської територіальної громади </t>
  </si>
  <si>
    <t>0456300000</t>
  </si>
  <si>
    <t xml:space="preserve">Бюджет Глеюватської сільської територіальної громади </t>
  </si>
  <si>
    <t>0456400000</t>
  </si>
  <si>
    <t xml:space="preserve">Бюджет Затишнянської сільської територіальної громади </t>
  </si>
  <si>
    <t>0456500000</t>
  </si>
  <si>
    <t xml:space="preserve">Бюджет Магдалинівської селищної територіальної громади </t>
  </si>
  <si>
    <t>0456600000</t>
  </si>
  <si>
    <t xml:space="preserve">Бюджет Обухівської селищної територіальної громади </t>
  </si>
  <si>
    <t>0456700000</t>
  </si>
  <si>
    <t xml:space="preserve">Бюджет Чернеччинської сільської територіальної громади </t>
  </si>
  <si>
    <t>0456800000</t>
  </si>
  <si>
    <t xml:space="preserve">Бюджет Підгородненської міської територіальної громади </t>
  </si>
  <si>
    <t>0457000000</t>
  </si>
  <si>
    <t xml:space="preserve">Бюджет Черкаської селищної територіальної громади </t>
  </si>
  <si>
    <t>0457100000</t>
  </si>
  <si>
    <t xml:space="preserve">Бюджет Кам'янської міської територіальної громади </t>
  </si>
  <si>
    <t>0457200000</t>
  </si>
  <si>
    <t>Бюджет Брагинівської сільської територіальної громади</t>
  </si>
  <si>
    <t>0457300000</t>
  </si>
  <si>
    <t>Бюджет Верхівцівської міської територіальної громади</t>
  </si>
  <si>
    <t>0457400000</t>
  </si>
  <si>
    <t>Бюджет Вільногірської міської територіальної громади</t>
  </si>
  <si>
    <t>0457500000</t>
  </si>
  <si>
    <t>Бюджет Губиниської селищної територіальної громади</t>
  </si>
  <si>
    <t>0457600000</t>
  </si>
  <si>
    <t xml:space="preserve">Бюджет Дніпровської міської територіальної громади </t>
  </si>
  <si>
    <t>0457700000</t>
  </si>
  <si>
    <t>Бюджет Жовтоводської міської територіальної громади</t>
  </si>
  <si>
    <t>0457810000</t>
  </si>
  <si>
    <t>Бюджет Криворізької міської територіальної громади</t>
  </si>
  <si>
    <t>0457900000</t>
  </si>
  <si>
    <t>Бюджет Лозуватської сільської територіальної громади</t>
  </si>
  <si>
    <t>0458000000</t>
  </si>
  <si>
    <t>0458100000</t>
  </si>
  <si>
    <t>Бюджет Нікопольської міської територіальної громади</t>
  </si>
  <si>
    <t>0458200000</t>
  </si>
  <si>
    <t>Бюджет Новомосковської міської територіальної громади</t>
  </si>
  <si>
    <t>0458300000</t>
  </si>
  <si>
    <t>Бюджет Новопільської сільської територіальної громади</t>
  </si>
  <si>
    <t>0458400000</t>
  </si>
  <si>
    <t>Бюджет Павлоградської міської територіальної громади</t>
  </si>
  <si>
    <t>0458500000</t>
  </si>
  <si>
    <t>Бюджет Першотравенської міської територіальної громади</t>
  </si>
  <si>
    <t>0458600000</t>
  </si>
  <si>
    <t>Бюджет Петропавлівської селищної територіальної громади</t>
  </si>
  <si>
    <t>0458700000</t>
  </si>
  <si>
    <t>Бюджет Покровської сільської територіальної громади</t>
  </si>
  <si>
    <t>0458800000</t>
  </si>
  <si>
    <t>Бюджет П’ятихатської міської територіальної громади</t>
  </si>
  <si>
    <t>0458900000</t>
  </si>
  <si>
    <t>Бюджет Синельниківської міської територіальної громади</t>
  </si>
  <si>
    <t>0459000000</t>
  </si>
  <si>
    <t>Бюджет Слов'янської сільської територіальної громади</t>
  </si>
  <si>
    <t>0459100000</t>
  </si>
  <si>
    <t>Бюджет Тернівської міської територіальної громади</t>
  </si>
  <si>
    <t>05</t>
  </si>
  <si>
    <t>0500000000</t>
  </si>
  <si>
    <t>Зведений бюджет Донецької області</t>
  </si>
  <si>
    <t>0510000000</t>
  </si>
  <si>
    <t>Обласний бюджет Донецької області</t>
  </si>
  <si>
    <t>0550000000</t>
  </si>
  <si>
    <t>Бюджети територіальних громад у Донецькій області</t>
  </si>
  <si>
    <t>0550100000</t>
  </si>
  <si>
    <t xml:space="preserve">Бюджет Лиманської міської територіальної громади </t>
  </si>
  <si>
    <t>0550200000</t>
  </si>
  <si>
    <t xml:space="preserve">Бюджет Шахівської сільської територіальної громади  </t>
  </si>
  <si>
    <t>0550300000</t>
  </si>
  <si>
    <t>0550400000</t>
  </si>
  <si>
    <t xml:space="preserve">Бюджет Миколаївської міської територіальної громади </t>
  </si>
  <si>
    <t>0550500000</t>
  </si>
  <si>
    <t xml:space="preserve">Бюджет Соледарської міської територіальної громади </t>
  </si>
  <si>
    <t>0550600000</t>
  </si>
  <si>
    <t xml:space="preserve">Бюджет Іллінівської сільської територіальної громади </t>
  </si>
  <si>
    <t>0550700000</t>
  </si>
  <si>
    <t xml:space="preserve">Бюджет Сіверської міської територіальної громади </t>
  </si>
  <si>
    <t>0550800000</t>
  </si>
  <si>
    <t xml:space="preserve">Бюджет Званівської сільської територіальної громади </t>
  </si>
  <si>
    <t>0550900000</t>
  </si>
  <si>
    <t xml:space="preserve">Бюджет Андріївської сільської територіальної громади </t>
  </si>
  <si>
    <t>0551000000</t>
  </si>
  <si>
    <t>Бюджет Олександрівської селищної територіальної громади</t>
  </si>
  <si>
    <t>0551100000</t>
  </si>
  <si>
    <t xml:space="preserve">Бюджет Бахмутської міської територіальної громади </t>
  </si>
  <si>
    <t>0551200000</t>
  </si>
  <si>
    <t xml:space="preserve">Бюджет Вугледарської міської територіальної громади </t>
  </si>
  <si>
    <t>0551300000</t>
  </si>
  <si>
    <t xml:space="preserve">Бюджет Криворізької сільської територіальної громади </t>
  </si>
  <si>
    <t>0551400000</t>
  </si>
  <si>
    <t>Бюджет Авдіївської міської територіальної громади</t>
  </si>
  <si>
    <t>0551500000</t>
  </si>
  <si>
    <t>Бюджет Білозерської міської територіальної громади</t>
  </si>
  <si>
    <t>0551600000</t>
  </si>
  <si>
    <t>Бюджет Великоновосілківської селищної територіальної громади</t>
  </si>
  <si>
    <t>0551700000</t>
  </si>
  <si>
    <t>Бюджет Волноваської міської територіальної громади</t>
  </si>
  <si>
    <t>0551800000</t>
  </si>
  <si>
    <t>Бюджет Гродівської селищної територіальної громади</t>
  </si>
  <si>
    <t>0551900000</t>
  </si>
  <si>
    <t>Бюджет Добропільської міської територіальної громади</t>
  </si>
  <si>
    <t>0552000000</t>
  </si>
  <si>
    <t>Бюджет Дружківської міської територіальної громади</t>
  </si>
  <si>
    <t>0552100000</t>
  </si>
  <si>
    <t>Бюджет Кальчицької сільської територіальної громади</t>
  </si>
  <si>
    <t>0552200000</t>
  </si>
  <si>
    <t>Бюджет Комарської сільської територіальної громади</t>
  </si>
  <si>
    <t>0552300000</t>
  </si>
  <si>
    <t>Бюджет Костянтинівської міської територіальної громади</t>
  </si>
  <si>
    <t>0552400000</t>
  </si>
  <si>
    <t>Бюджет Краматорської міської територіальної громади</t>
  </si>
  <si>
    <t>0552500000</t>
  </si>
  <si>
    <t>Бюджет Курахівської міської територіальної громади</t>
  </si>
  <si>
    <t>0552600000</t>
  </si>
  <si>
    <t>Бюджет Мангушської селищної територіальної громади</t>
  </si>
  <si>
    <t>0552700000</t>
  </si>
  <si>
    <t>Бюджет Мар'їнської міської територіальної громади</t>
  </si>
  <si>
    <t>0552800000</t>
  </si>
  <si>
    <t xml:space="preserve">Бюджет Маріупольської міської  територіальної громади </t>
  </si>
  <si>
    <t>0552900000</t>
  </si>
  <si>
    <t>Бюджет Мирненської селищної територіальної громади</t>
  </si>
  <si>
    <t>0553000000</t>
  </si>
  <si>
    <t>Бюджет Мирноградської міської територіальної громади</t>
  </si>
  <si>
    <t>0553100000</t>
  </si>
  <si>
    <t>Бюджет Нікольської селищної територіальної громади</t>
  </si>
  <si>
    <t>0553200000</t>
  </si>
  <si>
    <t>Бюджет Новогродівської міської територіальної громади</t>
  </si>
  <si>
    <t>0553300000</t>
  </si>
  <si>
    <t>Бюджет Новодонецької селищної територіальної громади</t>
  </si>
  <si>
    <t>0553400000</t>
  </si>
  <si>
    <t>Бюджет Ольгинської селищної територіальної громади</t>
  </si>
  <si>
    <t>0553500000</t>
  </si>
  <si>
    <t>Бюджет Очеретинської селищної територіальної громади</t>
  </si>
  <si>
    <t>0553600000</t>
  </si>
  <si>
    <t>Бюджет Покровської міської територіальної громади</t>
  </si>
  <si>
    <t>0553700000</t>
  </si>
  <si>
    <t>Бюджет Сартанської селищної територіальної громади</t>
  </si>
  <si>
    <t>0553800000</t>
  </si>
  <si>
    <t>Бюджет Світлодарської міської територіальної громади</t>
  </si>
  <si>
    <t>0553900000</t>
  </si>
  <si>
    <t>Бюджет Святогірської міської територіальної громади</t>
  </si>
  <si>
    <t>0554000000</t>
  </si>
  <si>
    <t>Бюджет Селидівської міської територіальної громади</t>
  </si>
  <si>
    <t>0554100000</t>
  </si>
  <si>
    <t>Бюджет Слов'янської міської територіальної громади</t>
  </si>
  <si>
    <t>0554200000</t>
  </si>
  <si>
    <t>Бюджет Старомлинівської сільської територіальної громади</t>
  </si>
  <si>
    <t>0554300000</t>
  </si>
  <si>
    <t>Бюджет Торецької міської територіальної громади</t>
  </si>
  <si>
    <t>0554400000</t>
  </si>
  <si>
    <t>Бюджет Удачненської селищної територіальної громади</t>
  </si>
  <si>
    <t>0554500000</t>
  </si>
  <si>
    <t>Бюджет Хлібодарівської сільської територіальної громади</t>
  </si>
  <si>
    <t>0554600000</t>
  </si>
  <si>
    <t>Бюджет Часовоярської міської територіальної громади</t>
  </si>
  <si>
    <t>06</t>
  </si>
  <si>
    <t>0600000000</t>
  </si>
  <si>
    <t>Зведений бюджет Житомирської області</t>
  </si>
  <si>
    <t>0610000000</t>
  </si>
  <si>
    <t>Обласний бюджет Житомирської області</t>
  </si>
  <si>
    <t>0650000000</t>
  </si>
  <si>
    <t>Бюджети територіальних громад у Житомирській області</t>
  </si>
  <si>
    <t>0650100000</t>
  </si>
  <si>
    <t>Бюджет Високівської сільської територіальної громади</t>
  </si>
  <si>
    <t>0650200000</t>
  </si>
  <si>
    <t>Бюджет Вишевицької сільської територіальної громади</t>
  </si>
  <si>
    <t>0650300000</t>
  </si>
  <si>
    <t>Бюджет Дубрівської сільської територіальної громади</t>
  </si>
  <si>
    <t>0650400000</t>
  </si>
  <si>
    <t>Бюджет Іршанської селищної територіальної громади</t>
  </si>
  <si>
    <t>0650500000</t>
  </si>
  <si>
    <t>Бюджет Народицької селищної територіальної громади</t>
  </si>
  <si>
    <t>0650600000</t>
  </si>
  <si>
    <t>Бюджет Новоборівської селищної територіальної громади</t>
  </si>
  <si>
    <t>0650700000</t>
  </si>
  <si>
    <t>Бюджет Потіївської сільської територіальної громади</t>
  </si>
  <si>
    <t>0650800000</t>
  </si>
  <si>
    <t>Бюджет Тетерівської сільської територіальної громади</t>
  </si>
  <si>
    <t>0650900000</t>
  </si>
  <si>
    <t>Бюджет Червоненської селищної територіальної громади</t>
  </si>
  <si>
    <t>0651000000</t>
  </si>
  <si>
    <t>Бюджет Корнинської селищної територіальної громади</t>
  </si>
  <si>
    <t>0651100000</t>
  </si>
  <si>
    <t>Бюджет Баранівської міської територіальної громади</t>
  </si>
  <si>
    <t>0651200000</t>
  </si>
  <si>
    <t>Бюджет Коростишівської міської територіальної громади</t>
  </si>
  <si>
    <t>0651300000</t>
  </si>
  <si>
    <t>Бюджет Олевської міської територіальної громади</t>
  </si>
  <si>
    <t>0651400000</t>
  </si>
  <si>
    <t>Бюджет Брусилівської селищної територіальної громади</t>
  </si>
  <si>
    <t>0651500000</t>
  </si>
  <si>
    <t xml:space="preserve">Бюджет Городницької селищної територіальної громади </t>
  </si>
  <si>
    <t>0651600000</t>
  </si>
  <si>
    <t>Бюджет Довбиської селищної територіальної громади</t>
  </si>
  <si>
    <t>0651700000</t>
  </si>
  <si>
    <t>Бюджет Лугинської селищної територіальної громади</t>
  </si>
  <si>
    <t>0651800000</t>
  </si>
  <si>
    <t xml:space="preserve">Бюджет Миропільської селищної територіальної громади </t>
  </si>
  <si>
    <t>0651900000</t>
  </si>
  <si>
    <t>Бюджет Попільнянської селищної територіальної громади</t>
  </si>
  <si>
    <t>0652000000</t>
  </si>
  <si>
    <t>Бюджет Хорошівської селищної територіальної громади</t>
  </si>
  <si>
    <t>0652100000</t>
  </si>
  <si>
    <t>Бюджет Чоповицької селищної територіальної громади</t>
  </si>
  <si>
    <t>0652200000</t>
  </si>
  <si>
    <t>Бюджет Андрушківської сільської територіальної громади</t>
  </si>
  <si>
    <t>0652300000</t>
  </si>
  <si>
    <t>Бюджет Барашівської сільської територіальної громади</t>
  </si>
  <si>
    <t>0652400000</t>
  </si>
  <si>
    <t>Бюджет Білокоровицької сільської територіальної громади</t>
  </si>
  <si>
    <t>0652600000</t>
  </si>
  <si>
    <t>Бюджет Горщиківської сільської територіальної громади</t>
  </si>
  <si>
    <t>0652700000</t>
  </si>
  <si>
    <t>Бюджет Квітневої сільської територіальної громади</t>
  </si>
  <si>
    <t>0652800000</t>
  </si>
  <si>
    <t xml:space="preserve">Бюджет Краснопільської сільської територіальної громади </t>
  </si>
  <si>
    <t>0652900000</t>
  </si>
  <si>
    <t>Бюджет Семенівської сільської територіальної громади</t>
  </si>
  <si>
    <t>0653000000</t>
  </si>
  <si>
    <t>Бюджет Станишівської сільської територіальної громади</t>
  </si>
  <si>
    <t>0653100000</t>
  </si>
  <si>
    <t xml:space="preserve">Бюджет Ушомирської сільської територіальної громади </t>
  </si>
  <si>
    <t>0653200000</t>
  </si>
  <si>
    <t>Бюджет Чижівської сільської територіальної громади</t>
  </si>
  <si>
    <t>0653300000</t>
  </si>
  <si>
    <t>Бюджет Ємільчинської селищної територіальної громади</t>
  </si>
  <si>
    <t>0653400000</t>
  </si>
  <si>
    <t>Бюджет Любарської селищної територіальної громади</t>
  </si>
  <si>
    <t>0653500000</t>
  </si>
  <si>
    <t>Бюджет Брониківської сільської територіальної громади</t>
  </si>
  <si>
    <t>0653600000</t>
  </si>
  <si>
    <t>Бюджет Піщівської сільської територіальної громади</t>
  </si>
  <si>
    <t>0653700000</t>
  </si>
  <si>
    <t xml:space="preserve">Бюджет Словечанської сільської територіальної громади </t>
  </si>
  <si>
    <t>0653800000</t>
  </si>
  <si>
    <t xml:space="preserve">Бюджет Овруцької міської територіальної громади </t>
  </si>
  <si>
    <t>0653900000</t>
  </si>
  <si>
    <t>Бюджет Курненської сільської територіальної громади</t>
  </si>
  <si>
    <t>0654200000</t>
  </si>
  <si>
    <t>Бюджет Пулинської селищної територіальної громади</t>
  </si>
  <si>
    <t>0654300000</t>
  </si>
  <si>
    <t>Бюджет Радомишльської міської територіальної громади</t>
  </si>
  <si>
    <t>0654400000</t>
  </si>
  <si>
    <t>Бюджет Глибочицької сільської територіальної громади</t>
  </si>
  <si>
    <t>0654500000</t>
  </si>
  <si>
    <t>Бюджет Оліївської сільської територіальної громади</t>
  </si>
  <si>
    <t>0654600000</t>
  </si>
  <si>
    <t>Бюджет Вільшанської сільської територіальної громади</t>
  </si>
  <si>
    <t>0654700000</t>
  </si>
  <si>
    <t>Бюджет Вчорайшенської сільської територіальної громади</t>
  </si>
  <si>
    <t>0654800000</t>
  </si>
  <si>
    <t>Бюджет Гришковецької селищної територіальної громади</t>
  </si>
  <si>
    <t>0654900000</t>
  </si>
  <si>
    <t>Бюджет Райгородоцької сільської територіальної громади</t>
  </si>
  <si>
    <t>0655000000</t>
  </si>
  <si>
    <t>Бюджет Чуднівської міської територіальної громади</t>
  </si>
  <si>
    <t>0655100000</t>
  </si>
  <si>
    <t>Бюджет Швайківської сільської територіальної громади</t>
  </si>
  <si>
    <t>0655200000</t>
  </si>
  <si>
    <t xml:space="preserve">Бюджет Житомирської міської територіальної громади </t>
  </si>
  <si>
    <t>0655300000</t>
  </si>
  <si>
    <t xml:space="preserve">Бюджет  Новоград-Волинської міської територіальної громади </t>
  </si>
  <si>
    <t>0655400000</t>
  </si>
  <si>
    <t xml:space="preserve">Бюджет Стриївської сільської територіальної громади </t>
  </si>
  <si>
    <t>0655500000</t>
  </si>
  <si>
    <t xml:space="preserve">Бюджет Харитонівської сільської територіальної громади </t>
  </si>
  <si>
    <t>0655600000</t>
  </si>
  <si>
    <t xml:space="preserve">Бюджет Старосілецької сільської територіальної громади </t>
  </si>
  <si>
    <t>0655700000</t>
  </si>
  <si>
    <t>Бюджет Андрушівської міської територіальної громади</t>
  </si>
  <si>
    <t>0655800000</t>
  </si>
  <si>
    <t>Бюджет Бердичівської міської територіальної громади</t>
  </si>
  <si>
    <t>0655900000</t>
  </si>
  <si>
    <t>Бюджет Березівської сільської територіальної громади</t>
  </si>
  <si>
    <t>0656000000</t>
  </si>
  <si>
    <t>Бюджет Волицької сільської територіальної громади</t>
  </si>
  <si>
    <t>0656100000</t>
  </si>
  <si>
    <t>Бюджет Гладковицької сільської територіальної громади</t>
  </si>
  <si>
    <t>0656200000</t>
  </si>
  <si>
    <t>Бюджет Городоцької селищної територіальної громади</t>
  </si>
  <si>
    <t>0656300000</t>
  </si>
  <si>
    <t>Бюджет Коростенської міської територіальної громади</t>
  </si>
  <si>
    <t>0656400000</t>
  </si>
  <si>
    <t>Бюджет Малинської міської територіальної громади</t>
  </si>
  <si>
    <t>0656500000</t>
  </si>
  <si>
    <t>Бюджет Новогуйвинської селищної територіальної громади</t>
  </si>
  <si>
    <t>0656600000</t>
  </si>
  <si>
    <t>Бюджет Романівської селищної територіальної громади</t>
  </si>
  <si>
    <t>0656700000</t>
  </si>
  <si>
    <t>Бюджет Ружинської селищної територіальної громади</t>
  </si>
  <si>
    <t>0656800000</t>
  </si>
  <si>
    <t>Бюджет Черняхівської селищної територіальної громади</t>
  </si>
  <si>
    <t>0656900000</t>
  </si>
  <si>
    <t>Бюджет Ярунської сільської територіальної громади</t>
  </si>
  <si>
    <t>07</t>
  </si>
  <si>
    <t>0700000000</t>
  </si>
  <si>
    <t>Зведений бюджет Закарпатської області</t>
  </si>
  <si>
    <t>0710000000</t>
  </si>
  <si>
    <t>Обласний бюджет Закарпатської області</t>
  </si>
  <si>
    <t>0750000000</t>
  </si>
  <si>
    <t>Бюджети територіальних громад у Закарпатській області</t>
  </si>
  <si>
    <t>0750100000</t>
  </si>
  <si>
    <t>Бюджет Вільховецької сільської територіальної громади</t>
  </si>
  <si>
    <t>0750200000</t>
  </si>
  <si>
    <t>Бюджет Тячівської міської територіальної громади</t>
  </si>
  <si>
    <t>0750300000</t>
  </si>
  <si>
    <t xml:space="preserve">Бюджет Полянської сільської територіальної громади </t>
  </si>
  <si>
    <t>0750400000</t>
  </si>
  <si>
    <t>Бюджет Іршавської міської територіальної громади</t>
  </si>
  <si>
    <t>0750500000</t>
  </si>
  <si>
    <t>Бюджет Перечинської міської територіальної громади</t>
  </si>
  <si>
    <t>0750600000</t>
  </si>
  <si>
    <t>Бюджет Баранинської сільської територіальної громади</t>
  </si>
  <si>
    <t>0750700000</t>
  </si>
  <si>
    <t xml:space="preserve">Бюджет Мукачівської міської територіальної громади </t>
  </si>
  <si>
    <t>0750800000</t>
  </si>
  <si>
    <t xml:space="preserve">Бюджет Великоберезнянської селищної територіальної громади </t>
  </si>
  <si>
    <t>0750900000</t>
  </si>
  <si>
    <t>Бюджет Горондівської сільської територіальної громади</t>
  </si>
  <si>
    <t>0751000000</t>
  </si>
  <si>
    <t xml:space="preserve">Бюджет Довжанської сільської територіальної громади </t>
  </si>
  <si>
    <t>0751100000</t>
  </si>
  <si>
    <t xml:space="preserve">Бюджет Зарічанської сільської територіальної громади </t>
  </si>
  <si>
    <t>0751200000</t>
  </si>
  <si>
    <t xml:space="preserve">Бюджет Кам’янської сільської територіальної громади </t>
  </si>
  <si>
    <t>0751300000</t>
  </si>
  <si>
    <t xml:space="preserve">Бюджет Керецьківської сільської територіальної громади </t>
  </si>
  <si>
    <t>0751400000</t>
  </si>
  <si>
    <t xml:space="preserve">Бюджет Косоньської сільської територіальної громади </t>
  </si>
  <si>
    <t>0751500000</t>
  </si>
  <si>
    <t xml:space="preserve">Бюджет Оноківської сільської територіальної громади </t>
  </si>
  <si>
    <t>0751600000</t>
  </si>
  <si>
    <t xml:space="preserve">Бюджет Холмківської сільської територіальної громади </t>
  </si>
  <si>
    <t>0751700000</t>
  </si>
  <si>
    <t xml:space="preserve">Бюджет Берегівської міської територіальної громади </t>
  </si>
  <si>
    <t>0751800000</t>
  </si>
  <si>
    <t>Бюджет Батівської селищної територіальної громади</t>
  </si>
  <si>
    <t>0751900000</t>
  </si>
  <si>
    <t>Бюджет Бедевлянської сільської територіальної громади</t>
  </si>
  <si>
    <t>0752000000</t>
  </si>
  <si>
    <t>Бюджет Білківської сільської територіальної громади</t>
  </si>
  <si>
    <t>0752100000</t>
  </si>
  <si>
    <t>Бюджет Богданської сільської територіальної громади</t>
  </si>
  <si>
    <t>0752200000</t>
  </si>
  <si>
    <t>Бюджет Буштинської селищної територіальної громади</t>
  </si>
  <si>
    <t>0752300000</t>
  </si>
  <si>
    <t>Бюджет Великоберезької сільської територіальної громади</t>
  </si>
  <si>
    <t>0752400000</t>
  </si>
  <si>
    <t>Бюджет Великобийганської сільської територіальної громади</t>
  </si>
  <si>
    <t>0752500000</t>
  </si>
  <si>
    <t>Бюджет Великобичківської селищної територіальної громади</t>
  </si>
  <si>
    <t>0752600000</t>
  </si>
  <si>
    <t>Бюджет Великодобронської сільської територіальної громади</t>
  </si>
  <si>
    <t>0752700000</t>
  </si>
  <si>
    <t>Бюджет Великолучківської сільської територіальної громади</t>
  </si>
  <si>
    <t>0752800000</t>
  </si>
  <si>
    <t>Бюджет Верхньокоропецької сільської територіальної громади</t>
  </si>
  <si>
    <t>0752900000</t>
  </si>
  <si>
    <t>Бюджет Вилоцької селищної територіальної громади</t>
  </si>
  <si>
    <t>0753000000</t>
  </si>
  <si>
    <t>Бюджет Виноградівської міської територіальної громади</t>
  </si>
  <si>
    <t>0753100000</t>
  </si>
  <si>
    <t>Бюджет Вишківської селищної територіальної громади</t>
  </si>
  <si>
    <t>0753200000</t>
  </si>
  <si>
    <t>Бюджет Воловецької селищної територіальної громади</t>
  </si>
  <si>
    <t>0753300000</t>
  </si>
  <si>
    <t>Бюджет Горінчівської сільської територіальної громади</t>
  </si>
  <si>
    <t>0753400000</t>
  </si>
  <si>
    <t>Бюджет Драгівської сільської територіальної громади</t>
  </si>
  <si>
    <t>0753500000</t>
  </si>
  <si>
    <t>Бюджет Дубівської селищної територіальної громади</t>
  </si>
  <si>
    <t>0753600000</t>
  </si>
  <si>
    <t>Бюджет Дубриницько-Малоберезнянської сільської територіальної громади</t>
  </si>
  <si>
    <t>0753700000</t>
  </si>
  <si>
    <t>Бюджет Жденіївської селищної територіальної громади</t>
  </si>
  <si>
    <t>0753800000</t>
  </si>
  <si>
    <t>Бюджет Івановецької сільської територіальної громади</t>
  </si>
  <si>
    <t>0753900000</t>
  </si>
  <si>
    <t>Бюджет Колочавської сільської територіальної громади</t>
  </si>
  <si>
    <t>0754000000</t>
  </si>
  <si>
    <t>Бюджет Кольчинської селищної територіальної громади</t>
  </si>
  <si>
    <t>0754100000</t>
  </si>
  <si>
    <t>Бюджет Королівської селищної територіальної громади</t>
  </si>
  <si>
    <t>0754200000</t>
  </si>
  <si>
    <t>Бюджет Костринської сільської територіальної громади</t>
  </si>
  <si>
    <t>0754300000</t>
  </si>
  <si>
    <t>Бюджет Міжгірської селищної територіальної громади</t>
  </si>
  <si>
    <t>0754400000</t>
  </si>
  <si>
    <t>Бюджет Неліпинської сільської територіальної громади</t>
  </si>
  <si>
    <t>0754500000</t>
  </si>
  <si>
    <t>Бюджет Нересницької сільської територіальної громади</t>
  </si>
  <si>
    <t>0754600000</t>
  </si>
  <si>
    <t>Бюджет Нижньоворітської сільської територіальної громади</t>
  </si>
  <si>
    <t>0754700000</t>
  </si>
  <si>
    <t>Бюджет Пийтерфолвівської сільської територіальної громади</t>
  </si>
  <si>
    <t>0754800000</t>
  </si>
  <si>
    <t>Бюджет Пилипецької сільської територіальної громади</t>
  </si>
  <si>
    <t>0754900000</t>
  </si>
  <si>
    <t>Бюджет Рахівської міської територіальної громади</t>
  </si>
  <si>
    <t>0755000000</t>
  </si>
  <si>
    <t>Бюджет Свалявської міської територіальної громади</t>
  </si>
  <si>
    <t>0755100000</t>
  </si>
  <si>
    <t>Бюджет Середнянської селищної територіальної громади</t>
  </si>
  <si>
    <t>0755200000</t>
  </si>
  <si>
    <t>Бюджет Синевирської сільської територіальної громади</t>
  </si>
  <si>
    <t>0755300000</t>
  </si>
  <si>
    <t>Бюджет Солотвинської селищної територіальної громади</t>
  </si>
  <si>
    <t>0755400000</t>
  </si>
  <si>
    <t>Бюджет Ставненської сільської територіальної громади</t>
  </si>
  <si>
    <t>0755500000</t>
  </si>
  <si>
    <t>Бюджет Сюртівської сільської територіальної громади</t>
  </si>
  <si>
    <t>0755600000</t>
  </si>
  <si>
    <t>Бюджет Тересвянської селищної територіальної громади</t>
  </si>
  <si>
    <t>0755700000</t>
  </si>
  <si>
    <t>Бюджет Тур'є-Реметівської сільської територіальної громади</t>
  </si>
  <si>
    <t>0755800000</t>
  </si>
  <si>
    <t>Бюджет Углянської сільської територіальної громади</t>
  </si>
  <si>
    <t>0755900000</t>
  </si>
  <si>
    <t>Бюджет Ужгородської міської територіальної громади</t>
  </si>
  <si>
    <t>0756000000</t>
  </si>
  <si>
    <t>Бюджет Усть-Чорнянської селищної територіальної громади</t>
  </si>
  <si>
    <t>0756100000</t>
  </si>
  <si>
    <t>Бюджет Хустської міської територіальної громади</t>
  </si>
  <si>
    <t>0756200000</t>
  </si>
  <si>
    <t>Бюджет Чинадіївської селищної територіальної громади</t>
  </si>
  <si>
    <t>0756300000</t>
  </si>
  <si>
    <t>Бюджет Чопської міської територіальної громади</t>
  </si>
  <si>
    <t>0756400000</t>
  </si>
  <si>
    <t>Бюджет Ясінянської селищної  територіальної громади</t>
  </si>
  <si>
    <t>08</t>
  </si>
  <si>
    <t>0800000000</t>
  </si>
  <si>
    <t>Зведений бюджет Запорізької області</t>
  </si>
  <si>
    <t>0810000000</t>
  </si>
  <si>
    <t>Обласний бюджет Запорізької області</t>
  </si>
  <si>
    <t>0850000000</t>
  </si>
  <si>
    <t>Бюджети територіальних громад у Запорізькій області</t>
  </si>
  <si>
    <t>0850100000</t>
  </si>
  <si>
    <t>Бюджет Берестівської сільської територіальної громади</t>
  </si>
  <si>
    <t>0850200000</t>
  </si>
  <si>
    <t>Бюджет Веселівської селищної територіальної громади</t>
  </si>
  <si>
    <t>0850300000</t>
  </si>
  <si>
    <t>Бюджет Комиш-Зорянської селищної територіальної громади</t>
  </si>
  <si>
    <t>0850400000</t>
  </si>
  <si>
    <t>Бюджет Преображенської сільської територіальної громади</t>
  </si>
  <si>
    <t>0850500000</t>
  </si>
  <si>
    <t>Бюджет Смирновської сільської територіальної громади</t>
  </si>
  <si>
    <t>0850600000</t>
  </si>
  <si>
    <t>Бюджет Воскресенської сільської територіальної громади</t>
  </si>
  <si>
    <t>0850700000</t>
  </si>
  <si>
    <t>Бюджет Долинської сільської територіальної громади</t>
  </si>
  <si>
    <t>0850800000</t>
  </si>
  <si>
    <t xml:space="preserve">Бюджет Приморської міської територіальної громади </t>
  </si>
  <si>
    <t>0850900000</t>
  </si>
  <si>
    <t>Бюджет Комишуваської селищної територіальної громади</t>
  </si>
  <si>
    <t>0851000000</t>
  </si>
  <si>
    <t>Бюджет Біленьківської сільської територіальної громади</t>
  </si>
  <si>
    <t>0851300000</t>
  </si>
  <si>
    <t>Бюджет Малотокмачанської сільської територіальної громади</t>
  </si>
  <si>
    <t>0851400000</t>
  </si>
  <si>
    <t>Бюджет Осипенківської сільської територіальної громади</t>
  </si>
  <si>
    <t>0851600000</t>
  </si>
  <si>
    <t>Бюджет Таврійської сільської територіальної громади</t>
  </si>
  <si>
    <t>0851700000</t>
  </si>
  <si>
    <t>Бюджет Кам’янсько-Дніпровської міської територіальної громади</t>
  </si>
  <si>
    <t>0851800000</t>
  </si>
  <si>
    <t>Бюджет Оріхівської міської територіальної громади</t>
  </si>
  <si>
    <t>0851900000</t>
  </si>
  <si>
    <t>Бюджет Великобілозерської сільської територіальної громади</t>
  </si>
  <si>
    <t>0852000000</t>
  </si>
  <si>
    <t>Бюджет Чернігівської селищної територіальної громади</t>
  </si>
  <si>
    <t>0852100000</t>
  </si>
  <si>
    <t>Бюджет Гуляйпільської міської територіальної громади</t>
  </si>
  <si>
    <t>0852200000</t>
  </si>
  <si>
    <t xml:space="preserve">Бюджет Павлівської сільської територіальної громади </t>
  </si>
  <si>
    <t>0852300000</t>
  </si>
  <si>
    <t>Бюджет Широківської сільської територіальної громади</t>
  </si>
  <si>
    <t>0852400000</t>
  </si>
  <si>
    <t>Бюджет Водянської сільської територіальної громади</t>
  </si>
  <si>
    <t>0852600000</t>
  </si>
  <si>
    <t>Бюджет Новоуспенівської сільської територіальної громади</t>
  </si>
  <si>
    <t>0852700000</t>
  </si>
  <si>
    <t>Бюджет Чкаловської сільської територіальної громади</t>
  </si>
  <si>
    <t>0852800000</t>
  </si>
  <si>
    <t>Бюджет Петро-Михайлівської сільської територіальної громади</t>
  </si>
  <si>
    <t>0852900000</t>
  </si>
  <si>
    <t xml:space="preserve">Бюджет Воздвижівської сільської територіальної громади </t>
  </si>
  <si>
    <t>0853000000</t>
  </si>
  <si>
    <t>Бюджет Плодородненської сільської територіальної громади</t>
  </si>
  <si>
    <t>0853100000</t>
  </si>
  <si>
    <t xml:space="preserve">Бюджет Приазовської селищної територіальної громади </t>
  </si>
  <si>
    <t>0853200000</t>
  </si>
  <si>
    <t>Бюджет Кирилівської селищної територіальної громади</t>
  </si>
  <si>
    <t>0853300000</t>
  </si>
  <si>
    <t>Бюджет Якимівської селищної територіальної громади</t>
  </si>
  <si>
    <t>0853400000</t>
  </si>
  <si>
    <t>Бюджет Новобогданівської сільської територіальної громади</t>
  </si>
  <si>
    <t>0853500000</t>
  </si>
  <si>
    <t>Бюджет Благовіщенської сільської територіальної громади</t>
  </si>
  <si>
    <t>0853700000</t>
  </si>
  <si>
    <t>Бюджет Михайлівської селищної територіальної громади</t>
  </si>
  <si>
    <t>0853800000</t>
  </si>
  <si>
    <t>Бюджет Михайлівської сільської територіальної громади</t>
  </si>
  <si>
    <t>0853900000</t>
  </si>
  <si>
    <t>0854100000</t>
  </si>
  <si>
    <t>Бюджет Олександрівської сільської територіальної громади</t>
  </si>
  <si>
    <t>0854200000</t>
  </si>
  <si>
    <t>Бюджет Роздольської сільської територіальної громади</t>
  </si>
  <si>
    <t>0854400000</t>
  </si>
  <si>
    <t xml:space="preserve">Бюджет Бердянської міської територіальної громади </t>
  </si>
  <si>
    <t>0854500000</t>
  </si>
  <si>
    <t xml:space="preserve">Бюджет Більмацької селищної територіальної громади </t>
  </si>
  <si>
    <t>0854600000</t>
  </si>
  <si>
    <t xml:space="preserve">Бюджет Новоолександрівської сільської територіальної громади </t>
  </si>
  <si>
    <t>0854700000</t>
  </si>
  <si>
    <t xml:space="preserve">Бюджет Пологівської міської територіальної громади </t>
  </si>
  <si>
    <t>0854800000</t>
  </si>
  <si>
    <t xml:space="preserve">Бюджет Розівської селищної територіальної громади </t>
  </si>
  <si>
    <t>0854900000</t>
  </si>
  <si>
    <t xml:space="preserve">Бюджет Андрівської сільської територіальної громади </t>
  </si>
  <si>
    <t>0855100000</t>
  </si>
  <si>
    <t xml:space="preserve">Бюджет Малинівської сільської територіальної громади </t>
  </si>
  <si>
    <t>0855200000</t>
  </si>
  <si>
    <t xml:space="preserve">Бюджет Новенської сільської територіальної громади </t>
  </si>
  <si>
    <t>0855400000</t>
  </si>
  <si>
    <t xml:space="preserve">Бюджет Семенівської сільської територіальної громади </t>
  </si>
  <si>
    <t>0855500000</t>
  </si>
  <si>
    <t xml:space="preserve">Бюджет Тернуватської селищної територіальної громади </t>
  </si>
  <si>
    <t>0855600000</t>
  </si>
  <si>
    <t xml:space="preserve">Бюджет Федорівської сільської територіальної громади </t>
  </si>
  <si>
    <t>0855700000</t>
  </si>
  <si>
    <t>Бюджет Андріївської селищної територіальної громади</t>
  </si>
  <si>
    <t>0855800000</t>
  </si>
  <si>
    <t>Бюджет Василівської міської територіальної громади</t>
  </si>
  <si>
    <t>0855900000</t>
  </si>
  <si>
    <t>Бюджет Вільнянської міської територіальної громади</t>
  </si>
  <si>
    <t>0856000000</t>
  </si>
  <si>
    <t>Бюджет Дніпрорудненської міської територіальної громади</t>
  </si>
  <si>
    <t>0856100000</t>
  </si>
  <si>
    <t>Бюджет Енергодарської міської територіальної громади</t>
  </si>
  <si>
    <t>0856200000</t>
  </si>
  <si>
    <t>Бюджет Запорізької міської територіальної громади</t>
  </si>
  <si>
    <t>0856300000</t>
  </si>
  <si>
    <t>Бюджет Коларівської сільської територіальної громади</t>
  </si>
  <si>
    <t>0856400000</t>
  </si>
  <si>
    <t>Бюджет Костянтинівської сільської територіальної громади</t>
  </si>
  <si>
    <t>0856500000</t>
  </si>
  <si>
    <t>Бюджет Кушугумської селищної територіальної громади</t>
  </si>
  <si>
    <t>0856600000</t>
  </si>
  <si>
    <t>Бюджет Малобілозерської сільської територіальної громади</t>
  </si>
  <si>
    <t>0856700000</t>
  </si>
  <si>
    <t>Бюджет Матвіївської сільської територіальної громади</t>
  </si>
  <si>
    <t>0856800000</t>
  </si>
  <si>
    <t>Бюджет Мелітопольської міської територіальної громади</t>
  </si>
  <si>
    <t>0856900000</t>
  </si>
  <si>
    <t>Бюджет Михайло-Лукашівської сільської територіальної громади</t>
  </si>
  <si>
    <t>0857000000</t>
  </si>
  <si>
    <t>Бюджет Молочанської міської територіальної громади</t>
  </si>
  <si>
    <t>0857100000</t>
  </si>
  <si>
    <t>Бюджет Нововасилівської селищної територіальної громади</t>
  </si>
  <si>
    <t>0857200000</t>
  </si>
  <si>
    <t>Бюджет Новомиколаївської селищної територіальної громади</t>
  </si>
  <si>
    <t>0857300000</t>
  </si>
  <si>
    <t>Бюджет Степненської сільської територіальної громади</t>
  </si>
  <si>
    <t>0857400000</t>
  </si>
  <si>
    <t>Бюджет Степногірської селищної територіальної громади</t>
  </si>
  <si>
    <t>0857500000</t>
  </si>
  <si>
    <t>Бюджет Терпіннівської сільської територіальної громади</t>
  </si>
  <si>
    <t>0857600000</t>
  </si>
  <si>
    <t>Бюджет Токмацької міської територіальної громади</t>
  </si>
  <si>
    <t>09</t>
  </si>
  <si>
    <t>0900000000</t>
  </si>
  <si>
    <t>Зведений бюджет Івано-Франківської області</t>
  </si>
  <si>
    <t>0910000000</t>
  </si>
  <si>
    <t>Обласний бюджет Івано-Франківської області</t>
  </si>
  <si>
    <t>0950000000</t>
  </si>
  <si>
    <t>Бюджети територіальних громад у Івано-Франківській області</t>
  </si>
  <si>
    <t>0950100000</t>
  </si>
  <si>
    <t>Бюджет Верхнянської сільської територіальної громади</t>
  </si>
  <si>
    <t>0950200000</t>
  </si>
  <si>
    <t>Бюджет Печеніжинської селищної територіальної громади</t>
  </si>
  <si>
    <t>0950300000</t>
  </si>
  <si>
    <t>Бюджет Старобогородчанської сільської територіальної громади</t>
  </si>
  <si>
    <t>0950400000</t>
  </si>
  <si>
    <t>Бюджет Білоберізької сільської територіальної громади</t>
  </si>
  <si>
    <t>0950500000</t>
  </si>
  <si>
    <t xml:space="preserve">Бюджет Тлумацької міської територіальної громади </t>
  </si>
  <si>
    <t>0950600000</t>
  </si>
  <si>
    <t>Бюджет Більшівцівської селищної територіальної громади</t>
  </si>
  <si>
    <t>0950700000</t>
  </si>
  <si>
    <t>Бюджет Витвицької сільської територіальної громади</t>
  </si>
  <si>
    <t>0950800000</t>
  </si>
  <si>
    <t>Бюджет Космацької сільської територіальної громади</t>
  </si>
  <si>
    <t>0950900000</t>
  </si>
  <si>
    <t>Бюджет Матеївецької сільської територіальної громади</t>
  </si>
  <si>
    <t>0951000000</t>
  </si>
  <si>
    <t>Бюджет Нижньовербізької сільської територіальної громади</t>
  </si>
  <si>
    <t>0951100000</t>
  </si>
  <si>
    <t>Бюджет П’ядицької сільської територіальної громади</t>
  </si>
  <si>
    <t>0951200000</t>
  </si>
  <si>
    <t>Бюджет Олешанської сільської територіальної громади</t>
  </si>
  <si>
    <t>0951300000</t>
  </si>
  <si>
    <t>Бюджет Дзвиняцької сільської територіальної громади</t>
  </si>
  <si>
    <t>0951400000</t>
  </si>
  <si>
    <t>Бюджет Рожнівської сільської територіальної громади</t>
  </si>
  <si>
    <t>0951500000</t>
  </si>
  <si>
    <t>Бюджет Яблунівської селищної територіальної громади</t>
  </si>
  <si>
    <t>0951600000</t>
  </si>
  <si>
    <t>Бюджет Переріслянської сільської територіальної громади</t>
  </si>
  <si>
    <t>0951700000</t>
  </si>
  <si>
    <t>Бюджет Ланчинської селищної територіальної громади</t>
  </si>
  <si>
    <t>0951800000</t>
  </si>
  <si>
    <t>Бюджет Заболотівської селищної територіальної громади</t>
  </si>
  <si>
    <t>0951900000</t>
  </si>
  <si>
    <t xml:space="preserve">Бюджет Ямницької сільської територіальної громади </t>
  </si>
  <si>
    <t>0952000000</t>
  </si>
  <si>
    <t>Бюджет Брошнів-Осадської селищної територіальної громади</t>
  </si>
  <si>
    <t>0952100000</t>
  </si>
  <si>
    <t>Бюджет Войнилівської селищної територіальної громади</t>
  </si>
  <si>
    <t>0952200000</t>
  </si>
  <si>
    <t>Бюджет Делятинської селищної територіальної громади</t>
  </si>
  <si>
    <t>0952300000</t>
  </si>
  <si>
    <t>Бюджет Спаської сільської територіальної громади</t>
  </si>
  <si>
    <t>0952400000</t>
  </si>
  <si>
    <t>Бюджет Загвіздянської сільської територіальної громади</t>
  </si>
  <si>
    <t>0952500000</t>
  </si>
  <si>
    <t>Бюджет Угринівської сільської територіальної громади</t>
  </si>
  <si>
    <t>0952600000</t>
  </si>
  <si>
    <t>Бюджет Букачівської селищної територіальної громади</t>
  </si>
  <si>
    <t>0952700000</t>
  </si>
  <si>
    <t>Бюджет Вигодської селищної територіальної громади</t>
  </si>
  <si>
    <t>0952800000</t>
  </si>
  <si>
    <t>Бюджет Коршівської сільської територіальної громади</t>
  </si>
  <si>
    <t>0952900000</t>
  </si>
  <si>
    <t>Бюджет Новицької сільської територіальної громади</t>
  </si>
  <si>
    <t>0953000000</t>
  </si>
  <si>
    <t xml:space="preserve">Бюджет Коломийської міської територіальної громади </t>
  </si>
  <si>
    <t>0953100000</t>
  </si>
  <si>
    <t xml:space="preserve">Бюджет Калуської міської територіальної громади </t>
  </si>
  <si>
    <t>0953200000</t>
  </si>
  <si>
    <t xml:space="preserve">Бюджет Долинської міської територіальної громади </t>
  </si>
  <si>
    <t>0953300000</t>
  </si>
  <si>
    <t xml:space="preserve">Бюджет Івано-Франківської міської територіальної громади </t>
  </si>
  <si>
    <t>0953400000</t>
  </si>
  <si>
    <t xml:space="preserve">Бюджет Гвіздецької селищної територіальної громади </t>
  </si>
  <si>
    <t>0953500000</t>
  </si>
  <si>
    <t xml:space="preserve">Бюджет Дубівської сільської територіальної громади </t>
  </si>
  <si>
    <t>0953600000</t>
  </si>
  <si>
    <t xml:space="preserve">Бюджет Єзупільської селищної територіальної громади </t>
  </si>
  <si>
    <t>0953800000</t>
  </si>
  <si>
    <t xml:space="preserve">Бюджет Пасічнянської сільської територіальної громади </t>
  </si>
  <si>
    <t>0953900000</t>
  </si>
  <si>
    <t xml:space="preserve">Бюджет Підгайчиківської сільської територіальної громади </t>
  </si>
  <si>
    <t>0954000000</t>
  </si>
  <si>
    <t>Бюджет Богородчанської селищної територіальної громади</t>
  </si>
  <si>
    <t>0954100000</t>
  </si>
  <si>
    <t>Бюджет Болехівської міської територіальної громади</t>
  </si>
  <si>
    <t>0954200000</t>
  </si>
  <si>
    <t>Бюджет Бурштинської міської територіальної громади</t>
  </si>
  <si>
    <t>0954300000</t>
  </si>
  <si>
    <t>Бюджет Верховинської селищної територіальної громади</t>
  </si>
  <si>
    <t>0954400000</t>
  </si>
  <si>
    <t>Бюджет Ворохтянської селищної  територіальної громади</t>
  </si>
  <si>
    <t>0954500000</t>
  </si>
  <si>
    <t>Бюджет Галицької міської територіальної громади</t>
  </si>
  <si>
    <t>0954600000</t>
  </si>
  <si>
    <t>Бюджет Городенківської міської територіальної громади</t>
  </si>
  <si>
    <t>0954700000</t>
  </si>
  <si>
    <t>Бюджет Дубовецької сільської територіальної громади</t>
  </si>
  <si>
    <t>0954800000</t>
  </si>
  <si>
    <t>Бюджет Зеленської сільської територіальної громади</t>
  </si>
  <si>
    <t>0954900000</t>
  </si>
  <si>
    <t>Бюджет Косівської міської територіальної громади</t>
  </si>
  <si>
    <t>0955000000</t>
  </si>
  <si>
    <t>Бюджет Кутської селищної територіальної громади</t>
  </si>
  <si>
    <t>0955100000</t>
  </si>
  <si>
    <t>Бюджет Лисецької селищної територіальної громади</t>
  </si>
  <si>
    <t>0955200000</t>
  </si>
  <si>
    <t>Бюджет Надвірнянської міської територіальної громади</t>
  </si>
  <si>
    <t>0955300000</t>
  </si>
  <si>
    <t>Бюджет Обертинської селищної територіальної громади</t>
  </si>
  <si>
    <t>0955400000</t>
  </si>
  <si>
    <t>Бюджет Отинійської селищної територіальної громади</t>
  </si>
  <si>
    <t>0955500000</t>
  </si>
  <si>
    <t>Бюджет Перегінської селищної територіальної громади</t>
  </si>
  <si>
    <t>0955600000</t>
  </si>
  <si>
    <t>Бюджет Поляницької сільської територіальної громади</t>
  </si>
  <si>
    <t>0955700000</t>
  </si>
  <si>
    <t>Бюджет Рогатинської міської територіальної громади</t>
  </si>
  <si>
    <t>0955800000</t>
  </si>
  <si>
    <t>Бюджет Рожнятівської селищної територіальної громади</t>
  </si>
  <si>
    <t>0955900000</t>
  </si>
  <si>
    <t>Бюджет Снятинської міської територіальної громади</t>
  </si>
  <si>
    <t>0956000000</t>
  </si>
  <si>
    <t>0956100000</t>
  </si>
  <si>
    <t>Бюджет Тисменицької міської територіальної громади</t>
  </si>
  <si>
    <t>0956200000</t>
  </si>
  <si>
    <t>Бюджет Чернелицької селищної територіальної громади</t>
  </si>
  <si>
    <t>0956300000</t>
  </si>
  <si>
    <t>Бюджет Яремчанської міської територіальної громади</t>
  </si>
  <si>
    <t>10</t>
  </si>
  <si>
    <t>1000000000</t>
  </si>
  <si>
    <t>Зведений бюджет Київської області</t>
  </si>
  <si>
    <t>1010000000</t>
  </si>
  <si>
    <t>Обласний бюджет Київської області</t>
  </si>
  <si>
    <t>1050000000</t>
  </si>
  <si>
    <t>Бюджети територіальних громад у Київській області</t>
  </si>
  <si>
    <t>1050100000</t>
  </si>
  <si>
    <t>Бюджет Калитянської селищної територіальної громади</t>
  </si>
  <si>
    <t>1050200000</t>
  </si>
  <si>
    <t>Бюджет Пісківської селищної територіальної громади</t>
  </si>
  <si>
    <t>1050300000</t>
  </si>
  <si>
    <t>Бюджет Медвинської сільської територіальної громади</t>
  </si>
  <si>
    <t>1050400000</t>
  </si>
  <si>
    <t>Бюджет Великодимерської селищної територіальної громади</t>
  </si>
  <si>
    <t>1050500000</t>
  </si>
  <si>
    <t>Бюджет Дівичківської сільської територіальної громади</t>
  </si>
  <si>
    <t>1050600000</t>
  </si>
  <si>
    <t>Бюджет Фурсівської сільської територіальної громади</t>
  </si>
  <si>
    <t>1050700000</t>
  </si>
  <si>
    <t>Бюджет Узинської міської територіальної громади</t>
  </si>
  <si>
    <t>1050800000</t>
  </si>
  <si>
    <t>Бюджет Тетіївської міської територіальної громади</t>
  </si>
  <si>
    <t>1050900000</t>
  </si>
  <si>
    <t>Бюджет Студениківської сільської територіальної громади</t>
  </si>
  <si>
    <t>1051000000</t>
  </si>
  <si>
    <t>Бюджет Баришівської селищної територіальної громади</t>
  </si>
  <si>
    <t>1051100000</t>
  </si>
  <si>
    <t>Бюджет Бородянської селищної територіальної громади</t>
  </si>
  <si>
    <t>1051200000</t>
  </si>
  <si>
    <t>Бюджет Ковалівської сільської територіальної громади</t>
  </si>
  <si>
    <t>1051300000</t>
  </si>
  <si>
    <t xml:space="preserve">Бюджет Миронівської міської територіальної громади </t>
  </si>
  <si>
    <t>1051400000</t>
  </si>
  <si>
    <t xml:space="preserve">Бюджет Березанської міської територіальної громади </t>
  </si>
  <si>
    <t>1051500000</t>
  </si>
  <si>
    <t xml:space="preserve">Бюджет Бучанської міської територіальної громади </t>
  </si>
  <si>
    <t>1051600000</t>
  </si>
  <si>
    <t xml:space="preserve">Бюджет Ржищівської міської територіальної громади </t>
  </si>
  <si>
    <t>1051700000</t>
  </si>
  <si>
    <t xml:space="preserve">Бюджет Обухівської міської територіальної громади </t>
  </si>
  <si>
    <t>1051800000</t>
  </si>
  <si>
    <t xml:space="preserve">Бюджет Богуславської міської територіальної громади </t>
  </si>
  <si>
    <t>1051900000</t>
  </si>
  <si>
    <t xml:space="preserve">Бюджет Глевахівської селищної  територіальної громади </t>
  </si>
  <si>
    <t>1052000000</t>
  </si>
  <si>
    <t xml:space="preserve">Бюджет Ташанської сільської територіальної громади </t>
  </si>
  <si>
    <t>1052100000</t>
  </si>
  <si>
    <t xml:space="preserve">Бюджет Томашівської сільської територіальної громади </t>
  </si>
  <si>
    <t>1052200000</t>
  </si>
  <si>
    <t xml:space="preserve">Бюджет Циблівської сільської територіальної громади </t>
  </si>
  <si>
    <t>1052300000</t>
  </si>
  <si>
    <t xml:space="preserve">Бюджет Зазимської сільської територіальної громади </t>
  </si>
  <si>
    <t>1052400000</t>
  </si>
  <si>
    <t xml:space="preserve">Бюджет Калинівської селищної територіальної громади </t>
  </si>
  <si>
    <t>1052500000</t>
  </si>
  <si>
    <t>Бюджет Бишівської сільської територіальної громади</t>
  </si>
  <si>
    <t>1052600000</t>
  </si>
  <si>
    <t>Бюджет Білогородської сільської територіальної громади</t>
  </si>
  <si>
    <t>1052700000</t>
  </si>
  <si>
    <t>Бюджет Білоцерківської міської територіальної громади</t>
  </si>
  <si>
    <t>1052800000</t>
  </si>
  <si>
    <t>Бюджет Бориспільської міської територіальної громади</t>
  </si>
  <si>
    <t>1052900000</t>
  </si>
  <si>
    <t>Бюджет Борщагівської сільської територіальної громади</t>
  </si>
  <si>
    <t>1053000000</t>
  </si>
  <si>
    <t>Бюджет Боярської міської територіальної громади</t>
  </si>
  <si>
    <t>1053100000</t>
  </si>
  <si>
    <t>Бюджет Броварської міської територіальної громади</t>
  </si>
  <si>
    <t>1053200000</t>
  </si>
  <si>
    <t>Бюджет Васильківської міської територіальної громади</t>
  </si>
  <si>
    <t>1053300000</t>
  </si>
  <si>
    <t>Бюджет Вишгородської міської територіальної громади</t>
  </si>
  <si>
    <t>1053400000</t>
  </si>
  <si>
    <t>Бюджет Вишневої міської територіальної громади</t>
  </si>
  <si>
    <t>1053500000</t>
  </si>
  <si>
    <t>Бюджет Володарської селищної територіальної громади</t>
  </si>
  <si>
    <t>1053600000</t>
  </si>
  <si>
    <t>Бюджет Вороньківської сільської територіальної громади</t>
  </si>
  <si>
    <t>1053700000</t>
  </si>
  <si>
    <t>Бюджет Гатненської сільської територіальної громади</t>
  </si>
  <si>
    <t>1053800000</t>
  </si>
  <si>
    <t>Бюджет Гірської сільської територіальної громади</t>
  </si>
  <si>
    <t>1053900000</t>
  </si>
  <si>
    <t>Бюджет Гостомельської селищної територіальної громади</t>
  </si>
  <si>
    <t>1054000000</t>
  </si>
  <si>
    <t xml:space="preserve">Бюджет Гребінківської селищної територіальної громади </t>
  </si>
  <si>
    <t>1054100000</t>
  </si>
  <si>
    <t>Бюджет Димерської селищної територіальної громади</t>
  </si>
  <si>
    <t>1054200000</t>
  </si>
  <si>
    <t>Бюджет Дмитрівської сільської територіальної громади</t>
  </si>
  <si>
    <t>1054300000</t>
  </si>
  <si>
    <t>Бюджет Згурівської селищної територіальної громади</t>
  </si>
  <si>
    <t>1054400000</t>
  </si>
  <si>
    <t>Бюджет Золочівської сільської територіальної громади</t>
  </si>
  <si>
    <t>1054500000</t>
  </si>
  <si>
    <t>Бюджет Іванківської селищної територіальної громади</t>
  </si>
  <si>
    <t>1054600000</t>
  </si>
  <si>
    <t>Бюджет Ірпінської міської територіальної громади</t>
  </si>
  <si>
    <t>1054700000</t>
  </si>
  <si>
    <t>Бюджет Кагарлицької міської територіальної громади</t>
  </si>
  <si>
    <t>1054800000</t>
  </si>
  <si>
    <t>Бюджет Калинівської селищної територіальної громади</t>
  </si>
  <si>
    <t>1054900000</t>
  </si>
  <si>
    <t>Бюджет Кожанської селищної територіальної громади</t>
  </si>
  <si>
    <t>1055000000</t>
  </si>
  <si>
    <t>Бюджет Козинської селищної територіальної громади</t>
  </si>
  <si>
    <t>1055100000</t>
  </si>
  <si>
    <t>Бюджет Коцюбинської селищної територіальної громади</t>
  </si>
  <si>
    <t>1055200000</t>
  </si>
  <si>
    <t xml:space="preserve">Бюджет Макарівської селищної територіальної громади </t>
  </si>
  <si>
    <t>1055300000</t>
  </si>
  <si>
    <t>Бюджет Маловільшанської  сільської територіальної громади</t>
  </si>
  <si>
    <t>1055400000</t>
  </si>
  <si>
    <t>Бюджет Немішаївської селищної територіальної громади</t>
  </si>
  <si>
    <t>1055500000</t>
  </si>
  <si>
    <t>Бюджет Переяславської міської територіальної громади</t>
  </si>
  <si>
    <t>1055600000</t>
  </si>
  <si>
    <t>Бюджет Петрівської сільської територіальної громади</t>
  </si>
  <si>
    <t>1055700000</t>
  </si>
  <si>
    <t>Бюджет Пірнівської сільської територіальної громади</t>
  </si>
  <si>
    <t>1055800000</t>
  </si>
  <si>
    <t>Бюджет Поліської селищної територіальної громади</t>
  </si>
  <si>
    <t>1055900000</t>
  </si>
  <si>
    <t>Бюджет Пристоличної сільської територіальної громади</t>
  </si>
  <si>
    <t>1056000000</t>
  </si>
  <si>
    <t>Бюджет Рокитнянської селищної територіальної громади</t>
  </si>
  <si>
    <t>1056100000</t>
  </si>
  <si>
    <t>Бюджет Сквирської міської територіальної громади</t>
  </si>
  <si>
    <t>1056200000</t>
  </si>
  <si>
    <t>Бюджет Славутицької міської територіальної громади</t>
  </si>
  <si>
    <t>1056300000</t>
  </si>
  <si>
    <t>Бюджет Ставищенської селищної територіальної громади</t>
  </si>
  <si>
    <t>1056400000</t>
  </si>
  <si>
    <t>Бюджет Таращанської міської територіальної громади</t>
  </si>
  <si>
    <t>1056500000</t>
  </si>
  <si>
    <t>Бюджет Української міської територіальної громади</t>
  </si>
  <si>
    <t>1056600000</t>
  </si>
  <si>
    <t>Бюджет Фастівської міської територіальної громади</t>
  </si>
  <si>
    <t>1056700000</t>
  </si>
  <si>
    <t>Бюджет Феодосіївської сільської територіальної громади</t>
  </si>
  <si>
    <t>1056800000</t>
  </si>
  <si>
    <t xml:space="preserve">Бюджет Чабанівської селищної територіальної громади </t>
  </si>
  <si>
    <t>1056900000</t>
  </si>
  <si>
    <t>Бюджет Яготинської міської територіальної громади</t>
  </si>
  <si>
    <t>11</t>
  </si>
  <si>
    <t>1100000000</t>
  </si>
  <si>
    <t>Зведений бюджет Кіровоградської області</t>
  </si>
  <si>
    <t>1110000000</t>
  </si>
  <si>
    <t>Обласний бюджет Кіровоградської області</t>
  </si>
  <si>
    <t>1150000000</t>
  </si>
  <si>
    <t>Бюджети територіальних громад у Кіровоградській області</t>
  </si>
  <si>
    <t>1150100000</t>
  </si>
  <si>
    <t>Бюджет Бобринецької міської територіальної громади</t>
  </si>
  <si>
    <t>1150200000</t>
  </si>
  <si>
    <t>Бюджет Маловисківської міської територіальної громади</t>
  </si>
  <si>
    <t>1150300000</t>
  </si>
  <si>
    <t>Бюджет Новоукраїнської міської територіальної громади</t>
  </si>
  <si>
    <t>1150400000</t>
  </si>
  <si>
    <t>Бюджет Великоандрусівської сільської територіальної громади</t>
  </si>
  <si>
    <t>1150500000</t>
  </si>
  <si>
    <t>Бюджет Соколівської сільської територіальної громади</t>
  </si>
  <si>
    <t>1150600000</t>
  </si>
  <si>
    <t>Бюджет Ганнівської сільської територіальної громади</t>
  </si>
  <si>
    <t>1150700000</t>
  </si>
  <si>
    <t>Бюджет Великосеверинівської сільської територіальної громади</t>
  </si>
  <si>
    <t>1150800000</t>
  </si>
  <si>
    <t>Бюджет Тишківської сільської територіальної громади</t>
  </si>
  <si>
    <t>1150900000</t>
  </si>
  <si>
    <t>Бюджет Катеринівської сільської територіальної громади</t>
  </si>
  <si>
    <t>1151000000</t>
  </si>
  <si>
    <t xml:space="preserve">Бюджет Первозванівської сільської територіальної громади </t>
  </si>
  <si>
    <t>1151100000</t>
  </si>
  <si>
    <t xml:space="preserve">Бюджет Компаніївської селищної територіальної громади </t>
  </si>
  <si>
    <t>1151200000</t>
  </si>
  <si>
    <t>Бюджет Смолінської селищної територіальної громади</t>
  </si>
  <si>
    <t>1151300000</t>
  </si>
  <si>
    <t>Бюджет Помічнянської міської територіальної громади</t>
  </si>
  <si>
    <t>1151400000</t>
  </si>
  <si>
    <t xml:space="preserve">Бюджет Дмитрівської сільської територіальної громади </t>
  </si>
  <si>
    <t>1151500000</t>
  </si>
  <si>
    <t>Бюджет Новопразької селищної територіальної громади</t>
  </si>
  <si>
    <t>1151600000</t>
  </si>
  <si>
    <t>Бюджет Приютівської селищної територіальної громади</t>
  </si>
  <si>
    <t>1151700000</t>
  </si>
  <si>
    <t>Бюджет Добровеличківської селищної територіальної громади</t>
  </si>
  <si>
    <t>1151800000</t>
  </si>
  <si>
    <t>Бюджет Мар’янівської сільської територіальної громади</t>
  </si>
  <si>
    <t>1151900000</t>
  </si>
  <si>
    <t>Бюджет Піщанобрідської сільської територіальної громади</t>
  </si>
  <si>
    <t>1152000000</t>
  </si>
  <si>
    <t>Бюджет Попельнастівської сільської територіальної громади</t>
  </si>
  <si>
    <t>1152100000</t>
  </si>
  <si>
    <t xml:space="preserve">Бюджет Петрівської селищної територіальної громади </t>
  </si>
  <si>
    <t>1152300000</t>
  </si>
  <si>
    <t xml:space="preserve">Бюджет Глодоської сільської територіальної громади </t>
  </si>
  <si>
    <t>1152400000</t>
  </si>
  <si>
    <t xml:space="preserve">Бюджет Гурівської сільської територіальної громади </t>
  </si>
  <si>
    <t>1152500000</t>
  </si>
  <si>
    <t xml:space="preserve">Бюджет Злинської сільської територіальної громади </t>
  </si>
  <si>
    <t>1152810000</t>
  </si>
  <si>
    <t>Бюджет Кропивницької міської територіальної громади</t>
  </si>
  <si>
    <t>1152900000</t>
  </si>
  <si>
    <t>Бюджет Аджамської сільської територіальної громади</t>
  </si>
  <si>
    <t>1153000000</t>
  </si>
  <si>
    <t>Бюджет Благовіщенської міської територіальної громади</t>
  </si>
  <si>
    <t>1153100000</t>
  </si>
  <si>
    <t>Бюджет Вільшанської селищної територіальної громади</t>
  </si>
  <si>
    <t>1153200000</t>
  </si>
  <si>
    <t>Бюджет Гайворонської міської територіальної громади</t>
  </si>
  <si>
    <t>1153300000</t>
  </si>
  <si>
    <t>Бюджет Голованівської селищної територіальної громади</t>
  </si>
  <si>
    <t>1153400000</t>
  </si>
  <si>
    <t>Бюджет Долинської міської територіальної громади</t>
  </si>
  <si>
    <t>1153500000</t>
  </si>
  <si>
    <t>Бюджет Заваллівської селищної територіальної громади</t>
  </si>
  <si>
    <t>1153600000</t>
  </si>
  <si>
    <t>Бюджет Знам'янської міської територіальної громади</t>
  </si>
  <si>
    <t>1153700000</t>
  </si>
  <si>
    <t>Бюджет Кетрисанівської сільської територіальної громади</t>
  </si>
  <si>
    <t>1153800000</t>
  </si>
  <si>
    <t xml:space="preserve">Бюджет Надлацької сільської територіальної громади </t>
  </si>
  <si>
    <t>1153900000</t>
  </si>
  <si>
    <t>Бюджет Новгородківської селищної територіальної громади</t>
  </si>
  <si>
    <t>1154000000</t>
  </si>
  <si>
    <t>Бюджет Новоархангельської селищної територіальної громади</t>
  </si>
  <si>
    <t>1154100000</t>
  </si>
  <si>
    <t>Бюджет Новомиргородської міської територіальної громади</t>
  </si>
  <si>
    <t>1154200000</t>
  </si>
  <si>
    <t>1154300000</t>
  </si>
  <si>
    <t>Бюджет Олександрійської міської територіальної громади</t>
  </si>
  <si>
    <t>1154400000</t>
  </si>
  <si>
    <t>Бюджет Онуфріївської селищної територіальної громади</t>
  </si>
  <si>
    <t>1154500000</t>
  </si>
  <si>
    <t>Бюджет Пантаївської селищної територіальної громади</t>
  </si>
  <si>
    <t>1154600000</t>
  </si>
  <si>
    <t>Бюджет Перегонівської сільської територіальної громади</t>
  </si>
  <si>
    <t>1154700000</t>
  </si>
  <si>
    <t>Бюджет Підвисоцької сільської територіальної громади</t>
  </si>
  <si>
    <t>1154800000</t>
  </si>
  <si>
    <t>Бюджет Побузької селищної територіальної громади</t>
  </si>
  <si>
    <t>1154900000</t>
  </si>
  <si>
    <t>Бюджет Рівнянської сільської територіальної громади</t>
  </si>
  <si>
    <t>1155000000</t>
  </si>
  <si>
    <t>Бюджет Світловодської міської територіальної громади</t>
  </si>
  <si>
    <t>1155100000</t>
  </si>
  <si>
    <t>Бюджет Суботцівської сільської територіальної громади</t>
  </si>
  <si>
    <t>1155200000</t>
  </si>
  <si>
    <t>Бюджет Устинівської селищної територіальної громади</t>
  </si>
  <si>
    <t>12</t>
  </si>
  <si>
    <t>1200000000</t>
  </si>
  <si>
    <t>Зведений бюджет Луганської області</t>
  </si>
  <si>
    <t>1210000000</t>
  </si>
  <si>
    <t>Обласний бюджет Луганської області</t>
  </si>
  <si>
    <t>1250000000</t>
  </si>
  <si>
    <t>Бюджети територіальних громад у Луганській області</t>
  </si>
  <si>
    <t>1250100000</t>
  </si>
  <si>
    <t xml:space="preserve">Бюджет Білокуракинської селищної територіальної громади </t>
  </si>
  <si>
    <t>1250200000</t>
  </si>
  <si>
    <t xml:space="preserve">Бюджет Новопсковської селищної територіальної громади </t>
  </si>
  <si>
    <t>1250300000</t>
  </si>
  <si>
    <t>Бюджет Чмирівської сільської територіальної громади</t>
  </si>
  <si>
    <t>1250400000</t>
  </si>
  <si>
    <t>Бюджет Троїцької селищної територіальної громади</t>
  </si>
  <si>
    <t>1250500000</t>
  </si>
  <si>
    <t>Бюджет Біловодської селищної територіальної громади</t>
  </si>
  <si>
    <t>1250600000</t>
  </si>
  <si>
    <t>Бюджет Красноріченської селищної територіальної громади</t>
  </si>
  <si>
    <t>1250800000</t>
  </si>
  <si>
    <t>Бюджет Нижньодуванської селищної територіальної громади</t>
  </si>
  <si>
    <t>1250900000</t>
  </si>
  <si>
    <t>Бюджет Лозно-Олександрівської селищної територіальної громади</t>
  </si>
  <si>
    <t>1251000000</t>
  </si>
  <si>
    <t xml:space="preserve">Бюджет Шульгинської сільської територіальної громади </t>
  </si>
  <si>
    <t>1251100000</t>
  </si>
  <si>
    <t xml:space="preserve">Бюджет Марківської селищної територіальної громади </t>
  </si>
  <si>
    <t>1251500000</t>
  </si>
  <si>
    <t xml:space="preserve">Бюджет Коломийчиської сільської територіальної громади </t>
  </si>
  <si>
    <t>1251600000</t>
  </si>
  <si>
    <t>Бюджет Білолуцької селищної територіальної громади</t>
  </si>
  <si>
    <t>1251700000</t>
  </si>
  <si>
    <t>Бюджет Гірської міської територіальної громади</t>
  </si>
  <si>
    <t>1251800000</t>
  </si>
  <si>
    <t>Бюджет Кремінської міської територіальної громади</t>
  </si>
  <si>
    <t>1251900000</t>
  </si>
  <si>
    <t>Бюджет Лисичанської міської територіальної громади</t>
  </si>
  <si>
    <t>1252000000</t>
  </si>
  <si>
    <t>Бюджет Міловської селищної територіальної громади</t>
  </si>
  <si>
    <t>1252100000</t>
  </si>
  <si>
    <t>Бюджет Нижньотеплівської сільської територіальної громади</t>
  </si>
  <si>
    <t>1252200000</t>
  </si>
  <si>
    <t>Бюджет Новоайдарської селищної територіальної громади</t>
  </si>
  <si>
    <t>1252300000</t>
  </si>
  <si>
    <t>Бюджет Попаснянської міської територіальної громади</t>
  </si>
  <si>
    <t>1252400000</t>
  </si>
  <si>
    <t>Бюджет Рубіжанської міської територіальної громади</t>
  </si>
  <si>
    <t>1252500000</t>
  </si>
  <si>
    <t>Бюджет Сватівської міської територіальної громади</t>
  </si>
  <si>
    <t>1252600000</t>
  </si>
  <si>
    <t>Бюджет Сєвєродонецької міської територіальної громади</t>
  </si>
  <si>
    <t>1252700000</t>
  </si>
  <si>
    <t>Бюджет Станично-Луганської селищної територіальної громади</t>
  </si>
  <si>
    <t>1252800000</t>
  </si>
  <si>
    <t>Бюджет Старобільської міської територіальної громади</t>
  </si>
  <si>
    <t>1252900000</t>
  </si>
  <si>
    <t>1253000000</t>
  </si>
  <si>
    <t>Бюджет Щастинської міської територіальної громади</t>
  </si>
  <si>
    <t>13</t>
  </si>
  <si>
    <t>1300000000</t>
  </si>
  <si>
    <t>Зведений бюджет Львівської області</t>
  </si>
  <si>
    <t>1310000000</t>
  </si>
  <si>
    <t>Обласний бюджет Львівської області</t>
  </si>
  <si>
    <t>1350000000</t>
  </si>
  <si>
    <t>Бюджети територіальних громад у Львівській області</t>
  </si>
  <si>
    <t>1350200000</t>
  </si>
  <si>
    <t>Бюджет Бісковицької сільської територіальної громади</t>
  </si>
  <si>
    <t>1350500000</t>
  </si>
  <si>
    <t xml:space="preserve">Бюджет Гніздичівської селищної територіальної громади </t>
  </si>
  <si>
    <t>1350800000</t>
  </si>
  <si>
    <t>Бюджет Заболотцівської сільської територіальної громади</t>
  </si>
  <si>
    <t>1351100000</t>
  </si>
  <si>
    <t>Бюджет Новокалинівської міської територіальної громади</t>
  </si>
  <si>
    <t>1351400000</t>
  </si>
  <si>
    <t>Бюджет Тростянецької сільської територіальної громади</t>
  </si>
  <si>
    <t>1351600000</t>
  </si>
  <si>
    <t>Бюджет Ходорівської міської територіальної громади</t>
  </si>
  <si>
    <t>1351700000</t>
  </si>
  <si>
    <t>Бюджет Мостиської міської територіальної громади</t>
  </si>
  <si>
    <t>1351800000</t>
  </si>
  <si>
    <t>Бюджет Судововишнянської міської територіальної громади</t>
  </si>
  <si>
    <t>1352000000</t>
  </si>
  <si>
    <t>Бюджет Давидівської сільської територіальної громади</t>
  </si>
  <si>
    <t>1352100000</t>
  </si>
  <si>
    <t>Бюджет Жовтанецької сільської територіальної громади</t>
  </si>
  <si>
    <t>1352200000</t>
  </si>
  <si>
    <t xml:space="preserve">Бюджет Шегинівської сільської територіальної громади </t>
  </si>
  <si>
    <t>1352300000</t>
  </si>
  <si>
    <t>Бюджет Великолюбінської селищної територіальної громади</t>
  </si>
  <si>
    <t>1352500000</t>
  </si>
  <si>
    <t>Бюджет Розвадівської сільської територіальної громади</t>
  </si>
  <si>
    <t>1352700000</t>
  </si>
  <si>
    <t>Бюджет Підберізцівської сільської територіальної громади</t>
  </si>
  <si>
    <t>1352800000</t>
  </si>
  <si>
    <t>Бюджет Солонківської сільської територіальної громади</t>
  </si>
  <si>
    <t>1352900000</t>
  </si>
  <si>
    <t>Бюджет Щирецької селищної територіальної громади</t>
  </si>
  <si>
    <t>1353000000</t>
  </si>
  <si>
    <t>Бюджет Рудківської міської територіальної громади</t>
  </si>
  <si>
    <t>1353100000</t>
  </si>
  <si>
    <t>Бюджет Славської селищної територіальної громади</t>
  </si>
  <si>
    <t>1353200000</t>
  </si>
  <si>
    <t>Бюджет Великомостівської міської територіальної громади</t>
  </si>
  <si>
    <t>1353400000</t>
  </si>
  <si>
    <t>Бюджет Кам’янка-Бузької міської територіальної громади</t>
  </si>
  <si>
    <t>1353500000</t>
  </si>
  <si>
    <t xml:space="preserve">Бюджет Мурованської сільської територіальної громади </t>
  </si>
  <si>
    <t>1353600000</t>
  </si>
  <si>
    <t>Бюджет Бібрської міської територіальної громади</t>
  </si>
  <si>
    <t>1353700000</t>
  </si>
  <si>
    <t>Бюджет Зимноводівської сільської територіальної громади</t>
  </si>
  <si>
    <t>1353800000</t>
  </si>
  <si>
    <t>Бюджет Лопатинської селищної територіальної громади</t>
  </si>
  <si>
    <t>1353900000</t>
  </si>
  <si>
    <t>Бюджет Меденицької селищної територіальної громади</t>
  </si>
  <si>
    <t>1354000000</t>
  </si>
  <si>
    <t>Бюджет Радехівської міської територіальної громади</t>
  </si>
  <si>
    <t>1354200000</t>
  </si>
  <si>
    <t>Бюджет Белзької міської територіальної громади</t>
  </si>
  <si>
    <t>1354300000</t>
  </si>
  <si>
    <t>Бюджет Боринської селищної територіальної громади</t>
  </si>
  <si>
    <t>1354400000</t>
  </si>
  <si>
    <t xml:space="preserve">Бюджет Бориславської міської територіальної громади </t>
  </si>
  <si>
    <t>1354500000</t>
  </si>
  <si>
    <t>Бюджет Бродівської міської  територіальної громади</t>
  </si>
  <si>
    <t>1354600000</t>
  </si>
  <si>
    <t xml:space="preserve">Бюджет Буської міської територіальної громади </t>
  </si>
  <si>
    <t>1354700000</t>
  </si>
  <si>
    <t xml:space="preserve">Бюджет Глинянської міської територіальної громади </t>
  </si>
  <si>
    <t>1354800000</t>
  </si>
  <si>
    <t xml:space="preserve">Бюджет Городоцької міської територіальної громади </t>
  </si>
  <si>
    <t>1354900000</t>
  </si>
  <si>
    <t>Бюджет Грабовецько-Дулібівської сільської територіальної громади</t>
  </si>
  <si>
    <t>1355000000</t>
  </si>
  <si>
    <t xml:space="preserve">Бюджет Добромильської міської територіальної громади </t>
  </si>
  <si>
    <t>1355100000</t>
  </si>
  <si>
    <t xml:space="preserve">Бюджет Добросинсько-Магерівської селищної територіальної громади </t>
  </si>
  <si>
    <t>1355200000</t>
  </si>
  <si>
    <t xml:space="preserve">Бюджет Добротвірської селищної територіальної громади </t>
  </si>
  <si>
    <t>1355300000</t>
  </si>
  <si>
    <t xml:space="preserve">Бюджет Дрогобицької міської територіальної громади </t>
  </si>
  <si>
    <t>1355400000</t>
  </si>
  <si>
    <t xml:space="preserve">Бюджет Жидачівської міської територіальної громади </t>
  </si>
  <si>
    <t>1355500000</t>
  </si>
  <si>
    <t xml:space="preserve">Бюджет Жовківської міської територіальної громади </t>
  </si>
  <si>
    <t>1355600000</t>
  </si>
  <si>
    <t xml:space="preserve">Бюджет Журавненської селищної територіальної громади </t>
  </si>
  <si>
    <t>1355700000</t>
  </si>
  <si>
    <t xml:space="preserve">Бюджет Золочівської міської територіальної громади </t>
  </si>
  <si>
    <t>1355800000</t>
  </si>
  <si>
    <t>Бюджет Івано-Франківської селищної територіальної громади</t>
  </si>
  <si>
    <t>1355900000</t>
  </si>
  <si>
    <t>Бюджет Козівської сільської територіальної громади</t>
  </si>
  <si>
    <t>1356000000</t>
  </si>
  <si>
    <t xml:space="preserve">Бюджет Комарнівської міської територіальної громади </t>
  </si>
  <si>
    <t>1356100000</t>
  </si>
  <si>
    <t xml:space="preserve">Бюджет Красненської селищної територіальної громади </t>
  </si>
  <si>
    <t>1356200000</t>
  </si>
  <si>
    <t xml:space="preserve">Бюджет Куликівської селищної територіальної громади </t>
  </si>
  <si>
    <t>1356300000</t>
  </si>
  <si>
    <t>Бюджет Львівської міської територіальної громади</t>
  </si>
  <si>
    <t>1356400000</t>
  </si>
  <si>
    <t>1356500000</t>
  </si>
  <si>
    <t>Бюджет Моршинської міської територіальної громади</t>
  </si>
  <si>
    <t>1356600000</t>
  </si>
  <si>
    <t>Бюджет Новороздільської міської територіальної громади</t>
  </si>
  <si>
    <t>1356700000</t>
  </si>
  <si>
    <t>Бюджет Новояворівської міської територіальної громади</t>
  </si>
  <si>
    <t>1356800000</t>
  </si>
  <si>
    <t>Бюджет Новояричівської селищної територіальної громади</t>
  </si>
  <si>
    <t>1356900000</t>
  </si>
  <si>
    <t xml:space="preserve">Бюджет Оброшинської сільської територіальної громади </t>
  </si>
  <si>
    <t>1357000000</t>
  </si>
  <si>
    <t>Бюджет Перемишлянської міської територіальної громади</t>
  </si>
  <si>
    <t>1357100000</t>
  </si>
  <si>
    <t>Бюджет Підкамінської селищної територіальної громади</t>
  </si>
  <si>
    <t>1357200000</t>
  </si>
  <si>
    <t xml:space="preserve">Бюджет Поморянської селищної територіальної громади </t>
  </si>
  <si>
    <t>1357300000</t>
  </si>
  <si>
    <t>Бюджет Пустомитівської міської територіальної громади</t>
  </si>
  <si>
    <t>1357400000</t>
  </si>
  <si>
    <t xml:space="preserve">Бюджет Рава-Руської міської територіальної громади </t>
  </si>
  <si>
    <t>1357500000</t>
  </si>
  <si>
    <t>Бюджет Ралівської сільської територіальної громади</t>
  </si>
  <si>
    <t>1357600000</t>
  </si>
  <si>
    <t>Бюджет Самбірської міської територіальної громади</t>
  </si>
  <si>
    <t>1357700000</t>
  </si>
  <si>
    <t>Бюджет Сколівської міської територіальної громади</t>
  </si>
  <si>
    <t>1357800000</t>
  </si>
  <si>
    <t>Бюджет Сокальської міської територіальної громади</t>
  </si>
  <si>
    <t>1357900000</t>
  </si>
  <si>
    <t xml:space="preserve">Бюджет Сокільницької сільської територіальної громади </t>
  </si>
  <si>
    <t>1358000000</t>
  </si>
  <si>
    <t>Бюджет Старосамбірської міської територіальної громади</t>
  </si>
  <si>
    <t>1358100000</t>
  </si>
  <si>
    <t>Бюджет Стрийської міської територіальної громади</t>
  </si>
  <si>
    <t>1358200000</t>
  </si>
  <si>
    <t>Бюджет Стрілківської сільської територіальної громади</t>
  </si>
  <si>
    <t>1358300000</t>
  </si>
  <si>
    <t xml:space="preserve">Бюджет Східницької селищної територіальної громади </t>
  </si>
  <si>
    <t>1358400000</t>
  </si>
  <si>
    <t xml:space="preserve">Бюджет Трускавецької міської територіальної громади </t>
  </si>
  <si>
    <t>1358500000</t>
  </si>
  <si>
    <t>Бюджет Турківської міської територіальної громади</t>
  </si>
  <si>
    <t>1358600000</t>
  </si>
  <si>
    <t>Бюджет Хирівської міської територіальної громади</t>
  </si>
  <si>
    <t>1358700000</t>
  </si>
  <si>
    <t>Бюджет Червоноградської міської територіальної громади</t>
  </si>
  <si>
    <t>1358800000</t>
  </si>
  <si>
    <t>Бюджет Яворівської міської територіальної громади</t>
  </si>
  <si>
    <t>14</t>
  </si>
  <si>
    <t>1400000000</t>
  </si>
  <si>
    <t>Зведений бюджет Миколаївської області</t>
  </si>
  <si>
    <t>1410000000</t>
  </si>
  <si>
    <t>Обласний бюджет Миколаївської області</t>
  </si>
  <si>
    <t>1450000000</t>
  </si>
  <si>
    <t>Бюджети територіальних громад у Миколаївській області</t>
  </si>
  <si>
    <t>1450100000</t>
  </si>
  <si>
    <t>Бюджет Куцурубської сільської територіальної громади</t>
  </si>
  <si>
    <t>1450200000</t>
  </si>
  <si>
    <t>Бюджет Баштанської міської територіальної громади</t>
  </si>
  <si>
    <t>1450300000</t>
  </si>
  <si>
    <t>1450400000</t>
  </si>
  <si>
    <t>Бюджет Веселинівської селищної територіальної громади</t>
  </si>
  <si>
    <t>1450500000</t>
  </si>
  <si>
    <t>Бюджет Воскресенської селищної територіальної громади</t>
  </si>
  <si>
    <t>1450600000</t>
  </si>
  <si>
    <t>Бюджет Доманівської селищної територіальної громади</t>
  </si>
  <si>
    <t>1450700000</t>
  </si>
  <si>
    <t>Бюджет Ольшанської селищної територіальної громади</t>
  </si>
  <si>
    <t>1450800000</t>
  </si>
  <si>
    <t xml:space="preserve">Бюджет Веснянської сільської територіальної громади </t>
  </si>
  <si>
    <t>1450900000</t>
  </si>
  <si>
    <t>Бюджет Кам’яномостівської сільської територіальної громади</t>
  </si>
  <si>
    <t>1451000000</t>
  </si>
  <si>
    <t>Бюджет Благодатненської сільської територіальної громади</t>
  </si>
  <si>
    <t>1451100000</t>
  </si>
  <si>
    <t>Бюджет Бузької сільської територіальної громади</t>
  </si>
  <si>
    <t>1451200000</t>
  </si>
  <si>
    <t>Бюджет Галицинівської сільської територіальної громади</t>
  </si>
  <si>
    <t>1451300000</t>
  </si>
  <si>
    <t>Бюджет Коблівської сільської територіальної громади</t>
  </si>
  <si>
    <t>1451500000</t>
  </si>
  <si>
    <t>Бюджет Мостівської сільської територіальної громади</t>
  </si>
  <si>
    <t>1451600000</t>
  </si>
  <si>
    <t>Бюджет Нечаянської сільської територіальної громади</t>
  </si>
  <si>
    <t>1451700000</t>
  </si>
  <si>
    <t>Бюджет Прибужанівської сільської територіальної громади</t>
  </si>
  <si>
    <t>1451800000</t>
  </si>
  <si>
    <t>Бюджет Чорноморської сільської територіальної громади</t>
  </si>
  <si>
    <t>1451900000</t>
  </si>
  <si>
    <t>Бюджет Шевченківської сільської територіальної громади</t>
  </si>
  <si>
    <t>1452000000</t>
  </si>
  <si>
    <t xml:space="preserve">Бюджет Дорошівської сільської територіальної громади </t>
  </si>
  <si>
    <t>1452200000</t>
  </si>
  <si>
    <t>Бюджет Березанської селищної територіальної громади</t>
  </si>
  <si>
    <t>1452300000</t>
  </si>
  <si>
    <t>Бюджет Прибузької сільської територіальної громади</t>
  </si>
  <si>
    <t>1452400000</t>
  </si>
  <si>
    <t>Бюджет Володимирівської сільської територіальної громади</t>
  </si>
  <si>
    <t>1452500000</t>
  </si>
  <si>
    <t>Бюджет Казанківської селищної територіальної громади</t>
  </si>
  <si>
    <t>1452600000</t>
  </si>
  <si>
    <t>1452700000</t>
  </si>
  <si>
    <t>Бюджет Радсадівської сільської територіальної громади</t>
  </si>
  <si>
    <t>1452800000</t>
  </si>
  <si>
    <t>Бюджет Арбузинської селищної територіальної громади</t>
  </si>
  <si>
    <t>1452900000</t>
  </si>
  <si>
    <t xml:space="preserve">Бюджет Вознесенської міської територіальної громади </t>
  </si>
  <si>
    <t>1453000000</t>
  </si>
  <si>
    <t xml:space="preserve">Бюджет Березнегуватської селищної територіальної громади </t>
  </si>
  <si>
    <t>1453100000</t>
  </si>
  <si>
    <t xml:space="preserve">Бюджет Новобузької міської територіальної громади </t>
  </si>
  <si>
    <t>1453200000</t>
  </si>
  <si>
    <t xml:space="preserve">Бюджет Снігурівської міської територіальної громади </t>
  </si>
  <si>
    <t>1453400000</t>
  </si>
  <si>
    <t xml:space="preserve">Бюджет Вільнозапорізької сільської територіальної громади </t>
  </si>
  <si>
    <t>1453500000</t>
  </si>
  <si>
    <t xml:space="preserve">Бюджет Горохівської сільської територіальної громади </t>
  </si>
  <si>
    <t>1453800000</t>
  </si>
  <si>
    <t xml:space="preserve">Бюджет Мигіївської сільської територіальної громади </t>
  </si>
  <si>
    <t>1453900000</t>
  </si>
  <si>
    <t xml:space="preserve">Бюджет Новомар’ївської сільської територіальної громади </t>
  </si>
  <si>
    <t>1454000000</t>
  </si>
  <si>
    <t xml:space="preserve">Бюджет Софіївської сільської територіальної громади </t>
  </si>
  <si>
    <t>1454100000</t>
  </si>
  <si>
    <t xml:space="preserve">Бюджет Сухоєланецької сільської територіальної громади </t>
  </si>
  <si>
    <t>1454200000</t>
  </si>
  <si>
    <t xml:space="preserve">Бюджет Мішково-Погорілівської сільської територіальної громади </t>
  </si>
  <si>
    <t>1454300000</t>
  </si>
  <si>
    <t>Бюджет Братської селищної територіальної громади</t>
  </si>
  <si>
    <t>1454400000</t>
  </si>
  <si>
    <t>Бюджет Врадіївської селищної територіальної громади</t>
  </si>
  <si>
    <t>1454500000</t>
  </si>
  <si>
    <t>Бюджет Єланецької селищної територіальної громади</t>
  </si>
  <si>
    <t>1454600000</t>
  </si>
  <si>
    <t>Бюджет Інгульської сільської територіальної громади</t>
  </si>
  <si>
    <t>1454700000</t>
  </si>
  <si>
    <t>1454800000</t>
  </si>
  <si>
    <t>Бюджет Кривоозерської селищної територіальної громади</t>
  </si>
  <si>
    <t>1454900000</t>
  </si>
  <si>
    <t>Бюджет Миколаївської міської територіальної громади</t>
  </si>
  <si>
    <t>1455000000</t>
  </si>
  <si>
    <t>Бюджет Новоодеської міської територіальної громади</t>
  </si>
  <si>
    <t>1455100000</t>
  </si>
  <si>
    <t>Бюджет Очаківської міської територіальної громади</t>
  </si>
  <si>
    <t>1455200000</t>
  </si>
  <si>
    <t>Бюджет Первомайської міської територіальної громади</t>
  </si>
  <si>
    <t>1455300000</t>
  </si>
  <si>
    <t>Бюджет Первомайської селищної територіальної громади</t>
  </si>
  <si>
    <t>1455400000</t>
  </si>
  <si>
    <t>Бюджет Привільненської сільської територіальної громади</t>
  </si>
  <si>
    <t>1455500000</t>
  </si>
  <si>
    <t>Бюджет Синюхинобрідської сільської територіальної громади</t>
  </si>
  <si>
    <t>1455600000</t>
  </si>
  <si>
    <t>Бюджет Степівської сільської територіальної громади</t>
  </si>
  <si>
    <t>1455700000</t>
  </si>
  <si>
    <t>Бюджет Южноукраїнської міської територіальної громади</t>
  </si>
  <si>
    <t>15</t>
  </si>
  <si>
    <t>1500000000</t>
  </si>
  <si>
    <t>Зведений бюджет Одеської області</t>
  </si>
  <si>
    <t>1510000000</t>
  </si>
  <si>
    <t>Обласний бюджет Одеської області</t>
  </si>
  <si>
    <t>1550000000</t>
  </si>
  <si>
    <t>Бюджети територіальних громад у Одеській області</t>
  </si>
  <si>
    <t>1550100000</t>
  </si>
  <si>
    <t xml:space="preserve">Бюджет Балтської міської територіальної громади </t>
  </si>
  <si>
    <t>1550200000</t>
  </si>
  <si>
    <t xml:space="preserve">Бюджет Біляївської міської територіальної громади </t>
  </si>
  <si>
    <t>1550300000</t>
  </si>
  <si>
    <t>Бюджет Великомихайлівської селищної територіальної громади</t>
  </si>
  <si>
    <t>1550400000</t>
  </si>
  <si>
    <t>Бюджет Красносільської сільської територіальної громади</t>
  </si>
  <si>
    <t>1550500000</t>
  </si>
  <si>
    <t>Бюджет Маразліївської сільської територіальної громади</t>
  </si>
  <si>
    <t>1550600000</t>
  </si>
  <si>
    <t>Бюджет Розквітівської сільської територіальної громади</t>
  </si>
  <si>
    <t>1550700000</t>
  </si>
  <si>
    <t>Бюджет Тузлівської сільської територіальної громади</t>
  </si>
  <si>
    <t>1550800000</t>
  </si>
  <si>
    <t>Бюджет Новокальчевської сільської територіальної громади</t>
  </si>
  <si>
    <t>1550900000</t>
  </si>
  <si>
    <t>Бюджет Затишанської селищної територіальної громади</t>
  </si>
  <si>
    <t>1551000000</t>
  </si>
  <si>
    <t>Бюджет Ширяївської селищної територіальної громади</t>
  </si>
  <si>
    <t>1551100000</t>
  </si>
  <si>
    <t>Бюджет Коноплянської сільської територіальної громади</t>
  </si>
  <si>
    <t>1551200000</t>
  </si>
  <si>
    <t>Бюджет Яськівської сільської територіальної громади</t>
  </si>
  <si>
    <t>1551300000</t>
  </si>
  <si>
    <t>Бюджет Куяльницької сільської територіальної громади</t>
  </si>
  <si>
    <t>1551400000</t>
  </si>
  <si>
    <t>Бюджет Березівської міської територіальної громади</t>
  </si>
  <si>
    <t>1551500000</t>
  </si>
  <si>
    <t>Бюджет Старокозацької сільської територіальної громади</t>
  </si>
  <si>
    <t>1551600000</t>
  </si>
  <si>
    <t>Бюджет Шабівської сільської територіальної громади</t>
  </si>
  <si>
    <t>1551700000</t>
  </si>
  <si>
    <t>Бюджет Вилківської міської територіальної громади</t>
  </si>
  <si>
    <t>1551800000</t>
  </si>
  <si>
    <t xml:space="preserve">Бюджет Авангардівської селищної територіальної громади </t>
  </si>
  <si>
    <t>1551900000</t>
  </si>
  <si>
    <t>Бюджет Дальницької сільської територіальної громади</t>
  </si>
  <si>
    <t>1552000000</t>
  </si>
  <si>
    <t>Бюджет Лиманської сільської територіальної громади</t>
  </si>
  <si>
    <t>1552100000</t>
  </si>
  <si>
    <t>Бюджет Маяківської сільської територіальної громади</t>
  </si>
  <si>
    <t>1552200000</t>
  </si>
  <si>
    <t>Бюджет Цебриківської селищної територіальної громади</t>
  </si>
  <si>
    <t>1552300000</t>
  </si>
  <si>
    <t>Бюджет Знам’янської сільської територіальної громади</t>
  </si>
  <si>
    <t>1552400000</t>
  </si>
  <si>
    <t>Бюджет Мологівської сільської територіальної громади</t>
  </si>
  <si>
    <t>1552500000</t>
  </si>
  <si>
    <t>Бюджет Таїровської селищної територіальної громади</t>
  </si>
  <si>
    <t>1552600000</t>
  </si>
  <si>
    <t>Бюджет Кілійської міської територіальної громади</t>
  </si>
  <si>
    <t>1552700000</t>
  </si>
  <si>
    <t xml:space="preserve">Бюджет Любашівської селищної територіальної громади </t>
  </si>
  <si>
    <t>1552800000</t>
  </si>
  <si>
    <t>Бюджет Окнянської селищної територіальної громади</t>
  </si>
  <si>
    <t>1552900000</t>
  </si>
  <si>
    <t xml:space="preserve">Бюджет Визирської сільської територіальної громади </t>
  </si>
  <si>
    <t>1553000000</t>
  </si>
  <si>
    <t xml:space="preserve">Бюджет Великобуялицької сільської територіальної громади </t>
  </si>
  <si>
    <t>1553100000</t>
  </si>
  <si>
    <t xml:space="preserve">Бюджет Великоплосківської сільської територіальної громади </t>
  </si>
  <si>
    <t>1553200000</t>
  </si>
  <si>
    <t xml:space="preserve">Бюджет Зеленогірської селищної територіальної громади </t>
  </si>
  <si>
    <t>1553300000</t>
  </si>
  <si>
    <t xml:space="preserve">Бюджет Андрієво-Іванівської сільської територіальної громади </t>
  </si>
  <si>
    <t>1553400000</t>
  </si>
  <si>
    <t xml:space="preserve">Бюджет Іванівської селищної територіальної громади </t>
  </si>
  <si>
    <t>1553500000</t>
  </si>
  <si>
    <t xml:space="preserve">Бюджет Новоборисівської сільської територіальної громади </t>
  </si>
  <si>
    <t>1553600000</t>
  </si>
  <si>
    <t xml:space="preserve">Бюджет Петровірівської сільської територіальної громади </t>
  </si>
  <si>
    <t>1553700000</t>
  </si>
  <si>
    <t xml:space="preserve">Бюджет Чогодарівської сільської територіальної громади </t>
  </si>
  <si>
    <t>1553800000</t>
  </si>
  <si>
    <t>Бюджет Ананьївської міської територіальної громади</t>
  </si>
  <si>
    <t>1553900000</t>
  </si>
  <si>
    <t>Бюджет Арцизької міської територіальної громади</t>
  </si>
  <si>
    <t>1554000000</t>
  </si>
  <si>
    <t>Бюджет Білгород-Дністровської міської територіальної громади</t>
  </si>
  <si>
    <t>1554100000</t>
  </si>
  <si>
    <t>Бюджет Болградської міської територіальної громади</t>
  </si>
  <si>
    <t>1554200000</t>
  </si>
  <si>
    <t>Бюджет Бородінської селищної територіальної громади</t>
  </si>
  <si>
    <t>1554300000</t>
  </si>
  <si>
    <t>Бюджет Василівської сільської територіальної громади</t>
  </si>
  <si>
    <t>1554400000</t>
  </si>
  <si>
    <t>Бюджет Великодальницької сільської територіальної громади</t>
  </si>
  <si>
    <t>1554500000</t>
  </si>
  <si>
    <t>Бюджет Великодолинської селищної територіальної громади</t>
  </si>
  <si>
    <t>1554600000</t>
  </si>
  <si>
    <t>Бюджет Вигодянської сільської територіальної громади</t>
  </si>
  <si>
    <t>1554700000</t>
  </si>
  <si>
    <t>Бюджет Городненської сільської територіальної громади</t>
  </si>
  <si>
    <t>1554800000</t>
  </si>
  <si>
    <t>Бюджет Дачненської сільської територіальної громади</t>
  </si>
  <si>
    <t>1554900000</t>
  </si>
  <si>
    <t>Бюджет Дивізійської сільської територіальної громади</t>
  </si>
  <si>
    <t>1555000000</t>
  </si>
  <si>
    <t>Бюджет Доброславської селищної територіальної громади</t>
  </si>
  <si>
    <t>1555100000</t>
  </si>
  <si>
    <t>1555200000</t>
  </si>
  <si>
    <t>Бюджет Захарівської селищної територіальної громади</t>
  </si>
  <si>
    <t>1555300000</t>
  </si>
  <si>
    <t>Бюджет Ізмаїльської міської територіальної громади</t>
  </si>
  <si>
    <t>1555400000</t>
  </si>
  <si>
    <t>Бюджет Кароліно-Бугазької сільської територіальної громади</t>
  </si>
  <si>
    <t>1555500000</t>
  </si>
  <si>
    <t>Бюджет Кодимської міської територіальної громади</t>
  </si>
  <si>
    <t>1555600000</t>
  </si>
  <si>
    <t>Бюджет Криничненської сільської територіальної громади</t>
  </si>
  <si>
    <t>1555700000</t>
  </si>
  <si>
    <t>Бюджет Кубейської сільської територіальної громади</t>
  </si>
  <si>
    <t>1555800000</t>
  </si>
  <si>
    <t>Бюджет Кулевчанської сільської територіальної громади</t>
  </si>
  <si>
    <t>1555900000</t>
  </si>
  <si>
    <t>Бюджет Курісовської сільської територіальної громади</t>
  </si>
  <si>
    <t>1556000000</t>
  </si>
  <si>
    <t>Бюджет Лиманської селищної територіальної громади</t>
  </si>
  <si>
    <t>1556100000</t>
  </si>
  <si>
    <t>Бюджет Миколаївської селищної територіальної громади</t>
  </si>
  <si>
    <t>1556200000</t>
  </si>
  <si>
    <t>Бюджет Нерубайської сільської територіальної громади</t>
  </si>
  <si>
    <t>1556300000</t>
  </si>
  <si>
    <t>Бюджет Овідіопольської селищної територіальної громади</t>
  </si>
  <si>
    <t>1556400000</t>
  </si>
  <si>
    <t>Бюджет Одеської міської територіальної громади</t>
  </si>
  <si>
    <t>1556500000</t>
  </si>
  <si>
    <t>1556600000</t>
  </si>
  <si>
    <t>Бюджет Петропавлівської сільської територіальної громади</t>
  </si>
  <si>
    <t>1556700000</t>
  </si>
  <si>
    <t>1556800000</t>
  </si>
  <si>
    <t>Бюджет Плахтіївської сільської територіальної громади</t>
  </si>
  <si>
    <t>1556900000</t>
  </si>
  <si>
    <t>Бюджет Подільської міської територіальної громади</t>
  </si>
  <si>
    <t>1557000000</t>
  </si>
  <si>
    <t>Бюджет Раухівської селищної територіальної громади</t>
  </si>
  <si>
    <t>1557100000</t>
  </si>
  <si>
    <t>Бюджет Ренійської міської територіальної громади</t>
  </si>
  <si>
    <t>1557200000</t>
  </si>
  <si>
    <t>Бюджет Роздільнянської міської територіальної громади</t>
  </si>
  <si>
    <t>1557300000</t>
  </si>
  <si>
    <t>Бюджет Савранської селищної територіальної громади</t>
  </si>
  <si>
    <t>1557400000</t>
  </si>
  <si>
    <t>Бюджет Саратської селищної територіальної громади</t>
  </si>
  <si>
    <t>1557500000</t>
  </si>
  <si>
    <t>Бюджет Саф'янівської сільської територіальної громади</t>
  </si>
  <si>
    <t>1557600000</t>
  </si>
  <si>
    <t>Бюджет Сергіївської селищної територіальної громади</t>
  </si>
  <si>
    <t>1557700000</t>
  </si>
  <si>
    <t>Бюджет Слобідської селищної територіальної громади</t>
  </si>
  <si>
    <t>1557800000</t>
  </si>
  <si>
    <t>Бюджет Старомаяківської сільської територіальної громади</t>
  </si>
  <si>
    <t>1557900000</t>
  </si>
  <si>
    <t>Бюджет Степанівської сільської територіальної громади</t>
  </si>
  <si>
    <t>1558000000</t>
  </si>
  <si>
    <t>Бюджет Стрюківської сільської територіальної громади</t>
  </si>
  <si>
    <t>1558100000</t>
  </si>
  <si>
    <t>Бюджет Суворовської селищної територіальної громади</t>
  </si>
  <si>
    <t>1558200000</t>
  </si>
  <si>
    <t>Бюджет Тарутинської селищної територіальної громади</t>
  </si>
  <si>
    <t>1558300000</t>
  </si>
  <si>
    <t>Бюджет Татарбунарської міської територіальної громади</t>
  </si>
  <si>
    <t>1558400000</t>
  </si>
  <si>
    <t>Бюджет Теплицької сільської територіальної громади</t>
  </si>
  <si>
    <t>1558500000</t>
  </si>
  <si>
    <t>Бюджет Теплодарської міської територіальної громади</t>
  </si>
  <si>
    <t>1558600000</t>
  </si>
  <si>
    <t>Бюджет Усатівської сільської територіальної громади</t>
  </si>
  <si>
    <t>1558700000</t>
  </si>
  <si>
    <t>Бюджет Успенівської сільської територіальної громади</t>
  </si>
  <si>
    <t>1558800000</t>
  </si>
  <si>
    <t>Бюджет Фонтанської сільської територіальної громади</t>
  </si>
  <si>
    <t>1558900000</t>
  </si>
  <si>
    <t>Бюджет Чорноморської міської територіальної громади</t>
  </si>
  <si>
    <t>1559000000</t>
  </si>
  <si>
    <t>Бюджет Чорноморської селищної територіальної громади</t>
  </si>
  <si>
    <t>1559100000</t>
  </si>
  <si>
    <t>Бюджет Южненської міської територіальної громади</t>
  </si>
  <si>
    <t>16</t>
  </si>
  <si>
    <t>1600000000</t>
  </si>
  <si>
    <t>Зведений бюджет Полтавської області</t>
  </si>
  <si>
    <t>1610000000</t>
  </si>
  <si>
    <t>Обласний бюджет Полтавської області</t>
  </si>
  <si>
    <t>1650000000</t>
  </si>
  <si>
    <t>Бюджети територіальних громад у Полтавській області</t>
  </si>
  <si>
    <t>1650100000</t>
  </si>
  <si>
    <t>Бюджет Білоцерківської сільської територіальної громади</t>
  </si>
  <si>
    <t>1650200000</t>
  </si>
  <si>
    <t>Бюджет Глобинської міської територіальної громади</t>
  </si>
  <si>
    <t>1650500000</t>
  </si>
  <si>
    <t>Бюджет Омельницької сільської територіальної громади</t>
  </si>
  <si>
    <t>1650600000</t>
  </si>
  <si>
    <t>Бюджет Пирятинської міської територіальної громади</t>
  </si>
  <si>
    <t>1650700000</t>
  </si>
  <si>
    <t>1650900000</t>
  </si>
  <si>
    <t>Бюджет Пришибської сільської територіальної громади</t>
  </si>
  <si>
    <t>1651000000</t>
  </si>
  <si>
    <t>Бюджет Семенівської селищної територіальної громади</t>
  </si>
  <si>
    <t>1651200000</t>
  </si>
  <si>
    <t>Бюджет Шишацької селищної територіальної громади</t>
  </si>
  <si>
    <t>1651300000</t>
  </si>
  <si>
    <t>Бюджет Скороходівської селищної територіальної громади</t>
  </si>
  <si>
    <t>1651500000</t>
  </si>
  <si>
    <t xml:space="preserve">Бюджет Решетилівської міської територіальної громади </t>
  </si>
  <si>
    <t>1651600000</t>
  </si>
  <si>
    <t>Бюджет Великосорочинської сільської територіальної громади</t>
  </si>
  <si>
    <t>1651800000</t>
  </si>
  <si>
    <t>Бюджет Сергіївської сільської територіальної громади</t>
  </si>
  <si>
    <t>1651900000</t>
  </si>
  <si>
    <t>Бюджет Великобагачанської селищної територіальної громади</t>
  </si>
  <si>
    <t>1652100000</t>
  </si>
  <si>
    <t>Бюджет Гребінківської міської територіальної громади</t>
  </si>
  <si>
    <t>1652200000</t>
  </si>
  <si>
    <t>Бюджет Ланнівської сільської територіальної громади</t>
  </si>
  <si>
    <t>1652400000</t>
  </si>
  <si>
    <t xml:space="preserve">Бюджет Лохвицької міської територіальної громади </t>
  </si>
  <si>
    <t>1652500000</t>
  </si>
  <si>
    <t>1652600000</t>
  </si>
  <si>
    <t>Бюджет Драбинівської сільської територіальної громади</t>
  </si>
  <si>
    <t>1652800000</t>
  </si>
  <si>
    <t>Бюджет Нехворощанської сільської територіальної громади</t>
  </si>
  <si>
    <t>1653000000</t>
  </si>
  <si>
    <t>Бюджет Новосанжарської селищної територіальної громади</t>
  </si>
  <si>
    <t>1653100000</t>
  </si>
  <si>
    <t xml:space="preserve">Бюджет Новогалещинської селищної територіальної громади </t>
  </si>
  <si>
    <t>1653200000</t>
  </si>
  <si>
    <t>Бюджет Сенчанської сільської територіальної громади</t>
  </si>
  <si>
    <t>1653300000</t>
  </si>
  <si>
    <t>Бюджет Петрівсько-Роменської сільської територіальної громади</t>
  </si>
  <si>
    <t>1653400000</t>
  </si>
  <si>
    <t>Бюджет Козельщинської селищної територіальної громади</t>
  </si>
  <si>
    <t>1653500000</t>
  </si>
  <si>
    <t>Бюджет Машівської селищної територіальної громади</t>
  </si>
  <si>
    <t>1653600000</t>
  </si>
  <si>
    <t>Бюджет Щербанівської сільської територіальної громади</t>
  </si>
  <si>
    <t>1653700000</t>
  </si>
  <si>
    <t>Бюджет Оболонської сільської територіальної громади</t>
  </si>
  <si>
    <t>1653900000</t>
  </si>
  <si>
    <t>Бюджет Мачухівської сільської територіальної громади</t>
  </si>
  <si>
    <t>1654000000</t>
  </si>
  <si>
    <t>Бюджет Терешківської сільської територіальної громади</t>
  </si>
  <si>
    <t>1654100000</t>
  </si>
  <si>
    <t>Бюджет Коломацької сільської територіальної громади</t>
  </si>
  <si>
    <t>1654200000</t>
  </si>
  <si>
    <t>Бюджет Краснолуцької сільської територіальної громади</t>
  </si>
  <si>
    <t>1654300000</t>
  </si>
  <si>
    <t>Бюджет Опішнянської селищної територіальної громади</t>
  </si>
  <si>
    <t>1654400000</t>
  </si>
  <si>
    <t xml:space="preserve">Бюджет Чорнухинської селищної територіальної громади </t>
  </si>
  <si>
    <t>1654500000</t>
  </si>
  <si>
    <t xml:space="preserve">Бюджет Гадяцької міської територіальної громади </t>
  </si>
  <si>
    <t>1654600000</t>
  </si>
  <si>
    <t xml:space="preserve">Бюджет Горішньоплавнівської міської територіальної громади </t>
  </si>
  <si>
    <t>1654700000</t>
  </si>
  <si>
    <t xml:space="preserve">Бюджет Новоселівської сільської територіальної громади </t>
  </si>
  <si>
    <t>1654800000</t>
  </si>
  <si>
    <t xml:space="preserve">Бюджет Великобудищанської сільської територіальної громади </t>
  </si>
  <si>
    <t>1654900000</t>
  </si>
  <si>
    <t xml:space="preserve">Бюджет Гоголівської селищної територіальної громади </t>
  </si>
  <si>
    <t>1655000000</t>
  </si>
  <si>
    <t xml:space="preserve">Бюджет Зіньківської міської територіальної громади </t>
  </si>
  <si>
    <t>1655100000</t>
  </si>
  <si>
    <t xml:space="preserve">Бюджет Новооржицької селищної територіальної громади </t>
  </si>
  <si>
    <t>1655300000</t>
  </si>
  <si>
    <t xml:space="preserve">Бюджет Ромоданівської селищної територіальної громади </t>
  </si>
  <si>
    <t>1655400000</t>
  </si>
  <si>
    <t>Бюджет Білицької селищної територіальної громади</t>
  </si>
  <si>
    <t>1655500000</t>
  </si>
  <si>
    <t>Бюджет Великорублівської сільської територіальної громади</t>
  </si>
  <si>
    <t>1655600000</t>
  </si>
  <si>
    <t xml:space="preserve">Бюджет Градизької селищної територіальної громади   </t>
  </si>
  <si>
    <t>1655700000</t>
  </si>
  <si>
    <t xml:space="preserve">Бюджет Диканської селищної територіальної громади   </t>
  </si>
  <si>
    <t>1655800000</t>
  </si>
  <si>
    <t>Бюджет Заводської міської територіальної громади</t>
  </si>
  <si>
    <t>1655900000</t>
  </si>
  <si>
    <t>Бюджет Кам’янопотоківської сільської територіальної громади</t>
  </si>
  <si>
    <t>1656000000</t>
  </si>
  <si>
    <t>Бюджет Карлівської міської територіальної громади</t>
  </si>
  <si>
    <t>1656100000</t>
  </si>
  <si>
    <t>Бюджет Кобеляцької міської територіальної громади</t>
  </si>
  <si>
    <t>1656200000</t>
  </si>
  <si>
    <t>Бюджет Комишнянської селищної територіальної громади</t>
  </si>
  <si>
    <t>1656300000</t>
  </si>
  <si>
    <t>Бюджет Котелевської селищної територіальної громади</t>
  </si>
  <si>
    <t>1656400000</t>
  </si>
  <si>
    <t>Бюджет Кременчуцької міської територіальної громади</t>
  </si>
  <si>
    <t>1656500000</t>
  </si>
  <si>
    <t>Бюджет Лубенської міської територіальної громади</t>
  </si>
  <si>
    <t>1656600000</t>
  </si>
  <si>
    <t xml:space="preserve">Бюджет Лютенської сільської територіальної громади   </t>
  </si>
  <si>
    <t>1656700000</t>
  </si>
  <si>
    <t>Бюджет Мартинівської сільської територіальної громади</t>
  </si>
  <si>
    <t>1656800000</t>
  </si>
  <si>
    <t>Бюджет Миргородської міської територіальної громади</t>
  </si>
  <si>
    <t>1656900000</t>
  </si>
  <si>
    <t>Бюджет Оржицької селищної територіальної громади</t>
  </si>
  <si>
    <t>1657010000</t>
  </si>
  <si>
    <t>Бюджет Полтавської міської територіальної громади</t>
  </si>
  <si>
    <t>1657100000</t>
  </si>
  <si>
    <t>Бюджет Хорольської міської територіальної громади</t>
  </si>
  <si>
    <t>1657200000</t>
  </si>
  <si>
    <t>Бюджет Чутівської селищної територіальної громади</t>
  </si>
  <si>
    <t>17</t>
  </si>
  <si>
    <t>1700000000</t>
  </si>
  <si>
    <t>Зведений бюджет Рівненської області</t>
  </si>
  <si>
    <t>1710000000</t>
  </si>
  <si>
    <t>Обласний бюджет Рівненської області</t>
  </si>
  <si>
    <t>1750000000</t>
  </si>
  <si>
    <t>Бюджети територіальних громад у Рівненській області</t>
  </si>
  <si>
    <t>1750100000</t>
  </si>
  <si>
    <t>Бюджет Бабинської сільської територіальної громади</t>
  </si>
  <si>
    <t>1750200000</t>
  </si>
  <si>
    <t>Бюджет Бугринської сільської територіальної громади</t>
  </si>
  <si>
    <t>1750300000</t>
  </si>
  <si>
    <t>Бюджет Клесівської селищної територіальної громади</t>
  </si>
  <si>
    <t>1750400000</t>
  </si>
  <si>
    <t>Бюджет Миляцької сільської територіальної громади</t>
  </si>
  <si>
    <t>1750500000</t>
  </si>
  <si>
    <t>Бюджет Підлозцівської сільської територіальної громади</t>
  </si>
  <si>
    <t>1750600000</t>
  </si>
  <si>
    <t>Бюджет Радивилівської міської територіальної громади</t>
  </si>
  <si>
    <t>1750700000</t>
  </si>
  <si>
    <t>Бюджет Крупецької сільської територіальної громади</t>
  </si>
  <si>
    <t>1750800000</t>
  </si>
  <si>
    <t xml:space="preserve">Бюджет Привільненської сільської територіальної громади </t>
  </si>
  <si>
    <t>1750900000</t>
  </si>
  <si>
    <t>Бюджет Мирогощанської сільської територіальної громади</t>
  </si>
  <si>
    <t>1751000000</t>
  </si>
  <si>
    <t>Бюджет Локницької сільської територіальної громади</t>
  </si>
  <si>
    <t>1751100000</t>
  </si>
  <si>
    <t>Бюджет Смизької селищної територіальної громади</t>
  </si>
  <si>
    <t>1751200000</t>
  </si>
  <si>
    <t>Бюджет Висоцької сільської територіальної громади</t>
  </si>
  <si>
    <t>1751400000</t>
  </si>
  <si>
    <t>Бюджет Козинської сільської територіальної громади</t>
  </si>
  <si>
    <t>1751500000</t>
  </si>
  <si>
    <t xml:space="preserve">Бюджет Млинівської селищної територіальної громади </t>
  </si>
  <si>
    <t>1751600000</t>
  </si>
  <si>
    <t>Бюджет Боремельської сільської територіальної громади</t>
  </si>
  <si>
    <t>1751700000</t>
  </si>
  <si>
    <t>Бюджет Деражненської сільської територіальної громади</t>
  </si>
  <si>
    <t>1751800000</t>
  </si>
  <si>
    <t>Бюджет Острожецької сільської територіальної громади</t>
  </si>
  <si>
    <t>1751900000</t>
  </si>
  <si>
    <t>Бюджет Бокіймівської сільської територіальної громади</t>
  </si>
  <si>
    <t>1752000000</t>
  </si>
  <si>
    <t>Бюджет Тараканівської сільської територіальної громади</t>
  </si>
  <si>
    <t>1752100000</t>
  </si>
  <si>
    <t>Бюджет Ярославицької сільської територіальної громади</t>
  </si>
  <si>
    <t>1752200000</t>
  </si>
  <si>
    <t>Бюджет Клеванської селищної територіальної громади</t>
  </si>
  <si>
    <t>1752300000</t>
  </si>
  <si>
    <t>Бюджет Немовицької сільської територіальної громади</t>
  </si>
  <si>
    <t>1752400000</t>
  </si>
  <si>
    <t>Бюджет Демидівської селищної територіальної громади</t>
  </si>
  <si>
    <t>1752500000</t>
  </si>
  <si>
    <t>Бюджет Малолюбашанської сільської територіальної громади</t>
  </si>
  <si>
    <t>1752600000</t>
  </si>
  <si>
    <t>Бюджет Олександрійської сільської територіальної громади</t>
  </si>
  <si>
    <t>1752700000</t>
  </si>
  <si>
    <t>Бюджет Шпанівської сільської територіальної громади</t>
  </si>
  <si>
    <t>1752800000</t>
  </si>
  <si>
    <t>Бюджет Повчанської сільської територіальної громади</t>
  </si>
  <si>
    <t>1752900000</t>
  </si>
  <si>
    <t>Бюджет Дядьковицької сільської територіальної громади</t>
  </si>
  <si>
    <t>1753000000</t>
  </si>
  <si>
    <t>Бюджет Корнинської сільської територіальної громади</t>
  </si>
  <si>
    <t>1753100000</t>
  </si>
  <si>
    <t>Бюджет Старосільської сільської територіальної громади</t>
  </si>
  <si>
    <t>1753200000</t>
  </si>
  <si>
    <t xml:space="preserve">Бюджет Вараської міської територіальної громади </t>
  </si>
  <si>
    <t>1753400000</t>
  </si>
  <si>
    <t xml:space="preserve">Бюджет Острозької міської територіальної громади </t>
  </si>
  <si>
    <t>1753500000</t>
  </si>
  <si>
    <t xml:space="preserve">Бюджет Степанської селищної територіальної громади </t>
  </si>
  <si>
    <t>1753600000</t>
  </si>
  <si>
    <t xml:space="preserve">Бюджет Малинської сільської територіальної громади </t>
  </si>
  <si>
    <t>1753700000</t>
  </si>
  <si>
    <t xml:space="preserve">Бюджет Антонівської сільської територіальної громади </t>
  </si>
  <si>
    <t>1753800000</t>
  </si>
  <si>
    <t xml:space="preserve">Бюджет Великоомелянської сільської територіальної громади </t>
  </si>
  <si>
    <t>1753900000</t>
  </si>
  <si>
    <t xml:space="preserve">Бюджет Вирівської сільської територіальної громади </t>
  </si>
  <si>
    <t>1754000000</t>
  </si>
  <si>
    <t xml:space="preserve">Бюджет Головинської сільської територіальної громади </t>
  </si>
  <si>
    <t>1754100000</t>
  </si>
  <si>
    <t xml:space="preserve">Бюджет Каноницької сільської територіальної громади </t>
  </si>
  <si>
    <t>1754300000</t>
  </si>
  <si>
    <t xml:space="preserve">Бюджет Полицької сільської територіальної громади </t>
  </si>
  <si>
    <t>1754400000</t>
  </si>
  <si>
    <t xml:space="preserve">Бюджет Рафалівської селищної територіальної громади </t>
  </si>
  <si>
    <t>1754500000</t>
  </si>
  <si>
    <t xml:space="preserve">Бюджет Семидубської сільської територіальної громади </t>
  </si>
  <si>
    <t>1754600000</t>
  </si>
  <si>
    <t>1754700000</t>
  </si>
  <si>
    <t>Бюджет Березнівської міської територіальної громади</t>
  </si>
  <si>
    <t>1754800000</t>
  </si>
  <si>
    <t>Бюджет Білокриницької сільської територіальної громади</t>
  </si>
  <si>
    <t>1754900000</t>
  </si>
  <si>
    <t>Бюджет Варковицької сільської територіальної громади</t>
  </si>
  <si>
    <t>1755000000</t>
  </si>
  <si>
    <t>Бюджет Великомежиріцької сільської територіальної громади</t>
  </si>
  <si>
    <t>1755100000</t>
  </si>
  <si>
    <t>Бюджет Вербської сільської територіальної громади</t>
  </si>
  <si>
    <t>1755200000</t>
  </si>
  <si>
    <t>Бюджет Володимирецької селищної територіальної громади</t>
  </si>
  <si>
    <t>1755300000</t>
  </si>
  <si>
    <t>Бюджет Городоцької сільської територіальної громади</t>
  </si>
  <si>
    <t>1755400000</t>
  </si>
  <si>
    <t>Бюджет Гощанської селищної територіальної громади</t>
  </si>
  <si>
    <t>1755500000</t>
  </si>
  <si>
    <t>Бюджет Дубенської міської територіальної громади</t>
  </si>
  <si>
    <t>1755600000</t>
  </si>
  <si>
    <t>Бюджет Дубровицької міської територіальної громади</t>
  </si>
  <si>
    <t>1755700000</t>
  </si>
  <si>
    <t>Бюджет Зарічненської селищної територіальної громади</t>
  </si>
  <si>
    <t>1755800000</t>
  </si>
  <si>
    <t>Бюджет Здовбицької сільської територіальної громади</t>
  </si>
  <si>
    <t>1755900000</t>
  </si>
  <si>
    <t>Бюджет Здолбунівської міської територіальної громади</t>
  </si>
  <si>
    <t>1756000000</t>
  </si>
  <si>
    <t>Бюджет Зорянської сільської територіальної громади</t>
  </si>
  <si>
    <t>1756100000</t>
  </si>
  <si>
    <t>Бюджет Корецької міської територіальної громади</t>
  </si>
  <si>
    <t>1756200000</t>
  </si>
  <si>
    <t>Бюджет Костопільської міської територіальної громади</t>
  </si>
  <si>
    <t>1756300000</t>
  </si>
  <si>
    <t>Бюджет Мізоцької селищної територіальної громади</t>
  </si>
  <si>
    <t>1756400000</t>
  </si>
  <si>
    <t>Бюджет Рівненської міської територіальної громади</t>
  </si>
  <si>
    <t>1756500000</t>
  </si>
  <si>
    <t>Бюджет Рокитнівської селищної територіальної громади</t>
  </si>
  <si>
    <t>1756600000</t>
  </si>
  <si>
    <t>Бюджет Сарненської міської територіальної громади</t>
  </si>
  <si>
    <t>1756700000</t>
  </si>
  <si>
    <t>Бюджет Соснівської селищної територіальної громади</t>
  </si>
  <si>
    <t>18</t>
  </si>
  <si>
    <t>1800000000</t>
  </si>
  <si>
    <t>Зведений бюджет Сумської області</t>
  </si>
  <si>
    <t>1810000000</t>
  </si>
  <si>
    <t>Обласний бюджет Сумської області</t>
  </si>
  <si>
    <t>1850000000</t>
  </si>
  <si>
    <t>Бюджети територіальних громад у Сумській області</t>
  </si>
  <si>
    <t>1850100000</t>
  </si>
  <si>
    <t>1850200000</t>
  </si>
  <si>
    <t>Бюджет Дружбівської міської територіальної громади</t>
  </si>
  <si>
    <t>1850300000</t>
  </si>
  <si>
    <t>Бюджет Зноб-Новгородської селищної територіальної громади</t>
  </si>
  <si>
    <t>1850400000</t>
  </si>
  <si>
    <t>Бюджет Кириківської селищної територіальної громади</t>
  </si>
  <si>
    <t>1850500000</t>
  </si>
  <si>
    <t>1850600000</t>
  </si>
  <si>
    <t>Бюджет Недригайлівської селищної територіальної громади</t>
  </si>
  <si>
    <t>1850700000</t>
  </si>
  <si>
    <t>Бюджет Хотінської селищної територіальної громади</t>
  </si>
  <si>
    <t>1850800000</t>
  </si>
  <si>
    <t>Бюджет Шалигинської селищної територіальної громади</t>
  </si>
  <si>
    <t>1850900000</t>
  </si>
  <si>
    <t>Бюджет Бездрицької сільської територіальної громади</t>
  </si>
  <si>
    <t>1851000000</t>
  </si>
  <si>
    <t>Бюджет Боромлянської сільської територіальної громади</t>
  </si>
  <si>
    <t>1851100000</t>
  </si>
  <si>
    <t>Бюджет Грунської сільської територіальної громади</t>
  </si>
  <si>
    <t>1851200000</t>
  </si>
  <si>
    <t xml:space="preserve">Бюджет Миколаївської сільської територіальної громади </t>
  </si>
  <si>
    <t>1851300000</t>
  </si>
  <si>
    <t>Бюджет Миропільської сільської територіальної громади</t>
  </si>
  <si>
    <t>1851400000</t>
  </si>
  <si>
    <t>Бюджет Нижньосироватської сільської територіальної громади</t>
  </si>
  <si>
    <t>1851500000</t>
  </si>
  <si>
    <t>1851600000</t>
  </si>
  <si>
    <t>Бюджет Кролевецької міської територіальної громади</t>
  </si>
  <si>
    <t>1851700000</t>
  </si>
  <si>
    <t xml:space="preserve">Бюджет Краснопільської селищної територіальної громади </t>
  </si>
  <si>
    <t>1851800000</t>
  </si>
  <si>
    <t>Бюджет Бочечківської сільської територіальної громади</t>
  </si>
  <si>
    <t>1851900000</t>
  </si>
  <si>
    <t>Бюджет Буринської міської територіальної громади</t>
  </si>
  <si>
    <t>1852000000</t>
  </si>
  <si>
    <t>Бюджет Дубов’язівської селищної територіальної громади</t>
  </si>
  <si>
    <t>1852100000</t>
  </si>
  <si>
    <t>Бюджет Коровинської сільської територіальної громади</t>
  </si>
  <si>
    <t>1852200000</t>
  </si>
  <si>
    <t>Бюджет Комишанської сільської територіальної громади</t>
  </si>
  <si>
    <t>1852300000</t>
  </si>
  <si>
    <t>Бюджет Чернеччинської сільської територіальної громади</t>
  </si>
  <si>
    <t>1852400000</t>
  </si>
  <si>
    <t>Бюджет Новослобідської сільської територіальної громади</t>
  </si>
  <si>
    <t>1852500000</t>
  </si>
  <si>
    <t>Бюджет Степанівської селищної територіальної громади</t>
  </si>
  <si>
    <t>1852600000</t>
  </si>
  <si>
    <t>Бюджет Тростянецької міської територіальної громади</t>
  </si>
  <si>
    <t>1852700000</t>
  </si>
  <si>
    <t>Бюджет Верхньосироватської сільської територіальної громади</t>
  </si>
  <si>
    <t>1852800000</t>
  </si>
  <si>
    <t>Бюджет Чупахівської селищної територіальної громади</t>
  </si>
  <si>
    <t>1852900000</t>
  </si>
  <si>
    <t>Бюджет Андріяшівської сільської територіальної громади</t>
  </si>
  <si>
    <t>1853000000</t>
  </si>
  <si>
    <t xml:space="preserve">Бюджет Шосткинської міської територіальної громади </t>
  </si>
  <si>
    <t>1853100000</t>
  </si>
  <si>
    <t xml:space="preserve">Бюджет Сумської міської територіальної громади </t>
  </si>
  <si>
    <t>1853200000</t>
  </si>
  <si>
    <t xml:space="preserve">Бюджет Липоводолинської селищної територіальної громади </t>
  </si>
  <si>
    <t>1853300000</t>
  </si>
  <si>
    <t xml:space="preserve">Бюджет Річківської сільської територіальної громади </t>
  </si>
  <si>
    <t>1853400000</t>
  </si>
  <si>
    <t xml:space="preserve">Бюджет Конотопської міської територіальної громади </t>
  </si>
  <si>
    <t>1853500000</t>
  </si>
  <si>
    <t xml:space="preserve">Бюджет Білопільської міської територіальної громади </t>
  </si>
  <si>
    <t>1853600000</t>
  </si>
  <si>
    <t xml:space="preserve">Бюджет Синівської сільської територіальної громади </t>
  </si>
  <si>
    <t>1853700000</t>
  </si>
  <si>
    <t xml:space="preserve">Бюджет Охтирської міської територіальної громади </t>
  </si>
  <si>
    <t>1853800000</t>
  </si>
  <si>
    <t xml:space="preserve">Бюджет Путивльської міської територіальної громади </t>
  </si>
  <si>
    <t>1853900000</t>
  </si>
  <si>
    <t>Бюджет Великописарівської селищної територіальної громади</t>
  </si>
  <si>
    <t>1854000000</t>
  </si>
  <si>
    <t>Бюджет Ворожбянської міської територіальної громади</t>
  </si>
  <si>
    <t>1854100000</t>
  </si>
  <si>
    <t>Бюджет Глухівської міської територіальної громади</t>
  </si>
  <si>
    <t>1854200000</t>
  </si>
  <si>
    <t>Бюджет Есманьської селищної територіальної громади</t>
  </si>
  <si>
    <t>1854300000</t>
  </si>
  <si>
    <t>Бюджет Лебединської міської територіальної громади</t>
  </si>
  <si>
    <t>1854400000</t>
  </si>
  <si>
    <t>Бюджет Попівської сільської територіальної громади</t>
  </si>
  <si>
    <t>1854500000</t>
  </si>
  <si>
    <t>Бюджет Роменської міської територіальної громади</t>
  </si>
  <si>
    <t>1854600000</t>
  </si>
  <si>
    <t>Бюджет Садівської сільської територіальної громади</t>
  </si>
  <si>
    <t>1854700000</t>
  </si>
  <si>
    <t>Бюджет Свеської селищної територіальної громади</t>
  </si>
  <si>
    <t>1854800000</t>
  </si>
  <si>
    <t>Бюджет Середино-Будської міської територіальної громади</t>
  </si>
  <si>
    <t>1854900000</t>
  </si>
  <si>
    <t>Бюджет Хмелівської сільської територіальної громади</t>
  </si>
  <si>
    <t>1855000000</t>
  </si>
  <si>
    <t>Бюджет Юнаківської сільської територіальної громади</t>
  </si>
  <si>
    <t>1855100000</t>
  </si>
  <si>
    <t>Бюджет Ямпільської селищної територіальної громади</t>
  </si>
  <si>
    <t>19</t>
  </si>
  <si>
    <t>1900000000</t>
  </si>
  <si>
    <t>Зведений бюджет Тернопільської області</t>
  </si>
  <si>
    <t>1910000000</t>
  </si>
  <si>
    <t>Обласний бюджет Тернопільської області</t>
  </si>
  <si>
    <t>1950000000</t>
  </si>
  <si>
    <t>Бюджети територіальних громад у Тернопільській області</t>
  </si>
  <si>
    <t>1950100000</t>
  </si>
  <si>
    <t xml:space="preserve">Бюджет Байковецької сільської територіальної громади </t>
  </si>
  <si>
    <t>1950200000</t>
  </si>
  <si>
    <t>Бюджет Білобожницької сільської територіальної громади</t>
  </si>
  <si>
    <t>1950300000</t>
  </si>
  <si>
    <t>Бюджет Васильковецької сільської територіальної громади</t>
  </si>
  <si>
    <t>1950400000</t>
  </si>
  <si>
    <t>Бюджет Великогаївської сільської територіальної громади</t>
  </si>
  <si>
    <t>1950500000</t>
  </si>
  <si>
    <t>Бюджет Гусятинської селищної територіальної громади</t>
  </si>
  <si>
    <t>1950600000</t>
  </si>
  <si>
    <t>Бюджет Заводської селищної територіальної громади</t>
  </si>
  <si>
    <t>1950700000</t>
  </si>
  <si>
    <t>Бюджет Золотниківської сільської територіальної громади</t>
  </si>
  <si>
    <t>1950800000</t>
  </si>
  <si>
    <t>Бюджет Золотопотіцької селищної територіальної громади</t>
  </si>
  <si>
    <t>1950900000</t>
  </si>
  <si>
    <t>Бюджет Іванівської сільської територіальної громади</t>
  </si>
  <si>
    <t>1951000000</t>
  </si>
  <si>
    <t>Бюджет Козлівської селищної територіальної громади</t>
  </si>
  <si>
    <t>1951100000</t>
  </si>
  <si>
    <t>Бюджет Колиндянської сільської територіальної громади</t>
  </si>
  <si>
    <t>1951300000</t>
  </si>
  <si>
    <t>Бюджет Коропецької селищної територіальної громади</t>
  </si>
  <si>
    <t>1951400000</t>
  </si>
  <si>
    <t>Бюджет Лопушненської сільської територіальної громади</t>
  </si>
  <si>
    <t>1951500000</t>
  </si>
  <si>
    <t>Бюджет Мельнице-Подільської селищної територіальної громади</t>
  </si>
  <si>
    <t>1951600000</t>
  </si>
  <si>
    <t>Бюджет Микулинецької селищної територіальної громади</t>
  </si>
  <si>
    <t>1951800000</t>
  </si>
  <si>
    <t>Бюджет Озернянської сільської територіальної громади</t>
  </si>
  <si>
    <t>1952000000</t>
  </si>
  <si>
    <t>Бюджет Підволочиської селищної територіальної громади</t>
  </si>
  <si>
    <t>1952100000</t>
  </si>
  <si>
    <t>Бюджет Почаївської міської територіальної громади</t>
  </si>
  <si>
    <t>1952200000</t>
  </si>
  <si>
    <t>Бюджет Скала-Подільської селищної територіальної громади</t>
  </si>
  <si>
    <t>1952300000</t>
  </si>
  <si>
    <t>Бюджет Скалатської міської територіальної громади</t>
  </si>
  <si>
    <t>1952400000</t>
  </si>
  <si>
    <t>Бюджет Скориківської сільської територіальної громади</t>
  </si>
  <si>
    <t>1952500000</t>
  </si>
  <si>
    <t>Бюджет Теребовлянської міської територіальної громади</t>
  </si>
  <si>
    <t>1952600000</t>
  </si>
  <si>
    <t>Бюджет Шумської міської територіальної громади</t>
  </si>
  <si>
    <t>1952700000</t>
  </si>
  <si>
    <t>Бюджет Борщівської міської територіальної громади</t>
  </si>
  <si>
    <t>1952800000</t>
  </si>
  <si>
    <t xml:space="preserve">Бюджет Вишнівецької селищної територіальної громади </t>
  </si>
  <si>
    <t>1952900000</t>
  </si>
  <si>
    <t>Бюджет Гримайлівської селищної територіальної громади</t>
  </si>
  <si>
    <t>1953000000</t>
  </si>
  <si>
    <t>Бюджет Залозецької селищної територіальної громади</t>
  </si>
  <si>
    <t>1953100000</t>
  </si>
  <si>
    <t>Бюджет Більче-Золотецької сільської територіальної громади</t>
  </si>
  <si>
    <t>1953200000</t>
  </si>
  <si>
    <t>Бюджет Борсуківської сільської територіальної громади</t>
  </si>
  <si>
    <t>1953300000</t>
  </si>
  <si>
    <t>Бюджет Великодедеркальської сільської територіальної громади</t>
  </si>
  <si>
    <t>1953500000</t>
  </si>
  <si>
    <t xml:space="preserve">Бюджет Трибухівської сільської територіальної громади </t>
  </si>
  <si>
    <t>1953700000</t>
  </si>
  <si>
    <t xml:space="preserve">Бюджет Саранчуківської сільської територіальної громади </t>
  </si>
  <si>
    <t>1953800000</t>
  </si>
  <si>
    <t>Бюджет Лановецької міської територіальної громади</t>
  </si>
  <si>
    <t>1953900000</t>
  </si>
  <si>
    <t>Бюджет Хоростківської міської територіальної громади</t>
  </si>
  <si>
    <t>1954000000</t>
  </si>
  <si>
    <t>Бюджет Зборівської міської територіальної громади</t>
  </si>
  <si>
    <t>1954200000</t>
  </si>
  <si>
    <t xml:space="preserve">Бюджет Товстенської селищної територіальної громади </t>
  </si>
  <si>
    <t>1954300000</t>
  </si>
  <si>
    <t>Бюджет Білецької сільської територіальної громади</t>
  </si>
  <si>
    <t>1954400000</t>
  </si>
  <si>
    <t>Бюджет Копичинецької міської територіальної громади</t>
  </si>
  <si>
    <t>1954500000</t>
  </si>
  <si>
    <t>Бюджет Купчинецької сільської територіальної громади</t>
  </si>
  <si>
    <t>1954600000</t>
  </si>
  <si>
    <t>Бюджет Монастириської міської територіальної громади</t>
  </si>
  <si>
    <t>1954800000</t>
  </si>
  <si>
    <t xml:space="preserve">Бюджет Бережанської міської територіальної громади </t>
  </si>
  <si>
    <t>1954900000</t>
  </si>
  <si>
    <t xml:space="preserve">Бюджет Тернопільської міської територіальної громади </t>
  </si>
  <si>
    <t>1955000000</t>
  </si>
  <si>
    <t xml:space="preserve">Бюджет Великобірківської селищної територіальної громади </t>
  </si>
  <si>
    <t>1955300000</t>
  </si>
  <si>
    <t xml:space="preserve">Бюджет Нараївської сільської територіальної громади </t>
  </si>
  <si>
    <t>1955400000</t>
  </si>
  <si>
    <t xml:space="preserve">Бюджет Чортківської міської територіальної громади </t>
  </si>
  <si>
    <t>1955500000</t>
  </si>
  <si>
    <t>Бюджет Бучацької міської територіальної громади</t>
  </si>
  <si>
    <t>1955600000</t>
  </si>
  <si>
    <t>Бюджет Великоберезовицької селищної територіальної громади</t>
  </si>
  <si>
    <t>1955700000</t>
  </si>
  <si>
    <t>Бюджет Заліщицької міської територіальної громади</t>
  </si>
  <si>
    <t>1955800000</t>
  </si>
  <si>
    <t>Бюджет Збаразької міської територіальної громади</t>
  </si>
  <si>
    <t>1955900000</t>
  </si>
  <si>
    <t>Бюджет Іване-Пустенської сільської територіальної громади</t>
  </si>
  <si>
    <t>1956000000</t>
  </si>
  <si>
    <t>Бюджет Козівської селищної територіальної громади</t>
  </si>
  <si>
    <t>1956100000</t>
  </si>
  <si>
    <t>Бюджет Кременецької міської територіальної громади</t>
  </si>
  <si>
    <t>1956200000</t>
  </si>
  <si>
    <t>Бюджет Нагірянської сільської територіальної громади</t>
  </si>
  <si>
    <t>1956300000</t>
  </si>
  <si>
    <t>Бюджет Підгаєцької міської територіальної громади</t>
  </si>
  <si>
    <t>1956400000</t>
  </si>
  <si>
    <t>Бюджет Підгороднянської сільської територіальної громади</t>
  </si>
  <si>
    <t>20</t>
  </si>
  <si>
    <t>2000000000</t>
  </si>
  <si>
    <t>Зведений бюджет Харківської області</t>
  </si>
  <si>
    <t>2010000000</t>
  </si>
  <si>
    <t>Обласний бюджет Харківської області</t>
  </si>
  <si>
    <t>2050000000</t>
  </si>
  <si>
    <t>Бюджети територіальних громад у Харківській області</t>
  </si>
  <si>
    <t>2050100000</t>
  </si>
  <si>
    <t>Бюджет Старосалтівської селищної територіальної громади</t>
  </si>
  <si>
    <t>2050200000</t>
  </si>
  <si>
    <t>Бюджет Мереф’янської міської територіальної громади</t>
  </si>
  <si>
    <t>2050300000</t>
  </si>
  <si>
    <t>Бюджет Чкаловської селищної територіальної громади</t>
  </si>
  <si>
    <t>2050400000</t>
  </si>
  <si>
    <t>Бюджет Роганської селищної територіальної громади</t>
  </si>
  <si>
    <t>2050500000</t>
  </si>
  <si>
    <t>Бюджет Нововодолазької селищної територіальної громади</t>
  </si>
  <si>
    <t>2050600000</t>
  </si>
  <si>
    <t>Бюджет Малоданилівської селищної територіальної громади</t>
  </si>
  <si>
    <t>2050700000</t>
  </si>
  <si>
    <t xml:space="preserve">Бюджет Зачепилівської селищної територіальної громади </t>
  </si>
  <si>
    <t>2050800000</t>
  </si>
  <si>
    <t>Бюджет Золочівської селищної територіальної громади</t>
  </si>
  <si>
    <t>2050900000</t>
  </si>
  <si>
    <t>Бюджет Оскільської сільської територіальної громади</t>
  </si>
  <si>
    <t>2051000000</t>
  </si>
  <si>
    <t>Бюджет Коломацької селищної територіальної громади</t>
  </si>
  <si>
    <t>2051100000</t>
  </si>
  <si>
    <t>Бюджет Наталинської сільської територіальної громади</t>
  </si>
  <si>
    <t>2051200000</t>
  </si>
  <si>
    <t>Бюджет Малинівської селищної територіальної громади</t>
  </si>
  <si>
    <t>2051300000</t>
  </si>
  <si>
    <t>Бюджет Великобурлуцької селищної територіальної громади</t>
  </si>
  <si>
    <t>2051400000</t>
  </si>
  <si>
    <t xml:space="preserve">Бюджет Пісочинської селищної територіальної громади </t>
  </si>
  <si>
    <t>2051500000</t>
  </si>
  <si>
    <t>Бюджет Старовірівської сільської територіальної громади</t>
  </si>
  <si>
    <t>2051600000</t>
  </si>
  <si>
    <t>Бюджет Циркунівської сільської територіальної громади</t>
  </si>
  <si>
    <t>2051700000</t>
  </si>
  <si>
    <t xml:space="preserve">Бюджет Лозівської міської територіальної громади </t>
  </si>
  <si>
    <t>2051800000</t>
  </si>
  <si>
    <t xml:space="preserve">Бюджет Ізюмської міської територіальної громади </t>
  </si>
  <si>
    <t>2051900000</t>
  </si>
  <si>
    <t xml:space="preserve">Бюджет Олексіївської сільської територіальної громади </t>
  </si>
  <si>
    <t>2052000000</t>
  </si>
  <si>
    <t xml:space="preserve">Бюджет Донецької селищної територіальної громади </t>
  </si>
  <si>
    <t>2052100000</t>
  </si>
  <si>
    <t xml:space="preserve">Бюджет Кіндрашівської сільської територіальної громади </t>
  </si>
  <si>
    <t>2052200000</t>
  </si>
  <si>
    <t xml:space="preserve">Бюджет Курилівської сільської територіальної громади </t>
  </si>
  <si>
    <t>2052300000</t>
  </si>
  <si>
    <t xml:space="preserve">Бюджет Петропавлівської сільської територіальної громади </t>
  </si>
  <si>
    <t>2052400000</t>
  </si>
  <si>
    <t>Бюджет Балаклійської міської територіальної громади</t>
  </si>
  <si>
    <t>2052500000</t>
  </si>
  <si>
    <t>Бюджет Барвінківської міської територіальної громади</t>
  </si>
  <si>
    <t>2052600000</t>
  </si>
  <si>
    <t>Бюджет Безлюдівської селищної територіальної громади</t>
  </si>
  <si>
    <t>2052700000</t>
  </si>
  <si>
    <t>Бюджет Біляївської сільської територіальної громади</t>
  </si>
  <si>
    <t>2052800000</t>
  </si>
  <si>
    <t>Бюджет Близнюківської селищної територіальної громади</t>
  </si>
  <si>
    <t>2052900000</t>
  </si>
  <si>
    <t>Бюджет Богодухівської міської територіальної громади</t>
  </si>
  <si>
    <t>2053000000</t>
  </si>
  <si>
    <t>Бюджет Борівської селищної територіальної громади</t>
  </si>
  <si>
    <t>2053100000</t>
  </si>
  <si>
    <t>Бюджет Валківської міської територіальної громади</t>
  </si>
  <si>
    <t>2053200000</t>
  </si>
  <si>
    <t>Бюджет Височанської селищної територіальної громади</t>
  </si>
  <si>
    <t>2053300000</t>
  </si>
  <si>
    <t>Бюджет Вільхівської сільської територіальної громади</t>
  </si>
  <si>
    <t>2053400000</t>
  </si>
  <si>
    <t>Бюджет Вільхуватської сільської територіальної громади</t>
  </si>
  <si>
    <t>2053500000</t>
  </si>
  <si>
    <t>Бюджет Вовчанської міської територіальної громади</t>
  </si>
  <si>
    <t>2053600000</t>
  </si>
  <si>
    <t>Бюджет Дворічанської селищної територіальної громади</t>
  </si>
  <si>
    <t>2053700000</t>
  </si>
  <si>
    <t>Бюджет Дергачівської міської територіальної громади</t>
  </si>
  <si>
    <t>2053800000</t>
  </si>
  <si>
    <t>Бюджет Зміївської міської територіальної громади</t>
  </si>
  <si>
    <t>2053900000</t>
  </si>
  <si>
    <t>Бюджет Кегичівської селищної територіальної громади</t>
  </si>
  <si>
    <t>2054000000</t>
  </si>
  <si>
    <t>Бюджет Красноградської міської територіальної громади</t>
  </si>
  <si>
    <t>2054100000</t>
  </si>
  <si>
    <t>Бюджет Краснокутської селищної територіальної громади</t>
  </si>
  <si>
    <t>2054200000</t>
  </si>
  <si>
    <t>Бюджет Куньєвської сільської територіальної громади</t>
  </si>
  <si>
    <t>2054300000</t>
  </si>
  <si>
    <t>Бюджет Куп'янської міської територіальної громади</t>
  </si>
  <si>
    <t>2054400000</t>
  </si>
  <si>
    <t>Бюджет Липецької сільської територіальної громади</t>
  </si>
  <si>
    <t>2054500000</t>
  </si>
  <si>
    <t>Бюджет Люботинської міської територіальної громади</t>
  </si>
  <si>
    <t>2054600000</t>
  </si>
  <si>
    <t>Бюджет Новопокровської селищної територіальної громади</t>
  </si>
  <si>
    <t>2054700000</t>
  </si>
  <si>
    <t>2054800000</t>
  </si>
  <si>
    <t>Бюджет Печенізької селищної територіальної громади</t>
  </si>
  <si>
    <t>2054900000</t>
  </si>
  <si>
    <t>Бюджет Південноміської міської територіальної громади</t>
  </si>
  <si>
    <t>2055000000</t>
  </si>
  <si>
    <t>Бюджет Савинської селищної територіальної громади</t>
  </si>
  <si>
    <t>2055100000</t>
  </si>
  <si>
    <t>Бюджет Сахновщинської селищної територіальної громади</t>
  </si>
  <si>
    <t>2055200000</t>
  </si>
  <si>
    <t>Бюджет Слобожанської селищної територіальної громади</t>
  </si>
  <si>
    <t>2055300000</t>
  </si>
  <si>
    <t>Бюджет Солоницівської селищної територіальної громади</t>
  </si>
  <si>
    <t>2055400000</t>
  </si>
  <si>
    <t>Бюджет Харківської міської територіальної громади</t>
  </si>
  <si>
    <t>2055500000</t>
  </si>
  <si>
    <t>Бюджет Чугуївської міської територіальної громади</t>
  </si>
  <si>
    <t>2055600000</t>
  </si>
  <si>
    <t>Бюджет Шевченківської селищної територіальної громади</t>
  </si>
  <si>
    <t>21</t>
  </si>
  <si>
    <t>2100000000</t>
  </si>
  <si>
    <t>Зведений бюджет Херсонської областi</t>
  </si>
  <si>
    <t>2110000000</t>
  </si>
  <si>
    <t>Обласний бюджет Херсонської областi</t>
  </si>
  <si>
    <t>2150000000</t>
  </si>
  <si>
    <t>Бюджети територіальних громад у Херсонській області</t>
  </si>
  <si>
    <t>2150100000</t>
  </si>
  <si>
    <t>Бюджет Кочубеївської сільської територіальної громади</t>
  </si>
  <si>
    <t>2150200000</t>
  </si>
  <si>
    <t xml:space="preserve">Бюджет Асканії-Нової селищної територіальної громади </t>
  </si>
  <si>
    <t>2150300000</t>
  </si>
  <si>
    <t xml:space="preserve">Бюджет Каланчацької селищної територіальної громади </t>
  </si>
  <si>
    <t>2150400000</t>
  </si>
  <si>
    <t>2150500000</t>
  </si>
  <si>
    <t xml:space="preserve">Бюджет Чаплинської селищної територіальної громади </t>
  </si>
  <si>
    <t>2150600000</t>
  </si>
  <si>
    <t>Бюджет Зеленопідської сільської територіальної громади</t>
  </si>
  <si>
    <t>2150700000</t>
  </si>
  <si>
    <t>Бюджет Великокопанівської сільської територіальної громади</t>
  </si>
  <si>
    <t>2150900000</t>
  </si>
  <si>
    <t>Бюджет Присиваської сільської територіальної громади</t>
  </si>
  <si>
    <t>2151000000</t>
  </si>
  <si>
    <t>Бюджет Музиківської сільської територіальної громади</t>
  </si>
  <si>
    <t>2151100000</t>
  </si>
  <si>
    <t>Бюджет Тавричанської сільської територіальної громади</t>
  </si>
  <si>
    <t>2151200000</t>
  </si>
  <si>
    <t>Бюджет Хрестівської сільської територіальної громади</t>
  </si>
  <si>
    <t>2151300000</t>
  </si>
  <si>
    <t>Бюджет Виноградівської сільської територіальної громади</t>
  </si>
  <si>
    <t>2151400000</t>
  </si>
  <si>
    <t>Бюджет Горностаївської селищної територіальної громади</t>
  </si>
  <si>
    <t>2151500000</t>
  </si>
  <si>
    <t>Бюджет Станіславської сільської територіальної громади</t>
  </si>
  <si>
    <t>2151600000</t>
  </si>
  <si>
    <t>Бюджет Білозерської селищної територіальної громади</t>
  </si>
  <si>
    <t>2151700000</t>
  </si>
  <si>
    <t>Бюджет Борозенської сільської територіальної громади</t>
  </si>
  <si>
    <t>2151800000</t>
  </si>
  <si>
    <t>Бюджет Високопільської селищної територіальної громади</t>
  </si>
  <si>
    <t>2151900000</t>
  </si>
  <si>
    <t>Бюджет Бехтерської сільської територіальної громади</t>
  </si>
  <si>
    <t>2152000000</t>
  </si>
  <si>
    <t>Бюджет Чулаківської сільської територіальної громади</t>
  </si>
  <si>
    <t>2152100000</t>
  </si>
  <si>
    <t>2152200000</t>
  </si>
  <si>
    <t>Бюджет Іванівської селищної територіальної громади</t>
  </si>
  <si>
    <t>2152300000</t>
  </si>
  <si>
    <t>Бюджет Ювілейної сільської територіальної громади</t>
  </si>
  <si>
    <t>2152400000</t>
  </si>
  <si>
    <t>Бюджет Любимівської селищної територіальної громади</t>
  </si>
  <si>
    <t>2152500000</t>
  </si>
  <si>
    <t>Бюджет Долматівської сільської територіальної громади</t>
  </si>
  <si>
    <t>2152700000</t>
  </si>
  <si>
    <t>Бюджет Новорайської сільської територіальної громади</t>
  </si>
  <si>
    <t>2152800000</t>
  </si>
  <si>
    <t xml:space="preserve">Бюджет Новокаховської міської територіальної громади </t>
  </si>
  <si>
    <t>2152900000</t>
  </si>
  <si>
    <t xml:space="preserve">Бюджет Голопристанської міської територіальної громади </t>
  </si>
  <si>
    <t>2153000000</t>
  </si>
  <si>
    <t xml:space="preserve">Бюджет Милівської  сільської територіальної громади </t>
  </si>
  <si>
    <t>2153400000</t>
  </si>
  <si>
    <t>Бюджет Бериславської міської територіальної громади</t>
  </si>
  <si>
    <t>2153500000</t>
  </si>
  <si>
    <t>Бюджет Великолепетиської селищної територіальної громади</t>
  </si>
  <si>
    <t>2153600000</t>
  </si>
  <si>
    <t>Бюджет Великоолександрівської селищної територіальної громади</t>
  </si>
  <si>
    <t>2153700000</t>
  </si>
  <si>
    <t>Бюджет Верхньорогачицької селищної територіальної громади</t>
  </si>
  <si>
    <t>2153800000</t>
  </si>
  <si>
    <t>Бюджет Генічеської міської територіальної громади</t>
  </si>
  <si>
    <t>2153900000</t>
  </si>
  <si>
    <t>Бюджет Дар'ївської сільської територіальної громади</t>
  </si>
  <si>
    <t>2154000000</t>
  </si>
  <si>
    <t>2154100000</t>
  </si>
  <si>
    <t>Бюджет Каховської міської територіальної громади</t>
  </si>
  <si>
    <t>2154200000</t>
  </si>
  <si>
    <t>Бюджет Лазурненської селищної територіальної громади</t>
  </si>
  <si>
    <t>2154300000</t>
  </si>
  <si>
    <t>Бюджет Нижньосірогозької селищної територіальної громади</t>
  </si>
  <si>
    <t>2154400000</t>
  </si>
  <si>
    <t>Бюджет Нововоронцовської селищної територіальної громади</t>
  </si>
  <si>
    <t>2154500000</t>
  </si>
  <si>
    <t>Бюджет Новомиколаївської сільської територіальної громади</t>
  </si>
  <si>
    <t>2154600000</t>
  </si>
  <si>
    <t>2154700000</t>
  </si>
  <si>
    <t>Бюджет Новотроїцької селищної територіальної громади</t>
  </si>
  <si>
    <t>2154800000</t>
  </si>
  <si>
    <t>Бюджет Олешківської міської територіальної громади</t>
  </si>
  <si>
    <t>2154900000</t>
  </si>
  <si>
    <t>Бюджет Рубанівської сільської територіальної громади</t>
  </si>
  <si>
    <t>2155000000</t>
  </si>
  <si>
    <t>Бюджет Скадовської міської територіальної громади</t>
  </si>
  <si>
    <t>2155100000</t>
  </si>
  <si>
    <t>Бюджет Таврійської міської територіальної громади</t>
  </si>
  <si>
    <t>2155200000</t>
  </si>
  <si>
    <t>Бюджет Тягинської сільської територіальної громади</t>
  </si>
  <si>
    <t>2155300000</t>
  </si>
  <si>
    <t>Бюджет Херсонської міської територіальної громади</t>
  </si>
  <si>
    <t>2155400000</t>
  </si>
  <si>
    <t>Бюджет Чорнобаївської сільської територіальної громади</t>
  </si>
  <si>
    <t>22</t>
  </si>
  <si>
    <t>2200000000</t>
  </si>
  <si>
    <t>Зведений бюджет Хмельницької області</t>
  </si>
  <si>
    <t>2210000000</t>
  </si>
  <si>
    <t>Обласний бюджет Хмельницької області</t>
  </si>
  <si>
    <t>2250000000</t>
  </si>
  <si>
    <t>Бюджети територіальних громад у Хмельницькій області</t>
  </si>
  <si>
    <t>2250100000</t>
  </si>
  <si>
    <t>Бюджет Берездівської сільської територіальної громади</t>
  </si>
  <si>
    <t>2250200000</t>
  </si>
  <si>
    <t>Бюджет Війтовецької селищної територіальної громади</t>
  </si>
  <si>
    <t>2250300000</t>
  </si>
  <si>
    <t>Бюджет Волочиської міської територіальної громади</t>
  </si>
  <si>
    <t>2250400000</t>
  </si>
  <si>
    <t>Бюджет Ганнопільської сільської територіальної громади</t>
  </si>
  <si>
    <t>2250500000</t>
  </si>
  <si>
    <t>Бюджет Гвардійської сільської територіальної громади</t>
  </si>
  <si>
    <t>2250600000</t>
  </si>
  <si>
    <t>Бюджет Гуменецької сільської територіальної громади</t>
  </si>
  <si>
    <t>2250700000</t>
  </si>
  <si>
    <t>Бюджет Дунаєвецької міської територіальної громади</t>
  </si>
  <si>
    <t>2250800000</t>
  </si>
  <si>
    <t>Бюджет Новодунаєвецької селищної територіальної громади</t>
  </si>
  <si>
    <t>2250900000</t>
  </si>
  <si>
    <t>Бюджет Китайгородської сільської територіальної громади</t>
  </si>
  <si>
    <t>2251100000</t>
  </si>
  <si>
    <t>Бюджет Летичівської селищної територіальної громади</t>
  </si>
  <si>
    <t>2251200000</t>
  </si>
  <si>
    <t>Бюджет Лісовогринівецької сільської територіальної громади</t>
  </si>
  <si>
    <t>2251300000</t>
  </si>
  <si>
    <t>Бюджет Маківської сільської територіальної громади</t>
  </si>
  <si>
    <t>2251400000</t>
  </si>
  <si>
    <t>Бюджет Меджибізької селищної територіальної громади</t>
  </si>
  <si>
    <t>2251500000</t>
  </si>
  <si>
    <t>Бюджет Наркевицької селищної територіальної громади</t>
  </si>
  <si>
    <t>2251600000</t>
  </si>
  <si>
    <t>Бюджет Новоушицької селищної територіальної громади</t>
  </si>
  <si>
    <t>2251700000</t>
  </si>
  <si>
    <t>Бюджет Полонської міської територіальної громади</t>
  </si>
  <si>
    <t>2251800000</t>
  </si>
  <si>
    <t>Бюджет Понінківської селищної територіальної громади</t>
  </si>
  <si>
    <t>2251900000</t>
  </si>
  <si>
    <t xml:space="preserve">Бюджет Розсошанської сільської територіальної громади </t>
  </si>
  <si>
    <t>2252000000</t>
  </si>
  <si>
    <t>Бюджет Сатанівської селищної  територіальної громади</t>
  </si>
  <si>
    <t>2252100000</t>
  </si>
  <si>
    <t>Бюджет Старосинявської селищної територіальної громади</t>
  </si>
  <si>
    <t>2252200000</t>
  </si>
  <si>
    <t>Бюджет Чорноострівської селищної територіальної громади</t>
  </si>
  <si>
    <t>2252300000</t>
  </si>
  <si>
    <t>Бюджет Чемеровецької селищної територіальної громади</t>
  </si>
  <si>
    <t>2252400000</t>
  </si>
  <si>
    <t>Бюджет Гуківської сільської територіальної громади</t>
  </si>
  <si>
    <t>2252500000</t>
  </si>
  <si>
    <t>Бюджет Ленковецької сільської територіальної громади</t>
  </si>
  <si>
    <t>2252600000</t>
  </si>
  <si>
    <t>Бюджет Судилківської сільської територіальної громади</t>
  </si>
  <si>
    <t>2252700000</t>
  </si>
  <si>
    <t>Бюджет Городоцької міської територіальної громади</t>
  </si>
  <si>
    <t>2252800000</t>
  </si>
  <si>
    <t>Бюджет Слобідсько-Кульчієвецької сільської територіальної громади</t>
  </si>
  <si>
    <t>2252900000</t>
  </si>
  <si>
    <t>Бюджет Антонінської селищної територіальної громади</t>
  </si>
  <si>
    <t>2253000000</t>
  </si>
  <si>
    <t xml:space="preserve">Бюджет Красилівської міської територіальної громади </t>
  </si>
  <si>
    <t>2253200000</t>
  </si>
  <si>
    <t>Бюджет Солобковецької сільської територіальної громади</t>
  </si>
  <si>
    <t>2253300000</t>
  </si>
  <si>
    <t>Бюджет Грицівської селищної територіальної громади</t>
  </si>
  <si>
    <t>2253400000</t>
  </si>
  <si>
    <t>Бюджет Вовковинецької селищної територіальної громади</t>
  </si>
  <si>
    <t>2253500000</t>
  </si>
  <si>
    <t>Бюджет Смотрицької селищної територіальної громади</t>
  </si>
  <si>
    <t>2253600000</t>
  </si>
  <si>
    <t>Бюджет Жванецької сільської територіальної громади</t>
  </si>
  <si>
    <t>2253700000</t>
  </si>
  <si>
    <t>Бюджет Староушицької селищної територіальної громади</t>
  </si>
  <si>
    <t>2253800000</t>
  </si>
  <si>
    <t xml:space="preserve">Бюджет Крупецької сільської територіальної громади </t>
  </si>
  <si>
    <t>2254000000</t>
  </si>
  <si>
    <t>Бюджет Білогірської селищної територіальної громади</t>
  </si>
  <si>
    <t>2254300000</t>
  </si>
  <si>
    <t xml:space="preserve">Бюджет Улашанівської сільської територіальної громади </t>
  </si>
  <si>
    <t>2254400000</t>
  </si>
  <si>
    <t>2254500000</t>
  </si>
  <si>
    <t xml:space="preserve">Бюджет Славутської міської територіальної громади </t>
  </si>
  <si>
    <t>2254600000</t>
  </si>
  <si>
    <t xml:space="preserve">Бюджет Нетішинської міської територіальної громади </t>
  </si>
  <si>
    <t>2254700000</t>
  </si>
  <si>
    <t xml:space="preserve">Бюджет Плужненської сільської територіальної громади </t>
  </si>
  <si>
    <t>2254800000</t>
  </si>
  <si>
    <t xml:space="preserve">Бюджет Заслучненської сільської територіальної громади </t>
  </si>
  <si>
    <t>2254900000</t>
  </si>
  <si>
    <t>Бюджет Сахновецької сільської територіальної громади</t>
  </si>
  <si>
    <t>2255200000</t>
  </si>
  <si>
    <t xml:space="preserve">Бюджет Старокостянтинівської міської територіальної громади </t>
  </si>
  <si>
    <t>2255300000</t>
  </si>
  <si>
    <t>Бюджет Віньковецької селищної територіальної громади</t>
  </si>
  <si>
    <t>2255400000</t>
  </si>
  <si>
    <t>Бюджет Деражнянської міської територіальної громади</t>
  </si>
  <si>
    <t>2255500000</t>
  </si>
  <si>
    <t>Бюджет Закупненської селищної територіальної громади</t>
  </si>
  <si>
    <t>2255600000</t>
  </si>
  <si>
    <t>Бюджет Зіньківської сільської територіальної громади</t>
  </si>
  <si>
    <t>2255700000</t>
  </si>
  <si>
    <t>Бюджет Ізяславської міської територіальної громади</t>
  </si>
  <si>
    <t>2255800000</t>
  </si>
  <si>
    <t>Бюджет Кам'янець-Подільської міської територіальної громади</t>
  </si>
  <si>
    <t>2255900000</t>
  </si>
  <si>
    <t>Бюджет Миролюбненської сільської територіальної громади</t>
  </si>
  <si>
    <t>2256000000</t>
  </si>
  <si>
    <t>Бюджет Михайлюцької сільської територіальної громади</t>
  </si>
  <si>
    <t>2256100000</t>
  </si>
  <si>
    <t>Бюджет Орининської сільської територіальної громади</t>
  </si>
  <si>
    <t>2256200000</t>
  </si>
  <si>
    <t>Бюджет Староостропільської сільської територіальної громади</t>
  </si>
  <si>
    <t>2256300000</t>
  </si>
  <si>
    <t>Бюджет Теофіпольської селищної територіальної громади</t>
  </si>
  <si>
    <t>2256400000</t>
  </si>
  <si>
    <t>Бюджет Хмельницької міської територіальної громади</t>
  </si>
  <si>
    <t>2256500000</t>
  </si>
  <si>
    <t>Бюджет Шепетівської міської територіальної громади</t>
  </si>
  <si>
    <t>2256600000</t>
  </si>
  <si>
    <t>Бюджет Щиборівської сільської територіальної громади</t>
  </si>
  <si>
    <t>2256700000</t>
  </si>
  <si>
    <t>Бюджет Ярмолинецької селищної територіальної громади</t>
  </si>
  <si>
    <t>23</t>
  </si>
  <si>
    <t>2300000000</t>
  </si>
  <si>
    <t>Зведений бюджет Черкаської області</t>
  </si>
  <si>
    <t>2310000000</t>
  </si>
  <si>
    <t>Обласний бюджет Черкаської області</t>
  </si>
  <si>
    <t>2350000000</t>
  </si>
  <si>
    <t>Бюджети територіальних громад у Черкаській області</t>
  </si>
  <si>
    <t>2350100000</t>
  </si>
  <si>
    <t>Бюджет Білозірської сільської територіальної громади</t>
  </si>
  <si>
    <t>2350200000</t>
  </si>
  <si>
    <t>Бюджет Єрківської селищної територіальної громади</t>
  </si>
  <si>
    <t>2350300000</t>
  </si>
  <si>
    <t>Бюджет Мокрокалигірської сільської територіальної громади</t>
  </si>
  <si>
    <t>2350400000</t>
  </si>
  <si>
    <t>Бюджет Тальнівської міської територіальної громади</t>
  </si>
  <si>
    <t>2350500000</t>
  </si>
  <si>
    <t>Бюджет Стеблівської селищної територіальної громади</t>
  </si>
  <si>
    <t>2350600000</t>
  </si>
  <si>
    <t>Бюджет Набутівської сільської територіальної громади</t>
  </si>
  <si>
    <t>2350700000</t>
  </si>
  <si>
    <t>Бюджет Селищенської сільської територіальної громади</t>
  </si>
  <si>
    <t>2350800000</t>
  </si>
  <si>
    <t xml:space="preserve">Бюджет Ротмістрівської сільської територіальної громади </t>
  </si>
  <si>
    <t>2350900000</t>
  </si>
  <si>
    <t xml:space="preserve">Бюджет Шполянської міської територіальної громади </t>
  </si>
  <si>
    <t>2351000000</t>
  </si>
  <si>
    <t>Бюджет Степанецької сільської територіальної громади</t>
  </si>
  <si>
    <t>2351100000</t>
  </si>
  <si>
    <t>Бюджет Мліївської сільської територіальної громади</t>
  </si>
  <si>
    <t>2351300000</t>
  </si>
  <si>
    <t>2351400000</t>
  </si>
  <si>
    <t>Бюджет Жашківської міської територіальної громади</t>
  </si>
  <si>
    <t>2351500000</t>
  </si>
  <si>
    <t>Бюджет Кам’янської міської територіальної громади</t>
  </si>
  <si>
    <t>2351600000</t>
  </si>
  <si>
    <t>Бюджет Ліплявської сільської територіальної громади</t>
  </si>
  <si>
    <t>2351900000</t>
  </si>
  <si>
    <t>Бюджет Іваньківської сільської територіальної громади</t>
  </si>
  <si>
    <t>2352000000</t>
  </si>
  <si>
    <t xml:space="preserve">Бюджет Паланської сільської територіальної громади </t>
  </si>
  <si>
    <t>2352100000</t>
  </si>
  <si>
    <t>Бюджет Степанківської сільської територіальної громади</t>
  </si>
  <si>
    <t>2352200000</t>
  </si>
  <si>
    <t>Бюджет Іркліївської сільської територіальної громади</t>
  </si>
  <si>
    <t>2352300000</t>
  </si>
  <si>
    <t>Бюджет Матусівської сільської територіальної громади</t>
  </si>
  <si>
    <t>2352400000</t>
  </si>
  <si>
    <t>Бюджет Зорівської сільської територіальної громади</t>
  </si>
  <si>
    <t>2352500000</t>
  </si>
  <si>
    <t>2352600000</t>
  </si>
  <si>
    <t>Бюджет Буцької селищної територіальної громади</t>
  </si>
  <si>
    <t>2352700000</t>
  </si>
  <si>
    <t>Бюджет Балаклеївської сільської територіальної громади</t>
  </si>
  <si>
    <t>2352900000</t>
  </si>
  <si>
    <t>Бюджет Березняківської сільської територіальної громади</t>
  </si>
  <si>
    <t>2353000000</t>
  </si>
  <si>
    <t>Бюджет Бобрицької сільської територіальної громади</t>
  </si>
  <si>
    <t>2353100000</t>
  </si>
  <si>
    <t>Бюджет Бужанської сільської територіальної громади</t>
  </si>
  <si>
    <t>2353200000</t>
  </si>
  <si>
    <t>Бюджет Великохутірської сільської територіальної громади</t>
  </si>
  <si>
    <t>2353300000</t>
  </si>
  <si>
    <t>2353400000</t>
  </si>
  <si>
    <t>Бюджет Водяницької сільської територіальної громади</t>
  </si>
  <si>
    <t>2353500000</t>
  </si>
  <si>
    <t>Бюджет Дмитрушківської сільської територіальної громади</t>
  </si>
  <si>
    <t>2353600000</t>
  </si>
  <si>
    <t>Бюджет Ладижинської сільської територіальної громади</t>
  </si>
  <si>
    <t>2353800000</t>
  </si>
  <si>
    <t>Бюджет Леськівської сільської територіальної громади</t>
  </si>
  <si>
    <t>2353900000</t>
  </si>
  <si>
    <t xml:space="preserve">Бюджет Лип’янської сільської територіальної громади </t>
  </si>
  <si>
    <t>2354000000</t>
  </si>
  <si>
    <t>Бюджет Лисянської селищної територіальної громади</t>
  </si>
  <si>
    <t>2354200000</t>
  </si>
  <si>
    <t>Бюджет Медведівської сільської територіальної громади</t>
  </si>
  <si>
    <t>2354600000</t>
  </si>
  <si>
    <t>Бюджет Руськополянської сільської територіальної громади</t>
  </si>
  <si>
    <t>2354700000</t>
  </si>
  <si>
    <t>Бюджет Сагунівської сільської територіальної громади</t>
  </si>
  <si>
    <t>2354900000</t>
  </si>
  <si>
    <t>Бюджет Тернівської сільської територіальної громади</t>
  </si>
  <si>
    <t>2355100000</t>
  </si>
  <si>
    <t>Бюджет Червонослобідської сільської територіальної громади</t>
  </si>
  <si>
    <t>2355200000</t>
  </si>
  <si>
    <t>Бюджет Чигиринської міської територіальної громади</t>
  </si>
  <si>
    <t>2355300000</t>
  </si>
  <si>
    <t>2355400000</t>
  </si>
  <si>
    <t xml:space="preserve">Бюджет Канівської міської територіальної громади </t>
  </si>
  <si>
    <t>2355500000</t>
  </si>
  <si>
    <t xml:space="preserve">Бюджет Драбівської селищної територіальної громади </t>
  </si>
  <si>
    <t>2355600000</t>
  </si>
  <si>
    <t xml:space="preserve">Бюджет Баштечківської сільської територіальної громади </t>
  </si>
  <si>
    <t>2355700000</t>
  </si>
  <si>
    <t xml:space="preserve">Бюджет Виноградської сільської територіальної громади </t>
  </si>
  <si>
    <t>2355800000</t>
  </si>
  <si>
    <t>Бюджет Бабанської селищної територіальної громади</t>
  </si>
  <si>
    <t>2355900000</t>
  </si>
  <si>
    <t>Бюджет Будищенської сільської територіальної громади</t>
  </si>
  <si>
    <t>2356000000</t>
  </si>
  <si>
    <t>Бюджет Ватутінської міської територіальної громади</t>
  </si>
  <si>
    <t>2356100000</t>
  </si>
  <si>
    <t>Бюджет Вознесенської сільської територіальної громади</t>
  </si>
  <si>
    <t>2356200000</t>
  </si>
  <si>
    <t>Бюджет Гельмязівської сільської територіальної громади</t>
  </si>
  <si>
    <t>2356300000</t>
  </si>
  <si>
    <t>Бюджет Городищенської міської територіальної громади</t>
  </si>
  <si>
    <t>2356400000</t>
  </si>
  <si>
    <t>Бюджет Звенигородської міської територіальної громади</t>
  </si>
  <si>
    <t>2356500000</t>
  </si>
  <si>
    <t>Бюджет Золотоніської міської територіальної громади</t>
  </si>
  <si>
    <t>2356600000</t>
  </si>
  <si>
    <t>Бюджет Катеринопільської селищної територіальної громади</t>
  </si>
  <si>
    <t>2356700000</t>
  </si>
  <si>
    <t>Бюджет Корсунь-Шевченківської міської територіальної громади</t>
  </si>
  <si>
    <t>2356800000</t>
  </si>
  <si>
    <t>Бюджет Маньківської селищної територіальної громади</t>
  </si>
  <si>
    <t>2356900000</t>
  </si>
  <si>
    <t>Бюджет Монастирищенської міської територіальної громади</t>
  </si>
  <si>
    <t>2357000000</t>
  </si>
  <si>
    <t>Бюджет Мошнівської сільської територіальної громади</t>
  </si>
  <si>
    <t>2357100000</t>
  </si>
  <si>
    <t>Бюджет Новодмитрівської сільської територіальної громади</t>
  </si>
  <si>
    <t>2357200000</t>
  </si>
  <si>
    <t>2357300000</t>
  </si>
  <si>
    <t>Бюджет Смілянської міської територіальної громади</t>
  </si>
  <si>
    <t>2357400000</t>
  </si>
  <si>
    <t>Бюджет Уманської міської територіальної громади</t>
  </si>
  <si>
    <t>2357500000</t>
  </si>
  <si>
    <t>Бюджет Христинівської міської територіальної громади</t>
  </si>
  <si>
    <t>2357600000</t>
  </si>
  <si>
    <t>Бюджет Черкаської міської територіальної громади</t>
  </si>
  <si>
    <t>2357700000</t>
  </si>
  <si>
    <t>Бюджет Чорнобаївської селищної територіальної громади</t>
  </si>
  <si>
    <t>2357800000</t>
  </si>
  <si>
    <t>Бюджет Шрамківської сільської територіальної громади</t>
  </si>
  <si>
    <t>24</t>
  </si>
  <si>
    <t>2400000000</t>
  </si>
  <si>
    <t>Зведений бюджет Чернівецької області</t>
  </si>
  <si>
    <t>2410000000</t>
  </si>
  <si>
    <t>Обласний бюджет Чернівецької області</t>
  </si>
  <si>
    <t>2450000000</t>
  </si>
  <si>
    <t>Бюджети територіальних громад у Чернівецькій області</t>
  </si>
  <si>
    <t>2450100000</t>
  </si>
  <si>
    <t>Бюджет Вашковецької сільської територіальної громади</t>
  </si>
  <si>
    <t>2450200000</t>
  </si>
  <si>
    <t>Бюджет Великокучурівської сільської територіальної громади</t>
  </si>
  <si>
    <t>2450300000</t>
  </si>
  <si>
    <t>Бюджет Волоківської сільської територіальної громади</t>
  </si>
  <si>
    <t>2450400000</t>
  </si>
  <si>
    <t xml:space="preserve">Бюджет Глибоцької селищної територіальної громади </t>
  </si>
  <si>
    <t>2450500000</t>
  </si>
  <si>
    <t>Бюджет Клішковецької сільської територіальної громади</t>
  </si>
  <si>
    <t>2450600000</t>
  </si>
  <si>
    <t>Бюджет Мамалигівської сільської територіальної громади</t>
  </si>
  <si>
    <t>2450700000</t>
  </si>
  <si>
    <t>Бюджет Недобоївської сільської територіальної громади</t>
  </si>
  <si>
    <t>2450800000</t>
  </si>
  <si>
    <t>Бюджет Рукшинської сільської територіальної громади</t>
  </si>
  <si>
    <t>2450900000</t>
  </si>
  <si>
    <t>Бюджет Сокирянської міської територіальної громади</t>
  </si>
  <si>
    <t>2451000000</t>
  </si>
  <si>
    <t>Бюджет Усть-Путильської сільської територіальної громади</t>
  </si>
  <si>
    <t>2451100000</t>
  </si>
  <si>
    <t>Бюджет Вашківецької міської територіальної громади</t>
  </si>
  <si>
    <t>2451200000</t>
  </si>
  <si>
    <t>Бюджет Вижницької міської територіальної громади</t>
  </si>
  <si>
    <t>2451300000</t>
  </si>
  <si>
    <t>Бюджет Сторожинецької міської територіальної громади</t>
  </si>
  <si>
    <t>2451400000</t>
  </si>
  <si>
    <t>Бюджет Красноїльської селищної територіальної громади</t>
  </si>
  <si>
    <t>2451500000</t>
  </si>
  <si>
    <t>Бюджет Тереблеченської сільської територіальної громади</t>
  </si>
  <si>
    <t>2451600000</t>
  </si>
  <si>
    <t>Бюджет Чудейської сільської територіальної громади</t>
  </si>
  <si>
    <t>2451700000</t>
  </si>
  <si>
    <t>Бюджет Конятинської сільської територіальної громади</t>
  </si>
  <si>
    <t>2451800000</t>
  </si>
  <si>
    <t>Бюджет Селятинської сільської  територіальної громади</t>
  </si>
  <si>
    <t>2451900000</t>
  </si>
  <si>
    <t>Бюджет Острицької сільської територіальної громади</t>
  </si>
  <si>
    <t>2452000000</t>
  </si>
  <si>
    <t>Бюджет Мамаївської сільської територіальної громади</t>
  </si>
  <si>
    <t>2452100000</t>
  </si>
  <si>
    <t>Бюджет Кіцманської міської територіальної громади</t>
  </si>
  <si>
    <t>2452200000</t>
  </si>
  <si>
    <t>Бюджет Магальської сільської територіальної громади</t>
  </si>
  <si>
    <t>2452300000</t>
  </si>
  <si>
    <t>Бюджет Вікнянської сільської територіальної громади</t>
  </si>
  <si>
    <t>2452400000</t>
  </si>
  <si>
    <t>Бюджет Юрковецької сільської територіальної громади</t>
  </si>
  <si>
    <t>2452500000</t>
  </si>
  <si>
    <t>Бюджет Кострижівської селищної територіальної громади</t>
  </si>
  <si>
    <t>2452600000</t>
  </si>
  <si>
    <t>Бюджет Новоселицької міської територіальної громади</t>
  </si>
  <si>
    <t>2452700000</t>
  </si>
  <si>
    <t>Бюджет Герцаївської міської територіальної громади</t>
  </si>
  <si>
    <t>2452800000</t>
  </si>
  <si>
    <t>Бюджет Заставнівської міської територіальної громади</t>
  </si>
  <si>
    <t>2452900000</t>
  </si>
  <si>
    <t>Бюджет Неполоковецької селищної територіальної громади</t>
  </si>
  <si>
    <t>2453000000</t>
  </si>
  <si>
    <t>Бюджет Ставчанської сільської територіальної громади</t>
  </si>
  <si>
    <t>2453100000</t>
  </si>
  <si>
    <t>Бюджет Хотинської міської територіальної громади</t>
  </si>
  <si>
    <t>2453200000</t>
  </si>
  <si>
    <t>Бюджет Чагорської сільської територіальної громади</t>
  </si>
  <si>
    <t>2453300000</t>
  </si>
  <si>
    <t xml:space="preserve">Бюджет Новодністровської міської територіальної громади </t>
  </si>
  <si>
    <t>2453400000</t>
  </si>
  <si>
    <t xml:space="preserve">Бюджет Ванчиковецької сільської територіальної громади </t>
  </si>
  <si>
    <t>2453500000</t>
  </si>
  <si>
    <t xml:space="preserve">Бюджет Карапчівської сільської територіальної громади </t>
  </si>
  <si>
    <t>2453600000</t>
  </si>
  <si>
    <t xml:space="preserve">Бюджет Сучевенської сільської територіальної громади </t>
  </si>
  <si>
    <t>2453700000</t>
  </si>
  <si>
    <t xml:space="preserve">Бюджет Кадубовецької сільської територіальної громади </t>
  </si>
  <si>
    <t>2453800000</t>
  </si>
  <si>
    <t>Бюджет Банилівської сільської територіальної громади</t>
  </si>
  <si>
    <t>2453900000</t>
  </si>
  <si>
    <t>Бюджет Берегометської селищної територіальної громади</t>
  </si>
  <si>
    <t>2454000000</t>
  </si>
  <si>
    <t>Бюджет Боянської сільської територіальної громади</t>
  </si>
  <si>
    <t>2454100000</t>
  </si>
  <si>
    <t>Бюджет Брусницької сільської територіальної громади</t>
  </si>
  <si>
    <t>2454200000</t>
  </si>
  <si>
    <t>Бюджет Веренчанської сільської територіальної громади</t>
  </si>
  <si>
    <t>2454300000</t>
  </si>
  <si>
    <t>Бюджет Горішньошеровецької сільської територіальної громади</t>
  </si>
  <si>
    <t>2454400000</t>
  </si>
  <si>
    <t>Бюджет Кам’янецької сільської територіальної громади</t>
  </si>
  <si>
    <t>2454500000</t>
  </si>
  <si>
    <t>Бюджет Кам’янської сільської територіальної громади</t>
  </si>
  <si>
    <t>2454600000</t>
  </si>
  <si>
    <t>Бюджет Кельменецької селищної територіальної громади</t>
  </si>
  <si>
    <t>2454700000</t>
  </si>
  <si>
    <t>Бюджет Лівинецької сільської територіальної громади</t>
  </si>
  <si>
    <t>2454800000</t>
  </si>
  <si>
    <t>Бюджет Петровецької сільської територіальної громади</t>
  </si>
  <si>
    <t>2454900000</t>
  </si>
  <si>
    <t>Бюджет Путильської селищної територіальної громади</t>
  </si>
  <si>
    <t>2455000000</t>
  </si>
  <si>
    <t>Бюджет Тарашанської сільської територіальної громади</t>
  </si>
  <si>
    <t>2455100000</t>
  </si>
  <si>
    <t>Бюджет Топорівської сільської територіальної громади</t>
  </si>
  <si>
    <t>2455200000</t>
  </si>
  <si>
    <t>Бюджет Чернівецької міської територіальної громади</t>
  </si>
  <si>
    <t>25</t>
  </si>
  <si>
    <t>2500000000</t>
  </si>
  <si>
    <t>Зведений бюджет Чернігівської області</t>
  </si>
  <si>
    <t>2510000000</t>
  </si>
  <si>
    <t>Обласний бюджет Чернігівської області</t>
  </si>
  <si>
    <t>2550000000</t>
  </si>
  <si>
    <t>Бюджети територіальних громад у Чернігівської області</t>
  </si>
  <si>
    <t>2550100000</t>
  </si>
  <si>
    <t xml:space="preserve">Бюджет Вертіївської сільської територіальної громади </t>
  </si>
  <si>
    <t>2550200000</t>
  </si>
  <si>
    <t xml:space="preserve">Бюджет Деснянської селищної територіальної громади </t>
  </si>
  <si>
    <t>2550300000</t>
  </si>
  <si>
    <t>Бюджет Кіптівської сільської територіальної громади</t>
  </si>
  <si>
    <t>2550400000</t>
  </si>
  <si>
    <t>Бюджет Макіївської сільської територіальної громади</t>
  </si>
  <si>
    <t>2550500000</t>
  </si>
  <si>
    <t>Бюджет Парафіївської селищної територіальної громади</t>
  </si>
  <si>
    <t>2550600000</t>
  </si>
  <si>
    <t>Бюджет Батуринської міської територіальної громади</t>
  </si>
  <si>
    <t>2550700000</t>
  </si>
  <si>
    <t xml:space="preserve">Бюджет Корюківської міської територіальної громади </t>
  </si>
  <si>
    <t>2550800000</t>
  </si>
  <si>
    <t>Бюджет Носівської міської територіальної громади</t>
  </si>
  <si>
    <t>2550900000</t>
  </si>
  <si>
    <t>Бюджет Остерської міської територіальної громади</t>
  </si>
  <si>
    <t>2551000000</t>
  </si>
  <si>
    <t>Бюджет Сновської міської територіальної громади</t>
  </si>
  <si>
    <t>2551100000</t>
  </si>
  <si>
    <t xml:space="preserve">Бюджет Гончарівської селищної територіальної громади </t>
  </si>
  <si>
    <t>2551200000</t>
  </si>
  <si>
    <t>Бюджет Коропської селищної територіальної громади</t>
  </si>
  <si>
    <t>2551300000</t>
  </si>
  <si>
    <t>Бюджет Лосинівської селищної територіальної громади</t>
  </si>
  <si>
    <t>2551400000</t>
  </si>
  <si>
    <t xml:space="preserve">Бюджет Михайло-Коцюбинської селищної територіальної громади </t>
  </si>
  <si>
    <t>2551500000</t>
  </si>
  <si>
    <t>2551600000</t>
  </si>
  <si>
    <t>Бюджет Мринської сільської територіальної громади</t>
  </si>
  <si>
    <t>2551700000</t>
  </si>
  <si>
    <t>Бюджет Менської міської територіальної громади</t>
  </si>
  <si>
    <t>2551800000</t>
  </si>
  <si>
    <t>Бюджет Козелецької селищної територіальної громади</t>
  </si>
  <si>
    <t>2551900000</t>
  </si>
  <si>
    <t>Бюджет Комарівської сільської територіальної громади</t>
  </si>
  <si>
    <t>2552000000</t>
  </si>
  <si>
    <t>Бюджет Новобасанської сільської територіальної громади</t>
  </si>
  <si>
    <t>2552100000</t>
  </si>
  <si>
    <t>Бюджет Бобровицької міської територіальної громади</t>
  </si>
  <si>
    <t>2552200000</t>
  </si>
  <si>
    <t>Бюджет Плисківської сільської територіальної громади</t>
  </si>
  <si>
    <t>2552300000</t>
  </si>
  <si>
    <t>Бюджет Тупичівської сільської територіальної громади</t>
  </si>
  <si>
    <t>2552400000</t>
  </si>
  <si>
    <t>Бюджет Ічнянської міської територіальної громади</t>
  </si>
  <si>
    <t>2552500000</t>
  </si>
  <si>
    <t>Бюджет Куликівської селищної  територіальної громади</t>
  </si>
  <si>
    <t>2552600000</t>
  </si>
  <si>
    <t>Бюджет Малодівицької селищної територіальної громади</t>
  </si>
  <si>
    <t>2552700000</t>
  </si>
  <si>
    <t xml:space="preserve">Бюджет Любецької селищної територіальної громади </t>
  </si>
  <si>
    <t>2552800000</t>
  </si>
  <si>
    <t xml:space="preserve">Бюджет Семенівської міської територіальної громади </t>
  </si>
  <si>
    <t>2552900000</t>
  </si>
  <si>
    <t>Бюджет Сосницької селищної територіальної громади</t>
  </si>
  <si>
    <t>2553000000</t>
  </si>
  <si>
    <t>Бюджет Срібнянської селищної територіальної громади</t>
  </si>
  <si>
    <t>2553100000</t>
  </si>
  <si>
    <t>Бюджет Талалаївської селищної територіальної громади</t>
  </si>
  <si>
    <t>2553200000</t>
  </si>
  <si>
    <t>Бюджет Холминської селищної територіальної громади</t>
  </si>
  <si>
    <t>2553300000</t>
  </si>
  <si>
    <t>Бюджет Олишівської селищної територіальної громади</t>
  </si>
  <si>
    <t>2553400000</t>
  </si>
  <si>
    <t>Бюджет Височанської сільської територіальної громади</t>
  </si>
  <si>
    <t>2553500000</t>
  </si>
  <si>
    <t>Бюджет Варвинської селищної територіальної громади</t>
  </si>
  <si>
    <t>2553600000</t>
  </si>
  <si>
    <t xml:space="preserve">Бюджет Городнянської міської територіальної громади </t>
  </si>
  <si>
    <t>2553700000</t>
  </si>
  <si>
    <t>Бюджет Линовицької селищної територіальної громади</t>
  </si>
  <si>
    <t>2553800000</t>
  </si>
  <si>
    <t xml:space="preserve">Бюджет Ніжинської міської територіальної громади </t>
  </si>
  <si>
    <t>2553900000</t>
  </si>
  <si>
    <t xml:space="preserve">Бюджет Новгород-Сіверської міської територіальної громади </t>
  </si>
  <si>
    <t>2554000000</t>
  </si>
  <si>
    <t xml:space="preserve">Бюджет Борзнянської міської територіальної громади </t>
  </si>
  <si>
    <t>2554100000</t>
  </si>
  <si>
    <t xml:space="preserve">Бюджет Новобілоуської сільської територіальної громади </t>
  </si>
  <si>
    <t>2554200000</t>
  </si>
  <si>
    <t xml:space="preserve">Бюджет Киїнської сільської територіальної громади </t>
  </si>
  <si>
    <t>2554600000</t>
  </si>
  <si>
    <t xml:space="preserve">Бюджет Добрянської селищної територіальної громади </t>
  </si>
  <si>
    <t>2554700000</t>
  </si>
  <si>
    <t xml:space="preserve">Бюджет Киселівської сільської територіальної громади </t>
  </si>
  <si>
    <t>2554800000</t>
  </si>
  <si>
    <t xml:space="preserve">Бюджет Понорницької селищної територіальної громади </t>
  </si>
  <si>
    <t>2554900000</t>
  </si>
  <si>
    <t xml:space="preserve">Бюджет Сухополов’янської сільської територіальної громади </t>
  </si>
  <si>
    <t>2555000000</t>
  </si>
  <si>
    <t xml:space="preserve">Бюджет Талалаївської сільської територіальної громади </t>
  </si>
  <si>
    <t>2555100000</t>
  </si>
  <si>
    <t>Бюджет Бахмацької міської територіальної громади</t>
  </si>
  <si>
    <t>2555200000</t>
  </si>
  <si>
    <t>Бюджет Березнянської селищної територіальної громади</t>
  </si>
  <si>
    <t>2555300000</t>
  </si>
  <si>
    <t>Бюджет Дмитрівської селищної територіальної громади</t>
  </si>
  <si>
    <t>2555400000</t>
  </si>
  <si>
    <t>Бюджет Крутівської сільської територіальної громади</t>
  </si>
  <si>
    <t>2555500000</t>
  </si>
  <si>
    <t>Бюджет Ладанської селищної територіальної громади</t>
  </si>
  <si>
    <t>2555600000</t>
  </si>
  <si>
    <t>Бюджет Прилуцької міської територіальної громади</t>
  </si>
  <si>
    <t>2555700000</t>
  </si>
  <si>
    <t>Бюджет Ріпкинської селищної територіальної громади</t>
  </si>
  <si>
    <t>2555800000</t>
  </si>
  <si>
    <t>Бюджет Седнівської селищної територіальної громади</t>
  </si>
  <si>
    <t>2555900000</t>
  </si>
  <si>
    <t>Бюджет Чернігівської міської територіальної громади</t>
  </si>
  <si>
    <t>Бюджет Яблунівської сільської територіальної громади</t>
  </si>
  <si>
    <t>26</t>
  </si>
  <si>
    <t>2600000000</t>
  </si>
  <si>
    <t>Бюджет міста Києва</t>
  </si>
  <si>
    <t>-</t>
  </si>
  <si>
    <t>9500000000</t>
  </si>
  <si>
    <t>Разом у розрізі місцевих бюджетів</t>
  </si>
  <si>
    <t>9600000000</t>
  </si>
  <si>
    <t>Обсяг коштів, що нерозподілені між місцевими бюджетами</t>
  </si>
  <si>
    <t>9700000000</t>
  </si>
  <si>
    <t>Резерв коштів у складі трансферту</t>
  </si>
  <si>
    <t>9800000000</t>
  </si>
  <si>
    <t>Резерв коштів для територій Донецької та Луганської областей, на яких органи державної влади тимчасово не здійснюють або здійснюють не в повному обсязі свої повноваження</t>
  </si>
  <si>
    <t xml:space="preserve"> </t>
  </si>
  <si>
    <t>9900000000</t>
  </si>
  <si>
    <t>УСЬОГО</t>
  </si>
  <si>
    <t>Lp</t>
  </si>
  <si>
    <t>Тип засновника</t>
  </si>
  <si>
    <t>Код області</t>
  </si>
  <si>
    <t>Шифр</t>
  </si>
  <si>
    <t>Найменування бюджету АТО</t>
  </si>
  <si>
    <t>Бюджетний код</t>
  </si>
  <si>
    <t>Класи 
1-4</t>
  </si>
  <si>
    <t>Класи 
5-9</t>
  </si>
  <si>
    <t>Класи 10-12</t>
  </si>
  <si>
    <t>Учні 
1-4</t>
  </si>
  <si>
    <t>Учні 
5-9</t>
  </si>
  <si>
    <t>Учні 
10-12</t>
  </si>
  <si>
    <t>Спец класи 
1-4</t>
  </si>
  <si>
    <t>Спец класи 
5-9</t>
  </si>
  <si>
    <t>Спец класи 
10-12</t>
  </si>
  <si>
    <t>Спец учні 
1-4</t>
  </si>
  <si>
    <t>Спец учні 
5-9</t>
  </si>
  <si>
    <t>Спец учні 
10-12</t>
  </si>
  <si>
    <t>НРЦ класи 1-4</t>
  </si>
  <si>
    <t>НРЦ класи 5-9</t>
  </si>
  <si>
    <t>НРЦ класи 10-12</t>
  </si>
  <si>
    <t>НРЦ учні 1-4</t>
  </si>
  <si>
    <t>НРЦ учні 5-9</t>
  </si>
  <si>
    <t>НРЦ учні 10-12</t>
  </si>
  <si>
    <t>Учні гірська місцевість</t>
  </si>
  <si>
    <t>Класи гірська місцевість</t>
  </si>
  <si>
    <t>Спеціальні учні гірська місцевість</t>
  </si>
  <si>
    <t>Спеціальні класи гірська місцевість</t>
  </si>
  <si>
    <t>НРЦ учні гірськ</t>
  </si>
  <si>
    <t>НРЦ класи гірськ</t>
  </si>
  <si>
    <t>Всі вихованці загальних інтернатів</t>
  </si>
  <si>
    <t>Всі вихованці спеціальних інтернатів</t>
  </si>
  <si>
    <t>Всі вихованці НРЦ</t>
  </si>
  <si>
    <t xml:space="preserve">Вихованці гірських загальних інтернатів  </t>
  </si>
  <si>
    <t xml:space="preserve">Вихованці гірських спеціальних інтернатів  </t>
  </si>
  <si>
    <t>Вихованці гірських НРЦ</t>
  </si>
  <si>
    <t>Інклюзивні учні (без гірських)</t>
  </si>
  <si>
    <t>Інклюзивні класи (без гірських)</t>
  </si>
  <si>
    <t>Інклюзивні учні (гірські)</t>
  </si>
  <si>
    <t>Інклюзивні класи (гірські)</t>
  </si>
  <si>
    <t>Приватна освіта
Класи 
1-4</t>
  </si>
  <si>
    <t>Приватна освіта
Класи 
5-9</t>
  </si>
  <si>
    <t>Приватна освіта
Класи 10-12</t>
  </si>
  <si>
    <t>Приватна освіта
Учні 1-4</t>
  </si>
  <si>
    <t>Приватна освіта
Учні 5-9</t>
  </si>
  <si>
    <t>Приватна освіта
Учні 10-12</t>
  </si>
  <si>
    <t>Учні вечірніх шкіл (без гірських)</t>
  </si>
  <si>
    <t>Класи вечірніх шкіл (без гірських)</t>
  </si>
  <si>
    <t>Учні вечірніх шкіл (гірські)</t>
  </si>
  <si>
    <t>Класи вечірніх шкіл (гірські)</t>
  </si>
  <si>
    <t>Область</t>
  </si>
  <si>
    <t>ОТГ</t>
  </si>
  <si>
    <t>2556000000</t>
  </si>
  <si>
    <t>Київ</t>
  </si>
  <si>
    <t>Oбласть</t>
  </si>
  <si>
    <t>Вихованці дитячих будинків (без гірських)</t>
  </si>
  <si>
    <t>Групи дитячих будинків (без гірських)</t>
  </si>
  <si>
    <t>Вихованці дитячих будинків (гірські)</t>
  </si>
  <si>
    <t>Групи дитячих будинків (гірські)</t>
  </si>
  <si>
    <t>Учні ПТНЗ (без гірських)</t>
  </si>
  <si>
    <t>Класи ПТНЗ (без гірських)</t>
  </si>
  <si>
    <t>Учні ПТНЗ (гірські)</t>
  </si>
  <si>
    <t>Класи ПТНЗ (гірські)</t>
  </si>
  <si>
    <t>Учні ВНЗ І-ІІ ступеня</t>
  </si>
  <si>
    <t>ІРЦ</t>
  </si>
  <si>
    <t>Назва АТО</t>
  </si>
  <si>
    <t>Простій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</si>
  <si>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</si>
  <si>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</si>
  <si>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</si>
  <si>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</si>
  <si>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</si>
  <si>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</si>
  <si>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</si>
  <si>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</si>
  <si>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</si>
  <si>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</si>
  <si>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</si>
  <si>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</si>
  <si>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</si>
  <si>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</si>
  <si>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</si>
  <si>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</si>
  <si>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</si>
  <si>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</si>
  <si>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</si>
  <si>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</si>
  <si>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</si>
  <si>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</si>
  <si>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</si>
  <si>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</si>
  <si>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Місто Київ</t>
  </si>
  <si>
    <t>Тип засновника 2</t>
  </si>
  <si>
    <t>Коротка назва</t>
  </si>
  <si>
    <t>Попереднє місто обласного підпорядкування</t>
  </si>
  <si>
    <t>Обласні центри</t>
  </si>
  <si>
    <t>Visible</t>
  </si>
  <si>
    <t>Вінницька</t>
  </si>
  <si>
    <t>Колишнє МРП</t>
  </si>
  <si>
    <t>Міська ТГ</t>
  </si>
  <si>
    <t>Калинівська ТГ</t>
  </si>
  <si>
    <t>Сільська ТГ</t>
  </si>
  <si>
    <t>Студенянська ТГ</t>
  </si>
  <si>
    <t>Іллінецька ТГ</t>
  </si>
  <si>
    <t>Селищна ТГ</t>
  </si>
  <si>
    <t>Вапнярська ТГ</t>
  </si>
  <si>
    <t>Барcька ТГ</t>
  </si>
  <si>
    <t>Немирівська ТГ</t>
  </si>
  <si>
    <t>Тульчинська ТГ</t>
  </si>
  <si>
    <t>Вороновицька ТГ</t>
  </si>
  <si>
    <t>Дашівська ТГ</t>
  </si>
  <si>
    <t>Оратівська ТГ</t>
  </si>
  <si>
    <t>Томашпільська ТГ</t>
  </si>
  <si>
    <t>Шпиківська ТГ</t>
  </si>
  <si>
    <t>Бабчинецька ТГ</t>
  </si>
  <si>
    <t>Війтівецька ТГ</t>
  </si>
  <si>
    <t>Джулинська ТГ</t>
  </si>
  <si>
    <t>Райгородська ТГ</t>
  </si>
  <si>
    <t>Северинівська ТГ</t>
  </si>
  <si>
    <t>Мурафська ТГ</t>
  </si>
  <si>
    <t>Якушинецька ТГ</t>
  </si>
  <si>
    <t>Кунківська ТГ</t>
  </si>
  <si>
    <t>Іванівська ТГ</t>
  </si>
  <si>
    <t>Глуховецька ТГ</t>
  </si>
  <si>
    <t>Брацлавська ТГ</t>
  </si>
  <si>
    <t>Лука-Мелешківська ТГ</t>
  </si>
  <si>
    <t>Краснопільська ТГ</t>
  </si>
  <si>
    <t>Гніванська ТГ</t>
  </si>
  <si>
    <t>Тростянецька ТГ</t>
  </si>
  <si>
    <t>Колишнє МОП</t>
  </si>
  <si>
    <t>Вінницька ТГ</t>
  </si>
  <si>
    <t>Обласний центр</t>
  </si>
  <si>
    <t>Хмільницька ТГ</t>
  </si>
  <si>
    <t>Теплицька ТГ</t>
  </si>
  <si>
    <t>Соболівська ТГ</t>
  </si>
  <si>
    <t>Літинська ТГ</t>
  </si>
  <si>
    <t>Жмеринська ТГ</t>
  </si>
  <si>
    <t>Сутисківська ТГ</t>
  </si>
  <si>
    <t>Махнівська ТГ</t>
  </si>
  <si>
    <t>Агрономічна ТГ</t>
  </si>
  <si>
    <t>Бершадська ТГ</t>
  </si>
  <si>
    <t>Вендичанська ТГ</t>
  </si>
  <si>
    <t>Гайсинська ТГ</t>
  </si>
  <si>
    <t>Городківська ТГ</t>
  </si>
  <si>
    <t>Джуринська ТГ</t>
  </si>
  <si>
    <t>Козятинська ТГ</t>
  </si>
  <si>
    <t>Копайгородська ТГ</t>
  </si>
  <si>
    <t>Крижопільська ТГ</t>
  </si>
  <si>
    <t>Ладижинська ТГ</t>
  </si>
  <si>
    <t>Липовецька ТГ</t>
  </si>
  <si>
    <t>Могилів-Подільська ТГ</t>
  </si>
  <si>
    <t>Мурованокуриловецька ТГ</t>
  </si>
  <si>
    <t>Ободівська ТГ</t>
  </si>
  <si>
    <t>Ольгопільська ТГ</t>
  </si>
  <si>
    <t>Піщанська ТГ</t>
  </si>
  <si>
    <t>Погребищенська ТГ</t>
  </si>
  <si>
    <t>Самгородоцька ТГ</t>
  </si>
  <si>
    <t>Станіславчицька ТГ</t>
  </si>
  <si>
    <t>Стрижавська ТГ</t>
  </si>
  <si>
    <t>Тиврівська ТГ</t>
  </si>
  <si>
    <t>Турбівська ТГ</t>
  </si>
  <si>
    <t>Уланівська ТГ</t>
  </si>
  <si>
    <t>Чернівецька ТГ</t>
  </si>
  <si>
    <t>Чечельницька ТГ</t>
  </si>
  <si>
    <t>Шаргородська ТГ</t>
  </si>
  <si>
    <t>Ямпільська ТГ</t>
  </si>
  <si>
    <t>Яришівська ТГ</t>
  </si>
  <si>
    <t>Волинська</t>
  </si>
  <si>
    <t>Велицька ТГ</t>
  </si>
  <si>
    <t>Голобська ТГ</t>
  </si>
  <si>
    <t>Зимнівська ТГ</t>
  </si>
  <si>
    <t>Устилузька ТГ</t>
  </si>
  <si>
    <t>Люблинецька ТГ</t>
  </si>
  <si>
    <t>Шацька ТГ</t>
  </si>
  <si>
    <t>Заболоттівська ТГ</t>
  </si>
  <si>
    <t>Дубівська ТГ</t>
  </si>
  <si>
    <t>Литовезька ТГ</t>
  </si>
  <si>
    <t>Павлівська ТГ</t>
  </si>
  <si>
    <t>Поворська ТГ</t>
  </si>
  <si>
    <t>Поромівська ТГ</t>
  </si>
  <si>
    <t>Прилісненська ТГ</t>
  </si>
  <si>
    <t>Колодяжненська ТГ</t>
  </si>
  <si>
    <t>Вишнівська ТГ</t>
  </si>
  <si>
    <t>Забродівська ТГ</t>
  </si>
  <si>
    <t>Самарівська ТГ</t>
  </si>
  <si>
    <t>Іваничівська ТГ</t>
  </si>
  <si>
    <t>Цуманська ТГ</t>
  </si>
  <si>
    <t>Боратинська ТГ</t>
  </si>
  <si>
    <t>Любешівська ТГ</t>
  </si>
  <si>
    <t>Рівненська ТГ</t>
  </si>
  <si>
    <t>Головненська ТГ</t>
  </si>
  <si>
    <t>Любомльська ТГ</t>
  </si>
  <si>
    <t>Колківська ТГ</t>
  </si>
  <si>
    <t>Велимченська ТГ</t>
  </si>
  <si>
    <t>Копачівська ТГ</t>
  </si>
  <si>
    <t>Дубечненська ТГ</t>
  </si>
  <si>
    <t>Сереховичівська ТГ</t>
  </si>
  <si>
    <t>Смідинська ТГ</t>
  </si>
  <si>
    <t>Луківська ТГ</t>
  </si>
  <si>
    <t>Турійська ТГ</t>
  </si>
  <si>
    <t>Оваднівська ТГ</t>
  </si>
  <si>
    <t>Городищенська ТГ</t>
  </si>
  <si>
    <t>Затурцівська ТГ</t>
  </si>
  <si>
    <t>Торчинська ТГ</t>
  </si>
  <si>
    <t>Ківерцівська ТГ</t>
  </si>
  <si>
    <t>Підгайцівська ТГ</t>
  </si>
  <si>
    <t>Старовижівська ТГ</t>
  </si>
  <si>
    <t>Луцька ТГ</t>
  </si>
  <si>
    <t>Мар’янівська ТГ</t>
  </si>
  <si>
    <t>Доросинівська ТГ</t>
  </si>
  <si>
    <t>Сошичненська ТГ</t>
  </si>
  <si>
    <t>Берестечківська ТГ</t>
  </si>
  <si>
    <t>Володимир-Волинська ТГ</t>
  </si>
  <si>
    <t>Горохівська ТГ</t>
  </si>
  <si>
    <t>Камінь-Каширська ТГ</t>
  </si>
  <si>
    <t>Ковельська ТГ</t>
  </si>
  <si>
    <t>Локачинська ТГ</t>
  </si>
  <si>
    <t>Маневицька ТГ</t>
  </si>
  <si>
    <t>Нововолинська ТГ</t>
  </si>
  <si>
    <t>Олицька ТГ</t>
  </si>
  <si>
    <t>Ратнівська ТГ</t>
  </si>
  <si>
    <t>Рожищенська ТГ</t>
  </si>
  <si>
    <t>Дніпропетровська</t>
  </si>
  <si>
    <t>Апостолівська ТГ</t>
  </si>
  <si>
    <t>Богданівська ТГ</t>
  </si>
  <si>
    <t>Вербківська ТГ</t>
  </si>
  <si>
    <t>Святовасилівська ТГ</t>
  </si>
  <si>
    <t>Вакулівська ТГ</t>
  </si>
  <si>
    <t>Зеленодольська ТГ</t>
  </si>
  <si>
    <t>Грушівська ТГ</t>
  </si>
  <si>
    <t>Ляшківська ТГ</t>
  </si>
  <si>
    <t>Могилівська ТГ</t>
  </si>
  <si>
    <t>Нивотрудівська ТГ</t>
  </si>
  <si>
    <t>Новоолександрівська ТГ</t>
  </si>
  <si>
    <t>Новопокровська ТГ</t>
  </si>
  <si>
    <t>Солонянська ТГ</t>
  </si>
  <si>
    <t>Сурсько-Литовська ТГ</t>
  </si>
  <si>
    <t>Слобожанська ТГ</t>
  </si>
  <si>
    <t>Мирівська ТГ</t>
  </si>
  <si>
    <t>Божедарівська ТГ</t>
  </si>
  <si>
    <t>Васильківська ТГ</t>
  </si>
  <si>
    <t>Криничанська ТГ</t>
  </si>
  <si>
    <t>Лихівська ТГ</t>
  </si>
  <si>
    <t>Покровська ТГ</t>
  </si>
  <si>
    <t>Роздорська ТГ</t>
  </si>
  <si>
    <t>Софіївська ТГ</t>
  </si>
  <si>
    <t>Томаківська ТГ</t>
  </si>
  <si>
    <t>Царичанська ТГ</t>
  </si>
  <si>
    <t>Великомихайлівська ТГ</t>
  </si>
  <si>
    <t>Гречаноподівська ТГ</t>
  </si>
  <si>
    <t>Маломихайлівська ТГ</t>
  </si>
  <si>
    <t>Новолатівська ТГ</t>
  </si>
  <si>
    <t>Новопавлівська ТГ</t>
  </si>
  <si>
    <t>Дубовиківська ТГ</t>
  </si>
  <si>
    <t>Верхньодніпровська ТГ</t>
  </si>
  <si>
    <t>Межівська ТГ</t>
  </si>
  <si>
    <t>Першотравневська ТГ</t>
  </si>
  <si>
    <t>Червоногригорівська ТГ</t>
  </si>
  <si>
    <t>Межиріцька ТГ</t>
  </si>
  <si>
    <t>Тра ТГ</t>
  </si>
  <si>
    <t>Петриківська ТГ</t>
  </si>
  <si>
    <t>Миколаївська ТГ</t>
  </si>
  <si>
    <t>Зайцівська ТГ</t>
  </si>
  <si>
    <t>Раївська ТГ</t>
  </si>
  <si>
    <t>Іларіонівська ТГ</t>
  </si>
  <si>
    <t>Славгородська ТГ</t>
  </si>
  <si>
    <t>Китайгородська ТГ</t>
  </si>
  <si>
    <t>Карпівська ТГ</t>
  </si>
  <si>
    <t>Широківська ТГ</t>
  </si>
  <si>
    <t>Юр’ївська ТГ</t>
  </si>
  <si>
    <t>Любимівська ТГ</t>
  </si>
  <si>
    <t>Українська ТГ</t>
  </si>
  <si>
    <t>Саксаганська ТГ</t>
  </si>
  <si>
    <t>Девладівська ТГ</t>
  </si>
  <si>
    <t>Личківська ТГ</t>
  </si>
  <si>
    <t>Перещепинська ТГ</t>
  </si>
  <si>
    <t>Чумаківська ТГ</t>
  </si>
  <si>
    <t>Марганецька ТГ</t>
  </si>
  <si>
    <t>Глеюватська ТГ</t>
  </si>
  <si>
    <t>Затишнянська ТГ</t>
  </si>
  <si>
    <t>Магдалинівська ТГ</t>
  </si>
  <si>
    <t>Обухівська ТГ</t>
  </si>
  <si>
    <t>Чернеччинська ТГ</t>
  </si>
  <si>
    <t>Підгородненська ТГ</t>
  </si>
  <si>
    <t>Черкаська ТГ</t>
  </si>
  <si>
    <t>Кам'янська ТГ</t>
  </si>
  <si>
    <t>Брагинівська ТГ</t>
  </si>
  <si>
    <t>Верхівцівська ТГ</t>
  </si>
  <si>
    <t>Вільногірська ТГ</t>
  </si>
  <si>
    <t>Губиниська ТГ</t>
  </si>
  <si>
    <t>Дніпровська ТГ</t>
  </si>
  <si>
    <t>Жовтоводська ТГ</t>
  </si>
  <si>
    <t>Криворізька ТГ</t>
  </si>
  <si>
    <t>Лозуватська ТГ</t>
  </si>
  <si>
    <t>Нікопольська ТГ</t>
  </si>
  <si>
    <t>Новомосковська ТГ</t>
  </si>
  <si>
    <t>Новопільська ТГ</t>
  </si>
  <si>
    <t>Павлоградська ТГ</t>
  </si>
  <si>
    <t>Першотравенська ТГ</t>
  </si>
  <si>
    <t>Петропавлівська ТГ</t>
  </si>
  <si>
    <t>П’ятихатська ТГ</t>
  </si>
  <si>
    <t>Синельниківська ТГ</t>
  </si>
  <si>
    <t>Слов'янська ТГ</t>
  </si>
  <si>
    <t>Тернівська ТГ</t>
  </si>
  <si>
    <t>Донецька</t>
  </si>
  <si>
    <t>Лиманська ТГ</t>
  </si>
  <si>
    <t>Шахівська ТГ</t>
  </si>
  <si>
    <t>Соледарська ТГ</t>
  </si>
  <si>
    <t>Іллінівська ТГ</t>
  </si>
  <si>
    <t>Сіверська ТГ</t>
  </si>
  <si>
    <t>Званівська ТГ</t>
  </si>
  <si>
    <t>Андріївська ТГ</t>
  </si>
  <si>
    <t>Олександрівська ТГ</t>
  </si>
  <si>
    <t>Бахмутська ТГ</t>
  </si>
  <si>
    <t>Вугледарська ТГ</t>
  </si>
  <si>
    <t>Авдіївська ТГ</t>
  </si>
  <si>
    <t>Білозерська ТГ</t>
  </si>
  <si>
    <t>Великоновосілківська ТГ</t>
  </si>
  <si>
    <t>Волноваська ТГ</t>
  </si>
  <si>
    <t>Гродівська ТГ</t>
  </si>
  <si>
    <t>Добропільська ТГ</t>
  </si>
  <si>
    <t>Дружківська ТГ</t>
  </si>
  <si>
    <t>Кальчицька ТГ</t>
  </si>
  <si>
    <t>Комарська ТГ</t>
  </si>
  <si>
    <t>Костянтинівська ТГ</t>
  </si>
  <si>
    <t>Краматорська ТГ</t>
  </si>
  <si>
    <t>Курахівська ТГ</t>
  </si>
  <si>
    <t>Мангушська ТГ</t>
  </si>
  <si>
    <t>Мар'їнська ТГ</t>
  </si>
  <si>
    <t>Маріупольська ТГ</t>
  </si>
  <si>
    <t>Мирненська ТГ</t>
  </si>
  <si>
    <t>Мирноградська ТГ</t>
  </si>
  <si>
    <t>Нікольська ТГ</t>
  </si>
  <si>
    <t>Новогродівська ТГ</t>
  </si>
  <si>
    <t>Новодонецька ТГ</t>
  </si>
  <si>
    <t>Ольгинська ТГ</t>
  </si>
  <si>
    <t>Очеретинська ТГ</t>
  </si>
  <si>
    <t>Сартанська ТГ</t>
  </si>
  <si>
    <t>Світлодарська ТГ</t>
  </si>
  <si>
    <t>Святогірська ТГ</t>
  </si>
  <si>
    <t>Селидівська ТГ</t>
  </si>
  <si>
    <t>Старомлинівська ТГ</t>
  </si>
  <si>
    <t>Торецька ТГ</t>
  </si>
  <si>
    <t>Удачненська ТГ</t>
  </si>
  <si>
    <t>Хлібодарівська ТГ</t>
  </si>
  <si>
    <t>Часовоярська ТГ</t>
  </si>
  <si>
    <t>Житомирська</t>
  </si>
  <si>
    <t>Високівська ТГ</t>
  </si>
  <si>
    <t>Вишевицька ТГ</t>
  </si>
  <si>
    <t>Дубрівська ТГ</t>
  </si>
  <si>
    <t>Іршанська ТГ</t>
  </si>
  <si>
    <t>Народицька ТГ</t>
  </si>
  <si>
    <t>Новоборівська ТГ</t>
  </si>
  <si>
    <t>Потіївська ТГ</t>
  </si>
  <si>
    <t>Тетерівська ТГ</t>
  </si>
  <si>
    <t>Червоненська ТГ</t>
  </si>
  <si>
    <t>Корнинська ТГ</t>
  </si>
  <si>
    <t>Баранівська ТГ</t>
  </si>
  <si>
    <t>Коростишівська ТГ</t>
  </si>
  <si>
    <t>Олевська ТГ</t>
  </si>
  <si>
    <t>Брусилівська ТГ</t>
  </si>
  <si>
    <t>Городницька ТГ</t>
  </si>
  <si>
    <t>Довбиська ТГ</t>
  </si>
  <si>
    <t>Лугинська ТГ</t>
  </si>
  <si>
    <t>Миропільська ТГ</t>
  </si>
  <si>
    <t>Попільнянська ТГ</t>
  </si>
  <si>
    <t>Хорошівська ТГ</t>
  </si>
  <si>
    <t>Чоповицька ТГ</t>
  </si>
  <si>
    <t>Андрушківська ТГ</t>
  </si>
  <si>
    <t>Барашівська ТГ</t>
  </si>
  <si>
    <t>Білокоровицька ТГ</t>
  </si>
  <si>
    <t>Горщиківська ТГ</t>
  </si>
  <si>
    <t>Квітнева ТГ</t>
  </si>
  <si>
    <t>Семенівська ТГ</t>
  </si>
  <si>
    <t>Станишівська ТГ</t>
  </si>
  <si>
    <t>Ушомирська ТГ</t>
  </si>
  <si>
    <t>Чижівська ТГ</t>
  </si>
  <si>
    <t>Ємільчинська ТГ</t>
  </si>
  <si>
    <t>Любарська ТГ</t>
  </si>
  <si>
    <t>Брониківська ТГ</t>
  </si>
  <si>
    <t>Піщівська ТГ</t>
  </si>
  <si>
    <t>Словечанська ТГ</t>
  </si>
  <si>
    <t>Овруцька ТГ</t>
  </si>
  <si>
    <t>Курненська ТГ</t>
  </si>
  <si>
    <t>Пулинська ТГ</t>
  </si>
  <si>
    <t>Радомишльська ТГ</t>
  </si>
  <si>
    <t>Глибочицька ТГ</t>
  </si>
  <si>
    <t>Оліївська ТГ</t>
  </si>
  <si>
    <t>Вільшанська ТГ</t>
  </si>
  <si>
    <t>Вчорайшенська ТГ</t>
  </si>
  <si>
    <t>Гришковецька ТГ</t>
  </si>
  <si>
    <t>Райгородоцька ТГ</t>
  </si>
  <si>
    <t>Чуднівська ТГ</t>
  </si>
  <si>
    <t>Швайківська ТГ</t>
  </si>
  <si>
    <t>Житомирська ТГ</t>
  </si>
  <si>
    <t xml:space="preserve"> Новоград-Волинська ТГ</t>
  </si>
  <si>
    <t>Стриївська ТГ</t>
  </si>
  <si>
    <t>Харитонівська ТГ</t>
  </si>
  <si>
    <t>Старосілецька ТГ</t>
  </si>
  <si>
    <t>Андрушівська ТГ</t>
  </si>
  <si>
    <t>Бердичівська ТГ</t>
  </si>
  <si>
    <t>Березівська ТГ</t>
  </si>
  <si>
    <t>Волицька ТГ</t>
  </si>
  <si>
    <t>Гладковицька ТГ</t>
  </si>
  <si>
    <t>Городоцька ТГ</t>
  </si>
  <si>
    <t>Коростенська ТГ</t>
  </si>
  <si>
    <t>Малинська ТГ</t>
  </si>
  <si>
    <t>Новогуйвинська ТГ</t>
  </si>
  <si>
    <t>Романівська ТГ</t>
  </si>
  <si>
    <t>Ружинська ТГ</t>
  </si>
  <si>
    <t>Черняхівська ТГ</t>
  </si>
  <si>
    <t>Ярунська ТГ</t>
  </si>
  <si>
    <t>Закарпатська</t>
  </si>
  <si>
    <t>Вільховецька ТГ</t>
  </si>
  <si>
    <t>Тячівська ТГ</t>
  </si>
  <si>
    <t>Полянська ТГ</t>
  </si>
  <si>
    <t>Іршавська ТГ</t>
  </si>
  <si>
    <t>Перечинська ТГ</t>
  </si>
  <si>
    <t>Баранинська ТГ</t>
  </si>
  <si>
    <t>Мукачівська ТГ</t>
  </si>
  <si>
    <t>Великоберезнянська ТГ</t>
  </si>
  <si>
    <t>Горондівська ТГ</t>
  </si>
  <si>
    <t>Довжанська ТГ</t>
  </si>
  <si>
    <t>Зарічанська ТГ</t>
  </si>
  <si>
    <t>Кам’янська ТГ</t>
  </si>
  <si>
    <t>Керецьківська ТГ</t>
  </si>
  <si>
    <t>Косоньська ТГ</t>
  </si>
  <si>
    <t>Оноківська ТГ</t>
  </si>
  <si>
    <t>Холмківська ТГ</t>
  </si>
  <si>
    <t>Берегівська ТГ</t>
  </si>
  <si>
    <t>Батівська ТГ</t>
  </si>
  <si>
    <t>Бедевлянська ТГ</t>
  </si>
  <si>
    <t>Білківська ТГ</t>
  </si>
  <si>
    <t>Богданська ТГ</t>
  </si>
  <si>
    <t>Буштинська ТГ</t>
  </si>
  <si>
    <t>Великоберезька ТГ</t>
  </si>
  <si>
    <t>Великобийганська ТГ</t>
  </si>
  <si>
    <t>Великобичківська ТГ</t>
  </si>
  <si>
    <t>Великодобронська ТГ</t>
  </si>
  <si>
    <t>Великолучківська ТГ</t>
  </si>
  <si>
    <t>Верхньокоропецька ТГ</t>
  </si>
  <si>
    <t>Вилоцька ТГ</t>
  </si>
  <si>
    <t>Виноградівська ТГ</t>
  </si>
  <si>
    <t>Вишківська ТГ</t>
  </si>
  <si>
    <t>Воловецька ТГ</t>
  </si>
  <si>
    <t>Горінчівська ТГ</t>
  </si>
  <si>
    <t>Драгівська ТГ</t>
  </si>
  <si>
    <t>Дубриницько-Малоберезнянська ТГ</t>
  </si>
  <si>
    <t>Жденіївська ТГ</t>
  </si>
  <si>
    <t>Івановецька ТГ</t>
  </si>
  <si>
    <t>Колочавська ТГ</t>
  </si>
  <si>
    <t>Кольчинська ТГ</t>
  </si>
  <si>
    <t>Королівська ТГ</t>
  </si>
  <si>
    <t>Костринська ТГ</t>
  </si>
  <si>
    <t>Міжгірська ТГ</t>
  </si>
  <si>
    <t>Неліпинська ТГ</t>
  </si>
  <si>
    <t>Нересницька ТГ</t>
  </si>
  <si>
    <t>Нижньоворітська ТГ</t>
  </si>
  <si>
    <t>Пийтерфолвівська ТГ</t>
  </si>
  <si>
    <t>Пилипецька ТГ</t>
  </si>
  <si>
    <t>Рахівська ТГ</t>
  </si>
  <si>
    <t>Свалявська ТГ</t>
  </si>
  <si>
    <t>Середнянська ТГ</t>
  </si>
  <si>
    <t>Синевирська ТГ</t>
  </si>
  <si>
    <t>Солотвинська ТГ</t>
  </si>
  <si>
    <t>Ставненська ТГ</t>
  </si>
  <si>
    <t>Сюртівська ТГ</t>
  </si>
  <si>
    <t>Тересвянська ТГ</t>
  </si>
  <si>
    <t>Тур'є-Реметівська ТГ</t>
  </si>
  <si>
    <t>Углянська ТГ</t>
  </si>
  <si>
    <t>Ужгородська ТГ</t>
  </si>
  <si>
    <t>Усть-Чорнянська ТГ</t>
  </si>
  <si>
    <t>Хустська ТГ</t>
  </si>
  <si>
    <t>Чинадіївська ТГ</t>
  </si>
  <si>
    <t>Чопська ТГ</t>
  </si>
  <si>
    <t>Ясінянська ТГ</t>
  </si>
  <si>
    <t>Запорізька</t>
  </si>
  <si>
    <t>Берестівська ТГ</t>
  </si>
  <si>
    <t>Веселівська ТГ</t>
  </si>
  <si>
    <t>Комиш-Зорянська ТГ</t>
  </si>
  <si>
    <t>Преображенська ТГ</t>
  </si>
  <si>
    <t>Смирновська ТГ</t>
  </si>
  <si>
    <t>Воскресенська ТГ</t>
  </si>
  <si>
    <t>Долинська ТГ</t>
  </si>
  <si>
    <t>Приморська ТГ</t>
  </si>
  <si>
    <t>Комишуваська ТГ</t>
  </si>
  <si>
    <t>Біленьківська ТГ</t>
  </si>
  <si>
    <t>Малотокмачанська ТГ</t>
  </si>
  <si>
    <t>Осипенківська ТГ</t>
  </si>
  <si>
    <t>Таврійська ТГ</t>
  </si>
  <si>
    <t>Кам’янсько-Дніпровська ТГ</t>
  </si>
  <si>
    <t>Оріхівська ТГ</t>
  </si>
  <si>
    <t>Великобілозерська ТГ</t>
  </si>
  <si>
    <t>Чернігівська ТГ</t>
  </si>
  <si>
    <t>Гуляйпільська ТГ</t>
  </si>
  <si>
    <t>Водянська ТГ</t>
  </si>
  <si>
    <t>Новоуспенівська ТГ</t>
  </si>
  <si>
    <t>Чкаловська ТГ</t>
  </si>
  <si>
    <t>Петро-Михайлівська ТГ</t>
  </si>
  <si>
    <t>Воздвижівська ТГ</t>
  </si>
  <si>
    <t>Плодородненська ТГ</t>
  </si>
  <si>
    <t>Приазовська ТГ</t>
  </si>
  <si>
    <t>Кирилівська ТГ</t>
  </si>
  <si>
    <t>Якимівська ТГ</t>
  </si>
  <si>
    <t>Новобогданівська ТГ</t>
  </si>
  <si>
    <t>Благовіщенська ТГ</t>
  </si>
  <si>
    <t>Михайлівська ТГ</t>
  </si>
  <si>
    <t>Роздольська ТГ</t>
  </si>
  <si>
    <t>Бердянська ТГ</t>
  </si>
  <si>
    <t>Більмацька ТГ</t>
  </si>
  <si>
    <t>Пологівська ТГ</t>
  </si>
  <si>
    <t>Розівська ТГ</t>
  </si>
  <si>
    <t>Андрівська ТГ</t>
  </si>
  <si>
    <t>Малинівська ТГ</t>
  </si>
  <si>
    <t>Новенська ТГ</t>
  </si>
  <si>
    <t>Тернуватська ТГ</t>
  </si>
  <si>
    <t>Федорівська ТГ</t>
  </si>
  <si>
    <t>Василівська ТГ</t>
  </si>
  <si>
    <t>Вільнянська ТГ</t>
  </si>
  <si>
    <t>Дніпрорудненська ТГ</t>
  </si>
  <si>
    <t>Енергодарська ТГ</t>
  </si>
  <si>
    <t>Запорізька ТГ</t>
  </si>
  <si>
    <t>Коларівська ТГ</t>
  </si>
  <si>
    <t>Кушугумська ТГ</t>
  </si>
  <si>
    <t>Малобілозерська ТГ</t>
  </si>
  <si>
    <t>Матвіївська ТГ</t>
  </si>
  <si>
    <t>Мелітопольська ТГ</t>
  </si>
  <si>
    <t>Михайло-Лукашівська ТГ</t>
  </si>
  <si>
    <t>Молочанська ТГ</t>
  </si>
  <si>
    <t>Нововасилівська ТГ</t>
  </si>
  <si>
    <t>Новомиколаївська ТГ</t>
  </si>
  <si>
    <t>Степненська ТГ</t>
  </si>
  <si>
    <t>Степногірська ТГ</t>
  </si>
  <si>
    <t>Терпіннівська ТГ</t>
  </si>
  <si>
    <t>Токмацька ТГ</t>
  </si>
  <si>
    <t>Івано-Франківська</t>
  </si>
  <si>
    <t>Верхнянська ТГ</t>
  </si>
  <si>
    <t>Печеніжинська ТГ</t>
  </si>
  <si>
    <t>Старобогородчанська ТГ</t>
  </si>
  <si>
    <t>Білоберізька ТГ</t>
  </si>
  <si>
    <t>Тлумацька ТГ</t>
  </si>
  <si>
    <t>Більшівцівська ТГ</t>
  </si>
  <si>
    <t>Витвицька ТГ</t>
  </si>
  <si>
    <t>Космацька ТГ</t>
  </si>
  <si>
    <t>Матеївецька ТГ</t>
  </si>
  <si>
    <t>Нижньовербізька ТГ</t>
  </si>
  <si>
    <t>П’ядицька ТГ</t>
  </si>
  <si>
    <t>Олешанська ТГ</t>
  </si>
  <si>
    <t>Дзвиняцька ТГ</t>
  </si>
  <si>
    <t>Рожнівська ТГ</t>
  </si>
  <si>
    <t>Яблунівська ТГ</t>
  </si>
  <si>
    <t>Переріслянська ТГ</t>
  </si>
  <si>
    <t>Ланчинська ТГ</t>
  </si>
  <si>
    <t>Заболотівська ТГ</t>
  </si>
  <si>
    <t>Ямницька ТГ</t>
  </si>
  <si>
    <t>Брошнів-Осадська ТГ</t>
  </si>
  <si>
    <t>Войнилівська ТГ</t>
  </si>
  <si>
    <t>Делятинська ТГ</t>
  </si>
  <si>
    <t>Спаська ТГ</t>
  </si>
  <si>
    <t>Загвіздянська ТГ</t>
  </si>
  <si>
    <t>Угринівська ТГ</t>
  </si>
  <si>
    <t>Букачівська ТГ</t>
  </si>
  <si>
    <t>Вигодська ТГ</t>
  </si>
  <si>
    <t>Коршівська ТГ</t>
  </si>
  <si>
    <t>Новицька ТГ</t>
  </si>
  <si>
    <t>Коломийська ТГ</t>
  </si>
  <si>
    <t>Калуська ТГ</t>
  </si>
  <si>
    <t>Івано-Франківська ТГ</t>
  </si>
  <si>
    <t>Гвіздецька ТГ</t>
  </si>
  <si>
    <t>Єзупільська ТГ</t>
  </si>
  <si>
    <t>Пасічнянська ТГ</t>
  </si>
  <si>
    <t>Підгайчиківська ТГ</t>
  </si>
  <si>
    <t>Богородчанська ТГ</t>
  </si>
  <si>
    <t>Болехівська ТГ</t>
  </si>
  <si>
    <t>Бурштинська ТГ</t>
  </si>
  <si>
    <t>Верховинська ТГ</t>
  </si>
  <si>
    <t>Ворохтянська ТГ</t>
  </si>
  <si>
    <t>Галицька ТГ</t>
  </si>
  <si>
    <t>Городенківська ТГ</t>
  </si>
  <si>
    <t>Дубовецька ТГ</t>
  </si>
  <si>
    <t>Зеленська ТГ</t>
  </si>
  <si>
    <t>Косівська ТГ</t>
  </si>
  <si>
    <t>Кутська ТГ</t>
  </si>
  <si>
    <t>Лисецька ТГ</t>
  </si>
  <si>
    <t>Надвірнянська ТГ</t>
  </si>
  <si>
    <t>Обертинська ТГ</t>
  </si>
  <si>
    <t>Отинійська ТГ</t>
  </si>
  <si>
    <t>Перегінська ТГ</t>
  </si>
  <si>
    <t>Поляницька ТГ</t>
  </si>
  <si>
    <t>Рогатинська ТГ</t>
  </si>
  <si>
    <t>Рожнятівська ТГ</t>
  </si>
  <si>
    <t>Снятинська ТГ</t>
  </si>
  <si>
    <t>Тисменицька ТГ</t>
  </si>
  <si>
    <t>Чернелицька ТГ</t>
  </si>
  <si>
    <t>Яремчанська ТГ</t>
  </si>
  <si>
    <t>Київська</t>
  </si>
  <si>
    <t>Калитянська ТГ</t>
  </si>
  <si>
    <t>Пісківська ТГ</t>
  </si>
  <si>
    <t>Медвинська ТГ</t>
  </si>
  <si>
    <t>Великодимерська ТГ</t>
  </si>
  <si>
    <t>Дівичківська ТГ</t>
  </si>
  <si>
    <t>Фурсівська ТГ</t>
  </si>
  <si>
    <t>Узинська ТГ</t>
  </si>
  <si>
    <t>Тетіївська ТГ</t>
  </si>
  <si>
    <t>Студениківська ТГ</t>
  </si>
  <si>
    <t>Баришівська ТГ</t>
  </si>
  <si>
    <t>Бородянська ТГ</t>
  </si>
  <si>
    <t>Ковалівська ТГ</t>
  </si>
  <si>
    <t>Миронівська ТГ</t>
  </si>
  <si>
    <t>Березанська ТГ</t>
  </si>
  <si>
    <t>Бучанська ТГ</t>
  </si>
  <si>
    <t>Ржищівська ТГ</t>
  </si>
  <si>
    <t>Богуславська ТГ</t>
  </si>
  <si>
    <t>Глевахівська ТГ</t>
  </si>
  <si>
    <t>Ташанська ТГ</t>
  </si>
  <si>
    <t>Томашівська ТГ</t>
  </si>
  <si>
    <t>Циблівська ТГ</t>
  </si>
  <si>
    <t>Зазимська ТГ</t>
  </si>
  <si>
    <t>Бишівська ТГ</t>
  </si>
  <si>
    <t>Білогородська ТГ</t>
  </si>
  <si>
    <t>Білоцерківська ТГ</t>
  </si>
  <si>
    <t>Бориспільська ТГ</t>
  </si>
  <si>
    <t>Борщагівська ТГ</t>
  </si>
  <si>
    <t>Боярська ТГ</t>
  </si>
  <si>
    <t>Броварська ТГ</t>
  </si>
  <si>
    <t>Вишгородська ТГ</t>
  </si>
  <si>
    <t>Вишнева ТГ</t>
  </si>
  <si>
    <t>Володарська ТГ</t>
  </si>
  <si>
    <t>Вороньківська ТГ</t>
  </si>
  <si>
    <t>Гатненська ТГ</t>
  </si>
  <si>
    <t>Гірська ТГ</t>
  </si>
  <si>
    <t>Гостомельська ТГ</t>
  </si>
  <si>
    <t>Гребінківська ТГ</t>
  </si>
  <si>
    <t>Димерська ТГ</t>
  </si>
  <si>
    <t>Дмитрівська ТГ</t>
  </si>
  <si>
    <t>Згурівська ТГ</t>
  </si>
  <si>
    <t>Золочівська ТГ</t>
  </si>
  <si>
    <t>Іванківська ТГ</t>
  </si>
  <si>
    <t>Ірпінська ТГ</t>
  </si>
  <si>
    <t>Кагарлицька ТГ</t>
  </si>
  <si>
    <t>Кожанська ТГ</t>
  </si>
  <si>
    <t>Козинська ТГ</t>
  </si>
  <si>
    <t>Коцюбинська ТГ</t>
  </si>
  <si>
    <t>Макарівська ТГ</t>
  </si>
  <si>
    <t>Маловільшанська ТГ</t>
  </si>
  <si>
    <t>Немішаївська ТГ</t>
  </si>
  <si>
    <t>Переяславська ТГ</t>
  </si>
  <si>
    <t>Петрівська ТГ</t>
  </si>
  <si>
    <t>Пірнівська ТГ</t>
  </si>
  <si>
    <t>Поліська ТГ</t>
  </si>
  <si>
    <t>Пристолична ТГ</t>
  </si>
  <si>
    <t>Рокитнянська ТГ</t>
  </si>
  <si>
    <t>Сквирська ТГ</t>
  </si>
  <si>
    <t>Славутицька ТГ</t>
  </si>
  <si>
    <t>Ставищенська ТГ</t>
  </si>
  <si>
    <t>Таращанська ТГ</t>
  </si>
  <si>
    <t>Фастівська ТГ</t>
  </si>
  <si>
    <t>Феодосіївська ТГ</t>
  </si>
  <si>
    <t>Чабанівська ТГ</t>
  </si>
  <si>
    <t>Яготинська ТГ</t>
  </si>
  <si>
    <t>Кіровоградська</t>
  </si>
  <si>
    <t>Бобринецька ТГ</t>
  </si>
  <si>
    <t>Маловисківська ТГ</t>
  </si>
  <si>
    <t>Новоукраїнська ТГ</t>
  </si>
  <si>
    <t>Великоандрусівська ТГ</t>
  </si>
  <si>
    <t>Соколівська ТГ</t>
  </si>
  <si>
    <t>Ганнівська ТГ</t>
  </si>
  <si>
    <t>Великосеверинівська ТГ</t>
  </si>
  <si>
    <t>Тишківська ТГ</t>
  </si>
  <si>
    <t>Катеринівська ТГ</t>
  </si>
  <si>
    <t>Первозванівська ТГ</t>
  </si>
  <si>
    <t>Компаніївська ТГ</t>
  </si>
  <si>
    <t>Смолінська ТГ</t>
  </si>
  <si>
    <t>Помічнянська ТГ</t>
  </si>
  <si>
    <t>Новопразька ТГ</t>
  </si>
  <si>
    <t>Приютівська ТГ</t>
  </si>
  <si>
    <t>Добровеличківська ТГ</t>
  </si>
  <si>
    <t>Піщанобрідська ТГ</t>
  </si>
  <si>
    <t>Попельнастівська ТГ</t>
  </si>
  <si>
    <t>Глодоська ТГ</t>
  </si>
  <si>
    <t>Гурівська ТГ</t>
  </si>
  <si>
    <t>Злинська ТГ</t>
  </si>
  <si>
    <t>Кропивницька ТГ</t>
  </si>
  <si>
    <t>Аджамська ТГ</t>
  </si>
  <si>
    <t>Гайворонська ТГ</t>
  </si>
  <si>
    <t>Голованівська ТГ</t>
  </si>
  <si>
    <t>Заваллівська ТГ</t>
  </si>
  <si>
    <t>Знам'янська ТГ</t>
  </si>
  <si>
    <t>Кетрисанівська ТГ</t>
  </si>
  <si>
    <t>Надлацька ТГ</t>
  </si>
  <si>
    <t>Новгородківська ТГ</t>
  </si>
  <si>
    <t>Новоархангельська ТГ</t>
  </si>
  <si>
    <t>Новомиргородська ТГ</t>
  </si>
  <si>
    <t>Олександрійська ТГ</t>
  </si>
  <si>
    <t>Онуфріївська ТГ</t>
  </si>
  <si>
    <t>Пантаївська ТГ</t>
  </si>
  <si>
    <t>Перегонівська ТГ</t>
  </si>
  <si>
    <t>Підвисоцька ТГ</t>
  </si>
  <si>
    <t>Побузька ТГ</t>
  </si>
  <si>
    <t>Рівнянська ТГ</t>
  </si>
  <si>
    <t>Світловодська ТГ</t>
  </si>
  <si>
    <t>Суботцівська ТГ</t>
  </si>
  <si>
    <t>Устинівська ТГ</t>
  </si>
  <si>
    <t>Луганська</t>
  </si>
  <si>
    <t>Білокуракинська ТГ</t>
  </si>
  <si>
    <t>Новопсковська ТГ</t>
  </si>
  <si>
    <t>Чмирівська ТГ</t>
  </si>
  <si>
    <t>Біловодська ТГ</t>
  </si>
  <si>
    <t>Красноріченська ТГ</t>
  </si>
  <si>
    <t>Нижньодуванська ТГ</t>
  </si>
  <si>
    <t>Лозно-Олександрівська ТГ</t>
  </si>
  <si>
    <t>Шульгинська ТГ</t>
  </si>
  <si>
    <t>Марківська ТГ</t>
  </si>
  <si>
    <t>Коломийчиська ТГ</t>
  </si>
  <si>
    <t>Білолуцька ТГ</t>
  </si>
  <si>
    <t>Кремінська ТГ</t>
  </si>
  <si>
    <t>Лисичанська ТГ</t>
  </si>
  <si>
    <t>Міловська ТГ</t>
  </si>
  <si>
    <t>Нижньотеплівська ТГ</t>
  </si>
  <si>
    <t>Новоайдарська ТГ</t>
  </si>
  <si>
    <t>Попаснянська ТГ</t>
  </si>
  <si>
    <t>Рубіжанська ТГ</t>
  </si>
  <si>
    <t>Сватівська ТГ</t>
  </si>
  <si>
    <t>Сєвєродонецька ТГ</t>
  </si>
  <si>
    <t>Станично-Луганська ТГ</t>
  </si>
  <si>
    <t>Старобільська ТГ</t>
  </si>
  <si>
    <t>Щастинська ТГ</t>
  </si>
  <si>
    <t>Львівська</t>
  </si>
  <si>
    <t>Бісковицька ТГ</t>
  </si>
  <si>
    <t>Гніздичівська ТГ</t>
  </si>
  <si>
    <t>Заболотцівська ТГ</t>
  </si>
  <si>
    <t>Новокалинівська ТГ</t>
  </si>
  <si>
    <t>Ходорівська ТГ</t>
  </si>
  <si>
    <t>Мостиська ТГ</t>
  </si>
  <si>
    <t>Судововишнянська ТГ</t>
  </si>
  <si>
    <t>Давидівська ТГ</t>
  </si>
  <si>
    <t>Жовтанецька ТГ</t>
  </si>
  <si>
    <t>Шегинівська ТГ</t>
  </si>
  <si>
    <t>Великолюбінська ТГ</t>
  </si>
  <si>
    <t>Розвадівська ТГ</t>
  </si>
  <si>
    <t>Підберізцівська ТГ</t>
  </si>
  <si>
    <t>Солонківська ТГ</t>
  </si>
  <si>
    <t>Щирецька ТГ</t>
  </si>
  <si>
    <t>Рудківська ТГ</t>
  </si>
  <si>
    <t>Славська ТГ</t>
  </si>
  <si>
    <t>Великомостівська ТГ</t>
  </si>
  <si>
    <t>Кам’янка-Бузька ТГ</t>
  </si>
  <si>
    <t>Мурованська ТГ</t>
  </si>
  <si>
    <t>Бібрська ТГ</t>
  </si>
  <si>
    <t>Зимноводівська ТГ</t>
  </si>
  <si>
    <t>Лопатинська ТГ</t>
  </si>
  <si>
    <t>Меденицька ТГ</t>
  </si>
  <si>
    <t>Радехівська ТГ</t>
  </si>
  <si>
    <t>Белзька ТГ</t>
  </si>
  <si>
    <t>Боринська ТГ</t>
  </si>
  <si>
    <t>Бориславська ТГ</t>
  </si>
  <si>
    <t>Бродівська ТГ</t>
  </si>
  <si>
    <t>Буська ТГ</t>
  </si>
  <si>
    <t>Глинянська ТГ</t>
  </si>
  <si>
    <t>Грабовецько-Дулібівська ТГ</t>
  </si>
  <si>
    <t>Добромильська ТГ</t>
  </si>
  <si>
    <t>Добросинсько-Магерівська ТГ</t>
  </si>
  <si>
    <t>Добротвірська ТГ</t>
  </si>
  <si>
    <t>Дрогобицька ТГ</t>
  </si>
  <si>
    <t>Жидачівська ТГ</t>
  </si>
  <si>
    <t>Жовківська ТГ</t>
  </si>
  <si>
    <t>Журавненська ТГ</t>
  </si>
  <si>
    <t>Козівська ТГ</t>
  </si>
  <si>
    <t>Комарнівська ТГ</t>
  </si>
  <si>
    <t>Красненська ТГ</t>
  </si>
  <si>
    <t>Куликівська ТГ</t>
  </si>
  <si>
    <t>Львівська ТГ</t>
  </si>
  <si>
    <t>Моршинська ТГ</t>
  </si>
  <si>
    <t>Новороздільська ТГ</t>
  </si>
  <si>
    <t>Новояворівська ТГ</t>
  </si>
  <si>
    <t>Новояричівська ТГ</t>
  </si>
  <si>
    <t>Оброшинська ТГ</t>
  </si>
  <si>
    <t>Перемишлянська ТГ</t>
  </si>
  <si>
    <t>Підкамінська ТГ</t>
  </si>
  <si>
    <t>Поморянська ТГ</t>
  </si>
  <si>
    <t>Пустомитівська ТГ</t>
  </si>
  <si>
    <t>Рава-Руська ТГ</t>
  </si>
  <si>
    <t>Ралівська ТГ</t>
  </si>
  <si>
    <t>Самбірська ТГ</t>
  </si>
  <si>
    <t>Сколівська ТГ</t>
  </si>
  <si>
    <t>Сокальська ТГ</t>
  </si>
  <si>
    <t>Сокільницька ТГ</t>
  </si>
  <si>
    <t>Старосамбірська ТГ</t>
  </si>
  <si>
    <t>Стрийська ТГ</t>
  </si>
  <si>
    <t>Стрілківська ТГ</t>
  </si>
  <si>
    <t>Східницька ТГ</t>
  </si>
  <si>
    <t>Трускавецька ТГ</t>
  </si>
  <si>
    <t>Турківська ТГ</t>
  </si>
  <si>
    <t>Хирівська ТГ</t>
  </si>
  <si>
    <t>Червоноградська ТГ</t>
  </si>
  <si>
    <t>Яворівська ТГ</t>
  </si>
  <si>
    <t>Миколаївська</t>
  </si>
  <si>
    <t>Куцурубська ТГ</t>
  </si>
  <si>
    <t>Баштанська ТГ</t>
  </si>
  <si>
    <t>Веселинівська ТГ</t>
  </si>
  <si>
    <t>Доманівська ТГ</t>
  </si>
  <si>
    <t>Ольшанська ТГ</t>
  </si>
  <si>
    <t>Веснянська ТГ</t>
  </si>
  <si>
    <t>Кам’яномостівська ТГ</t>
  </si>
  <si>
    <t>Благодатненська ТГ</t>
  </si>
  <si>
    <t>Бузька ТГ</t>
  </si>
  <si>
    <t>Галицинівська ТГ</t>
  </si>
  <si>
    <t>Коблівська ТГ</t>
  </si>
  <si>
    <t>Мостівська ТГ</t>
  </si>
  <si>
    <t>Нечаянська ТГ</t>
  </si>
  <si>
    <t>Прибужанівська ТГ</t>
  </si>
  <si>
    <t>Чорноморська ТГ</t>
  </si>
  <si>
    <t>Шевченківська ТГ</t>
  </si>
  <si>
    <t>Дорошівська ТГ</t>
  </si>
  <si>
    <t>Прибузька ТГ</t>
  </si>
  <si>
    <t>Володимирівська ТГ</t>
  </si>
  <si>
    <t>Казанківська ТГ</t>
  </si>
  <si>
    <t>Радсадівська ТГ</t>
  </si>
  <si>
    <t>Арбузинська ТГ</t>
  </si>
  <si>
    <t>Вознесенська ТГ</t>
  </si>
  <si>
    <t>Березнегуватська ТГ</t>
  </si>
  <si>
    <t>Новобузька ТГ</t>
  </si>
  <si>
    <t>Снігурівська ТГ</t>
  </si>
  <si>
    <t>Вільнозапорізька ТГ</t>
  </si>
  <si>
    <t>Мигіївська ТГ</t>
  </si>
  <si>
    <t>Новомар’ївська ТГ</t>
  </si>
  <si>
    <t>Сухоєланецька ТГ</t>
  </si>
  <si>
    <t>Мішково-Погорілівська ТГ</t>
  </si>
  <si>
    <t>Братська ТГ</t>
  </si>
  <si>
    <t>Врадіївська ТГ</t>
  </si>
  <si>
    <t>Єланецька ТГ</t>
  </si>
  <si>
    <t>Інгульська ТГ</t>
  </si>
  <si>
    <t>Кривоозерська ТГ</t>
  </si>
  <si>
    <t>Новоодеська ТГ</t>
  </si>
  <si>
    <t>Очаківська ТГ</t>
  </si>
  <si>
    <t>Первомайська ТГ</t>
  </si>
  <si>
    <t>Привільненська ТГ</t>
  </si>
  <si>
    <t>Синюхинобрідська ТГ</t>
  </si>
  <si>
    <t>Степівська ТГ</t>
  </si>
  <si>
    <t>Южноукраїнська ТГ</t>
  </si>
  <si>
    <t>Одеська</t>
  </si>
  <si>
    <t>Балтська ТГ</t>
  </si>
  <si>
    <t>Біляївська ТГ</t>
  </si>
  <si>
    <t>Красносільська ТГ</t>
  </si>
  <si>
    <t>Маразліївська ТГ</t>
  </si>
  <si>
    <t>Розквітівська ТГ</t>
  </si>
  <si>
    <t>Тузлівська ТГ</t>
  </si>
  <si>
    <t>Новокальчевська ТГ</t>
  </si>
  <si>
    <t>Затишанська ТГ</t>
  </si>
  <si>
    <t>Ширяївська ТГ</t>
  </si>
  <si>
    <t>Коноплянська ТГ</t>
  </si>
  <si>
    <t>Яськівська ТГ</t>
  </si>
  <si>
    <t>Куяльницька ТГ</t>
  </si>
  <si>
    <t>Старокозацька ТГ</t>
  </si>
  <si>
    <t>Шабівська ТГ</t>
  </si>
  <si>
    <t>Вилківська ТГ</t>
  </si>
  <si>
    <t>Авангардівська ТГ</t>
  </si>
  <si>
    <t>Дальницька ТГ</t>
  </si>
  <si>
    <t>Маяківська ТГ</t>
  </si>
  <si>
    <t>Цебриківська ТГ</t>
  </si>
  <si>
    <t>Знам’янська ТГ</t>
  </si>
  <si>
    <t>Мологівська ТГ</t>
  </si>
  <si>
    <t>Таїровська ТГ</t>
  </si>
  <si>
    <t>Кілійська ТГ</t>
  </si>
  <si>
    <t>Любашівська ТГ</t>
  </si>
  <si>
    <t>Окнянська ТГ</t>
  </si>
  <si>
    <t>Визирська ТГ</t>
  </si>
  <si>
    <t>Великобуялицька ТГ</t>
  </si>
  <si>
    <t>Великоплосківська ТГ</t>
  </si>
  <si>
    <t>Зеленогірська ТГ</t>
  </si>
  <si>
    <t>Андрієво-Іванівська ТГ</t>
  </si>
  <si>
    <t>Новоборисівська ТГ</t>
  </si>
  <si>
    <t>Петровірівська ТГ</t>
  </si>
  <si>
    <t>Чогодарівська ТГ</t>
  </si>
  <si>
    <t>Ананьївська ТГ</t>
  </si>
  <si>
    <t>Арцизька ТГ</t>
  </si>
  <si>
    <t>Білгород-Дністровська ТГ</t>
  </si>
  <si>
    <t>Болградська ТГ</t>
  </si>
  <si>
    <t>Бородінська ТГ</t>
  </si>
  <si>
    <t>Великодальницька ТГ</t>
  </si>
  <si>
    <t>Великодолинська ТГ</t>
  </si>
  <si>
    <t>Вигодянська ТГ</t>
  </si>
  <si>
    <t>Городненська ТГ</t>
  </si>
  <si>
    <t>Дачненська ТГ</t>
  </si>
  <si>
    <t>Дивізійська ТГ</t>
  </si>
  <si>
    <t>Доброславська ТГ</t>
  </si>
  <si>
    <t>Захарівська ТГ</t>
  </si>
  <si>
    <t>Ізмаїльська ТГ</t>
  </si>
  <si>
    <t>Кароліно-Бугазька ТГ</t>
  </si>
  <si>
    <t>Кодимська ТГ</t>
  </si>
  <si>
    <t>Криничненська ТГ</t>
  </si>
  <si>
    <t>Кубейська ТГ</t>
  </si>
  <si>
    <t>Кулевчанська ТГ</t>
  </si>
  <si>
    <t>Курісовська ТГ</t>
  </si>
  <si>
    <t>Нерубайська ТГ</t>
  </si>
  <si>
    <t>Овідіопольська ТГ</t>
  </si>
  <si>
    <t>Одеська ТГ</t>
  </si>
  <si>
    <t>Плахтіївська ТГ</t>
  </si>
  <si>
    <t>Подільська ТГ</t>
  </si>
  <si>
    <t>Раухівська ТГ</t>
  </si>
  <si>
    <t>Ренійська ТГ</t>
  </si>
  <si>
    <t>Роздільнянська ТГ</t>
  </si>
  <si>
    <t>Савранська ТГ</t>
  </si>
  <si>
    <t>Саратська ТГ</t>
  </si>
  <si>
    <t>Саф'янівська ТГ</t>
  </si>
  <si>
    <t>Сергіївська ТГ</t>
  </si>
  <si>
    <t>Слобідська ТГ</t>
  </si>
  <si>
    <t>Старомаяківська ТГ</t>
  </si>
  <si>
    <t>Степанівська ТГ</t>
  </si>
  <si>
    <t>Стрюківська ТГ</t>
  </si>
  <si>
    <t>Суворовська ТГ</t>
  </si>
  <si>
    <t>Тарутинська ТГ</t>
  </si>
  <si>
    <t>Татарбунарська ТГ</t>
  </si>
  <si>
    <t>Теплодарська ТГ</t>
  </si>
  <si>
    <t>Усатівська ТГ</t>
  </si>
  <si>
    <t>Успенівська ТГ</t>
  </si>
  <si>
    <t>Фонтанська ТГ</t>
  </si>
  <si>
    <t>Южненська ТГ</t>
  </si>
  <si>
    <t>Полтавська</t>
  </si>
  <si>
    <t>Глобинська ТГ</t>
  </si>
  <si>
    <t>Омельницька ТГ</t>
  </si>
  <si>
    <t>Пирятинська ТГ</t>
  </si>
  <si>
    <t>Пришибська ТГ</t>
  </si>
  <si>
    <t>Шишацька ТГ</t>
  </si>
  <si>
    <t>Скороходівська ТГ</t>
  </si>
  <si>
    <t>Решетилівська ТГ</t>
  </si>
  <si>
    <t>Великосорочинська ТГ</t>
  </si>
  <si>
    <t>Великобагачанська ТГ</t>
  </si>
  <si>
    <t>Ланнівська ТГ</t>
  </si>
  <si>
    <t>Лохвицька ТГ</t>
  </si>
  <si>
    <t>Драбинівська ТГ</t>
  </si>
  <si>
    <t>Нехворощанська ТГ</t>
  </si>
  <si>
    <t>Новосанжарська ТГ</t>
  </si>
  <si>
    <t>Новогалещинська ТГ</t>
  </si>
  <si>
    <t>Сенчанська ТГ</t>
  </si>
  <si>
    <t>Петрівсько-Роменська ТГ</t>
  </si>
  <si>
    <t>Козельщинська ТГ</t>
  </si>
  <si>
    <t>Машівська ТГ</t>
  </si>
  <si>
    <t>Щербанівська ТГ</t>
  </si>
  <si>
    <t>Оболонська ТГ</t>
  </si>
  <si>
    <t>Мачухівська ТГ</t>
  </si>
  <si>
    <t>Терешківська ТГ</t>
  </si>
  <si>
    <t>Коломацька ТГ</t>
  </si>
  <si>
    <t>Краснолуцька ТГ</t>
  </si>
  <si>
    <t>Опішнянська ТГ</t>
  </si>
  <si>
    <t>Чорнухинська ТГ</t>
  </si>
  <si>
    <t>Гадяцька ТГ</t>
  </si>
  <si>
    <t>Горішньоплавнівська ТГ</t>
  </si>
  <si>
    <t>Новоселівська ТГ</t>
  </si>
  <si>
    <t>Великобудищанська ТГ</t>
  </si>
  <si>
    <t>Гоголівська ТГ</t>
  </si>
  <si>
    <t>Зіньківська ТГ</t>
  </si>
  <si>
    <t>Новооржицька ТГ</t>
  </si>
  <si>
    <t>Ромоданівська ТГ</t>
  </si>
  <si>
    <t>Білицька ТГ</t>
  </si>
  <si>
    <t>Великорублівська ТГ</t>
  </si>
  <si>
    <t>Градизька ТГ</t>
  </si>
  <si>
    <t>Диканська ТГ</t>
  </si>
  <si>
    <t>Заводська ТГ</t>
  </si>
  <si>
    <t>Кам’янопотоківська ТГ</t>
  </si>
  <si>
    <t>Карлівська ТГ</t>
  </si>
  <si>
    <t>Кобеляцька ТГ</t>
  </si>
  <si>
    <t>Комишнянська ТГ</t>
  </si>
  <si>
    <t>Котелевська ТГ</t>
  </si>
  <si>
    <t>Кременчуцька ТГ</t>
  </si>
  <si>
    <t>Лубенська ТГ</t>
  </si>
  <si>
    <t>Лютенська ТГ</t>
  </si>
  <si>
    <t>Мартинівська ТГ</t>
  </si>
  <si>
    <t>Миргородська ТГ</t>
  </si>
  <si>
    <t>Оржицька ТГ</t>
  </si>
  <si>
    <t>Полтавська ТГ</t>
  </si>
  <si>
    <t>Хорольська ТГ</t>
  </si>
  <si>
    <t>Чутівська ТГ</t>
  </si>
  <si>
    <t>Рівненська</t>
  </si>
  <si>
    <t>Бабинська ТГ</t>
  </si>
  <si>
    <t>Бугринська ТГ</t>
  </si>
  <si>
    <t>Клесівська ТГ</t>
  </si>
  <si>
    <t>Миляцька ТГ</t>
  </si>
  <si>
    <t>Підлозцівська ТГ</t>
  </si>
  <si>
    <t>Радивилівська ТГ</t>
  </si>
  <si>
    <t>Крупецька ТГ</t>
  </si>
  <si>
    <t>Мирогощанська ТГ</t>
  </si>
  <si>
    <t>Локницька ТГ</t>
  </si>
  <si>
    <t>Смизька ТГ</t>
  </si>
  <si>
    <t>Висоцька ТГ</t>
  </si>
  <si>
    <t>Млинівська ТГ</t>
  </si>
  <si>
    <t>Боремельська ТГ</t>
  </si>
  <si>
    <t>Деражненська ТГ</t>
  </si>
  <si>
    <t>Острожецька ТГ</t>
  </si>
  <si>
    <t>Бокіймівська ТГ</t>
  </si>
  <si>
    <t>Тараканівська ТГ</t>
  </si>
  <si>
    <t>Ярославицька ТГ</t>
  </si>
  <si>
    <t>Клеванська ТГ</t>
  </si>
  <si>
    <t>Немовицька ТГ</t>
  </si>
  <si>
    <t>Демидівська ТГ</t>
  </si>
  <si>
    <t>Малолюбашанська ТГ</t>
  </si>
  <si>
    <t>Шпанівська ТГ</t>
  </si>
  <si>
    <t>Повчанська ТГ</t>
  </si>
  <si>
    <t>Дядьковицька ТГ</t>
  </si>
  <si>
    <t>Старосільська ТГ</t>
  </si>
  <si>
    <t>Вараська ТГ</t>
  </si>
  <si>
    <t>Острозька ТГ</t>
  </si>
  <si>
    <t>Степанська ТГ</t>
  </si>
  <si>
    <t>Антонівська ТГ</t>
  </si>
  <si>
    <t>Великоомелянська ТГ</t>
  </si>
  <si>
    <t>Вирівська ТГ</t>
  </si>
  <si>
    <t>Головинська ТГ</t>
  </si>
  <si>
    <t>Каноницька ТГ</t>
  </si>
  <si>
    <t>Полицька ТГ</t>
  </si>
  <si>
    <t>Рафалівська ТГ</t>
  </si>
  <si>
    <t>Семидубська ТГ</t>
  </si>
  <si>
    <t>Березнівська ТГ</t>
  </si>
  <si>
    <t>Білокриницька ТГ</t>
  </si>
  <si>
    <t>Варковицька ТГ</t>
  </si>
  <si>
    <t>Великомежиріцька ТГ</t>
  </si>
  <si>
    <t>Вербська ТГ</t>
  </si>
  <si>
    <t>Володимирецька ТГ</t>
  </si>
  <si>
    <t>Гощанська ТГ</t>
  </si>
  <si>
    <t>Дубенська ТГ</t>
  </si>
  <si>
    <t>Дубровицька ТГ</t>
  </si>
  <si>
    <t>Зарічненська ТГ</t>
  </si>
  <si>
    <t>Здовбицька ТГ</t>
  </si>
  <si>
    <t>Здолбунівська ТГ</t>
  </si>
  <si>
    <t>Зорянська ТГ</t>
  </si>
  <si>
    <t>Корецька ТГ</t>
  </si>
  <si>
    <t>Костопільська ТГ</t>
  </si>
  <si>
    <t>Мізоцька ТГ</t>
  </si>
  <si>
    <t>Рокитнівська ТГ</t>
  </si>
  <si>
    <t>Сарненська ТГ</t>
  </si>
  <si>
    <t>Соснівська ТГ</t>
  </si>
  <si>
    <t>Сумська</t>
  </si>
  <si>
    <t>Дружбівська ТГ</t>
  </si>
  <si>
    <t>Зноб-Новгородська ТГ</t>
  </si>
  <si>
    <t>Кириківська ТГ</t>
  </si>
  <si>
    <t>Недригайлівська ТГ</t>
  </si>
  <si>
    <t>Хотінська ТГ</t>
  </si>
  <si>
    <t>Шалигинська ТГ</t>
  </si>
  <si>
    <t>Бездрицька ТГ</t>
  </si>
  <si>
    <t>Боромлянська ТГ</t>
  </si>
  <si>
    <t>Грунська ТГ</t>
  </si>
  <si>
    <t>Нижньосироватська ТГ</t>
  </si>
  <si>
    <t>Кролевецька ТГ</t>
  </si>
  <si>
    <t>Бочечківська ТГ</t>
  </si>
  <si>
    <t>Буринська ТГ</t>
  </si>
  <si>
    <t>Дубов’язівська ТГ</t>
  </si>
  <si>
    <t>Коровинська ТГ</t>
  </si>
  <si>
    <t>Комишанська ТГ</t>
  </si>
  <si>
    <t>Новослобідська ТГ</t>
  </si>
  <si>
    <t>Верхньосироватська ТГ</t>
  </si>
  <si>
    <t>Чупахівська ТГ</t>
  </si>
  <si>
    <t>Андріяшівська ТГ</t>
  </si>
  <si>
    <t>Шосткинська ТГ</t>
  </si>
  <si>
    <t>Сумська ТГ</t>
  </si>
  <si>
    <t>Липоводолинська ТГ</t>
  </si>
  <si>
    <t>Річківська ТГ</t>
  </si>
  <si>
    <t>Конотопська ТГ</t>
  </si>
  <si>
    <t>Білопільська ТГ</t>
  </si>
  <si>
    <t>Синівська ТГ</t>
  </si>
  <si>
    <t>Охтирська ТГ</t>
  </si>
  <si>
    <t>Путивльська ТГ</t>
  </si>
  <si>
    <t>Великописарівська ТГ</t>
  </si>
  <si>
    <t>Ворожбянська ТГ</t>
  </si>
  <si>
    <t>Глухівська ТГ</t>
  </si>
  <si>
    <t>Есманьська ТГ</t>
  </si>
  <si>
    <t>Лебединська ТГ</t>
  </si>
  <si>
    <t>Попівська ТГ</t>
  </si>
  <si>
    <t>Роменська ТГ</t>
  </si>
  <si>
    <t>Садівська ТГ</t>
  </si>
  <si>
    <t>Свеська ТГ</t>
  </si>
  <si>
    <t>Середино-Будська ТГ</t>
  </si>
  <si>
    <t>Хмелівська ТГ</t>
  </si>
  <si>
    <t>Юнаківська ТГ</t>
  </si>
  <si>
    <t>Тернопільська</t>
  </si>
  <si>
    <t>Байковецька ТГ</t>
  </si>
  <si>
    <t>Білобожницька ТГ</t>
  </si>
  <si>
    <t>Васильковецька ТГ</t>
  </si>
  <si>
    <t>Великогаївська ТГ</t>
  </si>
  <si>
    <t>Гусятинська ТГ</t>
  </si>
  <si>
    <t>Золотниківська ТГ</t>
  </si>
  <si>
    <t>Золотопотіцька ТГ</t>
  </si>
  <si>
    <t>Козлівська ТГ</t>
  </si>
  <si>
    <t>Колиндянська ТГ</t>
  </si>
  <si>
    <t>Коропецька ТГ</t>
  </si>
  <si>
    <t>Лопушненська ТГ</t>
  </si>
  <si>
    <t>Мельнице-Подільська ТГ</t>
  </si>
  <si>
    <t>Микулинецька ТГ</t>
  </si>
  <si>
    <t>Озернянська ТГ</t>
  </si>
  <si>
    <t>Підволочиська ТГ</t>
  </si>
  <si>
    <t>Почаївська ТГ</t>
  </si>
  <si>
    <t>Скала-Подільська ТГ</t>
  </si>
  <si>
    <t>Скалатська ТГ</t>
  </si>
  <si>
    <t>Скориківська ТГ</t>
  </si>
  <si>
    <t>Теребовлянська ТГ</t>
  </si>
  <si>
    <t>Шумська ТГ</t>
  </si>
  <si>
    <t>Борщівська ТГ</t>
  </si>
  <si>
    <t>Вишнівецька ТГ</t>
  </si>
  <si>
    <t>Гримайлівська ТГ</t>
  </si>
  <si>
    <t>Залозецька ТГ</t>
  </si>
  <si>
    <t>Більче-Золотецька ТГ</t>
  </si>
  <si>
    <t>Борсуківська ТГ</t>
  </si>
  <si>
    <t>Великодедеркальська ТГ</t>
  </si>
  <si>
    <t>Трибухівська ТГ</t>
  </si>
  <si>
    <t>Саранчуківська ТГ</t>
  </si>
  <si>
    <t>Лановецька ТГ</t>
  </si>
  <si>
    <t>Хоростківська ТГ</t>
  </si>
  <si>
    <t>Зборівська ТГ</t>
  </si>
  <si>
    <t>Товстенська ТГ</t>
  </si>
  <si>
    <t>Білецька ТГ</t>
  </si>
  <si>
    <t>Копичинецька ТГ</t>
  </si>
  <si>
    <t>Купчинецька ТГ</t>
  </si>
  <si>
    <t>Монастириська ТГ</t>
  </si>
  <si>
    <t>Бережанська ТГ</t>
  </si>
  <si>
    <t>Тернопільська ТГ</t>
  </si>
  <si>
    <t>Великобірківська ТГ</t>
  </si>
  <si>
    <t>Нараївська ТГ</t>
  </si>
  <si>
    <t>Чортківська ТГ</t>
  </si>
  <si>
    <t>Бучацька ТГ</t>
  </si>
  <si>
    <t>Великоберезовицька ТГ</t>
  </si>
  <si>
    <t>Заліщицька ТГ</t>
  </si>
  <si>
    <t>Збаразька ТГ</t>
  </si>
  <si>
    <t>Іване-Пустенська ТГ</t>
  </si>
  <si>
    <t>Кременецька ТГ</t>
  </si>
  <si>
    <t>Нагірянська ТГ</t>
  </si>
  <si>
    <t>Підгаєцька ТГ</t>
  </si>
  <si>
    <t>Підгороднянська ТГ</t>
  </si>
  <si>
    <t>Харківська</t>
  </si>
  <si>
    <t>Старосалтівська ТГ</t>
  </si>
  <si>
    <t>Мереф’янська ТГ</t>
  </si>
  <si>
    <t>Роганська ТГ</t>
  </si>
  <si>
    <t>Нововодолазька ТГ</t>
  </si>
  <si>
    <t>Малоданилівська ТГ</t>
  </si>
  <si>
    <t>Зачепилівська ТГ</t>
  </si>
  <si>
    <t>Оскільська ТГ</t>
  </si>
  <si>
    <t>Наталинська ТГ</t>
  </si>
  <si>
    <t>Великобурлуцька ТГ</t>
  </si>
  <si>
    <t>Пісочинська ТГ</t>
  </si>
  <si>
    <t>Старовірівська ТГ</t>
  </si>
  <si>
    <t>Циркунівська ТГ</t>
  </si>
  <si>
    <t>Лозівська ТГ</t>
  </si>
  <si>
    <t>Ізюмська ТГ</t>
  </si>
  <si>
    <t>Олексіївська ТГ</t>
  </si>
  <si>
    <t>Донецька ТГ</t>
  </si>
  <si>
    <t>Кіндрашівська ТГ</t>
  </si>
  <si>
    <t>Курилівська ТГ</t>
  </si>
  <si>
    <t>Балаклійська ТГ</t>
  </si>
  <si>
    <t>Барвінківська ТГ</t>
  </si>
  <si>
    <t>Безлюдівська ТГ</t>
  </si>
  <si>
    <t>Близнюківська ТГ</t>
  </si>
  <si>
    <t>Богодухівська ТГ</t>
  </si>
  <si>
    <t>Борівська ТГ</t>
  </si>
  <si>
    <t>Валківська ТГ</t>
  </si>
  <si>
    <t>Височанська ТГ</t>
  </si>
  <si>
    <t>Вільхівська ТГ</t>
  </si>
  <si>
    <t>Вільхуватська ТГ</t>
  </si>
  <si>
    <t>Вовчанська ТГ</t>
  </si>
  <si>
    <t>Дворічанська ТГ</t>
  </si>
  <si>
    <t>Дергачівська ТГ</t>
  </si>
  <si>
    <t>Зміївська ТГ</t>
  </si>
  <si>
    <t>Кегичівська ТГ</t>
  </si>
  <si>
    <t>Красноградська ТГ</t>
  </si>
  <si>
    <t>Краснокутська ТГ</t>
  </si>
  <si>
    <t>Куньєвська ТГ</t>
  </si>
  <si>
    <t>Куп'янська ТГ</t>
  </si>
  <si>
    <t>Липецька ТГ</t>
  </si>
  <si>
    <t>Люботинська ТГ</t>
  </si>
  <si>
    <t>Печенізька ТГ</t>
  </si>
  <si>
    <t>Південноміська ТГ</t>
  </si>
  <si>
    <t>Савинська ТГ</t>
  </si>
  <si>
    <t>Сахновщинська ТГ</t>
  </si>
  <si>
    <t>Солоницівська ТГ</t>
  </si>
  <si>
    <t>Харківська ТГ</t>
  </si>
  <si>
    <t>Чугуївська ТГ</t>
  </si>
  <si>
    <t>Херсонська</t>
  </si>
  <si>
    <t>Кочубеївська ТГ</t>
  </si>
  <si>
    <t>Асканії-Нова ТГ</t>
  </si>
  <si>
    <t>Каланчацька ТГ</t>
  </si>
  <si>
    <t>Чаплинська ТГ</t>
  </si>
  <si>
    <t>Зеленопідська ТГ</t>
  </si>
  <si>
    <t>Великокопанівська ТГ</t>
  </si>
  <si>
    <t>Присиваська ТГ</t>
  </si>
  <si>
    <t>Музиківська ТГ</t>
  </si>
  <si>
    <t>Тавричанська ТГ</t>
  </si>
  <si>
    <t>Хрестівська ТГ</t>
  </si>
  <si>
    <t>Горностаївська ТГ</t>
  </si>
  <si>
    <t>Станіславська ТГ</t>
  </si>
  <si>
    <t>Борозенська ТГ</t>
  </si>
  <si>
    <t>Високопільська ТГ</t>
  </si>
  <si>
    <t>Бехтерська ТГ</t>
  </si>
  <si>
    <t>Чулаківська ТГ</t>
  </si>
  <si>
    <t>Ювілейна ТГ</t>
  </si>
  <si>
    <t>Долматівська ТГ</t>
  </si>
  <si>
    <t>Новорайська ТГ</t>
  </si>
  <si>
    <t>Новокаховська ТГ</t>
  </si>
  <si>
    <t>Голопристанська ТГ</t>
  </si>
  <si>
    <t>Милівська ТГ</t>
  </si>
  <si>
    <t>Бериславська ТГ</t>
  </si>
  <si>
    <t>Великолепетиська ТГ</t>
  </si>
  <si>
    <t>Великоолександрівська ТГ</t>
  </si>
  <si>
    <t>Верхньорогачицька ТГ</t>
  </si>
  <si>
    <t>Генічеська ТГ</t>
  </si>
  <si>
    <t>Дар'ївська ТГ</t>
  </si>
  <si>
    <t>Каховська ТГ</t>
  </si>
  <si>
    <t>Лазурненська ТГ</t>
  </si>
  <si>
    <t>Нижньосірогозька ТГ</t>
  </si>
  <si>
    <t>Нововоронцовська ТГ</t>
  </si>
  <si>
    <t>Новотра ТГ</t>
  </si>
  <si>
    <t>Олешківська ТГ</t>
  </si>
  <si>
    <t>Рубанівська ТГ</t>
  </si>
  <si>
    <t>Скадовська ТГ</t>
  </si>
  <si>
    <t>Тягинська ТГ</t>
  </si>
  <si>
    <t>Херсонська ТГ</t>
  </si>
  <si>
    <t>Чорнобаївська ТГ</t>
  </si>
  <si>
    <t>Хмельницька</t>
  </si>
  <si>
    <t>Берездівська ТГ</t>
  </si>
  <si>
    <t>Війтовецька ТГ</t>
  </si>
  <si>
    <t>Волочиська ТГ</t>
  </si>
  <si>
    <t>Ганнопільська ТГ</t>
  </si>
  <si>
    <t>Гвардійська ТГ</t>
  </si>
  <si>
    <t>Гуменецька ТГ</t>
  </si>
  <si>
    <t>Дунаєвецька ТГ</t>
  </si>
  <si>
    <t>Новодунаєвецька ТГ</t>
  </si>
  <si>
    <t>Летичівська ТГ</t>
  </si>
  <si>
    <t>Лісовогринівецька ТГ</t>
  </si>
  <si>
    <t>Маківська ТГ</t>
  </si>
  <si>
    <t>Меджибізька ТГ</t>
  </si>
  <si>
    <t>Наркевицька ТГ</t>
  </si>
  <si>
    <t>Новоушицька ТГ</t>
  </si>
  <si>
    <t>Полонська ТГ</t>
  </si>
  <si>
    <t>Понінківська ТГ</t>
  </si>
  <si>
    <t>Розсошанська ТГ</t>
  </si>
  <si>
    <t>Сатанівська ТГ</t>
  </si>
  <si>
    <t>Старосинявська ТГ</t>
  </si>
  <si>
    <t>Чорноострівська ТГ</t>
  </si>
  <si>
    <t>Чемеровецька ТГ</t>
  </si>
  <si>
    <t>Гуківська ТГ</t>
  </si>
  <si>
    <t>Ленковецька ТГ</t>
  </si>
  <si>
    <t>Судилківська ТГ</t>
  </si>
  <si>
    <t>Слобідсько-Кульчієвецька ТГ</t>
  </si>
  <si>
    <t>Антонінська ТГ</t>
  </si>
  <si>
    <t>Красилівська ТГ</t>
  </si>
  <si>
    <t>Солобковецька ТГ</t>
  </si>
  <si>
    <t>Грицівська ТГ</t>
  </si>
  <si>
    <t>Вовковинецька ТГ</t>
  </si>
  <si>
    <t>Смотрицька ТГ</t>
  </si>
  <si>
    <t>Жванецька ТГ</t>
  </si>
  <si>
    <t>Староушицька ТГ</t>
  </si>
  <si>
    <t>Білогірська ТГ</t>
  </si>
  <si>
    <t>Улашанівська ТГ</t>
  </si>
  <si>
    <t>Славутська ТГ</t>
  </si>
  <si>
    <t>Нетішинська ТГ</t>
  </si>
  <si>
    <t>Плужненська ТГ</t>
  </si>
  <si>
    <t>Заслучненська ТГ</t>
  </si>
  <si>
    <t>Сахновецька ТГ</t>
  </si>
  <si>
    <t>Старокостянтинівська ТГ</t>
  </si>
  <si>
    <t>Віньковецька ТГ</t>
  </si>
  <si>
    <t>Деражнянська ТГ</t>
  </si>
  <si>
    <t>Закупненська ТГ</t>
  </si>
  <si>
    <t>Ізяславська ТГ</t>
  </si>
  <si>
    <t>Кам'янець-Подільська ТГ</t>
  </si>
  <si>
    <t>Миролюбненська ТГ</t>
  </si>
  <si>
    <t>Михайлюцька ТГ</t>
  </si>
  <si>
    <t>Орининська ТГ</t>
  </si>
  <si>
    <t>Староостропільська ТГ</t>
  </si>
  <si>
    <t>Теофіпольська ТГ</t>
  </si>
  <si>
    <t>Хмельницька ТГ</t>
  </si>
  <si>
    <t>Шепетівська ТГ</t>
  </si>
  <si>
    <t>Щиборівська ТГ</t>
  </si>
  <si>
    <t>Ярмолинецька ТГ</t>
  </si>
  <si>
    <t>Черкаська</t>
  </si>
  <si>
    <t>Білозірська ТГ</t>
  </si>
  <si>
    <t>Єрківська ТГ</t>
  </si>
  <si>
    <t>Мокрокалигірська ТГ</t>
  </si>
  <si>
    <t>Тальнівська ТГ</t>
  </si>
  <si>
    <t>Стеблівська ТГ</t>
  </si>
  <si>
    <t>Набутівська ТГ</t>
  </si>
  <si>
    <t>Селищенська ТГ</t>
  </si>
  <si>
    <t>Ротмістрівська ТГ</t>
  </si>
  <si>
    <t>Шполянська ТГ</t>
  </si>
  <si>
    <t>Степанецька ТГ</t>
  </si>
  <si>
    <t>Мліївська ТГ</t>
  </si>
  <si>
    <t>Жашківська ТГ</t>
  </si>
  <si>
    <t>Ліплявська ТГ</t>
  </si>
  <si>
    <t>Іваньківська ТГ</t>
  </si>
  <si>
    <t>Паланська ТГ</t>
  </si>
  <si>
    <t>Степанківська ТГ</t>
  </si>
  <si>
    <t>Іркліївська ТГ</t>
  </si>
  <si>
    <t>Матусівська ТГ</t>
  </si>
  <si>
    <t>Зорівська ТГ</t>
  </si>
  <si>
    <t>Буцька ТГ</t>
  </si>
  <si>
    <t>Балаклеївська ТГ</t>
  </si>
  <si>
    <t>Березняківська ТГ</t>
  </si>
  <si>
    <t>Бобрицька ТГ</t>
  </si>
  <si>
    <t>Бужанська ТГ</t>
  </si>
  <si>
    <t>Великохутірська ТГ</t>
  </si>
  <si>
    <t>Водяницька ТГ</t>
  </si>
  <si>
    <t>Дмитрушківська ТГ</t>
  </si>
  <si>
    <t>Леськівська ТГ</t>
  </si>
  <si>
    <t>Лип’янська ТГ</t>
  </si>
  <si>
    <t>Лисянська ТГ</t>
  </si>
  <si>
    <t>Медведівська ТГ</t>
  </si>
  <si>
    <t>Руськополянська ТГ</t>
  </si>
  <si>
    <t>Сагунівська ТГ</t>
  </si>
  <si>
    <t>Червонослобідська ТГ</t>
  </si>
  <si>
    <t>Чигиринська ТГ</t>
  </si>
  <si>
    <t>Канівська ТГ</t>
  </si>
  <si>
    <t>Драбівська ТГ</t>
  </si>
  <si>
    <t>Баштечківська ТГ</t>
  </si>
  <si>
    <t>Виноградська ТГ</t>
  </si>
  <si>
    <t>Бабанська ТГ</t>
  </si>
  <si>
    <t>Будищенська ТГ</t>
  </si>
  <si>
    <t>Ватутінська ТГ</t>
  </si>
  <si>
    <t>Гельмязівська ТГ</t>
  </si>
  <si>
    <t>Звенигородська ТГ</t>
  </si>
  <si>
    <t>Золотоніська ТГ</t>
  </si>
  <si>
    <t>Катеринопільська ТГ</t>
  </si>
  <si>
    <t>Корсунь-Шевченківська ТГ</t>
  </si>
  <si>
    <t>Маньківська ТГ</t>
  </si>
  <si>
    <t>Монастирищенська ТГ</t>
  </si>
  <si>
    <t>Мошнівська ТГ</t>
  </si>
  <si>
    <t>Новодмитрівська ТГ</t>
  </si>
  <si>
    <t>Смілянська ТГ</t>
  </si>
  <si>
    <t>Уманська ТГ</t>
  </si>
  <si>
    <t>Христинівська ТГ</t>
  </si>
  <si>
    <t>Шрамківська ТГ</t>
  </si>
  <si>
    <t>Чернівецька</t>
  </si>
  <si>
    <t>Вашковецька ТГ</t>
  </si>
  <si>
    <t>Великокучурівська ТГ</t>
  </si>
  <si>
    <t>Волоківська ТГ</t>
  </si>
  <si>
    <t>Глибоцька ТГ</t>
  </si>
  <si>
    <t>Клішковецька ТГ</t>
  </si>
  <si>
    <t>Мамалигівська ТГ</t>
  </si>
  <si>
    <t>Недоба ТГ</t>
  </si>
  <si>
    <t>Рукшинська ТГ</t>
  </si>
  <si>
    <t>Сокирянська ТГ</t>
  </si>
  <si>
    <t>Усть-Путильська ТГ</t>
  </si>
  <si>
    <t>Вашківецька ТГ</t>
  </si>
  <si>
    <t>Вижницька ТГ</t>
  </si>
  <si>
    <t>Сторожинецька ТГ</t>
  </si>
  <si>
    <t>Красна ТГ</t>
  </si>
  <si>
    <t>Тереблеченська ТГ</t>
  </si>
  <si>
    <t>Чудейська ТГ</t>
  </si>
  <si>
    <t>Конятинська ТГ</t>
  </si>
  <si>
    <t>Селятинська ТГ</t>
  </si>
  <si>
    <t>Острицька ТГ</t>
  </si>
  <si>
    <t>Мамаївська ТГ</t>
  </si>
  <si>
    <t>Кіцманська ТГ</t>
  </si>
  <si>
    <t>Магальська ТГ</t>
  </si>
  <si>
    <t>Вікнянська ТГ</t>
  </si>
  <si>
    <t>Юрковецька ТГ</t>
  </si>
  <si>
    <t>Кострижівська ТГ</t>
  </si>
  <si>
    <t>Новоселицька ТГ</t>
  </si>
  <si>
    <t>Герцаївська ТГ</t>
  </si>
  <si>
    <t>Заставнівська ТГ</t>
  </si>
  <si>
    <t>Неполоковецька ТГ</t>
  </si>
  <si>
    <t>Ставчанська ТГ</t>
  </si>
  <si>
    <t>Хотинська ТГ</t>
  </si>
  <si>
    <t>Чагорська ТГ</t>
  </si>
  <si>
    <t>Новодністровська ТГ</t>
  </si>
  <si>
    <t>Ванчиковецька ТГ</t>
  </si>
  <si>
    <t>Карапчівська ТГ</t>
  </si>
  <si>
    <t>Сучевенська ТГ</t>
  </si>
  <si>
    <t>Кадубовецька ТГ</t>
  </si>
  <si>
    <t>Банилівська ТГ</t>
  </si>
  <si>
    <t>Берегометська ТГ</t>
  </si>
  <si>
    <t>Боянська ТГ</t>
  </si>
  <si>
    <t>Брусницька ТГ</t>
  </si>
  <si>
    <t>Веренчанська ТГ</t>
  </si>
  <si>
    <t>Горішньошеровецька ТГ</t>
  </si>
  <si>
    <t>Кам’янецька ТГ</t>
  </si>
  <si>
    <t>Кельменецька ТГ</t>
  </si>
  <si>
    <t>Лівинецька ТГ</t>
  </si>
  <si>
    <t>Петровецька ТГ</t>
  </si>
  <si>
    <t>Путильська ТГ</t>
  </si>
  <si>
    <t>Тарашанська ТГ</t>
  </si>
  <si>
    <t>Топорівська ТГ</t>
  </si>
  <si>
    <t>Чернігівська</t>
  </si>
  <si>
    <t>Вертіївська ТГ</t>
  </si>
  <si>
    <t>Деснянська ТГ</t>
  </si>
  <si>
    <t>Кіптівська ТГ</t>
  </si>
  <si>
    <t>Макіївська ТГ</t>
  </si>
  <si>
    <t>Парафіївська ТГ</t>
  </si>
  <si>
    <t>Батуринська ТГ</t>
  </si>
  <si>
    <t>Корюківська ТГ</t>
  </si>
  <si>
    <t>Носівська ТГ</t>
  </si>
  <si>
    <t>Остерська ТГ</t>
  </si>
  <si>
    <t>Сновська ТГ</t>
  </si>
  <si>
    <t>Гончарівська ТГ</t>
  </si>
  <si>
    <t>Коропська ТГ</t>
  </si>
  <si>
    <t>Лосинівська ТГ</t>
  </si>
  <si>
    <t>Михайло-Коцюбинська ТГ</t>
  </si>
  <si>
    <t>Мринська ТГ</t>
  </si>
  <si>
    <t>Менська ТГ</t>
  </si>
  <si>
    <t>Козелецька ТГ</t>
  </si>
  <si>
    <t>Комарівська ТГ</t>
  </si>
  <si>
    <t>Новобасанська ТГ</t>
  </si>
  <si>
    <t>Бобровицька ТГ</t>
  </si>
  <si>
    <t>Плисківська ТГ</t>
  </si>
  <si>
    <t>Тупичівська ТГ</t>
  </si>
  <si>
    <t>Ічнянська ТГ</t>
  </si>
  <si>
    <t>Малодівицька ТГ</t>
  </si>
  <si>
    <t>Любецька ТГ</t>
  </si>
  <si>
    <t>Сосницька ТГ</t>
  </si>
  <si>
    <t>Срібнянська ТГ</t>
  </si>
  <si>
    <t>Талалаївська ТГ</t>
  </si>
  <si>
    <t>Холминська ТГ</t>
  </si>
  <si>
    <t>Олишівська ТГ</t>
  </si>
  <si>
    <t>Варвинська ТГ</t>
  </si>
  <si>
    <t>Городнянська ТГ</t>
  </si>
  <si>
    <t>Линовицька ТГ</t>
  </si>
  <si>
    <t>Ніжинська ТГ</t>
  </si>
  <si>
    <t>Новгород-Сіверська ТГ</t>
  </si>
  <si>
    <t>Борзнянська ТГ</t>
  </si>
  <si>
    <t>Новобілоуська ТГ</t>
  </si>
  <si>
    <t>Киїнська ТГ</t>
  </si>
  <si>
    <t>Добрянська ТГ</t>
  </si>
  <si>
    <t>Киселівська ТГ</t>
  </si>
  <si>
    <t>Понорницька ТГ</t>
  </si>
  <si>
    <t>Сухополов’янська ТГ</t>
  </si>
  <si>
    <t>Бахмацька ТГ</t>
  </si>
  <si>
    <t>Березнянська ТГ</t>
  </si>
  <si>
    <t>Крутівська ТГ</t>
  </si>
  <si>
    <t>Ладанська ТГ</t>
  </si>
  <si>
    <t>Прилуцька ТГ</t>
  </si>
  <si>
    <t>Ріпкинська ТГ</t>
  </si>
  <si>
    <t>Седнівська ТГ</t>
  </si>
  <si>
    <t>Розрахункова наповнюваність класу (РНК)</t>
  </si>
  <si>
    <t>Коефіцієнти РНК</t>
  </si>
  <si>
    <t>Межі щільності</t>
  </si>
  <si>
    <t>Норматив бюджетної забезпеченості, Грн</t>
  </si>
  <si>
    <t>Спеціальна освіта</t>
  </si>
  <si>
    <t>НРЦ</t>
  </si>
  <si>
    <t>Професійно-технічна освіта</t>
  </si>
  <si>
    <t>ВНЗ І-ІІ</t>
  </si>
  <si>
    <t>Вечірні школи</t>
  </si>
  <si>
    <t>Приватні школи</t>
  </si>
  <si>
    <t>Навчальний план</t>
  </si>
  <si>
    <t>1-4</t>
  </si>
  <si>
    <t>5-9</t>
  </si>
  <si>
    <t>10-12</t>
  </si>
  <si>
    <t>Загальна</t>
  </si>
  <si>
    <t>Спеціальна</t>
  </si>
  <si>
    <t>ПТНЗ</t>
  </si>
  <si>
    <t>Межі % сільського населення</t>
  </si>
  <si>
    <t>Коефіцієнт для іншого педагогічного персоналу</t>
  </si>
  <si>
    <t>Відсоток сільського</t>
  </si>
  <si>
    <t>Від</t>
  </si>
  <si>
    <t>до</t>
  </si>
  <si>
    <t>Київ, приватні школи</t>
  </si>
  <si>
    <t>Річна зарплата з ЄСВ, тис. грн</t>
  </si>
  <si>
    <t>Зарплата  вчителів</t>
  </si>
  <si>
    <t>Зарплата керівного персоналу</t>
  </si>
  <si>
    <t>Зарплата асистентів вчителів</t>
  </si>
  <si>
    <t>Зарплата педпрацівників ІРЦ</t>
  </si>
  <si>
    <t>Зарплата простій:</t>
  </si>
  <si>
    <t>Поділ класів на групи</t>
  </si>
  <si>
    <t xml:space="preserve">РНК від </t>
  </si>
  <si>
    <t>Індивідуальне навчання</t>
  </si>
  <si>
    <t>Коефіцієнт для всіх засновників шкіл</t>
  </si>
  <si>
    <t>Розрахункова наповнюваність групі (РНК)</t>
  </si>
  <si>
    <t>Загальні інтернати</t>
  </si>
  <si>
    <t>Спеціальні інтернати</t>
  </si>
  <si>
    <t>Вихованці НРЦ</t>
  </si>
  <si>
    <t>Коефіцієнт для приватних шкіл</t>
  </si>
  <si>
    <t>Сума на один ІРЦ</t>
  </si>
  <si>
    <t>Застосування коефіцієнту зменшення субвенції</t>
  </si>
  <si>
    <t>Yes</t>
  </si>
  <si>
    <t>Коефіцієнт зменшення субвенції</t>
  </si>
  <si>
    <t>Населення</t>
  </si>
  <si>
    <t>Сільське населення</t>
  </si>
  <si>
    <t>Площа</t>
  </si>
  <si>
    <t>% сільського населення</t>
  </si>
  <si>
    <t>Щільність учнів</t>
  </si>
  <si>
    <t>% сільського населення категорія</t>
  </si>
  <si>
    <t>Щільність  учнів категорія</t>
  </si>
  <si>
    <t>Номер категорії % сільського населення</t>
  </si>
  <si>
    <t>Номер категорії щільності учнів</t>
  </si>
  <si>
    <t>РНК 2023</t>
  </si>
  <si>
    <t>К_іпп</t>
  </si>
  <si>
    <t>К_поділ класів загальна</t>
  </si>
  <si>
    <t>К_поділ класів спеціальна</t>
  </si>
  <si>
    <t>ЗНЗ ФНК</t>
  </si>
  <si>
    <t>Рік створення</t>
  </si>
  <si>
    <t>РНК згідно таблиці до коригування</t>
  </si>
  <si>
    <t>РНК 2021 року</t>
  </si>
  <si>
    <t>приймає участь в коригуванні 2022</t>
  </si>
  <si>
    <t>РНК 2022</t>
  </si>
  <si>
    <t>Область - O</t>
  </si>
  <si>
    <t/>
  </si>
  <si>
    <t>Ні</t>
  </si>
  <si>
    <t>Так</t>
  </si>
  <si>
    <t>Троїцька ТГ</t>
  </si>
  <si>
    <t>Новотроїцька ТГ</t>
  </si>
  <si>
    <t>Сума учнів ЗНЗ</t>
  </si>
  <si>
    <t>Сума фактичних класів ЗНЗ</t>
  </si>
  <si>
    <t>Сума спеціальних учнів</t>
  </si>
  <si>
    <t>Сума учнів НРЦ</t>
  </si>
  <si>
    <t>Розрахункові класи 1-4</t>
  </si>
  <si>
    <t>Розрахункові класи 5-9</t>
  </si>
  <si>
    <t>Розрахункові класи 10-12</t>
  </si>
  <si>
    <t>Ставки для загальних учнів</t>
  </si>
  <si>
    <t>% гірських  загальних учнів</t>
  </si>
  <si>
    <t>Проведення уроків</t>
  </si>
  <si>
    <t>Інший педагогічний  персонал</t>
  </si>
  <si>
    <t>Субвенція на загальні школи</t>
  </si>
  <si>
    <t>Спец класи 1-4</t>
  </si>
  <si>
    <t>Спец класи 5-9</t>
  </si>
  <si>
    <t>Спец класи 10-12</t>
  </si>
  <si>
    <t>Ставки для спеціальних учнів</t>
  </si>
  <si>
    <t>% гірських спеціальних учнів</t>
  </si>
  <si>
    <t xml:space="preserve">Проведення уроків для спеціальних учнів </t>
  </si>
  <si>
    <t>Поділ класів на групи для спеціальних учнів</t>
  </si>
  <si>
    <t>Індивідуальне навчання для спеціальних учнів</t>
  </si>
  <si>
    <t>Інший педагогічний персонал для спеціальних учнів</t>
  </si>
  <si>
    <t xml:space="preserve">Субвенція для спеціальних учнів </t>
  </si>
  <si>
    <t>% гірських інклюзивних класив</t>
  </si>
  <si>
    <t>Субвенція на інклюзію</t>
  </si>
  <si>
    <t>Вечірні класи</t>
  </si>
  <si>
    <t>Ставки для вечірніх</t>
  </si>
  <si>
    <t>% гірських вечірніх учнів</t>
  </si>
  <si>
    <t>Субвенція на вечірні</t>
  </si>
  <si>
    <t>Групи у загальних інтернатах</t>
  </si>
  <si>
    <t>Ставки вихователів у загальних інтернатах</t>
  </si>
  <si>
    <t>% гірських вихованців загальних інтернатів</t>
  </si>
  <si>
    <t>Субвенція на вихователів у загальних інтернатах</t>
  </si>
  <si>
    <t>Групи у спеціальних інтернатах</t>
  </si>
  <si>
    <t>Ставки вихователів у спеціальних інтернатах</t>
  </si>
  <si>
    <t>% гірських вихованців спеціальних інтернатів</t>
  </si>
  <si>
    <t>Субвенція на вихователів у спеціальних інтернатах</t>
  </si>
  <si>
    <t>Приватна освіта Класи 1-4</t>
  </si>
  <si>
    <t>Приватна освіта Класи  5-9</t>
  </si>
  <si>
    <t>Ставки для приватних</t>
  </si>
  <si>
    <t>Субвенція на приватні</t>
  </si>
  <si>
    <t>ПТНЗ класи</t>
  </si>
  <si>
    <t>Ставки для ПТНЗ</t>
  </si>
  <si>
    <t>% гірських учнів ПТНЗ</t>
  </si>
  <si>
    <t>Субвенція на ПТНЗ</t>
  </si>
  <si>
    <t>ВНЗ класи</t>
  </si>
  <si>
    <t>Ставки для ВНЗ</t>
  </si>
  <si>
    <t>Субвенція на ВНЗ</t>
  </si>
  <si>
    <t>Субвенція на ІРЦ</t>
  </si>
  <si>
    <t>Ставки для учнів НРЦ</t>
  </si>
  <si>
    <t>% гірських учнів НРЦ</t>
  </si>
  <si>
    <t>Проведення уроків для учнів НРЦ</t>
  </si>
  <si>
    <t>Поділ класів на групи для учнів НРЦ</t>
  </si>
  <si>
    <t>Індивідуальне навчання для учнів НРЦ</t>
  </si>
  <si>
    <t>Інший педагогічний персонал для учнів НРЦ</t>
  </si>
  <si>
    <t>Субвенція для учнів НРЦ</t>
  </si>
  <si>
    <t>Групи у НРЦ</t>
  </si>
  <si>
    <t>Ставки вихователів у НРЦ</t>
  </si>
  <si>
    <t>% гірських вихованців НРЦ</t>
  </si>
  <si>
    <t>Субвенція на вихователів НРЦ</t>
  </si>
  <si>
    <t>Субвенція ЗНЗ округлена</t>
  </si>
  <si>
    <t>Субвенція на ПТНЗ округлена</t>
  </si>
  <si>
    <t>Субвенція на ВНЗ округлена</t>
  </si>
  <si>
    <t>Субвенція на ІРЦ округлена</t>
  </si>
  <si>
    <t>Субвенція ЗНЗ разом без простою до зменшення субвенції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</si>
</sst>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.000"/>
    <numFmt numFmtId="167" formatCode="0.0000"/>
    <numFmt numFmtId="168" formatCode="#,##0.0"/>
    <numFmt numFmtId="169" formatCode="#,##0.0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sz val="11"/>
      <name val="Times New Roman"/>
      <family val="1"/>
      <charset val="204"/>
    </font>
    <font>
      <i/>
      <sz val="12"/>
      <name val="Times New Roman"/>
      <family val="1"/>
    </font>
    <font>
      <sz val="12"/>
      <name val="Times New Roman"/>
      <family val="1"/>
      <charset val="238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38"/>
    </font>
    <font>
      <b/>
      <sz val="12"/>
      <name val="Times New Roman"/>
      <family val="1"/>
      <charset val="204"/>
    </font>
    <font>
      <sz val="10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9" fontId="9" fillId="0" borderId="0" applyFont="0" applyFill="0" applyBorder="0" applyAlignment="0" applyProtection="0"/>
    <xf numFmtId="0" fontId="11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9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</cellStyleXfs>
  <cellXfs count="119">
    <xf numFmtId="0" fontId="0" fillId="0" borderId="0" xfId="0"/>
    <xf numFmtId="0" fontId="11" fillId="0" borderId="1" xfId="2" applyBorder="1" applyAlignment="1">
      <alignment horizontal="left" vertical="center" wrapText="1"/>
    </xf>
    <xf numFmtId="0" fontId="11" fillId="0" borderId="1" xfId="2" applyBorder="1" applyAlignment="1">
      <alignment horizontal="center" vertical="center" wrapText="1"/>
    </xf>
    <xf numFmtId="0" fontId="11" fillId="0" borderId="1" xfId="2" applyBorder="1" applyAlignment="1">
      <alignment horizontal="left" vertical="center"/>
    </xf>
    <xf numFmtId="0" fontId="11" fillId="2" borderId="1" xfId="2" applyFill="1" applyBorder="1" applyAlignment="1">
      <alignment vertical="center" wrapText="1"/>
    </xf>
    <xf numFmtId="0" fontId="11" fillId="3" borderId="1" xfId="2" applyFill="1" applyBorder="1" applyAlignment="1">
      <alignment vertical="center" wrapText="1"/>
    </xf>
    <xf numFmtId="0" fontId="11" fillId="4" borderId="1" xfId="2" applyFill="1" applyBorder="1" applyAlignment="1">
      <alignment vertical="center" wrapText="1"/>
    </xf>
    <xf numFmtId="0" fontId="11" fillId="5" borderId="1" xfId="2" applyFill="1" applyBorder="1" applyAlignment="1">
      <alignment vertical="center" wrapText="1"/>
    </xf>
    <xf numFmtId="0" fontId="12" fillId="0" borderId="0" xfId="4"/>
    <xf numFmtId="0" fontId="12" fillId="0" borderId="1" xfId="4" applyBorder="1"/>
    <xf numFmtId="0" fontId="0" fillId="0" borderId="0" xfId="0" applyAlignment="1">
      <alignment horizontal="left"/>
    </xf>
    <xf numFmtId="0" fontId="0" fillId="0" borderId="0" xfId="4" applyFont="1"/>
    <xf numFmtId="164" fontId="12" fillId="0" borderId="3" xfId="4" applyNumberFormat="1" applyBorder="1"/>
    <xf numFmtId="164" fontId="12" fillId="0" borderId="4" xfId="4" applyNumberFormat="1" applyBorder="1"/>
    <xf numFmtId="164" fontId="12" fillId="0" borderId="5" xfId="4" applyNumberFormat="1" applyBorder="1"/>
    <xf numFmtId="164" fontId="12" fillId="0" borderId="6" xfId="4" applyNumberFormat="1" applyBorder="1"/>
    <xf numFmtId="164" fontId="12" fillId="0" borderId="0" xfId="4" applyNumberFormat="1"/>
    <xf numFmtId="164" fontId="12" fillId="0" borderId="2" xfId="4" applyNumberFormat="1" applyBorder="1"/>
    <xf numFmtId="164" fontId="12" fillId="0" borderId="7" xfId="4" applyNumberFormat="1" applyBorder="1"/>
    <xf numFmtId="164" fontId="12" fillId="0" borderId="8" xfId="4" applyNumberFormat="1" applyBorder="1"/>
    <xf numFmtId="164" fontId="12" fillId="0" borderId="9" xfId="4" applyNumberFormat="1" applyBorder="1"/>
    <xf numFmtId="0" fontId="9" fillId="0" borderId="1" xfId="6" applyBorder="1"/>
    <xf numFmtId="0" fontId="9" fillId="0" borderId="0" xfId="6"/>
    <xf numFmtId="0" fontId="10" fillId="0" borderId="0" xfId="4" quotePrefix="1" applyFont="1" applyAlignment="1">
      <alignment horizontal="center"/>
    </xf>
    <xf numFmtId="0" fontId="10" fillId="0" borderId="0" xfId="4" applyFont="1" applyAlignment="1">
      <alignment horizontal="left"/>
    </xf>
    <xf numFmtId="0" fontId="10" fillId="0" borderId="0" xfId="0" applyFont="1"/>
    <xf numFmtId="164" fontId="0" fillId="0" borderId="0" xfId="0" applyNumberFormat="1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1" fontId="12" fillId="0" borderId="0" xfId="4" applyNumberFormat="1"/>
    <xf numFmtId="0" fontId="9" fillId="6" borderId="1" xfId="0" applyFont="1" applyFill="1" applyBorder="1" applyAlignment="1">
      <alignment horizontal="center"/>
    </xf>
    <xf numFmtId="1" fontId="9" fillId="6" borderId="1" xfId="0" applyNumberFormat="1" applyFont="1" applyFill="1" applyBorder="1" applyAlignment="1">
      <alignment horizontal="center"/>
    </xf>
    <xf numFmtId="2" fontId="9" fillId="6" borderId="1" xfId="0" applyNumberFormat="1" applyFont="1" applyFill="1" applyBorder="1" applyAlignment="1">
      <alignment horizontal="center"/>
    </xf>
    <xf numFmtId="166" fontId="9" fillId="6" borderId="1" xfId="0" applyNumberFormat="1" applyFont="1" applyFill="1" applyBorder="1" applyAlignment="1">
      <alignment horizontal="center"/>
    </xf>
    <xf numFmtId="3" fontId="9" fillId="6" borderId="1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11" fillId="0" borderId="1" xfId="2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12" fillId="0" borderId="0" xfId="4" applyAlignment="1">
      <alignment wrapText="1"/>
    </xf>
    <xf numFmtId="0" fontId="9" fillId="8" borderId="1" xfId="3" applyFill="1" applyBorder="1" applyAlignment="1">
      <alignment horizontal="center" vertical="center" wrapText="1"/>
    </xf>
    <xf numFmtId="0" fontId="11" fillId="9" borderId="1" xfId="2" applyFill="1" applyBorder="1" applyAlignment="1">
      <alignment horizontal="center" vertical="center" wrapText="1"/>
    </xf>
    <xf numFmtId="0" fontId="8" fillId="0" borderId="0" xfId="7"/>
    <xf numFmtId="0" fontId="8" fillId="0" borderId="1" xfId="7" applyBorder="1"/>
    <xf numFmtId="164" fontId="0" fillId="0" borderId="1" xfId="0" applyNumberFormat="1" applyBorder="1"/>
    <xf numFmtId="168" fontId="0" fillId="0" borderId="0" xfId="0" applyNumberFormat="1"/>
    <xf numFmtId="46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0" fontId="13" fillId="7" borderId="1" xfId="8" applyFont="1" applyFill="1" applyBorder="1" applyAlignment="1">
      <alignment horizontal="left" vertical="center" wrapText="1"/>
    </xf>
    <xf numFmtId="0" fontId="13" fillId="10" borderId="1" xfId="8" applyFont="1" applyFill="1" applyBorder="1" applyAlignment="1">
      <alignment horizontal="left" vertical="center" wrapText="1"/>
    </xf>
    <xf numFmtId="0" fontId="13" fillId="8" borderId="1" xfId="8" applyFont="1" applyFill="1" applyBorder="1" applyAlignment="1">
      <alignment horizontal="left" vertical="center" wrapText="1"/>
    </xf>
    <xf numFmtId="0" fontId="13" fillId="11" borderId="1" xfId="8" applyFont="1" applyFill="1" applyBorder="1" applyAlignment="1">
      <alignment horizontal="left" vertical="center" wrapText="1"/>
    </xf>
    <xf numFmtId="0" fontId="13" fillId="0" borderId="10" xfId="8" applyFont="1" applyBorder="1" applyAlignment="1">
      <alignment horizontal="left" vertical="center" wrapText="1"/>
    </xf>
    <xf numFmtId="0" fontId="8" fillId="0" borderId="0" xfId="8"/>
    <xf numFmtId="0" fontId="8" fillId="7" borderId="0" xfId="8" applyFill="1"/>
    <xf numFmtId="0" fontId="8" fillId="0" borderId="1" xfId="8" applyBorder="1"/>
    <xf numFmtId="4" fontId="0" fillId="0" borderId="1" xfId="0" applyNumberFormat="1" applyBorder="1"/>
    <xf numFmtId="0" fontId="11" fillId="6" borderId="1" xfId="2" applyFill="1" applyBorder="1" applyAlignment="1">
      <alignment vertical="center" wrapText="1"/>
    </xf>
    <xf numFmtId="0" fontId="11" fillId="12" borderId="1" xfId="2" applyFill="1" applyBorder="1" applyAlignment="1">
      <alignment vertical="center" wrapText="1"/>
    </xf>
    <xf numFmtId="0" fontId="11" fillId="13" borderId="1" xfId="2" applyFill="1" applyBorder="1" applyAlignment="1">
      <alignment horizontal="center" vertical="center" wrapText="1"/>
    </xf>
    <xf numFmtId="0" fontId="11" fillId="3" borderId="1" xfId="2" applyFill="1" applyBorder="1" applyAlignment="1">
      <alignment horizontal="center" vertical="center" wrapText="1"/>
    </xf>
    <xf numFmtId="168" fontId="0" fillId="0" borderId="1" xfId="0" applyNumberFormat="1" applyBorder="1"/>
    <xf numFmtId="0" fontId="17" fillId="0" borderId="0" xfId="12" applyFont="1"/>
    <xf numFmtId="0" fontId="16" fillId="0" borderId="1" xfId="13" applyFont="1" applyBorder="1" applyAlignment="1">
      <alignment horizontal="center" vertical="center" textRotation="90" wrapText="1"/>
    </xf>
    <xf numFmtId="0" fontId="18" fillId="14" borderId="1" xfId="13" applyFont="1" applyFill="1" applyBorder="1" applyAlignment="1">
      <alignment horizontal="center" vertical="center" wrapText="1"/>
    </xf>
    <xf numFmtId="49" fontId="18" fillId="14" borderId="1" xfId="13" applyNumberFormat="1" applyFont="1" applyFill="1" applyBorder="1" applyAlignment="1">
      <alignment horizontal="center" vertical="center" wrapText="1"/>
    </xf>
    <xf numFmtId="168" fontId="19" fillId="0" borderId="1" xfId="12" applyNumberFormat="1" applyFont="1" applyBorder="1" applyAlignment="1">
      <alignment horizontal="center" vertical="center" wrapText="1"/>
    </xf>
    <xf numFmtId="168" fontId="19" fillId="0" borderId="1" xfId="12" applyNumberFormat="1" applyFont="1" applyBorder="1" applyAlignment="1">
      <alignment vertical="center" wrapText="1"/>
    </xf>
    <xf numFmtId="168" fontId="20" fillId="0" borderId="1" xfId="12" applyNumberFormat="1" applyFont="1" applyBorder="1"/>
    <xf numFmtId="0" fontId="21" fillId="0" borderId="0" xfId="12" applyFont="1"/>
    <xf numFmtId="168" fontId="19" fillId="0" borderId="1" xfId="12" applyNumberFormat="1" applyFont="1" applyBorder="1" applyAlignment="1">
      <alignment vertical="center"/>
    </xf>
    <xf numFmtId="49" fontId="22" fillId="0" borderId="0" xfId="12" applyNumberFormat="1" applyFont="1"/>
    <xf numFmtId="168" fontId="23" fillId="0" borderId="1" xfId="12" applyNumberFormat="1" applyFont="1" applyBorder="1"/>
    <xf numFmtId="168" fontId="19" fillId="0" borderId="1" xfId="12" quotePrefix="1" applyNumberFormat="1" applyFont="1" applyBorder="1" applyAlignment="1">
      <alignment horizontal="center" vertical="center" wrapText="1"/>
    </xf>
    <xf numFmtId="168" fontId="19" fillId="0" borderId="1" xfId="12" applyNumberFormat="1" applyFont="1" applyBorder="1"/>
    <xf numFmtId="168" fontId="24" fillId="0" borderId="1" xfId="12" applyNumberFormat="1" applyFont="1" applyBorder="1"/>
    <xf numFmtId="9" fontId="0" fillId="0" borderId="0" xfId="0" applyNumberFormat="1"/>
    <xf numFmtId="166" fontId="0" fillId="4" borderId="1" xfId="0" applyNumberFormat="1" applyFill="1" applyBorder="1"/>
    <xf numFmtId="0" fontId="8" fillId="0" borderId="12" xfId="8" applyBorder="1"/>
    <xf numFmtId="2" fontId="25" fillId="15" borderId="1" xfId="0" applyNumberFormat="1" applyFont="1" applyFill="1" applyBorder="1" applyAlignment="1">
      <alignment horizontal="center" vertical="center"/>
    </xf>
    <xf numFmtId="167" fontId="9" fillId="6" borderId="1" xfId="0" applyNumberFormat="1" applyFont="1" applyFill="1" applyBorder="1" applyAlignment="1">
      <alignment horizontal="center"/>
    </xf>
    <xf numFmtId="0" fontId="8" fillId="10" borderId="1" xfId="8" applyFill="1" applyBorder="1"/>
    <xf numFmtId="168" fontId="26" fillId="0" borderId="1" xfId="0" applyNumberFormat="1" applyFont="1" applyBorder="1" applyAlignment="1">
      <alignment horizontal="right" vertical="center" wrapText="1"/>
    </xf>
    <xf numFmtId="169" fontId="0" fillId="0" borderId="0" xfId="0" applyNumberFormat="1"/>
    <xf numFmtId="2" fontId="25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4" fontId="9" fillId="0" borderId="0" xfId="0" applyNumberFormat="1" applyFont="1" applyAlignment="1">
      <alignment horizontal="center"/>
    </xf>
    <xf numFmtId="3" fontId="11" fillId="0" borderId="1" xfId="2" applyNumberFormat="1" applyBorder="1" applyAlignment="1">
      <alignment horizontal="left" vertical="center" wrapText="1"/>
    </xf>
    <xf numFmtId="2" fontId="0" fillId="0" borderId="0" xfId="1" applyNumberFormat="1" applyFont="1"/>
    <xf numFmtId="166" fontId="9" fillId="0" borderId="0" xfId="0" applyNumberFormat="1" applyFont="1" applyAlignment="1">
      <alignment horizontal="center"/>
    </xf>
    <xf numFmtId="0" fontId="1" fillId="0" borderId="1" xfId="7" quotePrefix="1" applyFont="1" applyBorder="1"/>
    <xf numFmtId="0" fontId="12" fillId="0" borderId="1" xfId="4" applyBorder="1" applyAlignment="1">
      <alignment wrapText="1"/>
    </xf>
    <xf numFmtId="4" fontId="12" fillId="0" borderId="1" xfId="4" applyNumberFormat="1" applyBorder="1"/>
    <xf numFmtId="166" fontId="12" fillId="0" borderId="1" xfId="4" applyNumberFormat="1" applyBorder="1"/>
    <xf numFmtId="2" fontId="12" fillId="0" borderId="1" xfId="4" applyNumberFormat="1" applyBorder="1"/>
    <xf numFmtId="164" fontId="12" fillId="0" borderId="1" xfId="4" applyNumberFormat="1" applyBorder="1"/>
    <xf numFmtId="0" fontId="16" fillId="0" borderId="11" xfId="12" applyFont="1" applyBorder="1" applyAlignment="1">
      <alignment horizontal="center" vertical="center" wrapText="1"/>
    </xf>
    <xf numFmtId="0" fontId="16" fillId="0" borderId="10" xfId="12" applyFont="1" applyBorder="1" applyAlignment="1">
      <alignment horizontal="center" vertical="center" wrapText="1"/>
    </xf>
    <xf numFmtId="0" fontId="16" fillId="0" borderId="12" xfId="12" applyFont="1" applyBorder="1" applyAlignment="1">
      <alignment horizontal="center" vertical="center" wrapText="1"/>
    </xf>
    <xf numFmtId="0" fontId="16" fillId="0" borderId="3" xfId="13" applyFont="1" applyBorder="1" applyAlignment="1">
      <alignment horizontal="center" vertical="center" wrapText="1"/>
    </xf>
    <xf numFmtId="0" fontId="16" fillId="0" borderId="5" xfId="13" applyFont="1" applyBorder="1" applyAlignment="1">
      <alignment horizontal="center" vertical="center" wrapText="1"/>
    </xf>
    <xf numFmtId="0" fontId="16" fillId="0" borderId="7" xfId="13" applyFont="1" applyBorder="1" applyAlignment="1">
      <alignment horizontal="center" vertical="center" wrapText="1"/>
    </xf>
    <xf numFmtId="0" fontId="16" fillId="0" borderId="9" xfId="13" applyFont="1" applyBorder="1" applyAlignment="1">
      <alignment horizontal="center" vertical="center" wrapText="1"/>
    </xf>
    <xf numFmtId="49" fontId="16" fillId="0" borderId="1" xfId="13" applyNumberFormat="1" applyFont="1" applyBorder="1" applyAlignment="1">
      <alignment horizontal="center" vertical="center" wrapText="1"/>
    </xf>
    <xf numFmtId="0" fontId="16" fillId="0" borderId="1" xfId="12" applyFont="1" applyBorder="1" applyAlignment="1">
      <alignment horizontal="center" vertical="center" wrapText="1"/>
    </xf>
    <xf numFmtId="0" fontId="16" fillId="0" borderId="6" xfId="12" applyFont="1" applyBorder="1" applyAlignment="1">
      <alignment horizontal="center"/>
    </xf>
    <xf numFmtId="0" fontId="16" fillId="0" borderId="0" xfId="12" applyFont="1" applyAlignment="1">
      <alignment horizontal="center"/>
    </xf>
    <xf numFmtId="0" fontId="1" fillId="0" borderId="0" xfId="8" applyFont="1"/>
    <xf numFmtId="0" fontId="1" fillId="0" borderId="1" xfId="8" applyFont="1" applyBorder="1"/>
    <xf numFmtId="0" fontId="1" fillId="0" borderId="0" xfId="4" applyFont="1"/>
    <xf numFmtId="0" fontId="1" fillId="0" borderId="1" xfId="4" applyFont="1" applyBorder="1" applyAlignment="1">
      <alignment wrapText="1"/>
    </xf>
    <xf numFmtId="165" fontId="1" fillId="0" borderId="1" xfId="1" applyNumberFormat="1" applyFont="1" applyBorder="1"/>
    <xf numFmtId="164" fontId="1" fillId="0" borderId="1" xfId="4" applyNumberFormat="1" applyFont="1" applyBorder="1"/>
    <xf numFmtId="0" fontId="1" fillId="0" borderId="1" xfId="4" applyFont="1" applyBorder="1"/>
    <xf numFmtId="0" fontId="1" fillId="0" borderId="1" xfId="4" quotePrefix="1" applyFont="1" applyBorder="1"/>
  </cellXfs>
  <cellStyles count="37">
    <cellStyle name="Normalny 2" xfId="4" xr:uid="{00000000-0005-0000-0000-000000000000}"/>
    <cellStyle name="Normalny 2 2" xfId="13" xr:uid="{00000000-0005-0000-0000-000001000000}"/>
    <cellStyle name="Normalny 2 3" xfId="15" xr:uid="{00000000-0005-0000-0000-000002000000}"/>
    <cellStyle name="Normalny 2 3 2" xfId="28" xr:uid="{4651CA42-C5D6-4071-AB3B-45EC3164FE85}"/>
    <cellStyle name="Normalny 2 4" xfId="19" xr:uid="{00000000-0005-0000-0000-000003000000}"/>
    <cellStyle name="Normalny 2 5" xfId="20" xr:uid="{29FB545E-3C5F-4115-9416-9D2673404ED3}"/>
    <cellStyle name="Normalny 2 6" xfId="35" xr:uid="{41C95CCC-EDC9-4908-A968-8B35B364A9D2}"/>
    <cellStyle name="Normalny 3" xfId="6" xr:uid="{00000000-0005-0000-0000-000004000000}"/>
    <cellStyle name="Normalny 4" xfId="8" xr:uid="{00000000-0005-0000-0000-000005000000}"/>
    <cellStyle name="Normalny 4 2" xfId="23" xr:uid="{A56BDFA9-30C6-4885-AA11-C44A7160F515}"/>
    <cellStyle name="Normalny 5" xfId="12" xr:uid="{00000000-0005-0000-0000-000006000000}"/>
    <cellStyle name="Normalny 5 2" xfId="26" xr:uid="{8C090C4C-1275-48DA-858E-96D287F449E1}"/>
    <cellStyle name="Normalny 6" xfId="17" xr:uid="{00000000-0005-0000-0000-000007000000}"/>
    <cellStyle name="Normalny 6 2" xfId="30" xr:uid="{ED826BDE-EEF9-4E01-AF93-7F0B83887411}"/>
    <cellStyle name="Normalny 6 3" xfId="32" xr:uid="{669BCFA7-713E-4608-9E87-4E771349A92E}"/>
    <cellStyle name="Normalny 6 4" xfId="36" xr:uid="{EE6E22C4-5E68-4BE6-A5BA-9B613BF9B7FE}"/>
    <cellStyle name="Procentowy 2" xfId="5" xr:uid="{00000000-0005-0000-0000-000008000000}"/>
    <cellStyle name="Procentowy 2 2" xfId="10" xr:uid="{00000000-0005-0000-0000-000009000000}"/>
    <cellStyle name="Procentowy 2 3" xfId="21" xr:uid="{F73EDE86-A789-4BC6-8D6F-5FFE8B921C85}"/>
    <cellStyle name="Procentowy 3" xfId="9" xr:uid="{00000000-0005-0000-0000-00000A000000}"/>
    <cellStyle name="Procentowy 3 2" xfId="24" xr:uid="{D35076EB-9B25-48AD-8622-DA26D1773A50}"/>
    <cellStyle name="Procentowy 4" xfId="11" xr:uid="{00000000-0005-0000-0000-00000B000000}"/>
    <cellStyle name="Procentowy 4 2" xfId="25" xr:uid="{637A04F4-E126-4D85-838F-924BF6619774}"/>
    <cellStyle name="Procentowy 4 3" xfId="34" xr:uid="{B0E569C1-869C-49C1-97E5-A50D451245CB}"/>
    <cellStyle name="Procentowy 5" xfId="18" xr:uid="{00000000-0005-0000-0000-00000C000000}"/>
    <cellStyle name="Procentowy 5 2" xfId="31" xr:uid="{7879CBA8-7B6D-482E-8232-14E8B0EDDD52}"/>
    <cellStyle name="Procentowy 5 3" xfId="33" xr:uid="{FC277AB7-93D0-4C6B-A7E6-527F20BE0FAE}"/>
    <cellStyle name="Обычный" xfId="0" builtinId="0"/>
    <cellStyle name="Обычный 2" xfId="3" xr:uid="{00000000-0005-0000-0000-00000E000000}"/>
    <cellStyle name="Обычный 2 2" xfId="2" xr:uid="{00000000-0005-0000-0000-00000F000000}"/>
    <cellStyle name="Обычный 3" xfId="7" xr:uid="{00000000-0005-0000-0000-000010000000}"/>
    <cellStyle name="Обычный 3 2" xfId="22" xr:uid="{E4A47321-3D5C-4509-9FDD-D4757CA6B761}"/>
    <cellStyle name="Обычный 4" xfId="14" xr:uid="{00000000-0005-0000-0000-000011000000}"/>
    <cellStyle name="Обычный 4 2" xfId="27" xr:uid="{5AE5ACE6-40D7-4C80-A660-AC091BB083CF}"/>
    <cellStyle name="Процентный" xfId="1" builtinId="5"/>
    <cellStyle name="Процентный 2" xfId="16" xr:uid="{00000000-0005-0000-0000-000013000000}"/>
    <cellStyle name="Процентный 2 2" xfId="29" xr:uid="{C5DA8F24-D01B-4893-9F9C-C5B209A0AE0F}"/>
  </cellStyles>
  <dxfs count="13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CC99FF"/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J1464" totalsRowShown="0" headerRowDxfId="7" headerRowCellStyle="Normalny 2" dataCellStyle="Normalny 2">
  <autoFilter ref="A1:J1464" xr:uid="{00000000-0009-0000-0100-000001000000}">
    <filterColumn colId="3">
      <filters>
        <filter val="Полтавська"/>
      </filters>
    </filterColumn>
    <filterColumn colId="5">
      <filters>
        <filter val="Градизька ТГ"/>
      </filters>
    </filterColumn>
  </autoFilter>
  <tableColumns count="10">
    <tableColumn id="1" xr3:uid="{00000000-0010-0000-0000-000001000000}" name="Lp" dataDxfId="6" dataCellStyle="Normalny 2"/>
    <tableColumn id="2" xr3:uid="{00000000-0010-0000-0000-000002000000}" name="Тип засновника" dataDxfId="5" dataCellStyle="Normalny 2"/>
    <tableColumn id="3" xr3:uid="{00000000-0010-0000-0000-000003000000}" name="Тип засновника 2" dataDxfId="4" dataCellStyle="Normalny 2"/>
    <tableColumn id="4" xr3:uid="{00000000-0010-0000-0000-000004000000}" name="Область" dataDxfId="3" dataCellStyle="Normalny 2"/>
    <tableColumn id="5" xr3:uid="{00000000-0010-0000-0000-000005000000}" name="Шифр" dataDxfId="2" dataCellStyle="Normalny 2"/>
    <tableColumn id="6" xr3:uid="{00000000-0010-0000-0000-000006000000}" name="Коротка назва" dataDxfId="1" dataCellStyle="Normalny 2"/>
    <tableColumn id="7" xr3:uid="{00000000-0010-0000-0000-000007000000}" name="Бюджетний код" dataDxfId="0" dataCellStyle="Normalny 2"/>
    <tableColumn id="8" xr3:uid="{00000000-0010-0000-0000-000008000000}" name="Попереднє місто обласного підпорядкування" dataCellStyle="Normalny 2">
      <calculatedColumnFormula>IF(E2="gmoz","Так","Ні")</calculatedColumnFormula>
    </tableColumn>
    <tableColumn id="9" xr3:uid="{00000000-0010-0000-0000-000009000000}" name="Обласні центри" dataCellStyle="Normalny 2"/>
    <tableColumn id="10" xr3:uid="{00000000-0010-0000-0000-00000A000000}" name="Visible" dataCellStyle="Normalny 2">
      <calculatedColumnFormula>_xlfn.AGGREGATE(3,3,Tabela1[[#This Row],[Lp]])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FFFF00"/>
  </sheetPr>
  <dimension ref="A1:J1524"/>
  <sheetViews>
    <sheetView tabSelected="1" zoomScale="79" zoomScaleNormal="100" zoomScaleSheetLayoutView="100" workbookViewId="0">
      <selection sqref="A1:B2"/>
    </sheetView>
  </sheetViews>
  <sheetFormatPr defaultColWidth="9.42578125" defaultRowHeight="15.75"/>
  <cols>
    <col min="1" max="1" width="5.42578125" style="65" customWidth="1"/>
    <col min="2" max="2" width="6.42578125" style="65" customWidth="1"/>
    <col min="3" max="3" width="15.42578125" style="74" customWidth="1"/>
    <col min="4" max="4" width="65.42578125" style="65" customWidth="1"/>
    <col min="5" max="9" width="22.42578125" style="65" customWidth="1"/>
    <col min="10" max="16384" width="9.42578125" style="65"/>
  </cols>
  <sheetData>
    <row r="1" spans="1:9" ht="15.4" customHeight="1">
      <c r="A1" s="103" t="s">
        <v>0</v>
      </c>
      <c r="B1" s="104"/>
      <c r="C1" s="107" t="s">
        <v>1</v>
      </c>
      <c r="D1" s="108" t="s">
        <v>2</v>
      </c>
      <c r="E1" s="109" t="s">
        <v>3</v>
      </c>
      <c r="F1" s="110"/>
      <c r="G1" s="110"/>
      <c r="H1" s="110"/>
      <c r="I1" s="100" t="s">
        <v>4</v>
      </c>
    </row>
    <row r="2" spans="1:9" ht="13.9" customHeight="1">
      <c r="A2" s="105"/>
      <c r="B2" s="106"/>
      <c r="C2" s="107"/>
      <c r="D2" s="108"/>
      <c r="E2" s="108" t="s">
        <v>5</v>
      </c>
      <c r="F2" s="108" t="s">
        <v>6</v>
      </c>
      <c r="G2" s="108" t="s">
        <v>7</v>
      </c>
      <c r="H2" s="108" t="s">
        <v>8</v>
      </c>
      <c r="I2" s="101"/>
    </row>
    <row r="3" spans="1:9" ht="83.25" customHeight="1">
      <c r="A3" s="66" t="s">
        <v>9</v>
      </c>
      <c r="B3" s="66" t="s">
        <v>10</v>
      </c>
      <c r="C3" s="107"/>
      <c r="D3" s="108"/>
      <c r="E3" s="108"/>
      <c r="F3" s="108"/>
      <c r="G3" s="108"/>
      <c r="H3" s="108"/>
      <c r="I3" s="102"/>
    </row>
    <row r="4" spans="1:9">
      <c r="A4" s="67">
        <v>1</v>
      </c>
      <c r="B4" s="67">
        <v>2</v>
      </c>
      <c r="C4" s="68">
        <v>3</v>
      </c>
      <c r="D4" s="67">
        <v>4</v>
      </c>
      <c r="E4" s="67">
        <v>5</v>
      </c>
      <c r="F4" s="67">
        <v>6</v>
      </c>
      <c r="G4" s="67">
        <v>7</v>
      </c>
      <c r="H4" s="67">
        <v>8</v>
      </c>
      <c r="I4" s="67">
        <v>9</v>
      </c>
    </row>
    <row r="5" spans="1:9">
      <c r="A5" s="69" t="s">
        <v>11</v>
      </c>
      <c r="B5" s="69" t="s">
        <v>12</v>
      </c>
      <c r="C5" s="69" t="s">
        <v>13</v>
      </c>
      <c r="D5" s="70" t="s">
        <v>14</v>
      </c>
      <c r="E5" s="75">
        <f>SUM(E6:E7)</f>
        <v>3796460.4000000004</v>
      </c>
      <c r="F5" s="75">
        <f t="shared" ref="F5:I5" si="0">SUM(F6:F7)</f>
        <v>94913.700000000012</v>
      </c>
      <c r="G5" s="75">
        <f t="shared" si="0"/>
        <v>37789.300000000003</v>
      </c>
      <c r="H5" s="75">
        <f t="shared" si="0"/>
        <v>67998.899999999994</v>
      </c>
      <c r="I5" s="75">
        <f t="shared" si="0"/>
        <v>3997162.3</v>
      </c>
    </row>
    <row r="6" spans="1:9">
      <c r="A6" s="69" t="s">
        <v>11</v>
      </c>
      <c r="B6" s="69" t="s">
        <v>15</v>
      </c>
      <c r="C6" s="69" t="s">
        <v>16</v>
      </c>
      <c r="D6" s="70" t="s">
        <v>17</v>
      </c>
      <c r="E6" s="71">
        <f>Розрахунки!BY2</f>
        <v>195100.7</v>
      </c>
      <c r="F6" s="71">
        <f>Розрахунки!BZ2</f>
        <v>58783.4</v>
      </c>
      <c r="G6" s="71">
        <f>Розрахунки!CA2</f>
        <v>37789.300000000003</v>
      </c>
      <c r="H6" s="71">
        <f>Розрахунки!CB2</f>
        <v>67998.899999999994</v>
      </c>
      <c r="I6" s="77">
        <f t="shared" ref="I6:I69" si="1">SUM(E6:H6)</f>
        <v>359672.30000000005</v>
      </c>
    </row>
    <row r="7" spans="1:9">
      <c r="A7" s="69" t="s">
        <v>11</v>
      </c>
      <c r="B7" s="69" t="s">
        <v>18</v>
      </c>
      <c r="C7" s="69" t="s">
        <v>19</v>
      </c>
      <c r="D7" s="70" t="s">
        <v>20</v>
      </c>
      <c r="E7" s="78">
        <f>SUM(E8:E70)</f>
        <v>3601359.7</v>
      </c>
      <c r="F7" s="78">
        <f t="shared" ref="F7:H7" si="2">SUM(F8:F70)</f>
        <v>36130.300000000003</v>
      </c>
      <c r="G7" s="78">
        <f t="shared" si="2"/>
        <v>0</v>
      </c>
      <c r="H7" s="78">
        <f t="shared" si="2"/>
        <v>0</v>
      </c>
      <c r="I7" s="77">
        <f t="shared" si="1"/>
        <v>3637490</v>
      </c>
    </row>
    <row r="8" spans="1:9">
      <c r="A8" s="69" t="s">
        <v>11</v>
      </c>
      <c r="B8" s="69" t="s">
        <v>21</v>
      </c>
      <c r="C8" s="69" t="s">
        <v>22</v>
      </c>
      <c r="D8" s="70" t="s">
        <v>23</v>
      </c>
      <c r="E8" s="71">
        <f>Розрахунки!BY3</f>
        <v>129807.4</v>
      </c>
      <c r="F8" s="71">
        <f>Розрахунки!BZ3</f>
        <v>0</v>
      </c>
      <c r="G8" s="71">
        <f>Розрахунки!CA3</f>
        <v>0</v>
      </c>
      <c r="H8" s="71">
        <f>Розрахунки!CB3</f>
        <v>0</v>
      </c>
      <c r="I8" s="77">
        <f t="shared" si="1"/>
        <v>129807.4</v>
      </c>
    </row>
    <row r="9" spans="1:9">
      <c r="A9" s="69" t="s">
        <v>11</v>
      </c>
      <c r="B9" s="69" t="s">
        <v>24</v>
      </c>
      <c r="C9" s="69" t="s">
        <v>25</v>
      </c>
      <c r="D9" s="70" t="s">
        <v>26</v>
      </c>
      <c r="E9" s="71">
        <f>Розрахунки!BY4</f>
        <v>12594.9</v>
      </c>
      <c r="F9" s="71">
        <f>Розрахунки!BZ4</f>
        <v>0</v>
      </c>
      <c r="G9" s="71">
        <f>Розрахунки!CA4</f>
        <v>0</v>
      </c>
      <c r="H9" s="71">
        <f>Розрахунки!CB4</f>
        <v>0</v>
      </c>
      <c r="I9" s="77">
        <f t="shared" si="1"/>
        <v>12594.9</v>
      </c>
    </row>
    <row r="10" spans="1:9">
      <c r="A10" s="69" t="s">
        <v>11</v>
      </c>
      <c r="B10" s="69" t="s">
        <v>21</v>
      </c>
      <c r="C10" s="69" t="s">
        <v>27</v>
      </c>
      <c r="D10" s="70" t="s">
        <v>28</v>
      </c>
      <c r="E10" s="71">
        <f>Розрахунки!BY5</f>
        <v>54798.8</v>
      </c>
      <c r="F10" s="71">
        <f>Розрахунки!BZ5</f>
        <v>0</v>
      </c>
      <c r="G10" s="71">
        <f>Розрахунки!CA5</f>
        <v>0</v>
      </c>
      <c r="H10" s="71">
        <f>Розрахунки!CB5</f>
        <v>0</v>
      </c>
      <c r="I10" s="77">
        <f t="shared" si="1"/>
        <v>54798.8</v>
      </c>
    </row>
    <row r="11" spans="1:9">
      <c r="A11" s="69" t="s">
        <v>11</v>
      </c>
      <c r="B11" s="69" t="s">
        <v>29</v>
      </c>
      <c r="C11" s="69" t="s">
        <v>30</v>
      </c>
      <c r="D11" s="70" t="s">
        <v>31</v>
      </c>
      <c r="E11" s="71">
        <f>Розрахунки!BY6</f>
        <v>23425.599999999999</v>
      </c>
      <c r="F11" s="71">
        <f>Розрахунки!BZ6</f>
        <v>0</v>
      </c>
      <c r="G11" s="71">
        <f>Розрахунки!CA6</f>
        <v>0</v>
      </c>
      <c r="H11" s="71">
        <f>Розрахунки!CB6</f>
        <v>0</v>
      </c>
      <c r="I11" s="77">
        <f t="shared" si="1"/>
        <v>23425.599999999999</v>
      </c>
    </row>
    <row r="12" spans="1:9">
      <c r="A12" s="69" t="s">
        <v>11</v>
      </c>
      <c r="B12" s="69" t="s">
        <v>21</v>
      </c>
      <c r="C12" s="69" t="s">
        <v>32</v>
      </c>
      <c r="D12" s="70" t="s">
        <v>33</v>
      </c>
      <c r="E12" s="71">
        <f>Розрахунки!BY7</f>
        <v>109840.4</v>
      </c>
      <c r="F12" s="71">
        <f>Розрахунки!BZ7</f>
        <v>0</v>
      </c>
      <c r="G12" s="71">
        <f>Розрахунки!CA7</f>
        <v>0</v>
      </c>
      <c r="H12" s="71">
        <f>Розрахунки!CB7</f>
        <v>0</v>
      </c>
      <c r="I12" s="77">
        <f t="shared" si="1"/>
        <v>109840.4</v>
      </c>
    </row>
    <row r="13" spans="1:9">
      <c r="A13" s="69" t="s">
        <v>11</v>
      </c>
      <c r="B13" s="69" t="s">
        <v>21</v>
      </c>
      <c r="C13" s="69" t="s">
        <v>34</v>
      </c>
      <c r="D13" s="70" t="s">
        <v>35</v>
      </c>
      <c r="E13" s="71">
        <f>Розрахунки!BY8</f>
        <v>71154.7</v>
      </c>
      <c r="F13" s="71">
        <f>Розрахунки!BZ8</f>
        <v>0</v>
      </c>
      <c r="G13" s="71">
        <f>Розрахунки!CA8</f>
        <v>0</v>
      </c>
      <c r="H13" s="71">
        <f>Розрахунки!CB8</f>
        <v>0</v>
      </c>
      <c r="I13" s="77">
        <f t="shared" si="1"/>
        <v>71154.7</v>
      </c>
    </row>
    <row r="14" spans="1:9">
      <c r="A14" s="69" t="s">
        <v>11</v>
      </c>
      <c r="B14" s="69" t="s">
        <v>21</v>
      </c>
      <c r="C14" s="69" t="s">
        <v>36</v>
      </c>
      <c r="D14" s="70" t="s">
        <v>37</v>
      </c>
      <c r="E14" s="71">
        <f>Розрахунки!BY9</f>
        <v>101655.7</v>
      </c>
      <c r="F14" s="71">
        <f>Розрахунки!BZ9</f>
        <v>0</v>
      </c>
      <c r="G14" s="71">
        <f>Розрахунки!CA9</f>
        <v>0</v>
      </c>
      <c r="H14" s="71">
        <f>Розрахунки!CB9</f>
        <v>0</v>
      </c>
      <c r="I14" s="77">
        <f t="shared" si="1"/>
        <v>101655.7</v>
      </c>
    </row>
    <row r="15" spans="1:9">
      <c r="A15" s="69" t="s">
        <v>11</v>
      </c>
      <c r="B15" s="69" t="s">
        <v>29</v>
      </c>
      <c r="C15" s="69" t="s">
        <v>38</v>
      </c>
      <c r="D15" s="70" t="s">
        <v>39</v>
      </c>
      <c r="E15" s="71">
        <f>Розрахунки!BY10</f>
        <v>39188.400000000001</v>
      </c>
      <c r="F15" s="71">
        <f>Розрахунки!BZ10</f>
        <v>0</v>
      </c>
      <c r="G15" s="71">
        <f>Розрахунки!CA10</f>
        <v>0</v>
      </c>
      <c r="H15" s="71">
        <f>Розрахунки!CB10</f>
        <v>0</v>
      </c>
      <c r="I15" s="77">
        <f t="shared" si="1"/>
        <v>39188.400000000001</v>
      </c>
    </row>
    <row r="16" spans="1:9">
      <c r="A16" s="69" t="s">
        <v>11</v>
      </c>
      <c r="B16" s="69" t="s">
        <v>29</v>
      </c>
      <c r="C16" s="69" t="s">
        <v>40</v>
      </c>
      <c r="D16" s="70" t="s">
        <v>41</v>
      </c>
      <c r="E16" s="71">
        <f>Розрахунки!BY11</f>
        <v>38117.1</v>
      </c>
      <c r="F16" s="71">
        <f>Розрахунки!BZ11</f>
        <v>0</v>
      </c>
      <c r="G16" s="71">
        <f>Розрахунки!CA11</f>
        <v>0</v>
      </c>
      <c r="H16" s="71">
        <f>Розрахунки!CB11</f>
        <v>0</v>
      </c>
      <c r="I16" s="77">
        <f t="shared" si="1"/>
        <v>38117.1</v>
      </c>
    </row>
    <row r="17" spans="1:9">
      <c r="A17" s="69" t="s">
        <v>11</v>
      </c>
      <c r="B17" s="69" t="s">
        <v>29</v>
      </c>
      <c r="C17" s="69" t="s">
        <v>42</v>
      </c>
      <c r="D17" s="70" t="s">
        <v>43</v>
      </c>
      <c r="E17" s="71">
        <f>Розрахунки!BY12</f>
        <v>54933.3</v>
      </c>
      <c r="F17" s="71">
        <f>Розрахунки!BZ12</f>
        <v>0</v>
      </c>
      <c r="G17" s="71">
        <f>Розрахунки!CA12</f>
        <v>0</v>
      </c>
      <c r="H17" s="71">
        <f>Розрахунки!CB12</f>
        <v>0</v>
      </c>
      <c r="I17" s="77">
        <f t="shared" si="1"/>
        <v>54933.3</v>
      </c>
    </row>
    <row r="18" spans="1:9">
      <c r="A18" s="69" t="s">
        <v>11</v>
      </c>
      <c r="B18" s="69" t="s">
        <v>29</v>
      </c>
      <c r="C18" s="69" t="s">
        <v>44</v>
      </c>
      <c r="D18" s="70" t="s">
        <v>45</v>
      </c>
      <c r="E18" s="71">
        <f>Розрахунки!BY13</f>
        <v>61460.1</v>
      </c>
      <c r="F18" s="71">
        <f>Розрахунки!BZ13</f>
        <v>0</v>
      </c>
      <c r="G18" s="71">
        <f>Розрахунки!CA13</f>
        <v>0</v>
      </c>
      <c r="H18" s="71">
        <f>Розрахунки!CB13</f>
        <v>0</v>
      </c>
      <c r="I18" s="77">
        <f t="shared" si="1"/>
        <v>61460.1</v>
      </c>
    </row>
    <row r="19" spans="1:9">
      <c r="A19" s="69" t="s">
        <v>11</v>
      </c>
      <c r="B19" s="69" t="s">
        <v>29</v>
      </c>
      <c r="C19" s="69" t="s">
        <v>46</v>
      </c>
      <c r="D19" s="70" t="s">
        <v>47</v>
      </c>
      <c r="E19" s="71">
        <f>Розрахунки!BY14</f>
        <v>40005.300000000003</v>
      </c>
      <c r="F19" s="71">
        <f>Розрахунки!BZ14</f>
        <v>0</v>
      </c>
      <c r="G19" s="71">
        <f>Розрахунки!CA14</f>
        <v>0</v>
      </c>
      <c r="H19" s="71">
        <f>Розрахунки!CB14</f>
        <v>0</v>
      </c>
      <c r="I19" s="77">
        <f t="shared" si="1"/>
        <v>40005.300000000003</v>
      </c>
    </row>
    <row r="20" spans="1:9">
      <c r="A20" s="69" t="s">
        <v>11</v>
      </c>
      <c r="B20" s="69" t="s">
        <v>24</v>
      </c>
      <c r="C20" s="69" t="s">
        <v>48</v>
      </c>
      <c r="D20" s="70" t="s">
        <v>49</v>
      </c>
      <c r="E20" s="71">
        <f>Розрахунки!BY15</f>
        <v>13865.4</v>
      </c>
      <c r="F20" s="71">
        <f>Розрахунки!BZ15</f>
        <v>0</v>
      </c>
      <c r="G20" s="71">
        <f>Розрахунки!CA15</f>
        <v>0</v>
      </c>
      <c r="H20" s="71">
        <f>Розрахунки!CB15</f>
        <v>0</v>
      </c>
      <c r="I20" s="77">
        <f t="shared" si="1"/>
        <v>13865.4</v>
      </c>
    </row>
    <row r="21" spans="1:9">
      <c r="A21" s="69" t="s">
        <v>11</v>
      </c>
      <c r="B21" s="69" t="s">
        <v>24</v>
      </c>
      <c r="C21" s="69" t="s">
        <v>50</v>
      </c>
      <c r="D21" s="70" t="s">
        <v>51</v>
      </c>
      <c r="E21" s="71">
        <f>Розрахунки!BY16</f>
        <v>16280.2</v>
      </c>
      <c r="F21" s="71">
        <f>Розрахунки!BZ16</f>
        <v>0</v>
      </c>
      <c r="G21" s="71">
        <f>Розрахунки!CA16</f>
        <v>0</v>
      </c>
      <c r="H21" s="71">
        <f>Розрахунки!CB16</f>
        <v>0</v>
      </c>
      <c r="I21" s="77">
        <f t="shared" si="1"/>
        <v>16280.2</v>
      </c>
    </row>
    <row r="22" spans="1:9">
      <c r="A22" s="69" t="s">
        <v>11</v>
      </c>
      <c r="B22" s="69" t="s">
        <v>24</v>
      </c>
      <c r="C22" s="69" t="s">
        <v>52</v>
      </c>
      <c r="D22" s="70" t="s">
        <v>53</v>
      </c>
      <c r="E22" s="71">
        <f>Розрахунки!BY17</f>
        <v>41858.800000000003</v>
      </c>
      <c r="F22" s="71">
        <f>Розрахунки!BZ17</f>
        <v>0</v>
      </c>
      <c r="G22" s="71">
        <f>Розрахунки!CA17</f>
        <v>0</v>
      </c>
      <c r="H22" s="71">
        <f>Розрахунки!CB17</f>
        <v>0</v>
      </c>
      <c r="I22" s="77">
        <f t="shared" si="1"/>
        <v>41858.800000000003</v>
      </c>
    </row>
    <row r="23" spans="1:9">
      <c r="A23" s="69" t="s">
        <v>11</v>
      </c>
      <c r="B23" s="69" t="s">
        <v>24</v>
      </c>
      <c r="C23" s="69" t="s">
        <v>54</v>
      </c>
      <c r="D23" s="70" t="s">
        <v>55</v>
      </c>
      <c r="E23" s="71">
        <f>Розрахунки!BY18</f>
        <v>22594.400000000001</v>
      </c>
      <c r="F23" s="71">
        <f>Розрахунки!BZ18</f>
        <v>0</v>
      </c>
      <c r="G23" s="71">
        <f>Розрахунки!CA18</f>
        <v>0</v>
      </c>
      <c r="H23" s="71">
        <f>Розрахунки!CB18</f>
        <v>0</v>
      </c>
      <c r="I23" s="77">
        <f t="shared" si="1"/>
        <v>22594.400000000001</v>
      </c>
    </row>
    <row r="24" spans="1:9">
      <c r="A24" s="69" t="s">
        <v>11</v>
      </c>
      <c r="B24" s="69" t="s">
        <v>24</v>
      </c>
      <c r="C24" s="69" t="s">
        <v>56</v>
      </c>
      <c r="D24" s="70" t="s">
        <v>57</v>
      </c>
      <c r="E24" s="71">
        <f>Розрахунки!BY19</f>
        <v>23129</v>
      </c>
      <c r="F24" s="71">
        <f>Розрахунки!BZ19</f>
        <v>0</v>
      </c>
      <c r="G24" s="71">
        <f>Розрахунки!CA19</f>
        <v>0</v>
      </c>
      <c r="H24" s="71">
        <f>Розрахунки!CB19</f>
        <v>0</v>
      </c>
      <c r="I24" s="77">
        <f t="shared" si="1"/>
        <v>23129</v>
      </c>
    </row>
    <row r="25" spans="1:9">
      <c r="A25" s="69" t="s">
        <v>11</v>
      </c>
      <c r="B25" s="69" t="s">
        <v>24</v>
      </c>
      <c r="C25" s="69" t="s">
        <v>58</v>
      </c>
      <c r="D25" s="70" t="s">
        <v>59</v>
      </c>
      <c r="E25" s="71">
        <f>Розрахунки!BY20</f>
        <v>42699.6</v>
      </c>
      <c r="F25" s="71">
        <f>Розрахунки!BZ20</f>
        <v>0</v>
      </c>
      <c r="G25" s="71">
        <f>Розрахунки!CA20</f>
        <v>0</v>
      </c>
      <c r="H25" s="71">
        <f>Розрахунки!CB20</f>
        <v>0</v>
      </c>
      <c r="I25" s="77">
        <f t="shared" si="1"/>
        <v>42699.6</v>
      </c>
    </row>
    <row r="26" spans="1:9">
      <c r="A26" s="69" t="s">
        <v>11</v>
      </c>
      <c r="B26" s="69" t="s">
        <v>24</v>
      </c>
      <c r="C26" s="69" t="s">
        <v>60</v>
      </c>
      <c r="D26" s="70" t="s">
        <v>61</v>
      </c>
      <c r="E26" s="71">
        <f>Розрахунки!BY21</f>
        <v>41082</v>
      </c>
      <c r="F26" s="71">
        <f>Розрахунки!BZ21</f>
        <v>0</v>
      </c>
      <c r="G26" s="71">
        <f>Розрахунки!CA21</f>
        <v>0</v>
      </c>
      <c r="H26" s="71">
        <f>Розрахунки!CB21</f>
        <v>0</v>
      </c>
      <c r="I26" s="77">
        <f t="shared" si="1"/>
        <v>41082</v>
      </c>
    </row>
    <row r="27" spans="1:9">
      <c r="A27" s="69" t="s">
        <v>11</v>
      </c>
      <c r="B27" s="69" t="s">
        <v>24</v>
      </c>
      <c r="C27" s="69" t="s">
        <v>62</v>
      </c>
      <c r="D27" s="70" t="s">
        <v>63</v>
      </c>
      <c r="E27" s="71">
        <f>Розрахунки!BY22</f>
        <v>10374.799999999999</v>
      </c>
      <c r="F27" s="71">
        <f>Розрахунки!BZ22</f>
        <v>0</v>
      </c>
      <c r="G27" s="71">
        <f>Розрахунки!CA22</f>
        <v>0</v>
      </c>
      <c r="H27" s="71">
        <f>Розрахунки!CB22</f>
        <v>0</v>
      </c>
      <c r="I27" s="77">
        <f t="shared" si="1"/>
        <v>10374.799999999999</v>
      </c>
    </row>
    <row r="28" spans="1:9">
      <c r="A28" s="69" t="s">
        <v>11</v>
      </c>
      <c r="B28" s="69" t="s">
        <v>24</v>
      </c>
      <c r="C28" s="69" t="s">
        <v>64</v>
      </c>
      <c r="D28" s="70" t="s">
        <v>65</v>
      </c>
      <c r="E28" s="71">
        <f>Розрахунки!BY23</f>
        <v>37790.300000000003</v>
      </c>
      <c r="F28" s="71">
        <f>Розрахунки!BZ23</f>
        <v>0</v>
      </c>
      <c r="G28" s="71">
        <f>Розрахунки!CA23</f>
        <v>0</v>
      </c>
      <c r="H28" s="71">
        <f>Розрахунки!CB23</f>
        <v>0</v>
      </c>
      <c r="I28" s="77">
        <f t="shared" si="1"/>
        <v>37790.300000000003</v>
      </c>
    </row>
    <row r="29" spans="1:9">
      <c r="A29" s="69" t="s">
        <v>11</v>
      </c>
      <c r="B29" s="69" t="s">
        <v>29</v>
      </c>
      <c r="C29" s="69" t="s">
        <v>66</v>
      </c>
      <c r="D29" s="70" t="s">
        <v>67</v>
      </c>
      <c r="E29" s="71">
        <f>Розрахунки!BY24</f>
        <v>34601.199999999997</v>
      </c>
      <c r="F29" s="71">
        <f>Розрахунки!BZ24</f>
        <v>0</v>
      </c>
      <c r="G29" s="71">
        <f>Розрахунки!CA24</f>
        <v>0</v>
      </c>
      <c r="H29" s="71">
        <f>Розрахунки!CB24</f>
        <v>0</v>
      </c>
      <c r="I29" s="77">
        <f t="shared" si="1"/>
        <v>34601.199999999997</v>
      </c>
    </row>
    <row r="30" spans="1:9">
      <c r="A30" s="69" t="s">
        <v>11</v>
      </c>
      <c r="B30" s="69" t="s">
        <v>29</v>
      </c>
      <c r="C30" s="69" t="s">
        <v>68</v>
      </c>
      <c r="D30" s="70" t="s">
        <v>69</v>
      </c>
      <c r="E30" s="71">
        <f>Розрахунки!BY25</f>
        <v>18900.599999999999</v>
      </c>
      <c r="F30" s="71">
        <f>Розрахунки!BZ25</f>
        <v>0</v>
      </c>
      <c r="G30" s="71">
        <f>Розрахунки!CA25</f>
        <v>0</v>
      </c>
      <c r="H30" s="71">
        <f>Розрахунки!CB25</f>
        <v>0</v>
      </c>
      <c r="I30" s="77">
        <f t="shared" si="1"/>
        <v>18900.599999999999</v>
      </c>
    </row>
    <row r="31" spans="1:9">
      <c r="A31" s="69" t="s">
        <v>11</v>
      </c>
      <c r="B31" s="69" t="s">
        <v>24</v>
      </c>
      <c r="C31" s="69" t="s">
        <v>70</v>
      </c>
      <c r="D31" s="70" t="s">
        <v>71</v>
      </c>
      <c r="E31" s="71">
        <f>Розрахунки!BY26</f>
        <v>36503.5</v>
      </c>
      <c r="F31" s="71">
        <f>Розрахунки!BZ26</f>
        <v>0</v>
      </c>
      <c r="G31" s="71">
        <f>Розрахунки!CA26</f>
        <v>0</v>
      </c>
      <c r="H31" s="71">
        <f>Розрахунки!CB26</f>
        <v>0</v>
      </c>
      <c r="I31" s="77">
        <f t="shared" si="1"/>
        <v>36503.5</v>
      </c>
    </row>
    <row r="32" spans="1:9">
      <c r="A32" s="69" t="s">
        <v>11</v>
      </c>
      <c r="B32" s="69" t="s">
        <v>24</v>
      </c>
      <c r="C32" s="69" t="s">
        <v>72</v>
      </c>
      <c r="D32" s="70" t="s">
        <v>73</v>
      </c>
      <c r="E32" s="71">
        <f>Розрахунки!BY27</f>
        <v>21625.1</v>
      </c>
      <c r="F32" s="71">
        <f>Розрахунки!BZ27</f>
        <v>0</v>
      </c>
      <c r="G32" s="71">
        <f>Розрахунки!CA27</f>
        <v>0</v>
      </c>
      <c r="H32" s="71">
        <f>Розрахунки!CB27</f>
        <v>0</v>
      </c>
      <c r="I32" s="77">
        <f t="shared" si="1"/>
        <v>21625.1</v>
      </c>
    </row>
    <row r="33" spans="1:9">
      <c r="A33" s="69" t="s">
        <v>11</v>
      </c>
      <c r="B33" s="69" t="s">
        <v>21</v>
      </c>
      <c r="C33" s="69" t="s">
        <v>74</v>
      </c>
      <c r="D33" s="70" t="s">
        <v>75</v>
      </c>
      <c r="E33" s="71">
        <f>Розрахунки!BY28</f>
        <v>45462.1</v>
      </c>
      <c r="F33" s="71">
        <f>Розрахунки!BZ28</f>
        <v>0</v>
      </c>
      <c r="G33" s="71">
        <f>Розрахунки!CA28</f>
        <v>0</v>
      </c>
      <c r="H33" s="71">
        <f>Розрахунки!CB28</f>
        <v>0</v>
      </c>
      <c r="I33" s="77">
        <f t="shared" si="1"/>
        <v>45462.1</v>
      </c>
    </row>
    <row r="34" spans="1:9">
      <c r="A34" s="69" t="s">
        <v>11</v>
      </c>
      <c r="B34" s="69" t="s">
        <v>29</v>
      </c>
      <c r="C34" s="69" t="s">
        <v>76</v>
      </c>
      <c r="D34" s="70" t="s">
        <v>77</v>
      </c>
      <c r="E34" s="71">
        <f>Розрахунки!BY29</f>
        <v>63378.5</v>
      </c>
      <c r="F34" s="71">
        <f>Розрахунки!BZ29</f>
        <v>0</v>
      </c>
      <c r="G34" s="71">
        <f>Розрахунки!CA29</f>
        <v>0</v>
      </c>
      <c r="H34" s="71">
        <f>Розрахунки!CB29</f>
        <v>0</v>
      </c>
      <c r="I34" s="77">
        <f t="shared" si="1"/>
        <v>63378.5</v>
      </c>
    </row>
    <row r="35" spans="1:9">
      <c r="A35" s="69" t="s">
        <v>11</v>
      </c>
      <c r="B35" s="69" t="s">
        <v>78</v>
      </c>
      <c r="C35" s="69" t="s">
        <v>79</v>
      </c>
      <c r="D35" s="70" t="s">
        <v>80</v>
      </c>
      <c r="E35" s="71">
        <f>Розрахунки!BY30</f>
        <v>707382.4</v>
      </c>
      <c r="F35" s="71">
        <f>Розрахунки!BZ30</f>
        <v>36130.300000000003</v>
      </c>
      <c r="G35" s="71">
        <f>Розрахунки!CA30</f>
        <v>0</v>
      </c>
      <c r="H35" s="71">
        <f>Розрахунки!CB30</f>
        <v>0</v>
      </c>
      <c r="I35" s="77">
        <f t="shared" si="1"/>
        <v>743512.70000000007</v>
      </c>
    </row>
    <row r="36" spans="1:9">
      <c r="A36" s="69" t="s">
        <v>11</v>
      </c>
      <c r="B36" s="69" t="s">
        <v>78</v>
      </c>
      <c r="C36" s="69" t="s">
        <v>81</v>
      </c>
      <c r="D36" s="70" t="s">
        <v>82</v>
      </c>
      <c r="E36" s="71">
        <f>Розрахунки!BY31</f>
        <v>99166.3</v>
      </c>
      <c r="F36" s="71">
        <f>Розрахунки!BZ31</f>
        <v>0</v>
      </c>
      <c r="G36" s="71">
        <f>Розрахунки!CA31</f>
        <v>0</v>
      </c>
      <c r="H36" s="71">
        <f>Розрахунки!CB31</f>
        <v>0</v>
      </c>
      <c r="I36" s="77">
        <f t="shared" si="1"/>
        <v>99166.3</v>
      </c>
    </row>
    <row r="37" spans="1:9">
      <c r="A37" s="69" t="s">
        <v>11</v>
      </c>
      <c r="B37" s="69" t="s">
        <v>29</v>
      </c>
      <c r="C37" s="69" t="s">
        <v>83</v>
      </c>
      <c r="D37" s="70" t="s">
        <v>84</v>
      </c>
      <c r="E37" s="71">
        <f>Розрахунки!BY32</f>
        <v>43465.599999999999</v>
      </c>
      <c r="F37" s="71">
        <f>Розрахунки!BZ32</f>
        <v>0</v>
      </c>
      <c r="G37" s="71">
        <f>Розрахунки!CA32</f>
        <v>0</v>
      </c>
      <c r="H37" s="71">
        <f>Розрахунки!CB32</f>
        <v>0</v>
      </c>
      <c r="I37" s="77">
        <f t="shared" si="1"/>
        <v>43465.599999999999</v>
      </c>
    </row>
    <row r="38" spans="1:9">
      <c r="A38" s="69" t="s">
        <v>11</v>
      </c>
      <c r="B38" s="69" t="s">
        <v>24</v>
      </c>
      <c r="C38" s="69" t="s">
        <v>85</v>
      </c>
      <c r="D38" s="70" t="s">
        <v>86</v>
      </c>
      <c r="E38" s="71">
        <f>Розрахунки!BY33</f>
        <v>19628</v>
      </c>
      <c r="F38" s="71">
        <f>Розрахунки!BZ33</f>
        <v>0</v>
      </c>
      <c r="G38" s="71">
        <f>Розрахунки!CA33</f>
        <v>0</v>
      </c>
      <c r="H38" s="71">
        <f>Розрахунки!CB33</f>
        <v>0</v>
      </c>
      <c r="I38" s="77">
        <f t="shared" si="1"/>
        <v>19628</v>
      </c>
    </row>
    <row r="39" spans="1:9">
      <c r="A39" s="69" t="s">
        <v>11</v>
      </c>
      <c r="B39" s="69" t="s">
        <v>29</v>
      </c>
      <c r="C39" s="69" t="s">
        <v>87</v>
      </c>
      <c r="D39" s="70" t="s">
        <v>88</v>
      </c>
      <c r="E39" s="71">
        <f>Розрахунки!BY34</f>
        <v>63243.6</v>
      </c>
      <c r="F39" s="71">
        <f>Розрахунки!BZ34</f>
        <v>0</v>
      </c>
      <c r="G39" s="71">
        <f>Розрахунки!CA34</f>
        <v>0</v>
      </c>
      <c r="H39" s="71">
        <f>Розрахунки!CB34</f>
        <v>0</v>
      </c>
      <c r="I39" s="77">
        <f t="shared" si="1"/>
        <v>63243.6</v>
      </c>
    </row>
    <row r="40" spans="1:9">
      <c r="A40" s="69" t="s">
        <v>11</v>
      </c>
      <c r="B40" s="69" t="s">
        <v>78</v>
      </c>
      <c r="C40" s="69" t="s">
        <v>89</v>
      </c>
      <c r="D40" s="70" t="s">
        <v>90</v>
      </c>
      <c r="E40" s="71">
        <f>Розрахунки!BY35</f>
        <v>118754.8</v>
      </c>
      <c r="F40" s="71">
        <f>Розрахунки!BZ35</f>
        <v>0</v>
      </c>
      <c r="G40" s="71">
        <f>Розрахунки!CA35</f>
        <v>0</v>
      </c>
      <c r="H40" s="71">
        <f>Розрахунки!CB35</f>
        <v>0</v>
      </c>
      <c r="I40" s="77">
        <f t="shared" si="1"/>
        <v>118754.8</v>
      </c>
    </row>
    <row r="41" spans="1:9">
      <c r="A41" s="69" t="s">
        <v>11</v>
      </c>
      <c r="B41" s="69" t="s">
        <v>29</v>
      </c>
      <c r="C41" s="69" t="s">
        <v>91</v>
      </c>
      <c r="D41" s="70" t="s">
        <v>92</v>
      </c>
      <c r="E41" s="71">
        <f>Розрахунки!BY36</f>
        <v>10884.5</v>
      </c>
      <c r="F41" s="71">
        <f>Розрахунки!BZ36</f>
        <v>0</v>
      </c>
      <c r="G41" s="71">
        <f>Розрахунки!CA36</f>
        <v>0</v>
      </c>
      <c r="H41" s="71">
        <f>Розрахунки!CB36</f>
        <v>0</v>
      </c>
      <c r="I41" s="77">
        <f t="shared" si="1"/>
        <v>10884.5</v>
      </c>
    </row>
    <row r="42" spans="1:9">
      <c r="A42" s="69" t="s">
        <v>11</v>
      </c>
      <c r="B42" s="69" t="s">
        <v>24</v>
      </c>
      <c r="C42" s="69" t="s">
        <v>93</v>
      </c>
      <c r="D42" s="70" t="s">
        <v>94</v>
      </c>
      <c r="E42" s="71">
        <f>Розрахунки!BY37</f>
        <v>21260.5</v>
      </c>
      <c r="F42" s="71">
        <f>Розрахунки!BZ37</f>
        <v>0</v>
      </c>
      <c r="G42" s="71">
        <f>Розрахунки!CA37</f>
        <v>0</v>
      </c>
      <c r="H42" s="71">
        <f>Розрахунки!CB37</f>
        <v>0</v>
      </c>
      <c r="I42" s="77">
        <f t="shared" si="1"/>
        <v>21260.5</v>
      </c>
    </row>
    <row r="43" spans="1:9">
      <c r="A43" s="69" t="s">
        <v>11</v>
      </c>
      <c r="B43" s="69" t="s">
        <v>24</v>
      </c>
      <c r="C43" s="69" t="s">
        <v>95</v>
      </c>
      <c r="D43" s="70" t="s">
        <v>96</v>
      </c>
      <c r="E43" s="71">
        <f>Розрахунки!BY38</f>
        <v>24742.1</v>
      </c>
      <c r="F43" s="71">
        <f>Розрахунки!BZ38</f>
        <v>0</v>
      </c>
      <c r="G43" s="71">
        <f>Розрахунки!CA38</f>
        <v>0</v>
      </c>
      <c r="H43" s="71">
        <f>Розрахунки!CB38</f>
        <v>0</v>
      </c>
      <c r="I43" s="77">
        <f t="shared" si="1"/>
        <v>24742.1</v>
      </c>
    </row>
    <row r="44" spans="1:9">
      <c r="A44" s="69" t="s">
        <v>11</v>
      </c>
      <c r="B44" s="69" t="s">
        <v>21</v>
      </c>
      <c r="C44" s="69" t="s">
        <v>97</v>
      </c>
      <c r="D44" s="70" t="s">
        <v>98</v>
      </c>
      <c r="E44" s="71">
        <f>Розрахунки!BY39</f>
        <v>109196.5</v>
      </c>
      <c r="F44" s="71">
        <f>Розрахунки!BZ39</f>
        <v>0</v>
      </c>
      <c r="G44" s="71">
        <f>Розрахунки!CA39</f>
        <v>0</v>
      </c>
      <c r="H44" s="71">
        <f>Розрахунки!CB39</f>
        <v>0</v>
      </c>
      <c r="I44" s="77">
        <f t="shared" si="1"/>
        <v>109196.5</v>
      </c>
    </row>
    <row r="45" spans="1:9">
      <c r="A45" s="69" t="s">
        <v>11</v>
      </c>
      <c r="B45" s="69" t="s">
        <v>29</v>
      </c>
      <c r="C45" s="69" t="s">
        <v>99</v>
      </c>
      <c r="D45" s="70" t="s">
        <v>100</v>
      </c>
      <c r="E45" s="71">
        <f>Розрахунки!BY40</f>
        <v>25316.799999999999</v>
      </c>
      <c r="F45" s="71">
        <f>Розрахунки!BZ40</f>
        <v>0</v>
      </c>
      <c r="G45" s="71">
        <f>Розрахунки!CA40</f>
        <v>0</v>
      </c>
      <c r="H45" s="71">
        <f>Розрахунки!CB40</f>
        <v>0</v>
      </c>
      <c r="I45" s="77">
        <f t="shared" si="1"/>
        <v>25316.799999999999</v>
      </c>
    </row>
    <row r="46" spans="1:9">
      <c r="A46" s="69" t="s">
        <v>11</v>
      </c>
      <c r="B46" s="69" t="s">
        <v>21</v>
      </c>
      <c r="C46" s="69" t="s">
        <v>101</v>
      </c>
      <c r="D46" s="70" t="s">
        <v>102</v>
      </c>
      <c r="E46" s="71">
        <f>Розрахунки!BY41</f>
        <v>103523.3</v>
      </c>
      <c r="F46" s="71">
        <f>Розрахунки!BZ41</f>
        <v>0</v>
      </c>
      <c r="G46" s="71">
        <f>Розрахунки!CA41</f>
        <v>0</v>
      </c>
      <c r="H46" s="71">
        <f>Розрахунки!CB41</f>
        <v>0</v>
      </c>
      <c r="I46" s="77">
        <f t="shared" si="1"/>
        <v>103523.3</v>
      </c>
    </row>
    <row r="47" spans="1:9">
      <c r="A47" s="69" t="s">
        <v>11</v>
      </c>
      <c r="B47" s="69" t="s">
        <v>24</v>
      </c>
      <c r="C47" s="69" t="s">
        <v>103</v>
      </c>
      <c r="D47" s="70" t="s">
        <v>104</v>
      </c>
      <c r="E47" s="71">
        <f>Розрахунки!BY42</f>
        <v>29060.6</v>
      </c>
      <c r="F47" s="71">
        <f>Розрахунки!BZ42</f>
        <v>0</v>
      </c>
      <c r="G47" s="71">
        <f>Розрахунки!CA42</f>
        <v>0</v>
      </c>
      <c r="H47" s="71">
        <f>Розрахунки!CB42</f>
        <v>0</v>
      </c>
      <c r="I47" s="77">
        <f t="shared" si="1"/>
        <v>29060.6</v>
      </c>
    </row>
    <row r="48" spans="1:9">
      <c r="A48" s="69" t="s">
        <v>11</v>
      </c>
      <c r="B48" s="69" t="s">
        <v>24</v>
      </c>
      <c r="C48" s="69" t="s">
        <v>105</v>
      </c>
      <c r="D48" s="70" t="s">
        <v>106</v>
      </c>
      <c r="E48" s="71">
        <f>Розрахунки!BY43</f>
        <v>32329.599999999999</v>
      </c>
      <c r="F48" s="71">
        <f>Розрахунки!BZ43</f>
        <v>0</v>
      </c>
      <c r="G48" s="71">
        <f>Розрахунки!CA43</f>
        <v>0</v>
      </c>
      <c r="H48" s="71">
        <f>Розрахунки!CB43</f>
        <v>0</v>
      </c>
      <c r="I48" s="77">
        <f t="shared" si="1"/>
        <v>32329.599999999999</v>
      </c>
    </row>
    <row r="49" spans="1:9">
      <c r="A49" s="69" t="s">
        <v>11</v>
      </c>
      <c r="B49" s="69" t="s">
        <v>78</v>
      </c>
      <c r="C49" s="69" t="s">
        <v>107</v>
      </c>
      <c r="D49" s="70" t="s">
        <v>108</v>
      </c>
      <c r="E49" s="71">
        <f>Розрахунки!BY44</f>
        <v>81947.199999999997</v>
      </c>
      <c r="F49" s="71">
        <f>Розрахунки!BZ44</f>
        <v>0</v>
      </c>
      <c r="G49" s="71">
        <f>Розрахунки!CA44</f>
        <v>0</v>
      </c>
      <c r="H49" s="71">
        <f>Розрахунки!CB44</f>
        <v>0</v>
      </c>
      <c r="I49" s="77">
        <f t="shared" si="1"/>
        <v>81947.199999999997</v>
      </c>
    </row>
    <row r="50" spans="1:9">
      <c r="A50" s="69" t="s">
        <v>11</v>
      </c>
      <c r="B50" s="69" t="s">
        <v>29</v>
      </c>
      <c r="C50" s="69" t="s">
        <v>109</v>
      </c>
      <c r="D50" s="70" t="s">
        <v>110</v>
      </c>
      <c r="E50" s="71">
        <f>Розрахунки!BY45</f>
        <v>21910</v>
      </c>
      <c r="F50" s="71">
        <f>Розрахунки!BZ45</f>
        <v>0</v>
      </c>
      <c r="G50" s="71">
        <f>Розрахунки!CA45</f>
        <v>0</v>
      </c>
      <c r="H50" s="71">
        <f>Розрахунки!CB45</f>
        <v>0</v>
      </c>
      <c r="I50" s="77">
        <f t="shared" si="1"/>
        <v>21910</v>
      </c>
    </row>
    <row r="51" spans="1:9">
      <c r="A51" s="69" t="s">
        <v>11</v>
      </c>
      <c r="B51" s="69" t="s">
        <v>29</v>
      </c>
      <c r="C51" s="69" t="s">
        <v>111</v>
      </c>
      <c r="D51" s="70" t="s">
        <v>112</v>
      </c>
      <c r="E51" s="71">
        <f>Розрахунки!BY46</f>
        <v>48524.800000000003</v>
      </c>
      <c r="F51" s="71">
        <f>Розрахунки!BZ46</f>
        <v>0</v>
      </c>
      <c r="G51" s="71">
        <f>Розрахунки!CA46</f>
        <v>0</v>
      </c>
      <c r="H51" s="71">
        <f>Розрахунки!CB46</f>
        <v>0</v>
      </c>
      <c r="I51" s="77">
        <f t="shared" si="1"/>
        <v>48524.800000000003</v>
      </c>
    </row>
    <row r="52" spans="1:9">
      <c r="A52" s="69" t="s">
        <v>11</v>
      </c>
      <c r="B52" s="69" t="s">
        <v>78</v>
      </c>
      <c r="C52" s="69" t="s">
        <v>113</v>
      </c>
      <c r="D52" s="70" t="s">
        <v>114</v>
      </c>
      <c r="E52" s="71">
        <f>Розрахунки!BY47</f>
        <v>44335.1</v>
      </c>
      <c r="F52" s="71">
        <f>Розрахунки!BZ47</f>
        <v>0</v>
      </c>
      <c r="G52" s="71">
        <f>Розрахунки!CA47</f>
        <v>0</v>
      </c>
      <c r="H52" s="71">
        <f>Розрахунки!CB47</f>
        <v>0</v>
      </c>
      <c r="I52" s="77">
        <f t="shared" si="1"/>
        <v>44335.1</v>
      </c>
    </row>
    <row r="53" spans="1:9">
      <c r="A53" s="69" t="s">
        <v>11</v>
      </c>
      <c r="B53" s="69" t="s">
        <v>21</v>
      </c>
      <c r="C53" s="69" t="s">
        <v>115</v>
      </c>
      <c r="D53" s="70" t="s">
        <v>116</v>
      </c>
      <c r="E53" s="71">
        <f>Розрахунки!BY48</f>
        <v>54244</v>
      </c>
      <c r="F53" s="71">
        <f>Розрахунки!BZ48</f>
        <v>0</v>
      </c>
      <c r="G53" s="71">
        <f>Розрахунки!CA48</f>
        <v>0</v>
      </c>
      <c r="H53" s="71">
        <f>Розрахунки!CB48</f>
        <v>0</v>
      </c>
      <c r="I53" s="77">
        <f t="shared" si="1"/>
        <v>54244</v>
      </c>
    </row>
    <row r="54" spans="1:9">
      <c r="A54" s="69" t="s">
        <v>11</v>
      </c>
      <c r="B54" s="69" t="s">
        <v>78</v>
      </c>
      <c r="C54" s="69" t="s">
        <v>117</v>
      </c>
      <c r="D54" s="70" t="s">
        <v>118</v>
      </c>
      <c r="E54" s="71">
        <f>Розрахунки!BY49</f>
        <v>87512.1</v>
      </c>
      <c r="F54" s="71">
        <f>Розрахунки!BZ49</f>
        <v>0</v>
      </c>
      <c r="G54" s="71">
        <f>Розрахунки!CA49</f>
        <v>0</v>
      </c>
      <c r="H54" s="71">
        <f>Розрахунки!CB49</f>
        <v>0</v>
      </c>
      <c r="I54" s="77">
        <f t="shared" si="1"/>
        <v>87512.1</v>
      </c>
    </row>
    <row r="55" spans="1:9" ht="16.149999999999999" customHeight="1">
      <c r="A55" s="76" t="s">
        <v>11</v>
      </c>
      <c r="B55" s="69" t="s">
        <v>29</v>
      </c>
      <c r="C55" s="69" t="s">
        <v>119</v>
      </c>
      <c r="D55" s="70" t="s">
        <v>120</v>
      </c>
      <c r="E55" s="71">
        <f>Розрахунки!BY50</f>
        <v>54356.9</v>
      </c>
      <c r="F55" s="71">
        <f>Розрахунки!BZ50</f>
        <v>0</v>
      </c>
      <c r="G55" s="71">
        <f>Розрахунки!CA50</f>
        <v>0</v>
      </c>
      <c r="H55" s="71">
        <f>Розрахунки!CB50</f>
        <v>0</v>
      </c>
      <c r="I55" s="77">
        <f t="shared" si="1"/>
        <v>54356.9</v>
      </c>
    </row>
    <row r="56" spans="1:9">
      <c r="A56" s="69" t="s">
        <v>11</v>
      </c>
      <c r="B56" s="69" t="s">
        <v>24</v>
      </c>
      <c r="C56" s="69" t="s">
        <v>121</v>
      </c>
      <c r="D56" s="70" t="s">
        <v>122</v>
      </c>
      <c r="E56" s="71">
        <f>Розрахунки!BY51</f>
        <v>24369.7</v>
      </c>
      <c r="F56" s="71">
        <f>Розрахунки!BZ51</f>
        <v>0</v>
      </c>
      <c r="G56" s="71">
        <f>Розрахунки!CA51</f>
        <v>0</v>
      </c>
      <c r="H56" s="71">
        <f>Розрахунки!CB51</f>
        <v>0</v>
      </c>
      <c r="I56" s="77">
        <f t="shared" si="1"/>
        <v>24369.7</v>
      </c>
    </row>
    <row r="57" spans="1:9">
      <c r="A57" s="69" t="s">
        <v>11</v>
      </c>
      <c r="B57" s="69" t="s">
        <v>24</v>
      </c>
      <c r="C57" s="69" t="s">
        <v>123</v>
      </c>
      <c r="D57" s="70" t="s">
        <v>124</v>
      </c>
      <c r="E57" s="71">
        <f>Розрахунки!BY52</f>
        <v>17248.7</v>
      </c>
      <c r="F57" s="71">
        <f>Розрахунки!BZ52</f>
        <v>0</v>
      </c>
      <c r="G57" s="71">
        <f>Розрахунки!CA52</f>
        <v>0</v>
      </c>
      <c r="H57" s="71">
        <f>Розрахунки!CB52</f>
        <v>0</v>
      </c>
      <c r="I57" s="77">
        <f t="shared" si="1"/>
        <v>17248.7</v>
      </c>
    </row>
    <row r="58" spans="1:9">
      <c r="A58" s="69" t="s">
        <v>11</v>
      </c>
      <c r="B58" s="69" t="s">
        <v>29</v>
      </c>
      <c r="C58" s="69" t="s">
        <v>125</v>
      </c>
      <c r="D58" s="70" t="s">
        <v>126</v>
      </c>
      <c r="E58" s="71">
        <f>Розрахунки!BY53</f>
        <v>34374.400000000001</v>
      </c>
      <c r="F58" s="71">
        <f>Розрахунки!BZ53</f>
        <v>0</v>
      </c>
      <c r="G58" s="71">
        <f>Розрахунки!CA53</f>
        <v>0</v>
      </c>
      <c r="H58" s="71">
        <f>Розрахунки!CB53</f>
        <v>0</v>
      </c>
      <c r="I58" s="77">
        <f t="shared" si="1"/>
        <v>34374.400000000001</v>
      </c>
    </row>
    <row r="59" spans="1:9">
      <c r="A59" s="69" t="s">
        <v>11</v>
      </c>
      <c r="B59" s="69" t="s">
        <v>21</v>
      </c>
      <c r="C59" s="69" t="s">
        <v>127</v>
      </c>
      <c r="D59" s="70" t="s">
        <v>128</v>
      </c>
      <c r="E59" s="71">
        <f>Розрахунки!BY54</f>
        <v>72034.8</v>
      </c>
      <c r="F59" s="71">
        <f>Розрахунки!BZ54</f>
        <v>0</v>
      </c>
      <c r="G59" s="71">
        <f>Розрахунки!CA54</f>
        <v>0</v>
      </c>
      <c r="H59" s="71">
        <f>Розрахунки!CB54</f>
        <v>0</v>
      </c>
      <c r="I59" s="77">
        <f t="shared" si="1"/>
        <v>72034.8</v>
      </c>
    </row>
    <row r="60" spans="1:9">
      <c r="A60" s="69" t="s">
        <v>11</v>
      </c>
      <c r="B60" s="69" t="s">
        <v>24</v>
      </c>
      <c r="C60" s="69" t="s">
        <v>129</v>
      </c>
      <c r="D60" s="70" t="s">
        <v>130</v>
      </c>
      <c r="E60" s="71">
        <f>Розрахунки!BY55</f>
        <v>23724.5</v>
      </c>
      <c r="F60" s="71">
        <f>Розрахунки!BZ55</f>
        <v>0</v>
      </c>
      <c r="G60" s="71">
        <f>Розрахунки!CA55</f>
        <v>0</v>
      </c>
      <c r="H60" s="71">
        <f>Розрахунки!CB55</f>
        <v>0</v>
      </c>
      <c r="I60" s="77">
        <f t="shared" si="1"/>
        <v>23724.5</v>
      </c>
    </row>
    <row r="61" spans="1:9">
      <c r="A61" s="69" t="s">
        <v>11</v>
      </c>
      <c r="B61" s="69" t="s">
        <v>24</v>
      </c>
      <c r="C61" s="69" t="s">
        <v>131</v>
      </c>
      <c r="D61" s="70" t="s">
        <v>132</v>
      </c>
      <c r="E61" s="71">
        <f>Розрахунки!BY56</f>
        <v>21036.2</v>
      </c>
      <c r="F61" s="71">
        <f>Розрахунки!BZ56</f>
        <v>0</v>
      </c>
      <c r="G61" s="71">
        <f>Розрахунки!CA56</f>
        <v>0</v>
      </c>
      <c r="H61" s="71">
        <f>Розрахунки!CB56</f>
        <v>0</v>
      </c>
      <c r="I61" s="77">
        <f t="shared" si="1"/>
        <v>21036.2</v>
      </c>
    </row>
    <row r="62" spans="1:9">
      <c r="A62" s="69" t="s">
        <v>11</v>
      </c>
      <c r="B62" s="69" t="s">
        <v>29</v>
      </c>
      <c r="C62" s="69" t="s">
        <v>133</v>
      </c>
      <c r="D62" s="70" t="s">
        <v>134</v>
      </c>
      <c r="E62" s="71">
        <f>Розрахунки!BY57</f>
        <v>45247.1</v>
      </c>
      <c r="F62" s="71">
        <f>Розрахунки!BZ57</f>
        <v>0</v>
      </c>
      <c r="G62" s="71">
        <f>Розрахунки!CA57</f>
        <v>0</v>
      </c>
      <c r="H62" s="71">
        <f>Розрахунки!CB57</f>
        <v>0</v>
      </c>
      <c r="I62" s="77">
        <f t="shared" si="1"/>
        <v>45247.1</v>
      </c>
    </row>
    <row r="63" spans="1:9">
      <c r="A63" s="69" t="s">
        <v>11</v>
      </c>
      <c r="B63" s="69" t="s">
        <v>29</v>
      </c>
      <c r="C63" s="69" t="s">
        <v>135</v>
      </c>
      <c r="D63" s="70" t="s">
        <v>136</v>
      </c>
      <c r="E63" s="71">
        <f>Розрахунки!BY58</f>
        <v>32175.3</v>
      </c>
      <c r="F63" s="71">
        <f>Розрахунки!BZ58</f>
        <v>0</v>
      </c>
      <c r="G63" s="71">
        <f>Розрахунки!CA58</f>
        <v>0</v>
      </c>
      <c r="H63" s="71">
        <f>Розрахунки!CB58</f>
        <v>0</v>
      </c>
      <c r="I63" s="77">
        <f t="shared" si="1"/>
        <v>32175.3</v>
      </c>
    </row>
    <row r="64" spans="1:9">
      <c r="A64" s="69" t="s">
        <v>11</v>
      </c>
      <c r="B64" s="69" t="s">
        <v>29</v>
      </c>
      <c r="C64" s="69" t="s">
        <v>137</v>
      </c>
      <c r="D64" s="70" t="s">
        <v>138</v>
      </c>
      <c r="E64" s="71">
        <f>Розрахунки!BY59</f>
        <v>44498</v>
      </c>
      <c r="F64" s="71">
        <f>Розрахунки!BZ59</f>
        <v>0</v>
      </c>
      <c r="G64" s="71">
        <f>Розрахунки!CA59</f>
        <v>0</v>
      </c>
      <c r="H64" s="71">
        <f>Розрахунки!CB59</f>
        <v>0</v>
      </c>
      <c r="I64" s="77">
        <f t="shared" si="1"/>
        <v>44498</v>
      </c>
    </row>
    <row r="65" spans="1:9">
      <c r="A65" s="69" t="s">
        <v>11</v>
      </c>
      <c r="B65" s="69" t="s">
        <v>24</v>
      </c>
      <c r="C65" s="69" t="s">
        <v>139</v>
      </c>
      <c r="D65" s="70" t="s">
        <v>140</v>
      </c>
      <c r="E65" s="71">
        <f>Розрахунки!BY60</f>
        <v>40470.300000000003</v>
      </c>
      <c r="F65" s="71">
        <f>Розрахунки!BZ60</f>
        <v>0</v>
      </c>
      <c r="G65" s="71">
        <f>Розрахунки!CA60</f>
        <v>0</v>
      </c>
      <c r="H65" s="71">
        <f>Розрахунки!CB60</f>
        <v>0</v>
      </c>
      <c r="I65" s="77">
        <f t="shared" si="1"/>
        <v>40470.300000000003</v>
      </c>
    </row>
    <row r="66" spans="1:9">
      <c r="A66" s="69" t="s">
        <v>11</v>
      </c>
      <c r="B66" s="69" t="s">
        <v>29</v>
      </c>
      <c r="C66" s="69" t="s">
        <v>141</v>
      </c>
      <c r="D66" s="70" t="s">
        <v>142</v>
      </c>
      <c r="E66" s="71">
        <f>Розрахунки!BY61</f>
        <v>43050.2</v>
      </c>
      <c r="F66" s="71">
        <f>Розрахунки!BZ61</f>
        <v>0</v>
      </c>
      <c r="G66" s="71">
        <f>Розрахунки!CA61</f>
        <v>0</v>
      </c>
      <c r="H66" s="71">
        <f>Розрахунки!CB61</f>
        <v>0</v>
      </c>
      <c r="I66" s="77">
        <f t="shared" si="1"/>
        <v>43050.2</v>
      </c>
    </row>
    <row r="67" spans="1:9">
      <c r="A67" s="69" t="s">
        <v>11</v>
      </c>
      <c r="B67" s="69" t="s">
        <v>29</v>
      </c>
      <c r="C67" s="69" t="s">
        <v>143</v>
      </c>
      <c r="D67" s="70" t="s">
        <v>144</v>
      </c>
      <c r="E67" s="71">
        <f>Розрахунки!BY62</f>
        <v>30984.2</v>
      </c>
      <c r="F67" s="71">
        <f>Розрахунки!BZ62</f>
        <v>0</v>
      </c>
      <c r="G67" s="71">
        <f>Розрахунки!CA62</f>
        <v>0</v>
      </c>
      <c r="H67" s="71">
        <f>Розрахунки!CB62</f>
        <v>0</v>
      </c>
      <c r="I67" s="77">
        <f t="shared" si="1"/>
        <v>30984.2</v>
      </c>
    </row>
    <row r="68" spans="1:9">
      <c r="A68" s="69" t="s">
        <v>11</v>
      </c>
      <c r="B68" s="69" t="s">
        <v>21</v>
      </c>
      <c r="C68" s="69" t="s">
        <v>145</v>
      </c>
      <c r="D68" s="70" t="s">
        <v>146</v>
      </c>
      <c r="E68" s="71">
        <f>Розрахунки!BY63</f>
        <v>66471.199999999997</v>
      </c>
      <c r="F68" s="71">
        <f>Розрахунки!BZ63</f>
        <v>0</v>
      </c>
      <c r="G68" s="71">
        <f>Розрахунки!CA63</f>
        <v>0</v>
      </c>
      <c r="H68" s="71">
        <f>Розрахунки!CB63</f>
        <v>0</v>
      </c>
      <c r="I68" s="77">
        <f t="shared" si="1"/>
        <v>66471.199999999997</v>
      </c>
    </row>
    <row r="69" spans="1:9">
      <c r="A69" s="69" t="s">
        <v>11</v>
      </c>
      <c r="B69" s="69" t="s">
        <v>21</v>
      </c>
      <c r="C69" s="69" t="s">
        <v>147</v>
      </c>
      <c r="D69" s="70" t="s">
        <v>148</v>
      </c>
      <c r="E69" s="71">
        <f>Розрахунки!BY64</f>
        <v>83017.899999999994</v>
      </c>
      <c r="F69" s="71">
        <f>Розрахунки!BZ64</f>
        <v>0</v>
      </c>
      <c r="G69" s="71">
        <f>Розрахунки!CA64</f>
        <v>0</v>
      </c>
      <c r="H69" s="71">
        <f>Розрахунки!CB64</f>
        <v>0</v>
      </c>
      <c r="I69" s="77">
        <f t="shared" si="1"/>
        <v>83017.899999999994</v>
      </c>
    </row>
    <row r="70" spans="1:9">
      <c r="A70" s="69" t="s">
        <v>11</v>
      </c>
      <c r="B70" s="69" t="s">
        <v>24</v>
      </c>
      <c r="C70" s="69" t="s">
        <v>149</v>
      </c>
      <c r="D70" s="70" t="s">
        <v>150</v>
      </c>
      <c r="E70" s="71">
        <f>Розрахунки!BY65</f>
        <v>14745.3</v>
      </c>
      <c r="F70" s="71">
        <f>Розрахунки!BZ65</f>
        <v>0</v>
      </c>
      <c r="G70" s="71">
        <f>Розрахунки!CA65</f>
        <v>0</v>
      </c>
      <c r="H70" s="71">
        <f>Розрахунки!CB65</f>
        <v>0</v>
      </c>
      <c r="I70" s="77">
        <f t="shared" ref="I70:I133" si="3">SUM(E70:H70)</f>
        <v>14745.3</v>
      </c>
    </row>
    <row r="71" spans="1:9">
      <c r="A71" s="69" t="s">
        <v>151</v>
      </c>
      <c r="B71" s="69" t="s">
        <v>12</v>
      </c>
      <c r="C71" s="69" t="s">
        <v>152</v>
      </c>
      <c r="D71" s="70" t="s">
        <v>153</v>
      </c>
      <c r="E71" s="75">
        <f>SUM(E72:E73)</f>
        <v>3366176.1999999997</v>
      </c>
      <c r="F71" s="75">
        <f t="shared" ref="F71:I71" si="4">SUM(F72:F73)</f>
        <v>57062.9</v>
      </c>
      <c r="G71" s="75">
        <f t="shared" si="4"/>
        <v>24885.7</v>
      </c>
      <c r="H71" s="75">
        <f t="shared" si="4"/>
        <v>45332.6</v>
      </c>
      <c r="I71" s="75">
        <f t="shared" si="4"/>
        <v>3493457.4</v>
      </c>
    </row>
    <row r="72" spans="1:9">
      <c r="A72" s="69" t="s">
        <v>151</v>
      </c>
      <c r="B72" s="69" t="s">
        <v>15</v>
      </c>
      <c r="C72" s="69" t="s">
        <v>154</v>
      </c>
      <c r="D72" s="70" t="s">
        <v>155</v>
      </c>
      <c r="E72" s="71">
        <f>Розрахунки!BY66</f>
        <v>156164.5</v>
      </c>
      <c r="F72" s="71">
        <f>Розрахунки!BZ66</f>
        <v>40144.800000000003</v>
      </c>
      <c r="G72" s="71">
        <f>Розрахунки!CA66</f>
        <v>24885.7</v>
      </c>
      <c r="H72" s="71">
        <f>Розрахунки!CB66</f>
        <v>45332.6</v>
      </c>
      <c r="I72" s="77">
        <f t="shared" si="3"/>
        <v>266527.59999999998</v>
      </c>
    </row>
    <row r="73" spans="1:9">
      <c r="A73" s="69" t="s">
        <v>151</v>
      </c>
      <c r="B73" s="69" t="s">
        <v>18</v>
      </c>
      <c r="C73" s="69" t="s">
        <v>156</v>
      </c>
      <c r="D73" s="70" t="s">
        <v>157</v>
      </c>
      <c r="E73" s="78">
        <f>SUM(E74:E127)</f>
        <v>3210011.6999999997</v>
      </c>
      <c r="F73" s="78">
        <f t="shared" ref="F73:H73" si="5">SUM(F74:F127)</f>
        <v>16918.099999999999</v>
      </c>
      <c r="G73" s="78">
        <f t="shared" si="5"/>
        <v>0</v>
      </c>
      <c r="H73" s="78">
        <f t="shared" si="5"/>
        <v>0</v>
      </c>
      <c r="I73" s="78">
        <f t="shared" si="3"/>
        <v>3226929.8</v>
      </c>
    </row>
    <row r="74" spans="1:9">
      <c r="A74" s="69" t="s">
        <v>151</v>
      </c>
      <c r="B74" s="69" t="s">
        <v>24</v>
      </c>
      <c r="C74" s="69" t="s">
        <v>158</v>
      </c>
      <c r="D74" s="70" t="s">
        <v>159</v>
      </c>
      <c r="E74" s="71">
        <f>Розрахунки!BY67</f>
        <v>14773.7</v>
      </c>
      <c r="F74" s="71">
        <f>Розрахунки!BZ67</f>
        <v>0</v>
      </c>
      <c r="G74" s="71">
        <f>Розрахунки!CA67</f>
        <v>0</v>
      </c>
      <c r="H74" s="71">
        <f>Розрахунки!CB67</f>
        <v>0</v>
      </c>
      <c r="I74" s="77">
        <f t="shared" si="3"/>
        <v>14773.7</v>
      </c>
    </row>
    <row r="75" spans="1:9">
      <c r="A75" s="69" t="s">
        <v>151</v>
      </c>
      <c r="B75" s="69" t="s">
        <v>29</v>
      </c>
      <c r="C75" s="69" t="s">
        <v>160</v>
      </c>
      <c r="D75" s="70" t="s">
        <v>161</v>
      </c>
      <c r="E75" s="71">
        <f>Розрахунки!BY68</f>
        <v>27797</v>
      </c>
      <c r="F75" s="71">
        <f>Розрахунки!BZ68</f>
        <v>0</v>
      </c>
      <c r="G75" s="71">
        <f>Розрахунки!CA68</f>
        <v>0</v>
      </c>
      <c r="H75" s="71">
        <f>Розрахунки!CB68</f>
        <v>0</v>
      </c>
      <c r="I75" s="77">
        <f t="shared" si="3"/>
        <v>27797</v>
      </c>
    </row>
    <row r="76" spans="1:9">
      <c r="A76" s="69" t="s">
        <v>151</v>
      </c>
      <c r="B76" s="69" t="s">
        <v>24</v>
      </c>
      <c r="C76" s="69" t="s">
        <v>162</v>
      </c>
      <c r="D76" s="70" t="s">
        <v>163</v>
      </c>
      <c r="E76" s="71">
        <f>Розрахунки!BY69</f>
        <v>30933.3</v>
      </c>
      <c r="F76" s="71">
        <f>Розрахунки!BZ69</f>
        <v>0</v>
      </c>
      <c r="G76" s="71">
        <f>Розрахунки!CA69</f>
        <v>0</v>
      </c>
      <c r="H76" s="71">
        <f>Розрахунки!CB69</f>
        <v>0</v>
      </c>
      <c r="I76" s="77">
        <f t="shared" si="3"/>
        <v>30933.3</v>
      </c>
    </row>
    <row r="77" spans="1:9">
      <c r="A77" s="69" t="s">
        <v>151</v>
      </c>
      <c r="B77" s="69" t="s">
        <v>21</v>
      </c>
      <c r="C77" s="69" t="s">
        <v>164</v>
      </c>
      <c r="D77" s="70" t="s">
        <v>165</v>
      </c>
      <c r="E77" s="71">
        <f>Розрахунки!BY70</f>
        <v>20564.5</v>
      </c>
      <c r="F77" s="71">
        <f>Розрахунки!BZ70</f>
        <v>0</v>
      </c>
      <c r="G77" s="71">
        <f>Розрахунки!CA70</f>
        <v>0</v>
      </c>
      <c r="H77" s="71">
        <f>Розрахунки!CB70</f>
        <v>0</v>
      </c>
      <c r="I77" s="77">
        <f t="shared" si="3"/>
        <v>20564.5</v>
      </c>
    </row>
    <row r="78" spans="1:9">
      <c r="A78" s="69" t="s">
        <v>151</v>
      </c>
      <c r="B78" s="69" t="s">
        <v>29</v>
      </c>
      <c r="C78" s="69" t="s">
        <v>166</v>
      </c>
      <c r="D78" s="70" t="s">
        <v>167</v>
      </c>
      <c r="E78" s="71">
        <f>Розрахунки!BY71</f>
        <v>16972.8</v>
      </c>
      <c r="F78" s="71">
        <f>Розрахунки!BZ71</f>
        <v>0</v>
      </c>
      <c r="G78" s="71">
        <f>Розрахунки!CA71</f>
        <v>0</v>
      </c>
      <c r="H78" s="71">
        <f>Розрахунки!CB71</f>
        <v>0</v>
      </c>
      <c r="I78" s="77">
        <f t="shared" si="3"/>
        <v>16972.8</v>
      </c>
    </row>
    <row r="79" spans="1:9">
      <c r="A79" s="69" t="s">
        <v>151</v>
      </c>
      <c r="B79" s="69" t="s">
        <v>29</v>
      </c>
      <c r="C79" s="69" t="s">
        <v>168</v>
      </c>
      <c r="D79" s="70" t="s">
        <v>169</v>
      </c>
      <c r="E79" s="71">
        <f>Розрахунки!BY72</f>
        <v>57155.4</v>
      </c>
      <c r="F79" s="71">
        <f>Розрахунки!BZ72</f>
        <v>0</v>
      </c>
      <c r="G79" s="71">
        <f>Розрахунки!CA72</f>
        <v>0</v>
      </c>
      <c r="H79" s="71">
        <f>Розрахунки!CB72</f>
        <v>0</v>
      </c>
      <c r="I79" s="77">
        <f t="shared" si="3"/>
        <v>57155.4</v>
      </c>
    </row>
    <row r="80" spans="1:9">
      <c r="A80" s="69" t="s">
        <v>151</v>
      </c>
      <c r="B80" s="69" t="s">
        <v>29</v>
      </c>
      <c r="C80" s="69" t="s">
        <v>170</v>
      </c>
      <c r="D80" s="70" t="s">
        <v>171</v>
      </c>
      <c r="E80" s="71">
        <f>Розрахунки!BY73</f>
        <v>29663</v>
      </c>
      <c r="F80" s="71">
        <f>Розрахунки!BZ73</f>
        <v>0</v>
      </c>
      <c r="G80" s="71">
        <f>Розрахунки!CA73</f>
        <v>0</v>
      </c>
      <c r="H80" s="71">
        <f>Розрахунки!CB73</f>
        <v>0</v>
      </c>
      <c r="I80" s="77">
        <f t="shared" si="3"/>
        <v>29663</v>
      </c>
    </row>
    <row r="81" spans="1:9">
      <c r="A81" s="69" t="s">
        <v>151</v>
      </c>
      <c r="B81" s="69" t="s">
        <v>24</v>
      </c>
      <c r="C81" s="69" t="s">
        <v>172</v>
      </c>
      <c r="D81" s="70" t="s">
        <v>173</v>
      </c>
      <c r="E81" s="71">
        <f>Розрахунки!BY74</f>
        <v>34525</v>
      </c>
      <c r="F81" s="71">
        <f>Розрахунки!BZ74</f>
        <v>0</v>
      </c>
      <c r="G81" s="71">
        <f>Розрахунки!CA74</f>
        <v>0</v>
      </c>
      <c r="H81" s="71">
        <f>Розрахунки!CB74</f>
        <v>0</v>
      </c>
      <c r="I81" s="77">
        <f t="shared" si="3"/>
        <v>34525</v>
      </c>
    </row>
    <row r="82" spans="1:9">
      <c r="A82" s="69" t="s">
        <v>151</v>
      </c>
      <c r="B82" s="69" t="s">
        <v>24</v>
      </c>
      <c r="C82" s="69" t="s">
        <v>174</v>
      </c>
      <c r="D82" s="70" t="s">
        <v>175</v>
      </c>
      <c r="E82" s="71">
        <f>Розрахунки!BY75</f>
        <v>11509</v>
      </c>
      <c r="F82" s="71">
        <f>Розрахунки!BZ75</f>
        <v>0</v>
      </c>
      <c r="G82" s="71">
        <f>Розрахунки!CA75</f>
        <v>0</v>
      </c>
      <c r="H82" s="71">
        <f>Розрахунки!CB75</f>
        <v>0</v>
      </c>
      <c r="I82" s="77">
        <f t="shared" si="3"/>
        <v>11509</v>
      </c>
    </row>
    <row r="83" spans="1:9">
      <c r="A83" s="69" t="s">
        <v>151</v>
      </c>
      <c r="B83" s="69" t="s">
        <v>24</v>
      </c>
      <c r="C83" s="69" t="s">
        <v>176</v>
      </c>
      <c r="D83" s="70" t="s">
        <v>177</v>
      </c>
      <c r="E83" s="71">
        <f>Розрахунки!BY76</f>
        <v>34676</v>
      </c>
      <c r="F83" s="71">
        <f>Розрахунки!BZ76</f>
        <v>0</v>
      </c>
      <c r="G83" s="71">
        <f>Розрахунки!CA76</f>
        <v>0</v>
      </c>
      <c r="H83" s="71">
        <f>Розрахунки!CB76</f>
        <v>0</v>
      </c>
      <c r="I83" s="77">
        <f t="shared" si="3"/>
        <v>34676</v>
      </c>
    </row>
    <row r="84" spans="1:9">
      <c r="A84" s="69" t="s">
        <v>151</v>
      </c>
      <c r="B84" s="69" t="s">
        <v>24</v>
      </c>
      <c r="C84" s="69" t="s">
        <v>178</v>
      </c>
      <c r="D84" s="70" t="s">
        <v>179</v>
      </c>
      <c r="E84" s="71">
        <f>Розрахунки!BY77</f>
        <v>18084.3</v>
      </c>
      <c r="F84" s="71">
        <f>Розрахунки!BZ77</f>
        <v>0</v>
      </c>
      <c r="G84" s="71">
        <f>Розрахунки!CA77</f>
        <v>0</v>
      </c>
      <c r="H84" s="71">
        <f>Розрахунки!CB77</f>
        <v>0</v>
      </c>
      <c r="I84" s="77">
        <f t="shared" si="3"/>
        <v>18084.3</v>
      </c>
    </row>
    <row r="85" spans="1:9">
      <c r="A85" s="69" t="s">
        <v>151</v>
      </c>
      <c r="B85" s="69" t="s">
        <v>24</v>
      </c>
      <c r="C85" s="69" t="s">
        <v>180</v>
      </c>
      <c r="D85" s="70" t="s">
        <v>181</v>
      </c>
      <c r="E85" s="71">
        <f>Розрахунки!BY78</f>
        <v>18556.5</v>
      </c>
      <c r="F85" s="71">
        <f>Розрахунки!BZ78</f>
        <v>0</v>
      </c>
      <c r="G85" s="71">
        <f>Розрахунки!CA78</f>
        <v>0</v>
      </c>
      <c r="H85" s="71">
        <f>Розрахунки!CB78</f>
        <v>0</v>
      </c>
      <c r="I85" s="77">
        <f t="shared" si="3"/>
        <v>18556.5</v>
      </c>
    </row>
    <row r="86" spans="1:9">
      <c r="A86" s="69" t="s">
        <v>151</v>
      </c>
      <c r="B86" s="69" t="s">
        <v>24</v>
      </c>
      <c r="C86" s="69" t="s">
        <v>182</v>
      </c>
      <c r="D86" s="70" t="s">
        <v>183</v>
      </c>
      <c r="E86" s="71">
        <f>Розрахунки!BY79</f>
        <v>44785.599999999999</v>
      </c>
      <c r="F86" s="71">
        <f>Розрахунки!BZ79</f>
        <v>0</v>
      </c>
      <c r="G86" s="71">
        <f>Розрахунки!CA79</f>
        <v>0</v>
      </c>
      <c r="H86" s="71">
        <f>Розрахунки!CB79</f>
        <v>0</v>
      </c>
      <c r="I86" s="77">
        <f t="shared" si="3"/>
        <v>44785.599999999999</v>
      </c>
    </row>
    <row r="87" spans="1:9">
      <c r="A87" s="69" t="s">
        <v>151</v>
      </c>
      <c r="B87" s="69" t="s">
        <v>24</v>
      </c>
      <c r="C87" s="69" t="s">
        <v>184</v>
      </c>
      <c r="D87" s="70" t="s">
        <v>185</v>
      </c>
      <c r="E87" s="71">
        <f>Розрахунки!BY80</f>
        <v>38387.199999999997</v>
      </c>
      <c r="F87" s="71">
        <f>Розрахунки!BZ80</f>
        <v>0</v>
      </c>
      <c r="G87" s="71">
        <f>Розрахунки!CA80</f>
        <v>0</v>
      </c>
      <c r="H87" s="71">
        <f>Розрахунки!CB80</f>
        <v>0</v>
      </c>
      <c r="I87" s="77">
        <f t="shared" si="3"/>
        <v>38387.199999999997</v>
      </c>
    </row>
    <row r="88" spans="1:9">
      <c r="A88" s="69" t="s">
        <v>151</v>
      </c>
      <c r="B88" s="69" t="s">
        <v>24</v>
      </c>
      <c r="C88" s="69" t="s">
        <v>186</v>
      </c>
      <c r="D88" s="70" t="s">
        <v>187</v>
      </c>
      <c r="E88" s="71">
        <f>Розрахунки!BY81</f>
        <v>34981.599999999999</v>
      </c>
      <c r="F88" s="71">
        <f>Розрахунки!BZ81</f>
        <v>0</v>
      </c>
      <c r="G88" s="71">
        <f>Розрахунки!CA81</f>
        <v>0</v>
      </c>
      <c r="H88" s="71">
        <f>Розрахунки!CB81</f>
        <v>0</v>
      </c>
      <c r="I88" s="77">
        <f t="shared" si="3"/>
        <v>34981.599999999999</v>
      </c>
    </row>
    <row r="89" spans="1:9">
      <c r="A89" s="69" t="s">
        <v>151</v>
      </c>
      <c r="B89" s="69" t="s">
        <v>24</v>
      </c>
      <c r="C89" s="69" t="s">
        <v>188</v>
      </c>
      <c r="D89" s="70" t="s">
        <v>189</v>
      </c>
      <c r="E89" s="71">
        <f>Розрахунки!BY82</f>
        <v>43598.3</v>
      </c>
      <c r="F89" s="71">
        <f>Розрахунки!BZ82</f>
        <v>0</v>
      </c>
      <c r="G89" s="71">
        <f>Розрахунки!CA82</f>
        <v>0</v>
      </c>
      <c r="H89" s="71">
        <f>Розрахунки!CB82</f>
        <v>0</v>
      </c>
      <c r="I89" s="77">
        <f t="shared" si="3"/>
        <v>43598.3</v>
      </c>
    </row>
    <row r="90" spans="1:9">
      <c r="A90" s="69" t="s">
        <v>151</v>
      </c>
      <c r="B90" s="69" t="s">
        <v>24</v>
      </c>
      <c r="C90" s="69" t="s">
        <v>190</v>
      </c>
      <c r="D90" s="70" t="s">
        <v>191</v>
      </c>
      <c r="E90" s="71">
        <f>Розрахунки!BY83</f>
        <v>25594.6</v>
      </c>
      <c r="F90" s="71">
        <f>Розрахунки!BZ83</f>
        <v>0</v>
      </c>
      <c r="G90" s="71">
        <f>Розрахунки!CA83</f>
        <v>0</v>
      </c>
      <c r="H90" s="71">
        <f>Розрахунки!CB83</f>
        <v>0</v>
      </c>
      <c r="I90" s="77">
        <f t="shared" si="3"/>
        <v>25594.6</v>
      </c>
    </row>
    <row r="91" spans="1:9">
      <c r="A91" s="69" t="s">
        <v>151</v>
      </c>
      <c r="B91" s="69" t="s">
        <v>29</v>
      </c>
      <c r="C91" s="69" t="s">
        <v>192</v>
      </c>
      <c r="D91" s="70" t="s">
        <v>193</v>
      </c>
      <c r="E91" s="71">
        <f>Розрахунки!BY84</f>
        <v>24760</v>
      </c>
      <c r="F91" s="71">
        <f>Розрахунки!BZ84</f>
        <v>0</v>
      </c>
      <c r="G91" s="71">
        <f>Розрахунки!CA84</f>
        <v>0</v>
      </c>
      <c r="H91" s="71">
        <f>Розрахунки!CB84</f>
        <v>0</v>
      </c>
      <c r="I91" s="77">
        <f t="shared" si="3"/>
        <v>24760</v>
      </c>
    </row>
    <row r="92" spans="1:9">
      <c r="A92" s="69" t="s">
        <v>151</v>
      </c>
      <c r="B92" s="69" t="s">
        <v>29</v>
      </c>
      <c r="C92" s="69" t="s">
        <v>194</v>
      </c>
      <c r="D92" s="70" t="s">
        <v>195</v>
      </c>
      <c r="E92" s="71">
        <f>Розрахунки!BY85</f>
        <v>77708.3</v>
      </c>
      <c r="F92" s="71">
        <f>Розрахунки!BZ85</f>
        <v>0</v>
      </c>
      <c r="G92" s="71">
        <f>Розрахунки!CA85</f>
        <v>0</v>
      </c>
      <c r="H92" s="71">
        <f>Розрахунки!CB85</f>
        <v>0</v>
      </c>
      <c r="I92" s="77">
        <f t="shared" si="3"/>
        <v>77708.3</v>
      </c>
    </row>
    <row r="93" spans="1:9">
      <c r="A93" s="69" t="s">
        <v>151</v>
      </c>
      <c r="B93" s="69" t="s">
        <v>24</v>
      </c>
      <c r="C93" s="69" t="s">
        <v>196</v>
      </c>
      <c r="D93" s="70" t="s">
        <v>197</v>
      </c>
      <c r="E93" s="71">
        <f>Розрахунки!BY86</f>
        <v>66480.7</v>
      </c>
      <c r="F93" s="71">
        <f>Розрахунки!BZ86</f>
        <v>0</v>
      </c>
      <c r="G93" s="71">
        <f>Розрахунки!CA86</f>
        <v>0</v>
      </c>
      <c r="H93" s="71">
        <f>Розрахунки!CB86</f>
        <v>0</v>
      </c>
      <c r="I93" s="77">
        <f t="shared" si="3"/>
        <v>66480.7</v>
      </c>
    </row>
    <row r="94" spans="1:9">
      <c r="A94" s="69" t="s">
        <v>151</v>
      </c>
      <c r="B94" s="69" t="s">
        <v>29</v>
      </c>
      <c r="C94" s="69" t="s">
        <v>198</v>
      </c>
      <c r="D94" s="70" t="s">
        <v>199</v>
      </c>
      <c r="E94" s="71">
        <f>Розрахунки!BY87</f>
        <v>157596.9</v>
      </c>
      <c r="F94" s="71">
        <f>Розрахунки!BZ87</f>
        <v>0</v>
      </c>
      <c r="G94" s="71">
        <f>Розрахунки!CA87</f>
        <v>0</v>
      </c>
      <c r="H94" s="71">
        <f>Розрахунки!CB87</f>
        <v>0</v>
      </c>
      <c r="I94" s="77">
        <f t="shared" si="3"/>
        <v>157596.9</v>
      </c>
    </row>
    <row r="95" spans="1:9">
      <c r="A95" s="69" t="s">
        <v>151</v>
      </c>
      <c r="B95" s="69" t="s">
        <v>24</v>
      </c>
      <c r="C95" s="69" t="s">
        <v>200</v>
      </c>
      <c r="D95" s="70" t="s">
        <v>201</v>
      </c>
      <c r="E95" s="71">
        <f>Розрахунки!BY88</f>
        <v>23687.200000000001</v>
      </c>
      <c r="F95" s="71">
        <f>Розрахунки!BZ88</f>
        <v>0</v>
      </c>
      <c r="G95" s="71">
        <f>Розрахунки!CA88</f>
        <v>0</v>
      </c>
      <c r="H95" s="71">
        <f>Розрахунки!CB88</f>
        <v>0</v>
      </c>
      <c r="I95" s="77">
        <f t="shared" si="3"/>
        <v>23687.200000000001</v>
      </c>
    </row>
    <row r="96" spans="1:9">
      <c r="A96" s="69" t="s">
        <v>151</v>
      </c>
      <c r="B96" s="69" t="s">
        <v>29</v>
      </c>
      <c r="C96" s="69" t="s">
        <v>202</v>
      </c>
      <c r="D96" s="70" t="s">
        <v>203</v>
      </c>
      <c r="E96" s="71">
        <f>Розрахунки!BY89</f>
        <v>31954.5</v>
      </c>
      <c r="F96" s="71">
        <f>Розрахунки!BZ89</f>
        <v>0</v>
      </c>
      <c r="G96" s="71">
        <f>Розрахунки!CA89</f>
        <v>0</v>
      </c>
      <c r="H96" s="71">
        <f>Розрахунки!CB89</f>
        <v>0</v>
      </c>
      <c r="I96" s="77">
        <f t="shared" si="3"/>
        <v>31954.5</v>
      </c>
    </row>
    <row r="97" spans="1:9">
      <c r="A97" s="69" t="s">
        <v>151</v>
      </c>
      <c r="B97" s="69" t="s">
        <v>21</v>
      </c>
      <c r="C97" s="69" t="s">
        <v>204</v>
      </c>
      <c r="D97" s="70" t="s">
        <v>205</v>
      </c>
      <c r="E97" s="71">
        <f>Розрахунки!BY90</f>
        <v>49048.800000000003</v>
      </c>
      <c r="F97" s="71">
        <f>Розрахунки!BZ90</f>
        <v>0</v>
      </c>
      <c r="G97" s="71">
        <f>Розрахунки!CA90</f>
        <v>0</v>
      </c>
      <c r="H97" s="71">
        <f>Розрахунки!CB90</f>
        <v>0</v>
      </c>
      <c r="I97" s="77">
        <f t="shared" si="3"/>
        <v>49048.800000000003</v>
      </c>
    </row>
    <row r="98" spans="1:9">
      <c r="A98" s="69" t="s">
        <v>151</v>
      </c>
      <c r="B98" s="69" t="s">
        <v>29</v>
      </c>
      <c r="C98" s="69" t="s">
        <v>206</v>
      </c>
      <c r="D98" s="70" t="s">
        <v>207</v>
      </c>
      <c r="E98" s="71">
        <f>Розрахунки!BY91</f>
        <v>106781.8</v>
      </c>
      <c r="F98" s="71">
        <f>Розрахунки!BZ91</f>
        <v>0</v>
      </c>
      <c r="G98" s="71">
        <f>Розрахунки!CA91</f>
        <v>0</v>
      </c>
      <c r="H98" s="71">
        <f>Розрахунки!CB91</f>
        <v>0</v>
      </c>
      <c r="I98" s="77">
        <f t="shared" si="3"/>
        <v>106781.8</v>
      </c>
    </row>
    <row r="99" spans="1:9">
      <c r="A99" s="69" t="s">
        <v>151</v>
      </c>
      <c r="B99" s="69" t="s">
        <v>24</v>
      </c>
      <c r="C99" s="69" t="s">
        <v>208</v>
      </c>
      <c r="D99" s="70" t="s">
        <v>209</v>
      </c>
      <c r="E99" s="71">
        <f>Розрахунки!BY92</f>
        <v>15968.9</v>
      </c>
      <c r="F99" s="71">
        <f>Розрахунки!BZ92</f>
        <v>0</v>
      </c>
      <c r="G99" s="71">
        <f>Розрахунки!CA92</f>
        <v>0</v>
      </c>
      <c r="H99" s="71">
        <f>Розрахунки!CB92</f>
        <v>0</v>
      </c>
      <c r="I99" s="77">
        <f t="shared" si="3"/>
        <v>15968.9</v>
      </c>
    </row>
    <row r="100" spans="1:9">
      <c r="A100" s="69" t="s">
        <v>151</v>
      </c>
      <c r="B100" s="69" t="s">
        <v>24</v>
      </c>
      <c r="C100" s="69" t="s">
        <v>210</v>
      </c>
      <c r="D100" s="70" t="s">
        <v>211</v>
      </c>
      <c r="E100" s="71">
        <f>Розрахунки!BY93</f>
        <v>20866.900000000001</v>
      </c>
      <c r="F100" s="71">
        <f>Розрахунки!BZ93</f>
        <v>0</v>
      </c>
      <c r="G100" s="71">
        <f>Розрахунки!CA93</f>
        <v>0</v>
      </c>
      <c r="H100" s="71">
        <f>Розрахунки!CB93</f>
        <v>0</v>
      </c>
      <c r="I100" s="77">
        <f t="shared" si="3"/>
        <v>20866.900000000001</v>
      </c>
    </row>
    <row r="101" spans="1:9">
      <c r="A101" s="69" t="s">
        <v>151</v>
      </c>
      <c r="B101" s="69" t="s">
        <v>24</v>
      </c>
      <c r="C101" s="69" t="s">
        <v>212</v>
      </c>
      <c r="D101" s="70" t="s">
        <v>213</v>
      </c>
      <c r="E101" s="71">
        <f>Розрахунки!BY94</f>
        <v>41779.599999999999</v>
      </c>
      <c r="F101" s="71">
        <f>Розрахунки!BZ94</f>
        <v>0</v>
      </c>
      <c r="G101" s="71">
        <f>Розрахунки!CA94</f>
        <v>0</v>
      </c>
      <c r="H101" s="71">
        <f>Розрахунки!CB94</f>
        <v>0</v>
      </c>
      <c r="I101" s="77">
        <f t="shared" si="3"/>
        <v>41779.599999999999</v>
      </c>
    </row>
    <row r="102" spans="1:9">
      <c r="A102" s="69" t="s">
        <v>151</v>
      </c>
      <c r="B102" s="69" t="s">
        <v>24</v>
      </c>
      <c r="C102" s="69" t="s">
        <v>214</v>
      </c>
      <c r="D102" s="70" t="s">
        <v>215</v>
      </c>
      <c r="E102" s="71">
        <f>Розрахунки!BY95</f>
        <v>9825.6</v>
      </c>
      <c r="F102" s="71">
        <f>Розрахунки!BZ95</f>
        <v>0</v>
      </c>
      <c r="G102" s="71">
        <f>Розрахунки!CA95</f>
        <v>0</v>
      </c>
      <c r="H102" s="71">
        <f>Розрахунки!CB95</f>
        <v>0</v>
      </c>
      <c r="I102" s="77">
        <f t="shared" si="3"/>
        <v>9825.6</v>
      </c>
    </row>
    <row r="103" spans="1:9">
      <c r="A103" s="69" t="s">
        <v>151</v>
      </c>
      <c r="B103" s="69" t="s">
        <v>24</v>
      </c>
      <c r="C103" s="69" t="s">
        <v>216</v>
      </c>
      <c r="D103" s="70" t="s">
        <v>217</v>
      </c>
      <c r="E103" s="71">
        <f>Розрахунки!BY96</f>
        <v>15761.1</v>
      </c>
      <c r="F103" s="71">
        <f>Розрахунки!BZ96</f>
        <v>0</v>
      </c>
      <c r="G103" s="71">
        <f>Розрахунки!CA96</f>
        <v>0</v>
      </c>
      <c r="H103" s="71">
        <f>Розрахунки!CB96</f>
        <v>0</v>
      </c>
      <c r="I103" s="77">
        <f t="shared" si="3"/>
        <v>15761.1</v>
      </c>
    </row>
    <row r="104" spans="1:9">
      <c r="A104" s="69" t="s">
        <v>151</v>
      </c>
      <c r="B104" s="69" t="s">
        <v>29</v>
      </c>
      <c r="C104" s="69" t="s">
        <v>218</v>
      </c>
      <c r="D104" s="70" t="s">
        <v>219</v>
      </c>
      <c r="E104" s="71">
        <f>Розрахунки!BY97</f>
        <v>16174.8</v>
      </c>
      <c r="F104" s="71">
        <f>Розрахунки!BZ97</f>
        <v>0</v>
      </c>
      <c r="G104" s="71">
        <f>Розрахунки!CA97</f>
        <v>0</v>
      </c>
      <c r="H104" s="71">
        <f>Розрахунки!CB97</f>
        <v>0</v>
      </c>
      <c r="I104" s="77">
        <f t="shared" si="3"/>
        <v>16174.8</v>
      </c>
    </row>
    <row r="105" spans="1:9">
      <c r="A105" s="69" t="s">
        <v>151</v>
      </c>
      <c r="B105" s="69" t="s">
        <v>29</v>
      </c>
      <c r="C105" s="69" t="s">
        <v>220</v>
      </c>
      <c r="D105" s="70" t="s">
        <v>221</v>
      </c>
      <c r="E105" s="71">
        <f>Розрахунки!BY98</f>
        <v>72877.8</v>
      </c>
      <c r="F105" s="71">
        <f>Розрахунки!BZ98</f>
        <v>0</v>
      </c>
      <c r="G105" s="71">
        <f>Розрахунки!CA98</f>
        <v>0</v>
      </c>
      <c r="H105" s="71">
        <f>Розрахунки!CB98</f>
        <v>0</v>
      </c>
      <c r="I105" s="77">
        <f t="shared" si="3"/>
        <v>72877.8</v>
      </c>
    </row>
    <row r="106" spans="1:9">
      <c r="A106" s="69" t="s">
        <v>151</v>
      </c>
      <c r="B106" s="69" t="s">
        <v>24</v>
      </c>
      <c r="C106" s="69" t="s">
        <v>222</v>
      </c>
      <c r="D106" s="70" t="s">
        <v>223</v>
      </c>
      <c r="E106" s="71">
        <f>Розрахунки!BY99</f>
        <v>21338.799999999999</v>
      </c>
      <c r="F106" s="71">
        <f>Розрахунки!BZ99</f>
        <v>0</v>
      </c>
      <c r="G106" s="71">
        <f>Розрахунки!CA99</f>
        <v>0</v>
      </c>
      <c r="H106" s="71">
        <f>Розрахунки!CB99</f>
        <v>0</v>
      </c>
      <c r="I106" s="77">
        <f t="shared" si="3"/>
        <v>21338.799999999999</v>
      </c>
    </row>
    <row r="107" spans="1:9">
      <c r="A107" s="69" t="s">
        <v>151</v>
      </c>
      <c r="B107" s="69" t="s">
        <v>24</v>
      </c>
      <c r="C107" s="69" t="s">
        <v>224</v>
      </c>
      <c r="D107" s="70" t="s">
        <v>225</v>
      </c>
      <c r="E107" s="71">
        <f>Розрахунки!BY100</f>
        <v>28566.2</v>
      </c>
      <c r="F107" s="71">
        <f>Розрахунки!BZ100</f>
        <v>0</v>
      </c>
      <c r="G107" s="71">
        <f>Розрахунки!CA100</f>
        <v>0</v>
      </c>
      <c r="H107" s="71">
        <f>Розрахунки!CB100</f>
        <v>0</v>
      </c>
      <c r="I107" s="77">
        <f t="shared" si="3"/>
        <v>28566.2</v>
      </c>
    </row>
    <row r="108" spans="1:9">
      <c r="A108" s="69" t="s">
        <v>151</v>
      </c>
      <c r="B108" s="69" t="s">
        <v>24</v>
      </c>
      <c r="C108" s="69" t="s">
        <v>226</v>
      </c>
      <c r="D108" s="70" t="s">
        <v>227</v>
      </c>
      <c r="E108" s="71">
        <f>Розрахунки!BY101</f>
        <v>29129.1</v>
      </c>
      <c r="F108" s="71">
        <f>Розрахунки!BZ101</f>
        <v>0</v>
      </c>
      <c r="G108" s="71">
        <f>Розрахунки!CA101</f>
        <v>0</v>
      </c>
      <c r="H108" s="71">
        <f>Розрахунки!CB101</f>
        <v>0</v>
      </c>
      <c r="I108" s="77">
        <f t="shared" si="3"/>
        <v>29129.1</v>
      </c>
    </row>
    <row r="109" spans="1:9">
      <c r="A109" s="69" t="s">
        <v>151</v>
      </c>
      <c r="B109" s="69" t="s">
        <v>29</v>
      </c>
      <c r="C109" s="69" t="s">
        <v>228</v>
      </c>
      <c r="D109" s="70" t="s">
        <v>229</v>
      </c>
      <c r="E109" s="71">
        <f>Розрахунки!BY102</f>
        <v>40049.300000000003</v>
      </c>
      <c r="F109" s="71">
        <f>Розрахунки!BZ102</f>
        <v>0</v>
      </c>
      <c r="G109" s="71">
        <f>Розрахунки!CA102</f>
        <v>0</v>
      </c>
      <c r="H109" s="71">
        <f>Розрахунки!CB102</f>
        <v>0</v>
      </c>
      <c r="I109" s="77">
        <f t="shared" si="3"/>
        <v>40049.300000000003</v>
      </c>
    </row>
    <row r="110" spans="1:9">
      <c r="A110" s="69" t="s">
        <v>151</v>
      </c>
      <c r="B110" s="69" t="s">
        <v>21</v>
      </c>
      <c r="C110" s="69" t="s">
        <v>230</v>
      </c>
      <c r="D110" s="70" t="s">
        <v>231</v>
      </c>
      <c r="E110" s="71">
        <f>Розрахунки!BY103</f>
        <v>84136.1</v>
      </c>
      <c r="F110" s="71">
        <f>Розрахунки!BZ103</f>
        <v>0</v>
      </c>
      <c r="G110" s="71">
        <f>Розрахунки!CA103</f>
        <v>0</v>
      </c>
      <c r="H110" s="71">
        <f>Розрахунки!CB103</f>
        <v>0</v>
      </c>
      <c r="I110" s="77">
        <f t="shared" si="3"/>
        <v>84136.1</v>
      </c>
    </row>
    <row r="111" spans="1:9">
      <c r="A111" s="69" t="s">
        <v>151</v>
      </c>
      <c r="B111" s="69" t="s">
        <v>24</v>
      </c>
      <c r="C111" s="69" t="s">
        <v>232</v>
      </c>
      <c r="D111" s="70" t="s">
        <v>233</v>
      </c>
      <c r="E111" s="71">
        <f>Розрахунки!BY104</f>
        <v>73385.100000000006</v>
      </c>
      <c r="F111" s="71">
        <f>Розрахунки!BZ104</f>
        <v>0</v>
      </c>
      <c r="G111" s="71">
        <f>Розрахунки!CA104</f>
        <v>0</v>
      </c>
      <c r="H111" s="71">
        <f>Розрахунки!CB104</f>
        <v>0</v>
      </c>
      <c r="I111" s="77">
        <f t="shared" si="3"/>
        <v>73385.100000000006</v>
      </c>
    </row>
    <row r="112" spans="1:9">
      <c r="A112" s="69" t="s">
        <v>151</v>
      </c>
      <c r="B112" s="69" t="s">
        <v>29</v>
      </c>
      <c r="C112" s="69" t="s">
        <v>234</v>
      </c>
      <c r="D112" s="70" t="s">
        <v>235</v>
      </c>
      <c r="E112" s="71">
        <f>Розрахунки!BY105</f>
        <v>42417.1</v>
      </c>
      <c r="F112" s="71">
        <f>Розрахунки!BZ105</f>
        <v>0</v>
      </c>
      <c r="G112" s="71">
        <f>Розрахунки!CA105</f>
        <v>0</v>
      </c>
      <c r="H112" s="71">
        <f>Розрахунки!CB105</f>
        <v>0</v>
      </c>
      <c r="I112" s="77">
        <f t="shared" si="3"/>
        <v>42417.1</v>
      </c>
    </row>
    <row r="113" spans="1:9">
      <c r="A113" s="69" t="s">
        <v>151</v>
      </c>
      <c r="B113" s="69" t="s">
        <v>78</v>
      </c>
      <c r="C113" s="69" t="s">
        <v>236</v>
      </c>
      <c r="D113" s="70" t="s">
        <v>237</v>
      </c>
      <c r="E113" s="71">
        <f>Розрахунки!BY106</f>
        <v>511064.3</v>
      </c>
      <c r="F113" s="71">
        <f>Розрахунки!BZ106</f>
        <v>16918.099999999999</v>
      </c>
      <c r="G113" s="71">
        <f>Розрахунки!CA106</f>
        <v>0</v>
      </c>
      <c r="H113" s="71">
        <f>Розрахунки!CB106</f>
        <v>0</v>
      </c>
      <c r="I113" s="77">
        <f t="shared" si="3"/>
        <v>527982.4</v>
      </c>
    </row>
    <row r="114" spans="1:9">
      <c r="A114" s="69" t="s">
        <v>151</v>
      </c>
      <c r="B114" s="69" t="s">
        <v>29</v>
      </c>
      <c r="C114" s="69" t="s">
        <v>238</v>
      </c>
      <c r="D114" s="70" t="s">
        <v>239</v>
      </c>
      <c r="E114" s="71">
        <f>Розрахунки!BY107</f>
        <v>28852.6</v>
      </c>
      <c r="F114" s="71">
        <f>Розрахунки!BZ107</f>
        <v>0</v>
      </c>
      <c r="G114" s="71">
        <f>Розрахунки!CA107</f>
        <v>0</v>
      </c>
      <c r="H114" s="71">
        <f>Розрахунки!CB107</f>
        <v>0</v>
      </c>
      <c r="I114" s="77">
        <f t="shared" si="3"/>
        <v>28852.6</v>
      </c>
    </row>
    <row r="115" spans="1:9">
      <c r="A115" s="69" t="s">
        <v>151</v>
      </c>
      <c r="B115" s="69" t="s">
        <v>24</v>
      </c>
      <c r="C115" s="69" t="s">
        <v>240</v>
      </c>
      <c r="D115" s="70" t="s">
        <v>241</v>
      </c>
      <c r="E115" s="71">
        <f>Розрахунки!BY108</f>
        <v>20064.8</v>
      </c>
      <c r="F115" s="71">
        <f>Розрахунки!BZ108</f>
        <v>0</v>
      </c>
      <c r="G115" s="71">
        <f>Розрахунки!CA108</f>
        <v>0</v>
      </c>
      <c r="H115" s="71">
        <f>Розрахунки!CB108</f>
        <v>0</v>
      </c>
      <c r="I115" s="77">
        <f t="shared" si="3"/>
        <v>20064.8</v>
      </c>
    </row>
    <row r="116" spans="1:9">
      <c r="A116" s="69" t="s">
        <v>151</v>
      </c>
      <c r="B116" s="69" t="s">
        <v>24</v>
      </c>
      <c r="C116" s="69" t="s">
        <v>242</v>
      </c>
      <c r="D116" s="70" t="s">
        <v>243</v>
      </c>
      <c r="E116" s="71">
        <f>Розрахунки!BY109</f>
        <v>43214.6</v>
      </c>
      <c r="F116" s="71">
        <f>Розрахунки!BZ109</f>
        <v>0</v>
      </c>
      <c r="G116" s="71">
        <f>Розрахунки!CA109</f>
        <v>0</v>
      </c>
      <c r="H116" s="71">
        <f>Розрахунки!CB109</f>
        <v>0</v>
      </c>
      <c r="I116" s="77">
        <f t="shared" si="3"/>
        <v>43214.6</v>
      </c>
    </row>
    <row r="117" spans="1:9">
      <c r="A117" s="69" t="s">
        <v>151</v>
      </c>
      <c r="B117" s="69" t="s">
        <v>21</v>
      </c>
      <c r="C117" s="69" t="s">
        <v>244</v>
      </c>
      <c r="D117" s="70" t="s">
        <v>245</v>
      </c>
      <c r="E117" s="71">
        <f>Розрахунки!BY110</f>
        <v>25578</v>
      </c>
      <c r="F117" s="71">
        <f>Розрахунки!BZ110</f>
        <v>0</v>
      </c>
      <c r="G117" s="71">
        <f>Розрахунки!CA110</f>
        <v>0</v>
      </c>
      <c r="H117" s="71">
        <f>Розрахунки!CB110</f>
        <v>0</v>
      </c>
      <c r="I117" s="77">
        <f t="shared" si="3"/>
        <v>25578</v>
      </c>
    </row>
    <row r="118" spans="1:9">
      <c r="A118" s="69" t="s">
        <v>151</v>
      </c>
      <c r="B118" s="69" t="s">
        <v>78</v>
      </c>
      <c r="C118" s="69" t="s">
        <v>246</v>
      </c>
      <c r="D118" s="70" t="s">
        <v>247</v>
      </c>
      <c r="E118" s="71">
        <f>Розрахунки!BY111</f>
        <v>77262.8</v>
      </c>
      <c r="F118" s="71">
        <f>Розрахунки!BZ111</f>
        <v>0</v>
      </c>
      <c r="G118" s="71">
        <f>Розрахунки!CA111</f>
        <v>0</v>
      </c>
      <c r="H118" s="71">
        <f>Розрахунки!CB111</f>
        <v>0</v>
      </c>
      <c r="I118" s="77">
        <f t="shared" si="3"/>
        <v>77262.8</v>
      </c>
    </row>
    <row r="119" spans="1:9">
      <c r="A119" s="69" t="s">
        <v>151</v>
      </c>
      <c r="B119" s="69" t="s">
        <v>21</v>
      </c>
      <c r="C119" s="69" t="s">
        <v>248</v>
      </c>
      <c r="D119" s="70" t="s">
        <v>249</v>
      </c>
      <c r="E119" s="71">
        <f>Розрахунки!BY112</f>
        <v>80659.100000000006</v>
      </c>
      <c r="F119" s="71">
        <f>Розрахунки!BZ112</f>
        <v>0</v>
      </c>
      <c r="G119" s="71">
        <f>Розрахунки!CA112</f>
        <v>0</v>
      </c>
      <c r="H119" s="71">
        <f>Розрахунки!CB112</f>
        <v>0</v>
      </c>
      <c r="I119" s="77">
        <f t="shared" si="3"/>
        <v>80659.100000000006</v>
      </c>
    </row>
    <row r="120" spans="1:9">
      <c r="A120" s="69" t="s">
        <v>151</v>
      </c>
      <c r="B120" s="69" t="s">
        <v>21</v>
      </c>
      <c r="C120" s="69" t="s">
        <v>250</v>
      </c>
      <c r="D120" s="70" t="s">
        <v>251</v>
      </c>
      <c r="E120" s="71">
        <f>Розрахунки!BY113</f>
        <v>234743.3</v>
      </c>
      <c r="F120" s="71">
        <f>Розрахунки!BZ113</f>
        <v>0</v>
      </c>
      <c r="G120" s="71">
        <f>Розрахунки!CA113</f>
        <v>0</v>
      </c>
      <c r="H120" s="71">
        <f>Розрахунки!CB113</f>
        <v>0</v>
      </c>
      <c r="I120" s="77">
        <f t="shared" si="3"/>
        <v>234743.3</v>
      </c>
    </row>
    <row r="121" spans="1:9">
      <c r="A121" s="69" t="s">
        <v>151</v>
      </c>
      <c r="B121" s="69" t="s">
        <v>78</v>
      </c>
      <c r="C121" s="69" t="s">
        <v>252</v>
      </c>
      <c r="D121" s="70" t="s">
        <v>253</v>
      </c>
      <c r="E121" s="71">
        <f>Розрахунки!BY114</f>
        <v>177706.9</v>
      </c>
      <c r="F121" s="71">
        <f>Розрахунки!BZ114</f>
        <v>0</v>
      </c>
      <c r="G121" s="71">
        <f>Розрахунки!CA114</f>
        <v>0</v>
      </c>
      <c r="H121" s="71">
        <f>Розрахунки!CB114</f>
        <v>0</v>
      </c>
      <c r="I121" s="77">
        <f t="shared" si="3"/>
        <v>177706.9</v>
      </c>
    </row>
    <row r="122" spans="1:9">
      <c r="A122" s="69" t="s">
        <v>151</v>
      </c>
      <c r="B122" s="69" t="s">
        <v>29</v>
      </c>
      <c r="C122" s="69" t="s">
        <v>254</v>
      </c>
      <c r="D122" s="70" t="s">
        <v>255</v>
      </c>
      <c r="E122" s="71">
        <f>Розрахунки!BY115</f>
        <v>43741.4</v>
      </c>
      <c r="F122" s="71">
        <f>Розрахунки!BZ115</f>
        <v>0</v>
      </c>
      <c r="G122" s="71">
        <f>Розрахунки!CA115</f>
        <v>0</v>
      </c>
      <c r="H122" s="71">
        <f>Розрахунки!CB115</f>
        <v>0</v>
      </c>
      <c r="I122" s="77">
        <f t="shared" si="3"/>
        <v>43741.4</v>
      </c>
    </row>
    <row r="123" spans="1:9">
      <c r="A123" s="69" t="s">
        <v>151</v>
      </c>
      <c r="B123" s="69" t="s">
        <v>29</v>
      </c>
      <c r="C123" s="69" t="s">
        <v>256</v>
      </c>
      <c r="D123" s="70" t="s">
        <v>257</v>
      </c>
      <c r="E123" s="71">
        <f>Розрахунки!BY116</f>
        <v>122028.5</v>
      </c>
      <c r="F123" s="71">
        <f>Розрахунки!BZ116</f>
        <v>0</v>
      </c>
      <c r="G123" s="71">
        <f>Розрахунки!CA116</f>
        <v>0</v>
      </c>
      <c r="H123" s="71">
        <f>Розрахунки!CB116</f>
        <v>0</v>
      </c>
      <c r="I123" s="77">
        <f t="shared" si="3"/>
        <v>122028.5</v>
      </c>
    </row>
    <row r="124" spans="1:9">
      <c r="A124" s="69" t="s">
        <v>151</v>
      </c>
      <c r="B124" s="69" t="s">
        <v>78</v>
      </c>
      <c r="C124" s="69" t="s">
        <v>258</v>
      </c>
      <c r="D124" s="70" t="s">
        <v>259</v>
      </c>
      <c r="E124" s="71">
        <f>Розрахунки!BY117</f>
        <v>95779.9</v>
      </c>
      <c r="F124" s="71">
        <f>Розрахунки!BZ117</f>
        <v>0</v>
      </c>
      <c r="G124" s="71">
        <f>Розрахунки!CA117</f>
        <v>0</v>
      </c>
      <c r="H124" s="71">
        <f>Розрахунки!CB117</f>
        <v>0</v>
      </c>
      <c r="I124" s="77">
        <f t="shared" si="3"/>
        <v>95779.9</v>
      </c>
    </row>
    <row r="125" spans="1:9">
      <c r="A125" s="69" t="s">
        <v>151</v>
      </c>
      <c r="B125" s="69" t="s">
        <v>29</v>
      </c>
      <c r="C125" s="69" t="s">
        <v>260</v>
      </c>
      <c r="D125" s="70" t="s">
        <v>261</v>
      </c>
      <c r="E125" s="71">
        <f>Розрахунки!BY118</f>
        <v>39976.300000000003</v>
      </c>
      <c r="F125" s="71">
        <f>Розрахунки!BZ118</f>
        <v>0</v>
      </c>
      <c r="G125" s="71">
        <f>Розрахунки!CA118</f>
        <v>0</v>
      </c>
      <c r="H125" s="71">
        <f>Розрахунки!CB118</f>
        <v>0</v>
      </c>
      <c r="I125" s="77">
        <f t="shared" si="3"/>
        <v>39976.300000000003</v>
      </c>
    </row>
    <row r="126" spans="1:9">
      <c r="A126" s="69" t="s">
        <v>151</v>
      </c>
      <c r="B126" s="69" t="s">
        <v>29</v>
      </c>
      <c r="C126" s="69" t="s">
        <v>262</v>
      </c>
      <c r="D126" s="70" t="s">
        <v>263</v>
      </c>
      <c r="E126" s="71">
        <f>Розрахунки!BY119</f>
        <v>74312.800000000003</v>
      </c>
      <c r="F126" s="71">
        <f>Розрахунки!BZ119</f>
        <v>0</v>
      </c>
      <c r="G126" s="71">
        <f>Розрахунки!CA119</f>
        <v>0</v>
      </c>
      <c r="H126" s="71">
        <f>Розрахунки!CB119</f>
        <v>0</v>
      </c>
      <c r="I126" s="77">
        <f t="shared" si="3"/>
        <v>74312.800000000003</v>
      </c>
    </row>
    <row r="127" spans="1:9">
      <c r="A127" s="69" t="s">
        <v>151</v>
      </c>
      <c r="B127" s="69" t="s">
        <v>21</v>
      </c>
      <c r="C127" s="69" t="s">
        <v>264</v>
      </c>
      <c r="D127" s="70" t="s">
        <v>265</v>
      </c>
      <c r="E127" s="71">
        <f>Розрахунки!BY120</f>
        <v>82174</v>
      </c>
      <c r="F127" s="71">
        <f>Розрахунки!BZ120</f>
        <v>0</v>
      </c>
      <c r="G127" s="71">
        <f>Розрахунки!CA120</f>
        <v>0</v>
      </c>
      <c r="H127" s="71">
        <f>Розрахунки!CB120</f>
        <v>0</v>
      </c>
      <c r="I127" s="77">
        <f t="shared" si="3"/>
        <v>82174</v>
      </c>
    </row>
    <row r="128" spans="1:9">
      <c r="A128" s="69" t="s">
        <v>266</v>
      </c>
      <c r="B128" s="69" t="s">
        <v>12</v>
      </c>
      <c r="C128" s="69" t="s">
        <v>267</v>
      </c>
      <c r="D128" s="70" t="s">
        <v>268</v>
      </c>
      <c r="E128" s="75">
        <f>SUM(E129:E130)</f>
        <v>6445781.2999999989</v>
      </c>
      <c r="F128" s="75">
        <f t="shared" ref="F128:I128" si="6">SUM(F129:F130)</f>
        <v>160292.29999999999</v>
      </c>
      <c r="G128" s="75">
        <f t="shared" si="6"/>
        <v>89096.8</v>
      </c>
      <c r="H128" s="75">
        <f t="shared" si="6"/>
        <v>64511.8</v>
      </c>
      <c r="I128" s="75">
        <f t="shared" si="6"/>
        <v>6759682.1999999983</v>
      </c>
    </row>
    <row r="129" spans="1:9">
      <c r="A129" s="69" t="s">
        <v>266</v>
      </c>
      <c r="B129" s="69" t="s">
        <v>15</v>
      </c>
      <c r="C129" s="69" t="s">
        <v>269</v>
      </c>
      <c r="D129" s="70" t="s">
        <v>270</v>
      </c>
      <c r="E129" s="71">
        <f>Розрахунки!BY121</f>
        <v>449788.4</v>
      </c>
      <c r="F129" s="71">
        <f>Розрахунки!BZ121</f>
        <v>120721</v>
      </c>
      <c r="G129" s="71">
        <f>Розрахунки!CA121</f>
        <v>89096.8</v>
      </c>
      <c r="H129" s="71">
        <f>Розрахунки!CB121</f>
        <v>64511.8</v>
      </c>
      <c r="I129" s="77">
        <f t="shared" si="3"/>
        <v>724118.00000000012</v>
      </c>
    </row>
    <row r="130" spans="1:9" ht="16.5" customHeight="1">
      <c r="A130" s="69" t="s">
        <v>266</v>
      </c>
      <c r="B130" s="69" t="s">
        <v>18</v>
      </c>
      <c r="C130" s="69" t="s">
        <v>271</v>
      </c>
      <c r="D130" s="70" t="s">
        <v>272</v>
      </c>
      <c r="E130" s="78">
        <f>SUM(E131:E216)</f>
        <v>5995992.8999999985</v>
      </c>
      <c r="F130" s="78">
        <f>SUM(F131:F216)</f>
        <v>39571.300000000003</v>
      </c>
      <c r="G130" s="78">
        <f>SUM(G131:G216)</f>
        <v>0</v>
      </c>
      <c r="H130" s="78">
        <f>SUM(H131:H216)</f>
        <v>0</v>
      </c>
      <c r="I130" s="77">
        <f t="shared" si="3"/>
        <v>6035564.1999999983</v>
      </c>
    </row>
    <row r="131" spans="1:9">
      <c r="A131" s="69" t="s">
        <v>266</v>
      </c>
      <c r="B131" s="69" t="s">
        <v>21</v>
      </c>
      <c r="C131" s="69" t="s">
        <v>273</v>
      </c>
      <c r="D131" s="70" t="s">
        <v>274</v>
      </c>
      <c r="E131" s="71">
        <f>Розрахунки!BY122</f>
        <v>60192</v>
      </c>
      <c r="F131" s="71">
        <f>Розрахунки!BZ122</f>
        <v>0</v>
      </c>
      <c r="G131" s="71">
        <f>Розрахунки!CA122</f>
        <v>0</v>
      </c>
      <c r="H131" s="71">
        <f>Розрахунки!CB122</f>
        <v>0</v>
      </c>
      <c r="I131" s="77">
        <f t="shared" si="3"/>
        <v>60192</v>
      </c>
    </row>
    <row r="132" spans="1:9">
      <c r="A132" s="69" t="s">
        <v>266</v>
      </c>
      <c r="B132" s="69" t="s">
        <v>24</v>
      </c>
      <c r="C132" s="69" t="s">
        <v>275</v>
      </c>
      <c r="D132" s="70" t="s">
        <v>276</v>
      </c>
      <c r="E132" s="71">
        <f>Розрахунки!BY123</f>
        <v>24516.3</v>
      </c>
      <c r="F132" s="71">
        <f>Розрахунки!BZ123</f>
        <v>0</v>
      </c>
      <c r="G132" s="71">
        <f>Розрахунки!CA123</f>
        <v>0</v>
      </c>
      <c r="H132" s="71">
        <f>Розрахунки!CB123</f>
        <v>0</v>
      </c>
      <c r="I132" s="77">
        <f t="shared" si="3"/>
        <v>24516.3</v>
      </c>
    </row>
    <row r="133" spans="1:9">
      <c r="A133" s="69" t="s">
        <v>266</v>
      </c>
      <c r="B133" s="69" t="s">
        <v>24</v>
      </c>
      <c r="C133" s="69" t="s">
        <v>277</v>
      </c>
      <c r="D133" s="70" t="s">
        <v>278</v>
      </c>
      <c r="E133" s="71">
        <f>Розрахунки!BY124</f>
        <v>26323</v>
      </c>
      <c r="F133" s="71">
        <f>Розрахунки!BZ124</f>
        <v>0</v>
      </c>
      <c r="G133" s="71">
        <f>Розрахунки!CA124</f>
        <v>0</v>
      </c>
      <c r="H133" s="71">
        <f>Розрахунки!CB124</f>
        <v>0</v>
      </c>
      <c r="I133" s="77">
        <f t="shared" si="3"/>
        <v>26323</v>
      </c>
    </row>
    <row r="134" spans="1:9">
      <c r="A134" s="69" t="s">
        <v>266</v>
      </c>
      <c r="B134" s="69" t="s">
        <v>24</v>
      </c>
      <c r="C134" s="69" t="s">
        <v>279</v>
      </c>
      <c r="D134" s="70" t="s">
        <v>280</v>
      </c>
      <c r="E134" s="71">
        <f>Розрахунки!BY125</f>
        <v>16252.7</v>
      </c>
      <c r="F134" s="71">
        <f>Розрахунки!BZ125</f>
        <v>0</v>
      </c>
      <c r="G134" s="71">
        <f>Розрахунки!CA125</f>
        <v>0</v>
      </c>
      <c r="H134" s="71">
        <f>Розрахунки!CB125</f>
        <v>0</v>
      </c>
      <c r="I134" s="77">
        <f t="shared" ref="I134:I197" si="7">SUM(E134:H134)</f>
        <v>16252.7</v>
      </c>
    </row>
    <row r="135" spans="1:9">
      <c r="A135" s="69" t="s">
        <v>266</v>
      </c>
      <c r="B135" s="69" t="s">
        <v>24</v>
      </c>
      <c r="C135" s="69" t="s">
        <v>281</v>
      </c>
      <c r="D135" s="70" t="s">
        <v>282</v>
      </c>
      <c r="E135" s="71">
        <f>Розрахунки!BY126</f>
        <v>7749.7</v>
      </c>
      <c r="F135" s="71">
        <f>Розрахунки!BZ126</f>
        <v>0</v>
      </c>
      <c r="G135" s="71">
        <f>Розрахунки!CA126</f>
        <v>0</v>
      </c>
      <c r="H135" s="71">
        <f>Розрахунки!CB126</f>
        <v>0</v>
      </c>
      <c r="I135" s="77">
        <f t="shared" si="7"/>
        <v>7749.7</v>
      </c>
    </row>
    <row r="136" spans="1:9">
      <c r="A136" s="69" t="s">
        <v>266</v>
      </c>
      <c r="B136" s="69" t="s">
        <v>21</v>
      </c>
      <c r="C136" s="69" t="s">
        <v>283</v>
      </c>
      <c r="D136" s="70" t="s">
        <v>284</v>
      </c>
      <c r="E136" s="71">
        <f>Розрахунки!BY127</f>
        <v>37805.4</v>
      </c>
      <c r="F136" s="71">
        <f>Розрахунки!BZ127</f>
        <v>0</v>
      </c>
      <c r="G136" s="71">
        <f>Розрахунки!CA127</f>
        <v>0</v>
      </c>
      <c r="H136" s="71">
        <f>Розрахунки!CB127</f>
        <v>0</v>
      </c>
      <c r="I136" s="77">
        <f t="shared" si="7"/>
        <v>37805.4</v>
      </c>
    </row>
    <row r="137" spans="1:9">
      <c r="A137" s="69" t="s">
        <v>266</v>
      </c>
      <c r="B137" s="69" t="s">
        <v>24</v>
      </c>
      <c r="C137" s="69" t="s">
        <v>285</v>
      </c>
      <c r="D137" s="70" t="s">
        <v>286</v>
      </c>
      <c r="E137" s="71">
        <f>Розрахунки!BY128</f>
        <v>16360.7</v>
      </c>
      <c r="F137" s="71">
        <f>Розрахунки!BZ128</f>
        <v>0</v>
      </c>
      <c r="G137" s="71">
        <f>Розрахунки!CA128</f>
        <v>0</v>
      </c>
      <c r="H137" s="71">
        <f>Розрахунки!CB128</f>
        <v>0</v>
      </c>
      <c r="I137" s="77">
        <f t="shared" si="7"/>
        <v>16360.7</v>
      </c>
    </row>
    <row r="138" spans="1:9">
      <c r="A138" s="69" t="s">
        <v>266</v>
      </c>
      <c r="B138" s="69" t="s">
        <v>24</v>
      </c>
      <c r="C138" s="69" t="s">
        <v>287</v>
      </c>
      <c r="D138" s="70" t="s">
        <v>288</v>
      </c>
      <c r="E138" s="71">
        <f>Розрахунки!BY129</f>
        <v>5495.9</v>
      </c>
      <c r="F138" s="71">
        <f>Розрахунки!BZ129</f>
        <v>0</v>
      </c>
      <c r="G138" s="71">
        <f>Розрахунки!CA129</f>
        <v>0</v>
      </c>
      <c r="H138" s="71">
        <f>Розрахунки!CB129</f>
        <v>0</v>
      </c>
      <c r="I138" s="77">
        <f t="shared" si="7"/>
        <v>5495.9</v>
      </c>
    </row>
    <row r="139" spans="1:9">
      <c r="A139" s="69" t="s">
        <v>266</v>
      </c>
      <c r="B139" s="69" t="s">
        <v>24</v>
      </c>
      <c r="C139" s="69" t="s">
        <v>289</v>
      </c>
      <c r="D139" s="70" t="s">
        <v>290</v>
      </c>
      <c r="E139" s="71">
        <f>Розрахунки!BY130</f>
        <v>14736.6</v>
      </c>
      <c r="F139" s="71">
        <f>Розрахунки!BZ130</f>
        <v>0</v>
      </c>
      <c r="G139" s="71">
        <f>Розрахунки!CA130</f>
        <v>0</v>
      </c>
      <c r="H139" s="71">
        <f>Розрахунки!CB130</f>
        <v>0</v>
      </c>
      <c r="I139" s="77">
        <f t="shared" si="7"/>
        <v>14736.6</v>
      </c>
    </row>
    <row r="140" spans="1:9">
      <c r="A140" s="69" t="s">
        <v>266</v>
      </c>
      <c r="B140" s="69" t="s">
        <v>24</v>
      </c>
      <c r="C140" s="69" t="s">
        <v>291</v>
      </c>
      <c r="D140" s="70" t="s">
        <v>292</v>
      </c>
      <c r="E140" s="71">
        <f>Розрахунки!BY131</f>
        <v>12395.3</v>
      </c>
      <c r="F140" s="71">
        <f>Розрахунки!BZ131</f>
        <v>0</v>
      </c>
      <c r="G140" s="71">
        <f>Розрахунки!CA131</f>
        <v>0</v>
      </c>
      <c r="H140" s="71">
        <f>Розрахунки!CB131</f>
        <v>0</v>
      </c>
      <c r="I140" s="77">
        <f t="shared" si="7"/>
        <v>12395.3</v>
      </c>
    </row>
    <row r="141" spans="1:9">
      <c r="A141" s="69" t="s">
        <v>266</v>
      </c>
      <c r="B141" s="69" t="s">
        <v>24</v>
      </c>
      <c r="C141" s="69" t="s">
        <v>293</v>
      </c>
      <c r="D141" s="70" t="s">
        <v>294</v>
      </c>
      <c r="E141" s="71">
        <f>Розрахунки!BY132</f>
        <v>22655.8</v>
      </c>
      <c r="F141" s="71">
        <f>Розрахунки!BZ132</f>
        <v>0</v>
      </c>
      <c r="G141" s="71">
        <f>Розрахунки!CA132</f>
        <v>0</v>
      </c>
      <c r="H141" s="71">
        <f>Розрахунки!CB132</f>
        <v>0</v>
      </c>
      <c r="I141" s="77">
        <f t="shared" si="7"/>
        <v>22655.8</v>
      </c>
    </row>
    <row r="142" spans="1:9">
      <c r="A142" s="69" t="s">
        <v>266</v>
      </c>
      <c r="B142" s="69" t="s">
        <v>29</v>
      </c>
      <c r="C142" s="69" t="s">
        <v>295</v>
      </c>
      <c r="D142" s="70" t="s">
        <v>296</v>
      </c>
      <c r="E142" s="71">
        <f>Розрахунки!BY133</f>
        <v>23559.7</v>
      </c>
      <c r="F142" s="71">
        <f>Розрахунки!BZ133</f>
        <v>0</v>
      </c>
      <c r="G142" s="71">
        <f>Розрахунки!CA133</f>
        <v>0</v>
      </c>
      <c r="H142" s="71">
        <f>Розрахунки!CB133</f>
        <v>0</v>
      </c>
      <c r="I142" s="77">
        <f t="shared" si="7"/>
        <v>23559.7</v>
      </c>
    </row>
    <row r="143" spans="1:9">
      <c r="A143" s="69" t="s">
        <v>266</v>
      </c>
      <c r="B143" s="69" t="s">
        <v>29</v>
      </c>
      <c r="C143" s="69" t="s">
        <v>297</v>
      </c>
      <c r="D143" s="70" t="s">
        <v>298</v>
      </c>
      <c r="E143" s="71">
        <f>Розрахунки!BY134</f>
        <v>74393.2</v>
      </c>
      <c r="F143" s="71">
        <f>Розрахунки!BZ134</f>
        <v>0</v>
      </c>
      <c r="G143" s="71">
        <f>Розрахунки!CA134</f>
        <v>0</v>
      </c>
      <c r="H143" s="71">
        <f>Розрахунки!CB134</f>
        <v>0</v>
      </c>
      <c r="I143" s="77">
        <f t="shared" si="7"/>
        <v>74393.2</v>
      </c>
    </row>
    <row r="144" spans="1:9">
      <c r="A144" s="69" t="s">
        <v>266</v>
      </c>
      <c r="B144" s="69" t="s">
        <v>24</v>
      </c>
      <c r="C144" s="69" t="s">
        <v>299</v>
      </c>
      <c r="D144" s="70" t="s">
        <v>300</v>
      </c>
      <c r="E144" s="71">
        <f>Розрахунки!BY135</f>
        <v>14146.4</v>
      </c>
      <c r="F144" s="71">
        <f>Розрахунки!BZ135</f>
        <v>0</v>
      </c>
      <c r="G144" s="71">
        <f>Розрахунки!CA135</f>
        <v>0</v>
      </c>
      <c r="H144" s="71">
        <f>Розрахунки!CB135</f>
        <v>0</v>
      </c>
      <c r="I144" s="77">
        <f t="shared" si="7"/>
        <v>14146.4</v>
      </c>
    </row>
    <row r="145" spans="1:9">
      <c r="A145" s="69" t="s">
        <v>266</v>
      </c>
      <c r="B145" s="69" t="s">
        <v>29</v>
      </c>
      <c r="C145" s="69" t="s">
        <v>301</v>
      </c>
      <c r="D145" s="70" t="s">
        <v>302</v>
      </c>
      <c r="E145" s="71">
        <f>Розрахунки!BY136</f>
        <v>55967.5</v>
      </c>
      <c r="F145" s="71">
        <f>Розрахунки!BZ136</f>
        <v>0</v>
      </c>
      <c r="G145" s="71">
        <f>Розрахунки!CA136</f>
        <v>0</v>
      </c>
      <c r="H145" s="71">
        <f>Розрахунки!CB136</f>
        <v>0</v>
      </c>
      <c r="I145" s="77">
        <f t="shared" si="7"/>
        <v>55967.5</v>
      </c>
    </row>
    <row r="146" spans="1:9">
      <c r="A146" s="69" t="s">
        <v>266</v>
      </c>
      <c r="B146" s="69" t="s">
        <v>24</v>
      </c>
      <c r="C146" s="69" t="s">
        <v>303</v>
      </c>
      <c r="D146" s="70" t="s">
        <v>304</v>
      </c>
      <c r="E146" s="71">
        <f>Розрахунки!BY137</f>
        <v>22079.5</v>
      </c>
      <c r="F146" s="71">
        <f>Розрахунки!BZ137</f>
        <v>0</v>
      </c>
      <c r="G146" s="71">
        <f>Розрахунки!CA137</f>
        <v>0</v>
      </c>
      <c r="H146" s="71">
        <f>Розрахунки!CB137</f>
        <v>0</v>
      </c>
      <c r="I146" s="77">
        <f t="shared" si="7"/>
        <v>22079.5</v>
      </c>
    </row>
    <row r="147" spans="1:9">
      <c r="A147" s="69" t="s">
        <v>266</v>
      </c>
      <c r="B147" s="69" t="s">
        <v>29</v>
      </c>
      <c r="C147" s="69" t="s">
        <v>305</v>
      </c>
      <c r="D147" s="70" t="s">
        <v>306</v>
      </c>
      <c r="E147" s="71">
        <f>Розрахунки!BY138</f>
        <v>27618.400000000001</v>
      </c>
      <c r="F147" s="71">
        <f>Розрахунки!BZ138</f>
        <v>0</v>
      </c>
      <c r="G147" s="71">
        <f>Розрахунки!CA138</f>
        <v>0</v>
      </c>
      <c r="H147" s="71">
        <f>Розрахунки!CB138</f>
        <v>0</v>
      </c>
      <c r="I147" s="77">
        <f t="shared" si="7"/>
        <v>27618.400000000001</v>
      </c>
    </row>
    <row r="148" spans="1:9">
      <c r="A148" s="69" t="s">
        <v>266</v>
      </c>
      <c r="B148" s="69" t="s">
        <v>29</v>
      </c>
      <c r="C148" s="69" t="s">
        <v>307</v>
      </c>
      <c r="D148" s="70" t="s">
        <v>308</v>
      </c>
      <c r="E148" s="71">
        <f>Розрахунки!BY139</f>
        <v>53441</v>
      </c>
      <c r="F148" s="71">
        <f>Розрахунки!BZ139</f>
        <v>0</v>
      </c>
      <c r="G148" s="71">
        <f>Розрахунки!CA139</f>
        <v>0</v>
      </c>
      <c r="H148" s="71">
        <f>Розрахунки!CB139</f>
        <v>0</v>
      </c>
      <c r="I148" s="77">
        <f t="shared" si="7"/>
        <v>53441</v>
      </c>
    </row>
    <row r="149" spans="1:9">
      <c r="A149" s="69" t="s">
        <v>266</v>
      </c>
      <c r="B149" s="69" t="s">
        <v>29</v>
      </c>
      <c r="C149" s="69" t="s">
        <v>309</v>
      </c>
      <c r="D149" s="70" t="s">
        <v>310</v>
      </c>
      <c r="E149" s="71">
        <f>Розрахунки!BY140</f>
        <v>11675.3</v>
      </c>
      <c r="F149" s="71">
        <f>Розрахунки!BZ140</f>
        <v>0</v>
      </c>
      <c r="G149" s="71">
        <f>Розрахунки!CA140</f>
        <v>0</v>
      </c>
      <c r="H149" s="71">
        <f>Розрахунки!CB140</f>
        <v>0</v>
      </c>
      <c r="I149" s="77">
        <f t="shared" si="7"/>
        <v>11675.3</v>
      </c>
    </row>
    <row r="150" spans="1:9">
      <c r="A150" s="69" t="s">
        <v>266</v>
      </c>
      <c r="B150" s="69" t="s">
        <v>29</v>
      </c>
      <c r="C150" s="69" t="s">
        <v>311</v>
      </c>
      <c r="D150" s="70" t="s">
        <v>312</v>
      </c>
      <c r="E150" s="71">
        <f>Розрахунки!BY141</f>
        <v>52993.3</v>
      </c>
      <c r="F150" s="71">
        <f>Розрахунки!BZ141</f>
        <v>0</v>
      </c>
      <c r="G150" s="71">
        <f>Розрахунки!CA141</f>
        <v>0</v>
      </c>
      <c r="H150" s="71">
        <f>Розрахунки!CB141</f>
        <v>0</v>
      </c>
      <c r="I150" s="77">
        <f t="shared" si="7"/>
        <v>52993.3</v>
      </c>
    </row>
    <row r="151" spans="1:9">
      <c r="A151" s="69" t="s">
        <v>266</v>
      </c>
      <c r="B151" s="69" t="s">
        <v>29</v>
      </c>
      <c r="C151" s="69" t="s">
        <v>313</v>
      </c>
      <c r="D151" s="70" t="s">
        <v>314</v>
      </c>
      <c r="E151" s="71">
        <f>Розрахунки!BY142</f>
        <v>12068.5</v>
      </c>
      <c r="F151" s="71">
        <f>Розрахунки!BZ142</f>
        <v>0</v>
      </c>
      <c r="G151" s="71">
        <f>Розрахунки!CA142</f>
        <v>0</v>
      </c>
      <c r="H151" s="71">
        <f>Розрахунки!CB142</f>
        <v>0</v>
      </c>
      <c r="I151" s="77">
        <f t="shared" si="7"/>
        <v>12068.5</v>
      </c>
    </row>
    <row r="152" spans="1:9">
      <c r="A152" s="69" t="s">
        <v>266</v>
      </c>
      <c r="B152" s="69" t="s">
        <v>29</v>
      </c>
      <c r="C152" s="69" t="s">
        <v>315</v>
      </c>
      <c r="D152" s="70" t="s">
        <v>316</v>
      </c>
      <c r="E152" s="71">
        <f>Розрахунки!BY143</f>
        <v>51118.400000000001</v>
      </c>
      <c r="F152" s="71">
        <f>Розрахунки!BZ143</f>
        <v>0</v>
      </c>
      <c r="G152" s="71">
        <f>Розрахунки!CA143</f>
        <v>0</v>
      </c>
      <c r="H152" s="71">
        <f>Розрахунки!CB143</f>
        <v>0</v>
      </c>
      <c r="I152" s="77">
        <f t="shared" si="7"/>
        <v>51118.400000000001</v>
      </c>
    </row>
    <row r="153" spans="1:9">
      <c r="A153" s="69" t="s">
        <v>266</v>
      </c>
      <c r="B153" s="69" t="s">
        <v>29</v>
      </c>
      <c r="C153" s="69" t="s">
        <v>317</v>
      </c>
      <c r="D153" s="70" t="s">
        <v>318</v>
      </c>
      <c r="E153" s="71">
        <f>Розрахунки!BY144</f>
        <v>8887.5</v>
      </c>
      <c r="F153" s="71">
        <f>Розрахунки!BZ144</f>
        <v>0</v>
      </c>
      <c r="G153" s="71">
        <f>Розрахунки!CA144</f>
        <v>0</v>
      </c>
      <c r="H153" s="71">
        <f>Розрахунки!CB144</f>
        <v>0</v>
      </c>
      <c r="I153" s="77">
        <f t="shared" si="7"/>
        <v>8887.5</v>
      </c>
    </row>
    <row r="154" spans="1:9">
      <c r="A154" s="69" t="s">
        <v>266</v>
      </c>
      <c r="B154" s="69" t="s">
        <v>29</v>
      </c>
      <c r="C154" s="69" t="s">
        <v>319</v>
      </c>
      <c r="D154" s="70" t="s">
        <v>320</v>
      </c>
      <c r="E154" s="71">
        <f>Розрахунки!BY145</f>
        <v>36448.800000000003</v>
      </c>
      <c r="F154" s="71">
        <f>Розрахунки!BZ145</f>
        <v>0</v>
      </c>
      <c r="G154" s="71">
        <f>Розрахунки!CA145</f>
        <v>0</v>
      </c>
      <c r="H154" s="71">
        <f>Розрахунки!CB145</f>
        <v>0</v>
      </c>
      <c r="I154" s="77">
        <f t="shared" si="7"/>
        <v>36448.800000000003</v>
      </c>
    </row>
    <row r="155" spans="1:9">
      <c r="A155" s="69" t="s">
        <v>266</v>
      </c>
      <c r="B155" s="69" t="s">
        <v>29</v>
      </c>
      <c r="C155" s="69" t="s">
        <v>321</v>
      </c>
      <c r="D155" s="70" t="s">
        <v>322</v>
      </c>
      <c r="E155" s="71">
        <f>Розрахунки!BY146</f>
        <v>41799</v>
      </c>
      <c r="F155" s="71">
        <f>Розрахунки!BZ146</f>
        <v>0</v>
      </c>
      <c r="G155" s="71">
        <f>Розрахунки!CA146</f>
        <v>0</v>
      </c>
      <c r="H155" s="71">
        <f>Розрахунки!CB146</f>
        <v>0</v>
      </c>
      <c r="I155" s="77">
        <f t="shared" si="7"/>
        <v>41799</v>
      </c>
    </row>
    <row r="156" spans="1:9">
      <c r="A156" s="69" t="s">
        <v>266</v>
      </c>
      <c r="B156" s="69" t="s">
        <v>29</v>
      </c>
      <c r="C156" s="69" t="s">
        <v>323</v>
      </c>
      <c r="D156" s="70" t="s">
        <v>324</v>
      </c>
      <c r="E156" s="71">
        <f>Розрахунки!BY147</f>
        <v>38087.9</v>
      </c>
      <c r="F156" s="71">
        <f>Розрахунки!BZ147</f>
        <v>0</v>
      </c>
      <c r="G156" s="71">
        <f>Розрахунки!CA147</f>
        <v>0</v>
      </c>
      <c r="H156" s="71">
        <f>Розрахунки!CB147</f>
        <v>0</v>
      </c>
      <c r="I156" s="77">
        <f t="shared" si="7"/>
        <v>38087.9</v>
      </c>
    </row>
    <row r="157" spans="1:9">
      <c r="A157" s="69" t="s">
        <v>266</v>
      </c>
      <c r="B157" s="69" t="s">
        <v>24</v>
      </c>
      <c r="C157" s="69" t="s">
        <v>325</v>
      </c>
      <c r="D157" s="70" t="s">
        <v>326</v>
      </c>
      <c r="E157" s="71">
        <f>Розрахунки!BY148</f>
        <v>8292.7999999999993</v>
      </c>
      <c r="F157" s="71">
        <f>Розрахунки!BZ148</f>
        <v>0</v>
      </c>
      <c r="G157" s="71">
        <f>Розрахунки!CA148</f>
        <v>0</v>
      </c>
      <c r="H157" s="71">
        <f>Розрахунки!CB148</f>
        <v>0</v>
      </c>
      <c r="I157" s="77">
        <f t="shared" si="7"/>
        <v>8292.7999999999993</v>
      </c>
    </row>
    <row r="158" spans="1:9">
      <c r="A158" s="69" t="s">
        <v>266</v>
      </c>
      <c r="B158" s="69" t="s">
        <v>24</v>
      </c>
      <c r="C158" s="69" t="s">
        <v>327</v>
      </c>
      <c r="D158" s="70" t="s">
        <v>328</v>
      </c>
      <c r="E158" s="71">
        <f>Розрахунки!BY149</f>
        <v>12082.1</v>
      </c>
      <c r="F158" s="71">
        <f>Розрахунки!BZ149</f>
        <v>0</v>
      </c>
      <c r="G158" s="71">
        <f>Розрахунки!CA149</f>
        <v>0</v>
      </c>
      <c r="H158" s="71">
        <f>Розрахунки!CB149</f>
        <v>0</v>
      </c>
      <c r="I158" s="77">
        <f t="shared" si="7"/>
        <v>12082.1</v>
      </c>
    </row>
    <row r="159" spans="1:9">
      <c r="A159" s="69" t="s">
        <v>266</v>
      </c>
      <c r="B159" s="69" t="s">
        <v>24</v>
      </c>
      <c r="C159" s="69" t="s">
        <v>329</v>
      </c>
      <c r="D159" s="70" t="s">
        <v>330</v>
      </c>
      <c r="E159" s="71">
        <f>Розрахунки!BY150</f>
        <v>19903.599999999999</v>
      </c>
      <c r="F159" s="71">
        <f>Розрахунки!BZ150</f>
        <v>0</v>
      </c>
      <c r="G159" s="71">
        <f>Розрахунки!CA150</f>
        <v>0</v>
      </c>
      <c r="H159" s="71">
        <f>Розрахунки!CB150</f>
        <v>0</v>
      </c>
      <c r="I159" s="77">
        <f t="shared" si="7"/>
        <v>19903.599999999999</v>
      </c>
    </row>
    <row r="160" spans="1:9">
      <c r="A160" s="69" t="s">
        <v>266</v>
      </c>
      <c r="B160" s="69" t="s">
        <v>24</v>
      </c>
      <c r="C160" s="69" t="s">
        <v>331</v>
      </c>
      <c r="D160" s="70" t="s">
        <v>332</v>
      </c>
      <c r="E160" s="71">
        <f>Розрахунки!BY151</f>
        <v>7991.1</v>
      </c>
      <c r="F160" s="71">
        <f>Розрахунки!BZ151</f>
        <v>0</v>
      </c>
      <c r="G160" s="71">
        <f>Розрахунки!CA151</f>
        <v>0</v>
      </c>
      <c r="H160" s="71">
        <f>Розрахунки!CB151</f>
        <v>0</v>
      </c>
      <c r="I160" s="77">
        <f t="shared" si="7"/>
        <v>7991.1</v>
      </c>
    </row>
    <row r="161" spans="1:9">
      <c r="A161" s="69" t="s">
        <v>266</v>
      </c>
      <c r="B161" s="69" t="s">
        <v>24</v>
      </c>
      <c r="C161" s="69" t="s">
        <v>333</v>
      </c>
      <c r="D161" s="70" t="s">
        <v>334</v>
      </c>
      <c r="E161" s="71">
        <f>Розрахунки!BY152</f>
        <v>9088.7000000000007</v>
      </c>
      <c r="F161" s="71">
        <f>Розрахунки!BZ152</f>
        <v>0</v>
      </c>
      <c r="G161" s="71">
        <f>Розрахунки!CA152</f>
        <v>0</v>
      </c>
      <c r="H161" s="71">
        <f>Розрахунки!CB152</f>
        <v>0</v>
      </c>
      <c r="I161" s="77">
        <f t="shared" si="7"/>
        <v>9088.7000000000007</v>
      </c>
    </row>
    <row r="162" spans="1:9">
      <c r="A162" s="69" t="s">
        <v>266</v>
      </c>
      <c r="B162" s="69" t="s">
        <v>24</v>
      </c>
      <c r="C162" s="69" t="s">
        <v>335</v>
      </c>
      <c r="D162" s="70" t="s">
        <v>336</v>
      </c>
      <c r="E162" s="71">
        <f>Розрахунки!BY153</f>
        <v>20307.7</v>
      </c>
      <c r="F162" s="71">
        <f>Розрахунки!BZ153</f>
        <v>0</v>
      </c>
      <c r="G162" s="71">
        <f>Розрахунки!CA153</f>
        <v>0</v>
      </c>
      <c r="H162" s="71">
        <f>Розрахунки!CB153</f>
        <v>0</v>
      </c>
      <c r="I162" s="77">
        <f t="shared" si="7"/>
        <v>20307.7</v>
      </c>
    </row>
    <row r="163" spans="1:9">
      <c r="A163" s="69" t="s">
        <v>266</v>
      </c>
      <c r="B163" s="69" t="s">
        <v>21</v>
      </c>
      <c r="C163" s="69" t="s">
        <v>337</v>
      </c>
      <c r="D163" s="70" t="s">
        <v>338</v>
      </c>
      <c r="E163" s="71">
        <f>Розрахунки!BY154</f>
        <v>80062.8</v>
      </c>
      <c r="F163" s="71">
        <f>Розрахунки!BZ154</f>
        <v>0</v>
      </c>
      <c r="G163" s="71">
        <f>Розрахунки!CA154</f>
        <v>0</v>
      </c>
      <c r="H163" s="71">
        <f>Розрахунки!CB154</f>
        <v>0</v>
      </c>
      <c r="I163" s="77">
        <f t="shared" si="7"/>
        <v>80062.8</v>
      </c>
    </row>
    <row r="164" spans="1:9">
      <c r="A164" s="69" t="s">
        <v>266</v>
      </c>
      <c r="B164" s="69" t="s">
        <v>29</v>
      </c>
      <c r="C164" s="69" t="s">
        <v>339</v>
      </c>
      <c r="D164" s="70" t="s">
        <v>340</v>
      </c>
      <c r="E164" s="71">
        <f>Розрахунки!BY155</f>
        <v>39528.800000000003</v>
      </c>
      <c r="F164" s="71">
        <f>Розрахунки!BZ155</f>
        <v>0</v>
      </c>
      <c r="G164" s="71">
        <f>Розрахунки!CA155</f>
        <v>0</v>
      </c>
      <c r="H164" s="71">
        <f>Розрахунки!CB155</f>
        <v>0</v>
      </c>
      <c r="I164" s="77">
        <f t="shared" si="7"/>
        <v>39528.800000000003</v>
      </c>
    </row>
    <row r="165" spans="1:9">
      <c r="A165" s="69" t="s">
        <v>266</v>
      </c>
      <c r="B165" s="69" t="s">
        <v>24</v>
      </c>
      <c r="C165" s="69" t="s">
        <v>341</v>
      </c>
      <c r="D165" s="70" t="s">
        <v>342</v>
      </c>
      <c r="E165" s="71">
        <f>Розрахунки!BY156</f>
        <v>36017.800000000003</v>
      </c>
      <c r="F165" s="71">
        <f>Розрахунки!BZ156</f>
        <v>0</v>
      </c>
      <c r="G165" s="71">
        <f>Розрахунки!CA156</f>
        <v>0</v>
      </c>
      <c r="H165" s="71">
        <f>Розрахунки!CB156</f>
        <v>0</v>
      </c>
      <c r="I165" s="77">
        <f t="shared" si="7"/>
        <v>36017.800000000003</v>
      </c>
    </row>
    <row r="166" spans="1:9">
      <c r="A166" s="69" t="s">
        <v>266</v>
      </c>
      <c r="B166" s="69" t="s">
        <v>29</v>
      </c>
      <c r="C166" s="69" t="s">
        <v>343</v>
      </c>
      <c r="D166" s="70" t="s">
        <v>344</v>
      </c>
      <c r="E166" s="71">
        <f>Розрахунки!BY157</f>
        <v>30511.599999999999</v>
      </c>
      <c r="F166" s="71">
        <f>Розрахунки!BZ157</f>
        <v>0</v>
      </c>
      <c r="G166" s="71">
        <f>Розрахунки!CA157</f>
        <v>0</v>
      </c>
      <c r="H166" s="71">
        <f>Розрахунки!CB157</f>
        <v>0</v>
      </c>
      <c r="I166" s="77">
        <f t="shared" si="7"/>
        <v>30511.599999999999</v>
      </c>
    </row>
    <row r="167" spans="1:9">
      <c r="A167" s="69" t="s">
        <v>266</v>
      </c>
      <c r="B167" s="69" t="s">
        <v>24</v>
      </c>
      <c r="C167" s="69" t="s">
        <v>345</v>
      </c>
      <c r="D167" s="70" t="s">
        <v>346</v>
      </c>
      <c r="E167" s="71">
        <f>Розрахунки!BY158</f>
        <v>20699.099999999999</v>
      </c>
      <c r="F167" s="71">
        <f>Розрахунки!BZ158</f>
        <v>0</v>
      </c>
      <c r="G167" s="71">
        <f>Розрахунки!CA158</f>
        <v>0</v>
      </c>
      <c r="H167" s="71">
        <f>Розрахунки!CB158</f>
        <v>0</v>
      </c>
      <c r="I167" s="77">
        <f t="shared" si="7"/>
        <v>20699.099999999999</v>
      </c>
    </row>
    <row r="168" spans="1:9">
      <c r="A168" s="69" t="s">
        <v>266</v>
      </c>
      <c r="B168" s="69" t="s">
        <v>24</v>
      </c>
      <c r="C168" s="69" t="s">
        <v>347</v>
      </c>
      <c r="D168" s="70" t="s">
        <v>348</v>
      </c>
      <c r="E168" s="71">
        <f>Розрахунки!BY159</f>
        <v>12311.9</v>
      </c>
      <c r="F168" s="71">
        <f>Розрахунки!BZ159</f>
        <v>0</v>
      </c>
      <c r="G168" s="71">
        <f>Розрахунки!CA159</f>
        <v>0</v>
      </c>
      <c r="H168" s="71">
        <f>Розрахунки!CB159</f>
        <v>0</v>
      </c>
      <c r="I168" s="77">
        <f t="shared" si="7"/>
        <v>12311.9</v>
      </c>
    </row>
    <row r="169" spans="1:9">
      <c r="A169" s="69" t="s">
        <v>266</v>
      </c>
      <c r="B169" s="69" t="s">
        <v>29</v>
      </c>
      <c r="C169" s="69" t="s">
        <v>349</v>
      </c>
      <c r="D169" s="70" t="s">
        <v>350</v>
      </c>
      <c r="E169" s="71">
        <f>Розрахунки!BY160</f>
        <v>56505.7</v>
      </c>
      <c r="F169" s="71">
        <f>Розрахунки!BZ160</f>
        <v>0</v>
      </c>
      <c r="G169" s="71">
        <f>Розрахунки!CA160</f>
        <v>0</v>
      </c>
      <c r="H169" s="71">
        <f>Розрахунки!CB160</f>
        <v>0</v>
      </c>
      <c r="I169" s="77">
        <f t="shared" si="7"/>
        <v>56505.7</v>
      </c>
    </row>
    <row r="170" spans="1:9">
      <c r="A170" s="69" t="s">
        <v>266</v>
      </c>
      <c r="B170" s="69" t="s">
        <v>24</v>
      </c>
      <c r="C170" s="69" t="s">
        <v>351</v>
      </c>
      <c r="D170" s="70" t="s">
        <v>352</v>
      </c>
      <c r="E170" s="71">
        <f>Розрахунки!BY161</f>
        <v>28747.8</v>
      </c>
      <c r="F170" s="71">
        <f>Розрахунки!BZ161</f>
        <v>0</v>
      </c>
      <c r="G170" s="71">
        <f>Розрахунки!CA161</f>
        <v>0</v>
      </c>
      <c r="H170" s="71">
        <f>Розрахунки!CB161</f>
        <v>0</v>
      </c>
      <c r="I170" s="77">
        <f t="shared" si="7"/>
        <v>28747.8</v>
      </c>
    </row>
    <row r="171" spans="1:9">
      <c r="A171" s="69" t="s">
        <v>266</v>
      </c>
      <c r="B171" s="69" t="s">
        <v>24</v>
      </c>
      <c r="C171" s="69" t="s">
        <v>353</v>
      </c>
      <c r="D171" s="70" t="s">
        <v>354</v>
      </c>
      <c r="E171" s="71">
        <f>Розрахунки!BY162</f>
        <v>11243.5</v>
      </c>
      <c r="F171" s="71">
        <f>Розрахунки!BZ162</f>
        <v>0</v>
      </c>
      <c r="G171" s="71">
        <f>Розрахунки!CA162</f>
        <v>0</v>
      </c>
      <c r="H171" s="71">
        <f>Розрахунки!CB162</f>
        <v>0</v>
      </c>
      <c r="I171" s="77">
        <f t="shared" si="7"/>
        <v>11243.5</v>
      </c>
    </row>
    <row r="172" spans="1:9">
      <c r="A172" s="69" t="s">
        <v>266</v>
      </c>
      <c r="B172" s="69" t="s">
        <v>24</v>
      </c>
      <c r="C172" s="69" t="s">
        <v>355</v>
      </c>
      <c r="D172" s="70" t="s">
        <v>356</v>
      </c>
      <c r="E172" s="71">
        <f>Розрахунки!BY163</f>
        <v>30744.2</v>
      </c>
      <c r="F172" s="71">
        <f>Розрахунки!BZ163</f>
        <v>0</v>
      </c>
      <c r="G172" s="71">
        <f>Розрахунки!CA163</f>
        <v>0</v>
      </c>
      <c r="H172" s="71">
        <f>Розрахунки!CB163</f>
        <v>0</v>
      </c>
      <c r="I172" s="77">
        <f t="shared" si="7"/>
        <v>30744.2</v>
      </c>
    </row>
    <row r="173" spans="1:9">
      <c r="A173" s="69" t="s">
        <v>266</v>
      </c>
      <c r="B173" s="69" t="s">
        <v>29</v>
      </c>
      <c r="C173" s="69" t="s">
        <v>357</v>
      </c>
      <c r="D173" s="70" t="s">
        <v>358</v>
      </c>
      <c r="E173" s="71">
        <f>Розрахунки!BY164</f>
        <v>35294</v>
      </c>
      <c r="F173" s="71">
        <f>Розрахунки!BZ164</f>
        <v>0</v>
      </c>
      <c r="G173" s="71">
        <f>Розрахунки!CA164</f>
        <v>0</v>
      </c>
      <c r="H173" s="71">
        <f>Розрахунки!CB164</f>
        <v>0</v>
      </c>
      <c r="I173" s="77">
        <f t="shared" si="7"/>
        <v>35294</v>
      </c>
    </row>
    <row r="174" spans="1:9">
      <c r="A174" s="69" t="s">
        <v>266</v>
      </c>
      <c r="B174" s="69" t="s">
        <v>29</v>
      </c>
      <c r="C174" s="69" t="s">
        <v>359</v>
      </c>
      <c r="D174" s="70" t="s">
        <v>360</v>
      </c>
      <c r="E174" s="71">
        <f>Розрахунки!BY165</f>
        <v>12620.5</v>
      </c>
      <c r="F174" s="71">
        <f>Розрахунки!BZ165</f>
        <v>0</v>
      </c>
      <c r="G174" s="71">
        <f>Розрахунки!CA165</f>
        <v>0</v>
      </c>
      <c r="H174" s="71">
        <f>Розрахунки!CB165</f>
        <v>0</v>
      </c>
      <c r="I174" s="77">
        <f t="shared" si="7"/>
        <v>12620.5</v>
      </c>
    </row>
    <row r="175" spans="1:9">
      <c r="A175" s="69" t="s">
        <v>266</v>
      </c>
      <c r="B175" s="69" t="s">
        <v>24</v>
      </c>
      <c r="C175" s="69" t="s">
        <v>361</v>
      </c>
      <c r="D175" s="70" t="s">
        <v>362</v>
      </c>
      <c r="E175" s="71">
        <f>Розрахунки!BY166</f>
        <v>10035.799999999999</v>
      </c>
      <c r="F175" s="71">
        <f>Розрахунки!BZ166</f>
        <v>0</v>
      </c>
      <c r="G175" s="71">
        <f>Розрахунки!CA166</f>
        <v>0</v>
      </c>
      <c r="H175" s="71">
        <f>Розрахунки!CB166</f>
        <v>0</v>
      </c>
      <c r="I175" s="77">
        <f t="shared" si="7"/>
        <v>10035.799999999999</v>
      </c>
    </row>
    <row r="176" spans="1:9">
      <c r="A176" s="69" t="s">
        <v>266</v>
      </c>
      <c r="B176" s="69" t="s">
        <v>24</v>
      </c>
      <c r="C176" s="69" t="s">
        <v>363</v>
      </c>
      <c r="D176" s="70" t="s">
        <v>364</v>
      </c>
      <c r="E176" s="71">
        <f>Розрахунки!BY167</f>
        <v>14754</v>
      </c>
      <c r="F176" s="71">
        <f>Розрахунки!BZ167</f>
        <v>0</v>
      </c>
      <c r="G176" s="71">
        <f>Розрахунки!CA167</f>
        <v>0</v>
      </c>
      <c r="H176" s="71">
        <f>Розрахунки!CB167</f>
        <v>0</v>
      </c>
      <c r="I176" s="77">
        <f t="shared" si="7"/>
        <v>14754</v>
      </c>
    </row>
    <row r="177" spans="1:9">
      <c r="A177" s="69" t="s">
        <v>266</v>
      </c>
      <c r="B177" s="69" t="s">
        <v>29</v>
      </c>
      <c r="C177" s="69" t="s">
        <v>365</v>
      </c>
      <c r="D177" s="70" t="s">
        <v>366</v>
      </c>
      <c r="E177" s="71">
        <f>Розрахунки!BY168</f>
        <v>28337.7</v>
      </c>
      <c r="F177" s="71">
        <f>Розрахунки!BZ168</f>
        <v>0</v>
      </c>
      <c r="G177" s="71">
        <f>Розрахунки!CA168</f>
        <v>0</v>
      </c>
      <c r="H177" s="71">
        <f>Розрахунки!CB168</f>
        <v>0</v>
      </c>
      <c r="I177" s="77">
        <f t="shared" si="7"/>
        <v>28337.7</v>
      </c>
    </row>
    <row r="178" spans="1:9">
      <c r="A178" s="69" t="s">
        <v>266</v>
      </c>
      <c r="B178" s="69" t="s">
        <v>29</v>
      </c>
      <c r="C178" s="69" t="s">
        <v>367</v>
      </c>
      <c r="D178" s="70" t="s">
        <v>368</v>
      </c>
      <c r="E178" s="71">
        <f>Розрахунки!BY169</f>
        <v>37042.5</v>
      </c>
      <c r="F178" s="71">
        <f>Розрахунки!BZ169</f>
        <v>0</v>
      </c>
      <c r="G178" s="71">
        <f>Розрахунки!CA169</f>
        <v>0</v>
      </c>
      <c r="H178" s="71">
        <f>Розрахунки!CB169</f>
        <v>0</v>
      </c>
      <c r="I178" s="77">
        <f t="shared" si="7"/>
        <v>37042.5</v>
      </c>
    </row>
    <row r="179" spans="1:9">
      <c r="A179" s="69" t="s">
        <v>266</v>
      </c>
      <c r="B179" s="69" t="s">
        <v>24</v>
      </c>
      <c r="C179" s="69" t="s">
        <v>369</v>
      </c>
      <c r="D179" s="70" t="s">
        <v>370</v>
      </c>
      <c r="E179" s="71">
        <f>Розрахунки!BY170</f>
        <v>5710.4</v>
      </c>
      <c r="F179" s="71">
        <f>Розрахунки!BZ170</f>
        <v>0</v>
      </c>
      <c r="G179" s="71">
        <f>Розрахунки!CA170</f>
        <v>0</v>
      </c>
      <c r="H179" s="71">
        <f>Розрахунки!CB170</f>
        <v>0</v>
      </c>
      <c r="I179" s="77">
        <f t="shared" si="7"/>
        <v>5710.4</v>
      </c>
    </row>
    <row r="180" spans="1:9">
      <c r="A180" s="69" t="s">
        <v>266</v>
      </c>
      <c r="B180" s="69" t="s">
        <v>24</v>
      </c>
      <c r="C180" s="69" t="s">
        <v>371</v>
      </c>
      <c r="D180" s="70" t="s">
        <v>372</v>
      </c>
      <c r="E180" s="71">
        <f>Розрахунки!BY171</f>
        <v>8274.6</v>
      </c>
      <c r="F180" s="71">
        <f>Розрахунки!BZ171</f>
        <v>0</v>
      </c>
      <c r="G180" s="71">
        <f>Розрахунки!CA171</f>
        <v>0</v>
      </c>
      <c r="H180" s="71">
        <f>Розрахунки!CB171</f>
        <v>0</v>
      </c>
      <c r="I180" s="77">
        <f t="shared" si="7"/>
        <v>8274.6</v>
      </c>
    </row>
    <row r="181" spans="1:9">
      <c r="A181" s="69" t="s">
        <v>266</v>
      </c>
      <c r="B181" s="69" t="s">
        <v>24</v>
      </c>
      <c r="C181" s="69" t="s">
        <v>373</v>
      </c>
      <c r="D181" s="70" t="s">
        <v>374</v>
      </c>
      <c r="E181" s="71">
        <f>Розрахунки!BY172</f>
        <v>21811.200000000001</v>
      </c>
      <c r="F181" s="71">
        <f>Розрахунки!BZ172</f>
        <v>0</v>
      </c>
      <c r="G181" s="71">
        <f>Розрахунки!CA172</f>
        <v>0</v>
      </c>
      <c r="H181" s="71">
        <f>Розрахунки!CB172</f>
        <v>0</v>
      </c>
      <c r="I181" s="77">
        <f t="shared" si="7"/>
        <v>21811.200000000001</v>
      </c>
    </row>
    <row r="182" spans="1:9">
      <c r="A182" s="69" t="s">
        <v>266</v>
      </c>
      <c r="B182" s="69" t="s">
        <v>24</v>
      </c>
      <c r="C182" s="69" t="s">
        <v>375</v>
      </c>
      <c r="D182" s="70" t="s">
        <v>376</v>
      </c>
      <c r="E182" s="71">
        <f>Розрахунки!BY173</f>
        <v>14992.8</v>
      </c>
      <c r="F182" s="71">
        <f>Розрахунки!BZ173</f>
        <v>0</v>
      </c>
      <c r="G182" s="71">
        <f>Розрахунки!CA173</f>
        <v>0</v>
      </c>
      <c r="H182" s="71">
        <f>Розрахунки!CB173</f>
        <v>0</v>
      </c>
      <c r="I182" s="77">
        <f t="shared" si="7"/>
        <v>14992.8</v>
      </c>
    </row>
    <row r="183" spans="1:9">
      <c r="A183" s="69" t="s">
        <v>266</v>
      </c>
      <c r="B183" s="69" t="s">
        <v>24</v>
      </c>
      <c r="C183" s="69" t="s">
        <v>377</v>
      </c>
      <c r="D183" s="70" t="s">
        <v>378</v>
      </c>
      <c r="E183" s="71">
        <f>Розрахунки!BY174</f>
        <v>14791.1</v>
      </c>
      <c r="F183" s="71">
        <f>Розрахунки!BZ174</f>
        <v>0</v>
      </c>
      <c r="G183" s="71">
        <f>Розрахунки!CA174</f>
        <v>0</v>
      </c>
      <c r="H183" s="71">
        <f>Розрахунки!CB174</f>
        <v>0</v>
      </c>
      <c r="I183" s="77">
        <f t="shared" si="7"/>
        <v>14791.1</v>
      </c>
    </row>
    <row r="184" spans="1:9">
      <c r="A184" s="69" t="s">
        <v>266</v>
      </c>
      <c r="B184" s="69" t="s">
        <v>21</v>
      </c>
      <c r="C184" s="69" t="s">
        <v>379</v>
      </c>
      <c r="D184" s="70" t="s">
        <v>380</v>
      </c>
      <c r="E184" s="71">
        <f>Розрахунки!BY175</f>
        <v>52818.9</v>
      </c>
      <c r="F184" s="71">
        <f>Розрахунки!BZ175</f>
        <v>0</v>
      </c>
      <c r="G184" s="71">
        <f>Розрахунки!CA175</f>
        <v>0</v>
      </c>
      <c r="H184" s="71">
        <f>Розрахунки!CB175</f>
        <v>0</v>
      </c>
      <c r="I184" s="77">
        <f t="shared" si="7"/>
        <v>52818.9</v>
      </c>
    </row>
    <row r="185" spans="1:9">
      <c r="A185" s="69" t="s">
        <v>266</v>
      </c>
      <c r="B185" s="69" t="s">
        <v>24</v>
      </c>
      <c r="C185" s="69" t="s">
        <v>381</v>
      </c>
      <c r="D185" s="70" t="s">
        <v>382</v>
      </c>
      <c r="E185" s="71">
        <f>Розрахунки!BY176</f>
        <v>46462.8</v>
      </c>
      <c r="F185" s="71">
        <f>Розрахунки!BZ176</f>
        <v>0</v>
      </c>
      <c r="G185" s="71">
        <f>Розрахунки!CA176</f>
        <v>0</v>
      </c>
      <c r="H185" s="71">
        <f>Розрахунки!CB176</f>
        <v>0</v>
      </c>
      <c r="I185" s="77">
        <f t="shared" si="7"/>
        <v>46462.8</v>
      </c>
    </row>
    <row r="186" spans="1:9">
      <c r="A186" s="69" t="s">
        <v>266</v>
      </c>
      <c r="B186" s="69" t="s">
        <v>24</v>
      </c>
      <c r="C186" s="69" t="s">
        <v>383</v>
      </c>
      <c r="D186" s="70" t="s">
        <v>384</v>
      </c>
      <c r="E186" s="71">
        <f>Розрахунки!BY177</f>
        <v>12148.6</v>
      </c>
      <c r="F186" s="71">
        <f>Розрахунки!BZ177</f>
        <v>0</v>
      </c>
      <c r="G186" s="71">
        <f>Розрахунки!CA177</f>
        <v>0</v>
      </c>
      <c r="H186" s="71">
        <f>Розрахунки!CB177</f>
        <v>0</v>
      </c>
      <c r="I186" s="77">
        <f t="shared" si="7"/>
        <v>12148.6</v>
      </c>
    </row>
    <row r="187" spans="1:9">
      <c r="A187" s="69" t="s">
        <v>266</v>
      </c>
      <c r="B187" s="69" t="s">
        <v>78</v>
      </c>
      <c r="C187" s="69" t="s">
        <v>385</v>
      </c>
      <c r="D187" s="70" t="s">
        <v>386</v>
      </c>
      <c r="E187" s="71">
        <f>Розрахунки!BY178</f>
        <v>75565</v>
      </c>
      <c r="F187" s="71">
        <f>Розрахунки!BZ178</f>
        <v>0</v>
      </c>
      <c r="G187" s="71">
        <f>Розрахунки!CA178</f>
        <v>0</v>
      </c>
      <c r="H187" s="71">
        <f>Розрахунки!CB178</f>
        <v>0</v>
      </c>
      <c r="I187" s="77">
        <f t="shared" si="7"/>
        <v>75565</v>
      </c>
    </row>
    <row r="188" spans="1:9">
      <c r="A188" s="69" t="s">
        <v>266</v>
      </c>
      <c r="B188" s="69" t="s">
        <v>78</v>
      </c>
      <c r="C188" s="69" t="s">
        <v>387</v>
      </c>
      <c r="D188" s="70" t="s">
        <v>388</v>
      </c>
      <c r="E188" s="71">
        <f>Розрахунки!BY179</f>
        <v>72085.7</v>
      </c>
      <c r="F188" s="71">
        <f>Розрахунки!BZ179</f>
        <v>0</v>
      </c>
      <c r="G188" s="71">
        <f>Розрахунки!CA179</f>
        <v>0</v>
      </c>
      <c r="H188" s="71">
        <f>Розрахунки!CB179</f>
        <v>0</v>
      </c>
      <c r="I188" s="77">
        <f t="shared" si="7"/>
        <v>72085.7</v>
      </c>
    </row>
    <row r="189" spans="1:9">
      <c r="A189" s="69" t="s">
        <v>266</v>
      </c>
      <c r="B189" s="69" t="s">
        <v>24</v>
      </c>
      <c r="C189" s="69" t="s">
        <v>389</v>
      </c>
      <c r="D189" s="70" t="s">
        <v>390</v>
      </c>
      <c r="E189" s="71">
        <f>Розрахунки!BY180</f>
        <v>17838.5</v>
      </c>
      <c r="F189" s="71">
        <f>Розрахунки!BZ180</f>
        <v>0</v>
      </c>
      <c r="G189" s="71">
        <f>Розрахунки!CA180</f>
        <v>0</v>
      </c>
      <c r="H189" s="71">
        <f>Розрахунки!CB180</f>
        <v>0</v>
      </c>
      <c r="I189" s="77">
        <f t="shared" si="7"/>
        <v>17838.5</v>
      </c>
    </row>
    <row r="190" spans="1:9">
      <c r="A190" s="69" t="s">
        <v>266</v>
      </c>
      <c r="B190" s="69" t="s">
        <v>24</v>
      </c>
      <c r="C190" s="69" t="s">
        <v>391</v>
      </c>
      <c r="D190" s="70" t="s">
        <v>392</v>
      </c>
      <c r="E190" s="71">
        <f>Розрахунки!BY181</f>
        <v>13353.8</v>
      </c>
      <c r="F190" s="71">
        <f>Розрахунки!BZ181</f>
        <v>0</v>
      </c>
      <c r="G190" s="71">
        <f>Розрахунки!CA181</f>
        <v>0</v>
      </c>
      <c r="H190" s="71">
        <f>Розрахунки!CB181</f>
        <v>0</v>
      </c>
      <c r="I190" s="77">
        <f t="shared" si="7"/>
        <v>13353.8</v>
      </c>
    </row>
    <row r="191" spans="1:9">
      <c r="A191" s="69" t="s">
        <v>266</v>
      </c>
      <c r="B191" s="69" t="s">
        <v>29</v>
      </c>
      <c r="C191" s="69" t="s">
        <v>393</v>
      </c>
      <c r="D191" s="70" t="s">
        <v>394</v>
      </c>
      <c r="E191" s="71">
        <f>Розрахунки!BY182</f>
        <v>64899.5</v>
      </c>
      <c r="F191" s="71">
        <f>Розрахунки!BZ182</f>
        <v>0</v>
      </c>
      <c r="G191" s="71">
        <f>Розрахунки!CA182</f>
        <v>0</v>
      </c>
      <c r="H191" s="71">
        <f>Розрахунки!CB182</f>
        <v>0</v>
      </c>
      <c r="I191" s="77">
        <f t="shared" si="7"/>
        <v>64899.5</v>
      </c>
    </row>
    <row r="192" spans="1:9">
      <c r="A192" s="69" t="s">
        <v>266</v>
      </c>
      <c r="B192" s="69" t="s">
        <v>29</v>
      </c>
      <c r="C192" s="69" t="s">
        <v>395</v>
      </c>
      <c r="D192" s="70" t="s">
        <v>396</v>
      </c>
      <c r="E192" s="71">
        <f>Розрахунки!BY183</f>
        <v>22172.6</v>
      </c>
      <c r="F192" s="71">
        <f>Розрахунки!BZ183</f>
        <v>0</v>
      </c>
      <c r="G192" s="71">
        <f>Розрахунки!CA183</f>
        <v>0</v>
      </c>
      <c r="H192" s="71">
        <f>Розрахунки!CB183</f>
        <v>0</v>
      </c>
      <c r="I192" s="77">
        <f t="shared" si="7"/>
        <v>22172.6</v>
      </c>
    </row>
    <row r="193" spans="1:9">
      <c r="A193" s="69" t="s">
        <v>266</v>
      </c>
      <c r="B193" s="69" t="s">
        <v>24</v>
      </c>
      <c r="C193" s="69" t="s">
        <v>397</v>
      </c>
      <c r="D193" s="70" t="s">
        <v>398</v>
      </c>
      <c r="E193" s="71">
        <f>Розрахунки!BY184</f>
        <v>13554.6</v>
      </c>
      <c r="F193" s="71">
        <f>Розрахунки!BZ184</f>
        <v>0</v>
      </c>
      <c r="G193" s="71">
        <f>Розрахунки!CA184</f>
        <v>0</v>
      </c>
      <c r="H193" s="71">
        <f>Розрахунки!CB184</f>
        <v>0</v>
      </c>
      <c r="I193" s="77">
        <f t="shared" si="7"/>
        <v>13554.6</v>
      </c>
    </row>
    <row r="194" spans="1:9">
      <c r="A194" s="69" t="s">
        <v>266</v>
      </c>
      <c r="B194" s="69" t="s">
        <v>21</v>
      </c>
      <c r="C194" s="69" t="s">
        <v>399</v>
      </c>
      <c r="D194" s="70" t="s">
        <v>400</v>
      </c>
      <c r="E194" s="71">
        <f>Розрахунки!BY185</f>
        <v>46647.9</v>
      </c>
      <c r="F194" s="71">
        <f>Розрахунки!BZ185</f>
        <v>0</v>
      </c>
      <c r="G194" s="71">
        <f>Розрахунки!CA185</f>
        <v>0</v>
      </c>
      <c r="H194" s="71">
        <f>Розрахунки!CB185</f>
        <v>0</v>
      </c>
      <c r="I194" s="77">
        <f t="shared" si="7"/>
        <v>46647.9</v>
      </c>
    </row>
    <row r="195" spans="1:9">
      <c r="A195" s="69" t="s">
        <v>266</v>
      </c>
      <c r="B195" s="69" t="s">
        <v>29</v>
      </c>
      <c r="C195" s="69" t="s">
        <v>401</v>
      </c>
      <c r="D195" s="70" t="s">
        <v>402</v>
      </c>
      <c r="E195" s="71">
        <f>Розрахунки!BY186</f>
        <v>14944.9</v>
      </c>
      <c r="F195" s="71">
        <f>Розрахунки!BZ186</f>
        <v>0</v>
      </c>
      <c r="G195" s="71">
        <f>Розрахунки!CA186</f>
        <v>0</v>
      </c>
      <c r="H195" s="71">
        <f>Розрахунки!CB186</f>
        <v>0</v>
      </c>
      <c r="I195" s="77">
        <f t="shared" si="7"/>
        <v>14944.9</v>
      </c>
    </row>
    <row r="196" spans="1:9">
      <c r="A196" s="69" t="s">
        <v>266</v>
      </c>
      <c r="B196" s="69" t="s">
        <v>78</v>
      </c>
      <c r="C196" s="69" t="s">
        <v>403</v>
      </c>
      <c r="D196" s="70" t="s">
        <v>404</v>
      </c>
      <c r="E196" s="71">
        <f>Розрахунки!BY187</f>
        <v>415619.2</v>
      </c>
      <c r="F196" s="71">
        <f>Розрахунки!BZ187</f>
        <v>0</v>
      </c>
      <c r="G196" s="71">
        <f>Розрахунки!CA187</f>
        <v>0</v>
      </c>
      <c r="H196" s="71">
        <f>Розрахунки!CB187</f>
        <v>0</v>
      </c>
      <c r="I196" s="77">
        <f t="shared" si="7"/>
        <v>415619.2</v>
      </c>
    </row>
    <row r="197" spans="1:9">
      <c r="A197" s="69" t="s">
        <v>266</v>
      </c>
      <c r="B197" s="69" t="s">
        <v>24</v>
      </c>
      <c r="C197" s="69" t="s">
        <v>405</v>
      </c>
      <c r="D197" s="70" t="s">
        <v>406</v>
      </c>
      <c r="E197" s="71">
        <f>Розрахунки!BY188</f>
        <v>11410.1</v>
      </c>
      <c r="F197" s="71">
        <f>Розрахунки!BZ188</f>
        <v>0</v>
      </c>
      <c r="G197" s="71">
        <f>Розрахунки!CA188</f>
        <v>0</v>
      </c>
      <c r="H197" s="71">
        <f>Розрахунки!CB188</f>
        <v>0</v>
      </c>
      <c r="I197" s="77">
        <f t="shared" si="7"/>
        <v>11410.1</v>
      </c>
    </row>
    <row r="198" spans="1:9">
      <c r="A198" s="69" t="s">
        <v>266</v>
      </c>
      <c r="B198" s="69" t="s">
        <v>21</v>
      </c>
      <c r="C198" s="69" t="s">
        <v>407</v>
      </c>
      <c r="D198" s="70" t="s">
        <v>408</v>
      </c>
      <c r="E198" s="71">
        <f>Розрахунки!BY189</f>
        <v>28642.1</v>
      </c>
      <c r="F198" s="71">
        <f>Розрахунки!BZ189</f>
        <v>0</v>
      </c>
      <c r="G198" s="71">
        <f>Розрахунки!CA189</f>
        <v>0</v>
      </c>
      <c r="H198" s="71">
        <f>Розрахунки!CB189</f>
        <v>0</v>
      </c>
      <c r="I198" s="77">
        <f t="shared" ref="I198:I261" si="8">SUM(E198:H198)</f>
        <v>28642.1</v>
      </c>
    </row>
    <row r="199" spans="1:9">
      <c r="A199" s="69" t="s">
        <v>266</v>
      </c>
      <c r="B199" s="69" t="s">
        <v>78</v>
      </c>
      <c r="C199" s="69" t="s">
        <v>409</v>
      </c>
      <c r="D199" s="70" t="s">
        <v>410</v>
      </c>
      <c r="E199" s="71">
        <f>Розрахунки!BY190</f>
        <v>38648.800000000003</v>
      </c>
      <c r="F199" s="71">
        <f>Розрахунки!BZ190</f>
        <v>0</v>
      </c>
      <c r="G199" s="71">
        <f>Розрахунки!CA190</f>
        <v>0</v>
      </c>
      <c r="H199" s="71">
        <f>Розрахунки!CB190</f>
        <v>0</v>
      </c>
      <c r="I199" s="77">
        <f t="shared" si="8"/>
        <v>38648.800000000003</v>
      </c>
    </row>
    <row r="200" spans="1:9">
      <c r="A200" s="69" t="s">
        <v>266</v>
      </c>
      <c r="B200" s="69" t="s">
        <v>29</v>
      </c>
      <c r="C200" s="69" t="s">
        <v>411</v>
      </c>
      <c r="D200" s="70" t="s">
        <v>412</v>
      </c>
      <c r="E200" s="71">
        <f>Розрахунки!BY191</f>
        <v>55993.8</v>
      </c>
      <c r="F200" s="71">
        <f>Розрахунки!BZ191</f>
        <v>0</v>
      </c>
      <c r="G200" s="71">
        <f>Розрахунки!CA191</f>
        <v>0</v>
      </c>
      <c r="H200" s="71">
        <f>Розрахунки!CB191</f>
        <v>0</v>
      </c>
      <c r="I200" s="77">
        <f t="shared" si="8"/>
        <v>55993.8</v>
      </c>
    </row>
    <row r="201" spans="1:9">
      <c r="A201" s="69" t="s">
        <v>266</v>
      </c>
      <c r="B201" s="69" t="s">
        <v>78</v>
      </c>
      <c r="C201" s="69" t="s">
        <v>413</v>
      </c>
      <c r="D201" s="70" t="s">
        <v>414</v>
      </c>
      <c r="E201" s="71">
        <f>Розрахунки!BY192</f>
        <v>1595953.9</v>
      </c>
      <c r="F201" s="71">
        <f>Розрахунки!BZ192</f>
        <v>39571.300000000003</v>
      </c>
      <c r="G201" s="71">
        <f>Розрахунки!CA192</f>
        <v>0</v>
      </c>
      <c r="H201" s="71">
        <f>Розрахунки!CB192</f>
        <v>0</v>
      </c>
      <c r="I201" s="77">
        <f t="shared" si="8"/>
        <v>1635525.2</v>
      </c>
    </row>
    <row r="202" spans="1:9">
      <c r="A202" s="69" t="s">
        <v>266</v>
      </c>
      <c r="B202" s="69" t="s">
        <v>78</v>
      </c>
      <c r="C202" s="69" t="s">
        <v>415</v>
      </c>
      <c r="D202" s="70" t="s">
        <v>416</v>
      </c>
      <c r="E202" s="71">
        <f>Розрахунки!BY193</f>
        <v>73594.2</v>
      </c>
      <c r="F202" s="71">
        <f>Розрахунки!BZ193</f>
        <v>0</v>
      </c>
      <c r="G202" s="71">
        <f>Розрахунки!CA193</f>
        <v>0</v>
      </c>
      <c r="H202" s="71">
        <f>Розрахунки!CB193</f>
        <v>0</v>
      </c>
      <c r="I202" s="77">
        <f t="shared" si="8"/>
        <v>73594.2</v>
      </c>
    </row>
    <row r="203" spans="1:9">
      <c r="A203" s="69" t="s">
        <v>266</v>
      </c>
      <c r="B203" s="69" t="s">
        <v>78</v>
      </c>
      <c r="C203" s="76" t="s">
        <v>417</v>
      </c>
      <c r="D203" s="70" t="s">
        <v>418</v>
      </c>
      <c r="E203" s="71">
        <f>Розрахунки!BY194</f>
        <v>1029806.2</v>
      </c>
      <c r="F203" s="71">
        <f>Розрахунки!BZ194</f>
        <v>0</v>
      </c>
      <c r="G203" s="71">
        <f>Розрахунки!CA194</f>
        <v>0</v>
      </c>
      <c r="H203" s="71">
        <f>Розрахунки!CB194</f>
        <v>0</v>
      </c>
      <c r="I203" s="77">
        <f t="shared" si="8"/>
        <v>1029806.2</v>
      </c>
    </row>
    <row r="204" spans="1:9">
      <c r="A204" s="69" t="s">
        <v>266</v>
      </c>
      <c r="B204" s="69" t="s">
        <v>24</v>
      </c>
      <c r="C204" s="69" t="s">
        <v>419</v>
      </c>
      <c r="D204" s="70" t="s">
        <v>420</v>
      </c>
      <c r="E204" s="71">
        <f>Розрахунки!BY195</f>
        <v>41765.4</v>
      </c>
      <c r="F204" s="71">
        <f>Розрахунки!BZ195</f>
        <v>0</v>
      </c>
      <c r="G204" s="71">
        <f>Розрахунки!CA195</f>
        <v>0</v>
      </c>
      <c r="H204" s="71">
        <f>Розрахунки!CB195</f>
        <v>0</v>
      </c>
      <c r="I204" s="77">
        <f t="shared" si="8"/>
        <v>41765.4</v>
      </c>
    </row>
    <row r="205" spans="1:9">
      <c r="A205" s="69" t="s">
        <v>266</v>
      </c>
      <c r="B205" s="69" t="s">
        <v>24</v>
      </c>
      <c r="C205" s="69" t="s">
        <v>421</v>
      </c>
      <c r="D205" s="70" t="s">
        <v>352</v>
      </c>
      <c r="E205" s="71">
        <f>Розрахунки!BY196</f>
        <v>18669</v>
      </c>
      <c r="F205" s="71">
        <f>Розрахунки!BZ196</f>
        <v>0</v>
      </c>
      <c r="G205" s="71">
        <f>Розрахунки!CA196</f>
        <v>0</v>
      </c>
      <c r="H205" s="71">
        <f>Розрахунки!CB196</f>
        <v>0</v>
      </c>
      <c r="I205" s="77">
        <f t="shared" si="8"/>
        <v>18669</v>
      </c>
    </row>
    <row r="206" spans="1:9">
      <c r="A206" s="69" t="s">
        <v>266</v>
      </c>
      <c r="B206" s="69" t="s">
        <v>78</v>
      </c>
      <c r="C206" s="69" t="s">
        <v>422</v>
      </c>
      <c r="D206" s="70" t="s">
        <v>423</v>
      </c>
      <c r="E206" s="71">
        <f>Розрахунки!BY197</f>
        <v>187018.7</v>
      </c>
      <c r="F206" s="71">
        <f>Розрахунки!BZ197</f>
        <v>0</v>
      </c>
      <c r="G206" s="71">
        <f>Розрахунки!CA197</f>
        <v>0</v>
      </c>
      <c r="H206" s="71">
        <f>Розрахунки!CB197</f>
        <v>0</v>
      </c>
      <c r="I206" s="77">
        <f t="shared" si="8"/>
        <v>187018.7</v>
      </c>
    </row>
    <row r="207" spans="1:9">
      <c r="A207" s="69" t="s">
        <v>266</v>
      </c>
      <c r="B207" s="69" t="s">
        <v>78</v>
      </c>
      <c r="C207" s="69" t="s">
        <v>424</v>
      </c>
      <c r="D207" s="70" t="s">
        <v>425</v>
      </c>
      <c r="E207" s="71">
        <f>Розрахунки!BY198</f>
        <v>120326</v>
      </c>
      <c r="F207" s="71">
        <f>Розрахунки!BZ198</f>
        <v>0</v>
      </c>
      <c r="G207" s="71">
        <f>Розрахунки!CA198</f>
        <v>0</v>
      </c>
      <c r="H207" s="71">
        <f>Розрахунки!CB198</f>
        <v>0</v>
      </c>
      <c r="I207" s="77">
        <f t="shared" si="8"/>
        <v>120326</v>
      </c>
    </row>
    <row r="208" spans="1:9">
      <c r="A208" s="69" t="s">
        <v>266</v>
      </c>
      <c r="B208" s="69" t="s">
        <v>24</v>
      </c>
      <c r="C208" s="69" t="s">
        <v>426</v>
      </c>
      <c r="D208" s="70" t="s">
        <v>427</v>
      </c>
      <c r="E208" s="71">
        <f>Розрахунки!BY199</f>
        <v>41264.6</v>
      </c>
      <c r="F208" s="71">
        <f>Розрахунки!BZ199</f>
        <v>0</v>
      </c>
      <c r="G208" s="71">
        <f>Розрахунки!CA199</f>
        <v>0</v>
      </c>
      <c r="H208" s="71">
        <f>Розрахунки!CB199</f>
        <v>0</v>
      </c>
      <c r="I208" s="77">
        <f t="shared" si="8"/>
        <v>41264.6</v>
      </c>
    </row>
    <row r="209" spans="1:9">
      <c r="A209" s="69" t="s">
        <v>266</v>
      </c>
      <c r="B209" s="69" t="s">
        <v>78</v>
      </c>
      <c r="C209" s="69" t="s">
        <v>428</v>
      </c>
      <c r="D209" s="70" t="s">
        <v>429</v>
      </c>
      <c r="E209" s="71">
        <f>Розрахунки!BY200</f>
        <v>203850.1</v>
      </c>
      <c r="F209" s="71">
        <f>Розрахунки!BZ200</f>
        <v>0</v>
      </c>
      <c r="G209" s="71">
        <f>Розрахунки!CA200</f>
        <v>0</v>
      </c>
      <c r="H209" s="71">
        <f>Розрахунки!CB200</f>
        <v>0</v>
      </c>
      <c r="I209" s="77">
        <f t="shared" si="8"/>
        <v>203850.1</v>
      </c>
    </row>
    <row r="210" spans="1:9">
      <c r="A210" s="69" t="s">
        <v>266</v>
      </c>
      <c r="B210" s="69" t="s">
        <v>78</v>
      </c>
      <c r="C210" s="69" t="s">
        <v>430</v>
      </c>
      <c r="D210" s="70" t="s">
        <v>431</v>
      </c>
      <c r="E210" s="71">
        <f>Розрахунки!BY201</f>
        <v>50882</v>
      </c>
      <c r="F210" s="71">
        <f>Розрахунки!BZ201</f>
        <v>0</v>
      </c>
      <c r="G210" s="71">
        <f>Розрахунки!CA201</f>
        <v>0</v>
      </c>
      <c r="H210" s="71">
        <f>Розрахунки!CB201</f>
        <v>0</v>
      </c>
      <c r="I210" s="77">
        <f t="shared" si="8"/>
        <v>50882</v>
      </c>
    </row>
    <row r="211" spans="1:9">
      <c r="A211" s="69" t="s">
        <v>266</v>
      </c>
      <c r="B211" s="69" t="s">
        <v>29</v>
      </c>
      <c r="C211" s="69" t="s">
        <v>432</v>
      </c>
      <c r="D211" s="70" t="s">
        <v>433</v>
      </c>
      <c r="E211" s="71">
        <f>Розрахунки!BY202</f>
        <v>25734.1</v>
      </c>
      <c r="F211" s="71">
        <f>Розрахунки!BZ202</f>
        <v>0</v>
      </c>
      <c r="G211" s="71">
        <f>Розрахунки!CA202</f>
        <v>0</v>
      </c>
      <c r="H211" s="71">
        <f>Розрахунки!CB202</f>
        <v>0</v>
      </c>
      <c r="I211" s="77">
        <f t="shared" si="8"/>
        <v>25734.1</v>
      </c>
    </row>
    <row r="212" spans="1:9">
      <c r="A212" s="69" t="s">
        <v>266</v>
      </c>
      <c r="B212" s="69" t="s">
        <v>24</v>
      </c>
      <c r="C212" s="69" t="s">
        <v>434</v>
      </c>
      <c r="D212" s="70" t="s">
        <v>435</v>
      </c>
      <c r="E212" s="71">
        <f>Розрахунки!BY203</f>
        <v>26015.5</v>
      </c>
      <c r="F212" s="71">
        <f>Розрахунки!BZ203</f>
        <v>0</v>
      </c>
      <c r="G212" s="71">
        <f>Розрахунки!CA203</f>
        <v>0</v>
      </c>
      <c r="H212" s="71">
        <f>Розрахунки!CB203</f>
        <v>0</v>
      </c>
      <c r="I212" s="77">
        <f t="shared" si="8"/>
        <v>26015.5</v>
      </c>
    </row>
    <row r="213" spans="1:9">
      <c r="A213" s="69" t="s">
        <v>266</v>
      </c>
      <c r="B213" s="69" t="s">
        <v>21</v>
      </c>
      <c r="C213" s="69" t="s">
        <v>436</v>
      </c>
      <c r="D213" s="70" t="s">
        <v>437</v>
      </c>
      <c r="E213" s="71">
        <f>Розрахунки!BY204</f>
        <v>54693.599999999999</v>
      </c>
      <c r="F213" s="71">
        <f>Розрахунки!BZ204</f>
        <v>0</v>
      </c>
      <c r="G213" s="71">
        <f>Розрахунки!CA204</f>
        <v>0</v>
      </c>
      <c r="H213" s="71">
        <f>Розрахунки!CB204</f>
        <v>0</v>
      </c>
      <c r="I213" s="77">
        <f t="shared" si="8"/>
        <v>54693.599999999999</v>
      </c>
    </row>
    <row r="214" spans="1:9">
      <c r="A214" s="69" t="s">
        <v>266</v>
      </c>
      <c r="B214" s="69" t="s">
        <v>78</v>
      </c>
      <c r="C214" s="69" t="s">
        <v>438</v>
      </c>
      <c r="D214" s="70" t="s">
        <v>439</v>
      </c>
      <c r="E214" s="71">
        <f>Розрахунки!BY205</f>
        <v>63244.3</v>
      </c>
      <c r="F214" s="71">
        <f>Розрахунки!BZ205</f>
        <v>0</v>
      </c>
      <c r="G214" s="71">
        <f>Розрахунки!CA205</f>
        <v>0</v>
      </c>
      <c r="H214" s="71">
        <f>Розрахунки!CB205</f>
        <v>0</v>
      </c>
      <c r="I214" s="77">
        <f t="shared" si="8"/>
        <v>63244.3</v>
      </c>
    </row>
    <row r="215" spans="1:9">
      <c r="A215" s="69" t="s">
        <v>266</v>
      </c>
      <c r="B215" s="69" t="s">
        <v>24</v>
      </c>
      <c r="C215" s="69" t="s">
        <v>440</v>
      </c>
      <c r="D215" s="70" t="s">
        <v>441</v>
      </c>
      <c r="E215" s="71">
        <f>Розрахунки!BY206</f>
        <v>10995.6</v>
      </c>
      <c r="F215" s="71">
        <f>Розрахунки!BZ206</f>
        <v>0</v>
      </c>
      <c r="G215" s="71">
        <f>Розрахунки!CA206</f>
        <v>0</v>
      </c>
      <c r="H215" s="71">
        <f>Розрахунки!CB206</f>
        <v>0</v>
      </c>
      <c r="I215" s="77">
        <f t="shared" si="8"/>
        <v>10995.6</v>
      </c>
    </row>
    <row r="216" spans="1:9">
      <c r="A216" s="69" t="s">
        <v>266</v>
      </c>
      <c r="B216" s="69" t="s">
        <v>78</v>
      </c>
      <c r="C216" s="69" t="s">
        <v>442</v>
      </c>
      <c r="D216" s="70" t="s">
        <v>443</v>
      </c>
      <c r="E216" s="71">
        <f>Розрахунки!BY207</f>
        <v>52901.3</v>
      </c>
      <c r="F216" s="71">
        <f>Розрахунки!BZ207</f>
        <v>0</v>
      </c>
      <c r="G216" s="71">
        <f>Розрахунки!CA207</f>
        <v>0</v>
      </c>
      <c r="H216" s="71">
        <f>Розрахунки!CB207</f>
        <v>0</v>
      </c>
      <c r="I216" s="77">
        <f t="shared" si="8"/>
        <v>52901.3</v>
      </c>
    </row>
    <row r="217" spans="1:9">
      <c r="A217" s="69" t="s">
        <v>444</v>
      </c>
      <c r="B217" s="69" t="s">
        <v>12</v>
      </c>
      <c r="C217" s="69" t="s">
        <v>445</v>
      </c>
      <c r="D217" s="70" t="s">
        <v>446</v>
      </c>
      <c r="E217" s="75">
        <f>SUM(E218:E219)</f>
        <v>2082118.6</v>
      </c>
      <c r="F217" s="75">
        <f t="shared" ref="F217:I217" si="9">SUM(F218:F219)</f>
        <v>43872.5</v>
      </c>
      <c r="G217" s="75">
        <f t="shared" si="9"/>
        <v>22427.8</v>
      </c>
      <c r="H217" s="75">
        <f t="shared" si="9"/>
        <v>47076.2</v>
      </c>
      <c r="I217" s="75">
        <f t="shared" si="9"/>
        <v>2195495.1</v>
      </c>
    </row>
    <row r="218" spans="1:9">
      <c r="A218" s="69" t="s">
        <v>444</v>
      </c>
      <c r="B218" s="69" t="s">
        <v>15</v>
      </c>
      <c r="C218" s="69" t="s">
        <v>447</v>
      </c>
      <c r="D218" s="70" t="s">
        <v>448</v>
      </c>
      <c r="E218" s="71">
        <f>Розрахунки!BY208</f>
        <v>221304.8</v>
      </c>
      <c r="F218" s="71">
        <f>Розрахунки!BZ208</f>
        <v>43872.5</v>
      </c>
      <c r="G218" s="71">
        <f>Розрахунки!CA208</f>
        <v>22427.8</v>
      </c>
      <c r="H218" s="71">
        <f>Розрахунки!CB208</f>
        <v>47076.2</v>
      </c>
      <c r="I218" s="77">
        <f t="shared" si="8"/>
        <v>334681.3</v>
      </c>
    </row>
    <row r="219" spans="1:9">
      <c r="A219" s="69" t="s">
        <v>444</v>
      </c>
      <c r="B219" s="69" t="s">
        <v>18</v>
      </c>
      <c r="C219" s="69" t="s">
        <v>449</v>
      </c>
      <c r="D219" s="70" t="s">
        <v>450</v>
      </c>
      <c r="E219" s="78">
        <f>SUM(E220:E265)</f>
        <v>1860813.8</v>
      </c>
      <c r="F219" s="78">
        <f t="shared" ref="F219:H219" si="10">SUM(F220:F265)</f>
        <v>0</v>
      </c>
      <c r="G219" s="78">
        <f t="shared" si="10"/>
        <v>0</v>
      </c>
      <c r="H219" s="78">
        <f t="shared" si="10"/>
        <v>0</v>
      </c>
      <c r="I219" s="78">
        <f t="shared" si="8"/>
        <v>1860813.8</v>
      </c>
    </row>
    <row r="220" spans="1:9">
      <c r="A220" s="69" t="s">
        <v>444</v>
      </c>
      <c r="B220" s="69" t="s">
        <v>78</v>
      </c>
      <c r="C220" s="69" t="s">
        <v>451</v>
      </c>
      <c r="D220" s="70" t="s">
        <v>452</v>
      </c>
      <c r="E220" s="71">
        <f>Розрахунки!BY209</f>
        <v>74964.800000000003</v>
      </c>
      <c r="F220" s="71">
        <f>Розрахунки!BZ209</f>
        <v>0</v>
      </c>
      <c r="G220" s="71">
        <f>Розрахунки!CA209</f>
        <v>0</v>
      </c>
      <c r="H220" s="71">
        <f>Розрахунки!CB209</f>
        <v>0</v>
      </c>
      <c r="I220" s="77">
        <f t="shared" si="8"/>
        <v>74964.800000000003</v>
      </c>
    </row>
    <row r="221" spans="1:9">
      <c r="A221" s="69" t="s">
        <v>444</v>
      </c>
      <c r="B221" s="69" t="s">
        <v>24</v>
      </c>
      <c r="C221" s="69" t="s">
        <v>453</v>
      </c>
      <c r="D221" s="70" t="s">
        <v>454</v>
      </c>
      <c r="E221" s="71">
        <f>Розрахунки!BY210</f>
        <v>9439.2999999999993</v>
      </c>
      <c r="F221" s="71">
        <f>Розрахунки!BZ210</f>
        <v>0</v>
      </c>
      <c r="G221" s="71">
        <f>Розрахунки!CA210</f>
        <v>0</v>
      </c>
      <c r="H221" s="71">
        <f>Розрахунки!CB210</f>
        <v>0</v>
      </c>
      <c r="I221" s="77">
        <f t="shared" si="8"/>
        <v>9439.2999999999993</v>
      </c>
    </row>
    <row r="222" spans="1:9">
      <c r="A222" s="69" t="s">
        <v>444</v>
      </c>
      <c r="B222" s="69" t="s">
        <v>29</v>
      </c>
      <c r="C222" s="69" t="s">
        <v>455</v>
      </c>
      <c r="D222" s="70" t="s">
        <v>402</v>
      </c>
      <c r="E222" s="71">
        <f>Розрахунки!BY211</f>
        <v>22364.799999999999</v>
      </c>
      <c r="F222" s="71">
        <f>Розрахунки!BZ211</f>
        <v>0</v>
      </c>
      <c r="G222" s="71">
        <f>Розрахунки!CA211</f>
        <v>0</v>
      </c>
      <c r="H222" s="71">
        <f>Розрахунки!CB211</f>
        <v>0</v>
      </c>
      <c r="I222" s="77">
        <f t="shared" si="8"/>
        <v>22364.799999999999</v>
      </c>
    </row>
    <row r="223" spans="1:9">
      <c r="A223" s="69" t="s">
        <v>444</v>
      </c>
      <c r="B223" s="69" t="s">
        <v>21</v>
      </c>
      <c r="C223" s="69" t="s">
        <v>456</v>
      </c>
      <c r="D223" s="70" t="s">
        <v>457</v>
      </c>
      <c r="E223" s="71">
        <f>Розрахунки!BY212</f>
        <v>28501.7</v>
      </c>
      <c r="F223" s="71">
        <f>Розрахунки!BZ212</f>
        <v>0</v>
      </c>
      <c r="G223" s="71">
        <f>Розрахунки!CA212</f>
        <v>0</v>
      </c>
      <c r="H223" s="71">
        <f>Розрахунки!CB212</f>
        <v>0</v>
      </c>
      <c r="I223" s="77">
        <f t="shared" si="8"/>
        <v>28501.7</v>
      </c>
    </row>
    <row r="224" spans="1:9">
      <c r="A224" s="69" t="s">
        <v>444</v>
      </c>
      <c r="B224" s="69" t="s">
        <v>21</v>
      </c>
      <c r="C224" s="69" t="s">
        <v>458</v>
      </c>
      <c r="D224" s="70" t="s">
        <v>459</v>
      </c>
      <c r="E224" s="71">
        <f>Розрахунки!BY213</f>
        <v>27231.8</v>
      </c>
      <c r="F224" s="71">
        <f>Розрахунки!BZ213</f>
        <v>0</v>
      </c>
      <c r="G224" s="71">
        <f>Розрахунки!CA213</f>
        <v>0</v>
      </c>
      <c r="H224" s="71">
        <f>Розрахунки!CB213</f>
        <v>0</v>
      </c>
      <c r="I224" s="77">
        <f t="shared" si="8"/>
        <v>27231.8</v>
      </c>
    </row>
    <row r="225" spans="1:9">
      <c r="A225" s="69" t="s">
        <v>444</v>
      </c>
      <c r="B225" s="69" t="s">
        <v>24</v>
      </c>
      <c r="C225" s="69" t="s">
        <v>460</v>
      </c>
      <c r="D225" s="70" t="s">
        <v>461</v>
      </c>
      <c r="E225" s="71">
        <f>Розрахунки!BY214</f>
        <v>26173.5</v>
      </c>
      <c r="F225" s="71">
        <f>Розрахунки!BZ214</f>
        <v>0</v>
      </c>
      <c r="G225" s="71">
        <f>Розрахунки!CA214</f>
        <v>0</v>
      </c>
      <c r="H225" s="71">
        <f>Розрахунки!CB214</f>
        <v>0</v>
      </c>
      <c r="I225" s="77">
        <f t="shared" si="8"/>
        <v>26173.5</v>
      </c>
    </row>
    <row r="226" spans="1:9">
      <c r="A226" s="69" t="s">
        <v>444</v>
      </c>
      <c r="B226" s="69" t="s">
        <v>21</v>
      </c>
      <c r="C226" s="69" t="s">
        <v>462</v>
      </c>
      <c r="D226" s="70" t="s">
        <v>463</v>
      </c>
      <c r="E226" s="71">
        <f>Розрахунки!BY215</f>
        <v>11837</v>
      </c>
      <c r="F226" s="71">
        <f>Розрахунки!BZ215</f>
        <v>0</v>
      </c>
      <c r="G226" s="71">
        <f>Розрахунки!CA215</f>
        <v>0</v>
      </c>
      <c r="H226" s="71">
        <f>Розрахунки!CB215</f>
        <v>0</v>
      </c>
      <c r="I226" s="77">
        <f t="shared" si="8"/>
        <v>11837</v>
      </c>
    </row>
    <row r="227" spans="1:9">
      <c r="A227" s="69" t="s">
        <v>444</v>
      </c>
      <c r="B227" s="69" t="s">
        <v>24</v>
      </c>
      <c r="C227" s="69" t="s">
        <v>464</v>
      </c>
      <c r="D227" s="70" t="s">
        <v>465</v>
      </c>
      <c r="E227" s="71">
        <f>Розрахунки!BY216</f>
        <v>7646.3</v>
      </c>
      <c r="F227" s="71">
        <f>Розрахунки!BZ216</f>
        <v>0</v>
      </c>
      <c r="G227" s="71">
        <f>Розрахунки!CA216</f>
        <v>0</v>
      </c>
      <c r="H227" s="71">
        <f>Розрахунки!CB216</f>
        <v>0</v>
      </c>
      <c r="I227" s="77">
        <f t="shared" si="8"/>
        <v>7646.3</v>
      </c>
    </row>
    <row r="228" spans="1:9">
      <c r="A228" s="69" t="s">
        <v>444</v>
      </c>
      <c r="B228" s="69" t="s">
        <v>24</v>
      </c>
      <c r="C228" s="69" t="s">
        <v>466</v>
      </c>
      <c r="D228" s="70" t="s">
        <v>467</v>
      </c>
      <c r="E228" s="71">
        <f>Розрахунки!BY217</f>
        <v>7679.4</v>
      </c>
      <c r="F228" s="71">
        <f>Розрахунки!BZ217</f>
        <v>0</v>
      </c>
      <c r="G228" s="71">
        <f>Розрахунки!CA217</f>
        <v>0</v>
      </c>
      <c r="H228" s="71">
        <f>Розрахунки!CB217</f>
        <v>0</v>
      </c>
      <c r="I228" s="77">
        <f t="shared" si="8"/>
        <v>7679.4</v>
      </c>
    </row>
    <row r="229" spans="1:9">
      <c r="A229" s="69" t="s">
        <v>444</v>
      </c>
      <c r="B229" s="69" t="s">
        <v>29</v>
      </c>
      <c r="C229" s="69" t="s">
        <v>468</v>
      </c>
      <c r="D229" s="70" t="s">
        <v>469</v>
      </c>
      <c r="E229" s="71">
        <f>Розрахунки!BY218</f>
        <v>28613.8</v>
      </c>
      <c r="F229" s="71">
        <f>Розрахунки!BZ218</f>
        <v>0</v>
      </c>
      <c r="G229" s="71">
        <f>Розрахунки!CA218</f>
        <v>0</v>
      </c>
      <c r="H229" s="71">
        <f>Розрахунки!CB218</f>
        <v>0</v>
      </c>
      <c r="I229" s="77">
        <f t="shared" si="8"/>
        <v>28613.8</v>
      </c>
    </row>
    <row r="230" spans="1:9">
      <c r="A230" s="69" t="s">
        <v>444</v>
      </c>
      <c r="B230" s="69" t="s">
        <v>78</v>
      </c>
      <c r="C230" s="69" t="s">
        <v>470</v>
      </c>
      <c r="D230" s="70" t="s">
        <v>471</v>
      </c>
      <c r="E230" s="71">
        <f>Розрахунки!BY219</f>
        <v>99222</v>
      </c>
      <c r="F230" s="71">
        <f>Розрахунки!BZ219</f>
        <v>0</v>
      </c>
      <c r="G230" s="71">
        <f>Розрахунки!CA219</f>
        <v>0</v>
      </c>
      <c r="H230" s="71">
        <f>Розрахунки!CB219</f>
        <v>0</v>
      </c>
      <c r="I230" s="77">
        <f t="shared" si="8"/>
        <v>99222</v>
      </c>
    </row>
    <row r="231" spans="1:9">
      <c r="A231" s="69" t="s">
        <v>444</v>
      </c>
      <c r="B231" s="69" t="s">
        <v>78</v>
      </c>
      <c r="C231" s="69" t="s">
        <v>472</v>
      </c>
      <c r="D231" s="70" t="s">
        <v>473</v>
      </c>
      <c r="E231" s="71">
        <f>Розрахунки!BY220</f>
        <v>27188.7</v>
      </c>
      <c r="F231" s="71">
        <f>Розрахунки!BZ220</f>
        <v>0</v>
      </c>
      <c r="G231" s="71">
        <f>Розрахунки!CA220</f>
        <v>0</v>
      </c>
      <c r="H231" s="71">
        <f>Розрахунки!CB220</f>
        <v>0</v>
      </c>
      <c r="I231" s="77">
        <f t="shared" si="8"/>
        <v>27188.7</v>
      </c>
    </row>
    <row r="232" spans="1:9">
      <c r="A232" s="69" t="s">
        <v>444</v>
      </c>
      <c r="B232" s="69" t="s">
        <v>24</v>
      </c>
      <c r="C232" s="69" t="s">
        <v>474</v>
      </c>
      <c r="D232" s="70" t="s">
        <v>475</v>
      </c>
      <c r="E232" s="71">
        <f>Розрахунки!BY221</f>
        <v>9674.7999999999993</v>
      </c>
      <c r="F232" s="71">
        <f>Розрахунки!BZ221</f>
        <v>0</v>
      </c>
      <c r="G232" s="71">
        <f>Розрахунки!CA221</f>
        <v>0</v>
      </c>
      <c r="H232" s="71">
        <f>Розрахунки!CB221</f>
        <v>0</v>
      </c>
      <c r="I232" s="77">
        <f t="shared" si="8"/>
        <v>9674.7999999999993</v>
      </c>
    </row>
    <row r="233" spans="1:9">
      <c r="A233" s="69" t="s">
        <v>444</v>
      </c>
      <c r="B233" s="69" t="s">
        <v>78</v>
      </c>
      <c r="C233" s="69" t="s">
        <v>476</v>
      </c>
      <c r="D233" s="70" t="s">
        <v>477</v>
      </c>
      <c r="E233" s="71">
        <f>Розрахунки!BY222</f>
        <v>25158.1</v>
      </c>
      <c r="F233" s="71">
        <f>Розрахунки!BZ222</f>
        <v>0</v>
      </c>
      <c r="G233" s="71">
        <f>Розрахунки!CA222</f>
        <v>0</v>
      </c>
      <c r="H233" s="71">
        <f>Розрахунки!CB222</f>
        <v>0</v>
      </c>
      <c r="I233" s="77">
        <f t="shared" si="8"/>
        <v>25158.1</v>
      </c>
    </row>
    <row r="234" spans="1:9">
      <c r="A234" s="69" t="s">
        <v>444</v>
      </c>
      <c r="B234" s="69" t="s">
        <v>21</v>
      </c>
      <c r="C234" s="69" t="s">
        <v>478</v>
      </c>
      <c r="D234" s="70" t="s">
        <v>479</v>
      </c>
      <c r="E234" s="71">
        <f>Розрахунки!BY223</f>
        <v>25268.5</v>
      </c>
      <c r="F234" s="71">
        <f>Розрахунки!BZ223</f>
        <v>0</v>
      </c>
      <c r="G234" s="71">
        <f>Розрахунки!CA223</f>
        <v>0</v>
      </c>
      <c r="H234" s="71">
        <f>Розрахунки!CB223</f>
        <v>0</v>
      </c>
      <c r="I234" s="77">
        <f t="shared" si="8"/>
        <v>25268.5</v>
      </c>
    </row>
    <row r="235" spans="1:9">
      <c r="A235" s="69" t="s">
        <v>444</v>
      </c>
      <c r="B235" s="69" t="s">
        <v>29</v>
      </c>
      <c r="C235" s="69" t="s">
        <v>480</v>
      </c>
      <c r="D235" s="70" t="s">
        <v>481</v>
      </c>
      <c r="E235" s="71">
        <f>Розрахунки!BY224</f>
        <v>42656.5</v>
      </c>
      <c r="F235" s="71">
        <f>Розрахунки!BZ224</f>
        <v>0</v>
      </c>
      <c r="G235" s="71">
        <f>Розрахунки!CA224</f>
        <v>0</v>
      </c>
      <c r="H235" s="71">
        <f>Розрахунки!CB224</f>
        <v>0</v>
      </c>
      <c r="I235" s="77">
        <f t="shared" si="8"/>
        <v>42656.5</v>
      </c>
    </row>
    <row r="236" spans="1:9">
      <c r="A236" s="69" t="s">
        <v>444</v>
      </c>
      <c r="B236" s="69" t="s">
        <v>21</v>
      </c>
      <c r="C236" s="69" t="s">
        <v>482</v>
      </c>
      <c r="D236" s="70" t="s">
        <v>483</v>
      </c>
      <c r="E236" s="71">
        <f>Розрахунки!BY225</f>
        <v>17841.2</v>
      </c>
      <c r="F236" s="71">
        <f>Розрахунки!BZ225</f>
        <v>0</v>
      </c>
      <c r="G236" s="71">
        <f>Розрахунки!CA225</f>
        <v>0</v>
      </c>
      <c r="H236" s="71">
        <f>Розрахунки!CB225</f>
        <v>0</v>
      </c>
      <c r="I236" s="77">
        <f t="shared" si="8"/>
        <v>17841.2</v>
      </c>
    </row>
    <row r="237" spans="1:9">
      <c r="A237" s="69" t="s">
        <v>444</v>
      </c>
      <c r="B237" s="69" t="s">
        <v>29</v>
      </c>
      <c r="C237" s="69" t="s">
        <v>484</v>
      </c>
      <c r="D237" s="70" t="s">
        <v>485</v>
      </c>
      <c r="E237" s="71">
        <f>Розрахунки!BY226</f>
        <v>13691.6</v>
      </c>
      <c r="F237" s="71">
        <f>Розрахунки!BZ226</f>
        <v>0</v>
      </c>
      <c r="G237" s="71">
        <f>Розрахунки!CA226</f>
        <v>0</v>
      </c>
      <c r="H237" s="71">
        <f>Розрахунки!CB226</f>
        <v>0</v>
      </c>
      <c r="I237" s="77">
        <f t="shared" si="8"/>
        <v>13691.6</v>
      </c>
    </row>
    <row r="238" spans="1:9">
      <c r="A238" s="69" t="s">
        <v>444</v>
      </c>
      <c r="B238" s="69" t="s">
        <v>78</v>
      </c>
      <c r="C238" s="69" t="s">
        <v>486</v>
      </c>
      <c r="D238" s="70" t="s">
        <v>487</v>
      </c>
      <c r="E238" s="71">
        <f>Розрахунки!BY227</f>
        <v>82462.5</v>
      </c>
      <c r="F238" s="71">
        <f>Розрахунки!BZ227</f>
        <v>0</v>
      </c>
      <c r="G238" s="71">
        <f>Розрахунки!CA227</f>
        <v>0</v>
      </c>
      <c r="H238" s="71">
        <f>Розрахунки!CB227</f>
        <v>0</v>
      </c>
      <c r="I238" s="77">
        <f t="shared" si="8"/>
        <v>82462.5</v>
      </c>
    </row>
    <row r="239" spans="1:9">
      <c r="A239" s="69" t="s">
        <v>444</v>
      </c>
      <c r="B239" s="69" t="s">
        <v>78</v>
      </c>
      <c r="C239" s="69" t="s">
        <v>488</v>
      </c>
      <c r="D239" s="70" t="s">
        <v>489</v>
      </c>
      <c r="E239" s="71">
        <f>Розрахунки!BY228</f>
        <v>75778.399999999994</v>
      </c>
      <c r="F239" s="71">
        <f>Розрахунки!BZ228</f>
        <v>0</v>
      </c>
      <c r="G239" s="71">
        <f>Розрахунки!CA228</f>
        <v>0</v>
      </c>
      <c r="H239" s="71">
        <f>Розрахунки!CB228</f>
        <v>0</v>
      </c>
      <c r="I239" s="77">
        <f t="shared" si="8"/>
        <v>75778.399999999994</v>
      </c>
    </row>
    <row r="240" spans="1:9">
      <c r="A240" s="69" t="s">
        <v>444</v>
      </c>
      <c r="B240" s="69" t="s">
        <v>24</v>
      </c>
      <c r="C240" s="69" t="s">
        <v>490</v>
      </c>
      <c r="D240" s="70" t="s">
        <v>491</v>
      </c>
      <c r="E240" s="71">
        <f>Розрахунки!BY229</f>
        <v>0</v>
      </c>
      <c r="F240" s="71">
        <f>Розрахунки!BZ229</f>
        <v>0</v>
      </c>
      <c r="G240" s="71">
        <f>Розрахунки!CA229</f>
        <v>0</v>
      </c>
      <c r="H240" s="71">
        <f>Розрахунки!CB229</f>
        <v>0</v>
      </c>
      <c r="I240" s="77">
        <f t="shared" si="8"/>
        <v>0</v>
      </c>
    </row>
    <row r="241" spans="1:9">
      <c r="A241" s="69" t="s">
        <v>444</v>
      </c>
      <c r="B241" s="69" t="s">
        <v>24</v>
      </c>
      <c r="C241" s="69" t="s">
        <v>492</v>
      </c>
      <c r="D241" s="70" t="s">
        <v>493</v>
      </c>
      <c r="E241" s="71">
        <f>Розрахунки!BY230</f>
        <v>13316.2</v>
      </c>
      <c r="F241" s="71">
        <f>Розрахунки!BZ230</f>
        <v>0</v>
      </c>
      <c r="G241" s="71">
        <f>Розрахунки!CA230</f>
        <v>0</v>
      </c>
      <c r="H241" s="71">
        <f>Розрахунки!CB230</f>
        <v>0</v>
      </c>
      <c r="I241" s="77">
        <f t="shared" si="8"/>
        <v>13316.2</v>
      </c>
    </row>
    <row r="242" spans="1:9">
      <c r="A242" s="69" t="s">
        <v>444</v>
      </c>
      <c r="B242" s="69" t="s">
        <v>78</v>
      </c>
      <c r="C242" s="69" t="s">
        <v>494</v>
      </c>
      <c r="D242" s="70" t="s">
        <v>495</v>
      </c>
      <c r="E242" s="71">
        <f>Розрахунки!BY231</f>
        <v>100038.7</v>
      </c>
      <c r="F242" s="71">
        <f>Розрахунки!BZ231</f>
        <v>0</v>
      </c>
      <c r="G242" s="71">
        <f>Розрахунки!CA231</f>
        <v>0</v>
      </c>
      <c r="H242" s="71">
        <f>Розрахунки!CB231</f>
        <v>0</v>
      </c>
      <c r="I242" s="77">
        <f t="shared" si="8"/>
        <v>100038.7</v>
      </c>
    </row>
    <row r="243" spans="1:9">
      <c r="A243" s="69" t="s">
        <v>444</v>
      </c>
      <c r="B243" s="69" t="s">
        <v>78</v>
      </c>
      <c r="C243" s="69" t="s">
        <v>496</v>
      </c>
      <c r="D243" s="70" t="s">
        <v>497</v>
      </c>
      <c r="E243" s="71">
        <f>Розрахунки!BY232</f>
        <v>258534.9</v>
      </c>
      <c r="F243" s="71">
        <f>Розрахунки!BZ232</f>
        <v>0</v>
      </c>
      <c r="G243" s="71">
        <f>Розрахунки!CA232</f>
        <v>0</v>
      </c>
      <c r="H243" s="71">
        <f>Розрахунки!CB232</f>
        <v>0</v>
      </c>
      <c r="I243" s="77">
        <f t="shared" si="8"/>
        <v>258534.9</v>
      </c>
    </row>
    <row r="244" spans="1:9">
      <c r="A244" s="69" t="s">
        <v>444</v>
      </c>
      <c r="B244" s="69" t="s">
        <v>21</v>
      </c>
      <c r="C244" s="69" t="s">
        <v>498</v>
      </c>
      <c r="D244" s="70" t="s">
        <v>499</v>
      </c>
      <c r="E244" s="71">
        <f>Розрахунки!BY233</f>
        <v>54443</v>
      </c>
      <c r="F244" s="71">
        <f>Розрахунки!BZ233</f>
        <v>0</v>
      </c>
      <c r="G244" s="71">
        <f>Розрахунки!CA233</f>
        <v>0</v>
      </c>
      <c r="H244" s="71">
        <f>Розрахунки!CB233</f>
        <v>0</v>
      </c>
      <c r="I244" s="77">
        <f t="shared" si="8"/>
        <v>54443</v>
      </c>
    </row>
    <row r="245" spans="1:9">
      <c r="A245" s="69" t="s">
        <v>444</v>
      </c>
      <c r="B245" s="69" t="s">
        <v>29</v>
      </c>
      <c r="C245" s="69" t="s">
        <v>500</v>
      </c>
      <c r="D245" s="70" t="s">
        <v>501</v>
      </c>
      <c r="E245" s="71">
        <f>Розрахунки!BY234</f>
        <v>6254.5</v>
      </c>
      <c r="F245" s="71">
        <f>Розрахунки!BZ234</f>
        <v>0</v>
      </c>
      <c r="G245" s="71">
        <f>Розрахунки!CA234</f>
        <v>0</v>
      </c>
      <c r="H245" s="71">
        <f>Розрахунки!CB234</f>
        <v>0</v>
      </c>
      <c r="I245" s="77">
        <f t="shared" si="8"/>
        <v>6254.5</v>
      </c>
    </row>
    <row r="246" spans="1:9">
      <c r="A246" s="69" t="s">
        <v>444</v>
      </c>
      <c r="B246" s="69" t="s">
        <v>21</v>
      </c>
      <c r="C246" s="69" t="s">
        <v>502</v>
      </c>
      <c r="D246" s="70" t="s">
        <v>503</v>
      </c>
      <c r="E246" s="71">
        <f>Розрахунки!BY235</f>
        <v>32235.5</v>
      </c>
      <c r="F246" s="71">
        <f>Розрахунки!BZ235</f>
        <v>0</v>
      </c>
      <c r="G246" s="71">
        <f>Розрахунки!CA235</f>
        <v>0</v>
      </c>
      <c r="H246" s="71">
        <f>Розрахунки!CB235</f>
        <v>0</v>
      </c>
      <c r="I246" s="77">
        <f t="shared" si="8"/>
        <v>32235.5</v>
      </c>
    </row>
    <row r="247" spans="1:9">
      <c r="A247" s="69" t="s">
        <v>444</v>
      </c>
      <c r="B247" s="69" t="s">
        <v>78</v>
      </c>
      <c r="C247" s="69" t="s">
        <v>504</v>
      </c>
      <c r="D247" s="70" t="s">
        <v>505</v>
      </c>
      <c r="E247" s="71">
        <f>Розрахунки!BY236</f>
        <v>80911.7</v>
      </c>
      <c r="F247" s="71">
        <f>Розрахунки!BZ236</f>
        <v>0</v>
      </c>
      <c r="G247" s="71">
        <f>Розрахунки!CA236</f>
        <v>0</v>
      </c>
      <c r="H247" s="71">
        <f>Розрахунки!CB236</f>
        <v>0</v>
      </c>
      <c r="I247" s="77">
        <f t="shared" si="8"/>
        <v>80911.7</v>
      </c>
    </row>
    <row r="248" spans="1:9">
      <c r="A248" s="69" t="s">
        <v>444</v>
      </c>
      <c r="B248" s="69" t="s">
        <v>29</v>
      </c>
      <c r="C248" s="69" t="s">
        <v>506</v>
      </c>
      <c r="D248" s="70" t="s">
        <v>507</v>
      </c>
      <c r="E248" s="71">
        <f>Розрахунки!BY237</f>
        <v>0</v>
      </c>
      <c r="F248" s="71">
        <f>Розрахунки!BZ237</f>
        <v>0</v>
      </c>
      <c r="G248" s="71">
        <f>Розрахунки!CA237</f>
        <v>0</v>
      </c>
      <c r="H248" s="71">
        <f>Розрахунки!CB237</f>
        <v>0</v>
      </c>
      <c r="I248" s="77">
        <f t="shared" si="8"/>
        <v>0</v>
      </c>
    </row>
    <row r="249" spans="1:9">
      <c r="A249" s="69" t="s">
        <v>444</v>
      </c>
      <c r="B249" s="69" t="s">
        <v>78</v>
      </c>
      <c r="C249" s="69" t="s">
        <v>508</v>
      </c>
      <c r="D249" s="70" t="s">
        <v>509</v>
      </c>
      <c r="E249" s="71">
        <f>Розрахунки!BY238</f>
        <v>73149.3</v>
      </c>
      <c r="F249" s="71">
        <f>Розрахунки!BZ238</f>
        <v>0</v>
      </c>
      <c r="G249" s="71">
        <f>Розрахунки!CA238</f>
        <v>0</v>
      </c>
      <c r="H249" s="71">
        <f>Розрахунки!CB238</f>
        <v>0</v>
      </c>
      <c r="I249" s="77">
        <f t="shared" si="8"/>
        <v>73149.3</v>
      </c>
    </row>
    <row r="250" spans="1:9">
      <c r="A250" s="69" t="s">
        <v>444</v>
      </c>
      <c r="B250" s="69" t="s">
        <v>29</v>
      </c>
      <c r="C250" s="69" t="s">
        <v>510</v>
      </c>
      <c r="D250" s="70" t="s">
        <v>511</v>
      </c>
      <c r="E250" s="71">
        <f>Розрахунки!BY239</f>
        <v>14415</v>
      </c>
      <c r="F250" s="71">
        <f>Розрахунки!BZ239</f>
        <v>0</v>
      </c>
      <c r="G250" s="71">
        <f>Розрахунки!CA239</f>
        <v>0</v>
      </c>
      <c r="H250" s="71">
        <f>Розрахунки!CB239</f>
        <v>0</v>
      </c>
      <c r="I250" s="77">
        <f t="shared" si="8"/>
        <v>14415</v>
      </c>
    </row>
    <row r="251" spans="1:9">
      <c r="A251" s="69" t="s">
        <v>444</v>
      </c>
      <c r="B251" s="69" t="s">
        <v>78</v>
      </c>
      <c r="C251" s="69" t="s">
        <v>512</v>
      </c>
      <c r="D251" s="70" t="s">
        <v>513</v>
      </c>
      <c r="E251" s="71">
        <f>Розрахунки!BY240</f>
        <v>27782.5</v>
      </c>
      <c r="F251" s="71">
        <f>Розрахунки!BZ240</f>
        <v>0</v>
      </c>
      <c r="G251" s="71">
        <f>Розрахунки!CA240</f>
        <v>0</v>
      </c>
      <c r="H251" s="71">
        <f>Розрахунки!CB240</f>
        <v>0</v>
      </c>
      <c r="I251" s="77">
        <f t="shared" si="8"/>
        <v>27782.5</v>
      </c>
    </row>
    <row r="252" spans="1:9">
      <c r="A252" s="69" t="s">
        <v>444</v>
      </c>
      <c r="B252" s="69" t="s">
        <v>29</v>
      </c>
      <c r="C252" s="69" t="s">
        <v>514</v>
      </c>
      <c r="D252" s="70" t="s">
        <v>515</v>
      </c>
      <c r="E252" s="71">
        <f>Розрахунки!BY241</f>
        <v>21954.5</v>
      </c>
      <c r="F252" s="71">
        <f>Розрахунки!BZ241</f>
        <v>0</v>
      </c>
      <c r="G252" s="71">
        <f>Розрахунки!CA241</f>
        <v>0</v>
      </c>
      <c r="H252" s="71">
        <f>Розрахунки!CB241</f>
        <v>0</v>
      </c>
      <c r="I252" s="77">
        <f t="shared" si="8"/>
        <v>21954.5</v>
      </c>
    </row>
    <row r="253" spans="1:9">
      <c r="A253" s="69" t="s">
        <v>444</v>
      </c>
      <c r="B253" s="69" t="s">
        <v>29</v>
      </c>
      <c r="C253" s="69" t="s">
        <v>516</v>
      </c>
      <c r="D253" s="70" t="s">
        <v>517</v>
      </c>
      <c r="E253" s="71">
        <f>Розрахунки!BY242</f>
        <v>5180.1000000000004</v>
      </c>
      <c r="F253" s="71">
        <f>Розрахунки!BZ242</f>
        <v>0</v>
      </c>
      <c r="G253" s="71">
        <f>Розрахунки!CA242</f>
        <v>0</v>
      </c>
      <c r="H253" s="71">
        <f>Розрахунки!CB242</f>
        <v>0</v>
      </c>
      <c r="I253" s="77">
        <f t="shared" si="8"/>
        <v>5180.1000000000004</v>
      </c>
    </row>
    <row r="254" spans="1:9">
      <c r="A254" s="69" t="s">
        <v>444</v>
      </c>
      <c r="B254" s="69" t="s">
        <v>29</v>
      </c>
      <c r="C254" s="69" t="s">
        <v>518</v>
      </c>
      <c r="D254" s="70" t="s">
        <v>519</v>
      </c>
      <c r="E254" s="71">
        <f>Розрахунки!BY243</f>
        <v>30323</v>
      </c>
      <c r="F254" s="71">
        <f>Розрахунки!BZ243</f>
        <v>0</v>
      </c>
      <c r="G254" s="71">
        <f>Розрахунки!CA243</f>
        <v>0</v>
      </c>
      <c r="H254" s="71">
        <f>Розрахунки!CB243</f>
        <v>0</v>
      </c>
      <c r="I254" s="77">
        <f t="shared" si="8"/>
        <v>30323</v>
      </c>
    </row>
    <row r="255" spans="1:9">
      <c r="A255" s="69" t="s">
        <v>444</v>
      </c>
      <c r="B255" s="69" t="s">
        <v>78</v>
      </c>
      <c r="C255" s="69" t="s">
        <v>520</v>
      </c>
      <c r="D255" s="70" t="s">
        <v>521</v>
      </c>
      <c r="E255" s="71">
        <f>Розрахунки!BY244</f>
        <v>140499</v>
      </c>
      <c r="F255" s="71">
        <f>Розрахунки!BZ244</f>
        <v>0</v>
      </c>
      <c r="G255" s="71">
        <f>Розрахунки!CA244</f>
        <v>0</v>
      </c>
      <c r="H255" s="71">
        <f>Розрахунки!CB244</f>
        <v>0</v>
      </c>
      <c r="I255" s="77">
        <f t="shared" si="8"/>
        <v>140499</v>
      </c>
    </row>
    <row r="256" spans="1:9">
      <c r="A256" s="69" t="s">
        <v>444</v>
      </c>
      <c r="B256" s="69" t="s">
        <v>29</v>
      </c>
      <c r="C256" s="69" t="s">
        <v>522</v>
      </c>
      <c r="D256" s="70" t="s">
        <v>523</v>
      </c>
      <c r="E256" s="71">
        <f>Розрахунки!BY245</f>
        <v>7073.4</v>
      </c>
      <c r="F256" s="71">
        <f>Розрахунки!BZ245</f>
        <v>0</v>
      </c>
      <c r="G256" s="71">
        <f>Розрахунки!CA245</f>
        <v>0</v>
      </c>
      <c r="H256" s="71">
        <f>Розрахунки!CB245</f>
        <v>0</v>
      </c>
      <c r="I256" s="77">
        <f t="shared" si="8"/>
        <v>7073.4</v>
      </c>
    </row>
    <row r="257" spans="1:9">
      <c r="A257" s="69" t="s">
        <v>444</v>
      </c>
      <c r="B257" s="69" t="s">
        <v>21</v>
      </c>
      <c r="C257" s="69" t="s">
        <v>524</v>
      </c>
      <c r="D257" s="70" t="s">
        <v>525</v>
      </c>
      <c r="E257" s="71">
        <f>Розрахунки!BY246</f>
        <v>4098.5</v>
      </c>
      <c r="F257" s="71">
        <f>Розрахунки!BZ246</f>
        <v>0</v>
      </c>
      <c r="G257" s="71">
        <f>Розрахунки!CA246</f>
        <v>0</v>
      </c>
      <c r="H257" s="71">
        <f>Розрахунки!CB246</f>
        <v>0</v>
      </c>
      <c r="I257" s="77">
        <f t="shared" si="8"/>
        <v>4098.5</v>
      </c>
    </row>
    <row r="258" spans="1:9">
      <c r="A258" s="69" t="s">
        <v>444</v>
      </c>
      <c r="B258" s="69" t="s">
        <v>21</v>
      </c>
      <c r="C258" s="69" t="s">
        <v>526</v>
      </c>
      <c r="D258" s="70" t="s">
        <v>527</v>
      </c>
      <c r="E258" s="71">
        <f>Розрахунки!BY247</f>
        <v>14727.6</v>
      </c>
      <c r="F258" s="71">
        <f>Розрахунки!BZ247</f>
        <v>0</v>
      </c>
      <c r="G258" s="71">
        <f>Розрахунки!CA247</f>
        <v>0</v>
      </c>
      <c r="H258" s="71">
        <f>Розрахунки!CB247</f>
        <v>0</v>
      </c>
      <c r="I258" s="77">
        <f t="shared" si="8"/>
        <v>14727.6</v>
      </c>
    </row>
    <row r="259" spans="1:9">
      <c r="A259" s="69" t="s">
        <v>444</v>
      </c>
      <c r="B259" s="69" t="s">
        <v>78</v>
      </c>
      <c r="C259" s="69" t="s">
        <v>528</v>
      </c>
      <c r="D259" s="70" t="s">
        <v>529</v>
      </c>
      <c r="E259" s="71">
        <f>Розрахунки!BY248</f>
        <v>43354.8</v>
      </c>
      <c r="F259" s="71">
        <f>Розрахунки!BZ248</f>
        <v>0</v>
      </c>
      <c r="G259" s="71">
        <f>Розрахунки!CA248</f>
        <v>0</v>
      </c>
      <c r="H259" s="71">
        <f>Розрахунки!CB248</f>
        <v>0</v>
      </c>
      <c r="I259" s="77">
        <f t="shared" si="8"/>
        <v>43354.8</v>
      </c>
    </row>
    <row r="260" spans="1:9">
      <c r="A260" s="69" t="s">
        <v>444</v>
      </c>
      <c r="B260" s="69" t="s">
        <v>78</v>
      </c>
      <c r="C260" s="69" t="s">
        <v>530</v>
      </c>
      <c r="D260" s="70" t="s">
        <v>531</v>
      </c>
      <c r="E260" s="71">
        <f>Розрахунки!BY249</f>
        <v>169026</v>
      </c>
      <c r="F260" s="71">
        <f>Розрахунки!BZ249</f>
        <v>0</v>
      </c>
      <c r="G260" s="71">
        <f>Розрахунки!CA249</f>
        <v>0</v>
      </c>
      <c r="H260" s="71">
        <f>Розрахунки!CB249</f>
        <v>0</v>
      </c>
      <c r="I260" s="77">
        <f t="shared" si="8"/>
        <v>169026</v>
      </c>
    </row>
    <row r="261" spans="1:9">
      <c r="A261" s="69" t="s">
        <v>444</v>
      </c>
      <c r="B261" s="69" t="s">
        <v>24</v>
      </c>
      <c r="C261" s="69" t="s">
        <v>532</v>
      </c>
      <c r="D261" s="70" t="s">
        <v>533</v>
      </c>
      <c r="E261" s="71">
        <f>Розрахунки!BY250</f>
        <v>3224.4</v>
      </c>
      <c r="F261" s="71">
        <f>Розрахунки!BZ250</f>
        <v>0</v>
      </c>
      <c r="G261" s="71">
        <f>Розрахунки!CA250</f>
        <v>0</v>
      </c>
      <c r="H261" s="71">
        <f>Розрахунки!CB250</f>
        <v>0</v>
      </c>
      <c r="I261" s="77">
        <f t="shared" si="8"/>
        <v>3224.4</v>
      </c>
    </row>
    <row r="262" spans="1:9">
      <c r="A262" s="69" t="s">
        <v>444</v>
      </c>
      <c r="B262" s="69" t="s">
        <v>78</v>
      </c>
      <c r="C262" s="69" t="s">
        <v>534</v>
      </c>
      <c r="D262" s="70" t="s">
        <v>535</v>
      </c>
      <c r="E262" s="71">
        <f>Розрахунки!BY251</f>
        <v>68428.3</v>
      </c>
      <c r="F262" s="71">
        <f>Розрахунки!BZ251</f>
        <v>0</v>
      </c>
      <c r="G262" s="71">
        <f>Розрахунки!CA251</f>
        <v>0</v>
      </c>
      <c r="H262" s="71">
        <f>Розрахунки!CB251</f>
        <v>0</v>
      </c>
      <c r="I262" s="77">
        <f t="shared" ref="I262:I325" si="11">SUM(E262:H262)</f>
        <v>68428.3</v>
      </c>
    </row>
    <row r="263" spans="1:9">
      <c r="A263" s="69" t="s">
        <v>444</v>
      </c>
      <c r="B263" s="69" t="s">
        <v>29</v>
      </c>
      <c r="C263" s="69" t="s">
        <v>536</v>
      </c>
      <c r="D263" s="70" t="s">
        <v>537</v>
      </c>
      <c r="E263" s="71">
        <f>Розрахунки!BY252</f>
        <v>7707.4</v>
      </c>
      <c r="F263" s="71">
        <f>Розрахунки!BZ252</f>
        <v>0</v>
      </c>
      <c r="G263" s="71">
        <f>Розрахунки!CA252</f>
        <v>0</v>
      </c>
      <c r="H263" s="71">
        <f>Розрахунки!CB252</f>
        <v>0</v>
      </c>
      <c r="I263" s="77">
        <f t="shared" si="11"/>
        <v>7707.4</v>
      </c>
    </row>
    <row r="264" spans="1:9">
      <c r="A264" s="69" t="s">
        <v>444</v>
      </c>
      <c r="B264" s="69" t="s">
        <v>24</v>
      </c>
      <c r="C264" s="69" t="s">
        <v>538</v>
      </c>
      <c r="D264" s="70" t="s">
        <v>539</v>
      </c>
      <c r="E264" s="71">
        <f>Розрахунки!BY253</f>
        <v>5421.8</v>
      </c>
      <c r="F264" s="71">
        <f>Розрахунки!BZ253</f>
        <v>0</v>
      </c>
      <c r="G264" s="71">
        <f>Розрахунки!CA253</f>
        <v>0</v>
      </c>
      <c r="H264" s="71">
        <f>Розрахунки!CB253</f>
        <v>0</v>
      </c>
      <c r="I264" s="77">
        <f t="shared" si="11"/>
        <v>5421.8</v>
      </c>
    </row>
    <row r="265" spans="1:9">
      <c r="A265" s="69" t="s">
        <v>444</v>
      </c>
      <c r="B265" s="69" t="s">
        <v>21</v>
      </c>
      <c r="C265" s="69" t="s">
        <v>540</v>
      </c>
      <c r="D265" s="70" t="s">
        <v>541</v>
      </c>
      <c r="E265" s="71">
        <f>Розрахунки!BY254</f>
        <v>15319</v>
      </c>
      <c r="F265" s="71">
        <f>Розрахунки!BZ254</f>
        <v>0</v>
      </c>
      <c r="G265" s="71">
        <f>Розрахунки!CA254</f>
        <v>0</v>
      </c>
      <c r="H265" s="71">
        <f>Розрахунки!CB254</f>
        <v>0</v>
      </c>
      <c r="I265" s="77">
        <f t="shared" si="11"/>
        <v>15319</v>
      </c>
    </row>
    <row r="266" spans="1:9">
      <c r="A266" s="69" t="s">
        <v>542</v>
      </c>
      <c r="B266" s="69" t="s">
        <v>12</v>
      </c>
      <c r="C266" s="69" t="s">
        <v>543</v>
      </c>
      <c r="D266" s="70" t="s">
        <v>544</v>
      </c>
      <c r="E266" s="75">
        <f>SUM(E267:E268)</f>
        <v>3103650.4999999986</v>
      </c>
      <c r="F266" s="75">
        <f t="shared" ref="F266:I266" si="12">SUM(F267:F268)</f>
        <v>61937.599999999999</v>
      </c>
      <c r="G266" s="75">
        <f t="shared" si="12"/>
        <v>35331.5</v>
      </c>
      <c r="H266" s="75">
        <f t="shared" si="12"/>
        <v>48819.7</v>
      </c>
      <c r="I266" s="75">
        <f t="shared" si="12"/>
        <v>3249739.2999999984</v>
      </c>
    </row>
    <row r="267" spans="1:9">
      <c r="A267" s="69" t="s">
        <v>542</v>
      </c>
      <c r="B267" s="69" t="s">
        <v>15</v>
      </c>
      <c r="C267" s="69" t="s">
        <v>545</v>
      </c>
      <c r="D267" s="70" t="s">
        <v>546</v>
      </c>
      <c r="E267" s="71">
        <f>Розрахунки!BY255</f>
        <v>141674.70000000001</v>
      </c>
      <c r="F267" s="71">
        <f>Розрахунки!BZ255</f>
        <v>39284.5</v>
      </c>
      <c r="G267" s="71">
        <f>Розрахунки!CA255</f>
        <v>35331.5</v>
      </c>
      <c r="H267" s="71">
        <f>Розрахунки!CB255</f>
        <v>48819.7</v>
      </c>
      <c r="I267" s="77">
        <f t="shared" si="11"/>
        <v>265110.40000000002</v>
      </c>
    </row>
    <row r="268" spans="1:9">
      <c r="A268" s="69" t="s">
        <v>542</v>
      </c>
      <c r="B268" s="69" t="s">
        <v>18</v>
      </c>
      <c r="C268" s="69" t="s">
        <v>547</v>
      </c>
      <c r="D268" s="70" t="s">
        <v>548</v>
      </c>
      <c r="E268" s="78">
        <f>SUM(E269:E334)</f>
        <v>2961975.7999999984</v>
      </c>
      <c r="F268" s="78">
        <f t="shared" ref="F268:H268" si="13">SUM(F269:F334)</f>
        <v>22653.1</v>
      </c>
      <c r="G268" s="78">
        <f t="shared" si="13"/>
        <v>0</v>
      </c>
      <c r="H268" s="78">
        <f t="shared" si="13"/>
        <v>0</v>
      </c>
      <c r="I268" s="77">
        <f t="shared" si="11"/>
        <v>2984628.8999999985</v>
      </c>
    </row>
    <row r="269" spans="1:9">
      <c r="A269" s="69" t="s">
        <v>542</v>
      </c>
      <c r="B269" s="69" t="s">
        <v>24</v>
      </c>
      <c r="C269" s="69" t="s">
        <v>549</v>
      </c>
      <c r="D269" s="70" t="s">
        <v>550</v>
      </c>
      <c r="E269" s="71">
        <f>Розрахунки!BY256</f>
        <v>8738.2999999999993</v>
      </c>
      <c r="F269" s="71">
        <f>Розрахунки!BZ256</f>
        <v>0</v>
      </c>
      <c r="G269" s="71">
        <f>Розрахунки!CA256</f>
        <v>0</v>
      </c>
      <c r="H269" s="71">
        <f>Розрахунки!CB256</f>
        <v>0</v>
      </c>
      <c r="I269" s="77">
        <f t="shared" si="11"/>
        <v>8738.2999999999993</v>
      </c>
    </row>
    <row r="270" spans="1:9">
      <c r="A270" s="69" t="s">
        <v>542</v>
      </c>
      <c r="B270" s="69" t="s">
        <v>24</v>
      </c>
      <c r="C270" s="69" t="s">
        <v>551</v>
      </c>
      <c r="D270" s="70" t="s">
        <v>552</v>
      </c>
      <c r="E270" s="71">
        <f>Розрахунки!BY257</f>
        <v>9920.2999999999993</v>
      </c>
      <c r="F270" s="71">
        <f>Розрахунки!BZ257</f>
        <v>0</v>
      </c>
      <c r="G270" s="71">
        <f>Розрахунки!CA257</f>
        <v>0</v>
      </c>
      <c r="H270" s="71">
        <f>Розрахунки!CB257</f>
        <v>0</v>
      </c>
      <c r="I270" s="77">
        <f t="shared" si="11"/>
        <v>9920.2999999999993</v>
      </c>
    </row>
    <row r="271" spans="1:9">
      <c r="A271" s="69" t="s">
        <v>542</v>
      </c>
      <c r="B271" s="69" t="s">
        <v>24</v>
      </c>
      <c r="C271" s="69" t="s">
        <v>553</v>
      </c>
      <c r="D271" s="70" t="s">
        <v>554</v>
      </c>
      <c r="E271" s="71">
        <f>Розрахунки!BY258</f>
        <v>11914.3</v>
      </c>
      <c r="F271" s="71">
        <f>Розрахунки!BZ258</f>
        <v>0</v>
      </c>
      <c r="G271" s="71">
        <f>Розрахунки!CA258</f>
        <v>0</v>
      </c>
      <c r="H271" s="71">
        <f>Розрахунки!CB258</f>
        <v>0</v>
      </c>
      <c r="I271" s="77">
        <f t="shared" si="11"/>
        <v>11914.3</v>
      </c>
    </row>
    <row r="272" spans="1:9">
      <c r="A272" s="69" t="s">
        <v>542</v>
      </c>
      <c r="B272" s="69" t="s">
        <v>29</v>
      </c>
      <c r="C272" s="69" t="s">
        <v>555</v>
      </c>
      <c r="D272" s="70" t="s">
        <v>556</v>
      </c>
      <c r="E272" s="71">
        <f>Розрахунки!BY259</f>
        <v>19386.2</v>
      </c>
      <c r="F272" s="71">
        <f>Розрахунки!BZ259</f>
        <v>0</v>
      </c>
      <c r="G272" s="71">
        <f>Розрахунки!CA259</f>
        <v>0</v>
      </c>
      <c r="H272" s="71">
        <f>Розрахунки!CB259</f>
        <v>0</v>
      </c>
      <c r="I272" s="77">
        <f t="shared" si="11"/>
        <v>19386.2</v>
      </c>
    </row>
    <row r="273" spans="1:9">
      <c r="A273" s="69" t="s">
        <v>542</v>
      </c>
      <c r="B273" s="69" t="s">
        <v>29</v>
      </c>
      <c r="C273" s="69" t="s">
        <v>557</v>
      </c>
      <c r="D273" s="70" t="s">
        <v>558</v>
      </c>
      <c r="E273" s="71">
        <f>Розрахунки!BY260</f>
        <v>27809.7</v>
      </c>
      <c r="F273" s="71">
        <f>Розрахунки!BZ260</f>
        <v>0</v>
      </c>
      <c r="G273" s="71">
        <f>Розрахунки!CA260</f>
        <v>0</v>
      </c>
      <c r="H273" s="71">
        <f>Розрахунки!CB260</f>
        <v>0</v>
      </c>
      <c r="I273" s="77">
        <f t="shared" si="11"/>
        <v>27809.7</v>
      </c>
    </row>
    <row r="274" spans="1:9">
      <c r="A274" s="69" t="s">
        <v>542</v>
      </c>
      <c r="B274" s="69" t="s">
        <v>29</v>
      </c>
      <c r="C274" s="69" t="s">
        <v>559</v>
      </c>
      <c r="D274" s="70" t="s">
        <v>560</v>
      </c>
      <c r="E274" s="71">
        <f>Розрахунки!BY261</f>
        <v>20390</v>
      </c>
      <c r="F274" s="71">
        <f>Розрахунки!BZ261</f>
        <v>0</v>
      </c>
      <c r="G274" s="71">
        <f>Розрахунки!CA261</f>
        <v>0</v>
      </c>
      <c r="H274" s="71">
        <f>Розрахунки!CB261</f>
        <v>0</v>
      </c>
      <c r="I274" s="77">
        <f t="shared" si="11"/>
        <v>20390</v>
      </c>
    </row>
    <row r="275" spans="1:9">
      <c r="A275" s="69" t="s">
        <v>542</v>
      </c>
      <c r="B275" s="69" t="s">
        <v>24</v>
      </c>
      <c r="C275" s="69" t="s">
        <v>561</v>
      </c>
      <c r="D275" s="70" t="s">
        <v>562</v>
      </c>
      <c r="E275" s="71">
        <f>Розрахунки!BY262</f>
        <v>9718.2999999999993</v>
      </c>
      <c r="F275" s="71">
        <f>Розрахунки!BZ262</f>
        <v>0</v>
      </c>
      <c r="G275" s="71">
        <f>Розрахунки!CA262</f>
        <v>0</v>
      </c>
      <c r="H275" s="71">
        <f>Розрахунки!CB262</f>
        <v>0</v>
      </c>
      <c r="I275" s="77">
        <f t="shared" si="11"/>
        <v>9718.2999999999993</v>
      </c>
    </row>
    <row r="276" spans="1:9">
      <c r="A276" s="69" t="s">
        <v>542</v>
      </c>
      <c r="B276" s="69" t="s">
        <v>24</v>
      </c>
      <c r="C276" s="69" t="s">
        <v>563</v>
      </c>
      <c r="D276" s="70" t="s">
        <v>564</v>
      </c>
      <c r="E276" s="71">
        <f>Розрахунки!BY263</f>
        <v>23030.7</v>
      </c>
      <c r="F276" s="71">
        <f>Розрахунки!BZ263</f>
        <v>0</v>
      </c>
      <c r="G276" s="71">
        <f>Розрахунки!CA263</f>
        <v>0</v>
      </c>
      <c r="H276" s="71">
        <f>Розрахунки!CB263</f>
        <v>0</v>
      </c>
      <c r="I276" s="77">
        <f t="shared" si="11"/>
        <v>23030.7</v>
      </c>
    </row>
    <row r="277" spans="1:9">
      <c r="A277" s="69" t="s">
        <v>542</v>
      </c>
      <c r="B277" s="69" t="s">
        <v>29</v>
      </c>
      <c r="C277" s="69" t="s">
        <v>565</v>
      </c>
      <c r="D277" s="70" t="s">
        <v>566</v>
      </c>
      <c r="E277" s="71">
        <f>Розрахунки!BY264</f>
        <v>14803.6</v>
      </c>
      <c r="F277" s="71">
        <f>Розрахунки!BZ264</f>
        <v>0</v>
      </c>
      <c r="G277" s="71">
        <f>Розрахунки!CA264</f>
        <v>0</v>
      </c>
      <c r="H277" s="71">
        <f>Розрахунки!CB264</f>
        <v>0</v>
      </c>
      <c r="I277" s="77">
        <f t="shared" si="11"/>
        <v>14803.6</v>
      </c>
    </row>
    <row r="278" spans="1:9">
      <c r="A278" s="69" t="s">
        <v>542</v>
      </c>
      <c r="B278" s="69" t="s">
        <v>29</v>
      </c>
      <c r="C278" s="69" t="s">
        <v>567</v>
      </c>
      <c r="D278" s="70" t="s">
        <v>568</v>
      </c>
      <c r="E278" s="71">
        <f>Розрахунки!BY265</f>
        <v>14493.3</v>
      </c>
      <c r="F278" s="71">
        <f>Розрахунки!BZ265</f>
        <v>0</v>
      </c>
      <c r="G278" s="71">
        <f>Розрахунки!CA265</f>
        <v>0</v>
      </c>
      <c r="H278" s="71">
        <f>Розрахунки!CB265</f>
        <v>0</v>
      </c>
      <c r="I278" s="77">
        <f t="shared" si="11"/>
        <v>14493.3</v>
      </c>
    </row>
    <row r="279" spans="1:9">
      <c r="A279" s="69" t="s">
        <v>542</v>
      </c>
      <c r="B279" s="69" t="s">
        <v>21</v>
      </c>
      <c r="C279" s="69" t="s">
        <v>569</v>
      </c>
      <c r="D279" s="70" t="s">
        <v>570</v>
      </c>
      <c r="E279" s="71">
        <f>Розрахунки!BY266</f>
        <v>58708.4</v>
      </c>
      <c r="F279" s="71">
        <f>Розрахунки!BZ266</f>
        <v>0</v>
      </c>
      <c r="G279" s="71">
        <f>Розрахунки!CA266</f>
        <v>0</v>
      </c>
      <c r="H279" s="71">
        <f>Розрахунки!CB266</f>
        <v>0</v>
      </c>
      <c r="I279" s="77">
        <f t="shared" si="11"/>
        <v>58708.4</v>
      </c>
    </row>
    <row r="280" spans="1:9">
      <c r="A280" s="69" t="s">
        <v>542</v>
      </c>
      <c r="B280" s="69" t="s">
        <v>21</v>
      </c>
      <c r="C280" s="69" t="s">
        <v>571</v>
      </c>
      <c r="D280" s="70" t="s">
        <v>572</v>
      </c>
      <c r="E280" s="71">
        <f>Розрахунки!BY267</f>
        <v>72622.3</v>
      </c>
      <c r="F280" s="71">
        <f>Розрахунки!BZ267</f>
        <v>0</v>
      </c>
      <c r="G280" s="71">
        <f>Розрахунки!CA267</f>
        <v>0</v>
      </c>
      <c r="H280" s="71">
        <f>Розрахунки!CB267</f>
        <v>0</v>
      </c>
      <c r="I280" s="77">
        <f t="shared" si="11"/>
        <v>72622.3</v>
      </c>
    </row>
    <row r="281" spans="1:9">
      <c r="A281" s="69" t="s">
        <v>542</v>
      </c>
      <c r="B281" s="69" t="s">
        <v>21</v>
      </c>
      <c r="C281" s="69" t="s">
        <v>573</v>
      </c>
      <c r="D281" s="70" t="s">
        <v>574</v>
      </c>
      <c r="E281" s="71">
        <f>Розрахунки!BY268</f>
        <v>137075.5</v>
      </c>
      <c r="F281" s="71">
        <f>Розрахунки!BZ268</f>
        <v>0</v>
      </c>
      <c r="G281" s="71">
        <f>Розрахунки!CA268</f>
        <v>0</v>
      </c>
      <c r="H281" s="71">
        <f>Розрахунки!CB268</f>
        <v>0</v>
      </c>
      <c r="I281" s="77">
        <f t="shared" si="11"/>
        <v>137075.5</v>
      </c>
    </row>
    <row r="282" spans="1:9">
      <c r="A282" s="69" t="s">
        <v>542</v>
      </c>
      <c r="B282" s="69" t="s">
        <v>29</v>
      </c>
      <c r="C282" s="69" t="s">
        <v>575</v>
      </c>
      <c r="D282" s="70" t="s">
        <v>576</v>
      </c>
      <c r="E282" s="71">
        <f>Розрахунки!BY269</f>
        <v>48486.1</v>
      </c>
      <c r="F282" s="71">
        <f>Розрахунки!BZ269</f>
        <v>0</v>
      </c>
      <c r="G282" s="71">
        <f>Розрахунки!CA269</f>
        <v>0</v>
      </c>
      <c r="H282" s="71">
        <f>Розрахунки!CB269</f>
        <v>0</v>
      </c>
      <c r="I282" s="77">
        <f t="shared" si="11"/>
        <v>48486.1</v>
      </c>
    </row>
    <row r="283" spans="1:9">
      <c r="A283" s="69" t="s">
        <v>542</v>
      </c>
      <c r="B283" s="69" t="s">
        <v>29</v>
      </c>
      <c r="C283" s="69" t="s">
        <v>577</v>
      </c>
      <c r="D283" s="70" t="s">
        <v>578</v>
      </c>
      <c r="E283" s="71">
        <f>Розрахунки!BY270</f>
        <v>19332.2</v>
      </c>
      <c r="F283" s="71">
        <f>Розрахунки!BZ270</f>
        <v>0</v>
      </c>
      <c r="G283" s="71">
        <f>Розрахунки!CA270</f>
        <v>0</v>
      </c>
      <c r="H283" s="71">
        <f>Розрахунки!CB270</f>
        <v>0</v>
      </c>
      <c r="I283" s="77">
        <f t="shared" si="11"/>
        <v>19332.2</v>
      </c>
    </row>
    <row r="284" spans="1:9">
      <c r="A284" s="69" t="s">
        <v>542</v>
      </c>
      <c r="B284" s="69" t="s">
        <v>29</v>
      </c>
      <c r="C284" s="69" t="s">
        <v>579</v>
      </c>
      <c r="D284" s="70" t="s">
        <v>580</v>
      </c>
      <c r="E284" s="71">
        <f>Розрахунки!BY271</f>
        <v>19669.5</v>
      </c>
      <c r="F284" s="71">
        <f>Розрахунки!BZ271</f>
        <v>0</v>
      </c>
      <c r="G284" s="71">
        <f>Розрахунки!CA271</f>
        <v>0</v>
      </c>
      <c r="H284" s="71">
        <f>Розрахунки!CB271</f>
        <v>0</v>
      </c>
      <c r="I284" s="77">
        <f t="shared" si="11"/>
        <v>19669.5</v>
      </c>
    </row>
    <row r="285" spans="1:9">
      <c r="A285" s="69" t="s">
        <v>542</v>
      </c>
      <c r="B285" s="69" t="s">
        <v>29</v>
      </c>
      <c r="C285" s="69" t="s">
        <v>581</v>
      </c>
      <c r="D285" s="70" t="s">
        <v>582</v>
      </c>
      <c r="E285" s="71">
        <f>Розрахунки!BY272</f>
        <v>42861.5</v>
      </c>
      <c r="F285" s="71">
        <f>Розрахунки!BZ272</f>
        <v>0</v>
      </c>
      <c r="G285" s="71">
        <f>Розрахунки!CA272</f>
        <v>0</v>
      </c>
      <c r="H285" s="71">
        <f>Розрахунки!CB272</f>
        <v>0</v>
      </c>
      <c r="I285" s="77">
        <f t="shared" si="11"/>
        <v>42861.5</v>
      </c>
    </row>
    <row r="286" spans="1:9">
      <c r="A286" s="69" t="s">
        <v>542</v>
      </c>
      <c r="B286" s="69" t="s">
        <v>29</v>
      </c>
      <c r="C286" s="69" t="s">
        <v>583</v>
      </c>
      <c r="D286" s="70" t="s">
        <v>584</v>
      </c>
      <c r="E286" s="71">
        <f>Розрахунки!BY273</f>
        <v>20443.099999999999</v>
      </c>
      <c r="F286" s="71">
        <f>Розрахунки!BZ273</f>
        <v>0</v>
      </c>
      <c r="G286" s="71">
        <f>Розрахунки!CA273</f>
        <v>0</v>
      </c>
      <c r="H286" s="71">
        <f>Розрахунки!CB273</f>
        <v>0</v>
      </c>
      <c r="I286" s="77">
        <f t="shared" si="11"/>
        <v>20443.099999999999</v>
      </c>
    </row>
    <row r="287" spans="1:9">
      <c r="A287" s="69" t="s">
        <v>542</v>
      </c>
      <c r="B287" s="69" t="s">
        <v>29</v>
      </c>
      <c r="C287" s="69" t="s">
        <v>585</v>
      </c>
      <c r="D287" s="70" t="s">
        <v>586</v>
      </c>
      <c r="E287" s="71">
        <f>Розрахунки!BY274</f>
        <v>37668.699999999997</v>
      </c>
      <c r="F287" s="71">
        <f>Розрахунки!BZ274</f>
        <v>0</v>
      </c>
      <c r="G287" s="71">
        <f>Розрахунки!CA274</f>
        <v>0</v>
      </c>
      <c r="H287" s="71">
        <f>Розрахунки!CB274</f>
        <v>0</v>
      </c>
      <c r="I287" s="77">
        <f t="shared" si="11"/>
        <v>37668.699999999997</v>
      </c>
    </row>
    <row r="288" spans="1:9">
      <c r="A288" s="69" t="s">
        <v>542</v>
      </c>
      <c r="B288" s="69" t="s">
        <v>29</v>
      </c>
      <c r="C288" s="69" t="s">
        <v>587</v>
      </c>
      <c r="D288" s="70" t="s">
        <v>588</v>
      </c>
      <c r="E288" s="71">
        <f>Розрахунки!BY275</f>
        <v>52840.5</v>
      </c>
      <c r="F288" s="71">
        <f>Розрахунки!BZ275</f>
        <v>0</v>
      </c>
      <c r="G288" s="71">
        <f>Розрахунки!CA275</f>
        <v>0</v>
      </c>
      <c r="H288" s="71">
        <f>Розрахунки!CB275</f>
        <v>0</v>
      </c>
      <c r="I288" s="77">
        <f t="shared" si="11"/>
        <v>52840.5</v>
      </c>
    </row>
    <row r="289" spans="1:9">
      <c r="A289" s="69" t="s">
        <v>542</v>
      </c>
      <c r="B289" s="69" t="s">
        <v>29</v>
      </c>
      <c r="C289" s="69" t="s">
        <v>589</v>
      </c>
      <c r="D289" s="70" t="s">
        <v>590</v>
      </c>
      <c r="E289" s="71">
        <f>Розрахунки!BY276</f>
        <v>17514.8</v>
      </c>
      <c r="F289" s="71">
        <f>Розрахунки!BZ276</f>
        <v>0</v>
      </c>
      <c r="G289" s="71">
        <f>Розрахунки!CA276</f>
        <v>0</v>
      </c>
      <c r="H289" s="71">
        <f>Розрахунки!CB276</f>
        <v>0</v>
      </c>
      <c r="I289" s="77">
        <f t="shared" si="11"/>
        <v>17514.8</v>
      </c>
    </row>
    <row r="290" spans="1:9">
      <c r="A290" s="69" t="s">
        <v>542</v>
      </c>
      <c r="B290" s="69" t="s">
        <v>24</v>
      </c>
      <c r="C290" s="69" t="s">
        <v>591</v>
      </c>
      <c r="D290" s="70" t="s">
        <v>592</v>
      </c>
      <c r="E290" s="71">
        <f>Розрахунки!BY277</f>
        <v>12613.6</v>
      </c>
      <c r="F290" s="71">
        <f>Розрахунки!BZ277</f>
        <v>0</v>
      </c>
      <c r="G290" s="71">
        <f>Розрахунки!CA277</f>
        <v>0</v>
      </c>
      <c r="H290" s="71">
        <f>Розрахунки!CB277</f>
        <v>0</v>
      </c>
      <c r="I290" s="77">
        <f t="shared" si="11"/>
        <v>12613.6</v>
      </c>
    </row>
    <row r="291" spans="1:9">
      <c r="A291" s="69" t="s">
        <v>542</v>
      </c>
      <c r="B291" s="69" t="s">
        <v>24</v>
      </c>
      <c r="C291" s="69" t="s">
        <v>593</v>
      </c>
      <c r="D291" s="70" t="s">
        <v>594</v>
      </c>
      <c r="E291" s="71">
        <f>Розрахунки!BY278</f>
        <v>20305.7</v>
      </c>
      <c r="F291" s="71">
        <f>Розрахунки!BZ278</f>
        <v>0</v>
      </c>
      <c r="G291" s="71">
        <f>Розрахунки!CA278</f>
        <v>0</v>
      </c>
      <c r="H291" s="71">
        <f>Розрахунки!CB278</f>
        <v>0</v>
      </c>
      <c r="I291" s="77">
        <f t="shared" si="11"/>
        <v>20305.7</v>
      </c>
    </row>
    <row r="292" spans="1:9">
      <c r="A292" s="69" t="s">
        <v>542</v>
      </c>
      <c r="B292" s="69" t="s">
        <v>24</v>
      </c>
      <c r="C292" s="69" t="s">
        <v>595</v>
      </c>
      <c r="D292" s="70" t="s">
        <v>596</v>
      </c>
      <c r="E292" s="71">
        <f>Розрахунки!BY279</f>
        <v>14873</v>
      </c>
      <c r="F292" s="71">
        <f>Розрахунки!BZ279</f>
        <v>0</v>
      </c>
      <c r="G292" s="71">
        <f>Розрахунки!CA279</f>
        <v>0</v>
      </c>
      <c r="H292" s="71">
        <f>Розрахунки!CB279</f>
        <v>0</v>
      </c>
      <c r="I292" s="77">
        <f t="shared" si="11"/>
        <v>14873</v>
      </c>
    </row>
    <row r="293" spans="1:9">
      <c r="A293" s="69" t="s">
        <v>542</v>
      </c>
      <c r="B293" s="69" t="s">
        <v>24</v>
      </c>
      <c r="C293" s="69" t="s">
        <v>597</v>
      </c>
      <c r="D293" s="70" t="s">
        <v>598</v>
      </c>
      <c r="E293" s="71">
        <f>Розрахунки!BY280</f>
        <v>9419</v>
      </c>
      <c r="F293" s="71">
        <f>Розрахунки!BZ280</f>
        <v>0</v>
      </c>
      <c r="G293" s="71">
        <f>Розрахунки!CA280</f>
        <v>0</v>
      </c>
      <c r="H293" s="71">
        <f>Розрахунки!CB280</f>
        <v>0</v>
      </c>
      <c r="I293" s="77">
        <f t="shared" si="11"/>
        <v>9419</v>
      </c>
    </row>
    <row r="294" spans="1:9">
      <c r="A294" s="69" t="s">
        <v>542</v>
      </c>
      <c r="B294" s="69" t="s">
        <v>24</v>
      </c>
      <c r="C294" s="69" t="s">
        <v>599</v>
      </c>
      <c r="D294" s="70" t="s">
        <v>600</v>
      </c>
      <c r="E294" s="71">
        <f>Розрахунки!BY281</f>
        <v>13944</v>
      </c>
      <c r="F294" s="71">
        <f>Розрахунки!BZ281</f>
        <v>0</v>
      </c>
      <c r="G294" s="71">
        <f>Розрахунки!CA281</f>
        <v>0</v>
      </c>
      <c r="H294" s="71">
        <f>Розрахунки!CB281</f>
        <v>0</v>
      </c>
      <c r="I294" s="77">
        <f t="shared" si="11"/>
        <v>13944</v>
      </c>
    </row>
    <row r="295" spans="1:9">
      <c r="A295" s="69" t="s">
        <v>542</v>
      </c>
      <c r="B295" s="69" t="s">
        <v>24</v>
      </c>
      <c r="C295" s="69" t="s">
        <v>601</v>
      </c>
      <c r="D295" s="70" t="s">
        <v>602</v>
      </c>
      <c r="E295" s="71">
        <f>Розрахунки!BY282</f>
        <v>18200.400000000001</v>
      </c>
      <c r="F295" s="71">
        <f>Розрахунки!BZ282</f>
        <v>0</v>
      </c>
      <c r="G295" s="71">
        <f>Розрахунки!CA282</f>
        <v>0</v>
      </c>
      <c r="H295" s="71">
        <f>Розрахунки!CB282</f>
        <v>0</v>
      </c>
      <c r="I295" s="77">
        <f t="shared" si="11"/>
        <v>18200.400000000001</v>
      </c>
    </row>
    <row r="296" spans="1:9">
      <c r="A296" s="69" t="s">
        <v>542</v>
      </c>
      <c r="B296" s="69" t="s">
        <v>24</v>
      </c>
      <c r="C296" s="69" t="s">
        <v>603</v>
      </c>
      <c r="D296" s="70" t="s">
        <v>604</v>
      </c>
      <c r="E296" s="71">
        <f>Розрахунки!BY283</f>
        <v>14768.1</v>
      </c>
      <c r="F296" s="71">
        <f>Розрахунки!BZ283</f>
        <v>0</v>
      </c>
      <c r="G296" s="71">
        <f>Розрахунки!CA283</f>
        <v>0</v>
      </c>
      <c r="H296" s="71">
        <f>Розрахунки!CB283</f>
        <v>0</v>
      </c>
      <c r="I296" s="77">
        <f t="shared" si="11"/>
        <v>14768.1</v>
      </c>
    </row>
    <row r="297" spans="1:9">
      <c r="A297" s="69" t="s">
        <v>542</v>
      </c>
      <c r="B297" s="69" t="s">
        <v>24</v>
      </c>
      <c r="C297" s="69" t="s">
        <v>605</v>
      </c>
      <c r="D297" s="70" t="s">
        <v>606</v>
      </c>
      <c r="E297" s="71">
        <f>Розрахунки!BY284</f>
        <v>35422.6</v>
      </c>
      <c r="F297" s="71">
        <f>Розрахунки!BZ284</f>
        <v>0</v>
      </c>
      <c r="G297" s="71">
        <f>Розрахунки!CA284</f>
        <v>0</v>
      </c>
      <c r="H297" s="71">
        <f>Розрахунки!CB284</f>
        <v>0</v>
      </c>
      <c r="I297" s="77">
        <f t="shared" si="11"/>
        <v>35422.6</v>
      </c>
    </row>
    <row r="298" spans="1:9">
      <c r="A298" s="69" t="s">
        <v>542</v>
      </c>
      <c r="B298" s="69" t="s">
        <v>24</v>
      </c>
      <c r="C298" s="69" t="s">
        <v>607</v>
      </c>
      <c r="D298" s="70" t="s">
        <v>608</v>
      </c>
      <c r="E298" s="71">
        <f>Розрахунки!BY285</f>
        <v>39168.300000000003</v>
      </c>
      <c r="F298" s="71">
        <f>Розрахунки!BZ285</f>
        <v>0</v>
      </c>
      <c r="G298" s="71">
        <f>Розрахунки!CA285</f>
        <v>0</v>
      </c>
      <c r="H298" s="71">
        <f>Розрахунки!CB285</f>
        <v>0</v>
      </c>
      <c r="I298" s="77">
        <f t="shared" si="11"/>
        <v>39168.300000000003</v>
      </c>
    </row>
    <row r="299" spans="1:9">
      <c r="A299" s="69" t="s">
        <v>542</v>
      </c>
      <c r="B299" s="69" t="s">
        <v>24</v>
      </c>
      <c r="C299" s="69" t="s">
        <v>609</v>
      </c>
      <c r="D299" s="70" t="s">
        <v>610</v>
      </c>
      <c r="E299" s="71">
        <f>Розрахунки!BY286</f>
        <v>24764.400000000001</v>
      </c>
      <c r="F299" s="71">
        <f>Розрахунки!BZ286</f>
        <v>0</v>
      </c>
      <c r="G299" s="71">
        <f>Розрахунки!CA286</f>
        <v>0</v>
      </c>
      <c r="H299" s="71">
        <f>Розрахунки!CB286</f>
        <v>0</v>
      </c>
      <c r="I299" s="77">
        <f t="shared" si="11"/>
        <v>24764.400000000001</v>
      </c>
    </row>
    <row r="300" spans="1:9">
      <c r="A300" s="69" t="s">
        <v>542</v>
      </c>
      <c r="B300" s="69" t="s">
        <v>29</v>
      </c>
      <c r="C300" s="69" t="s">
        <v>611</v>
      </c>
      <c r="D300" s="70" t="s">
        <v>612</v>
      </c>
      <c r="E300" s="71">
        <f>Розрахунки!BY287</f>
        <v>73824</v>
      </c>
      <c r="F300" s="71">
        <f>Розрахунки!BZ287</f>
        <v>0</v>
      </c>
      <c r="G300" s="71">
        <f>Розрахунки!CA287</f>
        <v>0</v>
      </c>
      <c r="H300" s="71">
        <f>Розрахунки!CB287</f>
        <v>0</v>
      </c>
      <c r="I300" s="77">
        <f t="shared" si="11"/>
        <v>73824</v>
      </c>
    </row>
    <row r="301" spans="1:9">
      <c r="A301" s="69" t="s">
        <v>542</v>
      </c>
      <c r="B301" s="69" t="s">
        <v>29</v>
      </c>
      <c r="C301" s="69" t="s">
        <v>613</v>
      </c>
      <c r="D301" s="70" t="s">
        <v>614</v>
      </c>
      <c r="E301" s="71">
        <f>Розрахунки!BY288</f>
        <v>71317.899999999994</v>
      </c>
      <c r="F301" s="71">
        <f>Розрахунки!BZ288</f>
        <v>0</v>
      </c>
      <c r="G301" s="71">
        <f>Розрахунки!CA288</f>
        <v>0</v>
      </c>
      <c r="H301" s="71">
        <f>Розрахунки!CB288</f>
        <v>0</v>
      </c>
      <c r="I301" s="77">
        <f t="shared" si="11"/>
        <v>71317.899999999994</v>
      </c>
    </row>
    <row r="302" spans="1:9">
      <c r="A302" s="69" t="s">
        <v>542</v>
      </c>
      <c r="B302" s="69" t="s">
        <v>24</v>
      </c>
      <c r="C302" s="69" t="s">
        <v>615</v>
      </c>
      <c r="D302" s="70" t="s">
        <v>616</v>
      </c>
      <c r="E302" s="71">
        <f>Розрахунки!BY289</f>
        <v>27183.1</v>
      </c>
      <c r="F302" s="71">
        <f>Розрахунки!BZ289</f>
        <v>0</v>
      </c>
      <c r="G302" s="71">
        <f>Розрахунки!CA289</f>
        <v>0</v>
      </c>
      <c r="H302" s="71">
        <f>Розрахунки!CB289</f>
        <v>0</v>
      </c>
      <c r="I302" s="77">
        <f t="shared" si="11"/>
        <v>27183.1</v>
      </c>
    </row>
    <row r="303" spans="1:9">
      <c r="A303" s="69" t="s">
        <v>542</v>
      </c>
      <c r="B303" s="69" t="s">
        <v>24</v>
      </c>
      <c r="C303" s="69" t="s">
        <v>617</v>
      </c>
      <c r="D303" s="70" t="s">
        <v>618</v>
      </c>
      <c r="E303" s="71">
        <f>Розрахунки!BY290</f>
        <v>11767.4</v>
      </c>
      <c r="F303" s="71">
        <f>Розрахунки!BZ290</f>
        <v>0</v>
      </c>
      <c r="G303" s="71">
        <f>Розрахунки!CA290</f>
        <v>0</v>
      </c>
      <c r="H303" s="71">
        <f>Розрахунки!CB290</f>
        <v>0</v>
      </c>
      <c r="I303" s="77">
        <f t="shared" si="11"/>
        <v>11767.4</v>
      </c>
    </row>
    <row r="304" spans="1:9">
      <c r="A304" s="69" t="s">
        <v>542</v>
      </c>
      <c r="B304" s="69" t="s">
        <v>24</v>
      </c>
      <c r="C304" s="69" t="s">
        <v>619</v>
      </c>
      <c r="D304" s="70" t="s">
        <v>620</v>
      </c>
      <c r="E304" s="71">
        <f>Розрахунки!BY291</f>
        <v>41228.699999999997</v>
      </c>
      <c r="F304" s="71">
        <f>Розрахунки!BZ291</f>
        <v>0</v>
      </c>
      <c r="G304" s="71">
        <f>Розрахунки!CA291</f>
        <v>0</v>
      </c>
      <c r="H304" s="71">
        <f>Розрахунки!CB291</f>
        <v>0</v>
      </c>
      <c r="I304" s="77">
        <f t="shared" si="11"/>
        <v>41228.699999999997</v>
      </c>
    </row>
    <row r="305" spans="1:9">
      <c r="A305" s="69" t="s">
        <v>542</v>
      </c>
      <c r="B305" s="69" t="s">
        <v>21</v>
      </c>
      <c r="C305" s="69" t="s">
        <v>621</v>
      </c>
      <c r="D305" s="70" t="s">
        <v>622</v>
      </c>
      <c r="E305" s="71">
        <f>Розрахунки!BY292</f>
        <v>97797.3</v>
      </c>
      <c r="F305" s="71">
        <f>Розрахунки!BZ292</f>
        <v>0</v>
      </c>
      <c r="G305" s="71">
        <f>Розрахунки!CA292</f>
        <v>0</v>
      </c>
      <c r="H305" s="71">
        <f>Розрахунки!CB292</f>
        <v>0</v>
      </c>
      <c r="I305" s="77">
        <f t="shared" si="11"/>
        <v>97797.3</v>
      </c>
    </row>
    <row r="306" spans="1:9">
      <c r="A306" s="69" t="s">
        <v>542</v>
      </c>
      <c r="B306" s="69" t="s">
        <v>24</v>
      </c>
      <c r="C306" s="69" t="s">
        <v>623</v>
      </c>
      <c r="D306" s="70" t="s">
        <v>624</v>
      </c>
      <c r="E306" s="71">
        <f>Розрахунки!BY293</f>
        <v>29733.8</v>
      </c>
      <c r="F306" s="71">
        <f>Розрахунки!BZ293</f>
        <v>0</v>
      </c>
      <c r="G306" s="71">
        <f>Розрахунки!CA293</f>
        <v>0</v>
      </c>
      <c r="H306" s="71">
        <f>Розрахунки!CB293</f>
        <v>0</v>
      </c>
      <c r="I306" s="77">
        <f t="shared" si="11"/>
        <v>29733.8</v>
      </c>
    </row>
    <row r="307" spans="1:9">
      <c r="A307" s="69" t="s">
        <v>542</v>
      </c>
      <c r="B307" s="69" t="s">
        <v>29</v>
      </c>
      <c r="C307" s="69" t="s">
        <v>625</v>
      </c>
      <c r="D307" s="70" t="s">
        <v>626</v>
      </c>
      <c r="E307" s="71">
        <f>Розрахунки!BY294</f>
        <v>43738.400000000001</v>
      </c>
      <c r="F307" s="71">
        <f>Розрахунки!BZ294</f>
        <v>0</v>
      </c>
      <c r="G307" s="71">
        <f>Розрахунки!CA294</f>
        <v>0</v>
      </c>
      <c r="H307" s="71">
        <f>Розрахунки!CB294</f>
        <v>0</v>
      </c>
      <c r="I307" s="77">
        <f t="shared" si="11"/>
        <v>43738.400000000001</v>
      </c>
    </row>
    <row r="308" spans="1:9">
      <c r="A308" s="69" t="s">
        <v>542</v>
      </c>
      <c r="B308" s="69" t="s">
        <v>21</v>
      </c>
      <c r="C308" s="69" t="s">
        <v>627</v>
      </c>
      <c r="D308" s="70" t="s">
        <v>628</v>
      </c>
      <c r="E308" s="71">
        <f>Розрахунки!BY295</f>
        <v>65315.6</v>
      </c>
      <c r="F308" s="71">
        <f>Розрахунки!BZ295</f>
        <v>0</v>
      </c>
      <c r="G308" s="71">
        <f>Розрахунки!CA295</f>
        <v>0</v>
      </c>
      <c r="H308" s="71">
        <f>Розрахунки!CB295</f>
        <v>0</v>
      </c>
      <c r="I308" s="77">
        <f t="shared" si="11"/>
        <v>65315.6</v>
      </c>
    </row>
    <row r="309" spans="1:9">
      <c r="A309" s="69" t="s">
        <v>542</v>
      </c>
      <c r="B309" s="69" t="s">
        <v>24</v>
      </c>
      <c r="C309" s="69" t="s">
        <v>629</v>
      </c>
      <c r="D309" s="70" t="s">
        <v>630</v>
      </c>
      <c r="E309" s="71">
        <f>Розрахунки!BY296</f>
        <v>25814.2</v>
      </c>
      <c r="F309" s="71">
        <f>Розрахунки!BZ296</f>
        <v>0</v>
      </c>
      <c r="G309" s="71">
        <f>Розрахунки!CA296</f>
        <v>0</v>
      </c>
      <c r="H309" s="71">
        <f>Розрахунки!CB296</f>
        <v>0</v>
      </c>
      <c r="I309" s="77">
        <f t="shared" si="11"/>
        <v>25814.2</v>
      </c>
    </row>
    <row r="310" spans="1:9">
      <c r="A310" s="69" t="s">
        <v>542</v>
      </c>
      <c r="B310" s="69" t="s">
        <v>24</v>
      </c>
      <c r="C310" s="69" t="s">
        <v>631</v>
      </c>
      <c r="D310" s="70" t="s">
        <v>632</v>
      </c>
      <c r="E310" s="71">
        <f>Розрахунки!BY297</f>
        <v>23735.9</v>
      </c>
      <c r="F310" s="71">
        <f>Розрахунки!BZ297</f>
        <v>0</v>
      </c>
      <c r="G310" s="71">
        <f>Розрахунки!CA297</f>
        <v>0</v>
      </c>
      <c r="H310" s="71">
        <f>Розрахунки!CB297</f>
        <v>0</v>
      </c>
      <c r="I310" s="77">
        <f t="shared" si="11"/>
        <v>23735.9</v>
      </c>
    </row>
    <row r="311" spans="1:9">
      <c r="A311" s="69" t="s">
        <v>542</v>
      </c>
      <c r="B311" s="69" t="s">
        <v>24</v>
      </c>
      <c r="C311" s="69" t="s">
        <v>633</v>
      </c>
      <c r="D311" s="70" t="s">
        <v>634</v>
      </c>
      <c r="E311" s="71">
        <f>Розрахунки!BY298</f>
        <v>18153.2</v>
      </c>
      <c r="F311" s="71">
        <f>Розрахунки!BZ298</f>
        <v>0</v>
      </c>
      <c r="G311" s="71">
        <f>Розрахунки!CA298</f>
        <v>0</v>
      </c>
      <c r="H311" s="71">
        <f>Розрахунки!CB298</f>
        <v>0</v>
      </c>
      <c r="I311" s="77">
        <f t="shared" si="11"/>
        <v>18153.2</v>
      </c>
    </row>
    <row r="312" spans="1:9">
      <c r="A312" s="69" t="s">
        <v>542</v>
      </c>
      <c r="B312" s="69" t="s">
        <v>24</v>
      </c>
      <c r="C312" s="69" t="s">
        <v>635</v>
      </c>
      <c r="D312" s="70" t="s">
        <v>636</v>
      </c>
      <c r="E312" s="71">
        <f>Розрахунки!BY299</f>
        <v>15115.3</v>
      </c>
      <c r="F312" s="71">
        <f>Розрахунки!BZ299</f>
        <v>0</v>
      </c>
      <c r="G312" s="71">
        <f>Розрахунки!CA299</f>
        <v>0</v>
      </c>
      <c r="H312" s="71">
        <f>Розрахунки!CB299</f>
        <v>0</v>
      </c>
      <c r="I312" s="77">
        <f t="shared" si="11"/>
        <v>15115.3</v>
      </c>
    </row>
    <row r="313" spans="1:9">
      <c r="A313" s="69" t="s">
        <v>542</v>
      </c>
      <c r="B313" s="69" t="s">
        <v>29</v>
      </c>
      <c r="C313" s="69" t="s">
        <v>637</v>
      </c>
      <c r="D313" s="70" t="s">
        <v>638</v>
      </c>
      <c r="E313" s="71">
        <f>Розрахунки!BY300</f>
        <v>25534.6</v>
      </c>
      <c r="F313" s="71">
        <f>Розрахунки!BZ300</f>
        <v>0</v>
      </c>
      <c r="G313" s="71">
        <f>Розрахунки!CA300</f>
        <v>0</v>
      </c>
      <c r="H313" s="71">
        <f>Розрахунки!CB300</f>
        <v>0</v>
      </c>
      <c r="I313" s="77">
        <f t="shared" si="11"/>
        <v>25534.6</v>
      </c>
    </row>
    <row r="314" spans="1:9">
      <c r="A314" s="69" t="s">
        <v>542</v>
      </c>
      <c r="B314" s="69" t="s">
        <v>24</v>
      </c>
      <c r="C314" s="69" t="s">
        <v>639</v>
      </c>
      <c r="D314" s="70" t="s">
        <v>640</v>
      </c>
      <c r="E314" s="71">
        <f>Розрахунки!BY301</f>
        <v>27310.2</v>
      </c>
      <c r="F314" s="71">
        <f>Розрахунки!BZ301</f>
        <v>0</v>
      </c>
      <c r="G314" s="71">
        <f>Розрахунки!CA301</f>
        <v>0</v>
      </c>
      <c r="H314" s="71">
        <f>Розрахунки!CB301</f>
        <v>0</v>
      </c>
      <c r="I314" s="77">
        <f t="shared" si="11"/>
        <v>27310.2</v>
      </c>
    </row>
    <row r="315" spans="1:9">
      <c r="A315" s="69" t="s">
        <v>542</v>
      </c>
      <c r="B315" s="69" t="s">
        <v>21</v>
      </c>
      <c r="C315" s="69" t="s">
        <v>641</v>
      </c>
      <c r="D315" s="70" t="s">
        <v>642</v>
      </c>
      <c r="E315" s="71">
        <f>Розрахунки!BY302</f>
        <v>48634.3</v>
      </c>
      <c r="F315" s="71">
        <f>Розрахунки!BZ302</f>
        <v>0</v>
      </c>
      <c r="G315" s="71">
        <f>Розрахунки!CA302</f>
        <v>0</v>
      </c>
      <c r="H315" s="71">
        <f>Розрахунки!CB302</f>
        <v>0</v>
      </c>
      <c r="I315" s="77">
        <f t="shared" si="11"/>
        <v>48634.3</v>
      </c>
    </row>
    <row r="316" spans="1:9">
      <c r="A316" s="69" t="s">
        <v>542</v>
      </c>
      <c r="B316" s="69" t="s">
        <v>24</v>
      </c>
      <c r="C316" s="69" t="s">
        <v>643</v>
      </c>
      <c r="D316" s="70" t="s">
        <v>644</v>
      </c>
      <c r="E316" s="71">
        <f>Розрахунки!BY303</f>
        <v>13397.7</v>
      </c>
      <c r="F316" s="71">
        <f>Розрахунки!BZ303</f>
        <v>0</v>
      </c>
      <c r="G316" s="71">
        <f>Розрахунки!CA303</f>
        <v>0</v>
      </c>
      <c r="H316" s="71">
        <f>Розрахунки!CB303</f>
        <v>0</v>
      </c>
      <c r="I316" s="77">
        <f t="shared" si="11"/>
        <v>13397.7</v>
      </c>
    </row>
    <row r="317" spans="1:9">
      <c r="A317" s="69" t="s">
        <v>542</v>
      </c>
      <c r="B317" s="69" t="s">
        <v>78</v>
      </c>
      <c r="C317" s="69" t="s">
        <v>645</v>
      </c>
      <c r="D317" s="70" t="s">
        <v>646</v>
      </c>
      <c r="E317" s="71">
        <f>Розрахунки!BY304</f>
        <v>498137.2</v>
      </c>
      <c r="F317" s="71">
        <f>Розрахунки!BZ304</f>
        <v>22653.1</v>
      </c>
      <c r="G317" s="71">
        <f>Розрахунки!CA304</f>
        <v>0</v>
      </c>
      <c r="H317" s="71">
        <f>Розрахунки!CB304</f>
        <v>0</v>
      </c>
      <c r="I317" s="77">
        <f t="shared" si="11"/>
        <v>520790.3</v>
      </c>
    </row>
    <row r="318" spans="1:9">
      <c r="A318" s="69" t="s">
        <v>542</v>
      </c>
      <c r="B318" s="69" t="s">
        <v>78</v>
      </c>
      <c r="C318" s="69" t="s">
        <v>647</v>
      </c>
      <c r="D318" s="70" t="s">
        <v>648</v>
      </c>
      <c r="E318" s="71">
        <f>Розрахунки!BY305</f>
        <v>120654.9</v>
      </c>
      <c r="F318" s="71">
        <f>Розрахунки!BZ305</f>
        <v>0</v>
      </c>
      <c r="G318" s="71">
        <f>Розрахунки!CA305</f>
        <v>0</v>
      </c>
      <c r="H318" s="71">
        <f>Розрахунки!CB305</f>
        <v>0</v>
      </c>
      <c r="I318" s="77">
        <f t="shared" si="11"/>
        <v>120654.9</v>
      </c>
    </row>
    <row r="319" spans="1:9">
      <c r="A319" s="69" t="s">
        <v>542</v>
      </c>
      <c r="B319" s="69" t="s">
        <v>24</v>
      </c>
      <c r="C319" s="69" t="s">
        <v>649</v>
      </c>
      <c r="D319" s="70" t="s">
        <v>650</v>
      </c>
      <c r="E319" s="71">
        <f>Розрахунки!BY306</f>
        <v>18717.3</v>
      </c>
      <c r="F319" s="71">
        <f>Розрахунки!BZ306</f>
        <v>0</v>
      </c>
      <c r="G319" s="71">
        <f>Розрахунки!CA306</f>
        <v>0</v>
      </c>
      <c r="H319" s="71">
        <f>Розрахунки!CB306</f>
        <v>0</v>
      </c>
      <c r="I319" s="77">
        <f t="shared" si="11"/>
        <v>18717.3</v>
      </c>
    </row>
    <row r="320" spans="1:9">
      <c r="A320" s="69" t="s">
        <v>542</v>
      </c>
      <c r="B320" s="69" t="s">
        <v>24</v>
      </c>
      <c r="C320" s="69" t="s">
        <v>651</v>
      </c>
      <c r="D320" s="70" t="s">
        <v>652</v>
      </c>
      <c r="E320" s="71">
        <f>Розрахунки!BY307</f>
        <v>5747.8</v>
      </c>
      <c r="F320" s="71">
        <f>Розрахунки!BZ307</f>
        <v>0</v>
      </c>
      <c r="G320" s="71">
        <f>Розрахунки!CA307</f>
        <v>0</v>
      </c>
      <c r="H320" s="71">
        <f>Розрахунки!CB307</f>
        <v>0</v>
      </c>
      <c r="I320" s="77">
        <f t="shared" si="11"/>
        <v>5747.8</v>
      </c>
    </row>
    <row r="321" spans="1:9">
      <c r="A321" s="69" t="s">
        <v>542</v>
      </c>
      <c r="B321" s="69" t="s">
        <v>24</v>
      </c>
      <c r="C321" s="69" t="s">
        <v>653</v>
      </c>
      <c r="D321" s="70" t="s">
        <v>654</v>
      </c>
      <c r="E321" s="71">
        <f>Розрахунки!BY308</f>
        <v>19240.3</v>
      </c>
      <c r="F321" s="71">
        <f>Розрахунки!BZ308</f>
        <v>0</v>
      </c>
      <c r="G321" s="71">
        <f>Розрахунки!CA308</f>
        <v>0</v>
      </c>
      <c r="H321" s="71">
        <f>Розрахунки!CB308</f>
        <v>0</v>
      </c>
      <c r="I321" s="77">
        <f t="shared" si="11"/>
        <v>19240.3</v>
      </c>
    </row>
    <row r="322" spans="1:9">
      <c r="A322" s="69" t="s">
        <v>542</v>
      </c>
      <c r="B322" s="69" t="s">
        <v>21</v>
      </c>
      <c r="C322" s="69" t="s">
        <v>655</v>
      </c>
      <c r="D322" s="70" t="s">
        <v>656</v>
      </c>
      <c r="E322" s="71">
        <f>Розрахунки!BY309</f>
        <v>55576.3</v>
      </c>
      <c r="F322" s="71">
        <f>Розрахунки!BZ309</f>
        <v>0</v>
      </c>
      <c r="G322" s="71">
        <f>Розрахунки!CA309</f>
        <v>0</v>
      </c>
      <c r="H322" s="71">
        <f>Розрахунки!CB309</f>
        <v>0</v>
      </c>
      <c r="I322" s="77">
        <f t="shared" si="11"/>
        <v>55576.3</v>
      </c>
    </row>
    <row r="323" spans="1:9">
      <c r="A323" s="69" t="s">
        <v>542</v>
      </c>
      <c r="B323" s="69" t="s">
        <v>78</v>
      </c>
      <c r="C323" s="69" t="s">
        <v>657</v>
      </c>
      <c r="D323" s="70" t="s">
        <v>658</v>
      </c>
      <c r="E323" s="71">
        <f>Розрахунки!BY310</f>
        <v>139295.9</v>
      </c>
      <c r="F323" s="71">
        <f>Розрахунки!BZ310</f>
        <v>0</v>
      </c>
      <c r="G323" s="71">
        <f>Розрахунки!CA310</f>
        <v>0</v>
      </c>
      <c r="H323" s="71">
        <f>Розрахунки!CB310</f>
        <v>0</v>
      </c>
      <c r="I323" s="77">
        <f t="shared" si="11"/>
        <v>139295.9</v>
      </c>
    </row>
    <row r="324" spans="1:9">
      <c r="A324" s="69" t="s">
        <v>542</v>
      </c>
      <c r="B324" s="69" t="s">
        <v>24</v>
      </c>
      <c r="C324" s="69" t="s">
        <v>659</v>
      </c>
      <c r="D324" s="70" t="s">
        <v>660</v>
      </c>
      <c r="E324" s="71">
        <f>Розрахунки!BY311</f>
        <v>27231.9</v>
      </c>
      <c r="F324" s="71">
        <f>Розрахунки!BZ311</f>
        <v>0</v>
      </c>
      <c r="G324" s="71">
        <f>Розрахунки!CA311</f>
        <v>0</v>
      </c>
      <c r="H324" s="71">
        <f>Розрахунки!CB311</f>
        <v>0</v>
      </c>
      <c r="I324" s="77">
        <f t="shared" si="11"/>
        <v>27231.9</v>
      </c>
    </row>
    <row r="325" spans="1:9">
      <c r="A325" s="69" t="s">
        <v>542</v>
      </c>
      <c r="B325" s="69" t="s">
        <v>24</v>
      </c>
      <c r="C325" s="69" t="s">
        <v>661</v>
      </c>
      <c r="D325" s="70" t="s">
        <v>662</v>
      </c>
      <c r="E325" s="71">
        <f>Розрахунки!BY312</f>
        <v>15986.2</v>
      </c>
      <c r="F325" s="71">
        <f>Розрахунки!BZ312</f>
        <v>0</v>
      </c>
      <c r="G325" s="71">
        <f>Розрахунки!CA312</f>
        <v>0</v>
      </c>
      <c r="H325" s="71">
        <f>Розрахунки!CB312</f>
        <v>0</v>
      </c>
      <c r="I325" s="77">
        <f t="shared" si="11"/>
        <v>15986.2</v>
      </c>
    </row>
    <row r="326" spans="1:9">
      <c r="A326" s="69" t="s">
        <v>542</v>
      </c>
      <c r="B326" s="69" t="s">
        <v>24</v>
      </c>
      <c r="C326" s="69" t="s">
        <v>663</v>
      </c>
      <c r="D326" s="70" t="s">
        <v>664</v>
      </c>
      <c r="E326" s="71">
        <f>Розрахунки!BY313</f>
        <v>9480.2999999999993</v>
      </c>
      <c r="F326" s="71">
        <f>Розрахунки!BZ313</f>
        <v>0</v>
      </c>
      <c r="G326" s="71">
        <f>Розрахунки!CA313</f>
        <v>0</v>
      </c>
      <c r="H326" s="71">
        <f>Розрахунки!CB313</f>
        <v>0</v>
      </c>
      <c r="I326" s="77">
        <f t="shared" ref="I326:I389" si="14">SUM(E326:H326)</f>
        <v>9480.2999999999993</v>
      </c>
    </row>
    <row r="327" spans="1:9">
      <c r="A327" s="69" t="s">
        <v>542</v>
      </c>
      <c r="B327" s="69" t="s">
        <v>29</v>
      </c>
      <c r="C327" s="69" t="s">
        <v>665</v>
      </c>
      <c r="D327" s="70" t="s">
        <v>666</v>
      </c>
      <c r="E327" s="71">
        <f>Розрахунки!BY314</f>
        <v>7263.9</v>
      </c>
      <c r="F327" s="71">
        <f>Розрахунки!BZ314</f>
        <v>0</v>
      </c>
      <c r="G327" s="71">
        <f>Розрахунки!CA314</f>
        <v>0</v>
      </c>
      <c r="H327" s="71">
        <f>Розрахунки!CB314</f>
        <v>0</v>
      </c>
      <c r="I327" s="77">
        <f t="shared" si="14"/>
        <v>7263.9</v>
      </c>
    </row>
    <row r="328" spans="1:9">
      <c r="A328" s="69" t="s">
        <v>542</v>
      </c>
      <c r="B328" s="69" t="s">
        <v>78</v>
      </c>
      <c r="C328" s="69" t="s">
        <v>667</v>
      </c>
      <c r="D328" s="70" t="s">
        <v>668</v>
      </c>
      <c r="E328" s="71">
        <f>Розрахунки!BY315</f>
        <v>156313</v>
      </c>
      <c r="F328" s="71">
        <f>Розрахунки!BZ315</f>
        <v>0</v>
      </c>
      <c r="G328" s="71">
        <f>Розрахунки!CA315</f>
        <v>0</v>
      </c>
      <c r="H328" s="71">
        <f>Розрахунки!CB315</f>
        <v>0</v>
      </c>
      <c r="I328" s="77">
        <f t="shared" si="14"/>
        <v>156313</v>
      </c>
    </row>
    <row r="329" spans="1:9">
      <c r="A329" s="69" t="s">
        <v>542</v>
      </c>
      <c r="B329" s="69" t="s">
        <v>78</v>
      </c>
      <c r="C329" s="69" t="s">
        <v>669</v>
      </c>
      <c r="D329" s="70" t="s">
        <v>670</v>
      </c>
      <c r="E329" s="71">
        <f>Розрахунки!BY316</f>
        <v>94326.399999999994</v>
      </c>
      <c r="F329" s="71">
        <f>Розрахунки!BZ316</f>
        <v>0</v>
      </c>
      <c r="G329" s="71">
        <f>Розрахунки!CA316</f>
        <v>0</v>
      </c>
      <c r="H329" s="71">
        <f>Розрахунки!CB316</f>
        <v>0</v>
      </c>
      <c r="I329" s="77">
        <f t="shared" si="14"/>
        <v>94326.399999999994</v>
      </c>
    </row>
    <row r="330" spans="1:9">
      <c r="A330" s="69" t="s">
        <v>542</v>
      </c>
      <c r="B330" s="69" t="s">
        <v>29</v>
      </c>
      <c r="C330" s="69" t="s">
        <v>671</v>
      </c>
      <c r="D330" s="70" t="s">
        <v>672</v>
      </c>
      <c r="E330" s="71">
        <f>Розрахунки!BY317</f>
        <v>49933.9</v>
      </c>
      <c r="F330" s="71">
        <f>Розрахунки!BZ317</f>
        <v>0</v>
      </c>
      <c r="G330" s="71">
        <f>Розрахунки!CA317</f>
        <v>0</v>
      </c>
      <c r="H330" s="71">
        <f>Розрахунки!CB317</f>
        <v>0</v>
      </c>
      <c r="I330" s="77">
        <f t="shared" si="14"/>
        <v>49933.9</v>
      </c>
    </row>
    <row r="331" spans="1:9">
      <c r="A331" s="69" t="s">
        <v>542</v>
      </c>
      <c r="B331" s="69" t="s">
        <v>29</v>
      </c>
      <c r="C331" s="69" t="s">
        <v>673</v>
      </c>
      <c r="D331" s="70" t="s">
        <v>674</v>
      </c>
      <c r="E331" s="71">
        <f>Розрахунки!BY318</f>
        <v>56196.6</v>
      </c>
      <c r="F331" s="71">
        <f>Розрахунки!BZ318</f>
        <v>0</v>
      </c>
      <c r="G331" s="71">
        <f>Розрахунки!CA318</f>
        <v>0</v>
      </c>
      <c r="H331" s="71">
        <f>Розрахунки!CB318</f>
        <v>0</v>
      </c>
      <c r="I331" s="77">
        <f t="shared" si="14"/>
        <v>56196.6</v>
      </c>
    </row>
    <row r="332" spans="1:9">
      <c r="A332" s="69" t="s">
        <v>542</v>
      </c>
      <c r="B332" s="69" t="s">
        <v>29</v>
      </c>
      <c r="C332" s="69" t="s">
        <v>675</v>
      </c>
      <c r="D332" s="70" t="s">
        <v>676</v>
      </c>
      <c r="E332" s="71">
        <f>Розрахунки!BY319</f>
        <v>56430.5</v>
      </c>
      <c r="F332" s="71">
        <f>Розрахунки!BZ319</f>
        <v>0</v>
      </c>
      <c r="G332" s="71">
        <f>Розрахунки!CA319</f>
        <v>0</v>
      </c>
      <c r="H332" s="71">
        <f>Розрахунки!CB319</f>
        <v>0</v>
      </c>
      <c r="I332" s="77">
        <f t="shared" si="14"/>
        <v>56430.5</v>
      </c>
    </row>
    <row r="333" spans="1:9">
      <c r="A333" s="69" t="s">
        <v>542</v>
      </c>
      <c r="B333" s="69" t="s">
        <v>29</v>
      </c>
      <c r="C333" s="69" t="s">
        <v>677</v>
      </c>
      <c r="D333" s="70" t="s">
        <v>678</v>
      </c>
      <c r="E333" s="71">
        <f>Розрахунки!BY320</f>
        <v>52460.3</v>
      </c>
      <c r="F333" s="71">
        <f>Розрахунки!BZ320</f>
        <v>0</v>
      </c>
      <c r="G333" s="71">
        <f>Розрахунки!CA320</f>
        <v>0</v>
      </c>
      <c r="H333" s="71">
        <f>Розрахунки!CB320</f>
        <v>0</v>
      </c>
      <c r="I333" s="77">
        <f t="shared" si="14"/>
        <v>52460.3</v>
      </c>
    </row>
    <row r="334" spans="1:9">
      <c r="A334" s="69" t="s">
        <v>542</v>
      </c>
      <c r="B334" s="69" t="s">
        <v>24</v>
      </c>
      <c r="C334" s="69" t="s">
        <v>679</v>
      </c>
      <c r="D334" s="70" t="s">
        <v>680</v>
      </c>
      <c r="E334" s="71">
        <f>Розрахунки!BY321</f>
        <v>28475.1</v>
      </c>
      <c r="F334" s="71">
        <f>Розрахунки!BZ321</f>
        <v>0</v>
      </c>
      <c r="G334" s="71">
        <f>Розрахунки!CA321</f>
        <v>0</v>
      </c>
      <c r="H334" s="71">
        <f>Розрахунки!CB321</f>
        <v>0</v>
      </c>
      <c r="I334" s="77">
        <f t="shared" si="14"/>
        <v>28475.1</v>
      </c>
    </row>
    <row r="335" spans="1:9">
      <c r="A335" s="69" t="s">
        <v>681</v>
      </c>
      <c r="B335" s="69" t="s">
        <v>12</v>
      </c>
      <c r="C335" s="69" t="s">
        <v>682</v>
      </c>
      <c r="D335" s="70" t="s">
        <v>683</v>
      </c>
      <c r="E335" s="75">
        <f>SUM(E336:E337)</f>
        <v>3808379.9000000008</v>
      </c>
      <c r="F335" s="75">
        <f t="shared" ref="F335:H335" si="15">SUM(F336:F337)</f>
        <v>47843.799999999996</v>
      </c>
      <c r="G335" s="75">
        <f t="shared" si="15"/>
        <v>7680.8</v>
      </c>
      <c r="H335" s="75">
        <f t="shared" si="15"/>
        <v>48819.7</v>
      </c>
      <c r="I335" s="75">
        <f t="shared" ref="I335" si="16">SUM(I336:I337)</f>
        <v>3912724.2000000011</v>
      </c>
    </row>
    <row r="336" spans="1:9">
      <c r="A336" s="69" t="s">
        <v>681</v>
      </c>
      <c r="B336" s="69" t="s">
        <v>15</v>
      </c>
      <c r="C336" s="69" t="s">
        <v>684</v>
      </c>
      <c r="D336" s="70" t="s">
        <v>685</v>
      </c>
      <c r="E336" s="71">
        <f>Розрахунки!BY322</f>
        <v>57292.800000000003</v>
      </c>
      <c r="F336" s="71">
        <f>Розрахунки!BZ322</f>
        <v>44116.1</v>
      </c>
      <c r="G336" s="71">
        <f>Розрахунки!CA322</f>
        <v>7680.8</v>
      </c>
      <c r="H336" s="71">
        <f>Розрахунки!CB322</f>
        <v>48819.7</v>
      </c>
      <c r="I336" s="77">
        <f t="shared" si="14"/>
        <v>157909.4</v>
      </c>
    </row>
    <row r="337" spans="1:9">
      <c r="A337" s="69" t="s">
        <v>681</v>
      </c>
      <c r="B337" s="69" t="s">
        <v>18</v>
      </c>
      <c r="C337" s="69" t="s">
        <v>686</v>
      </c>
      <c r="D337" s="70" t="s">
        <v>687</v>
      </c>
      <c r="E337" s="78">
        <f>SUM(E338:E401)</f>
        <v>3751087.100000001</v>
      </c>
      <c r="F337" s="78">
        <f t="shared" ref="F337:H337" si="17">SUM(F338:F401)</f>
        <v>3727.7</v>
      </c>
      <c r="G337" s="78">
        <f t="shared" si="17"/>
        <v>0</v>
      </c>
      <c r="H337" s="78">
        <f t="shared" si="17"/>
        <v>0</v>
      </c>
      <c r="I337" s="77">
        <f t="shared" si="14"/>
        <v>3754814.8000000012</v>
      </c>
    </row>
    <row r="338" spans="1:9">
      <c r="A338" s="69" t="s">
        <v>681</v>
      </c>
      <c r="B338" s="69" t="s">
        <v>24</v>
      </c>
      <c r="C338" s="69" t="s">
        <v>688</v>
      </c>
      <c r="D338" s="70" t="s">
        <v>689</v>
      </c>
      <c r="E338" s="71">
        <f>Розрахунки!BY323</f>
        <v>48445.3</v>
      </c>
      <c r="F338" s="71">
        <f>Розрахунки!BZ323</f>
        <v>0</v>
      </c>
      <c r="G338" s="71">
        <f>Розрахунки!CA323</f>
        <v>0</v>
      </c>
      <c r="H338" s="71">
        <f>Розрахунки!CB323</f>
        <v>0</v>
      </c>
      <c r="I338" s="77">
        <f t="shared" si="14"/>
        <v>48445.3</v>
      </c>
    </row>
    <row r="339" spans="1:9">
      <c r="A339" s="69" t="s">
        <v>681</v>
      </c>
      <c r="B339" s="69" t="s">
        <v>21</v>
      </c>
      <c r="C339" s="69" t="s">
        <v>690</v>
      </c>
      <c r="D339" s="70" t="s">
        <v>691</v>
      </c>
      <c r="E339" s="71">
        <f>Розрахунки!BY324</f>
        <v>71403.399999999994</v>
      </c>
      <c r="F339" s="71">
        <f>Розрахунки!BZ324</f>
        <v>0</v>
      </c>
      <c r="G339" s="71">
        <f>Розрахунки!CA324</f>
        <v>0</v>
      </c>
      <c r="H339" s="71">
        <f>Розрахунки!CB324</f>
        <v>0</v>
      </c>
      <c r="I339" s="77">
        <f t="shared" si="14"/>
        <v>71403.399999999994</v>
      </c>
    </row>
    <row r="340" spans="1:9">
      <c r="A340" s="69" t="s">
        <v>681</v>
      </c>
      <c r="B340" s="69" t="s">
        <v>24</v>
      </c>
      <c r="C340" s="69" t="s">
        <v>692</v>
      </c>
      <c r="D340" s="70" t="s">
        <v>693</v>
      </c>
      <c r="E340" s="71">
        <f>Розрахунки!BY325</f>
        <v>40937.599999999999</v>
      </c>
      <c r="F340" s="71">
        <f>Розрахунки!BZ325</f>
        <v>0</v>
      </c>
      <c r="G340" s="71">
        <f>Розрахунки!CA325</f>
        <v>0</v>
      </c>
      <c r="H340" s="71">
        <f>Розрахунки!CB325</f>
        <v>0</v>
      </c>
      <c r="I340" s="77">
        <f t="shared" si="14"/>
        <v>40937.599999999999</v>
      </c>
    </row>
    <row r="341" spans="1:9">
      <c r="A341" s="69" t="s">
        <v>681</v>
      </c>
      <c r="B341" s="69" t="s">
        <v>21</v>
      </c>
      <c r="C341" s="69" t="s">
        <v>694</v>
      </c>
      <c r="D341" s="70" t="s">
        <v>695</v>
      </c>
      <c r="E341" s="71">
        <f>Розрахунки!BY326</f>
        <v>116590.7</v>
      </c>
      <c r="F341" s="71">
        <f>Розрахунки!BZ326</f>
        <v>0</v>
      </c>
      <c r="G341" s="71">
        <f>Розрахунки!CA326</f>
        <v>0</v>
      </c>
      <c r="H341" s="71">
        <f>Розрахунки!CB326</f>
        <v>0</v>
      </c>
      <c r="I341" s="77">
        <f t="shared" si="14"/>
        <v>116590.7</v>
      </c>
    </row>
    <row r="342" spans="1:9">
      <c r="A342" s="69" t="s">
        <v>681</v>
      </c>
      <c r="B342" s="69" t="s">
        <v>21</v>
      </c>
      <c r="C342" s="69" t="s">
        <v>696</v>
      </c>
      <c r="D342" s="70" t="s">
        <v>697</v>
      </c>
      <c r="E342" s="71">
        <f>Розрахунки!BY327</f>
        <v>32829.1</v>
      </c>
      <c r="F342" s="71">
        <f>Розрахунки!BZ327</f>
        <v>0</v>
      </c>
      <c r="G342" s="71">
        <f>Розрахунки!CA327</f>
        <v>0</v>
      </c>
      <c r="H342" s="71">
        <f>Розрахунки!CB327</f>
        <v>0</v>
      </c>
      <c r="I342" s="77">
        <f t="shared" si="14"/>
        <v>32829.1</v>
      </c>
    </row>
    <row r="343" spans="1:9">
      <c r="A343" s="69" t="s">
        <v>681</v>
      </c>
      <c r="B343" s="69" t="s">
        <v>24</v>
      </c>
      <c r="C343" s="69" t="s">
        <v>698</v>
      </c>
      <c r="D343" s="70" t="s">
        <v>699</v>
      </c>
      <c r="E343" s="71">
        <f>Розрахунки!BY328</f>
        <v>27105.8</v>
      </c>
      <c r="F343" s="71">
        <f>Розрахунки!BZ328</f>
        <v>0</v>
      </c>
      <c r="G343" s="71">
        <f>Розрахунки!CA328</f>
        <v>0</v>
      </c>
      <c r="H343" s="71">
        <f>Розрахунки!CB328</f>
        <v>0</v>
      </c>
      <c r="I343" s="77">
        <f t="shared" si="14"/>
        <v>27105.8</v>
      </c>
    </row>
    <row r="344" spans="1:9">
      <c r="A344" s="69" t="s">
        <v>681</v>
      </c>
      <c r="B344" s="69" t="s">
        <v>78</v>
      </c>
      <c r="C344" s="69" t="s">
        <v>700</v>
      </c>
      <c r="D344" s="70" t="s">
        <v>701</v>
      </c>
      <c r="E344" s="71">
        <f>Розрахунки!BY329</f>
        <v>239423.6</v>
      </c>
      <c r="F344" s="71">
        <f>Розрахунки!BZ329</f>
        <v>0</v>
      </c>
      <c r="G344" s="71">
        <f>Розрахунки!CA329</f>
        <v>0</v>
      </c>
      <c r="H344" s="71">
        <f>Розрахунки!CB329</f>
        <v>0</v>
      </c>
      <c r="I344" s="77">
        <f t="shared" si="14"/>
        <v>239423.6</v>
      </c>
    </row>
    <row r="345" spans="1:9">
      <c r="A345" s="69" t="s">
        <v>681</v>
      </c>
      <c r="B345" s="69" t="s">
        <v>29</v>
      </c>
      <c r="C345" s="69" t="s">
        <v>702</v>
      </c>
      <c r="D345" s="70" t="s">
        <v>703</v>
      </c>
      <c r="E345" s="71">
        <f>Розрахунки!BY330</f>
        <v>26731.3</v>
      </c>
      <c r="F345" s="71">
        <f>Розрахунки!BZ330</f>
        <v>0</v>
      </c>
      <c r="G345" s="71">
        <f>Розрахунки!CA330</f>
        <v>0</v>
      </c>
      <c r="H345" s="71">
        <f>Розрахунки!CB330</f>
        <v>0</v>
      </c>
      <c r="I345" s="77">
        <f t="shared" si="14"/>
        <v>26731.3</v>
      </c>
    </row>
    <row r="346" spans="1:9">
      <c r="A346" s="69" t="s">
        <v>681</v>
      </c>
      <c r="B346" s="69" t="s">
        <v>24</v>
      </c>
      <c r="C346" s="69" t="s">
        <v>704</v>
      </c>
      <c r="D346" s="70" t="s">
        <v>705</v>
      </c>
      <c r="E346" s="71">
        <f>Розрахунки!BY331</f>
        <v>26284.7</v>
      </c>
      <c r="F346" s="71">
        <f>Розрахунки!BZ331</f>
        <v>0</v>
      </c>
      <c r="G346" s="71">
        <f>Розрахунки!CA331</f>
        <v>0</v>
      </c>
      <c r="H346" s="71">
        <f>Розрахунки!CB331</f>
        <v>0</v>
      </c>
      <c r="I346" s="77">
        <f t="shared" si="14"/>
        <v>26284.7</v>
      </c>
    </row>
    <row r="347" spans="1:9">
      <c r="A347" s="69" t="s">
        <v>681</v>
      </c>
      <c r="B347" s="69" t="s">
        <v>24</v>
      </c>
      <c r="C347" s="69" t="s">
        <v>706</v>
      </c>
      <c r="D347" s="70" t="s">
        <v>707</v>
      </c>
      <c r="E347" s="71">
        <f>Розрахунки!BY332</f>
        <v>58338.2</v>
      </c>
      <c r="F347" s="71">
        <f>Розрахунки!BZ332</f>
        <v>0</v>
      </c>
      <c r="G347" s="71">
        <f>Розрахунки!CA332</f>
        <v>0</v>
      </c>
      <c r="H347" s="71">
        <f>Розрахунки!CB332</f>
        <v>0</v>
      </c>
      <c r="I347" s="77">
        <f t="shared" si="14"/>
        <v>58338.2</v>
      </c>
    </row>
    <row r="348" spans="1:9">
      <c r="A348" s="69" t="s">
        <v>681</v>
      </c>
      <c r="B348" s="69" t="s">
        <v>24</v>
      </c>
      <c r="C348" s="69" t="s">
        <v>708</v>
      </c>
      <c r="D348" s="70" t="s">
        <v>709</v>
      </c>
      <c r="E348" s="71">
        <f>Розрахунки!BY333</f>
        <v>27078.7</v>
      </c>
      <c r="F348" s="71">
        <f>Розрахунки!BZ333</f>
        <v>0</v>
      </c>
      <c r="G348" s="71">
        <f>Розрахунки!CA333</f>
        <v>0</v>
      </c>
      <c r="H348" s="71">
        <f>Розрахунки!CB333</f>
        <v>0</v>
      </c>
      <c r="I348" s="77">
        <f t="shared" si="14"/>
        <v>27078.7</v>
      </c>
    </row>
    <row r="349" spans="1:9">
      <c r="A349" s="69" t="s">
        <v>681</v>
      </c>
      <c r="B349" s="69" t="s">
        <v>24</v>
      </c>
      <c r="C349" s="69" t="s">
        <v>710</v>
      </c>
      <c r="D349" s="70" t="s">
        <v>711</v>
      </c>
      <c r="E349" s="71">
        <f>Розрахунки!BY334</f>
        <v>36444.6</v>
      </c>
      <c r="F349" s="71">
        <f>Розрахунки!BZ334</f>
        <v>0</v>
      </c>
      <c r="G349" s="71">
        <f>Розрахунки!CA334</f>
        <v>0</v>
      </c>
      <c r="H349" s="71">
        <f>Розрахунки!CB334</f>
        <v>0</v>
      </c>
      <c r="I349" s="77">
        <f t="shared" si="14"/>
        <v>36444.6</v>
      </c>
    </row>
    <row r="350" spans="1:9">
      <c r="A350" s="69" t="s">
        <v>681</v>
      </c>
      <c r="B350" s="69" t="s">
        <v>24</v>
      </c>
      <c r="C350" s="69" t="s">
        <v>712</v>
      </c>
      <c r="D350" s="70" t="s">
        <v>713</v>
      </c>
      <c r="E350" s="71">
        <f>Розрахунки!BY335</f>
        <v>38672.400000000001</v>
      </c>
      <c r="F350" s="71">
        <f>Розрахунки!BZ335</f>
        <v>0</v>
      </c>
      <c r="G350" s="71">
        <f>Розрахунки!CA335</f>
        <v>0</v>
      </c>
      <c r="H350" s="71">
        <f>Розрахунки!CB335</f>
        <v>0</v>
      </c>
      <c r="I350" s="77">
        <f t="shared" si="14"/>
        <v>38672.400000000001</v>
      </c>
    </row>
    <row r="351" spans="1:9">
      <c r="A351" s="69" t="s">
        <v>681</v>
      </c>
      <c r="B351" s="69" t="s">
        <v>24</v>
      </c>
      <c r="C351" s="69" t="s">
        <v>714</v>
      </c>
      <c r="D351" s="70" t="s">
        <v>715</v>
      </c>
      <c r="E351" s="71">
        <f>Розрахунки!BY336</f>
        <v>18068</v>
      </c>
      <c r="F351" s="71">
        <f>Розрахунки!BZ336</f>
        <v>0</v>
      </c>
      <c r="G351" s="71">
        <f>Розрахунки!CA336</f>
        <v>0</v>
      </c>
      <c r="H351" s="71">
        <f>Розрахунки!CB336</f>
        <v>0</v>
      </c>
      <c r="I351" s="77">
        <f t="shared" si="14"/>
        <v>18068</v>
      </c>
    </row>
    <row r="352" spans="1:9">
      <c r="A352" s="69" t="s">
        <v>681</v>
      </c>
      <c r="B352" s="69" t="s">
        <v>24</v>
      </c>
      <c r="C352" s="69" t="s">
        <v>716</v>
      </c>
      <c r="D352" s="70" t="s">
        <v>717</v>
      </c>
      <c r="E352" s="71">
        <f>Розрахунки!BY337</f>
        <v>16189.3</v>
      </c>
      <c r="F352" s="71">
        <f>Розрахунки!BZ337</f>
        <v>0</v>
      </c>
      <c r="G352" s="71">
        <f>Розрахунки!CA337</f>
        <v>0</v>
      </c>
      <c r="H352" s="71">
        <f>Розрахунки!CB337</f>
        <v>0</v>
      </c>
      <c r="I352" s="77">
        <f t="shared" si="14"/>
        <v>16189.3</v>
      </c>
    </row>
    <row r="353" spans="1:9">
      <c r="A353" s="69" t="s">
        <v>681</v>
      </c>
      <c r="B353" s="69" t="s">
        <v>24</v>
      </c>
      <c r="C353" s="69" t="s">
        <v>718</v>
      </c>
      <c r="D353" s="70" t="s">
        <v>719</v>
      </c>
      <c r="E353" s="71">
        <f>Розрахунки!BY338</f>
        <v>33563.4</v>
      </c>
      <c r="F353" s="71">
        <f>Розрахунки!BZ338</f>
        <v>0</v>
      </c>
      <c r="G353" s="71">
        <f>Розрахунки!CA338</f>
        <v>0</v>
      </c>
      <c r="H353" s="71">
        <f>Розрахунки!CB338</f>
        <v>0</v>
      </c>
      <c r="I353" s="77">
        <f t="shared" si="14"/>
        <v>33563.4</v>
      </c>
    </row>
    <row r="354" spans="1:9">
      <c r="A354" s="69" t="s">
        <v>681</v>
      </c>
      <c r="B354" s="69" t="s">
        <v>78</v>
      </c>
      <c r="C354" s="69" t="s">
        <v>720</v>
      </c>
      <c r="D354" s="70" t="s">
        <v>721</v>
      </c>
      <c r="E354" s="71">
        <f>Розрахунки!BY339</f>
        <v>107480.9</v>
      </c>
      <c r="F354" s="71">
        <f>Розрахунки!BZ339</f>
        <v>0</v>
      </c>
      <c r="G354" s="71">
        <f>Розрахунки!CA339</f>
        <v>0</v>
      </c>
      <c r="H354" s="71">
        <f>Розрахунки!CB339</f>
        <v>0</v>
      </c>
      <c r="I354" s="77">
        <f t="shared" si="14"/>
        <v>107480.9</v>
      </c>
    </row>
    <row r="355" spans="1:9">
      <c r="A355" s="69" t="s">
        <v>681</v>
      </c>
      <c r="B355" s="69" t="s">
        <v>29</v>
      </c>
      <c r="C355" s="69" t="s">
        <v>722</v>
      </c>
      <c r="D355" s="70" t="s">
        <v>723</v>
      </c>
      <c r="E355" s="71">
        <f>Розрахунки!BY340</f>
        <v>38052.6</v>
      </c>
      <c r="F355" s="71">
        <f>Розрахунки!BZ340</f>
        <v>0</v>
      </c>
      <c r="G355" s="71">
        <f>Розрахунки!CA340</f>
        <v>0</v>
      </c>
      <c r="H355" s="71">
        <f>Розрахунки!CB340</f>
        <v>0</v>
      </c>
      <c r="I355" s="77">
        <f t="shared" si="14"/>
        <v>38052.6</v>
      </c>
    </row>
    <row r="356" spans="1:9">
      <c r="A356" s="69" t="s">
        <v>681</v>
      </c>
      <c r="B356" s="69" t="s">
        <v>24</v>
      </c>
      <c r="C356" s="69" t="s">
        <v>724</v>
      </c>
      <c r="D356" s="70" t="s">
        <v>725</v>
      </c>
      <c r="E356" s="71">
        <f>Розрахунки!BY341</f>
        <v>18253.2</v>
      </c>
      <c r="F356" s="71">
        <f>Розрахунки!BZ341</f>
        <v>0</v>
      </c>
      <c r="G356" s="71">
        <f>Розрахунки!CA341</f>
        <v>0</v>
      </c>
      <c r="H356" s="71">
        <f>Розрахунки!CB341</f>
        <v>0</v>
      </c>
      <c r="I356" s="77">
        <f t="shared" si="14"/>
        <v>18253.2</v>
      </c>
    </row>
    <row r="357" spans="1:9">
      <c r="A357" s="69" t="s">
        <v>681</v>
      </c>
      <c r="B357" s="69" t="s">
        <v>24</v>
      </c>
      <c r="C357" s="69" t="s">
        <v>726</v>
      </c>
      <c r="D357" s="70" t="s">
        <v>727</v>
      </c>
      <c r="E357" s="71">
        <f>Розрахунки!BY342</f>
        <v>71641.399999999994</v>
      </c>
      <c r="F357" s="71">
        <f>Розрахунки!BZ342</f>
        <v>0</v>
      </c>
      <c r="G357" s="71">
        <f>Розрахунки!CA342</f>
        <v>0</v>
      </c>
      <c r="H357" s="71">
        <f>Розрахунки!CB342</f>
        <v>0</v>
      </c>
      <c r="I357" s="77">
        <f t="shared" si="14"/>
        <v>71641.399999999994</v>
      </c>
    </row>
    <row r="358" spans="1:9">
      <c r="A358" s="69" t="s">
        <v>681</v>
      </c>
      <c r="B358" s="69" t="s">
        <v>24</v>
      </c>
      <c r="C358" s="69" t="s">
        <v>728</v>
      </c>
      <c r="D358" s="70" t="s">
        <v>729</v>
      </c>
      <c r="E358" s="71">
        <f>Розрахунки!BY343</f>
        <v>56030.3</v>
      </c>
      <c r="F358" s="71">
        <f>Розрахунки!BZ343</f>
        <v>0</v>
      </c>
      <c r="G358" s="71">
        <f>Розрахунки!CA343</f>
        <v>0</v>
      </c>
      <c r="H358" s="71">
        <f>Розрахунки!CB343</f>
        <v>0</v>
      </c>
      <c r="I358" s="77">
        <f t="shared" si="14"/>
        <v>56030.3</v>
      </c>
    </row>
    <row r="359" spans="1:9">
      <c r="A359" s="69" t="s">
        <v>681</v>
      </c>
      <c r="B359" s="69" t="s">
        <v>29</v>
      </c>
      <c r="C359" s="69" t="s">
        <v>730</v>
      </c>
      <c r="D359" s="70" t="s">
        <v>731</v>
      </c>
      <c r="E359" s="71">
        <f>Розрахунки!BY344</f>
        <v>64241.7</v>
      </c>
      <c r="F359" s="71">
        <f>Розрахунки!BZ344</f>
        <v>0</v>
      </c>
      <c r="G359" s="71">
        <f>Розрахунки!CA344</f>
        <v>0</v>
      </c>
      <c r="H359" s="71">
        <f>Розрахунки!CB344</f>
        <v>0</v>
      </c>
      <c r="I359" s="77">
        <f t="shared" si="14"/>
        <v>64241.7</v>
      </c>
    </row>
    <row r="360" spans="1:9">
      <c r="A360" s="69" t="s">
        <v>681</v>
      </c>
      <c r="B360" s="69" t="s">
        <v>24</v>
      </c>
      <c r="C360" s="69" t="s">
        <v>732</v>
      </c>
      <c r="D360" s="70" t="s">
        <v>733</v>
      </c>
      <c r="E360" s="71">
        <f>Розрахунки!BY345</f>
        <v>20026.900000000001</v>
      </c>
      <c r="F360" s="71">
        <f>Розрахунки!BZ345</f>
        <v>0</v>
      </c>
      <c r="G360" s="71">
        <f>Розрахунки!CA345</f>
        <v>0</v>
      </c>
      <c r="H360" s="71">
        <f>Розрахунки!CB345</f>
        <v>0</v>
      </c>
      <c r="I360" s="77">
        <f t="shared" si="14"/>
        <v>20026.900000000001</v>
      </c>
    </row>
    <row r="361" spans="1:9">
      <c r="A361" s="69" t="s">
        <v>681</v>
      </c>
      <c r="B361" s="69" t="s">
        <v>24</v>
      </c>
      <c r="C361" s="69" t="s">
        <v>734</v>
      </c>
      <c r="D361" s="70" t="s">
        <v>735</v>
      </c>
      <c r="E361" s="71">
        <f>Розрахунки!BY346</f>
        <v>12320.4</v>
      </c>
      <c r="F361" s="71">
        <f>Розрахунки!BZ346</f>
        <v>0</v>
      </c>
      <c r="G361" s="71">
        <f>Розрахунки!CA346</f>
        <v>0</v>
      </c>
      <c r="H361" s="71">
        <f>Розрахунки!CB346</f>
        <v>0</v>
      </c>
      <c r="I361" s="77">
        <f t="shared" si="14"/>
        <v>12320.4</v>
      </c>
    </row>
    <row r="362" spans="1:9">
      <c r="A362" s="69" t="s">
        <v>681</v>
      </c>
      <c r="B362" s="69" t="s">
        <v>29</v>
      </c>
      <c r="C362" s="69" t="s">
        <v>736</v>
      </c>
      <c r="D362" s="70" t="s">
        <v>737</v>
      </c>
      <c r="E362" s="71">
        <f>Розрахунки!BY347</f>
        <v>105759.3</v>
      </c>
      <c r="F362" s="71">
        <f>Розрахунки!BZ347</f>
        <v>0</v>
      </c>
      <c r="G362" s="71">
        <f>Розрахунки!CA347</f>
        <v>0</v>
      </c>
      <c r="H362" s="71">
        <f>Розрахунки!CB347</f>
        <v>0</v>
      </c>
      <c r="I362" s="77">
        <f t="shared" si="14"/>
        <v>105759.3</v>
      </c>
    </row>
    <row r="363" spans="1:9">
      <c r="A363" s="69" t="s">
        <v>681</v>
      </c>
      <c r="B363" s="69" t="s">
        <v>24</v>
      </c>
      <c r="C363" s="69" t="s">
        <v>738</v>
      </c>
      <c r="D363" s="70" t="s">
        <v>739</v>
      </c>
      <c r="E363" s="71">
        <f>Розрахунки!BY348</f>
        <v>29795.599999999999</v>
      </c>
      <c r="F363" s="71">
        <f>Розрахунки!BZ348</f>
        <v>0</v>
      </c>
      <c r="G363" s="71">
        <f>Розрахунки!CA348</f>
        <v>0</v>
      </c>
      <c r="H363" s="71">
        <f>Розрахунки!CB348</f>
        <v>0</v>
      </c>
      <c r="I363" s="77">
        <f t="shared" si="14"/>
        <v>29795.599999999999</v>
      </c>
    </row>
    <row r="364" spans="1:9">
      <c r="A364" s="69" t="s">
        <v>681</v>
      </c>
      <c r="B364" s="69" t="s">
        <v>24</v>
      </c>
      <c r="C364" s="69" t="s">
        <v>740</v>
      </c>
      <c r="D364" s="70" t="s">
        <v>741</v>
      </c>
      <c r="E364" s="71">
        <f>Розрахунки!BY349</f>
        <v>61098.2</v>
      </c>
      <c r="F364" s="71">
        <f>Розрахунки!BZ349</f>
        <v>0</v>
      </c>
      <c r="G364" s="71">
        <f>Розрахунки!CA349</f>
        <v>0</v>
      </c>
      <c r="H364" s="71">
        <f>Розрахунки!CB349</f>
        <v>0</v>
      </c>
      <c r="I364" s="77">
        <f t="shared" si="14"/>
        <v>61098.2</v>
      </c>
    </row>
    <row r="365" spans="1:9">
      <c r="A365" s="69" t="s">
        <v>681</v>
      </c>
      <c r="B365" s="69" t="s">
        <v>24</v>
      </c>
      <c r="C365" s="69" t="s">
        <v>742</v>
      </c>
      <c r="D365" s="70" t="s">
        <v>743</v>
      </c>
      <c r="E365" s="71">
        <f>Розрахунки!BY350</f>
        <v>22006</v>
      </c>
      <c r="F365" s="71">
        <f>Розрахунки!BZ350</f>
        <v>0</v>
      </c>
      <c r="G365" s="71">
        <f>Розрахунки!CA350</f>
        <v>0</v>
      </c>
      <c r="H365" s="71">
        <f>Розрахунки!CB350</f>
        <v>0</v>
      </c>
      <c r="I365" s="77">
        <f t="shared" si="14"/>
        <v>22006</v>
      </c>
    </row>
    <row r="366" spans="1:9">
      <c r="A366" s="69" t="s">
        <v>681</v>
      </c>
      <c r="B366" s="69" t="s">
        <v>29</v>
      </c>
      <c r="C366" s="69" t="s">
        <v>744</v>
      </c>
      <c r="D366" s="70" t="s">
        <v>745</v>
      </c>
      <c r="E366" s="71">
        <f>Розрахунки!BY351</f>
        <v>35268.800000000003</v>
      </c>
      <c r="F366" s="71">
        <f>Розрахунки!BZ351</f>
        <v>0</v>
      </c>
      <c r="G366" s="71">
        <f>Розрахунки!CA351</f>
        <v>0</v>
      </c>
      <c r="H366" s="71">
        <f>Розрахунки!CB351</f>
        <v>0</v>
      </c>
      <c r="I366" s="77">
        <f t="shared" si="14"/>
        <v>35268.800000000003</v>
      </c>
    </row>
    <row r="367" spans="1:9">
      <c r="A367" s="69" t="s">
        <v>681</v>
      </c>
      <c r="B367" s="69" t="s">
        <v>21</v>
      </c>
      <c r="C367" s="69" t="s">
        <v>746</v>
      </c>
      <c r="D367" s="70" t="s">
        <v>747</v>
      </c>
      <c r="E367" s="71">
        <f>Розрахунки!BY352</f>
        <v>180898.3</v>
      </c>
      <c r="F367" s="71">
        <f>Розрахунки!BZ352</f>
        <v>0</v>
      </c>
      <c r="G367" s="71">
        <f>Розрахунки!CA352</f>
        <v>0</v>
      </c>
      <c r="H367" s="71">
        <f>Розрахунки!CB352</f>
        <v>0</v>
      </c>
      <c r="I367" s="77">
        <f t="shared" si="14"/>
        <v>180898.3</v>
      </c>
    </row>
    <row r="368" spans="1:9">
      <c r="A368" s="69" t="s">
        <v>681</v>
      </c>
      <c r="B368" s="69" t="s">
        <v>29</v>
      </c>
      <c r="C368" s="69" t="s">
        <v>748</v>
      </c>
      <c r="D368" s="70" t="s">
        <v>749</v>
      </c>
      <c r="E368" s="71">
        <f>Розрахунки!BY353</f>
        <v>42948.9</v>
      </c>
      <c r="F368" s="71">
        <f>Розрахунки!BZ353</f>
        <v>0</v>
      </c>
      <c r="G368" s="71">
        <f>Розрахунки!CA353</f>
        <v>0</v>
      </c>
      <c r="H368" s="71">
        <f>Розрахунки!CB353</f>
        <v>0</v>
      </c>
      <c r="I368" s="77">
        <f t="shared" si="14"/>
        <v>42948.9</v>
      </c>
    </row>
    <row r="369" spans="1:9">
      <c r="A369" s="69" t="s">
        <v>681</v>
      </c>
      <c r="B369" s="69" t="s">
        <v>29</v>
      </c>
      <c r="C369" s="69" t="s">
        <v>750</v>
      </c>
      <c r="D369" s="70" t="s">
        <v>751</v>
      </c>
      <c r="E369" s="71">
        <f>Розрахунки!BY354</f>
        <v>31802.9</v>
      </c>
      <c r="F369" s="71">
        <f>Розрахунки!BZ354</f>
        <v>0</v>
      </c>
      <c r="G369" s="71">
        <f>Розрахунки!CA354</f>
        <v>0</v>
      </c>
      <c r="H369" s="71">
        <f>Розрахунки!CB354</f>
        <v>0</v>
      </c>
      <c r="I369" s="77">
        <f t="shared" si="14"/>
        <v>31802.9</v>
      </c>
    </row>
    <row r="370" spans="1:9">
      <c r="A370" s="69" t="s">
        <v>681</v>
      </c>
      <c r="B370" s="69" t="s">
        <v>24</v>
      </c>
      <c r="C370" s="69" t="s">
        <v>752</v>
      </c>
      <c r="D370" s="70" t="s">
        <v>753</v>
      </c>
      <c r="E370" s="71">
        <f>Розрахунки!BY355</f>
        <v>48817.2</v>
      </c>
      <c r="F370" s="71">
        <f>Розрахунки!BZ355</f>
        <v>0</v>
      </c>
      <c r="G370" s="71">
        <f>Розрахунки!CA355</f>
        <v>0</v>
      </c>
      <c r="H370" s="71">
        <f>Розрахунки!CB355</f>
        <v>0</v>
      </c>
      <c r="I370" s="77">
        <f t="shared" si="14"/>
        <v>48817.2</v>
      </c>
    </row>
    <row r="371" spans="1:9">
      <c r="A371" s="69" t="s">
        <v>681</v>
      </c>
      <c r="B371" s="69" t="s">
        <v>24</v>
      </c>
      <c r="C371" s="69" t="s">
        <v>754</v>
      </c>
      <c r="D371" s="70" t="s">
        <v>755</v>
      </c>
      <c r="E371" s="71">
        <f>Розрахунки!BY356</f>
        <v>41093.5</v>
      </c>
      <c r="F371" s="71">
        <f>Розрахунки!BZ356</f>
        <v>0</v>
      </c>
      <c r="G371" s="71">
        <f>Розрахунки!CA356</f>
        <v>0</v>
      </c>
      <c r="H371" s="71">
        <f>Розрахунки!CB356</f>
        <v>0</v>
      </c>
      <c r="I371" s="77">
        <f t="shared" si="14"/>
        <v>41093.5</v>
      </c>
    </row>
    <row r="372" spans="1:9">
      <c r="A372" s="69" t="s">
        <v>681</v>
      </c>
      <c r="B372" s="69" t="s">
        <v>29</v>
      </c>
      <c r="C372" s="69" t="s">
        <v>756</v>
      </c>
      <c r="D372" s="70" t="s">
        <v>757</v>
      </c>
      <c r="E372" s="71">
        <f>Розрахунки!BY357</f>
        <v>78643.399999999994</v>
      </c>
      <c r="F372" s="71">
        <f>Розрахунки!BZ357</f>
        <v>0</v>
      </c>
      <c r="G372" s="71">
        <f>Розрахунки!CA357</f>
        <v>0</v>
      </c>
      <c r="H372" s="71">
        <f>Розрахунки!CB357</f>
        <v>0</v>
      </c>
      <c r="I372" s="77">
        <f t="shared" si="14"/>
        <v>78643.399999999994</v>
      </c>
    </row>
    <row r="373" spans="1:9" ht="31.5">
      <c r="A373" s="69" t="s">
        <v>681</v>
      </c>
      <c r="B373" s="69" t="s">
        <v>24</v>
      </c>
      <c r="C373" s="69" t="s">
        <v>758</v>
      </c>
      <c r="D373" s="70" t="s">
        <v>759</v>
      </c>
      <c r="E373" s="71">
        <f>Розрахунки!BY358</f>
        <v>24346</v>
      </c>
      <c r="F373" s="71">
        <f>Розрахунки!BZ358</f>
        <v>0</v>
      </c>
      <c r="G373" s="71">
        <f>Розрахунки!CA358</f>
        <v>0</v>
      </c>
      <c r="H373" s="71">
        <f>Розрахунки!CB358</f>
        <v>0</v>
      </c>
      <c r="I373" s="77">
        <f t="shared" si="14"/>
        <v>24346</v>
      </c>
    </row>
    <row r="374" spans="1:9">
      <c r="A374" s="69" t="s">
        <v>681</v>
      </c>
      <c r="B374" s="69" t="s">
        <v>29</v>
      </c>
      <c r="C374" s="69" t="s">
        <v>760</v>
      </c>
      <c r="D374" s="70" t="s">
        <v>761</v>
      </c>
      <c r="E374" s="71">
        <f>Розрахунки!BY359</f>
        <v>18904.3</v>
      </c>
      <c r="F374" s="71">
        <f>Розрахунки!BZ359</f>
        <v>0</v>
      </c>
      <c r="G374" s="71">
        <f>Розрахунки!CA359</f>
        <v>0</v>
      </c>
      <c r="H374" s="71">
        <f>Розрахунки!CB359</f>
        <v>0</v>
      </c>
      <c r="I374" s="77">
        <f t="shared" si="14"/>
        <v>18904.3</v>
      </c>
    </row>
    <row r="375" spans="1:9">
      <c r="A375" s="69" t="s">
        <v>681</v>
      </c>
      <c r="B375" s="69" t="s">
        <v>24</v>
      </c>
      <c r="C375" s="69" t="s">
        <v>762</v>
      </c>
      <c r="D375" s="70" t="s">
        <v>763</v>
      </c>
      <c r="E375" s="71">
        <f>Розрахунки!BY360</f>
        <v>26684.5</v>
      </c>
      <c r="F375" s="71">
        <f>Розрахунки!BZ360</f>
        <v>0</v>
      </c>
      <c r="G375" s="71">
        <f>Розрахунки!CA360</f>
        <v>0</v>
      </c>
      <c r="H375" s="71">
        <f>Розрахунки!CB360</f>
        <v>0</v>
      </c>
      <c r="I375" s="77">
        <f t="shared" si="14"/>
        <v>26684.5</v>
      </c>
    </row>
    <row r="376" spans="1:9">
      <c r="A376" s="69" t="s">
        <v>681</v>
      </c>
      <c r="B376" s="69" t="s">
        <v>24</v>
      </c>
      <c r="C376" s="69" t="s">
        <v>764</v>
      </c>
      <c r="D376" s="70" t="s">
        <v>765</v>
      </c>
      <c r="E376" s="71">
        <f>Розрахунки!BY361</f>
        <v>47898.5</v>
      </c>
      <c r="F376" s="71">
        <f>Розрахунки!BZ361</f>
        <v>0</v>
      </c>
      <c r="G376" s="71">
        <f>Розрахунки!CA361</f>
        <v>0</v>
      </c>
      <c r="H376" s="71">
        <f>Розрахунки!CB361</f>
        <v>0</v>
      </c>
      <c r="I376" s="77">
        <f t="shared" si="14"/>
        <v>47898.5</v>
      </c>
    </row>
    <row r="377" spans="1:9">
      <c r="A377" s="69" t="s">
        <v>681</v>
      </c>
      <c r="B377" s="69" t="s">
        <v>29</v>
      </c>
      <c r="C377" s="69" t="s">
        <v>766</v>
      </c>
      <c r="D377" s="70" t="s">
        <v>767</v>
      </c>
      <c r="E377" s="71">
        <f>Розрахунки!BY362</f>
        <v>24260.799999999999</v>
      </c>
      <c r="F377" s="71">
        <f>Розрахунки!BZ362</f>
        <v>0</v>
      </c>
      <c r="G377" s="71">
        <f>Розрахунки!CA362</f>
        <v>0</v>
      </c>
      <c r="H377" s="71">
        <f>Розрахунки!CB362</f>
        <v>0</v>
      </c>
      <c r="I377" s="77">
        <f t="shared" si="14"/>
        <v>24260.799999999999</v>
      </c>
    </row>
    <row r="378" spans="1:9">
      <c r="A378" s="69" t="s">
        <v>681</v>
      </c>
      <c r="B378" s="69" t="s">
        <v>29</v>
      </c>
      <c r="C378" s="69" t="s">
        <v>768</v>
      </c>
      <c r="D378" s="70" t="s">
        <v>769</v>
      </c>
      <c r="E378" s="71">
        <f>Розрахунки!BY363</f>
        <v>47220.2</v>
      </c>
      <c r="F378" s="71">
        <f>Розрахунки!BZ363</f>
        <v>0</v>
      </c>
      <c r="G378" s="71">
        <f>Розрахунки!CA363</f>
        <v>0</v>
      </c>
      <c r="H378" s="71">
        <f>Розрахунки!CB363</f>
        <v>0</v>
      </c>
      <c r="I378" s="77">
        <f t="shared" si="14"/>
        <v>47220.2</v>
      </c>
    </row>
    <row r="379" spans="1:9">
      <c r="A379" s="69" t="s">
        <v>681</v>
      </c>
      <c r="B379" s="69" t="s">
        <v>24</v>
      </c>
      <c r="C379" s="69" t="s">
        <v>770</v>
      </c>
      <c r="D379" s="70" t="s">
        <v>771</v>
      </c>
      <c r="E379" s="71">
        <f>Розрахунки!BY364</f>
        <v>20700.599999999999</v>
      </c>
      <c r="F379" s="71">
        <f>Розрахунки!BZ364</f>
        <v>0</v>
      </c>
      <c r="G379" s="71">
        <f>Розрахунки!CA364</f>
        <v>0</v>
      </c>
      <c r="H379" s="71">
        <f>Розрахунки!CB364</f>
        <v>0</v>
      </c>
      <c r="I379" s="77">
        <f t="shared" si="14"/>
        <v>20700.599999999999</v>
      </c>
    </row>
    <row r="380" spans="1:9">
      <c r="A380" s="69" t="s">
        <v>681</v>
      </c>
      <c r="B380" s="69" t="s">
        <v>29</v>
      </c>
      <c r="C380" s="69" t="s">
        <v>772</v>
      </c>
      <c r="D380" s="70" t="s">
        <v>773</v>
      </c>
      <c r="E380" s="71">
        <f>Розрахунки!BY365</f>
        <v>109008.8</v>
      </c>
      <c r="F380" s="71">
        <f>Розрахунки!BZ365</f>
        <v>0</v>
      </c>
      <c r="G380" s="71">
        <f>Розрахунки!CA365</f>
        <v>0</v>
      </c>
      <c r="H380" s="71">
        <f>Розрахунки!CB365</f>
        <v>0</v>
      </c>
      <c r="I380" s="77">
        <f t="shared" si="14"/>
        <v>109008.8</v>
      </c>
    </row>
    <row r="381" spans="1:9">
      <c r="A381" s="69" t="s">
        <v>681</v>
      </c>
      <c r="B381" s="69" t="s">
        <v>24</v>
      </c>
      <c r="C381" s="69" t="s">
        <v>774</v>
      </c>
      <c r="D381" s="70" t="s">
        <v>775</v>
      </c>
      <c r="E381" s="71">
        <f>Розрахунки!BY366</f>
        <v>16704.7</v>
      </c>
      <c r="F381" s="71">
        <f>Розрахунки!BZ366</f>
        <v>0</v>
      </c>
      <c r="G381" s="71">
        <f>Розрахунки!CA366</f>
        <v>0</v>
      </c>
      <c r="H381" s="71">
        <f>Розрахунки!CB366</f>
        <v>0</v>
      </c>
      <c r="I381" s="77">
        <f t="shared" si="14"/>
        <v>16704.7</v>
      </c>
    </row>
    <row r="382" spans="1:9">
      <c r="A382" s="69" t="s">
        <v>681</v>
      </c>
      <c r="B382" s="69" t="s">
        <v>24</v>
      </c>
      <c r="C382" s="69" t="s">
        <v>776</v>
      </c>
      <c r="D382" s="70" t="s">
        <v>777</v>
      </c>
      <c r="E382" s="71">
        <f>Розрахунки!BY367</f>
        <v>118443.1</v>
      </c>
      <c r="F382" s="71">
        <f>Розрахунки!BZ367</f>
        <v>0</v>
      </c>
      <c r="G382" s="71">
        <f>Розрахунки!CA367</f>
        <v>0</v>
      </c>
      <c r="H382" s="71">
        <f>Розрахунки!CB367</f>
        <v>0</v>
      </c>
      <c r="I382" s="77">
        <f t="shared" si="14"/>
        <v>118443.1</v>
      </c>
    </row>
    <row r="383" spans="1:9">
      <c r="A383" s="69" t="s">
        <v>681</v>
      </c>
      <c r="B383" s="69" t="s">
        <v>24</v>
      </c>
      <c r="C383" s="69" t="s">
        <v>778</v>
      </c>
      <c r="D383" s="70" t="s">
        <v>779</v>
      </c>
      <c r="E383" s="71">
        <f>Розрахунки!BY368</f>
        <v>41330.9</v>
      </c>
      <c r="F383" s="71">
        <f>Розрахунки!BZ368</f>
        <v>0</v>
      </c>
      <c r="G383" s="71">
        <f>Розрахунки!CA368</f>
        <v>0</v>
      </c>
      <c r="H383" s="71">
        <f>Розрахунки!CB368</f>
        <v>0</v>
      </c>
      <c r="I383" s="77">
        <f t="shared" si="14"/>
        <v>41330.9</v>
      </c>
    </row>
    <row r="384" spans="1:9">
      <c r="A384" s="69" t="s">
        <v>681</v>
      </c>
      <c r="B384" s="69" t="s">
        <v>24</v>
      </c>
      <c r="C384" s="69" t="s">
        <v>780</v>
      </c>
      <c r="D384" s="70" t="s">
        <v>781</v>
      </c>
      <c r="E384" s="71">
        <f>Розрахунки!BY369</f>
        <v>48406</v>
      </c>
      <c r="F384" s="71">
        <f>Розрахунки!BZ369</f>
        <v>0</v>
      </c>
      <c r="G384" s="71">
        <f>Розрахунки!CA369</f>
        <v>0</v>
      </c>
      <c r="H384" s="71">
        <f>Розрахунки!CB369</f>
        <v>0</v>
      </c>
      <c r="I384" s="77">
        <f t="shared" si="14"/>
        <v>48406</v>
      </c>
    </row>
    <row r="385" spans="1:9">
      <c r="A385" s="69" t="s">
        <v>681</v>
      </c>
      <c r="B385" s="69" t="s">
        <v>24</v>
      </c>
      <c r="C385" s="69" t="s">
        <v>782</v>
      </c>
      <c r="D385" s="70" t="s">
        <v>783</v>
      </c>
      <c r="E385" s="71">
        <f>Розрахунки!BY370</f>
        <v>29378.1</v>
      </c>
      <c r="F385" s="71">
        <f>Розрахунки!BZ370</f>
        <v>0</v>
      </c>
      <c r="G385" s="71">
        <f>Розрахунки!CA370</f>
        <v>0</v>
      </c>
      <c r="H385" s="71">
        <f>Розрахунки!CB370</f>
        <v>0</v>
      </c>
      <c r="I385" s="77">
        <f t="shared" si="14"/>
        <v>29378.1</v>
      </c>
    </row>
    <row r="386" spans="1:9">
      <c r="A386" s="69" t="s">
        <v>681</v>
      </c>
      <c r="B386" s="69" t="s">
        <v>21</v>
      </c>
      <c r="C386" s="69" t="s">
        <v>784</v>
      </c>
      <c r="D386" s="70" t="s">
        <v>785</v>
      </c>
      <c r="E386" s="71">
        <f>Розрахунки!BY371</f>
        <v>91880.2</v>
      </c>
      <c r="F386" s="71">
        <f>Розрахунки!BZ371</f>
        <v>0</v>
      </c>
      <c r="G386" s="71">
        <f>Розрахунки!CA371</f>
        <v>0</v>
      </c>
      <c r="H386" s="71">
        <f>Розрахунки!CB371</f>
        <v>0</v>
      </c>
      <c r="I386" s="77">
        <f t="shared" si="14"/>
        <v>91880.2</v>
      </c>
    </row>
    <row r="387" spans="1:9">
      <c r="A387" s="69" t="s">
        <v>681</v>
      </c>
      <c r="B387" s="69" t="s">
        <v>21</v>
      </c>
      <c r="C387" s="69" t="s">
        <v>786</v>
      </c>
      <c r="D387" s="70" t="s">
        <v>787</v>
      </c>
      <c r="E387" s="71">
        <f>Розрахунки!BY372</f>
        <v>76934.2</v>
      </c>
      <c r="F387" s="71">
        <f>Розрахунки!BZ372</f>
        <v>0</v>
      </c>
      <c r="G387" s="71">
        <f>Розрахунки!CA372</f>
        <v>0</v>
      </c>
      <c r="H387" s="71">
        <f>Розрахунки!CB372</f>
        <v>0</v>
      </c>
      <c r="I387" s="77">
        <f t="shared" si="14"/>
        <v>76934.2</v>
      </c>
    </row>
    <row r="388" spans="1:9">
      <c r="A388" s="69" t="s">
        <v>681</v>
      </c>
      <c r="B388" s="69" t="s">
        <v>29</v>
      </c>
      <c r="C388" s="69" t="s">
        <v>788</v>
      </c>
      <c r="D388" s="70" t="s">
        <v>789</v>
      </c>
      <c r="E388" s="71">
        <f>Розрахунки!BY373</f>
        <v>51277.7</v>
      </c>
      <c r="F388" s="71">
        <f>Розрахунки!BZ373</f>
        <v>0</v>
      </c>
      <c r="G388" s="71">
        <f>Розрахунки!CA373</f>
        <v>0</v>
      </c>
      <c r="H388" s="71">
        <f>Розрахунки!CB373</f>
        <v>0</v>
      </c>
      <c r="I388" s="77">
        <f t="shared" si="14"/>
        <v>51277.7</v>
      </c>
    </row>
    <row r="389" spans="1:9">
      <c r="A389" s="69" t="s">
        <v>681</v>
      </c>
      <c r="B389" s="69" t="s">
        <v>24</v>
      </c>
      <c r="C389" s="69" t="s">
        <v>790</v>
      </c>
      <c r="D389" s="70" t="s">
        <v>791</v>
      </c>
      <c r="E389" s="71">
        <f>Розрахунки!BY374</f>
        <v>32124</v>
      </c>
      <c r="F389" s="71">
        <f>Розрахунки!BZ374</f>
        <v>0</v>
      </c>
      <c r="G389" s="71">
        <f>Розрахунки!CA374</f>
        <v>0</v>
      </c>
      <c r="H389" s="71">
        <f>Розрахунки!CB374</f>
        <v>0</v>
      </c>
      <c r="I389" s="77">
        <f t="shared" si="14"/>
        <v>32124</v>
      </c>
    </row>
    <row r="390" spans="1:9">
      <c r="A390" s="69" t="s">
        <v>681</v>
      </c>
      <c r="B390" s="69" t="s">
        <v>29</v>
      </c>
      <c r="C390" s="69" t="s">
        <v>792</v>
      </c>
      <c r="D390" s="70" t="s">
        <v>793</v>
      </c>
      <c r="E390" s="71">
        <f>Розрахунки!BY375</f>
        <v>85983.3</v>
      </c>
      <c r="F390" s="71">
        <f>Розрахунки!BZ375</f>
        <v>0</v>
      </c>
      <c r="G390" s="71">
        <f>Розрахунки!CA375</f>
        <v>0</v>
      </c>
      <c r="H390" s="71">
        <f>Розрахунки!CB375</f>
        <v>0</v>
      </c>
      <c r="I390" s="77">
        <f t="shared" ref="I390:I453" si="18">SUM(E390:H390)</f>
        <v>85983.3</v>
      </c>
    </row>
    <row r="391" spans="1:9">
      <c r="A391" s="69" t="s">
        <v>681</v>
      </c>
      <c r="B391" s="69" t="s">
        <v>24</v>
      </c>
      <c r="C391" s="69" t="s">
        <v>794</v>
      </c>
      <c r="D391" s="70" t="s">
        <v>795</v>
      </c>
      <c r="E391" s="71">
        <f>Розрахунки!BY376</f>
        <v>24895.1</v>
      </c>
      <c r="F391" s="71">
        <f>Розрахунки!BZ376</f>
        <v>0</v>
      </c>
      <c r="G391" s="71">
        <f>Розрахунки!CA376</f>
        <v>0</v>
      </c>
      <c r="H391" s="71">
        <f>Розрахунки!CB376</f>
        <v>0</v>
      </c>
      <c r="I391" s="77">
        <f t="shared" si="18"/>
        <v>24895.1</v>
      </c>
    </row>
    <row r="392" spans="1:9">
      <c r="A392" s="69" t="s">
        <v>681</v>
      </c>
      <c r="B392" s="69" t="s">
        <v>24</v>
      </c>
      <c r="C392" s="69" t="s">
        <v>796</v>
      </c>
      <c r="D392" s="70" t="s">
        <v>797</v>
      </c>
      <c r="E392" s="71">
        <f>Розрахунки!BY377</f>
        <v>20818.599999999999</v>
      </c>
      <c r="F392" s="71">
        <f>Розрахунки!BZ377</f>
        <v>0</v>
      </c>
      <c r="G392" s="71">
        <f>Розрахунки!CA377</f>
        <v>0</v>
      </c>
      <c r="H392" s="71">
        <f>Розрахунки!CB377</f>
        <v>0</v>
      </c>
      <c r="I392" s="77">
        <f t="shared" si="18"/>
        <v>20818.599999999999</v>
      </c>
    </row>
    <row r="393" spans="1:9">
      <c r="A393" s="69" t="s">
        <v>681</v>
      </c>
      <c r="B393" s="69" t="s">
        <v>29</v>
      </c>
      <c r="C393" s="69" t="s">
        <v>798</v>
      </c>
      <c r="D393" s="70" t="s">
        <v>799</v>
      </c>
      <c r="E393" s="71">
        <f>Розрахунки!BY378</f>
        <v>43907.5</v>
      </c>
      <c r="F393" s="71">
        <f>Розрахунки!BZ378</f>
        <v>0</v>
      </c>
      <c r="G393" s="71">
        <f>Розрахунки!CA378</f>
        <v>0</v>
      </c>
      <c r="H393" s="71">
        <f>Розрахунки!CB378</f>
        <v>0</v>
      </c>
      <c r="I393" s="77">
        <f t="shared" si="18"/>
        <v>43907.5</v>
      </c>
    </row>
    <row r="394" spans="1:9">
      <c r="A394" s="69" t="s">
        <v>681</v>
      </c>
      <c r="B394" s="69" t="s">
        <v>24</v>
      </c>
      <c r="C394" s="69" t="s">
        <v>800</v>
      </c>
      <c r="D394" s="70" t="s">
        <v>801</v>
      </c>
      <c r="E394" s="71">
        <f>Розрахунки!BY379</f>
        <v>73382.5</v>
      </c>
      <c r="F394" s="71">
        <f>Розрахунки!BZ379</f>
        <v>0</v>
      </c>
      <c r="G394" s="71">
        <f>Розрахунки!CA379</f>
        <v>0</v>
      </c>
      <c r="H394" s="71">
        <f>Розрахунки!CB379</f>
        <v>0</v>
      </c>
      <c r="I394" s="77">
        <f t="shared" si="18"/>
        <v>73382.5</v>
      </c>
    </row>
    <row r="395" spans="1:9">
      <c r="A395" s="69" t="s">
        <v>681</v>
      </c>
      <c r="B395" s="69" t="s">
        <v>24</v>
      </c>
      <c r="C395" s="69" t="s">
        <v>802</v>
      </c>
      <c r="D395" s="70" t="s">
        <v>803</v>
      </c>
      <c r="E395" s="71">
        <f>Розрахунки!BY380</f>
        <v>43934.7</v>
      </c>
      <c r="F395" s="71">
        <f>Розрахунки!BZ380</f>
        <v>0</v>
      </c>
      <c r="G395" s="71">
        <f>Розрахунки!CA380</f>
        <v>0</v>
      </c>
      <c r="H395" s="71">
        <f>Розрахунки!CB380</f>
        <v>0</v>
      </c>
      <c r="I395" s="77">
        <f t="shared" si="18"/>
        <v>43934.7</v>
      </c>
    </row>
    <row r="396" spans="1:9">
      <c r="A396" s="69" t="s">
        <v>681</v>
      </c>
      <c r="B396" s="69" t="s">
        <v>78</v>
      </c>
      <c r="C396" s="69" t="s">
        <v>804</v>
      </c>
      <c r="D396" s="70" t="s">
        <v>805</v>
      </c>
      <c r="E396" s="71">
        <f>Розрахунки!BY381</f>
        <v>253000.7</v>
      </c>
      <c r="F396" s="71">
        <f>Розрахунки!BZ381</f>
        <v>3727.7</v>
      </c>
      <c r="G396" s="71">
        <f>Розрахунки!CA381</f>
        <v>0</v>
      </c>
      <c r="H396" s="71">
        <f>Розрахунки!CB381</f>
        <v>0</v>
      </c>
      <c r="I396" s="77">
        <f t="shared" si="18"/>
        <v>256728.40000000002</v>
      </c>
    </row>
    <row r="397" spans="1:9">
      <c r="A397" s="69" t="s">
        <v>681</v>
      </c>
      <c r="B397" s="69" t="s">
        <v>29</v>
      </c>
      <c r="C397" s="69" t="s">
        <v>806</v>
      </c>
      <c r="D397" s="70" t="s">
        <v>807</v>
      </c>
      <c r="E397" s="71">
        <f>Розрахунки!BY382</f>
        <v>43235.199999999997</v>
      </c>
      <c r="F397" s="71">
        <f>Розрахунки!BZ382</f>
        <v>0</v>
      </c>
      <c r="G397" s="71">
        <f>Розрахунки!CA382</f>
        <v>0</v>
      </c>
      <c r="H397" s="71">
        <f>Розрахунки!CB382</f>
        <v>0</v>
      </c>
      <c r="I397" s="77">
        <f t="shared" si="18"/>
        <v>43235.199999999997</v>
      </c>
    </row>
    <row r="398" spans="1:9">
      <c r="A398" s="69" t="s">
        <v>681</v>
      </c>
      <c r="B398" s="69" t="s">
        <v>78</v>
      </c>
      <c r="C398" s="69" t="s">
        <v>808</v>
      </c>
      <c r="D398" s="70" t="s">
        <v>809</v>
      </c>
      <c r="E398" s="71">
        <f>Розрахунки!BY383</f>
        <v>250312.1</v>
      </c>
      <c r="F398" s="71">
        <f>Розрахунки!BZ383</f>
        <v>0</v>
      </c>
      <c r="G398" s="71">
        <f>Розрахунки!CA383</f>
        <v>0</v>
      </c>
      <c r="H398" s="71">
        <f>Розрахунки!CB383</f>
        <v>0</v>
      </c>
      <c r="I398" s="77">
        <f t="shared" si="18"/>
        <v>250312.1</v>
      </c>
    </row>
    <row r="399" spans="1:9">
      <c r="A399" s="69" t="s">
        <v>681</v>
      </c>
      <c r="B399" s="69" t="s">
        <v>29</v>
      </c>
      <c r="C399" s="69" t="s">
        <v>810</v>
      </c>
      <c r="D399" s="70" t="s">
        <v>811</v>
      </c>
      <c r="E399" s="71">
        <f>Розрахунки!BY384</f>
        <v>38515.9</v>
      </c>
      <c r="F399" s="71">
        <f>Розрахунки!BZ384</f>
        <v>0</v>
      </c>
      <c r="G399" s="71">
        <f>Розрахунки!CA384</f>
        <v>0</v>
      </c>
      <c r="H399" s="71">
        <f>Розрахунки!CB384</f>
        <v>0</v>
      </c>
      <c r="I399" s="77">
        <f t="shared" si="18"/>
        <v>38515.9</v>
      </c>
    </row>
    <row r="400" spans="1:9">
      <c r="A400" s="69" t="s">
        <v>681</v>
      </c>
      <c r="B400" s="69" t="s">
        <v>78</v>
      </c>
      <c r="C400" s="69" t="s">
        <v>812</v>
      </c>
      <c r="D400" s="70" t="s">
        <v>813</v>
      </c>
      <c r="E400" s="71">
        <f>Розрахунки!BY385</f>
        <v>34445.300000000003</v>
      </c>
      <c r="F400" s="71">
        <f>Розрахунки!BZ385</f>
        <v>0</v>
      </c>
      <c r="G400" s="71">
        <f>Розрахунки!CA385</f>
        <v>0</v>
      </c>
      <c r="H400" s="71">
        <f>Розрахунки!CB385</f>
        <v>0</v>
      </c>
      <c r="I400" s="77">
        <f t="shared" si="18"/>
        <v>34445.300000000003</v>
      </c>
    </row>
    <row r="401" spans="1:9">
      <c r="A401" s="69" t="s">
        <v>681</v>
      </c>
      <c r="B401" s="69" t="s">
        <v>29</v>
      </c>
      <c r="C401" s="69" t="s">
        <v>814</v>
      </c>
      <c r="D401" s="70" t="s">
        <v>815</v>
      </c>
      <c r="E401" s="71">
        <f>Розрахунки!BY386</f>
        <v>88868</v>
      </c>
      <c r="F401" s="71">
        <f>Розрахунки!BZ386</f>
        <v>0</v>
      </c>
      <c r="G401" s="71">
        <f>Розрахунки!CA386</f>
        <v>0</v>
      </c>
      <c r="H401" s="71">
        <f>Розрахунки!CB386</f>
        <v>0</v>
      </c>
      <c r="I401" s="77">
        <f t="shared" si="18"/>
        <v>88868</v>
      </c>
    </row>
    <row r="402" spans="1:9">
      <c r="A402" s="69" t="s">
        <v>816</v>
      </c>
      <c r="B402" s="69" t="s">
        <v>12</v>
      </c>
      <c r="C402" s="69" t="s">
        <v>817</v>
      </c>
      <c r="D402" s="70" t="s">
        <v>818</v>
      </c>
      <c r="E402" s="75">
        <f>SUM(E403:E404)</f>
        <v>3172459.0999999996</v>
      </c>
      <c r="F402" s="75">
        <f t="shared" ref="F402:I402" si="19">SUM(F403:F404)</f>
        <v>104949.9</v>
      </c>
      <c r="G402" s="75">
        <f t="shared" si="19"/>
        <v>24271.200000000001</v>
      </c>
      <c r="H402" s="75">
        <f t="shared" si="19"/>
        <v>59281.1</v>
      </c>
      <c r="I402" s="75">
        <f t="shared" si="19"/>
        <v>3360961.3</v>
      </c>
    </row>
    <row r="403" spans="1:9">
      <c r="A403" s="69" t="s">
        <v>816</v>
      </c>
      <c r="B403" s="69" t="s">
        <v>15</v>
      </c>
      <c r="C403" s="69" t="s">
        <v>819</v>
      </c>
      <c r="D403" s="70" t="s">
        <v>820</v>
      </c>
      <c r="E403" s="71">
        <f>Розрахунки!BY387</f>
        <v>354780.8</v>
      </c>
      <c r="F403" s="71">
        <f>Розрахунки!BZ387</f>
        <v>63658.1</v>
      </c>
      <c r="G403" s="71">
        <f>Розрахунки!CA387</f>
        <v>24271.200000000001</v>
      </c>
      <c r="H403" s="71">
        <f>Розрахунки!CB387</f>
        <v>59281.1</v>
      </c>
      <c r="I403" s="77">
        <f t="shared" si="18"/>
        <v>501991.19999999995</v>
      </c>
    </row>
    <row r="404" spans="1:9">
      <c r="A404" s="69" t="s">
        <v>816</v>
      </c>
      <c r="B404" s="69" t="s">
        <v>18</v>
      </c>
      <c r="C404" s="69" t="s">
        <v>821</v>
      </c>
      <c r="D404" s="70" t="s">
        <v>822</v>
      </c>
      <c r="E404" s="78">
        <f>SUM(E405:E471)</f>
        <v>2817678.3</v>
      </c>
      <c r="F404" s="78">
        <f t="shared" ref="F404:H404" si="20">SUM(F405:F471)</f>
        <v>41291.800000000003</v>
      </c>
      <c r="G404" s="78">
        <f t="shared" si="20"/>
        <v>0</v>
      </c>
      <c r="H404" s="78">
        <f t="shared" si="20"/>
        <v>0</v>
      </c>
      <c r="I404" s="77">
        <f t="shared" si="18"/>
        <v>2858970.0999999996</v>
      </c>
    </row>
    <row r="405" spans="1:9">
      <c r="A405" s="69" t="s">
        <v>816</v>
      </c>
      <c r="B405" s="69" t="s">
        <v>24</v>
      </c>
      <c r="C405" s="69" t="s">
        <v>823</v>
      </c>
      <c r="D405" s="70" t="s">
        <v>824</v>
      </c>
      <c r="E405" s="71">
        <f>Розрахунки!BY388</f>
        <v>13645.5</v>
      </c>
      <c r="F405" s="71">
        <f>Розрахунки!BZ388</f>
        <v>0</v>
      </c>
      <c r="G405" s="71">
        <f>Розрахунки!CA388</f>
        <v>0</v>
      </c>
      <c r="H405" s="71">
        <f>Розрахунки!CB388</f>
        <v>0</v>
      </c>
      <c r="I405" s="77">
        <f t="shared" si="18"/>
        <v>13645.5</v>
      </c>
    </row>
    <row r="406" spans="1:9">
      <c r="A406" s="69" t="s">
        <v>816</v>
      </c>
      <c r="B406" s="69" t="s">
        <v>29</v>
      </c>
      <c r="C406" s="69" t="s">
        <v>825</v>
      </c>
      <c r="D406" s="70" t="s">
        <v>826</v>
      </c>
      <c r="E406" s="71">
        <f>Розрахунки!BY389</f>
        <v>34568.699999999997</v>
      </c>
      <c r="F406" s="71">
        <f>Розрахунки!BZ389</f>
        <v>0</v>
      </c>
      <c r="G406" s="71">
        <f>Розрахунки!CA389</f>
        <v>0</v>
      </c>
      <c r="H406" s="71">
        <f>Розрахунки!CB389</f>
        <v>0</v>
      </c>
      <c r="I406" s="77">
        <f t="shared" si="18"/>
        <v>34568.699999999997</v>
      </c>
    </row>
    <row r="407" spans="1:9">
      <c r="A407" s="69" t="s">
        <v>816</v>
      </c>
      <c r="B407" s="69" t="s">
        <v>29</v>
      </c>
      <c r="C407" s="69" t="s">
        <v>827</v>
      </c>
      <c r="D407" s="70" t="s">
        <v>828</v>
      </c>
      <c r="E407" s="71">
        <f>Розрахунки!BY390</f>
        <v>13456.2</v>
      </c>
      <c r="F407" s="71">
        <f>Розрахунки!BZ390</f>
        <v>0</v>
      </c>
      <c r="G407" s="71">
        <f>Розрахунки!CA390</f>
        <v>0</v>
      </c>
      <c r="H407" s="71">
        <f>Розрахунки!CB390</f>
        <v>0</v>
      </c>
      <c r="I407" s="77">
        <f t="shared" si="18"/>
        <v>13456.2</v>
      </c>
    </row>
    <row r="408" spans="1:9">
      <c r="A408" s="69" t="s">
        <v>816</v>
      </c>
      <c r="B408" s="69" t="s">
        <v>24</v>
      </c>
      <c r="C408" s="69" t="s">
        <v>829</v>
      </c>
      <c r="D408" s="70" t="s">
        <v>830</v>
      </c>
      <c r="E408" s="71">
        <f>Розрахунки!BY391</f>
        <v>11052.7</v>
      </c>
      <c r="F408" s="71">
        <f>Розрахунки!BZ391</f>
        <v>0</v>
      </c>
      <c r="G408" s="71">
        <f>Розрахунки!CA391</f>
        <v>0</v>
      </c>
      <c r="H408" s="71">
        <f>Розрахунки!CB391</f>
        <v>0</v>
      </c>
      <c r="I408" s="77">
        <f t="shared" si="18"/>
        <v>11052.7</v>
      </c>
    </row>
    <row r="409" spans="1:9">
      <c r="A409" s="69" t="s">
        <v>816</v>
      </c>
      <c r="B409" s="69" t="s">
        <v>24</v>
      </c>
      <c r="C409" s="69" t="s">
        <v>831</v>
      </c>
      <c r="D409" s="70" t="s">
        <v>832</v>
      </c>
      <c r="E409" s="71">
        <f>Розрахунки!BY392</f>
        <v>9255</v>
      </c>
      <c r="F409" s="71">
        <f>Розрахунки!BZ392</f>
        <v>0</v>
      </c>
      <c r="G409" s="71">
        <f>Розрахунки!CA392</f>
        <v>0</v>
      </c>
      <c r="H409" s="71">
        <f>Розрахунки!CB392</f>
        <v>0</v>
      </c>
      <c r="I409" s="77">
        <f t="shared" si="18"/>
        <v>9255</v>
      </c>
    </row>
    <row r="410" spans="1:9">
      <c r="A410" s="69" t="s">
        <v>816</v>
      </c>
      <c r="B410" s="69" t="s">
        <v>24</v>
      </c>
      <c r="C410" s="69" t="s">
        <v>833</v>
      </c>
      <c r="D410" s="70" t="s">
        <v>834</v>
      </c>
      <c r="E410" s="71">
        <f>Розрахунки!BY393</f>
        <v>12587.1</v>
      </c>
      <c r="F410" s="71">
        <f>Розрахунки!BZ393</f>
        <v>0</v>
      </c>
      <c r="G410" s="71">
        <f>Розрахунки!CA393</f>
        <v>0</v>
      </c>
      <c r="H410" s="71">
        <f>Розрахунки!CB393</f>
        <v>0</v>
      </c>
      <c r="I410" s="77">
        <f t="shared" si="18"/>
        <v>12587.1</v>
      </c>
    </row>
    <row r="411" spans="1:9">
      <c r="A411" s="69" t="s">
        <v>816</v>
      </c>
      <c r="B411" s="69" t="s">
        <v>24</v>
      </c>
      <c r="C411" s="69" t="s">
        <v>835</v>
      </c>
      <c r="D411" s="70" t="s">
        <v>836</v>
      </c>
      <c r="E411" s="71">
        <f>Розрахунки!BY394</f>
        <v>12535.1</v>
      </c>
      <c r="F411" s="71">
        <f>Розрахунки!BZ394</f>
        <v>0</v>
      </c>
      <c r="G411" s="71">
        <f>Розрахунки!CA394</f>
        <v>0</v>
      </c>
      <c r="H411" s="71">
        <f>Розрахунки!CB394</f>
        <v>0</v>
      </c>
      <c r="I411" s="77">
        <f t="shared" si="18"/>
        <v>12535.1</v>
      </c>
    </row>
    <row r="412" spans="1:9">
      <c r="A412" s="69" t="s">
        <v>816</v>
      </c>
      <c r="B412" s="69" t="s">
        <v>21</v>
      </c>
      <c r="C412" s="69" t="s">
        <v>837</v>
      </c>
      <c r="D412" s="70" t="s">
        <v>838</v>
      </c>
      <c r="E412" s="71">
        <f>Розрахунки!BY395</f>
        <v>46702.1</v>
      </c>
      <c r="F412" s="71">
        <f>Розрахунки!BZ395</f>
        <v>0</v>
      </c>
      <c r="G412" s="71">
        <f>Розрахунки!CA395</f>
        <v>0</v>
      </c>
      <c r="H412" s="71">
        <f>Розрахунки!CB395</f>
        <v>0</v>
      </c>
      <c r="I412" s="77">
        <f t="shared" si="18"/>
        <v>46702.1</v>
      </c>
    </row>
    <row r="413" spans="1:9">
      <c r="A413" s="69" t="s">
        <v>816</v>
      </c>
      <c r="B413" s="69" t="s">
        <v>29</v>
      </c>
      <c r="C413" s="69" t="s">
        <v>839</v>
      </c>
      <c r="D413" s="70" t="s">
        <v>840</v>
      </c>
      <c r="E413" s="71">
        <f>Розрахунки!BY396</f>
        <v>31030.400000000001</v>
      </c>
      <c r="F413" s="71">
        <f>Розрахунки!BZ396</f>
        <v>0</v>
      </c>
      <c r="G413" s="71">
        <f>Розрахунки!CA396</f>
        <v>0</v>
      </c>
      <c r="H413" s="71">
        <f>Розрахунки!CB396</f>
        <v>0</v>
      </c>
      <c r="I413" s="77">
        <f t="shared" si="18"/>
        <v>31030.400000000001</v>
      </c>
    </row>
    <row r="414" spans="1:9">
      <c r="A414" s="69" t="s">
        <v>816</v>
      </c>
      <c r="B414" s="69" t="s">
        <v>24</v>
      </c>
      <c r="C414" s="69" t="s">
        <v>841</v>
      </c>
      <c r="D414" s="70" t="s">
        <v>842</v>
      </c>
      <c r="E414" s="71">
        <f>Розрахунки!BY397</f>
        <v>25650.2</v>
      </c>
      <c r="F414" s="71">
        <f>Розрахунки!BZ397</f>
        <v>0</v>
      </c>
      <c r="G414" s="71">
        <f>Розрахунки!CA397</f>
        <v>0</v>
      </c>
      <c r="H414" s="71">
        <f>Розрахунки!CB397</f>
        <v>0</v>
      </c>
      <c r="I414" s="77">
        <f t="shared" si="18"/>
        <v>25650.2</v>
      </c>
    </row>
    <row r="415" spans="1:9">
      <c r="A415" s="69" t="s">
        <v>816</v>
      </c>
      <c r="B415" s="69" t="s">
        <v>24</v>
      </c>
      <c r="C415" s="69" t="s">
        <v>843</v>
      </c>
      <c r="D415" s="70" t="s">
        <v>844</v>
      </c>
      <c r="E415" s="71">
        <f>Розрахунки!BY398</f>
        <v>5142</v>
      </c>
      <c r="F415" s="71">
        <f>Розрахунки!BZ398</f>
        <v>0</v>
      </c>
      <c r="G415" s="71">
        <f>Розрахунки!CA398</f>
        <v>0</v>
      </c>
      <c r="H415" s="71">
        <f>Розрахунки!CB398</f>
        <v>0</v>
      </c>
      <c r="I415" s="77">
        <f t="shared" si="18"/>
        <v>5142</v>
      </c>
    </row>
    <row r="416" spans="1:9">
      <c r="A416" s="69" t="s">
        <v>816</v>
      </c>
      <c r="B416" s="69" t="s">
        <v>24</v>
      </c>
      <c r="C416" s="69" t="s">
        <v>845</v>
      </c>
      <c r="D416" s="70" t="s">
        <v>846</v>
      </c>
      <c r="E416" s="71">
        <f>Розрахунки!BY399</f>
        <v>20928</v>
      </c>
      <c r="F416" s="71">
        <f>Розрахунки!BZ399</f>
        <v>0</v>
      </c>
      <c r="G416" s="71">
        <f>Розрахунки!CA399</f>
        <v>0</v>
      </c>
      <c r="H416" s="71">
        <f>Розрахунки!CB399</f>
        <v>0</v>
      </c>
      <c r="I416" s="77">
        <f t="shared" si="18"/>
        <v>20928</v>
      </c>
    </row>
    <row r="417" spans="1:9">
      <c r="A417" s="69" t="s">
        <v>816</v>
      </c>
      <c r="B417" s="69" t="s">
        <v>24</v>
      </c>
      <c r="C417" s="69" t="s">
        <v>847</v>
      </c>
      <c r="D417" s="70" t="s">
        <v>848</v>
      </c>
      <c r="E417" s="71">
        <f>Розрахунки!BY400</f>
        <v>9861.6</v>
      </c>
      <c r="F417" s="71">
        <f>Розрахунки!BZ400</f>
        <v>0</v>
      </c>
      <c r="G417" s="71">
        <f>Розрахунки!CA400</f>
        <v>0</v>
      </c>
      <c r="H417" s="71">
        <f>Розрахунки!CB400</f>
        <v>0</v>
      </c>
      <c r="I417" s="77">
        <f t="shared" si="18"/>
        <v>9861.6</v>
      </c>
    </row>
    <row r="418" spans="1:9" ht="17.25" customHeight="1">
      <c r="A418" s="69" t="s">
        <v>816</v>
      </c>
      <c r="B418" s="69" t="s">
        <v>21</v>
      </c>
      <c r="C418" s="69" t="s">
        <v>849</v>
      </c>
      <c r="D418" s="70" t="s">
        <v>850</v>
      </c>
      <c r="E418" s="71">
        <f>Розрахунки!BY401</f>
        <v>0</v>
      </c>
      <c r="F418" s="71">
        <f>Розрахунки!BZ401</f>
        <v>0</v>
      </c>
      <c r="G418" s="71">
        <f>Розрахунки!CA401</f>
        <v>0</v>
      </c>
      <c r="H418" s="71">
        <f>Розрахунки!CB401</f>
        <v>0</v>
      </c>
      <c r="I418" s="77">
        <f t="shared" si="18"/>
        <v>0</v>
      </c>
    </row>
    <row r="419" spans="1:9">
      <c r="A419" s="69" t="s">
        <v>816</v>
      </c>
      <c r="B419" s="69" t="s">
        <v>21</v>
      </c>
      <c r="C419" s="69" t="s">
        <v>851</v>
      </c>
      <c r="D419" s="70" t="s">
        <v>852</v>
      </c>
      <c r="E419" s="71">
        <f>Розрахунки!BY402</f>
        <v>39808.199999999997</v>
      </c>
      <c r="F419" s="71">
        <f>Розрахунки!BZ402</f>
        <v>0</v>
      </c>
      <c r="G419" s="71">
        <f>Розрахунки!CA402</f>
        <v>0</v>
      </c>
      <c r="H419" s="71">
        <f>Розрахунки!CB402</f>
        <v>0</v>
      </c>
      <c r="I419" s="77">
        <f t="shared" si="18"/>
        <v>39808.199999999997</v>
      </c>
    </row>
    <row r="420" spans="1:9">
      <c r="A420" s="69" t="s">
        <v>816</v>
      </c>
      <c r="B420" s="69" t="s">
        <v>24</v>
      </c>
      <c r="C420" s="69" t="s">
        <v>853</v>
      </c>
      <c r="D420" s="70" t="s">
        <v>854</v>
      </c>
      <c r="E420" s="71">
        <f>Розрахунки!BY403</f>
        <v>23684.6</v>
      </c>
      <c r="F420" s="71">
        <f>Розрахунки!BZ403</f>
        <v>0</v>
      </c>
      <c r="G420" s="71">
        <f>Розрахунки!CA403</f>
        <v>0</v>
      </c>
      <c r="H420" s="71">
        <f>Розрахунки!CB403</f>
        <v>0</v>
      </c>
      <c r="I420" s="77">
        <f t="shared" si="18"/>
        <v>23684.6</v>
      </c>
    </row>
    <row r="421" spans="1:9">
      <c r="A421" s="69" t="s">
        <v>816</v>
      </c>
      <c r="B421" s="69" t="s">
        <v>29</v>
      </c>
      <c r="C421" s="69" t="s">
        <v>855</v>
      </c>
      <c r="D421" s="70" t="s">
        <v>856</v>
      </c>
      <c r="E421" s="71">
        <f>Розрахунки!BY404</f>
        <v>36559.1</v>
      </c>
      <c r="F421" s="71">
        <f>Розрахунки!BZ404</f>
        <v>0</v>
      </c>
      <c r="G421" s="71">
        <f>Розрахунки!CA404</f>
        <v>0</v>
      </c>
      <c r="H421" s="71">
        <f>Розрахунки!CB404</f>
        <v>0</v>
      </c>
      <c r="I421" s="77">
        <f t="shared" si="18"/>
        <v>36559.1</v>
      </c>
    </row>
    <row r="422" spans="1:9">
      <c r="A422" s="69" t="s">
        <v>816</v>
      </c>
      <c r="B422" s="69" t="s">
        <v>21</v>
      </c>
      <c r="C422" s="69" t="s">
        <v>857</v>
      </c>
      <c r="D422" s="70" t="s">
        <v>858</v>
      </c>
      <c r="E422" s="71">
        <f>Розрахунки!BY405</f>
        <v>40263.599999999999</v>
      </c>
      <c r="F422" s="71">
        <f>Розрахунки!BZ405</f>
        <v>0</v>
      </c>
      <c r="G422" s="71">
        <f>Розрахунки!CA405</f>
        <v>0</v>
      </c>
      <c r="H422" s="71">
        <f>Розрахунки!CB405</f>
        <v>0</v>
      </c>
      <c r="I422" s="77">
        <f t="shared" si="18"/>
        <v>40263.599999999999</v>
      </c>
    </row>
    <row r="423" spans="1:9">
      <c r="A423" s="69" t="s">
        <v>816</v>
      </c>
      <c r="B423" s="69" t="s">
        <v>24</v>
      </c>
      <c r="C423" s="69" t="s">
        <v>859</v>
      </c>
      <c r="D423" s="70" t="s">
        <v>860</v>
      </c>
      <c r="E423" s="71">
        <f>Розрахунки!BY406</f>
        <v>14149.5</v>
      </c>
      <c r="F423" s="71">
        <f>Розрахунки!BZ406</f>
        <v>0</v>
      </c>
      <c r="G423" s="71">
        <f>Розрахунки!CA406</f>
        <v>0</v>
      </c>
      <c r="H423" s="71">
        <f>Розрахунки!CB406</f>
        <v>0</v>
      </c>
      <c r="I423" s="77">
        <f t="shared" si="18"/>
        <v>14149.5</v>
      </c>
    </row>
    <row r="424" spans="1:9">
      <c r="A424" s="69" t="s">
        <v>816</v>
      </c>
      <c r="B424" s="69" t="s">
        <v>24</v>
      </c>
      <c r="C424" s="69" t="s">
        <v>861</v>
      </c>
      <c r="D424" s="70" t="s">
        <v>862</v>
      </c>
      <c r="E424" s="71">
        <f>Розрахунки!BY407</f>
        <v>38317.4</v>
      </c>
      <c r="F424" s="71">
        <f>Розрахунки!BZ407</f>
        <v>0</v>
      </c>
      <c r="G424" s="71">
        <f>Розрахунки!CA407</f>
        <v>0</v>
      </c>
      <c r="H424" s="71">
        <f>Розрахунки!CB407</f>
        <v>0</v>
      </c>
      <c r="I424" s="77">
        <f t="shared" si="18"/>
        <v>38317.4</v>
      </c>
    </row>
    <row r="425" spans="1:9">
      <c r="A425" s="69" t="s">
        <v>816</v>
      </c>
      <c r="B425" s="69" t="s">
        <v>24</v>
      </c>
      <c r="C425" s="69" t="s">
        <v>863</v>
      </c>
      <c r="D425" s="70" t="s">
        <v>864</v>
      </c>
      <c r="E425" s="71">
        <f>Розрахунки!BY408</f>
        <v>0</v>
      </c>
      <c r="F425" s="71">
        <f>Розрахунки!BZ408</f>
        <v>0</v>
      </c>
      <c r="G425" s="71">
        <f>Розрахунки!CA408</f>
        <v>0</v>
      </c>
      <c r="H425" s="71">
        <f>Розрахунки!CB408</f>
        <v>0</v>
      </c>
      <c r="I425" s="77">
        <f t="shared" si="18"/>
        <v>0</v>
      </c>
    </row>
    <row r="426" spans="1:9">
      <c r="A426" s="69" t="s">
        <v>816</v>
      </c>
      <c r="B426" s="69" t="s">
        <v>24</v>
      </c>
      <c r="C426" s="69" t="s">
        <v>865</v>
      </c>
      <c r="D426" s="70" t="s">
        <v>866</v>
      </c>
      <c r="E426" s="71">
        <f>Розрахунки!BY409</f>
        <v>0</v>
      </c>
      <c r="F426" s="71">
        <f>Розрахунки!BZ409</f>
        <v>0</v>
      </c>
      <c r="G426" s="71">
        <f>Розрахунки!CA409</f>
        <v>0</v>
      </c>
      <c r="H426" s="71">
        <f>Розрахунки!CB409</f>
        <v>0</v>
      </c>
      <c r="I426" s="77">
        <f t="shared" si="18"/>
        <v>0</v>
      </c>
    </row>
    <row r="427" spans="1:9">
      <c r="A427" s="69" t="s">
        <v>816</v>
      </c>
      <c r="B427" s="69" t="s">
        <v>24</v>
      </c>
      <c r="C427" s="69" t="s">
        <v>867</v>
      </c>
      <c r="D427" s="70" t="s">
        <v>868</v>
      </c>
      <c r="E427" s="71">
        <f>Розрахунки!BY410</f>
        <v>9832.7000000000007</v>
      </c>
      <c r="F427" s="71">
        <f>Розрахунки!BZ410</f>
        <v>0</v>
      </c>
      <c r="G427" s="71">
        <f>Розрахунки!CA410</f>
        <v>0</v>
      </c>
      <c r="H427" s="71">
        <f>Розрахунки!CB410</f>
        <v>0</v>
      </c>
      <c r="I427" s="77">
        <f t="shared" si="18"/>
        <v>9832.7000000000007</v>
      </c>
    </row>
    <row r="428" spans="1:9">
      <c r="A428" s="69" t="s">
        <v>816</v>
      </c>
      <c r="B428" s="69" t="s">
        <v>24</v>
      </c>
      <c r="C428" s="69" t="s">
        <v>869</v>
      </c>
      <c r="D428" s="70" t="s">
        <v>870</v>
      </c>
      <c r="E428" s="71">
        <f>Розрахунки!BY411</f>
        <v>14785.9</v>
      </c>
      <c r="F428" s="71">
        <f>Розрахунки!BZ411</f>
        <v>0</v>
      </c>
      <c r="G428" s="71">
        <f>Розрахунки!CA411</f>
        <v>0</v>
      </c>
      <c r="H428" s="71">
        <f>Розрахунки!CB411</f>
        <v>0</v>
      </c>
      <c r="I428" s="77">
        <f t="shared" si="18"/>
        <v>14785.9</v>
      </c>
    </row>
    <row r="429" spans="1:9">
      <c r="A429" s="69" t="s">
        <v>816</v>
      </c>
      <c r="B429" s="69" t="s">
        <v>24</v>
      </c>
      <c r="C429" s="69" t="s">
        <v>871</v>
      </c>
      <c r="D429" s="70" t="s">
        <v>872</v>
      </c>
      <c r="E429" s="71">
        <f>Розрахунки!BY412</f>
        <v>9455.4</v>
      </c>
      <c r="F429" s="71">
        <f>Розрахунки!BZ412</f>
        <v>0</v>
      </c>
      <c r="G429" s="71">
        <f>Розрахунки!CA412</f>
        <v>0</v>
      </c>
      <c r="H429" s="71">
        <f>Розрахунки!CB412</f>
        <v>0</v>
      </c>
      <c r="I429" s="77">
        <f t="shared" si="18"/>
        <v>9455.4</v>
      </c>
    </row>
    <row r="430" spans="1:9">
      <c r="A430" s="69" t="s">
        <v>816</v>
      </c>
      <c r="B430" s="69" t="s">
        <v>24</v>
      </c>
      <c r="C430" s="69" t="s">
        <v>873</v>
      </c>
      <c r="D430" s="70" t="s">
        <v>874</v>
      </c>
      <c r="E430" s="71">
        <f>Розрахунки!BY413</f>
        <v>8662</v>
      </c>
      <c r="F430" s="71">
        <f>Розрахунки!BZ413</f>
        <v>0</v>
      </c>
      <c r="G430" s="71">
        <f>Розрахунки!CA413</f>
        <v>0</v>
      </c>
      <c r="H430" s="71">
        <f>Розрахунки!CB413</f>
        <v>0</v>
      </c>
      <c r="I430" s="77">
        <f t="shared" si="18"/>
        <v>8662</v>
      </c>
    </row>
    <row r="431" spans="1:9">
      <c r="A431" s="69" t="s">
        <v>816</v>
      </c>
      <c r="B431" s="69" t="s">
        <v>29</v>
      </c>
      <c r="C431" s="69" t="s">
        <v>875</v>
      </c>
      <c r="D431" s="70" t="s">
        <v>876</v>
      </c>
      <c r="E431" s="71">
        <f>Розрахунки!BY414</f>
        <v>24472.799999999999</v>
      </c>
      <c r="F431" s="71">
        <f>Розрахунки!BZ414</f>
        <v>0</v>
      </c>
      <c r="G431" s="71">
        <f>Розрахунки!CA414</f>
        <v>0</v>
      </c>
      <c r="H431" s="71">
        <f>Розрахунки!CB414</f>
        <v>0</v>
      </c>
      <c r="I431" s="77">
        <f t="shared" si="18"/>
        <v>24472.799999999999</v>
      </c>
    </row>
    <row r="432" spans="1:9">
      <c r="A432" s="69" t="s">
        <v>816</v>
      </c>
      <c r="B432" s="69" t="s">
        <v>29</v>
      </c>
      <c r="C432" s="69" t="s">
        <v>877</v>
      </c>
      <c r="D432" s="70" t="s">
        <v>878</v>
      </c>
      <c r="E432" s="71">
        <f>Розрахунки!BY415</f>
        <v>15979.9</v>
      </c>
      <c r="F432" s="71">
        <f>Розрахунки!BZ415</f>
        <v>0</v>
      </c>
      <c r="G432" s="71">
        <f>Розрахунки!CA415</f>
        <v>0</v>
      </c>
      <c r="H432" s="71">
        <f>Розрахунки!CB415</f>
        <v>0</v>
      </c>
      <c r="I432" s="77">
        <f t="shared" si="18"/>
        <v>15979.9</v>
      </c>
    </row>
    <row r="433" spans="1:9">
      <c r="A433" s="69" t="s">
        <v>816</v>
      </c>
      <c r="B433" s="69" t="s">
        <v>29</v>
      </c>
      <c r="C433" s="69" t="s">
        <v>879</v>
      </c>
      <c r="D433" s="70" t="s">
        <v>880</v>
      </c>
      <c r="E433" s="71">
        <f>Розрахунки!BY416</f>
        <v>59439.6</v>
      </c>
      <c r="F433" s="71">
        <f>Розрахунки!BZ416</f>
        <v>0</v>
      </c>
      <c r="G433" s="71">
        <f>Розрахунки!CA416</f>
        <v>0</v>
      </c>
      <c r="H433" s="71">
        <f>Розрахунки!CB416</f>
        <v>0</v>
      </c>
      <c r="I433" s="77">
        <f t="shared" si="18"/>
        <v>59439.6</v>
      </c>
    </row>
    <row r="434" spans="1:9">
      <c r="A434" s="69" t="s">
        <v>816</v>
      </c>
      <c r="B434" s="69" t="s">
        <v>24</v>
      </c>
      <c r="C434" s="69" t="s">
        <v>881</v>
      </c>
      <c r="D434" s="70" t="s">
        <v>882</v>
      </c>
      <c r="E434" s="71">
        <f>Розрахунки!BY417</f>
        <v>13765.3</v>
      </c>
      <c r="F434" s="71">
        <f>Розрахунки!BZ417</f>
        <v>0</v>
      </c>
      <c r="G434" s="71">
        <f>Розрахунки!CA417</f>
        <v>0</v>
      </c>
      <c r="H434" s="71">
        <f>Розрахунки!CB417</f>
        <v>0</v>
      </c>
      <c r="I434" s="77">
        <f t="shared" si="18"/>
        <v>13765.3</v>
      </c>
    </row>
    <row r="435" spans="1:9">
      <c r="A435" s="69" t="s">
        <v>816</v>
      </c>
      <c r="B435" s="69" t="s">
        <v>24</v>
      </c>
      <c r="C435" s="69" t="s">
        <v>883</v>
      </c>
      <c r="D435" s="70" t="s">
        <v>884</v>
      </c>
      <c r="E435" s="71">
        <f>Розрахунки!BY418</f>
        <v>8575</v>
      </c>
      <c r="F435" s="71">
        <f>Розрахунки!BZ418</f>
        <v>0</v>
      </c>
      <c r="G435" s="71">
        <f>Розрахунки!CA418</f>
        <v>0</v>
      </c>
      <c r="H435" s="71">
        <f>Розрахунки!CB418</f>
        <v>0</v>
      </c>
      <c r="I435" s="77">
        <f t="shared" si="18"/>
        <v>8575</v>
      </c>
    </row>
    <row r="436" spans="1:9">
      <c r="A436" s="69" t="s">
        <v>816</v>
      </c>
      <c r="B436" s="69" t="s">
        <v>29</v>
      </c>
      <c r="C436" s="69" t="s">
        <v>885</v>
      </c>
      <c r="D436" s="70" t="s">
        <v>886</v>
      </c>
      <c r="E436" s="71">
        <f>Розрахунки!BY419</f>
        <v>36293</v>
      </c>
      <c r="F436" s="71">
        <f>Розрахунки!BZ419</f>
        <v>0</v>
      </c>
      <c r="G436" s="71">
        <f>Розрахунки!CA419</f>
        <v>0</v>
      </c>
      <c r="H436" s="71">
        <f>Розрахунки!CB419</f>
        <v>0</v>
      </c>
      <c r="I436" s="77">
        <f t="shared" si="18"/>
        <v>36293</v>
      </c>
    </row>
    <row r="437" spans="1:9">
      <c r="A437" s="69" t="s">
        <v>816</v>
      </c>
      <c r="B437" s="69" t="s">
        <v>24</v>
      </c>
      <c r="C437" s="69" t="s">
        <v>887</v>
      </c>
      <c r="D437" s="70" t="s">
        <v>888</v>
      </c>
      <c r="E437" s="71">
        <f>Розрахунки!BY420</f>
        <v>17767.599999999999</v>
      </c>
      <c r="F437" s="71">
        <f>Розрахунки!BZ420</f>
        <v>0</v>
      </c>
      <c r="G437" s="71">
        <f>Розрахунки!CA420</f>
        <v>0</v>
      </c>
      <c r="H437" s="71">
        <f>Розрахунки!CB420</f>
        <v>0</v>
      </c>
      <c r="I437" s="77">
        <f t="shared" si="18"/>
        <v>17767.599999999999</v>
      </c>
    </row>
    <row r="438" spans="1:9">
      <c r="A438" s="69" t="s">
        <v>816</v>
      </c>
      <c r="B438" s="69" t="s">
        <v>29</v>
      </c>
      <c r="C438" s="69" t="s">
        <v>889</v>
      </c>
      <c r="D438" s="70" t="s">
        <v>507</v>
      </c>
      <c r="E438" s="71">
        <f>Розрахунки!BY421</f>
        <v>9694.5</v>
      </c>
      <c r="F438" s="71">
        <f>Розрахунки!BZ421</f>
        <v>0</v>
      </c>
      <c r="G438" s="71">
        <f>Розрахунки!CA421</f>
        <v>0</v>
      </c>
      <c r="H438" s="71">
        <f>Розрахунки!CB421</f>
        <v>0</v>
      </c>
      <c r="I438" s="77">
        <f t="shared" si="18"/>
        <v>9694.5</v>
      </c>
    </row>
    <row r="439" spans="1:9">
      <c r="A439" s="69" t="s">
        <v>816</v>
      </c>
      <c r="B439" s="69" t="s">
        <v>24</v>
      </c>
      <c r="C439" s="69" t="s">
        <v>890</v>
      </c>
      <c r="D439" s="70" t="s">
        <v>891</v>
      </c>
      <c r="E439" s="71">
        <f>Розрахунки!BY422</f>
        <v>0</v>
      </c>
      <c r="F439" s="71">
        <f>Розрахунки!BZ422</f>
        <v>0</v>
      </c>
      <c r="G439" s="71">
        <f>Розрахунки!CA422</f>
        <v>0</v>
      </c>
      <c r="H439" s="71">
        <f>Розрахунки!CB422</f>
        <v>0</v>
      </c>
      <c r="I439" s="77">
        <f t="shared" si="18"/>
        <v>0</v>
      </c>
    </row>
    <row r="440" spans="1:9">
      <c r="A440" s="69" t="s">
        <v>816</v>
      </c>
      <c r="B440" s="69" t="s">
        <v>24</v>
      </c>
      <c r="C440" s="69" t="s">
        <v>892</v>
      </c>
      <c r="D440" s="70" t="s">
        <v>893</v>
      </c>
      <c r="E440" s="71">
        <f>Розрахунки!BY423</f>
        <v>21516</v>
      </c>
      <c r="F440" s="71">
        <f>Розрахунки!BZ423</f>
        <v>0</v>
      </c>
      <c r="G440" s="71">
        <f>Розрахунки!CA423</f>
        <v>0</v>
      </c>
      <c r="H440" s="71">
        <f>Розрахунки!CB423</f>
        <v>0</v>
      </c>
      <c r="I440" s="77">
        <f t="shared" si="18"/>
        <v>21516</v>
      </c>
    </row>
    <row r="441" spans="1:9">
      <c r="A441" s="69" t="s">
        <v>816</v>
      </c>
      <c r="B441" s="69" t="s">
        <v>78</v>
      </c>
      <c r="C441" s="69" t="s">
        <v>894</v>
      </c>
      <c r="D441" s="70" t="s">
        <v>895</v>
      </c>
      <c r="E441" s="71">
        <f>Розрахунки!BY424</f>
        <v>155204.5</v>
      </c>
      <c r="F441" s="71">
        <f>Розрахунки!BZ424</f>
        <v>0</v>
      </c>
      <c r="G441" s="71">
        <f>Розрахунки!CA424</f>
        <v>0</v>
      </c>
      <c r="H441" s="71">
        <f>Розрахунки!CB424</f>
        <v>0</v>
      </c>
      <c r="I441" s="77">
        <f t="shared" si="18"/>
        <v>155204.5</v>
      </c>
    </row>
    <row r="442" spans="1:9">
      <c r="A442" s="69" t="s">
        <v>816</v>
      </c>
      <c r="B442" s="69" t="s">
        <v>29</v>
      </c>
      <c r="C442" s="69" t="s">
        <v>896</v>
      </c>
      <c r="D442" s="70" t="s">
        <v>897</v>
      </c>
      <c r="E442" s="71">
        <f>Розрахунки!BY425</f>
        <v>22081.8</v>
      </c>
      <c r="F442" s="71">
        <f>Розрахунки!BZ425</f>
        <v>0</v>
      </c>
      <c r="G442" s="71">
        <f>Розрахунки!CA425</f>
        <v>0</v>
      </c>
      <c r="H442" s="71">
        <f>Розрахунки!CB425</f>
        <v>0</v>
      </c>
      <c r="I442" s="77">
        <f t="shared" si="18"/>
        <v>22081.8</v>
      </c>
    </row>
    <row r="443" spans="1:9">
      <c r="A443" s="69" t="s">
        <v>816</v>
      </c>
      <c r="B443" s="69" t="s">
        <v>24</v>
      </c>
      <c r="C443" s="69" t="s">
        <v>898</v>
      </c>
      <c r="D443" s="70" t="s">
        <v>899</v>
      </c>
      <c r="E443" s="71">
        <f>Розрахунки!BY426</f>
        <v>13023.9</v>
      </c>
      <c r="F443" s="71">
        <f>Розрахунки!BZ426</f>
        <v>0</v>
      </c>
      <c r="G443" s="71">
        <f>Розрахунки!CA426</f>
        <v>0</v>
      </c>
      <c r="H443" s="71">
        <f>Розрахунки!CB426</f>
        <v>0</v>
      </c>
      <c r="I443" s="77">
        <f t="shared" si="18"/>
        <v>13023.9</v>
      </c>
    </row>
    <row r="444" spans="1:9">
      <c r="A444" s="69" t="s">
        <v>816</v>
      </c>
      <c r="B444" s="69" t="s">
        <v>21</v>
      </c>
      <c r="C444" s="69" t="s">
        <v>900</v>
      </c>
      <c r="D444" s="70" t="s">
        <v>901</v>
      </c>
      <c r="E444" s="71">
        <f>Розрахунки!BY427</f>
        <v>57803.5</v>
      </c>
      <c r="F444" s="71">
        <f>Розрахунки!BZ427</f>
        <v>0</v>
      </c>
      <c r="G444" s="71">
        <f>Розрахунки!CA427</f>
        <v>0</v>
      </c>
      <c r="H444" s="71">
        <f>Розрахунки!CB427</f>
        <v>0</v>
      </c>
      <c r="I444" s="77">
        <f t="shared" si="18"/>
        <v>57803.5</v>
      </c>
    </row>
    <row r="445" spans="1:9">
      <c r="A445" s="69" t="s">
        <v>816</v>
      </c>
      <c r="B445" s="69" t="s">
        <v>29</v>
      </c>
      <c r="C445" s="69" t="s">
        <v>902</v>
      </c>
      <c r="D445" s="70" t="s">
        <v>903</v>
      </c>
      <c r="E445" s="71">
        <f>Розрахунки!BY428</f>
        <v>17381.8</v>
      </c>
      <c r="F445" s="71">
        <f>Розрахунки!BZ428</f>
        <v>0</v>
      </c>
      <c r="G445" s="71">
        <f>Розрахунки!CA428</f>
        <v>0</v>
      </c>
      <c r="H445" s="71">
        <f>Розрахунки!CB428</f>
        <v>0</v>
      </c>
      <c r="I445" s="77">
        <f t="shared" si="18"/>
        <v>17381.8</v>
      </c>
    </row>
    <row r="446" spans="1:9">
      <c r="A446" s="69" t="s">
        <v>816</v>
      </c>
      <c r="B446" s="69" t="s">
        <v>24</v>
      </c>
      <c r="C446" s="69" t="s">
        <v>904</v>
      </c>
      <c r="D446" s="70" t="s">
        <v>905</v>
      </c>
      <c r="E446" s="71">
        <f>Розрахунки!BY429</f>
        <v>0</v>
      </c>
      <c r="F446" s="71">
        <f>Розрахунки!BZ429</f>
        <v>0</v>
      </c>
      <c r="G446" s="71">
        <f>Розрахунки!CA429</f>
        <v>0</v>
      </c>
      <c r="H446" s="71">
        <f>Розрахунки!CB429</f>
        <v>0</v>
      </c>
      <c r="I446" s="77">
        <f t="shared" si="18"/>
        <v>0</v>
      </c>
    </row>
    <row r="447" spans="1:9">
      <c r="A447" s="69" t="s">
        <v>816</v>
      </c>
      <c r="B447" s="69" t="s">
        <v>24</v>
      </c>
      <c r="C447" s="69" t="s">
        <v>906</v>
      </c>
      <c r="D447" s="70" t="s">
        <v>907</v>
      </c>
      <c r="E447" s="71">
        <f>Розрахунки!BY430</f>
        <v>7654.9</v>
      </c>
      <c r="F447" s="71">
        <f>Розрахунки!BZ430</f>
        <v>0</v>
      </c>
      <c r="G447" s="71">
        <f>Розрахунки!CA430</f>
        <v>0</v>
      </c>
      <c r="H447" s="71">
        <f>Розрахунки!CB430</f>
        <v>0</v>
      </c>
      <c r="I447" s="77">
        <f t="shared" si="18"/>
        <v>7654.9</v>
      </c>
    </row>
    <row r="448" spans="1:9">
      <c r="A448" s="69" t="s">
        <v>816</v>
      </c>
      <c r="B448" s="69" t="s">
        <v>24</v>
      </c>
      <c r="C448" s="69" t="s">
        <v>908</v>
      </c>
      <c r="D448" s="70" t="s">
        <v>909</v>
      </c>
      <c r="E448" s="71">
        <f>Розрахунки!BY431</f>
        <v>15321.3</v>
      </c>
      <c r="F448" s="71">
        <f>Розрахунки!BZ431</f>
        <v>0</v>
      </c>
      <c r="G448" s="71">
        <f>Розрахунки!CA431</f>
        <v>0</v>
      </c>
      <c r="H448" s="71">
        <f>Розрахунки!CB431</f>
        <v>0</v>
      </c>
      <c r="I448" s="77">
        <f t="shared" si="18"/>
        <v>15321.3</v>
      </c>
    </row>
    <row r="449" spans="1:9">
      <c r="A449" s="69" t="s">
        <v>816</v>
      </c>
      <c r="B449" s="69" t="s">
        <v>24</v>
      </c>
      <c r="C449" s="69" t="s">
        <v>910</v>
      </c>
      <c r="D449" s="70" t="s">
        <v>911</v>
      </c>
      <c r="E449" s="71">
        <f>Розрахунки!BY432</f>
        <v>28478.3</v>
      </c>
      <c r="F449" s="71">
        <f>Розрахунки!BZ432</f>
        <v>0</v>
      </c>
      <c r="G449" s="71">
        <f>Розрахунки!CA432</f>
        <v>0</v>
      </c>
      <c r="H449" s="71">
        <f>Розрахунки!CB432</f>
        <v>0</v>
      </c>
      <c r="I449" s="77">
        <f t="shared" si="18"/>
        <v>28478.3</v>
      </c>
    </row>
    <row r="450" spans="1:9">
      <c r="A450" s="69" t="s">
        <v>816</v>
      </c>
      <c r="B450" s="69" t="s">
        <v>29</v>
      </c>
      <c r="C450" s="69" t="s">
        <v>912</v>
      </c>
      <c r="D450" s="70" t="s">
        <v>913</v>
      </c>
      <c r="E450" s="71">
        <f>Розрахунки!BY433</f>
        <v>8939.9</v>
      </c>
      <c r="F450" s="71">
        <f>Розрахунки!BZ433</f>
        <v>0</v>
      </c>
      <c r="G450" s="71">
        <f>Розрахунки!CA433</f>
        <v>0</v>
      </c>
      <c r="H450" s="71">
        <f>Розрахунки!CB433</f>
        <v>0</v>
      </c>
      <c r="I450" s="77">
        <f t="shared" si="18"/>
        <v>8939.9</v>
      </c>
    </row>
    <row r="451" spans="1:9">
      <c r="A451" s="69" t="s">
        <v>816</v>
      </c>
      <c r="B451" s="69" t="s">
        <v>24</v>
      </c>
      <c r="C451" s="69" t="s">
        <v>914</v>
      </c>
      <c r="D451" s="70" t="s">
        <v>915</v>
      </c>
      <c r="E451" s="71">
        <f>Розрахунки!BY434</f>
        <v>7916.5</v>
      </c>
      <c r="F451" s="71">
        <f>Розрахунки!BZ434</f>
        <v>0</v>
      </c>
      <c r="G451" s="71">
        <f>Розрахунки!CA434</f>
        <v>0</v>
      </c>
      <c r="H451" s="71">
        <f>Розрахунки!CB434</f>
        <v>0</v>
      </c>
      <c r="I451" s="77">
        <f t="shared" si="18"/>
        <v>7916.5</v>
      </c>
    </row>
    <row r="452" spans="1:9">
      <c r="A452" s="69" t="s">
        <v>816</v>
      </c>
      <c r="B452" s="69" t="s">
        <v>29</v>
      </c>
      <c r="C452" s="69" t="s">
        <v>916</v>
      </c>
      <c r="D452" s="70" t="s">
        <v>917</v>
      </c>
      <c r="E452" s="71">
        <f>Розрахунки!BY435</f>
        <v>9666</v>
      </c>
      <c r="F452" s="71">
        <f>Розрахунки!BZ435</f>
        <v>0</v>
      </c>
      <c r="G452" s="71">
        <f>Розрахунки!CA435</f>
        <v>0</v>
      </c>
      <c r="H452" s="71">
        <f>Розрахунки!CB435</f>
        <v>0</v>
      </c>
      <c r="I452" s="77">
        <f t="shared" si="18"/>
        <v>9666</v>
      </c>
    </row>
    <row r="453" spans="1:9">
      <c r="A453" s="69" t="s">
        <v>816</v>
      </c>
      <c r="B453" s="69" t="s">
        <v>21</v>
      </c>
      <c r="C453" s="69" t="s">
        <v>918</v>
      </c>
      <c r="D453" s="70" t="s">
        <v>919</v>
      </c>
      <c r="E453" s="71">
        <f>Розрахунки!BY436</f>
        <v>47942.400000000001</v>
      </c>
      <c r="F453" s="71">
        <f>Розрахунки!BZ436</f>
        <v>0</v>
      </c>
      <c r="G453" s="71">
        <f>Розрахунки!CA436</f>
        <v>0</v>
      </c>
      <c r="H453" s="71">
        <f>Розрахунки!CB436</f>
        <v>0</v>
      </c>
      <c r="I453" s="77">
        <f t="shared" si="18"/>
        <v>47942.400000000001</v>
      </c>
    </row>
    <row r="454" spans="1:9">
      <c r="A454" s="69" t="s">
        <v>816</v>
      </c>
      <c r="B454" s="69" t="s">
        <v>21</v>
      </c>
      <c r="C454" s="69" t="s">
        <v>920</v>
      </c>
      <c r="D454" s="70" t="s">
        <v>921</v>
      </c>
      <c r="E454" s="71">
        <f>Розрахунки!BY437</f>
        <v>40816.6</v>
      </c>
      <c r="F454" s="71">
        <f>Розрахунки!BZ437</f>
        <v>0</v>
      </c>
      <c r="G454" s="71">
        <f>Розрахунки!CA437</f>
        <v>0</v>
      </c>
      <c r="H454" s="71">
        <f>Розрахунки!CB437</f>
        <v>0</v>
      </c>
      <c r="I454" s="77">
        <f t="shared" ref="I454:I517" si="21">SUM(E454:H454)</f>
        <v>40816.6</v>
      </c>
    </row>
    <row r="455" spans="1:9">
      <c r="A455" s="69" t="s">
        <v>816</v>
      </c>
      <c r="B455" s="69" t="s">
        <v>21</v>
      </c>
      <c r="C455" s="69" t="s">
        <v>922</v>
      </c>
      <c r="D455" s="70" t="s">
        <v>923</v>
      </c>
      <c r="E455" s="71">
        <f>Розрахунки!BY438</f>
        <v>39124.699999999997</v>
      </c>
      <c r="F455" s="71">
        <f>Розрахунки!BZ438</f>
        <v>0</v>
      </c>
      <c r="G455" s="71">
        <f>Розрахунки!CA438</f>
        <v>0</v>
      </c>
      <c r="H455" s="71">
        <f>Розрахунки!CB438</f>
        <v>0</v>
      </c>
      <c r="I455" s="77">
        <f t="shared" si="21"/>
        <v>39124.699999999997</v>
      </c>
    </row>
    <row r="456" spans="1:9">
      <c r="A456" s="69" t="s">
        <v>816</v>
      </c>
      <c r="B456" s="69" t="s">
        <v>78</v>
      </c>
      <c r="C456" s="69" t="s">
        <v>924</v>
      </c>
      <c r="D456" s="70" t="s">
        <v>925</v>
      </c>
      <c r="E456" s="71">
        <f>Розрахунки!BY439</f>
        <v>80991.600000000006</v>
      </c>
      <c r="F456" s="71">
        <f>Розрахунки!BZ439</f>
        <v>0</v>
      </c>
      <c r="G456" s="71">
        <f>Розрахунки!CA439</f>
        <v>0</v>
      </c>
      <c r="H456" s="71">
        <f>Розрахунки!CB439</f>
        <v>0</v>
      </c>
      <c r="I456" s="77">
        <f t="shared" si="21"/>
        <v>80991.600000000006</v>
      </c>
    </row>
    <row r="457" spans="1:9">
      <c r="A457" s="69" t="s">
        <v>816</v>
      </c>
      <c r="B457" s="69" t="s">
        <v>78</v>
      </c>
      <c r="C457" s="69" t="s">
        <v>926</v>
      </c>
      <c r="D457" s="70" t="s">
        <v>927</v>
      </c>
      <c r="E457" s="71">
        <f>Розрахунки!BY440</f>
        <v>1014107.6</v>
      </c>
      <c r="F457" s="71">
        <f>Розрахунки!BZ440</f>
        <v>41291.800000000003</v>
      </c>
      <c r="G457" s="71">
        <f>Розрахунки!CA440</f>
        <v>0</v>
      </c>
      <c r="H457" s="71">
        <f>Розрахунки!CB440</f>
        <v>0</v>
      </c>
      <c r="I457" s="77">
        <f t="shared" si="21"/>
        <v>1055399.3999999999</v>
      </c>
    </row>
    <row r="458" spans="1:9">
      <c r="A458" s="69" t="s">
        <v>816</v>
      </c>
      <c r="B458" s="69" t="s">
        <v>24</v>
      </c>
      <c r="C458" s="69" t="s">
        <v>928</v>
      </c>
      <c r="D458" s="70" t="s">
        <v>929</v>
      </c>
      <c r="E458" s="71">
        <f>Розрахунки!BY441</f>
        <v>15970.3</v>
      </c>
      <c r="F458" s="71">
        <f>Розрахунки!BZ441</f>
        <v>0</v>
      </c>
      <c r="G458" s="71">
        <f>Розрахунки!CA441</f>
        <v>0</v>
      </c>
      <c r="H458" s="71">
        <f>Розрахунки!CB441</f>
        <v>0</v>
      </c>
      <c r="I458" s="77">
        <f t="shared" si="21"/>
        <v>15970.3</v>
      </c>
    </row>
    <row r="459" spans="1:9">
      <c r="A459" s="69" t="s">
        <v>816</v>
      </c>
      <c r="B459" s="69" t="s">
        <v>24</v>
      </c>
      <c r="C459" s="69" t="s">
        <v>930</v>
      </c>
      <c r="D459" s="70" t="s">
        <v>931</v>
      </c>
      <c r="E459" s="71">
        <f>Розрахунки!BY442</f>
        <v>39177.199999999997</v>
      </c>
      <c r="F459" s="71">
        <f>Розрахунки!BZ442</f>
        <v>0</v>
      </c>
      <c r="G459" s="71">
        <f>Розрахунки!CA442</f>
        <v>0</v>
      </c>
      <c r="H459" s="71">
        <f>Розрахунки!CB442</f>
        <v>0</v>
      </c>
      <c r="I459" s="77">
        <f t="shared" si="21"/>
        <v>39177.199999999997</v>
      </c>
    </row>
    <row r="460" spans="1:9">
      <c r="A460" s="69" t="s">
        <v>816</v>
      </c>
      <c r="B460" s="69" t="s">
        <v>29</v>
      </c>
      <c r="C460" s="69" t="s">
        <v>932</v>
      </c>
      <c r="D460" s="70" t="s">
        <v>933</v>
      </c>
      <c r="E460" s="71">
        <f>Розрахунки!BY443</f>
        <v>34947.9</v>
      </c>
      <c r="F460" s="71">
        <f>Розрахунки!BZ443</f>
        <v>0</v>
      </c>
      <c r="G460" s="71">
        <f>Розрахунки!CA443</f>
        <v>0</v>
      </c>
      <c r="H460" s="71">
        <f>Розрахунки!CB443</f>
        <v>0</v>
      </c>
      <c r="I460" s="77">
        <f t="shared" si="21"/>
        <v>34947.9</v>
      </c>
    </row>
    <row r="461" spans="1:9">
      <c r="A461" s="69" t="s">
        <v>816</v>
      </c>
      <c r="B461" s="69" t="s">
        <v>24</v>
      </c>
      <c r="C461" s="69" t="s">
        <v>934</v>
      </c>
      <c r="D461" s="70" t="s">
        <v>935</v>
      </c>
      <c r="E461" s="71">
        <f>Розрахунки!BY444</f>
        <v>27063.3</v>
      </c>
      <c r="F461" s="71">
        <f>Розрахунки!BZ444</f>
        <v>0</v>
      </c>
      <c r="G461" s="71">
        <f>Розрахунки!CA444</f>
        <v>0</v>
      </c>
      <c r="H461" s="71">
        <f>Розрахунки!CB444</f>
        <v>0</v>
      </c>
      <c r="I461" s="77">
        <f t="shared" si="21"/>
        <v>27063.3</v>
      </c>
    </row>
    <row r="462" spans="1:9">
      <c r="A462" s="69" t="s">
        <v>816</v>
      </c>
      <c r="B462" s="69" t="s">
        <v>24</v>
      </c>
      <c r="C462" s="69" t="s">
        <v>936</v>
      </c>
      <c r="D462" s="70" t="s">
        <v>937</v>
      </c>
      <c r="E462" s="71">
        <f>Розрахунки!BY445</f>
        <v>20121.099999999999</v>
      </c>
      <c r="F462" s="71">
        <f>Розрахунки!BZ445</f>
        <v>0</v>
      </c>
      <c r="G462" s="71">
        <f>Розрахунки!CA445</f>
        <v>0</v>
      </c>
      <c r="H462" s="71">
        <f>Розрахунки!CB445</f>
        <v>0</v>
      </c>
      <c r="I462" s="77">
        <f t="shared" si="21"/>
        <v>20121.099999999999</v>
      </c>
    </row>
    <row r="463" spans="1:9">
      <c r="A463" s="69" t="s">
        <v>816</v>
      </c>
      <c r="B463" s="69" t="s">
        <v>78</v>
      </c>
      <c r="C463" s="69" t="s">
        <v>938</v>
      </c>
      <c r="D463" s="70" t="s">
        <v>939</v>
      </c>
      <c r="E463" s="71">
        <f>Розрахунки!BY446</f>
        <v>219032.8</v>
      </c>
      <c r="F463" s="71">
        <f>Розрахунки!BZ446</f>
        <v>0</v>
      </c>
      <c r="G463" s="71">
        <f>Розрахунки!CA446</f>
        <v>0</v>
      </c>
      <c r="H463" s="71">
        <f>Розрахунки!CB446</f>
        <v>0</v>
      </c>
      <c r="I463" s="77">
        <f t="shared" si="21"/>
        <v>219032.8</v>
      </c>
    </row>
    <row r="464" spans="1:9">
      <c r="A464" s="69" t="s">
        <v>816</v>
      </c>
      <c r="B464" s="69" t="s">
        <v>24</v>
      </c>
      <c r="C464" s="69" t="s">
        <v>940</v>
      </c>
      <c r="D464" s="70" t="s">
        <v>941</v>
      </c>
      <c r="E464" s="71">
        <f>Розрахунки!BY447</f>
        <v>14856.1</v>
      </c>
      <c r="F464" s="71">
        <f>Розрахунки!BZ447</f>
        <v>0</v>
      </c>
      <c r="G464" s="71">
        <f>Розрахунки!CA447</f>
        <v>0</v>
      </c>
      <c r="H464" s="71">
        <f>Розрахунки!CB447</f>
        <v>0</v>
      </c>
      <c r="I464" s="77">
        <f t="shared" si="21"/>
        <v>14856.1</v>
      </c>
    </row>
    <row r="465" spans="1:9">
      <c r="A465" s="69" t="s">
        <v>816</v>
      </c>
      <c r="B465" s="69" t="s">
        <v>21</v>
      </c>
      <c r="C465" s="69" t="s">
        <v>942</v>
      </c>
      <c r="D465" s="70" t="s">
        <v>943</v>
      </c>
      <c r="E465" s="71">
        <f>Розрахунки!BY448</f>
        <v>25298.799999999999</v>
      </c>
      <c r="F465" s="71">
        <f>Розрахунки!BZ448</f>
        <v>0</v>
      </c>
      <c r="G465" s="71">
        <f>Розрахунки!CA448</f>
        <v>0</v>
      </c>
      <c r="H465" s="71">
        <f>Розрахунки!CB448</f>
        <v>0</v>
      </c>
      <c r="I465" s="77">
        <f t="shared" si="21"/>
        <v>25298.799999999999</v>
      </c>
    </row>
    <row r="466" spans="1:9">
      <c r="A466" s="69" t="s">
        <v>816</v>
      </c>
      <c r="B466" s="69" t="s">
        <v>29</v>
      </c>
      <c r="C466" s="69" t="s">
        <v>944</v>
      </c>
      <c r="D466" s="70" t="s">
        <v>945</v>
      </c>
      <c r="E466" s="71">
        <f>Розрахунки!BY449</f>
        <v>18364.900000000001</v>
      </c>
      <c r="F466" s="71">
        <f>Розрахунки!BZ449</f>
        <v>0</v>
      </c>
      <c r="G466" s="71">
        <f>Розрахунки!CA449</f>
        <v>0</v>
      </c>
      <c r="H466" s="71">
        <f>Розрахунки!CB449</f>
        <v>0</v>
      </c>
      <c r="I466" s="77">
        <f t="shared" si="21"/>
        <v>18364.900000000001</v>
      </c>
    </row>
    <row r="467" spans="1:9">
      <c r="A467" s="69" t="s">
        <v>816</v>
      </c>
      <c r="B467" s="69" t="s">
        <v>29</v>
      </c>
      <c r="C467" s="69" t="s">
        <v>946</v>
      </c>
      <c r="D467" s="70" t="s">
        <v>947</v>
      </c>
      <c r="E467" s="71">
        <f>Розрахунки!BY450</f>
        <v>26757.7</v>
      </c>
      <c r="F467" s="71">
        <f>Розрахунки!BZ450</f>
        <v>0</v>
      </c>
      <c r="G467" s="71">
        <f>Розрахунки!CA450</f>
        <v>0</v>
      </c>
      <c r="H467" s="71">
        <f>Розрахунки!CB450</f>
        <v>0</v>
      </c>
      <c r="I467" s="77">
        <f t="shared" si="21"/>
        <v>26757.7</v>
      </c>
    </row>
    <row r="468" spans="1:9">
      <c r="A468" s="69" t="s">
        <v>816</v>
      </c>
      <c r="B468" s="69" t="s">
        <v>24</v>
      </c>
      <c r="C468" s="69" t="s">
        <v>948</v>
      </c>
      <c r="D468" s="70" t="s">
        <v>949</v>
      </c>
      <c r="E468" s="71">
        <f>Розрахунки!BY451</f>
        <v>14720.8</v>
      </c>
      <c r="F468" s="71">
        <f>Розрахунки!BZ451</f>
        <v>0</v>
      </c>
      <c r="G468" s="71">
        <f>Розрахунки!CA451</f>
        <v>0</v>
      </c>
      <c r="H468" s="71">
        <f>Розрахунки!CB451</f>
        <v>0</v>
      </c>
      <c r="I468" s="77">
        <f t="shared" si="21"/>
        <v>14720.8</v>
      </c>
    </row>
    <row r="469" spans="1:9">
      <c r="A469" s="69" t="s">
        <v>816</v>
      </c>
      <c r="B469" s="69" t="s">
        <v>29</v>
      </c>
      <c r="C469" s="69" t="s">
        <v>950</v>
      </c>
      <c r="D469" s="70" t="s">
        <v>951</v>
      </c>
      <c r="E469" s="71">
        <f>Розрахунки!BY452</f>
        <v>19684.5</v>
      </c>
      <c r="F469" s="71">
        <f>Розрахунки!BZ452</f>
        <v>0</v>
      </c>
      <c r="G469" s="71">
        <f>Розрахунки!CA452</f>
        <v>0</v>
      </c>
      <c r="H469" s="71">
        <f>Розрахунки!CB452</f>
        <v>0</v>
      </c>
      <c r="I469" s="77">
        <f t="shared" si="21"/>
        <v>19684.5</v>
      </c>
    </row>
    <row r="470" spans="1:9">
      <c r="A470" s="69" t="s">
        <v>816</v>
      </c>
      <c r="B470" s="69" t="s">
        <v>24</v>
      </c>
      <c r="C470" s="69" t="s">
        <v>952</v>
      </c>
      <c r="D470" s="70" t="s">
        <v>953</v>
      </c>
      <c r="E470" s="71">
        <f>Розрахунки!BY453</f>
        <v>24837.1</v>
      </c>
      <c r="F470" s="71">
        <f>Розрахунки!BZ453</f>
        <v>0</v>
      </c>
      <c r="G470" s="71">
        <f>Розрахунки!CA453</f>
        <v>0</v>
      </c>
      <c r="H470" s="71">
        <f>Розрахунки!CB453</f>
        <v>0</v>
      </c>
      <c r="I470" s="77">
        <f t="shared" si="21"/>
        <v>24837.1</v>
      </c>
    </row>
    <row r="471" spans="1:9">
      <c r="A471" s="69" t="s">
        <v>816</v>
      </c>
      <c r="B471" s="69" t="s">
        <v>78</v>
      </c>
      <c r="C471" s="69" t="s">
        <v>954</v>
      </c>
      <c r="D471" s="70" t="s">
        <v>955</v>
      </c>
      <c r="E471" s="71">
        <f>Розрахунки!BY454</f>
        <v>60953.8</v>
      </c>
      <c r="F471" s="71">
        <f>Розрахунки!BZ454</f>
        <v>0</v>
      </c>
      <c r="G471" s="71">
        <f>Розрахунки!CA454</f>
        <v>0</v>
      </c>
      <c r="H471" s="71">
        <f>Розрахунки!CB454</f>
        <v>0</v>
      </c>
      <c r="I471" s="77">
        <f t="shared" si="21"/>
        <v>60953.8</v>
      </c>
    </row>
    <row r="472" spans="1:9">
      <c r="A472" s="69" t="s">
        <v>956</v>
      </c>
      <c r="B472" s="69" t="s">
        <v>12</v>
      </c>
      <c r="C472" s="69" t="s">
        <v>957</v>
      </c>
      <c r="D472" s="70" t="s">
        <v>958</v>
      </c>
      <c r="E472" s="75">
        <f>SUM(E473:E474)</f>
        <v>3814606.6</v>
      </c>
      <c r="F472" s="75">
        <f t="shared" ref="F472:I472" si="22">SUM(F473:F474)</f>
        <v>68972.2</v>
      </c>
      <c r="G472" s="75">
        <f t="shared" si="22"/>
        <v>36867.599999999999</v>
      </c>
      <c r="H472" s="75">
        <f t="shared" si="22"/>
        <v>40101.9</v>
      </c>
      <c r="I472" s="75">
        <f t="shared" si="22"/>
        <v>3960548.3000000003</v>
      </c>
    </row>
    <row r="473" spans="1:9">
      <c r="A473" s="69" t="s">
        <v>956</v>
      </c>
      <c r="B473" s="69" t="s">
        <v>15</v>
      </c>
      <c r="C473" s="69" t="s">
        <v>959</v>
      </c>
      <c r="D473" s="70" t="s">
        <v>960</v>
      </c>
      <c r="E473" s="71">
        <f>Розрахунки!BY455</f>
        <v>102656</v>
      </c>
      <c r="F473" s="71">
        <f>Розрахунки!BZ455</f>
        <v>44598.6</v>
      </c>
      <c r="G473" s="71">
        <f>Розрахунки!CA455</f>
        <v>36867.599999999999</v>
      </c>
      <c r="H473" s="71">
        <f>Розрахунки!CB455</f>
        <v>40101.9</v>
      </c>
      <c r="I473" s="77">
        <f t="shared" si="21"/>
        <v>224224.1</v>
      </c>
    </row>
    <row r="474" spans="1:9" ht="16.149999999999999" customHeight="1">
      <c r="A474" s="69" t="s">
        <v>956</v>
      </c>
      <c r="B474" s="69" t="s">
        <v>18</v>
      </c>
      <c r="C474" s="69" t="s">
        <v>961</v>
      </c>
      <c r="D474" s="70" t="s">
        <v>962</v>
      </c>
      <c r="E474" s="78">
        <f>SUM(E475:E536)</f>
        <v>3711950.6</v>
      </c>
      <c r="F474" s="78">
        <f t="shared" ref="F474:H474" si="23">SUM(F475:F536)</f>
        <v>24373.599999999999</v>
      </c>
      <c r="G474" s="78">
        <f t="shared" si="23"/>
        <v>0</v>
      </c>
      <c r="H474" s="78">
        <f t="shared" si="23"/>
        <v>0</v>
      </c>
      <c r="I474" s="77">
        <f t="shared" si="21"/>
        <v>3736324.2</v>
      </c>
    </row>
    <row r="475" spans="1:9">
      <c r="A475" s="69" t="s">
        <v>956</v>
      </c>
      <c r="B475" s="69" t="s">
        <v>24</v>
      </c>
      <c r="C475" s="69" t="s">
        <v>963</v>
      </c>
      <c r="D475" s="70" t="s">
        <v>964</v>
      </c>
      <c r="E475" s="71">
        <f>Розрахунки!BY456</f>
        <v>24452.1</v>
      </c>
      <c r="F475" s="71">
        <f>Розрахунки!BZ456</f>
        <v>0</v>
      </c>
      <c r="G475" s="71">
        <f>Розрахунки!CA456</f>
        <v>0</v>
      </c>
      <c r="H475" s="71">
        <f>Розрахунки!CB456</f>
        <v>0</v>
      </c>
      <c r="I475" s="77">
        <f t="shared" si="21"/>
        <v>24452.1</v>
      </c>
    </row>
    <row r="476" spans="1:9">
      <c r="A476" s="69" t="s">
        <v>956</v>
      </c>
      <c r="B476" s="69" t="s">
        <v>29</v>
      </c>
      <c r="C476" s="69" t="s">
        <v>965</v>
      </c>
      <c r="D476" s="70" t="s">
        <v>966</v>
      </c>
      <c r="E476" s="71">
        <f>Розрахунки!BY457</f>
        <v>56805.8</v>
      </c>
      <c r="F476" s="71">
        <f>Розрахунки!BZ457</f>
        <v>0</v>
      </c>
      <c r="G476" s="71">
        <f>Розрахунки!CA457</f>
        <v>0</v>
      </c>
      <c r="H476" s="71">
        <f>Розрахунки!CB457</f>
        <v>0</v>
      </c>
      <c r="I476" s="77">
        <f t="shared" si="21"/>
        <v>56805.8</v>
      </c>
    </row>
    <row r="477" spans="1:9">
      <c r="A477" s="69" t="s">
        <v>956</v>
      </c>
      <c r="B477" s="69" t="s">
        <v>24</v>
      </c>
      <c r="C477" s="69" t="s">
        <v>967</v>
      </c>
      <c r="D477" s="70" t="s">
        <v>968</v>
      </c>
      <c r="E477" s="71">
        <f>Розрахунки!BY458</f>
        <v>13866.3</v>
      </c>
      <c r="F477" s="71">
        <f>Розрахунки!BZ458</f>
        <v>0</v>
      </c>
      <c r="G477" s="71">
        <f>Розрахунки!CA458</f>
        <v>0</v>
      </c>
      <c r="H477" s="71">
        <f>Розрахунки!CB458</f>
        <v>0</v>
      </c>
      <c r="I477" s="77">
        <f t="shared" si="21"/>
        <v>13866.3</v>
      </c>
    </row>
    <row r="478" spans="1:9">
      <c r="A478" s="69" t="s">
        <v>956</v>
      </c>
      <c r="B478" s="69" t="s">
        <v>24</v>
      </c>
      <c r="C478" s="69" t="s">
        <v>969</v>
      </c>
      <c r="D478" s="70" t="s">
        <v>970</v>
      </c>
      <c r="E478" s="71">
        <f>Розрахунки!BY459</f>
        <v>52371.9</v>
      </c>
      <c r="F478" s="71">
        <f>Розрахунки!BZ459</f>
        <v>0</v>
      </c>
      <c r="G478" s="71">
        <f>Розрахунки!CA459</f>
        <v>0</v>
      </c>
      <c r="H478" s="71">
        <f>Розрахунки!CB459</f>
        <v>0</v>
      </c>
      <c r="I478" s="77">
        <f t="shared" si="21"/>
        <v>52371.9</v>
      </c>
    </row>
    <row r="479" spans="1:9">
      <c r="A479" s="69" t="s">
        <v>956</v>
      </c>
      <c r="B479" s="69" t="s">
        <v>21</v>
      </c>
      <c r="C479" s="69" t="s">
        <v>971</v>
      </c>
      <c r="D479" s="70" t="s">
        <v>972</v>
      </c>
      <c r="E479" s="71">
        <f>Розрахунки!BY460</f>
        <v>74950.100000000006</v>
      </c>
      <c r="F479" s="71">
        <f>Розрахунки!BZ460</f>
        <v>0</v>
      </c>
      <c r="G479" s="71">
        <f>Розрахунки!CA460</f>
        <v>0</v>
      </c>
      <c r="H479" s="71">
        <f>Розрахунки!CB460</f>
        <v>0</v>
      </c>
      <c r="I479" s="77">
        <f t="shared" si="21"/>
        <v>74950.100000000006</v>
      </c>
    </row>
    <row r="480" spans="1:9">
      <c r="A480" s="69" t="s">
        <v>956</v>
      </c>
      <c r="B480" s="69" t="s">
        <v>29</v>
      </c>
      <c r="C480" s="69" t="s">
        <v>973</v>
      </c>
      <c r="D480" s="70" t="s">
        <v>974</v>
      </c>
      <c r="E480" s="71">
        <f>Розрахунки!BY461</f>
        <v>16882.2</v>
      </c>
      <c r="F480" s="71">
        <f>Розрахунки!BZ461</f>
        <v>0</v>
      </c>
      <c r="G480" s="71">
        <f>Розрахунки!CA461</f>
        <v>0</v>
      </c>
      <c r="H480" s="71">
        <f>Розрахунки!CB461</f>
        <v>0</v>
      </c>
      <c r="I480" s="77">
        <f t="shared" si="21"/>
        <v>16882.2</v>
      </c>
    </row>
    <row r="481" spans="1:9">
      <c r="A481" s="69" t="s">
        <v>956</v>
      </c>
      <c r="B481" s="69" t="s">
        <v>24</v>
      </c>
      <c r="C481" s="69" t="s">
        <v>975</v>
      </c>
      <c r="D481" s="70" t="s">
        <v>976</v>
      </c>
      <c r="E481" s="71">
        <f>Розрахунки!BY462</f>
        <v>23671.5</v>
      </c>
      <c r="F481" s="71">
        <f>Розрахунки!BZ462</f>
        <v>0</v>
      </c>
      <c r="G481" s="71">
        <f>Розрахунки!CA462</f>
        <v>0</v>
      </c>
      <c r="H481" s="71">
        <f>Розрахунки!CB462</f>
        <v>0</v>
      </c>
      <c r="I481" s="77">
        <f t="shared" si="21"/>
        <v>23671.5</v>
      </c>
    </row>
    <row r="482" spans="1:9">
      <c r="A482" s="69" t="s">
        <v>956</v>
      </c>
      <c r="B482" s="69" t="s">
        <v>24</v>
      </c>
      <c r="C482" s="69" t="s">
        <v>977</v>
      </c>
      <c r="D482" s="70" t="s">
        <v>978</v>
      </c>
      <c r="E482" s="71">
        <f>Розрахунки!BY463</f>
        <v>40492.1</v>
      </c>
      <c r="F482" s="71">
        <f>Розрахунки!BZ463</f>
        <v>0</v>
      </c>
      <c r="G482" s="71">
        <f>Розрахунки!CA463</f>
        <v>0</v>
      </c>
      <c r="H482" s="71">
        <f>Розрахунки!CB463</f>
        <v>0</v>
      </c>
      <c r="I482" s="77">
        <f t="shared" si="21"/>
        <v>40492.1</v>
      </c>
    </row>
    <row r="483" spans="1:9">
      <c r="A483" s="69" t="s">
        <v>956</v>
      </c>
      <c r="B483" s="69" t="s">
        <v>24</v>
      </c>
      <c r="C483" s="69" t="s">
        <v>979</v>
      </c>
      <c r="D483" s="70" t="s">
        <v>980</v>
      </c>
      <c r="E483" s="71">
        <f>Розрахунки!BY464</f>
        <v>24494</v>
      </c>
      <c r="F483" s="71">
        <f>Розрахунки!BZ464</f>
        <v>0</v>
      </c>
      <c r="G483" s="71">
        <f>Розрахунки!CA464</f>
        <v>0</v>
      </c>
      <c r="H483" s="71">
        <f>Розрахунки!CB464</f>
        <v>0</v>
      </c>
      <c r="I483" s="77">
        <f t="shared" si="21"/>
        <v>24494</v>
      </c>
    </row>
    <row r="484" spans="1:9">
      <c r="A484" s="69" t="s">
        <v>956</v>
      </c>
      <c r="B484" s="69" t="s">
        <v>24</v>
      </c>
      <c r="C484" s="69" t="s">
        <v>981</v>
      </c>
      <c r="D484" s="70" t="s">
        <v>982</v>
      </c>
      <c r="E484" s="71">
        <f>Розрахунки!BY465</f>
        <v>34693.800000000003</v>
      </c>
      <c r="F484" s="71">
        <f>Розрахунки!BZ465</f>
        <v>0</v>
      </c>
      <c r="G484" s="71">
        <f>Розрахунки!CA465</f>
        <v>0</v>
      </c>
      <c r="H484" s="71">
        <f>Розрахунки!CB465</f>
        <v>0</v>
      </c>
      <c r="I484" s="77">
        <f t="shared" si="21"/>
        <v>34693.800000000003</v>
      </c>
    </row>
    <row r="485" spans="1:9">
      <c r="A485" s="69" t="s">
        <v>956</v>
      </c>
      <c r="B485" s="69" t="s">
        <v>24</v>
      </c>
      <c r="C485" s="69" t="s">
        <v>983</v>
      </c>
      <c r="D485" s="70" t="s">
        <v>984</v>
      </c>
      <c r="E485" s="71">
        <f>Розрахунки!BY466</f>
        <v>29604.1</v>
      </c>
      <c r="F485" s="71">
        <f>Розрахунки!BZ466</f>
        <v>0</v>
      </c>
      <c r="G485" s="71">
        <f>Розрахунки!CA466</f>
        <v>0</v>
      </c>
      <c r="H485" s="71">
        <f>Розрахунки!CB466</f>
        <v>0</v>
      </c>
      <c r="I485" s="77">
        <f t="shared" si="21"/>
        <v>29604.1</v>
      </c>
    </row>
    <row r="486" spans="1:9">
      <c r="A486" s="69" t="s">
        <v>956</v>
      </c>
      <c r="B486" s="69" t="s">
        <v>24</v>
      </c>
      <c r="C486" s="69" t="s">
        <v>985</v>
      </c>
      <c r="D486" s="70" t="s">
        <v>986</v>
      </c>
      <c r="E486" s="71">
        <f>Розрахунки!BY467</f>
        <v>33379.4</v>
      </c>
      <c r="F486" s="71">
        <f>Розрахунки!BZ467</f>
        <v>0</v>
      </c>
      <c r="G486" s="71">
        <f>Розрахунки!CA467</f>
        <v>0</v>
      </c>
      <c r="H486" s="71">
        <f>Розрахунки!CB467</f>
        <v>0</v>
      </c>
      <c r="I486" s="77">
        <f t="shared" si="21"/>
        <v>33379.4</v>
      </c>
    </row>
    <row r="487" spans="1:9">
      <c r="A487" s="69" t="s">
        <v>956</v>
      </c>
      <c r="B487" s="69" t="s">
        <v>24</v>
      </c>
      <c r="C487" s="69" t="s">
        <v>987</v>
      </c>
      <c r="D487" s="70" t="s">
        <v>988</v>
      </c>
      <c r="E487" s="71">
        <f>Розрахунки!BY468</f>
        <v>27009.9</v>
      </c>
      <c r="F487" s="71">
        <f>Розрахунки!BZ468</f>
        <v>0</v>
      </c>
      <c r="G487" s="71">
        <f>Розрахунки!CA468</f>
        <v>0</v>
      </c>
      <c r="H487" s="71">
        <f>Розрахунки!CB468</f>
        <v>0</v>
      </c>
      <c r="I487" s="77">
        <f t="shared" si="21"/>
        <v>27009.9</v>
      </c>
    </row>
    <row r="488" spans="1:9">
      <c r="A488" s="69" t="s">
        <v>956</v>
      </c>
      <c r="B488" s="69" t="s">
        <v>24</v>
      </c>
      <c r="C488" s="69" t="s">
        <v>989</v>
      </c>
      <c r="D488" s="70" t="s">
        <v>990</v>
      </c>
      <c r="E488" s="71">
        <f>Розрахунки!BY469</f>
        <v>35898.9</v>
      </c>
      <c r="F488" s="71">
        <f>Розрахунки!BZ469</f>
        <v>0</v>
      </c>
      <c r="G488" s="71">
        <f>Розрахунки!CA469</f>
        <v>0</v>
      </c>
      <c r="H488" s="71">
        <f>Розрахунки!CB469</f>
        <v>0</v>
      </c>
      <c r="I488" s="77">
        <f t="shared" si="21"/>
        <v>35898.9</v>
      </c>
    </row>
    <row r="489" spans="1:9">
      <c r="A489" s="69" t="s">
        <v>956</v>
      </c>
      <c r="B489" s="69" t="s">
        <v>29</v>
      </c>
      <c r="C489" s="69" t="s">
        <v>991</v>
      </c>
      <c r="D489" s="70" t="s">
        <v>992</v>
      </c>
      <c r="E489" s="71">
        <f>Розрахунки!BY470</f>
        <v>60812.800000000003</v>
      </c>
      <c r="F489" s="71">
        <f>Розрахунки!BZ470</f>
        <v>0</v>
      </c>
      <c r="G489" s="71">
        <f>Розрахунки!CA470</f>
        <v>0</v>
      </c>
      <c r="H489" s="71">
        <f>Розрахунки!CB470</f>
        <v>0</v>
      </c>
      <c r="I489" s="77">
        <f t="shared" si="21"/>
        <v>60812.800000000003</v>
      </c>
    </row>
    <row r="490" spans="1:9">
      <c r="A490" s="69" t="s">
        <v>956</v>
      </c>
      <c r="B490" s="69" t="s">
        <v>24</v>
      </c>
      <c r="C490" s="69" t="s">
        <v>993</v>
      </c>
      <c r="D490" s="70" t="s">
        <v>994</v>
      </c>
      <c r="E490" s="71">
        <f>Розрахунки!BY471</f>
        <v>27217.200000000001</v>
      </c>
      <c r="F490" s="71">
        <f>Розрахунки!BZ471</f>
        <v>0</v>
      </c>
      <c r="G490" s="71">
        <f>Розрахунки!CA471</f>
        <v>0</v>
      </c>
      <c r="H490" s="71">
        <f>Розрахунки!CB471</f>
        <v>0</v>
      </c>
      <c r="I490" s="77">
        <f t="shared" si="21"/>
        <v>27217.200000000001</v>
      </c>
    </row>
    <row r="491" spans="1:9">
      <c r="A491" s="69" t="s">
        <v>956</v>
      </c>
      <c r="B491" s="69" t="s">
        <v>29</v>
      </c>
      <c r="C491" s="69" t="s">
        <v>995</v>
      </c>
      <c r="D491" s="70" t="s">
        <v>996</v>
      </c>
      <c r="E491" s="71">
        <f>Розрахунки!BY472</f>
        <v>27798.400000000001</v>
      </c>
      <c r="F491" s="71">
        <f>Розрахунки!BZ472</f>
        <v>0</v>
      </c>
      <c r="G491" s="71">
        <f>Розрахунки!CA472</f>
        <v>0</v>
      </c>
      <c r="H491" s="71">
        <f>Розрахунки!CB472</f>
        <v>0</v>
      </c>
      <c r="I491" s="77">
        <f t="shared" si="21"/>
        <v>27798.400000000001</v>
      </c>
    </row>
    <row r="492" spans="1:9">
      <c r="A492" s="69" t="s">
        <v>956</v>
      </c>
      <c r="B492" s="69" t="s">
        <v>29</v>
      </c>
      <c r="C492" s="69" t="s">
        <v>997</v>
      </c>
      <c r="D492" s="70" t="s">
        <v>998</v>
      </c>
      <c r="E492" s="71">
        <f>Розрахунки!BY473</f>
        <v>54814.2</v>
      </c>
      <c r="F492" s="71">
        <f>Розрахунки!BZ473</f>
        <v>0</v>
      </c>
      <c r="G492" s="71">
        <f>Розрахунки!CA473</f>
        <v>0</v>
      </c>
      <c r="H492" s="71">
        <f>Розрахунки!CB473</f>
        <v>0</v>
      </c>
      <c r="I492" s="77">
        <f t="shared" si="21"/>
        <v>54814.2</v>
      </c>
    </row>
    <row r="493" spans="1:9">
      <c r="A493" s="69" t="s">
        <v>956</v>
      </c>
      <c r="B493" s="69" t="s">
        <v>24</v>
      </c>
      <c r="C493" s="69" t="s">
        <v>999</v>
      </c>
      <c r="D493" s="70" t="s">
        <v>1000</v>
      </c>
      <c r="E493" s="71">
        <f>Розрахунки!BY474</f>
        <v>24007.9</v>
      </c>
      <c r="F493" s="71">
        <f>Розрахунки!BZ474</f>
        <v>0</v>
      </c>
      <c r="G493" s="71">
        <f>Розрахунки!CA474</f>
        <v>0</v>
      </c>
      <c r="H493" s="71">
        <f>Розрахунки!CB474</f>
        <v>0</v>
      </c>
      <c r="I493" s="77">
        <f t="shared" si="21"/>
        <v>24007.9</v>
      </c>
    </row>
    <row r="494" spans="1:9">
      <c r="A494" s="69" t="s">
        <v>956</v>
      </c>
      <c r="B494" s="69" t="s">
        <v>29</v>
      </c>
      <c r="C494" s="69" t="s">
        <v>1001</v>
      </c>
      <c r="D494" s="70" t="s">
        <v>1002</v>
      </c>
      <c r="E494" s="71">
        <f>Розрахунки!BY475</f>
        <v>29046.400000000001</v>
      </c>
      <c r="F494" s="71">
        <f>Розрахунки!BZ475</f>
        <v>0</v>
      </c>
      <c r="G494" s="71">
        <f>Розрахунки!CA475</f>
        <v>0</v>
      </c>
      <c r="H494" s="71">
        <f>Розрахунки!CB475</f>
        <v>0</v>
      </c>
      <c r="I494" s="77">
        <f t="shared" si="21"/>
        <v>29046.400000000001</v>
      </c>
    </row>
    <row r="495" spans="1:9">
      <c r="A495" s="69" t="s">
        <v>956</v>
      </c>
      <c r="B495" s="69" t="s">
        <v>29</v>
      </c>
      <c r="C495" s="69" t="s">
        <v>1003</v>
      </c>
      <c r="D495" s="70" t="s">
        <v>1004</v>
      </c>
      <c r="E495" s="71">
        <f>Розрахунки!BY476</f>
        <v>21567.3</v>
      </c>
      <c r="F495" s="71">
        <f>Розрахунки!BZ476</f>
        <v>0</v>
      </c>
      <c r="G495" s="71">
        <f>Розрахунки!CA476</f>
        <v>0</v>
      </c>
      <c r="H495" s="71">
        <f>Розрахунки!CB476</f>
        <v>0</v>
      </c>
      <c r="I495" s="77">
        <f t="shared" si="21"/>
        <v>21567.3</v>
      </c>
    </row>
    <row r="496" spans="1:9">
      <c r="A496" s="69" t="s">
        <v>956</v>
      </c>
      <c r="B496" s="69" t="s">
        <v>29</v>
      </c>
      <c r="C496" s="69" t="s">
        <v>1005</v>
      </c>
      <c r="D496" s="70" t="s">
        <v>1006</v>
      </c>
      <c r="E496" s="71">
        <f>Розрахунки!BY477</f>
        <v>74807</v>
      </c>
      <c r="F496" s="71">
        <f>Розрахунки!BZ477</f>
        <v>0</v>
      </c>
      <c r="G496" s="71">
        <f>Розрахунки!CA477</f>
        <v>0</v>
      </c>
      <c r="H496" s="71">
        <f>Розрахунки!CB477</f>
        <v>0</v>
      </c>
      <c r="I496" s="77">
        <f t="shared" si="21"/>
        <v>74807</v>
      </c>
    </row>
    <row r="497" spans="1:9">
      <c r="A497" s="69" t="s">
        <v>956</v>
      </c>
      <c r="B497" s="69" t="s">
        <v>24</v>
      </c>
      <c r="C497" s="69" t="s">
        <v>1007</v>
      </c>
      <c r="D497" s="70" t="s">
        <v>1008</v>
      </c>
      <c r="E497" s="71">
        <f>Розрахунки!BY478</f>
        <v>25184.9</v>
      </c>
      <c r="F497" s="71">
        <f>Розрахунки!BZ478</f>
        <v>0</v>
      </c>
      <c r="G497" s="71">
        <f>Розрахунки!CA478</f>
        <v>0</v>
      </c>
      <c r="H497" s="71">
        <f>Розрахунки!CB478</f>
        <v>0</v>
      </c>
      <c r="I497" s="77">
        <f t="shared" si="21"/>
        <v>25184.9</v>
      </c>
    </row>
    <row r="498" spans="1:9">
      <c r="A498" s="69" t="s">
        <v>956</v>
      </c>
      <c r="B498" s="69" t="s">
        <v>24</v>
      </c>
      <c r="C498" s="69" t="s">
        <v>1009</v>
      </c>
      <c r="D498" s="70" t="s">
        <v>1010</v>
      </c>
      <c r="E498" s="71">
        <f>Розрахунки!BY479</f>
        <v>15961.5</v>
      </c>
      <c r="F498" s="71">
        <f>Розрахунки!BZ479</f>
        <v>0</v>
      </c>
      <c r="G498" s="71">
        <f>Розрахунки!CA479</f>
        <v>0</v>
      </c>
      <c r="H498" s="71">
        <f>Розрахунки!CB479</f>
        <v>0</v>
      </c>
      <c r="I498" s="77">
        <f t="shared" si="21"/>
        <v>15961.5</v>
      </c>
    </row>
    <row r="499" spans="1:9">
      <c r="A499" s="69" t="s">
        <v>956</v>
      </c>
      <c r="B499" s="69" t="s">
        <v>24</v>
      </c>
      <c r="C499" s="69" t="s">
        <v>1011</v>
      </c>
      <c r="D499" s="70" t="s">
        <v>1012</v>
      </c>
      <c r="E499" s="71">
        <f>Розрахунки!BY480</f>
        <v>13757.1</v>
      </c>
      <c r="F499" s="71">
        <f>Розрахунки!BZ480</f>
        <v>0</v>
      </c>
      <c r="G499" s="71">
        <f>Розрахунки!CA480</f>
        <v>0</v>
      </c>
      <c r="H499" s="71">
        <f>Розрахунки!CB480</f>
        <v>0</v>
      </c>
      <c r="I499" s="77">
        <f t="shared" si="21"/>
        <v>13757.1</v>
      </c>
    </row>
    <row r="500" spans="1:9">
      <c r="A500" s="69" t="s">
        <v>956</v>
      </c>
      <c r="B500" s="69" t="s">
        <v>29</v>
      </c>
      <c r="C500" s="69" t="s">
        <v>1013</v>
      </c>
      <c r="D500" s="70" t="s">
        <v>1014</v>
      </c>
      <c r="E500" s="71">
        <f>Розрахунки!BY481</f>
        <v>10763.6</v>
      </c>
      <c r="F500" s="71">
        <f>Розрахунки!BZ481</f>
        <v>0</v>
      </c>
      <c r="G500" s="71">
        <f>Розрахунки!CA481</f>
        <v>0</v>
      </c>
      <c r="H500" s="71">
        <f>Розрахунки!CB481</f>
        <v>0</v>
      </c>
      <c r="I500" s="77">
        <f t="shared" si="21"/>
        <v>10763.6</v>
      </c>
    </row>
    <row r="501" spans="1:9">
      <c r="A501" s="69" t="s">
        <v>956</v>
      </c>
      <c r="B501" s="69" t="s">
        <v>29</v>
      </c>
      <c r="C501" s="69" t="s">
        <v>1015</v>
      </c>
      <c r="D501" s="70" t="s">
        <v>1016</v>
      </c>
      <c r="E501" s="71">
        <f>Розрахунки!BY482</f>
        <v>73845.8</v>
      </c>
      <c r="F501" s="71">
        <f>Розрахунки!BZ482</f>
        <v>0</v>
      </c>
      <c r="G501" s="71">
        <f>Розрахунки!CA482</f>
        <v>0</v>
      </c>
      <c r="H501" s="71">
        <f>Розрахунки!CB482</f>
        <v>0</v>
      </c>
      <c r="I501" s="77">
        <f t="shared" si="21"/>
        <v>73845.8</v>
      </c>
    </row>
    <row r="502" spans="1:9">
      <c r="A502" s="69" t="s">
        <v>956</v>
      </c>
      <c r="B502" s="69" t="s">
        <v>24</v>
      </c>
      <c r="C502" s="69" t="s">
        <v>1017</v>
      </c>
      <c r="D502" s="70" t="s">
        <v>1018</v>
      </c>
      <c r="E502" s="71">
        <f>Розрахунки!BY483</f>
        <v>22654.400000000001</v>
      </c>
      <c r="F502" s="71">
        <f>Розрахунки!BZ483</f>
        <v>0</v>
      </c>
      <c r="G502" s="71">
        <f>Розрахунки!CA483</f>
        <v>0</v>
      </c>
      <c r="H502" s="71">
        <f>Розрахунки!CB483</f>
        <v>0</v>
      </c>
      <c r="I502" s="77">
        <f t="shared" si="21"/>
        <v>22654.400000000001</v>
      </c>
    </row>
    <row r="503" spans="1:9">
      <c r="A503" s="69" t="s">
        <v>956</v>
      </c>
      <c r="B503" s="69" t="s">
        <v>24</v>
      </c>
      <c r="C503" s="69" t="s">
        <v>1019</v>
      </c>
      <c r="D503" s="70" t="s">
        <v>1020</v>
      </c>
      <c r="E503" s="71">
        <f>Розрахунки!BY484</f>
        <v>36535.699999999997</v>
      </c>
      <c r="F503" s="71">
        <f>Розрахунки!BZ484</f>
        <v>0</v>
      </c>
      <c r="G503" s="71">
        <f>Розрахунки!CA484</f>
        <v>0</v>
      </c>
      <c r="H503" s="71">
        <f>Розрахунки!CB484</f>
        <v>0</v>
      </c>
      <c r="I503" s="77">
        <f t="shared" si="21"/>
        <v>36535.699999999997</v>
      </c>
    </row>
    <row r="504" spans="1:9">
      <c r="A504" s="69" t="s">
        <v>956</v>
      </c>
      <c r="B504" s="69" t="s">
        <v>78</v>
      </c>
      <c r="C504" s="69" t="s">
        <v>1021</v>
      </c>
      <c r="D504" s="70" t="s">
        <v>1022</v>
      </c>
      <c r="E504" s="71">
        <f>Розрахунки!BY485</f>
        <v>154844</v>
      </c>
      <c r="F504" s="71">
        <f>Розрахунки!BZ485</f>
        <v>0</v>
      </c>
      <c r="G504" s="71">
        <f>Розрахунки!CA485</f>
        <v>0</v>
      </c>
      <c r="H504" s="71">
        <f>Розрахунки!CB485</f>
        <v>0</v>
      </c>
      <c r="I504" s="77">
        <f t="shared" si="21"/>
        <v>154844</v>
      </c>
    </row>
    <row r="505" spans="1:9">
      <c r="A505" s="69" t="s">
        <v>956</v>
      </c>
      <c r="B505" s="69" t="s">
        <v>78</v>
      </c>
      <c r="C505" s="69" t="s">
        <v>1023</v>
      </c>
      <c r="D505" s="70" t="s">
        <v>1024</v>
      </c>
      <c r="E505" s="71">
        <f>Розрахунки!BY486</f>
        <v>171734.2</v>
      </c>
      <c r="F505" s="71">
        <f>Розрахунки!BZ486</f>
        <v>0</v>
      </c>
      <c r="G505" s="71">
        <f>Розрахунки!CA486</f>
        <v>0</v>
      </c>
      <c r="H505" s="71">
        <f>Розрахунки!CB486</f>
        <v>0</v>
      </c>
      <c r="I505" s="77">
        <f t="shared" si="21"/>
        <v>171734.2</v>
      </c>
    </row>
    <row r="506" spans="1:9">
      <c r="A506" s="69" t="s">
        <v>956</v>
      </c>
      <c r="B506" s="69" t="s">
        <v>21</v>
      </c>
      <c r="C506" s="69" t="s">
        <v>1025</v>
      </c>
      <c r="D506" s="70" t="s">
        <v>1026</v>
      </c>
      <c r="E506" s="71">
        <f>Розрахунки!BY487</f>
        <v>159765.29999999999</v>
      </c>
      <c r="F506" s="71">
        <f>Розрахунки!BZ487</f>
        <v>0</v>
      </c>
      <c r="G506" s="71">
        <f>Розрахунки!CA487</f>
        <v>0</v>
      </c>
      <c r="H506" s="71">
        <f>Розрахунки!CB487</f>
        <v>0</v>
      </c>
      <c r="I506" s="77">
        <f t="shared" si="21"/>
        <v>159765.29999999999</v>
      </c>
    </row>
    <row r="507" spans="1:9" ht="15" customHeight="1">
      <c r="A507" s="69" t="s">
        <v>956</v>
      </c>
      <c r="B507" s="69" t="s">
        <v>78</v>
      </c>
      <c r="C507" s="69" t="s">
        <v>1027</v>
      </c>
      <c r="D507" s="70" t="s">
        <v>1028</v>
      </c>
      <c r="E507" s="71">
        <f>Розрахунки!BY488</f>
        <v>532970.9</v>
      </c>
      <c r="F507" s="71">
        <f>Розрахунки!BZ488</f>
        <v>24373.599999999999</v>
      </c>
      <c r="G507" s="71">
        <f>Розрахунки!CA488</f>
        <v>0</v>
      </c>
      <c r="H507" s="71">
        <f>Розрахунки!CB488</f>
        <v>0</v>
      </c>
      <c r="I507" s="77">
        <f t="shared" si="21"/>
        <v>557344.5</v>
      </c>
    </row>
    <row r="508" spans="1:9">
      <c r="A508" s="69" t="s">
        <v>956</v>
      </c>
      <c r="B508" s="69" t="s">
        <v>29</v>
      </c>
      <c r="C508" s="69" t="s">
        <v>1029</v>
      </c>
      <c r="D508" s="70" t="s">
        <v>1030</v>
      </c>
      <c r="E508" s="71">
        <f>Розрахунки!BY489</f>
        <v>17314.3</v>
      </c>
      <c r="F508" s="71">
        <f>Розрахунки!BZ489</f>
        <v>0</v>
      </c>
      <c r="G508" s="71">
        <f>Розрахунки!CA489</f>
        <v>0</v>
      </c>
      <c r="H508" s="71">
        <f>Розрахунки!CB489</f>
        <v>0</v>
      </c>
      <c r="I508" s="77">
        <f t="shared" si="21"/>
        <v>17314.3</v>
      </c>
    </row>
    <row r="509" spans="1:9">
      <c r="A509" s="69" t="s">
        <v>956</v>
      </c>
      <c r="B509" s="69" t="s">
        <v>24</v>
      </c>
      <c r="C509" s="69" t="s">
        <v>1031</v>
      </c>
      <c r="D509" s="70" t="s">
        <v>1032</v>
      </c>
      <c r="E509" s="71">
        <f>Розрахунки!BY490</f>
        <v>27593.3</v>
      </c>
      <c r="F509" s="71">
        <f>Розрахунки!BZ490</f>
        <v>0</v>
      </c>
      <c r="G509" s="71">
        <f>Розрахунки!CA490</f>
        <v>0</v>
      </c>
      <c r="H509" s="71">
        <f>Розрахунки!CB490</f>
        <v>0</v>
      </c>
      <c r="I509" s="77">
        <f t="shared" si="21"/>
        <v>27593.3</v>
      </c>
    </row>
    <row r="510" spans="1:9">
      <c r="A510" s="69" t="s">
        <v>956</v>
      </c>
      <c r="B510" s="69" t="s">
        <v>29</v>
      </c>
      <c r="C510" s="69" t="s">
        <v>1033</v>
      </c>
      <c r="D510" s="70" t="s">
        <v>1034</v>
      </c>
      <c r="E510" s="71">
        <f>Розрахунки!BY491</f>
        <v>15634.4</v>
      </c>
      <c r="F510" s="71">
        <f>Розрахунки!BZ491</f>
        <v>0</v>
      </c>
      <c r="G510" s="71">
        <f>Розрахунки!CA491</f>
        <v>0</v>
      </c>
      <c r="H510" s="71">
        <f>Розрахунки!CB491</f>
        <v>0</v>
      </c>
      <c r="I510" s="77">
        <f t="shared" si="21"/>
        <v>15634.4</v>
      </c>
    </row>
    <row r="511" spans="1:9">
      <c r="A511" s="69" t="s">
        <v>956</v>
      </c>
      <c r="B511" s="69" t="s">
        <v>24</v>
      </c>
      <c r="C511" s="69" t="s">
        <v>1035</v>
      </c>
      <c r="D511" s="70" t="s">
        <v>1036</v>
      </c>
      <c r="E511" s="71">
        <f>Розрахунки!BY492</f>
        <v>75986.899999999994</v>
      </c>
      <c r="F511" s="71">
        <f>Розрахунки!BZ492</f>
        <v>0</v>
      </c>
      <c r="G511" s="71">
        <f>Розрахунки!CA492</f>
        <v>0</v>
      </c>
      <c r="H511" s="71">
        <f>Розрахунки!CB492</f>
        <v>0</v>
      </c>
      <c r="I511" s="77">
        <f t="shared" si="21"/>
        <v>75986.899999999994</v>
      </c>
    </row>
    <row r="512" spans="1:9">
      <c r="A512" s="69" t="s">
        <v>956</v>
      </c>
      <c r="B512" s="69" t="s">
        <v>24</v>
      </c>
      <c r="C512" s="69" t="s">
        <v>1037</v>
      </c>
      <c r="D512" s="70" t="s">
        <v>1038</v>
      </c>
      <c r="E512" s="71">
        <f>Розрахунки!BY493</f>
        <v>14856.5</v>
      </c>
      <c r="F512" s="71">
        <f>Розрахунки!BZ493</f>
        <v>0</v>
      </c>
      <c r="G512" s="71">
        <f>Розрахунки!CA493</f>
        <v>0</v>
      </c>
      <c r="H512" s="71">
        <f>Розрахунки!CB493</f>
        <v>0</v>
      </c>
      <c r="I512" s="77">
        <f t="shared" si="21"/>
        <v>14856.5</v>
      </c>
    </row>
    <row r="513" spans="1:9">
      <c r="A513" s="69" t="s">
        <v>956</v>
      </c>
      <c r="B513" s="69" t="s">
        <v>29</v>
      </c>
      <c r="C513" s="69" t="s">
        <v>1039</v>
      </c>
      <c r="D513" s="70" t="s">
        <v>1040</v>
      </c>
      <c r="E513" s="71">
        <f>Розрахунки!BY494</f>
        <v>89087.2</v>
      </c>
      <c r="F513" s="71">
        <f>Розрахунки!BZ494</f>
        <v>0</v>
      </c>
      <c r="G513" s="71">
        <f>Розрахунки!CA494</f>
        <v>0</v>
      </c>
      <c r="H513" s="71">
        <f>Розрахунки!CB494</f>
        <v>0</v>
      </c>
      <c r="I513" s="77">
        <f t="shared" si="21"/>
        <v>89087.2</v>
      </c>
    </row>
    <row r="514" spans="1:9">
      <c r="A514" s="69" t="s">
        <v>956</v>
      </c>
      <c r="B514" s="69" t="s">
        <v>78</v>
      </c>
      <c r="C514" s="69" t="s">
        <v>1041</v>
      </c>
      <c r="D514" s="70" t="s">
        <v>1042</v>
      </c>
      <c r="E514" s="71">
        <f>Розрахунки!BY495</f>
        <v>61047.9</v>
      </c>
      <c r="F514" s="71">
        <f>Розрахунки!BZ495</f>
        <v>0</v>
      </c>
      <c r="G514" s="71">
        <f>Розрахунки!CA495</f>
        <v>0</v>
      </c>
      <c r="H514" s="71">
        <f>Розрахунки!CB495</f>
        <v>0</v>
      </c>
      <c r="I514" s="77">
        <f t="shared" si="21"/>
        <v>61047.9</v>
      </c>
    </row>
    <row r="515" spans="1:9">
      <c r="A515" s="69" t="s">
        <v>956</v>
      </c>
      <c r="B515" s="69" t="s">
        <v>78</v>
      </c>
      <c r="C515" s="69" t="s">
        <v>1043</v>
      </c>
      <c r="D515" s="70" t="s">
        <v>1044</v>
      </c>
      <c r="E515" s="71">
        <f>Розрахунки!BY496</f>
        <v>48334.9</v>
      </c>
      <c r="F515" s="71">
        <f>Розрахунки!BZ496</f>
        <v>0</v>
      </c>
      <c r="G515" s="71">
        <f>Розрахунки!CA496</f>
        <v>0</v>
      </c>
      <c r="H515" s="71">
        <f>Розрахунки!CB496</f>
        <v>0</v>
      </c>
      <c r="I515" s="77">
        <f t="shared" si="21"/>
        <v>48334.9</v>
      </c>
    </row>
    <row r="516" spans="1:9">
      <c r="A516" s="69" t="s">
        <v>956</v>
      </c>
      <c r="B516" s="69" t="s">
        <v>29</v>
      </c>
      <c r="C516" s="69" t="s">
        <v>1045</v>
      </c>
      <c r="D516" s="70" t="s">
        <v>1046</v>
      </c>
      <c r="E516" s="71">
        <f>Розрахунки!BY497</f>
        <v>114323.5</v>
      </c>
      <c r="F516" s="71">
        <f>Розрахунки!BZ497</f>
        <v>0</v>
      </c>
      <c r="G516" s="71">
        <f>Розрахунки!CA497</f>
        <v>0</v>
      </c>
      <c r="H516" s="71">
        <f>Розрахунки!CB497</f>
        <v>0</v>
      </c>
      <c r="I516" s="77">
        <f t="shared" si="21"/>
        <v>114323.5</v>
      </c>
    </row>
    <row r="517" spans="1:9">
      <c r="A517" s="69" t="s">
        <v>956</v>
      </c>
      <c r="B517" s="69" t="s">
        <v>29</v>
      </c>
      <c r="C517" s="69" t="s">
        <v>1047</v>
      </c>
      <c r="D517" s="70" t="s">
        <v>1048</v>
      </c>
      <c r="E517" s="71">
        <f>Розрахунки!BY498</f>
        <v>20778.099999999999</v>
      </c>
      <c r="F517" s="71">
        <f>Розрахунки!BZ498</f>
        <v>0</v>
      </c>
      <c r="G517" s="71">
        <f>Розрахунки!CA498</f>
        <v>0</v>
      </c>
      <c r="H517" s="71">
        <f>Розрахунки!CB498</f>
        <v>0</v>
      </c>
      <c r="I517" s="77">
        <f t="shared" si="21"/>
        <v>20778.099999999999</v>
      </c>
    </row>
    <row r="518" spans="1:9">
      <c r="A518" s="69" t="s">
        <v>956</v>
      </c>
      <c r="B518" s="69" t="s">
        <v>21</v>
      </c>
      <c r="C518" s="69" t="s">
        <v>1049</v>
      </c>
      <c r="D518" s="70" t="s">
        <v>1050</v>
      </c>
      <c r="E518" s="71">
        <f>Розрахунки!BY499</f>
        <v>58767.199999999997</v>
      </c>
      <c r="F518" s="71">
        <f>Розрахунки!BZ499</f>
        <v>0</v>
      </c>
      <c r="G518" s="71">
        <f>Розрахунки!CA499</f>
        <v>0</v>
      </c>
      <c r="H518" s="71">
        <f>Розрахунки!CB499</f>
        <v>0</v>
      </c>
      <c r="I518" s="77">
        <f t="shared" ref="I518:I581" si="24">SUM(E518:H518)</f>
        <v>58767.199999999997</v>
      </c>
    </row>
    <row r="519" spans="1:9">
      <c r="A519" s="69" t="s">
        <v>956</v>
      </c>
      <c r="B519" s="69" t="s">
        <v>21</v>
      </c>
      <c r="C519" s="69" t="s">
        <v>1051</v>
      </c>
      <c r="D519" s="70" t="s">
        <v>1052</v>
      </c>
      <c r="E519" s="71">
        <f>Розрахунки!BY500</f>
        <v>111631.8</v>
      </c>
      <c r="F519" s="71">
        <f>Розрахунки!BZ500</f>
        <v>0</v>
      </c>
      <c r="G519" s="71">
        <f>Розрахунки!CA500</f>
        <v>0</v>
      </c>
      <c r="H519" s="71">
        <f>Розрахунки!CB500</f>
        <v>0</v>
      </c>
      <c r="I519" s="77">
        <f t="shared" si="24"/>
        <v>111631.8</v>
      </c>
    </row>
    <row r="520" spans="1:9">
      <c r="A520" s="69" t="s">
        <v>956</v>
      </c>
      <c r="B520" s="69" t="s">
        <v>24</v>
      </c>
      <c r="C520" s="69" t="s">
        <v>1053</v>
      </c>
      <c r="D520" s="70" t="s">
        <v>1054</v>
      </c>
      <c r="E520" s="71">
        <f>Розрахунки!BY501</f>
        <v>19999</v>
      </c>
      <c r="F520" s="71">
        <f>Розрахунки!BZ501</f>
        <v>0</v>
      </c>
      <c r="G520" s="71">
        <f>Розрахунки!CA501</f>
        <v>0</v>
      </c>
      <c r="H520" s="71">
        <f>Розрахунки!CB501</f>
        <v>0</v>
      </c>
      <c r="I520" s="77">
        <f t="shared" si="24"/>
        <v>19999</v>
      </c>
    </row>
    <row r="521" spans="1:9">
      <c r="A521" s="69" t="s">
        <v>956</v>
      </c>
      <c r="B521" s="69" t="s">
        <v>24</v>
      </c>
      <c r="C521" s="69" t="s">
        <v>1055</v>
      </c>
      <c r="D521" s="70" t="s">
        <v>1056</v>
      </c>
      <c r="E521" s="71">
        <f>Розрахунки!BY502</f>
        <v>8875.2999999999993</v>
      </c>
      <c r="F521" s="71">
        <f>Розрахунки!BZ502</f>
        <v>0</v>
      </c>
      <c r="G521" s="71">
        <f>Розрахунки!CA502</f>
        <v>0</v>
      </c>
      <c r="H521" s="71">
        <f>Розрахунки!CB502</f>
        <v>0</v>
      </c>
      <c r="I521" s="77">
        <f t="shared" si="24"/>
        <v>8875.2999999999993</v>
      </c>
    </row>
    <row r="522" spans="1:9">
      <c r="A522" s="69" t="s">
        <v>956</v>
      </c>
      <c r="B522" s="69" t="s">
        <v>21</v>
      </c>
      <c r="C522" s="69" t="s">
        <v>1057</v>
      </c>
      <c r="D522" s="70" t="s">
        <v>1058</v>
      </c>
      <c r="E522" s="71">
        <f>Розрахунки!BY503</f>
        <v>109149.5</v>
      </c>
      <c r="F522" s="71">
        <f>Розрахунки!BZ503</f>
        <v>0</v>
      </c>
      <c r="G522" s="71">
        <f>Розрахунки!CA503</f>
        <v>0</v>
      </c>
      <c r="H522" s="71">
        <f>Розрахунки!CB503</f>
        <v>0</v>
      </c>
      <c r="I522" s="77">
        <f t="shared" si="24"/>
        <v>109149.5</v>
      </c>
    </row>
    <row r="523" spans="1:9">
      <c r="A523" s="69" t="s">
        <v>956</v>
      </c>
      <c r="B523" s="69" t="s">
        <v>29</v>
      </c>
      <c r="C523" s="69" t="s">
        <v>1059</v>
      </c>
      <c r="D523" s="70" t="s">
        <v>1060</v>
      </c>
      <c r="E523" s="71">
        <f>Розрахунки!BY504</f>
        <v>41843.199999999997</v>
      </c>
      <c r="F523" s="71">
        <f>Розрахунки!BZ504</f>
        <v>0</v>
      </c>
      <c r="G523" s="71">
        <f>Розрахунки!CA504</f>
        <v>0</v>
      </c>
      <c r="H523" s="71">
        <f>Розрахунки!CB504</f>
        <v>0</v>
      </c>
      <c r="I523" s="77">
        <f t="shared" si="24"/>
        <v>41843.199999999997</v>
      </c>
    </row>
    <row r="524" spans="1:9">
      <c r="A524" s="69" t="s">
        <v>956</v>
      </c>
      <c r="B524" s="69" t="s">
        <v>29</v>
      </c>
      <c r="C524" s="69" t="s">
        <v>1061</v>
      </c>
      <c r="D524" s="70" t="s">
        <v>1062</v>
      </c>
      <c r="E524" s="71">
        <f>Розрахунки!BY505</f>
        <v>20132.2</v>
      </c>
      <c r="F524" s="71">
        <f>Розрахунки!BZ505</f>
        <v>0</v>
      </c>
      <c r="G524" s="71">
        <f>Розрахунки!CA505</f>
        <v>0</v>
      </c>
      <c r="H524" s="71">
        <f>Розрахунки!CB505</f>
        <v>0</v>
      </c>
      <c r="I524" s="77">
        <f t="shared" si="24"/>
        <v>20132.2</v>
      </c>
    </row>
    <row r="525" spans="1:9">
      <c r="A525" s="69" t="s">
        <v>956</v>
      </c>
      <c r="B525" s="69" t="s">
        <v>21</v>
      </c>
      <c r="C525" s="69" t="s">
        <v>1063</v>
      </c>
      <c r="D525" s="70" t="s">
        <v>1064</v>
      </c>
      <c r="E525" s="71">
        <f>Розрахунки!BY506</f>
        <v>140978.29999999999</v>
      </c>
      <c r="F525" s="71">
        <f>Розрахунки!BZ506</f>
        <v>0</v>
      </c>
      <c r="G525" s="71">
        <f>Розрахунки!CA506</f>
        <v>0</v>
      </c>
      <c r="H525" s="71">
        <f>Розрахунки!CB506</f>
        <v>0</v>
      </c>
      <c r="I525" s="77">
        <f t="shared" si="24"/>
        <v>140978.29999999999</v>
      </c>
    </row>
    <row r="526" spans="1:9">
      <c r="A526" s="69" t="s">
        <v>956</v>
      </c>
      <c r="B526" s="69" t="s">
        <v>29</v>
      </c>
      <c r="C526" s="69" t="s">
        <v>1065</v>
      </c>
      <c r="D526" s="70" t="s">
        <v>1066</v>
      </c>
      <c r="E526" s="71">
        <f>Розрахунки!BY507</f>
        <v>21260.3</v>
      </c>
      <c r="F526" s="71">
        <f>Розрахунки!BZ507</f>
        <v>0</v>
      </c>
      <c r="G526" s="71">
        <f>Розрахунки!CA507</f>
        <v>0</v>
      </c>
      <c r="H526" s="71">
        <f>Розрахунки!CB507</f>
        <v>0</v>
      </c>
      <c r="I526" s="77">
        <f t="shared" si="24"/>
        <v>21260.3</v>
      </c>
    </row>
    <row r="527" spans="1:9">
      <c r="A527" s="69" t="s">
        <v>956</v>
      </c>
      <c r="B527" s="69" t="s">
        <v>29</v>
      </c>
      <c r="C527" s="69" t="s">
        <v>1067</v>
      </c>
      <c r="D527" s="70" t="s">
        <v>1068</v>
      </c>
      <c r="E527" s="71">
        <f>Розрахунки!BY508</f>
        <v>51815.6</v>
      </c>
      <c r="F527" s="71">
        <f>Розрахунки!BZ508</f>
        <v>0</v>
      </c>
      <c r="G527" s="71">
        <f>Розрахунки!CA508</f>
        <v>0</v>
      </c>
      <c r="H527" s="71">
        <f>Розрахунки!CB508</f>
        <v>0</v>
      </c>
      <c r="I527" s="77">
        <f t="shared" si="24"/>
        <v>51815.6</v>
      </c>
    </row>
    <row r="528" spans="1:9">
      <c r="A528" s="69" t="s">
        <v>956</v>
      </c>
      <c r="B528" s="69" t="s">
        <v>29</v>
      </c>
      <c r="C528" s="69" t="s">
        <v>1069</v>
      </c>
      <c r="D528" s="70" t="s">
        <v>1070</v>
      </c>
      <c r="E528" s="71">
        <f>Розрахунки!BY509</f>
        <v>87966.8</v>
      </c>
      <c r="F528" s="71">
        <f>Розрахунки!BZ509</f>
        <v>0</v>
      </c>
      <c r="G528" s="71">
        <f>Розрахунки!CA509</f>
        <v>0</v>
      </c>
      <c r="H528" s="71">
        <f>Розрахунки!CB509</f>
        <v>0</v>
      </c>
      <c r="I528" s="77">
        <f t="shared" si="24"/>
        <v>87966.8</v>
      </c>
    </row>
    <row r="529" spans="1:9">
      <c r="A529" s="69" t="s">
        <v>956</v>
      </c>
      <c r="B529" s="69" t="s">
        <v>24</v>
      </c>
      <c r="C529" s="69" t="s">
        <v>1071</v>
      </c>
      <c r="D529" s="70" t="s">
        <v>1072</v>
      </c>
      <c r="E529" s="71">
        <f>Розрахунки!BY510</f>
        <v>29632.5</v>
      </c>
      <c r="F529" s="71">
        <f>Розрахунки!BZ510</f>
        <v>0</v>
      </c>
      <c r="G529" s="71">
        <f>Розрахунки!CA510</f>
        <v>0</v>
      </c>
      <c r="H529" s="71">
        <f>Розрахунки!CB510</f>
        <v>0</v>
      </c>
      <c r="I529" s="77">
        <f t="shared" si="24"/>
        <v>29632.5</v>
      </c>
    </row>
    <row r="530" spans="1:9">
      <c r="A530" s="69" t="s">
        <v>956</v>
      </c>
      <c r="B530" s="69" t="s">
        <v>21</v>
      </c>
      <c r="C530" s="69" t="s">
        <v>1073</v>
      </c>
      <c r="D530" s="70" t="s">
        <v>1074</v>
      </c>
      <c r="E530" s="71">
        <f>Розрахунки!BY511</f>
        <v>78008.2</v>
      </c>
      <c r="F530" s="71">
        <f>Розрахунки!BZ511</f>
        <v>0</v>
      </c>
      <c r="G530" s="71">
        <f>Розрахунки!CA511</f>
        <v>0</v>
      </c>
      <c r="H530" s="71">
        <f>Розрахунки!CB511</f>
        <v>0</v>
      </c>
      <c r="I530" s="77">
        <f t="shared" si="24"/>
        <v>78008.2</v>
      </c>
    </row>
    <row r="531" spans="1:9">
      <c r="A531" s="69" t="s">
        <v>956</v>
      </c>
      <c r="B531" s="69" t="s">
        <v>29</v>
      </c>
      <c r="C531" s="69" t="s">
        <v>1075</v>
      </c>
      <c r="D531" s="70" t="s">
        <v>1076</v>
      </c>
      <c r="E531" s="71">
        <f>Розрахунки!BY512</f>
        <v>59762.3</v>
      </c>
      <c r="F531" s="71">
        <f>Розрахунки!BZ512</f>
        <v>0</v>
      </c>
      <c r="G531" s="71">
        <f>Розрахунки!CA512</f>
        <v>0</v>
      </c>
      <c r="H531" s="71">
        <f>Розрахунки!CB512</f>
        <v>0</v>
      </c>
      <c r="I531" s="77">
        <f t="shared" si="24"/>
        <v>59762.3</v>
      </c>
    </row>
    <row r="532" spans="1:9">
      <c r="A532" s="69" t="s">
        <v>956</v>
      </c>
      <c r="B532" s="69" t="s">
        <v>21</v>
      </c>
      <c r="C532" s="69" t="s">
        <v>1077</v>
      </c>
      <c r="D532" s="70" t="s">
        <v>1078</v>
      </c>
      <c r="E532" s="71">
        <f>Розрахунки!BY513</f>
        <v>111621.1</v>
      </c>
      <c r="F532" s="71">
        <f>Розрахунки!BZ513</f>
        <v>0</v>
      </c>
      <c r="G532" s="71">
        <f>Розрахунки!CA513</f>
        <v>0</v>
      </c>
      <c r="H532" s="71">
        <f>Розрахунки!CB513</f>
        <v>0</v>
      </c>
      <c r="I532" s="77">
        <f t="shared" si="24"/>
        <v>111621.1</v>
      </c>
    </row>
    <row r="533" spans="1:9">
      <c r="A533" s="69" t="s">
        <v>956</v>
      </c>
      <c r="B533" s="69" t="s">
        <v>29</v>
      </c>
      <c r="C533" s="69" t="s">
        <v>1079</v>
      </c>
      <c r="D533" s="70" t="s">
        <v>793</v>
      </c>
      <c r="E533" s="71">
        <f>Розрахунки!BY514</f>
        <v>104458.9</v>
      </c>
      <c r="F533" s="71">
        <f>Розрахунки!BZ514</f>
        <v>0</v>
      </c>
      <c r="G533" s="71">
        <f>Розрахунки!CA514</f>
        <v>0</v>
      </c>
      <c r="H533" s="71">
        <f>Розрахунки!CB514</f>
        <v>0</v>
      </c>
      <c r="I533" s="77">
        <f t="shared" si="24"/>
        <v>104458.9</v>
      </c>
    </row>
    <row r="534" spans="1:9">
      <c r="A534" s="69" t="s">
        <v>956</v>
      </c>
      <c r="B534" s="69" t="s">
        <v>21</v>
      </c>
      <c r="C534" s="69" t="s">
        <v>1080</v>
      </c>
      <c r="D534" s="70" t="s">
        <v>1081</v>
      </c>
      <c r="E534" s="71">
        <f>Розрахунки!BY515</f>
        <v>70895.600000000006</v>
      </c>
      <c r="F534" s="71">
        <f>Розрахунки!BZ515</f>
        <v>0</v>
      </c>
      <c r="G534" s="71">
        <f>Розрахунки!CA515</f>
        <v>0</v>
      </c>
      <c r="H534" s="71">
        <f>Розрахунки!CB515</f>
        <v>0</v>
      </c>
      <c r="I534" s="77">
        <f t="shared" si="24"/>
        <v>70895.600000000006</v>
      </c>
    </row>
    <row r="535" spans="1:9">
      <c r="A535" s="69" t="s">
        <v>956</v>
      </c>
      <c r="B535" s="69" t="s">
        <v>29</v>
      </c>
      <c r="C535" s="69" t="s">
        <v>1082</v>
      </c>
      <c r="D535" s="70" t="s">
        <v>1083</v>
      </c>
      <c r="E535" s="71">
        <f>Розрахунки!BY516</f>
        <v>17806.7</v>
      </c>
      <c r="F535" s="71">
        <f>Розрахунки!BZ516</f>
        <v>0</v>
      </c>
      <c r="G535" s="71">
        <f>Розрахунки!CA516</f>
        <v>0</v>
      </c>
      <c r="H535" s="71">
        <f>Розрахунки!CB516</f>
        <v>0</v>
      </c>
      <c r="I535" s="77">
        <f t="shared" si="24"/>
        <v>17806.7</v>
      </c>
    </row>
    <row r="536" spans="1:9">
      <c r="A536" s="69" t="s">
        <v>956</v>
      </c>
      <c r="B536" s="69" t="s">
        <v>78</v>
      </c>
      <c r="C536" s="69" t="s">
        <v>1084</v>
      </c>
      <c r="D536" s="70" t="s">
        <v>1085</v>
      </c>
      <c r="E536" s="71">
        <f>Розрахунки!BY517</f>
        <v>55728.4</v>
      </c>
      <c r="F536" s="71">
        <f>Розрахунки!BZ517</f>
        <v>0</v>
      </c>
      <c r="G536" s="71">
        <f>Розрахунки!CA517</f>
        <v>0</v>
      </c>
      <c r="H536" s="71">
        <f>Розрахунки!CB517</f>
        <v>0</v>
      </c>
      <c r="I536" s="77">
        <f t="shared" si="24"/>
        <v>55728.4</v>
      </c>
    </row>
    <row r="537" spans="1:9">
      <c r="A537" s="69" t="s">
        <v>1086</v>
      </c>
      <c r="B537" s="69" t="s">
        <v>12</v>
      </c>
      <c r="C537" s="69" t="s">
        <v>1087</v>
      </c>
      <c r="D537" s="70" t="s">
        <v>1088</v>
      </c>
      <c r="E537" s="75">
        <f>SUM(E538:E539)</f>
        <v>4646810.1000000015</v>
      </c>
      <c r="F537" s="75">
        <f t="shared" ref="F537:H537" si="25">SUM(F538:F539)</f>
        <v>68819.600000000006</v>
      </c>
      <c r="G537" s="75">
        <f t="shared" si="25"/>
        <v>23042.3</v>
      </c>
      <c r="H537" s="75">
        <f t="shared" si="25"/>
        <v>90665.2</v>
      </c>
      <c r="I537" s="75">
        <f t="shared" ref="I537" si="26">SUM(I538:I539)</f>
        <v>4829337.2000000011</v>
      </c>
    </row>
    <row r="538" spans="1:9">
      <c r="A538" s="69" t="s">
        <v>1086</v>
      </c>
      <c r="B538" s="69" t="s">
        <v>15</v>
      </c>
      <c r="C538" s="69" t="s">
        <v>1089</v>
      </c>
      <c r="D538" s="70" t="s">
        <v>1090</v>
      </c>
      <c r="E538" s="71">
        <f>Розрахунки!BY518</f>
        <v>139622.39999999999</v>
      </c>
      <c r="F538" s="71">
        <f>Розрахунки!BZ518</f>
        <v>68819.600000000006</v>
      </c>
      <c r="G538" s="71">
        <f>Розрахунки!CA518</f>
        <v>23042.3</v>
      </c>
      <c r="H538" s="71">
        <f>Розрахунки!CB518</f>
        <v>90665.2</v>
      </c>
      <c r="I538" s="77">
        <f t="shared" si="24"/>
        <v>322149.5</v>
      </c>
    </row>
    <row r="539" spans="1:9">
      <c r="A539" s="69" t="s">
        <v>1086</v>
      </c>
      <c r="B539" s="69" t="s">
        <v>18</v>
      </c>
      <c r="C539" s="69" t="s">
        <v>1091</v>
      </c>
      <c r="D539" s="70" t="s">
        <v>1092</v>
      </c>
      <c r="E539" s="78">
        <f>SUM(E540:E608)</f>
        <v>4507187.7000000011</v>
      </c>
      <c r="F539" s="78">
        <f t="shared" ref="F539:H539" si="27">SUM(F540:F608)</f>
        <v>0</v>
      </c>
      <c r="G539" s="78">
        <f t="shared" si="27"/>
        <v>0</v>
      </c>
      <c r="H539" s="78">
        <f t="shared" si="27"/>
        <v>0</v>
      </c>
      <c r="I539" s="77">
        <f t="shared" si="24"/>
        <v>4507187.7000000011</v>
      </c>
    </row>
    <row r="540" spans="1:9">
      <c r="A540" s="69" t="s">
        <v>1086</v>
      </c>
      <c r="B540" s="69" t="s">
        <v>29</v>
      </c>
      <c r="C540" s="69" t="s">
        <v>1093</v>
      </c>
      <c r="D540" s="70" t="s">
        <v>1094</v>
      </c>
      <c r="E540" s="71">
        <f>Розрахунки!BY519</f>
        <v>28600</v>
      </c>
      <c r="F540" s="71">
        <f>Розрахунки!BZ519</f>
        <v>0</v>
      </c>
      <c r="G540" s="71">
        <f>Розрахунки!CA519</f>
        <v>0</v>
      </c>
      <c r="H540" s="71">
        <f>Розрахунки!CB519</f>
        <v>0</v>
      </c>
      <c r="I540" s="77">
        <f t="shared" si="24"/>
        <v>28600</v>
      </c>
    </row>
    <row r="541" spans="1:9">
      <c r="A541" s="69" t="s">
        <v>1086</v>
      </c>
      <c r="B541" s="69" t="s">
        <v>29</v>
      </c>
      <c r="C541" s="69" t="s">
        <v>1095</v>
      </c>
      <c r="D541" s="70" t="s">
        <v>1096</v>
      </c>
      <c r="E541" s="71">
        <f>Розрахунки!BY520</f>
        <v>20796.599999999999</v>
      </c>
      <c r="F541" s="71">
        <f>Розрахунки!BZ520</f>
        <v>0</v>
      </c>
      <c r="G541" s="71">
        <f>Розрахунки!CA520</f>
        <v>0</v>
      </c>
      <c r="H541" s="71">
        <f>Розрахунки!CB520</f>
        <v>0</v>
      </c>
      <c r="I541" s="77">
        <f t="shared" si="24"/>
        <v>20796.599999999999</v>
      </c>
    </row>
    <row r="542" spans="1:9">
      <c r="A542" s="69" t="s">
        <v>1086</v>
      </c>
      <c r="B542" s="69" t="s">
        <v>24</v>
      </c>
      <c r="C542" s="69" t="s">
        <v>1097</v>
      </c>
      <c r="D542" s="70" t="s">
        <v>1098</v>
      </c>
      <c r="E542" s="71">
        <f>Розрахунки!BY521</f>
        <v>9771.9</v>
      </c>
      <c r="F542" s="71">
        <f>Розрахунки!BZ521</f>
        <v>0</v>
      </c>
      <c r="G542" s="71">
        <f>Розрахунки!CA521</f>
        <v>0</v>
      </c>
      <c r="H542" s="71">
        <f>Розрахунки!CB521</f>
        <v>0</v>
      </c>
      <c r="I542" s="77">
        <f t="shared" si="24"/>
        <v>9771.9</v>
      </c>
    </row>
    <row r="543" spans="1:9">
      <c r="A543" s="69" t="s">
        <v>1086</v>
      </c>
      <c r="B543" s="69" t="s">
        <v>29</v>
      </c>
      <c r="C543" s="69" t="s">
        <v>1099</v>
      </c>
      <c r="D543" s="70" t="s">
        <v>1100</v>
      </c>
      <c r="E543" s="71">
        <f>Розрахунки!BY522</f>
        <v>88825.2</v>
      </c>
      <c r="F543" s="71">
        <f>Розрахунки!BZ522</f>
        <v>0</v>
      </c>
      <c r="G543" s="71">
        <f>Розрахунки!CA522</f>
        <v>0</v>
      </c>
      <c r="H543" s="71">
        <f>Розрахунки!CB522</f>
        <v>0</v>
      </c>
      <c r="I543" s="77">
        <f t="shared" si="24"/>
        <v>88825.2</v>
      </c>
    </row>
    <row r="544" spans="1:9">
      <c r="A544" s="69" t="s">
        <v>1086</v>
      </c>
      <c r="B544" s="69" t="s">
        <v>24</v>
      </c>
      <c r="C544" s="69" t="s">
        <v>1101</v>
      </c>
      <c r="D544" s="70" t="s">
        <v>1102</v>
      </c>
      <c r="E544" s="71">
        <f>Розрахунки!BY523</f>
        <v>14819.4</v>
      </c>
      <c r="F544" s="71">
        <f>Розрахунки!BZ523</f>
        <v>0</v>
      </c>
      <c r="G544" s="71">
        <f>Розрахунки!CA523</f>
        <v>0</v>
      </c>
      <c r="H544" s="71">
        <f>Розрахунки!CB523</f>
        <v>0</v>
      </c>
      <c r="I544" s="77">
        <f t="shared" si="24"/>
        <v>14819.4</v>
      </c>
    </row>
    <row r="545" spans="1:9">
      <c r="A545" s="69" t="s">
        <v>1086</v>
      </c>
      <c r="B545" s="69" t="s">
        <v>24</v>
      </c>
      <c r="C545" s="69" t="s">
        <v>1103</v>
      </c>
      <c r="D545" s="70" t="s">
        <v>1104</v>
      </c>
      <c r="E545" s="71">
        <f>Розрахунки!BY524</f>
        <v>27915.200000000001</v>
      </c>
      <c r="F545" s="71">
        <f>Розрахунки!BZ524</f>
        <v>0</v>
      </c>
      <c r="G545" s="71">
        <f>Розрахунки!CA524</f>
        <v>0</v>
      </c>
      <c r="H545" s="71">
        <f>Розрахунки!CB524</f>
        <v>0</v>
      </c>
      <c r="I545" s="77">
        <f t="shared" si="24"/>
        <v>27915.200000000001</v>
      </c>
    </row>
    <row r="546" spans="1:9">
      <c r="A546" s="69" t="s">
        <v>1086</v>
      </c>
      <c r="B546" s="69" t="s">
        <v>21</v>
      </c>
      <c r="C546" s="69" t="s">
        <v>1105</v>
      </c>
      <c r="D546" s="70" t="s">
        <v>1106</v>
      </c>
      <c r="E546" s="71">
        <f>Розрахунки!BY525</f>
        <v>49777.4</v>
      </c>
      <c r="F546" s="71">
        <f>Розрахунки!BZ525</f>
        <v>0</v>
      </c>
      <c r="G546" s="71">
        <f>Розрахунки!CA525</f>
        <v>0</v>
      </c>
      <c r="H546" s="71">
        <f>Розрахунки!CB525</f>
        <v>0</v>
      </c>
      <c r="I546" s="77">
        <f t="shared" si="24"/>
        <v>49777.4</v>
      </c>
    </row>
    <row r="547" spans="1:9">
      <c r="A547" s="69" t="s">
        <v>1086</v>
      </c>
      <c r="B547" s="69" t="s">
        <v>21</v>
      </c>
      <c r="C547" s="69" t="s">
        <v>1107</v>
      </c>
      <c r="D547" s="70" t="s">
        <v>1108</v>
      </c>
      <c r="E547" s="71">
        <f>Розрахунки!BY526</f>
        <v>89254.7</v>
      </c>
      <c r="F547" s="71">
        <f>Розрахунки!BZ526</f>
        <v>0</v>
      </c>
      <c r="G547" s="71">
        <f>Розрахунки!CA526</f>
        <v>0</v>
      </c>
      <c r="H547" s="71">
        <f>Розрахунки!CB526</f>
        <v>0</v>
      </c>
      <c r="I547" s="77">
        <f t="shared" si="24"/>
        <v>89254.7</v>
      </c>
    </row>
    <row r="548" spans="1:9">
      <c r="A548" s="69" t="s">
        <v>1086</v>
      </c>
      <c r="B548" s="69" t="s">
        <v>24</v>
      </c>
      <c r="C548" s="69" t="s">
        <v>1109</v>
      </c>
      <c r="D548" s="70" t="s">
        <v>1110</v>
      </c>
      <c r="E548" s="71">
        <f>Розрахунки!BY527</f>
        <v>19564.099999999999</v>
      </c>
      <c r="F548" s="71">
        <f>Розрахунки!BZ527</f>
        <v>0</v>
      </c>
      <c r="G548" s="71">
        <f>Розрахунки!CA527</f>
        <v>0</v>
      </c>
      <c r="H548" s="71">
        <f>Розрахунки!CB527</f>
        <v>0</v>
      </c>
      <c r="I548" s="77">
        <f t="shared" si="24"/>
        <v>19564.099999999999</v>
      </c>
    </row>
    <row r="549" spans="1:9">
      <c r="A549" s="69" t="s">
        <v>1086</v>
      </c>
      <c r="B549" s="69" t="s">
        <v>29</v>
      </c>
      <c r="C549" s="69" t="s">
        <v>1111</v>
      </c>
      <c r="D549" s="70" t="s">
        <v>1112</v>
      </c>
      <c r="E549" s="71">
        <f>Розрахунки!BY528</f>
        <v>77994.2</v>
      </c>
      <c r="F549" s="71">
        <f>Розрахунки!BZ528</f>
        <v>0</v>
      </c>
      <c r="G549" s="71">
        <f>Розрахунки!CA528</f>
        <v>0</v>
      </c>
      <c r="H549" s="71">
        <f>Розрахунки!CB528</f>
        <v>0</v>
      </c>
      <c r="I549" s="77">
        <f t="shared" si="24"/>
        <v>77994.2</v>
      </c>
    </row>
    <row r="550" spans="1:9">
      <c r="A550" s="69" t="s">
        <v>1086</v>
      </c>
      <c r="B550" s="69" t="s">
        <v>29</v>
      </c>
      <c r="C550" s="69" t="s">
        <v>1113</v>
      </c>
      <c r="D550" s="70" t="s">
        <v>1114</v>
      </c>
      <c r="E550" s="71">
        <f>Розрахунки!BY529</f>
        <v>62075.7</v>
      </c>
      <c r="F550" s="71">
        <f>Розрахунки!BZ529</f>
        <v>0</v>
      </c>
      <c r="G550" s="71">
        <f>Розрахунки!CA529</f>
        <v>0</v>
      </c>
      <c r="H550" s="71">
        <f>Розрахунки!CB529</f>
        <v>0</v>
      </c>
      <c r="I550" s="77">
        <f t="shared" si="24"/>
        <v>62075.7</v>
      </c>
    </row>
    <row r="551" spans="1:9">
      <c r="A551" s="69" t="s">
        <v>1086</v>
      </c>
      <c r="B551" s="69" t="s">
        <v>24</v>
      </c>
      <c r="C551" s="69" t="s">
        <v>1115</v>
      </c>
      <c r="D551" s="70" t="s">
        <v>1116</v>
      </c>
      <c r="E551" s="71">
        <f>Розрахунки!BY530</f>
        <v>22075.8</v>
      </c>
      <c r="F551" s="71">
        <f>Розрахунки!BZ530</f>
        <v>0</v>
      </c>
      <c r="G551" s="71">
        <f>Розрахунки!CA530</f>
        <v>0</v>
      </c>
      <c r="H551" s="71">
        <f>Розрахунки!CB530</f>
        <v>0</v>
      </c>
      <c r="I551" s="77">
        <f t="shared" si="24"/>
        <v>22075.8</v>
      </c>
    </row>
    <row r="552" spans="1:9">
      <c r="A552" s="69" t="s">
        <v>1086</v>
      </c>
      <c r="B552" s="69" t="s">
        <v>21</v>
      </c>
      <c r="C552" s="69" t="s">
        <v>1117</v>
      </c>
      <c r="D552" s="70" t="s">
        <v>1118</v>
      </c>
      <c r="E552" s="71">
        <f>Розрахунки!BY531</f>
        <v>96931</v>
      </c>
      <c r="F552" s="71">
        <f>Розрахунки!BZ531</f>
        <v>0</v>
      </c>
      <c r="G552" s="71">
        <f>Розрахунки!CA531</f>
        <v>0</v>
      </c>
      <c r="H552" s="71">
        <f>Розрахунки!CB531</f>
        <v>0</v>
      </c>
      <c r="I552" s="77">
        <f t="shared" si="24"/>
        <v>96931</v>
      </c>
    </row>
    <row r="553" spans="1:9">
      <c r="A553" s="69" t="s">
        <v>1086</v>
      </c>
      <c r="B553" s="69" t="s">
        <v>78</v>
      </c>
      <c r="C553" s="69" t="s">
        <v>1119</v>
      </c>
      <c r="D553" s="70" t="s">
        <v>1120</v>
      </c>
      <c r="E553" s="71">
        <f>Розрахунки!BY532</f>
        <v>54197.8</v>
      </c>
      <c r="F553" s="71">
        <f>Розрахунки!BZ532</f>
        <v>0</v>
      </c>
      <c r="G553" s="71">
        <f>Розрахунки!CA532</f>
        <v>0</v>
      </c>
      <c r="H553" s="71">
        <f>Розрахунки!CB532</f>
        <v>0</v>
      </c>
      <c r="I553" s="77">
        <f t="shared" si="24"/>
        <v>54197.8</v>
      </c>
    </row>
    <row r="554" spans="1:9">
      <c r="A554" s="69" t="s">
        <v>1086</v>
      </c>
      <c r="B554" s="69" t="s">
        <v>78</v>
      </c>
      <c r="C554" s="69" t="s">
        <v>1121</v>
      </c>
      <c r="D554" s="70" t="s">
        <v>1122</v>
      </c>
      <c r="E554" s="71">
        <f>Розрахунки!BY533</f>
        <v>152933.6</v>
      </c>
      <c r="F554" s="71">
        <f>Розрахунки!BZ533</f>
        <v>0</v>
      </c>
      <c r="G554" s="71">
        <f>Розрахунки!CA533</f>
        <v>0</v>
      </c>
      <c r="H554" s="71">
        <f>Розрахунки!CB533</f>
        <v>0</v>
      </c>
      <c r="I554" s="77">
        <f t="shared" si="24"/>
        <v>152933.6</v>
      </c>
    </row>
    <row r="555" spans="1:9">
      <c r="A555" s="69" t="s">
        <v>1086</v>
      </c>
      <c r="B555" s="69" t="s">
        <v>78</v>
      </c>
      <c r="C555" s="69" t="s">
        <v>1123</v>
      </c>
      <c r="D555" s="70" t="s">
        <v>1124</v>
      </c>
      <c r="E555" s="71">
        <f>Розрахунки!BY534</f>
        <v>33778.9</v>
      </c>
      <c r="F555" s="71">
        <f>Розрахунки!BZ534</f>
        <v>0</v>
      </c>
      <c r="G555" s="71">
        <f>Розрахунки!CA534</f>
        <v>0</v>
      </c>
      <c r="H555" s="71">
        <f>Розрахунки!CB534</f>
        <v>0</v>
      </c>
      <c r="I555" s="77">
        <f t="shared" si="24"/>
        <v>33778.9</v>
      </c>
    </row>
    <row r="556" spans="1:9">
      <c r="A556" s="69" t="s">
        <v>1086</v>
      </c>
      <c r="B556" s="69" t="s">
        <v>78</v>
      </c>
      <c r="C556" s="69" t="s">
        <v>1125</v>
      </c>
      <c r="D556" s="70" t="s">
        <v>1126</v>
      </c>
      <c r="E556" s="71">
        <f>Розрахунки!BY535</f>
        <v>123999.1</v>
      </c>
      <c r="F556" s="71">
        <f>Розрахунки!BZ535</f>
        <v>0</v>
      </c>
      <c r="G556" s="71">
        <f>Розрахунки!CA535</f>
        <v>0</v>
      </c>
      <c r="H556" s="71">
        <f>Розрахунки!CB535</f>
        <v>0</v>
      </c>
      <c r="I556" s="77">
        <f t="shared" si="24"/>
        <v>123999.1</v>
      </c>
    </row>
    <row r="557" spans="1:9">
      <c r="A557" s="69" t="s">
        <v>1086</v>
      </c>
      <c r="B557" s="69" t="s">
        <v>21</v>
      </c>
      <c r="C557" s="69" t="s">
        <v>1127</v>
      </c>
      <c r="D557" s="70" t="s">
        <v>1128</v>
      </c>
      <c r="E557" s="71">
        <f>Розрахунки!BY536</f>
        <v>55915.199999999997</v>
      </c>
      <c r="F557" s="71">
        <f>Розрахунки!BZ536</f>
        <v>0</v>
      </c>
      <c r="G557" s="71">
        <f>Розрахунки!CA536</f>
        <v>0</v>
      </c>
      <c r="H557" s="71">
        <f>Розрахунки!CB536</f>
        <v>0</v>
      </c>
      <c r="I557" s="77">
        <f t="shared" si="24"/>
        <v>55915.199999999997</v>
      </c>
    </row>
    <row r="558" spans="1:9">
      <c r="A558" s="69" t="s">
        <v>1086</v>
      </c>
      <c r="B558" s="69" t="s">
        <v>29</v>
      </c>
      <c r="C558" s="69" t="s">
        <v>1129</v>
      </c>
      <c r="D558" s="70" t="s">
        <v>1130</v>
      </c>
      <c r="E558" s="71">
        <f>Розрахунки!BY537</f>
        <v>45813.3</v>
      </c>
      <c r="F558" s="71">
        <f>Розрахунки!BZ537</f>
        <v>0</v>
      </c>
      <c r="G558" s="71">
        <f>Розрахунки!CA537</f>
        <v>0</v>
      </c>
      <c r="H558" s="71">
        <f>Розрахунки!CB537</f>
        <v>0</v>
      </c>
      <c r="I558" s="77">
        <f t="shared" si="24"/>
        <v>45813.3</v>
      </c>
    </row>
    <row r="559" spans="1:9">
      <c r="A559" s="69" t="s">
        <v>1086</v>
      </c>
      <c r="B559" s="69" t="s">
        <v>24</v>
      </c>
      <c r="C559" s="69" t="s">
        <v>1131</v>
      </c>
      <c r="D559" s="70" t="s">
        <v>1132</v>
      </c>
      <c r="E559" s="71">
        <f>Розрахунки!BY538</f>
        <v>13012.8</v>
      </c>
      <c r="F559" s="71">
        <f>Розрахунки!BZ538</f>
        <v>0</v>
      </c>
      <c r="G559" s="71">
        <f>Розрахунки!CA538</f>
        <v>0</v>
      </c>
      <c r="H559" s="71">
        <f>Розрахунки!CB538</f>
        <v>0</v>
      </c>
      <c r="I559" s="77">
        <f t="shared" si="24"/>
        <v>13012.8</v>
      </c>
    </row>
    <row r="560" spans="1:9">
      <c r="A560" s="69" t="s">
        <v>1086</v>
      </c>
      <c r="B560" s="69" t="s">
        <v>24</v>
      </c>
      <c r="C560" s="69" t="s">
        <v>1133</v>
      </c>
      <c r="D560" s="70" t="s">
        <v>1134</v>
      </c>
      <c r="E560" s="71">
        <f>Розрахунки!BY539</f>
        <v>12690</v>
      </c>
      <c r="F560" s="71">
        <f>Розрахунки!BZ539</f>
        <v>0</v>
      </c>
      <c r="G560" s="71">
        <f>Розрахунки!CA539</f>
        <v>0</v>
      </c>
      <c r="H560" s="71">
        <f>Розрахунки!CB539</f>
        <v>0</v>
      </c>
      <c r="I560" s="77">
        <f t="shared" si="24"/>
        <v>12690</v>
      </c>
    </row>
    <row r="561" spans="1:9">
      <c r="A561" s="69" t="s">
        <v>1086</v>
      </c>
      <c r="B561" s="69" t="s">
        <v>24</v>
      </c>
      <c r="C561" s="69" t="s">
        <v>1135</v>
      </c>
      <c r="D561" s="70" t="s">
        <v>1136</v>
      </c>
      <c r="E561" s="71">
        <f>Розрахунки!BY540</f>
        <v>18826.7</v>
      </c>
      <c r="F561" s="71">
        <f>Розрахунки!BZ540</f>
        <v>0</v>
      </c>
      <c r="G561" s="71">
        <f>Розрахунки!CA540</f>
        <v>0</v>
      </c>
      <c r="H561" s="71">
        <f>Розрахунки!CB540</f>
        <v>0</v>
      </c>
      <c r="I561" s="77">
        <f t="shared" si="24"/>
        <v>18826.7</v>
      </c>
    </row>
    <row r="562" spans="1:9">
      <c r="A562" s="69" t="s">
        <v>1086</v>
      </c>
      <c r="B562" s="69" t="s">
        <v>24</v>
      </c>
      <c r="C562" s="69" t="s">
        <v>1137</v>
      </c>
      <c r="D562" s="70" t="s">
        <v>1138</v>
      </c>
      <c r="E562" s="71">
        <f>Розрахунки!BY541</f>
        <v>38244.199999999997</v>
      </c>
      <c r="F562" s="71">
        <f>Розрахунки!BZ541</f>
        <v>0</v>
      </c>
      <c r="G562" s="71">
        <f>Розрахунки!CA541</f>
        <v>0</v>
      </c>
      <c r="H562" s="71">
        <f>Розрахунки!CB541</f>
        <v>0</v>
      </c>
      <c r="I562" s="77">
        <f t="shared" si="24"/>
        <v>38244.199999999997</v>
      </c>
    </row>
    <row r="563" spans="1:9">
      <c r="A563" s="69" t="s">
        <v>1086</v>
      </c>
      <c r="B563" s="69" t="s">
        <v>29</v>
      </c>
      <c r="C563" s="69" t="s">
        <v>1139</v>
      </c>
      <c r="D563" s="70" t="s">
        <v>1140</v>
      </c>
      <c r="E563" s="71">
        <f>Розрахунки!BY542</f>
        <v>27693.4</v>
      </c>
      <c r="F563" s="71">
        <f>Розрахунки!BZ542</f>
        <v>0</v>
      </c>
      <c r="G563" s="71">
        <f>Розрахунки!CA542</f>
        <v>0</v>
      </c>
      <c r="H563" s="71">
        <f>Розрахунки!CB542</f>
        <v>0</v>
      </c>
      <c r="I563" s="77">
        <f t="shared" si="24"/>
        <v>27693.4</v>
      </c>
    </row>
    <row r="564" spans="1:9">
      <c r="A564" s="69" t="s">
        <v>1086</v>
      </c>
      <c r="B564" s="69" t="s">
        <v>24</v>
      </c>
      <c r="C564" s="69" t="s">
        <v>1141</v>
      </c>
      <c r="D564" s="70" t="s">
        <v>1142</v>
      </c>
      <c r="E564" s="71">
        <f>Розрахунки!BY543</f>
        <v>27093.200000000001</v>
      </c>
      <c r="F564" s="71">
        <f>Розрахунки!BZ543</f>
        <v>0</v>
      </c>
      <c r="G564" s="71">
        <f>Розрахунки!CA543</f>
        <v>0</v>
      </c>
      <c r="H564" s="71">
        <f>Розрахунки!CB543</f>
        <v>0</v>
      </c>
      <c r="I564" s="77">
        <f t="shared" si="24"/>
        <v>27093.200000000001</v>
      </c>
    </row>
    <row r="565" spans="1:9">
      <c r="A565" s="69" t="s">
        <v>1086</v>
      </c>
      <c r="B565" s="69" t="s">
        <v>24</v>
      </c>
      <c r="C565" s="69" t="s">
        <v>1143</v>
      </c>
      <c r="D565" s="70" t="s">
        <v>1144</v>
      </c>
      <c r="E565" s="71">
        <f>Розрахунки!BY544</f>
        <v>82205.7</v>
      </c>
      <c r="F565" s="71">
        <f>Розрахунки!BZ544</f>
        <v>0</v>
      </c>
      <c r="G565" s="71">
        <f>Розрахунки!CA544</f>
        <v>0</v>
      </c>
      <c r="H565" s="71">
        <f>Розрахунки!CB544</f>
        <v>0</v>
      </c>
      <c r="I565" s="77">
        <f t="shared" si="24"/>
        <v>82205.7</v>
      </c>
    </row>
    <row r="566" spans="1:9">
      <c r="A566" s="69" t="s">
        <v>1086</v>
      </c>
      <c r="B566" s="69" t="s">
        <v>78</v>
      </c>
      <c r="C566" s="69" t="s">
        <v>1145</v>
      </c>
      <c r="D566" s="70" t="s">
        <v>1146</v>
      </c>
      <c r="E566" s="71">
        <f>Розрахунки!BY545</f>
        <v>329442.3</v>
      </c>
      <c r="F566" s="71">
        <f>Розрахунки!BZ545</f>
        <v>0</v>
      </c>
      <c r="G566" s="71">
        <f>Розрахунки!CA545</f>
        <v>0</v>
      </c>
      <c r="H566" s="71">
        <f>Розрахунки!CB545</f>
        <v>0</v>
      </c>
      <c r="I566" s="77">
        <f t="shared" si="24"/>
        <v>329442.3</v>
      </c>
    </row>
    <row r="567" spans="1:9">
      <c r="A567" s="69" t="s">
        <v>1086</v>
      </c>
      <c r="B567" s="69" t="s">
        <v>78</v>
      </c>
      <c r="C567" s="69" t="s">
        <v>1147</v>
      </c>
      <c r="D567" s="70" t="s">
        <v>1148</v>
      </c>
      <c r="E567" s="71">
        <f>Розрахунки!BY546</f>
        <v>194550.1</v>
      </c>
      <c r="F567" s="71">
        <f>Розрахунки!BZ546</f>
        <v>0</v>
      </c>
      <c r="G567" s="71">
        <f>Розрахунки!CA546</f>
        <v>0</v>
      </c>
      <c r="H567" s="71">
        <f>Розрахунки!CB546</f>
        <v>0</v>
      </c>
      <c r="I567" s="77">
        <f t="shared" si="24"/>
        <v>194550.1</v>
      </c>
    </row>
    <row r="568" spans="1:9">
      <c r="A568" s="69" t="s">
        <v>1086</v>
      </c>
      <c r="B568" s="69" t="s">
        <v>24</v>
      </c>
      <c r="C568" s="69" t="s">
        <v>1149</v>
      </c>
      <c r="D568" s="70" t="s">
        <v>1150</v>
      </c>
      <c r="E568" s="71">
        <f>Розрахунки!BY547</f>
        <v>113971.6</v>
      </c>
      <c r="F568" s="71">
        <f>Розрахунки!BZ547</f>
        <v>0</v>
      </c>
      <c r="G568" s="71">
        <f>Розрахунки!CA547</f>
        <v>0</v>
      </c>
      <c r="H568" s="71">
        <f>Розрахунки!CB547</f>
        <v>0</v>
      </c>
      <c r="I568" s="77">
        <f t="shared" si="24"/>
        <v>113971.6</v>
      </c>
    </row>
    <row r="569" spans="1:9">
      <c r="A569" s="69" t="s">
        <v>1086</v>
      </c>
      <c r="B569" s="69" t="s">
        <v>21</v>
      </c>
      <c r="C569" s="69" t="s">
        <v>1151</v>
      </c>
      <c r="D569" s="70" t="s">
        <v>1152</v>
      </c>
      <c r="E569" s="71">
        <f>Розрахунки!BY548</f>
        <v>132889</v>
      </c>
      <c r="F569" s="71">
        <f>Розрахунки!BZ548</f>
        <v>0</v>
      </c>
      <c r="G569" s="71">
        <f>Розрахунки!CA548</f>
        <v>0</v>
      </c>
      <c r="H569" s="71">
        <f>Розрахунки!CB548</f>
        <v>0</v>
      </c>
      <c r="I569" s="77">
        <f t="shared" si="24"/>
        <v>132889</v>
      </c>
    </row>
    <row r="570" spans="1:9">
      <c r="A570" s="69" t="s">
        <v>1086</v>
      </c>
      <c r="B570" s="69" t="s">
        <v>78</v>
      </c>
      <c r="C570" s="69" t="s">
        <v>1153</v>
      </c>
      <c r="D570" s="70" t="s">
        <v>1154</v>
      </c>
      <c r="E570" s="71">
        <f>Розрахунки!BY549</f>
        <v>257381.3</v>
      </c>
      <c r="F570" s="71">
        <f>Розрахунки!BZ549</f>
        <v>0</v>
      </c>
      <c r="G570" s="71">
        <f>Розрахунки!CA549</f>
        <v>0</v>
      </c>
      <c r="H570" s="71">
        <f>Розрахунки!CB549</f>
        <v>0</v>
      </c>
      <c r="I570" s="77">
        <f t="shared" si="24"/>
        <v>257381.3</v>
      </c>
    </row>
    <row r="571" spans="1:9">
      <c r="A571" s="69" t="s">
        <v>1086</v>
      </c>
      <c r="B571" s="69" t="s">
        <v>78</v>
      </c>
      <c r="C571" s="69" t="s">
        <v>1155</v>
      </c>
      <c r="D571" s="70" t="s">
        <v>1156</v>
      </c>
      <c r="E571" s="71">
        <f>Розрахунки!BY550</f>
        <v>101648.1</v>
      </c>
      <c r="F571" s="71">
        <f>Розрахунки!BZ550</f>
        <v>0</v>
      </c>
      <c r="G571" s="71">
        <f>Розрахунки!CA550</f>
        <v>0</v>
      </c>
      <c r="H571" s="71">
        <f>Розрахунки!CB550</f>
        <v>0</v>
      </c>
      <c r="I571" s="77">
        <f t="shared" si="24"/>
        <v>101648.1</v>
      </c>
    </row>
    <row r="572" spans="1:9">
      <c r="A572" s="69" t="s">
        <v>1086</v>
      </c>
      <c r="B572" s="69" t="s">
        <v>21</v>
      </c>
      <c r="C572" s="69" t="s">
        <v>1157</v>
      </c>
      <c r="D572" s="70" t="s">
        <v>1158</v>
      </c>
      <c r="E572" s="71">
        <f>Розрахунки!BY551</f>
        <v>85616.4</v>
      </c>
      <c r="F572" s="71">
        <f>Розрахунки!BZ551</f>
        <v>0</v>
      </c>
      <c r="G572" s="71">
        <f>Розрахунки!CA551</f>
        <v>0</v>
      </c>
      <c r="H572" s="71">
        <f>Розрахунки!CB551</f>
        <v>0</v>
      </c>
      <c r="I572" s="77">
        <f t="shared" si="24"/>
        <v>85616.4</v>
      </c>
    </row>
    <row r="573" spans="1:9">
      <c r="A573" s="69" t="s">
        <v>1086</v>
      </c>
      <c r="B573" s="69" t="s">
        <v>21</v>
      </c>
      <c r="C573" s="69" t="s">
        <v>1159</v>
      </c>
      <c r="D573" s="70" t="s">
        <v>1160</v>
      </c>
      <c r="E573" s="71">
        <f>Розрахунки!BY552</f>
        <v>139709.6</v>
      </c>
      <c r="F573" s="71">
        <f>Розрахунки!BZ552</f>
        <v>0</v>
      </c>
      <c r="G573" s="71">
        <f>Розрахунки!CA552</f>
        <v>0</v>
      </c>
      <c r="H573" s="71">
        <f>Розрахунки!CB552</f>
        <v>0</v>
      </c>
      <c r="I573" s="77">
        <f t="shared" si="24"/>
        <v>139709.6</v>
      </c>
    </row>
    <row r="574" spans="1:9">
      <c r="A574" s="69" t="s">
        <v>1086</v>
      </c>
      <c r="B574" s="69" t="s">
        <v>29</v>
      </c>
      <c r="C574" s="69" t="s">
        <v>1161</v>
      </c>
      <c r="D574" s="70" t="s">
        <v>1162</v>
      </c>
      <c r="E574" s="71">
        <f>Розрахунки!BY553</f>
        <v>45367</v>
      </c>
      <c r="F574" s="71">
        <f>Розрахунки!BZ553</f>
        <v>0</v>
      </c>
      <c r="G574" s="71">
        <f>Розрахунки!CA553</f>
        <v>0</v>
      </c>
      <c r="H574" s="71">
        <f>Розрахунки!CB553</f>
        <v>0</v>
      </c>
      <c r="I574" s="77">
        <f t="shared" si="24"/>
        <v>45367</v>
      </c>
    </row>
    <row r="575" spans="1:9">
      <c r="A575" s="69" t="s">
        <v>1086</v>
      </c>
      <c r="B575" s="69" t="s">
        <v>24</v>
      </c>
      <c r="C575" s="69" t="s">
        <v>1163</v>
      </c>
      <c r="D575" s="70" t="s">
        <v>1164</v>
      </c>
      <c r="E575" s="71">
        <f>Розрахунки!BY554</f>
        <v>38072.400000000001</v>
      </c>
      <c r="F575" s="71">
        <f>Розрахунки!BZ554</f>
        <v>0</v>
      </c>
      <c r="G575" s="71">
        <f>Розрахунки!CA554</f>
        <v>0</v>
      </c>
      <c r="H575" s="71">
        <f>Розрахунки!CB554</f>
        <v>0</v>
      </c>
      <c r="I575" s="77">
        <f t="shared" si="24"/>
        <v>38072.400000000001</v>
      </c>
    </row>
    <row r="576" spans="1:9">
      <c r="A576" s="69" t="s">
        <v>1086</v>
      </c>
      <c r="B576" s="69" t="s">
        <v>24</v>
      </c>
      <c r="C576" s="69" t="s">
        <v>1165</v>
      </c>
      <c r="D576" s="70" t="s">
        <v>1166</v>
      </c>
      <c r="E576" s="71">
        <f>Розрахунки!BY555</f>
        <v>25111.7</v>
      </c>
      <c r="F576" s="71">
        <f>Розрахунки!BZ555</f>
        <v>0</v>
      </c>
      <c r="G576" s="71">
        <f>Розрахунки!CA555</f>
        <v>0</v>
      </c>
      <c r="H576" s="71">
        <f>Розрахунки!CB555</f>
        <v>0</v>
      </c>
      <c r="I576" s="77">
        <f t="shared" si="24"/>
        <v>25111.7</v>
      </c>
    </row>
    <row r="577" spans="1:9">
      <c r="A577" s="69" t="s">
        <v>1086</v>
      </c>
      <c r="B577" s="69" t="s">
        <v>24</v>
      </c>
      <c r="C577" s="69" t="s">
        <v>1167</v>
      </c>
      <c r="D577" s="70" t="s">
        <v>1168</v>
      </c>
      <c r="E577" s="71">
        <f>Розрахунки!BY556</f>
        <v>23326.400000000001</v>
      </c>
      <c r="F577" s="71">
        <f>Розрахунки!BZ556</f>
        <v>0</v>
      </c>
      <c r="G577" s="71">
        <f>Розрахунки!CA556</f>
        <v>0</v>
      </c>
      <c r="H577" s="71">
        <f>Розрахунки!CB556</f>
        <v>0</v>
      </c>
      <c r="I577" s="77">
        <f t="shared" si="24"/>
        <v>23326.400000000001</v>
      </c>
    </row>
    <row r="578" spans="1:9">
      <c r="A578" s="69" t="s">
        <v>1086</v>
      </c>
      <c r="B578" s="69" t="s">
        <v>29</v>
      </c>
      <c r="C578" s="69" t="s">
        <v>1169</v>
      </c>
      <c r="D578" s="70" t="s">
        <v>1170</v>
      </c>
      <c r="E578" s="71">
        <f>Розрахунки!BY557</f>
        <v>42885.2</v>
      </c>
      <c r="F578" s="71">
        <f>Розрахунки!BZ557</f>
        <v>0</v>
      </c>
      <c r="G578" s="71">
        <f>Розрахунки!CA557</f>
        <v>0</v>
      </c>
      <c r="H578" s="71">
        <f>Розрахунки!CB557</f>
        <v>0</v>
      </c>
      <c r="I578" s="77">
        <f t="shared" si="24"/>
        <v>42885.2</v>
      </c>
    </row>
    <row r="579" spans="1:9">
      <c r="A579" s="69" t="s">
        <v>1086</v>
      </c>
      <c r="B579" s="69" t="s">
        <v>29</v>
      </c>
      <c r="C579" s="69" t="s">
        <v>1171</v>
      </c>
      <c r="D579" s="70" t="s">
        <v>1172</v>
      </c>
      <c r="E579" s="71">
        <f>Розрахунки!BY558</f>
        <v>33897.199999999997</v>
      </c>
      <c r="F579" s="71">
        <f>Розрахунки!BZ558</f>
        <v>0</v>
      </c>
      <c r="G579" s="71">
        <f>Розрахунки!CA558</f>
        <v>0</v>
      </c>
      <c r="H579" s="71">
        <f>Розрахунки!CB558</f>
        <v>0</v>
      </c>
      <c r="I579" s="77">
        <f t="shared" si="24"/>
        <v>33897.199999999997</v>
      </c>
    </row>
    <row r="580" spans="1:9">
      <c r="A580" s="69" t="s">
        <v>1086</v>
      </c>
      <c r="B580" s="69" t="s">
        <v>29</v>
      </c>
      <c r="C580" s="69" t="s">
        <v>1173</v>
      </c>
      <c r="D580" s="70" t="s">
        <v>1174</v>
      </c>
      <c r="E580" s="71">
        <f>Розрахунки!BY559</f>
        <v>60467.7</v>
      </c>
      <c r="F580" s="71">
        <f>Розрахунки!BZ559</f>
        <v>0</v>
      </c>
      <c r="G580" s="71">
        <f>Розрахунки!CA559</f>
        <v>0</v>
      </c>
      <c r="H580" s="71">
        <f>Розрахунки!CB559</f>
        <v>0</v>
      </c>
      <c r="I580" s="77">
        <f t="shared" si="24"/>
        <v>60467.7</v>
      </c>
    </row>
    <row r="581" spans="1:9">
      <c r="A581" s="69" t="s">
        <v>1086</v>
      </c>
      <c r="B581" s="69" t="s">
        <v>24</v>
      </c>
      <c r="C581" s="69" t="s">
        <v>1175</v>
      </c>
      <c r="D581" s="70" t="s">
        <v>1176</v>
      </c>
      <c r="E581" s="71">
        <f>Розрахунки!BY560</f>
        <v>38816.1</v>
      </c>
      <c r="F581" s="71">
        <f>Розрахунки!BZ560</f>
        <v>0</v>
      </c>
      <c r="G581" s="71">
        <f>Розрахунки!CA560</f>
        <v>0</v>
      </c>
      <c r="H581" s="71">
        <f>Розрахунки!CB560</f>
        <v>0</v>
      </c>
      <c r="I581" s="77">
        <f t="shared" si="24"/>
        <v>38816.1</v>
      </c>
    </row>
    <row r="582" spans="1:9">
      <c r="A582" s="69" t="s">
        <v>1086</v>
      </c>
      <c r="B582" s="69" t="s">
        <v>29</v>
      </c>
      <c r="C582" s="69" t="s">
        <v>1177</v>
      </c>
      <c r="D582" s="70" t="s">
        <v>1178</v>
      </c>
      <c r="E582" s="71">
        <f>Розрахунки!BY561</f>
        <v>52536.800000000003</v>
      </c>
      <c r="F582" s="71">
        <f>Розрахунки!BZ561</f>
        <v>0</v>
      </c>
      <c r="G582" s="71">
        <f>Розрахунки!CA561</f>
        <v>0</v>
      </c>
      <c r="H582" s="71">
        <f>Розрахунки!CB561</f>
        <v>0</v>
      </c>
      <c r="I582" s="77">
        <f t="shared" ref="I582:I645" si="28">SUM(E582:H582)</f>
        <v>52536.800000000003</v>
      </c>
    </row>
    <row r="583" spans="1:9">
      <c r="A583" s="69" t="s">
        <v>1086</v>
      </c>
      <c r="B583" s="69" t="s">
        <v>24</v>
      </c>
      <c r="C583" s="69" t="s">
        <v>1179</v>
      </c>
      <c r="D583" s="70" t="s">
        <v>1180</v>
      </c>
      <c r="E583" s="71">
        <f>Розрахунки!BY562</f>
        <v>23457.7</v>
      </c>
      <c r="F583" s="71">
        <f>Розрахунки!BZ562</f>
        <v>0</v>
      </c>
      <c r="G583" s="71">
        <f>Розрахунки!CA562</f>
        <v>0</v>
      </c>
      <c r="H583" s="71">
        <f>Розрахунки!CB562</f>
        <v>0</v>
      </c>
      <c r="I583" s="77">
        <f t="shared" si="28"/>
        <v>23457.7</v>
      </c>
    </row>
    <row r="584" spans="1:9">
      <c r="A584" s="69" t="s">
        <v>1086</v>
      </c>
      <c r="B584" s="69" t="s">
        <v>29</v>
      </c>
      <c r="C584" s="69" t="s">
        <v>1181</v>
      </c>
      <c r="D584" s="70" t="s">
        <v>1182</v>
      </c>
      <c r="E584" s="71">
        <f>Розрахунки!BY563</f>
        <v>81676.800000000003</v>
      </c>
      <c r="F584" s="71">
        <f>Розрахунки!BZ563</f>
        <v>0</v>
      </c>
      <c r="G584" s="71">
        <f>Розрахунки!CA563</f>
        <v>0</v>
      </c>
      <c r="H584" s="71">
        <f>Розрахунки!CB563</f>
        <v>0</v>
      </c>
      <c r="I584" s="77">
        <f t="shared" si="28"/>
        <v>81676.800000000003</v>
      </c>
    </row>
    <row r="585" spans="1:9">
      <c r="A585" s="69" t="s">
        <v>1086</v>
      </c>
      <c r="B585" s="69" t="s">
        <v>78</v>
      </c>
      <c r="C585" s="69" t="s">
        <v>1183</v>
      </c>
      <c r="D585" s="70" t="s">
        <v>1184</v>
      </c>
      <c r="E585" s="71">
        <f>Розрахунки!BY564</f>
        <v>163610.4</v>
      </c>
      <c r="F585" s="71">
        <f>Розрахунки!BZ564</f>
        <v>0</v>
      </c>
      <c r="G585" s="71">
        <f>Розрахунки!CA564</f>
        <v>0</v>
      </c>
      <c r="H585" s="71">
        <f>Розрахунки!CB564</f>
        <v>0</v>
      </c>
      <c r="I585" s="77">
        <f t="shared" si="28"/>
        <v>163610.4</v>
      </c>
    </row>
    <row r="586" spans="1:9">
      <c r="A586" s="69" t="s">
        <v>1086</v>
      </c>
      <c r="B586" s="69" t="s">
        <v>21</v>
      </c>
      <c r="C586" s="69" t="s">
        <v>1185</v>
      </c>
      <c r="D586" s="70" t="s">
        <v>1186</v>
      </c>
      <c r="E586" s="71">
        <f>Розрахунки!BY565</f>
        <v>65652</v>
      </c>
      <c r="F586" s="71">
        <f>Розрахунки!BZ565</f>
        <v>0</v>
      </c>
      <c r="G586" s="71">
        <f>Розрахунки!CA565</f>
        <v>0</v>
      </c>
      <c r="H586" s="71">
        <f>Розрахунки!CB565</f>
        <v>0</v>
      </c>
      <c r="I586" s="77">
        <f t="shared" si="28"/>
        <v>65652</v>
      </c>
    </row>
    <row r="587" spans="1:9">
      <c r="A587" s="69" t="s">
        <v>1086</v>
      </c>
      <c r="B587" s="69" t="s">
        <v>29</v>
      </c>
      <c r="C587" s="69" t="s">
        <v>1187</v>
      </c>
      <c r="D587" s="70" t="s">
        <v>1188</v>
      </c>
      <c r="E587" s="71">
        <f>Розрахунки!BY566</f>
        <v>51611.6</v>
      </c>
      <c r="F587" s="71">
        <f>Розрахунки!BZ566</f>
        <v>0</v>
      </c>
      <c r="G587" s="71">
        <f>Розрахунки!CA566</f>
        <v>0</v>
      </c>
      <c r="H587" s="71">
        <f>Розрахунки!CB566</f>
        <v>0</v>
      </c>
      <c r="I587" s="77">
        <f t="shared" si="28"/>
        <v>51611.6</v>
      </c>
    </row>
    <row r="588" spans="1:9">
      <c r="A588" s="69" t="s">
        <v>1086</v>
      </c>
      <c r="B588" s="69" t="s">
        <v>29</v>
      </c>
      <c r="C588" s="69" t="s">
        <v>1189</v>
      </c>
      <c r="D588" s="70" t="s">
        <v>1190</v>
      </c>
      <c r="E588" s="71">
        <f>Розрахунки!BY567</f>
        <v>19924.400000000001</v>
      </c>
      <c r="F588" s="71">
        <f>Розрахунки!BZ567</f>
        <v>0</v>
      </c>
      <c r="G588" s="71">
        <f>Розрахунки!CA567</f>
        <v>0</v>
      </c>
      <c r="H588" s="71">
        <f>Розрахунки!CB567</f>
        <v>0</v>
      </c>
      <c r="I588" s="77">
        <f t="shared" si="28"/>
        <v>19924.400000000001</v>
      </c>
    </row>
    <row r="589" spans="1:9">
      <c r="A589" s="69" t="s">
        <v>1086</v>
      </c>
      <c r="B589" s="69" t="s">
        <v>29</v>
      </c>
      <c r="C589" s="69" t="s">
        <v>1191</v>
      </c>
      <c r="D589" s="70" t="s">
        <v>1192</v>
      </c>
      <c r="E589" s="71">
        <f>Розрахунки!BY568</f>
        <v>24394.6</v>
      </c>
      <c r="F589" s="71">
        <f>Розрахунки!BZ568</f>
        <v>0</v>
      </c>
      <c r="G589" s="71">
        <f>Розрахунки!CA568</f>
        <v>0</v>
      </c>
      <c r="H589" s="71">
        <f>Розрахунки!CB568</f>
        <v>0</v>
      </c>
      <c r="I589" s="77">
        <f t="shared" si="28"/>
        <v>24394.6</v>
      </c>
    </row>
    <row r="590" spans="1:9">
      <c r="A590" s="69" t="s">
        <v>1086</v>
      </c>
      <c r="B590" s="69" t="s">
        <v>29</v>
      </c>
      <c r="C590" s="69" t="s">
        <v>1193</v>
      </c>
      <c r="D590" s="70" t="s">
        <v>1194</v>
      </c>
      <c r="E590" s="71">
        <f>Розрахунки!BY569</f>
        <v>27181.4</v>
      </c>
      <c r="F590" s="71">
        <f>Розрахунки!BZ569</f>
        <v>0</v>
      </c>
      <c r="G590" s="71">
        <f>Розрахунки!CA569</f>
        <v>0</v>
      </c>
      <c r="H590" s="71">
        <f>Розрахунки!CB569</f>
        <v>0</v>
      </c>
      <c r="I590" s="77">
        <f t="shared" si="28"/>
        <v>27181.4</v>
      </c>
    </row>
    <row r="591" spans="1:9">
      <c r="A591" s="69" t="s">
        <v>1086</v>
      </c>
      <c r="B591" s="69" t="s">
        <v>29</v>
      </c>
      <c r="C591" s="69" t="s">
        <v>1195</v>
      </c>
      <c r="D591" s="70" t="s">
        <v>1196</v>
      </c>
      <c r="E591" s="71">
        <f>Розрахунки!BY570</f>
        <v>100369.5</v>
      </c>
      <c r="F591" s="71">
        <f>Розрахунки!BZ570</f>
        <v>0</v>
      </c>
      <c r="G591" s="71">
        <f>Розрахунки!CA570</f>
        <v>0</v>
      </c>
      <c r="H591" s="71">
        <f>Розрахунки!CB570</f>
        <v>0</v>
      </c>
      <c r="I591" s="77">
        <f t="shared" si="28"/>
        <v>100369.5</v>
      </c>
    </row>
    <row r="592" spans="1:9">
      <c r="A592" s="69" t="s">
        <v>1086</v>
      </c>
      <c r="B592" s="69" t="s">
        <v>24</v>
      </c>
      <c r="C592" s="69" t="s">
        <v>1197</v>
      </c>
      <c r="D592" s="70" t="s">
        <v>1198</v>
      </c>
      <c r="E592" s="71">
        <f>Розрахунки!BY571</f>
        <v>28124.7</v>
      </c>
      <c r="F592" s="71">
        <f>Розрахунки!BZ571</f>
        <v>0</v>
      </c>
      <c r="G592" s="71">
        <f>Розрахунки!CA571</f>
        <v>0</v>
      </c>
      <c r="H592" s="71">
        <f>Розрахунки!CB571</f>
        <v>0</v>
      </c>
      <c r="I592" s="77">
        <f t="shared" si="28"/>
        <v>28124.7</v>
      </c>
    </row>
    <row r="593" spans="1:9">
      <c r="A593" s="69" t="s">
        <v>1086</v>
      </c>
      <c r="B593" s="69" t="s">
        <v>29</v>
      </c>
      <c r="C593" s="69" t="s">
        <v>1199</v>
      </c>
      <c r="D593" s="70" t="s">
        <v>1200</v>
      </c>
      <c r="E593" s="71">
        <f>Розрахунки!BY572</f>
        <v>36823.599999999999</v>
      </c>
      <c r="F593" s="71">
        <f>Розрахунки!BZ572</f>
        <v>0</v>
      </c>
      <c r="G593" s="71">
        <f>Розрахунки!CA572</f>
        <v>0</v>
      </c>
      <c r="H593" s="71">
        <f>Розрахунки!CB572</f>
        <v>0</v>
      </c>
      <c r="I593" s="77">
        <f t="shared" si="28"/>
        <v>36823.599999999999</v>
      </c>
    </row>
    <row r="594" spans="1:9">
      <c r="A594" s="69" t="s">
        <v>1086</v>
      </c>
      <c r="B594" s="69" t="s">
        <v>78</v>
      </c>
      <c r="C594" s="69" t="s">
        <v>1201</v>
      </c>
      <c r="D594" s="70" t="s">
        <v>1202</v>
      </c>
      <c r="E594" s="71">
        <f>Розрахунки!BY573</f>
        <v>71088.600000000006</v>
      </c>
      <c r="F594" s="71">
        <f>Розрахунки!BZ573</f>
        <v>0</v>
      </c>
      <c r="G594" s="71">
        <f>Розрахунки!CA573</f>
        <v>0</v>
      </c>
      <c r="H594" s="71">
        <f>Розрахунки!CB573</f>
        <v>0</v>
      </c>
      <c r="I594" s="77">
        <f t="shared" si="28"/>
        <v>71088.600000000006</v>
      </c>
    </row>
    <row r="595" spans="1:9">
      <c r="A595" s="69" t="s">
        <v>1086</v>
      </c>
      <c r="B595" s="69" t="s">
        <v>24</v>
      </c>
      <c r="C595" s="69" t="s">
        <v>1203</v>
      </c>
      <c r="D595" s="70" t="s">
        <v>1204</v>
      </c>
      <c r="E595" s="71">
        <f>Розрахунки!BY574</f>
        <v>46378.8</v>
      </c>
      <c r="F595" s="71">
        <f>Розрахунки!BZ574</f>
        <v>0</v>
      </c>
      <c r="G595" s="71">
        <f>Розрахунки!CA574</f>
        <v>0</v>
      </c>
      <c r="H595" s="71">
        <f>Розрахунки!CB574</f>
        <v>0</v>
      </c>
      <c r="I595" s="77">
        <f t="shared" si="28"/>
        <v>46378.8</v>
      </c>
    </row>
    <row r="596" spans="1:9">
      <c r="A596" s="69" t="s">
        <v>1086</v>
      </c>
      <c r="B596" s="69" t="s">
        <v>24</v>
      </c>
      <c r="C596" s="69" t="s">
        <v>1205</v>
      </c>
      <c r="D596" s="70" t="s">
        <v>1206</v>
      </c>
      <c r="E596" s="71">
        <f>Розрахунки!BY575</f>
        <v>24639.3</v>
      </c>
      <c r="F596" s="71">
        <f>Розрахунки!BZ575</f>
        <v>0</v>
      </c>
      <c r="G596" s="71">
        <f>Розрахунки!CA575</f>
        <v>0</v>
      </c>
      <c r="H596" s="71">
        <f>Розрахунки!CB575</f>
        <v>0</v>
      </c>
      <c r="I596" s="77">
        <f t="shared" si="28"/>
        <v>24639.3</v>
      </c>
    </row>
    <row r="597" spans="1:9">
      <c r="A597" s="69" t="s">
        <v>1086</v>
      </c>
      <c r="B597" s="69" t="s">
        <v>24</v>
      </c>
      <c r="C597" s="69" t="s">
        <v>1207</v>
      </c>
      <c r="D597" s="70" t="s">
        <v>1208</v>
      </c>
      <c r="E597" s="71">
        <f>Розрахунки!BY576</f>
        <v>20407.7</v>
      </c>
      <c r="F597" s="71">
        <f>Розрахунки!BZ576</f>
        <v>0</v>
      </c>
      <c r="G597" s="71">
        <f>Розрахунки!CA576</f>
        <v>0</v>
      </c>
      <c r="H597" s="71">
        <f>Розрахунки!CB576</f>
        <v>0</v>
      </c>
      <c r="I597" s="77">
        <f t="shared" si="28"/>
        <v>20407.7</v>
      </c>
    </row>
    <row r="598" spans="1:9">
      <c r="A598" s="69" t="s">
        <v>1086</v>
      </c>
      <c r="B598" s="69" t="s">
        <v>24</v>
      </c>
      <c r="C598" s="69" t="s">
        <v>1209</v>
      </c>
      <c r="D598" s="70" t="s">
        <v>1210</v>
      </c>
      <c r="E598" s="71">
        <f>Розрахунки!BY577</f>
        <v>49396.6</v>
      </c>
      <c r="F598" s="71">
        <f>Розрахунки!BZ577</f>
        <v>0</v>
      </c>
      <c r="G598" s="71">
        <f>Розрахунки!CA577</f>
        <v>0</v>
      </c>
      <c r="H598" s="71">
        <f>Розрахунки!CB577</f>
        <v>0</v>
      </c>
      <c r="I598" s="77">
        <f t="shared" si="28"/>
        <v>49396.6</v>
      </c>
    </row>
    <row r="599" spans="1:9">
      <c r="A599" s="69" t="s">
        <v>1086</v>
      </c>
      <c r="B599" s="69" t="s">
        <v>29</v>
      </c>
      <c r="C599" s="69" t="s">
        <v>1211</v>
      </c>
      <c r="D599" s="70" t="s">
        <v>1212</v>
      </c>
      <c r="E599" s="71">
        <f>Розрахунки!BY578</f>
        <v>78133.100000000006</v>
      </c>
      <c r="F599" s="71">
        <f>Розрахунки!BZ578</f>
        <v>0</v>
      </c>
      <c r="G599" s="71">
        <f>Розрахунки!CA578</f>
        <v>0</v>
      </c>
      <c r="H599" s="71">
        <f>Розрахунки!CB578</f>
        <v>0</v>
      </c>
      <c r="I599" s="77">
        <f t="shared" si="28"/>
        <v>78133.100000000006</v>
      </c>
    </row>
    <row r="600" spans="1:9">
      <c r="A600" s="69" t="s">
        <v>1086</v>
      </c>
      <c r="B600" s="69" t="s">
        <v>21</v>
      </c>
      <c r="C600" s="69" t="s">
        <v>1213</v>
      </c>
      <c r="D600" s="70" t="s">
        <v>1214</v>
      </c>
      <c r="E600" s="71">
        <f>Розрахунки!BY579</f>
        <v>82597.899999999994</v>
      </c>
      <c r="F600" s="71">
        <f>Розрахунки!BZ579</f>
        <v>0</v>
      </c>
      <c r="G600" s="71">
        <f>Розрахунки!CA579</f>
        <v>0</v>
      </c>
      <c r="H600" s="71">
        <f>Розрахунки!CB579</f>
        <v>0</v>
      </c>
      <c r="I600" s="77">
        <f t="shared" si="28"/>
        <v>82597.899999999994</v>
      </c>
    </row>
    <row r="601" spans="1:9">
      <c r="A601" s="69" t="s">
        <v>1086</v>
      </c>
      <c r="B601" s="69" t="s">
        <v>78</v>
      </c>
      <c r="C601" s="69" t="s">
        <v>1215</v>
      </c>
      <c r="D601" s="70" t="s">
        <v>1216</v>
      </c>
      <c r="E601" s="71">
        <f>Розрахунки!BY580</f>
        <v>36816</v>
      </c>
      <c r="F601" s="71">
        <f>Розрахунки!BZ580</f>
        <v>0</v>
      </c>
      <c r="G601" s="71">
        <f>Розрахунки!CA580</f>
        <v>0</v>
      </c>
      <c r="H601" s="71">
        <f>Розрахунки!CB580</f>
        <v>0</v>
      </c>
      <c r="I601" s="77">
        <f t="shared" si="28"/>
        <v>36816</v>
      </c>
    </row>
    <row r="602" spans="1:9">
      <c r="A602" s="69" t="s">
        <v>1086</v>
      </c>
      <c r="B602" s="69" t="s">
        <v>29</v>
      </c>
      <c r="C602" s="69" t="s">
        <v>1217</v>
      </c>
      <c r="D602" s="70" t="s">
        <v>1218</v>
      </c>
      <c r="E602" s="71">
        <f>Розрахунки!BY581</f>
        <v>61366.5</v>
      </c>
      <c r="F602" s="71">
        <f>Розрахунки!BZ581</f>
        <v>0</v>
      </c>
      <c r="G602" s="71">
        <f>Розрахунки!CA581</f>
        <v>0</v>
      </c>
      <c r="H602" s="71">
        <f>Розрахунки!CB581</f>
        <v>0</v>
      </c>
      <c r="I602" s="77">
        <f t="shared" si="28"/>
        <v>61366.5</v>
      </c>
    </row>
    <row r="603" spans="1:9">
      <c r="A603" s="69" t="s">
        <v>1086</v>
      </c>
      <c r="B603" s="69" t="s">
        <v>21</v>
      </c>
      <c r="C603" s="69" t="s">
        <v>1219</v>
      </c>
      <c r="D603" s="70" t="s">
        <v>1220</v>
      </c>
      <c r="E603" s="71">
        <f>Розрахунки!BY582</f>
        <v>75150.2</v>
      </c>
      <c r="F603" s="71">
        <f>Розрахунки!BZ582</f>
        <v>0</v>
      </c>
      <c r="G603" s="71">
        <f>Розрахунки!CA582</f>
        <v>0</v>
      </c>
      <c r="H603" s="71">
        <f>Розрахунки!CB582</f>
        <v>0</v>
      </c>
      <c r="I603" s="77">
        <f t="shared" si="28"/>
        <v>75150.2</v>
      </c>
    </row>
    <row r="604" spans="1:9">
      <c r="A604" s="69" t="s">
        <v>1086</v>
      </c>
      <c r="B604" s="69" t="s">
        <v>21</v>
      </c>
      <c r="C604" s="69" t="s">
        <v>1221</v>
      </c>
      <c r="D604" s="70" t="s">
        <v>1222</v>
      </c>
      <c r="E604" s="71">
        <f>Розрахунки!BY583</f>
        <v>45925.3</v>
      </c>
      <c r="F604" s="71">
        <f>Розрахунки!BZ583</f>
        <v>0</v>
      </c>
      <c r="G604" s="71">
        <f>Розрахунки!CA583</f>
        <v>0</v>
      </c>
      <c r="H604" s="71">
        <f>Розрахунки!CB583</f>
        <v>0</v>
      </c>
      <c r="I604" s="77">
        <f t="shared" si="28"/>
        <v>45925.3</v>
      </c>
    </row>
    <row r="605" spans="1:9">
      <c r="A605" s="69" t="s">
        <v>1086</v>
      </c>
      <c r="B605" s="69" t="s">
        <v>78</v>
      </c>
      <c r="C605" s="69" t="s">
        <v>1223</v>
      </c>
      <c r="D605" s="70" t="s">
        <v>1224</v>
      </c>
      <c r="E605" s="71">
        <f>Розрахунки!BY584</f>
        <v>141452.29999999999</v>
      </c>
      <c r="F605" s="71">
        <f>Розрахунки!BZ584</f>
        <v>0</v>
      </c>
      <c r="G605" s="71">
        <f>Розрахунки!CA584</f>
        <v>0</v>
      </c>
      <c r="H605" s="71">
        <f>Розрахунки!CB584</f>
        <v>0</v>
      </c>
      <c r="I605" s="77">
        <f t="shared" si="28"/>
        <v>141452.29999999999</v>
      </c>
    </row>
    <row r="606" spans="1:9">
      <c r="A606" s="69" t="s">
        <v>1086</v>
      </c>
      <c r="B606" s="69" t="s">
        <v>24</v>
      </c>
      <c r="C606" s="69" t="s">
        <v>1225</v>
      </c>
      <c r="D606" s="70" t="s">
        <v>1226</v>
      </c>
      <c r="E606" s="71">
        <f>Розрахунки!BY585</f>
        <v>41736.800000000003</v>
      </c>
      <c r="F606" s="71">
        <f>Розрахунки!BZ585</f>
        <v>0</v>
      </c>
      <c r="G606" s="71">
        <f>Розрахунки!CA585</f>
        <v>0</v>
      </c>
      <c r="H606" s="71">
        <f>Розрахунки!CB585</f>
        <v>0</v>
      </c>
      <c r="I606" s="77">
        <f t="shared" si="28"/>
        <v>41736.800000000003</v>
      </c>
    </row>
    <row r="607" spans="1:9">
      <c r="A607" s="69" t="s">
        <v>1086</v>
      </c>
      <c r="B607" s="69" t="s">
        <v>29</v>
      </c>
      <c r="C607" s="69" t="s">
        <v>1227</v>
      </c>
      <c r="D607" s="70" t="s">
        <v>1228</v>
      </c>
      <c r="E607" s="71">
        <f>Розрахунки!BY586</f>
        <v>20934.5</v>
      </c>
      <c r="F607" s="71">
        <f>Розрахунки!BZ586</f>
        <v>0</v>
      </c>
      <c r="G607" s="71">
        <f>Розрахунки!CA586</f>
        <v>0</v>
      </c>
      <c r="H607" s="71">
        <f>Розрахунки!CB586</f>
        <v>0</v>
      </c>
      <c r="I607" s="77">
        <f t="shared" si="28"/>
        <v>20934.5</v>
      </c>
    </row>
    <row r="608" spans="1:9">
      <c r="A608" s="69" t="s">
        <v>1086</v>
      </c>
      <c r="B608" s="69" t="s">
        <v>21</v>
      </c>
      <c r="C608" s="69" t="s">
        <v>1229</v>
      </c>
      <c r="D608" s="70" t="s">
        <v>1230</v>
      </c>
      <c r="E608" s="71">
        <f>Розрахунки!BY587</f>
        <v>77843.399999999994</v>
      </c>
      <c r="F608" s="71">
        <f>Розрахунки!BZ587</f>
        <v>0</v>
      </c>
      <c r="G608" s="71">
        <f>Розрахунки!CA587</f>
        <v>0</v>
      </c>
      <c r="H608" s="71">
        <f>Розрахунки!CB587</f>
        <v>0</v>
      </c>
      <c r="I608" s="77">
        <f t="shared" si="28"/>
        <v>77843.399999999994</v>
      </c>
    </row>
    <row r="609" spans="1:9">
      <c r="A609" s="69" t="s">
        <v>1231</v>
      </c>
      <c r="B609" s="69" t="s">
        <v>12</v>
      </c>
      <c r="C609" s="69" t="s">
        <v>1232</v>
      </c>
      <c r="D609" s="70" t="s">
        <v>1233</v>
      </c>
      <c r="E609" s="75">
        <f>SUM(E610:E611)</f>
        <v>2217035.3999999994</v>
      </c>
      <c r="F609" s="75">
        <f t="shared" ref="F609:I609" si="29">SUM(F610:F611)</f>
        <v>59356.9</v>
      </c>
      <c r="G609" s="75">
        <f t="shared" si="29"/>
        <v>24271.200000000001</v>
      </c>
      <c r="H609" s="75">
        <f t="shared" si="29"/>
        <v>50563.3</v>
      </c>
      <c r="I609" s="75">
        <f t="shared" si="29"/>
        <v>2351226.7999999993</v>
      </c>
    </row>
    <row r="610" spans="1:9">
      <c r="A610" s="69" t="s">
        <v>1231</v>
      </c>
      <c r="B610" s="69" t="s">
        <v>15</v>
      </c>
      <c r="C610" s="69" t="s">
        <v>1234</v>
      </c>
      <c r="D610" s="70" t="s">
        <v>1235</v>
      </c>
      <c r="E610" s="71">
        <f>Розрахунки!BY588</f>
        <v>96503.3</v>
      </c>
      <c r="F610" s="71">
        <f>Розрахунки!BZ588</f>
        <v>41578.5</v>
      </c>
      <c r="G610" s="71">
        <f>Розрахунки!CA588</f>
        <v>24271.200000000001</v>
      </c>
      <c r="H610" s="71">
        <f>Розрахунки!CB588</f>
        <v>50563.3</v>
      </c>
      <c r="I610" s="77">
        <f t="shared" si="28"/>
        <v>212916.3</v>
      </c>
    </row>
    <row r="611" spans="1:9">
      <c r="A611" s="69" t="s">
        <v>1231</v>
      </c>
      <c r="B611" s="69" t="s">
        <v>18</v>
      </c>
      <c r="C611" s="69" t="s">
        <v>1236</v>
      </c>
      <c r="D611" s="70" t="s">
        <v>1237</v>
      </c>
      <c r="E611" s="78">
        <f>SUM(E612:E660)</f>
        <v>2120532.0999999996</v>
      </c>
      <c r="F611" s="78">
        <f t="shared" ref="F611:H611" si="30">SUM(F612:F660)</f>
        <v>17778.400000000001</v>
      </c>
      <c r="G611" s="78">
        <f t="shared" si="30"/>
        <v>0</v>
      </c>
      <c r="H611" s="78">
        <f t="shared" si="30"/>
        <v>0</v>
      </c>
      <c r="I611" s="77">
        <f t="shared" si="28"/>
        <v>2138310.4999999995</v>
      </c>
    </row>
    <row r="612" spans="1:9">
      <c r="A612" s="69" t="s">
        <v>1231</v>
      </c>
      <c r="B612" s="69" t="s">
        <v>21</v>
      </c>
      <c r="C612" s="69" t="s">
        <v>1238</v>
      </c>
      <c r="D612" s="70" t="s">
        <v>1239</v>
      </c>
      <c r="E612" s="71">
        <f>Розрахунки!BY589</f>
        <v>25952.1</v>
      </c>
      <c r="F612" s="71">
        <f>Розрахунки!BZ589</f>
        <v>0</v>
      </c>
      <c r="G612" s="71">
        <f>Розрахунки!CA589</f>
        <v>0</v>
      </c>
      <c r="H612" s="71">
        <f>Розрахунки!CB589</f>
        <v>0</v>
      </c>
      <c r="I612" s="77">
        <f t="shared" si="28"/>
        <v>25952.1</v>
      </c>
    </row>
    <row r="613" spans="1:9">
      <c r="A613" s="69" t="s">
        <v>1231</v>
      </c>
      <c r="B613" s="69" t="s">
        <v>21</v>
      </c>
      <c r="C613" s="69" t="s">
        <v>1240</v>
      </c>
      <c r="D613" s="70" t="s">
        <v>1241</v>
      </c>
      <c r="E613" s="71">
        <f>Розрахунки!BY590</f>
        <v>36887.300000000003</v>
      </c>
      <c r="F613" s="71">
        <f>Розрахунки!BZ590</f>
        <v>0</v>
      </c>
      <c r="G613" s="71">
        <f>Розрахунки!CA590</f>
        <v>0</v>
      </c>
      <c r="H613" s="71">
        <f>Розрахунки!CB590</f>
        <v>0</v>
      </c>
      <c r="I613" s="77">
        <f t="shared" si="28"/>
        <v>36887.300000000003</v>
      </c>
    </row>
    <row r="614" spans="1:9">
      <c r="A614" s="69" t="s">
        <v>1231</v>
      </c>
      <c r="B614" s="69" t="s">
        <v>21</v>
      </c>
      <c r="C614" s="69" t="s">
        <v>1242</v>
      </c>
      <c r="D614" s="70" t="s">
        <v>1243</v>
      </c>
      <c r="E614" s="71">
        <f>Розрахунки!BY591</f>
        <v>41132.5</v>
      </c>
      <c r="F614" s="71">
        <f>Розрахунки!BZ591</f>
        <v>0</v>
      </c>
      <c r="G614" s="71">
        <f>Розрахунки!CA591</f>
        <v>0</v>
      </c>
      <c r="H614" s="71">
        <f>Розрахунки!CB591</f>
        <v>0</v>
      </c>
      <c r="I614" s="77">
        <f t="shared" si="28"/>
        <v>41132.5</v>
      </c>
    </row>
    <row r="615" spans="1:9">
      <c r="A615" s="69" t="s">
        <v>1231</v>
      </c>
      <c r="B615" s="69" t="s">
        <v>24</v>
      </c>
      <c r="C615" s="69" t="s">
        <v>1244</v>
      </c>
      <c r="D615" s="70" t="s">
        <v>1245</v>
      </c>
      <c r="E615" s="71">
        <f>Розрахунки!BY592</f>
        <v>27554</v>
      </c>
      <c r="F615" s="71">
        <f>Розрахунки!BZ592</f>
        <v>0</v>
      </c>
      <c r="G615" s="71">
        <f>Розрахунки!CA592</f>
        <v>0</v>
      </c>
      <c r="H615" s="71">
        <f>Розрахунки!CB592</f>
        <v>0</v>
      </c>
      <c r="I615" s="77">
        <f t="shared" si="28"/>
        <v>27554</v>
      </c>
    </row>
    <row r="616" spans="1:9">
      <c r="A616" s="69" t="s">
        <v>1231</v>
      </c>
      <c r="B616" s="69" t="s">
        <v>24</v>
      </c>
      <c r="C616" s="69" t="s">
        <v>1246</v>
      </c>
      <c r="D616" s="70" t="s">
        <v>1247</v>
      </c>
      <c r="E616" s="71">
        <f>Розрахунки!BY593</f>
        <v>30483.200000000001</v>
      </c>
      <c r="F616" s="71">
        <f>Розрахунки!BZ593</f>
        <v>0</v>
      </c>
      <c r="G616" s="71">
        <f>Розрахунки!CA593</f>
        <v>0</v>
      </c>
      <c r="H616" s="71">
        <f>Розрахунки!CB593</f>
        <v>0</v>
      </c>
      <c r="I616" s="77">
        <f t="shared" si="28"/>
        <v>30483.200000000001</v>
      </c>
    </row>
    <row r="617" spans="1:9">
      <c r="A617" s="69" t="s">
        <v>1231</v>
      </c>
      <c r="B617" s="69" t="s">
        <v>24</v>
      </c>
      <c r="C617" s="69" t="s">
        <v>1248</v>
      </c>
      <c r="D617" s="70" t="s">
        <v>1249</v>
      </c>
      <c r="E617" s="71">
        <f>Розрахунки!BY594</f>
        <v>11056.5</v>
      </c>
      <c r="F617" s="71">
        <f>Розрахунки!BZ594</f>
        <v>0</v>
      </c>
      <c r="G617" s="71">
        <f>Розрахунки!CA594</f>
        <v>0</v>
      </c>
      <c r="H617" s="71">
        <f>Розрахунки!CB594</f>
        <v>0</v>
      </c>
      <c r="I617" s="77">
        <f t="shared" si="28"/>
        <v>11056.5</v>
      </c>
    </row>
    <row r="618" spans="1:9">
      <c r="A618" s="69" t="s">
        <v>1231</v>
      </c>
      <c r="B618" s="69" t="s">
        <v>24</v>
      </c>
      <c r="C618" s="69" t="s">
        <v>1250</v>
      </c>
      <c r="D618" s="70" t="s">
        <v>1251</v>
      </c>
      <c r="E618" s="71">
        <f>Розрахунки!BY595</f>
        <v>17149.2</v>
      </c>
      <c r="F618" s="71">
        <f>Розрахунки!BZ595</f>
        <v>0</v>
      </c>
      <c r="G618" s="71">
        <f>Розрахунки!CA595</f>
        <v>0</v>
      </c>
      <c r="H618" s="71">
        <f>Розрахунки!CB595</f>
        <v>0</v>
      </c>
      <c r="I618" s="77">
        <f t="shared" si="28"/>
        <v>17149.2</v>
      </c>
    </row>
    <row r="619" spans="1:9">
      <c r="A619" s="69" t="s">
        <v>1231</v>
      </c>
      <c r="B619" s="69" t="s">
        <v>24</v>
      </c>
      <c r="C619" s="69" t="s">
        <v>1252</v>
      </c>
      <c r="D619" s="70" t="s">
        <v>1253</v>
      </c>
      <c r="E619" s="71">
        <f>Розрахунки!BY596</f>
        <v>11654.3</v>
      </c>
      <c r="F619" s="71">
        <f>Розрахунки!BZ596</f>
        <v>0</v>
      </c>
      <c r="G619" s="71">
        <f>Розрахунки!CA596</f>
        <v>0</v>
      </c>
      <c r="H619" s="71">
        <f>Розрахунки!CB596</f>
        <v>0</v>
      </c>
      <c r="I619" s="77">
        <f t="shared" si="28"/>
        <v>11654.3</v>
      </c>
    </row>
    <row r="620" spans="1:9">
      <c r="A620" s="69" t="s">
        <v>1231</v>
      </c>
      <c r="B620" s="69" t="s">
        <v>24</v>
      </c>
      <c r="C620" s="69" t="s">
        <v>1254</v>
      </c>
      <c r="D620" s="70" t="s">
        <v>1255</v>
      </c>
      <c r="E620" s="71">
        <f>Розрахунки!BY597</f>
        <v>16361.5</v>
      </c>
      <c r="F620" s="71">
        <f>Розрахунки!BZ597</f>
        <v>0</v>
      </c>
      <c r="G620" s="71">
        <f>Розрахунки!CA597</f>
        <v>0</v>
      </c>
      <c r="H620" s="71">
        <f>Розрахунки!CB597</f>
        <v>0</v>
      </c>
      <c r="I620" s="77">
        <f t="shared" si="28"/>
        <v>16361.5</v>
      </c>
    </row>
    <row r="621" spans="1:9">
      <c r="A621" s="69" t="s">
        <v>1231</v>
      </c>
      <c r="B621" s="69" t="s">
        <v>24</v>
      </c>
      <c r="C621" s="69" t="s">
        <v>1256</v>
      </c>
      <c r="D621" s="70" t="s">
        <v>1257</v>
      </c>
      <c r="E621" s="71">
        <f>Розрахунки!BY598</f>
        <v>27194.400000000001</v>
      </c>
      <c r="F621" s="71">
        <f>Розрахунки!BZ598</f>
        <v>0</v>
      </c>
      <c r="G621" s="71">
        <f>Розрахунки!CA598</f>
        <v>0</v>
      </c>
      <c r="H621" s="71">
        <f>Розрахунки!CB598</f>
        <v>0</v>
      </c>
      <c r="I621" s="77">
        <f t="shared" si="28"/>
        <v>27194.400000000001</v>
      </c>
    </row>
    <row r="622" spans="1:9">
      <c r="A622" s="69" t="s">
        <v>1231</v>
      </c>
      <c r="B622" s="69" t="s">
        <v>29</v>
      </c>
      <c r="C622" s="69" t="s">
        <v>1258</v>
      </c>
      <c r="D622" s="70" t="s">
        <v>1259</v>
      </c>
      <c r="E622" s="71">
        <f>Розрахунки!BY599</f>
        <v>55305.1</v>
      </c>
      <c r="F622" s="71">
        <f>Розрахунки!BZ599</f>
        <v>0</v>
      </c>
      <c r="G622" s="71">
        <f>Розрахунки!CA599</f>
        <v>0</v>
      </c>
      <c r="H622" s="71">
        <f>Розрахунки!CB599</f>
        <v>0</v>
      </c>
      <c r="I622" s="77">
        <f t="shared" si="28"/>
        <v>55305.1</v>
      </c>
    </row>
    <row r="623" spans="1:9">
      <c r="A623" s="69" t="s">
        <v>1231</v>
      </c>
      <c r="B623" s="69" t="s">
        <v>29</v>
      </c>
      <c r="C623" s="69" t="s">
        <v>1260</v>
      </c>
      <c r="D623" s="70" t="s">
        <v>1261</v>
      </c>
      <c r="E623" s="71">
        <f>Розрахунки!BY600</f>
        <v>28870.2</v>
      </c>
      <c r="F623" s="71">
        <f>Розрахунки!BZ600</f>
        <v>0</v>
      </c>
      <c r="G623" s="71">
        <f>Розрахунки!CA600</f>
        <v>0</v>
      </c>
      <c r="H623" s="71">
        <f>Розрахунки!CB600</f>
        <v>0</v>
      </c>
      <c r="I623" s="77">
        <f t="shared" si="28"/>
        <v>28870.2</v>
      </c>
    </row>
    <row r="624" spans="1:9">
      <c r="A624" s="69" t="s">
        <v>1231</v>
      </c>
      <c r="B624" s="69" t="s">
        <v>21</v>
      </c>
      <c r="C624" s="69" t="s">
        <v>1262</v>
      </c>
      <c r="D624" s="70" t="s">
        <v>1263</v>
      </c>
      <c r="E624" s="71">
        <f>Розрахунки!BY601</f>
        <v>23275</v>
      </c>
      <c r="F624" s="71">
        <f>Розрахунки!BZ601</f>
        <v>0</v>
      </c>
      <c r="G624" s="71">
        <f>Розрахунки!CA601</f>
        <v>0</v>
      </c>
      <c r="H624" s="71">
        <f>Розрахунки!CB601</f>
        <v>0</v>
      </c>
      <c r="I624" s="77">
        <f t="shared" si="28"/>
        <v>23275</v>
      </c>
    </row>
    <row r="625" spans="1:9">
      <c r="A625" s="69" t="s">
        <v>1231</v>
      </c>
      <c r="B625" s="69" t="s">
        <v>24</v>
      </c>
      <c r="C625" s="69" t="s">
        <v>1264</v>
      </c>
      <c r="D625" s="70" t="s">
        <v>1265</v>
      </c>
      <c r="E625" s="71">
        <f>Розрахунки!BY602</f>
        <v>17438.099999999999</v>
      </c>
      <c r="F625" s="71">
        <f>Розрахунки!BZ602</f>
        <v>0</v>
      </c>
      <c r="G625" s="71">
        <f>Розрахунки!CA602</f>
        <v>0</v>
      </c>
      <c r="H625" s="71">
        <f>Розрахунки!CB602</f>
        <v>0</v>
      </c>
      <c r="I625" s="77">
        <f t="shared" si="28"/>
        <v>17438.099999999999</v>
      </c>
    </row>
    <row r="626" spans="1:9">
      <c r="A626" s="69" t="s">
        <v>1231</v>
      </c>
      <c r="B626" s="69" t="s">
        <v>29</v>
      </c>
      <c r="C626" s="69" t="s">
        <v>1266</v>
      </c>
      <c r="D626" s="70" t="s">
        <v>1267</v>
      </c>
      <c r="E626" s="71">
        <f>Розрахунки!BY603</f>
        <v>17866.3</v>
      </c>
      <c r="F626" s="71">
        <f>Розрахунки!BZ603</f>
        <v>0</v>
      </c>
      <c r="G626" s="71">
        <f>Розрахунки!CA603</f>
        <v>0</v>
      </c>
      <c r="H626" s="71">
        <f>Розрахунки!CB603</f>
        <v>0</v>
      </c>
      <c r="I626" s="77">
        <f t="shared" si="28"/>
        <v>17866.3</v>
      </c>
    </row>
    <row r="627" spans="1:9">
      <c r="A627" s="69" t="s">
        <v>1231</v>
      </c>
      <c r="B627" s="69" t="s">
        <v>29</v>
      </c>
      <c r="C627" s="69" t="s">
        <v>1268</v>
      </c>
      <c r="D627" s="70" t="s">
        <v>1269</v>
      </c>
      <c r="E627" s="71">
        <f>Розрахунки!BY604</f>
        <v>38470.9</v>
      </c>
      <c r="F627" s="71">
        <f>Розрахунки!BZ604</f>
        <v>0</v>
      </c>
      <c r="G627" s="71">
        <f>Розрахунки!CA604</f>
        <v>0</v>
      </c>
      <c r="H627" s="71">
        <f>Розрахунки!CB604</f>
        <v>0</v>
      </c>
      <c r="I627" s="77">
        <f t="shared" si="28"/>
        <v>38470.9</v>
      </c>
    </row>
    <row r="628" spans="1:9">
      <c r="A628" s="69" t="s">
        <v>1231</v>
      </c>
      <c r="B628" s="69" t="s">
        <v>29</v>
      </c>
      <c r="C628" s="69" t="s">
        <v>1270</v>
      </c>
      <c r="D628" s="70" t="s">
        <v>1271</v>
      </c>
      <c r="E628" s="71">
        <f>Розрахунки!BY605</f>
        <v>40650.699999999997</v>
      </c>
      <c r="F628" s="71">
        <f>Розрахунки!BZ605</f>
        <v>0</v>
      </c>
      <c r="G628" s="71">
        <f>Розрахунки!CA605</f>
        <v>0</v>
      </c>
      <c r="H628" s="71">
        <f>Розрахунки!CB605</f>
        <v>0</v>
      </c>
      <c r="I628" s="77">
        <f t="shared" si="28"/>
        <v>40650.699999999997</v>
      </c>
    </row>
    <row r="629" spans="1:9">
      <c r="A629" s="69" t="s">
        <v>1231</v>
      </c>
      <c r="B629" s="69" t="s">
        <v>24</v>
      </c>
      <c r="C629" s="69" t="s">
        <v>1272</v>
      </c>
      <c r="D629" s="70" t="s">
        <v>1273</v>
      </c>
      <c r="E629" s="71">
        <f>Розрахунки!BY606</f>
        <v>17019.8</v>
      </c>
      <c r="F629" s="71">
        <f>Розрахунки!BZ606</f>
        <v>0</v>
      </c>
      <c r="G629" s="71">
        <f>Розрахунки!CA606</f>
        <v>0</v>
      </c>
      <c r="H629" s="71">
        <f>Розрахунки!CB606</f>
        <v>0</v>
      </c>
      <c r="I629" s="77">
        <f t="shared" si="28"/>
        <v>17019.8</v>
      </c>
    </row>
    <row r="630" spans="1:9">
      <c r="A630" s="69" t="s">
        <v>1231</v>
      </c>
      <c r="B630" s="69" t="s">
        <v>24</v>
      </c>
      <c r="C630" s="69" t="s">
        <v>1274</v>
      </c>
      <c r="D630" s="70" t="s">
        <v>1275</v>
      </c>
      <c r="E630" s="71">
        <f>Розрахунки!BY607</f>
        <v>20471.5</v>
      </c>
      <c r="F630" s="71">
        <f>Розрахунки!BZ607</f>
        <v>0</v>
      </c>
      <c r="G630" s="71">
        <f>Розрахунки!CA607</f>
        <v>0</v>
      </c>
      <c r="H630" s="71">
        <f>Розрахунки!CB607</f>
        <v>0</v>
      </c>
      <c r="I630" s="77">
        <f t="shared" si="28"/>
        <v>20471.5</v>
      </c>
    </row>
    <row r="631" spans="1:9">
      <c r="A631" s="69" t="s">
        <v>1231</v>
      </c>
      <c r="B631" s="69" t="s">
        <v>24</v>
      </c>
      <c r="C631" s="69" t="s">
        <v>1276</v>
      </c>
      <c r="D631" s="70" t="s">
        <v>1277</v>
      </c>
      <c r="E631" s="71">
        <f>Розрахунки!BY608</f>
        <v>27476.7</v>
      </c>
      <c r="F631" s="71">
        <f>Розрахунки!BZ608</f>
        <v>0</v>
      </c>
      <c r="G631" s="71">
        <f>Розрахунки!CA608</f>
        <v>0</v>
      </c>
      <c r="H631" s="71">
        <f>Розрахунки!CB608</f>
        <v>0</v>
      </c>
      <c r="I631" s="77">
        <f t="shared" si="28"/>
        <v>27476.7</v>
      </c>
    </row>
    <row r="632" spans="1:9">
      <c r="A632" s="69" t="s">
        <v>1231</v>
      </c>
      <c r="B632" s="69" t="s">
        <v>29</v>
      </c>
      <c r="C632" s="69" t="s">
        <v>1278</v>
      </c>
      <c r="D632" s="70" t="s">
        <v>1279</v>
      </c>
      <c r="E632" s="71">
        <f>Розрахунки!BY609</f>
        <v>55199.5</v>
      </c>
      <c r="F632" s="71">
        <f>Розрахунки!BZ609</f>
        <v>0</v>
      </c>
      <c r="G632" s="71">
        <f>Розрахунки!CA609</f>
        <v>0</v>
      </c>
      <c r="H632" s="71">
        <f>Розрахунки!CB609</f>
        <v>0</v>
      </c>
      <c r="I632" s="77">
        <f t="shared" si="28"/>
        <v>55199.5</v>
      </c>
    </row>
    <row r="633" spans="1:9">
      <c r="A633" s="69" t="s">
        <v>1231</v>
      </c>
      <c r="B633" s="69" t="s">
        <v>24</v>
      </c>
      <c r="C633" s="69" t="s">
        <v>1280</v>
      </c>
      <c r="D633" s="70" t="s">
        <v>1281</v>
      </c>
      <c r="E633" s="71">
        <f>Розрахунки!BY610</f>
        <v>9881.7000000000007</v>
      </c>
      <c r="F633" s="71">
        <f>Розрахунки!BZ610</f>
        <v>0</v>
      </c>
      <c r="G633" s="71">
        <f>Розрахунки!CA610</f>
        <v>0</v>
      </c>
      <c r="H633" s="71">
        <f>Розрахунки!CB610</f>
        <v>0</v>
      </c>
      <c r="I633" s="77">
        <f t="shared" si="28"/>
        <v>9881.7000000000007</v>
      </c>
    </row>
    <row r="634" spans="1:9">
      <c r="A634" s="69" t="s">
        <v>1231</v>
      </c>
      <c r="B634" s="69" t="s">
        <v>24</v>
      </c>
      <c r="C634" s="69" t="s">
        <v>1282</v>
      </c>
      <c r="D634" s="70" t="s">
        <v>1283</v>
      </c>
      <c r="E634" s="71">
        <f>Розрахунки!BY611</f>
        <v>19133.900000000001</v>
      </c>
      <c r="F634" s="71">
        <f>Розрахунки!BZ611</f>
        <v>0</v>
      </c>
      <c r="G634" s="71">
        <f>Розрахунки!CA611</f>
        <v>0</v>
      </c>
      <c r="H634" s="71">
        <f>Розрахунки!CB611</f>
        <v>0</v>
      </c>
      <c r="I634" s="77">
        <f t="shared" si="28"/>
        <v>19133.900000000001</v>
      </c>
    </row>
    <row r="635" spans="1:9">
      <c r="A635" s="69" t="s">
        <v>1231</v>
      </c>
      <c r="B635" s="69" t="s">
        <v>24</v>
      </c>
      <c r="C635" s="69" t="s">
        <v>1284</v>
      </c>
      <c r="D635" s="70" t="s">
        <v>1285</v>
      </c>
      <c r="E635" s="71">
        <f>Розрахунки!BY612</f>
        <v>17424.900000000001</v>
      </c>
      <c r="F635" s="71">
        <f>Розрахунки!BZ612</f>
        <v>0</v>
      </c>
      <c r="G635" s="71">
        <f>Розрахунки!CA612</f>
        <v>0</v>
      </c>
      <c r="H635" s="71">
        <f>Розрахунки!CB612</f>
        <v>0</v>
      </c>
      <c r="I635" s="77">
        <f t="shared" si="28"/>
        <v>17424.900000000001</v>
      </c>
    </row>
    <row r="636" spans="1:9">
      <c r="A636" s="69" t="s">
        <v>1231</v>
      </c>
      <c r="B636" s="69" t="s">
        <v>78</v>
      </c>
      <c r="C636" s="76" t="s">
        <v>1286</v>
      </c>
      <c r="D636" s="70" t="s">
        <v>1287</v>
      </c>
      <c r="E636" s="71">
        <f>Розрахунки!BY613</f>
        <v>408623.5</v>
      </c>
      <c r="F636" s="71">
        <f>Розрахунки!BZ613</f>
        <v>17778.400000000001</v>
      </c>
      <c r="G636" s="71">
        <f>Розрахунки!CA613</f>
        <v>0</v>
      </c>
      <c r="H636" s="71">
        <f>Розрахунки!CB613</f>
        <v>0</v>
      </c>
      <c r="I636" s="77">
        <f t="shared" si="28"/>
        <v>426401.9</v>
      </c>
    </row>
    <row r="637" spans="1:9">
      <c r="A637" s="69" t="s">
        <v>1231</v>
      </c>
      <c r="B637" s="69" t="s">
        <v>24</v>
      </c>
      <c r="C637" s="69" t="s">
        <v>1288</v>
      </c>
      <c r="D637" s="70" t="s">
        <v>1289</v>
      </c>
      <c r="E637" s="71">
        <f>Розрахунки!BY614</f>
        <v>15166.8</v>
      </c>
      <c r="F637" s="71">
        <f>Розрахунки!BZ614</f>
        <v>0</v>
      </c>
      <c r="G637" s="71">
        <f>Розрахунки!CA614</f>
        <v>0</v>
      </c>
      <c r="H637" s="71">
        <f>Розрахунки!CB614</f>
        <v>0</v>
      </c>
      <c r="I637" s="77">
        <f t="shared" si="28"/>
        <v>15166.8</v>
      </c>
    </row>
    <row r="638" spans="1:9">
      <c r="A638" s="69" t="s">
        <v>1231</v>
      </c>
      <c r="B638" s="69" t="s">
        <v>21</v>
      </c>
      <c r="C638" s="69" t="s">
        <v>1290</v>
      </c>
      <c r="D638" s="70" t="s">
        <v>1291</v>
      </c>
      <c r="E638" s="71">
        <f>Розрахунки!BY615</f>
        <v>66586</v>
      </c>
      <c r="F638" s="71">
        <f>Розрахунки!BZ615</f>
        <v>0</v>
      </c>
      <c r="G638" s="71">
        <f>Розрахунки!CA615</f>
        <v>0</v>
      </c>
      <c r="H638" s="71">
        <f>Розрахунки!CB615</f>
        <v>0</v>
      </c>
      <c r="I638" s="77">
        <f t="shared" si="28"/>
        <v>66586</v>
      </c>
    </row>
    <row r="639" spans="1:9">
      <c r="A639" s="69" t="s">
        <v>1231</v>
      </c>
      <c r="B639" s="69" t="s">
        <v>29</v>
      </c>
      <c r="C639" s="69" t="s">
        <v>1292</v>
      </c>
      <c r="D639" s="70" t="s">
        <v>1293</v>
      </c>
      <c r="E639" s="71">
        <f>Розрахунки!BY616</f>
        <v>28484.3</v>
      </c>
      <c r="F639" s="71">
        <f>Розрахунки!BZ616</f>
        <v>0</v>
      </c>
      <c r="G639" s="71">
        <f>Розрахунки!CA616</f>
        <v>0</v>
      </c>
      <c r="H639" s="71">
        <f>Розрахунки!CB616</f>
        <v>0</v>
      </c>
      <c r="I639" s="77">
        <f t="shared" si="28"/>
        <v>28484.3</v>
      </c>
    </row>
    <row r="640" spans="1:9">
      <c r="A640" s="69" t="s">
        <v>1231</v>
      </c>
      <c r="B640" s="69" t="s">
        <v>21</v>
      </c>
      <c r="C640" s="69" t="s">
        <v>1294</v>
      </c>
      <c r="D640" s="70" t="s">
        <v>1295</v>
      </c>
      <c r="E640" s="71">
        <f>Розрахунки!BY617</f>
        <v>54592.3</v>
      </c>
      <c r="F640" s="71">
        <f>Розрахунки!BZ617</f>
        <v>0</v>
      </c>
      <c r="G640" s="71">
        <f>Розрахунки!CA617</f>
        <v>0</v>
      </c>
      <c r="H640" s="71">
        <f>Розрахунки!CB617</f>
        <v>0</v>
      </c>
      <c r="I640" s="77">
        <f t="shared" si="28"/>
        <v>54592.3</v>
      </c>
    </row>
    <row r="641" spans="1:9">
      <c r="A641" s="69" t="s">
        <v>1231</v>
      </c>
      <c r="B641" s="69" t="s">
        <v>29</v>
      </c>
      <c r="C641" s="69" t="s">
        <v>1296</v>
      </c>
      <c r="D641" s="70" t="s">
        <v>1297</v>
      </c>
      <c r="E641" s="71">
        <f>Розрахунки!BY618</f>
        <v>40889.9</v>
      </c>
      <c r="F641" s="71">
        <f>Розрахунки!BZ618</f>
        <v>0</v>
      </c>
      <c r="G641" s="71">
        <f>Розрахунки!CA618</f>
        <v>0</v>
      </c>
      <c r="H641" s="71">
        <f>Розрахунки!CB618</f>
        <v>0</v>
      </c>
      <c r="I641" s="77">
        <f t="shared" si="28"/>
        <v>40889.9</v>
      </c>
    </row>
    <row r="642" spans="1:9">
      <c r="A642" s="69" t="s">
        <v>1231</v>
      </c>
      <c r="B642" s="69" t="s">
        <v>21</v>
      </c>
      <c r="C642" s="69" t="s">
        <v>1298</v>
      </c>
      <c r="D642" s="70" t="s">
        <v>1299</v>
      </c>
      <c r="E642" s="71">
        <f>Розрахунки!BY619</f>
        <v>56552.9</v>
      </c>
      <c r="F642" s="71">
        <f>Розрахунки!BZ619</f>
        <v>0</v>
      </c>
      <c r="G642" s="71">
        <f>Розрахунки!CA619</f>
        <v>0</v>
      </c>
      <c r="H642" s="71">
        <f>Розрахунки!CB619</f>
        <v>0</v>
      </c>
      <c r="I642" s="77">
        <f t="shared" si="28"/>
        <v>56552.9</v>
      </c>
    </row>
    <row r="643" spans="1:9">
      <c r="A643" s="69" t="s">
        <v>1231</v>
      </c>
      <c r="B643" s="69" t="s">
        <v>29</v>
      </c>
      <c r="C643" s="69" t="s">
        <v>1300</v>
      </c>
      <c r="D643" s="70" t="s">
        <v>1301</v>
      </c>
      <c r="E643" s="71">
        <f>Розрахунки!BY620</f>
        <v>23892.1</v>
      </c>
      <c r="F643" s="71">
        <f>Розрахунки!BZ620</f>
        <v>0</v>
      </c>
      <c r="G643" s="71">
        <f>Розрахунки!CA620</f>
        <v>0</v>
      </c>
      <c r="H643" s="71">
        <f>Розрахунки!CB620</f>
        <v>0</v>
      </c>
      <c r="I643" s="77">
        <f t="shared" si="28"/>
        <v>23892.1</v>
      </c>
    </row>
    <row r="644" spans="1:9">
      <c r="A644" s="69" t="s">
        <v>1231</v>
      </c>
      <c r="B644" s="69" t="s">
        <v>78</v>
      </c>
      <c r="C644" s="69" t="s">
        <v>1302</v>
      </c>
      <c r="D644" s="70" t="s">
        <v>1303</v>
      </c>
      <c r="E644" s="71">
        <f>Розрахунки!BY621</f>
        <v>61326.2</v>
      </c>
      <c r="F644" s="71">
        <f>Розрахунки!BZ621</f>
        <v>0</v>
      </c>
      <c r="G644" s="71">
        <f>Розрахунки!CA621</f>
        <v>0</v>
      </c>
      <c r="H644" s="71">
        <f>Розрахунки!CB621</f>
        <v>0</v>
      </c>
      <c r="I644" s="77">
        <f t="shared" si="28"/>
        <v>61326.2</v>
      </c>
    </row>
    <row r="645" spans="1:9">
      <c r="A645" s="69" t="s">
        <v>1231</v>
      </c>
      <c r="B645" s="69" t="s">
        <v>24</v>
      </c>
      <c r="C645" s="69" t="s">
        <v>1304</v>
      </c>
      <c r="D645" s="70" t="s">
        <v>1305</v>
      </c>
      <c r="E645" s="71">
        <f>Розрахунки!BY622</f>
        <v>43696.3</v>
      </c>
      <c r="F645" s="71">
        <f>Розрахунки!BZ622</f>
        <v>0</v>
      </c>
      <c r="G645" s="71">
        <f>Розрахунки!CA622</f>
        <v>0</v>
      </c>
      <c r="H645" s="71">
        <f>Розрахунки!CB622</f>
        <v>0</v>
      </c>
      <c r="I645" s="77">
        <f t="shared" si="28"/>
        <v>43696.3</v>
      </c>
    </row>
    <row r="646" spans="1:9">
      <c r="A646" s="69" t="s">
        <v>1231</v>
      </c>
      <c r="B646" s="69" t="s">
        <v>24</v>
      </c>
      <c r="C646" s="69" t="s">
        <v>1306</v>
      </c>
      <c r="D646" s="70" t="s">
        <v>1307</v>
      </c>
      <c r="E646" s="71">
        <f>Розрахунки!BY623</f>
        <v>11301.3</v>
      </c>
      <c r="F646" s="71">
        <f>Розрахунки!BZ623</f>
        <v>0</v>
      </c>
      <c r="G646" s="71">
        <f>Розрахунки!CA623</f>
        <v>0</v>
      </c>
      <c r="H646" s="71">
        <f>Розрахунки!CB623</f>
        <v>0</v>
      </c>
      <c r="I646" s="77">
        <f t="shared" ref="I646:I709" si="31">SUM(E646:H646)</f>
        <v>11301.3</v>
      </c>
    </row>
    <row r="647" spans="1:9">
      <c r="A647" s="69" t="s">
        <v>1231</v>
      </c>
      <c r="B647" s="69" t="s">
        <v>29</v>
      </c>
      <c r="C647" s="69" t="s">
        <v>1308</v>
      </c>
      <c r="D647" s="70" t="s">
        <v>1309</v>
      </c>
      <c r="E647" s="71">
        <f>Розрахунки!BY624</f>
        <v>40888.300000000003</v>
      </c>
      <c r="F647" s="71">
        <f>Розрахунки!BZ624</f>
        <v>0</v>
      </c>
      <c r="G647" s="71">
        <f>Розрахунки!CA624</f>
        <v>0</v>
      </c>
      <c r="H647" s="71">
        <f>Розрахунки!CB624</f>
        <v>0</v>
      </c>
      <c r="I647" s="77">
        <f t="shared" si="31"/>
        <v>40888.300000000003</v>
      </c>
    </row>
    <row r="648" spans="1:9">
      <c r="A648" s="69" t="s">
        <v>1231</v>
      </c>
      <c r="B648" s="69" t="s">
        <v>29</v>
      </c>
      <c r="C648" s="69" t="s">
        <v>1310</v>
      </c>
      <c r="D648" s="70" t="s">
        <v>1311</v>
      </c>
      <c r="E648" s="71">
        <f>Розрахунки!BY625</f>
        <v>38402.1</v>
      </c>
      <c r="F648" s="71">
        <f>Розрахунки!BZ625</f>
        <v>0</v>
      </c>
      <c r="G648" s="71">
        <f>Розрахунки!CA625</f>
        <v>0</v>
      </c>
      <c r="H648" s="71">
        <f>Розрахунки!CB625</f>
        <v>0</v>
      </c>
      <c r="I648" s="77">
        <f t="shared" si="31"/>
        <v>38402.1</v>
      </c>
    </row>
    <row r="649" spans="1:9">
      <c r="A649" s="69" t="s">
        <v>1231</v>
      </c>
      <c r="B649" s="69" t="s">
        <v>21</v>
      </c>
      <c r="C649" s="69" t="s">
        <v>1312</v>
      </c>
      <c r="D649" s="70" t="s">
        <v>1313</v>
      </c>
      <c r="E649" s="71">
        <f>Розрахунки!BY626</f>
        <v>69962</v>
      </c>
      <c r="F649" s="71">
        <f>Розрахунки!BZ626</f>
        <v>0</v>
      </c>
      <c r="G649" s="71">
        <f>Розрахунки!CA626</f>
        <v>0</v>
      </c>
      <c r="H649" s="71">
        <f>Розрахунки!CB626</f>
        <v>0</v>
      </c>
      <c r="I649" s="77">
        <f t="shared" si="31"/>
        <v>69962</v>
      </c>
    </row>
    <row r="650" spans="1:9">
      <c r="A650" s="69" t="s">
        <v>1231</v>
      </c>
      <c r="B650" s="69" t="s">
        <v>29</v>
      </c>
      <c r="C650" s="69" t="s">
        <v>1314</v>
      </c>
      <c r="D650" s="70" t="s">
        <v>469</v>
      </c>
      <c r="E650" s="71">
        <f>Розрахунки!BY627</f>
        <v>77154.7</v>
      </c>
      <c r="F650" s="71">
        <f>Розрахунки!BZ627</f>
        <v>0</v>
      </c>
      <c r="G650" s="71">
        <f>Розрахунки!CA627</f>
        <v>0</v>
      </c>
      <c r="H650" s="71">
        <f>Розрахунки!CB627</f>
        <v>0</v>
      </c>
      <c r="I650" s="77">
        <f t="shared" si="31"/>
        <v>77154.7</v>
      </c>
    </row>
    <row r="651" spans="1:9">
      <c r="A651" s="69" t="s">
        <v>1231</v>
      </c>
      <c r="B651" s="69" t="s">
        <v>78</v>
      </c>
      <c r="C651" s="69" t="s">
        <v>1315</v>
      </c>
      <c r="D651" s="70" t="s">
        <v>1316</v>
      </c>
      <c r="E651" s="71">
        <f>Розрахунки!BY628</f>
        <v>147074</v>
      </c>
      <c r="F651" s="71">
        <f>Розрахунки!BZ628</f>
        <v>0</v>
      </c>
      <c r="G651" s="71">
        <f>Розрахунки!CA628</f>
        <v>0</v>
      </c>
      <c r="H651" s="71">
        <f>Розрахунки!CB628</f>
        <v>0</v>
      </c>
      <c r="I651" s="77">
        <f t="shared" si="31"/>
        <v>147074</v>
      </c>
    </row>
    <row r="652" spans="1:9">
      <c r="A652" s="69" t="s">
        <v>1231</v>
      </c>
      <c r="B652" s="69" t="s">
        <v>29</v>
      </c>
      <c r="C652" s="69" t="s">
        <v>1317</v>
      </c>
      <c r="D652" s="70" t="s">
        <v>1318</v>
      </c>
      <c r="E652" s="71">
        <f>Розрахунки!BY629</f>
        <v>47579.8</v>
      </c>
      <c r="F652" s="71">
        <f>Розрахунки!BZ629</f>
        <v>0</v>
      </c>
      <c r="G652" s="71">
        <f>Розрахунки!CA629</f>
        <v>0</v>
      </c>
      <c r="H652" s="71">
        <f>Розрахунки!CB629</f>
        <v>0</v>
      </c>
      <c r="I652" s="77">
        <f t="shared" si="31"/>
        <v>47579.8</v>
      </c>
    </row>
    <row r="653" spans="1:9">
      <c r="A653" s="69" t="s">
        <v>1231</v>
      </c>
      <c r="B653" s="69" t="s">
        <v>29</v>
      </c>
      <c r="C653" s="69" t="s">
        <v>1319</v>
      </c>
      <c r="D653" s="70" t="s">
        <v>1320</v>
      </c>
      <c r="E653" s="71">
        <f>Розрахунки!BY630</f>
        <v>9326.4</v>
      </c>
      <c r="F653" s="71">
        <f>Розрахунки!BZ630</f>
        <v>0</v>
      </c>
      <c r="G653" s="71">
        <f>Розрахунки!CA630</f>
        <v>0</v>
      </c>
      <c r="H653" s="71">
        <f>Розрахунки!CB630</f>
        <v>0</v>
      </c>
      <c r="I653" s="77">
        <f t="shared" si="31"/>
        <v>9326.4</v>
      </c>
    </row>
    <row r="654" spans="1:9">
      <c r="A654" s="69" t="s">
        <v>1231</v>
      </c>
      <c r="B654" s="69" t="s">
        <v>24</v>
      </c>
      <c r="C654" s="69" t="s">
        <v>1321</v>
      </c>
      <c r="D654" s="70" t="s">
        <v>1322</v>
      </c>
      <c r="E654" s="71">
        <f>Розрахунки!BY631</f>
        <v>8553.5</v>
      </c>
      <c r="F654" s="71">
        <f>Розрахунки!BZ631</f>
        <v>0</v>
      </c>
      <c r="G654" s="71">
        <f>Розрахунки!CA631</f>
        <v>0</v>
      </c>
      <c r="H654" s="71">
        <f>Розрахунки!CB631</f>
        <v>0</v>
      </c>
      <c r="I654" s="77">
        <f t="shared" si="31"/>
        <v>8553.5</v>
      </c>
    </row>
    <row r="655" spans="1:9">
      <c r="A655" s="69" t="s">
        <v>1231</v>
      </c>
      <c r="B655" s="69" t="s">
        <v>24</v>
      </c>
      <c r="C655" s="69" t="s">
        <v>1323</v>
      </c>
      <c r="D655" s="70" t="s">
        <v>1324</v>
      </c>
      <c r="E655" s="71">
        <f>Розрахунки!BY632</f>
        <v>16951.2</v>
      </c>
      <c r="F655" s="71">
        <f>Розрахунки!BZ632</f>
        <v>0</v>
      </c>
      <c r="G655" s="71">
        <f>Розрахунки!CA632</f>
        <v>0</v>
      </c>
      <c r="H655" s="71">
        <f>Розрахунки!CB632</f>
        <v>0</v>
      </c>
      <c r="I655" s="77">
        <f t="shared" si="31"/>
        <v>16951.2</v>
      </c>
    </row>
    <row r="656" spans="1:9">
      <c r="A656" s="69" t="s">
        <v>1231</v>
      </c>
      <c r="B656" s="69" t="s">
        <v>29</v>
      </c>
      <c r="C656" s="69" t="s">
        <v>1325</v>
      </c>
      <c r="D656" s="70" t="s">
        <v>1326</v>
      </c>
      <c r="E656" s="71">
        <f>Розрахунки!BY633</f>
        <v>26165.3</v>
      </c>
      <c r="F656" s="71">
        <f>Розрахунки!BZ633</f>
        <v>0</v>
      </c>
      <c r="G656" s="71">
        <f>Розрахунки!CA633</f>
        <v>0</v>
      </c>
      <c r="H656" s="71">
        <f>Розрахунки!CB633</f>
        <v>0</v>
      </c>
      <c r="I656" s="77">
        <f t="shared" si="31"/>
        <v>26165.3</v>
      </c>
    </row>
    <row r="657" spans="1:9">
      <c r="A657" s="69" t="s">
        <v>1231</v>
      </c>
      <c r="B657" s="69" t="s">
        <v>24</v>
      </c>
      <c r="C657" s="69" t="s">
        <v>1327</v>
      </c>
      <c r="D657" s="70" t="s">
        <v>1328</v>
      </c>
      <c r="E657" s="71">
        <f>Розрахунки!BY634</f>
        <v>29083.200000000001</v>
      </c>
      <c r="F657" s="71">
        <f>Розрахунки!BZ634</f>
        <v>0</v>
      </c>
      <c r="G657" s="71">
        <f>Розрахунки!CA634</f>
        <v>0</v>
      </c>
      <c r="H657" s="71">
        <f>Розрахунки!CB634</f>
        <v>0</v>
      </c>
      <c r="I657" s="77">
        <f t="shared" si="31"/>
        <v>29083.200000000001</v>
      </c>
    </row>
    <row r="658" spans="1:9">
      <c r="A658" s="69" t="s">
        <v>1231</v>
      </c>
      <c r="B658" s="69" t="s">
        <v>78</v>
      </c>
      <c r="C658" s="69" t="s">
        <v>1329</v>
      </c>
      <c r="D658" s="70" t="s">
        <v>1330</v>
      </c>
      <c r="E658" s="71">
        <f>Розрахунки!BY635</f>
        <v>85327.7</v>
      </c>
      <c r="F658" s="71">
        <f>Розрахунки!BZ635</f>
        <v>0</v>
      </c>
      <c r="G658" s="71">
        <f>Розрахунки!CA635</f>
        <v>0</v>
      </c>
      <c r="H658" s="71">
        <f>Розрахунки!CB635</f>
        <v>0</v>
      </c>
      <c r="I658" s="77">
        <f t="shared" si="31"/>
        <v>85327.7</v>
      </c>
    </row>
    <row r="659" spans="1:9">
      <c r="A659" s="69" t="s">
        <v>1231</v>
      </c>
      <c r="B659" s="69" t="s">
        <v>24</v>
      </c>
      <c r="C659" s="69" t="s">
        <v>1331</v>
      </c>
      <c r="D659" s="70" t="s">
        <v>1332</v>
      </c>
      <c r="E659" s="71">
        <f>Розрахунки!BY636</f>
        <v>40816.5</v>
      </c>
      <c r="F659" s="71">
        <f>Розрахунки!BZ636</f>
        <v>0</v>
      </c>
      <c r="G659" s="71">
        <f>Розрахунки!CA636</f>
        <v>0</v>
      </c>
      <c r="H659" s="71">
        <f>Розрахунки!CB636</f>
        <v>0</v>
      </c>
      <c r="I659" s="77">
        <f t="shared" si="31"/>
        <v>40816.5</v>
      </c>
    </row>
    <row r="660" spans="1:9">
      <c r="A660" s="69" t="s">
        <v>1231</v>
      </c>
      <c r="B660" s="69" t="s">
        <v>29</v>
      </c>
      <c r="C660" s="69" t="s">
        <v>1333</v>
      </c>
      <c r="D660" s="70" t="s">
        <v>1334</v>
      </c>
      <c r="E660" s="71">
        <f>Розрахунки!BY637</f>
        <v>38226.5</v>
      </c>
      <c r="F660" s="71">
        <f>Розрахунки!BZ637</f>
        <v>0</v>
      </c>
      <c r="G660" s="71">
        <f>Розрахунки!CA637</f>
        <v>0</v>
      </c>
      <c r="H660" s="71">
        <f>Розрахунки!CB637</f>
        <v>0</v>
      </c>
      <c r="I660" s="77">
        <f t="shared" si="31"/>
        <v>38226.5</v>
      </c>
    </row>
    <row r="661" spans="1:9">
      <c r="A661" s="69" t="s">
        <v>1335</v>
      </c>
      <c r="B661" s="69" t="s">
        <v>12</v>
      </c>
      <c r="C661" s="69" t="s">
        <v>1336</v>
      </c>
      <c r="D661" s="70" t="s">
        <v>1337</v>
      </c>
      <c r="E661" s="75">
        <f>SUM(E662:E663)</f>
        <v>585646.10000000009</v>
      </c>
      <c r="F661" s="75">
        <f t="shared" ref="F661:I661" si="32">SUM(F662:F663)</f>
        <v>40718.300000000003</v>
      </c>
      <c r="G661" s="75">
        <f t="shared" si="32"/>
        <v>3686.8</v>
      </c>
      <c r="H661" s="75">
        <f t="shared" si="32"/>
        <v>10461.4</v>
      </c>
      <c r="I661" s="75">
        <f t="shared" si="32"/>
        <v>640512.60000000009</v>
      </c>
    </row>
    <row r="662" spans="1:9">
      <c r="A662" s="69" t="s">
        <v>1335</v>
      </c>
      <c r="B662" s="69" t="s">
        <v>15</v>
      </c>
      <c r="C662" s="69" t="s">
        <v>1338</v>
      </c>
      <c r="D662" s="70" t="s">
        <v>1339</v>
      </c>
      <c r="E662" s="71">
        <f>Розрахунки!BY638</f>
        <v>70312.399999999994</v>
      </c>
      <c r="F662" s="71">
        <f>Розрахунки!BZ638</f>
        <v>40718.300000000003</v>
      </c>
      <c r="G662" s="71">
        <f>Розрахунки!CA638</f>
        <v>3686.8</v>
      </c>
      <c r="H662" s="71">
        <f>Розрахунки!CB638</f>
        <v>10461.4</v>
      </c>
      <c r="I662" s="77">
        <f t="shared" si="31"/>
        <v>125178.9</v>
      </c>
    </row>
    <row r="663" spans="1:9">
      <c r="A663" s="69" t="s">
        <v>1335</v>
      </c>
      <c r="B663" s="69" t="s">
        <v>18</v>
      </c>
      <c r="C663" s="69" t="s">
        <v>1340</v>
      </c>
      <c r="D663" s="70" t="s">
        <v>1341</v>
      </c>
      <c r="E663" s="78">
        <f>SUM(E664:E689)</f>
        <v>515333.70000000007</v>
      </c>
      <c r="F663" s="78">
        <f t="shared" ref="F663:H663" si="33">SUM(F664:F689)</f>
        <v>0</v>
      </c>
      <c r="G663" s="78">
        <f t="shared" si="33"/>
        <v>0</v>
      </c>
      <c r="H663" s="78">
        <f t="shared" si="33"/>
        <v>0</v>
      </c>
      <c r="I663" s="77">
        <f t="shared" si="31"/>
        <v>515333.70000000007</v>
      </c>
    </row>
    <row r="664" spans="1:9">
      <c r="A664" s="69" t="s">
        <v>1335</v>
      </c>
      <c r="B664" s="69" t="s">
        <v>29</v>
      </c>
      <c r="C664" s="69" t="s">
        <v>1342</v>
      </c>
      <c r="D664" s="70" t="s">
        <v>1343</v>
      </c>
      <c r="E664" s="71">
        <f>Розрахунки!BY639</f>
        <v>11334.8</v>
      </c>
      <c r="F664" s="71">
        <f>Розрахунки!BZ639</f>
        <v>0</v>
      </c>
      <c r="G664" s="71">
        <f>Розрахунки!CA639</f>
        <v>0</v>
      </c>
      <c r="H664" s="71">
        <f>Розрахунки!CB639</f>
        <v>0</v>
      </c>
      <c r="I664" s="77">
        <f t="shared" si="31"/>
        <v>11334.8</v>
      </c>
    </row>
    <row r="665" spans="1:9">
      <c r="A665" s="69" t="s">
        <v>1335</v>
      </c>
      <c r="B665" s="69" t="s">
        <v>29</v>
      </c>
      <c r="C665" s="69" t="s">
        <v>1344</v>
      </c>
      <c r="D665" s="70" t="s">
        <v>1345</v>
      </c>
      <c r="E665" s="71">
        <f>Розрахунки!BY640</f>
        <v>5793.9</v>
      </c>
      <c r="F665" s="71">
        <f>Розрахунки!BZ640</f>
        <v>0</v>
      </c>
      <c r="G665" s="71">
        <f>Розрахунки!CA640</f>
        <v>0</v>
      </c>
      <c r="H665" s="71">
        <f>Розрахунки!CB640</f>
        <v>0</v>
      </c>
      <c r="I665" s="77">
        <f t="shared" si="31"/>
        <v>5793.9</v>
      </c>
    </row>
    <row r="666" spans="1:9">
      <c r="A666" s="69" t="s">
        <v>1335</v>
      </c>
      <c r="B666" s="69" t="s">
        <v>24</v>
      </c>
      <c r="C666" s="69" t="s">
        <v>1346</v>
      </c>
      <c r="D666" s="70" t="s">
        <v>1347</v>
      </c>
      <c r="E666" s="71">
        <f>Розрахунки!BY641</f>
        <v>11650.3</v>
      </c>
      <c r="F666" s="71">
        <f>Розрахунки!BZ641</f>
        <v>0</v>
      </c>
      <c r="G666" s="71">
        <f>Розрахунки!CA641</f>
        <v>0</v>
      </c>
      <c r="H666" s="71">
        <f>Розрахунки!CB641</f>
        <v>0</v>
      </c>
      <c r="I666" s="77">
        <f t="shared" si="31"/>
        <v>11650.3</v>
      </c>
    </row>
    <row r="667" spans="1:9">
      <c r="A667" s="69" t="s">
        <v>1335</v>
      </c>
      <c r="B667" s="69" t="s">
        <v>29</v>
      </c>
      <c r="C667" s="69" t="s">
        <v>1348</v>
      </c>
      <c r="D667" s="70" t="s">
        <v>1349</v>
      </c>
      <c r="E667" s="71">
        <f>Розрахунки!BY642</f>
        <v>11786.9</v>
      </c>
      <c r="F667" s="71">
        <f>Розрахунки!BZ642</f>
        <v>0</v>
      </c>
      <c r="G667" s="71">
        <f>Розрахунки!CA642</f>
        <v>0</v>
      </c>
      <c r="H667" s="71">
        <f>Розрахунки!CB642</f>
        <v>0</v>
      </c>
      <c r="I667" s="77">
        <f t="shared" si="31"/>
        <v>11786.9</v>
      </c>
    </row>
    <row r="668" spans="1:9">
      <c r="A668" s="69" t="s">
        <v>1335</v>
      </c>
      <c r="B668" s="69" t="s">
        <v>29</v>
      </c>
      <c r="C668" s="69" t="s">
        <v>1350</v>
      </c>
      <c r="D668" s="70" t="s">
        <v>1351</v>
      </c>
      <c r="E668" s="71">
        <f>Розрахунки!BY643</f>
        <v>10670.2</v>
      </c>
      <c r="F668" s="71">
        <f>Розрахунки!BZ643</f>
        <v>0</v>
      </c>
      <c r="G668" s="71">
        <f>Розрахунки!CA643</f>
        <v>0</v>
      </c>
      <c r="H668" s="71">
        <f>Розрахунки!CB643</f>
        <v>0</v>
      </c>
      <c r="I668" s="77">
        <f t="shared" si="31"/>
        <v>10670.2</v>
      </c>
    </row>
    <row r="669" spans="1:9">
      <c r="A669" s="69" t="s">
        <v>1335</v>
      </c>
      <c r="B669" s="69" t="s">
        <v>29</v>
      </c>
      <c r="C669" s="69" t="s">
        <v>1352</v>
      </c>
      <c r="D669" s="70" t="s">
        <v>1353</v>
      </c>
      <c r="E669" s="71">
        <f>Розрахунки!BY644</f>
        <v>9136.7999999999993</v>
      </c>
      <c r="F669" s="71">
        <f>Розрахунки!BZ644</f>
        <v>0</v>
      </c>
      <c r="G669" s="71">
        <f>Розрахунки!CA644</f>
        <v>0</v>
      </c>
      <c r="H669" s="71">
        <f>Розрахунки!CB644</f>
        <v>0</v>
      </c>
      <c r="I669" s="77">
        <f t="shared" si="31"/>
        <v>9136.7999999999993</v>
      </c>
    </row>
    <row r="670" spans="1:9" ht="17.649999999999999" customHeight="1">
      <c r="A670" s="69" t="s">
        <v>1335</v>
      </c>
      <c r="B670" s="69" t="s">
        <v>29</v>
      </c>
      <c r="C670" s="69" t="s">
        <v>1354</v>
      </c>
      <c r="D670" s="70" t="s">
        <v>1355</v>
      </c>
      <c r="E670" s="71">
        <f>Розрахунки!BY645</f>
        <v>10560.8</v>
      </c>
      <c r="F670" s="71">
        <f>Розрахунки!BZ645</f>
        <v>0</v>
      </c>
      <c r="G670" s="71">
        <f>Розрахунки!CA645</f>
        <v>0</v>
      </c>
      <c r="H670" s="71">
        <f>Розрахунки!CB645</f>
        <v>0</v>
      </c>
      <c r="I670" s="77">
        <f t="shared" si="31"/>
        <v>10560.8</v>
      </c>
    </row>
    <row r="671" spans="1:9" ht="17.649999999999999" customHeight="1">
      <c r="A671" s="69" t="s">
        <v>1335</v>
      </c>
      <c r="B671" s="69" t="s">
        <v>29</v>
      </c>
      <c r="C671" s="69" t="s">
        <v>1356</v>
      </c>
      <c r="D671" s="70" t="s">
        <v>1357</v>
      </c>
      <c r="E671" s="71">
        <f>Розрахунки!BY646</f>
        <v>0</v>
      </c>
      <c r="F671" s="71">
        <f>Розрахунки!BZ646</f>
        <v>0</v>
      </c>
      <c r="G671" s="71">
        <f>Розрахунки!CA646</f>
        <v>0</v>
      </c>
      <c r="H671" s="71">
        <f>Розрахунки!CB646</f>
        <v>0</v>
      </c>
      <c r="I671" s="77">
        <f t="shared" si="31"/>
        <v>0</v>
      </c>
    </row>
    <row r="672" spans="1:9" ht="17.649999999999999" customHeight="1">
      <c r="A672" s="69" t="s">
        <v>1335</v>
      </c>
      <c r="B672" s="69" t="s">
        <v>24</v>
      </c>
      <c r="C672" s="69" t="s">
        <v>1358</v>
      </c>
      <c r="D672" s="70" t="s">
        <v>1359</v>
      </c>
      <c r="E672" s="71">
        <f>Розрахунки!BY647</f>
        <v>11902.7</v>
      </c>
      <c r="F672" s="71">
        <f>Розрахунки!BZ647</f>
        <v>0</v>
      </c>
      <c r="G672" s="71">
        <f>Розрахунки!CA647</f>
        <v>0</v>
      </c>
      <c r="H672" s="71">
        <f>Розрахунки!CB647</f>
        <v>0</v>
      </c>
      <c r="I672" s="77">
        <f t="shared" si="31"/>
        <v>11902.7</v>
      </c>
    </row>
    <row r="673" spans="1:9">
      <c r="A673" s="69" t="s">
        <v>1335</v>
      </c>
      <c r="B673" s="69" t="s">
        <v>29</v>
      </c>
      <c r="C673" s="69" t="s">
        <v>1360</v>
      </c>
      <c r="D673" s="70" t="s">
        <v>1361</v>
      </c>
      <c r="E673" s="71">
        <f>Розрахунки!BY648</f>
        <v>8271.2999999999993</v>
      </c>
      <c r="F673" s="71">
        <f>Розрахунки!BZ648</f>
        <v>0</v>
      </c>
      <c r="G673" s="71">
        <f>Розрахунки!CA648</f>
        <v>0</v>
      </c>
      <c r="H673" s="71">
        <f>Розрахунки!CB648</f>
        <v>0</v>
      </c>
      <c r="I673" s="77">
        <f t="shared" si="31"/>
        <v>8271.2999999999993</v>
      </c>
    </row>
    <row r="674" spans="1:9">
      <c r="A674" s="69" t="s">
        <v>1335</v>
      </c>
      <c r="B674" s="69" t="s">
        <v>24</v>
      </c>
      <c r="C674" s="69" t="s">
        <v>1362</v>
      </c>
      <c r="D674" s="70" t="s">
        <v>1363</v>
      </c>
      <c r="E674" s="71">
        <f>Розрахунки!BY649</f>
        <v>0</v>
      </c>
      <c r="F674" s="71">
        <f>Розрахунки!BZ649</f>
        <v>0</v>
      </c>
      <c r="G674" s="71">
        <f>Розрахунки!CA649</f>
        <v>0</v>
      </c>
      <c r="H674" s="71">
        <f>Розрахунки!CB649</f>
        <v>0</v>
      </c>
      <c r="I674" s="77">
        <f t="shared" si="31"/>
        <v>0</v>
      </c>
    </row>
    <row r="675" spans="1:9">
      <c r="A675" s="69" t="s">
        <v>1335</v>
      </c>
      <c r="B675" s="69" t="s">
        <v>29</v>
      </c>
      <c r="C675" s="69" t="s">
        <v>1364</v>
      </c>
      <c r="D675" s="70" t="s">
        <v>1365</v>
      </c>
      <c r="E675" s="71">
        <f>Розрахунки!BY650</f>
        <v>2967.3</v>
      </c>
      <c r="F675" s="71">
        <f>Розрахунки!BZ650</f>
        <v>0</v>
      </c>
      <c r="G675" s="71">
        <f>Розрахунки!CA650</f>
        <v>0</v>
      </c>
      <c r="H675" s="71">
        <f>Розрахунки!CB650</f>
        <v>0</v>
      </c>
      <c r="I675" s="77">
        <f t="shared" si="31"/>
        <v>2967.3</v>
      </c>
    </row>
    <row r="676" spans="1:9">
      <c r="A676" s="69" t="s">
        <v>1335</v>
      </c>
      <c r="B676" s="69" t="s">
        <v>21</v>
      </c>
      <c r="C676" s="69" t="s">
        <v>1366</v>
      </c>
      <c r="D676" s="70" t="s">
        <v>1367</v>
      </c>
      <c r="E676" s="71">
        <f>Розрахунки!BY651</f>
        <v>25556.3</v>
      </c>
      <c r="F676" s="71">
        <f>Розрахунки!BZ651</f>
        <v>0</v>
      </c>
      <c r="G676" s="71">
        <f>Розрахунки!CA651</f>
        <v>0</v>
      </c>
      <c r="H676" s="71">
        <f>Розрахунки!CB651</f>
        <v>0</v>
      </c>
      <c r="I676" s="77">
        <f t="shared" si="31"/>
        <v>25556.3</v>
      </c>
    </row>
    <row r="677" spans="1:9">
      <c r="A677" s="69" t="s">
        <v>1335</v>
      </c>
      <c r="B677" s="69" t="s">
        <v>21</v>
      </c>
      <c r="C677" s="69" t="s">
        <v>1368</v>
      </c>
      <c r="D677" s="70" t="s">
        <v>1369</v>
      </c>
      <c r="E677" s="71">
        <f>Розрахунки!BY652</f>
        <v>35461.1</v>
      </c>
      <c r="F677" s="71">
        <f>Розрахунки!BZ652</f>
        <v>0</v>
      </c>
      <c r="G677" s="71">
        <f>Розрахунки!CA652</f>
        <v>0</v>
      </c>
      <c r="H677" s="71">
        <f>Розрахунки!CB652</f>
        <v>0</v>
      </c>
      <c r="I677" s="77">
        <f t="shared" si="31"/>
        <v>35461.1</v>
      </c>
    </row>
    <row r="678" spans="1:9">
      <c r="A678" s="69" t="s">
        <v>1335</v>
      </c>
      <c r="B678" s="69" t="s">
        <v>78</v>
      </c>
      <c r="C678" s="69" t="s">
        <v>1370</v>
      </c>
      <c r="D678" s="70" t="s">
        <v>1371</v>
      </c>
      <c r="E678" s="71">
        <f>Розрахунки!BY653</f>
        <v>131117</v>
      </c>
      <c r="F678" s="71">
        <f>Розрахунки!BZ653</f>
        <v>0</v>
      </c>
      <c r="G678" s="71">
        <f>Розрахунки!CA653</f>
        <v>0</v>
      </c>
      <c r="H678" s="71">
        <f>Розрахунки!CB653</f>
        <v>0</v>
      </c>
      <c r="I678" s="77">
        <f t="shared" si="31"/>
        <v>131117</v>
      </c>
    </row>
    <row r="679" spans="1:9">
      <c r="A679" s="69" t="s">
        <v>1335</v>
      </c>
      <c r="B679" s="69" t="s">
        <v>29</v>
      </c>
      <c r="C679" s="69" t="s">
        <v>1372</v>
      </c>
      <c r="D679" s="70" t="s">
        <v>1373</v>
      </c>
      <c r="E679" s="71">
        <f>Розрахунки!BY654</f>
        <v>0</v>
      </c>
      <c r="F679" s="71">
        <f>Розрахунки!BZ654</f>
        <v>0</v>
      </c>
      <c r="G679" s="71">
        <f>Розрахунки!CA654</f>
        <v>0</v>
      </c>
      <c r="H679" s="71">
        <f>Розрахунки!CB654</f>
        <v>0</v>
      </c>
      <c r="I679" s="77">
        <f t="shared" si="31"/>
        <v>0</v>
      </c>
    </row>
    <row r="680" spans="1:9">
      <c r="A680" s="69" t="s">
        <v>1335</v>
      </c>
      <c r="B680" s="69" t="s">
        <v>24</v>
      </c>
      <c r="C680" s="69" t="s">
        <v>1374</v>
      </c>
      <c r="D680" s="70" t="s">
        <v>1375</v>
      </c>
      <c r="E680" s="71">
        <f>Розрахунки!BY655</f>
        <v>0</v>
      </c>
      <c r="F680" s="71">
        <f>Розрахунки!BZ655</f>
        <v>0</v>
      </c>
      <c r="G680" s="71">
        <f>Розрахунки!CA655</f>
        <v>0</v>
      </c>
      <c r="H680" s="71">
        <f>Розрахунки!CB655</f>
        <v>0</v>
      </c>
      <c r="I680" s="77">
        <f t="shared" si="31"/>
        <v>0</v>
      </c>
    </row>
    <row r="681" spans="1:9">
      <c r="A681" s="69" t="s">
        <v>1335</v>
      </c>
      <c r="B681" s="69" t="s">
        <v>29</v>
      </c>
      <c r="C681" s="69" t="s">
        <v>1376</v>
      </c>
      <c r="D681" s="70" t="s">
        <v>1377</v>
      </c>
      <c r="E681" s="71">
        <f>Розрахунки!BY656</f>
        <v>9698.2000000000007</v>
      </c>
      <c r="F681" s="71">
        <f>Розрахунки!BZ656</f>
        <v>0</v>
      </c>
      <c r="G681" s="71">
        <f>Розрахунки!CA656</f>
        <v>0</v>
      </c>
      <c r="H681" s="71">
        <f>Розрахунки!CB656</f>
        <v>0</v>
      </c>
      <c r="I681" s="77">
        <f t="shared" si="31"/>
        <v>9698.2000000000007</v>
      </c>
    </row>
    <row r="682" spans="1:9">
      <c r="A682" s="69" t="s">
        <v>1335</v>
      </c>
      <c r="B682" s="69" t="s">
        <v>21</v>
      </c>
      <c r="C682" s="69" t="s">
        <v>1378</v>
      </c>
      <c r="D682" s="70" t="s">
        <v>1379</v>
      </c>
      <c r="E682" s="71">
        <f>Розрахунки!BY657</f>
        <v>24200.400000000001</v>
      </c>
      <c r="F682" s="71">
        <f>Розрахунки!BZ657</f>
        <v>0</v>
      </c>
      <c r="G682" s="71">
        <f>Розрахунки!CA657</f>
        <v>0</v>
      </c>
      <c r="H682" s="71">
        <f>Розрахунки!CB657</f>
        <v>0</v>
      </c>
      <c r="I682" s="77">
        <f t="shared" si="31"/>
        <v>24200.400000000001</v>
      </c>
    </row>
    <row r="683" spans="1:9">
      <c r="A683" s="69" t="s">
        <v>1335</v>
      </c>
      <c r="B683" s="69" t="s">
        <v>78</v>
      </c>
      <c r="C683" s="69" t="s">
        <v>1380</v>
      </c>
      <c r="D683" s="70" t="s">
        <v>1381</v>
      </c>
      <c r="E683" s="71">
        <f>Розрахунки!BY658</f>
        <v>38544.699999999997</v>
      </c>
      <c r="F683" s="71">
        <f>Розрахунки!BZ658</f>
        <v>0</v>
      </c>
      <c r="G683" s="71">
        <f>Розрахунки!CA658</f>
        <v>0</v>
      </c>
      <c r="H683" s="71">
        <f>Розрахунки!CB658</f>
        <v>0</v>
      </c>
      <c r="I683" s="77">
        <f t="shared" si="31"/>
        <v>38544.699999999997</v>
      </c>
    </row>
    <row r="684" spans="1:9">
      <c r="A684" s="69" t="s">
        <v>1335</v>
      </c>
      <c r="B684" s="69" t="s">
        <v>21</v>
      </c>
      <c r="C684" s="69" t="s">
        <v>1382</v>
      </c>
      <c r="D684" s="70" t="s">
        <v>1383</v>
      </c>
      <c r="E684" s="71">
        <f>Розрахунки!BY659</f>
        <v>10142</v>
      </c>
      <c r="F684" s="71">
        <f>Розрахунки!BZ659</f>
        <v>0</v>
      </c>
      <c r="G684" s="71">
        <f>Розрахунки!CA659</f>
        <v>0</v>
      </c>
      <c r="H684" s="71">
        <f>Розрахунки!CB659</f>
        <v>0</v>
      </c>
      <c r="I684" s="77">
        <f t="shared" si="31"/>
        <v>10142</v>
      </c>
    </row>
    <row r="685" spans="1:9">
      <c r="A685" s="69" t="s">
        <v>1335</v>
      </c>
      <c r="B685" s="69" t="s">
        <v>78</v>
      </c>
      <c r="C685" s="69" t="s">
        <v>1384</v>
      </c>
      <c r="D685" s="70" t="s">
        <v>1385</v>
      </c>
      <c r="E685" s="71">
        <f>Розрахунки!BY660</f>
        <v>130606</v>
      </c>
      <c r="F685" s="71">
        <f>Розрахунки!BZ660</f>
        <v>0</v>
      </c>
      <c r="G685" s="71">
        <f>Розрахунки!CA660</f>
        <v>0</v>
      </c>
      <c r="H685" s="71">
        <f>Розрахунки!CB660</f>
        <v>0</v>
      </c>
      <c r="I685" s="77">
        <f t="shared" si="31"/>
        <v>130606</v>
      </c>
    </row>
    <row r="686" spans="1:9">
      <c r="A686" s="69" t="s">
        <v>1335</v>
      </c>
      <c r="B686" s="69" t="s">
        <v>29</v>
      </c>
      <c r="C686" s="69" t="s">
        <v>1386</v>
      </c>
      <c r="D686" s="70" t="s">
        <v>1387</v>
      </c>
      <c r="E686" s="71">
        <f>Розрахунки!BY661</f>
        <v>0</v>
      </c>
      <c r="F686" s="71">
        <f>Розрахунки!BZ661</f>
        <v>0</v>
      </c>
      <c r="G686" s="71">
        <f>Розрахунки!CA661</f>
        <v>0</v>
      </c>
      <c r="H686" s="71">
        <f>Розрахунки!CB661</f>
        <v>0</v>
      </c>
      <c r="I686" s="77">
        <f t="shared" si="31"/>
        <v>0</v>
      </c>
    </row>
    <row r="687" spans="1:9">
      <c r="A687" s="69" t="s">
        <v>1335</v>
      </c>
      <c r="B687" s="69" t="s">
        <v>21</v>
      </c>
      <c r="C687" s="69" t="s">
        <v>1388</v>
      </c>
      <c r="D687" s="70" t="s">
        <v>1389</v>
      </c>
      <c r="E687" s="71">
        <f>Розрахунки!BY662</f>
        <v>12607.4</v>
      </c>
      <c r="F687" s="71">
        <f>Розрахунки!BZ662</f>
        <v>0</v>
      </c>
      <c r="G687" s="71">
        <f>Розрахунки!CA662</f>
        <v>0</v>
      </c>
      <c r="H687" s="71">
        <f>Розрахунки!CB662</f>
        <v>0</v>
      </c>
      <c r="I687" s="77">
        <f t="shared" si="31"/>
        <v>12607.4</v>
      </c>
    </row>
    <row r="688" spans="1:9">
      <c r="A688" s="69" t="s">
        <v>1335</v>
      </c>
      <c r="B688" s="69" t="s">
        <v>24</v>
      </c>
      <c r="C688" s="69" t="s">
        <v>1390</v>
      </c>
      <c r="D688" s="70" t="s">
        <v>862</v>
      </c>
      <c r="E688" s="71">
        <f>Розрахунки!BY663</f>
        <v>0</v>
      </c>
      <c r="F688" s="71">
        <f>Розрахунки!BZ663</f>
        <v>0</v>
      </c>
      <c r="G688" s="71">
        <f>Розрахунки!CA663</f>
        <v>0</v>
      </c>
      <c r="H688" s="71">
        <f>Розрахунки!CB663</f>
        <v>0</v>
      </c>
      <c r="I688" s="77">
        <f t="shared" si="31"/>
        <v>0</v>
      </c>
    </row>
    <row r="689" spans="1:9">
      <c r="A689" s="69" t="s">
        <v>1335</v>
      </c>
      <c r="B689" s="69" t="s">
        <v>21</v>
      </c>
      <c r="C689" s="69" t="s">
        <v>1391</v>
      </c>
      <c r="D689" s="70" t="s">
        <v>1392</v>
      </c>
      <c r="E689" s="71">
        <f>Розрахунки!BY664</f>
        <v>3325.6</v>
      </c>
      <c r="F689" s="71">
        <f>Розрахунки!BZ664</f>
        <v>0</v>
      </c>
      <c r="G689" s="71">
        <f>Розрахунки!CA664</f>
        <v>0</v>
      </c>
      <c r="H689" s="71">
        <f>Розрахунки!CB664</f>
        <v>0</v>
      </c>
      <c r="I689" s="77">
        <f t="shared" si="31"/>
        <v>3325.6</v>
      </c>
    </row>
    <row r="690" spans="1:9">
      <c r="A690" s="69" t="s">
        <v>1393</v>
      </c>
      <c r="B690" s="69" t="s">
        <v>12</v>
      </c>
      <c r="C690" s="69" t="s">
        <v>1394</v>
      </c>
      <c r="D690" s="70" t="s">
        <v>1395</v>
      </c>
      <c r="E690" s="75">
        <f>SUM(E691:E692)</f>
        <v>6141543.5</v>
      </c>
      <c r="F690" s="75">
        <f t="shared" ref="F690:I690" si="34">SUM(F691:F692)</f>
        <v>168986.4</v>
      </c>
      <c r="G690" s="75">
        <f t="shared" si="34"/>
        <v>42090.6</v>
      </c>
      <c r="H690" s="75">
        <f t="shared" si="34"/>
        <v>59281.1</v>
      </c>
      <c r="I690" s="75">
        <f t="shared" si="34"/>
        <v>6411901.6000000006</v>
      </c>
    </row>
    <row r="691" spans="1:9">
      <c r="A691" s="69" t="s">
        <v>1393</v>
      </c>
      <c r="B691" s="69" t="s">
        <v>15</v>
      </c>
      <c r="C691" s="69" t="s">
        <v>1396</v>
      </c>
      <c r="D691" s="70" t="s">
        <v>1397</v>
      </c>
      <c r="E691" s="71">
        <f>Розрахунки!BY665</f>
        <v>347842.5</v>
      </c>
      <c r="F691" s="71">
        <f>Розрахунки!BZ665</f>
        <v>104898.2</v>
      </c>
      <c r="G691" s="71">
        <f>Розрахунки!CA665</f>
        <v>42090.6</v>
      </c>
      <c r="H691" s="71">
        <f>Розрахунки!CB665</f>
        <v>59281.1</v>
      </c>
      <c r="I691" s="77">
        <f t="shared" si="31"/>
        <v>554112.4</v>
      </c>
    </row>
    <row r="692" spans="1:9">
      <c r="A692" s="69" t="s">
        <v>1393</v>
      </c>
      <c r="B692" s="69" t="s">
        <v>18</v>
      </c>
      <c r="C692" s="69" t="s">
        <v>1398</v>
      </c>
      <c r="D692" s="70" t="s">
        <v>1399</v>
      </c>
      <c r="E692" s="78">
        <f>SUM(E693:E765)</f>
        <v>5793701</v>
      </c>
      <c r="F692" s="78">
        <f t="shared" ref="F692:H692" si="35">SUM(F693:F765)</f>
        <v>64088.2</v>
      </c>
      <c r="G692" s="78">
        <f t="shared" si="35"/>
        <v>0</v>
      </c>
      <c r="H692" s="78">
        <f t="shared" si="35"/>
        <v>0</v>
      </c>
      <c r="I692" s="77">
        <f t="shared" si="31"/>
        <v>5857789.2000000002</v>
      </c>
    </row>
    <row r="693" spans="1:9">
      <c r="A693" s="69" t="s">
        <v>1393</v>
      </c>
      <c r="B693" s="69" t="s">
        <v>24</v>
      </c>
      <c r="C693" s="69" t="s">
        <v>1400</v>
      </c>
      <c r="D693" s="70" t="s">
        <v>1401</v>
      </c>
      <c r="E693" s="71">
        <f>Розрахунки!BY666</f>
        <v>55239.3</v>
      </c>
      <c r="F693" s="71">
        <f>Розрахунки!BZ666</f>
        <v>0</v>
      </c>
      <c r="G693" s="71">
        <f>Розрахунки!CA666</f>
        <v>0</v>
      </c>
      <c r="H693" s="71">
        <f>Розрахунки!CB666</f>
        <v>0</v>
      </c>
      <c r="I693" s="77">
        <f t="shared" si="31"/>
        <v>55239.3</v>
      </c>
    </row>
    <row r="694" spans="1:9">
      <c r="A694" s="69" t="s">
        <v>1393</v>
      </c>
      <c r="B694" s="69" t="s">
        <v>29</v>
      </c>
      <c r="C694" s="69" t="s">
        <v>1402</v>
      </c>
      <c r="D694" s="70" t="s">
        <v>1403</v>
      </c>
      <c r="E694" s="71">
        <f>Розрахунки!BY667</f>
        <v>16698.5</v>
      </c>
      <c r="F694" s="71">
        <f>Розрахунки!BZ667</f>
        <v>0</v>
      </c>
      <c r="G694" s="71">
        <f>Розрахунки!CA667</f>
        <v>0</v>
      </c>
      <c r="H694" s="71">
        <f>Розрахунки!CB667</f>
        <v>0</v>
      </c>
      <c r="I694" s="77">
        <f t="shared" si="31"/>
        <v>16698.5</v>
      </c>
    </row>
    <row r="695" spans="1:9">
      <c r="A695" s="69" t="s">
        <v>1393</v>
      </c>
      <c r="B695" s="69" t="s">
        <v>24</v>
      </c>
      <c r="C695" s="69" t="s">
        <v>1404</v>
      </c>
      <c r="D695" s="70" t="s">
        <v>1405</v>
      </c>
      <c r="E695" s="71">
        <f>Розрахунки!BY668</f>
        <v>19425</v>
      </c>
      <c r="F695" s="71">
        <f>Розрахунки!BZ668</f>
        <v>0</v>
      </c>
      <c r="G695" s="71">
        <f>Розрахунки!CA668</f>
        <v>0</v>
      </c>
      <c r="H695" s="71">
        <f>Розрахунки!CB668</f>
        <v>0</v>
      </c>
      <c r="I695" s="77">
        <f t="shared" si="31"/>
        <v>19425</v>
      </c>
    </row>
    <row r="696" spans="1:9">
      <c r="A696" s="69" t="s">
        <v>1393</v>
      </c>
      <c r="B696" s="69" t="s">
        <v>21</v>
      </c>
      <c r="C696" s="69" t="s">
        <v>1406</v>
      </c>
      <c r="D696" s="70" t="s">
        <v>1407</v>
      </c>
      <c r="E696" s="71">
        <f>Розрахунки!BY669</f>
        <v>28508.3</v>
      </c>
      <c r="F696" s="71">
        <f>Розрахунки!BZ669</f>
        <v>0</v>
      </c>
      <c r="G696" s="71">
        <f>Розрахунки!CA669</f>
        <v>0</v>
      </c>
      <c r="H696" s="71">
        <f>Розрахунки!CB669</f>
        <v>0</v>
      </c>
      <c r="I696" s="77">
        <f t="shared" si="31"/>
        <v>28508.3</v>
      </c>
    </row>
    <row r="697" spans="1:9">
      <c r="A697" s="69" t="s">
        <v>1393</v>
      </c>
      <c r="B697" s="69" t="s">
        <v>24</v>
      </c>
      <c r="C697" s="69" t="s">
        <v>1408</v>
      </c>
      <c r="D697" s="70" t="s">
        <v>1409</v>
      </c>
      <c r="E697" s="71">
        <f>Розрахунки!BY670</f>
        <v>23040.9</v>
      </c>
      <c r="F697" s="71">
        <f>Розрахунки!BZ670</f>
        <v>0</v>
      </c>
      <c r="G697" s="71">
        <f>Розрахунки!CA670</f>
        <v>0</v>
      </c>
      <c r="H697" s="71">
        <f>Розрахунки!CB670</f>
        <v>0</v>
      </c>
      <c r="I697" s="77">
        <f t="shared" si="31"/>
        <v>23040.9</v>
      </c>
    </row>
    <row r="698" spans="1:9">
      <c r="A698" s="69" t="s">
        <v>1393</v>
      </c>
      <c r="B698" s="69" t="s">
        <v>21</v>
      </c>
      <c r="C698" s="69" t="s">
        <v>1410</v>
      </c>
      <c r="D698" s="70" t="s">
        <v>1411</v>
      </c>
      <c r="E698" s="71">
        <f>Розрахунки!BY671</f>
        <v>62311.199999999997</v>
      </c>
      <c r="F698" s="71">
        <f>Розрахунки!BZ671</f>
        <v>0</v>
      </c>
      <c r="G698" s="71">
        <f>Розрахунки!CA671</f>
        <v>0</v>
      </c>
      <c r="H698" s="71">
        <f>Розрахунки!CB671</f>
        <v>0</v>
      </c>
      <c r="I698" s="77">
        <f t="shared" si="31"/>
        <v>62311.199999999997</v>
      </c>
    </row>
    <row r="699" spans="1:9">
      <c r="A699" s="69" t="s">
        <v>1393</v>
      </c>
      <c r="B699" s="69" t="s">
        <v>21</v>
      </c>
      <c r="C699" s="69" t="s">
        <v>1412</v>
      </c>
      <c r="D699" s="70" t="s">
        <v>1413</v>
      </c>
      <c r="E699" s="71">
        <f>Розрахунки!BY672</f>
        <v>99719.8</v>
      </c>
      <c r="F699" s="71">
        <f>Розрахунки!BZ672</f>
        <v>0</v>
      </c>
      <c r="G699" s="71">
        <f>Розрахунки!CA672</f>
        <v>0</v>
      </c>
      <c r="H699" s="71">
        <f>Розрахунки!CB672</f>
        <v>0</v>
      </c>
      <c r="I699" s="77">
        <f t="shared" si="31"/>
        <v>99719.8</v>
      </c>
    </row>
    <row r="700" spans="1:9">
      <c r="A700" s="69" t="s">
        <v>1393</v>
      </c>
      <c r="B700" s="69" t="s">
        <v>21</v>
      </c>
      <c r="C700" s="69" t="s">
        <v>1414</v>
      </c>
      <c r="D700" s="70" t="s">
        <v>1415</v>
      </c>
      <c r="E700" s="71">
        <f>Розрахунки!BY673</f>
        <v>32716.5</v>
      </c>
      <c r="F700" s="71">
        <f>Розрахунки!BZ673</f>
        <v>0</v>
      </c>
      <c r="G700" s="71">
        <f>Розрахунки!CA673</f>
        <v>0</v>
      </c>
      <c r="H700" s="71">
        <f>Розрахунки!CB673</f>
        <v>0</v>
      </c>
      <c r="I700" s="77">
        <f t="shared" si="31"/>
        <v>32716.5</v>
      </c>
    </row>
    <row r="701" spans="1:9">
      <c r="A701" s="69" t="s">
        <v>1393</v>
      </c>
      <c r="B701" s="69" t="s">
        <v>24</v>
      </c>
      <c r="C701" s="69" t="s">
        <v>1416</v>
      </c>
      <c r="D701" s="70" t="s">
        <v>1417</v>
      </c>
      <c r="E701" s="71">
        <f>Розрахунки!BY674</f>
        <v>49946</v>
      </c>
      <c r="F701" s="71">
        <f>Розрахунки!BZ674</f>
        <v>0</v>
      </c>
      <c r="G701" s="71">
        <f>Розрахунки!CA674</f>
        <v>0</v>
      </c>
      <c r="H701" s="71">
        <f>Розрахунки!CB674</f>
        <v>0</v>
      </c>
      <c r="I701" s="77">
        <f t="shared" si="31"/>
        <v>49946</v>
      </c>
    </row>
    <row r="702" spans="1:9">
      <c r="A702" s="69" t="s">
        <v>1393</v>
      </c>
      <c r="B702" s="69" t="s">
        <v>24</v>
      </c>
      <c r="C702" s="69" t="s">
        <v>1418</v>
      </c>
      <c r="D702" s="70" t="s">
        <v>1419</v>
      </c>
      <c r="E702" s="71">
        <f>Розрахунки!BY675</f>
        <v>39220.699999999997</v>
      </c>
      <c r="F702" s="71">
        <f>Розрахунки!BZ675</f>
        <v>0</v>
      </c>
      <c r="G702" s="71">
        <f>Розрахунки!CA675</f>
        <v>0</v>
      </c>
      <c r="H702" s="71">
        <f>Розрахунки!CB675</f>
        <v>0</v>
      </c>
      <c r="I702" s="77">
        <f t="shared" si="31"/>
        <v>39220.699999999997</v>
      </c>
    </row>
    <row r="703" spans="1:9">
      <c r="A703" s="69" t="s">
        <v>1393</v>
      </c>
      <c r="B703" s="69" t="s">
        <v>24</v>
      </c>
      <c r="C703" s="69" t="s">
        <v>1420</v>
      </c>
      <c r="D703" s="70" t="s">
        <v>1421</v>
      </c>
      <c r="E703" s="71">
        <f>Розрахунки!BY676</f>
        <v>31942</v>
      </c>
      <c r="F703" s="71">
        <f>Розрахунки!BZ676</f>
        <v>0</v>
      </c>
      <c r="G703" s="71">
        <f>Розрахунки!CA676</f>
        <v>0</v>
      </c>
      <c r="H703" s="71">
        <f>Розрахунки!CB676</f>
        <v>0</v>
      </c>
      <c r="I703" s="77">
        <f t="shared" si="31"/>
        <v>31942</v>
      </c>
    </row>
    <row r="704" spans="1:9">
      <c r="A704" s="69" t="s">
        <v>1393</v>
      </c>
      <c r="B704" s="69" t="s">
        <v>29</v>
      </c>
      <c r="C704" s="69" t="s">
        <v>1422</v>
      </c>
      <c r="D704" s="70" t="s">
        <v>1423</v>
      </c>
      <c r="E704" s="71">
        <f>Розрахунки!BY677</f>
        <v>23459.1</v>
      </c>
      <c r="F704" s="71">
        <f>Розрахунки!BZ677</f>
        <v>0</v>
      </c>
      <c r="G704" s="71">
        <f>Розрахунки!CA677</f>
        <v>0</v>
      </c>
      <c r="H704" s="71">
        <f>Розрахунки!CB677</f>
        <v>0</v>
      </c>
      <c r="I704" s="77">
        <f t="shared" si="31"/>
        <v>23459.1</v>
      </c>
    </row>
    <row r="705" spans="1:9">
      <c r="A705" s="69" t="s">
        <v>1393</v>
      </c>
      <c r="B705" s="69" t="s">
        <v>24</v>
      </c>
      <c r="C705" s="69" t="s">
        <v>1424</v>
      </c>
      <c r="D705" s="70" t="s">
        <v>1425</v>
      </c>
      <c r="E705" s="71">
        <f>Розрахунки!BY678</f>
        <v>32449.7</v>
      </c>
      <c r="F705" s="71">
        <f>Розрахунки!BZ678</f>
        <v>0</v>
      </c>
      <c r="G705" s="71">
        <f>Розрахунки!CA678</f>
        <v>0</v>
      </c>
      <c r="H705" s="71">
        <f>Розрахунки!CB678</f>
        <v>0</v>
      </c>
      <c r="I705" s="77">
        <f t="shared" si="31"/>
        <v>32449.7</v>
      </c>
    </row>
    <row r="706" spans="1:9">
      <c r="A706" s="69" t="s">
        <v>1393</v>
      </c>
      <c r="B706" s="69" t="s">
        <v>24</v>
      </c>
      <c r="C706" s="69" t="s">
        <v>1426</v>
      </c>
      <c r="D706" s="70" t="s">
        <v>1427</v>
      </c>
      <c r="E706" s="71">
        <f>Розрахунки!BY679</f>
        <v>21859.599999999999</v>
      </c>
      <c r="F706" s="71">
        <f>Розрахунки!BZ679</f>
        <v>0</v>
      </c>
      <c r="G706" s="71">
        <f>Розрахунки!CA679</f>
        <v>0</v>
      </c>
      <c r="H706" s="71">
        <f>Розрахунки!CB679</f>
        <v>0</v>
      </c>
      <c r="I706" s="77">
        <f t="shared" si="31"/>
        <v>21859.599999999999</v>
      </c>
    </row>
    <row r="707" spans="1:9">
      <c r="A707" s="69" t="s">
        <v>1393</v>
      </c>
      <c r="B707" s="69" t="s">
        <v>24</v>
      </c>
      <c r="C707" s="69" t="s">
        <v>1428</v>
      </c>
      <c r="D707" s="70" t="s">
        <v>1429</v>
      </c>
      <c r="E707" s="71">
        <f>Розрахунки!BY680</f>
        <v>38177.699999999997</v>
      </c>
      <c r="F707" s="71">
        <f>Розрахунки!BZ680</f>
        <v>0</v>
      </c>
      <c r="G707" s="71">
        <f>Розрахунки!CA680</f>
        <v>0</v>
      </c>
      <c r="H707" s="71">
        <f>Розрахунки!CB680</f>
        <v>0</v>
      </c>
      <c r="I707" s="77">
        <f t="shared" si="31"/>
        <v>38177.699999999997</v>
      </c>
    </row>
    <row r="708" spans="1:9">
      <c r="A708" s="69" t="s">
        <v>1393</v>
      </c>
      <c r="B708" s="69" t="s">
        <v>29</v>
      </c>
      <c r="C708" s="69" t="s">
        <v>1430</v>
      </c>
      <c r="D708" s="70" t="s">
        <v>1431</v>
      </c>
      <c r="E708" s="71">
        <f>Розрахунки!BY681</f>
        <v>27013.200000000001</v>
      </c>
      <c r="F708" s="71">
        <f>Розрахунки!BZ681</f>
        <v>0</v>
      </c>
      <c r="G708" s="71">
        <f>Розрахунки!CA681</f>
        <v>0</v>
      </c>
      <c r="H708" s="71">
        <f>Розрахунки!CB681</f>
        <v>0</v>
      </c>
      <c r="I708" s="77">
        <f t="shared" si="31"/>
        <v>27013.200000000001</v>
      </c>
    </row>
    <row r="709" spans="1:9">
      <c r="A709" s="69" t="s">
        <v>1393</v>
      </c>
      <c r="B709" s="69" t="s">
        <v>21</v>
      </c>
      <c r="C709" s="69" t="s">
        <v>1432</v>
      </c>
      <c r="D709" s="70" t="s">
        <v>1433</v>
      </c>
      <c r="E709" s="71">
        <f>Розрахунки!BY682</f>
        <v>65148.2</v>
      </c>
      <c r="F709" s="71">
        <f>Розрахунки!BZ682</f>
        <v>0</v>
      </c>
      <c r="G709" s="71">
        <f>Розрахунки!CA682</f>
        <v>0</v>
      </c>
      <c r="H709" s="71">
        <f>Розрахунки!CB682</f>
        <v>0</v>
      </c>
      <c r="I709" s="77">
        <f t="shared" si="31"/>
        <v>65148.2</v>
      </c>
    </row>
    <row r="710" spans="1:9">
      <c r="A710" s="69" t="s">
        <v>1393</v>
      </c>
      <c r="B710" s="69" t="s">
        <v>29</v>
      </c>
      <c r="C710" s="69" t="s">
        <v>1434</v>
      </c>
      <c r="D710" s="70" t="s">
        <v>1435</v>
      </c>
      <c r="E710" s="71">
        <f>Розрахунки!BY683</f>
        <v>69582.600000000006</v>
      </c>
      <c r="F710" s="71">
        <f>Розрахунки!BZ683</f>
        <v>0</v>
      </c>
      <c r="G710" s="71">
        <f>Розрахунки!CA683</f>
        <v>0</v>
      </c>
      <c r="H710" s="71">
        <f>Розрахунки!CB683</f>
        <v>0</v>
      </c>
      <c r="I710" s="77">
        <f t="shared" ref="I710:I773" si="36">SUM(E710:H710)</f>
        <v>69582.600000000006</v>
      </c>
    </row>
    <row r="711" spans="1:9">
      <c r="A711" s="69" t="s">
        <v>1393</v>
      </c>
      <c r="B711" s="69" t="s">
        <v>21</v>
      </c>
      <c r="C711" s="69" t="s">
        <v>1436</v>
      </c>
      <c r="D711" s="70" t="s">
        <v>1437</v>
      </c>
      <c r="E711" s="71">
        <f>Розрахунки!BY684</f>
        <v>49436.4</v>
      </c>
      <c r="F711" s="71">
        <f>Розрахунки!BZ684</f>
        <v>0</v>
      </c>
      <c r="G711" s="71">
        <f>Розрахунки!CA684</f>
        <v>0</v>
      </c>
      <c r="H711" s="71">
        <f>Розрахунки!CB684</f>
        <v>0</v>
      </c>
      <c r="I711" s="77">
        <f t="shared" si="36"/>
        <v>49436.4</v>
      </c>
    </row>
    <row r="712" spans="1:9">
      <c r="A712" s="69" t="s">
        <v>1393</v>
      </c>
      <c r="B712" s="69" t="s">
        <v>21</v>
      </c>
      <c r="C712" s="69" t="s">
        <v>1438</v>
      </c>
      <c r="D712" s="70" t="s">
        <v>1439</v>
      </c>
      <c r="E712" s="71">
        <f>Розрахунки!BY685</f>
        <v>53558.3</v>
      </c>
      <c r="F712" s="71">
        <f>Розрахунки!BZ685</f>
        <v>0</v>
      </c>
      <c r="G712" s="71">
        <f>Розрахунки!CA685</f>
        <v>0</v>
      </c>
      <c r="H712" s="71">
        <f>Розрахунки!CB685</f>
        <v>0</v>
      </c>
      <c r="I712" s="77">
        <f t="shared" si="36"/>
        <v>53558.3</v>
      </c>
    </row>
    <row r="713" spans="1:9">
      <c r="A713" s="69" t="s">
        <v>1393</v>
      </c>
      <c r="B713" s="69" t="s">
        <v>24</v>
      </c>
      <c r="C713" s="69" t="s">
        <v>1440</v>
      </c>
      <c r="D713" s="70" t="s">
        <v>1441</v>
      </c>
      <c r="E713" s="71">
        <f>Розрахунки!BY686</f>
        <v>23163.9</v>
      </c>
      <c r="F713" s="71">
        <f>Розрахунки!BZ686</f>
        <v>0</v>
      </c>
      <c r="G713" s="71">
        <f>Розрахунки!CA686</f>
        <v>0</v>
      </c>
      <c r="H713" s="71">
        <f>Розрахунки!CB686</f>
        <v>0</v>
      </c>
      <c r="I713" s="77">
        <f t="shared" si="36"/>
        <v>23163.9</v>
      </c>
    </row>
    <row r="714" spans="1:9">
      <c r="A714" s="69" t="s">
        <v>1393</v>
      </c>
      <c r="B714" s="69" t="s">
        <v>21</v>
      </c>
      <c r="C714" s="69" t="s">
        <v>1442</v>
      </c>
      <c r="D714" s="70" t="s">
        <v>1443</v>
      </c>
      <c r="E714" s="71">
        <f>Розрахунки!BY687</f>
        <v>47941.7</v>
      </c>
      <c r="F714" s="71">
        <f>Розрахунки!BZ687</f>
        <v>0</v>
      </c>
      <c r="G714" s="71">
        <f>Розрахунки!CA687</f>
        <v>0</v>
      </c>
      <c r="H714" s="71">
        <f>Розрахунки!CB687</f>
        <v>0</v>
      </c>
      <c r="I714" s="77">
        <f t="shared" si="36"/>
        <v>47941.7</v>
      </c>
    </row>
    <row r="715" spans="1:9">
      <c r="A715" s="69" t="s">
        <v>1393</v>
      </c>
      <c r="B715" s="69" t="s">
        <v>24</v>
      </c>
      <c r="C715" s="69" t="s">
        <v>1444</v>
      </c>
      <c r="D715" s="70" t="s">
        <v>1445</v>
      </c>
      <c r="E715" s="71">
        <f>Розрахунки!BY688</f>
        <v>54495</v>
      </c>
      <c r="F715" s="71">
        <f>Розрахунки!BZ688</f>
        <v>0</v>
      </c>
      <c r="G715" s="71">
        <f>Розрахунки!CA688</f>
        <v>0</v>
      </c>
      <c r="H715" s="71">
        <f>Розрахунки!CB688</f>
        <v>0</v>
      </c>
      <c r="I715" s="77">
        <f t="shared" si="36"/>
        <v>54495</v>
      </c>
    </row>
    <row r="716" spans="1:9">
      <c r="A716" s="69" t="s">
        <v>1393</v>
      </c>
      <c r="B716" s="69" t="s">
        <v>29</v>
      </c>
      <c r="C716" s="69" t="s">
        <v>1446</v>
      </c>
      <c r="D716" s="70" t="s">
        <v>1447</v>
      </c>
      <c r="E716" s="71">
        <f>Розрахунки!BY689</f>
        <v>31138.9</v>
      </c>
      <c r="F716" s="71">
        <f>Розрахунки!BZ689</f>
        <v>0</v>
      </c>
      <c r="G716" s="71">
        <f>Розрахунки!CA689</f>
        <v>0</v>
      </c>
      <c r="H716" s="71">
        <f>Розрахунки!CB689</f>
        <v>0</v>
      </c>
      <c r="I716" s="77">
        <f t="shared" si="36"/>
        <v>31138.9</v>
      </c>
    </row>
    <row r="717" spans="1:9">
      <c r="A717" s="69" t="s">
        <v>1393</v>
      </c>
      <c r="B717" s="69" t="s">
        <v>29</v>
      </c>
      <c r="C717" s="69" t="s">
        <v>1448</v>
      </c>
      <c r="D717" s="70" t="s">
        <v>1449</v>
      </c>
      <c r="E717" s="71">
        <f>Розрахунки!BY690</f>
        <v>45639.8</v>
      </c>
      <c r="F717" s="71">
        <f>Розрахунки!BZ690</f>
        <v>0</v>
      </c>
      <c r="G717" s="71">
        <f>Розрахунки!CA690</f>
        <v>0</v>
      </c>
      <c r="H717" s="71">
        <f>Розрахунки!CB690</f>
        <v>0</v>
      </c>
      <c r="I717" s="77">
        <f t="shared" si="36"/>
        <v>45639.8</v>
      </c>
    </row>
    <row r="718" spans="1:9">
      <c r="A718" s="69" t="s">
        <v>1393</v>
      </c>
      <c r="B718" s="69" t="s">
        <v>21</v>
      </c>
      <c r="C718" s="69" t="s">
        <v>1450</v>
      </c>
      <c r="D718" s="70" t="s">
        <v>1451</v>
      </c>
      <c r="E718" s="71">
        <f>Розрахунки!BY691</f>
        <v>101806.9</v>
      </c>
      <c r="F718" s="71">
        <f>Розрахунки!BZ691</f>
        <v>0</v>
      </c>
      <c r="G718" s="71">
        <f>Розрахунки!CA691</f>
        <v>0</v>
      </c>
      <c r="H718" s="71">
        <f>Розрахунки!CB691</f>
        <v>0</v>
      </c>
      <c r="I718" s="77">
        <f t="shared" si="36"/>
        <v>101806.9</v>
      </c>
    </row>
    <row r="719" spans="1:9">
      <c r="A719" s="69" t="s">
        <v>1393</v>
      </c>
      <c r="B719" s="69" t="s">
        <v>21</v>
      </c>
      <c r="C719" s="69" t="s">
        <v>1452</v>
      </c>
      <c r="D719" s="70" t="s">
        <v>1453</v>
      </c>
      <c r="E719" s="71">
        <f>Розрахунки!BY692</f>
        <v>37905.699999999997</v>
      </c>
      <c r="F719" s="71">
        <f>Розрахунки!BZ692</f>
        <v>0</v>
      </c>
      <c r="G719" s="71">
        <f>Розрахунки!CA692</f>
        <v>0</v>
      </c>
      <c r="H719" s="71">
        <f>Розрахунки!CB692</f>
        <v>0</v>
      </c>
      <c r="I719" s="77">
        <f t="shared" si="36"/>
        <v>37905.699999999997</v>
      </c>
    </row>
    <row r="720" spans="1:9">
      <c r="A720" s="69" t="s">
        <v>1393</v>
      </c>
      <c r="B720" s="69" t="s">
        <v>29</v>
      </c>
      <c r="C720" s="69" t="s">
        <v>1454</v>
      </c>
      <c r="D720" s="70" t="s">
        <v>1455</v>
      </c>
      <c r="E720" s="71">
        <f>Розрахунки!BY693</f>
        <v>89193.2</v>
      </c>
      <c r="F720" s="71">
        <f>Розрахунки!BZ693</f>
        <v>0</v>
      </c>
      <c r="G720" s="71">
        <f>Розрахунки!CA693</f>
        <v>0</v>
      </c>
      <c r="H720" s="71">
        <f>Розрахунки!CB693</f>
        <v>0</v>
      </c>
      <c r="I720" s="77">
        <f t="shared" si="36"/>
        <v>89193.2</v>
      </c>
    </row>
    <row r="721" spans="1:9">
      <c r="A721" s="69" t="s">
        <v>1393</v>
      </c>
      <c r="B721" s="69" t="s">
        <v>78</v>
      </c>
      <c r="C721" s="69" t="s">
        <v>1456</v>
      </c>
      <c r="D721" s="70" t="s">
        <v>1457</v>
      </c>
      <c r="E721" s="71">
        <f>Розрахунки!BY694</f>
        <v>80646.3</v>
      </c>
      <c r="F721" s="71">
        <f>Розрахунки!BZ694</f>
        <v>0</v>
      </c>
      <c r="G721" s="71">
        <f>Розрахунки!CA694</f>
        <v>0</v>
      </c>
      <c r="H721" s="71">
        <f>Розрахунки!CB694</f>
        <v>0</v>
      </c>
      <c r="I721" s="77">
        <f t="shared" si="36"/>
        <v>80646.3</v>
      </c>
    </row>
    <row r="722" spans="1:9">
      <c r="A722" s="69" t="s">
        <v>1393</v>
      </c>
      <c r="B722" s="69" t="s">
        <v>21</v>
      </c>
      <c r="C722" s="69" t="s">
        <v>1458</v>
      </c>
      <c r="D722" s="70" t="s">
        <v>1459</v>
      </c>
      <c r="E722" s="71">
        <f>Розрахунки!BY695</f>
        <v>107135.3</v>
      </c>
      <c r="F722" s="71">
        <f>Розрахунки!BZ695</f>
        <v>0</v>
      </c>
      <c r="G722" s="71">
        <f>Розрахунки!CA695</f>
        <v>0</v>
      </c>
      <c r="H722" s="71">
        <f>Розрахунки!CB695</f>
        <v>0</v>
      </c>
      <c r="I722" s="77">
        <f t="shared" si="36"/>
        <v>107135.3</v>
      </c>
    </row>
    <row r="723" spans="1:9">
      <c r="A723" s="69" t="s">
        <v>1393</v>
      </c>
      <c r="B723" s="69" t="s">
        <v>21</v>
      </c>
      <c r="C723" s="69" t="s">
        <v>1460</v>
      </c>
      <c r="D723" s="70" t="s">
        <v>1461</v>
      </c>
      <c r="E723" s="71">
        <f>Розрахунки!BY696</f>
        <v>92580.7</v>
      </c>
      <c r="F723" s="71">
        <f>Розрахунки!BZ696</f>
        <v>0</v>
      </c>
      <c r="G723" s="71">
        <f>Розрахунки!CA696</f>
        <v>0</v>
      </c>
      <c r="H723" s="71">
        <f>Розрахунки!CB696</f>
        <v>0</v>
      </c>
      <c r="I723" s="77">
        <f t="shared" si="36"/>
        <v>92580.7</v>
      </c>
    </row>
    <row r="724" spans="1:9" ht="17.649999999999999" customHeight="1">
      <c r="A724" s="69" t="s">
        <v>1393</v>
      </c>
      <c r="B724" s="69" t="s">
        <v>21</v>
      </c>
      <c r="C724" s="69" t="s">
        <v>1462</v>
      </c>
      <c r="D724" s="70" t="s">
        <v>1463</v>
      </c>
      <c r="E724" s="71">
        <f>Розрахунки!BY697</f>
        <v>27337.7</v>
      </c>
      <c r="F724" s="71">
        <f>Розрахунки!BZ697</f>
        <v>0</v>
      </c>
      <c r="G724" s="71">
        <f>Розрахунки!CA697</f>
        <v>0</v>
      </c>
      <c r="H724" s="71">
        <f>Розрахунки!CB697</f>
        <v>0</v>
      </c>
      <c r="I724" s="77">
        <f t="shared" si="36"/>
        <v>27337.7</v>
      </c>
    </row>
    <row r="725" spans="1:9" ht="17.649999999999999" customHeight="1">
      <c r="A725" s="69" t="s">
        <v>1393</v>
      </c>
      <c r="B725" s="69" t="s">
        <v>21</v>
      </c>
      <c r="C725" s="69" t="s">
        <v>1464</v>
      </c>
      <c r="D725" s="70" t="s">
        <v>1465</v>
      </c>
      <c r="E725" s="71">
        <f>Розрахунки!BY698</f>
        <v>109673.5</v>
      </c>
      <c r="F725" s="71">
        <f>Розрахунки!BZ698</f>
        <v>0</v>
      </c>
      <c r="G725" s="71">
        <f>Розрахунки!CA698</f>
        <v>0</v>
      </c>
      <c r="H725" s="71">
        <f>Розрахунки!CB698</f>
        <v>0</v>
      </c>
      <c r="I725" s="77">
        <f t="shared" si="36"/>
        <v>109673.5</v>
      </c>
    </row>
    <row r="726" spans="1:9" ht="17.649999999999999" customHeight="1">
      <c r="A726" s="69" t="s">
        <v>1393</v>
      </c>
      <c r="B726" s="69" t="s">
        <v>24</v>
      </c>
      <c r="C726" s="69" t="s">
        <v>1466</v>
      </c>
      <c r="D726" s="70" t="s">
        <v>1467</v>
      </c>
      <c r="E726" s="71">
        <f>Розрахунки!BY699</f>
        <v>31564.2</v>
      </c>
      <c r="F726" s="71">
        <f>Розрахунки!BZ699</f>
        <v>0</v>
      </c>
      <c r="G726" s="71">
        <f>Розрахунки!CA699</f>
        <v>0</v>
      </c>
      <c r="H726" s="71">
        <f>Розрахунки!CB699</f>
        <v>0</v>
      </c>
      <c r="I726" s="77">
        <f t="shared" si="36"/>
        <v>31564.2</v>
      </c>
    </row>
    <row r="727" spans="1:9" ht="17.649999999999999" customHeight="1">
      <c r="A727" s="69" t="s">
        <v>1393</v>
      </c>
      <c r="B727" s="69" t="s">
        <v>21</v>
      </c>
      <c r="C727" s="69" t="s">
        <v>1468</v>
      </c>
      <c r="D727" s="70" t="s">
        <v>1469</v>
      </c>
      <c r="E727" s="71">
        <f>Розрахунки!BY700</f>
        <v>38042.400000000001</v>
      </c>
      <c r="F727" s="71">
        <f>Розрахунки!BZ700</f>
        <v>0</v>
      </c>
      <c r="G727" s="71">
        <f>Розрахунки!CA700</f>
        <v>0</v>
      </c>
      <c r="H727" s="71">
        <f>Розрахунки!CB700</f>
        <v>0</v>
      </c>
      <c r="I727" s="77">
        <f t="shared" si="36"/>
        <v>38042.400000000001</v>
      </c>
    </row>
    <row r="728" spans="1:9" ht="31.5">
      <c r="A728" s="69" t="s">
        <v>1393</v>
      </c>
      <c r="B728" s="69" t="s">
        <v>29</v>
      </c>
      <c r="C728" s="69" t="s">
        <v>1470</v>
      </c>
      <c r="D728" s="70" t="s">
        <v>1471</v>
      </c>
      <c r="E728" s="71">
        <f>Розрахунки!BY701</f>
        <v>49318.2</v>
      </c>
      <c r="F728" s="71">
        <f>Розрахунки!BZ701</f>
        <v>0</v>
      </c>
      <c r="G728" s="71">
        <f>Розрахунки!CA701</f>
        <v>0</v>
      </c>
      <c r="H728" s="71">
        <f>Розрахунки!CB701</f>
        <v>0</v>
      </c>
      <c r="I728" s="77">
        <f t="shared" si="36"/>
        <v>49318.2</v>
      </c>
    </row>
    <row r="729" spans="1:9">
      <c r="A729" s="69" t="s">
        <v>1393</v>
      </c>
      <c r="B729" s="69" t="s">
        <v>29</v>
      </c>
      <c r="C729" s="69" t="s">
        <v>1472</v>
      </c>
      <c r="D729" s="70" t="s">
        <v>1473</v>
      </c>
      <c r="E729" s="71">
        <f>Розрахунки!BY702</f>
        <v>24970.3</v>
      </c>
      <c r="F729" s="71">
        <f>Розрахунки!BZ702</f>
        <v>0</v>
      </c>
      <c r="G729" s="71">
        <f>Розрахунки!CA702</f>
        <v>0</v>
      </c>
      <c r="H729" s="71">
        <f>Розрахунки!CB702</f>
        <v>0</v>
      </c>
      <c r="I729" s="77">
        <f t="shared" si="36"/>
        <v>24970.3</v>
      </c>
    </row>
    <row r="730" spans="1:9">
      <c r="A730" s="69" t="s">
        <v>1393</v>
      </c>
      <c r="B730" s="69" t="s">
        <v>78</v>
      </c>
      <c r="C730" s="69" t="s">
        <v>1474</v>
      </c>
      <c r="D730" s="70" t="s">
        <v>1475</v>
      </c>
      <c r="E730" s="71">
        <f>Розрахунки!BY703</f>
        <v>225987.20000000001</v>
      </c>
      <c r="F730" s="71">
        <f>Розрахунки!BZ703</f>
        <v>0</v>
      </c>
      <c r="G730" s="71">
        <f>Розрахунки!CA703</f>
        <v>0</v>
      </c>
      <c r="H730" s="71">
        <f>Розрахунки!CB703</f>
        <v>0</v>
      </c>
      <c r="I730" s="77">
        <f t="shared" si="36"/>
        <v>225987.20000000001</v>
      </c>
    </row>
    <row r="731" spans="1:9">
      <c r="A731" s="69" t="s">
        <v>1393</v>
      </c>
      <c r="B731" s="69" t="s">
        <v>21</v>
      </c>
      <c r="C731" s="69" t="s">
        <v>1476</v>
      </c>
      <c r="D731" s="70" t="s">
        <v>1477</v>
      </c>
      <c r="E731" s="71">
        <f>Розрахунки!BY704</f>
        <v>44538.3</v>
      </c>
      <c r="F731" s="71">
        <f>Розрахунки!BZ704</f>
        <v>0</v>
      </c>
      <c r="G731" s="71">
        <f>Розрахунки!CA704</f>
        <v>0</v>
      </c>
      <c r="H731" s="71">
        <f>Розрахунки!CB704</f>
        <v>0</v>
      </c>
      <c r="I731" s="77">
        <f t="shared" si="36"/>
        <v>44538.3</v>
      </c>
    </row>
    <row r="732" spans="1:9">
      <c r="A732" s="69" t="s">
        <v>1393</v>
      </c>
      <c r="B732" s="69" t="s">
        <v>21</v>
      </c>
      <c r="C732" s="69" t="s">
        <v>1478</v>
      </c>
      <c r="D732" s="70" t="s">
        <v>1479</v>
      </c>
      <c r="E732" s="71">
        <f>Розрахунки!BY705</f>
        <v>99191.3</v>
      </c>
      <c r="F732" s="71">
        <f>Розрахунки!BZ705</f>
        <v>0</v>
      </c>
      <c r="G732" s="71">
        <f>Розрахунки!CA705</f>
        <v>0</v>
      </c>
      <c r="H732" s="71">
        <f>Розрахунки!CB705</f>
        <v>0</v>
      </c>
      <c r="I732" s="77">
        <f t="shared" si="36"/>
        <v>99191.3</v>
      </c>
    </row>
    <row r="733" spans="1:9">
      <c r="A733" s="69" t="s">
        <v>1393</v>
      </c>
      <c r="B733" s="69" t="s">
        <v>29</v>
      </c>
      <c r="C733" s="69" t="s">
        <v>1480</v>
      </c>
      <c r="D733" s="70" t="s">
        <v>1481</v>
      </c>
      <c r="E733" s="71">
        <f>Розрахунки!BY706</f>
        <v>30900.3</v>
      </c>
      <c r="F733" s="71">
        <f>Розрахунки!BZ706</f>
        <v>0</v>
      </c>
      <c r="G733" s="71">
        <f>Розрахунки!CA706</f>
        <v>0</v>
      </c>
      <c r="H733" s="71">
        <f>Розрахунки!CB706</f>
        <v>0</v>
      </c>
      <c r="I733" s="77">
        <f t="shared" si="36"/>
        <v>30900.3</v>
      </c>
    </row>
    <row r="734" spans="1:9">
      <c r="A734" s="69" t="s">
        <v>1393</v>
      </c>
      <c r="B734" s="69" t="s">
        <v>21</v>
      </c>
      <c r="C734" s="69" t="s">
        <v>1482</v>
      </c>
      <c r="D734" s="70" t="s">
        <v>1483</v>
      </c>
      <c r="E734" s="71">
        <f>Розрахунки!BY707</f>
        <v>117158.39999999999</v>
      </c>
      <c r="F734" s="71">
        <f>Розрахунки!BZ707</f>
        <v>0</v>
      </c>
      <c r="G734" s="71">
        <f>Розрахунки!CA707</f>
        <v>0</v>
      </c>
      <c r="H734" s="71">
        <f>Розрахунки!CB707</f>
        <v>0</v>
      </c>
      <c r="I734" s="77">
        <f t="shared" si="36"/>
        <v>117158.39999999999</v>
      </c>
    </row>
    <row r="735" spans="1:9">
      <c r="A735" s="69" t="s">
        <v>1393</v>
      </c>
      <c r="B735" s="69" t="s">
        <v>29</v>
      </c>
      <c r="C735" s="69" t="s">
        <v>1484</v>
      </c>
      <c r="D735" s="70" t="s">
        <v>1485</v>
      </c>
      <c r="E735" s="71">
        <f>Розрахунки!BY708</f>
        <v>60640.4</v>
      </c>
      <c r="F735" s="71">
        <f>Розрахунки!BZ708</f>
        <v>0</v>
      </c>
      <c r="G735" s="71">
        <f>Розрахунки!CA708</f>
        <v>0</v>
      </c>
      <c r="H735" s="71">
        <f>Розрахунки!CB708</f>
        <v>0</v>
      </c>
      <c r="I735" s="77">
        <f t="shared" si="36"/>
        <v>60640.4</v>
      </c>
    </row>
    <row r="736" spans="1:9">
      <c r="A736" s="69" t="s">
        <v>1393</v>
      </c>
      <c r="B736" s="69" t="s">
        <v>24</v>
      </c>
      <c r="C736" s="69" t="s">
        <v>1486</v>
      </c>
      <c r="D736" s="70" t="s">
        <v>1487</v>
      </c>
      <c r="E736" s="71">
        <f>Розрахунки!BY709</f>
        <v>53379.9</v>
      </c>
      <c r="F736" s="71">
        <f>Розрахунки!BZ709</f>
        <v>0</v>
      </c>
      <c r="G736" s="71">
        <f>Розрахунки!CA709</f>
        <v>0</v>
      </c>
      <c r="H736" s="71">
        <f>Розрахунки!CB709</f>
        <v>0</v>
      </c>
      <c r="I736" s="77">
        <f t="shared" si="36"/>
        <v>53379.9</v>
      </c>
    </row>
    <row r="737" spans="1:9">
      <c r="A737" s="69" t="s">
        <v>1393</v>
      </c>
      <c r="B737" s="69" t="s">
        <v>21</v>
      </c>
      <c r="C737" s="69" t="s">
        <v>1488</v>
      </c>
      <c r="D737" s="70" t="s">
        <v>1489</v>
      </c>
      <c r="E737" s="71">
        <f>Розрахунки!BY710</f>
        <v>34010.6</v>
      </c>
      <c r="F737" s="71">
        <f>Розрахунки!BZ710</f>
        <v>0</v>
      </c>
      <c r="G737" s="71">
        <f>Розрахунки!CA710</f>
        <v>0</v>
      </c>
      <c r="H737" s="71">
        <f>Розрахунки!CB710</f>
        <v>0</v>
      </c>
      <c r="I737" s="77">
        <f t="shared" si="36"/>
        <v>34010.6</v>
      </c>
    </row>
    <row r="738" spans="1:9">
      <c r="A738" s="69" t="s">
        <v>1393</v>
      </c>
      <c r="B738" s="69" t="s">
        <v>29</v>
      </c>
      <c r="C738" s="69" t="s">
        <v>1490</v>
      </c>
      <c r="D738" s="70" t="s">
        <v>1491</v>
      </c>
      <c r="E738" s="71">
        <f>Розрахунки!BY711</f>
        <v>49346.3</v>
      </c>
      <c r="F738" s="71">
        <f>Розрахунки!BZ711</f>
        <v>0</v>
      </c>
      <c r="G738" s="71">
        <f>Розрахунки!CA711</f>
        <v>0</v>
      </c>
      <c r="H738" s="71">
        <f>Розрахунки!CB711</f>
        <v>0</v>
      </c>
      <c r="I738" s="77">
        <f t="shared" si="36"/>
        <v>49346.3</v>
      </c>
    </row>
    <row r="739" spans="1:9">
      <c r="A739" s="69" t="s">
        <v>1393</v>
      </c>
      <c r="B739" s="69" t="s">
        <v>29</v>
      </c>
      <c r="C739" s="69" t="s">
        <v>1492</v>
      </c>
      <c r="D739" s="70" t="s">
        <v>1493</v>
      </c>
      <c r="E739" s="71">
        <f>Розрахунки!BY712</f>
        <v>34368.9</v>
      </c>
      <c r="F739" s="71">
        <f>Розрахунки!BZ712</f>
        <v>0</v>
      </c>
      <c r="G739" s="71">
        <f>Розрахунки!CA712</f>
        <v>0</v>
      </c>
      <c r="H739" s="71">
        <f>Розрахунки!CB712</f>
        <v>0</v>
      </c>
      <c r="I739" s="77">
        <f t="shared" si="36"/>
        <v>34368.9</v>
      </c>
    </row>
    <row r="740" spans="1:9">
      <c r="A740" s="69" t="s">
        <v>1393</v>
      </c>
      <c r="B740" s="69" t="s">
        <v>78</v>
      </c>
      <c r="C740" s="69" t="s">
        <v>1494</v>
      </c>
      <c r="D740" s="70" t="s">
        <v>1495</v>
      </c>
      <c r="E740" s="71">
        <f>Розрахунки!BY713</f>
        <v>1363503.6</v>
      </c>
      <c r="F740" s="71">
        <f>Розрахунки!BZ713</f>
        <v>64088.2</v>
      </c>
      <c r="G740" s="71">
        <f>Розрахунки!CA713</f>
        <v>0</v>
      </c>
      <c r="H740" s="71">
        <f>Розрахунки!CB713</f>
        <v>0</v>
      </c>
      <c r="I740" s="77">
        <f t="shared" si="36"/>
        <v>1427591.8</v>
      </c>
    </row>
    <row r="741" spans="1:9">
      <c r="A741" s="69" t="s">
        <v>1393</v>
      </c>
      <c r="B741" s="69" t="s">
        <v>21</v>
      </c>
      <c r="C741" s="69" t="s">
        <v>1496</v>
      </c>
      <c r="D741" s="70" t="s">
        <v>457</v>
      </c>
      <c r="E741" s="71">
        <f>Розрахунки!BY714</f>
        <v>92427.1</v>
      </c>
      <c r="F741" s="71">
        <f>Розрахунки!BZ714</f>
        <v>0</v>
      </c>
      <c r="G741" s="71">
        <f>Розрахунки!CA714</f>
        <v>0</v>
      </c>
      <c r="H741" s="71">
        <f>Розрахунки!CB714</f>
        <v>0</v>
      </c>
      <c r="I741" s="77">
        <f t="shared" si="36"/>
        <v>92427.1</v>
      </c>
    </row>
    <row r="742" spans="1:9">
      <c r="A742" s="69" t="s">
        <v>1393</v>
      </c>
      <c r="B742" s="69" t="s">
        <v>78</v>
      </c>
      <c r="C742" s="69" t="s">
        <v>1497</v>
      </c>
      <c r="D742" s="70" t="s">
        <v>1498</v>
      </c>
      <c r="E742" s="71">
        <f>Розрахунки!BY715</f>
        <v>33732.199999999997</v>
      </c>
      <c r="F742" s="71">
        <f>Розрахунки!BZ715</f>
        <v>0</v>
      </c>
      <c r="G742" s="71">
        <f>Розрахунки!CA715</f>
        <v>0</v>
      </c>
      <c r="H742" s="71">
        <f>Розрахунки!CB715</f>
        <v>0</v>
      </c>
      <c r="I742" s="77">
        <f t="shared" si="36"/>
        <v>33732.199999999997</v>
      </c>
    </row>
    <row r="743" spans="1:9">
      <c r="A743" s="69" t="s">
        <v>1393</v>
      </c>
      <c r="B743" s="69" t="s">
        <v>78</v>
      </c>
      <c r="C743" s="69" t="s">
        <v>1499</v>
      </c>
      <c r="D743" s="70" t="s">
        <v>1500</v>
      </c>
      <c r="E743" s="71">
        <f>Розрахунки!BY716</f>
        <v>60924.5</v>
      </c>
      <c r="F743" s="71">
        <f>Розрахунки!BZ716</f>
        <v>0</v>
      </c>
      <c r="G743" s="71">
        <f>Розрахунки!CA716</f>
        <v>0</v>
      </c>
      <c r="H743" s="71">
        <f>Розрахунки!CB716</f>
        <v>0</v>
      </c>
      <c r="I743" s="77">
        <f t="shared" si="36"/>
        <v>60924.5</v>
      </c>
    </row>
    <row r="744" spans="1:9">
      <c r="A744" s="69" t="s">
        <v>1393</v>
      </c>
      <c r="B744" s="69" t="s">
        <v>21</v>
      </c>
      <c r="C744" s="69" t="s">
        <v>1501</v>
      </c>
      <c r="D744" s="70" t="s">
        <v>1502</v>
      </c>
      <c r="E744" s="71">
        <f>Розрахунки!BY717</f>
        <v>134886.79999999999</v>
      </c>
      <c r="F744" s="71">
        <f>Розрахунки!BZ717</f>
        <v>0</v>
      </c>
      <c r="G744" s="71">
        <f>Розрахунки!CA717</f>
        <v>0</v>
      </c>
      <c r="H744" s="71">
        <f>Розрахунки!CB717</f>
        <v>0</v>
      </c>
      <c r="I744" s="77">
        <f t="shared" si="36"/>
        <v>134886.79999999999</v>
      </c>
    </row>
    <row r="745" spans="1:9">
      <c r="A745" s="69" t="s">
        <v>1393</v>
      </c>
      <c r="B745" s="69" t="s">
        <v>29</v>
      </c>
      <c r="C745" s="69" t="s">
        <v>1503</v>
      </c>
      <c r="D745" s="70" t="s">
        <v>1504</v>
      </c>
      <c r="E745" s="71">
        <f>Розрахунки!BY718</f>
        <v>53460.9</v>
      </c>
      <c r="F745" s="71">
        <f>Розрахунки!BZ718</f>
        <v>0</v>
      </c>
      <c r="G745" s="71">
        <f>Розрахунки!CA718</f>
        <v>0</v>
      </c>
      <c r="H745" s="71">
        <f>Розрахунки!CB718</f>
        <v>0</v>
      </c>
      <c r="I745" s="77">
        <f t="shared" si="36"/>
        <v>53460.9</v>
      </c>
    </row>
    <row r="746" spans="1:9">
      <c r="A746" s="69" t="s">
        <v>1393</v>
      </c>
      <c r="B746" s="69" t="s">
        <v>24</v>
      </c>
      <c r="C746" s="69" t="s">
        <v>1505</v>
      </c>
      <c r="D746" s="70" t="s">
        <v>1506</v>
      </c>
      <c r="E746" s="71">
        <f>Розрахунки!BY719</f>
        <v>18890.5</v>
      </c>
      <c r="F746" s="71">
        <f>Розрахунки!BZ719</f>
        <v>0</v>
      </c>
      <c r="G746" s="71">
        <f>Розрахунки!CA719</f>
        <v>0</v>
      </c>
      <c r="H746" s="71">
        <f>Розрахунки!CB719</f>
        <v>0</v>
      </c>
      <c r="I746" s="77">
        <f t="shared" si="36"/>
        <v>18890.5</v>
      </c>
    </row>
    <row r="747" spans="1:9">
      <c r="A747" s="69" t="s">
        <v>1393</v>
      </c>
      <c r="B747" s="69" t="s">
        <v>21</v>
      </c>
      <c r="C747" s="69" t="s">
        <v>1507</v>
      </c>
      <c r="D747" s="70" t="s">
        <v>1508</v>
      </c>
      <c r="E747" s="71">
        <f>Розрахунки!BY720</f>
        <v>60418.8</v>
      </c>
      <c r="F747" s="71">
        <f>Розрахунки!BZ720</f>
        <v>0</v>
      </c>
      <c r="G747" s="71">
        <f>Розрахунки!CA720</f>
        <v>0</v>
      </c>
      <c r="H747" s="71">
        <f>Розрахунки!CB720</f>
        <v>0</v>
      </c>
      <c r="I747" s="77">
        <f t="shared" si="36"/>
        <v>60418.8</v>
      </c>
    </row>
    <row r="748" spans="1:9">
      <c r="A748" s="69" t="s">
        <v>1393</v>
      </c>
      <c r="B748" s="69" t="s">
        <v>29</v>
      </c>
      <c r="C748" s="69" t="s">
        <v>1509</v>
      </c>
      <c r="D748" s="70" t="s">
        <v>1510</v>
      </c>
      <c r="E748" s="71">
        <f>Розрахунки!BY721</f>
        <v>29605.7</v>
      </c>
      <c r="F748" s="71">
        <f>Розрахунки!BZ721</f>
        <v>0</v>
      </c>
      <c r="G748" s="71">
        <f>Розрахунки!CA721</f>
        <v>0</v>
      </c>
      <c r="H748" s="71">
        <f>Розрахунки!CB721</f>
        <v>0</v>
      </c>
      <c r="I748" s="77">
        <f t="shared" si="36"/>
        <v>29605.7</v>
      </c>
    </row>
    <row r="749" spans="1:9">
      <c r="A749" s="69" t="s">
        <v>1393</v>
      </c>
      <c r="B749" s="69" t="s">
        <v>29</v>
      </c>
      <c r="C749" s="69" t="s">
        <v>1511</v>
      </c>
      <c r="D749" s="70" t="s">
        <v>1512</v>
      </c>
      <c r="E749" s="71">
        <f>Розрахунки!BY722</f>
        <v>16543.400000000001</v>
      </c>
      <c r="F749" s="71">
        <f>Розрахунки!BZ722</f>
        <v>0</v>
      </c>
      <c r="G749" s="71">
        <f>Розрахунки!CA722</f>
        <v>0</v>
      </c>
      <c r="H749" s="71">
        <f>Розрахунки!CB722</f>
        <v>0</v>
      </c>
      <c r="I749" s="77">
        <f t="shared" si="36"/>
        <v>16543.400000000001</v>
      </c>
    </row>
    <row r="750" spans="1:9">
      <c r="A750" s="69" t="s">
        <v>1393</v>
      </c>
      <c r="B750" s="69" t="s">
        <v>21</v>
      </c>
      <c r="C750" s="69" t="s">
        <v>1513</v>
      </c>
      <c r="D750" s="70" t="s">
        <v>1514</v>
      </c>
      <c r="E750" s="71">
        <f>Розрахунки!BY723</f>
        <v>45481.9</v>
      </c>
      <c r="F750" s="71">
        <f>Розрахунки!BZ723</f>
        <v>0</v>
      </c>
      <c r="G750" s="71">
        <f>Розрахунки!CA723</f>
        <v>0</v>
      </c>
      <c r="H750" s="71">
        <f>Розрахунки!CB723</f>
        <v>0</v>
      </c>
      <c r="I750" s="77">
        <f t="shared" si="36"/>
        <v>45481.9</v>
      </c>
    </row>
    <row r="751" spans="1:9">
      <c r="A751" s="69" t="s">
        <v>1393</v>
      </c>
      <c r="B751" s="69" t="s">
        <v>21</v>
      </c>
      <c r="C751" s="69" t="s">
        <v>1515</v>
      </c>
      <c r="D751" s="70" t="s">
        <v>1516</v>
      </c>
      <c r="E751" s="71">
        <f>Розрахунки!BY724</f>
        <v>84229</v>
      </c>
      <c r="F751" s="71">
        <f>Розрахунки!BZ724</f>
        <v>0</v>
      </c>
      <c r="G751" s="71">
        <f>Розрахунки!CA724</f>
        <v>0</v>
      </c>
      <c r="H751" s="71">
        <f>Розрахунки!CB724</f>
        <v>0</v>
      </c>
      <c r="I751" s="77">
        <f t="shared" si="36"/>
        <v>84229</v>
      </c>
    </row>
    <row r="752" spans="1:9">
      <c r="A752" s="69" t="s">
        <v>1393</v>
      </c>
      <c r="B752" s="69" t="s">
        <v>24</v>
      </c>
      <c r="C752" s="69" t="s">
        <v>1517</v>
      </c>
      <c r="D752" s="70" t="s">
        <v>1518</v>
      </c>
      <c r="E752" s="71">
        <f>Розрахунки!BY725</f>
        <v>42487.7</v>
      </c>
      <c r="F752" s="71">
        <f>Розрахунки!BZ725</f>
        <v>0</v>
      </c>
      <c r="G752" s="71">
        <f>Розрахунки!CA725</f>
        <v>0</v>
      </c>
      <c r="H752" s="71">
        <f>Розрахунки!CB725</f>
        <v>0</v>
      </c>
      <c r="I752" s="77">
        <f t="shared" si="36"/>
        <v>42487.7</v>
      </c>
    </row>
    <row r="753" spans="1:9">
      <c r="A753" s="69" t="s">
        <v>1393</v>
      </c>
      <c r="B753" s="69" t="s">
        <v>78</v>
      </c>
      <c r="C753" s="69" t="s">
        <v>1519</v>
      </c>
      <c r="D753" s="70" t="s">
        <v>1520</v>
      </c>
      <c r="E753" s="71">
        <f>Розрахунки!BY726</f>
        <v>75416.800000000003</v>
      </c>
      <c r="F753" s="71">
        <f>Розрахунки!BZ726</f>
        <v>0</v>
      </c>
      <c r="G753" s="71">
        <f>Розрахунки!CA726</f>
        <v>0</v>
      </c>
      <c r="H753" s="71">
        <f>Розрахунки!CB726</f>
        <v>0</v>
      </c>
      <c r="I753" s="77">
        <f t="shared" si="36"/>
        <v>75416.800000000003</v>
      </c>
    </row>
    <row r="754" spans="1:9">
      <c r="A754" s="69" t="s">
        <v>1393</v>
      </c>
      <c r="B754" s="69" t="s">
        <v>21</v>
      </c>
      <c r="C754" s="69" t="s">
        <v>1521</v>
      </c>
      <c r="D754" s="70" t="s">
        <v>1522</v>
      </c>
      <c r="E754" s="71">
        <f>Розрахунки!BY727</f>
        <v>72987.199999999997</v>
      </c>
      <c r="F754" s="71">
        <f>Розрахунки!BZ727</f>
        <v>0</v>
      </c>
      <c r="G754" s="71">
        <f>Розрахунки!CA727</f>
        <v>0</v>
      </c>
      <c r="H754" s="71">
        <f>Розрахунки!CB727</f>
        <v>0</v>
      </c>
      <c r="I754" s="77">
        <f t="shared" si="36"/>
        <v>72987.199999999997</v>
      </c>
    </row>
    <row r="755" spans="1:9">
      <c r="A755" s="69" t="s">
        <v>1393</v>
      </c>
      <c r="B755" s="69" t="s">
        <v>21</v>
      </c>
      <c r="C755" s="69" t="s">
        <v>1523</v>
      </c>
      <c r="D755" s="70" t="s">
        <v>1524</v>
      </c>
      <c r="E755" s="71">
        <f>Розрахунки!BY728</f>
        <v>115586.5</v>
      </c>
      <c r="F755" s="71">
        <f>Розрахунки!BZ728</f>
        <v>0</v>
      </c>
      <c r="G755" s="71">
        <f>Розрахунки!CA728</f>
        <v>0</v>
      </c>
      <c r="H755" s="71">
        <f>Розрахунки!CB728</f>
        <v>0</v>
      </c>
      <c r="I755" s="77">
        <f t="shared" si="36"/>
        <v>115586.5</v>
      </c>
    </row>
    <row r="756" spans="1:9">
      <c r="A756" s="69" t="s">
        <v>1393</v>
      </c>
      <c r="B756" s="69" t="s">
        <v>24</v>
      </c>
      <c r="C756" s="69" t="s">
        <v>1525</v>
      </c>
      <c r="D756" s="70" t="s">
        <v>1526</v>
      </c>
      <c r="E756" s="71">
        <f>Розрахунки!BY729</f>
        <v>14998.3</v>
      </c>
      <c r="F756" s="71">
        <f>Розрахунки!BZ729</f>
        <v>0</v>
      </c>
      <c r="G756" s="71">
        <f>Розрахунки!CA729</f>
        <v>0</v>
      </c>
      <c r="H756" s="71">
        <f>Розрахунки!CB729</f>
        <v>0</v>
      </c>
      <c r="I756" s="77">
        <f t="shared" si="36"/>
        <v>14998.3</v>
      </c>
    </row>
    <row r="757" spans="1:9">
      <c r="A757" s="69" t="s">
        <v>1393</v>
      </c>
      <c r="B757" s="69" t="s">
        <v>21</v>
      </c>
      <c r="C757" s="69" t="s">
        <v>1527</v>
      </c>
      <c r="D757" s="70" t="s">
        <v>1528</v>
      </c>
      <c r="E757" s="71">
        <f>Розрахунки!BY730</f>
        <v>63059.199999999997</v>
      </c>
      <c r="F757" s="71">
        <f>Розрахунки!BZ730</f>
        <v>0</v>
      </c>
      <c r="G757" s="71">
        <f>Розрахунки!CA730</f>
        <v>0</v>
      </c>
      <c r="H757" s="71">
        <f>Розрахунки!CB730</f>
        <v>0</v>
      </c>
      <c r="I757" s="77">
        <f t="shared" si="36"/>
        <v>63059.199999999997</v>
      </c>
    </row>
    <row r="758" spans="1:9">
      <c r="A758" s="69" t="s">
        <v>1393</v>
      </c>
      <c r="B758" s="69" t="s">
        <v>78</v>
      </c>
      <c r="C758" s="69" t="s">
        <v>1529</v>
      </c>
      <c r="D758" s="70" t="s">
        <v>1530</v>
      </c>
      <c r="E758" s="71">
        <f>Розрахунки!BY731</f>
        <v>213224.1</v>
      </c>
      <c r="F758" s="71">
        <f>Розрахунки!BZ731</f>
        <v>0</v>
      </c>
      <c r="G758" s="71">
        <f>Розрахунки!CA731</f>
        <v>0</v>
      </c>
      <c r="H758" s="71">
        <f>Розрахунки!CB731</f>
        <v>0</v>
      </c>
      <c r="I758" s="77">
        <f t="shared" si="36"/>
        <v>213224.1</v>
      </c>
    </row>
    <row r="759" spans="1:9">
      <c r="A759" s="69" t="s">
        <v>1393</v>
      </c>
      <c r="B759" s="69" t="s">
        <v>24</v>
      </c>
      <c r="C759" s="69" t="s">
        <v>1531</v>
      </c>
      <c r="D759" s="70" t="s">
        <v>1532</v>
      </c>
      <c r="E759" s="71">
        <f>Розрахунки!BY732</f>
        <v>45326.400000000001</v>
      </c>
      <c r="F759" s="71">
        <f>Розрахунки!BZ732</f>
        <v>0</v>
      </c>
      <c r="G759" s="71">
        <f>Розрахунки!CA732</f>
        <v>0</v>
      </c>
      <c r="H759" s="71">
        <f>Розрахунки!CB732</f>
        <v>0</v>
      </c>
      <c r="I759" s="77">
        <f t="shared" si="36"/>
        <v>45326.400000000001</v>
      </c>
    </row>
    <row r="760" spans="1:9">
      <c r="A760" s="69" t="s">
        <v>1393</v>
      </c>
      <c r="B760" s="69" t="s">
        <v>29</v>
      </c>
      <c r="C760" s="69" t="s">
        <v>1533</v>
      </c>
      <c r="D760" s="70" t="s">
        <v>1534</v>
      </c>
      <c r="E760" s="71">
        <f>Розрахунки!BY733</f>
        <v>48135</v>
      </c>
      <c r="F760" s="71">
        <f>Розрахунки!BZ733</f>
        <v>0</v>
      </c>
      <c r="G760" s="71">
        <f>Розрахунки!CA733</f>
        <v>0</v>
      </c>
      <c r="H760" s="71">
        <f>Розрахунки!CB733</f>
        <v>0</v>
      </c>
      <c r="I760" s="77">
        <f t="shared" si="36"/>
        <v>48135</v>
      </c>
    </row>
    <row r="761" spans="1:9">
      <c r="A761" s="69" t="s">
        <v>1393</v>
      </c>
      <c r="B761" s="69" t="s">
        <v>78</v>
      </c>
      <c r="C761" s="69" t="s">
        <v>1535</v>
      </c>
      <c r="D761" s="70" t="s">
        <v>1536</v>
      </c>
      <c r="E761" s="71">
        <f>Розрахунки!BY734</f>
        <v>66101</v>
      </c>
      <c r="F761" s="71">
        <f>Розрахунки!BZ734</f>
        <v>0</v>
      </c>
      <c r="G761" s="71">
        <f>Розрахунки!CA734</f>
        <v>0</v>
      </c>
      <c r="H761" s="71">
        <f>Розрахунки!CB734</f>
        <v>0</v>
      </c>
      <c r="I761" s="77">
        <f t="shared" si="36"/>
        <v>66101</v>
      </c>
    </row>
    <row r="762" spans="1:9">
      <c r="A762" s="69" t="s">
        <v>1393</v>
      </c>
      <c r="B762" s="69" t="s">
        <v>21</v>
      </c>
      <c r="C762" s="69" t="s">
        <v>1537</v>
      </c>
      <c r="D762" s="70" t="s">
        <v>1538</v>
      </c>
      <c r="E762" s="71">
        <f>Розрахунки!BY735</f>
        <v>85788.800000000003</v>
      </c>
      <c r="F762" s="71">
        <f>Розрахунки!BZ735</f>
        <v>0</v>
      </c>
      <c r="G762" s="71">
        <f>Розрахунки!CA735</f>
        <v>0</v>
      </c>
      <c r="H762" s="71">
        <f>Розрахунки!CB735</f>
        <v>0</v>
      </c>
      <c r="I762" s="77">
        <f t="shared" si="36"/>
        <v>85788.800000000003</v>
      </c>
    </row>
    <row r="763" spans="1:9">
      <c r="A763" s="69" t="s">
        <v>1393</v>
      </c>
      <c r="B763" s="69" t="s">
        <v>21</v>
      </c>
      <c r="C763" s="69" t="s">
        <v>1539</v>
      </c>
      <c r="D763" s="70" t="s">
        <v>1540</v>
      </c>
      <c r="E763" s="71">
        <f>Розрахунки!BY736</f>
        <v>49176.800000000003</v>
      </c>
      <c r="F763" s="71">
        <f>Розрахунки!BZ736</f>
        <v>0</v>
      </c>
      <c r="G763" s="71">
        <f>Розрахунки!CA736</f>
        <v>0</v>
      </c>
      <c r="H763" s="71">
        <f>Розрахунки!CB736</f>
        <v>0</v>
      </c>
      <c r="I763" s="77">
        <f t="shared" si="36"/>
        <v>49176.800000000003</v>
      </c>
    </row>
    <row r="764" spans="1:9">
      <c r="A764" s="69" t="s">
        <v>1393</v>
      </c>
      <c r="B764" s="69" t="s">
        <v>78</v>
      </c>
      <c r="C764" s="69" t="s">
        <v>1541</v>
      </c>
      <c r="D764" s="70" t="s">
        <v>1542</v>
      </c>
      <c r="E764" s="71">
        <f>Розрахунки!BY737</f>
        <v>162260.5</v>
      </c>
      <c r="F764" s="71">
        <f>Розрахунки!BZ737</f>
        <v>0</v>
      </c>
      <c r="G764" s="71">
        <f>Розрахунки!CA737</f>
        <v>0</v>
      </c>
      <c r="H764" s="71">
        <f>Розрахунки!CB737</f>
        <v>0</v>
      </c>
      <c r="I764" s="77">
        <f t="shared" si="36"/>
        <v>162260.5</v>
      </c>
    </row>
    <row r="765" spans="1:9">
      <c r="A765" s="69" t="s">
        <v>1393</v>
      </c>
      <c r="B765" s="69" t="s">
        <v>21</v>
      </c>
      <c r="C765" s="69" t="s">
        <v>1543</v>
      </c>
      <c r="D765" s="70" t="s">
        <v>1544</v>
      </c>
      <c r="E765" s="71">
        <f>Розрахунки!BY738</f>
        <v>163520</v>
      </c>
      <c r="F765" s="71">
        <f>Розрахунки!BZ738</f>
        <v>0</v>
      </c>
      <c r="G765" s="71">
        <f>Розрахунки!CA738</f>
        <v>0</v>
      </c>
      <c r="H765" s="71">
        <f>Розрахунки!CB738</f>
        <v>0</v>
      </c>
      <c r="I765" s="77">
        <f t="shared" si="36"/>
        <v>163520</v>
      </c>
    </row>
    <row r="766" spans="1:9">
      <c r="A766" s="69" t="s">
        <v>1545</v>
      </c>
      <c r="B766" s="69" t="s">
        <v>12</v>
      </c>
      <c r="C766" s="69" t="s">
        <v>1546</v>
      </c>
      <c r="D766" s="70" t="s">
        <v>1547</v>
      </c>
      <c r="E766" s="75">
        <f>SUM(E767:E768)</f>
        <v>2449088.0000000005</v>
      </c>
      <c r="F766" s="75">
        <f t="shared" ref="F766:I766" si="37">SUM(F767:F768)</f>
        <v>69393.100000000006</v>
      </c>
      <c r="G766" s="75">
        <f t="shared" si="37"/>
        <v>19048.3</v>
      </c>
      <c r="H766" s="75">
        <f t="shared" si="37"/>
        <v>45332.6</v>
      </c>
      <c r="I766" s="75">
        <f t="shared" si="37"/>
        <v>2582862.0000000009</v>
      </c>
    </row>
    <row r="767" spans="1:9">
      <c r="A767" s="69" t="s">
        <v>1545</v>
      </c>
      <c r="B767" s="69" t="s">
        <v>15</v>
      </c>
      <c r="C767" s="69" t="s">
        <v>1548</v>
      </c>
      <c r="D767" s="70" t="s">
        <v>1549</v>
      </c>
      <c r="E767" s="71">
        <f>Розрахунки!BY739</f>
        <v>203276.79999999999</v>
      </c>
      <c r="F767" s="71">
        <f>Розрахунки!BZ739</f>
        <v>44446</v>
      </c>
      <c r="G767" s="71">
        <f>Розрахунки!CA739</f>
        <v>19048.3</v>
      </c>
      <c r="H767" s="71">
        <f>Розрахунки!CB739</f>
        <v>45332.6</v>
      </c>
      <c r="I767" s="77">
        <f t="shared" si="36"/>
        <v>312103.69999999995</v>
      </c>
    </row>
    <row r="768" spans="1:9">
      <c r="A768" s="69" t="s">
        <v>1545</v>
      </c>
      <c r="B768" s="69" t="s">
        <v>18</v>
      </c>
      <c r="C768" s="69" t="s">
        <v>1550</v>
      </c>
      <c r="D768" s="70" t="s">
        <v>1551</v>
      </c>
      <c r="E768" s="78">
        <f>SUM(E769:E820)</f>
        <v>2245811.2000000007</v>
      </c>
      <c r="F768" s="78">
        <f t="shared" ref="F768:H768" si="38">SUM(F769:F820)</f>
        <v>24947.1</v>
      </c>
      <c r="G768" s="78">
        <f t="shared" si="38"/>
        <v>0</v>
      </c>
      <c r="H768" s="78">
        <f t="shared" si="38"/>
        <v>0</v>
      </c>
      <c r="I768" s="77">
        <f t="shared" si="36"/>
        <v>2270758.3000000007</v>
      </c>
    </row>
    <row r="769" spans="1:9">
      <c r="A769" s="69" t="s">
        <v>1545</v>
      </c>
      <c r="B769" s="69" t="s">
        <v>24</v>
      </c>
      <c r="C769" s="69" t="s">
        <v>1552</v>
      </c>
      <c r="D769" s="70" t="s">
        <v>1553</v>
      </c>
      <c r="E769" s="71">
        <f>Розрахунки!BY740</f>
        <v>23196.5</v>
      </c>
      <c r="F769" s="71">
        <f>Розрахунки!BZ740</f>
        <v>0</v>
      </c>
      <c r="G769" s="71">
        <f>Розрахунки!CA740</f>
        <v>0</v>
      </c>
      <c r="H769" s="71">
        <f>Розрахунки!CB740</f>
        <v>0</v>
      </c>
      <c r="I769" s="77">
        <f t="shared" si="36"/>
        <v>23196.5</v>
      </c>
    </row>
    <row r="770" spans="1:9">
      <c r="A770" s="69" t="s">
        <v>1545</v>
      </c>
      <c r="B770" s="69" t="s">
        <v>21</v>
      </c>
      <c r="C770" s="69" t="s">
        <v>1554</v>
      </c>
      <c r="D770" s="70" t="s">
        <v>1555</v>
      </c>
      <c r="E770" s="71">
        <f>Розрахунки!BY741</f>
        <v>57261.9</v>
      </c>
      <c r="F770" s="71">
        <f>Розрахунки!BZ741</f>
        <v>0</v>
      </c>
      <c r="G770" s="71">
        <f>Розрахунки!CA741</f>
        <v>0</v>
      </c>
      <c r="H770" s="71">
        <f>Розрахунки!CB741</f>
        <v>0</v>
      </c>
      <c r="I770" s="77">
        <f t="shared" si="36"/>
        <v>57261.9</v>
      </c>
    </row>
    <row r="771" spans="1:9">
      <c r="A771" s="69" t="s">
        <v>1545</v>
      </c>
      <c r="B771" s="69" t="s">
        <v>29</v>
      </c>
      <c r="C771" s="69" t="s">
        <v>1556</v>
      </c>
      <c r="D771" s="70" t="s">
        <v>469</v>
      </c>
      <c r="E771" s="71">
        <f>Розрахунки!BY742</f>
        <v>22504.3</v>
      </c>
      <c r="F771" s="71">
        <f>Розрахунки!BZ742</f>
        <v>0</v>
      </c>
      <c r="G771" s="71">
        <f>Розрахунки!CA742</f>
        <v>0</v>
      </c>
      <c r="H771" s="71">
        <f>Розрахунки!CB742</f>
        <v>0</v>
      </c>
      <c r="I771" s="77">
        <f t="shared" si="36"/>
        <v>22504.3</v>
      </c>
    </row>
    <row r="772" spans="1:9">
      <c r="A772" s="69" t="s">
        <v>1545</v>
      </c>
      <c r="B772" s="69" t="s">
        <v>29</v>
      </c>
      <c r="C772" s="69" t="s">
        <v>1557</v>
      </c>
      <c r="D772" s="70" t="s">
        <v>1558</v>
      </c>
      <c r="E772" s="71">
        <f>Розрахунки!BY743</f>
        <v>53124.7</v>
      </c>
      <c r="F772" s="71">
        <f>Розрахунки!BZ743</f>
        <v>0</v>
      </c>
      <c r="G772" s="71">
        <f>Розрахунки!CA743</f>
        <v>0</v>
      </c>
      <c r="H772" s="71">
        <f>Розрахунки!CB743</f>
        <v>0</v>
      </c>
      <c r="I772" s="77">
        <f t="shared" si="36"/>
        <v>53124.7</v>
      </c>
    </row>
    <row r="773" spans="1:9">
      <c r="A773" s="69" t="s">
        <v>1545</v>
      </c>
      <c r="B773" s="69" t="s">
        <v>29</v>
      </c>
      <c r="C773" s="69" t="s">
        <v>1559</v>
      </c>
      <c r="D773" s="70" t="s">
        <v>1560</v>
      </c>
      <c r="E773" s="71">
        <f>Розрахунки!BY744</f>
        <v>36035.699999999997</v>
      </c>
      <c r="F773" s="71">
        <f>Розрахунки!BZ744</f>
        <v>0</v>
      </c>
      <c r="G773" s="71">
        <f>Розрахунки!CA744</f>
        <v>0</v>
      </c>
      <c r="H773" s="71">
        <f>Розрахунки!CB744</f>
        <v>0</v>
      </c>
      <c r="I773" s="77">
        <f t="shared" si="36"/>
        <v>36035.699999999997</v>
      </c>
    </row>
    <row r="774" spans="1:9">
      <c r="A774" s="69" t="s">
        <v>1545</v>
      </c>
      <c r="B774" s="69" t="s">
        <v>29</v>
      </c>
      <c r="C774" s="69" t="s">
        <v>1561</v>
      </c>
      <c r="D774" s="70" t="s">
        <v>1562</v>
      </c>
      <c r="E774" s="71">
        <f>Розрахунки!BY745</f>
        <v>42995.6</v>
      </c>
      <c r="F774" s="71">
        <f>Розрахунки!BZ745</f>
        <v>0</v>
      </c>
      <c r="G774" s="71">
        <f>Розрахунки!CA745</f>
        <v>0</v>
      </c>
      <c r="H774" s="71">
        <f>Розрахунки!CB745</f>
        <v>0</v>
      </c>
      <c r="I774" s="77">
        <f t="shared" ref="I774:I837" si="39">SUM(E774:H774)</f>
        <v>42995.6</v>
      </c>
    </row>
    <row r="775" spans="1:9">
      <c r="A775" s="69" t="s">
        <v>1545</v>
      </c>
      <c r="B775" s="69" t="s">
        <v>29</v>
      </c>
      <c r="C775" s="69" t="s">
        <v>1563</v>
      </c>
      <c r="D775" s="70" t="s">
        <v>1564</v>
      </c>
      <c r="E775" s="71">
        <f>Розрахунки!BY746</f>
        <v>20873.599999999999</v>
      </c>
      <c r="F775" s="71">
        <f>Розрахунки!BZ746</f>
        <v>0</v>
      </c>
      <c r="G775" s="71">
        <f>Розрахунки!CA746</f>
        <v>0</v>
      </c>
      <c r="H775" s="71">
        <f>Розрахунки!CB746</f>
        <v>0</v>
      </c>
      <c r="I775" s="77">
        <f t="shared" si="39"/>
        <v>20873.599999999999</v>
      </c>
    </row>
    <row r="776" spans="1:9">
      <c r="A776" s="69" t="s">
        <v>1545</v>
      </c>
      <c r="B776" s="69" t="s">
        <v>24</v>
      </c>
      <c r="C776" s="69" t="s">
        <v>1565</v>
      </c>
      <c r="D776" s="70" t="s">
        <v>1566</v>
      </c>
      <c r="E776" s="71">
        <f>Розрахунки!BY747</f>
        <v>28761.5</v>
      </c>
      <c r="F776" s="71">
        <f>Розрахунки!BZ747</f>
        <v>0</v>
      </c>
      <c r="G776" s="71">
        <f>Розрахунки!CA747</f>
        <v>0</v>
      </c>
      <c r="H776" s="71">
        <f>Розрахунки!CB747</f>
        <v>0</v>
      </c>
      <c r="I776" s="77">
        <f t="shared" si="39"/>
        <v>28761.5</v>
      </c>
    </row>
    <row r="777" spans="1:9">
      <c r="A777" s="69" t="s">
        <v>1545</v>
      </c>
      <c r="B777" s="69" t="s">
        <v>24</v>
      </c>
      <c r="C777" s="69" t="s">
        <v>1567</v>
      </c>
      <c r="D777" s="70" t="s">
        <v>1568</v>
      </c>
      <c r="E777" s="71">
        <f>Розрахунки!BY748</f>
        <v>22838</v>
      </c>
      <c r="F777" s="71">
        <f>Розрахунки!BZ748</f>
        <v>0</v>
      </c>
      <c r="G777" s="71">
        <f>Розрахунки!CA748</f>
        <v>0</v>
      </c>
      <c r="H777" s="71">
        <f>Розрахунки!CB748</f>
        <v>0</v>
      </c>
      <c r="I777" s="77">
        <f t="shared" si="39"/>
        <v>22838</v>
      </c>
    </row>
    <row r="778" spans="1:9">
      <c r="A778" s="69" t="s">
        <v>1545</v>
      </c>
      <c r="B778" s="69" t="s">
        <v>24</v>
      </c>
      <c r="C778" s="69" t="s">
        <v>1569</v>
      </c>
      <c r="D778" s="70" t="s">
        <v>1570</v>
      </c>
      <c r="E778" s="71">
        <f>Розрахунки!BY749</f>
        <v>19706.400000000001</v>
      </c>
      <c r="F778" s="71">
        <f>Розрахунки!BZ749</f>
        <v>0</v>
      </c>
      <c r="G778" s="71">
        <f>Розрахунки!CA749</f>
        <v>0</v>
      </c>
      <c r="H778" s="71">
        <f>Розрахунки!CB749</f>
        <v>0</v>
      </c>
      <c r="I778" s="77">
        <f t="shared" si="39"/>
        <v>19706.400000000001</v>
      </c>
    </row>
    <row r="779" spans="1:9">
      <c r="A779" s="69" t="s">
        <v>1545</v>
      </c>
      <c r="B779" s="69" t="s">
        <v>24</v>
      </c>
      <c r="C779" s="69" t="s">
        <v>1571</v>
      </c>
      <c r="D779" s="70" t="s">
        <v>1572</v>
      </c>
      <c r="E779" s="71">
        <f>Розрахунки!BY750</f>
        <v>17710.8</v>
      </c>
      <c r="F779" s="71">
        <f>Розрахунки!BZ750</f>
        <v>0</v>
      </c>
      <c r="G779" s="71">
        <f>Розрахунки!CA750</f>
        <v>0</v>
      </c>
      <c r="H779" s="71">
        <f>Розрахунки!CB750</f>
        <v>0</v>
      </c>
      <c r="I779" s="77">
        <f t="shared" si="39"/>
        <v>17710.8</v>
      </c>
    </row>
    <row r="780" spans="1:9">
      <c r="A780" s="69" t="s">
        <v>1545</v>
      </c>
      <c r="B780" s="69" t="s">
        <v>24</v>
      </c>
      <c r="C780" s="69" t="s">
        <v>1573</v>
      </c>
      <c r="D780" s="70" t="s">
        <v>1574</v>
      </c>
      <c r="E780" s="71">
        <f>Розрахунки!BY751</f>
        <v>22496.6</v>
      </c>
      <c r="F780" s="71">
        <f>Розрахунки!BZ751</f>
        <v>0</v>
      </c>
      <c r="G780" s="71">
        <f>Розрахунки!CA751</f>
        <v>0</v>
      </c>
      <c r="H780" s="71">
        <f>Розрахунки!CB751</f>
        <v>0</v>
      </c>
      <c r="I780" s="77">
        <f t="shared" si="39"/>
        <v>22496.6</v>
      </c>
    </row>
    <row r="781" spans="1:9">
      <c r="A781" s="69" t="s">
        <v>1545</v>
      </c>
      <c r="B781" s="69" t="s">
        <v>24</v>
      </c>
      <c r="C781" s="69" t="s">
        <v>1575</v>
      </c>
      <c r="D781" s="70" t="s">
        <v>1576</v>
      </c>
      <c r="E781" s="71">
        <f>Розрахунки!BY752</f>
        <v>27865.5</v>
      </c>
      <c r="F781" s="71">
        <f>Розрахунки!BZ752</f>
        <v>0</v>
      </c>
      <c r="G781" s="71">
        <f>Розрахунки!CA752</f>
        <v>0</v>
      </c>
      <c r="H781" s="71">
        <f>Розрахунки!CB752</f>
        <v>0</v>
      </c>
      <c r="I781" s="77">
        <f t="shared" si="39"/>
        <v>27865.5</v>
      </c>
    </row>
    <row r="782" spans="1:9">
      <c r="A782" s="69" t="s">
        <v>1545</v>
      </c>
      <c r="B782" s="69" t="s">
        <v>24</v>
      </c>
      <c r="C782" s="69" t="s">
        <v>1577</v>
      </c>
      <c r="D782" s="70" t="s">
        <v>1578</v>
      </c>
      <c r="E782" s="71">
        <f>Розрахунки!BY753</f>
        <v>17678.2</v>
      </c>
      <c r="F782" s="71">
        <f>Розрахунки!BZ753</f>
        <v>0</v>
      </c>
      <c r="G782" s="71">
        <f>Розрахунки!CA753</f>
        <v>0</v>
      </c>
      <c r="H782" s="71">
        <f>Розрахунки!CB753</f>
        <v>0</v>
      </c>
      <c r="I782" s="77">
        <f t="shared" si="39"/>
        <v>17678.2</v>
      </c>
    </row>
    <row r="783" spans="1:9">
      <c r="A783" s="69" t="s">
        <v>1545</v>
      </c>
      <c r="B783" s="69" t="s">
        <v>24</v>
      </c>
      <c r="C783" s="69" t="s">
        <v>1579</v>
      </c>
      <c r="D783" s="70" t="s">
        <v>1580</v>
      </c>
      <c r="E783" s="71">
        <f>Розрахунки!BY754</f>
        <v>14346.7</v>
      </c>
      <c r="F783" s="71">
        <f>Розрахунки!BZ754</f>
        <v>0</v>
      </c>
      <c r="G783" s="71">
        <f>Розрахунки!CA754</f>
        <v>0</v>
      </c>
      <c r="H783" s="71">
        <f>Розрахунки!CB754</f>
        <v>0</v>
      </c>
      <c r="I783" s="77">
        <f t="shared" si="39"/>
        <v>14346.7</v>
      </c>
    </row>
    <row r="784" spans="1:9">
      <c r="A784" s="69" t="s">
        <v>1545</v>
      </c>
      <c r="B784" s="69" t="s">
        <v>24</v>
      </c>
      <c r="C784" s="69" t="s">
        <v>1581</v>
      </c>
      <c r="D784" s="70" t="s">
        <v>1582</v>
      </c>
      <c r="E784" s="71">
        <f>Розрахунки!BY755</f>
        <v>21003.5</v>
      </c>
      <c r="F784" s="71">
        <f>Розрахунки!BZ755</f>
        <v>0</v>
      </c>
      <c r="G784" s="71">
        <f>Розрахунки!CA755</f>
        <v>0</v>
      </c>
      <c r="H784" s="71">
        <f>Розрахунки!CB755</f>
        <v>0</v>
      </c>
      <c r="I784" s="77">
        <f t="shared" si="39"/>
        <v>21003.5</v>
      </c>
    </row>
    <row r="785" spans="1:9">
      <c r="A785" s="69" t="s">
        <v>1545</v>
      </c>
      <c r="B785" s="69" t="s">
        <v>24</v>
      </c>
      <c r="C785" s="69" t="s">
        <v>1583</v>
      </c>
      <c r="D785" s="70" t="s">
        <v>1584</v>
      </c>
      <c r="E785" s="71">
        <f>Розрахунки!BY756</f>
        <v>12634.2</v>
      </c>
      <c r="F785" s="71">
        <f>Розрахунки!BZ756</f>
        <v>0</v>
      </c>
      <c r="G785" s="71">
        <f>Розрахунки!CA756</f>
        <v>0</v>
      </c>
      <c r="H785" s="71">
        <f>Розрахунки!CB756</f>
        <v>0</v>
      </c>
      <c r="I785" s="77">
        <f t="shared" si="39"/>
        <v>12634.2</v>
      </c>
    </row>
    <row r="786" spans="1:9">
      <c r="A786" s="69" t="s">
        <v>1545</v>
      </c>
      <c r="B786" s="69" t="s">
        <v>24</v>
      </c>
      <c r="C786" s="69" t="s">
        <v>1585</v>
      </c>
      <c r="D786" s="70" t="s">
        <v>1586</v>
      </c>
      <c r="E786" s="71">
        <f>Розрахунки!BY757</f>
        <v>41470</v>
      </c>
      <c r="F786" s="71">
        <f>Розрахунки!BZ757</f>
        <v>0</v>
      </c>
      <c r="G786" s="71">
        <f>Розрахунки!CA757</f>
        <v>0</v>
      </c>
      <c r="H786" s="71">
        <f>Розрахунки!CB757</f>
        <v>0</v>
      </c>
      <c r="I786" s="77">
        <f t="shared" si="39"/>
        <v>41470</v>
      </c>
    </row>
    <row r="787" spans="1:9">
      <c r="A787" s="69" t="s">
        <v>1545</v>
      </c>
      <c r="B787" s="69" t="s">
        <v>24</v>
      </c>
      <c r="C787" s="69" t="s">
        <v>1587</v>
      </c>
      <c r="D787" s="70" t="s">
        <v>1588</v>
      </c>
      <c r="E787" s="71">
        <f>Розрахунки!BY758</f>
        <v>13119.2</v>
      </c>
      <c r="F787" s="71">
        <f>Розрахунки!BZ758</f>
        <v>0</v>
      </c>
      <c r="G787" s="71">
        <f>Розрахунки!CA758</f>
        <v>0</v>
      </c>
      <c r="H787" s="71">
        <f>Розрахунки!CB758</f>
        <v>0</v>
      </c>
      <c r="I787" s="77">
        <f t="shared" si="39"/>
        <v>13119.2</v>
      </c>
    </row>
    <row r="788" spans="1:9">
      <c r="A788" s="69" t="s">
        <v>1545</v>
      </c>
      <c r="B788" s="69" t="s">
        <v>29</v>
      </c>
      <c r="C788" s="69" t="s">
        <v>1589</v>
      </c>
      <c r="D788" s="70" t="s">
        <v>1590</v>
      </c>
      <c r="E788" s="71">
        <f>Розрахунки!BY759</f>
        <v>35873.9</v>
      </c>
      <c r="F788" s="71">
        <f>Розрахунки!BZ759</f>
        <v>0</v>
      </c>
      <c r="G788" s="71">
        <f>Розрахунки!CA759</f>
        <v>0</v>
      </c>
      <c r="H788" s="71">
        <f>Розрахунки!CB759</f>
        <v>0</v>
      </c>
      <c r="I788" s="77">
        <f t="shared" si="39"/>
        <v>35873.9</v>
      </c>
    </row>
    <row r="789" spans="1:9">
      <c r="A789" s="69" t="s">
        <v>1545</v>
      </c>
      <c r="B789" s="69" t="s">
        <v>24</v>
      </c>
      <c r="C789" s="69" t="s">
        <v>1591</v>
      </c>
      <c r="D789" s="70" t="s">
        <v>1592</v>
      </c>
      <c r="E789" s="71">
        <f>Розрахунки!BY760</f>
        <v>15069.6</v>
      </c>
      <c r="F789" s="71">
        <f>Розрахунки!BZ760</f>
        <v>0</v>
      </c>
      <c r="G789" s="71">
        <f>Розрахунки!CA760</f>
        <v>0</v>
      </c>
      <c r="H789" s="71">
        <f>Розрахунки!CB760</f>
        <v>0</v>
      </c>
      <c r="I789" s="77">
        <f t="shared" si="39"/>
        <v>15069.6</v>
      </c>
    </row>
    <row r="790" spans="1:9">
      <c r="A790" s="69" t="s">
        <v>1545</v>
      </c>
      <c r="B790" s="69" t="s">
        <v>24</v>
      </c>
      <c r="C790" s="69" t="s">
        <v>1593</v>
      </c>
      <c r="D790" s="70" t="s">
        <v>1594</v>
      </c>
      <c r="E790" s="71">
        <f>Розрахунки!BY761</f>
        <v>6598.2</v>
      </c>
      <c r="F790" s="71">
        <f>Розрахунки!BZ761</f>
        <v>0</v>
      </c>
      <c r="G790" s="71">
        <f>Розрахунки!CA761</f>
        <v>0</v>
      </c>
      <c r="H790" s="71">
        <f>Розрахунки!CB761</f>
        <v>0</v>
      </c>
      <c r="I790" s="77">
        <f t="shared" si="39"/>
        <v>6598.2</v>
      </c>
    </row>
    <row r="791" spans="1:9">
      <c r="A791" s="69" t="s">
        <v>1545</v>
      </c>
      <c r="B791" s="69" t="s">
        <v>29</v>
      </c>
      <c r="C791" s="69" t="s">
        <v>1595</v>
      </c>
      <c r="D791" s="70" t="s">
        <v>1596</v>
      </c>
      <c r="E791" s="71">
        <f>Розрахунки!BY762</f>
        <v>40449.9</v>
      </c>
      <c r="F791" s="71">
        <f>Розрахунки!BZ762</f>
        <v>0</v>
      </c>
      <c r="G791" s="71">
        <f>Розрахунки!CA762</f>
        <v>0</v>
      </c>
      <c r="H791" s="71">
        <f>Розрахунки!CB762</f>
        <v>0</v>
      </c>
      <c r="I791" s="77">
        <f t="shared" si="39"/>
        <v>40449.9</v>
      </c>
    </row>
    <row r="792" spans="1:9">
      <c r="A792" s="69" t="s">
        <v>1545</v>
      </c>
      <c r="B792" s="69" t="s">
        <v>24</v>
      </c>
      <c r="C792" s="69" t="s">
        <v>1597</v>
      </c>
      <c r="D792" s="70" t="s">
        <v>862</v>
      </c>
      <c r="E792" s="71">
        <f>Розрахунки!BY763</f>
        <v>10113.299999999999</v>
      </c>
      <c r="F792" s="71">
        <f>Розрахунки!BZ763</f>
        <v>0</v>
      </c>
      <c r="G792" s="71">
        <f>Розрахунки!CA763</f>
        <v>0</v>
      </c>
      <c r="H792" s="71">
        <f>Розрахунки!CB763</f>
        <v>0</v>
      </c>
      <c r="I792" s="77">
        <f t="shared" si="39"/>
        <v>10113.299999999999</v>
      </c>
    </row>
    <row r="793" spans="1:9">
      <c r="A793" s="69" t="s">
        <v>1545</v>
      </c>
      <c r="B793" s="69" t="s">
        <v>24</v>
      </c>
      <c r="C793" s="69" t="s">
        <v>1598</v>
      </c>
      <c r="D793" s="70" t="s">
        <v>1599</v>
      </c>
      <c r="E793" s="71">
        <f>Розрахунки!BY764</f>
        <v>14208</v>
      </c>
      <c r="F793" s="71">
        <f>Розрахунки!BZ764</f>
        <v>0</v>
      </c>
      <c r="G793" s="71">
        <f>Розрахунки!CA764</f>
        <v>0</v>
      </c>
      <c r="H793" s="71">
        <f>Розрахунки!CB764</f>
        <v>0</v>
      </c>
      <c r="I793" s="77">
        <f t="shared" si="39"/>
        <v>14208</v>
      </c>
    </row>
    <row r="794" spans="1:9">
      <c r="A794" s="69" t="s">
        <v>1545</v>
      </c>
      <c r="B794" s="69" t="s">
        <v>29</v>
      </c>
      <c r="C794" s="69" t="s">
        <v>1600</v>
      </c>
      <c r="D794" s="70" t="s">
        <v>1601</v>
      </c>
      <c r="E794" s="71">
        <f>Розрахунки!BY765</f>
        <v>26946.799999999999</v>
      </c>
      <c r="F794" s="71">
        <f>Розрахунки!BZ765</f>
        <v>0</v>
      </c>
      <c r="G794" s="71">
        <f>Розрахунки!CA765</f>
        <v>0</v>
      </c>
      <c r="H794" s="71">
        <f>Розрахунки!CB765</f>
        <v>0</v>
      </c>
      <c r="I794" s="77">
        <f t="shared" si="39"/>
        <v>26946.799999999999</v>
      </c>
    </row>
    <row r="795" spans="1:9">
      <c r="A795" s="69" t="s">
        <v>1545</v>
      </c>
      <c r="B795" s="69" t="s">
        <v>78</v>
      </c>
      <c r="C795" s="69" t="s">
        <v>1602</v>
      </c>
      <c r="D795" s="70" t="s">
        <v>1603</v>
      </c>
      <c r="E795" s="71">
        <f>Розрахунки!BY766</f>
        <v>82287.899999999994</v>
      </c>
      <c r="F795" s="71">
        <f>Розрахунки!BZ766</f>
        <v>0</v>
      </c>
      <c r="G795" s="71">
        <f>Розрахунки!CA766</f>
        <v>0</v>
      </c>
      <c r="H795" s="71">
        <f>Розрахунки!CB766</f>
        <v>0</v>
      </c>
      <c r="I795" s="77">
        <f t="shared" si="39"/>
        <v>82287.899999999994</v>
      </c>
    </row>
    <row r="796" spans="1:9">
      <c r="A796" s="69" t="s">
        <v>1545</v>
      </c>
      <c r="B796" s="69" t="s">
        <v>29</v>
      </c>
      <c r="C796" s="69" t="s">
        <v>1604</v>
      </c>
      <c r="D796" s="70" t="s">
        <v>1605</v>
      </c>
      <c r="E796" s="71">
        <f>Розрахунки!BY767</f>
        <v>47249.4</v>
      </c>
      <c r="F796" s="71">
        <f>Розрахунки!BZ767</f>
        <v>0</v>
      </c>
      <c r="G796" s="71">
        <f>Розрахунки!CA767</f>
        <v>0</v>
      </c>
      <c r="H796" s="71">
        <f>Розрахунки!CB767</f>
        <v>0</v>
      </c>
      <c r="I796" s="77">
        <f t="shared" si="39"/>
        <v>47249.4</v>
      </c>
    </row>
    <row r="797" spans="1:9">
      <c r="A797" s="69" t="s">
        <v>1545</v>
      </c>
      <c r="B797" s="69" t="s">
        <v>21</v>
      </c>
      <c r="C797" s="69" t="s">
        <v>1606</v>
      </c>
      <c r="D797" s="70" t="s">
        <v>1607</v>
      </c>
      <c r="E797" s="71">
        <f>Розрахунки!BY768</f>
        <v>38800.9</v>
      </c>
      <c r="F797" s="71">
        <f>Розрахунки!BZ768</f>
        <v>0</v>
      </c>
      <c r="G797" s="71">
        <f>Розрахунки!CA768</f>
        <v>0</v>
      </c>
      <c r="H797" s="71">
        <f>Розрахунки!CB768</f>
        <v>0</v>
      </c>
      <c r="I797" s="77">
        <f t="shared" si="39"/>
        <v>38800.9</v>
      </c>
    </row>
    <row r="798" spans="1:9">
      <c r="A798" s="69" t="s">
        <v>1545</v>
      </c>
      <c r="B798" s="69" t="s">
        <v>21</v>
      </c>
      <c r="C798" s="69" t="s">
        <v>1608</v>
      </c>
      <c r="D798" s="70" t="s">
        <v>1609</v>
      </c>
      <c r="E798" s="71">
        <f>Розрахунки!BY769</f>
        <v>41891</v>
      </c>
      <c r="F798" s="71">
        <f>Розрахунки!BZ769</f>
        <v>0</v>
      </c>
      <c r="G798" s="71">
        <f>Розрахунки!CA769</f>
        <v>0</v>
      </c>
      <c r="H798" s="71">
        <f>Розрахунки!CB769</f>
        <v>0</v>
      </c>
      <c r="I798" s="77">
        <f t="shared" si="39"/>
        <v>41891</v>
      </c>
    </row>
    <row r="799" spans="1:9">
      <c r="A799" s="69" t="s">
        <v>1545</v>
      </c>
      <c r="B799" s="69" t="s">
        <v>24</v>
      </c>
      <c r="C799" s="69" t="s">
        <v>1610</v>
      </c>
      <c r="D799" s="70" t="s">
        <v>1611</v>
      </c>
      <c r="E799" s="71">
        <f>Розрахунки!BY770</f>
        <v>16971.400000000001</v>
      </c>
      <c r="F799" s="71">
        <f>Розрахунки!BZ770</f>
        <v>0</v>
      </c>
      <c r="G799" s="71">
        <f>Розрахунки!CA770</f>
        <v>0</v>
      </c>
      <c r="H799" s="71">
        <f>Розрахунки!CB770</f>
        <v>0</v>
      </c>
      <c r="I799" s="77">
        <f t="shared" si="39"/>
        <v>16971.400000000001</v>
      </c>
    </row>
    <row r="800" spans="1:9">
      <c r="A800" s="69" t="s">
        <v>1545</v>
      </c>
      <c r="B800" s="69" t="s">
        <v>24</v>
      </c>
      <c r="C800" s="69" t="s">
        <v>1612</v>
      </c>
      <c r="D800" s="70" t="s">
        <v>1613</v>
      </c>
      <c r="E800" s="71">
        <f>Розрахунки!BY771</f>
        <v>19480.099999999999</v>
      </c>
      <c r="F800" s="71">
        <f>Розрахунки!BZ771</f>
        <v>0</v>
      </c>
      <c r="G800" s="71">
        <f>Розрахунки!CA771</f>
        <v>0</v>
      </c>
      <c r="H800" s="71">
        <f>Розрахунки!CB771</f>
        <v>0</v>
      </c>
      <c r="I800" s="77">
        <f t="shared" si="39"/>
        <v>19480.099999999999</v>
      </c>
    </row>
    <row r="801" spans="1:9">
      <c r="A801" s="69" t="s">
        <v>1545</v>
      </c>
      <c r="B801" s="69" t="s">
        <v>24</v>
      </c>
      <c r="C801" s="69" t="s">
        <v>1614</v>
      </c>
      <c r="D801" s="70" t="s">
        <v>1615</v>
      </c>
      <c r="E801" s="71">
        <f>Розрахунки!BY772</f>
        <v>23698.5</v>
      </c>
      <c r="F801" s="71">
        <f>Розрахунки!BZ772</f>
        <v>0</v>
      </c>
      <c r="G801" s="71">
        <f>Розрахунки!CA772</f>
        <v>0</v>
      </c>
      <c r="H801" s="71">
        <f>Розрахунки!CB772</f>
        <v>0</v>
      </c>
      <c r="I801" s="77">
        <f t="shared" si="39"/>
        <v>23698.5</v>
      </c>
    </row>
    <row r="802" spans="1:9">
      <c r="A802" s="69" t="s">
        <v>1545</v>
      </c>
      <c r="B802" s="69" t="s">
        <v>24</v>
      </c>
      <c r="C802" s="69" t="s">
        <v>1616</v>
      </c>
      <c r="D802" s="70" t="s">
        <v>1617</v>
      </c>
      <c r="E802" s="71">
        <f>Розрахунки!BY773</f>
        <v>17446.099999999999</v>
      </c>
      <c r="F802" s="71">
        <f>Розрахунки!BZ773</f>
        <v>0</v>
      </c>
      <c r="G802" s="71">
        <f>Розрахунки!CA773</f>
        <v>0</v>
      </c>
      <c r="H802" s="71">
        <f>Розрахунки!CB773</f>
        <v>0</v>
      </c>
      <c r="I802" s="77">
        <f t="shared" si="39"/>
        <v>17446.099999999999</v>
      </c>
    </row>
    <row r="803" spans="1:9">
      <c r="A803" s="69" t="s">
        <v>1545</v>
      </c>
      <c r="B803" s="69" t="s">
        <v>24</v>
      </c>
      <c r="C803" s="69" t="s">
        <v>1618</v>
      </c>
      <c r="D803" s="70" t="s">
        <v>1619</v>
      </c>
      <c r="E803" s="71">
        <f>Розрахунки!BY774</f>
        <v>17780</v>
      </c>
      <c r="F803" s="71">
        <f>Розрахунки!BZ774</f>
        <v>0</v>
      </c>
      <c r="G803" s="71">
        <f>Розрахунки!CA774</f>
        <v>0</v>
      </c>
      <c r="H803" s="71">
        <f>Розрахунки!CB774</f>
        <v>0</v>
      </c>
      <c r="I803" s="77">
        <f t="shared" si="39"/>
        <v>17780</v>
      </c>
    </row>
    <row r="804" spans="1:9">
      <c r="A804" s="69" t="s">
        <v>1545</v>
      </c>
      <c r="B804" s="69" t="s">
        <v>24</v>
      </c>
      <c r="C804" s="69" t="s">
        <v>1620</v>
      </c>
      <c r="D804" s="70" t="s">
        <v>1621</v>
      </c>
      <c r="E804" s="71">
        <f>Розрахунки!BY775</f>
        <v>11500.9</v>
      </c>
      <c r="F804" s="71">
        <f>Розрахунки!BZ775</f>
        <v>0</v>
      </c>
      <c r="G804" s="71">
        <f>Розрахунки!CA775</f>
        <v>0</v>
      </c>
      <c r="H804" s="71">
        <f>Розрахунки!CB775</f>
        <v>0</v>
      </c>
      <c r="I804" s="77">
        <f t="shared" si="39"/>
        <v>11500.9</v>
      </c>
    </row>
    <row r="805" spans="1:9" ht="31.5">
      <c r="A805" s="69" t="s">
        <v>1545</v>
      </c>
      <c r="B805" s="69" t="s">
        <v>24</v>
      </c>
      <c r="C805" s="69" t="s">
        <v>1622</v>
      </c>
      <c r="D805" s="70" t="s">
        <v>1623</v>
      </c>
      <c r="E805" s="71">
        <f>Розрахунки!BY776</f>
        <v>16714.3</v>
      </c>
      <c r="F805" s="71">
        <f>Розрахунки!BZ776</f>
        <v>0</v>
      </c>
      <c r="G805" s="71">
        <f>Розрахунки!CA776</f>
        <v>0</v>
      </c>
      <c r="H805" s="71">
        <f>Розрахунки!CB776</f>
        <v>0</v>
      </c>
      <c r="I805" s="77">
        <f t="shared" si="39"/>
        <v>16714.3</v>
      </c>
    </row>
    <row r="806" spans="1:9">
      <c r="A806" s="69" t="s">
        <v>1545</v>
      </c>
      <c r="B806" s="69" t="s">
        <v>29</v>
      </c>
      <c r="C806" s="69" t="s">
        <v>1624</v>
      </c>
      <c r="D806" s="70" t="s">
        <v>1625</v>
      </c>
      <c r="E806" s="71">
        <f>Розрахунки!BY777</f>
        <v>33377.699999999997</v>
      </c>
      <c r="F806" s="71">
        <f>Розрахунки!BZ777</f>
        <v>0</v>
      </c>
      <c r="G806" s="71">
        <f>Розрахунки!CA777</f>
        <v>0</v>
      </c>
      <c r="H806" s="71">
        <f>Розрахунки!CB777</f>
        <v>0</v>
      </c>
      <c r="I806" s="77">
        <f t="shared" si="39"/>
        <v>33377.699999999997</v>
      </c>
    </row>
    <row r="807" spans="1:9">
      <c r="A807" s="69" t="s">
        <v>1545</v>
      </c>
      <c r="B807" s="69" t="s">
        <v>29</v>
      </c>
      <c r="C807" s="69" t="s">
        <v>1626</v>
      </c>
      <c r="D807" s="70" t="s">
        <v>1627</v>
      </c>
      <c r="E807" s="71">
        <f>Розрахунки!BY778</f>
        <v>45678.3</v>
      </c>
      <c r="F807" s="71">
        <f>Розрахунки!BZ778</f>
        <v>0</v>
      </c>
      <c r="G807" s="71">
        <f>Розрахунки!CA778</f>
        <v>0</v>
      </c>
      <c r="H807" s="71">
        <f>Розрахунки!CB778</f>
        <v>0</v>
      </c>
      <c r="I807" s="77">
        <f t="shared" si="39"/>
        <v>45678.3</v>
      </c>
    </row>
    <row r="808" spans="1:9">
      <c r="A808" s="69" t="s">
        <v>1545</v>
      </c>
      <c r="B808" s="69" t="s">
        <v>29</v>
      </c>
      <c r="C808" s="69" t="s">
        <v>1628</v>
      </c>
      <c r="D808" s="70" t="s">
        <v>1629</v>
      </c>
      <c r="E808" s="71">
        <f>Розрахунки!BY779</f>
        <v>44738</v>
      </c>
      <c r="F808" s="71">
        <f>Розрахунки!BZ779</f>
        <v>0</v>
      </c>
      <c r="G808" s="71">
        <f>Розрахунки!CA779</f>
        <v>0</v>
      </c>
      <c r="H808" s="71">
        <f>Розрахунки!CB779</f>
        <v>0</v>
      </c>
      <c r="I808" s="77">
        <f t="shared" si="39"/>
        <v>44738</v>
      </c>
    </row>
    <row r="809" spans="1:9">
      <c r="A809" s="69" t="s">
        <v>1545</v>
      </c>
      <c r="B809" s="69" t="s">
        <v>24</v>
      </c>
      <c r="C809" s="69" t="s">
        <v>1630</v>
      </c>
      <c r="D809" s="70" t="s">
        <v>1631</v>
      </c>
      <c r="E809" s="71">
        <f>Розрахунки!BY780</f>
        <v>28555.5</v>
      </c>
      <c r="F809" s="71">
        <f>Розрахунки!BZ780</f>
        <v>0</v>
      </c>
      <c r="G809" s="71">
        <f>Розрахунки!CA780</f>
        <v>0</v>
      </c>
      <c r="H809" s="71">
        <f>Розрахунки!CB780</f>
        <v>0</v>
      </c>
      <c r="I809" s="77">
        <f t="shared" si="39"/>
        <v>28555.5</v>
      </c>
    </row>
    <row r="810" spans="1:9">
      <c r="A810" s="69" t="s">
        <v>1545</v>
      </c>
      <c r="B810" s="69" t="s">
        <v>24</v>
      </c>
      <c r="C810" s="69" t="s">
        <v>1632</v>
      </c>
      <c r="D810" s="70" t="s">
        <v>931</v>
      </c>
      <c r="E810" s="71">
        <f>Розрахунки!BY781</f>
        <v>29666.7</v>
      </c>
      <c r="F810" s="71">
        <f>Розрахунки!BZ781</f>
        <v>0</v>
      </c>
      <c r="G810" s="71">
        <f>Розрахунки!CA781</f>
        <v>0</v>
      </c>
      <c r="H810" s="71">
        <f>Розрахунки!CB781</f>
        <v>0</v>
      </c>
      <c r="I810" s="77">
        <f t="shared" si="39"/>
        <v>29666.7</v>
      </c>
    </row>
    <row r="811" spans="1:9">
      <c r="A811" s="69" t="s">
        <v>1545</v>
      </c>
      <c r="B811" s="69" t="s">
        <v>29</v>
      </c>
      <c r="C811" s="69" t="s">
        <v>1633</v>
      </c>
      <c r="D811" s="70" t="s">
        <v>1634</v>
      </c>
      <c r="E811" s="71">
        <f>Розрахунки!BY782</f>
        <v>61382.7</v>
      </c>
      <c r="F811" s="71">
        <f>Розрахунки!BZ782</f>
        <v>0</v>
      </c>
      <c r="G811" s="71">
        <f>Розрахунки!CA782</f>
        <v>0</v>
      </c>
      <c r="H811" s="71">
        <f>Розрахунки!CB782</f>
        <v>0</v>
      </c>
      <c r="I811" s="77">
        <f t="shared" si="39"/>
        <v>61382.7</v>
      </c>
    </row>
    <row r="812" spans="1:9">
      <c r="A812" s="69" t="s">
        <v>1545</v>
      </c>
      <c r="B812" s="69" t="s">
        <v>78</v>
      </c>
      <c r="C812" s="69" t="s">
        <v>1635</v>
      </c>
      <c r="D812" s="70" t="s">
        <v>1636</v>
      </c>
      <c r="E812" s="71">
        <f>Розрахунки!BY783</f>
        <v>679424.6</v>
      </c>
      <c r="F812" s="71">
        <f>Розрахунки!BZ783</f>
        <v>24947.1</v>
      </c>
      <c r="G812" s="71">
        <f>Розрахунки!CA783</f>
        <v>0</v>
      </c>
      <c r="H812" s="71">
        <f>Розрахунки!CB783</f>
        <v>0</v>
      </c>
      <c r="I812" s="77">
        <f t="shared" si="39"/>
        <v>704371.7</v>
      </c>
    </row>
    <row r="813" spans="1:9">
      <c r="A813" s="69" t="s">
        <v>1545</v>
      </c>
      <c r="B813" s="69" t="s">
        <v>21</v>
      </c>
      <c r="C813" s="69" t="s">
        <v>1637</v>
      </c>
      <c r="D813" s="70" t="s">
        <v>1638</v>
      </c>
      <c r="E813" s="71">
        <f>Розрахунки!BY784</f>
        <v>41657.800000000003</v>
      </c>
      <c r="F813" s="71">
        <f>Розрахунки!BZ784</f>
        <v>0</v>
      </c>
      <c r="G813" s="71">
        <f>Розрахунки!CA784</f>
        <v>0</v>
      </c>
      <c r="H813" s="71">
        <f>Розрахунки!CB784</f>
        <v>0</v>
      </c>
      <c r="I813" s="77">
        <f t="shared" si="39"/>
        <v>41657.800000000003</v>
      </c>
    </row>
    <row r="814" spans="1:9">
      <c r="A814" s="69" t="s">
        <v>1545</v>
      </c>
      <c r="B814" s="69" t="s">
        <v>78</v>
      </c>
      <c r="C814" s="69" t="s">
        <v>1639</v>
      </c>
      <c r="D814" s="70" t="s">
        <v>1640</v>
      </c>
      <c r="E814" s="71">
        <f>Розрахунки!BY785</f>
        <v>23112.2</v>
      </c>
      <c r="F814" s="71">
        <f>Розрахунки!BZ785</f>
        <v>0</v>
      </c>
      <c r="G814" s="71">
        <f>Розрахунки!CA785</f>
        <v>0</v>
      </c>
      <c r="H814" s="71">
        <f>Розрахунки!CB785</f>
        <v>0</v>
      </c>
      <c r="I814" s="77">
        <f t="shared" si="39"/>
        <v>23112.2</v>
      </c>
    </row>
    <row r="815" spans="1:9">
      <c r="A815" s="69" t="s">
        <v>1545</v>
      </c>
      <c r="B815" s="69" t="s">
        <v>78</v>
      </c>
      <c r="C815" s="69" t="s">
        <v>1641</v>
      </c>
      <c r="D815" s="70" t="s">
        <v>1642</v>
      </c>
      <c r="E815" s="71">
        <f>Розрахунки!BY786</f>
        <v>109038.3</v>
      </c>
      <c r="F815" s="71">
        <f>Розрахунки!BZ786</f>
        <v>0</v>
      </c>
      <c r="G815" s="71">
        <f>Розрахунки!CA786</f>
        <v>0</v>
      </c>
      <c r="H815" s="71">
        <f>Розрахунки!CB786</f>
        <v>0</v>
      </c>
      <c r="I815" s="77">
        <f t="shared" si="39"/>
        <v>109038.3</v>
      </c>
    </row>
    <row r="816" spans="1:9">
      <c r="A816" s="69" t="s">
        <v>1545</v>
      </c>
      <c r="B816" s="69" t="s">
        <v>29</v>
      </c>
      <c r="C816" s="69" t="s">
        <v>1643</v>
      </c>
      <c r="D816" s="70" t="s">
        <v>1644</v>
      </c>
      <c r="E816" s="71">
        <f>Розрахунки!BY787</f>
        <v>20147</v>
      </c>
      <c r="F816" s="71">
        <f>Розрахунки!BZ787</f>
        <v>0</v>
      </c>
      <c r="G816" s="71">
        <f>Розрахунки!CA787</f>
        <v>0</v>
      </c>
      <c r="H816" s="71">
        <f>Розрахунки!CB787</f>
        <v>0</v>
      </c>
      <c r="I816" s="77">
        <f t="shared" si="39"/>
        <v>20147</v>
      </c>
    </row>
    <row r="817" spans="1:9">
      <c r="A817" s="69" t="s">
        <v>1545</v>
      </c>
      <c r="B817" s="69" t="s">
        <v>24</v>
      </c>
      <c r="C817" s="69" t="s">
        <v>1645</v>
      </c>
      <c r="D817" s="70" t="s">
        <v>1646</v>
      </c>
      <c r="E817" s="71">
        <f>Розрахунки!BY788</f>
        <v>16110.5</v>
      </c>
      <c r="F817" s="71">
        <f>Розрахунки!BZ788</f>
        <v>0</v>
      </c>
      <c r="G817" s="71">
        <f>Розрахунки!CA788</f>
        <v>0</v>
      </c>
      <c r="H817" s="71">
        <f>Розрахунки!CB788</f>
        <v>0</v>
      </c>
      <c r="I817" s="77">
        <f t="shared" si="39"/>
        <v>16110.5</v>
      </c>
    </row>
    <row r="818" spans="1:9">
      <c r="A818" s="69" t="s">
        <v>1545</v>
      </c>
      <c r="B818" s="69" t="s">
        <v>24</v>
      </c>
      <c r="C818" s="69" t="s">
        <v>1647</v>
      </c>
      <c r="D818" s="70" t="s">
        <v>1648</v>
      </c>
      <c r="E818" s="71">
        <f>Розрахунки!BY789</f>
        <v>17057.400000000001</v>
      </c>
      <c r="F818" s="71">
        <f>Розрахунки!BZ789</f>
        <v>0</v>
      </c>
      <c r="G818" s="71">
        <f>Розрахунки!CA789</f>
        <v>0</v>
      </c>
      <c r="H818" s="71">
        <f>Розрахунки!CB789</f>
        <v>0</v>
      </c>
      <c r="I818" s="77">
        <f t="shared" si="39"/>
        <v>17057.400000000001</v>
      </c>
    </row>
    <row r="819" spans="1:9">
      <c r="A819" s="69" t="s">
        <v>1545</v>
      </c>
      <c r="B819" s="69" t="s">
        <v>24</v>
      </c>
      <c r="C819" s="69" t="s">
        <v>1649</v>
      </c>
      <c r="D819" s="70" t="s">
        <v>1650</v>
      </c>
      <c r="E819" s="71">
        <f>Розрахунки!BY790</f>
        <v>28718.2</v>
      </c>
      <c r="F819" s="71">
        <f>Розрахунки!BZ790</f>
        <v>0</v>
      </c>
      <c r="G819" s="71">
        <f>Розрахунки!CA790</f>
        <v>0</v>
      </c>
      <c r="H819" s="71">
        <f>Розрахунки!CB790</f>
        <v>0</v>
      </c>
      <c r="I819" s="77">
        <f t="shared" si="39"/>
        <v>28718.2</v>
      </c>
    </row>
    <row r="820" spans="1:9">
      <c r="A820" s="69" t="s">
        <v>1545</v>
      </c>
      <c r="B820" s="69" t="s">
        <v>78</v>
      </c>
      <c r="C820" s="69" t="s">
        <v>1651</v>
      </c>
      <c r="D820" s="70" t="s">
        <v>1652</v>
      </c>
      <c r="E820" s="71">
        <f>Розрахунки!BY791</f>
        <v>68443.199999999997</v>
      </c>
      <c r="F820" s="71">
        <f>Розрахунки!BZ791</f>
        <v>0</v>
      </c>
      <c r="G820" s="71">
        <f>Розрахунки!CA791</f>
        <v>0</v>
      </c>
      <c r="H820" s="71">
        <f>Розрахунки!CB791</f>
        <v>0</v>
      </c>
      <c r="I820" s="77">
        <f t="shared" si="39"/>
        <v>68443.199999999997</v>
      </c>
    </row>
    <row r="821" spans="1:9">
      <c r="A821" s="69" t="s">
        <v>1653</v>
      </c>
      <c r="B821" s="69" t="s">
        <v>12</v>
      </c>
      <c r="C821" s="69" t="s">
        <v>1654</v>
      </c>
      <c r="D821" s="70" t="s">
        <v>1655</v>
      </c>
      <c r="E821" s="75">
        <f>SUM(E822:E823)</f>
        <v>5427008.3999999985</v>
      </c>
      <c r="F821" s="75">
        <f t="shared" ref="F821:I821" si="40">SUM(F822:F823)</f>
        <v>123015</v>
      </c>
      <c r="G821" s="75">
        <f t="shared" si="40"/>
        <v>39018.300000000003</v>
      </c>
      <c r="H821" s="75">
        <f t="shared" si="40"/>
        <v>69742.399999999994</v>
      </c>
      <c r="I821" s="75">
        <f t="shared" si="40"/>
        <v>5658784.0999999987</v>
      </c>
    </row>
    <row r="822" spans="1:9">
      <c r="A822" s="69" t="s">
        <v>1653</v>
      </c>
      <c r="B822" s="69" t="s">
        <v>15</v>
      </c>
      <c r="C822" s="69" t="s">
        <v>1656</v>
      </c>
      <c r="D822" s="70" t="s">
        <v>1657</v>
      </c>
      <c r="E822" s="71">
        <f>Розрахунки!BY792</f>
        <v>267467.40000000002</v>
      </c>
      <c r="F822" s="71">
        <f>Розрахунки!BZ792</f>
        <v>75414.8</v>
      </c>
      <c r="G822" s="71">
        <f>Розрахунки!CA792</f>
        <v>39018.300000000003</v>
      </c>
      <c r="H822" s="71">
        <f>Розрахунки!CB792</f>
        <v>69742.399999999994</v>
      </c>
      <c r="I822" s="77">
        <f t="shared" si="39"/>
        <v>451642.9</v>
      </c>
    </row>
    <row r="823" spans="1:9">
      <c r="A823" s="69" t="s">
        <v>1653</v>
      </c>
      <c r="B823" s="69" t="s">
        <v>18</v>
      </c>
      <c r="C823" s="69" t="s">
        <v>1658</v>
      </c>
      <c r="D823" s="70" t="s">
        <v>1659</v>
      </c>
      <c r="E823" s="78">
        <f>SUM(E824:E914)</f>
        <v>5159540.9999999981</v>
      </c>
      <c r="F823" s="78">
        <f t="shared" ref="F823:H823" si="41">SUM(F824:F914)</f>
        <v>47600.2</v>
      </c>
      <c r="G823" s="78">
        <f t="shared" si="41"/>
        <v>0</v>
      </c>
      <c r="H823" s="78">
        <f t="shared" si="41"/>
        <v>0</v>
      </c>
      <c r="I823" s="77">
        <f t="shared" si="39"/>
        <v>5207141.1999999983</v>
      </c>
    </row>
    <row r="824" spans="1:9">
      <c r="A824" s="69" t="s">
        <v>1653</v>
      </c>
      <c r="B824" s="69" t="s">
        <v>78</v>
      </c>
      <c r="C824" s="69" t="s">
        <v>1660</v>
      </c>
      <c r="D824" s="70" t="s">
        <v>1661</v>
      </c>
      <c r="E824" s="71">
        <f>Розрахунки!BY793</f>
        <v>86608.8</v>
      </c>
      <c r="F824" s="71">
        <f>Розрахунки!BZ793</f>
        <v>0</v>
      </c>
      <c r="G824" s="71">
        <f>Розрахунки!CA793</f>
        <v>0</v>
      </c>
      <c r="H824" s="71">
        <f>Розрахунки!CB793</f>
        <v>0</v>
      </c>
      <c r="I824" s="77">
        <f t="shared" si="39"/>
        <v>86608.8</v>
      </c>
    </row>
    <row r="825" spans="1:9">
      <c r="A825" s="69" t="s">
        <v>1653</v>
      </c>
      <c r="B825" s="69" t="s">
        <v>78</v>
      </c>
      <c r="C825" s="69" t="s">
        <v>1662</v>
      </c>
      <c r="D825" s="70" t="s">
        <v>1663</v>
      </c>
      <c r="E825" s="71">
        <f>Розрахунки!BY794</f>
        <v>70466.3</v>
      </c>
      <c r="F825" s="71">
        <f>Розрахунки!BZ794</f>
        <v>0</v>
      </c>
      <c r="G825" s="71">
        <f>Розрахунки!CA794</f>
        <v>0</v>
      </c>
      <c r="H825" s="71">
        <f>Розрахунки!CB794</f>
        <v>0</v>
      </c>
      <c r="I825" s="77">
        <f t="shared" si="39"/>
        <v>70466.3</v>
      </c>
    </row>
    <row r="826" spans="1:9">
      <c r="A826" s="69" t="s">
        <v>1653</v>
      </c>
      <c r="B826" s="69" t="s">
        <v>29</v>
      </c>
      <c r="C826" s="69" t="s">
        <v>1664</v>
      </c>
      <c r="D826" s="70" t="s">
        <v>1665</v>
      </c>
      <c r="E826" s="71">
        <f>Розрахунки!BY795</f>
        <v>50754.400000000001</v>
      </c>
      <c r="F826" s="71">
        <f>Розрахунки!BZ795</f>
        <v>0</v>
      </c>
      <c r="G826" s="71">
        <f>Розрахунки!CA795</f>
        <v>0</v>
      </c>
      <c r="H826" s="71">
        <f>Розрахунки!CB795</f>
        <v>0</v>
      </c>
      <c r="I826" s="77">
        <f t="shared" si="39"/>
        <v>50754.400000000001</v>
      </c>
    </row>
    <row r="827" spans="1:9">
      <c r="A827" s="69" t="s">
        <v>1653</v>
      </c>
      <c r="B827" s="69" t="s">
        <v>24</v>
      </c>
      <c r="C827" s="69" t="s">
        <v>1666</v>
      </c>
      <c r="D827" s="70" t="s">
        <v>1667</v>
      </c>
      <c r="E827" s="71">
        <f>Розрахунки!BY796</f>
        <v>29419.8</v>
      </c>
      <c r="F827" s="71">
        <f>Розрахунки!BZ796</f>
        <v>0</v>
      </c>
      <c r="G827" s="71">
        <f>Розрахунки!CA796</f>
        <v>0</v>
      </c>
      <c r="H827" s="71">
        <f>Розрахунки!CB796</f>
        <v>0</v>
      </c>
      <c r="I827" s="77">
        <f t="shared" si="39"/>
        <v>29419.8</v>
      </c>
    </row>
    <row r="828" spans="1:9">
      <c r="A828" s="69" t="s">
        <v>1653</v>
      </c>
      <c r="B828" s="69" t="s">
        <v>24</v>
      </c>
      <c r="C828" s="69" t="s">
        <v>1668</v>
      </c>
      <c r="D828" s="70" t="s">
        <v>1669</v>
      </c>
      <c r="E828" s="71">
        <f>Розрахунки!BY797</f>
        <v>24541.7</v>
      </c>
      <c r="F828" s="71">
        <f>Розрахунки!BZ797</f>
        <v>0</v>
      </c>
      <c r="G828" s="71">
        <f>Розрахунки!CA797</f>
        <v>0</v>
      </c>
      <c r="H828" s="71">
        <f>Розрахунки!CB797</f>
        <v>0</v>
      </c>
      <c r="I828" s="77">
        <f t="shared" si="39"/>
        <v>24541.7</v>
      </c>
    </row>
    <row r="829" spans="1:9">
      <c r="A829" s="69" t="s">
        <v>1653</v>
      </c>
      <c r="B829" s="69" t="s">
        <v>24</v>
      </c>
      <c r="C829" s="69" t="s">
        <v>1670</v>
      </c>
      <c r="D829" s="70" t="s">
        <v>1671</v>
      </c>
      <c r="E829" s="71">
        <f>Розрахунки!BY798</f>
        <v>13577.8</v>
      </c>
      <c r="F829" s="71">
        <f>Розрахунки!BZ798</f>
        <v>0</v>
      </c>
      <c r="G829" s="71">
        <f>Розрахунки!CA798</f>
        <v>0</v>
      </c>
      <c r="H829" s="71">
        <f>Розрахунки!CB798</f>
        <v>0</v>
      </c>
      <c r="I829" s="77">
        <f t="shared" si="39"/>
        <v>13577.8</v>
      </c>
    </row>
    <row r="830" spans="1:9">
      <c r="A830" s="69" t="s">
        <v>1653</v>
      </c>
      <c r="B830" s="69" t="s">
        <v>24</v>
      </c>
      <c r="C830" s="69" t="s">
        <v>1672</v>
      </c>
      <c r="D830" s="70" t="s">
        <v>1673</v>
      </c>
      <c r="E830" s="71">
        <f>Розрахунки!BY799</f>
        <v>10137.9</v>
      </c>
      <c r="F830" s="71">
        <f>Розрахунки!BZ799</f>
        <v>0</v>
      </c>
      <c r="G830" s="71">
        <f>Розрахунки!CA799</f>
        <v>0</v>
      </c>
      <c r="H830" s="71">
        <f>Розрахунки!CB799</f>
        <v>0</v>
      </c>
      <c r="I830" s="77">
        <f t="shared" si="39"/>
        <v>10137.9</v>
      </c>
    </row>
    <row r="831" spans="1:9">
      <c r="A831" s="69" t="s">
        <v>1653</v>
      </c>
      <c r="B831" s="69" t="s">
        <v>24</v>
      </c>
      <c r="C831" s="69" t="s">
        <v>1674</v>
      </c>
      <c r="D831" s="70" t="s">
        <v>1675</v>
      </c>
      <c r="E831" s="71">
        <f>Розрахунки!BY800</f>
        <v>14882.8</v>
      </c>
      <c r="F831" s="71">
        <f>Розрахунки!BZ800</f>
        <v>0</v>
      </c>
      <c r="G831" s="71">
        <f>Розрахунки!CA800</f>
        <v>0</v>
      </c>
      <c r="H831" s="71">
        <f>Розрахунки!CB800</f>
        <v>0</v>
      </c>
      <c r="I831" s="77">
        <f t="shared" si="39"/>
        <v>14882.8</v>
      </c>
    </row>
    <row r="832" spans="1:9">
      <c r="A832" s="69" t="s">
        <v>1653</v>
      </c>
      <c r="B832" s="69" t="s">
        <v>29</v>
      </c>
      <c r="C832" s="69" t="s">
        <v>1676</v>
      </c>
      <c r="D832" s="70" t="s">
        <v>1677</v>
      </c>
      <c r="E832" s="71">
        <f>Розрахунки!BY801</f>
        <v>21503</v>
      </c>
      <c r="F832" s="71">
        <f>Розрахунки!BZ801</f>
        <v>0</v>
      </c>
      <c r="G832" s="71">
        <f>Розрахунки!CA801</f>
        <v>0</v>
      </c>
      <c r="H832" s="71">
        <f>Розрахунки!CB801</f>
        <v>0</v>
      </c>
      <c r="I832" s="77">
        <f t="shared" si="39"/>
        <v>21503</v>
      </c>
    </row>
    <row r="833" spans="1:9">
      <c r="A833" s="69" t="s">
        <v>1653</v>
      </c>
      <c r="B833" s="69" t="s">
        <v>29</v>
      </c>
      <c r="C833" s="69" t="s">
        <v>1678</v>
      </c>
      <c r="D833" s="70" t="s">
        <v>1679</v>
      </c>
      <c r="E833" s="71">
        <f>Розрахунки!BY802</f>
        <v>32240.5</v>
      </c>
      <c r="F833" s="71">
        <f>Розрахунки!BZ802</f>
        <v>0</v>
      </c>
      <c r="G833" s="71">
        <f>Розрахунки!CA802</f>
        <v>0</v>
      </c>
      <c r="H833" s="71">
        <f>Розрахунки!CB802</f>
        <v>0</v>
      </c>
      <c r="I833" s="77">
        <f t="shared" si="39"/>
        <v>32240.5</v>
      </c>
    </row>
    <row r="834" spans="1:9">
      <c r="A834" s="69" t="s">
        <v>1653</v>
      </c>
      <c r="B834" s="69" t="s">
        <v>24</v>
      </c>
      <c r="C834" s="69" t="s">
        <v>1680</v>
      </c>
      <c r="D834" s="70" t="s">
        <v>1681</v>
      </c>
      <c r="E834" s="71">
        <f>Розрахунки!BY803</f>
        <v>30629</v>
      </c>
      <c r="F834" s="71">
        <f>Розрахунки!BZ803</f>
        <v>0</v>
      </c>
      <c r="G834" s="71">
        <f>Розрахунки!CA803</f>
        <v>0</v>
      </c>
      <c r="H834" s="71">
        <f>Розрахунки!CB803</f>
        <v>0</v>
      </c>
      <c r="I834" s="77">
        <f t="shared" si="39"/>
        <v>30629</v>
      </c>
    </row>
    <row r="835" spans="1:9">
      <c r="A835" s="69" t="s">
        <v>1653</v>
      </c>
      <c r="B835" s="69" t="s">
        <v>24</v>
      </c>
      <c r="C835" s="69" t="s">
        <v>1682</v>
      </c>
      <c r="D835" s="70" t="s">
        <v>1683</v>
      </c>
      <c r="E835" s="71">
        <f>Розрахунки!BY804</f>
        <v>26913.5</v>
      </c>
      <c r="F835" s="71">
        <f>Розрахунки!BZ804</f>
        <v>0</v>
      </c>
      <c r="G835" s="71">
        <f>Розрахунки!CA804</f>
        <v>0</v>
      </c>
      <c r="H835" s="71">
        <f>Розрахунки!CB804</f>
        <v>0</v>
      </c>
      <c r="I835" s="77">
        <f t="shared" si="39"/>
        <v>26913.5</v>
      </c>
    </row>
    <row r="836" spans="1:9">
      <c r="A836" s="69" t="s">
        <v>1653</v>
      </c>
      <c r="B836" s="69" t="s">
        <v>24</v>
      </c>
      <c r="C836" s="69" t="s">
        <v>1684</v>
      </c>
      <c r="D836" s="70" t="s">
        <v>1685</v>
      </c>
      <c r="E836" s="71">
        <f>Розрахунки!BY805</f>
        <v>64985.7</v>
      </c>
      <c r="F836" s="71">
        <f>Розрахунки!BZ805</f>
        <v>0</v>
      </c>
      <c r="G836" s="71">
        <f>Розрахунки!CA805</f>
        <v>0</v>
      </c>
      <c r="H836" s="71">
        <f>Розрахунки!CB805</f>
        <v>0</v>
      </c>
      <c r="I836" s="77">
        <f t="shared" si="39"/>
        <v>64985.7</v>
      </c>
    </row>
    <row r="837" spans="1:9">
      <c r="A837" s="69" t="s">
        <v>1653</v>
      </c>
      <c r="B837" s="69" t="s">
        <v>21</v>
      </c>
      <c r="C837" s="69" t="s">
        <v>1686</v>
      </c>
      <c r="D837" s="70" t="s">
        <v>1687</v>
      </c>
      <c r="E837" s="71">
        <f>Розрахунки!BY806</f>
        <v>53665.4</v>
      </c>
      <c r="F837" s="71">
        <f>Розрахунки!BZ806</f>
        <v>0</v>
      </c>
      <c r="G837" s="71">
        <f>Розрахунки!CA806</f>
        <v>0</v>
      </c>
      <c r="H837" s="71">
        <f>Розрахунки!CB806</f>
        <v>0</v>
      </c>
      <c r="I837" s="77">
        <f t="shared" si="39"/>
        <v>53665.4</v>
      </c>
    </row>
    <row r="838" spans="1:9">
      <c r="A838" s="69" t="s">
        <v>1653</v>
      </c>
      <c r="B838" s="69" t="s">
        <v>24</v>
      </c>
      <c r="C838" s="69" t="s">
        <v>1688</v>
      </c>
      <c r="D838" s="70" t="s">
        <v>1689</v>
      </c>
      <c r="E838" s="71">
        <f>Розрахунки!BY807</f>
        <v>61868</v>
      </c>
      <c r="F838" s="71">
        <f>Розрахунки!BZ807</f>
        <v>0</v>
      </c>
      <c r="G838" s="71">
        <f>Розрахунки!CA807</f>
        <v>0</v>
      </c>
      <c r="H838" s="71">
        <f>Розрахунки!CB807</f>
        <v>0</v>
      </c>
      <c r="I838" s="77">
        <f t="shared" ref="I838:I901" si="42">SUM(E838:H838)</f>
        <v>61868</v>
      </c>
    </row>
    <row r="839" spans="1:9">
      <c r="A839" s="69" t="s">
        <v>1653</v>
      </c>
      <c r="B839" s="69" t="s">
        <v>24</v>
      </c>
      <c r="C839" s="69" t="s">
        <v>1690</v>
      </c>
      <c r="D839" s="70" t="s">
        <v>1691</v>
      </c>
      <c r="E839" s="71">
        <f>Розрахунки!BY808</f>
        <v>50626.2</v>
      </c>
      <c r="F839" s="71">
        <f>Розрахунки!BZ808</f>
        <v>0</v>
      </c>
      <c r="G839" s="71">
        <f>Розрахунки!CA808</f>
        <v>0</v>
      </c>
      <c r="H839" s="71">
        <f>Розрахунки!CB808</f>
        <v>0</v>
      </c>
      <c r="I839" s="77">
        <f t="shared" si="42"/>
        <v>50626.2</v>
      </c>
    </row>
    <row r="840" spans="1:9">
      <c r="A840" s="69" t="s">
        <v>1653</v>
      </c>
      <c r="B840" s="69" t="s">
        <v>21</v>
      </c>
      <c r="C840" s="69" t="s">
        <v>1692</v>
      </c>
      <c r="D840" s="70" t="s">
        <v>1693</v>
      </c>
      <c r="E840" s="71">
        <f>Розрахунки!BY809</f>
        <v>34977.300000000003</v>
      </c>
      <c r="F840" s="71">
        <f>Розрахунки!BZ809</f>
        <v>0</v>
      </c>
      <c r="G840" s="71">
        <f>Розрахунки!CA809</f>
        <v>0</v>
      </c>
      <c r="H840" s="71">
        <f>Розрахунки!CB809</f>
        <v>0</v>
      </c>
      <c r="I840" s="77">
        <f t="shared" si="42"/>
        <v>34977.300000000003</v>
      </c>
    </row>
    <row r="841" spans="1:9">
      <c r="A841" s="69" t="s">
        <v>1653</v>
      </c>
      <c r="B841" s="69" t="s">
        <v>29</v>
      </c>
      <c r="C841" s="69" t="s">
        <v>1694</v>
      </c>
      <c r="D841" s="70" t="s">
        <v>1695</v>
      </c>
      <c r="E841" s="71">
        <f>Розрахунки!BY810</f>
        <v>50862.3</v>
      </c>
      <c r="F841" s="71">
        <f>Розрахунки!BZ810</f>
        <v>0</v>
      </c>
      <c r="G841" s="71">
        <f>Розрахунки!CA810</f>
        <v>0</v>
      </c>
      <c r="H841" s="71">
        <f>Розрахунки!CB810</f>
        <v>0</v>
      </c>
      <c r="I841" s="77">
        <f t="shared" si="42"/>
        <v>50862.3</v>
      </c>
    </row>
    <row r="842" spans="1:9">
      <c r="A842" s="69" t="s">
        <v>1653</v>
      </c>
      <c r="B842" s="69" t="s">
        <v>24</v>
      </c>
      <c r="C842" s="69" t="s">
        <v>1696</v>
      </c>
      <c r="D842" s="70" t="s">
        <v>1697</v>
      </c>
      <c r="E842" s="71">
        <f>Розрахунки!BY811</f>
        <v>36917.199999999997</v>
      </c>
      <c r="F842" s="71">
        <f>Розрахунки!BZ811</f>
        <v>0</v>
      </c>
      <c r="G842" s="71">
        <f>Розрахунки!CA811</f>
        <v>0</v>
      </c>
      <c r="H842" s="71">
        <f>Розрахунки!CB811</f>
        <v>0</v>
      </c>
      <c r="I842" s="77">
        <f t="shared" si="42"/>
        <v>36917.199999999997</v>
      </c>
    </row>
    <row r="843" spans="1:9">
      <c r="A843" s="69" t="s">
        <v>1653</v>
      </c>
      <c r="B843" s="69" t="s">
        <v>24</v>
      </c>
      <c r="C843" s="69" t="s">
        <v>1698</v>
      </c>
      <c r="D843" s="70" t="s">
        <v>1699</v>
      </c>
      <c r="E843" s="71">
        <f>Розрахунки!BY812</f>
        <v>15112.4</v>
      </c>
      <c r="F843" s="71">
        <f>Розрахунки!BZ812</f>
        <v>0</v>
      </c>
      <c r="G843" s="71">
        <f>Розрахунки!CA812</f>
        <v>0</v>
      </c>
      <c r="H843" s="71">
        <f>Розрахунки!CB812</f>
        <v>0</v>
      </c>
      <c r="I843" s="77">
        <f t="shared" si="42"/>
        <v>15112.4</v>
      </c>
    </row>
    <row r="844" spans="1:9">
      <c r="A844" s="69" t="s">
        <v>1653</v>
      </c>
      <c r="B844" s="69" t="s">
        <v>24</v>
      </c>
      <c r="C844" s="69" t="s">
        <v>1700</v>
      </c>
      <c r="D844" s="70" t="s">
        <v>1701</v>
      </c>
      <c r="E844" s="71">
        <f>Розрахунки!BY813</f>
        <v>39451.9</v>
      </c>
      <c r="F844" s="71">
        <f>Розрахунки!BZ813</f>
        <v>0</v>
      </c>
      <c r="G844" s="71">
        <f>Розрахунки!CA813</f>
        <v>0</v>
      </c>
      <c r="H844" s="71">
        <f>Розрахунки!CB813</f>
        <v>0</v>
      </c>
      <c r="I844" s="77">
        <f t="shared" si="42"/>
        <v>39451.9</v>
      </c>
    </row>
    <row r="845" spans="1:9">
      <c r="A845" s="69" t="s">
        <v>1653</v>
      </c>
      <c r="B845" s="69" t="s">
        <v>29</v>
      </c>
      <c r="C845" s="69" t="s">
        <v>1702</v>
      </c>
      <c r="D845" s="70" t="s">
        <v>1703</v>
      </c>
      <c r="E845" s="71">
        <f>Розрахунки!BY814</f>
        <v>13228.5</v>
      </c>
      <c r="F845" s="71">
        <f>Розрахунки!BZ814</f>
        <v>0</v>
      </c>
      <c r="G845" s="71">
        <f>Розрахунки!CA814</f>
        <v>0</v>
      </c>
      <c r="H845" s="71">
        <f>Розрахунки!CB814</f>
        <v>0</v>
      </c>
      <c r="I845" s="77">
        <f t="shared" si="42"/>
        <v>13228.5</v>
      </c>
    </row>
    <row r="846" spans="1:9">
      <c r="A846" s="69" t="s">
        <v>1653</v>
      </c>
      <c r="B846" s="69" t="s">
        <v>24</v>
      </c>
      <c r="C846" s="69" t="s">
        <v>1704</v>
      </c>
      <c r="D846" s="70" t="s">
        <v>1705</v>
      </c>
      <c r="E846" s="71">
        <f>Розрахунки!BY815</f>
        <v>26850.7</v>
      </c>
      <c r="F846" s="71">
        <f>Розрахунки!BZ815</f>
        <v>0</v>
      </c>
      <c r="G846" s="71">
        <f>Розрахунки!CA815</f>
        <v>0</v>
      </c>
      <c r="H846" s="71">
        <f>Розрахунки!CB815</f>
        <v>0</v>
      </c>
      <c r="I846" s="77">
        <f t="shared" si="42"/>
        <v>26850.7</v>
      </c>
    </row>
    <row r="847" spans="1:9">
      <c r="A847" s="69" t="s">
        <v>1653</v>
      </c>
      <c r="B847" s="69" t="s">
        <v>24</v>
      </c>
      <c r="C847" s="69" t="s">
        <v>1706</v>
      </c>
      <c r="D847" s="70" t="s">
        <v>1707</v>
      </c>
      <c r="E847" s="71">
        <f>Розрахунки!BY816</f>
        <v>37869.5</v>
      </c>
      <c r="F847" s="71">
        <f>Розрахунки!BZ816</f>
        <v>0</v>
      </c>
      <c r="G847" s="71">
        <f>Розрахунки!CA816</f>
        <v>0</v>
      </c>
      <c r="H847" s="71">
        <f>Розрахунки!CB816</f>
        <v>0</v>
      </c>
      <c r="I847" s="77">
        <f t="shared" si="42"/>
        <v>37869.5</v>
      </c>
    </row>
    <row r="848" spans="1:9">
      <c r="A848" s="69" t="s">
        <v>1653</v>
      </c>
      <c r="B848" s="69" t="s">
        <v>29</v>
      </c>
      <c r="C848" s="69" t="s">
        <v>1708</v>
      </c>
      <c r="D848" s="70" t="s">
        <v>1709</v>
      </c>
      <c r="E848" s="71">
        <f>Розрахунки!BY817</f>
        <v>19233.8</v>
      </c>
      <c r="F848" s="71">
        <f>Розрахунки!BZ817</f>
        <v>0</v>
      </c>
      <c r="G848" s="71">
        <f>Розрахунки!CA817</f>
        <v>0</v>
      </c>
      <c r="H848" s="71">
        <f>Розрахунки!CB817</f>
        <v>0</v>
      </c>
      <c r="I848" s="77">
        <f t="shared" si="42"/>
        <v>19233.8</v>
      </c>
    </row>
    <row r="849" spans="1:9">
      <c r="A849" s="69" t="s">
        <v>1653</v>
      </c>
      <c r="B849" s="69" t="s">
        <v>21</v>
      </c>
      <c r="C849" s="69" t="s">
        <v>1710</v>
      </c>
      <c r="D849" s="70" t="s">
        <v>1711</v>
      </c>
      <c r="E849" s="71">
        <f>Розрахунки!BY818</f>
        <v>78076.399999999994</v>
      </c>
      <c r="F849" s="71">
        <f>Розрахунки!BZ818</f>
        <v>0</v>
      </c>
      <c r="G849" s="71">
        <f>Розрахунки!CA818</f>
        <v>0</v>
      </c>
      <c r="H849" s="71">
        <f>Розрахунки!CB818</f>
        <v>0</v>
      </c>
      <c r="I849" s="77">
        <f t="shared" si="42"/>
        <v>78076.399999999994</v>
      </c>
    </row>
    <row r="850" spans="1:9">
      <c r="A850" s="69" t="s">
        <v>1653</v>
      </c>
      <c r="B850" s="69" t="s">
        <v>29</v>
      </c>
      <c r="C850" s="69" t="s">
        <v>1712</v>
      </c>
      <c r="D850" s="70" t="s">
        <v>1713</v>
      </c>
      <c r="E850" s="71">
        <f>Розрахунки!BY819</f>
        <v>69409.399999999994</v>
      </c>
      <c r="F850" s="71">
        <f>Розрахунки!BZ819</f>
        <v>0</v>
      </c>
      <c r="G850" s="71">
        <f>Розрахунки!CA819</f>
        <v>0</v>
      </c>
      <c r="H850" s="71">
        <f>Розрахунки!CB819</f>
        <v>0</v>
      </c>
      <c r="I850" s="77">
        <f t="shared" si="42"/>
        <v>69409.399999999994</v>
      </c>
    </row>
    <row r="851" spans="1:9">
      <c r="A851" s="69" t="s">
        <v>1653</v>
      </c>
      <c r="B851" s="69" t="s">
        <v>29</v>
      </c>
      <c r="C851" s="69" t="s">
        <v>1714</v>
      </c>
      <c r="D851" s="70" t="s">
        <v>1715</v>
      </c>
      <c r="E851" s="71">
        <f>Розрахунки!BY820</f>
        <v>68467</v>
      </c>
      <c r="F851" s="71">
        <f>Розрахунки!BZ820</f>
        <v>0</v>
      </c>
      <c r="G851" s="71">
        <f>Розрахунки!CA820</f>
        <v>0</v>
      </c>
      <c r="H851" s="71">
        <f>Розрахунки!CB820</f>
        <v>0</v>
      </c>
      <c r="I851" s="77">
        <f t="shared" si="42"/>
        <v>68467</v>
      </c>
    </row>
    <row r="852" spans="1:9">
      <c r="A852" s="69" t="s">
        <v>1653</v>
      </c>
      <c r="B852" s="69" t="s">
        <v>24</v>
      </c>
      <c r="C852" s="69" t="s">
        <v>1716</v>
      </c>
      <c r="D852" s="70" t="s">
        <v>1717</v>
      </c>
      <c r="E852" s="71">
        <f>Розрахунки!BY821</f>
        <v>33506.1</v>
      </c>
      <c r="F852" s="71">
        <f>Розрахунки!BZ821</f>
        <v>0</v>
      </c>
      <c r="G852" s="71">
        <f>Розрахунки!CA821</f>
        <v>0</v>
      </c>
      <c r="H852" s="71">
        <f>Розрахунки!CB821</f>
        <v>0</v>
      </c>
      <c r="I852" s="77">
        <f t="shared" si="42"/>
        <v>33506.1</v>
      </c>
    </row>
    <row r="853" spans="1:9">
      <c r="A853" s="69" t="s">
        <v>1653</v>
      </c>
      <c r="B853" s="69" t="s">
        <v>24</v>
      </c>
      <c r="C853" s="69" t="s">
        <v>1718</v>
      </c>
      <c r="D853" s="70" t="s">
        <v>1719</v>
      </c>
      <c r="E853" s="71">
        <f>Розрахунки!BY822</f>
        <v>16871.900000000001</v>
      </c>
      <c r="F853" s="71">
        <f>Розрахунки!BZ822</f>
        <v>0</v>
      </c>
      <c r="G853" s="71">
        <f>Розрахунки!CA822</f>
        <v>0</v>
      </c>
      <c r="H853" s="71">
        <f>Розрахунки!CB822</f>
        <v>0</v>
      </c>
      <c r="I853" s="77">
        <f t="shared" si="42"/>
        <v>16871.900000000001</v>
      </c>
    </row>
    <row r="854" spans="1:9">
      <c r="A854" s="69" t="s">
        <v>1653</v>
      </c>
      <c r="B854" s="69" t="s">
        <v>24</v>
      </c>
      <c r="C854" s="69" t="s">
        <v>1720</v>
      </c>
      <c r="D854" s="70" t="s">
        <v>1721</v>
      </c>
      <c r="E854" s="71">
        <f>Розрахунки!BY823</f>
        <v>14507.1</v>
      </c>
      <c r="F854" s="71">
        <f>Розрахунки!BZ823</f>
        <v>0</v>
      </c>
      <c r="G854" s="71">
        <f>Розрахунки!CA823</f>
        <v>0</v>
      </c>
      <c r="H854" s="71">
        <f>Розрахунки!CB823</f>
        <v>0</v>
      </c>
      <c r="I854" s="77">
        <f t="shared" si="42"/>
        <v>14507.1</v>
      </c>
    </row>
    <row r="855" spans="1:9">
      <c r="A855" s="69" t="s">
        <v>1653</v>
      </c>
      <c r="B855" s="69" t="s">
        <v>29</v>
      </c>
      <c r="C855" s="69" t="s">
        <v>1722</v>
      </c>
      <c r="D855" s="70" t="s">
        <v>1723</v>
      </c>
      <c r="E855" s="71">
        <f>Розрахунки!BY824</f>
        <v>22452.5</v>
      </c>
      <c r="F855" s="71">
        <f>Розрахунки!BZ824</f>
        <v>0</v>
      </c>
      <c r="G855" s="71">
        <f>Розрахунки!CA824</f>
        <v>0</v>
      </c>
      <c r="H855" s="71">
        <f>Розрахунки!CB824</f>
        <v>0</v>
      </c>
      <c r="I855" s="77">
        <f t="shared" si="42"/>
        <v>22452.5</v>
      </c>
    </row>
    <row r="856" spans="1:9">
      <c r="A856" s="69" t="s">
        <v>1653</v>
      </c>
      <c r="B856" s="69" t="s">
        <v>24</v>
      </c>
      <c r="C856" s="69" t="s">
        <v>1724</v>
      </c>
      <c r="D856" s="70" t="s">
        <v>1725</v>
      </c>
      <c r="E856" s="71">
        <f>Розрахунки!BY825</f>
        <v>18846.2</v>
      </c>
      <c r="F856" s="71">
        <f>Розрахунки!BZ825</f>
        <v>0</v>
      </c>
      <c r="G856" s="71">
        <f>Розрахунки!CA825</f>
        <v>0</v>
      </c>
      <c r="H856" s="71">
        <f>Розрахунки!CB825</f>
        <v>0</v>
      </c>
      <c r="I856" s="77">
        <f t="shared" si="42"/>
        <v>18846.2</v>
      </c>
    </row>
    <row r="857" spans="1:9">
      <c r="A857" s="69" t="s">
        <v>1653</v>
      </c>
      <c r="B857" s="69" t="s">
        <v>29</v>
      </c>
      <c r="C857" s="69" t="s">
        <v>1726</v>
      </c>
      <c r="D857" s="70" t="s">
        <v>1727</v>
      </c>
      <c r="E857" s="71">
        <f>Розрахунки!BY826</f>
        <v>28389.5</v>
      </c>
      <c r="F857" s="71">
        <f>Розрахунки!BZ826</f>
        <v>0</v>
      </c>
      <c r="G857" s="71">
        <f>Розрахунки!CA826</f>
        <v>0</v>
      </c>
      <c r="H857" s="71">
        <f>Розрахунки!CB826</f>
        <v>0</v>
      </c>
      <c r="I857" s="77">
        <f t="shared" si="42"/>
        <v>28389.5</v>
      </c>
    </row>
    <row r="858" spans="1:9">
      <c r="A858" s="69" t="s">
        <v>1653</v>
      </c>
      <c r="B858" s="69" t="s">
        <v>24</v>
      </c>
      <c r="C858" s="69" t="s">
        <v>1728</v>
      </c>
      <c r="D858" s="70" t="s">
        <v>1729</v>
      </c>
      <c r="E858" s="71">
        <f>Розрахунки!BY827</f>
        <v>22210.1</v>
      </c>
      <c r="F858" s="71">
        <f>Розрахунки!BZ827</f>
        <v>0</v>
      </c>
      <c r="G858" s="71">
        <f>Розрахунки!CA827</f>
        <v>0</v>
      </c>
      <c r="H858" s="71">
        <f>Розрахунки!CB827</f>
        <v>0</v>
      </c>
      <c r="I858" s="77">
        <f t="shared" si="42"/>
        <v>22210.1</v>
      </c>
    </row>
    <row r="859" spans="1:9">
      <c r="A859" s="69" t="s">
        <v>1653</v>
      </c>
      <c r="B859" s="69" t="s">
        <v>24</v>
      </c>
      <c r="C859" s="69" t="s">
        <v>1730</v>
      </c>
      <c r="D859" s="70" t="s">
        <v>1731</v>
      </c>
      <c r="E859" s="71">
        <f>Розрахунки!BY828</f>
        <v>13434.5</v>
      </c>
      <c r="F859" s="71">
        <f>Розрахунки!BZ828</f>
        <v>0</v>
      </c>
      <c r="G859" s="71">
        <f>Розрахунки!CA828</f>
        <v>0</v>
      </c>
      <c r="H859" s="71">
        <f>Розрахунки!CB828</f>
        <v>0</v>
      </c>
      <c r="I859" s="77">
        <f t="shared" si="42"/>
        <v>13434.5</v>
      </c>
    </row>
    <row r="860" spans="1:9">
      <c r="A860" s="69" t="s">
        <v>1653</v>
      </c>
      <c r="B860" s="69" t="s">
        <v>24</v>
      </c>
      <c r="C860" s="69" t="s">
        <v>1732</v>
      </c>
      <c r="D860" s="70" t="s">
        <v>1733</v>
      </c>
      <c r="E860" s="71">
        <f>Розрахунки!BY829</f>
        <v>7092.4</v>
      </c>
      <c r="F860" s="71">
        <f>Розрахунки!BZ829</f>
        <v>0</v>
      </c>
      <c r="G860" s="71">
        <f>Розрахунки!CA829</f>
        <v>0</v>
      </c>
      <c r="H860" s="71">
        <f>Розрахунки!CB829</f>
        <v>0</v>
      </c>
      <c r="I860" s="77">
        <f t="shared" si="42"/>
        <v>7092.4</v>
      </c>
    </row>
    <row r="861" spans="1:9">
      <c r="A861" s="69" t="s">
        <v>1653</v>
      </c>
      <c r="B861" s="69" t="s">
        <v>21</v>
      </c>
      <c r="C861" s="69" t="s">
        <v>1734</v>
      </c>
      <c r="D861" s="70" t="s">
        <v>1735</v>
      </c>
      <c r="E861" s="71">
        <f>Розрахунки!BY830</f>
        <v>49922.9</v>
      </c>
      <c r="F861" s="71">
        <f>Розрахунки!BZ830</f>
        <v>0</v>
      </c>
      <c r="G861" s="71">
        <f>Розрахунки!CA830</f>
        <v>0</v>
      </c>
      <c r="H861" s="71">
        <f>Розрахунки!CB830</f>
        <v>0</v>
      </c>
      <c r="I861" s="77">
        <f t="shared" si="42"/>
        <v>49922.9</v>
      </c>
    </row>
    <row r="862" spans="1:9">
      <c r="A862" s="69" t="s">
        <v>1653</v>
      </c>
      <c r="B862" s="69" t="s">
        <v>21</v>
      </c>
      <c r="C862" s="69" t="s">
        <v>1736</v>
      </c>
      <c r="D862" s="70" t="s">
        <v>1737</v>
      </c>
      <c r="E862" s="71">
        <f>Розрахунки!BY831</f>
        <v>72150.399999999994</v>
      </c>
      <c r="F862" s="71">
        <f>Розрахунки!BZ831</f>
        <v>0</v>
      </c>
      <c r="G862" s="71">
        <f>Розрахунки!CA831</f>
        <v>0</v>
      </c>
      <c r="H862" s="71">
        <f>Розрахунки!CB831</f>
        <v>0</v>
      </c>
      <c r="I862" s="77">
        <f t="shared" si="42"/>
        <v>72150.399999999994</v>
      </c>
    </row>
    <row r="863" spans="1:9">
      <c r="A863" s="69" t="s">
        <v>1653</v>
      </c>
      <c r="B863" s="69" t="s">
        <v>78</v>
      </c>
      <c r="C863" s="69" t="s">
        <v>1738</v>
      </c>
      <c r="D863" s="70" t="s">
        <v>1739</v>
      </c>
      <c r="E863" s="71">
        <f>Розрахунки!BY832</f>
        <v>94901.9</v>
      </c>
      <c r="F863" s="71">
        <f>Розрахунки!BZ832</f>
        <v>0</v>
      </c>
      <c r="G863" s="71">
        <f>Розрахунки!CA832</f>
        <v>0</v>
      </c>
      <c r="H863" s="71">
        <f>Розрахунки!CB832</f>
        <v>0</v>
      </c>
      <c r="I863" s="77">
        <f t="shared" si="42"/>
        <v>94901.9</v>
      </c>
    </row>
    <row r="864" spans="1:9">
      <c r="A864" s="69" t="s">
        <v>1653</v>
      </c>
      <c r="B864" s="69" t="s">
        <v>21</v>
      </c>
      <c r="C864" s="69" t="s">
        <v>1740</v>
      </c>
      <c r="D864" s="70" t="s">
        <v>1741</v>
      </c>
      <c r="E864" s="71">
        <f>Розрахунки!BY833</f>
        <v>50620.9</v>
      </c>
      <c r="F864" s="71">
        <f>Розрахунки!BZ833</f>
        <v>0</v>
      </c>
      <c r="G864" s="71">
        <f>Розрахунки!CA833</f>
        <v>0</v>
      </c>
      <c r="H864" s="71">
        <f>Розрахунки!CB833</f>
        <v>0</v>
      </c>
      <c r="I864" s="77">
        <f t="shared" si="42"/>
        <v>50620.9</v>
      </c>
    </row>
    <row r="865" spans="1:9">
      <c r="A865" s="69" t="s">
        <v>1653</v>
      </c>
      <c r="B865" s="69" t="s">
        <v>29</v>
      </c>
      <c r="C865" s="69" t="s">
        <v>1742</v>
      </c>
      <c r="D865" s="70" t="s">
        <v>1743</v>
      </c>
      <c r="E865" s="71">
        <f>Розрахунки!BY834</f>
        <v>52119.3</v>
      </c>
      <c r="F865" s="71">
        <f>Розрахунки!BZ834</f>
        <v>0</v>
      </c>
      <c r="G865" s="71">
        <f>Розрахунки!CA834</f>
        <v>0</v>
      </c>
      <c r="H865" s="71">
        <f>Розрахунки!CB834</f>
        <v>0</v>
      </c>
      <c r="I865" s="77">
        <f t="shared" si="42"/>
        <v>52119.3</v>
      </c>
    </row>
    <row r="866" spans="1:9">
      <c r="A866" s="69" t="s">
        <v>1653</v>
      </c>
      <c r="B866" s="69" t="s">
        <v>24</v>
      </c>
      <c r="C866" s="69" t="s">
        <v>1744</v>
      </c>
      <c r="D866" s="70" t="s">
        <v>1745</v>
      </c>
      <c r="E866" s="71">
        <f>Розрахунки!BY835</f>
        <v>26547.200000000001</v>
      </c>
      <c r="F866" s="71">
        <f>Розрахунки!BZ835</f>
        <v>0</v>
      </c>
      <c r="G866" s="71">
        <f>Розрахунки!CA835</f>
        <v>0</v>
      </c>
      <c r="H866" s="71">
        <f>Розрахунки!CB835</f>
        <v>0</v>
      </c>
      <c r="I866" s="77">
        <f t="shared" si="42"/>
        <v>26547.200000000001</v>
      </c>
    </row>
    <row r="867" spans="1:9">
      <c r="A867" s="69" t="s">
        <v>1653</v>
      </c>
      <c r="B867" s="69" t="s">
        <v>24</v>
      </c>
      <c r="C867" s="69" t="s">
        <v>1746</v>
      </c>
      <c r="D867" s="70" t="s">
        <v>1747</v>
      </c>
      <c r="E867" s="71">
        <f>Розрахунки!BY836</f>
        <v>40041.5</v>
      </c>
      <c r="F867" s="71">
        <f>Розрахунки!BZ836</f>
        <v>0</v>
      </c>
      <c r="G867" s="71">
        <f>Розрахунки!CA836</f>
        <v>0</v>
      </c>
      <c r="H867" s="71">
        <f>Розрахунки!CB836</f>
        <v>0</v>
      </c>
      <c r="I867" s="77">
        <f t="shared" si="42"/>
        <v>40041.5</v>
      </c>
    </row>
    <row r="868" spans="1:9">
      <c r="A868" s="69" t="s">
        <v>1653</v>
      </c>
      <c r="B868" s="69" t="s">
        <v>29</v>
      </c>
      <c r="C868" s="69" t="s">
        <v>1748</v>
      </c>
      <c r="D868" s="70" t="s">
        <v>1749</v>
      </c>
      <c r="E868" s="71">
        <f>Розрахунки!BY837</f>
        <v>45364.6</v>
      </c>
      <c r="F868" s="71">
        <f>Розрахунки!BZ837</f>
        <v>0</v>
      </c>
      <c r="G868" s="71">
        <f>Розрахунки!CA837</f>
        <v>0</v>
      </c>
      <c r="H868" s="71">
        <f>Розрахунки!CB837</f>
        <v>0</v>
      </c>
      <c r="I868" s="77">
        <f t="shared" si="42"/>
        <v>45364.6</v>
      </c>
    </row>
    <row r="869" spans="1:9">
      <c r="A869" s="69" t="s">
        <v>1653</v>
      </c>
      <c r="B869" s="69" t="s">
        <v>24</v>
      </c>
      <c r="C869" s="69" t="s">
        <v>1750</v>
      </c>
      <c r="D869" s="70" t="s">
        <v>1751</v>
      </c>
      <c r="E869" s="71">
        <f>Розрахунки!BY838</f>
        <v>40256.400000000001</v>
      </c>
      <c r="F869" s="71">
        <f>Розрахунки!BZ838</f>
        <v>0</v>
      </c>
      <c r="G869" s="71">
        <f>Розрахунки!CA838</f>
        <v>0</v>
      </c>
      <c r="H869" s="71">
        <f>Розрахунки!CB838</f>
        <v>0</v>
      </c>
      <c r="I869" s="77">
        <f t="shared" si="42"/>
        <v>40256.400000000001</v>
      </c>
    </row>
    <row r="870" spans="1:9">
      <c r="A870" s="69" t="s">
        <v>1653</v>
      </c>
      <c r="B870" s="69" t="s">
        <v>24</v>
      </c>
      <c r="C870" s="69" t="s">
        <v>1752</v>
      </c>
      <c r="D870" s="70" t="s">
        <v>1753</v>
      </c>
      <c r="E870" s="71">
        <f>Розрахунки!BY839</f>
        <v>27294.400000000001</v>
      </c>
      <c r="F870" s="71">
        <f>Розрахунки!BZ839</f>
        <v>0</v>
      </c>
      <c r="G870" s="71">
        <f>Розрахунки!CA839</f>
        <v>0</v>
      </c>
      <c r="H870" s="71">
        <f>Розрахунки!CB839</f>
        <v>0</v>
      </c>
      <c r="I870" s="77">
        <f t="shared" si="42"/>
        <v>27294.400000000001</v>
      </c>
    </row>
    <row r="871" spans="1:9">
      <c r="A871" s="69" t="s">
        <v>1653</v>
      </c>
      <c r="B871" s="69" t="s">
        <v>24</v>
      </c>
      <c r="C871" s="69" t="s">
        <v>1754</v>
      </c>
      <c r="D871" s="70" t="s">
        <v>1755</v>
      </c>
      <c r="E871" s="71">
        <f>Розрахунки!BY840</f>
        <v>34986.5</v>
      </c>
      <c r="F871" s="71">
        <f>Розрахунки!BZ840</f>
        <v>0</v>
      </c>
      <c r="G871" s="71">
        <f>Розрахунки!CA840</f>
        <v>0</v>
      </c>
      <c r="H871" s="71">
        <f>Розрахунки!CB840</f>
        <v>0</v>
      </c>
      <c r="I871" s="77">
        <f t="shared" si="42"/>
        <v>34986.5</v>
      </c>
    </row>
    <row r="872" spans="1:9">
      <c r="A872" s="69" t="s">
        <v>1653</v>
      </c>
      <c r="B872" s="69" t="s">
        <v>24</v>
      </c>
      <c r="C872" s="69" t="s">
        <v>1756</v>
      </c>
      <c r="D872" s="70" t="s">
        <v>1757</v>
      </c>
      <c r="E872" s="71">
        <f>Розрахунки!BY841</f>
        <v>17559.099999999999</v>
      </c>
      <c r="F872" s="71">
        <f>Розрахунки!BZ841</f>
        <v>0</v>
      </c>
      <c r="G872" s="71">
        <f>Розрахунки!CA841</f>
        <v>0</v>
      </c>
      <c r="H872" s="71">
        <f>Розрахунки!CB841</f>
        <v>0</v>
      </c>
      <c r="I872" s="77">
        <f t="shared" si="42"/>
        <v>17559.099999999999</v>
      </c>
    </row>
    <row r="873" spans="1:9">
      <c r="A873" s="69" t="s">
        <v>1653</v>
      </c>
      <c r="B873" s="69" t="s">
        <v>29</v>
      </c>
      <c r="C873" s="69" t="s">
        <v>1758</v>
      </c>
      <c r="D873" s="70" t="s">
        <v>1759</v>
      </c>
      <c r="E873" s="71">
        <f>Розрахунки!BY842</f>
        <v>39760.6</v>
      </c>
      <c r="F873" s="71">
        <f>Розрахунки!BZ842</f>
        <v>0</v>
      </c>
      <c r="G873" s="71">
        <f>Розрахунки!CA842</f>
        <v>0</v>
      </c>
      <c r="H873" s="71">
        <f>Розрахунки!CB842</f>
        <v>0</v>
      </c>
      <c r="I873" s="77">
        <f t="shared" si="42"/>
        <v>39760.6</v>
      </c>
    </row>
    <row r="874" spans="1:9">
      <c r="A874" s="69" t="s">
        <v>1653</v>
      </c>
      <c r="B874" s="69" t="s">
        <v>24</v>
      </c>
      <c r="C874" s="69" t="s">
        <v>1760</v>
      </c>
      <c r="D874" s="70" t="s">
        <v>836</v>
      </c>
      <c r="E874" s="71">
        <f>Розрахунки!BY843</f>
        <v>12849.5</v>
      </c>
      <c r="F874" s="71">
        <f>Розрахунки!BZ843</f>
        <v>0</v>
      </c>
      <c r="G874" s="71">
        <f>Розрахунки!CA843</f>
        <v>0</v>
      </c>
      <c r="H874" s="71">
        <f>Розрахунки!CB843</f>
        <v>0</v>
      </c>
      <c r="I874" s="77">
        <f t="shared" si="42"/>
        <v>12849.5</v>
      </c>
    </row>
    <row r="875" spans="1:9">
      <c r="A875" s="69" t="s">
        <v>1653</v>
      </c>
      <c r="B875" s="69" t="s">
        <v>29</v>
      </c>
      <c r="C875" s="69" t="s">
        <v>1761</v>
      </c>
      <c r="D875" s="70" t="s">
        <v>1762</v>
      </c>
      <c r="E875" s="71">
        <f>Розрахунки!BY844</f>
        <v>45000.800000000003</v>
      </c>
      <c r="F875" s="71">
        <f>Розрахунки!BZ844</f>
        <v>0</v>
      </c>
      <c r="G875" s="71">
        <f>Розрахунки!CA844</f>
        <v>0</v>
      </c>
      <c r="H875" s="71">
        <f>Розрахунки!CB844</f>
        <v>0</v>
      </c>
      <c r="I875" s="77">
        <f t="shared" si="42"/>
        <v>45000.800000000003</v>
      </c>
    </row>
    <row r="876" spans="1:9">
      <c r="A876" s="69" t="s">
        <v>1653</v>
      </c>
      <c r="B876" s="69" t="s">
        <v>78</v>
      </c>
      <c r="C876" s="69" t="s">
        <v>1763</v>
      </c>
      <c r="D876" s="70" t="s">
        <v>1764</v>
      </c>
      <c r="E876" s="71">
        <f>Розрахунки!BY845</f>
        <v>147314.79999999999</v>
      </c>
      <c r="F876" s="71">
        <f>Розрахунки!BZ845</f>
        <v>0</v>
      </c>
      <c r="G876" s="71">
        <f>Розрахунки!CA845</f>
        <v>0</v>
      </c>
      <c r="H876" s="71">
        <f>Розрахунки!CB845</f>
        <v>0</v>
      </c>
      <c r="I876" s="77">
        <f t="shared" si="42"/>
        <v>147314.79999999999</v>
      </c>
    </row>
    <row r="877" spans="1:9">
      <c r="A877" s="69" t="s">
        <v>1653</v>
      </c>
      <c r="B877" s="69" t="s">
        <v>24</v>
      </c>
      <c r="C877" s="69" t="s">
        <v>1765</v>
      </c>
      <c r="D877" s="70" t="s">
        <v>1766</v>
      </c>
      <c r="E877" s="71">
        <f>Розрахунки!BY846</f>
        <v>8887.6</v>
      </c>
      <c r="F877" s="71">
        <f>Розрахунки!BZ846</f>
        <v>0</v>
      </c>
      <c r="G877" s="71">
        <f>Розрахунки!CA846</f>
        <v>0</v>
      </c>
      <c r="H877" s="71">
        <f>Розрахунки!CB846</f>
        <v>0</v>
      </c>
      <c r="I877" s="77">
        <f t="shared" si="42"/>
        <v>8887.6</v>
      </c>
    </row>
    <row r="878" spans="1:9">
      <c r="A878" s="69" t="s">
        <v>1653</v>
      </c>
      <c r="B878" s="69" t="s">
        <v>21</v>
      </c>
      <c r="C878" s="69" t="s">
        <v>1767</v>
      </c>
      <c r="D878" s="70" t="s">
        <v>1768</v>
      </c>
      <c r="E878" s="71">
        <f>Розрахунки!BY847</f>
        <v>61597.9</v>
      </c>
      <c r="F878" s="71">
        <f>Розрахунки!BZ847</f>
        <v>0</v>
      </c>
      <c r="G878" s="71">
        <f>Розрахунки!CA847</f>
        <v>0</v>
      </c>
      <c r="H878" s="71">
        <f>Розрахунки!CB847</f>
        <v>0</v>
      </c>
      <c r="I878" s="77">
        <f t="shared" si="42"/>
        <v>61597.9</v>
      </c>
    </row>
    <row r="879" spans="1:9">
      <c r="A879" s="69" t="s">
        <v>1653</v>
      </c>
      <c r="B879" s="69" t="s">
        <v>24</v>
      </c>
      <c r="C879" s="69" t="s">
        <v>1769</v>
      </c>
      <c r="D879" s="70" t="s">
        <v>1770</v>
      </c>
      <c r="E879" s="71">
        <f>Розрахунки!BY848</f>
        <v>9835.6</v>
      </c>
      <c r="F879" s="71">
        <f>Розрахунки!BZ848</f>
        <v>0</v>
      </c>
      <c r="G879" s="71">
        <f>Розрахунки!CA848</f>
        <v>0</v>
      </c>
      <c r="H879" s="71">
        <f>Розрахунки!CB848</f>
        <v>0</v>
      </c>
      <c r="I879" s="77">
        <f t="shared" si="42"/>
        <v>9835.6</v>
      </c>
    </row>
    <row r="880" spans="1:9">
      <c r="A880" s="69" t="s">
        <v>1653</v>
      </c>
      <c r="B880" s="69" t="s">
        <v>24</v>
      </c>
      <c r="C880" s="69" t="s">
        <v>1771</v>
      </c>
      <c r="D880" s="70" t="s">
        <v>1772</v>
      </c>
      <c r="E880" s="71">
        <f>Розрахунки!BY849</f>
        <v>20960.8</v>
      </c>
      <c r="F880" s="71">
        <f>Розрахунки!BZ849</f>
        <v>0</v>
      </c>
      <c r="G880" s="71">
        <f>Розрахунки!CA849</f>
        <v>0</v>
      </c>
      <c r="H880" s="71">
        <f>Розрахунки!CB849</f>
        <v>0</v>
      </c>
      <c r="I880" s="77">
        <f t="shared" si="42"/>
        <v>20960.8</v>
      </c>
    </row>
    <row r="881" spans="1:9">
      <c r="A881" s="69" t="s">
        <v>1653</v>
      </c>
      <c r="B881" s="69" t="s">
        <v>24</v>
      </c>
      <c r="C881" s="69" t="s">
        <v>1773</v>
      </c>
      <c r="D881" s="70" t="s">
        <v>1774</v>
      </c>
      <c r="E881" s="71">
        <f>Розрахунки!BY850</f>
        <v>18462.400000000001</v>
      </c>
      <c r="F881" s="71">
        <f>Розрахунки!BZ850</f>
        <v>0</v>
      </c>
      <c r="G881" s="71">
        <f>Розрахунки!CA850</f>
        <v>0</v>
      </c>
      <c r="H881" s="71">
        <f>Розрахунки!CB850</f>
        <v>0</v>
      </c>
      <c r="I881" s="77">
        <f t="shared" si="42"/>
        <v>18462.400000000001</v>
      </c>
    </row>
    <row r="882" spans="1:9">
      <c r="A882" s="69" t="s">
        <v>1653</v>
      </c>
      <c r="B882" s="69" t="s">
        <v>24</v>
      </c>
      <c r="C882" s="69" t="s">
        <v>1775</v>
      </c>
      <c r="D882" s="70" t="s">
        <v>1776</v>
      </c>
      <c r="E882" s="71">
        <f>Розрахунки!BY851</f>
        <v>20550</v>
      </c>
      <c r="F882" s="71">
        <f>Розрахунки!BZ851</f>
        <v>0</v>
      </c>
      <c r="G882" s="71">
        <f>Розрахунки!CA851</f>
        <v>0</v>
      </c>
      <c r="H882" s="71">
        <f>Розрахунки!CB851</f>
        <v>0</v>
      </c>
      <c r="I882" s="77">
        <f t="shared" si="42"/>
        <v>20550</v>
      </c>
    </row>
    <row r="883" spans="1:9">
      <c r="A883" s="69" t="s">
        <v>1653</v>
      </c>
      <c r="B883" s="69" t="s">
        <v>29</v>
      </c>
      <c r="C883" s="69" t="s">
        <v>1777</v>
      </c>
      <c r="D883" s="70" t="s">
        <v>1778</v>
      </c>
      <c r="E883" s="71">
        <f>Розрахунки!BY852</f>
        <v>36642.199999999997</v>
      </c>
      <c r="F883" s="71">
        <f>Розрахунки!BZ852</f>
        <v>0</v>
      </c>
      <c r="G883" s="71">
        <f>Розрахунки!CA852</f>
        <v>0</v>
      </c>
      <c r="H883" s="71">
        <f>Розрахунки!CB852</f>
        <v>0</v>
      </c>
      <c r="I883" s="77">
        <f t="shared" si="42"/>
        <v>36642.199999999997</v>
      </c>
    </row>
    <row r="884" spans="1:9">
      <c r="A884" s="69" t="s">
        <v>1653</v>
      </c>
      <c r="B884" s="69" t="s">
        <v>29</v>
      </c>
      <c r="C884" s="69" t="s">
        <v>1779</v>
      </c>
      <c r="D884" s="70" t="s">
        <v>1780</v>
      </c>
      <c r="E884" s="71">
        <f>Розрахунки!BY853</f>
        <v>26770.400000000001</v>
      </c>
      <c r="F884" s="71">
        <f>Розрахунки!BZ853</f>
        <v>0</v>
      </c>
      <c r="G884" s="71">
        <f>Розрахунки!CA853</f>
        <v>0</v>
      </c>
      <c r="H884" s="71">
        <f>Розрахунки!CB853</f>
        <v>0</v>
      </c>
      <c r="I884" s="77">
        <f t="shared" si="42"/>
        <v>26770.400000000001</v>
      </c>
    </row>
    <row r="885" spans="1:9">
      <c r="A885" s="69" t="s">
        <v>1653</v>
      </c>
      <c r="B885" s="69" t="s">
        <v>24</v>
      </c>
      <c r="C885" s="69" t="s">
        <v>1781</v>
      </c>
      <c r="D885" s="70" t="s">
        <v>1782</v>
      </c>
      <c r="E885" s="71">
        <f>Розрахунки!BY854</f>
        <v>53495.5</v>
      </c>
      <c r="F885" s="71">
        <f>Розрахунки!BZ854</f>
        <v>0</v>
      </c>
      <c r="G885" s="71">
        <f>Розрахунки!CA854</f>
        <v>0</v>
      </c>
      <c r="H885" s="71">
        <f>Розрахунки!CB854</f>
        <v>0</v>
      </c>
      <c r="I885" s="77">
        <f t="shared" si="42"/>
        <v>53495.5</v>
      </c>
    </row>
    <row r="886" spans="1:9">
      <c r="A886" s="69" t="s">
        <v>1653</v>
      </c>
      <c r="B886" s="69" t="s">
        <v>29</v>
      </c>
      <c r="C886" s="69" t="s">
        <v>1783</v>
      </c>
      <c r="D886" s="70" t="s">
        <v>1784</v>
      </c>
      <c r="E886" s="71">
        <f>Розрахунки!BY855</f>
        <v>44252.800000000003</v>
      </c>
      <c r="F886" s="71">
        <f>Розрахунки!BZ855</f>
        <v>0</v>
      </c>
      <c r="G886" s="71">
        <f>Розрахунки!CA855</f>
        <v>0</v>
      </c>
      <c r="H886" s="71">
        <f>Розрахунки!CB855</f>
        <v>0</v>
      </c>
      <c r="I886" s="77">
        <f t="shared" si="42"/>
        <v>44252.800000000003</v>
      </c>
    </row>
    <row r="887" spans="1:9">
      <c r="A887" s="69" t="s">
        <v>1653</v>
      </c>
      <c r="B887" s="69" t="s">
        <v>78</v>
      </c>
      <c r="C887" s="69" t="s">
        <v>1785</v>
      </c>
      <c r="D887" s="70" t="s">
        <v>1786</v>
      </c>
      <c r="E887" s="71">
        <f>Розрахунки!BY856</f>
        <v>1564780.5</v>
      </c>
      <c r="F887" s="71">
        <f>Розрахунки!BZ856</f>
        <v>47600.2</v>
      </c>
      <c r="G887" s="71">
        <f>Розрахунки!CA856</f>
        <v>0</v>
      </c>
      <c r="H887" s="71">
        <f>Розрахунки!CB856</f>
        <v>0</v>
      </c>
      <c r="I887" s="77">
        <f t="shared" si="42"/>
        <v>1612380.7</v>
      </c>
    </row>
    <row r="888" spans="1:9">
      <c r="A888" s="69" t="s">
        <v>1653</v>
      </c>
      <c r="B888" s="69" t="s">
        <v>24</v>
      </c>
      <c r="C888" s="69" t="s">
        <v>1787</v>
      </c>
      <c r="D888" s="70" t="s">
        <v>177</v>
      </c>
      <c r="E888" s="71">
        <f>Розрахунки!BY857</f>
        <v>18919.3</v>
      </c>
      <c r="F888" s="71">
        <f>Розрахунки!BZ857</f>
        <v>0</v>
      </c>
      <c r="G888" s="71">
        <f>Розрахунки!CA857</f>
        <v>0</v>
      </c>
      <c r="H888" s="71">
        <f>Розрахунки!CB857</f>
        <v>0</v>
      </c>
      <c r="I888" s="77">
        <f t="shared" si="42"/>
        <v>18919.3</v>
      </c>
    </row>
    <row r="889" spans="1:9">
      <c r="A889" s="69" t="s">
        <v>1653</v>
      </c>
      <c r="B889" s="69" t="s">
        <v>24</v>
      </c>
      <c r="C889" s="69" t="s">
        <v>1788</v>
      </c>
      <c r="D889" s="70" t="s">
        <v>1789</v>
      </c>
      <c r="E889" s="71">
        <f>Розрахунки!BY858</f>
        <v>30504.799999999999</v>
      </c>
      <c r="F889" s="71">
        <f>Розрахунки!BZ858</f>
        <v>0</v>
      </c>
      <c r="G889" s="71">
        <f>Розрахунки!CA858</f>
        <v>0</v>
      </c>
      <c r="H889" s="71">
        <f>Розрахунки!CB858</f>
        <v>0</v>
      </c>
      <c r="I889" s="77">
        <f t="shared" si="42"/>
        <v>30504.799999999999</v>
      </c>
    </row>
    <row r="890" spans="1:9">
      <c r="A890" s="69" t="s">
        <v>1653</v>
      </c>
      <c r="B890" s="69" t="s">
        <v>24</v>
      </c>
      <c r="C890" s="69" t="s">
        <v>1790</v>
      </c>
      <c r="D890" s="70" t="s">
        <v>382</v>
      </c>
      <c r="E890" s="71">
        <f>Розрахунки!BY859</f>
        <v>11743</v>
      </c>
      <c r="F890" s="71">
        <f>Розрахунки!BZ859</f>
        <v>0</v>
      </c>
      <c r="G890" s="71">
        <f>Розрахунки!CA859</f>
        <v>0</v>
      </c>
      <c r="H890" s="71">
        <f>Розрахунки!CB859</f>
        <v>0</v>
      </c>
      <c r="I890" s="77">
        <f t="shared" si="42"/>
        <v>11743</v>
      </c>
    </row>
    <row r="891" spans="1:9">
      <c r="A891" s="69" t="s">
        <v>1653</v>
      </c>
      <c r="B891" s="69" t="s">
        <v>24</v>
      </c>
      <c r="C891" s="69" t="s">
        <v>1791</v>
      </c>
      <c r="D891" s="70" t="s">
        <v>1792</v>
      </c>
      <c r="E891" s="71">
        <f>Розрахунки!BY860</f>
        <v>22089.3</v>
      </c>
      <c r="F891" s="71">
        <f>Розрахунки!BZ860</f>
        <v>0</v>
      </c>
      <c r="G891" s="71">
        <f>Розрахунки!CA860</f>
        <v>0</v>
      </c>
      <c r="H891" s="71">
        <f>Розрахунки!CB860</f>
        <v>0</v>
      </c>
      <c r="I891" s="77">
        <f t="shared" si="42"/>
        <v>22089.3</v>
      </c>
    </row>
    <row r="892" spans="1:9">
      <c r="A892" s="69" t="s">
        <v>1653</v>
      </c>
      <c r="B892" s="69" t="s">
        <v>78</v>
      </c>
      <c r="C892" s="69" t="s">
        <v>1793</v>
      </c>
      <c r="D892" s="70" t="s">
        <v>1794</v>
      </c>
      <c r="E892" s="71">
        <f>Розрахунки!BY861</f>
        <v>83285.100000000006</v>
      </c>
      <c r="F892" s="71">
        <f>Розрахунки!BZ861</f>
        <v>0</v>
      </c>
      <c r="G892" s="71">
        <f>Розрахунки!CA861</f>
        <v>0</v>
      </c>
      <c r="H892" s="71">
        <f>Розрахунки!CB861</f>
        <v>0</v>
      </c>
      <c r="I892" s="77">
        <f t="shared" si="42"/>
        <v>83285.100000000006</v>
      </c>
    </row>
    <row r="893" spans="1:9">
      <c r="A893" s="69" t="s">
        <v>1653</v>
      </c>
      <c r="B893" s="69" t="s">
        <v>29</v>
      </c>
      <c r="C893" s="69" t="s">
        <v>1795</v>
      </c>
      <c r="D893" s="70" t="s">
        <v>1796</v>
      </c>
      <c r="E893" s="71">
        <f>Розрахунки!BY862</f>
        <v>20499.7</v>
      </c>
      <c r="F893" s="71">
        <f>Розрахунки!BZ862</f>
        <v>0</v>
      </c>
      <c r="G893" s="71">
        <f>Розрахунки!CA862</f>
        <v>0</v>
      </c>
      <c r="H893" s="71">
        <f>Розрахунки!CB862</f>
        <v>0</v>
      </c>
      <c r="I893" s="77">
        <f t="shared" si="42"/>
        <v>20499.7</v>
      </c>
    </row>
    <row r="894" spans="1:9">
      <c r="A894" s="69" t="s">
        <v>1653</v>
      </c>
      <c r="B894" s="69" t="s">
        <v>21</v>
      </c>
      <c r="C894" s="69" t="s">
        <v>1797</v>
      </c>
      <c r="D894" s="70" t="s">
        <v>1798</v>
      </c>
      <c r="E894" s="71">
        <f>Розрахунки!BY863</f>
        <v>87219</v>
      </c>
      <c r="F894" s="71">
        <f>Розрахунки!BZ863</f>
        <v>0</v>
      </c>
      <c r="G894" s="71">
        <f>Розрахунки!CA863</f>
        <v>0</v>
      </c>
      <c r="H894" s="71">
        <f>Розрахунки!CB863</f>
        <v>0</v>
      </c>
      <c r="I894" s="77">
        <f t="shared" si="42"/>
        <v>87219</v>
      </c>
    </row>
    <row r="895" spans="1:9">
      <c r="A895" s="69" t="s">
        <v>1653</v>
      </c>
      <c r="B895" s="69" t="s">
        <v>21</v>
      </c>
      <c r="C895" s="69" t="s">
        <v>1799</v>
      </c>
      <c r="D895" s="70" t="s">
        <v>1800</v>
      </c>
      <c r="E895" s="71">
        <f>Розрахунки!BY864</f>
        <v>92618.3</v>
      </c>
      <c r="F895" s="71">
        <f>Розрахунки!BZ864</f>
        <v>0</v>
      </c>
      <c r="G895" s="71">
        <f>Розрахунки!CA864</f>
        <v>0</v>
      </c>
      <c r="H895" s="71">
        <f>Розрахунки!CB864</f>
        <v>0</v>
      </c>
      <c r="I895" s="77">
        <f t="shared" si="42"/>
        <v>92618.3</v>
      </c>
    </row>
    <row r="896" spans="1:9">
      <c r="A896" s="69" t="s">
        <v>1653</v>
      </c>
      <c r="B896" s="69" t="s">
        <v>29</v>
      </c>
      <c r="C896" s="69" t="s">
        <v>1801</v>
      </c>
      <c r="D896" s="70" t="s">
        <v>1802</v>
      </c>
      <c r="E896" s="71">
        <f>Розрахунки!BY865</f>
        <v>49153.8</v>
      </c>
      <c r="F896" s="71">
        <f>Розрахунки!BZ865</f>
        <v>0</v>
      </c>
      <c r="G896" s="71">
        <f>Розрахунки!CA865</f>
        <v>0</v>
      </c>
      <c r="H896" s="71">
        <f>Розрахунки!CB865</f>
        <v>0</v>
      </c>
      <c r="I896" s="77">
        <f t="shared" si="42"/>
        <v>49153.8</v>
      </c>
    </row>
    <row r="897" spans="1:9">
      <c r="A897" s="69" t="s">
        <v>1653</v>
      </c>
      <c r="B897" s="69" t="s">
        <v>29</v>
      </c>
      <c r="C897" s="69" t="s">
        <v>1803</v>
      </c>
      <c r="D897" s="70" t="s">
        <v>1804</v>
      </c>
      <c r="E897" s="71">
        <f>Розрахунки!BY866</f>
        <v>60949.2</v>
      </c>
      <c r="F897" s="71">
        <f>Розрахунки!BZ866</f>
        <v>0</v>
      </c>
      <c r="G897" s="71">
        <f>Розрахунки!CA866</f>
        <v>0</v>
      </c>
      <c r="H897" s="71">
        <f>Розрахунки!CB866</f>
        <v>0</v>
      </c>
      <c r="I897" s="77">
        <f t="shared" si="42"/>
        <v>60949.2</v>
      </c>
    </row>
    <row r="898" spans="1:9">
      <c r="A898" s="69" t="s">
        <v>1653</v>
      </c>
      <c r="B898" s="69" t="s">
        <v>24</v>
      </c>
      <c r="C898" s="69" t="s">
        <v>1805</v>
      </c>
      <c r="D898" s="70" t="s">
        <v>1806</v>
      </c>
      <c r="E898" s="71">
        <f>Розрахунки!BY867</f>
        <v>127157.4</v>
      </c>
      <c r="F898" s="71">
        <f>Розрахунки!BZ867</f>
        <v>0</v>
      </c>
      <c r="G898" s="71">
        <f>Розрахунки!CA867</f>
        <v>0</v>
      </c>
      <c r="H898" s="71">
        <f>Розрахунки!CB867</f>
        <v>0</v>
      </c>
      <c r="I898" s="77">
        <f t="shared" si="42"/>
        <v>127157.4</v>
      </c>
    </row>
    <row r="899" spans="1:9">
      <c r="A899" s="69" t="s">
        <v>1653</v>
      </c>
      <c r="B899" s="69" t="s">
        <v>29</v>
      </c>
      <c r="C899" s="69" t="s">
        <v>1807</v>
      </c>
      <c r="D899" s="70" t="s">
        <v>1808</v>
      </c>
      <c r="E899" s="71">
        <f>Розрахунки!BY868</f>
        <v>17966.7</v>
      </c>
      <c r="F899" s="71">
        <f>Розрахунки!BZ868</f>
        <v>0</v>
      </c>
      <c r="G899" s="71">
        <f>Розрахунки!CA868</f>
        <v>0</v>
      </c>
      <c r="H899" s="71">
        <f>Розрахунки!CB868</f>
        <v>0</v>
      </c>
      <c r="I899" s="77">
        <f t="shared" si="42"/>
        <v>17966.7</v>
      </c>
    </row>
    <row r="900" spans="1:9">
      <c r="A900" s="69" t="s">
        <v>1653</v>
      </c>
      <c r="B900" s="69" t="s">
        <v>29</v>
      </c>
      <c r="C900" s="69" t="s">
        <v>1809</v>
      </c>
      <c r="D900" s="70" t="s">
        <v>1810</v>
      </c>
      <c r="E900" s="71">
        <f>Розрахунки!BY869</f>
        <v>8363.7999999999993</v>
      </c>
      <c r="F900" s="71">
        <f>Розрахунки!BZ869</f>
        <v>0</v>
      </c>
      <c r="G900" s="71">
        <f>Розрахунки!CA869</f>
        <v>0</v>
      </c>
      <c r="H900" s="71">
        <f>Розрахунки!CB869</f>
        <v>0</v>
      </c>
      <c r="I900" s="77">
        <f t="shared" si="42"/>
        <v>8363.7999999999993</v>
      </c>
    </row>
    <row r="901" spans="1:9">
      <c r="A901" s="69" t="s">
        <v>1653</v>
      </c>
      <c r="B901" s="69" t="s">
        <v>24</v>
      </c>
      <c r="C901" s="69" t="s">
        <v>1811</v>
      </c>
      <c r="D901" s="70" t="s">
        <v>1812</v>
      </c>
      <c r="E901" s="71">
        <f>Розрахунки!BY870</f>
        <v>16566</v>
      </c>
      <c r="F901" s="71">
        <f>Розрахунки!BZ870</f>
        <v>0</v>
      </c>
      <c r="G901" s="71">
        <f>Розрахунки!CA870</f>
        <v>0</v>
      </c>
      <c r="H901" s="71">
        <f>Розрахунки!CB870</f>
        <v>0</v>
      </c>
      <c r="I901" s="77">
        <f t="shared" si="42"/>
        <v>16566</v>
      </c>
    </row>
    <row r="902" spans="1:9">
      <c r="A902" s="69" t="s">
        <v>1653</v>
      </c>
      <c r="B902" s="69" t="s">
        <v>24</v>
      </c>
      <c r="C902" s="69" t="s">
        <v>1813</v>
      </c>
      <c r="D902" s="70" t="s">
        <v>1814</v>
      </c>
      <c r="E902" s="71">
        <f>Розрахунки!BY871</f>
        <v>20955.099999999999</v>
      </c>
      <c r="F902" s="71">
        <f>Розрахунки!BZ871</f>
        <v>0</v>
      </c>
      <c r="G902" s="71">
        <f>Розрахунки!CA871</f>
        <v>0</v>
      </c>
      <c r="H902" s="71">
        <f>Розрахунки!CB871</f>
        <v>0</v>
      </c>
      <c r="I902" s="77">
        <f t="shared" ref="I902:I965" si="43">SUM(E902:H902)</f>
        <v>20955.099999999999</v>
      </c>
    </row>
    <row r="903" spans="1:9">
      <c r="A903" s="69" t="s">
        <v>1653</v>
      </c>
      <c r="B903" s="69" t="s">
        <v>24</v>
      </c>
      <c r="C903" s="69" t="s">
        <v>1815</v>
      </c>
      <c r="D903" s="70" t="s">
        <v>1816</v>
      </c>
      <c r="E903" s="71">
        <f>Розрахунки!BY872</f>
        <v>8811.7999999999993</v>
      </c>
      <c r="F903" s="71">
        <f>Розрахунки!BZ872</f>
        <v>0</v>
      </c>
      <c r="G903" s="71">
        <f>Розрахунки!CA872</f>
        <v>0</v>
      </c>
      <c r="H903" s="71">
        <f>Розрахунки!CB872</f>
        <v>0</v>
      </c>
      <c r="I903" s="77">
        <f t="shared" si="43"/>
        <v>8811.7999999999993</v>
      </c>
    </row>
    <row r="904" spans="1:9">
      <c r="A904" s="69" t="s">
        <v>1653</v>
      </c>
      <c r="B904" s="69" t="s">
        <v>29</v>
      </c>
      <c r="C904" s="69" t="s">
        <v>1817</v>
      </c>
      <c r="D904" s="70" t="s">
        <v>1818</v>
      </c>
      <c r="E904" s="71">
        <f>Розрахунки!BY873</f>
        <v>23526.400000000001</v>
      </c>
      <c r="F904" s="71">
        <f>Розрахунки!BZ873</f>
        <v>0</v>
      </c>
      <c r="G904" s="71">
        <f>Розрахунки!CA873</f>
        <v>0</v>
      </c>
      <c r="H904" s="71">
        <f>Розрахунки!CB873</f>
        <v>0</v>
      </c>
      <c r="I904" s="77">
        <f t="shared" si="43"/>
        <v>23526.400000000001</v>
      </c>
    </row>
    <row r="905" spans="1:9">
      <c r="A905" s="69" t="s">
        <v>1653</v>
      </c>
      <c r="B905" s="69" t="s">
        <v>29</v>
      </c>
      <c r="C905" s="69" t="s">
        <v>1819</v>
      </c>
      <c r="D905" s="70" t="s">
        <v>1820</v>
      </c>
      <c r="E905" s="71">
        <f>Розрахунки!BY874</f>
        <v>54149.2</v>
      </c>
      <c r="F905" s="71">
        <f>Розрахунки!BZ874</f>
        <v>0</v>
      </c>
      <c r="G905" s="71">
        <f>Розрахунки!CA874</f>
        <v>0</v>
      </c>
      <c r="H905" s="71">
        <f>Розрахунки!CB874</f>
        <v>0</v>
      </c>
      <c r="I905" s="77">
        <f t="shared" si="43"/>
        <v>54149.2</v>
      </c>
    </row>
    <row r="906" spans="1:9">
      <c r="A906" s="69" t="s">
        <v>1653</v>
      </c>
      <c r="B906" s="69" t="s">
        <v>21</v>
      </c>
      <c r="C906" s="69" t="s">
        <v>1821</v>
      </c>
      <c r="D906" s="70" t="s">
        <v>1822</v>
      </c>
      <c r="E906" s="71">
        <f>Розрахунки!BY875</f>
        <v>71376.100000000006</v>
      </c>
      <c r="F906" s="71">
        <f>Розрахунки!BZ875</f>
        <v>0</v>
      </c>
      <c r="G906" s="71">
        <f>Розрахунки!CA875</f>
        <v>0</v>
      </c>
      <c r="H906" s="71">
        <f>Розрахунки!CB875</f>
        <v>0</v>
      </c>
      <c r="I906" s="77">
        <f t="shared" si="43"/>
        <v>71376.100000000006</v>
      </c>
    </row>
    <row r="907" spans="1:9">
      <c r="A907" s="69" t="s">
        <v>1653</v>
      </c>
      <c r="B907" s="69" t="s">
        <v>24</v>
      </c>
      <c r="C907" s="69" t="s">
        <v>1823</v>
      </c>
      <c r="D907" s="70" t="s">
        <v>1824</v>
      </c>
      <c r="E907" s="71">
        <f>Розрахунки!BY876</f>
        <v>17836.5</v>
      </c>
      <c r="F907" s="71">
        <f>Розрахунки!BZ876</f>
        <v>0</v>
      </c>
      <c r="G907" s="71">
        <f>Розрахунки!CA876</f>
        <v>0</v>
      </c>
      <c r="H907" s="71">
        <f>Розрахунки!CB876</f>
        <v>0</v>
      </c>
      <c r="I907" s="77">
        <f t="shared" si="43"/>
        <v>17836.5</v>
      </c>
    </row>
    <row r="908" spans="1:9">
      <c r="A908" s="69" t="s">
        <v>1653</v>
      </c>
      <c r="B908" s="69" t="s">
        <v>78</v>
      </c>
      <c r="C908" s="69" t="s">
        <v>1825</v>
      </c>
      <c r="D908" s="70" t="s">
        <v>1826</v>
      </c>
      <c r="E908" s="71">
        <f>Розрахунки!BY877</f>
        <v>19852.099999999999</v>
      </c>
      <c r="F908" s="71">
        <f>Розрахунки!BZ877</f>
        <v>0</v>
      </c>
      <c r="G908" s="71">
        <f>Розрахунки!CA877</f>
        <v>0</v>
      </c>
      <c r="H908" s="71">
        <f>Розрахунки!CB877</f>
        <v>0</v>
      </c>
      <c r="I908" s="77">
        <f t="shared" si="43"/>
        <v>19852.099999999999</v>
      </c>
    </row>
    <row r="909" spans="1:9">
      <c r="A909" s="69" t="s">
        <v>1653</v>
      </c>
      <c r="B909" s="69" t="s">
        <v>24</v>
      </c>
      <c r="C909" s="69" t="s">
        <v>1827</v>
      </c>
      <c r="D909" s="70" t="s">
        <v>1828</v>
      </c>
      <c r="E909" s="71">
        <f>Розрахунки!BY878</f>
        <v>43827.199999999997</v>
      </c>
      <c r="F909" s="71">
        <f>Розрахунки!BZ878</f>
        <v>0</v>
      </c>
      <c r="G909" s="71">
        <f>Розрахунки!CA878</f>
        <v>0</v>
      </c>
      <c r="H909" s="71">
        <f>Розрахунки!CB878</f>
        <v>0</v>
      </c>
      <c r="I909" s="77">
        <f t="shared" si="43"/>
        <v>43827.199999999997</v>
      </c>
    </row>
    <row r="910" spans="1:9">
      <c r="A910" s="69" t="s">
        <v>1653</v>
      </c>
      <c r="B910" s="69" t="s">
        <v>24</v>
      </c>
      <c r="C910" s="69" t="s">
        <v>1829</v>
      </c>
      <c r="D910" s="70" t="s">
        <v>1830</v>
      </c>
      <c r="E910" s="71">
        <f>Розрахунки!BY879</f>
        <v>22020.6</v>
      </c>
      <c r="F910" s="71">
        <f>Розрахунки!BZ879</f>
        <v>0</v>
      </c>
      <c r="G910" s="71">
        <f>Розрахунки!CA879</f>
        <v>0</v>
      </c>
      <c r="H910" s="71">
        <f>Розрахунки!CB879</f>
        <v>0</v>
      </c>
      <c r="I910" s="77">
        <f t="shared" si="43"/>
        <v>22020.6</v>
      </c>
    </row>
    <row r="911" spans="1:9">
      <c r="A911" s="69" t="s">
        <v>1653</v>
      </c>
      <c r="B911" s="69" t="s">
        <v>24</v>
      </c>
      <c r="C911" s="69" t="s">
        <v>1831</v>
      </c>
      <c r="D911" s="70" t="s">
        <v>1832</v>
      </c>
      <c r="E911" s="71">
        <f>Розрахунки!BY880</f>
        <v>51878.3</v>
      </c>
      <c r="F911" s="71">
        <f>Розрахунки!BZ880</f>
        <v>0</v>
      </c>
      <c r="G911" s="71">
        <f>Розрахунки!CA880</f>
        <v>0</v>
      </c>
      <c r="H911" s="71">
        <f>Розрахунки!CB880</f>
        <v>0</v>
      </c>
      <c r="I911" s="77">
        <f t="shared" si="43"/>
        <v>51878.3</v>
      </c>
    </row>
    <row r="912" spans="1:9">
      <c r="A912" s="69" t="s">
        <v>1653</v>
      </c>
      <c r="B912" s="69" t="s">
        <v>78</v>
      </c>
      <c r="C912" s="69" t="s">
        <v>1833</v>
      </c>
      <c r="D912" s="70" t="s">
        <v>1834</v>
      </c>
      <c r="E912" s="71">
        <f>Розрахунки!BY881</f>
        <v>126914.5</v>
      </c>
      <c r="F912" s="71">
        <f>Розрахунки!BZ881</f>
        <v>0</v>
      </c>
      <c r="G912" s="71">
        <f>Розрахунки!CA881</f>
        <v>0</v>
      </c>
      <c r="H912" s="71">
        <f>Розрахунки!CB881</f>
        <v>0</v>
      </c>
      <c r="I912" s="77">
        <f t="shared" si="43"/>
        <v>126914.5</v>
      </c>
    </row>
    <row r="913" spans="1:9">
      <c r="A913" s="69" t="s">
        <v>1653</v>
      </c>
      <c r="B913" s="69" t="s">
        <v>29</v>
      </c>
      <c r="C913" s="69" t="s">
        <v>1835</v>
      </c>
      <c r="D913" s="70" t="s">
        <v>1836</v>
      </c>
      <c r="E913" s="71">
        <f>Розрахунки!BY882</f>
        <v>14235.6</v>
      </c>
      <c r="F913" s="71">
        <f>Розрахунки!BZ882</f>
        <v>0</v>
      </c>
      <c r="G913" s="71">
        <f>Розрахунки!CA882</f>
        <v>0</v>
      </c>
      <c r="H913" s="71">
        <f>Розрахунки!CB882</f>
        <v>0</v>
      </c>
      <c r="I913" s="77">
        <f t="shared" si="43"/>
        <v>14235.6</v>
      </c>
    </row>
    <row r="914" spans="1:9">
      <c r="A914" s="69" t="s">
        <v>1653</v>
      </c>
      <c r="B914" s="69" t="s">
        <v>78</v>
      </c>
      <c r="C914" s="69" t="s">
        <v>1837</v>
      </c>
      <c r="D914" s="70" t="s">
        <v>1838</v>
      </c>
      <c r="E914" s="71">
        <f>Розрахунки!BY883</f>
        <v>63608.2</v>
      </c>
      <c r="F914" s="71">
        <f>Розрахунки!BZ883</f>
        <v>0</v>
      </c>
      <c r="G914" s="71">
        <f>Розрахунки!CA883</f>
        <v>0</v>
      </c>
      <c r="H914" s="71">
        <f>Розрахунки!CB883</f>
        <v>0</v>
      </c>
      <c r="I914" s="77">
        <f t="shared" si="43"/>
        <v>63608.2</v>
      </c>
    </row>
    <row r="915" spans="1:9">
      <c r="A915" s="69" t="s">
        <v>1839</v>
      </c>
      <c r="B915" s="69" t="s">
        <v>12</v>
      </c>
      <c r="C915" s="69" t="s">
        <v>1840</v>
      </c>
      <c r="D915" s="70" t="s">
        <v>1841</v>
      </c>
      <c r="E915" s="75">
        <f>SUM(E916:E917)</f>
        <v>3089510.2999999993</v>
      </c>
      <c r="F915" s="75">
        <f t="shared" ref="F915:I915" si="44">SUM(F916:F917)</f>
        <v>66525.600000000006</v>
      </c>
      <c r="G915" s="75">
        <f t="shared" si="44"/>
        <v>16897.7</v>
      </c>
      <c r="H915" s="75">
        <f t="shared" si="44"/>
        <v>50563.3</v>
      </c>
      <c r="I915" s="75">
        <f t="shared" si="44"/>
        <v>3223496.9</v>
      </c>
    </row>
    <row r="916" spans="1:9">
      <c r="A916" s="69" t="s">
        <v>1839</v>
      </c>
      <c r="B916" s="69" t="s">
        <v>15</v>
      </c>
      <c r="C916" s="69" t="s">
        <v>1842</v>
      </c>
      <c r="D916" s="70" t="s">
        <v>1843</v>
      </c>
      <c r="E916" s="71">
        <f>Розрахунки!BY884</f>
        <v>177236.8</v>
      </c>
      <c r="F916" s="71">
        <f>Розрахунки!BZ884</f>
        <v>53048.4</v>
      </c>
      <c r="G916" s="71">
        <f>Розрахунки!CA884</f>
        <v>16897.7</v>
      </c>
      <c r="H916" s="71">
        <f>Розрахунки!CB884</f>
        <v>50563.3</v>
      </c>
      <c r="I916" s="77">
        <f t="shared" si="43"/>
        <v>297746.2</v>
      </c>
    </row>
    <row r="917" spans="1:9">
      <c r="A917" s="69" t="s">
        <v>1839</v>
      </c>
      <c r="B917" s="69" t="s">
        <v>18</v>
      </c>
      <c r="C917" s="69" t="s">
        <v>1844</v>
      </c>
      <c r="D917" s="70" t="s">
        <v>1845</v>
      </c>
      <c r="E917" s="78">
        <f>SUM(E918:E977)</f>
        <v>2912273.4999999995</v>
      </c>
      <c r="F917" s="78">
        <f t="shared" ref="F917:H917" si="45">SUM(F918:F977)</f>
        <v>13477.2</v>
      </c>
      <c r="G917" s="78">
        <f t="shared" si="45"/>
        <v>0</v>
      </c>
      <c r="H917" s="78">
        <f t="shared" si="45"/>
        <v>0</v>
      </c>
      <c r="I917" s="77">
        <f t="shared" si="43"/>
        <v>2925750.6999999997</v>
      </c>
    </row>
    <row r="918" spans="1:9">
      <c r="A918" s="69" t="s">
        <v>1839</v>
      </c>
      <c r="B918" s="69" t="s">
        <v>24</v>
      </c>
      <c r="C918" s="69" t="s">
        <v>1846</v>
      </c>
      <c r="D918" s="70" t="s">
        <v>1847</v>
      </c>
      <c r="E918" s="71">
        <f>Розрахунки!BY885</f>
        <v>22081.9</v>
      </c>
      <c r="F918" s="71">
        <f>Розрахунки!BZ885</f>
        <v>0</v>
      </c>
      <c r="G918" s="71">
        <f>Розрахунки!CA885</f>
        <v>0</v>
      </c>
      <c r="H918" s="71">
        <f>Розрахунки!CB885</f>
        <v>0</v>
      </c>
      <c r="I918" s="77">
        <f t="shared" si="43"/>
        <v>22081.9</v>
      </c>
    </row>
    <row r="919" spans="1:9">
      <c r="A919" s="69" t="s">
        <v>1839</v>
      </c>
      <c r="B919" s="69" t="s">
        <v>21</v>
      </c>
      <c r="C919" s="69" t="s">
        <v>1848</v>
      </c>
      <c r="D919" s="70" t="s">
        <v>1849</v>
      </c>
      <c r="E919" s="71">
        <f>Розрахунки!BY886</f>
        <v>76202.100000000006</v>
      </c>
      <c r="F919" s="71">
        <f>Розрахунки!BZ886</f>
        <v>0</v>
      </c>
      <c r="G919" s="71">
        <f>Розрахунки!CA886</f>
        <v>0</v>
      </c>
      <c r="H919" s="71">
        <f>Розрахунки!CB886</f>
        <v>0</v>
      </c>
      <c r="I919" s="77">
        <f t="shared" si="43"/>
        <v>76202.100000000006</v>
      </c>
    </row>
    <row r="920" spans="1:9">
      <c r="A920" s="69" t="s">
        <v>1839</v>
      </c>
      <c r="B920" s="69" t="s">
        <v>24</v>
      </c>
      <c r="C920" s="69" t="s">
        <v>1850</v>
      </c>
      <c r="D920" s="70" t="s">
        <v>1851</v>
      </c>
      <c r="E920" s="71">
        <f>Розрахунки!BY887</f>
        <v>11710.6</v>
      </c>
      <c r="F920" s="71">
        <f>Розрахунки!BZ887</f>
        <v>0</v>
      </c>
      <c r="G920" s="71">
        <f>Розрахунки!CA887</f>
        <v>0</v>
      </c>
      <c r="H920" s="71">
        <f>Розрахунки!CB887</f>
        <v>0</v>
      </c>
      <c r="I920" s="77">
        <f t="shared" si="43"/>
        <v>11710.6</v>
      </c>
    </row>
    <row r="921" spans="1:9">
      <c r="A921" s="69" t="s">
        <v>1839</v>
      </c>
      <c r="B921" s="69" t="s">
        <v>21</v>
      </c>
      <c r="C921" s="69" t="s">
        <v>1852</v>
      </c>
      <c r="D921" s="70" t="s">
        <v>1853</v>
      </c>
      <c r="E921" s="71">
        <f>Розрахунки!BY888</f>
        <v>74233.8</v>
      </c>
      <c r="F921" s="71">
        <f>Розрахунки!BZ888</f>
        <v>0</v>
      </c>
      <c r="G921" s="71">
        <f>Розрахунки!CA888</f>
        <v>0</v>
      </c>
      <c r="H921" s="71">
        <f>Розрахунки!CB888</f>
        <v>0</v>
      </c>
      <c r="I921" s="77">
        <f t="shared" si="43"/>
        <v>74233.8</v>
      </c>
    </row>
    <row r="922" spans="1:9">
      <c r="A922" s="69" t="s">
        <v>1839</v>
      </c>
      <c r="B922" s="69" t="s">
        <v>24</v>
      </c>
      <c r="C922" s="69" t="s">
        <v>1854</v>
      </c>
      <c r="D922" s="70" t="s">
        <v>382</v>
      </c>
      <c r="E922" s="71">
        <f>Розрахунки!BY889</f>
        <v>39945.699999999997</v>
      </c>
      <c r="F922" s="71">
        <f>Розрахунки!BZ889</f>
        <v>0</v>
      </c>
      <c r="G922" s="71">
        <f>Розрахунки!CA889</f>
        <v>0</v>
      </c>
      <c r="H922" s="71">
        <f>Розрахунки!CB889</f>
        <v>0</v>
      </c>
      <c r="I922" s="77">
        <f t="shared" si="43"/>
        <v>39945.699999999997</v>
      </c>
    </row>
    <row r="923" spans="1:9">
      <c r="A923" s="69" t="s">
        <v>1839</v>
      </c>
      <c r="B923" s="69" t="s">
        <v>24</v>
      </c>
      <c r="C923" s="69" t="s">
        <v>1855</v>
      </c>
      <c r="D923" s="70" t="s">
        <v>1856</v>
      </c>
      <c r="E923" s="71">
        <f>Розрахунки!BY890</f>
        <v>7421.5</v>
      </c>
      <c r="F923" s="71">
        <f>Розрахунки!BZ890</f>
        <v>0</v>
      </c>
      <c r="G923" s="71">
        <f>Розрахунки!CA890</f>
        <v>0</v>
      </c>
      <c r="H923" s="71">
        <f>Розрахунки!CB890</f>
        <v>0</v>
      </c>
      <c r="I923" s="77">
        <f t="shared" si="43"/>
        <v>7421.5</v>
      </c>
    </row>
    <row r="924" spans="1:9">
      <c r="A924" s="69" t="s">
        <v>1839</v>
      </c>
      <c r="B924" s="69" t="s">
        <v>29</v>
      </c>
      <c r="C924" s="69" t="s">
        <v>1857</v>
      </c>
      <c r="D924" s="70" t="s">
        <v>1858</v>
      </c>
      <c r="E924" s="71">
        <f>Розрахунки!BY891</f>
        <v>46565.7</v>
      </c>
      <c r="F924" s="71">
        <f>Розрахунки!BZ891</f>
        <v>0</v>
      </c>
      <c r="G924" s="71">
        <f>Розрахунки!CA891</f>
        <v>0</v>
      </c>
      <c r="H924" s="71">
        <f>Розрахунки!CB891</f>
        <v>0</v>
      </c>
      <c r="I924" s="77">
        <f t="shared" si="43"/>
        <v>46565.7</v>
      </c>
    </row>
    <row r="925" spans="1:9">
      <c r="A925" s="69" t="s">
        <v>1839</v>
      </c>
      <c r="B925" s="69" t="s">
        <v>29</v>
      </c>
      <c r="C925" s="69" t="s">
        <v>1859</v>
      </c>
      <c r="D925" s="70" t="s">
        <v>1860</v>
      </c>
      <c r="E925" s="71">
        <f>Розрахунки!BY892</f>
        <v>48634.6</v>
      </c>
      <c r="F925" s="71">
        <f>Розрахунки!BZ892</f>
        <v>0</v>
      </c>
      <c r="G925" s="71">
        <f>Розрахунки!CA892</f>
        <v>0</v>
      </c>
      <c r="H925" s="71">
        <f>Розрахунки!CB892</f>
        <v>0</v>
      </c>
      <c r="I925" s="77">
        <f t="shared" si="43"/>
        <v>48634.6</v>
      </c>
    </row>
    <row r="926" spans="1:9">
      <c r="A926" s="69" t="s">
        <v>1839</v>
      </c>
      <c r="B926" s="69" t="s">
        <v>29</v>
      </c>
      <c r="C926" s="69" t="s">
        <v>1861</v>
      </c>
      <c r="D926" s="70" t="s">
        <v>1862</v>
      </c>
      <c r="E926" s="71">
        <f>Розрахунки!BY893</f>
        <v>24219.3</v>
      </c>
      <c r="F926" s="71">
        <f>Розрахунки!BZ893</f>
        <v>0</v>
      </c>
      <c r="G926" s="71">
        <f>Розрахунки!CA893</f>
        <v>0</v>
      </c>
      <c r="H926" s="71">
        <f>Розрахунки!CB893</f>
        <v>0</v>
      </c>
      <c r="I926" s="77">
        <f t="shared" si="43"/>
        <v>24219.3</v>
      </c>
    </row>
    <row r="927" spans="1:9">
      <c r="A927" s="69" t="s">
        <v>1839</v>
      </c>
      <c r="B927" s="69" t="s">
        <v>21</v>
      </c>
      <c r="C927" s="69" t="s">
        <v>1863</v>
      </c>
      <c r="D927" s="70" t="s">
        <v>1864</v>
      </c>
      <c r="E927" s="71">
        <f>Розрахунки!BY894</f>
        <v>77808.399999999994</v>
      </c>
      <c r="F927" s="71">
        <f>Розрахунки!BZ894</f>
        <v>0</v>
      </c>
      <c r="G927" s="71">
        <f>Розрахунки!CA894</f>
        <v>0</v>
      </c>
      <c r="H927" s="71">
        <f>Розрахунки!CB894</f>
        <v>0</v>
      </c>
      <c r="I927" s="77">
        <f t="shared" si="43"/>
        <v>77808.399999999994</v>
      </c>
    </row>
    <row r="928" spans="1:9">
      <c r="A928" s="69" t="s">
        <v>1839</v>
      </c>
      <c r="B928" s="69" t="s">
        <v>24</v>
      </c>
      <c r="C928" s="69" t="s">
        <v>1865</v>
      </c>
      <c r="D928" s="70" t="s">
        <v>1866</v>
      </c>
      <c r="E928" s="71">
        <f>Розрахунки!BY895</f>
        <v>18987.900000000001</v>
      </c>
      <c r="F928" s="71">
        <f>Розрахунки!BZ895</f>
        <v>0</v>
      </c>
      <c r="G928" s="71">
        <f>Розрахунки!CA895</f>
        <v>0</v>
      </c>
      <c r="H928" s="71">
        <f>Розрахунки!CB895</f>
        <v>0</v>
      </c>
      <c r="I928" s="77">
        <f t="shared" si="43"/>
        <v>18987.900000000001</v>
      </c>
    </row>
    <row r="929" spans="1:9">
      <c r="A929" s="69" t="s">
        <v>1839</v>
      </c>
      <c r="B929" s="69" t="s">
        <v>24</v>
      </c>
      <c r="C929" s="69" t="s">
        <v>1867</v>
      </c>
      <c r="D929" s="70" t="s">
        <v>1868</v>
      </c>
      <c r="E929" s="71">
        <f>Розрахунки!BY896</f>
        <v>9956.2000000000007</v>
      </c>
      <c r="F929" s="71">
        <f>Розрахунки!BZ896</f>
        <v>0</v>
      </c>
      <c r="G929" s="71">
        <f>Розрахунки!CA896</f>
        <v>0</v>
      </c>
      <c r="H929" s="71">
        <f>Розрахунки!CB896</f>
        <v>0</v>
      </c>
      <c r="I929" s="77">
        <f t="shared" si="43"/>
        <v>9956.2000000000007</v>
      </c>
    </row>
    <row r="930" spans="1:9">
      <c r="A930" s="69" t="s">
        <v>1839</v>
      </c>
      <c r="B930" s="69" t="s">
        <v>29</v>
      </c>
      <c r="C930" s="69" t="s">
        <v>1869</v>
      </c>
      <c r="D930" s="70" t="s">
        <v>1870</v>
      </c>
      <c r="E930" s="71">
        <f>Розрахунки!BY897</f>
        <v>28088.799999999999</v>
      </c>
      <c r="F930" s="71">
        <f>Розрахунки!BZ897</f>
        <v>0</v>
      </c>
      <c r="G930" s="71">
        <f>Розрахунки!CA897</f>
        <v>0</v>
      </c>
      <c r="H930" s="71">
        <f>Розрахунки!CB897</f>
        <v>0</v>
      </c>
      <c r="I930" s="77">
        <f t="shared" si="43"/>
        <v>28088.799999999999</v>
      </c>
    </row>
    <row r="931" spans="1:9">
      <c r="A931" s="69" t="s">
        <v>1839</v>
      </c>
      <c r="B931" s="69" t="s">
        <v>21</v>
      </c>
      <c r="C931" s="69" t="s">
        <v>1871</v>
      </c>
      <c r="D931" s="70" t="s">
        <v>1872</v>
      </c>
      <c r="E931" s="71">
        <f>Розрахунки!BY898</f>
        <v>58641.9</v>
      </c>
      <c r="F931" s="71">
        <f>Розрахунки!BZ898</f>
        <v>0</v>
      </c>
      <c r="G931" s="71">
        <f>Розрахунки!CA898</f>
        <v>0</v>
      </c>
      <c r="H931" s="71">
        <f>Розрахунки!CB898</f>
        <v>0</v>
      </c>
      <c r="I931" s="77">
        <f t="shared" si="43"/>
        <v>58641.9</v>
      </c>
    </row>
    <row r="932" spans="1:9">
      <c r="A932" s="69" t="s">
        <v>1839</v>
      </c>
      <c r="B932" s="69" t="s">
        <v>24</v>
      </c>
      <c r="C932" s="69" t="s">
        <v>1873</v>
      </c>
      <c r="D932" s="70" t="s">
        <v>1874</v>
      </c>
      <c r="E932" s="71">
        <f>Розрахунки!BY899</f>
        <v>23146.9</v>
      </c>
      <c r="F932" s="71">
        <f>Розрахунки!BZ899</f>
        <v>0</v>
      </c>
      <c r="G932" s="71">
        <f>Розрахунки!CA899</f>
        <v>0</v>
      </c>
      <c r="H932" s="71">
        <f>Розрахунки!CB899</f>
        <v>0</v>
      </c>
      <c r="I932" s="77">
        <f t="shared" si="43"/>
        <v>23146.9</v>
      </c>
    </row>
    <row r="933" spans="1:9">
      <c r="A933" s="69" t="s">
        <v>1839</v>
      </c>
      <c r="B933" s="69" t="s">
        <v>21</v>
      </c>
      <c r="C933" s="69" t="s">
        <v>1875</v>
      </c>
      <c r="D933" s="70" t="s">
        <v>1876</v>
      </c>
      <c r="E933" s="71">
        <f>Розрахунки!BY900</f>
        <v>54763.7</v>
      </c>
      <c r="F933" s="71">
        <f>Розрахунки!BZ900</f>
        <v>0</v>
      </c>
      <c r="G933" s="71">
        <f>Розрахунки!CA900</f>
        <v>0</v>
      </c>
      <c r="H933" s="71">
        <f>Розрахунки!CB900</f>
        <v>0</v>
      </c>
      <c r="I933" s="77">
        <f t="shared" si="43"/>
        <v>54763.7</v>
      </c>
    </row>
    <row r="934" spans="1:9">
      <c r="A934" s="69" t="s">
        <v>1839</v>
      </c>
      <c r="B934" s="69" t="s">
        <v>24</v>
      </c>
      <c r="C934" s="69" t="s">
        <v>1877</v>
      </c>
      <c r="D934" s="70" t="s">
        <v>888</v>
      </c>
      <c r="E934" s="71">
        <f>Розрахунки!BY901</f>
        <v>16139.6</v>
      </c>
      <c r="F934" s="71">
        <f>Розрахунки!BZ901</f>
        <v>0</v>
      </c>
      <c r="G934" s="71">
        <f>Розрахунки!CA901</f>
        <v>0</v>
      </c>
      <c r="H934" s="71">
        <f>Розрахунки!CB901</f>
        <v>0</v>
      </c>
      <c r="I934" s="77">
        <f t="shared" si="43"/>
        <v>16139.6</v>
      </c>
    </row>
    <row r="935" spans="1:9">
      <c r="A935" s="69" t="s">
        <v>1839</v>
      </c>
      <c r="B935" s="69" t="s">
        <v>24</v>
      </c>
      <c r="C935" s="69" t="s">
        <v>1878</v>
      </c>
      <c r="D935" s="70" t="s">
        <v>1879</v>
      </c>
      <c r="E935" s="71">
        <f>Розрахунки!BY902</f>
        <v>12253.1</v>
      </c>
      <c r="F935" s="71">
        <f>Розрахунки!BZ902</f>
        <v>0</v>
      </c>
      <c r="G935" s="71">
        <f>Розрахунки!CA902</f>
        <v>0</v>
      </c>
      <c r="H935" s="71">
        <f>Розрахунки!CB902</f>
        <v>0</v>
      </c>
      <c r="I935" s="77">
        <f t="shared" si="43"/>
        <v>12253.1</v>
      </c>
    </row>
    <row r="936" spans="1:9">
      <c r="A936" s="69" t="s">
        <v>1839</v>
      </c>
      <c r="B936" s="69" t="s">
        <v>24</v>
      </c>
      <c r="C936" s="69" t="s">
        <v>1880</v>
      </c>
      <c r="D936" s="70" t="s">
        <v>1881</v>
      </c>
      <c r="E936" s="71">
        <f>Розрахунки!BY903</f>
        <v>14623.7</v>
      </c>
      <c r="F936" s="71">
        <f>Розрахунки!BZ903</f>
        <v>0</v>
      </c>
      <c r="G936" s="71">
        <f>Розрахунки!CA903</f>
        <v>0</v>
      </c>
      <c r="H936" s="71">
        <f>Розрахунки!CB903</f>
        <v>0</v>
      </c>
      <c r="I936" s="77">
        <f t="shared" si="43"/>
        <v>14623.7</v>
      </c>
    </row>
    <row r="937" spans="1:9">
      <c r="A937" s="69" t="s">
        <v>1839</v>
      </c>
      <c r="B937" s="69" t="s">
        <v>29</v>
      </c>
      <c r="C937" s="69" t="s">
        <v>1882</v>
      </c>
      <c r="D937" s="70" t="s">
        <v>1883</v>
      </c>
      <c r="E937" s="71">
        <f>Розрахунки!BY904</f>
        <v>63259</v>
      </c>
      <c r="F937" s="71">
        <f>Розрахунки!BZ904</f>
        <v>0</v>
      </c>
      <c r="G937" s="71">
        <f>Розрахунки!CA904</f>
        <v>0</v>
      </c>
      <c r="H937" s="71">
        <f>Розрахунки!CB904</f>
        <v>0</v>
      </c>
      <c r="I937" s="77">
        <f t="shared" si="43"/>
        <v>63259</v>
      </c>
    </row>
    <row r="938" spans="1:9">
      <c r="A938" s="69" t="s">
        <v>1839</v>
      </c>
      <c r="B938" s="69" t="s">
        <v>29</v>
      </c>
      <c r="C938" s="69" t="s">
        <v>1884</v>
      </c>
      <c r="D938" s="70" t="s">
        <v>1885</v>
      </c>
      <c r="E938" s="71">
        <f>Розрахунки!BY905</f>
        <v>10423.200000000001</v>
      </c>
      <c r="F938" s="71">
        <f>Розрахунки!BZ905</f>
        <v>0</v>
      </c>
      <c r="G938" s="71">
        <f>Розрахунки!CA905</f>
        <v>0</v>
      </c>
      <c r="H938" s="71">
        <f>Розрахунки!CB905</f>
        <v>0</v>
      </c>
      <c r="I938" s="77">
        <f t="shared" si="43"/>
        <v>10423.200000000001</v>
      </c>
    </row>
    <row r="939" spans="1:9">
      <c r="A939" s="69" t="s">
        <v>1839</v>
      </c>
      <c r="B939" s="69" t="s">
        <v>24</v>
      </c>
      <c r="C939" s="69" t="s">
        <v>1886</v>
      </c>
      <c r="D939" s="70" t="s">
        <v>1887</v>
      </c>
      <c r="E939" s="71">
        <f>Розрахунки!BY906</f>
        <v>22412.7</v>
      </c>
      <c r="F939" s="71">
        <f>Розрахунки!BZ906</f>
        <v>0</v>
      </c>
      <c r="G939" s="71">
        <f>Розрахунки!CA906</f>
        <v>0</v>
      </c>
      <c r="H939" s="71">
        <f>Розрахунки!CB906</f>
        <v>0</v>
      </c>
      <c r="I939" s="77">
        <f t="shared" si="43"/>
        <v>22412.7</v>
      </c>
    </row>
    <row r="940" spans="1:9">
      <c r="A940" s="69" t="s">
        <v>1839</v>
      </c>
      <c r="B940" s="69" t="s">
        <v>24</v>
      </c>
      <c r="C940" s="69" t="s">
        <v>1888</v>
      </c>
      <c r="D940" s="70" t="s">
        <v>1889</v>
      </c>
      <c r="E940" s="71">
        <f>Розрахунки!BY907</f>
        <v>10600.6</v>
      </c>
      <c r="F940" s="71">
        <f>Розрахунки!BZ907</f>
        <v>0</v>
      </c>
      <c r="G940" s="71">
        <f>Розрахунки!CA907</f>
        <v>0</v>
      </c>
      <c r="H940" s="71">
        <f>Розрахунки!CB907</f>
        <v>0</v>
      </c>
      <c r="I940" s="77">
        <f t="shared" si="43"/>
        <v>10600.6</v>
      </c>
    </row>
    <row r="941" spans="1:9">
      <c r="A941" s="69" t="s">
        <v>1839</v>
      </c>
      <c r="B941" s="69" t="s">
        <v>29</v>
      </c>
      <c r="C941" s="69" t="s">
        <v>1890</v>
      </c>
      <c r="D941" s="70" t="s">
        <v>1891</v>
      </c>
      <c r="E941" s="71">
        <f>Розрахунки!BY908</f>
        <v>43883</v>
      </c>
      <c r="F941" s="71">
        <f>Розрахунки!BZ908</f>
        <v>0</v>
      </c>
      <c r="G941" s="71">
        <f>Розрахунки!CA908</f>
        <v>0</v>
      </c>
      <c r="H941" s="71">
        <f>Розрахунки!CB908</f>
        <v>0</v>
      </c>
      <c r="I941" s="77">
        <f t="shared" si="43"/>
        <v>43883</v>
      </c>
    </row>
    <row r="942" spans="1:9">
      <c r="A942" s="69" t="s">
        <v>1839</v>
      </c>
      <c r="B942" s="69" t="s">
        <v>29</v>
      </c>
      <c r="C942" s="69" t="s">
        <v>1892</v>
      </c>
      <c r="D942" s="70" t="s">
        <v>1893</v>
      </c>
      <c r="E942" s="71">
        <f>Розрахунки!BY909</f>
        <v>35320.5</v>
      </c>
      <c r="F942" s="71">
        <f>Розрахунки!BZ909</f>
        <v>0</v>
      </c>
      <c r="G942" s="71">
        <f>Розрахунки!CA909</f>
        <v>0</v>
      </c>
      <c r="H942" s="71">
        <f>Розрахунки!CB909</f>
        <v>0</v>
      </c>
      <c r="I942" s="77">
        <f t="shared" si="43"/>
        <v>35320.5</v>
      </c>
    </row>
    <row r="943" spans="1:9">
      <c r="A943" s="69" t="s">
        <v>1839</v>
      </c>
      <c r="B943" s="69" t="s">
        <v>24</v>
      </c>
      <c r="C943" s="69" t="s">
        <v>1894</v>
      </c>
      <c r="D943" s="70" t="s">
        <v>1895</v>
      </c>
      <c r="E943" s="71">
        <f>Розрахунки!BY910</f>
        <v>39704.199999999997</v>
      </c>
      <c r="F943" s="71">
        <f>Розрахунки!BZ910</f>
        <v>0</v>
      </c>
      <c r="G943" s="71">
        <f>Розрахунки!CA910</f>
        <v>0</v>
      </c>
      <c r="H943" s="71">
        <f>Розрахунки!CB910</f>
        <v>0</v>
      </c>
      <c r="I943" s="77">
        <f t="shared" si="43"/>
        <v>39704.199999999997</v>
      </c>
    </row>
    <row r="944" spans="1:9">
      <c r="A944" s="69" t="s">
        <v>1839</v>
      </c>
      <c r="B944" s="69" t="s">
        <v>24</v>
      </c>
      <c r="C944" s="69" t="s">
        <v>1896</v>
      </c>
      <c r="D944" s="70" t="s">
        <v>1897</v>
      </c>
      <c r="E944" s="71">
        <f>Розрахунки!BY911</f>
        <v>17196</v>
      </c>
      <c r="F944" s="71">
        <f>Розрахунки!BZ911</f>
        <v>0</v>
      </c>
      <c r="G944" s="71">
        <f>Розрахунки!CA911</f>
        <v>0</v>
      </c>
      <c r="H944" s="71">
        <f>Розрахунки!CB911</f>
        <v>0</v>
      </c>
      <c r="I944" s="77">
        <f t="shared" si="43"/>
        <v>17196</v>
      </c>
    </row>
    <row r="945" spans="1:9">
      <c r="A945" s="69" t="s">
        <v>1839</v>
      </c>
      <c r="B945" s="69" t="s">
        <v>24</v>
      </c>
      <c r="C945" s="69" t="s">
        <v>1898</v>
      </c>
      <c r="D945" s="70" t="s">
        <v>1899</v>
      </c>
      <c r="E945" s="71">
        <f>Розрахунки!BY912</f>
        <v>20750.599999999999</v>
      </c>
      <c r="F945" s="71">
        <f>Розрахунки!BZ912</f>
        <v>0</v>
      </c>
      <c r="G945" s="71">
        <f>Розрахунки!CA912</f>
        <v>0</v>
      </c>
      <c r="H945" s="71">
        <f>Розрахунки!CB912</f>
        <v>0</v>
      </c>
      <c r="I945" s="77">
        <f t="shared" si="43"/>
        <v>20750.599999999999</v>
      </c>
    </row>
    <row r="946" spans="1:9">
      <c r="A946" s="69" t="s">
        <v>1839</v>
      </c>
      <c r="B946" s="69" t="s">
        <v>24</v>
      </c>
      <c r="C946" s="69" t="s">
        <v>1900</v>
      </c>
      <c r="D946" s="70" t="s">
        <v>1901</v>
      </c>
      <c r="E946" s="71">
        <f>Розрахунки!BY913</f>
        <v>19501.2</v>
      </c>
      <c r="F946" s="71">
        <f>Розрахунки!BZ913</f>
        <v>0</v>
      </c>
      <c r="G946" s="71">
        <f>Розрахунки!CA913</f>
        <v>0</v>
      </c>
      <c r="H946" s="71">
        <f>Розрахунки!CB913</f>
        <v>0</v>
      </c>
      <c r="I946" s="77">
        <f t="shared" si="43"/>
        <v>19501.2</v>
      </c>
    </row>
    <row r="947" spans="1:9">
      <c r="A947" s="69" t="s">
        <v>1839</v>
      </c>
      <c r="B947" s="69" t="s">
        <v>24</v>
      </c>
      <c r="C947" s="69" t="s">
        <v>1902</v>
      </c>
      <c r="D947" s="70" t="s">
        <v>1903</v>
      </c>
      <c r="E947" s="71">
        <f>Розрахунки!BY914</f>
        <v>8590.5</v>
      </c>
      <c r="F947" s="71">
        <f>Розрахунки!BZ914</f>
        <v>0</v>
      </c>
      <c r="G947" s="71">
        <f>Розрахунки!CA914</f>
        <v>0</v>
      </c>
      <c r="H947" s="71">
        <f>Розрахунки!CB914</f>
        <v>0</v>
      </c>
      <c r="I947" s="77">
        <f t="shared" si="43"/>
        <v>8590.5</v>
      </c>
    </row>
    <row r="948" spans="1:9">
      <c r="A948" s="69" t="s">
        <v>1839</v>
      </c>
      <c r="B948" s="69" t="s">
        <v>24</v>
      </c>
      <c r="C948" s="69" t="s">
        <v>1904</v>
      </c>
      <c r="D948" s="70" t="s">
        <v>1905</v>
      </c>
      <c r="E948" s="71">
        <f>Розрахунки!BY915</f>
        <v>11943.1</v>
      </c>
      <c r="F948" s="71">
        <f>Розрахунки!BZ915</f>
        <v>0</v>
      </c>
      <c r="G948" s="71">
        <f>Розрахунки!CA915</f>
        <v>0</v>
      </c>
      <c r="H948" s="71">
        <f>Розрахунки!CB915</f>
        <v>0</v>
      </c>
      <c r="I948" s="77">
        <f t="shared" si="43"/>
        <v>11943.1</v>
      </c>
    </row>
    <row r="949" spans="1:9">
      <c r="A949" s="69" t="s">
        <v>1839</v>
      </c>
      <c r="B949" s="69" t="s">
        <v>29</v>
      </c>
      <c r="C949" s="69" t="s">
        <v>1906</v>
      </c>
      <c r="D949" s="70" t="s">
        <v>1907</v>
      </c>
      <c r="E949" s="71">
        <f>Розрахунки!BY916</f>
        <v>16987.900000000001</v>
      </c>
      <c r="F949" s="71">
        <f>Розрахунки!BZ916</f>
        <v>0</v>
      </c>
      <c r="G949" s="71">
        <f>Розрахунки!CA916</f>
        <v>0</v>
      </c>
      <c r="H949" s="71">
        <f>Розрахунки!CB916</f>
        <v>0</v>
      </c>
      <c r="I949" s="77">
        <f t="shared" si="43"/>
        <v>16987.900000000001</v>
      </c>
    </row>
    <row r="950" spans="1:9">
      <c r="A950" s="69" t="s">
        <v>1839</v>
      </c>
      <c r="B950" s="69" t="s">
        <v>29</v>
      </c>
      <c r="C950" s="69" t="s">
        <v>1908</v>
      </c>
      <c r="D950" s="70" t="s">
        <v>1909</v>
      </c>
      <c r="E950" s="71">
        <f>Розрахунки!BY917</f>
        <v>27965.5</v>
      </c>
      <c r="F950" s="71">
        <f>Розрахунки!BZ917</f>
        <v>0</v>
      </c>
      <c r="G950" s="71">
        <f>Розрахунки!CA917</f>
        <v>0</v>
      </c>
      <c r="H950" s="71">
        <f>Розрахунки!CB917</f>
        <v>0</v>
      </c>
      <c r="I950" s="77">
        <f t="shared" si="43"/>
        <v>27965.5</v>
      </c>
    </row>
    <row r="951" spans="1:9">
      <c r="A951" s="69" t="s">
        <v>1839</v>
      </c>
      <c r="B951" s="69" t="s">
        <v>78</v>
      </c>
      <c r="C951" s="69" t="s">
        <v>1910</v>
      </c>
      <c r="D951" s="70" t="s">
        <v>1911</v>
      </c>
      <c r="E951" s="71">
        <f>Розрахунки!BY918</f>
        <v>45344.5</v>
      </c>
      <c r="F951" s="71">
        <f>Розрахунки!BZ918</f>
        <v>0</v>
      </c>
      <c r="G951" s="71">
        <f>Розрахунки!CA918</f>
        <v>0</v>
      </c>
      <c r="H951" s="71">
        <f>Розрахунки!CB918</f>
        <v>0</v>
      </c>
      <c r="I951" s="77">
        <f t="shared" si="43"/>
        <v>45344.5</v>
      </c>
    </row>
    <row r="952" spans="1:9">
      <c r="A952" s="69" t="s">
        <v>1839</v>
      </c>
      <c r="B952" s="69" t="s">
        <v>78</v>
      </c>
      <c r="C952" s="69" t="s">
        <v>1912</v>
      </c>
      <c r="D952" s="70" t="s">
        <v>1913</v>
      </c>
      <c r="E952" s="71">
        <f>Розрахунки!BY919</f>
        <v>95332</v>
      </c>
      <c r="F952" s="71">
        <f>Розрахунки!BZ919</f>
        <v>0</v>
      </c>
      <c r="G952" s="71">
        <f>Розрахунки!CA919</f>
        <v>0</v>
      </c>
      <c r="H952" s="71">
        <f>Розрахунки!CB919</f>
        <v>0</v>
      </c>
      <c r="I952" s="77">
        <f t="shared" si="43"/>
        <v>95332</v>
      </c>
    </row>
    <row r="953" spans="1:9">
      <c r="A953" s="69" t="s">
        <v>1839</v>
      </c>
      <c r="B953" s="69" t="s">
        <v>24</v>
      </c>
      <c r="C953" s="69" t="s">
        <v>1914</v>
      </c>
      <c r="D953" s="70" t="s">
        <v>1915</v>
      </c>
      <c r="E953" s="71">
        <f>Розрахунки!BY920</f>
        <v>18145.400000000001</v>
      </c>
      <c r="F953" s="71">
        <f>Розрахунки!BZ920</f>
        <v>0</v>
      </c>
      <c r="G953" s="71">
        <f>Розрахунки!CA920</f>
        <v>0</v>
      </c>
      <c r="H953" s="71">
        <f>Розрахунки!CB920</f>
        <v>0</v>
      </c>
      <c r="I953" s="77">
        <f t="shared" si="43"/>
        <v>18145.400000000001</v>
      </c>
    </row>
    <row r="954" spans="1:9">
      <c r="A954" s="69" t="s">
        <v>1839</v>
      </c>
      <c r="B954" s="69" t="s">
        <v>24</v>
      </c>
      <c r="C954" s="69" t="s">
        <v>1916</v>
      </c>
      <c r="D954" s="70" t="s">
        <v>1917</v>
      </c>
      <c r="E954" s="71">
        <f>Розрахунки!BY921</f>
        <v>18718.599999999999</v>
      </c>
      <c r="F954" s="71">
        <f>Розрахунки!BZ921</f>
        <v>0</v>
      </c>
      <c r="G954" s="71">
        <f>Розрахунки!CA921</f>
        <v>0</v>
      </c>
      <c r="H954" s="71">
        <f>Розрахунки!CB921</f>
        <v>0</v>
      </c>
      <c r="I954" s="77">
        <f t="shared" si="43"/>
        <v>18718.599999999999</v>
      </c>
    </row>
    <row r="955" spans="1:9">
      <c r="A955" s="69" t="s">
        <v>1839</v>
      </c>
      <c r="B955" s="69" t="s">
        <v>29</v>
      </c>
      <c r="C955" s="69" t="s">
        <v>1918</v>
      </c>
      <c r="D955" s="70" t="s">
        <v>1919</v>
      </c>
      <c r="E955" s="71">
        <f>Розрахунки!BY922</f>
        <v>6903</v>
      </c>
      <c r="F955" s="71">
        <f>Розрахунки!BZ922</f>
        <v>0</v>
      </c>
      <c r="G955" s="71">
        <f>Розрахунки!CA922</f>
        <v>0</v>
      </c>
      <c r="H955" s="71">
        <f>Розрахунки!CB922</f>
        <v>0</v>
      </c>
      <c r="I955" s="77">
        <f t="shared" si="43"/>
        <v>6903</v>
      </c>
    </row>
    <row r="956" spans="1:9">
      <c r="A956" s="69" t="s">
        <v>1839</v>
      </c>
      <c r="B956" s="69" t="s">
        <v>21</v>
      </c>
      <c r="C956" s="69" t="s">
        <v>1920</v>
      </c>
      <c r="D956" s="70" t="s">
        <v>1921</v>
      </c>
      <c r="E956" s="71">
        <f>Розрахунки!BY923</f>
        <v>70531.7</v>
      </c>
      <c r="F956" s="71">
        <f>Розрахунки!BZ923</f>
        <v>0</v>
      </c>
      <c r="G956" s="71">
        <f>Розрахунки!CA923</f>
        <v>0</v>
      </c>
      <c r="H956" s="71">
        <f>Розрахунки!CB923</f>
        <v>0</v>
      </c>
      <c r="I956" s="77">
        <f t="shared" si="43"/>
        <v>70531.7</v>
      </c>
    </row>
    <row r="957" spans="1:9">
      <c r="A957" s="69" t="s">
        <v>1839</v>
      </c>
      <c r="B957" s="69" t="s">
        <v>29</v>
      </c>
      <c r="C957" s="69" t="s">
        <v>1922</v>
      </c>
      <c r="D957" s="70" t="s">
        <v>1923</v>
      </c>
      <c r="E957" s="71">
        <f>Розрахунки!BY924</f>
        <v>26348.9</v>
      </c>
      <c r="F957" s="71">
        <f>Розрахунки!BZ924</f>
        <v>0</v>
      </c>
      <c r="G957" s="71">
        <f>Розрахунки!CA924</f>
        <v>0</v>
      </c>
      <c r="H957" s="71">
        <f>Розрахунки!CB924</f>
        <v>0</v>
      </c>
      <c r="I957" s="77">
        <f t="shared" si="43"/>
        <v>26348.9</v>
      </c>
    </row>
    <row r="958" spans="1:9">
      <c r="A958" s="69" t="s">
        <v>1839</v>
      </c>
      <c r="B958" s="69" t="s">
        <v>29</v>
      </c>
      <c r="C958" s="69" t="s">
        <v>1924</v>
      </c>
      <c r="D958" s="70" t="s">
        <v>1925</v>
      </c>
      <c r="E958" s="71">
        <f>Розрахунки!BY925</f>
        <v>9895.2000000000007</v>
      </c>
      <c r="F958" s="71">
        <f>Розрахунки!BZ925</f>
        <v>0</v>
      </c>
      <c r="G958" s="71">
        <f>Розрахунки!CA925</f>
        <v>0</v>
      </c>
      <c r="H958" s="71">
        <f>Розрахунки!CB925</f>
        <v>0</v>
      </c>
      <c r="I958" s="77">
        <f t="shared" si="43"/>
        <v>9895.2000000000007</v>
      </c>
    </row>
    <row r="959" spans="1:9">
      <c r="A959" s="69" t="s">
        <v>1839</v>
      </c>
      <c r="B959" s="69" t="s">
        <v>29</v>
      </c>
      <c r="C959" s="69" t="s">
        <v>1926</v>
      </c>
      <c r="D959" s="70" t="s">
        <v>1927</v>
      </c>
      <c r="E959" s="71">
        <f>Розрахунки!BY926</f>
        <v>30985.7</v>
      </c>
      <c r="F959" s="71">
        <f>Розрахунки!BZ926</f>
        <v>0</v>
      </c>
      <c r="G959" s="71">
        <f>Розрахунки!CA926</f>
        <v>0</v>
      </c>
      <c r="H959" s="71">
        <f>Розрахунки!CB926</f>
        <v>0</v>
      </c>
      <c r="I959" s="77">
        <f t="shared" si="43"/>
        <v>30985.7</v>
      </c>
    </row>
    <row r="960" spans="1:9">
      <c r="A960" s="69" t="s">
        <v>1839</v>
      </c>
      <c r="B960" s="69" t="s">
        <v>24</v>
      </c>
      <c r="C960" s="69" t="s">
        <v>1928</v>
      </c>
      <c r="D960" s="70" t="s">
        <v>1929</v>
      </c>
      <c r="E960" s="71">
        <f>Розрахунки!BY927</f>
        <v>15642.8</v>
      </c>
      <c r="F960" s="71">
        <f>Розрахунки!BZ927</f>
        <v>0</v>
      </c>
      <c r="G960" s="71">
        <f>Розрахунки!CA927</f>
        <v>0</v>
      </c>
      <c r="H960" s="71">
        <f>Розрахунки!CB927</f>
        <v>0</v>
      </c>
      <c r="I960" s="77">
        <f t="shared" si="43"/>
        <v>15642.8</v>
      </c>
    </row>
    <row r="961" spans="1:9">
      <c r="A961" s="69" t="s">
        <v>1839</v>
      </c>
      <c r="B961" s="69" t="s">
        <v>29</v>
      </c>
      <c r="C961" s="69" t="s">
        <v>1930</v>
      </c>
      <c r="D961" s="70" t="s">
        <v>1931</v>
      </c>
      <c r="E961" s="71">
        <f>Розрахунки!BY928</f>
        <v>45772.3</v>
      </c>
      <c r="F961" s="71">
        <f>Розрахунки!BZ928</f>
        <v>0</v>
      </c>
      <c r="G961" s="71">
        <f>Розрахунки!CA928</f>
        <v>0</v>
      </c>
      <c r="H961" s="71">
        <f>Розрахунки!CB928</f>
        <v>0</v>
      </c>
      <c r="I961" s="77">
        <f t="shared" si="43"/>
        <v>45772.3</v>
      </c>
    </row>
    <row r="962" spans="1:9">
      <c r="A962" s="69" t="s">
        <v>1839</v>
      </c>
      <c r="B962" s="69" t="s">
        <v>29</v>
      </c>
      <c r="C962" s="69" t="s">
        <v>1932</v>
      </c>
      <c r="D962" s="70" t="s">
        <v>1933</v>
      </c>
      <c r="E962" s="71">
        <f>Розрахунки!BY929</f>
        <v>52763.6</v>
      </c>
      <c r="F962" s="71">
        <f>Розрахунки!BZ929</f>
        <v>0</v>
      </c>
      <c r="G962" s="71">
        <f>Розрахунки!CA929</f>
        <v>0</v>
      </c>
      <c r="H962" s="71">
        <f>Розрахунки!CB929</f>
        <v>0</v>
      </c>
      <c r="I962" s="77">
        <f t="shared" si="43"/>
        <v>52763.6</v>
      </c>
    </row>
    <row r="963" spans="1:9">
      <c r="A963" s="69" t="s">
        <v>1839</v>
      </c>
      <c r="B963" s="69" t="s">
        <v>21</v>
      </c>
      <c r="C963" s="69" t="s">
        <v>1934</v>
      </c>
      <c r="D963" s="70" t="s">
        <v>1935</v>
      </c>
      <c r="E963" s="71">
        <f>Розрахунки!BY930</f>
        <v>21647.9</v>
      </c>
      <c r="F963" s="71">
        <f>Розрахунки!BZ930</f>
        <v>0</v>
      </c>
      <c r="G963" s="71">
        <f>Розрахунки!CA930</f>
        <v>0</v>
      </c>
      <c r="H963" s="71">
        <f>Розрахунки!CB930</f>
        <v>0</v>
      </c>
      <c r="I963" s="77">
        <f t="shared" si="43"/>
        <v>21647.9</v>
      </c>
    </row>
    <row r="964" spans="1:9">
      <c r="A964" s="69" t="s">
        <v>1839</v>
      </c>
      <c r="B964" s="69" t="s">
        <v>24</v>
      </c>
      <c r="C964" s="69" t="s">
        <v>1936</v>
      </c>
      <c r="D964" s="70" t="s">
        <v>1937</v>
      </c>
      <c r="E964" s="71">
        <f>Розрахунки!BY931</f>
        <v>24467</v>
      </c>
      <c r="F964" s="71">
        <f>Розрахунки!BZ931</f>
        <v>0</v>
      </c>
      <c r="G964" s="71">
        <f>Розрахунки!CA931</f>
        <v>0</v>
      </c>
      <c r="H964" s="71">
        <f>Розрахунки!CB931</f>
        <v>0</v>
      </c>
      <c r="I964" s="77">
        <f t="shared" si="43"/>
        <v>24467</v>
      </c>
    </row>
    <row r="965" spans="1:9">
      <c r="A965" s="69" t="s">
        <v>1839</v>
      </c>
      <c r="B965" s="69" t="s">
        <v>21</v>
      </c>
      <c r="C965" s="69" t="s">
        <v>1938</v>
      </c>
      <c r="D965" s="70" t="s">
        <v>1939</v>
      </c>
      <c r="E965" s="71">
        <f>Розрахунки!BY932</f>
        <v>51846.7</v>
      </c>
      <c r="F965" s="71">
        <f>Розрахунки!BZ932</f>
        <v>0</v>
      </c>
      <c r="G965" s="71">
        <f>Розрахунки!CA932</f>
        <v>0</v>
      </c>
      <c r="H965" s="71">
        <f>Розрахунки!CB932</f>
        <v>0</v>
      </c>
      <c r="I965" s="77">
        <f t="shared" si="43"/>
        <v>51846.7</v>
      </c>
    </row>
    <row r="966" spans="1:9">
      <c r="A966" s="69" t="s">
        <v>1839</v>
      </c>
      <c r="B966" s="69" t="s">
        <v>21</v>
      </c>
      <c r="C966" s="69" t="s">
        <v>1940</v>
      </c>
      <c r="D966" s="70" t="s">
        <v>1941</v>
      </c>
      <c r="E966" s="71">
        <f>Розрахунки!BY933</f>
        <v>69708.600000000006</v>
      </c>
      <c r="F966" s="71">
        <f>Розрахунки!BZ933</f>
        <v>0</v>
      </c>
      <c r="G966" s="71">
        <f>Розрахунки!CA933</f>
        <v>0</v>
      </c>
      <c r="H966" s="71">
        <f>Розрахунки!CB933</f>
        <v>0</v>
      </c>
      <c r="I966" s="77">
        <f t="shared" ref="I966:I1029" si="46">SUM(E966:H966)</f>
        <v>69708.600000000006</v>
      </c>
    </row>
    <row r="967" spans="1:9">
      <c r="A967" s="69" t="s">
        <v>1839</v>
      </c>
      <c r="B967" s="69" t="s">
        <v>29</v>
      </c>
      <c r="C967" s="69" t="s">
        <v>1942</v>
      </c>
      <c r="D967" s="70" t="s">
        <v>1943</v>
      </c>
      <c r="E967" s="71">
        <f>Розрахунки!BY934</f>
        <v>18047.8</v>
      </c>
      <c r="F967" s="71">
        <f>Розрахунки!BZ934</f>
        <v>0</v>
      </c>
      <c r="G967" s="71">
        <f>Розрахунки!CA934</f>
        <v>0</v>
      </c>
      <c r="H967" s="71">
        <f>Розрахунки!CB934</f>
        <v>0</v>
      </c>
      <c r="I967" s="77">
        <f t="shared" si="46"/>
        <v>18047.8</v>
      </c>
    </row>
    <row r="968" spans="1:9">
      <c r="A968" s="69" t="s">
        <v>1839</v>
      </c>
      <c r="B968" s="69" t="s">
        <v>29</v>
      </c>
      <c r="C968" s="69" t="s">
        <v>1944</v>
      </c>
      <c r="D968" s="70" t="s">
        <v>1945</v>
      </c>
      <c r="E968" s="71">
        <f>Розрахунки!BY935</f>
        <v>32437.599999999999</v>
      </c>
      <c r="F968" s="71">
        <f>Розрахунки!BZ935</f>
        <v>0</v>
      </c>
      <c r="G968" s="71">
        <f>Розрахунки!CA935</f>
        <v>0</v>
      </c>
      <c r="H968" s="71">
        <f>Розрахунки!CB935</f>
        <v>0</v>
      </c>
      <c r="I968" s="77">
        <f t="shared" si="46"/>
        <v>32437.599999999999</v>
      </c>
    </row>
    <row r="969" spans="1:9">
      <c r="A969" s="69" t="s">
        <v>1839</v>
      </c>
      <c r="B969" s="69" t="s">
        <v>78</v>
      </c>
      <c r="C969" s="69" t="s">
        <v>1946</v>
      </c>
      <c r="D969" s="70" t="s">
        <v>1947</v>
      </c>
      <c r="E969" s="71">
        <f>Розрахунки!BY936</f>
        <v>309928.90000000002</v>
      </c>
      <c r="F969" s="71">
        <f>Розрахунки!BZ936</f>
        <v>0</v>
      </c>
      <c r="G969" s="71">
        <f>Розрахунки!CA936</f>
        <v>0</v>
      </c>
      <c r="H969" s="71">
        <f>Розрахунки!CB936</f>
        <v>0</v>
      </c>
      <c r="I969" s="77">
        <f t="shared" si="46"/>
        <v>309928.90000000002</v>
      </c>
    </row>
    <row r="970" spans="1:9">
      <c r="A970" s="69" t="s">
        <v>1839</v>
      </c>
      <c r="B970" s="69" t="s">
        <v>78</v>
      </c>
      <c r="C970" s="69" t="s">
        <v>1948</v>
      </c>
      <c r="D970" s="70" t="s">
        <v>1949</v>
      </c>
      <c r="E970" s="71">
        <f>Розрахунки!BY937</f>
        <v>139389.1</v>
      </c>
      <c r="F970" s="71">
        <f>Розрахунки!BZ937</f>
        <v>0</v>
      </c>
      <c r="G970" s="71">
        <f>Розрахунки!CA937</f>
        <v>0</v>
      </c>
      <c r="H970" s="71">
        <f>Розрахунки!CB937</f>
        <v>0</v>
      </c>
      <c r="I970" s="77">
        <f t="shared" si="46"/>
        <v>139389.1</v>
      </c>
    </row>
    <row r="971" spans="1:9">
      <c r="A971" s="69" t="s">
        <v>1839</v>
      </c>
      <c r="B971" s="69" t="s">
        <v>24</v>
      </c>
      <c r="C971" s="69" t="s">
        <v>1950</v>
      </c>
      <c r="D971" s="70" t="s">
        <v>1951</v>
      </c>
      <c r="E971" s="71">
        <f>Розрахунки!BY938</f>
        <v>13937.8</v>
      </c>
      <c r="F971" s="71">
        <f>Розрахунки!BZ938</f>
        <v>0</v>
      </c>
      <c r="G971" s="71">
        <f>Розрахунки!CA938</f>
        <v>0</v>
      </c>
      <c r="H971" s="71">
        <f>Розрахунки!CB938</f>
        <v>0</v>
      </c>
      <c r="I971" s="77">
        <f t="shared" si="46"/>
        <v>13937.8</v>
      </c>
    </row>
    <row r="972" spans="1:9">
      <c r="A972" s="69" t="s">
        <v>1839</v>
      </c>
      <c r="B972" s="69" t="s">
        <v>24</v>
      </c>
      <c r="C972" s="69" t="s">
        <v>1952</v>
      </c>
      <c r="D972" s="70" t="s">
        <v>1953</v>
      </c>
      <c r="E972" s="71">
        <f>Розрахунки!BY939</f>
        <v>11544.3</v>
      </c>
      <c r="F972" s="71">
        <f>Розрахунки!BZ939</f>
        <v>0</v>
      </c>
      <c r="G972" s="71">
        <f>Розрахунки!CA939</f>
        <v>0</v>
      </c>
      <c r="H972" s="71">
        <f>Розрахунки!CB939</f>
        <v>0</v>
      </c>
      <c r="I972" s="77">
        <f t="shared" si="46"/>
        <v>11544.3</v>
      </c>
    </row>
    <row r="973" spans="1:9">
      <c r="A973" s="69" t="s">
        <v>1839</v>
      </c>
      <c r="B973" s="69" t="s">
        <v>78</v>
      </c>
      <c r="C973" s="69" t="s">
        <v>1954</v>
      </c>
      <c r="D973" s="70" t="s">
        <v>1955</v>
      </c>
      <c r="E973" s="71">
        <f>Розрахунки!BY940</f>
        <v>98615.7</v>
      </c>
      <c r="F973" s="71">
        <f>Розрахунки!BZ940</f>
        <v>0</v>
      </c>
      <c r="G973" s="71">
        <f>Розрахунки!CA940</f>
        <v>0</v>
      </c>
      <c r="H973" s="71">
        <f>Розрахунки!CB940</f>
        <v>0</v>
      </c>
      <c r="I973" s="77">
        <f t="shared" si="46"/>
        <v>98615.7</v>
      </c>
    </row>
    <row r="974" spans="1:9">
      <c r="A974" s="69" t="s">
        <v>1839</v>
      </c>
      <c r="B974" s="69" t="s">
        <v>29</v>
      </c>
      <c r="C974" s="69" t="s">
        <v>1956</v>
      </c>
      <c r="D974" s="70" t="s">
        <v>1957</v>
      </c>
      <c r="E974" s="71">
        <f>Розрахунки!BY941</f>
        <v>41646.1</v>
      </c>
      <c r="F974" s="71">
        <f>Розрахунки!BZ941</f>
        <v>0</v>
      </c>
      <c r="G974" s="71">
        <f>Розрахунки!CA941</f>
        <v>0</v>
      </c>
      <c r="H974" s="71">
        <f>Розрахунки!CB941</f>
        <v>0</v>
      </c>
      <c r="I974" s="77">
        <f t="shared" si="46"/>
        <v>41646.1</v>
      </c>
    </row>
    <row r="975" spans="1:9">
      <c r="A975" s="69" t="s">
        <v>1839</v>
      </c>
      <c r="B975" s="69" t="s">
        <v>78</v>
      </c>
      <c r="C975" s="76" t="s">
        <v>1958</v>
      </c>
      <c r="D975" s="70" t="s">
        <v>1959</v>
      </c>
      <c r="E975" s="71">
        <f>Розрахунки!BY942</f>
        <v>510646.3</v>
      </c>
      <c r="F975" s="71">
        <f>Розрахунки!BZ942</f>
        <v>13477.2</v>
      </c>
      <c r="G975" s="71">
        <f>Розрахунки!CA942</f>
        <v>0</v>
      </c>
      <c r="H975" s="71">
        <f>Розрахунки!CB942</f>
        <v>0</v>
      </c>
      <c r="I975" s="77">
        <f t="shared" si="46"/>
        <v>524123.5</v>
      </c>
    </row>
    <row r="976" spans="1:9">
      <c r="A976" s="69" t="s">
        <v>1839</v>
      </c>
      <c r="B976" s="69" t="s">
        <v>21</v>
      </c>
      <c r="C976" s="69" t="s">
        <v>1960</v>
      </c>
      <c r="D976" s="70" t="s">
        <v>1961</v>
      </c>
      <c r="E976" s="71">
        <f>Розрахунки!BY943</f>
        <v>82058.100000000006</v>
      </c>
      <c r="F976" s="71">
        <f>Розрахунки!BZ943</f>
        <v>0</v>
      </c>
      <c r="G976" s="71">
        <f>Розрахунки!CA943</f>
        <v>0</v>
      </c>
      <c r="H976" s="71">
        <f>Розрахунки!CB943</f>
        <v>0</v>
      </c>
      <c r="I976" s="77">
        <f t="shared" si="46"/>
        <v>82058.100000000006</v>
      </c>
    </row>
    <row r="977" spans="1:9">
      <c r="A977" s="69" t="s">
        <v>1839</v>
      </c>
      <c r="B977" s="69" t="s">
        <v>29</v>
      </c>
      <c r="C977" s="69" t="s">
        <v>1962</v>
      </c>
      <c r="D977" s="70" t="s">
        <v>1963</v>
      </c>
      <c r="E977" s="71">
        <f>Розрахунки!BY944</f>
        <v>36004.5</v>
      </c>
      <c r="F977" s="71">
        <f>Розрахунки!BZ944</f>
        <v>0</v>
      </c>
      <c r="G977" s="71">
        <f>Розрахунки!CA944</f>
        <v>0</v>
      </c>
      <c r="H977" s="71">
        <f>Розрахунки!CB944</f>
        <v>0</v>
      </c>
      <c r="I977" s="77">
        <f t="shared" si="46"/>
        <v>36004.5</v>
      </c>
    </row>
    <row r="978" spans="1:9">
      <c r="A978" s="69" t="s">
        <v>1964</v>
      </c>
      <c r="B978" s="69" t="s">
        <v>12</v>
      </c>
      <c r="C978" s="69" t="s">
        <v>1965</v>
      </c>
      <c r="D978" s="70" t="s">
        <v>1966</v>
      </c>
      <c r="E978" s="75">
        <f>SUM(E979:E980)</f>
        <v>3811532</v>
      </c>
      <c r="F978" s="75">
        <f t="shared" ref="F978:I978" si="47">SUM(F979:F980)</f>
        <v>72260.600000000006</v>
      </c>
      <c r="G978" s="75">
        <f t="shared" si="47"/>
        <v>17819.400000000001</v>
      </c>
      <c r="H978" s="75">
        <f t="shared" si="47"/>
        <v>50563.3</v>
      </c>
      <c r="I978" s="75">
        <f t="shared" si="47"/>
        <v>3952175.3</v>
      </c>
    </row>
    <row r="979" spans="1:9">
      <c r="A979" s="69" t="s">
        <v>1964</v>
      </c>
      <c r="B979" s="69" t="s">
        <v>15</v>
      </c>
      <c r="C979" s="69" t="s">
        <v>1967</v>
      </c>
      <c r="D979" s="70" t="s">
        <v>1968</v>
      </c>
      <c r="E979" s="71">
        <f>Розрахунки!BY945</f>
        <v>192583.2</v>
      </c>
      <c r="F979" s="71">
        <f>Розрахунки!BZ945</f>
        <v>54482.2</v>
      </c>
      <c r="G979" s="71">
        <f>Розрахунки!CA945</f>
        <v>17819.400000000001</v>
      </c>
      <c r="H979" s="71">
        <f>Розрахунки!CB945</f>
        <v>50563.3</v>
      </c>
      <c r="I979" s="77">
        <f t="shared" si="46"/>
        <v>315448.10000000003</v>
      </c>
    </row>
    <row r="980" spans="1:9">
      <c r="A980" s="69" t="s">
        <v>1964</v>
      </c>
      <c r="B980" s="69" t="s">
        <v>18</v>
      </c>
      <c r="C980" s="69" t="s">
        <v>1969</v>
      </c>
      <c r="D980" s="70" t="s">
        <v>1970</v>
      </c>
      <c r="E980" s="78">
        <f>SUM(E981:E1044)</f>
        <v>3618948.8</v>
      </c>
      <c r="F980" s="78">
        <f t="shared" ref="F980:H980" si="48">SUM(F981:F1044)</f>
        <v>17778.400000000001</v>
      </c>
      <c r="G980" s="78">
        <f t="shared" si="48"/>
        <v>0</v>
      </c>
      <c r="H980" s="78">
        <f t="shared" si="48"/>
        <v>0</v>
      </c>
      <c r="I980" s="77">
        <f t="shared" si="46"/>
        <v>3636727.1999999997</v>
      </c>
    </row>
    <row r="981" spans="1:9">
      <c r="A981" s="69" t="s">
        <v>1964</v>
      </c>
      <c r="B981" s="69" t="s">
        <v>24</v>
      </c>
      <c r="C981" s="69" t="s">
        <v>1971</v>
      </c>
      <c r="D981" s="70" t="s">
        <v>1972</v>
      </c>
      <c r="E981" s="71">
        <f>Розрахунки!BY946</f>
        <v>29002</v>
      </c>
      <c r="F981" s="71">
        <f>Розрахунки!BZ946</f>
        <v>0</v>
      </c>
      <c r="G981" s="71">
        <f>Розрахунки!CA946</f>
        <v>0</v>
      </c>
      <c r="H981" s="71">
        <f>Розрахунки!CB946</f>
        <v>0</v>
      </c>
      <c r="I981" s="77">
        <f t="shared" si="46"/>
        <v>29002</v>
      </c>
    </row>
    <row r="982" spans="1:9">
      <c r="A982" s="69" t="s">
        <v>1964</v>
      </c>
      <c r="B982" s="69" t="s">
        <v>24</v>
      </c>
      <c r="C982" s="69" t="s">
        <v>1973</v>
      </c>
      <c r="D982" s="70" t="s">
        <v>1974</v>
      </c>
      <c r="E982" s="71">
        <f>Розрахунки!BY947</f>
        <v>17260</v>
      </c>
      <c r="F982" s="71">
        <f>Розрахунки!BZ947</f>
        <v>0</v>
      </c>
      <c r="G982" s="71">
        <f>Розрахунки!CA947</f>
        <v>0</v>
      </c>
      <c r="H982" s="71">
        <f>Розрахунки!CB947</f>
        <v>0</v>
      </c>
      <c r="I982" s="77">
        <f t="shared" si="46"/>
        <v>17260</v>
      </c>
    </row>
    <row r="983" spans="1:9">
      <c r="A983" s="69" t="s">
        <v>1964</v>
      </c>
      <c r="B983" s="69" t="s">
        <v>29</v>
      </c>
      <c r="C983" s="69" t="s">
        <v>1975</v>
      </c>
      <c r="D983" s="70" t="s">
        <v>1976</v>
      </c>
      <c r="E983" s="71">
        <f>Розрахунки!BY948</f>
        <v>38832.300000000003</v>
      </c>
      <c r="F983" s="71">
        <f>Розрахунки!BZ948</f>
        <v>0</v>
      </c>
      <c r="G983" s="71">
        <f>Розрахунки!CA948</f>
        <v>0</v>
      </c>
      <c r="H983" s="71">
        <f>Розрахунки!CB948</f>
        <v>0</v>
      </c>
      <c r="I983" s="77">
        <f t="shared" si="46"/>
        <v>38832.300000000003</v>
      </c>
    </row>
    <row r="984" spans="1:9">
      <c r="A984" s="69" t="s">
        <v>1964</v>
      </c>
      <c r="B984" s="69" t="s">
        <v>24</v>
      </c>
      <c r="C984" s="69" t="s">
        <v>1977</v>
      </c>
      <c r="D984" s="70" t="s">
        <v>1978</v>
      </c>
      <c r="E984" s="71">
        <f>Розрахунки!BY949</f>
        <v>34577.800000000003</v>
      </c>
      <c r="F984" s="71">
        <f>Розрахунки!BZ949</f>
        <v>0</v>
      </c>
      <c r="G984" s="71">
        <f>Розрахунки!CA949</f>
        <v>0</v>
      </c>
      <c r="H984" s="71">
        <f>Розрахунки!CB949</f>
        <v>0</v>
      </c>
      <c r="I984" s="77">
        <f t="shared" si="46"/>
        <v>34577.800000000003</v>
      </c>
    </row>
    <row r="985" spans="1:9">
      <c r="A985" s="69" t="s">
        <v>1964</v>
      </c>
      <c r="B985" s="69" t="s">
        <v>24</v>
      </c>
      <c r="C985" s="69" t="s">
        <v>1979</v>
      </c>
      <c r="D985" s="70" t="s">
        <v>1980</v>
      </c>
      <c r="E985" s="71">
        <f>Розрахунки!BY950</f>
        <v>9350.4</v>
      </c>
      <c r="F985" s="71">
        <f>Розрахунки!BZ950</f>
        <v>0</v>
      </c>
      <c r="G985" s="71">
        <f>Розрахунки!CA950</f>
        <v>0</v>
      </c>
      <c r="H985" s="71">
        <f>Розрахунки!CB950</f>
        <v>0</v>
      </c>
      <c r="I985" s="77">
        <f t="shared" si="46"/>
        <v>9350.4</v>
      </c>
    </row>
    <row r="986" spans="1:9">
      <c r="A986" s="69" t="s">
        <v>1964</v>
      </c>
      <c r="B986" s="69" t="s">
        <v>21</v>
      </c>
      <c r="C986" s="69" t="s">
        <v>1981</v>
      </c>
      <c r="D986" s="70" t="s">
        <v>1982</v>
      </c>
      <c r="E986" s="71">
        <f>Розрахунки!BY951</f>
        <v>48791.7</v>
      </c>
      <c r="F986" s="71">
        <f>Розрахунки!BZ951</f>
        <v>0</v>
      </c>
      <c r="G986" s="71">
        <f>Розрахунки!CA951</f>
        <v>0</v>
      </c>
      <c r="H986" s="71">
        <f>Розрахунки!CB951</f>
        <v>0</v>
      </c>
      <c r="I986" s="77">
        <f t="shared" si="46"/>
        <v>48791.7</v>
      </c>
    </row>
    <row r="987" spans="1:9">
      <c r="A987" s="69" t="s">
        <v>1964</v>
      </c>
      <c r="B987" s="69" t="s">
        <v>24</v>
      </c>
      <c r="C987" s="69" t="s">
        <v>1983</v>
      </c>
      <c r="D987" s="70" t="s">
        <v>1984</v>
      </c>
      <c r="E987" s="71">
        <f>Розрахунки!BY952</f>
        <v>36798.5</v>
      </c>
      <c r="F987" s="71">
        <f>Розрахунки!BZ952</f>
        <v>0</v>
      </c>
      <c r="G987" s="71">
        <f>Розрахунки!CA952</f>
        <v>0</v>
      </c>
      <c r="H987" s="71">
        <f>Розрахунки!CB952</f>
        <v>0</v>
      </c>
      <c r="I987" s="77">
        <f t="shared" si="46"/>
        <v>36798.5</v>
      </c>
    </row>
    <row r="988" spans="1:9">
      <c r="A988" s="69" t="s">
        <v>1964</v>
      </c>
      <c r="B988" s="69" t="s">
        <v>24</v>
      </c>
      <c r="C988" s="69" t="s">
        <v>1985</v>
      </c>
      <c r="D988" s="70" t="s">
        <v>1986</v>
      </c>
      <c r="E988" s="71">
        <f>Розрахунки!BY953</f>
        <v>19424.8</v>
      </c>
      <c r="F988" s="71">
        <f>Розрахунки!BZ953</f>
        <v>0</v>
      </c>
      <c r="G988" s="71">
        <f>Розрахунки!CA953</f>
        <v>0</v>
      </c>
      <c r="H988" s="71">
        <f>Розрахунки!CB953</f>
        <v>0</v>
      </c>
      <c r="I988" s="77">
        <f t="shared" si="46"/>
        <v>19424.8</v>
      </c>
    </row>
    <row r="989" spans="1:9">
      <c r="A989" s="69" t="s">
        <v>1964</v>
      </c>
      <c r="B989" s="69" t="s">
        <v>24</v>
      </c>
      <c r="C989" s="69" t="s">
        <v>1987</v>
      </c>
      <c r="D989" s="70" t="s">
        <v>1988</v>
      </c>
      <c r="E989" s="71">
        <f>Розрахунки!BY954</f>
        <v>21657.200000000001</v>
      </c>
      <c r="F989" s="71">
        <f>Розрахунки!BZ954</f>
        <v>0</v>
      </c>
      <c r="G989" s="71">
        <f>Розрахунки!CA954</f>
        <v>0</v>
      </c>
      <c r="H989" s="71">
        <f>Розрахунки!CB954</f>
        <v>0</v>
      </c>
      <c r="I989" s="77">
        <f t="shared" si="46"/>
        <v>21657.200000000001</v>
      </c>
    </row>
    <row r="990" spans="1:9">
      <c r="A990" s="69" t="s">
        <v>1964</v>
      </c>
      <c r="B990" s="69" t="s">
        <v>24</v>
      </c>
      <c r="C990" s="69" t="s">
        <v>1989</v>
      </c>
      <c r="D990" s="70" t="s">
        <v>1990</v>
      </c>
      <c r="E990" s="71">
        <f>Розрахунки!BY955</f>
        <v>25385.7</v>
      </c>
      <c r="F990" s="71">
        <f>Розрахунки!BZ955</f>
        <v>0</v>
      </c>
      <c r="G990" s="71">
        <f>Розрахунки!CA955</f>
        <v>0</v>
      </c>
      <c r="H990" s="71">
        <f>Розрахунки!CB955</f>
        <v>0</v>
      </c>
      <c r="I990" s="77">
        <f t="shared" si="46"/>
        <v>25385.7</v>
      </c>
    </row>
    <row r="991" spans="1:9">
      <c r="A991" s="69" t="s">
        <v>1964</v>
      </c>
      <c r="B991" s="69" t="s">
        <v>29</v>
      </c>
      <c r="C991" s="69" t="s">
        <v>1991</v>
      </c>
      <c r="D991" s="70" t="s">
        <v>1992</v>
      </c>
      <c r="E991" s="71">
        <f>Розрахунки!BY956</f>
        <v>24514.7</v>
      </c>
      <c r="F991" s="71">
        <f>Розрахунки!BZ956</f>
        <v>0</v>
      </c>
      <c r="G991" s="71">
        <f>Розрахунки!CA956</f>
        <v>0</v>
      </c>
      <c r="H991" s="71">
        <f>Розрахунки!CB956</f>
        <v>0</v>
      </c>
      <c r="I991" s="77">
        <f t="shared" si="46"/>
        <v>24514.7</v>
      </c>
    </row>
    <row r="992" spans="1:9">
      <c r="A992" s="69" t="s">
        <v>1964</v>
      </c>
      <c r="B992" s="69" t="s">
        <v>24</v>
      </c>
      <c r="C992" s="69" t="s">
        <v>1993</v>
      </c>
      <c r="D992" s="70" t="s">
        <v>1994</v>
      </c>
      <c r="E992" s="71">
        <f>Розрахунки!BY957</f>
        <v>21039.3</v>
      </c>
      <c r="F992" s="71">
        <f>Розрахунки!BZ957</f>
        <v>0</v>
      </c>
      <c r="G992" s="71">
        <f>Розрахунки!CA957</f>
        <v>0</v>
      </c>
      <c r="H992" s="71">
        <f>Розрахунки!CB957</f>
        <v>0</v>
      </c>
      <c r="I992" s="77">
        <f t="shared" si="46"/>
        <v>21039.3</v>
      </c>
    </row>
    <row r="993" spans="1:9">
      <c r="A993" s="69" t="s">
        <v>1964</v>
      </c>
      <c r="B993" s="69" t="s">
        <v>24</v>
      </c>
      <c r="C993" s="69" t="s">
        <v>1995</v>
      </c>
      <c r="D993" s="70" t="s">
        <v>1996</v>
      </c>
      <c r="E993" s="71">
        <f>Розрахунки!BY958</f>
        <v>20400.7</v>
      </c>
      <c r="F993" s="71">
        <f>Розрахунки!BZ958</f>
        <v>0</v>
      </c>
      <c r="G993" s="71">
        <f>Розрахунки!CA958</f>
        <v>0</v>
      </c>
      <c r="H993" s="71">
        <f>Розрахунки!CB958</f>
        <v>0</v>
      </c>
      <c r="I993" s="77">
        <f t="shared" si="46"/>
        <v>20400.7</v>
      </c>
    </row>
    <row r="994" spans="1:9">
      <c r="A994" s="69" t="s">
        <v>1964</v>
      </c>
      <c r="B994" s="69" t="s">
        <v>29</v>
      </c>
      <c r="C994" s="69" t="s">
        <v>1997</v>
      </c>
      <c r="D994" s="70" t="s">
        <v>1998</v>
      </c>
      <c r="E994" s="71">
        <f>Розрахунки!BY959</f>
        <v>61622.8</v>
      </c>
      <c r="F994" s="71">
        <f>Розрахунки!BZ959</f>
        <v>0</v>
      </c>
      <c r="G994" s="71">
        <f>Розрахунки!CA959</f>
        <v>0</v>
      </c>
      <c r="H994" s="71">
        <f>Розрахунки!CB959</f>
        <v>0</v>
      </c>
      <c r="I994" s="77">
        <f t="shared" si="46"/>
        <v>61622.8</v>
      </c>
    </row>
    <row r="995" spans="1:9">
      <c r="A995" s="69" t="s">
        <v>1964</v>
      </c>
      <c r="B995" s="69" t="s">
        <v>24</v>
      </c>
      <c r="C995" s="69" t="s">
        <v>1999</v>
      </c>
      <c r="D995" s="70" t="s">
        <v>2000</v>
      </c>
      <c r="E995" s="71">
        <f>Розрахунки!BY960</f>
        <v>10753.5</v>
      </c>
      <c r="F995" s="71">
        <f>Розрахунки!BZ960</f>
        <v>0</v>
      </c>
      <c r="G995" s="71">
        <f>Розрахунки!CA960</f>
        <v>0</v>
      </c>
      <c r="H995" s="71">
        <f>Розрахунки!CB960</f>
        <v>0</v>
      </c>
      <c r="I995" s="77">
        <f t="shared" si="46"/>
        <v>10753.5</v>
      </c>
    </row>
    <row r="996" spans="1:9">
      <c r="A996" s="69" t="s">
        <v>1964</v>
      </c>
      <c r="B996" s="69" t="s">
        <v>24</v>
      </c>
      <c r="C996" s="69" t="s">
        <v>2001</v>
      </c>
      <c r="D996" s="70" t="s">
        <v>2002</v>
      </c>
      <c r="E996" s="71">
        <f>Розрахунки!BY961</f>
        <v>24925.5</v>
      </c>
      <c r="F996" s="71">
        <f>Розрахунки!BZ961</f>
        <v>0</v>
      </c>
      <c r="G996" s="71">
        <f>Розрахунки!CA961</f>
        <v>0</v>
      </c>
      <c r="H996" s="71">
        <f>Розрахунки!CB961</f>
        <v>0</v>
      </c>
      <c r="I996" s="77">
        <f t="shared" si="46"/>
        <v>24925.5</v>
      </c>
    </row>
    <row r="997" spans="1:9">
      <c r="A997" s="69" t="s">
        <v>1964</v>
      </c>
      <c r="B997" s="69" t="s">
        <v>24</v>
      </c>
      <c r="C997" s="69" t="s">
        <v>2003</v>
      </c>
      <c r="D997" s="70" t="s">
        <v>2004</v>
      </c>
      <c r="E997" s="71">
        <f>Розрахунки!BY962</f>
        <v>26171.599999999999</v>
      </c>
      <c r="F997" s="71">
        <f>Розрахунки!BZ962</f>
        <v>0</v>
      </c>
      <c r="G997" s="71">
        <f>Розрахунки!CA962</f>
        <v>0</v>
      </c>
      <c r="H997" s="71">
        <f>Розрахунки!CB962</f>
        <v>0</v>
      </c>
      <c r="I997" s="77">
        <f t="shared" si="46"/>
        <v>26171.599999999999</v>
      </c>
    </row>
    <row r="998" spans="1:9">
      <c r="A998" s="69" t="s">
        <v>1964</v>
      </c>
      <c r="B998" s="69" t="s">
        <v>24</v>
      </c>
      <c r="C998" s="69" t="s">
        <v>2005</v>
      </c>
      <c r="D998" s="70" t="s">
        <v>2006</v>
      </c>
      <c r="E998" s="71">
        <f>Розрахунки!BY963</f>
        <v>19022.8</v>
      </c>
      <c r="F998" s="71">
        <f>Розрахунки!BZ963</f>
        <v>0</v>
      </c>
      <c r="G998" s="71">
        <f>Розрахунки!CA963</f>
        <v>0</v>
      </c>
      <c r="H998" s="71">
        <f>Розрахунки!CB963</f>
        <v>0</v>
      </c>
      <c r="I998" s="77">
        <f t="shared" si="46"/>
        <v>19022.8</v>
      </c>
    </row>
    <row r="999" spans="1:9">
      <c r="A999" s="69" t="s">
        <v>1964</v>
      </c>
      <c r="B999" s="69" t="s">
        <v>24</v>
      </c>
      <c r="C999" s="69" t="s">
        <v>2007</v>
      </c>
      <c r="D999" s="70" t="s">
        <v>2008</v>
      </c>
      <c r="E999" s="71">
        <f>Розрахунки!BY964</f>
        <v>21763.7</v>
      </c>
      <c r="F999" s="71">
        <f>Розрахунки!BZ964</f>
        <v>0</v>
      </c>
      <c r="G999" s="71">
        <f>Розрахунки!CA964</f>
        <v>0</v>
      </c>
      <c r="H999" s="71">
        <f>Розрахунки!CB964</f>
        <v>0</v>
      </c>
      <c r="I999" s="77">
        <f t="shared" si="46"/>
        <v>21763.7</v>
      </c>
    </row>
    <row r="1000" spans="1:9">
      <c r="A1000" s="69" t="s">
        <v>1964</v>
      </c>
      <c r="B1000" s="69" t="s">
        <v>24</v>
      </c>
      <c r="C1000" s="69" t="s">
        <v>2009</v>
      </c>
      <c r="D1000" s="70" t="s">
        <v>2010</v>
      </c>
      <c r="E1000" s="71">
        <f>Розрахунки!BY965</f>
        <v>9855.6</v>
      </c>
      <c r="F1000" s="71">
        <f>Розрахунки!BZ965</f>
        <v>0</v>
      </c>
      <c r="G1000" s="71">
        <f>Розрахунки!CA965</f>
        <v>0</v>
      </c>
      <c r="H1000" s="71">
        <f>Розрахунки!CB965</f>
        <v>0</v>
      </c>
      <c r="I1000" s="77">
        <f t="shared" si="46"/>
        <v>9855.6</v>
      </c>
    </row>
    <row r="1001" spans="1:9">
      <c r="A1001" s="69" t="s">
        <v>1964</v>
      </c>
      <c r="B1001" s="69" t="s">
        <v>29</v>
      </c>
      <c r="C1001" s="69" t="s">
        <v>2011</v>
      </c>
      <c r="D1001" s="70" t="s">
        <v>2012</v>
      </c>
      <c r="E1001" s="71">
        <f>Розрахунки!BY966</f>
        <v>34071</v>
      </c>
      <c r="F1001" s="71">
        <f>Розрахунки!BZ966</f>
        <v>0</v>
      </c>
      <c r="G1001" s="71">
        <f>Розрахунки!CA966</f>
        <v>0</v>
      </c>
      <c r="H1001" s="71">
        <f>Розрахунки!CB966</f>
        <v>0</v>
      </c>
      <c r="I1001" s="77">
        <f t="shared" si="46"/>
        <v>34071</v>
      </c>
    </row>
    <row r="1002" spans="1:9">
      <c r="A1002" s="69" t="s">
        <v>1964</v>
      </c>
      <c r="B1002" s="69" t="s">
        <v>24</v>
      </c>
      <c r="C1002" s="69" t="s">
        <v>2013</v>
      </c>
      <c r="D1002" s="70" t="s">
        <v>2014</v>
      </c>
      <c r="E1002" s="71">
        <f>Розрахунки!BY967</f>
        <v>48205.2</v>
      </c>
      <c r="F1002" s="71">
        <f>Розрахунки!BZ967</f>
        <v>0</v>
      </c>
      <c r="G1002" s="71">
        <f>Розрахунки!CA967</f>
        <v>0</v>
      </c>
      <c r="H1002" s="71">
        <f>Розрахунки!CB967</f>
        <v>0</v>
      </c>
      <c r="I1002" s="77">
        <f t="shared" si="46"/>
        <v>48205.2</v>
      </c>
    </row>
    <row r="1003" spans="1:9">
      <c r="A1003" s="69" t="s">
        <v>1964</v>
      </c>
      <c r="B1003" s="69" t="s">
        <v>29</v>
      </c>
      <c r="C1003" s="69" t="s">
        <v>2015</v>
      </c>
      <c r="D1003" s="70" t="s">
        <v>2016</v>
      </c>
      <c r="E1003" s="71">
        <f>Розрахунки!BY968</f>
        <v>38116.800000000003</v>
      </c>
      <c r="F1003" s="71">
        <f>Розрахунки!BZ968</f>
        <v>0</v>
      </c>
      <c r="G1003" s="71">
        <f>Розрахунки!CA968</f>
        <v>0</v>
      </c>
      <c r="H1003" s="71">
        <f>Розрахунки!CB968</f>
        <v>0</v>
      </c>
      <c r="I1003" s="77">
        <f t="shared" si="46"/>
        <v>38116.800000000003</v>
      </c>
    </row>
    <row r="1004" spans="1:9">
      <c r="A1004" s="69" t="s">
        <v>1964</v>
      </c>
      <c r="B1004" s="69" t="s">
        <v>24</v>
      </c>
      <c r="C1004" s="69" t="s">
        <v>2017</v>
      </c>
      <c r="D1004" s="70" t="s">
        <v>2018</v>
      </c>
      <c r="E1004" s="71">
        <f>Розрахунки!BY969</f>
        <v>23274.799999999999</v>
      </c>
      <c r="F1004" s="71">
        <f>Розрахунки!BZ969</f>
        <v>0</v>
      </c>
      <c r="G1004" s="71">
        <f>Розрахунки!CA969</f>
        <v>0</v>
      </c>
      <c r="H1004" s="71">
        <f>Розрахунки!CB969</f>
        <v>0</v>
      </c>
      <c r="I1004" s="77">
        <f t="shared" si="46"/>
        <v>23274.799999999999</v>
      </c>
    </row>
    <row r="1005" spans="1:9">
      <c r="A1005" s="69" t="s">
        <v>1964</v>
      </c>
      <c r="B1005" s="69" t="s">
        <v>24</v>
      </c>
      <c r="C1005" s="69" t="s">
        <v>2019</v>
      </c>
      <c r="D1005" s="70" t="s">
        <v>2020</v>
      </c>
      <c r="E1005" s="71">
        <f>Розрахунки!BY970</f>
        <v>35254</v>
      </c>
      <c r="F1005" s="71">
        <f>Розрахунки!BZ970</f>
        <v>0</v>
      </c>
      <c r="G1005" s="71">
        <f>Розрахунки!CA970</f>
        <v>0</v>
      </c>
      <c r="H1005" s="71">
        <f>Розрахунки!CB970</f>
        <v>0</v>
      </c>
      <c r="I1005" s="77">
        <f t="shared" si="46"/>
        <v>35254</v>
      </c>
    </row>
    <row r="1006" spans="1:9">
      <c r="A1006" s="69" t="s">
        <v>1964</v>
      </c>
      <c r="B1006" s="69" t="s">
        <v>24</v>
      </c>
      <c r="C1006" s="69" t="s">
        <v>2021</v>
      </c>
      <c r="D1006" s="70" t="s">
        <v>2022</v>
      </c>
      <c r="E1006" s="71">
        <f>Розрахунки!BY971</f>
        <v>29662.6</v>
      </c>
      <c r="F1006" s="71">
        <f>Розрахунки!BZ971</f>
        <v>0</v>
      </c>
      <c r="G1006" s="71">
        <f>Розрахунки!CA971</f>
        <v>0</v>
      </c>
      <c r="H1006" s="71">
        <f>Розрахунки!CB971</f>
        <v>0</v>
      </c>
      <c r="I1006" s="77">
        <f t="shared" si="46"/>
        <v>29662.6</v>
      </c>
    </row>
    <row r="1007" spans="1:9">
      <c r="A1007" s="69" t="s">
        <v>1964</v>
      </c>
      <c r="B1007" s="69" t="s">
        <v>24</v>
      </c>
      <c r="C1007" s="69" t="s">
        <v>2023</v>
      </c>
      <c r="D1007" s="70" t="s">
        <v>2024</v>
      </c>
      <c r="E1007" s="71">
        <f>Розрахунки!BY972</f>
        <v>10376.200000000001</v>
      </c>
      <c r="F1007" s="71">
        <f>Розрахунки!BZ972</f>
        <v>0</v>
      </c>
      <c r="G1007" s="71">
        <f>Розрахунки!CA972</f>
        <v>0</v>
      </c>
      <c r="H1007" s="71">
        <f>Розрахунки!CB972</f>
        <v>0</v>
      </c>
      <c r="I1007" s="77">
        <f t="shared" si="46"/>
        <v>10376.200000000001</v>
      </c>
    </row>
    <row r="1008" spans="1:9">
      <c r="A1008" s="69" t="s">
        <v>1964</v>
      </c>
      <c r="B1008" s="69" t="s">
        <v>24</v>
      </c>
      <c r="C1008" s="69" t="s">
        <v>2025</v>
      </c>
      <c r="D1008" s="70" t="s">
        <v>2026</v>
      </c>
      <c r="E1008" s="71">
        <f>Розрахунки!BY973</f>
        <v>17598.400000000001</v>
      </c>
      <c r="F1008" s="71">
        <f>Розрахунки!BZ973</f>
        <v>0</v>
      </c>
      <c r="G1008" s="71">
        <f>Розрахунки!CA973</f>
        <v>0</v>
      </c>
      <c r="H1008" s="71">
        <f>Розрахунки!CB973</f>
        <v>0</v>
      </c>
      <c r="I1008" s="77">
        <f t="shared" si="46"/>
        <v>17598.400000000001</v>
      </c>
    </row>
    <row r="1009" spans="1:9">
      <c r="A1009" s="69" t="s">
        <v>1964</v>
      </c>
      <c r="B1009" s="69" t="s">
        <v>24</v>
      </c>
      <c r="C1009" s="69" t="s">
        <v>2027</v>
      </c>
      <c r="D1009" s="70" t="s">
        <v>2028</v>
      </c>
      <c r="E1009" s="71">
        <f>Розрахунки!BY974</f>
        <v>24064</v>
      </c>
      <c r="F1009" s="71">
        <f>Розрахунки!BZ974</f>
        <v>0</v>
      </c>
      <c r="G1009" s="71">
        <f>Розрахунки!CA974</f>
        <v>0</v>
      </c>
      <c r="H1009" s="71">
        <f>Розрахунки!CB974</f>
        <v>0</v>
      </c>
      <c r="I1009" s="77">
        <f t="shared" si="46"/>
        <v>24064</v>
      </c>
    </row>
    <row r="1010" spans="1:9">
      <c r="A1010" s="69" t="s">
        <v>1964</v>
      </c>
      <c r="B1010" s="69" t="s">
        <v>24</v>
      </c>
      <c r="C1010" s="69" t="s">
        <v>2029</v>
      </c>
      <c r="D1010" s="70" t="s">
        <v>2030</v>
      </c>
      <c r="E1010" s="71">
        <f>Розрахунки!BY975</f>
        <v>49007.199999999997</v>
      </c>
      <c r="F1010" s="71">
        <f>Розрахунки!BZ975</f>
        <v>0</v>
      </c>
      <c r="G1010" s="71">
        <f>Розрахунки!CA975</f>
        <v>0</v>
      </c>
      <c r="H1010" s="71">
        <f>Розрахунки!CB975</f>
        <v>0</v>
      </c>
      <c r="I1010" s="77">
        <f t="shared" si="46"/>
        <v>49007.199999999997</v>
      </c>
    </row>
    <row r="1011" spans="1:9">
      <c r="A1011" s="69" t="s">
        <v>1964</v>
      </c>
      <c r="B1011" s="69" t="s">
        <v>78</v>
      </c>
      <c r="C1011" s="69" t="s">
        <v>2031</v>
      </c>
      <c r="D1011" s="70" t="s">
        <v>2032</v>
      </c>
      <c r="E1011" s="71">
        <f>Розрахунки!BY976</f>
        <v>152205.9</v>
      </c>
      <c r="F1011" s="71">
        <f>Розрахунки!BZ976</f>
        <v>0</v>
      </c>
      <c r="G1011" s="71">
        <f>Розрахунки!CA976</f>
        <v>0</v>
      </c>
      <c r="H1011" s="71">
        <f>Розрахунки!CB976</f>
        <v>0</v>
      </c>
      <c r="I1011" s="77">
        <f t="shared" si="46"/>
        <v>152205.9</v>
      </c>
    </row>
    <row r="1012" spans="1:9">
      <c r="A1012" s="69" t="s">
        <v>1964</v>
      </c>
      <c r="B1012" s="69" t="s">
        <v>78</v>
      </c>
      <c r="C1012" s="69" t="s">
        <v>2033</v>
      </c>
      <c r="D1012" s="70" t="s">
        <v>2034</v>
      </c>
      <c r="E1012" s="71">
        <f>Розрахунки!BY977</f>
        <v>113165.3</v>
      </c>
      <c r="F1012" s="71">
        <f>Розрахунки!BZ977</f>
        <v>0</v>
      </c>
      <c r="G1012" s="71">
        <f>Розрахунки!CA977</f>
        <v>0</v>
      </c>
      <c r="H1012" s="71">
        <f>Розрахунки!CB977</f>
        <v>0</v>
      </c>
      <c r="I1012" s="77">
        <f t="shared" si="46"/>
        <v>113165.3</v>
      </c>
    </row>
    <row r="1013" spans="1:9">
      <c r="A1013" s="69" t="s">
        <v>1964</v>
      </c>
      <c r="B1013" s="69" t="s">
        <v>29</v>
      </c>
      <c r="C1013" s="69" t="s">
        <v>2035</v>
      </c>
      <c r="D1013" s="70" t="s">
        <v>2036</v>
      </c>
      <c r="E1013" s="71">
        <f>Розрахунки!BY978</f>
        <v>21687.200000000001</v>
      </c>
      <c r="F1013" s="71">
        <f>Розрахунки!BZ978</f>
        <v>0</v>
      </c>
      <c r="G1013" s="71">
        <f>Розрахунки!CA978</f>
        <v>0</v>
      </c>
      <c r="H1013" s="71">
        <f>Розрахунки!CB978</f>
        <v>0</v>
      </c>
      <c r="I1013" s="77">
        <f t="shared" si="46"/>
        <v>21687.200000000001</v>
      </c>
    </row>
    <row r="1014" spans="1:9">
      <c r="A1014" s="69" t="s">
        <v>1964</v>
      </c>
      <c r="B1014" s="69" t="s">
        <v>24</v>
      </c>
      <c r="C1014" s="69" t="s">
        <v>2037</v>
      </c>
      <c r="D1014" s="70" t="s">
        <v>2038</v>
      </c>
      <c r="E1014" s="71">
        <f>Розрахунки!BY979</f>
        <v>29745.9</v>
      </c>
      <c r="F1014" s="71">
        <f>Розрахунки!BZ979</f>
        <v>0</v>
      </c>
      <c r="G1014" s="71">
        <f>Розрахунки!CA979</f>
        <v>0</v>
      </c>
      <c r="H1014" s="71">
        <f>Розрахунки!CB979</f>
        <v>0</v>
      </c>
      <c r="I1014" s="77">
        <f t="shared" si="46"/>
        <v>29745.9</v>
      </c>
    </row>
    <row r="1015" spans="1:9">
      <c r="A1015" s="69" t="s">
        <v>1964</v>
      </c>
      <c r="B1015" s="69" t="s">
        <v>24</v>
      </c>
      <c r="C1015" s="69" t="s">
        <v>2039</v>
      </c>
      <c r="D1015" s="70" t="s">
        <v>2040</v>
      </c>
      <c r="E1015" s="71">
        <f>Розрахунки!BY980</f>
        <v>23824.2</v>
      </c>
      <c r="F1015" s="71">
        <f>Розрахунки!BZ980</f>
        <v>0</v>
      </c>
      <c r="G1015" s="71">
        <f>Розрахунки!CA980</f>
        <v>0</v>
      </c>
      <c r="H1015" s="71">
        <f>Розрахунки!CB980</f>
        <v>0</v>
      </c>
      <c r="I1015" s="77">
        <f t="shared" si="46"/>
        <v>23824.2</v>
      </c>
    </row>
    <row r="1016" spans="1:9">
      <c r="A1016" s="69" t="s">
        <v>1964</v>
      </c>
      <c r="B1016" s="69" t="s">
        <v>24</v>
      </c>
      <c r="C1016" s="69" t="s">
        <v>2041</v>
      </c>
      <c r="D1016" s="70" t="s">
        <v>2042</v>
      </c>
      <c r="E1016" s="71">
        <f>Розрахунки!BY981</f>
        <v>12681.6</v>
      </c>
      <c r="F1016" s="71">
        <f>Розрахунки!BZ981</f>
        <v>0</v>
      </c>
      <c r="G1016" s="71">
        <f>Розрахунки!CA981</f>
        <v>0</v>
      </c>
      <c r="H1016" s="71">
        <f>Розрахунки!CB981</f>
        <v>0</v>
      </c>
      <c r="I1016" s="77">
        <f t="shared" si="46"/>
        <v>12681.6</v>
      </c>
    </row>
    <row r="1017" spans="1:9">
      <c r="A1017" s="69" t="s">
        <v>1964</v>
      </c>
      <c r="B1017" s="69" t="s">
        <v>24</v>
      </c>
      <c r="C1017" s="69" t="s">
        <v>2043</v>
      </c>
      <c r="D1017" s="70" t="s">
        <v>2044</v>
      </c>
      <c r="E1017" s="71">
        <f>Розрахунки!BY982</f>
        <v>58427.4</v>
      </c>
      <c r="F1017" s="71">
        <f>Розрахунки!BZ982</f>
        <v>0</v>
      </c>
      <c r="G1017" s="71">
        <f>Розрахунки!CA982</f>
        <v>0</v>
      </c>
      <c r="H1017" s="71">
        <f>Розрахунки!CB982</f>
        <v>0</v>
      </c>
      <c r="I1017" s="77">
        <f t="shared" si="46"/>
        <v>58427.4</v>
      </c>
    </row>
    <row r="1018" spans="1:9">
      <c r="A1018" s="69" t="s">
        <v>1964</v>
      </c>
      <c r="B1018" s="69" t="s">
        <v>24</v>
      </c>
      <c r="C1018" s="69" t="s">
        <v>2045</v>
      </c>
      <c r="D1018" s="70" t="s">
        <v>2046</v>
      </c>
      <c r="E1018" s="71">
        <f>Розрахунки!BY983</f>
        <v>35214.199999999997</v>
      </c>
      <c r="F1018" s="71">
        <f>Розрахунки!BZ983</f>
        <v>0</v>
      </c>
      <c r="G1018" s="71">
        <f>Розрахунки!CA983</f>
        <v>0</v>
      </c>
      <c r="H1018" s="71">
        <f>Розрахунки!CB983</f>
        <v>0</v>
      </c>
      <c r="I1018" s="77">
        <f t="shared" si="46"/>
        <v>35214.199999999997</v>
      </c>
    </row>
    <row r="1019" spans="1:9">
      <c r="A1019" s="69" t="s">
        <v>1964</v>
      </c>
      <c r="B1019" s="69" t="s">
        <v>24</v>
      </c>
      <c r="C1019" s="69" t="s">
        <v>2047</v>
      </c>
      <c r="D1019" s="70" t="s">
        <v>2048</v>
      </c>
      <c r="E1019" s="71">
        <f>Розрахунки!BY984</f>
        <v>29230.400000000001</v>
      </c>
      <c r="F1019" s="71">
        <f>Розрахунки!BZ984</f>
        <v>0</v>
      </c>
      <c r="G1019" s="71">
        <f>Розрахунки!CA984</f>
        <v>0</v>
      </c>
      <c r="H1019" s="71">
        <f>Розрахунки!CB984</f>
        <v>0</v>
      </c>
      <c r="I1019" s="77">
        <f t="shared" si="46"/>
        <v>29230.400000000001</v>
      </c>
    </row>
    <row r="1020" spans="1:9">
      <c r="A1020" s="69" t="s">
        <v>1964</v>
      </c>
      <c r="B1020" s="69" t="s">
        <v>24</v>
      </c>
      <c r="C1020" s="69" t="s">
        <v>2049</v>
      </c>
      <c r="D1020" s="70" t="s">
        <v>2050</v>
      </c>
      <c r="E1020" s="71">
        <f>Розрахунки!BY985</f>
        <v>23995.4</v>
      </c>
      <c r="F1020" s="71">
        <f>Розрахунки!BZ985</f>
        <v>0</v>
      </c>
      <c r="G1020" s="71">
        <f>Розрахунки!CA985</f>
        <v>0</v>
      </c>
      <c r="H1020" s="71">
        <f>Розрахунки!CB985</f>
        <v>0</v>
      </c>
      <c r="I1020" s="77">
        <f t="shared" si="46"/>
        <v>23995.4</v>
      </c>
    </row>
    <row r="1021" spans="1:9">
      <c r="A1021" s="69" t="s">
        <v>1964</v>
      </c>
      <c r="B1021" s="69" t="s">
        <v>29</v>
      </c>
      <c r="C1021" s="69" t="s">
        <v>2051</v>
      </c>
      <c r="D1021" s="70" t="s">
        <v>2052</v>
      </c>
      <c r="E1021" s="71">
        <f>Розрахунки!BY986</f>
        <v>23818</v>
      </c>
      <c r="F1021" s="71">
        <f>Розрахунки!BZ986</f>
        <v>0</v>
      </c>
      <c r="G1021" s="71">
        <f>Розрахунки!CA986</f>
        <v>0</v>
      </c>
      <c r="H1021" s="71">
        <f>Розрахунки!CB986</f>
        <v>0</v>
      </c>
      <c r="I1021" s="77">
        <f t="shared" si="46"/>
        <v>23818</v>
      </c>
    </row>
    <row r="1022" spans="1:9">
      <c r="A1022" s="69" t="s">
        <v>1964</v>
      </c>
      <c r="B1022" s="69" t="s">
        <v>24</v>
      </c>
      <c r="C1022" s="69" t="s">
        <v>2053</v>
      </c>
      <c r="D1022" s="70" t="s">
        <v>2054</v>
      </c>
      <c r="E1022" s="71">
        <f>Розрахунки!BY987</f>
        <v>12397.7</v>
      </c>
      <c r="F1022" s="71">
        <f>Розрахунки!BZ987</f>
        <v>0</v>
      </c>
      <c r="G1022" s="71">
        <f>Розрахунки!CA987</f>
        <v>0</v>
      </c>
      <c r="H1022" s="71">
        <f>Розрахунки!CB987</f>
        <v>0</v>
      </c>
      <c r="I1022" s="77">
        <f t="shared" si="46"/>
        <v>12397.7</v>
      </c>
    </row>
    <row r="1023" spans="1:9">
      <c r="A1023" s="69" t="s">
        <v>1964</v>
      </c>
      <c r="B1023" s="69" t="s">
        <v>24</v>
      </c>
      <c r="C1023" s="69" t="s">
        <v>2055</v>
      </c>
      <c r="D1023" s="70" t="s">
        <v>660</v>
      </c>
      <c r="E1023" s="71">
        <f>Розрахунки!BY988</f>
        <v>82458.899999999994</v>
      </c>
      <c r="F1023" s="71">
        <f>Розрахунки!BZ988</f>
        <v>0</v>
      </c>
      <c r="G1023" s="71">
        <f>Розрахунки!CA988</f>
        <v>0</v>
      </c>
      <c r="H1023" s="71">
        <f>Розрахунки!CB988</f>
        <v>0</v>
      </c>
      <c r="I1023" s="77">
        <f t="shared" si="46"/>
        <v>82458.899999999994</v>
      </c>
    </row>
    <row r="1024" spans="1:9">
      <c r="A1024" s="69" t="s">
        <v>1964</v>
      </c>
      <c r="B1024" s="69" t="s">
        <v>21</v>
      </c>
      <c r="C1024" s="69" t="s">
        <v>2056</v>
      </c>
      <c r="D1024" s="70" t="s">
        <v>2057</v>
      </c>
      <c r="E1024" s="71">
        <f>Розрахунки!BY989</f>
        <v>234371.3</v>
      </c>
      <c r="F1024" s="71">
        <f>Розрахунки!BZ989</f>
        <v>0</v>
      </c>
      <c r="G1024" s="71">
        <f>Розрахунки!CA989</f>
        <v>0</v>
      </c>
      <c r="H1024" s="71">
        <f>Розрахунки!CB989</f>
        <v>0</v>
      </c>
      <c r="I1024" s="77">
        <f t="shared" si="46"/>
        <v>234371.3</v>
      </c>
    </row>
    <row r="1025" spans="1:9">
      <c r="A1025" s="69" t="s">
        <v>1964</v>
      </c>
      <c r="B1025" s="69" t="s">
        <v>24</v>
      </c>
      <c r="C1025" s="69" t="s">
        <v>2058</v>
      </c>
      <c r="D1025" s="70" t="s">
        <v>2059</v>
      </c>
      <c r="E1025" s="71">
        <f>Розрахунки!BY990</f>
        <v>28244.1</v>
      </c>
      <c r="F1025" s="71">
        <f>Розрахунки!BZ990</f>
        <v>0</v>
      </c>
      <c r="G1025" s="71">
        <f>Розрахунки!CA990</f>
        <v>0</v>
      </c>
      <c r="H1025" s="71">
        <f>Розрахунки!CB990</f>
        <v>0</v>
      </c>
      <c r="I1025" s="77">
        <f t="shared" si="46"/>
        <v>28244.1</v>
      </c>
    </row>
    <row r="1026" spans="1:9">
      <c r="A1026" s="69" t="s">
        <v>1964</v>
      </c>
      <c r="B1026" s="69" t="s">
        <v>24</v>
      </c>
      <c r="C1026" s="69" t="s">
        <v>2060</v>
      </c>
      <c r="D1026" s="70" t="s">
        <v>2061</v>
      </c>
      <c r="E1026" s="71">
        <f>Розрахунки!BY991</f>
        <v>18113.8</v>
      </c>
      <c r="F1026" s="71">
        <f>Розрахунки!BZ991</f>
        <v>0</v>
      </c>
      <c r="G1026" s="71">
        <f>Розрахунки!CA991</f>
        <v>0</v>
      </c>
      <c r="H1026" s="71">
        <f>Розрахунки!CB991</f>
        <v>0</v>
      </c>
      <c r="I1026" s="77">
        <f t="shared" si="46"/>
        <v>18113.8</v>
      </c>
    </row>
    <row r="1027" spans="1:9">
      <c r="A1027" s="69" t="s">
        <v>1964</v>
      </c>
      <c r="B1027" s="69" t="s">
        <v>24</v>
      </c>
      <c r="C1027" s="69" t="s">
        <v>2062</v>
      </c>
      <c r="D1027" s="70" t="s">
        <v>2063</v>
      </c>
      <c r="E1027" s="71">
        <f>Розрахунки!BY992</f>
        <v>24632.1</v>
      </c>
      <c r="F1027" s="71">
        <f>Розрахунки!BZ992</f>
        <v>0</v>
      </c>
      <c r="G1027" s="71">
        <f>Розрахунки!CA992</f>
        <v>0</v>
      </c>
      <c r="H1027" s="71">
        <f>Розрахунки!CB992</f>
        <v>0</v>
      </c>
      <c r="I1027" s="77">
        <f t="shared" si="46"/>
        <v>24632.1</v>
      </c>
    </row>
    <row r="1028" spans="1:9">
      <c r="A1028" s="69" t="s">
        <v>1964</v>
      </c>
      <c r="B1028" s="69" t="s">
        <v>24</v>
      </c>
      <c r="C1028" s="69" t="s">
        <v>2064</v>
      </c>
      <c r="D1028" s="70" t="s">
        <v>2065</v>
      </c>
      <c r="E1028" s="71">
        <f>Розрахунки!BY993</f>
        <v>13659.9</v>
      </c>
      <c r="F1028" s="71">
        <f>Розрахунки!BZ993</f>
        <v>0</v>
      </c>
      <c r="G1028" s="71">
        <f>Розрахунки!CA993</f>
        <v>0</v>
      </c>
      <c r="H1028" s="71">
        <f>Розрахунки!CB993</f>
        <v>0</v>
      </c>
      <c r="I1028" s="77">
        <f t="shared" si="46"/>
        <v>13659.9</v>
      </c>
    </row>
    <row r="1029" spans="1:9">
      <c r="A1029" s="69" t="s">
        <v>1964</v>
      </c>
      <c r="B1029" s="69" t="s">
        <v>29</v>
      </c>
      <c r="C1029" s="69" t="s">
        <v>2066</v>
      </c>
      <c r="D1029" s="70" t="s">
        <v>2067</v>
      </c>
      <c r="E1029" s="71">
        <f>Розрахунки!BY994</f>
        <v>121374.7</v>
      </c>
      <c r="F1029" s="71">
        <f>Розрахунки!BZ994</f>
        <v>0</v>
      </c>
      <c r="G1029" s="71">
        <f>Розрахунки!CA994</f>
        <v>0</v>
      </c>
      <c r="H1029" s="71">
        <f>Розрахунки!CB994</f>
        <v>0</v>
      </c>
      <c r="I1029" s="77">
        <f t="shared" si="46"/>
        <v>121374.7</v>
      </c>
    </row>
    <row r="1030" spans="1:9">
      <c r="A1030" s="69" t="s">
        <v>1964</v>
      </c>
      <c r="B1030" s="69" t="s">
        <v>24</v>
      </c>
      <c r="C1030" s="69" t="s">
        <v>2068</v>
      </c>
      <c r="D1030" s="70" t="s">
        <v>2069</v>
      </c>
      <c r="E1030" s="71">
        <f>Розрахунки!BY995</f>
        <v>30034.799999999999</v>
      </c>
      <c r="F1030" s="71">
        <f>Розрахунки!BZ995</f>
        <v>0</v>
      </c>
      <c r="G1030" s="71">
        <f>Розрахунки!CA995</f>
        <v>0</v>
      </c>
      <c r="H1030" s="71">
        <f>Розрахунки!CB995</f>
        <v>0</v>
      </c>
      <c r="I1030" s="77">
        <f t="shared" ref="I1030:I1093" si="49">SUM(E1030:H1030)</f>
        <v>30034.799999999999</v>
      </c>
    </row>
    <row r="1031" spans="1:9">
      <c r="A1031" s="69" t="s">
        <v>1964</v>
      </c>
      <c r="B1031" s="69" t="s">
        <v>29</v>
      </c>
      <c r="C1031" s="69" t="s">
        <v>2070</v>
      </c>
      <c r="D1031" s="70" t="s">
        <v>2071</v>
      </c>
      <c r="E1031" s="71">
        <f>Розрахунки!BY996</f>
        <v>66631.7</v>
      </c>
      <c r="F1031" s="71">
        <f>Розрахунки!BZ996</f>
        <v>0</v>
      </c>
      <c r="G1031" s="71">
        <f>Розрахунки!CA996</f>
        <v>0</v>
      </c>
      <c r="H1031" s="71">
        <f>Розрахунки!CB996</f>
        <v>0</v>
      </c>
      <c r="I1031" s="77">
        <f t="shared" si="49"/>
        <v>66631.7</v>
      </c>
    </row>
    <row r="1032" spans="1:9">
      <c r="A1032" s="69" t="s">
        <v>1964</v>
      </c>
      <c r="B1032" s="69" t="s">
        <v>78</v>
      </c>
      <c r="C1032" s="69" t="s">
        <v>2072</v>
      </c>
      <c r="D1032" s="70" t="s">
        <v>2073</v>
      </c>
      <c r="E1032" s="71">
        <f>Розрахунки!BY997</f>
        <v>76159.899999999994</v>
      </c>
      <c r="F1032" s="71">
        <f>Розрахунки!BZ997</f>
        <v>0</v>
      </c>
      <c r="G1032" s="71">
        <f>Розрахунки!CA997</f>
        <v>0</v>
      </c>
      <c r="H1032" s="71">
        <f>Розрахунки!CB997</f>
        <v>0</v>
      </c>
      <c r="I1032" s="77">
        <f t="shared" si="49"/>
        <v>76159.899999999994</v>
      </c>
    </row>
    <row r="1033" spans="1:9">
      <c r="A1033" s="69" t="s">
        <v>1964</v>
      </c>
      <c r="B1033" s="69" t="s">
        <v>21</v>
      </c>
      <c r="C1033" s="69" t="s">
        <v>2074</v>
      </c>
      <c r="D1033" s="70" t="s">
        <v>2075</v>
      </c>
      <c r="E1033" s="71">
        <f>Розрахунки!BY998</f>
        <v>125655.7</v>
      </c>
      <c r="F1033" s="71">
        <f>Розрахунки!BZ998</f>
        <v>0</v>
      </c>
      <c r="G1033" s="71">
        <f>Розрахунки!CA998</f>
        <v>0</v>
      </c>
      <c r="H1033" s="71">
        <f>Розрахунки!CB998</f>
        <v>0</v>
      </c>
      <c r="I1033" s="77">
        <f t="shared" si="49"/>
        <v>125655.7</v>
      </c>
    </row>
    <row r="1034" spans="1:9">
      <c r="A1034" s="69" t="s">
        <v>1964</v>
      </c>
      <c r="B1034" s="69" t="s">
        <v>29</v>
      </c>
      <c r="C1034" s="69" t="s">
        <v>2076</v>
      </c>
      <c r="D1034" s="70" t="s">
        <v>2077</v>
      </c>
      <c r="E1034" s="71">
        <f>Розрахунки!BY999</f>
        <v>126220.8</v>
      </c>
      <c r="F1034" s="71">
        <f>Розрахунки!BZ999</f>
        <v>0</v>
      </c>
      <c r="G1034" s="71">
        <f>Розрахунки!CA999</f>
        <v>0</v>
      </c>
      <c r="H1034" s="71">
        <f>Розрахунки!CB999</f>
        <v>0</v>
      </c>
      <c r="I1034" s="77">
        <f t="shared" si="49"/>
        <v>126220.8</v>
      </c>
    </row>
    <row r="1035" spans="1:9">
      <c r="A1035" s="69" t="s">
        <v>1964</v>
      </c>
      <c r="B1035" s="69" t="s">
        <v>24</v>
      </c>
      <c r="C1035" s="69" t="s">
        <v>2078</v>
      </c>
      <c r="D1035" s="70" t="s">
        <v>2079</v>
      </c>
      <c r="E1035" s="71">
        <f>Розрахунки!BY1000</f>
        <v>32054.5</v>
      </c>
      <c r="F1035" s="71">
        <f>Розрахунки!BZ1000</f>
        <v>0</v>
      </c>
      <c r="G1035" s="71">
        <f>Розрахунки!CA1000</f>
        <v>0</v>
      </c>
      <c r="H1035" s="71">
        <f>Розрахунки!CB1000</f>
        <v>0</v>
      </c>
      <c r="I1035" s="77">
        <f t="shared" si="49"/>
        <v>32054.5</v>
      </c>
    </row>
    <row r="1036" spans="1:9">
      <c r="A1036" s="69" t="s">
        <v>1964</v>
      </c>
      <c r="B1036" s="69" t="s">
        <v>21</v>
      </c>
      <c r="C1036" s="69" t="s">
        <v>2080</v>
      </c>
      <c r="D1036" s="70" t="s">
        <v>2081</v>
      </c>
      <c r="E1036" s="71">
        <f>Розрахунки!BY1001</f>
        <v>86765.5</v>
      </c>
      <c r="F1036" s="71">
        <f>Розрахунки!BZ1001</f>
        <v>0</v>
      </c>
      <c r="G1036" s="71">
        <f>Розрахунки!CA1001</f>
        <v>0</v>
      </c>
      <c r="H1036" s="71">
        <f>Розрахунки!CB1001</f>
        <v>0</v>
      </c>
      <c r="I1036" s="77">
        <f t="shared" si="49"/>
        <v>86765.5</v>
      </c>
    </row>
    <row r="1037" spans="1:9">
      <c r="A1037" s="69" t="s">
        <v>1964</v>
      </c>
      <c r="B1037" s="69" t="s">
        <v>24</v>
      </c>
      <c r="C1037" s="69" t="s">
        <v>2082</v>
      </c>
      <c r="D1037" s="70" t="s">
        <v>2083</v>
      </c>
      <c r="E1037" s="71">
        <f>Розрахунки!BY1002</f>
        <v>33057.699999999997</v>
      </c>
      <c r="F1037" s="71">
        <f>Розрахунки!BZ1002</f>
        <v>0</v>
      </c>
      <c r="G1037" s="71">
        <f>Розрахунки!CA1002</f>
        <v>0</v>
      </c>
      <c r="H1037" s="71">
        <f>Розрахунки!CB1002</f>
        <v>0</v>
      </c>
      <c r="I1037" s="77">
        <f t="shared" si="49"/>
        <v>33057.699999999997</v>
      </c>
    </row>
    <row r="1038" spans="1:9">
      <c r="A1038" s="69" t="s">
        <v>1964</v>
      </c>
      <c r="B1038" s="69" t="s">
        <v>21</v>
      </c>
      <c r="C1038" s="69" t="s">
        <v>2084</v>
      </c>
      <c r="D1038" s="70" t="s">
        <v>2085</v>
      </c>
      <c r="E1038" s="71">
        <f>Розрахунки!BY1003</f>
        <v>91580.1</v>
      </c>
      <c r="F1038" s="71">
        <f>Розрахунки!BZ1003</f>
        <v>0</v>
      </c>
      <c r="G1038" s="71">
        <f>Розрахунки!CA1003</f>
        <v>0</v>
      </c>
      <c r="H1038" s="71">
        <f>Розрахунки!CB1003</f>
        <v>0</v>
      </c>
      <c r="I1038" s="77">
        <f t="shared" si="49"/>
        <v>91580.1</v>
      </c>
    </row>
    <row r="1039" spans="1:9">
      <c r="A1039" s="69" t="s">
        <v>1964</v>
      </c>
      <c r="B1039" s="69" t="s">
        <v>21</v>
      </c>
      <c r="C1039" s="69" t="s">
        <v>2086</v>
      </c>
      <c r="D1039" s="70" t="s">
        <v>2087</v>
      </c>
      <c r="E1039" s="71">
        <f>Розрахунки!BY1004</f>
        <v>118759.5</v>
      </c>
      <c r="F1039" s="71">
        <f>Розрахунки!BZ1004</f>
        <v>0</v>
      </c>
      <c r="G1039" s="71">
        <f>Розрахунки!CA1004</f>
        <v>0</v>
      </c>
      <c r="H1039" s="71">
        <f>Розрахунки!CB1004</f>
        <v>0</v>
      </c>
      <c r="I1039" s="77">
        <f t="shared" si="49"/>
        <v>118759.5</v>
      </c>
    </row>
    <row r="1040" spans="1:9">
      <c r="A1040" s="69" t="s">
        <v>1964</v>
      </c>
      <c r="B1040" s="69" t="s">
        <v>29</v>
      </c>
      <c r="C1040" s="69" t="s">
        <v>2088</v>
      </c>
      <c r="D1040" s="70" t="s">
        <v>2089</v>
      </c>
      <c r="E1040" s="71">
        <f>Розрахунки!BY1005</f>
        <v>32608.2</v>
      </c>
      <c r="F1040" s="71">
        <f>Розрахунки!BZ1005</f>
        <v>0</v>
      </c>
      <c r="G1040" s="71">
        <f>Розрахунки!CA1005</f>
        <v>0</v>
      </c>
      <c r="H1040" s="71">
        <f>Розрахунки!CB1005</f>
        <v>0</v>
      </c>
      <c r="I1040" s="77">
        <f t="shared" si="49"/>
        <v>32608.2</v>
      </c>
    </row>
    <row r="1041" spans="1:9">
      <c r="A1041" s="69" t="s">
        <v>1964</v>
      </c>
      <c r="B1041" s="69" t="s">
        <v>78</v>
      </c>
      <c r="C1041" s="69" t="s">
        <v>2090</v>
      </c>
      <c r="D1041" s="70" t="s">
        <v>2091</v>
      </c>
      <c r="E1041" s="71">
        <f>Розрахунки!BY1006</f>
        <v>501033.1</v>
      </c>
      <c r="F1041" s="71">
        <f>Розрахунки!BZ1006</f>
        <v>17778.400000000001</v>
      </c>
      <c r="G1041" s="71">
        <f>Розрахунки!CA1006</f>
        <v>0</v>
      </c>
      <c r="H1041" s="71">
        <f>Розрахунки!CB1006</f>
        <v>0</v>
      </c>
      <c r="I1041" s="77">
        <f t="shared" si="49"/>
        <v>518811.5</v>
      </c>
    </row>
    <row r="1042" spans="1:9">
      <c r="A1042" s="69" t="s">
        <v>1964</v>
      </c>
      <c r="B1042" s="69" t="s">
        <v>29</v>
      </c>
      <c r="C1042" s="69" t="s">
        <v>2092</v>
      </c>
      <c r="D1042" s="70" t="s">
        <v>2093</v>
      </c>
      <c r="E1042" s="71">
        <f>Розрахунки!BY1007</f>
        <v>155456.5</v>
      </c>
      <c r="F1042" s="71">
        <f>Розрахунки!BZ1007</f>
        <v>0</v>
      </c>
      <c r="G1042" s="71">
        <f>Розрахунки!CA1007</f>
        <v>0</v>
      </c>
      <c r="H1042" s="71">
        <f>Розрахунки!CB1007</f>
        <v>0</v>
      </c>
      <c r="I1042" s="77">
        <f t="shared" si="49"/>
        <v>155456.5</v>
      </c>
    </row>
    <row r="1043" spans="1:9">
      <c r="A1043" s="69" t="s">
        <v>1964</v>
      </c>
      <c r="B1043" s="69" t="s">
        <v>21</v>
      </c>
      <c r="C1043" s="69" t="s">
        <v>2094</v>
      </c>
      <c r="D1043" s="70" t="s">
        <v>2095</v>
      </c>
      <c r="E1043" s="71">
        <f>Розрахунки!BY1008</f>
        <v>233084.7</v>
      </c>
      <c r="F1043" s="71">
        <f>Розрахунки!BZ1008</f>
        <v>0</v>
      </c>
      <c r="G1043" s="71">
        <f>Розрахунки!CA1008</f>
        <v>0</v>
      </c>
      <c r="H1043" s="71">
        <f>Розрахунки!CB1008</f>
        <v>0</v>
      </c>
      <c r="I1043" s="77">
        <f t="shared" si="49"/>
        <v>233084.7</v>
      </c>
    </row>
    <row r="1044" spans="1:9">
      <c r="A1044" s="69" t="s">
        <v>1964</v>
      </c>
      <c r="B1044" s="69" t="s">
        <v>29</v>
      </c>
      <c r="C1044" s="69" t="s">
        <v>2096</v>
      </c>
      <c r="D1044" s="70" t="s">
        <v>2097</v>
      </c>
      <c r="E1044" s="71">
        <f>Розрахунки!BY1009</f>
        <v>19817.3</v>
      </c>
      <c r="F1044" s="71">
        <f>Розрахунки!BZ1009</f>
        <v>0</v>
      </c>
      <c r="G1044" s="71">
        <f>Розрахунки!CA1009</f>
        <v>0</v>
      </c>
      <c r="H1044" s="71">
        <f>Розрахунки!CB1009</f>
        <v>0</v>
      </c>
      <c r="I1044" s="77">
        <f t="shared" si="49"/>
        <v>19817.3</v>
      </c>
    </row>
    <row r="1045" spans="1:9">
      <c r="A1045" s="69" t="s">
        <v>2098</v>
      </c>
      <c r="B1045" s="69" t="s">
        <v>12</v>
      </c>
      <c r="C1045" s="69" t="s">
        <v>2099</v>
      </c>
      <c r="D1045" s="70" t="s">
        <v>2100</v>
      </c>
      <c r="E1045" s="75">
        <f>SUM(E1046:E1047)</f>
        <v>2057630.6</v>
      </c>
      <c r="F1045" s="75">
        <f t="shared" ref="F1045:I1045" si="50">SUM(F1046:F1047)</f>
        <v>62511.1</v>
      </c>
      <c r="G1045" s="75">
        <f t="shared" si="50"/>
        <v>17204.900000000001</v>
      </c>
      <c r="H1045" s="75">
        <f t="shared" si="50"/>
        <v>34871.199999999997</v>
      </c>
      <c r="I1045" s="75">
        <f t="shared" si="50"/>
        <v>2172217.8000000003</v>
      </c>
    </row>
    <row r="1046" spans="1:9">
      <c r="A1046" s="69" t="s">
        <v>2098</v>
      </c>
      <c r="B1046" s="69" t="s">
        <v>15</v>
      </c>
      <c r="C1046" s="69" t="s">
        <v>2101</v>
      </c>
      <c r="D1046" s="70" t="s">
        <v>2102</v>
      </c>
      <c r="E1046" s="71">
        <f>Розрахунки!BY1010</f>
        <v>114575.1</v>
      </c>
      <c r="F1046" s="71">
        <f>Розрахунки!BZ1010</f>
        <v>40431.5</v>
      </c>
      <c r="G1046" s="71">
        <f>Розрахунки!CA1010</f>
        <v>17204.900000000001</v>
      </c>
      <c r="H1046" s="71">
        <f>Розрахунки!CB1010</f>
        <v>34871.199999999997</v>
      </c>
      <c r="I1046" s="77">
        <f t="shared" si="49"/>
        <v>207082.7</v>
      </c>
    </row>
    <row r="1047" spans="1:9">
      <c r="A1047" s="69" t="s">
        <v>2098</v>
      </c>
      <c r="B1047" s="69" t="s">
        <v>18</v>
      </c>
      <c r="C1047" s="69" t="s">
        <v>2103</v>
      </c>
      <c r="D1047" s="70" t="s">
        <v>2104</v>
      </c>
      <c r="E1047" s="78">
        <f>SUM(E1048:E1098)</f>
        <v>1943055.5</v>
      </c>
      <c r="F1047" s="78">
        <f t="shared" ref="F1047:H1047" si="51">SUM(F1048:F1098)</f>
        <v>22079.599999999999</v>
      </c>
      <c r="G1047" s="78">
        <f t="shared" si="51"/>
        <v>0</v>
      </c>
      <c r="H1047" s="78">
        <f t="shared" si="51"/>
        <v>0</v>
      </c>
      <c r="I1047" s="77">
        <f t="shared" si="49"/>
        <v>1965135.1</v>
      </c>
    </row>
    <row r="1048" spans="1:9">
      <c r="A1048" s="69" t="s">
        <v>2098</v>
      </c>
      <c r="B1048" s="69" t="s">
        <v>24</v>
      </c>
      <c r="C1048" s="69" t="s">
        <v>2105</v>
      </c>
      <c r="D1048" s="70" t="s">
        <v>660</v>
      </c>
      <c r="E1048" s="71">
        <f>Розрахунки!BY1011</f>
        <v>14976.8</v>
      </c>
      <c r="F1048" s="71">
        <f>Розрахунки!BZ1011</f>
        <v>0</v>
      </c>
      <c r="G1048" s="71">
        <f>Розрахунки!CA1011</f>
        <v>0</v>
      </c>
      <c r="H1048" s="71">
        <f>Розрахунки!CB1011</f>
        <v>0</v>
      </c>
      <c r="I1048" s="77">
        <f t="shared" si="49"/>
        <v>14976.8</v>
      </c>
    </row>
    <row r="1049" spans="1:9">
      <c r="A1049" s="69" t="s">
        <v>2098</v>
      </c>
      <c r="B1049" s="69" t="s">
        <v>21</v>
      </c>
      <c r="C1049" s="69" t="s">
        <v>2106</v>
      </c>
      <c r="D1049" s="70" t="s">
        <v>2107</v>
      </c>
      <c r="E1049" s="71">
        <f>Розрахунки!BY1012</f>
        <v>10084.799999999999</v>
      </c>
      <c r="F1049" s="71">
        <f>Розрахунки!BZ1012</f>
        <v>0</v>
      </c>
      <c r="G1049" s="71">
        <f>Розрахунки!CA1012</f>
        <v>0</v>
      </c>
      <c r="H1049" s="71">
        <f>Розрахунки!CB1012</f>
        <v>0</v>
      </c>
      <c r="I1049" s="77">
        <f t="shared" si="49"/>
        <v>10084.799999999999</v>
      </c>
    </row>
    <row r="1050" spans="1:9">
      <c r="A1050" s="69" t="s">
        <v>2098</v>
      </c>
      <c r="B1050" s="69" t="s">
        <v>29</v>
      </c>
      <c r="C1050" s="69" t="s">
        <v>2108</v>
      </c>
      <c r="D1050" s="70" t="s">
        <v>2109</v>
      </c>
      <c r="E1050" s="71">
        <f>Розрахунки!BY1013</f>
        <v>11017.1</v>
      </c>
      <c r="F1050" s="71">
        <f>Розрахунки!BZ1013</f>
        <v>0</v>
      </c>
      <c r="G1050" s="71">
        <f>Розрахунки!CA1013</f>
        <v>0</v>
      </c>
      <c r="H1050" s="71">
        <f>Розрахунки!CB1013</f>
        <v>0</v>
      </c>
      <c r="I1050" s="77">
        <f t="shared" si="49"/>
        <v>11017.1</v>
      </c>
    </row>
    <row r="1051" spans="1:9">
      <c r="A1051" s="69" t="s">
        <v>2098</v>
      </c>
      <c r="B1051" s="69" t="s">
        <v>29</v>
      </c>
      <c r="C1051" s="69" t="s">
        <v>2110</v>
      </c>
      <c r="D1051" s="70" t="s">
        <v>2111</v>
      </c>
      <c r="E1051" s="71">
        <f>Розрахунки!BY1014</f>
        <v>11991.3</v>
      </c>
      <c r="F1051" s="71">
        <f>Розрахунки!BZ1014</f>
        <v>0</v>
      </c>
      <c r="G1051" s="71">
        <f>Розрахунки!CA1014</f>
        <v>0</v>
      </c>
      <c r="H1051" s="71">
        <f>Розрахунки!CB1014</f>
        <v>0</v>
      </c>
      <c r="I1051" s="77">
        <f t="shared" si="49"/>
        <v>11991.3</v>
      </c>
    </row>
    <row r="1052" spans="1:9">
      <c r="A1052" s="69" t="s">
        <v>2098</v>
      </c>
      <c r="B1052" s="69" t="s">
        <v>29</v>
      </c>
      <c r="C1052" s="69" t="s">
        <v>2112</v>
      </c>
      <c r="D1052" s="70" t="s">
        <v>1780</v>
      </c>
      <c r="E1052" s="71">
        <f>Розрахунки!BY1015</f>
        <v>22169.200000000001</v>
      </c>
      <c r="F1052" s="71">
        <f>Розрахунки!BZ1015</f>
        <v>0</v>
      </c>
      <c r="G1052" s="71">
        <f>Розрахунки!CA1015</f>
        <v>0</v>
      </c>
      <c r="H1052" s="71">
        <f>Розрахунки!CB1015</f>
        <v>0</v>
      </c>
      <c r="I1052" s="77">
        <f t="shared" si="49"/>
        <v>22169.200000000001</v>
      </c>
    </row>
    <row r="1053" spans="1:9">
      <c r="A1053" s="69" t="s">
        <v>2098</v>
      </c>
      <c r="B1053" s="69" t="s">
        <v>29</v>
      </c>
      <c r="C1053" s="69" t="s">
        <v>2113</v>
      </c>
      <c r="D1053" s="70" t="s">
        <v>2114</v>
      </c>
      <c r="E1053" s="71">
        <f>Розрахунки!BY1016</f>
        <v>23111.1</v>
      </c>
      <c r="F1053" s="71">
        <f>Розрахунки!BZ1016</f>
        <v>0</v>
      </c>
      <c r="G1053" s="71">
        <f>Розрахунки!CA1016</f>
        <v>0</v>
      </c>
      <c r="H1053" s="71">
        <f>Розрахунки!CB1016</f>
        <v>0</v>
      </c>
      <c r="I1053" s="77">
        <f t="shared" si="49"/>
        <v>23111.1</v>
      </c>
    </row>
    <row r="1054" spans="1:9">
      <c r="A1054" s="69" t="s">
        <v>2098</v>
      </c>
      <c r="B1054" s="69" t="s">
        <v>29</v>
      </c>
      <c r="C1054" s="69" t="s">
        <v>2115</v>
      </c>
      <c r="D1054" s="70" t="s">
        <v>2116</v>
      </c>
      <c r="E1054" s="71">
        <f>Розрахунки!BY1017</f>
        <v>11052</v>
      </c>
      <c r="F1054" s="71">
        <f>Розрахунки!BZ1017</f>
        <v>0</v>
      </c>
      <c r="G1054" s="71">
        <f>Розрахунки!CA1017</f>
        <v>0</v>
      </c>
      <c r="H1054" s="71">
        <f>Розрахунки!CB1017</f>
        <v>0</v>
      </c>
      <c r="I1054" s="77">
        <f t="shared" si="49"/>
        <v>11052</v>
      </c>
    </row>
    <row r="1055" spans="1:9">
      <c r="A1055" s="69" t="s">
        <v>2098</v>
      </c>
      <c r="B1055" s="69" t="s">
        <v>29</v>
      </c>
      <c r="C1055" s="69" t="s">
        <v>2117</v>
      </c>
      <c r="D1055" s="70" t="s">
        <v>2118</v>
      </c>
      <c r="E1055" s="71">
        <f>Розрахунки!BY1018</f>
        <v>5221.6000000000004</v>
      </c>
      <c r="F1055" s="71">
        <f>Розрахунки!BZ1018</f>
        <v>0</v>
      </c>
      <c r="G1055" s="71">
        <f>Розрахунки!CA1018</f>
        <v>0</v>
      </c>
      <c r="H1055" s="71">
        <f>Розрахунки!CB1018</f>
        <v>0</v>
      </c>
      <c r="I1055" s="77">
        <f t="shared" si="49"/>
        <v>5221.6000000000004</v>
      </c>
    </row>
    <row r="1056" spans="1:9">
      <c r="A1056" s="69" t="s">
        <v>2098</v>
      </c>
      <c r="B1056" s="69" t="s">
        <v>24</v>
      </c>
      <c r="C1056" s="69" t="s">
        <v>2119</v>
      </c>
      <c r="D1056" s="70" t="s">
        <v>2120</v>
      </c>
      <c r="E1056" s="71">
        <f>Розрахунки!BY1019</f>
        <v>9370.9</v>
      </c>
      <c r="F1056" s="71">
        <f>Розрахунки!BZ1019</f>
        <v>0</v>
      </c>
      <c r="G1056" s="71">
        <f>Розрахунки!CA1019</f>
        <v>0</v>
      </c>
      <c r="H1056" s="71">
        <f>Розрахунки!CB1019</f>
        <v>0</v>
      </c>
      <c r="I1056" s="77">
        <f t="shared" si="49"/>
        <v>9370.9</v>
      </c>
    </row>
    <row r="1057" spans="1:9">
      <c r="A1057" s="69" t="s">
        <v>2098</v>
      </c>
      <c r="B1057" s="69" t="s">
        <v>24</v>
      </c>
      <c r="C1057" s="69" t="s">
        <v>2121</v>
      </c>
      <c r="D1057" s="70" t="s">
        <v>2122</v>
      </c>
      <c r="E1057" s="71">
        <f>Розрахунки!BY1020</f>
        <v>12613.3</v>
      </c>
      <c r="F1057" s="71">
        <f>Розрахунки!BZ1020</f>
        <v>0</v>
      </c>
      <c r="G1057" s="71">
        <f>Розрахунки!CA1020</f>
        <v>0</v>
      </c>
      <c r="H1057" s="71">
        <f>Розрахунки!CB1020</f>
        <v>0</v>
      </c>
      <c r="I1057" s="77">
        <f t="shared" si="49"/>
        <v>12613.3</v>
      </c>
    </row>
    <row r="1058" spans="1:9">
      <c r="A1058" s="69" t="s">
        <v>2098</v>
      </c>
      <c r="B1058" s="69" t="s">
        <v>24</v>
      </c>
      <c r="C1058" s="69" t="s">
        <v>2123</v>
      </c>
      <c r="D1058" s="70" t="s">
        <v>2124</v>
      </c>
      <c r="E1058" s="71">
        <f>Розрахунки!BY1021</f>
        <v>12716.7</v>
      </c>
      <c r="F1058" s="71">
        <f>Розрахунки!BZ1021</f>
        <v>0</v>
      </c>
      <c r="G1058" s="71">
        <f>Розрахунки!CA1021</f>
        <v>0</v>
      </c>
      <c r="H1058" s="71">
        <f>Розрахунки!CB1021</f>
        <v>0</v>
      </c>
      <c r="I1058" s="77">
        <f t="shared" si="49"/>
        <v>12716.7</v>
      </c>
    </row>
    <row r="1059" spans="1:9">
      <c r="A1059" s="69" t="s">
        <v>2098</v>
      </c>
      <c r="B1059" s="69" t="s">
        <v>24</v>
      </c>
      <c r="C1059" s="69" t="s">
        <v>2125</v>
      </c>
      <c r="D1059" s="70" t="s">
        <v>2126</v>
      </c>
      <c r="E1059" s="71">
        <f>Розрахунки!BY1022</f>
        <v>12459.9</v>
      </c>
      <c r="F1059" s="71">
        <f>Розрахунки!BZ1022</f>
        <v>0</v>
      </c>
      <c r="G1059" s="71">
        <f>Розрахунки!CA1022</f>
        <v>0</v>
      </c>
      <c r="H1059" s="71">
        <f>Розрахунки!CB1022</f>
        <v>0</v>
      </c>
      <c r="I1059" s="77">
        <f t="shared" si="49"/>
        <v>12459.9</v>
      </c>
    </row>
    <row r="1060" spans="1:9">
      <c r="A1060" s="69" t="s">
        <v>2098</v>
      </c>
      <c r="B1060" s="69" t="s">
        <v>24</v>
      </c>
      <c r="C1060" s="69" t="s">
        <v>2127</v>
      </c>
      <c r="D1060" s="70" t="s">
        <v>2128</v>
      </c>
      <c r="E1060" s="71">
        <f>Розрахунки!BY1023</f>
        <v>11263.8</v>
      </c>
      <c r="F1060" s="71">
        <f>Розрахунки!BZ1023</f>
        <v>0</v>
      </c>
      <c r="G1060" s="71">
        <f>Розрахунки!CA1023</f>
        <v>0</v>
      </c>
      <c r="H1060" s="71">
        <f>Розрахунки!CB1023</f>
        <v>0</v>
      </c>
      <c r="I1060" s="77">
        <f t="shared" si="49"/>
        <v>11263.8</v>
      </c>
    </row>
    <row r="1061" spans="1:9">
      <c r="A1061" s="69" t="s">
        <v>2098</v>
      </c>
      <c r="B1061" s="69" t="s">
        <v>24</v>
      </c>
      <c r="C1061" s="69" t="s">
        <v>2129</v>
      </c>
      <c r="D1061" s="70" t="s">
        <v>2130</v>
      </c>
      <c r="E1061" s="71">
        <f>Розрахунки!BY1024</f>
        <v>12691.2</v>
      </c>
      <c r="F1061" s="71">
        <f>Розрахунки!BZ1024</f>
        <v>0</v>
      </c>
      <c r="G1061" s="71">
        <f>Розрахунки!CA1024</f>
        <v>0</v>
      </c>
      <c r="H1061" s="71">
        <f>Розрахунки!CB1024</f>
        <v>0</v>
      </c>
      <c r="I1061" s="77">
        <f t="shared" si="49"/>
        <v>12691.2</v>
      </c>
    </row>
    <row r="1062" spans="1:9">
      <c r="A1062" s="69" t="s">
        <v>2098</v>
      </c>
      <c r="B1062" s="69" t="s">
        <v>24</v>
      </c>
      <c r="C1062" s="69" t="s">
        <v>2131</v>
      </c>
      <c r="D1062" s="70" t="s">
        <v>634</v>
      </c>
      <c r="E1062" s="71">
        <f>Розрахунки!BY1025</f>
        <v>7944</v>
      </c>
      <c r="F1062" s="71">
        <f>Розрахунки!BZ1025</f>
        <v>0</v>
      </c>
      <c r="G1062" s="71">
        <f>Розрахунки!CA1025</f>
        <v>0</v>
      </c>
      <c r="H1062" s="71">
        <f>Розрахунки!CB1025</f>
        <v>0</v>
      </c>
      <c r="I1062" s="77">
        <f t="shared" si="49"/>
        <v>7944</v>
      </c>
    </row>
    <row r="1063" spans="1:9">
      <c r="A1063" s="69" t="s">
        <v>2098</v>
      </c>
      <c r="B1063" s="69" t="s">
        <v>21</v>
      </c>
      <c r="C1063" s="69" t="s">
        <v>2132</v>
      </c>
      <c r="D1063" s="70" t="s">
        <v>2133</v>
      </c>
      <c r="E1063" s="71">
        <f>Розрахунки!BY1026</f>
        <v>70905.899999999994</v>
      </c>
      <c r="F1063" s="71">
        <f>Розрахунки!BZ1026</f>
        <v>0</v>
      </c>
      <c r="G1063" s="71">
        <f>Розрахунки!CA1026</f>
        <v>0</v>
      </c>
      <c r="H1063" s="71">
        <f>Розрахунки!CB1026</f>
        <v>0</v>
      </c>
      <c r="I1063" s="77">
        <f t="shared" si="49"/>
        <v>70905.899999999994</v>
      </c>
    </row>
    <row r="1064" spans="1:9">
      <c r="A1064" s="69" t="s">
        <v>2098</v>
      </c>
      <c r="B1064" s="69" t="s">
        <v>29</v>
      </c>
      <c r="C1064" s="69" t="s">
        <v>2134</v>
      </c>
      <c r="D1064" s="70" t="s">
        <v>2135</v>
      </c>
      <c r="E1064" s="71">
        <f>Розрахунки!BY1027</f>
        <v>50675.8</v>
      </c>
      <c r="F1064" s="71">
        <f>Розрахунки!BZ1027</f>
        <v>0</v>
      </c>
      <c r="G1064" s="71">
        <f>Розрахунки!CA1027</f>
        <v>0</v>
      </c>
      <c r="H1064" s="71">
        <f>Розрахунки!CB1027</f>
        <v>0</v>
      </c>
      <c r="I1064" s="77">
        <f t="shared" si="49"/>
        <v>50675.8</v>
      </c>
    </row>
    <row r="1065" spans="1:9">
      <c r="A1065" s="69" t="s">
        <v>2098</v>
      </c>
      <c r="B1065" s="69" t="s">
        <v>24</v>
      </c>
      <c r="C1065" s="69" t="s">
        <v>2136</v>
      </c>
      <c r="D1065" s="70" t="s">
        <v>2137</v>
      </c>
      <c r="E1065" s="71">
        <f>Розрахунки!BY1028</f>
        <v>11580</v>
      </c>
      <c r="F1065" s="71">
        <f>Розрахунки!BZ1028</f>
        <v>0</v>
      </c>
      <c r="G1065" s="71">
        <f>Розрахунки!CA1028</f>
        <v>0</v>
      </c>
      <c r="H1065" s="71">
        <f>Розрахунки!CB1028</f>
        <v>0</v>
      </c>
      <c r="I1065" s="77">
        <f t="shared" si="49"/>
        <v>11580</v>
      </c>
    </row>
    <row r="1066" spans="1:9">
      <c r="A1066" s="69" t="s">
        <v>2098</v>
      </c>
      <c r="B1066" s="69" t="s">
        <v>21</v>
      </c>
      <c r="C1066" s="69" t="s">
        <v>2138</v>
      </c>
      <c r="D1066" s="70" t="s">
        <v>2139</v>
      </c>
      <c r="E1066" s="71">
        <f>Розрахунки!BY1029</f>
        <v>48620</v>
      </c>
      <c r="F1066" s="71">
        <f>Розрахунки!BZ1029</f>
        <v>0</v>
      </c>
      <c r="G1066" s="71">
        <f>Розрахунки!CA1029</f>
        <v>0</v>
      </c>
      <c r="H1066" s="71">
        <f>Розрахунки!CB1029</f>
        <v>0</v>
      </c>
      <c r="I1066" s="77">
        <f t="shared" si="49"/>
        <v>48620</v>
      </c>
    </row>
    <row r="1067" spans="1:9">
      <c r="A1067" s="69" t="s">
        <v>2098</v>
      </c>
      <c r="B1067" s="69" t="s">
        <v>29</v>
      </c>
      <c r="C1067" s="69" t="s">
        <v>2140</v>
      </c>
      <c r="D1067" s="70" t="s">
        <v>2141</v>
      </c>
      <c r="E1067" s="71">
        <f>Розрахунки!BY1030</f>
        <v>21944.3</v>
      </c>
      <c r="F1067" s="71">
        <f>Розрахунки!BZ1030</f>
        <v>0</v>
      </c>
      <c r="G1067" s="71">
        <f>Розрахунки!CA1030</f>
        <v>0</v>
      </c>
      <c r="H1067" s="71">
        <f>Розрахунки!CB1030</f>
        <v>0</v>
      </c>
      <c r="I1067" s="77">
        <f t="shared" si="49"/>
        <v>21944.3</v>
      </c>
    </row>
    <row r="1068" spans="1:9">
      <c r="A1068" s="69" t="s">
        <v>2098</v>
      </c>
      <c r="B1068" s="69" t="s">
        <v>24</v>
      </c>
      <c r="C1068" s="69" t="s">
        <v>2142</v>
      </c>
      <c r="D1068" s="70" t="s">
        <v>2143</v>
      </c>
      <c r="E1068" s="71">
        <f>Розрахунки!BY1031</f>
        <v>6712</v>
      </c>
      <c r="F1068" s="71">
        <f>Розрахунки!BZ1031</f>
        <v>0</v>
      </c>
      <c r="G1068" s="71">
        <f>Розрахунки!CA1031</f>
        <v>0</v>
      </c>
      <c r="H1068" s="71">
        <f>Розрахунки!CB1031</f>
        <v>0</v>
      </c>
      <c r="I1068" s="77">
        <f t="shared" si="49"/>
        <v>6712</v>
      </c>
    </row>
    <row r="1069" spans="1:9">
      <c r="A1069" s="69" t="s">
        <v>2098</v>
      </c>
      <c r="B1069" s="69" t="s">
        <v>24</v>
      </c>
      <c r="C1069" s="69" t="s">
        <v>2144</v>
      </c>
      <c r="D1069" s="70" t="s">
        <v>2145</v>
      </c>
      <c r="E1069" s="71">
        <f>Розрахунки!BY1032</f>
        <v>10444.4</v>
      </c>
      <c r="F1069" s="71">
        <f>Розрахунки!BZ1032</f>
        <v>0</v>
      </c>
      <c r="G1069" s="71">
        <f>Розрахунки!CA1032</f>
        <v>0</v>
      </c>
      <c r="H1069" s="71">
        <f>Розрахунки!CB1032</f>
        <v>0</v>
      </c>
      <c r="I1069" s="77">
        <f t="shared" si="49"/>
        <v>10444.4</v>
      </c>
    </row>
    <row r="1070" spans="1:9">
      <c r="A1070" s="69" t="s">
        <v>2098</v>
      </c>
      <c r="B1070" s="69" t="s">
        <v>24</v>
      </c>
      <c r="C1070" s="69" t="s">
        <v>2146</v>
      </c>
      <c r="D1070" s="70" t="s">
        <v>2147</v>
      </c>
      <c r="E1070" s="71">
        <f>Розрахунки!BY1033</f>
        <v>25114.7</v>
      </c>
      <c r="F1070" s="71">
        <f>Розрахунки!BZ1033</f>
        <v>0</v>
      </c>
      <c r="G1070" s="71">
        <f>Розрахунки!CA1033</f>
        <v>0</v>
      </c>
      <c r="H1070" s="71">
        <f>Розрахунки!CB1033</f>
        <v>0</v>
      </c>
      <c r="I1070" s="77">
        <f t="shared" si="49"/>
        <v>25114.7</v>
      </c>
    </row>
    <row r="1071" spans="1:9">
      <c r="A1071" s="69" t="s">
        <v>2098</v>
      </c>
      <c r="B1071" s="69" t="s">
        <v>24</v>
      </c>
      <c r="C1071" s="69" t="s">
        <v>2148</v>
      </c>
      <c r="D1071" s="70" t="s">
        <v>2149</v>
      </c>
      <c r="E1071" s="71">
        <f>Розрахунки!BY1034</f>
        <v>11772.3</v>
      </c>
      <c r="F1071" s="71">
        <f>Розрахунки!BZ1034</f>
        <v>0</v>
      </c>
      <c r="G1071" s="71">
        <f>Розрахунки!CA1034</f>
        <v>0</v>
      </c>
      <c r="H1071" s="71">
        <f>Розрахунки!CB1034</f>
        <v>0</v>
      </c>
      <c r="I1071" s="77">
        <f t="shared" si="49"/>
        <v>11772.3</v>
      </c>
    </row>
    <row r="1072" spans="1:9">
      <c r="A1072" s="69" t="s">
        <v>2098</v>
      </c>
      <c r="B1072" s="69" t="s">
        <v>29</v>
      </c>
      <c r="C1072" s="69" t="s">
        <v>2150</v>
      </c>
      <c r="D1072" s="70" t="s">
        <v>2151</v>
      </c>
      <c r="E1072" s="71">
        <f>Розрахунки!BY1035</f>
        <v>23520.9</v>
      </c>
      <c r="F1072" s="71">
        <f>Розрахунки!BZ1035</f>
        <v>0</v>
      </c>
      <c r="G1072" s="71">
        <f>Розрахунки!CA1035</f>
        <v>0</v>
      </c>
      <c r="H1072" s="71">
        <f>Розрахунки!CB1035</f>
        <v>0</v>
      </c>
      <c r="I1072" s="77">
        <f t="shared" si="49"/>
        <v>23520.9</v>
      </c>
    </row>
    <row r="1073" spans="1:9">
      <c r="A1073" s="69" t="s">
        <v>2098</v>
      </c>
      <c r="B1073" s="69" t="s">
        <v>21</v>
      </c>
      <c r="C1073" s="69" t="s">
        <v>2152</v>
      </c>
      <c r="D1073" s="70" t="s">
        <v>2153</v>
      </c>
      <c r="E1073" s="71">
        <f>Розрахунки!BY1036</f>
        <v>58262.400000000001</v>
      </c>
      <c r="F1073" s="71">
        <f>Розрахунки!BZ1036</f>
        <v>0</v>
      </c>
      <c r="G1073" s="71">
        <f>Розрахунки!CA1036</f>
        <v>0</v>
      </c>
      <c r="H1073" s="71">
        <f>Розрахунки!CB1036</f>
        <v>0</v>
      </c>
      <c r="I1073" s="77">
        <f t="shared" si="49"/>
        <v>58262.400000000001</v>
      </c>
    </row>
    <row r="1074" spans="1:9">
      <c r="A1074" s="69" t="s">
        <v>2098</v>
      </c>
      <c r="B1074" s="69" t="s">
        <v>24</v>
      </c>
      <c r="C1074" s="69" t="s">
        <v>2154</v>
      </c>
      <c r="D1074" s="70" t="s">
        <v>2155</v>
      </c>
      <c r="E1074" s="71">
        <f>Розрахунки!BY1037</f>
        <v>14651</v>
      </c>
      <c r="F1074" s="71">
        <f>Розрахунки!BZ1037</f>
        <v>0</v>
      </c>
      <c r="G1074" s="71">
        <f>Розрахунки!CA1037</f>
        <v>0</v>
      </c>
      <c r="H1074" s="71">
        <f>Розрахунки!CB1037</f>
        <v>0</v>
      </c>
      <c r="I1074" s="77">
        <f t="shared" si="49"/>
        <v>14651</v>
      </c>
    </row>
    <row r="1075" spans="1:9">
      <c r="A1075" s="69" t="s">
        <v>2098</v>
      </c>
      <c r="B1075" s="69" t="s">
        <v>29</v>
      </c>
      <c r="C1075" s="69" t="s">
        <v>2156</v>
      </c>
      <c r="D1075" s="70" t="s">
        <v>2157</v>
      </c>
      <c r="E1075" s="71">
        <f>Розрахунки!BY1038</f>
        <v>10103.700000000001</v>
      </c>
      <c r="F1075" s="71">
        <f>Розрахунки!BZ1038</f>
        <v>0</v>
      </c>
      <c r="G1075" s="71">
        <f>Розрахунки!CA1038</f>
        <v>0</v>
      </c>
      <c r="H1075" s="71">
        <f>Розрахунки!CB1038</f>
        <v>0</v>
      </c>
      <c r="I1075" s="77">
        <f t="shared" si="49"/>
        <v>10103.700000000001</v>
      </c>
    </row>
    <row r="1076" spans="1:9">
      <c r="A1076" s="69" t="s">
        <v>2098</v>
      </c>
      <c r="B1076" s="69" t="s">
        <v>24</v>
      </c>
      <c r="C1076" s="69" t="s">
        <v>2158</v>
      </c>
      <c r="D1076" s="70" t="s">
        <v>2159</v>
      </c>
      <c r="E1076" s="71">
        <f>Розрахунки!BY1039</f>
        <v>22683.4</v>
      </c>
      <c r="F1076" s="71">
        <f>Розрахунки!BZ1039</f>
        <v>0</v>
      </c>
      <c r="G1076" s="71">
        <f>Розрахунки!CA1039</f>
        <v>0</v>
      </c>
      <c r="H1076" s="71">
        <f>Розрахунки!CB1039</f>
        <v>0</v>
      </c>
      <c r="I1076" s="77">
        <f t="shared" si="49"/>
        <v>22683.4</v>
      </c>
    </row>
    <row r="1077" spans="1:9">
      <c r="A1077" s="69" t="s">
        <v>2098</v>
      </c>
      <c r="B1077" s="69" t="s">
        <v>78</v>
      </c>
      <c r="C1077" s="69" t="s">
        <v>2160</v>
      </c>
      <c r="D1077" s="70" t="s">
        <v>2161</v>
      </c>
      <c r="E1077" s="71">
        <f>Розрахунки!BY1040</f>
        <v>133589.29999999999</v>
      </c>
      <c r="F1077" s="71">
        <f>Розрахунки!BZ1040</f>
        <v>0</v>
      </c>
      <c r="G1077" s="71">
        <f>Розрахунки!CA1040</f>
        <v>0</v>
      </c>
      <c r="H1077" s="71">
        <f>Розрахунки!CB1040</f>
        <v>0</v>
      </c>
      <c r="I1077" s="77">
        <f t="shared" si="49"/>
        <v>133589.29999999999</v>
      </c>
    </row>
    <row r="1078" spans="1:9">
      <c r="A1078" s="69" t="s">
        <v>2098</v>
      </c>
      <c r="B1078" s="69" t="s">
        <v>78</v>
      </c>
      <c r="C1078" s="69" t="s">
        <v>2162</v>
      </c>
      <c r="D1078" s="70" t="s">
        <v>2163</v>
      </c>
      <c r="E1078" s="71">
        <f>Розрахунки!BY1041</f>
        <v>451740.2</v>
      </c>
      <c r="F1078" s="71">
        <f>Розрахунки!BZ1041</f>
        <v>22079.599999999999</v>
      </c>
      <c r="G1078" s="71">
        <f>Розрахунки!CA1041</f>
        <v>0</v>
      </c>
      <c r="H1078" s="71">
        <f>Розрахунки!CB1041</f>
        <v>0</v>
      </c>
      <c r="I1078" s="77">
        <f t="shared" si="49"/>
        <v>473819.8</v>
      </c>
    </row>
    <row r="1079" spans="1:9">
      <c r="A1079" s="69" t="s">
        <v>2098</v>
      </c>
      <c r="B1079" s="69" t="s">
        <v>29</v>
      </c>
      <c r="C1079" s="69" t="s">
        <v>2164</v>
      </c>
      <c r="D1079" s="70" t="s">
        <v>2165</v>
      </c>
      <c r="E1079" s="71">
        <f>Розрахунки!BY1042</f>
        <v>28055.1</v>
      </c>
      <c r="F1079" s="71">
        <f>Розрахунки!BZ1042</f>
        <v>0</v>
      </c>
      <c r="G1079" s="71">
        <f>Розрахунки!CA1042</f>
        <v>0</v>
      </c>
      <c r="H1079" s="71">
        <f>Розрахунки!CB1042</f>
        <v>0</v>
      </c>
      <c r="I1079" s="77">
        <f t="shared" si="49"/>
        <v>28055.1</v>
      </c>
    </row>
    <row r="1080" spans="1:9">
      <c r="A1080" s="69" t="s">
        <v>2098</v>
      </c>
      <c r="B1080" s="69" t="s">
        <v>24</v>
      </c>
      <c r="C1080" s="69" t="s">
        <v>2166</v>
      </c>
      <c r="D1080" s="70" t="s">
        <v>2167</v>
      </c>
      <c r="E1080" s="71">
        <f>Розрахунки!BY1043</f>
        <v>11412.7</v>
      </c>
      <c r="F1080" s="71">
        <f>Розрахунки!BZ1043</f>
        <v>0</v>
      </c>
      <c r="G1080" s="71">
        <f>Розрахунки!CA1043</f>
        <v>0</v>
      </c>
      <c r="H1080" s="71">
        <f>Розрахунки!CB1043</f>
        <v>0</v>
      </c>
      <c r="I1080" s="77">
        <f t="shared" si="49"/>
        <v>11412.7</v>
      </c>
    </row>
    <row r="1081" spans="1:9">
      <c r="A1081" s="69" t="s">
        <v>2098</v>
      </c>
      <c r="B1081" s="69" t="s">
        <v>78</v>
      </c>
      <c r="C1081" s="69" t="s">
        <v>2168</v>
      </c>
      <c r="D1081" s="70" t="s">
        <v>2169</v>
      </c>
      <c r="E1081" s="71">
        <f>Розрахунки!BY1044</f>
        <v>106778</v>
      </c>
      <c r="F1081" s="71">
        <f>Розрахунки!BZ1044</f>
        <v>0</v>
      </c>
      <c r="G1081" s="71">
        <f>Розрахунки!CA1044</f>
        <v>0</v>
      </c>
      <c r="H1081" s="71">
        <f>Розрахунки!CB1044</f>
        <v>0</v>
      </c>
      <c r="I1081" s="77">
        <f t="shared" si="49"/>
        <v>106778</v>
      </c>
    </row>
    <row r="1082" spans="1:9">
      <c r="A1082" s="69" t="s">
        <v>2098</v>
      </c>
      <c r="B1082" s="69" t="s">
        <v>21</v>
      </c>
      <c r="C1082" s="69" t="s">
        <v>2170</v>
      </c>
      <c r="D1082" s="70" t="s">
        <v>2171</v>
      </c>
      <c r="E1082" s="71">
        <f>Розрахунки!BY1045</f>
        <v>43249.8</v>
      </c>
      <c r="F1082" s="71">
        <f>Розрахунки!BZ1045</f>
        <v>0</v>
      </c>
      <c r="G1082" s="71">
        <f>Розрахунки!CA1045</f>
        <v>0</v>
      </c>
      <c r="H1082" s="71">
        <f>Розрахунки!CB1045</f>
        <v>0</v>
      </c>
      <c r="I1082" s="77">
        <f t="shared" si="49"/>
        <v>43249.8</v>
      </c>
    </row>
    <row r="1083" spans="1:9">
      <c r="A1083" s="69" t="s">
        <v>2098</v>
      </c>
      <c r="B1083" s="69" t="s">
        <v>24</v>
      </c>
      <c r="C1083" s="69" t="s">
        <v>2172</v>
      </c>
      <c r="D1083" s="70" t="s">
        <v>2173</v>
      </c>
      <c r="E1083" s="71">
        <f>Розрахунки!BY1046</f>
        <v>10587.6</v>
      </c>
      <c r="F1083" s="71">
        <f>Розрахунки!BZ1046</f>
        <v>0</v>
      </c>
      <c r="G1083" s="71">
        <f>Розрахунки!CA1046</f>
        <v>0</v>
      </c>
      <c r="H1083" s="71">
        <f>Розрахунки!CB1046</f>
        <v>0</v>
      </c>
      <c r="I1083" s="77">
        <f t="shared" si="49"/>
        <v>10587.6</v>
      </c>
    </row>
    <row r="1084" spans="1:9">
      <c r="A1084" s="69" t="s">
        <v>2098</v>
      </c>
      <c r="B1084" s="69" t="s">
        <v>78</v>
      </c>
      <c r="C1084" s="69" t="s">
        <v>2174</v>
      </c>
      <c r="D1084" s="70" t="s">
        <v>2175</v>
      </c>
      <c r="E1084" s="71">
        <f>Розрахунки!BY1047</f>
        <v>88106.2</v>
      </c>
      <c r="F1084" s="71">
        <f>Розрахунки!BZ1047</f>
        <v>0</v>
      </c>
      <c r="G1084" s="71">
        <f>Розрахунки!CA1047</f>
        <v>0</v>
      </c>
      <c r="H1084" s="71">
        <f>Розрахунки!CB1047</f>
        <v>0</v>
      </c>
      <c r="I1084" s="77">
        <f t="shared" si="49"/>
        <v>88106.2</v>
      </c>
    </row>
    <row r="1085" spans="1:9">
      <c r="A1085" s="69" t="s">
        <v>2098</v>
      </c>
      <c r="B1085" s="69" t="s">
        <v>21</v>
      </c>
      <c r="C1085" s="69" t="s">
        <v>2176</v>
      </c>
      <c r="D1085" s="70" t="s">
        <v>2177</v>
      </c>
      <c r="E1085" s="71">
        <f>Розрахунки!BY1048</f>
        <v>35721.300000000003</v>
      </c>
      <c r="F1085" s="71">
        <f>Розрахунки!BZ1048</f>
        <v>0</v>
      </c>
      <c r="G1085" s="71">
        <f>Розрахунки!CA1048</f>
        <v>0</v>
      </c>
      <c r="H1085" s="71">
        <f>Розрахунки!CB1048</f>
        <v>0</v>
      </c>
      <c r="I1085" s="77">
        <f t="shared" si="49"/>
        <v>35721.300000000003</v>
      </c>
    </row>
    <row r="1086" spans="1:9">
      <c r="A1086" s="69" t="s">
        <v>2098</v>
      </c>
      <c r="B1086" s="69" t="s">
        <v>29</v>
      </c>
      <c r="C1086" s="69" t="s">
        <v>2178</v>
      </c>
      <c r="D1086" s="70" t="s">
        <v>2179</v>
      </c>
      <c r="E1086" s="71">
        <f>Розрахунки!BY1049</f>
        <v>19942.099999999999</v>
      </c>
      <c r="F1086" s="71">
        <f>Розрахунки!BZ1049</f>
        <v>0</v>
      </c>
      <c r="G1086" s="71">
        <f>Розрахунки!CA1049</f>
        <v>0</v>
      </c>
      <c r="H1086" s="71">
        <f>Розрахунки!CB1049</f>
        <v>0</v>
      </c>
      <c r="I1086" s="77">
        <f t="shared" si="49"/>
        <v>19942.099999999999</v>
      </c>
    </row>
    <row r="1087" spans="1:9">
      <c r="A1087" s="69" t="s">
        <v>2098</v>
      </c>
      <c r="B1087" s="69" t="s">
        <v>21</v>
      </c>
      <c r="C1087" s="69" t="s">
        <v>2180</v>
      </c>
      <c r="D1087" s="70" t="s">
        <v>2181</v>
      </c>
      <c r="E1087" s="71">
        <f>Розрахунки!BY1050</f>
        <v>13311.1</v>
      </c>
      <c r="F1087" s="71">
        <f>Розрахунки!BZ1050</f>
        <v>0</v>
      </c>
      <c r="G1087" s="71">
        <f>Розрахунки!CA1050</f>
        <v>0</v>
      </c>
      <c r="H1087" s="71">
        <f>Розрахунки!CB1050</f>
        <v>0</v>
      </c>
      <c r="I1087" s="77">
        <f t="shared" si="49"/>
        <v>13311.1</v>
      </c>
    </row>
    <row r="1088" spans="1:9">
      <c r="A1088" s="69" t="s">
        <v>2098</v>
      </c>
      <c r="B1088" s="69" t="s">
        <v>78</v>
      </c>
      <c r="C1088" s="69" t="s">
        <v>2182</v>
      </c>
      <c r="D1088" s="70" t="s">
        <v>2183</v>
      </c>
      <c r="E1088" s="71">
        <f>Розрахунки!BY1051</f>
        <v>56681.9</v>
      </c>
      <c r="F1088" s="71">
        <f>Розрахунки!BZ1051</f>
        <v>0</v>
      </c>
      <c r="G1088" s="71">
        <f>Розрахунки!CA1051</f>
        <v>0</v>
      </c>
      <c r="H1088" s="71">
        <f>Розрахунки!CB1051</f>
        <v>0</v>
      </c>
      <c r="I1088" s="77">
        <f t="shared" si="49"/>
        <v>56681.9</v>
      </c>
    </row>
    <row r="1089" spans="1:9">
      <c r="A1089" s="69" t="s">
        <v>2098</v>
      </c>
      <c r="B1089" s="69" t="s">
        <v>29</v>
      </c>
      <c r="C1089" s="69" t="s">
        <v>2184</v>
      </c>
      <c r="D1089" s="70" t="s">
        <v>2185</v>
      </c>
      <c r="E1089" s="71">
        <f>Розрахунки!BY1052</f>
        <v>12374.2</v>
      </c>
      <c r="F1089" s="71">
        <f>Розрахунки!BZ1052</f>
        <v>0</v>
      </c>
      <c r="G1089" s="71">
        <f>Розрахунки!CA1052</f>
        <v>0</v>
      </c>
      <c r="H1089" s="71">
        <f>Розрахунки!CB1052</f>
        <v>0</v>
      </c>
      <c r="I1089" s="77">
        <f t="shared" si="49"/>
        <v>12374.2</v>
      </c>
    </row>
    <row r="1090" spans="1:9">
      <c r="A1090" s="69" t="s">
        <v>2098</v>
      </c>
      <c r="B1090" s="69" t="s">
        <v>78</v>
      </c>
      <c r="C1090" s="69" t="s">
        <v>2186</v>
      </c>
      <c r="D1090" s="70" t="s">
        <v>2187</v>
      </c>
      <c r="E1090" s="71">
        <f>Розрахунки!BY1053</f>
        <v>90029.3</v>
      </c>
      <c r="F1090" s="71">
        <f>Розрахунки!BZ1053</f>
        <v>0</v>
      </c>
      <c r="G1090" s="71">
        <f>Розрахунки!CA1053</f>
        <v>0</v>
      </c>
      <c r="H1090" s="71">
        <f>Розрахунки!CB1053</f>
        <v>0</v>
      </c>
      <c r="I1090" s="77">
        <f t="shared" si="49"/>
        <v>90029.3</v>
      </c>
    </row>
    <row r="1091" spans="1:9">
      <c r="A1091" s="69" t="s">
        <v>2098</v>
      </c>
      <c r="B1091" s="69" t="s">
        <v>24</v>
      </c>
      <c r="C1091" s="69" t="s">
        <v>2188</v>
      </c>
      <c r="D1091" s="70" t="s">
        <v>2189</v>
      </c>
      <c r="E1091" s="71">
        <f>Розрахунки!BY1054</f>
        <v>32963.699999999997</v>
      </c>
      <c r="F1091" s="71">
        <f>Розрахунки!BZ1054</f>
        <v>0</v>
      </c>
      <c r="G1091" s="71">
        <f>Розрахунки!CA1054</f>
        <v>0</v>
      </c>
      <c r="H1091" s="71">
        <f>Розрахунки!CB1054</f>
        <v>0</v>
      </c>
      <c r="I1091" s="77">
        <f t="shared" si="49"/>
        <v>32963.699999999997</v>
      </c>
    </row>
    <row r="1092" spans="1:9">
      <c r="A1092" s="69" t="s">
        <v>2098</v>
      </c>
      <c r="B1092" s="69" t="s">
        <v>78</v>
      </c>
      <c r="C1092" s="69" t="s">
        <v>2190</v>
      </c>
      <c r="D1092" s="70" t="s">
        <v>2191</v>
      </c>
      <c r="E1092" s="71">
        <f>Розрахунки!BY1055</f>
        <v>127548.7</v>
      </c>
      <c r="F1092" s="71">
        <f>Розрахунки!BZ1055</f>
        <v>0</v>
      </c>
      <c r="G1092" s="71">
        <f>Розрахунки!CA1055</f>
        <v>0</v>
      </c>
      <c r="H1092" s="71">
        <f>Розрахунки!CB1055</f>
        <v>0</v>
      </c>
      <c r="I1092" s="77">
        <f t="shared" si="49"/>
        <v>127548.7</v>
      </c>
    </row>
    <row r="1093" spans="1:9">
      <c r="A1093" s="69" t="s">
        <v>2098</v>
      </c>
      <c r="B1093" s="69" t="s">
        <v>24</v>
      </c>
      <c r="C1093" s="69" t="s">
        <v>2192</v>
      </c>
      <c r="D1093" s="70" t="s">
        <v>2193</v>
      </c>
      <c r="E1093" s="71">
        <f>Розрахунки!BY1056</f>
        <v>23040</v>
      </c>
      <c r="F1093" s="71">
        <f>Розрахунки!BZ1056</f>
        <v>0</v>
      </c>
      <c r="G1093" s="71">
        <f>Розрахунки!CA1056</f>
        <v>0</v>
      </c>
      <c r="H1093" s="71">
        <f>Розрахунки!CB1056</f>
        <v>0</v>
      </c>
      <c r="I1093" s="77">
        <f t="shared" si="49"/>
        <v>23040</v>
      </c>
    </row>
    <row r="1094" spans="1:9">
      <c r="A1094" s="69" t="s">
        <v>2098</v>
      </c>
      <c r="B1094" s="69" t="s">
        <v>29</v>
      </c>
      <c r="C1094" s="69" t="s">
        <v>2194</v>
      </c>
      <c r="D1094" s="70" t="s">
        <v>2195</v>
      </c>
      <c r="E1094" s="71">
        <f>Розрахунки!BY1057</f>
        <v>15102.1</v>
      </c>
      <c r="F1094" s="71">
        <f>Розрахунки!BZ1057</f>
        <v>0</v>
      </c>
      <c r="G1094" s="71">
        <f>Розрахунки!CA1057</f>
        <v>0</v>
      </c>
      <c r="H1094" s="71">
        <f>Розрахунки!CB1057</f>
        <v>0</v>
      </c>
      <c r="I1094" s="77">
        <f t="shared" ref="I1094:I1156" si="52">SUM(E1094:H1094)</f>
        <v>15102.1</v>
      </c>
    </row>
    <row r="1095" spans="1:9">
      <c r="A1095" s="69" t="s">
        <v>2098</v>
      </c>
      <c r="B1095" s="69" t="s">
        <v>21</v>
      </c>
      <c r="C1095" s="69" t="s">
        <v>2196</v>
      </c>
      <c r="D1095" s="70" t="s">
        <v>2197</v>
      </c>
      <c r="E1095" s="71">
        <f>Розрахунки!BY1058</f>
        <v>23659.7</v>
      </c>
      <c r="F1095" s="71">
        <f>Розрахунки!BZ1058</f>
        <v>0</v>
      </c>
      <c r="G1095" s="71">
        <f>Розрахунки!CA1058</f>
        <v>0</v>
      </c>
      <c r="H1095" s="71">
        <f>Розрахунки!CB1058</f>
        <v>0</v>
      </c>
      <c r="I1095" s="77">
        <f t="shared" si="52"/>
        <v>23659.7</v>
      </c>
    </row>
    <row r="1096" spans="1:9">
      <c r="A1096" s="69" t="s">
        <v>2098</v>
      </c>
      <c r="B1096" s="69" t="s">
        <v>24</v>
      </c>
      <c r="C1096" s="69" t="s">
        <v>2198</v>
      </c>
      <c r="D1096" s="70" t="s">
        <v>2199</v>
      </c>
      <c r="E1096" s="71">
        <f>Розрахунки!BY1059</f>
        <v>13300.9</v>
      </c>
      <c r="F1096" s="71">
        <f>Розрахунки!BZ1059</f>
        <v>0</v>
      </c>
      <c r="G1096" s="71">
        <f>Розрахунки!CA1059</f>
        <v>0</v>
      </c>
      <c r="H1096" s="71">
        <f>Розрахунки!CB1059</f>
        <v>0</v>
      </c>
      <c r="I1096" s="77">
        <f t="shared" si="52"/>
        <v>13300.9</v>
      </c>
    </row>
    <row r="1097" spans="1:9">
      <c r="A1097" s="69" t="s">
        <v>2098</v>
      </c>
      <c r="B1097" s="69" t="s">
        <v>24</v>
      </c>
      <c r="C1097" s="69" t="s">
        <v>2200</v>
      </c>
      <c r="D1097" s="70" t="s">
        <v>2201</v>
      </c>
      <c r="E1097" s="71">
        <f>Розрахунки!BY1060</f>
        <v>12984.2</v>
      </c>
      <c r="F1097" s="71">
        <f>Розрахунки!BZ1060</f>
        <v>0</v>
      </c>
      <c r="G1097" s="71">
        <f>Розрахунки!CA1060</f>
        <v>0</v>
      </c>
      <c r="H1097" s="71">
        <f>Розрахунки!CB1060</f>
        <v>0</v>
      </c>
      <c r="I1097" s="77">
        <f t="shared" si="52"/>
        <v>12984.2</v>
      </c>
    </row>
    <row r="1098" spans="1:9">
      <c r="A1098" s="69" t="s">
        <v>2098</v>
      </c>
      <c r="B1098" s="69" t="s">
        <v>29</v>
      </c>
      <c r="C1098" s="69" t="s">
        <v>2202</v>
      </c>
      <c r="D1098" s="70" t="s">
        <v>2203</v>
      </c>
      <c r="E1098" s="71">
        <f>Розрахунки!BY1061</f>
        <v>17202.900000000001</v>
      </c>
      <c r="F1098" s="71">
        <f>Розрахунки!BZ1061</f>
        <v>0</v>
      </c>
      <c r="G1098" s="71">
        <f>Розрахунки!CA1061</f>
        <v>0</v>
      </c>
      <c r="H1098" s="71">
        <f>Розрахунки!CB1061</f>
        <v>0</v>
      </c>
      <c r="I1098" s="77">
        <f t="shared" si="52"/>
        <v>17202.900000000001</v>
      </c>
    </row>
    <row r="1099" spans="1:9">
      <c r="A1099" s="69" t="s">
        <v>2204</v>
      </c>
      <c r="B1099" s="69" t="s">
        <v>12</v>
      </c>
      <c r="C1099" s="69" t="s">
        <v>2205</v>
      </c>
      <c r="D1099" s="70" t="s">
        <v>2206</v>
      </c>
      <c r="E1099" s="75">
        <f>SUM(E1100:E1101)</f>
        <v>2532151.9000000004</v>
      </c>
      <c r="F1099" s="75">
        <f t="shared" ref="F1099:I1099" si="53">SUM(F1100:F1101)</f>
        <v>80576.3</v>
      </c>
      <c r="G1099" s="75">
        <f t="shared" si="53"/>
        <v>30108.6</v>
      </c>
      <c r="H1099" s="75">
        <f t="shared" si="53"/>
        <v>31384.1</v>
      </c>
      <c r="I1099" s="75">
        <f t="shared" si="53"/>
        <v>2674220.9000000004</v>
      </c>
    </row>
    <row r="1100" spans="1:9">
      <c r="A1100" s="69" t="s">
        <v>2204</v>
      </c>
      <c r="B1100" s="69" t="s">
        <v>15</v>
      </c>
      <c r="C1100" s="69" t="s">
        <v>2207</v>
      </c>
      <c r="D1100" s="70" t="s">
        <v>2208</v>
      </c>
      <c r="E1100" s="71">
        <f>Розрахунки!BY1062</f>
        <v>89011.9</v>
      </c>
      <c r="F1100" s="71">
        <f>Розрахунки!BZ1062</f>
        <v>47313.5</v>
      </c>
      <c r="G1100" s="71">
        <f>Розрахунки!CA1062</f>
        <v>30108.6</v>
      </c>
      <c r="H1100" s="71">
        <f>Розрахунки!CB1062</f>
        <v>31384.1</v>
      </c>
      <c r="I1100" s="77">
        <f t="shared" si="52"/>
        <v>197818.1</v>
      </c>
    </row>
    <row r="1101" spans="1:9">
      <c r="A1101" s="69" t="s">
        <v>2204</v>
      </c>
      <c r="B1101" s="69" t="s">
        <v>18</v>
      </c>
      <c r="C1101" s="69" t="s">
        <v>2209</v>
      </c>
      <c r="D1101" s="70" t="s">
        <v>2210</v>
      </c>
      <c r="E1101" s="78">
        <f>SUM(E1102:E1156)</f>
        <v>2443140.0000000005</v>
      </c>
      <c r="F1101" s="78">
        <f t="shared" ref="F1101:H1101" si="54">SUM(F1102:F1156)</f>
        <v>33262.800000000003</v>
      </c>
      <c r="G1101" s="78">
        <f t="shared" si="54"/>
        <v>0</v>
      </c>
      <c r="H1101" s="78">
        <f t="shared" si="54"/>
        <v>0</v>
      </c>
      <c r="I1101" s="77">
        <f t="shared" si="52"/>
        <v>2476402.8000000003</v>
      </c>
    </row>
    <row r="1102" spans="1:9">
      <c r="A1102" s="69" t="s">
        <v>2204</v>
      </c>
      <c r="B1102" s="69" t="s">
        <v>24</v>
      </c>
      <c r="C1102" s="69" t="s">
        <v>2211</v>
      </c>
      <c r="D1102" s="70" t="s">
        <v>2212</v>
      </c>
      <c r="E1102" s="71">
        <f>Розрахунки!BY1063</f>
        <v>24708</v>
      </c>
      <c r="F1102" s="71">
        <f>Розрахунки!BZ1063</f>
        <v>0</v>
      </c>
      <c r="G1102" s="71">
        <f>Розрахунки!CA1063</f>
        <v>0</v>
      </c>
      <c r="H1102" s="71">
        <f>Розрахунки!CB1063</f>
        <v>0</v>
      </c>
      <c r="I1102" s="77">
        <f t="shared" si="52"/>
        <v>24708</v>
      </c>
    </row>
    <row r="1103" spans="1:9">
      <c r="A1103" s="69" t="s">
        <v>2204</v>
      </c>
      <c r="B1103" s="69" t="s">
        <v>24</v>
      </c>
      <c r="C1103" s="69" t="s">
        <v>2213</v>
      </c>
      <c r="D1103" s="70" t="s">
        <v>2214</v>
      </c>
      <c r="E1103" s="71">
        <f>Розрахунки!BY1064</f>
        <v>27199.3</v>
      </c>
      <c r="F1103" s="71">
        <f>Розрахунки!BZ1064</f>
        <v>0</v>
      </c>
      <c r="G1103" s="71">
        <f>Розрахунки!CA1064</f>
        <v>0</v>
      </c>
      <c r="H1103" s="71">
        <f>Розрахунки!CB1064</f>
        <v>0</v>
      </c>
      <c r="I1103" s="77">
        <f t="shared" si="52"/>
        <v>27199.3</v>
      </c>
    </row>
    <row r="1104" spans="1:9">
      <c r="A1104" s="69" t="s">
        <v>2204</v>
      </c>
      <c r="B1104" s="69" t="s">
        <v>24</v>
      </c>
      <c r="C1104" s="69" t="s">
        <v>2215</v>
      </c>
      <c r="D1104" s="70" t="s">
        <v>2216</v>
      </c>
      <c r="E1104" s="71">
        <f>Розрахунки!BY1065</f>
        <v>21864.400000000001</v>
      </c>
      <c r="F1104" s="71">
        <f>Розрахунки!BZ1065</f>
        <v>0</v>
      </c>
      <c r="G1104" s="71">
        <f>Розрахунки!CA1065</f>
        <v>0</v>
      </c>
      <c r="H1104" s="71">
        <f>Розрахунки!CB1065</f>
        <v>0</v>
      </c>
      <c r="I1104" s="77">
        <f t="shared" si="52"/>
        <v>21864.400000000001</v>
      </c>
    </row>
    <row r="1105" spans="1:9">
      <c r="A1105" s="69" t="s">
        <v>2204</v>
      </c>
      <c r="B1105" s="69" t="s">
        <v>24</v>
      </c>
      <c r="C1105" s="69" t="s">
        <v>2217</v>
      </c>
      <c r="D1105" s="70" t="s">
        <v>2218</v>
      </c>
      <c r="E1105" s="71">
        <f>Розрахунки!BY1066</f>
        <v>29291.8</v>
      </c>
      <c r="F1105" s="71">
        <f>Розрахунки!BZ1066</f>
        <v>0</v>
      </c>
      <c r="G1105" s="71">
        <f>Розрахунки!CA1066</f>
        <v>0</v>
      </c>
      <c r="H1105" s="71">
        <f>Розрахунки!CB1066</f>
        <v>0</v>
      </c>
      <c r="I1105" s="77">
        <f t="shared" si="52"/>
        <v>29291.8</v>
      </c>
    </row>
    <row r="1106" spans="1:9">
      <c r="A1106" s="69" t="s">
        <v>2204</v>
      </c>
      <c r="B1106" s="69" t="s">
        <v>29</v>
      </c>
      <c r="C1106" s="69" t="s">
        <v>2219</v>
      </c>
      <c r="D1106" s="70" t="s">
        <v>2220</v>
      </c>
      <c r="E1106" s="71">
        <f>Розрахунки!BY1067</f>
        <v>31066.1</v>
      </c>
      <c r="F1106" s="71">
        <f>Розрахунки!BZ1067</f>
        <v>0</v>
      </c>
      <c r="G1106" s="71">
        <f>Розрахунки!CA1067</f>
        <v>0</v>
      </c>
      <c r="H1106" s="71">
        <f>Розрахунки!CB1067</f>
        <v>0</v>
      </c>
      <c r="I1106" s="77">
        <f t="shared" si="52"/>
        <v>31066.1</v>
      </c>
    </row>
    <row r="1107" spans="1:9">
      <c r="A1107" s="69" t="s">
        <v>2204</v>
      </c>
      <c r="B1107" s="69" t="s">
        <v>29</v>
      </c>
      <c r="C1107" s="69" t="s">
        <v>2221</v>
      </c>
      <c r="D1107" s="70" t="s">
        <v>2222</v>
      </c>
      <c r="E1107" s="71">
        <f>Розрахунки!BY1068</f>
        <v>12800.1</v>
      </c>
      <c r="F1107" s="71">
        <f>Розрахунки!BZ1068</f>
        <v>0</v>
      </c>
      <c r="G1107" s="71">
        <f>Розрахунки!CA1068</f>
        <v>0</v>
      </c>
      <c r="H1107" s="71">
        <f>Розрахунки!CB1068</f>
        <v>0</v>
      </c>
      <c r="I1107" s="77">
        <f t="shared" si="52"/>
        <v>12800.1</v>
      </c>
    </row>
    <row r="1108" spans="1:9">
      <c r="A1108" s="69" t="s">
        <v>2204</v>
      </c>
      <c r="B1108" s="69" t="s">
        <v>24</v>
      </c>
      <c r="C1108" s="69" t="s">
        <v>2223</v>
      </c>
      <c r="D1108" s="70" t="s">
        <v>2224</v>
      </c>
      <c r="E1108" s="71">
        <f>Розрахунки!BY1069</f>
        <v>19589.099999999999</v>
      </c>
      <c r="F1108" s="71">
        <f>Розрахунки!BZ1069</f>
        <v>0</v>
      </c>
      <c r="G1108" s="71">
        <f>Розрахунки!CA1069</f>
        <v>0</v>
      </c>
      <c r="H1108" s="71">
        <f>Розрахунки!CB1069</f>
        <v>0</v>
      </c>
      <c r="I1108" s="77">
        <f t="shared" si="52"/>
        <v>19589.099999999999</v>
      </c>
    </row>
    <row r="1109" spans="1:9">
      <c r="A1109" s="69" t="s">
        <v>2204</v>
      </c>
      <c r="B1109" s="69" t="s">
        <v>29</v>
      </c>
      <c r="C1109" s="69" t="s">
        <v>2225</v>
      </c>
      <c r="D1109" s="70" t="s">
        <v>2226</v>
      </c>
      <c r="E1109" s="71">
        <f>Розрахунки!BY1070</f>
        <v>55779.8</v>
      </c>
      <c r="F1109" s="71">
        <f>Розрахунки!BZ1070</f>
        <v>0</v>
      </c>
      <c r="G1109" s="71">
        <f>Розрахунки!CA1070</f>
        <v>0</v>
      </c>
      <c r="H1109" s="71">
        <f>Розрахунки!CB1070</f>
        <v>0</v>
      </c>
      <c r="I1109" s="77">
        <f t="shared" si="52"/>
        <v>55779.8</v>
      </c>
    </row>
    <row r="1110" spans="1:9">
      <c r="A1110" s="69" t="s">
        <v>2204</v>
      </c>
      <c r="B1110" s="69" t="s">
        <v>24</v>
      </c>
      <c r="C1110" s="69" t="s">
        <v>2227</v>
      </c>
      <c r="D1110" s="70" t="s">
        <v>2228</v>
      </c>
      <c r="E1110" s="71">
        <f>Розрахунки!BY1071</f>
        <v>9202.2999999999993</v>
      </c>
      <c r="F1110" s="71">
        <f>Розрахунки!BZ1071</f>
        <v>0</v>
      </c>
      <c r="G1110" s="71">
        <f>Розрахунки!CA1071</f>
        <v>0</v>
      </c>
      <c r="H1110" s="71">
        <f>Розрахунки!CB1071</f>
        <v>0</v>
      </c>
      <c r="I1110" s="77">
        <f t="shared" si="52"/>
        <v>9202.2999999999993</v>
      </c>
    </row>
    <row r="1111" spans="1:9">
      <c r="A1111" s="69" t="s">
        <v>2204</v>
      </c>
      <c r="B1111" s="69" t="s">
        <v>29</v>
      </c>
      <c r="C1111" s="69" t="s">
        <v>2229</v>
      </c>
      <c r="D1111" s="70" t="s">
        <v>2230</v>
      </c>
      <c r="E1111" s="71">
        <f>Розрахунки!BY1072</f>
        <v>8788.1</v>
      </c>
      <c r="F1111" s="71">
        <f>Розрахунки!BZ1072</f>
        <v>0</v>
      </c>
      <c r="G1111" s="71">
        <f>Розрахунки!CA1072</f>
        <v>0</v>
      </c>
      <c r="H1111" s="71">
        <f>Розрахунки!CB1072</f>
        <v>0</v>
      </c>
      <c r="I1111" s="77">
        <f t="shared" si="52"/>
        <v>8788.1</v>
      </c>
    </row>
    <row r="1112" spans="1:9">
      <c r="A1112" s="69" t="s">
        <v>2204</v>
      </c>
      <c r="B1112" s="69" t="s">
        <v>24</v>
      </c>
      <c r="C1112" s="69" t="s">
        <v>2231</v>
      </c>
      <c r="D1112" s="70" t="s">
        <v>2232</v>
      </c>
      <c r="E1112" s="71">
        <f>Розрахунки!BY1073</f>
        <v>17254.5</v>
      </c>
      <c r="F1112" s="71">
        <f>Розрахунки!BZ1073</f>
        <v>0</v>
      </c>
      <c r="G1112" s="71">
        <f>Розрахунки!CA1073</f>
        <v>0</v>
      </c>
      <c r="H1112" s="71">
        <f>Розрахунки!CB1073</f>
        <v>0</v>
      </c>
      <c r="I1112" s="77">
        <f t="shared" si="52"/>
        <v>17254.5</v>
      </c>
    </row>
    <row r="1113" spans="1:9">
      <c r="A1113" s="69" t="s">
        <v>2204</v>
      </c>
      <c r="B1113" s="69" t="s">
        <v>29</v>
      </c>
      <c r="C1113" s="69" t="s">
        <v>2233</v>
      </c>
      <c r="D1113" s="70" t="s">
        <v>2234</v>
      </c>
      <c r="E1113" s="71">
        <f>Розрахунки!BY1074</f>
        <v>11137.5</v>
      </c>
      <c r="F1113" s="71">
        <f>Розрахунки!BZ1074</f>
        <v>0</v>
      </c>
      <c r="G1113" s="71">
        <f>Розрахунки!CA1074</f>
        <v>0</v>
      </c>
      <c r="H1113" s="71">
        <f>Розрахунки!CB1074</f>
        <v>0</v>
      </c>
      <c r="I1113" s="77">
        <f t="shared" si="52"/>
        <v>11137.5</v>
      </c>
    </row>
    <row r="1114" spans="1:9">
      <c r="A1114" s="69" t="s">
        <v>2204</v>
      </c>
      <c r="B1114" s="69" t="s">
        <v>24</v>
      </c>
      <c r="C1114" s="69" t="s">
        <v>2235</v>
      </c>
      <c r="D1114" s="70" t="s">
        <v>2236</v>
      </c>
      <c r="E1114" s="71">
        <f>Розрахунки!BY1075</f>
        <v>20819.5</v>
      </c>
      <c r="F1114" s="71">
        <f>Розрахунки!BZ1075</f>
        <v>0</v>
      </c>
      <c r="G1114" s="71">
        <f>Розрахунки!CA1075</f>
        <v>0</v>
      </c>
      <c r="H1114" s="71">
        <f>Розрахунки!CB1075</f>
        <v>0</v>
      </c>
      <c r="I1114" s="77">
        <f t="shared" si="52"/>
        <v>20819.5</v>
      </c>
    </row>
    <row r="1115" spans="1:9" ht="31.5">
      <c r="A1115" s="69" t="s">
        <v>2204</v>
      </c>
      <c r="B1115" s="69" t="s">
        <v>29</v>
      </c>
      <c r="C1115" s="69" t="s">
        <v>2237</v>
      </c>
      <c r="D1115" s="70" t="s">
        <v>2238</v>
      </c>
      <c r="E1115" s="71">
        <f>Розрахунки!BY1076</f>
        <v>41473.599999999999</v>
      </c>
      <c r="F1115" s="71">
        <f>Розрахунки!BZ1076</f>
        <v>0</v>
      </c>
      <c r="G1115" s="71">
        <f>Розрахунки!CA1076</f>
        <v>0</v>
      </c>
      <c r="H1115" s="71">
        <f>Розрахунки!CB1076</f>
        <v>0</v>
      </c>
      <c r="I1115" s="77">
        <f t="shared" si="52"/>
        <v>41473.599999999999</v>
      </c>
    </row>
    <row r="1116" spans="1:9">
      <c r="A1116" s="69" t="s">
        <v>2204</v>
      </c>
      <c r="B1116" s="69" t="s">
        <v>29</v>
      </c>
      <c r="C1116" s="69" t="s">
        <v>2239</v>
      </c>
      <c r="D1116" s="70" t="s">
        <v>2240</v>
      </c>
      <c r="E1116" s="71">
        <f>Розрахунки!BY1077</f>
        <v>41065.4</v>
      </c>
      <c r="F1116" s="71">
        <f>Розрахунки!BZ1077</f>
        <v>0</v>
      </c>
      <c r="G1116" s="71">
        <f>Розрахунки!CA1077</f>
        <v>0</v>
      </c>
      <c r="H1116" s="71">
        <f>Розрахунки!CB1077</f>
        <v>0</v>
      </c>
      <c r="I1116" s="77">
        <f t="shared" si="52"/>
        <v>41065.4</v>
      </c>
    </row>
    <row r="1117" spans="1:9">
      <c r="A1117" s="69" t="s">
        <v>2204</v>
      </c>
      <c r="B1117" s="69" t="s">
        <v>24</v>
      </c>
      <c r="C1117" s="69" t="s">
        <v>2241</v>
      </c>
      <c r="D1117" s="70" t="s">
        <v>2242</v>
      </c>
      <c r="E1117" s="71">
        <f>Розрахунки!BY1078</f>
        <v>18989.900000000001</v>
      </c>
      <c r="F1117" s="71">
        <f>Розрахунки!BZ1078</f>
        <v>0</v>
      </c>
      <c r="G1117" s="71">
        <f>Розрахунки!CA1078</f>
        <v>0</v>
      </c>
      <c r="H1117" s="71">
        <f>Розрахунки!CB1078</f>
        <v>0</v>
      </c>
      <c r="I1117" s="77">
        <f t="shared" si="52"/>
        <v>18989.900000000001</v>
      </c>
    </row>
    <row r="1118" spans="1:9">
      <c r="A1118" s="69" t="s">
        <v>2204</v>
      </c>
      <c r="B1118" s="69" t="s">
        <v>29</v>
      </c>
      <c r="C1118" s="69" t="s">
        <v>2243</v>
      </c>
      <c r="D1118" s="70" t="s">
        <v>2244</v>
      </c>
      <c r="E1118" s="71">
        <f>Розрахунки!BY1079</f>
        <v>39215.800000000003</v>
      </c>
      <c r="F1118" s="71">
        <f>Розрахунки!BZ1079</f>
        <v>0</v>
      </c>
      <c r="G1118" s="71">
        <f>Розрахунки!CA1079</f>
        <v>0</v>
      </c>
      <c r="H1118" s="71">
        <f>Розрахунки!CB1079</f>
        <v>0</v>
      </c>
      <c r="I1118" s="77">
        <f t="shared" si="52"/>
        <v>39215.800000000003</v>
      </c>
    </row>
    <row r="1119" spans="1:9">
      <c r="A1119" s="69" t="s">
        <v>2204</v>
      </c>
      <c r="B1119" s="69" t="s">
        <v>21</v>
      </c>
      <c r="C1119" s="69" t="s">
        <v>2245</v>
      </c>
      <c r="D1119" s="70" t="s">
        <v>2246</v>
      </c>
      <c r="E1119" s="71">
        <f>Розрахунки!BY1080</f>
        <v>56679.6</v>
      </c>
      <c r="F1119" s="71">
        <f>Розрахунки!BZ1080</f>
        <v>0</v>
      </c>
      <c r="G1119" s="71">
        <f>Розрахунки!CA1080</f>
        <v>0</v>
      </c>
      <c r="H1119" s="71">
        <f>Розрахунки!CB1080</f>
        <v>0</v>
      </c>
      <c r="I1119" s="77">
        <f t="shared" si="52"/>
        <v>56679.6</v>
      </c>
    </row>
    <row r="1120" spans="1:9">
      <c r="A1120" s="69" t="s">
        <v>2204</v>
      </c>
      <c r="B1120" s="69" t="s">
        <v>29</v>
      </c>
      <c r="C1120" s="69" t="s">
        <v>2247</v>
      </c>
      <c r="D1120" s="70" t="s">
        <v>2248</v>
      </c>
      <c r="E1120" s="71">
        <f>Розрахунки!BY1081</f>
        <v>21496.2</v>
      </c>
      <c r="F1120" s="71">
        <f>Розрахунки!BZ1081</f>
        <v>0</v>
      </c>
      <c r="G1120" s="71">
        <f>Розрахунки!CA1081</f>
        <v>0</v>
      </c>
      <c r="H1120" s="71">
        <f>Розрахунки!CB1081</f>
        <v>0</v>
      </c>
      <c r="I1120" s="77">
        <f t="shared" si="52"/>
        <v>21496.2</v>
      </c>
    </row>
    <row r="1121" spans="1:9">
      <c r="A1121" s="69" t="s">
        <v>2204</v>
      </c>
      <c r="B1121" s="69" t="s">
        <v>21</v>
      </c>
      <c r="C1121" s="69" t="s">
        <v>2249</v>
      </c>
      <c r="D1121" s="70" t="s">
        <v>2250</v>
      </c>
      <c r="E1121" s="71">
        <f>Розрахунки!BY1082</f>
        <v>34229.599999999999</v>
      </c>
      <c r="F1121" s="71">
        <f>Розрахунки!BZ1082</f>
        <v>0</v>
      </c>
      <c r="G1121" s="71">
        <f>Розрахунки!CA1082</f>
        <v>0</v>
      </c>
      <c r="H1121" s="71">
        <f>Розрахунки!CB1082</f>
        <v>0</v>
      </c>
      <c r="I1121" s="77">
        <f t="shared" si="52"/>
        <v>34229.599999999999</v>
      </c>
    </row>
    <row r="1122" spans="1:9">
      <c r="A1122" s="69" t="s">
        <v>2204</v>
      </c>
      <c r="B1122" s="69" t="s">
        <v>24</v>
      </c>
      <c r="C1122" s="69" t="s">
        <v>2251</v>
      </c>
      <c r="D1122" s="70" t="s">
        <v>2252</v>
      </c>
      <c r="E1122" s="71">
        <f>Розрахунки!BY1083</f>
        <v>20092.2</v>
      </c>
      <c r="F1122" s="71">
        <f>Розрахунки!BZ1083</f>
        <v>0</v>
      </c>
      <c r="G1122" s="71">
        <f>Розрахунки!CA1083</f>
        <v>0</v>
      </c>
      <c r="H1122" s="71">
        <f>Розрахунки!CB1083</f>
        <v>0</v>
      </c>
      <c r="I1122" s="77">
        <f t="shared" si="52"/>
        <v>20092.2</v>
      </c>
    </row>
    <row r="1123" spans="1:9">
      <c r="A1123" s="69" t="s">
        <v>2204</v>
      </c>
      <c r="B1123" s="69" t="s">
        <v>21</v>
      </c>
      <c r="C1123" s="69" t="s">
        <v>2253</v>
      </c>
      <c r="D1123" s="70" t="s">
        <v>2254</v>
      </c>
      <c r="E1123" s="71">
        <f>Розрахунки!BY1084</f>
        <v>63747.5</v>
      </c>
      <c r="F1123" s="71">
        <f>Розрахунки!BZ1084</f>
        <v>0</v>
      </c>
      <c r="G1123" s="71">
        <f>Розрахунки!CA1084</f>
        <v>0</v>
      </c>
      <c r="H1123" s="71">
        <f>Розрахунки!CB1084</f>
        <v>0</v>
      </c>
      <c r="I1123" s="77">
        <f t="shared" si="52"/>
        <v>63747.5</v>
      </c>
    </row>
    <row r="1124" spans="1:9">
      <c r="A1124" s="69" t="s">
        <v>2204</v>
      </c>
      <c r="B1124" s="69" t="s">
        <v>21</v>
      </c>
      <c r="C1124" s="69" t="s">
        <v>2255</v>
      </c>
      <c r="D1124" s="70" t="s">
        <v>2256</v>
      </c>
      <c r="E1124" s="71">
        <f>Розрахунки!BY1085</f>
        <v>72297.899999999994</v>
      </c>
      <c r="F1124" s="71">
        <f>Розрахунки!BZ1085</f>
        <v>0</v>
      </c>
      <c r="G1124" s="71">
        <f>Розрахунки!CA1085</f>
        <v>0</v>
      </c>
      <c r="H1124" s="71">
        <f>Розрахунки!CB1085</f>
        <v>0</v>
      </c>
      <c r="I1124" s="77">
        <f t="shared" si="52"/>
        <v>72297.899999999994</v>
      </c>
    </row>
    <row r="1125" spans="1:9">
      <c r="A1125" s="69" t="s">
        <v>2204</v>
      </c>
      <c r="B1125" s="69" t="s">
        <v>21</v>
      </c>
      <c r="C1125" s="69" t="s">
        <v>2257</v>
      </c>
      <c r="D1125" s="70" t="s">
        <v>2258</v>
      </c>
      <c r="E1125" s="71">
        <f>Розрахунки!BY1086</f>
        <v>62950.1</v>
      </c>
      <c r="F1125" s="71">
        <f>Розрахунки!BZ1086</f>
        <v>0</v>
      </c>
      <c r="G1125" s="71">
        <f>Розрахунки!CA1086</f>
        <v>0</v>
      </c>
      <c r="H1125" s="71">
        <f>Розрахунки!CB1086</f>
        <v>0</v>
      </c>
      <c r="I1125" s="77">
        <f t="shared" si="52"/>
        <v>62950.1</v>
      </c>
    </row>
    <row r="1126" spans="1:9">
      <c r="A1126" s="69" t="s">
        <v>2204</v>
      </c>
      <c r="B1126" s="69" t="s">
        <v>29</v>
      </c>
      <c r="C1126" s="69" t="s">
        <v>2259</v>
      </c>
      <c r="D1126" s="70" t="s">
        <v>2260</v>
      </c>
      <c r="E1126" s="71">
        <f>Розрахунки!BY1087</f>
        <v>46364.9</v>
      </c>
      <c r="F1126" s="71">
        <f>Розрахунки!BZ1087</f>
        <v>0</v>
      </c>
      <c r="G1126" s="71">
        <f>Розрахунки!CA1087</f>
        <v>0</v>
      </c>
      <c r="H1126" s="71">
        <f>Розрахунки!CB1087</f>
        <v>0</v>
      </c>
      <c r="I1126" s="77">
        <f t="shared" si="52"/>
        <v>46364.9</v>
      </c>
    </row>
    <row r="1127" spans="1:9">
      <c r="A1127" s="69" t="s">
        <v>2204</v>
      </c>
      <c r="B1127" s="69" t="s">
        <v>29</v>
      </c>
      <c r="C1127" s="69" t="s">
        <v>2261</v>
      </c>
      <c r="D1127" s="70" t="s">
        <v>2262</v>
      </c>
      <c r="E1127" s="71">
        <f>Розрахунки!BY1088</f>
        <v>21887.200000000001</v>
      </c>
      <c r="F1127" s="71">
        <f>Розрахунки!BZ1088</f>
        <v>0</v>
      </c>
      <c r="G1127" s="71">
        <f>Розрахунки!CA1088</f>
        <v>0</v>
      </c>
      <c r="H1127" s="71">
        <f>Розрахунки!CB1088</f>
        <v>0</v>
      </c>
      <c r="I1127" s="77">
        <f t="shared" si="52"/>
        <v>21887.200000000001</v>
      </c>
    </row>
    <row r="1128" spans="1:9">
      <c r="A1128" s="69" t="s">
        <v>2204</v>
      </c>
      <c r="B1128" s="69" t="s">
        <v>29</v>
      </c>
      <c r="C1128" s="69" t="s">
        <v>2263</v>
      </c>
      <c r="D1128" s="70" t="s">
        <v>2264</v>
      </c>
      <c r="E1128" s="71">
        <f>Розрахунки!BY1089</f>
        <v>28532.5</v>
      </c>
      <c r="F1128" s="71">
        <f>Розрахунки!BZ1089</f>
        <v>0</v>
      </c>
      <c r="G1128" s="71">
        <f>Розрахунки!CA1089</f>
        <v>0</v>
      </c>
      <c r="H1128" s="71">
        <f>Розрахунки!CB1089</f>
        <v>0</v>
      </c>
      <c r="I1128" s="77">
        <f t="shared" si="52"/>
        <v>28532.5</v>
      </c>
    </row>
    <row r="1129" spans="1:9">
      <c r="A1129" s="69" t="s">
        <v>2204</v>
      </c>
      <c r="B1129" s="69" t="s">
        <v>24</v>
      </c>
      <c r="C1129" s="69" t="s">
        <v>2265</v>
      </c>
      <c r="D1129" s="70" t="s">
        <v>2266</v>
      </c>
      <c r="E1129" s="71">
        <f>Розрахунки!BY1090</f>
        <v>8327.2000000000007</v>
      </c>
      <c r="F1129" s="71">
        <f>Розрахунки!BZ1090</f>
        <v>0</v>
      </c>
      <c r="G1129" s="71">
        <f>Розрахунки!CA1090</f>
        <v>0</v>
      </c>
      <c r="H1129" s="71">
        <f>Розрахунки!CB1090</f>
        <v>0</v>
      </c>
      <c r="I1129" s="77">
        <f t="shared" si="52"/>
        <v>8327.2000000000007</v>
      </c>
    </row>
    <row r="1130" spans="1:9">
      <c r="A1130" s="69" t="s">
        <v>2204</v>
      </c>
      <c r="B1130" s="69" t="s">
        <v>24</v>
      </c>
      <c r="C1130" s="69" t="s">
        <v>2267</v>
      </c>
      <c r="D1130" s="70" t="s">
        <v>2268</v>
      </c>
      <c r="E1130" s="71">
        <f>Розрахунки!BY1091</f>
        <v>21834.3</v>
      </c>
      <c r="F1130" s="71">
        <f>Розрахунки!BZ1091</f>
        <v>0</v>
      </c>
      <c r="G1130" s="71">
        <f>Розрахунки!CA1091</f>
        <v>0</v>
      </c>
      <c r="H1130" s="71">
        <f>Розрахунки!CB1091</f>
        <v>0</v>
      </c>
      <c r="I1130" s="77">
        <f t="shared" si="52"/>
        <v>21834.3</v>
      </c>
    </row>
    <row r="1131" spans="1:9">
      <c r="A1131" s="69" t="s">
        <v>2204</v>
      </c>
      <c r="B1131" s="69" t="s">
        <v>24</v>
      </c>
      <c r="C1131" s="69" t="s">
        <v>2269</v>
      </c>
      <c r="D1131" s="70" t="s">
        <v>2270</v>
      </c>
      <c r="E1131" s="71">
        <f>Розрахунки!BY1092</f>
        <v>20372.7</v>
      </c>
      <c r="F1131" s="71">
        <f>Розрахунки!BZ1092</f>
        <v>0</v>
      </c>
      <c r="G1131" s="71">
        <f>Розрахунки!CA1092</f>
        <v>0</v>
      </c>
      <c r="H1131" s="71">
        <f>Розрахунки!CB1092</f>
        <v>0</v>
      </c>
      <c r="I1131" s="77">
        <f t="shared" si="52"/>
        <v>20372.7</v>
      </c>
    </row>
    <row r="1132" spans="1:9">
      <c r="A1132" s="69" t="s">
        <v>2204</v>
      </c>
      <c r="B1132" s="69" t="s">
        <v>24</v>
      </c>
      <c r="C1132" s="69" t="s">
        <v>2271</v>
      </c>
      <c r="D1132" s="70" t="s">
        <v>2272</v>
      </c>
      <c r="E1132" s="71">
        <f>Розрахунки!BY1093</f>
        <v>24360.5</v>
      </c>
      <c r="F1132" s="71">
        <f>Розрахунки!BZ1093</f>
        <v>0</v>
      </c>
      <c r="G1132" s="71">
        <f>Розрахунки!CA1093</f>
        <v>0</v>
      </c>
      <c r="H1132" s="71">
        <f>Розрахунки!CB1093</f>
        <v>0</v>
      </c>
      <c r="I1132" s="77">
        <f t="shared" si="52"/>
        <v>24360.5</v>
      </c>
    </row>
    <row r="1133" spans="1:9">
      <c r="A1133" s="69" t="s">
        <v>2204</v>
      </c>
      <c r="B1133" s="69" t="s">
        <v>24</v>
      </c>
      <c r="C1133" s="69" t="s">
        <v>2273</v>
      </c>
      <c r="D1133" s="70" t="s">
        <v>2274</v>
      </c>
      <c r="E1133" s="71">
        <f>Розрахунки!BY1094</f>
        <v>19041.400000000001</v>
      </c>
      <c r="F1133" s="71">
        <f>Розрахунки!BZ1094</f>
        <v>0</v>
      </c>
      <c r="G1133" s="71">
        <f>Розрахунки!CA1094</f>
        <v>0</v>
      </c>
      <c r="H1133" s="71">
        <f>Розрахунки!CB1094</f>
        <v>0</v>
      </c>
      <c r="I1133" s="77">
        <f t="shared" si="52"/>
        <v>19041.400000000001</v>
      </c>
    </row>
    <row r="1134" spans="1:9">
      <c r="A1134" s="69" t="s">
        <v>2204</v>
      </c>
      <c r="B1134" s="69" t="s">
        <v>21</v>
      </c>
      <c r="C1134" s="69" t="s">
        <v>2275</v>
      </c>
      <c r="D1134" s="70" t="s">
        <v>2276</v>
      </c>
      <c r="E1134" s="71">
        <f>Розрахунки!BY1095</f>
        <v>58901.8</v>
      </c>
      <c r="F1134" s="71">
        <f>Розрахунки!BZ1095</f>
        <v>0</v>
      </c>
      <c r="G1134" s="71">
        <f>Розрахунки!CA1095</f>
        <v>0</v>
      </c>
      <c r="H1134" s="71">
        <f>Розрахунки!CB1095</f>
        <v>0</v>
      </c>
      <c r="I1134" s="77">
        <f t="shared" si="52"/>
        <v>58901.8</v>
      </c>
    </row>
    <row r="1135" spans="1:9">
      <c r="A1135" s="69" t="s">
        <v>2204</v>
      </c>
      <c r="B1135" s="69" t="s">
        <v>21</v>
      </c>
      <c r="C1135" s="69" t="s">
        <v>2277</v>
      </c>
      <c r="D1135" s="70" t="s">
        <v>2278</v>
      </c>
      <c r="E1135" s="71">
        <f>Розрахунки!BY1096</f>
        <v>30411.9</v>
      </c>
      <c r="F1135" s="71">
        <f>Розрахунки!BZ1096</f>
        <v>0</v>
      </c>
      <c r="G1135" s="71">
        <f>Розрахунки!CA1096</f>
        <v>0</v>
      </c>
      <c r="H1135" s="71">
        <f>Розрахунки!CB1096</f>
        <v>0</v>
      </c>
      <c r="I1135" s="77">
        <f t="shared" si="52"/>
        <v>30411.9</v>
      </c>
    </row>
    <row r="1136" spans="1:9">
      <c r="A1136" s="69" t="s">
        <v>2204</v>
      </c>
      <c r="B1136" s="69" t="s">
        <v>21</v>
      </c>
      <c r="C1136" s="69" t="s">
        <v>2279</v>
      </c>
      <c r="D1136" s="70" t="s">
        <v>2280</v>
      </c>
      <c r="E1136" s="71">
        <f>Розрахунки!BY1097</f>
        <v>47319.8</v>
      </c>
      <c r="F1136" s="71">
        <f>Розрахунки!BZ1097</f>
        <v>0</v>
      </c>
      <c r="G1136" s="71">
        <f>Розрахунки!CA1097</f>
        <v>0</v>
      </c>
      <c r="H1136" s="71">
        <f>Розрахунки!CB1097</f>
        <v>0</v>
      </c>
      <c r="I1136" s="77">
        <f t="shared" si="52"/>
        <v>47319.8</v>
      </c>
    </row>
    <row r="1137" spans="1:9">
      <c r="A1137" s="69" t="s">
        <v>2204</v>
      </c>
      <c r="B1137" s="69" t="s">
        <v>29</v>
      </c>
      <c r="C1137" s="69" t="s">
        <v>2281</v>
      </c>
      <c r="D1137" s="70" t="s">
        <v>2282</v>
      </c>
      <c r="E1137" s="71">
        <f>Розрахунки!BY1098</f>
        <v>44493.8</v>
      </c>
      <c r="F1137" s="71">
        <f>Розрахунки!BZ1098</f>
        <v>0</v>
      </c>
      <c r="G1137" s="71">
        <f>Розрахунки!CA1098</f>
        <v>0</v>
      </c>
      <c r="H1137" s="71">
        <f>Розрахунки!CB1098</f>
        <v>0</v>
      </c>
      <c r="I1137" s="77">
        <f t="shared" si="52"/>
        <v>44493.8</v>
      </c>
    </row>
    <row r="1138" spans="1:9">
      <c r="A1138" s="69" t="s">
        <v>2204</v>
      </c>
      <c r="B1138" s="69" t="s">
        <v>24</v>
      </c>
      <c r="C1138" s="69" t="s">
        <v>2283</v>
      </c>
      <c r="D1138" s="70" t="s">
        <v>2284</v>
      </c>
      <c r="E1138" s="71">
        <f>Розрахунки!BY1099</f>
        <v>23928.6</v>
      </c>
      <c r="F1138" s="71">
        <f>Розрахунки!BZ1099</f>
        <v>0</v>
      </c>
      <c r="G1138" s="71">
        <f>Розрахунки!CA1099</f>
        <v>0</v>
      </c>
      <c r="H1138" s="71">
        <f>Розрахунки!CB1099</f>
        <v>0</v>
      </c>
      <c r="I1138" s="77">
        <f t="shared" si="52"/>
        <v>23928.6</v>
      </c>
    </row>
    <row r="1139" spans="1:9">
      <c r="A1139" s="69" t="s">
        <v>2204</v>
      </c>
      <c r="B1139" s="69" t="s">
        <v>21</v>
      </c>
      <c r="C1139" s="69" t="s">
        <v>2285</v>
      </c>
      <c r="D1139" s="70" t="s">
        <v>2286</v>
      </c>
      <c r="E1139" s="71">
        <f>Розрахунки!BY1100</f>
        <v>33707.199999999997</v>
      </c>
      <c r="F1139" s="71">
        <f>Розрахунки!BZ1100</f>
        <v>0</v>
      </c>
      <c r="G1139" s="71">
        <f>Розрахунки!CA1100</f>
        <v>0</v>
      </c>
      <c r="H1139" s="71">
        <f>Розрахунки!CB1100</f>
        <v>0</v>
      </c>
      <c r="I1139" s="77">
        <f t="shared" si="52"/>
        <v>33707.199999999997</v>
      </c>
    </row>
    <row r="1140" spans="1:9">
      <c r="A1140" s="69" t="s">
        <v>2204</v>
      </c>
      <c r="B1140" s="69" t="s">
        <v>24</v>
      </c>
      <c r="C1140" s="69" t="s">
        <v>2287</v>
      </c>
      <c r="D1140" s="70" t="s">
        <v>2288</v>
      </c>
      <c r="E1140" s="71">
        <f>Розрахунки!BY1101</f>
        <v>11002.7</v>
      </c>
      <c r="F1140" s="71">
        <f>Розрахунки!BZ1101</f>
        <v>0</v>
      </c>
      <c r="G1140" s="71">
        <f>Розрахунки!CA1101</f>
        <v>0</v>
      </c>
      <c r="H1140" s="71">
        <f>Розрахунки!CB1101</f>
        <v>0</v>
      </c>
      <c r="I1140" s="77">
        <f t="shared" si="52"/>
        <v>11002.7</v>
      </c>
    </row>
    <row r="1141" spans="1:9">
      <c r="A1141" s="69" t="s">
        <v>2204</v>
      </c>
      <c r="B1141" s="69" t="s">
        <v>21</v>
      </c>
      <c r="C1141" s="69" t="s">
        <v>2289</v>
      </c>
      <c r="D1141" s="70" t="s">
        <v>2290</v>
      </c>
      <c r="E1141" s="71">
        <f>Розрахунки!BY1102</f>
        <v>49546.9</v>
      </c>
      <c r="F1141" s="71">
        <f>Розрахунки!BZ1102</f>
        <v>0</v>
      </c>
      <c r="G1141" s="71">
        <f>Розрахунки!CA1102</f>
        <v>0</v>
      </c>
      <c r="H1141" s="71">
        <f>Розрахунки!CB1102</f>
        <v>0</v>
      </c>
      <c r="I1141" s="77">
        <f t="shared" si="52"/>
        <v>49546.9</v>
      </c>
    </row>
    <row r="1142" spans="1:9">
      <c r="A1142" s="69" t="s">
        <v>2204</v>
      </c>
      <c r="B1142" s="69" t="s">
        <v>78</v>
      </c>
      <c r="C1142" s="69" t="s">
        <v>2291</v>
      </c>
      <c r="D1142" s="70" t="s">
        <v>2292</v>
      </c>
      <c r="E1142" s="71">
        <f>Розрахунки!BY1103</f>
        <v>48893.1</v>
      </c>
      <c r="F1142" s="71">
        <f>Розрахунки!BZ1103</f>
        <v>0</v>
      </c>
      <c r="G1142" s="71">
        <f>Розрахунки!CA1103</f>
        <v>0</v>
      </c>
      <c r="H1142" s="71">
        <f>Розрахунки!CB1103</f>
        <v>0</v>
      </c>
      <c r="I1142" s="77">
        <f t="shared" si="52"/>
        <v>48893.1</v>
      </c>
    </row>
    <row r="1143" spans="1:9">
      <c r="A1143" s="69" t="s">
        <v>2204</v>
      </c>
      <c r="B1143" s="69" t="s">
        <v>78</v>
      </c>
      <c r="C1143" s="69" t="s">
        <v>2293</v>
      </c>
      <c r="D1143" s="70" t="s">
        <v>2294</v>
      </c>
      <c r="E1143" s="71">
        <f>Розрахунки!BY1104</f>
        <v>460162.4</v>
      </c>
      <c r="F1143" s="71">
        <f>Розрахунки!BZ1104</f>
        <v>33262.800000000003</v>
      </c>
      <c r="G1143" s="71">
        <f>Розрахунки!CA1104</f>
        <v>0</v>
      </c>
      <c r="H1143" s="71">
        <f>Розрахунки!CB1104</f>
        <v>0</v>
      </c>
      <c r="I1143" s="77">
        <f t="shared" si="52"/>
        <v>493425.2</v>
      </c>
    </row>
    <row r="1144" spans="1:9">
      <c r="A1144" s="69" t="s">
        <v>2204</v>
      </c>
      <c r="B1144" s="69" t="s">
        <v>29</v>
      </c>
      <c r="C1144" s="69" t="s">
        <v>2295</v>
      </c>
      <c r="D1144" s="70" t="s">
        <v>2296</v>
      </c>
      <c r="E1144" s="71">
        <f>Розрахунки!BY1105</f>
        <v>13634.1</v>
      </c>
      <c r="F1144" s="71">
        <f>Розрахунки!BZ1105</f>
        <v>0</v>
      </c>
      <c r="G1144" s="71">
        <f>Розрахунки!CA1105</f>
        <v>0</v>
      </c>
      <c r="H1144" s="71">
        <f>Розрахунки!CB1105</f>
        <v>0</v>
      </c>
      <c r="I1144" s="77">
        <f t="shared" si="52"/>
        <v>13634.1</v>
      </c>
    </row>
    <row r="1145" spans="1:9">
      <c r="A1145" s="69" t="s">
        <v>2204</v>
      </c>
      <c r="B1145" s="69" t="s">
        <v>24</v>
      </c>
      <c r="C1145" s="69" t="s">
        <v>2297</v>
      </c>
      <c r="D1145" s="70" t="s">
        <v>2298</v>
      </c>
      <c r="E1145" s="71">
        <f>Розрахунки!BY1106</f>
        <v>20441.400000000001</v>
      </c>
      <c r="F1145" s="71">
        <f>Розрахунки!BZ1106</f>
        <v>0</v>
      </c>
      <c r="G1145" s="71">
        <f>Розрахунки!CA1106</f>
        <v>0</v>
      </c>
      <c r="H1145" s="71">
        <f>Розрахунки!CB1106</f>
        <v>0</v>
      </c>
      <c r="I1145" s="77">
        <f t="shared" si="52"/>
        <v>20441.400000000001</v>
      </c>
    </row>
    <row r="1146" spans="1:9">
      <c r="A1146" s="69" t="s">
        <v>2204</v>
      </c>
      <c r="B1146" s="69" t="s">
        <v>78</v>
      </c>
      <c r="C1146" s="69" t="s">
        <v>2299</v>
      </c>
      <c r="D1146" s="70" t="s">
        <v>2300</v>
      </c>
      <c r="E1146" s="71">
        <f>Розрахунки!BY1107</f>
        <v>70340.100000000006</v>
      </c>
      <c r="F1146" s="71">
        <f>Розрахунки!BZ1107</f>
        <v>0</v>
      </c>
      <c r="G1146" s="71">
        <f>Розрахунки!CA1107</f>
        <v>0</v>
      </c>
      <c r="H1146" s="71">
        <f>Розрахунки!CB1107</f>
        <v>0</v>
      </c>
      <c r="I1146" s="77">
        <f t="shared" si="52"/>
        <v>70340.100000000006</v>
      </c>
    </row>
    <row r="1147" spans="1:9">
      <c r="A1147" s="69" t="s">
        <v>2204</v>
      </c>
      <c r="B1147" s="69" t="s">
        <v>21</v>
      </c>
      <c r="C1147" s="69" t="s">
        <v>2301</v>
      </c>
      <c r="D1147" s="70" t="s">
        <v>2302</v>
      </c>
      <c r="E1147" s="71">
        <f>Розрахунки!BY1108</f>
        <v>107109.6</v>
      </c>
      <c r="F1147" s="71">
        <f>Розрахунки!BZ1108</f>
        <v>0</v>
      </c>
      <c r="G1147" s="71">
        <f>Розрахунки!CA1108</f>
        <v>0</v>
      </c>
      <c r="H1147" s="71">
        <f>Розрахунки!CB1108</f>
        <v>0</v>
      </c>
      <c r="I1147" s="77">
        <f t="shared" si="52"/>
        <v>107109.6</v>
      </c>
    </row>
    <row r="1148" spans="1:9">
      <c r="A1148" s="69" t="s">
        <v>2204</v>
      </c>
      <c r="B1148" s="69" t="s">
        <v>29</v>
      </c>
      <c r="C1148" s="69" t="s">
        <v>2303</v>
      </c>
      <c r="D1148" s="70" t="s">
        <v>2304</v>
      </c>
      <c r="E1148" s="71">
        <f>Розрахунки!BY1109</f>
        <v>47330.3</v>
      </c>
      <c r="F1148" s="71">
        <f>Розрахунки!BZ1109</f>
        <v>0</v>
      </c>
      <c r="G1148" s="71">
        <f>Розрахунки!CA1109</f>
        <v>0</v>
      </c>
      <c r="H1148" s="71">
        <f>Розрахунки!CB1109</f>
        <v>0</v>
      </c>
      <c r="I1148" s="77">
        <f t="shared" si="52"/>
        <v>47330.3</v>
      </c>
    </row>
    <row r="1149" spans="1:9">
      <c r="A1149" s="69" t="s">
        <v>2204</v>
      </c>
      <c r="B1149" s="69" t="s">
        <v>21</v>
      </c>
      <c r="C1149" s="69" t="s">
        <v>2305</v>
      </c>
      <c r="D1149" s="70" t="s">
        <v>2306</v>
      </c>
      <c r="E1149" s="71">
        <f>Розрахунки!BY1110</f>
        <v>63719.199999999997</v>
      </c>
      <c r="F1149" s="71">
        <f>Розрахунки!BZ1110</f>
        <v>0</v>
      </c>
      <c r="G1149" s="71">
        <f>Розрахунки!CA1110</f>
        <v>0</v>
      </c>
      <c r="H1149" s="71">
        <f>Розрахунки!CB1110</f>
        <v>0</v>
      </c>
      <c r="I1149" s="77">
        <f t="shared" si="52"/>
        <v>63719.199999999997</v>
      </c>
    </row>
    <row r="1150" spans="1:9">
      <c r="A1150" s="69" t="s">
        <v>2204</v>
      </c>
      <c r="B1150" s="69" t="s">
        <v>21</v>
      </c>
      <c r="C1150" s="69" t="s">
        <v>2307</v>
      </c>
      <c r="D1150" s="70" t="s">
        <v>2308</v>
      </c>
      <c r="E1150" s="71">
        <f>Розрахунки!BY1111</f>
        <v>88904</v>
      </c>
      <c r="F1150" s="71">
        <f>Розрахунки!BZ1111</f>
        <v>0</v>
      </c>
      <c r="G1150" s="71">
        <f>Розрахунки!CA1111</f>
        <v>0</v>
      </c>
      <c r="H1150" s="71">
        <f>Розрахунки!CB1111</f>
        <v>0</v>
      </c>
      <c r="I1150" s="77">
        <f t="shared" si="52"/>
        <v>88904</v>
      </c>
    </row>
    <row r="1151" spans="1:9">
      <c r="A1151" s="69" t="s">
        <v>2204</v>
      </c>
      <c r="B1151" s="69" t="s">
        <v>24</v>
      </c>
      <c r="C1151" s="69" t="s">
        <v>2309</v>
      </c>
      <c r="D1151" s="70" t="s">
        <v>2310</v>
      </c>
      <c r="E1151" s="71">
        <f>Розрахунки!BY1112</f>
        <v>11480.8</v>
      </c>
      <c r="F1151" s="71">
        <f>Розрахунки!BZ1112</f>
        <v>0</v>
      </c>
      <c r="G1151" s="71">
        <f>Розрахунки!CA1112</f>
        <v>0</v>
      </c>
      <c r="H1151" s="71">
        <f>Розрахунки!CB1112</f>
        <v>0</v>
      </c>
      <c r="I1151" s="77">
        <f t="shared" si="52"/>
        <v>11480.8</v>
      </c>
    </row>
    <row r="1152" spans="1:9">
      <c r="A1152" s="69" t="s">
        <v>2204</v>
      </c>
      <c r="B1152" s="69" t="s">
        <v>29</v>
      </c>
      <c r="C1152" s="69" t="s">
        <v>2311</v>
      </c>
      <c r="D1152" s="70" t="s">
        <v>2312</v>
      </c>
      <c r="E1152" s="71">
        <f>Розрахунки!BY1113</f>
        <v>56084.800000000003</v>
      </c>
      <c r="F1152" s="71">
        <f>Розрахунки!BZ1113</f>
        <v>0</v>
      </c>
      <c r="G1152" s="71">
        <f>Розрахунки!CA1113</f>
        <v>0</v>
      </c>
      <c r="H1152" s="71">
        <f>Розрахунки!CB1113</f>
        <v>0</v>
      </c>
      <c r="I1152" s="77">
        <f t="shared" si="52"/>
        <v>56084.800000000003</v>
      </c>
    </row>
    <row r="1153" spans="1:9">
      <c r="A1153" s="69" t="s">
        <v>2204</v>
      </c>
      <c r="B1153" s="69" t="s">
        <v>78</v>
      </c>
      <c r="C1153" s="69" t="s">
        <v>2313</v>
      </c>
      <c r="D1153" s="70" t="s">
        <v>2314</v>
      </c>
      <c r="E1153" s="71">
        <f>Розрахунки!BY1114</f>
        <v>123319</v>
      </c>
      <c r="F1153" s="71">
        <f>Розрахунки!BZ1114</f>
        <v>0</v>
      </c>
      <c r="G1153" s="71">
        <f>Розрахунки!CA1114</f>
        <v>0</v>
      </c>
      <c r="H1153" s="71">
        <f>Розрахунки!CB1114</f>
        <v>0</v>
      </c>
      <c r="I1153" s="77">
        <f t="shared" si="52"/>
        <v>123319</v>
      </c>
    </row>
    <row r="1154" spans="1:9">
      <c r="A1154" s="69" t="s">
        <v>2204</v>
      </c>
      <c r="B1154" s="69" t="s">
        <v>24</v>
      </c>
      <c r="C1154" s="69" t="s">
        <v>2315</v>
      </c>
      <c r="D1154" s="70" t="s">
        <v>2316</v>
      </c>
      <c r="E1154" s="71">
        <f>Розрахунки!BY1115</f>
        <v>22019.7</v>
      </c>
      <c r="F1154" s="71">
        <f>Розрахунки!BZ1115</f>
        <v>0</v>
      </c>
      <c r="G1154" s="71">
        <f>Розрахунки!CA1115</f>
        <v>0</v>
      </c>
      <c r="H1154" s="71">
        <f>Розрахунки!CB1115</f>
        <v>0</v>
      </c>
      <c r="I1154" s="77">
        <f t="shared" si="52"/>
        <v>22019.7</v>
      </c>
    </row>
    <row r="1155" spans="1:9">
      <c r="A1155" s="69" t="s">
        <v>2204</v>
      </c>
      <c r="B1155" s="69" t="s">
        <v>21</v>
      </c>
      <c r="C1155" s="69" t="s">
        <v>2317</v>
      </c>
      <c r="D1155" s="70" t="s">
        <v>2318</v>
      </c>
      <c r="E1155" s="71">
        <f>Розрахунки!BY1116</f>
        <v>42953.7</v>
      </c>
      <c r="F1155" s="71">
        <f>Розрахунки!BZ1116</f>
        <v>0</v>
      </c>
      <c r="G1155" s="71">
        <f>Розрахунки!CA1116</f>
        <v>0</v>
      </c>
      <c r="H1155" s="71">
        <f>Розрахунки!CB1116</f>
        <v>0</v>
      </c>
      <c r="I1155" s="77">
        <f t="shared" si="52"/>
        <v>42953.7</v>
      </c>
    </row>
    <row r="1156" spans="1:9">
      <c r="A1156" s="69" t="s">
        <v>2204</v>
      </c>
      <c r="B1156" s="69" t="s">
        <v>24</v>
      </c>
      <c r="C1156" s="69" t="s">
        <v>2319</v>
      </c>
      <c r="D1156" s="70" t="s">
        <v>2320</v>
      </c>
      <c r="E1156" s="71">
        <f>Розрахунки!BY1117</f>
        <v>14976.1</v>
      </c>
      <c r="F1156" s="71">
        <f>Розрахунки!BZ1117</f>
        <v>0</v>
      </c>
      <c r="G1156" s="71">
        <f>Розрахунки!CA1117</f>
        <v>0</v>
      </c>
      <c r="H1156" s="71">
        <f>Розрахунки!CB1117</f>
        <v>0</v>
      </c>
      <c r="I1156" s="77">
        <f t="shared" si="52"/>
        <v>14976.1</v>
      </c>
    </row>
    <row r="1157" spans="1:9">
      <c r="A1157" s="69" t="s">
        <v>2321</v>
      </c>
      <c r="B1157" s="69" t="s">
        <v>12</v>
      </c>
      <c r="C1157" s="69" t="s">
        <v>2322</v>
      </c>
      <c r="D1157" s="70" t="s">
        <v>2323</v>
      </c>
      <c r="E1157" s="75">
        <f>SUM(E1158:E1159)</f>
        <v>4078704</v>
      </c>
      <c r="F1157" s="75">
        <f t="shared" ref="F1157:I1157" si="55">SUM(F1158:F1159)</f>
        <v>113839</v>
      </c>
      <c r="G1157" s="75">
        <f t="shared" si="55"/>
        <v>59295.5</v>
      </c>
      <c r="H1157" s="75">
        <f t="shared" si="55"/>
        <v>64511.8</v>
      </c>
      <c r="I1157" s="75">
        <f t="shared" si="55"/>
        <v>4316350.3</v>
      </c>
    </row>
    <row r="1158" spans="1:9">
      <c r="A1158" s="69" t="s">
        <v>2321</v>
      </c>
      <c r="B1158" s="69" t="s">
        <v>15</v>
      </c>
      <c r="C1158" s="69" t="s">
        <v>2324</v>
      </c>
      <c r="D1158" s="70" t="s">
        <v>2325</v>
      </c>
      <c r="E1158" s="71">
        <f>Розрахунки!BY1118</f>
        <v>351496.5</v>
      </c>
      <c r="F1158" s="71">
        <f>Розрахунки!BZ1118</f>
        <v>59070.1</v>
      </c>
      <c r="G1158" s="71">
        <f>Розрахунки!CA1118</f>
        <v>59295.5</v>
      </c>
      <c r="H1158" s="71">
        <f>Розрахунки!CB1118</f>
        <v>64511.8</v>
      </c>
      <c r="I1158" s="77">
        <f t="shared" ref="I1158:I1221" si="56">SUM(E1158:H1158)</f>
        <v>534373.9</v>
      </c>
    </row>
    <row r="1159" spans="1:9">
      <c r="A1159" s="69" t="s">
        <v>2321</v>
      </c>
      <c r="B1159" s="69" t="s">
        <v>18</v>
      </c>
      <c r="C1159" s="69" t="s">
        <v>2326</v>
      </c>
      <c r="D1159" s="70" t="s">
        <v>2327</v>
      </c>
      <c r="E1159" s="78">
        <f>SUM(E1160:E1215)</f>
        <v>3727207.5</v>
      </c>
      <c r="F1159" s="78">
        <f t="shared" ref="F1159:H1159" si="57">SUM(F1160:F1215)</f>
        <v>54768.9</v>
      </c>
      <c r="G1159" s="78">
        <f t="shared" si="57"/>
        <v>0</v>
      </c>
      <c r="H1159" s="78">
        <f t="shared" si="57"/>
        <v>0</v>
      </c>
      <c r="I1159" s="77">
        <f t="shared" si="56"/>
        <v>3781976.4</v>
      </c>
    </row>
    <row r="1160" spans="1:9">
      <c r="A1160" s="69" t="s">
        <v>2321</v>
      </c>
      <c r="B1160" s="69" t="s">
        <v>29</v>
      </c>
      <c r="C1160" s="69" t="s">
        <v>2328</v>
      </c>
      <c r="D1160" s="70" t="s">
        <v>2329</v>
      </c>
      <c r="E1160" s="71">
        <f>Розрахунки!BY1119</f>
        <v>15372.3</v>
      </c>
      <c r="F1160" s="71">
        <f>Розрахунки!BZ1119</f>
        <v>0</v>
      </c>
      <c r="G1160" s="71">
        <f>Розрахунки!CA1119</f>
        <v>0</v>
      </c>
      <c r="H1160" s="71">
        <f>Розрахунки!CB1119</f>
        <v>0</v>
      </c>
      <c r="I1160" s="77">
        <f t="shared" si="56"/>
        <v>15372.3</v>
      </c>
    </row>
    <row r="1161" spans="1:9">
      <c r="A1161" s="69" t="s">
        <v>2321</v>
      </c>
      <c r="B1161" s="69" t="s">
        <v>21</v>
      </c>
      <c r="C1161" s="69" t="s">
        <v>2330</v>
      </c>
      <c r="D1161" s="70" t="s">
        <v>2331</v>
      </c>
      <c r="E1161" s="71">
        <f>Розрахунки!BY1120</f>
        <v>61209</v>
      </c>
      <c r="F1161" s="71">
        <f>Розрахунки!BZ1120</f>
        <v>0</v>
      </c>
      <c r="G1161" s="71">
        <f>Розрахунки!CA1120</f>
        <v>0</v>
      </c>
      <c r="H1161" s="71">
        <f>Розрахунки!CB1120</f>
        <v>0</v>
      </c>
      <c r="I1161" s="77">
        <f t="shared" si="56"/>
        <v>61209</v>
      </c>
    </row>
    <row r="1162" spans="1:9">
      <c r="A1162" s="69" t="s">
        <v>2321</v>
      </c>
      <c r="B1162" s="69" t="s">
        <v>29</v>
      </c>
      <c r="C1162" s="69" t="s">
        <v>2332</v>
      </c>
      <c r="D1162" s="70" t="s">
        <v>2333</v>
      </c>
      <c r="E1162" s="71">
        <f>Розрахунки!BY1121</f>
        <v>12528.7</v>
      </c>
      <c r="F1162" s="71">
        <f>Розрахунки!BZ1121</f>
        <v>0</v>
      </c>
      <c r="G1162" s="71">
        <f>Розрахунки!CA1121</f>
        <v>0</v>
      </c>
      <c r="H1162" s="71">
        <f>Розрахунки!CB1121</f>
        <v>0</v>
      </c>
      <c r="I1162" s="77">
        <f t="shared" si="56"/>
        <v>12528.7</v>
      </c>
    </row>
    <row r="1163" spans="1:9">
      <c r="A1163" s="69" t="s">
        <v>2321</v>
      </c>
      <c r="B1163" s="69" t="s">
        <v>29</v>
      </c>
      <c r="C1163" s="69" t="s">
        <v>2334</v>
      </c>
      <c r="D1163" s="70" t="s">
        <v>2335</v>
      </c>
      <c r="E1163" s="71">
        <f>Розрахунки!BY1122</f>
        <v>24568.5</v>
      </c>
      <c r="F1163" s="71">
        <f>Розрахунки!BZ1122</f>
        <v>0</v>
      </c>
      <c r="G1163" s="71">
        <f>Розрахунки!CA1122</f>
        <v>0</v>
      </c>
      <c r="H1163" s="71">
        <f>Розрахунки!CB1122</f>
        <v>0</v>
      </c>
      <c r="I1163" s="77">
        <f t="shared" si="56"/>
        <v>24568.5</v>
      </c>
    </row>
    <row r="1164" spans="1:9">
      <c r="A1164" s="69" t="s">
        <v>2321</v>
      </c>
      <c r="B1164" s="69" t="s">
        <v>29</v>
      </c>
      <c r="C1164" s="69" t="s">
        <v>2336</v>
      </c>
      <c r="D1164" s="70" t="s">
        <v>2337</v>
      </c>
      <c r="E1164" s="71">
        <f>Розрахунки!BY1123</f>
        <v>56863.7</v>
      </c>
      <c r="F1164" s="71">
        <f>Розрахунки!BZ1123</f>
        <v>0</v>
      </c>
      <c r="G1164" s="71">
        <f>Розрахунки!CA1123</f>
        <v>0</v>
      </c>
      <c r="H1164" s="71">
        <f>Розрахунки!CB1123</f>
        <v>0</v>
      </c>
      <c r="I1164" s="77">
        <f t="shared" si="56"/>
        <v>56863.7</v>
      </c>
    </row>
    <row r="1165" spans="1:9">
      <c r="A1165" s="69" t="s">
        <v>2321</v>
      </c>
      <c r="B1165" s="69" t="s">
        <v>29</v>
      </c>
      <c r="C1165" s="69" t="s">
        <v>2338</v>
      </c>
      <c r="D1165" s="70" t="s">
        <v>2339</v>
      </c>
      <c r="E1165" s="71">
        <f>Розрахунки!BY1124</f>
        <v>14777.4</v>
      </c>
      <c r="F1165" s="71">
        <f>Розрахунки!BZ1124</f>
        <v>0</v>
      </c>
      <c r="G1165" s="71">
        <f>Розрахунки!CA1124</f>
        <v>0</v>
      </c>
      <c r="H1165" s="71">
        <f>Розрахунки!CB1124</f>
        <v>0</v>
      </c>
      <c r="I1165" s="77">
        <f t="shared" si="56"/>
        <v>14777.4</v>
      </c>
    </row>
    <row r="1166" spans="1:9">
      <c r="A1166" s="69" t="s">
        <v>2321</v>
      </c>
      <c r="B1166" s="69" t="s">
        <v>29</v>
      </c>
      <c r="C1166" s="69" t="s">
        <v>2340</v>
      </c>
      <c r="D1166" s="70" t="s">
        <v>2341</v>
      </c>
      <c r="E1166" s="71">
        <f>Розрахунки!BY1125</f>
        <v>41465</v>
      </c>
      <c r="F1166" s="71">
        <f>Розрахунки!BZ1125</f>
        <v>0</v>
      </c>
      <c r="G1166" s="71">
        <f>Розрахунки!CA1125</f>
        <v>0</v>
      </c>
      <c r="H1166" s="71">
        <f>Розрахунки!CB1125</f>
        <v>0</v>
      </c>
      <c r="I1166" s="77">
        <f t="shared" si="56"/>
        <v>41465</v>
      </c>
    </row>
    <row r="1167" spans="1:9">
      <c r="A1167" s="69" t="s">
        <v>2321</v>
      </c>
      <c r="B1167" s="69" t="s">
        <v>29</v>
      </c>
      <c r="C1167" s="69" t="s">
        <v>2342</v>
      </c>
      <c r="D1167" s="70" t="s">
        <v>2343</v>
      </c>
      <c r="E1167" s="71">
        <f>Розрахунки!BY1126</f>
        <v>58709.2</v>
      </c>
      <c r="F1167" s="71">
        <f>Розрахунки!BZ1126</f>
        <v>0</v>
      </c>
      <c r="G1167" s="71">
        <f>Розрахунки!CA1126</f>
        <v>0</v>
      </c>
      <c r="H1167" s="71">
        <f>Розрахунки!CB1126</f>
        <v>0</v>
      </c>
      <c r="I1167" s="77">
        <f t="shared" si="56"/>
        <v>58709.2</v>
      </c>
    </row>
    <row r="1168" spans="1:9">
      <c r="A1168" s="69" t="s">
        <v>2321</v>
      </c>
      <c r="B1168" s="69" t="s">
        <v>24</v>
      </c>
      <c r="C1168" s="69" t="s">
        <v>2344</v>
      </c>
      <c r="D1168" s="70" t="s">
        <v>2345</v>
      </c>
      <c r="E1168" s="71">
        <f>Розрахунки!BY1127</f>
        <v>19283.599999999999</v>
      </c>
      <c r="F1168" s="71">
        <f>Розрахунки!BZ1127</f>
        <v>0</v>
      </c>
      <c r="G1168" s="71">
        <f>Розрахунки!CA1127</f>
        <v>0</v>
      </c>
      <c r="H1168" s="71">
        <f>Розрахунки!CB1127</f>
        <v>0</v>
      </c>
      <c r="I1168" s="77">
        <f t="shared" si="56"/>
        <v>19283.599999999999</v>
      </c>
    </row>
    <row r="1169" spans="1:9">
      <c r="A1169" s="69" t="s">
        <v>2321</v>
      </c>
      <c r="B1169" s="69" t="s">
        <v>29</v>
      </c>
      <c r="C1169" s="69" t="s">
        <v>2346</v>
      </c>
      <c r="D1169" s="70" t="s">
        <v>2347</v>
      </c>
      <c r="E1169" s="71">
        <f>Розрахунки!BY1128</f>
        <v>18154.400000000001</v>
      </c>
      <c r="F1169" s="71">
        <f>Розрахунки!BZ1128</f>
        <v>0</v>
      </c>
      <c r="G1169" s="71">
        <f>Розрахунки!CA1128</f>
        <v>0</v>
      </c>
      <c r="H1169" s="71">
        <f>Розрахунки!CB1128</f>
        <v>0</v>
      </c>
      <c r="I1169" s="77">
        <f t="shared" si="56"/>
        <v>18154.400000000001</v>
      </c>
    </row>
    <row r="1170" spans="1:9">
      <c r="A1170" s="69" t="s">
        <v>2321</v>
      </c>
      <c r="B1170" s="69" t="s">
        <v>24</v>
      </c>
      <c r="C1170" s="69" t="s">
        <v>2348</v>
      </c>
      <c r="D1170" s="70" t="s">
        <v>2349</v>
      </c>
      <c r="E1170" s="71">
        <f>Розрахунки!BY1129</f>
        <v>31298.400000000001</v>
      </c>
      <c r="F1170" s="71">
        <f>Розрахунки!BZ1129</f>
        <v>0</v>
      </c>
      <c r="G1170" s="71">
        <f>Розрахунки!CA1129</f>
        <v>0</v>
      </c>
      <c r="H1170" s="71">
        <f>Розрахунки!CB1129</f>
        <v>0</v>
      </c>
      <c r="I1170" s="77">
        <f t="shared" si="56"/>
        <v>31298.400000000001</v>
      </c>
    </row>
    <row r="1171" spans="1:9">
      <c r="A1171" s="69" t="s">
        <v>2321</v>
      </c>
      <c r="B1171" s="69" t="s">
        <v>29</v>
      </c>
      <c r="C1171" s="69" t="s">
        <v>2350</v>
      </c>
      <c r="D1171" s="70" t="s">
        <v>2351</v>
      </c>
      <c r="E1171" s="71">
        <f>Розрахунки!BY1130</f>
        <v>17130.099999999999</v>
      </c>
      <c r="F1171" s="71">
        <f>Розрахунки!BZ1130</f>
        <v>0</v>
      </c>
      <c r="G1171" s="71">
        <f>Розрахунки!CA1130</f>
        <v>0</v>
      </c>
      <c r="H1171" s="71">
        <f>Розрахунки!CB1130</f>
        <v>0</v>
      </c>
      <c r="I1171" s="77">
        <f t="shared" si="56"/>
        <v>17130.099999999999</v>
      </c>
    </row>
    <row r="1172" spans="1:9">
      <c r="A1172" s="69" t="s">
        <v>2321</v>
      </c>
      <c r="B1172" s="69" t="s">
        <v>29</v>
      </c>
      <c r="C1172" s="69" t="s">
        <v>2352</v>
      </c>
      <c r="D1172" s="70" t="s">
        <v>2353</v>
      </c>
      <c r="E1172" s="71">
        <f>Розрахунки!BY1131</f>
        <v>0</v>
      </c>
      <c r="F1172" s="71">
        <f>Розрахунки!BZ1131</f>
        <v>0</v>
      </c>
      <c r="G1172" s="71">
        <f>Розрахунки!CA1131</f>
        <v>0</v>
      </c>
      <c r="H1172" s="71">
        <f>Розрахунки!CB1131</f>
        <v>0</v>
      </c>
      <c r="I1172" s="77">
        <f t="shared" si="56"/>
        <v>0</v>
      </c>
    </row>
    <row r="1173" spans="1:9">
      <c r="A1173" s="69" t="s">
        <v>2321</v>
      </c>
      <c r="B1173" s="69" t="s">
        <v>29</v>
      </c>
      <c r="C1173" s="69" t="s">
        <v>2354</v>
      </c>
      <c r="D1173" s="70" t="s">
        <v>2355</v>
      </c>
      <c r="E1173" s="71">
        <f>Розрахунки!BY1132</f>
        <v>55704.1</v>
      </c>
      <c r="F1173" s="71">
        <f>Розрахунки!BZ1132</f>
        <v>0</v>
      </c>
      <c r="G1173" s="71">
        <f>Розрахунки!CA1132</f>
        <v>0</v>
      </c>
      <c r="H1173" s="71">
        <f>Розрахунки!CB1132</f>
        <v>0</v>
      </c>
      <c r="I1173" s="77">
        <f t="shared" si="56"/>
        <v>55704.1</v>
      </c>
    </row>
    <row r="1174" spans="1:9">
      <c r="A1174" s="69" t="s">
        <v>2321</v>
      </c>
      <c r="B1174" s="69" t="s">
        <v>24</v>
      </c>
      <c r="C1174" s="69" t="s">
        <v>2356</v>
      </c>
      <c r="D1174" s="70" t="s">
        <v>2357</v>
      </c>
      <c r="E1174" s="71">
        <f>Розрахунки!BY1133</f>
        <v>26041.1</v>
      </c>
      <c r="F1174" s="71">
        <f>Розрахунки!BZ1133</f>
        <v>0</v>
      </c>
      <c r="G1174" s="71">
        <f>Розрахунки!CA1133</f>
        <v>0</v>
      </c>
      <c r="H1174" s="71">
        <f>Розрахунки!CB1133</f>
        <v>0</v>
      </c>
      <c r="I1174" s="77">
        <f t="shared" si="56"/>
        <v>26041.1</v>
      </c>
    </row>
    <row r="1175" spans="1:9">
      <c r="A1175" s="69" t="s">
        <v>2321</v>
      </c>
      <c r="B1175" s="69" t="s">
        <v>24</v>
      </c>
      <c r="C1175" s="69" t="s">
        <v>2358</v>
      </c>
      <c r="D1175" s="70" t="s">
        <v>2359</v>
      </c>
      <c r="E1175" s="71">
        <f>Розрахунки!BY1134</f>
        <v>12999.5</v>
      </c>
      <c r="F1175" s="71">
        <f>Розрахунки!BZ1134</f>
        <v>0</v>
      </c>
      <c r="G1175" s="71">
        <f>Розрахунки!CA1134</f>
        <v>0</v>
      </c>
      <c r="H1175" s="71">
        <f>Розрахунки!CB1134</f>
        <v>0</v>
      </c>
      <c r="I1175" s="77">
        <f t="shared" si="56"/>
        <v>12999.5</v>
      </c>
    </row>
    <row r="1176" spans="1:9">
      <c r="A1176" s="69" t="s">
        <v>2321</v>
      </c>
      <c r="B1176" s="69" t="s">
        <v>78</v>
      </c>
      <c r="C1176" s="69" t="s">
        <v>2360</v>
      </c>
      <c r="D1176" s="70" t="s">
        <v>2361</v>
      </c>
      <c r="E1176" s="71">
        <f>Розрахунки!BY1135</f>
        <v>165463.29999999999</v>
      </c>
      <c r="F1176" s="71">
        <f>Розрахунки!BZ1135</f>
        <v>0</v>
      </c>
      <c r="G1176" s="71">
        <f>Розрахунки!CA1135</f>
        <v>0</v>
      </c>
      <c r="H1176" s="71">
        <f>Розрахунки!CB1135</f>
        <v>0</v>
      </c>
      <c r="I1176" s="77">
        <f t="shared" si="56"/>
        <v>165463.29999999999</v>
      </c>
    </row>
    <row r="1177" spans="1:9">
      <c r="A1177" s="69" t="s">
        <v>2321</v>
      </c>
      <c r="B1177" s="69" t="s">
        <v>78</v>
      </c>
      <c r="C1177" s="69" t="s">
        <v>2362</v>
      </c>
      <c r="D1177" s="70" t="s">
        <v>2363</v>
      </c>
      <c r="E1177" s="71">
        <f>Розрахунки!BY1136</f>
        <v>59792</v>
      </c>
      <c r="F1177" s="71">
        <f>Розрахунки!BZ1136</f>
        <v>0</v>
      </c>
      <c r="G1177" s="71">
        <f>Розрахунки!CA1136</f>
        <v>0</v>
      </c>
      <c r="H1177" s="71">
        <f>Розрахунки!CB1136</f>
        <v>0</v>
      </c>
      <c r="I1177" s="77">
        <f t="shared" si="56"/>
        <v>59792</v>
      </c>
    </row>
    <row r="1178" spans="1:9">
      <c r="A1178" s="69" t="s">
        <v>2321</v>
      </c>
      <c r="B1178" s="69" t="s">
        <v>24</v>
      </c>
      <c r="C1178" s="69" t="s">
        <v>2364</v>
      </c>
      <c r="D1178" s="70" t="s">
        <v>2365</v>
      </c>
      <c r="E1178" s="71">
        <f>Розрахунки!BY1137</f>
        <v>17912.5</v>
      </c>
      <c r="F1178" s="71">
        <f>Розрахунки!BZ1137</f>
        <v>0</v>
      </c>
      <c r="G1178" s="71">
        <f>Розрахунки!CA1137</f>
        <v>0</v>
      </c>
      <c r="H1178" s="71">
        <f>Розрахунки!CB1137</f>
        <v>0</v>
      </c>
      <c r="I1178" s="77">
        <f t="shared" si="56"/>
        <v>17912.5</v>
      </c>
    </row>
    <row r="1179" spans="1:9">
      <c r="A1179" s="69" t="s">
        <v>2321</v>
      </c>
      <c r="B1179" s="69" t="s">
        <v>29</v>
      </c>
      <c r="C1179" s="69" t="s">
        <v>2366</v>
      </c>
      <c r="D1179" s="70" t="s">
        <v>2367</v>
      </c>
      <c r="E1179" s="71">
        <f>Розрахунки!BY1138</f>
        <v>39208.800000000003</v>
      </c>
      <c r="F1179" s="71">
        <f>Розрахунки!BZ1138</f>
        <v>0</v>
      </c>
      <c r="G1179" s="71">
        <f>Розрахунки!CA1138</f>
        <v>0</v>
      </c>
      <c r="H1179" s="71">
        <f>Розрахунки!CB1138</f>
        <v>0</v>
      </c>
      <c r="I1179" s="77">
        <f t="shared" si="56"/>
        <v>39208.800000000003</v>
      </c>
    </row>
    <row r="1180" spans="1:9">
      <c r="A1180" s="69" t="s">
        <v>2321</v>
      </c>
      <c r="B1180" s="69" t="s">
        <v>24</v>
      </c>
      <c r="C1180" s="69" t="s">
        <v>2368</v>
      </c>
      <c r="D1180" s="70" t="s">
        <v>2369</v>
      </c>
      <c r="E1180" s="71">
        <f>Розрахунки!BY1139</f>
        <v>0</v>
      </c>
      <c r="F1180" s="71">
        <f>Розрахунки!BZ1139</f>
        <v>0</v>
      </c>
      <c r="G1180" s="71">
        <f>Розрахунки!CA1139</f>
        <v>0</v>
      </c>
      <c r="H1180" s="71">
        <f>Розрахунки!CB1139</f>
        <v>0</v>
      </c>
      <c r="I1180" s="77">
        <f t="shared" si="56"/>
        <v>0</v>
      </c>
    </row>
    <row r="1181" spans="1:9">
      <c r="A1181" s="69" t="s">
        <v>2321</v>
      </c>
      <c r="B1181" s="69" t="s">
        <v>24</v>
      </c>
      <c r="C1181" s="69" t="s">
        <v>2370</v>
      </c>
      <c r="D1181" s="70" t="s">
        <v>2371</v>
      </c>
      <c r="E1181" s="71">
        <f>Розрахунки!BY1140</f>
        <v>0</v>
      </c>
      <c r="F1181" s="71">
        <f>Розрахунки!BZ1140</f>
        <v>0</v>
      </c>
      <c r="G1181" s="71">
        <f>Розрахунки!CA1140</f>
        <v>0</v>
      </c>
      <c r="H1181" s="71">
        <f>Розрахунки!CB1140</f>
        <v>0</v>
      </c>
      <c r="I1181" s="77">
        <f t="shared" si="56"/>
        <v>0</v>
      </c>
    </row>
    <row r="1182" spans="1:9">
      <c r="A1182" s="69" t="s">
        <v>2321</v>
      </c>
      <c r="B1182" s="69" t="s">
        <v>24</v>
      </c>
      <c r="C1182" s="69" t="s">
        <v>2372</v>
      </c>
      <c r="D1182" s="70" t="s">
        <v>2373</v>
      </c>
      <c r="E1182" s="71">
        <f>Розрахунки!BY1141</f>
        <v>0</v>
      </c>
      <c r="F1182" s="71">
        <f>Розрахунки!BZ1141</f>
        <v>0</v>
      </c>
      <c r="G1182" s="71">
        <f>Розрахунки!CA1141</f>
        <v>0</v>
      </c>
      <c r="H1182" s="71">
        <f>Розрахунки!CB1141</f>
        <v>0</v>
      </c>
      <c r="I1182" s="77">
        <f t="shared" si="56"/>
        <v>0</v>
      </c>
    </row>
    <row r="1183" spans="1:9">
      <c r="A1183" s="69" t="s">
        <v>2321</v>
      </c>
      <c r="B1183" s="69" t="s">
        <v>21</v>
      </c>
      <c r="C1183" s="69" t="s">
        <v>2374</v>
      </c>
      <c r="D1183" s="70" t="s">
        <v>2375</v>
      </c>
      <c r="E1183" s="71">
        <f>Розрахунки!BY1142</f>
        <v>72016.899999999994</v>
      </c>
      <c r="F1183" s="71">
        <f>Розрахунки!BZ1142</f>
        <v>0</v>
      </c>
      <c r="G1183" s="71">
        <f>Розрахунки!CA1142</f>
        <v>0</v>
      </c>
      <c r="H1183" s="71">
        <f>Розрахунки!CB1142</f>
        <v>0</v>
      </c>
      <c r="I1183" s="77">
        <f t="shared" si="56"/>
        <v>72016.899999999994</v>
      </c>
    </row>
    <row r="1184" spans="1:9">
      <c r="A1184" s="69" t="s">
        <v>2321</v>
      </c>
      <c r="B1184" s="69" t="s">
        <v>21</v>
      </c>
      <c r="C1184" s="69" t="s">
        <v>2376</v>
      </c>
      <c r="D1184" s="70" t="s">
        <v>2377</v>
      </c>
      <c r="E1184" s="71">
        <f>Розрахунки!BY1143</f>
        <v>55769.4</v>
      </c>
      <c r="F1184" s="71">
        <f>Розрахунки!BZ1143</f>
        <v>0</v>
      </c>
      <c r="G1184" s="71">
        <f>Розрахунки!CA1143</f>
        <v>0</v>
      </c>
      <c r="H1184" s="71">
        <f>Розрахунки!CB1143</f>
        <v>0</v>
      </c>
      <c r="I1184" s="77">
        <f t="shared" si="56"/>
        <v>55769.4</v>
      </c>
    </row>
    <row r="1185" spans="1:9">
      <c r="A1185" s="69" t="s">
        <v>2321</v>
      </c>
      <c r="B1185" s="69" t="s">
        <v>29</v>
      </c>
      <c r="C1185" s="69" t="s">
        <v>2378</v>
      </c>
      <c r="D1185" s="70" t="s">
        <v>2379</v>
      </c>
      <c r="E1185" s="71">
        <f>Розрахунки!BY1144</f>
        <v>36415.5</v>
      </c>
      <c r="F1185" s="71">
        <f>Розрахунки!BZ1144</f>
        <v>0</v>
      </c>
      <c r="G1185" s="71">
        <f>Розрахунки!CA1144</f>
        <v>0</v>
      </c>
      <c r="H1185" s="71">
        <f>Розрахунки!CB1144</f>
        <v>0</v>
      </c>
      <c r="I1185" s="77">
        <f t="shared" si="56"/>
        <v>36415.5</v>
      </c>
    </row>
    <row r="1186" spans="1:9">
      <c r="A1186" s="69" t="s">
        <v>2321</v>
      </c>
      <c r="B1186" s="69" t="s">
        <v>24</v>
      </c>
      <c r="C1186" s="69" t="s">
        <v>2380</v>
      </c>
      <c r="D1186" s="70" t="s">
        <v>2381</v>
      </c>
      <c r="E1186" s="71">
        <f>Розрахунки!BY1145</f>
        <v>16134.2</v>
      </c>
      <c r="F1186" s="71">
        <f>Розрахунки!BZ1145</f>
        <v>0</v>
      </c>
      <c r="G1186" s="71">
        <f>Розрахунки!CA1145</f>
        <v>0</v>
      </c>
      <c r="H1186" s="71">
        <f>Розрахунки!CB1145</f>
        <v>0</v>
      </c>
      <c r="I1186" s="77">
        <f t="shared" si="56"/>
        <v>16134.2</v>
      </c>
    </row>
    <row r="1187" spans="1:9">
      <c r="A1187" s="69" t="s">
        <v>2321</v>
      </c>
      <c r="B1187" s="69" t="s">
        <v>29</v>
      </c>
      <c r="C1187" s="69" t="s">
        <v>2382</v>
      </c>
      <c r="D1187" s="70" t="s">
        <v>2383</v>
      </c>
      <c r="E1187" s="71">
        <f>Розрахунки!BY1146</f>
        <v>57813.2</v>
      </c>
      <c r="F1187" s="71">
        <f>Розрахунки!BZ1146</f>
        <v>0</v>
      </c>
      <c r="G1187" s="71">
        <f>Розрахунки!CA1146</f>
        <v>0</v>
      </c>
      <c r="H1187" s="71">
        <f>Розрахунки!CB1146</f>
        <v>0</v>
      </c>
      <c r="I1187" s="77">
        <f t="shared" si="56"/>
        <v>57813.2</v>
      </c>
    </row>
    <row r="1188" spans="1:9">
      <c r="A1188" s="69" t="s">
        <v>2321</v>
      </c>
      <c r="B1188" s="69" t="s">
        <v>21</v>
      </c>
      <c r="C1188" s="69" t="s">
        <v>2384</v>
      </c>
      <c r="D1188" s="70" t="s">
        <v>2385</v>
      </c>
      <c r="E1188" s="71">
        <f>Розрахунки!BY1147</f>
        <v>86193.600000000006</v>
      </c>
      <c r="F1188" s="71">
        <f>Розрахунки!BZ1147</f>
        <v>0</v>
      </c>
      <c r="G1188" s="71">
        <f>Розрахунки!CA1147</f>
        <v>0</v>
      </c>
      <c r="H1188" s="71">
        <f>Розрахунки!CB1147</f>
        <v>0</v>
      </c>
      <c r="I1188" s="77">
        <f t="shared" si="56"/>
        <v>86193.600000000006</v>
      </c>
    </row>
    <row r="1189" spans="1:9">
      <c r="A1189" s="69" t="s">
        <v>2321</v>
      </c>
      <c r="B1189" s="69" t="s">
        <v>29</v>
      </c>
      <c r="C1189" s="69" t="s">
        <v>2386</v>
      </c>
      <c r="D1189" s="70" t="s">
        <v>2387</v>
      </c>
      <c r="E1189" s="71">
        <f>Розрахунки!BY1148</f>
        <v>32610.3</v>
      </c>
      <c r="F1189" s="71">
        <f>Розрахунки!BZ1148</f>
        <v>0</v>
      </c>
      <c r="G1189" s="71">
        <f>Розрахунки!CA1148</f>
        <v>0</v>
      </c>
      <c r="H1189" s="71">
        <f>Розрахунки!CB1148</f>
        <v>0</v>
      </c>
      <c r="I1189" s="77">
        <f t="shared" si="56"/>
        <v>32610.3</v>
      </c>
    </row>
    <row r="1190" spans="1:9">
      <c r="A1190" s="69" t="s">
        <v>2321</v>
      </c>
      <c r="B1190" s="69" t="s">
        <v>21</v>
      </c>
      <c r="C1190" s="69" t="s">
        <v>2388</v>
      </c>
      <c r="D1190" s="70" t="s">
        <v>2389</v>
      </c>
      <c r="E1190" s="71">
        <f>Розрахунки!BY1149</f>
        <v>75487</v>
      </c>
      <c r="F1190" s="71">
        <f>Розрахунки!BZ1149</f>
        <v>0</v>
      </c>
      <c r="G1190" s="71">
        <f>Розрахунки!CA1149</f>
        <v>0</v>
      </c>
      <c r="H1190" s="71">
        <f>Розрахунки!CB1149</f>
        <v>0</v>
      </c>
      <c r="I1190" s="77">
        <f t="shared" si="56"/>
        <v>75487</v>
      </c>
    </row>
    <row r="1191" spans="1:9">
      <c r="A1191" s="69" t="s">
        <v>2321</v>
      </c>
      <c r="B1191" s="69" t="s">
        <v>29</v>
      </c>
      <c r="C1191" s="69" t="s">
        <v>2390</v>
      </c>
      <c r="D1191" s="70" t="s">
        <v>2391</v>
      </c>
      <c r="E1191" s="71">
        <f>Розрахунки!BY1150</f>
        <v>41327.5</v>
      </c>
      <c r="F1191" s="71">
        <f>Розрахунки!BZ1150</f>
        <v>0</v>
      </c>
      <c r="G1191" s="71">
        <f>Розрахунки!CA1150</f>
        <v>0</v>
      </c>
      <c r="H1191" s="71">
        <f>Розрахунки!CB1150</f>
        <v>0</v>
      </c>
      <c r="I1191" s="77">
        <f t="shared" si="56"/>
        <v>41327.5</v>
      </c>
    </row>
    <row r="1192" spans="1:9">
      <c r="A1192" s="69" t="s">
        <v>2321</v>
      </c>
      <c r="B1192" s="69" t="s">
        <v>24</v>
      </c>
      <c r="C1192" s="69" t="s">
        <v>2392</v>
      </c>
      <c r="D1192" s="70" t="s">
        <v>2393</v>
      </c>
      <c r="E1192" s="71">
        <f>Розрахунки!BY1151</f>
        <v>18022.900000000001</v>
      </c>
      <c r="F1192" s="71">
        <f>Розрахунки!BZ1151</f>
        <v>0</v>
      </c>
      <c r="G1192" s="71">
        <f>Розрахунки!CA1151</f>
        <v>0</v>
      </c>
      <c r="H1192" s="71">
        <f>Розрахунки!CB1151</f>
        <v>0</v>
      </c>
      <c r="I1192" s="77">
        <f t="shared" si="56"/>
        <v>18022.900000000001</v>
      </c>
    </row>
    <row r="1193" spans="1:9">
      <c r="A1193" s="69" t="s">
        <v>2321</v>
      </c>
      <c r="B1193" s="69" t="s">
        <v>24</v>
      </c>
      <c r="C1193" s="69" t="s">
        <v>2394</v>
      </c>
      <c r="D1193" s="70" t="s">
        <v>2395</v>
      </c>
      <c r="E1193" s="71">
        <f>Розрахунки!BY1152</f>
        <v>2800.5</v>
      </c>
      <c r="F1193" s="71">
        <f>Розрахунки!BZ1152</f>
        <v>0</v>
      </c>
      <c r="G1193" s="71">
        <f>Розрахунки!CA1152</f>
        <v>0</v>
      </c>
      <c r="H1193" s="71">
        <f>Розрахунки!CB1152</f>
        <v>0</v>
      </c>
      <c r="I1193" s="77">
        <f t="shared" si="56"/>
        <v>2800.5</v>
      </c>
    </row>
    <row r="1194" spans="1:9">
      <c r="A1194" s="69" t="s">
        <v>2321</v>
      </c>
      <c r="B1194" s="69" t="s">
        <v>21</v>
      </c>
      <c r="C1194" s="69" t="s">
        <v>2396</v>
      </c>
      <c r="D1194" s="70" t="s">
        <v>2397</v>
      </c>
      <c r="E1194" s="71">
        <f>Розрахунки!BY1153</f>
        <v>0</v>
      </c>
      <c r="F1194" s="71">
        <f>Розрахунки!BZ1153</f>
        <v>0</v>
      </c>
      <c r="G1194" s="71">
        <f>Розрахунки!CA1153</f>
        <v>0</v>
      </c>
      <c r="H1194" s="71">
        <f>Розрахунки!CB1153</f>
        <v>0</v>
      </c>
      <c r="I1194" s="77">
        <f t="shared" si="56"/>
        <v>0</v>
      </c>
    </row>
    <row r="1195" spans="1:9">
      <c r="A1195" s="69" t="s">
        <v>2321</v>
      </c>
      <c r="B1195" s="69" t="s">
        <v>29</v>
      </c>
      <c r="C1195" s="69" t="s">
        <v>2398</v>
      </c>
      <c r="D1195" s="70" t="s">
        <v>2399</v>
      </c>
      <c r="E1195" s="71">
        <f>Розрахунки!BY1154</f>
        <v>0</v>
      </c>
      <c r="F1195" s="71">
        <f>Розрахунки!BZ1154</f>
        <v>0</v>
      </c>
      <c r="G1195" s="71">
        <f>Розрахунки!CA1154</f>
        <v>0</v>
      </c>
      <c r="H1195" s="71">
        <f>Розрахунки!CB1154</f>
        <v>0</v>
      </c>
      <c r="I1195" s="77">
        <f t="shared" si="56"/>
        <v>0</v>
      </c>
    </row>
    <row r="1196" spans="1:9">
      <c r="A1196" s="69" t="s">
        <v>2321</v>
      </c>
      <c r="B1196" s="69" t="s">
        <v>21</v>
      </c>
      <c r="C1196" s="69" t="s">
        <v>2400</v>
      </c>
      <c r="D1196" s="70" t="s">
        <v>2401</v>
      </c>
      <c r="E1196" s="71">
        <f>Розрахунки!BY1155</f>
        <v>91539</v>
      </c>
      <c r="F1196" s="71">
        <f>Розрахунки!BZ1155</f>
        <v>0</v>
      </c>
      <c r="G1196" s="71">
        <f>Розрахунки!CA1155</f>
        <v>0</v>
      </c>
      <c r="H1196" s="71">
        <f>Розрахунки!CB1155</f>
        <v>0</v>
      </c>
      <c r="I1196" s="77">
        <f t="shared" si="56"/>
        <v>91539</v>
      </c>
    </row>
    <row r="1197" spans="1:9">
      <c r="A1197" s="69" t="s">
        <v>2321</v>
      </c>
      <c r="B1197" s="69" t="s">
        <v>21</v>
      </c>
      <c r="C1197" s="69" t="s">
        <v>2402</v>
      </c>
      <c r="D1197" s="70" t="s">
        <v>2403</v>
      </c>
      <c r="E1197" s="71">
        <f>Розрахунки!BY1156</f>
        <v>89414.3</v>
      </c>
      <c r="F1197" s="71">
        <f>Розрахунки!BZ1156</f>
        <v>0</v>
      </c>
      <c r="G1197" s="71">
        <f>Розрахунки!CA1156</f>
        <v>0</v>
      </c>
      <c r="H1197" s="71">
        <f>Розрахунки!CB1156</f>
        <v>0</v>
      </c>
      <c r="I1197" s="77">
        <f t="shared" si="56"/>
        <v>89414.3</v>
      </c>
    </row>
    <row r="1198" spans="1:9">
      <c r="A1198" s="69" t="s">
        <v>2321</v>
      </c>
      <c r="B1198" s="69" t="s">
        <v>29</v>
      </c>
      <c r="C1198" s="69" t="s">
        <v>2404</v>
      </c>
      <c r="D1198" s="70" t="s">
        <v>2405</v>
      </c>
      <c r="E1198" s="71">
        <f>Розрахунки!BY1157</f>
        <v>52637</v>
      </c>
      <c r="F1198" s="71">
        <f>Розрахунки!BZ1157</f>
        <v>0</v>
      </c>
      <c r="G1198" s="71">
        <f>Розрахунки!CA1157</f>
        <v>0</v>
      </c>
      <c r="H1198" s="71">
        <f>Розрахунки!CB1157</f>
        <v>0</v>
      </c>
      <c r="I1198" s="77">
        <f t="shared" si="56"/>
        <v>52637</v>
      </c>
    </row>
    <row r="1199" spans="1:9">
      <c r="A1199" s="69" t="s">
        <v>2321</v>
      </c>
      <c r="B1199" s="69" t="s">
        <v>21</v>
      </c>
      <c r="C1199" s="69" t="s">
        <v>2406</v>
      </c>
      <c r="D1199" s="70" t="s">
        <v>2407</v>
      </c>
      <c r="E1199" s="71">
        <f>Розрахунки!BY1158</f>
        <v>70075.7</v>
      </c>
      <c r="F1199" s="71">
        <f>Розрахунки!BZ1158</f>
        <v>0</v>
      </c>
      <c r="G1199" s="71">
        <f>Розрахунки!CA1158</f>
        <v>0</v>
      </c>
      <c r="H1199" s="71">
        <f>Розрахунки!CB1158</f>
        <v>0</v>
      </c>
      <c r="I1199" s="77">
        <f t="shared" si="56"/>
        <v>70075.7</v>
      </c>
    </row>
    <row r="1200" spans="1:9">
      <c r="A1200" s="69" t="s">
        <v>2321</v>
      </c>
      <c r="B1200" s="69" t="s">
        <v>29</v>
      </c>
      <c r="C1200" s="69" t="s">
        <v>2408</v>
      </c>
      <c r="D1200" s="70" t="s">
        <v>2409</v>
      </c>
      <c r="E1200" s="71">
        <f>Розрахунки!BY1159</f>
        <v>73161.7</v>
      </c>
      <c r="F1200" s="71">
        <f>Розрахунки!BZ1159</f>
        <v>0</v>
      </c>
      <c r="G1200" s="71">
        <f>Розрахунки!CA1159</f>
        <v>0</v>
      </c>
      <c r="H1200" s="71">
        <f>Розрахунки!CB1159</f>
        <v>0</v>
      </c>
      <c r="I1200" s="77">
        <f t="shared" si="56"/>
        <v>73161.7</v>
      </c>
    </row>
    <row r="1201" spans="1:9">
      <c r="A1201" s="69" t="s">
        <v>2321</v>
      </c>
      <c r="B1201" s="69" t="s">
        <v>24</v>
      </c>
      <c r="C1201" s="69" t="s">
        <v>2410</v>
      </c>
      <c r="D1201" s="70" t="s">
        <v>2411</v>
      </c>
      <c r="E1201" s="71">
        <f>Розрахунки!BY1160</f>
        <v>16862.099999999999</v>
      </c>
      <c r="F1201" s="71">
        <f>Розрахунки!BZ1160</f>
        <v>0</v>
      </c>
      <c r="G1201" s="71">
        <f>Розрахунки!CA1160</f>
        <v>0</v>
      </c>
      <c r="H1201" s="71">
        <f>Розрахунки!CB1160</f>
        <v>0</v>
      </c>
      <c r="I1201" s="77">
        <f t="shared" si="56"/>
        <v>16862.099999999999</v>
      </c>
    </row>
    <row r="1202" spans="1:9">
      <c r="A1202" s="69" t="s">
        <v>2321</v>
      </c>
      <c r="B1202" s="69" t="s">
        <v>78</v>
      </c>
      <c r="C1202" s="69" t="s">
        <v>2412</v>
      </c>
      <c r="D1202" s="70" t="s">
        <v>2413</v>
      </c>
      <c r="E1202" s="71">
        <f>Розрахунки!BY1161</f>
        <v>0</v>
      </c>
      <c r="F1202" s="71">
        <f>Розрахунки!BZ1161</f>
        <v>0</v>
      </c>
      <c r="G1202" s="71">
        <f>Розрахунки!CA1161</f>
        <v>0</v>
      </c>
      <c r="H1202" s="71">
        <f>Розрахунки!CB1161</f>
        <v>0</v>
      </c>
      <c r="I1202" s="77">
        <f t="shared" si="56"/>
        <v>0</v>
      </c>
    </row>
    <row r="1203" spans="1:9">
      <c r="A1203" s="69" t="s">
        <v>2321</v>
      </c>
      <c r="B1203" s="69" t="s">
        <v>24</v>
      </c>
      <c r="C1203" s="69" t="s">
        <v>2414</v>
      </c>
      <c r="D1203" s="70" t="s">
        <v>2415</v>
      </c>
      <c r="E1203" s="71">
        <f>Розрахунки!BY1162</f>
        <v>17924.3</v>
      </c>
      <c r="F1203" s="71">
        <f>Розрахунки!BZ1162</f>
        <v>0</v>
      </c>
      <c r="G1203" s="71">
        <f>Розрахунки!CA1162</f>
        <v>0</v>
      </c>
      <c r="H1203" s="71">
        <f>Розрахунки!CB1162</f>
        <v>0</v>
      </c>
      <c r="I1203" s="77">
        <f t="shared" si="56"/>
        <v>17924.3</v>
      </c>
    </row>
    <row r="1204" spans="1:9">
      <c r="A1204" s="69" t="s">
        <v>2321</v>
      </c>
      <c r="B1204" s="69" t="s">
        <v>78</v>
      </c>
      <c r="C1204" s="69" t="s">
        <v>2416</v>
      </c>
      <c r="D1204" s="70" t="s">
        <v>2417</v>
      </c>
      <c r="E1204" s="71">
        <f>Розрахунки!BY1163</f>
        <v>50801.9</v>
      </c>
      <c r="F1204" s="71">
        <f>Розрахунки!BZ1163</f>
        <v>0</v>
      </c>
      <c r="G1204" s="71">
        <f>Розрахунки!CA1163</f>
        <v>0</v>
      </c>
      <c r="H1204" s="71">
        <f>Розрахунки!CB1163</f>
        <v>0</v>
      </c>
      <c r="I1204" s="77">
        <f t="shared" si="56"/>
        <v>50801.9</v>
      </c>
    </row>
    <row r="1205" spans="1:9">
      <c r="A1205" s="69" t="s">
        <v>2321</v>
      </c>
      <c r="B1205" s="69" t="s">
        <v>29</v>
      </c>
      <c r="C1205" s="69" t="s">
        <v>2418</v>
      </c>
      <c r="D1205" s="70" t="s">
        <v>2419</v>
      </c>
      <c r="E1205" s="71">
        <f>Розрахунки!BY1164</f>
        <v>33620.1</v>
      </c>
      <c r="F1205" s="71">
        <f>Розрахунки!BZ1164</f>
        <v>0</v>
      </c>
      <c r="G1205" s="71">
        <f>Розрахунки!CA1164</f>
        <v>0</v>
      </c>
      <c r="H1205" s="71">
        <f>Розрахунки!CB1164</f>
        <v>0</v>
      </c>
      <c r="I1205" s="77">
        <f t="shared" si="56"/>
        <v>33620.1</v>
      </c>
    </row>
    <row r="1206" spans="1:9">
      <c r="A1206" s="69" t="s">
        <v>2321</v>
      </c>
      <c r="B1206" s="69" t="s">
        <v>78</v>
      </c>
      <c r="C1206" s="69" t="s">
        <v>2420</v>
      </c>
      <c r="D1206" s="70" t="s">
        <v>1642</v>
      </c>
      <c r="E1206" s="71">
        <f>Розрахунки!BY1165</f>
        <v>53528.4</v>
      </c>
      <c r="F1206" s="71">
        <f>Розрахунки!BZ1165</f>
        <v>0</v>
      </c>
      <c r="G1206" s="71">
        <f>Розрахунки!CA1165</f>
        <v>0</v>
      </c>
      <c r="H1206" s="71">
        <f>Розрахунки!CB1165</f>
        <v>0</v>
      </c>
      <c r="I1206" s="77">
        <f t="shared" si="56"/>
        <v>53528.4</v>
      </c>
    </row>
    <row r="1207" spans="1:9">
      <c r="A1207" s="69" t="s">
        <v>2321</v>
      </c>
      <c r="B1207" s="69" t="s">
        <v>29</v>
      </c>
      <c r="C1207" s="69" t="s">
        <v>2421</v>
      </c>
      <c r="D1207" s="70" t="s">
        <v>2422</v>
      </c>
      <c r="E1207" s="71">
        <f>Розрахунки!BY1166</f>
        <v>17014.7</v>
      </c>
      <c r="F1207" s="71">
        <f>Розрахунки!BZ1166</f>
        <v>0</v>
      </c>
      <c r="G1207" s="71">
        <f>Розрахунки!CA1166</f>
        <v>0</v>
      </c>
      <c r="H1207" s="71">
        <f>Розрахунки!CB1166</f>
        <v>0</v>
      </c>
      <c r="I1207" s="77">
        <f t="shared" si="56"/>
        <v>17014.7</v>
      </c>
    </row>
    <row r="1208" spans="1:9">
      <c r="A1208" s="69" t="s">
        <v>2321</v>
      </c>
      <c r="B1208" s="69" t="s">
        <v>21</v>
      </c>
      <c r="C1208" s="69" t="s">
        <v>2423</v>
      </c>
      <c r="D1208" s="70" t="s">
        <v>2424</v>
      </c>
      <c r="E1208" s="71">
        <f>Розрахунки!BY1167</f>
        <v>26415.9</v>
      </c>
      <c r="F1208" s="71">
        <f>Розрахунки!BZ1167</f>
        <v>0</v>
      </c>
      <c r="G1208" s="71">
        <f>Розрахунки!CA1167</f>
        <v>0</v>
      </c>
      <c r="H1208" s="71">
        <f>Розрахунки!CB1167</f>
        <v>0</v>
      </c>
      <c r="I1208" s="77">
        <f t="shared" si="56"/>
        <v>26415.9</v>
      </c>
    </row>
    <row r="1209" spans="1:9">
      <c r="A1209" s="69" t="s">
        <v>2321</v>
      </c>
      <c r="B1209" s="69" t="s">
        <v>29</v>
      </c>
      <c r="C1209" s="69" t="s">
        <v>2425</v>
      </c>
      <c r="D1209" s="70" t="s">
        <v>2426</v>
      </c>
      <c r="E1209" s="71">
        <f>Розрахунки!BY1168</f>
        <v>16979.5</v>
      </c>
      <c r="F1209" s="71">
        <f>Розрахунки!BZ1168</f>
        <v>0</v>
      </c>
      <c r="G1209" s="71">
        <f>Розрахунки!CA1168</f>
        <v>0</v>
      </c>
      <c r="H1209" s="71">
        <f>Розрахунки!CB1168</f>
        <v>0</v>
      </c>
      <c r="I1209" s="77">
        <f t="shared" si="56"/>
        <v>16979.5</v>
      </c>
    </row>
    <row r="1210" spans="1:9">
      <c r="A1210" s="69" t="s">
        <v>2321</v>
      </c>
      <c r="B1210" s="69" t="s">
        <v>29</v>
      </c>
      <c r="C1210" s="69" t="s">
        <v>2427</v>
      </c>
      <c r="D1210" s="70" t="s">
        <v>2428</v>
      </c>
      <c r="E1210" s="71">
        <f>Розрахунки!BY1169</f>
        <v>62454</v>
      </c>
      <c r="F1210" s="71">
        <f>Розрахунки!BZ1169</f>
        <v>0</v>
      </c>
      <c r="G1210" s="71">
        <f>Розрахунки!CA1169</f>
        <v>0</v>
      </c>
      <c r="H1210" s="71">
        <f>Розрахунки!CB1169</f>
        <v>0</v>
      </c>
      <c r="I1210" s="77">
        <f t="shared" si="56"/>
        <v>62454</v>
      </c>
    </row>
    <row r="1211" spans="1:9">
      <c r="A1211" s="69" t="s">
        <v>2321</v>
      </c>
      <c r="B1211" s="69" t="s">
        <v>29</v>
      </c>
      <c r="C1211" s="69" t="s">
        <v>2429</v>
      </c>
      <c r="D1211" s="70" t="s">
        <v>2430</v>
      </c>
      <c r="E1211" s="71">
        <f>Розрахунки!BY1170</f>
        <v>51481</v>
      </c>
      <c r="F1211" s="71">
        <f>Розрахунки!BZ1170</f>
        <v>0</v>
      </c>
      <c r="G1211" s="71">
        <f>Розрахунки!CA1170</f>
        <v>0</v>
      </c>
      <c r="H1211" s="71">
        <f>Розрахунки!CB1170</f>
        <v>0</v>
      </c>
      <c r="I1211" s="77">
        <f t="shared" si="56"/>
        <v>51481</v>
      </c>
    </row>
    <row r="1212" spans="1:9">
      <c r="A1212" s="69" t="s">
        <v>2321</v>
      </c>
      <c r="B1212" s="69" t="s">
        <v>29</v>
      </c>
      <c r="C1212" s="69" t="s">
        <v>2431</v>
      </c>
      <c r="D1212" s="70" t="s">
        <v>2432</v>
      </c>
      <c r="E1212" s="71">
        <f>Розрахунки!BY1171</f>
        <v>56882.6</v>
      </c>
      <c r="F1212" s="71">
        <f>Розрахунки!BZ1171</f>
        <v>0</v>
      </c>
      <c r="G1212" s="71">
        <f>Розрахунки!CA1171</f>
        <v>0</v>
      </c>
      <c r="H1212" s="71">
        <f>Розрахунки!CB1171</f>
        <v>0</v>
      </c>
      <c r="I1212" s="77">
        <f t="shared" si="56"/>
        <v>56882.6</v>
      </c>
    </row>
    <row r="1213" spans="1:9">
      <c r="A1213" s="69" t="s">
        <v>2321</v>
      </c>
      <c r="B1213" s="69" t="s">
        <v>78</v>
      </c>
      <c r="C1213" s="69" t="s">
        <v>2433</v>
      </c>
      <c r="D1213" s="70" t="s">
        <v>2434</v>
      </c>
      <c r="E1213" s="71">
        <f>Розрахунки!BY1172</f>
        <v>1599779.5</v>
      </c>
      <c r="F1213" s="71">
        <f>Розрахунки!BZ1172</f>
        <v>54768.9</v>
      </c>
      <c r="G1213" s="71">
        <f>Розрахунки!CA1172</f>
        <v>0</v>
      </c>
      <c r="H1213" s="71">
        <f>Розрахунки!CB1172</f>
        <v>0</v>
      </c>
      <c r="I1213" s="77">
        <f t="shared" si="56"/>
        <v>1654548.4</v>
      </c>
    </row>
    <row r="1214" spans="1:9">
      <c r="A1214" s="69" t="s">
        <v>2321</v>
      </c>
      <c r="B1214" s="69" t="s">
        <v>78</v>
      </c>
      <c r="C1214" s="69" t="s">
        <v>2435</v>
      </c>
      <c r="D1214" s="70" t="s">
        <v>2436</v>
      </c>
      <c r="E1214" s="71">
        <f>Розрахунки!BY1173</f>
        <v>61098</v>
      </c>
      <c r="F1214" s="71">
        <f>Розрахунки!BZ1173</f>
        <v>0</v>
      </c>
      <c r="G1214" s="71">
        <f>Розрахунки!CA1173</f>
        <v>0</v>
      </c>
      <c r="H1214" s="71">
        <f>Розрахунки!CB1173</f>
        <v>0</v>
      </c>
      <c r="I1214" s="77">
        <f t="shared" si="56"/>
        <v>61098</v>
      </c>
    </row>
    <row r="1215" spans="1:9">
      <c r="A1215" s="69" t="s">
        <v>2321</v>
      </c>
      <c r="B1215" s="69" t="s">
        <v>29</v>
      </c>
      <c r="C1215" s="69" t="s">
        <v>2437</v>
      </c>
      <c r="D1215" s="70" t="s">
        <v>2438</v>
      </c>
      <c r="E1215" s="71">
        <f>Розрахунки!BY1174</f>
        <v>42465.2</v>
      </c>
      <c r="F1215" s="71">
        <f>Розрахунки!BZ1174</f>
        <v>0</v>
      </c>
      <c r="G1215" s="71">
        <f>Розрахунки!CA1174</f>
        <v>0</v>
      </c>
      <c r="H1215" s="71">
        <f>Розрахунки!CB1174</f>
        <v>0</v>
      </c>
      <c r="I1215" s="77">
        <f t="shared" si="56"/>
        <v>42465.2</v>
      </c>
    </row>
    <row r="1216" spans="1:9">
      <c r="A1216" s="69" t="s">
        <v>2439</v>
      </c>
      <c r="B1216" s="69" t="s">
        <v>12</v>
      </c>
      <c r="C1216" s="69" t="s">
        <v>2440</v>
      </c>
      <c r="D1216" s="70" t="s">
        <v>2441</v>
      </c>
      <c r="E1216" s="75">
        <f>SUM(E1217:E1218)</f>
        <v>1532828.0999999999</v>
      </c>
      <c r="F1216" s="75">
        <f t="shared" ref="F1216:I1216" si="58">SUM(F1217:F1218)</f>
        <v>49034</v>
      </c>
      <c r="G1216" s="75">
        <f t="shared" si="58"/>
        <v>9831.4</v>
      </c>
      <c r="H1216" s="75">
        <f t="shared" si="58"/>
        <v>22666.3</v>
      </c>
      <c r="I1216" s="75">
        <f t="shared" si="58"/>
        <v>1614359.7999999998</v>
      </c>
    </row>
    <row r="1217" spans="1:9">
      <c r="A1217" s="69" t="s">
        <v>2439</v>
      </c>
      <c r="B1217" s="69" t="s">
        <v>15</v>
      </c>
      <c r="C1217" s="69" t="s">
        <v>2442</v>
      </c>
      <c r="D1217" s="70" t="s">
        <v>2443</v>
      </c>
      <c r="E1217" s="71">
        <f>Розрахунки!BY1175</f>
        <v>258681.8</v>
      </c>
      <c r="F1217" s="71">
        <f>Розрахунки!BZ1175</f>
        <v>30108.6</v>
      </c>
      <c r="G1217" s="71">
        <f>Розрахунки!CA1175</f>
        <v>9831.4</v>
      </c>
      <c r="H1217" s="71">
        <f>Розрахунки!CB1175</f>
        <v>22666.3</v>
      </c>
      <c r="I1217" s="77">
        <f t="shared" si="56"/>
        <v>321288.09999999998</v>
      </c>
    </row>
    <row r="1218" spans="1:9">
      <c r="A1218" s="69" t="s">
        <v>2439</v>
      </c>
      <c r="B1218" s="69" t="s">
        <v>18</v>
      </c>
      <c r="C1218" s="69" t="s">
        <v>2444</v>
      </c>
      <c r="D1218" s="70" t="s">
        <v>2445</v>
      </c>
      <c r="E1218" s="78">
        <f>SUM(E1219:E1267)</f>
        <v>1274146.2999999998</v>
      </c>
      <c r="F1218" s="78">
        <f t="shared" ref="F1218:H1218" si="59">SUM(F1219:F1267)</f>
        <v>18925.400000000001</v>
      </c>
      <c r="G1218" s="78">
        <f t="shared" si="59"/>
        <v>0</v>
      </c>
      <c r="H1218" s="78">
        <f t="shared" si="59"/>
        <v>0</v>
      </c>
      <c r="I1218" s="77">
        <f t="shared" si="56"/>
        <v>1293071.6999999997</v>
      </c>
    </row>
    <row r="1219" spans="1:9">
      <c r="A1219" s="69" t="s">
        <v>2439</v>
      </c>
      <c r="B1219" s="69" t="s">
        <v>24</v>
      </c>
      <c r="C1219" s="69" t="s">
        <v>2446</v>
      </c>
      <c r="D1219" s="70" t="s">
        <v>2447</v>
      </c>
      <c r="E1219" s="71">
        <f>Розрахунки!BY1176</f>
        <v>7728</v>
      </c>
      <c r="F1219" s="71">
        <f>Розрахунки!BZ1176</f>
        <v>0</v>
      </c>
      <c r="G1219" s="71">
        <f>Розрахунки!CA1176</f>
        <v>0</v>
      </c>
      <c r="H1219" s="71">
        <f>Розрахунки!CB1176</f>
        <v>0</v>
      </c>
      <c r="I1219" s="77">
        <f t="shared" si="56"/>
        <v>7728</v>
      </c>
    </row>
    <row r="1220" spans="1:9">
      <c r="A1220" s="69" t="s">
        <v>2439</v>
      </c>
      <c r="B1220" s="69" t="s">
        <v>29</v>
      </c>
      <c r="C1220" s="69" t="s">
        <v>2448</v>
      </c>
      <c r="D1220" s="70" t="s">
        <v>2449</v>
      </c>
      <c r="E1220" s="71">
        <f>Розрахунки!BY1177</f>
        <v>0</v>
      </c>
      <c r="F1220" s="71">
        <f>Розрахунки!BZ1177</f>
        <v>0</v>
      </c>
      <c r="G1220" s="71">
        <f>Розрахунки!CA1177</f>
        <v>0</v>
      </c>
      <c r="H1220" s="71">
        <f>Розрахунки!CB1177</f>
        <v>0</v>
      </c>
      <c r="I1220" s="77">
        <f t="shared" si="56"/>
        <v>0</v>
      </c>
    </row>
    <row r="1221" spans="1:9">
      <c r="A1221" s="69" t="s">
        <v>2439</v>
      </c>
      <c r="B1221" s="69" t="s">
        <v>29</v>
      </c>
      <c r="C1221" s="69" t="s">
        <v>2450</v>
      </c>
      <c r="D1221" s="70" t="s">
        <v>2451</v>
      </c>
      <c r="E1221" s="71">
        <f>Розрахунки!BY1178</f>
        <v>30954.3</v>
      </c>
      <c r="F1221" s="71">
        <f>Розрахунки!BZ1178</f>
        <v>0</v>
      </c>
      <c r="G1221" s="71">
        <f>Розрахунки!CA1178</f>
        <v>0</v>
      </c>
      <c r="H1221" s="71">
        <f>Розрахунки!CB1178</f>
        <v>0</v>
      </c>
      <c r="I1221" s="77">
        <f t="shared" si="56"/>
        <v>30954.3</v>
      </c>
    </row>
    <row r="1222" spans="1:9">
      <c r="A1222" s="69" t="s">
        <v>2439</v>
      </c>
      <c r="B1222" s="69" t="s">
        <v>29</v>
      </c>
      <c r="C1222" s="69" t="s">
        <v>2452</v>
      </c>
      <c r="D1222" s="70" t="s">
        <v>507</v>
      </c>
      <c r="E1222" s="71">
        <f>Розрахунки!BY1179</f>
        <v>0</v>
      </c>
      <c r="F1222" s="71">
        <f>Розрахунки!BZ1179</f>
        <v>0</v>
      </c>
      <c r="G1222" s="71">
        <f>Розрахунки!CA1179</f>
        <v>0</v>
      </c>
      <c r="H1222" s="71">
        <f>Розрахунки!CB1179</f>
        <v>0</v>
      </c>
      <c r="I1222" s="77">
        <f t="shared" ref="I1222:I1285" si="60">SUM(E1222:H1222)</f>
        <v>0</v>
      </c>
    </row>
    <row r="1223" spans="1:9">
      <c r="A1223" s="69" t="s">
        <v>2439</v>
      </c>
      <c r="B1223" s="69" t="s">
        <v>29</v>
      </c>
      <c r="C1223" s="69" t="s">
        <v>2453</v>
      </c>
      <c r="D1223" s="70" t="s">
        <v>2454</v>
      </c>
      <c r="E1223" s="71">
        <f>Розрахунки!BY1180</f>
        <v>0</v>
      </c>
      <c r="F1223" s="71">
        <f>Розрахунки!BZ1180</f>
        <v>0</v>
      </c>
      <c r="G1223" s="71">
        <f>Розрахунки!CA1180</f>
        <v>0</v>
      </c>
      <c r="H1223" s="71">
        <f>Розрахунки!CB1180</f>
        <v>0</v>
      </c>
      <c r="I1223" s="77">
        <f t="shared" si="60"/>
        <v>0</v>
      </c>
    </row>
    <row r="1224" spans="1:9">
      <c r="A1224" s="69" t="s">
        <v>2439</v>
      </c>
      <c r="B1224" s="69" t="s">
        <v>24</v>
      </c>
      <c r="C1224" s="69" t="s">
        <v>2455</v>
      </c>
      <c r="D1224" s="70" t="s">
        <v>2456</v>
      </c>
      <c r="E1224" s="71">
        <f>Розрахунки!BY1181</f>
        <v>20685</v>
      </c>
      <c r="F1224" s="71">
        <f>Розрахунки!BZ1181</f>
        <v>0</v>
      </c>
      <c r="G1224" s="71">
        <f>Розрахунки!CA1181</f>
        <v>0</v>
      </c>
      <c r="H1224" s="71">
        <f>Розрахунки!CB1181</f>
        <v>0</v>
      </c>
      <c r="I1224" s="77">
        <f t="shared" si="60"/>
        <v>20685</v>
      </c>
    </row>
    <row r="1225" spans="1:9">
      <c r="A1225" s="69" t="s">
        <v>2439</v>
      </c>
      <c r="B1225" s="69" t="s">
        <v>24</v>
      </c>
      <c r="C1225" s="69" t="s">
        <v>2457</v>
      </c>
      <c r="D1225" s="70" t="s">
        <v>2458</v>
      </c>
      <c r="E1225" s="71">
        <f>Розрахунки!BY1182</f>
        <v>16584.099999999999</v>
      </c>
      <c r="F1225" s="71">
        <f>Розрахунки!BZ1182</f>
        <v>0</v>
      </c>
      <c r="G1225" s="71">
        <f>Розрахунки!CA1182</f>
        <v>0</v>
      </c>
      <c r="H1225" s="71">
        <f>Розрахунки!CB1182</f>
        <v>0</v>
      </c>
      <c r="I1225" s="77">
        <f t="shared" si="60"/>
        <v>16584.099999999999</v>
      </c>
    </row>
    <row r="1226" spans="1:9">
      <c r="A1226" s="69" t="s">
        <v>2439</v>
      </c>
      <c r="B1226" s="69" t="s">
        <v>24</v>
      </c>
      <c r="C1226" s="69" t="s">
        <v>2459</v>
      </c>
      <c r="D1226" s="70" t="s">
        <v>2460</v>
      </c>
      <c r="E1226" s="71">
        <f>Розрахунки!BY1183</f>
        <v>0</v>
      </c>
      <c r="F1226" s="71">
        <f>Розрахунки!BZ1183</f>
        <v>0</v>
      </c>
      <c r="G1226" s="71">
        <f>Розрахунки!CA1183</f>
        <v>0</v>
      </c>
      <c r="H1226" s="71">
        <f>Розрахунки!CB1183</f>
        <v>0</v>
      </c>
      <c r="I1226" s="77">
        <f t="shared" si="60"/>
        <v>0</v>
      </c>
    </row>
    <row r="1227" spans="1:9">
      <c r="A1227" s="69" t="s">
        <v>2439</v>
      </c>
      <c r="B1227" s="69" t="s">
        <v>24</v>
      </c>
      <c r="C1227" s="69" t="s">
        <v>2461</v>
      </c>
      <c r="D1227" s="70" t="s">
        <v>2462</v>
      </c>
      <c r="E1227" s="71">
        <f>Розрахунки!BY1184</f>
        <v>12838.5</v>
      </c>
      <c r="F1227" s="71">
        <f>Розрахунки!BZ1184</f>
        <v>0</v>
      </c>
      <c r="G1227" s="71">
        <f>Розрахунки!CA1184</f>
        <v>0</v>
      </c>
      <c r="H1227" s="71">
        <f>Розрахунки!CB1184</f>
        <v>0</v>
      </c>
      <c r="I1227" s="77">
        <f t="shared" si="60"/>
        <v>12838.5</v>
      </c>
    </row>
    <row r="1228" spans="1:9">
      <c r="A1228" s="69" t="s">
        <v>2439</v>
      </c>
      <c r="B1228" s="69" t="s">
        <v>24</v>
      </c>
      <c r="C1228" s="69" t="s">
        <v>2463</v>
      </c>
      <c r="D1228" s="70" t="s">
        <v>2464</v>
      </c>
      <c r="E1228" s="71">
        <f>Розрахунки!BY1185</f>
        <v>13290.7</v>
      </c>
      <c r="F1228" s="71">
        <f>Розрахунки!BZ1185</f>
        <v>0</v>
      </c>
      <c r="G1228" s="71">
        <f>Розрахунки!CA1185</f>
        <v>0</v>
      </c>
      <c r="H1228" s="71">
        <f>Розрахунки!CB1185</f>
        <v>0</v>
      </c>
      <c r="I1228" s="77">
        <f t="shared" si="60"/>
        <v>13290.7</v>
      </c>
    </row>
    <row r="1229" spans="1:9">
      <c r="A1229" s="69" t="s">
        <v>2439</v>
      </c>
      <c r="B1229" s="69" t="s">
        <v>24</v>
      </c>
      <c r="C1229" s="69" t="s">
        <v>2465</v>
      </c>
      <c r="D1229" s="70" t="s">
        <v>2466</v>
      </c>
      <c r="E1229" s="71">
        <f>Розрахунки!BY1186</f>
        <v>0</v>
      </c>
      <c r="F1229" s="71">
        <f>Розрахунки!BZ1186</f>
        <v>0</v>
      </c>
      <c r="G1229" s="71">
        <f>Розрахунки!CA1186</f>
        <v>0</v>
      </c>
      <c r="H1229" s="71">
        <f>Розрахунки!CB1186</f>
        <v>0</v>
      </c>
      <c r="I1229" s="77">
        <f t="shared" si="60"/>
        <v>0</v>
      </c>
    </row>
    <row r="1230" spans="1:9">
      <c r="A1230" s="69" t="s">
        <v>2439</v>
      </c>
      <c r="B1230" s="69" t="s">
        <v>24</v>
      </c>
      <c r="C1230" s="69" t="s">
        <v>2467</v>
      </c>
      <c r="D1230" s="70" t="s">
        <v>2468</v>
      </c>
      <c r="E1230" s="71">
        <f>Розрахунки!BY1187</f>
        <v>9126.7000000000007</v>
      </c>
      <c r="F1230" s="71">
        <f>Розрахунки!BZ1187</f>
        <v>0</v>
      </c>
      <c r="G1230" s="71">
        <f>Розрахунки!CA1187</f>
        <v>0</v>
      </c>
      <c r="H1230" s="71">
        <f>Розрахунки!CB1187</f>
        <v>0</v>
      </c>
      <c r="I1230" s="77">
        <f t="shared" si="60"/>
        <v>9126.7000000000007</v>
      </c>
    </row>
    <row r="1231" spans="1:9">
      <c r="A1231" s="69" t="s">
        <v>2439</v>
      </c>
      <c r="B1231" s="69" t="s">
        <v>29</v>
      </c>
      <c r="C1231" s="69" t="s">
        <v>2469</v>
      </c>
      <c r="D1231" s="70" t="s">
        <v>2470</v>
      </c>
      <c r="E1231" s="71">
        <f>Розрахунки!BY1188</f>
        <v>0</v>
      </c>
      <c r="F1231" s="71">
        <f>Розрахунки!BZ1188</f>
        <v>0</v>
      </c>
      <c r="G1231" s="71">
        <f>Розрахунки!CA1188</f>
        <v>0</v>
      </c>
      <c r="H1231" s="71">
        <f>Розрахунки!CB1188</f>
        <v>0</v>
      </c>
      <c r="I1231" s="77">
        <f t="shared" si="60"/>
        <v>0</v>
      </c>
    </row>
    <row r="1232" spans="1:9">
      <c r="A1232" s="69" t="s">
        <v>2439</v>
      </c>
      <c r="B1232" s="69" t="s">
        <v>24</v>
      </c>
      <c r="C1232" s="69" t="s">
        <v>2471</v>
      </c>
      <c r="D1232" s="70" t="s">
        <v>2472</v>
      </c>
      <c r="E1232" s="71">
        <f>Розрахунки!BY1189</f>
        <v>4774.6000000000004</v>
      </c>
      <c r="F1232" s="71">
        <f>Розрахунки!BZ1189</f>
        <v>0</v>
      </c>
      <c r="G1232" s="71">
        <f>Розрахунки!CA1189</f>
        <v>0</v>
      </c>
      <c r="H1232" s="71">
        <f>Розрахунки!CB1189</f>
        <v>0</v>
      </c>
      <c r="I1232" s="77">
        <f t="shared" si="60"/>
        <v>4774.6000000000004</v>
      </c>
    </row>
    <row r="1233" spans="1:9">
      <c r="A1233" s="69" t="s">
        <v>2439</v>
      </c>
      <c r="B1233" s="69" t="s">
        <v>29</v>
      </c>
      <c r="C1233" s="69" t="s">
        <v>2473</v>
      </c>
      <c r="D1233" s="70" t="s">
        <v>2474</v>
      </c>
      <c r="E1233" s="71">
        <f>Розрахунки!BY1190</f>
        <v>40691.800000000003</v>
      </c>
      <c r="F1233" s="71">
        <f>Розрахунки!BZ1190</f>
        <v>0</v>
      </c>
      <c r="G1233" s="71">
        <f>Розрахунки!CA1190</f>
        <v>0</v>
      </c>
      <c r="H1233" s="71">
        <f>Розрахунки!CB1190</f>
        <v>0</v>
      </c>
      <c r="I1233" s="77">
        <f t="shared" si="60"/>
        <v>40691.800000000003</v>
      </c>
    </row>
    <row r="1234" spans="1:9">
      <c r="A1234" s="69" t="s">
        <v>2439</v>
      </c>
      <c r="B1234" s="69" t="s">
        <v>24</v>
      </c>
      <c r="C1234" s="69" t="s">
        <v>2475</v>
      </c>
      <c r="D1234" s="70" t="s">
        <v>2476</v>
      </c>
      <c r="E1234" s="71">
        <f>Розрахунки!BY1191</f>
        <v>2120.6</v>
      </c>
      <c r="F1234" s="71">
        <f>Розрахунки!BZ1191</f>
        <v>0</v>
      </c>
      <c r="G1234" s="71">
        <f>Розрахунки!CA1191</f>
        <v>0</v>
      </c>
      <c r="H1234" s="71">
        <f>Розрахунки!CB1191</f>
        <v>0</v>
      </c>
      <c r="I1234" s="77">
        <f t="shared" si="60"/>
        <v>2120.6</v>
      </c>
    </row>
    <row r="1235" spans="1:9">
      <c r="A1235" s="69" t="s">
        <v>2439</v>
      </c>
      <c r="B1235" s="69" t="s">
        <v>29</v>
      </c>
      <c r="C1235" s="69" t="s">
        <v>2477</v>
      </c>
      <c r="D1235" s="70" t="s">
        <v>2478</v>
      </c>
      <c r="E1235" s="71">
        <f>Розрахунки!BY1192</f>
        <v>19459.7</v>
      </c>
      <c r="F1235" s="71">
        <f>Розрахунки!BZ1192</f>
        <v>0</v>
      </c>
      <c r="G1235" s="71">
        <f>Розрахунки!CA1192</f>
        <v>0</v>
      </c>
      <c r="H1235" s="71">
        <f>Розрахунки!CB1192</f>
        <v>0</v>
      </c>
      <c r="I1235" s="77">
        <f t="shared" si="60"/>
        <v>19459.7</v>
      </c>
    </row>
    <row r="1236" spans="1:9">
      <c r="A1236" s="69" t="s">
        <v>2439</v>
      </c>
      <c r="B1236" s="69" t="s">
        <v>24</v>
      </c>
      <c r="C1236" s="69" t="s">
        <v>2479</v>
      </c>
      <c r="D1236" s="70" t="s">
        <v>2480</v>
      </c>
      <c r="E1236" s="71">
        <f>Розрахунки!BY1193</f>
        <v>2818.4</v>
      </c>
      <c r="F1236" s="71">
        <f>Розрахунки!BZ1193</f>
        <v>0</v>
      </c>
      <c r="G1236" s="71">
        <f>Розрахунки!CA1193</f>
        <v>0</v>
      </c>
      <c r="H1236" s="71">
        <f>Розрахунки!CB1193</f>
        <v>0</v>
      </c>
      <c r="I1236" s="77">
        <f t="shared" si="60"/>
        <v>2818.4</v>
      </c>
    </row>
    <row r="1237" spans="1:9">
      <c r="A1237" s="69" t="s">
        <v>2439</v>
      </c>
      <c r="B1237" s="69" t="s">
        <v>24</v>
      </c>
      <c r="C1237" s="69" t="s">
        <v>2481</v>
      </c>
      <c r="D1237" s="70" t="s">
        <v>2482</v>
      </c>
      <c r="E1237" s="71">
        <f>Розрахунки!BY1194</f>
        <v>5507.3</v>
      </c>
      <c r="F1237" s="71">
        <f>Розрахунки!BZ1194</f>
        <v>0</v>
      </c>
      <c r="G1237" s="71">
        <f>Розрахунки!CA1194</f>
        <v>0</v>
      </c>
      <c r="H1237" s="71">
        <f>Розрахунки!CB1194</f>
        <v>0</v>
      </c>
      <c r="I1237" s="77">
        <f t="shared" si="60"/>
        <v>5507.3</v>
      </c>
    </row>
    <row r="1238" spans="1:9">
      <c r="A1238" s="69" t="s">
        <v>2439</v>
      </c>
      <c r="B1238" s="69" t="s">
        <v>24</v>
      </c>
      <c r="C1238" s="69" t="s">
        <v>2483</v>
      </c>
      <c r="D1238" s="70" t="s">
        <v>931</v>
      </c>
      <c r="E1238" s="71">
        <f>Розрахунки!BY1195</f>
        <v>0</v>
      </c>
      <c r="F1238" s="71">
        <f>Розрахунки!BZ1195</f>
        <v>0</v>
      </c>
      <c r="G1238" s="71">
        <f>Розрахунки!CA1195</f>
        <v>0</v>
      </c>
      <c r="H1238" s="71">
        <f>Розрахунки!CB1195</f>
        <v>0</v>
      </c>
      <c r="I1238" s="77">
        <f t="shared" si="60"/>
        <v>0</v>
      </c>
    </row>
    <row r="1239" spans="1:9">
      <c r="A1239" s="69" t="s">
        <v>2439</v>
      </c>
      <c r="B1239" s="69" t="s">
        <v>29</v>
      </c>
      <c r="C1239" s="69" t="s">
        <v>2484</v>
      </c>
      <c r="D1239" s="70" t="s">
        <v>2485</v>
      </c>
      <c r="E1239" s="71">
        <f>Розрахунки!BY1196</f>
        <v>26672.1</v>
      </c>
      <c r="F1239" s="71">
        <f>Розрахунки!BZ1196</f>
        <v>0</v>
      </c>
      <c r="G1239" s="71">
        <f>Розрахунки!CA1196</f>
        <v>0</v>
      </c>
      <c r="H1239" s="71">
        <f>Розрахунки!CB1196</f>
        <v>0</v>
      </c>
      <c r="I1239" s="77">
        <f t="shared" si="60"/>
        <v>26672.1</v>
      </c>
    </row>
    <row r="1240" spans="1:9">
      <c r="A1240" s="69" t="s">
        <v>2439</v>
      </c>
      <c r="B1240" s="69" t="s">
        <v>24</v>
      </c>
      <c r="C1240" s="69" t="s">
        <v>2486</v>
      </c>
      <c r="D1240" s="70" t="s">
        <v>2487</v>
      </c>
      <c r="E1240" s="71">
        <f>Розрахунки!BY1197</f>
        <v>7751.1</v>
      </c>
      <c r="F1240" s="71">
        <f>Розрахунки!BZ1197</f>
        <v>0</v>
      </c>
      <c r="G1240" s="71">
        <f>Розрахунки!CA1197</f>
        <v>0</v>
      </c>
      <c r="H1240" s="71">
        <f>Розрахунки!CB1197</f>
        <v>0</v>
      </c>
      <c r="I1240" s="77">
        <f t="shared" si="60"/>
        <v>7751.1</v>
      </c>
    </row>
    <row r="1241" spans="1:9">
      <c r="A1241" s="69" t="s">
        <v>2439</v>
      </c>
      <c r="B1241" s="69" t="s">
        <v>29</v>
      </c>
      <c r="C1241" s="69" t="s">
        <v>2488</v>
      </c>
      <c r="D1241" s="70" t="s">
        <v>2489</v>
      </c>
      <c r="E1241" s="71">
        <f>Розрахунки!BY1198</f>
        <v>13265.4</v>
      </c>
      <c r="F1241" s="71">
        <f>Розрахунки!BZ1198</f>
        <v>0</v>
      </c>
      <c r="G1241" s="71">
        <f>Розрахунки!CA1198</f>
        <v>0</v>
      </c>
      <c r="H1241" s="71">
        <f>Розрахунки!CB1198</f>
        <v>0</v>
      </c>
      <c r="I1241" s="77">
        <f t="shared" si="60"/>
        <v>13265.4</v>
      </c>
    </row>
    <row r="1242" spans="1:9">
      <c r="A1242" s="69" t="s">
        <v>2439</v>
      </c>
      <c r="B1242" s="69" t="s">
        <v>24</v>
      </c>
      <c r="C1242" s="69" t="s">
        <v>2490</v>
      </c>
      <c r="D1242" s="70" t="s">
        <v>2491</v>
      </c>
      <c r="E1242" s="71">
        <f>Розрахунки!BY1199</f>
        <v>10835.2</v>
      </c>
      <c r="F1242" s="71">
        <f>Розрахунки!BZ1199</f>
        <v>0</v>
      </c>
      <c r="G1242" s="71">
        <f>Розрахунки!CA1199</f>
        <v>0</v>
      </c>
      <c r="H1242" s="71">
        <f>Розрахунки!CB1199</f>
        <v>0</v>
      </c>
      <c r="I1242" s="77">
        <f t="shared" si="60"/>
        <v>10835.2</v>
      </c>
    </row>
    <row r="1243" spans="1:9">
      <c r="A1243" s="69" t="s">
        <v>2439</v>
      </c>
      <c r="B1243" s="69" t="s">
        <v>24</v>
      </c>
      <c r="C1243" s="69" t="s">
        <v>2492</v>
      </c>
      <c r="D1243" s="70" t="s">
        <v>2493</v>
      </c>
      <c r="E1243" s="71">
        <f>Розрахунки!BY1200</f>
        <v>11326</v>
      </c>
      <c r="F1243" s="71">
        <f>Розрахунки!BZ1200</f>
        <v>0</v>
      </c>
      <c r="G1243" s="71">
        <f>Розрахунки!CA1200</f>
        <v>0</v>
      </c>
      <c r="H1243" s="71">
        <f>Розрахунки!CB1200</f>
        <v>0</v>
      </c>
      <c r="I1243" s="77">
        <f t="shared" si="60"/>
        <v>11326</v>
      </c>
    </row>
    <row r="1244" spans="1:9">
      <c r="A1244" s="69" t="s">
        <v>2439</v>
      </c>
      <c r="B1244" s="69" t="s">
        <v>78</v>
      </c>
      <c r="C1244" s="69" t="s">
        <v>2494</v>
      </c>
      <c r="D1244" s="70" t="s">
        <v>2495</v>
      </c>
      <c r="E1244" s="71">
        <f>Розрахунки!BY1201</f>
        <v>71044.7</v>
      </c>
      <c r="F1244" s="71">
        <f>Розрахунки!BZ1201</f>
        <v>0</v>
      </c>
      <c r="G1244" s="71">
        <f>Розрахунки!CA1201</f>
        <v>0</v>
      </c>
      <c r="H1244" s="71">
        <f>Розрахунки!CB1201</f>
        <v>0</v>
      </c>
      <c r="I1244" s="77">
        <f t="shared" si="60"/>
        <v>71044.7</v>
      </c>
    </row>
    <row r="1245" spans="1:9">
      <c r="A1245" s="69" t="s">
        <v>2439</v>
      </c>
      <c r="B1245" s="69" t="s">
        <v>78</v>
      </c>
      <c r="C1245" s="69" t="s">
        <v>2496</v>
      </c>
      <c r="D1245" s="70" t="s">
        <v>2497</v>
      </c>
      <c r="E1245" s="71">
        <f>Розрахунки!BY1202</f>
        <v>51028.2</v>
      </c>
      <c r="F1245" s="71">
        <f>Розрахунки!BZ1202</f>
        <v>0</v>
      </c>
      <c r="G1245" s="71">
        <f>Розрахунки!CA1202</f>
        <v>0</v>
      </c>
      <c r="H1245" s="71">
        <f>Розрахунки!CB1202</f>
        <v>0</v>
      </c>
      <c r="I1245" s="77">
        <f t="shared" si="60"/>
        <v>51028.2</v>
      </c>
    </row>
    <row r="1246" spans="1:9">
      <c r="A1246" s="69" t="s">
        <v>2439</v>
      </c>
      <c r="B1246" s="69" t="s">
        <v>24</v>
      </c>
      <c r="C1246" s="69" t="s">
        <v>2498</v>
      </c>
      <c r="D1246" s="70" t="s">
        <v>2499</v>
      </c>
      <c r="E1246" s="71">
        <f>Розрахунки!BY1203</f>
        <v>7219</v>
      </c>
      <c r="F1246" s="71">
        <f>Розрахунки!BZ1203</f>
        <v>0</v>
      </c>
      <c r="G1246" s="71">
        <f>Розрахунки!CA1203</f>
        <v>0</v>
      </c>
      <c r="H1246" s="71">
        <f>Розрахунки!CB1203</f>
        <v>0</v>
      </c>
      <c r="I1246" s="77">
        <f t="shared" si="60"/>
        <v>7219</v>
      </c>
    </row>
    <row r="1247" spans="1:9">
      <c r="A1247" s="69" t="s">
        <v>2439</v>
      </c>
      <c r="B1247" s="69" t="s">
        <v>21</v>
      </c>
      <c r="C1247" s="69" t="s">
        <v>2500</v>
      </c>
      <c r="D1247" s="70" t="s">
        <v>2501</v>
      </c>
      <c r="E1247" s="71">
        <f>Розрахунки!BY1204</f>
        <v>22929.599999999999</v>
      </c>
      <c r="F1247" s="71">
        <f>Розрахунки!BZ1204</f>
        <v>0</v>
      </c>
      <c r="G1247" s="71">
        <f>Розрахунки!CA1204</f>
        <v>0</v>
      </c>
      <c r="H1247" s="71">
        <f>Розрахунки!CB1204</f>
        <v>0</v>
      </c>
      <c r="I1247" s="77">
        <f t="shared" si="60"/>
        <v>22929.599999999999</v>
      </c>
    </row>
    <row r="1248" spans="1:9">
      <c r="A1248" s="69" t="s">
        <v>2439</v>
      </c>
      <c r="B1248" s="69" t="s">
        <v>29</v>
      </c>
      <c r="C1248" s="69" t="s">
        <v>2502</v>
      </c>
      <c r="D1248" s="70" t="s">
        <v>2503</v>
      </c>
      <c r="E1248" s="71">
        <f>Розрахунки!BY1205</f>
        <v>0</v>
      </c>
      <c r="F1248" s="71">
        <f>Розрахунки!BZ1205</f>
        <v>0</v>
      </c>
      <c r="G1248" s="71">
        <f>Розрахунки!CA1205</f>
        <v>0</v>
      </c>
      <c r="H1248" s="71">
        <f>Розрахунки!CB1205</f>
        <v>0</v>
      </c>
      <c r="I1248" s="77">
        <f t="shared" si="60"/>
        <v>0</v>
      </c>
    </row>
    <row r="1249" spans="1:9" ht="31.5">
      <c r="A1249" s="69" t="s">
        <v>2439</v>
      </c>
      <c r="B1249" s="69" t="s">
        <v>29</v>
      </c>
      <c r="C1249" s="69" t="s">
        <v>2504</v>
      </c>
      <c r="D1249" s="70" t="s">
        <v>2505</v>
      </c>
      <c r="E1249" s="71">
        <f>Розрахунки!BY1206</f>
        <v>58070.6</v>
      </c>
      <c r="F1249" s="71">
        <f>Розрахунки!BZ1206</f>
        <v>0</v>
      </c>
      <c r="G1249" s="71">
        <f>Розрахунки!CA1206</f>
        <v>0</v>
      </c>
      <c r="H1249" s="71">
        <f>Розрахунки!CB1206</f>
        <v>0</v>
      </c>
      <c r="I1249" s="77">
        <f t="shared" si="60"/>
        <v>58070.6</v>
      </c>
    </row>
    <row r="1250" spans="1:9">
      <c r="A1250" s="69" t="s">
        <v>2439</v>
      </c>
      <c r="B1250" s="69" t="s">
        <v>29</v>
      </c>
      <c r="C1250" s="69" t="s">
        <v>2506</v>
      </c>
      <c r="D1250" s="70" t="s">
        <v>2507</v>
      </c>
      <c r="E1250" s="71">
        <f>Розрахунки!BY1207</f>
        <v>0</v>
      </c>
      <c r="F1250" s="71">
        <f>Розрахунки!BZ1207</f>
        <v>0</v>
      </c>
      <c r="G1250" s="71">
        <f>Розрахунки!CA1207</f>
        <v>0</v>
      </c>
      <c r="H1250" s="71">
        <f>Розрахунки!CB1207</f>
        <v>0</v>
      </c>
      <c r="I1250" s="77">
        <f t="shared" si="60"/>
        <v>0</v>
      </c>
    </row>
    <row r="1251" spans="1:9">
      <c r="A1251" s="69" t="s">
        <v>2439</v>
      </c>
      <c r="B1251" s="69" t="s">
        <v>21</v>
      </c>
      <c r="C1251" s="69" t="s">
        <v>2508</v>
      </c>
      <c r="D1251" s="70" t="s">
        <v>2509</v>
      </c>
      <c r="E1251" s="71">
        <f>Розрахунки!BY1208</f>
        <v>13208.1</v>
      </c>
      <c r="F1251" s="71">
        <f>Розрахунки!BZ1208</f>
        <v>0</v>
      </c>
      <c r="G1251" s="71">
        <f>Розрахунки!CA1208</f>
        <v>0</v>
      </c>
      <c r="H1251" s="71">
        <f>Розрахунки!CB1208</f>
        <v>0</v>
      </c>
      <c r="I1251" s="77">
        <f t="shared" si="60"/>
        <v>13208.1</v>
      </c>
    </row>
    <row r="1252" spans="1:9">
      <c r="A1252" s="69" t="s">
        <v>2439</v>
      </c>
      <c r="B1252" s="69" t="s">
        <v>24</v>
      </c>
      <c r="C1252" s="69" t="s">
        <v>2510</v>
      </c>
      <c r="D1252" s="70" t="s">
        <v>2511</v>
      </c>
      <c r="E1252" s="71">
        <f>Розрахунки!BY1209</f>
        <v>12497.1</v>
      </c>
      <c r="F1252" s="71">
        <f>Розрахунки!BZ1209</f>
        <v>0</v>
      </c>
      <c r="G1252" s="71">
        <f>Розрахунки!CA1209</f>
        <v>0</v>
      </c>
      <c r="H1252" s="71">
        <f>Розрахунки!CB1209</f>
        <v>0</v>
      </c>
      <c r="I1252" s="77">
        <f t="shared" si="60"/>
        <v>12497.1</v>
      </c>
    </row>
    <row r="1253" spans="1:9">
      <c r="A1253" s="69" t="s">
        <v>2439</v>
      </c>
      <c r="B1253" s="69" t="s">
        <v>29</v>
      </c>
      <c r="C1253" s="69" t="s">
        <v>2512</v>
      </c>
      <c r="D1253" s="70" t="s">
        <v>1188</v>
      </c>
      <c r="E1253" s="71">
        <f>Розрахунки!BY1210</f>
        <v>0</v>
      </c>
      <c r="F1253" s="71">
        <f>Розрахунки!BZ1210</f>
        <v>0</v>
      </c>
      <c r="G1253" s="71">
        <f>Розрахунки!CA1210</f>
        <v>0</v>
      </c>
      <c r="H1253" s="71">
        <f>Розрахунки!CB1210</f>
        <v>0</v>
      </c>
      <c r="I1253" s="77">
        <f t="shared" si="60"/>
        <v>0</v>
      </c>
    </row>
    <row r="1254" spans="1:9">
      <c r="A1254" s="69" t="s">
        <v>2439</v>
      </c>
      <c r="B1254" s="69" t="s">
        <v>78</v>
      </c>
      <c r="C1254" s="69" t="s">
        <v>2513</v>
      </c>
      <c r="D1254" s="70" t="s">
        <v>2514</v>
      </c>
      <c r="E1254" s="71">
        <f>Розрахунки!BY1211</f>
        <v>48408.6</v>
      </c>
      <c r="F1254" s="71">
        <f>Розрахунки!BZ1211</f>
        <v>0</v>
      </c>
      <c r="G1254" s="71">
        <f>Розрахунки!CA1211</f>
        <v>0</v>
      </c>
      <c r="H1254" s="71">
        <f>Розрахунки!CB1211</f>
        <v>0</v>
      </c>
      <c r="I1254" s="77">
        <f t="shared" si="60"/>
        <v>48408.6</v>
      </c>
    </row>
    <row r="1255" spans="1:9">
      <c r="A1255" s="69" t="s">
        <v>2439</v>
      </c>
      <c r="B1255" s="69" t="s">
        <v>29</v>
      </c>
      <c r="C1255" s="69" t="s">
        <v>2515</v>
      </c>
      <c r="D1255" s="70" t="s">
        <v>2516</v>
      </c>
      <c r="E1255" s="71">
        <f>Розрахунки!BY1212</f>
        <v>0</v>
      </c>
      <c r="F1255" s="71">
        <f>Розрахунки!BZ1212</f>
        <v>0</v>
      </c>
      <c r="G1255" s="71">
        <f>Розрахунки!CA1212</f>
        <v>0</v>
      </c>
      <c r="H1255" s="71">
        <f>Розрахунки!CB1212</f>
        <v>0</v>
      </c>
      <c r="I1255" s="77">
        <f t="shared" si="60"/>
        <v>0</v>
      </c>
    </row>
    <row r="1256" spans="1:9">
      <c r="A1256" s="69" t="s">
        <v>2439</v>
      </c>
      <c r="B1256" s="69" t="s">
        <v>29</v>
      </c>
      <c r="C1256" s="69" t="s">
        <v>2517</v>
      </c>
      <c r="D1256" s="70" t="s">
        <v>2518</v>
      </c>
      <c r="E1256" s="71">
        <f>Розрахунки!BY1213</f>
        <v>35164.1</v>
      </c>
      <c r="F1256" s="71">
        <f>Розрахунки!BZ1213</f>
        <v>0</v>
      </c>
      <c r="G1256" s="71">
        <f>Розрахунки!CA1213</f>
        <v>0</v>
      </c>
      <c r="H1256" s="71">
        <f>Розрахунки!CB1213</f>
        <v>0</v>
      </c>
      <c r="I1256" s="77">
        <f t="shared" si="60"/>
        <v>35164.1</v>
      </c>
    </row>
    <row r="1257" spans="1:9">
      <c r="A1257" s="69" t="s">
        <v>2439</v>
      </c>
      <c r="B1257" s="69" t="s">
        <v>29</v>
      </c>
      <c r="C1257" s="69" t="s">
        <v>2519</v>
      </c>
      <c r="D1257" s="70" t="s">
        <v>2520</v>
      </c>
      <c r="E1257" s="71">
        <f>Розрахунки!BY1214</f>
        <v>43462.9</v>
      </c>
      <c r="F1257" s="71">
        <f>Розрахунки!BZ1214</f>
        <v>0</v>
      </c>
      <c r="G1257" s="71">
        <f>Розрахунки!CA1214</f>
        <v>0</v>
      </c>
      <c r="H1257" s="71">
        <f>Розрахунки!CB1214</f>
        <v>0</v>
      </c>
      <c r="I1257" s="77">
        <f t="shared" si="60"/>
        <v>43462.9</v>
      </c>
    </row>
    <row r="1258" spans="1:9">
      <c r="A1258" s="69" t="s">
        <v>2439</v>
      </c>
      <c r="B1258" s="69" t="s">
        <v>24</v>
      </c>
      <c r="C1258" s="69" t="s">
        <v>2521</v>
      </c>
      <c r="D1258" s="70" t="s">
        <v>2522</v>
      </c>
      <c r="E1258" s="71">
        <f>Розрахунки!BY1215</f>
        <v>0</v>
      </c>
      <c r="F1258" s="71">
        <f>Розрахунки!BZ1215</f>
        <v>0</v>
      </c>
      <c r="G1258" s="71">
        <f>Розрахунки!CA1215</f>
        <v>0</v>
      </c>
      <c r="H1258" s="71">
        <f>Розрахунки!CB1215</f>
        <v>0</v>
      </c>
      <c r="I1258" s="77">
        <f t="shared" si="60"/>
        <v>0</v>
      </c>
    </row>
    <row r="1259" spans="1:9">
      <c r="A1259" s="69" t="s">
        <v>2439</v>
      </c>
      <c r="B1259" s="69" t="s">
        <v>24</v>
      </c>
      <c r="C1259" s="69" t="s">
        <v>2523</v>
      </c>
      <c r="D1259" s="70" t="s">
        <v>294</v>
      </c>
      <c r="E1259" s="71">
        <f>Розрахунки!BY1216</f>
        <v>23669</v>
      </c>
      <c r="F1259" s="71">
        <f>Розрахунки!BZ1216</f>
        <v>0</v>
      </c>
      <c r="G1259" s="71">
        <f>Розрахунки!CA1216</f>
        <v>0</v>
      </c>
      <c r="H1259" s="71">
        <f>Розрахунки!CB1216</f>
        <v>0</v>
      </c>
      <c r="I1259" s="77">
        <f t="shared" si="60"/>
        <v>23669</v>
      </c>
    </row>
    <row r="1260" spans="1:9">
      <c r="A1260" s="69" t="s">
        <v>2439</v>
      </c>
      <c r="B1260" s="69" t="s">
        <v>29</v>
      </c>
      <c r="C1260" s="69" t="s">
        <v>2524</v>
      </c>
      <c r="D1260" s="70" t="s">
        <v>2525</v>
      </c>
      <c r="E1260" s="71">
        <f>Розрахунки!BY1217</f>
        <v>0</v>
      </c>
      <c r="F1260" s="71">
        <f>Розрахунки!BZ1217</f>
        <v>0</v>
      </c>
      <c r="G1260" s="71">
        <f>Розрахунки!CA1217</f>
        <v>0</v>
      </c>
      <c r="H1260" s="71">
        <f>Розрахунки!CB1217</f>
        <v>0</v>
      </c>
      <c r="I1260" s="77">
        <f t="shared" si="60"/>
        <v>0</v>
      </c>
    </row>
    <row r="1261" spans="1:9">
      <c r="A1261" s="69" t="s">
        <v>2439</v>
      </c>
      <c r="B1261" s="69" t="s">
        <v>21</v>
      </c>
      <c r="C1261" s="69" t="s">
        <v>2526</v>
      </c>
      <c r="D1261" s="70" t="s">
        <v>2527</v>
      </c>
      <c r="E1261" s="71">
        <f>Розрахунки!BY1218</f>
        <v>70892.899999999994</v>
      </c>
      <c r="F1261" s="71">
        <f>Розрахунки!BZ1218</f>
        <v>0</v>
      </c>
      <c r="G1261" s="71">
        <f>Розрахунки!CA1218</f>
        <v>0</v>
      </c>
      <c r="H1261" s="71">
        <f>Розрахунки!CB1218</f>
        <v>0</v>
      </c>
      <c r="I1261" s="77">
        <f t="shared" si="60"/>
        <v>70892.899999999994</v>
      </c>
    </row>
    <row r="1262" spans="1:9">
      <c r="A1262" s="69" t="s">
        <v>2439</v>
      </c>
      <c r="B1262" s="69" t="s">
        <v>24</v>
      </c>
      <c r="C1262" s="69" t="s">
        <v>2528</v>
      </c>
      <c r="D1262" s="70" t="s">
        <v>2529</v>
      </c>
      <c r="E1262" s="71">
        <f>Розрахунки!BY1219</f>
        <v>0</v>
      </c>
      <c r="F1262" s="71">
        <f>Розрахунки!BZ1219</f>
        <v>0</v>
      </c>
      <c r="G1262" s="71">
        <f>Розрахунки!CA1219</f>
        <v>0</v>
      </c>
      <c r="H1262" s="71">
        <f>Розрахунки!CB1219</f>
        <v>0</v>
      </c>
      <c r="I1262" s="77">
        <f t="shared" si="60"/>
        <v>0</v>
      </c>
    </row>
    <row r="1263" spans="1:9">
      <c r="A1263" s="69" t="s">
        <v>2439</v>
      </c>
      <c r="B1263" s="69" t="s">
        <v>21</v>
      </c>
      <c r="C1263" s="69" t="s">
        <v>2530</v>
      </c>
      <c r="D1263" s="70" t="s">
        <v>2531</v>
      </c>
      <c r="E1263" s="71">
        <f>Розрахунки!BY1220</f>
        <v>56843</v>
      </c>
      <c r="F1263" s="71">
        <f>Розрахунки!BZ1220</f>
        <v>0</v>
      </c>
      <c r="G1263" s="71">
        <f>Розрахунки!CA1220</f>
        <v>0</v>
      </c>
      <c r="H1263" s="71">
        <f>Розрахунки!CB1220</f>
        <v>0</v>
      </c>
      <c r="I1263" s="77">
        <f t="shared" si="60"/>
        <v>56843</v>
      </c>
    </row>
    <row r="1264" spans="1:9">
      <c r="A1264" s="69" t="s">
        <v>2439</v>
      </c>
      <c r="B1264" s="69" t="s">
        <v>21</v>
      </c>
      <c r="C1264" s="69" t="s">
        <v>2532</v>
      </c>
      <c r="D1264" s="70" t="s">
        <v>2533</v>
      </c>
      <c r="E1264" s="71">
        <f>Розрахунки!BY1221</f>
        <v>22776.1</v>
      </c>
      <c r="F1264" s="71">
        <f>Розрахунки!BZ1221</f>
        <v>0</v>
      </c>
      <c r="G1264" s="71">
        <f>Розрахунки!CA1221</f>
        <v>0</v>
      </c>
      <c r="H1264" s="71">
        <f>Розрахунки!CB1221</f>
        <v>0</v>
      </c>
      <c r="I1264" s="77">
        <f t="shared" si="60"/>
        <v>22776.1</v>
      </c>
    </row>
    <row r="1265" spans="1:9">
      <c r="A1265" s="69" t="s">
        <v>2439</v>
      </c>
      <c r="B1265" s="69" t="s">
        <v>24</v>
      </c>
      <c r="C1265" s="69" t="s">
        <v>2534</v>
      </c>
      <c r="D1265" s="70" t="s">
        <v>2535</v>
      </c>
      <c r="E1265" s="71">
        <f>Розрахунки!BY1222</f>
        <v>22120</v>
      </c>
      <c r="F1265" s="71">
        <f>Розрахунки!BZ1222</f>
        <v>0</v>
      </c>
      <c r="G1265" s="71">
        <f>Розрахунки!CA1222</f>
        <v>0</v>
      </c>
      <c r="H1265" s="71">
        <f>Розрахунки!CB1222</f>
        <v>0</v>
      </c>
      <c r="I1265" s="77">
        <f t="shared" si="60"/>
        <v>22120</v>
      </c>
    </row>
    <row r="1266" spans="1:9">
      <c r="A1266" s="69" t="s">
        <v>2439</v>
      </c>
      <c r="B1266" s="69" t="s">
        <v>78</v>
      </c>
      <c r="C1266" s="69" t="s">
        <v>2536</v>
      </c>
      <c r="D1266" s="70" t="s">
        <v>2537</v>
      </c>
      <c r="E1266" s="71">
        <f>Розрахунки!BY1223</f>
        <v>442302.5</v>
      </c>
      <c r="F1266" s="71">
        <f>Розрахунки!BZ1223</f>
        <v>18925.400000000001</v>
      </c>
      <c r="G1266" s="71">
        <f>Розрахунки!CA1223</f>
        <v>0</v>
      </c>
      <c r="H1266" s="71">
        <f>Розрахунки!CB1223</f>
        <v>0</v>
      </c>
      <c r="I1266" s="77">
        <f t="shared" si="60"/>
        <v>461227.9</v>
      </c>
    </row>
    <row r="1267" spans="1:9">
      <c r="A1267" s="69" t="s">
        <v>2439</v>
      </c>
      <c r="B1267" s="69" t="s">
        <v>24</v>
      </c>
      <c r="C1267" s="69" t="s">
        <v>2538</v>
      </c>
      <c r="D1267" s="70" t="s">
        <v>2539</v>
      </c>
      <c r="E1267" s="71">
        <f>Розрахунки!BY1224</f>
        <v>16080.4</v>
      </c>
      <c r="F1267" s="71">
        <f>Розрахунки!BZ1224</f>
        <v>0</v>
      </c>
      <c r="G1267" s="71">
        <f>Розрахунки!CA1224</f>
        <v>0</v>
      </c>
      <c r="H1267" s="71">
        <f>Розрахунки!CB1224</f>
        <v>0</v>
      </c>
      <c r="I1267" s="77">
        <f t="shared" si="60"/>
        <v>16080.4</v>
      </c>
    </row>
    <row r="1268" spans="1:9">
      <c r="A1268" s="69" t="s">
        <v>2540</v>
      </c>
      <c r="B1268" s="69" t="s">
        <v>12</v>
      </c>
      <c r="C1268" s="69" t="s">
        <v>2541</v>
      </c>
      <c r="D1268" s="70" t="s">
        <v>2542</v>
      </c>
      <c r="E1268" s="75">
        <f>SUM(E1269:E1270)</f>
        <v>3025541.5</v>
      </c>
      <c r="F1268" s="75">
        <f t="shared" ref="F1268:I1268" si="61">SUM(F1269:F1270)</f>
        <v>69106.299999999988</v>
      </c>
      <c r="G1268" s="75">
        <f t="shared" si="61"/>
        <v>17512.099999999999</v>
      </c>
      <c r="H1268" s="75">
        <f t="shared" si="61"/>
        <v>47076.2</v>
      </c>
      <c r="I1268" s="75">
        <f t="shared" si="61"/>
        <v>3159236.1</v>
      </c>
    </row>
    <row r="1269" spans="1:9">
      <c r="A1269" s="69" t="s">
        <v>2540</v>
      </c>
      <c r="B1269" s="69" t="s">
        <v>15</v>
      </c>
      <c r="C1269" s="69" t="s">
        <v>2543</v>
      </c>
      <c r="D1269" s="70" t="s">
        <v>2544</v>
      </c>
      <c r="E1269" s="71">
        <f>Розрахунки!BY1225</f>
        <v>163527</v>
      </c>
      <c r="F1269" s="71">
        <f>Розрахунки!BZ1225</f>
        <v>44732.7</v>
      </c>
      <c r="G1269" s="71">
        <f>Розрахунки!CA1225</f>
        <v>17512.099999999999</v>
      </c>
      <c r="H1269" s="71">
        <f>Розрахунки!CB1225</f>
        <v>47076.2</v>
      </c>
      <c r="I1269" s="77">
        <f t="shared" si="60"/>
        <v>272848</v>
      </c>
    </row>
    <row r="1270" spans="1:9">
      <c r="A1270" s="69" t="s">
        <v>2540</v>
      </c>
      <c r="B1270" s="69" t="s">
        <v>18</v>
      </c>
      <c r="C1270" s="69" t="s">
        <v>2545</v>
      </c>
      <c r="D1270" s="70" t="s">
        <v>2546</v>
      </c>
      <c r="E1270" s="78">
        <f>SUM(E1271:E1330)</f>
        <v>2862014.5</v>
      </c>
      <c r="F1270" s="78">
        <f t="shared" ref="F1270:H1270" si="62">SUM(F1271:F1330)</f>
        <v>24373.599999999999</v>
      </c>
      <c r="G1270" s="78">
        <f t="shared" si="62"/>
        <v>0</v>
      </c>
      <c r="H1270" s="78">
        <f t="shared" si="62"/>
        <v>0</v>
      </c>
      <c r="I1270" s="77">
        <f t="shared" si="60"/>
        <v>2886388.1</v>
      </c>
    </row>
    <row r="1271" spans="1:9">
      <c r="A1271" s="69" t="s">
        <v>2540</v>
      </c>
      <c r="B1271" s="69" t="s">
        <v>24</v>
      </c>
      <c r="C1271" s="69" t="s">
        <v>2547</v>
      </c>
      <c r="D1271" s="70" t="s">
        <v>2548</v>
      </c>
      <c r="E1271" s="71">
        <f>Розрахунки!BY1226</f>
        <v>24934.2</v>
      </c>
      <c r="F1271" s="71">
        <f>Розрахунки!BZ1226</f>
        <v>0</v>
      </c>
      <c r="G1271" s="71">
        <f>Розрахунки!CA1226</f>
        <v>0</v>
      </c>
      <c r="H1271" s="71">
        <f>Розрахунки!CB1226</f>
        <v>0</v>
      </c>
      <c r="I1271" s="77">
        <f t="shared" si="60"/>
        <v>24934.2</v>
      </c>
    </row>
    <row r="1272" spans="1:9">
      <c r="A1272" s="69" t="s">
        <v>2540</v>
      </c>
      <c r="B1272" s="69" t="s">
        <v>29</v>
      </c>
      <c r="C1272" s="69" t="s">
        <v>2549</v>
      </c>
      <c r="D1272" s="70" t="s">
        <v>2550</v>
      </c>
      <c r="E1272" s="71">
        <f>Розрахунки!BY1227</f>
        <v>19606.7</v>
      </c>
      <c r="F1272" s="71">
        <f>Розрахунки!BZ1227</f>
        <v>0</v>
      </c>
      <c r="G1272" s="71">
        <f>Розрахунки!CA1227</f>
        <v>0</v>
      </c>
      <c r="H1272" s="71">
        <f>Розрахунки!CB1227</f>
        <v>0</v>
      </c>
      <c r="I1272" s="77">
        <f t="shared" si="60"/>
        <v>19606.7</v>
      </c>
    </row>
    <row r="1273" spans="1:9">
      <c r="A1273" s="69" t="s">
        <v>2540</v>
      </c>
      <c r="B1273" s="69" t="s">
        <v>21</v>
      </c>
      <c r="C1273" s="69" t="s">
        <v>2551</v>
      </c>
      <c r="D1273" s="70" t="s">
        <v>2552</v>
      </c>
      <c r="E1273" s="71">
        <f>Розрахунки!BY1228</f>
        <v>82893.2</v>
      </c>
      <c r="F1273" s="71">
        <f>Розрахунки!BZ1228</f>
        <v>0</v>
      </c>
      <c r="G1273" s="71">
        <f>Розрахунки!CA1228</f>
        <v>0</v>
      </c>
      <c r="H1273" s="71">
        <f>Розрахунки!CB1228</f>
        <v>0</v>
      </c>
      <c r="I1273" s="77">
        <f t="shared" si="60"/>
        <v>82893.2</v>
      </c>
    </row>
    <row r="1274" spans="1:9">
      <c r="A1274" s="69" t="s">
        <v>2540</v>
      </c>
      <c r="B1274" s="69" t="s">
        <v>24</v>
      </c>
      <c r="C1274" s="69" t="s">
        <v>2553</v>
      </c>
      <c r="D1274" s="70" t="s">
        <v>2554</v>
      </c>
      <c r="E1274" s="71">
        <f>Розрахунки!BY1229</f>
        <v>20066.8</v>
      </c>
      <c r="F1274" s="71">
        <f>Розрахунки!BZ1229</f>
        <v>0</v>
      </c>
      <c r="G1274" s="71">
        <f>Розрахунки!CA1229</f>
        <v>0</v>
      </c>
      <c r="H1274" s="71">
        <f>Розрахунки!CB1229</f>
        <v>0</v>
      </c>
      <c r="I1274" s="77">
        <f t="shared" si="60"/>
        <v>20066.8</v>
      </c>
    </row>
    <row r="1275" spans="1:9">
      <c r="A1275" s="69" t="s">
        <v>2540</v>
      </c>
      <c r="B1275" s="69" t="s">
        <v>24</v>
      </c>
      <c r="C1275" s="69" t="s">
        <v>2555</v>
      </c>
      <c r="D1275" s="70" t="s">
        <v>2556</v>
      </c>
      <c r="E1275" s="71">
        <f>Розрахунки!BY1230</f>
        <v>16395.099999999999</v>
      </c>
      <c r="F1275" s="71">
        <f>Розрахунки!BZ1230</f>
        <v>0</v>
      </c>
      <c r="G1275" s="71">
        <f>Розрахунки!CA1230</f>
        <v>0</v>
      </c>
      <c r="H1275" s="71">
        <f>Розрахунки!CB1230</f>
        <v>0</v>
      </c>
      <c r="I1275" s="77">
        <f t="shared" si="60"/>
        <v>16395.099999999999</v>
      </c>
    </row>
    <row r="1276" spans="1:9">
      <c r="A1276" s="69" t="s">
        <v>2540</v>
      </c>
      <c r="B1276" s="69" t="s">
        <v>24</v>
      </c>
      <c r="C1276" s="69" t="s">
        <v>2557</v>
      </c>
      <c r="D1276" s="70" t="s">
        <v>2558</v>
      </c>
      <c r="E1276" s="71">
        <f>Розрахунки!BY1231</f>
        <v>26962.5</v>
      </c>
      <c r="F1276" s="71">
        <f>Розрахунки!BZ1231</f>
        <v>0</v>
      </c>
      <c r="G1276" s="71">
        <f>Розрахунки!CA1231</f>
        <v>0</v>
      </c>
      <c r="H1276" s="71">
        <f>Розрахунки!CB1231</f>
        <v>0</v>
      </c>
      <c r="I1276" s="77">
        <f t="shared" si="60"/>
        <v>26962.5</v>
      </c>
    </row>
    <row r="1277" spans="1:9">
      <c r="A1277" s="69" t="s">
        <v>2540</v>
      </c>
      <c r="B1277" s="69" t="s">
        <v>21</v>
      </c>
      <c r="C1277" s="69" t="s">
        <v>2559</v>
      </c>
      <c r="D1277" s="70" t="s">
        <v>2560</v>
      </c>
      <c r="E1277" s="71">
        <f>Розрахунки!BY1232</f>
        <v>83983.6</v>
      </c>
      <c r="F1277" s="71">
        <f>Розрахунки!BZ1232</f>
        <v>0</v>
      </c>
      <c r="G1277" s="71">
        <f>Розрахунки!CA1232</f>
        <v>0</v>
      </c>
      <c r="H1277" s="71">
        <f>Розрахунки!CB1232</f>
        <v>0</v>
      </c>
      <c r="I1277" s="77">
        <f t="shared" si="60"/>
        <v>83983.6</v>
      </c>
    </row>
    <row r="1278" spans="1:9">
      <c r="A1278" s="69" t="s">
        <v>2540</v>
      </c>
      <c r="B1278" s="69" t="s">
        <v>29</v>
      </c>
      <c r="C1278" s="69" t="s">
        <v>2561</v>
      </c>
      <c r="D1278" s="70" t="s">
        <v>2562</v>
      </c>
      <c r="E1278" s="71">
        <f>Розрахунки!BY1233</f>
        <v>22676.400000000001</v>
      </c>
      <c r="F1278" s="71">
        <f>Розрахунки!BZ1233</f>
        <v>0</v>
      </c>
      <c r="G1278" s="71">
        <f>Розрахунки!CA1233</f>
        <v>0</v>
      </c>
      <c r="H1278" s="71">
        <f>Розрахунки!CB1233</f>
        <v>0</v>
      </c>
      <c r="I1278" s="77">
        <f t="shared" si="60"/>
        <v>22676.400000000001</v>
      </c>
    </row>
    <row r="1279" spans="1:9">
      <c r="A1279" s="69" t="s">
        <v>2540</v>
      </c>
      <c r="B1279" s="69" t="s">
        <v>24</v>
      </c>
      <c r="C1279" s="69" t="s">
        <v>2563</v>
      </c>
      <c r="D1279" s="70" t="s">
        <v>2564</v>
      </c>
      <c r="E1279" s="71">
        <f>Розрахунки!BY1234</f>
        <v>7551.1</v>
      </c>
      <c r="F1279" s="71">
        <f>Розрахунки!BZ1234</f>
        <v>0</v>
      </c>
      <c r="G1279" s="71">
        <f>Розрахунки!CA1234</f>
        <v>0</v>
      </c>
      <c r="H1279" s="71">
        <f>Розрахунки!CB1234</f>
        <v>0</v>
      </c>
      <c r="I1279" s="77">
        <f t="shared" si="60"/>
        <v>7551.1</v>
      </c>
    </row>
    <row r="1280" spans="1:9">
      <c r="A1280" s="69" t="s">
        <v>2540</v>
      </c>
      <c r="B1280" s="69" t="s">
        <v>29</v>
      </c>
      <c r="C1280" s="69" t="s">
        <v>2565</v>
      </c>
      <c r="D1280" s="70" t="s">
        <v>2566</v>
      </c>
      <c r="E1280" s="71">
        <f>Розрахунки!BY1235</f>
        <v>48496.1</v>
      </c>
      <c r="F1280" s="71">
        <f>Розрахунки!BZ1235</f>
        <v>0</v>
      </c>
      <c r="G1280" s="71">
        <f>Розрахунки!CA1235</f>
        <v>0</v>
      </c>
      <c r="H1280" s="71">
        <f>Розрахунки!CB1235</f>
        <v>0</v>
      </c>
      <c r="I1280" s="77">
        <f t="shared" si="60"/>
        <v>48496.1</v>
      </c>
    </row>
    <row r="1281" spans="1:9">
      <c r="A1281" s="69" t="s">
        <v>2540</v>
      </c>
      <c r="B1281" s="69" t="s">
        <v>24</v>
      </c>
      <c r="C1281" s="69" t="s">
        <v>2567</v>
      </c>
      <c r="D1281" s="70" t="s">
        <v>2568</v>
      </c>
      <c r="E1281" s="71">
        <f>Розрахунки!BY1236</f>
        <v>14897.4</v>
      </c>
      <c r="F1281" s="71">
        <f>Розрахунки!BZ1236</f>
        <v>0</v>
      </c>
      <c r="G1281" s="71">
        <f>Розрахунки!CA1236</f>
        <v>0</v>
      </c>
      <c r="H1281" s="71">
        <f>Розрахунки!CB1236</f>
        <v>0</v>
      </c>
      <c r="I1281" s="77">
        <f t="shared" si="60"/>
        <v>14897.4</v>
      </c>
    </row>
    <row r="1282" spans="1:9">
      <c r="A1282" s="69" t="s">
        <v>2540</v>
      </c>
      <c r="B1282" s="69" t="s">
        <v>24</v>
      </c>
      <c r="C1282" s="69" t="s">
        <v>2569</v>
      </c>
      <c r="D1282" s="70" t="s">
        <v>2570</v>
      </c>
      <c r="E1282" s="71">
        <f>Розрахунки!BY1237</f>
        <v>16117.4</v>
      </c>
      <c r="F1282" s="71">
        <f>Розрахунки!BZ1237</f>
        <v>0</v>
      </c>
      <c r="G1282" s="71">
        <f>Розрахунки!CA1237</f>
        <v>0</v>
      </c>
      <c r="H1282" s="71">
        <f>Розрахунки!CB1237</f>
        <v>0</v>
      </c>
      <c r="I1282" s="77">
        <f t="shared" si="60"/>
        <v>16117.4</v>
      </c>
    </row>
    <row r="1283" spans="1:9">
      <c r="A1283" s="69" t="s">
        <v>2540</v>
      </c>
      <c r="B1283" s="69" t="s">
        <v>29</v>
      </c>
      <c r="C1283" s="69" t="s">
        <v>2571</v>
      </c>
      <c r="D1283" s="70" t="s">
        <v>2572</v>
      </c>
      <c r="E1283" s="71">
        <f>Розрахунки!BY1238</f>
        <v>22084.7</v>
      </c>
      <c r="F1283" s="71">
        <f>Розрахунки!BZ1238</f>
        <v>0</v>
      </c>
      <c r="G1283" s="71">
        <f>Розрахунки!CA1238</f>
        <v>0</v>
      </c>
      <c r="H1283" s="71">
        <f>Розрахунки!CB1238</f>
        <v>0</v>
      </c>
      <c r="I1283" s="77">
        <f t="shared" si="60"/>
        <v>22084.7</v>
      </c>
    </row>
    <row r="1284" spans="1:9">
      <c r="A1284" s="69" t="s">
        <v>2540</v>
      </c>
      <c r="B1284" s="69" t="s">
        <v>29</v>
      </c>
      <c r="C1284" s="69" t="s">
        <v>2573</v>
      </c>
      <c r="D1284" s="70" t="s">
        <v>2574</v>
      </c>
      <c r="E1284" s="71">
        <f>Розрахунки!BY1239</f>
        <v>12534.4</v>
      </c>
      <c r="F1284" s="71">
        <f>Розрахунки!BZ1239</f>
        <v>0</v>
      </c>
      <c r="G1284" s="71">
        <f>Розрахунки!CA1239</f>
        <v>0</v>
      </c>
      <c r="H1284" s="71">
        <f>Розрахунки!CB1239</f>
        <v>0</v>
      </c>
      <c r="I1284" s="77">
        <f t="shared" si="60"/>
        <v>12534.4</v>
      </c>
    </row>
    <row r="1285" spans="1:9">
      <c r="A1285" s="69" t="s">
        <v>2540</v>
      </c>
      <c r="B1285" s="69" t="s">
        <v>29</v>
      </c>
      <c r="C1285" s="69" t="s">
        <v>2575</v>
      </c>
      <c r="D1285" s="70" t="s">
        <v>2576</v>
      </c>
      <c r="E1285" s="71">
        <f>Розрахунки!BY1240</f>
        <v>58671.3</v>
      </c>
      <c r="F1285" s="71">
        <f>Розрахунки!BZ1240</f>
        <v>0</v>
      </c>
      <c r="G1285" s="71">
        <f>Розрахунки!CA1240</f>
        <v>0</v>
      </c>
      <c r="H1285" s="71">
        <f>Розрахунки!CB1240</f>
        <v>0</v>
      </c>
      <c r="I1285" s="77">
        <f t="shared" si="60"/>
        <v>58671.3</v>
      </c>
    </row>
    <row r="1286" spans="1:9">
      <c r="A1286" s="69" t="s">
        <v>2540</v>
      </c>
      <c r="B1286" s="69" t="s">
        <v>21</v>
      </c>
      <c r="C1286" s="69" t="s">
        <v>2577</v>
      </c>
      <c r="D1286" s="70" t="s">
        <v>2578</v>
      </c>
      <c r="E1286" s="71">
        <f>Розрахунки!BY1241</f>
        <v>84703.5</v>
      </c>
      <c r="F1286" s="71">
        <f>Розрахунки!BZ1241</f>
        <v>0</v>
      </c>
      <c r="G1286" s="71">
        <f>Розрахунки!CA1241</f>
        <v>0</v>
      </c>
      <c r="H1286" s="71">
        <f>Розрахунки!CB1241</f>
        <v>0</v>
      </c>
      <c r="I1286" s="77">
        <f t="shared" ref="I1286:I1349" si="63">SUM(E1286:H1286)</f>
        <v>84703.5</v>
      </c>
    </row>
    <row r="1287" spans="1:9">
      <c r="A1287" s="69" t="s">
        <v>2540</v>
      </c>
      <c r="B1287" s="69" t="s">
        <v>29</v>
      </c>
      <c r="C1287" s="69" t="s">
        <v>2579</v>
      </c>
      <c r="D1287" s="70" t="s">
        <v>2580</v>
      </c>
      <c r="E1287" s="71">
        <f>Розрахунки!BY1242</f>
        <v>18607.7</v>
      </c>
      <c r="F1287" s="71">
        <f>Розрахунки!BZ1242</f>
        <v>0</v>
      </c>
      <c r="G1287" s="71">
        <f>Розрахунки!CA1242</f>
        <v>0</v>
      </c>
      <c r="H1287" s="71">
        <f>Розрахунки!CB1242</f>
        <v>0</v>
      </c>
      <c r="I1287" s="77">
        <f t="shared" si="63"/>
        <v>18607.7</v>
      </c>
    </row>
    <row r="1288" spans="1:9">
      <c r="A1288" s="69" t="s">
        <v>2540</v>
      </c>
      <c r="B1288" s="69" t="s">
        <v>24</v>
      </c>
      <c r="C1288" s="69" t="s">
        <v>2581</v>
      </c>
      <c r="D1288" s="70" t="s">
        <v>2582</v>
      </c>
      <c r="E1288" s="71">
        <f>Розрахунки!BY1243</f>
        <v>33558.5</v>
      </c>
      <c r="F1288" s="71">
        <f>Розрахунки!BZ1243</f>
        <v>0</v>
      </c>
      <c r="G1288" s="71">
        <f>Розрахунки!CA1243</f>
        <v>0</v>
      </c>
      <c r="H1288" s="71">
        <f>Розрахунки!CB1243</f>
        <v>0</v>
      </c>
      <c r="I1288" s="77">
        <f t="shared" si="63"/>
        <v>33558.5</v>
      </c>
    </row>
    <row r="1289" spans="1:9">
      <c r="A1289" s="69" t="s">
        <v>2540</v>
      </c>
      <c r="B1289" s="69" t="s">
        <v>29</v>
      </c>
      <c r="C1289" s="69" t="s">
        <v>2583</v>
      </c>
      <c r="D1289" s="70" t="s">
        <v>2584</v>
      </c>
      <c r="E1289" s="71">
        <f>Розрахунки!BY1244</f>
        <v>26237.1</v>
      </c>
      <c r="F1289" s="71">
        <f>Розрахунки!BZ1244</f>
        <v>0</v>
      </c>
      <c r="G1289" s="71">
        <f>Розрахунки!CA1244</f>
        <v>0</v>
      </c>
      <c r="H1289" s="71">
        <f>Розрахунки!CB1244</f>
        <v>0</v>
      </c>
      <c r="I1289" s="77">
        <f t="shared" si="63"/>
        <v>26237.1</v>
      </c>
    </row>
    <row r="1290" spans="1:9">
      <c r="A1290" s="69" t="s">
        <v>2540</v>
      </c>
      <c r="B1290" s="69" t="s">
        <v>29</v>
      </c>
      <c r="C1290" s="69" t="s">
        <v>2585</v>
      </c>
      <c r="D1290" s="70" t="s">
        <v>2586</v>
      </c>
      <c r="E1290" s="71">
        <f>Розрахунки!BY1245</f>
        <v>48121.7</v>
      </c>
      <c r="F1290" s="71">
        <f>Розрахунки!BZ1245</f>
        <v>0</v>
      </c>
      <c r="G1290" s="71">
        <f>Розрахунки!CA1245</f>
        <v>0</v>
      </c>
      <c r="H1290" s="71">
        <f>Розрахунки!CB1245</f>
        <v>0</v>
      </c>
      <c r="I1290" s="77">
        <f t="shared" si="63"/>
        <v>48121.7</v>
      </c>
    </row>
    <row r="1291" spans="1:9">
      <c r="A1291" s="69" t="s">
        <v>2540</v>
      </c>
      <c r="B1291" s="69" t="s">
        <v>29</v>
      </c>
      <c r="C1291" s="69" t="s">
        <v>2587</v>
      </c>
      <c r="D1291" s="70" t="s">
        <v>2588</v>
      </c>
      <c r="E1291" s="71">
        <f>Розрахунки!BY1246</f>
        <v>26793.5</v>
      </c>
      <c r="F1291" s="71">
        <f>Розрахунки!BZ1246</f>
        <v>0</v>
      </c>
      <c r="G1291" s="71">
        <f>Розрахунки!CA1246</f>
        <v>0</v>
      </c>
      <c r="H1291" s="71">
        <f>Розрахунки!CB1246</f>
        <v>0</v>
      </c>
      <c r="I1291" s="77">
        <f t="shared" si="63"/>
        <v>26793.5</v>
      </c>
    </row>
    <row r="1292" spans="1:9">
      <c r="A1292" s="69" t="s">
        <v>2540</v>
      </c>
      <c r="B1292" s="69" t="s">
        <v>29</v>
      </c>
      <c r="C1292" s="69" t="s">
        <v>2589</v>
      </c>
      <c r="D1292" s="70" t="s">
        <v>2590</v>
      </c>
      <c r="E1292" s="71">
        <f>Розрахунки!BY1247</f>
        <v>60178</v>
      </c>
      <c r="F1292" s="71">
        <f>Розрахунки!BZ1247</f>
        <v>0</v>
      </c>
      <c r="G1292" s="71">
        <f>Розрахунки!CA1247</f>
        <v>0</v>
      </c>
      <c r="H1292" s="71">
        <f>Розрахунки!CB1247</f>
        <v>0</v>
      </c>
      <c r="I1292" s="77">
        <f t="shared" si="63"/>
        <v>60178</v>
      </c>
    </row>
    <row r="1293" spans="1:9">
      <c r="A1293" s="69" t="s">
        <v>2540</v>
      </c>
      <c r="B1293" s="69" t="s">
        <v>24</v>
      </c>
      <c r="C1293" s="69" t="s">
        <v>2591</v>
      </c>
      <c r="D1293" s="70" t="s">
        <v>2592</v>
      </c>
      <c r="E1293" s="71">
        <f>Розрахунки!BY1248</f>
        <v>6875.8</v>
      </c>
      <c r="F1293" s="71">
        <f>Розрахунки!BZ1248</f>
        <v>0</v>
      </c>
      <c r="G1293" s="71">
        <f>Розрахунки!CA1248</f>
        <v>0</v>
      </c>
      <c r="H1293" s="71">
        <f>Розрахунки!CB1248</f>
        <v>0</v>
      </c>
      <c r="I1293" s="77">
        <f t="shared" si="63"/>
        <v>6875.8</v>
      </c>
    </row>
    <row r="1294" spans="1:9">
      <c r="A1294" s="69" t="s">
        <v>2540</v>
      </c>
      <c r="B1294" s="69" t="s">
        <v>24</v>
      </c>
      <c r="C1294" s="69" t="s">
        <v>2593</v>
      </c>
      <c r="D1294" s="70" t="s">
        <v>2594</v>
      </c>
      <c r="E1294" s="71">
        <f>Розрахунки!BY1249</f>
        <v>17500.7</v>
      </c>
      <c r="F1294" s="71">
        <f>Розрахунки!BZ1249</f>
        <v>0</v>
      </c>
      <c r="G1294" s="71">
        <f>Розрахунки!CA1249</f>
        <v>0</v>
      </c>
      <c r="H1294" s="71">
        <f>Розрахунки!CB1249</f>
        <v>0</v>
      </c>
      <c r="I1294" s="77">
        <f t="shared" si="63"/>
        <v>17500.7</v>
      </c>
    </row>
    <row r="1295" spans="1:9">
      <c r="A1295" s="69" t="s">
        <v>2540</v>
      </c>
      <c r="B1295" s="69" t="s">
        <v>24</v>
      </c>
      <c r="C1295" s="69" t="s">
        <v>2595</v>
      </c>
      <c r="D1295" s="70" t="s">
        <v>2596</v>
      </c>
      <c r="E1295" s="71">
        <f>Розрахунки!BY1250</f>
        <v>37957.4</v>
      </c>
      <c r="F1295" s="71">
        <f>Розрахунки!BZ1250</f>
        <v>0</v>
      </c>
      <c r="G1295" s="71">
        <f>Розрахунки!CA1250</f>
        <v>0</v>
      </c>
      <c r="H1295" s="71">
        <f>Розрахунки!CB1250</f>
        <v>0</v>
      </c>
      <c r="I1295" s="77">
        <f t="shared" si="63"/>
        <v>37957.4</v>
      </c>
    </row>
    <row r="1296" spans="1:9">
      <c r="A1296" s="69" t="s">
        <v>2540</v>
      </c>
      <c r="B1296" s="69" t="s">
        <v>21</v>
      </c>
      <c r="C1296" s="69" t="s">
        <v>2597</v>
      </c>
      <c r="D1296" s="70" t="s">
        <v>2598</v>
      </c>
      <c r="E1296" s="71">
        <f>Розрахунки!BY1251</f>
        <v>79867.600000000006</v>
      </c>
      <c r="F1296" s="71">
        <f>Розрахунки!BZ1251</f>
        <v>0</v>
      </c>
      <c r="G1296" s="71">
        <f>Розрахунки!CA1251</f>
        <v>0</v>
      </c>
      <c r="H1296" s="71">
        <f>Розрахунки!CB1251</f>
        <v>0</v>
      </c>
      <c r="I1296" s="77">
        <f t="shared" si="63"/>
        <v>79867.600000000006</v>
      </c>
    </row>
    <row r="1297" spans="1:10" ht="31.5">
      <c r="A1297" s="69" t="s">
        <v>2540</v>
      </c>
      <c r="B1297" s="69" t="s">
        <v>24</v>
      </c>
      <c r="C1297" s="69" t="s">
        <v>2599</v>
      </c>
      <c r="D1297" s="70" t="s">
        <v>2600</v>
      </c>
      <c r="E1297" s="71">
        <f>Розрахунки!BY1252</f>
        <v>21441.7</v>
      </c>
      <c r="F1297" s="71">
        <f>Розрахунки!BZ1252</f>
        <v>0</v>
      </c>
      <c r="G1297" s="71">
        <f>Розрахунки!CA1252</f>
        <v>0</v>
      </c>
      <c r="H1297" s="71">
        <f>Розрахунки!CB1252</f>
        <v>0</v>
      </c>
      <c r="I1297" s="77">
        <f t="shared" si="63"/>
        <v>21441.7</v>
      </c>
    </row>
    <row r="1298" spans="1:10">
      <c r="A1298" s="69" t="s">
        <v>2540</v>
      </c>
      <c r="B1298" s="69" t="s">
        <v>29</v>
      </c>
      <c r="C1298" s="69" t="s">
        <v>2601</v>
      </c>
      <c r="D1298" s="70" t="s">
        <v>2602</v>
      </c>
      <c r="E1298" s="71">
        <f>Розрахунки!BY1253</f>
        <v>27365.5</v>
      </c>
      <c r="F1298" s="71">
        <f>Розрахунки!BZ1253</f>
        <v>0</v>
      </c>
      <c r="G1298" s="71">
        <f>Розрахунки!CA1253</f>
        <v>0</v>
      </c>
      <c r="H1298" s="71">
        <f>Розрахунки!CB1253</f>
        <v>0</v>
      </c>
      <c r="I1298" s="77">
        <f t="shared" si="63"/>
        <v>27365.5</v>
      </c>
    </row>
    <row r="1299" spans="1:10">
      <c r="A1299" s="69" t="s">
        <v>2540</v>
      </c>
      <c r="B1299" s="69" t="s">
        <v>21</v>
      </c>
      <c r="C1299" s="69" t="s">
        <v>2603</v>
      </c>
      <c r="D1299" s="70" t="s">
        <v>2604</v>
      </c>
      <c r="E1299" s="71">
        <f>Розрахунки!BY1254</f>
        <v>68171</v>
      </c>
      <c r="F1299" s="71">
        <f>Розрахунки!BZ1254</f>
        <v>0</v>
      </c>
      <c r="G1299" s="71">
        <f>Розрахунки!CA1254</f>
        <v>0</v>
      </c>
      <c r="H1299" s="71">
        <f>Розрахунки!CB1254</f>
        <v>0</v>
      </c>
      <c r="I1299" s="77">
        <f t="shared" si="63"/>
        <v>68171</v>
      </c>
    </row>
    <row r="1300" spans="1:10">
      <c r="A1300" s="69" t="s">
        <v>2540</v>
      </c>
      <c r="B1300" s="69" t="s">
        <v>24</v>
      </c>
      <c r="C1300" s="69" t="s">
        <v>2605</v>
      </c>
      <c r="D1300" s="70" t="s">
        <v>2606</v>
      </c>
      <c r="E1300" s="71">
        <f>Розрахунки!BY1255</f>
        <v>12008.6</v>
      </c>
      <c r="F1300" s="71">
        <f>Розрахунки!BZ1255</f>
        <v>0</v>
      </c>
      <c r="G1300" s="71">
        <f>Розрахунки!CA1255</f>
        <v>0</v>
      </c>
      <c r="H1300" s="71">
        <f>Розрахунки!CB1255</f>
        <v>0</v>
      </c>
      <c r="I1300" s="77">
        <f t="shared" si="63"/>
        <v>12008.6</v>
      </c>
    </row>
    <row r="1301" spans="1:10">
      <c r="A1301" s="69" t="s">
        <v>2540</v>
      </c>
      <c r="B1301" s="69" t="s">
        <v>29</v>
      </c>
      <c r="C1301" s="69" t="s">
        <v>2607</v>
      </c>
      <c r="D1301" s="70" t="s">
        <v>2608</v>
      </c>
      <c r="E1301" s="71">
        <f>Розрахунки!BY1256</f>
        <v>16126.1</v>
      </c>
      <c r="F1301" s="71">
        <f>Розрахунки!BZ1256</f>
        <v>0</v>
      </c>
      <c r="G1301" s="71">
        <f>Розрахунки!CA1256</f>
        <v>0</v>
      </c>
      <c r="H1301" s="71">
        <f>Розрахунки!CB1256</f>
        <v>0</v>
      </c>
      <c r="I1301" s="77">
        <f t="shared" si="63"/>
        <v>16126.1</v>
      </c>
    </row>
    <row r="1302" spans="1:10">
      <c r="A1302" s="69" t="s">
        <v>2540</v>
      </c>
      <c r="B1302" s="69" t="s">
        <v>29</v>
      </c>
      <c r="C1302" s="69" t="s">
        <v>2609</v>
      </c>
      <c r="D1302" s="70" t="s">
        <v>2610</v>
      </c>
      <c r="E1302" s="71">
        <f>Розрахунки!BY1257</f>
        <v>17669</v>
      </c>
      <c r="F1302" s="71">
        <f>Розрахунки!BZ1257</f>
        <v>0</v>
      </c>
      <c r="G1302" s="71">
        <f>Розрахунки!CA1257</f>
        <v>0</v>
      </c>
      <c r="H1302" s="71">
        <f>Розрахунки!CB1257</f>
        <v>0</v>
      </c>
      <c r="I1302" s="77">
        <f t="shared" si="63"/>
        <v>17669</v>
      </c>
    </row>
    <row r="1303" spans="1:10">
      <c r="A1303" s="69" t="s">
        <v>2540</v>
      </c>
      <c r="B1303" s="69" t="s">
        <v>29</v>
      </c>
      <c r="C1303" s="69" t="s">
        <v>2611</v>
      </c>
      <c r="D1303" s="70" t="s">
        <v>2612</v>
      </c>
      <c r="E1303" s="71">
        <f>Розрахунки!BY1258</f>
        <v>14987.9</v>
      </c>
      <c r="F1303" s="71">
        <f>Розрахунки!BZ1258</f>
        <v>0</v>
      </c>
      <c r="G1303" s="71">
        <f>Розрахунки!CA1258</f>
        <v>0</v>
      </c>
      <c r="H1303" s="71">
        <f>Розрахунки!CB1258</f>
        <v>0</v>
      </c>
      <c r="I1303" s="77">
        <f t="shared" si="63"/>
        <v>14987.9</v>
      </c>
    </row>
    <row r="1304" spans="1:10" s="72" customFormat="1">
      <c r="A1304" s="69" t="s">
        <v>2540</v>
      </c>
      <c r="B1304" s="69" t="s">
        <v>24</v>
      </c>
      <c r="C1304" s="69" t="s">
        <v>2613</v>
      </c>
      <c r="D1304" s="70" t="s">
        <v>2614</v>
      </c>
      <c r="E1304" s="71">
        <f>Розрахунки!BY1259</f>
        <v>16715.2</v>
      </c>
      <c r="F1304" s="71">
        <f>Розрахунки!BZ1259</f>
        <v>0</v>
      </c>
      <c r="G1304" s="71">
        <f>Розрахунки!CA1259</f>
        <v>0</v>
      </c>
      <c r="H1304" s="71">
        <f>Розрахунки!CB1259</f>
        <v>0</v>
      </c>
      <c r="I1304" s="77">
        <f t="shared" si="63"/>
        <v>16715.2</v>
      </c>
      <c r="J1304" s="65"/>
    </row>
    <row r="1305" spans="1:10">
      <c r="A1305" s="69" t="s">
        <v>2540</v>
      </c>
      <c r="B1305" s="69" t="s">
        <v>29</v>
      </c>
      <c r="C1305" s="69" t="s">
        <v>2615</v>
      </c>
      <c r="D1305" s="70" t="s">
        <v>2616</v>
      </c>
      <c r="E1305" s="71">
        <f>Розрахунки!BY1260</f>
        <v>13519.2</v>
      </c>
      <c r="F1305" s="71">
        <f>Розрахунки!BZ1260</f>
        <v>0</v>
      </c>
      <c r="G1305" s="71">
        <f>Розрахунки!CA1260</f>
        <v>0</v>
      </c>
      <c r="H1305" s="71">
        <f>Розрахунки!CB1260</f>
        <v>0</v>
      </c>
      <c r="I1305" s="77">
        <f t="shared" si="63"/>
        <v>13519.2</v>
      </c>
    </row>
    <row r="1306" spans="1:10">
      <c r="A1306" s="69" t="s">
        <v>2540</v>
      </c>
      <c r="B1306" s="69" t="s">
        <v>24</v>
      </c>
      <c r="C1306" s="69" t="s">
        <v>2617</v>
      </c>
      <c r="D1306" s="70" t="s">
        <v>2618</v>
      </c>
      <c r="E1306" s="71">
        <f>Розрахунки!BY1261</f>
        <v>9989.2999999999993</v>
      </c>
      <c r="F1306" s="71">
        <f>Розрахунки!BZ1261</f>
        <v>0</v>
      </c>
      <c r="G1306" s="71">
        <f>Розрахунки!CA1261</f>
        <v>0</v>
      </c>
      <c r="H1306" s="71">
        <f>Розрахунки!CB1261</f>
        <v>0</v>
      </c>
      <c r="I1306" s="77">
        <f t="shared" si="63"/>
        <v>9989.2999999999993</v>
      </c>
    </row>
    <row r="1307" spans="1:10">
      <c r="A1307" s="69" t="s">
        <v>2540</v>
      </c>
      <c r="B1307" s="69" t="s">
        <v>29</v>
      </c>
      <c r="C1307" s="69" t="s">
        <v>2619</v>
      </c>
      <c r="D1307" s="70" t="s">
        <v>2620</v>
      </c>
      <c r="E1307" s="71">
        <f>Розрахунки!BY1262</f>
        <v>57461.3</v>
      </c>
      <c r="F1307" s="71">
        <f>Розрахунки!BZ1262</f>
        <v>0</v>
      </c>
      <c r="G1307" s="71">
        <f>Розрахунки!CA1262</f>
        <v>0</v>
      </c>
      <c r="H1307" s="71">
        <f>Розрахунки!CB1262</f>
        <v>0</v>
      </c>
      <c r="I1307" s="77">
        <f t="shared" si="63"/>
        <v>57461.3</v>
      </c>
    </row>
    <row r="1308" spans="1:10">
      <c r="A1308" s="69" t="s">
        <v>2540</v>
      </c>
      <c r="B1308" s="69" t="s">
        <v>24</v>
      </c>
      <c r="C1308" s="69" t="s">
        <v>2621</v>
      </c>
      <c r="D1308" s="70" t="s">
        <v>2622</v>
      </c>
      <c r="E1308" s="71">
        <f>Розрахунки!BY1263</f>
        <v>28673</v>
      </c>
      <c r="F1308" s="71">
        <f>Розрахунки!BZ1263</f>
        <v>0</v>
      </c>
      <c r="G1308" s="71">
        <f>Розрахунки!CA1263</f>
        <v>0</v>
      </c>
      <c r="H1308" s="71">
        <f>Розрахунки!CB1263</f>
        <v>0</v>
      </c>
      <c r="I1308" s="77">
        <f t="shared" si="63"/>
        <v>28673</v>
      </c>
    </row>
    <row r="1309" spans="1:10">
      <c r="A1309" s="69" t="s">
        <v>2540</v>
      </c>
      <c r="B1309" s="69" t="s">
        <v>29</v>
      </c>
      <c r="C1309" s="69" t="s">
        <v>2623</v>
      </c>
      <c r="D1309" s="70" t="s">
        <v>2203</v>
      </c>
      <c r="E1309" s="71">
        <f>Розрахунки!BY1264</f>
        <v>18034.3</v>
      </c>
      <c r="F1309" s="71">
        <f>Розрахунки!BZ1264</f>
        <v>0</v>
      </c>
      <c r="G1309" s="71">
        <f>Розрахунки!CA1264</f>
        <v>0</v>
      </c>
      <c r="H1309" s="71">
        <f>Розрахунки!CB1264</f>
        <v>0</v>
      </c>
      <c r="I1309" s="77">
        <f t="shared" si="63"/>
        <v>18034.3</v>
      </c>
    </row>
    <row r="1310" spans="1:10">
      <c r="A1310" s="69" t="s">
        <v>2540</v>
      </c>
      <c r="B1310" s="69" t="s">
        <v>78</v>
      </c>
      <c r="C1310" s="69" t="s">
        <v>2624</v>
      </c>
      <c r="D1310" s="70" t="s">
        <v>2625</v>
      </c>
      <c r="E1310" s="71">
        <f>Розрахунки!BY1265</f>
        <v>69883.399999999994</v>
      </c>
      <c r="F1310" s="71">
        <f>Розрахунки!BZ1265</f>
        <v>0</v>
      </c>
      <c r="G1310" s="71">
        <f>Розрахунки!CA1265</f>
        <v>0</v>
      </c>
      <c r="H1310" s="71">
        <f>Розрахунки!CB1265</f>
        <v>0</v>
      </c>
      <c r="I1310" s="77">
        <f t="shared" si="63"/>
        <v>69883.399999999994</v>
      </c>
    </row>
    <row r="1311" spans="1:10">
      <c r="A1311" s="69" t="s">
        <v>2540</v>
      </c>
      <c r="B1311" s="69" t="s">
        <v>78</v>
      </c>
      <c r="C1311" s="69" t="s">
        <v>2626</v>
      </c>
      <c r="D1311" s="70" t="s">
        <v>2627</v>
      </c>
      <c r="E1311" s="71">
        <f>Розрахунки!BY1266</f>
        <v>70796.7</v>
      </c>
      <c r="F1311" s="71">
        <f>Розрахунки!BZ1266</f>
        <v>0</v>
      </c>
      <c r="G1311" s="71">
        <f>Розрахунки!CA1266</f>
        <v>0</v>
      </c>
      <c r="H1311" s="71">
        <f>Розрахунки!CB1266</f>
        <v>0</v>
      </c>
      <c r="I1311" s="77">
        <f t="shared" si="63"/>
        <v>70796.7</v>
      </c>
    </row>
    <row r="1312" spans="1:10">
      <c r="A1312" s="69" t="s">
        <v>2540</v>
      </c>
      <c r="B1312" s="69" t="s">
        <v>24</v>
      </c>
      <c r="C1312" s="69" t="s">
        <v>2628</v>
      </c>
      <c r="D1312" s="70" t="s">
        <v>2629</v>
      </c>
      <c r="E1312" s="71">
        <f>Розрахунки!BY1267</f>
        <v>20976.799999999999</v>
      </c>
      <c r="F1312" s="71">
        <f>Розрахунки!BZ1267</f>
        <v>0</v>
      </c>
      <c r="G1312" s="71">
        <f>Розрахунки!CA1267</f>
        <v>0</v>
      </c>
      <c r="H1312" s="71">
        <f>Розрахунки!CB1267</f>
        <v>0</v>
      </c>
      <c r="I1312" s="77">
        <f t="shared" si="63"/>
        <v>20976.799999999999</v>
      </c>
    </row>
    <row r="1313" spans="1:9">
      <c r="A1313" s="69" t="s">
        <v>2540</v>
      </c>
      <c r="B1313" s="69" t="s">
        <v>24</v>
      </c>
      <c r="C1313" s="69" t="s">
        <v>2630</v>
      </c>
      <c r="D1313" s="70" t="s">
        <v>2631</v>
      </c>
      <c r="E1313" s="71">
        <f>Розрахунки!BY1268</f>
        <v>13183.7</v>
      </c>
      <c r="F1313" s="71">
        <f>Розрахунки!BZ1268</f>
        <v>0</v>
      </c>
      <c r="G1313" s="71">
        <f>Розрахунки!CA1268</f>
        <v>0</v>
      </c>
      <c r="H1313" s="71">
        <f>Розрахунки!CB1268</f>
        <v>0</v>
      </c>
      <c r="I1313" s="77">
        <f t="shared" si="63"/>
        <v>13183.7</v>
      </c>
    </row>
    <row r="1314" spans="1:9">
      <c r="A1314" s="69" t="s">
        <v>2540</v>
      </c>
      <c r="B1314" s="69" t="s">
        <v>24</v>
      </c>
      <c r="C1314" s="69" t="s">
        <v>2632</v>
      </c>
      <c r="D1314" s="70" t="s">
        <v>2633</v>
      </c>
      <c r="E1314" s="71">
        <f>Розрахунки!BY1269</f>
        <v>14483</v>
      </c>
      <c r="F1314" s="71">
        <f>Розрахунки!BZ1269</f>
        <v>0</v>
      </c>
      <c r="G1314" s="71">
        <f>Розрахунки!CA1269</f>
        <v>0</v>
      </c>
      <c r="H1314" s="71">
        <f>Розрахунки!CB1269</f>
        <v>0</v>
      </c>
      <c r="I1314" s="77">
        <f t="shared" si="63"/>
        <v>14483</v>
      </c>
    </row>
    <row r="1315" spans="1:9">
      <c r="A1315" s="69" t="s">
        <v>2540</v>
      </c>
      <c r="B1315" s="69" t="s">
        <v>78</v>
      </c>
      <c r="C1315" s="69" t="s">
        <v>2634</v>
      </c>
      <c r="D1315" s="70" t="s">
        <v>2635</v>
      </c>
      <c r="E1315" s="71">
        <f>Розрахунки!BY1270</f>
        <v>131669.5</v>
      </c>
      <c r="F1315" s="71">
        <f>Розрахунки!BZ1270</f>
        <v>0</v>
      </c>
      <c r="G1315" s="71">
        <f>Розрахунки!CA1270</f>
        <v>0</v>
      </c>
      <c r="H1315" s="71">
        <f>Розрахунки!CB1270</f>
        <v>0</v>
      </c>
      <c r="I1315" s="77">
        <f t="shared" si="63"/>
        <v>131669.5</v>
      </c>
    </row>
    <row r="1316" spans="1:9">
      <c r="A1316" s="69" t="s">
        <v>2540</v>
      </c>
      <c r="B1316" s="69" t="s">
        <v>29</v>
      </c>
      <c r="C1316" s="69" t="s">
        <v>2636</v>
      </c>
      <c r="D1316" s="70" t="s">
        <v>2637</v>
      </c>
      <c r="E1316" s="71">
        <f>Розрахунки!BY1271</f>
        <v>47258.7</v>
      </c>
      <c r="F1316" s="71">
        <f>Розрахунки!BZ1271</f>
        <v>0</v>
      </c>
      <c r="G1316" s="71">
        <f>Розрахунки!CA1271</f>
        <v>0</v>
      </c>
      <c r="H1316" s="71">
        <f>Розрахунки!CB1271</f>
        <v>0</v>
      </c>
      <c r="I1316" s="77">
        <f t="shared" si="63"/>
        <v>47258.7</v>
      </c>
    </row>
    <row r="1317" spans="1:9">
      <c r="A1317" s="69" t="s">
        <v>2540</v>
      </c>
      <c r="B1317" s="69" t="s">
        <v>21</v>
      </c>
      <c r="C1317" s="69" t="s">
        <v>2638</v>
      </c>
      <c r="D1317" s="70" t="s">
        <v>2639</v>
      </c>
      <c r="E1317" s="71">
        <f>Розрахунки!BY1272</f>
        <v>60120.5</v>
      </c>
      <c r="F1317" s="71">
        <f>Розрахунки!BZ1272</f>
        <v>0</v>
      </c>
      <c r="G1317" s="71">
        <f>Розрахунки!CA1272</f>
        <v>0</v>
      </c>
      <c r="H1317" s="71">
        <f>Розрахунки!CB1272</f>
        <v>0</v>
      </c>
      <c r="I1317" s="77">
        <f t="shared" si="63"/>
        <v>60120.5</v>
      </c>
    </row>
    <row r="1318" spans="1:9">
      <c r="A1318" s="69" t="s">
        <v>2540</v>
      </c>
      <c r="B1318" s="69" t="s">
        <v>29</v>
      </c>
      <c r="C1318" s="69" t="s">
        <v>2640</v>
      </c>
      <c r="D1318" s="70" t="s">
        <v>2641</v>
      </c>
      <c r="E1318" s="71">
        <f>Розрахунки!BY1273</f>
        <v>16550.8</v>
      </c>
      <c r="F1318" s="71">
        <f>Розрахунки!BZ1273</f>
        <v>0</v>
      </c>
      <c r="G1318" s="71">
        <f>Розрахунки!CA1273</f>
        <v>0</v>
      </c>
      <c r="H1318" s="71">
        <f>Розрахунки!CB1273</f>
        <v>0</v>
      </c>
      <c r="I1318" s="77">
        <f t="shared" si="63"/>
        <v>16550.8</v>
      </c>
    </row>
    <row r="1319" spans="1:9">
      <c r="A1319" s="69" t="s">
        <v>2540</v>
      </c>
      <c r="B1319" s="69" t="s">
        <v>24</v>
      </c>
      <c r="C1319" s="69" t="s">
        <v>2642</v>
      </c>
      <c r="D1319" s="70" t="s">
        <v>2643</v>
      </c>
      <c r="E1319" s="71">
        <f>Розрахунки!BY1274</f>
        <v>6141.8</v>
      </c>
      <c r="F1319" s="71">
        <f>Розрахунки!BZ1274</f>
        <v>0</v>
      </c>
      <c r="G1319" s="71">
        <f>Розрахунки!CA1274</f>
        <v>0</v>
      </c>
      <c r="H1319" s="71">
        <f>Розрахунки!CB1274</f>
        <v>0</v>
      </c>
      <c r="I1319" s="77">
        <f t="shared" si="63"/>
        <v>6141.8</v>
      </c>
    </row>
    <row r="1320" spans="1:9">
      <c r="A1320" s="69" t="s">
        <v>2540</v>
      </c>
      <c r="B1320" s="69" t="s">
        <v>21</v>
      </c>
      <c r="C1320" s="69" t="s">
        <v>2644</v>
      </c>
      <c r="D1320" s="70" t="s">
        <v>2645</v>
      </c>
      <c r="E1320" s="71">
        <f>Розрахунки!BY1275</f>
        <v>65252.7</v>
      </c>
      <c r="F1320" s="71">
        <f>Розрахунки!BZ1275</f>
        <v>0</v>
      </c>
      <c r="G1320" s="71">
        <f>Розрахунки!CA1275</f>
        <v>0</v>
      </c>
      <c r="H1320" s="71">
        <f>Розрахунки!CB1275</f>
        <v>0</v>
      </c>
      <c r="I1320" s="77">
        <f t="shared" si="63"/>
        <v>65252.7</v>
      </c>
    </row>
    <row r="1321" spans="1:9">
      <c r="A1321" s="69" t="s">
        <v>2540</v>
      </c>
      <c r="B1321" s="69" t="s">
        <v>78</v>
      </c>
      <c r="C1321" s="69" t="s">
        <v>2646</v>
      </c>
      <c r="D1321" s="70" t="s">
        <v>2647</v>
      </c>
      <c r="E1321" s="71">
        <f>Розрахунки!BY1276</f>
        <v>200728.8</v>
      </c>
      <c r="F1321" s="71">
        <f>Розрахунки!BZ1276</f>
        <v>0</v>
      </c>
      <c r="G1321" s="71">
        <f>Розрахунки!CA1276</f>
        <v>0</v>
      </c>
      <c r="H1321" s="71">
        <f>Розрахунки!CB1276</f>
        <v>0</v>
      </c>
      <c r="I1321" s="77">
        <f t="shared" si="63"/>
        <v>200728.8</v>
      </c>
    </row>
    <row r="1322" spans="1:9">
      <c r="A1322" s="69" t="s">
        <v>2540</v>
      </c>
      <c r="B1322" s="69" t="s">
        <v>24</v>
      </c>
      <c r="C1322" s="69" t="s">
        <v>2648</v>
      </c>
      <c r="D1322" s="70" t="s">
        <v>2649</v>
      </c>
      <c r="E1322" s="71">
        <f>Розрахунки!BY1277</f>
        <v>11379.4</v>
      </c>
      <c r="F1322" s="71">
        <f>Розрахунки!BZ1277</f>
        <v>0</v>
      </c>
      <c r="G1322" s="71">
        <f>Розрахунки!CA1277</f>
        <v>0</v>
      </c>
      <c r="H1322" s="71">
        <f>Розрахунки!CB1277</f>
        <v>0</v>
      </c>
      <c r="I1322" s="77">
        <f t="shared" si="63"/>
        <v>11379.4</v>
      </c>
    </row>
    <row r="1323" spans="1:9">
      <c r="A1323" s="69" t="s">
        <v>2540</v>
      </c>
      <c r="B1323" s="69" t="s">
        <v>24</v>
      </c>
      <c r="C1323" s="69" t="s">
        <v>2650</v>
      </c>
      <c r="D1323" s="70" t="s">
        <v>2651</v>
      </c>
      <c r="E1323" s="71">
        <f>Розрахунки!BY1278</f>
        <v>19658.3</v>
      </c>
      <c r="F1323" s="71">
        <f>Розрахунки!BZ1278</f>
        <v>0</v>
      </c>
      <c r="G1323" s="71">
        <f>Розрахунки!CA1278</f>
        <v>0</v>
      </c>
      <c r="H1323" s="71">
        <f>Розрахунки!CB1278</f>
        <v>0</v>
      </c>
      <c r="I1323" s="77">
        <f t="shared" si="63"/>
        <v>19658.3</v>
      </c>
    </row>
    <row r="1324" spans="1:9">
      <c r="A1324" s="69" t="s">
        <v>2540</v>
      </c>
      <c r="B1324" s="69" t="s">
        <v>24</v>
      </c>
      <c r="C1324" s="69" t="s">
        <v>2652</v>
      </c>
      <c r="D1324" s="70" t="s">
        <v>2653</v>
      </c>
      <c r="E1324" s="71">
        <f>Розрахунки!BY1279</f>
        <v>21204.1</v>
      </c>
      <c r="F1324" s="71">
        <f>Розрахунки!BZ1279</f>
        <v>0</v>
      </c>
      <c r="G1324" s="71">
        <f>Розрахунки!CA1279</f>
        <v>0</v>
      </c>
      <c r="H1324" s="71">
        <f>Розрахунки!CB1279</f>
        <v>0</v>
      </c>
      <c r="I1324" s="77">
        <f t="shared" si="63"/>
        <v>21204.1</v>
      </c>
    </row>
    <row r="1325" spans="1:9">
      <c r="A1325" s="69" t="s">
        <v>2540</v>
      </c>
      <c r="B1325" s="69" t="s">
        <v>24</v>
      </c>
      <c r="C1325" s="69" t="s">
        <v>2654</v>
      </c>
      <c r="D1325" s="70" t="s">
        <v>2655</v>
      </c>
      <c r="E1325" s="71">
        <f>Розрахунки!BY1280</f>
        <v>15959.7</v>
      </c>
      <c r="F1325" s="71">
        <f>Розрахунки!BZ1280</f>
        <v>0</v>
      </c>
      <c r="G1325" s="71">
        <f>Розрахунки!CA1280</f>
        <v>0</v>
      </c>
      <c r="H1325" s="71">
        <f>Розрахунки!CB1280</f>
        <v>0</v>
      </c>
      <c r="I1325" s="77">
        <f t="shared" si="63"/>
        <v>15959.7</v>
      </c>
    </row>
    <row r="1326" spans="1:9">
      <c r="A1326" s="69" t="s">
        <v>2540</v>
      </c>
      <c r="B1326" s="69" t="s">
        <v>29</v>
      </c>
      <c r="C1326" s="69" t="s">
        <v>2656</v>
      </c>
      <c r="D1326" s="70" t="s">
        <v>2657</v>
      </c>
      <c r="E1326" s="71">
        <f>Розрахунки!BY1281</f>
        <v>74311.399999999994</v>
      </c>
      <c r="F1326" s="71">
        <f>Розрахунки!BZ1281</f>
        <v>0</v>
      </c>
      <c r="G1326" s="71">
        <f>Розрахунки!CA1281</f>
        <v>0</v>
      </c>
      <c r="H1326" s="71">
        <f>Розрахунки!CB1281</f>
        <v>0</v>
      </c>
      <c r="I1326" s="77">
        <f t="shared" si="63"/>
        <v>74311.399999999994</v>
      </c>
    </row>
    <row r="1327" spans="1:9">
      <c r="A1327" s="69" t="s">
        <v>2540</v>
      </c>
      <c r="B1327" s="69" t="s">
        <v>78</v>
      </c>
      <c r="C1327" s="69" t="s">
        <v>2658</v>
      </c>
      <c r="D1327" s="70" t="s">
        <v>2659</v>
      </c>
      <c r="E1327" s="71">
        <f>Розрахунки!BY1282</f>
        <v>598060.9</v>
      </c>
      <c r="F1327" s="71">
        <f>Розрахунки!BZ1282</f>
        <v>24373.599999999999</v>
      </c>
      <c r="G1327" s="71">
        <f>Розрахунки!CA1282</f>
        <v>0</v>
      </c>
      <c r="H1327" s="71">
        <f>Розрахунки!CB1282</f>
        <v>0</v>
      </c>
      <c r="I1327" s="77">
        <f t="shared" si="63"/>
        <v>622434.5</v>
      </c>
    </row>
    <row r="1328" spans="1:9">
      <c r="A1328" s="69" t="s">
        <v>2540</v>
      </c>
      <c r="B1328" s="69" t="s">
        <v>78</v>
      </c>
      <c r="C1328" s="69" t="s">
        <v>2660</v>
      </c>
      <c r="D1328" s="70" t="s">
        <v>2661</v>
      </c>
      <c r="E1328" s="71">
        <f>Розрахунки!BY1283</f>
        <v>95197.2</v>
      </c>
      <c r="F1328" s="71">
        <f>Розрахунки!BZ1283</f>
        <v>0</v>
      </c>
      <c r="G1328" s="71">
        <f>Розрахунки!CA1283</f>
        <v>0</v>
      </c>
      <c r="H1328" s="71">
        <f>Розрахунки!CB1283</f>
        <v>0</v>
      </c>
      <c r="I1328" s="77">
        <f t="shared" si="63"/>
        <v>95197.2</v>
      </c>
    </row>
    <row r="1329" spans="1:9">
      <c r="A1329" s="69" t="s">
        <v>2540</v>
      </c>
      <c r="B1329" s="69" t="s">
        <v>24</v>
      </c>
      <c r="C1329" s="69" t="s">
        <v>2662</v>
      </c>
      <c r="D1329" s="70" t="s">
        <v>2663</v>
      </c>
      <c r="E1329" s="71">
        <f>Розрахунки!BY1284</f>
        <v>12518.7</v>
      </c>
      <c r="F1329" s="71">
        <f>Розрахунки!BZ1284</f>
        <v>0</v>
      </c>
      <c r="G1329" s="71">
        <f>Розрахунки!CA1284</f>
        <v>0</v>
      </c>
      <c r="H1329" s="71">
        <f>Розрахунки!CB1284</f>
        <v>0</v>
      </c>
      <c r="I1329" s="77">
        <f t="shared" si="63"/>
        <v>12518.7</v>
      </c>
    </row>
    <row r="1330" spans="1:9">
      <c r="A1330" s="69" t="s">
        <v>2540</v>
      </c>
      <c r="B1330" s="69" t="s">
        <v>29</v>
      </c>
      <c r="C1330" s="69" t="s">
        <v>2664</v>
      </c>
      <c r="D1330" s="70" t="s">
        <v>2665</v>
      </c>
      <c r="E1330" s="71">
        <f>Розрахунки!BY1285</f>
        <v>56243.9</v>
      </c>
      <c r="F1330" s="71">
        <f>Розрахунки!BZ1285</f>
        <v>0</v>
      </c>
      <c r="G1330" s="71">
        <f>Розрахунки!CA1285</f>
        <v>0</v>
      </c>
      <c r="H1330" s="71">
        <f>Розрахунки!CB1285</f>
        <v>0</v>
      </c>
      <c r="I1330" s="77">
        <f t="shared" si="63"/>
        <v>56243.9</v>
      </c>
    </row>
    <row r="1331" spans="1:9">
      <c r="A1331" s="69" t="s">
        <v>2666</v>
      </c>
      <c r="B1331" s="69" t="s">
        <v>12</v>
      </c>
      <c r="C1331" s="69" t="s">
        <v>2667</v>
      </c>
      <c r="D1331" s="70" t="s">
        <v>2668</v>
      </c>
      <c r="E1331" s="75">
        <f>SUM(E1332:E1333)</f>
        <v>2639090.9</v>
      </c>
      <c r="F1331" s="75">
        <f t="shared" ref="F1331:I1331" si="64">SUM(F1332:F1333)</f>
        <v>52188.200000000004</v>
      </c>
      <c r="G1331" s="75">
        <f t="shared" si="64"/>
        <v>22735</v>
      </c>
      <c r="H1331" s="75">
        <f t="shared" si="64"/>
        <v>43589</v>
      </c>
      <c r="I1331" s="75">
        <f t="shared" si="64"/>
        <v>2757603.0999999996</v>
      </c>
    </row>
    <row r="1332" spans="1:9">
      <c r="A1332" s="69" t="s">
        <v>2666</v>
      </c>
      <c r="B1332" s="69" t="s">
        <v>15</v>
      </c>
      <c r="C1332" s="69" t="s">
        <v>2669</v>
      </c>
      <c r="D1332" s="70" t="s">
        <v>2670</v>
      </c>
      <c r="E1332" s="71">
        <f>Розрахунки!BY1286</f>
        <v>190308.7</v>
      </c>
      <c r="F1332" s="71">
        <f>Розрахунки!BZ1286</f>
        <v>38424.300000000003</v>
      </c>
      <c r="G1332" s="71">
        <f>Розрахунки!CA1286</f>
        <v>22735</v>
      </c>
      <c r="H1332" s="71">
        <f>Розрахунки!CB1286</f>
        <v>43589</v>
      </c>
      <c r="I1332" s="77">
        <f t="shared" si="63"/>
        <v>295057</v>
      </c>
    </row>
    <row r="1333" spans="1:9">
      <c r="A1333" s="69" t="s">
        <v>2666</v>
      </c>
      <c r="B1333" s="69" t="s">
        <v>18</v>
      </c>
      <c r="C1333" s="69" t="s">
        <v>2671</v>
      </c>
      <c r="D1333" s="70" t="s">
        <v>2672</v>
      </c>
      <c r="E1333" s="78">
        <f>SUM(E1334:E1400)</f>
        <v>2448782.1999999997</v>
      </c>
      <c r="F1333" s="78">
        <f t="shared" ref="F1333:H1333" si="65">SUM(F1334:F1400)</f>
        <v>13763.9</v>
      </c>
      <c r="G1333" s="78">
        <f t="shared" si="65"/>
        <v>0</v>
      </c>
      <c r="H1333" s="78">
        <f t="shared" si="65"/>
        <v>0</v>
      </c>
      <c r="I1333" s="77">
        <f t="shared" si="63"/>
        <v>2462546.0999999996</v>
      </c>
    </row>
    <row r="1334" spans="1:9">
      <c r="A1334" s="69" t="s">
        <v>2666</v>
      </c>
      <c r="B1334" s="69" t="s">
        <v>24</v>
      </c>
      <c r="C1334" s="69" t="s">
        <v>2673</v>
      </c>
      <c r="D1334" s="70" t="s">
        <v>2674</v>
      </c>
      <c r="E1334" s="71">
        <f>Розрахунки!BY1287</f>
        <v>21555.9</v>
      </c>
      <c r="F1334" s="71">
        <f>Розрахунки!BZ1287</f>
        <v>0</v>
      </c>
      <c r="G1334" s="71">
        <f>Розрахунки!CA1287</f>
        <v>0</v>
      </c>
      <c r="H1334" s="71">
        <f>Розрахунки!CB1287</f>
        <v>0</v>
      </c>
      <c r="I1334" s="77">
        <f t="shared" si="63"/>
        <v>21555.9</v>
      </c>
    </row>
    <row r="1335" spans="1:9">
      <c r="A1335" s="69" t="s">
        <v>2666</v>
      </c>
      <c r="B1335" s="69" t="s">
        <v>29</v>
      </c>
      <c r="C1335" s="69" t="s">
        <v>2675</v>
      </c>
      <c r="D1335" s="70" t="s">
        <v>2676</v>
      </c>
      <c r="E1335" s="71">
        <f>Розрахунки!BY1288</f>
        <v>10758.6</v>
      </c>
      <c r="F1335" s="71">
        <f>Розрахунки!BZ1288</f>
        <v>0</v>
      </c>
      <c r="G1335" s="71">
        <f>Розрахунки!CA1288</f>
        <v>0</v>
      </c>
      <c r="H1335" s="71">
        <f>Розрахунки!CB1288</f>
        <v>0</v>
      </c>
      <c r="I1335" s="77">
        <f t="shared" si="63"/>
        <v>10758.6</v>
      </c>
    </row>
    <row r="1336" spans="1:9">
      <c r="A1336" s="69" t="s">
        <v>2666</v>
      </c>
      <c r="B1336" s="69" t="s">
        <v>24</v>
      </c>
      <c r="C1336" s="69" t="s">
        <v>2677</v>
      </c>
      <c r="D1336" s="70" t="s">
        <v>2678</v>
      </c>
      <c r="E1336" s="71">
        <f>Розрахунки!BY1289</f>
        <v>11388.6</v>
      </c>
      <c r="F1336" s="71">
        <f>Розрахунки!BZ1289</f>
        <v>0</v>
      </c>
      <c r="G1336" s="71">
        <f>Розрахунки!CA1289</f>
        <v>0</v>
      </c>
      <c r="H1336" s="71">
        <f>Розрахунки!CB1289</f>
        <v>0</v>
      </c>
      <c r="I1336" s="77">
        <f t="shared" si="63"/>
        <v>11388.6</v>
      </c>
    </row>
    <row r="1337" spans="1:9">
      <c r="A1337" s="69" t="s">
        <v>2666</v>
      </c>
      <c r="B1337" s="69" t="s">
        <v>21</v>
      </c>
      <c r="C1337" s="69" t="s">
        <v>2679</v>
      </c>
      <c r="D1337" s="70" t="s">
        <v>2680</v>
      </c>
      <c r="E1337" s="71">
        <f>Розрахунки!BY1290</f>
        <v>69415.899999999994</v>
      </c>
      <c r="F1337" s="71">
        <f>Розрахунки!BZ1290</f>
        <v>0</v>
      </c>
      <c r="G1337" s="71">
        <f>Розрахунки!CA1290</f>
        <v>0</v>
      </c>
      <c r="H1337" s="71">
        <f>Розрахунки!CB1290</f>
        <v>0</v>
      </c>
      <c r="I1337" s="77">
        <f t="shared" si="63"/>
        <v>69415.899999999994</v>
      </c>
    </row>
    <row r="1338" spans="1:9">
      <c r="A1338" s="69" t="s">
        <v>2666</v>
      </c>
      <c r="B1338" s="69" t="s">
        <v>29</v>
      </c>
      <c r="C1338" s="69" t="s">
        <v>2681</v>
      </c>
      <c r="D1338" s="70" t="s">
        <v>2682</v>
      </c>
      <c r="E1338" s="71">
        <f>Розрахунки!BY1291</f>
        <v>16768</v>
      </c>
      <c r="F1338" s="71">
        <f>Розрахунки!BZ1291</f>
        <v>0</v>
      </c>
      <c r="G1338" s="71">
        <f>Розрахунки!CA1291</f>
        <v>0</v>
      </c>
      <c r="H1338" s="71">
        <f>Розрахунки!CB1291</f>
        <v>0</v>
      </c>
      <c r="I1338" s="77">
        <f t="shared" si="63"/>
        <v>16768</v>
      </c>
    </row>
    <row r="1339" spans="1:9">
      <c r="A1339" s="69" t="s">
        <v>2666</v>
      </c>
      <c r="B1339" s="69" t="s">
        <v>24</v>
      </c>
      <c r="C1339" s="69" t="s">
        <v>2683</v>
      </c>
      <c r="D1339" s="70" t="s">
        <v>2684</v>
      </c>
      <c r="E1339" s="71">
        <f>Розрахунки!BY1292</f>
        <v>11168.6</v>
      </c>
      <c r="F1339" s="71">
        <f>Розрахунки!BZ1292</f>
        <v>0</v>
      </c>
      <c r="G1339" s="71">
        <f>Розрахунки!CA1292</f>
        <v>0</v>
      </c>
      <c r="H1339" s="71">
        <f>Розрахунки!CB1292</f>
        <v>0</v>
      </c>
      <c r="I1339" s="77">
        <f t="shared" si="63"/>
        <v>11168.6</v>
      </c>
    </row>
    <row r="1340" spans="1:9">
      <c r="A1340" s="69" t="s">
        <v>2666</v>
      </c>
      <c r="B1340" s="69" t="s">
        <v>24</v>
      </c>
      <c r="C1340" s="69" t="s">
        <v>2685</v>
      </c>
      <c r="D1340" s="70" t="s">
        <v>2686</v>
      </c>
      <c r="E1340" s="71">
        <f>Розрахунки!BY1293</f>
        <v>11640</v>
      </c>
      <c r="F1340" s="71">
        <f>Розрахунки!BZ1293</f>
        <v>0</v>
      </c>
      <c r="G1340" s="71">
        <f>Розрахунки!CA1293</f>
        <v>0</v>
      </c>
      <c r="H1340" s="71">
        <f>Розрахунки!CB1293</f>
        <v>0</v>
      </c>
      <c r="I1340" s="77">
        <f t="shared" si="63"/>
        <v>11640</v>
      </c>
    </row>
    <row r="1341" spans="1:9">
      <c r="A1341" s="69" t="s">
        <v>2666</v>
      </c>
      <c r="B1341" s="69" t="s">
        <v>24</v>
      </c>
      <c r="C1341" s="69" t="s">
        <v>2687</v>
      </c>
      <c r="D1341" s="70" t="s">
        <v>2688</v>
      </c>
      <c r="E1341" s="71">
        <f>Розрахунки!BY1294</f>
        <v>20426.5</v>
      </c>
      <c r="F1341" s="71">
        <f>Розрахунки!BZ1294</f>
        <v>0</v>
      </c>
      <c r="G1341" s="71">
        <f>Розрахунки!CA1294</f>
        <v>0</v>
      </c>
      <c r="H1341" s="71">
        <f>Розрахунки!CB1294</f>
        <v>0</v>
      </c>
      <c r="I1341" s="77">
        <f t="shared" si="63"/>
        <v>20426.5</v>
      </c>
    </row>
    <row r="1342" spans="1:9">
      <c r="A1342" s="69" t="s">
        <v>2666</v>
      </c>
      <c r="B1342" s="69" t="s">
        <v>21</v>
      </c>
      <c r="C1342" s="69" t="s">
        <v>2689</v>
      </c>
      <c r="D1342" s="70" t="s">
        <v>2690</v>
      </c>
      <c r="E1342" s="71">
        <f>Розрахунки!BY1295</f>
        <v>83096.100000000006</v>
      </c>
      <c r="F1342" s="71">
        <f>Розрахунки!BZ1295</f>
        <v>0</v>
      </c>
      <c r="G1342" s="71">
        <f>Розрахунки!CA1295</f>
        <v>0</v>
      </c>
      <c r="H1342" s="71">
        <f>Розрахунки!CB1295</f>
        <v>0</v>
      </c>
      <c r="I1342" s="77">
        <f t="shared" si="63"/>
        <v>83096.100000000006</v>
      </c>
    </row>
    <row r="1343" spans="1:9">
      <c r="A1343" s="69" t="s">
        <v>2666</v>
      </c>
      <c r="B1343" s="69" t="s">
        <v>24</v>
      </c>
      <c r="C1343" s="69" t="s">
        <v>2691</v>
      </c>
      <c r="D1343" s="70" t="s">
        <v>2692</v>
      </c>
      <c r="E1343" s="71">
        <f>Розрахунки!BY1296</f>
        <v>18628.8</v>
      </c>
      <c r="F1343" s="71">
        <f>Розрахунки!BZ1296</f>
        <v>0</v>
      </c>
      <c r="G1343" s="71">
        <f>Розрахунки!CA1296</f>
        <v>0</v>
      </c>
      <c r="H1343" s="71">
        <f>Розрахунки!CB1296</f>
        <v>0</v>
      </c>
      <c r="I1343" s="77">
        <f t="shared" si="63"/>
        <v>18628.8</v>
      </c>
    </row>
    <row r="1344" spans="1:9">
      <c r="A1344" s="69" t="s">
        <v>2666</v>
      </c>
      <c r="B1344" s="69" t="s">
        <v>24</v>
      </c>
      <c r="C1344" s="69" t="s">
        <v>2693</v>
      </c>
      <c r="D1344" s="70" t="s">
        <v>2694</v>
      </c>
      <c r="E1344" s="71">
        <f>Розрахунки!BY1297</f>
        <v>14073.3</v>
      </c>
      <c r="F1344" s="71">
        <f>Розрахунки!BZ1297</f>
        <v>0</v>
      </c>
      <c r="G1344" s="71">
        <f>Розрахунки!CA1297</f>
        <v>0</v>
      </c>
      <c r="H1344" s="71">
        <f>Розрахунки!CB1297</f>
        <v>0</v>
      </c>
      <c r="I1344" s="77">
        <f t="shared" si="63"/>
        <v>14073.3</v>
      </c>
    </row>
    <row r="1345" spans="1:9">
      <c r="A1345" s="69" t="s">
        <v>2666</v>
      </c>
      <c r="B1345" s="69" t="s">
        <v>24</v>
      </c>
      <c r="C1345" s="69" t="s">
        <v>2695</v>
      </c>
      <c r="D1345" s="70" t="s">
        <v>1247</v>
      </c>
      <c r="E1345" s="71">
        <v>0</v>
      </c>
      <c r="F1345" s="71">
        <v>0</v>
      </c>
      <c r="G1345" s="71">
        <v>0</v>
      </c>
      <c r="H1345" s="71">
        <v>0</v>
      </c>
      <c r="I1345" s="77">
        <f t="shared" si="63"/>
        <v>0</v>
      </c>
    </row>
    <row r="1346" spans="1:9">
      <c r="A1346" s="69" t="s">
        <v>2666</v>
      </c>
      <c r="B1346" s="69" t="s">
        <v>21</v>
      </c>
      <c r="C1346" s="69" t="s">
        <v>2696</v>
      </c>
      <c r="D1346" s="70" t="s">
        <v>2697</v>
      </c>
      <c r="E1346" s="71">
        <f>Розрахунки!BY1298</f>
        <v>79513.2</v>
      </c>
      <c r="F1346" s="71">
        <f>Розрахунки!BZ1298</f>
        <v>0</v>
      </c>
      <c r="G1346" s="71">
        <f>Розрахунки!CA1298</f>
        <v>0</v>
      </c>
      <c r="H1346" s="71">
        <f>Розрахунки!CB1298</f>
        <v>0</v>
      </c>
      <c r="I1346" s="77">
        <f t="shared" si="63"/>
        <v>79513.2</v>
      </c>
    </row>
    <row r="1347" spans="1:9">
      <c r="A1347" s="69" t="s">
        <v>2666</v>
      </c>
      <c r="B1347" s="69" t="s">
        <v>21</v>
      </c>
      <c r="C1347" s="69" t="s">
        <v>2698</v>
      </c>
      <c r="D1347" s="70" t="s">
        <v>2699</v>
      </c>
      <c r="E1347" s="71">
        <f>Розрахунки!BY1299</f>
        <v>43339.5</v>
      </c>
      <c r="F1347" s="71">
        <f>Розрахунки!BZ1299</f>
        <v>0</v>
      </c>
      <c r="G1347" s="71">
        <f>Розрахунки!CA1299</f>
        <v>0</v>
      </c>
      <c r="H1347" s="71">
        <f>Розрахунки!CB1299</f>
        <v>0</v>
      </c>
      <c r="I1347" s="77">
        <f t="shared" si="63"/>
        <v>43339.5</v>
      </c>
    </row>
    <row r="1348" spans="1:9">
      <c r="A1348" s="69" t="s">
        <v>2666</v>
      </c>
      <c r="B1348" s="69" t="s">
        <v>24</v>
      </c>
      <c r="C1348" s="69" t="s">
        <v>2700</v>
      </c>
      <c r="D1348" s="70" t="s">
        <v>2701</v>
      </c>
      <c r="E1348" s="71">
        <f>Розрахунки!BY1300</f>
        <v>10982</v>
      </c>
      <c r="F1348" s="71">
        <f>Розрахунки!BZ1300</f>
        <v>0</v>
      </c>
      <c r="G1348" s="71">
        <f>Розрахунки!CA1300</f>
        <v>0</v>
      </c>
      <c r="H1348" s="71">
        <f>Розрахунки!CB1300</f>
        <v>0</v>
      </c>
      <c r="I1348" s="77">
        <f t="shared" si="63"/>
        <v>10982</v>
      </c>
    </row>
    <row r="1349" spans="1:9">
      <c r="A1349" s="69" t="s">
        <v>2666</v>
      </c>
      <c r="B1349" s="69" t="s">
        <v>24</v>
      </c>
      <c r="C1349" s="69" t="s">
        <v>2702</v>
      </c>
      <c r="D1349" s="70" t="s">
        <v>2703</v>
      </c>
      <c r="E1349" s="71">
        <f>Розрахунки!BY1301</f>
        <v>9873.7000000000007</v>
      </c>
      <c r="F1349" s="71">
        <f>Розрахунки!BZ1301</f>
        <v>0</v>
      </c>
      <c r="G1349" s="71">
        <f>Розрахунки!CA1301</f>
        <v>0</v>
      </c>
      <c r="H1349" s="71">
        <f>Розрахунки!CB1301</f>
        <v>0</v>
      </c>
      <c r="I1349" s="77">
        <f t="shared" si="63"/>
        <v>9873.7000000000007</v>
      </c>
    </row>
    <row r="1350" spans="1:9">
      <c r="A1350" s="69" t="s">
        <v>2666</v>
      </c>
      <c r="B1350" s="69" t="s">
        <v>24</v>
      </c>
      <c r="C1350" s="69" t="s">
        <v>2704</v>
      </c>
      <c r="D1350" s="70" t="s">
        <v>2705</v>
      </c>
      <c r="E1350" s="71">
        <f>Розрахунки!BY1302</f>
        <v>43246.2</v>
      </c>
      <c r="F1350" s="71">
        <f>Розрахунки!BZ1302</f>
        <v>0</v>
      </c>
      <c r="G1350" s="71">
        <f>Розрахунки!CA1302</f>
        <v>0</v>
      </c>
      <c r="H1350" s="71">
        <f>Розрахунки!CB1302</f>
        <v>0</v>
      </c>
      <c r="I1350" s="77">
        <f t="shared" ref="I1350:I1413" si="66">SUM(E1350:H1350)</f>
        <v>43246.2</v>
      </c>
    </row>
    <row r="1351" spans="1:9">
      <c r="A1351" s="69" t="s">
        <v>2666</v>
      </c>
      <c r="B1351" s="69" t="s">
        <v>24</v>
      </c>
      <c r="C1351" s="69" t="s">
        <v>2706</v>
      </c>
      <c r="D1351" s="70" t="s">
        <v>2707</v>
      </c>
      <c r="E1351" s="71">
        <f>Розрахунки!BY1303</f>
        <v>15599.8</v>
      </c>
      <c r="F1351" s="71">
        <f>Розрахунки!BZ1303</f>
        <v>0</v>
      </c>
      <c r="G1351" s="71">
        <f>Розрахунки!CA1303</f>
        <v>0</v>
      </c>
      <c r="H1351" s="71">
        <f>Розрахунки!CB1303</f>
        <v>0</v>
      </c>
      <c r="I1351" s="77">
        <f t="shared" si="66"/>
        <v>15599.8</v>
      </c>
    </row>
    <row r="1352" spans="1:9">
      <c r="A1352" s="69" t="s">
        <v>2666</v>
      </c>
      <c r="B1352" s="69" t="s">
        <v>24</v>
      </c>
      <c r="C1352" s="69" t="s">
        <v>2708</v>
      </c>
      <c r="D1352" s="70" t="s">
        <v>2709</v>
      </c>
      <c r="E1352" s="71">
        <f>Розрахунки!BY1304</f>
        <v>44341.5</v>
      </c>
      <c r="F1352" s="71">
        <f>Розрахунки!BZ1304</f>
        <v>0</v>
      </c>
      <c r="G1352" s="71">
        <f>Розрахунки!CA1304</f>
        <v>0</v>
      </c>
      <c r="H1352" s="71">
        <f>Розрахунки!CB1304</f>
        <v>0</v>
      </c>
      <c r="I1352" s="77">
        <f t="shared" si="66"/>
        <v>44341.5</v>
      </c>
    </row>
    <row r="1353" spans="1:9">
      <c r="A1353" s="69" t="s">
        <v>2666</v>
      </c>
      <c r="B1353" s="69" t="s">
        <v>24</v>
      </c>
      <c r="C1353" s="69" t="s">
        <v>2710</v>
      </c>
      <c r="D1353" s="70" t="s">
        <v>2711</v>
      </c>
      <c r="E1353" s="71">
        <f>Розрахунки!BY1305</f>
        <v>7915.9</v>
      </c>
      <c r="F1353" s="71">
        <f>Розрахунки!BZ1305</f>
        <v>0</v>
      </c>
      <c r="G1353" s="71">
        <f>Розрахунки!CA1305</f>
        <v>0</v>
      </c>
      <c r="H1353" s="71">
        <f>Розрахунки!CB1305</f>
        <v>0</v>
      </c>
      <c r="I1353" s="77">
        <f t="shared" si="66"/>
        <v>7915.9</v>
      </c>
    </row>
    <row r="1354" spans="1:9">
      <c r="A1354" s="69" t="s">
        <v>2666</v>
      </c>
      <c r="B1354" s="69" t="s">
        <v>24</v>
      </c>
      <c r="C1354" s="69" t="s">
        <v>2712</v>
      </c>
      <c r="D1354" s="70" t="s">
        <v>2713</v>
      </c>
      <c r="E1354" s="71">
        <f>Розрахунки!BY1306</f>
        <v>8665.1</v>
      </c>
      <c r="F1354" s="71">
        <f>Розрахунки!BZ1306</f>
        <v>0</v>
      </c>
      <c r="G1354" s="71">
        <f>Розрахунки!CA1306</f>
        <v>0</v>
      </c>
      <c r="H1354" s="71">
        <f>Розрахунки!CB1306</f>
        <v>0</v>
      </c>
      <c r="I1354" s="77">
        <f t="shared" si="66"/>
        <v>8665.1</v>
      </c>
    </row>
    <row r="1355" spans="1:9">
      <c r="A1355" s="69" t="s">
        <v>2666</v>
      </c>
      <c r="B1355" s="69" t="s">
        <v>24</v>
      </c>
      <c r="C1355" s="69" t="s">
        <v>2714</v>
      </c>
      <c r="D1355" s="70" t="s">
        <v>888</v>
      </c>
      <c r="E1355" s="71">
        <f>Розрахунки!BY1307</f>
        <v>17076.7</v>
      </c>
      <c r="F1355" s="71">
        <f>Розрахунки!BZ1307</f>
        <v>0</v>
      </c>
      <c r="G1355" s="71">
        <f>Розрахунки!CA1307</f>
        <v>0</v>
      </c>
      <c r="H1355" s="71">
        <f>Розрахунки!CB1307</f>
        <v>0</v>
      </c>
      <c r="I1355" s="77">
        <f t="shared" si="66"/>
        <v>17076.7</v>
      </c>
    </row>
    <row r="1356" spans="1:9">
      <c r="A1356" s="69" t="s">
        <v>2666</v>
      </c>
      <c r="B1356" s="69" t="s">
        <v>29</v>
      </c>
      <c r="C1356" s="69" t="s">
        <v>2715</v>
      </c>
      <c r="D1356" s="70" t="s">
        <v>2716</v>
      </c>
      <c r="E1356" s="71">
        <f>Розрахунки!BY1308</f>
        <v>14109.6</v>
      </c>
      <c r="F1356" s="71">
        <f>Розрахунки!BZ1308</f>
        <v>0</v>
      </c>
      <c r="G1356" s="71">
        <f>Розрахунки!CA1308</f>
        <v>0</v>
      </c>
      <c r="H1356" s="71">
        <f>Розрахунки!CB1308</f>
        <v>0</v>
      </c>
      <c r="I1356" s="77">
        <f t="shared" si="66"/>
        <v>14109.6</v>
      </c>
    </row>
    <row r="1357" spans="1:9">
      <c r="A1357" s="69" t="s">
        <v>2666</v>
      </c>
      <c r="B1357" s="69" t="s">
        <v>24</v>
      </c>
      <c r="C1357" s="69" t="s">
        <v>2717</v>
      </c>
      <c r="D1357" s="70" t="s">
        <v>2718</v>
      </c>
      <c r="E1357" s="71">
        <f>Розрахунки!BY1309</f>
        <v>21429.599999999999</v>
      </c>
      <c r="F1357" s="71">
        <f>Розрахунки!BZ1309</f>
        <v>0</v>
      </c>
      <c r="G1357" s="71">
        <f>Розрахунки!CA1309</f>
        <v>0</v>
      </c>
      <c r="H1357" s="71">
        <f>Розрахунки!CB1309</f>
        <v>0</v>
      </c>
      <c r="I1357" s="77">
        <f t="shared" si="66"/>
        <v>21429.599999999999</v>
      </c>
    </row>
    <row r="1358" spans="1:9">
      <c r="A1358" s="69" t="s">
        <v>2666</v>
      </c>
      <c r="B1358" s="69" t="s">
        <v>24</v>
      </c>
      <c r="C1358" s="69" t="s">
        <v>2719</v>
      </c>
      <c r="D1358" s="70" t="s">
        <v>2720</v>
      </c>
      <c r="E1358" s="71">
        <f>Розрахунки!BY1310</f>
        <v>12889.9</v>
      </c>
      <c r="F1358" s="71">
        <f>Розрахунки!BZ1310</f>
        <v>0</v>
      </c>
      <c r="G1358" s="71">
        <f>Розрахунки!CA1310</f>
        <v>0</v>
      </c>
      <c r="H1358" s="71">
        <f>Розрахунки!CB1310</f>
        <v>0</v>
      </c>
      <c r="I1358" s="77">
        <f t="shared" si="66"/>
        <v>12889.9</v>
      </c>
    </row>
    <row r="1359" spans="1:9">
      <c r="A1359" s="69" t="s">
        <v>2666</v>
      </c>
      <c r="B1359" s="69" t="s">
        <v>24</v>
      </c>
      <c r="C1359" s="69" t="s">
        <v>2721</v>
      </c>
      <c r="D1359" s="70" t="s">
        <v>2722</v>
      </c>
      <c r="E1359" s="71">
        <f>Розрахунки!BY1311</f>
        <v>12345.2</v>
      </c>
      <c r="F1359" s="71">
        <f>Розрахунки!BZ1311</f>
        <v>0</v>
      </c>
      <c r="G1359" s="71">
        <f>Розрахунки!CA1311</f>
        <v>0</v>
      </c>
      <c r="H1359" s="71">
        <f>Розрахунки!CB1311</f>
        <v>0</v>
      </c>
      <c r="I1359" s="77">
        <f t="shared" si="66"/>
        <v>12345.2</v>
      </c>
    </row>
    <row r="1360" spans="1:9">
      <c r="A1360" s="69" t="s">
        <v>2666</v>
      </c>
      <c r="B1360" s="69" t="s">
        <v>24</v>
      </c>
      <c r="C1360" s="69" t="s">
        <v>2723</v>
      </c>
      <c r="D1360" s="70" t="s">
        <v>2724</v>
      </c>
      <c r="E1360" s="71">
        <f>Розрахунки!BY1312</f>
        <v>12492</v>
      </c>
      <c r="F1360" s="71">
        <f>Розрахунки!BZ1312</f>
        <v>0</v>
      </c>
      <c r="G1360" s="71">
        <f>Розрахунки!CA1312</f>
        <v>0</v>
      </c>
      <c r="H1360" s="71">
        <f>Розрахунки!CB1312</f>
        <v>0</v>
      </c>
      <c r="I1360" s="77">
        <f t="shared" si="66"/>
        <v>12492</v>
      </c>
    </row>
    <row r="1361" spans="1:9">
      <c r="A1361" s="69" t="s">
        <v>2666</v>
      </c>
      <c r="B1361" s="69" t="s">
        <v>24</v>
      </c>
      <c r="C1361" s="69" t="s">
        <v>2725</v>
      </c>
      <c r="D1361" s="70" t="s">
        <v>2726</v>
      </c>
      <c r="E1361" s="71">
        <f>Розрахунки!BY1313</f>
        <v>7845.9</v>
      </c>
      <c r="F1361" s="71">
        <f>Розрахунки!BZ1313</f>
        <v>0</v>
      </c>
      <c r="G1361" s="71">
        <f>Розрахунки!CA1313</f>
        <v>0</v>
      </c>
      <c r="H1361" s="71">
        <f>Розрахунки!CB1313</f>
        <v>0</v>
      </c>
      <c r="I1361" s="77">
        <f t="shared" si="66"/>
        <v>7845.9</v>
      </c>
    </row>
    <row r="1362" spans="1:9">
      <c r="A1362" s="69" t="s">
        <v>2666</v>
      </c>
      <c r="B1362" s="69" t="s">
        <v>29</v>
      </c>
      <c r="C1362" s="69" t="s">
        <v>2727</v>
      </c>
      <c r="D1362" s="70" t="s">
        <v>1293</v>
      </c>
      <c r="E1362" s="71">
        <f>Розрахунки!BY1314</f>
        <v>17069.3</v>
      </c>
      <c r="F1362" s="71">
        <f>Розрахунки!BZ1314</f>
        <v>0</v>
      </c>
      <c r="G1362" s="71">
        <f>Розрахунки!CA1314</f>
        <v>0</v>
      </c>
      <c r="H1362" s="71">
        <f>Розрахунки!CB1314</f>
        <v>0</v>
      </c>
      <c r="I1362" s="77">
        <f t="shared" si="66"/>
        <v>17069.3</v>
      </c>
    </row>
    <row r="1363" spans="1:9">
      <c r="A1363" s="69" t="s">
        <v>2666</v>
      </c>
      <c r="B1363" s="69" t="s">
        <v>24</v>
      </c>
      <c r="C1363" s="69" t="s">
        <v>2728</v>
      </c>
      <c r="D1363" s="70" t="s">
        <v>2729</v>
      </c>
      <c r="E1363" s="71">
        <f>Розрахунки!BY1315</f>
        <v>16060.6</v>
      </c>
      <c r="F1363" s="71">
        <f>Розрахунки!BZ1315</f>
        <v>0</v>
      </c>
      <c r="G1363" s="71">
        <f>Розрахунки!CA1315</f>
        <v>0</v>
      </c>
      <c r="H1363" s="71">
        <f>Розрахунки!CB1315</f>
        <v>0</v>
      </c>
      <c r="I1363" s="77">
        <f t="shared" si="66"/>
        <v>16060.6</v>
      </c>
    </row>
    <row r="1364" spans="1:9">
      <c r="A1364" s="69" t="s">
        <v>2666</v>
      </c>
      <c r="B1364" s="69" t="s">
        <v>24</v>
      </c>
      <c r="C1364" s="69" t="s">
        <v>2730</v>
      </c>
      <c r="D1364" s="70" t="s">
        <v>2731</v>
      </c>
      <c r="E1364" s="71">
        <f>Розрахунки!BY1316</f>
        <v>33654.5</v>
      </c>
      <c r="F1364" s="71">
        <f>Розрахунки!BZ1316</f>
        <v>0</v>
      </c>
      <c r="G1364" s="71">
        <f>Розрахунки!CA1316</f>
        <v>0</v>
      </c>
      <c r="H1364" s="71">
        <f>Розрахунки!CB1316</f>
        <v>0</v>
      </c>
      <c r="I1364" s="77">
        <f t="shared" si="66"/>
        <v>33654.5</v>
      </c>
    </row>
    <row r="1365" spans="1:9">
      <c r="A1365" s="69" t="s">
        <v>2666</v>
      </c>
      <c r="B1365" s="69" t="s">
        <v>24</v>
      </c>
      <c r="C1365" s="69" t="s">
        <v>2732</v>
      </c>
      <c r="D1365" s="70" t="s">
        <v>2733</v>
      </c>
      <c r="E1365" s="71">
        <f>Розрахунки!BY1317</f>
        <v>21831.200000000001</v>
      </c>
      <c r="F1365" s="71">
        <f>Розрахунки!BZ1317</f>
        <v>0</v>
      </c>
      <c r="G1365" s="71">
        <f>Розрахунки!CA1317</f>
        <v>0</v>
      </c>
      <c r="H1365" s="71">
        <f>Розрахунки!CB1317</f>
        <v>0</v>
      </c>
      <c r="I1365" s="77">
        <f t="shared" si="66"/>
        <v>21831.200000000001</v>
      </c>
    </row>
    <row r="1366" spans="1:9">
      <c r="A1366" s="69" t="s">
        <v>2666</v>
      </c>
      <c r="B1366" s="69" t="s">
        <v>24</v>
      </c>
      <c r="C1366" s="69" t="s">
        <v>2734</v>
      </c>
      <c r="D1366" s="70" t="s">
        <v>2735</v>
      </c>
      <c r="E1366" s="71">
        <f>Розрахунки!BY1318</f>
        <v>21968</v>
      </c>
      <c r="F1366" s="71">
        <f>Розрахунки!BZ1318</f>
        <v>0</v>
      </c>
      <c r="G1366" s="71">
        <f>Розрахунки!CA1318</f>
        <v>0</v>
      </c>
      <c r="H1366" s="71">
        <f>Розрахунки!CB1318</f>
        <v>0</v>
      </c>
      <c r="I1366" s="77">
        <f t="shared" si="66"/>
        <v>21968</v>
      </c>
    </row>
    <row r="1367" spans="1:9">
      <c r="A1367" s="69" t="s">
        <v>2666</v>
      </c>
      <c r="B1367" s="69" t="s">
        <v>24</v>
      </c>
      <c r="C1367" s="69" t="s">
        <v>2736</v>
      </c>
      <c r="D1367" s="70" t="s">
        <v>2737</v>
      </c>
      <c r="E1367" s="71">
        <f>Розрахунки!BY1319</f>
        <v>6419.2</v>
      </c>
      <c r="F1367" s="71">
        <f>Розрахунки!BZ1319</f>
        <v>0</v>
      </c>
      <c r="G1367" s="71">
        <f>Розрахунки!CA1319</f>
        <v>0</v>
      </c>
      <c r="H1367" s="71">
        <f>Розрахунки!CB1319</f>
        <v>0</v>
      </c>
      <c r="I1367" s="77">
        <f t="shared" si="66"/>
        <v>6419.2</v>
      </c>
    </row>
    <row r="1368" spans="1:9">
      <c r="A1368" s="69" t="s">
        <v>2666</v>
      </c>
      <c r="B1368" s="69" t="s">
        <v>29</v>
      </c>
      <c r="C1368" s="69" t="s">
        <v>2738</v>
      </c>
      <c r="D1368" s="70" t="s">
        <v>2739</v>
      </c>
      <c r="E1368" s="71">
        <f>Розрахунки!BY1320</f>
        <v>31973.5</v>
      </c>
      <c r="F1368" s="71">
        <f>Розрахунки!BZ1320</f>
        <v>0</v>
      </c>
      <c r="G1368" s="71">
        <f>Розрахунки!CA1320</f>
        <v>0</v>
      </c>
      <c r="H1368" s="71">
        <f>Розрахунки!CB1320</f>
        <v>0</v>
      </c>
      <c r="I1368" s="77">
        <f t="shared" si="66"/>
        <v>31973.5</v>
      </c>
    </row>
    <row r="1369" spans="1:9">
      <c r="A1369" s="69" t="s">
        <v>2666</v>
      </c>
      <c r="B1369" s="69" t="s">
        <v>24</v>
      </c>
      <c r="C1369" s="69" t="s">
        <v>2740</v>
      </c>
      <c r="D1369" s="70" t="s">
        <v>2741</v>
      </c>
      <c r="E1369" s="71">
        <f>Розрахунки!BY1321</f>
        <v>9733</v>
      </c>
      <c r="F1369" s="71">
        <f>Розрахунки!BZ1321</f>
        <v>0</v>
      </c>
      <c r="G1369" s="71">
        <f>Розрахунки!CA1321</f>
        <v>0</v>
      </c>
      <c r="H1369" s="71">
        <f>Розрахунки!CB1321</f>
        <v>0</v>
      </c>
      <c r="I1369" s="77">
        <f t="shared" si="66"/>
        <v>9733</v>
      </c>
    </row>
    <row r="1370" spans="1:9">
      <c r="A1370" s="69" t="s">
        <v>2666</v>
      </c>
      <c r="B1370" s="69" t="s">
        <v>24</v>
      </c>
      <c r="C1370" s="69" t="s">
        <v>2742</v>
      </c>
      <c r="D1370" s="70" t="s">
        <v>2743</v>
      </c>
      <c r="E1370" s="71">
        <f>Розрахунки!BY1322</f>
        <v>36252.5</v>
      </c>
      <c r="F1370" s="71">
        <f>Розрахунки!BZ1322</f>
        <v>0</v>
      </c>
      <c r="G1370" s="71">
        <f>Розрахунки!CA1322</f>
        <v>0</v>
      </c>
      <c r="H1370" s="71">
        <f>Розрахунки!CB1322</f>
        <v>0</v>
      </c>
      <c r="I1370" s="77">
        <f t="shared" si="66"/>
        <v>36252.5</v>
      </c>
    </row>
    <row r="1371" spans="1:9">
      <c r="A1371" s="69" t="s">
        <v>2666</v>
      </c>
      <c r="B1371" s="69" t="s">
        <v>24</v>
      </c>
      <c r="C1371" s="69" t="s">
        <v>2744</v>
      </c>
      <c r="D1371" s="70" t="s">
        <v>2745</v>
      </c>
      <c r="E1371" s="71">
        <f>Розрахунки!BY1323</f>
        <v>12126.2</v>
      </c>
      <c r="F1371" s="71">
        <f>Розрахунки!BZ1323</f>
        <v>0</v>
      </c>
      <c r="G1371" s="71">
        <f>Розрахунки!CA1323</f>
        <v>0</v>
      </c>
      <c r="H1371" s="71">
        <f>Розрахунки!CB1323</f>
        <v>0</v>
      </c>
      <c r="I1371" s="77">
        <f t="shared" si="66"/>
        <v>12126.2</v>
      </c>
    </row>
    <row r="1372" spans="1:9">
      <c r="A1372" s="69" t="s">
        <v>2666</v>
      </c>
      <c r="B1372" s="69" t="s">
        <v>24</v>
      </c>
      <c r="C1372" s="69" t="s">
        <v>2746</v>
      </c>
      <c r="D1372" s="70" t="s">
        <v>2747</v>
      </c>
      <c r="E1372" s="71">
        <f>Розрахунки!BY1324</f>
        <v>9416.9</v>
      </c>
      <c r="F1372" s="71">
        <f>Розрахунки!BZ1324</f>
        <v>0</v>
      </c>
      <c r="G1372" s="71">
        <f>Розрахунки!CA1324</f>
        <v>0</v>
      </c>
      <c r="H1372" s="71">
        <f>Розрахунки!CB1324</f>
        <v>0</v>
      </c>
      <c r="I1372" s="77">
        <f t="shared" si="66"/>
        <v>9416.9</v>
      </c>
    </row>
    <row r="1373" spans="1:9">
      <c r="A1373" s="69" t="s">
        <v>2666</v>
      </c>
      <c r="B1373" s="69" t="s">
        <v>24</v>
      </c>
      <c r="C1373" s="69" t="s">
        <v>2748</v>
      </c>
      <c r="D1373" s="70" t="s">
        <v>2749</v>
      </c>
      <c r="E1373" s="71">
        <f>Розрахунки!BY1325</f>
        <v>37753.800000000003</v>
      </c>
      <c r="F1373" s="71">
        <f>Розрахунки!BZ1325</f>
        <v>0</v>
      </c>
      <c r="G1373" s="71">
        <f>Розрахунки!CA1325</f>
        <v>0</v>
      </c>
      <c r="H1373" s="71">
        <f>Розрахунки!CB1325</f>
        <v>0</v>
      </c>
      <c r="I1373" s="77">
        <f t="shared" si="66"/>
        <v>37753.800000000003</v>
      </c>
    </row>
    <row r="1374" spans="1:9">
      <c r="A1374" s="69" t="s">
        <v>2666</v>
      </c>
      <c r="B1374" s="69" t="s">
        <v>21</v>
      </c>
      <c r="C1374" s="69" t="s">
        <v>2750</v>
      </c>
      <c r="D1374" s="70" t="s">
        <v>2751</v>
      </c>
      <c r="E1374" s="71">
        <f>Розрахунки!BY1326</f>
        <v>50982.3</v>
      </c>
      <c r="F1374" s="71">
        <f>Розрахунки!BZ1326</f>
        <v>0</v>
      </c>
      <c r="G1374" s="71">
        <f>Розрахунки!CA1326</f>
        <v>0</v>
      </c>
      <c r="H1374" s="71">
        <f>Розрахунки!CB1326</f>
        <v>0</v>
      </c>
      <c r="I1374" s="77">
        <f t="shared" si="66"/>
        <v>50982.3</v>
      </c>
    </row>
    <row r="1375" spans="1:9">
      <c r="A1375" s="69" t="s">
        <v>2666</v>
      </c>
      <c r="B1375" s="69" t="s">
        <v>24</v>
      </c>
      <c r="C1375" s="69" t="s">
        <v>2752</v>
      </c>
      <c r="D1375" s="70" t="s">
        <v>1586</v>
      </c>
      <c r="E1375" s="71">
        <f>Розрахунки!BY1327</f>
        <v>7087</v>
      </c>
      <c r="F1375" s="71">
        <f>Розрахунки!BZ1327</f>
        <v>0</v>
      </c>
      <c r="G1375" s="71">
        <f>Розрахунки!CA1327</f>
        <v>0</v>
      </c>
      <c r="H1375" s="71">
        <f>Розрахунки!CB1327</f>
        <v>0</v>
      </c>
      <c r="I1375" s="77">
        <f t="shared" si="66"/>
        <v>7087</v>
      </c>
    </row>
    <row r="1376" spans="1:9">
      <c r="A1376" s="69" t="s">
        <v>2666</v>
      </c>
      <c r="B1376" s="69" t="s">
        <v>78</v>
      </c>
      <c r="C1376" s="69" t="s">
        <v>2753</v>
      </c>
      <c r="D1376" s="70" t="s">
        <v>2754</v>
      </c>
      <c r="E1376" s="71">
        <f>Розрахунки!BY1328</f>
        <v>49917.2</v>
      </c>
      <c r="F1376" s="71">
        <f>Розрахунки!BZ1328</f>
        <v>0</v>
      </c>
      <c r="G1376" s="71">
        <f>Розрахунки!CA1328</f>
        <v>0</v>
      </c>
      <c r="H1376" s="71">
        <f>Розрахунки!CB1328</f>
        <v>0</v>
      </c>
      <c r="I1376" s="77">
        <f t="shared" si="66"/>
        <v>49917.2</v>
      </c>
    </row>
    <row r="1377" spans="1:9">
      <c r="A1377" s="69" t="s">
        <v>2666</v>
      </c>
      <c r="B1377" s="69" t="s">
        <v>29</v>
      </c>
      <c r="C1377" s="69" t="s">
        <v>2755</v>
      </c>
      <c r="D1377" s="70" t="s">
        <v>2756</v>
      </c>
      <c r="E1377" s="71">
        <f>Розрахунки!BY1329</f>
        <v>33886.199999999997</v>
      </c>
      <c r="F1377" s="71">
        <f>Розрахунки!BZ1329</f>
        <v>0</v>
      </c>
      <c r="G1377" s="71">
        <f>Розрахунки!CA1329</f>
        <v>0</v>
      </c>
      <c r="H1377" s="71">
        <f>Розрахунки!CB1329</f>
        <v>0</v>
      </c>
      <c r="I1377" s="77">
        <f t="shared" si="66"/>
        <v>33886.199999999997</v>
      </c>
    </row>
    <row r="1378" spans="1:9">
      <c r="A1378" s="69" t="s">
        <v>2666</v>
      </c>
      <c r="B1378" s="69" t="s">
        <v>24</v>
      </c>
      <c r="C1378" s="69" t="s">
        <v>2757</v>
      </c>
      <c r="D1378" s="70" t="s">
        <v>2758</v>
      </c>
      <c r="E1378" s="71">
        <f>Розрахунки!BY1330</f>
        <v>10765.3</v>
      </c>
      <c r="F1378" s="71">
        <f>Розрахунки!BZ1330</f>
        <v>0</v>
      </c>
      <c r="G1378" s="71">
        <f>Розрахунки!CA1330</f>
        <v>0</v>
      </c>
      <c r="H1378" s="71">
        <f>Розрахунки!CB1330</f>
        <v>0</v>
      </c>
      <c r="I1378" s="77">
        <f t="shared" si="66"/>
        <v>10765.3</v>
      </c>
    </row>
    <row r="1379" spans="1:9">
      <c r="A1379" s="69" t="s">
        <v>2666</v>
      </c>
      <c r="B1379" s="69" t="s">
        <v>24</v>
      </c>
      <c r="C1379" s="69" t="s">
        <v>2759</v>
      </c>
      <c r="D1379" s="70" t="s">
        <v>2760</v>
      </c>
      <c r="E1379" s="71">
        <f>Розрахунки!BY1331</f>
        <v>11762.1</v>
      </c>
      <c r="F1379" s="71">
        <f>Розрахунки!BZ1331</f>
        <v>0</v>
      </c>
      <c r="G1379" s="71">
        <f>Розрахунки!CA1331</f>
        <v>0</v>
      </c>
      <c r="H1379" s="71">
        <f>Розрахунки!CB1331</f>
        <v>0</v>
      </c>
      <c r="I1379" s="77">
        <f t="shared" si="66"/>
        <v>11762.1</v>
      </c>
    </row>
    <row r="1380" spans="1:9">
      <c r="A1380" s="69" t="s">
        <v>2666</v>
      </c>
      <c r="B1380" s="69" t="s">
        <v>29</v>
      </c>
      <c r="C1380" s="69" t="s">
        <v>2761</v>
      </c>
      <c r="D1380" s="70" t="s">
        <v>2762</v>
      </c>
      <c r="E1380" s="71">
        <f>Розрахунки!BY1332</f>
        <v>14109.8</v>
      </c>
      <c r="F1380" s="71">
        <f>Розрахунки!BZ1332</f>
        <v>0</v>
      </c>
      <c r="G1380" s="71">
        <f>Розрахунки!CA1332</f>
        <v>0</v>
      </c>
      <c r="H1380" s="71">
        <f>Розрахунки!CB1332</f>
        <v>0</v>
      </c>
      <c r="I1380" s="77">
        <f t="shared" si="66"/>
        <v>14109.8</v>
      </c>
    </row>
    <row r="1381" spans="1:9">
      <c r="A1381" s="69" t="s">
        <v>2666</v>
      </c>
      <c r="B1381" s="69" t="s">
        <v>24</v>
      </c>
      <c r="C1381" s="69" t="s">
        <v>2763</v>
      </c>
      <c r="D1381" s="70" t="s">
        <v>2764</v>
      </c>
      <c r="E1381" s="71">
        <f>Розрахунки!BY1333</f>
        <v>11889.2</v>
      </c>
      <c r="F1381" s="71">
        <f>Розрахунки!BZ1333</f>
        <v>0</v>
      </c>
      <c r="G1381" s="71">
        <f>Розрахунки!CA1333</f>
        <v>0</v>
      </c>
      <c r="H1381" s="71">
        <f>Розрахунки!CB1333</f>
        <v>0</v>
      </c>
      <c r="I1381" s="77">
        <f t="shared" si="66"/>
        <v>11889.2</v>
      </c>
    </row>
    <row r="1382" spans="1:9">
      <c r="A1382" s="69" t="s">
        <v>2666</v>
      </c>
      <c r="B1382" s="69" t="s">
        <v>78</v>
      </c>
      <c r="C1382" s="69" t="s">
        <v>2765</v>
      </c>
      <c r="D1382" s="70" t="s">
        <v>2766</v>
      </c>
      <c r="E1382" s="71">
        <f>Розрахунки!BY1334</f>
        <v>36761.1</v>
      </c>
      <c r="F1382" s="71">
        <f>Розрахунки!BZ1334</f>
        <v>0</v>
      </c>
      <c r="G1382" s="71">
        <f>Розрахунки!CA1334</f>
        <v>0</v>
      </c>
      <c r="H1382" s="71">
        <f>Розрахунки!CB1334</f>
        <v>0</v>
      </c>
      <c r="I1382" s="77">
        <f t="shared" si="66"/>
        <v>36761.1</v>
      </c>
    </row>
    <row r="1383" spans="1:9">
      <c r="A1383" s="69" t="s">
        <v>2666</v>
      </c>
      <c r="B1383" s="69" t="s">
        <v>24</v>
      </c>
      <c r="C1383" s="69" t="s">
        <v>2767</v>
      </c>
      <c r="D1383" s="70" t="s">
        <v>2768</v>
      </c>
      <c r="E1383" s="71">
        <f>Розрахунки!BY1335</f>
        <v>12436.9</v>
      </c>
      <c r="F1383" s="71">
        <f>Розрахунки!BZ1335</f>
        <v>0</v>
      </c>
      <c r="G1383" s="71">
        <f>Розрахунки!CA1335</f>
        <v>0</v>
      </c>
      <c r="H1383" s="71">
        <f>Розрахунки!CB1335</f>
        <v>0</v>
      </c>
      <c r="I1383" s="77">
        <f t="shared" si="66"/>
        <v>12436.9</v>
      </c>
    </row>
    <row r="1384" spans="1:9">
      <c r="A1384" s="69" t="s">
        <v>2666</v>
      </c>
      <c r="B1384" s="69" t="s">
        <v>24</v>
      </c>
      <c r="C1384" s="69" t="s">
        <v>2769</v>
      </c>
      <c r="D1384" s="70" t="s">
        <v>2770</v>
      </c>
      <c r="E1384" s="71">
        <f>Розрахунки!BY1336</f>
        <v>23435.7</v>
      </c>
      <c r="F1384" s="71">
        <f>Розрахунки!BZ1336</f>
        <v>0</v>
      </c>
      <c r="G1384" s="71">
        <f>Розрахунки!CA1336</f>
        <v>0</v>
      </c>
      <c r="H1384" s="71">
        <f>Розрахунки!CB1336</f>
        <v>0</v>
      </c>
      <c r="I1384" s="77">
        <f t="shared" si="66"/>
        <v>23435.7</v>
      </c>
    </row>
    <row r="1385" spans="1:9">
      <c r="A1385" s="69" t="s">
        <v>2666</v>
      </c>
      <c r="B1385" s="69" t="s">
        <v>21</v>
      </c>
      <c r="C1385" s="69" t="s">
        <v>2771</v>
      </c>
      <c r="D1385" s="70" t="s">
        <v>2772</v>
      </c>
      <c r="E1385" s="71">
        <f>Розрахунки!BY1337</f>
        <v>47223.4</v>
      </c>
      <c r="F1385" s="71">
        <f>Розрахунки!BZ1337</f>
        <v>0</v>
      </c>
      <c r="G1385" s="71">
        <f>Розрахунки!CA1337</f>
        <v>0</v>
      </c>
      <c r="H1385" s="71">
        <f>Розрахунки!CB1337</f>
        <v>0</v>
      </c>
      <c r="I1385" s="77">
        <f t="shared" si="66"/>
        <v>47223.4</v>
      </c>
    </row>
    <row r="1386" spans="1:9">
      <c r="A1386" s="69" t="s">
        <v>2666</v>
      </c>
      <c r="B1386" s="69" t="s">
        <v>21</v>
      </c>
      <c r="C1386" s="69" t="s">
        <v>2773</v>
      </c>
      <c r="D1386" s="70" t="s">
        <v>2774</v>
      </c>
      <c r="E1386" s="71">
        <f>Розрахунки!BY1338</f>
        <v>58638.400000000001</v>
      </c>
      <c r="F1386" s="71">
        <f>Розрахунки!BZ1338</f>
        <v>0</v>
      </c>
      <c r="G1386" s="71">
        <f>Розрахунки!CA1338</f>
        <v>0</v>
      </c>
      <c r="H1386" s="71">
        <f>Розрахунки!CB1338</f>
        <v>0</v>
      </c>
      <c r="I1386" s="77">
        <f t="shared" si="66"/>
        <v>58638.400000000001</v>
      </c>
    </row>
    <row r="1387" spans="1:9">
      <c r="A1387" s="69" t="s">
        <v>2666</v>
      </c>
      <c r="B1387" s="69" t="s">
        <v>78</v>
      </c>
      <c r="C1387" s="69" t="s">
        <v>2775</v>
      </c>
      <c r="D1387" s="70" t="s">
        <v>2776</v>
      </c>
      <c r="E1387" s="71">
        <f>Розрахунки!BY1339</f>
        <v>74582.8</v>
      </c>
      <c r="F1387" s="71">
        <f>Розрахунки!BZ1339</f>
        <v>0</v>
      </c>
      <c r="G1387" s="71">
        <f>Розрахунки!CA1339</f>
        <v>0</v>
      </c>
      <c r="H1387" s="71">
        <f>Розрахунки!CB1339</f>
        <v>0</v>
      </c>
      <c r="I1387" s="77">
        <f t="shared" si="66"/>
        <v>74582.8</v>
      </c>
    </row>
    <row r="1388" spans="1:9">
      <c r="A1388" s="69" t="s">
        <v>2666</v>
      </c>
      <c r="B1388" s="69" t="s">
        <v>29</v>
      </c>
      <c r="C1388" s="69" t="s">
        <v>2777</v>
      </c>
      <c r="D1388" s="70" t="s">
        <v>2778</v>
      </c>
      <c r="E1388" s="71">
        <f>Розрахунки!BY1340</f>
        <v>32105</v>
      </c>
      <c r="F1388" s="71">
        <f>Розрахунки!BZ1340</f>
        <v>0</v>
      </c>
      <c r="G1388" s="71">
        <f>Розрахунки!CA1340</f>
        <v>0</v>
      </c>
      <c r="H1388" s="71">
        <f>Розрахунки!CB1340</f>
        <v>0</v>
      </c>
      <c r="I1388" s="77">
        <f t="shared" si="66"/>
        <v>32105</v>
      </c>
    </row>
    <row r="1389" spans="1:9">
      <c r="A1389" s="69" t="s">
        <v>2666</v>
      </c>
      <c r="B1389" s="69" t="s">
        <v>21</v>
      </c>
      <c r="C1389" s="69" t="s">
        <v>2779</v>
      </c>
      <c r="D1389" s="70" t="s">
        <v>2780</v>
      </c>
      <c r="E1389" s="71">
        <f>Розрахунки!BY1341</f>
        <v>38128.199999999997</v>
      </c>
      <c r="F1389" s="71">
        <f>Розрахунки!BZ1341</f>
        <v>0</v>
      </c>
      <c r="G1389" s="71">
        <f>Розрахунки!CA1341</f>
        <v>0</v>
      </c>
      <c r="H1389" s="71">
        <f>Розрахунки!CB1341</f>
        <v>0</v>
      </c>
      <c r="I1389" s="77">
        <f t="shared" si="66"/>
        <v>38128.199999999997</v>
      </c>
    </row>
    <row r="1390" spans="1:9">
      <c r="A1390" s="69" t="s">
        <v>2666</v>
      </c>
      <c r="B1390" s="69" t="s">
        <v>29</v>
      </c>
      <c r="C1390" s="69" t="s">
        <v>2781</v>
      </c>
      <c r="D1390" s="70" t="s">
        <v>2782</v>
      </c>
      <c r="E1390" s="71">
        <f>Розрахунки!BY1342</f>
        <v>46303.199999999997</v>
      </c>
      <c r="F1390" s="71">
        <f>Розрахунки!BZ1342</f>
        <v>0</v>
      </c>
      <c r="G1390" s="71">
        <f>Розрахунки!CA1342</f>
        <v>0</v>
      </c>
      <c r="H1390" s="71">
        <f>Розрахунки!CB1342</f>
        <v>0</v>
      </c>
      <c r="I1390" s="77">
        <f t="shared" si="66"/>
        <v>46303.199999999997</v>
      </c>
    </row>
    <row r="1391" spans="1:9">
      <c r="A1391" s="69" t="s">
        <v>2666</v>
      </c>
      <c r="B1391" s="69" t="s">
        <v>21</v>
      </c>
      <c r="C1391" s="69" t="s">
        <v>2783</v>
      </c>
      <c r="D1391" s="70" t="s">
        <v>2784</v>
      </c>
      <c r="E1391" s="71">
        <f>Розрахунки!BY1343</f>
        <v>80924.600000000006</v>
      </c>
      <c r="F1391" s="71">
        <f>Розрахунки!BZ1343</f>
        <v>0</v>
      </c>
      <c r="G1391" s="71">
        <f>Розрахунки!CA1343</f>
        <v>0</v>
      </c>
      <c r="H1391" s="71">
        <f>Розрахунки!CB1343</f>
        <v>0</v>
      </c>
      <c r="I1391" s="77">
        <f t="shared" si="66"/>
        <v>80924.600000000006</v>
      </c>
    </row>
    <row r="1392" spans="1:9">
      <c r="A1392" s="69" t="s">
        <v>2666</v>
      </c>
      <c r="B1392" s="69" t="s">
        <v>24</v>
      </c>
      <c r="C1392" s="69" t="s">
        <v>2785</v>
      </c>
      <c r="D1392" s="70" t="s">
        <v>2786</v>
      </c>
      <c r="E1392" s="71">
        <f>Розрахунки!BY1344</f>
        <v>34295</v>
      </c>
      <c r="F1392" s="71">
        <f>Розрахунки!BZ1344</f>
        <v>0</v>
      </c>
      <c r="G1392" s="71">
        <f>Розрахунки!CA1344</f>
        <v>0</v>
      </c>
      <c r="H1392" s="71">
        <f>Розрахунки!CB1344</f>
        <v>0</v>
      </c>
      <c r="I1392" s="77">
        <f t="shared" si="66"/>
        <v>34295</v>
      </c>
    </row>
    <row r="1393" spans="1:9">
      <c r="A1393" s="69" t="s">
        <v>2666</v>
      </c>
      <c r="B1393" s="69" t="s">
        <v>24</v>
      </c>
      <c r="C1393" s="69" t="s">
        <v>2787</v>
      </c>
      <c r="D1393" s="70" t="s">
        <v>2788</v>
      </c>
      <c r="E1393" s="71">
        <f>Розрахунки!BY1345</f>
        <v>28168.5</v>
      </c>
      <c r="F1393" s="71">
        <f>Розрахунки!BZ1345</f>
        <v>0</v>
      </c>
      <c r="G1393" s="71">
        <f>Розрахунки!CA1345</f>
        <v>0</v>
      </c>
      <c r="H1393" s="71">
        <f>Розрахунки!CB1345</f>
        <v>0</v>
      </c>
      <c r="I1393" s="77">
        <f t="shared" si="66"/>
        <v>28168.5</v>
      </c>
    </row>
    <row r="1394" spans="1:9">
      <c r="A1394" s="69" t="s">
        <v>2666</v>
      </c>
      <c r="B1394" s="69" t="s">
        <v>24</v>
      </c>
      <c r="C1394" s="69" t="s">
        <v>2789</v>
      </c>
      <c r="D1394" s="70" t="s">
        <v>382</v>
      </c>
      <c r="E1394" s="71">
        <f>Розрахунки!BY1346</f>
        <v>15881.3</v>
      </c>
      <c r="F1394" s="71">
        <f>Розрахунки!BZ1346</f>
        <v>0</v>
      </c>
      <c r="G1394" s="71">
        <f>Розрахунки!CA1346</f>
        <v>0</v>
      </c>
      <c r="H1394" s="71">
        <f>Розрахунки!CB1346</f>
        <v>0</v>
      </c>
      <c r="I1394" s="77">
        <f t="shared" si="66"/>
        <v>15881.3</v>
      </c>
    </row>
    <row r="1395" spans="1:9">
      <c r="A1395" s="69" t="s">
        <v>2666</v>
      </c>
      <c r="B1395" s="69" t="s">
        <v>78</v>
      </c>
      <c r="C1395" s="69" t="s">
        <v>2790</v>
      </c>
      <c r="D1395" s="70" t="s">
        <v>2791</v>
      </c>
      <c r="E1395" s="71">
        <f>Розрахунки!BY1347</f>
        <v>103351.8</v>
      </c>
      <c r="F1395" s="71">
        <f>Розрахунки!BZ1347</f>
        <v>0</v>
      </c>
      <c r="G1395" s="71">
        <f>Розрахунки!CA1347</f>
        <v>0</v>
      </c>
      <c r="H1395" s="71">
        <f>Розрахунки!CB1347</f>
        <v>0</v>
      </c>
      <c r="I1395" s="77">
        <f t="shared" si="66"/>
        <v>103351.8</v>
      </c>
    </row>
    <row r="1396" spans="1:9">
      <c r="A1396" s="69" t="s">
        <v>2666</v>
      </c>
      <c r="B1396" s="69" t="s">
        <v>78</v>
      </c>
      <c r="C1396" s="69" t="s">
        <v>2792</v>
      </c>
      <c r="D1396" s="70" t="s">
        <v>2793</v>
      </c>
      <c r="E1396" s="71">
        <f>Розрахунки!BY1348</f>
        <v>137138.1</v>
      </c>
      <c r="F1396" s="71">
        <f>Розрахунки!BZ1348</f>
        <v>0</v>
      </c>
      <c r="G1396" s="71">
        <f>Розрахунки!CA1348</f>
        <v>0</v>
      </c>
      <c r="H1396" s="71">
        <f>Розрахунки!CB1348</f>
        <v>0</v>
      </c>
      <c r="I1396" s="77">
        <f t="shared" si="66"/>
        <v>137138.1</v>
      </c>
    </row>
    <row r="1397" spans="1:9">
      <c r="A1397" s="69" t="s">
        <v>2666</v>
      </c>
      <c r="B1397" s="69" t="s">
        <v>21</v>
      </c>
      <c r="C1397" s="69" t="s">
        <v>2794</v>
      </c>
      <c r="D1397" s="70" t="s">
        <v>2795</v>
      </c>
      <c r="E1397" s="71">
        <f>Розрахунки!BY1349</f>
        <v>73332.600000000006</v>
      </c>
      <c r="F1397" s="71">
        <f>Розрахунки!BZ1349</f>
        <v>0</v>
      </c>
      <c r="G1397" s="71">
        <f>Розрахунки!CA1349</f>
        <v>0</v>
      </c>
      <c r="H1397" s="71">
        <f>Розрахунки!CB1349</f>
        <v>0</v>
      </c>
      <c r="I1397" s="77">
        <f t="shared" si="66"/>
        <v>73332.600000000006</v>
      </c>
    </row>
    <row r="1398" spans="1:9">
      <c r="A1398" s="69" t="s">
        <v>2666</v>
      </c>
      <c r="B1398" s="69" t="s">
        <v>78</v>
      </c>
      <c r="C1398" s="69" t="s">
        <v>2796</v>
      </c>
      <c r="D1398" s="70" t="s">
        <v>2797</v>
      </c>
      <c r="E1398" s="71">
        <f>Розрахунки!BY1350</f>
        <v>429294.3</v>
      </c>
      <c r="F1398" s="71">
        <f>Розрахунки!BZ1350</f>
        <v>13763.9</v>
      </c>
      <c r="G1398" s="71">
        <f>Розрахунки!CA1350</f>
        <v>0</v>
      </c>
      <c r="H1398" s="71">
        <f>Розрахунки!CB1350</f>
        <v>0</v>
      </c>
      <c r="I1398" s="77">
        <f t="shared" si="66"/>
        <v>443058.2</v>
      </c>
    </row>
    <row r="1399" spans="1:9">
      <c r="A1399" s="69" t="s">
        <v>2666</v>
      </c>
      <c r="B1399" s="69" t="s">
        <v>29</v>
      </c>
      <c r="C1399" s="69" t="s">
        <v>2798</v>
      </c>
      <c r="D1399" s="70" t="s">
        <v>2799</v>
      </c>
      <c r="E1399" s="71">
        <f>Розрахунки!BY1351</f>
        <v>53791.8</v>
      </c>
      <c r="F1399" s="71">
        <f>Розрахунки!BZ1351</f>
        <v>0</v>
      </c>
      <c r="G1399" s="71">
        <f>Розрахунки!CA1351</f>
        <v>0</v>
      </c>
      <c r="H1399" s="71">
        <f>Розрахунки!CB1351</f>
        <v>0</v>
      </c>
      <c r="I1399" s="77">
        <f t="shared" si="66"/>
        <v>53791.8</v>
      </c>
    </row>
    <row r="1400" spans="1:9">
      <c r="A1400" s="69" t="s">
        <v>2666</v>
      </c>
      <c r="B1400" s="69" t="s">
        <v>29</v>
      </c>
      <c r="C1400" s="69" t="s">
        <v>2800</v>
      </c>
      <c r="D1400" s="70" t="s">
        <v>2801</v>
      </c>
      <c r="E1400" s="71">
        <f>Розрахунки!BY1352</f>
        <v>27745.599999999999</v>
      </c>
      <c r="F1400" s="71">
        <f>Розрахунки!BZ1352</f>
        <v>0</v>
      </c>
      <c r="G1400" s="71">
        <f>Розрахунки!CA1352</f>
        <v>0</v>
      </c>
      <c r="H1400" s="71">
        <f>Розрахунки!CB1352</f>
        <v>0</v>
      </c>
      <c r="I1400" s="77">
        <f t="shared" si="66"/>
        <v>27745.599999999999</v>
      </c>
    </row>
    <row r="1401" spans="1:9">
      <c r="A1401" s="69" t="s">
        <v>2802</v>
      </c>
      <c r="B1401" s="69" t="s">
        <v>12</v>
      </c>
      <c r="C1401" s="69" t="s">
        <v>2803</v>
      </c>
      <c r="D1401" s="70" t="s">
        <v>2804</v>
      </c>
      <c r="E1401" s="75">
        <f>SUM(E1402:E1403)</f>
        <v>2434472.4</v>
      </c>
      <c r="F1401" s="75">
        <f t="shared" ref="F1401:I1401" si="67">SUM(F1402:F1403)</f>
        <v>37850.800000000003</v>
      </c>
      <c r="G1401" s="75">
        <f t="shared" si="67"/>
        <v>23349.5</v>
      </c>
      <c r="H1401" s="75">
        <f t="shared" si="67"/>
        <v>29640.5</v>
      </c>
      <c r="I1401" s="75">
        <f t="shared" si="67"/>
        <v>2525313.1999999997</v>
      </c>
    </row>
    <row r="1402" spans="1:9">
      <c r="A1402" s="69" t="s">
        <v>2802</v>
      </c>
      <c r="B1402" s="69" t="s">
        <v>15</v>
      </c>
      <c r="C1402" s="69" t="s">
        <v>2805</v>
      </c>
      <c r="D1402" s="70" t="s">
        <v>2806</v>
      </c>
      <c r="E1402" s="71">
        <f>Розрахунки!BY1353</f>
        <v>88388.1</v>
      </c>
      <c r="F1402" s="71">
        <f>Розрахунки!BZ1353</f>
        <v>11756.7</v>
      </c>
      <c r="G1402" s="71">
        <f>Розрахунки!CA1353</f>
        <v>23349.5</v>
      </c>
      <c r="H1402" s="71">
        <f>Розрахунки!CB1353</f>
        <v>29640.5</v>
      </c>
      <c r="I1402" s="77">
        <f t="shared" si="66"/>
        <v>153134.79999999999</v>
      </c>
    </row>
    <row r="1403" spans="1:9">
      <c r="A1403" s="69" t="s">
        <v>2802</v>
      </c>
      <c r="B1403" s="69" t="s">
        <v>18</v>
      </c>
      <c r="C1403" s="69" t="s">
        <v>2807</v>
      </c>
      <c r="D1403" s="70" t="s">
        <v>2808</v>
      </c>
      <c r="E1403" s="78">
        <f>SUM(E1404:E1455)</f>
        <v>2346084.2999999998</v>
      </c>
      <c r="F1403" s="78">
        <f t="shared" ref="F1403:H1403" si="68">SUM(F1404:F1455)</f>
        <v>26094.1</v>
      </c>
      <c r="G1403" s="78">
        <f t="shared" si="68"/>
        <v>0</v>
      </c>
      <c r="H1403" s="78">
        <f t="shared" si="68"/>
        <v>0</v>
      </c>
      <c r="I1403" s="77">
        <f t="shared" si="66"/>
        <v>2372178.4</v>
      </c>
    </row>
    <row r="1404" spans="1:9">
      <c r="A1404" s="69" t="s">
        <v>2802</v>
      </c>
      <c r="B1404" s="69" t="s">
        <v>24</v>
      </c>
      <c r="C1404" s="69" t="s">
        <v>2809</v>
      </c>
      <c r="D1404" s="70" t="s">
        <v>2810</v>
      </c>
      <c r="E1404" s="71">
        <f>Розрахунки!BY1354</f>
        <v>15010.7</v>
      </c>
      <c r="F1404" s="71">
        <f>Розрахунки!BZ1354</f>
        <v>0</v>
      </c>
      <c r="G1404" s="71">
        <f>Розрахунки!CA1354</f>
        <v>0</v>
      </c>
      <c r="H1404" s="71">
        <f>Розрахунки!CB1354</f>
        <v>0</v>
      </c>
      <c r="I1404" s="77">
        <f t="shared" si="66"/>
        <v>15010.7</v>
      </c>
    </row>
    <row r="1405" spans="1:9">
      <c r="A1405" s="69" t="s">
        <v>2802</v>
      </c>
      <c r="B1405" s="69" t="s">
        <v>24</v>
      </c>
      <c r="C1405" s="69" t="s">
        <v>2811</v>
      </c>
      <c r="D1405" s="70" t="s">
        <v>2812</v>
      </c>
      <c r="E1405" s="71">
        <f>Розрахунки!BY1355</f>
        <v>37960.9</v>
      </c>
      <c r="F1405" s="71">
        <f>Розрахунки!BZ1355</f>
        <v>0</v>
      </c>
      <c r="G1405" s="71">
        <f>Розрахунки!CA1355</f>
        <v>0</v>
      </c>
      <c r="H1405" s="71">
        <f>Розрахунки!CB1355</f>
        <v>0</v>
      </c>
      <c r="I1405" s="77">
        <f t="shared" si="66"/>
        <v>37960.9</v>
      </c>
    </row>
    <row r="1406" spans="1:9">
      <c r="A1406" s="69" t="s">
        <v>2802</v>
      </c>
      <c r="B1406" s="69" t="s">
        <v>24</v>
      </c>
      <c r="C1406" s="69" t="s">
        <v>2813</v>
      </c>
      <c r="D1406" s="70" t="s">
        <v>2814</v>
      </c>
      <c r="E1406" s="71">
        <f>Розрахунки!BY1356</f>
        <v>15019.8</v>
      </c>
      <c r="F1406" s="71">
        <f>Розрахунки!BZ1356</f>
        <v>0</v>
      </c>
      <c r="G1406" s="71">
        <f>Розрахунки!CA1356</f>
        <v>0</v>
      </c>
      <c r="H1406" s="71">
        <f>Розрахунки!CB1356</f>
        <v>0</v>
      </c>
      <c r="I1406" s="77">
        <f t="shared" si="66"/>
        <v>15019.8</v>
      </c>
    </row>
    <row r="1407" spans="1:9">
      <c r="A1407" s="69" t="s">
        <v>2802</v>
      </c>
      <c r="B1407" s="69" t="s">
        <v>29</v>
      </c>
      <c r="C1407" s="69" t="s">
        <v>2815</v>
      </c>
      <c r="D1407" s="70" t="s">
        <v>2816</v>
      </c>
      <c r="E1407" s="71">
        <f>Розрахунки!BY1357</f>
        <v>55021.1</v>
      </c>
      <c r="F1407" s="71">
        <f>Розрахунки!BZ1357</f>
        <v>0</v>
      </c>
      <c r="G1407" s="71">
        <f>Розрахунки!CA1357</f>
        <v>0</v>
      </c>
      <c r="H1407" s="71">
        <f>Розрахунки!CB1357</f>
        <v>0</v>
      </c>
      <c r="I1407" s="77">
        <f t="shared" si="66"/>
        <v>55021.1</v>
      </c>
    </row>
    <row r="1408" spans="1:9">
      <c r="A1408" s="69" t="s">
        <v>2802</v>
      </c>
      <c r="B1408" s="69" t="s">
        <v>24</v>
      </c>
      <c r="C1408" s="69" t="s">
        <v>2817</v>
      </c>
      <c r="D1408" s="70" t="s">
        <v>2818</v>
      </c>
      <c r="E1408" s="71">
        <f>Розрахунки!BY1358</f>
        <v>46967.3</v>
      </c>
      <c r="F1408" s="71">
        <f>Розрахунки!BZ1358</f>
        <v>0</v>
      </c>
      <c r="G1408" s="71">
        <f>Розрахунки!CA1358</f>
        <v>0</v>
      </c>
      <c r="H1408" s="71">
        <f>Розрахунки!CB1358</f>
        <v>0</v>
      </c>
      <c r="I1408" s="77">
        <f t="shared" si="66"/>
        <v>46967.3</v>
      </c>
    </row>
    <row r="1409" spans="1:9">
      <c r="A1409" s="69" t="s">
        <v>2802</v>
      </c>
      <c r="B1409" s="69" t="s">
        <v>24</v>
      </c>
      <c r="C1409" s="69" t="s">
        <v>2819</v>
      </c>
      <c r="D1409" s="70" t="s">
        <v>2820</v>
      </c>
      <c r="E1409" s="71">
        <f>Розрахунки!BY1359</f>
        <v>24971.8</v>
      </c>
      <c r="F1409" s="71">
        <f>Розрахунки!BZ1359</f>
        <v>0</v>
      </c>
      <c r="G1409" s="71">
        <f>Розрахунки!CA1359</f>
        <v>0</v>
      </c>
      <c r="H1409" s="71">
        <f>Розрахунки!CB1359</f>
        <v>0</v>
      </c>
      <c r="I1409" s="77">
        <f t="shared" si="66"/>
        <v>24971.8</v>
      </c>
    </row>
    <row r="1410" spans="1:9">
      <c r="A1410" s="69" t="s">
        <v>2802</v>
      </c>
      <c r="B1410" s="69" t="s">
        <v>24</v>
      </c>
      <c r="C1410" s="69" t="s">
        <v>2821</v>
      </c>
      <c r="D1410" s="70" t="s">
        <v>2822</v>
      </c>
      <c r="E1410" s="71">
        <f>Розрахунки!BY1360</f>
        <v>31536.2</v>
      </c>
      <c r="F1410" s="71">
        <f>Розрахунки!BZ1360</f>
        <v>0</v>
      </c>
      <c r="G1410" s="71">
        <f>Розрахунки!CA1360</f>
        <v>0</v>
      </c>
      <c r="H1410" s="71">
        <f>Розрахунки!CB1360</f>
        <v>0</v>
      </c>
      <c r="I1410" s="77">
        <f t="shared" si="66"/>
        <v>31536.2</v>
      </c>
    </row>
    <row r="1411" spans="1:9">
      <c r="A1411" s="69" t="s">
        <v>2802</v>
      </c>
      <c r="B1411" s="69" t="s">
        <v>24</v>
      </c>
      <c r="C1411" s="69" t="s">
        <v>2823</v>
      </c>
      <c r="D1411" s="70" t="s">
        <v>2824</v>
      </c>
      <c r="E1411" s="71">
        <f>Розрахунки!BY1361</f>
        <v>18804.599999999999</v>
      </c>
      <c r="F1411" s="71">
        <f>Розрахунки!BZ1361</f>
        <v>0</v>
      </c>
      <c r="G1411" s="71">
        <f>Розрахунки!CA1361</f>
        <v>0</v>
      </c>
      <c r="H1411" s="71">
        <f>Розрахунки!CB1361</f>
        <v>0</v>
      </c>
      <c r="I1411" s="77">
        <f t="shared" si="66"/>
        <v>18804.599999999999</v>
      </c>
    </row>
    <row r="1412" spans="1:9">
      <c r="A1412" s="69" t="s">
        <v>2802</v>
      </c>
      <c r="B1412" s="69" t="s">
        <v>21</v>
      </c>
      <c r="C1412" s="69" t="s">
        <v>2825</v>
      </c>
      <c r="D1412" s="70" t="s">
        <v>2826</v>
      </c>
      <c r="E1412" s="71">
        <f>Розрахунки!BY1362</f>
        <v>97792.7</v>
      </c>
      <c r="F1412" s="71">
        <f>Розрахунки!BZ1362</f>
        <v>0</v>
      </c>
      <c r="G1412" s="71">
        <f>Розрахунки!CA1362</f>
        <v>0</v>
      </c>
      <c r="H1412" s="71">
        <f>Розрахунки!CB1362</f>
        <v>0</v>
      </c>
      <c r="I1412" s="77">
        <f t="shared" si="66"/>
        <v>97792.7</v>
      </c>
    </row>
    <row r="1413" spans="1:9">
      <c r="A1413" s="69" t="s">
        <v>2802</v>
      </c>
      <c r="B1413" s="69" t="s">
        <v>24</v>
      </c>
      <c r="C1413" s="69" t="s">
        <v>2827</v>
      </c>
      <c r="D1413" s="70" t="s">
        <v>2828</v>
      </c>
      <c r="E1413" s="71">
        <f>Розрахунки!BY1363</f>
        <v>25588.400000000001</v>
      </c>
      <c r="F1413" s="71">
        <f>Розрахунки!BZ1363</f>
        <v>0</v>
      </c>
      <c r="G1413" s="71">
        <f>Розрахунки!CA1363</f>
        <v>0</v>
      </c>
      <c r="H1413" s="71">
        <f>Розрахунки!CB1363</f>
        <v>0</v>
      </c>
      <c r="I1413" s="77">
        <f t="shared" si="66"/>
        <v>25588.400000000001</v>
      </c>
    </row>
    <row r="1414" spans="1:9">
      <c r="A1414" s="69" t="s">
        <v>2802</v>
      </c>
      <c r="B1414" s="69" t="s">
        <v>21</v>
      </c>
      <c r="C1414" s="69" t="s">
        <v>2829</v>
      </c>
      <c r="D1414" s="70" t="s">
        <v>2830</v>
      </c>
      <c r="E1414" s="71">
        <f>Розрахунки!BY1364</f>
        <v>36231.199999999997</v>
      </c>
      <c r="F1414" s="71">
        <f>Розрахунки!BZ1364</f>
        <v>0</v>
      </c>
      <c r="G1414" s="71">
        <f>Розрахунки!CA1364</f>
        <v>0</v>
      </c>
      <c r="H1414" s="71">
        <f>Розрахунки!CB1364</f>
        <v>0</v>
      </c>
      <c r="I1414" s="77">
        <f t="shared" ref="I1414:I1477" si="69">SUM(E1414:H1414)</f>
        <v>36231.199999999997</v>
      </c>
    </row>
    <row r="1415" spans="1:9">
      <c r="A1415" s="69" t="s">
        <v>2802</v>
      </c>
      <c r="B1415" s="69" t="s">
        <v>21</v>
      </c>
      <c r="C1415" s="69" t="s">
        <v>2831</v>
      </c>
      <c r="D1415" s="70" t="s">
        <v>2832</v>
      </c>
      <c r="E1415" s="71">
        <f>Розрахунки!BY1365</f>
        <v>64516.9</v>
      </c>
      <c r="F1415" s="71">
        <f>Розрахунки!BZ1365</f>
        <v>0</v>
      </c>
      <c r="G1415" s="71">
        <f>Розрахунки!CA1365</f>
        <v>0</v>
      </c>
      <c r="H1415" s="71">
        <f>Розрахунки!CB1365</f>
        <v>0</v>
      </c>
      <c r="I1415" s="77">
        <f t="shared" si="69"/>
        <v>64516.9</v>
      </c>
    </row>
    <row r="1416" spans="1:9">
      <c r="A1416" s="69" t="s">
        <v>2802</v>
      </c>
      <c r="B1416" s="69" t="s">
        <v>21</v>
      </c>
      <c r="C1416" s="69" t="s">
        <v>2833</v>
      </c>
      <c r="D1416" s="70" t="s">
        <v>2834</v>
      </c>
      <c r="E1416" s="71">
        <f>Розрахунки!BY1366</f>
        <v>143084.70000000001</v>
      </c>
      <c r="F1416" s="71">
        <f>Розрахунки!BZ1366</f>
        <v>0</v>
      </c>
      <c r="G1416" s="71">
        <f>Розрахунки!CA1366</f>
        <v>0</v>
      </c>
      <c r="H1416" s="71">
        <f>Розрахунки!CB1366</f>
        <v>0</v>
      </c>
      <c r="I1416" s="77">
        <f t="shared" si="69"/>
        <v>143084.70000000001</v>
      </c>
    </row>
    <row r="1417" spans="1:9">
      <c r="A1417" s="69" t="s">
        <v>2802</v>
      </c>
      <c r="B1417" s="69" t="s">
        <v>29</v>
      </c>
      <c r="C1417" s="69" t="s">
        <v>2835</v>
      </c>
      <c r="D1417" s="70" t="s">
        <v>2836</v>
      </c>
      <c r="E1417" s="71">
        <f>Розрахунки!BY1367</f>
        <v>32495.7</v>
      </c>
      <c r="F1417" s="71">
        <f>Розрахунки!BZ1367</f>
        <v>0</v>
      </c>
      <c r="G1417" s="71">
        <f>Розрахунки!CA1367</f>
        <v>0</v>
      </c>
      <c r="H1417" s="71">
        <f>Розрахунки!CB1367</f>
        <v>0</v>
      </c>
      <c r="I1417" s="77">
        <f t="shared" si="69"/>
        <v>32495.7</v>
      </c>
    </row>
    <row r="1418" spans="1:9">
      <c r="A1418" s="69" t="s">
        <v>2802</v>
      </c>
      <c r="B1418" s="69" t="s">
        <v>24</v>
      </c>
      <c r="C1418" s="69" t="s">
        <v>2837</v>
      </c>
      <c r="D1418" s="70" t="s">
        <v>2838</v>
      </c>
      <c r="E1418" s="71">
        <f>Розрахунки!BY1368</f>
        <v>18660.099999999999</v>
      </c>
      <c r="F1418" s="71">
        <f>Розрахунки!BZ1368</f>
        <v>0</v>
      </c>
      <c r="G1418" s="71">
        <f>Розрахунки!CA1368</f>
        <v>0</v>
      </c>
      <c r="H1418" s="71">
        <f>Розрахунки!CB1368</f>
        <v>0</v>
      </c>
      <c r="I1418" s="77">
        <f t="shared" si="69"/>
        <v>18660.099999999999</v>
      </c>
    </row>
    <row r="1419" spans="1:9">
      <c r="A1419" s="69" t="s">
        <v>2802</v>
      </c>
      <c r="B1419" s="69" t="s">
        <v>24</v>
      </c>
      <c r="C1419" s="69" t="s">
        <v>2839</v>
      </c>
      <c r="D1419" s="70" t="s">
        <v>2840</v>
      </c>
      <c r="E1419" s="71">
        <f>Розрахунки!BY1369</f>
        <v>44800</v>
      </c>
      <c r="F1419" s="71">
        <f>Розрахунки!BZ1369</f>
        <v>0</v>
      </c>
      <c r="G1419" s="71">
        <f>Розрахунки!CA1369</f>
        <v>0</v>
      </c>
      <c r="H1419" s="71">
        <f>Розрахунки!CB1369</f>
        <v>0</v>
      </c>
      <c r="I1419" s="77">
        <f t="shared" si="69"/>
        <v>44800</v>
      </c>
    </row>
    <row r="1420" spans="1:9">
      <c r="A1420" s="69" t="s">
        <v>2802</v>
      </c>
      <c r="B1420" s="69" t="s">
        <v>24</v>
      </c>
      <c r="C1420" s="69" t="s">
        <v>2841</v>
      </c>
      <c r="D1420" s="70" t="s">
        <v>2842</v>
      </c>
      <c r="E1420" s="71">
        <f>Розрахунки!BY1370</f>
        <v>31537.5</v>
      </c>
      <c r="F1420" s="71">
        <f>Розрахунки!BZ1370</f>
        <v>0</v>
      </c>
      <c r="G1420" s="71">
        <f>Розрахунки!CA1370</f>
        <v>0</v>
      </c>
      <c r="H1420" s="71">
        <f>Розрахунки!CB1370</f>
        <v>0</v>
      </c>
      <c r="I1420" s="77">
        <f t="shared" si="69"/>
        <v>31537.5</v>
      </c>
    </row>
    <row r="1421" spans="1:9">
      <c r="A1421" s="69" t="s">
        <v>2802</v>
      </c>
      <c r="B1421" s="69" t="s">
        <v>24</v>
      </c>
      <c r="C1421" s="69" t="s">
        <v>2843</v>
      </c>
      <c r="D1421" s="70" t="s">
        <v>2844</v>
      </c>
      <c r="E1421" s="71">
        <f>Розрахунки!BY1371</f>
        <v>35229.199999999997</v>
      </c>
      <c r="F1421" s="71">
        <f>Розрахунки!BZ1371</f>
        <v>0</v>
      </c>
      <c r="G1421" s="71">
        <f>Розрахунки!CA1371</f>
        <v>0</v>
      </c>
      <c r="H1421" s="71">
        <f>Розрахунки!CB1371</f>
        <v>0</v>
      </c>
      <c r="I1421" s="77">
        <f t="shared" si="69"/>
        <v>35229.199999999997</v>
      </c>
    </row>
    <row r="1422" spans="1:9">
      <c r="A1422" s="69" t="s">
        <v>2802</v>
      </c>
      <c r="B1422" s="69" t="s">
        <v>24</v>
      </c>
      <c r="C1422" s="69" t="s">
        <v>2845</v>
      </c>
      <c r="D1422" s="70" t="s">
        <v>2846</v>
      </c>
      <c r="E1422" s="71">
        <f>Розрахунки!BY1372</f>
        <v>42595.3</v>
      </c>
      <c r="F1422" s="71">
        <f>Розрахунки!BZ1372</f>
        <v>0</v>
      </c>
      <c r="G1422" s="71">
        <f>Розрахунки!CA1372</f>
        <v>0</v>
      </c>
      <c r="H1422" s="71">
        <f>Розрахунки!CB1372</f>
        <v>0</v>
      </c>
      <c r="I1422" s="77">
        <f t="shared" si="69"/>
        <v>42595.3</v>
      </c>
    </row>
    <row r="1423" spans="1:9">
      <c r="A1423" s="69" t="s">
        <v>2802</v>
      </c>
      <c r="B1423" s="69" t="s">
        <v>24</v>
      </c>
      <c r="C1423" s="69" t="s">
        <v>2847</v>
      </c>
      <c r="D1423" s="70" t="s">
        <v>2848</v>
      </c>
      <c r="E1423" s="71">
        <f>Розрахунки!BY1373</f>
        <v>55405.3</v>
      </c>
      <c r="F1423" s="71">
        <f>Розрахунки!BZ1373</f>
        <v>0</v>
      </c>
      <c r="G1423" s="71">
        <f>Розрахунки!CA1373</f>
        <v>0</v>
      </c>
      <c r="H1423" s="71">
        <f>Розрахунки!CB1373</f>
        <v>0</v>
      </c>
      <c r="I1423" s="77">
        <f t="shared" si="69"/>
        <v>55405.3</v>
      </c>
    </row>
    <row r="1424" spans="1:9">
      <c r="A1424" s="69" t="s">
        <v>2802</v>
      </c>
      <c r="B1424" s="69" t="s">
        <v>21</v>
      </c>
      <c r="C1424" s="69" t="s">
        <v>2849</v>
      </c>
      <c r="D1424" s="70" t="s">
        <v>2850</v>
      </c>
      <c r="E1424" s="71">
        <f>Розрахунки!BY1374</f>
        <v>51733.9</v>
      </c>
      <c r="F1424" s="71">
        <f>Розрахунки!BZ1374</f>
        <v>0</v>
      </c>
      <c r="G1424" s="71">
        <f>Розрахунки!CA1374</f>
        <v>0</v>
      </c>
      <c r="H1424" s="71">
        <f>Розрахунки!CB1374</f>
        <v>0</v>
      </c>
      <c r="I1424" s="77">
        <f t="shared" si="69"/>
        <v>51733.9</v>
      </c>
    </row>
    <row r="1425" spans="1:9">
      <c r="A1425" s="69" t="s">
        <v>2802</v>
      </c>
      <c r="B1425" s="69" t="s">
        <v>24</v>
      </c>
      <c r="C1425" s="69" t="s">
        <v>2851</v>
      </c>
      <c r="D1425" s="70" t="s">
        <v>2852</v>
      </c>
      <c r="E1425" s="71">
        <f>Розрахунки!BY1375</f>
        <v>29888.6</v>
      </c>
      <c r="F1425" s="71">
        <f>Розрахунки!BZ1375</f>
        <v>0</v>
      </c>
      <c r="G1425" s="71">
        <f>Розрахунки!CA1375</f>
        <v>0</v>
      </c>
      <c r="H1425" s="71">
        <f>Розрахунки!CB1375</f>
        <v>0</v>
      </c>
      <c r="I1425" s="77">
        <f t="shared" si="69"/>
        <v>29888.6</v>
      </c>
    </row>
    <row r="1426" spans="1:9">
      <c r="A1426" s="69" t="s">
        <v>2802</v>
      </c>
      <c r="B1426" s="69" t="s">
        <v>24</v>
      </c>
      <c r="C1426" s="69" t="s">
        <v>2853</v>
      </c>
      <c r="D1426" s="70" t="s">
        <v>2854</v>
      </c>
      <c r="E1426" s="71">
        <f>Розрахунки!BY1376</f>
        <v>14818.2</v>
      </c>
      <c r="F1426" s="71">
        <f>Розрахунки!BZ1376</f>
        <v>0</v>
      </c>
      <c r="G1426" s="71">
        <f>Розрахунки!CA1376</f>
        <v>0</v>
      </c>
      <c r="H1426" s="71">
        <f>Розрахунки!CB1376</f>
        <v>0</v>
      </c>
      <c r="I1426" s="77">
        <f t="shared" si="69"/>
        <v>14818.2</v>
      </c>
    </row>
    <row r="1427" spans="1:9">
      <c r="A1427" s="69" t="s">
        <v>2802</v>
      </c>
      <c r="B1427" s="69" t="s">
        <v>24</v>
      </c>
      <c r="C1427" s="69" t="s">
        <v>2855</v>
      </c>
      <c r="D1427" s="70" t="s">
        <v>2856</v>
      </c>
      <c r="E1427" s="71">
        <f>Розрахунки!BY1377</f>
        <v>34259</v>
      </c>
      <c r="F1427" s="71">
        <f>Розрахунки!BZ1377</f>
        <v>0</v>
      </c>
      <c r="G1427" s="71">
        <f>Розрахунки!CA1377</f>
        <v>0</v>
      </c>
      <c r="H1427" s="71">
        <f>Розрахунки!CB1377</f>
        <v>0</v>
      </c>
      <c r="I1427" s="77">
        <f t="shared" si="69"/>
        <v>34259</v>
      </c>
    </row>
    <row r="1428" spans="1:9">
      <c r="A1428" s="69" t="s">
        <v>2802</v>
      </c>
      <c r="B1428" s="69" t="s">
        <v>29</v>
      </c>
      <c r="C1428" s="69" t="s">
        <v>2857</v>
      </c>
      <c r="D1428" s="70" t="s">
        <v>2858</v>
      </c>
      <c r="E1428" s="71">
        <f>Розрахунки!BY1378</f>
        <v>9289.2000000000007</v>
      </c>
      <c r="F1428" s="71">
        <f>Розрахунки!BZ1378</f>
        <v>0</v>
      </c>
      <c r="G1428" s="71">
        <f>Розрахунки!CA1378</f>
        <v>0</v>
      </c>
      <c r="H1428" s="71">
        <f>Розрахунки!CB1378</f>
        <v>0</v>
      </c>
      <c r="I1428" s="77">
        <f t="shared" si="69"/>
        <v>9289.2000000000007</v>
      </c>
    </row>
    <row r="1429" spans="1:9">
      <c r="A1429" s="69" t="s">
        <v>2802</v>
      </c>
      <c r="B1429" s="69" t="s">
        <v>21</v>
      </c>
      <c r="C1429" s="69" t="s">
        <v>2859</v>
      </c>
      <c r="D1429" s="70" t="s">
        <v>2860</v>
      </c>
      <c r="E1429" s="71">
        <f>Розрахунки!BY1379</f>
        <v>79694</v>
      </c>
      <c r="F1429" s="71">
        <f>Розрахунки!BZ1379</f>
        <v>0</v>
      </c>
      <c r="G1429" s="71">
        <f>Розрахунки!CA1379</f>
        <v>0</v>
      </c>
      <c r="H1429" s="71">
        <f>Розрахунки!CB1379</f>
        <v>0</v>
      </c>
      <c r="I1429" s="77">
        <f t="shared" si="69"/>
        <v>79694</v>
      </c>
    </row>
    <row r="1430" spans="1:9">
      <c r="A1430" s="69" t="s">
        <v>2802</v>
      </c>
      <c r="B1430" s="69" t="s">
        <v>21</v>
      </c>
      <c r="C1430" s="69" t="s">
        <v>2861</v>
      </c>
      <c r="D1430" s="70" t="s">
        <v>2862</v>
      </c>
      <c r="E1430" s="71">
        <f>Розрахунки!BY1380</f>
        <v>61553.3</v>
      </c>
      <c r="F1430" s="71">
        <f>Розрахунки!BZ1380</f>
        <v>0</v>
      </c>
      <c r="G1430" s="71">
        <f>Розрахунки!CA1380</f>
        <v>0</v>
      </c>
      <c r="H1430" s="71">
        <f>Розрахунки!CB1380</f>
        <v>0</v>
      </c>
      <c r="I1430" s="77">
        <f t="shared" si="69"/>
        <v>61553.3</v>
      </c>
    </row>
    <row r="1431" spans="1:9">
      <c r="A1431" s="69" t="s">
        <v>2802</v>
      </c>
      <c r="B1431" s="69" t="s">
        <v>21</v>
      </c>
      <c r="C1431" s="69" t="s">
        <v>2863</v>
      </c>
      <c r="D1431" s="70" t="s">
        <v>2864</v>
      </c>
      <c r="E1431" s="71">
        <f>Розрахунки!BY1381</f>
        <v>23334.1</v>
      </c>
      <c r="F1431" s="71">
        <f>Розрахунки!BZ1381</f>
        <v>0</v>
      </c>
      <c r="G1431" s="71">
        <f>Розрахунки!CA1381</f>
        <v>0</v>
      </c>
      <c r="H1431" s="71">
        <f>Розрахунки!CB1381</f>
        <v>0</v>
      </c>
      <c r="I1431" s="77">
        <f t="shared" si="69"/>
        <v>23334.1</v>
      </c>
    </row>
    <row r="1432" spans="1:9">
      <c r="A1432" s="69" t="s">
        <v>2802</v>
      </c>
      <c r="B1432" s="69" t="s">
        <v>29</v>
      </c>
      <c r="C1432" s="69" t="s">
        <v>2865</v>
      </c>
      <c r="D1432" s="70" t="s">
        <v>2866</v>
      </c>
      <c r="E1432" s="71">
        <f>Розрахунки!BY1382</f>
        <v>19271.599999999999</v>
      </c>
      <c r="F1432" s="71">
        <f>Розрахунки!BZ1382</f>
        <v>0</v>
      </c>
      <c r="G1432" s="71">
        <f>Розрахунки!CA1382</f>
        <v>0</v>
      </c>
      <c r="H1432" s="71">
        <f>Розрахунки!CB1382</f>
        <v>0</v>
      </c>
      <c r="I1432" s="77">
        <f t="shared" si="69"/>
        <v>19271.599999999999</v>
      </c>
    </row>
    <row r="1433" spans="1:9">
      <c r="A1433" s="69" t="s">
        <v>2802</v>
      </c>
      <c r="B1433" s="69" t="s">
        <v>24</v>
      </c>
      <c r="C1433" s="69" t="s">
        <v>2867</v>
      </c>
      <c r="D1433" s="70" t="s">
        <v>2868</v>
      </c>
      <c r="E1433" s="71">
        <f>Розрахунки!BY1383</f>
        <v>17389.5</v>
      </c>
      <c r="F1433" s="71">
        <f>Розрахунки!BZ1383</f>
        <v>0</v>
      </c>
      <c r="G1433" s="71">
        <f>Розрахунки!CA1383</f>
        <v>0</v>
      </c>
      <c r="H1433" s="71">
        <f>Розрахунки!CB1383</f>
        <v>0</v>
      </c>
      <c r="I1433" s="77">
        <f t="shared" si="69"/>
        <v>17389.5</v>
      </c>
    </row>
    <row r="1434" spans="1:9">
      <c r="A1434" s="69" t="s">
        <v>2802</v>
      </c>
      <c r="B1434" s="69" t="s">
        <v>21</v>
      </c>
      <c r="C1434" s="69" t="s">
        <v>2869</v>
      </c>
      <c r="D1434" s="70" t="s">
        <v>2870</v>
      </c>
      <c r="E1434" s="71">
        <f>Розрахунки!BY1384</f>
        <v>51456.9</v>
      </c>
      <c r="F1434" s="71">
        <f>Розрахунки!BZ1384</f>
        <v>0</v>
      </c>
      <c r="G1434" s="71">
        <f>Розрахунки!CA1384</f>
        <v>0</v>
      </c>
      <c r="H1434" s="71">
        <f>Розрахунки!CB1384</f>
        <v>0</v>
      </c>
      <c r="I1434" s="77">
        <f t="shared" si="69"/>
        <v>51456.9</v>
      </c>
    </row>
    <row r="1435" spans="1:9">
      <c r="A1435" s="69" t="s">
        <v>2802</v>
      </c>
      <c r="B1435" s="69" t="s">
        <v>24</v>
      </c>
      <c r="C1435" s="69" t="s">
        <v>2871</v>
      </c>
      <c r="D1435" s="70" t="s">
        <v>2872</v>
      </c>
      <c r="E1435" s="71">
        <f>Розрахунки!BY1385</f>
        <v>27761.8</v>
      </c>
      <c r="F1435" s="71">
        <f>Розрахунки!BZ1385</f>
        <v>0</v>
      </c>
      <c r="G1435" s="71">
        <f>Розрахунки!CA1385</f>
        <v>0</v>
      </c>
      <c r="H1435" s="71">
        <f>Розрахунки!CB1385</f>
        <v>0</v>
      </c>
      <c r="I1435" s="77">
        <f t="shared" si="69"/>
        <v>27761.8</v>
      </c>
    </row>
    <row r="1436" spans="1:9">
      <c r="A1436" s="69" t="s">
        <v>2802</v>
      </c>
      <c r="B1436" s="69" t="s">
        <v>78</v>
      </c>
      <c r="C1436" s="69" t="s">
        <v>2873</v>
      </c>
      <c r="D1436" s="70" t="s">
        <v>2874</v>
      </c>
      <c r="E1436" s="71">
        <f>Розрахунки!BY1386</f>
        <v>19771.7</v>
      </c>
      <c r="F1436" s="71">
        <f>Розрахунки!BZ1386</f>
        <v>0</v>
      </c>
      <c r="G1436" s="71">
        <f>Розрахунки!CA1386</f>
        <v>0</v>
      </c>
      <c r="H1436" s="71">
        <f>Розрахунки!CB1386</f>
        <v>0</v>
      </c>
      <c r="I1436" s="77">
        <f t="shared" si="69"/>
        <v>19771.7</v>
      </c>
    </row>
    <row r="1437" spans="1:9">
      <c r="A1437" s="69" t="s">
        <v>2802</v>
      </c>
      <c r="B1437" s="69" t="s">
        <v>24</v>
      </c>
      <c r="C1437" s="69" t="s">
        <v>2875</v>
      </c>
      <c r="D1437" s="70" t="s">
        <v>2876</v>
      </c>
      <c r="E1437" s="71">
        <f>Розрахунки!BY1387</f>
        <v>31157.3</v>
      </c>
      <c r="F1437" s="71">
        <f>Розрахунки!BZ1387</f>
        <v>0</v>
      </c>
      <c r="G1437" s="71">
        <f>Розрахунки!CA1387</f>
        <v>0</v>
      </c>
      <c r="H1437" s="71">
        <f>Розрахунки!CB1387</f>
        <v>0</v>
      </c>
      <c r="I1437" s="77">
        <f t="shared" si="69"/>
        <v>31157.3</v>
      </c>
    </row>
    <row r="1438" spans="1:9">
      <c r="A1438" s="69" t="s">
        <v>2802</v>
      </c>
      <c r="B1438" s="69" t="s">
        <v>24</v>
      </c>
      <c r="C1438" s="69" t="s">
        <v>2877</v>
      </c>
      <c r="D1438" s="70" t="s">
        <v>2878</v>
      </c>
      <c r="E1438" s="71">
        <f>Розрахунки!BY1388</f>
        <v>13045.6</v>
      </c>
      <c r="F1438" s="71">
        <f>Розрахунки!BZ1388</f>
        <v>0</v>
      </c>
      <c r="G1438" s="71">
        <f>Розрахунки!CA1388</f>
        <v>0</v>
      </c>
      <c r="H1438" s="71">
        <f>Розрахунки!CB1388</f>
        <v>0</v>
      </c>
      <c r="I1438" s="77">
        <f t="shared" si="69"/>
        <v>13045.6</v>
      </c>
    </row>
    <row r="1439" spans="1:9">
      <c r="A1439" s="69" t="s">
        <v>2802</v>
      </c>
      <c r="B1439" s="69" t="s">
        <v>24</v>
      </c>
      <c r="C1439" s="69" t="s">
        <v>2879</v>
      </c>
      <c r="D1439" s="70" t="s">
        <v>2880</v>
      </c>
      <c r="E1439" s="71">
        <f>Розрахунки!BY1389</f>
        <v>25321.9</v>
      </c>
      <c r="F1439" s="71">
        <f>Розрахунки!BZ1389</f>
        <v>0</v>
      </c>
      <c r="G1439" s="71">
        <f>Розрахунки!CA1389</f>
        <v>0</v>
      </c>
      <c r="H1439" s="71">
        <f>Розрахунки!CB1389</f>
        <v>0</v>
      </c>
      <c r="I1439" s="77">
        <f t="shared" si="69"/>
        <v>25321.9</v>
      </c>
    </row>
    <row r="1440" spans="1:9">
      <c r="A1440" s="69" t="s">
        <v>2802</v>
      </c>
      <c r="B1440" s="69" t="s">
        <v>24</v>
      </c>
      <c r="C1440" s="69" t="s">
        <v>2881</v>
      </c>
      <c r="D1440" s="70" t="s">
        <v>2882</v>
      </c>
      <c r="E1440" s="71">
        <f>Розрахунки!BY1390</f>
        <v>26295</v>
      </c>
      <c r="F1440" s="71">
        <f>Розрахунки!BZ1390</f>
        <v>0</v>
      </c>
      <c r="G1440" s="71">
        <f>Розрахунки!CA1390</f>
        <v>0</v>
      </c>
      <c r="H1440" s="71">
        <f>Розрахунки!CB1390</f>
        <v>0</v>
      </c>
      <c r="I1440" s="77">
        <f t="shared" si="69"/>
        <v>26295</v>
      </c>
    </row>
    <row r="1441" spans="1:9">
      <c r="A1441" s="69" t="s">
        <v>2802</v>
      </c>
      <c r="B1441" s="69" t="s">
        <v>24</v>
      </c>
      <c r="C1441" s="69" t="s">
        <v>2883</v>
      </c>
      <c r="D1441" s="70" t="s">
        <v>2884</v>
      </c>
      <c r="E1441" s="71">
        <f>Розрахунки!BY1391</f>
        <v>28581.1</v>
      </c>
      <c r="F1441" s="71">
        <f>Розрахунки!BZ1391</f>
        <v>0</v>
      </c>
      <c r="G1441" s="71">
        <f>Розрахунки!CA1391</f>
        <v>0</v>
      </c>
      <c r="H1441" s="71">
        <f>Розрахунки!CB1391</f>
        <v>0</v>
      </c>
      <c r="I1441" s="77">
        <f t="shared" si="69"/>
        <v>28581.1</v>
      </c>
    </row>
    <row r="1442" spans="1:9">
      <c r="A1442" s="69" t="s">
        <v>2802</v>
      </c>
      <c r="B1442" s="69" t="s">
        <v>29</v>
      </c>
      <c r="C1442" s="69" t="s">
        <v>2885</v>
      </c>
      <c r="D1442" s="70" t="s">
        <v>2886</v>
      </c>
      <c r="E1442" s="71">
        <f>Розрахунки!BY1392</f>
        <v>69141.899999999994</v>
      </c>
      <c r="F1442" s="71">
        <f>Розрахунки!BZ1392</f>
        <v>0</v>
      </c>
      <c r="G1442" s="71">
        <f>Розрахунки!CA1392</f>
        <v>0</v>
      </c>
      <c r="H1442" s="71">
        <f>Розрахунки!CB1392</f>
        <v>0</v>
      </c>
      <c r="I1442" s="77">
        <f t="shared" si="69"/>
        <v>69141.899999999994</v>
      </c>
    </row>
    <row r="1443" spans="1:9">
      <c r="A1443" s="69" t="s">
        <v>2802</v>
      </c>
      <c r="B1443" s="69" t="s">
        <v>24</v>
      </c>
      <c r="C1443" s="69" t="s">
        <v>2887</v>
      </c>
      <c r="D1443" s="70" t="s">
        <v>2888</v>
      </c>
      <c r="E1443" s="71">
        <f>Розрахунки!BY1393</f>
        <v>19549.7</v>
      </c>
      <c r="F1443" s="71">
        <f>Розрахунки!BZ1393</f>
        <v>0</v>
      </c>
      <c r="G1443" s="71">
        <f>Розрахунки!CA1393</f>
        <v>0</v>
      </c>
      <c r="H1443" s="71">
        <f>Розрахунки!CB1393</f>
        <v>0</v>
      </c>
      <c r="I1443" s="77">
        <f t="shared" si="69"/>
        <v>19549.7</v>
      </c>
    </row>
    <row r="1444" spans="1:9">
      <c r="A1444" s="69" t="s">
        <v>2802</v>
      </c>
      <c r="B1444" s="69" t="s">
        <v>24</v>
      </c>
      <c r="C1444" s="69" t="s">
        <v>2889</v>
      </c>
      <c r="D1444" s="70" t="s">
        <v>2890</v>
      </c>
      <c r="E1444" s="71">
        <f>Розрахунки!BY1394</f>
        <v>26294.400000000001</v>
      </c>
      <c r="F1444" s="71">
        <f>Розрахунки!BZ1394</f>
        <v>0</v>
      </c>
      <c r="G1444" s="71">
        <f>Розрахунки!CA1394</f>
        <v>0</v>
      </c>
      <c r="H1444" s="71">
        <f>Розрахунки!CB1394</f>
        <v>0</v>
      </c>
      <c r="I1444" s="77">
        <f t="shared" si="69"/>
        <v>26294.400000000001</v>
      </c>
    </row>
    <row r="1445" spans="1:9">
      <c r="A1445" s="69" t="s">
        <v>2802</v>
      </c>
      <c r="B1445" s="69" t="s">
        <v>24</v>
      </c>
      <c r="C1445" s="69" t="s">
        <v>2891</v>
      </c>
      <c r="D1445" s="70" t="s">
        <v>2892</v>
      </c>
      <c r="E1445" s="71">
        <f>Розрахунки!BY1395</f>
        <v>22542.7</v>
      </c>
      <c r="F1445" s="71">
        <f>Розрахунки!BZ1395</f>
        <v>0</v>
      </c>
      <c r="G1445" s="71">
        <f>Розрахунки!CA1395</f>
        <v>0</v>
      </c>
      <c r="H1445" s="71">
        <f>Розрахунки!CB1395</f>
        <v>0</v>
      </c>
      <c r="I1445" s="77">
        <f t="shared" si="69"/>
        <v>22542.7</v>
      </c>
    </row>
    <row r="1446" spans="1:9">
      <c r="A1446" s="69" t="s">
        <v>2802</v>
      </c>
      <c r="B1446" s="69" t="s">
        <v>24</v>
      </c>
      <c r="C1446" s="69" t="s">
        <v>2893</v>
      </c>
      <c r="D1446" s="70" t="s">
        <v>2894</v>
      </c>
      <c r="E1446" s="71">
        <f>Розрахунки!BY1396</f>
        <v>20488.400000000001</v>
      </c>
      <c r="F1446" s="71">
        <f>Розрахунки!BZ1396</f>
        <v>0</v>
      </c>
      <c r="G1446" s="71">
        <f>Розрахунки!CA1396</f>
        <v>0</v>
      </c>
      <c r="H1446" s="71">
        <f>Розрахунки!CB1396</f>
        <v>0</v>
      </c>
      <c r="I1446" s="77">
        <f t="shared" si="69"/>
        <v>20488.400000000001</v>
      </c>
    </row>
    <row r="1447" spans="1:9">
      <c r="A1447" s="69" t="s">
        <v>2802</v>
      </c>
      <c r="B1447" s="69" t="s">
        <v>24</v>
      </c>
      <c r="C1447" s="69" t="s">
        <v>2895</v>
      </c>
      <c r="D1447" s="70" t="s">
        <v>2896</v>
      </c>
      <c r="E1447" s="71">
        <f>Розрахунки!BY1397</f>
        <v>35157.1</v>
      </c>
      <c r="F1447" s="71">
        <f>Розрахунки!BZ1397</f>
        <v>0</v>
      </c>
      <c r="G1447" s="71">
        <f>Розрахунки!CA1397</f>
        <v>0</v>
      </c>
      <c r="H1447" s="71">
        <f>Розрахунки!CB1397</f>
        <v>0</v>
      </c>
      <c r="I1447" s="77">
        <f t="shared" si="69"/>
        <v>35157.1</v>
      </c>
    </row>
    <row r="1448" spans="1:9">
      <c r="A1448" s="69" t="s">
        <v>2802</v>
      </c>
      <c r="B1448" s="69" t="s">
        <v>24</v>
      </c>
      <c r="C1448" s="69" t="s">
        <v>2897</v>
      </c>
      <c r="D1448" s="70" t="s">
        <v>2898</v>
      </c>
      <c r="E1448" s="71">
        <f>Розрахунки!BY1398</f>
        <v>30658.3</v>
      </c>
      <c r="F1448" s="71">
        <f>Розрахунки!BZ1398</f>
        <v>0</v>
      </c>
      <c r="G1448" s="71">
        <f>Розрахунки!CA1398</f>
        <v>0</v>
      </c>
      <c r="H1448" s="71">
        <f>Розрахунки!CB1398</f>
        <v>0</v>
      </c>
      <c r="I1448" s="77">
        <f t="shared" si="69"/>
        <v>30658.3</v>
      </c>
    </row>
    <row r="1449" spans="1:9">
      <c r="A1449" s="69" t="s">
        <v>2802</v>
      </c>
      <c r="B1449" s="69" t="s">
        <v>29</v>
      </c>
      <c r="C1449" s="69" t="s">
        <v>2899</v>
      </c>
      <c r="D1449" s="70" t="s">
        <v>2900</v>
      </c>
      <c r="E1449" s="71">
        <f>Розрахунки!BY1399</f>
        <v>77861.100000000006</v>
      </c>
      <c r="F1449" s="71">
        <f>Розрахунки!BZ1399</f>
        <v>0</v>
      </c>
      <c r="G1449" s="71">
        <f>Розрахунки!CA1399</f>
        <v>0</v>
      </c>
      <c r="H1449" s="71">
        <f>Розрахунки!CB1399</f>
        <v>0</v>
      </c>
      <c r="I1449" s="77">
        <f t="shared" si="69"/>
        <v>77861.100000000006</v>
      </c>
    </row>
    <row r="1450" spans="1:9">
      <c r="A1450" s="69" t="s">
        <v>2802</v>
      </c>
      <c r="B1450" s="69" t="s">
        <v>24</v>
      </c>
      <c r="C1450" s="69" t="s">
        <v>2901</v>
      </c>
      <c r="D1450" s="70" t="s">
        <v>2902</v>
      </c>
      <c r="E1450" s="71">
        <f>Розрахунки!BY1400</f>
        <v>15856.5</v>
      </c>
      <c r="F1450" s="71">
        <f>Розрахунки!BZ1400</f>
        <v>0</v>
      </c>
      <c r="G1450" s="71">
        <f>Розрахунки!CA1400</f>
        <v>0</v>
      </c>
      <c r="H1450" s="71">
        <f>Розрахунки!CB1400</f>
        <v>0</v>
      </c>
      <c r="I1450" s="77">
        <f t="shared" si="69"/>
        <v>15856.5</v>
      </c>
    </row>
    <row r="1451" spans="1:9">
      <c r="A1451" s="69" t="s">
        <v>2802</v>
      </c>
      <c r="B1451" s="69" t="s">
        <v>24</v>
      </c>
      <c r="C1451" s="69" t="s">
        <v>2903</v>
      </c>
      <c r="D1451" s="70" t="s">
        <v>2904</v>
      </c>
      <c r="E1451" s="71">
        <f>Розрахунки!BY1401</f>
        <v>28766.9</v>
      </c>
      <c r="F1451" s="71">
        <f>Розрахунки!BZ1401</f>
        <v>0</v>
      </c>
      <c r="G1451" s="71">
        <f>Розрахунки!CA1401</f>
        <v>0</v>
      </c>
      <c r="H1451" s="71">
        <f>Розрахунки!CB1401</f>
        <v>0</v>
      </c>
      <c r="I1451" s="77">
        <f t="shared" si="69"/>
        <v>28766.9</v>
      </c>
    </row>
    <row r="1452" spans="1:9">
      <c r="A1452" s="69" t="s">
        <v>2802</v>
      </c>
      <c r="B1452" s="69" t="s">
        <v>29</v>
      </c>
      <c r="C1452" s="69" t="s">
        <v>2905</v>
      </c>
      <c r="D1452" s="70" t="s">
        <v>2906</v>
      </c>
      <c r="E1452" s="71">
        <f>Розрахунки!BY1402</f>
        <v>54459.8</v>
      </c>
      <c r="F1452" s="71">
        <f>Розрахунки!BZ1402</f>
        <v>0</v>
      </c>
      <c r="G1452" s="71">
        <f>Розрахунки!CA1402</f>
        <v>0</v>
      </c>
      <c r="H1452" s="71">
        <f>Розрахунки!CB1402</f>
        <v>0</v>
      </c>
      <c r="I1452" s="77">
        <f t="shared" si="69"/>
        <v>54459.8</v>
      </c>
    </row>
    <row r="1453" spans="1:9">
      <c r="A1453" s="69" t="s">
        <v>2802</v>
      </c>
      <c r="B1453" s="69" t="s">
        <v>24</v>
      </c>
      <c r="C1453" s="69" t="s">
        <v>2907</v>
      </c>
      <c r="D1453" s="70" t="s">
        <v>2908</v>
      </c>
      <c r="E1453" s="71">
        <f>Розрахунки!BY1403</f>
        <v>27033.7</v>
      </c>
      <c r="F1453" s="71">
        <f>Розрахунки!BZ1403</f>
        <v>0</v>
      </c>
      <c r="G1453" s="71">
        <f>Розрахунки!CA1403</f>
        <v>0</v>
      </c>
      <c r="H1453" s="71">
        <f>Розрахунки!CB1403</f>
        <v>0</v>
      </c>
      <c r="I1453" s="77">
        <f t="shared" si="69"/>
        <v>27033.7</v>
      </c>
    </row>
    <row r="1454" spans="1:9">
      <c r="A1454" s="69" t="s">
        <v>2802</v>
      </c>
      <c r="B1454" s="69" t="s">
        <v>24</v>
      </c>
      <c r="C1454" s="69" t="s">
        <v>2909</v>
      </c>
      <c r="D1454" s="70" t="s">
        <v>2910</v>
      </c>
      <c r="E1454" s="71">
        <f>Розрахунки!BY1404</f>
        <v>34054</v>
      </c>
      <c r="F1454" s="71">
        <f>Розрахунки!BZ1404</f>
        <v>0</v>
      </c>
      <c r="G1454" s="71">
        <f>Розрахунки!CA1404</f>
        <v>0</v>
      </c>
      <c r="H1454" s="71">
        <f>Розрахунки!CB1404</f>
        <v>0</v>
      </c>
      <c r="I1454" s="77">
        <f t="shared" si="69"/>
        <v>34054</v>
      </c>
    </row>
    <row r="1455" spans="1:9">
      <c r="A1455" s="69" t="s">
        <v>2802</v>
      </c>
      <c r="B1455" s="69" t="s">
        <v>78</v>
      </c>
      <c r="C1455" s="69" t="s">
        <v>2911</v>
      </c>
      <c r="D1455" s="70" t="s">
        <v>2912</v>
      </c>
      <c r="E1455" s="71">
        <f>Розрахунки!BY1405</f>
        <v>446367.7</v>
      </c>
      <c r="F1455" s="71">
        <f>Розрахунки!BZ1405</f>
        <v>26094.1</v>
      </c>
      <c r="G1455" s="71">
        <f>Розрахунки!CA1405</f>
        <v>0</v>
      </c>
      <c r="H1455" s="71">
        <f>Розрахунки!CB1405</f>
        <v>0</v>
      </c>
      <c r="I1455" s="77">
        <f t="shared" si="69"/>
        <v>472461.8</v>
      </c>
    </row>
    <row r="1456" spans="1:9">
      <c r="A1456" s="69" t="s">
        <v>2913</v>
      </c>
      <c r="B1456" s="69" t="s">
        <v>12</v>
      </c>
      <c r="C1456" s="69" t="s">
        <v>2914</v>
      </c>
      <c r="D1456" s="70" t="s">
        <v>2915</v>
      </c>
      <c r="E1456" s="75">
        <f>SUM(E1457:E1458)</f>
        <v>2112782.6000000006</v>
      </c>
      <c r="F1456" s="75">
        <f t="shared" ref="F1456:I1456" si="70">SUM(F1457:F1458)</f>
        <v>31255.600000000002</v>
      </c>
      <c r="G1456" s="75">
        <f t="shared" si="70"/>
        <v>17819.400000000001</v>
      </c>
      <c r="H1456" s="75">
        <f t="shared" si="70"/>
        <v>27897</v>
      </c>
      <c r="I1456" s="75">
        <f t="shared" si="70"/>
        <v>2189754.6000000006</v>
      </c>
    </row>
    <row r="1457" spans="1:9">
      <c r="A1457" s="69" t="s">
        <v>2913</v>
      </c>
      <c r="B1457" s="69" t="s">
        <v>15</v>
      </c>
      <c r="C1457" s="69" t="s">
        <v>2916</v>
      </c>
      <c r="D1457" s="70" t="s">
        <v>2917</v>
      </c>
      <c r="E1457" s="71">
        <f>Розрахунки!BY1406</f>
        <v>122164.7</v>
      </c>
      <c r="F1457" s="71">
        <f>Розрахунки!BZ1406</f>
        <v>17778.400000000001</v>
      </c>
      <c r="G1457" s="71">
        <f>Розрахунки!CA1406</f>
        <v>17819.400000000001</v>
      </c>
      <c r="H1457" s="71">
        <f>Розрахунки!CB1406</f>
        <v>27897</v>
      </c>
      <c r="I1457" s="77">
        <f t="shared" si="69"/>
        <v>185659.5</v>
      </c>
    </row>
    <row r="1458" spans="1:9">
      <c r="A1458" s="69" t="s">
        <v>2913</v>
      </c>
      <c r="B1458" s="69" t="s">
        <v>18</v>
      </c>
      <c r="C1458" s="69" t="s">
        <v>2918</v>
      </c>
      <c r="D1458" s="70" t="s">
        <v>2919</v>
      </c>
      <c r="E1458" s="78">
        <f>SUM(E1459:E1515)</f>
        <v>1990617.9000000004</v>
      </c>
      <c r="F1458" s="78">
        <f t="shared" ref="F1458:H1458" si="71">SUM(F1459:F1515)</f>
        <v>13477.2</v>
      </c>
      <c r="G1458" s="78">
        <f t="shared" si="71"/>
        <v>0</v>
      </c>
      <c r="H1458" s="78">
        <f t="shared" si="71"/>
        <v>0</v>
      </c>
      <c r="I1458" s="77">
        <f t="shared" si="69"/>
        <v>2004095.1000000003</v>
      </c>
    </row>
    <row r="1459" spans="1:9">
      <c r="A1459" s="69" t="s">
        <v>2913</v>
      </c>
      <c r="B1459" s="69" t="s">
        <v>24</v>
      </c>
      <c r="C1459" s="69" t="s">
        <v>2920</v>
      </c>
      <c r="D1459" s="70" t="s">
        <v>2921</v>
      </c>
      <c r="E1459" s="71">
        <f>Розрахунки!BY1407</f>
        <v>17833.599999999999</v>
      </c>
      <c r="F1459" s="71">
        <f>Розрахунки!BZ1407</f>
        <v>0</v>
      </c>
      <c r="G1459" s="71">
        <f>Розрахунки!CA1407</f>
        <v>0</v>
      </c>
      <c r="H1459" s="71">
        <f>Розрахунки!CB1407</f>
        <v>0</v>
      </c>
      <c r="I1459" s="77">
        <f t="shared" si="69"/>
        <v>17833.599999999999</v>
      </c>
    </row>
    <row r="1460" spans="1:9">
      <c r="A1460" s="69" t="s">
        <v>2913</v>
      </c>
      <c r="B1460" s="69" t="s">
        <v>29</v>
      </c>
      <c r="C1460" s="69" t="s">
        <v>2922</v>
      </c>
      <c r="D1460" s="70" t="s">
        <v>2923</v>
      </c>
      <c r="E1460" s="71">
        <f>Розрахунки!BY1408</f>
        <v>23057</v>
      </c>
      <c r="F1460" s="71">
        <f>Розрахунки!BZ1408</f>
        <v>0</v>
      </c>
      <c r="G1460" s="71">
        <f>Розрахунки!CA1408</f>
        <v>0</v>
      </c>
      <c r="H1460" s="71">
        <f>Розрахунки!CB1408</f>
        <v>0</v>
      </c>
      <c r="I1460" s="77">
        <f t="shared" si="69"/>
        <v>23057</v>
      </c>
    </row>
    <row r="1461" spans="1:9">
      <c r="A1461" s="69" t="s">
        <v>2913</v>
      </c>
      <c r="B1461" s="69" t="s">
        <v>24</v>
      </c>
      <c r="C1461" s="69" t="s">
        <v>2924</v>
      </c>
      <c r="D1461" s="70" t="s">
        <v>2925</v>
      </c>
      <c r="E1461" s="71">
        <f>Розрахунки!BY1409</f>
        <v>13154.3</v>
      </c>
      <c r="F1461" s="71">
        <f>Розрахунки!BZ1409</f>
        <v>0</v>
      </c>
      <c r="G1461" s="71">
        <f>Розрахунки!CA1409</f>
        <v>0</v>
      </c>
      <c r="H1461" s="71">
        <f>Розрахунки!CB1409</f>
        <v>0</v>
      </c>
      <c r="I1461" s="77">
        <f t="shared" si="69"/>
        <v>13154.3</v>
      </c>
    </row>
    <row r="1462" spans="1:9">
      <c r="A1462" s="69" t="s">
        <v>2913</v>
      </c>
      <c r="B1462" s="69" t="s">
        <v>24</v>
      </c>
      <c r="C1462" s="69" t="s">
        <v>2926</v>
      </c>
      <c r="D1462" s="70" t="s">
        <v>2927</v>
      </c>
      <c r="E1462" s="71">
        <f>Розрахунки!BY1410</f>
        <v>10542.4</v>
      </c>
      <c r="F1462" s="71">
        <f>Розрахунки!BZ1410</f>
        <v>0</v>
      </c>
      <c r="G1462" s="71">
        <f>Розрахунки!CA1410</f>
        <v>0</v>
      </c>
      <c r="H1462" s="71">
        <f>Розрахунки!CB1410</f>
        <v>0</v>
      </c>
      <c r="I1462" s="77">
        <f t="shared" si="69"/>
        <v>10542.4</v>
      </c>
    </row>
    <row r="1463" spans="1:9">
      <c r="A1463" s="69" t="s">
        <v>2913</v>
      </c>
      <c r="B1463" s="69" t="s">
        <v>29</v>
      </c>
      <c r="C1463" s="69" t="s">
        <v>2928</v>
      </c>
      <c r="D1463" s="70" t="s">
        <v>2929</v>
      </c>
      <c r="E1463" s="71">
        <f>Розрахунки!BY1411</f>
        <v>17531.900000000001</v>
      </c>
      <c r="F1463" s="71">
        <f>Розрахунки!BZ1411</f>
        <v>0</v>
      </c>
      <c r="G1463" s="71">
        <f>Розрахунки!CA1411</f>
        <v>0</v>
      </c>
      <c r="H1463" s="71">
        <f>Розрахунки!CB1411</f>
        <v>0</v>
      </c>
      <c r="I1463" s="77">
        <f t="shared" si="69"/>
        <v>17531.900000000001</v>
      </c>
    </row>
    <row r="1464" spans="1:9">
      <c r="A1464" s="69" t="s">
        <v>2913</v>
      </c>
      <c r="B1464" s="69" t="s">
        <v>21</v>
      </c>
      <c r="C1464" s="69" t="s">
        <v>2930</v>
      </c>
      <c r="D1464" s="70" t="s">
        <v>2931</v>
      </c>
      <c r="E1464" s="71">
        <f>Розрахунки!BY1412</f>
        <v>18381.3</v>
      </c>
      <c r="F1464" s="71">
        <f>Розрахунки!BZ1412</f>
        <v>0</v>
      </c>
      <c r="G1464" s="71">
        <f>Розрахунки!CA1412</f>
        <v>0</v>
      </c>
      <c r="H1464" s="71">
        <f>Розрахунки!CB1412</f>
        <v>0</v>
      </c>
      <c r="I1464" s="77">
        <f t="shared" si="69"/>
        <v>18381.3</v>
      </c>
    </row>
    <row r="1465" spans="1:9">
      <c r="A1465" s="69" t="s">
        <v>2913</v>
      </c>
      <c r="B1465" s="69" t="s">
        <v>21</v>
      </c>
      <c r="C1465" s="69" t="s">
        <v>2932</v>
      </c>
      <c r="D1465" s="70" t="s">
        <v>2933</v>
      </c>
      <c r="E1465" s="71">
        <f>Розрахунки!BY1413</f>
        <v>51512.9</v>
      </c>
      <c r="F1465" s="71">
        <f>Розрахунки!BZ1413</f>
        <v>0</v>
      </c>
      <c r="G1465" s="71">
        <f>Розрахунки!CA1413</f>
        <v>0</v>
      </c>
      <c r="H1465" s="71">
        <f>Розрахунки!CB1413</f>
        <v>0</v>
      </c>
      <c r="I1465" s="77">
        <f t="shared" si="69"/>
        <v>51512.9</v>
      </c>
    </row>
    <row r="1466" spans="1:9">
      <c r="A1466" s="69" t="s">
        <v>2913</v>
      </c>
      <c r="B1466" s="69" t="s">
        <v>21</v>
      </c>
      <c r="C1466" s="69" t="s">
        <v>2934</v>
      </c>
      <c r="D1466" s="70" t="s">
        <v>2935</v>
      </c>
      <c r="E1466" s="71">
        <f>Розрахунки!BY1414</f>
        <v>52321</v>
      </c>
      <c r="F1466" s="71">
        <f>Розрахунки!BZ1414</f>
        <v>0</v>
      </c>
      <c r="G1466" s="71">
        <f>Розрахунки!CA1414</f>
        <v>0</v>
      </c>
      <c r="H1466" s="71">
        <f>Розрахунки!CB1414</f>
        <v>0</v>
      </c>
      <c r="I1466" s="77">
        <f t="shared" si="69"/>
        <v>52321</v>
      </c>
    </row>
    <row r="1467" spans="1:9">
      <c r="A1467" s="69" t="s">
        <v>2913</v>
      </c>
      <c r="B1467" s="69" t="s">
        <v>21</v>
      </c>
      <c r="C1467" s="69" t="s">
        <v>2936</v>
      </c>
      <c r="D1467" s="70" t="s">
        <v>2937</v>
      </c>
      <c r="E1467" s="71">
        <f>Розрахунки!BY1415</f>
        <v>19498.099999999999</v>
      </c>
      <c r="F1467" s="71">
        <f>Розрахунки!BZ1415</f>
        <v>0</v>
      </c>
      <c r="G1467" s="71">
        <f>Розрахунки!CA1415</f>
        <v>0</v>
      </c>
      <c r="H1467" s="71">
        <f>Розрахунки!CB1415</f>
        <v>0</v>
      </c>
      <c r="I1467" s="77">
        <f t="shared" si="69"/>
        <v>19498.099999999999</v>
      </c>
    </row>
    <row r="1468" spans="1:9">
      <c r="A1468" s="69" t="s">
        <v>2913</v>
      </c>
      <c r="B1468" s="69" t="s">
        <v>21</v>
      </c>
      <c r="C1468" s="69" t="s">
        <v>2938</v>
      </c>
      <c r="D1468" s="70" t="s">
        <v>2939</v>
      </c>
      <c r="E1468" s="71">
        <f>Розрахунки!BY1416</f>
        <v>51990</v>
      </c>
      <c r="F1468" s="71">
        <f>Розрахунки!BZ1416</f>
        <v>0</v>
      </c>
      <c r="G1468" s="71">
        <f>Розрахунки!CA1416</f>
        <v>0</v>
      </c>
      <c r="H1468" s="71">
        <f>Розрахунки!CB1416</f>
        <v>0</v>
      </c>
      <c r="I1468" s="77">
        <f t="shared" si="69"/>
        <v>51990</v>
      </c>
    </row>
    <row r="1469" spans="1:9">
      <c r="A1469" s="69" t="s">
        <v>2913</v>
      </c>
      <c r="B1469" s="69" t="s">
        <v>29</v>
      </c>
      <c r="C1469" s="69" t="s">
        <v>2940</v>
      </c>
      <c r="D1469" s="70" t="s">
        <v>2941</v>
      </c>
      <c r="E1469" s="71">
        <f>Розрахунки!BY1417</f>
        <v>11065.1</v>
      </c>
      <c r="F1469" s="71">
        <f>Розрахунки!BZ1417</f>
        <v>0</v>
      </c>
      <c r="G1469" s="71">
        <f>Розрахунки!CA1417</f>
        <v>0</v>
      </c>
      <c r="H1469" s="71">
        <f>Розрахунки!CB1417</f>
        <v>0</v>
      </c>
      <c r="I1469" s="77">
        <f t="shared" si="69"/>
        <v>11065.1</v>
      </c>
    </row>
    <row r="1470" spans="1:9">
      <c r="A1470" s="69" t="s">
        <v>2913</v>
      </c>
      <c r="B1470" s="69" t="s">
        <v>29</v>
      </c>
      <c r="C1470" s="69" t="s">
        <v>2942</v>
      </c>
      <c r="D1470" s="70" t="s">
        <v>2943</v>
      </c>
      <c r="E1470" s="71">
        <f>Розрахунки!BY1418</f>
        <v>39454.5</v>
      </c>
      <c r="F1470" s="71">
        <f>Розрахунки!BZ1418</f>
        <v>0</v>
      </c>
      <c r="G1470" s="71">
        <f>Розрахунки!CA1418</f>
        <v>0</v>
      </c>
      <c r="H1470" s="71">
        <f>Розрахунки!CB1418</f>
        <v>0</v>
      </c>
      <c r="I1470" s="77">
        <f t="shared" si="69"/>
        <v>39454.5</v>
      </c>
    </row>
    <row r="1471" spans="1:9">
      <c r="A1471" s="69" t="s">
        <v>2913</v>
      </c>
      <c r="B1471" s="69" t="s">
        <v>29</v>
      </c>
      <c r="C1471" s="69" t="s">
        <v>2944</v>
      </c>
      <c r="D1471" s="70" t="s">
        <v>2945</v>
      </c>
      <c r="E1471" s="71">
        <f>Розрахунки!BY1419</f>
        <v>17445.7</v>
      </c>
      <c r="F1471" s="71">
        <f>Розрахунки!BZ1419</f>
        <v>0</v>
      </c>
      <c r="G1471" s="71">
        <f>Розрахунки!CA1419</f>
        <v>0</v>
      </c>
      <c r="H1471" s="71">
        <f>Розрахунки!CB1419</f>
        <v>0</v>
      </c>
      <c r="I1471" s="77">
        <f t="shared" si="69"/>
        <v>17445.7</v>
      </c>
    </row>
    <row r="1472" spans="1:9" ht="32.25" customHeight="1">
      <c r="A1472" s="69" t="s">
        <v>2913</v>
      </c>
      <c r="B1472" s="69" t="s">
        <v>29</v>
      </c>
      <c r="C1472" s="69" t="s">
        <v>2946</v>
      </c>
      <c r="D1472" s="70" t="s">
        <v>2947</v>
      </c>
      <c r="E1472" s="71">
        <f>Розрахунки!BY1420</f>
        <v>29925.7</v>
      </c>
      <c r="F1472" s="71">
        <f>Розрахунки!BZ1420</f>
        <v>0</v>
      </c>
      <c r="G1472" s="71">
        <f>Розрахунки!CA1420</f>
        <v>0</v>
      </c>
      <c r="H1472" s="71">
        <f>Розрахунки!CB1420</f>
        <v>0</v>
      </c>
      <c r="I1472" s="77">
        <f t="shared" si="69"/>
        <v>29925.7</v>
      </c>
    </row>
    <row r="1473" spans="1:9">
      <c r="A1473" s="69" t="s">
        <v>2913</v>
      </c>
      <c r="B1473" s="69" t="s">
        <v>24</v>
      </c>
      <c r="C1473" s="69" t="s">
        <v>2948</v>
      </c>
      <c r="D1473" s="70" t="s">
        <v>2228</v>
      </c>
      <c r="E1473" s="71">
        <f>Розрахунки!BY1421</f>
        <v>17960</v>
      </c>
      <c r="F1473" s="71">
        <f>Розрахунки!BZ1421</f>
        <v>0</v>
      </c>
      <c r="G1473" s="71">
        <f>Розрахунки!CA1421</f>
        <v>0</v>
      </c>
      <c r="H1473" s="71">
        <f>Розрахунки!CB1421</f>
        <v>0</v>
      </c>
      <c r="I1473" s="77">
        <f t="shared" si="69"/>
        <v>17960</v>
      </c>
    </row>
    <row r="1474" spans="1:9">
      <c r="A1474" s="69" t="s">
        <v>2913</v>
      </c>
      <c r="B1474" s="69" t="s">
        <v>24</v>
      </c>
      <c r="C1474" s="69" t="s">
        <v>2949</v>
      </c>
      <c r="D1474" s="70" t="s">
        <v>2950</v>
      </c>
      <c r="E1474" s="71">
        <f>Розрахунки!BY1422</f>
        <v>12681.5</v>
      </c>
      <c r="F1474" s="71">
        <f>Розрахунки!BZ1422</f>
        <v>0</v>
      </c>
      <c r="G1474" s="71">
        <f>Розрахунки!CA1422</f>
        <v>0</v>
      </c>
      <c r="H1474" s="71">
        <f>Розрахунки!CB1422</f>
        <v>0</v>
      </c>
      <c r="I1474" s="77">
        <f t="shared" si="69"/>
        <v>12681.5</v>
      </c>
    </row>
    <row r="1475" spans="1:9">
      <c r="A1475" s="69" t="s">
        <v>2913</v>
      </c>
      <c r="B1475" s="69" t="s">
        <v>21</v>
      </c>
      <c r="C1475" s="69" t="s">
        <v>2951</v>
      </c>
      <c r="D1475" s="70" t="s">
        <v>2952</v>
      </c>
      <c r="E1475" s="71">
        <f>Розрахунки!BY1423</f>
        <v>63405.4</v>
      </c>
      <c r="F1475" s="71">
        <f>Розрахунки!BZ1423</f>
        <v>0</v>
      </c>
      <c r="G1475" s="71">
        <f>Розрахунки!CA1423</f>
        <v>0</v>
      </c>
      <c r="H1475" s="71">
        <f>Розрахунки!CB1423</f>
        <v>0</v>
      </c>
      <c r="I1475" s="77">
        <f t="shared" si="69"/>
        <v>63405.4</v>
      </c>
    </row>
    <row r="1476" spans="1:9">
      <c r="A1476" s="69" t="s">
        <v>2913</v>
      </c>
      <c r="B1476" s="69" t="s">
        <v>29</v>
      </c>
      <c r="C1476" s="69" t="s">
        <v>2953</v>
      </c>
      <c r="D1476" s="70" t="s">
        <v>2954</v>
      </c>
      <c r="E1476" s="71">
        <f>Розрахунки!BY1424</f>
        <v>48055</v>
      </c>
      <c r="F1476" s="71">
        <f>Розрахунки!BZ1424</f>
        <v>0</v>
      </c>
      <c r="G1476" s="71">
        <f>Розрахунки!CA1424</f>
        <v>0</v>
      </c>
      <c r="H1476" s="71">
        <f>Розрахунки!CB1424</f>
        <v>0</v>
      </c>
      <c r="I1476" s="77">
        <f t="shared" si="69"/>
        <v>48055</v>
      </c>
    </row>
    <row r="1477" spans="1:9">
      <c r="A1477" s="69" t="s">
        <v>2913</v>
      </c>
      <c r="B1477" s="69" t="s">
        <v>24</v>
      </c>
      <c r="C1477" s="69" t="s">
        <v>2955</v>
      </c>
      <c r="D1477" s="70" t="s">
        <v>2956</v>
      </c>
      <c r="E1477" s="71">
        <f>Розрахунки!BY1425</f>
        <v>12219.2</v>
      </c>
      <c r="F1477" s="71">
        <f>Розрахунки!BZ1425</f>
        <v>0</v>
      </c>
      <c r="G1477" s="71">
        <f>Розрахунки!CA1425</f>
        <v>0</v>
      </c>
      <c r="H1477" s="71">
        <f>Розрахунки!CB1425</f>
        <v>0</v>
      </c>
      <c r="I1477" s="77">
        <f t="shared" si="69"/>
        <v>12219.2</v>
      </c>
    </row>
    <row r="1478" spans="1:9">
      <c r="A1478" s="69" t="s">
        <v>2913</v>
      </c>
      <c r="B1478" s="69" t="s">
        <v>24</v>
      </c>
      <c r="C1478" s="69" t="s">
        <v>2957</v>
      </c>
      <c r="D1478" s="70" t="s">
        <v>2958</v>
      </c>
      <c r="E1478" s="71">
        <f>Розрахунки!BY1426</f>
        <v>16003.4</v>
      </c>
      <c r="F1478" s="71">
        <f>Розрахунки!BZ1426</f>
        <v>0</v>
      </c>
      <c r="G1478" s="71">
        <f>Розрахунки!CA1426</f>
        <v>0</v>
      </c>
      <c r="H1478" s="71">
        <f>Розрахунки!CB1426</f>
        <v>0</v>
      </c>
      <c r="I1478" s="77">
        <f t="shared" ref="I1478:I1517" si="72">SUM(E1478:H1478)</f>
        <v>16003.4</v>
      </c>
    </row>
    <row r="1479" spans="1:9">
      <c r="A1479" s="69" t="s">
        <v>2913</v>
      </c>
      <c r="B1479" s="69" t="s">
        <v>21</v>
      </c>
      <c r="C1479" s="69" t="s">
        <v>2959</v>
      </c>
      <c r="D1479" s="70" t="s">
        <v>2960</v>
      </c>
      <c r="E1479" s="71">
        <f>Розрахунки!BY1427</f>
        <v>66235.5</v>
      </c>
      <c r="F1479" s="71">
        <f>Розрахунки!BZ1427</f>
        <v>0</v>
      </c>
      <c r="G1479" s="71">
        <f>Розрахунки!CA1427</f>
        <v>0</v>
      </c>
      <c r="H1479" s="71">
        <f>Розрахунки!CB1427</f>
        <v>0</v>
      </c>
      <c r="I1479" s="77">
        <f t="shared" si="72"/>
        <v>66235.5</v>
      </c>
    </row>
    <row r="1480" spans="1:9">
      <c r="A1480" s="69" t="s">
        <v>2913</v>
      </c>
      <c r="B1480" s="69" t="s">
        <v>24</v>
      </c>
      <c r="C1480" s="69" t="s">
        <v>2961</v>
      </c>
      <c r="D1480" s="70" t="s">
        <v>2962</v>
      </c>
      <c r="E1480" s="71">
        <f>Розрахунки!BY1428</f>
        <v>6906</v>
      </c>
      <c r="F1480" s="71">
        <f>Розрахунки!BZ1428</f>
        <v>0</v>
      </c>
      <c r="G1480" s="71">
        <f>Розрахунки!CA1428</f>
        <v>0</v>
      </c>
      <c r="H1480" s="71">
        <f>Розрахунки!CB1428</f>
        <v>0</v>
      </c>
      <c r="I1480" s="77">
        <f t="shared" si="72"/>
        <v>6906</v>
      </c>
    </row>
    <row r="1481" spans="1:9">
      <c r="A1481" s="69" t="s">
        <v>2913</v>
      </c>
      <c r="B1481" s="69" t="s">
        <v>24</v>
      </c>
      <c r="C1481" s="69" t="s">
        <v>2963</v>
      </c>
      <c r="D1481" s="70" t="s">
        <v>2964</v>
      </c>
      <c r="E1481" s="71">
        <f>Розрахунки!BY1429</f>
        <v>11367.6</v>
      </c>
      <c r="F1481" s="71">
        <f>Розрахунки!BZ1429</f>
        <v>0</v>
      </c>
      <c r="G1481" s="71">
        <f>Розрахунки!CA1429</f>
        <v>0</v>
      </c>
      <c r="H1481" s="71">
        <f>Розрахунки!CB1429</f>
        <v>0</v>
      </c>
      <c r="I1481" s="77">
        <f t="shared" si="72"/>
        <v>11367.6</v>
      </c>
    </row>
    <row r="1482" spans="1:9">
      <c r="A1482" s="69" t="s">
        <v>2913</v>
      </c>
      <c r="B1482" s="69" t="s">
        <v>21</v>
      </c>
      <c r="C1482" s="69" t="s">
        <v>2965</v>
      </c>
      <c r="D1482" s="70" t="s">
        <v>2966</v>
      </c>
      <c r="E1482" s="71">
        <f>Розрахунки!BY1430</f>
        <v>47321.3</v>
      </c>
      <c r="F1482" s="71">
        <f>Розрахунки!BZ1430</f>
        <v>0</v>
      </c>
      <c r="G1482" s="71">
        <f>Розрахунки!CA1430</f>
        <v>0</v>
      </c>
      <c r="H1482" s="71">
        <f>Розрахунки!CB1430</f>
        <v>0</v>
      </c>
      <c r="I1482" s="77">
        <f t="shared" si="72"/>
        <v>47321.3</v>
      </c>
    </row>
    <row r="1483" spans="1:9">
      <c r="A1483" s="69" t="s">
        <v>2913</v>
      </c>
      <c r="B1483" s="69" t="s">
        <v>29</v>
      </c>
      <c r="C1483" s="69" t="s">
        <v>2967</v>
      </c>
      <c r="D1483" s="70" t="s">
        <v>2968</v>
      </c>
      <c r="E1483" s="71">
        <f>Розрахунки!BY1431</f>
        <v>34072.199999999997</v>
      </c>
      <c r="F1483" s="71">
        <f>Розрахунки!BZ1431</f>
        <v>0</v>
      </c>
      <c r="G1483" s="71">
        <f>Розрахунки!CA1431</f>
        <v>0</v>
      </c>
      <c r="H1483" s="71">
        <f>Розрахунки!CB1431</f>
        <v>0</v>
      </c>
      <c r="I1483" s="77">
        <f t="shared" si="72"/>
        <v>34072.199999999997</v>
      </c>
    </row>
    <row r="1484" spans="1:9">
      <c r="A1484" s="69" t="s">
        <v>2913</v>
      </c>
      <c r="B1484" s="69" t="s">
        <v>29</v>
      </c>
      <c r="C1484" s="69" t="s">
        <v>2969</v>
      </c>
      <c r="D1484" s="70" t="s">
        <v>2970</v>
      </c>
      <c r="E1484" s="71">
        <f>Розрахунки!BY1432</f>
        <v>9267</v>
      </c>
      <c r="F1484" s="71">
        <f>Розрахунки!BZ1432</f>
        <v>0</v>
      </c>
      <c r="G1484" s="71">
        <f>Розрахунки!CA1432</f>
        <v>0</v>
      </c>
      <c r="H1484" s="71">
        <f>Розрахунки!CB1432</f>
        <v>0</v>
      </c>
      <c r="I1484" s="77">
        <f t="shared" si="72"/>
        <v>9267</v>
      </c>
    </row>
    <row r="1485" spans="1:9">
      <c r="A1485" s="69" t="s">
        <v>2913</v>
      </c>
      <c r="B1485" s="69" t="s">
        <v>29</v>
      </c>
      <c r="C1485" s="69" t="s">
        <v>2971</v>
      </c>
      <c r="D1485" s="70" t="s">
        <v>2972</v>
      </c>
      <c r="E1485" s="71">
        <f>Розрахунки!BY1433</f>
        <v>10572.3</v>
      </c>
      <c r="F1485" s="71">
        <f>Розрахунки!BZ1433</f>
        <v>0</v>
      </c>
      <c r="G1485" s="71">
        <f>Розрахунки!CA1433</f>
        <v>0</v>
      </c>
      <c r="H1485" s="71">
        <f>Розрахунки!CB1433</f>
        <v>0</v>
      </c>
      <c r="I1485" s="77">
        <f t="shared" si="72"/>
        <v>10572.3</v>
      </c>
    </row>
    <row r="1486" spans="1:9">
      <c r="A1486" s="69" t="s">
        <v>2913</v>
      </c>
      <c r="B1486" s="69" t="s">
        <v>21</v>
      </c>
      <c r="C1486" s="69" t="s">
        <v>2973</v>
      </c>
      <c r="D1486" s="70" t="s">
        <v>2974</v>
      </c>
      <c r="E1486" s="71">
        <f>Розрахунки!BY1434</f>
        <v>41126.6</v>
      </c>
      <c r="F1486" s="71">
        <f>Розрахунки!BZ1434</f>
        <v>0</v>
      </c>
      <c r="G1486" s="71">
        <f>Розрахунки!CA1434</f>
        <v>0</v>
      </c>
      <c r="H1486" s="71">
        <f>Розрахунки!CB1434</f>
        <v>0</v>
      </c>
      <c r="I1486" s="77">
        <f t="shared" si="72"/>
        <v>41126.6</v>
      </c>
    </row>
    <row r="1487" spans="1:9">
      <c r="A1487" s="69" t="s">
        <v>2913</v>
      </c>
      <c r="B1487" s="69" t="s">
        <v>29</v>
      </c>
      <c r="C1487" s="69" t="s">
        <v>2975</v>
      </c>
      <c r="D1487" s="70" t="s">
        <v>2976</v>
      </c>
      <c r="E1487" s="71">
        <f>Розрахунки!BY1435</f>
        <v>32345.3</v>
      </c>
      <c r="F1487" s="71">
        <f>Розрахунки!BZ1435</f>
        <v>0</v>
      </c>
      <c r="G1487" s="71">
        <f>Розрахунки!CA1435</f>
        <v>0</v>
      </c>
      <c r="H1487" s="71">
        <f>Розрахунки!CB1435</f>
        <v>0</v>
      </c>
      <c r="I1487" s="77">
        <f t="shared" si="72"/>
        <v>32345.3</v>
      </c>
    </row>
    <row r="1488" spans="1:9">
      <c r="A1488" s="69" t="s">
        <v>2913</v>
      </c>
      <c r="B1488" s="69" t="s">
        <v>29</v>
      </c>
      <c r="C1488" s="69" t="s">
        <v>2977</v>
      </c>
      <c r="D1488" s="70" t="s">
        <v>2978</v>
      </c>
      <c r="E1488" s="71">
        <f>Розрахунки!BY1436</f>
        <v>25130.1</v>
      </c>
      <c r="F1488" s="71">
        <f>Розрахунки!BZ1436</f>
        <v>0</v>
      </c>
      <c r="G1488" s="71">
        <f>Розрахунки!CA1436</f>
        <v>0</v>
      </c>
      <c r="H1488" s="71">
        <f>Розрахунки!CB1436</f>
        <v>0</v>
      </c>
      <c r="I1488" s="77">
        <f t="shared" si="72"/>
        <v>25130.1</v>
      </c>
    </row>
    <row r="1489" spans="1:9">
      <c r="A1489" s="69" t="s">
        <v>2913</v>
      </c>
      <c r="B1489" s="69" t="s">
        <v>29</v>
      </c>
      <c r="C1489" s="69" t="s">
        <v>2979</v>
      </c>
      <c r="D1489" s="70" t="s">
        <v>2980</v>
      </c>
      <c r="E1489" s="71">
        <f>Розрахунки!BY1437</f>
        <v>27473.200000000001</v>
      </c>
      <c r="F1489" s="71">
        <f>Розрахунки!BZ1437</f>
        <v>0</v>
      </c>
      <c r="G1489" s="71">
        <f>Розрахунки!CA1437</f>
        <v>0</v>
      </c>
      <c r="H1489" s="71">
        <f>Розрахунки!CB1437</f>
        <v>0</v>
      </c>
      <c r="I1489" s="77">
        <f t="shared" si="72"/>
        <v>27473.200000000001</v>
      </c>
    </row>
    <row r="1490" spans="1:9">
      <c r="A1490" s="69" t="s">
        <v>2913</v>
      </c>
      <c r="B1490" s="69" t="s">
        <v>29</v>
      </c>
      <c r="C1490" s="69" t="s">
        <v>2981</v>
      </c>
      <c r="D1490" s="70" t="s">
        <v>2982</v>
      </c>
      <c r="E1490" s="71">
        <f>Розрахунки!BY1438</f>
        <v>10867.3</v>
      </c>
      <c r="F1490" s="71">
        <f>Розрахунки!BZ1438</f>
        <v>0</v>
      </c>
      <c r="G1490" s="71">
        <f>Розрахунки!CA1438</f>
        <v>0</v>
      </c>
      <c r="H1490" s="71">
        <f>Розрахунки!CB1438</f>
        <v>0</v>
      </c>
      <c r="I1490" s="77">
        <f t="shared" si="72"/>
        <v>10867.3</v>
      </c>
    </row>
    <row r="1491" spans="1:9">
      <c r="A1491" s="69" t="s">
        <v>2913</v>
      </c>
      <c r="B1491" s="69" t="s">
        <v>29</v>
      </c>
      <c r="C1491" s="69" t="s">
        <v>2983</v>
      </c>
      <c r="D1491" s="70" t="s">
        <v>2984</v>
      </c>
      <c r="E1491" s="71">
        <f>Розрахунки!BY1439</f>
        <v>5601.1</v>
      </c>
      <c r="F1491" s="71">
        <f>Розрахунки!BZ1439</f>
        <v>0</v>
      </c>
      <c r="G1491" s="71">
        <f>Розрахунки!CA1439</f>
        <v>0</v>
      </c>
      <c r="H1491" s="71">
        <f>Розрахунки!CB1439</f>
        <v>0</v>
      </c>
      <c r="I1491" s="77">
        <f t="shared" si="72"/>
        <v>5601.1</v>
      </c>
    </row>
    <row r="1492" spans="1:9">
      <c r="A1492" s="69" t="s">
        <v>2913</v>
      </c>
      <c r="B1492" s="69" t="s">
        <v>24</v>
      </c>
      <c r="C1492" s="69" t="s">
        <v>2985</v>
      </c>
      <c r="D1492" s="70" t="s">
        <v>2986</v>
      </c>
      <c r="E1492" s="71">
        <f>Розрахунки!BY1440</f>
        <v>11242.6</v>
      </c>
      <c r="F1492" s="71">
        <f>Розрахунки!BZ1440</f>
        <v>0</v>
      </c>
      <c r="G1492" s="71">
        <f>Розрахунки!CA1440</f>
        <v>0</v>
      </c>
      <c r="H1492" s="71">
        <f>Розрахунки!CB1440</f>
        <v>0</v>
      </c>
      <c r="I1492" s="77">
        <f t="shared" si="72"/>
        <v>11242.6</v>
      </c>
    </row>
    <row r="1493" spans="1:9">
      <c r="A1493" s="69" t="s">
        <v>2913</v>
      </c>
      <c r="B1493" s="69" t="s">
        <v>29</v>
      </c>
      <c r="C1493" s="69" t="s">
        <v>2987</v>
      </c>
      <c r="D1493" s="70" t="s">
        <v>2988</v>
      </c>
      <c r="E1493" s="71">
        <f>Розрахунки!BY1441</f>
        <v>39176.199999999997</v>
      </c>
      <c r="F1493" s="71">
        <f>Розрахунки!BZ1441</f>
        <v>0</v>
      </c>
      <c r="G1493" s="71">
        <f>Розрахунки!CA1441</f>
        <v>0</v>
      </c>
      <c r="H1493" s="71">
        <f>Розрахунки!CB1441</f>
        <v>0</v>
      </c>
      <c r="I1493" s="77">
        <f t="shared" si="72"/>
        <v>39176.199999999997</v>
      </c>
    </row>
    <row r="1494" spans="1:9">
      <c r="A1494" s="69" t="s">
        <v>2913</v>
      </c>
      <c r="B1494" s="69" t="s">
        <v>21</v>
      </c>
      <c r="C1494" s="69" t="s">
        <v>2989</v>
      </c>
      <c r="D1494" s="70" t="s">
        <v>2990</v>
      </c>
      <c r="E1494" s="71">
        <f>Розрахунки!BY1442</f>
        <v>45386</v>
      </c>
      <c r="F1494" s="71">
        <f>Розрахунки!BZ1442</f>
        <v>0</v>
      </c>
      <c r="G1494" s="71">
        <f>Розрахунки!CA1442</f>
        <v>0</v>
      </c>
      <c r="H1494" s="71">
        <f>Розрахунки!CB1442</f>
        <v>0</v>
      </c>
      <c r="I1494" s="77">
        <f t="shared" si="72"/>
        <v>45386</v>
      </c>
    </row>
    <row r="1495" spans="1:9">
      <c r="A1495" s="69" t="s">
        <v>2913</v>
      </c>
      <c r="B1495" s="69" t="s">
        <v>29</v>
      </c>
      <c r="C1495" s="69" t="s">
        <v>2991</v>
      </c>
      <c r="D1495" s="70" t="s">
        <v>2992</v>
      </c>
      <c r="E1495" s="71">
        <f>Розрахунки!BY1443</f>
        <v>11526.4</v>
      </c>
      <c r="F1495" s="71">
        <f>Розрахунки!BZ1443</f>
        <v>0</v>
      </c>
      <c r="G1495" s="71">
        <f>Розрахунки!CA1443</f>
        <v>0</v>
      </c>
      <c r="H1495" s="71">
        <f>Розрахунки!CB1443</f>
        <v>0</v>
      </c>
      <c r="I1495" s="77">
        <f t="shared" si="72"/>
        <v>11526.4</v>
      </c>
    </row>
    <row r="1496" spans="1:9">
      <c r="A1496" s="69" t="s">
        <v>2913</v>
      </c>
      <c r="B1496" s="69" t="s">
        <v>78</v>
      </c>
      <c r="C1496" s="69" t="s">
        <v>2993</v>
      </c>
      <c r="D1496" s="70" t="s">
        <v>2994</v>
      </c>
      <c r="E1496" s="71">
        <f>Розрахунки!BY1444</f>
        <v>109484.1</v>
      </c>
      <c r="F1496" s="71">
        <f>Розрахунки!BZ1444</f>
        <v>0</v>
      </c>
      <c r="G1496" s="71">
        <f>Розрахунки!CA1444</f>
        <v>0</v>
      </c>
      <c r="H1496" s="71">
        <f>Розрахунки!CB1444</f>
        <v>0</v>
      </c>
      <c r="I1496" s="77">
        <f t="shared" si="72"/>
        <v>109484.1</v>
      </c>
    </row>
    <row r="1497" spans="1:9">
      <c r="A1497" s="69" t="s">
        <v>2913</v>
      </c>
      <c r="B1497" s="69" t="s">
        <v>78</v>
      </c>
      <c r="C1497" s="69" t="s">
        <v>2995</v>
      </c>
      <c r="D1497" s="70" t="s">
        <v>2996</v>
      </c>
      <c r="E1497" s="71">
        <f>Розрахунки!BY1445</f>
        <v>46994.6</v>
      </c>
      <c r="F1497" s="71">
        <f>Розрахунки!BZ1445</f>
        <v>0</v>
      </c>
      <c r="G1497" s="71">
        <f>Розрахунки!CA1445</f>
        <v>0</v>
      </c>
      <c r="H1497" s="71">
        <f>Розрахунки!CB1445</f>
        <v>0</v>
      </c>
      <c r="I1497" s="77">
        <f t="shared" si="72"/>
        <v>46994.6</v>
      </c>
    </row>
    <row r="1498" spans="1:9">
      <c r="A1498" s="69" t="s">
        <v>2913</v>
      </c>
      <c r="B1498" s="69" t="s">
        <v>21</v>
      </c>
      <c r="C1498" s="69" t="s">
        <v>2997</v>
      </c>
      <c r="D1498" s="70" t="s">
        <v>2998</v>
      </c>
      <c r="E1498" s="71">
        <f>Розрахунки!BY1446</f>
        <v>29020.7</v>
      </c>
      <c r="F1498" s="71">
        <f>Розрахунки!BZ1446</f>
        <v>0</v>
      </c>
      <c r="G1498" s="71">
        <f>Розрахунки!CA1446</f>
        <v>0</v>
      </c>
      <c r="H1498" s="71">
        <f>Розрахунки!CB1446</f>
        <v>0</v>
      </c>
      <c r="I1498" s="77">
        <f t="shared" si="72"/>
        <v>29020.7</v>
      </c>
    </row>
    <row r="1499" spans="1:9">
      <c r="A1499" s="69" t="s">
        <v>2913</v>
      </c>
      <c r="B1499" s="69" t="s">
        <v>24</v>
      </c>
      <c r="C1499" s="69" t="s">
        <v>2999</v>
      </c>
      <c r="D1499" s="70" t="s">
        <v>3000</v>
      </c>
      <c r="E1499" s="71">
        <f>Розрахунки!BY1447</f>
        <v>37545.599999999999</v>
      </c>
      <c r="F1499" s="71">
        <f>Розрахунки!BZ1447</f>
        <v>0</v>
      </c>
      <c r="G1499" s="71">
        <f>Розрахунки!CA1447</f>
        <v>0</v>
      </c>
      <c r="H1499" s="71">
        <f>Розрахунки!CB1447</f>
        <v>0</v>
      </c>
      <c r="I1499" s="77">
        <f t="shared" si="72"/>
        <v>37545.599999999999</v>
      </c>
    </row>
    <row r="1500" spans="1:9">
      <c r="A1500" s="69" t="s">
        <v>2913</v>
      </c>
      <c r="B1500" s="69" t="s">
        <v>24</v>
      </c>
      <c r="C1500" s="69" t="s">
        <v>3001</v>
      </c>
      <c r="D1500" s="70" t="s">
        <v>3002</v>
      </c>
      <c r="E1500" s="71">
        <f>Розрахунки!BY1448</f>
        <v>15365</v>
      </c>
      <c r="F1500" s="71">
        <f>Розрахунки!BZ1448</f>
        <v>0</v>
      </c>
      <c r="G1500" s="71">
        <f>Розрахунки!CA1448</f>
        <v>0</v>
      </c>
      <c r="H1500" s="71">
        <f>Розрахунки!CB1448</f>
        <v>0</v>
      </c>
      <c r="I1500" s="77">
        <f t="shared" si="72"/>
        <v>15365</v>
      </c>
    </row>
    <row r="1501" spans="1:9">
      <c r="A1501" s="69" t="s">
        <v>2913</v>
      </c>
      <c r="B1501" s="69" t="s">
        <v>29</v>
      </c>
      <c r="C1501" s="69" t="s">
        <v>3003</v>
      </c>
      <c r="D1501" s="70" t="s">
        <v>3004</v>
      </c>
      <c r="E1501" s="71">
        <f>Розрахунки!BY1449</f>
        <v>12392.3</v>
      </c>
      <c r="F1501" s="71">
        <f>Розрахунки!BZ1449</f>
        <v>0</v>
      </c>
      <c r="G1501" s="71">
        <f>Розрахунки!CA1449</f>
        <v>0</v>
      </c>
      <c r="H1501" s="71">
        <f>Розрахунки!CB1449</f>
        <v>0</v>
      </c>
      <c r="I1501" s="77">
        <f t="shared" si="72"/>
        <v>12392.3</v>
      </c>
    </row>
    <row r="1502" spans="1:9">
      <c r="A1502" s="69" t="s">
        <v>2913</v>
      </c>
      <c r="B1502" s="69" t="s">
        <v>24</v>
      </c>
      <c r="C1502" s="69" t="s">
        <v>3005</v>
      </c>
      <c r="D1502" s="70" t="s">
        <v>3006</v>
      </c>
      <c r="E1502" s="71">
        <f>Розрахунки!BY1450</f>
        <v>11238.4</v>
      </c>
      <c r="F1502" s="71">
        <f>Розрахунки!BZ1450</f>
        <v>0</v>
      </c>
      <c r="G1502" s="71">
        <f>Розрахунки!CA1450</f>
        <v>0</v>
      </c>
      <c r="H1502" s="71">
        <f>Розрахунки!CB1450</f>
        <v>0</v>
      </c>
      <c r="I1502" s="77">
        <f t="shared" si="72"/>
        <v>11238.4</v>
      </c>
    </row>
    <row r="1503" spans="1:9">
      <c r="A1503" s="69" t="s">
        <v>2913</v>
      </c>
      <c r="B1503" s="69" t="s">
        <v>29</v>
      </c>
      <c r="C1503" s="69" t="s">
        <v>3007</v>
      </c>
      <c r="D1503" s="70" t="s">
        <v>3008</v>
      </c>
      <c r="E1503" s="71">
        <f>Розрахунки!BY1451</f>
        <v>19101.3</v>
      </c>
      <c r="F1503" s="71">
        <f>Розрахунки!BZ1451</f>
        <v>0</v>
      </c>
      <c r="G1503" s="71">
        <f>Розрахунки!CA1451</f>
        <v>0</v>
      </c>
      <c r="H1503" s="71">
        <f>Розрахунки!CB1451</f>
        <v>0</v>
      </c>
      <c r="I1503" s="77">
        <f t="shared" si="72"/>
        <v>19101.3</v>
      </c>
    </row>
    <row r="1504" spans="1:9">
      <c r="A1504" s="69" t="s">
        <v>2913</v>
      </c>
      <c r="B1504" s="69" t="s">
        <v>24</v>
      </c>
      <c r="C1504" s="69" t="s">
        <v>3009</v>
      </c>
      <c r="D1504" s="70" t="s">
        <v>3010</v>
      </c>
      <c r="E1504" s="71">
        <f>Розрахунки!BY1452</f>
        <v>27202.400000000001</v>
      </c>
      <c r="F1504" s="71">
        <f>Розрахунки!BZ1452</f>
        <v>0</v>
      </c>
      <c r="G1504" s="71">
        <f>Розрахунки!CA1452</f>
        <v>0</v>
      </c>
      <c r="H1504" s="71">
        <f>Розрахунки!CB1452</f>
        <v>0</v>
      </c>
      <c r="I1504" s="77">
        <f t="shared" si="72"/>
        <v>27202.400000000001</v>
      </c>
    </row>
    <row r="1505" spans="1:9">
      <c r="A1505" s="69" t="s">
        <v>2913</v>
      </c>
      <c r="B1505" s="69" t="s">
        <v>24</v>
      </c>
      <c r="C1505" s="69" t="s">
        <v>3011</v>
      </c>
      <c r="D1505" s="70" t="s">
        <v>3012</v>
      </c>
      <c r="E1505" s="71">
        <f>Розрахунки!BY1453</f>
        <v>14042.6</v>
      </c>
      <c r="F1505" s="71">
        <f>Розрахунки!BZ1453</f>
        <v>0</v>
      </c>
      <c r="G1505" s="71">
        <f>Розрахунки!CA1453</f>
        <v>0</v>
      </c>
      <c r="H1505" s="71">
        <f>Розрахунки!CB1453</f>
        <v>0</v>
      </c>
      <c r="I1505" s="77">
        <f t="shared" si="72"/>
        <v>14042.6</v>
      </c>
    </row>
    <row r="1506" spans="1:9">
      <c r="A1506" s="69" t="s">
        <v>2913</v>
      </c>
      <c r="B1506" s="69" t="s">
        <v>21</v>
      </c>
      <c r="C1506" s="69" t="s">
        <v>3013</v>
      </c>
      <c r="D1506" s="70" t="s">
        <v>3014</v>
      </c>
      <c r="E1506" s="71">
        <f>Розрахунки!BY1454</f>
        <v>66742.5</v>
      </c>
      <c r="F1506" s="71">
        <f>Розрахунки!BZ1454</f>
        <v>0</v>
      </c>
      <c r="G1506" s="71">
        <f>Розрахунки!CA1454</f>
        <v>0</v>
      </c>
      <c r="H1506" s="71">
        <f>Розрахунки!CB1454</f>
        <v>0</v>
      </c>
      <c r="I1506" s="77">
        <f t="shared" si="72"/>
        <v>66742.5</v>
      </c>
    </row>
    <row r="1507" spans="1:9">
      <c r="A1507" s="69" t="s">
        <v>2913</v>
      </c>
      <c r="B1507" s="69" t="s">
        <v>29</v>
      </c>
      <c r="C1507" s="69" t="s">
        <v>3015</v>
      </c>
      <c r="D1507" s="70" t="s">
        <v>3016</v>
      </c>
      <c r="E1507" s="71">
        <f>Розрахунки!BY1455</f>
        <v>15773.4</v>
      </c>
      <c r="F1507" s="71">
        <f>Розрахунки!BZ1455</f>
        <v>0</v>
      </c>
      <c r="G1507" s="71">
        <f>Розрахунки!CA1455</f>
        <v>0</v>
      </c>
      <c r="H1507" s="71">
        <f>Розрахунки!CB1455</f>
        <v>0</v>
      </c>
      <c r="I1507" s="77">
        <f t="shared" si="72"/>
        <v>15773.4</v>
      </c>
    </row>
    <row r="1508" spans="1:9">
      <c r="A1508" s="69" t="s">
        <v>2913</v>
      </c>
      <c r="B1508" s="69" t="s">
        <v>29</v>
      </c>
      <c r="C1508" s="69" t="s">
        <v>3017</v>
      </c>
      <c r="D1508" s="70" t="s">
        <v>3018</v>
      </c>
      <c r="E1508" s="71">
        <f>Розрахунки!BY1456</f>
        <v>10353.4</v>
      </c>
      <c r="F1508" s="71">
        <f>Розрахунки!BZ1456</f>
        <v>0</v>
      </c>
      <c r="G1508" s="71">
        <f>Розрахунки!CA1456</f>
        <v>0</v>
      </c>
      <c r="H1508" s="71">
        <f>Розрахунки!CB1456</f>
        <v>0</v>
      </c>
      <c r="I1508" s="77">
        <f t="shared" si="72"/>
        <v>10353.4</v>
      </c>
    </row>
    <row r="1509" spans="1:9">
      <c r="A1509" s="69" t="s">
        <v>2913</v>
      </c>
      <c r="B1509" s="69" t="s">
        <v>24</v>
      </c>
      <c r="C1509" s="69" t="s">
        <v>3019</v>
      </c>
      <c r="D1509" s="70" t="s">
        <v>3020</v>
      </c>
      <c r="E1509" s="71">
        <f>Розрахунки!BY1457</f>
        <v>8745.7999999999993</v>
      </c>
      <c r="F1509" s="71">
        <f>Розрахунки!BZ1457</f>
        <v>0</v>
      </c>
      <c r="G1509" s="71">
        <f>Розрахунки!CA1457</f>
        <v>0</v>
      </c>
      <c r="H1509" s="71">
        <f>Розрахунки!CB1457</f>
        <v>0</v>
      </c>
      <c r="I1509" s="77">
        <f t="shared" si="72"/>
        <v>8745.7999999999993</v>
      </c>
    </row>
    <row r="1510" spans="1:9">
      <c r="A1510" s="69" t="s">
        <v>2913</v>
      </c>
      <c r="B1510" s="69" t="s">
        <v>29</v>
      </c>
      <c r="C1510" s="69" t="s">
        <v>3021</v>
      </c>
      <c r="D1510" s="70" t="s">
        <v>3022</v>
      </c>
      <c r="E1510" s="71">
        <f>Розрахунки!BY1458</f>
        <v>13159.3</v>
      </c>
      <c r="F1510" s="71">
        <f>Розрахунки!BZ1458</f>
        <v>0</v>
      </c>
      <c r="G1510" s="71">
        <f>Розрахунки!CA1458</f>
        <v>0</v>
      </c>
      <c r="H1510" s="71">
        <f>Розрахунки!CB1458</f>
        <v>0</v>
      </c>
      <c r="I1510" s="77">
        <f t="shared" si="72"/>
        <v>13159.3</v>
      </c>
    </row>
    <row r="1511" spans="1:9">
      <c r="A1511" s="69" t="s">
        <v>2913</v>
      </c>
      <c r="B1511" s="69" t="s">
        <v>78</v>
      </c>
      <c r="C1511" s="69" t="s">
        <v>3023</v>
      </c>
      <c r="D1511" s="70" t="s">
        <v>3024</v>
      </c>
      <c r="E1511" s="71">
        <f>Розрахунки!BY1459</f>
        <v>93988.800000000003</v>
      </c>
      <c r="F1511" s="71">
        <f>Розрахунки!BZ1459</f>
        <v>0</v>
      </c>
      <c r="G1511" s="71">
        <f>Розрахунки!CA1459</f>
        <v>0</v>
      </c>
      <c r="H1511" s="71">
        <f>Розрахунки!CB1459</f>
        <v>0</v>
      </c>
      <c r="I1511" s="77">
        <f t="shared" si="72"/>
        <v>93988.800000000003</v>
      </c>
    </row>
    <row r="1512" spans="1:9">
      <c r="A1512" s="69" t="s">
        <v>2913</v>
      </c>
      <c r="B1512" s="69" t="s">
        <v>29</v>
      </c>
      <c r="C1512" s="69" t="s">
        <v>3025</v>
      </c>
      <c r="D1512" s="70" t="s">
        <v>3026</v>
      </c>
      <c r="E1512" s="71">
        <f>Розрахунки!BY1460</f>
        <v>27344.1</v>
      </c>
      <c r="F1512" s="71">
        <f>Розрахунки!BZ1460</f>
        <v>0</v>
      </c>
      <c r="G1512" s="71">
        <f>Розрахунки!CA1460</f>
        <v>0</v>
      </c>
      <c r="H1512" s="71">
        <f>Розрахунки!CB1460</f>
        <v>0</v>
      </c>
      <c r="I1512" s="77">
        <f t="shared" si="72"/>
        <v>27344.1</v>
      </c>
    </row>
    <row r="1513" spans="1:9">
      <c r="A1513" s="69" t="s">
        <v>2913</v>
      </c>
      <c r="B1513" s="69" t="s">
        <v>29</v>
      </c>
      <c r="C1513" s="69" t="s">
        <v>3027</v>
      </c>
      <c r="D1513" s="70" t="s">
        <v>3028</v>
      </c>
      <c r="E1513" s="71">
        <f>Розрахунки!BY1461</f>
        <v>5424.1</v>
      </c>
      <c r="F1513" s="71">
        <f>Розрахунки!BZ1461</f>
        <v>0</v>
      </c>
      <c r="G1513" s="71">
        <f>Розрахунки!CA1461</f>
        <v>0</v>
      </c>
      <c r="H1513" s="71">
        <f>Розрахунки!CB1461</f>
        <v>0</v>
      </c>
      <c r="I1513" s="77">
        <f t="shared" si="72"/>
        <v>5424.1</v>
      </c>
    </row>
    <row r="1514" spans="1:9">
      <c r="A1514" s="69" t="s">
        <v>2913</v>
      </c>
      <c r="B1514" s="69" t="s">
        <v>78</v>
      </c>
      <c r="C1514" s="69" t="s">
        <v>3029</v>
      </c>
      <c r="D1514" s="70" t="s">
        <v>3030</v>
      </c>
      <c r="E1514" s="71">
        <f>Розрахунки!BY1462</f>
        <v>440091.5</v>
      </c>
      <c r="F1514" s="71">
        <f>Розрахунки!BZ1462</f>
        <v>13477.2</v>
      </c>
      <c r="G1514" s="71">
        <f>Розрахунки!CA1462</f>
        <v>0</v>
      </c>
      <c r="H1514" s="71">
        <f>Розрахунки!CB1462</f>
        <v>0</v>
      </c>
      <c r="I1514" s="77">
        <f t="shared" si="72"/>
        <v>453568.7</v>
      </c>
    </row>
    <row r="1515" spans="1:9">
      <c r="A1515" s="69" t="s">
        <v>2913</v>
      </c>
      <c r="B1515" s="69" t="s">
        <v>24</v>
      </c>
      <c r="C1515" s="69">
        <v>2556000000</v>
      </c>
      <c r="D1515" s="70" t="s">
        <v>3031</v>
      </c>
      <c r="E1515" s="71">
        <f>Розрахунки!BY1463</f>
        <v>6953.3</v>
      </c>
      <c r="F1515" s="71">
        <f>Розрахунки!BZ1463</f>
        <v>0</v>
      </c>
      <c r="G1515" s="71">
        <f>Розрахунки!CA1463</f>
        <v>0</v>
      </c>
      <c r="H1515" s="71">
        <f>Розрахунки!CB1463</f>
        <v>0</v>
      </c>
      <c r="I1515" s="77">
        <f t="shared" si="72"/>
        <v>6953.3</v>
      </c>
    </row>
    <row r="1516" spans="1:9">
      <c r="A1516" s="69" t="s">
        <v>3032</v>
      </c>
      <c r="B1516" s="69" t="s">
        <v>12</v>
      </c>
      <c r="C1516" s="69" t="s">
        <v>3033</v>
      </c>
      <c r="D1516" s="70" t="s">
        <v>3034</v>
      </c>
      <c r="E1516" s="78">
        <f>Розрахунки!BY1464</f>
        <v>5020651.9000000004</v>
      </c>
      <c r="F1516" s="78">
        <f>Розрахунки!BZ1464</f>
        <v>98354.7</v>
      </c>
      <c r="G1516" s="78">
        <f>Розрахунки!CA1464</f>
        <v>64518.400000000001</v>
      </c>
      <c r="H1516" s="78">
        <f>Розрахунки!CB1464</f>
        <v>24409.9</v>
      </c>
      <c r="I1516" s="77">
        <f t="shared" si="72"/>
        <v>5207934.9000000013</v>
      </c>
    </row>
    <row r="1517" spans="1:9">
      <c r="A1517" s="69" t="s">
        <v>3035</v>
      </c>
      <c r="B1517" s="69" t="s">
        <v>12</v>
      </c>
      <c r="C1517" s="69" t="s">
        <v>3036</v>
      </c>
      <c r="D1517" s="70" t="s">
        <v>3037</v>
      </c>
      <c r="E1517" s="75">
        <f>E5+E71+E128+E217+E266+E335+E402+E472+E537+E609+E661+E690+E766+E821+E915+E978+E1045+E1099+E1157+E1216+E1268+E1331+E1401+E1456+E1516</f>
        <v>83391660.300000012</v>
      </c>
      <c r="F1517" s="75">
        <f>F5+F71+F128+F217+F266+F335+F402+F472+F537+F609+F661+F690+F766+F821+F915+F978+F1045+F1099+F1157+F1216+F1268+F1331+F1401+F1456+F1516</f>
        <v>1903636.4000000004</v>
      </c>
      <c r="G1517" s="75">
        <f>G5+G71+G128+G217+G266+G335+G402+G472+G537+G609+G661+G690+G766+G821+G915+G978+G1045+G1099+G1157+G1216+G1268+G1331+G1401+G1456+G1516</f>
        <v>726600.1</v>
      </c>
      <c r="H1517" s="75">
        <f>H5+H71+H128+H217+H266+H335+H402+H472+H537+H609+H661+H690+H766+H821+H915+H978+H1045+H1099+H1157+H1216+H1268+H1331+H1401+H1456+H1516</f>
        <v>1175160.5</v>
      </c>
      <c r="I1517" s="75">
        <f t="shared" si="72"/>
        <v>87197057.300000012</v>
      </c>
    </row>
    <row r="1518" spans="1:9">
      <c r="A1518" s="69" t="s">
        <v>3035</v>
      </c>
      <c r="B1518" s="69" t="s">
        <v>12</v>
      </c>
      <c r="C1518" s="69" t="s">
        <v>3038</v>
      </c>
      <c r="D1518" s="70" t="s">
        <v>3039</v>
      </c>
      <c r="E1518" s="71"/>
      <c r="F1518" s="71"/>
      <c r="G1518" s="71"/>
      <c r="H1518" s="71"/>
      <c r="I1518" s="77"/>
    </row>
    <row r="1519" spans="1:9">
      <c r="A1519" s="69" t="s">
        <v>3035</v>
      </c>
      <c r="B1519" s="69" t="s">
        <v>12</v>
      </c>
      <c r="C1519" s="69" t="s">
        <v>3040</v>
      </c>
      <c r="D1519" s="70" t="s">
        <v>3041</v>
      </c>
      <c r="E1519" s="71"/>
      <c r="F1519" s="71"/>
      <c r="G1519" s="71"/>
      <c r="H1519" s="71"/>
      <c r="I1519" s="78">
        <f>I1524-I1517</f>
        <v>318451.59999999404</v>
      </c>
    </row>
    <row r="1520" spans="1:9">
      <c r="A1520" s="69" t="s">
        <v>3035</v>
      </c>
      <c r="B1520" s="69" t="s">
        <v>12</v>
      </c>
      <c r="C1520" s="69" t="s">
        <v>3042</v>
      </c>
      <c r="D1520" s="73" t="s">
        <v>3043</v>
      </c>
      <c r="E1520" s="71" t="s">
        <v>3044</v>
      </c>
      <c r="F1520" s="71"/>
      <c r="G1520" s="71"/>
      <c r="H1520" s="71"/>
      <c r="I1520" s="77"/>
    </row>
    <row r="1521" spans="1:9">
      <c r="A1521" s="69" t="s">
        <v>3035</v>
      </c>
      <c r="B1521" s="69" t="s">
        <v>12</v>
      </c>
      <c r="C1521" s="69" t="s">
        <v>3045</v>
      </c>
      <c r="D1521" s="70" t="s">
        <v>3046</v>
      </c>
      <c r="E1521" s="75">
        <f>SUM(E1517:E1520)</f>
        <v>83391660.300000012</v>
      </c>
      <c r="F1521" s="75">
        <f t="shared" ref="F1521:H1521" si="73">SUM(F1517:F1520)</f>
        <v>1903636.4000000004</v>
      </c>
      <c r="G1521" s="75">
        <f t="shared" si="73"/>
        <v>726600.1</v>
      </c>
      <c r="H1521" s="75">
        <f t="shared" si="73"/>
        <v>1175160.5</v>
      </c>
      <c r="I1521" s="75">
        <f>I1517+I1519</f>
        <v>87515508.900000006</v>
      </c>
    </row>
    <row r="1524" spans="1:9" hidden="1">
      <c r="I1524" s="85">
        <v>87515508.900000006</v>
      </c>
    </row>
  </sheetData>
  <autoFilter ref="A4:J1521" xr:uid="{00000000-0001-0000-0000-000000000000}"/>
  <mergeCells count="9">
    <mergeCell ref="I1:I3"/>
    <mergeCell ref="A1:B2"/>
    <mergeCell ref="C1:C3"/>
    <mergeCell ref="D1:D3"/>
    <mergeCell ref="E1:H1"/>
    <mergeCell ref="E2:E3"/>
    <mergeCell ref="F2:F3"/>
    <mergeCell ref="G2:G3"/>
    <mergeCell ref="H2:H3"/>
  </mergeCells>
  <conditionalFormatting sqref="E5:I1521">
    <cfRule type="expression" dxfId="12" priority="7">
      <formula>MID(B5,1,1)="v"</formula>
    </cfRule>
  </conditionalFormatting>
  <conditionalFormatting sqref="B5:B1521">
    <cfRule type="expression" dxfId="11" priority="4">
      <formula>MID(B5,1,1)="v"</formula>
    </cfRule>
  </conditionalFormatting>
  <conditionalFormatting sqref="C5:C1521">
    <cfRule type="expression" dxfId="10" priority="5">
      <formula>MID(B5,1,1)="v"</formula>
    </cfRule>
  </conditionalFormatting>
  <conditionalFormatting sqref="D5:D1521">
    <cfRule type="expression" dxfId="9" priority="6">
      <formula>MID(B5,1,1)="v"</formula>
    </cfRule>
  </conditionalFormatting>
  <conditionalFormatting sqref="A5:A1521">
    <cfRule type="expression" dxfId="8" priority="3">
      <formula>MID(B5,1,1)="v"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65" fitToHeight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20"/>
  <dimension ref="A1:AX1464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/>
  <cols>
    <col min="1" max="4" width="9.140625" style="45"/>
    <col min="5" max="5" width="59.42578125" style="45" customWidth="1"/>
    <col min="6" max="6" width="12.42578125" style="45" customWidth="1"/>
    <col min="7" max="26" width="9.140625" style="45"/>
    <col min="27" max="27" width="11.7109375" style="45" customWidth="1"/>
    <col min="28" max="30" width="13.42578125" style="45" customWidth="1"/>
    <col min="31" max="31" width="13.7109375" style="45" customWidth="1"/>
    <col min="32" max="32" width="15" style="45" customWidth="1"/>
    <col min="33" max="33" width="13.7109375" style="45" customWidth="1"/>
    <col min="34" max="34" width="15.42578125" style="45" customWidth="1"/>
    <col min="35" max="35" width="15.140625" style="45" customWidth="1"/>
    <col min="36" max="36" width="14.42578125" style="45" customWidth="1"/>
    <col min="37" max="37" width="11.42578125" style="45" customWidth="1"/>
    <col min="38" max="38" width="13.42578125" style="45" customWidth="1"/>
    <col min="39" max="39" width="11.42578125" style="45" customWidth="1"/>
    <col min="40" max="40" width="13.140625" style="45" customWidth="1"/>
    <col min="41" max="16384" width="9.140625" style="45"/>
  </cols>
  <sheetData>
    <row r="1" spans="1:50" ht="94.5">
      <c r="A1" s="1" t="s">
        <v>3047</v>
      </c>
      <c r="B1" s="2" t="s">
        <v>3048</v>
      </c>
      <c r="C1" s="1" t="s">
        <v>3049</v>
      </c>
      <c r="D1" s="1" t="s">
        <v>3050</v>
      </c>
      <c r="E1" s="3" t="s">
        <v>3051</v>
      </c>
      <c r="F1" s="1" t="s">
        <v>3052</v>
      </c>
      <c r="G1" s="60" t="s">
        <v>3053</v>
      </c>
      <c r="H1" s="60" t="s">
        <v>3054</v>
      </c>
      <c r="I1" s="60" t="s">
        <v>3055</v>
      </c>
      <c r="J1" s="60" t="s">
        <v>3056</v>
      </c>
      <c r="K1" s="60" t="s">
        <v>3057</v>
      </c>
      <c r="L1" s="60" t="s">
        <v>3058</v>
      </c>
      <c r="M1" s="5" t="s">
        <v>3059</v>
      </c>
      <c r="N1" s="5" t="s">
        <v>3060</v>
      </c>
      <c r="O1" s="5" t="s">
        <v>3061</v>
      </c>
      <c r="P1" s="5" t="s">
        <v>3062</v>
      </c>
      <c r="Q1" s="5" t="s">
        <v>3063</v>
      </c>
      <c r="R1" s="5" t="s">
        <v>3064</v>
      </c>
      <c r="S1" s="6" t="s">
        <v>3065</v>
      </c>
      <c r="T1" s="6" t="s">
        <v>3066</v>
      </c>
      <c r="U1" s="6" t="s">
        <v>3067</v>
      </c>
      <c r="V1" s="6" t="s">
        <v>3068</v>
      </c>
      <c r="W1" s="6" t="s">
        <v>3069</v>
      </c>
      <c r="X1" s="6" t="s">
        <v>3070</v>
      </c>
      <c r="Y1" s="7" t="s">
        <v>3071</v>
      </c>
      <c r="Z1" s="7" t="s">
        <v>3072</v>
      </c>
      <c r="AA1" s="5" t="s">
        <v>3073</v>
      </c>
      <c r="AB1" s="5" t="s">
        <v>3074</v>
      </c>
      <c r="AC1" s="61" t="s">
        <v>3075</v>
      </c>
      <c r="AD1" s="61" t="s">
        <v>3076</v>
      </c>
      <c r="AE1" s="62" t="s">
        <v>3077</v>
      </c>
      <c r="AF1" s="62" t="s">
        <v>3078</v>
      </c>
      <c r="AG1" s="63" t="s">
        <v>3079</v>
      </c>
      <c r="AH1" s="62" t="s">
        <v>3080</v>
      </c>
      <c r="AI1" s="62" t="s">
        <v>3081</v>
      </c>
      <c r="AJ1" s="63" t="s">
        <v>3082</v>
      </c>
      <c r="AK1" s="43" t="s">
        <v>3083</v>
      </c>
      <c r="AL1" s="43" t="s">
        <v>3084</v>
      </c>
      <c r="AM1" s="43" t="s">
        <v>3085</v>
      </c>
      <c r="AN1" s="43" t="s">
        <v>3086</v>
      </c>
      <c r="AO1" s="4" t="s">
        <v>3087</v>
      </c>
      <c r="AP1" s="4" t="s">
        <v>3088</v>
      </c>
      <c r="AQ1" s="4" t="s">
        <v>3089</v>
      </c>
      <c r="AR1" s="4" t="s">
        <v>3090</v>
      </c>
      <c r="AS1" s="4" t="s">
        <v>3091</v>
      </c>
      <c r="AT1" s="4" t="s">
        <v>3092</v>
      </c>
      <c r="AU1" s="44" t="s">
        <v>3093</v>
      </c>
      <c r="AV1" s="44" t="s">
        <v>3094</v>
      </c>
      <c r="AW1" s="44" t="s">
        <v>3095</v>
      </c>
      <c r="AX1" s="44" t="s">
        <v>3096</v>
      </c>
    </row>
    <row r="2" spans="1:50">
      <c r="A2" s="46">
        <v>1</v>
      </c>
      <c r="B2" s="46" t="s">
        <v>3097</v>
      </c>
      <c r="C2" s="46" t="s">
        <v>11</v>
      </c>
      <c r="D2" s="46" t="s">
        <v>15</v>
      </c>
      <c r="E2" s="46" t="s">
        <v>17</v>
      </c>
      <c r="F2" s="46" t="s">
        <v>16</v>
      </c>
      <c r="G2" s="46">
        <v>11</v>
      </c>
      <c r="H2" s="46">
        <v>33</v>
      </c>
      <c r="I2" s="46">
        <v>39</v>
      </c>
      <c r="J2" s="46">
        <v>177</v>
      </c>
      <c r="K2" s="46">
        <v>741</v>
      </c>
      <c r="L2" s="46">
        <v>868</v>
      </c>
      <c r="M2" s="46">
        <v>48</v>
      </c>
      <c r="N2" s="46">
        <v>65</v>
      </c>
      <c r="O2" s="46">
        <v>19</v>
      </c>
      <c r="P2" s="46">
        <v>389</v>
      </c>
      <c r="Q2" s="46">
        <v>625</v>
      </c>
      <c r="R2" s="46">
        <v>142</v>
      </c>
      <c r="S2" s="46">
        <v>16</v>
      </c>
      <c r="T2" s="46">
        <v>17</v>
      </c>
      <c r="U2" s="46">
        <v>2</v>
      </c>
      <c r="V2" s="46">
        <v>146</v>
      </c>
      <c r="W2" s="46">
        <v>164</v>
      </c>
      <c r="X2" s="46">
        <v>15</v>
      </c>
      <c r="Y2" s="46">
        <v>0</v>
      </c>
      <c r="Z2" s="46">
        <v>0</v>
      </c>
      <c r="AA2" s="46">
        <v>0</v>
      </c>
      <c r="AB2" s="46">
        <v>0</v>
      </c>
      <c r="AC2" s="46">
        <v>0</v>
      </c>
      <c r="AD2" s="46">
        <v>0</v>
      </c>
      <c r="AE2" s="46">
        <v>753</v>
      </c>
      <c r="AF2" s="46">
        <v>953</v>
      </c>
      <c r="AG2" s="46">
        <v>221</v>
      </c>
      <c r="AH2" s="46">
        <v>0</v>
      </c>
      <c r="AI2" s="46">
        <v>0</v>
      </c>
      <c r="AJ2" s="46">
        <v>0</v>
      </c>
      <c r="AK2" s="46">
        <v>0</v>
      </c>
      <c r="AL2" s="46">
        <v>0</v>
      </c>
      <c r="AM2" s="46">
        <v>0</v>
      </c>
      <c r="AN2" s="46">
        <v>0</v>
      </c>
      <c r="AO2" s="46">
        <v>45</v>
      </c>
      <c r="AP2" s="46">
        <v>53</v>
      </c>
      <c r="AQ2" s="46">
        <v>15</v>
      </c>
      <c r="AR2" s="46">
        <v>608</v>
      </c>
      <c r="AS2" s="46">
        <v>585</v>
      </c>
      <c r="AT2" s="46">
        <v>103</v>
      </c>
      <c r="AU2" s="46">
        <v>0</v>
      </c>
      <c r="AV2" s="46">
        <v>0</v>
      </c>
      <c r="AW2" s="46">
        <v>0</v>
      </c>
      <c r="AX2" s="46">
        <v>0</v>
      </c>
    </row>
    <row r="3" spans="1:50">
      <c r="A3" s="46">
        <v>2</v>
      </c>
      <c r="B3" s="46" t="s">
        <v>3098</v>
      </c>
      <c r="C3" s="46" t="s">
        <v>11</v>
      </c>
      <c r="D3" s="46" t="s">
        <v>21</v>
      </c>
      <c r="E3" s="46" t="s">
        <v>23</v>
      </c>
      <c r="F3" s="46" t="s">
        <v>22</v>
      </c>
      <c r="G3" s="46">
        <v>120</v>
      </c>
      <c r="H3" s="46">
        <v>154</v>
      </c>
      <c r="I3" s="46">
        <v>41</v>
      </c>
      <c r="J3" s="46">
        <v>2056</v>
      </c>
      <c r="K3" s="46">
        <v>2661</v>
      </c>
      <c r="L3" s="46">
        <v>579</v>
      </c>
      <c r="M3" s="46">
        <v>0</v>
      </c>
      <c r="N3" s="46">
        <v>0</v>
      </c>
      <c r="O3" s="46">
        <v>0</v>
      </c>
      <c r="P3" s="46">
        <v>0</v>
      </c>
      <c r="Q3" s="46">
        <v>0</v>
      </c>
      <c r="R3" s="46">
        <v>0</v>
      </c>
      <c r="S3" s="46">
        <v>0</v>
      </c>
      <c r="T3" s="46">
        <v>0</v>
      </c>
      <c r="U3" s="46">
        <v>0</v>
      </c>
      <c r="V3" s="46">
        <v>0</v>
      </c>
      <c r="W3" s="46">
        <v>0</v>
      </c>
      <c r="X3" s="46">
        <v>0</v>
      </c>
      <c r="Y3" s="46">
        <v>0</v>
      </c>
      <c r="Z3" s="46">
        <v>0</v>
      </c>
      <c r="AA3" s="46"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44</v>
      </c>
      <c r="AL3" s="46">
        <v>36</v>
      </c>
      <c r="AM3" s="46">
        <v>0</v>
      </c>
      <c r="AN3" s="46">
        <v>0</v>
      </c>
      <c r="AO3" s="46">
        <v>0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</row>
    <row r="4" spans="1:50">
      <c r="A4" s="46">
        <v>3</v>
      </c>
      <c r="B4" s="46" t="s">
        <v>3098</v>
      </c>
      <c r="C4" s="46" t="s">
        <v>11</v>
      </c>
      <c r="D4" s="46" t="s">
        <v>24</v>
      </c>
      <c r="E4" s="46" t="s">
        <v>26</v>
      </c>
      <c r="F4" s="46" t="s">
        <v>25</v>
      </c>
      <c r="G4" s="46">
        <v>17</v>
      </c>
      <c r="H4" s="46">
        <v>22</v>
      </c>
      <c r="I4" s="46">
        <v>2</v>
      </c>
      <c r="J4" s="46">
        <v>151</v>
      </c>
      <c r="K4" s="46">
        <v>209</v>
      </c>
      <c r="L4" s="46">
        <v>27</v>
      </c>
      <c r="M4" s="46">
        <v>0</v>
      </c>
      <c r="N4" s="46">
        <v>0</v>
      </c>
      <c r="O4" s="46">
        <v>0</v>
      </c>
      <c r="P4" s="46">
        <v>0</v>
      </c>
      <c r="Q4" s="46">
        <v>0</v>
      </c>
      <c r="R4" s="46">
        <v>0</v>
      </c>
      <c r="S4" s="46">
        <v>0</v>
      </c>
      <c r="T4" s="46">
        <v>0</v>
      </c>
      <c r="U4" s="46">
        <v>0</v>
      </c>
      <c r="V4" s="46">
        <v>0</v>
      </c>
      <c r="W4" s="46">
        <v>0</v>
      </c>
      <c r="X4" s="46">
        <v>0</v>
      </c>
      <c r="Y4" s="46">
        <v>0</v>
      </c>
      <c r="Z4" s="46">
        <v>0</v>
      </c>
      <c r="AA4" s="46"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4</v>
      </c>
      <c r="AL4" s="46">
        <v>3</v>
      </c>
      <c r="AM4" s="46">
        <v>0</v>
      </c>
      <c r="AN4" s="46">
        <v>0</v>
      </c>
      <c r="AO4" s="46">
        <v>0</v>
      </c>
      <c r="AP4" s="46">
        <v>0</v>
      </c>
      <c r="AQ4" s="46">
        <v>0</v>
      </c>
      <c r="AR4" s="46">
        <v>0</v>
      </c>
      <c r="AS4" s="46">
        <v>0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</row>
    <row r="5" spans="1:50">
      <c r="A5" s="46">
        <v>4</v>
      </c>
      <c r="B5" s="46" t="s">
        <v>3098</v>
      </c>
      <c r="C5" s="46" t="s">
        <v>11</v>
      </c>
      <c r="D5" s="46" t="s">
        <v>21</v>
      </c>
      <c r="E5" s="46" t="s">
        <v>28</v>
      </c>
      <c r="F5" s="46" t="s">
        <v>27</v>
      </c>
      <c r="G5" s="46">
        <v>54</v>
      </c>
      <c r="H5" s="46">
        <v>79</v>
      </c>
      <c r="I5" s="46">
        <v>18</v>
      </c>
      <c r="J5" s="46">
        <v>926</v>
      </c>
      <c r="K5" s="46">
        <v>1284</v>
      </c>
      <c r="L5" s="46">
        <v>259</v>
      </c>
      <c r="M5" s="46">
        <v>0</v>
      </c>
      <c r="N5" s="46">
        <v>0</v>
      </c>
      <c r="O5" s="46">
        <v>0</v>
      </c>
      <c r="P5" s="46">
        <v>0</v>
      </c>
      <c r="Q5" s="46">
        <v>0</v>
      </c>
      <c r="R5" s="46">
        <v>0</v>
      </c>
      <c r="S5" s="46">
        <v>0</v>
      </c>
      <c r="T5" s="46">
        <v>0</v>
      </c>
      <c r="U5" s="46">
        <v>0</v>
      </c>
      <c r="V5" s="46">
        <v>0</v>
      </c>
      <c r="W5" s="46">
        <v>0</v>
      </c>
      <c r="X5" s="46">
        <v>0</v>
      </c>
      <c r="Y5" s="46">
        <v>0</v>
      </c>
      <c r="Z5" s="46">
        <v>0</v>
      </c>
      <c r="AA5" s="46"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14</v>
      </c>
      <c r="AL5" s="46">
        <v>14</v>
      </c>
      <c r="AM5" s="46">
        <v>0</v>
      </c>
      <c r="AN5" s="46">
        <v>0</v>
      </c>
      <c r="AO5" s="46">
        <v>0</v>
      </c>
      <c r="AP5" s="46">
        <v>0</v>
      </c>
      <c r="AQ5" s="46">
        <v>0</v>
      </c>
      <c r="AR5" s="46">
        <v>0</v>
      </c>
      <c r="AS5" s="46">
        <v>0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</row>
    <row r="6" spans="1:50">
      <c r="A6" s="46">
        <v>5</v>
      </c>
      <c r="B6" s="46" t="s">
        <v>3098</v>
      </c>
      <c r="C6" s="46" t="s">
        <v>11</v>
      </c>
      <c r="D6" s="46" t="s">
        <v>29</v>
      </c>
      <c r="E6" s="46" t="s">
        <v>31</v>
      </c>
      <c r="F6" s="46" t="s">
        <v>30</v>
      </c>
      <c r="G6" s="46">
        <v>21</v>
      </c>
      <c r="H6" s="46">
        <v>28</v>
      </c>
      <c r="I6" s="46">
        <v>3</v>
      </c>
      <c r="J6" s="46">
        <v>408</v>
      </c>
      <c r="K6" s="46">
        <v>590</v>
      </c>
      <c r="L6" s="46">
        <v>88</v>
      </c>
      <c r="M6" s="46">
        <v>0</v>
      </c>
      <c r="N6" s="46">
        <v>0</v>
      </c>
      <c r="O6" s="46">
        <v>0</v>
      </c>
      <c r="P6" s="46">
        <v>0</v>
      </c>
      <c r="Q6" s="46">
        <v>0</v>
      </c>
      <c r="R6" s="46">
        <v>0</v>
      </c>
      <c r="S6" s="46">
        <v>0</v>
      </c>
      <c r="T6" s="46">
        <v>0</v>
      </c>
      <c r="U6" s="46">
        <v>0</v>
      </c>
      <c r="V6" s="46">
        <v>0</v>
      </c>
      <c r="W6" s="46">
        <v>0</v>
      </c>
      <c r="X6" s="46">
        <v>0</v>
      </c>
      <c r="Y6" s="46">
        <v>0</v>
      </c>
      <c r="Z6" s="46">
        <v>0</v>
      </c>
      <c r="AA6" s="46"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9</v>
      </c>
      <c r="AL6" s="46">
        <v>13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</row>
    <row r="7" spans="1:50">
      <c r="A7" s="46">
        <v>6</v>
      </c>
      <c r="B7" s="46" t="s">
        <v>3098</v>
      </c>
      <c r="C7" s="46" t="s">
        <v>11</v>
      </c>
      <c r="D7" s="46" t="s">
        <v>21</v>
      </c>
      <c r="E7" s="46" t="s">
        <v>33</v>
      </c>
      <c r="F7" s="46" t="s">
        <v>32</v>
      </c>
      <c r="G7" s="46">
        <v>109</v>
      </c>
      <c r="H7" s="46">
        <v>133</v>
      </c>
      <c r="I7" s="46">
        <v>19</v>
      </c>
      <c r="J7" s="46">
        <v>1733</v>
      </c>
      <c r="K7" s="46">
        <v>2471.5</v>
      </c>
      <c r="L7" s="46">
        <v>305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20</v>
      </c>
      <c r="AL7" s="46">
        <v>31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</row>
    <row r="8" spans="1:50">
      <c r="A8" s="46">
        <v>7</v>
      </c>
      <c r="B8" s="46" t="s">
        <v>3098</v>
      </c>
      <c r="C8" s="46" t="s">
        <v>11</v>
      </c>
      <c r="D8" s="46" t="s">
        <v>21</v>
      </c>
      <c r="E8" s="46" t="s">
        <v>35</v>
      </c>
      <c r="F8" s="46" t="s">
        <v>34</v>
      </c>
      <c r="G8" s="46">
        <v>55</v>
      </c>
      <c r="H8" s="46">
        <v>81</v>
      </c>
      <c r="I8" s="46">
        <v>14</v>
      </c>
      <c r="J8" s="46">
        <v>998</v>
      </c>
      <c r="K8" s="46">
        <v>1397</v>
      </c>
      <c r="L8" s="46">
        <v>257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44</v>
      </c>
      <c r="AL8" s="46">
        <v>32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</row>
    <row r="9" spans="1:50">
      <c r="A9" s="46">
        <v>8</v>
      </c>
      <c r="B9" s="46" t="s">
        <v>3098</v>
      </c>
      <c r="C9" s="46" t="s">
        <v>11</v>
      </c>
      <c r="D9" s="46" t="s">
        <v>21</v>
      </c>
      <c r="E9" s="46" t="s">
        <v>37</v>
      </c>
      <c r="F9" s="46" t="s">
        <v>36</v>
      </c>
      <c r="G9" s="46">
        <v>111</v>
      </c>
      <c r="H9" s="46">
        <v>137</v>
      </c>
      <c r="I9" s="46">
        <v>30</v>
      </c>
      <c r="J9" s="46">
        <v>1735.5</v>
      </c>
      <c r="K9" s="46">
        <v>2406</v>
      </c>
      <c r="L9" s="46">
        <v>319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6">
        <v>0</v>
      </c>
      <c r="S9" s="46">
        <v>0</v>
      </c>
      <c r="T9" s="46">
        <v>0</v>
      </c>
      <c r="U9" s="46">
        <v>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46"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39</v>
      </c>
      <c r="AL9" s="46">
        <v>32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</row>
    <row r="10" spans="1:50">
      <c r="A10" s="46">
        <v>9</v>
      </c>
      <c r="B10" s="46" t="s">
        <v>3098</v>
      </c>
      <c r="C10" s="46" t="s">
        <v>11</v>
      </c>
      <c r="D10" s="46" t="s">
        <v>29</v>
      </c>
      <c r="E10" s="46" t="s">
        <v>39</v>
      </c>
      <c r="F10" s="46" t="s">
        <v>38</v>
      </c>
      <c r="G10" s="46">
        <v>39</v>
      </c>
      <c r="H10" s="46">
        <v>51</v>
      </c>
      <c r="I10" s="46">
        <v>10</v>
      </c>
      <c r="J10" s="46">
        <v>608</v>
      </c>
      <c r="K10" s="46">
        <v>789</v>
      </c>
      <c r="L10" s="46">
        <v>142</v>
      </c>
      <c r="M10" s="46">
        <v>0</v>
      </c>
      <c r="N10" s="46">
        <v>0</v>
      </c>
      <c r="O10" s="46">
        <v>0</v>
      </c>
      <c r="P10" s="46">
        <v>0</v>
      </c>
      <c r="Q10" s="46">
        <v>0</v>
      </c>
      <c r="R10" s="46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6">
        <v>0</v>
      </c>
      <c r="Z10" s="46">
        <v>0</v>
      </c>
      <c r="AA10" s="46"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8</v>
      </c>
      <c r="AL10" s="46">
        <v>8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</row>
    <row r="11" spans="1:50">
      <c r="A11" s="46">
        <v>10</v>
      </c>
      <c r="B11" s="46" t="s">
        <v>3098</v>
      </c>
      <c r="C11" s="46" t="s">
        <v>11</v>
      </c>
      <c r="D11" s="46" t="s">
        <v>29</v>
      </c>
      <c r="E11" s="46" t="s">
        <v>41</v>
      </c>
      <c r="F11" s="46" t="s">
        <v>40</v>
      </c>
      <c r="G11" s="46">
        <v>42</v>
      </c>
      <c r="H11" s="46">
        <v>55</v>
      </c>
      <c r="I11" s="46">
        <v>18</v>
      </c>
      <c r="J11" s="46">
        <v>499</v>
      </c>
      <c r="K11" s="46">
        <v>674</v>
      </c>
      <c r="L11" s="46">
        <v>188</v>
      </c>
      <c r="M11" s="46">
        <v>0</v>
      </c>
      <c r="N11" s="46">
        <v>0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6">
        <v>0</v>
      </c>
      <c r="Z11" s="46">
        <v>0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12</v>
      </c>
      <c r="AL11" s="46">
        <v>9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</row>
    <row r="12" spans="1:50">
      <c r="A12" s="46">
        <v>11</v>
      </c>
      <c r="B12" s="46" t="s">
        <v>3098</v>
      </c>
      <c r="C12" s="46" t="s">
        <v>11</v>
      </c>
      <c r="D12" s="46" t="s">
        <v>29</v>
      </c>
      <c r="E12" s="46" t="s">
        <v>43</v>
      </c>
      <c r="F12" s="46" t="s">
        <v>42</v>
      </c>
      <c r="G12" s="46">
        <v>66</v>
      </c>
      <c r="H12" s="46">
        <v>73</v>
      </c>
      <c r="I12" s="46">
        <v>18</v>
      </c>
      <c r="J12" s="46">
        <v>613</v>
      </c>
      <c r="K12" s="46">
        <v>928</v>
      </c>
      <c r="L12" s="46">
        <v>224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20</v>
      </c>
      <c r="AL12" s="46">
        <v>17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</row>
    <row r="13" spans="1:50">
      <c r="A13" s="46">
        <v>12</v>
      </c>
      <c r="B13" s="46" t="s">
        <v>3098</v>
      </c>
      <c r="C13" s="46" t="s">
        <v>11</v>
      </c>
      <c r="D13" s="46" t="s">
        <v>29</v>
      </c>
      <c r="E13" s="46" t="s">
        <v>45</v>
      </c>
      <c r="F13" s="46" t="s">
        <v>44</v>
      </c>
      <c r="G13" s="46">
        <v>60</v>
      </c>
      <c r="H13" s="46">
        <v>78</v>
      </c>
      <c r="I13" s="46">
        <v>19</v>
      </c>
      <c r="J13" s="46">
        <v>812</v>
      </c>
      <c r="K13" s="46">
        <v>1157</v>
      </c>
      <c r="L13" s="46">
        <v>223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15</v>
      </c>
      <c r="AL13" s="46">
        <v>14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</row>
    <row r="14" spans="1:50">
      <c r="A14" s="46">
        <v>13</v>
      </c>
      <c r="B14" s="46" t="s">
        <v>3098</v>
      </c>
      <c r="C14" s="46" t="s">
        <v>11</v>
      </c>
      <c r="D14" s="46" t="s">
        <v>29</v>
      </c>
      <c r="E14" s="46" t="s">
        <v>47</v>
      </c>
      <c r="F14" s="46" t="s">
        <v>46</v>
      </c>
      <c r="G14" s="46">
        <v>54</v>
      </c>
      <c r="H14" s="46">
        <v>72</v>
      </c>
      <c r="I14" s="46">
        <v>12</v>
      </c>
      <c r="J14" s="46">
        <v>540</v>
      </c>
      <c r="K14" s="46">
        <v>751</v>
      </c>
      <c r="L14" s="46">
        <v>161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3</v>
      </c>
      <c r="AL14" s="46">
        <v>2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</row>
    <row r="15" spans="1:50">
      <c r="A15" s="46">
        <v>14</v>
      </c>
      <c r="B15" s="46" t="s">
        <v>3098</v>
      </c>
      <c r="C15" s="46" t="s">
        <v>11</v>
      </c>
      <c r="D15" s="46" t="s">
        <v>24</v>
      </c>
      <c r="E15" s="46" t="s">
        <v>49</v>
      </c>
      <c r="F15" s="46" t="s">
        <v>48</v>
      </c>
      <c r="G15" s="46">
        <v>26</v>
      </c>
      <c r="H15" s="46">
        <v>20</v>
      </c>
      <c r="I15" s="46">
        <v>4</v>
      </c>
      <c r="J15" s="46">
        <v>144</v>
      </c>
      <c r="K15" s="46">
        <v>236</v>
      </c>
      <c r="L15" s="46">
        <v>37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8</v>
      </c>
      <c r="AL15" s="46">
        <v>5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</row>
    <row r="16" spans="1:50">
      <c r="A16" s="46">
        <v>15</v>
      </c>
      <c r="B16" s="46" t="s">
        <v>3098</v>
      </c>
      <c r="C16" s="46" t="s">
        <v>11</v>
      </c>
      <c r="D16" s="46" t="s">
        <v>24</v>
      </c>
      <c r="E16" s="46" t="s">
        <v>51</v>
      </c>
      <c r="F16" s="46" t="s">
        <v>50</v>
      </c>
      <c r="G16" s="46">
        <v>13</v>
      </c>
      <c r="H16" s="46">
        <v>22</v>
      </c>
      <c r="I16" s="46">
        <v>5</v>
      </c>
      <c r="J16" s="46">
        <v>195</v>
      </c>
      <c r="K16" s="46">
        <v>288</v>
      </c>
      <c r="L16" s="46">
        <v>47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7</v>
      </c>
      <c r="AL16" s="46">
        <v>6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</row>
    <row r="17" spans="1:50">
      <c r="A17" s="46">
        <v>16</v>
      </c>
      <c r="B17" s="46" t="s">
        <v>3098</v>
      </c>
      <c r="C17" s="46" t="s">
        <v>11</v>
      </c>
      <c r="D17" s="46" t="s">
        <v>24</v>
      </c>
      <c r="E17" s="46" t="s">
        <v>53</v>
      </c>
      <c r="F17" s="46" t="s">
        <v>52</v>
      </c>
      <c r="G17" s="46">
        <v>50</v>
      </c>
      <c r="H17" s="46">
        <v>59</v>
      </c>
      <c r="I17" s="46">
        <v>8</v>
      </c>
      <c r="J17" s="46">
        <v>449.5</v>
      </c>
      <c r="K17" s="46">
        <v>668</v>
      </c>
      <c r="L17" s="46">
        <v>120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2</v>
      </c>
      <c r="T17" s="46">
        <v>4</v>
      </c>
      <c r="U17" s="46">
        <v>0</v>
      </c>
      <c r="V17" s="46">
        <v>10</v>
      </c>
      <c r="W17" s="46">
        <v>22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32</v>
      </c>
      <c r="AH17" s="46">
        <v>0</v>
      </c>
      <c r="AI17" s="46">
        <v>0</v>
      </c>
      <c r="AJ17" s="46">
        <v>0</v>
      </c>
      <c r="AK17" s="46">
        <v>14</v>
      </c>
      <c r="AL17" s="46">
        <v>11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</row>
    <row r="18" spans="1:50">
      <c r="A18" s="46">
        <v>17</v>
      </c>
      <c r="B18" s="46" t="s">
        <v>3098</v>
      </c>
      <c r="C18" s="46" t="s">
        <v>11</v>
      </c>
      <c r="D18" s="46" t="s">
        <v>24</v>
      </c>
      <c r="E18" s="46" t="s">
        <v>55</v>
      </c>
      <c r="F18" s="46" t="s">
        <v>54</v>
      </c>
      <c r="G18" s="46">
        <v>19</v>
      </c>
      <c r="H18" s="46">
        <v>34</v>
      </c>
      <c r="I18" s="46">
        <v>9</v>
      </c>
      <c r="J18" s="46">
        <v>239</v>
      </c>
      <c r="K18" s="46">
        <v>306</v>
      </c>
      <c r="L18" s="46">
        <v>80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17</v>
      </c>
      <c r="AL18" s="46">
        <v>14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</row>
    <row r="19" spans="1:50">
      <c r="A19" s="46">
        <v>18</v>
      </c>
      <c r="B19" s="46" t="s">
        <v>3098</v>
      </c>
      <c r="C19" s="46" t="s">
        <v>11</v>
      </c>
      <c r="D19" s="46" t="s">
        <v>24</v>
      </c>
      <c r="E19" s="46" t="s">
        <v>57</v>
      </c>
      <c r="F19" s="46" t="s">
        <v>56</v>
      </c>
      <c r="G19" s="46">
        <v>29</v>
      </c>
      <c r="H19" s="46">
        <v>35</v>
      </c>
      <c r="I19" s="46">
        <v>3</v>
      </c>
      <c r="J19" s="46">
        <v>345</v>
      </c>
      <c r="K19" s="46">
        <v>442</v>
      </c>
      <c r="L19" s="46">
        <v>38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5</v>
      </c>
      <c r="AL19" s="46">
        <v>5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</row>
    <row r="20" spans="1:50">
      <c r="A20" s="46">
        <v>19</v>
      </c>
      <c r="B20" s="46" t="s">
        <v>3098</v>
      </c>
      <c r="C20" s="46" t="s">
        <v>11</v>
      </c>
      <c r="D20" s="46" t="s">
        <v>24</v>
      </c>
      <c r="E20" s="46" t="s">
        <v>59</v>
      </c>
      <c r="F20" s="46" t="s">
        <v>58</v>
      </c>
      <c r="G20" s="46">
        <v>27</v>
      </c>
      <c r="H20" s="46">
        <v>39</v>
      </c>
      <c r="I20" s="46">
        <v>17</v>
      </c>
      <c r="J20" s="46">
        <v>558</v>
      </c>
      <c r="K20" s="46">
        <v>765</v>
      </c>
      <c r="L20" s="46">
        <v>280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20</v>
      </c>
      <c r="AL20" s="46">
        <v>17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</row>
    <row r="21" spans="1:50">
      <c r="A21" s="46">
        <v>20</v>
      </c>
      <c r="B21" s="46" t="s">
        <v>3098</v>
      </c>
      <c r="C21" s="46" t="s">
        <v>11</v>
      </c>
      <c r="D21" s="46" t="s">
        <v>24</v>
      </c>
      <c r="E21" s="46" t="s">
        <v>61</v>
      </c>
      <c r="F21" s="46" t="s">
        <v>60</v>
      </c>
      <c r="G21" s="46">
        <v>42</v>
      </c>
      <c r="H21" s="46">
        <v>41</v>
      </c>
      <c r="I21" s="46">
        <v>10</v>
      </c>
      <c r="J21" s="46">
        <v>636</v>
      </c>
      <c r="K21" s="46">
        <v>836</v>
      </c>
      <c r="L21" s="46">
        <v>140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15</v>
      </c>
      <c r="AL21" s="46">
        <v>10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</row>
    <row r="22" spans="1:50">
      <c r="A22" s="46">
        <v>21</v>
      </c>
      <c r="B22" s="46" t="s">
        <v>3098</v>
      </c>
      <c r="C22" s="46" t="s">
        <v>11</v>
      </c>
      <c r="D22" s="46" t="s">
        <v>24</v>
      </c>
      <c r="E22" s="46" t="s">
        <v>63</v>
      </c>
      <c r="F22" s="46" t="s">
        <v>62</v>
      </c>
      <c r="G22" s="46">
        <v>18</v>
      </c>
      <c r="H22" s="46">
        <v>24</v>
      </c>
      <c r="I22" s="46">
        <v>3</v>
      </c>
      <c r="J22" s="46">
        <v>110</v>
      </c>
      <c r="K22" s="46">
        <v>175</v>
      </c>
      <c r="L22" s="46">
        <v>28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</row>
    <row r="23" spans="1:50">
      <c r="A23" s="46">
        <v>22</v>
      </c>
      <c r="B23" s="46" t="s">
        <v>3098</v>
      </c>
      <c r="C23" s="46" t="s">
        <v>11</v>
      </c>
      <c r="D23" s="46" t="s">
        <v>24</v>
      </c>
      <c r="E23" s="46" t="s">
        <v>65</v>
      </c>
      <c r="F23" s="46" t="s">
        <v>64</v>
      </c>
      <c r="G23" s="46">
        <v>30</v>
      </c>
      <c r="H23" s="46">
        <v>38</v>
      </c>
      <c r="I23" s="46">
        <v>8</v>
      </c>
      <c r="J23" s="46">
        <v>487</v>
      </c>
      <c r="K23" s="46">
        <v>745</v>
      </c>
      <c r="L23" s="46">
        <v>131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7</v>
      </c>
      <c r="AL23" s="46">
        <v>7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</row>
    <row r="24" spans="1:50">
      <c r="A24" s="46">
        <v>23</v>
      </c>
      <c r="B24" s="46" t="s">
        <v>3098</v>
      </c>
      <c r="C24" s="46" t="s">
        <v>11</v>
      </c>
      <c r="D24" s="46" t="s">
        <v>29</v>
      </c>
      <c r="E24" s="46" t="s">
        <v>67</v>
      </c>
      <c r="F24" s="46" t="s">
        <v>66</v>
      </c>
      <c r="G24" s="46">
        <v>36</v>
      </c>
      <c r="H24" s="46">
        <v>49</v>
      </c>
      <c r="I24" s="46">
        <v>14</v>
      </c>
      <c r="J24" s="46">
        <v>456</v>
      </c>
      <c r="K24" s="46">
        <v>625</v>
      </c>
      <c r="L24" s="46">
        <v>175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13</v>
      </c>
      <c r="AL24" s="46">
        <v>12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</row>
    <row r="25" spans="1:50">
      <c r="A25" s="46">
        <v>24</v>
      </c>
      <c r="B25" s="46" t="s">
        <v>3098</v>
      </c>
      <c r="C25" s="46" t="s">
        <v>11</v>
      </c>
      <c r="D25" s="46" t="s">
        <v>29</v>
      </c>
      <c r="E25" s="46" t="s">
        <v>69</v>
      </c>
      <c r="F25" s="46" t="s">
        <v>68</v>
      </c>
      <c r="G25" s="46">
        <v>31</v>
      </c>
      <c r="H25" s="46">
        <v>43</v>
      </c>
      <c r="I25" s="46">
        <v>2</v>
      </c>
      <c r="J25" s="46">
        <v>249</v>
      </c>
      <c r="K25" s="46">
        <v>380</v>
      </c>
      <c r="L25" s="46">
        <v>39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4</v>
      </c>
      <c r="AL25" s="46">
        <v>2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</row>
    <row r="26" spans="1:50">
      <c r="A26" s="46">
        <v>25</v>
      </c>
      <c r="B26" s="46" t="s">
        <v>3098</v>
      </c>
      <c r="C26" s="46" t="s">
        <v>11</v>
      </c>
      <c r="D26" s="46" t="s">
        <v>24</v>
      </c>
      <c r="E26" s="46" t="s">
        <v>71</v>
      </c>
      <c r="F26" s="46" t="s">
        <v>70</v>
      </c>
      <c r="G26" s="46">
        <v>24</v>
      </c>
      <c r="H26" s="46">
        <v>37</v>
      </c>
      <c r="I26" s="46">
        <v>4</v>
      </c>
      <c r="J26" s="46">
        <v>557</v>
      </c>
      <c r="K26" s="46">
        <v>712</v>
      </c>
      <c r="L26" s="46">
        <v>79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24</v>
      </c>
      <c r="AL26" s="46">
        <v>24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</row>
    <row r="27" spans="1:50">
      <c r="A27" s="46">
        <v>26</v>
      </c>
      <c r="B27" s="46" t="s">
        <v>3098</v>
      </c>
      <c r="C27" s="46" t="s">
        <v>11</v>
      </c>
      <c r="D27" s="46" t="s">
        <v>24</v>
      </c>
      <c r="E27" s="46" t="s">
        <v>73</v>
      </c>
      <c r="F27" s="46" t="s">
        <v>72</v>
      </c>
      <c r="G27" s="46">
        <v>22</v>
      </c>
      <c r="H27" s="46">
        <v>30</v>
      </c>
      <c r="I27" s="46">
        <v>8</v>
      </c>
      <c r="J27" s="46">
        <v>260</v>
      </c>
      <c r="K27" s="46">
        <v>354.5</v>
      </c>
      <c r="L27" s="46">
        <v>86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</row>
    <row r="28" spans="1:50">
      <c r="A28" s="46">
        <v>27</v>
      </c>
      <c r="B28" s="46" t="s">
        <v>3098</v>
      </c>
      <c r="C28" s="46" t="s">
        <v>11</v>
      </c>
      <c r="D28" s="46" t="s">
        <v>21</v>
      </c>
      <c r="E28" s="46" t="s">
        <v>75</v>
      </c>
      <c r="F28" s="46" t="s">
        <v>74</v>
      </c>
      <c r="G28" s="46">
        <v>52</v>
      </c>
      <c r="H28" s="46">
        <v>64</v>
      </c>
      <c r="I28" s="46">
        <v>9</v>
      </c>
      <c r="J28" s="46">
        <v>858</v>
      </c>
      <c r="K28" s="46">
        <v>1115</v>
      </c>
      <c r="L28" s="46">
        <v>179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17</v>
      </c>
      <c r="AL28" s="46">
        <v>19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</row>
    <row r="29" spans="1:50">
      <c r="A29" s="46">
        <v>28</v>
      </c>
      <c r="B29" s="46" t="s">
        <v>3098</v>
      </c>
      <c r="C29" s="46" t="s">
        <v>11</v>
      </c>
      <c r="D29" s="46" t="s">
        <v>29</v>
      </c>
      <c r="E29" s="46" t="s">
        <v>77</v>
      </c>
      <c r="F29" s="46" t="s">
        <v>76</v>
      </c>
      <c r="G29" s="46">
        <v>47</v>
      </c>
      <c r="H29" s="46">
        <v>63</v>
      </c>
      <c r="I29" s="46">
        <v>17</v>
      </c>
      <c r="J29" s="46">
        <v>904</v>
      </c>
      <c r="K29" s="46">
        <v>1226</v>
      </c>
      <c r="L29" s="46">
        <v>215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45</v>
      </c>
      <c r="AL29" s="46">
        <v>35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</row>
    <row r="30" spans="1:50">
      <c r="A30" s="46">
        <v>29</v>
      </c>
      <c r="B30" s="46" t="s">
        <v>3098</v>
      </c>
      <c r="C30" s="46" t="s">
        <v>11</v>
      </c>
      <c r="D30" s="46" t="s">
        <v>78</v>
      </c>
      <c r="E30" s="46" t="s">
        <v>80</v>
      </c>
      <c r="F30" s="46" t="s">
        <v>79</v>
      </c>
      <c r="G30" s="46">
        <v>482</v>
      </c>
      <c r="H30" s="46">
        <v>671</v>
      </c>
      <c r="I30" s="46">
        <v>144</v>
      </c>
      <c r="J30" s="46">
        <v>18916.5</v>
      </c>
      <c r="K30" s="46">
        <v>22884</v>
      </c>
      <c r="L30" s="46">
        <v>4155</v>
      </c>
      <c r="M30" s="46">
        <v>4</v>
      </c>
      <c r="N30" s="46">
        <v>6</v>
      </c>
      <c r="O30" s="46">
        <v>2</v>
      </c>
      <c r="P30" s="46">
        <v>66</v>
      </c>
      <c r="Q30" s="46">
        <v>110</v>
      </c>
      <c r="R30" s="46">
        <v>20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290</v>
      </c>
      <c r="AL30" s="46">
        <v>223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</row>
    <row r="31" spans="1:50">
      <c r="A31" s="46">
        <v>30</v>
      </c>
      <c r="B31" s="46" t="s">
        <v>3098</v>
      </c>
      <c r="C31" s="46" t="s">
        <v>11</v>
      </c>
      <c r="D31" s="46" t="s">
        <v>78</v>
      </c>
      <c r="E31" s="46" t="s">
        <v>82</v>
      </c>
      <c r="F31" s="46" t="s">
        <v>81</v>
      </c>
      <c r="G31" s="46">
        <v>79</v>
      </c>
      <c r="H31" s="46">
        <v>105</v>
      </c>
      <c r="I31" s="46">
        <v>33</v>
      </c>
      <c r="J31" s="46">
        <v>1732</v>
      </c>
      <c r="K31" s="46">
        <v>2385</v>
      </c>
      <c r="L31" s="46">
        <v>552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60</v>
      </c>
      <c r="AL31" s="46">
        <v>37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</row>
    <row r="32" spans="1:50">
      <c r="A32" s="46">
        <v>31</v>
      </c>
      <c r="B32" s="46" t="s">
        <v>3098</v>
      </c>
      <c r="C32" s="46" t="s">
        <v>11</v>
      </c>
      <c r="D32" s="46" t="s">
        <v>29</v>
      </c>
      <c r="E32" s="46" t="s">
        <v>84</v>
      </c>
      <c r="F32" s="46" t="s">
        <v>83</v>
      </c>
      <c r="G32" s="46">
        <v>65</v>
      </c>
      <c r="H32" s="46">
        <v>84</v>
      </c>
      <c r="I32" s="46">
        <v>9</v>
      </c>
      <c r="J32" s="46">
        <v>630</v>
      </c>
      <c r="K32" s="46">
        <v>832</v>
      </c>
      <c r="L32" s="46">
        <v>180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11</v>
      </c>
      <c r="AL32" s="46">
        <v>10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</row>
    <row r="33" spans="1:50">
      <c r="A33" s="46">
        <v>32</v>
      </c>
      <c r="B33" s="46" t="s">
        <v>3098</v>
      </c>
      <c r="C33" s="46" t="s">
        <v>11</v>
      </c>
      <c r="D33" s="46" t="s">
        <v>24</v>
      </c>
      <c r="E33" s="46" t="s">
        <v>86</v>
      </c>
      <c r="F33" s="46" t="s">
        <v>85</v>
      </c>
      <c r="G33" s="46">
        <v>32</v>
      </c>
      <c r="H33" s="46">
        <v>43</v>
      </c>
      <c r="I33" s="46">
        <v>5</v>
      </c>
      <c r="J33" s="46">
        <v>232</v>
      </c>
      <c r="K33" s="46">
        <v>318</v>
      </c>
      <c r="L33" s="46">
        <v>51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4</v>
      </c>
      <c r="AL33" s="46">
        <v>3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</row>
    <row r="34" spans="1:50">
      <c r="A34" s="46">
        <v>33</v>
      </c>
      <c r="B34" s="46" t="s">
        <v>3098</v>
      </c>
      <c r="C34" s="46" t="s">
        <v>11</v>
      </c>
      <c r="D34" s="46" t="s">
        <v>29</v>
      </c>
      <c r="E34" s="46" t="s">
        <v>88</v>
      </c>
      <c r="F34" s="46" t="s">
        <v>87</v>
      </c>
      <c r="G34" s="46">
        <v>74</v>
      </c>
      <c r="H34" s="46">
        <v>91</v>
      </c>
      <c r="I34" s="46">
        <v>12</v>
      </c>
      <c r="J34" s="46">
        <v>929</v>
      </c>
      <c r="K34" s="46">
        <v>1271</v>
      </c>
      <c r="L34" s="46">
        <v>254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18</v>
      </c>
      <c r="AL34" s="46">
        <v>19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</row>
    <row r="35" spans="1:50">
      <c r="A35" s="46">
        <v>34</v>
      </c>
      <c r="B35" s="46" t="s">
        <v>3098</v>
      </c>
      <c r="C35" s="46" t="s">
        <v>11</v>
      </c>
      <c r="D35" s="46" t="s">
        <v>78</v>
      </c>
      <c r="E35" s="46" t="s">
        <v>90</v>
      </c>
      <c r="F35" s="46" t="s">
        <v>89</v>
      </c>
      <c r="G35" s="46">
        <v>96</v>
      </c>
      <c r="H35" s="46">
        <v>132</v>
      </c>
      <c r="I35" s="46">
        <v>27</v>
      </c>
      <c r="J35" s="46">
        <v>2418</v>
      </c>
      <c r="K35" s="46">
        <v>3277</v>
      </c>
      <c r="L35" s="46">
        <v>571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79</v>
      </c>
      <c r="AL35" s="46">
        <v>55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</row>
    <row r="36" spans="1:50">
      <c r="A36" s="46">
        <v>35</v>
      </c>
      <c r="B36" s="46" t="s">
        <v>3098</v>
      </c>
      <c r="C36" s="46" t="s">
        <v>11</v>
      </c>
      <c r="D36" s="46" t="s">
        <v>29</v>
      </c>
      <c r="E36" s="46" t="s">
        <v>92</v>
      </c>
      <c r="F36" s="46" t="s">
        <v>91</v>
      </c>
      <c r="G36" s="46">
        <v>7</v>
      </c>
      <c r="H36" s="46">
        <v>12</v>
      </c>
      <c r="I36" s="46">
        <v>3</v>
      </c>
      <c r="J36" s="46">
        <v>228</v>
      </c>
      <c r="K36" s="46">
        <v>272</v>
      </c>
      <c r="L36" s="46">
        <v>67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4</v>
      </c>
      <c r="AL36" s="46">
        <v>4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</row>
    <row r="37" spans="1:50">
      <c r="A37" s="46">
        <v>36</v>
      </c>
      <c r="B37" s="46" t="s">
        <v>3098</v>
      </c>
      <c r="C37" s="46" t="s">
        <v>11</v>
      </c>
      <c r="D37" s="46" t="s">
        <v>24</v>
      </c>
      <c r="E37" s="46" t="s">
        <v>94</v>
      </c>
      <c r="F37" s="46" t="s">
        <v>93</v>
      </c>
      <c r="G37" s="46">
        <v>21</v>
      </c>
      <c r="H37" s="46">
        <v>26</v>
      </c>
      <c r="I37" s="46">
        <v>7</v>
      </c>
      <c r="J37" s="46">
        <v>260</v>
      </c>
      <c r="K37" s="46">
        <v>350</v>
      </c>
      <c r="L37" s="46">
        <v>81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7</v>
      </c>
      <c r="AL37" s="46">
        <v>6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</row>
    <row r="38" spans="1:50">
      <c r="A38" s="46">
        <v>37</v>
      </c>
      <c r="B38" s="46" t="s">
        <v>3098</v>
      </c>
      <c r="C38" s="46" t="s">
        <v>11</v>
      </c>
      <c r="D38" s="46" t="s">
        <v>24</v>
      </c>
      <c r="E38" s="46" t="s">
        <v>96</v>
      </c>
      <c r="F38" s="46" t="s">
        <v>95</v>
      </c>
      <c r="G38" s="46">
        <v>16</v>
      </c>
      <c r="H38" s="46">
        <v>24</v>
      </c>
      <c r="I38" s="46">
        <v>7</v>
      </c>
      <c r="J38" s="46">
        <v>483.5</v>
      </c>
      <c r="K38" s="46">
        <v>493</v>
      </c>
      <c r="L38" s="46">
        <v>104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17</v>
      </c>
      <c r="AL38" s="46">
        <v>10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</row>
    <row r="39" spans="1:50">
      <c r="A39" s="46">
        <v>38</v>
      </c>
      <c r="B39" s="46" t="s">
        <v>3098</v>
      </c>
      <c r="C39" s="46" t="s">
        <v>11</v>
      </c>
      <c r="D39" s="46" t="s">
        <v>21</v>
      </c>
      <c r="E39" s="46" t="s">
        <v>98</v>
      </c>
      <c r="F39" s="46" t="s">
        <v>97</v>
      </c>
      <c r="G39" s="46">
        <v>109</v>
      </c>
      <c r="H39" s="46">
        <v>131</v>
      </c>
      <c r="I39" s="46">
        <v>28</v>
      </c>
      <c r="J39" s="46">
        <v>1537.5</v>
      </c>
      <c r="K39" s="46">
        <v>2267</v>
      </c>
      <c r="L39" s="46">
        <v>499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53</v>
      </c>
      <c r="AL39" s="46">
        <v>50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</row>
    <row r="40" spans="1:50">
      <c r="A40" s="46">
        <v>39</v>
      </c>
      <c r="B40" s="46" t="s">
        <v>3098</v>
      </c>
      <c r="C40" s="46" t="s">
        <v>11</v>
      </c>
      <c r="D40" s="46" t="s">
        <v>29</v>
      </c>
      <c r="E40" s="46" t="s">
        <v>100</v>
      </c>
      <c r="F40" s="46" t="s">
        <v>99</v>
      </c>
      <c r="G40" s="46">
        <v>47</v>
      </c>
      <c r="H40" s="46">
        <v>67</v>
      </c>
      <c r="I40" s="46">
        <v>9</v>
      </c>
      <c r="J40" s="46">
        <v>358</v>
      </c>
      <c r="K40" s="46">
        <v>421</v>
      </c>
      <c r="L40" s="46">
        <v>86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4</v>
      </c>
      <c r="AL40" s="46">
        <v>4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</row>
    <row r="41" spans="1:50">
      <c r="A41" s="46">
        <v>40</v>
      </c>
      <c r="B41" s="46" t="s">
        <v>3098</v>
      </c>
      <c r="C41" s="46" t="s">
        <v>11</v>
      </c>
      <c r="D41" s="46" t="s">
        <v>21</v>
      </c>
      <c r="E41" s="46" t="s">
        <v>102</v>
      </c>
      <c r="F41" s="46" t="s">
        <v>101</v>
      </c>
      <c r="G41" s="46">
        <v>105</v>
      </c>
      <c r="H41" s="46">
        <v>149</v>
      </c>
      <c r="I41" s="46">
        <v>45</v>
      </c>
      <c r="J41" s="46">
        <v>1816</v>
      </c>
      <c r="K41" s="46">
        <v>2384</v>
      </c>
      <c r="L41" s="46">
        <v>611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11</v>
      </c>
      <c r="AL41" s="46">
        <v>8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</row>
    <row r="42" spans="1:50">
      <c r="A42" s="46">
        <v>41</v>
      </c>
      <c r="B42" s="46" t="s">
        <v>3098</v>
      </c>
      <c r="C42" s="46" t="s">
        <v>11</v>
      </c>
      <c r="D42" s="46" t="s">
        <v>24</v>
      </c>
      <c r="E42" s="46" t="s">
        <v>104</v>
      </c>
      <c r="F42" s="46" t="s">
        <v>103</v>
      </c>
      <c r="G42" s="46">
        <v>18</v>
      </c>
      <c r="H42" s="46">
        <v>24</v>
      </c>
      <c r="I42" s="46">
        <v>7</v>
      </c>
      <c r="J42" s="46">
        <v>326</v>
      </c>
      <c r="K42" s="46">
        <v>476</v>
      </c>
      <c r="L42" s="46">
        <v>114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24</v>
      </c>
      <c r="AL42" s="46">
        <v>17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</row>
    <row r="43" spans="1:50">
      <c r="A43" s="46">
        <v>42</v>
      </c>
      <c r="B43" s="46" t="s">
        <v>3098</v>
      </c>
      <c r="C43" s="46" t="s">
        <v>11</v>
      </c>
      <c r="D43" s="46" t="s">
        <v>24</v>
      </c>
      <c r="E43" s="46" t="s">
        <v>106</v>
      </c>
      <c r="F43" s="46" t="s">
        <v>105</v>
      </c>
      <c r="G43" s="46">
        <v>32</v>
      </c>
      <c r="H43" s="46">
        <v>44</v>
      </c>
      <c r="I43" s="46">
        <v>10</v>
      </c>
      <c r="J43" s="46">
        <v>392</v>
      </c>
      <c r="K43" s="46">
        <v>541</v>
      </c>
      <c r="L43" s="46">
        <v>125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14</v>
      </c>
      <c r="AL43" s="46">
        <v>13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</row>
    <row r="44" spans="1:50">
      <c r="A44" s="46">
        <v>43</v>
      </c>
      <c r="B44" s="46" t="s">
        <v>3098</v>
      </c>
      <c r="C44" s="46" t="s">
        <v>11</v>
      </c>
      <c r="D44" s="46" t="s">
        <v>78</v>
      </c>
      <c r="E44" s="46" t="s">
        <v>108</v>
      </c>
      <c r="F44" s="46" t="s">
        <v>107</v>
      </c>
      <c r="G44" s="46">
        <v>62</v>
      </c>
      <c r="H44" s="46">
        <v>92</v>
      </c>
      <c r="I44" s="46">
        <v>16</v>
      </c>
      <c r="J44" s="46">
        <v>1549</v>
      </c>
      <c r="K44" s="46">
        <v>2089</v>
      </c>
      <c r="L44" s="46">
        <v>428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38</v>
      </c>
      <c r="AL44" s="46">
        <v>30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</row>
    <row r="45" spans="1:50">
      <c r="A45" s="46">
        <v>44</v>
      </c>
      <c r="B45" s="46" t="s">
        <v>3098</v>
      </c>
      <c r="C45" s="46" t="s">
        <v>11</v>
      </c>
      <c r="D45" s="46" t="s">
        <v>29</v>
      </c>
      <c r="E45" s="46" t="s">
        <v>110</v>
      </c>
      <c r="F45" s="46" t="s">
        <v>109</v>
      </c>
      <c r="G45" s="46">
        <v>18</v>
      </c>
      <c r="H45" s="46">
        <v>28</v>
      </c>
      <c r="I45" s="46">
        <v>9</v>
      </c>
      <c r="J45" s="46">
        <v>253</v>
      </c>
      <c r="K45" s="46">
        <v>378.5</v>
      </c>
      <c r="L45" s="46">
        <v>95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5</v>
      </c>
      <c r="AL45" s="46">
        <v>4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</row>
    <row r="46" spans="1:50">
      <c r="A46" s="46">
        <v>45</v>
      </c>
      <c r="B46" s="46" t="s">
        <v>3098</v>
      </c>
      <c r="C46" s="46" t="s">
        <v>11</v>
      </c>
      <c r="D46" s="46" t="s">
        <v>29</v>
      </c>
      <c r="E46" s="46" t="s">
        <v>112</v>
      </c>
      <c r="F46" s="46" t="s">
        <v>111</v>
      </c>
      <c r="G46" s="46">
        <v>42</v>
      </c>
      <c r="H46" s="46">
        <v>60</v>
      </c>
      <c r="I46" s="46">
        <v>14</v>
      </c>
      <c r="J46" s="46">
        <v>709</v>
      </c>
      <c r="K46" s="46">
        <v>1035</v>
      </c>
      <c r="L46" s="46">
        <v>261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12</v>
      </c>
      <c r="AL46" s="46">
        <v>12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</row>
    <row r="47" spans="1:50">
      <c r="A47" s="46">
        <v>46</v>
      </c>
      <c r="B47" s="46" t="s">
        <v>3098</v>
      </c>
      <c r="C47" s="46" t="s">
        <v>11</v>
      </c>
      <c r="D47" s="46" t="s">
        <v>78</v>
      </c>
      <c r="E47" s="46" t="s">
        <v>114</v>
      </c>
      <c r="F47" s="46" t="s">
        <v>113</v>
      </c>
      <c r="G47" s="46">
        <v>37</v>
      </c>
      <c r="H47" s="46">
        <v>49</v>
      </c>
      <c r="I47" s="46">
        <v>13</v>
      </c>
      <c r="J47" s="46">
        <v>1082.5</v>
      </c>
      <c r="K47" s="46">
        <v>1378</v>
      </c>
      <c r="L47" s="46">
        <v>294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14</v>
      </c>
      <c r="AL47" s="46">
        <v>9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</row>
    <row r="48" spans="1:50">
      <c r="A48" s="46">
        <v>47</v>
      </c>
      <c r="B48" s="46" t="s">
        <v>3098</v>
      </c>
      <c r="C48" s="46" t="s">
        <v>11</v>
      </c>
      <c r="D48" s="46" t="s">
        <v>21</v>
      </c>
      <c r="E48" s="46" t="s">
        <v>116</v>
      </c>
      <c r="F48" s="46" t="s">
        <v>115</v>
      </c>
      <c r="G48" s="46">
        <v>72</v>
      </c>
      <c r="H48" s="46">
        <v>94</v>
      </c>
      <c r="I48" s="46">
        <v>18</v>
      </c>
      <c r="J48" s="46">
        <v>792</v>
      </c>
      <c r="K48" s="46">
        <v>1031</v>
      </c>
      <c r="L48" s="46">
        <v>241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13</v>
      </c>
      <c r="AL48" s="46">
        <v>11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</row>
    <row r="49" spans="1:50">
      <c r="A49" s="46">
        <v>48</v>
      </c>
      <c r="B49" s="46" t="s">
        <v>3098</v>
      </c>
      <c r="C49" s="46" t="s">
        <v>11</v>
      </c>
      <c r="D49" s="46" t="s">
        <v>78</v>
      </c>
      <c r="E49" s="46" t="s">
        <v>118</v>
      </c>
      <c r="F49" s="46" t="s">
        <v>117</v>
      </c>
      <c r="G49" s="46">
        <v>84</v>
      </c>
      <c r="H49" s="46">
        <v>117</v>
      </c>
      <c r="I49" s="46">
        <v>19</v>
      </c>
      <c r="J49" s="46">
        <v>1708</v>
      </c>
      <c r="K49" s="46">
        <v>2313</v>
      </c>
      <c r="L49" s="46">
        <v>340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33</v>
      </c>
      <c r="AL49" s="46">
        <v>31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</row>
    <row r="50" spans="1:50">
      <c r="A50" s="46">
        <v>49</v>
      </c>
      <c r="B50" s="46" t="s">
        <v>3098</v>
      </c>
      <c r="C50" s="46" t="s">
        <v>11</v>
      </c>
      <c r="D50" s="46" t="s">
        <v>29</v>
      </c>
      <c r="E50" s="46" t="s">
        <v>120</v>
      </c>
      <c r="F50" s="46" t="s">
        <v>119</v>
      </c>
      <c r="G50" s="46">
        <v>44</v>
      </c>
      <c r="H50" s="46">
        <v>70</v>
      </c>
      <c r="I50" s="46">
        <v>17</v>
      </c>
      <c r="J50" s="46">
        <v>676</v>
      </c>
      <c r="K50" s="46">
        <v>959</v>
      </c>
      <c r="L50" s="46">
        <v>202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32</v>
      </c>
      <c r="AL50" s="46">
        <v>20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</row>
    <row r="51" spans="1:50">
      <c r="A51" s="46">
        <v>50</v>
      </c>
      <c r="B51" s="46" t="s">
        <v>3098</v>
      </c>
      <c r="C51" s="46" t="s">
        <v>11</v>
      </c>
      <c r="D51" s="46" t="s">
        <v>24</v>
      </c>
      <c r="E51" s="46" t="s">
        <v>122</v>
      </c>
      <c r="F51" s="46" t="s">
        <v>121</v>
      </c>
      <c r="G51" s="46">
        <v>16</v>
      </c>
      <c r="H51" s="46">
        <v>24</v>
      </c>
      <c r="I51" s="46">
        <v>8</v>
      </c>
      <c r="J51" s="46">
        <v>292</v>
      </c>
      <c r="K51" s="46">
        <v>400</v>
      </c>
      <c r="L51" s="46">
        <v>94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12</v>
      </c>
      <c r="AL51" s="46">
        <v>11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</row>
    <row r="52" spans="1:50">
      <c r="A52" s="46">
        <v>51</v>
      </c>
      <c r="B52" s="46" t="s">
        <v>3098</v>
      </c>
      <c r="C52" s="46" t="s">
        <v>11</v>
      </c>
      <c r="D52" s="46" t="s">
        <v>24</v>
      </c>
      <c r="E52" s="46" t="s">
        <v>124</v>
      </c>
      <c r="F52" s="46" t="s">
        <v>123</v>
      </c>
      <c r="G52" s="46">
        <v>19</v>
      </c>
      <c r="H52" s="46">
        <v>26</v>
      </c>
      <c r="I52" s="46">
        <v>4</v>
      </c>
      <c r="J52" s="46">
        <v>214</v>
      </c>
      <c r="K52" s="46">
        <v>304</v>
      </c>
      <c r="L52" s="46">
        <v>34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16</v>
      </c>
      <c r="AL52" s="46">
        <v>5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</row>
    <row r="53" spans="1:50">
      <c r="A53" s="46">
        <v>52</v>
      </c>
      <c r="B53" s="46" t="s">
        <v>3098</v>
      </c>
      <c r="C53" s="46" t="s">
        <v>11</v>
      </c>
      <c r="D53" s="46" t="s">
        <v>29</v>
      </c>
      <c r="E53" s="46" t="s">
        <v>126</v>
      </c>
      <c r="F53" s="46" t="s">
        <v>125</v>
      </c>
      <c r="G53" s="46">
        <v>30</v>
      </c>
      <c r="H53" s="46">
        <v>41</v>
      </c>
      <c r="I53" s="46">
        <v>13</v>
      </c>
      <c r="J53" s="46">
        <v>485</v>
      </c>
      <c r="K53" s="46">
        <v>719</v>
      </c>
      <c r="L53" s="46">
        <v>159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11</v>
      </c>
      <c r="AL53" s="46">
        <v>10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</row>
    <row r="54" spans="1:50">
      <c r="A54" s="46">
        <v>53</v>
      </c>
      <c r="B54" s="46" t="s">
        <v>3098</v>
      </c>
      <c r="C54" s="46" t="s">
        <v>11</v>
      </c>
      <c r="D54" s="46" t="s">
        <v>21</v>
      </c>
      <c r="E54" s="46" t="s">
        <v>128</v>
      </c>
      <c r="F54" s="46" t="s">
        <v>127</v>
      </c>
      <c r="G54" s="46">
        <v>90</v>
      </c>
      <c r="H54" s="46">
        <v>106</v>
      </c>
      <c r="I54" s="46">
        <v>28</v>
      </c>
      <c r="J54" s="46">
        <v>921</v>
      </c>
      <c r="K54" s="46">
        <v>1299</v>
      </c>
      <c r="L54" s="46">
        <v>273.5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19</v>
      </c>
      <c r="AL54" s="46">
        <v>16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</row>
    <row r="55" spans="1:50">
      <c r="A55" s="46">
        <v>54</v>
      </c>
      <c r="B55" s="46" t="s">
        <v>3098</v>
      </c>
      <c r="C55" s="46" t="s">
        <v>11</v>
      </c>
      <c r="D55" s="46" t="s">
        <v>24</v>
      </c>
      <c r="E55" s="46" t="s">
        <v>130</v>
      </c>
      <c r="F55" s="46" t="s">
        <v>129</v>
      </c>
      <c r="G55" s="46">
        <v>26</v>
      </c>
      <c r="H55" s="46">
        <v>33</v>
      </c>
      <c r="I55" s="46">
        <v>4</v>
      </c>
      <c r="J55" s="46">
        <v>281</v>
      </c>
      <c r="K55" s="46">
        <v>393</v>
      </c>
      <c r="L55" s="46">
        <v>83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11</v>
      </c>
      <c r="AL55" s="46">
        <v>8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</row>
    <row r="56" spans="1:50">
      <c r="A56" s="46">
        <v>55</v>
      </c>
      <c r="B56" s="46" t="s">
        <v>3098</v>
      </c>
      <c r="C56" s="46" t="s">
        <v>11</v>
      </c>
      <c r="D56" s="46" t="s">
        <v>24</v>
      </c>
      <c r="E56" s="46" t="s">
        <v>132</v>
      </c>
      <c r="F56" s="46" t="s">
        <v>131</v>
      </c>
      <c r="G56" s="46">
        <v>29</v>
      </c>
      <c r="H56" s="46">
        <v>35</v>
      </c>
      <c r="I56" s="46">
        <v>4</v>
      </c>
      <c r="J56" s="46">
        <v>289</v>
      </c>
      <c r="K56" s="46">
        <v>387</v>
      </c>
      <c r="L56" s="46">
        <v>40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</row>
    <row r="57" spans="1:50">
      <c r="A57" s="46">
        <v>56</v>
      </c>
      <c r="B57" s="46" t="s">
        <v>3098</v>
      </c>
      <c r="C57" s="46" t="s">
        <v>11</v>
      </c>
      <c r="D57" s="46" t="s">
        <v>29</v>
      </c>
      <c r="E57" s="46" t="s">
        <v>134</v>
      </c>
      <c r="F57" s="46" t="s">
        <v>133</v>
      </c>
      <c r="G57" s="46">
        <v>44</v>
      </c>
      <c r="H57" s="46">
        <v>47</v>
      </c>
      <c r="I57" s="46">
        <v>12</v>
      </c>
      <c r="J57" s="46">
        <v>841</v>
      </c>
      <c r="K57" s="46">
        <v>1066.5</v>
      </c>
      <c r="L57" s="46">
        <v>186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14</v>
      </c>
      <c r="AL57" s="46">
        <v>11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</row>
    <row r="58" spans="1:50">
      <c r="A58" s="46">
        <v>57</v>
      </c>
      <c r="B58" s="46" t="s">
        <v>3098</v>
      </c>
      <c r="C58" s="46" t="s">
        <v>11</v>
      </c>
      <c r="D58" s="46" t="s">
        <v>29</v>
      </c>
      <c r="E58" s="46" t="s">
        <v>136</v>
      </c>
      <c r="F58" s="46" t="s">
        <v>135</v>
      </c>
      <c r="G58" s="46">
        <v>47</v>
      </c>
      <c r="H58" s="46">
        <v>62</v>
      </c>
      <c r="I58" s="46">
        <v>7</v>
      </c>
      <c r="J58" s="46">
        <v>469</v>
      </c>
      <c r="K58" s="46">
        <v>609</v>
      </c>
      <c r="L58" s="46">
        <v>116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12</v>
      </c>
      <c r="AL58" s="46">
        <v>13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</row>
    <row r="59" spans="1:50">
      <c r="A59" s="46">
        <v>58</v>
      </c>
      <c r="B59" s="46" t="s">
        <v>3098</v>
      </c>
      <c r="C59" s="46" t="s">
        <v>11</v>
      </c>
      <c r="D59" s="46" t="s">
        <v>29</v>
      </c>
      <c r="E59" s="46" t="s">
        <v>138</v>
      </c>
      <c r="F59" s="46" t="s">
        <v>137</v>
      </c>
      <c r="G59" s="46">
        <v>48</v>
      </c>
      <c r="H59" s="46">
        <v>67</v>
      </c>
      <c r="I59" s="46">
        <v>14</v>
      </c>
      <c r="J59" s="46">
        <v>668</v>
      </c>
      <c r="K59" s="46">
        <v>969</v>
      </c>
      <c r="L59" s="46">
        <v>151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14</v>
      </c>
      <c r="AL59" s="46">
        <v>9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</row>
    <row r="60" spans="1:50">
      <c r="A60" s="46">
        <v>59</v>
      </c>
      <c r="B60" s="46" t="s">
        <v>3098</v>
      </c>
      <c r="C60" s="46" t="s">
        <v>11</v>
      </c>
      <c r="D60" s="46" t="s">
        <v>24</v>
      </c>
      <c r="E60" s="46" t="s">
        <v>140</v>
      </c>
      <c r="F60" s="46" t="s">
        <v>139</v>
      </c>
      <c r="G60" s="46">
        <v>53</v>
      </c>
      <c r="H60" s="46">
        <v>79</v>
      </c>
      <c r="I60" s="46">
        <v>15</v>
      </c>
      <c r="J60" s="46">
        <v>437</v>
      </c>
      <c r="K60" s="46">
        <v>707.5</v>
      </c>
      <c r="L60" s="46">
        <v>155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5</v>
      </c>
      <c r="AL60" s="46">
        <v>5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</row>
    <row r="61" spans="1:50">
      <c r="A61" s="46">
        <v>60</v>
      </c>
      <c r="B61" s="46" t="s">
        <v>3098</v>
      </c>
      <c r="C61" s="46" t="s">
        <v>11</v>
      </c>
      <c r="D61" s="46" t="s">
        <v>29</v>
      </c>
      <c r="E61" s="46" t="s">
        <v>142</v>
      </c>
      <c r="F61" s="46" t="s">
        <v>141</v>
      </c>
      <c r="G61" s="46">
        <v>26</v>
      </c>
      <c r="H61" s="46">
        <v>37</v>
      </c>
      <c r="I61" s="46">
        <v>13</v>
      </c>
      <c r="J61" s="46">
        <v>553</v>
      </c>
      <c r="K61" s="46">
        <v>715</v>
      </c>
      <c r="L61" s="46">
        <v>163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28</v>
      </c>
      <c r="AL61" s="46">
        <v>24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</row>
    <row r="62" spans="1:50">
      <c r="A62" s="46">
        <v>61</v>
      </c>
      <c r="B62" s="46" t="s">
        <v>3098</v>
      </c>
      <c r="C62" s="46" t="s">
        <v>11</v>
      </c>
      <c r="D62" s="46" t="s">
        <v>29</v>
      </c>
      <c r="E62" s="46" t="s">
        <v>144</v>
      </c>
      <c r="F62" s="46" t="s">
        <v>143</v>
      </c>
      <c r="G62" s="46">
        <v>41</v>
      </c>
      <c r="H62" s="46">
        <v>52</v>
      </c>
      <c r="I62" s="46">
        <v>7</v>
      </c>
      <c r="J62" s="46">
        <v>493</v>
      </c>
      <c r="K62" s="46">
        <v>605</v>
      </c>
      <c r="L62" s="46">
        <v>85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11</v>
      </c>
      <c r="AL62" s="46">
        <v>9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</row>
    <row r="63" spans="1:50">
      <c r="A63" s="46">
        <v>62</v>
      </c>
      <c r="B63" s="46" t="s">
        <v>3098</v>
      </c>
      <c r="C63" s="46" t="s">
        <v>11</v>
      </c>
      <c r="D63" s="46" t="s">
        <v>21</v>
      </c>
      <c r="E63" s="46" t="s">
        <v>146</v>
      </c>
      <c r="F63" s="46" t="s">
        <v>145</v>
      </c>
      <c r="G63" s="46">
        <v>70</v>
      </c>
      <c r="H63" s="46">
        <v>92</v>
      </c>
      <c r="I63" s="46">
        <v>21</v>
      </c>
      <c r="J63" s="46">
        <v>1011</v>
      </c>
      <c r="K63" s="46">
        <v>1287</v>
      </c>
      <c r="L63" s="46">
        <v>306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17</v>
      </c>
      <c r="AL63" s="46">
        <v>15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</row>
    <row r="64" spans="1:50">
      <c r="A64" s="46">
        <v>63</v>
      </c>
      <c r="B64" s="46" t="s">
        <v>3098</v>
      </c>
      <c r="C64" s="46" t="s">
        <v>11</v>
      </c>
      <c r="D64" s="46" t="s">
        <v>21</v>
      </c>
      <c r="E64" s="46" t="s">
        <v>148</v>
      </c>
      <c r="F64" s="46" t="s">
        <v>147</v>
      </c>
      <c r="G64" s="46">
        <v>136</v>
      </c>
      <c r="H64" s="46">
        <v>159</v>
      </c>
      <c r="I64" s="46">
        <v>21</v>
      </c>
      <c r="J64" s="46">
        <v>1233</v>
      </c>
      <c r="K64" s="46">
        <v>1666</v>
      </c>
      <c r="L64" s="46">
        <v>398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3</v>
      </c>
      <c r="AL64" s="46">
        <v>9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</row>
    <row r="65" spans="1:50">
      <c r="A65" s="46">
        <v>64</v>
      </c>
      <c r="B65" s="46" t="s">
        <v>3098</v>
      </c>
      <c r="C65" s="46" t="s">
        <v>11</v>
      </c>
      <c r="D65" s="46" t="s">
        <v>24</v>
      </c>
      <c r="E65" s="46" t="s">
        <v>150</v>
      </c>
      <c r="F65" s="46" t="s">
        <v>149</v>
      </c>
      <c r="G65" s="46">
        <v>31</v>
      </c>
      <c r="H65" s="46">
        <v>47</v>
      </c>
      <c r="I65" s="46">
        <v>4</v>
      </c>
      <c r="J65" s="46">
        <v>158</v>
      </c>
      <c r="K65" s="46">
        <v>232.5</v>
      </c>
      <c r="L65" s="46">
        <v>29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5</v>
      </c>
      <c r="AL65" s="46">
        <v>4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</row>
    <row r="66" spans="1:50">
      <c r="A66" s="46">
        <v>65</v>
      </c>
      <c r="B66" s="46" t="s">
        <v>3097</v>
      </c>
      <c r="C66" s="46" t="s">
        <v>151</v>
      </c>
      <c r="D66" s="46" t="s">
        <v>15</v>
      </c>
      <c r="E66" s="46" t="s">
        <v>155</v>
      </c>
      <c r="F66" s="46" t="s">
        <v>154</v>
      </c>
      <c r="G66" s="46">
        <v>0</v>
      </c>
      <c r="H66" s="46">
        <v>38</v>
      </c>
      <c r="I66" s="46">
        <v>52</v>
      </c>
      <c r="J66" s="46">
        <v>0</v>
      </c>
      <c r="K66" s="46">
        <v>1235.5</v>
      </c>
      <c r="L66" s="46">
        <v>1410</v>
      </c>
      <c r="M66" s="46">
        <v>23</v>
      </c>
      <c r="N66" s="46">
        <v>31</v>
      </c>
      <c r="O66" s="46">
        <v>8</v>
      </c>
      <c r="P66" s="46">
        <v>205</v>
      </c>
      <c r="Q66" s="46">
        <v>331</v>
      </c>
      <c r="R66" s="46">
        <v>80</v>
      </c>
      <c r="S66" s="46">
        <v>9</v>
      </c>
      <c r="T66" s="46">
        <v>11</v>
      </c>
      <c r="U66" s="46">
        <v>3</v>
      </c>
      <c r="V66" s="46">
        <v>49</v>
      </c>
      <c r="W66" s="46">
        <v>92</v>
      </c>
      <c r="X66" s="46">
        <v>21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1875</v>
      </c>
      <c r="AF66" s="46">
        <v>282</v>
      </c>
      <c r="AG66" s="46">
        <v>123</v>
      </c>
      <c r="AH66" s="46">
        <v>0</v>
      </c>
      <c r="AI66" s="46">
        <v>0</v>
      </c>
      <c r="AJ66" s="46">
        <v>0</v>
      </c>
      <c r="AK66" s="46">
        <v>17</v>
      </c>
      <c r="AL66" s="46">
        <v>10</v>
      </c>
      <c r="AM66" s="46">
        <v>0</v>
      </c>
      <c r="AN66" s="46">
        <v>0</v>
      </c>
      <c r="AO66" s="46">
        <v>16</v>
      </c>
      <c r="AP66" s="46">
        <v>16</v>
      </c>
      <c r="AQ66" s="46">
        <v>3</v>
      </c>
      <c r="AR66" s="46">
        <v>212</v>
      </c>
      <c r="AS66" s="46">
        <v>153</v>
      </c>
      <c r="AT66" s="46">
        <v>9</v>
      </c>
      <c r="AU66" s="46">
        <v>0</v>
      </c>
      <c r="AV66" s="46">
        <v>0</v>
      </c>
      <c r="AW66" s="46">
        <v>0</v>
      </c>
      <c r="AX66" s="46">
        <v>0</v>
      </c>
    </row>
    <row r="67" spans="1:50">
      <c r="A67" s="46">
        <v>66</v>
      </c>
      <c r="B67" s="46" t="s">
        <v>3098</v>
      </c>
      <c r="C67" s="46" t="s">
        <v>151</v>
      </c>
      <c r="D67" s="46" t="s">
        <v>24</v>
      </c>
      <c r="E67" s="46" t="s">
        <v>159</v>
      </c>
      <c r="F67" s="46" t="s">
        <v>158</v>
      </c>
      <c r="G67" s="46">
        <v>12</v>
      </c>
      <c r="H67" s="46">
        <v>13</v>
      </c>
      <c r="I67" s="46">
        <v>6</v>
      </c>
      <c r="J67" s="46">
        <v>121</v>
      </c>
      <c r="K67" s="46">
        <v>215</v>
      </c>
      <c r="L67" s="46">
        <v>72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18</v>
      </c>
      <c r="AL67" s="46">
        <v>12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</row>
    <row r="68" spans="1:50">
      <c r="A68" s="46">
        <v>67</v>
      </c>
      <c r="B68" s="46" t="s">
        <v>3098</v>
      </c>
      <c r="C68" s="46" t="s">
        <v>151</v>
      </c>
      <c r="D68" s="46" t="s">
        <v>29</v>
      </c>
      <c r="E68" s="46" t="s">
        <v>161</v>
      </c>
      <c r="F68" s="46" t="s">
        <v>160</v>
      </c>
      <c r="G68" s="46">
        <v>16</v>
      </c>
      <c r="H68" s="46">
        <v>34</v>
      </c>
      <c r="I68" s="46">
        <v>6</v>
      </c>
      <c r="J68" s="46">
        <v>391</v>
      </c>
      <c r="K68" s="46">
        <v>504</v>
      </c>
      <c r="L68" s="46">
        <v>116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38</v>
      </c>
      <c r="AL68" s="46">
        <v>19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</row>
    <row r="69" spans="1:50">
      <c r="A69" s="46">
        <v>68</v>
      </c>
      <c r="B69" s="46" t="s">
        <v>3098</v>
      </c>
      <c r="C69" s="46" t="s">
        <v>151</v>
      </c>
      <c r="D69" s="46" t="s">
        <v>24</v>
      </c>
      <c r="E69" s="46" t="s">
        <v>163</v>
      </c>
      <c r="F69" s="46" t="s">
        <v>162</v>
      </c>
      <c r="G69" s="46">
        <v>30</v>
      </c>
      <c r="H69" s="46">
        <v>40</v>
      </c>
      <c r="I69" s="46">
        <v>8</v>
      </c>
      <c r="J69" s="46">
        <v>404</v>
      </c>
      <c r="K69" s="46">
        <v>529</v>
      </c>
      <c r="L69" s="46">
        <v>84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14</v>
      </c>
      <c r="AL69" s="46">
        <v>13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</row>
    <row r="70" spans="1:50">
      <c r="A70" s="46">
        <v>69</v>
      </c>
      <c r="B70" s="46" t="s">
        <v>3098</v>
      </c>
      <c r="C70" s="46" t="s">
        <v>151</v>
      </c>
      <c r="D70" s="46" t="s">
        <v>21</v>
      </c>
      <c r="E70" s="46" t="s">
        <v>165</v>
      </c>
      <c r="F70" s="46" t="s">
        <v>164</v>
      </c>
      <c r="G70" s="46">
        <v>34</v>
      </c>
      <c r="H70" s="46">
        <v>32</v>
      </c>
      <c r="I70" s="46">
        <v>3</v>
      </c>
      <c r="J70" s="46">
        <v>275</v>
      </c>
      <c r="K70" s="46">
        <v>428</v>
      </c>
      <c r="L70" s="46">
        <v>25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3</v>
      </c>
      <c r="AL70" s="46">
        <v>2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</row>
    <row r="71" spans="1:50">
      <c r="A71" s="46">
        <v>70</v>
      </c>
      <c r="B71" s="46" t="s">
        <v>3098</v>
      </c>
      <c r="C71" s="46" t="s">
        <v>151</v>
      </c>
      <c r="D71" s="46" t="s">
        <v>29</v>
      </c>
      <c r="E71" s="46" t="s">
        <v>167</v>
      </c>
      <c r="F71" s="46" t="s">
        <v>166</v>
      </c>
      <c r="G71" s="46">
        <v>9</v>
      </c>
      <c r="H71" s="46">
        <v>16</v>
      </c>
      <c r="I71" s="46">
        <v>4</v>
      </c>
      <c r="J71" s="46">
        <v>328</v>
      </c>
      <c r="K71" s="46">
        <v>340</v>
      </c>
      <c r="L71" s="46">
        <v>57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22</v>
      </c>
      <c r="AL71" s="46">
        <v>15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</row>
    <row r="72" spans="1:50">
      <c r="A72" s="46">
        <v>71</v>
      </c>
      <c r="B72" s="46" t="s">
        <v>3098</v>
      </c>
      <c r="C72" s="46" t="s">
        <v>151</v>
      </c>
      <c r="D72" s="46" t="s">
        <v>29</v>
      </c>
      <c r="E72" s="46" t="s">
        <v>169</v>
      </c>
      <c r="F72" s="46" t="s">
        <v>168</v>
      </c>
      <c r="G72" s="46">
        <v>82</v>
      </c>
      <c r="H72" s="46">
        <v>101</v>
      </c>
      <c r="I72" s="46">
        <v>19</v>
      </c>
      <c r="J72" s="46">
        <v>783</v>
      </c>
      <c r="K72" s="46">
        <v>1082</v>
      </c>
      <c r="L72" s="46">
        <v>234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16</v>
      </c>
      <c r="AL72" s="46">
        <v>14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</row>
    <row r="73" spans="1:50">
      <c r="A73" s="46">
        <v>72</v>
      </c>
      <c r="B73" s="46" t="s">
        <v>3098</v>
      </c>
      <c r="C73" s="46" t="s">
        <v>151</v>
      </c>
      <c r="D73" s="46" t="s">
        <v>29</v>
      </c>
      <c r="E73" s="46" t="s">
        <v>171</v>
      </c>
      <c r="F73" s="46" t="s">
        <v>170</v>
      </c>
      <c r="G73" s="46">
        <v>21</v>
      </c>
      <c r="H73" s="46">
        <v>29</v>
      </c>
      <c r="I73" s="46">
        <v>14</v>
      </c>
      <c r="J73" s="46">
        <v>534</v>
      </c>
      <c r="K73" s="46">
        <v>643</v>
      </c>
      <c r="L73" s="46">
        <v>230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5</v>
      </c>
      <c r="AL73" s="46">
        <v>5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</row>
    <row r="74" spans="1:50">
      <c r="A74" s="46">
        <v>73</v>
      </c>
      <c r="B74" s="46" t="s">
        <v>3098</v>
      </c>
      <c r="C74" s="46" t="s">
        <v>151</v>
      </c>
      <c r="D74" s="46" t="s">
        <v>24</v>
      </c>
      <c r="E74" s="46" t="s">
        <v>173</v>
      </c>
      <c r="F74" s="46" t="s">
        <v>172</v>
      </c>
      <c r="G74" s="46">
        <v>26</v>
      </c>
      <c r="H74" s="46">
        <v>38</v>
      </c>
      <c r="I74" s="46">
        <v>8</v>
      </c>
      <c r="J74" s="46">
        <v>525</v>
      </c>
      <c r="K74" s="46">
        <v>679</v>
      </c>
      <c r="L74" s="46">
        <v>121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24</v>
      </c>
      <c r="AL74" s="46">
        <v>15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</row>
    <row r="75" spans="1:50">
      <c r="A75" s="46">
        <v>74</v>
      </c>
      <c r="B75" s="46" t="s">
        <v>3098</v>
      </c>
      <c r="C75" s="46" t="s">
        <v>151</v>
      </c>
      <c r="D75" s="46" t="s">
        <v>24</v>
      </c>
      <c r="E75" s="46" t="s">
        <v>175</v>
      </c>
      <c r="F75" s="46" t="s">
        <v>174</v>
      </c>
      <c r="G75" s="46">
        <v>10</v>
      </c>
      <c r="H75" s="46">
        <v>13</v>
      </c>
      <c r="I75" s="46">
        <v>4</v>
      </c>
      <c r="J75" s="46">
        <v>119</v>
      </c>
      <c r="K75" s="46">
        <v>184</v>
      </c>
      <c r="L75" s="46">
        <v>40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7</v>
      </c>
      <c r="AL75" s="46">
        <v>6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</row>
    <row r="76" spans="1:50">
      <c r="A76" s="46">
        <v>75</v>
      </c>
      <c r="B76" s="46" t="s">
        <v>3098</v>
      </c>
      <c r="C76" s="46" t="s">
        <v>151</v>
      </c>
      <c r="D76" s="46" t="s">
        <v>24</v>
      </c>
      <c r="E76" s="46" t="s">
        <v>177</v>
      </c>
      <c r="F76" s="46" t="s">
        <v>176</v>
      </c>
      <c r="G76" s="46">
        <v>93</v>
      </c>
      <c r="H76" s="46">
        <v>72</v>
      </c>
      <c r="I76" s="46">
        <v>10</v>
      </c>
      <c r="J76" s="46">
        <v>398</v>
      </c>
      <c r="K76" s="46">
        <v>555</v>
      </c>
      <c r="L76" s="46">
        <v>139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5</v>
      </c>
      <c r="AL76" s="46">
        <v>7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</row>
    <row r="77" spans="1:50">
      <c r="A77" s="46">
        <v>76</v>
      </c>
      <c r="B77" s="46" t="s">
        <v>3098</v>
      </c>
      <c r="C77" s="46" t="s">
        <v>151</v>
      </c>
      <c r="D77" s="46" t="s">
        <v>24</v>
      </c>
      <c r="E77" s="46" t="s">
        <v>179</v>
      </c>
      <c r="F77" s="46" t="s">
        <v>178</v>
      </c>
      <c r="G77" s="46">
        <v>22</v>
      </c>
      <c r="H77" s="46">
        <v>14</v>
      </c>
      <c r="I77" s="46">
        <v>6</v>
      </c>
      <c r="J77" s="46">
        <v>231</v>
      </c>
      <c r="K77" s="46">
        <v>251</v>
      </c>
      <c r="L77" s="46">
        <v>62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10</v>
      </c>
      <c r="AL77" s="46">
        <v>9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</row>
    <row r="78" spans="1:50">
      <c r="A78" s="46">
        <v>77</v>
      </c>
      <c r="B78" s="46" t="s">
        <v>3098</v>
      </c>
      <c r="C78" s="46" t="s">
        <v>151</v>
      </c>
      <c r="D78" s="46" t="s">
        <v>24</v>
      </c>
      <c r="E78" s="46" t="s">
        <v>181</v>
      </c>
      <c r="F78" s="46" t="s">
        <v>180</v>
      </c>
      <c r="G78" s="46">
        <v>25</v>
      </c>
      <c r="H78" s="46">
        <v>24</v>
      </c>
      <c r="I78" s="46">
        <v>4</v>
      </c>
      <c r="J78" s="46">
        <v>255</v>
      </c>
      <c r="K78" s="46">
        <v>347</v>
      </c>
      <c r="L78" s="46">
        <v>58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4</v>
      </c>
      <c r="AL78" s="46">
        <v>4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</row>
    <row r="79" spans="1:50">
      <c r="A79" s="46">
        <v>78</v>
      </c>
      <c r="B79" s="46" t="s">
        <v>3098</v>
      </c>
      <c r="C79" s="46" t="s">
        <v>151</v>
      </c>
      <c r="D79" s="46" t="s">
        <v>24</v>
      </c>
      <c r="E79" s="46" t="s">
        <v>183</v>
      </c>
      <c r="F79" s="46" t="s">
        <v>182</v>
      </c>
      <c r="G79" s="46">
        <v>37</v>
      </c>
      <c r="H79" s="46">
        <v>60</v>
      </c>
      <c r="I79" s="46">
        <v>7</v>
      </c>
      <c r="J79" s="46">
        <v>515</v>
      </c>
      <c r="K79" s="46">
        <v>681</v>
      </c>
      <c r="L79" s="46">
        <v>187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35</v>
      </c>
      <c r="AL79" s="46">
        <v>33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</row>
    <row r="80" spans="1:50">
      <c r="A80" s="46">
        <v>79</v>
      </c>
      <c r="B80" s="46" t="s">
        <v>3098</v>
      </c>
      <c r="C80" s="46" t="s">
        <v>151</v>
      </c>
      <c r="D80" s="46" t="s">
        <v>24</v>
      </c>
      <c r="E80" s="46" t="s">
        <v>185</v>
      </c>
      <c r="F80" s="46" t="s">
        <v>184</v>
      </c>
      <c r="G80" s="46">
        <v>29</v>
      </c>
      <c r="H80" s="46">
        <v>41</v>
      </c>
      <c r="I80" s="46">
        <v>12</v>
      </c>
      <c r="J80" s="46">
        <v>454</v>
      </c>
      <c r="K80" s="46">
        <v>622</v>
      </c>
      <c r="L80" s="46">
        <v>115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29</v>
      </c>
      <c r="AL80" s="46">
        <v>21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</row>
    <row r="81" spans="1:50">
      <c r="A81" s="46">
        <v>80</v>
      </c>
      <c r="B81" s="46" t="s">
        <v>3098</v>
      </c>
      <c r="C81" s="46" t="s">
        <v>151</v>
      </c>
      <c r="D81" s="46" t="s">
        <v>24</v>
      </c>
      <c r="E81" s="46" t="s">
        <v>187</v>
      </c>
      <c r="F81" s="46" t="s">
        <v>186</v>
      </c>
      <c r="G81" s="46">
        <v>35</v>
      </c>
      <c r="H81" s="46">
        <v>45</v>
      </c>
      <c r="I81" s="46">
        <v>12</v>
      </c>
      <c r="J81" s="46">
        <v>409</v>
      </c>
      <c r="K81" s="46">
        <v>574.5</v>
      </c>
      <c r="L81" s="46">
        <v>151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9</v>
      </c>
      <c r="AL81" s="46">
        <v>9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</row>
    <row r="82" spans="1:50">
      <c r="A82" s="46">
        <v>81</v>
      </c>
      <c r="B82" s="46" t="s">
        <v>3098</v>
      </c>
      <c r="C82" s="46" t="s">
        <v>151</v>
      </c>
      <c r="D82" s="46" t="s">
        <v>24</v>
      </c>
      <c r="E82" s="46" t="s">
        <v>189</v>
      </c>
      <c r="F82" s="46" t="s">
        <v>188</v>
      </c>
      <c r="G82" s="46">
        <v>34</v>
      </c>
      <c r="H82" s="46">
        <v>45</v>
      </c>
      <c r="I82" s="46">
        <v>14</v>
      </c>
      <c r="J82" s="46">
        <v>621</v>
      </c>
      <c r="K82" s="46">
        <v>806</v>
      </c>
      <c r="L82" s="46">
        <v>240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21</v>
      </c>
      <c r="AL82" s="46">
        <v>16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</row>
    <row r="83" spans="1:50">
      <c r="A83" s="46">
        <v>82</v>
      </c>
      <c r="B83" s="46" t="s">
        <v>3098</v>
      </c>
      <c r="C83" s="46" t="s">
        <v>151</v>
      </c>
      <c r="D83" s="46" t="s">
        <v>24</v>
      </c>
      <c r="E83" s="46" t="s">
        <v>191</v>
      </c>
      <c r="F83" s="46" t="s">
        <v>190</v>
      </c>
      <c r="G83" s="46">
        <v>15</v>
      </c>
      <c r="H83" s="46">
        <v>24</v>
      </c>
      <c r="I83" s="46">
        <v>12</v>
      </c>
      <c r="J83" s="46">
        <v>291</v>
      </c>
      <c r="K83" s="46">
        <v>416</v>
      </c>
      <c r="L83" s="46">
        <v>183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7</v>
      </c>
      <c r="AL83" s="46">
        <v>7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</row>
    <row r="84" spans="1:50">
      <c r="A84" s="46">
        <v>83</v>
      </c>
      <c r="B84" s="46" t="s">
        <v>3098</v>
      </c>
      <c r="C84" s="46" t="s">
        <v>151</v>
      </c>
      <c r="D84" s="46" t="s">
        <v>29</v>
      </c>
      <c r="E84" s="46" t="s">
        <v>193</v>
      </c>
      <c r="F84" s="46" t="s">
        <v>192</v>
      </c>
      <c r="G84" s="46">
        <v>27</v>
      </c>
      <c r="H84" s="46">
        <v>24</v>
      </c>
      <c r="I84" s="46">
        <v>10</v>
      </c>
      <c r="J84" s="46">
        <v>398</v>
      </c>
      <c r="K84" s="46">
        <v>547</v>
      </c>
      <c r="L84" s="46">
        <v>147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14</v>
      </c>
      <c r="AL84" s="46">
        <v>12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</row>
    <row r="85" spans="1:50">
      <c r="A85" s="46">
        <v>84</v>
      </c>
      <c r="B85" s="46" t="s">
        <v>3098</v>
      </c>
      <c r="C85" s="46" t="s">
        <v>151</v>
      </c>
      <c r="D85" s="46" t="s">
        <v>29</v>
      </c>
      <c r="E85" s="46" t="s">
        <v>195</v>
      </c>
      <c r="F85" s="46" t="s">
        <v>194</v>
      </c>
      <c r="G85" s="46">
        <v>48</v>
      </c>
      <c r="H85" s="46">
        <v>60</v>
      </c>
      <c r="I85" s="46">
        <v>29</v>
      </c>
      <c r="J85" s="46">
        <v>1160</v>
      </c>
      <c r="K85" s="46">
        <v>1443</v>
      </c>
      <c r="L85" s="46">
        <v>529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45</v>
      </c>
      <c r="AL85" s="46">
        <v>35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</row>
    <row r="86" spans="1:50">
      <c r="A86" s="46">
        <v>85</v>
      </c>
      <c r="B86" s="46" t="s">
        <v>3098</v>
      </c>
      <c r="C86" s="46" t="s">
        <v>151</v>
      </c>
      <c r="D86" s="46" t="s">
        <v>24</v>
      </c>
      <c r="E86" s="46" t="s">
        <v>197</v>
      </c>
      <c r="F86" s="46" t="s">
        <v>196</v>
      </c>
      <c r="G86" s="46">
        <v>33</v>
      </c>
      <c r="H86" s="46">
        <v>57</v>
      </c>
      <c r="I86" s="46">
        <v>14</v>
      </c>
      <c r="J86" s="46">
        <v>1067</v>
      </c>
      <c r="K86" s="46">
        <v>1317</v>
      </c>
      <c r="L86" s="46">
        <v>169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45</v>
      </c>
      <c r="AL86" s="46">
        <v>33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>
        <v>0</v>
      </c>
      <c r="AT86" s="46">
        <v>0</v>
      </c>
      <c r="AU86" s="46">
        <v>66</v>
      </c>
      <c r="AV86" s="46">
        <v>3</v>
      </c>
      <c r="AW86" s="46">
        <v>0</v>
      </c>
      <c r="AX86" s="46">
        <v>0</v>
      </c>
    </row>
    <row r="87" spans="1:50">
      <c r="A87" s="46">
        <v>86</v>
      </c>
      <c r="B87" s="46" t="s">
        <v>3098</v>
      </c>
      <c r="C87" s="46" t="s">
        <v>151</v>
      </c>
      <c r="D87" s="46" t="s">
        <v>29</v>
      </c>
      <c r="E87" s="46" t="s">
        <v>199</v>
      </c>
      <c r="F87" s="46" t="s">
        <v>198</v>
      </c>
      <c r="G87" s="46">
        <v>123</v>
      </c>
      <c r="H87" s="46">
        <v>137</v>
      </c>
      <c r="I87" s="46">
        <v>46</v>
      </c>
      <c r="J87" s="46">
        <v>1703</v>
      </c>
      <c r="K87" s="46">
        <v>2567</v>
      </c>
      <c r="L87" s="46">
        <v>685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1076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61</v>
      </c>
      <c r="AL87" s="46">
        <v>53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</row>
    <row r="88" spans="1:50">
      <c r="A88" s="46">
        <v>87</v>
      </c>
      <c r="B88" s="46" t="s">
        <v>3098</v>
      </c>
      <c r="C88" s="46" t="s">
        <v>151</v>
      </c>
      <c r="D88" s="46" t="s">
        <v>24</v>
      </c>
      <c r="E88" s="46" t="s">
        <v>201</v>
      </c>
      <c r="F88" s="46" t="s">
        <v>200</v>
      </c>
      <c r="G88" s="46">
        <v>20</v>
      </c>
      <c r="H88" s="46">
        <v>24</v>
      </c>
      <c r="I88" s="46">
        <v>8</v>
      </c>
      <c r="J88" s="46">
        <v>251</v>
      </c>
      <c r="K88" s="46">
        <v>376</v>
      </c>
      <c r="L88" s="46">
        <v>100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8</v>
      </c>
      <c r="AL88" s="46">
        <v>7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</row>
    <row r="89" spans="1:50">
      <c r="A89" s="46">
        <v>88</v>
      </c>
      <c r="B89" s="46" t="s">
        <v>3098</v>
      </c>
      <c r="C89" s="46" t="s">
        <v>151</v>
      </c>
      <c r="D89" s="46" t="s">
        <v>29</v>
      </c>
      <c r="E89" s="46" t="s">
        <v>203</v>
      </c>
      <c r="F89" s="46" t="s">
        <v>202</v>
      </c>
      <c r="G89" s="46">
        <v>32</v>
      </c>
      <c r="H89" s="46">
        <v>41</v>
      </c>
      <c r="I89" s="46">
        <v>8</v>
      </c>
      <c r="J89" s="46">
        <v>456</v>
      </c>
      <c r="K89" s="46">
        <v>567</v>
      </c>
      <c r="L89" s="46">
        <v>150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14</v>
      </c>
      <c r="AL89" s="46">
        <v>11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</row>
    <row r="90" spans="1:50">
      <c r="A90" s="46">
        <v>89</v>
      </c>
      <c r="B90" s="46" t="s">
        <v>3098</v>
      </c>
      <c r="C90" s="46" t="s">
        <v>151</v>
      </c>
      <c r="D90" s="46" t="s">
        <v>21</v>
      </c>
      <c r="E90" s="46" t="s">
        <v>205</v>
      </c>
      <c r="F90" s="46" t="s">
        <v>204</v>
      </c>
      <c r="G90" s="46">
        <v>41</v>
      </c>
      <c r="H90" s="46">
        <v>60</v>
      </c>
      <c r="I90" s="46">
        <v>13</v>
      </c>
      <c r="J90" s="46">
        <v>894</v>
      </c>
      <c r="K90" s="46">
        <v>1157</v>
      </c>
      <c r="L90" s="46">
        <v>218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29</v>
      </c>
      <c r="AL90" s="46">
        <v>23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</row>
    <row r="91" spans="1:50">
      <c r="A91" s="46">
        <v>90</v>
      </c>
      <c r="B91" s="46" t="s">
        <v>3098</v>
      </c>
      <c r="C91" s="46" t="s">
        <v>151</v>
      </c>
      <c r="D91" s="46" t="s">
        <v>29</v>
      </c>
      <c r="E91" s="46" t="s">
        <v>207</v>
      </c>
      <c r="F91" s="46" t="s">
        <v>206</v>
      </c>
      <c r="G91" s="46">
        <v>74</v>
      </c>
      <c r="H91" s="46">
        <v>81</v>
      </c>
      <c r="I91" s="46">
        <v>19</v>
      </c>
      <c r="J91" s="46">
        <v>1078</v>
      </c>
      <c r="K91" s="46">
        <v>1531</v>
      </c>
      <c r="L91" s="46">
        <v>315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1042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55</v>
      </c>
      <c r="AL91" s="46">
        <v>44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</row>
    <row r="92" spans="1:50">
      <c r="A92" s="46">
        <v>91</v>
      </c>
      <c r="B92" s="46" t="s">
        <v>3098</v>
      </c>
      <c r="C92" s="46" t="s">
        <v>151</v>
      </c>
      <c r="D92" s="46" t="s">
        <v>24</v>
      </c>
      <c r="E92" s="46" t="s">
        <v>209</v>
      </c>
      <c r="F92" s="46" t="s">
        <v>208</v>
      </c>
      <c r="G92" s="46">
        <v>8</v>
      </c>
      <c r="H92" s="46">
        <v>10</v>
      </c>
      <c r="I92" s="46">
        <v>6</v>
      </c>
      <c r="J92" s="46">
        <v>200</v>
      </c>
      <c r="K92" s="46">
        <v>286</v>
      </c>
      <c r="L92" s="46">
        <v>105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12</v>
      </c>
      <c r="AL92" s="46">
        <v>9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</row>
    <row r="93" spans="1:50">
      <c r="A93" s="46">
        <v>92</v>
      </c>
      <c r="B93" s="46" t="s">
        <v>3098</v>
      </c>
      <c r="C93" s="46" t="s">
        <v>151</v>
      </c>
      <c r="D93" s="46" t="s">
        <v>24</v>
      </c>
      <c r="E93" s="46" t="s">
        <v>211</v>
      </c>
      <c r="F93" s="46" t="s">
        <v>210</v>
      </c>
      <c r="G93" s="46">
        <v>25</v>
      </c>
      <c r="H93" s="46">
        <v>28</v>
      </c>
      <c r="I93" s="46">
        <v>6</v>
      </c>
      <c r="J93" s="46">
        <v>297</v>
      </c>
      <c r="K93" s="46">
        <v>383</v>
      </c>
      <c r="L93" s="46">
        <v>70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6</v>
      </c>
      <c r="AL93" s="46">
        <v>5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</row>
    <row r="94" spans="1:50">
      <c r="A94" s="46">
        <v>93</v>
      </c>
      <c r="B94" s="46" t="s">
        <v>3098</v>
      </c>
      <c r="C94" s="46" t="s">
        <v>151</v>
      </c>
      <c r="D94" s="46" t="s">
        <v>24</v>
      </c>
      <c r="E94" s="46" t="s">
        <v>213</v>
      </c>
      <c r="F94" s="46" t="s">
        <v>212</v>
      </c>
      <c r="G94" s="46">
        <v>35</v>
      </c>
      <c r="H94" s="46">
        <v>50</v>
      </c>
      <c r="I94" s="46">
        <v>10</v>
      </c>
      <c r="J94" s="46">
        <v>533</v>
      </c>
      <c r="K94" s="46">
        <v>738</v>
      </c>
      <c r="L94" s="46">
        <v>171</v>
      </c>
      <c r="M94" s="46">
        <v>1</v>
      </c>
      <c r="N94" s="46">
        <v>0</v>
      </c>
      <c r="O94" s="46">
        <v>0</v>
      </c>
      <c r="P94" s="46">
        <v>22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11</v>
      </c>
      <c r="AL94" s="46">
        <v>11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</row>
    <row r="95" spans="1:50">
      <c r="A95" s="46">
        <v>94</v>
      </c>
      <c r="B95" s="46" t="s">
        <v>3098</v>
      </c>
      <c r="C95" s="46" t="s">
        <v>151</v>
      </c>
      <c r="D95" s="46" t="s">
        <v>24</v>
      </c>
      <c r="E95" s="46" t="s">
        <v>215</v>
      </c>
      <c r="F95" s="46" t="s">
        <v>214</v>
      </c>
      <c r="G95" s="46">
        <v>8</v>
      </c>
      <c r="H95" s="46">
        <v>13</v>
      </c>
      <c r="I95" s="46">
        <v>2</v>
      </c>
      <c r="J95" s="46">
        <v>105</v>
      </c>
      <c r="K95" s="46">
        <v>153</v>
      </c>
      <c r="L95" s="46">
        <v>34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6</v>
      </c>
      <c r="AL95" s="46">
        <v>5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</row>
    <row r="96" spans="1:50">
      <c r="A96" s="46">
        <v>95</v>
      </c>
      <c r="B96" s="46" t="s">
        <v>3098</v>
      </c>
      <c r="C96" s="46" t="s">
        <v>151</v>
      </c>
      <c r="D96" s="46" t="s">
        <v>24</v>
      </c>
      <c r="E96" s="46" t="s">
        <v>217</v>
      </c>
      <c r="F96" s="46" t="s">
        <v>216</v>
      </c>
      <c r="G96" s="46">
        <v>22</v>
      </c>
      <c r="H96" s="46">
        <v>24</v>
      </c>
      <c r="I96" s="46">
        <v>4</v>
      </c>
      <c r="J96" s="46">
        <v>222</v>
      </c>
      <c r="K96" s="46">
        <v>228.5</v>
      </c>
      <c r="L96" s="46">
        <v>25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9</v>
      </c>
      <c r="AL96" s="46">
        <v>7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</row>
    <row r="97" spans="1:50">
      <c r="A97" s="46">
        <v>96</v>
      </c>
      <c r="B97" s="46" t="s">
        <v>3098</v>
      </c>
      <c r="C97" s="46" t="s">
        <v>151</v>
      </c>
      <c r="D97" s="46" t="s">
        <v>29</v>
      </c>
      <c r="E97" s="46" t="s">
        <v>219</v>
      </c>
      <c r="F97" s="46" t="s">
        <v>218</v>
      </c>
      <c r="G97" s="46">
        <v>21</v>
      </c>
      <c r="H97" s="46">
        <v>29</v>
      </c>
      <c r="I97" s="46">
        <v>3</v>
      </c>
      <c r="J97" s="46">
        <v>295</v>
      </c>
      <c r="K97" s="46">
        <v>427</v>
      </c>
      <c r="L97" s="46">
        <v>47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4</v>
      </c>
      <c r="AL97" s="46">
        <v>4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</row>
    <row r="98" spans="1:50">
      <c r="A98" s="46">
        <v>97</v>
      </c>
      <c r="B98" s="46" t="s">
        <v>3098</v>
      </c>
      <c r="C98" s="46" t="s">
        <v>151</v>
      </c>
      <c r="D98" s="46" t="s">
        <v>29</v>
      </c>
      <c r="E98" s="46" t="s">
        <v>221</v>
      </c>
      <c r="F98" s="46" t="s">
        <v>220</v>
      </c>
      <c r="G98" s="46">
        <v>77</v>
      </c>
      <c r="H98" s="46">
        <v>90</v>
      </c>
      <c r="I98" s="46">
        <v>16</v>
      </c>
      <c r="J98" s="46">
        <v>966</v>
      </c>
      <c r="K98" s="46">
        <v>1334</v>
      </c>
      <c r="L98" s="46">
        <v>280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36</v>
      </c>
      <c r="AL98" s="46">
        <v>35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</row>
    <row r="99" spans="1:50">
      <c r="A99" s="46">
        <v>98</v>
      </c>
      <c r="B99" s="46" t="s">
        <v>3098</v>
      </c>
      <c r="C99" s="46" t="s">
        <v>151</v>
      </c>
      <c r="D99" s="46" t="s">
        <v>24</v>
      </c>
      <c r="E99" s="46" t="s">
        <v>223</v>
      </c>
      <c r="F99" s="46" t="s">
        <v>222</v>
      </c>
      <c r="G99" s="46">
        <v>28</v>
      </c>
      <c r="H99" s="46">
        <v>27</v>
      </c>
      <c r="I99" s="46">
        <v>6</v>
      </c>
      <c r="J99" s="46">
        <v>281</v>
      </c>
      <c r="K99" s="46">
        <v>330</v>
      </c>
      <c r="L99" s="46">
        <v>41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11</v>
      </c>
      <c r="AL99" s="46">
        <v>10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</row>
    <row r="100" spans="1:50">
      <c r="A100" s="46">
        <v>99</v>
      </c>
      <c r="B100" s="46" t="s">
        <v>3098</v>
      </c>
      <c r="C100" s="46" t="s">
        <v>151</v>
      </c>
      <c r="D100" s="46" t="s">
        <v>24</v>
      </c>
      <c r="E100" s="46" t="s">
        <v>225</v>
      </c>
      <c r="F100" s="46" t="s">
        <v>224</v>
      </c>
      <c r="G100" s="46">
        <v>25</v>
      </c>
      <c r="H100" s="46">
        <v>31</v>
      </c>
      <c r="I100" s="46">
        <v>12</v>
      </c>
      <c r="J100" s="46">
        <v>349</v>
      </c>
      <c r="K100" s="46">
        <v>496</v>
      </c>
      <c r="L100" s="46">
        <v>115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10</v>
      </c>
      <c r="AL100" s="46">
        <v>7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</row>
    <row r="101" spans="1:50">
      <c r="A101" s="46">
        <v>100</v>
      </c>
      <c r="B101" s="46" t="s">
        <v>3098</v>
      </c>
      <c r="C101" s="46" t="s">
        <v>151</v>
      </c>
      <c r="D101" s="46" t="s">
        <v>24</v>
      </c>
      <c r="E101" s="46" t="s">
        <v>227</v>
      </c>
      <c r="F101" s="46" t="s">
        <v>226</v>
      </c>
      <c r="G101" s="46">
        <v>35</v>
      </c>
      <c r="H101" s="46">
        <v>46</v>
      </c>
      <c r="I101" s="46">
        <v>8</v>
      </c>
      <c r="J101" s="46">
        <v>378</v>
      </c>
      <c r="K101" s="46">
        <v>516</v>
      </c>
      <c r="L101" s="46">
        <v>84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9</v>
      </c>
      <c r="AL101" s="46">
        <v>8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</row>
    <row r="102" spans="1:50">
      <c r="A102" s="46">
        <v>101</v>
      </c>
      <c r="B102" s="46" t="s">
        <v>3098</v>
      </c>
      <c r="C102" s="46" t="s">
        <v>151</v>
      </c>
      <c r="D102" s="46" t="s">
        <v>29</v>
      </c>
      <c r="E102" s="46" t="s">
        <v>229</v>
      </c>
      <c r="F102" s="46" t="s">
        <v>228</v>
      </c>
      <c r="G102" s="46">
        <v>46</v>
      </c>
      <c r="H102" s="46">
        <v>57</v>
      </c>
      <c r="I102" s="46">
        <v>8</v>
      </c>
      <c r="J102" s="46">
        <v>659</v>
      </c>
      <c r="K102" s="46">
        <v>845.5</v>
      </c>
      <c r="L102" s="46">
        <v>114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3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</row>
    <row r="103" spans="1:50">
      <c r="A103" s="46">
        <v>102</v>
      </c>
      <c r="B103" s="46" t="s">
        <v>3098</v>
      </c>
      <c r="C103" s="46" t="s">
        <v>151</v>
      </c>
      <c r="D103" s="46" t="s">
        <v>21</v>
      </c>
      <c r="E103" s="46" t="s">
        <v>231</v>
      </c>
      <c r="F103" s="46" t="s">
        <v>230</v>
      </c>
      <c r="G103" s="46">
        <v>67</v>
      </c>
      <c r="H103" s="46">
        <v>83</v>
      </c>
      <c r="I103" s="46">
        <v>22</v>
      </c>
      <c r="J103" s="46">
        <v>1452</v>
      </c>
      <c r="K103" s="46">
        <v>2024</v>
      </c>
      <c r="L103" s="46">
        <v>416.5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49</v>
      </c>
      <c r="AL103" s="46">
        <v>38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10</v>
      </c>
      <c r="AV103" s="46">
        <v>1</v>
      </c>
      <c r="AW103" s="46">
        <v>0</v>
      </c>
      <c r="AX103" s="46">
        <v>0</v>
      </c>
    </row>
    <row r="104" spans="1:50">
      <c r="A104" s="46">
        <v>103</v>
      </c>
      <c r="B104" s="46" t="s">
        <v>3098</v>
      </c>
      <c r="C104" s="46" t="s">
        <v>151</v>
      </c>
      <c r="D104" s="46" t="s">
        <v>24</v>
      </c>
      <c r="E104" s="46" t="s">
        <v>233</v>
      </c>
      <c r="F104" s="46" t="s">
        <v>232</v>
      </c>
      <c r="G104" s="46">
        <v>51</v>
      </c>
      <c r="H104" s="46">
        <v>70</v>
      </c>
      <c r="I104" s="46">
        <v>11</v>
      </c>
      <c r="J104" s="46">
        <v>1104</v>
      </c>
      <c r="K104" s="46">
        <v>1481</v>
      </c>
      <c r="L104" s="46">
        <v>219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39</v>
      </c>
      <c r="AL104" s="46">
        <v>32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</row>
    <row r="105" spans="1:50">
      <c r="A105" s="46">
        <v>104</v>
      </c>
      <c r="B105" s="46" t="s">
        <v>3098</v>
      </c>
      <c r="C105" s="46" t="s">
        <v>151</v>
      </c>
      <c r="D105" s="46" t="s">
        <v>29</v>
      </c>
      <c r="E105" s="46" t="s">
        <v>235</v>
      </c>
      <c r="F105" s="46" t="s">
        <v>234</v>
      </c>
      <c r="G105" s="46">
        <v>44</v>
      </c>
      <c r="H105" s="46">
        <v>53</v>
      </c>
      <c r="I105" s="46">
        <v>10</v>
      </c>
      <c r="J105" s="46">
        <v>653</v>
      </c>
      <c r="K105" s="46">
        <v>944</v>
      </c>
      <c r="L105" s="46">
        <v>167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12</v>
      </c>
      <c r="AL105" s="46">
        <v>12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</row>
    <row r="106" spans="1:50">
      <c r="A106" s="46">
        <v>105</v>
      </c>
      <c r="B106" s="46" t="s">
        <v>3098</v>
      </c>
      <c r="C106" s="46" t="s">
        <v>151</v>
      </c>
      <c r="D106" s="46" t="s">
        <v>78</v>
      </c>
      <c r="E106" s="46" t="s">
        <v>237</v>
      </c>
      <c r="F106" s="46" t="s">
        <v>236</v>
      </c>
      <c r="G106" s="46">
        <v>383</v>
      </c>
      <c r="H106" s="46">
        <v>520</v>
      </c>
      <c r="I106" s="46">
        <v>129</v>
      </c>
      <c r="J106" s="46">
        <v>12652.5</v>
      </c>
      <c r="K106" s="46">
        <v>15446.5</v>
      </c>
      <c r="L106" s="46">
        <v>3352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8</v>
      </c>
      <c r="T106" s="46">
        <v>10</v>
      </c>
      <c r="U106" s="46">
        <v>2</v>
      </c>
      <c r="V106" s="46">
        <v>100</v>
      </c>
      <c r="W106" s="46">
        <v>136</v>
      </c>
      <c r="X106" s="46">
        <v>24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388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182</v>
      </c>
      <c r="AL106" s="46">
        <v>139</v>
      </c>
      <c r="AM106" s="46">
        <v>0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62</v>
      </c>
      <c r="AV106" s="46">
        <v>3</v>
      </c>
      <c r="AW106" s="46">
        <v>0</v>
      </c>
      <c r="AX106" s="46">
        <v>0</v>
      </c>
    </row>
    <row r="107" spans="1:50">
      <c r="A107" s="46">
        <v>106</v>
      </c>
      <c r="B107" s="46" t="s">
        <v>3098</v>
      </c>
      <c r="C107" s="46" t="s">
        <v>151</v>
      </c>
      <c r="D107" s="46" t="s">
        <v>29</v>
      </c>
      <c r="E107" s="46" t="s">
        <v>239</v>
      </c>
      <c r="F107" s="46" t="s">
        <v>238</v>
      </c>
      <c r="G107" s="46">
        <v>36</v>
      </c>
      <c r="H107" s="46">
        <v>42</v>
      </c>
      <c r="I107" s="46">
        <v>8</v>
      </c>
      <c r="J107" s="46">
        <v>377</v>
      </c>
      <c r="K107" s="46">
        <v>582</v>
      </c>
      <c r="L107" s="46">
        <v>139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8</v>
      </c>
      <c r="AL107" s="46">
        <v>7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</row>
    <row r="108" spans="1:50">
      <c r="A108" s="46">
        <v>107</v>
      </c>
      <c r="B108" s="46" t="s">
        <v>3098</v>
      </c>
      <c r="C108" s="46" t="s">
        <v>151</v>
      </c>
      <c r="D108" s="46" t="s">
        <v>24</v>
      </c>
      <c r="E108" s="46" t="s">
        <v>241</v>
      </c>
      <c r="F108" s="46" t="s">
        <v>240</v>
      </c>
      <c r="G108" s="46">
        <v>26</v>
      </c>
      <c r="H108" s="46">
        <v>34</v>
      </c>
      <c r="I108" s="46">
        <v>6</v>
      </c>
      <c r="J108" s="46">
        <v>248</v>
      </c>
      <c r="K108" s="46">
        <v>330</v>
      </c>
      <c r="L108" s="46">
        <v>88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5</v>
      </c>
      <c r="AL108" s="46">
        <v>5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</row>
    <row r="109" spans="1:50">
      <c r="A109" s="46">
        <v>108</v>
      </c>
      <c r="B109" s="46" t="s">
        <v>3098</v>
      </c>
      <c r="C109" s="46" t="s">
        <v>151</v>
      </c>
      <c r="D109" s="46" t="s">
        <v>24</v>
      </c>
      <c r="E109" s="46" t="s">
        <v>243</v>
      </c>
      <c r="F109" s="46" t="s">
        <v>242</v>
      </c>
      <c r="G109" s="46">
        <v>43</v>
      </c>
      <c r="H109" s="46">
        <v>50</v>
      </c>
      <c r="I109" s="46">
        <v>13</v>
      </c>
      <c r="J109" s="46">
        <v>592</v>
      </c>
      <c r="K109" s="46">
        <v>770</v>
      </c>
      <c r="L109" s="46">
        <v>238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9</v>
      </c>
      <c r="AL109" s="46">
        <v>9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</row>
    <row r="110" spans="1:50">
      <c r="A110" s="46">
        <v>109</v>
      </c>
      <c r="B110" s="46" t="s">
        <v>3098</v>
      </c>
      <c r="C110" s="46" t="s">
        <v>151</v>
      </c>
      <c r="D110" s="46" t="s">
        <v>21</v>
      </c>
      <c r="E110" s="46" t="s">
        <v>245</v>
      </c>
      <c r="F110" s="46" t="s">
        <v>244</v>
      </c>
      <c r="G110" s="46">
        <v>28</v>
      </c>
      <c r="H110" s="46">
        <v>39</v>
      </c>
      <c r="I110" s="46">
        <v>10</v>
      </c>
      <c r="J110" s="46">
        <v>362</v>
      </c>
      <c r="K110" s="46">
        <v>520</v>
      </c>
      <c r="L110" s="46">
        <v>95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5</v>
      </c>
      <c r="AL110" s="46">
        <v>4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</row>
    <row r="111" spans="1:50">
      <c r="A111" s="46">
        <v>110</v>
      </c>
      <c r="B111" s="46" t="s">
        <v>3098</v>
      </c>
      <c r="C111" s="46" t="s">
        <v>151</v>
      </c>
      <c r="D111" s="46" t="s">
        <v>78</v>
      </c>
      <c r="E111" s="46" t="s">
        <v>247</v>
      </c>
      <c r="F111" s="46" t="s">
        <v>246</v>
      </c>
      <c r="G111" s="46">
        <v>58</v>
      </c>
      <c r="H111" s="46">
        <v>85</v>
      </c>
      <c r="I111" s="46">
        <v>19</v>
      </c>
      <c r="J111" s="46">
        <v>1980</v>
      </c>
      <c r="K111" s="46">
        <v>2399</v>
      </c>
      <c r="L111" s="46">
        <v>387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60</v>
      </c>
      <c r="AL111" s="46">
        <v>39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</row>
    <row r="112" spans="1:50">
      <c r="A112" s="46">
        <v>111</v>
      </c>
      <c r="B112" s="46" t="s">
        <v>3098</v>
      </c>
      <c r="C112" s="46" t="s">
        <v>151</v>
      </c>
      <c r="D112" s="46" t="s">
        <v>21</v>
      </c>
      <c r="E112" s="46" t="s">
        <v>249</v>
      </c>
      <c r="F112" s="46" t="s">
        <v>248</v>
      </c>
      <c r="G112" s="46">
        <v>95</v>
      </c>
      <c r="H112" s="46">
        <v>109</v>
      </c>
      <c r="I112" s="46">
        <v>23</v>
      </c>
      <c r="J112" s="46">
        <v>1235</v>
      </c>
      <c r="K112" s="46">
        <v>1649</v>
      </c>
      <c r="L112" s="46">
        <v>328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28</v>
      </c>
      <c r="AL112" s="46">
        <v>23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</row>
    <row r="113" spans="1:50">
      <c r="A113" s="46">
        <v>112</v>
      </c>
      <c r="B113" s="46" t="s">
        <v>3098</v>
      </c>
      <c r="C113" s="46" t="s">
        <v>151</v>
      </c>
      <c r="D113" s="46" t="s">
        <v>21</v>
      </c>
      <c r="E113" s="46" t="s">
        <v>251</v>
      </c>
      <c r="F113" s="46" t="s">
        <v>250</v>
      </c>
      <c r="G113" s="46">
        <v>219</v>
      </c>
      <c r="H113" s="46">
        <v>258</v>
      </c>
      <c r="I113" s="46">
        <v>70</v>
      </c>
      <c r="J113" s="46">
        <v>3352</v>
      </c>
      <c r="K113" s="46">
        <v>4532</v>
      </c>
      <c r="L113" s="46">
        <v>1365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26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79</v>
      </c>
      <c r="AL113" s="46">
        <v>70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0</v>
      </c>
      <c r="AW113" s="46">
        <v>0</v>
      </c>
      <c r="AX113" s="46">
        <v>0</v>
      </c>
    </row>
    <row r="114" spans="1:50">
      <c r="A114" s="46">
        <v>113</v>
      </c>
      <c r="B114" s="46" t="s">
        <v>3098</v>
      </c>
      <c r="C114" s="46" t="s">
        <v>151</v>
      </c>
      <c r="D114" s="46" t="s">
        <v>78</v>
      </c>
      <c r="E114" s="46" t="s">
        <v>253</v>
      </c>
      <c r="F114" s="46" t="s">
        <v>252</v>
      </c>
      <c r="G114" s="46">
        <v>132</v>
      </c>
      <c r="H114" s="46">
        <v>186</v>
      </c>
      <c r="I114" s="46">
        <v>44</v>
      </c>
      <c r="J114" s="46">
        <v>4046</v>
      </c>
      <c r="K114" s="46">
        <v>5587</v>
      </c>
      <c r="L114" s="46">
        <v>993</v>
      </c>
      <c r="M114" s="46">
        <v>4</v>
      </c>
      <c r="N114" s="46">
        <v>0</v>
      </c>
      <c r="O114" s="46">
        <v>0</v>
      </c>
      <c r="P114" s="46">
        <v>21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88</v>
      </c>
      <c r="AL114" s="46">
        <v>62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122</v>
      </c>
      <c r="AV114" s="46">
        <v>3</v>
      </c>
      <c r="AW114" s="46">
        <v>0</v>
      </c>
      <c r="AX114" s="46">
        <v>0</v>
      </c>
    </row>
    <row r="115" spans="1:50">
      <c r="A115" s="46">
        <v>114</v>
      </c>
      <c r="B115" s="46" t="s">
        <v>3098</v>
      </c>
      <c r="C115" s="46" t="s">
        <v>151</v>
      </c>
      <c r="D115" s="46" t="s">
        <v>29</v>
      </c>
      <c r="E115" s="46" t="s">
        <v>255</v>
      </c>
      <c r="F115" s="46" t="s">
        <v>254</v>
      </c>
      <c r="G115" s="46">
        <v>54</v>
      </c>
      <c r="H115" s="46">
        <v>64</v>
      </c>
      <c r="I115" s="46">
        <v>15</v>
      </c>
      <c r="J115" s="46">
        <v>607</v>
      </c>
      <c r="K115" s="46">
        <v>766</v>
      </c>
      <c r="L115" s="46">
        <v>157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10</v>
      </c>
      <c r="AL115" s="46">
        <v>8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</row>
    <row r="116" spans="1:50">
      <c r="A116" s="46">
        <v>115</v>
      </c>
      <c r="B116" s="46" t="s">
        <v>3098</v>
      </c>
      <c r="C116" s="46" t="s">
        <v>151</v>
      </c>
      <c r="D116" s="46" t="s">
        <v>29</v>
      </c>
      <c r="E116" s="46" t="s">
        <v>257</v>
      </c>
      <c r="F116" s="46" t="s">
        <v>256</v>
      </c>
      <c r="G116" s="46">
        <v>76</v>
      </c>
      <c r="H116" s="46">
        <v>105</v>
      </c>
      <c r="I116" s="46">
        <v>35</v>
      </c>
      <c r="J116" s="46">
        <v>1392</v>
      </c>
      <c r="K116" s="46">
        <v>1920</v>
      </c>
      <c r="L116" s="46">
        <v>621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806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66</v>
      </c>
      <c r="AL116" s="46">
        <v>51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</row>
    <row r="117" spans="1:50">
      <c r="A117" s="46">
        <v>116</v>
      </c>
      <c r="B117" s="46" t="s">
        <v>3098</v>
      </c>
      <c r="C117" s="46" t="s">
        <v>151</v>
      </c>
      <c r="D117" s="46" t="s">
        <v>78</v>
      </c>
      <c r="E117" s="46" t="s">
        <v>259</v>
      </c>
      <c r="F117" s="46" t="s">
        <v>258</v>
      </c>
      <c r="G117" s="46">
        <v>76</v>
      </c>
      <c r="H117" s="46">
        <v>104</v>
      </c>
      <c r="I117" s="46">
        <v>26</v>
      </c>
      <c r="J117" s="46">
        <v>2409</v>
      </c>
      <c r="K117" s="46">
        <v>3046</v>
      </c>
      <c r="L117" s="46">
        <v>609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36</v>
      </c>
      <c r="AL117" s="46">
        <v>29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3</v>
      </c>
      <c r="AV117" s="46">
        <v>2</v>
      </c>
      <c r="AW117" s="46">
        <v>0</v>
      </c>
      <c r="AX117" s="46">
        <v>0</v>
      </c>
    </row>
    <row r="118" spans="1:50">
      <c r="A118" s="46">
        <v>117</v>
      </c>
      <c r="B118" s="46" t="s">
        <v>3098</v>
      </c>
      <c r="C118" s="46" t="s">
        <v>151</v>
      </c>
      <c r="D118" s="46" t="s">
        <v>29</v>
      </c>
      <c r="E118" s="46" t="s">
        <v>261</v>
      </c>
      <c r="F118" s="46" t="s">
        <v>260</v>
      </c>
      <c r="G118" s="46">
        <v>36</v>
      </c>
      <c r="H118" s="46">
        <v>46</v>
      </c>
      <c r="I118" s="46">
        <v>16</v>
      </c>
      <c r="J118" s="46">
        <v>556</v>
      </c>
      <c r="K118" s="46">
        <v>763</v>
      </c>
      <c r="L118" s="46">
        <v>196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15</v>
      </c>
      <c r="AL118" s="46">
        <v>13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</row>
    <row r="119" spans="1:50">
      <c r="A119" s="46">
        <v>118</v>
      </c>
      <c r="B119" s="46" t="s">
        <v>3098</v>
      </c>
      <c r="C119" s="46" t="s">
        <v>151</v>
      </c>
      <c r="D119" s="46" t="s">
        <v>29</v>
      </c>
      <c r="E119" s="46" t="s">
        <v>263</v>
      </c>
      <c r="F119" s="46" t="s">
        <v>262</v>
      </c>
      <c r="G119" s="46">
        <v>66</v>
      </c>
      <c r="H119" s="46">
        <v>84</v>
      </c>
      <c r="I119" s="46">
        <v>23</v>
      </c>
      <c r="J119" s="46">
        <v>1234</v>
      </c>
      <c r="K119" s="46">
        <v>1675</v>
      </c>
      <c r="L119" s="46">
        <v>519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17</v>
      </c>
      <c r="AL119" s="46">
        <v>15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</row>
    <row r="120" spans="1:50">
      <c r="A120" s="46">
        <v>119</v>
      </c>
      <c r="B120" s="46" t="s">
        <v>3098</v>
      </c>
      <c r="C120" s="46" t="s">
        <v>151</v>
      </c>
      <c r="D120" s="46" t="s">
        <v>21</v>
      </c>
      <c r="E120" s="46" t="s">
        <v>265</v>
      </c>
      <c r="F120" s="46" t="s">
        <v>264</v>
      </c>
      <c r="G120" s="46">
        <v>76</v>
      </c>
      <c r="H120" s="46">
        <v>104</v>
      </c>
      <c r="I120" s="46">
        <v>21</v>
      </c>
      <c r="J120" s="46">
        <v>1343</v>
      </c>
      <c r="K120" s="46">
        <v>1903</v>
      </c>
      <c r="L120" s="46">
        <v>460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42</v>
      </c>
      <c r="AL120" s="46">
        <v>30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</row>
    <row r="121" spans="1:50">
      <c r="A121" s="46">
        <v>120</v>
      </c>
      <c r="B121" s="46" t="s">
        <v>3097</v>
      </c>
      <c r="C121" s="46" t="s">
        <v>266</v>
      </c>
      <c r="D121" s="46" t="s">
        <v>15</v>
      </c>
      <c r="E121" s="46" t="s">
        <v>270</v>
      </c>
      <c r="F121" s="46" t="s">
        <v>269</v>
      </c>
      <c r="G121" s="46">
        <v>14</v>
      </c>
      <c r="H121" s="46">
        <v>67</v>
      </c>
      <c r="I121" s="46">
        <v>64</v>
      </c>
      <c r="J121" s="46">
        <v>297.5</v>
      </c>
      <c r="K121" s="46">
        <v>1421</v>
      </c>
      <c r="L121" s="46">
        <v>1579.5</v>
      </c>
      <c r="M121" s="46">
        <v>88</v>
      </c>
      <c r="N121" s="46">
        <v>103</v>
      </c>
      <c r="O121" s="46">
        <v>19</v>
      </c>
      <c r="P121" s="46">
        <v>798</v>
      </c>
      <c r="Q121" s="46">
        <v>967</v>
      </c>
      <c r="R121" s="46">
        <v>177</v>
      </c>
      <c r="S121" s="46">
        <v>72</v>
      </c>
      <c r="T121" s="46">
        <v>53</v>
      </c>
      <c r="U121" s="46">
        <v>10</v>
      </c>
      <c r="V121" s="46">
        <v>612</v>
      </c>
      <c r="W121" s="46">
        <v>547</v>
      </c>
      <c r="X121" s="46">
        <v>82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2949</v>
      </c>
      <c r="AF121" s="46">
        <v>1730</v>
      </c>
      <c r="AG121" s="46">
        <v>1160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38</v>
      </c>
      <c r="AP121" s="46">
        <v>48</v>
      </c>
      <c r="AQ121" s="46">
        <v>20</v>
      </c>
      <c r="AR121" s="46">
        <v>184</v>
      </c>
      <c r="AS121" s="46">
        <v>311.5</v>
      </c>
      <c r="AT121" s="46">
        <v>118</v>
      </c>
      <c r="AU121" s="46">
        <v>0</v>
      </c>
      <c r="AV121" s="46">
        <v>0</v>
      </c>
      <c r="AW121" s="46">
        <v>0</v>
      </c>
      <c r="AX121" s="46">
        <v>0</v>
      </c>
    </row>
    <row r="122" spans="1:50">
      <c r="A122" s="46">
        <v>121</v>
      </c>
      <c r="B122" s="46" t="s">
        <v>3098</v>
      </c>
      <c r="C122" s="46" t="s">
        <v>266</v>
      </c>
      <c r="D122" s="46" t="s">
        <v>21</v>
      </c>
      <c r="E122" s="46" t="s">
        <v>274</v>
      </c>
      <c r="F122" s="46" t="s">
        <v>273</v>
      </c>
      <c r="G122" s="46">
        <v>63</v>
      </c>
      <c r="H122" s="46">
        <v>81</v>
      </c>
      <c r="I122" s="46">
        <v>19</v>
      </c>
      <c r="J122" s="46">
        <v>1044</v>
      </c>
      <c r="K122" s="46">
        <v>1407</v>
      </c>
      <c r="L122" s="46">
        <v>271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22</v>
      </c>
      <c r="AL122" s="46">
        <v>17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47</v>
      </c>
      <c r="AV122" s="46">
        <v>4</v>
      </c>
      <c r="AW122" s="46">
        <v>0</v>
      </c>
      <c r="AX122" s="46">
        <v>0</v>
      </c>
    </row>
    <row r="123" spans="1:50">
      <c r="A123" s="46">
        <v>122</v>
      </c>
      <c r="B123" s="46" t="s">
        <v>3098</v>
      </c>
      <c r="C123" s="46" t="s">
        <v>266</v>
      </c>
      <c r="D123" s="46" t="s">
        <v>24</v>
      </c>
      <c r="E123" s="46" t="s">
        <v>276</v>
      </c>
      <c r="F123" s="46" t="s">
        <v>275</v>
      </c>
      <c r="G123" s="46">
        <v>14</v>
      </c>
      <c r="H123" s="46">
        <v>24</v>
      </c>
      <c r="I123" s="46">
        <v>6</v>
      </c>
      <c r="J123" s="46">
        <v>363</v>
      </c>
      <c r="K123" s="46">
        <v>454</v>
      </c>
      <c r="L123" s="46">
        <v>105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18</v>
      </c>
      <c r="AL123" s="46">
        <v>11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</row>
    <row r="124" spans="1:50">
      <c r="A124" s="46">
        <v>123</v>
      </c>
      <c r="B124" s="46" t="s">
        <v>3098</v>
      </c>
      <c r="C124" s="46" t="s">
        <v>266</v>
      </c>
      <c r="D124" s="46" t="s">
        <v>24</v>
      </c>
      <c r="E124" s="46" t="s">
        <v>278</v>
      </c>
      <c r="F124" s="46" t="s">
        <v>277</v>
      </c>
      <c r="G124" s="46">
        <v>15</v>
      </c>
      <c r="H124" s="46">
        <v>24</v>
      </c>
      <c r="I124" s="46">
        <v>8</v>
      </c>
      <c r="J124" s="46">
        <v>309</v>
      </c>
      <c r="K124" s="46">
        <v>484</v>
      </c>
      <c r="L124" s="46">
        <v>103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19</v>
      </c>
      <c r="AL124" s="46">
        <v>8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10</v>
      </c>
      <c r="AV124" s="46">
        <v>1</v>
      </c>
      <c r="AW124" s="46">
        <v>0</v>
      </c>
      <c r="AX124" s="46">
        <v>0</v>
      </c>
    </row>
    <row r="125" spans="1:50">
      <c r="A125" s="46">
        <v>124</v>
      </c>
      <c r="B125" s="46" t="s">
        <v>3098</v>
      </c>
      <c r="C125" s="46" t="s">
        <v>266</v>
      </c>
      <c r="D125" s="46" t="s">
        <v>24</v>
      </c>
      <c r="E125" s="46" t="s">
        <v>280</v>
      </c>
      <c r="F125" s="46" t="s">
        <v>279</v>
      </c>
      <c r="G125" s="46">
        <v>17</v>
      </c>
      <c r="H125" s="46">
        <v>22</v>
      </c>
      <c r="I125" s="46">
        <v>2</v>
      </c>
      <c r="J125" s="46">
        <v>196</v>
      </c>
      <c r="K125" s="46">
        <v>278</v>
      </c>
      <c r="L125" s="46">
        <v>58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2</v>
      </c>
      <c r="AL125" s="46">
        <v>2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</row>
    <row r="126" spans="1:50">
      <c r="A126" s="46">
        <v>125</v>
      </c>
      <c r="B126" s="46" t="s">
        <v>3098</v>
      </c>
      <c r="C126" s="46" t="s">
        <v>266</v>
      </c>
      <c r="D126" s="46" t="s">
        <v>24</v>
      </c>
      <c r="E126" s="46" t="s">
        <v>282</v>
      </c>
      <c r="F126" s="46" t="s">
        <v>281</v>
      </c>
      <c r="G126" s="46">
        <v>11</v>
      </c>
      <c r="H126" s="46">
        <v>9</v>
      </c>
      <c r="I126" s="46">
        <v>2</v>
      </c>
      <c r="J126" s="46">
        <v>88.5</v>
      </c>
      <c r="K126" s="46">
        <v>103</v>
      </c>
      <c r="L126" s="46">
        <v>17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1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</row>
    <row r="127" spans="1:50">
      <c r="A127" s="46">
        <v>126</v>
      </c>
      <c r="B127" s="46" t="s">
        <v>3098</v>
      </c>
      <c r="C127" s="46" t="s">
        <v>266</v>
      </c>
      <c r="D127" s="46" t="s">
        <v>21</v>
      </c>
      <c r="E127" s="46" t="s">
        <v>284</v>
      </c>
      <c r="F127" s="46" t="s">
        <v>283</v>
      </c>
      <c r="G127" s="46">
        <v>19</v>
      </c>
      <c r="H127" s="46">
        <v>29</v>
      </c>
      <c r="I127" s="46">
        <v>9</v>
      </c>
      <c r="J127" s="46">
        <v>618</v>
      </c>
      <c r="K127" s="46">
        <v>848.5</v>
      </c>
      <c r="L127" s="46">
        <v>242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24</v>
      </c>
      <c r="AL127" s="46">
        <v>19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</row>
    <row r="128" spans="1:50">
      <c r="A128" s="46">
        <v>127</v>
      </c>
      <c r="B128" s="46" t="s">
        <v>3098</v>
      </c>
      <c r="C128" s="46" t="s">
        <v>266</v>
      </c>
      <c r="D128" s="46" t="s">
        <v>24</v>
      </c>
      <c r="E128" s="46" t="s">
        <v>286</v>
      </c>
      <c r="F128" s="46" t="s">
        <v>285</v>
      </c>
      <c r="G128" s="46">
        <v>8</v>
      </c>
      <c r="H128" s="46">
        <v>14</v>
      </c>
      <c r="I128" s="46">
        <v>5</v>
      </c>
      <c r="J128" s="46">
        <v>181</v>
      </c>
      <c r="K128" s="46">
        <v>267</v>
      </c>
      <c r="L128" s="46">
        <v>68.5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9</v>
      </c>
      <c r="AL128" s="46">
        <v>8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</row>
    <row r="129" spans="1:50">
      <c r="A129" s="46">
        <v>128</v>
      </c>
      <c r="B129" s="46" t="s">
        <v>3098</v>
      </c>
      <c r="C129" s="46" t="s">
        <v>266</v>
      </c>
      <c r="D129" s="46" t="s">
        <v>24</v>
      </c>
      <c r="E129" s="46" t="s">
        <v>288</v>
      </c>
      <c r="F129" s="46" t="s">
        <v>287</v>
      </c>
      <c r="G129" s="46">
        <v>4</v>
      </c>
      <c r="H129" s="46">
        <v>5</v>
      </c>
      <c r="I129" s="46">
        <v>2</v>
      </c>
      <c r="J129" s="46">
        <v>81</v>
      </c>
      <c r="K129" s="46">
        <v>101</v>
      </c>
      <c r="L129" s="46">
        <v>24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</row>
    <row r="130" spans="1:50">
      <c r="A130" s="46">
        <v>129</v>
      </c>
      <c r="B130" s="46" t="s">
        <v>3098</v>
      </c>
      <c r="C130" s="46" t="s">
        <v>266</v>
      </c>
      <c r="D130" s="46" t="s">
        <v>24</v>
      </c>
      <c r="E130" s="46" t="s">
        <v>290</v>
      </c>
      <c r="F130" s="46" t="s">
        <v>289</v>
      </c>
      <c r="G130" s="46">
        <v>16</v>
      </c>
      <c r="H130" s="46">
        <v>20</v>
      </c>
      <c r="I130" s="46">
        <v>4</v>
      </c>
      <c r="J130" s="46">
        <v>170</v>
      </c>
      <c r="K130" s="46">
        <v>243</v>
      </c>
      <c r="L130" s="46">
        <v>59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</row>
    <row r="131" spans="1:50">
      <c r="A131" s="46">
        <v>130</v>
      </c>
      <c r="B131" s="46" t="s">
        <v>3098</v>
      </c>
      <c r="C131" s="46" t="s">
        <v>266</v>
      </c>
      <c r="D131" s="46" t="s">
        <v>24</v>
      </c>
      <c r="E131" s="46" t="s">
        <v>292</v>
      </c>
      <c r="F131" s="46" t="s">
        <v>291</v>
      </c>
      <c r="G131" s="46">
        <v>12</v>
      </c>
      <c r="H131" s="46">
        <v>14</v>
      </c>
      <c r="I131" s="46">
        <v>2</v>
      </c>
      <c r="J131" s="46">
        <v>192</v>
      </c>
      <c r="K131" s="46">
        <v>241</v>
      </c>
      <c r="L131" s="46">
        <v>39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</row>
    <row r="132" spans="1:50">
      <c r="A132" s="46">
        <v>131</v>
      </c>
      <c r="B132" s="46" t="s">
        <v>3098</v>
      </c>
      <c r="C132" s="46" t="s">
        <v>266</v>
      </c>
      <c r="D132" s="46" t="s">
        <v>24</v>
      </c>
      <c r="E132" s="46" t="s">
        <v>294</v>
      </c>
      <c r="F132" s="46" t="s">
        <v>293</v>
      </c>
      <c r="G132" s="46">
        <v>15</v>
      </c>
      <c r="H132" s="46">
        <v>17</v>
      </c>
      <c r="I132" s="46">
        <v>3</v>
      </c>
      <c r="J132" s="46">
        <v>476</v>
      </c>
      <c r="K132" s="46">
        <v>457</v>
      </c>
      <c r="L132" s="46">
        <v>72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16</v>
      </c>
      <c r="AL132" s="46">
        <v>8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</row>
    <row r="133" spans="1:50">
      <c r="A133" s="46">
        <v>132</v>
      </c>
      <c r="B133" s="46" t="s">
        <v>3098</v>
      </c>
      <c r="C133" s="46" t="s">
        <v>266</v>
      </c>
      <c r="D133" s="46" t="s">
        <v>29</v>
      </c>
      <c r="E133" s="46" t="s">
        <v>296</v>
      </c>
      <c r="F133" s="46" t="s">
        <v>295</v>
      </c>
      <c r="G133" s="46">
        <v>28</v>
      </c>
      <c r="H133" s="46">
        <v>19</v>
      </c>
      <c r="I133" s="46">
        <v>4</v>
      </c>
      <c r="J133" s="46">
        <v>303</v>
      </c>
      <c r="K133" s="46">
        <v>364</v>
      </c>
      <c r="L133" s="46">
        <v>88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10</v>
      </c>
      <c r="AL133" s="46">
        <v>8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</row>
    <row r="134" spans="1:50">
      <c r="A134" s="46">
        <v>133</v>
      </c>
      <c r="B134" s="46" t="s">
        <v>3098</v>
      </c>
      <c r="C134" s="46" t="s">
        <v>266</v>
      </c>
      <c r="D134" s="46" t="s">
        <v>29</v>
      </c>
      <c r="E134" s="46" t="s">
        <v>298</v>
      </c>
      <c r="F134" s="46" t="s">
        <v>297</v>
      </c>
      <c r="G134" s="46">
        <v>58</v>
      </c>
      <c r="H134" s="46">
        <v>67</v>
      </c>
      <c r="I134" s="46">
        <v>8</v>
      </c>
      <c r="J134" s="46">
        <v>1062</v>
      </c>
      <c r="K134" s="46">
        <v>1332</v>
      </c>
      <c r="L134" s="46">
        <v>220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49</v>
      </c>
      <c r="AL134" s="46">
        <v>35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77</v>
      </c>
      <c r="AV134" s="46">
        <v>3</v>
      </c>
      <c r="AW134" s="46">
        <v>0</v>
      </c>
      <c r="AX134" s="46">
        <v>0</v>
      </c>
    </row>
    <row r="135" spans="1:50">
      <c r="A135" s="46">
        <v>134</v>
      </c>
      <c r="B135" s="46" t="s">
        <v>3098</v>
      </c>
      <c r="C135" s="46" t="s">
        <v>266</v>
      </c>
      <c r="D135" s="46" t="s">
        <v>24</v>
      </c>
      <c r="E135" s="46" t="s">
        <v>300</v>
      </c>
      <c r="F135" s="46" t="s">
        <v>299</v>
      </c>
      <c r="G135" s="46">
        <v>10</v>
      </c>
      <c r="H135" s="46">
        <v>14</v>
      </c>
      <c r="I135" s="46">
        <v>4</v>
      </c>
      <c r="J135" s="46">
        <v>205</v>
      </c>
      <c r="K135" s="46">
        <v>289</v>
      </c>
      <c r="L135" s="46">
        <v>68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2</v>
      </c>
      <c r="AL135" s="46">
        <v>1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</row>
    <row r="136" spans="1:50">
      <c r="A136" s="46">
        <v>135</v>
      </c>
      <c r="B136" s="46" t="s">
        <v>3098</v>
      </c>
      <c r="C136" s="46" t="s">
        <v>266</v>
      </c>
      <c r="D136" s="46" t="s">
        <v>29</v>
      </c>
      <c r="E136" s="46" t="s">
        <v>302</v>
      </c>
      <c r="F136" s="46" t="s">
        <v>301</v>
      </c>
      <c r="G136" s="46">
        <v>42</v>
      </c>
      <c r="H136" s="46">
        <v>55</v>
      </c>
      <c r="I136" s="46">
        <v>15</v>
      </c>
      <c r="J136" s="46">
        <v>1328</v>
      </c>
      <c r="K136" s="46">
        <v>1476</v>
      </c>
      <c r="L136" s="46">
        <v>316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12</v>
      </c>
      <c r="AL136" s="46">
        <v>8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</row>
    <row r="137" spans="1:50">
      <c r="A137" s="46">
        <v>136</v>
      </c>
      <c r="B137" s="46" t="s">
        <v>3098</v>
      </c>
      <c r="C137" s="46" t="s">
        <v>266</v>
      </c>
      <c r="D137" s="46" t="s">
        <v>24</v>
      </c>
      <c r="E137" s="46" t="s">
        <v>304</v>
      </c>
      <c r="F137" s="46" t="s">
        <v>303</v>
      </c>
      <c r="G137" s="46">
        <v>18</v>
      </c>
      <c r="H137" s="46">
        <v>23</v>
      </c>
      <c r="I137" s="46">
        <v>6</v>
      </c>
      <c r="J137" s="46">
        <v>263</v>
      </c>
      <c r="K137" s="46">
        <v>389</v>
      </c>
      <c r="L137" s="46">
        <v>80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</row>
    <row r="138" spans="1:50">
      <c r="A138" s="46">
        <v>137</v>
      </c>
      <c r="B138" s="46" t="s">
        <v>3098</v>
      </c>
      <c r="C138" s="46" t="s">
        <v>266</v>
      </c>
      <c r="D138" s="46" t="s">
        <v>29</v>
      </c>
      <c r="E138" s="46" t="s">
        <v>306</v>
      </c>
      <c r="F138" s="46" t="s">
        <v>305</v>
      </c>
      <c r="G138" s="46">
        <v>36</v>
      </c>
      <c r="H138" s="46">
        <v>39</v>
      </c>
      <c r="I138" s="46">
        <v>6</v>
      </c>
      <c r="J138" s="46">
        <v>369</v>
      </c>
      <c r="K138" s="46">
        <v>532</v>
      </c>
      <c r="L138" s="46">
        <v>57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</row>
    <row r="139" spans="1:50">
      <c r="A139" s="46">
        <v>138</v>
      </c>
      <c r="B139" s="46" t="s">
        <v>3098</v>
      </c>
      <c r="C139" s="46" t="s">
        <v>266</v>
      </c>
      <c r="D139" s="46" t="s">
        <v>29</v>
      </c>
      <c r="E139" s="46" t="s">
        <v>308</v>
      </c>
      <c r="F139" s="46" t="s">
        <v>307</v>
      </c>
      <c r="G139" s="46">
        <v>58</v>
      </c>
      <c r="H139" s="46">
        <v>57</v>
      </c>
      <c r="I139" s="46">
        <v>19</v>
      </c>
      <c r="J139" s="46">
        <v>797</v>
      </c>
      <c r="K139" s="46">
        <v>1113</v>
      </c>
      <c r="L139" s="46">
        <v>265</v>
      </c>
      <c r="M139" s="46">
        <v>0</v>
      </c>
      <c r="N139" s="46">
        <v>1</v>
      </c>
      <c r="O139" s="46">
        <v>0</v>
      </c>
      <c r="P139" s="46">
        <v>0</v>
      </c>
      <c r="Q139" s="46">
        <v>19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14</v>
      </c>
      <c r="AL139" s="46">
        <v>13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</row>
    <row r="140" spans="1:50">
      <c r="A140" s="46">
        <v>139</v>
      </c>
      <c r="B140" s="46" t="s">
        <v>3098</v>
      </c>
      <c r="C140" s="46" t="s">
        <v>266</v>
      </c>
      <c r="D140" s="46" t="s">
        <v>29</v>
      </c>
      <c r="E140" s="46" t="s">
        <v>310</v>
      </c>
      <c r="F140" s="46" t="s">
        <v>309</v>
      </c>
      <c r="G140" s="46">
        <v>12</v>
      </c>
      <c r="H140" s="46">
        <v>17</v>
      </c>
      <c r="I140" s="46">
        <v>2</v>
      </c>
      <c r="J140" s="46">
        <v>181</v>
      </c>
      <c r="K140" s="46">
        <v>253</v>
      </c>
      <c r="L140" s="46">
        <v>30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3</v>
      </c>
      <c r="AL140" s="46">
        <v>2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</row>
    <row r="141" spans="1:50">
      <c r="A141" s="46">
        <v>140</v>
      </c>
      <c r="B141" s="46" t="s">
        <v>3098</v>
      </c>
      <c r="C141" s="46" t="s">
        <v>266</v>
      </c>
      <c r="D141" s="46" t="s">
        <v>29</v>
      </c>
      <c r="E141" s="46" t="s">
        <v>312</v>
      </c>
      <c r="F141" s="46" t="s">
        <v>311</v>
      </c>
      <c r="G141" s="46">
        <v>47</v>
      </c>
      <c r="H141" s="46">
        <v>57</v>
      </c>
      <c r="I141" s="46">
        <v>19</v>
      </c>
      <c r="J141" s="46">
        <v>801</v>
      </c>
      <c r="K141" s="46">
        <v>1047</v>
      </c>
      <c r="L141" s="46">
        <v>266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16</v>
      </c>
      <c r="AL141" s="46">
        <v>11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</row>
    <row r="142" spans="1:50">
      <c r="A142" s="46">
        <v>141</v>
      </c>
      <c r="B142" s="46" t="s">
        <v>3098</v>
      </c>
      <c r="C142" s="46" t="s">
        <v>266</v>
      </c>
      <c r="D142" s="46" t="s">
        <v>29</v>
      </c>
      <c r="E142" s="46" t="s">
        <v>314</v>
      </c>
      <c r="F142" s="46" t="s">
        <v>313</v>
      </c>
      <c r="G142" s="46">
        <v>13</v>
      </c>
      <c r="H142" s="46">
        <v>17</v>
      </c>
      <c r="I142" s="46">
        <v>4</v>
      </c>
      <c r="J142" s="46">
        <v>160</v>
      </c>
      <c r="K142" s="46">
        <v>202</v>
      </c>
      <c r="L142" s="46">
        <v>48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</row>
    <row r="143" spans="1:50">
      <c r="A143" s="46">
        <v>142</v>
      </c>
      <c r="B143" s="46" t="s">
        <v>3098</v>
      </c>
      <c r="C143" s="46" t="s">
        <v>266</v>
      </c>
      <c r="D143" s="46" t="s">
        <v>29</v>
      </c>
      <c r="E143" s="46" t="s">
        <v>316</v>
      </c>
      <c r="F143" s="46" t="s">
        <v>315</v>
      </c>
      <c r="G143" s="46">
        <v>43</v>
      </c>
      <c r="H143" s="46">
        <v>51</v>
      </c>
      <c r="I143" s="46">
        <v>8</v>
      </c>
      <c r="J143" s="46">
        <v>764</v>
      </c>
      <c r="K143" s="46">
        <v>1063</v>
      </c>
      <c r="L143" s="46">
        <v>176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31</v>
      </c>
      <c r="AL143" s="46">
        <v>18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</row>
    <row r="144" spans="1:50">
      <c r="A144" s="46">
        <v>143</v>
      </c>
      <c r="B144" s="46" t="s">
        <v>3098</v>
      </c>
      <c r="C144" s="46" t="s">
        <v>266</v>
      </c>
      <c r="D144" s="46" t="s">
        <v>29</v>
      </c>
      <c r="E144" s="46" t="s">
        <v>318</v>
      </c>
      <c r="F144" s="46" t="s">
        <v>317</v>
      </c>
      <c r="G144" s="46">
        <v>5</v>
      </c>
      <c r="H144" s="46">
        <v>11</v>
      </c>
      <c r="I144" s="46">
        <v>2</v>
      </c>
      <c r="J144" s="46">
        <v>127</v>
      </c>
      <c r="K144" s="46">
        <v>169</v>
      </c>
      <c r="L144" s="46">
        <v>38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4</v>
      </c>
      <c r="AL144" s="46">
        <v>4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</row>
    <row r="145" spans="1:50">
      <c r="A145" s="46">
        <v>144</v>
      </c>
      <c r="B145" s="46" t="s">
        <v>3098</v>
      </c>
      <c r="C145" s="46" t="s">
        <v>266</v>
      </c>
      <c r="D145" s="46" t="s">
        <v>29</v>
      </c>
      <c r="E145" s="46" t="s">
        <v>320</v>
      </c>
      <c r="F145" s="46" t="s">
        <v>319</v>
      </c>
      <c r="G145" s="46">
        <v>38</v>
      </c>
      <c r="H145" s="46">
        <v>47</v>
      </c>
      <c r="I145" s="46">
        <v>12</v>
      </c>
      <c r="J145" s="46">
        <v>535</v>
      </c>
      <c r="K145" s="46">
        <v>762</v>
      </c>
      <c r="L145" s="46">
        <v>193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1</v>
      </c>
      <c r="AL145" s="46">
        <v>1</v>
      </c>
      <c r="AM145" s="46">
        <v>0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</row>
    <row r="146" spans="1:50">
      <c r="A146" s="46">
        <v>145</v>
      </c>
      <c r="B146" s="46" t="s">
        <v>3098</v>
      </c>
      <c r="C146" s="46" t="s">
        <v>266</v>
      </c>
      <c r="D146" s="46" t="s">
        <v>29</v>
      </c>
      <c r="E146" s="46" t="s">
        <v>322</v>
      </c>
      <c r="F146" s="46" t="s">
        <v>321</v>
      </c>
      <c r="G146" s="46">
        <v>30</v>
      </c>
      <c r="H146" s="46">
        <v>43</v>
      </c>
      <c r="I146" s="46">
        <v>9</v>
      </c>
      <c r="J146" s="46">
        <v>567</v>
      </c>
      <c r="K146" s="46">
        <v>865</v>
      </c>
      <c r="L146" s="46">
        <v>176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18</v>
      </c>
      <c r="AL146" s="46">
        <v>16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</row>
    <row r="147" spans="1:50">
      <c r="A147" s="46">
        <v>146</v>
      </c>
      <c r="B147" s="46" t="s">
        <v>3098</v>
      </c>
      <c r="C147" s="46" t="s">
        <v>266</v>
      </c>
      <c r="D147" s="46" t="s">
        <v>29</v>
      </c>
      <c r="E147" s="46" t="s">
        <v>324</v>
      </c>
      <c r="F147" s="46" t="s">
        <v>323</v>
      </c>
      <c r="G147" s="46">
        <v>20</v>
      </c>
      <c r="H147" s="46">
        <v>33</v>
      </c>
      <c r="I147" s="46">
        <v>10</v>
      </c>
      <c r="J147" s="46">
        <v>558</v>
      </c>
      <c r="K147" s="46">
        <v>816</v>
      </c>
      <c r="L147" s="46">
        <v>164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29</v>
      </c>
      <c r="AL147" s="46">
        <v>22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</row>
    <row r="148" spans="1:50">
      <c r="A148" s="46">
        <v>147</v>
      </c>
      <c r="B148" s="46" t="s">
        <v>3098</v>
      </c>
      <c r="C148" s="46" t="s">
        <v>266</v>
      </c>
      <c r="D148" s="46" t="s">
        <v>24</v>
      </c>
      <c r="E148" s="46" t="s">
        <v>326</v>
      </c>
      <c r="F148" s="46" t="s">
        <v>325</v>
      </c>
      <c r="G148" s="46">
        <v>8</v>
      </c>
      <c r="H148" s="46">
        <v>10</v>
      </c>
      <c r="I148" s="46">
        <v>2</v>
      </c>
      <c r="J148" s="46">
        <v>93</v>
      </c>
      <c r="K148" s="46">
        <v>140</v>
      </c>
      <c r="L148" s="46">
        <v>27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</row>
    <row r="149" spans="1:50">
      <c r="A149" s="46">
        <v>148</v>
      </c>
      <c r="B149" s="46" t="s">
        <v>3098</v>
      </c>
      <c r="C149" s="46" t="s">
        <v>266</v>
      </c>
      <c r="D149" s="46" t="s">
        <v>24</v>
      </c>
      <c r="E149" s="46" t="s">
        <v>328</v>
      </c>
      <c r="F149" s="46" t="s">
        <v>327</v>
      </c>
      <c r="G149" s="46">
        <v>19</v>
      </c>
      <c r="H149" s="46">
        <v>21</v>
      </c>
      <c r="I149" s="46">
        <v>4</v>
      </c>
      <c r="J149" s="46">
        <v>165</v>
      </c>
      <c r="K149" s="46">
        <v>204</v>
      </c>
      <c r="L149" s="46">
        <v>34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>
        <v>0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</row>
    <row r="150" spans="1:50">
      <c r="A150" s="46">
        <v>149</v>
      </c>
      <c r="B150" s="46" t="s">
        <v>3098</v>
      </c>
      <c r="C150" s="46" t="s">
        <v>266</v>
      </c>
      <c r="D150" s="46" t="s">
        <v>24</v>
      </c>
      <c r="E150" s="46" t="s">
        <v>330</v>
      </c>
      <c r="F150" s="46" t="s">
        <v>329</v>
      </c>
      <c r="G150" s="46">
        <v>13</v>
      </c>
      <c r="H150" s="46">
        <v>16</v>
      </c>
      <c r="I150" s="46">
        <v>6</v>
      </c>
      <c r="J150" s="46">
        <v>273</v>
      </c>
      <c r="K150" s="46">
        <v>431</v>
      </c>
      <c r="L150" s="46">
        <v>124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8</v>
      </c>
      <c r="AL150" s="46">
        <v>6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</row>
    <row r="151" spans="1:50">
      <c r="A151" s="46">
        <v>150</v>
      </c>
      <c r="B151" s="46" t="s">
        <v>3098</v>
      </c>
      <c r="C151" s="46" t="s">
        <v>266</v>
      </c>
      <c r="D151" s="46" t="s">
        <v>24</v>
      </c>
      <c r="E151" s="46" t="s">
        <v>332</v>
      </c>
      <c r="F151" s="46" t="s">
        <v>331</v>
      </c>
      <c r="G151" s="46">
        <v>8</v>
      </c>
      <c r="H151" s="46">
        <v>10</v>
      </c>
      <c r="I151" s="46">
        <v>2</v>
      </c>
      <c r="J151" s="46">
        <v>99</v>
      </c>
      <c r="K151" s="46">
        <v>153</v>
      </c>
      <c r="L151" s="46">
        <v>23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46">
        <v>0</v>
      </c>
      <c r="AO151" s="46">
        <v>0</v>
      </c>
      <c r="AP151" s="46">
        <v>0</v>
      </c>
      <c r="AQ151" s="46">
        <v>0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0</v>
      </c>
    </row>
    <row r="152" spans="1:50">
      <c r="A152" s="46">
        <v>151</v>
      </c>
      <c r="B152" s="46" t="s">
        <v>3098</v>
      </c>
      <c r="C152" s="46" t="s">
        <v>266</v>
      </c>
      <c r="D152" s="46" t="s">
        <v>24</v>
      </c>
      <c r="E152" s="46" t="s">
        <v>334</v>
      </c>
      <c r="F152" s="46" t="s">
        <v>333</v>
      </c>
      <c r="G152" s="46">
        <v>0</v>
      </c>
      <c r="H152" s="46">
        <v>2</v>
      </c>
      <c r="I152" s="46">
        <v>2</v>
      </c>
      <c r="J152" s="46">
        <v>85</v>
      </c>
      <c r="K152" s="46">
        <v>112</v>
      </c>
      <c r="L152" s="46">
        <v>18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9</v>
      </c>
      <c r="AL152" s="46">
        <v>7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</row>
    <row r="153" spans="1:50">
      <c r="A153" s="46">
        <v>152</v>
      </c>
      <c r="B153" s="46" t="s">
        <v>3098</v>
      </c>
      <c r="C153" s="46" t="s">
        <v>266</v>
      </c>
      <c r="D153" s="46" t="s">
        <v>24</v>
      </c>
      <c r="E153" s="46" t="s">
        <v>336</v>
      </c>
      <c r="F153" s="46" t="s">
        <v>335</v>
      </c>
      <c r="G153" s="46">
        <v>23</v>
      </c>
      <c r="H153" s="46">
        <v>29</v>
      </c>
      <c r="I153" s="46">
        <v>8</v>
      </c>
      <c r="J153" s="46">
        <v>258</v>
      </c>
      <c r="K153" s="46">
        <v>396</v>
      </c>
      <c r="L153" s="46">
        <v>77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6</v>
      </c>
      <c r="AL153" s="46">
        <v>6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</row>
    <row r="154" spans="1:50">
      <c r="A154" s="46">
        <v>153</v>
      </c>
      <c r="B154" s="46" t="s">
        <v>3098</v>
      </c>
      <c r="C154" s="46" t="s">
        <v>266</v>
      </c>
      <c r="D154" s="46" t="s">
        <v>21</v>
      </c>
      <c r="E154" s="46" t="s">
        <v>338</v>
      </c>
      <c r="F154" s="46" t="s">
        <v>337</v>
      </c>
      <c r="G154" s="46">
        <v>56</v>
      </c>
      <c r="H154" s="46">
        <v>84</v>
      </c>
      <c r="I154" s="46">
        <v>21</v>
      </c>
      <c r="J154" s="46">
        <v>1409</v>
      </c>
      <c r="K154" s="46">
        <v>1967</v>
      </c>
      <c r="L154" s="46">
        <v>351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29</v>
      </c>
      <c r="AL154" s="46">
        <v>24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</row>
    <row r="155" spans="1:50">
      <c r="A155" s="46">
        <v>154</v>
      </c>
      <c r="B155" s="46" t="s">
        <v>3098</v>
      </c>
      <c r="C155" s="46" t="s">
        <v>266</v>
      </c>
      <c r="D155" s="46" t="s">
        <v>29</v>
      </c>
      <c r="E155" s="46" t="s">
        <v>340</v>
      </c>
      <c r="F155" s="46" t="s">
        <v>339</v>
      </c>
      <c r="G155" s="46">
        <v>31</v>
      </c>
      <c r="H155" s="46">
        <v>40</v>
      </c>
      <c r="I155" s="46">
        <v>12</v>
      </c>
      <c r="J155" s="46">
        <v>529</v>
      </c>
      <c r="K155" s="46">
        <v>780</v>
      </c>
      <c r="L155" s="46">
        <v>150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61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  <c r="AK155" s="46">
        <v>22</v>
      </c>
      <c r="AL155" s="46">
        <v>20</v>
      </c>
      <c r="AM155" s="46">
        <v>0</v>
      </c>
      <c r="AN155" s="46">
        <v>0</v>
      </c>
      <c r="AO155" s="46">
        <v>0</v>
      </c>
      <c r="AP155" s="46">
        <v>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0</v>
      </c>
      <c r="AX155" s="46">
        <v>0</v>
      </c>
    </row>
    <row r="156" spans="1:50">
      <c r="A156" s="46">
        <v>155</v>
      </c>
      <c r="B156" s="46" t="s">
        <v>3098</v>
      </c>
      <c r="C156" s="46" t="s">
        <v>266</v>
      </c>
      <c r="D156" s="46" t="s">
        <v>24</v>
      </c>
      <c r="E156" s="46" t="s">
        <v>342</v>
      </c>
      <c r="F156" s="46" t="s">
        <v>341</v>
      </c>
      <c r="G156" s="46">
        <v>32</v>
      </c>
      <c r="H156" s="46">
        <v>40</v>
      </c>
      <c r="I156" s="46">
        <v>7</v>
      </c>
      <c r="J156" s="46">
        <v>381</v>
      </c>
      <c r="K156" s="46">
        <v>553</v>
      </c>
      <c r="L156" s="46">
        <v>111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12</v>
      </c>
      <c r="AL156" s="46">
        <v>9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</row>
    <row r="157" spans="1:50">
      <c r="A157" s="46">
        <v>156</v>
      </c>
      <c r="B157" s="46" t="s">
        <v>3098</v>
      </c>
      <c r="C157" s="46" t="s">
        <v>266</v>
      </c>
      <c r="D157" s="46" t="s">
        <v>29</v>
      </c>
      <c r="E157" s="46" t="s">
        <v>344</v>
      </c>
      <c r="F157" s="46" t="s">
        <v>343</v>
      </c>
      <c r="G157" s="46">
        <v>17</v>
      </c>
      <c r="H157" s="46">
        <v>23</v>
      </c>
      <c r="I157" s="46">
        <v>7</v>
      </c>
      <c r="J157" s="46">
        <v>438</v>
      </c>
      <c r="K157" s="46">
        <v>632</v>
      </c>
      <c r="L157" s="46">
        <v>128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30</v>
      </c>
      <c r="AL157" s="46">
        <v>21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</row>
    <row r="158" spans="1:50">
      <c r="A158" s="46">
        <v>157</v>
      </c>
      <c r="B158" s="46" t="s">
        <v>3098</v>
      </c>
      <c r="C158" s="46" t="s">
        <v>266</v>
      </c>
      <c r="D158" s="46" t="s">
        <v>24</v>
      </c>
      <c r="E158" s="46" t="s">
        <v>346</v>
      </c>
      <c r="F158" s="46" t="s">
        <v>345</v>
      </c>
      <c r="G158" s="46">
        <v>12</v>
      </c>
      <c r="H158" s="46">
        <v>17</v>
      </c>
      <c r="I158" s="46">
        <v>4</v>
      </c>
      <c r="J158" s="46">
        <v>283</v>
      </c>
      <c r="K158" s="46">
        <v>334</v>
      </c>
      <c r="L158" s="46">
        <v>79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16</v>
      </c>
      <c r="AL158" s="46">
        <v>11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</row>
    <row r="159" spans="1:50">
      <c r="A159" s="46">
        <v>158</v>
      </c>
      <c r="B159" s="46" t="s">
        <v>3098</v>
      </c>
      <c r="C159" s="46" t="s">
        <v>266</v>
      </c>
      <c r="D159" s="46" t="s">
        <v>24</v>
      </c>
      <c r="E159" s="46" t="s">
        <v>348</v>
      </c>
      <c r="F159" s="46" t="s">
        <v>347</v>
      </c>
      <c r="G159" s="46">
        <v>10</v>
      </c>
      <c r="H159" s="46">
        <v>14</v>
      </c>
      <c r="I159" s="46">
        <v>4</v>
      </c>
      <c r="J159" s="46">
        <v>135</v>
      </c>
      <c r="K159" s="46">
        <v>193</v>
      </c>
      <c r="L159" s="46">
        <v>43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4</v>
      </c>
      <c r="AL159" s="46">
        <v>3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</row>
    <row r="160" spans="1:50">
      <c r="A160" s="46">
        <v>159</v>
      </c>
      <c r="B160" s="46" t="s">
        <v>3098</v>
      </c>
      <c r="C160" s="46" t="s">
        <v>266</v>
      </c>
      <c r="D160" s="46" t="s">
        <v>29</v>
      </c>
      <c r="E160" s="46" t="s">
        <v>350</v>
      </c>
      <c r="F160" s="46" t="s">
        <v>349</v>
      </c>
      <c r="G160" s="46">
        <v>35</v>
      </c>
      <c r="H160" s="46">
        <v>46</v>
      </c>
      <c r="I160" s="46">
        <v>18</v>
      </c>
      <c r="J160" s="46">
        <v>911.5</v>
      </c>
      <c r="K160" s="46">
        <v>1170.5</v>
      </c>
      <c r="L160" s="46">
        <v>289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  <c r="AK160" s="46">
        <v>29</v>
      </c>
      <c r="AL160" s="46">
        <v>25</v>
      </c>
      <c r="AM160" s="46">
        <v>0</v>
      </c>
      <c r="AN160" s="46">
        <v>0</v>
      </c>
      <c r="AO160" s="46">
        <v>0</v>
      </c>
      <c r="AP160" s="46">
        <v>0</v>
      </c>
      <c r="AQ160" s="46">
        <v>0</v>
      </c>
      <c r="AR160" s="46">
        <v>0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0</v>
      </c>
    </row>
    <row r="161" spans="1:50">
      <c r="A161" s="46">
        <v>160</v>
      </c>
      <c r="B161" s="46" t="s">
        <v>3098</v>
      </c>
      <c r="C161" s="46" t="s">
        <v>266</v>
      </c>
      <c r="D161" s="46" t="s">
        <v>24</v>
      </c>
      <c r="E161" s="46" t="s">
        <v>352</v>
      </c>
      <c r="F161" s="46" t="s">
        <v>351</v>
      </c>
      <c r="G161" s="46">
        <v>11</v>
      </c>
      <c r="H161" s="46">
        <v>19</v>
      </c>
      <c r="I161" s="46">
        <v>7</v>
      </c>
      <c r="J161" s="46">
        <v>340</v>
      </c>
      <c r="K161" s="46">
        <v>509</v>
      </c>
      <c r="L161" s="46">
        <v>122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17</v>
      </c>
      <c r="AL161" s="46">
        <v>15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</row>
    <row r="162" spans="1:50">
      <c r="A162" s="46">
        <v>161</v>
      </c>
      <c r="B162" s="46" t="s">
        <v>3098</v>
      </c>
      <c r="C162" s="46" t="s">
        <v>266</v>
      </c>
      <c r="D162" s="46" t="s">
        <v>24</v>
      </c>
      <c r="E162" s="46" t="s">
        <v>354</v>
      </c>
      <c r="F162" s="46" t="s">
        <v>353</v>
      </c>
      <c r="G162" s="46">
        <v>11</v>
      </c>
      <c r="H162" s="46">
        <v>15</v>
      </c>
      <c r="I162" s="46">
        <v>2</v>
      </c>
      <c r="J162" s="46">
        <v>126</v>
      </c>
      <c r="K162" s="46">
        <v>185</v>
      </c>
      <c r="L162" s="46">
        <v>30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1</v>
      </c>
      <c r="AL162" s="46">
        <v>1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</row>
    <row r="163" spans="1:50">
      <c r="A163" s="46">
        <v>162</v>
      </c>
      <c r="B163" s="46" t="s">
        <v>3098</v>
      </c>
      <c r="C163" s="46" t="s">
        <v>266</v>
      </c>
      <c r="D163" s="46" t="s">
        <v>24</v>
      </c>
      <c r="E163" s="46" t="s">
        <v>356</v>
      </c>
      <c r="F163" s="46" t="s">
        <v>355</v>
      </c>
      <c r="G163" s="46">
        <v>23</v>
      </c>
      <c r="H163" s="46">
        <v>23</v>
      </c>
      <c r="I163" s="46">
        <v>10</v>
      </c>
      <c r="J163" s="46">
        <v>337</v>
      </c>
      <c r="K163" s="46">
        <v>468.5</v>
      </c>
      <c r="L163" s="46">
        <v>98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26</v>
      </c>
      <c r="AL163" s="46">
        <v>17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</row>
    <row r="164" spans="1:50">
      <c r="A164" s="46">
        <v>163</v>
      </c>
      <c r="B164" s="46" t="s">
        <v>3098</v>
      </c>
      <c r="C164" s="46" t="s">
        <v>266</v>
      </c>
      <c r="D164" s="46" t="s">
        <v>29</v>
      </c>
      <c r="E164" s="46" t="s">
        <v>358</v>
      </c>
      <c r="F164" s="46" t="s">
        <v>357</v>
      </c>
      <c r="G164" s="46">
        <v>22</v>
      </c>
      <c r="H164" s="46">
        <v>22</v>
      </c>
      <c r="I164" s="46">
        <v>6</v>
      </c>
      <c r="J164" s="46">
        <v>642</v>
      </c>
      <c r="K164" s="46">
        <v>775</v>
      </c>
      <c r="L164" s="46">
        <v>161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  <c r="AK164" s="46">
        <v>37</v>
      </c>
      <c r="AL164" s="46">
        <v>24</v>
      </c>
      <c r="AM164" s="46">
        <v>0</v>
      </c>
      <c r="AN164" s="46">
        <v>0</v>
      </c>
      <c r="AO164" s="46">
        <v>0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56</v>
      </c>
      <c r="AV164" s="46">
        <v>2</v>
      </c>
      <c r="AW164" s="46">
        <v>0</v>
      </c>
      <c r="AX164" s="46">
        <v>0</v>
      </c>
    </row>
    <row r="165" spans="1:50">
      <c r="A165" s="46">
        <v>164</v>
      </c>
      <c r="B165" s="46" t="s">
        <v>3098</v>
      </c>
      <c r="C165" s="46" t="s">
        <v>266</v>
      </c>
      <c r="D165" s="46" t="s">
        <v>29</v>
      </c>
      <c r="E165" s="46" t="s">
        <v>360</v>
      </c>
      <c r="F165" s="46" t="s">
        <v>359</v>
      </c>
      <c r="G165" s="46">
        <v>13</v>
      </c>
      <c r="H165" s="46">
        <v>19</v>
      </c>
      <c r="I165" s="46">
        <v>5</v>
      </c>
      <c r="J165" s="46">
        <v>194</v>
      </c>
      <c r="K165" s="46">
        <v>284</v>
      </c>
      <c r="L165" s="46">
        <v>45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</row>
    <row r="166" spans="1:50">
      <c r="A166" s="46">
        <v>165</v>
      </c>
      <c r="B166" s="46" t="s">
        <v>3098</v>
      </c>
      <c r="C166" s="46" t="s">
        <v>266</v>
      </c>
      <c r="D166" s="46" t="s">
        <v>24</v>
      </c>
      <c r="E166" s="46" t="s">
        <v>362</v>
      </c>
      <c r="F166" s="46" t="s">
        <v>361</v>
      </c>
      <c r="G166" s="46">
        <v>5</v>
      </c>
      <c r="H166" s="46">
        <v>7</v>
      </c>
      <c r="I166" s="46">
        <v>2</v>
      </c>
      <c r="J166" s="46">
        <v>124</v>
      </c>
      <c r="K166" s="46">
        <v>162</v>
      </c>
      <c r="L166" s="46">
        <v>39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  <c r="AK166" s="46">
        <v>7</v>
      </c>
      <c r="AL166" s="46">
        <v>6</v>
      </c>
      <c r="AM166" s="46">
        <v>0</v>
      </c>
      <c r="AN166" s="46">
        <v>0</v>
      </c>
      <c r="AO166" s="46">
        <v>0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</row>
    <row r="167" spans="1:50">
      <c r="A167" s="46">
        <v>166</v>
      </c>
      <c r="B167" s="46" t="s">
        <v>3098</v>
      </c>
      <c r="C167" s="46" t="s">
        <v>266</v>
      </c>
      <c r="D167" s="46" t="s">
        <v>24</v>
      </c>
      <c r="E167" s="46" t="s">
        <v>364</v>
      </c>
      <c r="F167" s="46" t="s">
        <v>363</v>
      </c>
      <c r="G167" s="46">
        <v>16</v>
      </c>
      <c r="H167" s="46">
        <v>19</v>
      </c>
      <c r="I167" s="46">
        <v>4</v>
      </c>
      <c r="J167" s="46">
        <v>161</v>
      </c>
      <c r="K167" s="46">
        <v>254</v>
      </c>
      <c r="L167" s="46">
        <v>45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</row>
    <row r="168" spans="1:50">
      <c r="A168" s="46">
        <v>167</v>
      </c>
      <c r="B168" s="46" t="s">
        <v>3098</v>
      </c>
      <c r="C168" s="46" t="s">
        <v>266</v>
      </c>
      <c r="D168" s="46" t="s">
        <v>29</v>
      </c>
      <c r="E168" s="46" t="s">
        <v>366</v>
      </c>
      <c r="F168" s="46" t="s">
        <v>365</v>
      </c>
      <c r="G168" s="46">
        <v>32</v>
      </c>
      <c r="H168" s="46">
        <v>46</v>
      </c>
      <c r="I168" s="46">
        <v>6</v>
      </c>
      <c r="J168" s="46">
        <v>518</v>
      </c>
      <c r="K168" s="46">
        <v>728.5</v>
      </c>
      <c r="L168" s="46">
        <v>129.5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  <c r="AK168" s="46">
        <v>0</v>
      </c>
      <c r="AL168" s="46">
        <v>0</v>
      </c>
      <c r="AM168" s="46">
        <v>0</v>
      </c>
      <c r="AN168" s="46">
        <v>0</v>
      </c>
      <c r="AO168" s="46">
        <v>0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</row>
    <row r="169" spans="1:50">
      <c r="A169" s="46">
        <v>168</v>
      </c>
      <c r="B169" s="46" t="s">
        <v>3098</v>
      </c>
      <c r="C169" s="46" t="s">
        <v>266</v>
      </c>
      <c r="D169" s="46" t="s">
        <v>29</v>
      </c>
      <c r="E169" s="46" t="s">
        <v>368</v>
      </c>
      <c r="F169" s="46" t="s">
        <v>367</v>
      </c>
      <c r="G169" s="46">
        <v>38</v>
      </c>
      <c r="H169" s="46">
        <v>46</v>
      </c>
      <c r="I169" s="46">
        <v>10</v>
      </c>
      <c r="J169" s="46">
        <v>467</v>
      </c>
      <c r="K169" s="46">
        <v>654</v>
      </c>
      <c r="L169" s="46">
        <v>111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7</v>
      </c>
      <c r="AL169" s="46">
        <v>6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</row>
    <row r="170" spans="1:50">
      <c r="A170" s="46">
        <v>169</v>
      </c>
      <c r="B170" s="46" t="s">
        <v>3098</v>
      </c>
      <c r="C170" s="46" t="s">
        <v>266</v>
      </c>
      <c r="D170" s="46" t="s">
        <v>24</v>
      </c>
      <c r="E170" s="46" t="s">
        <v>370</v>
      </c>
      <c r="F170" s="46" t="s">
        <v>369</v>
      </c>
      <c r="G170" s="46">
        <v>4</v>
      </c>
      <c r="H170" s="46">
        <v>6</v>
      </c>
      <c r="I170" s="46">
        <v>2</v>
      </c>
      <c r="J170" s="46">
        <v>82</v>
      </c>
      <c r="K170" s="46">
        <v>123</v>
      </c>
      <c r="L170" s="46">
        <v>26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</row>
    <row r="171" spans="1:50">
      <c r="A171" s="46">
        <v>170</v>
      </c>
      <c r="B171" s="46" t="s">
        <v>3098</v>
      </c>
      <c r="C171" s="46" t="s">
        <v>266</v>
      </c>
      <c r="D171" s="46" t="s">
        <v>24</v>
      </c>
      <c r="E171" s="46" t="s">
        <v>372</v>
      </c>
      <c r="F171" s="46" t="s">
        <v>371</v>
      </c>
      <c r="G171" s="46">
        <v>7</v>
      </c>
      <c r="H171" s="46">
        <v>10</v>
      </c>
      <c r="I171" s="46">
        <v>4</v>
      </c>
      <c r="J171" s="46">
        <v>77</v>
      </c>
      <c r="K171" s="46">
        <v>102</v>
      </c>
      <c r="L171" s="46">
        <v>35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1</v>
      </c>
      <c r="AL171" s="46">
        <v>1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</row>
    <row r="172" spans="1:50">
      <c r="A172" s="46">
        <v>171</v>
      </c>
      <c r="B172" s="46" t="s">
        <v>3098</v>
      </c>
      <c r="C172" s="46" t="s">
        <v>266</v>
      </c>
      <c r="D172" s="46" t="s">
        <v>24</v>
      </c>
      <c r="E172" s="46" t="s">
        <v>374</v>
      </c>
      <c r="F172" s="46" t="s">
        <v>373</v>
      </c>
      <c r="G172" s="46">
        <v>27</v>
      </c>
      <c r="H172" s="46">
        <v>36</v>
      </c>
      <c r="I172" s="46">
        <v>7</v>
      </c>
      <c r="J172" s="46">
        <v>272</v>
      </c>
      <c r="K172" s="46">
        <v>387</v>
      </c>
      <c r="L172" s="46">
        <v>49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</row>
    <row r="173" spans="1:50">
      <c r="A173" s="46">
        <v>172</v>
      </c>
      <c r="B173" s="46" t="s">
        <v>3098</v>
      </c>
      <c r="C173" s="46" t="s">
        <v>266</v>
      </c>
      <c r="D173" s="46" t="s">
        <v>24</v>
      </c>
      <c r="E173" s="46" t="s">
        <v>376</v>
      </c>
      <c r="F173" s="46" t="s">
        <v>375</v>
      </c>
      <c r="G173" s="46">
        <v>26</v>
      </c>
      <c r="H173" s="46">
        <v>25</v>
      </c>
      <c r="I173" s="46">
        <v>2</v>
      </c>
      <c r="J173" s="46">
        <v>194</v>
      </c>
      <c r="K173" s="46">
        <v>232</v>
      </c>
      <c r="L173" s="46">
        <v>32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0</v>
      </c>
      <c r="AL173" s="46">
        <v>0</v>
      </c>
      <c r="AM173" s="46">
        <v>0</v>
      </c>
      <c r="AN173" s="46">
        <v>0</v>
      </c>
      <c r="AO173" s="46">
        <v>0</v>
      </c>
      <c r="AP173" s="46">
        <v>0</v>
      </c>
      <c r="AQ173" s="46">
        <v>0</v>
      </c>
      <c r="AR173" s="46">
        <v>0</v>
      </c>
      <c r="AS173" s="46">
        <v>0</v>
      </c>
      <c r="AT173" s="46">
        <v>0</v>
      </c>
      <c r="AU173" s="46">
        <v>0</v>
      </c>
      <c r="AV173" s="46">
        <v>0</v>
      </c>
      <c r="AW173" s="46">
        <v>0</v>
      </c>
      <c r="AX173" s="46">
        <v>0</v>
      </c>
    </row>
    <row r="174" spans="1:50">
      <c r="A174" s="46">
        <v>173</v>
      </c>
      <c r="B174" s="46" t="s">
        <v>3098</v>
      </c>
      <c r="C174" s="46" t="s">
        <v>266</v>
      </c>
      <c r="D174" s="46" t="s">
        <v>24</v>
      </c>
      <c r="E174" s="46" t="s">
        <v>378</v>
      </c>
      <c r="F174" s="46" t="s">
        <v>377</v>
      </c>
      <c r="G174" s="46">
        <v>14</v>
      </c>
      <c r="H174" s="46">
        <v>20</v>
      </c>
      <c r="I174" s="46">
        <v>3</v>
      </c>
      <c r="J174" s="46">
        <v>176</v>
      </c>
      <c r="K174" s="46">
        <v>252</v>
      </c>
      <c r="L174" s="46">
        <v>56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  <c r="AK174" s="46">
        <v>0</v>
      </c>
      <c r="AL174" s="46">
        <v>0</v>
      </c>
      <c r="AM174" s="46">
        <v>0</v>
      </c>
      <c r="AN174" s="46">
        <v>0</v>
      </c>
      <c r="AO174" s="46">
        <v>0</v>
      </c>
      <c r="AP174" s="46">
        <v>0</v>
      </c>
      <c r="AQ174" s="46">
        <v>0</v>
      </c>
      <c r="AR174" s="46">
        <v>0</v>
      </c>
      <c r="AS174" s="46">
        <v>0</v>
      </c>
      <c r="AT174" s="46">
        <v>0</v>
      </c>
      <c r="AU174" s="46">
        <v>0</v>
      </c>
      <c r="AV174" s="46">
        <v>0</v>
      </c>
      <c r="AW174" s="46">
        <v>0</v>
      </c>
      <c r="AX174" s="46">
        <v>0</v>
      </c>
    </row>
    <row r="175" spans="1:50">
      <c r="A175" s="46">
        <v>174</v>
      </c>
      <c r="B175" s="46" t="s">
        <v>3098</v>
      </c>
      <c r="C175" s="46" t="s">
        <v>266</v>
      </c>
      <c r="D175" s="46" t="s">
        <v>21</v>
      </c>
      <c r="E175" s="46" t="s">
        <v>380</v>
      </c>
      <c r="F175" s="46" t="s">
        <v>379</v>
      </c>
      <c r="G175" s="46">
        <v>35</v>
      </c>
      <c r="H175" s="46">
        <v>62</v>
      </c>
      <c r="I175" s="46">
        <v>13</v>
      </c>
      <c r="J175" s="46">
        <v>791</v>
      </c>
      <c r="K175" s="46">
        <v>1077</v>
      </c>
      <c r="L175" s="46">
        <v>192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35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24</v>
      </c>
      <c r="AL175" s="46">
        <v>21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</row>
    <row r="176" spans="1:50">
      <c r="A176" s="46">
        <v>175</v>
      </c>
      <c r="B176" s="46" t="s">
        <v>3098</v>
      </c>
      <c r="C176" s="46" t="s">
        <v>266</v>
      </c>
      <c r="D176" s="46" t="s">
        <v>24</v>
      </c>
      <c r="E176" s="46" t="s">
        <v>382</v>
      </c>
      <c r="F176" s="46" t="s">
        <v>381</v>
      </c>
      <c r="G176" s="46">
        <v>34</v>
      </c>
      <c r="H176" s="46">
        <v>44</v>
      </c>
      <c r="I176" s="46">
        <v>10</v>
      </c>
      <c r="J176" s="46">
        <v>797</v>
      </c>
      <c r="K176" s="46">
        <v>1071</v>
      </c>
      <c r="L176" s="46">
        <v>184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  <c r="AK176" s="46">
        <v>23</v>
      </c>
      <c r="AL176" s="46">
        <v>17</v>
      </c>
      <c r="AM176" s="46">
        <v>0</v>
      </c>
      <c r="AN176" s="46">
        <v>0</v>
      </c>
      <c r="AO176" s="46">
        <v>0</v>
      </c>
      <c r="AP176" s="46">
        <v>0</v>
      </c>
      <c r="AQ176" s="46">
        <v>0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0</v>
      </c>
      <c r="AX176" s="46">
        <v>0</v>
      </c>
    </row>
    <row r="177" spans="1:50">
      <c r="A177" s="46">
        <v>176</v>
      </c>
      <c r="B177" s="46" t="s">
        <v>3098</v>
      </c>
      <c r="C177" s="46" t="s">
        <v>266</v>
      </c>
      <c r="D177" s="46" t="s">
        <v>24</v>
      </c>
      <c r="E177" s="46" t="s">
        <v>384</v>
      </c>
      <c r="F177" s="46" t="s">
        <v>383</v>
      </c>
      <c r="G177" s="46">
        <v>13</v>
      </c>
      <c r="H177" s="46">
        <v>16</v>
      </c>
      <c r="I177" s="46">
        <v>4</v>
      </c>
      <c r="J177" s="46">
        <v>181</v>
      </c>
      <c r="K177" s="46">
        <v>231</v>
      </c>
      <c r="L177" s="46">
        <v>52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>
        <v>0</v>
      </c>
      <c r="AM177" s="46">
        <v>0</v>
      </c>
      <c r="AN177" s="46">
        <v>0</v>
      </c>
      <c r="AO177" s="46">
        <v>0</v>
      </c>
      <c r="AP177" s="46">
        <v>0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0</v>
      </c>
      <c r="AX177" s="46">
        <v>0</v>
      </c>
    </row>
    <row r="178" spans="1:50">
      <c r="A178" s="46">
        <v>177</v>
      </c>
      <c r="B178" s="46" t="s">
        <v>3098</v>
      </c>
      <c r="C178" s="46" t="s">
        <v>266</v>
      </c>
      <c r="D178" s="46" t="s">
        <v>78</v>
      </c>
      <c r="E178" s="46" t="s">
        <v>386</v>
      </c>
      <c r="F178" s="46" t="s">
        <v>385</v>
      </c>
      <c r="G178" s="46">
        <v>41</v>
      </c>
      <c r="H178" s="46">
        <v>77</v>
      </c>
      <c r="I178" s="46">
        <v>20</v>
      </c>
      <c r="J178" s="46">
        <v>1527</v>
      </c>
      <c r="K178" s="46">
        <v>2322</v>
      </c>
      <c r="L178" s="46">
        <v>514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63</v>
      </c>
      <c r="AL178" s="46">
        <v>42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22</v>
      </c>
      <c r="AV178" s="46">
        <v>2</v>
      </c>
      <c r="AW178" s="46">
        <v>0</v>
      </c>
      <c r="AX178" s="46">
        <v>0</v>
      </c>
    </row>
    <row r="179" spans="1:50">
      <c r="A179" s="46">
        <v>178</v>
      </c>
      <c r="B179" s="46" t="s">
        <v>3098</v>
      </c>
      <c r="C179" s="46" t="s">
        <v>266</v>
      </c>
      <c r="D179" s="46" t="s">
        <v>78</v>
      </c>
      <c r="E179" s="46" t="s">
        <v>388</v>
      </c>
      <c r="F179" s="46" t="s">
        <v>387</v>
      </c>
      <c r="G179" s="46">
        <v>26</v>
      </c>
      <c r="H179" s="46">
        <v>53</v>
      </c>
      <c r="I179" s="46">
        <v>16</v>
      </c>
      <c r="J179" s="46">
        <v>1457</v>
      </c>
      <c r="K179" s="46">
        <v>2064</v>
      </c>
      <c r="L179" s="46">
        <v>434</v>
      </c>
      <c r="M179" s="46">
        <v>3</v>
      </c>
      <c r="N179" s="46">
        <v>1</v>
      </c>
      <c r="O179" s="46">
        <v>0</v>
      </c>
      <c r="P179" s="46">
        <v>25</v>
      </c>
      <c r="Q179" s="46">
        <v>12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83</v>
      </c>
      <c r="AL179" s="46">
        <v>51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</row>
    <row r="180" spans="1:50">
      <c r="A180" s="46">
        <v>179</v>
      </c>
      <c r="B180" s="46" t="s">
        <v>3098</v>
      </c>
      <c r="C180" s="46" t="s">
        <v>266</v>
      </c>
      <c r="D180" s="46" t="s">
        <v>24</v>
      </c>
      <c r="E180" s="46" t="s">
        <v>390</v>
      </c>
      <c r="F180" s="46" t="s">
        <v>389</v>
      </c>
      <c r="G180" s="46">
        <v>18</v>
      </c>
      <c r="H180" s="46">
        <v>17</v>
      </c>
      <c r="I180" s="46">
        <v>2</v>
      </c>
      <c r="J180" s="46">
        <v>247</v>
      </c>
      <c r="K180" s="46">
        <v>336</v>
      </c>
      <c r="L180" s="46">
        <v>17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9</v>
      </c>
      <c r="AL180" s="46">
        <v>6</v>
      </c>
      <c r="AM180" s="46">
        <v>0</v>
      </c>
      <c r="AN180" s="46">
        <v>0</v>
      </c>
      <c r="AO180" s="46">
        <v>0</v>
      </c>
      <c r="AP180" s="46">
        <v>0</v>
      </c>
      <c r="AQ180" s="46">
        <v>0</v>
      </c>
      <c r="AR180" s="46">
        <v>0</v>
      </c>
      <c r="AS180" s="46">
        <v>0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</row>
    <row r="181" spans="1:50">
      <c r="A181" s="46">
        <v>180</v>
      </c>
      <c r="B181" s="46" t="s">
        <v>3098</v>
      </c>
      <c r="C181" s="46" t="s">
        <v>266</v>
      </c>
      <c r="D181" s="46" t="s">
        <v>24</v>
      </c>
      <c r="E181" s="46" t="s">
        <v>392</v>
      </c>
      <c r="F181" s="46" t="s">
        <v>391</v>
      </c>
      <c r="G181" s="46">
        <v>13</v>
      </c>
      <c r="H181" s="46">
        <v>16</v>
      </c>
      <c r="I181" s="46">
        <v>3</v>
      </c>
      <c r="J181" s="46">
        <v>136</v>
      </c>
      <c r="K181" s="46">
        <v>195</v>
      </c>
      <c r="L181" s="46">
        <v>35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10</v>
      </c>
      <c r="AL181" s="46">
        <v>6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</row>
    <row r="182" spans="1:50">
      <c r="A182" s="46">
        <v>181</v>
      </c>
      <c r="B182" s="46" t="s">
        <v>3098</v>
      </c>
      <c r="C182" s="46" t="s">
        <v>266</v>
      </c>
      <c r="D182" s="46" t="s">
        <v>29</v>
      </c>
      <c r="E182" s="46" t="s">
        <v>394</v>
      </c>
      <c r="F182" s="46" t="s">
        <v>393</v>
      </c>
      <c r="G182" s="46">
        <v>61</v>
      </c>
      <c r="H182" s="46">
        <v>81</v>
      </c>
      <c r="I182" s="46">
        <v>28</v>
      </c>
      <c r="J182" s="46">
        <v>861</v>
      </c>
      <c r="K182" s="46">
        <v>1137.5</v>
      </c>
      <c r="L182" s="46">
        <v>336.5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  <c r="AK182" s="46">
        <v>11</v>
      </c>
      <c r="AL182" s="46">
        <v>11</v>
      </c>
      <c r="AM182" s="46">
        <v>0</v>
      </c>
      <c r="AN182" s="46">
        <v>0</v>
      </c>
      <c r="AO182" s="46">
        <v>0</v>
      </c>
      <c r="AP182" s="46">
        <v>0</v>
      </c>
      <c r="AQ182" s="46">
        <v>0</v>
      </c>
      <c r="AR182" s="46">
        <v>0</v>
      </c>
      <c r="AS182" s="46">
        <v>0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</row>
    <row r="183" spans="1:50">
      <c r="A183" s="46">
        <v>182</v>
      </c>
      <c r="B183" s="46" t="s">
        <v>3098</v>
      </c>
      <c r="C183" s="46" t="s">
        <v>266</v>
      </c>
      <c r="D183" s="46" t="s">
        <v>29</v>
      </c>
      <c r="E183" s="46" t="s">
        <v>396</v>
      </c>
      <c r="F183" s="46" t="s">
        <v>395</v>
      </c>
      <c r="G183" s="46">
        <v>13</v>
      </c>
      <c r="H183" s="46">
        <v>22</v>
      </c>
      <c r="I183" s="46">
        <v>3</v>
      </c>
      <c r="J183" s="46">
        <v>458</v>
      </c>
      <c r="K183" s="46">
        <v>625</v>
      </c>
      <c r="L183" s="46">
        <v>85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16</v>
      </c>
      <c r="AL183" s="46">
        <v>12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</row>
    <row r="184" spans="1:50">
      <c r="A184" s="46">
        <v>183</v>
      </c>
      <c r="B184" s="46" t="s">
        <v>3098</v>
      </c>
      <c r="C184" s="46" t="s">
        <v>266</v>
      </c>
      <c r="D184" s="46" t="s">
        <v>24</v>
      </c>
      <c r="E184" s="46" t="s">
        <v>398</v>
      </c>
      <c r="F184" s="46" t="s">
        <v>397</v>
      </c>
      <c r="G184" s="46">
        <v>16</v>
      </c>
      <c r="H184" s="46">
        <v>20</v>
      </c>
      <c r="I184" s="46">
        <v>8</v>
      </c>
      <c r="J184" s="46">
        <v>149</v>
      </c>
      <c r="K184" s="46">
        <v>194</v>
      </c>
      <c r="L184" s="46">
        <v>65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>
        <v>0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</row>
    <row r="185" spans="1:50">
      <c r="A185" s="46">
        <v>184</v>
      </c>
      <c r="B185" s="46" t="s">
        <v>3098</v>
      </c>
      <c r="C185" s="46" t="s">
        <v>266</v>
      </c>
      <c r="D185" s="46" t="s">
        <v>21</v>
      </c>
      <c r="E185" s="46" t="s">
        <v>400</v>
      </c>
      <c r="F185" s="46" t="s">
        <v>399</v>
      </c>
      <c r="G185" s="46">
        <v>40</v>
      </c>
      <c r="H185" s="46">
        <v>54</v>
      </c>
      <c r="I185" s="46">
        <v>10</v>
      </c>
      <c r="J185" s="46">
        <v>1065</v>
      </c>
      <c r="K185" s="46">
        <v>1405</v>
      </c>
      <c r="L185" s="46">
        <v>227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9</v>
      </c>
      <c r="AL185" s="46">
        <v>8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</row>
    <row r="186" spans="1:50">
      <c r="A186" s="46">
        <v>185</v>
      </c>
      <c r="B186" s="46" t="s">
        <v>3098</v>
      </c>
      <c r="C186" s="46" t="s">
        <v>266</v>
      </c>
      <c r="D186" s="46" t="s">
        <v>29</v>
      </c>
      <c r="E186" s="46" t="s">
        <v>402</v>
      </c>
      <c r="F186" s="46" t="s">
        <v>401</v>
      </c>
      <c r="G186" s="46">
        <v>14</v>
      </c>
      <c r="H186" s="46">
        <v>18</v>
      </c>
      <c r="I186" s="46">
        <v>4</v>
      </c>
      <c r="J186" s="46">
        <v>312</v>
      </c>
      <c r="K186" s="46">
        <v>396</v>
      </c>
      <c r="L186" s="46">
        <v>93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1</v>
      </c>
      <c r="AL186" s="46">
        <v>1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</row>
    <row r="187" spans="1:50">
      <c r="A187" s="46">
        <v>186</v>
      </c>
      <c r="B187" s="46" t="s">
        <v>3098</v>
      </c>
      <c r="C187" s="46" t="s">
        <v>266</v>
      </c>
      <c r="D187" s="46" t="s">
        <v>78</v>
      </c>
      <c r="E187" s="46" t="s">
        <v>404</v>
      </c>
      <c r="F187" s="46" t="s">
        <v>403</v>
      </c>
      <c r="G187" s="46">
        <v>239</v>
      </c>
      <c r="H187" s="46">
        <v>396</v>
      </c>
      <c r="I187" s="46">
        <v>85</v>
      </c>
      <c r="J187" s="46">
        <v>9519</v>
      </c>
      <c r="K187" s="46">
        <v>12888</v>
      </c>
      <c r="L187" s="46">
        <v>2418</v>
      </c>
      <c r="M187" s="46">
        <v>15</v>
      </c>
      <c r="N187" s="46">
        <v>13</v>
      </c>
      <c r="O187" s="46">
        <v>0</v>
      </c>
      <c r="P187" s="46">
        <v>150</v>
      </c>
      <c r="Q187" s="46">
        <v>151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301</v>
      </c>
      <c r="AG187" s="46">
        <v>0</v>
      </c>
      <c r="AH187" s="46">
        <v>0</v>
      </c>
      <c r="AI187" s="46">
        <v>0</v>
      </c>
      <c r="AJ187" s="46">
        <v>0</v>
      </c>
      <c r="AK187" s="46">
        <v>280</v>
      </c>
      <c r="AL187" s="46">
        <v>167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93</v>
      </c>
      <c r="AV187" s="46">
        <v>9</v>
      </c>
      <c r="AW187" s="46">
        <v>0</v>
      </c>
      <c r="AX187" s="46">
        <v>0</v>
      </c>
    </row>
    <row r="188" spans="1:50">
      <c r="A188" s="46">
        <v>187</v>
      </c>
      <c r="B188" s="46" t="s">
        <v>3098</v>
      </c>
      <c r="C188" s="46" t="s">
        <v>266</v>
      </c>
      <c r="D188" s="46" t="s">
        <v>24</v>
      </c>
      <c r="E188" s="46" t="s">
        <v>406</v>
      </c>
      <c r="F188" s="46" t="s">
        <v>405</v>
      </c>
      <c r="G188" s="46">
        <v>7</v>
      </c>
      <c r="H188" s="46">
        <v>12</v>
      </c>
      <c r="I188" s="46">
        <v>2</v>
      </c>
      <c r="J188" s="46">
        <v>122</v>
      </c>
      <c r="K188" s="46">
        <v>153</v>
      </c>
      <c r="L188" s="46">
        <v>26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  <c r="AK188" s="46">
        <v>10</v>
      </c>
      <c r="AL188" s="46">
        <v>8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>
        <v>0</v>
      </c>
      <c r="AT188" s="46">
        <v>0</v>
      </c>
      <c r="AU188" s="46">
        <v>0</v>
      </c>
      <c r="AV188" s="46">
        <v>0</v>
      </c>
      <c r="AW188" s="46">
        <v>0</v>
      </c>
      <c r="AX188" s="46">
        <v>0</v>
      </c>
    </row>
    <row r="189" spans="1:50">
      <c r="A189" s="46">
        <v>188</v>
      </c>
      <c r="B189" s="46" t="s">
        <v>3098</v>
      </c>
      <c r="C189" s="46" t="s">
        <v>266</v>
      </c>
      <c r="D189" s="46" t="s">
        <v>21</v>
      </c>
      <c r="E189" s="46" t="s">
        <v>408</v>
      </c>
      <c r="F189" s="46" t="s">
        <v>407</v>
      </c>
      <c r="G189" s="46">
        <v>15</v>
      </c>
      <c r="H189" s="46">
        <v>25</v>
      </c>
      <c r="I189" s="46">
        <v>6</v>
      </c>
      <c r="J189" s="46">
        <v>599</v>
      </c>
      <c r="K189" s="46">
        <v>771</v>
      </c>
      <c r="L189" s="46">
        <v>144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17</v>
      </c>
      <c r="AL189" s="46">
        <v>14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</row>
    <row r="190" spans="1:50">
      <c r="A190" s="46">
        <v>189</v>
      </c>
      <c r="B190" s="46" t="s">
        <v>3098</v>
      </c>
      <c r="C190" s="46" t="s">
        <v>266</v>
      </c>
      <c r="D190" s="46" t="s">
        <v>78</v>
      </c>
      <c r="E190" s="46" t="s">
        <v>410</v>
      </c>
      <c r="F190" s="46" t="s">
        <v>409</v>
      </c>
      <c r="G190" s="46">
        <v>15</v>
      </c>
      <c r="H190" s="46">
        <v>36</v>
      </c>
      <c r="I190" s="46">
        <v>11</v>
      </c>
      <c r="J190" s="46">
        <v>871</v>
      </c>
      <c r="K190" s="46">
        <v>1148</v>
      </c>
      <c r="L190" s="46">
        <v>243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35</v>
      </c>
      <c r="AL190" s="46">
        <v>22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0</v>
      </c>
      <c r="AV190" s="46">
        <v>0</v>
      </c>
      <c r="AW190" s="46">
        <v>0</v>
      </c>
      <c r="AX190" s="46">
        <v>0</v>
      </c>
    </row>
    <row r="191" spans="1:50">
      <c r="A191" s="46">
        <v>190</v>
      </c>
      <c r="B191" s="46" t="s">
        <v>3098</v>
      </c>
      <c r="C191" s="46" t="s">
        <v>266</v>
      </c>
      <c r="D191" s="46" t="s">
        <v>29</v>
      </c>
      <c r="E191" s="46" t="s">
        <v>412</v>
      </c>
      <c r="F191" s="46" t="s">
        <v>411</v>
      </c>
      <c r="G191" s="46">
        <v>62</v>
      </c>
      <c r="H191" s="46">
        <v>84</v>
      </c>
      <c r="I191" s="46">
        <v>19</v>
      </c>
      <c r="J191" s="46">
        <v>789</v>
      </c>
      <c r="K191" s="46">
        <v>1001</v>
      </c>
      <c r="L191" s="46">
        <v>274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12</v>
      </c>
      <c r="AL191" s="46">
        <v>12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</row>
    <row r="192" spans="1:50">
      <c r="A192" s="46">
        <v>191</v>
      </c>
      <c r="B192" s="46" t="s">
        <v>3098</v>
      </c>
      <c r="C192" s="46" t="s">
        <v>266</v>
      </c>
      <c r="D192" s="46" t="s">
        <v>78</v>
      </c>
      <c r="E192" s="46" t="s">
        <v>414</v>
      </c>
      <c r="F192" s="46" t="s">
        <v>413</v>
      </c>
      <c r="G192" s="46">
        <v>1072</v>
      </c>
      <c r="H192" s="46">
        <v>1551</v>
      </c>
      <c r="I192" s="46">
        <v>380</v>
      </c>
      <c r="J192" s="46">
        <v>40257.5</v>
      </c>
      <c r="K192" s="46">
        <v>52010.5</v>
      </c>
      <c r="L192" s="46">
        <v>11136</v>
      </c>
      <c r="M192" s="46">
        <v>4</v>
      </c>
      <c r="N192" s="46">
        <v>5</v>
      </c>
      <c r="O192" s="46">
        <v>4</v>
      </c>
      <c r="P192" s="46">
        <v>11</v>
      </c>
      <c r="Q192" s="46">
        <v>21</v>
      </c>
      <c r="R192" s="46">
        <v>24</v>
      </c>
      <c r="S192" s="46">
        <v>8</v>
      </c>
      <c r="T192" s="46">
        <v>0</v>
      </c>
      <c r="U192" s="46">
        <v>0</v>
      </c>
      <c r="V192" s="46">
        <v>42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42</v>
      </c>
      <c r="AH192" s="46">
        <v>0</v>
      </c>
      <c r="AI192" s="46">
        <v>0</v>
      </c>
      <c r="AJ192" s="46">
        <v>0</v>
      </c>
      <c r="AK192" s="46">
        <v>698</v>
      </c>
      <c r="AL192" s="46">
        <v>543</v>
      </c>
      <c r="AM192" s="46">
        <v>0</v>
      </c>
      <c r="AN192" s="46">
        <v>0</v>
      </c>
      <c r="AO192" s="46">
        <v>0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79</v>
      </c>
      <c r="AV192" s="46">
        <v>4</v>
      </c>
      <c r="AW192" s="46">
        <v>0</v>
      </c>
      <c r="AX192" s="46">
        <v>0</v>
      </c>
    </row>
    <row r="193" spans="1:50">
      <c r="A193" s="46">
        <v>192</v>
      </c>
      <c r="B193" s="46" t="s">
        <v>3098</v>
      </c>
      <c r="C193" s="46" t="s">
        <v>266</v>
      </c>
      <c r="D193" s="46" t="s">
        <v>78</v>
      </c>
      <c r="E193" s="46" t="s">
        <v>416</v>
      </c>
      <c r="F193" s="46" t="s">
        <v>415</v>
      </c>
      <c r="G193" s="46">
        <v>42</v>
      </c>
      <c r="H193" s="46">
        <v>73</v>
      </c>
      <c r="I193" s="46">
        <v>17</v>
      </c>
      <c r="J193" s="46">
        <v>1590</v>
      </c>
      <c r="K193" s="46">
        <v>2152</v>
      </c>
      <c r="L193" s="46">
        <v>477</v>
      </c>
      <c r="M193" s="46">
        <v>4</v>
      </c>
      <c r="N193" s="46">
        <v>6</v>
      </c>
      <c r="O193" s="46">
        <v>1</v>
      </c>
      <c r="P193" s="46">
        <v>31</v>
      </c>
      <c r="Q193" s="46">
        <v>52</v>
      </c>
      <c r="R193" s="46">
        <v>7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  <c r="AK193" s="46">
        <v>42</v>
      </c>
      <c r="AL193" s="46">
        <v>29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>
        <v>0</v>
      </c>
      <c r="AT193" s="46">
        <v>0</v>
      </c>
      <c r="AU193" s="46">
        <v>36</v>
      </c>
      <c r="AV193" s="46">
        <v>3</v>
      </c>
      <c r="AW193" s="46">
        <v>0</v>
      </c>
      <c r="AX193" s="46">
        <v>0</v>
      </c>
    </row>
    <row r="194" spans="1:50">
      <c r="A194" s="46">
        <v>193</v>
      </c>
      <c r="B194" s="46" t="s">
        <v>3098</v>
      </c>
      <c r="C194" s="46" t="s">
        <v>266</v>
      </c>
      <c r="D194" s="46" t="s">
        <v>78</v>
      </c>
      <c r="E194" s="46" t="s">
        <v>418</v>
      </c>
      <c r="F194" s="94" t="s">
        <v>417</v>
      </c>
      <c r="G194" s="46">
        <v>776</v>
      </c>
      <c r="H194" s="46">
        <v>1120</v>
      </c>
      <c r="I194" s="46">
        <v>168</v>
      </c>
      <c r="J194" s="46">
        <v>25457</v>
      </c>
      <c r="K194" s="46">
        <v>33768</v>
      </c>
      <c r="L194" s="46">
        <v>4894</v>
      </c>
      <c r="M194" s="46">
        <v>49</v>
      </c>
      <c r="N194" s="46">
        <v>34</v>
      </c>
      <c r="O194" s="46">
        <v>0</v>
      </c>
      <c r="P194" s="46">
        <v>507</v>
      </c>
      <c r="Q194" s="46">
        <v>328</v>
      </c>
      <c r="R194" s="46">
        <v>0</v>
      </c>
      <c r="S194" s="46">
        <v>12</v>
      </c>
      <c r="T194" s="46">
        <v>0</v>
      </c>
      <c r="U194" s="46">
        <v>0</v>
      </c>
      <c r="V194" s="46">
        <v>100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578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  <c r="AK194" s="46">
        <v>428</v>
      </c>
      <c r="AL194" s="46">
        <v>281</v>
      </c>
      <c r="AM194" s="46">
        <v>0</v>
      </c>
      <c r="AN194" s="46">
        <v>0</v>
      </c>
      <c r="AO194" s="46">
        <v>0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153</v>
      </c>
      <c r="AV194" s="46">
        <v>7</v>
      </c>
      <c r="AW194" s="46">
        <v>0</v>
      </c>
      <c r="AX194" s="46">
        <v>0</v>
      </c>
    </row>
    <row r="195" spans="1:50">
      <c r="A195" s="46">
        <v>194</v>
      </c>
      <c r="B195" s="46" t="s">
        <v>3098</v>
      </c>
      <c r="C195" s="46" t="s">
        <v>266</v>
      </c>
      <c r="D195" s="46" t="s">
        <v>24</v>
      </c>
      <c r="E195" s="46" t="s">
        <v>420</v>
      </c>
      <c r="F195" s="46" t="s">
        <v>419</v>
      </c>
      <c r="G195" s="46">
        <v>37</v>
      </c>
      <c r="H195" s="46">
        <v>52</v>
      </c>
      <c r="I195" s="46">
        <v>4</v>
      </c>
      <c r="J195" s="46">
        <v>545</v>
      </c>
      <c r="K195" s="46">
        <v>798</v>
      </c>
      <c r="L195" s="46">
        <v>74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  <c r="AK195" s="46">
        <v>13</v>
      </c>
      <c r="AL195" s="46">
        <v>12</v>
      </c>
      <c r="AM195" s="46">
        <v>0</v>
      </c>
      <c r="AN195" s="46">
        <v>0</v>
      </c>
      <c r="AO195" s="46">
        <v>0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</row>
    <row r="196" spans="1:50">
      <c r="A196" s="46">
        <v>195</v>
      </c>
      <c r="B196" s="46" t="s">
        <v>3098</v>
      </c>
      <c r="C196" s="46" t="s">
        <v>266</v>
      </c>
      <c r="D196" s="46" t="s">
        <v>24</v>
      </c>
      <c r="E196" s="46" t="s">
        <v>352</v>
      </c>
      <c r="F196" s="46" t="s">
        <v>421</v>
      </c>
      <c r="G196" s="46">
        <v>20</v>
      </c>
      <c r="H196" s="46">
        <v>26</v>
      </c>
      <c r="I196" s="46">
        <v>3</v>
      </c>
      <c r="J196" s="46">
        <v>224</v>
      </c>
      <c r="K196" s="46">
        <v>326</v>
      </c>
      <c r="L196" s="46">
        <v>52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  <c r="AK196" s="46">
        <v>0</v>
      </c>
      <c r="AL196" s="46">
        <v>0</v>
      </c>
      <c r="AM196" s="46">
        <v>0</v>
      </c>
      <c r="AN196" s="46">
        <v>0</v>
      </c>
      <c r="AO196" s="46">
        <v>0</v>
      </c>
      <c r="AP196" s="46">
        <v>0</v>
      </c>
      <c r="AQ196" s="46">
        <v>0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</row>
    <row r="197" spans="1:50">
      <c r="A197" s="46">
        <v>196</v>
      </c>
      <c r="B197" s="46" t="s">
        <v>3098</v>
      </c>
      <c r="C197" s="46" t="s">
        <v>266</v>
      </c>
      <c r="D197" s="46" t="s">
        <v>78</v>
      </c>
      <c r="E197" s="46" t="s">
        <v>423</v>
      </c>
      <c r="F197" s="46" t="s">
        <v>422</v>
      </c>
      <c r="G197" s="46">
        <v>141</v>
      </c>
      <c r="H197" s="46">
        <v>214</v>
      </c>
      <c r="I197" s="46">
        <v>52</v>
      </c>
      <c r="J197" s="46">
        <v>4402.5</v>
      </c>
      <c r="K197" s="46">
        <v>6097.5</v>
      </c>
      <c r="L197" s="46">
        <v>1294</v>
      </c>
      <c r="M197" s="46">
        <v>5</v>
      </c>
      <c r="N197" s="46">
        <v>0</v>
      </c>
      <c r="O197" s="46">
        <v>0</v>
      </c>
      <c r="P197" s="46">
        <v>41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  <c r="AK197" s="46">
        <v>66</v>
      </c>
      <c r="AL197" s="46">
        <v>57</v>
      </c>
      <c r="AM197" s="46">
        <v>0</v>
      </c>
      <c r="AN197" s="46">
        <v>0</v>
      </c>
      <c r="AO197" s="46">
        <v>0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51</v>
      </c>
      <c r="AV197" s="46">
        <v>3</v>
      </c>
      <c r="AW197" s="46">
        <v>0</v>
      </c>
      <c r="AX197" s="46">
        <v>0</v>
      </c>
    </row>
    <row r="198" spans="1:50">
      <c r="A198" s="46">
        <v>197</v>
      </c>
      <c r="B198" s="46" t="s">
        <v>3098</v>
      </c>
      <c r="C198" s="46" t="s">
        <v>266</v>
      </c>
      <c r="D198" s="46" t="s">
        <v>78</v>
      </c>
      <c r="E198" s="46" t="s">
        <v>425</v>
      </c>
      <c r="F198" s="46" t="s">
        <v>424</v>
      </c>
      <c r="G198" s="46">
        <v>100</v>
      </c>
      <c r="H198" s="46">
        <v>143</v>
      </c>
      <c r="I198" s="46">
        <v>27</v>
      </c>
      <c r="J198" s="46">
        <v>3003.5</v>
      </c>
      <c r="K198" s="46">
        <v>4060</v>
      </c>
      <c r="L198" s="46">
        <v>662</v>
      </c>
      <c r="M198" s="46">
        <v>0</v>
      </c>
      <c r="N198" s="46">
        <v>2</v>
      </c>
      <c r="O198" s="46">
        <v>0</v>
      </c>
      <c r="P198" s="46">
        <v>0</v>
      </c>
      <c r="Q198" s="46">
        <v>12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55</v>
      </c>
      <c r="AL198" s="46">
        <v>33</v>
      </c>
      <c r="AM198" s="46">
        <v>0</v>
      </c>
      <c r="AN198" s="46">
        <v>0</v>
      </c>
      <c r="AO198" s="46">
        <v>0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</row>
    <row r="199" spans="1:50">
      <c r="A199" s="46">
        <v>198</v>
      </c>
      <c r="B199" s="46" t="s">
        <v>3098</v>
      </c>
      <c r="C199" s="46" t="s">
        <v>266</v>
      </c>
      <c r="D199" s="46" t="s">
        <v>24</v>
      </c>
      <c r="E199" s="46" t="s">
        <v>427</v>
      </c>
      <c r="F199" s="46" t="s">
        <v>426</v>
      </c>
      <c r="G199" s="46">
        <v>33</v>
      </c>
      <c r="H199" s="46">
        <v>45</v>
      </c>
      <c r="I199" s="46">
        <v>6</v>
      </c>
      <c r="J199" s="46">
        <v>592</v>
      </c>
      <c r="K199" s="46">
        <v>800</v>
      </c>
      <c r="L199" s="46">
        <v>133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  <c r="AK199" s="46">
        <v>1</v>
      </c>
      <c r="AL199" s="46">
        <v>2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</row>
    <row r="200" spans="1:50">
      <c r="A200" s="46">
        <v>199</v>
      </c>
      <c r="B200" s="46" t="s">
        <v>3098</v>
      </c>
      <c r="C200" s="46" t="s">
        <v>266</v>
      </c>
      <c r="D200" s="46" t="s">
        <v>78</v>
      </c>
      <c r="E200" s="46" t="s">
        <v>429</v>
      </c>
      <c r="F200" s="46" t="s">
        <v>428</v>
      </c>
      <c r="G200" s="46">
        <v>93</v>
      </c>
      <c r="H200" s="46">
        <v>165</v>
      </c>
      <c r="I200" s="46">
        <v>46</v>
      </c>
      <c r="J200" s="46">
        <v>4751</v>
      </c>
      <c r="K200" s="46">
        <v>6135</v>
      </c>
      <c r="L200" s="46">
        <v>1356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225</v>
      </c>
      <c r="AL200" s="46">
        <v>142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</row>
    <row r="201" spans="1:50">
      <c r="A201" s="46">
        <v>200</v>
      </c>
      <c r="B201" s="46" t="s">
        <v>3098</v>
      </c>
      <c r="C201" s="46" t="s">
        <v>266</v>
      </c>
      <c r="D201" s="46" t="s">
        <v>78</v>
      </c>
      <c r="E201" s="46" t="s">
        <v>431</v>
      </c>
      <c r="F201" s="46" t="s">
        <v>430</v>
      </c>
      <c r="G201" s="46">
        <v>16</v>
      </c>
      <c r="H201" s="46">
        <v>52</v>
      </c>
      <c r="I201" s="46">
        <v>15</v>
      </c>
      <c r="J201" s="46">
        <v>1121</v>
      </c>
      <c r="K201" s="46">
        <v>1426</v>
      </c>
      <c r="L201" s="46">
        <v>367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0</v>
      </c>
      <c r="AJ201" s="46">
        <v>0</v>
      </c>
      <c r="AK201" s="46">
        <v>60</v>
      </c>
      <c r="AL201" s="46">
        <v>34</v>
      </c>
      <c r="AM201" s="46">
        <v>0</v>
      </c>
      <c r="AN201" s="46">
        <v>0</v>
      </c>
      <c r="AO201" s="46">
        <v>0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</row>
    <row r="202" spans="1:50">
      <c r="A202" s="46">
        <v>201</v>
      </c>
      <c r="B202" s="46" t="s">
        <v>3098</v>
      </c>
      <c r="C202" s="46" t="s">
        <v>266</v>
      </c>
      <c r="D202" s="46" t="s">
        <v>29</v>
      </c>
      <c r="E202" s="46" t="s">
        <v>433</v>
      </c>
      <c r="F202" s="46" t="s">
        <v>432</v>
      </c>
      <c r="G202" s="46">
        <v>12</v>
      </c>
      <c r="H202" s="46">
        <v>16</v>
      </c>
      <c r="I202" s="46">
        <v>8</v>
      </c>
      <c r="J202" s="46">
        <v>449</v>
      </c>
      <c r="K202" s="46">
        <v>632</v>
      </c>
      <c r="L202" s="46">
        <v>163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  <c r="AK202" s="46">
        <v>22</v>
      </c>
      <c r="AL202" s="46">
        <v>15</v>
      </c>
      <c r="AM202" s="46">
        <v>0</v>
      </c>
      <c r="AN202" s="46">
        <v>0</v>
      </c>
      <c r="AO202" s="46">
        <v>0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</row>
    <row r="203" spans="1:50">
      <c r="A203" s="46">
        <v>202</v>
      </c>
      <c r="B203" s="46" t="s">
        <v>3098</v>
      </c>
      <c r="C203" s="46" t="s">
        <v>266</v>
      </c>
      <c r="D203" s="46" t="s">
        <v>24</v>
      </c>
      <c r="E203" s="46" t="s">
        <v>435</v>
      </c>
      <c r="F203" s="46" t="s">
        <v>434</v>
      </c>
      <c r="G203" s="46">
        <v>17</v>
      </c>
      <c r="H203" s="46">
        <v>26</v>
      </c>
      <c r="I203" s="46">
        <v>5</v>
      </c>
      <c r="J203" s="46">
        <v>345</v>
      </c>
      <c r="K203" s="46">
        <v>499</v>
      </c>
      <c r="L203" s="46">
        <v>79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18</v>
      </c>
      <c r="AL203" s="46">
        <v>12</v>
      </c>
      <c r="AM203" s="46">
        <v>0</v>
      </c>
      <c r="AN203" s="46">
        <v>0</v>
      </c>
      <c r="AO203" s="46">
        <v>0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</row>
    <row r="204" spans="1:50">
      <c r="A204" s="46">
        <v>203</v>
      </c>
      <c r="B204" s="46" t="s">
        <v>3098</v>
      </c>
      <c r="C204" s="46" t="s">
        <v>266</v>
      </c>
      <c r="D204" s="46" t="s">
        <v>21</v>
      </c>
      <c r="E204" s="46" t="s">
        <v>437</v>
      </c>
      <c r="F204" s="46" t="s">
        <v>436</v>
      </c>
      <c r="G204" s="46">
        <v>50</v>
      </c>
      <c r="H204" s="46">
        <v>72</v>
      </c>
      <c r="I204" s="46">
        <v>17</v>
      </c>
      <c r="J204" s="46">
        <v>1041</v>
      </c>
      <c r="K204" s="46">
        <v>1332</v>
      </c>
      <c r="L204" s="46">
        <v>293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23</v>
      </c>
      <c r="AL204" s="46">
        <v>11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0</v>
      </c>
      <c r="AX204" s="46">
        <v>0</v>
      </c>
    </row>
    <row r="205" spans="1:50">
      <c r="A205" s="46">
        <v>204</v>
      </c>
      <c r="B205" s="46" t="s">
        <v>3098</v>
      </c>
      <c r="C205" s="46" t="s">
        <v>266</v>
      </c>
      <c r="D205" s="46" t="s">
        <v>78</v>
      </c>
      <c r="E205" s="46" t="s">
        <v>439</v>
      </c>
      <c r="F205" s="46" t="s">
        <v>438</v>
      </c>
      <c r="G205" s="46">
        <v>28</v>
      </c>
      <c r="H205" s="46">
        <v>49</v>
      </c>
      <c r="I205" s="46">
        <v>16</v>
      </c>
      <c r="J205" s="46">
        <v>1462</v>
      </c>
      <c r="K205" s="46">
        <v>1964</v>
      </c>
      <c r="L205" s="46">
        <v>421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  <c r="AK205" s="46">
        <v>69</v>
      </c>
      <c r="AL205" s="46">
        <v>41</v>
      </c>
      <c r="AM205" s="46">
        <v>0</v>
      </c>
      <c r="AN205" s="46">
        <v>0</v>
      </c>
      <c r="AO205" s="46">
        <v>0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</row>
    <row r="206" spans="1:50">
      <c r="A206" s="46">
        <v>205</v>
      </c>
      <c r="B206" s="46" t="s">
        <v>3098</v>
      </c>
      <c r="C206" s="46" t="s">
        <v>266</v>
      </c>
      <c r="D206" s="46" t="s">
        <v>24</v>
      </c>
      <c r="E206" s="46" t="s">
        <v>441</v>
      </c>
      <c r="F206" s="46" t="s">
        <v>440</v>
      </c>
      <c r="G206" s="46">
        <v>13</v>
      </c>
      <c r="H206" s="46">
        <v>13</v>
      </c>
      <c r="I206" s="46">
        <v>5</v>
      </c>
      <c r="J206" s="46">
        <v>143</v>
      </c>
      <c r="K206" s="46">
        <v>217</v>
      </c>
      <c r="L206" s="46">
        <v>37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  <c r="AK206" s="46">
        <v>0</v>
      </c>
      <c r="AL206" s="46">
        <v>0</v>
      </c>
      <c r="AM206" s="46">
        <v>0</v>
      </c>
      <c r="AN206" s="46">
        <v>0</v>
      </c>
      <c r="AO206" s="46">
        <v>0</v>
      </c>
      <c r="AP206" s="46">
        <v>0</v>
      </c>
      <c r="AQ206" s="46">
        <v>0</v>
      </c>
      <c r="AR206" s="46">
        <v>0</v>
      </c>
      <c r="AS206" s="46">
        <v>0</v>
      </c>
      <c r="AT206" s="46">
        <v>0</v>
      </c>
      <c r="AU206" s="46">
        <v>0</v>
      </c>
      <c r="AV206" s="46">
        <v>0</v>
      </c>
      <c r="AW206" s="46">
        <v>0</v>
      </c>
      <c r="AX206" s="46">
        <v>0</v>
      </c>
    </row>
    <row r="207" spans="1:50">
      <c r="A207" s="46">
        <v>206</v>
      </c>
      <c r="B207" s="46" t="s">
        <v>3098</v>
      </c>
      <c r="C207" s="46" t="s">
        <v>266</v>
      </c>
      <c r="D207" s="46" t="s">
        <v>78</v>
      </c>
      <c r="E207" s="46" t="s">
        <v>443</v>
      </c>
      <c r="F207" s="46" t="s">
        <v>442</v>
      </c>
      <c r="G207" s="46">
        <v>40</v>
      </c>
      <c r="H207" s="46">
        <v>53</v>
      </c>
      <c r="I207" s="46">
        <v>19</v>
      </c>
      <c r="J207" s="46">
        <v>1241</v>
      </c>
      <c r="K207" s="46">
        <v>1583</v>
      </c>
      <c r="L207" s="46">
        <v>462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29</v>
      </c>
      <c r="AL207" s="46">
        <v>12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</row>
    <row r="208" spans="1:50">
      <c r="A208" s="46">
        <v>207</v>
      </c>
      <c r="B208" s="46" t="s">
        <v>3097</v>
      </c>
      <c r="C208" s="46" t="s">
        <v>444</v>
      </c>
      <c r="D208" s="46" t="s">
        <v>15</v>
      </c>
      <c r="E208" s="46" t="s">
        <v>448</v>
      </c>
      <c r="F208" s="46" t="s">
        <v>447</v>
      </c>
      <c r="G208" s="46">
        <v>4</v>
      </c>
      <c r="H208" s="46">
        <v>9</v>
      </c>
      <c r="I208" s="46">
        <v>3</v>
      </c>
      <c r="J208" s="46">
        <v>30</v>
      </c>
      <c r="K208" s="46">
        <v>97</v>
      </c>
      <c r="L208" s="46">
        <v>49</v>
      </c>
      <c r="M208" s="46">
        <v>29</v>
      </c>
      <c r="N208" s="46">
        <v>59</v>
      </c>
      <c r="O208" s="46">
        <v>16</v>
      </c>
      <c r="P208" s="46">
        <v>274</v>
      </c>
      <c r="Q208" s="46">
        <v>639.5</v>
      </c>
      <c r="R208" s="46">
        <v>148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122</v>
      </c>
      <c r="AF208" s="46">
        <v>1060.5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0</v>
      </c>
      <c r="AN208" s="46">
        <v>0</v>
      </c>
      <c r="AO208" s="46">
        <v>3</v>
      </c>
      <c r="AP208" s="46">
        <v>5</v>
      </c>
      <c r="AQ208" s="46">
        <v>2</v>
      </c>
      <c r="AR208" s="46">
        <v>20</v>
      </c>
      <c r="AS208" s="46">
        <v>28</v>
      </c>
      <c r="AT208" s="46">
        <v>9</v>
      </c>
      <c r="AU208" s="46">
        <v>0</v>
      </c>
      <c r="AV208" s="46">
        <v>0</v>
      </c>
      <c r="AW208" s="46">
        <v>0</v>
      </c>
      <c r="AX208" s="46">
        <v>0</v>
      </c>
    </row>
    <row r="209" spans="1:50">
      <c r="A209" s="46">
        <v>208</v>
      </c>
      <c r="B209" s="46" t="s">
        <v>3098</v>
      </c>
      <c r="C209" s="46" t="s">
        <v>444</v>
      </c>
      <c r="D209" s="46" t="s">
        <v>78</v>
      </c>
      <c r="E209" s="46" t="s">
        <v>452</v>
      </c>
      <c r="F209" s="46" t="s">
        <v>451</v>
      </c>
      <c r="G209" s="46">
        <v>53</v>
      </c>
      <c r="H209" s="46">
        <v>72</v>
      </c>
      <c r="I209" s="46">
        <v>27</v>
      </c>
      <c r="J209" s="46">
        <v>1163</v>
      </c>
      <c r="K209" s="46">
        <v>1958</v>
      </c>
      <c r="L209" s="46">
        <v>508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10</v>
      </c>
      <c r="AL209" s="46">
        <v>8</v>
      </c>
      <c r="AM209" s="46">
        <v>0</v>
      </c>
      <c r="AN209" s="46">
        <v>0</v>
      </c>
      <c r="AO209" s="46">
        <v>0</v>
      </c>
      <c r="AP209" s="46">
        <v>0</v>
      </c>
      <c r="AQ209" s="46">
        <v>0</v>
      </c>
      <c r="AR209" s="46">
        <v>0</v>
      </c>
      <c r="AS209" s="46">
        <v>0</v>
      </c>
      <c r="AT209" s="46">
        <v>0</v>
      </c>
      <c r="AU209" s="46">
        <v>0</v>
      </c>
      <c r="AV209" s="46">
        <v>0</v>
      </c>
      <c r="AW209" s="46">
        <v>0</v>
      </c>
      <c r="AX209" s="46">
        <v>0</v>
      </c>
    </row>
    <row r="210" spans="1:50">
      <c r="A210" s="46">
        <v>209</v>
      </c>
      <c r="B210" s="46" t="s">
        <v>3098</v>
      </c>
      <c r="C210" s="46" t="s">
        <v>444</v>
      </c>
      <c r="D210" s="46" t="s">
        <v>24</v>
      </c>
      <c r="E210" s="46" t="s">
        <v>454</v>
      </c>
      <c r="F210" s="46" t="s">
        <v>453</v>
      </c>
      <c r="G210" s="46">
        <v>5</v>
      </c>
      <c r="H210" s="46">
        <v>7</v>
      </c>
      <c r="I210" s="46">
        <v>3</v>
      </c>
      <c r="J210" s="46">
        <v>104</v>
      </c>
      <c r="K210" s="46">
        <v>133.5</v>
      </c>
      <c r="L210" s="46">
        <v>38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7</v>
      </c>
      <c r="AL210" s="46">
        <v>5</v>
      </c>
      <c r="AM210" s="46">
        <v>0</v>
      </c>
      <c r="AN210" s="46">
        <v>0</v>
      </c>
      <c r="AO210" s="46">
        <v>0</v>
      </c>
      <c r="AP210" s="46">
        <v>0</v>
      </c>
      <c r="AQ210" s="46">
        <v>0</v>
      </c>
      <c r="AR210" s="46">
        <v>0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</row>
    <row r="211" spans="1:50">
      <c r="A211" s="46">
        <v>210</v>
      </c>
      <c r="B211" s="46" t="s">
        <v>3098</v>
      </c>
      <c r="C211" s="46" t="s">
        <v>444</v>
      </c>
      <c r="D211" s="46" t="s">
        <v>29</v>
      </c>
      <c r="E211" s="46" t="s">
        <v>402</v>
      </c>
      <c r="F211" s="46" t="s">
        <v>455</v>
      </c>
      <c r="G211" s="46">
        <v>21</v>
      </c>
      <c r="H211" s="46">
        <v>28</v>
      </c>
      <c r="I211" s="46">
        <v>6</v>
      </c>
      <c r="J211" s="46">
        <v>267</v>
      </c>
      <c r="K211" s="46">
        <v>410</v>
      </c>
      <c r="L211" s="46">
        <v>94</v>
      </c>
      <c r="M211" s="46">
        <v>0</v>
      </c>
      <c r="N211" s="46">
        <v>1</v>
      </c>
      <c r="O211" s="46">
        <v>0</v>
      </c>
      <c r="P211" s="46">
        <v>0</v>
      </c>
      <c r="Q211" s="46">
        <v>4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  <c r="AK211" s="46">
        <v>16</v>
      </c>
      <c r="AL211" s="46">
        <v>11</v>
      </c>
      <c r="AM211" s="46">
        <v>0</v>
      </c>
      <c r="AN211" s="46">
        <v>0</v>
      </c>
      <c r="AO211" s="46">
        <v>0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0</v>
      </c>
      <c r="AV211" s="46">
        <v>0</v>
      </c>
      <c r="AW211" s="46">
        <v>0</v>
      </c>
      <c r="AX211" s="46">
        <v>0</v>
      </c>
    </row>
    <row r="212" spans="1:50">
      <c r="A212" s="46">
        <v>211</v>
      </c>
      <c r="B212" s="46" t="s">
        <v>3098</v>
      </c>
      <c r="C212" s="46" t="s">
        <v>444</v>
      </c>
      <c r="D212" s="46" t="s">
        <v>21</v>
      </c>
      <c r="E212" s="46" t="s">
        <v>457</v>
      </c>
      <c r="F212" s="46" t="s">
        <v>456</v>
      </c>
      <c r="G212" s="46">
        <v>14</v>
      </c>
      <c r="H212" s="46">
        <v>19</v>
      </c>
      <c r="I212" s="46">
        <v>11</v>
      </c>
      <c r="J212" s="46">
        <v>458</v>
      </c>
      <c r="K212" s="46">
        <v>700</v>
      </c>
      <c r="L212" s="46">
        <v>218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34</v>
      </c>
      <c r="AL212" s="46">
        <v>19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</row>
    <row r="213" spans="1:50">
      <c r="A213" s="46">
        <v>212</v>
      </c>
      <c r="B213" s="46" t="s">
        <v>3098</v>
      </c>
      <c r="C213" s="46" t="s">
        <v>444</v>
      </c>
      <c r="D213" s="46" t="s">
        <v>21</v>
      </c>
      <c r="E213" s="46" t="s">
        <v>459</v>
      </c>
      <c r="F213" s="46" t="s">
        <v>458</v>
      </c>
      <c r="G213" s="46">
        <v>14</v>
      </c>
      <c r="H213" s="46">
        <v>22</v>
      </c>
      <c r="I213" s="46">
        <v>6</v>
      </c>
      <c r="J213" s="46">
        <v>360</v>
      </c>
      <c r="K213" s="46">
        <v>606</v>
      </c>
      <c r="L213" s="46">
        <v>133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  <c r="AK213" s="46">
        <v>4</v>
      </c>
      <c r="AL213" s="46">
        <v>3</v>
      </c>
      <c r="AM213" s="46">
        <v>0</v>
      </c>
      <c r="AN213" s="46">
        <v>0</v>
      </c>
      <c r="AO213" s="46">
        <v>0</v>
      </c>
      <c r="AP213" s="46">
        <v>0</v>
      </c>
      <c r="AQ213" s="46">
        <v>0</v>
      </c>
      <c r="AR213" s="46">
        <v>0</v>
      </c>
      <c r="AS213" s="46">
        <v>0</v>
      </c>
      <c r="AT213" s="46">
        <v>0</v>
      </c>
      <c r="AU213" s="46">
        <v>0</v>
      </c>
      <c r="AV213" s="46">
        <v>0</v>
      </c>
      <c r="AW213" s="46">
        <v>0</v>
      </c>
      <c r="AX213" s="46">
        <v>0</v>
      </c>
    </row>
    <row r="214" spans="1:50">
      <c r="A214" s="46">
        <v>213</v>
      </c>
      <c r="B214" s="46" t="s">
        <v>3098</v>
      </c>
      <c r="C214" s="46" t="s">
        <v>444</v>
      </c>
      <c r="D214" s="46" t="s">
        <v>24</v>
      </c>
      <c r="E214" s="46" t="s">
        <v>461</v>
      </c>
      <c r="F214" s="46" t="s">
        <v>460</v>
      </c>
      <c r="G214" s="46">
        <v>13</v>
      </c>
      <c r="H214" s="46">
        <v>22</v>
      </c>
      <c r="I214" s="46">
        <v>9</v>
      </c>
      <c r="J214" s="46">
        <v>228</v>
      </c>
      <c r="K214" s="46">
        <v>430</v>
      </c>
      <c r="L214" s="46">
        <v>102</v>
      </c>
      <c r="M214" s="46">
        <v>1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21</v>
      </c>
      <c r="AL214" s="46">
        <v>16</v>
      </c>
      <c r="AM214" s="46">
        <v>0</v>
      </c>
      <c r="AN214" s="46">
        <v>0</v>
      </c>
      <c r="AO214" s="46">
        <v>0</v>
      </c>
      <c r="AP214" s="46">
        <v>0</v>
      </c>
      <c r="AQ214" s="46">
        <v>0</v>
      </c>
      <c r="AR214" s="46">
        <v>0</v>
      </c>
      <c r="AS214" s="46">
        <v>0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</row>
    <row r="215" spans="1:50">
      <c r="A215" s="46">
        <v>214</v>
      </c>
      <c r="B215" s="46" t="s">
        <v>3098</v>
      </c>
      <c r="C215" s="46" t="s">
        <v>444</v>
      </c>
      <c r="D215" s="46" t="s">
        <v>21</v>
      </c>
      <c r="E215" s="46" t="s">
        <v>463</v>
      </c>
      <c r="F215" s="46" t="s">
        <v>462</v>
      </c>
      <c r="G215" s="46">
        <v>15</v>
      </c>
      <c r="H215" s="46">
        <v>19</v>
      </c>
      <c r="I215" s="46">
        <v>2</v>
      </c>
      <c r="J215" s="46">
        <v>218</v>
      </c>
      <c r="K215" s="46">
        <v>318</v>
      </c>
      <c r="L215" s="46">
        <v>53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  <c r="AK215" s="46">
        <v>3</v>
      </c>
      <c r="AL215" s="46">
        <v>2</v>
      </c>
      <c r="AM215" s="46">
        <v>0</v>
      </c>
      <c r="AN215" s="46">
        <v>0</v>
      </c>
      <c r="AO215" s="46">
        <v>0</v>
      </c>
      <c r="AP215" s="46">
        <v>0</v>
      </c>
      <c r="AQ215" s="46">
        <v>0</v>
      </c>
      <c r="AR215" s="46">
        <v>0</v>
      </c>
      <c r="AS215" s="46">
        <v>0</v>
      </c>
      <c r="AT215" s="46">
        <v>0</v>
      </c>
      <c r="AU215" s="46">
        <v>0</v>
      </c>
      <c r="AV215" s="46">
        <v>0</v>
      </c>
      <c r="AW215" s="46">
        <v>0</v>
      </c>
      <c r="AX215" s="46">
        <v>0</v>
      </c>
    </row>
    <row r="216" spans="1:50">
      <c r="A216" s="46">
        <v>215</v>
      </c>
      <c r="B216" s="46" t="s">
        <v>3098</v>
      </c>
      <c r="C216" s="46" t="s">
        <v>444</v>
      </c>
      <c r="D216" s="46" t="s">
        <v>24</v>
      </c>
      <c r="E216" s="46" t="s">
        <v>465</v>
      </c>
      <c r="F216" s="46" t="s">
        <v>464</v>
      </c>
      <c r="G216" s="46">
        <v>12</v>
      </c>
      <c r="H216" s="46">
        <v>13</v>
      </c>
      <c r="I216" s="46">
        <v>2</v>
      </c>
      <c r="J216" s="46">
        <v>71</v>
      </c>
      <c r="K216" s="46">
        <v>130</v>
      </c>
      <c r="L216" s="46">
        <v>26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2</v>
      </c>
      <c r="AL216" s="46">
        <v>2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</row>
    <row r="217" spans="1:50">
      <c r="A217" s="46">
        <v>216</v>
      </c>
      <c r="B217" s="46" t="s">
        <v>3098</v>
      </c>
      <c r="C217" s="46" t="s">
        <v>444</v>
      </c>
      <c r="D217" s="46" t="s">
        <v>24</v>
      </c>
      <c r="E217" s="46" t="s">
        <v>467</v>
      </c>
      <c r="F217" s="46" t="s">
        <v>466</v>
      </c>
      <c r="G217" s="46">
        <v>8</v>
      </c>
      <c r="H217" s="46">
        <v>10</v>
      </c>
      <c r="I217" s="46">
        <v>4</v>
      </c>
      <c r="J217" s="46">
        <v>62</v>
      </c>
      <c r="K217" s="46">
        <v>124</v>
      </c>
      <c r="L217" s="46">
        <v>38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  <c r="AK217" s="46">
        <v>0</v>
      </c>
      <c r="AL217" s="46">
        <v>0</v>
      </c>
      <c r="AM217" s="46">
        <v>0</v>
      </c>
      <c r="AN217" s="46">
        <v>0</v>
      </c>
      <c r="AO217" s="46">
        <v>0</v>
      </c>
      <c r="AP217" s="46">
        <v>0</v>
      </c>
      <c r="AQ217" s="46">
        <v>0</v>
      </c>
      <c r="AR217" s="46">
        <v>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0</v>
      </c>
    </row>
    <row r="218" spans="1:50">
      <c r="A218" s="46">
        <v>217</v>
      </c>
      <c r="B218" s="46" t="s">
        <v>3098</v>
      </c>
      <c r="C218" s="46" t="s">
        <v>444</v>
      </c>
      <c r="D218" s="46" t="s">
        <v>29</v>
      </c>
      <c r="E218" s="46" t="s">
        <v>469</v>
      </c>
      <c r="F218" s="46" t="s">
        <v>468</v>
      </c>
      <c r="G218" s="46">
        <v>26</v>
      </c>
      <c r="H218" s="46">
        <v>35</v>
      </c>
      <c r="I218" s="46">
        <v>5</v>
      </c>
      <c r="J218" s="46">
        <v>337</v>
      </c>
      <c r="K218" s="46">
        <v>549</v>
      </c>
      <c r="L218" s="46">
        <v>97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1</v>
      </c>
      <c r="AL218" s="46">
        <v>1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</row>
    <row r="219" spans="1:50">
      <c r="A219" s="46">
        <v>218</v>
      </c>
      <c r="B219" s="46" t="s">
        <v>3098</v>
      </c>
      <c r="C219" s="46" t="s">
        <v>444</v>
      </c>
      <c r="D219" s="46" t="s">
        <v>78</v>
      </c>
      <c r="E219" s="46" t="s">
        <v>471</v>
      </c>
      <c r="F219" s="46" t="s">
        <v>470</v>
      </c>
      <c r="G219" s="46">
        <v>79</v>
      </c>
      <c r="H219" s="46">
        <v>113</v>
      </c>
      <c r="I219" s="46">
        <v>26</v>
      </c>
      <c r="J219" s="46">
        <v>2135</v>
      </c>
      <c r="K219" s="46">
        <v>3176</v>
      </c>
      <c r="L219" s="46">
        <v>745</v>
      </c>
      <c r="M219" s="46">
        <v>2</v>
      </c>
      <c r="N219" s="46">
        <v>0</v>
      </c>
      <c r="O219" s="46">
        <v>0</v>
      </c>
      <c r="P219" s="46">
        <v>11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0</v>
      </c>
      <c r="AJ219" s="46">
        <v>0</v>
      </c>
      <c r="AK219" s="46">
        <v>27</v>
      </c>
      <c r="AL219" s="46">
        <v>17</v>
      </c>
      <c r="AM219" s="46">
        <v>0</v>
      </c>
      <c r="AN219" s="46">
        <v>0</v>
      </c>
      <c r="AO219" s="46">
        <v>0</v>
      </c>
      <c r="AP219" s="46">
        <v>0</v>
      </c>
      <c r="AQ219" s="46">
        <v>0</v>
      </c>
      <c r="AR219" s="46">
        <v>0</v>
      </c>
      <c r="AS219" s="46">
        <v>0</v>
      </c>
      <c r="AT219" s="46">
        <v>0</v>
      </c>
      <c r="AU219" s="46">
        <v>24</v>
      </c>
      <c r="AV219" s="46">
        <v>2</v>
      </c>
      <c r="AW219" s="46">
        <v>0</v>
      </c>
      <c r="AX219" s="46">
        <v>0</v>
      </c>
    </row>
    <row r="220" spans="1:50">
      <c r="A220" s="46">
        <v>219</v>
      </c>
      <c r="B220" s="46" t="s">
        <v>3098</v>
      </c>
      <c r="C220" s="46" t="s">
        <v>444</v>
      </c>
      <c r="D220" s="46" t="s">
        <v>78</v>
      </c>
      <c r="E220" s="46" t="s">
        <v>473</v>
      </c>
      <c r="F220" s="46" t="s">
        <v>472</v>
      </c>
      <c r="G220" s="46">
        <v>20</v>
      </c>
      <c r="H220" s="46">
        <v>29</v>
      </c>
      <c r="I220" s="46">
        <v>10</v>
      </c>
      <c r="J220" s="46">
        <v>413</v>
      </c>
      <c r="K220" s="46">
        <v>628</v>
      </c>
      <c r="L220" s="46">
        <v>170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12</v>
      </c>
      <c r="AL220" s="46">
        <v>7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18</v>
      </c>
      <c r="AV220" s="46">
        <v>2</v>
      </c>
      <c r="AW220" s="46">
        <v>0</v>
      </c>
      <c r="AX220" s="46">
        <v>0</v>
      </c>
    </row>
    <row r="221" spans="1:50">
      <c r="A221" s="46">
        <v>220</v>
      </c>
      <c r="B221" s="46" t="s">
        <v>3098</v>
      </c>
      <c r="C221" s="46" t="s">
        <v>444</v>
      </c>
      <c r="D221" s="46" t="s">
        <v>24</v>
      </c>
      <c r="E221" s="46" t="s">
        <v>475</v>
      </c>
      <c r="F221" s="46" t="s">
        <v>474</v>
      </c>
      <c r="G221" s="46">
        <v>16</v>
      </c>
      <c r="H221" s="46">
        <v>10</v>
      </c>
      <c r="I221" s="46">
        <v>4</v>
      </c>
      <c r="J221" s="46">
        <v>106</v>
      </c>
      <c r="K221" s="46">
        <v>136</v>
      </c>
      <c r="L221" s="46">
        <v>54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  <c r="AK221" s="46">
        <v>0</v>
      </c>
      <c r="AL221" s="46">
        <v>0</v>
      </c>
      <c r="AM221" s="46">
        <v>0</v>
      </c>
      <c r="AN221" s="46">
        <v>0</v>
      </c>
      <c r="AO221" s="46">
        <v>0</v>
      </c>
      <c r="AP221" s="46">
        <v>0</v>
      </c>
      <c r="AQ221" s="46">
        <v>0</v>
      </c>
      <c r="AR221" s="46">
        <v>0</v>
      </c>
      <c r="AS221" s="46">
        <v>0</v>
      </c>
      <c r="AT221" s="46">
        <v>0</v>
      </c>
      <c r="AU221" s="46">
        <v>0</v>
      </c>
      <c r="AV221" s="46">
        <v>0</v>
      </c>
      <c r="AW221" s="46">
        <v>0</v>
      </c>
      <c r="AX221" s="46">
        <v>0</v>
      </c>
    </row>
    <row r="222" spans="1:50">
      <c r="A222" s="46">
        <v>221</v>
      </c>
      <c r="B222" s="46" t="s">
        <v>3098</v>
      </c>
      <c r="C222" s="46" t="s">
        <v>444</v>
      </c>
      <c r="D222" s="46" t="s">
        <v>78</v>
      </c>
      <c r="E222" s="46" t="s">
        <v>477</v>
      </c>
      <c r="F222" s="46" t="s">
        <v>476</v>
      </c>
      <c r="G222" s="46">
        <v>23</v>
      </c>
      <c r="H222" s="46">
        <v>37</v>
      </c>
      <c r="I222" s="46">
        <v>9</v>
      </c>
      <c r="J222" s="46">
        <v>512</v>
      </c>
      <c r="K222" s="46">
        <v>782</v>
      </c>
      <c r="L222" s="46">
        <v>185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1</v>
      </c>
      <c r="AL222" s="46">
        <v>1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</row>
    <row r="223" spans="1:50">
      <c r="A223" s="46">
        <v>222</v>
      </c>
      <c r="B223" s="46" t="s">
        <v>3098</v>
      </c>
      <c r="C223" s="46" t="s">
        <v>444</v>
      </c>
      <c r="D223" s="46" t="s">
        <v>21</v>
      </c>
      <c r="E223" s="46" t="s">
        <v>479</v>
      </c>
      <c r="F223" s="46" t="s">
        <v>478</v>
      </c>
      <c r="G223" s="46">
        <v>16</v>
      </c>
      <c r="H223" s="46">
        <v>25</v>
      </c>
      <c r="I223" s="46">
        <v>7</v>
      </c>
      <c r="J223" s="46">
        <v>473</v>
      </c>
      <c r="K223" s="46">
        <v>703</v>
      </c>
      <c r="L223" s="46">
        <v>220</v>
      </c>
      <c r="M223" s="46">
        <v>0</v>
      </c>
      <c r="N223" s="46">
        <v>2</v>
      </c>
      <c r="O223" s="46">
        <v>0</v>
      </c>
      <c r="P223" s="46">
        <v>0</v>
      </c>
      <c r="Q223" s="46">
        <v>11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24</v>
      </c>
      <c r="AL223" s="46">
        <v>14</v>
      </c>
      <c r="AM223" s="46">
        <v>0</v>
      </c>
      <c r="AN223" s="46">
        <v>0</v>
      </c>
      <c r="AO223" s="46">
        <v>0</v>
      </c>
      <c r="AP223" s="46">
        <v>0</v>
      </c>
      <c r="AQ223" s="46">
        <v>0</v>
      </c>
      <c r="AR223" s="46">
        <v>0</v>
      </c>
      <c r="AS223" s="46">
        <v>0</v>
      </c>
      <c r="AT223" s="46">
        <v>0</v>
      </c>
      <c r="AU223" s="46">
        <v>0</v>
      </c>
      <c r="AV223" s="46">
        <v>0</v>
      </c>
      <c r="AW223" s="46">
        <v>0</v>
      </c>
      <c r="AX223" s="46">
        <v>0</v>
      </c>
    </row>
    <row r="224" spans="1:50">
      <c r="A224" s="46">
        <v>223</v>
      </c>
      <c r="B224" s="46" t="s">
        <v>3098</v>
      </c>
      <c r="C224" s="46" t="s">
        <v>444</v>
      </c>
      <c r="D224" s="46" t="s">
        <v>29</v>
      </c>
      <c r="E224" s="46" t="s">
        <v>481</v>
      </c>
      <c r="F224" s="46" t="s">
        <v>480</v>
      </c>
      <c r="G224" s="46">
        <v>32</v>
      </c>
      <c r="H224" s="46">
        <v>39</v>
      </c>
      <c r="I224" s="46">
        <v>16</v>
      </c>
      <c r="J224" s="46">
        <v>500</v>
      </c>
      <c r="K224" s="46">
        <v>756</v>
      </c>
      <c r="L224" s="46">
        <v>223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  <c r="AK224" s="46">
        <v>3</v>
      </c>
      <c r="AL224" s="46">
        <v>3</v>
      </c>
      <c r="AM224" s="46">
        <v>0</v>
      </c>
      <c r="AN224" s="46">
        <v>0</v>
      </c>
      <c r="AO224" s="46">
        <v>0</v>
      </c>
      <c r="AP224" s="46">
        <v>0</v>
      </c>
      <c r="AQ224" s="46">
        <v>0</v>
      </c>
      <c r="AR224" s="46">
        <v>0</v>
      </c>
      <c r="AS224" s="46">
        <v>0</v>
      </c>
      <c r="AT224" s="46">
        <v>0</v>
      </c>
      <c r="AU224" s="46">
        <v>0</v>
      </c>
      <c r="AV224" s="46">
        <v>0</v>
      </c>
      <c r="AW224" s="46">
        <v>0</v>
      </c>
      <c r="AX224" s="46">
        <v>0</v>
      </c>
    </row>
    <row r="225" spans="1:50">
      <c r="A225" s="46">
        <v>224</v>
      </c>
      <c r="B225" s="46" t="s">
        <v>3098</v>
      </c>
      <c r="C225" s="46" t="s">
        <v>444</v>
      </c>
      <c r="D225" s="46" t="s">
        <v>21</v>
      </c>
      <c r="E225" s="46" t="s">
        <v>483</v>
      </c>
      <c r="F225" s="46" t="s">
        <v>482</v>
      </c>
      <c r="G225" s="46">
        <v>21</v>
      </c>
      <c r="H225" s="46">
        <v>25</v>
      </c>
      <c r="I225" s="46">
        <v>11</v>
      </c>
      <c r="J225" s="46">
        <v>278</v>
      </c>
      <c r="K225" s="46">
        <v>374</v>
      </c>
      <c r="L225" s="46">
        <v>204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</row>
    <row r="226" spans="1:50">
      <c r="A226" s="46">
        <v>225</v>
      </c>
      <c r="B226" s="46" t="s">
        <v>3098</v>
      </c>
      <c r="C226" s="46" t="s">
        <v>444</v>
      </c>
      <c r="D226" s="46" t="s">
        <v>29</v>
      </c>
      <c r="E226" s="46" t="s">
        <v>485</v>
      </c>
      <c r="F226" s="46" t="s">
        <v>484</v>
      </c>
      <c r="G226" s="46">
        <v>19</v>
      </c>
      <c r="H226" s="46">
        <v>25</v>
      </c>
      <c r="I226" s="46">
        <v>4</v>
      </c>
      <c r="J226" s="46">
        <v>202</v>
      </c>
      <c r="K226" s="46">
        <v>281</v>
      </c>
      <c r="L226" s="46">
        <v>65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>
        <v>0</v>
      </c>
      <c r="AM226" s="46">
        <v>0</v>
      </c>
      <c r="AN226" s="46">
        <v>0</v>
      </c>
      <c r="AO226" s="46">
        <v>0</v>
      </c>
      <c r="AP226" s="46">
        <v>0</v>
      </c>
      <c r="AQ226" s="46">
        <v>0</v>
      </c>
      <c r="AR226" s="46">
        <v>0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0</v>
      </c>
    </row>
    <row r="227" spans="1:50">
      <c r="A227" s="46">
        <v>226</v>
      </c>
      <c r="B227" s="46" t="s">
        <v>3098</v>
      </c>
      <c r="C227" s="46" t="s">
        <v>444</v>
      </c>
      <c r="D227" s="46" t="s">
        <v>78</v>
      </c>
      <c r="E227" s="46" t="s">
        <v>487</v>
      </c>
      <c r="F227" s="46" t="s">
        <v>486</v>
      </c>
      <c r="G227" s="46">
        <v>57</v>
      </c>
      <c r="H227" s="46">
        <v>88</v>
      </c>
      <c r="I227" s="46">
        <v>31</v>
      </c>
      <c r="J227" s="46">
        <v>1603</v>
      </c>
      <c r="K227" s="46">
        <v>2449</v>
      </c>
      <c r="L227" s="46">
        <v>694</v>
      </c>
      <c r="M227" s="46">
        <v>4</v>
      </c>
      <c r="N227" s="46">
        <v>2</v>
      </c>
      <c r="O227" s="46">
        <v>0</v>
      </c>
      <c r="P227" s="46">
        <v>30</v>
      </c>
      <c r="Q227" s="46">
        <v>18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55</v>
      </c>
      <c r="AL227" s="46">
        <v>32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</row>
    <row r="228" spans="1:50">
      <c r="A228" s="46">
        <v>227</v>
      </c>
      <c r="B228" s="46" t="s">
        <v>3098</v>
      </c>
      <c r="C228" s="46" t="s">
        <v>444</v>
      </c>
      <c r="D228" s="46" t="s">
        <v>78</v>
      </c>
      <c r="E228" s="46" t="s">
        <v>489</v>
      </c>
      <c r="F228" s="46" t="s">
        <v>488</v>
      </c>
      <c r="G228" s="46">
        <v>65</v>
      </c>
      <c r="H228" s="46">
        <v>96</v>
      </c>
      <c r="I228" s="46">
        <v>20</v>
      </c>
      <c r="J228" s="46">
        <v>1618</v>
      </c>
      <c r="K228" s="46">
        <v>2526</v>
      </c>
      <c r="L228" s="46">
        <v>518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  <c r="AK228" s="46">
        <v>8</v>
      </c>
      <c r="AL228" s="46">
        <v>7</v>
      </c>
      <c r="AM228" s="46">
        <v>0</v>
      </c>
      <c r="AN228" s="46">
        <v>0</v>
      </c>
      <c r="AO228" s="46">
        <v>0</v>
      </c>
      <c r="AP228" s="46">
        <v>0</v>
      </c>
      <c r="AQ228" s="46">
        <v>0</v>
      </c>
      <c r="AR228" s="46">
        <v>0</v>
      </c>
      <c r="AS228" s="46">
        <v>0</v>
      </c>
      <c r="AT228" s="46">
        <v>0</v>
      </c>
      <c r="AU228" s="46">
        <v>0</v>
      </c>
      <c r="AV228" s="46">
        <v>0</v>
      </c>
      <c r="AW228" s="46">
        <v>0</v>
      </c>
      <c r="AX228" s="46">
        <v>0</v>
      </c>
    </row>
    <row r="229" spans="1:50">
      <c r="A229" s="46">
        <v>228</v>
      </c>
      <c r="B229" s="46" t="s">
        <v>3098</v>
      </c>
      <c r="C229" s="46" t="s">
        <v>444</v>
      </c>
      <c r="D229" s="46" t="s">
        <v>24</v>
      </c>
      <c r="E229" s="46" t="s">
        <v>491</v>
      </c>
      <c r="F229" s="46" t="s">
        <v>490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</row>
    <row r="230" spans="1:50">
      <c r="A230" s="46">
        <v>229</v>
      </c>
      <c r="B230" s="46" t="s">
        <v>3098</v>
      </c>
      <c r="C230" s="46" t="s">
        <v>444</v>
      </c>
      <c r="D230" s="46" t="s">
        <v>24</v>
      </c>
      <c r="E230" s="46" t="s">
        <v>493</v>
      </c>
      <c r="F230" s="46" t="s">
        <v>492</v>
      </c>
      <c r="G230" s="46">
        <v>12</v>
      </c>
      <c r="H230" s="46">
        <v>15</v>
      </c>
      <c r="I230" s="46">
        <v>6</v>
      </c>
      <c r="J230" s="46">
        <v>122</v>
      </c>
      <c r="K230" s="46">
        <v>200</v>
      </c>
      <c r="L230" s="46">
        <v>64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</row>
    <row r="231" spans="1:50">
      <c r="A231" s="46">
        <v>230</v>
      </c>
      <c r="B231" s="46" t="s">
        <v>3098</v>
      </c>
      <c r="C231" s="46" t="s">
        <v>444</v>
      </c>
      <c r="D231" s="46" t="s">
        <v>78</v>
      </c>
      <c r="E231" s="46" t="s">
        <v>495</v>
      </c>
      <c r="F231" s="46" t="s">
        <v>494</v>
      </c>
      <c r="G231" s="46">
        <v>65</v>
      </c>
      <c r="H231" s="46">
        <v>103</v>
      </c>
      <c r="I231" s="46">
        <v>34</v>
      </c>
      <c r="J231" s="46">
        <v>2011</v>
      </c>
      <c r="K231" s="46">
        <v>3251</v>
      </c>
      <c r="L231" s="46">
        <v>778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47</v>
      </c>
      <c r="AL231" s="46">
        <v>30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</row>
    <row r="232" spans="1:50">
      <c r="A232" s="46">
        <v>231</v>
      </c>
      <c r="B232" s="46" t="s">
        <v>3098</v>
      </c>
      <c r="C232" s="46" t="s">
        <v>444</v>
      </c>
      <c r="D232" s="46" t="s">
        <v>78</v>
      </c>
      <c r="E232" s="46" t="s">
        <v>497</v>
      </c>
      <c r="F232" s="46" t="s">
        <v>496</v>
      </c>
      <c r="G232" s="46">
        <v>194</v>
      </c>
      <c r="H232" s="46">
        <v>251</v>
      </c>
      <c r="I232" s="46">
        <v>73</v>
      </c>
      <c r="J232" s="46">
        <v>5906</v>
      </c>
      <c r="K232" s="46">
        <v>8681.5</v>
      </c>
      <c r="L232" s="46">
        <v>2304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  <c r="AK232" s="46">
        <v>95</v>
      </c>
      <c r="AL232" s="46">
        <v>37</v>
      </c>
      <c r="AM232" s="46">
        <v>0</v>
      </c>
      <c r="AN232" s="46">
        <v>0</v>
      </c>
      <c r="AO232" s="46">
        <v>0</v>
      </c>
      <c r="AP232" s="46">
        <v>0</v>
      </c>
      <c r="AQ232" s="46">
        <v>0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0</v>
      </c>
      <c r="AX232" s="46">
        <v>0</v>
      </c>
    </row>
    <row r="233" spans="1:50">
      <c r="A233" s="46">
        <v>232</v>
      </c>
      <c r="B233" s="46" t="s">
        <v>3098</v>
      </c>
      <c r="C233" s="46" t="s">
        <v>444</v>
      </c>
      <c r="D233" s="46" t="s">
        <v>21</v>
      </c>
      <c r="E233" s="46" t="s">
        <v>499</v>
      </c>
      <c r="F233" s="46" t="s">
        <v>498</v>
      </c>
      <c r="G233" s="46">
        <v>58</v>
      </c>
      <c r="H233" s="46">
        <v>81</v>
      </c>
      <c r="I233" s="46">
        <v>13</v>
      </c>
      <c r="J233" s="46">
        <v>1134</v>
      </c>
      <c r="K233" s="46">
        <v>1661.5</v>
      </c>
      <c r="L233" s="46">
        <v>307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  <c r="AK233" s="46">
        <v>6</v>
      </c>
      <c r="AL233" s="46">
        <v>6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</row>
    <row r="234" spans="1:50">
      <c r="A234" s="46">
        <v>233</v>
      </c>
      <c r="B234" s="46" t="s">
        <v>3098</v>
      </c>
      <c r="C234" s="46" t="s">
        <v>444</v>
      </c>
      <c r="D234" s="46" t="s">
        <v>29</v>
      </c>
      <c r="E234" s="46" t="s">
        <v>501</v>
      </c>
      <c r="F234" s="46" t="s">
        <v>500</v>
      </c>
      <c r="G234" s="46">
        <v>4</v>
      </c>
      <c r="H234" s="46">
        <v>5</v>
      </c>
      <c r="I234" s="46">
        <v>2</v>
      </c>
      <c r="J234" s="46">
        <v>96</v>
      </c>
      <c r="K234" s="46">
        <v>122</v>
      </c>
      <c r="L234" s="46">
        <v>49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</row>
    <row r="235" spans="1:50">
      <c r="A235" s="46">
        <v>234</v>
      </c>
      <c r="B235" s="46" t="s">
        <v>3098</v>
      </c>
      <c r="C235" s="46" t="s">
        <v>444</v>
      </c>
      <c r="D235" s="46" t="s">
        <v>21</v>
      </c>
      <c r="E235" s="46" t="s">
        <v>503</v>
      </c>
      <c r="F235" s="46" t="s">
        <v>502</v>
      </c>
      <c r="G235" s="46">
        <v>28</v>
      </c>
      <c r="H235" s="46">
        <v>38</v>
      </c>
      <c r="I235" s="46">
        <v>11</v>
      </c>
      <c r="J235" s="46">
        <v>439</v>
      </c>
      <c r="K235" s="46">
        <v>721</v>
      </c>
      <c r="L235" s="46">
        <v>212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7</v>
      </c>
      <c r="AL235" s="46">
        <v>5</v>
      </c>
      <c r="AM235" s="46">
        <v>0</v>
      </c>
      <c r="AN235" s="46">
        <v>0</v>
      </c>
      <c r="AO235" s="46">
        <v>0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</row>
    <row r="236" spans="1:50">
      <c r="A236" s="46">
        <v>235</v>
      </c>
      <c r="B236" s="46" t="s">
        <v>3098</v>
      </c>
      <c r="C236" s="46" t="s">
        <v>444</v>
      </c>
      <c r="D236" s="46" t="s">
        <v>78</v>
      </c>
      <c r="E236" s="46" t="s">
        <v>505</v>
      </c>
      <c r="F236" s="46" t="s">
        <v>504</v>
      </c>
      <c r="G236" s="46">
        <v>44</v>
      </c>
      <c r="H236" s="46">
        <v>78</v>
      </c>
      <c r="I236" s="46">
        <v>35</v>
      </c>
      <c r="J236" s="46">
        <v>1611</v>
      </c>
      <c r="K236" s="46">
        <v>2676</v>
      </c>
      <c r="L236" s="46">
        <v>1040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  <c r="AK236" s="46">
        <v>6</v>
      </c>
      <c r="AL236" s="46">
        <v>5</v>
      </c>
      <c r="AM236" s="46">
        <v>0</v>
      </c>
      <c r="AN236" s="46">
        <v>0</v>
      </c>
      <c r="AO236" s="46">
        <v>0</v>
      </c>
      <c r="AP236" s="46">
        <v>0</v>
      </c>
      <c r="AQ236" s="46">
        <v>0</v>
      </c>
      <c r="AR236" s="46">
        <v>0</v>
      </c>
      <c r="AS236" s="46">
        <v>0</v>
      </c>
      <c r="AT236" s="46">
        <v>0</v>
      </c>
      <c r="AU236" s="46">
        <v>0</v>
      </c>
      <c r="AV236" s="46">
        <v>0</v>
      </c>
      <c r="AW236" s="46">
        <v>0</v>
      </c>
      <c r="AX236" s="46">
        <v>0</v>
      </c>
    </row>
    <row r="237" spans="1:50">
      <c r="A237" s="46">
        <v>236</v>
      </c>
      <c r="B237" s="46" t="s">
        <v>3098</v>
      </c>
      <c r="C237" s="46" t="s">
        <v>444</v>
      </c>
      <c r="D237" s="46" t="s">
        <v>29</v>
      </c>
      <c r="E237" s="46" t="s">
        <v>507</v>
      </c>
      <c r="F237" s="46" t="s">
        <v>506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</row>
    <row r="238" spans="1:50">
      <c r="A238" s="46">
        <v>237</v>
      </c>
      <c r="B238" s="46" t="s">
        <v>3098</v>
      </c>
      <c r="C238" s="46" t="s">
        <v>444</v>
      </c>
      <c r="D238" s="46" t="s">
        <v>78</v>
      </c>
      <c r="E238" s="46" t="s">
        <v>509</v>
      </c>
      <c r="F238" s="46" t="s">
        <v>508</v>
      </c>
      <c r="G238" s="46">
        <v>61</v>
      </c>
      <c r="H238" s="46">
        <v>77</v>
      </c>
      <c r="I238" s="46">
        <v>21</v>
      </c>
      <c r="J238" s="46">
        <v>1672</v>
      </c>
      <c r="K238" s="46">
        <v>2371</v>
      </c>
      <c r="L238" s="46">
        <v>519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0</v>
      </c>
      <c r="AK238" s="46">
        <v>49</v>
      </c>
      <c r="AL238" s="46">
        <v>21</v>
      </c>
      <c r="AM238" s="46">
        <v>0</v>
      </c>
      <c r="AN238" s="46">
        <v>0</v>
      </c>
      <c r="AO238" s="46">
        <v>0</v>
      </c>
      <c r="AP238" s="46">
        <v>0</v>
      </c>
      <c r="AQ238" s="46">
        <v>0</v>
      </c>
      <c r="AR238" s="46">
        <v>0</v>
      </c>
      <c r="AS238" s="46">
        <v>0</v>
      </c>
      <c r="AT238" s="46">
        <v>0</v>
      </c>
      <c r="AU238" s="46">
        <v>48</v>
      </c>
      <c r="AV238" s="46">
        <v>4</v>
      </c>
      <c r="AW238" s="46">
        <v>0</v>
      </c>
      <c r="AX238" s="46">
        <v>0</v>
      </c>
    </row>
    <row r="239" spans="1:50">
      <c r="A239" s="46">
        <v>238</v>
      </c>
      <c r="B239" s="46" t="s">
        <v>3098</v>
      </c>
      <c r="C239" s="46" t="s">
        <v>444</v>
      </c>
      <c r="D239" s="46" t="s">
        <v>29</v>
      </c>
      <c r="E239" s="46" t="s">
        <v>511</v>
      </c>
      <c r="F239" s="46" t="s">
        <v>510</v>
      </c>
      <c r="G239" s="46">
        <v>8</v>
      </c>
      <c r="H239" s="46">
        <v>10</v>
      </c>
      <c r="I239" s="46">
        <v>4</v>
      </c>
      <c r="J239" s="46">
        <v>153</v>
      </c>
      <c r="K239" s="46">
        <v>259</v>
      </c>
      <c r="L239" s="46">
        <v>126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</row>
    <row r="240" spans="1:50">
      <c r="A240" s="46">
        <v>239</v>
      </c>
      <c r="B240" s="46" t="s">
        <v>3098</v>
      </c>
      <c r="C240" s="46" t="s">
        <v>444</v>
      </c>
      <c r="D240" s="46" t="s">
        <v>78</v>
      </c>
      <c r="E240" s="46" t="s">
        <v>513</v>
      </c>
      <c r="F240" s="46" t="s">
        <v>512</v>
      </c>
      <c r="G240" s="46">
        <v>29</v>
      </c>
      <c r="H240" s="46">
        <v>41</v>
      </c>
      <c r="I240" s="46">
        <v>11</v>
      </c>
      <c r="J240" s="46">
        <v>465</v>
      </c>
      <c r="K240" s="46">
        <v>699</v>
      </c>
      <c r="L240" s="46">
        <v>175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  <c r="AK240" s="46">
        <v>7</v>
      </c>
      <c r="AL240" s="46">
        <v>7</v>
      </c>
      <c r="AM240" s="46">
        <v>0</v>
      </c>
      <c r="AN240" s="46">
        <v>0</v>
      </c>
      <c r="AO240" s="46">
        <v>0</v>
      </c>
      <c r="AP240" s="46">
        <v>0</v>
      </c>
      <c r="AQ240" s="46">
        <v>0</v>
      </c>
      <c r="AR240" s="46">
        <v>0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0</v>
      </c>
    </row>
    <row r="241" spans="1:50">
      <c r="A241" s="46">
        <v>240</v>
      </c>
      <c r="B241" s="46" t="s">
        <v>3098</v>
      </c>
      <c r="C241" s="46" t="s">
        <v>444</v>
      </c>
      <c r="D241" s="46" t="s">
        <v>29</v>
      </c>
      <c r="E241" s="46" t="s">
        <v>515</v>
      </c>
      <c r="F241" s="46" t="s">
        <v>514</v>
      </c>
      <c r="G241" s="46">
        <v>14</v>
      </c>
      <c r="H241" s="46">
        <v>20</v>
      </c>
      <c r="I241" s="46">
        <v>10</v>
      </c>
      <c r="J241" s="46">
        <v>288</v>
      </c>
      <c r="K241" s="46">
        <v>455</v>
      </c>
      <c r="L241" s="46">
        <v>124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  <c r="AK241" s="46">
        <v>14</v>
      </c>
      <c r="AL241" s="46">
        <v>10</v>
      </c>
      <c r="AM241" s="46">
        <v>0</v>
      </c>
      <c r="AN241" s="46">
        <v>0</v>
      </c>
      <c r="AO241" s="46">
        <v>0</v>
      </c>
      <c r="AP241" s="46">
        <v>0</v>
      </c>
      <c r="AQ241" s="46">
        <v>0</v>
      </c>
      <c r="AR241" s="46">
        <v>0</v>
      </c>
      <c r="AS241" s="46">
        <v>0</v>
      </c>
      <c r="AT241" s="46">
        <v>0</v>
      </c>
      <c r="AU241" s="46">
        <v>0</v>
      </c>
      <c r="AV241" s="46">
        <v>0</v>
      </c>
      <c r="AW241" s="46">
        <v>0</v>
      </c>
      <c r="AX241" s="46">
        <v>0</v>
      </c>
    </row>
    <row r="242" spans="1:50">
      <c r="A242" s="46">
        <v>241</v>
      </c>
      <c r="B242" s="46" t="s">
        <v>3098</v>
      </c>
      <c r="C242" s="46" t="s">
        <v>444</v>
      </c>
      <c r="D242" s="46" t="s">
        <v>29</v>
      </c>
      <c r="E242" s="46" t="s">
        <v>517</v>
      </c>
      <c r="F242" s="46" t="s">
        <v>516</v>
      </c>
      <c r="G242" s="46">
        <v>7</v>
      </c>
      <c r="H242" s="46">
        <v>10</v>
      </c>
      <c r="I242" s="46">
        <v>4</v>
      </c>
      <c r="J242" s="46">
        <v>69</v>
      </c>
      <c r="K242" s="46">
        <v>127</v>
      </c>
      <c r="L242" s="46">
        <v>45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>
        <v>0</v>
      </c>
      <c r="AM242" s="46">
        <v>0</v>
      </c>
      <c r="AN242" s="46">
        <v>0</v>
      </c>
      <c r="AO242" s="46">
        <v>0</v>
      </c>
      <c r="AP242" s="46">
        <v>0</v>
      </c>
      <c r="AQ242" s="46">
        <v>0</v>
      </c>
      <c r="AR242" s="46">
        <v>0</v>
      </c>
      <c r="AS242" s="46">
        <v>0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</row>
    <row r="243" spans="1:50">
      <c r="A243" s="46">
        <v>242</v>
      </c>
      <c r="B243" s="46" t="s">
        <v>3098</v>
      </c>
      <c r="C243" s="46" t="s">
        <v>444</v>
      </c>
      <c r="D243" s="46" t="s">
        <v>29</v>
      </c>
      <c r="E243" s="46" t="s">
        <v>519</v>
      </c>
      <c r="F243" s="46" t="s">
        <v>518</v>
      </c>
      <c r="G243" s="46">
        <v>39</v>
      </c>
      <c r="H243" s="46">
        <v>50</v>
      </c>
      <c r="I243" s="46">
        <v>12</v>
      </c>
      <c r="J243" s="46">
        <v>349</v>
      </c>
      <c r="K243" s="46">
        <v>531.5</v>
      </c>
      <c r="L243" s="46">
        <v>120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</row>
    <row r="244" spans="1:50">
      <c r="A244" s="46">
        <v>243</v>
      </c>
      <c r="B244" s="46" t="s">
        <v>3098</v>
      </c>
      <c r="C244" s="46" t="s">
        <v>444</v>
      </c>
      <c r="D244" s="46" t="s">
        <v>78</v>
      </c>
      <c r="E244" s="46" t="s">
        <v>521</v>
      </c>
      <c r="F244" s="46" t="s">
        <v>520</v>
      </c>
      <c r="G244" s="46">
        <v>106</v>
      </c>
      <c r="H244" s="46">
        <v>172</v>
      </c>
      <c r="I244" s="46">
        <v>47</v>
      </c>
      <c r="J244" s="46">
        <v>3059</v>
      </c>
      <c r="K244" s="46">
        <v>4416</v>
      </c>
      <c r="L244" s="46">
        <v>1106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  <c r="AK244" s="46">
        <v>49</v>
      </c>
      <c r="AL244" s="46">
        <v>38</v>
      </c>
      <c r="AM244" s="46">
        <v>0</v>
      </c>
      <c r="AN244" s="46">
        <v>0</v>
      </c>
      <c r="AO244" s="46">
        <v>0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0</v>
      </c>
      <c r="AV244" s="46">
        <v>0</v>
      </c>
      <c r="AW244" s="46">
        <v>0</v>
      </c>
      <c r="AX244" s="46">
        <v>0</v>
      </c>
    </row>
    <row r="245" spans="1:50">
      <c r="A245" s="46">
        <v>244</v>
      </c>
      <c r="B245" s="46" t="s">
        <v>3098</v>
      </c>
      <c r="C245" s="46" t="s">
        <v>444</v>
      </c>
      <c r="D245" s="46" t="s">
        <v>29</v>
      </c>
      <c r="E245" s="46" t="s">
        <v>523</v>
      </c>
      <c r="F245" s="46" t="s">
        <v>522</v>
      </c>
      <c r="G245" s="46">
        <v>8</v>
      </c>
      <c r="H245" s="46">
        <v>5</v>
      </c>
      <c r="I245" s="46">
        <v>3</v>
      </c>
      <c r="J245" s="46">
        <v>180</v>
      </c>
      <c r="K245" s="46">
        <v>123</v>
      </c>
      <c r="L245" s="46">
        <v>76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</row>
    <row r="246" spans="1:50">
      <c r="A246" s="46">
        <v>245</v>
      </c>
      <c r="B246" s="46" t="s">
        <v>3098</v>
      </c>
      <c r="C246" s="46" t="s">
        <v>444</v>
      </c>
      <c r="D246" s="46" t="s">
        <v>21</v>
      </c>
      <c r="E246" s="46" t="s">
        <v>525</v>
      </c>
      <c r="F246" s="46" t="s">
        <v>524</v>
      </c>
      <c r="G246" s="46">
        <v>4</v>
      </c>
      <c r="H246" s="46">
        <v>5</v>
      </c>
      <c r="I246" s="46">
        <v>2</v>
      </c>
      <c r="J246" s="46">
        <v>50</v>
      </c>
      <c r="K246" s="46">
        <v>94</v>
      </c>
      <c r="L246" s="46">
        <v>42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>
        <v>0</v>
      </c>
      <c r="AM246" s="46">
        <v>0</v>
      </c>
      <c r="AN246" s="46">
        <v>0</v>
      </c>
      <c r="AO246" s="46">
        <v>0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0</v>
      </c>
      <c r="AV246" s="46">
        <v>0</v>
      </c>
      <c r="AW246" s="46">
        <v>0</v>
      </c>
      <c r="AX246" s="46">
        <v>0</v>
      </c>
    </row>
    <row r="247" spans="1:50">
      <c r="A247" s="46">
        <v>246</v>
      </c>
      <c r="B247" s="46" t="s">
        <v>3098</v>
      </c>
      <c r="C247" s="46" t="s">
        <v>444</v>
      </c>
      <c r="D247" s="46" t="s">
        <v>21</v>
      </c>
      <c r="E247" s="46" t="s">
        <v>527</v>
      </c>
      <c r="F247" s="46" t="s">
        <v>526</v>
      </c>
      <c r="G247" s="46">
        <v>17</v>
      </c>
      <c r="H247" s="46">
        <v>24</v>
      </c>
      <c r="I247" s="46">
        <v>8</v>
      </c>
      <c r="J247" s="46">
        <v>156</v>
      </c>
      <c r="K247" s="46">
        <v>302</v>
      </c>
      <c r="L247" s="46">
        <v>93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2</v>
      </c>
      <c r="AL247" s="46">
        <v>2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</row>
    <row r="248" spans="1:50">
      <c r="A248" s="46">
        <v>247</v>
      </c>
      <c r="B248" s="46" t="s">
        <v>3098</v>
      </c>
      <c r="C248" s="46" t="s">
        <v>444</v>
      </c>
      <c r="D248" s="46" t="s">
        <v>78</v>
      </c>
      <c r="E248" s="46" t="s">
        <v>529</v>
      </c>
      <c r="F248" s="46" t="s">
        <v>528</v>
      </c>
      <c r="G248" s="46">
        <v>41</v>
      </c>
      <c r="H248" s="46">
        <v>68</v>
      </c>
      <c r="I248" s="46">
        <v>17</v>
      </c>
      <c r="J248" s="46">
        <v>900</v>
      </c>
      <c r="K248" s="46">
        <v>1410</v>
      </c>
      <c r="L248" s="46">
        <v>367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  <c r="AK248" s="46">
        <v>11</v>
      </c>
      <c r="AL248" s="46">
        <v>7</v>
      </c>
      <c r="AM248" s="46">
        <v>0</v>
      </c>
      <c r="AN248" s="46">
        <v>0</v>
      </c>
      <c r="AO248" s="46">
        <v>0</v>
      </c>
      <c r="AP248" s="46">
        <v>0</v>
      </c>
      <c r="AQ248" s="46">
        <v>0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</row>
    <row r="249" spans="1:50">
      <c r="A249" s="46">
        <v>248</v>
      </c>
      <c r="B249" s="46" t="s">
        <v>3098</v>
      </c>
      <c r="C249" s="46" t="s">
        <v>444</v>
      </c>
      <c r="D249" s="46" t="s">
        <v>78</v>
      </c>
      <c r="E249" s="46" t="s">
        <v>531</v>
      </c>
      <c r="F249" s="46" t="s">
        <v>530</v>
      </c>
      <c r="G249" s="46">
        <v>112</v>
      </c>
      <c r="H249" s="46">
        <v>171</v>
      </c>
      <c r="I249" s="46">
        <v>56</v>
      </c>
      <c r="J249" s="46">
        <v>3658</v>
      </c>
      <c r="K249" s="46">
        <v>5482</v>
      </c>
      <c r="L249" s="46">
        <v>1422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109</v>
      </c>
      <c r="AL249" s="46">
        <v>66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</row>
    <row r="250" spans="1:50">
      <c r="A250" s="46">
        <v>249</v>
      </c>
      <c r="B250" s="46" t="s">
        <v>3098</v>
      </c>
      <c r="C250" s="46" t="s">
        <v>444</v>
      </c>
      <c r="D250" s="46" t="s">
        <v>24</v>
      </c>
      <c r="E250" s="46" t="s">
        <v>533</v>
      </c>
      <c r="F250" s="46" t="s">
        <v>532</v>
      </c>
      <c r="G250" s="46">
        <v>3</v>
      </c>
      <c r="H250" s="46">
        <v>5</v>
      </c>
      <c r="I250" s="46">
        <v>2</v>
      </c>
      <c r="J250" s="46">
        <v>31</v>
      </c>
      <c r="K250" s="46">
        <v>43</v>
      </c>
      <c r="L250" s="46">
        <v>15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  <c r="AK250" s="46">
        <v>0</v>
      </c>
      <c r="AL250" s="46">
        <v>0</v>
      </c>
      <c r="AM250" s="46">
        <v>0</v>
      </c>
      <c r="AN250" s="46">
        <v>0</v>
      </c>
      <c r="AO250" s="46">
        <v>0</v>
      </c>
      <c r="AP250" s="46">
        <v>0</v>
      </c>
      <c r="AQ250" s="46">
        <v>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0</v>
      </c>
      <c r="AX250" s="46">
        <v>0</v>
      </c>
    </row>
    <row r="251" spans="1:50">
      <c r="A251" s="46">
        <v>250</v>
      </c>
      <c r="B251" s="46" t="s">
        <v>3098</v>
      </c>
      <c r="C251" s="46" t="s">
        <v>444</v>
      </c>
      <c r="D251" s="46" t="s">
        <v>78</v>
      </c>
      <c r="E251" s="46" t="s">
        <v>535</v>
      </c>
      <c r="F251" s="46" t="s">
        <v>534</v>
      </c>
      <c r="G251" s="46">
        <v>65</v>
      </c>
      <c r="H251" s="46">
        <v>95</v>
      </c>
      <c r="I251" s="46">
        <v>19</v>
      </c>
      <c r="J251" s="46">
        <v>1315</v>
      </c>
      <c r="K251" s="46">
        <v>2094</v>
      </c>
      <c r="L251" s="46">
        <v>487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5</v>
      </c>
      <c r="AL251" s="46">
        <v>4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</row>
    <row r="252" spans="1:50">
      <c r="A252" s="46">
        <v>251</v>
      </c>
      <c r="B252" s="46" t="s">
        <v>3098</v>
      </c>
      <c r="C252" s="46" t="s">
        <v>444</v>
      </c>
      <c r="D252" s="46" t="s">
        <v>29</v>
      </c>
      <c r="E252" s="46" t="s">
        <v>537</v>
      </c>
      <c r="F252" s="46" t="s">
        <v>536</v>
      </c>
      <c r="G252" s="46">
        <v>8</v>
      </c>
      <c r="H252" s="46">
        <v>10</v>
      </c>
      <c r="I252" s="46">
        <v>4</v>
      </c>
      <c r="J252" s="46">
        <v>93</v>
      </c>
      <c r="K252" s="46">
        <v>130</v>
      </c>
      <c r="L252" s="46">
        <v>31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  <c r="AK252" s="46">
        <v>0</v>
      </c>
      <c r="AL252" s="46">
        <v>0</v>
      </c>
      <c r="AM252" s="46">
        <v>0</v>
      </c>
      <c r="AN252" s="46">
        <v>0</v>
      </c>
      <c r="AO252" s="46">
        <v>0</v>
      </c>
      <c r="AP252" s="46">
        <v>0</v>
      </c>
      <c r="AQ252" s="46">
        <v>0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0</v>
      </c>
      <c r="AX252" s="46">
        <v>0</v>
      </c>
    </row>
    <row r="253" spans="1:50">
      <c r="A253" s="46">
        <v>252</v>
      </c>
      <c r="B253" s="46" t="s">
        <v>3098</v>
      </c>
      <c r="C253" s="46" t="s">
        <v>444</v>
      </c>
      <c r="D253" s="46" t="s">
        <v>24</v>
      </c>
      <c r="E253" s="46" t="s">
        <v>539</v>
      </c>
      <c r="F253" s="46" t="s">
        <v>538</v>
      </c>
      <c r="G253" s="46">
        <v>4</v>
      </c>
      <c r="H253" s="46">
        <v>5</v>
      </c>
      <c r="I253" s="46">
        <v>2</v>
      </c>
      <c r="J253" s="46">
        <v>52</v>
      </c>
      <c r="K253" s="46">
        <v>79</v>
      </c>
      <c r="L253" s="46">
        <v>30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</row>
    <row r="254" spans="1:50">
      <c r="A254" s="46">
        <v>253</v>
      </c>
      <c r="B254" s="46" t="s">
        <v>3098</v>
      </c>
      <c r="C254" s="46" t="s">
        <v>444</v>
      </c>
      <c r="D254" s="46" t="s">
        <v>21</v>
      </c>
      <c r="E254" s="46" t="s">
        <v>541</v>
      </c>
      <c r="F254" s="46" t="s">
        <v>540</v>
      </c>
      <c r="G254" s="46">
        <v>9</v>
      </c>
      <c r="H254" s="46">
        <v>16</v>
      </c>
      <c r="I254" s="46">
        <v>4</v>
      </c>
      <c r="J254" s="46">
        <v>310.5</v>
      </c>
      <c r="K254" s="46">
        <v>429.5</v>
      </c>
      <c r="L254" s="46">
        <v>86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  <c r="AK254" s="46">
        <v>11</v>
      </c>
      <c r="AL254" s="46">
        <v>7</v>
      </c>
      <c r="AM254" s="46">
        <v>0</v>
      </c>
      <c r="AN254" s="46">
        <v>0</v>
      </c>
      <c r="AO254" s="46">
        <v>0</v>
      </c>
      <c r="AP254" s="46">
        <v>0</v>
      </c>
      <c r="AQ254" s="46">
        <v>0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0</v>
      </c>
      <c r="AX254" s="46">
        <v>0</v>
      </c>
    </row>
    <row r="255" spans="1:50">
      <c r="A255" s="46">
        <v>254</v>
      </c>
      <c r="B255" s="46" t="s">
        <v>3097</v>
      </c>
      <c r="C255" s="46" t="s">
        <v>542</v>
      </c>
      <c r="D255" s="46" t="s">
        <v>15</v>
      </c>
      <c r="E255" s="46" t="s">
        <v>546</v>
      </c>
      <c r="F255" s="46" t="s">
        <v>545</v>
      </c>
      <c r="G255" s="46">
        <v>4</v>
      </c>
      <c r="H255" s="46">
        <v>14</v>
      </c>
      <c r="I255" s="46">
        <v>34</v>
      </c>
      <c r="J255" s="46">
        <v>52</v>
      </c>
      <c r="K255" s="46">
        <v>211</v>
      </c>
      <c r="L255" s="46">
        <v>835</v>
      </c>
      <c r="M255" s="46">
        <v>49</v>
      </c>
      <c r="N255" s="46">
        <v>57</v>
      </c>
      <c r="O255" s="46">
        <v>17</v>
      </c>
      <c r="P255" s="46">
        <v>421</v>
      </c>
      <c r="Q255" s="46">
        <v>520</v>
      </c>
      <c r="R255" s="46">
        <v>125</v>
      </c>
      <c r="S255" s="46">
        <v>8</v>
      </c>
      <c r="T255" s="46">
        <v>4</v>
      </c>
      <c r="U255" s="46">
        <v>4</v>
      </c>
      <c r="V255" s="46">
        <v>17</v>
      </c>
      <c r="W255" s="46">
        <v>25</v>
      </c>
      <c r="X255" s="46">
        <v>22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650</v>
      </c>
      <c r="AF255" s="46">
        <v>956</v>
      </c>
      <c r="AG255" s="46">
        <v>64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20</v>
      </c>
      <c r="AP255" s="46">
        <v>30</v>
      </c>
      <c r="AQ255" s="46">
        <v>9</v>
      </c>
      <c r="AR255" s="46">
        <v>235</v>
      </c>
      <c r="AS255" s="46">
        <v>383</v>
      </c>
      <c r="AT255" s="46">
        <v>71</v>
      </c>
      <c r="AU255" s="46">
        <v>0</v>
      </c>
      <c r="AV255" s="46">
        <v>0</v>
      </c>
      <c r="AW255" s="46">
        <v>0</v>
      </c>
      <c r="AX255" s="46">
        <v>0</v>
      </c>
    </row>
    <row r="256" spans="1:50">
      <c r="A256" s="46">
        <v>255</v>
      </c>
      <c r="B256" s="46" t="s">
        <v>3098</v>
      </c>
      <c r="C256" s="46" t="s">
        <v>542</v>
      </c>
      <c r="D256" s="46" t="s">
        <v>24</v>
      </c>
      <c r="E256" s="46" t="s">
        <v>550</v>
      </c>
      <c r="F256" s="46" t="s">
        <v>549</v>
      </c>
      <c r="G256" s="46">
        <v>7</v>
      </c>
      <c r="H256" s="46">
        <v>9</v>
      </c>
      <c r="I256" s="46">
        <v>4</v>
      </c>
      <c r="J256" s="46">
        <v>102</v>
      </c>
      <c r="K256" s="46">
        <v>150</v>
      </c>
      <c r="L256" s="46">
        <v>35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  <c r="AK256" s="46">
        <v>2</v>
      </c>
      <c r="AL256" s="46">
        <v>2</v>
      </c>
      <c r="AM256" s="46">
        <v>0</v>
      </c>
      <c r="AN256" s="46">
        <v>0</v>
      </c>
      <c r="AO256" s="46">
        <v>0</v>
      </c>
      <c r="AP256" s="46">
        <v>0</v>
      </c>
      <c r="AQ256" s="46">
        <v>0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0</v>
      </c>
      <c r="AX256" s="46">
        <v>0</v>
      </c>
    </row>
    <row r="257" spans="1:50">
      <c r="A257" s="46">
        <v>256</v>
      </c>
      <c r="B257" s="46" t="s">
        <v>3098</v>
      </c>
      <c r="C257" s="46" t="s">
        <v>542</v>
      </c>
      <c r="D257" s="46" t="s">
        <v>24</v>
      </c>
      <c r="E257" s="46" t="s">
        <v>552</v>
      </c>
      <c r="F257" s="46" t="s">
        <v>551</v>
      </c>
      <c r="G257" s="46">
        <v>12</v>
      </c>
      <c r="H257" s="46">
        <v>10</v>
      </c>
      <c r="I257" s="46">
        <v>4</v>
      </c>
      <c r="J257" s="46">
        <v>140</v>
      </c>
      <c r="K257" s="46">
        <v>147</v>
      </c>
      <c r="L257" s="46">
        <v>39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  <c r="AK257" s="46">
        <v>0</v>
      </c>
      <c r="AL257" s="46">
        <v>0</v>
      </c>
      <c r="AM257" s="46">
        <v>0</v>
      </c>
      <c r="AN257" s="46">
        <v>0</v>
      </c>
      <c r="AO257" s="46">
        <v>0</v>
      </c>
      <c r="AP257" s="46">
        <v>0</v>
      </c>
      <c r="AQ257" s="46">
        <v>0</v>
      </c>
      <c r="AR257" s="46">
        <v>0</v>
      </c>
      <c r="AS257" s="46">
        <v>0</v>
      </c>
      <c r="AT257" s="46">
        <v>0</v>
      </c>
      <c r="AU257" s="46">
        <v>0</v>
      </c>
      <c r="AV257" s="46">
        <v>0</v>
      </c>
      <c r="AW257" s="46">
        <v>0</v>
      </c>
      <c r="AX257" s="46">
        <v>0</v>
      </c>
    </row>
    <row r="258" spans="1:50">
      <c r="A258" s="46">
        <v>257</v>
      </c>
      <c r="B258" s="46" t="s">
        <v>3098</v>
      </c>
      <c r="C258" s="46" t="s">
        <v>542</v>
      </c>
      <c r="D258" s="46" t="s">
        <v>24</v>
      </c>
      <c r="E258" s="46" t="s">
        <v>554</v>
      </c>
      <c r="F258" s="46" t="s">
        <v>553</v>
      </c>
      <c r="G258" s="46">
        <v>11</v>
      </c>
      <c r="H258" s="46">
        <v>16</v>
      </c>
      <c r="I258" s="46">
        <v>6</v>
      </c>
      <c r="J258" s="46">
        <v>155</v>
      </c>
      <c r="K258" s="46">
        <v>199</v>
      </c>
      <c r="L258" s="46">
        <v>40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  <c r="AK258" s="46">
        <v>2</v>
      </c>
      <c r="AL258" s="46">
        <v>2</v>
      </c>
      <c r="AM258" s="46">
        <v>0</v>
      </c>
      <c r="AN258" s="46">
        <v>0</v>
      </c>
      <c r="AO258" s="46">
        <v>0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</row>
    <row r="259" spans="1:50">
      <c r="A259" s="46">
        <v>258</v>
      </c>
      <c r="B259" s="46" t="s">
        <v>3098</v>
      </c>
      <c r="C259" s="46" t="s">
        <v>542</v>
      </c>
      <c r="D259" s="46" t="s">
        <v>29</v>
      </c>
      <c r="E259" s="46" t="s">
        <v>556</v>
      </c>
      <c r="F259" s="46" t="s">
        <v>555</v>
      </c>
      <c r="G259" s="46">
        <v>16</v>
      </c>
      <c r="H259" s="46">
        <v>23</v>
      </c>
      <c r="I259" s="46">
        <v>6</v>
      </c>
      <c r="J259" s="46">
        <v>328</v>
      </c>
      <c r="K259" s="46">
        <v>436</v>
      </c>
      <c r="L259" s="46">
        <v>140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  <c r="AK259" s="46">
        <v>6</v>
      </c>
      <c r="AL259" s="46">
        <v>5</v>
      </c>
      <c r="AM259" s="46">
        <v>0</v>
      </c>
      <c r="AN259" s="46">
        <v>0</v>
      </c>
      <c r="AO259" s="46">
        <v>0</v>
      </c>
      <c r="AP259" s="46">
        <v>0</v>
      </c>
      <c r="AQ259" s="46">
        <v>0</v>
      </c>
      <c r="AR259" s="46">
        <v>0</v>
      </c>
      <c r="AS259" s="46">
        <v>0</v>
      </c>
      <c r="AT259" s="46">
        <v>0</v>
      </c>
      <c r="AU259" s="46">
        <v>0</v>
      </c>
      <c r="AV259" s="46">
        <v>0</v>
      </c>
      <c r="AW259" s="46">
        <v>0</v>
      </c>
      <c r="AX259" s="46">
        <v>0</v>
      </c>
    </row>
    <row r="260" spans="1:50">
      <c r="A260" s="46">
        <v>259</v>
      </c>
      <c r="B260" s="46" t="s">
        <v>3098</v>
      </c>
      <c r="C260" s="46" t="s">
        <v>542</v>
      </c>
      <c r="D260" s="46" t="s">
        <v>29</v>
      </c>
      <c r="E260" s="46" t="s">
        <v>558</v>
      </c>
      <c r="F260" s="46" t="s">
        <v>557</v>
      </c>
      <c r="G260" s="46">
        <v>34</v>
      </c>
      <c r="H260" s="46">
        <v>41</v>
      </c>
      <c r="I260" s="46">
        <v>14</v>
      </c>
      <c r="J260" s="46">
        <v>303</v>
      </c>
      <c r="K260" s="46">
        <v>436</v>
      </c>
      <c r="L260" s="46">
        <v>102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11</v>
      </c>
      <c r="AL260" s="46">
        <v>10</v>
      </c>
      <c r="AM260" s="46">
        <v>0</v>
      </c>
      <c r="AN260" s="46">
        <v>0</v>
      </c>
      <c r="AO260" s="46">
        <v>0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</row>
    <row r="261" spans="1:50">
      <c r="A261" s="46">
        <v>260</v>
      </c>
      <c r="B261" s="46" t="s">
        <v>3098</v>
      </c>
      <c r="C261" s="46" t="s">
        <v>542</v>
      </c>
      <c r="D261" s="46" t="s">
        <v>29</v>
      </c>
      <c r="E261" s="46" t="s">
        <v>560</v>
      </c>
      <c r="F261" s="46" t="s">
        <v>559</v>
      </c>
      <c r="G261" s="46">
        <v>16</v>
      </c>
      <c r="H261" s="46">
        <v>28</v>
      </c>
      <c r="I261" s="46">
        <v>9</v>
      </c>
      <c r="J261" s="46">
        <v>333</v>
      </c>
      <c r="K261" s="46">
        <v>484</v>
      </c>
      <c r="L261" s="46">
        <v>144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  <c r="AK261" s="46">
        <v>6</v>
      </c>
      <c r="AL261" s="46">
        <v>6</v>
      </c>
      <c r="AM261" s="46">
        <v>0</v>
      </c>
      <c r="AN261" s="46">
        <v>0</v>
      </c>
      <c r="AO261" s="46">
        <v>0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</row>
    <row r="262" spans="1:50">
      <c r="A262" s="46">
        <v>261</v>
      </c>
      <c r="B262" s="46" t="s">
        <v>3098</v>
      </c>
      <c r="C262" s="46" t="s">
        <v>542</v>
      </c>
      <c r="D262" s="46" t="s">
        <v>24</v>
      </c>
      <c r="E262" s="46" t="s">
        <v>562</v>
      </c>
      <c r="F262" s="46" t="s">
        <v>561</v>
      </c>
      <c r="G262" s="46">
        <v>7</v>
      </c>
      <c r="H262" s="46">
        <v>11</v>
      </c>
      <c r="I262" s="46">
        <v>4</v>
      </c>
      <c r="J262" s="46">
        <v>130</v>
      </c>
      <c r="K262" s="46">
        <v>142</v>
      </c>
      <c r="L262" s="46">
        <v>37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3</v>
      </c>
      <c r="AL262" s="46">
        <v>3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</row>
    <row r="263" spans="1:50">
      <c r="A263" s="46">
        <v>262</v>
      </c>
      <c r="B263" s="46" t="s">
        <v>3098</v>
      </c>
      <c r="C263" s="46" t="s">
        <v>542</v>
      </c>
      <c r="D263" s="46" t="s">
        <v>24</v>
      </c>
      <c r="E263" s="46" t="s">
        <v>564</v>
      </c>
      <c r="F263" s="46" t="s">
        <v>563</v>
      </c>
      <c r="G263" s="46">
        <v>17</v>
      </c>
      <c r="H263" s="46">
        <v>23</v>
      </c>
      <c r="I263" s="46">
        <v>6</v>
      </c>
      <c r="J263" s="46">
        <v>385</v>
      </c>
      <c r="K263" s="46">
        <v>491</v>
      </c>
      <c r="L263" s="46">
        <v>74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2</v>
      </c>
      <c r="AL263" s="46">
        <v>2</v>
      </c>
      <c r="AM263" s="46">
        <v>0</v>
      </c>
      <c r="AN263" s="46">
        <v>0</v>
      </c>
      <c r="AO263" s="46">
        <v>0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</row>
    <row r="264" spans="1:50">
      <c r="A264" s="46">
        <v>263</v>
      </c>
      <c r="B264" s="46" t="s">
        <v>3098</v>
      </c>
      <c r="C264" s="46" t="s">
        <v>542</v>
      </c>
      <c r="D264" s="46" t="s">
        <v>29</v>
      </c>
      <c r="E264" s="46" t="s">
        <v>566</v>
      </c>
      <c r="F264" s="46" t="s">
        <v>565</v>
      </c>
      <c r="G264" s="46">
        <v>15</v>
      </c>
      <c r="H264" s="46">
        <v>17</v>
      </c>
      <c r="I264" s="46">
        <v>4</v>
      </c>
      <c r="J264" s="46">
        <v>216</v>
      </c>
      <c r="K264" s="46">
        <v>312</v>
      </c>
      <c r="L264" s="46">
        <v>62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5</v>
      </c>
      <c r="AL264" s="46">
        <v>4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</row>
    <row r="265" spans="1:50">
      <c r="A265" s="46">
        <v>264</v>
      </c>
      <c r="B265" s="46" t="s">
        <v>3098</v>
      </c>
      <c r="C265" s="46" t="s">
        <v>542</v>
      </c>
      <c r="D265" s="46" t="s">
        <v>29</v>
      </c>
      <c r="E265" s="46" t="s">
        <v>568</v>
      </c>
      <c r="F265" s="46" t="s">
        <v>567</v>
      </c>
      <c r="G265" s="46">
        <v>23</v>
      </c>
      <c r="H265" s="46">
        <v>25</v>
      </c>
      <c r="I265" s="46">
        <v>2</v>
      </c>
      <c r="J265" s="46">
        <v>206</v>
      </c>
      <c r="K265" s="46">
        <v>312</v>
      </c>
      <c r="L265" s="46">
        <v>41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>
        <v>0</v>
      </c>
      <c r="AM265" s="46">
        <v>0</v>
      </c>
      <c r="AN265" s="46">
        <v>0</v>
      </c>
      <c r="AO265" s="46">
        <v>0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</row>
    <row r="266" spans="1:50">
      <c r="A266" s="46">
        <v>265</v>
      </c>
      <c r="B266" s="46" t="s">
        <v>3098</v>
      </c>
      <c r="C266" s="46" t="s">
        <v>542</v>
      </c>
      <c r="D266" s="46" t="s">
        <v>21</v>
      </c>
      <c r="E266" s="46" t="s">
        <v>570</v>
      </c>
      <c r="F266" s="46" t="s">
        <v>569</v>
      </c>
      <c r="G266" s="46">
        <v>60</v>
      </c>
      <c r="H266" s="46">
        <v>69</v>
      </c>
      <c r="I266" s="46">
        <v>17</v>
      </c>
      <c r="J266" s="46">
        <v>1037</v>
      </c>
      <c r="K266" s="46">
        <v>1480</v>
      </c>
      <c r="L266" s="46">
        <v>273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21</v>
      </c>
      <c r="AL266" s="46">
        <v>17</v>
      </c>
      <c r="AM266" s="46">
        <v>0</v>
      </c>
      <c r="AN266" s="46">
        <v>0</v>
      </c>
      <c r="AO266" s="46">
        <v>0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</row>
    <row r="267" spans="1:50">
      <c r="A267" s="46">
        <v>266</v>
      </c>
      <c r="B267" s="46" t="s">
        <v>3098</v>
      </c>
      <c r="C267" s="46" t="s">
        <v>542</v>
      </c>
      <c r="D267" s="46" t="s">
        <v>21</v>
      </c>
      <c r="E267" s="46" t="s">
        <v>572</v>
      </c>
      <c r="F267" s="46" t="s">
        <v>571</v>
      </c>
      <c r="G267" s="46">
        <v>51</v>
      </c>
      <c r="H267" s="46">
        <v>79</v>
      </c>
      <c r="I267" s="46">
        <v>18</v>
      </c>
      <c r="J267" s="46">
        <v>1589</v>
      </c>
      <c r="K267" s="46">
        <v>2020</v>
      </c>
      <c r="L267" s="46">
        <v>339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36</v>
      </c>
      <c r="AL267" s="46">
        <v>25</v>
      </c>
      <c r="AM267" s="46">
        <v>0</v>
      </c>
      <c r="AN267" s="46">
        <v>0</v>
      </c>
      <c r="AO267" s="46">
        <v>0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</row>
    <row r="268" spans="1:50">
      <c r="A268" s="46">
        <v>267</v>
      </c>
      <c r="B268" s="46" t="s">
        <v>3098</v>
      </c>
      <c r="C268" s="46" t="s">
        <v>542</v>
      </c>
      <c r="D268" s="46" t="s">
        <v>21</v>
      </c>
      <c r="E268" s="46" t="s">
        <v>574</v>
      </c>
      <c r="F268" s="46" t="s">
        <v>573</v>
      </c>
      <c r="G268" s="46">
        <v>134</v>
      </c>
      <c r="H268" s="46">
        <v>141</v>
      </c>
      <c r="I268" s="46">
        <v>40</v>
      </c>
      <c r="J268" s="46">
        <v>1956</v>
      </c>
      <c r="K268" s="46">
        <v>2500</v>
      </c>
      <c r="L268" s="46">
        <v>502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61</v>
      </c>
      <c r="AL268" s="46">
        <v>55</v>
      </c>
      <c r="AM268" s="46">
        <v>0</v>
      </c>
      <c r="AN268" s="46">
        <v>0</v>
      </c>
      <c r="AO268" s="46">
        <v>0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</row>
    <row r="269" spans="1:50">
      <c r="A269" s="46">
        <v>268</v>
      </c>
      <c r="B269" s="46" t="s">
        <v>3098</v>
      </c>
      <c r="C269" s="46" t="s">
        <v>542</v>
      </c>
      <c r="D269" s="46" t="s">
        <v>29</v>
      </c>
      <c r="E269" s="46" t="s">
        <v>576</v>
      </c>
      <c r="F269" s="46" t="s">
        <v>575</v>
      </c>
      <c r="G269" s="46">
        <v>46</v>
      </c>
      <c r="H269" s="46">
        <v>52</v>
      </c>
      <c r="I269" s="46">
        <v>7</v>
      </c>
      <c r="J269" s="46">
        <v>661</v>
      </c>
      <c r="K269" s="46">
        <v>845</v>
      </c>
      <c r="L269" s="46">
        <v>213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22</v>
      </c>
      <c r="AL269" s="46">
        <v>20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</row>
    <row r="270" spans="1:50">
      <c r="A270" s="46">
        <v>269</v>
      </c>
      <c r="B270" s="46" t="s">
        <v>3098</v>
      </c>
      <c r="C270" s="46" t="s">
        <v>542</v>
      </c>
      <c r="D270" s="46" t="s">
        <v>29</v>
      </c>
      <c r="E270" s="46" t="s">
        <v>578</v>
      </c>
      <c r="F270" s="46" t="s">
        <v>577</v>
      </c>
      <c r="G270" s="46">
        <v>16</v>
      </c>
      <c r="H270" s="46">
        <v>27</v>
      </c>
      <c r="I270" s="46">
        <v>6</v>
      </c>
      <c r="J270" s="46">
        <v>247</v>
      </c>
      <c r="K270" s="46">
        <v>437.5</v>
      </c>
      <c r="L270" s="46">
        <v>127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11</v>
      </c>
      <c r="AL270" s="46">
        <v>8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</row>
    <row r="271" spans="1:50">
      <c r="A271" s="46">
        <v>270</v>
      </c>
      <c r="B271" s="46" t="s">
        <v>3098</v>
      </c>
      <c r="C271" s="46" t="s">
        <v>542</v>
      </c>
      <c r="D271" s="46" t="s">
        <v>29</v>
      </c>
      <c r="E271" s="46" t="s">
        <v>580</v>
      </c>
      <c r="F271" s="46" t="s">
        <v>579</v>
      </c>
      <c r="G271" s="46">
        <v>15</v>
      </c>
      <c r="H271" s="46">
        <v>22</v>
      </c>
      <c r="I271" s="46">
        <v>7</v>
      </c>
      <c r="J271" s="46">
        <v>385</v>
      </c>
      <c r="K271" s="46">
        <v>511</v>
      </c>
      <c r="L271" s="46">
        <v>132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  <c r="AK271" s="46">
        <v>2</v>
      </c>
      <c r="AL271" s="46">
        <v>3</v>
      </c>
      <c r="AM271" s="46">
        <v>0</v>
      </c>
      <c r="AN271" s="46">
        <v>0</v>
      </c>
      <c r="AO271" s="46">
        <v>0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</row>
    <row r="272" spans="1:50">
      <c r="A272" s="46">
        <v>271</v>
      </c>
      <c r="B272" s="46" t="s">
        <v>3098</v>
      </c>
      <c r="C272" s="46" t="s">
        <v>542</v>
      </c>
      <c r="D272" s="46" t="s">
        <v>29</v>
      </c>
      <c r="E272" s="46" t="s">
        <v>582</v>
      </c>
      <c r="F272" s="46" t="s">
        <v>581</v>
      </c>
      <c r="G272" s="46">
        <v>50</v>
      </c>
      <c r="H272" s="46">
        <v>48</v>
      </c>
      <c r="I272" s="46">
        <v>14</v>
      </c>
      <c r="J272" s="46">
        <v>532</v>
      </c>
      <c r="K272" s="46">
        <v>730</v>
      </c>
      <c r="L272" s="46">
        <v>193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13</v>
      </c>
      <c r="AL272" s="46">
        <v>13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</row>
    <row r="273" spans="1:50">
      <c r="A273" s="46">
        <v>272</v>
      </c>
      <c r="B273" s="46" t="s">
        <v>3098</v>
      </c>
      <c r="C273" s="46" t="s">
        <v>542</v>
      </c>
      <c r="D273" s="46" t="s">
        <v>29</v>
      </c>
      <c r="E273" s="46" t="s">
        <v>584</v>
      </c>
      <c r="F273" s="46" t="s">
        <v>583</v>
      </c>
      <c r="G273" s="46">
        <v>11</v>
      </c>
      <c r="H273" s="46">
        <v>18</v>
      </c>
      <c r="I273" s="46">
        <v>6</v>
      </c>
      <c r="J273" s="46">
        <v>314</v>
      </c>
      <c r="K273" s="46">
        <v>435</v>
      </c>
      <c r="L273" s="46">
        <v>116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  <c r="AK273" s="46">
        <v>16</v>
      </c>
      <c r="AL273" s="46">
        <v>16</v>
      </c>
      <c r="AM273" s="46">
        <v>0</v>
      </c>
      <c r="AN273" s="46">
        <v>0</v>
      </c>
      <c r="AO273" s="46">
        <v>0</v>
      </c>
      <c r="AP273" s="46">
        <v>0</v>
      </c>
      <c r="AQ273" s="46">
        <v>0</v>
      </c>
      <c r="AR273" s="46">
        <v>0</v>
      </c>
      <c r="AS273" s="46">
        <v>0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</row>
    <row r="274" spans="1:50">
      <c r="A274" s="46">
        <v>273</v>
      </c>
      <c r="B274" s="46" t="s">
        <v>3098</v>
      </c>
      <c r="C274" s="46" t="s">
        <v>542</v>
      </c>
      <c r="D274" s="46" t="s">
        <v>29</v>
      </c>
      <c r="E274" s="46" t="s">
        <v>586</v>
      </c>
      <c r="F274" s="46" t="s">
        <v>585</v>
      </c>
      <c r="G274" s="46">
        <v>54</v>
      </c>
      <c r="H274" s="46">
        <v>75</v>
      </c>
      <c r="I274" s="46">
        <v>17</v>
      </c>
      <c r="J274" s="46">
        <v>425</v>
      </c>
      <c r="K274" s="46">
        <v>737</v>
      </c>
      <c r="L274" s="46">
        <v>191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7</v>
      </c>
      <c r="AL274" s="46">
        <v>9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</row>
    <row r="275" spans="1:50">
      <c r="A275" s="46">
        <v>274</v>
      </c>
      <c r="B275" s="46" t="s">
        <v>3098</v>
      </c>
      <c r="C275" s="46" t="s">
        <v>542</v>
      </c>
      <c r="D275" s="46" t="s">
        <v>29</v>
      </c>
      <c r="E275" s="46" t="s">
        <v>588</v>
      </c>
      <c r="F275" s="46" t="s">
        <v>587</v>
      </c>
      <c r="G275" s="46">
        <v>48</v>
      </c>
      <c r="H275" s="46">
        <v>62</v>
      </c>
      <c r="I275" s="46">
        <v>17</v>
      </c>
      <c r="J275" s="46">
        <v>750</v>
      </c>
      <c r="K275" s="46">
        <v>968</v>
      </c>
      <c r="L275" s="46">
        <v>267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  <c r="AK275" s="46">
        <v>23</v>
      </c>
      <c r="AL275" s="46">
        <v>20</v>
      </c>
      <c r="AM275" s="46">
        <v>0</v>
      </c>
      <c r="AN275" s="46">
        <v>0</v>
      </c>
      <c r="AO275" s="46">
        <v>0</v>
      </c>
      <c r="AP275" s="46">
        <v>0</v>
      </c>
      <c r="AQ275" s="46">
        <v>0</v>
      </c>
      <c r="AR275" s="46">
        <v>0</v>
      </c>
      <c r="AS275" s="46">
        <v>0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</row>
    <row r="276" spans="1:50">
      <c r="A276" s="46">
        <v>275</v>
      </c>
      <c r="B276" s="46" t="s">
        <v>3098</v>
      </c>
      <c r="C276" s="46" t="s">
        <v>542</v>
      </c>
      <c r="D276" s="46" t="s">
        <v>29</v>
      </c>
      <c r="E276" s="46" t="s">
        <v>590</v>
      </c>
      <c r="F276" s="46" t="s">
        <v>589</v>
      </c>
      <c r="G276" s="46">
        <v>17</v>
      </c>
      <c r="H276" s="46">
        <v>23</v>
      </c>
      <c r="I276" s="46">
        <v>2</v>
      </c>
      <c r="J276" s="46">
        <v>219</v>
      </c>
      <c r="K276" s="46">
        <v>332</v>
      </c>
      <c r="L276" s="46">
        <v>48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10</v>
      </c>
      <c r="AL276" s="46">
        <v>4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</row>
    <row r="277" spans="1:50">
      <c r="A277" s="46">
        <v>276</v>
      </c>
      <c r="B277" s="46" t="s">
        <v>3098</v>
      </c>
      <c r="C277" s="46" t="s">
        <v>542</v>
      </c>
      <c r="D277" s="46" t="s">
        <v>24</v>
      </c>
      <c r="E277" s="46" t="s">
        <v>592</v>
      </c>
      <c r="F277" s="46" t="s">
        <v>591</v>
      </c>
      <c r="G277" s="46">
        <v>15</v>
      </c>
      <c r="H277" s="46">
        <v>20</v>
      </c>
      <c r="I277" s="46">
        <v>2</v>
      </c>
      <c r="J277" s="46">
        <v>154</v>
      </c>
      <c r="K277" s="46">
        <v>255</v>
      </c>
      <c r="L277" s="46">
        <v>31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1</v>
      </c>
      <c r="AL277" s="46">
        <v>1</v>
      </c>
      <c r="AM277" s="46">
        <v>0</v>
      </c>
      <c r="AN277" s="46">
        <v>0</v>
      </c>
      <c r="AO277" s="46">
        <v>0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0</v>
      </c>
      <c r="AX277" s="46">
        <v>0</v>
      </c>
    </row>
    <row r="278" spans="1:50">
      <c r="A278" s="46">
        <v>277</v>
      </c>
      <c r="B278" s="46" t="s">
        <v>3098</v>
      </c>
      <c r="C278" s="46" t="s">
        <v>542</v>
      </c>
      <c r="D278" s="46" t="s">
        <v>24</v>
      </c>
      <c r="E278" s="46" t="s">
        <v>594</v>
      </c>
      <c r="F278" s="46" t="s">
        <v>593</v>
      </c>
      <c r="G278" s="46">
        <v>24</v>
      </c>
      <c r="H278" s="46">
        <v>26</v>
      </c>
      <c r="I278" s="46">
        <v>6</v>
      </c>
      <c r="J278" s="46">
        <v>251</v>
      </c>
      <c r="K278" s="46">
        <v>316</v>
      </c>
      <c r="L278" s="46">
        <v>89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3</v>
      </c>
      <c r="AL278" s="46">
        <v>3</v>
      </c>
      <c r="AM278" s="46">
        <v>0</v>
      </c>
      <c r="AN278" s="46">
        <v>0</v>
      </c>
      <c r="AO278" s="46">
        <v>0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0</v>
      </c>
      <c r="AV278" s="46">
        <v>0</v>
      </c>
      <c r="AW278" s="46">
        <v>0</v>
      </c>
      <c r="AX278" s="46">
        <v>0</v>
      </c>
    </row>
    <row r="279" spans="1:50">
      <c r="A279" s="46">
        <v>278</v>
      </c>
      <c r="B279" s="46" t="s">
        <v>3098</v>
      </c>
      <c r="C279" s="46" t="s">
        <v>542</v>
      </c>
      <c r="D279" s="46" t="s">
        <v>24</v>
      </c>
      <c r="E279" s="46" t="s">
        <v>596</v>
      </c>
      <c r="F279" s="46" t="s">
        <v>595</v>
      </c>
      <c r="G279" s="46">
        <v>12</v>
      </c>
      <c r="H279" s="46">
        <v>18</v>
      </c>
      <c r="I279" s="46">
        <v>6</v>
      </c>
      <c r="J279" s="46">
        <v>214</v>
      </c>
      <c r="K279" s="46">
        <v>279</v>
      </c>
      <c r="L279" s="46">
        <v>98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  <c r="AK279" s="46">
        <v>8</v>
      </c>
      <c r="AL279" s="46">
        <v>7</v>
      </c>
      <c r="AM279" s="46">
        <v>0</v>
      </c>
      <c r="AN279" s="46">
        <v>0</v>
      </c>
      <c r="AO279" s="46">
        <v>0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</row>
    <row r="280" spans="1:50">
      <c r="A280" s="46">
        <v>279</v>
      </c>
      <c r="B280" s="46" t="s">
        <v>3098</v>
      </c>
      <c r="C280" s="46" t="s">
        <v>542</v>
      </c>
      <c r="D280" s="46" t="s">
        <v>24</v>
      </c>
      <c r="E280" s="46" t="s">
        <v>598</v>
      </c>
      <c r="F280" s="46" t="s">
        <v>597</v>
      </c>
      <c r="G280" s="46">
        <v>7</v>
      </c>
      <c r="H280" s="46">
        <v>11</v>
      </c>
      <c r="I280" s="46">
        <v>2</v>
      </c>
      <c r="J280" s="46">
        <v>111</v>
      </c>
      <c r="K280" s="46">
        <v>171</v>
      </c>
      <c r="L280" s="46">
        <v>59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7</v>
      </c>
      <c r="AL280" s="46">
        <v>6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</row>
    <row r="281" spans="1:50">
      <c r="A281" s="46">
        <v>280</v>
      </c>
      <c r="B281" s="46" t="s">
        <v>3098</v>
      </c>
      <c r="C281" s="46" t="s">
        <v>542</v>
      </c>
      <c r="D281" s="46" t="s">
        <v>24</v>
      </c>
      <c r="E281" s="46" t="s">
        <v>600</v>
      </c>
      <c r="F281" s="46" t="s">
        <v>599</v>
      </c>
      <c r="G281" s="46">
        <v>14</v>
      </c>
      <c r="H281" s="46">
        <v>18</v>
      </c>
      <c r="I281" s="46">
        <v>3</v>
      </c>
      <c r="J281" s="46">
        <v>201</v>
      </c>
      <c r="K281" s="46">
        <v>232</v>
      </c>
      <c r="L281" s="46">
        <v>47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  <c r="AK281" s="46">
        <v>2</v>
      </c>
      <c r="AL281" s="46">
        <v>2</v>
      </c>
      <c r="AM281" s="46">
        <v>0</v>
      </c>
      <c r="AN281" s="46">
        <v>0</v>
      </c>
      <c r="AO281" s="46">
        <v>0</v>
      </c>
      <c r="AP281" s="46">
        <v>0</v>
      </c>
      <c r="AQ281" s="46">
        <v>0</v>
      </c>
      <c r="AR281" s="46">
        <v>0</v>
      </c>
      <c r="AS281" s="46">
        <v>0</v>
      </c>
      <c r="AT281" s="46">
        <v>0</v>
      </c>
      <c r="AU281" s="46">
        <v>0</v>
      </c>
      <c r="AV281" s="46">
        <v>0</v>
      </c>
      <c r="AW281" s="46">
        <v>0</v>
      </c>
      <c r="AX281" s="46">
        <v>0</v>
      </c>
    </row>
    <row r="282" spans="1:50">
      <c r="A282" s="46">
        <v>281</v>
      </c>
      <c r="B282" s="46" t="s">
        <v>3098</v>
      </c>
      <c r="C282" s="46" t="s">
        <v>542</v>
      </c>
      <c r="D282" s="46" t="s">
        <v>24</v>
      </c>
      <c r="E282" s="46" t="s">
        <v>602</v>
      </c>
      <c r="F282" s="46" t="s">
        <v>601</v>
      </c>
      <c r="G282" s="46">
        <v>21</v>
      </c>
      <c r="H282" s="46">
        <v>26</v>
      </c>
      <c r="I282" s="46">
        <v>7</v>
      </c>
      <c r="J282" s="46">
        <v>221</v>
      </c>
      <c r="K282" s="46">
        <v>326</v>
      </c>
      <c r="L282" s="46">
        <v>99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</row>
    <row r="283" spans="1:50">
      <c r="A283" s="46">
        <v>282</v>
      </c>
      <c r="B283" s="46" t="s">
        <v>3098</v>
      </c>
      <c r="C283" s="46" t="s">
        <v>542</v>
      </c>
      <c r="D283" s="46" t="s">
        <v>24</v>
      </c>
      <c r="E283" s="46" t="s">
        <v>604</v>
      </c>
      <c r="F283" s="46" t="s">
        <v>603</v>
      </c>
      <c r="G283" s="46">
        <v>29</v>
      </c>
      <c r="H283" s="46">
        <v>18</v>
      </c>
      <c r="I283" s="46">
        <v>2</v>
      </c>
      <c r="J283" s="46">
        <v>186</v>
      </c>
      <c r="K283" s="46">
        <v>236</v>
      </c>
      <c r="L283" s="46">
        <v>14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0</v>
      </c>
      <c r="AK283" s="46">
        <v>4</v>
      </c>
      <c r="AL283" s="46">
        <v>3</v>
      </c>
      <c r="AM283" s="46">
        <v>0</v>
      </c>
      <c r="AN283" s="46">
        <v>0</v>
      </c>
      <c r="AO283" s="46">
        <v>0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0</v>
      </c>
    </row>
    <row r="284" spans="1:50">
      <c r="A284" s="46">
        <v>283</v>
      </c>
      <c r="B284" s="46" t="s">
        <v>3098</v>
      </c>
      <c r="C284" s="46" t="s">
        <v>542</v>
      </c>
      <c r="D284" s="46" t="s">
        <v>24</v>
      </c>
      <c r="E284" s="46" t="s">
        <v>606</v>
      </c>
      <c r="F284" s="46" t="s">
        <v>605</v>
      </c>
      <c r="G284" s="46">
        <v>26</v>
      </c>
      <c r="H284" s="46">
        <v>23</v>
      </c>
      <c r="I284" s="46">
        <v>6</v>
      </c>
      <c r="J284" s="46">
        <v>531</v>
      </c>
      <c r="K284" s="46">
        <v>637</v>
      </c>
      <c r="L284" s="46">
        <v>100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21</v>
      </c>
      <c r="AL284" s="46">
        <v>20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</row>
    <row r="285" spans="1:50">
      <c r="A285" s="46">
        <v>284</v>
      </c>
      <c r="B285" s="46" t="s">
        <v>3098</v>
      </c>
      <c r="C285" s="46" t="s">
        <v>542</v>
      </c>
      <c r="D285" s="46" t="s">
        <v>24</v>
      </c>
      <c r="E285" s="46" t="s">
        <v>608</v>
      </c>
      <c r="F285" s="46" t="s">
        <v>607</v>
      </c>
      <c r="G285" s="46">
        <v>32</v>
      </c>
      <c r="H285" s="46">
        <v>41</v>
      </c>
      <c r="I285" s="46">
        <v>15</v>
      </c>
      <c r="J285" s="46">
        <v>434</v>
      </c>
      <c r="K285" s="46">
        <v>577</v>
      </c>
      <c r="L285" s="46">
        <v>194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  <c r="AK285" s="46">
        <v>28</v>
      </c>
      <c r="AL285" s="46">
        <v>21</v>
      </c>
      <c r="AM285" s="46">
        <v>0</v>
      </c>
      <c r="AN285" s="46">
        <v>0</v>
      </c>
      <c r="AO285" s="46">
        <v>0</v>
      </c>
      <c r="AP285" s="46">
        <v>0</v>
      </c>
      <c r="AQ285" s="46">
        <v>0</v>
      </c>
      <c r="AR285" s="46">
        <v>0</v>
      </c>
      <c r="AS285" s="46">
        <v>0</v>
      </c>
      <c r="AT285" s="46">
        <v>0</v>
      </c>
      <c r="AU285" s="46">
        <v>0</v>
      </c>
      <c r="AV285" s="46">
        <v>0</v>
      </c>
      <c r="AW285" s="46">
        <v>0</v>
      </c>
      <c r="AX285" s="46">
        <v>0</v>
      </c>
    </row>
    <row r="286" spans="1:50">
      <c r="A286" s="46">
        <v>285</v>
      </c>
      <c r="B286" s="46" t="s">
        <v>3098</v>
      </c>
      <c r="C286" s="46" t="s">
        <v>542</v>
      </c>
      <c r="D286" s="46" t="s">
        <v>24</v>
      </c>
      <c r="E286" s="46" t="s">
        <v>610</v>
      </c>
      <c r="F286" s="46" t="s">
        <v>609</v>
      </c>
      <c r="G286" s="46">
        <v>27</v>
      </c>
      <c r="H286" s="46">
        <v>34</v>
      </c>
      <c r="I286" s="46">
        <v>7</v>
      </c>
      <c r="J286" s="46">
        <v>284</v>
      </c>
      <c r="K286" s="46">
        <v>405</v>
      </c>
      <c r="L286" s="46">
        <v>69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13</v>
      </c>
      <c r="AL286" s="46">
        <v>11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</row>
    <row r="287" spans="1:50">
      <c r="A287" s="46">
        <v>286</v>
      </c>
      <c r="B287" s="46" t="s">
        <v>3098</v>
      </c>
      <c r="C287" s="46" t="s">
        <v>542</v>
      </c>
      <c r="D287" s="46" t="s">
        <v>29</v>
      </c>
      <c r="E287" s="46" t="s">
        <v>612</v>
      </c>
      <c r="F287" s="46" t="s">
        <v>611</v>
      </c>
      <c r="G287" s="46">
        <v>52</v>
      </c>
      <c r="H287" s="46">
        <v>72</v>
      </c>
      <c r="I287" s="46">
        <v>25</v>
      </c>
      <c r="J287" s="46">
        <v>867</v>
      </c>
      <c r="K287" s="46">
        <v>1218</v>
      </c>
      <c r="L287" s="46">
        <v>383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  <c r="AK287" s="46">
        <v>33</v>
      </c>
      <c r="AL287" s="46">
        <v>28</v>
      </c>
      <c r="AM287" s="46">
        <v>0</v>
      </c>
      <c r="AN287" s="46">
        <v>0</v>
      </c>
      <c r="AO287" s="46">
        <v>0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</row>
    <row r="288" spans="1:50">
      <c r="A288" s="46">
        <v>287</v>
      </c>
      <c r="B288" s="46" t="s">
        <v>3098</v>
      </c>
      <c r="C288" s="46" t="s">
        <v>542</v>
      </c>
      <c r="D288" s="46" t="s">
        <v>29</v>
      </c>
      <c r="E288" s="46" t="s">
        <v>614</v>
      </c>
      <c r="F288" s="46" t="s">
        <v>613</v>
      </c>
      <c r="G288" s="46">
        <v>93</v>
      </c>
      <c r="H288" s="46">
        <v>117</v>
      </c>
      <c r="I288" s="46">
        <v>25</v>
      </c>
      <c r="J288" s="46">
        <v>1004</v>
      </c>
      <c r="K288" s="46">
        <v>1272</v>
      </c>
      <c r="L288" s="46">
        <v>258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11</v>
      </c>
      <c r="AL288" s="46">
        <v>13</v>
      </c>
      <c r="AM288" s="46">
        <v>0</v>
      </c>
      <c r="AN288" s="46">
        <v>0</v>
      </c>
      <c r="AO288" s="46">
        <v>0</v>
      </c>
      <c r="AP288" s="46">
        <v>0</v>
      </c>
      <c r="AQ288" s="46">
        <v>0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0</v>
      </c>
    </row>
    <row r="289" spans="1:50">
      <c r="A289" s="46">
        <v>288</v>
      </c>
      <c r="B289" s="46" t="s">
        <v>3098</v>
      </c>
      <c r="C289" s="46" t="s">
        <v>542</v>
      </c>
      <c r="D289" s="46" t="s">
        <v>24</v>
      </c>
      <c r="E289" s="46" t="s">
        <v>616</v>
      </c>
      <c r="F289" s="46" t="s">
        <v>615</v>
      </c>
      <c r="G289" s="46">
        <v>29</v>
      </c>
      <c r="H289" s="46">
        <v>35</v>
      </c>
      <c r="I289" s="46">
        <v>7</v>
      </c>
      <c r="J289" s="46">
        <v>284</v>
      </c>
      <c r="K289" s="46">
        <v>422</v>
      </c>
      <c r="L289" s="46">
        <v>94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20</v>
      </c>
      <c r="AL289" s="46">
        <v>16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</row>
    <row r="290" spans="1:50">
      <c r="A290" s="46">
        <v>289</v>
      </c>
      <c r="B290" s="46" t="s">
        <v>3098</v>
      </c>
      <c r="C290" s="46" t="s">
        <v>542</v>
      </c>
      <c r="D290" s="46" t="s">
        <v>24</v>
      </c>
      <c r="E290" s="46" t="s">
        <v>618</v>
      </c>
      <c r="F290" s="46" t="s">
        <v>617</v>
      </c>
      <c r="G290" s="46">
        <v>13</v>
      </c>
      <c r="H290" s="46">
        <v>14</v>
      </c>
      <c r="I290" s="46">
        <v>6</v>
      </c>
      <c r="J290" s="46">
        <v>117</v>
      </c>
      <c r="K290" s="46">
        <v>169</v>
      </c>
      <c r="L290" s="46">
        <v>32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7</v>
      </c>
      <c r="AL290" s="46">
        <v>7</v>
      </c>
      <c r="AM290" s="46">
        <v>0</v>
      </c>
      <c r="AN290" s="46">
        <v>0</v>
      </c>
      <c r="AO290" s="46">
        <v>0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</row>
    <row r="291" spans="1:50">
      <c r="A291" s="46">
        <v>290</v>
      </c>
      <c r="B291" s="46" t="s">
        <v>3098</v>
      </c>
      <c r="C291" s="46" t="s">
        <v>542</v>
      </c>
      <c r="D291" s="46" t="s">
        <v>24</v>
      </c>
      <c r="E291" s="46" t="s">
        <v>620</v>
      </c>
      <c r="F291" s="46" t="s">
        <v>619</v>
      </c>
      <c r="G291" s="46">
        <v>28</v>
      </c>
      <c r="H291" s="46">
        <v>33</v>
      </c>
      <c r="I291" s="46">
        <v>13</v>
      </c>
      <c r="J291" s="46">
        <v>398</v>
      </c>
      <c r="K291" s="46">
        <v>590</v>
      </c>
      <c r="L291" s="46">
        <v>204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19</v>
      </c>
      <c r="AL291" s="46">
        <v>19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</row>
    <row r="292" spans="1:50">
      <c r="A292" s="46">
        <v>291</v>
      </c>
      <c r="B292" s="46" t="s">
        <v>3098</v>
      </c>
      <c r="C292" s="46" t="s">
        <v>542</v>
      </c>
      <c r="D292" s="46" t="s">
        <v>21</v>
      </c>
      <c r="E292" s="46" t="s">
        <v>622</v>
      </c>
      <c r="F292" s="46" t="s">
        <v>621</v>
      </c>
      <c r="G292" s="46">
        <v>88</v>
      </c>
      <c r="H292" s="46">
        <v>128</v>
      </c>
      <c r="I292" s="46">
        <v>26</v>
      </c>
      <c r="J292" s="46">
        <v>1326</v>
      </c>
      <c r="K292" s="46">
        <v>1910</v>
      </c>
      <c r="L292" s="46">
        <v>437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0</v>
      </c>
      <c r="AK292" s="46">
        <v>46</v>
      </c>
      <c r="AL292" s="46">
        <v>36</v>
      </c>
      <c r="AM292" s="46">
        <v>0</v>
      </c>
      <c r="AN292" s="46">
        <v>0</v>
      </c>
      <c r="AO292" s="46">
        <v>0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0</v>
      </c>
      <c r="AV292" s="46">
        <v>0</v>
      </c>
      <c r="AW292" s="46">
        <v>0</v>
      </c>
      <c r="AX292" s="46">
        <v>0</v>
      </c>
    </row>
    <row r="293" spans="1:50">
      <c r="A293" s="46">
        <v>292</v>
      </c>
      <c r="B293" s="46" t="s">
        <v>3098</v>
      </c>
      <c r="C293" s="46" t="s">
        <v>542</v>
      </c>
      <c r="D293" s="46" t="s">
        <v>24</v>
      </c>
      <c r="E293" s="46" t="s">
        <v>624</v>
      </c>
      <c r="F293" s="46" t="s">
        <v>623</v>
      </c>
      <c r="G293" s="46">
        <v>31</v>
      </c>
      <c r="H293" s="46">
        <v>39</v>
      </c>
      <c r="I293" s="46">
        <v>12</v>
      </c>
      <c r="J293" s="46">
        <v>310</v>
      </c>
      <c r="K293" s="46">
        <v>461</v>
      </c>
      <c r="L293" s="46">
        <v>108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10</v>
      </c>
      <c r="AL293" s="46">
        <v>10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</row>
    <row r="294" spans="1:50">
      <c r="A294" s="46">
        <v>293</v>
      </c>
      <c r="B294" s="46" t="s">
        <v>3098</v>
      </c>
      <c r="C294" s="46" t="s">
        <v>542</v>
      </c>
      <c r="D294" s="46" t="s">
        <v>29</v>
      </c>
      <c r="E294" s="46" t="s">
        <v>626</v>
      </c>
      <c r="F294" s="46" t="s">
        <v>625</v>
      </c>
      <c r="G294" s="46">
        <v>36</v>
      </c>
      <c r="H294" s="46">
        <v>45</v>
      </c>
      <c r="I294" s="46">
        <v>11</v>
      </c>
      <c r="J294" s="46">
        <v>567</v>
      </c>
      <c r="K294" s="46">
        <v>833</v>
      </c>
      <c r="L294" s="46">
        <v>160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0</v>
      </c>
      <c r="AJ294" s="46">
        <v>0</v>
      </c>
      <c r="AK294" s="46">
        <v>28</v>
      </c>
      <c r="AL294" s="46">
        <v>22</v>
      </c>
      <c r="AM294" s="46">
        <v>0</v>
      </c>
      <c r="AN294" s="46">
        <v>0</v>
      </c>
      <c r="AO294" s="46">
        <v>0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</row>
    <row r="295" spans="1:50">
      <c r="A295" s="46">
        <v>294</v>
      </c>
      <c r="B295" s="46" t="s">
        <v>3098</v>
      </c>
      <c r="C295" s="46" t="s">
        <v>542</v>
      </c>
      <c r="D295" s="46" t="s">
        <v>21</v>
      </c>
      <c r="E295" s="46" t="s">
        <v>628</v>
      </c>
      <c r="F295" s="46" t="s">
        <v>627</v>
      </c>
      <c r="G295" s="46">
        <v>63</v>
      </c>
      <c r="H295" s="46">
        <v>68</v>
      </c>
      <c r="I295" s="46">
        <v>21</v>
      </c>
      <c r="J295" s="46">
        <v>1080</v>
      </c>
      <c r="K295" s="46">
        <v>1416</v>
      </c>
      <c r="L295" s="46">
        <v>286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35</v>
      </c>
      <c r="AL295" s="46">
        <v>30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</row>
    <row r="296" spans="1:50">
      <c r="A296" s="46">
        <v>295</v>
      </c>
      <c r="B296" s="46" t="s">
        <v>3098</v>
      </c>
      <c r="C296" s="46" t="s">
        <v>542</v>
      </c>
      <c r="D296" s="46" t="s">
        <v>24</v>
      </c>
      <c r="E296" s="46" t="s">
        <v>630</v>
      </c>
      <c r="F296" s="46" t="s">
        <v>629</v>
      </c>
      <c r="G296" s="46">
        <v>23</v>
      </c>
      <c r="H296" s="46">
        <v>24</v>
      </c>
      <c r="I296" s="46">
        <v>5</v>
      </c>
      <c r="J296" s="46">
        <v>408</v>
      </c>
      <c r="K296" s="46">
        <v>494</v>
      </c>
      <c r="L296" s="46">
        <v>79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  <c r="AK296" s="46">
        <v>12</v>
      </c>
      <c r="AL296" s="46">
        <v>11</v>
      </c>
      <c r="AM296" s="46">
        <v>0</v>
      </c>
      <c r="AN296" s="46">
        <v>0</v>
      </c>
      <c r="AO296" s="46">
        <v>0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</row>
    <row r="297" spans="1:50">
      <c r="A297" s="46">
        <v>296</v>
      </c>
      <c r="B297" s="46" t="s">
        <v>3098</v>
      </c>
      <c r="C297" s="46" t="s">
        <v>542</v>
      </c>
      <c r="D297" s="46" t="s">
        <v>24</v>
      </c>
      <c r="E297" s="46" t="s">
        <v>632</v>
      </c>
      <c r="F297" s="46" t="s">
        <v>631</v>
      </c>
      <c r="G297" s="46">
        <v>22</v>
      </c>
      <c r="H297" s="46">
        <v>27</v>
      </c>
      <c r="I297" s="46">
        <v>7</v>
      </c>
      <c r="J297" s="46">
        <v>302</v>
      </c>
      <c r="K297" s="46">
        <v>397</v>
      </c>
      <c r="L297" s="46">
        <v>72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7</v>
      </c>
      <c r="AL297" s="46">
        <v>7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</row>
    <row r="298" spans="1:50">
      <c r="A298" s="46">
        <v>297</v>
      </c>
      <c r="B298" s="46" t="s">
        <v>3098</v>
      </c>
      <c r="C298" s="46" t="s">
        <v>542</v>
      </c>
      <c r="D298" s="46" t="s">
        <v>24</v>
      </c>
      <c r="E298" s="46" t="s">
        <v>634</v>
      </c>
      <c r="F298" s="46" t="s">
        <v>633</v>
      </c>
      <c r="G298" s="46">
        <v>17</v>
      </c>
      <c r="H298" s="46">
        <v>21</v>
      </c>
      <c r="I298" s="46">
        <v>8</v>
      </c>
      <c r="J298" s="46">
        <v>244</v>
      </c>
      <c r="K298" s="46">
        <v>315</v>
      </c>
      <c r="L298" s="46">
        <v>73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>
        <v>0</v>
      </c>
      <c r="AM298" s="46">
        <v>0</v>
      </c>
      <c r="AN298" s="46">
        <v>0</v>
      </c>
      <c r="AO298" s="46">
        <v>0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</row>
    <row r="299" spans="1:50">
      <c r="A299" s="46">
        <v>298</v>
      </c>
      <c r="B299" s="46" t="s">
        <v>3098</v>
      </c>
      <c r="C299" s="46" t="s">
        <v>542</v>
      </c>
      <c r="D299" s="46" t="s">
        <v>24</v>
      </c>
      <c r="E299" s="46" t="s">
        <v>636</v>
      </c>
      <c r="F299" s="46" t="s">
        <v>635</v>
      </c>
      <c r="G299" s="46">
        <v>19</v>
      </c>
      <c r="H299" s="46">
        <v>21</v>
      </c>
      <c r="I299" s="46">
        <v>6</v>
      </c>
      <c r="J299" s="46">
        <v>173</v>
      </c>
      <c r="K299" s="46">
        <v>249</v>
      </c>
      <c r="L299" s="46">
        <v>37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5</v>
      </c>
      <c r="AL299" s="46">
        <v>5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</row>
    <row r="300" spans="1:50">
      <c r="A300" s="46">
        <v>299</v>
      </c>
      <c r="B300" s="46" t="s">
        <v>3098</v>
      </c>
      <c r="C300" s="46" t="s">
        <v>542</v>
      </c>
      <c r="D300" s="46" t="s">
        <v>29</v>
      </c>
      <c r="E300" s="46" t="s">
        <v>638</v>
      </c>
      <c r="F300" s="46" t="s">
        <v>637</v>
      </c>
      <c r="G300" s="46">
        <v>24</v>
      </c>
      <c r="H300" s="46">
        <v>31</v>
      </c>
      <c r="I300" s="46">
        <v>9</v>
      </c>
      <c r="J300" s="46">
        <v>413</v>
      </c>
      <c r="K300" s="46">
        <v>538</v>
      </c>
      <c r="L300" s="46">
        <v>75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14</v>
      </c>
      <c r="AL300" s="46">
        <v>13</v>
      </c>
      <c r="AM300" s="46">
        <v>0</v>
      </c>
      <c r="AN300" s="46">
        <v>0</v>
      </c>
      <c r="AO300" s="46">
        <v>0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</row>
    <row r="301" spans="1:50">
      <c r="A301" s="46">
        <v>300</v>
      </c>
      <c r="B301" s="46" t="s">
        <v>3098</v>
      </c>
      <c r="C301" s="46" t="s">
        <v>542</v>
      </c>
      <c r="D301" s="46" t="s">
        <v>24</v>
      </c>
      <c r="E301" s="46" t="s">
        <v>640</v>
      </c>
      <c r="F301" s="46" t="s">
        <v>639</v>
      </c>
      <c r="G301" s="46">
        <v>25</v>
      </c>
      <c r="H301" s="46">
        <v>18</v>
      </c>
      <c r="I301" s="46">
        <v>10</v>
      </c>
      <c r="J301" s="46">
        <v>279</v>
      </c>
      <c r="K301" s="46">
        <v>372</v>
      </c>
      <c r="L301" s="46">
        <v>75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31</v>
      </c>
      <c r="AL301" s="46">
        <v>26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</row>
    <row r="302" spans="1:50">
      <c r="A302" s="46">
        <v>301</v>
      </c>
      <c r="B302" s="46" t="s">
        <v>3098</v>
      </c>
      <c r="C302" s="46" t="s">
        <v>542</v>
      </c>
      <c r="D302" s="46" t="s">
        <v>21</v>
      </c>
      <c r="E302" s="46" t="s">
        <v>642</v>
      </c>
      <c r="F302" s="46" t="s">
        <v>641</v>
      </c>
      <c r="G302" s="46">
        <v>57</v>
      </c>
      <c r="H302" s="46">
        <v>77</v>
      </c>
      <c r="I302" s="46">
        <v>12</v>
      </c>
      <c r="J302" s="46">
        <v>718</v>
      </c>
      <c r="K302" s="46">
        <v>991</v>
      </c>
      <c r="L302" s="46">
        <v>203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13</v>
      </c>
      <c r="AL302" s="46">
        <v>13</v>
      </c>
      <c r="AM302" s="46">
        <v>0</v>
      </c>
      <c r="AN302" s="46">
        <v>0</v>
      </c>
      <c r="AO302" s="46">
        <v>0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</row>
    <row r="303" spans="1:50">
      <c r="A303" s="46">
        <v>302</v>
      </c>
      <c r="B303" s="46" t="s">
        <v>3098</v>
      </c>
      <c r="C303" s="46" t="s">
        <v>542</v>
      </c>
      <c r="D303" s="46" t="s">
        <v>24</v>
      </c>
      <c r="E303" s="46" t="s">
        <v>644</v>
      </c>
      <c r="F303" s="46" t="s">
        <v>643</v>
      </c>
      <c r="G303" s="46">
        <v>14</v>
      </c>
      <c r="H303" s="46">
        <v>19</v>
      </c>
      <c r="I303" s="46">
        <v>4</v>
      </c>
      <c r="J303" s="46">
        <v>174</v>
      </c>
      <c r="K303" s="46">
        <v>202</v>
      </c>
      <c r="L303" s="46">
        <v>48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3</v>
      </c>
      <c r="AL303" s="46">
        <v>3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46</v>
      </c>
      <c r="AV303" s="46">
        <v>5</v>
      </c>
      <c r="AW303" s="46">
        <v>0</v>
      </c>
      <c r="AX303" s="46">
        <v>0</v>
      </c>
    </row>
    <row r="304" spans="1:50">
      <c r="A304" s="46">
        <v>303</v>
      </c>
      <c r="B304" s="46" t="s">
        <v>3098</v>
      </c>
      <c r="C304" s="46" t="s">
        <v>542</v>
      </c>
      <c r="D304" s="46" t="s">
        <v>78</v>
      </c>
      <c r="E304" s="46" t="s">
        <v>646</v>
      </c>
      <c r="F304" s="46" t="s">
        <v>645</v>
      </c>
      <c r="G304" s="46">
        <v>298</v>
      </c>
      <c r="H304" s="46">
        <v>463</v>
      </c>
      <c r="I304" s="46">
        <v>117</v>
      </c>
      <c r="J304" s="46">
        <v>12585</v>
      </c>
      <c r="K304" s="46">
        <v>16026</v>
      </c>
      <c r="L304" s="46">
        <v>2947</v>
      </c>
      <c r="M304" s="46">
        <v>8</v>
      </c>
      <c r="N304" s="46">
        <v>1</v>
      </c>
      <c r="O304" s="46">
        <v>0</v>
      </c>
      <c r="P304" s="46">
        <v>66</v>
      </c>
      <c r="Q304" s="46">
        <v>8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290</v>
      </c>
      <c r="AL304" s="46">
        <v>238</v>
      </c>
      <c r="AM304" s="46">
        <v>0</v>
      </c>
      <c r="AN304" s="46">
        <v>0</v>
      </c>
      <c r="AO304" s="46">
        <v>0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</row>
    <row r="305" spans="1:50">
      <c r="A305" s="46">
        <v>304</v>
      </c>
      <c r="B305" s="46" t="s">
        <v>3098</v>
      </c>
      <c r="C305" s="46" t="s">
        <v>542</v>
      </c>
      <c r="D305" s="46" t="s">
        <v>78</v>
      </c>
      <c r="E305" s="46" t="s">
        <v>648</v>
      </c>
      <c r="F305" s="46" t="s">
        <v>647</v>
      </c>
      <c r="G305" s="46">
        <v>106</v>
      </c>
      <c r="H305" s="46">
        <v>133</v>
      </c>
      <c r="I305" s="46">
        <v>29</v>
      </c>
      <c r="J305" s="46">
        <v>2848</v>
      </c>
      <c r="K305" s="46">
        <v>3768</v>
      </c>
      <c r="L305" s="46">
        <v>706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74</v>
      </c>
      <c r="AL305" s="46">
        <v>47</v>
      </c>
      <c r="AM305" s="46">
        <v>0</v>
      </c>
      <c r="AN305" s="46">
        <v>0</v>
      </c>
      <c r="AO305" s="46">
        <v>0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</row>
    <row r="306" spans="1:50">
      <c r="A306" s="46">
        <v>305</v>
      </c>
      <c r="B306" s="46" t="s">
        <v>3098</v>
      </c>
      <c r="C306" s="46" t="s">
        <v>542</v>
      </c>
      <c r="D306" s="46" t="s">
        <v>24</v>
      </c>
      <c r="E306" s="46" t="s">
        <v>650</v>
      </c>
      <c r="F306" s="46" t="s">
        <v>649</v>
      </c>
      <c r="G306" s="46">
        <v>17</v>
      </c>
      <c r="H306" s="46">
        <v>26</v>
      </c>
      <c r="I306" s="46">
        <v>8</v>
      </c>
      <c r="J306" s="46">
        <v>236</v>
      </c>
      <c r="K306" s="46">
        <v>318</v>
      </c>
      <c r="L306" s="46">
        <v>45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0</v>
      </c>
      <c r="AJ306" s="46">
        <v>0</v>
      </c>
      <c r="AK306" s="46">
        <v>11</v>
      </c>
      <c r="AL306" s="46">
        <v>9</v>
      </c>
      <c r="AM306" s="46">
        <v>0</v>
      </c>
      <c r="AN306" s="46">
        <v>0</v>
      </c>
      <c r="AO306" s="46">
        <v>0</v>
      </c>
      <c r="AP306" s="46">
        <v>0</v>
      </c>
      <c r="AQ306" s="46">
        <v>0</v>
      </c>
      <c r="AR306" s="46">
        <v>0</v>
      </c>
      <c r="AS306" s="46">
        <v>0</v>
      </c>
      <c r="AT306" s="46">
        <v>0</v>
      </c>
      <c r="AU306" s="46">
        <v>0</v>
      </c>
      <c r="AV306" s="46">
        <v>0</v>
      </c>
      <c r="AW306" s="46">
        <v>0</v>
      </c>
      <c r="AX306" s="46">
        <v>0</v>
      </c>
    </row>
    <row r="307" spans="1:50">
      <c r="A307" s="46">
        <v>306</v>
      </c>
      <c r="B307" s="46" t="s">
        <v>3098</v>
      </c>
      <c r="C307" s="46" t="s">
        <v>542</v>
      </c>
      <c r="D307" s="46" t="s">
        <v>24</v>
      </c>
      <c r="E307" s="46" t="s">
        <v>652</v>
      </c>
      <c r="F307" s="46" t="s">
        <v>651</v>
      </c>
      <c r="G307" s="46">
        <v>6</v>
      </c>
      <c r="H307" s="46">
        <v>10</v>
      </c>
      <c r="I307" s="46">
        <v>2</v>
      </c>
      <c r="J307" s="46">
        <v>62</v>
      </c>
      <c r="K307" s="46">
        <v>73</v>
      </c>
      <c r="L307" s="46">
        <v>9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4</v>
      </c>
      <c r="AL307" s="46">
        <v>2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</row>
    <row r="308" spans="1:50">
      <c r="A308" s="46">
        <v>307</v>
      </c>
      <c r="B308" s="46" t="s">
        <v>3098</v>
      </c>
      <c r="C308" s="46" t="s">
        <v>542</v>
      </c>
      <c r="D308" s="46" t="s">
        <v>24</v>
      </c>
      <c r="E308" s="46" t="s">
        <v>654</v>
      </c>
      <c r="F308" s="46" t="s">
        <v>653</v>
      </c>
      <c r="G308" s="46">
        <v>22</v>
      </c>
      <c r="H308" s="46">
        <v>22</v>
      </c>
      <c r="I308" s="46">
        <v>5</v>
      </c>
      <c r="J308" s="46">
        <v>238</v>
      </c>
      <c r="K308" s="46">
        <v>292</v>
      </c>
      <c r="L308" s="46">
        <v>50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  <c r="AK308" s="46">
        <v>9</v>
      </c>
      <c r="AL308" s="46">
        <v>9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</row>
    <row r="309" spans="1:50">
      <c r="A309" s="46">
        <v>308</v>
      </c>
      <c r="B309" s="46" t="s">
        <v>3098</v>
      </c>
      <c r="C309" s="46" t="s">
        <v>542</v>
      </c>
      <c r="D309" s="46" t="s">
        <v>21</v>
      </c>
      <c r="E309" s="46" t="s">
        <v>656</v>
      </c>
      <c r="F309" s="46" t="s">
        <v>655</v>
      </c>
      <c r="G309" s="46">
        <v>44</v>
      </c>
      <c r="H309" s="46">
        <v>65</v>
      </c>
      <c r="I309" s="46">
        <v>21</v>
      </c>
      <c r="J309" s="46">
        <v>776</v>
      </c>
      <c r="K309" s="46">
        <v>1061</v>
      </c>
      <c r="L309" s="46">
        <v>289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25</v>
      </c>
      <c r="AL309" s="46">
        <v>23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</row>
    <row r="310" spans="1:50">
      <c r="A310" s="46">
        <v>309</v>
      </c>
      <c r="B310" s="46" t="s">
        <v>3098</v>
      </c>
      <c r="C310" s="46" t="s">
        <v>542</v>
      </c>
      <c r="D310" s="46" t="s">
        <v>78</v>
      </c>
      <c r="E310" s="46" t="s">
        <v>658</v>
      </c>
      <c r="F310" s="46" t="s">
        <v>657</v>
      </c>
      <c r="G310" s="46">
        <v>110</v>
      </c>
      <c r="H310" s="46">
        <v>139</v>
      </c>
      <c r="I310" s="46">
        <v>37</v>
      </c>
      <c r="J310" s="46">
        <v>3472</v>
      </c>
      <c r="K310" s="46">
        <v>4460</v>
      </c>
      <c r="L310" s="46">
        <v>836</v>
      </c>
      <c r="M310" s="46">
        <v>4</v>
      </c>
      <c r="N310" s="46">
        <v>0</v>
      </c>
      <c r="O310" s="46">
        <v>0</v>
      </c>
      <c r="P310" s="46">
        <v>44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0</v>
      </c>
      <c r="AJ310" s="46">
        <v>0</v>
      </c>
      <c r="AK310" s="46">
        <v>63</v>
      </c>
      <c r="AL310" s="46">
        <v>50</v>
      </c>
      <c r="AM310" s="46">
        <v>0</v>
      </c>
      <c r="AN310" s="46">
        <v>0</v>
      </c>
      <c r="AO310" s="46">
        <v>0</v>
      </c>
      <c r="AP310" s="46">
        <v>0</v>
      </c>
      <c r="AQ310" s="46">
        <v>0</v>
      </c>
      <c r="AR310" s="46">
        <v>0</v>
      </c>
      <c r="AS310" s="46">
        <v>0</v>
      </c>
      <c r="AT310" s="46">
        <v>0</v>
      </c>
      <c r="AU310" s="46">
        <v>0</v>
      </c>
      <c r="AV310" s="46">
        <v>0</v>
      </c>
      <c r="AW310" s="46">
        <v>0</v>
      </c>
      <c r="AX310" s="46">
        <v>0</v>
      </c>
    </row>
    <row r="311" spans="1:50">
      <c r="A311" s="46">
        <v>310</v>
      </c>
      <c r="B311" s="46" t="s">
        <v>3098</v>
      </c>
      <c r="C311" s="46" t="s">
        <v>542</v>
      </c>
      <c r="D311" s="46" t="s">
        <v>24</v>
      </c>
      <c r="E311" s="46" t="s">
        <v>660</v>
      </c>
      <c r="F311" s="46" t="s">
        <v>659</v>
      </c>
      <c r="G311" s="46">
        <v>17</v>
      </c>
      <c r="H311" s="46">
        <v>25</v>
      </c>
      <c r="I311" s="46">
        <v>10</v>
      </c>
      <c r="J311" s="46">
        <v>355</v>
      </c>
      <c r="K311" s="46">
        <v>442</v>
      </c>
      <c r="L311" s="46">
        <v>95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14</v>
      </c>
      <c r="AL311" s="46">
        <v>12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</row>
    <row r="312" spans="1:50">
      <c r="A312" s="46">
        <v>311</v>
      </c>
      <c r="B312" s="46" t="s">
        <v>3098</v>
      </c>
      <c r="C312" s="46" t="s">
        <v>542</v>
      </c>
      <c r="D312" s="46" t="s">
        <v>24</v>
      </c>
      <c r="E312" s="46" t="s">
        <v>662</v>
      </c>
      <c r="F312" s="46" t="s">
        <v>661</v>
      </c>
      <c r="G312" s="46">
        <v>18</v>
      </c>
      <c r="H312" s="46">
        <v>24</v>
      </c>
      <c r="I312" s="46">
        <v>6</v>
      </c>
      <c r="J312" s="46">
        <v>212</v>
      </c>
      <c r="K312" s="46">
        <v>263</v>
      </c>
      <c r="L312" s="46">
        <v>60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2</v>
      </c>
      <c r="AL312" s="46">
        <v>3</v>
      </c>
      <c r="AM312" s="46">
        <v>0</v>
      </c>
      <c r="AN312" s="46">
        <v>0</v>
      </c>
      <c r="AO312" s="46">
        <v>0</v>
      </c>
      <c r="AP312" s="46">
        <v>0</v>
      </c>
      <c r="AQ312" s="46">
        <v>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0</v>
      </c>
      <c r="AX312" s="46">
        <v>0</v>
      </c>
    </row>
    <row r="313" spans="1:50">
      <c r="A313" s="46">
        <v>312</v>
      </c>
      <c r="B313" s="46" t="s">
        <v>3098</v>
      </c>
      <c r="C313" s="46" t="s">
        <v>542</v>
      </c>
      <c r="D313" s="46" t="s">
        <v>24</v>
      </c>
      <c r="E313" s="46" t="s">
        <v>664</v>
      </c>
      <c r="F313" s="46" t="s">
        <v>663</v>
      </c>
      <c r="G313" s="46">
        <v>7</v>
      </c>
      <c r="H313" s="46">
        <v>12</v>
      </c>
      <c r="I313" s="46">
        <v>3</v>
      </c>
      <c r="J313" s="46">
        <v>128</v>
      </c>
      <c r="K313" s="46">
        <v>207</v>
      </c>
      <c r="L313" s="46">
        <v>22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1</v>
      </c>
      <c r="AL313" s="46">
        <v>1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</row>
    <row r="314" spans="1:50">
      <c r="A314" s="46">
        <v>313</v>
      </c>
      <c r="B314" s="46" t="s">
        <v>3098</v>
      </c>
      <c r="C314" s="46" t="s">
        <v>542</v>
      </c>
      <c r="D314" s="46" t="s">
        <v>29</v>
      </c>
      <c r="E314" s="46" t="s">
        <v>666</v>
      </c>
      <c r="F314" s="46" t="s">
        <v>665</v>
      </c>
      <c r="G314" s="46">
        <v>6</v>
      </c>
      <c r="H314" s="46">
        <v>10</v>
      </c>
      <c r="I314" s="46">
        <v>4</v>
      </c>
      <c r="J314" s="46">
        <v>103</v>
      </c>
      <c r="K314" s="46">
        <v>177</v>
      </c>
      <c r="L314" s="46">
        <v>49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3</v>
      </c>
      <c r="AL314" s="46">
        <v>2</v>
      </c>
      <c r="AM314" s="46">
        <v>0</v>
      </c>
      <c r="AN314" s="46">
        <v>0</v>
      </c>
      <c r="AO314" s="46">
        <v>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</row>
    <row r="315" spans="1:50">
      <c r="A315" s="46">
        <v>314</v>
      </c>
      <c r="B315" s="46" t="s">
        <v>3098</v>
      </c>
      <c r="C315" s="46" t="s">
        <v>542</v>
      </c>
      <c r="D315" s="46" t="s">
        <v>78</v>
      </c>
      <c r="E315" s="46" t="s">
        <v>668</v>
      </c>
      <c r="F315" s="46" t="s">
        <v>667</v>
      </c>
      <c r="G315" s="46">
        <v>103</v>
      </c>
      <c r="H315" s="46">
        <v>166</v>
      </c>
      <c r="I315" s="46">
        <v>57</v>
      </c>
      <c r="J315" s="46">
        <v>3062</v>
      </c>
      <c r="K315" s="46">
        <v>4145</v>
      </c>
      <c r="L315" s="46">
        <v>1209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104</v>
      </c>
      <c r="AL315" s="46">
        <v>81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87</v>
      </c>
      <c r="AV315" s="46">
        <v>4</v>
      </c>
      <c r="AW315" s="46">
        <v>0</v>
      </c>
      <c r="AX315" s="46">
        <v>0</v>
      </c>
    </row>
    <row r="316" spans="1:50">
      <c r="A316" s="46">
        <v>315</v>
      </c>
      <c r="B316" s="46" t="s">
        <v>3098</v>
      </c>
      <c r="C316" s="46" t="s">
        <v>542</v>
      </c>
      <c r="D316" s="46" t="s">
        <v>78</v>
      </c>
      <c r="E316" s="46" t="s">
        <v>670</v>
      </c>
      <c r="F316" s="46" t="s">
        <v>669</v>
      </c>
      <c r="G316" s="46">
        <v>72</v>
      </c>
      <c r="H316" s="46">
        <v>95</v>
      </c>
      <c r="I316" s="46">
        <v>25</v>
      </c>
      <c r="J316" s="46">
        <v>1628</v>
      </c>
      <c r="K316" s="46">
        <v>2235</v>
      </c>
      <c r="L316" s="46">
        <v>409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  <c r="AK316" s="46">
        <v>60</v>
      </c>
      <c r="AL316" s="46">
        <v>45</v>
      </c>
      <c r="AM316" s="46">
        <v>0</v>
      </c>
      <c r="AN316" s="46">
        <v>0</v>
      </c>
      <c r="AO316" s="46">
        <v>0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</row>
    <row r="317" spans="1:50">
      <c r="A317" s="46">
        <v>316</v>
      </c>
      <c r="B317" s="46" t="s">
        <v>3098</v>
      </c>
      <c r="C317" s="46" t="s">
        <v>542</v>
      </c>
      <c r="D317" s="46" t="s">
        <v>29</v>
      </c>
      <c r="E317" s="46" t="s">
        <v>672</v>
      </c>
      <c r="F317" s="46" t="s">
        <v>671</v>
      </c>
      <c r="G317" s="46">
        <v>49</v>
      </c>
      <c r="H317" s="46">
        <v>68</v>
      </c>
      <c r="I317" s="46">
        <v>12</v>
      </c>
      <c r="J317" s="46">
        <v>894</v>
      </c>
      <c r="K317" s="46">
        <v>1119</v>
      </c>
      <c r="L317" s="46">
        <v>185</v>
      </c>
      <c r="M317" s="46">
        <v>1</v>
      </c>
      <c r="N317" s="46">
        <v>0</v>
      </c>
      <c r="O317" s="46">
        <v>0</v>
      </c>
      <c r="P317" s="46">
        <v>27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23</v>
      </c>
      <c r="AL317" s="46">
        <v>14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</row>
    <row r="318" spans="1:50">
      <c r="A318" s="46">
        <v>317</v>
      </c>
      <c r="B318" s="46" t="s">
        <v>3098</v>
      </c>
      <c r="C318" s="46" t="s">
        <v>542</v>
      </c>
      <c r="D318" s="46" t="s">
        <v>29</v>
      </c>
      <c r="E318" s="46" t="s">
        <v>674</v>
      </c>
      <c r="F318" s="46" t="s">
        <v>673</v>
      </c>
      <c r="G318" s="46">
        <v>41</v>
      </c>
      <c r="H318" s="46">
        <v>57</v>
      </c>
      <c r="I318" s="46">
        <v>17</v>
      </c>
      <c r="J318" s="46">
        <v>810</v>
      </c>
      <c r="K318" s="46">
        <v>1105</v>
      </c>
      <c r="L318" s="46">
        <v>260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  <c r="AK318" s="46">
        <v>43</v>
      </c>
      <c r="AL318" s="46">
        <v>29</v>
      </c>
      <c r="AM318" s="46">
        <v>0</v>
      </c>
      <c r="AN318" s="46">
        <v>0</v>
      </c>
      <c r="AO318" s="46">
        <v>0</v>
      </c>
      <c r="AP318" s="46">
        <v>0</v>
      </c>
      <c r="AQ318" s="46">
        <v>0</v>
      </c>
      <c r="AR318" s="46">
        <v>0</v>
      </c>
      <c r="AS318" s="46">
        <v>0</v>
      </c>
      <c r="AT318" s="46">
        <v>0</v>
      </c>
      <c r="AU318" s="46">
        <v>0</v>
      </c>
      <c r="AV318" s="46">
        <v>0</v>
      </c>
      <c r="AW318" s="46">
        <v>0</v>
      </c>
      <c r="AX318" s="46">
        <v>0</v>
      </c>
    </row>
    <row r="319" spans="1:50">
      <c r="A319" s="46">
        <v>318</v>
      </c>
      <c r="B319" s="46" t="s">
        <v>3098</v>
      </c>
      <c r="C319" s="46" t="s">
        <v>542</v>
      </c>
      <c r="D319" s="46" t="s">
        <v>29</v>
      </c>
      <c r="E319" s="46" t="s">
        <v>676</v>
      </c>
      <c r="F319" s="46" t="s">
        <v>675</v>
      </c>
      <c r="G319" s="46">
        <v>44</v>
      </c>
      <c r="H319" s="46">
        <v>55</v>
      </c>
      <c r="I319" s="46">
        <v>16</v>
      </c>
      <c r="J319" s="46">
        <v>719</v>
      </c>
      <c r="K319" s="46">
        <v>944</v>
      </c>
      <c r="L319" s="46">
        <v>186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36</v>
      </c>
      <c r="AL319" s="46">
        <v>31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</row>
    <row r="320" spans="1:50">
      <c r="A320" s="46">
        <v>319</v>
      </c>
      <c r="B320" s="46" t="s">
        <v>3098</v>
      </c>
      <c r="C320" s="46" t="s">
        <v>542</v>
      </c>
      <c r="D320" s="46" t="s">
        <v>29</v>
      </c>
      <c r="E320" s="46" t="s">
        <v>678</v>
      </c>
      <c r="F320" s="46" t="s">
        <v>677</v>
      </c>
      <c r="G320" s="46">
        <v>45</v>
      </c>
      <c r="H320" s="46">
        <v>54</v>
      </c>
      <c r="I320" s="46">
        <v>20</v>
      </c>
      <c r="J320" s="46">
        <v>915</v>
      </c>
      <c r="K320" s="46">
        <v>1152</v>
      </c>
      <c r="L320" s="46">
        <v>283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  <c r="AK320" s="46">
        <v>30</v>
      </c>
      <c r="AL320" s="46">
        <v>24</v>
      </c>
      <c r="AM320" s="46">
        <v>0</v>
      </c>
      <c r="AN320" s="46">
        <v>0</v>
      </c>
      <c r="AO320" s="46">
        <v>0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</row>
    <row r="321" spans="1:50">
      <c r="A321" s="46">
        <v>320</v>
      </c>
      <c r="B321" s="46" t="s">
        <v>3098</v>
      </c>
      <c r="C321" s="46" t="s">
        <v>542</v>
      </c>
      <c r="D321" s="46" t="s">
        <v>24</v>
      </c>
      <c r="E321" s="46" t="s">
        <v>680</v>
      </c>
      <c r="F321" s="46" t="s">
        <v>679</v>
      </c>
      <c r="G321" s="46">
        <v>21</v>
      </c>
      <c r="H321" s="46">
        <v>33</v>
      </c>
      <c r="I321" s="46">
        <v>5</v>
      </c>
      <c r="J321" s="46">
        <v>350</v>
      </c>
      <c r="K321" s="46">
        <v>501</v>
      </c>
      <c r="L321" s="46">
        <v>59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  <c r="AK321" s="46">
        <v>17</v>
      </c>
      <c r="AL321" s="46">
        <v>17</v>
      </c>
      <c r="AM321" s="46">
        <v>0</v>
      </c>
      <c r="AN321" s="46">
        <v>0</v>
      </c>
      <c r="AO321" s="46">
        <v>0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</row>
    <row r="322" spans="1:50">
      <c r="A322" s="46">
        <v>321</v>
      </c>
      <c r="B322" s="46" t="s">
        <v>3097</v>
      </c>
      <c r="C322" s="46" t="s">
        <v>681</v>
      </c>
      <c r="D322" s="46" t="s">
        <v>15</v>
      </c>
      <c r="E322" s="46" t="s">
        <v>685</v>
      </c>
      <c r="F322" s="46" t="s">
        <v>684</v>
      </c>
      <c r="G322" s="46">
        <v>8</v>
      </c>
      <c r="H322" s="46">
        <v>16</v>
      </c>
      <c r="I322" s="46">
        <v>19</v>
      </c>
      <c r="J322" s="46">
        <v>53</v>
      </c>
      <c r="K322" s="46">
        <v>279</v>
      </c>
      <c r="L322" s="46">
        <v>486</v>
      </c>
      <c r="M322" s="46">
        <v>18</v>
      </c>
      <c r="N322" s="46">
        <v>21</v>
      </c>
      <c r="O322" s="46">
        <v>10</v>
      </c>
      <c r="P322" s="46">
        <v>104</v>
      </c>
      <c r="Q322" s="46">
        <v>128</v>
      </c>
      <c r="R322" s="46">
        <v>66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312</v>
      </c>
      <c r="AF322" s="46">
        <v>150</v>
      </c>
      <c r="AG322" s="46">
        <v>0</v>
      </c>
      <c r="AH322" s="46">
        <v>0</v>
      </c>
      <c r="AI322" s="46">
        <v>0</v>
      </c>
      <c r="AJ322" s="46">
        <v>0</v>
      </c>
      <c r="AK322" s="46">
        <v>0</v>
      </c>
      <c r="AL322" s="46">
        <v>0</v>
      </c>
      <c r="AM322" s="46">
        <v>0</v>
      </c>
      <c r="AN322" s="46">
        <v>0</v>
      </c>
      <c r="AO322" s="46">
        <v>29</v>
      </c>
      <c r="AP322" s="46">
        <v>38</v>
      </c>
      <c r="AQ322" s="46">
        <v>14</v>
      </c>
      <c r="AR322" s="46">
        <v>281</v>
      </c>
      <c r="AS322" s="46">
        <v>529</v>
      </c>
      <c r="AT322" s="46">
        <v>170</v>
      </c>
      <c r="AU322" s="46">
        <v>0</v>
      </c>
      <c r="AV322" s="46">
        <v>0</v>
      </c>
      <c r="AW322" s="46">
        <v>0</v>
      </c>
      <c r="AX322" s="46">
        <v>0</v>
      </c>
    </row>
    <row r="323" spans="1:50">
      <c r="A323" s="46">
        <v>322</v>
      </c>
      <c r="B323" s="46" t="s">
        <v>3098</v>
      </c>
      <c r="C323" s="46" t="s">
        <v>681</v>
      </c>
      <c r="D323" s="46" t="s">
        <v>24</v>
      </c>
      <c r="E323" s="46" t="s">
        <v>689</v>
      </c>
      <c r="F323" s="46" t="s">
        <v>688</v>
      </c>
      <c r="G323" s="46">
        <v>33</v>
      </c>
      <c r="H323" s="46">
        <v>36</v>
      </c>
      <c r="I323" s="46">
        <v>11</v>
      </c>
      <c r="J323" s="46">
        <v>805</v>
      </c>
      <c r="K323" s="46">
        <v>975</v>
      </c>
      <c r="L323" s="46">
        <v>257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766</v>
      </c>
      <c r="Z323" s="46">
        <v>33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>
        <v>0</v>
      </c>
      <c r="AJ323" s="46">
        <v>0</v>
      </c>
      <c r="AK323" s="46">
        <v>14</v>
      </c>
      <c r="AL323" s="46">
        <v>11</v>
      </c>
      <c r="AM323" s="46">
        <v>6</v>
      </c>
      <c r="AN323" s="46">
        <v>5</v>
      </c>
      <c r="AO323" s="46">
        <v>0</v>
      </c>
      <c r="AP323" s="46">
        <v>0</v>
      </c>
      <c r="AQ323" s="46">
        <v>0</v>
      </c>
      <c r="AR323" s="46">
        <v>0</v>
      </c>
      <c r="AS323" s="46">
        <v>0</v>
      </c>
      <c r="AT323" s="46">
        <v>0</v>
      </c>
      <c r="AU323" s="46">
        <v>0</v>
      </c>
      <c r="AV323" s="46">
        <v>0</v>
      </c>
      <c r="AW323" s="46">
        <v>0</v>
      </c>
      <c r="AX323" s="46">
        <v>0</v>
      </c>
    </row>
    <row r="324" spans="1:50">
      <c r="A324" s="46">
        <v>323</v>
      </c>
      <c r="B324" s="46" t="s">
        <v>3098</v>
      </c>
      <c r="C324" s="46" t="s">
        <v>681</v>
      </c>
      <c r="D324" s="46" t="s">
        <v>21</v>
      </c>
      <c r="E324" s="46" t="s">
        <v>691</v>
      </c>
      <c r="F324" s="46" t="s">
        <v>690</v>
      </c>
      <c r="G324" s="46">
        <v>67</v>
      </c>
      <c r="H324" s="46">
        <v>82</v>
      </c>
      <c r="I324" s="46">
        <v>20</v>
      </c>
      <c r="J324" s="46">
        <v>1398.5</v>
      </c>
      <c r="K324" s="46">
        <v>1720.5</v>
      </c>
      <c r="L324" s="46">
        <v>393.5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16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  <c r="AK324" s="46">
        <v>12</v>
      </c>
      <c r="AL324" s="46">
        <v>10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</row>
    <row r="325" spans="1:50">
      <c r="A325" s="46">
        <v>324</v>
      </c>
      <c r="B325" s="46" t="s">
        <v>3098</v>
      </c>
      <c r="C325" s="46" t="s">
        <v>681</v>
      </c>
      <c r="D325" s="46" t="s">
        <v>24</v>
      </c>
      <c r="E325" s="46" t="s">
        <v>693</v>
      </c>
      <c r="F325" s="46" t="s">
        <v>692</v>
      </c>
      <c r="G325" s="46">
        <v>50</v>
      </c>
      <c r="H325" s="46">
        <v>48</v>
      </c>
      <c r="I325" s="46">
        <v>5</v>
      </c>
      <c r="J325" s="46">
        <v>643.5</v>
      </c>
      <c r="K325" s="46">
        <v>822</v>
      </c>
      <c r="L325" s="46">
        <v>125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3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  <c r="AK325" s="46">
        <v>14</v>
      </c>
      <c r="AL325" s="46">
        <v>12</v>
      </c>
      <c r="AM325" s="46">
        <v>0</v>
      </c>
      <c r="AN325" s="46">
        <v>0</v>
      </c>
      <c r="AO325" s="46">
        <v>0</v>
      </c>
      <c r="AP325" s="46">
        <v>0</v>
      </c>
      <c r="AQ325" s="46">
        <v>0</v>
      </c>
      <c r="AR325" s="46">
        <v>0</v>
      </c>
      <c r="AS325" s="46">
        <v>0</v>
      </c>
      <c r="AT325" s="46">
        <v>0</v>
      </c>
      <c r="AU325" s="46">
        <v>0</v>
      </c>
      <c r="AV325" s="46">
        <v>0</v>
      </c>
      <c r="AW325" s="46">
        <v>0</v>
      </c>
      <c r="AX325" s="46">
        <v>0</v>
      </c>
    </row>
    <row r="326" spans="1:50">
      <c r="A326" s="46">
        <v>325</v>
      </c>
      <c r="B326" s="46" t="s">
        <v>3098</v>
      </c>
      <c r="C326" s="46" t="s">
        <v>681</v>
      </c>
      <c r="D326" s="46" t="s">
        <v>21</v>
      </c>
      <c r="E326" s="46" t="s">
        <v>695</v>
      </c>
      <c r="F326" s="46" t="s">
        <v>694</v>
      </c>
      <c r="G326" s="46">
        <v>128</v>
      </c>
      <c r="H326" s="46">
        <v>120</v>
      </c>
      <c r="I326" s="46">
        <v>32</v>
      </c>
      <c r="J326" s="46">
        <v>2092</v>
      </c>
      <c r="K326" s="46">
        <v>2656.5</v>
      </c>
      <c r="L326" s="46">
        <v>742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461</v>
      </c>
      <c r="Z326" s="46">
        <v>45</v>
      </c>
      <c r="AA326" s="46">
        <v>0</v>
      </c>
      <c r="AB326" s="46">
        <v>0</v>
      </c>
      <c r="AC326" s="46">
        <v>0</v>
      </c>
      <c r="AD326" s="46">
        <v>0</v>
      </c>
      <c r="AE326" s="46">
        <v>7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  <c r="AK326" s="46">
        <v>29</v>
      </c>
      <c r="AL326" s="46">
        <v>26</v>
      </c>
      <c r="AM326" s="46">
        <v>1</v>
      </c>
      <c r="AN326" s="46">
        <v>1</v>
      </c>
      <c r="AO326" s="46">
        <v>0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</row>
    <row r="327" spans="1:50">
      <c r="A327" s="46">
        <v>326</v>
      </c>
      <c r="B327" s="46" t="s">
        <v>3098</v>
      </c>
      <c r="C327" s="46" t="s">
        <v>681</v>
      </c>
      <c r="D327" s="46" t="s">
        <v>21</v>
      </c>
      <c r="E327" s="46" t="s">
        <v>697</v>
      </c>
      <c r="F327" s="46" t="s">
        <v>696</v>
      </c>
      <c r="G327" s="46">
        <v>29</v>
      </c>
      <c r="H327" s="46">
        <v>34</v>
      </c>
      <c r="I327" s="46">
        <v>4</v>
      </c>
      <c r="J327" s="46">
        <v>634</v>
      </c>
      <c r="K327" s="46">
        <v>829</v>
      </c>
      <c r="L327" s="46">
        <v>117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  <c r="AK327" s="46">
        <v>10</v>
      </c>
      <c r="AL327" s="46">
        <v>8</v>
      </c>
      <c r="AM327" s="46">
        <v>0</v>
      </c>
      <c r="AN327" s="46">
        <v>0</v>
      </c>
      <c r="AO327" s="46">
        <v>0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</row>
    <row r="328" spans="1:50">
      <c r="A328" s="46">
        <v>327</v>
      </c>
      <c r="B328" s="46" t="s">
        <v>3098</v>
      </c>
      <c r="C328" s="46" t="s">
        <v>681</v>
      </c>
      <c r="D328" s="46" t="s">
        <v>24</v>
      </c>
      <c r="E328" s="46" t="s">
        <v>699</v>
      </c>
      <c r="F328" s="46" t="s">
        <v>698</v>
      </c>
      <c r="G328" s="46">
        <v>41</v>
      </c>
      <c r="H328" s="46">
        <v>17</v>
      </c>
      <c r="I328" s="46">
        <v>7</v>
      </c>
      <c r="J328" s="46">
        <v>374</v>
      </c>
      <c r="K328" s="46">
        <v>443</v>
      </c>
      <c r="L328" s="46">
        <v>148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0</v>
      </c>
      <c r="AK328" s="46">
        <v>8</v>
      </c>
      <c r="AL328" s="46">
        <v>8</v>
      </c>
      <c r="AM328" s="46">
        <v>0</v>
      </c>
      <c r="AN328" s="46">
        <v>0</v>
      </c>
      <c r="AO328" s="46">
        <v>0</v>
      </c>
      <c r="AP328" s="46">
        <v>0</v>
      </c>
      <c r="AQ328" s="46">
        <v>0</v>
      </c>
      <c r="AR328" s="46">
        <v>0</v>
      </c>
      <c r="AS328" s="46">
        <v>0</v>
      </c>
      <c r="AT328" s="46">
        <v>0</v>
      </c>
      <c r="AU328" s="46">
        <v>0</v>
      </c>
      <c r="AV328" s="46">
        <v>0</v>
      </c>
      <c r="AW328" s="46">
        <v>0</v>
      </c>
      <c r="AX328" s="46">
        <v>0</v>
      </c>
    </row>
    <row r="329" spans="1:50">
      <c r="A329" s="46">
        <v>328</v>
      </c>
      <c r="B329" s="46" t="s">
        <v>3098</v>
      </c>
      <c r="C329" s="46" t="s">
        <v>681</v>
      </c>
      <c r="D329" s="46" t="s">
        <v>78</v>
      </c>
      <c r="E329" s="46" t="s">
        <v>701</v>
      </c>
      <c r="F329" s="46" t="s">
        <v>700</v>
      </c>
      <c r="G329" s="46">
        <v>158</v>
      </c>
      <c r="H329" s="46">
        <v>245</v>
      </c>
      <c r="I329" s="46">
        <v>53</v>
      </c>
      <c r="J329" s="46">
        <v>5442.5</v>
      </c>
      <c r="K329" s="46">
        <v>6883</v>
      </c>
      <c r="L329" s="46">
        <v>1290</v>
      </c>
      <c r="M329" s="46">
        <v>1</v>
      </c>
      <c r="N329" s="46">
        <v>0</v>
      </c>
      <c r="O329" s="46">
        <v>0</v>
      </c>
      <c r="P329" s="46">
        <v>2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39</v>
      </c>
      <c r="AF329" s="46">
        <v>0</v>
      </c>
      <c r="AG329" s="46">
        <v>0</v>
      </c>
      <c r="AH329" s="46">
        <v>0</v>
      </c>
      <c r="AI329" s="46">
        <v>0</v>
      </c>
      <c r="AJ329" s="46">
        <v>0</v>
      </c>
      <c r="AK329" s="46">
        <v>127</v>
      </c>
      <c r="AL329" s="46">
        <v>104</v>
      </c>
      <c r="AM329" s="46">
        <v>0</v>
      </c>
      <c r="AN329" s="46">
        <v>0</v>
      </c>
      <c r="AO329" s="46">
        <v>0</v>
      </c>
      <c r="AP329" s="46">
        <v>0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0</v>
      </c>
      <c r="AW329" s="46">
        <v>0</v>
      </c>
      <c r="AX329" s="46">
        <v>0</v>
      </c>
    </row>
    <row r="330" spans="1:50">
      <c r="A330" s="46">
        <v>329</v>
      </c>
      <c r="B330" s="46" t="s">
        <v>3098</v>
      </c>
      <c r="C330" s="46" t="s">
        <v>681</v>
      </c>
      <c r="D330" s="46" t="s">
        <v>29</v>
      </c>
      <c r="E330" s="46" t="s">
        <v>703</v>
      </c>
      <c r="F330" s="46" t="s">
        <v>702</v>
      </c>
      <c r="G330" s="46">
        <v>37</v>
      </c>
      <c r="H330" s="46">
        <v>26</v>
      </c>
      <c r="I330" s="46">
        <v>7</v>
      </c>
      <c r="J330" s="46">
        <v>530</v>
      </c>
      <c r="K330" s="46">
        <v>675</v>
      </c>
      <c r="L330" s="46">
        <v>132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22</v>
      </c>
      <c r="Z330" s="46">
        <v>11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  <c r="AK330" s="46">
        <v>14</v>
      </c>
      <c r="AL330" s="46">
        <v>8</v>
      </c>
      <c r="AM330" s="46">
        <v>0</v>
      </c>
      <c r="AN330" s="46">
        <v>0</v>
      </c>
      <c r="AO330" s="46">
        <v>0</v>
      </c>
      <c r="AP330" s="46">
        <v>0</v>
      </c>
      <c r="AQ330" s="46">
        <v>0</v>
      </c>
      <c r="AR330" s="46">
        <v>0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>
        <v>0</v>
      </c>
    </row>
    <row r="331" spans="1:50">
      <c r="A331" s="46">
        <v>330</v>
      </c>
      <c r="B331" s="46" t="s">
        <v>3098</v>
      </c>
      <c r="C331" s="46" t="s">
        <v>681</v>
      </c>
      <c r="D331" s="46" t="s">
        <v>24</v>
      </c>
      <c r="E331" s="46" t="s">
        <v>705</v>
      </c>
      <c r="F331" s="46" t="s">
        <v>704</v>
      </c>
      <c r="G331" s="46">
        <v>22</v>
      </c>
      <c r="H331" s="46">
        <v>25</v>
      </c>
      <c r="I331" s="46">
        <v>8</v>
      </c>
      <c r="J331" s="46">
        <v>455</v>
      </c>
      <c r="K331" s="46">
        <v>615</v>
      </c>
      <c r="L331" s="46">
        <v>156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  <c r="AK331" s="46">
        <v>11</v>
      </c>
      <c r="AL331" s="46">
        <v>6</v>
      </c>
      <c r="AM331" s="46">
        <v>0</v>
      </c>
      <c r="AN331" s="46">
        <v>0</v>
      </c>
      <c r="AO331" s="46">
        <v>0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</row>
    <row r="332" spans="1:50">
      <c r="A332" s="46">
        <v>331</v>
      </c>
      <c r="B332" s="46" t="s">
        <v>3098</v>
      </c>
      <c r="C332" s="46" t="s">
        <v>681</v>
      </c>
      <c r="D332" s="46" t="s">
        <v>24</v>
      </c>
      <c r="E332" s="46" t="s">
        <v>707</v>
      </c>
      <c r="F332" s="46" t="s">
        <v>706</v>
      </c>
      <c r="G332" s="46">
        <v>25</v>
      </c>
      <c r="H332" s="46">
        <v>41</v>
      </c>
      <c r="I332" s="46">
        <v>12</v>
      </c>
      <c r="J332" s="46">
        <v>841</v>
      </c>
      <c r="K332" s="46">
        <v>1102</v>
      </c>
      <c r="L332" s="46">
        <v>267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1014</v>
      </c>
      <c r="Z332" s="46">
        <v>38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  <c r="AK332" s="46">
        <v>16</v>
      </c>
      <c r="AL332" s="46">
        <v>14</v>
      </c>
      <c r="AM332" s="46">
        <v>13</v>
      </c>
      <c r="AN332" s="46">
        <v>13</v>
      </c>
      <c r="AO332" s="46">
        <v>0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</row>
    <row r="333" spans="1:50">
      <c r="A333" s="46">
        <v>332</v>
      </c>
      <c r="B333" s="46" t="s">
        <v>3098</v>
      </c>
      <c r="C333" s="46" t="s">
        <v>681</v>
      </c>
      <c r="D333" s="46" t="s">
        <v>24</v>
      </c>
      <c r="E333" s="46" t="s">
        <v>709</v>
      </c>
      <c r="F333" s="46" t="s">
        <v>708</v>
      </c>
      <c r="G333" s="46">
        <v>23</v>
      </c>
      <c r="H333" s="46">
        <v>28</v>
      </c>
      <c r="I333" s="46">
        <v>2</v>
      </c>
      <c r="J333" s="46">
        <v>567</v>
      </c>
      <c r="K333" s="46">
        <v>659</v>
      </c>
      <c r="L333" s="46">
        <v>53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8</v>
      </c>
      <c r="AL333" s="46">
        <v>7</v>
      </c>
      <c r="AM333" s="46">
        <v>0</v>
      </c>
      <c r="AN333" s="46">
        <v>0</v>
      </c>
      <c r="AO333" s="46">
        <v>0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</row>
    <row r="334" spans="1:50">
      <c r="A334" s="46">
        <v>333</v>
      </c>
      <c r="B334" s="46" t="s">
        <v>3098</v>
      </c>
      <c r="C334" s="46" t="s">
        <v>681</v>
      </c>
      <c r="D334" s="46" t="s">
        <v>24</v>
      </c>
      <c r="E334" s="46" t="s">
        <v>711</v>
      </c>
      <c r="F334" s="46" t="s">
        <v>710</v>
      </c>
      <c r="G334" s="46">
        <v>36</v>
      </c>
      <c r="H334" s="46">
        <v>40</v>
      </c>
      <c r="I334" s="46">
        <v>11</v>
      </c>
      <c r="J334" s="46">
        <v>487</v>
      </c>
      <c r="K334" s="46">
        <v>671</v>
      </c>
      <c r="L334" s="46">
        <v>232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  <c r="AK334" s="46">
        <v>9</v>
      </c>
      <c r="AL334" s="46">
        <v>12</v>
      </c>
      <c r="AM334" s="46">
        <v>0</v>
      </c>
      <c r="AN334" s="46">
        <v>0</v>
      </c>
      <c r="AO334" s="46">
        <v>0</v>
      </c>
      <c r="AP334" s="46">
        <v>0</v>
      </c>
      <c r="AQ334" s="46">
        <v>0</v>
      </c>
      <c r="AR334" s="46">
        <v>0</v>
      </c>
      <c r="AS334" s="46">
        <v>0</v>
      </c>
      <c r="AT334" s="46">
        <v>0</v>
      </c>
      <c r="AU334" s="46">
        <v>0</v>
      </c>
      <c r="AV334" s="46">
        <v>0</v>
      </c>
      <c r="AW334" s="46">
        <v>0</v>
      </c>
      <c r="AX334" s="46">
        <v>0</v>
      </c>
    </row>
    <row r="335" spans="1:50">
      <c r="A335" s="46">
        <v>334</v>
      </c>
      <c r="B335" s="46" t="s">
        <v>3098</v>
      </c>
      <c r="C335" s="46" t="s">
        <v>681</v>
      </c>
      <c r="D335" s="46" t="s">
        <v>24</v>
      </c>
      <c r="E335" s="46" t="s">
        <v>713</v>
      </c>
      <c r="F335" s="46" t="s">
        <v>712</v>
      </c>
      <c r="G335" s="46">
        <v>26</v>
      </c>
      <c r="H335" s="46">
        <v>29</v>
      </c>
      <c r="I335" s="46">
        <v>10</v>
      </c>
      <c r="J335" s="46">
        <v>679</v>
      </c>
      <c r="K335" s="46">
        <v>791</v>
      </c>
      <c r="L335" s="46">
        <v>238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240</v>
      </c>
      <c r="Z335" s="46">
        <v>11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  <c r="AK335" s="46">
        <v>14</v>
      </c>
      <c r="AL335" s="46">
        <v>12</v>
      </c>
      <c r="AM335" s="46">
        <v>0</v>
      </c>
      <c r="AN335" s="46">
        <v>0</v>
      </c>
      <c r="AO335" s="46">
        <v>0</v>
      </c>
      <c r="AP335" s="46">
        <v>0</v>
      </c>
      <c r="AQ335" s="46">
        <v>0</v>
      </c>
      <c r="AR335" s="46">
        <v>0</v>
      </c>
      <c r="AS335" s="46">
        <v>0</v>
      </c>
      <c r="AT335" s="46">
        <v>0</v>
      </c>
      <c r="AU335" s="46">
        <v>0</v>
      </c>
      <c r="AV335" s="46">
        <v>0</v>
      </c>
      <c r="AW335" s="46">
        <v>0</v>
      </c>
      <c r="AX335" s="46">
        <v>0</v>
      </c>
    </row>
    <row r="336" spans="1:50">
      <c r="A336" s="46">
        <v>335</v>
      </c>
      <c r="B336" s="46" t="s">
        <v>3098</v>
      </c>
      <c r="C336" s="46" t="s">
        <v>681</v>
      </c>
      <c r="D336" s="46" t="s">
        <v>24</v>
      </c>
      <c r="E336" s="46" t="s">
        <v>715</v>
      </c>
      <c r="F336" s="46" t="s">
        <v>714</v>
      </c>
      <c r="G336" s="46">
        <v>27</v>
      </c>
      <c r="H336" s="46">
        <v>24</v>
      </c>
      <c r="I336" s="46">
        <v>3</v>
      </c>
      <c r="J336" s="46">
        <v>298</v>
      </c>
      <c r="K336" s="46">
        <v>307</v>
      </c>
      <c r="L336" s="46">
        <v>75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  <c r="AK336" s="46">
        <v>0</v>
      </c>
      <c r="AL336" s="46">
        <v>0</v>
      </c>
      <c r="AM336" s="46">
        <v>0</v>
      </c>
      <c r="AN336" s="46">
        <v>0</v>
      </c>
      <c r="AO336" s="46">
        <v>0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</row>
    <row r="337" spans="1:50">
      <c r="A337" s="46">
        <v>336</v>
      </c>
      <c r="B337" s="46" t="s">
        <v>3098</v>
      </c>
      <c r="C337" s="46" t="s">
        <v>681</v>
      </c>
      <c r="D337" s="46" t="s">
        <v>24</v>
      </c>
      <c r="E337" s="46" t="s">
        <v>717</v>
      </c>
      <c r="F337" s="46" t="s">
        <v>716</v>
      </c>
      <c r="G337" s="46">
        <v>6</v>
      </c>
      <c r="H337" s="46">
        <v>8</v>
      </c>
      <c r="I337" s="46">
        <v>4</v>
      </c>
      <c r="J337" s="46">
        <v>200</v>
      </c>
      <c r="K337" s="46">
        <v>281</v>
      </c>
      <c r="L337" s="46">
        <v>62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  <c r="AK337" s="46">
        <v>11</v>
      </c>
      <c r="AL337" s="46">
        <v>7</v>
      </c>
      <c r="AM337" s="46">
        <v>0</v>
      </c>
      <c r="AN337" s="46">
        <v>0</v>
      </c>
      <c r="AO337" s="46">
        <v>0</v>
      </c>
      <c r="AP337" s="46">
        <v>0</v>
      </c>
      <c r="AQ337" s="46">
        <v>0</v>
      </c>
      <c r="AR337" s="46">
        <v>0</v>
      </c>
      <c r="AS337" s="46">
        <v>0</v>
      </c>
      <c r="AT337" s="46">
        <v>0</v>
      </c>
      <c r="AU337" s="46">
        <v>0</v>
      </c>
      <c r="AV337" s="46">
        <v>0</v>
      </c>
      <c r="AW337" s="46">
        <v>0</v>
      </c>
      <c r="AX337" s="46">
        <v>0</v>
      </c>
    </row>
    <row r="338" spans="1:50">
      <c r="A338" s="46">
        <v>337</v>
      </c>
      <c r="B338" s="46" t="s">
        <v>3098</v>
      </c>
      <c r="C338" s="46" t="s">
        <v>681</v>
      </c>
      <c r="D338" s="46" t="s">
        <v>24</v>
      </c>
      <c r="E338" s="46" t="s">
        <v>719</v>
      </c>
      <c r="F338" s="46" t="s">
        <v>718</v>
      </c>
      <c r="G338" s="46">
        <v>28</v>
      </c>
      <c r="H338" s="46">
        <v>31</v>
      </c>
      <c r="I338" s="46">
        <v>11</v>
      </c>
      <c r="J338" s="46">
        <v>543</v>
      </c>
      <c r="K338" s="46">
        <v>601</v>
      </c>
      <c r="L338" s="46">
        <v>147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  <c r="AK338" s="46">
        <v>20</v>
      </c>
      <c r="AL338" s="46">
        <v>13</v>
      </c>
      <c r="AM338" s="46">
        <v>0</v>
      </c>
      <c r="AN338" s="46">
        <v>0</v>
      </c>
      <c r="AO338" s="46">
        <v>0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</row>
    <row r="339" spans="1:50">
      <c r="A339" s="46">
        <v>338</v>
      </c>
      <c r="B339" s="46" t="s">
        <v>3098</v>
      </c>
      <c r="C339" s="46" t="s">
        <v>681</v>
      </c>
      <c r="D339" s="46" t="s">
        <v>78</v>
      </c>
      <c r="E339" s="46" t="s">
        <v>721</v>
      </c>
      <c r="F339" s="46" t="s">
        <v>720</v>
      </c>
      <c r="G339" s="46">
        <v>111</v>
      </c>
      <c r="H339" s="46">
        <v>122</v>
      </c>
      <c r="I339" s="46">
        <v>30</v>
      </c>
      <c r="J339" s="46">
        <v>1970</v>
      </c>
      <c r="K339" s="46">
        <v>2639.5</v>
      </c>
      <c r="L339" s="46">
        <v>660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93</v>
      </c>
      <c r="AF339" s="46">
        <v>0</v>
      </c>
      <c r="AG339" s="46">
        <v>0</v>
      </c>
      <c r="AH339" s="46">
        <v>0</v>
      </c>
      <c r="AI339" s="46">
        <v>0</v>
      </c>
      <c r="AJ339" s="46">
        <v>0</v>
      </c>
      <c r="AK339" s="46">
        <v>27</v>
      </c>
      <c r="AL339" s="46">
        <v>18</v>
      </c>
      <c r="AM339" s="46">
        <v>0</v>
      </c>
      <c r="AN339" s="46">
        <v>0</v>
      </c>
      <c r="AO339" s="46">
        <v>0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</row>
    <row r="340" spans="1:50">
      <c r="A340" s="46">
        <v>339</v>
      </c>
      <c r="B340" s="46" t="s">
        <v>3098</v>
      </c>
      <c r="C340" s="46" t="s">
        <v>681</v>
      </c>
      <c r="D340" s="46" t="s">
        <v>29</v>
      </c>
      <c r="E340" s="46" t="s">
        <v>723</v>
      </c>
      <c r="F340" s="46" t="s">
        <v>722</v>
      </c>
      <c r="G340" s="46">
        <v>52</v>
      </c>
      <c r="H340" s="46">
        <v>48</v>
      </c>
      <c r="I340" s="46">
        <v>7</v>
      </c>
      <c r="J340" s="46">
        <v>661</v>
      </c>
      <c r="K340" s="46">
        <v>843</v>
      </c>
      <c r="L340" s="46">
        <v>116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2</v>
      </c>
      <c r="AL340" s="46">
        <v>2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</row>
    <row r="341" spans="1:50">
      <c r="A341" s="46">
        <v>340</v>
      </c>
      <c r="B341" s="46" t="s">
        <v>3098</v>
      </c>
      <c r="C341" s="46" t="s">
        <v>681</v>
      </c>
      <c r="D341" s="46" t="s">
        <v>24</v>
      </c>
      <c r="E341" s="46" t="s">
        <v>725</v>
      </c>
      <c r="F341" s="46" t="s">
        <v>724</v>
      </c>
      <c r="G341" s="46">
        <v>20</v>
      </c>
      <c r="H341" s="46">
        <v>21</v>
      </c>
      <c r="I341" s="46">
        <v>4</v>
      </c>
      <c r="J341" s="46">
        <v>324</v>
      </c>
      <c r="K341" s="46">
        <v>442</v>
      </c>
      <c r="L341" s="46">
        <v>72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  <c r="AK341" s="46">
        <v>3</v>
      </c>
      <c r="AL341" s="46">
        <v>3</v>
      </c>
      <c r="AM341" s="46">
        <v>0</v>
      </c>
      <c r="AN341" s="46">
        <v>0</v>
      </c>
      <c r="AO341" s="46">
        <v>0</v>
      </c>
      <c r="AP341" s="46">
        <v>0</v>
      </c>
      <c r="AQ341" s="46">
        <v>0</v>
      </c>
      <c r="AR341" s="46">
        <v>0</v>
      </c>
      <c r="AS341" s="46">
        <v>0</v>
      </c>
      <c r="AT341" s="46">
        <v>0</v>
      </c>
      <c r="AU341" s="46">
        <v>0</v>
      </c>
      <c r="AV341" s="46">
        <v>0</v>
      </c>
      <c r="AW341" s="46">
        <v>0</v>
      </c>
      <c r="AX341" s="46">
        <v>0</v>
      </c>
    </row>
    <row r="342" spans="1:50">
      <c r="A342" s="46">
        <v>341</v>
      </c>
      <c r="B342" s="46" t="s">
        <v>3098</v>
      </c>
      <c r="C342" s="46" t="s">
        <v>681</v>
      </c>
      <c r="D342" s="46" t="s">
        <v>24</v>
      </c>
      <c r="E342" s="46" t="s">
        <v>727</v>
      </c>
      <c r="F342" s="46" t="s">
        <v>726</v>
      </c>
      <c r="G342" s="46">
        <v>67</v>
      </c>
      <c r="H342" s="46">
        <v>48</v>
      </c>
      <c r="I342" s="46">
        <v>14</v>
      </c>
      <c r="J342" s="46">
        <v>1174</v>
      </c>
      <c r="K342" s="46">
        <v>1472.5</v>
      </c>
      <c r="L342" s="46">
        <v>355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721</v>
      </c>
      <c r="Z342" s="46">
        <v>33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  <c r="AK342" s="46">
        <v>27</v>
      </c>
      <c r="AL342" s="46">
        <v>26</v>
      </c>
      <c r="AM342" s="46">
        <v>14</v>
      </c>
      <c r="AN342" s="46">
        <v>13</v>
      </c>
      <c r="AO342" s="46">
        <v>0</v>
      </c>
      <c r="AP342" s="46">
        <v>0</v>
      </c>
      <c r="AQ342" s="46">
        <v>0</v>
      </c>
      <c r="AR342" s="46">
        <v>0</v>
      </c>
      <c r="AS342" s="46">
        <v>0</v>
      </c>
      <c r="AT342" s="46">
        <v>0</v>
      </c>
      <c r="AU342" s="46">
        <v>0</v>
      </c>
      <c r="AV342" s="46">
        <v>0</v>
      </c>
      <c r="AW342" s="46">
        <v>0</v>
      </c>
      <c r="AX342" s="46">
        <v>0</v>
      </c>
    </row>
    <row r="343" spans="1:50">
      <c r="A343" s="46">
        <v>342</v>
      </c>
      <c r="B343" s="46" t="s">
        <v>3098</v>
      </c>
      <c r="C343" s="46" t="s">
        <v>681</v>
      </c>
      <c r="D343" s="46" t="s">
        <v>24</v>
      </c>
      <c r="E343" s="46" t="s">
        <v>729</v>
      </c>
      <c r="F343" s="46" t="s">
        <v>728</v>
      </c>
      <c r="G343" s="46">
        <v>46</v>
      </c>
      <c r="H343" s="46">
        <v>40</v>
      </c>
      <c r="I343" s="46">
        <v>13</v>
      </c>
      <c r="J343" s="46">
        <v>649</v>
      </c>
      <c r="K343" s="46">
        <v>957</v>
      </c>
      <c r="L343" s="46">
        <v>264.5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1870.5</v>
      </c>
      <c r="Z343" s="46">
        <v>99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  <c r="AK343" s="46">
        <v>0</v>
      </c>
      <c r="AL343" s="46">
        <v>0</v>
      </c>
      <c r="AM343" s="46">
        <v>0</v>
      </c>
      <c r="AN343" s="46">
        <v>3</v>
      </c>
      <c r="AO343" s="46">
        <v>0</v>
      </c>
      <c r="AP343" s="46">
        <v>0</v>
      </c>
      <c r="AQ343" s="46">
        <v>0</v>
      </c>
      <c r="AR343" s="46">
        <v>0</v>
      </c>
      <c r="AS343" s="46">
        <v>0</v>
      </c>
      <c r="AT343" s="46">
        <v>0</v>
      </c>
      <c r="AU343" s="46">
        <v>0</v>
      </c>
      <c r="AV343" s="46">
        <v>0</v>
      </c>
      <c r="AW343" s="46">
        <v>66</v>
      </c>
      <c r="AX343" s="46">
        <v>3</v>
      </c>
    </row>
    <row r="344" spans="1:50">
      <c r="A344" s="46">
        <v>343</v>
      </c>
      <c r="B344" s="46" t="s">
        <v>3098</v>
      </c>
      <c r="C344" s="46" t="s">
        <v>681</v>
      </c>
      <c r="D344" s="46" t="s">
        <v>29</v>
      </c>
      <c r="E344" s="46" t="s">
        <v>731</v>
      </c>
      <c r="F344" s="46" t="s">
        <v>730</v>
      </c>
      <c r="G344" s="46">
        <v>50</v>
      </c>
      <c r="H344" s="46">
        <v>59</v>
      </c>
      <c r="I344" s="46">
        <v>18</v>
      </c>
      <c r="J344" s="46">
        <v>1107.5</v>
      </c>
      <c r="K344" s="46">
        <v>1450.5</v>
      </c>
      <c r="L344" s="46">
        <v>379.5</v>
      </c>
      <c r="M344" s="46">
        <v>1</v>
      </c>
      <c r="N344" s="46">
        <v>0</v>
      </c>
      <c r="O344" s="46">
        <v>0</v>
      </c>
      <c r="P344" s="46">
        <v>12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85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  <c r="AK344" s="46">
        <v>12</v>
      </c>
      <c r="AL344" s="46">
        <v>10</v>
      </c>
      <c r="AM344" s="46">
        <v>0</v>
      </c>
      <c r="AN344" s="46">
        <v>0</v>
      </c>
      <c r="AO344" s="46">
        <v>0</v>
      </c>
      <c r="AP344" s="46">
        <v>0</v>
      </c>
      <c r="AQ344" s="46">
        <v>0</v>
      </c>
      <c r="AR344" s="46">
        <v>0</v>
      </c>
      <c r="AS344" s="46">
        <v>0</v>
      </c>
      <c r="AT344" s="46">
        <v>0</v>
      </c>
      <c r="AU344" s="46">
        <v>0</v>
      </c>
      <c r="AV344" s="46">
        <v>0</v>
      </c>
      <c r="AW344" s="46">
        <v>0</v>
      </c>
      <c r="AX344" s="46">
        <v>0</v>
      </c>
    </row>
    <row r="345" spans="1:50">
      <c r="A345" s="46">
        <v>344</v>
      </c>
      <c r="B345" s="46" t="s">
        <v>3098</v>
      </c>
      <c r="C345" s="46" t="s">
        <v>681</v>
      </c>
      <c r="D345" s="46" t="s">
        <v>24</v>
      </c>
      <c r="E345" s="46" t="s">
        <v>733</v>
      </c>
      <c r="F345" s="46" t="s">
        <v>732</v>
      </c>
      <c r="G345" s="46">
        <v>27</v>
      </c>
      <c r="H345" s="46">
        <v>31</v>
      </c>
      <c r="I345" s="46">
        <v>4</v>
      </c>
      <c r="J345" s="46">
        <v>341</v>
      </c>
      <c r="K345" s="46">
        <v>425</v>
      </c>
      <c r="L345" s="46">
        <v>33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  <c r="AK345" s="46">
        <v>0</v>
      </c>
      <c r="AL345" s="46">
        <v>3</v>
      </c>
      <c r="AM345" s="46">
        <v>0</v>
      </c>
      <c r="AN345" s="46">
        <v>0</v>
      </c>
      <c r="AO345" s="46">
        <v>0</v>
      </c>
      <c r="AP345" s="46">
        <v>0</v>
      </c>
      <c r="AQ345" s="46">
        <v>0</v>
      </c>
      <c r="AR345" s="46">
        <v>0</v>
      </c>
      <c r="AS345" s="46">
        <v>0</v>
      </c>
      <c r="AT345" s="46">
        <v>0</v>
      </c>
      <c r="AU345" s="46">
        <v>0</v>
      </c>
      <c r="AV345" s="46">
        <v>0</v>
      </c>
      <c r="AW345" s="46">
        <v>0</v>
      </c>
      <c r="AX345" s="46">
        <v>0</v>
      </c>
    </row>
    <row r="346" spans="1:50">
      <c r="A346" s="46">
        <v>345</v>
      </c>
      <c r="B346" s="46" t="s">
        <v>3098</v>
      </c>
      <c r="C346" s="46" t="s">
        <v>681</v>
      </c>
      <c r="D346" s="46" t="s">
        <v>24</v>
      </c>
      <c r="E346" s="46" t="s">
        <v>735</v>
      </c>
      <c r="F346" s="46" t="s">
        <v>734</v>
      </c>
      <c r="G346" s="46">
        <v>25</v>
      </c>
      <c r="H346" s="46">
        <v>20</v>
      </c>
      <c r="I346" s="46">
        <v>0</v>
      </c>
      <c r="J346" s="46">
        <v>231</v>
      </c>
      <c r="K346" s="46">
        <v>205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  <c r="AK346" s="46">
        <v>0</v>
      </c>
      <c r="AL346" s="46">
        <v>0</v>
      </c>
      <c r="AM346" s="46">
        <v>0</v>
      </c>
      <c r="AN346" s="46">
        <v>0</v>
      </c>
      <c r="AO346" s="46">
        <v>0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</row>
    <row r="347" spans="1:50">
      <c r="A347" s="46">
        <v>346</v>
      </c>
      <c r="B347" s="46" t="s">
        <v>3098</v>
      </c>
      <c r="C347" s="46" t="s">
        <v>681</v>
      </c>
      <c r="D347" s="46" t="s">
        <v>29</v>
      </c>
      <c r="E347" s="46" t="s">
        <v>737</v>
      </c>
      <c r="F347" s="46" t="s">
        <v>736</v>
      </c>
      <c r="G347" s="46">
        <v>76</v>
      </c>
      <c r="H347" s="46">
        <v>86</v>
      </c>
      <c r="I347" s="46">
        <v>37</v>
      </c>
      <c r="J347" s="46">
        <v>1470.5</v>
      </c>
      <c r="K347" s="46">
        <v>1880</v>
      </c>
      <c r="L347" s="46">
        <v>691.5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2712</v>
      </c>
      <c r="Z347" s="46">
        <v>136</v>
      </c>
      <c r="AA347" s="46">
        <v>0</v>
      </c>
      <c r="AB347" s="46">
        <v>0</v>
      </c>
      <c r="AC347" s="46">
        <v>0</v>
      </c>
      <c r="AD347" s="46">
        <v>0</v>
      </c>
      <c r="AE347" s="46">
        <v>80</v>
      </c>
      <c r="AF347" s="46">
        <v>0</v>
      </c>
      <c r="AG347" s="46">
        <v>0</v>
      </c>
      <c r="AH347" s="46">
        <v>43</v>
      </c>
      <c r="AI347" s="46">
        <v>0</v>
      </c>
      <c r="AJ347" s="46">
        <v>0</v>
      </c>
      <c r="AK347" s="46">
        <v>7</v>
      </c>
      <c r="AL347" s="46">
        <v>7</v>
      </c>
      <c r="AM347" s="46">
        <v>23</v>
      </c>
      <c r="AN347" s="46">
        <v>20</v>
      </c>
      <c r="AO347" s="46">
        <v>0</v>
      </c>
      <c r="AP347" s="46">
        <v>0</v>
      </c>
      <c r="AQ347" s="46">
        <v>0</v>
      </c>
      <c r="AR347" s="46">
        <v>0</v>
      </c>
      <c r="AS347" s="46">
        <v>0</v>
      </c>
      <c r="AT347" s="46">
        <v>0</v>
      </c>
      <c r="AU347" s="46">
        <v>0</v>
      </c>
      <c r="AV347" s="46">
        <v>0</v>
      </c>
      <c r="AW347" s="46">
        <v>0</v>
      </c>
      <c r="AX347" s="46">
        <v>0</v>
      </c>
    </row>
    <row r="348" spans="1:50">
      <c r="A348" s="46">
        <v>347</v>
      </c>
      <c r="B348" s="46" t="s">
        <v>3098</v>
      </c>
      <c r="C348" s="46" t="s">
        <v>681</v>
      </c>
      <c r="D348" s="46" t="s">
        <v>24</v>
      </c>
      <c r="E348" s="46" t="s">
        <v>739</v>
      </c>
      <c r="F348" s="46" t="s">
        <v>738</v>
      </c>
      <c r="G348" s="46">
        <v>30</v>
      </c>
      <c r="H348" s="46">
        <v>27</v>
      </c>
      <c r="I348" s="46">
        <v>6</v>
      </c>
      <c r="J348" s="46">
        <v>561</v>
      </c>
      <c r="K348" s="46">
        <v>589</v>
      </c>
      <c r="L348" s="46">
        <v>150</v>
      </c>
      <c r="M348" s="46">
        <v>1</v>
      </c>
      <c r="N348" s="46">
        <v>2</v>
      </c>
      <c r="O348" s="46">
        <v>0</v>
      </c>
      <c r="P348" s="46">
        <v>6</v>
      </c>
      <c r="Q348" s="46">
        <v>20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</row>
    <row r="349" spans="1:50">
      <c r="A349" s="46">
        <v>348</v>
      </c>
      <c r="B349" s="46" t="s">
        <v>3098</v>
      </c>
      <c r="C349" s="46" t="s">
        <v>681</v>
      </c>
      <c r="D349" s="46" t="s">
        <v>24</v>
      </c>
      <c r="E349" s="46" t="s">
        <v>741</v>
      </c>
      <c r="F349" s="46" t="s">
        <v>740</v>
      </c>
      <c r="G349" s="46">
        <v>59</v>
      </c>
      <c r="H349" s="46">
        <v>69</v>
      </c>
      <c r="I349" s="46">
        <v>13</v>
      </c>
      <c r="J349" s="46">
        <v>1092</v>
      </c>
      <c r="K349" s="46">
        <v>1401</v>
      </c>
      <c r="L349" s="46">
        <v>272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0</v>
      </c>
      <c r="AJ349" s="46">
        <v>0</v>
      </c>
      <c r="AK349" s="46">
        <v>10</v>
      </c>
      <c r="AL349" s="46">
        <v>9</v>
      </c>
      <c r="AM349" s="46">
        <v>0</v>
      </c>
      <c r="AN349" s="46">
        <v>0</v>
      </c>
      <c r="AO349" s="46">
        <v>0</v>
      </c>
      <c r="AP349" s="46">
        <v>0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</v>
      </c>
    </row>
    <row r="350" spans="1:50">
      <c r="A350" s="46">
        <v>349</v>
      </c>
      <c r="B350" s="46" t="s">
        <v>3098</v>
      </c>
      <c r="C350" s="46" t="s">
        <v>681</v>
      </c>
      <c r="D350" s="46" t="s">
        <v>24</v>
      </c>
      <c r="E350" s="46" t="s">
        <v>743</v>
      </c>
      <c r="F350" s="46" t="s">
        <v>742</v>
      </c>
      <c r="G350" s="46">
        <v>34</v>
      </c>
      <c r="H350" s="46">
        <v>14</v>
      </c>
      <c r="I350" s="46">
        <v>4</v>
      </c>
      <c r="J350" s="46">
        <v>301</v>
      </c>
      <c r="K350" s="46">
        <v>441</v>
      </c>
      <c r="L350" s="46">
        <v>76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13</v>
      </c>
      <c r="AL350" s="46">
        <v>11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</row>
    <row r="351" spans="1:50">
      <c r="A351" s="46">
        <v>350</v>
      </c>
      <c r="B351" s="46" t="s">
        <v>3098</v>
      </c>
      <c r="C351" s="46" t="s">
        <v>681</v>
      </c>
      <c r="D351" s="46" t="s">
        <v>29</v>
      </c>
      <c r="E351" s="46" t="s">
        <v>745</v>
      </c>
      <c r="F351" s="46" t="s">
        <v>744</v>
      </c>
      <c r="G351" s="46">
        <v>45</v>
      </c>
      <c r="H351" s="46">
        <v>52</v>
      </c>
      <c r="I351" s="46">
        <v>12</v>
      </c>
      <c r="J351" s="46">
        <v>630</v>
      </c>
      <c r="K351" s="46">
        <v>717</v>
      </c>
      <c r="L351" s="46">
        <v>156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  <c r="AK351" s="46">
        <v>3</v>
      </c>
      <c r="AL351" s="46">
        <v>3</v>
      </c>
      <c r="AM351" s="46">
        <v>0</v>
      </c>
      <c r="AN351" s="46">
        <v>0</v>
      </c>
      <c r="AO351" s="46">
        <v>0</v>
      </c>
      <c r="AP351" s="46">
        <v>0</v>
      </c>
      <c r="AQ351" s="46">
        <v>0</v>
      </c>
      <c r="AR351" s="46">
        <v>0</v>
      </c>
      <c r="AS351" s="46">
        <v>0</v>
      </c>
      <c r="AT351" s="46">
        <v>0</v>
      </c>
      <c r="AU351" s="46">
        <v>0</v>
      </c>
      <c r="AV351" s="46">
        <v>0</v>
      </c>
      <c r="AW351" s="46">
        <v>0</v>
      </c>
      <c r="AX351" s="46">
        <v>0</v>
      </c>
    </row>
    <row r="352" spans="1:50">
      <c r="A352" s="46">
        <v>351</v>
      </c>
      <c r="B352" s="46" t="s">
        <v>3098</v>
      </c>
      <c r="C352" s="46" t="s">
        <v>681</v>
      </c>
      <c r="D352" s="46" t="s">
        <v>21</v>
      </c>
      <c r="E352" s="46" t="s">
        <v>747</v>
      </c>
      <c r="F352" s="46" t="s">
        <v>746</v>
      </c>
      <c r="G352" s="46">
        <v>144</v>
      </c>
      <c r="H352" s="46">
        <v>200</v>
      </c>
      <c r="I352" s="46">
        <v>49</v>
      </c>
      <c r="J352" s="46">
        <v>3562</v>
      </c>
      <c r="K352" s="46">
        <v>4614</v>
      </c>
      <c r="L352" s="46">
        <v>949</v>
      </c>
      <c r="M352" s="46">
        <v>0</v>
      </c>
      <c r="N352" s="46">
        <v>1</v>
      </c>
      <c r="O352" s="46">
        <v>0</v>
      </c>
      <c r="P352" s="46">
        <v>0</v>
      </c>
      <c r="Q352" s="46">
        <v>5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  <c r="AK352" s="46">
        <v>53</v>
      </c>
      <c r="AL352" s="46">
        <v>50</v>
      </c>
      <c r="AM352" s="46">
        <v>0</v>
      </c>
      <c r="AN352" s="46">
        <v>0</v>
      </c>
      <c r="AO352" s="46">
        <v>0</v>
      </c>
      <c r="AP352" s="46">
        <v>0</v>
      </c>
      <c r="AQ352" s="46">
        <v>0</v>
      </c>
      <c r="AR352" s="46">
        <v>0</v>
      </c>
      <c r="AS352" s="46">
        <v>0</v>
      </c>
      <c r="AT352" s="46">
        <v>0</v>
      </c>
      <c r="AU352" s="46">
        <v>121</v>
      </c>
      <c r="AV352" s="46">
        <v>8</v>
      </c>
      <c r="AW352" s="46">
        <v>0</v>
      </c>
      <c r="AX352" s="46">
        <v>0</v>
      </c>
    </row>
    <row r="353" spans="1:50">
      <c r="A353" s="46">
        <v>352</v>
      </c>
      <c r="B353" s="46" t="s">
        <v>3098</v>
      </c>
      <c r="C353" s="46" t="s">
        <v>681</v>
      </c>
      <c r="D353" s="46" t="s">
        <v>29</v>
      </c>
      <c r="E353" s="46" t="s">
        <v>749</v>
      </c>
      <c r="F353" s="46" t="s">
        <v>748</v>
      </c>
      <c r="G353" s="46">
        <v>41</v>
      </c>
      <c r="H353" s="46">
        <v>40</v>
      </c>
      <c r="I353" s="46">
        <v>15</v>
      </c>
      <c r="J353" s="46">
        <v>757</v>
      </c>
      <c r="K353" s="46">
        <v>1005</v>
      </c>
      <c r="L353" s="46">
        <v>277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7</v>
      </c>
      <c r="AL353" s="46">
        <v>14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</row>
    <row r="354" spans="1:50">
      <c r="A354" s="46">
        <v>353</v>
      </c>
      <c r="B354" s="46" t="s">
        <v>3098</v>
      </c>
      <c r="C354" s="46" t="s">
        <v>681</v>
      </c>
      <c r="D354" s="46" t="s">
        <v>29</v>
      </c>
      <c r="E354" s="46" t="s">
        <v>751</v>
      </c>
      <c r="F354" s="46" t="s">
        <v>750</v>
      </c>
      <c r="G354" s="46">
        <v>22</v>
      </c>
      <c r="H354" s="46">
        <v>37</v>
      </c>
      <c r="I354" s="46">
        <v>4</v>
      </c>
      <c r="J354" s="46">
        <v>434</v>
      </c>
      <c r="K354" s="46">
        <v>606</v>
      </c>
      <c r="L354" s="46">
        <v>101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1141</v>
      </c>
      <c r="Z354" s="46">
        <v>63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  <c r="AK354" s="46">
        <v>0</v>
      </c>
      <c r="AL354" s="46">
        <v>0</v>
      </c>
      <c r="AM354" s="46">
        <v>9</v>
      </c>
      <c r="AN354" s="46">
        <v>9</v>
      </c>
      <c r="AO354" s="46">
        <v>0</v>
      </c>
      <c r="AP354" s="46">
        <v>0</v>
      </c>
      <c r="AQ354" s="46">
        <v>0</v>
      </c>
      <c r="AR354" s="46">
        <v>0</v>
      </c>
      <c r="AS354" s="46">
        <v>0</v>
      </c>
      <c r="AT354" s="46">
        <v>0</v>
      </c>
      <c r="AU354" s="46">
        <v>0</v>
      </c>
      <c r="AV354" s="46">
        <v>0</v>
      </c>
      <c r="AW354" s="46">
        <v>0</v>
      </c>
      <c r="AX354" s="46">
        <v>0</v>
      </c>
    </row>
    <row r="355" spans="1:50">
      <c r="A355" s="46">
        <v>354</v>
      </c>
      <c r="B355" s="46" t="s">
        <v>3098</v>
      </c>
      <c r="C355" s="46" t="s">
        <v>681</v>
      </c>
      <c r="D355" s="46" t="s">
        <v>24</v>
      </c>
      <c r="E355" s="46" t="s">
        <v>753</v>
      </c>
      <c r="F355" s="46" t="s">
        <v>752</v>
      </c>
      <c r="G355" s="46">
        <v>42</v>
      </c>
      <c r="H355" s="46">
        <v>41</v>
      </c>
      <c r="I355" s="46">
        <v>14</v>
      </c>
      <c r="J355" s="46">
        <v>679</v>
      </c>
      <c r="K355" s="46">
        <v>849</v>
      </c>
      <c r="L355" s="46">
        <v>220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660</v>
      </c>
      <c r="Z355" s="46">
        <v>47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11</v>
      </c>
      <c r="AL355" s="46">
        <v>9</v>
      </c>
      <c r="AM355" s="46">
        <v>8</v>
      </c>
      <c r="AN355" s="46">
        <v>8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</row>
    <row r="356" spans="1:50">
      <c r="A356" s="46">
        <v>355</v>
      </c>
      <c r="B356" s="46" t="s">
        <v>3098</v>
      </c>
      <c r="C356" s="46" t="s">
        <v>681</v>
      </c>
      <c r="D356" s="46" t="s">
        <v>24</v>
      </c>
      <c r="E356" s="46" t="s">
        <v>755</v>
      </c>
      <c r="F356" s="46" t="s">
        <v>754</v>
      </c>
      <c r="G356" s="46">
        <v>30</v>
      </c>
      <c r="H356" s="46">
        <v>31</v>
      </c>
      <c r="I356" s="46">
        <v>12</v>
      </c>
      <c r="J356" s="46">
        <v>554</v>
      </c>
      <c r="K356" s="46">
        <v>708</v>
      </c>
      <c r="L356" s="46">
        <v>203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421</v>
      </c>
      <c r="Z356" s="46">
        <v>33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  <c r="AK356" s="46">
        <v>0</v>
      </c>
      <c r="AL356" s="46">
        <v>11</v>
      </c>
      <c r="AM356" s="46">
        <v>2</v>
      </c>
      <c r="AN356" s="46">
        <v>3</v>
      </c>
      <c r="AO356" s="46">
        <v>0</v>
      </c>
      <c r="AP356" s="46">
        <v>0</v>
      </c>
      <c r="AQ356" s="46">
        <v>0</v>
      </c>
      <c r="AR356" s="46">
        <v>0</v>
      </c>
      <c r="AS356" s="46">
        <v>0</v>
      </c>
      <c r="AT356" s="46">
        <v>0</v>
      </c>
      <c r="AU356" s="46">
        <v>0</v>
      </c>
      <c r="AV356" s="46">
        <v>0</v>
      </c>
      <c r="AW356" s="46">
        <v>0</v>
      </c>
      <c r="AX356" s="46">
        <v>0</v>
      </c>
    </row>
    <row r="357" spans="1:50">
      <c r="A357" s="46">
        <v>356</v>
      </c>
      <c r="B357" s="46" t="s">
        <v>3098</v>
      </c>
      <c r="C357" s="46" t="s">
        <v>681</v>
      </c>
      <c r="D357" s="46" t="s">
        <v>29</v>
      </c>
      <c r="E357" s="46" t="s">
        <v>757</v>
      </c>
      <c r="F357" s="46" t="s">
        <v>756</v>
      </c>
      <c r="G357" s="46">
        <v>38</v>
      </c>
      <c r="H357" s="46">
        <v>50</v>
      </c>
      <c r="I357" s="46">
        <v>13</v>
      </c>
      <c r="J357" s="46">
        <v>1097</v>
      </c>
      <c r="K357" s="46">
        <v>1550</v>
      </c>
      <c r="L357" s="46">
        <v>326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2973</v>
      </c>
      <c r="Z357" s="46">
        <v>101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35</v>
      </c>
      <c r="AN357" s="46">
        <v>35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</row>
    <row r="358" spans="1:50">
      <c r="A358" s="46">
        <v>357</v>
      </c>
      <c r="B358" s="46" t="s">
        <v>3098</v>
      </c>
      <c r="C358" s="46" t="s">
        <v>681</v>
      </c>
      <c r="D358" s="46" t="s">
        <v>24</v>
      </c>
      <c r="E358" s="46" t="s">
        <v>759</v>
      </c>
      <c r="F358" s="46" t="s">
        <v>758</v>
      </c>
      <c r="G358" s="46">
        <v>21</v>
      </c>
      <c r="H358" s="46">
        <v>29</v>
      </c>
      <c r="I358" s="46">
        <v>6</v>
      </c>
      <c r="J358" s="46">
        <v>245</v>
      </c>
      <c r="K358" s="46">
        <v>357</v>
      </c>
      <c r="L358" s="46">
        <v>77</v>
      </c>
      <c r="M358" s="46">
        <v>2</v>
      </c>
      <c r="N358" s="46">
        <v>0</v>
      </c>
      <c r="O358" s="46">
        <v>0</v>
      </c>
      <c r="P358" s="46">
        <v>60.5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204</v>
      </c>
      <c r="Z358" s="46">
        <v>27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  <c r="AK358" s="46">
        <v>2</v>
      </c>
      <c r="AL358" s="46">
        <v>2</v>
      </c>
      <c r="AM358" s="46">
        <v>1</v>
      </c>
      <c r="AN358" s="46">
        <v>1</v>
      </c>
      <c r="AO358" s="46">
        <v>0</v>
      </c>
      <c r="AP358" s="46">
        <v>0</v>
      </c>
      <c r="AQ358" s="46">
        <v>0</v>
      </c>
      <c r="AR358" s="46">
        <v>0</v>
      </c>
      <c r="AS358" s="46">
        <v>0</v>
      </c>
      <c r="AT358" s="46">
        <v>0</v>
      </c>
      <c r="AU358" s="46">
        <v>0</v>
      </c>
      <c r="AV358" s="46">
        <v>0</v>
      </c>
      <c r="AW358" s="46">
        <v>0</v>
      </c>
      <c r="AX358" s="46">
        <v>0</v>
      </c>
    </row>
    <row r="359" spans="1:50">
      <c r="A359" s="46">
        <v>358</v>
      </c>
      <c r="B359" s="46" t="s">
        <v>3098</v>
      </c>
      <c r="C359" s="46" t="s">
        <v>681</v>
      </c>
      <c r="D359" s="46" t="s">
        <v>29</v>
      </c>
      <c r="E359" s="46" t="s">
        <v>761</v>
      </c>
      <c r="F359" s="46" t="s">
        <v>760</v>
      </c>
      <c r="G359" s="46">
        <v>36</v>
      </c>
      <c r="H359" s="46">
        <v>13</v>
      </c>
      <c r="I359" s="46">
        <v>4</v>
      </c>
      <c r="J359" s="46">
        <v>203</v>
      </c>
      <c r="K359" s="46">
        <v>256</v>
      </c>
      <c r="L359" s="46">
        <v>63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522</v>
      </c>
      <c r="Z359" s="46">
        <v>53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5</v>
      </c>
      <c r="AN359" s="46">
        <v>3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</row>
    <row r="360" spans="1:50">
      <c r="A360" s="46">
        <v>359</v>
      </c>
      <c r="B360" s="46" t="s">
        <v>3098</v>
      </c>
      <c r="C360" s="46" t="s">
        <v>681</v>
      </c>
      <c r="D360" s="46" t="s">
        <v>24</v>
      </c>
      <c r="E360" s="46" t="s">
        <v>763</v>
      </c>
      <c r="F360" s="46" t="s">
        <v>762</v>
      </c>
      <c r="G360" s="46">
        <v>37</v>
      </c>
      <c r="H360" s="46">
        <v>24</v>
      </c>
      <c r="I360" s="46">
        <v>8</v>
      </c>
      <c r="J360" s="46">
        <v>432</v>
      </c>
      <c r="K360" s="46">
        <v>527</v>
      </c>
      <c r="L360" s="46">
        <v>158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10</v>
      </c>
      <c r="AL360" s="46">
        <v>7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0</v>
      </c>
      <c r="AW360" s="46">
        <v>0</v>
      </c>
      <c r="AX360" s="46">
        <v>0</v>
      </c>
    </row>
    <row r="361" spans="1:50">
      <c r="A361" s="46">
        <v>360</v>
      </c>
      <c r="B361" s="46" t="s">
        <v>3098</v>
      </c>
      <c r="C361" s="46" t="s">
        <v>681</v>
      </c>
      <c r="D361" s="46" t="s">
        <v>24</v>
      </c>
      <c r="E361" s="46" t="s">
        <v>765</v>
      </c>
      <c r="F361" s="46" t="s">
        <v>764</v>
      </c>
      <c r="G361" s="46">
        <v>31</v>
      </c>
      <c r="H361" s="46">
        <v>33</v>
      </c>
      <c r="I361" s="46">
        <v>10</v>
      </c>
      <c r="J361" s="46">
        <v>501</v>
      </c>
      <c r="K361" s="46">
        <v>632</v>
      </c>
      <c r="L361" s="46">
        <v>202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1335</v>
      </c>
      <c r="Z361" s="46">
        <v>74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  <c r="AK361" s="46">
        <v>0</v>
      </c>
      <c r="AL361" s="46">
        <v>0</v>
      </c>
      <c r="AM361" s="46">
        <v>17</v>
      </c>
      <c r="AN361" s="46">
        <v>15</v>
      </c>
      <c r="AO361" s="46">
        <v>0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</row>
    <row r="362" spans="1:50">
      <c r="A362" s="46">
        <v>361</v>
      </c>
      <c r="B362" s="46" t="s">
        <v>3098</v>
      </c>
      <c r="C362" s="46" t="s">
        <v>681</v>
      </c>
      <c r="D362" s="46" t="s">
        <v>29</v>
      </c>
      <c r="E362" s="46" t="s">
        <v>767</v>
      </c>
      <c r="F362" s="46" t="s">
        <v>766</v>
      </c>
      <c r="G362" s="46">
        <v>25</v>
      </c>
      <c r="H362" s="46">
        <v>27</v>
      </c>
      <c r="I362" s="46">
        <v>7</v>
      </c>
      <c r="J362" s="46">
        <v>410</v>
      </c>
      <c r="K362" s="46">
        <v>516</v>
      </c>
      <c r="L362" s="46">
        <v>123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130</v>
      </c>
      <c r="Z362" s="46">
        <v>12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0</v>
      </c>
      <c r="AK362" s="46">
        <v>1</v>
      </c>
      <c r="AL362" s="46">
        <v>1</v>
      </c>
      <c r="AM362" s="46">
        <v>3</v>
      </c>
      <c r="AN362" s="46">
        <v>3</v>
      </c>
      <c r="AO362" s="46">
        <v>0</v>
      </c>
      <c r="AP362" s="46">
        <v>0</v>
      </c>
      <c r="AQ362" s="46">
        <v>0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>
        <v>0</v>
      </c>
    </row>
    <row r="363" spans="1:50">
      <c r="A363" s="46">
        <v>362</v>
      </c>
      <c r="B363" s="46" t="s">
        <v>3098</v>
      </c>
      <c r="C363" s="46" t="s">
        <v>681</v>
      </c>
      <c r="D363" s="46" t="s">
        <v>29</v>
      </c>
      <c r="E363" s="46" t="s">
        <v>769</v>
      </c>
      <c r="F363" s="46" t="s">
        <v>768</v>
      </c>
      <c r="G363" s="46">
        <v>42</v>
      </c>
      <c r="H363" s="46">
        <v>55</v>
      </c>
      <c r="I363" s="46">
        <v>16</v>
      </c>
      <c r="J363" s="46">
        <v>822</v>
      </c>
      <c r="K363" s="46">
        <v>1126.5</v>
      </c>
      <c r="L363" s="46">
        <v>309</v>
      </c>
      <c r="M363" s="46">
        <v>1</v>
      </c>
      <c r="N363" s="46">
        <v>0</v>
      </c>
      <c r="O363" s="46">
        <v>0</v>
      </c>
      <c r="P363" s="46">
        <v>18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3</v>
      </c>
      <c r="AL363" s="46">
        <v>5</v>
      </c>
      <c r="AM363" s="46">
        <v>0</v>
      </c>
      <c r="AN363" s="46">
        <v>0</v>
      </c>
      <c r="AO363" s="46">
        <v>0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</row>
    <row r="364" spans="1:50">
      <c r="A364" s="46">
        <v>363</v>
      </c>
      <c r="B364" s="46" t="s">
        <v>3098</v>
      </c>
      <c r="C364" s="46" t="s">
        <v>681</v>
      </c>
      <c r="D364" s="46" t="s">
        <v>24</v>
      </c>
      <c r="E364" s="46" t="s">
        <v>771</v>
      </c>
      <c r="F364" s="46" t="s">
        <v>770</v>
      </c>
      <c r="G364" s="46">
        <v>28</v>
      </c>
      <c r="H364" s="46">
        <v>20</v>
      </c>
      <c r="I364" s="46">
        <v>4</v>
      </c>
      <c r="J364" s="46">
        <v>225</v>
      </c>
      <c r="K364" s="46">
        <v>265</v>
      </c>
      <c r="L364" s="46">
        <v>69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559</v>
      </c>
      <c r="Z364" s="46">
        <v>52</v>
      </c>
      <c r="AA364" s="46"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  <c r="AK364" s="46">
        <v>0</v>
      </c>
      <c r="AL364" s="46">
        <v>0</v>
      </c>
      <c r="AM364" s="46">
        <v>0</v>
      </c>
      <c r="AN364" s="46">
        <v>0</v>
      </c>
      <c r="AO364" s="46">
        <v>0</v>
      </c>
      <c r="AP364" s="46">
        <v>0</v>
      </c>
      <c r="AQ364" s="46">
        <v>0</v>
      </c>
      <c r="AR364" s="46">
        <v>0</v>
      </c>
      <c r="AS364" s="46">
        <v>0</v>
      </c>
      <c r="AT364" s="46">
        <v>0</v>
      </c>
      <c r="AU364" s="46">
        <v>0</v>
      </c>
      <c r="AV364" s="46">
        <v>0</v>
      </c>
      <c r="AW364" s="46">
        <v>0</v>
      </c>
      <c r="AX364" s="46">
        <v>0</v>
      </c>
    </row>
    <row r="365" spans="1:50">
      <c r="A365" s="46">
        <v>364</v>
      </c>
      <c r="B365" s="46" t="s">
        <v>3098</v>
      </c>
      <c r="C365" s="46" t="s">
        <v>681</v>
      </c>
      <c r="D365" s="46" t="s">
        <v>29</v>
      </c>
      <c r="E365" s="46" t="s">
        <v>773</v>
      </c>
      <c r="F365" s="46" t="s">
        <v>772</v>
      </c>
      <c r="G365" s="46">
        <v>85</v>
      </c>
      <c r="H365" s="46">
        <v>102</v>
      </c>
      <c r="I365" s="46">
        <v>19</v>
      </c>
      <c r="J365" s="46">
        <v>1327</v>
      </c>
      <c r="K365" s="46">
        <v>1808</v>
      </c>
      <c r="L365" s="46">
        <v>379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3514</v>
      </c>
      <c r="Z365" s="46">
        <v>206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  <c r="AK365" s="46">
        <v>0</v>
      </c>
      <c r="AL365" s="46">
        <v>0</v>
      </c>
      <c r="AM365" s="46">
        <v>19</v>
      </c>
      <c r="AN365" s="46">
        <v>19</v>
      </c>
      <c r="AO365" s="46">
        <v>0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</row>
    <row r="366" spans="1:50">
      <c r="A366" s="46">
        <v>365</v>
      </c>
      <c r="B366" s="46" t="s">
        <v>3098</v>
      </c>
      <c r="C366" s="46" t="s">
        <v>681</v>
      </c>
      <c r="D366" s="46" t="s">
        <v>24</v>
      </c>
      <c r="E366" s="46" t="s">
        <v>775</v>
      </c>
      <c r="F366" s="46" t="s">
        <v>774</v>
      </c>
      <c r="G366" s="46">
        <v>15</v>
      </c>
      <c r="H366" s="46">
        <v>17</v>
      </c>
      <c r="I366" s="46">
        <v>2</v>
      </c>
      <c r="J366" s="46">
        <v>227</v>
      </c>
      <c r="K366" s="46">
        <v>318</v>
      </c>
      <c r="L366" s="46">
        <v>44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222</v>
      </c>
      <c r="Z366" s="46">
        <v>14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  <c r="AK366" s="46">
        <v>0</v>
      </c>
      <c r="AL366" s="46">
        <v>0</v>
      </c>
      <c r="AM366" s="46">
        <v>3</v>
      </c>
      <c r="AN366" s="46">
        <v>4</v>
      </c>
      <c r="AO366" s="46">
        <v>0</v>
      </c>
      <c r="AP366" s="46">
        <v>0</v>
      </c>
      <c r="AQ366" s="46">
        <v>0</v>
      </c>
      <c r="AR366" s="46">
        <v>0</v>
      </c>
      <c r="AS366" s="46">
        <v>0</v>
      </c>
      <c r="AT366" s="46">
        <v>0</v>
      </c>
      <c r="AU366" s="46">
        <v>0</v>
      </c>
      <c r="AV366" s="46">
        <v>0</v>
      </c>
      <c r="AW366" s="46">
        <v>0</v>
      </c>
      <c r="AX366" s="46">
        <v>0</v>
      </c>
    </row>
    <row r="367" spans="1:50">
      <c r="A367" s="46">
        <v>366</v>
      </c>
      <c r="B367" s="46" t="s">
        <v>3098</v>
      </c>
      <c r="C367" s="46" t="s">
        <v>681</v>
      </c>
      <c r="D367" s="46" t="s">
        <v>24</v>
      </c>
      <c r="E367" s="46" t="s">
        <v>777</v>
      </c>
      <c r="F367" s="46" t="s">
        <v>776</v>
      </c>
      <c r="G367" s="46">
        <v>91</v>
      </c>
      <c r="H367" s="46">
        <v>95</v>
      </c>
      <c r="I367" s="46">
        <v>28</v>
      </c>
      <c r="J367" s="46">
        <v>1694.5</v>
      </c>
      <c r="K367" s="46">
        <v>2137.5</v>
      </c>
      <c r="L367" s="46">
        <v>630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3032</v>
      </c>
      <c r="Z367" s="46">
        <v>162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14</v>
      </c>
      <c r="AL367" s="46">
        <v>12</v>
      </c>
      <c r="AM367" s="46">
        <v>18</v>
      </c>
      <c r="AN367" s="46">
        <v>18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</row>
    <row r="368" spans="1:50">
      <c r="A368" s="46">
        <v>367</v>
      </c>
      <c r="B368" s="46" t="s">
        <v>3098</v>
      </c>
      <c r="C368" s="46" t="s">
        <v>681</v>
      </c>
      <c r="D368" s="46" t="s">
        <v>24</v>
      </c>
      <c r="E368" s="46" t="s">
        <v>779</v>
      </c>
      <c r="F368" s="46" t="s">
        <v>778</v>
      </c>
      <c r="G368" s="46">
        <v>43</v>
      </c>
      <c r="H368" s="46">
        <v>44</v>
      </c>
      <c r="I368" s="46">
        <v>9</v>
      </c>
      <c r="J368" s="46">
        <v>458</v>
      </c>
      <c r="K368" s="46">
        <v>606</v>
      </c>
      <c r="L368" s="46">
        <v>152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1205</v>
      </c>
      <c r="Z368" s="46">
        <v>93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  <c r="AK368" s="46">
        <v>0</v>
      </c>
      <c r="AL368" s="46">
        <v>0</v>
      </c>
      <c r="AM368" s="46">
        <v>4</v>
      </c>
      <c r="AN368" s="46">
        <v>4</v>
      </c>
      <c r="AO368" s="46">
        <v>0</v>
      </c>
      <c r="AP368" s="46">
        <v>0</v>
      </c>
      <c r="AQ368" s="46">
        <v>0</v>
      </c>
      <c r="AR368" s="46">
        <v>0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>
        <v>0</v>
      </c>
    </row>
    <row r="369" spans="1:50">
      <c r="A369" s="46">
        <v>368</v>
      </c>
      <c r="B369" s="46" t="s">
        <v>3098</v>
      </c>
      <c r="C369" s="46" t="s">
        <v>681</v>
      </c>
      <c r="D369" s="46" t="s">
        <v>24</v>
      </c>
      <c r="E369" s="46" t="s">
        <v>781</v>
      </c>
      <c r="F369" s="46" t="s">
        <v>780</v>
      </c>
      <c r="G369" s="46">
        <v>65</v>
      </c>
      <c r="H369" s="46">
        <v>67</v>
      </c>
      <c r="I369" s="46">
        <v>14</v>
      </c>
      <c r="J369" s="46">
        <v>858.5</v>
      </c>
      <c r="K369" s="46">
        <v>918.5</v>
      </c>
      <c r="L369" s="46">
        <v>193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0</v>
      </c>
      <c r="AJ369" s="46">
        <v>0</v>
      </c>
      <c r="AK369" s="46">
        <v>5</v>
      </c>
      <c r="AL369" s="46">
        <v>5</v>
      </c>
      <c r="AM369" s="46">
        <v>0</v>
      </c>
      <c r="AN369" s="46">
        <v>0</v>
      </c>
      <c r="AO369" s="46">
        <v>0</v>
      </c>
      <c r="AP369" s="46">
        <v>0</v>
      </c>
      <c r="AQ369" s="46">
        <v>0</v>
      </c>
      <c r="AR369" s="46">
        <v>0</v>
      </c>
      <c r="AS369" s="46">
        <v>0</v>
      </c>
      <c r="AT369" s="46">
        <v>0</v>
      </c>
      <c r="AU369" s="46">
        <v>0</v>
      </c>
      <c r="AV369" s="46">
        <v>0</v>
      </c>
      <c r="AW369" s="46">
        <v>0</v>
      </c>
      <c r="AX369" s="46">
        <v>0</v>
      </c>
    </row>
    <row r="370" spans="1:50">
      <c r="A370" s="46">
        <v>369</v>
      </c>
      <c r="B370" s="46" t="s">
        <v>3098</v>
      </c>
      <c r="C370" s="46" t="s">
        <v>681</v>
      </c>
      <c r="D370" s="46" t="s">
        <v>24</v>
      </c>
      <c r="E370" s="46" t="s">
        <v>783</v>
      </c>
      <c r="F370" s="46" t="s">
        <v>782</v>
      </c>
      <c r="G370" s="46">
        <v>36</v>
      </c>
      <c r="H370" s="46">
        <v>39</v>
      </c>
      <c r="I370" s="46">
        <v>4</v>
      </c>
      <c r="J370" s="46">
        <v>319</v>
      </c>
      <c r="K370" s="46">
        <v>410</v>
      </c>
      <c r="L370" s="46">
        <v>87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816</v>
      </c>
      <c r="Z370" s="46">
        <v>79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  <c r="AK370" s="46">
        <v>0</v>
      </c>
      <c r="AL370" s="46">
        <v>0</v>
      </c>
      <c r="AM370" s="46">
        <v>2</v>
      </c>
      <c r="AN370" s="46">
        <v>2</v>
      </c>
      <c r="AO370" s="46">
        <v>0</v>
      </c>
      <c r="AP370" s="46">
        <v>0</v>
      </c>
      <c r="AQ370" s="46">
        <v>0</v>
      </c>
      <c r="AR370" s="46">
        <v>0</v>
      </c>
      <c r="AS370" s="46">
        <v>0</v>
      </c>
      <c r="AT370" s="46">
        <v>0</v>
      </c>
      <c r="AU370" s="46">
        <v>0</v>
      </c>
      <c r="AV370" s="46">
        <v>0</v>
      </c>
      <c r="AW370" s="46">
        <v>0</v>
      </c>
      <c r="AX370" s="46">
        <v>0</v>
      </c>
    </row>
    <row r="371" spans="1:50">
      <c r="A371" s="46">
        <v>370</v>
      </c>
      <c r="B371" s="46" t="s">
        <v>3098</v>
      </c>
      <c r="C371" s="46" t="s">
        <v>681</v>
      </c>
      <c r="D371" s="46" t="s">
        <v>21</v>
      </c>
      <c r="E371" s="46" t="s">
        <v>785</v>
      </c>
      <c r="F371" s="46" t="s">
        <v>784</v>
      </c>
      <c r="G371" s="46">
        <v>66</v>
      </c>
      <c r="H371" s="46">
        <v>69</v>
      </c>
      <c r="I371" s="46">
        <v>27</v>
      </c>
      <c r="J371" s="46">
        <v>1409.5</v>
      </c>
      <c r="K371" s="46">
        <v>1834</v>
      </c>
      <c r="L371" s="46">
        <v>596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3839.5</v>
      </c>
      <c r="Z371" s="46">
        <v>162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36</v>
      </c>
      <c r="AN371" s="46">
        <v>25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</row>
    <row r="372" spans="1:50">
      <c r="A372" s="46">
        <v>371</v>
      </c>
      <c r="B372" s="46" t="s">
        <v>3098</v>
      </c>
      <c r="C372" s="46" t="s">
        <v>681</v>
      </c>
      <c r="D372" s="46" t="s">
        <v>21</v>
      </c>
      <c r="E372" s="46" t="s">
        <v>787</v>
      </c>
      <c r="F372" s="46" t="s">
        <v>786</v>
      </c>
      <c r="G372" s="46">
        <v>74</v>
      </c>
      <c r="H372" s="46">
        <v>77</v>
      </c>
      <c r="I372" s="46">
        <v>11</v>
      </c>
      <c r="J372" s="46">
        <v>1614</v>
      </c>
      <c r="K372" s="46">
        <v>2079</v>
      </c>
      <c r="L372" s="46">
        <v>232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80</v>
      </c>
      <c r="Z372" s="46">
        <v>9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  <c r="AK372" s="46">
        <v>44</v>
      </c>
      <c r="AL372" s="46">
        <v>35</v>
      </c>
      <c r="AM372" s="46">
        <v>0</v>
      </c>
      <c r="AN372" s="46">
        <v>0</v>
      </c>
      <c r="AO372" s="46">
        <v>0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</row>
    <row r="373" spans="1:50">
      <c r="A373" s="46">
        <v>372</v>
      </c>
      <c r="B373" s="46" t="s">
        <v>3098</v>
      </c>
      <c r="C373" s="46" t="s">
        <v>681</v>
      </c>
      <c r="D373" s="46" t="s">
        <v>29</v>
      </c>
      <c r="E373" s="46" t="s">
        <v>789</v>
      </c>
      <c r="F373" s="46" t="s">
        <v>788</v>
      </c>
      <c r="G373" s="46">
        <v>55</v>
      </c>
      <c r="H373" s="46">
        <v>54</v>
      </c>
      <c r="I373" s="46">
        <v>8</v>
      </c>
      <c r="J373" s="46">
        <v>768</v>
      </c>
      <c r="K373" s="46">
        <v>1053</v>
      </c>
      <c r="L373" s="46">
        <v>262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9</v>
      </c>
      <c r="AL373" s="46">
        <v>8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</row>
    <row r="374" spans="1:50">
      <c r="A374" s="46">
        <v>373</v>
      </c>
      <c r="B374" s="46" t="s">
        <v>3098</v>
      </c>
      <c r="C374" s="46" t="s">
        <v>681</v>
      </c>
      <c r="D374" s="46" t="s">
        <v>24</v>
      </c>
      <c r="E374" s="46" t="s">
        <v>791</v>
      </c>
      <c r="F374" s="46" t="s">
        <v>790</v>
      </c>
      <c r="G374" s="46">
        <v>28</v>
      </c>
      <c r="H374" s="46">
        <v>20</v>
      </c>
      <c r="I374" s="46">
        <v>8</v>
      </c>
      <c r="J374" s="46">
        <v>365</v>
      </c>
      <c r="K374" s="46">
        <v>455</v>
      </c>
      <c r="L374" s="46">
        <v>158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978</v>
      </c>
      <c r="Z374" s="46">
        <v>56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  <c r="AK374" s="46">
        <v>0</v>
      </c>
      <c r="AL374" s="46">
        <v>0</v>
      </c>
      <c r="AM374" s="46">
        <v>4</v>
      </c>
      <c r="AN374" s="46">
        <v>4</v>
      </c>
      <c r="AO374" s="46">
        <v>0</v>
      </c>
      <c r="AP374" s="46">
        <v>0</v>
      </c>
      <c r="AQ374" s="46">
        <v>0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</row>
    <row r="375" spans="1:50">
      <c r="A375" s="46">
        <v>374</v>
      </c>
      <c r="B375" s="46" t="s">
        <v>3098</v>
      </c>
      <c r="C375" s="46" t="s">
        <v>681</v>
      </c>
      <c r="D375" s="46" t="s">
        <v>29</v>
      </c>
      <c r="E375" s="46" t="s">
        <v>793</v>
      </c>
      <c r="F375" s="46" t="s">
        <v>792</v>
      </c>
      <c r="G375" s="46">
        <v>78</v>
      </c>
      <c r="H375" s="46">
        <v>92</v>
      </c>
      <c r="I375" s="46">
        <v>25</v>
      </c>
      <c r="J375" s="46">
        <v>1355</v>
      </c>
      <c r="K375" s="46">
        <v>1919</v>
      </c>
      <c r="L375" s="46">
        <v>481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747</v>
      </c>
      <c r="Z375" s="46">
        <v>48</v>
      </c>
      <c r="AA375" s="46">
        <v>0</v>
      </c>
      <c r="AB375" s="46">
        <v>0</v>
      </c>
      <c r="AC375" s="46">
        <v>0</v>
      </c>
      <c r="AD375" s="46">
        <v>0</v>
      </c>
      <c r="AE375" s="46">
        <v>77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18</v>
      </c>
      <c r="AL375" s="46">
        <v>15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</row>
    <row r="376" spans="1:50">
      <c r="A376" s="46">
        <v>375</v>
      </c>
      <c r="B376" s="46" t="s">
        <v>3098</v>
      </c>
      <c r="C376" s="46" t="s">
        <v>681</v>
      </c>
      <c r="D376" s="46" t="s">
        <v>24</v>
      </c>
      <c r="E376" s="46" t="s">
        <v>795</v>
      </c>
      <c r="F376" s="46" t="s">
        <v>794</v>
      </c>
      <c r="G376" s="46">
        <v>37</v>
      </c>
      <c r="H376" s="46">
        <v>34</v>
      </c>
      <c r="I376" s="46">
        <v>4</v>
      </c>
      <c r="J376" s="46">
        <v>263</v>
      </c>
      <c r="K376" s="46">
        <v>324</v>
      </c>
      <c r="L376" s="46">
        <v>83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670</v>
      </c>
      <c r="Z376" s="46">
        <v>75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  <c r="AK376" s="46">
        <v>0</v>
      </c>
      <c r="AL376" s="46">
        <v>0</v>
      </c>
      <c r="AM376" s="46">
        <v>1</v>
      </c>
      <c r="AN376" s="46">
        <v>1</v>
      </c>
      <c r="AO376" s="46">
        <v>0</v>
      </c>
      <c r="AP376" s="46">
        <v>0</v>
      </c>
      <c r="AQ376" s="46">
        <v>0</v>
      </c>
      <c r="AR376" s="46">
        <v>0</v>
      </c>
      <c r="AS376" s="46">
        <v>0</v>
      </c>
      <c r="AT376" s="46">
        <v>0</v>
      </c>
      <c r="AU376" s="46">
        <v>0</v>
      </c>
      <c r="AV376" s="46">
        <v>0</v>
      </c>
      <c r="AW376" s="46">
        <v>0</v>
      </c>
      <c r="AX376" s="46">
        <v>0</v>
      </c>
    </row>
    <row r="377" spans="1:50">
      <c r="A377" s="46">
        <v>376</v>
      </c>
      <c r="B377" s="46" t="s">
        <v>3098</v>
      </c>
      <c r="C377" s="46" t="s">
        <v>681</v>
      </c>
      <c r="D377" s="46" t="s">
        <v>24</v>
      </c>
      <c r="E377" s="46" t="s">
        <v>797</v>
      </c>
      <c r="F377" s="46" t="s">
        <v>796</v>
      </c>
      <c r="G377" s="46">
        <v>33</v>
      </c>
      <c r="H377" s="46">
        <v>30</v>
      </c>
      <c r="I377" s="46">
        <v>9</v>
      </c>
      <c r="J377" s="46">
        <v>321</v>
      </c>
      <c r="K377" s="46">
        <v>390</v>
      </c>
      <c r="L377" s="46">
        <v>72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</row>
    <row r="378" spans="1:50">
      <c r="A378" s="46">
        <v>377</v>
      </c>
      <c r="B378" s="46" t="s">
        <v>3098</v>
      </c>
      <c r="C378" s="46" t="s">
        <v>681</v>
      </c>
      <c r="D378" s="46" t="s">
        <v>29</v>
      </c>
      <c r="E378" s="46" t="s">
        <v>799</v>
      </c>
      <c r="F378" s="46" t="s">
        <v>798</v>
      </c>
      <c r="G378" s="46">
        <v>34</v>
      </c>
      <c r="H378" s="46">
        <v>39</v>
      </c>
      <c r="I378" s="46">
        <v>10</v>
      </c>
      <c r="J378" s="46">
        <v>903</v>
      </c>
      <c r="K378" s="46">
        <v>1165</v>
      </c>
      <c r="L378" s="46">
        <v>234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  <c r="AK378" s="46">
        <v>19</v>
      </c>
      <c r="AL378" s="46">
        <v>18</v>
      </c>
      <c r="AM378" s="46">
        <v>0</v>
      </c>
      <c r="AN378" s="46">
        <v>0</v>
      </c>
      <c r="AO378" s="46">
        <v>0</v>
      </c>
      <c r="AP378" s="46">
        <v>0</v>
      </c>
      <c r="AQ378" s="46">
        <v>0</v>
      </c>
      <c r="AR378" s="46">
        <v>0</v>
      </c>
      <c r="AS378" s="46">
        <v>0</v>
      </c>
      <c r="AT378" s="46">
        <v>0</v>
      </c>
      <c r="AU378" s="46">
        <v>0</v>
      </c>
      <c r="AV378" s="46">
        <v>0</v>
      </c>
      <c r="AW378" s="46">
        <v>0</v>
      </c>
      <c r="AX378" s="46">
        <v>0</v>
      </c>
    </row>
    <row r="379" spans="1:50">
      <c r="A379" s="46">
        <v>378</v>
      </c>
      <c r="B379" s="46" t="s">
        <v>3098</v>
      </c>
      <c r="C379" s="46" t="s">
        <v>681</v>
      </c>
      <c r="D379" s="46" t="s">
        <v>24</v>
      </c>
      <c r="E379" s="46" t="s">
        <v>801</v>
      </c>
      <c r="F379" s="46" t="s">
        <v>800</v>
      </c>
      <c r="G379" s="46">
        <v>53</v>
      </c>
      <c r="H379" s="46">
        <v>61</v>
      </c>
      <c r="I379" s="46">
        <v>9</v>
      </c>
      <c r="J379" s="46">
        <v>1164</v>
      </c>
      <c r="K379" s="46">
        <v>1409</v>
      </c>
      <c r="L379" s="46">
        <v>170</v>
      </c>
      <c r="M379" s="46">
        <v>3</v>
      </c>
      <c r="N379" s="46">
        <v>7</v>
      </c>
      <c r="O379" s="46">
        <v>0</v>
      </c>
      <c r="P379" s="46">
        <v>28</v>
      </c>
      <c r="Q379" s="46">
        <v>52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353</v>
      </c>
      <c r="Z379" s="46">
        <v>30</v>
      </c>
      <c r="AA379" s="46">
        <v>57</v>
      </c>
      <c r="AB379" s="46">
        <v>7</v>
      </c>
      <c r="AC379" s="46">
        <v>0</v>
      </c>
      <c r="AD379" s="46">
        <v>0</v>
      </c>
      <c r="AE379" s="46">
        <v>56</v>
      </c>
      <c r="AF379" s="46">
        <v>0</v>
      </c>
      <c r="AG379" s="46">
        <v>0</v>
      </c>
      <c r="AH379" s="46">
        <v>56</v>
      </c>
      <c r="AI379" s="46">
        <v>0</v>
      </c>
      <c r="AJ379" s="46">
        <v>0</v>
      </c>
      <c r="AK379" s="46">
        <v>23</v>
      </c>
      <c r="AL379" s="46">
        <v>18</v>
      </c>
      <c r="AM379" s="46">
        <v>8</v>
      </c>
      <c r="AN379" s="46">
        <v>6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</row>
    <row r="380" spans="1:50">
      <c r="A380" s="46">
        <v>379</v>
      </c>
      <c r="B380" s="46" t="s">
        <v>3098</v>
      </c>
      <c r="C380" s="46" t="s">
        <v>681</v>
      </c>
      <c r="D380" s="46" t="s">
        <v>24</v>
      </c>
      <c r="E380" s="46" t="s">
        <v>803</v>
      </c>
      <c r="F380" s="46" t="s">
        <v>802</v>
      </c>
      <c r="G380" s="46">
        <v>33</v>
      </c>
      <c r="H380" s="46">
        <v>39</v>
      </c>
      <c r="I380" s="46">
        <v>13</v>
      </c>
      <c r="J380" s="46">
        <v>464</v>
      </c>
      <c r="K380" s="46">
        <v>693</v>
      </c>
      <c r="L380" s="46">
        <v>204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663</v>
      </c>
      <c r="Z380" s="46">
        <v>44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>
        <v>0</v>
      </c>
      <c r="AJ380" s="46">
        <v>0</v>
      </c>
      <c r="AK380" s="46">
        <v>2</v>
      </c>
      <c r="AL380" s="46">
        <v>2</v>
      </c>
      <c r="AM380" s="46">
        <v>11</v>
      </c>
      <c r="AN380" s="46">
        <v>11</v>
      </c>
      <c r="AO380" s="46">
        <v>0</v>
      </c>
      <c r="AP380" s="46">
        <v>0</v>
      </c>
      <c r="AQ380" s="46">
        <v>0</v>
      </c>
      <c r="AR380" s="46">
        <v>0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>
        <v>0</v>
      </c>
    </row>
    <row r="381" spans="1:50">
      <c r="A381" s="46">
        <v>380</v>
      </c>
      <c r="B381" s="46" t="s">
        <v>3098</v>
      </c>
      <c r="C381" s="46" t="s">
        <v>681</v>
      </c>
      <c r="D381" s="46" t="s">
        <v>78</v>
      </c>
      <c r="E381" s="46" t="s">
        <v>805</v>
      </c>
      <c r="F381" s="46" t="s">
        <v>804</v>
      </c>
      <c r="G381" s="46">
        <v>184</v>
      </c>
      <c r="H381" s="46">
        <v>258</v>
      </c>
      <c r="I381" s="46">
        <v>65</v>
      </c>
      <c r="J381" s="46">
        <v>6667</v>
      </c>
      <c r="K381" s="46">
        <v>8280</v>
      </c>
      <c r="L381" s="46">
        <v>1793</v>
      </c>
      <c r="M381" s="46">
        <v>0</v>
      </c>
      <c r="N381" s="46">
        <v>2</v>
      </c>
      <c r="O381" s="46">
        <v>0</v>
      </c>
      <c r="P381" s="46">
        <v>0</v>
      </c>
      <c r="Q381" s="46">
        <v>21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86</v>
      </c>
      <c r="AL381" s="46">
        <v>56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</row>
    <row r="382" spans="1:50">
      <c r="A382" s="46">
        <v>381</v>
      </c>
      <c r="B382" s="46" t="s">
        <v>3098</v>
      </c>
      <c r="C382" s="46" t="s">
        <v>681</v>
      </c>
      <c r="D382" s="46" t="s">
        <v>29</v>
      </c>
      <c r="E382" s="46" t="s">
        <v>807</v>
      </c>
      <c r="F382" s="46" t="s">
        <v>806</v>
      </c>
      <c r="G382" s="46">
        <v>33</v>
      </c>
      <c r="H382" s="46">
        <v>31</v>
      </c>
      <c r="I382" s="46">
        <v>10</v>
      </c>
      <c r="J382" s="46">
        <v>551</v>
      </c>
      <c r="K382" s="46">
        <v>669</v>
      </c>
      <c r="L382" s="46">
        <v>219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1439</v>
      </c>
      <c r="Z382" s="46">
        <v>74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  <c r="AK382" s="46">
        <v>0</v>
      </c>
      <c r="AL382" s="46">
        <v>0</v>
      </c>
      <c r="AM382" s="46">
        <v>4</v>
      </c>
      <c r="AN382" s="46">
        <v>5</v>
      </c>
      <c r="AO382" s="46">
        <v>0</v>
      </c>
      <c r="AP382" s="46">
        <v>0</v>
      </c>
      <c r="AQ382" s="46">
        <v>0</v>
      </c>
      <c r="AR382" s="46">
        <v>0</v>
      </c>
      <c r="AS382" s="46">
        <v>0</v>
      </c>
      <c r="AT382" s="46">
        <v>0</v>
      </c>
      <c r="AU382" s="46">
        <v>0</v>
      </c>
      <c r="AV382" s="46">
        <v>0</v>
      </c>
      <c r="AW382" s="46">
        <v>0</v>
      </c>
      <c r="AX382" s="46">
        <v>0</v>
      </c>
    </row>
    <row r="383" spans="1:50">
      <c r="A383" s="46">
        <v>382</v>
      </c>
      <c r="B383" s="46" t="s">
        <v>3098</v>
      </c>
      <c r="C383" s="46" t="s">
        <v>681</v>
      </c>
      <c r="D383" s="46" t="s">
        <v>78</v>
      </c>
      <c r="E383" s="46" t="s">
        <v>809</v>
      </c>
      <c r="F383" s="46" t="s">
        <v>808</v>
      </c>
      <c r="G383" s="46">
        <v>186</v>
      </c>
      <c r="H383" s="46">
        <v>213</v>
      </c>
      <c r="I383" s="46">
        <v>68</v>
      </c>
      <c r="J383" s="46">
        <v>4524</v>
      </c>
      <c r="K383" s="46">
        <v>5973</v>
      </c>
      <c r="L383" s="46">
        <v>1337.5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4</v>
      </c>
      <c r="T383" s="46">
        <v>0</v>
      </c>
      <c r="U383" s="46">
        <v>0</v>
      </c>
      <c r="V383" s="46">
        <v>21</v>
      </c>
      <c r="W383" s="46">
        <v>0</v>
      </c>
      <c r="X383" s="46">
        <v>0</v>
      </c>
      <c r="Y383" s="46">
        <v>590</v>
      </c>
      <c r="Z383" s="46">
        <v>35</v>
      </c>
      <c r="AA383" s="46">
        <v>0</v>
      </c>
      <c r="AB383" s="46">
        <v>0</v>
      </c>
      <c r="AC383" s="46">
        <v>0</v>
      </c>
      <c r="AD383" s="46">
        <v>0</v>
      </c>
      <c r="AE383" s="46">
        <v>64</v>
      </c>
      <c r="AF383" s="46">
        <v>0</v>
      </c>
      <c r="AG383" s="46">
        <v>5</v>
      </c>
      <c r="AH383" s="46">
        <v>0</v>
      </c>
      <c r="AI383" s="46">
        <v>0</v>
      </c>
      <c r="AJ383" s="46">
        <v>0</v>
      </c>
      <c r="AK383" s="46">
        <v>69</v>
      </c>
      <c r="AL383" s="46">
        <v>78</v>
      </c>
      <c r="AM383" s="46">
        <v>2</v>
      </c>
      <c r="AN383" s="46">
        <v>2</v>
      </c>
      <c r="AO383" s="46">
        <v>0</v>
      </c>
      <c r="AP383" s="46">
        <v>0</v>
      </c>
      <c r="AQ383" s="46">
        <v>0</v>
      </c>
      <c r="AR383" s="46">
        <v>0</v>
      </c>
      <c r="AS383" s="46">
        <v>0</v>
      </c>
      <c r="AT383" s="46">
        <v>0</v>
      </c>
      <c r="AU383" s="46">
        <v>0</v>
      </c>
      <c r="AV383" s="46">
        <v>0</v>
      </c>
      <c r="AW383" s="46">
        <v>0</v>
      </c>
      <c r="AX383" s="46">
        <v>0</v>
      </c>
    </row>
    <row r="384" spans="1:50">
      <c r="A384" s="46">
        <v>383</v>
      </c>
      <c r="B384" s="46" t="s">
        <v>3098</v>
      </c>
      <c r="C384" s="46" t="s">
        <v>681</v>
      </c>
      <c r="D384" s="46" t="s">
        <v>29</v>
      </c>
      <c r="E384" s="46" t="s">
        <v>811</v>
      </c>
      <c r="F384" s="46" t="s">
        <v>810</v>
      </c>
      <c r="G384" s="46">
        <v>57</v>
      </c>
      <c r="H384" s="46">
        <v>45</v>
      </c>
      <c r="I384" s="46">
        <v>4</v>
      </c>
      <c r="J384" s="46">
        <v>722</v>
      </c>
      <c r="K384" s="46">
        <v>949</v>
      </c>
      <c r="L384" s="46">
        <v>87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222</v>
      </c>
      <c r="Z384" s="46">
        <v>29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  <c r="AK384" s="46">
        <v>24</v>
      </c>
      <c r="AL384" s="46">
        <v>11</v>
      </c>
      <c r="AM384" s="46">
        <v>0</v>
      </c>
      <c r="AN384" s="46">
        <v>0</v>
      </c>
      <c r="AO384" s="46">
        <v>0</v>
      </c>
      <c r="AP384" s="46">
        <v>0</v>
      </c>
      <c r="AQ384" s="46">
        <v>0</v>
      </c>
      <c r="AR384" s="46">
        <v>0</v>
      </c>
      <c r="AS384" s="46">
        <v>0</v>
      </c>
      <c r="AT384" s="46">
        <v>0</v>
      </c>
      <c r="AU384" s="46">
        <v>0</v>
      </c>
      <c r="AV384" s="46">
        <v>0</v>
      </c>
      <c r="AW384" s="46">
        <v>0</v>
      </c>
      <c r="AX384" s="46">
        <v>0</v>
      </c>
    </row>
    <row r="385" spans="1:50">
      <c r="A385" s="46">
        <v>384</v>
      </c>
      <c r="B385" s="46" t="s">
        <v>3098</v>
      </c>
      <c r="C385" s="46" t="s">
        <v>681</v>
      </c>
      <c r="D385" s="46" t="s">
        <v>78</v>
      </c>
      <c r="E385" s="46" t="s">
        <v>813</v>
      </c>
      <c r="F385" s="46" t="s">
        <v>812</v>
      </c>
      <c r="G385" s="46">
        <v>41</v>
      </c>
      <c r="H385" s="46">
        <v>46</v>
      </c>
      <c r="I385" s="46">
        <v>10</v>
      </c>
      <c r="J385" s="46">
        <v>602</v>
      </c>
      <c r="K385" s="46">
        <v>821</v>
      </c>
      <c r="L385" s="46">
        <v>237</v>
      </c>
      <c r="M385" s="46">
        <v>0</v>
      </c>
      <c r="N385" s="46">
        <v>1</v>
      </c>
      <c r="O385" s="46">
        <v>0</v>
      </c>
      <c r="P385" s="46">
        <v>0</v>
      </c>
      <c r="Q385" s="46">
        <v>1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  <c r="AK385" s="46">
        <v>3</v>
      </c>
      <c r="AL385" s="46">
        <v>3</v>
      </c>
      <c r="AM385" s="46">
        <v>0</v>
      </c>
      <c r="AN385" s="46">
        <v>0</v>
      </c>
      <c r="AO385" s="46">
        <v>0</v>
      </c>
      <c r="AP385" s="46">
        <v>0</v>
      </c>
      <c r="AQ385" s="46">
        <v>0</v>
      </c>
      <c r="AR385" s="46">
        <v>0</v>
      </c>
      <c r="AS385" s="46">
        <v>0</v>
      </c>
      <c r="AT385" s="46">
        <v>0</v>
      </c>
      <c r="AU385" s="46">
        <v>0</v>
      </c>
      <c r="AV385" s="46">
        <v>0</v>
      </c>
      <c r="AW385" s="46">
        <v>0</v>
      </c>
      <c r="AX385" s="46">
        <v>0</v>
      </c>
    </row>
    <row r="386" spans="1:50">
      <c r="A386" s="46">
        <v>385</v>
      </c>
      <c r="B386" s="46" t="s">
        <v>3098</v>
      </c>
      <c r="C386" s="46" t="s">
        <v>681</v>
      </c>
      <c r="D386" s="46" t="s">
        <v>29</v>
      </c>
      <c r="E386" s="46" t="s">
        <v>815</v>
      </c>
      <c r="F386" s="46" t="s">
        <v>814</v>
      </c>
      <c r="G386" s="46">
        <v>57</v>
      </c>
      <c r="H386" s="46">
        <v>68</v>
      </c>
      <c r="I386" s="46">
        <v>21</v>
      </c>
      <c r="J386" s="46">
        <v>1210</v>
      </c>
      <c r="K386" s="46">
        <v>1625</v>
      </c>
      <c r="L386" s="46">
        <v>432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3267</v>
      </c>
      <c r="Z386" s="46">
        <v>146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  <c r="AK386" s="46">
        <v>0</v>
      </c>
      <c r="AL386" s="46">
        <v>0</v>
      </c>
      <c r="AM386" s="46">
        <v>22</v>
      </c>
      <c r="AN386" s="46">
        <v>18</v>
      </c>
      <c r="AO386" s="46">
        <v>0</v>
      </c>
      <c r="AP386" s="46">
        <v>0</v>
      </c>
      <c r="AQ386" s="46">
        <v>0</v>
      </c>
      <c r="AR386" s="46">
        <v>0</v>
      </c>
      <c r="AS386" s="46">
        <v>0</v>
      </c>
      <c r="AT386" s="46">
        <v>0</v>
      </c>
      <c r="AU386" s="46">
        <v>0</v>
      </c>
      <c r="AV386" s="46">
        <v>0</v>
      </c>
      <c r="AW386" s="46">
        <v>0</v>
      </c>
      <c r="AX386" s="46">
        <v>0</v>
      </c>
    </row>
    <row r="387" spans="1:50">
      <c r="A387" s="46">
        <v>386</v>
      </c>
      <c r="B387" s="46" t="s">
        <v>3097</v>
      </c>
      <c r="C387" s="46" t="s">
        <v>816</v>
      </c>
      <c r="D387" s="46" t="s">
        <v>15</v>
      </c>
      <c r="E387" s="46" t="s">
        <v>820</v>
      </c>
      <c r="F387" s="46" t="s">
        <v>819</v>
      </c>
      <c r="G387" s="46">
        <v>20</v>
      </c>
      <c r="H387" s="46">
        <v>77</v>
      </c>
      <c r="I387" s="46">
        <v>38</v>
      </c>
      <c r="J387" s="46">
        <v>396</v>
      </c>
      <c r="K387" s="46">
        <v>1634.5</v>
      </c>
      <c r="L387" s="46">
        <v>754.5</v>
      </c>
      <c r="M387" s="46">
        <v>107</v>
      </c>
      <c r="N387" s="46">
        <v>133</v>
      </c>
      <c r="O387" s="46">
        <v>25</v>
      </c>
      <c r="P387" s="46">
        <v>834</v>
      </c>
      <c r="Q387" s="46">
        <v>1167.5</v>
      </c>
      <c r="R387" s="46">
        <v>194</v>
      </c>
      <c r="S387" s="46">
        <v>8</v>
      </c>
      <c r="T387" s="46">
        <v>12</v>
      </c>
      <c r="U387" s="46">
        <v>2</v>
      </c>
      <c r="V387" s="46">
        <v>83</v>
      </c>
      <c r="W387" s="46">
        <v>143</v>
      </c>
      <c r="X387" s="46">
        <v>18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2372.5</v>
      </c>
      <c r="AF387" s="46">
        <v>2119.5</v>
      </c>
      <c r="AG387" s="46">
        <v>244</v>
      </c>
      <c r="AH387" s="46">
        <v>0</v>
      </c>
      <c r="AI387" s="46">
        <v>0</v>
      </c>
      <c r="AJ387" s="46">
        <v>0</v>
      </c>
      <c r="AK387" s="46">
        <v>19</v>
      </c>
      <c r="AL387" s="46">
        <v>13</v>
      </c>
      <c r="AM387" s="46">
        <v>0</v>
      </c>
      <c r="AN387" s="46">
        <v>0</v>
      </c>
      <c r="AO387" s="46">
        <v>11</v>
      </c>
      <c r="AP387" s="46">
        <v>23</v>
      </c>
      <c r="AQ387" s="46">
        <v>8</v>
      </c>
      <c r="AR387" s="46">
        <v>164</v>
      </c>
      <c r="AS387" s="46">
        <v>254</v>
      </c>
      <c r="AT387" s="46">
        <v>49</v>
      </c>
      <c r="AU387" s="46">
        <v>0</v>
      </c>
      <c r="AV387" s="46">
        <v>0</v>
      </c>
      <c r="AW387" s="46">
        <v>0</v>
      </c>
      <c r="AX387" s="46">
        <v>0</v>
      </c>
    </row>
    <row r="388" spans="1:50">
      <c r="A388" s="46">
        <v>387</v>
      </c>
      <c r="B388" s="46" t="s">
        <v>3098</v>
      </c>
      <c r="C388" s="46" t="s">
        <v>816</v>
      </c>
      <c r="D388" s="46" t="s">
        <v>24</v>
      </c>
      <c r="E388" s="46" t="s">
        <v>824</v>
      </c>
      <c r="F388" s="46" t="s">
        <v>823</v>
      </c>
      <c r="G388" s="46">
        <v>7</v>
      </c>
      <c r="H388" s="46">
        <v>13</v>
      </c>
      <c r="I388" s="46">
        <v>5</v>
      </c>
      <c r="J388" s="46">
        <v>132</v>
      </c>
      <c r="K388" s="46">
        <v>161.5</v>
      </c>
      <c r="L388" s="46">
        <v>42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  <c r="AK388" s="46">
        <v>6</v>
      </c>
      <c r="AL388" s="46">
        <v>7</v>
      </c>
      <c r="AM388" s="46">
        <v>0</v>
      </c>
      <c r="AN388" s="46">
        <v>0</v>
      </c>
      <c r="AO388" s="46">
        <v>0</v>
      </c>
      <c r="AP388" s="46">
        <v>0</v>
      </c>
      <c r="AQ388" s="46">
        <v>0</v>
      </c>
      <c r="AR388" s="46">
        <v>0</v>
      </c>
      <c r="AS388" s="46">
        <v>0</v>
      </c>
      <c r="AT388" s="46">
        <v>0</v>
      </c>
      <c r="AU388" s="46">
        <v>0</v>
      </c>
      <c r="AV388" s="46">
        <v>0</v>
      </c>
      <c r="AW388" s="46">
        <v>0</v>
      </c>
      <c r="AX388" s="46">
        <v>0</v>
      </c>
    </row>
    <row r="389" spans="1:50">
      <c r="A389" s="46">
        <v>388</v>
      </c>
      <c r="B389" s="46" t="s">
        <v>3098</v>
      </c>
      <c r="C389" s="46" t="s">
        <v>816</v>
      </c>
      <c r="D389" s="46" t="s">
        <v>29</v>
      </c>
      <c r="E389" s="46" t="s">
        <v>826</v>
      </c>
      <c r="F389" s="46" t="s">
        <v>825</v>
      </c>
      <c r="G389" s="46">
        <v>22</v>
      </c>
      <c r="H389" s="46">
        <v>30</v>
      </c>
      <c r="I389" s="46">
        <v>13</v>
      </c>
      <c r="J389" s="46">
        <v>539.5</v>
      </c>
      <c r="K389" s="46">
        <v>743.5</v>
      </c>
      <c r="L389" s="46">
        <v>180.5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  <c r="AK389" s="46">
        <v>42</v>
      </c>
      <c r="AL389" s="46">
        <v>23</v>
      </c>
      <c r="AM389" s="46">
        <v>0</v>
      </c>
      <c r="AN389" s="46">
        <v>0</v>
      </c>
      <c r="AO389" s="46">
        <v>0</v>
      </c>
      <c r="AP389" s="46">
        <v>0</v>
      </c>
      <c r="AQ389" s="46">
        <v>0</v>
      </c>
      <c r="AR389" s="46">
        <v>0</v>
      </c>
      <c r="AS389" s="46">
        <v>0</v>
      </c>
      <c r="AT389" s="46">
        <v>0</v>
      </c>
      <c r="AU389" s="46">
        <v>0</v>
      </c>
      <c r="AV389" s="46">
        <v>0</v>
      </c>
      <c r="AW389" s="46">
        <v>0</v>
      </c>
      <c r="AX389" s="46">
        <v>0</v>
      </c>
    </row>
    <row r="390" spans="1:50">
      <c r="A390" s="46">
        <v>389</v>
      </c>
      <c r="B390" s="46" t="s">
        <v>3098</v>
      </c>
      <c r="C390" s="46" t="s">
        <v>816</v>
      </c>
      <c r="D390" s="46" t="s">
        <v>29</v>
      </c>
      <c r="E390" s="46" t="s">
        <v>828</v>
      </c>
      <c r="F390" s="46" t="s">
        <v>827</v>
      </c>
      <c r="G390" s="46">
        <v>11</v>
      </c>
      <c r="H390" s="46">
        <v>15</v>
      </c>
      <c r="I390" s="46">
        <v>8</v>
      </c>
      <c r="J390" s="46">
        <v>162.5</v>
      </c>
      <c r="K390" s="46">
        <v>201.5</v>
      </c>
      <c r="L390" s="46">
        <v>66.5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  <c r="AK390" s="46">
        <v>10</v>
      </c>
      <c r="AL390" s="46">
        <v>10</v>
      </c>
      <c r="AM390" s="46">
        <v>0</v>
      </c>
      <c r="AN390" s="46">
        <v>0</v>
      </c>
      <c r="AO390" s="46">
        <v>0</v>
      </c>
      <c r="AP390" s="46">
        <v>0</v>
      </c>
      <c r="AQ390" s="46">
        <v>0</v>
      </c>
      <c r="AR390" s="46">
        <v>0</v>
      </c>
      <c r="AS390" s="46">
        <v>0</v>
      </c>
      <c r="AT390" s="46">
        <v>0</v>
      </c>
      <c r="AU390" s="46">
        <v>0</v>
      </c>
      <c r="AV390" s="46">
        <v>0</v>
      </c>
      <c r="AW390" s="46">
        <v>0</v>
      </c>
      <c r="AX390" s="46">
        <v>0</v>
      </c>
    </row>
    <row r="391" spans="1:50">
      <c r="A391" s="46">
        <v>390</v>
      </c>
      <c r="B391" s="46" t="s">
        <v>3098</v>
      </c>
      <c r="C391" s="46" t="s">
        <v>816</v>
      </c>
      <c r="D391" s="46" t="s">
        <v>24</v>
      </c>
      <c r="E391" s="46" t="s">
        <v>830</v>
      </c>
      <c r="F391" s="46" t="s">
        <v>829</v>
      </c>
      <c r="G391" s="46">
        <v>16</v>
      </c>
      <c r="H391" s="46">
        <v>13</v>
      </c>
      <c r="I391" s="46">
        <v>2</v>
      </c>
      <c r="J391" s="46">
        <v>177</v>
      </c>
      <c r="K391" s="46">
        <v>185</v>
      </c>
      <c r="L391" s="46">
        <v>42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  <c r="AK391" s="46">
        <v>12</v>
      </c>
      <c r="AL391" s="46">
        <v>5</v>
      </c>
      <c r="AM391" s="46">
        <v>0</v>
      </c>
      <c r="AN391" s="46">
        <v>0</v>
      </c>
      <c r="AO391" s="46">
        <v>0</v>
      </c>
      <c r="AP391" s="46">
        <v>0</v>
      </c>
      <c r="AQ391" s="46">
        <v>0</v>
      </c>
      <c r="AR391" s="46">
        <v>0</v>
      </c>
      <c r="AS391" s="46">
        <v>0</v>
      </c>
      <c r="AT391" s="46">
        <v>0</v>
      </c>
      <c r="AU391" s="46">
        <v>0</v>
      </c>
      <c r="AV391" s="46">
        <v>0</v>
      </c>
      <c r="AW391" s="46">
        <v>0</v>
      </c>
      <c r="AX391" s="46">
        <v>0</v>
      </c>
    </row>
    <row r="392" spans="1:50">
      <c r="A392" s="46">
        <v>391</v>
      </c>
      <c r="B392" s="46" t="s">
        <v>3098</v>
      </c>
      <c r="C392" s="46" t="s">
        <v>816</v>
      </c>
      <c r="D392" s="46" t="s">
        <v>24</v>
      </c>
      <c r="E392" s="46" t="s">
        <v>832</v>
      </c>
      <c r="F392" s="46" t="s">
        <v>831</v>
      </c>
      <c r="G392" s="46">
        <v>12</v>
      </c>
      <c r="H392" s="46">
        <v>15</v>
      </c>
      <c r="I392" s="46">
        <v>2</v>
      </c>
      <c r="J392" s="46">
        <v>104.5</v>
      </c>
      <c r="K392" s="46">
        <v>165</v>
      </c>
      <c r="L392" s="46">
        <v>46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  <c r="AK392" s="46">
        <v>0</v>
      </c>
      <c r="AL392" s="46">
        <v>0</v>
      </c>
      <c r="AM392" s="46">
        <v>0</v>
      </c>
      <c r="AN392" s="46">
        <v>0</v>
      </c>
      <c r="AO392" s="46">
        <v>0</v>
      </c>
      <c r="AP392" s="46">
        <v>0</v>
      </c>
      <c r="AQ392" s="46">
        <v>0</v>
      </c>
      <c r="AR392" s="46">
        <v>0</v>
      </c>
      <c r="AS392" s="46">
        <v>0</v>
      </c>
      <c r="AT392" s="46">
        <v>0</v>
      </c>
      <c r="AU392" s="46">
        <v>0</v>
      </c>
      <c r="AV392" s="46">
        <v>0</v>
      </c>
      <c r="AW392" s="46">
        <v>0</v>
      </c>
      <c r="AX392" s="46">
        <v>0</v>
      </c>
    </row>
    <row r="393" spans="1:50">
      <c r="A393" s="46">
        <v>392</v>
      </c>
      <c r="B393" s="46" t="s">
        <v>3098</v>
      </c>
      <c r="C393" s="46" t="s">
        <v>816</v>
      </c>
      <c r="D393" s="46" t="s">
        <v>24</v>
      </c>
      <c r="E393" s="46" t="s">
        <v>834</v>
      </c>
      <c r="F393" s="46" t="s">
        <v>833</v>
      </c>
      <c r="G393" s="46">
        <v>6</v>
      </c>
      <c r="H393" s="46">
        <v>10</v>
      </c>
      <c r="I393" s="46">
        <v>4</v>
      </c>
      <c r="J393" s="46">
        <v>164.5</v>
      </c>
      <c r="K393" s="46">
        <v>219.5</v>
      </c>
      <c r="L393" s="46">
        <v>51.5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0</v>
      </c>
      <c r="AK393" s="46">
        <v>8</v>
      </c>
      <c r="AL393" s="46">
        <v>5</v>
      </c>
      <c r="AM393" s="46">
        <v>0</v>
      </c>
      <c r="AN393" s="46">
        <v>0</v>
      </c>
      <c r="AO393" s="46">
        <v>0</v>
      </c>
      <c r="AP393" s="46">
        <v>0</v>
      </c>
      <c r="AQ393" s="46">
        <v>0</v>
      </c>
      <c r="AR393" s="46">
        <v>0</v>
      </c>
      <c r="AS393" s="46">
        <v>0</v>
      </c>
      <c r="AT393" s="46">
        <v>0</v>
      </c>
      <c r="AU393" s="46">
        <v>0</v>
      </c>
      <c r="AV393" s="46">
        <v>0</v>
      </c>
      <c r="AW393" s="46">
        <v>0</v>
      </c>
      <c r="AX393" s="46">
        <v>0</v>
      </c>
    </row>
    <row r="394" spans="1:50">
      <c r="A394" s="46">
        <v>393</v>
      </c>
      <c r="B394" s="46" t="s">
        <v>3098</v>
      </c>
      <c r="C394" s="46" t="s">
        <v>816</v>
      </c>
      <c r="D394" s="46" t="s">
        <v>24</v>
      </c>
      <c r="E394" s="46" t="s">
        <v>836</v>
      </c>
      <c r="F394" s="46" t="s">
        <v>835</v>
      </c>
      <c r="G394" s="46">
        <v>5</v>
      </c>
      <c r="H394" s="46">
        <v>4</v>
      </c>
      <c r="I394" s="46">
        <v>4</v>
      </c>
      <c r="J394" s="46">
        <v>174</v>
      </c>
      <c r="K394" s="46">
        <v>214</v>
      </c>
      <c r="L394" s="46">
        <v>61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0</v>
      </c>
      <c r="AJ394" s="46">
        <v>0</v>
      </c>
      <c r="AK394" s="46">
        <v>14</v>
      </c>
      <c r="AL394" s="46">
        <v>10</v>
      </c>
      <c r="AM394" s="46">
        <v>0</v>
      </c>
      <c r="AN394" s="46">
        <v>0</v>
      </c>
      <c r="AO394" s="46">
        <v>0</v>
      </c>
      <c r="AP394" s="46">
        <v>0</v>
      </c>
      <c r="AQ394" s="46">
        <v>0</v>
      </c>
      <c r="AR394" s="46">
        <v>0</v>
      </c>
      <c r="AS394" s="46">
        <v>0</v>
      </c>
      <c r="AT394" s="46">
        <v>0</v>
      </c>
      <c r="AU394" s="46">
        <v>0</v>
      </c>
      <c r="AV394" s="46">
        <v>0</v>
      </c>
      <c r="AW394" s="46">
        <v>0</v>
      </c>
      <c r="AX394" s="46">
        <v>0</v>
      </c>
    </row>
    <row r="395" spans="1:50">
      <c r="A395" s="46">
        <v>394</v>
      </c>
      <c r="B395" s="46" t="s">
        <v>3098</v>
      </c>
      <c r="C395" s="46" t="s">
        <v>816</v>
      </c>
      <c r="D395" s="46" t="s">
        <v>21</v>
      </c>
      <c r="E395" s="46" t="s">
        <v>838</v>
      </c>
      <c r="F395" s="46" t="s">
        <v>837</v>
      </c>
      <c r="G395" s="46">
        <v>37</v>
      </c>
      <c r="H395" s="46">
        <v>49</v>
      </c>
      <c r="I395" s="46">
        <v>10</v>
      </c>
      <c r="J395" s="46">
        <v>621.5</v>
      </c>
      <c r="K395" s="46">
        <v>1004.5</v>
      </c>
      <c r="L395" s="46">
        <v>177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0</v>
      </c>
      <c r="AJ395" s="46">
        <v>0</v>
      </c>
      <c r="AK395" s="46">
        <v>21</v>
      </c>
      <c r="AL395" s="46">
        <v>17</v>
      </c>
      <c r="AM395" s="46">
        <v>0</v>
      </c>
      <c r="AN395" s="46">
        <v>0</v>
      </c>
      <c r="AO395" s="46">
        <v>0</v>
      </c>
      <c r="AP395" s="46">
        <v>0</v>
      </c>
      <c r="AQ395" s="46">
        <v>0</v>
      </c>
      <c r="AR395" s="46">
        <v>0</v>
      </c>
      <c r="AS395" s="46">
        <v>0</v>
      </c>
      <c r="AT395" s="46">
        <v>0</v>
      </c>
      <c r="AU395" s="46">
        <v>0</v>
      </c>
      <c r="AV395" s="46">
        <v>0</v>
      </c>
      <c r="AW395" s="46">
        <v>0</v>
      </c>
      <c r="AX395" s="46">
        <v>0</v>
      </c>
    </row>
    <row r="396" spans="1:50">
      <c r="A396" s="46">
        <v>395</v>
      </c>
      <c r="B396" s="46" t="s">
        <v>3098</v>
      </c>
      <c r="C396" s="46" t="s">
        <v>816</v>
      </c>
      <c r="D396" s="46" t="s">
        <v>29</v>
      </c>
      <c r="E396" s="46" t="s">
        <v>840</v>
      </c>
      <c r="F396" s="46" t="s">
        <v>839</v>
      </c>
      <c r="G396" s="46">
        <v>43</v>
      </c>
      <c r="H396" s="46">
        <v>62</v>
      </c>
      <c r="I396" s="46">
        <v>9</v>
      </c>
      <c r="J396" s="46">
        <v>393</v>
      </c>
      <c r="K396" s="46">
        <v>629</v>
      </c>
      <c r="L396" s="46">
        <v>146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  <c r="AK396" s="46">
        <v>7</v>
      </c>
      <c r="AL396" s="46">
        <v>6</v>
      </c>
      <c r="AM396" s="46">
        <v>0</v>
      </c>
      <c r="AN396" s="46">
        <v>0</v>
      </c>
      <c r="AO396" s="46">
        <v>0</v>
      </c>
      <c r="AP396" s="46">
        <v>0</v>
      </c>
      <c r="AQ396" s="46">
        <v>0</v>
      </c>
      <c r="AR396" s="46">
        <v>0</v>
      </c>
      <c r="AS396" s="46">
        <v>0</v>
      </c>
      <c r="AT396" s="46">
        <v>0</v>
      </c>
      <c r="AU396" s="46">
        <v>0</v>
      </c>
      <c r="AV396" s="46">
        <v>0</v>
      </c>
      <c r="AW396" s="46">
        <v>0</v>
      </c>
      <c r="AX396" s="46">
        <v>0</v>
      </c>
    </row>
    <row r="397" spans="1:50">
      <c r="A397" s="46">
        <v>396</v>
      </c>
      <c r="B397" s="46" t="s">
        <v>3098</v>
      </c>
      <c r="C397" s="46" t="s">
        <v>816</v>
      </c>
      <c r="D397" s="46" t="s">
        <v>24</v>
      </c>
      <c r="E397" s="46" t="s">
        <v>842</v>
      </c>
      <c r="F397" s="46" t="s">
        <v>841</v>
      </c>
      <c r="G397" s="46">
        <v>12</v>
      </c>
      <c r="H397" s="46">
        <v>22</v>
      </c>
      <c r="I397" s="46">
        <v>10</v>
      </c>
      <c r="J397" s="46">
        <v>350</v>
      </c>
      <c r="K397" s="46">
        <v>450</v>
      </c>
      <c r="L397" s="46">
        <v>124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  <c r="AK397" s="46">
        <v>34</v>
      </c>
      <c r="AL397" s="46">
        <v>12</v>
      </c>
      <c r="AM397" s="46">
        <v>0</v>
      </c>
      <c r="AN397" s="46">
        <v>0</v>
      </c>
      <c r="AO397" s="46">
        <v>0</v>
      </c>
      <c r="AP397" s="46">
        <v>0</v>
      </c>
      <c r="AQ397" s="46">
        <v>0</v>
      </c>
      <c r="AR397" s="46">
        <v>0</v>
      </c>
      <c r="AS397" s="46">
        <v>0</v>
      </c>
      <c r="AT397" s="46">
        <v>0</v>
      </c>
      <c r="AU397" s="46">
        <v>89</v>
      </c>
      <c r="AV397" s="46">
        <v>5</v>
      </c>
      <c r="AW397" s="46">
        <v>0</v>
      </c>
      <c r="AX397" s="46">
        <v>0</v>
      </c>
    </row>
    <row r="398" spans="1:50">
      <c r="A398" s="46">
        <v>397</v>
      </c>
      <c r="B398" s="46" t="s">
        <v>3098</v>
      </c>
      <c r="C398" s="46" t="s">
        <v>816</v>
      </c>
      <c r="D398" s="46" t="s">
        <v>24</v>
      </c>
      <c r="E398" s="46" t="s">
        <v>844</v>
      </c>
      <c r="F398" s="46" t="s">
        <v>843</v>
      </c>
      <c r="G398" s="46">
        <v>6</v>
      </c>
      <c r="H398" s="46">
        <v>6</v>
      </c>
      <c r="I398" s="46">
        <v>2</v>
      </c>
      <c r="J398" s="46">
        <v>64</v>
      </c>
      <c r="K398" s="46">
        <v>106</v>
      </c>
      <c r="L398" s="46">
        <v>28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0</v>
      </c>
      <c r="AJ398" s="46">
        <v>0</v>
      </c>
      <c r="AK398" s="46">
        <v>1</v>
      </c>
      <c r="AL398" s="46">
        <v>1</v>
      </c>
      <c r="AM398" s="46">
        <v>0</v>
      </c>
      <c r="AN398" s="46">
        <v>0</v>
      </c>
      <c r="AO398" s="46">
        <v>0</v>
      </c>
      <c r="AP398" s="46">
        <v>0</v>
      </c>
      <c r="AQ398" s="46">
        <v>0</v>
      </c>
      <c r="AR398" s="46">
        <v>0</v>
      </c>
      <c r="AS398" s="46">
        <v>0</v>
      </c>
      <c r="AT398" s="46">
        <v>0</v>
      </c>
      <c r="AU398" s="46">
        <v>0</v>
      </c>
      <c r="AV398" s="46">
        <v>0</v>
      </c>
      <c r="AW398" s="46">
        <v>0</v>
      </c>
      <c r="AX398" s="46">
        <v>0</v>
      </c>
    </row>
    <row r="399" spans="1:50">
      <c r="A399" s="46">
        <v>398</v>
      </c>
      <c r="B399" s="46" t="s">
        <v>3098</v>
      </c>
      <c r="C399" s="46" t="s">
        <v>816</v>
      </c>
      <c r="D399" s="46" t="s">
        <v>24</v>
      </c>
      <c r="E399" s="46" t="s">
        <v>846</v>
      </c>
      <c r="F399" s="46" t="s">
        <v>845</v>
      </c>
      <c r="G399" s="46">
        <v>13</v>
      </c>
      <c r="H399" s="46">
        <v>20</v>
      </c>
      <c r="I399" s="46">
        <v>6</v>
      </c>
      <c r="J399" s="46">
        <v>266</v>
      </c>
      <c r="K399" s="46">
        <v>434.5</v>
      </c>
      <c r="L399" s="46">
        <v>82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  <c r="AK399" s="46">
        <v>9</v>
      </c>
      <c r="AL399" s="46">
        <v>6</v>
      </c>
      <c r="AM399" s="46">
        <v>0</v>
      </c>
      <c r="AN399" s="46">
        <v>0</v>
      </c>
      <c r="AO399" s="46">
        <v>0</v>
      </c>
      <c r="AP399" s="46">
        <v>0</v>
      </c>
      <c r="AQ399" s="46">
        <v>0</v>
      </c>
      <c r="AR399" s="46">
        <v>0</v>
      </c>
      <c r="AS399" s="46">
        <v>0</v>
      </c>
      <c r="AT399" s="46">
        <v>0</v>
      </c>
      <c r="AU399" s="46">
        <v>0</v>
      </c>
      <c r="AV399" s="46">
        <v>0</v>
      </c>
      <c r="AW399" s="46">
        <v>0</v>
      </c>
      <c r="AX399" s="46">
        <v>0</v>
      </c>
    </row>
    <row r="400" spans="1:50">
      <c r="A400" s="46">
        <v>399</v>
      </c>
      <c r="B400" s="46" t="s">
        <v>3098</v>
      </c>
      <c r="C400" s="46" t="s">
        <v>816</v>
      </c>
      <c r="D400" s="46" t="s">
        <v>24</v>
      </c>
      <c r="E400" s="46" t="s">
        <v>848</v>
      </c>
      <c r="F400" s="46" t="s">
        <v>847</v>
      </c>
      <c r="G400" s="46">
        <v>9</v>
      </c>
      <c r="H400" s="46">
        <v>11</v>
      </c>
      <c r="I400" s="46">
        <v>2</v>
      </c>
      <c r="J400" s="46">
        <v>131</v>
      </c>
      <c r="K400" s="46">
        <v>184</v>
      </c>
      <c r="L400" s="46">
        <v>35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0</v>
      </c>
      <c r="AN400" s="46">
        <v>0</v>
      </c>
      <c r="AO400" s="46">
        <v>0</v>
      </c>
      <c r="AP400" s="46">
        <v>0</v>
      </c>
      <c r="AQ400" s="46">
        <v>0</v>
      </c>
      <c r="AR400" s="46">
        <v>0</v>
      </c>
      <c r="AS400" s="46">
        <v>0</v>
      </c>
      <c r="AT400" s="46">
        <v>0</v>
      </c>
      <c r="AU400" s="46">
        <v>0</v>
      </c>
      <c r="AV400" s="46">
        <v>0</v>
      </c>
      <c r="AW400" s="46">
        <v>0</v>
      </c>
      <c r="AX400" s="46">
        <v>0</v>
      </c>
    </row>
    <row r="401" spans="1:50">
      <c r="A401" s="46">
        <v>400</v>
      </c>
      <c r="B401" s="46" t="s">
        <v>3098</v>
      </c>
      <c r="C401" s="46" t="s">
        <v>816</v>
      </c>
      <c r="D401" s="46" t="s">
        <v>21</v>
      </c>
      <c r="E401" s="46" t="s">
        <v>850</v>
      </c>
      <c r="F401" s="46" t="s">
        <v>849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6">
        <v>0</v>
      </c>
      <c r="AK401" s="46">
        <v>0</v>
      </c>
      <c r="AL401" s="46">
        <v>0</v>
      </c>
      <c r="AM401" s="46">
        <v>0</v>
      </c>
      <c r="AN401" s="46">
        <v>0</v>
      </c>
      <c r="AO401" s="46">
        <v>0</v>
      </c>
      <c r="AP401" s="46">
        <v>0</v>
      </c>
      <c r="AQ401" s="46">
        <v>0</v>
      </c>
      <c r="AR401" s="46">
        <v>0</v>
      </c>
      <c r="AS401" s="46">
        <v>0</v>
      </c>
      <c r="AT401" s="46">
        <v>0</v>
      </c>
      <c r="AU401" s="46">
        <v>0</v>
      </c>
      <c r="AV401" s="46">
        <v>0</v>
      </c>
      <c r="AW401" s="46">
        <v>0</v>
      </c>
      <c r="AX401" s="46">
        <v>0</v>
      </c>
    </row>
    <row r="402" spans="1:50">
      <c r="A402" s="46">
        <v>401</v>
      </c>
      <c r="B402" s="46" t="s">
        <v>3098</v>
      </c>
      <c r="C402" s="46" t="s">
        <v>816</v>
      </c>
      <c r="D402" s="46" t="s">
        <v>21</v>
      </c>
      <c r="E402" s="46" t="s">
        <v>852</v>
      </c>
      <c r="F402" s="46" t="s">
        <v>851</v>
      </c>
      <c r="G402" s="46">
        <v>34</v>
      </c>
      <c r="H402" s="46">
        <v>48</v>
      </c>
      <c r="I402" s="46">
        <v>9</v>
      </c>
      <c r="J402" s="46">
        <v>676</v>
      </c>
      <c r="K402" s="46">
        <v>1018</v>
      </c>
      <c r="L402" s="46">
        <v>170</v>
      </c>
      <c r="M402" s="46">
        <v>0</v>
      </c>
      <c r="N402" s="46">
        <v>0</v>
      </c>
      <c r="O402" s="46">
        <v>0</v>
      </c>
      <c r="P402" s="46">
        <v>0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  <c r="AK402" s="46">
        <v>24.5</v>
      </c>
      <c r="AL402" s="46">
        <v>18</v>
      </c>
      <c r="AM402" s="46">
        <v>0</v>
      </c>
      <c r="AN402" s="46">
        <v>0</v>
      </c>
      <c r="AO402" s="46">
        <v>0</v>
      </c>
      <c r="AP402" s="46">
        <v>0</v>
      </c>
      <c r="AQ402" s="46">
        <v>0</v>
      </c>
      <c r="AR402" s="46">
        <v>0</v>
      </c>
      <c r="AS402" s="46">
        <v>0</v>
      </c>
      <c r="AT402" s="46">
        <v>0</v>
      </c>
      <c r="AU402" s="46">
        <v>0</v>
      </c>
      <c r="AV402" s="46">
        <v>0</v>
      </c>
      <c r="AW402" s="46">
        <v>0</v>
      </c>
      <c r="AX402" s="46">
        <v>0</v>
      </c>
    </row>
    <row r="403" spans="1:50">
      <c r="A403" s="46">
        <v>402</v>
      </c>
      <c r="B403" s="46" t="s">
        <v>3098</v>
      </c>
      <c r="C403" s="46" t="s">
        <v>816</v>
      </c>
      <c r="D403" s="46" t="s">
        <v>24</v>
      </c>
      <c r="E403" s="46" t="s">
        <v>854</v>
      </c>
      <c r="F403" s="46" t="s">
        <v>853</v>
      </c>
      <c r="G403" s="46">
        <v>30</v>
      </c>
      <c r="H403" s="46">
        <v>47</v>
      </c>
      <c r="I403" s="46">
        <v>3</v>
      </c>
      <c r="J403" s="46">
        <v>262</v>
      </c>
      <c r="K403" s="46">
        <v>396</v>
      </c>
      <c r="L403" s="46">
        <v>53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0</v>
      </c>
      <c r="AK403" s="46">
        <v>8</v>
      </c>
      <c r="AL403" s="46">
        <v>13</v>
      </c>
      <c r="AM403" s="46">
        <v>0</v>
      </c>
      <c r="AN403" s="46">
        <v>0</v>
      </c>
      <c r="AO403" s="46">
        <v>0</v>
      </c>
      <c r="AP403" s="46">
        <v>0</v>
      </c>
      <c r="AQ403" s="46">
        <v>0</v>
      </c>
      <c r="AR403" s="46">
        <v>0</v>
      </c>
      <c r="AS403" s="46">
        <v>0</v>
      </c>
      <c r="AT403" s="46">
        <v>0</v>
      </c>
      <c r="AU403" s="46">
        <v>0</v>
      </c>
      <c r="AV403" s="46">
        <v>0</v>
      </c>
      <c r="AW403" s="46">
        <v>0</v>
      </c>
      <c r="AX403" s="46">
        <v>0</v>
      </c>
    </row>
    <row r="404" spans="1:50">
      <c r="A404" s="46">
        <v>403</v>
      </c>
      <c r="B404" s="46" t="s">
        <v>3098</v>
      </c>
      <c r="C404" s="46" t="s">
        <v>816</v>
      </c>
      <c r="D404" s="46" t="s">
        <v>29</v>
      </c>
      <c r="E404" s="46" t="s">
        <v>856</v>
      </c>
      <c r="F404" s="46" t="s">
        <v>855</v>
      </c>
      <c r="G404" s="46">
        <v>18</v>
      </c>
      <c r="H404" s="46">
        <v>26</v>
      </c>
      <c r="I404" s="46">
        <v>9</v>
      </c>
      <c r="J404" s="46">
        <v>425.5</v>
      </c>
      <c r="K404" s="46">
        <v>606</v>
      </c>
      <c r="L404" s="46">
        <v>229.5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7</v>
      </c>
      <c r="AL404" s="46">
        <v>5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</row>
    <row r="405" spans="1:50">
      <c r="A405" s="46">
        <v>404</v>
      </c>
      <c r="B405" s="46" t="s">
        <v>3098</v>
      </c>
      <c r="C405" s="46" t="s">
        <v>816</v>
      </c>
      <c r="D405" s="46" t="s">
        <v>21</v>
      </c>
      <c r="E405" s="46" t="s">
        <v>858</v>
      </c>
      <c r="F405" s="46" t="s">
        <v>857</v>
      </c>
      <c r="G405" s="46">
        <v>33</v>
      </c>
      <c r="H405" s="46">
        <v>43</v>
      </c>
      <c r="I405" s="46">
        <v>12</v>
      </c>
      <c r="J405" s="46">
        <v>601</v>
      </c>
      <c r="K405" s="46">
        <v>900.5</v>
      </c>
      <c r="L405" s="46">
        <v>170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  <c r="AK405" s="46">
        <v>56</v>
      </c>
      <c r="AL405" s="46">
        <v>32</v>
      </c>
      <c r="AM405" s="46">
        <v>0</v>
      </c>
      <c r="AN405" s="46">
        <v>0</v>
      </c>
      <c r="AO405" s="46">
        <v>0</v>
      </c>
      <c r="AP405" s="46">
        <v>0</v>
      </c>
      <c r="AQ405" s="46">
        <v>0</v>
      </c>
      <c r="AR405" s="46">
        <v>0</v>
      </c>
      <c r="AS405" s="46">
        <v>0</v>
      </c>
      <c r="AT405" s="46">
        <v>0</v>
      </c>
      <c r="AU405" s="46">
        <v>0</v>
      </c>
      <c r="AV405" s="46">
        <v>0</v>
      </c>
      <c r="AW405" s="46">
        <v>0</v>
      </c>
      <c r="AX405" s="46">
        <v>0</v>
      </c>
    </row>
    <row r="406" spans="1:50">
      <c r="A406" s="46">
        <v>405</v>
      </c>
      <c r="B406" s="46" t="s">
        <v>3098</v>
      </c>
      <c r="C406" s="46" t="s">
        <v>816</v>
      </c>
      <c r="D406" s="46" t="s">
        <v>24</v>
      </c>
      <c r="E406" s="46" t="s">
        <v>860</v>
      </c>
      <c r="F406" s="46" t="s">
        <v>859</v>
      </c>
      <c r="G406" s="46">
        <v>2</v>
      </c>
      <c r="H406" s="46">
        <v>15</v>
      </c>
      <c r="I406" s="46">
        <v>4</v>
      </c>
      <c r="J406" s="46">
        <v>145</v>
      </c>
      <c r="K406" s="46">
        <v>210</v>
      </c>
      <c r="L406" s="46">
        <v>44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0</v>
      </c>
      <c r="AK406" s="46">
        <v>17</v>
      </c>
      <c r="AL406" s="46">
        <v>10</v>
      </c>
      <c r="AM406" s="46">
        <v>0</v>
      </c>
      <c r="AN406" s="46">
        <v>0</v>
      </c>
      <c r="AO406" s="46">
        <v>0</v>
      </c>
      <c r="AP406" s="46">
        <v>0</v>
      </c>
      <c r="AQ406" s="46">
        <v>0</v>
      </c>
      <c r="AR406" s="46">
        <v>0</v>
      </c>
      <c r="AS406" s="46">
        <v>0</v>
      </c>
      <c r="AT406" s="46">
        <v>0</v>
      </c>
      <c r="AU406" s="46">
        <v>0</v>
      </c>
      <c r="AV406" s="46">
        <v>0</v>
      </c>
      <c r="AW406" s="46">
        <v>0</v>
      </c>
      <c r="AX406" s="46">
        <v>0</v>
      </c>
    </row>
    <row r="407" spans="1:50">
      <c r="A407" s="46">
        <v>406</v>
      </c>
      <c r="B407" s="46" t="s">
        <v>3098</v>
      </c>
      <c r="C407" s="46" t="s">
        <v>816</v>
      </c>
      <c r="D407" s="46" t="s">
        <v>24</v>
      </c>
      <c r="E407" s="46" t="s">
        <v>862</v>
      </c>
      <c r="F407" s="46" t="s">
        <v>861</v>
      </c>
      <c r="G407" s="46">
        <v>12</v>
      </c>
      <c r="H407" s="46">
        <v>11</v>
      </c>
      <c r="I407" s="46">
        <v>4</v>
      </c>
      <c r="J407" s="46">
        <v>468.5</v>
      </c>
      <c r="K407" s="46">
        <v>523</v>
      </c>
      <c r="L407" s="46">
        <v>80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0</v>
      </c>
      <c r="AJ407" s="46">
        <v>0</v>
      </c>
      <c r="AK407" s="46">
        <v>61.5</v>
      </c>
      <c r="AL407" s="46">
        <v>39</v>
      </c>
      <c r="AM407" s="46">
        <v>0</v>
      </c>
      <c r="AN407" s="46">
        <v>0</v>
      </c>
      <c r="AO407" s="46">
        <v>0</v>
      </c>
      <c r="AP407" s="46">
        <v>0</v>
      </c>
      <c r="AQ407" s="46">
        <v>0</v>
      </c>
      <c r="AR407" s="46">
        <v>0</v>
      </c>
      <c r="AS407" s="46">
        <v>0</v>
      </c>
      <c r="AT407" s="46">
        <v>0</v>
      </c>
      <c r="AU407" s="46">
        <v>0</v>
      </c>
      <c r="AV407" s="46">
        <v>0</v>
      </c>
      <c r="AW407" s="46">
        <v>0</v>
      </c>
      <c r="AX407" s="46">
        <v>0</v>
      </c>
    </row>
    <row r="408" spans="1:50">
      <c r="A408" s="46">
        <v>407</v>
      </c>
      <c r="B408" s="46" t="s">
        <v>3098</v>
      </c>
      <c r="C408" s="46" t="s">
        <v>816</v>
      </c>
      <c r="D408" s="46" t="s">
        <v>24</v>
      </c>
      <c r="E408" s="46" t="s">
        <v>864</v>
      </c>
      <c r="F408" s="46" t="s">
        <v>863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</v>
      </c>
      <c r="AP408" s="46">
        <v>0</v>
      </c>
      <c r="AQ408" s="46">
        <v>0</v>
      </c>
      <c r="AR408" s="46">
        <v>0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</v>
      </c>
    </row>
    <row r="409" spans="1:50">
      <c r="A409" s="46">
        <v>408</v>
      </c>
      <c r="B409" s="46" t="s">
        <v>3098</v>
      </c>
      <c r="C409" s="46" t="s">
        <v>816</v>
      </c>
      <c r="D409" s="46" t="s">
        <v>24</v>
      </c>
      <c r="E409" s="46" t="s">
        <v>866</v>
      </c>
      <c r="F409" s="46" t="s">
        <v>865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0</v>
      </c>
      <c r="AJ409" s="46">
        <v>0</v>
      </c>
      <c r="AK409" s="46">
        <v>0</v>
      </c>
      <c r="AL409" s="46">
        <v>0</v>
      </c>
      <c r="AM409" s="46">
        <v>0</v>
      </c>
      <c r="AN409" s="46">
        <v>0</v>
      </c>
      <c r="AO409" s="46">
        <v>0</v>
      </c>
      <c r="AP409" s="46">
        <v>0</v>
      </c>
      <c r="AQ409" s="46">
        <v>0</v>
      </c>
      <c r="AR409" s="46">
        <v>0</v>
      </c>
      <c r="AS409" s="46">
        <v>0</v>
      </c>
      <c r="AT409" s="46">
        <v>0</v>
      </c>
      <c r="AU409" s="46">
        <v>0</v>
      </c>
      <c r="AV409" s="46">
        <v>0</v>
      </c>
      <c r="AW409" s="46">
        <v>0</v>
      </c>
      <c r="AX409" s="46">
        <v>0</v>
      </c>
    </row>
    <row r="410" spans="1:50">
      <c r="A410" s="46">
        <v>409</v>
      </c>
      <c r="B410" s="46" t="s">
        <v>3098</v>
      </c>
      <c r="C410" s="46" t="s">
        <v>816</v>
      </c>
      <c r="D410" s="46" t="s">
        <v>24</v>
      </c>
      <c r="E410" s="46" t="s">
        <v>868</v>
      </c>
      <c r="F410" s="46" t="s">
        <v>867</v>
      </c>
      <c r="G410" s="46">
        <v>8</v>
      </c>
      <c r="H410" s="46">
        <v>4</v>
      </c>
      <c r="I410" s="46">
        <v>2</v>
      </c>
      <c r="J410" s="46">
        <v>85</v>
      </c>
      <c r="K410" s="46">
        <v>128.5</v>
      </c>
      <c r="L410" s="46">
        <v>30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15</v>
      </c>
      <c r="AL410" s="46">
        <v>10</v>
      </c>
      <c r="AM410" s="46">
        <v>0</v>
      </c>
      <c r="AN410" s="46">
        <v>0</v>
      </c>
      <c r="AO410" s="46">
        <v>0</v>
      </c>
      <c r="AP410" s="46">
        <v>0</v>
      </c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>
        <v>0</v>
      </c>
    </row>
    <row r="411" spans="1:50">
      <c r="A411" s="46">
        <v>410</v>
      </c>
      <c r="B411" s="46" t="s">
        <v>3098</v>
      </c>
      <c r="C411" s="46" t="s">
        <v>816</v>
      </c>
      <c r="D411" s="46" t="s">
        <v>24</v>
      </c>
      <c r="E411" s="46" t="s">
        <v>870</v>
      </c>
      <c r="F411" s="46" t="s">
        <v>869</v>
      </c>
      <c r="G411" s="46">
        <v>13</v>
      </c>
      <c r="H411" s="46">
        <v>15</v>
      </c>
      <c r="I411" s="46">
        <v>5</v>
      </c>
      <c r="J411" s="46">
        <v>189</v>
      </c>
      <c r="K411" s="46">
        <v>216</v>
      </c>
      <c r="L411" s="46">
        <v>62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  <c r="AK411" s="46">
        <v>3</v>
      </c>
      <c r="AL411" s="46">
        <v>3</v>
      </c>
      <c r="AM411" s="46">
        <v>0</v>
      </c>
      <c r="AN411" s="46">
        <v>0</v>
      </c>
      <c r="AO411" s="46">
        <v>0</v>
      </c>
      <c r="AP411" s="46">
        <v>0</v>
      </c>
      <c r="AQ411" s="46">
        <v>0</v>
      </c>
      <c r="AR411" s="46">
        <v>0</v>
      </c>
      <c r="AS411" s="46">
        <v>0</v>
      </c>
      <c r="AT411" s="46">
        <v>0</v>
      </c>
      <c r="AU411" s="46">
        <v>0</v>
      </c>
      <c r="AV411" s="46">
        <v>0</v>
      </c>
      <c r="AW411" s="46">
        <v>0</v>
      </c>
      <c r="AX411" s="46">
        <v>0</v>
      </c>
    </row>
    <row r="412" spans="1:50">
      <c r="A412" s="46">
        <v>411</v>
      </c>
      <c r="B412" s="46" t="s">
        <v>3098</v>
      </c>
      <c r="C412" s="46" t="s">
        <v>816</v>
      </c>
      <c r="D412" s="46" t="s">
        <v>24</v>
      </c>
      <c r="E412" s="46" t="s">
        <v>872</v>
      </c>
      <c r="F412" s="46" t="s">
        <v>871</v>
      </c>
      <c r="G412" s="46">
        <v>15</v>
      </c>
      <c r="H412" s="46">
        <v>12</v>
      </c>
      <c r="I412" s="46">
        <v>5</v>
      </c>
      <c r="J412" s="46">
        <v>100</v>
      </c>
      <c r="K412" s="46">
        <v>123</v>
      </c>
      <c r="L412" s="46">
        <v>20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9</v>
      </c>
      <c r="AL412" s="46">
        <v>7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0</v>
      </c>
      <c r="AX412" s="46">
        <v>0</v>
      </c>
    </row>
    <row r="413" spans="1:50">
      <c r="A413" s="46">
        <v>412</v>
      </c>
      <c r="B413" s="46" t="s">
        <v>3098</v>
      </c>
      <c r="C413" s="46" t="s">
        <v>816</v>
      </c>
      <c r="D413" s="46" t="s">
        <v>24</v>
      </c>
      <c r="E413" s="46" t="s">
        <v>874</v>
      </c>
      <c r="F413" s="46" t="s">
        <v>873</v>
      </c>
      <c r="G413" s="46">
        <v>8</v>
      </c>
      <c r="H413" s="46">
        <v>10</v>
      </c>
      <c r="I413" s="46">
        <v>2</v>
      </c>
      <c r="J413" s="46">
        <v>111</v>
      </c>
      <c r="K413" s="46">
        <v>161</v>
      </c>
      <c r="L413" s="46">
        <v>23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0</v>
      </c>
      <c r="AJ413" s="46">
        <v>0</v>
      </c>
      <c r="AK413" s="46">
        <v>0</v>
      </c>
      <c r="AL413" s="46">
        <v>0</v>
      </c>
      <c r="AM413" s="46">
        <v>0</v>
      </c>
      <c r="AN413" s="46">
        <v>0</v>
      </c>
      <c r="AO413" s="46">
        <v>0</v>
      </c>
      <c r="AP413" s="46">
        <v>0</v>
      </c>
      <c r="AQ413" s="46">
        <v>0</v>
      </c>
      <c r="AR413" s="46">
        <v>0</v>
      </c>
      <c r="AS413" s="46">
        <v>0</v>
      </c>
      <c r="AT413" s="46">
        <v>0</v>
      </c>
      <c r="AU413" s="46">
        <v>0</v>
      </c>
      <c r="AV413" s="46">
        <v>0</v>
      </c>
      <c r="AW413" s="46">
        <v>0</v>
      </c>
      <c r="AX413" s="46">
        <v>0</v>
      </c>
    </row>
    <row r="414" spans="1:50">
      <c r="A414" s="46">
        <v>413</v>
      </c>
      <c r="B414" s="46" t="s">
        <v>3098</v>
      </c>
      <c r="C414" s="46" t="s">
        <v>816</v>
      </c>
      <c r="D414" s="46" t="s">
        <v>29</v>
      </c>
      <c r="E414" s="46" t="s">
        <v>876</v>
      </c>
      <c r="F414" s="46" t="s">
        <v>875</v>
      </c>
      <c r="G414" s="46">
        <v>19</v>
      </c>
      <c r="H414" s="46">
        <v>31</v>
      </c>
      <c r="I414" s="46">
        <v>9</v>
      </c>
      <c r="J414" s="46">
        <v>326</v>
      </c>
      <c r="K414" s="46">
        <v>557.5</v>
      </c>
      <c r="L414" s="46">
        <v>155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</row>
    <row r="415" spans="1:50">
      <c r="A415" s="46">
        <v>414</v>
      </c>
      <c r="B415" s="46" t="s">
        <v>3098</v>
      </c>
      <c r="C415" s="46" t="s">
        <v>816</v>
      </c>
      <c r="D415" s="46" t="s">
        <v>29</v>
      </c>
      <c r="E415" s="46" t="s">
        <v>878</v>
      </c>
      <c r="F415" s="46" t="s">
        <v>877</v>
      </c>
      <c r="G415" s="46">
        <v>14</v>
      </c>
      <c r="H415" s="46">
        <v>15</v>
      </c>
      <c r="I415" s="46">
        <v>4</v>
      </c>
      <c r="J415" s="46">
        <v>211</v>
      </c>
      <c r="K415" s="46">
        <v>305</v>
      </c>
      <c r="L415" s="46">
        <v>97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0</v>
      </c>
      <c r="AK415" s="46">
        <v>9</v>
      </c>
      <c r="AL415" s="46">
        <v>6</v>
      </c>
      <c r="AM415" s="46">
        <v>0</v>
      </c>
      <c r="AN415" s="46">
        <v>0</v>
      </c>
      <c r="AO415" s="46">
        <v>0</v>
      </c>
      <c r="AP415" s="46">
        <v>0</v>
      </c>
      <c r="AQ415" s="46">
        <v>0</v>
      </c>
      <c r="AR415" s="46">
        <v>0</v>
      </c>
      <c r="AS415" s="46">
        <v>0</v>
      </c>
      <c r="AT415" s="46">
        <v>0</v>
      </c>
      <c r="AU415" s="46">
        <v>0</v>
      </c>
      <c r="AV415" s="46">
        <v>0</v>
      </c>
      <c r="AW415" s="46">
        <v>0</v>
      </c>
      <c r="AX415" s="46">
        <v>0</v>
      </c>
    </row>
    <row r="416" spans="1:50">
      <c r="A416" s="46">
        <v>415</v>
      </c>
      <c r="B416" s="46" t="s">
        <v>3098</v>
      </c>
      <c r="C416" s="46" t="s">
        <v>816</v>
      </c>
      <c r="D416" s="46" t="s">
        <v>29</v>
      </c>
      <c r="E416" s="46" t="s">
        <v>880</v>
      </c>
      <c r="F416" s="46" t="s">
        <v>879</v>
      </c>
      <c r="G416" s="46">
        <v>46</v>
      </c>
      <c r="H416" s="46">
        <v>53</v>
      </c>
      <c r="I416" s="46">
        <v>21</v>
      </c>
      <c r="J416" s="46">
        <v>821.5</v>
      </c>
      <c r="K416" s="46">
        <v>1172</v>
      </c>
      <c r="L416" s="46">
        <v>340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6">
        <v>0</v>
      </c>
      <c r="AK416" s="46">
        <v>18</v>
      </c>
      <c r="AL416" s="46">
        <v>14</v>
      </c>
      <c r="AM416" s="46">
        <v>0</v>
      </c>
      <c r="AN416" s="46">
        <v>0</v>
      </c>
      <c r="AO416" s="46">
        <v>0</v>
      </c>
      <c r="AP416" s="46">
        <v>0</v>
      </c>
      <c r="AQ416" s="46">
        <v>0</v>
      </c>
      <c r="AR416" s="46">
        <v>0</v>
      </c>
      <c r="AS416" s="46">
        <v>0</v>
      </c>
      <c r="AT416" s="46">
        <v>0</v>
      </c>
      <c r="AU416" s="46">
        <v>0</v>
      </c>
      <c r="AV416" s="46">
        <v>0</v>
      </c>
      <c r="AW416" s="46">
        <v>0</v>
      </c>
      <c r="AX416" s="46">
        <v>0</v>
      </c>
    </row>
    <row r="417" spans="1:50">
      <c r="A417" s="46">
        <v>416</v>
      </c>
      <c r="B417" s="46" t="s">
        <v>3098</v>
      </c>
      <c r="C417" s="46" t="s">
        <v>816</v>
      </c>
      <c r="D417" s="46" t="s">
        <v>24</v>
      </c>
      <c r="E417" s="46" t="s">
        <v>882</v>
      </c>
      <c r="F417" s="46" t="s">
        <v>881</v>
      </c>
      <c r="G417" s="46">
        <v>16</v>
      </c>
      <c r="H417" s="46">
        <v>25</v>
      </c>
      <c r="I417" s="46">
        <v>5</v>
      </c>
      <c r="J417" s="46">
        <v>175.5</v>
      </c>
      <c r="K417" s="46">
        <v>226.5</v>
      </c>
      <c r="L417" s="46">
        <v>73.5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5</v>
      </c>
      <c r="AL417" s="46">
        <v>3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</row>
    <row r="418" spans="1:50">
      <c r="A418" s="46">
        <v>417</v>
      </c>
      <c r="B418" s="46" t="s">
        <v>3098</v>
      </c>
      <c r="C418" s="46" t="s">
        <v>816</v>
      </c>
      <c r="D418" s="46" t="s">
        <v>24</v>
      </c>
      <c r="E418" s="46" t="s">
        <v>884</v>
      </c>
      <c r="F418" s="46" t="s">
        <v>883</v>
      </c>
      <c r="G418" s="46">
        <v>8</v>
      </c>
      <c r="H418" s="46">
        <v>10</v>
      </c>
      <c r="I418" s="46">
        <v>4</v>
      </c>
      <c r="J418" s="46">
        <v>131.5</v>
      </c>
      <c r="K418" s="46">
        <v>154.5</v>
      </c>
      <c r="L418" s="46">
        <v>52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  <c r="AK418" s="46">
        <v>0</v>
      </c>
      <c r="AL418" s="46">
        <v>0</v>
      </c>
      <c r="AM418" s="46">
        <v>0</v>
      </c>
      <c r="AN418" s="46">
        <v>0</v>
      </c>
      <c r="AO418" s="46">
        <v>0</v>
      </c>
      <c r="AP418" s="46">
        <v>0</v>
      </c>
      <c r="AQ418" s="46">
        <v>0</v>
      </c>
      <c r="AR418" s="46">
        <v>0</v>
      </c>
      <c r="AS418" s="46">
        <v>0</v>
      </c>
      <c r="AT418" s="46">
        <v>0</v>
      </c>
      <c r="AU418" s="46">
        <v>0</v>
      </c>
      <c r="AV418" s="46">
        <v>0</v>
      </c>
      <c r="AW418" s="46">
        <v>0</v>
      </c>
      <c r="AX418" s="46">
        <v>0</v>
      </c>
    </row>
    <row r="419" spans="1:50">
      <c r="A419" s="46">
        <v>418</v>
      </c>
      <c r="B419" s="46" t="s">
        <v>3098</v>
      </c>
      <c r="C419" s="46" t="s">
        <v>816</v>
      </c>
      <c r="D419" s="46" t="s">
        <v>29</v>
      </c>
      <c r="E419" s="46" t="s">
        <v>886</v>
      </c>
      <c r="F419" s="46" t="s">
        <v>885</v>
      </c>
      <c r="G419" s="46">
        <v>36</v>
      </c>
      <c r="H419" s="46">
        <v>51</v>
      </c>
      <c r="I419" s="46">
        <v>8</v>
      </c>
      <c r="J419" s="46">
        <v>672</v>
      </c>
      <c r="K419" s="46">
        <v>1006</v>
      </c>
      <c r="L419" s="46">
        <v>83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4</v>
      </c>
      <c r="AL419" s="46">
        <v>8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</row>
    <row r="420" spans="1:50">
      <c r="A420" s="46">
        <v>419</v>
      </c>
      <c r="B420" s="46" t="s">
        <v>3098</v>
      </c>
      <c r="C420" s="46" t="s">
        <v>816</v>
      </c>
      <c r="D420" s="46" t="s">
        <v>24</v>
      </c>
      <c r="E420" s="46" t="s">
        <v>888</v>
      </c>
      <c r="F420" s="46" t="s">
        <v>887</v>
      </c>
      <c r="G420" s="46">
        <v>14</v>
      </c>
      <c r="H420" s="46">
        <v>20</v>
      </c>
      <c r="I420" s="46">
        <v>5</v>
      </c>
      <c r="J420" s="46">
        <v>214</v>
      </c>
      <c r="K420" s="46">
        <v>342</v>
      </c>
      <c r="L420" s="46">
        <v>89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0</v>
      </c>
      <c r="AK420" s="46">
        <v>3</v>
      </c>
      <c r="AL420" s="46">
        <v>3</v>
      </c>
      <c r="AM420" s="46">
        <v>0</v>
      </c>
      <c r="AN420" s="46">
        <v>0</v>
      </c>
      <c r="AO420" s="46">
        <v>0</v>
      </c>
      <c r="AP420" s="46">
        <v>0</v>
      </c>
      <c r="AQ420" s="46">
        <v>0</v>
      </c>
      <c r="AR420" s="46">
        <v>0</v>
      </c>
      <c r="AS420" s="46">
        <v>0</v>
      </c>
      <c r="AT420" s="46">
        <v>0</v>
      </c>
      <c r="AU420" s="46">
        <v>0</v>
      </c>
      <c r="AV420" s="46">
        <v>0</v>
      </c>
      <c r="AW420" s="46">
        <v>0</v>
      </c>
      <c r="AX420" s="46">
        <v>0</v>
      </c>
    </row>
    <row r="421" spans="1:50">
      <c r="A421" s="46">
        <v>420</v>
      </c>
      <c r="B421" s="46" t="s">
        <v>3098</v>
      </c>
      <c r="C421" s="46" t="s">
        <v>816</v>
      </c>
      <c r="D421" s="46" t="s">
        <v>29</v>
      </c>
      <c r="E421" s="46" t="s">
        <v>507</v>
      </c>
      <c r="F421" s="46" t="s">
        <v>889</v>
      </c>
      <c r="G421" s="46">
        <v>6</v>
      </c>
      <c r="H421" s="46">
        <v>10</v>
      </c>
      <c r="I421" s="46">
        <v>2</v>
      </c>
      <c r="J421" s="46">
        <v>115.5</v>
      </c>
      <c r="K421" s="46">
        <v>195</v>
      </c>
      <c r="L421" s="46">
        <v>35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13</v>
      </c>
      <c r="AL421" s="46">
        <v>6</v>
      </c>
      <c r="AM421" s="46">
        <v>0</v>
      </c>
      <c r="AN421" s="46">
        <v>0</v>
      </c>
      <c r="AO421" s="46">
        <v>0</v>
      </c>
      <c r="AP421" s="46">
        <v>0</v>
      </c>
      <c r="AQ421" s="46">
        <v>0</v>
      </c>
      <c r="AR421" s="46">
        <v>0</v>
      </c>
      <c r="AS421" s="46">
        <v>0</v>
      </c>
      <c r="AT421" s="46">
        <v>0</v>
      </c>
      <c r="AU421" s="46">
        <v>0</v>
      </c>
      <c r="AV421" s="46">
        <v>0</v>
      </c>
      <c r="AW421" s="46">
        <v>0</v>
      </c>
      <c r="AX421" s="46">
        <v>0</v>
      </c>
    </row>
    <row r="422" spans="1:50">
      <c r="A422" s="46">
        <v>421</v>
      </c>
      <c r="B422" s="46" t="s">
        <v>3098</v>
      </c>
      <c r="C422" s="46" t="s">
        <v>816</v>
      </c>
      <c r="D422" s="46" t="s">
        <v>24</v>
      </c>
      <c r="E422" s="46" t="s">
        <v>891</v>
      </c>
      <c r="F422" s="46" t="s">
        <v>890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0</v>
      </c>
      <c r="AK422" s="46">
        <v>0</v>
      </c>
      <c r="AL422" s="46">
        <v>0</v>
      </c>
      <c r="AM422" s="46">
        <v>0</v>
      </c>
      <c r="AN422" s="46">
        <v>0</v>
      </c>
      <c r="AO422" s="46">
        <v>0</v>
      </c>
      <c r="AP422" s="46">
        <v>0</v>
      </c>
      <c r="AQ422" s="46">
        <v>0</v>
      </c>
      <c r="AR422" s="46">
        <v>0</v>
      </c>
      <c r="AS422" s="46">
        <v>0</v>
      </c>
      <c r="AT422" s="46">
        <v>0</v>
      </c>
      <c r="AU422" s="46">
        <v>0</v>
      </c>
      <c r="AV422" s="46">
        <v>0</v>
      </c>
      <c r="AW422" s="46">
        <v>0</v>
      </c>
      <c r="AX422" s="46">
        <v>0</v>
      </c>
    </row>
    <row r="423" spans="1:50">
      <c r="A423" s="46">
        <v>422</v>
      </c>
      <c r="B423" s="46" t="s">
        <v>3098</v>
      </c>
      <c r="C423" s="46" t="s">
        <v>816</v>
      </c>
      <c r="D423" s="46" t="s">
        <v>24</v>
      </c>
      <c r="E423" s="46" t="s">
        <v>893</v>
      </c>
      <c r="F423" s="46" t="s">
        <v>892</v>
      </c>
      <c r="G423" s="46">
        <v>17</v>
      </c>
      <c r="H423" s="46">
        <v>26</v>
      </c>
      <c r="I423" s="46">
        <v>11</v>
      </c>
      <c r="J423" s="46">
        <v>224</v>
      </c>
      <c r="K423" s="46">
        <v>337.5</v>
      </c>
      <c r="L423" s="46">
        <v>74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12</v>
      </c>
      <c r="AL423" s="46">
        <v>10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</row>
    <row r="424" spans="1:50">
      <c r="A424" s="46">
        <v>423</v>
      </c>
      <c r="B424" s="46" t="s">
        <v>3098</v>
      </c>
      <c r="C424" s="46" t="s">
        <v>816</v>
      </c>
      <c r="D424" s="46" t="s">
        <v>78</v>
      </c>
      <c r="E424" s="46" t="s">
        <v>895</v>
      </c>
      <c r="F424" s="46" t="s">
        <v>894</v>
      </c>
      <c r="G424" s="46">
        <v>120</v>
      </c>
      <c r="H424" s="46">
        <v>194</v>
      </c>
      <c r="I424" s="46">
        <v>54</v>
      </c>
      <c r="J424" s="46">
        <v>3496</v>
      </c>
      <c r="K424" s="46">
        <v>5308.5</v>
      </c>
      <c r="L424" s="46">
        <v>1275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  <c r="AK424" s="46">
        <v>49</v>
      </c>
      <c r="AL424" s="46">
        <v>26</v>
      </c>
      <c r="AM424" s="46">
        <v>0</v>
      </c>
      <c r="AN424" s="46">
        <v>0</v>
      </c>
      <c r="AO424" s="46">
        <v>0</v>
      </c>
      <c r="AP424" s="46">
        <v>0</v>
      </c>
      <c r="AQ424" s="46">
        <v>0</v>
      </c>
      <c r="AR424" s="46">
        <v>0</v>
      </c>
      <c r="AS424" s="46">
        <v>0</v>
      </c>
      <c r="AT424" s="46">
        <v>0</v>
      </c>
      <c r="AU424" s="46">
        <v>0</v>
      </c>
      <c r="AV424" s="46">
        <v>0</v>
      </c>
      <c r="AW424" s="46">
        <v>0</v>
      </c>
      <c r="AX424" s="46">
        <v>0</v>
      </c>
    </row>
    <row r="425" spans="1:50">
      <c r="A425" s="46">
        <v>424</v>
      </c>
      <c r="B425" s="46" t="s">
        <v>3098</v>
      </c>
      <c r="C425" s="46" t="s">
        <v>816</v>
      </c>
      <c r="D425" s="46" t="s">
        <v>29</v>
      </c>
      <c r="E425" s="46" t="s">
        <v>897</v>
      </c>
      <c r="F425" s="46" t="s">
        <v>896</v>
      </c>
      <c r="G425" s="46">
        <v>9</v>
      </c>
      <c r="H425" s="46">
        <v>19</v>
      </c>
      <c r="I425" s="46">
        <v>7</v>
      </c>
      <c r="J425" s="46">
        <v>252</v>
      </c>
      <c r="K425" s="46">
        <v>423</v>
      </c>
      <c r="L425" s="46">
        <v>121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24</v>
      </c>
      <c r="AL425" s="46">
        <v>16</v>
      </c>
      <c r="AM425" s="46">
        <v>0</v>
      </c>
      <c r="AN425" s="46">
        <v>0</v>
      </c>
      <c r="AO425" s="46">
        <v>0</v>
      </c>
      <c r="AP425" s="46">
        <v>0</v>
      </c>
      <c r="AQ425" s="46">
        <v>0</v>
      </c>
      <c r="AR425" s="46">
        <v>0</v>
      </c>
      <c r="AS425" s="46">
        <v>0</v>
      </c>
      <c r="AT425" s="46">
        <v>0</v>
      </c>
      <c r="AU425" s="46">
        <v>0</v>
      </c>
      <c r="AV425" s="46">
        <v>0</v>
      </c>
      <c r="AW425" s="46">
        <v>0</v>
      </c>
      <c r="AX425" s="46">
        <v>0</v>
      </c>
    </row>
    <row r="426" spans="1:50">
      <c r="A426" s="46">
        <v>425</v>
      </c>
      <c r="B426" s="46" t="s">
        <v>3098</v>
      </c>
      <c r="C426" s="46" t="s">
        <v>816</v>
      </c>
      <c r="D426" s="46" t="s">
        <v>24</v>
      </c>
      <c r="E426" s="46" t="s">
        <v>899</v>
      </c>
      <c r="F426" s="46" t="s">
        <v>898</v>
      </c>
      <c r="G426" s="46">
        <v>12</v>
      </c>
      <c r="H426" s="46">
        <v>15</v>
      </c>
      <c r="I426" s="46">
        <v>4</v>
      </c>
      <c r="J426" s="46">
        <v>174</v>
      </c>
      <c r="K426" s="46">
        <v>229</v>
      </c>
      <c r="L426" s="46">
        <v>51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0</v>
      </c>
      <c r="AJ426" s="46">
        <v>0</v>
      </c>
      <c r="AK426" s="46">
        <v>0</v>
      </c>
      <c r="AL426" s="46">
        <v>0</v>
      </c>
      <c r="AM426" s="46">
        <v>0</v>
      </c>
      <c r="AN426" s="46">
        <v>0</v>
      </c>
      <c r="AO426" s="46">
        <v>0</v>
      </c>
      <c r="AP426" s="46">
        <v>0</v>
      </c>
      <c r="AQ426" s="46">
        <v>0</v>
      </c>
      <c r="AR426" s="46">
        <v>0</v>
      </c>
      <c r="AS426" s="46">
        <v>0</v>
      </c>
      <c r="AT426" s="46">
        <v>0</v>
      </c>
      <c r="AU426" s="46">
        <v>0</v>
      </c>
      <c r="AV426" s="46">
        <v>0</v>
      </c>
      <c r="AW426" s="46">
        <v>0</v>
      </c>
      <c r="AX426" s="46">
        <v>0</v>
      </c>
    </row>
    <row r="427" spans="1:50">
      <c r="A427" s="46">
        <v>426</v>
      </c>
      <c r="B427" s="46" t="s">
        <v>3098</v>
      </c>
      <c r="C427" s="46" t="s">
        <v>816</v>
      </c>
      <c r="D427" s="46" t="s">
        <v>21</v>
      </c>
      <c r="E427" s="46" t="s">
        <v>901</v>
      </c>
      <c r="F427" s="46" t="s">
        <v>900</v>
      </c>
      <c r="G427" s="46">
        <v>48</v>
      </c>
      <c r="H427" s="46">
        <v>67</v>
      </c>
      <c r="I427" s="46">
        <v>18</v>
      </c>
      <c r="J427" s="46">
        <v>985</v>
      </c>
      <c r="K427" s="46">
        <v>1355</v>
      </c>
      <c r="L427" s="46">
        <v>375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11</v>
      </c>
      <c r="AL427" s="46">
        <v>11</v>
      </c>
      <c r="AM427" s="46">
        <v>0</v>
      </c>
      <c r="AN427" s="46">
        <v>0</v>
      </c>
      <c r="AO427" s="46">
        <v>0</v>
      </c>
      <c r="AP427" s="46">
        <v>0</v>
      </c>
      <c r="AQ427" s="46">
        <v>0</v>
      </c>
      <c r="AR427" s="46">
        <v>0</v>
      </c>
      <c r="AS427" s="46">
        <v>0</v>
      </c>
      <c r="AT427" s="46">
        <v>0</v>
      </c>
      <c r="AU427" s="46">
        <v>0</v>
      </c>
      <c r="AV427" s="46">
        <v>0</v>
      </c>
      <c r="AW427" s="46">
        <v>0</v>
      </c>
      <c r="AX427" s="46">
        <v>0</v>
      </c>
    </row>
    <row r="428" spans="1:50">
      <c r="A428" s="46">
        <v>427</v>
      </c>
      <c r="B428" s="46" t="s">
        <v>3098</v>
      </c>
      <c r="C428" s="46" t="s">
        <v>816</v>
      </c>
      <c r="D428" s="46" t="s">
        <v>29</v>
      </c>
      <c r="E428" s="46" t="s">
        <v>903</v>
      </c>
      <c r="F428" s="46" t="s">
        <v>902</v>
      </c>
      <c r="G428" s="46">
        <v>22</v>
      </c>
      <c r="H428" s="46">
        <v>34</v>
      </c>
      <c r="I428" s="46">
        <v>10</v>
      </c>
      <c r="J428" s="46">
        <v>165</v>
      </c>
      <c r="K428" s="46">
        <v>320</v>
      </c>
      <c r="L428" s="46">
        <v>105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  <c r="AK428" s="46">
        <v>0</v>
      </c>
      <c r="AL428" s="46">
        <v>0</v>
      </c>
      <c r="AM428" s="46">
        <v>0</v>
      </c>
      <c r="AN428" s="46">
        <v>0</v>
      </c>
      <c r="AO428" s="46">
        <v>0</v>
      </c>
      <c r="AP428" s="46">
        <v>0</v>
      </c>
      <c r="AQ428" s="46">
        <v>0</v>
      </c>
      <c r="AR428" s="46">
        <v>0</v>
      </c>
      <c r="AS428" s="46">
        <v>0</v>
      </c>
      <c r="AT428" s="46">
        <v>0</v>
      </c>
      <c r="AU428" s="46">
        <v>0</v>
      </c>
      <c r="AV428" s="46">
        <v>0</v>
      </c>
      <c r="AW428" s="46">
        <v>0</v>
      </c>
      <c r="AX428" s="46">
        <v>0</v>
      </c>
    </row>
    <row r="429" spans="1:50">
      <c r="A429" s="46">
        <v>428</v>
      </c>
      <c r="B429" s="46" t="s">
        <v>3098</v>
      </c>
      <c r="C429" s="46" t="s">
        <v>816</v>
      </c>
      <c r="D429" s="46" t="s">
        <v>24</v>
      </c>
      <c r="E429" s="46" t="s">
        <v>905</v>
      </c>
      <c r="F429" s="46" t="s">
        <v>904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>
        <v>0</v>
      </c>
      <c r="AT429" s="46">
        <v>0</v>
      </c>
      <c r="AU429" s="46">
        <v>0</v>
      </c>
      <c r="AV429" s="46">
        <v>0</v>
      </c>
      <c r="AW429" s="46">
        <v>0</v>
      </c>
      <c r="AX429" s="46">
        <v>0</v>
      </c>
    </row>
    <row r="430" spans="1:50">
      <c r="A430" s="46">
        <v>429</v>
      </c>
      <c r="B430" s="46" t="s">
        <v>3098</v>
      </c>
      <c r="C430" s="46" t="s">
        <v>816</v>
      </c>
      <c r="D430" s="46" t="s">
        <v>24</v>
      </c>
      <c r="E430" s="46" t="s">
        <v>907</v>
      </c>
      <c r="F430" s="46" t="s">
        <v>906</v>
      </c>
      <c r="G430" s="46">
        <v>7</v>
      </c>
      <c r="H430" s="46">
        <v>12</v>
      </c>
      <c r="I430" s="46">
        <v>2</v>
      </c>
      <c r="J430" s="46">
        <v>73.5</v>
      </c>
      <c r="K430" s="46">
        <v>88.5</v>
      </c>
      <c r="L430" s="46">
        <v>15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  <c r="AK430" s="46">
        <v>8</v>
      </c>
      <c r="AL430" s="46">
        <v>7</v>
      </c>
      <c r="AM430" s="46">
        <v>0</v>
      </c>
      <c r="AN430" s="46">
        <v>0</v>
      </c>
      <c r="AO430" s="46">
        <v>0</v>
      </c>
      <c r="AP430" s="46">
        <v>0</v>
      </c>
      <c r="AQ430" s="46">
        <v>0</v>
      </c>
      <c r="AR430" s="46">
        <v>0</v>
      </c>
      <c r="AS430" s="46">
        <v>0</v>
      </c>
      <c r="AT430" s="46">
        <v>0</v>
      </c>
      <c r="AU430" s="46">
        <v>0</v>
      </c>
      <c r="AV430" s="46">
        <v>0</v>
      </c>
      <c r="AW430" s="46">
        <v>0</v>
      </c>
      <c r="AX430" s="46">
        <v>0</v>
      </c>
    </row>
    <row r="431" spans="1:50">
      <c r="A431" s="46">
        <v>430</v>
      </c>
      <c r="B431" s="46" t="s">
        <v>3098</v>
      </c>
      <c r="C431" s="46" t="s">
        <v>816</v>
      </c>
      <c r="D431" s="46" t="s">
        <v>24</v>
      </c>
      <c r="E431" s="46" t="s">
        <v>909</v>
      </c>
      <c r="F431" s="46" t="s">
        <v>908</v>
      </c>
      <c r="G431" s="46">
        <v>13</v>
      </c>
      <c r="H431" s="46">
        <v>14</v>
      </c>
      <c r="I431" s="46">
        <v>6</v>
      </c>
      <c r="J431" s="46">
        <v>157</v>
      </c>
      <c r="K431" s="46">
        <v>238</v>
      </c>
      <c r="L431" s="46">
        <v>49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11</v>
      </c>
      <c r="AL431" s="46">
        <v>8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</row>
    <row r="432" spans="1:50">
      <c r="A432" s="46">
        <v>431</v>
      </c>
      <c r="B432" s="46" t="s">
        <v>3098</v>
      </c>
      <c r="C432" s="46" t="s">
        <v>816</v>
      </c>
      <c r="D432" s="46" t="s">
        <v>24</v>
      </c>
      <c r="E432" s="46" t="s">
        <v>911</v>
      </c>
      <c r="F432" s="46" t="s">
        <v>910</v>
      </c>
      <c r="G432" s="46">
        <v>21</v>
      </c>
      <c r="H432" s="46">
        <v>30</v>
      </c>
      <c r="I432" s="46">
        <v>11</v>
      </c>
      <c r="J432" s="46">
        <v>352</v>
      </c>
      <c r="K432" s="46">
        <v>452</v>
      </c>
      <c r="L432" s="46">
        <v>110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0</v>
      </c>
      <c r="AK432" s="46">
        <v>10</v>
      </c>
      <c r="AL432" s="46">
        <v>9</v>
      </c>
      <c r="AM432" s="46">
        <v>0</v>
      </c>
      <c r="AN432" s="46">
        <v>0</v>
      </c>
      <c r="AO432" s="46">
        <v>0</v>
      </c>
      <c r="AP432" s="46">
        <v>0</v>
      </c>
      <c r="AQ432" s="46">
        <v>0</v>
      </c>
      <c r="AR432" s="46">
        <v>0</v>
      </c>
      <c r="AS432" s="46">
        <v>0</v>
      </c>
      <c r="AT432" s="46">
        <v>0</v>
      </c>
      <c r="AU432" s="46">
        <v>0</v>
      </c>
      <c r="AV432" s="46">
        <v>0</v>
      </c>
      <c r="AW432" s="46">
        <v>0</v>
      </c>
      <c r="AX432" s="46">
        <v>0</v>
      </c>
    </row>
    <row r="433" spans="1:50">
      <c r="A433" s="46">
        <v>432</v>
      </c>
      <c r="B433" s="46" t="s">
        <v>3098</v>
      </c>
      <c r="C433" s="46" t="s">
        <v>816</v>
      </c>
      <c r="D433" s="46" t="s">
        <v>29</v>
      </c>
      <c r="E433" s="46" t="s">
        <v>913</v>
      </c>
      <c r="F433" s="46" t="s">
        <v>912</v>
      </c>
      <c r="G433" s="46">
        <v>6</v>
      </c>
      <c r="H433" s="46">
        <v>10</v>
      </c>
      <c r="I433" s="46">
        <v>4</v>
      </c>
      <c r="J433" s="46">
        <v>96</v>
      </c>
      <c r="K433" s="46">
        <v>136</v>
      </c>
      <c r="L433" s="46">
        <v>44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  <c r="AK433" s="46">
        <v>2</v>
      </c>
      <c r="AL433" s="46">
        <v>2</v>
      </c>
      <c r="AM433" s="46">
        <v>0</v>
      </c>
      <c r="AN433" s="46">
        <v>0</v>
      </c>
      <c r="AO433" s="46">
        <v>0</v>
      </c>
      <c r="AP433" s="46">
        <v>0</v>
      </c>
      <c r="AQ433" s="46">
        <v>0</v>
      </c>
      <c r="AR433" s="46">
        <v>0</v>
      </c>
      <c r="AS433" s="46">
        <v>0</v>
      </c>
      <c r="AT433" s="46">
        <v>0</v>
      </c>
      <c r="AU433" s="46">
        <v>0</v>
      </c>
      <c r="AV433" s="46">
        <v>0</v>
      </c>
      <c r="AW433" s="46">
        <v>0</v>
      </c>
      <c r="AX433" s="46">
        <v>0</v>
      </c>
    </row>
    <row r="434" spans="1:50">
      <c r="A434" s="46">
        <v>433</v>
      </c>
      <c r="B434" s="46" t="s">
        <v>3098</v>
      </c>
      <c r="C434" s="46" t="s">
        <v>816</v>
      </c>
      <c r="D434" s="46" t="s">
        <v>24</v>
      </c>
      <c r="E434" s="46" t="s">
        <v>915</v>
      </c>
      <c r="F434" s="46" t="s">
        <v>914</v>
      </c>
      <c r="G434" s="46">
        <v>7</v>
      </c>
      <c r="H434" s="46">
        <v>6</v>
      </c>
      <c r="I434" s="46">
        <v>3</v>
      </c>
      <c r="J434" s="46">
        <v>73.5</v>
      </c>
      <c r="K434" s="46">
        <v>120.5</v>
      </c>
      <c r="L434" s="46">
        <v>14.5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0</v>
      </c>
      <c r="AK434" s="46">
        <v>6</v>
      </c>
      <c r="AL434" s="46">
        <v>5</v>
      </c>
      <c r="AM434" s="46">
        <v>0</v>
      </c>
      <c r="AN434" s="46">
        <v>0</v>
      </c>
      <c r="AO434" s="46">
        <v>0</v>
      </c>
      <c r="AP434" s="46">
        <v>0</v>
      </c>
      <c r="AQ434" s="46">
        <v>0</v>
      </c>
      <c r="AR434" s="46">
        <v>0</v>
      </c>
      <c r="AS434" s="46">
        <v>0</v>
      </c>
      <c r="AT434" s="46">
        <v>0</v>
      </c>
      <c r="AU434" s="46">
        <v>0</v>
      </c>
      <c r="AV434" s="46">
        <v>0</v>
      </c>
      <c r="AW434" s="46">
        <v>0</v>
      </c>
      <c r="AX434" s="46">
        <v>0</v>
      </c>
    </row>
    <row r="435" spans="1:50">
      <c r="A435" s="46">
        <v>434</v>
      </c>
      <c r="B435" s="46" t="s">
        <v>3098</v>
      </c>
      <c r="C435" s="46" t="s">
        <v>816</v>
      </c>
      <c r="D435" s="46" t="s">
        <v>29</v>
      </c>
      <c r="E435" s="46" t="s">
        <v>917</v>
      </c>
      <c r="F435" s="46" t="s">
        <v>916</v>
      </c>
      <c r="G435" s="46">
        <v>6</v>
      </c>
      <c r="H435" s="46">
        <v>10</v>
      </c>
      <c r="I435" s="46">
        <v>2</v>
      </c>
      <c r="J435" s="46">
        <v>107</v>
      </c>
      <c r="K435" s="46">
        <v>173.5</v>
      </c>
      <c r="L435" s="46">
        <v>50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2</v>
      </c>
      <c r="AL435" s="46">
        <v>3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</row>
    <row r="436" spans="1:50">
      <c r="A436" s="46">
        <v>435</v>
      </c>
      <c r="B436" s="46" t="s">
        <v>3098</v>
      </c>
      <c r="C436" s="46" t="s">
        <v>816</v>
      </c>
      <c r="D436" s="46" t="s">
        <v>21</v>
      </c>
      <c r="E436" s="46" t="s">
        <v>919</v>
      </c>
      <c r="F436" s="46" t="s">
        <v>918</v>
      </c>
      <c r="G436" s="46">
        <v>41</v>
      </c>
      <c r="H436" s="46">
        <v>57</v>
      </c>
      <c r="I436" s="46">
        <v>13</v>
      </c>
      <c r="J436" s="46">
        <v>844.5</v>
      </c>
      <c r="K436" s="46">
        <v>1219.5</v>
      </c>
      <c r="L436" s="46">
        <v>230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  <c r="AK436" s="46">
        <v>12</v>
      </c>
      <c r="AL436" s="46">
        <v>8</v>
      </c>
      <c r="AM436" s="46">
        <v>0</v>
      </c>
      <c r="AN436" s="46">
        <v>0</v>
      </c>
      <c r="AO436" s="46">
        <v>0</v>
      </c>
      <c r="AP436" s="46">
        <v>0</v>
      </c>
      <c r="AQ436" s="46">
        <v>0</v>
      </c>
      <c r="AR436" s="46">
        <v>0</v>
      </c>
      <c r="AS436" s="46">
        <v>0</v>
      </c>
      <c r="AT436" s="46">
        <v>0</v>
      </c>
      <c r="AU436" s="46">
        <v>63</v>
      </c>
      <c r="AV436" s="46">
        <v>3</v>
      </c>
      <c r="AW436" s="46">
        <v>0</v>
      </c>
      <c r="AX436" s="46">
        <v>0</v>
      </c>
    </row>
    <row r="437" spans="1:50">
      <c r="A437" s="46">
        <v>436</v>
      </c>
      <c r="B437" s="46" t="s">
        <v>3098</v>
      </c>
      <c r="C437" s="46" t="s">
        <v>816</v>
      </c>
      <c r="D437" s="46" t="s">
        <v>21</v>
      </c>
      <c r="E437" s="46" t="s">
        <v>921</v>
      </c>
      <c r="F437" s="46" t="s">
        <v>920</v>
      </c>
      <c r="G437" s="46">
        <v>24</v>
      </c>
      <c r="H437" s="46">
        <v>44</v>
      </c>
      <c r="I437" s="46">
        <v>10</v>
      </c>
      <c r="J437" s="46">
        <v>803</v>
      </c>
      <c r="K437" s="46">
        <v>1125</v>
      </c>
      <c r="L437" s="46">
        <v>236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40</v>
      </c>
      <c r="AL437" s="46">
        <v>22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</row>
    <row r="438" spans="1:50">
      <c r="A438" s="46">
        <v>437</v>
      </c>
      <c r="B438" s="46" t="s">
        <v>3098</v>
      </c>
      <c r="C438" s="46" t="s">
        <v>816</v>
      </c>
      <c r="D438" s="46" t="s">
        <v>21</v>
      </c>
      <c r="E438" s="46" t="s">
        <v>923</v>
      </c>
      <c r="F438" s="46" t="s">
        <v>922</v>
      </c>
      <c r="G438" s="46">
        <v>23</v>
      </c>
      <c r="H438" s="46">
        <v>32</v>
      </c>
      <c r="I438" s="46">
        <v>10</v>
      </c>
      <c r="J438" s="46">
        <v>772.5</v>
      </c>
      <c r="K438" s="46">
        <v>1063.5</v>
      </c>
      <c r="L438" s="46">
        <v>240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  <c r="AK438" s="46">
        <v>29</v>
      </c>
      <c r="AL438" s="46">
        <v>20</v>
      </c>
      <c r="AM438" s="46">
        <v>0</v>
      </c>
      <c r="AN438" s="46">
        <v>0</v>
      </c>
      <c r="AO438" s="46">
        <v>0</v>
      </c>
      <c r="AP438" s="46">
        <v>0</v>
      </c>
      <c r="AQ438" s="46">
        <v>0</v>
      </c>
      <c r="AR438" s="46">
        <v>0</v>
      </c>
      <c r="AS438" s="46">
        <v>0</v>
      </c>
      <c r="AT438" s="46">
        <v>0</v>
      </c>
      <c r="AU438" s="46">
        <v>0</v>
      </c>
      <c r="AV438" s="46">
        <v>0</v>
      </c>
      <c r="AW438" s="46">
        <v>0</v>
      </c>
      <c r="AX438" s="46">
        <v>0</v>
      </c>
    </row>
    <row r="439" spans="1:50">
      <c r="A439" s="46">
        <v>438</v>
      </c>
      <c r="B439" s="46" t="s">
        <v>3098</v>
      </c>
      <c r="C439" s="46" t="s">
        <v>816</v>
      </c>
      <c r="D439" s="46" t="s">
        <v>78</v>
      </c>
      <c r="E439" s="46" t="s">
        <v>925</v>
      </c>
      <c r="F439" s="46" t="s">
        <v>924</v>
      </c>
      <c r="G439" s="46">
        <v>68</v>
      </c>
      <c r="H439" s="46">
        <v>93</v>
      </c>
      <c r="I439" s="46">
        <v>34</v>
      </c>
      <c r="J439" s="46">
        <v>1820</v>
      </c>
      <c r="K439" s="46">
        <v>2497.5</v>
      </c>
      <c r="L439" s="46">
        <v>784</v>
      </c>
      <c r="M439" s="46">
        <v>3</v>
      </c>
      <c r="N439" s="46">
        <v>0</v>
      </c>
      <c r="O439" s="46">
        <v>0</v>
      </c>
      <c r="P439" s="46">
        <v>23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51</v>
      </c>
      <c r="AL439" s="46">
        <v>27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</row>
    <row r="440" spans="1:50">
      <c r="A440" s="46">
        <v>439</v>
      </c>
      <c r="B440" s="46" t="s">
        <v>3098</v>
      </c>
      <c r="C440" s="46" t="s">
        <v>816</v>
      </c>
      <c r="D440" s="46" t="s">
        <v>78</v>
      </c>
      <c r="E440" s="46" t="s">
        <v>927</v>
      </c>
      <c r="F440" s="46" t="s">
        <v>926</v>
      </c>
      <c r="G440" s="46">
        <v>726</v>
      </c>
      <c r="H440" s="46">
        <v>1036</v>
      </c>
      <c r="I440" s="46">
        <v>200</v>
      </c>
      <c r="J440" s="46">
        <v>25099.5</v>
      </c>
      <c r="K440" s="46">
        <v>32825.5</v>
      </c>
      <c r="L440" s="46">
        <v>5423.5</v>
      </c>
      <c r="M440" s="46">
        <v>46</v>
      </c>
      <c r="N440" s="46">
        <v>48</v>
      </c>
      <c r="O440" s="46">
        <v>0</v>
      </c>
      <c r="P440" s="46">
        <v>447.5</v>
      </c>
      <c r="Q440" s="46">
        <v>482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  <c r="AK440" s="46">
        <v>640.5</v>
      </c>
      <c r="AL440" s="46">
        <v>334</v>
      </c>
      <c r="AM440" s="46">
        <v>0</v>
      </c>
      <c r="AN440" s="46">
        <v>0</v>
      </c>
      <c r="AO440" s="46">
        <v>0</v>
      </c>
      <c r="AP440" s="46">
        <v>0</v>
      </c>
      <c r="AQ440" s="46">
        <v>0</v>
      </c>
      <c r="AR440" s="46">
        <v>0</v>
      </c>
      <c r="AS440" s="46">
        <v>0</v>
      </c>
      <c r="AT440" s="46">
        <v>0</v>
      </c>
      <c r="AU440" s="46">
        <v>91</v>
      </c>
      <c r="AV440" s="46">
        <v>17</v>
      </c>
      <c r="AW440" s="46">
        <v>0</v>
      </c>
      <c r="AX440" s="46">
        <v>0</v>
      </c>
    </row>
    <row r="441" spans="1:50">
      <c r="A441" s="46">
        <v>440</v>
      </c>
      <c r="B441" s="46" t="s">
        <v>3098</v>
      </c>
      <c r="C441" s="46" t="s">
        <v>816</v>
      </c>
      <c r="D441" s="46" t="s">
        <v>24</v>
      </c>
      <c r="E441" s="46" t="s">
        <v>929</v>
      </c>
      <c r="F441" s="46" t="s">
        <v>928</v>
      </c>
      <c r="G441" s="46">
        <v>19</v>
      </c>
      <c r="H441" s="46">
        <v>27</v>
      </c>
      <c r="I441" s="46">
        <v>9</v>
      </c>
      <c r="J441" s="46">
        <v>179.5</v>
      </c>
      <c r="K441" s="46">
        <v>199</v>
      </c>
      <c r="L441" s="46">
        <v>69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9</v>
      </c>
      <c r="AL441" s="46">
        <v>5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</row>
    <row r="442" spans="1:50">
      <c r="A442" s="46">
        <v>441</v>
      </c>
      <c r="B442" s="46" t="s">
        <v>3098</v>
      </c>
      <c r="C442" s="46" t="s">
        <v>816</v>
      </c>
      <c r="D442" s="46" t="s">
        <v>24</v>
      </c>
      <c r="E442" s="46" t="s">
        <v>931</v>
      </c>
      <c r="F442" s="46" t="s">
        <v>930</v>
      </c>
      <c r="G442" s="46">
        <v>16</v>
      </c>
      <c r="H442" s="46">
        <v>30</v>
      </c>
      <c r="I442" s="46">
        <v>12</v>
      </c>
      <c r="J442" s="46">
        <v>600</v>
      </c>
      <c r="K442" s="46">
        <v>851</v>
      </c>
      <c r="L442" s="46">
        <v>237.5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  <c r="AK442" s="46">
        <v>47</v>
      </c>
      <c r="AL442" s="46">
        <v>23</v>
      </c>
      <c r="AM442" s="46">
        <v>0</v>
      </c>
      <c r="AN442" s="46">
        <v>0</v>
      </c>
      <c r="AO442" s="46">
        <v>0</v>
      </c>
      <c r="AP442" s="46">
        <v>0</v>
      </c>
      <c r="AQ442" s="46">
        <v>0</v>
      </c>
      <c r="AR442" s="46">
        <v>0</v>
      </c>
      <c r="AS442" s="46">
        <v>0</v>
      </c>
      <c r="AT442" s="46">
        <v>0</v>
      </c>
      <c r="AU442" s="46">
        <v>0</v>
      </c>
      <c r="AV442" s="46">
        <v>0</v>
      </c>
      <c r="AW442" s="46">
        <v>0</v>
      </c>
      <c r="AX442" s="46">
        <v>0</v>
      </c>
    </row>
    <row r="443" spans="1:50">
      <c r="A443" s="46">
        <v>442</v>
      </c>
      <c r="B443" s="46" t="s">
        <v>3098</v>
      </c>
      <c r="C443" s="46" t="s">
        <v>816</v>
      </c>
      <c r="D443" s="46" t="s">
        <v>29</v>
      </c>
      <c r="E443" s="46" t="s">
        <v>933</v>
      </c>
      <c r="F443" s="46" t="s">
        <v>932</v>
      </c>
      <c r="G443" s="46">
        <v>17</v>
      </c>
      <c r="H443" s="46">
        <v>26</v>
      </c>
      <c r="I443" s="46">
        <v>10</v>
      </c>
      <c r="J443" s="46">
        <v>703.5</v>
      </c>
      <c r="K443" s="46">
        <v>923.5</v>
      </c>
      <c r="L443" s="46">
        <v>208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60</v>
      </c>
      <c r="AL443" s="46">
        <v>26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</row>
    <row r="444" spans="1:50">
      <c r="A444" s="46">
        <v>443</v>
      </c>
      <c r="B444" s="46" t="s">
        <v>3098</v>
      </c>
      <c r="C444" s="46" t="s">
        <v>816</v>
      </c>
      <c r="D444" s="46" t="s">
        <v>24</v>
      </c>
      <c r="E444" s="46" t="s">
        <v>935</v>
      </c>
      <c r="F444" s="46" t="s">
        <v>934</v>
      </c>
      <c r="G444" s="46">
        <v>27</v>
      </c>
      <c r="H444" s="46">
        <v>34</v>
      </c>
      <c r="I444" s="46">
        <v>8</v>
      </c>
      <c r="J444" s="46">
        <v>345.5</v>
      </c>
      <c r="K444" s="46">
        <v>469</v>
      </c>
      <c r="L444" s="46">
        <v>96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0</v>
      </c>
      <c r="AK444" s="46">
        <v>2</v>
      </c>
      <c r="AL444" s="46">
        <v>2</v>
      </c>
      <c r="AM444" s="46">
        <v>0</v>
      </c>
      <c r="AN444" s="46">
        <v>0</v>
      </c>
      <c r="AO444" s="46">
        <v>0</v>
      </c>
      <c r="AP444" s="46">
        <v>0</v>
      </c>
      <c r="AQ444" s="46">
        <v>0</v>
      </c>
      <c r="AR444" s="46">
        <v>0</v>
      </c>
      <c r="AS444" s="46">
        <v>0</v>
      </c>
      <c r="AT444" s="46">
        <v>0</v>
      </c>
      <c r="AU444" s="46">
        <v>0</v>
      </c>
      <c r="AV444" s="46">
        <v>0</v>
      </c>
      <c r="AW444" s="46">
        <v>0</v>
      </c>
      <c r="AX444" s="46">
        <v>0</v>
      </c>
    </row>
    <row r="445" spans="1:50">
      <c r="A445" s="46">
        <v>444</v>
      </c>
      <c r="B445" s="46" t="s">
        <v>3098</v>
      </c>
      <c r="C445" s="46" t="s">
        <v>816</v>
      </c>
      <c r="D445" s="46" t="s">
        <v>24</v>
      </c>
      <c r="E445" s="46" t="s">
        <v>937</v>
      </c>
      <c r="F445" s="46" t="s">
        <v>936</v>
      </c>
      <c r="G445" s="46">
        <v>15</v>
      </c>
      <c r="H445" s="46">
        <v>14</v>
      </c>
      <c r="I445" s="46">
        <v>2</v>
      </c>
      <c r="J445" s="46">
        <v>286</v>
      </c>
      <c r="K445" s="46">
        <v>396.5</v>
      </c>
      <c r="L445" s="46">
        <v>58.5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10</v>
      </c>
      <c r="AL445" s="46">
        <v>8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</row>
    <row r="446" spans="1:50">
      <c r="A446" s="46">
        <v>445</v>
      </c>
      <c r="B446" s="46" t="s">
        <v>3098</v>
      </c>
      <c r="C446" s="46" t="s">
        <v>816</v>
      </c>
      <c r="D446" s="46" t="s">
        <v>78</v>
      </c>
      <c r="E446" s="46" t="s">
        <v>939</v>
      </c>
      <c r="F446" s="46" t="s">
        <v>938</v>
      </c>
      <c r="G446" s="46">
        <v>150</v>
      </c>
      <c r="H446" s="46">
        <v>231</v>
      </c>
      <c r="I446" s="46">
        <v>41</v>
      </c>
      <c r="J446" s="46">
        <v>5572.5</v>
      </c>
      <c r="K446" s="46">
        <v>7254.5</v>
      </c>
      <c r="L446" s="46">
        <v>1212</v>
      </c>
      <c r="M446" s="46">
        <v>2</v>
      </c>
      <c r="N446" s="46">
        <v>5</v>
      </c>
      <c r="O446" s="46">
        <v>0</v>
      </c>
      <c r="P446" s="46">
        <v>19</v>
      </c>
      <c r="Q446" s="46">
        <v>52</v>
      </c>
      <c r="R446" s="46">
        <v>0</v>
      </c>
      <c r="S446" s="46">
        <v>0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>
        <v>0</v>
      </c>
      <c r="AJ446" s="46">
        <v>0</v>
      </c>
      <c r="AK446" s="46">
        <v>153</v>
      </c>
      <c r="AL446" s="46">
        <v>75</v>
      </c>
      <c r="AM446" s="46">
        <v>0</v>
      </c>
      <c r="AN446" s="46">
        <v>0</v>
      </c>
      <c r="AO446" s="46">
        <v>0</v>
      </c>
      <c r="AP446" s="46">
        <v>0</v>
      </c>
      <c r="AQ446" s="46">
        <v>0</v>
      </c>
      <c r="AR446" s="46">
        <v>0</v>
      </c>
      <c r="AS446" s="46">
        <v>0</v>
      </c>
      <c r="AT446" s="46">
        <v>0</v>
      </c>
      <c r="AU446" s="46">
        <v>0</v>
      </c>
      <c r="AV446" s="46">
        <v>0</v>
      </c>
      <c r="AW446" s="46">
        <v>0</v>
      </c>
      <c r="AX446" s="46">
        <v>0</v>
      </c>
    </row>
    <row r="447" spans="1:50">
      <c r="A447" s="46">
        <v>446</v>
      </c>
      <c r="B447" s="46" t="s">
        <v>3098</v>
      </c>
      <c r="C447" s="46" t="s">
        <v>816</v>
      </c>
      <c r="D447" s="46" t="s">
        <v>24</v>
      </c>
      <c r="E447" s="46" t="s">
        <v>941</v>
      </c>
      <c r="F447" s="46" t="s">
        <v>940</v>
      </c>
      <c r="G447" s="46">
        <v>15</v>
      </c>
      <c r="H447" s="46">
        <v>22</v>
      </c>
      <c r="I447" s="46">
        <v>7</v>
      </c>
      <c r="J447" s="46">
        <v>171</v>
      </c>
      <c r="K447" s="46">
        <v>209</v>
      </c>
      <c r="L447" s="46">
        <v>63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2</v>
      </c>
      <c r="AL447" s="46">
        <v>2</v>
      </c>
      <c r="AM447" s="46">
        <v>0</v>
      </c>
      <c r="AN447" s="46">
        <v>0</v>
      </c>
      <c r="AO447" s="46">
        <v>0</v>
      </c>
      <c r="AP447" s="46">
        <v>0</v>
      </c>
      <c r="AQ447" s="46">
        <v>0</v>
      </c>
      <c r="AR447" s="46">
        <v>0</v>
      </c>
      <c r="AS447" s="46">
        <v>0</v>
      </c>
      <c r="AT447" s="46">
        <v>0</v>
      </c>
      <c r="AU447" s="46">
        <v>0</v>
      </c>
      <c r="AV447" s="46">
        <v>0</v>
      </c>
      <c r="AW447" s="46">
        <v>0</v>
      </c>
      <c r="AX447" s="46">
        <v>0</v>
      </c>
    </row>
    <row r="448" spans="1:50">
      <c r="A448" s="46">
        <v>447</v>
      </c>
      <c r="B448" s="46" t="s">
        <v>3098</v>
      </c>
      <c r="C448" s="46" t="s">
        <v>816</v>
      </c>
      <c r="D448" s="46" t="s">
        <v>21</v>
      </c>
      <c r="E448" s="46" t="s">
        <v>943</v>
      </c>
      <c r="F448" s="46" t="s">
        <v>942</v>
      </c>
      <c r="G448" s="46">
        <v>23</v>
      </c>
      <c r="H448" s="46">
        <v>33</v>
      </c>
      <c r="I448" s="46">
        <v>14</v>
      </c>
      <c r="J448" s="46">
        <v>341</v>
      </c>
      <c r="K448" s="46">
        <v>476</v>
      </c>
      <c r="L448" s="46">
        <v>123.5</v>
      </c>
      <c r="M448" s="46">
        <v>0</v>
      </c>
      <c r="N448" s="46">
        <v>0</v>
      </c>
      <c r="O448" s="46">
        <v>0</v>
      </c>
      <c r="P448" s="46">
        <v>0</v>
      </c>
      <c r="Q448" s="46">
        <v>0</v>
      </c>
      <c r="R448" s="46">
        <v>0</v>
      </c>
      <c r="S448" s="46">
        <v>0</v>
      </c>
      <c r="T448" s="46">
        <v>0</v>
      </c>
      <c r="U448" s="46">
        <v>0</v>
      </c>
      <c r="V448" s="46">
        <v>0</v>
      </c>
      <c r="W448" s="46">
        <v>0</v>
      </c>
      <c r="X448" s="46">
        <v>0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0</v>
      </c>
      <c r="AH448" s="46">
        <v>0</v>
      </c>
      <c r="AI448" s="46">
        <v>0</v>
      </c>
      <c r="AJ448" s="46">
        <v>0</v>
      </c>
      <c r="AK448" s="46">
        <v>21</v>
      </c>
      <c r="AL448" s="46">
        <v>13</v>
      </c>
      <c r="AM448" s="46">
        <v>0</v>
      </c>
      <c r="AN448" s="46">
        <v>0</v>
      </c>
      <c r="AO448" s="46">
        <v>0</v>
      </c>
      <c r="AP448" s="46">
        <v>0</v>
      </c>
      <c r="AQ448" s="46">
        <v>0</v>
      </c>
      <c r="AR448" s="46">
        <v>0</v>
      </c>
      <c r="AS448" s="46">
        <v>0</v>
      </c>
      <c r="AT448" s="46">
        <v>0</v>
      </c>
      <c r="AU448" s="46">
        <v>0</v>
      </c>
      <c r="AV448" s="46">
        <v>0</v>
      </c>
      <c r="AW448" s="46">
        <v>0</v>
      </c>
      <c r="AX448" s="46">
        <v>0</v>
      </c>
    </row>
    <row r="449" spans="1:50">
      <c r="A449" s="46">
        <v>448</v>
      </c>
      <c r="B449" s="46" t="s">
        <v>3098</v>
      </c>
      <c r="C449" s="46" t="s">
        <v>816</v>
      </c>
      <c r="D449" s="46" t="s">
        <v>29</v>
      </c>
      <c r="E449" s="46" t="s">
        <v>945</v>
      </c>
      <c r="F449" s="46" t="s">
        <v>944</v>
      </c>
      <c r="G449" s="46">
        <v>19</v>
      </c>
      <c r="H449" s="46">
        <v>29</v>
      </c>
      <c r="I449" s="46">
        <v>10</v>
      </c>
      <c r="J449" s="46">
        <v>173</v>
      </c>
      <c r="K449" s="46">
        <v>296</v>
      </c>
      <c r="L449" s="46">
        <v>102.5</v>
      </c>
      <c r="M449" s="46">
        <v>0</v>
      </c>
      <c r="N449" s="46">
        <v>0</v>
      </c>
      <c r="O449" s="46">
        <v>0</v>
      </c>
      <c r="P449" s="46">
        <v>0</v>
      </c>
      <c r="Q449" s="46">
        <v>0</v>
      </c>
      <c r="R449" s="46">
        <v>0</v>
      </c>
      <c r="S449" s="46">
        <v>0</v>
      </c>
      <c r="T449" s="46">
        <v>0</v>
      </c>
      <c r="U449" s="46">
        <v>0</v>
      </c>
      <c r="V449" s="46">
        <v>0</v>
      </c>
      <c r="W449" s="46">
        <v>0</v>
      </c>
      <c r="X449" s="46">
        <v>0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v>0</v>
      </c>
      <c r="AG449" s="46">
        <v>0</v>
      </c>
      <c r="AH449" s="46">
        <v>0</v>
      </c>
      <c r="AI449" s="46">
        <v>0</v>
      </c>
      <c r="AJ449" s="46">
        <v>0</v>
      </c>
      <c r="AK449" s="46">
        <v>0</v>
      </c>
      <c r="AL449" s="46">
        <v>0</v>
      </c>
      <c r="AM449" s="46">
        <v>0</v>
      </c>
      <c r="AN449" s="46">
        <v>0</v>
      </c>
      <c r="AO449" s="46">
        <v>0</v>
      </c>
      <c r="AP449" s="46">
        <v>0</v>
      </c>
      <c r="AQ449" s="46">
        <v>0</v>
      </c>
      <c r="AR449" s="46">
        <v>0</v>
      </c>
      <c r="AS449" s="46">
        <v>0</v>
      </c>
      <c r="AT449" s="46">
        <v>0</v>
      </c>
      <c r="AU449" s="46">
        <v>0</v>
      </c>
      <c r="AV449" s="46">
        <v>0</v>
      </c>
      <c r="AW449" s="46">
        <v>0</v>
      </c>
      <c r="AX449" s="46">
        <v>0</v>
      </c>
    </row>
    <row r="450" spans="1:50">
      <c r="A450" s="46">
        <v>449</v>
      </c>
      <c r="B450" s="46" t="s">
        <v>3098</v>
      </c>
      <c r="C450" s="46" t="s">
        <v>816</v>
      </c>
      <c r="D450" s="46" t="s">
        <v>29</v>
      </c>
      <c r="E450" s="46" t="s">
        <v>947</v>
      </c>
      <c r="F450" s="46" t="s">
        <v>946</v>
      </c>
      <c r="G450" s="46">
        <v>23</v>
      </c>
      <c r="H450" s="46">
        <v>34</v>
      </c>
      <c r="I450" s="46">
        <v>10</v>
      </c>
      <c r="J450" s="46">
        <v>304</v>
      </c>
      <c r="K450" s="46">
        <v>460</v>
      </c>
      <c r="L450" s="46">
        <v>125</v>
      </c>
      <c r="M450" s="46">
        <v>0</v>
      </c>
      <c r="N450" s="46">
        <v>0</v>
      </c>
      <c r="O450" s="46">
        <v>0</v>
      </c>
      <c r="P450" s="46">
        <v>0</v>
      </c>
      <c r="Q450" s="46">
        <v>0</v>
      </c>
      <c r="R450" s="46">
        <v>0</v>
      </c>
      <c r="S450" s="46">
        <v>0</v>
      </c>
      <c r="T450" s="46">
        <v>0</v>
      </c>
      <c r="U450" s="46">
        <v>0</v>
      </c>
      <c r="V450" s="46">
        <v>0</v>
      </c>
      <c r="W450" s="46">
        <v>0</v>
      </c>
      <c r="X450" s="46">
        <v>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0</v>
      </c>
      <c r="AJ450" s="46">
        <v>0</v>
      </c>
      <c r="AK450" s="46">
        <v>15</v>
      </c>
      <c r="AL450" s="46">
        <v>11</v>
      </c>
      <c r="AM450" s="46">
        <v>0</v>
      </c>
      <c r="AN450" s="46">
        <v>0</v>
      </c>
      <c r="AO450" s="46">
        <v>0</v>
      </c>
      <c r="AP450" s="46">
        <v>0</v>
      </c>
      <c r="AQ450" s="46">
        <v>0</v>
      </c>
      <c r="AR450" s="46">
        <v>0</v>
      </c>
      <c r="AS450" s="46">
        <v>0</v>
      </c>
      <c r="AT450" s="46">
        <v>0</v>
      </c>
      <c r="AU450" s="46">
        <v>0</v>
      </c>
      <c r="AV450" s="46">
        <v>0</v>
      </c>
      <c r="AW450" s="46">
        <v>0</v>
      </c>
      <c r="AX450" s="46">
        <v>0</v>
      </c>
    </row>
    <row r="451" spans="1:50">
      <c r="A451" s="46">
        <v>450</v>
      </c>
      <c r="B451" s="46" t="s">
        <v>3098</v>
      </c>
      <c r="C451" s="46" t="s">
        <v>816</v>
      </c>
      <c r="D451" s="46" t="s">
        <v>24</v>
      </c>
      <c r="E451" s="46" t="s">
        <v>949</v>
      </c>
      <c r="F451" s="46" t="s">
        <v>948</v>
      </c>
      <c r="G451" s="46">
        <v>11</v>
      </c>
      <c r="H451" s="46">
        <v>14</v>
      </c>
      <c r="I451" s="46">
        <v>6</v>
      </c>
      <c r="J451" s="46">
        <v>199.5</v>
      </c>
      <c r="K451" s="46">
        <v>290</v>
      </c>
      <c r="L451" s="46">
        <v>82</v>
      </c>
      <c r="M451" s="46">
        <v>0</v>
      </c>
      <c r="N451" s="46">
        <v>0</v>
      </c>
      <c r="O451" s="46">
        <v>0</v>
      </c>
      <c r="P451" s="46">
        <v>0</v>
      </c>
      <c r="Q451" s="46">
        <v>0</v>
      </c>
      <c r="R451" s="46">
        <v>0</v>
      </c>
      <c r="S451" s="46">
        <v>0</v>
      </c>
      <c r="T451" s="46">
        <v>0</v>
      </c>
      <c r="U451" s="46">
        <v>0</v>
      </c>
      <c r="V451" s="46">
        <v>0</v>
      </c>
      <c r="W451" s="46">
        <v>0</v>
      </c>
      <c r="X451" s="46">
        <v>0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AF451" s="46">
        <v>0</v>
      </c>
      <c r="AG451" s="46">
        <v>0</v>
      </c>
      <c r="AH451" s="46">
        <v>0</v>
      </c>
      <c r="AI451" s="46">
        <v>0</v>
      </c>
      <c r="AJ451" s="46">
        <v>0</v>
      </c>
      <c r="AK451" s="46">
        <v>2</v>
      </c>
      <c r="AL451" s="46">
        <v>2</v>
      </c>
      <c r="AM451" s="46">
        <v>0</v>
      </c>
      <c r="AN451" s="46">
        <v>0</v>
      </c>
      <c r="AO451" s="46">
        <v>0</v>
      </c>
      <c r="AP451" s="46">
        <v>0</v>
      </c>
      <c r="AQ451" s="46">
        <v>0</v>
      </c>
      <c r="AR451" s="46">
        <v>0</v>
      </c>
      <c r="AS451" s="46">
        <v>0</v>
      </c>
      <c r="AT451" s="46">
        <v>0</v>
      </c>
      <c r="AU451" s="46">
        <v>0</v>
      </c>
      <c r="AV451" s="46">
        <v>0</v>
      </c>
      <c r="AW451" s="46">
        <v>0</v>
      </c>
      <c r="AX451" s="46">
        <v>0</v>
      </c>
    </row>
    <row r="452" spans="1:50">
      <c r="A452" s="46">
        <v>451</v>
      </c>
      <c r="B452" s="46" t="s">
        <v>3098</v>
      </c>
      <c r="C452" s="46" t="s">
        <v>816</v>
      </c>
      <c r="D452" s="46" t="s">
        <v>29</v>
      </c>
      <c r="E452" s="46" t="s">
        <v>951</v>
      </c>
      <c r="F452" s="46" t="s">
        <v>950</v>
      </c>
      <c r="G452" s="46">
        <v>20</v>
      </c>
      <c r="H452" s="46">
        <v>23</v>
      </c>
      <c r="I452" s="46">
        <v>4</v>
      </c>
      <c r="J452" s="46">
        <v>324.5</v>
      </c>
      <c r="K452" s="46">
        <v>461.5</v>
      </c>
      <c r="L452" s="46">
        <v>79</v>
      </c>
      <c r="M452" s="46">
        <v>0</v>
      </c>
      <c r="N452" s="46">
        <v>0</v>
      </c>
      <c r="O452" s="46">
        <v>0</v>
      </c>
      <c r="P452" s="46">
        <v>0</v>
      </c>
      <c r="Q452" s="46">
        <v>0</v>
      </c>
      <c r="R452" s="46">
        <v>0</v>
      </c>
      <c r="S452" s="46">
        <v>0</v>
      </c>
      <c r="T452" s="46">
        <v>0</v>
      </c>
      <c r="U452" s="46">
        <v>0</v>
      </c>
      <c r="V452" s="46">
        <v>0</v>
      </c>
      <c r="W452" s="46">
        <v>0</v>
      </c>
      <c r="X452" s="46">
        <v>0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0</v>
      </c>
      <c r="AF452" s="46">
        <v>0</v>
      </c>
      <c r="AG452" s="46">
        <v>0</v>
      </c>
      <c r="AH452" s="46">
        <v>0</v>
      </c>
      <c r="AI452" s="46">
        <v>0</v>
      </c>
      <c r="AJ452" s="46">
        <v>0</v>
      </c>
      <c r="AK452" s="46">
        <v>1</v>
      </c>
      <c r="AL452" s="46">
        <v>2</v>
      </c>
      <c r="AM452" s="46">
        <v>0</v>
      </c>
      <c r="AN452" s="46">
        <v>0</v>
      </c>
      <c r="AO452" s="46">
        <v>0</v>
      </c>
      <c r="AP452" s="46">
        <v>0</v>
      </c>
      <c r="AQ452" s="46">
        <v>0</v>
      </c>
      <c r="AR452" s="46">
        <v>0</v>
      </c>
      <c r="AS452" s="46">
        <v>0</v>
      </c>
      <c r="AT452" s="46">
        <v>0</v>
      </c>
      <c r="AU452" s="46">
        <v>0</v>
      </c>
      <c r="AV452" s="46">
        <v>0</v>
      </c>
      <c r="AW452" s="46">
        <v>0</v>
      </c>
      <c r="AX452" s="46">
        <v>0</v>
      </c>
    </row>
    <row r="453" spans="1:50">
      <c r="A453" s="46">
        <v>452</v>
      </c>
      <c r="B453" s="46" t="s">
        <v>3098</v>
      </c>
      <c r="C453" s="46" t="s">
        <v>816</v>
      </c>
      <c r="D453" s="46" t="s">
        <v>24</v>
      </c>
      <c r="E453" s="46" t="s">
        <v>953</v>
      </c>
      <c r="F453" s="46" t="s">
        <v>952</v>
      </c>
      <c r="G453" s="46">
        <v>11</v>
      </c>
      <c r="H453" s="46">
        <v>29</v>
      </c>
      <c r="I453" s="46">
        <v>6</v>
      </c>
      <c r="J453" s="46">
        <v>308</v>
      </c>
      <c r="K453" s="46">
        <v>409</v>
      </c>
      <c r="L453" s="46">
        <v>54</v>
      </c>
      <c r="M453" s="46">
        <v>0</v>
      </c>
      <c r="N453" s="46">
        <v>0</v>
      </c>
      <c r="O453" s="46">
        <v>0</v>
      </c>
      <c r="P453" s="46">
        <v>0</v>
      </c>
      <c r="Q453" s="46">
        <v>0</v>
      </c>
      <c r="R453" s="46">
        <v>0</v>
      </c>
      <c r="S453" s="46">
        <v>0</v>
      </c>
      <c r="T453" s="46">
        <v>0</v>
      </c>
      <c r="U453" s="46">
        <v>0</v>
      </c>
      <c r="V453" s="46">
        <v>0</v>
      </c>
      <c r="W453" s="46">
        <v>0</v>
      </c>
      <c r="X453" s="46">
        <v>0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v>0</v>
      </c>
      <c r="AG453" s="46">
        <v>0</v>
      </c>
      <c r="AH453" s="46">
        <v>0</v>
      </c>
      <c r="AI453" s="46">
        <v>0</v>
      </c>
      <c r="AJ453" s="46">
        <v>0</v>
      </c>
      <c r="AK453" s="46">
        <v>25</v>
      </c>
      <c r="AL453" s="46">
        <v>14</v>
      </c>
      <c r="AM453" s="46">
        <v>0</v>
      </c>
      <c r="AN453" s="46">
        <v>0</v>
      </c>
      <c r="AO453" s="46">
        <v>0</v>
      </c>
      <c r="AP453" s="46">
        <v>0</v>
      </c>
      <c r="AQ453" s="46">
        <v>0</v>
      </c>
      <c r="AR453" s="46">
        <v>0</v>
      </c>
      <c r="AS453" s="46">
        <v>0</v>
      </c>
      <c r="AT453" s="46">
        <v>0</v>
      </c>
      <c r="AU453" s="46">
        <v>0</v>
      </c>
      <c r="AV453" s="46">
        <v>0</v>
      </c>
      <c r="AW453" s="46">
        <v>0</v>
      </c>
      <c r="AX453" s="46">
        <v>0</v>
      </c>
    </row>
    <row r="454" spans="1:50">
      <c r="A454" s="46">
        <v>453</v>
      </c>
      <c r="B454" s="46" t="s">
        <v>3098</v>
      </c>
      <c r="C454" s="46" t="s">
        <v>816</v>
      </c>
      <c r="D454" s="46" t="s">
        <v>78</v>
      </c>
      <c r="E454" s="46" t="s">
        <v>955</v>
      </c>
      <c r="F454" s="46" t="s">
        <v>954</v>
      </c>
      <c r="G454" s="46">
        <v>41</v>
      </c>
      <c r="H454" s="46">
        <v>73</v>
      </c>
      <c r="I454" s="46">
        <v>15</v>
      </c>
      <c r="J454" s="46">
        <v>1045</v>
      </c>
      <c r="K454" s="46">
        <v>1649.5</v>
      </c>
      <c r="L454" s="46">
        <v>245</v>
      </c>
      <c r="M454" s="46">
        <v>0</v>
      </c>
      <c r="N454" s="46">
        <v>0</v>
      </c>
      <c r="O454" s="46">
        <v>0</v>
      </c>
      <c r="P454" s="46">
        <v>0</v>
      </c>
      <c r="Q454" s="46">
        <v>0</v>
      </c>
      <c r="R454" s="46">
        <v>0</v>
      </c>
      <c r="S454" s="46">
        <v>0</v>
      </c>
      <c r="T454" s="46">
        <v>0</v>
      </c>
      <c r="U454" s="46">
        <v>0</v>
      </c>
      <c r="V454" s="46">
        <v>0</v>
      </c>
      <c r="W454" s="46">
        <v>0</v>
      </c>
      <c r="X454" s="46">
        <v>0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>
        <v>0</v>
      </c>
      <c r="AJ454" s="46">
        <v>0</v>
      </c>
      <c r="AK454" s="46">
        <v>63.5</v>
      </c>
      <c r="AL454" s="46">
        <v>42</v>
      </c>
      <c r="AM454" s="46">
        <v>0</v>
      </c>
      <c r="AN454" s="46">
        <v>0</v>
      </c>
      <c r="AO454" s="46">
        <v>0</v>
      </c>
      <c r="AP454" s="46">
        <v>0</v>
      </c>
      <c r="AQ454" s="46">
        <v>0</v>
      </c>
      <c r="AR454" s="46">
        <v>0</v>
      </c>
      <c r="AS454" s="46">
        <v>0</v>
      </c>
      <c r="AT454" s="46">
        <v>0</v>
      </c>
      <c r="AU454" s="46">
        <v>0</v>
      </c>
      <c r="AV454" s="46">
        <v>0</v>
      </c>
      <c r="AW454" s="46">
        <v>0</v>
      </c>
      <c r="AX454" s="46">
        <v>0</v>
      </c>
    </row>
    <row r="455" spans="1:50">
      <c r="A455" s="46">
        <v>454</v>
      </c>
      <c r="B455" s="46" t="s">
        <v>3097</v>
      </c>
      <c r="C455" s="46" t="s">
        <v>956</v>
      </c>
      <c r="D455" s="46" t="s">
        <v>15</v>
      </c>
      <c r="E455" s="46" t="s">
        <v>960</v>
      </c>
      <c r="F455" s="46" t="s">
        <v>959</v>
      </c>
      <c r="G455" s="46">
        <v>0</v>
      </c>
      <c r="H455" s="46">
        <v>20</v>
      </c>
      <c r="I455" s="46">
        <v>21</v>
      </c>
      <c r="J455" s="46">
        <v>0</v>
      </c>
      <c r="K455" s="46">
        <v>518</v>
      </c>
      <c r="L455" s="46">
        <v>581</v>
      </c>
      <c r="M455" s="46">
        <v>26</v>
      </c>
      <c r="N455" s="46">
        <v>38</v>
      </c>
      <c r="O455" s="46">
        <v>14</v>
      </c>
      <c r="P455" s="46">
        <v>163</v>
      </c>
      <c r="Q455" s="46">
        <v>295</v>
      </c>
      <c r="R455" s="46">
        <v>106</v>
      </c>
      <c r="S455" s="46">
        <v>0</v>
      </c>
      <c r="T455" s="46">
        <v>0</v>
      </c>
      <c r="U455" s="46">
        <v>0</v>
      </c>
      <c r="V455" s="46">
        <v>0</v>
      </c>
      <c r="W455" s="46">
        <v>0</v>
      </c>
      <c r="X455" s="46">
        <v>0</v>
      </c>
      <c r="Y455" s="46">
        <v>272</v>
      </c>
      <c r="Z455" s="46">
        <v>11</v>
      </c>
      <c r="AA455" s="46">
        <v>210</v>
      </c>
      <c r="AB455" s="46">
        <v>23</v>
      </c>
      <c r="AC455" s="46">
        <v>0</v>
      </c>
      <c r="AD455" s="46">
        <v>0</v>
      </c>
      <c r="AE455" s="46">
        <v>725</v>
      </c>
      <c r="AF455" s="46">
        <v>439</v>
      </c>
      <c r="AG455" s="46">
        <v>0</v>
      </c>
      <c r="AH455" s="46">
        <v>272</v>
      </c>
      <c r="AI455" s="46">
        <v>209</v>
      </c>
      <c r="AJ455" s="46">
        <v>0</v>
      </c>
      <c r="AK455" s="46">
        <v>0</v>
      </c>
      <c r="AL455" s="46">
        <v>0</v>
      </c>
      <c r="AM455" s="46">
        <v>0</v>
      </c>
      <c r="AN455" s="46">
        <v>0</v>
      </c>
      <c r="AO455" s="46">
        <v>35</v>
      </c>
      <c r="AP455" s="46">
        <v>37</v>
      </c>
      <c r="AQ455" s="46">
        <v>6</v>
      </c>
      <c r="AR455" s="46">
        <v>640</v>
      </c>
      <c r="AS455" s="46">
        <v>580</v>
      </c>
      <c r="AT455" s="46">
        <v>72</v>
      </c>
      <c r="AU455" s="46">
        <v>0</v>
      </c>
      <c r="AV455" s="46">
        <v>0</v>
      </c>
      <c r="AW455" s="46">
        <v>0</v>
      </c>
      <c r="AX455" s="46">
        <v>0</v>
      </c>
    </row>
    <row r="456" spans="1:50">
      <c r="A456" s="46">
        <v>455</v>
      </c>
      <c r="B456" s="46" t="s">
        <v>3098</v>
      </c>
      <c r="C456" s="46" t="s">
        <v>956</v>
      </c>
      <c r="D456" s="46" t="s">
        <v>24</v>
      </c>
      <c r="E456" s="46" t="s">
        <v>964</v>
      </c>
      <c r="F456" s="46" t="s">
        <v>963</v>
      </c>
      <c r="G456" s="46">
        <v>25</v>
      </c>
      <c r="H456" s="46">
        <v>25</v>
      </c>
      <c r="I456" s="46">
        <v>4</v>
      </c>
      <c r="J456" s="46">
        <v>322</v>
      </c>
      <c r="K456" s="46">
        <v>471</v>
      </c>
      <c r="L456" s="46">
        <v>66</v>
      </c>
      <c r="M456" s="46">
        <v>0</v>
      </c>
      <c r="N456" s="46">
        <v>0</v>
      </c>
      <c r="O456" s="46">
        <v>0</v>
      </c>
      <c r="P456" s="46">
        <v>0</v>
      </c>
      <c r="Q456" s="46">
        <v>0</v>
      </c>
      <c r="R456" s="46">
        <v>0</v>
      </c>
      <c r="S456" s="46">
        <v>0</v>
      </c>
      <c r="T456" s="46">
        <v>0</v>
      </c>
      <c r="U456" s="46">
        <v>0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12</v>
      </c>
      <c r="AL456" s="46">
        <v>10</v>
      </c>
      <c r="AM456" s="46">
        <v>0</v>
      </c>
      <c r="AN456" s="46">
        <v>0</v>
      </c>
      <c r="AO456" s="46">
        <v>0</v>
      </c>
      <c r="AP456" s="46">
        <v>0</v>
      </c>
      <c r="AQ456" s="46">
        <v>0</v>
      </c>
      <c r="AR456" s="46">
        <v>0</v>
      </c>
      <c r="AS456" s="46">
        <v>0</v>
      </c>
      <c r="AT456" s="46">
        <v>0</v>
      </c>
      <c r="AU456" s="46">
        <v>0</v>
      </c>
      <c r="AV456" s="46">
        <v>0</v>
      </c>
      <c r="AW456" s="46">
        <v>0</v>
      </c>
      <c r="AX456" s="46">
        <v>0</v>
      </c>
    </row>
    <row r="457" spans="1:50">
      <c r="A457" s="46">
        <v>456</v>
      </c>
      <c r="B457" s="46" t="s">
        <v>3098</v>
      </c>
      <c r="C457" s="46" t="s">
        <v>956</v>
      </c>
      <c r="D457" s="46" t="s">
        <v>29</v>
      </c>
      <c r="E457" s="46" t="s">
        <v>966</v>
      </c>
      <c r="F457" s="46" t="s">
        <v>965</v>
      </c>
      <c r="G457" s="46">
        <v>34</v>
      </c>
      <c r="H457" s="46">
        <v>54</v>
      </c>
      <c r="I457" s="46">
        <v>10</v>
      </c>
      <c r="J457" s="46">
        <v>723</v>
      </c>
      <c r="K457" s="46">
        <v>980</v>
      </c>
      <c r="L457" s="46">
        <v>153</v>
      </c>
      <c r="M457" s="46">
        <v>0</v>
      </c>
      <c r="N457" s="46">
        <v>0</v>
      </c>
      <c r="O457" s="46">
        <v>0</v>
      </c>
      <c r="P457" s="46">
        <v>0</v>
      </c>
      <c r="Q457" s="46">
        <v>0</v>
      </c>
      <c r="R457" s="46">
        <v>0</v>
      </c>
      <c r="S457" s="46">
        <v>0</v>
      </c>
      <c r="T457" s="46">
        <v>0</v>
      </c>
      <c r="U457" s="46">
        <v>0</v>
      </c>
      <c r="V457" s="46">
        <v>0</v>
      </c>
      <c r="W457" s="46">
        <v>0</v>
      </c>
      <c r="X457" s="46">
        <v>0</v>
      </c>
      <c r="Y457" s="46">
        <v>1747</v>
      </c>
      <c r="Z457" s="46">
        <v>90</v>
      </c>
      <c r="AA457" s="46">
        <v>0</v>
      </c>
      <c r="AB457" s="46">
        <v>0</v>
      </c>
      <c r="AC457" s="46">
        <v>0</v>
      </c>
      <c r="AD457" s="46">
        <v>0</v>
      </c>
      <c r="AE457" s="46">
        <v>0</v>
      </c>
      <c r="AF457" s="46">
        <v>0</v>
      </c>
      <c r="AG457" s="46">
        <v>0</v>
      </c>
      <c r="AH457" s="46">
        <v>0</v>
      </c>
      <c r="AI457" s="46">
        <v>0</v>
      </c>
      <c r="AJ457" s="46">
        <v>0</v>
      </c>
      <c r="AK457" s="46">
        <v>1</v>
      </c>
      <c r="AL457" s="46">
        <v>1</v>
      </c>
      <c r="AM457" s="46">
        <v>11</v>
      </c>
      <c r="AN457" s="46">
        <v>9</v>
      </c>
      <c r="AO457" s="46">
        <v>0</v>
      </c>
      <c r="AP457" s="46">
        <v>0</v>
      </c>
      <c r="AQ457" s="46">
        <v>0</v>
      </c>
      <c r="AR457" s="46">
        <v>0</v>
      </c>
      <c r="AS457" s="46">
        <v>0</v>
      </c>
      <c r="AT457" s="46">
        <v>0</v>
      </c>
      <c r="AU457" s="46">
        <v>0</v>
      </c>
      <c r="AV457" s="46">
        <v>0</v>
      </c>
      <c r="AW457" s="46">
        <v>0</v>
      </c>
      <c r="AX457" s="46">
        <v>0</v>
      </c>
    </row>
    <row r="458" spans="1:50">
      <c r="A458" s="46">
        <v>457</v>
      </c>
      <c r="B458" s="46" t="s">
        <v>3098</v>
      </c>
      <c r="C458" s="46" t="s">
        <v>956</v>
      </c>
      <c r="D458" s="46" t="s">
        <v>24</v>
      </c>
      <c r="E458" s="46" t="s">
        <v>968</v>
      </c>
      <c r="F458" s="46" t="s">
        <v>967</v>
      </c>
      <c r="G458" s="46">
        <v>20</v>
      </c>
      <c r="H458" s="46">
        <v>19</v>
      </c>
      <c r="I458" s="46">
        <v>3</v>
      </c>
      <c r="J458" s="46">
        <v>199</v>
      </c>
      <c r="K458" s="46">
        <v>293.5</v>
      </c>
      <c r="L458" s="46">
        <v>46.5</v>
      </c>
      <c r="M458" s="46">
        <v>0</v>
      </c>
      <c r="N458" s="46">
        <v>0</v>
      </c>
      <c r="O458" s="46">
        <v>0</v>
      </c>
      <c r="P458" s="46">
        <v>0</v>
      </c>
      <c r="Q458" s="46">
        <v>0</v>
      </c>
      <c r="R458" s="46">
        <v>0</v>
      </c>
      <c r="S458" s="46">
        <v>0</v>
      </c>
      <c r="T458" s="46">
        <v>0</v>
      </c>
      <c r="U458" s="46">
        <v>0</v>
      </c>
      <c r="V458" s="46">
        <v>0</v>
      </c>
      <c r="W458" s="46">
        <v>0</v>
      </c>
      <c r="X458" s="46">
        <v>0</v>
      </c>
      <c r="Y458" s="46">
        <v>66</v>
      </c>
      <c r="Z458" s="46">
        <v>12</v>
      </c>
      <c r="AA458" s="46"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v>0</v>
      </c>
      <c r="AG458" s="46">
        <v>0</v>
      </c>
      <c r="AH458" s="46">
        <v>0</v>
      </c>
      <c r="AI458" s="46">
        <v>0</v>
      </c>
      <c r="AJ458" s="46">
        <v>0</v>
      </c>
      <c r="AK458" s="46">
        <v>3</v>
      </c>
      <c r="AL458" s="46">
        <v>2</v>
      </c>
      <c r="AM458" s="46">
        <v>0</v>
      </c>
      <c r="AN458" s="46">
        <v>0</v>
      </c>
      <c r="AO458" s="46">
        <v>0</v>
      </c>
      <c r="AP458" s="46">
        <v>0</v>
      </c>
      <c r="AQ458" s="46">
        <v>0</v>
      </c>
      <c r="AR458" s="46">
        <v>0</v>
      </c>
      <c r="AS458" s="46">
        <v>0</v>
      </c>
      <c r="AT458" s="46">
        <v>0</v>
      </c>
      <c r="AU458" s="46">
        <v>0</v>
      </c>
      <c r="AV458" s="46">
        <v>0</v>
      </c>
      <c r="AW458" s="46">
        <v>0</v>
      </c>
      <c r="AX458" s="46">
        <v>0</v>
      </c>
    </row>
    <row r="459" spans="1:50">
      <c r="A459" s="46">
        <v>458</v>
      </c>
      <c r="B459" s="46" t="s">
        <v>3098</v>
      </c>
      <c r="C459" s="46" t="s">
        <v>956</v>
      </c>
      <c r="D459" s="46" t="s">
        <v>24</v>
      </c>
      <c r="E459" s="46" t="s">
        <v>970</v>
      </c>
      <c r="F459" s="46" t="s">
        <v>969</v>
      </c>
      <c r="G459" s="46">
        <v>41</v>
      </c>
      <c r="H459" s="46">
        <v>48</v>
      </c>
      <c r="I459" s="46">
        <v>10</v>
      </c>
      <c r="J459" s="46">
        <v>429</v>
      </c>
      <c r="K459" s="46">
        <v>573</v>
      </c>
      <c r="L459" s="46">
        <v>171</v>
      </c>
      <c r="M459" s="46">
        <v>0</v>
      </c>
      <c r="N459" s="46">
        <v>0</v>
      </c>
      <c r="O459" s="46">
        <v>0</v>
      </c>
      <c r="P459" s="46">
        <v>0</v>
      </c>
      <c r="Q459" s="46">
        <v>0</v>
      </c>
      <c r="R459" s="46">
        <v>0</v>
      </c>
      <c r="S459" s="46">
        <v>0</v>
      </c>
      <c r="T459" s="46">
        <v>0</v>
      </c>
      <c r="U459" s="46">
        <v>0</v>
      </c>
      <c r="V459" s="46">
        <v>0</v>
      </c>
      <c r="W459" s="46">
        <v>0</v>
      </c>
      <c r="X459" s="46">
        <v>0</v>
      </c>
      <c r="Y459" s="46">
        <v>1108</v>
      </c>
      <c r="Z459" s="46">
        <v>94</v>
      </c>
      <c r="AA459" s="46">
        <v>0</v>
      </c>
      <c r="AB459" s="46">
        <v>0</v>
      </c>
      <c r="AC459" s="46">
        <v>0</v>
      </c>
      <c r="AD459" s="46">
        <v>0</v>
      </c>
      <c r="AE459" s="46">
        <v>255</v>
      </c>
      <c r="AF459" s="46">
        <v>0</v>
      </c>
      <c r="AG459" s="46">
        <v>0</v>
      </c>
      <c r="AH459" s="46">
        <v>255</v>
      </c>
      <c r="AI459" s="46">
        <v>0</v>
      </c>
      <c r="AJ459" s="46">
        <v>0</v>
      </c>
      <c r="AK459" s="46">
        <v>5</v>
      </c>
      <c r="AL459" s="46">
        <v>4</v>
      </c>
      <c r="AM459" s="46">
        <v>14</v>
      </c>
      <c r="AN459" s="46">
        <v>20</v>
      </c>
      <c r="AO459" s="46">
        <v>0</v>
      </c>
      <c r="AP459" s="46">
        <v>0</v>
      </c>
      <c r="AQ459" s="46">
        <v>0</v>
      </c>
      <c r="AR459" s="46">
        <v>0</v>
      </c>
      <c r="AS459" s="46">
        <v>0</v>
      </c>
      <c r="AT459" s="46">
        <v>0</v>
      </c>
      <c r="AU459" s="46">
        <v>0</v>
      </c>
      <c r="AV459" s="46">
        <v>0</v>
      </c>
      <c r="AW459" s="46">
        <v>0</v>
      </c>
      <c r="AX459" s="46">
        <v>0</v>
      </c>
    </row>
    <row r="460" spans="1:50">
      <c r="A460" s="46">
        <v>459</v>
      </c>
      <c r="B460" s="46" t="s">
        <v>3098</v>
      </c>
      <c r="C460" s="46" t="s">
        <v>956</v>
      </c>
      <c r="D460" s="46" t="s">
        <v>21</v>
      </c>
      <c r="E460" s="46" t="s">
        <v>972</v>
      </c>
      <c r="F460" s="46" t="s">
        <v>971</v>
      </c>
      <c r="G460" s="46">
        <v>92</v>
      </c>
      <c r="H460" s="46">
        <v>122</v>
      </c>
      <c r="I460" s="46">
        <v>12</v>
      </c>
      <c r="J460" s="46">
        <v>1081</v>
      </c>
      <c r="K460" s="46">
        <v>1463</v>
      </c>
      <c r="L460" s="46">
        <v>254</v>
      </c>
      <c r="M460" s="46">
        <v>0</v>
      </c>
      <c r="N460" s="46">
        <v>0</v>
      </c>
      <c r="O460" s="46">
        <v>0</v>
      </c>
      <c r="P460" s="46">
        <v>0</v>
      </c>
      <c r="Q460" s="46">
        <v>0</v>
      </c>
      <c r="R460" s="46">
        <v>0</v>
      </c>
      <c r="S460" s="46">
        <v>0</v>
      </c>
      <c r="T460" s="46">
        <v>0</v>
      </c>
      <c r="U460" s="46">
        <v>0</v>
      </c>
      <c r="V460" s="46">
        <v>0</v>
      </c>
      <c r="W460" s="46">
        <v>0</v>
      </c>
      <c r="X460" s="46">
        <v>0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>
        <v>0</v>
      </c>
      <c r="AJ460" s="46">
        <v>0</v>
      </c>
      <c r="AK460" s="46">
        <v>36</v>
      </c>
      <c r="AL460" s="46">
        <v>39</v>
      </c>
      <c r="AM460" s="46">
        <v>0</v>
      </c>
      <c r="AN460" s="46">
        <v>0</v>
      </c>
      <c r="AO460" s="46">
        <v>0</v>
      </c>
      <c r="AP460" s="46">
        <v>0</v>
      </c>
      <c r="AQ460" s="46">
        <v>0</v>
      </c>
      <c r="AR460" s="46">
        <v>0</v>
      </c>
      <c r="AS460" s="46">
        <v>0</v>
      </c>
      <c r="AT460" s="46">
        <v>0</v>
      </c>
      <c r="AU460" s="46">
        <v>0</v>
      </c>
      <c r="AV460" s="46">
        <v>0</v>
      </c>
      <c r="AW460" s="46">
        <v>0</v>
      </c>
      <c r="AX460" s="46">
        <v>0</v>
      </c>
    </row>
    <row r="461" spans="1:50">
      <c r="A461" s="46">
        <v>460</v>
      </c>
      <c r="B461" s="46" t="s">
        <v>3098</v>
      </c>
      <c r="C461" s="46" t="s">
        <v>956</v>
      </c>
      <c r="D461" s="46" t="s">
        <v>29</v>
      </c>
      <c r="E461" s="46" t="s">
        <v>974</v>
      </c>
      <c r="F461" s="46" t="s">
        <v>973</v>
      </c>
      <c r="G461" s="46">
        <v>21</v>
      </c>
      <c r="H461" s="46">
        <v>27</v>
      </c>
      <c r="I461" s="46">
        <v>4</v>
      </c>
      <c r="J461" s="46">
        <v>233</v>
      </c>
      <c r="K461" s="46">
        <v>314</v>
      </c>
      <c r="L461" s="46">
        <v>61</v>
      </c>
      <c r="M461" s="46">
        <v>0</v>
      </c>
      <c r="N461" s="46">
        <v>0</v>
      </c>
      <c r="O461" s="46">
        <v>0</v>
      </c>
      <c r="P461" s="46">
        <v>0</v>
      </c>
      <c r="Q461" s="46">
        <v>0</v>
      </c>
      <c r="R461" s="46">
        <v>0</v>
      </c>
      <c r="S461" s="46">
        <v>0</v>
      </c>
      <c r="T461" s="46">
        <v>0</v>
      </c>
      <c r="U461" s="46">
        <v>0</v>
      </c>
      <c r="V461" s="46">
        <v>0</v>
      </c>
      <c r="W461" s="46">
        <v>0</v>
      </c>
      <c r="X461" s="46">
        <v>0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0</v>
      </c>
      <c r="AH461" s="46">
        <v>0</v>
      </c>
      <c r="AI461" s="46">
        <v>0</v>
      </c>
      <c r="AJ461" s="46">
        <v>0</v>
      </c>
      <c r="AK461" s="46">
        <v>6</v>
      </c>
      <c r="AL461" s="46">
        <v>6</v>
      </c>
      <c r="AM461" s="46">
        <v>0</v>
      </c>
      <c r="AN461" s="46">
        <v>0</v>
      </c>
      <c r="AO461" s="46">
        <v>0</v>
      </c>
      <c r="AP461" s="46">
        <v>0</v>
      </c>
      <c r="AQ461" s="46">
        <v>0</v>
      </c>
      <c r="AR461" s="46">
        <v>0</v>
      </c>
      <c r="AS461" s="46">
        <v>0</v>
      </c>
      <c r="AT461" s="46">
        <v>0</v>
      </c>
      <c r="AU461" s="46">
        <v>0</v>
      </c>
      <c r="AV461" s="46">
        <v>0</v>
      </c>
      <c r="AW461" s="46">
        <v>0</v>
      </c>
      <c r="AX461" s="46">
        <v>0</v>
      </c>
    </row>
    <row r="462" spans="1:50">
      <c r="A462" s="46">
        <v>461</v>
      </c>
      <c r="B462" s="46" t="s">
        <v>3098</v>
      </c>
      <c r="C462" s="46" t="s">
        <v>956</v>
      </c>
      <c r="D462" s="46" t="s">
        <v>24</v>
      </c>
      <c r="E462" s="46" t="s">
        <v>976</v>
      </c>
      <c r="F462" s="46" t="s">
        <v>975</v>
      </c>
      <c r="G462" s="46">
        <v>20</v>
      </c>
      <c r="H462" s="46">
        <v>22</v>
      </c>
      <c r="I462" s="46">
        <v>3</v>
      </c>
      <c r="J462" s="46">
        <v>250</v>
      </c>
      <c r="K462" s="46">
        <v>361</v>
      </c>
      <c r="L462" s="46">
        <v>39</v>
      </c>
      <c r="M462" s="46">
        <v>0</v>
      </c>
      <c r="N462" s="46">
        <v>0</v>
      </c>
      <c r="O462" s="46">
        <v>0</v>
      </c>
      <c r="P462" s="46">
        <v>0</v>
      </c>
      <c r="Q462" s="46">
        <v>0</v>
      </c>
      <c r="R462" s="46">
        <v>0</v>
      </c>
      <c r="S462" s="46">
        <v>0</v>
      </c>
      <c r="T462" s="46">
        <v>0</v>
      </c>
      <c r="U462" s="46">
        <v>0</v>
      </c>
      <c r="V462" s="46">
        <v>0</v>
      </c>
      <c r="W462" s="46">
        <v>0</v>
      </c>
      <c r="X462" s="46">
        <v>0</v>
      </c>
      <c r="Y462" s="46">
        <v>650</v>
      </c>
      <c r="Z462" s="46">
        <v>45</v>
      </c>
      <c r="AA462" s="46">
        <v>0</v>
      </c>
      <c r="AB462" s="46">
        <v>0</v>
      </c>
      <c r="AC462" s="46">
        <v>0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>
        <v>0</v>
      </c>
      <c r="AJ462" s="46">
        <v>0</v>
      </c>
      <c r="AK462" s="46">
        <v>0</v>
      </c>
      <c r="AL462" s="46">
        <v>0</v>
      </c>
      <c r="AM462" s="46">
        <v>9</v>
      </c>
      <c r="AN462" s="46">
        <v>7</v>
      </c>
      <c r="AO462" s="46">
        <v>0</v>
      </c>
      <c r="AP462" s="46">
        <v>0</v>
      </c>
      <c r="AQ462" s="46">
        <v>0</v>
      </c>
      <c r="AR462" s="46">
        <v>0</v>
      </c>
      <c r="AS462" s="46">
        <v>0</v>
      </c>
      <c r="AT462" s="46">
        <v>0</v>
      </c>
      <c r="AU462" s="46">
        <v>0</v>
      </c>
      <c r="AV462" s="46">
        <v>0</v>
      </c>
      <c r="AW462" s="46">
        <v>0</v>
      </c>
      <c r="AX462" s="46">
        <v>0</v>
      </c>
    </row>
    <row r="463" spans="1:50">
      <c r="A463" s="46">
        <v>462</v>
      </c>
      <c r="B463" s="46" t="s">
        <v>3098</v>
      </c>
      <c r="C463" s="46" t="s">
        <v>956</v>
      </c>
      <c r="D463" s="46" t="s">
        <v>24</v>
      </c>
      <c r="E463" s="46" t="s">
        <v>978</v>
      </c>
      <c r="F463" s="46" t="s">
        <v>977</v>
      </c>
      <c r="G463" s="46">
        <v>46</v>
      </c>
      <c r="H463" s="46">
        <v>48</v>
      </c>
      <c r="I463" s="46">
        <v>9</v>
      </c>
      <c r="J463" s="46">
        <v>501</v>
      </c>
      <c r="K463" s="46">
        <v>642</v>
      </c>
      <c r="L463" s="46">
        <v>169</v>
      </c>
      <c r="M463" s="46">
        <v>0</v>
      </c>
      <c r="N463" s="46">
        <v>0</v>
      </c>
      <c r="O463" s="46">
        <v>0</v>
      </c>
      <c r="P463" s="46">
        <v>0</v>
      </c>
      <c r="Q463" s="46">
        <v>0</v>
      </c>
      <c r="R463" s="46">
        <v>0</v>
      </c>
      <c r="S463" s="46">
        <v>0</v>
      </c>
      <c r="T463" s="46">
        <v>0</v>
      </c>
      <c r="U463" s="46">
        <v>0</v>
      </c>
      <c r="V463" s="46">
        <v>0</v>
      </c>
      <c r="W463" s="46">
        <v>0</v>
      </c>
      <c r="X463" s="46">
        <v>0</v>
      </c>
      <c r="Y463" s="46">
        <v>1312</v>
      </c>
      <c r="Z463" s="46">
        <v>103</v>
      </c>
      <c r="AA463" s="46">
        <v>0</v>
      </c>
      <c r="AB463" s="46">
        <v>0</v>
      </c>
      <c r="AC463" s="46">
        <v>0</v>
      </c>
      <c r="AD463" s="46">
        <v>0</v>
      </c>
      <c r="AE463" s="46">
        <v>0</v>
      </c>
      <c r="AF463" s="46">
        <v>0</v>
      </c>
      <c r="AG463" s="46">
        <v>0</v>
      </c>
      <c r="AH463" s="46">
        <v>0</v>
      </c>
      <c r="AI463" s="46">
        <v>0</v>
      </c>
      <c r="AJ463" s="46">
        <v>0</v>
      </c>
      <c r="AK463" s="46">
        <v>0</v>
      </c>
      <c r="AL463" s="46">
        <v>0</v>
      </c>
      <c r="AM463" s="46">
        <v>1</v>
      </c>
      <c r="AN463" s="46">
        <v>1</v>
      </c>
      <c r="AO463" s="46">
        <v>0</v>
      </c>
      <c r="AP463" s="46">
        <v>0</v>
      </c>
      <c r="AQ463" s="46">
        <v>0</v>
      </c>
      <c r="AR463" s="46">
        <v>0</v>
      </c>
      <c r="AS463" s="46">
        <v>0</v>
      </c>
      <c r="AT463" s="46">
        <v>0</v>
      </c>
      <c r="AU463" s="46">
        <v>0</v>
      </c>
      <c r="AV463" s="46">
        <v>0</v>
      </c>
      <c r="AW463" s="46">
        <v>0</v>
      </c>
      <c r="AX463" s="46">
        <v>0</v>
      </c>
    </row>
    <row r="464" spans="1:50">
      <c r="A464" s="46">
        <v>463</v>
      </c>
      <c r="B464" s="46" t="s">
        <v>3098</v>
      </c>
      <c r="C464" s="46" t="s">
        <v>956</v>
      </c>
      <c r="D464" s="46" t="s">
        <v>24</v>
      </c>
      <c r="E464" s="46" t="s">
        <v>980</v>
      </c>
      <c r="F464" s="46" t="s">
        <v>979</v>
      </c>
      <c r="G464" s="46">
        <v>29</v>
      </c>
      <c r="H464" s="46">
        <v>31</v>
      </c>
      <c r="I464" s="46">
        <v>3</v>
      </c>
      <c r="J464" s="46">
        <v>333</v>
      </c>
      <c r="K464" s="46">
        <v>521</v>
      </c>
      <c r="L464" s="46">
        <v>67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0</v>
      </c>
      <c r="S464" s="46">
        <v>0</v>
      </c>
      <c r="T464" s="46">
        <v>0</v>
      </c>
      <c r="U464" s="46">
        <v>0</v>
      </c>
      <c r="V464" s="46">
        <v>0</v>
      </c>
      <c r="W464" s="46">
        <v>0</v>
      </c>
      <c r="X464" s="46">
        <v>0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>
        <v>0</v>
      </c>
      <c r="AJ464" s="46">
        <v>0</v>
      </c>
      <c r="AK464" s="46">
        <v>11</v>
      </c>
      <c r="AL464" s="46">
        <v>10</v>
      </c>
      <c r="AM464" s="46">
        <v>0</v>
      </c>
      <c r="AN464" s="46">
        <v>0</v>
      </c>
      <c r="AO464" s="46">
        <v>0</v>
      </c>
      <c r="AP464" s="46">
        <v>0</v>
      </c>
      <c r="AQ464" s="46">
        <v>0</v>
      </c>
      <c r="AR464" s="46">
        <v>0</v>
      </c>
      <c r="AS464" s="46">
        <v>0</v>
      </c>
      <c r="AT464" s="46">
        <v>0</v>
      </c>
      <c r="AU464" s="46">
        <v>0</v>
      </c>
      <c r="AV464" s="46">
        <v>0</v>
      </c>
      <c r="AW464" s="46">
        <v>0</v>
      </c>
      <c r="AX464" s="46">
        <v>0</v>
      </c>
    </row>
    <row r="465" spans="1:50">
      <c r="A465" s="46">
        <v>464</v>
      </c>
      <c r="B465" s="46" t="s">
        <v>3098</v>
      </c>
      <c r="C465" s="46" t="s">
        <v>956</v>
      </c>
      <c r="D465" s="46" t="s">
        <v>24</v>
      </c>
      <c r="E465" s="46" t="s">
        <v>982</v>
      </c>
      <c r="F465" s="46" t="s">
        <v>981</v>
      </c>
      <c r="G465" s="46">
        <v>25</v>
      </c>
      <c r="H465" s="46">
        <v>37</v>
      </c>
      <c r="I465" s="46">
        <v>9</v>
      </c>
      <c r="J465" s="46">
        <v>582</v>
      </c>
      <c r="K465" s="46">
        <v>725.5</v>
      </c>
      <c r="L465" s="46">
        <v>164</v>
      </c>
      <c r="M465" s="46">
        <v>0</v>
      </c>
      <c r="N465" s="46">
        <v>0</v>
      </c>
      <c r="O465" s="46">
        <v>0</v>
      </c>
      <c r="P465" s="46">
        <v>0</v>
      </c>
      <c r="Q465" s="46">
        <v>0</v>
      </c>
      <c r="R465" s="46">
        <v>0</v>
      </c>
      <c r="S465" s="46">
        <v>0</v>
      </c>
      <c r="T465" s="46">
        <v>0</v>
      </c>
      <c r="U465" s="46">
        <v>0</v>
      </c>
      <c r="V465" s="46">
        <v>0</v>
      </c>
      <c r="W465" s="46">
        <v>0</v>
      </c>
      <c r="X465" s="46">
        <v>0</v>
      </c>
      <c r="Y465" s="46">
        <v>211</v>
      </c>
      <c r="Z465" s="46">
        <v>11</v>
      </c>
      <c r="AA465" s="46"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0</v>
      </c>
      <c r="AH465" s="46">
        <v>0</v>
      </c>
      <c r="AI465" s="46">
        <v>0</v>
      </c>
      <c r="AJ465" s="46">
        <v>0</v>
      </c>
      <c r="AK465" s="46">
        <v>9</v>
      </c>
      <c r="AL465" s="46">
        <v>8</v>
      </c>
      <c r="AM465" s="46">
        <v>0</v>
      </c>
      <c r="AN465" s="46">
        <v>0</v>
      </c>
      <c r="AO465" s="46">
        <v>0</v>
      </c>
      <c r="AP465" s="46">
        <v>0</v>
      </c>
      <c r="AQ465" s="46">
        <v>0</v>
      </c>
      <c r="AR465" s="46">
        <v>0</v>
      </c>
      <c r="AS465" s="46">
        <v>0</v>
      </c>
      <c r="AT465" s="46">
        <v>0</v>
      </c>
      <c r="AU465" s="46">
        <v>0</v>
      </c>
      <c r="AV465" s="46">
        <v>0</v>
      </c>
      <c r="AW465" s="46">
        <v>0</v>
      </c>
      <c r="AX465" s="46">
        <v>0</v>
      </c>
    </row>
    <row r="466" spans="1:50">
      <c r="A466" s="46">
        <v>465</v>
      </c>
      <c r="B466" s="46" t="s">
        <v>3098</v>
      </c>
      <c r="C466" s="46" t="s">
        <v>956</v>
      </c>
      <c r="D466" s="46" t="s">
        <v>24</v>
      </c>
      <c r="E466" s="46" t="s">
        <v>984</v>
      </c>
      <c r="F466" s="46" t="s">
        <v>983</v>
      </c>
      <c r="G466" s="46">
        <v>19</v>
      </c>
      <c r="H466" s="46">
        <v>32</v>
      </c>
      <c r="I466" s="46">
        <v>6</v>
      </c>
      <c r="J466" s="46">
        <v>435</v>
      </c>
      <c r="K466" s="46">
        <v>601</v>
      </c>
      <c r="L466" s="46">
        <v>78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v>0</v>
      </c>
      <c r="S466" s="46">
        <v>0</v>
      </c>
      <c r="T466" s="46">
        <v>0</v>
      </c>
      <c r="U466" s="46">
        <v>0</v>
      </c>
      <c r="V466" s="46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v>0</v>
      </c>
      <c r="AG466" s="46">
        <v>0</v>
      </c>
      <c r="AH466" s="46">
        <v>0</v>
      </c>
      <c r="AI466" s="46">
        <v>0</v>
      </c>
      <c r="AJ466" s="46">
        <v>0</v>
      </c>
      <c r="AK466" s="46">
        <v>15</v>
      </c>
      <c r="AL466" s="46">
        <v>13</v>
      </c>
      <c r="AM466" s="46">
        <v>0</v>
      </c>
      <c r="AN466" s="46">
        <v>0</v>
      </c>
      <c r="AO466" s="46">
        <v>0</v>
      </c>
      <c r="AP466" s="46">
        <v>0</v>
      </c>
      <c r="AQ466" s="46">
        <v>0</v>
      </c>
      <c r="AR466" s="46">
        <v>0</v>
      </c>
      <c r="AS466" s="46">
        <v>0</v>
      </c>
      <c r="AT466" s="46">
        <v>0</v>
      </c>
      <c r="AU466" s="46">
        <v>0</v>
      </c>
      <c r="AV466" s="46">
        <v>0</v>
      </c>
      <c r="AW466" s="46">
        <v>0</v>
      </c>
      <c r="AX466" s="46">
        <v>0</v>
      </c>
    </row>
    <row r="467" spans="1:50">
      <c r="A467" s="46">
        <v>466</v>
      </c>
      <c r="B467" s="46" t="s">
        <v>3098</v>
      </c>
      <c r="C467" s="46" t="s">
        <v>956</v>
      </c>
      <c r="D467" s="46" t="s">
        <v>24</v>
      </c>
      <c r="E467" s="46" t="s">
        <v>986</v>
      </c>
      <c r="F467" s="46" t="s">
        <v>985</v>
      </c>
      <c r="G467" s="46">
        <v>49</v>
      </c>
      <c r="H467" s="46">
        <v>53</v>
      </c>
      <c r="I467" s="46">
        <v>8</v>
      </c>
      <c r="J467" s="46">
        <v>512</v>
      </c>
      <c r="K467" s="46">
        <v>613.5</v>
      </c>
      <c r="L467" s="46">
        <v>109</v>
      </c>
      <c r="M467" s="46">
        <v>0</v>
      </c>
      <c r="N467" s="46">
        <v>0</v>
      </c>
      <c r="O467" s="46">
        <v>0</v>
      </c>
      <c r="P467" s="46">
        <v>0</v>
      </c>
      <c r="Q467" s="46">
        <v>0</v>
      </c>
      <c r="R467" s="46">
        <v>0</v>
      </c>
      <c r="S467" s="46">
        <v>0</v>
      </c>
      <c r="T467" s="46">
        <v>0</v>
      </c>
      <c r="U467" s="46">
        <v>0</v>
      </c>
      <c r="V467" s="46">
        <v>0</v>
      </c>
      <c r="W467" s="46">
        <v>0</v>
      </c>
      <c r="X467" s="46">
        <v>0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0</v>
      </c>
      <c r="AF467" s="46">
        <v>0</v>
      </c>
      <c r="AG467" s="46">
        <v>0</v>
      </c>
      <c r="AH467" s="46">
        <v>0</v>
      </c>
      <c r="AI467" s="46">
        <v>0</v>
      </c>
      <c r="AJ467" s="46">
        <v>0</v>
      </c>
      <c r="AK467" s="46">
        <v>6</v>
      </c>
      <c r="AL467" s="46">
        <v>6</v>
      </c>
      <c r="AM467" s="46">
        <v>0</v>
      </c>
      <c r="AN467" s="46">
        <v>0</v>
      </c>
      <c r="AO467" s="46">
        <v>0</v>
      </c>
      <c r="AP467" s="46">
        <v>0</v>
      </c>
      <c r="AQ467" s="46">
        <v>0</v>
      </c>
      <c r="AR467" s="46">
        <v>0</v>
      </c>
      <c r="AS467" s="46">
        <v>0</v>
      </c>
      <c r="AT467" s="46">
        <v>0</v>
      </c>
      <c r="AU467" s="46">
        <v>0</v>
      </c>
      <c r="AV467" s="46">
        <v>0</v>
      </c>
      <c r="AW467" s="46">
        <v>0</v>
      </c>
      <c r="AX467" s="46">
        <v>0</v>
      </c>
    </row>
    <row r="468" spans="1:50">
      <c r="A468" s="46">
        <v>467</v>
      </c>
      <c r="B468" s="46" t="s">
        <v>3098</v>
      </c>
      <c r="C468" s="46" t="s">
        <v>956</v>
      </c>
      <c r="D468" s="46" t="s">
        <v>24</v>
      </c>
      <c r="E468" s="46" t="s">
        <v>988</v>
      </c>
      <c r="F468" s="46" t="s">
        <v>987</v>
      </c>
      <c r="G468" s="46">
        <v>22</v>
      </c>
      <c r="H468" s="46">
        <v>25</v>
      </c>
      <c r="I468" s="46">
        <v>5</v>
      </c>
      <c r="J468" s="46">
        <v>310</v>
      </c>
      <c r="K468" s="46">
        <v>438</v>
      </c>
      <c r="L468" s="46">
        <v>104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852</v>
      </c>
      <c r="Z468" s="46">
        <v>52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3</v>
      </c>
      <c r="AN468" s="46">
        <v>3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  <c r="AT468" s="46">
        <v>0</v>
      </c>
      <c r="AU468" s="46">
        <v>0</v>
      </c>
      <c r="AV468" s="46">
        <v>0</v>
      </c>
      <c r="AW468" s="46">
        <v>0</v>
      </c>
      <c r="AX468" s="46">
        <v>0</v>
      </c>
    </row>
    <row r="469" spans="1:50">
      <c r="A469" s="46">
        <v>468</v>
      </c>
      <c r="B469" s="46" t="s">
        <v>3098</v>
      </c>
      <c r="C469" s="46" t="s">
        <v>956</v>
      </c>
      <c r="D469" s="46" t="s">
        <v>24</v>
      </c>
      <c r="E469" s="46" t="s">
        <v>990</v>
      </c>
      <c r="F469" s="46" t="s">
        <v>989</v>
      </c>
      <c r="G469" s="46">
        <v>26</v>
      </c>
      <c r="H469" s="46">
        <v>29</v>
      </c>
      <c r="I469" s="46">
        <v>8</v>
      </c>
      <c r="J469" s="46">
        <v>573</v>
      </c>
      <c r="K469" s="46">
        <v>815</v>
      </c>
      <c r="L469" s="46">
        <v>206</v>
      </c>
      <c r="M469" s="46">
        <v>0</v>
      </c>
      <c r="N469" s="46">
        <v>0</v>
      </c>
      <c r="O469" s="46">
        <v>0</v>
      </c>
      <c r="P469" s="46">
        <v>0</v>
      </c>
      <c r="Q469" s="46">
        <v>0</v>
      </c>
      <c r="R469" s="46">
        <v>0</v>
      </c>
      <c r="S469" s="46">
        <v>0</v>
      </c>
      <c r="T469" s="46">
        <v>0</v>
      </c>
      <c r="U469" s="46">
        <v>0</v>
      </c>
      <c r="V469" s="46">
        <v>0</v>
      </c>
      <c r="W469" s="46">
        <v>0</v>
      </c>
      <c r="X469" s="46">
        <v>0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0</v>
      </c>
      <c r="AF469" s="46">
        <v>0</v>
      </c>
      <c r="AG469" s="46">
        <v>0</v>
      </c>
      <c r="AH469" s="46">
        <v>0</v>
      </c>
      <c r="AI469" s="46">
        <v>0</v>
      </c>
      <c r="AJ469" s="46">
        <v>0</v>
      </c>
      <c r="AK469" s="46">
        <v>17</v>
      </c>
      <c r="AL469" s="46">
        <v>14</v>
      </c>
      <c r="AM469" s="46">
        <v>0</v>
      </c>
      <c r="AN469" s="46">
        <v>0</v>
      </c>
      <c r="AO469" s="46">
        <v>0</v>
      </c>
      <c r="AP469" s="46">
        <v>0</v>
      </c>
      <c r="AQ469" s="46">
        <v>0</v>
      </c>
      <c r="AR469" s="46">
        <v>0</v>
      </c>
      <c r="AS469" s="46">
        <v>0</v>
      </c>
      <c r="AT469" s="46">
        <v>0</v>
      </c>
      <c r="AU469" s="46">
        <v>0</v>
      </c>
      <c r="AV469" s="46">
        <v>0</v>
      </c>
      <c r="AW469" s="46">
        <v>0</v>
      </c>
      <c r="AX469" s="46">
        <v>0</v>
      </c>
    </row>
    <row r="470" spans="1:50">
      <c r="A470" s="46">
        <v>469</v>
      </c>
      <c r="B470" s="46" t="s">
        <v>3098</v>
      </c>
      <c r="C470" s="46" t="s">
        <v>956</v>
      </c>
      <c r="D470" s="46" t="s">
        <v>29</v>
      </c>
      <c r="E470" s="46" t="s">
        <v>992</v>
      </c>
      <c r="F470" s="46" t="s">
        <v>991</v>
      </c>
      <c r="G470" s="46">
        <v>39</v>
      </c>
      <c r="H470" s="46">
        <v>50</v>
      </c>
      <c r="I470" s="46">
        <v>17</v>
      </c>
      <c r="J470" s="46">
        <v>626</v>
      </c>
      <c r="K470" s="46">
        <v>879</v>
      </c>
      <c r="L470" s="46">
        <v>300</v>
      </c>
      <c r="M470" s="46">
        <v>0</v>
      </c>
      <c r="N470" s="46">
        <v>0</v>
      </c>
      <c r="O470" s="46">
        <v>0</v>
      </c>
      <c r="P470" s="46">
        <v>0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0</v>
      </c>
      <c r="W470" s="46">
        <v>0</v>
      </c>
      <c r="X470" s="46">
        <v>0</v>
      </c>
      <c r="Y470" s="46">
        <v>1805</v>
      </c>
      <c r="Z470" s="46">
        <v>106</v>
      </c>
      <c r="AA470" s="46">
        <v>0</v>
      </c>
      <c r="AB470" s="46">
        <v>0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>
        <v>0</v>
      </c>
      <c r="AJ470" s="46">
        <v>0</v>
      </c>
      <c r="AK470" s="46">
        <v>0</v>
      </c>
      <c r="AL470" s="46">
        <v>0</v>
      </c>
      <c r="AM470" s="46">
        <v>20</v>
      </c>
      <c r="AN470" s="46">
        <v>18</v>
      </c>
      <c r="AO470" s="46">
        <v>0</v>
      </c>
      <c r="AP470" s="46">
        <v>0</v>
      </c>
      <c r="AQ470" s="46">
        <v>0</v>
      </c>
      <c r="AR470" s="46">
        <v>0</v>
      </c>
      <c r="AS470" s="46">
        <v>0</v>
      </c>
      <c r="AT470" s="46">
        <v>0</v>
      </c>
      <c r="AU470" s="46">
        <v>0</v>
      </c>
      <c r="AV470" s="46">
        <v>0</v>
      </c>
      <c r="AW470" s="46">
        <v>0</v>
      </c>
      <c r="AX470" s="46">
        <v>0</v>
      </c>
    </row>
    <row r="471" spans="1:50">
      <c r="A471" s="46">
        <v>470</v>
      </c>
      <c r="B471" s="46" t="s">
        <v>3098</v>
      </c>
      <c r="C471" s="46" t="s">
        <v>956</v>
      </c>
      <c r="D471" s="46" t="s">
        <v>24</v>
      </c>
      <c r="E471" s="46" t="s">
        <v>994</v>
      </c>
      <c r="F471" s="46" t="s">
        <v>993</v>
      </c>
      <c r="G471" s="46">
        <v>18</v>
      </c>
      <c r="H471" s="46">
        <v>28</v>
      </c>
      <c r="I471" s="46">
        <v>7</v>
      </c>
      <c r="J471" s="46">
        <v>421</v>
      </c>
      <c r="K471" s="46">
        <v>608</v>
      </c>
      <c r="L471" s="46">
        <v>142</v>
      </c>
      <c r="M471" s="46">
        <v>0</v>
      </c>
      <c r="N471" s="46">
        <v>0</v>
      </c>
      <c r="O471" s="46">
        <v>0</v>
      </c>
      <c r="P471" s="46">
        <v>0</v>
      </c>
      <c r="Q471" s="46">
        <v>0</v>
      </c>
      <c r="R471" s="46">
        <v>0</v>
      </c>
      <c r="S471" s="46">
        <v>0</v>
      </c>
      <c r="T471" s="46">
        <v>0</v>
      </c>
      <c r="U471" s="46">
        <v>0</v>
      </c>
      <c r="V471" s="46">
        <v>0</v>
      </c>
      <c r="W471" s="46">
        <v>0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v>0</v>
      </c>
      <c r="AG471" s="46">
        <v>0</v>
      </c>
      <c r="AH471" s="46">
        <v>0</v>
      </c>
      <c r="AI471" s="46">
        <v>0</v>
      </c>
      <c r="AJ471" s="46">
        <v>0</v>
      </c>
      <c r="AK471" s="46">
        <v>10</v>
      </c>
      <c r="AL471" s="46">
        <v>10</v>
      </c>
      <c r="AM471" s="46">
        <v>0</v>
      </c>
      <c r="AN471" s="46">
        <v>0</v>
      </c>
      <c r="AO471" s="46">
        <v>0</v>
      </c>
      <c r="AP471" s="46">
        <v>0</v>
      </c>
      <c r="AQ471" s="46">
        <v>0</v>
      </c>
      <c r="AR471" s="46">
        <v>0</v>
      </c>
      <c r="AS471" s="46">
        <v>0</v>
      </c>
      <c r="AT471" s="46">
        <v>0</v>
      </c>
      <c r="AU471" s="46">
        <v>0</v>
      </c>
      <c r="AV471" s="46">
        <v>0</v>
      </c>
      <c r="AW471" s="46">
        <v>0</v>
      </c>
      <c r="AX471" s="46">
        <v>0</v>
      </c>
    </row>
    <row r="472" spans="1:50">
      <c r="A472" s="46">
        <v>471</v>
      </c>
      <c r="B472" s="46" t="s">
        <v>3098</v>
      </c>
      <c r="C472" s="46" t="s">
        <v>956</v>
      </c>
      <c r="D472" s="46" t="s">
        <v>29</v>
      </c>
      <c r="E472" s="46" t="s">
        <v>996</v>
      </c>
      <c r="F472" s="46" t="s">
        <v>995</v>
      </c>
      <c r="G472" s="46">
        <v>19</v>
      </c>
      <c r="H472" s="46">
        <v>29</v>
      </c>
      <c r="I472" s="46">
        <v>6</v>
      </c>
      <c r="J472" s="46">
        <v>446</v>
      </c>
      <c r="K472" s="46">
        <v>649</v>
      </c>
      <c r="L472" s="46">
        <v>156</v>
      </c>
      <c r="M472" s="46">
        <v>0</v>
      </c>
      <c r="N472" s="46">
        <v>0</v>
      </c>
      <c r="O472" s="46">
        <v>0</v>
      </c>
      <c r="P472" s="46">
        <v>0</v>
      </c>
      <c r="Q472" s="46">
        <v>0</v>
      </c>
      <c r="R472" s="46">
        <v>0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312</v>
      </c>
      <c r="Z472" s="46">
        <v>18</v>
      </c>
      <c r="AA472" s="46">
        <v>0</v>
      </c>
      <c r="AB472" s="46">
        <v>0</v>
      </c>
      <c r="AC472" s="46">
        <v>0</v>
      </c>
      <c r="AD472" s="46">
        <v>0</v>
      </c>
      <c r="AE472" s="46">
        <v>0</v>
      </c>
      <c r="AF472" s="46">
        <v>0</v>
      </c>
      <c r="AG472" s="46">
        <v>0</v>
      </c>
      <c r="AH472" s="46">
        <v>0</v>
      </c>
      <c r="AI472" s="46">
        <v>0</v>
      </c>
      <c r="AJ472" s="46">
        <v>0</v>
      </c>
      <c r="AK472" s="46">
        <v>7</v>
      </c>
      <c r="AL472" s="46">
        <v>7</v>
      </c>
      <c r="AM472" s="46">
        <v>3</v>
      </c>
      <c r="AN472" s="46">
        <v>3</v>
      </c>
      <c r="AO472" s="46">
        <v>0</v>
      </c>
      <c r="AP472" s="46">
        <v>0</v>
      </c>
      <c r="AQ472" s="46">
        <v>0</v>
      </c>
      <c r="AR472" s="46">
        <v>0</v>
      </c>
      <c r="AS472" s="46">
        <v>0</v>
      </c>
      <c r="AT472" s="46">
        <v>0</v>
      </c>
      <c r="AU472" s="46">
        <v>0</v>
      </c>
      <c r="AV472" s="46">
        <v>0</v>
      </c>
      <c r="AW472" s="46">
        <v>0</v>
      </c>
      <c r="AX472" s="46">
        <v>0</v>
      </c>
    </row>
    <row r="473" spans="1:50">
      <c r="A473" s="46">
        <v>472</v>
      </c>
      <c r="B473" s="46" t="s">
        <v>3098</v>
      </c>
      <c r="C473" s="46" t="s">
        <v>956</v>
      </c>
      <c r="D473" s="46" t="s">
        <v>29</v>
      </c>
      <c r="E473" s="46" t="s">
        <v>998</v>
      </c>
      <c r="F473" s="46" t="s">
        <v>997</v>
      </c>
      <c r="G473" s="46">
        <v>57</v>
      </c>
      <c r="H473" s="46">
        <v>55</v>
      </c>
      <c r="I473" s="46">
        <v>14</v>
      </c>
      <c r="J473" s="46">
        <v>844.5</v>
      </c>
      <c r="K473" s="46">
        <v>1101</v>
      </c>
      <c r="L473" s="46">
        <v>248</v>
      </c>
      <c r="M473" s="46">
        <v>0</v>
      </c>
      <c r="N473" s="46">
        <v>0</v>
      </c>
      <c r="O473" s="46">
        <v>0</v>
      </c>
      <c r="P473" s="46">
        <v>0</v>
      </c>
      <c r="Q473" s="46">
        <v>0</v>
      </c>
      <c r="R473" s="46">
        <v>0</v>
      </c>
      <c r="S473" s="46">
        <v>0</v>
      </c>
      <c r="T473" s="46">
        <v>0</v>
      </c>
      <c r="U473" s="46">
        <v>0</v>
      </c>
      <c r="V473" s="46">
        <v>0</v>
      </c>
      <c r="W473" s="46">
        <v>0</v>
      </c>
      <c r="X473" s="46">
        <v>0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>
        <v>0</v>
      </c>
      <c r="AJ473" s="46">
        <v>0</v>
      </c>
      <c r="AK473" s="46">
        <v>20</v>
      </c>
      <c r="AL473" s="46">
        <v>17</v>
      </c>
      <c r="AM473" s="46">
        <v>0</v>
      </c>
      <c r="AN473" s="46">
        <v>0</v>
      </c>
      <c r="AO473" s="46">
        <v>0</v>
      </c>
      <c r="AP473" s="46">
        <v>0</v>
      </c>
      <c r="AQ473" s="46">
        <v>0</v>
      </c>
      <c r="AR473" s="46">
        <v>0</v>
      </c>
      <c r="AS473" s="46">
        <v>0</v>
      </c>
      <c r="AT473" s="46">
        <v>0</v>
      </c>
      <c r="AU473" s="46">
        <v>0</v>
      </c>
      <c r="AV473" s="46">
        <v>0</v>
      </c>
      <c r="AW473" s="46">
        <v>0</v>
      </c>
      <c r="AX473" s="46">
        <v>0</v>
      </c>
    </row>
    <row r="474" spans="1:50">
      <c r="A474" s="46">
        <v>473</v>
      </c>
      <c r="B474" s="46" t="s">
        <v>3098</v>
      </c>
      <c r="C474" s="46" t="s">
        <v>956</v>
      </c>
      <c r="D474" s="46" t="s">
        <v>24</v>
      </c>
      <c r="E474" s="46" t="s">
        <v>1000</v>
      </c>
      <c r="F474" s="46" t="s">
        <v>999</v>
      </c>
      <c r="G474" s="46">
        <v>21</v>
      </c>
      <c r="H474" s="46">
        <v>28</v>
      </c>
      <c r="I474" s="46">
        <v>3</v>
      </c>
      <c r="J474" s="46">
        <v>372</v>
      </c>
      <c r="K474" s="46">
        <v>510</v>
      </c>
      <c r="L474" s="46">
        <v>54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  <c r="Z474" s="46">
        <v>0</v>
      </c>
      <c r="AA474" s="46"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v>0</v>
      </c>
      <c r="AG474" s="46">
        <v>0</v>
      </c>
      <c r="AH474" s="46">
        <v>0</v>
      </c>
      <c r="AI474" s="46">
        <v>0</v>
      </c>
      <c r="AJ474" s="46">
        <v>0</v>
      </c>
      <c r="AK474" s="46">
        <v>8</v>
      </c>
      <c r="AL474" s="46">
        <v>8</v>
      </c>
      <c r="AM474" s="46">
        <v>0</v>
      </c>
      <c r="AN474" s="46">
        <v>0</v>
      </c>
      <c r="AO474" s="46">
        <v>0</v>
      </c>
      <c r="AP474" s="46">
        <v>0</v>
      </c>
      <c r="AQ474" s="46">
        <v>0</v>
      </c>
      <c r="AR474" s="46">
        <v>0</v>
      </c>
      <c r="AS474" s="46">
        <v>0</v>
      </c>
      <c r="AT474" s="46">
        <v>0</v>
      </c>
      <c r="AU474" s="46">
        <v>0</v>
      </c>
      <c r="AV474" s="46">
        <v>0</v>
      </c>
      <c r="AW474" s="46">
        <v>0</v>
      </c>
      <c r="AX474" s="46">
        <v>0</v>
      </c>
    </row>
    <row r="475" spans="1:50">
      <c r="A475" s="46">
        <v>474</v>
      </c>
      <c r="B475" s="46" t="s">
        <v>3098</v>
      </c>
      <c r="C475" s="46" t="s">
        <v>956</v>
      </c>
      <c r="D475" s="46" t="s">
        <v>29</v>
      </c>
      <c r="E475" s="46" t="s">
        <v>1002</v>
      </c>
      <c r="F475" s="46" t="s">
        <v>1001</v>
      </c>
      <c r="G475" s="46">
        <v>25</v>
      </c>
      <c r="H475" s="46">
        <v>28</v>
      </c>
      <c r="I475" s="46">
        <v>6</v>
      </c>
      <c r="J475" s="46">
        <v>467</v>
      </c>
      <c r="K475" s="46">
        <v>656</v>
      </c>
      <c r="L475" s="46">
        <v>112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317</v>
      </c>
      <c r="Z475" s="46">
        <v>16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0</v>
      </c>
      <c r="AK475" s="46">
        <v>6</v>
      </c>
      <c r="AL475" s="46">
        <v>6</v>
      </c>
      <c r="AM475" s="46">
        <v>4</v>
      </c>
      <c r="AN475" s="46">
        <v>4</v>
      </c>
      <c r="AO475" s="46">
        <v>0</v>
      </c>
      <c r="AP475" s="46">
        <v>0</v>
      </c>
      <c r="AQ475" s="46">
        <v>0</v>
      </c>
      <c r="AR475" s="46">
        <v>0</v>
      </c>
      <c r="AS475" s="46">
        <v>0</v>
      </c>
      <c r="AT475" s="46">
        <v>0</v>
      </c>
      <c r="AU475" s="46">
        <v>0</v>
      </c>
      <c r="AV475" s="46">
        <v>0</v>
      </c>
      <c r="AW475" s="46">
        <v>0</v>
      </c>
      <c r="AX475" s="46">
        <v>0</v>
      </c>
    </row>
    <row r="476" spans="1:50">
      <c r="A476" s="46">
        <v>475</v>
      </c>
      <c r="B476" s="46" t="s">
        <v>3098</v>
      </c>
      <c r="C476" s="46" t="s">
        <v>956</v>
      </c>
      <c r="D476" s="46" t="s">
        <v>29</v>
      </c>
      <c r="E476" s="46" t="s">
        <v>1004</v>
      </c>
      <c r="F476" s="46" t="s">
        <v>1003</v>
      </c>
      <c r="G476" s="46">
        <v>43</v>
      </c>
      <c r="H476" s="46">
        <v>31</v>
      </c>
      <c r="I476" s="46">
        <v>4</v>
      </c>
      <c r="J476" s="46">
        <v>320</v>
      </c>
      <c r="K476" s="46">
        <v>456</v>
      </c>
      <c r="L476" s="46">
        <v>36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7</v>
      </c>
      <c r="AL476" s="46">
        <v>8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0</v>
      </c>
      <c r="AW476" s="46">
        <v>0</v>
      </c>
      <c r="AX476" s="46">
        <v>0</v>
      </c>
    </row>
    <row r="477" spans="1:50">
      <c r="A477" s="46">
        <v>476</v>
      </c>
      <c r="B477" s="46" t="s">
        <v>3098</v>
      </c>
      <c r="C477" s="46" t="s">
        <v>956</v>
      </c>
      <c r="D477" s="46" t="s">
        <v>29</v>
      </c>
      <c r="E477" s="46" t="s">
        <v>1006</v>
      </c>
      <c r="F477" s="46" t="s">
        <v>1005</v>
      </c>
      <c r="G477" s="46">
        <v>47</v>
      </c>
      <c r="H477" s="46">
        <v>56</v>
      </c>
      <c r="I477" s="46">
        <v>19</v>
      </c>
      <c r="J477" s="46">
        <v>950</v>
      </c>
      <c r="K477" s="46">
        <v>1360</v>
      </c>
      <c r="L477" s="46">
        <v>329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2639</v>
      </c>
      <c r="Z477" s="46">
        <v>122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26</v>
      </c>
      <c r="AN477" s="46">
        <v>21</v>
      </c>
      <c r="AO477" s="46">
        <v>0</v>
      </c>
      <c r="AP477" s="46">
        <v>0</v>
      </c>
      <c r="AQ477" s="46">
        <v>0</v>
      </c>
      <c r="AR477" s="46">
        <v>0</v>
      </c>
      <c r="AS477" s="46">
        <v>0</v>
      </c>
      <c r="AT477" s="46">
        <v>0</v>
      </c>
      <c r="AU477" s="46">
        <v>0</v>
      </c>
      <c r="AV477" s="46">
        <v>0</v>
      </c>
      <c r="AW477" s="46">
        <v>0</v>
      </c>
      <c r="AX477" s="46">
        <v>0</v>
      </c>
    </row>
    <row r="478" spans="1:50">
      <c r="A478" s="46">
        <v>477</v>
      </c>
      <c r="B478" s="46" t="s">
        <v>3098</v>
      </c>
      <c r="C478" s="46" t="s">
        <v>956</v>
      </c>
      <c r="D478" s="46" t="s">
        <v>24</v>
      </c>
      <c r="E478" s="46" t="s">
        <v>1008</v>
      </c>
      <c r="F478" s="46" t="s">
        <v>1007</v>
      </c>
      <c r="G478" s="46">
        <v>21</v>
      </c>
      <c r="H478" s="46">
        <v>21</v>
      </c>
      <c r="I478" s="46">
        <v>5</v>
      </c>
      <c r="J478" s="46">
        <v>248</v>
      </c>
      <c r="K478" s="46">
        <v>326</v>
      </c>
      <c r="L478" s="46">
        <v>100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674</v>
      </c>
      <c r="Z478" s="46">
        <v>47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3</v>
      </c>
      <c r="AN478" s="46">
        <v>3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</row>
    <row r="479" spans="1:50">
      <c r="A479" s="46">
        <v>478</v>
      </c>
      <c r="B479" s="46" t="s">
        <v>3098</v>
      </c>
      <c r="C479" s="46" t="s">
        <v>956</v>
      </c>
      <c r="D479" s="46" t="s">
        <v>24</v>
      </c>
      <c r="E479" s="46" t="s">
        <v>1010</v>
      </c>
      <c r="F479" s="46" t="s">
        <v>1009</v>
      </c>
      <c r="G479" s="46">
        <v>11</v>
      </c>
      <c r="H479" s="46">
        <v>17</v>
      </c>
      <c r="I479" s="46">
        <v>4</v>
      </c>
      <c r="J479" s="46">
        <v>284</v>
      </c>
      <c r="K479" s="46">
        <v>352</v>
      </c>
      <c r="L479" s="46">
        <v>78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6</v>
      </c>
      <c r="AL479" s="46">
        <v>5</v>
      </c>
      <c r="AM479" s="46">
        <v>0</v>
      </c>
      <c r="AN479" s="46">
        <v>0</v>
      </c>
      <c r="AO479" s="46">
        <v>0</v>
      </c>
      <c r="AP479" s="46">
        <v>0</v>
      </c>
      <c r="AQ479" s="46">
        <v>0</v>
      </c>
      <c r="AR479" s="46">
        <v>0</v>
      </c>
      <c r="AS479" s="46">
        <v>0</v>
      </c>
      <c r="AT479" s="46">
        <v>0</v>
      </c>
      <c r="AU479" s="46">
        <v>0</v>
      </c>
      <c r="AV479" s="46">
        <v>0</v>
      </c>
      <c r="AW479" s="46">
        <v>0</v>
      </c>
      <c r="AX479" s="46">
        <v>0</v>
      </c>
    </row>
    <row r="480" spans="1:50">
      <c r="A480" s="46">
        <v>479</v>
      </c>
      <c r="B480" s="46" t="s">
        <v>3098</v>
      </c>
      <c r="C480" s="46" t="s">
        <v>956</v>
      </c>
      <c r="D480" s="46" t="s">
        <v>24</v>
      </c>
      <c r="E480" s="46" t="s">
        <v>1012</v>
      </c>
      <c r="F480" s="46" t="s">
        <v>1011</v>
      </c>
      <c r="G480" s="46">
        <v>8</v>
      </c>
      <c r="H480" s="46">
        <v>13</v>
      </c>
      <c r="I480" s="46">
        <v>2</v>
      </c>
      <c r="J480" s="46">
        <v>260</v>
      </c>
      <c r="K480" s="46">
        <v>287</v>
      </c>
      <c r="L480" s="46">
        <v>51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8</v>
      </c>
      <c r="AL480" s="46">
        <v>7</v>
      </c>
      <c r="AM480" s="46">
        <v>0</v>
      </c>
      <c r="AN480" s="46">
        <v>0</v>
      </c>
      <c r="AO480" s="46">
        <v>0</v>
      </c>
      <c r="AP480" s="46">
        <v>0</v>
      </c>
      <c r="AQ480" s="46">
        <v>0</v>
      </c>
      <c r="AR480" s="46">
        <v>0</v>
      </c>
      <c r="AS480" s="46">
        <v>0</v>
      </c>
      <c r="AT480" s="46">
        <v>0</v>
      </c>
      <c r="AU480" s="46">
        <v>0</v>
      </c>
      <c r="AV480" s="46">
        <v>0</v>
      </c>
      <c r="AW480" s="46">
        <v>0</v>
      </c>
      <c r="AX480" s="46">
        <v>0</v>
      </c>
    </row>
    <row r="481" spans="1:50">
      <c r="A481" s="46">
        <v>480</v>
      </c>
      <c r="B481" s="46" t="s">
        <v>3098</v>
      </c>
      <c r="C481" s="46" t="s">
        <v>956</v>
      </c>
      <c r="D481" s="46" t="s">
        <v>29</v>
      </c>
      <c r="E481" s="46" t="s">
        <v>1014</v>
      </c>
      <c r="F481" s="46" t="s">
        <v>1013</v>
      </c>
      <c r="G481" s="46">
        <v>14</v>
      </c>
      <c r="H481" s="46">
        <v>10</v>
      </c>
      <c r="I481" s="46">
        <v>1</v>
      </c>
      <c r="J481" s="46">
        <v>128</v>
      </c>
      <c r="K481" s="46">
        <v>187</v>
      </c>
      <c r="L481" s="46">
        <v>23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v>0</v>
      </c>
      <c r="S481" s="46">
        <v>0</v>
      </c>
      <c r="T481" s="46">
        <v>0</v>
      </c>
      <c r="U481" s="46">
        <v>0</v>
      </c>
      <c r="V481" s="46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>
        <v>0</v>
      </c>
      <c r="AJ481" s="46">
        <v>0</v>
      </c>
      <c r="AK481" s="46">
        <v>7</v>
      </c>
      <c r="AL481" s="46">
        <v>7</v>
      </c>
      <c r="AM481" s="46">
        <v>0</v>
      </c>
      <c r="AN481" s="46">
        <v>0</v>
      </c>
      <c r="AO481" s="46">
        <v>0</v>
      </c>
      <c r="AP481" s="46">
        <v>0</v>
      </c>
      <c r="AQ481" s="46">
        <v>0</v>
      </c>
      <c r="AR481" s="46">
        <v>0</v>
      </c>
      <c r="AS481" s="46">
        <v>0</v>
      </c>
      <c r="AT481" s="46">
        <v>0</v>
      </c>
      <c r="AU481" s="46">
        <v>0</v>
      </c>
      <c r="AV481" s="46">
        <v>0</v>
      </c>
      <c r="AW481" s="46">
        <v>0</v>
      </c>
      <c r="AX481" s="46">
        <v>0</v>
      </c>
    </row>
    <row r="482" spans="1:50">
      <c r="A482" s="46">
        <v>481</v>
      </c>
      <c r="B482" s="46" t="s">
        <v>3098</v>
      </c>
      <c r="C482" s="46" t="s">
        <v>956</v>
      </c>
      <c r="D482" s="46" t="s">
        <v>29</v>
      </c>
      <c r="E482" s="46" t="s">
        <v>1016</v>
      </c>
      <c r="F482" s="46" t="s">
        <v>1015</v>
      </c>
      <c r="G482" s="46">
        <v>53</v>
      </c>
      <c r="H482" s="46">
        <v>59</v>
      </c>
      <c r="I482" s="46">
        <v>12</v>
      </c>
      <c r="J482" s="46">
        <v>828</v>
      </c>
      <c r="K482" s="46">
        <v>1004</v>
      </c>
      <c r="L482" s="46">
        <v>238</v>
      </c>
      <c r="M482" s="46">
        <v>0</v>
      </c>
      <c r="N482" s="46">
        <v>0</v>
      </c>
      <c r="O482" s="46">
        <v>0</v>
      </c>
      <c r="P482" s="46">
        <v>0</v>
      </c>
      <c r="Q482" s="46">
        <v>0</v>
      </c>
      <c r="R482" s="46">
        <v>0</v>
      </c>
      <c r="S482" s="46">
        <v>0</v>
      </c>
      <c r="T482" s="46">
        <v>0</v>
      </c>
      <c r="U482" s="46">
        <v>0</v>
      </c>
      <c r="V482" s="46">
        <v>0</v>
      </c>
      <c r="W482" s="46">
        <v>0</v>
      </c>
      <c r="X482" s="46">
        <v>0</v>
      </c>
      <c r="Y482" s="46">
        <v>2070</v>
      </c>
      <c r="Z482" s="46">
        <v>124</v>
      </c>
      <c r="AA482" s="46">
        <v>0</v>
      </c>
      <c r="AB482" s="46">
        <v>0</v>
      </c>
      <c r="AC482" s="46">
        <v>0</v>
      </c>
      <c r="AD482" s="46">
        <v>0</v>
      </c>
      <c r="AE482" s="46">
        <v>15</v>
      </c>
      <c r="AF482" s="46">
        <v>0</v>
      </c>
      <c r="AG482" s="46">
        <v>0</v>
      </c>
      <c r="AH482" s="46">
        <v>15</v>
      </c>
      <c r="AI482" s="46">
        <v>0</v>
      </c>
      <c r="AJ482" s="46">
        <v>0</v>
      </c>
      <c r="AK482" s="46">
        <v>0</v>
      </c>
      <c r="AL482" s="46">
        <v>0</v>
      </c>
      <c r="AM482" s="46">
        <v>9</v>
      </c>
      <c r="AN482" s="46">
        <v>14</v>
      </c>
      <c r="AO482" s="46">
        <v>0</v>
      </c>
      <c r="AP482" s="46">
        <v>0</v>
      </c>
      <c r="AQ482" s="46">
        <v>0</v>
      </c>
      <c r="AR482" s="46">
        <v>0</v>
      </c>
      <c r="AS482" s="46">
        <v>0</v>
      </c>
      <c r="AT482" s="46">
        <v>0</v>
      </c>
      <c r="AU482" s="46">
        <v>0</v>
      </c>
      <c r="AV482" s="46">
        <v>0</v>
      </c>
      <c r="AW482" s="46">
        <v>0</v>
      </c>
      <c r="AX482" s="46">
        <v>0</v>
      </c>
    </row>
    <row r="483" spans="1:50">
      <c r="A483" s="46">
        <v>482</v>
      </c>
      <c r="B483" s="46" t="s">
        <v>3098</v>
      </c>
      <c r="C483" s="46" t="s">
        <v>956</v>
      </c>
      <c r="D483" s="46" t="s">
        <v>24</v>
      </c>
      <c r="E483" s="46" t="s">
        <v>1018</v>
      </c>
      <c r="F483" s="46" t="s">
        <v>1017</v>
      </c>
      <c r="G483" s="46">
        <v>38</v>
      </c>
      <c r="H483" s="46">
        <v>35</v>
      </c>
      <c r="I483" s="46">
        <v>2</v>
      </c>
      <c r="J483" s="46">
        <v>459.5</v>
      </c>
      <c r="K483" s="46">
        <v>448</v>
      </c>
      <c r="L483" s="46">
        <v>19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0</v>
      </c>
      <c r="AJ483" s="46">
        <v>0</v>
      </c>
      <c r="AK483" s="46">
        <v>4</v>
      </c>
      <c r="AL483" s="46">
        <v>4</v>
      </c>
      <c r="AM483" s="46">
        <v>0</v>
      </c>
      <c r="AN483" s="46">
        <v>0</v>
      </c>
      <c r="AO483" s="46">
        <v>0</v>
      </c>
      <c r="AP483" s="46">
        <v>0</v>
      </c>
      <c r="AQ483" s="46">
        <v>0</v>
      </c>
      <c r="AR483" s="46">
        <v>0</v>
      </c>
      <c r="AS483" s="46">
        <v>0</v>
      </c>
      <c r="AT483" s="46">
        <v>0</v>
      </c>
      <c r="AU483" s="46">
        <v>0</v>
      </c>
      <c r="AV483" s="46">
        <v>0</v>
      </c>
      <c r="AW483" s="46">
        <v>0</v>
      </c>
      <c r="AX483" s="46">
        <v>0</v>
      </c>
    </row>
    <row r="484" spans="1:50">
      <c r="A484" s="46">
        <v>483</v>
      </c>
      <c r="B484" s="46" t="s">
        <v>3098</v>
      </c>
      <c r="C484" s="46" t="s">
        <v>956</v>
      </c>
      <c r="D484" s="46" t="s">
        <v>24</v>
      </c>
      <c r="E484" s="46" t="s">
        <v>1020</v>
      </c>
      <c r="F484" s="46" t="s">
        <v>1019</v>
      </c>
      <c r="G484" s="46">
        <v>34</v>
      </c>
      <c r="H484" s="46">
        <v>42</v>
      </c>
      <c r="I484" s="46">
        <v>9</v>
      </c>
      <c r="J484" s="46">
        <v>529</v>
      </c>
      <c r="K484" s="46">
        <v>673</v>
      </c>
      <c r="L484" s="46">
        <v>137</v>
      </c>
      <c r="M484" s="46">
        <v>0</v>
      </c>
      <c r="N484" s="46">
        <v>0</v>
      </c>
      <c r="O484" s="46">
        <v>0</v>
      </c>
      <c r="P484" s="46">
        <v>0</v>
      </c>
      <c r="Q484" s="46">
        <v>0</v>
      </c>
      <c r="R484" s="46">
        <v>0</v>
      </c>
      <c r="S484" s="46">
        <v>0</v>
      </c>
      <c r="T484" s="46">
        <v>0</v>
      </c>
      <c r="U484" s="46">
        <v>0</v>
      </c>
      <c r="V484" s="46">
        <v>0</v>
      </c>
      <c r="W484" s="46">
        <v>0</v>
      </c>
      <c r="X484" s="46">
        <v>0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>
        <v>0</v>
      </c>
      <c r="AJ484" s="46">
        <v>0</v>
      </c>
      <c r="AK484" s="46">
        <v>9</v>
      </c>
      <c r="AL484" s="46">
        <v>6</v>
      </c>
      <c r="AM484" s="46">
        <v>0</v>
      </c>
      <c r="AN484" s="46">
        <v>0</v>
      </c>
      <c r="AO484" s="46">
        <v>0</v>
      </c>
      <c r="AP484" s="46">
        <v>0</v>
      </c>
      <c r="AQ484" s="46">
        <v>0</v>
      </c>
      <c r="AR484" s="46">
        <v>0</v>
      </c>
      <c r="AS484" s="46">
        <v>0</v>
      </c>
      <c r="AT484" s="46">
        <v>0</v>
      </c>
      <c r="AU484" s="46">
        <v>0</v>
      </c>
      <c r="AV484" s="46">
        <v>0</v>
      </c>
      <c r="AW484" s="46">
        <v>0</v>
      </c>
      <c r="AX484" s="46">
        <v>0</v>
      </c>
    </row>
    <row r="485" spans="1:50">
      <c r="A485" s="46">
        <v>484</v>
      </c>
      <c r="B485" s="46" t="s">
        <v>3098</v>
      </c>
      <c r="C485" s="46" t="s">
        <v>956</v>
      </c>
      <c r="D485" s="46" t="s">
        <v>78</v>
      </c>
      <c r="E485" s="46" t="s">
        <v>1022</v>
      </c>
      <c r="F485" s="46" t="s">
        <v>1021</v>
      </c>
      <c r="G485" s="46">
        <v>107</v>
      </c>
      <c r="H485" s="46">
        <v>181</v>
      </c>
      <c r="I485" s="46">
        <v>32</v>
      </c>
      <c r="J485" s="46">
        <v>3539</v>
      </c>
      <c r="K485" s="46">
        <v>4632</v>
      </c>
      <c r="L485" s="46">
        <v>806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93</v>
      </c>
      <c r="AL485" s="46">
        <v>93</v>
      </c>
      <c r="AM485" s="46">
        <v>0</v>
      </c>
      <c r="AN485" s="46">
        <v>0</v>
      </c>
      <c r="AO485" s="46">
        <v>0</v>
      </c>
      <c r="AP485" s="46">
        <v>0</v>
      </c>
      <c r="AQ485" s="46">
        <v>0</v>
      </c>
      <c r="AR485" s="46">
        <v>0</v>
      </c>
      <c r="AS485" s="46">
        <v>0</v>
      </c>
      <c r="AT485" s="46">
        <v>0</v>
      </c>
      <c r="AU485" s="46">
        <v>59</v>
      </c>
      <c r="AV485" s="46">
        <v>4</v>
      </c>
      <c r="AW485" s="46">
        <v>0</v>
      </c>
      <c r="AX485" s="46">
        <v>0</v>
      </c>
    </row>
    <row r="486" spans="1:50">
      <c r="A486" s="46">
        <v>485</v>
      </c>
      <c r="B486" s="46" t="s">
        <v>3098</v>
      </c>
      <c r="C486" s="46" t="s">
        <v>956</v>
      </c>
      <c r="D486" s="46" t="s">
        <v>78</v>
      </c>
      <c r="E486" s="46" t="s">
        <v>1024</v>
      </c>
      <c r="F486" s="46" t="s">
        <v>1023</v>
      </c>
      <c r="G486" s="46">
        <v>114</v>
      </c>
      <c r="H486" s="46">
        <v>167</v>
      </c>
      <c r="I486" s="46">
        <v>28</v>
      </c>
      <c r="J486" s="46">
        <v>3506</v>
      </c>
      <c r="K486" s="46">
        <v>4762</v>
      </c>
      <c r="L486" s="46">
        <v>779</v>
      </c>
      <c r="M486" s="46">
        <v>1</v>
      </c>
      <c r="N486" s="46">
        <v>1</v>
      </c>
      <c r="O486" s="46">
        <v>0</v>
      </c>
      <c r="P486" s="46">
        <v>5</v>
      </c>
      <c r="Q486" s="46">
        <v>5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v>0</v>
      </c>
      <c r="AG486" s="46">
        <v>0</v>
      </c>
      <c r="AH486" s="46">
        <v>0</v>
      </c>
      <c r="AI486" s="46">
        <v>0</v>
      </c>
      <c r="AJ486" s="46">
        <v>0</v>
      </c>
      <c r="AK486" s="46">
        <v>119</v>
      </c>
      <c r="AL486" s="46">
        <v>96</v>
      </c>
      <c r="AM486" s="46">
        <v>0</v>
      </c>
      <c r="AN486" s="46">
        <v>0</v>
      </c>
      <c r="AO486" s="46">
        <v>0</v>
      </c>
      <c r="AP486" s="46">
        <v>0</v>
      </c>
      <c r="AQ486" s="46">
        <v>0</v>
      </c>
      <c r="AR486" s="46">
        <v>0</v>
      </c>
      <c r="AS486" s="46">
        <v>0</v>
      </c>
      <c r="AT486" s="46">
        <v>0</v>
      </c>
      <c r="AU486" s="46">
        <v>0</v>
      </c>
      <c r="AV486" s="46">
        <v>0</v>
      </c>
      <c r="AW486" s="46">
        <v>0</v>
      </c>
      <c r="AX486" s="46">
        <v>0</v>
      </c>
    </row>
    <row r="487" spans="1:50">
      <c r="A487" s="46">
        <v>486</v>
      </c>
      <c r="B487" s="46" t="s">
        <v>3098</v>
      </c>
      <c r="C487" s="46" t="s">
        <v>956</v>
      </c>
      <c r="D487" s="46" t="s">
        <v>21</v>
      </c>
      <c r="E487" s="46" t="s">
        <v>1026</v>
      </c>
      <c r="F487" s="46" t="s">
        <v>1025</v>
      </c>
      <c r="G487" s="46">
        <v>97</v>
      </c>
      <c r="H487" s="46">
        <v>128</v>
      </c>
      <c r="I487" s="46">
        <v>42</v>
      </c>
      <c r="J487" s="46">
        <v>2296</v>
      </c>
      <c r="K487" s="46">
        <v>3001</v>
      </c>
      <c r="L487" s="46">
        <v>951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5413</v>
      </c>
      <c r="Z487" s="46">
        <v>220</v>
      </c>
      <c r="AA487" s="46">
        <v>0</v>
      </c>
      <c r="AB487" s="46">
        <v>0</v>
      </c>
      <c r="AC487" s="46">
        <v>0</v>
      </c>
      <c r="AD487" s="46">
        <v>0</v>
      </c>
      <c r="AE487" s="46">
        <v>102</v>
      </c>
      <c r="AF487" s="46">
        <v>0</v>
      </c>
      <c r="AG487" s="46">
        <v>0</v>
      </c>
      <c r="AH487" s="46">
        <v>102</v>
      </c>
      <c r="AI487" s="46">
        <v>0</v>
      </c>
      <c r="AJ487" s="46">
        <v>0</v>
      </c>
      <c r="AK487" s="46">
        <v>11</v>
      </c>
      <c r="AL487" s="46">
        <v>12</v>
      </c>
      <c r="AM487" s="46">
        <v>62</v>
      </c>
      <c r="AN487" s="46">
        <v>43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</row>
    <row r="488" spans="1:50">
      <c r="A488" s="46">
        <v>487</v>
      </c>
      <c r="B488" s="46" t="s">
        <v>3098</v>
      </c>
      <c r="C488" s="46" t="s">
        <v>956</v>
      </c>
      <c r="D488" s="46" t="s">
        <v>78</v>
      </c>
      <c r="E488" s="46" t="s">
        <v>1028</v>
      </c>
      <c r="F488" s="46" t="s">
        <v>1027</v>
      </c>
      <c r="G488" s="46">
        <v>396</v>
      </c>
      <c r="H488" s="46">
        <v>519</v>
      </c>
      <c r="I488" s="46">
        <v>114</v>
      </c>
      <c r="J488" s="46">
        <v>14358</v>
      </c>
      <c r="K488" s="46">
        <v>16512</v>
      </c>
      <c r="L488" s="46">
        <v>3206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7</v>
      </c>
      <c r="T488" s="46">
        <v>10</v>
      </c>
      <c r="U488" s="46">
        <v>5</v>
      </c>
      <c r="V488" s="46">
        <v>42</v>
      </c>
      <c r="W488" s="46">
        <v>78</v>
      </c>
      <c r="X488" s="46">
        <v>36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261</v>
      </c>
      <c r="AL488" s="46">
        <v>204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>
        <v>0</v>
      </c>
      <c r="AT488" s="46">
        <v>0</v>
      </c>
      <c r="AU488" s="46">
        <v>0</v>
      </c>
      <c r="AV488" s="46">
        <v>0</v>
      </c>
      <c r="AW488" s="46">
        <v>0</v>
      </c>
      <c r="AX488" s="46">
        <v>0</v>
      </c>
    </row>
    <row r="489" spans="1:50">
      <c r="A489" s="46">
        <v>488</v>
      </c>
      <c r="B489" s="46" t="s">
        <v>3098</v>
      </c>
      <c r="C489" s="46" t="s">
        <v>956</v>
      </c>
      <c r="D489" s="46" t="s">
        <v>29</v>
      </c>
      <c r="E489" s="46" t="s">
        <v>1030</v>
      </c>
      <c r="F489" s="46" t="s">
        <v>1029</v>
      </c>
      <c r="G489" s="46">
        <v>14</v>
      </c>
      <c r="H489" s="46">
        <v>18</v>
      </c>
      <c r="I489" s="46">
        <v>3</v>
      </c>
      <c r="J489" s="46">
        <v>272</v>
      </c>
      <c r="K489" s="46">
        <v>354</v>
      </c>
      <c r="L489" s="46">
        <v>99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10</v>
      </c>
      <c r="AL489" s="46">
        <v>7</v>
      </c>
      <c r="AM489" s="46">
        <v>0</v>
      </c>
      <c r="AN489" s="46">
        <v>0</v>
      </c>
      <c r="AO489" s="46">
        <v>0</v>
      </c>
      <c r="AP489" s="46">
        <v>0</v>
      </c>
      <c r="AQ489" s="46">
        <v>0</v>
      </c>
      <c r="AR489" s="46">
        <v>0</v>
      </c>
      <c r="AS489" s="46">
        <v>0</v>
      </c>
      <c r="AT489" s="46">
        <v>0</v>
      </c>
      <c r="AU489" s="46">
        <v>0</v>
      </c>
      <c r="AV489" s="46">
        <v>0</v>
      </c>
      <c r="AW489" s="46">
        <v>0</v>
      </c>
      <c r="AX489" s="46">
        <v>0</v>
      </c>
    </row>
    <row r="490" spans="1:50">
      <c r="A490" s="46">
        <v>489</v>
      </c>
      <c r="B490" s="46" t="s">
        <v>3098</v>
      </c>
      <c r="C490" s="46" t="s">
        <v>956</v>
      </c>
      <c r="D490" s="46" t="s">
        <v>24</v>
      </c>
      <c r="E490" s="46" t="s">
        <v>1032</v>
      </c>
      <c r="F490" s="46" t="s">
        <v>1031</v>
      </c>
      <c r="G490" s="46">
        <v>27</v>
      </c>
      <c r="H490" s="46">
        <v>26</v>
      </c>
      <c r="I490" s="46">
        <v>5</v>
      </c>
      <c r="J490" s="46">
        <v>303</v>
      </c>
      <c r="K490" s="46">
        <v>390</v>
      </c>
      <c r="L490" s="46">
        <v>89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782</v>
      </c>
      <c r="Z490" s="46">
        <v>58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8</v>
      </c>
      <c r="AN490" s="46">
        <v>7</v>
      </c>
      <c r="AO490" s="46">
        <v>0</v>
      </c>
      <c r="AP490" s="46">
        <v>0</v>
      </c>
      <c r="AQ490" s="46">
        <v>0</v>
      </c>
      <c r="AR490" s="46">
        <v>0</v>
      </c>
      <c r="AS490" s="46">
        <v>0</v>
      </c>
      <c r="AT490" s="46">
        <v>0</v>
      </c>
      <c r="AU490" s="46">
        <v>0</v>
      </c>
      <c r="AV490" s="46">
        <v>0</v>
      </c>
      <c r="AW490" s="46">
        <v>0</v>
      </c>
      <c r="AX490" s="46">
        <v>0</v>
      </c>
    </row>
    <row r="491" spans="1:50">
      <c r="A491" s="46">
        <v>490</v>
      </c>
      <c r="B491" s="46" t="s">
        <v>3098</v>
      </c>
      <c r="C491" s="46" t="s">
        <v>956</v>
      </c>
      <c r="D491" s="46" t="s">
        <v>29</v>
      </c>
      <c r="E491" s="46" t="s">
        <v>1034</v>
      </c>
      <c r="F491" s="46" t="s">
        <v>1033</v>
      </c>
      <c r="G491" s="46">
        <v>18</v>
      </c>
      <c r="H491" s="46">
        <v>21</v>
      </c>
      <c r="I491" s="46">
        <v>4</v>
      </c>
      <c r="J491" s="46">
        <v>253</v>
      </c>
      <c r="K491" s="46">
        <v>322</v>
      </c>
      <c r="L491" s="46">
        <v>67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1</v>
      </c>
      <c r="AL491" s="46">
        <v>1</v>
      </c>
      <c r="AM491" s="46">
        <v>0</v>
      </c>
      <c r="AN491" s="46">
        <v>0</v>
      </c>
      <c r="AO491" s="46">
        <v>0</v>
      </c>
      <c r="AP491" s="46">
        <v>0</v>
      </c>
      <c r="AQ491" s="46">
        <v>0</v>
      </c>
      <c r="AR491" s="46">
        <v>0</v>
      </c>
      <c r="AS491" s="46">
        <v>0</v>
      </c>
      <c r="AT491" s="46">
        <v>0</v>
      </c>
      <c r="AU491" s="46">
        <v>0</v>
      </c>
      <c r="AV491" s="46">
        <v>0</v>
      </c>
      <c r="AW491" s="46">
        <v>0</v>
      </c>
      <c r="AX491" s="46">
        <v>0</v>
      </c>
    </row>
    <row r="492" spans="1:50">
      <c r="A492" s="46">
        <v>491</v>
      </c>
      <c r="B492" s="46" t="s">
        <v>3098</v>
      </c>
      <c r="C492" s="46" t="s">
        <v>956</v>
      </c>
      <c r="D492" s="46" t="s">
        <v>24</v>
      </c>
      <c r="E492" s="46" t="s">
        <v>1036</v>
      </c>
      <c r="F492" s="46" t="s">
        <v>1035</v>
      </c>
      <c r="G492" s="46">
        <v>57</v>
      </c>
      <c r="H492" s="46">
        <v>50</v>
      </c>
      <c r="I492" s="46">
        <v>11</v>
      </c>
      <c r="J492" s="46">
        <v>1083</v>
      </c>
      <c r="K492" s="46">
        <v>1260</v>
      </c>
      <c r="L492" s="46">
        <v>197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2540</v>
      </c>
      <c r="Z492" s="46">
        <v>118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24</v>
      </c>
      <c r="AN492" s="46">
        <v>24</v>
      </c>
      <c r="AO492" s="46">
        <v>0</v>
      </c>
      <c r="AP492" s="46">
        <v>0</v>
      </c>
      <c r="AQ492" s="46">
        <v>0</v>
      </c>
      <c r="AR492" s="46">
        <v>0</v>
      </c>
      <c r="AS492" s="46">
        <v>0</v>
      </c>
      <c r="AT492" s="46">
        <v>0</v>
      </c>
      <c r="AU492" s="46">
        <v>0</v>
      </c>
      <c r="AV492" s="46">
        <v>0</v>
      </c>
      <c r="AW492" s="46">
        <v>0</v>
      </c>
      <c r="AX492" s="46">
        <v>0</v>
      </c>
    </row>
    <row r="493" spans="1:50">
      <c r="A493" s="46">
        <v>492</v>
      </c>
      <c r="B493" s="46" t="s">
        <v>3098</v>
      </c>
      <c r="C493" s="46" t="s">
        <v>956</v>
      </c>
      <c r="D493" s="46" t="s">
        <v>24</v>
      </c>
      <c r="E493" s="46" t="s">
        <v>1038</v>
      </c>
      <c r="F493" s="46" t="s">
        <v>1037</v>
      </c>
      <c r="G493" s="46">
        <v>14</v>
      </c>
      <c r="H493" s="46">
        <v>16</v>
      </c>
      <c r="I493" s="46">
        <v>2</v>
      </c>
      <c r="J493" s="46">
        <v>198</v>
      </c>
      <c r="K493" s="46">
        <v>285</v>
      </c>
      <c r="L493" s="46">
        <v>36</v>
      </c>
      <c r="M493" s="46">
        <v>0</v>
      </c>
      <c r="N493" s="46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0</v>
      </c>
      <c r="AJ493" s="46">
        <v>0</v>
      </c>
      <c r="AK493" s="46">
        <v>8</v>
      </c>
      <c r="AL493" s="46">
        <v>4</v>
      </c>
      <c r="AM493" s="46">
        <v>0</v>
      </c>
      <c r="AN493" s="46">
        <v>0</v>
      </c>
      <c r="AO493" s="46">
        <v>0</v>
      </c>
      <c r="AP493" s="46">
        <v>0</v>
      </c>
      <c r="AQ493" s="46">
        <v>0</v>
      </c>
      <c r="AR493" s="46">
        <v>0</v>
      </c>
      <c r="AS493" s="46">
        <v>0</v>
      </c>
      <c r="AT493" s="46">
        <v>0</v>
      </c>
      <c r="AU493" s="46">
        <v>0</v>
      </c>
      <c r="AV493" s="46">
        <v>0</v>
      </c>
      <c r="AW493" s="46">
        <v>0</v>
      </c>
      <c r="AX493" s="46">
        <v>0</v>
      </c>
    </row>
    <row r="494" spans="1:50">
      <c r="A494" s="46">
        <v>493</v>
      </c>
      <c r="B494" s="46" t="s">
        <v>3098</v>
      </c>
      <c r="C494" s="46" t="s">
        <v>956</v>
      </c>
      <c r="D494" s="46" t="s">
        <v>29</v>
      </c>
      <c r="E494" s="46" t="s">
        <v>1040</v>
      </c>
      <c r="F494" s="46" t="s">
        <v>1039</v>
      </c>
      <c r="G494" s="46">
        <v>61</v>
      </c>
      <c r="H494" s="46">
        <v>82</v>
      </c>
      <c r="I494" s="46">
        <v>15</v>
      </c>
      <c r="J494" s="46">
        <v>1435</v>
      </c>
      <c r="K494" s="46">
        <v>1833</v>
      </c>
      <c r="L494" s="46">
        <v>347</v>
      </c>
      <c r="M494" s="46">
        <v>0</v>
      </c>
      <c r="N494" s="46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818</v>
      </c>
      <c r="Z494" s="46">
        <v>45</v>
      </c>
      <c r="AA494" s="46"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0</v>
      </c>
      <c r="AI494" s="46">
        <v>0</v>
      </c>
      <c r="AJ494" s="46">
        <v>0</v>
      </c>
      <c r="AK494" s="46">
        <v>37</v>
      </c>
      <c r="AL494" s="46">
        <v>34</v>
      </c>
      <c r="AM494" s="46">
        <v>13</v>
      </c>
      <c r="AN494" s="46">
        <v>12</v>
      </c>
      <c r="AO494" s="46">
        <v>0</v>
      </c>
      <c r="AP494" s="46">
        <v>0</v>
      </c>
      <c r="AQ494" s="46">
        <v>0</v>
      </c>
      <c r="AR494" s="46">
        <v>0</v>
      </c>
      <c r="AS494" s="46">
        <v>0</v>
      </c>
      <c r="AT494" s="46">
        <v>0</v>
      </c>
      <c r="AU494" s="46">
        <v>47</v>
      </c>
      <c r="AV494" s="46">
        <v>3</v>
      </c>
      <c r="AW494" s="46">
        <v>0</v>
      </c>
      <c r="AX494" s="46">
        <v>0</v>
      </c>
    </row>
    <row r="495" spans="1:50">
      <c r="A495" s="46">
        <v>494</v>
      </c>
      <c r="B495" s="46" t="s">
        <v>3098</v>
      </c>
      <c r="C495" s="46" t="s">
        <v>956</v>
      </c>
      <c r="D495" s="46" t="s">
        <v>78</v>
      </c>
      <c r="E495" s="46" t="s">
        <v>1042</v>
      </c>
      <c r="F495" s="46" t="s">
        <v>1041</v>
      </c>
      <c r="G495" s="46">
        <v>36</v>
      </c>
      <c r="H495" s="46">
        <v>44</v>
      </c>
      <c r="I495" s="46">
        <v>30</v>
      </c>
      <c r="J495" s="46">
        <v>914</v>
      </c>
      <c r="K495" s="46">
        <v>1140</v>
      </c>
      <c r="L495" s="46">
        <v>326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2027</v>
      </c>
      <c r="Z495" s="46">
        <v>90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4</v>
      </c>
      <c r="AL495" s="46">
        <v>2</v>
      </c>
      <c r="AM495" s="46">
        <v>27</v>
      </c>
      <c r="AN495" s="46">
        <v>22</v>
      </c>
      <c r="AO495" s="46">
        <v>0</v>
      </c>
      <c r="AP495" s="46">
        <v>0</v>
      </c>
      <c r="AQ495" s="46">
        <v>0</v>
      </c>
      <c r="AR495" s="46">
        <v>0</v>
      </c>
      <c r="AS495" s="46">
        <v>0</v>
      </c>
      <c r="AT495" s="46">
        <v>0</v>
      </c>
      <c r="AU495" s="46">
        <v>0</v>
      </c>
      <c r="AV495" s="46">
        <v>0</v>
      </c>
      <c r="AW495" s="46">
        <v>0</v>
      </c>
      <c r="AX495" s="46">
        <v>0</v>
      </c>
    </row>
    <row r="496" spans="1:50">
      <c r="A496" s="46">
        <v>495</v>
      </c>
      <c r="B496" s="46" t="s">
        <v>3098</v>
      </c>
      <c r="C496" s="46" t="s">
        <v>956</v>
      </c>
      <c r="D496" s="46" t="s">
        <v>78</v>
      </c>
      <c r="E496" s="46" t="s">
        <v>1044</v>
      </c>
      <c r="F496" s="46" t="s">
        <v>1043</v>
      </c>
      <c r="G496" s="46">
        <v>50</v>
      </c>
      <c r="H496" s="46">
        <v>56</v>
      </c>
      <c r="I496" s="46">
        <v>8</v>
      </c>
      <c r="J496" s="46">
        <v>960</v>
      </c>
      <c r="K496" s="46">
        <v>1243</v>
      </c>
      <c r="L496" s="46">
        <v>172</v>
      </c>
      <c r="M496" s="46">
        <v>0</v>
      </c>
      <c r="N496" s="46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>
        <v>0</v>
      </c>
      <c r="AJ496" s="46">
        <v>0</v>
      </c>
      <c r="AK496" s="46">
        <v>23</v>
      </c>
      <c r="AL496" s="46">
        <v>20</v>
      </c>
      <c r="AM496" s="46">
        <v>0</v>
      </c>
      <c r="AN496" s="46">
        <v>0</v>
      </c>
      <c r="AO496" s="46">
        <v>0</v>
      </c>
      <c r="AP496" s="46">
        <v>0</v>
      </c>
      <c r="AQ496" s="46">
        <v>0</v>
      </c>
      <c r="AR496" s="46">
        <v>0</v>
      </c>
      <c r="AS496" s="46">
        <v>0</v>
      </c>
      <c r="AT496" s="46">
        <v>0</v>
      </c>
      <c r="AU496" s="46">
        <v>0</v>
      </c>
      <c r="AV496" s="46">
        <v>0</v>
      </c>
      <c r="AW496" s="46">
        <v>0</v>
      </c>
      <c r="AX496" s="46">
        <v>0</v>
      </c>
    </row>
    <row r="497" spans="1:50">
      <c r="A497" s="46">
        <v>496</v>
      </c>
      <c r="B497" s="46" t="s">
        <v>3098</v>
      </c>
      <c r="C497" s="46" t="s">
        <v>956</v>
      </c>
      <c r="D497" s="46" t="s">
        <v>29</v>
      </c>
      <c r="E497" s="46" t="s">
        <v>1046</v>
      </c>
      <c r="F497" s="46" t="s">
        <v>1045</v>
      </c>
      <c r="G497" s="46">
        <v>87</v>
      </c>
      <c r="H497" s="46">
        <v>77</v>
      </c>
      <c r="I497" s="46">
        <v>22</v>
      </c>
      <c r="J497" s="46">
        <v>1244</v>
      </c>
      <c r="K497" s="46">
        <v>1610</v>
      </c>
      <c r="L497" s="46">
        <v>365</v>
      </c>
      <c r="M497" s="46">
        <v>0</v>
      </c>
      <c r="N497" s="46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3219</v>
      </c>
      <c r="Z497" s="46">
        <v>186</v>
      </c>
      <c r="AA497" s="46">
        <v>0</v>
      </c>
      <c r="AB497" s="46">
        <v>0</v>
      </c>
      <c r="AC497" s="46">
        <v>0</v>
      </c>
      <c r="AD497" s="46">
        <v>0</v>
      </c>
      <c r="AE497" s="46">
        <v>365</v>
      </c>
      <c r="AF497" s="46">
        <v>0</v>
      </c>
      <c r="AG497" s="46">
        <v>0</v>
      </c>
      <c r="AH497" s="46">
        <v>365</v>
      </c>
      <c r="AI497" s="46">
        <v>0</v>
      </c>
      <c r="AJ497" s="46">
        <v>0</v>
      </c>
      <c r="AK497" s="46">
        <v>0</v>
      </c>
      <c r="AL497" s="46">
        <v>0</v>
      </c>
      <c r="AM497" s="46">
        <v>33</v>
      </c>
      <c r="AN497" s="46">
        <v>32</v>
      </c>
      <c r="AO497" s="46">
        <v>0</v>
      </c>
      <c r="AP497" s="46">
        <v>0</v>
      </c>
      <c r="AQ497" s="46">
        <v>0</v>
      </c>
      <c r="AR497" s="46">
        <v>0</v>
      </c>
      <c r="AS497" s="46">
        <v>0</v>
      </c>
      <c r="AT497" s="46">
        <v>0</v>
      </c>
      <c r="AU497" s="46">
        <v>0</v>
      </c>
      <c r="AV497" s="46">
        <v>0</v>
      </c>
      <c r="AW497" s="46">
        <v>156</v>
      </c>
      <c r="AX497" s="46">
        <v>7</v>
      </c>
    </row>
    <row r="498" spans="1:50">
      <c r="A498" s="46">
        <v>497</v>
      </c>
      <c r="B498" s="46" t="s">
        <v>3098</v>
      </c>
      <c r="C498" s="46" t="s">
        <v>956</v>
      </c>
      <c r="D498" s="46" t="s">
        <v>29</v>
      </c>
      <c r="E498" s="46" t="s">
        <v>1048</v>
      </c>
      <c r="F498" s="46" t="s">
        <v>1047</v>
      </c>
      <c r="G498" s="46">
        <v>15</v>
      </c>
      <c r="H498" s="46">
        <v>18</v>
      </c>
      <c r="I498" s="46">
        <v>3</v>
      </c>
      <c r="J498" s="46">
        <v>327</v>
      </c>
      <c r="K498" s="46">
        <v>416</v>
      </c>
      <c r="L498" s="46">
        <v>79</v>
      </c>
      <c r="M498" s="46">
        <v>0</v>
      </c>
      <c r="N498" s="46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822</v>
      </c>
      <c r="Z498" s="46">
        <v>36</v>
      </c>
      <c r="AA498" s="46">
        <v>0</v>
      </c>
      <c r="AB498" s="46">
        <v>0</v>
      </c>
      <c r="AC498" s="46">
        <v>0</v>
      </c>
      <c r="AD498" s="46">
        <v>0</v>
      </c>
      <c r="AE498" s="46">
        <v>0</v>
      </c>
      <c r="AF498" s="46">
        <v>0</v>
      </c>
      <c r="AG498" s="46">
        <v>0</v>
      </c>
      <c r="AH498" s="46">
        <v>0</v>
      </c>
      <c r="AI498" s="46">
        <v>0</v>
      </c>
      <c r="AJ498" s="46">
        <v>0</v>
      </c>
      <c r="AK498" s="46">
        <v>0</v>
      </c>
      <c r="AL498" s="46">
        <v>0</v>
      </c>
      <c r="AM498" s="46">
        <v>6</v>
      </c>
      <c r="AN498" s="46">
        <v>4</v>
      </c>
      <c r="AO498" s="46">
        <v>0</v>
      </c>
      <c r="AP498" s="46">
        <v>0</v>
      </c>
      <c r="AQ498" s="46">
        <v>0</v>
      </c>
      <c r="AR498" s="46">
        <v>0</v>
      </c>
      <c r="AS498" s="46">
        <v>0</v>
      </c>
      <c r="AT498" s="46">
        <v>0</v>
      </c>
      <c r="AU498" s="46">
        <v>0</v>
      </c>
      <c r="AV498" s="46">
        <v>0</v>
      </c>
      <c r="AW498" s="46">
        <v>0</v>
      </c>
      <c r="AX498" s="46">
        <v>0</v>
      </c>
    </row>
    <row r="499" spans="1:50">
      <c r="A499" s="46">
        <v>498</v>
      </c>
      <c r="B499" s="46" t="s">
        <v>3098</v>
      </c>
      <c r="C499" s="46" t="s">
        <v>956</v>
      </c>
      <c r="D499" s="46" t="s">
        <v>21</v>
      </c>
      <c r="E499" s="46" t="s">
        <v>1050</v>
      </c>
      <c r="F499" s="46" t="s">
        <v>1049</v>
      </c>
      <c r="G499" s="46">
        <v>60</v>
      </c>
      <c r="H499" s="46">
        <v>73</v>
      </c>
      <c r="I499" s="46">
        <v>22</v>
      </c>
      <c r="J499" s="46">
        <v>818</v>
      </c>
      <c r="K499" s="46">
        <v>1148</v>
      </c>
      <c r="L499" s="46">
        <v>262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24</v>
      </c>
      <c r="AL499" s="46">
        <v>22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</row>
    <row r="500" spans="1:50">
      <c r="A500" s="46">
        <v>499</v>
      </c>
      <c r="B500" s="46" t="s">
        <v>3098</v>
      </c>
      <c r="C500" s="46" t="s">
        <v>956</v>
      </c>
      <c r="D500" s="46" t="s">
        <v>21</v>
      </c>
      <c r="E500" s="46" t="s">
        <v>1052</v>
      </c>
      <c r="F500" s="46" t="s">
        <v>1051</v>
      </c>
      <c r="G500" s="46">
        <v>110</v>
      </c>
      <c r="H500" s="46">
        <v>141</v>
      </c>
      <c r="I500" s="46">
        <v>30</v>
      </c>
      <c r="J500" s="46">
        <v>1667</v>
      </c>
      <c r="K500" s="46">
        <v>2227</v>
      </c>
      <c r="L500" s="46">
        <v>526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42</v>
      </c>
      <c r="AL500" s="46">
        <v>37</v>
      </c>
      <c r="AM500" s="46">
        <v>0</v>
      </c>
      <c r="AN500" s="46">
        <v>0</v>
      </c>
      <c r="AO500" s="46">
        <v>0</v>
      </c>
      <c r="AP500" s="46">
        <v>0</v>
      </c>
      <c r="AQ500" s="46">
        <v>0</v>
      </c>
      <c r="AR500" s="46">
        <v>0</v>
      </c>
      <c r="AS500" s="46">
        <v>0</v>
      </c>
      <c r="AT500" s="46">
        <v>0</v>
      </c>
      <c r="AU500" s="46">
        <v>0</v>
      </c>
      <c r="AV500" s="46">
        <v>0</v>
      </c>
      <c r="AW500" s="46">
        <v>0</v>
      </c>
      <c r="AX500" s="46">
        <v>0</v>
      </c>
    </row>
    <row r="501" spans="1:50">
      <c r="A501" s="46">
        <v>500</v>
      </c>
      <c r="B501" s="46" t="s">
        <v>3098</v>
      </c>
      <c r="C501" s="46" t="s">
        <v>956</v>
      </c>
      <c r="D501" s="46" t="s">
        <v>24</v>
      </c>
      <c r="E501" s="46" t="s">
        <v>1054</v>
      </c>
      <c r="F501" s="46" t="s">
        <v>1053</v>
      </c>
      <c r="G501" s="46">
        <v>32</v>
      </c>
      <c r="H501" s="46">
        <v>31</v>
      </c>
      <c r="I501" s="46">
        <v>3</v>
      </c>
      <c r="J501" s="46">
        <v>255</v>
      </c>
      <c r="K501" s="46">
        <v>351</v>
      </c>
      <c r="L501" s="46">
        <v>73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7</v>
      </c>
      <c r="AL501" s="46">
        <v>8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</row>
    <row r="502" spans="1:50">
      <c r="A502" s="46">
        <v>501</v>
      </c>
      <c r="B502" s="46" t="s">
        <v>3098</v>
      </c>
      <c r="C502" s="46" t="s">
        <v>956</v>
      </c>
      <c r="D502" s="46" t="s">
        <v>24</v>
      </c>
      <c r="E502" s="46" t="s">
        <v>1056</v>
      </c>
      <c r="F502" s="46" t="s">
        <v>1055</v>
      </c>
      <c r="G502" s="46">
        <v>12</v>
      </c>
      <c r="H502" s="46">
        <v>4</v>
      </c>
      <c r="I502" s="46">
        <v>3</v>
      </c>
      <c r="J502" s="46">
        <v>78</v>
      </c>
      <c r="K502" s="46">
        <v>95</v>
      </c>
      <c r="L502" s="46">
        <v>31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204</v>
      </c>
      <c r="Z502" s="46">
        <v>19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2</v>
      </c>
      <c r="AN502" s="46">
        <v>2</v>
      </c>
      <c r="AO502" s="46">
        <v>0</v>
      </c>
      <c r="AP502" s="46">
        <v>0</v>
      </c>
      <c r="AQ502" s="46">
        <v>0</v>
      </c>
      <c r="AR502" s="46">
        <v>0</v>
      </c>
      <c r="AS502" s="46">
        <v>0</v>
      </c>
      <c r="AT502" s="46">
        <v>0</v>
      </c>
      <c r="AU502" s="46">
        <v>0</v>
      </c>
      <c r="AV502" s="46">
        <v>0</v>
      </c>
      <c r="AW502" s="46">
        <v>0</v>
      </c>
      <c r="AX502" s="46">
        <v>0</v>
      </c>
    </row>
    <row r="503" spans="1:50">
      <c r="A503" s="46">
        <v>502</v>
      </c>
      <c r="B503" s="46" t="s">
        <v>3098</v>
      </c>
      <c r="C503" s="46" t="s">
        <v>956</v>
      </c>
      <c r="D503" s="46" t="s">
        <v>21</v>
      </c>
      <c r="E503" s="46" t="s">
        <v>1058</v>
      </c>
      <c r="F503" s="46" t="s">
        <v>1057</v>
      </c>
      <c r="G503" s="46">
        <v>80</v>
      </c>
      <c r="H503" s="46">
        <v>93</v>
      </c>
      <c r="I503" s="46">
        <v>26</v>
      </c>
      <c r="J503" s="46">
        <v>1465</v>
      </c>
      <c r="K503" s="46">
        <v>2034</v>
      </c>
      <c r="L503" s="46">
        <v>494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3864</v>
      </c>
      <c r="Z503" s="46">
        <v>189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3</v>
      </c>
      <c r="AL503" s="46">
        <v>3</v>
      </c>
      <c r="AM503" s="46">
        <v>17</v>
      </c>
      <c r="AN503" s="46">
        <v>16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</row>
    <row r="504" spans="1:50">
      <c r="A504" s="46">
        <v>503</v>
      </c>
      <c r="B504" s="46" t="s">
        <v>3098</v>
      </c>
      <c r="C504" s="46" t="s">
        <v>956</v>
      </c>
      <c r="D504" s="46" t="s">
        <v>29</v>
      </c>
      <c r="E504" s="46" t="s">
        <v>1060</v>
      </c>
      <c r="F504" s="46" t="s">
        <v>1059</v>
      </c>
      <c r="G504" s="46">
        <v>50</v>
      </c>
      <c r="H504" s="46">
        <v>54</v>
      </c>
      <c r="I504" s="46">
        <v>11</v>
      </c>
      <c r="J504" s="46">
        <v>669</v>
      </c>
      <c r="K504" s="46">
        <v>827</v>
      </c>
      <c r="L504" s="46">
        <v>170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1125</v>
      </c>
      <c r="Z504" s="46">
        <v>73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1</v>
      </c>
      <c r="AL504" s="46">
        <v>1</v>
      </c>
      <c r="AM504" s="46">
        <v>3</v>
      </c>
      <c r="AN504" s="46">
        <v>2</v>
      </c>
      <c r="AO504" s="46">
        <v>0</v>
      </c>
      <c r="AP504" s="46">
        <v>0</v>
      </c>
      <c r="AQ504" s="46">
        <v>0</v>
      </c>
      <c r="AR504" s="46">
        <v>0</v>
      </c>
      <c r="AS504" s="46">
        <v>0</v>
      </c>
      <c r="AT504" s="46">
        <v>0</v>
      </c>
      <c r="AU504" s="46">
        <v>0</v>
      </c>
      <c r="AV504" s="46">
        <v>0</v>
      </c>
      <c r="AW504" s="46">
        <v>0</v>
      </c>
      <c r="AX504" s="46">
        <v>0</v>
      </c>
    </row>
    <row r="505" spans="1:50">
      <c r="A505" s="46">
        <v>504</v>
      </c>
      <c r="B505" s="46" t="s">
        <v>3098</v>
      </c>
      <c r="C505" s="46" t="s">
        <v>956</v>
      </c>
      <c r="D505" s="46" t="s">
        <v>29</v>
      </c>
      <c r="E505" s="46" t="s">
        <v>1062</v>
      </c>
      <c r="F505" s="46" t="s">
        <v>1061</v>
      </c>
      <c r="G505" s="46">
        <v>16</v>
      </c>
      <c r="H505" s="46">
        <v>22</v>
      </c>
      <c r="I505" s="46">
        <v>5</v>
      </c>
      <c r="J505" s="46">
        <v>337</v>
      </c>
      <c r="K505" s="46">
        <v>399</v>
      </c>
      <c r="L505" s="46">
        <v>91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6</v>
      </c>
      <c r="AL505" s="46">
        <v>6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>
        <v>0</v>
      </c>
      <c r="AT505" s="46">
        <v>0</v>
      </c>
      <c r="AU505" s="46">
        <v>0</v>
      </c>
      <c r="AV505" s="46">
        <v>0</v>
      </c>
      <c r="AW505" s="46">
        <v>0</v>
      </c>
      <c r="AX505" s="46">
        <v>0</v>
      </c>
    </row>
    <row r="506" spans="1:50">
      <c r="A506" s="46">
        <v>505</v>
      </c>
      <c r="B506" s="46" t="s">
        <v>3098</v>
      </c>
      <c r="C506" s="46" t="s">
        <v>956</v>
      </c>
      <c r="D506" s="46" t="s">
        <v>21</v>
      </c>
      <c r="E506" s="46" t="s">
        <v>1064</v>
      </c>
      <c r="F506" s="46" t="s">
        <v>1063</v>
      </c>
      <c r="G506" s="46">
        <v>74</v>
      </c>
      <c r="H506" s="46">
        <v>108</v>
      </c>
      <c r="I506" s="46">
        <v>28</v>
      </c>
      <c r="J506" s="46">
        <v>2033</v>
      </c>
      <c r="K506" s="46">
        <v>2869</v>
      </c>
      <c r="L506" s="46">
        <v>591</v>
      </c>
      <c r="M506" s="46">
        <v>0</v>
      </c>
      <c r="N506" s="46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5050</v>
      </c>
      <c r="Z506" s="46">
        <v>190</v>
      </c>
      <c r="AA506" s="46">
        <v>0</v>
      </c>
      <c r="AB506" s="46">
        <v>0</v>
      </c>
      <c r="AC506" s="46">
        <v>0</v>
      </c>
      <c r="AD506" s="46">
        <v>0</v>
      </c>
      <c r="AE506" s="46">
        <v>36</v>
      </c>
      <c r="AF506" s="46">
        <v>0</v>
      </c>
      <c r="AG506" s="46">
        <v>0</v>
      </c>
      <c r="AH506" s="46">
        <v>36</v>
      </c>
      <c r="AI506" s="46">
        <v>0</v>
      </c>
      <c r="AJ506" s="46">
        <v>0</v>
      </c>
      <c r="AK506" s="46">
        <v>3</v>
      </c>
      <c r="AL506" s="46">
        <v>3</v>
      </c>
      <c r="AM506" s="46">
        <v>54</v>
      </c>
      <c r="AN506" s="46">
        <v>49</v>
      </c>
      <c r="AO506" s="46">
        <v>0</v>
      </c>
      <c r="AP506" s="46">
        <v>0</v>
      </c>
      <c r="AQ506" s="46">
        <v>0</v>
      </c>
      <c r="AR506" s="46">
        <v>0</v>
      </c>
      <c r="AS506" s="46">
        <v>0</v>
      </c>
      <c r="AT506" s="46">
        <v>0</v>
      </c>
      <c r="AU506" s="46">
        <v>0</v>
      </c>
      <c r="AV506" s="46">
        <v>0</v>
      </c>
      <c r="AW506" s="46">
        <v>0</v>
      </c>
      <c r="AX506" s="46">
        <v>0</v>
      </c>
    </row>
    <row r="507" spans="1:50">
      <c r="A507" s="46">
        <v>506</v>
      </c>
      <c r="B507" s="46" t="s">
        <v>3098</v>
      </c>
      <c r="C507" s="46" t="s">
        <v>956</v>
      </c>
      <c r="D507" s="46" t="s">
        <v>29</v>
      </c>
      <c r="E507" s="46" t="s">
        <v>1066</v>
      </c>
      <c r="F507" s="46" t="s">
        <v>1065</v>
      </c>
      <c r="G507" s="46">
        <v>24</v>
      </c>
      <c r="H507" s="46">
        <v>30</v>
      </c>
      <c r="I507" s="46">
        <v>4</v>
      </c>
      <c r="J507" s="46">
        <v>280</v>
      </c>
      <c r="K507" s="46">
        <v>407</v>
      </c>
      <c r="L507" s="46">
        <v>86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9</v>
      </c>
      <c r="AL507" s="46">
        <v>11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>
        <v>0</v>
      </c>
      <c r="AT507" s="46">
        <v>0</v>
      </c>
      <c r="AU507" s="46">
        <v>0</v>
      </c>
      <c r="AV507" s="46">
        <v>0</v>
      </c>
      <c r="AW507" s="46">
        <v>0</v>
      </c>
      <c r="AX507" s="46">
        <v>0</v>
      </c>
    </row>
    <row r="508" spans="1:50">
      <c r="A508" s="46">
        <v>507</v>
      </c>
      <c r="B508" s="46" t="s">
        <v>3098</v>
      </c>
      <c r="C508" s="46" t="s">
        <v>956</v>
      </c>
      <c r="D508" s="46" t="s">
        <v>29</v>
      </c>
      <c r="E508" s="46" t="s">
        <v>1068</v>
      </c>
      <c r="F508" s="46" t="s">
        <v>1067</v>
      </c>
      <c r="G508" s="46">
        <v>57</v>
      </c>
      <c r="H508" s="46">
        <v>63</v>
      </c>
      <c r="I508" s="46">
        <v>12</v>
      </c>
      <c r="J508" s="46">
        <v>916</v>
      </c>
      <c r="K508" s="46">
        <v>1245</v>
      </c>
      <c r="L508" s="46">
        <v>200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>
        <v>0</v>
      </c>
      <c r="AJ508" s="46">
        <v>0</v>
      </c>
      <c r="AK508" s="46">
        <v>11</v>
      </c>
      <c r="AL508" s="46">
        <v>10</v>
      </c>
      <c r="AM508" s="46">
        <v>0</v>
      </c>
      <c r="AN508" s="46">
        <v>0</v>
      </c>
      <c r="AO508" s="46">
        <v>0</v>
      </c>
      <c r="AP508" s="46">
        <v>0</v>
      </c>
      <c r="AQ508" s="46">
        <v>0</v>
      </c>
      <c r="AR508" s="46">
        <v>0</v>
      </c>
      <c r="AS508" s="46">
        <v>0</v>
      </c>
      <c r="AT508" s="46">
        <v>0</v>
      </c>
      <c r="AU508" s="46">
        <v>0</v>
      </c>
      <c r="AV508" s="46">
        <v>0</v>
      </c>
      <c r="AW508" s="46">
        <v>0</v>
      </c>
      <c r="AX508" s="46">
        <v>0</v>
      </c>
    </row>
    <row r="509" spans="1:50">
      <c r="A509" s="46">
        <v>508</v>
      </c>
      <c r="B509" s="46" t="s">
        <v>3098</v>
      </c>
      <c r="C509" s="46" t="s">
        <v>956</v>
      </c>
      <c r="D509" s="46" t="s">
        <v>29</v>
      </c>
      <c r="E509" s="46" t="s">
        <v>1070</v>
      </c>
      <c r="F509" s="46" t="s">
        <v>1069</v>
      </c>
      <c r="G509" s="46">
        <v>80</v>
      </c>
      <c r="H509" s="46">
        <v>64</v>
      </c>
      <c r="I509" s="46">
        <v>35</v>
      </c>
      <c r="J509" s="46">
        <v>1285</v>
      </c>
      <c r="K509" s="46">
        <v>1552</v>
      </c>
      <c r="L509" s="46">
        <v>583</v>
      </c>
      <c r="M509" s="46">
        <v>0</v>
      </c>
      <c r="N509" s="46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3420</v>
      </c>
      <c r="Z509" s="46">
        <v>179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0</v>
      </c>
      <c r="AJ509" s="46">
        <v>0</v>
      </c>
      <c r="AK509" s="46">
        <v>0</v>
      </c>
      <c r="AL509" s="46">
        <v>0</v>
      </c>
      <c r="AM509" s="46">
        <v>13</v>
      </c>
      <c r="AN509" s="46">
        <v>13</v>
      </c>
      <c r="AO509" s="46">
        <v>0</v>
      </c>
      <c r="AP509" s="46">
        <v>0</v>
      </c>
      <c r="AQ509" s="46">
        <v>0</v>
      </c>
      <c r="AR509" s="46">
        <v>0</v>
      </c>
      <c r="AS509" s="46">
        <v>0</v>
      </c>
      <c r="AT509" s="46">
        <v>0</v>
      </c>
      <c r="AU509" s="46">
        <v>0</v>
      </c>
      <c r="AV509" s="46">
        <v>0</v>
      </c>
      <c r="AW509" s="46">
        <v>0</v>
      </c>
      <c r="AX509" s="46">
        <v>0</v>
      </c>
    </row>
    <row r="510" spans="1:50">
      <c r="A510" s="46">
        <v>509</v>
      </c>
      <c r="B510" s="46" t="s">
        <v>3098</v>
      </c>
      <c r="C510" s="46" t="s">
        <v>956</v>
      </c>
      <c r="D510" s="46" t="s">
        <v>24</v>
      </c>
      <c r="E510" s="46" t="s">
        <v>1072</v>
      </c>
      <c r="F510" s="46" t="s">
        <v>1071</v>
      </c>
      <c r="G510" s="46">
        <v>20</v>
      </c>
      <c r="H510" s="46">
        <v>20</v>
      </c>
      <c r="I510" s="46">
        <v>7</v>
      </c>
      <c r="J510" s="46">
        <v>402</v>
      </c>
      <c r="K510" s="46">
        <v>450</v>
      </c>
      <c r="L510" s="46">
        <v>110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962</v>
      </c>
      <c r="Z510" s="46">
        <v>47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>
        <v>0</v>
      </c>
      <c r="AJ510" s="46">
        <v>0</v>
      </c>
      <c r="AK510" s="46">
        <v>0</v>
      </c>
      <c r="AL510" s="46">
        <v>0</v>
      </c>
      <c r="AM510" s="46">
        <v>4</v>
      </c>
      <c r="AN510" s="46">
        <v>4</v>
      </c>
      <c r="AO510" s="46">
        <v>0</v>
      </c>
      <c r="AP510" s="46">
        <v>0</v>
      </c>
      <c r="AQ510" s="46">
        <v>0</v>
      </c>
      <c r="AR510" s="46">
        <v>0</v>
      </c>
      <c r="AS510" s="46">
        <v>0</v>
      </c>
      <c r="AT510" s="46">
        <v>0</v>
      </c>
      <c r="AU510" s="46">
        <v>0</v>
      </c>
      <c r="AV510" s="46">
        <v>0</v>
      </c>
      <c r="AW510" s="46">
        <v>0</v>
      </c>
      <c r="AX510" s="46">
        <v>0</v>
      </c>
    </row>
    <row r="511" spans="1:50">
      <c r="A511" s="46">
        <v>510</v>
      </c>
      <c r="B511" s="46" t="s">
        <v>3098</v>
      </c>
      <c r="C511" s="46" t="s">
        <v>956</v>
      </c>
      <c r="D511" s="46" t="s">
        <v>21</v>
      </c>
      <c r="E511" s="46" t="s">
        <v>1074</v>
      </c>
      <c r="F511" s="46" t="s">
        <v>1073</v>
      </c>
      <c r="G511" s="46">
        <v>147</v>
      </c>
      <c r="H511" s="46">
        <v>94</v>
      </c>
      <c r="I511" s="46">
        <v>19</v>
      </c>
      <c r="J511" s="46">
        <v>1086</v>
      </c>
      <c r="K511" s="46">
        <v>1634</v>
      </c>
      <c r="L511" s="46">
        <v>253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10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33</v>
      </c>
      <c r="AL511" s="46">
        <v>28</v>
      </c>
      <c r="AM511" s="46">
        <v>0</v>
      </c>
      <c r="AN511" s="46">
        <v>0</v>
      </c>
      <c r="AO511" s="46">
        <v>0</v>
      </c>
      <c r="AP511" s="46">
        <v>0</v>
      </c>
      <c r="AQ511" s="46">
        <v>0</v>
      </c>
      <c r="AR511" s="46">
        <v>0</v>
      </c>
      <c r="AS511" s="46">
        <v>0</v>
      </c>
      <c r="AT511" s="46">
        <v>0</v>
      </c>
      <c r="AU511" s="46">
        <v>0</v>
      </c>
      <c r="AV511" s="46">
        <v>0</v>
      </c>
      <c r="AW511" s="46">
        <v>0</v>
      </c>
      <c r="AX511" s="46">
        <v>0</v>
      </c>
    </row>
    <row r="512" spans="1:50">
      <c r="A512" s="46">
        <v>511</v>
      </c>
      <c r="B512" s="46" t="s">
        <v>3098</v>
      </c>
      <c r="C512" s="46" t="s">
        <v>956</v>
      </c>
      <c r="D512" s="46" t="s">
        <v>29</v>
      </c>
      <c r="E512" s="46" t="s">
        <v>1076</v>
      </c>
      <c r="F512" s="46" t="s">
        <v>1075</v>
      </c>
      <c r="G512" s="46">
        <v>47</v>
      </c>
      <c r="H512" s="46">
        <v>50</v>
      </c>
      <c r="I512" s="46">
        <v>16</v>
      </c>
      <c r="J512" s="46">
        <v>821</v>
      </c>
      <c r="K512" s="46">
        <v>1099</v>
      </c>
      <c r="L512" s="46">
        <v>339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1213</v>
      </c>
      <c r="Z512" s="46">
        <v>63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11</v>
      </c>
      <c r="AL512" s="46">
        <v>8</v>
      </c>
      <c r="AM512" s="46">
        <v>13</v>
      </c>
      <c r="AN512" s="46">
        <v>12</v>
      </c>
      <c r="AO512" s="46">
        <v>0</v>
      </c>
      <c r="AP512" s="46">
        <v>0</v>
      </c>
      <c r="AQ512" s="46">
        <v>0</v>
      </c>
      <c r="AR512" s="46">
        <v>0</v>
      </c>
      <c r="AS512" s="46">
        <v>0</v>
      </c>
      <c r="AT512" s="46">
        <v>0</v>
      </c>
      <c r="AU512" s="46">
        <v>0</v>
      </c>
      <c r="AV512" s="46">
        <v>0</v>
      </c>
      <c r="AW512" s="46">
        <v>0</v>
      </c>
      <c r="AX512" s="46">
        <v>0</v>
      </c>
    </row>
    <row r="513" spans="1:50">
      <c r="A513" s="46">
        <v>512</v>
      </c>
      <c r="B513" s="46" t="s">
        <v>3098</v>
      </c>
      <c r="C513" s="46" t="s">
        <v>956</v>
      </c>
      <c r="D513" s="46" t="s">
        <v>21</v>
      </c>
      <c r="E513" s="46" t="s">
        <v>1078</v>
      </c>
      <c r="F513" s="46" t="s">
        <v>1077</v>
      </c>
      <c r="G513" s="46">
        <v>95</v>
      </c>
      <c r="H513" s="46">
        <v>108</v>
      </c>
      <c r="I513" s="46">
        <v>31</v>
      </c>
      <c r="J513" s="46">
        <v>1816</v>
      </c>
      <c r="K513" s="46">
        <v>2423</v>
      </c>
      <c r="L513" s="46">
        <v>569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72</v>
      </c>
      <c r="AL513" s="46">
        <v>61</v>
      </c>
      <c r="AM513" s="46">
        <v>0</v>
      </c>
      <c r="AN513" s="46">
        <v>0</v>
      </c>
      <c r="AO513" s="46">
        <v>0</v>
      </c>
      <c r="AP513" s="46">
        <v>0</v>
      </c>
      <c r="AQ513" s="46">
        <v>0</v>
      </c>
      <c r="AR513" s="46">
        <v>0</v>
      </c>
      <c r="AS513" s="46">
        <v>0</v>
      </c>
      <c r="AT513" s="46">
        <v>0</v>
      </c>
      <c r="AU513" s="46">
        <v>0</v>
      </c>
      <c r="AV513" s="46">
        <v>0</v>
      </c>
      <c r="AW513" s="46">
        <v>0</v>
      </c>
      <c r="AX513" s="46">
        <v>0</v>
      </c>
    </row>
    <row r="514" spans="1:50" ht="15.4" customHeight="1">
      <c r="A514" s="46">
        <v>513</v>
      </c>
      <c r="B514" s="46" t="s">
        <v>3098</v>
      </c>
      <c r="C514" s="46" t="s">
        <v>956</v>
      </c>
      <c r="D514" s="46" t="s">
        <v>29</v>
      </c>
      <c r="E514" s="46" t="s">
        <v>793</v>
      </c>
      <c r="F514" s="46" t="s">
        <v>1079</v>
      </c>
      <c r="G514" s="46">
        <v>65</v>
      </c>
      <c r="H514" s="46">
        <v>80</v>
      </c>
      <c r="I514" s="46">
        <v>22</v>
      </c>
      <c r="J514" s="46">
        <v>1243</v>
      </c>
      <c r="K514" s="46">
        <v>1745</v>
      </c>
      <c r="L514" s="46">
        <v>424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3412</v>
      </c>
      <c r="Z514" s="46">
        <v>167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26</v>
      </c>
      <c r="AN514" s="46">
        <v>17</v>
      </c>
      <c r="AO514" s="46">
        <v>0</v>
      </c>
      <c r="AP514" s="46">
        <v>0</v>
      </c>
      <c r="AQ514" s="46">
        <v>0</v>
      </c>
      <c r="AR514" s="46">
        <v>0</v>
      </c>
      <c r="AS514" s="46">
        <v>0</v>
      </c>
      <c r="AT514" s="46">
        <v>0</v>
      </c>
      <c r="AU514" s="46">
        <v>0</v>
      </c>
      <c r="AV514" s="46">
        <v>0</v>
      </c>
      <c r="AW514" s="46">
        <v>83</v>
      </c>
      <c r="AX514" s="46">
        <v>6</v>
      </c>
    </row>
    <row r="515" spans="1:50">
      <c r="A515" s="46">
        <v>514</v>
      </c>
      <c r="B515" s="46" t="s">
        <v>3098</v>
      </c>
      <c r="C515" s="46" t="s">
        <v>956</v>
      </c>
      <c r="D515" s="46" t="s">
        <v>21</v>
      </c>
      <c r="E515" s="46" t="s">
        <v>1081</v>
      </c>
      <c r="F515" s="46" t="s">
        <v>1080</v>
      </c>
      <c r="G515" s="46">
        <v>63</v>
      </c>
      <c r="H515" s="46">
        <v>81</v>
      </c>
      <c r="I515" s="46">
        <v>16</v>
      </c>
      <c r="J515" s="46">
        <v>1096</v>
      </c>
      <c r="K515" s="46">
        <v>1520</v>
      </c>
      <c r="L515" s="46">
        <v>311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17</v>
      </c>
      <c r="AL515" s="46">
        <v>16</v>
      </c>
      <c r="AM515" s="46">
        <v>0</v>
      </c>
      <c r="AN515" s="46">
        <v>0</v>
      </c>
      <c r="AO515" s="46">
        <v>0</v>
      </c>
      <c r="AP515" s="46">
        <v>0</v>
      </c>
      <c r="AQ515" s="46">
        <v>0</v>
      </c>
      <c r="AR515" s="46">
        <v>0</v>
      </c>
      <c r="AS515" s="46">
        <v>0</v>
      </c>
      <c r="AT515" s="46">
        <v>0</v>
      </c>
      <c r="AU515" s="46">
        <v>0</v>
      </c>
      <c r="AV515" s="46">
        <v>0</v>
      </c>
      <c r="AW515" s="46">
        <v>0</v>
      </c>
      <c r="AX515" s="46">
        <v>0</v>
      </c>
    </row>
    <row r="516" spans="1:50">
      <c r="A516" s="46">
        <v>515</v>
      </c>
      <c r="B516" s="46" t="s">
        <v>3098</v>
      </c>
      <c r="C516" s="46" t="s">
        <v>956</v>
      </c>
      <c r="D516" s="46" t="s">
        <v>29</v>
      </c>
      <c r="E516" s="46" t="s">
        <v>1083</v>
      </c>
      <c r="F516" s="46" t="s">
        <v>1082</v>
      </c>
      <c r="G516" s="46">
        <v>23</v>
      </c>
      <c r="H516" s="46">
        <v>31</v>
      </c>
      <c r="I516" s="46">
        <v>3</v>
      </c>
      <c r="J516" s="46">
        <v>191.5</v>
      </c>
      <c r="K516" s="46">
        <v>263.5</v>
      </c>
      <c r="L516" s="46">
        <v>64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0</v>
      </c>
      <c r="AK516" s="46">
        <v>6</v>
      </c>
      <c r="AL516" s="46">
        <v>6</v>
      </c>
      <c r="AM516" s="46">
        <v>0</v>
      </c>
      <c r="AN516" s="46">
        <v>0</v>
      </c>
      <c r="AO516" s="46">
        <v>0</v>
      </c>
      <c r="AP516" s="46">
        <v>0</v>
      </c>
      <c r="AQ516" s="46">
        <v>0</v>
      </c>
      <c r="AR516" s="46">
        <v>0</v>
      </c>
      <c r="AS516" s="46">
        <v>0</v>
      </c>
      <c r="AT516" s="46">
        <v>0</v>
      </c>
      <c r="AU516" s="46">
        <v>0</v>
      </c>
      <c r="AV516" s="46">
        <v>0</v>
      </c>
      <c r="AW516" s="46">
        <v>0</v>
      </c>
      <c r="AX516" s="46">
        <v>0</v>
      </c>
    </row>
    <row r="517" spans="1:50">
      <c r="A517" s="46">
        <v>516</v>
      </c>
      <c r="B517" s="46" t="s">
        <v>3098</v>
      </c>
      <c r="C517" s="46" t="s">
        <v>956</v>
      </c>
      <c r="D517" s="46" t="s">
        <v>78</v>
      </c>
      <c r="E517" s="46" t="s">
        <v>1085</v>
      </c>
      <c r="F517" s="46" t="s">
        <v>1084</v>
      </c>
      <c r="G517" s="46">
        <v>29</v>
      </c>
      <c r="H517" s="46">
        <v>36</v>
      </c>
      <c r="I517" s="46">
        <v>12</v>
      </c>
      <c r="J517" s="46">
        <v>801</v>
      </c>
      <c r="K517" s="46">
        <v>978</v>
      </c>
      <c r="L517" s="46">
        <v>242</v>
      </c>
      <c r="M517" s="46">
        <v>0</v>
      </c>
      <c r="N517" s="46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2021</v>
      </c>
      <c r="Z517" s="46">
        <v>77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>
        <v>0</v>
      </c>
      <c r="AJ517" s="46">
        <v>0</v>
      </c>
      <c r="AK517" s="46">
        <v>0</v>
      </c>
      <c r="AL517" s="46">
        <v>0</v>
      </c>
      <c r="AM517" s="46">
        <v>29</v>
      </c>
      <c r="AN517" s="46">
        <v>25</v>
      </c>
      <c r="AO517" s="46">
        <v>0</v>
      </c>
      <c r="AP517" s="46">
        <v>0</v>
      </c>
      <c r="AQ517" s="46">
        <v>0</v>
      </c>
      <c r="AR517" s="46">
        <v>0</v>
      </c>
      <c r="AS517" s="46">
        <v>0</v>
      </c>
      <c r="AT517" s="46">
        <v>0</v>
      </c>
      <c r="AU517" s="46">
        <v>0</v>
      </c>
      <c r="AV517" s="46">
        <v>0</v>
      </c>
      <c r="AW517" s="46">
        <v>0</v>
      </c>
      <c r="AX517" s="46">
        <v>0</v>
      </c>
    </row>
    <row r="518" spans="1:50">
      <c r="A518" s="46">
        <v>517</v>
      </c>
      <c r="B518" s="46" t="s">
        <v>3097</v>
      </c>
      <c r="C518" s="46" t="s">
        <v>1086</v>
      </c>
      <c r="D518" s="46" t="s">
        <v>15</v>
      </c>
      <c r="E518" s="46" t="s">
        <v>1090</v>
      </c>
      <c r="F518" s="46" t="s">
        <v>1089</v>
      </c>
      <c r="G518" s="46">
        <v>0</v>
      </c>
      <c r="H518" s="46">
        <v>19</v>
      </c>
      <c r="I518" s="46">
        <v>24</v>
      </c>
      <c r="J518" s="46">
        <v>0</v>
      </c>
      <c r="K518" s="46">
        <v>510</v>
      </c>
      <c r="L518" s="46">
        <v>552.5</v>
      </c>
      <c r="M518" s="46">
        <v>15</v>
      </c>
      <c r="N518" s="46">
        <v>21</v>
      </c>
      <c r="O518" s="46">
        <v>3</v>
      </c>
      <c r="P518" s="46">
        <v>105.5</v>
      </c>
      <c r="Q518" s="46">
        <v>156.5</v>
      </c>
      <c r="R518" s="46">
        <v>28.5</v>
      </c>
      <c r="S518" s="46">
        <v>16</v>
      </c>
      <c r="T518" s="46">
        <v>17</v>
      </c>
      <c r="U518" s="46">
        <v>8</v>
      </c>
      <c r="V518" s="46">
        <v>84</v>
      </c>
      <c r="W518" s="46">
        <v>96</v>
      </c>
      <c r="X518" s="46">
        <v>52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1062.5</v>
      </c>
      <c r="AF518" s="46">
        <v>174</v>
      </c>
      <c r="AG518" s="46">
        <v>200</v>
      </c>
      <c r="AH518" s="46">
        <v>0</v>
      </c>
      <c r="AI518" s="46">
        <v>0</v>
      </c>
      <c r="AJ518" s="46">
        <v>0</v>
      </c>
      <c r="AK518" s="46">
        <v>0</v>
      </c>
      <c r="AL518" s="46">
        <v>0</v>
      </c>
      <c r="AM518" s="46">
        <v>0</v>
      </c>
      <c r="AN518" s="46">
        <v>0</v>
      </c>
      <c r="AO518" s="46">
        <v>247</v>
      </c>
      <c r="AP518" s="46">
        <v>173</v>
      </c>
      <c r="AQ518" s="46">
        <v>34</v>
      </c>
      <c r="AR518" s="46">
        <v>2863.5</v>
      </c>
      <c r="AS518" s="46">
        <v>1776</v>
      </c>
      <c r="AT518" s="46">
        <v>187.5</v>
      </c>
      <c r="AU518" s="46">
        <v>0</v>
      </c>
      <c r="AV518" s="46">
        <v>0</v>
      </c>
      <c r="AW518" s="46">
        <v>0</v>
      </c>
      <c r="AX518" s="46">
        <v>0</v>
      </c>
    </row>
    <row r="519" spans="1:50">
      <c r="A519" s="46">
        <v>518</v>
      </c>
      <c r="B519" s="46" t="s">
        <v>3098</v>
      </c>
      <c r="C519" s="46" t="s">
        <v>1086</v>
      </c>
      <c r="D519" s="46" t="s">
        <v>29</v>
      </c>
      <c r="E519" s="46" t="s">
        <v>1094</v>
      </c>
      <c r="F519" s="46" t="s">
        <v>1093</v>
      </c>
      <c r="G519" s="46">
        <v>18</v>
      </c>
      <c r="H519" s="46">
        <v>21</v>
      </c>
      <c r="I519" s="46">
        <v>6</v>
      </c>
      <c r="J519" s="46">
        <v>468</v>
      </c>
      <c r="K519" s="46">
        <v>589</v>
      </c>
      <c r="L519" s="46">
        <v>102.5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0</v>
      </c>
      <c r="AJ519" s="46">
        <v>0</v>
      </c>
      <c r="AK519" s="46">
        <v>22.5</v>
      </c>
      <c r="AL519" s="46">
        <v>17</v>
      </c>
      <c r="AM519" s="46">
        <v>0</v>
      </c>
      <c r="AN519" s="46">
        <v>0</v>
      </c>
      <c r="AO519" s="46">
        <v>0</v>
      </c>
      <c r="AP519" s="46">
        <v>0</v>
      </c>
      <c r="AQ519" s="46">
        <v>0</v>
      </c>
      <c r="AR519" s="46">
        <v>0</v>
      </c>
      <c r="AS519" s="46">
        <v>0</v>
      </c>
      <c r="AT519" s="46">
        <v>0</v>
      </c>
      <c r="AU519" s="46">
        <v>0</v>
      </c>
      <c r="AV519" s="46">
        <v>0</v>
      </c>
      <c r="AW519" s="46">
        <v>0</v>
      </c>
      <c r="AX519" s="46">
        <v>0</v>
      </c>
    </row>
    <row r="520" spans="1:50">
      <c r="A520" s="46">
        <v>519</v>
      </c>
      <c r="B520" s="46" t="s">
        <v>3098</v>
      </c>
      <c r="C520" s="46" t="s">
        <v>1086</v>
      </c>
      <c r="D520" s="46" t="s">
        <v>29</v>
      </c>
      <c r="E520" s="46" t="s">
        <v>1096</v>
      </c>
      <c r="F520" s="46" t="s">
        <v>1095</v>
      </c>
      <c r="G520" s="46">
        <v>13</v>
      </c>
      <c r="H520" s="46">
        <v>20</v>
      </c>
      <c r="I520" s="46">
        <v>8</v>
      </c>
      <c r="J520" s="46">
        <v>391</v>
      </c>
      <c r="K520" s="46">
        <v>533</v>
      </c>
      <c r="L520" s="46">
        <v>118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6">
        <v>0</v>
      </c>
      <c r="AK520" s="46">
        <v>13</v>
      </c>
      <c r="AL520" s="46">
        <v>10</v>
      </c>
      <c r="AM520" s="46">
        <v>0</v>
      </c>
      <c r="AN520" s="46">
        <v>0</v>
      </c>
      <c r="AO520" s="46">
        <v>0</v>
      </c>
      <c r="AP520" s="46">
        <v>0</v>
      </c>
      <c r="AQ520" s="46">
        <v>0</v>
      </c>
      <c r="AR520" s="46">
        <v>0</v>
      </c>
      <c r="AS520" s="46">
        <v>0</v>
      </c>
      <c r="AT520" s="46">
        <v>0</v>
      </c>
      <c r="AU520" s="46">
        <v>0</v>
      </c>
      <c r="AV520" s="46">
        <v>0</v>
      </c>
      <c r="AW520" s="46">
        <v>0</v>
      </c>
      <c r="AX520" s="46">
        <v>0</v>
      </c>
    </row>
    <row r="521" spans="1:50">
      <c r="A521" s="46">
        <v>520</v>
      </c>
      <c r="B521" s="46" t="s">
        <v>3098</v>
      </c>
      <c r="C521" s="46" t="s">
        <v>1086</v>
      </c>
      <c r="D521" s="46" t="s">
        <v>24</v>
      </c>
      <c r="E521" s="46" t="s">
        <v>1098</v>
      </c>
      <c r="F521" s="46" t="s">
        <v>1097</v>
      </c>
      <c r="G521" s="46">
        <v>10</v>
      </c>
      <c r="H521" s="46">
        <v>15</v>
      </c>
      <c r="I521" s="46">
        <v>2</v>
      </c>
      <c r="J521" s="46">
        <v>101</v>
      </c>
      <c r="K521" s="46">
        <v>178</v>
      </c>
      <c r="L521" s="46">
        <v>29</v>
      </c>
      <c r="M521" s="46">
        <v>0</v>
      </c>
      <c r="N521" s="46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>
        <v>0</v>
      </c>
      <c r="AJ521" s="46">
        <v>0</v>
      </c>
      <c r="AK521" s="46">
        <v>0</v>
      </c>
      <c r="AL521" s="46">
        <v>0</v>
      </c>
      <c r="AM521" s="46">
        <v>0</v>
      </c>
      <c r="AN521" s="46">
        <v>0</v>
      </c>
      <c r="AO521" s="46">
        <v>0</v>
      </c>
      <c r="AP521" s="46">
        <v>0</v>
      </c>
      <c r="AQ521" s="46">
        <v>0</v>
      </c>
      <c r="AR521" s="46">
        <v>0</v>
      </c>
      <c r="AS521" s="46">
        <v>0</v>
      </c>
      <c r="AT521" s="46">
        <v>0</v>
      </c>
      <c r="AU521" s="46">
        <v>0</v>
      </c>
      <c r="AV521" s="46">
        <v>0</v>
      </c>
      <c r="AW521" s="46">
        <v>0</v>
      </c>
      <c r="AX521" s="46">
        <v>0</v>
      </c>
    </row>
    <row r="522" spans="1:50">
      <c r="A522" s="46">
        <v>521</v>
      </c>
      <c r="B522" s="46" t="s">
        <v>3098</v>
      </c>
      <c r="C522" s="46" t="s">
        <v>1086</v>
      </c>
      <c r="D522" s="46" t="s">
        <v>29</v>
      </c>
      <c r="E522" s="46" t="s">
        <v>1100</v>
      </c>
      <c r="F522" s="46" t="s">
        <v>1099</v>
      </c>
      <c r="G522" s="46">
        <v>69</v>
      </c>
      <c r="H522" s="46">
        <v>97</v>
      </c>
      <c r="I522" s="46">
        <v>28</v>
      </c>
      <c r="J522" s="46">
        <v>1608</v>
      </c>
      <c r="K522" s="46">
        <v>2107</v>
      </c>
      <c r="L522" s="46">
        <v>433.5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6">
        <v>0</v>
      </c>
      <c r="AK522" s="46">
        <v>30</v>
      </c>
      <c r="AL522" s="46">
        <v>20</v>
      </c>
      <c r="AM522" s="46">
        <v>0</v>
      </c>
      <c r="AN522" s="46">
        <v>0</v>
      </c>
      <c r="AO522" s="46">
        <v>0</v>
      </c>
      <c r="AP522" s="46">
        <v>0</v>
      </c>
      <c r="AQ522" s="46">
        <v>0</v>
      </c>
      <c r="AR522" s="46">
        <v>0</v>
      </c>
      <c r="AS522" s="46">
        <v>0</v>
      </c>
      <c r="AT522" s="46">
        <v>0</v>
      </c>
      <c r="AU522" s="46">
        <v>0</v>
      </c>
      <c r="AV522" s="46">
        <v>0</v>
      </c>
      <c r="AW522" s="46">
        <v>0</v>
      </c>
      <c r="AX522" s="46">
        <v>0</v>
      </c>
    </row>
    <row r="523" spans="1:50">
      <c r="A523" s="46">
        <v>522</v>
      </c>
      <c r="B523" s="46" t="s">
        <v>3098</v>
      </c>
      <c r="C523" s="46" t="s">
        <v>1086</v>
      </c>
      <c r="D523" s="46" t="s">
        <v>24</v>
      </c>
      <c r="E523" s="46" t="s">
        <v>1102</v>
      </c>
      <c r="F523" s="46" t="s">
        <v>1101</v>
      </c>
      <c r="G523" s="46">
        <v>14</v>
      </c>
      <c r="H523" s="46">
        <v>11</v>
      </c>
      <c r="I523" s="46">
        <v>2</v>
      </c>
      <c r="J523" s="46">
        <v>207</v>
      </c>
      <c r="K523" s="46">
        <v>227</v>
      </c>
      <c r="L523" s="46">
        <v>33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7</v>
      </c>
      <c r="AL523" s="46">
        <v>5</v>
      </c>
      <c r="AM523" s="46">
        <v>0</v>
      </c>
      <c r="AN523" s="46">
        <v>0</v>
      </c>
      <c r="AO523" s="46">
        <v>0</v>
      </c>
      <c r="AP523" s="46">
        <v>0</v>
      </c>
      <c r="AQ523" s="46">
        <v>0</v>
      </c>
      <c r="AR523" s="46">
        <v>0</v>
      </c>
      <c r="AS523" s="46">
        <v>0</v>
      </c>
      <c r="AT523" s="46">
        <v>0</v>
      </c>
      <c r="AU523" s="46">
        <v>0</v>
      </c>
      <c r="AV523" s="46">
        <v>0</v>
      </c>
      <c r="AW523" s="46">
        <v>0</v>
      </c>
      <c r="AX523" s="46">
        <v>0</v>
      </c>
    </row>
    <row r="524" spans="1:50">
      <c r="A524" s="46">
        <v>523</v>
      </c>
      <c r="B524" s="46" t="s">
        <v>3098</v>
      </c>
      <c r="C524" s="46" t="s">
        <v>1086</v>
      </c>
      <c r="D524" s="46" t="s">
        <v>24</v>
      </c>
      <c r="E524" s="46" t="s">
        <v>1104</v>
      </c>
      <c r="F524" s="46" t="s">
        <v>1103</v>
      </c>
      <c r="G524" s="46">
        <v>27</v>
      </c>
      <c r="H524" s="46">
        <v>34</v>
      </c>
      <c r="I524" s="46">
        <v>7</v>
      </c>
      <c r="J524" s="46">
        <v>411</v>
      </c>
      <c r="K524" s="46">
        <v>503.5</v>
      </c>
      <c r="L524" s="46">
        <v>96.5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  <c r="AN524" s="46">
        <v>0</v>
      </c>
      <c r="AO524" s="46">
        <v>0</v>
      </c>
      <c r="AP524" s="46">
        <v>0</v>
      </c>
      <c r="AQ524" s="46">
        <v>0</v>
      </c>
      <c r="AR524" s="46">
        <v>0</v>
      </c>
      <c r="AS524" s="46">
        <v>0</v>
      </c>
      <c r="AT524" s="46">
        <v>0</v>
      </c>
      <c r="AU524" s="46">
        <v>0</v>
      </c>
      <c r="AV524" s="46">
        <v>0</v>
      </c>
      <c r="AW524" s="46">
        <v>0</v>
      </c>
      <c r="AX524" s="46">
        <v>0</v>
      </c>
    </row>
    <row r="525" spans="1:50">
      <c r="A525" s="46">
        <v>524</v>
      </c>
      <c r="B525" s="46" t="s">
        <v>3098</v>
      </c>
      <c r="C525" s="46" t="s">
        <v>1086</v>
      </c>
      <c r="D525" s="46" t="s">
        <v>21</v>
      </c>
      <c r="E525" s="46" t="s">
        <v>1106</v>
      </c>
      <c r="F525" s="46" t="s">
        <v>1105</v>
      </c>
      <c r="G525" s="46">
        <v>52</v>
      </c>
      <c r="H525" s="46">
        <v>59</v>
      </c>
      <c r="I525" s="46">
        <v>18</v>
      </c>
      <c r="J525" s="46">
        <v>773.5</v>
      </c>
      <c r="K525" s="46">
        <v>1035</v>
      </c>
      <c r="L525" s="46">
        <v>303</v>
      </c>
      <c r="M525" s="46">
        <v>0</v>
      </c>
      <c r="N525" s="46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16</v>
      </c>
      <c r="AL525" s="46">
        <v>14</v>
      </c>
      <c r="AM525" s="46">
        <v>0</v>
      </c>
      <c r="AN525" s="46">
        <v>0</v>
      </c>
      <c r="AO525" s="46">
        <v>0</v>
      </c>
      <c r="AP525" s="46">
        <v>0</v>
      </c>
      <c r="AQ525" s="46">
        <v>0</v>
      </c>
      <c r="AR525" s="46">
        <v>0</v>
      </c>
      <c r="AS525" s="46">
        <v>0</v>
      </c>
      <c r="AT525" s="46">
        <v>0</v>
      </c>
      <c r="AU525" s="46">
        <v>0</v>
      </c>
      <c r="AV525" s="46">
        <v>0</v>
      </c>
      <c r="AW525" s="46">
        <v>0</v>
      </c>
      <c r="AX525" s="46">
        <v>0</v>
      </c>
    </row>
    <row r="526" spans="1:50">
      <c r="A526" s="46">
        <v>525</v>
      </c>
      <c r="B526" s="46" t="s">
        <v>3098</v>
      </c>
      <c r="C526" s="46" t="s">
        <v>1086</v>
      </c>
      <c r="D526" s="46" t="s">
        <v>21</v>
      </c>
      <c r="E526" s="46" t="s">
        <v>1108</v>
      </c>
      <c r="F526" s="46" t="s">
        <v>1107</v>
      </c>
      <c r="G526" s="46">
        <v>88</v>
      </c>
      <c r="H526" s="46">
        <v>115</v>
      </c>
      <c r="I526" s="46">
        <v>20</v>
      </c>
      <c r="J526" s="46">
        <v>1164.5</v>
      </c>
      <c r="K526" s="46">
        <v>1672</v>
      </c>
      <c r="L526" s="46">
        <v>376.5</v>
      </c>
      <c r="M526" s="46">
        <v>2</v>
      </c>
      <c r="N526" s="46">
        <v>1</v>
      </c>
      <c r="O526" s="46">
        <v>0</v>
      </c>
      <c r="P526" s="46">
        <v>37</v>
      </c>
      <c r="Q526" s="46">
        <v>18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47.5</v>
      </c>
      <c r="AL526" s="46">
        <v>50</v>
      </c>
      <c r="AM526" s="46">
        <v>0</v>
      </c>
      <c r="AN526" s="46">
        <v>0</v>
      </c>
      <c r="AO526" s="46">
        <v>0</v>
      </c>
      <c r="AP526" s="46">
        <v>0</v>
      </c>
      <c r="AQ526" s="46">
        <v>0</v>
      </c>
      <c r="AR526" s="46">
        <v>0</v>
      </c>
      <c r="AS526" s="46">
        <v>0</v>
      </c>
      <c r="AT526" s="46">
        <v>0</v>
      </c>
      <c r="AU526" s="46">
        <v>0</v>
      </c>
      <c r="AV526" s="46">
        <v>0</v>
      </c>
      <c r="AW526" s="46">
        <v>0</v>
      </c>
      <c r="AX526" s="46">
        <v>0</v>
      </c>
    </row>
    <row r="527" spans="1:50">
      <c r="A527" s="46">
        <v>526</v>
      </c>
      <c r="B527" s="46" t="s">
        <v>3098</v>
      </c>
      <c r="C527" s="46" t="s">
        <v>1086</v>
      </c>
      <c r="D527" s="46" t="s">
        <v>24</v>
      </c>
      <c r="E527" s="46" t="s">
        <v>1110</v>
      </c>
      <c r="F527" s="46" t="s">
        <v>1109</v>
      </c>
      <c r="G527" s="46">
        <v>18</v>
      </c>
      <c r="H527" s="46">
        <v>28</v>
      </c>
      <c r="I527" s="46">
        <v>4</v>
      </c>
      <c r="J527" s="46">
        <v>231</v>
      </c>
      <c r="K527" s="46">
        <v>318</v>
      </c>
      <c r="L527" s="46">
        <v>59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5</v>
      </c>
      <c r="AL527" s="46">
        <v>6</v>
      </c>
      <c r="AM527" s="46">
        <v>0</v>
      </c>
      <c r="AN527" s="46">
        <v>0</v>
      </c>
      <c r="AO527" s="46">
        <v>0</v>
      </c>
      <c r="AP527" s="46">
        <v>0</v>
      </c>
      <c r="AQ527" s="46">
        <v>0</v>
      </c>
      <c r="AR527" s="46">
        <v>0</v>
      </c>
      <c r="AS527" s="46">
        <v>0</v>
      </c>
      <c r="AT527" s="46">
        <v>0</v>
      </c>
      <c r="AU527" s="46">
        <v>0</v>
      </c>
      <c r="AV527" s="46">
        <v>0</v>
      </c>
      <c r="AW527" s="46">
        <v>0</v>
      </c>
      <c r="AX527" s="46">
        <v>0</v>
      </c>
    </row>
    <row r="528" spans="1:50">
      <c r="A528" s="46">
        <v>527</v>
      </c>
      <c r="B528" s="46" t="s">
        <v>3098</v>
      </c>
      <c r="C528" s="46" t="s">
        <v>1086</v>
      </c>
      <c r="D528" s="46" t="s">
        <v>29</v>
      </c>
      <c r="E528" s="46" t="s">
        <v>1112</v>
      </c>
      <c r="F528" s="46" t="s">
        <v>1111</v>
      </c>
      <c r="G528" s="46">
        <v>66</v>
      </c>
      <c r="H528" s="46">
        <v>96</v>
      </c>
      <c r="I528" s="46">
        <v>31</v>
      </c>
      <c r="J528" s="46">
        <v>1138</v>
      </c>
      <c r="K528" s="46">
        <v>1621.5</v>
      </c>
      <c r="L528" s="46">
        <v>372</v>
      </c>
      <c r="M528" s="46">
        <v>0</v>
      </c>
      <c r="N528" s="46">
        <v>1</v>
      </c>
      <c r="O528" s="46">
        <v>0</v>
      </c>
      <c r="P528" s="46">
        <v>0</v>
      </c>
      <c r="Q528" s="46">
        <v>12</v>
      </c>
      <c r="R528" s="46">
        <v>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0</v>
      </c>
      <c r="AK528" s="46">
        <v>12</v>
      </c>
      <c r="AL528" s="46">
        <v>12</v>
      </c>
      <c r="AM528" s="46">
        <v>0</v>
      </c>
      <c r="AN528" s="46">
        <v>0</v>
      </c>
      <c r="AO528" s="46">
        <v>0</v>
      </c>
      <c r="AP528" s="46">
        <v>0</v>
      </c>
      <c r="AQ528" s="46">
        <v>0</v>
      </c>
      <c r="AR528" s="46">
        <v>0</v>
      </c>
      <c r="AS528" s="46">
        <v>0</v>
      </c>
      <c r="AT528" s="46">
        <v>0</v>
      </c>
      <c r="AU528" s="46">
        <v>0</v>
      </c>
      <c r="AV528" s="46">
        <v>0</v>
      </c>
      <c r="AW528" s="46">
        <v>0</v>
      </c>
      <c r="AX528" s="46">
        <v>0</v>
      </c>
    </row>
    <row r="529" spans="1:50">
      <c r="A529" s="46">
        <v>528</v>
      </c>
      <c r="B529" s="46" t="s">
        <v>3098</v>
      </c>
      <c r="C529" s="46" t="s">
        <v>1086</v>
      </c>
      <c r="D529" s="46" t="s">
        <v>29</v>
      </c>
      <c r="E529" s="46" t="s">
        <v>1114</v>
      </c>
      <c r="F529" s="46" t="s">
        <v>1113</v>
      </c>
      <c r="G529" s="46">
        <v>64</v>
      </c>
      <c r="H529" s="46">
        <v>87</v>
      </c>
      <c r="I529" s="46">
        <v>19</v>
      </c>
      <c r="J529" s="46">
        <v>1125</v>
      </c>
      <c r="K529" s="46">
        <v>1508.5</v>
      </c>
      <c r="L529" s="46">
        <v>236</v>
      </c>
      <c r="M529" s="46">
        <v>0</v>
      </c>
      <c r="N529" s="46">
        <v>0</v>
      </c>
      <c r="O529" s="46">
        <v>0</v>
      </c>
      <c r="P529" s="46">
        <v>0</v>
      </c>
      <c r="Q529" s="46">
        <v>0</v>
      </c>
      <c r="R529" s="46">
        <v>0</v>
      </c>
      <c r="S529" s="46">
        <v>0</v>
      </c>
      <c r="T529" s="46">
        <v>0</v>
      </c>
      <c r="U529" s="46">
        <v>0</v>
      </c>
      <c r="V529" s="46">
        <v>0</v>
      </c>
      <c r="W529" s="46">
        <v>0</v>
      </c>
      <c r="X529" s="46">
        <v>0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>
        <v>0</v>
      </c>
      <c r="AJ529" s="46">
        <v>0</v>
      </c>
      <c r="AK529" s="46">
        <v>9</v>
      </c>
      <c r="AL529" s="46">
        <v>7</v>
      </c>
      <c r="AM529" s="46">
        <v>0</v>
      </c>
      <c r="AN529" s="46">
        <v>0</v>
      </c>
      <c r="AO529" s="46">
        <v>0</v>
      </c>
      <c r="AP529" s="46">
        <v>0</v>
      </c>
      <c r="AQ529" s="46">
        <v>0</v>
      </c>
      <c r="AR529" s="46">
        <v>0</v>
      </c>
      <c r="AS529" s="46">
        <v>0</v>
      </c>
      <c r="AT529" s="46">
        <v>0</v>
      </c>
      <c r="AU529" s="46">
        <v>0</v>
      </c>
      <c r="AV529" s="46">
        <v>0</v>
      </c>
      <c r="AW529" s="46">
        <v>0</v>
      </c>
      <c r="AX529" s="46">
        <v>0</v>
      </c>
    </row>
    <row r="530" spans="1:50">
      <c r="A530" s="46">
        <v>529</v>
      </c>
      <c r="B530" s="46" t="s">
        <v>3098</v>
      </c>
      <c r="C530" s="46" t="s">
        <v>1086</v>
      </c>
      <c r="D530" s="46" t="s">
        <v>24</v>
      </c>
      <c r="E530" s="46" t="s">
        <v>1116</v>
      </c>
      <c r="F530" s="46" t="s">
        <v>1115</v>
      </c>
      <c r="G530" s="46">
        <v>21</v>
      </c>
      <c r="H530" s="46">
        <v>27</v>
      </c>
      <c r="I530" s="46">
        <v>9</v>
      </c>
      <c r="J530" s="46">
        <v>287</v>
      </c>
      <c r="K530" s="46">
        <v>362</v>
      </c>
      <c r="L530" s="46">
        <v>80.5</v>
      </c>
      <c r="M530" s="46">
        <v>0</v>
      </c>
      <c r="N530" s="46">
        <v>0</v>
      </c>
      <c r="O530" s="46">
        <v>0</v>
      </c>
      <c r="P530" s="46">
        <v>0</v>
      </c>
      <c r="Q530" s="46">
        <v>0</v>
      </c>
      <c r="R530" s="46">
        <v>0</v>
      </c>
      <c r="S530" s="46">
        <v>0</v>
      </c>
      <c r="T530" s="46">
        <v>0</v>
      </c>
      <c r="U530" s="46">
        <v>0</v>
      </c>
      <c r="V530" s="46">
        <v>0</v>
      </c>
      <c r="W530" s="46">
        <v>0</v>
      </c>
      <c r="X530" s="46">
        <v>0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v>0</v>
      </c>
      <c r="AG530" s="46">
        <v>0</v>
      </c>
      <c r="AH530" s="46">
        <v>0</v>
      </c>
      <c r="AI530" s="46">
        <v>0</v>
      </c>
      <c r="AJ530" s="46">
        <v>0</v>
      </c>
      <c r="AK530" s="46">
        <v>10</v>
      </c>
      <c r="AL530" s="46">
        <v>7</v>
      </c>
      <c r="AM530" s="46">
        <v>0</v>
      </c>
      <c r="AN530" s="46">
        <v>0</v>
      </c>
      <c r="AO530" s="46">
        <v>0</v>
      </c>
      <c r="AP530" s="46">
        <v>0</v>
      </c>
      <c r="AQ530" s="46">
        <v>0</v>
      </c>
      <c r="AR530" s="46">
        <v>0</v>
      </c>
      <c r="AS530" s="46">
        <v>0</v>
      </c>
      <c r="AT530" s="46">
        <v>0</v>
      </c>
      <c r="AU530" s="46">
        <v>0</v>
      </c>
      <c r="AV530" s="46">
        <v>0</v>
      </c>
      <c r="AW530" s="46">
        <v>0</v>
      </c>
      <c r="AX530" s="46">
        <v>0</v>
      </c>
    </row>
    <row r="531" spans="1:50">
      <c r="A531" s="46">
        <v>530</v>
      </c>
      <c r="B531" s="46" t="s">
        <v>3098</v>
      </c>
      <c r="C531" s="46" t="s">
        <v>1086</v>
      </c>
      <c r="D531" s="46" t="s">
        <v>21</v>
      </c>
      <c r="E531" s="46" t="s">
        <v>1118</v>
      </c>
      <c r="F531" s="46" t="s">
        <v>1117</v>
      </c>
      <c r="G531" s="46">
        <v>95</v>
      </c>
      <c r="H531" s="46">
        <v>127</v>
      </c>
      <c r="I531" s="46">
        <v>19</v>
      </c>
      <c r="J531" s="46">
        <v>1375.5</v>
      </c>
      <c r="K531" s="46">
        <v>1802.5</v>
      </c>
      <c r="L531" s="46">
        <v>346</v>
      </c>
      <c r="M531" s="46">
        <v>1</v>
      </c>
      <c r="N531" s="46">
        <v>3</v>
      </c>
      <c r="O531" s="46">
        <v>0</v>
      </c>
      <c r="P531" s="46">
        <v>14</v>
      </c>
      <c r="Q531" s="46">
        <v>65</v>
      </c>
      <c r="R531" s="46">
        <v>0</v>
      </c>
      <c r="S531" s="46">
        <v>0</v>
      </c>
      <c r="T531" s="46">
        <v>0</v>
      </c>
      <c r="U531" s="46">
        <v>0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v>0</v>
      </c>
      <c r="AG531" s="46">
        <v>0</v>
      </c>
      <c r="AH531" s="46">
        <v>0</v>
      </c>
      <c r="AI531" s="46">
        <v>0</v>
      </c>
      <c r="AJ531" s="46">
        <v>0</v>
      </c>
      <c r="AK531" s="46">
        <v>48</v>
      </c>
      <c r="AL531" s="46">
        <v>38</v>
      </c>
      <c r="AM531" s="46">
        <v>0</v>
      </c>
      <c r="AN531" s="46">
        <v>0</v>
      </c>
      <c r="AO531" s="46">
        <v>0</v>
      </c>
      <c r="AP531" s="46">
        <v>0</v>
      </c>
      <c r="AQ531" s="46">
        <v>0</v>
      </c>
      <c r="AR531" s="46">
        <v>0</v>
      </c>
      <c r="AS531" s="46">
        <v>0</v>
      </c>
      <c r="AT531" s="46">
        <v>0</v>
      </c>
      <c r="AU531" s="46">
        <v>0</v>
      </c>
      <c r="AV531" s="46">
        <v>0</v>
      </c>
      <c r="AW531" s="46">
        <v>0</v>
      </c>
      <c r="AX531" s="46">
        <v>0</v>
      </c>
    </row>
    <row r="532" spans="1:50">
      <c r="A532" s="46">
        <v>531</v>
      </c>
      <c r="B532" s="46" t="s">
        <v>3098</v>
      </c>
      <c r="C532" s="46" t="s">
        <v>1086</v>
      </c>
      <c r="D532" s="46" t="s">
        <v>78</v>
      </c>
      <c r="E532" s="46" t="s">
        <v>1120</v>
      </c>
      <c r="F532" s="46" t="s">
        <v>1119</v>
      </c>
      <c r="G532" s="46">
        <v>42</v>
      </c>
      <c r="H532" s="46">
        <v>55</v>
      </c>
      <c r="I532" s="46">
        <v>14</v>
      </c>
      <c r="J532" s="46">
        <v>1021.5</v>
      </c>
      <c r="K532" s="46">
        <v>1328</v>
      </c>
      <c r="L532" s="46">
        <v>293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>
        <v>0</v>
      </c>
      <c r="AJ532" s="46">
        <v>0</v>
      </c>
      <c r="AK532" s="46">
        <v>33</v>
      </c>
      <c r="AL532" s="46">
        <v>25</v>
      </c>
      <c r="AM532" s="46">
        <v>0</v>
      </c>
      <c r="AN532" s="46">
        <v>0</v>
      </c>
      <c r="AO532" s="46">
        <v>0</v>
      </c>
      <c r="AP532" s="46">
        <v>0</v>
      </c>
      <c r="AQ532" s="46">
        <v>0</v>
      </c>
      <c r="AR532" s="46">
        <v>0</v>
      </c>
      <c r="AS532" s="46">
        <v>0</v>
      </c>
      <c r="AT532" s="46">
        <v>0</v>
      </c>
      <c r="AU532" s="46">
        <v>0</v>
      </c>
      <c r="AV532" s="46">
        <v>0</v>
      </c>
      <c r="AW532" s="46">
        <v>0</v>
      </c>
      <c r="AX532" s="46">
        <v>0</v>
      </c>
    </row>
    <row r="533" spans="1:50">
      <c r="A533" s="46">
        <v>532</v>
      </c>
      <c r="B533" s="46" t="s">
        <v>3098</v>
      </c>
      <c r="C533" s="46" t="s">
        <v>1086</v>
      </c>
      <c r="D533" s="46" t="s">
        <v>78</v>
      </c>
      <c r="E533" s="46" t="s">
        <v>1122</v>
      </c>
      <c r="F533" s="46" t="s">
        <v>1121</v>
      </c>
      <c r="G533" s="46">
        <v>123</v>
      </c>
      <c r="H533" s="46">
        <v>161</v>
      </c>
      <c r="I533" s="46">
        <v>36</v>
      </c>
      <c r="J533" s="46">
        <v>3871.5</v>
      </c>
      <c r="K533" s="46">
        <v>4523.5</v>
      </c>
      <c r="L533" s="46">
        <v>888.5</v>
      </c>
      <c r="M533" s="46">
        <v>0</v>
      </c>
      <c r="N533" s="46">
        <v>0</v>
      </c>
      <c r="O533" s="46">
        <v>0</v>
      </c>
      <c r="P533" s="46">
        <v>0</v>
      </c>
      <c r="Q533" s="46">
        <v>0</v>
      </c>
      <c r="R533" s="46">
        <v>0</v>
      </c>
      <c r="S533" s="46">
        <v>0</v>
      </c>
      <c r="T533" s="46">
        <v>0</v>
      </c>
      <c r="U533" s="46">
        <v>0</v>
      </c>
      <c r="V533" s="46">
        <v>0</v>
      </c>
      <c r="W533" s="46">
        <v>0</v>
      </c>
      <c r="X533" s="46">
        <v>0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0</v>
      </c>
      <c r="AF533" s="46">
        <v>0</v>
      </c>
      <c r="AG533" s="46">
        <v>0</v>
      </c>
      <c r="AH533" s="46">
        <v>0</v>
      </c>
      <c r="AI533" s="46">
        <v>0</v>
      </c>
      <c r="AJ533" s="46">
        <v>0</v>
      </c>
      <c r="AK533" s="46">
        <v>97</v>
      </c>
      <c r="AL533" s="46">
        <v>66</v>
      </c>
      <c r="AM533" s="46">
        <v>0</v>
      </c>
      <c r="AN533" s="46">
        <v>0</v>
      </c>
      <c r="AO533" s="46">
        <v>0</v>
      </c>
      <c r="AP533" s="46">
        <v>0</v>
      </c>
      <c r="AQ533" s="46">
        <v>0</v>
      </c>
      <c r="AR533" s="46">
        <v>0</v>
      </c>
      <c r="AS533" s="46">
        <v>0</v>
      </c>
      <c r="AT533" s="46">
        <v>0</v>
      </c>
      <c r="AU533" s="46">
        <v>0</v>
      </c>
      <c r="AV533" s="46">
        <v>0</v>
      </c>
      <c r="AW533" s="46">
        <v>0</v>
      </c>
      <c r="AX533" s="46">
        <v>0</v>
      </c>
    </row>
    <row r="534" spans="1:50">
      <c r="A534" s="46">
        <v>533</v>
      </c>
      <c r="B534" s="46" t="s">
        <v>3098</v>
      </c>
      <c r="C534" s="46" t="s">
        <v>1086</v>
      </c>
      <c r="D534" s="46" t="s">
        <v>78</v>
      </c>
      <c r="E534" s="46" t="s">
        <v>1124</v>
      </c>
      <c r="F534" s="46" t="s">
        <v>1123</v>
      </c>
      <c r="G534" s="46">
        <v>37</v>
      </c>
      <c r="H534" s="46">
        <v>47</v>
      </c>
      <c r="I534" s="46">
        <v>6</v>
      </c>
      <c r="J534" s="46">
        <v>509.5</v>
      </c>
      <c r="K534" s="46">
        <v>734</v>
      </c>
      <c r="L534" s="46">
        <v>83</v>
      </c>
      <c r="M534" s="46">
        <v>0</v>
      </c>
      <c r="N534" s="46">
        <v>0</v>
      </c>
      <c r="O534" s="46">
        <v>0</v>
      </c>
      <c r="P534" s="46">
        <v>0</v>
      </c>
      <c r="Q534" s="46">
        <v>0</v>
      </c>
      <c r="R534" s="46">
        <v>0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</v>
      </c>
      <c r="AF534" s="46">
        <v>0</v>
      </c>
      <c r="AG534" s="46">
        <v>0</v>
      </c>
      <c r="AH534" s="46">
        <v>0</v>
      </c>
      <c r="AI534" s="46">
        <v>0</v>
      </c>
      <c r="AJ534" s="46">
        <v>0</v>
      </c>
      <c r="AK534" s="46">
        <v>22</v>
      </c>
      <c r="AL534" s="46">
        <v>15</v>
      </c>
      <c r="AM534" s="46">
        <v>0</v>
      </c>
      <c r="AN534" s="46">
        <v>0</v>
      </c>
      <c r="AO534" s="46">
        <v>0</v>
      </c>
      <c r="AP534" s="46">
        <v>0</v>
      </c>
      <c r="AQ534" s="46">
        <v>0</v>
      </c>
      <c r="AR534" s="46">
        <v>0</v>
      </c>
      <c r="AS534" s="46">
        <v>0</v>
      </c>
      <c r="AT534" s="46">
        <v>0</v>
      </c>
      <c r="AU534" s="46">
        <v>0</v>
      </c>
      <c r="AV534" s="46">
        <v>0</v>
      </c>
      <c r="AW534" s="46">
        <v>0</v>
      </c>
      <c r="AX534" s="46">
        <v>0</v>
      </c>
    </row>
    <row r="535" spans="1:50">
      <c r="A535" s="46">
        <v>534</v>
      </c>
      <c r="B535" s="46" t="s">
        <v>3098</v>
      </c>
      <c r="C535" s="46" t="s">
        <v>1086</v>
      </c>
      <c r="D535" s="46" t="s">
        <v>78</v>
      </c>
      <c r="E535" s="46" t="s">
        <v>1126</v>
      </c>
      <c r="F535" s="46" t="s">
        <v>1125</v>
      </c>
      <c r="G535" s="46">
        <v>90</v>
      </c>
      <c r="H535" s="46">
        <v>127</v>
      </c>
      <c r="I535" s="46">
        <v>33</v>
      </c>
      <c r="J535" s="46">
        <v>2717</v>
      </c>
      <c r="K535" s="46">
        <v>3410</v>
      </c>
      <c r="L535" s="46">
        <v>725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76</v>
      </c>
      <c r="AL535" s="46">
        <v>52</v>
      </c>
      <c r="AM535" s="46">
        <v>0</v>
      </c>
      <c r="AN535" s="46">
        <v>0</v>
      </c>
      <c r="AO535" s="46">
        <v>0</v>
      </c>
      <c r="AP535" s="46">
        <v>0</v>
      </c>
      <c r="AQ535" s="46">
        <v>0</v>
      </c>
      <c r="AR535" s="46">
        <v>0</v>
      </c>
      <c r="AS535" s="46">
        <v>0</v>
      </c>
      <c r="AT535" s="46">
        <v>0</v>
      </c>
      <c r="AU535" s="46">
        <v>0</v>
      </c>
      <c r="AV535" s="46">
        <v>0</v>
      </c>
      <c r="AW535" s="46">
        <v>0</v>
      </c>
      <c r="AX535" s="46">
        <v>0</v>
      </c>
    </row>
    <row r="536" spans="1:50">
      <c r="A536" s="46">
        <v>535</v>
      </c>
      <c r="B536" s="46" t="s">
        <v>3098</v>
      </c>
      <c r="C536" s="46" t="s">
        <v>1086</v>
      </c>
      <c r="D536" s="46" t="s">
        <v>21</v>
      </c>
      <c r="E536" s="46" t="s">
        <v>1128</v>
      </c>
      <c r="F536" s="46" t="s">
        <v>1127</v>
      </c>
      <c r="G536" s="46">
        <v>45</v>
      </c>
      <c r="H536" s="46">
        <v>70</v>
      </c>
      <c r="I536" s="46">
        <v>11</v>
      </c>
      <c r="J536" s="46">
        <v>979</v>
      </c>
      <c r="K536" s="46">
        <v>1381.5</v>
      </c>
      <c r="L536" s="46">
        <v>199</v>
      </c>
      <c r="M536" s="46">
        <v>0</v>
      </c>
      <c r="N536" s="46">
        <v>0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36</v>
      </c>
      <c r="AL536" s="46">
        <v>30</v>
      </c>
      <c r="AM536" s="46">
        <v>0</v>
      </c>
      <c r="AN536" s="46">
        <v>0</v>
      </c>
      <c r="AO536" s="46">
        <v>0</v>
      </c>
      <c r="AP536" s="46">
        <v>0</v>
      </c>
      <c r="AQ536" s="46">
        <v>0</v>
      </c>
      <c r="AR536" s="46">
        <v>0</v>
      </c>
      <c r="AS536" s="46">
        <v>0</v>
      </c>
      <c r="AT536" s="46">
        <v>0</v>
      </c>
      <c r="AU536" s="46">
        <v>0</v>
      </c>
      <c r="AV536" s="46">
        <v>0</v>
      </c>
      <c r="AW536" s="46">
        <v>0</v>
      </c>
      <c r="AX536" s="46">
        <v>0</v>
      </c>
    </row>
    <row r="537" spans="1:50">
      <c r="A537" s="46">
        <v>536</v>
      </c>
      <c r="B537" s="46" t="s">
        <v>3098</v>
      </c>
      <c r="C537" s="46" t="s">
        <v>1086</v>
      </c>
      <c r="D537" s="46" t="s">
        <v>29</v>
      </c>
      <c r="E537" s="46" t="s">
        <v>1130</v>
      </c>
      <c r="F537" s="46" t="s">
        <v>1129</v>
      </c>
      <c r="G537" s="46">
        <v>34</v>
      </c>
      <c r="H537" s="46">
        <v>42</v>
      </c>
      <c r="I537" s="46">
        <v>8</v>
      </c>
      <c r="J537" s="46">
        <v>1063</v>
      </c>
      <c r="K537" s="46">
        <v>1172.5</v>
      </c>
      <c r="L537" s="46">
        <v>225</v>
      </c>
      <c r="M537" s="46">
        <v>0</v>
      </c>
      <c r="N537" s="46">
        <v>0</v>
      </c>
      <c r="O537" s="46">
        <v>0</v>
      </c>
      <c r="P537" s="46">
        <v>0</v>
      </c>
      <c r="Q537" s="46">
        <v>0</v>
      </c>
      <c r="R537" s="46">
        <v>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9</v>
      </c>
      <c r="AL537" s="46">
        <v>13</v>
      </c>
      <c r="AM537" s="46">
        <v>0</v>
      </c>
      <c r="AN537" s="46">
        <v>0</v>
      </c>
      <c r="AO537" s="46">
        <v>0</v>
      </c>
      <c r="AP537" s="46">
        <v>0</v>
      </c>
      <c r="AQ537" s="46">
        <v>0</v>
      </c>
      <c r="AR537" s="46">
        <v>0</v>
      </c>
      <c r="AS537" s="46">
        <v>0</v>
      </c>
      <c r="AT537" s="46">
        <v>0</v>
      </c>
      <c r="AU537" s="46">
        <v>0</v>
      </c>
      <c r="AV537" s="46">
        <v>0</v>
      </c>
      <c r="AW537" s="46">
        <v>0</v>
      </c>
      <c r="AX537" s="46">
        <v>0</v>
      </c>
    </row>
    <row r="538" spans="1:50">
      <c r="A538" s="46">
        <v>537</v>
      </c>
      <c r="B538" s="46" t="s">
        <v>3098</v>
      </c>
      <c r="C538" s="46" t="s">
        <v>1086</v>
      </c>
      <c r="D538" s="46" t="s">
        <v>24</v>
      </c>
      <c r="E538" s="46" t="s">
        <v>1132</v>
      </c>
      <c r="F538" s="46" t="s">
        <v>1131</v>
      </c>
      <c r="G538" s="46">
        <v>11</v>
      </c>
      <c r="H538" s="46">
        <v>14</v>
      </c>
      <c r="I538" s="46">
        <v>4</v>
      </c>
      <c r="J538" s="46">
        <v>124</v>
      </c>
      <c r="K538" s="46">
        <v>147</v>
      </c>
      <c r="L538" s="46">
        <v>38</v>
      </c>
      <c r="M538" s="46">
        <v>2</v>
      </c>
      <c r="N538" s="46">
        <v>0</v>
      </c>
      <c r="O538" s="46">
        <v>0</v>
      </c>
      <c r="P538" s="46">
        <v>23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5</v>
      </c>
      <c r="AL538" s="46">
        <v>4</v>
      </c>
      <c r="AM538" s="46">
        <v>0</v>
      </c>
      <c r="AN538" s="46">
        <v>0</v>
      </c>
      <c r="AO538" s="46">
        <v>0</v>
      </c>
      <c r="AP538" s="46">
        <v>0</v>
      </c>
      <c r="AQ538" s="46">
        <v>0</v>
      </c>
      <c r="AR538" s="46">
        <v>0</v>
      </c>
      <c r="AS538" s="46">
        <v>0</v>
      </c>
      <c r="AT538" s="46">
        <v>0</v>
      </c>
      <c r="AU538" s="46">
        <v>0</v>
      </c>
      <c r="AV538" s="46">
        <v>0</v>
      </c>
      <c r="AW538" s="46">
        <v>0</v>
      </c>
      <c r="AX538" s="46">
        <v>0</v>
      </c>
    </row>
    <row r="539" spans="1:50">
      <c r="A539" s="46">
        <v>538</v>
      </c>
      <c r="B539" s="46" t="s">
        <v>3098</v>
      </c>
      <c r="C539" s="46" t="s">
        <v>1086</v>
      </c>
      <c r="D539" s="46" t="s">
        <v>24</v>
      </c>
      <c r="E539" s="46" t="s">
        <v>1134</v>
      </c>
      <c r="F539" s="46" t="s">
        <v>1133</v>
      </c>
      <c r="G539" s="46">
        <v>10</v>
      </c>
      <c r="H539" s="46">
        <v>15</v>
      </c>
      <c r="I539" s="46">
        <v>3</v>
      </c>
      <c r="J539" s="46">
        <v>180</v>
      </c>
      <c r="K539" s="46">
        <v>202</v>
      </c>
      <c r="L539" s="46">
        <v>31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2</v>
      </c>
      <c r="AL539" s="46">
        <v>2</v>
      </c>
      <c r="AM539" s="46">
        <v>0</v>
      </c>
      <c r="AN539" s="46">
        <v>0</v>
      </c>
      <c r="AO539" s="46">
        <v>0</v>
      </c>
      <c r="AP539" s="46">
        <v>0</v>
      </c>
      <c r="AQ539" s="46">
        <v>0</v>
      </c>
      <c r="AR539" s="46">
        <v>0</v>
      </c>
      <c r="AS539" s="46">
        <v>0</v>
      </c>
      <c r="AT539" s="46">
        <v>0</v>
      </c>
      <c r="AU539" s="46">
        <v>0</v>
      </c>
      <c r="AV539" s="46">
        <v>0</v>
      </c>
      <c r="AW539" s="46">
        <v>0</v>
      </c>
      <c r="AX539" s="46">
        <v>0</v>
      </c>
    </row>
    <row r="540" spans="1:50">
      <c r="A540" s="46">
        <v>539</v>
      </c>
      <c r="B540" s="46" t="s">
        <v>3098</v>
      </c>
      <c r="C540" s="46" t="s">
        <v>1086</v>
      </c>
      <c r="D540" s="46" t="s">
        <v>24</v>
      </c>
      <c r="E540" s="46" t="s">
        <v>1136</v>
      </c>
      <c r="F540" s="46" t="s">
        <v>1135</v>
      </c>
      <c r="G540" s="46">
        <v>9</v>
      </c>
      <c r="H540" s="46">
        <v>12</v>
      </c>
      <c r="I540" s="46">
        <v>6</v>
      </c>
      <c r="J540" s="46">
        <v>196</v>
      </c>
      <c r="K540" s="46">
        <v>266</v>
      </c>
      <c r="L540" s="46">
        <v>36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15</v>
      </c>
      <c r="AL540" s="46">
        <v>14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>
        <v>0</v>
      </c>
      <c r="AT540" s="46">
        <v>0</v>
      </c>
      <c r="AU540" s="46">
        <v>0</v>
      </c>
      <c r="AV540" s="46">
        <v>0</v>
      </c>
      <c r="AW540" s="46">
        <v>0</v>
      </c>
      <c r="AX540" s="46">
        <v>0</v>
      </c>
    </row>
    <row r="541" spans="1:50">
      <c r="A541" s="46">
        <v>540</v>
      </c>
      <c r="B541" s="46" t="s">
        <v>3098</v>
      </c>
      <c r="C541" s="46" t="s">
        <v>1086</v>
      </c>
      <c r="D541" s="46" t="s">
        <v>24</v>
      </c>
      <c r="E541" s="46" t="s">
        <v>1138</v>
      </c>
      <c r="F541" s="46" t="s">
        <v>1137</v>
      </c>
      <c r="G541" s="46">
        <v>28</v>
      </c>
      <c r="H541" s="46">
        <v>34</v>
      </c>
      <c r="I541" s="46">
        <v>8</v>
      </c>
      <c r="J541" s="46">
        <v>663</v>
      </c>
      <c r="K541" s="46">
        <v>795</v>
      </c>
      <c r="L541" s="46">
        <v>151.5</v>
      </c>
      <c r="M541" s="46">
        <v>0</v>
      </c>
      <c r="N541" s="46">
        <v>0</v>
      </c>
      <c r="O541" s="46">
        <v>0</v>
      </c>
      <c r="P541" s="46">
        <v>0</v>
      </c>
      <c r="Q541" s="46">
        <v>0</v>
      </c>
      <c r="R541" s="46">
        <v>0</v>
      </c>
      <c r="S541" s="46">
        <v>0</v>
      </c>
      <c r="T541" s="46">
        <v>0</v>
      </c>
      <c r="U541" s="46">
        <v>0</v>
      </c>
      <c r="V541" s="46">
        <v>0</v>
      </c>
      <c r="W541" s="46">
        <v>0</v>
      </c>
      <c r="X541" s="46">
        <v>0</v>
      </c>
      <c r="Y541" s="46">
        <v>0</v>
      </c>
      <c r="Z541" s="46">
        <v>0</v>
      </c>
      <c r="AA541" s="46"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v>0</v>
      </c>
      <c r="AG541" s="46">
        <v>0</v>
      </c>
      <c r="AH541" s="46">
        <v>0</v>
      </c>
      <c r="AI541" s="46">
        <v>0</v>
      </c>
      <c r="AJ541" s="46">
        <v>0</v>
      </c>
      <c r="AK541" s="46">
        <v>16</v>
      </c>
      <c r="AL541" s="46">
        <v>14</v>
      </c>
      <c r="AM541" s="46">
        <v>0</v>
      </c>
      <c r="AN541" s="46">
        <v>0</v>
      </c>
      <c r="AO541" s="46">
        <v>0</v>
      </c>
      <c r="AP541" s="46">
        <v>0</v>
      </c>
      <c r="AQ541" s="46">
        <v>0</v>
      </c>
      <c r="AR541" s="46">
        <v>0</v>
      </c>
      <c r="AS541" s="46">
        <v>0</v>
      </c>
      <c r="AT541" s="46">
        <v>0</v>
      </c>
      <c r="AU541" s="46">
        <v>0</v>
      </c>
      <c r="AV541" s="46">
        <v>0</v>
      </c>
      <c r="AW541" s="46">
        <v>0</v>
      </c>
      <c r="AX541" s="46">
        <v>0</v>
      </c>
    </row>
    <row r="542" spans="1:50">
      <c r="A542" s="46">
        <v>541</v>
      </c>
      <c r="B542" s="46" t="s">
        <v>3098</v>
      </c>
      <c r="C542" s="46" t="s">
        <v>1086</v>
      </c>
      <c r="D542" s="46" t="s">
        <v>29</v>
      </c>
      <c r="E542" s="46" t="s">
        <v>1140</v>
      </c>
      <c r="F542" s="46" t="s">
        <v>1139</v>
      </c>
      <c r="G542" s="46">
        <v>16</v>
      </c>
      <c r="H542" s="46">
        <v>24</v>
      </c>
      <c r="I542" s="46">
        <v>8</v>
      </c>
      <c r="J542" s="46">
        <v>539</v>
      </c>
      <c r="K542" s="46">
        <v>643</v>
      </c>
      <c r="L542" s="46">
        <v>180</v>
      </c>
      <c r="M542" s="46">
        <v>0</v>
      </c>
      <c r="N542" s="46">
        <v>0</v>
      </c>
      <c r="O542" s="46">
        <v>0</v>
      </c>
      <c r="P542" s="46">
        <v>0</v>
      </c>
      <c r="Q542" s="46">
        <v>0</v>
      </c>
      <c r="R542" s="46">
        <v>0</v>
      </c>
      <c r="S542" s="46">
        <v>0</v>
      </c>
      <c r="T542" s="46">
        <v>0</v>
      </c>
      <c r="U542" s="46">
        <v>0</v>
      </c>
      <c r="V542" s="46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>
        <v>0</v>
      </c>
      <c r="AJ542" s="46">
        <v>0</v>
      </c>
      <c r="AK542" s="46">
        <v>15</v>
      </c>
      <c r="AL542" s="46">
        <v>11</v>
      </c>
      <c r="AM542" s="46">
        <v>0</v>
      </c>
      <c r="AN542" s="46">
        <v>0</v>
      </c>
      <c r="AO542" s="46">
        <v>0</v>
      </c>
      <c r="AP542" s="46">
        <v>0</v>
      </c>
      <c r="AQ542" s="46">
        <v>0</v>
      </c>
      <c r="AR542" s="46">
        <v>0</v>
      </c>
      <c r="AS542" s="46">
        <v>0</v>
      </c>
      <c r="AT542" s="46">
        <v>0</v>
      </c>
      <c r="AU542" s="46">
        <v>0</v>
      </c>
      <c r="AV542" s="46">
        <v>0</v>
      </c>
      <c r="AW542" s="46">
        <v>0</v>
      </c>
      <c r="AX542" s="46">
        <v>0</v>
      </c>
    </row>
    <row r="543" spans="1:50">
      <c r="A543" s="46">
        <v>542</v>
      </c>
      <c r="B543" s="46" t="s">
        <v>3098</v>
      </c>
      <c r="C543" s="46" t="s">
        <v>1086</v>
      </c>
      <c r="D543" s="46" t="s">
        <v>24</v>
      </c>
      <c r="E543" s="46" t="s">
        <v>1142</v>
      </c>
      <c r="F543" s="46" t="s">
        <v>1141</v>
      </c>
      <c r="G543" s="46">
        <v>22</v>
      </c>
      <c r="H543" s="46">
        <v>32</v>
      </c>
      <c r="I543" s="46">
        <v>4</v>
      </c>
      <c r="J543" s="46">
        <v>352.5</v>
      </c>
      <c r="K543" s="46">
        <v>479.5</v>
      </c>
      <c r="L543" s="46">
        <v>74</v>
      </c>
      <c r="M543" s="46">
        <v>0</v>
      </c>
      <c r="N543" s="46">
        <v>0</v>
      </c>
      <c r="O543" s="46">
        <v>0</v>
      </c>
      <c r="P543" s="46">
        <v>0</v>
      </c>
      <c r="Q543" s="46">
        <v>0</v>
      </c>
      <c r="R543" s="46">
        <v>0</v>
      </c>
      <c r="S543" s="46">
        <v>0</v>
      </c>
      <c r="T543" s="46">
        <v>0</v>
      </c>
      <c r="U543" s="46">
        <v>0</v>
      </c>
      <c r="V543" s="46">
        <v>0</v>
      </c>
      <c r="W543" s="46">
        <v>0</v>
      </c>
      <c r="X543" s="46">
        <v>0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>
        <v>0</v>
      </c>
      <c r="AJ543" s="46">
        <v>0</v>
      </c>
      <c r="AK543" s="46">
        <v>10</v>
      </c>
      <c r="AL543" s="46">
        <v>9</v>
      </c>
      <c r="AM543" s="46">
        <v>0</v>
      </c>
      <c r="AN543" s="46">
        <v>0</v>
      </c>
      <c r="AO543" s="46">
        <v>0</v>
      </c>
      <c r="AP543" s="46">
        <v>0</v>
      </c>
      <c r="AQ543" s="46">
        <v>0</v>
      </c>
      <c r="AR543" s="46">
        <v>0</v>
      </c>
      <c r="AS543" s="46">
        <v>0</v>
      </c>
      <c r="AT543" s="46">
        <v>0</v>
      </c>
      <c r="AU543" s="46">
        <v>0</v>
      </c>
      <c r="AV543" s="46">
        <v>0</v>
      </c>
      <c r="AW543" s="46">
        <v>0</v>
      </c>
      <c r="AX543" s="46">
        <v>0</v>
      </c>
    </row>
    <row r="544" spans="1:50">
      <c r="A544" s="46">
        <v>543</v>
      </c>
      <c r="B544" s="46" t="s">
        <v>3098</v>
      </c>
      <c r="C544" s="46" t="s">
        <v>1086</v>
      </c>
      <c r="D544" s="46" t="s">
        <v>24</v>
      </c>
      <c r="E544" s="46" t="s">
        <v>1144</v>
      </c>
      <c r="F544" s="46" t="s">
        <v>1143</v>
      </c>
      <c r="G544" s="46">
        <v>57</v>
      </c>
      <c r="H544" s="46">
        <v>68</v>
      </c>
      <c r="I544" s="46">
        <v>13</v>
      </c>
      <c r="J544" s="46">
        <v>1830</v>
      </c>
      <c r="K544" s="46">
        <v>2013</v>
      </c>
      <c r="L544" s="46">
        <v>302</v>
      </c>
      <c r="M544" s="46">
        <v>0</v>
      </c>
      <c r="N544" s="46">
        <v>0</v>
      </c>
      <c r="O544" s="46">
        <v>0</v>
      </c>
      <c r="P544" s="46">
        <v>0</v>
      </c>
      <c r="Q544" s="46">
        <v>0</v>
      </c>
      <c r="R544" s="46">
        <v>0</v>
      </c>
      <c r="S544" s="46">
        <v>0</v>
      </c>
      <c r="T544" s="46">
        <v>0</v>
      </c>
      <c r="U544" s="46">
        <v>0</v>
      </c>
      <c r="V544" s="46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v>0</v>
      </c>
      <c r="AG544" s="46">
        <v>0</v>
      </c>
      <c r="AH544" s="46">
        <v>0</v>
      </c>
      <c r="AI544" s="46">
        <v>0</v>
      </c>
      <c r="AJ544" s="46">
        <v>0</v>
      </c>
      <c r="AK544" s="46">
        <v>22</v>
      </c>
      <c r="AL544" s="46">
        <v>21</v>
      </c>
      <c r="AM544" s="46">
        <v>0</v>
      </c>
      <c r="AN544" s="46">
        <v>0</v>
      </c>
      <c r="AO544" s="46">
        <v>0</v>
      </c>
      <c r="AP544" s="46">
        <v>0</v>
      </c>
      <c r="AQ544" s="46">
        <v>0</v>
      </c>
      <c r="AR544" s="46">
        <v>0</v>
      </c>
      <c r="AS544" s="46">
        <v>0</v>
      </c>
      <c r="AT544" s="46">
        <v>0</v>
      </c>
      <c r="AU544" s="46">
        <v>0</v>
      </c>
      <c r="AV544" s="46">
        <v>0</v>
      </c>
      <c r="AW544" s="46">
        <v>0</v>
      </c>
      <c r="AX544" s="46">
        <v>0</v>
      </c>
    </row>
    <row r="545" spans="1:50">
      <c r="A545" s="46">
        <v>544</v>
      </c>
      <c r="B545" s="46" t="s">
        <v>3098</v>
      </c>
      <c r="C545" s="46" t="s">
        <v>1086</v>
      </c>
      <c r="D545" s="46" t="s">
        <v>78</v>
      </c>
      <c r="E545" s="46" t="s">
        <v>1146</v>
      </c>
      <c r="F545" s="46" t="s">
        <v>1145</v>
      </c>
      <c r="G545" s="46">
        <v>249</v>
      </c>
      <c r="H545" s="46">
        <v>348</v>
      </c>
      <c r="I545" s="46">
        <v>70</v>
      </c>
      <c r="J545" s="46">
        <v>8186.5</v>
      </c>
      <c r="K545" s="46">
        <v>10776.5</v>
      </c>
      <c r="L545" s="46">
        <v>2032</v>
      </c>
      <c r="M545" s="46">
        <v>6</v>
      </c>
      <c r="N545" s="46">
        <v>9</v>
      </c>
      <c r="O545" s="46">
        <v>1</v>
      </c>
      <c r="P545" s="46">
        <v>62</v>
      </c>
      <c r="Q545" s="46">
        <v>99</v>
      </c>
      <c r="R545" s="46">
        <v>10</v>
      </c>
      <c r="S545" s="46">
        <v>0</v>
      </c>
      <c r="T545" s="46">
        <v>0</v>
      </c>
      <c r="U545" s="46">
        <v>0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0</v>
      </c>
      <c r="AJ545" s="46">
        <v>0</v>
      </c>
      <c r="AK545" s="46">
        <v>210</v>
      </c>
      <c r="AL545" s="46">
        <v>98</v>
      </c>
      <c r="AM545" s="46">
        <v>0</v>
      </c>
      <c r="AN545" s="46">
        <v>0</v>
      </c>
      <c r="AO545" s="46">
        <v>0</v>
      </c>
      <c r="AP545" s="46">
        <v>0</v>
      </c>
      <c r="AQ545" s="46">
        <v>0</v>
      </c>
      <c r="AR545" s="46">
        <v>0</v>
      </c>
      <c r="AS545" s="46">
        <v>0</v>
      </c>
      <c r="AT545" s="46">
        <v>0</v>
      </c>
      <c r="AU545" s="46">
        <v>75</v>
      </c>
      <c r="AV545" s="46">
        <v>3</v>
      </c>
      <c r="AW545" s="46">
        <v>0</v>
      </c>
      <c r="AX545" s="46">
        <v>0</v>
      </c>
    </row>
    <row r="546" spans="1:50">
      <c r="A546" s="46">
        <v>545</v>
      </c>
      <c r="B546" s="46" t="s">
        <v>3098</v>
      </c>
      <c r="C546" s="46" t="s">
        <v>1086</v>
      </c>
      <c r="D546" s="46" t="s">
        <v>78</v>
      </c>
      <c r="E546" s="46" t="s">
        <v>1148</v>
      </c>
      <c r="F546" s="46" t="s">
        <v>1147</v>
      </c>
      <c r="G546" s="46">
        <v>159</v>
      </c>
      <c r="H546" s="46">
        <v>193</v>
      </c>
      <c r="I546" s="46">
        <v>51</v>
      </c>
      <c r="J546" s="46">
        <v>4787.5</v>
      </c>
      <c r="K546" s="46">
        <v>5808.5</v>
      </c>
      <c r="L546" s="46">
        <v>1190.5</v>
      </c>
      <c r="M546" s="46">
        <v>0</v>
      </c>
      <c r="N546" s="46">
        <v>0</v>
      </c>
      <c r="O546" s="46">
        <v>0</v>
      </c>
      <c r="P546" s="46">
        <v>0</v>
      </c>
      <c r="Q546" s="46">
        <v>0</v>
      </c>
      <c r="R546" s="46">
        <v>0</v>
      </c>
      <c r="S546" s="46">
        <v>0</v>
      </c>
      <c r="T546" s="46">
        <v>0</v>
      </c>
      <c r="U546" s="46">
        <v>0</v>
      </c>
      <c r="V546" s="46">
        <v>0</v>
      </c>
      <c r="W546" s="46">
        <v>0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v>0</v>
      </c>
      <c r="AG546" s="46">
        <v>0</v>
      </c>
      <c r="AH546" s="46">
        <v>0</v>
      </c>
      <c r="AI546" s="46">
        <v>0</v>
      </c>
      <c r="AJ546" s="46">
        <v>0</v>
      </c>
      <c r="AK546" s="46">
        <v>45</v>
      </c>
      <c r="AL546" s="46">
        <v>39</v>
      </c>
      <c r="AM546" s="46">
        <v>0</v>
      </c>
      <c r="AN546" s="46">
        <v>0</v>
      </c>
      <c r="AO546" s="46">
        <v>0</v>
      </c>
      <c r="AP546" s="46">
        <v>0</v>
      </c>
      <c r="AQ546" s="46">
        <v>0</v>
      </c>
      <c r="AR546" s="46">
        <v>0</v>
      </c>
      <c r="AS546" s="46">
        <v>0</v>
      </c>
      <c r="AT546" s="46">
        <v>0</v>
      </c>
      <c r="AU546" s="46">
        <v>0</v>
      </c>
      <c r="AV546" s="46">
        <v>0</v>
      </c>
      <c r="AW546" s="46">
        <v>0</v>
      </c>
      <c r="AX546" s="46">
        <v>0</v>
      </c>
    </row>
    <row r="547" spans="1:50">
      <c r="A547" s="46">
        <v>546</v>
      </c>
      <c r="B547" s="46" t="s">
        <v>3098</v>
      </c>
      <c r="C547" s="46" t="s">
        <v>1086</v>
      </c>
      <c r="D547" s="46" t="s">
        <v>24</v>
      </c>
      <c r="E547" s="46" t="s">
        <v>1150</v>
      </c>
      <c r="F547" s="46" t="s">
        <v>1149</v>
      </c>
      <c r="G547" s="46">
        <v>91</v>
      </c>
      <c r="H547" s="46">
        <v>78</v>
      </c>
      <c r="I547" s="46">
        <v>17</v>
      </c>
      <c r="J547" s="46">
        <v>3568</v>
      </c>
      <c r="K547" s="46">
        <v>2655.5</v>
      </c>
      <c r="L547" s="46">
        <v>412.5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35</v>
      </c>
      <c r="AL547" s="46">
        <v>31</v>
      </c>
      <c r="AM547" s="46">
        <v>0</v>
      </c>
      <c r="AN547" s="46">
        <v>0</v>
      </c>
      <c r="AO547" s="46">
        <v>0</v>
      </c>
      <c r="AP547" s="46">
        <v>0</v>
      </c>
      <c r="AQ547" s="46">
        <v>0</v>
      </c>
      <c r="AR547" s="46">
        <v>0</v>
      </c>
      <c r="AS547" s="46">
        <v>0</v>
      </c>
      <c r="AT547" s="46">
        <v>0</v>
      </c>
      <c r="AU547" s="46">
        <v>0</v>
      </c>
      <c r="AV547" s="46">
        <v>0</v>
      </c>
      <c r="AW547" s="46">
        <v>0</v>
      </c>
      <c r="AX547" s="46">
        <v>0</v>
      </c>
    </row>
    <row r="548" spans="1:50">
      <c r="A548" s="46">
        <v>547</v>
      </c>
      <c r="B548" s="46" t="s">
        <v>3098</v>
      </c>
      <c r="C548" s="46" t="s">
        <v>1086</v>
      </c>
      <c r="D548" s="46" t="s">
        <v>21</v>
      </c>
      <c r="E548" s="46" t="s">
        <v>1152</v>
      </c>
      <c r="F548" s="46" t="s">
        <v>1151</v>
      </c>
      <c r="G548" s="46">
        <v>150</v>
      </c>
      <c r="H548" s="46">
        <v>139</v>
      </c>
      <c r="I548" s="46">
        <v>35</v>
      </c>
      <c r="J548" s="46">
        <v>3904.5</v>
      </c>
      <c r="K548" s="46">
        <v>3616</v>
      </c>
      <c r="L548" s="46">
        <v>728.5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5</v>
      </c>
      <c r="AL548" s="46">
        <v>7</v>
      </c>
      <c r="AM548" s="46">
        <v>0</v>
      </c>
      <c r="AN548" s="46">
        <v>0</v>
      </c>
      <c r="AO548" s="46">
        <v>0</v>
      </c>
      <c r="AP548" s="46">
        <v>0</v>
      </c>
      <c r="AQ548" s="46">
        <v>0</v>
      </c>
      <c r="AR548" s="46">
        <v>0</v>
      </c>
      <c r="AS548" s="46">
        <v>0</v>
      </c>
      <c r="AT548" s="46">
        <v>0</v>
      </c>
      <c r="AU548" s="46">
        <v>17</v>
      </c>
      <c r="AV548" s="46">
        <v>1</v>
      </c>
      <c r="AW548" s="46">
        <v>0</v>
      </c>
      <c r="AX548" s="46">
        <v>0</v>
      </c>
    </row>
    <row r="549" spans="1:50">
      <c r="A549" s="46">
        <v>548</v>
      </c>
      <c r="B549" s="46" t="s">
        <v>3098</v>
      </c>
      <c r="C549" s="46" t="s">
        <v>1086</v>
      </c>
      <c r="D549" s="46" t="s">
        <v>78</v>
      </c>
      <c r="E549" s="46" t="s">
        <v>1154</v>
      </c>
      <c r="F549" s="46" t="s">
        <v>1153</v>
      </c>
      <c r="G549" s="46">
        <v>191</v>
      </c>
      <c r="H549" s="46">
        <v>262</v>
      </c>
      <c r="I549" s="46">
        <v>60</v>
      </c>
      <c r="J549" s="46">
        <v>7330.5</v>
      </c>
      <c r="K549" s="46">
        <v>7835</v>
      </c>
      <c r="L549" s="46">
        <v>1669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169</v>
      </c>
      <c r="AL549" s="46">
        <v>103</v>
      </c>
      <c r="AM549" s="46">
        <v>0</v>
      </c>
      <c r="AN549" s="46">
        <v>0</v>
      </c>
      <c r="AO549" s="46">
        <v>0</v>
      </c>
      <c r="AP549" s="46">
        <v>0</v>
      </c>
      <c r="AQ549" s="46">
        <v>0</v>
      </c>
      <c r="AR549" s="46">
        <v>0</v>
      </c>
      <c r="AS549" s="46">
        <v>0</v>
      </c>
      <c r="AT549" s="46">
        <v>0</v>
      </c>
      <c r="AU549" s="46">
        <v>0</v>
      </c>
      <c r="AV549" s="46">
        <v>0</v>
      </c>
      <c r="AW549" s="46">
        <v>0</v>
      </c>
      <c r="AX549" s="46">
        <v>0</v>
      </c>
    </row>
    <row r="550" spans="1:50">
      <c r="A550" s="46">
        <v>549</v>
      </c>
      <c r="B550" s="46" t="s">
        <v>3098</v>
      </c>
      <c r="C550" s="46" t="s">
        <v>1086</v>
      </c>
      <c r="D550" s="46" t="s">
        <v>78</v>
      </c>
      <c r="E550" s="46" t="s">
        <v>1156</v>
      </c>
      <c r="F550" s="46" t="s">
        <v>1155</v>
      </c>
      <c r="G550" s="46">
        <v>94</v>
      </c>
      <c r="H550" s="46">
        <v>142</v>
      </c>
      <c r="I550" s="46">
        <v>24</v>
      </c>
      <c r="J550" s="46">
        <v>2344.5</v>
      </c>
      <c r="K550" s="46">
        <v>3060</v>
      </c>
      <c r="L550" s="46">
        <v>434</v>
      </c>
      <c r="M550" s="46">
        <v>0</v>
      </c>
      <c r="N550" s="46">
        <v>0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41</v>
      </c>
      <c r="AL550" s="46">
        <v>30</v>
      </c>
      <c r="AM550" s="46">
        <v>0</v>
      </c>
      <c r="AN550" s="46">
        <v>0</v>
      </c>
      <c r="AO550" s="46">
        <v>0</v>
      </c>
      <c r="AP550" s="46">
        <v>0</v>
      </c>
      <c r="AQ550" s="46">
        <v>0</v>
      </c>
      <c r="AR550" s="46">
        <v>0</v>
      </c>
      <c r="AS550" s="46">
        <v>0</v>
      </c>
      <c r="AT550" s="46">
        <v>0</v>
      </c>
      <c r="AU550" s="46">
        <v>0</v>
      </c>
      <c r="AV550" s="46">
        <v>0</v>
      </c>
      <c r="AW550" s="46">
        <v>0</v>
      </c>
      <c r="AX550" s="46">
        <v>0</v>
      </c>
    </row>
    <row r="551" spans="1:50">
      <c r="A551" s="46">
        <v>550</v>
      </c>
      <c r="B551" s="46" t="s">
        <v>3098</v>
      </c>
      <c r="C551" s="46" t="s">
        <v>1086</v>
      </c>
      <c r="D551" s="46" t="s">
        <v>21</v>
      </c>
      <c r="E551" s="46" t="s">
        <v>1158</v>
      </c>
      <c r="F551" s="46" t="s">
        <v>1157</v>
      </c>
      <c r="G551" s="46">
        <v>65</v>
      </c>
      <c r="H551" s="46">
        <v>74</v>
      </c>
      <c r="I551" s="46">
        <v>20</v>
      </c>
      <c r="J551" s="46">
        <v>2101.5</v>
      </c>
      <c r="K551" s="46">
        <v>2629.5</v>
      </c>
      <c r="L551" s="46">
        <v>599.5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5</v>
      </c>
      <c r="T551" s="46">
        <v>4</v>
      </c>
      <c r="U551" s="46">
        <v>0</v>
      </c>
      <c r="V551" s="46">
        <v>21</v>
      </c>
      <c r="W551" s="46">
        <v>22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36.5</v>
      </c>
      <c r="AL551" s="46">
        <v>28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>
        <v>0</v>
      </c>
      <c r="AT551" s="46">
        <v>0</v>
      </c>
      <c r="AU551" s="46">
        <v>8</v>
      </c>
      <c r="AV551" s="46">
        <v>1</v>
      </c>
      <c r="AW551" s="46">
        <v>0</v>
      </c>
      <c r="AX551" s="46">
        <v>0</v>
      </c>
    </row>
    <row r="552" spans="1:50">
      <c r="A552" s="46">
        <v>551</v>
      </c>
      <c r="B552" s="46" t="s">
        <v>3098</v>
      </c>
      <c r="C552" s="46" t="s">
        <v>1086</v>
      </c>
      <c r="D552" s="46" t="s">
        <v>21</v>
      </c>
      <c r="E552" s="46" t="s">
        <v>1160</v>
      </c>
      <c r="F552" s="46" t="s">
        <v>1159</v>
      </c>
      <c r="G552" s="46">
        <v>122</v>
      </c>
      <c r="H552" s="46">
        <v>138</v>
      </c>
      <c r="I552" s="46">
        <v>30</v>
      </c>
      <c r="J552" s="46">
        <v>3958.5</v>
      </c>
      <c r="K552" s="46">
        <v>4305.5</v>
      </c>
      <c r="L552" s="46">
        <v>791.5</v>
      </c>
      <c r="M552" s="46">
        <v>3</v>
      </c>
      <c r="N552" s="46">
        <v>2</v>
      </c>
      <c r="O552" s="46">
        <v>0</v>
      </c>
      <c r="P552" s="46">
        <v>93</v>
      </c>
      <c r="Q552" s="46">
        <v>68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13</v>
      </c>
      <c r="AL552" s="46">
        <v>11</v>
      </c>
      <c r="AM552" s="46">
        <v>0</v>
      </c>
      <c r="AN552" s="46">
        <v>0</v>
      </c>
      <c r="AO552" s="46">
        <v>0</v>
      </c>
      <c r="AP552" s="46">
        <v>0</v>
      </c>
      <c r="AQ552" s="46">
        <v>0</v>
      </c>
      <c r="AR552" s="46">
        <v>0</v>
      </c>
      <c r="AS552" s="46">
        <v>0</v>
      </c>
      <c r="AT552" s="46">
        <v>0</v>
      </c>
      <c r="AU552" s="46">
        <v>29</v>
      </c>
      <c r="AV552" s="46">
        <v>3</v>
      </c>
      <c r="AW552" s="46">
        <v>0</v>
      </c>
      <c r="AX552" s="46">
        <v>0</v>
      </c>
    </row>
    <row r="553" spans="1:50">
      <c r="A553" s="46">
        <v>552</v>
      </c>
      <c r="B553" s="46" t="s">
        <v>3098</v>
      </c>
      <c r="C553" s="46" t="s">
        <v>1086</v>
      </c>
      <c r="D553" s="46" t="s">
        <v>29</v>
      </c>
      <c r="E553" s="46" t="s">
        <v>1162</v>
      </c>
      <c r="F553" s="46" t="s">
        <v>1161</v>
      </c>
      <c r="G553" s="46">
        <v>49</v>
      </c>
      <c r="H553" s="46">
        <v>42</v>
      </c>
      <c r="I553" s="46">
        <v>10</v>
      </c>
      <c r="J553" s="46">
        <v>642</v>
      </c>
      <c r="K553" s="46">
        <v>829</v>
      </c>
      <c r="L553" s="46">
        <v>138</v>
      </c>
      <c r="M553" s="46">
        <v>0</v>
      </c>
      <c r="N553" s="46">
        <v>0</v>
      </c>
      <c r="O553" s="46">
        <v>0</v>
      </c>
      <c r="P553" s="46">
        <v>0</v>
      </c>
      <c r="Q553" s="46">
        <v>0</v>
      </c>
      <c r="R553" s="46">
        <v>0</v>
      </c>
      <c r="S553" s="46">
        <v>0</v>
      </c>
      <c r="T553" s="46">
        <v>0</v>
      </c>
      <c r="U553" s="46">
        <v>0</v>
      </c>
      <c r="V553" s="46">
        <v>0</v>
      </c>
      <c r="W553" s="46">
        <v>0</v>
      </c>
      <c r="X553" s="46">
        <v>0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>
        <v>0</v>
      </c>
      <c r="AJ553" s="46">
        <v>0</v>
      </c>
      <c r="AK553" s="46">
        <v>34</v>
      </c>
      <c r="AL553" s="46">
        <v>28</v>
      </c>
      <c r="AM553" s="46">
        <v>0</v>
      </c>
      <c r="AN553" s="46">
        <v>0</v>
      </c>
      <c r="AO553" s="46">
        <v>0</v>
      </c>
      <c r="AP553" s="46">
        <v>0</v>
      </c>
      <c r="AQ553" s="46">
        <v>0</v>
      </c>
      <c r="AR553" s="46">
        <v>0</v>
      </c>
      <c r="AS553" s="46">
        <v>0</v>
      </c>
      <c r="AT553" s="46">
        <v>0</v>
      </c>
      <c r="AU553" s="46">
        <v>0</v>
      </c>
      <c r="AV553" s="46">
        <v>0</v>
      </c>
      <c r="AW553" s="46">
        <v>0</v>
      </c>
      <c r="AX553" s="46">
        <v>0</v>
      </c>
    </row>
    <row r="554" spans="1:50">
      <c r="A554" s="46">
        <v>553</v>
      </c>
      <c r="B554" s="46" t="s">
        <v>3098</v>
      </c>
      <c r="C554" s="46" t="s">
        <v>1086</v>
      </c>
      <c r="D554" s="46" t="s">
        <v>24</v>
      </c>
      <c r="E554" s="46" t="s">
        <v>1164</v>
      </c>
      <c r="F554" s="46" t="s">
        <v>1163</v>
      </c>
      <c r="G554" s="46">
        <v>34</v>
      </c>
      <c r="H554" s="46">
        <v>43</v>
      </c>
      <c r="I554" s="46">
        <v>11</v>
      </c>
      <c r="J554" s="46">
        <v>674.5</v>
      </c>
      <c r="K554" s="46">
        <v>744</v>
      </c>
      <c r="L554" s="46">
        <v>170.5</v>
      </c>
      <c r="M554" s="46">
        <v>0</v>
      </c>
      <c r="N554" s="46">
        <v>0</v>
      </c>
      <c r="O554" s="46">
        <v>0</v>
      </c>
      <c r="P554" s="46">
        <v>0</v>
      </c>
      <c r="Q554" s="46">
        <v>0</v>
      </c>
      <c r="R554" s="46">
        <v>0</v>
      </c>
      <c r="S554" s="46">
        <v>0</v>
      </c>
      <c r="T554" s="46">
        <v>0</v>
      </c>
      <c r="U554" s="46">
        <v>0</v>
      </c>
      <c r="V554" s="46">
        <v>0</v>
      </c>
      <c r="W554" s="46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v>0</v>
      </c>
      <c r="AG554" s="46">
        <v>0</v>
      </c>
      <c r="AH554" s="46">
        <v>0</v>
      </c>
      <c r="AI554" s="46">
        <v>0</v>
      </c>
      <c r="AJ554" s="46">
        <v>0</v>
      </c>
      <c r="AK554" s="46">
        <v>3</v>
      </c>
      <c r="AL554" s="46">
        <v>3</v>
      </c>
      <c r="AM554" s="46">
        <v>0</v>
      </c>
      <c r="AN554" s="46">
        <v>0</v>
      </c>
      <c r="AO554" s="46">
        <v>0</v>
      </c>
      <c r="AP554" s="46">
        <v>0</v>
      </c>
      <c r="AQ554" s="46">
        <v>0</v>
      </c>
      <c r="AR554" s="46">
        <v>0</v>
      </c>
      <c r="AS554" s="46">
        <v>0</v>
      </c>
      <c r="AT554" s="46">
        <v>0</v>
      </c>
      <c r="AU554" s="46">
        <v>0</v>
      </c>
      <c r="AV554" s="46">
        <v>0</v>
      </c>
      <c r="AW554" s="46">
        <v>0</v>
      </c>
      <c r="AX554" s="46">
        <v>0</v>
      </c>
    </row>
    <row r="555" spans="1:50">
      <c r="A555" s="46">
        <v>554</v>
      </c>
      <c r="B555" s="46" t="s">
        <v>3098</v>
      </c>
      <c r="C555" s="46" t="s">
        <v>1086</v>
      </c>
      <c r="D555" s="46" t="s">
        <v>24</v>
      </c>
      <c r="E555" s="46" t="s">
        <v>1166</v>
      </c>
      <c r="F555" s="46" t="s">
        <v>1165</v>
      </c>
      <c r="G555" s="46">
        <v>17</v>
      </c>
      <c r="H555" s="46">
        <v>22</v>
      </c>
      <c r="I555" s="46">
        <v>4</v>
      </c>
      <c r="J555" s="46">
        <v>588</v>
      </c>
      <c r="K555" s="46">
        <v>597.5</v>
      </c>
      <c r="L555" s="46">
        <v>84</v>
      </c>
      <c r="M555" s="46">
        <v>0</v>
      </c>
      <c r="N555" s="46">
        <v>0</v>
      </c>
      <c r="O555" s="46">
        <v>0</v>
      </c>
      <c r="P555" s="46">
        <v>0</v>
      </c>
      <c r="Q555" s="46">
        <v>0</v>
      </c>
      <c r="R555" s="46">
        <v>0</v>
      </c>
      <c r="S555" s="46">
        <v>0</v>
      </c>
      <c r="T555" s="46">
        <v>0</v>
      </c>
      <c r="U555" s="46">
        <v>0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>
        <v>0</v>
      </c>
      <c r="AJ555" s="46">
        <v>0</v>
      </c>
      <c r="AK555" s="46">
        <v>5</v>
      </c>
      <c r="AL555" s="46">
        <v>5</v>
      </c>
      <c r="AM555" s="46">
        <v>0</v>
      </c>
      <c r="AN555" s="46">
        <v>0</v>
      </c>
      <c r="AO555" s="46">
        <v>0</v>
      </c>
      <c r="AP555" s="46">
        <v>0</v>
      </c>
      <c r="AQ555" s="46">
        <v>0</v>
      </c>
      <c r="AR555" s="46">
        <v>0</v>
      </c>
      <c r="AS555" s="46">
        <v>0</v>
      </c>
      <c r="AT555" s="46">
        <v>0</v>
      </c>
      <c r="AU555" s="46">
        <v>0</v>
      </c>
      <c r="AV555" s="46">
        <v>0</v>
      </c>
      <c r="AW555" s="46">
        <v>0</v>
      </c>
      <c r="AX555" s="46">
        <v>0</v>
      </c>
    </row>
    <row r="556" spans="1:50">
      <c r="A556" s="46">
        <v>555</v>
      </c>
      <c r="B556" s="46" t="s">
        <v>3098</v>
      </c>
      <c r="C556" s="46" t="s">
        <v>1086</v>
      </c>
      <c r="D556" s="46" t="s">
        <v>24</v>
      </c>
      <c r="E556" s="46" t="s">
        <v>1168</v>
      </c>
      <c r="F556" s="46" t="s">
        <v>1167</v>
      </c>
      <c r="G556" s="46">
        <v>13</v>
      </c>
      <c r="H556" s="46">
        <v>17</v>
      </c>
      <c r="I556" s="46">
        <v>5</v>
      </c>
      <c r="J556" s="46">
        <v>433</v>
      </c>
      <c r="K556" s="46">
        <v>500.5</v>
      </c>
      <c r="L556" s="46">
        <v>123</v>
      </c>
      <c r="M556" s="46">
        <v>0</v>
      </c>
      <c r="N556" s="46">
        <v>0</v>
      </c>
      <c r="O556" s="46">
        <v>0</v>
      </c>
      <c r="P556" s="46">
        <v>0</v>
      </c>
      <c r="Q556" s="46">
        <v>0</v>
      </c>
      <c r="R556" s="46">
        <v>0</v>
      </c>
      <c r="S556" s="46">
        <v>0</v>
      </c>
      <c r="T556" s="46">
        <v>0</v>
      </c>
      <c r="U556" s="46">
        <v>0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>
        <v>0</v>
      </c>
      <c r="AJ556" s="46">
        <v>0</v>
      </c>
      <c r="AK556" s="46">
        <v>12</v>
      </c>
      <c r="AL556" s="46">
        <v>10</v>
      </c>
      <c r="AM556" s="46">
        <v>0</v>
      </c>
      <c r="AN556" s="46">
        <v>0</v>
      </c>
      <c r="AO556" s="46">
        <v>0</v>
      </c>
      <c r="AP556" s="46">
        <v>0</v>
      </c>
      <c r="AQ556" s="46">
        <v>0</v>
      </c>
      <c r="AR556" s="46">
        <v>0</v>
      </c>
      <c r="AS556" s="46">
        <v>0</v>
      </c>
      <c r="AT556" s="46">
        <v>0</v>
      </c>
      <c r="AU556" s="46">
        <v>0</v>
      </c>
      <c r="AV556" s="46">
        <v>0</v>
      </c>
      <c r="AW556" s="46">
        <v>0</v>
      </c>
      <c r="AX556" s="46">
        <v>0</v>
      </c>
    </row>
    <row r="557" spans="1:50">
      <c r="A557" s="46">
        <v>556</v>
      </c>
      <c r="B557" s="46" t="s">
        <v>3098</v>
      </c>
      <c r="C557" s="46" t="s">
        <v>1086</v>
      </c>
      <c r="D557" s="46" t="s">
        <v>29</v>
      </c>
      <c r="E557" s="46" t="s">
        <v>1170</v>
      </c>
      <c r="F557" s="46" t="s">
        <v>1169</v>
      </c>
      <c r="G557" s="46">
        <v>48</v>
      </c>
      <c r="H557" s="46">
        <v>53</v>
      </c>
      <c r="I557" s="46">
        <v>13</v>
      </c>
      <c r="J557" s="46">
        <v>1003.5</v>
      </c>
      <c r="K557" s="46">
        <v>1205</v>
      </c>
      <c r="L557" s="46">
        <v>245</v>
      </c>
      <c r="M557" s="46">
        <v>0</v>
      </c>
      <c r="N557" s="46">
        <v>0</v>
      </c>
      <c r="O557" s="46">
        <v>0</v>
      </c>
      <c r="P557" s="46">
        <v>0</v>
      </c>
      <c r="Q557" s="46">
        <v>0</v>
      </c>
      <c r="R557" s="46">
        <v>0</v>
      </c>
      <c r="S557" s="46">
        <v>0</v>
      </c>
      <c r="T557" s="46">
        <v>0</v>
      </c>
      <c r="U557" s="46">
        <v>0</v>
      </c>
      <c r="V557" s="46">
        <v>0</v>
      </c>
      <c r="W557" s="46">
        <v>0</v>
      </c>
      <c r="X557" s="46">
        <v>0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>
        <v>0</v>
      </c>
      <c r="AJ557" s="46">
        <v>0</v>
      </c>
      <c r="AK557" s="46">
        <v>0</v>
      </c>
      <c r="AL557" s="46">
        <v>0</v>
      </c>
      <c r="AM557" s="46">
        <v>0</v>
      </c>
      <c r="AN557" s="46">
        <v>0</v>
      </c>
      <c r="AO557" s="46">
        <v>0</v>
      </c>
      <c r="AP557" s="46">
        <v>0</v>
      </c>
      <c r="AQ557" s="46">
        <v>0</v>
      </c>
      <c r="AR557" s="46">
        <v>0</v>
      </c>
      <c r="AS557" s="46">
        <v>0</v>
      </c>
      <c r="AT557" s="46">
        <v>0</v>
      </c>
      <c r="AU557" s="46">
        <v>0</v>
      </c>
      <c r="AV557" s="46">
        <v>0</v>
      </c>
      <c r="AW557" s="46">
        <v>0</v>
      </c>
      <c r="AX557" s="46">
        <v>0</v>
      </c>
    </row>
    <row r="558" spans="1:50">
      <c r="A558" s="46">
        <v>557</v>
      </c>
      <c r="B558" s="46" t="s">
        <v>3098</v>
      </c>
      <c r="C558" s="46" t="s">
        <v>1086</v>
      </c>
      <c r="D558" s="46" t="s">
        <v>29</v>
      </c>
      <c r="E558" s="46" t="s">
        <v>1172</v>
      </c>
      <c r="F558" s="46" t="s">
        <v>1171</v>
      </c>
      <c r="G558" s="46">
        <v>20</v>
      </c>
      <c r="H558" s="46">
        <v>30</v>
      </c>
      <c r="I558" s="46">
        <v>10</v>
      </c>
      <c r="J558" s="46">
        <v>484</v>
      </c>
      <c r="K558" s="46">
        <v>668</v>
      </c>
      <c r="L558" s="46">
        <v>198</v>
      </c>
      <c r="M558" s="46">
        <v>2</v>
      </c>
      <c r="N558" s="46">
        <v>2</v>
      </c>
      <c r="O558" s="46">
        <v>0</v>
      </c>
      <c r="P558" s="46">
        <v>48.5</v>
      </c>
      <c r="Q558" s="46">
        <v>32</v>
      </c>
      <c r="R558" s="46">
        <v>0</v>
      </c>
      <c r="S558" s="46">
        <v>0</v>
      </c>
      <c r="T558" s="46">
        <v>0</v>
      </c>
      <c r="U558" s="46">
        <v>0</v>
      </c>
      <c r="V558" s="46">
        <v>0</v>
      </c>
      <c r="W558" s="46">
        <v>0</v>
      </c>
      <c r="X558" s="46">
        <v>0</v>
      </c>
      <c r="Y558" s="46">
        <v>0</v>
      </c>
      <c r="Z558" s="46">
        <v>0</v>
      </c>
      <c r="AA558" s="46">
        <v>0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0</v>
      </c>
      <c r="AH558" s="46">
        <v>0</v>
      </c>
      <c r="AI558" s="46">
        <v>0</v>
      </c>
      <c r="AJ558" s="46">
        <v>0</v>
      </c>
      <c r="AK558" s="46">
        <v>13</v>
      </c>
      <c r="AL558" s="46">
        <v>8</v>
      </c>
      <c r="AM558" s="46">
        <v>0</v>
      </c>
      <c r="AN558" s="46">
        <v>0</v>
      </c>
      <c r="AO558" s="46">
        <v>0</v>
      </c>
      <c r="AP558" s="46">
        <v>0</v>
      </c>
      <c r="AQ558" s="46">
        <v>0</v>
      </c>
      <c r="AR558" s="46">
        <v>0</v>
      </c>
      <c r="AS558" s="46">
        <v>0</v>
      </c>
      <c r="AT558" s="46">
        <v>0</v>
      </c>
      <c r="AU558" s="46">
        <v>0</v>
      </c>
      <c r="AV558" s="46">
        <v>0</v>
      </c>
      <c r="AW558" s="46">
        <v>0</v>
      </c>
      <c r="AX558" s="46">
        <v>0</v>
      </c>
    </row>
    <row r="559" spans="1:50">
      <c r="A559" s="46">
        <v>558</v>
      </c>
      <c r="B559" s="46" t="s">
        <v>3098</v>
      </c>
      <c r="C559" s="46" t="s">
        <v>1086</v>
      </c>
      <c r="D559" s="46" t="s">
        <v>29</v>
      </c>
      <c r="E559" s="46" t="s">
        <v>1174</v>
      </c>
      <c r="F559" s="46" t="s">
        <v>1173</v>
      </c>
      <c r="G559" s="46">
        <v>49</v>
      </c>
      <c r="H559" s="46">
        <v>57</v>
      </c>
      <c r="I559" s="46">
        <v>9</v>
      </c>
      <c r="J559" s="46">
        <v>940</v>
      </c>
      <c r="K559" s="46">
        <v>1276</v>
      </c>
      <c r="L559" s="46">
        <v>189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18</v>
      </c>
      <c r="AL559" s="46">
        <v>15</v>
      </c>
      <c r="AM559" s="46">
        <v>0</v>
      </c>
      <c r="AN559" s="46">
        <v>0</v>
      </c>
      <c r="AO559" s="46">
        <v>0</v>
      </c>
      <c r="AP559" s="46">
        <v>0</v>
      </c>
      <c r="AQ559" s="46">
        <v>0</v>
      </c>
      <c r="AR559" s="46">
        <v>0</v>
      </c>
      <c r="AS559" s="46">
        <v>0</v>
      </c>
      <c r="AT559" s="46">
        <v>0</v>
      </c>
      <c r="AU559" s="46">
        <v>26</v>
      </c>
      <c r="AV559" s="46">
        <v>3</v>
      </c>
      <c r="AW559" s="46">
        <v>0</v>
      </c>
      <c r="AX559" s="46">
        <v>0</v>
      </c>
    </row>
    <row r="560" spans="1:50">
      <c r="A560" s="46">
        <v>559</v>
      </c>
      <c r="B560" s="46" t="s">
        <v>3098</v>
      </c>
      <c r="C560" s="46" t="s">
        <v>1086</v>
      </c>
      <c r="D560" s="46" t="s">
        <v>24</v>
      </c>
      <c r="E560" s="46" t="s">
        <v>1176</v>
      </c>
      <c r="F560" s="46" t="s">
        <v>1175</v>
      </c>
      <c r="G560" s="46">
        <v>27</v>
      </c>
      <c r="H560" s="46">
        <v>35</v>
      </c>
      <c r="I560" s="46">
        <v>8</v>
      </c>
      <c r="J560" s="46">
        <v>729.5</v>
      </c>
      <c r="K560" s="46">
        <v>949</v>
      </c>
      <c r="L560" s="46">
        <v>177</v>
      </c>
      <c r="M560" s="46">
        <v>0</v>
      </c>
      <c r="N560" s="46">
        <v>0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12</v>
      </c>
      <c r="AL560" s="46">
        <v>9</v>
      </c>
      <c r="AM560" s="46">
        <v>0</v>
      </c>
      <c r="AN560" s="46">
        <v>0</v>
      </c>
      <c r="AO560" s="46">
        <v>0</v>
      </c>
      <c r="AP560" s="46">
        <v>0</v>
      </c>
      <c r="AQ560" s="46">
        <v>0</v>
      </c>
      <c r="AR560" s="46">
        <v>0</v>
      </c>
      <c r="AS560" s="46">
        <v>0</v>
      </c>
      <c r="AT560" s="46">
        <v>0</v>
      </c>
      <c r="AU560" s="46">
        <v>0</v>
      </c>
      <c r="AV560" s="46">
        <v>0</v>
      </c>
      <c r="AW560" s="46">
        <v>0</v>
      </c>
      <c r="AX560" s="46">
        <v>0</v>
      </c>
    </row>
    <row r="561" spans="1:50">
      <c r="A561" s="46">
        <v>560</v>
      </c>
      <c r="B561" s="46" t="s">
        <v>3098</v>
      </c>
      <c r="C561" s="46" t="s">
        <v>1086</v>
      </c>
      <c r="D561" s="46" t="s">
        <v>29</v>
      </c>
      <c r="E561" s="46" t="s">
        <v>1178</v>
      </c>
      <c r="F561" s="46" t="s">
        <v>1177</v>
      </c>
      <c r="G561" s="46">
        <v>37</v>
      </c>
      <c r="H561" s="46">
        <v>51</v>
      </c>
      <c r="I561" s="46">
        <v>11</v>
      </c>
      <c r="J561" s="46">
        <v>717</v>
      </c>
      <c r="K561" s="46">
        <v>907</v>
      </c>
      <c r="L561" s="46">
        <v>157</v>
      </c>
      <c r="M561" s="46">
        <v>0</v>
      </c>
      <c r="N561" s="46">
        <v>0</v>
      </c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26</v>
      </c>
      <c r="AL561" s="46">
        <v>29</v>
      </c>
      <c r="AM561" s="46">
        <v>0</v>
      </c>
      <c r="AN561" s="46">
        <v>0</v>
      </c>
      <c r="AO561" s="46">
        <v>0</v>
      </c>
      <c r="AP561" s="46">
        <v>0</v>
      </c>
      <c r="AQ561" s="46">
        <v>0</v>
      </c>
      <c r="AR561" s="46">
        <v>0</v>
      </c>
      <c r="AS561" s="46">
        <v>0</v>
      </c>
      <c r="AT561" s="46">
        <v>0</v>
      </c>
      <c r="AU561" s="46">
        <v>0</v>
      </c>
      <c r="AV561" s="46">
        <v>0</v>
      </c>
      <c r="AW561" s="46">
        <v>0</v>
      </c>
      <c r="AX561" s="46">
        <v>0</v>
      </c>
    </row>
    <row r="562" spans="1:50">
      <c r="A562" s="46">
        <v>561</v>
      </c>
      <c r="B562" s="46" t="s">
        <v>3098</v>
      </c>
      <c r="C562" s="46" t="s">
        <v>1086</v>
      </c>
      <c r="D562" s="46" t="s">
        <v>24</v>
      </c>
      <c r="E562" s="46" t="s">
        <v>1180</v>
      </c>
      <c r="F562" s="46" t="s">
        <v>1179</v>
      </c>
      <c r="G562" s="46">
        <v>17</v>
      </c>
      <c r="H562" s="46">
        <v>21</v>
      </c>
      <c r="I562" s="46">
        <v>8</v>
      </c>
      <c r="J562" s="46">
        <v>475.5</v>
      </c>
      <c r="K562" s="46">
        <v>522.5</v>
      </c>
      <c r="L562" s="46">
        <v>110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5</v>
      </c>
      <c r="AL562" s="46">
        <v>4</v>
      </c>
      <c r="AM562" s="46">
        <v>0</v>
      </c>
      <c r="AN562" s="46">
        <v>0</v>
      </c>
      <c r="AO562" s="46">
        <v>0</v>
      </c>
      <c r="AP562" s="46">
        <v>0</v>
      </c>
      <c r="AQ562" s="46">
        <v>0</v>
      </c>
      <c r="AR562" s="46">
        <v>0</v>
      </c>
      <c r="AS562" s="46">
        <v>0</v>
      </c>
      <c r="AT562" s="46">
        <v>0</v>
      </c>
      <c r="AU562" s="46">
        <v>0</v>
      </c>
      <c r="AV562" s="46">
        <v>0</v>
      </c>
      <c r="AW562" s="46">
        <v>0</v>
      </c>
      <c r="AX562" s="46">
        <v>0</v>
      </c>
    </row>
    <row r="563" spans="1:50">
      <c r="A563" s="46">
        <v>562</v>
      </c>
      <c r="B563" s="46" t="s">
        <v>3098</v>
      </c>
      <c r="C563" s="46" t="s">
        <v>1086</v>
      </c>
      <c r="D563" s="46" t="s">
        <v>29</v>
      </c>
      <c r="E563" s="46" t="s">
        <v>1182</v>
      </c>
      <c r="F563" s="46" t="s">
        <v>1181</v>
      </c>
      <c r="G563" s="46">
        <v>75</v>
      </c>
      <c r="H563" s="46">
        <v>107</v>
      </c>
      <c r="I563" s="46">
        <v>28</v>
      </c>
      <c r="J563" s="46">
        <v>1041</v>
      </c>
      <c r="K563" s="46">
        <v>1438</v>
      </c>
      <c r="L563" s="46">
        <v>389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31</v>
      </c>
      <c r="AL563" s="46">
        <v>25</v>
      </c>
      <c r="AM563" s="46">
        <v>0</v>
      </c>
      <c r="AN563" s="46">
        <v>0</v>
      </c>
      <c r="AO563" s="46">
        <v>0</v>
      </c>
      <c r="AP563" s="46">
        <v>0</v>
      </c>
      <c r="AQ563" s="46">
        <v>0</v>
      </c>
      <c r="AR563" s="46">
        <v>0</v>
      </c>
      <c r="AS563" s="46">
        <v>0</v>
      </c>
      <c r="AT563" s="46">
        <v>0</v>
      </c>
      <c r="AU563" s="46">
        <v>0</v>
      </c>
      <c r="AV563" s="46">
        <v>0</v>
      </c>
      <c r="AW563" s="46">
        <v>0</v>
      </c>
      <c r="AX563" s="46">
        <v>0</v>
      </c>
    </row>
    <row r="564" spans="1:50">
      <c r="A564" s="46">
        <v>563</v>
      </c>
      <c r="B564" s="46" t="s">
        <v>3098</v>
      </c>
      <c r="C564" s="46" t="s">
        <v>1086</v>
      </c>
      <c r="D564" s="46" t="s">
        <v>78</v>
      </c>
      <c r="E564" s="46" t="s">
        <v>1184</v>
      </c>
      <c r="F564" s="46" t="s">
        <v>1183</v>
      </c>
      <c r="G564" s="46">
        <v>127</v>
      </c>
      <c r="H564" s="46">
        <v>165</v>
      </c>
      <c r="I564" s="46">
        <v>32</v>
      </c>
      <c r="J564" s="46">
        <v>4639.5</v>
      </c>
      <c r="K564" s="46">
        <v>5178.5</v>
      </c>
      <c r="L564" s="46">
        <v>865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66</v>
      </c>
      <c r="AL564" s="46">
        <v>51</v>
      </c>
      <c r="AM564" s="46">
        <v>0</v>
      </c>
      <c r="AN564" s="46">
        <v>0</v>
      </c>
      <c r="AO564" s="46">
        <v>0</v>
      </c>
      <c r="AP564" s="46">
        <v>0</v>
      </c>
      <c r="AQ564" s="46">
        <v>0</v>
      </c>
      <c r="AR564" s="46">
        <v>0</v>
      </c>
      <c r="AS564" s="46">
        <v>0</v>
      </c>
      <c r="AT564" s="46">
        <v>0</v>
      </c>
      <c r="AU564" s="46">
        <v>0</v>
      </c>
      <c r="AV564" s="46">
        <v>0</v>
      </c>
      <c r="AW564" s="46">
        <v>0</v>
      </c>
      <c r="AX564" s="46">
        <v>0</v>
      </c>
    </row>
    <row r="565" spans="1:50">
      <c r="A565" s="46">
        <v>564</v>
      </c>
      <c r="B565" s="46" t="s">
        <v>3098</v>
      </c>
      <c r="C565" s="46" t="s">
        <v>1086</v>
      </c>
      <c r="D565" s="46" t="s">
        <v>21</v>
      </c>
      <c r="E565" s="46" t="s">
        <v>1186</v>
      </c>
      <c r="F565" s="46" t="s">
        <v>1185</v>
      </c>
      <c r="G565" s="46">
        <v>53</v>
      </c>
      <c r="H565" s="46">
        <v>71</v>
      </c>
      <c r="I565" s="46">
        <v>21</v>
      </c>
      <c r="J565" s="46">
        <v>1050</v>
      </c>
      <c r="K565" s="46">
        <v>1460.5</v>
      </c>
      <c r="L565" s="46">
        <v>332</v>
      </c>
      <c r="M565" s="46">
        <v>0</v>
      </c>
      <c r="N565" s="46">
        <v>0</v>
      </c>
      <c r="O565" s="46">
        <v>0</v>
      </c>
      <c r="P565" s="46">
        <v>0</v>
      </c>
      <c r="Q565" s="46">
        <v>0</v>
      </c>
      <c r="R565" s="46">
        <v>0</v>
      </c>
      <c r="S565" s="46">
        <v>0</v>
      </c>
      <c r="T565" s="46">
        <v>0</v>
      </c>
      <c r="U565" s="46">
        <v>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0</v>
      </c>
      <c r="AJ565" s="46">
        <v>0</v>
      </c>
      <c r="AK565" s="46">
        <v>12</v>
      </c>
      <c r="AL565" s="46">
        <v>11</v>
      </c>
      <c r="AM565" s="46">
        <v>0</v>
      </c>
      <c r="AN565" s="46">
        <v>0</v>
      </c>
      <c r="AO565" s="46">
        <v>0</v>
      </c>
      <c r="AP565" s="46">
        <v>0</v>
      </c>
      <c r="AQ565" s="46">
        <v>0</v>
      </c>
      <c r="AR565" s="46">
        <v>0</v>
      </c>
      <c r="AS565" s="46">
        <v>0</v>
      </c>
      <c r="AT565" s="46">
        <v>0</v>
      </c>
      <c r="AU565" s="46">
        <v>0</v>
      </c>
      <c r="AV565" s="46">
        <v>0</v>
      </c>
      <c r="AW565" s="46">
        <v>0</v>
      </c>
      <c r="AX565" s="46">
        <v>0</v>
      </c>
    </row>
    <row r="566" spans="1:50">
      <c r="A566" s="46">
        <v>565</v>
      </c>
      <c r="B566" s="46" t="s">
        <v>3098</v>
      </c>
      <c r="C566" s="46" t="s">
        <v>1086</v>
      </c>
      <c r="D566" s="46" t="s">
        <v>29</v>
      </c>
      <c r="E566" s="46" t="s">
        <v>1188</v>
      </c>
      <c r="F566" s="46" t="s">
        <v>1187</v>
      </c>
      <c r="G566" s="46">
        <v>40</v>
      </c>
      <c r="H566" s="46">
        <v>47</v>
      </c>
      <c r="I566" s="46">
        <v>8</v>
      </c>
      <c r="J566" s="46">
        <v>936.5</v>
      </c>
      <c r="K566" s="46">
        <v>1196.5</v>
      </c>
      <c r="L566" s="46">
        <v>176</v>
      </c>
      <c r="M566" s="46">
        <v>0</v>
      </c>
      <c r="N566" s="46">
        <v>0</v>
      </c>
      <c r="O566" s="46">
        <v>0</v>
      </c>
      <c r="P566" s="46">
        <v>0</v>
      </c>
      <c r="Q566" s="46">
        <v>0</v>
      </c>
      <c r="R566" s="46">
        <v>0</v>
      </c>
      <c r="S566" s="46">
        <v>0</v>
      </c>
      <c r="T566" s="46">
        <v>0</v>
      </c>
      <c r="U566" s="46">
        <v>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>
        <v>0</v>
      </c>
      <c r="AJ566" s="46">
        <v>0</v>
      </c>
      <c r="AK566" s="46">
        <v>23</v>
      </c>
      <c r="AL566" s="46">
        <v>18</v>
      </c>
      <c r="AM566" s="46">
        <v>0</v>
      </c>
      <c r="AN566" s="46">
        <v>0</v>
      </c>
      <c r="AO566" s="46">
        <v>0</v>
      </c>
      <c r="AP566" s="46">
        <v>0</v>
      </c>
      <c r="AQ566" s="46">
        <v>0</v>
      </c>
      <c r="AR566" s="46">
        <v>0</v>
      </c>
      <c r="AS566" s="46">
        <v>0</v>
      </c>
      <c r="AT566" s="46">
        <v>0</v>
      </c>
      <c r="AU566" s="46">
        <v>0</v>
      </c>
      <c r="AV566" s="46">
        <v>0</v>
      </c>
      <c r="AW566" s="46">
        <v>0</v>
      </c>
      <c r="AX566" s="46">
        <v>0</v>
      </c>
    </row>
    <row r="567" spans="1:50">
      <c r="A567" s="46">
        <v>566</v>
      </c>
      <c r="B567" s="46" t="s">
        <v>3098</v>
      </c>
      <c r="C567" s="46" t="s">
        <v>1086</v>
      </c>
      <c r="D567" s="46" t="s">
        <v>29</v>
      </c>
      <c r="E567" s="46" t="s">
        <v>1190</v>
      </c>
      <c r="F567" s="46" t="s">
        <v>1189</v>
      </c>
      <c r="G567" s="46">
        <v>31</v>
      </c>
      <c r="H567" s="46">
        <v>34</v>
      </c>
      <c r="I567" s="46">
        <v>7</v>
      </c>
      <c r="J567" s="46">
        <v>314</v>
      </c>
      <c r="K567" s="46">
        <v>372.5</v>
      </c>
      <c r="L567" s="46">
        <v>31</v>
      </c>
      <c r="M567" s="46">
        <v>0</v>
      </c>
      <c r="N567" s="46">
        <v>0</v>
      </c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v>0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>
        <v>0</v>
      </c>
      <c r="AJ567" s="46">
        <v>0</v>
      </c>
      <c r="AK567" s="46">
        <v>0</v>
      </c>
      <c r="AL567" s="46">
        <v>0</v>
      </c>
      <c r="AM567" s="46">
        <v>0</v>
      </c>
      <c r="AN567" s="46">
        <v>0</v>
      </c>
      <c r="AO567" s="46">
        <v>0</v>
      </c>
      <c r="AP567" s="46">
        <v>0</v>
      </c>
      <c r="AQ567" s="46">
        <v>0</v>
      </c>
      <c r="AR567" s="46">
        <v>0</v>
      </c>
      <c r="AS567" s="46">
        <v>0</v>
      </c>
      <c r="AT567" s="46">
        <v>0</v>
      </c>
      <c r="AU567" s="46">
        <v>0</v>
      </c>
      <c r="AV567" s="46">
        <v>0</v>
      </c>
      <c r="AW567" s="46">
        <v>0</v>
      </c>
      <c r="AX567" s="46">
        <v>0</v>
      </c>
    </row>
    <row r="568" spans="1:50">
      <c r="A568" s="46">
        <v>567</v>
      </c>
      <c r="B568" s="46" t="s">
        <v>3098</v>
      </c>
      <c r="C568" s="46" t="s">
        <v>1086</v>
      </c>
      <c r="D568" s="46" t="s">
        <v>29</v>
      </c>
      <c r="E568" s="46" t="s">
        <v>1192</v>
      </c>
      <c r="F568" s="46" t="s">
        <v>1191</v>
      </c>
      <c r="G568" s="46">
        <v>21</v>
      </c>
      <c r="H568" s="46">
        <v>27</v>
      </c>
      <c r="I568" s="46">
        <v>8</v>
      </c>
      <c r="J568" s="46">
        <v>478</v>
      </c>
      <c r="K568" s="46">
        <v>576</v>
      </c>
      <c r="L568" s="46">
        <v>117</v>
      </c>
      <c r="M568" s="46">
        <v>0</v>
      </c>
      <c r="N568" s="46">
        <v>0</v>
      </c>
      <c r="O568" s="46">
        <v>0</v>
      </c>
      <c r="P568" s="46">
        <v>0</v>
      </c>
      <c r="Q568" s="46">
        <v>0</v>
      </c>
      <c r="R568" s="46">
        <v>0</v>
      </c>
      <c r="S568" s="46">
        <v>0</v>
      </c>
      <c r="T568" s="46">
        <v>0</v>
      </c>
      <c r="U568" s="46">
        <v>0</v>
      </c>
      <c r="V568" s="46">
        <v>0</v>
      </c>
      <c r="W568" s="46">
        <v>0</v>
      </c>
      <c r="X568" s="46">
        <v>0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>
        <v>0</v>
      </c>
      <c r="AJ568" s="46">
        <v>0</v>
      </c>
      <c r="AK568" s="46">
        <v>8</v>
      </c>
      <c r="AL568" s="46">
        <v>7</v>
      </c>
      <c r="AM568" s="46">
        <v>0</v>
      </c>
      <c r="AN568" s="46">
        <v>0</v>
      </c>
      <c r="AO568" s="46">
        <v>0</v>
      </c>
      <c r="AP568" s="46">
        <v>0</v>
      </c>
      <c r="AQ568" s="46">
        <v>0</v>
      </c>
      <c r="AR568" s="46">
        <v>0</v>
      </c>
      <c r="AS568" s="46">
        <v>0</v>
      </c>
      <c r="AT568" s="46">
        <v>0</v>
      </c>
      <c r="AU568" s="46">
        <v>0</v>
      </c>
      <c r="AV568" s="46">
        <v>0</v>
      </c>
      <c r="AW568" s="46">
        <v>0</v>
      </c>
      <c r="AX568" s="46">
        <v>0</v>
      </c>
    </row>
    <row r="569" spans="1:50">
      <c r="A569" s="46">
        <v>568</v>
      </c>
      <c r="B569" s="46" t="s">
        <v>3098</v>
      </c>
      <c r="C569" s="46" t="s">
        <v>1086</v>
      </c>
      <c r="D569" s="46" t="s">
        <v>29</v>
      </c>
      <c r="E569" s="46" t="s">
        <v>1194</v>
      </c>
      <c r="F569" s="46" t="s">
        <v>1193</v>
      </c>
      <c r="G569" s="46">
        <v>22</v>
      </c>
      <c r="H569" s="46">
        <v>28</v>
      </c>
      <c r="I569" s="46">
        <v>5</v>
      </c>
      <c r="J569" s="46">
        <v>722</v>
      </c>
      <c r="K569" s="46">
        <v>825</v>
      </c>
      <c r="L569" s="46">
        <v>139</v>
      </c>
      <c r="M569" s="46">
        <v>0</v>
      </c>
      <c r="N569" s="46">
        <v>0</v>
      </c>
      <c r="O569" s="46">
        <v>0</v>
      </c>
      <c r="P569" s="46">
        <v>0</v>
      </c>
      <c r="Q569" s="46">
        <v>0</v>
      </c>
      <c r="R569" s="46">
        <v>0</v>
      </c>
      <c r="S569" s="46">
        <v>0</v>
      </c>
      <c r="T569" s="46">
        <v>0</v>
      </c>
      <c r="U569" s="46">
        <v>0</v>
      </c>
      <c r="V569" s="46">
        <v>0</v>
      </c>
      <c r="W569" s="46">
        <v>0</v>
      </c>
      <c r="X569" s="46">
        <v>0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0</v>
      </c>
      <c r="AJ569" s="46">
        <v>0</v>
      </c>
      <c r="AK569" s="46">
        <v>11</v>
      </c>
      <c r="AL569" s="46">
        <v>13</v>
      </c>
      <c r="AM569" s="46">
        <v>0</v>
      </c>
      <c r="AN569" s="46">
        <v>0</v>
      </c>
      <c r="AO569" s="46">
        <v>0</v>
      </c>
      <c r="AP569" s="46">
        <v>0</v>
      </c>
      <c r="AQ569" s="46">
        <v>0</v>
      </c>
      <c r="AR569" s="46">
        <v>0</v>
      </c>
      <c r="AS569" s="46">
        <v>0</v>
      </c>
      <c r="AT569" s="46">
        <v>0</v>
      </c>
      <c r="AU569" s="46">
        <v>0</v>
      </c>
      <c r="AV569" s="46">
        <v>0</v>
      </c>
      <c r="AW569" s="46">
        <v>0</v>
      </c>
      <c r="AX569" s="46">
        <v>0</v>
      </c>
    </row>
    <row r="570" spans="1:50">
      <c r="A570" s="46">
        <v>569</v>
      </c>
      <c r="B570" s="46" t="s">
        <v>3098</v>
      </c>
      <c r="C570" s="46" t="s">
        <v>1086</v>
      </c>
      <c r="D570" s="46" t="s">
        <v>29</v>
      </c>
      <c r="E570" s="46" t="s">
        <v>1196</v>
      </c>
      <c r="F570" s="46" t="s">
        <v>1195</v>
      </c>
      <c r="G570" s="46">
        <v>91</v>
      </c>
      <c r="H570" s="46">
        <v>118</v>
      </c>
      <c r="I570" s="46">
        <v>29</v>
      </c>
      <c r="J570" s="46">
        <v>1470</v>
      </c>
      <c r="K570" s="46">
        <v>1919</v>
      </c>
      <c r="L570" s="46">
        <v>378</v>
      </c>
      <c r="M570" s="46">
        <v>0</v>
      </c>
      <c r="N570" s="46">
        <v>0</v>
      </c>
      <c r="O570" s="46">
        <v>0</v>
      </c>
      <c r="P570" s="46">
        <v>0</v>
      </c>
      <c r="Q570" s="46">
        <v>0</v>
      </c>
      <c r="R570" s="46">
        <v>0</v>
      </c>
      <c r="S570" s="46">
        <v>0</v>
      </c>
      <c r="T570" s="46">
        <v>0</v>
      </c>
      <c r="U570" s="46">
        <v>0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>
        <v>0</v>
      </c>
      <c r="AJ570" s="46">
        <v>0</v>
      </c>
      <c r="AK570" s="46">
        <v>56</v>
      </c>
      <c r="AL570" s="46">
        <v>42</v>
      </c>
      <c r="AM570" s="46">
        <v>0</v>
      </c>
      <c r="AN570" s="46">
        <v>0</v>
      </c>
      <c r="AO570" s="46">
        <v>0</v>
      </c>
      <c r="AP570" s="46">
        <v>0</v>
      </c>
      <c r="AQ570" s="46">
        <v>0</v>
      </c>
      <c r="AR570" s="46">
        <v>0</v>
      </c>
      <c r="AS570" s="46">
        <v>0</v>
      </c>
      <c r="AT570" s="46">
        <v>0</v>
      </c>
      <c r="AU570" s="46">
        <v>0</v>
      </c>
      <c r="AV570" s="46">
        <v>0</v>
      </c>
      <c r="AW570" s="46">
        <v>0</v>
      </c>
      <c r="AX570" s="46">
        <v>0</v>
      </c>
    </row>
    <row r="571" spans="1:50">
      <c r="A571" s="46">
        <v>570</v>
      </c>
      <c r="B571" s="46" t="s">
        <v>3098</v>
      </c>
      <c r="C571" s="46" t="s">
        <v>1086</v>
      </c>
      <c r="D571" s="46" t="s">
        <v>24</v>
      </c>
      <c r="E571" s="46" t="s">
        <v>1198</v>
      </c>
      <c r="F571" s="46" t="s">
        <v>1197</v>
      </c>
      <c r="G571" s="46">
        <v>31</v>
      </c>
      <c r="H571" s="46">
        <v>35</v>
      </c>
      <c r="I571" s="46">
        <v>9</v>
      </c>
      <c r="J571" s="46">
        <v>320.5</v>
      </c>
      <c r="K571" s="46">
        <v>424</v>
      </c>
      <c r="L571" s="46">
        <v>62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14</v>
      </c>
      <c r="AL571" s="46">
        <v>11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>
        <v>0</v>
      </c>
      <c r="AT571" s="46">
        <v>0</v>
      </c>
      <c r="AU571" s="46">
        <v>0</v>
      </c>
      <c r="AV571" s="46">
        <v>0</v>
      </c>
      <c r="AW571" s="46">
        <v>0</v>
      </c>
      <c r="AX571" s="46">
        <v>0</v>
      </c>
    </row>
    <row r="572" spans="1:50">
      <c r="A572" s="46">
        <v>571</v>
      </c>
      <c r="B572" s="46" t="s">
        <v>3098</v>
      </c>
      <c r="C572" s="46" t="s">
        <v>1086</v>
      </c>
      <c r="D572" s="46" t="s">
        <v>29</v>
      </c>
      <c r="E572" s="46" t="s">
        <v>1200</v>
      </c>
      <c r="F572" s="46" t="s">
        <v>1199</v>
      </c>
      <c r="G572" s="46">
        <v>24</v>
      </c>
      <c r="H572" s="46">
        <v>33</v>
      </c>
      <c r="I572" s="46">
        <v>11</v>
      </c>
      <c r="J572" s="46">
        <v>801</v>
      </c>
      <c r="K572" s="46">
        <v>1054</v>
      </c>
      <c r="L572" s="46">
        <v>189</v>
      </c>
      <c r="M572" s="46">
        <v>0</v>
      </c>
      <c r="N572" s="46">
        <v>0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30</v>
      </c>
      <c r="AL572" s="46">
        <v>22</v>
      </c>
      <c r="AM572" s="46">
        <v>0</v>
      </c>
      <c r="AN572" s="46">
        <v>0</v>
      </c>
      <c r="AO572" s="46">
        <v>0</v>
      </c>
      <c r="AP572" s="46">
        <v>0</v>
      </c>
      <c r="AQ572" s="46">
        <v>0</v>
      </c>
      <c r="AR572" s="46">
        <v>0</v>
      </c>
      <c r="AS572" s="46">
        <v>0</v>
      </c>
      <c r="AT572" s="46">
        <v>0</v>
      </c>
      <c r="AU572" s="46">
        <v>0</v>
      </c>
      <c r="AV572" s="46">
        <v>0</v>
      </c>
      <c r="AW572" s="46">
        <v>0</v>
      </c>
      <c r="AX572" s="46">
        <v>0</v>
      </c>
    </row>
    <row r="573" spans="1:50">
      <c r="A573" s="46">
        <v>572</v>
      </c>
      <c r="B573" s="46" t="s">
        <v>3098</v>
      </c>
      <c r="C573" s="46" t="s">
        <v>1086</v>
      </c>
      <c r="D573" s="46" t="s">
        <v>78</v>
      </c>
      <c r="E573" s="46" t="s">
        <v>1202</v>
      </c>
      <c r="F573" s="46" t="s">
        <v>1201</v>
      </c>
      <c r="G573" s="46">
        <v>65</v>
      </c>
      <c r="H573" s="46">
        <v>77</v>
      </c>
      <c r="I573" s="46">
        <v>17</v>
      </c>
      <c r="J573" s="46">
        <v>1721</v>
      </c>
      <c r="K573" s="46">
        <v>2079</v>
      </c>
      <c r="L573" s="46">
        <v>354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29</v>
      </c>
      <c r="AL573" s="46">
        <v>22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>
        <v>0</v>
      </c>
      <c r="AT573" s="46">
        <v>0</v>
      </c>
      <c r="AU573" s="46">
        <v>0</v>
      </c>
      <c r="AV573" s="46">
        <v>0</v>
      </c>
      <c r="AW573" s="46">
        <v>0</v>
      </c>
      <c r="AX573" s="46">
        <v>0</v>
      </c>
    </row>
    <row r="574" spans="1:50">
      <c r="A574" s="46">
        <v>573</v>
      </c>
      <c r="B574" s="46" t="s">
        <v>3098</v>
      </c>
      <c r="C574" s="46" t="s">
        <v>1086</v>
      </c>
      <c r="D574" s="46" t="s">
        <v>24</v>
      </c>
      <c r="E574" s="46" t="s">
        <v>1204</v>
      </c>
      <c r="F574" s="46" t="s">
        <v>1203</v>
      </c>
      <c r="G574" s="46">
        <v>34</v>
      </c>
      <c r="H574" s="46">
        <v>39</v>
      </c>
      <c r="I574" s="46">
        <v>7</v>
      </c>
      <c r="J574" s="46">
        <v>878</v>
      </c>
      <c r="K574" s="46">
        <v>1063</v>
      </c>
      <c r="L574" s="46">
        <v>188</v>
      </c>
      <c r="M574" s="46">
        <v>0</v>
      </c>
      <c r="N574" s="46">
        <v>1</v>
      </c>
      <c r="O574" s="46">
        <v>0</v>
      </c>
      <c r="P574" s="46">
        <v>0</v>
      </c>
      <c r="Q574" s="46">
        <v>22.5</v>
      </c>
      <c r="R574" s="46">
        <v>0</v>
      </c>
      <c r="S574" s="46">
        <v>0</v>
      </c>
      <c r="T574" s="46">
        <v>0</v>
      </c>
      <c r="U574" s="46">
        <v>0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14</v>
      </c>
      <c r="AL574" s="46">
        <v>12</v>
      </c>
      <c r="AM574" s="46">
        <v>0</v>
      </c>
      <c r="AN574" s="46">
        <v>0</v>
      </c>
      <c r="AO574" s="46">
        <v>0</v>
      </c>
      <c r="AP574" s="46">
        <v>0</v>
      </c>
      <c r="AQ574" s="46">
        <v>0</v>
      </c>
      <c r="AR574" s="46">
        <v>0</v>
      </c>
      <c r="AS574" s="46">
        <v>0</v>
      </c>
      <c r="AT574" s="46">
        <v>0</v>
      </c>
      <c r="AU574" s="46">
        <v>0</v>
      </c>
      <c r="AV574" s="46">
        <v>0</v>
      </c>
      <c r="AW574" s="46">
        <v>0</v>
      </c>
      <c r="AX574" s="46">
        <v>0</v>
      </c>
    </row>
    <row r="575" spans="1:50">
      <c r="A575" s="46">
        <v>574</v>
      </c>
      <c r="B575" s="46" t="s">
        <v>3098</v>
      </c>
      <c r="C575" s="46" t="s">
        <v>1086</v>
      </c>
      <c r="D575" s="46" t="s">
        <v>24</v>
      </c>
      <c r="E575" s="46" t="s">
        <v>1206</v>
      </c>
      <c r="F575" s="46" t="s">
        <v>1205</v>
      </c>
      <c r="G575" s="46">
        <v>21</v>
      </c>
      <c r="H575" s="46">
        <v>23</v>
      </c>
      <c r="I575" s="46">
        <v>3</v>
      </c>
      <c r="J575" s="46">
        <v>304</v>
      </c>
      <c r="K575" s="46">
        <v>388</v>
      </c>
      <c r="L575" s="46">
        <v>58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7</v>
      </c>
      <c r="AL575" s="46">
        <v>6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>
        <v>0</v>
      </c>
      <c r="AT575" s="46">
        <v>0</v>
      </c>
      <c r="AU575" s="46">
        <v>0</v>
      </c>
      <c r="AV575" s="46">
        <v>0</v>
      </c>
      <c r="AW575" s="46">
        <v>0</v>
      </c>
      <c r="AX575" s="46">
        <v>0</v>
      </c>
    </row>
    <row r="576" spans="1:50">
      <c r="A576" s="46">
        <v>575</v>
      </c>
      <c r="B576" s="46" t="s">
        <v>3098</v>
      </c>
      <c r="C576" s="46" t="s">
        <v>1086</v>
      </c>
      <c r="D576" s="46" t="s">
        <v>24</v>
      </c>
      <c r="E576" s="46" t="s">
        <v>1208</v>
      </c>
      <c r="F576" s="46" t="s">
        <v>1207</v>
      </c>
      <c r="G576" s="46">
        <v>28</v>
      </c>
      <c r="H576" s="46">
        <v>38</v>
      </c>
      <c r="I576" s="46">
        <v>10</v>
      </c>
      <c r="J576" s="46">
        <v>199</v>
      </c>
      <c r="K576" s="46">
        <v>312.5</v>
      </c>
      <c r="L576" s="46">
        <v>83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1</v>
      </c>
      <c r="AL576" s="46">
        <v>2</v>
      </c>
      <c r="AM576" s="46">
        <v>0</v>
      </c>
      <c r="AN576" s="46">
        <v>0</v>
      </c>
      <c r="AO576" s="46">
        <v>0</v>
      </c>
      <c r="AP576" s="46">
        <v>0</v>
      </c>
      <c r="AQ576" s="46">
        <v>0</v>
      </c>
      <c r="AR576" s="46">
        <v>0</v>
      </c>
      <c r="AS576" s="46">
        <v>0</v>
      </c>
      <c r="AT576" s="46">
        <v>0</v>
      </c>
      <c r="AU576" s="46">
        <v>0</v>
      </c>
      <c r="AV576" s="46">
        <v>0</v>
      </c>
      <c r="AW576" s="46">
        <v>0</v>
      </c>
      <c r="AX576" s="46">
        <v>0</v>
      </c>
    </row>
    <row r="577" spans="1:50">
      <c r="A577" s="46">
        <v>576</v>
      </c>
      <c r="B577" s="46" t="s">
        <v>3098</v>
      </c>
      <c r="C577" s="46" t="s">
        <v>1086</v>
      </c>
      <c r="D577" s="46" t="s">
        <v>24</v>
      </c>
      <c r="E577" s="46" t="s">
        <v>1210</v>
      </c>
      <c r="F577" s="46" t="s">
        <v>1209</v>
      </c>
      <c r="G577" s="46">
        <v>36</v>
      </c>
      <c r="H577" s="46">
        <v>45</v>
      </c>
      <c r="I577" s="46">
        <v>14</v>
      </c>
      <c r="J577" s="46">
        <v>940</v>
      </c>
      <c r="K577" s="46">
        <v>1171.5</v>
      </c>
      <c r="L577" s="46">
        <v>327.5</v>
      </c>
      <c r="M577" s="46">
        <v>0</v>
      </c>
      <c r="N577" s="46">
        <v>0</v>
      </c>
      <c r="O577" s="46">
        <v>0</v>
      </c>
      <c r="P577" s="46">
        <v>0</v>
      </c>
      <c r="Q577" s="46">
        <v>0</v>
      </c>
      <c r="R577" s="46">
        <v>0</v>
      </c>
      <c r="S577" s="46">
        <v>0</v>
      </c>
      <c r="T577" s="46">
        <v>0</v>
      </c>
      <c r="U577" s="46">
        <v>0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>
        <v>0</v>
      </c>
      <c r="AJ577" s="46">
        <v>0</v>
      </c>
      <c r="AK577" s="46">
        <v>8</v>
      </c>
      <c r="AL577" s="46">
        <v>7</v>
      </c>
      <c r="AM577" s="46">
        <v>0</v>
      </c>
      <c r="AN577" s="46">
        <v>0</v>
      </c>
      <c r="AO577" s="46">
        <v>0</v>
      </c>
      <c r="AP577" s="46">
        <v>0</v>
      </c>
      <c r="AQ577" s="46">
        <v>0</v>
      </c>
      <c r="AR577" s="46">
        <v>0</v>
      </c>
      <c r="AS577" s="46">
        <v>0</v>
      </c>
      <c r="AT577" s="46">
        <v>0</v>
      </c>
      <c r="AU577" s="46">
        <v>0</v>
      </c>
      <c r="AV577" s="46">
        <v>0</v>
      </c>
      <c r="AW577" s="46">
        <v>0</v>
      </c>
      <c r="AX577" s="46">
        <v>0</v>
      </c>
    </row>
    <row r="578" spans="1:50">
      <c r="A578" s="46">
        <v>577</v>
      </c>
      <c r="B578" s="46" t="s">
        <v>3098</v>
      </c>
      <c r="C578" s="46" t="s">
        <v>1086</v>
      </c>
      <c r="D578" s="46" t="s">
        <v>29</v>
      </c>
      <c r="E578" s="46" t="s">
        <v>1212</v>
      </c>
      <c r="F578" s="46" t="s">
        <v>1211</v>
      </c>
      <c r="G578" s="46">
        <v>78</v>
      </c>
      <c r="H578" s="46">
        <v>84</v>
      </c>
      <c r="I578" s="46">
        <v>24</v>
      </c>
      <c r="J578" s="46">
        <v>1253.5</v>
      </c>
      <c r="K578" s="46">
        <v>1655.5</v>
      </c>
      <c r="L578" s="46">
        <v>320.5</v>
      </c>
      <c r="M578" s="46">
        <v>0</v>
      </c>
      <c r="N578" s="46">
        <v>0</v>
      </c>
      <c r="O578" s="46">
        <v>0</v>
      </c>
      <c r="P578" s="46">
        <v>0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>
        <v>0</v>
      </c>
      <c r="AJ578" s="46">
        <v>0</v>
      </c>
      <c r="AK578" s="46">
        <v>16</v>
      </c>
      <c r="AL578" s="46">
        <v>14</v>
      </c>
      <c r="AM578" s="46">
        <v>0</v>
      </c>
      <c r="AN578" s="46">
        <v>0</v>
      </c>
      <c r="AO578" s="46">
        <v>0</v>
      </c>
      <c r="AP578" s="46">
        <v>0</v>
      </c>
      <c r="AQ578" s="46">
        <v>0</v>
      </c>
      <c r="AR578" s="46">
        <v>0</v>
      </c>
      <c r="AS578" s="46">
        <v>0</v>
      </c>
      <c r="AT578" s="46">
        <v>0</v>
      </c>
      <c r="AU578" s="46">
        <v>0</v>
      </c>
      <c r="AV578" s="46">
        <v>0</v>
      </c>
      <c r="AW578" s="46">
        <v>0</v>
      </c>
      <c r="AX578" s="46">
        <v>0</v>
      </c>
    </row>
    <row r="579" spans="1:50">
      <c r="A579" s="46">
        <v>578</v>
      </c>
      <c r="B579" s="46" t="s">
        <v>3098</v>
      </c>
      <c r="C579" s="46" t="s">
        <v>1086</v>
      </c>
      <c r="D579" s="46" t="s">
        <v>21</v>
      </c>
      <c r="E579" s="46" t="s">
        <v>1214</v>
      </c>
      <c r="F579" s="46" t="s">
        <v>1213</v>
      </c>
      <c r="G579" s="46">
        <v>82</v>
      </c>
      <c r="H579" s="46">
        <v>108</v>
      </c>
      <c r="I579" s="46">
        <v>35</v>
      </c>
      <c r="J579" s="46">
        <v>1186.5</v>
      </c>
      <c r="K579" s="46">
        <v>1748</v>
      </c>
      <c r="L579" s="46">
        <v>385</v>
      </c>
      <c r="M579" s="46">
        <v>0</v>
      </c>
      <c r="N579" s="46">
        <v>0</v>
      </c>
      <c r="O579" s="46">
        <v>0</v>
      </c>
      <c r="P579" s="46">
        <v>0</v>
      </c>
      <c r="Q579" s="46">
        <v>0</v>
      </c>
      <c r="R579" s="46">
        <v>0</v>
      </c>
      <c r="S579" s="46">
        <v>0</v>
      </c>
      <c r="T579" s="46">
        <v>0</v>
      </c>
      <c r="U579" s="46">
        <v>0</v>
      </c>
      <c r="V579" s="46">
        <v>0</v>
      </c>
      <c r="W579" s="46">
        <v>0</v>
      </c>
      <c r="X579" s="46">
        <v>0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0</v>
      </c>
      <c r="AH579" s="46">
        <v>0</v>
      </c>
      <c r="AI579" s="46">
        <v>0</v>
      </c>
      <c r="AJ579" s="46">
        <v>0</v>
      </c>
      <c r="AK579" s="46">
        <v>45</v>
      </c>
      <c r="AL579" s="46">
        <v>26</v>
      </c>
      <c r="AM579" s="46">
        <v>0</v>
      </c>
      <c r="AN579" s="46">
        <v>0</v>
      </c>
      <c r="AO579" s="46">
        <v>0</v>
      </c>
      <c r="AP579" s="46">
        <v>0</v>
      </c>
      <c r="AQ579" s="46">
        <v>0</v>
      </c>
      <c r="AR579" s="46">
        <v>0</v>
      </c>
      <c r="AS579" s="46">
        <v>0</v>
      </c>
      <c r="AT579" s="46">
        <v>0</v>
      </c>
      <c r="AU579" s="46">
        <v>0</v>
      </c>
      <c r="AV579" s="46">
        <v>0</v>
      </c>
      <c r="AW579" s="46">
        <v>0</v>
      </c>
      <c r="AX579" s="46">
        <v>0</v>
      </c>
    </row>
    <row r="580" spans="1:50">
      <c r="A580" s="46">
        <v>579</v>
      </c>
      <c r="B580" s="46" t="s">
        <v>3098</v>
      </c>
      <c r="C580" s="46" t="s">
        <v>1086</v>
      </c>
      <c r="D580" s="46" t="s">
        <v>78</v>
      </c>
      <c r="E580" s="46" t="s">
        <v>1216</v>
      </c>
      <c r="F580" s="46" t="s">
        <v>1215</v>
      </c>
      <c r="G580" s="46">
        <v>22</v>
      </c>
      <c r="H580" s="46">
        <v>33</v>
      </c>
      <c r="I580" s="46">
        <v>13</v>
      </c>
      <c r="J580" s="46">
        <v>807</v>
      </c>
      <c r="K580" s="46">
        <v>1012</v>
      </c>
      <c r="L580" s="46">
        <v>310</v>
      </c>
      <c r="M580" s="46">
        <v>0</v>
      </c>
      <c r="N580" s="46">
        <v>0</v>
      </c>
      <c r="O580" s="46">
        <v>0</v>
      </c>
      <c r="P580" s="46">
        <v>0</v>
      </c>
      <c r="Q580" s="46">
        <v>0</v>
      </c>
      <c r="R580" s="46">
        <v>0</v>
      </c>
      <c r="S580" s="46">
        <v>0</v>
      </c>
      <c r="T580" s="46">
        <v>0</v>
      </c>
      <c r="U580" s="46">
        <v>0</v>
      </c>
      <c r="V580" s="46">
        <v>0</v>
      </c>
      <c r="W580" s="46">
        <v>0</v>
      </c>
      <c r="X580" s="46">
        <v>0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v>0</v>
      </c>
      <c r="AG580" s="46">
        <v>0</v>
      </c>
      <c r="AH580" s="46">
        <v>0</v>
      </c>
      <c r="AI580" s="46">
        <v>0</v>
      </c>
      <c r="AJ580" s="46">
        <v>0</v>
      </c>
      <c r="AK580" s="46">
        <v>40</v>
      </c>
      <c r="AL580" s="46">
        <v>17</v>
      </c>
      <c r="AM580" s="46">
        <v>0</v>
      </c>
      <c r="AN580" s="46">
        <v>0</v>
      </c>
      <c r="AO580" s="46">
        <v>0</v>
      </c>
      <c r="AP580" s="46">
        <v>0</v>
      </c>
      <c r="AQ580" s="46">
        <v>0</v>
      </c>
      <c r="AR580" s="46">
        <v>0</v>
      </c>
      <c r="AS580" s="46">
        <v>0</v>
      </c>
      <c r="AT580" s="46">
        <v>0</v>
      </c>
      <c r="AU580" s="46">
        <v>0</v>
      </c>
      <c r="AV580" s="46">
        <v>0</v>
      </c>
      <c r="AW580" s="46">
        <v>0</v>
      </c>
      <c r="AX580" s="46">
        <v>0</v>
      </c>
    </row>
    <row r="581" spans="1:50">
      <c r="A581" s="46">
        <v>580</v>
      </c>
      <c r="B581" s="46" t="s">
        <v>3098</v>
      </c>
      <c r="C581" s="46" t="s">
        <v>1086</v>
      </c>
      <c r="D581" s="46" t="s">
        <v>29</v>
      </c>
      <c r="E581" s="46" t="s">
        <v>1218</v>
      </c>
      <c r="F581" s="46" t="s">
        <v>1217</v>
      </c>
      <c r="G581" s="46">
        <v>53</v>
      </c>
      <c r="H581" s="46">
        <v>64</v>
      </c>
      <c r="I581" s="46">
        <v>23</v>
      </c>
      <c r="J581" s="46">
        <v>809.5</v>
      </c>
      <c r="K581" s="46">
        <v>1075.5</v>
      </c>
      <c r="L581" s="46">
        <v>311.5</v>
      </c>
      <c r="M581" s="46">
        <v>0</v>
      </c>
      <c r="N581" s="46">
        <v>0</v>
      </c>
      <c r="O581" s="46">
        <v>0</v>
      </c>
      <c r="P581" s="46">
        <v>0</v>
      </c>
      <c r="Q581" s="46">
        <v>0</v>
      </c>
      <c r="R581" s="46">
        <v>0</v>
      </c>
      <c r="S581" s="46">
        <v>0</v>
      </c>
      <c r="T581" s="46">
        <v>0</v>
      </c>
      <c r="U581" s="46">
        <v>0</v>
      </c>
      <c r="V581" s="46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v>0</v>
      </c>
      <c r="AG581" s="46">
        <v>0</v>
      </c>
      <c r="AH581" s="46">
        <v>0</v>
      </c>
      <c r="AI581" s="46">
        <v>0</v>
      </c>
      <c r="AJ581" s="46">
        <v>0</v>
      </c>
      <c r="AK581" s="46">
        <v>31</v>
      </c>
      <c r="AL581" s="46">
        <v>23</v>
      </c>
      <c r="AM581" s="46">
        <v>0</v>
      </c>
      <c r="AN581" s="46">
        <v>0</v>
      </c>
      <c r="AO581" s="46">
        <v>0</v>
      </c>
      <c r="AP581" s="46">
        <v>0</v>
      </c>
      <c r="AQ581" s="46">
        <v>0</v>
      </c>
      <c r="AR581" s="46">
        <v>0</v>
      </c>
      <c r="AS581" s="46">
        <v>0</v>
      </c>
      <c r="AT581" s="46">
        <v>0</v>
      </c>
      <c r="AU581" s="46">
        <v>0</v>
      </c>
      <c r="AV581" s="46">
        <v>0</v>
      </c>
      <c r="AW581" s="46">
        <v>0</v>
      </c>
      <c r="AX581" s="46">
        <v>0</v>
      </c>
    </row>
    <row r="582" spans="1:50">
      <c r="A582" s="46">
        <v>581</v>
      </c>
      <c r="B582" s="46" t="s">
        <v>3098</v>
      </c>
      <c r="C582" s="46" t="s">
        <v>1086</v>
      </c>
      <c r="D582" s="46" t="s">
        <v>21</v>
      </c>
      <c r="E582" s="46" t="s">
        <v>1220</v>
      </c>
      <c r="F582" s="46" t="s">
        <v>1219</v>
      </c>
      <c r="G582" s="46">
        <v>67</v>
      </c>
      <c r="H582" s="46">
        <v>88</v>
      </c>
      <c r="I582" s="46">
        <v>18</v>
      </c>
      <c r="J582" s="46">
        <v>1020.5</v>
      </c>
      <c r="K582" s="46">
        <v>1446</v>
      </c>
      <c r="L582" s="46">
        <v>269</v>
      </c>
      <c r="M582" s="46">
        <v>0</v>
      </c>
      <c r="N582" s="46">
        <v>0</v>
      </c>
      <c r="O582" s="46">
        <v>0</v>
      </c>
      <c r="P582" s="46">
        <v>0</v>
      </c>
      <c r="Q582" s="46">
        <v>0</v>
      </c>
      <c r="R582" s="46">
        <v>0</v>
      </c>
      <c r="S582" s="46">
        <v>0</v>
      </c>
      <c r="T582" s="46">
        <v>0</v>
      </c>
      <c r="U582" s="46">
        <v>0</v>
      </c>
      <c r="V582" s="46">
        <v>0</v>
      </c>
      <c r="W582" s="46">
        <v>0</v>
      </c>
      <c r="X582" s="46">
        <v>0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>
        <v>0</v>
      </c>
      <c r="AJ582" s="46">
        <v>0</v>
      </c>
      <c r="AK582" s="46">
        <v>41</v>
      </c>
      <c r="AL582" s="46">
        <v>36</v>
      </c>
      <c r="AM582" s="46">
        <v>0</v>
      </c>
      <c r="AN582" s="46">
        <v>0</v>
      </c>
      <c r="AO582" s="46">
        <v>0</v>
      </c>
      <c r="AP582" s="46">
        <v>0</v>
      </c>
      <c r="AQ582" s="46">
        <v>0</v>
      </c>
      <c r="AR582" s="46">
        <v>0</v>
      </c>
      <c r="AS582" s="46">
        <v>0</v>
      </c>
      <c r="AT582" s="46">
        <v>0</v>
      </c>
      <c r="AU582" s="46">
        <v>0</v>
      </c>
      <c r="AV582" s="46">
        <v>0</v>
      </c>
      <c r="AW582" s="46">
        <v>0</v>
      </c>
      <c r="AX582" s="46">
        <v>0</v>
      </c>
    </row>
    <row r="583" spans="1:50">
      <c r="A583" s="46">
        <v>582</v>
      </c>
      <c r="B583" s="46" t="s">
        <v>3098</v>
      </c>
      <c r="C583" s="46" t="s">
        <v>1086</v>
      </c>
      <c r="D583" s="46" t="s">
        <v>21</v>
      </c>
      <c r="E583" s="46" t="s">
        <v>1222</v>
      </c>
      <c r="F583" s="46" t="s">
        <v>1221</v>
      </c>
      <c r="G583" s="46">
        <v>44</v>
      </c>
      <c r="H583" s="46">
        <v>55</v>
      </c>
      <c r="I583" s="46">
        <v>10</v>
      </c>
      <c r="J583" s="46">
        <v>1036.5</v>
      </c>
      <c r="K583" s="46">
        <v>1273</v>
      </c>
      <c r="L583" s="46">
        <v>185.5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16</v>
      </c>
      <c r="AL583" s="46">
        <v>13</v>
      </c>
      <c r="AM583" s="46">
        <v>0</v>
      </c>
      <c r="AN583" s="46">
        <v>0</v>
      </c>
      <c r="AO583" s="46">
        <v>0</v>
      </c>
      <c r="AP583" s="46">
        <v>0</v>
      </c>
      <c r="AQ583" s="46">
        <v>0</v>
      </c>
      <c r="AR583" s="46">
        <v>0</v>
      </c>
      <c r="AS583" s="46">
        <v>0</v>
      </c>
      <c r="AT583" s="46">
        <v>0</v>
      </c>
      <c r="AU583" s="46">
        <v>0</v>
      </c>
      <c r="AV583" s="46">
        <v>0</v>
      </c>
      <c r="AW583" s="46">
        <v>0</v>
      </c>
      <c r="AX583" s="46">
        <v>0</v>
      </c>
    </row>
    <row r="584" spans="1:50">
      <c r="A584" s="46">
        <v>583</v>
      </c>
      <c r="B584" s="46" t="s">
        <v>3098</v>
      </c>
      <c r="C584" s="46" t="s">
        <v>1086</v>
      </c>
      <c r="D584" s="46" t="s">
        <v>78</v>
      </c>
      <c r="E584" s="46" t="s">
        <v>1224</v>
      </c>
      <c r="F584" s="46" t="s">
        <v>1223</v>
      </c>
      <c r="G584" s="46">
        <v>118</v>
      </c>
      <c r="H584" s="46">
        <v>161</v>
      </c>
      <c r="I584" s="46">
        <v>29</v>
      </c>
      <c r="J584" s="46">
        <v>3160.5</v>
      </c>
      <c r="K584" s="46">
        <v>4387</v>
      </c>
      <c r="L584" s="46">
        <v>714.5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0</v>
      </c>
      <c r="AK584" s="46">
        <v>59</v>
      </c>
      <c r="AL584" s="46">
        <v>45</v>
      </c>
      <c r="AM584" s="46">
        <v>0</v>
      </c>
      <c r="AN584" s="46">
        <v>0</v>
      </c>
      <c r="AO584" s="46">
        <v>0</v>
      </c>
      <c r="AP584" s="46">
        <v>0</v>
      </c>
      <c r="AQ584" s="46">
        <v>0</v>
      </c>
      <c r="AR584" s="46">
        <v>0</v>
      </c>
      <c r="AS584" s="46">
        <v>0</v>
      </c>
      <c r="AT584" s="46">
        <v>0</v>
      </c>
      <c r="AU584" s="46">
        <v>101</v>
      </c>
      <c r="AV584" s="46">
        <v>6</v>
      </c>
      <c r="AW584" s="46">
        <v>0</v>
      </c>
      <c r="AX584" s="46">
        <v>0</v>
      </c>
    </row>
    <row r="585" spans="1:50">
      <c r="A585" s="46">
        <v>584</v>
      </c>
      <c r="B585" s="46" t="s">
        <v>3098</v>
      </c>
      <c r="C585" s="46" t="s">
        <v>1086</v>
      </c>
      <c r="D585" s="46" t="s">
        <v>24</v>
      </c>
      <c r="E585" s="46" t="s">
        <v>1226</v>
      </c>
      <c r="F585" s="46" t="s">
        <v>1225</v>
      </c>
      <c r="G585" s="46">
        <v>33</v>
      </c>
      <c r="H585" s="46">
        <v>34</v>
      </c>
      <c r="I585" s="46">
        <v>10</v>
      </c>
      <c r="J585" s="46">
        <v>886.5</v>
      </c>
      <c r="K585" s="46">
        <v>985</v>
      </c>
      <c r="L585" s="46">
        <v>173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8</v>
      </c>
      <c r="AL585" s="46">
        <v>7</v>
      </c>
      <c r="AM585" s="46">
        <v>0</v>
      </c>
      <c r="AN585" s="46">
        <v>0</v>
      </c>
      <c r="AO585" s="46">
        <v>0</v>
      </c>
      <c r="AP585" s="46">
        <v>0</v>
      </c>
      <c r="AQ585" s="46">
        <v>0</v>
      </c>
      <c r="AR585" s="46">
        <v>0</v>
      </c>
      <c r="AS585" s="46">
        <v>0</v>
      </c>
      <c r="AT585" s="46">
        <v>0</v>
      </c>
      <c r="AU585" s="46">
        <v>0</v>
      </c>
      <c r="AV585" s="46">
        <v>0</v>
      </c>
      <c r="AW585" s="46">
        <v>0</v>
      </c>
      <c r="AX585" s="46">
        <v>0</v>
      </c>
    </row>
    <row r="586" spans="1:50">
      <c r="A586" s="46">
        <v>585</v>
      </c>
      <c r="B586" s="46" t="s">
        <v>3098</v>
      </c>
      <c r="C586" s="46" t="s">
        <v>1086</v>
      </c>
      <c r="D586" s="46" t="s">
        <v>29</v>
      </c>
      <c r="E586" s="46" t="s">
        <v>1228</v>
      </c>
      <c r="F586" s="46" t="s">
        <v>1227</v>
      </c>
      <c r="G586" s="46">
        <v>22</v>
      </c>
      <c r="H586" s="46">
        <v>20</v>
      </c>
      <c r="I586" s="46">
        <v>4</v>
      </c>
      <c r="J586" s="46">
        <v>549</v>
      </c>
      <c r="K586" s="46">
        <v>565.5</v>
      </c>
      <c r="L586" s="46">
        <v>82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1</v>
      </c>
      <c r="AL586" s="46">
        <v>1</v>
      </c>
      <c r="AM586" s="46">
        <v>0</v>
      </c>
      <c r="AN586" s="46">
        <v>0</v>
      </c>
      <c r="AO586" s="46">
        <v>0</v>
      </c>
      <c r="AP586" s="46">
        <v>0</v>
      </c>
      <c r="AQ586" s="46">
        <v>0</v>
      </c>
      <c r="AR586" s="46">
        <v>0</v>
      </c>
      <c r="AS586" s="46">
        <v>0</v>
      </c>
      <c r="AT586" s="46">
        <v>0</v>
      </c>
      <c r="AU586" s="46">
        <v>9</v>
      </c>
      <c r="AV586" s="46">
        <v>3</v>
      </c>
      <c r="AW586" s="46">
        <v>0</v>
      </c>
      <c r="AX586" s="46">
        <v>0</v>
      </c>
    </row>
    <row r="587" spans="1:50">
      <c r="A587" s="46">
        <v>586</v>
      </c>
      <c r="B587" s="46" t="s">
        <v>3098</v>
      </c>
      <c r="C587" s="46" t="s">
        <v>1086</v>
      </c>
      <c r="D587" s="46" t="s">
        <v>21</v>
      </c>
      <c r="E587" s="46" t="s">
        <v>1230</v>
      </c>
      <c r="F587" s="46" t="s">
        <v>1229</v>
      </c>
      <c r="G587" s="46">
        <v>81</v>
      </c>
      <c r="H587" s="46">
        <v>101</v>
      </c>
      <c r="I587" s="46">
        <v>27</v>
      </c>
      <c r="J587" s="46">
        <v>1481.5</v>
      </c>
      <c r="K587" s="46">
        <v>1803</v>
      </c>
      <c r="L587" s="46">
        <v>427</v>
      </c>
      <c r="M587" s="46">
        <v>0</v>
      </c>
      <c r="N587" s="46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32</v>
      </c>
      <c r="AL587" s="46">
        <v>26</v>
      </c>
      <c r="AM587" s="46">
        <v>0</v>
      </c>
      <c r="AN587" s="46">
        <v>0</v>
      </c>
      <c r="AO587" s="46">
        <v>0</v>
      </c>
      <c r="AP587" s="46">
        <v>0</v>
      </c>
      <c r="AQ587" s="46">
        <v>0</v>
      </c>
      <c r="AR587" s="46">
        <v>0</v>
      </c>
      <c r="AS587" s="46">
        <v>0</v>
      </c>
      <c r="AT587" s="46">
        <v>0</v>
      </c>
      <c r="AU587" s="46">
        <v>0</v>
      </c>
      <c r="AV587" s="46">
        <v>0</v>
      </c>
      <c r="AW587" s="46">
        <v>0</v>
      </c>
      <c r="AX587" s="46">
        <v>0</v>
      </c>
    </row>
    <row r="588" spans="1:50">
      <c r="A588" s="46">
        <v>587</v>
      </c>
      <c r="B588" s="46" t="s">
        <v>3097</v>
      </c>
      <c r="C588" s="46" t="s">
        <v>1231</v>
      </c>
      <c r="D588" s="46" t="s">
        <v>15</v>
      </c>
      <c r="E588" s="46" t="s">
        <v>1235</v>
      </c>
      <c r="F588" s="46" t="s">
        <v>1234</v>
      </c>
      <c r="G588" s="46">
        <v>2</v>
      </c>
      <c r="H588" s="46">
        <v>19</v>
      </c>
      <c r="I588" s="46">
        <v>18</v>
      </c>
      <c r="J588" s="46">
        <v>26</v>
      </c>
      <c r="K588" s="46">
        <v>429</v>
      </c>
      <c r="L588" s="46">
        <v>477</v>
      </c>
      <c r="M588" s="46">
        <v>33</v>
      </c>
      <c r="N588" s="46">
        <v>50</v>
      </c>
      <c r="O588" s="46">
        <v>10</v>
      </c>
      <c r="P588" s="46">
        <v>235</v>
      </c>
      <c r="Q588" s="46">
        <v>386</v>
      </c>
      <c r="R588" s="46">
        <v>76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855</v>
      </c>
      <c r="AF588" s="46">
        <v>671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  <c r="AN588" s="46">
        <v>0</v>
      </c>
      <c r="AO588" s="46">
        <v>0</v>
      </c>
      <c r="AP588" s="46">
        <v>0</v>
      </c>
      <c r="AQ588" s="46">
        <v>0</v>
      </c>
      <c r="AR588" s="46">
        <v>0</v>
      </c>
      <c r="AS588" s="46">
        <v>0</v>
      </c>
      <c r="AT588" s="46">
        <v>0</v>
      </c>
      <c r="AU588" s="46">
        <v>0</v>
      </c>
      <c r="AV588" s="46">
        <v>0</v>
      </c>
      <c r="AW588" s="46">
        <v>0</v>
      </c>
      <c r="AX588" s="46">
        <v>0</v>
      </c>
    </row>
    <row r="589" spans="1:50">
      <c r="A589" s="46">
        <v>588</v>
      </c>
      <c r="B589" s="46" t="s">
        <v>3098</v>
      </c>
      <c r="C589" s="46" t="s">
        <v>1231</v>
      </c>
      <c r="D589" s="46" t="s">
        <v>21</v>
      </c>
      <c r="E589" s="46" t="s">
        <v>1239</v>
      </c>
      <c r="F589" s="46" t="s">
        <v>1238</v>
      </c>
      <c r="G589" s="46">
        <v>22</v>
      </c>
      <c r="H589" s="46">
        <v>32</v>
      </c>
      <c r="I589" s="46">
        <v>5</v>
      </c>
      <c r="J589" s="46">
        <v>535.5</v>
      </c>
      <c r="K589" s="46">
        <v>712.5</v>
      </c>
      <c r="L589" s="46">
        <v>112.5</v>
      </c>
      <c r="M589" s="46">
        <v>0</v>
      </c>
      <c r="N589" s="46">
        <v>0</v>
      </c>
      <c r="O589" s="46">
        <v>0</v>
      </c>
      <c r="P589" s="46">
        <v>0</v>
      </c>
      <c r="Q589" s="46">
        <v>0</v>
      </c>
      <c r="R589" s="46">
        <v>0</v>
      </c>
      <c r="S589" s="46">
        <v>0</v>
      </c>
      <c r="T589" s="46">
        <v>0</v>
      </c>
      <c r="U589" s="46">
        <v>0</v>
      </c>
      <c r="V589" s="46">
        <v>0</v>
      </c>
      <c r="W589" s="46">
        <v>0</v>
      </c>
      <c r="X589" s="46">
        <v>0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>
        <v>0</v>
      </c>
      <c r="AJ589" s="46">
        <v>0</v>
      </c>
      <c r="AK589" s="46">
        <v>8</v>
      </c>
      <c r="AL589" s="46">
        <v>7</v>
      </c>
      <c r="AM589" s="46">
        <v>0</v>
      </c>
      <c r="AN589" s="46">
        <v>0</v>
      </c>
      <c r="AO589" s="46">
        <v>0</v>
      </c>
      <c r="AP589" s="46">
        <v>0</v>
      </c>
      <c r="AQ589" s="46">
        <v>0</v>
      </c>
      <c r="AR589" s="46">
        <v>0</v>
      </c>
      <c r="AS589" s="46">
        <v>0</v>
      </c>
      <c r="AT589" s="46">
        <v>0</v>
      </c>
      <c r="AU589" s="46">
        <v>0</v>
      </c>
      <c r="AV589" s="46">
        <v>0</v>
      </c>
      <c r="AW589" s="46">
        <v>0</v>
      </c>
      <c r="AX589" s="46">
        <v>0</v>
      </c>
    </row>
    <row r="590" spans="1:50">
      <c r="A590" s="46">
        <v>589</v>
      </c>
      <c r="B590" s="46" t="s">
        <v>3098</v>
      </c>
      <c r="C590" s="46" t="s">
        <v>1231</v>
      </c>
      <c r="D590" s="46" t="s">
        <v>21</v>
      </c>
      <c r="E590" s="46" t="s">
        <v>1241</v>
      </c>
      <c r="F590" s="46" t="s">
        <v>1240</v>
      </c>
      <c r="G590" s="46">
        <v>24</v>
      </c>
      <c r="H590" s="46">
        <v>28</v>
      </c>
      <c r="I590" s="46">
        <v>6</v>
      </c>
      <c r="J590" s="46">
        <v>601</v>
      </c>
      <c r="K590" s="46">
        <v>854</v>
      </c>
      <c r="L590" s="46">
        <v>136</v>
      </c>
      <c r="M590" s="46">
        <v>0</v>
      </c>
      <c r="N590" s="46">
        <v>0</v>
      </c>
      <c r="O590" s="46">
        <v>0</v>
      </c>
      <c r="P590" s="46">
        <v>0</v>
      </c>
      <c r="Q590" s="46">
        <v>0</v>
      </c>
      <c r="R590" s="46">
        <v>0</v>
      </c>
      <c r="S590" s="46">
        <v>0</v>
      </c>
      <c r="T590" s="46">
        <v>0</v>
      </c>
      <c r="U590" s="46">
        <v>0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46"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v>0</v>
      </c>
      <c r="AG590" s="46">
        <v>0</v>
      </c>
      <c r="AH590" s="46">
        <v>0</v>
      </c>
      <c r="AI590" s="46">
        <v>0</v>
      </c>
      <c r="AJ590" s="46">
        <v>0</v>
      </c>
      <c r="AK590" s="46">
        <v>40</v>
      </c>
      <c r="AL590" s="46">
        <v>27</v>
      </c>
      <c r="AM590" s="46">
        <v>0</v>
      </c>
      <c r="AN590" s="46">
        <v>0</v>
      </c>
      <c r="AO590" s="46">
        <v>0</v>
      </c>
      <c r="AP590" s="46">
        <v>0</v>
      </c>
      <c r="AQ590" s="46">
        <v>0</v>
      </c>
      <c r="AR590" s="46">
        <v>0</v>
      </c>
      <c r="AS590" s="46">
        <v>0</v>
      </c>
      <c r="AT590" s="46">
        <v>0</v>
      </c>
      <c r="AU590" s="46">
        <v>0</v>
      </c>
      <c r="AV590" s="46">
        <v>0</v>
      </c>
      <c r="AW590" s="46">
        <v>0</v>
      </c>
      <c r="AX590" s="46">
        <v>0</v>
      </c>
    </row>
    <row r="591" spans="1:50">
      <c r="A591" s="46">
        <v>590</v>
      </c>
      <c r="B591" s="46" t="s">
        <v>3098</v>
      </c>
      <c r="C591" s="46" t="s">
        <v>1231</v>
      </c>
      <c r="D591" s="46" t="s">
        <v>21</v>
      </c>
      <c r="E591" s="46" t="s">
        <v>1243</v>
      </c>
      <c r="F591" s="46" t="s">
        <v>1242</v>
      </c>
      <c r="G591" s="46">
        <v>41</v>
      </c>
      <c r="H591" s="46">
        <v>51</v>
      </c>
      <c r="I591" s="46">
        <v>11</v>
      </c>
      <c r="J591" s="46">
        <v>787</v>
      </c>
      <c r="K591" s="46">
        <v>1074</v>
      </c>
      <c r="L591" s="46">
        <v>235</v>
      </c>
      <c r="M591" s="46">
        <v>0</v>
      </c>
      <c r="N591" s="46">
        <v>0</v>
      </c>
      <c r="O591" s="46">
        <v>0</v>
      </c>
      <c r="P591" s="46">
        <v>0</v>
      </c>
      <c r="Q591" s="46">
        <v>0</v>
      </c>
      <c r="R591" s="46">
        <v>0</v>
      </c>
      <c r="S591" s="46">
        <v>0</v>
      </c>
      <c r="T591" s="46">
        <v>0</v>
      </c>
      <c r="U591" s="46">
        <v>0</v>
      </c>
      <c r="V591" s="46">
        <v>0</v>
      </c>
      <c r="W591" s="46">
        <v>0</v>
      </c>
      <c r="X591" s="46">
        <v>0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0</v>
      </c>
      <c r="AF591" s="46">
        <v>0</v>
      </c>
      <c r="AG591" s="46">
        <v>0</v>
      </c>
      <c r="AH591" s="46">
        <v>0</v>
      </c>
      <c r="AI591" s="46">
        <v>0</v>
      </c>
      <c r="AJ591" s="46">
        <v>0</v>
      </c>
      <c r="AK591" s="46">
        <v>28</v>
      </c>
      <c r="AL591" s="46">
        <v>17</v>
      </c>
      <c r="AM591" s="46">
        <v>0</v>
      </c>
      <c r="AN591" s="46">
        <v>0</v>
      </c>
      <c r="AO591" s="46">
        <v>0</v>
      </c>
      <c r="AP591" s="46">
        <v>0</v>
      </c>
      <c r="AQ591" s="46">
        <v>0</v>
      </c>
      <c r="AR591" s="46">
        <v>0</v>
      </c>
      <c r="AS591" s="46">
        <v>0</v>
      </c>
      <c r="AT591" s="46">
        <v>0</v>
      </c>
      <c r="AU591" s="46">
        <v>0</v>
      </c>
      <c r="AV591" s="46">
        <v>0</v>
      </c>
      <c r="AW591" s="46">
        <v>0</v>
      </c>
      <c r="AX591" s="46">
        <v>0</v>
      </c>
    </row>
    <row r="592" spans="1:50">
      <c r="A592" s="46">
        <v>591</v>
      </c>
      <c r="B592" s="46" t="s">
        <v>3098</v>
      </c>
      <c r="C592" s="46" t="s">
        <v>1231</v>
      </c>
      <c r="D592" s="46" t="s">
        <v>24</v>
      </c>
      <c r="E592" s="46" t="s">
        <v>1245</v>
      </c>
      <c r="F592" s="46" t="s">
        <v>1244</v>
      </c>
      <c r="G592" s="46">
        <v>25</v>
      </c>
      <c r="H592" s="46">
        <v>28</v>
      </c>
      <c r="I592" s="46">
        <v>12</v>
      </c>
      <c r="J592" s="46">
        <v>235</v>
      </c>
      <c r="K592" s="46">
        <v>401</v>
      </c>
      <c r="L592" s="46">
        <v>99</v>
      </c>
      <c r="M592" s="46">
        <v>0</v>
      </c>
      <c r="N592" s="46">
        <v>0</v>
      </c>
      <c r="O592" s="46">
        <v>0</v>
      </c>
      <c r="P592" s="46">
        <v>0</v>
      </c>
      <c r="Q592" s="46">
        <v>0</v>
      </c>
      <c r="R592" s="46">
        <v>0</v>
      </c>
      <c r="S592" s="46">
        <v>0</v>
      </c>
      <c r="T592" s="46">
        <v>0</v>
      </c>
      <c r="U592" s="46">
        <v>0</v>
      </c>
      <c r="V592" s="46">
        <v>0</v>
      </c>
      <c r="W592" s="46">
        <v>0</v>
      </c>
      <c r="X592" s="46">
        <v>0</v>
      </c>
      <c r="Y592" s="46">
        <v>0</v>
      </c>
      <c r="Z592" s="46">
        <v>0</v>
      </c>
      <c r="AA592" s="46"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>
        <v>0</v>
      </c>
      <c r="AJ592" s="46">
        <v>0</v>
      </c>
      <c r="AK592" s="46">
        <v>7</v>
      </c>
      <c r="AL592" s="46">
        <v>5</v>
      </c>
      <c r="AM592" s="46">
        <v>0</v>
      </c>
      <c r="AN592" s="46">
        <v>0</v>
      </c>
      <c r="AO592" s="46">
        <v>0</v>
      </c>
      <c r="AP592" s="46">
        <v>0</v>
      </c>
      <c r="AQ592" s="46">
        <v>0</v>
      </c>
      <c r="AR592" s="46">
        <v>0</v>
      </c>
      <c r="AS592" s="46">
        <v>0</v>
      </c>
      <c r="AT592" s="46">
        <v>0</v>
      </c>
      <c r="AU592" s="46">
        <v>0</v>
      </c>
      <c r="AV592" s="46">
        <v>0</v>
      </c>
      <c r="AW592" s="46">
        <v>0</v>
      </c>
      <c r="AX592" s="46">
        <v>0</v>
      </c>
    </row>
    <row r="593" spans="1:50">
      <c r="A593" s="46">
        <v>592</v>
      </c>
      <c r="B593" s="46" t="s">
        <v>3098</v>
      </c>
      <c r="C593" s="46" t="s">
        <v>1231</v>
      </c>
      <c r="D593" s="46" t="s">
        <v>24</v>
      </c>
      <c r="E593" s="46" t="s">
        <v>1247</v>
      </c>
      <c r="F593" s="46" t="s">
        <v>1246</v>
      </c>
      <c r="G593" s="46">
        <v>41</v>
      </c>
      <c r="H593" s="46">
        <v>56</v>
      </c>
      <c r="I593" s="46">
        <v>10</v>
      </c>
      <c r="J593" s="46">
        <v>392</v>
      </c>
      <c r="K593" s="46">
        <v>511</v>
      </c>
      <c r="L593" s="46">
        <v>86</v>
      </c>
      <c r="M593" s="46">
        <v>0</v>
      </c>
      <c r="N593" s="46">
        <v>0</v>
      </c>
      <c r="O593" s="46">
        <v>0</v>
      </c>
      <c r="P593" s="46">
        <v>0</v>
      </c>
      <c r="Q593" s="46">
        <v>0</v>
      </c>
      <c r="R593" s="46">
        <v>0</v>
      </c>
      <c r="S593" s="46">
        <v>0</v>
      </c>
      <c r="T593" s="46">
        <v>0</v>
      </c>
      <c r="U593" s="46">
        <v>0</v>
      </c>
      <c r="V593" s="46">
        <v>0</v>
      </c>
      <c r="W593" s="46">
        <v>0</v>
      </c>
      <c r="X593" s="46">
        <v>0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>
        <v>0</v>
      </c>
      <c r="AJ593" s="46">
        <v>0</v>
      </c>
      <c r="AK593" s="46">
        <v>12</v>
      </c>
      <c r="AL593" s="46">
        <v>11</v>
      </c>
      <c r="AM593" s="46">
        <v>0</v>
      </c>
      <c r="AN593" s="46">
        <v>0</v>
      </c>
      <c r="AO593" s="46">
        <v>0</v>
      </c>
      <c r="AP593" s="46">
        <v>0</v>
      </c>
      <c r="AQ593" s="46">
        <v>0</v>
      </c>
      <c r="AR593" s="46">
        <v>0</v>
      </c>
      <c r="AS593" s="46">
        <v>0</v>
      </c>
      <c r="AT593" s="46">
        <v>0</v>
      </c>
      <c r="AU593" s="46">
        <v>0</v>
      </c>
      <c r="AV593" s="46">
        <v>0</v>
      </c>
      <c r="AW593" s="46">
        <v>0</v>
      </c>
      <c r="AX593" s="46">
        <v>0</v>
      </c>
    </row>
    <row r="594" spans="1:50">
      <c r="A594" s="46">
        <v>593</v>
      </c>
      <c r="B594" s="46" t="s">
        <v>3098</v>
      </c>
      <c r="C594" s="46" t="s">
        <v>1231</v>
      </c>
      <c r="D594" s="46" t="s">
        <v>24</v>
      </c>
      <c r="E594" s="46" t="s">
        <v>1249</v>
      </c>
      <c r="F594" s="46" t="s">
        <v>1248</v>
      </c>
      <c r="G594" s="46">
        <v>18</v>
      </c>
      <c r="H594" s="46">
        <v>17</v>
      </c>
      <c r="I594" s="46">
        <v>2</v>
      </c>
      <c r="J594" s="46">
        <v>113</v>
      </c>
      <c r="K594" s="46">
        <v>150.5</v>
      </c>
      <c r="L594" s="46">
        <v>23</v>
      </c>
      <c r="M594" s="46">
        <v>0</v>
      </c>
      <c r="N594" s="46">
        <v>0</v>
      </c>
      <c r="O594" s="46">
        <v>0</v>
      </c>
      <c r="P594" s="46">
        <v>0</v>
      </c>
      <c r="Q594" s="46">
        <v>0</v>
      </c>
      <c r="R594" s="46">
        <v>0</v>
      </c>
      <c r="S594" s="46">
        <v>0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v>0</v>
      </c>
      <c r="AG594" s="46">
        <v>0</v>
      </c>
      <c r="AH594" s="46">
        <v>0</v>
      </c>
      <c r="AI594" s="46">
        <v>0</v>
      </c>
      <c r="AJ594" s="46">
        <v>0</v>
      </c>
      <c r="AK594" s="46">
        <v>2</v>
      </c>
      <c r="AL594" s="46">
        <v>2</v>
      </c>
      <c r="AM594" s="46">
        <v>0</v>
      </c>
      <c r="AN594" s="46">
        <v>0</v>
      </c>
      <c r="AO594" s="46">
        <v>0</v>
      </c>
      <c r="AP594" s="46">
        <v>0</v>
      </c>
      <c r="AQ594" s="46">
        <v>0</v>
      </c>
      <c r="AR594" s="46">
        <v>0</v>
      </c>
      <c r="AS594" s="46">
        <v>0</v>
      </c>
      <c r="AT594" s="46">
        <v>0</v>
      </c>
      <c r="AU594" s="46">
        <v>0</v>
      </c>
      <c r="AV594" s="46">
        <v>0</v>
      </c>
      <c r="AW594" s="46">
        <v>0</v>
      </c>
      <c r="AX594" s="46">
        <v>0</v>
      </c>
    </row>
    <row r="595" spans="1:50">
      <c r="A595" s="46">
        <v>594</v>
      </c>
      <c r="B595" s="46" t="s">
        <v>3098</v>
      </c>
      <c r="C595" s="46" t="s">
        <v>1231</v>
      </c>
      <c r="D595" s="46" t="s">
        <v>24</v>
      </c>
      <c r="E595" s="46" t="s">
        <v>1251</v>
      </c>
      <c r="F595" s="46" t="s">
        <v>1250</v>
      </c>
      <c r="G595" s="46">
        <v>14</v>
      </c>
      <c r="H595" s="46">
        <v>12</v>
      </c>
      <c r="I595" s="46">
        <v>4</v>
      </c>
      <c r="J595" s="46">
        <v>194.5</v>
      </c>
      <c r="K595" s="46">
        <v>256</v>
      </c>
      <c r="L595" s="46">
        <v>63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16</v>
      </c>
      <c r="AL595" s="46">
        <v>10</v>
      </c>
      <c r="AM595" s="46">
        <v>0</v>
      </c>
      <c r="AN595" s="46">
        <v>0</v>
      </c>
      <c r="AO595" s="46">
        <v>0</v>
      </c>
      <c r="AP595" s="46">
        <v>0</v>
      </c>
      <c r="AQ595" s="46">
        <v>0</v>
      </c>
      <c r="AR595" s="46">
        <v>0</v>
      </c>
      <c r="AS595" s="46">
        <v>0</v>
      </c>
      <c r="AT595" s="46">
        <v>0</v>
      </c>
      <c r="AU595" s="46">
        <v>0</v>
      </c>
      <c r="AV595" s="46">
        <v>0</v>
      </c>
      <c r="AW595" s="46">
        <v>0</v>
      </c>
      <c r="AX595" s="46">
        <v>0</v>
      </c>
    </row>
    <row r="596" spans="1:50">
      <c r="A596" s="46">
        <v>595</v>
      </c>
      <c r="B596" s="46" t="s">
        <v>3098</v>
      </c>
      <c r="C596" s="46" t="s">
        <v>1231</v>
      </c>
      <c r="D596" s="46" t="s">
        <v>24</v>
      </c>
      <c r="E596" s="46" t="s">
        <v>1253</v>
      </c>
      <c r="F596" s="46" t="s">
        <v>1252</v>
      </c>
      <c r="G596" s="46">
        <v>10</v>
      </c>
      <c r="H596" s="46">
        <v>14</v>
      </c>
      <c r="I596" s="46">
        <v>4</v>
      </c>
      <c r="J596" s="46">
        <v>147.5</v>
      </c>
      <c r="K596" s="46">
        <v>173.5</v>
      </c>
      <c r="L596" s="46">
        <v>38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0</v>
      </c>
      <c r="AK596" s="46">
        <v>0</v>
      </c>
      <c r="AL596" s="46">
        <v>2</v>
      </c>
      <c r="AM596" s="46">
        <v>0</v>
      </c>
      <c r="AN596" s="46">
        <v>0</v>
      </c>
      <c r="AO596" s="46">
        <v>0</v>
      </c>
      <c r="AP596" s="46">
        <v>0</v>
      </c>
      <c r="AQ596" s="46">
        <v>0</v>
      </c>
      <c r="AR596" s="46">
        <v>0</v>
      </c>
      <c r="AS596" s="46">
        <v>0</v>
      </c>
      <c r="AT596" s="46">
        <v>0</v>
      </c>
      <c r="AU596" s="46">
        <v>0</v>
      </c>
      <c r="AV596" s="46">
        <v>0</v>
      </c>
      <c r="AW596" s="46">
        <v>0</v>
      </c>
      <c r="AX596" s="46">
        <v>0</v>
      </c>
    </row>
    <row r="597" spans="1:50">
      <c r="A597" s="46">
        <v>596</v>
      </c>
      <c r="B597" s="46" t="s">
        <v>3098</v>
      </c>
      <c r="C597" s="46" t="s">
        <v>1231</v>
      </c>
      <c r="D597" s="46" t="s">
        <v>24</v>
      </c>
      <c r="E597" s="46" t="s">
        <v>1255</v>
      </c>
      <c r="F597" s="46" t="s">
        <v>1254</v>
      </c>
      <c r="G597" s="46">
        <v>17</v>
      </c>
      <c r="H597" s="46">
        <v>22</v>
      </c>
      <c r="I597" s="46">
        <v>2</v>
      </c>
      <c r="J597" s="46">
        <v>194.5</v>
      </c>
      <c r="K597" s="46">
        <v>275</v>
      </c>
      <c r="L597" s="46">
        <v>44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5</v>
      </c>
      <c r="AL597" s="46">
        <v>4</v>
      </c>
      <c r="AM597" s="46">
        <v>0</v>
      </c>
      <c r="AN597" s="46">
        <v>0</v>
      </c>
      <c r="AO597" s="46">
        <v>0</v>
      </c>
      <c r="AP597" s="46">
        <v>0</v>
      </c>
      <c r="AQ597" s="46">
        <v>0</v>
      </c>
      <c r="AR597" s="46">
        <v>0</v>
      </c>
      <c r="AS597" s="46">
        <v>0</v>
      </c>
      <c r="AT597" s="46">
        <v>0</v>
      </c>
      <c r="AU597" s="46">
        <v>0</v>
      </c>
      <c r="AV597" s="46">
        <v>0</v>
      </c>
      <c r="AW597" s="46">
        <v>0</v>
      </c>
      <c r="AX597" s="46">
        <v>0</v>
      </c>
    </row>
    <row r="598" spans="1:50">
      <c r="A598" s="46">
        <v>597</v>
      </c>
      <c r="B598" s="46" t="s">
        <v>3098</v>
      </c>
      <c r="C598" s="46" t="s">
        <v>1231</v>
      </c>
      <c r="D598" s="46" t="s">
        <v>24</v>
      </c>
      <c r="E598" s="46" t="s">
        <v>1257</v>
      </c>
      <c r="F598" s="46" t="s">
        <v>1256</v>
      </c>
      <c r="G598" s="46">
        <v>23</v>
      </c>
      <c r="H598" s="46">
        <v>27</v>
      </c>
      <c r="I598" s="46">
        <v>3</v>
      </c>
      <c r="J598" s="46">
        <v>357</v>
      </c>
      <c r="K598" s="46">
        <v>471</v>
      </c>
      <c r="L598" s="46">
        <v>90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9</v>
      </c>
      <c r="AL598" s="46">
        <v>7</v>
      </c>
      <c r="AM598" s="46">
        <v>0</v>
      </c>
      <c r="AN598" s="46">
        <v>0</v>
      </c>
      <c r="AO598" s="46">
        <v>0</v>
      </c>
      <c r="AP598" s="46">
        <v>0</v>
      </c>
      <c r="AQ598" s="46">
        <v>0</v>
      </c>
      <c r="AR598" s="46">
        <v>0</v>
      </c>
      <c r="AS598" s="46">
        <v>0</v>
      </c>
      <c r="AT598" s="46">
        <v>0</v>
      </c>
      <c r="AU598" s="46">
        <v>0</v>
      </c>
      <c r="AV598" s="46">
        <v>0</v>
      </c>
      <c r="AW598" s="46">
        <v>0</v>
      </c>
      <c r="AX598" s="46">
        <v>0</v>
      </c>
    </row>
    <row r="599" spans="1:50">
      <c r="A599" s="46">
        <v>598</v>
      </c>
      <c r="B599" s="46" t="s">
        <v>3098</v>
      </c>
      <c r="C599" s="46" t="s">
        <v>1231</v>
      </c>
      <c r="D599" s="46" t="s">
        <v>29</v>
      </c>
      <c r="E599" s="46" t="s">
        <v>1259</v>
      </c>
      <c r="F599" s="46" t="s">
        <v>1258</v>
      </c>
      <c r="G599" s="46">
        <v>76</v>
      </c>
      <c r="H599" s="46">
        <v>95</v>
      </c>
      <c r="I599" s="46">
        <v>19</v>
      </c>
      <c r="J599" s="46">
        <v>636</v>
      </c>
      <c r="K599" s="46">
        <v>843</v>
      </c>
      <c r="L599" s="46">
        <v>159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16</v>
      </c>
      <c r="AL599" s="46">
        <v>18</v>
      </c>
      <c r="AM599" s="46">
        <v>0</v>
      </c>
      <c r="AN599" s="46">
        <v>0</v>
      </c>
      <c r="AO599" s="46">
        <v>0</v>
      </c>
      <c r="AP599" s="46">
        <v>0</v>
      </c>
      <c r="AQ599" s="46">
        <v>0</v>
      </c>
      <c r="AR599" s="46">
        <v>0</v>
      </c>
      <c r="AS599" s="46">
        <v>0</v>
      </c>
      <c r="AT599" s="46">
        <v>0</v>
      </c>
      <c r="AU599" s="46">
        <v>0</v>
      </c>
      <c r="AV599" s="46">
        <v>0</v>
      </c>
      <c r="AW599" s="46">
        <v>0</v>
      </c>
      <c r="AX599" s="46">
        <v>0</v>
      </c>
    </row>
    <row r="600" spans="1:50">
      <c r="A600" s="46">
        <v>599</v>
      </c>
      <c r="B600" s="46" t="s">
        <v>3098</v>
      </c>
      <c r="C600" s="46" t="s">
        <v>1231</v>
      </c>
      <c r="D600" s="46" t="s">
        <v>29</v>
      </c>
      <c r="E600" s="46" t="s">
        <v>1261</v>
      </c>
      <c r="F600" s="46" t="s">
        <v>1260</v>
      </c>
      <c r="G600" s="46">
        <v>19</v>
      </c>
      <c r="H600" s="46">
        <v>26</v>
      </c>
      <c r="I600" s="46">
        <v>10</v>
      </c>
      <c r="J600" s="46">
        <v>487</v>
      </c>
      <c r="K600" s="46">
        <v>666</v>
      </c>
      <c r="L600" s="46">
        <v>179</v>
      </c>
      <c r="M600" s="46">
        <v>0</v>
      </c>
      <c r="N600" s="46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15</v>
      </c>
      <c r="AL600" s="46">
        <v>13</v>
      </c>
      <c r="AM600" s="46">
        <v>0</v>
      </c>
      <c r="AN600" s="46">
        <v>0</v>
      </c>
      <c r="AO600" s="46">
        <v>0</v>
      </c>
      <c r="AP600" s="46">
        <v>0</v>
      </c>
      <c r="AQ600" s="46">
        <v>0</v>
      </c>
      <c r="AR600" s="46">
        <v>0</v>
      </c>
      <c r="AS600" s="46">
        <v>0</v>
      </c>
      <c r="AT600" s="46">
        <v>0</v>
      </c>
      <c r="AU600" s="46">
        <v>0</v>
      </c>
      <c r="AV600" s="46">
        <v>0</v>
      </c>
      <c r="AW600" s="46">
        <v>0</v>
      </c>
      <c r="AX600" s="46">
        <v>0</v>
      </c>
    </row>
    <row r="601" spans="1:50">
      <c r="A601" s="46">
        <v>600</v>
      </c>
      <c r="B601" s="46" t="s">
        <v>3098</v>
      </c>
      <c r="C601" s="46" t="s">
        <v>1231</v>
      </c>
      <c r="D601" s="46" t="s">
        <v>21</v>
      </c>
      <c r="E601" s="46" t="s">
        <v>1263</v>
      </c>
      <c r="F601" s="46" t="s">
        <v>1262</v>
      </c>
      <c r="G601" s="46">
        <v>14</v>
      </c>
      <c r="H601" s="46">
        <v>20</v>
      </c>
      <c r="I601" s="46">
        <v>8</v>
      </c>
      <c r="J601" s="46">
        <v>452</v>
      </c>
      <c r="K601" s="46">
        <v>582</v>
      </c>
      <c r="L601" s="46">
        <v>136</v>
      </c>
      <c r="M601" s="46">
        <v>0</v>
      </c>
      <c r="N601" s="46">
        <v>0</v>
      </c>
      <c r="O601" s="46">
        <v>0</v>
      </c>
      <c r="P601" s="46">
        <v>0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0</v>
      </c>
      <c r="AH601" s="46">
        <v>0</v>
      </c>
      <c r="AI601" s="46">
        <v>0</v>
      </c>
      <c r="AJ601" s="46">
        <v>0</v>
      </c>
      <c r="AK601" s="46">
        <v>17</v>
      </c>
      <c r="AL601" s="46">
        <v>16</v>
      </c>
      <c r="AM601" s="46">
        <v>0</v>
      </c>
      <c r="AN601" s="46">
        <v>0</v>
      </c>
      <c r="AO601" s="46">
        <v>0</v>
      </c>
      <c r="AP601" s="46">
        <v>0</v>
      </c>
      <c r="AQ601" s="46">
        <v>0</v>
      </c>
      <c r="AR601" s="46">
        <v>0</v>
      </c>
      <c r="AS601" s="46">
        <v>0</v>
      </c>
      <c r="AT601" s="46">
        <v>0</v>
      </c>
      <c r="AU601" s="46">
        <v>0</v>
      </c>
      <c r="AV601" s="46">
        <v>0</v>
      </c>
      <c r="AW601" s="46">
        <v>0</v>
      </c>
      <c r="AX601" s="46">
        <v>0</v>
      </c>
    </row>
    <row r="602" spans="1:50">
      <c r="A602" s="46">
        <v>601</v>
      </c>
      <c r="B602" s="46" t="s">
        <v>3098</v>
      </c>
      <c r="C602" s="46" t="s">
        <v>1231</v>
      </c>
      <c r="D602" s="46" t="s">
        <v>24</v>
      </c>
      <c r="E602" s="46" t="s">
        <v>1265</v>
      </c>
      <c r="F602" s="46" t="s">
        <v>1264</v>
      </c>
      <c r="G602" s="46">
        <v>14</v>
      </c>
      <c r="H602" s="46">
        <v>21</v>
      </c>
      <c r="I602" s="46">
        <v>3</v>
      </c>
      <c r="J602" s="46">
        <v>224</v>
      </c>
      <c r="K602" s="46">
        <v>296</v>
      </c>
      <c r="L602" s="46">
        <v>57</v>
      </c>
      <c r="M602" s="46">
        <v>0</v>
      </c>
      <c r="N602" s="46">
        <v>0</v>
      </c>
      <c r="O602" s="46">
        <v>0</v>
      </c>
      <c r="P602" s="46">
        <v>0</v>
      </c>
      <c r="Q602" s="46">
        <v>0</v>
      </c>
      <c r="R602" s="46">
        <v>0</v>
      </c>
      <c r="S602" s="46">
        <v>0</v>
      </c>
      <c r="T602" s="46">
        <v>0</v>
      </c>
      <c r="U602" s="46">
        <v>0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v>0</v>
      </c>
      <c r="AG602" s="46">
        <v>0</v>
      </c>
      <c r="AH602" s="46">
        <v>0</v>
      </c>
      <c r="AI602" s="46">
        <v>0</v>
      </c>
      <c r="AJ602" s="46">
        <v>0</v>
      </c>
      <c r="AK602" s="46">
        <v>2</v>
      </c>
      <c r="AL602" s="46">
        <v>3</v>
      </c>
      <c r="AM602" s="46">
        <v>0</v>
      </c>
      <c r="AN602" s="46">
        <v>0</v>
      </c>
      <c r="AO602" s="46">
        <v>0</v>
      </c>
      <c r="AP602" s="46">
        <v>0</v>
      </c>
      <c r="AQ602" s="46">
        <v>0</v>
      </c>
      <c r="AR602" s="46">
        <v>0</v>
      </c>
      <c r="AS602" s="46">
        <v>0</v>
      </c>
      <c r="AT602" s="46">
        <v>0</v>
      </c>
      <c r="AU602" s="46">
        <v>0</v>
      </c>
      <c r="AV602" s="46">
        <v>0</v>
      </c>
      <c r="AW602" s="46">
        <v>0</v>
      </c>
      <c r="AX602" s="46">
        <v>0</v>
      </c>
    </row>
    <row r="603" spans="1:50">
      <c r="A603" s="46">
        <v>602</v>
      </c>
      <c r="B603" s="46" t="s">
        <v>3098</v>
      </c>
      <c r="C603" s="46" t="s">
        <v>1231</v>
      </c>
      <c r="D603" s="46" t="s">
        <v>29</v>
      </c>
      <c r="E603" s="46" t="s">
        <v>1267</v>
      </c>
      <c r="F603" s="46" t="s">
        <v>1266</v>
      </c>
      <c r="G603" s="46">
        <v>22</v>
      </c>
      <c r="H603" s="46">
        <v>24</v>
      </c>
      <c r="I603" s="46">
        <v>6</v>
      </c>
      <c r="J603" s="46">
        <v>263</v>
      </c>
      <c r="K603" s="46">
        <v>346</v>
      </c>
      <c r="L603" s="46">
        <v>76</v>
      </c>
      <c r="M603" s="46">
        <v>0</v>
      </c>
      <c r="N603" s="46">
        <v>0</v>
      </c>
      <c r="O603" s="46">
        <v>0</v>
      </c>
      <c r="P603" s="46">
        <v>0</v>
      </c>
      <c r="Q603" s="46">
        <v>0</v>
      </c>
      <c r="R603" s="46">
        <v>0</v>
      </c>
      <c r="S603" s="46">
        <v>0</v>
      </c>
      <c r="T603" s="46">
        <v>0</v>
      </c>
      <c r="U603" s="46">
        <v>0</v>
      </c>
      <c r="V603" s="46">
        <v>0</v>
      </c>
      <c r="W603" s="46">
        <v>0</v>
      </c>
      <c r="X603" s="46">
        <v>0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>
        <v>0</v>
      </c>
      <c r="AJ603" s="46">
        <v>0</v>
      </c>
      <c r="AK603" s="46">
        <v>5</v>
      </c>
      <c r="AL603" s="46">
        <v>4</v>
      </c>
      <c r="AM603" s="46">
        <v>0</v>
      </c>
      <c r="AN603" s="46">
        <v>0</v>
      </c>
      <c r="AO603" s="46">
        <v>0</v>
      </c>
      <c r="AP603" s="46">
        <v>0</v>
      </c>
      <c r="AQ603" s="46">
        <v>0</v>
      </c>
      <c r="AR603" s="46">
        <v>0</v>
      </c>
      <c r="AS603" s="46">
        <v>0</v>
      </c>
      <c r="AT603" s="46">
        <v>0</v>
      </c>
      <c r="AU603" s="46">
        <v>0</v>
      </c>
      <c r="AV603" s="46">
        <v>0</v>
      </c>
      <c r="AW603" s="46">
        <v>0</v>
      </c>
      <c r="AX603" s="46">
        <v>0</v>
      </c>
    </row>
    <row r="604" spans="1:50">
      <c r="A604" s="46">
        <v>603</v>
      </c>
      <c r="B604" s="46" t="s">
        <v>3098</v>
      </c>
      <c r="C604" s="46" t="s">
        <v>1231</v>
      </c>
      <c r="D604" s="46" t="s">
        <v>29</v>
      </c>
      <c r="E604" s="46" t="s">
        <v>1269</v>
      </c>
      <c r="F604" s="46" t="s">
        <v>1268</v>
      </c>
      <c r="G604" s="46">
        <v>31</v>
      </c>
      <c r="H604" s="46">
        <v>41</v>
      </c>
      <c r="I604" s="46">
        <v>9</v>
      </c>
      <c r="J604" s="46">
        <v>504</v>
      </c>
      <c r="K604" s="46">
        <v>630</v>
      </c>
      <c r="L604" s="46">
        <v>145</v>
      </c>
      <c r="M604" s="46">
        <v>0</v>
      </c>
      <c r="N604" s="46">
        <v>0</v>
      </c>
      <c r="O604" s="46">
        <v>0</v>
      </c>
      <c r="P604" s="46">
        <v>0</v>
      </c>
      <c r="Q604" s="46">
        <v>0</v>
      </c>
      <c r="R604" s="46">
        <v>0</v>
      </c>
      <c r="S604" s="46">
        <v>0</v>
      </c>
      <c r="T604" s="46">
        <v>0</v>
      </c>
      <c r="U604" s="46">
        <v>0</v>
      </c>
      <c r="V604" s="46">
        <v>0</v>
      </c>
      <c r="W604" s="46">
        <v>0</v>
      </c>
      <c r="X604" s="46">
        <v>0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v>0</v>
      </c>
      <c r="AG604" s="46">
        <v>0</v>
      </c>
      <c r="AH604" s="46">
        <v>0</v>
      </c>
      <c r="AI604" s="46">
        <v>0</v>
      </c>
      <c r="AJ604" s="46">
        <v>0</v>
      </c>
      <c r="AK604" s="46">
        <v>33</v>
      </c>
      <c r="AL604" s="46">
        <v>17</v>
      </c>
      <c r="AM604" s="46">
        <v>0</v>
      </c>
      <c r="AN604" s="46">
        <v>0</v>
      </c>
      <c r="AO604" s="46">
        <v>0</v>
      </c>
      <c r="AP604" s="46">
        <v>0</v>
      </c>
      <c r="AQ604" s="46">
        <v>0</v>
      </c>
      <c r="AR604" s="46">
        <v>0</v>
      </c>
      <c r="AS604" s="46">
        <v>0</v>
      </c>
      <c r="AT604" s="46">
        <v>0</v>
      </c>
      <c r="AU604" s="46">
        <v>0</v>
      </c>
      <c r="AV604" s="46">
        <v>0</v>
      </c>
      <c r="AW604" s="46">
        <v>0</v>
      </c>
      <c r="AX604" s="46">
        <v>0</v>
      </c>
    </row>
    <row r="605" spans="1:50">
      <c r="A605" s="46">
        <v>604</v>
      </c>
      <c r="B605" s="46" t="s">
        <v>3098</v>
      </c>
      <c r="C605" s="46" t="s">
        <v>1231</v>
      </c>
      <c r="D605" s="46" t="s">
        <v>29</v>
      </c>
      <c r="E605" s="46" t="s">
        <v>1271</v>
      </c>
      <c r="F605" s="46" t="s">
        <v>1270</v>
      </c>
      <c r="G605" s="46">
        <v>32</v>
      </c>
      <c r="H605" s="46">
        <v>36</v>
      </c>
      <c r="I605" s="46">
        <v>11</v>
      </c>
      <c r="J605" s="46">
        <v>526</v>
      </c>
      <c r="K605" s="46">
        <v>674</v>
      </c>
      <c r="L605" s="46">
        <v>165</v>
      </c>
      <c r="M605" s="46">
        <v>0</v>
      </c>
      <c r="N605" s="46">
        <v>0</v>
      </c>
      <c r="O605" s="46">
        <v>0</v>
      </c>
      <c r="P605" s="46">
        <v>0</v>
      </c>
      <c r="Q605" s="46">
        <v>0</v>
      </c>
      <c r="R605" s="46">
        <v>0</v>
      </c>
      <c r="S605" s="46">
        <v>0</v>
      </c>
      <c r="T605" s="46">
        <v>0</v>
      </c>
      <c r="U605" s="46">
        <v>0</v>
      </c>
      <c r="V605" s="46">
        <v>0</v>
      </c>
      <c r="W605" s="46">
        <v>0</v>
      </c>
      <c r="X605" s="46">
        <v>0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211</v>
      </c>
      <c r="AF605" s="46">
        <v>0</v>
      </c>
      <c r="AG605" s="46">
        <v>0</v>
      </c>
      <c r="AH605" s="46">
        <v>0</v>
      </c>
      <c r="AI605" s="46">
        <v>0</v>
      </c>
      <c r="AJ605" s="46">
        <v>0</v>
      </c>
      <c r="AK605" s="46">
        <v>15</v>
      </c>
      <c r="AL605" s="46">
        <v>14</v>
      </c>
      <c r="AM605" s="46">
        <v>0</v>
      </c>
      <c r="AN605" s="46">
        <v>0</v>
      </c>
      <c r="AO605" s="46">
        <v>0</v>
      </c>
      <c r="AP605" s="46">
        <v>0</v>
      </c>
      <c r="AQ605" s="46">
        <v>0</v>
      </c>
      <c r="AR605" s="46">
        <v>0</v>
      </c>
      <c r="AS605" s="46">
        <v>0</v>
      </c>
      <c r="AT605" s="46">
        <v>0</v>
      </c>
      <c r="AU605" s="46">
        <v>0</v>
      </c>
      <c r="AV605" s="46">
        <v>0</v>
      </c>
      <c r="AW605" s="46">
        <v>0</v>
      </c>
      <c r="AX605" s="46">
        <v>0</v>
      </c>
    </row>
    <row r="606" spans="1:50">
      <c r="A606" s="46">
        <v>605</v>
      </c>
      <c r="B606" s="46" t="s">
        <v>3098</v>
      </c>
      <c r="C606" s="46" t="s">
        <v>1231</v>
      </c>
      <c r="D606" s="46" t="s">
        <v>24</v>
      </c>
      <c r="E606" s="46" t="s">
        <v>1273</v>
      </c>
      <c r="F606" s="46" t="s">
        <v>1272</v>
      </c>
      <c r="G606" s="46">
        <v>12</v>
      </c>
      <c r="H606" s="46">
        <v>16</v>
      </c>
      <c r="I606" s="46">
        <v>6</v>
      </c>
      <c r="J606" s="46">
        <v>242</v>
      </c>
      <c r="K606" s="46">
        <v>329</v>
      </c>
      <c r="L606" s="46">
        <v>88</v>
      </c>
      <c r="M606" s="46">
        <v>0</v>
      </c>
      <c r="N606" s="46">
        <v>0</v>
      </c>
      <c r="O606" s="46">
        <v>0</v>
      </c>
      <c r="P606" s="46">
        <v>0</v>
      </c>
      <c r="Q606" s="46">
        <v>0</v>
      </c>
      <c r="R606" s="46">
        <v>0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v>0</v>
      </c>
      <c r="AG606" s="46">
        <v>0</v>
      </c>
      <c r="AH606" s="46">
        <v>0</v>
      </c>
      <c r="AI606" s="46">
        <v>0</v>
      </c>
      <c r="AJ606" s="46">
        <v>0</v>
      </c>
      <c r="AK606" s="46">
        <v>3</v>
      </c>
      <c r="AL606" s="46">
        <v>3</v>
      </c>
      <c r="AM606" s="46">
        <v>0</v>
      </c>
      <c r="AN606" s="46">
        <v>0</v>
      </c>
      <c r="AO606" s="46">
        <v>0</v>
      </c>
      <c r="AP606" s="46">
        <v>0</v>
      </c>
      <c r="AQ606" s="46">
        <v>0</v>
      </c>
      <c r="AR606" s="46">
        <v>0</v>
      </c>
      <c r="AS606" s="46">
        <v>0</v>
      </c>
      <c r="AT606" s="46">
        <v>0</v>
      </c>
      <c r="AU606" s="46">
        <v>0</v>
      </c>
      <c r="AV606" s="46">
        <v>0</v>
      </c>
      <c r="AW606" s="46">
        <v>0</v>
      </c>
      <c r="AX606" s="46">
        <v>0</v>
      </c>
    </row>
    <row r="607" spans="1:50">
      <c r="A607" s="46">
        <v>606</v>
      </c>
      <c r="B607" s="46" t="s">
        <v>3098</v>
      </c>
      <c r="C607" s="46" t="s">
        <v>1231</v>
      </c>
      <c r="D607" s="46" t="s">
        <v>24</v>
      </c>
      <c r="E607" s="46" t="s">
        <v>1275</v>
      </c>
      <c r="F607" s="46" t="s">
        <v>1274</v>
      </c>
      <c r="G607" s="46">
        <v>24</v>
      </c>
      <c r="H607" s="46">
        <v>27</v>
      </c>
      <c r="I607" s="46">
        <v>6</v>
      </c>
      <c r="J607" s="46">
        <v>254</v>
      </c>
      <c r="K607" s="46">
        <v>307</v>
      </c>
      <c r="L607" s="46">
        <v>53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9</v>
      </c>
      <c r="AL607" s="46">
        <v>7</v>
      </c>
      <c r="AM607" s="46">
        <v>0</v>
      </c>
      <c r="AN607" s="46">
        <v>0</v>
      </c>
      <c r="AO607" s="46">
        <v>0</v>
      </c>
      <c r="AP607" s="46">
        <v>0</v>
      </c>
      <c r="AQ607" s="46">
        <v>0</v>
      </c>
      <c r="AR607" s="46">
        <v>0</v>
      </c>
      <c r="AS607" s="46">
        <v>0</v>
      </c>
      <c r="AT607" s="46">
        <v>0</v>
      </c>
      <c r="AU607" s="46">
        <v>0</v>
      </c>
      <c r="AV607" s="46">
        <v>0</v>
      </c>
      <c r="AW607" s="46">
        <v>0</v>
      </c>
      <c r="AX607" s="46">
        <v>0</v>
      </c>
    </row>
    <row r="608" spans="1:50">
      <c r="A608" s="46">
        <v>607</v>
      </c>
      <c r="B608" s="46" t="s">
        <v>3098</v>
      </c>
      <c r="C608" s="46" t="s">
        <v>1231</v>
      </c>
      <c r="D608" s="46" t="s">
        <v>24</v>
      </c>
      <c r="E608" s="46" t="s">
        <v>1277</v>
      </c>
      <c r="F608" s="46" t="s">
        <v>1276</v>
      </c>
      <c r="G608" s="46">
        <v>23</v>
      </c>
      <c r="H608" s="46">
        <v>27</v>
      </c>
      <c r="I608" s="46">
        <v>10</v>
      </c>
      <c r="J608" s="46">
        <v>271</v>
      </c>
      <c r="K608" s="46">
        <v>392</v>
      </c>
      <c r="L608" s="46">
        <v>118</v>
      </c>
      <c r="M608" s="46">
        <v>0</v>
      </c>
      <c r="N608" s="46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19</v>
      </c>
      <c r="AL608" s="46">
        <v>10</v>
      </c>
      <c r="AM608" s="46">
        <v>0</v>
      </c>
      <c r="AN608" s="46">
        <v>0</v>
      </c>
      <c r="AO608" s="46">
        <v>0</v>
      </c>
      <c r="AP608" s="46">
        <v>0</v>
      </c>
      <c r="AQ608" s="46">
        <v>0</v>
      </c>
      <c r="AR608" s="46">
        <v>0</v>
      </c>
      <c r="AS608" s="46">
        <v>0</v>
      </c>
      <c r="AT608" s="46">
        <v>0</v>
      </c>
      <c r="AU608" s="46">
        <v>0</v>
      </c>
      <c r="AV608" s="46">
        <v>0</v>
      </c>
      <c r="AW608" s="46">
        <v>0</v>
      </c>
      <c r="AX608" s="46">
        <v>0</v>
      </c>
    </row>
    <row r="609" spans="1:50">
      <c r="A609" s="46">
        <v>608</v>
      </c>
      <c r="B609" s="46" t="s">
        <v>3098</v>
      </c>
      <c r="C609" s="46" t="s">
        <v>1231</v>
      </c>
      <c r="D609" s="46" t="s">
        <v>29</v>
      </c>
      <c r="E609" s="46" t="s">
        <v>1279</v>
      </c>
      <c r="F609" s="46" t="s">
        <v>1278</v>
      </c>
      <c r="G609" s="46">
        <v>53</v>
      </c>
      <c r="H609" s="46">
        <v>61</v>
      </c>
      <c r="I609" s="46">
        <v>15</v>
      </c>
      <c r="J609" s="46">
        <v>769</v>
      </c>
      <c r="K609" s="46">
        <v>1003</v>
      </c>
      <c r="L609" s="46">
        <v>210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13</v>
      </c>
      <c r="AL609" s="46">
        <v>12</v>
      </c>
      <c r="AM609" s="46">
        <v>0</v>
      </c>
      <c r="AN609" s="46">
        <v>0</v>
      </c>
      <c r="AO609" s="46">
        <v>0</v>
      </c>
      <c r="AP609" s="46">
        <v>0</v>
      </c>
      <c r="AQ609" s="46">
        <v>0</v>
      </c>
      <c r="AR609" s="46">
        <v>0</v>
      </c>
      <c r="AS609" s="46">
        <v>0</v>
      </c>
      <c r="AT609" s="46">
        <v>0</v>
      </c>
      <c r="AU609" s="46">
        <v>0</v>
      </c>
      <c r="AV609" s="46">
        <v>0</v>
      </c>
      <c r="AW609" s="46">
        <v>0</v>
      </c>
      <c r="AX609" s="46">
        <v>0</v>
      </c>
    </row>
    <row r="610" spans="1:50">
      <c r="A610" s="46">
        <v>609</v>
      </c>
      <c r="B610" s="46" t="s">
        <v>3098</v>
      </c>
      <c r="C610" s="46" t="s">
        <v>1231</v>
      </c>
      <c r="D610" s="46" t="s">
        <v>24</v>
      </c>
      <c r="E610" s="46" t="s">
        <v>1281</v>
      </c>
      <c r="F610" s="46" t="s">
        <v>1280</v>
      </c>
      <c r="G610" s="46">
        <v>4</v>
      </c>
      <c r="H610" s="46">
        <v>7</v>
      </c>
      <c r="I610" s="46">
        <v>2</v>
      </c>
      <c r="J610" s="46">
        <v>110</v>
      </c>
      <c r="K610" s="46">
        <v>159</v>
      </c>
      <c r="L610" s="46">
        <v>50</v>
      </c>
      <c r="M610" s="46">
        <v>0</v>
      </c>
      <c r="N610" s="46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10</v>
      </c>
      <c r="AL610" s="46">
        <v>8</v>
      </c>
      <c r="AM610" s="46">
        <v>0</v>
      </c>
      <c r="AN610" s="46">
        <v>0</v>
      </c>
      <c r="AO610" s="46">
        <v>0</v>
      </c>
      <c r="AP610" s="46">
        <v>0</v>
      </c>
      <c r="AQ610" s="46">
        <v>0</v>
      </c>
      <c r="AR610" s="46">
        <v>0</v>
      </c>
      <c r="AS610" s="46">
        <v>0</v>
      </c>
      <c r="AT610" s="46">
        <v>0</v>
      </c>
      <c r="AU610" s="46">
        <v>0</v>
      </c>
      <c r="AV610" s="46">
        <v>0</v>
      </c>
      <c r="AW610" s="46">
        <v>0</v>
      </c>
      <c r="AX610" s="46">
        <v>0</v>
      </c>
    </row>
    <row r="611" spans="1:50">
      <c r="A611" s="46">
        <v>610</v>
      </c>
      <c r="B611" s="46" t="s">
        <v>3098</v>
      </c>
      <c r="C611" s="46" t="s">
        <v>1231</v>
      </c>
      <c r="D611" s="46" t="s">
        <v>24</v>
      </c>
      <c r="E611" s="46" t="s">
        <v>1283</v>
      </c>
      <c r="F611" s="46" t="s">
        <v>1282</v>
      </c>
      <c r="G611" s="46">
        <v>20</v>
      </c>
      <c r="H611" s="46">
        <v>20</v>
      </c>
      <c r="I611" s="46">
        <v>4</v>
      </c>
      <c r="J611" s="46">
        <v>194</v>
      </c>
      <c r="K611" s="46">
        <v>233</v>
      </c>
      <c r="L611" s="46">
        <v>52</v>
      </c>
      <c r="M611" s="46">
        <v>0</v>
      </c>
      <c r="N611" s="46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18</v>
      </c>
      <c r="AL611" s="46">
        <v>11</v>
      </c>
      <c r="AM611" s="46">
        <v>0</v>
      </c>
      <c r="AN611" s="46">
        <v>0</v>
      </c>
      <c r="AO611" s="46">
        <v>0</v>
      </c>
      <c r="AP611" s="46">
        <v>0</v>
      </c>
      <c r="AQ611" s="46">
        <v>0</v>
      </c>
      <c r="AR611" s="46">
        <v>0</v>
      </c>
      <c r="AS611" s="46">
        <v>0</v>
      </c>
      <c r="AT611" s="46">
        <v>0</v>
      </c>
      <c r="AU611" s="46">
        <v>0</v>
      </c>
      <c r="AV611" s="46">
        <v>0</v>
      </c>
      <c r="AW611" s="46">
        <v>0</v>
      </c>
      <c r="AX611" s="46">
        <v>0</v>
      </c>
    </row>
    <row r="612" spans="1:50">
      <c r="A612" s="46">
        <v>611</v>
      </c>
      <c r="B612" s="46" t="s">
        <v>3098</v>
      </c>
      <c r="C612" s="46" t="s">
        <v>1231</v>
      </c>
      <c r="D612" s="46" t="s">
        <v>24</v>
      </c>
      <c r="E612" s="46" t="s">
        <v>1285</v>
      </c>
      <c r="F612" s="46" t="s">
        <v>1284</v>
      </c>
      <c r="G612" s="46">
        <v>15</v>
      </c>
      <c r="H612" s="46">
        <v>14</v>
      </c>
      <c r="I612" s="46">
        <v>6</v>
      </c>
      <c r="J612" s="46">
        <v>191.5</v>
      </c>
      <c r="K612" s="46">
        <v>256</v>
      </c>
      <c r="L612" s="46">
        <v>77</v>
      </c>
      <c r="M612" s="46">
        <v>0</v>
      </c>
      <c r="N612" s="46">
        <v>0</v>
      </c>
      <c r="O612" s="46">
        <v>0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9</v>
      </c>
      <c r="AL612" s="46">
        <v>7</v>
      </c>
      <c r="AM612" s="46">
        <v>0</v>
      </c>
      <c r="AN612" s="46">
        <v>0</v>
      </c>
      <c r="AO612" s="46">
        <v>0</v>
      </c>
      <c r="AP612" s="46">
        <v>0</v>
      </c>
      <c r="AQ612" s="46">
        <v>0</v>
      </c>
      <c r="AR612" s="46">
        <v>0</v>
      </c>
      <c r="AS612" s="46">
        <v>0</v>
      </c>
      <c r="AT612" s="46">
        <v>0</v>
      </c>
      <c r="AU612" s="46">
        <v>0</v>
      </c>
      <c r="AV612" s="46">
        <v>0</v>
      </c>
      <c r="AW612" s="46">
        <v>0</v>
      </c>
      <c r="AX612" s="46">
        <v>0</v>
      </c>
    </row>
    <row r="613" spans="1:50">
      <c r="A613" s="46">
        <v>612</v>
      </c>
      <c r="B613" s="46" t="s">
        <v>3098</v>
      </c>
      <c r="C613" s="46" t="s">
        <v>1231</v>
      </c>
      <c r="D613" s="46" t="s">
        <v>78</v>
      </c>
      <c r="E613" s="46" t="s">
        <v>1287</v>
      </c>
      <c r="F613" s="94" t="s">
        <v>1286</v>
      </c>
      <c r="G613" s="46">
        <v>321</v>
      </c>
      <c r="H613" s="46">
        <v>420</v>
      </c>
      <c r="I613" s="46">
        <v>100</v>
      </c>
      <c r="J613" s="46">
        <v>9997</v>
      </c>
      <c r="K613" s="46">
        <v>12953</v>
      </c>
      <c r="L613" s="46">
        <v>2794.5</v>
      </c>
      <c r="M613" s="46">
        <v>17</v>
      </c>
      <c r="N613" s="46">
        <v>7</v>
      </c>
      <c r="O613" s="46">
        <v>1</v>
      </c>
      <c r="P613" s="46">
        <v>255</v>
      </c>
      <c r="Q613" s="46">
        <v>92</v>
      </c>
      <c r="R613" s="46">
        <v>19</v>
      </c>
      <c r="S613" s="46">
        <v>6</v>
      </c>
      <c r="T613" s="46">
        <v>3</v>
      </c>
      <c r="U613" s="46">
        <v>1</v>
      </c>
      <c r="V613" s="46">
        <v>39</v>
      </c>
      <c r="W613" s="46">
        <v>19</v>
      </c>
      <c r="X613" s="46">
        <v>4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>
        <v>0</v>
      </c>
      <c r="AJ613" s="46">
        <v>0</v>
      </c>
      <c r="AK613" s="46">
        <v>113</v>
      </c>
      <c r="AL613" s="46">
        <v>58</v>
      </c>
      <c r="AM613" s="46">
        <v>0</v>
      </c>
      <c r="AN613" s="46">
        <v>0</v>
      </c>
      <c r="AO613" s="46">
        <v>0</v>
      </c>
      <c r="AP613" s="46">
        <v>0</v>
      </c>
      <c r="AQ613" s="46">
        <v>0</v>
      </c>
      <c r="AR613" s="46">
        <v>0</v>
      </c>
      <c r="AS613" s="46">
        <v>0</v>
      </c>
      <c r="AT613" s="46">
        <v>0</v>
      </c>
      <c r="AU613" s="46">
        <v>145</v>
      </c>
      <c r="AV613" s="46">
        <v>7</v>
      </c>
      <c r="AW613" s="46">
        <v>0</v>
      </c>
      <c r="AX613" s="46">
        <v>0</v>
      </c>
    </row>
    <row r="614" spans="1:50">
      <c r="A614" s="46">
        <v>613</v>
      </c>
      <c r="B614" s="46" t="s">
        <v>3098</v>
      </c>
      <c r="C614" s="46" t="s">
        <v>1231</v>
      </c>
      <c r="D614" s="46" t="s">
        <v>24</v>
      </c>
      <c r="E614" s="46" t="s">
        <v>1289</v>
      </c>
      <c r="F614" s="46" t="s">
        <v>1288</v>
      </c>
      <c r="G614" s="46">
        <v>14</v>
      </c>
      <c r="H614" s="46">
        <v>20</v>
      </c>
      <c r="I614" s="46">
        <v>3</v>
      </c>
      <c r="J614" s="46">
        <v>196</v>
      </c>
      <c r="K614" s="46">
        <v>262</v>
      </c>
      <c r="L614" s="46">
        <v>56</v>
      </c>
      <c r="M614" s="46">
        <v>0</v>
      </c>
      <c r="N614" s="46">
        <v>0</v>
      </c>
      <c r="O614" s="46">
        <v>0</v>
      </c>
      <c r="P614" s="46">
        <v>0</v>
      </c>
      <c r="Q614" s="46">
        <v>0</v>
      </c>
      <c r="R614" s="46">
        <v>0</v>
      </c>
      <c r="S614" s="46">
        <v>0</v>
      </c>
      <c r="T614" s="46">
        <v>0</v>
      </c>
      <c r="U614" s="46">
        <v>0</v>
      </c>
      <c r="V614" s="46">
        <v>0</v>
      </c>
      <c r="W614" s="46">
        <v>0</v>
      </c>
      <c r="X614" s="46">
        <v>0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>
        <v>0</v>
      </c>
      <c r="AJ614" s="46">
        <v>0</v>
      </c>
      <c r="AK614" s="46">
        <v>0</v>
      </c>
      <c r="AL614" s="46">
        <v>0</v>
      </c>
      <c r="AM614" s="46">
        <v>0</v>
      </c>
      <c r="AN614" s="46">
        <v>0</v>
      </c>
      <c r="AO614" s="46">
        <v>0</v>
      </c>
      <c r="AP614" s="46">
        <v>0</v>
      </c>
      <c r="AQ614" s="46">
        <v>0</v>
      </c>
      <c r="AR614" s="46">
        <v>0</v>
      </c>
      <c r="AS614" s="46">
        <v>0</v>
      </c>
      <c r="AT614" s="46">
        <v>0</v>
      </c>
      <c r="AU614" s="46">
        <v>0</v>
      </c>
      <c r="AV614" s="46">
        <v>0</v>
      </c>
      <c r="AW614" s="46">
        <v>0</v>
      </c>
      <c r="AX614" s="46">
        <v>0</v>
      </c>
    </row>
    <row r="615" spans="1:50">
      <c r="A615" s="46">
        <v>614</v>
      </c>
      <c r="B615" s="46" t="s">
        <v>3098</v>
      </c>
      <c r="C615" s="46" t="s">
        <v>1231</v>
      </c>
      <c r="D615" s="46" t="s">
        <v>21</v>
      </c>
      <c r="E615" s="46" t="s">
        <v>1291</v>
      </c>
      <c r="F615" s="46" t="s">
        <v>1290</v>
      </c>
      <c r="G615" s="46">
        <v>65</v>
      </c>
      <c r="H615" s="46">
        <v>90</v>
      </c>
      <c r="I615" s="46">
        <v>17</v>
      </c>
      <c r="J615" s="46">
        <v>869</v>
      </c>
      <c r="K615" s="46">
        <v>1247</v>
      </c>
      <c r="L615" s="46">
        <v>207</v>
      </c>
      <c r="M615" s="46">
        <v>0</v>
      </c>
      <c r="N615" s="46">
        <v>0</v>
      </c>
      <c r="O615" s="46">
        <v>0</v>
      </c>
      <c r="P615" s="46">
        <v>0</v>
      </c>
      <c r="Q615" s="46">
        <v>0</v>
      </c>
      <c r="R615" s="46">
        <v>0</v>
      </c>
      <c r="S615" s="46">
        <v>0</v>
      </c>
      <c r="T615" s="46">
        <v>0</v>
      </c>
      <c r="U615" s="46">
        <v>0</v>
      </c>
      <c r="V615" s="46">
        <v>0</v>
      </c>
      <c r="W615" s="46">
        <v>0</v>
      </c>
      <c r="X615" s="46">
        <v>0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>
        <v>0</v>
      </c>
      <c r="AJ615" s="46">
        <v>0</v>
      </c>
      <c r="AK615" s="46">
        <v>34</v>
      </c>
      <c r="AL615" s="46">
        <v>24</v>
      </c>
      <c r="AM615" s="46">
        <v>0</v>
      </c>
      <c r="AN615" s="46">
        <v>0</v>
      </c>
      <c r="AO615" s="46">
        <v>0</v>
      </c>
      <c r="AP615" s="46">
        <v>0</v>
      </c>
      <c r="AQ615" s="46">
        <v>0</v>
      </c>
      <c r="AR615" s="46">
        <v>0</v>
      </c>
      <c r="AS615" s="46">
        <v>0</v>
      </c>
      <c r="AT615" s="46">
        <v>0</v>
      </c>
      <c r="AU615" s="46">
        <v>0</v>
      </c>
      <c r="AV615" s="46">
        <v>0</v>
      </c>
      <c r="AW615" s="46">
        <v>0</v>
      </c>
      <c r="AX615" s="46">
        <v>0</v>
      </c>
    </row>
    <row r="616" spans="1:50">
      <c r="A616" s="46">
        <v>615</v>
      </c>
      <c r="B616" s="46" t="s">
        <v>3098</v>
      </c>
      <c r="C616" s="46" t="s">
        <v>1231</v>
      </c>
      <c r="D616" s="46" t="s">
        <v>29</v>
      </c>
      <c r="E616" s="46" t="s">
        <v>1293</v>
      </c>
      <c r="F616" s="46" t="s">
        <v>1292</v>
      </c>
      <c r="G616" s="46">
        <v>35</v>
      </c>
      <c r="H616" s="46">
        <v>29</v>
      </c>
      <c r="I616" s="46">
        <v>8</v>
      </c>
      <c r="J616" s="46">
        <v>350</v>
      </c>
      <c r="K616" s="46">
        <v>494</v>
      </c>
      <c r="L616" s="46">
        <v>147</v>
      </c>
      <c r="M616" s="46">
        <v>0</v>
      </c>
      <c r="N616" s="46">
        <v>0</v>
      </c>
      <c r="O616" s="46">
        <v>0</v>
      </c>
      <c r="P616" s="46">
        <v>0</v>
      </c>
      <c r="Q616" s="46">
        <v>0</v>
      </c>
      <c r="R616" s="46">
        <v>0</v>
      </c>
      <c r="S616" s="46">
        <v>0</v>
      </c>
      <c r="T616" s="46">
        <v>0</v>
      </c>
      <c r="U616" s="46">
        <v>0</v>
      </c>
      <c r="V616" s="46">
        <v>0</v>
      </c>
      <c r="W616" s="46">
        <v>0</v>
      </c>
      <c r="X616" s="46">
        <v>0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v>0</v>
      </c>
      <c r="AG616" s="46">
        <v>0</v>
      </c>
      <c r="AH616" s="46">
        <v>0</v>
      </c>
      <c r="AI616" s="46">
        <v>0</v>
      </c>
      <c r="AJ616" s="46">
        <v>0</v>
      </c>
      <c r="AK616" s="46">
        <v>12</v>
      </c>
      <c r="AL616" s="46">
        <v>12</v>
      </c>
      <c r="AM616" s="46">
        <v>0</v>
      </c>
      <c r="AN616" s="46">
        <v>0</v>
      </c>
      <c r="AO616" s="46">
        <v>0</v>
      </c>
      <c r="AP616" s="46">
        <v>0</v>
      </c>
      <c r="AQ616" s="46">
        <v>0</v>
      </c>
      <c r="AR616" s="46">
        <v>0</v>
      </c>
      <c r="AS616" s="46">
        <v>0</v>
      </c>
      <c r="AT616" s="46">
        <v>0</v>
      </c>
      <c r="AU616" s="46">
        <v>0</v>
      </c>
      <c r="AV616" s="46">
        <v>0</v>
      </c>
      <c r="AW616" s="46">
        <v>0</v>
      </c>
      <c r="AX616" s="46">
        <v>0</v>
      </c>
    </row>
    <row r="617" spans="1:50">
      <c r="A617" s="46">
        <v>616</v>
      </c>
      <c r="B617" s="46" t="s">
        <v>3098</v>
      </c>
      <c r="C617" s="46" t="s">
        <v>1231</v>
      </c>
      <c r="D617" s="46" t="s">
        <v>21</v>
      </c>
      <c r="E617" s="46" t="s">
        <v>1295</v>
      </c>
      <c r="F617" s="46" t="s">
        <v>1294</v>
      </c>
      <c r="G617" s="46">
        <v>42</v>
      </c>
      <c r="H617" s="46">
        <v>59</v>
      </c>
      <c r="I617" s="46">
        <v>10</v>
      </c>
      <c r="J617" s="46">
        <v>955</v>
      </c>
      <c r="K617" s="46">
        <v>1208</v>
      </c>
      <c r="L617" s="46">
        <v>114</v>
      </c>
      <c r="M617" s="46">
        <v>0</v>
      </c>
      <c r="N617" s="46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v>0</v>
      </c>
      <c r="AG617" s="46">
        <v>0</v>
      </c>
      <c r="AH617" s="46">
        <v>0</v>
      </c>
      <c r="AI617" s="46">
        <v>0</v>
      </c>
      <c r="AJ617" s="46">
        <v>0</v>
      </c>
      <c r="AK617" s="46">
        <v>39</v>
      </c>
      <c r="AL617" s="46">
        <v>28</v>
      </c>
      <c r="AM617" s="46">
        <v>0</v>
      </c>
      <c r="AN617" s="46">
        <v>0</v>
      </c>
      <c r="AO617" s="46">
        <v>0</v>
      </c>
      <c r="AP617" s="46">
        <v>0</v>
      </c>
      <c r="AQ617" s="46">
        <v>0</v>
      </c>
      <c r="AR617" s="46">
        <v>0</v>
      </c>
      <c r="AS617" s="46">
        <v>0</v>
      </c>
      <c r="AT617" s="46">
        <v>0</v>
      </c>
      <c r="AU617" s="46">
        <v>0</v>
      </c>
      <c r="AV617" s="46">
        <v>0</v>
      </c>
      <c r="AW617" s="46">
        <v>0</v>
      </c>
      <c r="AX617" s="46">
        <v>0</v>
      </c>
    </row>
    <row r="618" spans="1:50">
      <c r="A618" s="46">
        <v>617</v>
      </c>
      <c r="B618" s="46" t="s">
        <v>3098</v>
      </c>
      <c r="C618" s="46" t="s">
        <v>1231</v>
      </c>
      <c r="D618" s="46" t="s">
        <v>29</v>
      </c>
      <c r="E618" s="46" t="s">
        <v>1297</v>
      </c>
      <c r="F618" s="46" t="s">
        <v>1296</v>
      </c>
      <c r="G618" s="46">
        <v>75</v>
      </c>
      <c r="H618" s="46">
        <v>64</v>
      </c>
      <c r="I618" s="46">
        <v>4</v>
      </c>
      <c r="J618" s="46">
        <v>579</v>
      </c>
      <c r="K618" s="46">
        <v>727</v>
      </c>
      <c r="L618" s="46">
        <v>105</v>
      </c>
      <c r="M618" s="46">
        <v>0</v>
      </c>
      <c r="N618" s="46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>
        <v>0</v>
      </c>
      <c r="AJ618" s="46">
        <v>0</v>
      </c>
      <c r="AK618" s="46">
        <v>18</v>
      </c>
      <c r="AL618" s="46">
        <v>27</v>
      </c>
      <c r="AM618" s="46">
        <v>0</v>
      </c>
      <c r="AN618" s="46">
        <v>0</v>
      </c>
      <c r="AO618" s="46">
        <v>0</v>
      </c>
      <c r="AP618" s="46">
        <v>0</v>
      </c>
      <c r="AQ618" s="46">
        <v>0</v>
      </c>
      <c r="AR618" s="46">
        <v>0</v>
      </c>
      <c r="AS618" s="46">
        <v>0</v>
      </c>
      <c r="AT618" s="46">
        <v>0</v>
      </c>
      <c r="AU618" s="46">
        <v>0</v>
      </c>
      <c r="AV618" s="46">
        <v>0</v>
      </c>
      <c r="AW618" s="46">
        <v>0</v>
      </c>
      <c r="AX618" s="46">
        <v>0</v>
      </c>
    </row>
    <row r="619" spans="1:50">
      <c r="A619" s="46">
        <v>618</v>
      </c>
      <c r="B619" s="46" t="s">
        <v>3098</v>
      </c>
      <c r="C619" s="46" t="s">
        <v>1231</v>
      </c>
      <c r="D619" s="46" t="s">
        <v>21</v>
      </c>
      <c r="E619" s="46" t="s">
        <v>1299</v>
      </c>
      <c r="F619" s="46" t="s">
        <v>1298</v>
      </c>
      <c r="G619" s="46">
        <v>58</v>
      </c>
      <c r="H619" s="46">
        <v>80</v>
      </c>
      <c r="I619" s="46">
        <v>21</v>
      </c>
      <c r="J619" s="46">
        <v>1009.5</v>
      </c>
      <c r="K619" s="46">
        <v>1362.5</v>
      </c>
      <c r="L619" s="46">
        <v>346</v>
      </c>
      <c r="M619" s="46">
        <v>0</v>
      </c>
      <c r="N619" s="46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10</v>
      </c>
      <c r="AL619" s="46">
        <v>12</v>
      </c>
      <c r="AM619" s="46">
        <v>0</v>
      </c>
      <c r="AN619" s="46">
        <v>0</v>
      </c>
      <c r="AO619" s="46">
        <v>0</v>
      </c>
      <c r="AP619" s="46">
        <v>0</v>
      </c>
      <c r="AQ619" s="46">
        <v>0</v>
      </c>
      <c r="AR619" s="46">
        <v>0</v>
      </c>
      <c r="AS619" s="46">
        <v>0</v>
      </c>
      <c r="AT619" s="46">
        <v>0</v>
      </c>
      <c r="AU619" s="46">
        <v>0</v>
      </c>
      <c r="AV619" s="46">
        <v>0</v>
      </c>
      <c r="AW619" s="46">
        <v>0</v>
      </c>
      <c r="AX619" s="46">
        <v>0</v>
      </c>
    </row>
    <row r="620" spans="1:50">
      <c r="A620" s="46">
        <v>619</v>
      </c>
      <c r="B620" s="46" t="s">
        <v>3098</v>
      </c>
      <c r="C620" s="46" t="s">
        <v>1231</v>
      </c>
      <c r="D620" s="46" t="s">
        <v>29</v>
      </c>
      <c r="E620" s="46" t="s">
        <v>1301</v>
      </c>
      <c r="F620" s="46" t="s">
        <v>1300</v>
      </c>
      <c r="G620" s="46">
        <v>18</v>
      </c>
      <c r="H620" s="46">
        <v>25</v>
      </c>
      <c r="I620" s="46">
        <v>6</v>
      </c>
      <c r="J620" s="46">
        <v>366</v>
      </c>
      <c r="K620" s="46">
        <v>472</v>
      </c>
      <c r="L620" s="46">
        <v>93</v>
      </c>
      <c r="M620" s="46">
        <v>0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14</v>
      </c>
      <c r="AL620" s="46">
        <v>12</v>
      </c>
      <c r="AM620" s="46">
        <v>0</v>
      </c>
      <c r="AN620" s="46">
        <v>0</v>
      </c>
      <c r="AO620" s="46">
        <v>0</v>
      </c>
      <c r="AP620" s="46">
        <v>0</v>
      </c>
      <c r="AQ620" s="46">
        <v>0</v>
      </c>
      <c r="AR620" s="46">
        <v>0</v>
      </c>
      <c r="AS620" s="46">
        <v>0</v>
      </c>
      <c r="AT620" s="46">
        <v>0</v>
      </c>
      <c r="AU620" s="46">
        <v>0</v>
      </c>
      <c r="AV620" s="46">
        <v>0</v>
      </c>
      <c r="AW620" s="46">
        <v>0</v>
      </c>
      <c r="AX620" s="46">
        <v>0</v>
      </c>
    </row>
    <row r="621" spans="1:50">
      <c r="A621" s="46">
        <v>620</v>
      </c>
      <c r="B621" s="46" t="s">
        <v>3098</v>
      </c>
      <c r="C621" s="46" t="s">
        <v>1231</v>
      </c>
      <c r="D621" s="46" t="s">
        <v>78</v>
      </c>
      <c r="E621" s="46" t="s">
        <v>1303</v>
      </c>
      <c r="F621" s="46" t="s">
        <v>1302</v>
      </c>
      <c r="G621" s="46">
        <v>51</v>
      </c>
      <c r="H621" s="46">
        <v>71</v>
      </c>
      <c r="I621" s="46">
        <v>16</v>
      </c>
      <c r="J621" s="46">
        <v>1379</v>
      </c>
      <c r="K621" s="46">
        <v>1758</v>
      </c>
      <c r="L621" s="46">
        <v>332</v>
      </c>
      <c r="M621" s="46">
        <v>0</v>
      </c>
      <c r="N621" s="46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15</v>
      </c>
      <c r="AL621" s="46">
        <v>14</v>
      </c>
      <c r="AM621" s="46">
        <v>0</v>
      </c>
      <c r="AN621" s="46">
        <v>0</v>
      </c>
      <c r="AO621" s="46">
        <v>0</v>
      </c>
      <c r="AP621" s="46">
        <v>0</v>
      </c>
      <c r="AQ621" s="46">
        <v>0</v>
      </c>
      <c r="AR621" s="46">
        <v>0</v>
      </c>
      <c r="AS621" s="46">
        <v>0</v>
      </c>
      <c r="AT621" s="46">
        <v>0</v>
      </c>
      <c r="AU621" s="46">
        <v>0</v>
      </c>
      <c r="AV621" s="46">
        <v>0</v>
      </c>
      <c r="AW621" s="46">
        <v>0</v>
      </c>
      <c r="AX621" s="46">
        <v>0</v>
      </c>
    </row>
    <row r="622" spans="1:50">
      <c r="A622" s="46">
        <v>621</v>
      </c>
      <c r="B622" s="46" t="s">
        <v>3098</v>
      </c>
      <c r="C622" s="46" t="s">
        <v>1231</v>
      </c>
      <c r="D622" s="46" t="s">
        <v>24</v>
      </c>
      <c r="E622" s="46" t="s">
        <v>1305</v>
      </c>
      <c r="F622" s="46" t="s">
        <v>1304</v>
      </c>
      <c r="G622" s="46">
        <v>74</v>
      </c>
      <c r="H622" s="46">
        <v>89</v>
      </c>
      <c r="I622" s="46">
        <v>17</v>
      </c>
      <c r="J622" s="46">
        <v>474.5</v>
      </c>
      <c r="K622" s="46">
        <v>643.5</v>
      </c>
      <c r="L622" s="46">
        <v>91</v>
      </c>
      <c r="M622" s="46">
        <v>1</v>
      </c>
      <c r="N622" s="46">
        <v>0</v>
      </c>
      <c r="O622" s="46">
        <v>0</v>
      </c>
      <c r="P622" s="46">
        <v>1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3</v>
      </c>
      <c r="AL622" s="46">
        <v>3</v>
      </c>
      <c r="AM622" s="46">
        <v>0</v>
      </c>
      <c r="AN622" s="46">
        <v>0</v>
      </c>
      <c r="AO622" s="46">
        <v>0</v>
      </c>
      <c r="AP622" s="46">
        <v>0</v>
      </c>
      <c r="AQ622" s="46">
        <v>0</v>
      </c>
      <c r="AR622" s="46">
        <v>0</v>
      </c>
      <c r="AS622" s="46">
        <v>0</v>
      </c>
      <c r="AT622" s="46">
        <v>0</v>
      </c>
      <c r="AU622" s="46">
        <v>0</v>
      </c>
      <c r="AV622" s="46">
        <v>0</v>
      </c>
      <c r="AW622" s="46">
        <v>0</v>
      </c>
      <c r="AX622" s="46">
        <v>0</v>
      </c>
    </row>
    <row r="623" spans="1:50">
      <c r="A623" s="46">
        <v>622</v>
      </c>
      <c r="B623" s="46" t="s">
        <v>3098</v>
      </c>
      <c r="C623" s="46" t="s">
        <v>1231</v>
      </c>
      <c r="D623" s="46" t="s">
        <v>24</v>
      </c>
      <c r="E623" s="46" t="s">
        <v>1307</v>
      </c>
      <c r="F623" s="46" t="s">
        <v>1306</v>
      </c>
      <c r="G623" s="46">
        <v>16</v>
      </c>
      <c r="H623" s="46">
        <v>19</v>
      </c>
      <c r="I623" s="46">
        <v>2</v>
      </c>
      <c r="J623" s="46">
        <v>146</v>
      </c>
      <c r="K623" s="46">
        <v>197</v>
      </c>
      <c r="L623" s="46">
        <v>33</v>
      </c>
      <c r="M623" s="46">
        <v>0</v>
      </c>
      <c r="N623" s="46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1</v>
      </c>
      <c r="AM623" s="46">
        <v>0</v>
      </c>
      <c r="AN623" s="46">
        <v>0</v>
      </c>
      <c r="AO623" s="46">
        <v>0</v>
      </c>
      <c r="AP623" s="46">
        <v>0</v>
      </c>
      <c r="AQ623" s="46">
        <v>0</v>
      </c>
      <c r="AR623" s="46">
        <v>0</v>
      </c>
      <c r="AS623" s="46">
        <v>0</v>
      </c>
      <c r="AT623" s="46">
        <v>0</v>
      </c>
      <c r="AU623" s="46">
        <v>0</v>
      </c>
      <c r="AV623" s="46">
        <v>0</v>
      </c>
      <c r="AW623" s="46">
        <v>0</v>
      </c>
      <c r="AX623" s="46">
        <v>0</v>
      </c>
    </row>
    <row r="624" spans="1:50">
      <c r="A624" s="46">
        <v>623</v>
      </c>
      <c r="B624" s="46" t="s">
        <v>3098</v>
      </c>
      <c r="C624" s="46" t="s">
        <v>1231</v>
      </c>
      <c r="D624" s="46" t="s">
        <v>29</v>
      </c>
      <c r="E624" s="46" t="s">
        <v>1309</v>
      </c>
      <c r="F624" s="46" t="s">
        <v>1308</v>
      </c>
      <c r="G624" s="46">
        <v>42</v>
      </c>
      <c r="H624" s="46">
        <v>60</v>
      </c>
      <c r="I624" s="46">
        <v>7</v>
      </c>
      <c r="J624" s="46">
        <v>557</v>
      </c>
      <c r="K624" s="46">
        <v>757</v>
      </c>
      <c r="L624" s="46">
        <v>131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18</v>
      </c>
      <c r="AL624" s="46">
        <v>11</v>
      </c>
      <c r="AM624" s="46">
        <v>0</v>
      </c>
      <c r="AN624" s="46">
        <v>0</v>
      </c>
      <c r="AO624" s="46">
        <v>0</v>
      </c>
      <c r="AP624" s="46">
        <v>0</v>
      </c>
      <c r="AQ624" s="46">
        <v>0</v>
      </c>
      <c r="AR624" s="46">
        <v>0</v>
      </c>
      <c r="AS624" s="46">
        <v>0</v>
      </c>
      <c r="AT624" s="46">
        <v>0</v>
      </c>
      <c r="AU624" s="46">
        <v>0</v>
      </c>
      <c r="AV624" s="46">
        <v>0</v>
      </c>
      <c r="AW624" s="46">
        <v>0</v>
      </c>
      <c r="AX624" s="46">
        <v>0</v>
      </c>
    </row>
    <row r="625" spans="1:50">
      <c r="A625" s="46">
        <v>624</v>
      </c>
      <c r="B625" s="46" t="s">
        <v>3098</v>
      </c>
      <c r="C625" s="46" t="s">
        <v>1231</v>
      </c>
      <c r="D625" s="46" t="s">
        <v>29</v>
      </c>
      <c r="E625" s="46" t="s">
        <v>1311</v>
      </c>
      <c r="F625" s="46" t="s">
        <v>1310</v>
      </c>
      <c r="G625" s="46">
        <v>33</v>
      </c>
      <c r="H625" s="46">
        <v>40</v>
      </c>
      <c r="I625" s="46">
        <v>8</v>
      </c>
      <c r="J625" s="46">
        <v>593</v>
      </c>
      <c r="K625" s="46">
        <v>738</v>
      </c>
      <c r="L625" s="46">
        <v>134</v>
      </c>
      <c r="M625" s="46">
        <v>0</v>
      </c>
      <c r="N625" s="46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0</v>
      </c>
      <c r="AH625" s="46">
        <v>0</v>
      </c>
      <c r="AI625" s="46">
        <v>0</v>
      </c>
      <c r="AJ625" s="46">
        <v>0</v>
      </c>
      <c r="AK625" s="46">
        <v>23</v>
      </c>
      <c r="AL625" s="46">
        <v>19</v>
      </c>
      <c r="AM625" s="46">
        <v>0</v>
      </c>
      <c r="AN625" s="46">
        <v>0</v>
      </c>
      <c r="AO625" s="46">
        <v>0</v>
      </c>
      <c r="AP625" s="46">
        <v>0</v>
      </c>
      <c r="AQ625" s="46">
        <v>0</v>
      </c>
      <c r="AR625" s="46">
        <v>0</v>
      </c>
      <c r="AS625" s="46">
        <v>0</v>
      </c>
      <c r="AT625" s="46">
        <v>0</v>
      </c>
      <c r="AU625" s="46">
        <v>0</v>
      </c>
      <c r="AV625" s="46">
        <v>0</v>
      </c>
      <c r="AW625" s="46">
        <v>0</v>
      </c>
      <c r="AX625" s="46">
        <v>0</v>
      </c>
    </row>
    <row r="626" spans="1:50">
      <c r="A626" s="46">
        <v>625</v>
      </c>
      <c r="B626" s="46" t="s">
        <v>3098</v>
      </c>
      <c r="C626" s="46" t="s">
        <v>1231</v>
      </c>
      <c r="D626" s="46" t="s">
        <v>21</v>
      </c>
      <c r="E626" s="46" t="s">
        <v>1313</v>
      </c>
      <c r="F626" s="46" t="s">
        <v>1312</v>
      </c>
      <c r="G626" s="46">
        <v>65</v>
      </c>
      <c r="H626" s="46">
        <v>88</v>
      </c>
      <c r="I626" s="46">
        <v>27</v>
      </c>
      <c r="J626" s="46">
        <v>986</v>
      </c>
      <c r="K626" s="46">
        <v>1363</v>
      </c>
      <c r="L626" s="46">
        <v>346</v>
      </c>
      <c r="M626" s="46">
        <v>0</v>
      </c>
      <c r="N626" s="46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v>0</v>
      </c>
      <c r="AG626" s="46">
        <v>0</v>
      </c>
      <c r="AH626" s="46">
        <v>0</v>
      </c>
      <c r="AI626" s="46">
        <v>0</v>
      </c>
      <c r="AJ626" s="46">
        <v>0</v>
      </c>
      <c r="AK626" s="46">
        <v>45</v>
      </c>
      <c r="AL626" s="46">
        <v>27</v>
      </c>
      <c r="AM626" s="46">
        <v>0</v>
      </c>
      <c r="AN626" s="46">
        <v>0</v>
      </c>
      <c r="AO626" s="46">
        <v>0</v>
      </c>
      <c r="AP626" s="46">
        <v>0</v>
      </c>
      <c r="AQ626" s="46">
        <v>0</v>
      </c>
      <c r="AR626" s="46">
        <v>0</v>
      </c>
      <c r="AS626" s="46">
        <v>0</v>
      </c>
      <c r="AT626" s="46">
        <v>0</v>
      </c>
      <c r="AU626" s="46">
        <v>0</v>
      </c>
      <c r="AV626" s="46">
        <v>0</v>
      </c>
      <c r="AW626" s="46">
        <v>0</v>
      </c>
      <c r="AX626" s="46">
        <v>0</v>
      </c>
    </row>
    <row r="627" spans="1:50">
      <c r="A627" s="46">
        <v>626</v>
      </c>
      <c r="B627" s="46" t="s">
        <v>3098</v>
      </c>
      <c r="C627" s="46" t="s">
        <v>1231</v>
      </c>
      <c r="D627" s="46" t="s">
        <v>29</v>
      </c>
      <c r="E627" s="46" t="s">
        <v>469</v>
      </c>
      <c r="F627" s="46" t="s">
        <v>1314</v>
      </c>
      <c r="G627" s="46">
        <v>68</v>
      </c>
      <c r="H627" s="46">
        <v>89</v>
      </c>
      <c r="I627" s="46">
        <v>16</v>
      </c>
      <c r="J627" s="46">
        <v>1141</v>
      </c>
      <c r="K627" s="46">
        <v>1476</v>
      </c>
      <c r="L627" s="46">
        <v>294</v>
      </c>
      <c r="M627" s="46">
        <v>0</v>
      </c>
      <c r="N627" s="46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>
        <v>0</v>
      </c>
      <c r="AJ627" s="46">
        <v>0</v>
      </c>
      <c r="AK627" s="46">
        <v>21</v>
      </c>
      <c r="AL627" s="46">
        <v>31</v>
      </c>
      <c r="AM627" s="46">
        <v>0</v>
      </c>
      <c r="AN627" s="46">
        <v>0</v>
      </c>
      <c r="AO627" s="46">
        <v>0</v>
      </c>
      <c r="AP627" s="46">
        <v>0</v>
      </c>
      <c r="AQ627" s="46">
        <v>0</v>
      </c>
      <c r="AR627" s="46">
        <v>0</v>
      </c>
      <c r="AS627" s="46">
        <v>0</v>
      </c>
      <c r="AT627" s="46">
        <v>0</v>
      </c>
      <c r="AU627" s="46">
        <v>0</v>
      </c>
      <c r="AV627" s="46">
        <v>0</v>
      </c>
      <c r="AW627" s="46">
        <v>0</v>
      </c>
      <c r="AX627" s="46">
        <v>0</v>
      </c>
    </row>
    <row r="628" spans="1:50">
      <c r="A628" s="46">
        <v>627</v>
      </c>
      <c r="B628" s="46" t="s">
        <v>3098</v>
      </c>
      <c r="C628" s="46" t="s">
        <v>1231</v>
      </c>
      <c r="D628" s="46" t="s">
        <v>78</v>
      </c>
      <c r="E628" s="46" t="s">
        <v>1316</v>
      </c>
      <c r="F628" s="46" t="s">
        <v>1315</v>
      </c>
      <c r="G628" s="46">
        <v>112</v>
      </c>
      <c r="H628" s="46">
        <v>154</v>
      </c>
      <c r="I628" s="46">
        <v>29</v>
      </c>
      <c r="J628" s="46">
        <v>3372</v>
      </c>
      <c r="K628" s="46">
        <v>4497</v>
      </c>
      <c r="L628" s="46">
        <v>766</v>
      </c>
      <c r="M628" s="46">
        <v>5</v>
      </c>
      <c r="N628" s="46">
        <v>6</v>
      </c>
      <c r="O628" s="46">
        <v>0</v>
      </c>
      <c r="P628" s="46">
        <v>45</v>
      </c>
      <c r="Q628" s="46">
        <v>67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0</v>
      </c>
      <c r="AH628" s="46">
        <v>0</v>
      </c>
      <c r="AI628" s="46">
        <v>0</v>
      </c>
      <c r="AJ628" s="46">
        <v>0</v>
      </c>
      <c r="AK628" s="46">
        <v>65</v>
      </c>
      <c r="AL628" s="46">
        <v>53</v>
      </c>
      <c r="AM628" s="46">
        <v>0</v>
      </c>
      <c r="AN628" s="46">
        <v>0</v>
      </c>
      <c r="AO628" s="46">
        <v>0</v>
      </c>
      <c r="AP628" s="46">
        <v>0</v>
      </c>
      <c r="AQ628" s="46">
        <v>0</v>
      </c>
      <c r="AR628" s="46">
        <v>0</v>
      </c>
      <c r="AS628" s="46">
        <v>0</v>
      </c>
      <c r="AT628" s="46">
        <v>0</v>
      </c>
      <c r="AU628" s="46">
        <v>0</v>
      </c>
      <c r="AV628" s="46">
        <v>0</v>
      </c>
      <c r="AW628" s="46">
        <v>0</v>
      </c>
      <c r="AX628" s="46">
        <v>0</v>
      </c>
    </row>
    <row r="629" spans="1:50">
      <c r="A629" s="46">
        <v>628</v>
      </c>
      <c r="B629" s="46" t="s">
        <v>3098</v>
      </c>
      <c r="C629" s="46" t="s">
        <v>1231</v>
      </c>
      <c r="D629" s="46" t="s">
        <v>29</v>
      </c>
      <c r="E629" s="46" t="s">
        <v>1318</v>
      </c>
      <c r="F629" s="46" t="s">
        <v>1317</v>
      </c>
      <c r="G629" s="46">
        <v>43</v>
      </c>
      <c r="H629" s="46">
        <v>55</v>
      </c>
      <c r="I629" s="46">
        <v>18</v>
      </c>
      <c r="J629" s="46">
        <v>678</v>
      </c>
      <c r="K629" s="46">
        <v>855</v>
      </c>
      <c r="L629" s="46">
        <v>207</v>
      </c>
      <c r="M629" s="46">
        <v>0</v>
      </c>
      <c r="N629" s="46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v>0</v>
      </c>
      <c r="AG629" s="46">
        <v>0</v>
      </c>
      <c r="AH629" s="46">
        <v>0</v>
      </c>
      <c r="AI629" s="46">
        <v>0</v>
      </c>
      <c r="AJ629" s="46">
        <v>0</v>
      </c>
      <c r="AK629" s="46">
        <v>40</v>
      </c>
      <c r="AL629" s="46">
        <v>25</v>
      </c>
      <c r="AM629" s="46">
        <v>0</v>
      </c>
      <c r="AN629" s="46">
        <v>0</v>
      </c>
      <c r="AO629" s="46">
        <v>0</v>
      </c>
      <c r="AP629" s="46">
        <v>0</v>
      </c>
      <c r="AQ629" s="46">
        <v>0</v>
      </c>
      <c r="AR629" s="46">
        <v>0</v>
      </c>
      <c r="AS629" s="46">
        <v>0</v>
      </c>
      <c r="AT629" s="46">
        <v>0</v>
      </c>
      <c r="AU629" s="46">
        <v>11</v>
      </c>
      <c r="AV629" s="46">
        <v>3</v>
      </c>
      <c r="AW629" s="46">
        <v>0</v>
      </c>
      <c r="AX629" s="46">
        <v>0</v>
      </c>
    </row>
    <row r="630" spans="1:50">
      <c r="A630" s="46">
        <v>629</v>
      </c>
      <c r="B630" s="46" t="s">
        <v>3098</v>
      </c>
      <c r="C630" s="46" t="s">
        <v>1231</v>
      </c>
      <c r="D630" s="46" t="s">
        <v>29</v>
      </c>
      <c r="E630" s="46" t="s">
        <v>1320</v>
      </c>
      <c r="F630" s="46" t="s">
        <v>1319</v>
      </c>
      <c r="G630" s="46">
        <v>14</v>
      </c>
      <c r="H630" s="46">
        <v>20</v>
      </c>
      <c r="I630" s="46">
        <v>6</v>
      </c>
      <c r="J630" s="46">
        <v>125</v>
      </c>
      <c r="K630" s="46">
        <v>169</v>
      </c>
      <c r="L630" s="46">
        <v>54</v>
      </c>
      <c r="M630" s="46">
        <v>0</v>
      </c>
      <c r="N630" s="46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v>0</v>
      </c>
      <c r="AG630" s="46">
        <v>0</v>
      </c>
      <c r="AH630" s="46">
        <v>0</v>
      </c>
      <c r="AI630" s="46">
        <v>0</v>
      </c>
      <c r="AJ630" s="46">
        <v>0</v>
      </c>
      <c r="AK630" s="46">
        <v>4</v>
      </c>
      <c r="AL630" s="46">
        <v>2</v>
      </c>
      <c r="AM630" s="46">
        <v>0</v>
      </c>
      <c r="AN630" s="46">
        <v>0</v>
      </c>
      <c r="AO630" s="46">
        <v>0</v>
      </c>
      <c r="AP630" s="46">
        <v>0</v>
      </c>
      <c r="AQ630" s="46">
        <v>0</v>
      </c>
      <c r="AR630" s="46">
        <v>0</v>
      </c>
      <c r="AS630" s="46">
        <v>0</v>
      </c>
      <c r="AT630" s="46">
        <v>0</v>
      </c>
      <c r="AU630" s="46">
        <v>0</v>
      </c>
      <c r="AV630" s="46">
        <v>0</v>
      </c>
      <c r="AW630" s="46">
        <v>0</v>
      </c>
      <c r="AX630" s="46">
        <v>0</v>
      </c>
    </row>
    <row r="631" spans="1:50">
      <c r="A631" s="46">
        <v>630</v>
      </c>
      <c r="B631" s="46" t="s">
        <v>3098</v>
      </c>
      <c r="C631" s="46" t="s">
        <v>1231</v>
      </c>
      <c r="D631" s="46" t="s">
        <v>24</v>
      </c>
      <c r="E631" s="46" t="s">
        <v>1322</v>
      </c>
      <c r="F631" s="46" t="s">
        <v>1321</v>
      </c>
      <c r="G631" s="46">
        <v>6</v>
      </c>
      <c r="H631" s="46">
        <v>3</v>
      </c>
      <c r="I631" s="46">
        <v>2</v>
      </c>
      <c r="J631" s="46">
        <v>126</v>
      </c>
      <c r="K631" s="46">
        <v>140</v>
      </c>
      <c r="L631" s="46">
        <v>42</v>
      </c>
      <c r="M631" s="46">
        <v>0</v>
      </c>
      <c r="N631" s="46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4</v>
      </c>
      <c r="AL631" s="46">
        <v>3</v>
      </c>
      <c r="AM631" s="46">
        <v>0</v>
      </c>
      <c r="AN631" s="46">
        <v>0</v>
      </c>
      <c r="AO631" s="46">
        <v>0</v>
      </c>
      <c r="AP631" s="46">
        <v>0</v>
      </c>
      <c r="AQ631" s="46">
        <v>0</v>
      </c>
      <c r="AR631" s="46">
        <v>0</v>
      </c>
      <c r="AS631" s="46">
        <v>0</v>
      </c>
      <c r="AT631" s="46">
        <v>0</v>
      </c>
      <c r="AU631" s="46">
        <v>0</v>
      </c>
      <c r="AV631" s="46">
        <v>0</v>
      </c>
      <c r="AW631" s="46">
        <v>0</v>
      </c>
      <c r="AX631" s="46">
        <v>0</v>
      </c>
    </row>
    <row r="632" spans="1:50">
      <c r="A632" s="46">
        <v>631</v>
      </c>
      <c r="B632" s="46" t="s">
        <v>3098</v>
      </c>
      <c r="C632" s="46" t="s">
        <v>1231</v>
      </c>
      <c r="D632" s="46" t="s">
        <v>24</v>
      </c>
      <c r="E632" s="46" t="s">
        <v>1324</v>
      </c>
      <c r="F632" s="46" t="s">
        <v>1323</v>
      </c>
      <c r="G632" s="46">
        <v>21</v>
      </c>
      <c r="H632" s="46">
        <v>26</v>
      </c>
      <c r="I632" s="46">
        <v>4</v>
      </c>
      <c r="J632" s="46">
        <v>218</v>
      </c>
      <c r="K632" s="46">
        <v>270</v>
      </c>
      <c r="L632" s="46">
        <v>46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3</v>
      </c>
      <c r="AL632" s="46">
        <v>2</v>
      </c>
      <c r="AM632" s="46">
        <v>0</v>
      </c>
      <c r="AN632" s="46">
        <v>0</v>
      </c>
      <c r="AO632" s="46">
        <v>0</v>
      </c>
      <c r="AP632" s="46">
        <v>0</v>
      </c>
      <c r="AQ632" s="46">
        <v>0</v>
      </c>
      <c r="AR632" s="46">
        <v>0</v>
      </c>
      <c r="AS632" s="46">
        <v>0</v>
      </c>
      <c r="AT632" s="46">
        <v>0</v>
      </c>
      <c r="AU632" s="46">
        <v>0</v>
      </c>
      <c r="AV632" s="46">
        <v>0</v>
      </c>
      <c r="AW632" s="46">
        <v>0</v>
      </c>
      <c r="AX632" s="46">
        <v>0</v>
      </c>
    </row>
    <row r="633" spans="1:50">
      <c r="A633" s="46">
        <v>632</v>
      </c>
      <c r="B633" s="46" t="s">
        <v>3098</v>
      </c>
      <c r="C633" s="46" t="s">
        <v>1231</v>
      </c>
      <c r="D633" s="46" t="s">
        <v>29</v>
      </c>
      <c r="E633" s="46" t="s">
        <v>1326</v>
      </c>
      <c r="F633" s="46" t="s">
        <v>1325</v>
      </c>
      <c r="G633" s="46">
        <v>18</v>
      </c>
      <c r="H633" s="46">
        <v>23</v>
      </c>
      <c r="I633" s="46">
        <v>10</v>
      </c>
      <c r="J633" s="46">
        <v>375</v>
      </c>
      <c r="K633" s="46">
        <v>556.5</v>
      </c>
      <c r="L633" s="46">
        <v>101</v>
      </c>
      <c r="M633" s="46">
        <v>1</v>
      </c>
      <c r="N633" s="46">
        <v>4</v>
      </c>
      <c r="O633" s="46">
        <v>0</v>
      </c>
      <c r="P633" s="46">
        <v>7</v>
      </c>
      <c r="Q633" s="46">
        <v>15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74.5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27</v>
      </c>
      <c r="AL633" s="46">
        <v>17</v>
      </c>
      <c r="AM633" s="46">
        <v>0</v>
      </c>
      <c r="AN633" s="46">
        <v>0</v>
      </c>
      <c r="AO633" s="46">
        <v>0</v>
      </c>
      <c r="AP633" s="46">
        <v>0</v>
      </c>
      <c r="AQ633" s="46">
        <v>0</v>
      </c>
      <c r="AR633" s="46">
        <v>0</v>
      </c>
      <c r="AS633" s="46">
        <v>0</v>
      </c>
      <c r="AT633" s="46">
        <v>0</v>
      </c>
      <c r="AU633" s="46">
        <v>0</v>
      </c>
      <c r="AV633" s="46">
        <v>0</v>
      </c>
      <c r="AW633" s="46">
        <v>0</v>
      </c>
      <c r="AX633" s="46">
        <v>0</v>
      </c>
    </row>
    <row r="634" spans="1:50">
      <c r="A634" s="46">
        <v>633</v>
      </c>
      <c r="B634" s="46" t="s">
        <v>3098</v>
      </c>
      <c r="C634" s="46" t="s">
        <v>1231</v>
      </c>
      <c r="D634" s="46" t="s">
        <v>24</v>
      </c>
      <c r="E634" s="46" t="s">
        <v>1328</v>
      </c>
      <c r="F634" s="46" t="s">
        <v>1327</v>
      </c>
      <c r="G634" s="46">
        <v>26</v>
      </c>
      <c r="H634" s="46">
        <v>35</v>
      </c>
      <c r="I634" s="46">
        <v>10</v>
      </c>
      <c r="J634" s="46">
        <v>371</v>
      </c>
      <c r="K634" s="46">
        <v>465</v>
      </c>
      <c r="L634" s="46">
        <v>134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2</v>
      </c>
      <c r="AL634" s="46">
        <v>3</v>
      </c>
      <c r="AM634" s="46">
        <v>0</v>
      </c>
      <c r="AN634" s="46">
        <v>0</v>
      </c>
      <c r="AO634" s="46">
        <v>0</v>
      </c>
      <c r="AP634" s="46">
        <v>0</v>
      </c>
      <c r="AQ634" s="46">
        <v>0</v>
      </c>
      <c r="AR634" s="46">
        <v>0</v>
      </c>
      <c r="AS634" s="46">
        <v>0</v>
      </c>
      <c r="AT634" s="46">
        <v>0</v>
      </c>
      <c r="AU634" s="46">
        <v>0</v>
      </c>
      <c r="AV634" s="46">
        <v>0</v>
      </c>
      <c r="AW634" s="46">
        <v>0</v>
      </c>
      <c r="AX634" s="46">
        <v>0</v>
      </c>
    </row>
    <row r="635" spans="1:50">
      <c r="A635" s="46">
        <v>634</v>
      </c>
      <c r="B635" s="46" t="s">
        <v>3098</v>
      </c>
      <c r="C635" s="46" t="s">
        <v>1231</v>
      </c>
      <c r="D635" s="46" t="s">
        <v>78</v>
      </c>
      <c r="E635" s="46" t="s">
        <v>1330</v>
      </c>
      <c r="F635" s="46" t="s">
        <v>1329</v>
      </c>
      <c r="G635" s="46">
        <v>58</v>
      </c>
      <c r="H635" s="46">
        <v>87</v>
      </c>
      <c r="I635" s="46">
        <v>16</v>
      </c>
      <c r="J635" s="46">
        <v>1905</v>
      </c>
      <c r="K635" s="46">
        <v>2520.5</v>
      </c>
      <c r="L635" s="46">
        <v>398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87</v>
      </c>
      <c r="AL635" s="46">
        <v>50</v>
      </c>
      <c r="AM635" s="46">
        <v>0</v>
      </c>
      <c r="AN635" s="46">
        <v>0</v>
      </c>
      <c r="AO635" s="46">
        <v>0</v>
      </c>
      <c r="AP635" s="46">
        <v>0</v>
      </c>
      <c r="AQ635" s="46">
        <v>0</v>
      </c>
      <c r="AR635" s="46">
        <v>0</v>
      </c>
      <c r="AS635" s="46">
        <v>0</v>
      </c>
      <c r="AT635" s="46">
        <v>0</v>
      </c>
      <c r="AU635" s="46">
        <v>79</v>
      </c>
      <c r="AV635" s="46">
        <v>4</v>
      </c>
      <c r="AW635" s="46">
        <v>0</v>
      </c>
      <c r="AX635" s="46">
        <v>0</v>
      </c>
    </row>
    <row r="636" spans="1:50">
      <c r="A636" s="46">
        <v>635</v>
      </c>
      <c r="B636" s="46" t="s">
        <v>3098</v>
      </c>
      <c r="C636" s="46" t="s">
        <v>1231</v>
      </c>
      <c r="D636" s="46" t="s">
        <v>24</v>
      </c>
      <c r="E636" s="46" t="s">
        <v>1332</v>
      </c>
      <c r="F636" s="46" t="s">
        <v>1331</v>
      </c>
      <c r="G636" s="46">
        <v>34</v>
      </c>
      <c r="H636" s="46">
        <v>46</v>
      </c>
      <c r="I636" s="46">
        <v>12</v>
      </c>
      <c r="J636" s="46">
        <v>516</v>
      </c>
      <c r="K636" s="46">
        <v>774</v>
      </c>
      <c r="L636" s="46">
        <v>147</v>
      </c>
      <c r="M636" s="46">
        <v>0</v>
      </c>
      <c r="N636" s="46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13</v>
      </c>
      <c r="AL636" s="46">
        <v>7</v>
      </c>
      <c r="AM636" s="46">
        <v>0</v>
      </c>
      <c r="AN636" s="46">
        <v>0</v>
      </c>
      <c r="AO636" s="46">
        <v>0</v>
      </c>
      <c r="AP636" s="46">
        <v>0</v>
      </c>
      <c r="AQ636" s="46">
        <v>0</v>
      </c>
      <c r="AR636" s="46">
        <v>0</v>
      </c>
      <c r="AS636" s="46">
        <v>0</v>
      </c>
      <c r="AT636" s="46">
        <v>0</v>
      </c>
      <c r="AU636" s="46">
        <v>0</v>
      </c>
      <c r="AV636" s="46">
        <v>0</v>
      </c>
      <c r="AW636" s="46">
        <v>0</v>
      </c>
      <c r="AX636" s="46">
        <v>0</v>
      </c>
    </row>
    <row r="637" spans="1:50">
      <c r="A637" s="46">
        <v>636</v>
      </c>
      <c r="B637" s="46" t="s">
        <v>3098</v>
      </c>
      <c r="C637" s="46" t="s">
        <v>1231</v>
      </c>
      <c r="D637" s="46" t="s">
        <v>29</v>
      </c>
      <c r="E637" s="46" t="s">
        <v>1334</v>
      </c>
      <c r="F637" s="46" t="s">
        <v>1333</v>
      </c>
      <c r="G637" s="46">
        <v>31</v>
      </c>
      <c r="H637" s="46">
        <v>41</v>
      </c>
      <c r="I637" s="46">
        <v>7</v>
      </c>
      <c r="J637" s="46">
        <v>442</v>
      </c>
      <c r="K637" s="46">
        <v>587</v>
      </c>
      <c r="L637" s="46">
        <v>94</v>
      </c>
      <c r="M637" s="46">
        <v>0</v>
      </c>
      <c r="N637" s="46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>
        <v>0</v>
      </c>
      <c r="AJ637" s="46">
        <v>0</v>
      </c>
      <c r="AK637" s="46">
        <v>24</v>
      </c>
      <c r="AL637" s="46">
        <v>20</v>
      </c>
      <c r="AM637" s="46">
        <v>0</v>
      </c>
      <c r="AN637" s="46">
        <v>0</v>
      </c>
      <c r="AO637" s="46">
        <v>0</v>
      </c>
      <c r="AP637" s="46">
        <v>0</v>
      </c>
      <c r="AQ637" s="46">
        <v>0</v>
      </c>
      <c r="AR637" s="46">
        <v>0</v>
      </c>
      <c r="AS637" s="46">
        <v>0</v>
      </c>
      <c r="AT637" s="46">
        <v>0</v>
      </c>
      <c r="AU637" s="46">
        <v>0</v>
      </c>
      <c r="AV637" s="46">
        <v>0</v>
      </c>
      <c r="AW637" s="46">
        <v>0</v>
      </c>
      <c r="AX637" s="46">
        <v>0</v>
      </c>
    </row>
    <row r="638" spans="1:50">
      <c r="A638" s="46">
        <v>637</v>
      </c>
      <c r="B638" s="46" t="s">
        <v>3097</v>
      </c>
      <c r="C638" s="46" t="s">
        <v>1335</v>
      </c>
      <c r="D638" s="46" t="s">
        <v>15</v>
      </c>
      <c r="E638" s="46" t="s">
        <v>1339</v>
      </c>
      <c r="F638" s="46" t="s">
        <v>1338</v>
      </c>
      <c r="G638" s="46">
        <v>3</v>
      </c>
      <c r="H638" s="46">
        <v>4</v>
      </c>
      <c r="I638" s="46">
        <v>10</v>
      </c>
      <c r="J638" s="46">
        <v>13</v>
      </c>
      <c r="K638" s="46">
        <v>57</v>
      </c>
      <c r="L638" s="46">
        <v>198</v>
      </c>
      <c r="M638" s="46">
        <v>0</v>
      </c>
      <c r="N638" s="46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268</v>
      </c>
      <c r="AF638" s="46">
        <v>0</v>
      </c>
      <c r="AG638" s="46">
        <v>0</v>
      </c>
      <c r="AH638" s="46">
        <v>0</v>
      </c>
      <c r="AI638" s="46">
        <v>0</v>
      </c>
      <c r="AJ638" s="46">
        <v>0</v>
      </c>
      <c r="AK638" s="46">
        <v>2</v>
      </c>
      <c r="AL638" s="46">
        <v>2</v>
      </c>
      <c r="AM638" s="46">
        <v>0</v>
      </c>
      <c r="AN638" s="46">
        <v>0</v>
      </c>
      <c r="AO638" s="46">
        <v>0</v>
      </c>
      <c r="AP638" s="46">
        <v>0</v>
      </c>
      <c r="AQ638" s="46">
        <v>0</v>
      </c>
      <c r="AR638" s="46">
        <v>0</v>
      </c>
      <c r="AS638" s="46">
        <v>0</v>
      </c>
      <c r="AT638" s="46">
        <v>0</v>
      </c>
      <c r="AU638" s="46">
        <v>0</v>
      </c>
      <c r="AV638" s="46">
        <v>0</v>
      </c>
      <c r="AW638" s="46">
        <v>0</v>
      </c>
      <c r="AX638" s="46">
        <v>0</v>
      </c>
    </row>
    <row r="639" spans="1:50">
      <c r="A639" s="46">
        <v>638</v>
      </c>
      <c r="B639" s="46" t="s">
        <v>3098</v>
      </c>
      <c r="C639" s="46" t="s">
        <v>1335</v>
      </c>
      <c r="D639" s="46" t="s">
        <v>29</v>
      </c>
      <c r="E639" s="46" t="s">
        <v>1343</v>
      </c>
      <c r="F639" s="46" t="s">
        <v>1342</v>
      </c>
      <c r="G639" s="46">
        <v>6</v>
      </c>
      <c r="H639" s="46">
        <v>10</v>
      </c>
      <c r="I639" s="46">
        <v>4</v>
      </c>
      <c r="J639" s="46">
        <v>118</v>
      </c>
      <c r="K639" s="46">
        <v>180</v>
      </c>
      <c r="L639" s="46">
        <v>88</v>
      </c>
      <c r="M639" s="46">
        <v>0</v>
      </c>
      <c r="N639" s="46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>
        <v>0</v>
      </c>
      <c r="AJ639" s="46">
        <v>0</v>
      </c>
      <c r="AK639" s="46">
        <v>1</v>
      </c>
      <c r="AL639" s="46">
        <v>1</v>
      </c>
      <c r="AM639" s="46">
        <v>0</v>
      </c>
      <c r="AN639" s="46">
        <v>0</v>
      </c>
      <c r="AO639" s="46">
        <v>0</v>
      </c>
      <c r="AP639" s="46">
        <v>0</v>
      </c>
      <c r="AQ639" s="46">
        <v>0</v>
      </c>
      <c r="AR639" s="46">
        <v>0</v>
      </c>
      <c r="AS639" s="46">
        <v>0</v>
      </c>
      <c r="AT639" s="46">
        <v>0</v>
      </c>
      <c r="AU639" s="46">
        <v>0</v>
      </c>
      <c r="AV639" s="46">
        <v>0</v>
      </c>
      <c r="AW639" s="46">
        <v>0</v>
      </c>
      <c r="AX639" s="46">
        <v>0</v>
      </c>
    </row>
    <row r="640" spans="1:50">
      <c r="A640" s="46">
        <v>639</v>
      </c>
      <c r="B640" s="46" t="s">
        <v>3098</v>
      </c>
      <c r="C640" s="46" t="s">
        <v>1335</v>
      </c>
      <c r="D640" s="46" t="s">
        <v>29</v>
      </c>
      <c r="E640" s="46" t="s">
        <v>1345</v>
      </c>
      <c r="F640" s="46" t="s">
        <v>1344</v>
      </c>
      <c r="G640" s="46">
        <v>4</v>
      </c>
      <c r="H640" s="46">
        <v>5</v>
      </c>
      <c r="I640" s="46">
        <v>2</v>
      </c>
      <c r="J640" s="46">
        <v>64</v>
      </c>
      <c r="K640" s="46">
        <v>102</v>
      </c>
      <c r="L640" s="46">
        <v>41</v>
      </c>
      <c r="M640" s="46">
        <v>0</v>
      </c>
      <c r="N640" s="46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  <c r="Z640" s="46">
        <v>0</v>
      </c>
      <c r="AA640" s="46">
        <v>0</v>
      </c>
      <c r="AB640" s="46">
        <v>0</v>
      </c>
      <c r="AC640" s="46">
        <v>0</v>
      </c>
      <c r="AD640" s="46">
        <v>0</v>
      </c>
      <c r="AE640" s="46">
        <v>0</v>
      </c>
      <c r="AF640" s="46">
        <v>0</v>
      </c>
      <c r="AG640" s="46">
        <v>0</v>
      </c>
      <c r="AH640" s="46">
        <v>0</v>
      </c>
      <c r="AI640" s="46">
        <v>0</v>
      </c>
      <c r="AJ640" s="46">
        <v>0</v>
      </c>
      <c r="AK640" s="46">
        <v>0</v>
      </c>
      <c r="AL640" s="46">
        <v>0</v>
      </c>
      <c r="AM640" s="46">
        <v>0</v>
      </c>
      <c r="AN640" s="46">
        <v>0</v>
      </c>
      <c r="AO640" s="46">
        <v>0</v>
      </c>
      <c r="AP640" s="46">
        <v>0</v>
      </c>
      <c r="AQ640" s="46">
        <v>0</v>
      </c>
      <c r="AR640" s="46">
        <v>0</v>
      </c>
      <c r="AS640" s="46">
        <v>0</v>
      </c>
      <c r="AT640" s="46">
        <v>0</v>
      </c>
      <c r="AU640" s="46">
        <v>0</v>
      </c>
      <c r="AV640" s="46">
        <v>0</v>
      </c>
      <c r="AW640" s="46">
        <v>0</v>
      </c>
      <c r="AX640" s="46">
        <v>0</v>
      </c>
    </row>
    <row r="641" spans="1:50">
      <c r="A641" s="46">
        <v>640</v>
      </c>
      <c r="B641" s="46" t="s">
        <v>3098</v>
      </c>
      <c r="C641" s="46" t="s">
        <v>1335</v>
      </c>
      <c r="D641" s="46" t="s">
        <v>24</v>
      </c>
      <c r="E641" s="46" t="s">
        <v>1347</v>
      </c>
      <c r="F641" s="46" t="s">
        <v>1346</v>
      </c>
      <c r="G641" s="46">
        <v>8</v>
      </c>
      <c r="H641" s="46">
        <v>10</v>
      </c>
      <c r="I641" s="46">
        <v>4</v>
      </c>
      <c r="J641" s="46">
        <v>151</v>
      </c>
      <c r="K641" s="46">
        <v>209</v>
      </c>
      <c r="L641" s="46">
        <v>47</v>
      </c>
      <c r="M641" s="46">
        <v>0</v>
      </c>
      <c r="N641" s="46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v>0</v>
      </c>
      <c r="AG641" s="46">
        <v>0</v>
      </c>
      <c r="AH641" s="46">
        <v>0</v>
      </c>
      <c r="AI641" s="46">
        <v>0</v>
      </c>
      <c r="AJ641" s="46">
        <v>0</v>
      </c>
      <c r="AK641" s="46">
        <v>0</v>
      </c>
      <c r="AL641" s="46">
        <v>0</v>
      </c>
      <c r="AM641" s="46">
        <v>0</v>
      </c>
      <c r="AN641" s="46">
        <v>0</v>
      </c>
      <c r="AO641" s="46">
        <v>0</v>
      </c>
      <c r="AP641" s="46">
        <v>0</v>
      </c>
      <c r="AQ641" s="46">
        <v>0</v>
      </c>
      <c r="AR641" s="46">
        <v>0</v>
      </c>
      <c r="AS641" s="46">
        <v>0</v>
      </c>
      <c r="AT641" s="46">
        <v>0</v>
      </c>
      <c r="AU641" s="46">
        <v>0</v>
      </c>
      <c r="AV641" s="46">
        <v>0</v>
      </c>
      <c r="AW641" s="46">
        <v>0</v>
      </c>
      <c r="AX641" s="46">
        <v>0</v>
      </c>
    </row>
    <row r="642" spans="1:50">
      <c r="A642" s="46">
        <v>641</v>
      </c>
      <c r="B642" s="46" t="s">
        <v>3098</v>
      </c>
      <c r="C642" s="46" t="s">
        <v>1335</v>
      </c>
      <c r="D642" s="46" t="s">
        <v>29</v>
      </c>
      <c r="E642" s="46" t="s">
        <v>1349</v>
      </c>
      <c r="F642" s="46" t="s">
        <v>1348</v>
      </c>
      <c r="G642" s="46">
        <v>3</v>
      </c>
      <c r="H642" s="46">
        <v>5</v>
      </c>
      <c r="I642" s="46">
        <v>2</v>
      </c>
      <c r="J642" s="46">
        <v>136</v>
      </c>
      <c r="K642" s="46">
        <v>195</v>
      </c>
      <c r="L642" s="46">
        <v>72</v>
      </c>
      <c r="M642" s="46">
        <v>0</v>
      </c>
      <c r="N642" s="46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>
        <v>0</v>
      </c>
      <c r="AJ642" s="46">
        <v>0</v>
      </c>
      <c r="AK642" s="46">
        <v>0</v>
      </c>
      <c r="AL642" s="46">
        <v>0</v>
      </c>
      <c r="AM642" s="46">
        <v>0</v>
      </c>
      <c r="AN642" s="46">
        <v>0</v>
      </c>
      <c r="AO642" s="46">
        <v>0</v>
      </c>
      <c r="AP642" s="46">
        <v>0</v>
      </c>
      <c r="AQ642" s="46">
        <v>0</v>
      </c>
      <c r="AR642" s="46">
        <v>0</v>
      </c>
      <c r="AS642" s="46">
        <v>0</v>
      </c>
      <c r="AT642" s="46">
        <v>0</v>
      </c>
      <c r="AU642" s="46">
        <v>0</v>
      </c>
      <c r="AV642" s="46">
        <v>0</v>
      </c>
      <c r="AW642" s="46">
        <v>0</v>
      </c>
      <c r="AX642" s="46">
        <v>0</v>
      </c>
    </row>
    <row r="643" spans="1:50">
      <c r="A643" s="46">
        <v>642</v>
      </c>
      <c r="B643" s="46" t="s">
        <v>3098</v>
      </c>
      <c r="C643" s="46" t="s">
        <v>1335</v>
      </c>
      <c r="D643" s="46" t="s">
        <v>29</v>
      </c>
      <c r="E643" s="46" t="s">
        <v>1351</v>
      </c>
      <c r="F643" s="46" t="s">
        <v>1350</v>
      </c>
      <c r="G643" s="46">
        <v>16</v>
      </c>
      <c r="H643" s="46">
        <v>26</v>
      </c>
      <c r="I643" s="46">
        <v>6</v>
      </c>
      <c r="J643" s="46">
        <v>126</v>
      </c>
      <c r="K643" s="46">
        <v>179</v>
      </c>
      <c r="L643" s="46">
        <v>59</v>
      </c>
      <c r="M643" s="46">
        <v>0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1</v>
      </c>
      <c r="AL643" s="46">
        <v>1</v>
      </c>
      <c r="AM643" s="46">
        <v>0</v>
      </c>
      <c r="AN643" s="46">
        <v>0</v>
      </c>
      <c r="AO643" s="46">
        <v>0</v>
      </c>
      <c r="AP643" s="46">
        <v>0</v>
      </c>
      <c r="AQ643" s="46">
        <v>0</v>
      </c>
      <c r="AR643" s="46">
        <v>0</v>
      </c>
      <c r="AS643" s="46">
        <v>0</v>
      </c>
      <c r="AT643" s="46">
        <v>0</v>
      </c>
      <c r="AU643" s="46">
        <v>0</v>
      </c>
      <c r="AV643" s="46">
        <v>0</v>
      </c>
      <c r="AW643" s="46">
        <v>0</v>
      </c>
      <c r="AX643" s="46">
        <v>0</v>
      </c>
    </row>
    <row r="644" spans="1:50">
      <c r="A644" s="46">
        <v>643</v>
      </c>
      <c r="B644" s="46" t="s">
        <v>3098</v>
      </c>
      <c r="C644" s="46" t="s">
        <v>1335</v>
      </c>
      <c r="D644" s="46" t="s">
        <v>29</v>
      </c>
      <c r="E644" s="46" t="s">
        <v>1353</v>
      </c>
      <c r="F644" s="46" t="s">
        <v>1352</v>
      </c>
      <c r="G644" s="46">
        <v>5</v>
      </c>
      <c r="H644" s="46">
        <v>8</v>
      </c>
      <c r="I644" s="46">
        <v>2</v>
      </c>
      <c r="J644" s="46">
        <v>131</v>
      </c>
      <c r="K644" s="46">
        <v>178</v>
      </c>
      <c r="L644" s="46">
        <v>26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>
        <v>0</v>
      </c>
      <c r="AM644" s="46">
        <v>0</v>
      </c>
      <c r="AN644" s="46">
        <v>0</v>
      </c>
      <c r="AO644" s="46">
        <v>0</v>
      </c>
      <c r="AP644" s="46">
        <v>0</v>
      </c>
      <c r="AQ644" s="46">
        <v>0</v>
      </c>
      <c r="AR644" s="46">
        <v>0</v>
      </c>
      <c r="AS644" s="46">
        <v>0</v>
      </c>
      <c r="AT644" s="46">
        <v>0</v>
      </c>
      <c r="AU644" s="46">
        <v>0</v>
      </c>
      <c r="AV644" s="46">
        <v>0</v>
      </c>
      <c r="AW644" s="46">
        <v>0</v>
      </c>
      <c r="AX644" s="46">
        <v>0</v>
      </c>
    </row>
    <row r="645" spans="1:50">
      <c r="A645" s="46">
        <v>644</v>
      </c>
      <c r="B645" s="46" t="s">
        <v>3098</v>
      </c>
      <c r="C645" s="46" t="s">
        <v>1335</v>
      </c>
      <c r="D645" s="46" t="s">
        <v>29</v>
      </c>
      <c r="E645" s="46" t="s">
        <v>1355</v>
      </c>
      <c r="F645" s="46" t="s">
        <v>1354</v>
      </c>
      <c r="G645" s="46">
        <v>4</v>
      </c>
      <c r="H645" s="46">
        <v>5</v>
      </c>
      <c r="I645" s="46">
        <v>2</v>
      </c>
      <c r="J645" s="46">
        <v>112</v>
      </c>
      <c r="K645" s="46">
        <v>170</v>
      </c>
      <c r="L645" s="46">
        <v>63</v>
      </c>
      <c r="M645" s="46">
        <v>0</v>
      </c>
      <c r="N645" s="46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>
        <v>0</v>
      </c>
      <c r="AM645" s="46">
        <v>0</v>
      </c>
      <c r="AN645" s="46">
        <v>0</v>
      </c>
      <c r="AO645" s="46">
        <v>0</v>
      </c>
      <c r="AP645" s="46">
        <v>0</v>
      </c>
      <c r="AQ645" s="46">
        <v>0</v>
      </c>
      <c r="AR645" s="46">
        <v>0</v>
      </c>
      <c r="AS645" s="46">
        <v>0</v>
      </c>
      <c r="AT645" s="46">
        <v>0</v>
      </c>
      <c r="AU645" s="46">
        <v>0</v>
      </c>
      <c r="AV645" s="46">
        <v>0</v>
      </c>
      <c r="AW645" s="46">
        <v>0</v>
      </c>
      <c r="AX645" s="46">
        <v>0</v>
      </c>
    </row>
    <row r="646" spans="1:50">
      <c r="A646" s="46">
        <v>645</v>
      </c>
      <c r="B646" s="46" t="s">
        <v>3098</v>
      </c>
      <c r="C646" s="46" t="s">
        <v>1335</v>
      </c>
      <c r="D646" s="46" t="s">
        <v>29</v>
      </c>
      <c r="E646" s="46" t="s">
        <v>1357</v>
      </c>
      <c r="F646" s="46" t="s">
        <v>1356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  <c r="AN646" s="46">
        <v>0</v>
      </c>
      <c r="AO646" s="46">
        <v>0</v>
      </c>
      <c r="AP646" s="46">
        <v>0</v>
      </c>
      <c r="AQ646" s="46">
        <v>0</v>
      </c>
      <c r="AR646" s="46">
        <v>0</v>
      </c>
      <c r="AS646" s="46">
        <v>0</v>
      </c>
      <c r="AT646" s="46">
        <v>0</v>
      </c>
      <c r="AU646" s="46">
        <v>0</v>
      </c>
      <c r="AV646" s="46">
        <v>0</v>
      </c>
      <c r="AW646" s="46">
        <v>0</v>
      </c>
      <c r="AX646" s="46">
        <v>0</v>
      </c>
    </row>
    <row r="647" spans="1:50">
      <c r="A647" s="46">
        <v>646</v>
      </c>
      <c r="B647" s="46" t="s">
        <v>3098</v>
      </c>
      <c r="C647" s="46" t="s">
        <v>1335</v>
      </c>
      <c r="D647" s="46" t="s">
        <v>24</v>
      </c>
      <c r="E647" s="46" t="s">
        <v>1359</v>
      </c>
      <c r="F647" s="46" t="s">
        <v>1358</v>
      </c>
      <c r="G647" s="46">
        <v>5</v>
      </c>
      <c r="H647" s="46">
        <v>8</v>
      </c>
      <c r="I647" s="46">
        <v>2</v>
      </c>
      <c r="J647" s="46">
        <v>121</v>
      </c>
      <c r="K647" s="46">
        <v>146</v>
      </c>
      <c r="L647" s="46">
        <v>40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0</v>
      </c>
      <c r="AK647" s="46">
        <v>10</v>
      </c>
      <c r="AL647" s="46">
        <v>5</v>
      </c>
      <c r="AM647" s="46">
        <v>0</v>
      </c>
      <c r="AN647" s="46">
        <v>0</v>
      </c>
      <c r="AO647" s="46">
        <v>0</v>
      </c>
      <c r="AP647" s="46">
        <v>0</v>
      </c>
      <c r="AQ647" s="46">
        <v>0</v>
      </c>
      <c r="AR647" s="46">
        <v>0</v>
      </c>
      <c r="AS647" s="46">
        <v>0</v>
      </c>
      <c r="AT647" s="46">
        <v>0</v>
      </c>
      <c r="AU647" s="46">
        <v>0</v>
      </c>
      <c r="AV647" s="46">
        <v>0</v>
      </c>
      <c r="AW647" s="46">
        <v>0</v>
      </c>
      <c r="AX647" s="46">
        <v>0</v>
      </c>
    </row>
    <row r="648" spans="1:50">
      <c r="A648" s="46">
        <v>647</v>
      </c>
      <c r="B648" s="46" t="s">
        <v>3098</v>
      </c>
      <c r="C648" s="46" t="s">
        <v>1335</v>
      </c>
      <c r="D648" s="46" t="s">
        <v>29</v>
      </c>
      <c r="E648" s="46" t="s">
        <v>1361</v>
      </c>
      <c r="F648" s="46" t="s">
        <v>1360</v>
      </c>
      <c r="G648" s="46">
        <v>3</v>
      </c>
      <c r="H648" s="46">
        <v>5</v>
      </c>
      <c r="I648" s="46">
        <v>2</v>
      </c>
      <c r="J648" s="46">
        <v>75</v>
      </c>
      <c r="K648" s="46">
        <v>114</v>
      </c>
      <c r="L648" s="46">
        <v>66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1</v>
      </c>
      <c r="AL648" s="46">
        <v>1</v>
      </c>
      <c r="AM648" s="46">
        <v>0</v>
      </c>
      <c r="AN648" s="46">
        <v>0</v>
      </c>
      <c r="AO648" s="46">
        <v>0</v>
      </c>
      <c r="AP648" s="46">
        <v>0</v>
      </c>
      <c r="AQ648" s="46">
        <v>0</v>
      </c>
      <c r="AR648" s="46">
        <v>0</v>
      </c>
      <c r="AS648" s="46">
        <v>0</v>
      </c>
      <c r="AT648" s="46">
        <v>0</v>
      </c>
      <c r="AU648" s="46">
        <v>0</v>
      </c>
      <c r="AV648" s="46">
        <v>0</v>
      </c>
      <c r="AW648" s="46">
        <v>0</v>
      </c>
      <c r="AX648" s="46">
        <v>0</v>
      </c>
    </row>
    <row r="649" spans="1:50">
      <c r="A649" s="46">
        <v>648</v>
      </c>
      <c r="B649" s="46" t="s">
        <v>3098</v>
      </c>
      <c r="C649" s="46" t="s">
        <v>1335</v>
      </c>
      <c r="D649" s="46" t="s">
        <v>24</v>
      </c>
      <c r="E649" s="46" t="s">
        <v>1363</v>
      </c>
      <c r="F649" s="46" t="s">
        <v>1362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6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>
        <v>0</v>
      </c>
      <c r="AJ649" s="46">
        <v>0</v>
      </c>
      <c r="AK649" s="46">
        <v>0</v>
      </c>
      <c r="AL649" s="46">
        <v>0</v>
      </c>
      <c r="AM649" s="46">
        <v>0</v>
      </c>
      <c r="AN649" s="46">
        <v>0</v>
      </c>
      <c r="AO649" s="46">
        <v>0</v>
      </c>
      <c r="AP649" s="46">
        <v>0</v>
      </c>
      <c r="AQ649" s="46">
        <v>0</v>
      </c>
      <c r="AR649" s="46">
        <v>0</v>
      </c>
      <c r="AS649" s="46">
        <v>0</v>
      </c>
      <c r="AT649" s="46">
        <v>0</v>
      </c>
      <c r="AU649" s="46">
        <v>0</v>
      </c>
      <c r="AV649" s="46">
        <v>0</v>
      </c>
      <c r="AW649" s="46">
        <v>0</v>
      </c>
      <c r="AX649" s="46">
        <v>0</v>
      </c>
    </row>
    <row r="650" spans="1:50">
      <c r="A650" s="46">
        <v>649</v>
      </c>
      <c r="B650" s="46" t="s">
        <v>3098</v>
      </c>
      <c r="C650" s="46" t="s">
        <v>1335</v>
      </c>
      <c r="D650" s="46" t="s">
        <v>29</v>
      </c>
      <c r="E650" s="46" t="s">
        <v>1365</v>
      </c>
      <c r="F650" s="46" t="s">
        <v>1364</v>
      </c>
      <c r="G650" s="46">
        <v>8</v>
      </c>
      <c r="H650" s="46">
        <v>10</v>
      </c>
      <c r="I650" s="46">
        <v>4</v>
      </c>
      <c r="J650" s="46">
        <v>25</v>
      </c>
      <c r="K650" s="46">
        <v>44</v>
      </c>
      <c r="L650" s="46">
        <v>25</v>
      </c>
      <c r="M650" s="46">
        <v>0</v>
      </c>
      <c r="N650" s="46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v>0</v>
      </c>
      <c r="AG650" s="46">
        <v>0</v>
      </c>
      <c r="AH650" s="46">
        <v>0</v>
      </c>
      <c r="AI650" s="46">
        <v>0</v>
      </c>
      <c r="AJ650" s="46">
        <v>0</v>
      </c>
      <c r="AK650" s="46">
        <v>0</v>
      </c>
      <c r="AL650" s="46">
        <v>0</v>
      </c>
      <c r="AM650" s="46">
        <v>0</v>
      </c>
      <c r="AN650" s="46">
        <v>0</v>
      </c>
      <c r="AO650" s="46">
        <v>0</v>
      </c>
      <c r="AP650" s="46">
        <v>0</v>
      </c>
      <c r="AQ650" s="46">
        <v>0</v>
      </c>
      <c r="AR650" s="46">
        <v>0</v>
      </c>
      <c r="AS650" s="46">
        <v>0</v>
      </c>
      <c r="AT650" s="46">
        <v>0</v>
      </c>
      <c r="AU650" s="46">
        <v>0</v>
      </c>
      <c r="AV650" s="46">
        <v>0</v>
      </c>
      <c r="AW650" s="46">
        <v>0</v>
      </c>
      <c r="AX650" s="46">
        <v>0</v>
      </c>
    </row>
    <row r="651" spans="1:50">
      <c r="A651" s="46">
        <v>650</v>
      </c>
      <c r="B651" s="46" t="s">
        <v>3098</v>
      </c>
      <c r="C651" s="46" t="s">
        <v>1335</v>
      </c>
      <c r="D651" s="46" t="s">
        <v>21</v>
      </c>
      <c r="E651" s="46" t="s">
        <v>1367</v>
      </c>
      <c r="F651" s="46" t="s">
        <v>1366</v>
      </c>
      <c r="G651" s="46">
        <v>15</v>
      </c>
      <c r="H651" s="46">
        <v>15</v>
      </c>
      <c r="I651" s="46">
        <v>8</v>
      </c>
      <c r="J651" s="46">
        <v>361</v>
      </c>
      <c r="K651" s="46">
        <v>599</v>
      </c>
      <c r="L651" s="46">
        <v>128</v>
      </c>
      <c r="M651" s="46">
        <v>0</v>
      </c>
      <c r="N651" s="46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v>0</v>
      </c>
      <c r="AG651" s="46">
        <v>0</v>
      </c>
      <c r="AH651" s="46">
        <v>0</v>
      </c>
      <c r="AI651" s="46">
        <v>0</v>
      </c>
      <c r="AJ651" s="46">
        <v>0</v>
      </c>
      <c r="AK651" s="46">
        <v>33</v>
      </c>
      <c r="AL651" s="46">
        <v>16</v>
      </c>
      <c r="AM651" s="46">
        <v>0</v>
      </c>
      <c r="AN651" s="46">
        <v>0</v>
      </c>
      <c r="AO651" s="46">
        <v>0</v>
      </c>
      <c r="AP651" s="46">
        <v>0</v>
      </c>
      <c r="AQ651" s="46">
        <v>0</v>
      </c>
      <c r="AR651" s="46">
        <v>0</v>
      </c>
      <c r="AS651" s="46">
        <v>0</v>
      </c>
      <c r="AT651" s="46">
        <v>0</v>
      </c>
      <c r="AU651" s="46">
        <v>0</v>
      </c>
      <c r="AV651" s="46">
        <v>0</v>
      </c>
      <c r="AW651" s="46">
        <v>0</v>
      </c>
      <c r="AX651" s="46">
        <v>0</v>
      </c>
    </row>
    <row r="652" spans="1:50">
      <c r="A652" s="46">
        <v>651</v>
      </c>
      <c r="B652" s="46" t="s">
        <v>3098</v>
      </c>
      <c r="C652" s="46" t="s">
        <v>1335</v>
      </c>
      <c r="D652" s="46" t="s">
        <v>21</v>
      </c>
      <c r="E652" s="46" t="s">
        <v>1369</v>
      </c>
      <c r="F652" s="46" t="s">
        <v>1368</v>
      </c>
      <c r="G652" s="46">
        <v>39</v>
      </c>
      <c r="H652" s="46">
        <v>35</v>
      </c>
      <c r="I652" s="46">
        <v>9</v>
      </c>
      <c r="J652" s="46">
        <v>872</v>
      </c>
      <c r="K652" s="46">
        <v>830</v>
      </c>
      <c r="L652" s="46">
        <v>212</v>
      </c>
      <c r="M652" s="46">
        <v>0</v>
      </c>
      <c r="N652" s="46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v>0</v>
      </c>
      <c r="AG652" s="46">
        <v>0</v>
      </c>
      <c r="AH652" s="46">
        <v>0</v>
      </c>
      <c r="AI652" s="46">
        <v>0</v>
      </c>
      <c r="AJ652" s="46">
        <v>0</v>
      </c>
      <c r="AK652" s="46">
        <v>5</v>
      </c>
      <c r="AL652" s="46">
        <v>7</v>
      </c>
      <c r="AM652" s="46">
        <v>0</v>
      </c>
      <c r="AN652" s="46">
        <v>0</v>
      </c>
      <c r="AO652" s="46">
        <v>0</v>
      </c>
      <c r="AP652" s="46">
        <v>0</v>
      </c>
      <c r="AQ652" s="46">
        <v>0</v>
      </c>
      <c r="AR652" s="46">
        <v>0</v>
      </c>
      <c r="AS652" s="46">
        <v>0</v>
      </c>
      <c r="AT652" s="46">
        <v>0</v>
      </c>
      <c r="AU652" s="46">
        <v>0</v>
      </c>
      <c r="AV652" s="46">
        <v>0</v>
      </c>
      <c r="AW652" s="46">
        <v>0</v>
      </c>
      <c r="AX652" s="46">
        <v>0</v>
      </c>
    </row>
    <row r="653" spans="1:50">
      <c r="A653" s="46">
        <v>652</v>
      </c>
      <c r="B653" s="46" t="s">
        <v>3098</v>
      </c>
      <c r="C653" s="46" t="s">
        <v>1335</v>
      </c>
      <c r="D653" s="46" t="s">
        <v>78</v>
      </c>
      <c r="E653" s="46" t="s">
        <v>1371</v>
      </c>
      <c r="F653" s="46" t="s">
        <v>1370</v>
      </c>
      <c r="G653" s="46">
        <v>78</v>
      </c>
      <c r="H653" s="46">
        <v>129</v>
      </c>
      <c r="I653" s="46">
        <v>37</v>
      </c>
      <c r="J653" s="46">
        <v>2546.5</v>
      </c>
      <c r="K653" s="46">
        <v>4048</v>
      </c>
      <c r="L653" s="46">
        <v>931</v>
      </c>
      <c r="M653" s="46">
        <v>0</v>
      </c>
      <c r="N653" s="46">
        <v>1</v>
      </c>
      <c r="O653" s="46">
        <v>0</v>
      </c>
      <c r="P653" s="46">
        <v>0</v>
      </c>
      <c r="Q653" s="46">
        <v>9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0</v>
      </c>
      <c r="AH653" s="46">
        <v>0</v>
      </c>
      <c r="AI653" s="46">
        <v>0</v>
      </c>
      <c r="AJ653" s="46">
        <v>0</v>
      </c>
      <c r="AK653" s="46">
        <v>131</v>
      </c>
      <c r="AL653" s="46">
        <v>78</v>
      </c>
      <c r="AM653" s="46">
        <v>0</v>
      </c>
      <c r="AN653" s="46">
        <v>0</v>
      </c>
      <c r="AO653" s="46">
        <v>0</v>
      </c>
      <c r="AP653" s="46">
        <v>0</v>
      </c>
      <c r="AQ653" s="46">
        <v>0</v>
      </c>
      <c r="AR653" s="46">
        <v>0</v>
      </c>
      <c r="AS653" s="46">
        <v>0</v>
      </c>
      <c r="AT653" s="46">
        <v>0</v>
      </c>
      <c r="AU653" s="46">
        <v>0</v>
      </c>
      <c r="AV653" s="46">
        <v>0</v>
      </c>
      <c r="AW653" s="46">
        <v>0</v>
      </c>
      <c r="AX653" s="46">
        <v>0</v>
      </c>
    </row>
    <row r="654" spans="1:50">
      <c r="A654" s="46">
        <v>653</v>
      </c>
      <c r="B654" s="46" t="s">
        <v>3098</v>
      </c>
      <c r="C654" s="46" t="s">
        <v>1335</v>
      </c>
      <c r="D654" s="46" t="s">
        <v>29</v>
      </c>
      <c r="E654" s="46" t="s">
        <v>1373</v>
      </c>
      <c r="F654" s="46" t="s">
        <v>1372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6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  <c r="Z654" s="46">
        <v>0</v>
      </c>
      <c r="AA654" s="46"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>
        <v>0</v>
      </c>
      <c r="AJ654" s="46">
        <v>0</v>
      </c>
      <c r="AK654" s="46">
        <v>0</v>
      </c>
      <c r="AL654" s="46">
        <v>0</v>
      </c>
      <c r="AM654" s="46">
        <v>0</v>
      </c>
      <c r="AN654" s="46">
        <v>0</v>
      </c>
      <c r="AO654" s="46">
        <v>0</v>
      </c>
      <c r="AP654" s="46">
        <v>0</v>
      </c>
      <c r="AQ654" s="46">
        <v>0</v>
      </c>
      <c r="AR654" s="46">
        <v>0</v>
      </c>
      <c r="AS654" s="46">
        <v>0</v>
      </c>
      <c r="AT654" s="46">
        <v>0</v>
      </c>
      <c r="AU654" s="46">
        <v>0</v>
      </c>
      <c r="AV654" s="46">
        <v>0</v>
      </c>
      <c r="AW654" s="46">
        <v>0</v>
      </c>
      <c r="AX654" s="46">
        <v>0</v>
      </c>
    </row>
    <row r="655" spans="1:50">
      <c r="A655" s="46">
        <v>654</v>
      </c>
      <c r="B655" s="46" t="s">
        <v>3098</v>
      </c>
      <c r="C655" s="46" t="s">
        <v>1335</v>
      </c>
      <c r="D655" s="46" t="s">
        <v>24</v>
      </c>
      <c r="E655" s="46" t="s">
        <v>1375</v>
      </c>
      <c r="F655" s="46" t="s">
        <v>1374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6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  <c r="AN655" s="46">
        <v>0</v>
      </c>
      <c r="AO655" s="46">
        <v>0</v>
      </c>
      <c r="AP655" s="46">
        <v>0</v>
      </c>
      <c r="AQ655" s="46">
        <v>0</v>
      </c>
      <c r="AR655" s="46">
        <v>0</v>
      </c>
      <c r="AS655" s="46">
        <v>0</v>
      </c>
      <c r="AT655" s="46">
        <v>0</v>
      </c>
      <c r="AU655" s="46">
        <v>0</v>
      </c>
      <c r="AV655" s="46">
        <v>0</v>
      </c>
      <c r="AW655" s="46">
        <v>0</v>
      </c>
      <c r="AX655" s="46">
        <v>0</v>
      </c>
    </row>
    <row r="656" spans="1:50">
      <c r="A656" s="46">
        <v>655</v>
      </c>
      <c r="B656" s="46" t="s">
        <v>3098</v>
      </c>
      <c r="C656" s="46" t="s">
        <v>1335</v>
      </c>
      <c r="D656" s="46" t="s">
        <v>29</v>
      </c>
      <c r="E656" s="46" t="s">
        <v>1377</v>
      </c>
      <c r="F656" s="46" t="s">
        <v>1376</v>
      </c>
      <c r="G656" s="46">
        <v>4</v>
      </c>
      <c r="H656" s="46">
        <v>5</v>
      </c>
      <c r="I656" s="46">
        <v>2</v>
      </c>
      <c r="J656" s="46">
        <v>73</v>
      </c>
      <c r="K656" s="46">
        <v>172</v>
      </c>
      <c r="L656" s="46">
        <v>65</v>
      </c>
      <c r="M656" s="46">
        <v>0</v>
      </c>
      <c r="N656" s="46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>
        <v>0</v>
      </c>
      <c r="AM656" s="46">
        <v>0</v>
      </c>
      <c r="AN656" s="46">
        <v>0</v>
      </c>
      <c r="AO656" s="46">
        <v>0</v>
      </c>
      <c r="AP656" s="46">
        <v>0</v>
      </c>
      <c r="AQ656" s="46">
        <v>0</v>
      </c>
      <c r="AR656" s="46">
        <v>0</v>
      </c>
      <c r="AS656" s="46">
        <v>0</v>
      </c>
      <c r="AT656" s="46">
        <v>0</v>
      </c>
      <c r="AU656" s="46">
        <v>0</v>
      </c>
      <c r="AV656" s="46">
        <v>0</v>
      </c>
      <c r="AW656" s="46">
        <v>0</v>
      </c>
      <c r="AX656" s="46">
        <v>0</v>
      </c>
    </row>
    <row r="657" spans="1:50">
      <c r="A657" s="46">
        <v>656</v>
      </c>
      <c r="B657" s="46" t="s">
        <v>3098</v>
      </c>
      <c r="C657" s="46" t="s">
        <v>1335</v>
      </c>
      <c r="D657" s="46" t="s">
        <v>21</v>
      </c>
      <c r="E657" s="46" t="s">
        <v>1379</v>
      </c>
      <c r="F657" s="46" t="s">
        <v>1378</v>
      </c>
      <c r="G657" s="46">
        <v>18</v>
      </c>
      <c r="H657" s="46">
        <v>26</v>
      </c>
      <c r="I657" s="46">
        <v>12</v>
      </c>
      <c r="J657" s="46">
        <v>351</v>
      </c>
      <c r="K657" s="46">
        <v>571</v>
      </c>
      <c r="L657" s="46">
        <v>193</v>
      </c>
      <c r="M657" s="46">
        <v>0</v>
      </c>
      <c r="N657" s="46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16</v>
      </c>
      <c r="AL657" s="46">
        <v>11</v>
      </c>
      <c r="AM657" s="46">
        <v>0</v>
      </c>
      <c r="AN657" s="46">
        <v>0</v>
      </c>
      <c r="AO657" s="46">
        <v>0</v>
      </c>
      <c r="AP657" s="46">
        <v>0</v>
      </c>
      <c r="AQ657" s="46">
        <v>0</v>
      </c>
      <c r="AR657" s="46">
        <v>0</v>
      </c>
      <c r="AS657" s="46">
        <v>0</v>
      </c>
      <c r="AT657" s="46">
        <v>0</v>
      </c>
      <c r="AU657" s="46">
        <v>27</v>
      </c>
      <c r="AV657" s="46">
        <v>4</v>
      </c>
      <c r="AW657" s="46">
        <v>0</v>
      </c>
      <c r="AX657" s="46">
        <v>0</v>
      </c>
    </row>
    <row r="658" spans="1:50">
      <c r="A658" s="46">
        <v>657</v>
      </c>
      <c r="B658" s="46" t="s">
        <v>3098</v>
      </c>
      <c r="C658" s="46" t="s">
        <v>1335</v>
      </c>
      <c r="D658" s="46" t="s">
        <v>78</v>
      </c>
      <c r="E658" s="46" t="s">
        <v>1381</v>
      </c>
      <c r="F658" s="46" t="s">
        <v>1380</v>
      </c>
      <c r="G658" s="46">
        <v>25</v>
      </c>
      <c r="H658" s="46">
        <v>40</v>
      </c>
      <c r="I658" s="46">
        <v>11</v>
      </c>
      <c r="J658" s="46">
        <v>760</v>
      </c>
      <c r="K658" s="46">
        <v>1297</v>
      </c>
      <c r="L658" s="46">
        <v>255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16</v>
      </c>
      <c r="AL658" s="46">
        <v>11</v>
      </c>
      <c r="AM658" s="46">
        <v>0</v>
      </c>
      <c r="AN658" s="46">
        <v>0</v>
      </c>
      <c r="AO658" s="46">
        <v>0</v>
      </c>
      <c r="AP658" s="46">
        <v>0</v>
      </c>
      <c r="AQ658" s="46">
        <v>0</v>
      </c>
      <c r="AR658" s="46">
        <v>0</v>
      </c>
      <c r="AS658" s="46">
        <v>0</v>
      </c>
      <c r="AT658" s="46">
        <v>0</v>
      </c>
      <c r="AU658" s="46">
        <v>0</v>
      </c>
      <c r="AV658" s="46">
        <v>0</v>
      </c>
      <c r="AW658" s="46">
        <v>0</v>
      </c>
      <c r="AX658" s="46">
        <v>0</v>
      </c>
    </row>
    <row r="659" spans="1:50">
      <c r="A659" s="46">
        <v>658</v>
      </c>
      <c r="B659" s="46" t="s">
        <v>3098</v>
      </c>
      <c r="C659" s="46" t="s">
        <v>1335</v>
      </c>
      <c r="D659" s="46" t="s">
        <v>21</v>
      </c>
      <c r="E659" s="46" t="s">
        <v>1383</v>
      </c>
      <c r="F659" s="46" t="s">
        <v>1382</v>
      </c>
      <c r="G659" s="46">
        <v>7</v>
      </c>
      <c r="H659" s="46">
        <v>10</v>
      </c>
      <c r="I659" s="46">
        <v>4</v>
      </c>
      <c r="J659" s="46">
        <v>129</v>
      </c>
      <c r="K659" s="46">
        <v>193</v>
      </c>
      <c r="L659" s="46">
        <v>95</v>
      </c>
      <c r="M659" s="46">
        <v>0</v>
      </c>
      <c r="N659" s="46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1</v>
      </c>
      <c r="AL659" s="46">
        <v>1</v>
      </c>
      <c r="AM659" s="46">
        <v>0</v>
      </c>
      <c r="AN659" s="46">
        <v>0</v>
      </c>
      <c r="AO659" s="46">
        <v>0</v>
      </c>
      <c r="AP659" s="46">
        <v>0</v>
      </c>
      <c r="AQ659" s="46">
        <v>0</v>
      </c>
      <c r="AR659" s="46">
        <v>0</v>
      </c>
      <c r="AS659" s="46">
        <v>0</v>
      </c>
      <c r="AT659" s="46">
        <v>0</v>
      </c>
      <c r="AU659" s="46">
        <v>0</v>
      </c>
      <c r="AV659" s="46">
        <v>0</v>
      </c>
      <c r="AW659" s="46">
        <v>0</v>
      </c>
      <c r="AX659" s="46">
        <v>0</v>
      </c>
    </row>
    <row r="660" spans="1:50">
      <c r="A660" s="46">
        <v>659</v>
      </c>
      <c r="B660" s="46" t="s">
        <v>3098</v>
      </c>
      <c r="C660" s="46" t="s">
        <v>1335</v>
      </c>
      <c r="D660" s="46" t="s">
        <v>78</v>
      </c>
      <c r="E660" s="46" t="s">
        <v>1385</v>
      </c>
      <c r="F660" s="46" t="s">
        <v>1384</v>
      </c>
      <c r="G660" s="46">
        <v>95</v>
      </c>
      <c r="H660" s="46">
        <v>148</v>
      </c>
      <c r="I660" s="46">
        <v>32</v>
      </c>
      <c r="J660" s="46">
        <v>2758</v>
      </c>
      <c r="K660" s="46">
        <v>4295</v>
      </c>
      <c r="L660" s="46">
        <v>763</v>
      </c>
      <c r="M660" s="46">
        <v>0</v>
      </c>
      <c r="N660" s="46">
        <v>1</v>
      </c>
      <c r="O660" s="46">
        <v>0</v>
      </c>
      <c r="P660" s="46">
        <v>0</v>
      </c>
      <c r="Q660" s="46">
        <v>9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0</v>
      </c>
      <c r="AK660" s="46">
        <v>79</v>
      </c>
      <c r="AL660" s="46">
        <v>49</v>
      </c>
      <c r="AM660" s="46">
        <v>0</v>
      </c>
      <c r="AN660" s="46">
        <v>0</v>
      </c>
      <c r="AO660" s="46">
        <v>0</v>
      </c>
      <c r="AP660" s="46">
        <v>0</v>
      </c>
      <c r="AQ660" s="46">
        <v>0</v>
      </c>
      <c r="AR660" s="46">
        <v>0</v>
      </c>
      <c r="AS660" s="46">
        <v>0</v>
      </c>
      <c r="AT660" s="46">
        <v>0</v>
      </c>
      <c r="AU660" s="46">
        <v>0</v>
      </c>
      <c r="AV660" s="46">
        <v>0</v>
      </c>
      <c r="AW660" s="46">
        <v>0</v>
      </c>
      <c r="AX660" s="46">
        <v>0</v>
      </c>
    </row>
    <row r="661" spans="1:50">
      <c r="A661" s="46">
        <v>660</v>
      </c>
      <c r="B661" s="46" t="s">
        <v>3098</v>
      </c>
      <c r="C661" s="46" t="s">
        <v>1335</v>
      </c>
      <c r="D661" s="46" t="s">
        <v>29</v>
      </c>
      <c r="E661" s="46" t="s">
        <v>1387</v>
      </c>
      <c r="F661" s="46" t="s">
        <v>1386</v>
      </c>
      <c r="G661" s="46">
        <v>5</v>
      </c>
      <c r="H661" s="46">
        <v>6</v>
      </c>
      <c r="I661" s="46">
        <v>2</v>
      </c>
      <c r="J661" s="46">
        <v>0</v>
      </c>
      <c r="K661" s="46">
        <v>0</v>
      </c>
      <c r="L661" s="46">
        <v>0</v>
      </c>
      <c r="M661" s="46">
        <v>0</v>
      </c>
      <c r="N661" s="46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v>0</v>
      </c>
      <c r="AG661" s="46">
        <v>0</v>
      </c>
      <c r="AH661" s="46">
        <v>0</v>
      </c>
      <c r="AI661" s="46">
        <v>0</v>
      </c>
      <c r="AJ661" s="46">
        <v>0</v>
      </c>
      <c r="AK661" s="46">
        <v>0</v>
      </c>
      <c r="AL661" s="46">
        <v>0</v>
      </c>
      <c r="AM661" s="46">
        <v>0</v>
      </c>
      <c r="AN661" s="46">
        <v>0</v>
      </c>
      <c r="AO661" s="46">
        <v>0</v>
      </c>
      <c r="AP661" s="46">
        <v>0</v>
      </c>
      <c r="AQ661" s="46">
        <v>0</v>
      </c>
      <c r="AR661" s="46">
        <v>0</v>
      </c>
      <c r="AS661" s="46">
        <v>0</v>
      </c>
      <c r="AT661" s="46">
        <v>0</v>
      </c>
      <c r="AU661" s="46">
        <v>0</v>
      </c>
      <c r="AV661" s="46">
        <v>0</v>
      </c>
      <c r="AW661" s="46">
        <v>0</v>
      </c>
      <c r="AX661" s="46">
        <v>0</v>
      </c>
    </row>
    <row r="662" spans="1:50">
      <c r="A662" s="46">
        <v>661</v>
      </c>
      <c r="B662" s="46" t="s">
        <v>3098</v>
      </c>
      <c r="C662" s="46" t="s">
        <v>1335</v>
      </c>
      <c r="D662" s="46" t="s">
        <v>21</v>
      </c>
      <c r="E662" s="46" t="s">
        <v>1389</v>
      </c>
      <c r="F662" s="46" t="s">
        <v>1388</v>
      </c>
      <c r="G662" s="46">
        <v>7</v>
      </c>
      <c r="H662" s="46">
        <v>10</v>
      </c>
      <c r="I662" s="46">
        <v>4</v>
      </c>
      <c r="J662" s="46">
        <v>160</v>
      </c>
      <c r="K662" s="46">
        <v>289</v>
      </c>
      <c r="L662" s="46">
        <v>114</v>
      </c>
      <c r="M662" s="46">
        <v>0</v>
      </c>
      <c r="N662" s="46">
        <v>0</v>
      </c>
      <c r="O662" s="46">
        <v>0</v>
      </c>
      <c r="P662" s="46">
        <v>0</v>
      </c>
      <c r="Q662" s="46">
        <v>0</v>
      </c>
      <c r="R662" s="46">
        <v>0</v>
      </c>
      <c r="S662" s="46">
        <v>0</v>
      </c>
      <c r="T662" s="46">
        <v>0</v>
      </c>
      <c r="U662" s="46">
        <v>0</v>
      </c>
      <c r="V662" s="46">
        <v>0</v>
      </c>
      <c r="W662" s="46">
        <v>0</v>
      </c>
      <c r="X662" s="46">
        <v>0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>
        <v>0</v>
      </c>
      <c r="AJ662" s="46">
        <v>0</v>
      </c>
      <c r="AK662" s="46">
        <v>0</v>
      </c>
      <c r="AL662" s="46">
        <v>0</v>
      </c>
      <c r="AM662" s="46">
        <v>0</v>
      </c>
      <c r="AN662" s="46">
        <v>0</v>
      </c>
      <c r="AO662" s="46">
        <v>0</v>
      </c>
      <c r="AP662" s="46">
        <v>0</v>
      </c>
      <c r="AQ662" s="46">
        <v>0</v>
      </c>
      <c r="AR662" s="46">
        <v>0</v>
      </c>
      <c r="AS662" s="46">
        <v>0</v>
      </c>
      <c r="AT662" s="46">
        <v>0</v>
      </c>
      <c r="AU662" s="46">
        <v>0</v>
      </c>
      <c r="AV662" s="46">
        <v>0</v>
      </c>
      <c r="AW662" s="46">
        <v>0</v>
      </c>
      <c r="AX662" s="46">
        <v>0</v>
      </c>
    </row>
    <row r="663" spans="1:50">
      <c r="A663" s="46">
        <v>662</v>
      </c>
      <c r="B663" s="46" t="s">
        <v>3098</v>
      </c>
      <c r="C663" s="46" t="s">
        <v>1335</v>
      </c>
      <c r="D663" s="46" t="s">
        <v>24</v>
      </c>
      <c r="E663" s="46" t="s">
        <v>862</v>
      </c>
      <c r="F663" s="46" t="s">
        <v>1390</v>
      </c>
      <c r="G663" s="46">
        <v>0</v>
      </c>
      <c r="H663" s="46">
        <v>0</v>
      </c>
      <c r="I663" s="46">
        <v>0</v>
      </c>
      <c r="J663" s="46">
        <v>0</v>
      </c>
      <c r="K663" s="46">
        <v>0</v>
      </c>
      <c r="L663" s="46">
        <v>0</v>
      </c>
      <c r="M663" s="46">
        <v>0</v>
      </c>
      <c r="N663" s="46">
        <v>0</v>
      </c>
      <c r="O663" s="46">
        <v>0</v>
      </c>
      <c r="P663" s="46">
        <v>0</v>
      </c>
      <c r="Q663" s="46">
        <v>0</v>
      </c>
      <c r="R663" s="46">
        <v>0</v>
      </c>
      <c r="S663" s="46">
        <v>0</v>
      </c>
      <c r="T663" s="46">
        <v>0</v>
      </c>
      <c r="U663" s="46">
        <v>0</v>
      </c>
      <c r="V663" s="46">
        <v>0</v>
      </c>
      <c r="W663" s="46">
        <v>0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0</v>
      </c>
      <c r="AH663" s="46">
        <v>0</v>
      </c>
      <c r="AI663" s="46">
        <v>0</v>
      </c>
      <c r="AJ663" s="46">
        <v>0</v>
      </c>
      <c r="AK663" s="46">
        <v>0</v>
      </c>
      <c r="AL663" s="46">
        <v>0</v>
      </c>
      <c r="AM663" s="46">
        <v>0</v>
      </c>
      <c r="AN663" s="46">
        <v>0</v>
      </c>
      <c r="AO663" s="46">
        <v>0</v>
      </c>
      <c r="AP663" s="46">
        <v>0</v>
      </c>
      <c r="AQ663" s="46">
        <v>0</v>
      </c>
      <c r="AR663" s="46">
        <v>0</v>
      </c>
      <c r="AS663" s="46">
        <v>0</v>
      </c>
      <c r="AT663" s="46">
        <v>0</v>
      </c>
      <c r="AU663" s="46">
        <v>0</v>
      </c>
      <c r="AV663" s="46">
        <v>0</v>
      </c>
      <c r="AW663" s="46">
        <v>0</v>
      </c>
      <c r="AX663" s="46">
        <v>0</v>
      </c>
    </row>
    <row r="664" spans="1:50">
      <c r="A664" s="46">
        <v>663</v>
      </c>
      <c r="B664" s="46" t="s">
        <v>3098</v>
      </c>
      <c r="C664" s="46" t="s">
        <v>1335</v>
      </c>
      <c r="D664" s="46" t="s">
        <v>21</v>
      </c>
      <c r="E664" s="46" t="s">
        <v>1392</v>
      </c>
      <c r="F664" s="46" t="s">
        <v>1391</v>
      </c>
      <c r="G664" s="46">
        <v>4</v>
      </c>
      <c r="H664" s="46">
        <v>5</v>
      </c>
      <c r="I664" s="46">
        <v>2</v>
      </c>
      <c r="J664" s="46">
        <v>35</v>
      </c>
      <c r="K664" s="46">
        <v>75</v>
      </c>
      <c r="L664" s="46">
        <v>33</v>
      </c>
      <c r="M664" s="46">
        <v>0</v>
      </c>
      <c r="N664" s="46">
        <v>0</v>
      </c>
      <c r="O664" s="46">
        <v>0</v>
      </c>
      <c r="P664" s="46">
        <v>0</v>
      </c>
      <c r="Q664" s="46">
        <v>0</v>
      </c>
      <c r="R664" s="46">
        <v>0</v>
      </c>
      <c r="S664" s="46">
        <v>0</v>
      </c>
      <c r="T664" s="46">
        <v>0</v>
      </c>
      <c r="U664" s="46">
        <v>0</v>
      </c>
      <c r="V664" s="46">
        <v>0</v>
      </c>
      <c r="W664" s="46">
        <v>0</v>
      </c>
      <c r="X664" s="46">
        <v>0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>
        <v>0</v>
      </c>
      <c r="AJ664" s="46">
        <v>0</v>
      </c>
      <c r="AK664" s="46">
        <v>0</v>
      </c>
      <c r="AL664" s="46">
        <v>0</v>
      </c>
      <c r="AM664" s="46">
        <v>0</v>
      </c>
      <c r="AN664" s="46">
        <v>0</v>
      </c>
      <c r="AO664" s="46">
        <v>0</v>
      </c>
      <c r="AP664" s="46">
        <v>0</v>
      </c>
      <c r="AQ664" s="46">
        <v>0</v>
      </c>
      <c r="AR664" s="46">
        <v>0</v>
      </c>
      <c r="AS664" s="46">
        <v>0</v>
      </c>
      <c r="AT664" s="46">
        <v>0</v>
      </c>
      <c r="AU664" s="46">
        <v>0</v>
      </c>
      <c r="AV664" s="46">
        <v>0</v>
      </c>
      <c r="AW664" s="46">
        <v>0</v>
      </c>
      <c r="AX664" s="46">
        <v>0</v>
      </c>
    </row>
    <row r="665" spans="1:50">
      <c r="A665" s="46">
        <v>664</v>
      </c>
      <c r="B665" s="46" t="s">
        <v>3097</v>
      </c>
      <c r="C665" s="46" t="s">
        <v>1393</v>
      </c>
      <c r="D665" s="46" t="s">
        <v>15</v>
      </c>
      <c r="E665" s="46" t="s">
        <v>1397</v>
      </c>
      <c r="F665" s="46" t="s">
        <v>1396</v>
      </c>
      <c r="G665" s="46">
        <v>21</v>
      </c>
      <c r="H665" s="46">
        <v>46</v>
      </c>
      <c r="I665" s="46">
        <v>30</v>
      </c>
      <c r="J665" s="46">
        <v>344</v>
      </c>
      <c r="K665" s="46">
        <v>887</v>
      </c>
      <c r="L665" s="46">
        <v>675</v>
      </c>
      <c r="M665" s="46">
        <v>36</v>
      </c>
      <c r="N665" s="46">
        <v>57</v>
      </c>
      <c r="O665" s="46">
        <v>15</v>
      </c>
      <c r="P665" s="46">
        <v>280</v>
      </c>
      <c r="Q665" s="46">
        <v>443</v>
      </c>
      <c r="R665" s="46">
        <v>114</v>
      </c>
      <c r="S665" s="46">
        <v>71</v>
      </c>
      <c r="T665" s="46">
        <v>75</v>
      </c>
      <c r="U665" s="46">
        <v>15</v>
      </c>
      <c r="V665" s="46">
        <v>518</v>
      </c>
      <c r="W665" s="46">
        <v>586</v>
      </c>
      <c r="X665" s="46">
        <v>114</v>
      </c>
      <c r="Y665" s="46">
        <v>91</v>
      </c>
      <c r="Z665" s="46">
        <v>7</v>
      </c>
      <c r="AA665" s="46">
        <v>0</v>
      </c>
      <c r="AB665" s="46">
        <v>0</v>
      </c>
      <c r="AC665" s="46">
        <v>0</v>
      </c>
      <c r="AD665" s="46">
        <v>0</v>
      </c>
      <c r="AE665" s="46">
        <v>1906</v>
      </c>
      <c r="AF665" s="46">
        <v>837</v>
      </c>
      <c r="AG665" s="46">
        <v>1132</v>
      </c>
      <c r="AH665" s="46">
        <v>91</v>
      </c>
      <c r="AI665" s="46">
        <v>0</v>
      </c>
      <c r="AJ665" s="46">
        <v>0</v>
      </c>
      <c r="AK665" s="46">
        <v>0</v>
      </c>
      <c r="AL665" s="46">
        <v>0</v>
      </c>
      <c r="AM665" s="46">
        <v>0</v>
      </c>
      <c r="AN665" s="46">
        <v>0</v>
      </c>
      <c r="AO665" s="46">
        <v>147</v>
      </c>
      <c r="AP665" s="46">
        <v>129</v>
      </c>
      <c r="AQ665" s="46">
        <v>34</v>
      </c>
      <c r="AR665" s="46">
        <v>2238.5</v>
      </c>
      <c r="AS665" s="46">
        <v>1757</v>
      </c>
      <c r="AT665" s="46">
        <v>453</v>
      </c>
      <c r="AU665" s="46">
        <v>0</v>
      </c>
      <c r="AV665" s="46">
        <v>0</v>
      </c>
      <c r="AW665" s="46">
        <v>0</v>
      </c>
      <c r="AX665" s="46">
        <v>0</v>
      </c>
    </row>
    <row r="666" spans="1:50">
      <c r="A666" s="46">
        <v>665</v>
      </c>
      <c r="B666" s="46" t="s">
        <v>3098</v>
      </c>
      <c r="C666" s="46" t="s">
        <v>1393</v>
      </c>
      <c r="D666" s="46" t="s">
        <v>24</v>
      </c>
      <c r="E666" s="46" t="s">
        <v>1401</v>
      </c>
      <c r="F666" s="46" t="s">
        <v>1400</v>
      </c>
      <c r="G666" s="46">
        <v>65</v>
      </c>
      <c r="H666" s="46">
        <v>71</v>
      </c>
      <c r="I666" s="46">
        <v>10</v>
      </c>
      <c r="J666" s="46">
        <v>780</v>
      </c>
      <c r="K666" s="46">
        <v>1065</v>
      </c>
      <c r="L666" s="46">
        <v>177</v>
      </c>
      <c r="M666" s="46">
        <v>0</v>
      </c>
      <c r="N666" s="46">
        <v>0</v>
      </c>
      <c r="O666" s="46">
        <v>0</v>
      </c>
      <c r="P666" s="46">
        <v>0</v>
      </c>
      <c r="Q666" s="46">
        <v>0</v>
      </c>
      <c r="R666" s="46">
        <v>0</v>
      </c>
      <c r="S666" s="46">
        <v>0</v>
      </c>
      <c r="T666" s="46">
        <v>0</v>
      </c>
      <c r="U666" s="46">
        <v>0</v>
      </c>
      <c r="V666" s="46">
        <v>0</v>
      </c>
      <c r="W666" s="46">
        <v>0</v>
      </c>
      <c r="X666" s="46">
        <v>0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0</v>
      </c>
      <c r="AI666" s="46">
        <v>0</v>
      </c>
      <c r="AJ666" s="46">
        <v>0</v>
      </c>
      <c r="AK666" s="46">
        <v>12</v>
      </c>
      <c r="AL666" s="46">
        <v>10</v>
      </c>
      <c r="AM666" s="46">
        <v>0</v>
      </c>
      <c r="AN666" s="46">
        <v>0</v>
      </c>
      <c r="AO666" s="46">
        <v>0</v>
      </c>
      <c r="AP666" s="46">
        <v>0</v>
      </c>
      <c r="AQ666" s="46">
        <v>0</v>
      </c>
      <c r="AR666" s="46">
        <v>0</v>
      </c>
      <c r="AS666" s="46">
        <v>0</v>
      </c>
      <c r="AT666" s="46">
        <v>0</v>
      </c>
      <c r="AU666" s="46">
        <v>0</v>
      </c>
      <c r="AV666" s="46">
        <v>0</v>
      </c>
      <c r="AW666" s="46">
        <v>0</v>
      </c>
      <c r="AX666" s="46">
        <v>0</v>
      </c>
    </row>
    <row r="667" spans="1:50">
      <c r="A667" s="46">
        <v>666</v>
      </c>
      <c r="B667" s="46" t="s">
        <v>3098</v>
      </c>
      <c r="C667" s="46" t="s">
        <v>1393</v>
      </c>
      <c r="D667" s="46" t="s">
        <v>29</v>
      </c>
      <c r="E667" s="46" t="s">
        <v>1403</v>
      </c>
      <c r="F667" s="46" t="s">
        <v>1402</v>
      </c>
      <c r="G667" s="46">
        <v>18</v>
      </c>
      <c r="H667" s="46">
        <v>25</v>
      </c>
      <c r="I667" s="46">
        <v>6</v>
      </c>
      <c r="J667" s="46">
        <v>222</v>
      </c>
      <c r="K667" s="46">
        <v>343</v>
      </c>
      <c r="L667" s="46">
        <v>102</v>
      </c>
      <c r="M667" s="46">
        <v>0</v>
      </c>
      <c r="N667" s="46">
        <v>0</v>
      </c>
      <c r="O667" s="46">
        <v>0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0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>
        <v>0</v>
      </c>
      <c r="AJ667" s="46">
        <v>0</v>
      </c>
      <c r="AK667" s="46">
        <v>7</v>
      </c>
      <c r="AL667" s="46">
        <v>5</v>
      </c>
      <c r="AM667" s="46">
        <v>0</v>
      </c>
      <c r="AN667" s="46">
        <v>0</v>
      </c>
      <c r="AO667" s="46">
        <v>0</v>
      </c>
      <c r="AP667" s="46">
        <v>0</v>
      </c>
      <c r="AQ667" s="46">
        <v>0</v>
      </c>
      <c r="AR667" s="46">
        <v>0</v>
      </c>
      <c r="AS667" s="46">
        <v>0</v>
      </c>
      <c r="AT667" s="46">
        <v>0</v>
      </c>
      <c r="AU667" s="46">
        <v>0</v>
      </c>
      <c r="AV667" s="46">
        <v>0</v>
      </c>
      <c r="AW667" s="46">
        <v>0</v>
      </c>
      <c r="AX667" s="46">
        <v>0</v>
      </c>
    </row>
    <row r="668" spans="1:50">
      <c r="A668" s="46">
        <v>667</v>
      </c>
      <c r="B668" s="46" t="s">
        <v>3098</v>
      </c>
      <c r="C668" s="46" t="s">
        <v>1393</v>
      </c>
      <c r="D668" s="46" t="s">
        <v>24</v>
      </c>
      <c r="E668" s="46" t="s">
        <v>1405</v>
      </c>
      <c r="F668" s="46" t="s">
        <v>1404</v>
      </c>
      <c r="G668" s="46">
        <v>24</v>
      </c>
      <c r="H668" s="46">
        <v>28</v>
      </c>
      <c r="I668" s="46">
        <v>5</v>
      </c>
      <c r="J668" s="46">
        <v>249</v>
      </c>
      <c r="K668" s="46">
        <v>343.5</v>
      </c>
      <c r="L668" s="46">
        <v>56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7</v>
      </c>
      <c r="AL668" s="46">
        <v>4</v>
      </c>
      <c r="AM668" s="46">
        <v>0</v>
      </c>
      <c r="AN668" s="46">
        <v>0</v>
      </c>
      <c r="AO668" s="46">
        <v>0</v>
      </c>
      <c r="AP668" s="46">
        <v>0</v>
      </c>
      <c r="AQ668" s="46">
        <v>0</v>
      </c>
      <c r="AR668" s="46">
        <v>0</v>
      </c>
      <c r="AS668" s="46">
        <v>0</v>
      </c>
      <c r="AT668" s="46">
        <v>0</v>
      </c>
      <c r="AU668" s="46">
        <v>0</v>
      </c>
      <c r="AV668" s="46">
        <v>0</v>
      </c>
      <c r="AW668" s="46">
        <v>0</v>
      </c>
      <c r="AX668" s="46">
        <v>0</v>
      </c>
    </row>
    <row r="669" spans="1:50">
      <c r="A669" s="46">
        <v>668</v>
      </c>
      <c r="B669" s="46" t="s">
        <v>3098</v>
      </c>
      <c r="C669" s="46" t="s">
        <v>1393</v>
      </c>
      <c r="D669" s="46" t="s">
        <v>21</v>
      </c>
      <c r="E669" s="46" t="s">
        <v>1407</v>
      </c>
      <c r="F669" s="46" t="s">
        <v>1406</v>
      </c>
      <c r="G669" s="46">
        <v>33</v>
      </c>
      <c r="H669" s="46">
        <v>41</v>
      </c>
      <c r="I669" s="46">
        <v>7</v>
      </c>
      <c r="J669" s="46">
        <v>473</v>
      </c>
      <c r="K669" s="46">
        <v>573</v>
      </c>
      <c r="L669" s="46">
        <v>134</v>
      </c>
      <c r="M669" s="46">
        <v>0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6</v>
      </c>
      <c r="AL669" s="46">
        <v>5</v>
      </c>
      <c r="AM669" s="46">
        <v>0</v>
      </c>
      <c r="AN669" s="46">
        <v>0</v>
      </c>
      <c r="AO669" s="46">
        <v>0</v>
      </c>
      <c r="AP669" s="46">
        <v>0</v>
      </c>
      <c r="AQ669" s="46">
        <v>0</v>
      </c>
      <c r="AR669" s="46">
        <v>0</v>
      </c>
      <c r="AS669" s="46">
        <v>0</v>
      </c>
      <c r="AT669" s="46">
        <v>0</v>
      </c>
      <c r="AU669" s="46">
        <v>0</v>
      </c>
      <c r="AV669" s="46">
        <v>0</v>
      </c>
      <c r="AW669" s="46">
        <v>0</v>
      </c>
      <c r="AX669" s="46">
        <v>0</v>
      </c>
    </row>
    <row r="670" spans="1:50">
      <c r="A670" s="46">
        <v>669</v>
      </c>
      <c r="B670" s="46" t="s">
        <v>3098</v>
      </c>
      <c r="C670" s="46" t="s">
        <v>1393</v>
      </c>
      <c r="D670" s="46" t="s">
        <v>24</v>
      </c>
      <c r="E670" s="46" t="s">
        <v>1409</v>
      </c>
      <c r="F670" s="46" t="s">
        <v>1408</v>
      </c>
      <c r="G670" s="46">
        <v>23</v>
      </c>
      <c r="H670" s="46">
        <v>27</v>
      </c>
      <c r="I670" s="46">
        <v>8</v>
      </c>
      <c r="J670" s="46">
        <v>335</v>
      </c>
      <c r="K670" s="46">
        <v>417</v>
      </c>
      <c r="L670" s="46">
        <v>94</v>
      </c>
      <c r="M670" s="46">
        <v>0</v>
      </c>
      <c r="N670" s="46">
        <v>0</v>
      </c>
      <c r="O670" s="46">
        <v>0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5</v>
      </c>
      <c r="AL670" s="46">
        <v>4</v>
      </c>
      <c r="AM670" s="46">
        <v>0</v>
      </c>
      <c r="AN670" s="46">
        <v>0</v>
      </c>
      <c r="AO670" s="46">
        <v>0</v>
      </c>
      <c r="AP670" s="46">
        <v>0</v>
      </c>
      <c r="AQ670" s="46">
        <v>0</v>
      </c>
      <c r="AR670" s="46">
        <v>0</v>
      </c>
      <c r="AS670" s="46">
        <v>0</v>
      </c>
      <c r="AT670" s="46">
        <v>0</v>
      </c>
      <c r="AU670" s="46">
        <v>0</v>
      </c>
      <c r="AV670" s="46">
        <v>0</v>
      </c>
      <c r="AW670" s="46">
        <v>0</v>
      </c>
      <c r="AX670" s="46">
        <v>0</v>
      </c>
    </row>
    <row r="671" spans="1:50">
      <c r="A671" s="46">
        <v>670</v>
      </c>
      <c r="B671" s="46" t="s">
        <v>3098</v>
      </c>
      <c r="C671" s="46" t="s">
        <v>1393</v>
      </c>
      <c r="D671" s="46" t="s">
        <v>21</v>
      </c>
      <c r="E671" s="46" t="s">
        <v>1411</v>
      </c>
      <c r="F671" s="46" t="s">
        <v>1410</v>
      </c>
      <c r="G671" s="46">
        <v>91</v>
      </c>
      <c r="H671" s="46">
        <v>106</v>
      </c>
      <c r="I671" s="46">
        <v>22</v>
      </c>
      <c r="J671" s="46">
        <v>914.5</v>
      </c>
      <c r="K671" s="46">
        <v>1154.5</v>
      </c>
      <c r="L671" s="46">
        <v>281</v>
      </c>
      <c r="M671" s="46">
        <v>0</v>
      </c>
      <c r="N671" s="46">
        <v>0</v>
      </c>
      <c r="O671" s="46">
        <v>0</v>
      </c>
      <c r="P671" s="46">
        <v>0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6</v>
      </c>
      <c r="AL671" s="46">
        <v>5</v>
      </c>
      <c r="AM671" s="46">
        <v>0</v>
      </c>
      <c r="AN671" s="46">
        <v>0</v>
      </c>
      <c r="AO671" s="46">
        <v>0</v>
      </c>
      <c r="AP671" s="46">
        <v>0</v>
      </c>
      <c r="AQ671" s="46">
        <v>0</v>
      </c>
      <c r="AR671" s="46">
        <v>0</v>
      </c>
      <c r="AS671" s="46">
        <v>0</v>
      </c>
      <c r="AT671" s="46">
        <v>0</v>
      </c>
      <c r="AU671" s="46">
        <v>0</v>
      </c>
      <c r="AV671" s="46">
        <v>0</v>
      </c>
      <c r="AW671" s="46">
        <v>0</v>
      </c>
      <c r="AX671" s="46">
        <v>0</v>
      </c>
    </row>
    <row r="672" spans="1:50">
      <c r="A672" s="46">
        <v>671</v>
      </c>
      <c r="B672" s="46" t="s">
        <v>3098</v>
      </c>
      <c r="C672" s="46" t="s">
        <v>1393</v>
      </c>
      <c r="D672" s="46" t="s">
        <v>21</v>
      </c>
      <c r="E672" s="46" t="s">
        <v>1413</v>
      </c>
      <c r="F672" s="46" t="s">
        <v>1412</v>
      </c>
      <c r="G672" s="46">
        <v>92</v>
      </c>
      <c r="H672" s="46">
        <v>97</v>
      </c>
      <c r="I672" s="46">
        <v>25</v>
      </c>
      <c r="J672" s="46">
        <v>1432</v>
      </c>
      <c r="K672" s="46">
        <v>1913</v>
      </c>
      <c r="L672" s="46">
        <v>533</v>
      </c>
      <c r="M672" s="46">
        <v>0</v>
      </c>
      <c r="N672" s="46">
        <v>0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28</v>
      </c>
      <c r="AL672" s="46">
        <v>24</v>
      </c>
      <c r="AM672" s="46">
        <v>0</v>
      </c>
      <c r="AN672" s="46">
        <v>0</v>
      </c>
      <c r="AO672" s="46">
        <v>0</v>
      </c>
      <c r="AP672" s="46">
        <v>0</v>
      </c>
      <c r="AQ672" s="46">
        <v>0</v>
      </c>
      <c r="AR672" s="46">
        <v>0</v>
      </c>
      <c r="AS672" s="46">
        <v>0</v>
      </c>
      <c r="AT672" s="46">
        <v>0</v>
      </c>
      <c r="AU672" s="46">
        <v>0</v>
      </c>
      <c r="AV672" s="46">
        <v>0</v>
      </c>
      <c r="AW672" s="46">
        <v>0</v>
      </c>
      <c r="AX672" s="46">
        <v>0</v>
      </c>
    </row>
    <row r="673" spans="1:50">
      <c r="A673" s="46">
        <v>672</v>
      </c>
      <c r="B673" s="46" t="s">
        <v>3098</v>
      </c>
      <c r="C673" s="46" t="s">
        <v>1393</v>
      </c>
      <c r="D673" s="46" t="s">
        <v>21</v>
      </c>
      <c r="E673" s="46" t="s">
        <v>1415</v>
      </c>
      <c r="F673" s="46" t="s">
        <v>1414</v>
      </c>
      <c r="G673" s="46">
        <v>28</v>
      </c>
      <c r="H673" s="46">
        <v>40</v>
      </c>
      <c r="I673" s="46">
        <v>6</v>
      </c>
      <c r="J673" s="46">
        <v>625</v>
      </c>
      <c r="K673" s="46">
        <v>780.5</v>
      </c>
      <c r="L673" s="46">
        <v>136</v>
      </c>
      <c r="M673" s="46">
        <v>0</v>
      </c>
      <c r="N673" s="46">
        <v>0</v>
      </c>
      <c r="O673" s="46">
        <v>0</v>
      </c>
      <c r="P673" s="46">
        <v>0</v>
      </c>
      <c r="Q673" s="46">
        <v>0</v>
      </c>
      <c r="R673" s="46">
        <v>0</v>
      </c>
      <c r="S673" s="46">
        <v>0</v>
      </c>
      <c r="T673" s="46">
        <v>0</v>
      </c>
      <c r="U673" s="46">
        <v>0</v>
      </c>
      <c r="V673" s="46">
        <v>0</v>
      </c>
      <c r="W673" s="46">
        <v>0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>
        <v>0</v>
      </c>
      <c r="AJ673" s="46">
        <v>0</v>
      </c>
      <c r="AK673" s="46">
        <v>10</v>
      </c>
      <c r="AL673" s="46">
        <v>8</v>
      </c>
      <c r="AM673" s="46">
        <v>0</v>
      </c>
      <c r="AN673" s="46">
        <v>0</v>
      </c>
      <c r="AO673" s="46">
        <v>0</v>
      </c>
      <c r="AP673" s="46">
        <v>0</v>
      </c>
      <c r="AQ673" s="46">
        <v>0</v>
      </c>
      <c r="AR673" s="46">
        <v>0</v>
      </c>
      <c r="AS673" s="46">
        <v>0</v>
      </c>
      <c r="AT673" s="46">
        <v>0</v>
      </c>
      <c r="AU673" s="46">
        <v>0</v>
      </c>
      <c r="AV673" s="46">
        <v>0</v>
      </c>
      <c r="AW673" s="46">
        <v>0</v>
      </c>
      <c r="AX673" s="46">
        <v>0</v>
      </c>
    </row>
    <row r="674" spans="1:50">
      <c r="A674" s="46">
        <v>673</v>
      </c>
      <c r="B674" s="46" t="s">
        <v>3098</v>
      </c>
      <c r="C674" s="46" t="s">
        <v>1393</v>
      </c>
      <c r="D674" s="46" t="s">
        <v>24</v>
      </c>
      <c r="E674" s="46" t="s">
        <v>1417</v>
      </c>
      <c r="F674" s="46" t="s">
        <v>1416</v>
      </c>
      <c r="G674" s="46">
        <v>46</v>
      </c>
      <c r="H674" s="46">
        <v>57</v>
      </c>
      <c r="I674" s="46">
        <v>12</v>
      </c>
      <c r="J674" s="46">
        <v>813</v>
      </c>
      <c r="K674" s="46">
        <v>1004</v>
      </c>
      <c r="L674" s="46">
        <v>179</v>
      </c>
      <c r="M674" s="46">
        <v>0</v>
      </c>
      <c r="N674" s="46">
        <v>0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6">
        <v>0</v>
      </c>
      <c r="AK674" s="46">
        <v>13</v>
      </c>
      <c r="AL674" s="46">
        <v>10</v>
      </c>
      <c r="AM674" s="46">
        <v>0</v>
      </c>
      <c r="AN674" s="46">
        <v>0</v>
      </c>
      <c r="AO674" s="46">
        <v>0</v>
      </c>
      <c r="AP674" s="46">
        <v>0</v>
      </c>
      <c r="AQ674" s="46">
        <v>0</v>
      </c>
      <c r="AR674" s="46">
        <v>0</v>
      </c>
      <c r="AS674" s="46">
        <v>0</v>
      </c>
      <c r="AT674" s="46">
        <v>0</v>
      </c>
      <c r="AU674" s="46">
        <v>0</v>
      </c>
      <c r="AV674" s="46">
        <v>0</v>
      </c>
      <c r="AW674" s="46">
        <v>0</v>
      </c>
      <c r="AX674" s="46">
        <v>0</v>
      </c>
    </row>
    <row r="675" spans="1:50">
      <c r="A675" s="46">
        <v>674</v>
      </c>
      <c r="B675" s="46" t="s">
        <v>3098</v>
      </c>
      <c r="C675" s="46" t="s">
        <v>1393</v>
      </c>
      <c r="D675" s="46" t="s">
        <v>24</v>
      </c>
      <c r="E675" s="46" t="s">
        <v>1419</v>
      </c>
      <c r="F675" s="46" t="s">
        <v>1418</v>
      </c>
      <c r="G675" s="46">
        <v>39</v>
      </c>
      <c r="H675" s="46">
        <v>45</v>
      </c>
      <c r="I675" s="46">
        <v>8</v>
      </c>
      <c r="J675" s="46">
        <v>623</v>
      </c>
      <c r="K675" s="46">
        <v>740</v>
      </c>
      <c r="L675" s="46">
        <v>179</v>
      </c>
      <c r="M675" s="46">
        <v>0</v>
      </c>
      <c r="N675" s="46">
        <v>0</v>
      </c>
      <c r="O675" s="46">
        <v>0</v>
      </c>
      <c r="P675" s="46">
        <v>0</v>
      </c>
      <c r="Q675" s="46">
        <v>0</v>
      </c>
      <c r="R675" s="46">
        <v>0</v>
      </c>
      <c r="S675" s="46">
        <v>0</v>
      </c>
      <c r="T675" s="46">
        <v>0</v>
      </c>
      <c r="U675" s="46">
        <v>0</v>
      </c>
      <c r="V675" s="46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>
        <v>0</v>
      </c>
      <c r="AJ675" s="46">
        <v>0</v>
      </c>
      <c r="AK675" s="46">
        <v>14</v>
      </c>
      <c r="AL675" s="46">
        <v>10</v>
      </c>
      <c r="AM675" s="46">
        <v>0</v>
      </c>
      <c r="AN675" s="46">
        <v>0</v>
      </c>
      <c r="AO675" s="46">
        <v>0</v>
      </c>
      <c r="AP675" s="46">
        <v>0</v>
      </c>
      <c r="AQ675" s="46">
        <v>0</v>
      </c>
      <c r="AR675" s="46">
        <v>0</v>
      </c>
      <c r="AS675" s="46">
        <v>0</v>
      </c>
      <c r="AT675" s="46">
        <v>0</v>
      </c>
      <c r="AU675" s="46">
        <v>0</v>
      </c>
      <c r="AV675" s="46">
        <v>0</v>
      </c>
      <c r="AW675" s="46">
        <v>0</v>
      </c>
      <c r="AX675" s="46">
        <v>0</v>
      </c>
    </row>
    <row r="676" spans="1:50">
      <c r="A676" s="46">
        <v>675</v>
      </c>
      <c r="B676" s="46" t="s">
        <v>3098</v>
      </c>
      <c r="C676" s="46" t="s">
        <v>1393</v>
      </c>
      <c r="D676" s="46" t="s">
        <v>24</v>
      </c>
      <c r="E676" s="46" t="s">
        <v>1421</v>
      </c>
      <c r="F676" s="46" t="s">
        <v>1420</v>
      </c>
      <c r="G676" s="46">
        <v>37</v>
      </c>
      <c r="H676" s="46">
        <v>42</v>
      </c>
      <c r="I676" s="46">
        <v>10</v>
      </c>
      <c r="J676" s="46">
        <v>444</v>
      </c>
      <c r="K676" s="46">
        <v>555</v>
      </c>
      <c r="L676" s="46">
        <v>157</v>
      </c>
      <c r="M676" s="46">
        <v>0</v>
      </c>
      <c r="N676" s="46">
        <v>0</v>
      </c>
      <c r="O676" s="46">
        <v>0</v>
      </c>
      <c r="P676" s="46">
        <v>0</v>
      </c>
      <c r="Q676" s="46">
        <v>0</v>
      </c>
      <c r="R676" s="46">
        <v>0</v>
      </c>
      <c r="S676" s="46">
        <v>0</v>
      </c>
      <c r="T676" s="46">
        <v>0</v>
      </c>
      <c r="U676" s="46">
        <v>0</v>
      </c>
      <c r="V676" s="46">
        <v>0</v>
      </c>
      <c r="W676" s="46">
        <v>0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v>0</v>
      </c>
      <c r="AG676" s="46">
        <v>0</v>
      </c>
      <c r="AH676" s="46">
        <v>0</v>
      </c>
      <c r="AI676" s="46">
        <v>0</v>
      </c>
      <c r="AJ676" s="46">
        <v>0</v>
      </c>
      <c r="AK676" s="46">
        <v>6</v>
      </c>
      <c r="AL676" s="46">
        <v>6</v>
      </c>
      <c r="AM676" s="46">
        <v>0</v>
      </c>
      <c r="AN676" s="46">
        <v>0</v>
      </c>
      <c r="AO676" s="46">
        <v>0</v>
      </c>
      <c r="AP676" s="46">
        <v>0</v>
      </c>
      <c r="AQ676" s="46">
        <v>0</v>
      </c>
      <c r="AR676" s="46">
        <v>0</v>
      </c>
      <c r="AS676" s="46">
        <v>0</v>
      </c>
      <c r="AT676" s="46">
        <v>0</v>
      </c>
      <c r="AU676" s="46">
        <v>0</v>
      </c>
      <c r="AV676" s="46">
        <v>0</v>
      </c>
      <c r="AW676" s="46">
        <v>0</v>
      </c>
      <c r="AX676" s="46">
        <v>0</v>
      </c>
    </row>
    <row r="677" spans="1:50">
      <c r="A677" s="46">
        <v>676</v>
      </c>
      <c r="B677" s="46" t="s">
        <v>3098</v>
      </c>
      <c r="C677" s="46" t="s">
        <v>1393</v>
      </c>
      <c r="D677" s="46" t="s">
        <v>29</v>
      </c>
      <c r="E677" s="46" t="s">
        <v>1423</v>
      </c>
      <c r="F677" s="46" t="s">
        <v>1422</v>
      </c>
      <c r="G677" s="46">
        <v>29</v>
      </c>
      <c r="H677" s="46">
        <v>32</v>
      </c>
      <c r="I677" s="46">
        <v>8</v>
      </c>
      <c r="J677" s="46">
        <v>381</v>
      </c>
      <c r="K677" s="46">
        <v>506</v>
      </c>
      <c r="L677" s="46">
        <v>127</v>
      </c>
      <c r="M677" s="46">
        <v>1</v>
      </c>
      <c r="N677" s="46">
        <v>0</v>
      </c>
      <c r="O677" s="46">
        <v>0</v>
      </c>
      <c r="P677" s="46">
        <v>11</v>
      </c>
      <c r="Q677" s="46">
        <v>0</v>
      </c>
      <c r="R677" s="46">
        <v>0</v>
      </c>
      <c r="S677" s="46">
        <v>0</v>
      </c>
      <c r="T677" s="46">
        <v>0</v>
      </c>
      <c r="U677" s="46">
        <v>0</v>
      </c>
      <c r="V677" s="46">
        <v>0</v>
      </c>
      <c r="W677" s="46">
        <v>0</v>
      </c>
      <c r="X677" s="46">
        <v>0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>
        <v>0</v>
      </c>
      <c r="AJ677" s="46">
        <v>0</v>
      </c>
      <c r="AK677" s="46">
        <v>5</v>
      </c>
      <c r="AL677" s="46">
        <v>5</v>
      </c>
      <c r="AM677" s="46">
        <v>0</v>
      </c>
      <c r="AN677" s="46">
        <v>0</v>
      </c>
      <c r="AO677" s="46">
        <v>0</v>
      </c>
      <c r="AP677" s="46">
        <v>0</v>
      </c>
      <c r="AQ677" s="46">
        <v>0</v>
      </c>
      <c r="AR677" s="46">
        <v>0</v>
      </c>
      <c r="AS677" s="46">
        <v>0</v>
      </c>
      <c r="AT677" s="46">
        <v>0</v>
      </c>
      <c r="AU677" s="46">
        <v>0</v>
      </c>
      <c r="AV677" s="46">
        <v>0</v>
      </c>
      <c r="AW677" s="46">
        <v>0</v>
      </c>
      <c r="AX677" s="46">
        <v>0</v>
      </c>
    </row>
    <row r="678" spans="1:50">
      <c r="A678" s="46">
        <v>677</v>
      </c>
      <c r="B678" s="46" t="s">
        <v>3098</v>
      </c>
      <c r="C678" s="46" t="s">
        <v>1393</v>
      </c>
      <c r="D678" s="46" t="s">
        <v>24</v>
      </c>
      <c r="E678" s="46" t="s">
        <v>1425</v>
      </c>
      <c r="F678" s="46" t="s">
        <v>1424</v>
      </c>
      <c r="G678" s="46">
        <v>31</v>
      </c>
      <c r="H678" s="46">
        <v>40</v>
      </c>
      <c r="I678" s="46">
        <v>9</v>
      </c>
      <c r="J678" s="46">
        <v>519</v>
      </c>
      <c r="K678" s="46">
        <v>744</v>
      </c>
      <c r="L678" s="46">
        <v>176</v>
      </c>
      <c r="M678" s="46">
        <v>0</v>
      </c>
      <c r="N678" s="46">
        <v>0</v>
      </c>
      <c r="O678" s="46">
        <v>0</v>
      </c>
      <c r="P678" s="46">
        <v>0</v>
      </c>
      <c r="Q678" s="46">
        <v>0</v>
      </c>
      <c r="R678" s="46">
        <v>0</v>
      </c>
      <c r="S678" s="46">
        <v>0</v>
      </c>
      <c r="T678" s="46">
        <v>0</v>
      </c>
      <c r="U678" s="46">
        <v>0</v>
      </c>
      <c r="V678" s="46">
        <v>0</v>
      </c>
      <c r="W678" s="46">
        <v>0</v>
      </c>
      <c r="X678" s="46">
        <v>0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>
        <v>0</v>
      </c>
      <c r="AJ678" s="46">
        <v>0</v>
      </c>
      <c r="AK678" s="46">
        <v>7</v>
      </c>
      <c r="AL678" s="46">
        <v>6</v>
      </c>
      <c r="AM678" s="46">
        <v>0</v>
      </c>
      <c r="AN678" s="46">
        <v>0</v>
      </c>
      <c r="AO678" s="46">
        <v>0</v>
      </c>
      <c r="AP678" s="46">
        <v>0</v>
      </c>
      <c r="AQ678" s="46">
        <v>0</v>
      </c>
      <c r="AR678" s="46">
        <v>0</v>
      </c>
      <c r="AS678" s="46">
        <v>0</v>
      </c>
      <c r="AT678" s="46">
        <v>0</v>
      </c>
      <c r="AU678" s="46">
        <v>0</v>
      </c>
      <c r="AV678" s="46">
        <v>0</v>
      </c>
      <c r="AW678" s="46">
        <v>0</v>
      </c>
      <c r="AX678" s="46">
        <v>0</v>
      </c>
    </row>
    <row r="679" spans="1:50">
      <c r="A679" s="46">
        <v>678</v>
      </c>
      <c r="B679" s="46" t="s">
        <v>3098</v>
      </c>
      <c r="C679" s="46" t="s">
        <v>1393</v>
      </c>
      <c r="D679" s="46" t="s">
        <v>24</v>
      </c>
      <c r="E679" s="46" t="s">
        <v>1427</v>
      </c>
      <c r="F679" s="46" t="s">
        <v>1426</v>
      </c>
      <c r="G679" s="46">
        <v>21</v>
      </c>
      <c r="H679" s="46">
        <v>29</v>
      </c>
      <c r="I679" s="46">
        <v>8</v>
      </c>
      <c r="J679" s="46">
        <v>316</v>
      </c>
      <c r="K679" s="46">
        <v>404</v>
      </c>
      <c r="L679" s="46">
        <v>75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4</v>
      </c>
      <c r="AL679" s="46">
        <v>4</v>
      </c>
      <c r="AM679" s="46">
        <v>0</v>
      </c>
      <c r="AN679" s="46">
        <v>0</v>
      </c>
      <c r="AO679" s="46">
        <v>0</v>
      </c>
      <c r="AP679" s="46">
        <v>0</v>
      </c>
      <c r="AQ679" s="46">
        <v>0</v>
      </c>
      <c r="AR679" s="46">
        <v>0</v>
      </c>
      <c r="AS679" s="46">
        <v>0</v>
      </c>
      <c r="AT679" s="46">
        <v>0</v>
      </c>
      <c r="AU679" s="46">
        <v>0</v>
      </c>
      <c r="AV679" s="46">
        <v>0</v>
      </c>
      <c r="AW679" s="46">
        <v>0</v>
      </c>
      <c r="AX679" s="46">
        <v>0</v>
      </c>
    </row>
    <row r="680" spans="1:50">
      <c r="A680" s="46">
        <v>679</v>
      </c>
      <c r="B680" s="46" t="s">
        <v>3098</v>
      </c>
      <c r="C680" s="46" t="s">
        <v>1393</v>
      </c>
      <c r="D680" s="46" t="s">
        <v>24</v>
      </c>
      <c r="E680" s="46" t="s">
        <v>1429</v>
      </c>
      <c r="F680" s="46" t="s">
        <v>1428</v>
      </c>
      <c r="G680" s="46">
        <v>38</v>
      </c>
      <c r="H680" s="46">
        <v>38</v>
      </c>
      <c r="I680" s="46">
        <v>9</v>
      </c>
      <c r="J680" s="46">
        <v>671</v>
      </c>
      <c r="K680" s="46">
        <v>766</v>
      </c>
      <c r="L680" s="46">
        <v>174</v>
      </c>
      <c r="M680" s="46">
        <v>0</v>
      </c>
      <c r="N680" s="46">
        <v>0</v>
      </c>
      <c r="O680" s="46">
        <v>0</v>
      </c>
      <c r="P680" s="46">
        <v>0</v>
      </c>
      <c r="Q680" s="46">
        <v>0</v>
      </c>
      <c r="R680" s="46">
        <v>0</v>
      </c>
      <c r="S680" s="46">
        <v>0</v>
      </c>
      <c r="T680" s="46">
        <v>0</v>
      </c>
      <c r="U680" s="46">
        <v>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0</v>
      </c>
      <c r="AK680" s="46">
        <v>7</v>
      </c>
      <c r="AL680" s="46">
        <v>6</v>
      </c>
      <c r="AM680" s="46">
        <v>0</v>
      </c>
      <c r="AN680" s="46">
        <v>0</v>
      </c>
      <c r="AO680" s="46">
        <v>0</v>
      </c>
      <c r="AP680" s="46">
        <v>0</v>
      </c>
      <c r="AQ680" s="46">
        <v>0</v>
      </c>
      <c r="AR680" s="46">
        <v>0</v>
      </c>
      <c r="AS680" s="46">
        <v>0</v>
      </c>
      <c r="AT680" s="46">
        <v>0</v>
      </c>
      <c r="AU680" s="46">
        <v>0</v>
      </c>
      <c r="AV680" s="46">
        <v>0</v>
      </c>
      <c r="AW680" s="46">
        <v>0</v>
      </c>
      <c r="AX680" s="46">
        <v>0</v>
      </c>
    </row>
    <row r="681" spans="1:50">
      <c r="A681" s="46">
        <v>680</v>
      </c>
      <c r="B681" s="46" t="s">
        <v>3098</v>
      </c>
      <c r="C681" s="46" t="s">
        <v>1393</v>
      </c>
      <c r="D681" s="46" t="s">
        <v>29</v>
      </c>
      <c r="E681" s="46" t="s">
        <v>1431</v>
      </c>
      <c r="F681" s="46" t="s">
        <v>1430</v>
      </c>
      <c r="G681" s="46">
        <v>33</v>
      </c>
      <c r="H681" s="46">
        <v>29</v>
      </c>
      <c r="I681" s="46">
        <v>9</v>
      </c>
      <c r="J681" s="46">
        <v>469</v>
      </c>
      <c r="K681" s="46">
        <v>592</v>
      </c>
      <c r="L681" s="46">
        <v>181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14</v>
      </c>
      <c r="AL681" s="46">
        <v>10</v>
      </c>
      <c r="AM681" s="46">
        <v>0</v>
      </c>
      <c r="AN681" s="46">
        <v>0</v>
      </c>
      <c r="AO681" s="46">
        <v>0</v>
      </c>
      <c r="AP681" s="46">
        <v>0</v>
      </c>
      <c r="AQ681" s="46">
        <v>0</v>
      </c>
      <c r="AR681" s="46">
        <v>0</v>
      </c>
      <c r="AS681" s="46">
        <v>0</v>
      </c>
      <c r="AT681" s="46">
        <v>0</v>
      </c>
      <c r="AU681" s="46">
        <v>0</v>
      </c>
      <c r="AV681" s="46">
        <v>0</v>
      </c>
      <c r="AW681" s="46">
        <v>0</v>
      </c>
      <c r="AX681" s="46">
        <v>0</v>
      </c>
    </row>
    <row r="682" spans="1:50">
      <c r="A682" s="46">
        <v>681</v>
      </c>
      <c r="B682" s="46" t="s">
        <v>3098</v>
      </c>
      <c r="C682" s="46" t="s">
        <v>1393</v>
      </c>
      <c r="D682" s="46" t="s">
        <v>21</v>
      </c>
      <c r="E682" s="46" t="s">
        <v>1433</v>
      </c>
      <c r="F682" s="46" t="s">
        <v>1432</v>
      </c>
      <c r="G682" s="46">
        <v>80</v>
      </c>
      <c r="H682" s="46">
        <v>89</v>
      </c>
      <c r="I682" s="46">
        <v>15</v>
      </c>
      <c r="J682" s="46">
        <v>1018</v>
      </c>
      <c r="K682" s="46">
        <v>1365</v>
      </c>
      <c r="L682" s="46">
        <v>221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10</v>
      </c>
      <c r="AL682" s="46">
        <v>10</v>
      </c>
      <c r="AM682" s="46">
        <v>0</v>
      </c>
      <c r="AN682" s="46">
        <v>0</v>
      </c>
      <c r="AO682" s="46">
        <v>0</v>
      </c>
      <c r="AP682" s="46">
        <v>0</v>
      </c>
      <c r="AQ682" s="46">
        <v>0</v>
      </c>
      <c r="AR682" s="46">
        <v>0</v>
      </c>
      <c r="AS682" s="46">
        <v>0</v>
      </c>
      <c r="AT682" s="46">
        <v>0</v>
      </c>
      <c r="AU682" s="46">
        <v>0</v>
      </c>
      <c r="AV682" s="46">
        <v>0</v>
      </c>
      <c r="AW682" s="46">
        <v>0</v>
      </c>
      <c r="AX682" s="46">
        <v>0</v>
      </c>
    </row>
    <row r="683" spans="1:50">
      <c r="A683" s="46">
        <v>682</v>
      </c>
      <c r="B683" s="46" t="s">
        <v>3098</v>
      </c>
      <c r="C683" s="46" t="s">
        <v>1393</v>
      </c>
      <c r="D683" s="46" t="s">
        <v>29</v>
      </c>
      <c r="E683" s="46" t="s">
        <v>1435</v>
      </c>
      <c r="F683" s="46" t="s">
        <v>1434</v>
      </c>
      <c r="G683" s="46">
        <v>60</v>
      </c>
      <c r="H683" s="46">
        <v>66</v>
      </c>
      <c r="I683" s="46">
        <v>10</v>
      </c>
      <c r="J683" s="46">
        <v>853</v>
      </c>
      <c r="K683" s="46">
        <v>1057</v>
      </c>
      <c r="L683" s="46">
        <v>214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2124</v>
      </c>
      <c r="Z683" s="46">
        <v>136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22</v>
      </c>
      <c r="AN683" s="46">
        <v>22</v>
      </c>
      <c r="AO683" s="46">
        <v>0</v>
      </c>
      <c r="AP683" s="46">
        <v>0</v>
      </c>
      <c r="AQ683" s="46">
        <v>0</v>
      </c>
      <c r="AR683" s="46">
        <v>0</v>
      </c>
      <c r="AS683" s="46">
        <v>0</v>
      </c>
      <c r="AT683" s="46">
        <v>0</v>
      </c>
      <c r="AU683" s="46">
        <v>0</v>
      </c>
      <c r="AV683" s="46">
        <v>0</v>
      </c>
      <c r="AW683" s="46">
        <v>0</v>
      </c>
      <c r="AX683" s="46">
        <v>0</v>
      </c>
    </row>
    <row r="684" spans="1:50">
      <c r="A684" s="46">
        <v>683</v>
      </c>
      <c r="B684" s="46" t="s">
        <v>3098</v>
      </c>
      <c r="C684" s="46" t="s">
        <v>1393</v>
      </c>
      <c r="D684" s="46" t="s">
        <v>21</v>
      </c>
      <c r="E684" s="46" t="s">
        <v>1437</v>
      </c>
      <c r="F684" s="46" t="s">
        <v>1436</v>
      </c>
      <c r="G684" s="46">
        <v>44</v>
      </c>
      <c r="H684" s="46">
        <v>47</v>
      </c>
      <c r="I684" s="46">
        <v>12</v>
      </c>
      <c r="J684" s="46">
        <v>834.5</v>
      </c>
      <c r="K684" s="46">
        <v>1123</v>
      </c>
      <c r="L684" s="46">
        <v>278</v>
      </c>
      <c r="M684" s="46">
        <v>0</v>
      </c>
      <c r="N684" s="46">
        <v>0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8</v>
      </c>
      <c r="AL684" s="46">
        <v>10</v>
      </c>
      <c r="AM684" s="46">
        <v>0</v>
      </c>
      <c r="AN684" s="46">
        <v>0</v>
      </c>
      <c r="AO684" s="46">
        <v>0</v>
      </c>
      <c r="AP684" s="46">
        <v>0</v>
      </c>
      <c r="AQ684" s="46">
        <v>0</v>
      </c>
      <c r="AR684" s="46">
        <v>0</v>
      </c>
      <c r="AS684" s="46">
        <v>0</v>
      </c>
      <c r="AT684" s="46">
        <v>0</v>
      </c>
      <c r="AU684" s="46">
        <v>0</v>
      </c>
      <c r="AV684" s="46">
        <v>0</v>
      </c>
      <c r="AW684" s="46">
        <v>0</v>
      </c>
      <c r="AX684" s="46">
        <v>0</v>
      </c>
    </row>
    <row r="685" spans="1:50">
      <c r="A685" s="46">
        <v>684</v>
      </c>
      <c r="B685" s="46" t="s">
        <v>3098</v>
      </c>
      <c r="C685" s="46" t="s">
        <v>1393</v>
      </c>
      <c r="D685" s="46" t="s">
        <v>21</v>
      </c>
      <c r="E685" s="46" t="s">
        <v>1439</v>
      </c>
      <c r="F685" s="46" t="s">
        <v>1438</v>
      </c>
      <c r="G685" s="46">
        <v>37</v>
      </c>
      <c r="H685" s="46">
        <v>58</v>
      </c>
      <c r="I685" s="46">
        <v>13</v>
      </c>
      <c r="J685" s="46">
        <v>989</v>
      </c>
      <c r="K685" s="46">
        <v>1252</v>
      </c>
      <c r="L685" s="46">
        <v>231</v>
      </c>
      <c r="M685" s="46">
        <v>0</v>
      </c>
      <c r="N685" s="46">
        <v>0</v>
      </c>
      <c r="O685" s="46">
        <v>0</v>
      </c>
      <c r="P685" s="46">
        <v>0</v>
      </c>
      <c r="Q685" s="46">
        <v>0</v>
      </c>
      <c r="R685" s="46">
        <v>0</v>
      </c>
      <c r="S685" s="46">
        <v>0</v>
      </c>
      <c r="T685" s="46">
        <v>0</v>
      </c>
      <c r="U685" s="46">
        <v>0</v>
      </c>
      <c r="V685" s="46">
        <v>0</v>
      </c>
      <c r="W685" s="46">
        <v>0</v>
      </c>
      <c r="X685" s="46">
        <v>0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0</v>
      </c>
      <c r="AH685" s="46">
        <v>0</v>
      </c>
      <c r="AI685" s="46">
        <v>0</v>
      </c>
      <c r="AJ685" s="46">
        <v>0</v>
      </c>
      <c r="AK685" s="46">
        <v>25</v>
      </c>
      <c r="AL685" s="46">
        <v>22</v>
      </c>
      <c r="AM685" s="46">
        <v>0</v>
      </c>
      <c r="AN685" s="46">
        <v>0</v>
      </c>
      <c r="AO685" s="46">
        <v>0</v>
      </c>
      <c r="AP685" s="46">
        <v>0</v>
      </c>
      <c r="AQ685" s="46">
        <v>0</v>
      </c>
      <c r="AR685" s="46">
        <v>0</v>
      </c>
      <c r="AS685" s="46">
        <v>0</v>
      </c>
      <c r="AT685" s="46">
        <v>0</v>
      </c>
      <c r="AU685" s="46">
        <v>0</v>
      </c>
      <c r="AV685" s="46">
        <v>0</v>
      </c>
      <c r="AW685" s="46">
        <v>0</v>
      </c>
      <c r="AX685" s="46">
        <v>0</v>
      </c>
    </row>
    <row r="686" spans="1:50">
      <c r="A686" s="46">
        <v>685</v>
      </c>
      <c r="B686" s="46" t="s">
        <v>3098</v>
      </c>
      <c r="C686" s="46" t="s">
        <v>1393</v>
      </c>
      <c r="D686" s="46" t="s">
        <v>24</v>
      </c>
      <c r="E686" s="46" t="s">
        <v>1441</v>
      </c>
      <c r="F686" s="46" t="s">
        <v>1440</v>
      </c>
      <c r="G686" s="46">
        <v>21</v>
      </c>
      <c r="H686" s="46">
        <v>24</v>
      </c>
      <c r="I686" s="46">
        <v>6</v>
      </c>
      <c r="J686" s="46">
        <v>441</v>
      </c>
      <c r="K686" s="46">
        <v>486</v>
      </c>
      <c r="L686" s="46">
        <v>107</v>
      </c>
      <c r="M686" s="46">
        <v>0</v>
      </c>
      <c r="N686" s="46">
        <v>1</v>
      </c>
      <c r="O686" s="46">
        <v>0</v>
      </c>
      <c r="P686" s="46">
        <v>0</v>
      </c>
      <c r="Q686" s="46">
        <v>15</v>
      </c>
      <c r="R686" s="46">
        <v>0</v>
      </c>
      <c r="S686" s="46">
        <v>0</v>
      </c>
      <c r="T686" s="46">
        <v>0</v>
      </c>
      <c r="U686" s="46">
        <v>0</v>
      </c>
      <c r="V686" s="46">
        <v>0</v>
      </c>
      <c r="W686" s="46">
        <v>0</v>
      </c>
      <c r="X686" s="46">
        <v>0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0</v>
      </c>
      <c r="AI686" s="46">
        <v>0</v>
      </c>
      <c r="AJ686" s="46">
        <v>0</v>
      </c>
      <c r="AK686" s="46">
        <v>6</v>
      </c>
      <c r="AL686" s="46">
        <v>5</v>
      </c>
      <c r="AM686" s="46">
        <v>0</v>
      </c>
      <c r="AN686" s="46">
        <v>0</v>
      </c>
      <c r="AO686" s="46">
        <v>0</v>
      </c>
      <c r="AP686" s="46">
        <v>0</v>
      </c>
      <c r="AQ686" s="46">
        <v>0</v>
      </c>
      <c r="AR686" s="46">
        <v>0</v>
      </c>
      <c r="AS686" s="46">
        <v>0</v>
      </c>
      <c r="AT686" s="46">
        <v>0</v>
      </c>
      <c r="AU686" s="46">
        <v>0</v>
      </c>
      <c r="AV686" s="46">
        <v>0</v>
      </c>
      <c r="AW686" s="46">
        <v>0</v>
      </c>
      <c r="AX686" s="46">
        <v>0</v>
      </c>
    </row>
    <row r="687" spans="1:50">
      <c r="A687" s="46">
        <v>686</v>
      </c>
      <c r="B687" s="46" t="s">
        <v>3098</v>
      </c>
      <c r="C687" s="46" t="s">
        <v>1393</v>
      </c>
      <c r="D687" s="46" t="s">
        <v>21</v>
      </c>
      <c r="E687" s="46" t="s">
        <v>1443</v>
      </c>
      <c r="F687" s="46" t="s">
        <v>1442</v>
      </c>
      <c r="G687" s="46">
        <v>90</v>
      </c>
      <c r="H687" s="46">
        <v>89</v>
      </c>
      <c r="I687" s="46">
        <v>16</v>
      </c>
      <c r="J687" s="46">
        <v>731</v>
      </c>
      <c r="K687" s="46">
        <v>869</v>
      </c>
      <c r="L687" s="46">
        <v>244</v>
      </c>
      <c r="M687" s="46">
        <v>0</v>
      </c>
      <c r="N687" s="46">
        <v>0</v>
      </c>
      <c r="O687" s="46">
        <v>0</v>
      </c>
      <c r="P687" s="46">
        <v>0</v>
      </c>
      <c r="Q687" s="46">
        <v>0</v>
      </c>
      <c r="R687" s="46">
        <v>0</v>
      </c>
      <c r="S687" s="46">
        <v>0</v>
      </c>
      <c r="T687" s="46">
        <v>0</v>
      </c>
      <c r="U687" s="46">
        <v>0</v>
      </c>
      <c r="V687" s="46">
        <v>0</v>
      </c>
      <c r="W687" s="46">
        <v>0</v>
      </c>
      <c r="X687" s="46">
        <v>0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>
        <v>0</v>
      </c>
      <c r="AJ687" s="46">
        <v>0</v>
      </c>
      <c r="AK687" s="46">
        <v>16</v>
      </c>
      <c r="AL687" s="46">
        <v>16</v>
      </c>
      <c r="AM687" s="46">
        <v>0</v>
      </c>
      <c r="AN687" s="46">
        <v>0</v>
      </c>
      <c r="AO687" s="46">
        <v>0</v>
      </c>
      <c r="AP687" s="46">
        <v>0</v>
      </c>
      <c r="AQ687" s="46">
        <v>0</v>
      </c>
      <c r="AR687" s="46">
        <v>0</v>
      </c>
      <c r="AS687" s="46">
        <v>0</v>
      </c>
      <c r="AT687" s="46">
        <v>0</v>
      </c>
      <c r="AU687" s="46">
        <v>0</v>
      </c>
      <c r="AV687" s="46">
        <v>0</v>
      </c>
      <c r="AW687" s="46">
        <v>0</v>
      </c>
      <c r="AX687" s="46">
        <v>0</v>
      </c>
    </row>
    <row r="688" spans="1:50">
      <c r="A688" s="46">
        <v>687</v>
      </c>
      <c r="B688" s="46" t="s">
        <v>3098</v>
      </c>
      <c r="C688" s="46" t="s">
        <v>1393</v>
      </c>
      <c r="D688" s="46" t="s">
        <v>24</v>
      </c>
      <c r="E688" s="46" t="s">
        <v>1445</v>
      </c>
      <c r="F688" s="46" t="s">
        <v>1444</v>
      </c>
      <c r="G688" s="46">
        <v>40</v>
      </c>
      <c r="H688" s="46">
        <v>47</v>
      </c>
      <c r="I688" s="46">
        <v>15</v>
      </c>
      <c r="J688" s="46">
        <v>1150</v>
      </c>
      <c r="K688" s="46">
        <v>1313</v>
      </c>
      <c r="L688" s="46">
        <v>321</v>
      </c>
      <c r="M688" s="46">
        <v>0</v>
      </c>
      <c r="N688" s="46">
        <v>0</v>
      </c>
      <c r="O688" s="46">
        <v>0</v>
      </c>
      <c r="P688" s="46">
        <v>0</v>
      </c>
      <c r="Q688" s="46">
        <v>0</v>
      </c>
      <c r="R688" s="46">
        <v>0</v>
      </c>
      <c r="S688" s="46">
        <v>0</v>
      </c>
      <c r="T688" s="46">
        <v>0</v>
      </c>
      <c r="U688" s="46">
        <v>0</v>
      </c>
      <c r="V688" s="46">
        <v>0</v>
      </c>
      <c r="W688" s="46">
        <v>0</v>
      </c>
      <c r="X688" s="46">
        <v>0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0</v>
      </c>
      <c r="AF688" s="46">
        <v>0</v>
      </c>
      <c r="AG688" s="46">
        <v>0</v>
      </c>
      <c r="AH688" s="46">
        <v>0</v>
      </c>
      <c r="AI688" s="46">
        <v>0</v>
      </c>
      <c r="AJ688" s="46">
        <v>0</v>
      </c>
      <c r="AK688" s="46">
        <v>16</v>
      </c>
      <c r="AL688" s="46">
        <v>12</v>
      </c>
      <c r="AM688" s="46">
        <v>0</v>
      </c>
      <c r="AN688" s="46">
        <v>0</v>
      </c>
      <c r="AO688" s="46">
        <v>0</v>
      </c>
      <c r="AP688" s="46">
        <v>0</v>
      </c>
      <c r="AQ688" s="46">
        <v>0</v>
      </c>
      <c r="AR688" s="46">
        <v>0</v>
      </c>
      <c r="AS688" s="46">
        <v>0</v>
      </c>
      <c r="AT688" s="46">
        <v>0</v>
      </c>
      <c r="AU688" s="46">
        <v>0</v>
      </c>
      <c r="AV688" s="46">
        <v>0</v>
      </c>
      <c r="AW688" s="46">
        <v>0</v>
      </c>
      <c r="AX688" s="46">
        <v>0</v>
      </c>
    </row>
    <row r="689" spans="1:50">
      <c r="A689" s="46">
        <v>688</v>
      </c>
      <c r="B689" s="46" t="s">
        <v>3098</v>
      </c>
      <c r="C689" s="46" t="s">
        <v>1393</v>
      </c>
      <c r="D689" s="46" t="s">
        <v>29</v>
      </c>
      <c r="E689" s="46" t="s">
        <v>1447</v>
      </c>
      <c r="F689" s="46" t="s">
        <v>1446</v>
      </c>
      <c r="G689" s="46">
        <v>39</v>
      </c>
      <c r="H689" s="46">
        <v>49</v>
      </c>
      <c r="I689" s="46">
        <v>8</v>
      </c>
      <c r="J689" s="46">
        <v>412</v>
      </c>
      <c r="K689" s="46">
        <v>556</v>
      </c>
      <c r="L689" s="46">
        <v>123</v>
      </c>
      <c r="M689" s="46">
        <v>0</v>
      </c>
      <c r="N689" s="46">
        <v>0</v>
      </c>
      <c r="O689" s="46">
        <v>0</v>
      </c>
      <c r="P689" s="46">
        <v>0</v>
      </c>
      <c r="Q689" s="46">
        <v>0</v>
      </c>
      <c r="R689" s="46">
        <v>0</v>
      </c>
      <c r="S689" s="46">
        <v>0</v>
      </c>
      <c r="T689" s="46">
        <v>0</v>
      </c>
      <c r="U689" s="46">
        <v>0</v>
      </c>
      <c r="V689" s="46">
        <v>0</v>
      </c>
      <c r="W689" s="46">
        <v>0</v>
      </c>
      <c r="X689" s="46">
        <v>0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>
        <v>0</v>
      </c>
      <c r="AJ689" s="46">
        <v>0</v>
      </c>
      <c r="AK689" s="46">
        <v>4</v>
      </c>
      <c r="AL689" s="46">
        <v>4</v>
      </c>
      <c r="AM689" s="46">
        <v>0</v>
      </c>
      <c r="AN689" s="46">
        <v>0</v>
      </c>
      <c r="AO689" s="46">
        <v>0</v>
      </c>
      <c r="AP689" s="46">
        <v>0</v>
      </c>
      <c r="AQ689" s="46">
        <v>0</v>
      </c>
      <c r="AR689" s="46">
        <v>0</v>
      </c>
      <c r="AS689" s="46">
        <v>0</v>
      </c>
      <c r="AT689" s="46">
        <v>0</v>
      </c>
      <c r="AU689" s="46">
        <v>0</v>
      </c>
      <c r="AV689" s="46">
        <v>0</v>
      </c>
      <c r="AW689" s="46">
        <v>0</v>
      </c>
      <c r="AX689" s="46">
        <v>0</v>
      </c>
    </row>
    <row r="690" spans="1:50">
      <c r="A690" s="46">
        <v>689</v>
      </c>
      <c r="B690" s="46" t="s">
        <v>3098</v>
      </c>
      <c r="C690" s="46" t="s">
        <v>1393</v>
      </c>
      <c r="D690" s="46" t="s">
        <v>29</v>
      </c>
      <c r="E690" s="46" t="s">
        <v>1449</v>
      </c>
      <c r="F690" s="46" t="s">
        <v>1448</v>
      </c>
      <c r="G690" s="46">
        <v>60</v>
      </c>
      <c r="H690" s="46">
        <v>64</v>
      </c>
      <c r="I690" s="46">
        <v>11</v>
      </c>
      <c r="J690" s="46">
        <v>732.5</v>
      </c>
      <c r="K690" s="46">
        <v>896.5</v>
      </c>
      <c r="L690" s="46">
        <v>152</v>
      </c>
      <c r="M690" s="46">
        <v>1</v>
      </c>
      <c r="N690" s="46">
        <v>0</v>
      </c>
      <c r="O690" s="46">
        <v>0</v>
      </c>
      <c r="P690" s="46">
        <v>13</v>
      </c>
      <c r="Q690" s="46">
        <v>0</v>
      </c>
      <c r="R690" s="46">
        <v>0</v>
      </c>
      <c r="S690" s="46">
        <v>0</v>
      </c>
      <c r="T690" s="46">
        <v>0</v>
      </c>
      <c r="U690" s="46">
        <v>0</v>
      </c>
      <c r="V690" s="46">
        <v>0</v>
      </c>
      <c r="W690" s="46">
        <v>0</v>
      </c>
      <c r="X690" s="46">
        <v>0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v>0</v>
      </c>
      <c r="AG690" s="46">
        <v>0</v>
      </c>
      <c r="AH690" s="46">
        <v>0</v>
      </c>
      <c r="AI690" s="46">
        <v>0</v>
      </c>
      <c r="AJ690" s="46">
        <v>0</v>
      </c>
      <c r="AK690" s="46">
        <v>3</v>
      </c>
      <c r="AL690" s="46">
        <v>3</v>
      </c>
      <c r="AM690" s="46">
        <v>0</v>
      </c>
      <c r="AN690" s="46">
        <v>0</v>
      </c>
      <c r="AO690" s="46">
        <v>0</v>
      </c>
      <c r="AP690" s="46">
        <v>0</v>
      </c>
      <c r="AQ690" s="46">
        <v>0</v>
      </c>
      <c r="AR690" s="46">
        <v>0</v>
      </c>
      <c r="AS690" s="46">
        <v>0</v>
      </c>
      <c r="AT690" s="46">
        <v>0</v>
      </c>
      <c r="AU690" s="46">
        <v>0</v>
      </c>
      <c r="AV690" s="46">
        <v>0</v>
      </c>
      <c r="AW690" s="46">
        <v>0</v>
      </c>
      <c r="AX690" s="46">
        <v>0</v>
      </c>
    </row>
    <row r="691" spans="1:50">
      <c r="A691" s="46">
        <v>690</v>
      </c>
      <c r="B691" s="46" t="s">
        <v>3098</v>
      </c>
      <c r="C691" s="46" t="s">
        <v>1393</v>
      </c>
      <c r="D691" s="46" t="s">
        <v>21</v>
      </c>
      <c r="E691" s="46" t="s">
        <v>1451</v>
      </c>
      <c r="F691" s="46" t="s">
        <v>1450</v>
      </c>
      <c r="G691" s="46">
        <v>93</v>
      </c>
      <c r="H691" s="46">
        <v>113</v>
      </c>
      <c r="I691" s="46">
        <v>32</v>
      </c>
      <c r="J691" s="46">
        <v>1360</v>
      </c>
      <c r="K691" s="46">
        <v>1950</v>
      </c>
      <c r="L691" s="46">
        <v>578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38</v>
      </c>
      <c r="AL691" s="46">
        <v>33</v>
      </c>
      <c r="AM691" s="46">
        <v>0</v>
      </c>
      <c r="AN691" s="46">
        <v>0</v>
      </c>
      <c r="AO691" s="46">
        <v>0</v>
      </c>
      <c r="AP691" s="46">
        <v>0</v>
      </c>
      <c r="AQ691" s="46">
        <v>0</v>
      </c>
      <c r="AR691" s="46">
        <v>0</v>
      </c>
      <c r="AS691" s="46">
        <v>0</v>
      </c>
      <c r="AT691" s="46">
        <v>0</v>
      </c>
      <c r="AU691" s="46">
        <v>0</v>
      </c>
      <c r="AV691" s="46">
        <v>0</v>
      </c>
      <c r="AW691" s="46">
        <v>0</v>
      </c>
      <c r="AX691" s="46">
        <v>0</v>
      </c>
    </row>
    <row r="692" spans="1:50">
      <c r="A692" s="46">
        <v>691</v>
      </c>
      <c r="B692" s="46" t="s">
        <v>3098</v>
      </c>
      <c r="C692" s="46" t="s">
        <v>1393</v>
      </c>
      <c r="D692" s="46" t="s">
        <v>21</v>
      </c>
      <c r="E692" s="46" t="s">
        <v>1453</v>
      </c>
      <c r="F692" s="46" t="s">
        <v>1452</v>
      </c>
      <c r="G692" s="46">
        <v>61</v>
      </c>
      <c r="H692" s="46">
        <v>54</v>
      </c>
      <c r="I692" s="46">
        <v>6</v>
      </c>
      <c r="J692" s="46">
        <v>587.5</v>
      </c>
      <c r="K692" s="46">
        <v>667</v>
      </c>
      <c r="L692" s="46">
        <v>101</v>
      </c>
      <c r="M692" s="46">
        <v>0</v>
      </c>
      <c r="N692" s="46">
        <v>0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4</v>
      </c>
      <c r="AL692" s="46">
        <v>4</v>
      </c>
      <c r="AM692" s="46">
        <v>0</v>
      </c>
      <c r="AN692" s="46">
        <v>0</v>
      </c>
      <c r="AO692" s="46">
        <v>0</v>
      </c>
      <c r="AP692" s="46">
        <v>0</v>
      </c>
      <c r="AQ692" s="46">
        <v>0</v>
      </c>
      <c r="AR692" s="46">
        <v>0</v>
      </c>
      <c r="AS692" s="46">
        <v>0</v>
      </c>
      <c r="AT692" s="46">
        <v>0</v>
      </c>
      <c r="AU692" s="46">
        <v>0</v>
      </c>
      <c r="AV692" s="46">
        <v>0</v>
      </c>
      <c r="AW692" s="46">
        <v>0</v>
      </c>
      <c r="AX692" s="46">
        <v>0</v>
      </c>
    </row>
    <row r="693" spans="1:50">
      <c r="A693" s="46">
        <v>692</v>
      </c>
      <c r="B693" s="46" t="s">
        <v>3098</v>
      </c>
      <c r="C693" s="46" t="s">
        <v>1393</v>
      </c>
      <c r="D693" s="46" t="s">
        <v>29</v>
      </c>
      <c r="E693" s="46" t="s">
        <v>1455</v>
      </c>
      <c r="F693" s="46" t="s">
        <v>1454</v>
      </c>
      <c r="G693" s="46">
        <v>101</v>
      </c>
      <c r="H693" s="46">
        <v>117</v>
      </c>
      <c r="I693" s="46">
        <v>20</v>
      </c>
      <c r="J693" s="46">
        <v>1055</v>
      </c>
      <c r="K693" s="46">
        <v>1450</v>
      </c>
      <c r="L693" s="46">
        <v>261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2766</v>
      </c>
      <c r="Z693" s="46">
        <v>238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15</v>
      </c>
      <c r="AN693" s="46">
        <v>13</v>
      </c>
      <c r="AO693" s="46">
        <v>0</v>
      </c>
      <c r="AP693" s="46">
        <v>0</v>
      </c>
      <c r="AQ693" s="46">
        <v>0</v>
      </c>
      <c r="AR693" s="46">
        <v>0</v>
      </c>
      <c r="AS693" s="46">
        <v>0</v>
      </c>
      <c r="AT693" s="46">
        <v>0</v>
      </c>
      <c r="AU693" s="46">
        <v>0</v>
      </c>
      <c r="AV693" s="46">
        <v>0</v>
      </c>
      <c r="AW693" s="46">
        <v>0</v>
      </c>
      <c r="AX693" s="46">
        <v>0</v>
      </c>
    </row>
    <row r="694" spans="1:50">
      <c r="A694" s="46">
        <v>693</v>
      </c>
      <c r="B694" s="46" t="s">
        <v>3098</v>
      </c>
      <c r="C694" s="46" t="s">
        <v>1393</v>
      </c>
      <c r="D694" s="46" t="s">
        <v>78</v>
      </c>
      <c r="E694" s="46" t="s">
        <v>1457</v>
      </c>
      <c r="F694" s="46" t="s">
        <v>1456</v>
      </c>
      <c r="G694" s="46">
        <v>58</v>
      </c>
      <c r="H694" s="46">
        <v>73</v>
      </c>
      <c r="I694" s="46">
        <v>20</v>
      </c>
      <c r="J694" s="46">
        <v>1766</v>
      </c>
      <c r="K694" s="46">
        <v>2307.5</v>
      </c>
      <c r="L694" s="46">
        <v>506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6">
        <v>0</v>
      </c>
      <c r="AK694" s="46">
        <v>61</v>
      </c>
      <c r="AL694" s="46">
        <v>39</v>
      </c>
      <c r="AM694" s="46">
        <v>0</v>
      </c>
      <c r="AN694" s="46">
        <v>0</v>
      </c>
      <c r="AO694" s="46">
        <v>0</v>
      </c>
      <c r="AP694" s="46">
        <v>0</v>
      </c>
      <c r="AQ694" s="46">
        <v>0</v>
      </c>
      <c r="AR694" s="46">
        <v>0</v>
      </c>
      <c r="AS694" s="46">
        <v>0</v>
      </c>
      <c r="AT694" s="46">
        <v>0</v>
      </c>
      <c r="AU694" s="46">
        <v>0</v>
      </c>
      <c r="AV694" s="46">
        <v>0</v>
      </c>
      <c r="AW694" s="46">
        <v>0</v>
      </c>
      <c r="AX694" s="46">
        <v>0</v>
      </c>
    </row>
    <row r="695" spans="1:50">
      <c r="A695" s="46">
        <v>694</v>
      </c>
      <c r="B695" s="46" t="s">
        <v>3098</v>
      </c>
      <c r="C695" s="46" t="s">
        <v>1393</v>
      </c>
      <c r="D695" s="46" t="s">
        <v>21</v>
      </c>
      <c r="E695" s="46" t="s">
        <v>1459</v>
      </c>
      <c r="F695" s="46" t="s">
        <v>1458</v>
      </c>
      <c r="G695" s="46">
        <v>100</v>
      </c>
      <c r="H695" s="46">
        <v>122</v>
      </c>
      <c r="I695" s="46">
        <v>28</v>
      </c>
      <c r="J695" s="46">
        <v>1832</v>
      </c>
      <c r="K695" s="46">
        <v>2493</v>
      </c>
      <c r="L695" s="46">
        <v>573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48</v>
      </c>
      <c r="AL695" s="46">
        <v>34</v>
      </c>
      <c r="AM695" s="46">
        <v>0</v>
      </c>
      <c r="AN695" s="46">
        <v>0</v>
      </c>
      <c r="AO695" s="46">
        <v>0</v>
      </c>
      <c r="AP695" s="46">
        <v>0</v>
      </c>
      <c r="AQ695" s="46">
        <v>0</v>
      </c>
      <c r="AR695" s="46">
        <v>0</v>
      </c>
      <c r="AS695" s="46">
        <v>0</v>
      </c>
      <c r="AT695" s="46">
        <v>0</v>
      </c>
      <c r="AU695" s="46">
        <v>0</v>
      </c>
      <c r="AV695" s="46">
        <v>0</v>
      </c>
      <c r="AW695" s="46">
        <v>0</v>
      </c>
      <c r="AX695" s="46">
        <v>0</v>
      </c>
    </row>
    <row r="696" spans="1:50">
      <c r="A696" s="46">
        <v>695</v>
      </c>
      <c r="B696" s="46" t="s">
        <v>3098</v>
      </c>
      <c r="C696" s="46" t="s">
        <v>1393</v>
      </c>
      <c r="D696" s="46" t="s">
        <v>21</v>
      </c>
      <c r="E696" s="46" t="s">
        <v>1461</v>
      </c>
      <c r="F696" s="46" t="s">
        <v>1460</v>
      </c>
      <c r="G696" s="46">
        <v>93</v>
      </c>
      <c r="H696" s="46">
        <v>111</v>
      </c>
      <c r="I696" s="46">
        <v>24</v>
      </c>
      <c r="J696" s="46">
        <v>1399.5</v>
      </c>
      <c r="K696" s="46">
        <v>1770.5</v>
      </c>
      <c r="L696" s="46">
        <v>413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25</v>
      </c>
      <c r="AL696" s="46">
        <v>23</v>
      </c>
      <c r="AM696" s="46">
        <v>0</v>
      </c>
      <c r="AN696" s="46">
        <v>0</v>
      </c>
      <c r="AO696" s="46">
        <v>0</v>
      </c>
      <c r="AP696" s="46">
        <v>0</v>
      </c>
      <c r="AQ696" s="46">
        <v>0</v>
      </c>
      <c r="AR696" s="46">
        <v>0</v>
      </c>
      <c r="AS696" s="46">
        <v>0</v>
      </c>
      <c r="AT696" s="46">
        <v>0</v>
      </c>
      <c r="AU696" s="46">
        <v>0</v>
      </c>
      <c r="AV696" s="46">
        <v>0</v>
      </c>
      <c r="AW696" s="46">
        <v>0</v>
      </c>
      <c r="AX696" s="46">
        <v>0</v>
      </c>
    </row>
    <row r="697" spans="1:50">
      <c r="A697" s="46">
        <v>696</v>
      </c>
      <c r="B697" s="46" t="s">
        <v>3098</v>
      </c>
      <c r="C697" s="46" t="s">
        <v>1393</v>
      </c>
      <c r="D697" s="46" t="s">
        <v>21</v>
      </c>
      <c r="E697" s="46" t="s">
        <v>1463</v>
      </c>
      <c r="F697" s="46" t="s">
        <v>1462</v>
      </c>
      <c r="G697" s="46">
        <v>17</v>
      </c>
      <c r="H697" s="46">
        <v>30</v>
      </c>
      <c r="I697" s="46">
        <v>10</v>
      </c>
      <c r="J697" s="46">
        <v>334</v>
      </c>
      <c r="K697" s="46">
        <v>521</v>
      </c>
      <c r="L697" s="46">
        <v>145</v>
      </c>
      <c r="M697" s="46">
        <v>0</v>
      </c>
      <c r="N697" s="46">
        <v>0</v>
      </c>
      <c r="O697" s="46">
        <v>0</v>
      </c>
      <c r="P697" s="46">
        <v>0</v>
      </c>
      <c r="Q697" s="46">
        <v>0</v>
      </c>
      <c r="R697" s="46">
        <v>0</v>
      </c>
      <c r="S697" s="46">
        <v>0</v>
      </c>
      <c r="T697" s="46">
        <v>0</v>
      </c>
      <c r="U697" s="46">
        <v>0</v>
      </c>
      <c r="V697" s="46">
        <v>0</v>
      </c>
      <c r="W697" s="46">
        <v>0</v>
      </c>
      <c r="X697" s="46">
        <v>0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>
        <v>0</v>
      </c>
      <c r="AJ697" s="46">
        <v>0</v>
      </c>
      <c r="AK697" s="46">
        <v>14</v>
      </c>
      <c r="AL697" s="46">
        <v>13</v>
      </c>
      <c r="AM697" s="46">
        <v>0</v>
      </c>
      <c r="AN697" s="46">
        <v>0</v>
      </c>
      <c r="AO697" s="46">
        <v>0</v>
      </c>
      <c r="AP697" s="46">
        <v>0</v>
      </c>
      <c r="AQ697" s="46">
        <v>0</v>
      </c>
      <c r="AR697" s="46">
        <v>0</v>
      </c>
      <c r="AS697" s="46">
        <v>0</v>
      </c>
      <c r="AT697" s="46">
        <v>0</v>
      </c>
      <c r="AU697" s="46">
        <v>0</v>
      </c>
      <c r="AV697" s="46">
        <v>0</v>
      </c>
      <c r="AW697" s="46">
        <v>0</v>
      </c>
      <c r="AX697" s="46">
        <v>0</v>
      </c>
    </row>
    <row r="698" spans="1:50">
      <c r="A698" s="46">
        <v>697</v>
      </c>
      <c r="B698" s="46" t="s">
        <v>3098</v>
      </c>
      <c r="C698" s="46" t="s">
        <v>1393</v>
      </c>
      <c r="D698" s="46" t="s">
        <v>21</v>
      </c>
      <c r="E698" s="46" t="s">
        <v>1465</v>
      </c>
      <c r="F698" s="46" t="s">
        <v>1464</v>
      </c>
      <c r="G698" s="46">
        <v>104</v>
      </c>
      <c r="H698" s="46">
        <v>133</v>
      </c>
      <c r="I698" s="46">
        <v>26</v>
      </c>
      <c r="J698" s="46">
        <v>2000</v>
      </c>
      <c r="K698" s="46">
        <v>2464</v>
      </c>
      <c r="L698" s="46">
        <v>570</v>
      </c>
      <c r="M698" s="46">
        <v>0</v>
      </c>
      <c r="N698" s="46">
        <v>0</v>
      </c>
      <c r="O698" s="46">
        <v>0</v>
      </c>
      <c r="P698" s="46">
        <v>0</v>
      </c>
      <c r="Q698" s="46">
        <v>0</v>
      </c>
      <c r="R698" s="46">
        <v>0</v>
      </c>
      <c r="S698" s="46">
        <v>0</v>
      </c>
      <c r="T698" s="46">
        <v>0</v>
      </c>
      <c r="U698" s="46">
        <v>0</v>
      </c>
      <c r="V698" s="46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>
        <v>0</v>
      </c>
      <c r="AJ698" s="46">
        <v>0</v>
      </c>
      <c r="AK698" s="46">
        <v>37</v>
      </c>
      <c r="AL698" s="46">
        <v>36</v>
      </c>
      <c r="AM698" s="46">
        <v>0</v>
      </c>
      <c r="AN698" s="46">
        <v>0</v>
      </c>
      <c r="AO698" s="46">
        <v>0</v>
      </c>
      <c r="AP698" s="46">
        <v>0</v>
      </c>
      <c r="AQ698" s="46">
        <v>0</v>
      </c>
      <c r="AR698" s="46">
        <v>0</v>
      </c>
      <c r="AS698" s="46">
        <v>0</v>
      </c>
      <c r="AT698" s="46">
        <v>0</v>
      </c>
      <c r="AU698" s="46">
        <v>0</v>
      </c>
      <c r="AV698" s="46">
        <v>0</v>
      </c>
      <c r="AW698" s="46">
        <v>0</v>
      </c>
      <c r="AX698" s="46">
        <v>0</v>
      </c>
    </row>
    <row r="699" spans="1:50">
      <c r="A699" s="46">
        <v>698</v>
      </c>
      <c r="B699" s="46" t="s">
        <v>3098</v>
      </c>
      <c r="C699" s="46" t="s">
        <v>1393</v>
      </c>
      <c r="D699" s="46" t="s">
        <v>24</v>
      </c>
      <c r="E699" s="46" t="s">
        <v>1467</v>
      </c>
      <c r="F699" s="46" t="s">
        <v>1466</v>
      </c>
      <c r="G699" s="46">
        <v>35</v>
      </c>
      <c r="H699" s="46">
        <v>42</v>
      </c>
      <c r="I699" s="46">
        <v>8</v>
      </c>
      <c r="J699" s="46">
        <v>462</v>
      </c>
      <c r="K699" s="46">
        <v>587</v>
      </c>
      <c r="L699" s="46">
        <v>122</v>
      </c>
      <c r="M699" s="46">
        <v>0</v>
      </c>
      <c r="N699" s="46">
        <v>0</v>
      </c>
      <c r="O699" s="46">
        <v>0</v>
      </c>
      <c r="P699" s="46">
        <v>0</v>
      </c>
      <c r="Q699" s="46">
        <v>0</v>
      </c>
      <c r="R699" s="46">
        <v>0</v>
      </c>
      <c r="S699" s="46">
        <v>0</v>
      </c>
      <c r="T699" s="46">
        <v>0</v>
      </c>
      <c r="U699" s="46">
        <v>0</v>
      </c>
      <c r="V699" s="46">
        <v>0</v>
      </c>
      <c r="W699" s="46">
        <v>0</v>
      </c>
      <c r="X699" s="46">
        <v>0</v>
      </c>
      <c r="Y699" s="46">
        <v>59</v>
      </c>
      <c r="Z699" s="46">
        <v>9</v>
      </c>
      <c r="AA699" s="46"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>
        <v>0</v>
      </c>
      <c r="AJ699" s="46">
        <v>0</v>
      </c>
      <c r="AK699" s="46">
        <v>2</v>
      </c>
      <c r="AL699" s="46">
        <v>2</v>
      </c>
      <c r="AM699" s="46">
        <v>0</v>
      </c>
      <c r="AN699" s="46">
        <v>0</v>
      </c>
      <c r="AO699" s="46">
        <v>0</v>
      </c>
      <c r="AP699" s="46">
        <v>0</v>
      </c>
      <c r="AQ699" s="46">
        <v>0</v>
      </c>
      <c r="AR699" s="46">
        <v>0</v>
      </c>
      <c r="AS699" s="46">
        <v>0</v>
      </c>
      <c r="AT699" s="46">
        <v>0</v>
      </c>
      <c r="AU699" s="46">
        <v>0</v>
      </c>
      <c r="AV699" s="46">
        <v>0</v>
      </c>
      <c r="AW699" s="46">
        <v>0</v>
      </c>
      <c r="AX699" s="46">
        <v>0</v>
      </c>
    </row>
    <row r="700" spans="1:50">
      <c r="A700" s="46">
        <v>699</v>
      </c>
      <c r="B700" s="46" t="s">
        <v>3098</v>
      </c>
      <c r="C700" s="46" t="s">
        <v>1393</v>
      </c>
      <c r="D700" s="46" t="s">
        <v>21</v>
      </c>
      <c r="E700" s="46" t="s">
        <v>1469</v>
      </c>
      <c r="F700" s="46" t="s">
        <v>1468</v>
      </c>
      <c r="G700" s="46">
        <v>50</v>
      </c>
      <c r="H700" s="46">
        <v>55</v>
      </c>
      <c r="I700" s="46">
        <v>9</v>
      </c>
      <c r="J700" s="46">
        <v>585</v>
      </c>
      <c r="K700" s="46">
        <v>773</v>
      </c>
      <c r="L700" s="46">
        <v>142</v>
      </c>
      <c r="M700" s="46">
        <v>0</v>
      </c>
      <c r="N700" s="46">
        <v>0</v>
      </c>
      <c r="O700" s="46">
        <v>0</v>
      </c>
      <c r="P700" s="46">
        <v>0</v>
      </c>
      <c r="Q700" s="46">
        <v>0</v>
      </c>
      <c r="R700" s="46">
        <v>0</v>
      </c>
      <c r="S700" s="46">
        <v>0</v>
      </c>
      <c r="T700" s="46">
        <v>0</v>
      </c>
      <c r="U700" s="46">
        <v>0</v>
      </c>
      <c r="V700" s="46">
        <v>0</v>
      </c>
      <c r="W700" s="46">
        <v>0</v>
      </c>
      <c r="X700" s="46">
        <v>0</v>
      </c>
      <c r="Y700" s="46">
        <v>78</v>
      </c>
      <c r="Z700" s="46">
        <v>11</v>
      </c>
      <c r="AA700" s="46"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v>0</v>
      </c>
      <c r="AG700" s="46">
        <v>0</v>
      </c>
      <c r="AH700" s="46">
        <v>0</v>
      </c>
      <c r="AI700" s="46">
        <v>0</v>
      </c>
      <c r="AJ700" s="46">
        <v>0</v>
      </c>
      <c r="AK700" s="46">
        <v>4</v>
      </c>
      <c r="AL700" s="46">
        <v>4</v>
      </c>
      <c r="AM700" s="46">
        <v>0</v>
      </c>
      <c r="AN700" s="46">
        <v>0</v>
      </c>
      <c r="AO700" s="46">
        <v>0</v>
      </c>
      <c r="AP700" s="46">
        <v>0</v>
      </c>
      <c r="AQ700" s="46">
        <v>0</v>
      </c>
      <c r="AR700" s="46">
        <v>0</v>
      </c>
      <c r="AS700" s="46">
        <v>0</v>
      </c>
      <c r="AT700" s="46">
        <v>0</v>
      </c>
      <c r="AU700" s="46">
        <v>0</v>
      </c>
      <c r="AV700" s="46">
        <v>0</v>
      </c>
      <c r="AW700" s="46">
        <v>0</v>
      </c>
      <c r="AX700" s="46">
        <v>0</v>
      </c>
    </row>
    <row r="701" spans="1:50">
      <c r="A701" s="46">
        <v>700</v>
      </c>
      <c r="B701" s="46" t="s">
        <v>3098</v>
      </c>
      <c r="C701" s="46" t="s">
        <v>1393</v>
      </c>
      <c r="D701" s="46" t="s">
        <v>29</v>
      </c>
      <c r="E701" s="46" t="s">
        <v>1471</v>
      </c>
      <c r="F701" s="46" t="s">
        <v>1470</v>
      </c>
      <c r="G701" s="46">
        <v>61</v>
      </c>
      <c r="H701" s="46">
        <v>51</v>
      </c>
      <c r="I701" s="46">
        <v>13</v>
      </c>
      <c r="J701" s="46">
        <v>735</v>
      </c>
      <c r="K701" s="46">
        <v>912.5</v>
      </c>
      <c r="L701" s="46">
        <v>243</v>
      </c>
      <c r="M701" s="46">
        <v>0</v>
      </c>
      <c r="N701" s="46">
        <v>0</v>
      </c>
      <c r="O701" s="46">
        <v>0</v>
      </c>
      <c r="P701" s="46">
        <v>0</v>
      </c>
      <c r="Q701" s="46">
        <v>0</v>
      </c>
      <c r="R701" s="46">
        <v>0</v>
      </c>
      <c r="S701" s="46">
        <v>0</v>
      </c>
      <c r="T701" s="46">
        <v>0</v>
      </c>
      <c r="U701" s="46">
        <v>0</v>
      </c>
      <c r="V701" s="46">
        <v>0</v>
      </c>
      <c r="W701" s="46">
        <v>0</v>
      </c>
      <c r="X701" s="46">
        <v>0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0</v>
      </c>
      <c r="AF701" s="46">
        <v>0</v>
      </c>
      <c r="AG701" s="46">
        <v>0</v>
      </c>
      <c r="AH701" s="46">
        <v>0</v>
      </c>
      <c r="AI701" s="46">
        <v>0</v>
      </c>
      <c r="AJ701" s="46">
        <v>0</v>
      </c>
      <c r="AK701" s="46">
        <v>15</v>
      </c>
      <c r="AL701" s="46">
        <v>12</v>
      </c>
      <c r="AM701" s="46">
        <v>0</v>
      </c>
      <c r="AN701" s="46">
        <v>0</v>
      </c>
      <c r="AO701" s="46">
        <v>0</v>
      </c>
      <c r="AP701" s="46">
        <v>0</v>
      </c>
      <c r="AQ701" s="46">
        <v>0</v>
      </c>
      <c r="AR701" s="46">
        <v>0</v>
      </c>
      <c r="AS701" s="46">
        <v>0</v>
      </c>
      <c r="AT701" s="46">
        <v>0</v>
      </c>
      <c r="AU701" s="46">
        <v>0</v>
      </c>
      <c r="AV701" s="46">
        <v>0</v>
      </c>
      <c r="AW701" s="46">
        <v>0</v>
      </c>
      <c r="AX701" s="46">
        <v>0</v>
      </c>
    </row>
    <row r="702" spans="1:50">
      <c r="A702" s="46">
        <v>701</v>
      </c>
      <c r="B702" s="46" t="s">
        <v>3098</v>
      </c>
      <c r="C702" s="46" t="s">
        <v>1393</v>
      </c>
      <c r="D702" s="46" t="s">
        <v>29</v>
      </c>
      <c r="E702" s="46" t="s">
        <v>1473</v>
      </c>
      <c r="F702" s="46" t="s">
        <v>1472</v>
      </c>
      <c r="G702" s="46">
        <v>22</v>
      </c>
      <c r="H702" s="46">
        <v>29</v>
      </c>
      <c r="I702" s="46">
        <v>5</v>
      </c>
      <c r="J702" s="46">
        <v>439</v>
      </c>
      <c r="K702" s="46">
        <v>590</v>
      </c>
      <c r="L702" s="46">
        <v>89</v>
      </c>
      <c r="M702" s="46">
        <v>0</v>
      </c>
      <c r="N702" s="46">
        <v>0</v>
      </c>
      <c r="O702" s="46">
        <v>0</v>
      </c>
      <c r="P702" s="46">
        <v>0</v>
      </c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>
        <v>0</v>
      </c>
      <c r="AJ702" s="46">
        <v>0</v>
      </c>
      <c r="AK702" s="46">
        <v>16</v>
      </c>
      <c r="AL702" s="46">
        <v>11</v>
      </c>
      <c r="AM702" s="46">
        <v>0</v>
      </c>
      <c r="AN702" s="46">
        <v>0</v>
      </c>
      <c r="AO702" s="46">
        <v>0</v>
      </c>
      <c r="AP702" s="46">
        <v>0</v>
      </c>
      <c r="AQ702" s="46">
        <v>0</v>
      </c>
      <c r="AR702" s="46">
        <v>0</v>
      </c>
      <c r="AS702" s="46">
        <v>0</v>
      </c>
      <c r="AT702" s="46">
        <v>0</v>
      </c>
      <c r="AU702" s="46">
        <v>0</v>
      </c>
      <c r="AV702" s="46">
        <v>0</v>
      </c>
      <c r="AW702" s="46">
        <v>0</v>
      </c>
      <c r="AX702" s="46">
        <v>0</v>
      </c>
    </row>
    <row r="703" spans="1:50">
      <c r="A703" s="46">
        <v>702</v>
      </c>
      <c r="B703" s="46" t="s">
        <v>3098</v>
      </c>
      <c r="C703" s="46" t="s">
        <v>1393</v>
      </c>
      <c r="D703" s="46" t="s">
        <v>78</v>
      </c>
      <c r="E703" s="46" t="s">
        <v>1475</v>
      </c>
      <c r="F703" s="46" t="s">
        <v>1474</v>
      </c>
      <c r="G703" s="46">
        <v>163</v>
      </c>
      <c r="H703" s="46">
        <v>257</v>
      </c>
      <c r="I703" s="46">
        <v>50</v>
      </c>
      <c r="J703" s="46">
        <v>4845.5</v>
      </c>
      <c r="K703" s="46">
        <v>6395.5</v>
      </c>
      <c r="L703" s="46">
        <v>1253.5</v>
      </c>
      <c r="M703" s="46">
        <v>0</v>
      </c>
      <c r="N703" s="46">
        <v>0</v>
      </c>
      <c r="O703" s="46">
        <v>0</v>
      </c>
      <c r="P703" s="46">
        <v>0</v>
      </c>
      <c r="Q703" s="46">
        <v>0</v>
      </c>
      <c r="R703" s="46">
        <v>0</v>
      </c>
      <c r="S703" s="46">
        <v>0</v>
      </c>
      <c r="T703" s="46">
        <v>0</v>
      </c>
      <c r="U703" s="46">
        <v>0</v>
      </c>
      <c r="V703" s="46">
        <v>0</v>
      </c>
      <c r="W703" s="46">
        <v>0</v>
      </c>
      <c r="X703" s="46">
        <v>0</v>
      </c>
      <c r="Y703" s="46">
        <v>55</v>
      </c>
      <c r="Z703" s="46">
        <v>9</v>
      </c>
      <c r="AA703" s="46"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6">
        <v>0</v>
      </c>
      <c r="AK703" s="46">
        <v>90</v>
      </c>
      <c r="AL703" s="46">
        <v>73</v>
      </c>
      <c r="AM703" s="46">
        <v>0</v>
      </c>
      <c r="AN703" s="46">
        <v>0</v>
      </c>
      <c r="AO703" s="46">
        <v>0</v>
      </c>
      <c r="AP703" s="46">
        <v>0</v>
      </c>
      <c r="AQ703" s="46">
        <v>0</v>
      </c>
      <c r="AR703" s="46">
        <v>0</v>
      </c>
      <c r="AS703" s="46">
        <v>0</v>
      </c>
      <c r="AT703" s="46">
        <v>0</v>
      </c>
      <c r="AU703" s="46">
        <v>131</v>
      </c>
      <c r="AV703" s="46">
        <v>6</v>
      </c>
      <c r="AW703" s="46">
        <v>0</v>
      </c>
      <c r="AX703" s="46">
        <v>0</v>
      </c>
    </row>
    <row r="704" spans="1:50">
      <c r="A704" s="46">
        <v>703</v>
      </c>
      <c r="B704" s="46" t="s">
        <v>3098</v>
      </c>
      <c r="C704" s="46" t="s">
        <v>1393</v>
      </c>
      <c r="D704" s="46" t="s">
        <v>21</v>
      </c>
      <c r="E704" s="46" t="s">
        <v>1477</v>
      </c>
      <c r="F704" s="46" t="s">
        <v>1476</v>
      </c>
      <c r="G704" s="46">
        <v>54</v>
      </c>
      <c r="H704" s="46">
        <v>58</v>
      </c>
      <c r="I704" s="46">
        <v>11</v>
      </c>
      <c r="J704" s="46">
        <v>748</v>
      </c>
      <c r="K704" s="46">
        <v>1048</v>
      </c>
      <c r="L704" s="46">
        <v>216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>
        <v>0</v>
      </c>
      <c r="AJ704" s="46">
        <v>0</v>
      </c>
      <c r="AK704" s="46">
        <v>43</v>
      </c>
      <c r="AL704" s="46">
        <v>25</v>
      </c>
      <c r="AM704" s="46">
        <v>0</v>
      </c>
      <c r="AN704" s="46">
        <v>0</v>
      </c>
      <c r="AO704" s="46">
        <v>0</v>
      </c>
      <c r="AP704" s="46">
        <v>0</v>
      </c>
      <c r="AQ704" s="46">
        <v>0</v>
      </c>
      <c r="AR704" s="46">
        <v>0</v>
      </c>
      <c r="AS704" s="46">
        <v>0</v>
      </c>
      <c r="AT704" s="46">
        <v>0</v>
      </c>
      <c r="AU704" s="46">
        <v>0</v>
      </c>
      <c r="AV704" s="46">
        <v>0</v>
      </c>
      <c r="AW704" s="46">
        <v>0</v>
      </c>
      <c r="AX704" s="46">
        <v>0</v>
      </c>
    </row>
    <row r="705" spans="1:50">
      <c r="A705" s="46">
        <v>704</v>
      </c>
      <c r="B705" s="46" t="s">
        <v>3098</v>
      </c>
      <c r="C705" s="46" t="s">
        <v>1393</v>
      </c>
      <c r="D705" s="46" t="s">
        <v>21</v>
      </c>
      <c r="E705" s="46" t="s">
        <v>1479</v>
      </c>
      <c r="F705" s="46" t="s">
        <v>1478</v>
      </c>
      <c r="G705" s="46">
        <v>98</v>
      </c>
      <c r="H705" s="46">
        <v>113</v>
      </c>
      <c r="I705" s="46">
        <v>33</v>
      </c>
      <c r="J705" s="46">
        <v>1815</v>
      </c>
      <c r="K705" s="46">
        <v>2264</v>
      </c>
      <c r="L705" s="46">
        <v>655</v>
      </c>
      <c r="M705" s="46">
        <v>0</v>
      </c>
      <c r="N705" s="46">
        <v>0</v>
      </c>
      <c r="O705" s="46">
        <v>0</v>
      </c>
      <c r="P705" s="46">
        <v>0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0</v>
      </c>
      <c r="W705" s="46">
        <v>0</v>
      </c>
      <c r="X705" s="46">
        <v>0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0</v>
      </c>
      <c r="AJ705" s="46">
        <v>0</v>
      </c>
      <c r="AK705" s="46">
        <v>8</v>
      </c>
      <c r="AL705" s="46">
        <v>6</v>
      </c>
      <c r="AM705" s="46">
        <v>0</v>
      </c>
      <c r="AN705" s="46">
        <v>0</v>
      </c>
      <c r="AO705" s="46">
        <v>0</v>
      </c>
      <c r="AP705" s="46">
        <v>0</v>
      </c>
      <c r="AQ705" s="46">
        <v>0</v>
      </c>
      <c r="AR705" s="46">
        <v>0</v>
      </c>
      <c r="AS705" s="46">
        <v>0</v>
      </c>
      <c r="AT705" s="46">
        <v>0</v>
      </c>
      <c r="AU705" s="46">
        <v>0</v>
      </c>
      <c r="AV705" s="46">
        <v>0</v>
      </c>
      <c r="AW705" s="46">
        <v>0</v>
      </c>
      <c r="AX705" s="46">
        <v>0</v>
      </c>
    </row>
    <row r="706" spans="1:50">
      <c r="A706" s="46">
        <v>705</v>
      </c>
      <c r="B706" s="46" t="s">
        <v>3098</v>
      </c>
      <c r="C706" s="46" t="s">
        <v>1393</v>
      </c>
      <c r="D706" s="46" t="s">
        <v>29</v>
      </c>
      <c r="E706" s="46" t="s">
        <v>1481</v>
      </c>
      <c r="F706" s="46" t="s">
        <v>1480</v>
      </c>
      <c r="G706" s="46">
        <v>25</v>
      </c>
      <c r="H706" s="46">
        <v>38</v>
      </c>
      <c r="I706" s="46">
        <v>9</v>
      </c>
      <c r="J706" s="46">
        <v>365</v>
      </c>
      <c r="K706" s="46">
        <v>521</v>
      </c>
      <c r="L706" s="46">
        <v>162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0</v>
      </c>
      <c r="S706" s="46">
        <v>0</v>
      </c>
      <c r="T706" s="46">
        <v>0</v>
      </c>
      <c r="U706" s="46">
        <v>0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>
        <v>0</v>
      </c>
      <c r="AJ706" s="46">
        <v>0</v>
      </c>
      <c r="AK706" s="46">
        <v>26</v>
      </c>
      <c r="AL706" s="46">
        <v>17</v>
      </c>
      <c r="AM706" s="46">
        <v>0</v>
      </c>
      <c r="AN706" s="46">
        <v>0</v>
      </c>
      <c r="AO706" s="46">
        <v>0</v>
      </c>
      <c r="AP706" s="46">
        <v>0</v>
      </c>
      <c r="AQ706" s="46">
        <v>0</v>
      </c>
      <c r="AR706" s="46">
        <v>0</v>
      </c>
      <c r="AS706" s="46">
        <v>0</v>
      </c>
      <c r="AT706" s="46">
        <v>0</v>
      </c>
      <c r="AU706" s="46">
        <v>0</v>
      </c>
      <c r="AV706" s="46">
        <v>0</v>
      </c>
      <c r="AW706" s="46">
        <v>0</v>
      </c>
      <c r="AX706" s="46">
        <v>0</v>
      </c>
    </row>
    <row r="707" spans="1:50">
      <c r="A707" s="46">
        <v>706</v>
      </c>
      <c r="B707" s="46" t="s">
        <v>3098</v>
      </c>
      <c r="C707" s="46" t="s">
        <v>1393</v>
      </c>
      <c r="D707" s="46" t="s">
        <v>21</v>
      </c>
      <c r="E707" s="46" t="s">
        <v>1483</v>
      </c>
      <c r="F707" s="46" t="s">
        <v>1482</v>
      </c>
      <c r="G707" s="46">
        <v>115</v>
      </c>
      <c r="H707" s="46">
        <v>130</v>
      </c>
      <c r="I707" s="46">
        <v>29</v>
      </c>
      <c r="J707" s="46">
        <v>2067</v>
      </c>
      <c r="K707" s="46">
        <v>2745</v>
      </c>
      <c r="L707" s="46">
        <v>468</v>
      </c>
      <c r="M707" s="46">
        <v>0</v>
      </c>
      <c r="N707" s="46">
        <v>0</v>
      </c>
      <c r="O707" s="46">
        <v>0</v>
      </c>
      <c r="P707" s="46">
        <v>0</v>
      </c>
      <c r="Q707" s="46">
        <v>0</v>
      </c>
      <c r="R707" s="46">
        <v>0</v>
      </c>
      <c r="S707" s="46">
        <v>0</v>
      </c>
      <c r="T707" s="46">
        <v>0</v>
      </c>
      <c r="U707" s="46">
        <v>0</v>
      </c>
      <c r="V707" s="46">
        <v>0</v>
      </c>
      <c r="W707" s="46">
        <v>0</v>
      </c>
      <c r="X707" s="46">
        <v>0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6">
        <v>0</v>
      </c>
      <c r="AK707" s="46">
        <v>58</v>
      </c>
      <c r="AL707" s="46">
        <v>50</v>
      </c>
      <c r="AM707" s="46">
        <v>0</v>
      </c>
      <c r="AN707" s="46">
        <v>0</v>
      </c>
      <c r="AO707" s="46">
        <v>0</v>
      </c>
      <c r="AP707" s="46">
        <v>0</v>
      </c>
      <c r="AQ707" s="46">
        <v>0</v>
      </c>
      <c r="AR707" s="46">
        <v>0</v>
      </c>
      <c r="AS707" s="46">
        <v>0</v>
      </c>
      <c r="AT707" s="46">
        <v>0</v>
      </c>
      <c r="AU707" s="46">
        <v>0</v>
      </c>
      <c r="AV707" s="46">
        <v>0</v>
      </c>
      <c r="AW707" s="46">
        <v>0</v>
      </c>
      <c r="AX707" s="46">
        <v>0</v>
      </c>
    </row>
    <row r="708" spans="1:50">
      <c r="A708" s="46">
        <v>707</v>
      </c>
      <c r="B708" s="46" t="s">
        <v>3098</v>
      </c>
      <c r="C708" s="46" t="s">
        <v>1393</v>
      </c>
      <c r="D708" s="46" t="s">
        <v>29</v>
      </c>
      <c r="E708" s="46" t="s">
        <v>1485</v>
      </c>
      <c r="F708" s="46" t="s">
        <v>1484</v>
      </c>
      <c r="G708" s="46">
        <v>68</v>
      </c>
      <c r="H708" s="46">
        <v>63</v>
      </c>
      <c r="I708" s="46">
        <v>12</v>
      </c>
      <c r="J708" s="46">
        <v>1020</v>
      </c>
      <c r="K708" s="46">
        <v>1251</v>
      </c>
      <c r="L708" s="46">
        <v>228</v>
      </c>
      <c r="M708" s="46">
        <v>0</v>
      </c>
      <c r="N708" s="46">
        <v>0</v>
      </c>
      <c r="O708" s="46">
        <v>0</v>
      </c>
      <c r="P708" s="46">
        <v>0</v>
      </c>
      <c r="Q708" s="46">
        <v>0</v>
      </c>
      <c r="R708" s="46">
        <v>0</v>
      </c>
      <c r="S708" s="46">
        <v>0</v>
      </c>
      <c r="T708" s="46">
        <v>0</v>
      </c>
      <c r="U708" s="46">
        <v>0</v>
      </c>
      <c r="V708" s="46">
        <v>0</v>
      </c>
      <c r="W708" s="46">
        <v>0</v>
      </c>
      <c r="X708" s="46">
        <v>0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0</v>
      </c>
      <c r="AH708" s="46">
        <v>0</v>
      </c>
      <c r="AI708" s="46">
        <v>0</v>
      </c>
      <c r="AJ708" s="46">
        <v>0</v>
      </c>
      <c r="AK708" s="46">
        <v>19</v>
      </c>
      <c r="AL708" s="46">
        <v>16</v>
      </c>
      <c r="AM708" s="46">
        <v>0</v>
      </c>
      <c r="AN708" s="46">
        <v>0</v>
      </c>
      <c r="AO708" s="46">
        <v>0</v>
      </c>
      <c r="AP708" s="46">
        <v>0</v>
      </c>
      <c r="AQ708" s="46">
        <v>0</v>
      </c>
      <c r="AR708" s="46">
        <v>0</v>
      </c>
      <c r="AS708" s="46">
        <v>0</v>
      </c>
      <c r="AT708" s="46">
        <v>0</v>
      </c>
      <c r="AU708" s="46">
        <v>0</v>
      </c>
      <c r="AV708" s="46">
        <v>0</v>
      </c>
      <c r="AW708" s="46">
        <v>0</v>
      </c>
      <c r="AX708" s="46">
        <v>0</v>
      </c>
    </row>
    <row r="709" spans="1:50">
      <c r="A709" s="46">
        <v>708</v>
      </c>
      <c r="B709" s="46" t="s">
        <v>3098</v>
      </c>
      <c r="C709" s="46" t="s">
        <v>1393</v>
      </c>
      <c r="D709" s="46" t="s">
        <v>24</v>
      </c>
      <c r="E709" s="46" t="s">
        <v>1487</v>
      </c>
      <c r="F709" s="46" t="s">
        <v>1486</v>
      </c>
      <c r="G709" s="46">
        <v>59</v>
      </c>
      <c r="H709" s="46">
        <v>61</v>
      </c>
      <c r="I709" s="46">
        <v>9</v>
      </c>
      <c r="J709" s="46">
        <v>469</v>
      </c>
      <c r="K709" s="46">
        <v>661</v>
      </c>
      <c r="L709" s="46">
        <v>165</v>
      </c>
      <c r="M709" s="46">
        <v>0</v>
      </c>
      <c r="N709" s="46">
        <v>0</v>
      </c>
      <c r="O709" s="46">
        <v>0</v>
      </c>
      <c r="P709" s="46">
        <v>0</v>
      </c>
      <c r="Q709" s="46">
        <v>0</v>
      </c>
      <c r="R709" s="46">
        <v>0</v>
      </c>
      <c r="S709" s="46">
        <v>0</v>
      </c>
      <c r="T709" s="46">
        <v>0</v>
      </c>
      <c r="U709" s="46">
        <v>0</v>
      </c>
      <c r="V709" s="46">
        <v>0</v>
      </c>
      <c r="W709" s="46">
        <v>0</v>
      </c>
      <c r="X709" s="46">
        <v>0</v>
      </c>
      <c r="Y709" s="46">
        <v>1295</v>
      </c>
      <c r="Z709" s="46">
        <v>129</v>
      </c>
      <c r="AA709" s="46">
        <v>0</v>
      </c>
      <c r="AB709" s="46">
        <v>0</v>
      </c>
      <c r="AC709" s="46">
        <v>0</v>
      </c>
      <c r="AD709" s="46">
        <v>0</v>
      </c>
      <c r="AE709" s="46">
        <v>196</v>
      </c>
      <c r="AF709" s="46">
        <v>0</v>
      </c>
      <c r="AG709" s="46">
        <v>0</v>
      </c>
      <c r="AH709" s="46">
        <v>196</v>
      </c>
      <c r="AI709" s="46">
        <v>0</v>
      </c>
      <c r="AJ709" s="46">
        <v>0</v>
      </c>
      <c r="AK709" s="46">
        <v>0</v>
      </c>
      <c r="AL709" s="46">
        <v>0</v>
      </c>
      <c r="AM709" s="46">
        <v>15</v>
      </c>
      <c r="AN709" s="46">
        <v>13</v>
      </c>
      <c r="AO709" s="46">
        <v>0</v>
      </c>
      <c r="AP709" s="46">
        <v>0</v>
      </c>
      <c r="AQ709" s="46">
        <v>0</v>
      </c>
      <c r="AR709" s="46">
        <v>0</v>
      </c>
      <c r="AS709" s="46">
        <v>0</v>
      </c>
      <c r="AT709" s="46">
        <v>0</v>
      </c>
      <c r="AU709" s="46">
        <v>0</v>
      </c>
      <c r="AV709" s="46">
        <v>0</v>
      </c>
      <c r="AW709" s="46">
        <v>0</v>
      </c>
      <c r="AX709" s="46">
        <v>0</v>
      </c>
    </row>
    <row r="710" spans="1:50">
      <c r="A710" s="46">
        <v>709</v>
      </c>
      <c r="B710" s="46" t="s">
        <v>3098</v>
      </c>
      <c r="C710" s="46" t="s">
        <v>1393</v>
      </c>
      <c r="D710" s="46" t="s">
        <v>21</v>
      </c>
      <c r="E710" s="46" t="s">
        <v>1489</v>
      </c>
      <c r="F710" s="46" t="s">
        <v>1488</v>
      </c>
      <c r="G710" s="46">
        <v>35</v>
      </c>
      <c r="H710" s="46">
        <v>43</v>
      </c>
      <c r="I710" s="46">
        <v>12</v>
      </c>
      <c r="J710" s="46">
        <v>480</v>
      </c>
      <c r="K710" s="46">
        <v>652</v>
      </c>
      <c r="L710" s="46">
        <v>187</v>
      </c>
      <c r="M710" s="46">
        <v>0</v>
      </c>
      <c r="N710" s="46">
        <v>0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7</v>
      </c>
      <c r="AL710" s="46">
        <v>7</v>
      </c>
      <c r="AM710" s="46">
        <v>0</v>
      </c>
      <c r="AN710" s="46">
        <v>0</v>
      </c>
      <c r="AO710" s="46">
        <v>0</v>
      </c>
      <c r="AP710" s="46">
        <v>0</v>
      </c>
      <c r="AQ710" s="46">
        <v>0</v>
      </c>
      <c r="AR710" s="46">
        <v>0</v>
      </c>
      <c r="AS710" s="46">
        <v>0</v>
      </c>
      <c r="AT710" s="46">
        <v>0</v>
      </c>
      <c r="AU710" s="46">
        <v>0</v>
      </c>
      <c r="AV710" s="46">
        <v>0</v>
      </c>
      <c r="AW710" s="46">
        <v>0</v>
      </c>
      <c r="AX710" s="46">
        <v>0</v>
      </c>
    </row>
    <row r="711" spans="1:50">
      <c r="A711" s="46">
        <v>710</v>
      </c>
      <c r="B711" s="46" t="s">
        <v>3098</v>
      </c>
      <c r="C711" s="46" t="s">
        <v>1393</v>
      </c>
      <c r="D711" s="46" t="s">
        <v>29</v>
      </c>
      <c r="E711" s="46" t="s">
        <v>1491</v>
      </c>
      <c r="F711" s="46" t="s">
        <v>1490</v>
      </c>
      <c r="G711" s="46">
        <v>60</v>
      </c>
      <c r="H711" s="46">
        <v>81</v>
      </c>
      <c r="I711" s="46">
        <v>13</v>
      </c>
      <c r="J711" s="46">
        <v>797.5</v>
      </c>
      <c r="K711" s="46">
        <v>1012</v>
      </c>
      <c r="L711" s="46">
        <v>208.5</v>
      </c>
      <c r="M711" s="46">
        <v>0</v>
      </c>
      <c r="N711" s="46">
        <v>0</v>
      </c>
      <c r="O711" s="46">
        <v>0</v>
      </c>
      <c r="P711" s="46">
        <v>0</v>
      </c>
      <c r="Q711" s="46">
        <v>0</v>
      </c>
      <c r="R711" s="46">
        <v>0</v>
      </c>
      <c r="S711" s="46">
        <v>0</v>
      </c>
      <c r="T711" s="46">
        <v>0</v>
      </c>
      <c r="U711" s="46">
        <v>0</v>
      </c>
      <c r="V711" s="46">
        <v>0</v>
      </c>
      <c r="W711" s="46">
        <v>0</v>
      </c>
      <c r="X711" s="46">
        <v>0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v>0</v>
      </c>
      <c r="AG711" s="46">
        <v>0</v>
      </c>
      <c r="AH711" s="46">
        <v>0</v>
      </c>
      <c r="AI711" s="46">
        <v>0</v>
      </c>
      <c r="AJ711" s="46">
        <v>0</v>
      </c>
      <c r="AK711" s="46">
        <v>13</v>
      </c>
      <c r="AL711" s="46">
        <v>13</v>
      </c>
      <c r="AM711" s="46">
        <v>0</v>
      </c>
      <c r="AN711" s="46">
        <v>0</v>
      </c>
      <c r="AO711" s="46">
        <v>0</v>
      </c>
      <c r="AP711" s="46">
        <v>0</v>
      </c>
      <c r="AQ711" s="46">
        <v>0</v>
      </c>
      <c r="AR711" s="46">
        <v>0</v>
      </c>
      <c r="AS711" s="46">
        <v>0</v>
      </c>
      <c r="AT711" s="46">
        <v>0</v>
      </c>
      <c r="AU711" s="46">
        <v>0</v>
      </c>
      <c r="AV711" s="46">
        <v>0</v>
      </c>
      <c r="AW711" s="46">
        <v>0</v>
      </c>
      <c r="AX711" s="46">
        <v>0</v>
      </c>
    </row>
    <row r="712" spans="1:50">
      <c r="A712" s="46">
        <v>711</v>
      </c>
      <c r="B712" s="46" t="s">
        <v>3098</v>
      </c>
      <c r="C712" s="46" t="s">
        <v>1393</v>
      </c>
      <c r="D712" s="46" t="s">
        <v>29</v>
      </c>
      <c r="E712" s="46" t="s">
        <v>1493</v>
      </c>
      <c r="F712" s="46" t="s">
        <v>1492</v>
      </c>
      <c r="G712" s="46">
        <v>37</v>
      </c>
      <c r="H712" s="46">
        <v>49</v>
      </c>
      <c r="I712" s="46">
        <v>4</v>
      </c>
      <c r="J712" s="46">
        <v>583</v>
      </c>
      <c r="K712" s="46">
        <v>774</v>
      </c>
      <c r="L712" s="46">
        <v>91</v>
      </c>
      <c r="M712" s="46">
        <v>0</v>
      </c>
      <c r="N712" s="46">
        <v>0</v>
      </c>
      <c r="O712" s="46">
        <v>0</v>
      </c>
      <c r="P712" s="46">
        <v>0</v>
      </c>
      <c r="Q712" s="46">
        <v>0</v>
      </c>
      <c r="R712" s="46">
        <v>0</v>
      </c>
      <c r="S712" s="46">
        <v>0</v>
      </c>
      <c r="T712" s="46">
        <v>0</v>
      </c>
      <c r="U712" s="46">
        <v>0</v>
      </c>
      <c r="V712" s="46">
        <v>0</v>
      </c>
      <c r="W712" s="46">
        <v>0</v>
      </c>
      <c r="X712" s="46">
        <v>0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0</v>
      </c>
      <c r="AH712" s="46">
        <v>0</v>
      </c>
      <c r="AI712" s="46">
        <v>0</v>
      </c>
      <c r="AJ712" s="46">
        <v>0</v>
      </c>
      <c r="AK712" s="46">
        <v>4</v>
      </c>
      <c r="AL712" s="46">
        <v>4</v>
      </c>
      <c r="AM712" s="46">
        <v>0</v>
      </c>
      <c r="AN712" s="46">
        <v>0</v>
      </c>
      <c r="AO712" s="46">
        <v>0</v>
      </c>
      <c r="AP712" s="46">
        <v>0</v>
      </c>
      <c r="AQ712" s="46">
        <v>0</v>
      </c>
      <c r="AR712" s="46">
        <v>0</v>
      </c>
      <c r="AS712" s="46">
        <v>0</v>
      </c>
      <c r="AT712" s="46">
        <v>0</v>
      </c>
      <c r="AU712" s="46">
        <v>0</v>
      </c>
      <c r="AV712" s="46">
        <v>0</v>
      </c>
      <c r="AW712" s="46">
        <v>0</v>
      </c>
      <c r="AX712" s="46">
        <v>0</v>
      </c>
    </row>
    <row r="713" spans="1:50">
      <c r="A713" s="46">
        <v>712</v>
      </c>
      <c r="B713" s="46" t="s">
        <v>3098</v>
      </c>
      <c r="C713" s="46" t="s">
        <v>1393</v>
      </c>
      <c r="D713" s="46" t="s">
        <v>78</v>
      </c>
      <c r="E713" s="46" t="s">
        <v>1495</v>
      </c>
      <c r="F713" s="46" t="s">
        <v>1494</v>
      </c>
      <c r="G713" s="46">
        <v>937</v>
      </c>
      <c r="H713" s="46">
        <v>1374</v>
      </c>
      <c r="I713" s="46">
        <v>412</v>
      </c>
      <c r="J713" s="46">
        <v>34636.5</v>
      </c>
      <c r="K713" s="46">
        <v>42824.5</v>
      </c>
      <c r="L713" s="46">
        <v>10544</v>
      </c>
      <c r="M713" s="46">
        <v>1</v>
      </c>
      <c r="N713" s="46">
        <v>0</v>
      </c>
      <c r="O713" s="46">
        <v>0</v>
      </c>
      <c r="P713" s="46">
        <v>6</v>
      </c>
      <c r="Q713" s="46">
        <v>0</v>
      </c>
      <c r="R713" s="46">
        <v>0</v>
      </c>
      <c r="S713" s="46">
        <v>0</v>
      </c>
      <c r="T713" s="46">
        <v>0</v>
      </c>
      <c r="U713" s="46">
        <v>0</v>
      </c>
      <c r="V713" s="46">
        <v>0</v>
      </c>
      <c r="W713" s="46">
        <v>0</v>
      </c>
      <c r="X713" s="46">
        <v>0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284.5</v>
      </c>
      <c r="AF713" s="46">
        <v>0</v>
      </c>
      <c r="AG713" s="46">
        <v>0</v>
      </c>
      <c r="AH713" s="46">
        <v>0</v>
      </c>
      <c r="AI713" s="46">
        <v>0</v>
      </c>
      <c r="AJ713" s="46">
        <v>0</v>
      </c>
      <c r="AK713" s="46">
        <v>601</v>
      </c>
      <c r="AL713" s="46">
        <v>504</v>
      </c>
      <c r="AM713" s="46">
        <v>0</v>
      </c>
      <c r="AN713" s="46">
        <v>0</v>
      </c>
      <c r="AO713" s="46">
        <v>0</v>
      </c>
      <c r="AP713" s="46">
        <v>0</v>
      </c>
      <c r="AQ713" s="46">
        <v>0</v>
      </c>
      <c r="AR713" s="46">
        <v>0</v>
      </c>
      <c r="AS713" s="46">
        <v>0</v>
      </c>
      <c r="AT713" s="46">
        <v>0</v>
      </c>
      <c r="AU713" s="46">
        <v>57</v>
      </c>
      <c r="AV713" s="46">
        <v>6</v>
      </c>
      <c r="AW713" s="46">
        <v>0</v>
      </c>
      <c r="AX713" s="46">
        <v>0</v>
      </c>
    </row>
    <row r="714" spans="1:50">
      <c r="A714" s="46">
        <v>713</v>
      </c>
      <c r="B714" s="46" t="s">
        <v>3098</v>
      </c>
      <c r="C714" s="46" t="s">
        <v>1393</v>
      </c>
      <c r="D714" s="46" t="s">
        <v>21</v>
      </c>
      <c r="E714" s="46" t="s">
        <v>457</v>
      </c>
      <c r="F714" s="46" t="s">
        <v>1496</v>
      </c>
      <c r="G714" s="46">
        <v>80</v>
      </c>
      <c r="H714" s="46">
        <v>103</v>
      </c>
      <c r="I714" s="46">
        <v>26</v>
      </c>
      <c r="J714" s="46">
        <v>1615</v>
      </c>
      <c r="K714" s="46">
        <v>2199</v>
      </c>
      <c r="L714" s="46">
        <v>484</v>
      </c>
      <c r="M714" s="46">
        <v>0</v>
      </c>
      <c r="N714" s="46">
        <v>0</v>
      </c>
      <c r="O714" s="46">
        <v>0</v>
      </c>
      <c r="P714" s="46">
        <v>0</v>
      </c>
      <c r="Q714" s="46">
        <v>0</v>
      </c>
      <c r="R714" s="46"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0</v>
      </c>
      <c r="AH714" s="46">
        <v>0</v>
      </c>
      <c r="AI714" s="46">
        <v>0</v>
      </c>
      <c r="AJ714" s="46">
        <v>0</v>
      </c>
      <c r="AK714" s="46">
        <v>37</v>
      </c>
      <c r="AL714" s="46">
        <v>31</v>
      </c>
      <c r="AM714" s="46">
        <v>0</v>
      </c>
      <c r="AN714" s="46">
        <v>0</v>
      </c>
      <c r="AO714" s="46">
        <v>0</v>
      </c>
      <c r="AP714" s="46">
        <v>0</v>
      </c>
      <c r="AQ714" s="46">
        <v>0</v>
      </c>
      <c r="AR714" s="46">
        <v>0</v>
      </c>
      <c r="AS714" s="46">
        <v>0</v>
      </c>
      <c r="AT714" s="46">
        <v>0</v>
      </c>
      <c r="AU714" s="46">
        <v>0</v>
      </c>
      <c r="AV714" s="46">
        <v>0</v>
      </c>
      <c r="AW714" s="46">
        <v>0</v>
      </c>
      <c r="AX714" s="46">
        <v>0</v>
      </c>
    </row>
    <row r="715" spans="1:50">
      <c r="A715" s="46">
        <v>714</v>
      </c>
      <c r="B715" s="46" t="s">
        <v>3098</v>
      </c>
      <c r="C715" s="46" t="s">
        <v>1393</v>
      </c>
      <c r="D715" s="46" t="s">
        <v>78</v>
      </c>
      <c r="E715" s="46" t="s">
        <v>1498</v>
      </c>
      <c r="F715" s="46" t="s">
        <v>1497</v>
      </c>
      <c r="G715" s="46">
        <v>28</v>
      </c>
      <c r="H715" s="46">
        <v>40</v>
      </c>
      <c r="I715" s="46">
        <v>9</v>
      </c>
      <c r="J715" s="46">
        <v>562</v>
      </c>
      <c r="K715" s="46">
        <v>769</v>
      </c>
      <c r="L715" s="46">
        <v>183</v>
      </c>
      <c r="M715" s="46">
        <v>0</v>
      </c>
      <c r="N715" s="46">
        <v>0</v>
      </c>
      <c r="O715" s="46">
        <v>0</v>
      </c>
      <c r="P715" s="46">
        <v>0</v>
      </c>
      <c r="Q715" s="46">
        <v>0</v>
      </c>
      <c r="R715" s="46">
        <v>0</v>
      </c>
      <c r="S715" s="46">
        <v>0</v>
      </c>
      <c r="T715" s="46">
        <v>0</v>
      </c>
      <c r="U715" s="46">
        <v>0</v>
      </c>
      <c r="V715" s="46">
        <v>0</v>
      </c>
      <c r="W715" s="46">
        <v>0</v>
      </c>
      <c r="X715" s="46">
        <v>0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>
        <v>0</v>
      </c>
      <c r="AJ715" s="46">
        <v>0</v>
      </c>
      <c r="AK715" s="46">
        <v>7</v>
      </c>
      <c r="AL715" s="46">
        <v>7</v>
      </c>
      <c r="AM715" s="46">
        <v>0</v>
      </c>
      <c r="AN715" s="46">
        <v>0</v>
      </c>
      <c r="AO715" s="46">
        <v>0</v>
      </c>
      <c r="AP715" s="46">
        <v>0</v>
      </c>
      <c r="AQ715" s="46">
        <v>0</v>
      </c>
      <c r="AR715" s="46">
        <v>0</v>
      </c>
      <c r="AS715" s="46">
        <v>0</v>
      </c>
      <c r="AT715" s="46">
        <v>0</v>
      </c>
      <c r="AU715" s="46">
        <v>0</v>
      </c>
      <c r="AV715" s="46">
        <v>0</v>
      </c>
      <c r="AW715" s="46">
        <v>0</v>
      </c>
      <c r="AX715" s="46">
        <v>0</v>
      </c>
    </row>
    <row r="716" spans="1:50">
      <c r="A716" s="46">
        <v>715</v>
      </c>
      <c r="B716" s="46" t="s">
        <v>3098</v>
      </c>
      <c r="C716" s="46" t="s">
        <v>1393</v>
      </c>
      <c r="D716" s="46" t="s">
        <v>78</v>
      </c>
      <c r="E716" s="46" t="s">
        <v>1500</v>
      </c>
      <c r="F716" s="46" t="s">
        <v>1499</v>
      </c>
      <c r="G716" s="46">
        <v>43</v>
      </c>
      <c r="H716" s="46">
        <v>69</v>
      </c>
      <c r="I716" s="46">
        <v>16</v>
      </c>
      <c r="J716" s="46">
        <v>1312</v>
      </c>
      <c r="K716" s="46">
        <v>1664</v>
      </c>
      <c r="L716" s="46">
        <v>340</v>
      </c>
      <c r="M716" s="46">
        <v>0</v>
      </c>
      <c r="N716" s="46">
        <v>0</v>
      </c>
      <c r="O716" s="46">
        <v>0</v>
      </c>
      <c r="P716" s="46">
        <v>0</v>
      </c>
      <c r="Q716" s="46">
        <v>0</v>
      </c>
      <c r="R716" s="46">
        <v>0</v>
      </c>
      <c r="S716" s="46">
        <v>0</v>
      </c>
      <c r="T716" s="46">
        <v>0</v>
      </c>
      <c r="U716" s="46">
        <v>0</v>
      </c>
      <c r="V716" s="46">
        <v>0</v>
      </c>
      <c r="W716" s="46">
        <v>0</v>
      </c>
      <c r="X716" s="46">
        <v>0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</v>
      </c>
      <c r="AF716" s="46">
        <v>0</v>
      </c>
      <c r="AG716" s="46">
        <v>0</v>
      </c>
      <c r="AH716" s="46">
        <v>0</v>
      </c>
      <c r="AI716" s="46">
        <v>0</v>
      </c>
      <c r="AJ716" s="46">
        <v>0</v>
      </c>
      <c r="AK716" s="46">
        <v>34</v>
      </c>
      <c r="AL716" s="46">
        <v>27</v>
      </c>
      <c r="AM716" s="46">
        <v>0</v>
      </c>
      <c r="AN716" s="46">
        <v>0</v>
      </c>
      <c r="AO716" s="46">
        <v>0</v>
      </c>
      <c r="AP716" s="46">
        <v>0</v>
      </c>
      <c r="AQ716" s="46">
        <v>0</v>
      </c>
      <c r="AR716" s="46">
        <v>0</v>
      </c>
      <c r="AS716" s="46">
        <v>0</v>
      </c>
      <c r="AT716" s="46">
        <v>0</v>
      </c>
      <c r="AU716" s="46">
        <v>0</v>
      </c>
      <c r="AV716" s="46">
        <v>0</v>
      </c>
      <c r="AW716" s="46">
        <v>0</v>
      </c>
      <c r="AX716" s="46">
        <v>0</v>
      </c>
    </row>
    <row r="717" spans="1:50">
      <c r="A717" s="46">
        <v>716</v>
      </c>
      <c r="B717" s="46" t="s">
        <v>3098</v>
      </c>
      <c r="C717" s="46" t="s">
        <v>1393</v>
      </c>
      <c r="D717" s="46" t="s">
        <v>21</v>
      </c>
      <c r="E717" s="46" t="s">
        <v>1502</v>
      </c>
      <c r="F717" s="46" t="s">
        <v>1501</v>
      </c>
      <c r="G717" s="46">
        <v>105</v>
      </c>
      <c r="H717" s="46">
        <v>143</v>
      </c>
      <c r="I717" s="46">
        <v>40</v>
      </c>
      <c r="J717" s="46">
        <v>2821</v>
      </c>
      <c r="K717" s="46">
        <v>3521</v>
      </c>
      <c r="L717" s="46">
        <v>916</v>
      </c>
      <c r="M717" s="46">
        <v>0</v>
      </c>
      <c r="N717" s="46">
        <v>0</v>
      </c>
      <c r="O717" s="46">
        <v>0</v>
      </c>
      <c r="P717" s="46">
        <v>0</v>
      </c>
      <c r="Q717" s="46">
        <v>0</v>
      </c>
      <c r="R717" s="46">
        <v>0</v>
      </c>
      <c r="S717" s="46">
        <v>0</v>
      </c>
      <c r="T717" s="46">
        <v>0</v>
      </c>
      <c r="U717" s="46">
        <v>0</v>
      </c>
      <c r="V717" s="46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0</v>
      </c>
      <c r="AB717" s="46">
        <v>0</v>
      </c>
      <c r="AC717" s="46">
        <v>0</v>
      </c>
      <c r="AD717" s="46">
        <v>0</v>
      </c>
      <c r="AE717" s="46">
        <v>0</v>
      </c>
      <c r="AF717" s="46">
        <v>0</v>
      </c>
      <c r="AG717" s="46">
        <v>0</v>
      </c>
      <c r="AH717" s="46">
        <v>0</v>
      </c>
      <c r="AI717" s="46">
        <v>0</v>
      </c>
      <c r="AJ717" s="46">
        <v>0</v>
      </c>
      <c r="AK717" s="46">
        <v>21</v>
      </c>
      <c r="AL717" s="46">
        <v>30</v>
      </c>
      <c r="AM717" s="46">
        <v>0</v>
      </c>
      <c r="AN717" s="46">
        <v>0</v>
      </c>
      <c r="AO717" s="46">
        <v>0</v>
      </c>
      <c r="AP717" s="46">
        <v>0</v>
      </c>
      <c r="AQ717" s="46">
        <v>0</v>
      </c>
      <c r="AR717" s="46">
        <v>0</v>
      </c>
      <c r="AS717" s="46">
        <v>0</v>
      </c>
      <c r="AT717" s="46">
        <v>0</v>
      </c>
      <c r="AU717" s="46">
        <v>0</v>
      </c>
      <c r="AV717" s="46">
        <v>0</v>
      </c>
      <c r="AW717" s="46">
        <v>0</v>
      </c>
      <c r="AX717" s="46">
        <v>0</v>
      </c>
    </row>
    <row r="718" spans="1:50">
      <c r="A718" s="46">
        <v>717</v>
      </c>
      <c r="B718" s="46" t="s">
        <v>3098</v>
      </c>
      <c r="C718" s="46" t="s">
        <v>1393</v>
      </c>
      <c r="D718" s="46" t="s">
        <v>29</v>
      </c>
      <c r="E718" s="46" t="s">
        <v>1504</v>
      </c>
      <c r="F718" s="46" t="s">
        <v>1503</v>
      </c>
      <c r="G718" s="46">
        <v>39</v>
      </c>
      <c r="H718" s="46">
        <v>51</v>
      </c>
      <c r="I718" s="46">
        <v>16</v>
      </c>
      <c r="J718" s="46">
        <v>945</v>
      </c>
      <c r="K718" s="46">
        <v>1081</v>
      </c>
      <c r="L718" s="46">
        <v>314</v>
      </c>
      <c r="M718" s="46">
        <v>0</v>
      </c>
      <c r="N718" s="46">
        <v>0</v>
      </c>
      <c r="O718" s="46">
        <v>0</v>
      </c>
      <c r="P718" s="46">
        <v>0</v>
      </c>
      <c r="Q718" s="46">
        <v>0</v>
      </c>
      <c r="R718" s="46">
        <v>0</v>
      </c>
      <c r="S718" s="46">
        <v>0</v>
      </c>
      <c r="T718" s="46">
        <v>0</v>
      </c>
      <c r="U718" s="46">
        <v>0</v>
      </c>
      <c r="V718" s="46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0</v>
      </c>
      <c r="AI718" s="46">
        <v>0</v>
      </c>
      <c r="AJ718" s="46">
        <v>0</v>
      </c>
      <c r="AK718" s="46">
        <v>31</v>
      </c>
      <c r="AL718" s="46">
        <v>23</v>
      </c>
      <c r="AM718" s="46">
        <v>0</v>
      </c>
      <c r="AN718" s="46">
        <v>0</v>
      </c>
      <c r="AO718" s="46">
        <v>0</v>
      </c>
      <c r="AP718" s="46">
        <v>0</v>
      </c>
      <c r="AQ718" s="46">
        <v>0</v>
      </c>
      <c r="AR718" s="46">
        <v>0</v>
      </c>
      <c r="AS718" s="46">
        <v>0</v>
      </c>
      <c r="AT718" s="46">
        <v>0</v>
      </c>
      <c r="AU718" s="46">
        <v>0</v>
      </c>
      <c r="AV718" s="46">
        <v>0</v>
      </c>
      <c r="AW718" s="46">
        <v>0</v>
      </c>
      <c r="AX718" s="46">
        <v>0</v>
      </c>
    </row>
    <row r="719" spans="1:50">
      <c r="A719" s="46">
        <v>718</v>
      </c>
      <c r="B719" s="46" t="s">
        <v>3098</v>
      </c>
      <c r="C719" s="46" t="s">
        <v>1393</v>
      </c>
      <c r="D719" s="46" t="s">
        <v>24</v>
      </c>
      <c r="E719" s="46" t="s">
        <v>1506</v>
      </c>
      <c r="F719" s="46" t="s">
        <v>1505</v>
      </c>
      <c r="G719" s="46">
        <v>18</v>
      </c>
      <c r="H719" s="46">
        <v>15</v>
      </c>
      <c r="I719" s="46">
        <v>6</v>
      </c>
      <c r="J719" s="46">
        <v>381</v>
      </c>
      <c r="K719" s="46">
        <v>416.5</v>
      </c>
      <c r="L719" s="46">
        <v>101.5</v>
      </c>
      <c r="M719" s="46">
        <v>0</v>
      </c>
      <c r="N719" s="46">
        <v>0</v>
      </c>
      <c r="O719" s="46">
        <v>0</v>
      </c>
      <c r="P719" s="46">
        <v>0</v>
      </c>
      <c r="Q719" s="46">
        <v>0</v>
      </c>
      <c r="R719" s="46">
        <v>0</v>
      </c>
      <c r="S719" s="46">
        <v>0</v>
      </c>
      <c r="T719" s="46">
        <v>0</v>
      </c>
      <c r="U719" s="46">
        <v>0</v>
      </c>
      <c r="V719" s="46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0</v>
      </c>
      <c r="AI719" s="46">
        <v>0</v>
      </c>
      <c r="AJ719" s="46">
        <v>0</v>
      </c>
      <c r="AK719" s="46">
        <v>3</v>
      </c>
      <c r="AL719" s="46">
        <v>3</v>
      </c>
      <c r="AM719" s="46">
        <v>0</v>
      </c>
      <c r="AN719" s="46">
        <v>0</v>
      </c>
      <c r="AO719" s="46">
        <v>0</v>
      </c>
      <c r="AP719" s="46">
        <v>0</v>
      </c>
      <c r="AQ719" s="46">
        <v>0</v>
      </c>
      <c r="AR719" s="46">
        <v>0</v>
      </c>
      <c r="AS719" s="46">
        <v>0</v>
      </c>
      <c r="AT719" s="46">
        <v>0</v>
      </c>
      <c r="AU719" s="46">
        <v>0</v>
      </c>
      <c r="AV719" s="46">
        <v>0</v>
      </c>
      <c r="AW719" s="46">
        <v>0</v>
      </c>
      <c r="AX719" s="46">
        <v>0</v>
      </c>
    </row>
    <row r="720" spans="1:50">
      <c r="A720" s="46">
        <v>719</v>
      </c>
      <c r="B720" s="46" t="s">
        <v>3098</v>
      </c>
      <c r="C720" s="46" t="s">
        <v>1393</v>
      </c>
      <c r="D720" s="46" t="s">
        <v>21</v>
      </c>
      <c r="E720" s="46" t="s">
        <v>1508</v>
      </c>
      <c r="F720" s="46" t="s">
        <v>1507</v>
      </c>
      <c r="G720" s="46">
        <v>125</v>
      </c>
      <c r="H720" s="46">
        <v>132</v>
      </c>
      <c r="I720" s="46">
        <v>20</v>
      </c>
      <c r="J720" s="46">
        <v>934.5</v>
      </c>
      <c r="K720" s="46">
        <v>1272</v>
      </c>
      <c r="L720" s="46">
        <v>204</v>
      </c>
      <c r="M720" s="46">
        <v>1</v>
      </c>
      <c r="N720" s="46">
        <v>0</v>
      </c>
      <c r="O720" s="46">
        <v>0</v>
      </c>
      <c r="P720" s="46">
        <v>0</v>
      </c>
      <c r="Q720" s="46">
        <v>0</v>
      </c>
      <c r="R720" s="46">
        <v>0</v>
      </c>
      <c r="S720" s="46">
        <v>0</v>
      </c>
      <c r="T720" s="46">
        <v>0</v>
      </c>
      <c r="U720" s="46">
        <v>0</v>
      </c>
      <c r="V720" s="46">
        <v>0</v>
      </c>
      <c r="W720" s="46">
        <v>0</v>
      </c>
      <c r="X720" s="46">
        <v>0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v>0</v>
      </c>
      <c r="AG720" s="46">
        <v>0</v>
      </c>
      <c r="AH720" s="46">
        <v>0</v>
      </c>
      <c r="AI720" s="46">
        <v>0</v>
      </c>
      <c r="AJ720" s="46">
        <v>0</v>
      </c>
      <c r="AK720" s="46">
        <v>8</v>
      </c>
      <c r="AL720" s="46">
        <v>8</v>
      </c>
      <c r="AM720" s="46">
        <v>0</v>
      </c>
      <c r="AN720" s="46">
        <v>0</v>
      </c>
      <c r="AO720" s="46">
        <v>0</v>
      </c>
      <c r="AP720" s="46">
        <v>0</v>
      </c>
      <c r="AQ720" s="46">
        <v>0</v>
      </c>
      <c r="AR720" s="46">
        <v>0</v>
      </c>
      <c r="AS720" s="46">
        <v>0</v>
      </c>
      <c r="AT720" s="46">
        <v>0</v>
      </c>
      <c r="AU720" s="46">
        <v>0</v>
      </c>
      <c r="AV720" s="46">
        <v>0</v>
      </c>
      <c r="AW720" s="46">
        <v>0</v>
      </c>
      <c r="AX720" s="46">
        <v>0</v>
      </c>
    </row>
    <row r="721" spans="1:50">
      <c r="A721" s="46">
        <v>720</v>
      </c>
      <c r="B721" s="46" t="s">
        <v>3098</v>
      </c>
      <c r="C721" s="46" t="s">
        <v>1393</v>
      </c>
      <c r="D721" s="46" t="s">
        <v>29</v>
      </c>
      <c r="E721" s="46" t="s">
        <v>1510</v>
      </c>
      <c r="F721" s="46" t="s">
        <v>1509</v>
      </c>
      <c r="G721" s="46">
        <v>42</v>
      </c>
      <c r="H721" s="46">
        <v>54</v>
      </c>
      <c r="I721" s="46">
        <v>8</v>
      </c>
      <c r="J721" s="46">
        <v>359</v>
      </c>
      <c r="K721" s="46">
        <v>532.5</v>
      </c>
      <c r="L721" s="46">
        <v>156</v>
      </c>
      <c r="M721" s="46">
        <v>0</v>
      </c>
      <c r="N721" s="46">
        <v>0</v>
      </c>
      <c r="O721" s="46">
        <v>0</v>
      </c>
      <c r="P721" s="46">
        <v>0</v>
      </c>
      <c r="Q721" s="46">
        <v>0</v>
      </c>
      <c r="R721" s="46">
        <v>0</v>
      </c>
      <c r="S721" s="46">
        <v>0</v>
      </c>
      <c r="T721" s="46">
        <v>0</v>
      </c>
      <c r="U721" s="46">
        <v>0</v>
      </c>
      <c r="V721" s="46">
        <v>0</v>
      </c>
      <c r="W721" s="46">
        <v>0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v>0</v>
      </c>
      <c r="AG721" s="46">
        <v>0</v>
      </c>
      <c r="AH721" s="46">
        <v>0</v>
      </c>
      <c r="AI721" s="46">
        <v>0</v>
      </c>
      <c r="AJ721" s="46">
        <v>0</v>
      </c>
      <c r="AK721" s="46">
        <v>2</v>
      </c>
      <c r="AL721" s="46">
        <v>2</v>
      </c>
      <c r="AM721" s="46">
        <v>0</v>
      </c>
      <c r="AN721" s="46">
        <v>0</v>
      </c>
      <c r="AO721" s="46">
        <v>0</v>
      </c>
      <c r="AP721" s="46">
        <v>0</v>
      </c>
      <c r="AQ721" s="46">
        <v>0</v>
      </c>
      <c r="AR721" s="46">
        <v>0</v>
      </c>
      <c r="AS721" s="46">
        <v>0</v>
      </c>
      <c r="AT721" s="46">
        <v>0</v>
      </c>
      <c r="AU721" s="46">
        <v>0</v>
      </c>
      <c r="AV721" s="46">
        <v>0</v>
      </c>
      <c r="AW721" s="46">
        <v>0</v>
      </c>
      <c r="AX721" s="46">
        <v>0</v>
      </c>
    </row>
    <row r="722" spans="1:50">
      <c r="A722" s="46">
        <v>721</v>
      </c>
      <c r="B722" s="46" t="s">
        <v>3098</v>
      </c>
      <c r="C722" s="46" t="s">
        <v>1393</v>
      </c>
      <c r="D722" s="46" t="s">
        <v>29</v>
      </c>
      <c r="E722" s="46" t="s">
        <v>1512</v>
      </c>
      <c r="F722" s="46" t="s">
        <v>1511</v>
      </c>
      <c r="G722" s="46">
        <v>18</v>
      </c>
      <c r="H722" s="46">
        <v>23</v>
      </c>
      <c r="I722" s="46">
        <v>10</v>
      </c>
      <c r="J722" s="46">
        <v>177</v>
      </c>
      <c r="K722" s="46">
        <v>294</v>
      </c>
      <c r="L722" s="46">
        <v>78</v>
      </c>
      <c r="M722" s="46">
        <v>0</v>
      </c>
      <c r="N722" s="46">
        <v>0</v>
      </c>
      <c r="O722" s="46">
        <v>0</v>
      </c>
      <c r="P722" s="46">
        <v>0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0</v>
      </c>
      <c r="AK722" s="46">
        <v>4</v>
      </c>
      <c r="AL722" s="46">
        <v>4</v>
      </c>
      <c r="AM722" s="46">
        <v>0</v>
      </c>
      <c r="AN722" s="46">
        <v>0</v>
      </c>
      <c r="AO722" s="46">
        <v>0</v>
      </c>
      <c r="AP722" s="46">
        <v>0</v>
      </c>
      <c r="AQ722" s="46">
        <v>0</v>
      </c>
      <c r="AR722" s="46">
        <v>0</v>
      </c>
      <c r="AS722" s="46">
        <v>0</v>
      </c>
      <c r="AT722" s="46">
        <v>0</v>
      </c>
      <c r="AU722" s="46">
        <v>0</v>
      </c>
      <c r="AV722" s="46">
        <v>0</v>
      </c>
      <c r="AW722" s="46">
        <v>0</v>
      </c>
      <c r="AX722" s="46">
        <v>0</v>
      </c>
    </row>
    <row r="723" spans="1:50">
      <c r="A723" s="46">
        <v>722</v>
      </c>
      <c r="B723" s="46" t="s">
        <v>3098</v>
      </c>
      <c r="C723" s="46" t="s">
        <v>1393</v>
      </c>
      <c r="D723" s="46" t="s">
        <v>21</v>
      </c>
      <c r="E723" s="46" t="s">
        <v>1514</v>
      </c>
      <c r="F723" s="46" t="s">
        <v>1513</v>
      </c>
      <c r="G723" s="46">
        <v>28</v>
      </c>
      <c r="H723" s="46">
        <v>39</v>
      </c>
      <c r="I723" s="46">
        <v>15</v>
      </c>
      <c r="J723" s="46">
        <v>909</v>
      </c>
      <c r="K723" s="46">
        <v>1167</v>
      </c>
      <c r="L723" s="46">
        <v>275</v>
      </c>
      <c r="M723" s="46">
        <v>0</v>
      </c>
      <c r="N723" s="46">
        <v>0</v>
      </c>
      <c r="O723" s="46">
        <v>0</v>
      </c>
      <c r="P723" s="46">
        <v>0</v>
      </c>
      <c r="Q723" s="46">
        <v>0</v>
      </c>
      <c r="R723" s="46">
        <v>0</v>
      </c>
      <c r="S723" s="46">
        <v>0</v>
      </c>
      <c r="T723" s="46">
        <v>0</v>
      </c>
      <c r="U723" s="46">
        <v>0</v>
      </c>
      <c r="V723" s="46">
        <v>0</v>
      </c>
      <c r="W723" s="46">
        <v>0</v>
      </c>
      <c r="X723" s="46">
        <v>0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>
        <v>0</v>
      </c>
      <c r="AJ723" s="46">
        <v>0</v>
      </c>
      <c r="AK723" s="46">
        <v>24</v>
      </c>
      <c r="AL723" s="46">
        <v>19</v>
      </c>
      <c r="AM723" s="46">
        <v>0</v>
      </c>
      <c r="AN723" s="46">
        <v>0</v>
      </c>
      <c r="AO723" s="46">
        <v>0</v>
      </c>
      <c r="AP723" s="46">
        <v>0</v>
      </c>
      <c r="AQ723" s="46">
        <v>0</v>
      </c>
      <c r="AR723" s="46">
        <v>0</v>
      </c>
      <c r="AS723" s="46">
        <v>0</v>
      </c>
      <c r="AT723" s="46">
        <v>0</v>
      </c>
      <c r="AU723" s="46">
        <v>0</v>
      </c>
      <c r="AV723" s="46">
        <v>0</v>
      </c>
      <c r="AW723" s="46">
        <v>0</v>
      </c>
      <c r="AX723" s="46">
        <v>0</v>
      </c>
    </row>
    <row r="724" spans="1:50">
      <c r="A724" s="46">
        <v>723</v>
      </c>
      <c r="B724" s="46" t="s">
        <v>3098</v>
      </c>
      <c r="C724" s="46" t="s">
        <v>1393</v>
      </c>
      <c r="D724" s="46" t="s">
        <v>21</v>
      </c>
      <c r="E724" s="46" t="s">
        <v>1516</v>
      </c>
      <c r="F724" s="46" t="s">
        <v>1515</v>
      </c>
      <c r="G724" s="46">
        <v>76</v>
      </c>
      <c r="H724" s="46">
        <v>94</v>
      </c>
      <c r="I724" s="46">
        <v>20</v>
      </c>
      <c r="J724" s="46">
        <v>1350.5</v>
      </c>
      <c r="K724" s="46">
        <v>1648.5</v>
      </c>
      <c r="L724" s="46">
        <v>361</v>
      </c>
      <c r="M724" s="46">
        <v>4</v>
      </c>
      <c r="N724" s="46">
        <v>0</v>
      </c>
      <c r="O724" s="46">
        <v>0</v>
      </c>
      <c r="P724" s="46">
        <v>40</v>
      </c>
      <c r="Q724" s="46">
        <v>0</v>
      </c>
      <c r="R724" s="46">
        <v>0</v>
      </c>
      <c r="S724" s="46">
        <v>0</v>
      </c>
      <c r="T724" s="46">
        <v>0</v>
      </c>
      <c r="U724" s="46">
        <v>0</v>
      </c>
      <c r="V724" s="46">
        <v>0</v>
      </c>
      <c r="W724" s="46">
        <v>0</v>
      </c>
      <c r="X724" s="46">
        <v>0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421</v>
      </c>
      <c r="AF724" s="46">
        <v>0</v>
      </c>
      <c r="AG724" s="46">
        <v>0</v>
      </c>
      <c r="AH724" s="46">
        <v>0</v>
      </c>
      <c r="AI724" s="46">
        <v>0</v>
      </c>
      <c r="AJ724" s="46">
        <v>0</v>
      </c>
      <c r="AK724" s="46">
        <v>22</v>
      </c>
      <c r="AL724" s="46">
        <v>18</v>
      </c>
      <c r="AM724" s="46">
        <v>0</v>
      </c>
      <c r="AN724" s="46">
        <v>0</v>
      </c>
      <c r="AO724" s="46">
        <v>0</v>
      </c>
      <c r="AP724" s="46">
        <v>0</v>
      </c>
      <c r="AQ724" s="46">
        <v>0</v>
      </c>
      <c r="AR724" s="46">
        <v>0</v>
      </c>
      <c r="AS724" s="46">
        <v>0</v>
      </c>
      <c r="AT724" s="46">
        <v>0</v>
      </c>
      <c r="AU724" s="46">
        <v>0</v>
      </c>
      <c r="AV724" s="46">
        <v>0</v>
      </c>
      <c r="AW724" s="46">
        <v>0</v>
      </c>
      <c r="AX724" s="46">
        <v>0</v>
      </c>
    </row>
    <row r="725" spans="1:50">
      <c r="A725" s="46">
        <v>724</v>
      </c>
      <c r="B725" s="46" t="s">
        <v>3098</v>
      </c>
      <c r="C725" s="46" t="s">
        <v>1393</v>
      </c>
      <c r="D725" s="46" t="s">
        <v>24</v>
      </c>
      <c r="E725" s="46" t="s">
        <v>1518</v>
      </c>
      <c r="F725" s="46" t="s">
        <v>1517</v>
      </c>
      <c r="G725" s="46">
        <v>56</v>
      </c>
      <c r="H725" s="46">
        <v>55</v>
      </c>
      <c r="I725" s="46">
        <v>11</v>
      </c>
      <c r="J725" s="46">
        <v>613.5</v>
      </c>
      <c r="K725" s="46">
        <v>818</v>
      </c>
      <c r="L725" s="46">
        <v>141.5</v>
      </c>
      <c r="M725" s="46">
        <v>0</v>
      </c>
      <c r="N725" s="46">
        <v>0</v>
      </c>
      <c r="O725" s="46">
        <v>0</v>
      </c>
      <c r="P725" s="46">
        <v>0</v>
      </c>
      <c r="Q725" s="46">
        <v>0</v>
      </c>
      <c r="R725" s="46">
        <v>0</v>
      </c>
      <c r="S725" s="46">
        <v>0</v>
      </c>
      <c r="T725" s="46">
        <v>0</v>
      </c>
      <c r="U725" s="46">
        <v>0</v>
      </c>
      <c r="V725" s="46">
        <v>0</v>
      </c>
      <c r="W725" s="46">
        <v>0</v>
      </c>
      <c r="X725" s="46">
        <v>0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>
        <v>0</v>
      </c>
      <c r="AJ725" s="46">
        <v>0</v>
      </c>
      <c r="AK725" s="46">
        <v>5</v>
      </c>
      <c r="AL725" s="46">
        <v>4</v>
      </c>
      <c r="AM725" s="46">
        <v>0</v>
      </c>
      <c r="AN725" s="46">
        <v>0</v>
      </c>
      <c r="AO725" s="46">
        <v>0</v>
      </c>
      <c r="AP725" s="46">
        <v>0</v>
      </c>
      <c r="AQ725" s="46">
        <v>0</v>
      </c>
      <c r="AR725" s="46">
        <v>0</v>
      </c>
      <c r="AS725" s="46">
        <v>0</v>
      </c>
      <c r="AT725" s="46">
        <v>0</v>
      </c>
      <c r="AU725" s="46">
        <v>0</v>
      </c>
      <c r="AV725" s="46">
        <v>0</v>
      </c>
      <c r="AW725" s="46">
        <v>0</v>
      </c>
      <c r="AX725" s="46">
        <v>0</v>
      </c>
    </row>
    <row r="726" spans="1:50">
      <c r="A726" s="46">
        <v>725</v>
      </c>
      <c r="B726" s="46" t="s">
        <v>3098</v>
      </c>
      <c r="C726" s="46" t="s">
        <v>1393</v>
      </c>
      <c r="D726" s="46" t="s">
        <v>78</v>
      </c>
      <c r="E726" s="46" t="s">
        <v>1520</v>
      </c>
      <c r="F726" s="46" t="s">
        <v>1519</v>
      </c>
      <c r="G726" s="46">
        <v>65</v>
      </c>
      <c r="H726" s="46">
        <v>96</v>
      </c>
      <c r="I726" s="46">
        <v>15</v>
      </c>
      <c r="J726" s="46">
        <v>1882</v>
      </c>
      <c r="K726" s="46">
        <v>2310</v>
      </c>
      <c r="L726" s="46">
        <v>390</v>
      </c>
      <c r="M726" s="46">
        <v>0</v>
      </c>
      <c r="N726" s="46">
        <v>0</v>
      </c>
      <c r="O726" s="46">
        <v>0</v>
      </c>
      <c r="P726" s="46">
        <v>0</v>
      </c>
      <c r="Q726" s="46">
        <v>0</v>
      </c>
      <c r="R726" s="46">
        <v>0</v>
      </c>
      <c r="S726" s="46">
        <v>0</v>
      </c>
      <c r="T726" s="46">
        <v>0</v>
      </c>
      <c r="U726" s="46">
        <v>0</v>
      </c>
      <c r="V726" s="46">
        <v>0</v>
      </c>
      <c r="W726" s="46">
        <v>0</v>
      </c>
      <c r="X726" s="46">
        <v>0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v>0</v>
      </c>
      <c r="AG726" s="46">
        <v>0</v>
      </c>
      <c r="AH726" s="46">
        <v>0</v>
      </c>
      <c r="AI726" s="46">
        <v>0</v>
      </c>
      <c r="AJ726" s="46">
        <v>0</v>
      </c>
      <c r="AK726" s="46">
        <v>26</v>
      </c>
      <c r="AL726" s="46">
        <v>21</v>
      </c>
      <c r="AM726" s="46">
        <v>0</v>
      </c>
      <c r="AN726" s="46">
        <v>0</v>
      </c>
      <c r="AO726" s="46">
        <v>0</v>
      </c>
      <c r="AP726" s="46">
        <v>0</v>
      </c>
      <c r="AQ726" s="46">
        <v>0</v>
      </c>
      <c r="AR726" s="46">
        <v>0</v>
      </c>
      <c r="AS726" s="46">
        <v>0</v>
      </c>
      <c r="AT726" s="46">
        <v>0</v>
      </c>
      <c r="AU726" s="46">
        <v>0</v>
      </c>
      <c r="AV726" s="46">
        <v>0</v>
      </c>
      <c r="AW726" s="46">
        <v>0</v>
      </c>
      <c r="AX726" s="46">
        <v>0</v>
      </c>
    </row>
    <row r="727" spans="1:50">
      <c r="A727" s="46">
        <v>726</v>
      </c>
      <c r="B727" s="46" t="s">
        <v>3098</v>
      </c>
      <c r="C727" s="46" t="s">
        <v>1393</v>
      </c>
      <c r="D727" s="46" t="s">
        <v>21</v>
      </c>
      <c r="E727" s="46" t="s">
        <v>1522</v>
      </c>
      <c r="F727" s="46" t="s">
        <v>1521</v>
      </c>
      <c r="G727" s="46">
        <v>59</v>
      </c>
      <c r="H727" s="46">
        <v>69</v>
      </c>
      <c r="I727" s="46">
        <v>14</v>
      </c>
      <c r="J727" s="46">
        <v>895</v>
      </c>
      <c r="K727" s="46">
        <v>1139.5</v>
      </c>
      <c r="L727" s="46">
        <v>325</v>
      </c>
      <c r="M727" s="46">
        <v>0</v>
      </c>
      <c r="N727" s="46">
        <v>0</v>
      </c>
      <c r="O727" s="46">
        <v>0</v>
      </c>
      <c r="P727" s="46">
        <v>0</v>
      </c>
      <c r="Q727" s="46">
        <v>0</v>
      </c>
      <c r="R727" s="46">
        <v>0</v>
      </c>
      <c r="S727" s="46">
        <v>0</v>
      </c>
      <c r="T727" s="46">
        <v>0</v>
      </c>
      <c r="U727" s="46">
        <v>0</v>
      </c>
      <c r="V727" s="46">
        <v>0</v>
      </c>
      <c r="W727" s="46">
        <v>0</v>
      </c>
      <c r="X727" s="46">
        <v>0</v>
      </c>
      <c r="Y727" s="46">
        <v>2276.5</v>
      </c>
      <c r="Z727" s="46">
        <v>133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>
        <v>0</v>
      </c>
      <c r="AJ727" s="46">
        <v>0</v>
      </c>
      <c r="AK727" s="46">
        <v>0</v>
      </c>
      <c r="AL727" s="46">
        <v>0</v>
      </c>
      <c r="AM727" s="46">
        <v>21</v>
      </c>
      <c r="AN727" s="46">
        <v>20</v>
      </c>
      <c r="AO727" s="46">
        <v>0</v>
      </c>
      <c r="AP727" s="46">
        <v>0</v>
      </c>
      <c r="AQ727" s="46">
        <v>0</v>
      </c>
      <c r="AR727" s="46">
        <v>0</v>
      </c>
      <c r="AS727" s="46">
        <v>0</v>
      </c>
      <c r="AT727" s="46">
        <v>0</v>
      </c>
      <c r="AU727" s="46">
        <v>0</v>
      </c>
      <c r="AV727" s="46">
        <v>0</v>
      </c>
      <c r="AW727" s="46">
        <v>0</v>
      </c>
      <c r="AX727" s="46">
        <v>0</v>
      </c>
    </row>
    <row r="728" spans="1:50">
      <c r="A728" s="46">
        <v>727</v>
      </c>
      <c r="B728" s="46" t="s">
        <v>3098</v>
      </c>
      <c r="C728" s="46" t="s">
        <v>1393</v>
      </c>
      <c r="D728" s="46" t="s">
        <v>21</v>
      </c>
      <c r="E728" s="46" t="s">
        <v>1524</v>
      </c>
      <c r="F728" s="46" t="s">
        <v>1523</v>
      </c>
      <c r="G728" s="46">
        <v>151</v>
      </c>
      <c r="H728" s="46">
        <v>167</v>
      </c>
      <c r="I728" s="46">
        <v>45</v>
      </c>
      <c r="J728" s="46">
        <v>2033</v>
      </c>
      <c r="K728" s="46">
        <v>2619</v>
      </c>
      <c r="L728" s="46">
        <v>744</v>
      </c>
      <c r="M728" s="46">
        <v>0</v>
      </c>
      <c r="N728" s="46">
        <v>0</v>
      </c>
      <c r="O728" s="46">
        <v>0</v>
      </c>
      <c r="P728" s="46">
        <v>0</v>
      </c>
      <c r="Q728" s="46">
        <v>0</v>
      </c>
      <c r="R728" s="46">
        <v>0</v>
      </c>
      <c r="S728" s="46">
        <v>0</v>
      </c>
      <c r="T728" s="46">
        <v>0</v>
      </c>
      <c r="U728" s="46">
        <v>0</v>
      </c>
      <c r="V728" s="46">
        <v>0</v>
      </c>
      <c r="W728" s="46">
        <v>0</v>
      </c>
      <c r="X728" s="46">
        <v>0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>
        <v>0</v>
      </c>
      <c r="AJ728" s="46">
        <v>0</v>
      </c>
      <c r="AK728" s="46">
        <v>27</v>
      </c>
      <c r="AL728" s="46">
        <v>21</v>
      </c>
      <c r="AM728" s="46">
        <v>0</v>
      </c>
      <c r="AN728" s="46">
        <v>0</v>
      </c>
      <c r="AO728" s="46">
        <v>0</v>
      </c>
      <c r="AP728" s="46">
        <v>0</v>
      </c>
      <c r="AQ728" s="46">
        <v>0</v>
      </c>
      <c r="AR728" s="46">
        <v>0</v>
      </c>
      <c r="AS728" s="46">
        <v>0</v>
      </c>
      <c r="AT728" s="46">
        <v>0</v>
      </c>
      <c r="AU728" s="46">
        <v>0</v>
      </c>
      <c r="AV728" s="46">
        <v>0</v>
      </c>
      <c r="AW728" s="46">
        <v>0</v>
      </c>
      <c r="AX728" s="46">
        <v>0</v>
      </c>
    </row>
    <row r="729" spans="1:50">
      <c r="A729" s="46">
        <v>728</v>
      </c>
      <c r="B729" s="46" t="s">
        <v>3098</v>
      </c>
      <c r="C729" s="46" t="s">
        <v>1393</v>
      </c>
      <c r="D729" s="46" t="s">
        <v>24</v>
      </c>
      <c r="E729" s="46" t="s">
        <v>1526</v>
      </c>
      <c r="F729" s="46" t="s">
        <v>1525</v>
      </c>
      <c r="G729" s="46">
        <v>13</v>
      </c>
      <c r="H729" s="46">
        <v>15</v>
      </c>
      <c r="I729" s="46">
        <v>4</v>
      </c>
      <c r="J729" s="46">
        <v>260</v>
      </c>
      <c r="K729" s="46">
        <v>310</v>
      </c>
      <c r="L729" s="46">
        <v>78</v>
      </c>
      <c r="M729" s="46">
        <v>0</v>
      </c>
      <c r="N729" s="46">
        <v>0</v>
      </c>
      <c r="O729" s="46">
        <v>0</v>
      </c>
      <c r="P729" s="46">
        <v>0</v>
      </c>
      <c r="Q729" s="46">
        <v>0</v>
      </c>
      <c r="R729" s="46">
        <v>0</v>
      </c>
      <c r="S729" s="46">
        <v>0</v>
      </c>
      <c r="T729" s="46">
        <v>0</v>
      </c>
      <c r="U729" s="46">
        <v>0</v>
      </c>
      <c r="V729" s="46">
        <v>0</v>
      </c>
      <c r="W729" s="46">
        <v>0</v>
      </c>
      <c r="X729" s="46">
        <v>0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>
        <v>0</v>
      </c>
      <c r="AJ729" s="46">
        <v>0</v>
      </c>
      <c r="AK729" s="46">
        <v>3</v>
      </c>
      <c r="AL729" s="46">
        <v>3</v>
      </c>
      <c r="AM729" s="46">
        <v>0</v>
      </c>
      <c r="AN729" s="46">
        <v>0</v>
      </c>
      <c r="AO729" s="46">
        <v>0</v>
      </c>
      <c r="AP729" s="46">
        <v>0</v>
      </c>
      <c r="AQ729" s="46">
        <v>0</v>
      </c>
      <c r="AR729" s="46">
        <v>0</v>
      </c>
      <c r="AS729" s="46">
        <v>0</v>
      </c>
      <c r="AT729" s="46">
        <v>0</v>
      </c>
      <c r="AU729" s="46">
        <v>0</v>
      </c>
      <c r="AV729" s="46">
        <v>0</v>
      </c>
      <c r="AW729" s="46">
        <v>0</v>
      </c>
      <c r="AX729" s="46">
        <v>0</v>
      </c>
    </row>
    <row r="730" spans="1:50">
      <c r="A730" s="46">
        <v>729</v>
      </c>
      <c r="B730" s="46" t="s">
        <v>3098</v>
      </c>
      <c r="C730" s="46" t="s">
        <v>1393</v>
      </c>
      <c r="D730" s="46" t="s">
        <v>21</v>
      </c>
      <c r="E730" s="46" t="s">
        <v>1528</v>
      </c>
      <c r="F730" s="46" t="s">
        <v>1527</v>
      </c>
      <c r="G730" s="46">
        <v>64</v>
      </c>
      <c r="H730" s="46">
        <v>71</v>
      </c>
      <c r="I730" s="46">
        <v>12</v>
      </c>
      <c r="J730" s="46">
        <v>802</v>
      </c>
      <c r="K730" s="46">
        <v>1025</v>
      </c>
      <c r="L730" s="46">
        <v>218</v>
      </c>
      <c r="M730" s="46">
        <v>0</v>
      </c>
      <c r="N730" s="46">
        <v>0</v>
      </c>
      <c r="O730" s="46">
        <v>0</v>
      </c>
      <c r="P730" s="46">
        <v>0</v>
      </c>
      <c r="Q730" s="46">
        <v>0</v>
      </c>
      <c r="R730" s="46">
        <v>0</v>
      </c>
      <c r="S730" s="46">
        <v>0</v>
      </c>
      <c r="T730" s="46">
        <v>0</v>
      </c>
      <c r="U730" s="46">
        <v>0</v>
      </c>
      <c r="V730" s="46">
        <v>0</v>
      </c>
      <c r="W730" s="46">
        <v>0</v>
      </c>
      <c r="X730" s="46">
        <v>0</v>
      </c>
      <c r="Y730" s="46">
        <v>1585</v>
      </c>
      <c r="Z730" s="46">
        <v>103</v>
      </c>
      <c r="AA730" s="46">
        <v>0</v>
      </c>
      <c r="AB730" s="46">
        <v>0</v>
      </c>
      <c r="AC730" s="46">
        <v>0</v>
      </c>
      <c r="AD730" s="46">
        <v>0</v>
      </c>
      <c r="AE730" s="46">
        <v>0</v>
      </c>
      <c r="AF730" s="46">
        <v>0</v>
      </c>
      <c r="AG730" s="46">
        <v>0</v>
      </c>
      <c r="AH730" s="46">
        <v>0</v>
      </c>
      <c r="AI730" s="46">
        <v>0</v>
      </c>
      <c r="AJ730" s="46">
        <v>0</v>
      </c>
      <c r="AK730" s="46">
        <v>4</v>
      </c>
      <c r="AL730" s="46">
        <v>3</v>
      </c>
      <c r="AM730" s="46">
        <v>12</v>
      </c>
      <c r="AN730" s="46">
        <v>12</v>
      </c>
      <c r="AO730" s="46">
        <v>0</v>
      </c>
      <c r="AP730" s="46">
        <v>0</v>
      </c>
      <c r="AQ730" s="46">
        <v>0</v>
      </c>
      <c r="AR730" s="46">
        <v>0</v>
      </c>
      <c r="AS730" s="46">
        <v>0</v>
      </c>
      <c r="AT730" s="46">
        <v>0</v>
      </c>
      <c r="AU730" s="46">
        <v>0</v>
      </c>
      <c r="AV730" s="46">
        <v>0</v>
      </c>
      <c r="AW730" s="46">
        <v>0</v>
      </c>
      <c r="AX730" s="46">
        <v>0</v>
      </c>
    </row>
    <row r="731" spans="1:50">
      <c r="A731" s="46">
        <v>730</v>
      </c>
      <c r="B731" s="46" t="s">
        <v>3098</v>
      </c>
      <c r="C731" s="46" t="s">
        <v>1393</v>
      </c>
      <c r="D731" s="46" t="s">
        <v>78</v>
      </c>
      <c r="E731" s="46" t="s">
        <v>1530</v>
      </c>
      <c r="F731" s="46" t="s">
        <v>1529</v>
      </c>
      <c r="G731" s="46">
        <v>179</v>
      </c>
      <c r="H731" s="46">
        <v>220</v>
      </c>
      <c r="I731" s="46">
        <v>58</v>
      </c>
      <c r="J731" s="46">
        <v>4544</v>
      </c>
      <c r="K731" s="46">
        <v>5512</v>
      </c>
      <c r="L731" s="46">
        <v>1199</v>
      </c>
      <c r="M731" s="46">
        <v>2</v>
      </c>
      <c r="N731" s="46">
        <v>0</v>
      </c>
      <c r="O731" s="46">
        <v>0</v>
      </c>
      <c r="P731" s="46">
        <v>20</v>
      </c>
      <c r="Q731" s="46">
        <v>0</v>
      </c>
      <c r="R731" s="46">
        <v>0</v>
      </c>
      <c r="S731" s="46">
        <v>0</v>
      </c>
      <c r="T731" s="46">
        <v>0</v>
      </c>
      <c r="U731" s="46">
        <v>0</v>
      </c>
      <c r="V731" s="46">
        <v>0</v>
      </c>
      <c r="W731" s="46">
        <v>0</v>
      </c>
      <c r="X731" s="46">
        <v>0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v>0</v>
      </c>
      <c r="AG731" s="46">
        <v>0</v>
      </c>
      <c r="AH731" s="46">
        <v>0</v>
      </c>
      <c r="AI731" s="46">
        <v>0</v>
      </c>
      <c r="AJ731" s="46">
        <v>0</v>
      </c>
      <c r="AK731" s="46">
        <v>98</v>
      </c>
      <c r="AL731" s="46">
        <v>75</v>
      </c>
      <c r="AM731" s="46">
        <v>0</v>
      </c>
      <c r="AN731" s="46">
        <v>0</v>
      </c>
      <c r="AO731" s="46">
        <v>0</v>
      </c>
      <c r="AP731" s="46">
        <v>0</v>
      </c>
      <c r="AQ731" s="46">
        <v>0</v>
      </c>
      <c r="AR731" s="46">
        <v>0</v>
      </c>
      <c r="AS731" s="46">
        <v>0</v>
      </c>
      <c r="AT731" s="46">
        <v>0</v>
      </c>
      <c r="AU731" s="46">
        <v>0</v>
      </c>
      <c r="AV731" s="46">
        <v>0</v>
      </c>
      <c r="AW731" s="46">
        <v>0</v>
      </c>
      <c r="AX731" s="46">
        <v>0</v>
      </c>
    </row>
    <row r="732" spans="1:50">
      <c r="A732" s="46">
        <v>731</v>
      </c>
      <c r="B732" s="46" t="s">
        <v>3098</v>
      </c>
      <c r="C732" s="46" t="s">
        <v>1393</v>
      </c>
      <c r="D732" s="46" t="s">
        <v>24</v>
      </c>
      <c r="E732" s="46" t="s">
        <v>1532</v>
      </c>
      <c r="F732" s="46" t="s">
        <v>1531</v>
      </c>
      <c r="G732" s="46">
        <v>50</v>
      </c>
      <c r="H732" s="46">
        <v>51</v>
      </c>
      <c r="I732" s="46">
        <v>9</v>
      </c>
      <c r="J732" s="46">
        <v>459</v>
      </c>
      <c r="K732" s="46">
        <v>660</v>
      </c>
      <c r="L732" s="46">
        <v>163</v>
      </c>
      <c r="M732" s="46">
        <v>0</v>
      </c>
      <c r="N732" s="46">
        <v>0</v>
      </c>
      <c r="O732" s="46">
        <v>0</v>
      </c>
      <c r="P732" s="46">
        <v>0</v>
      </c>
      <c r="Q732" s="46">
        <v>0</v>
      </c>
      <c r="R732" s="46">
        <v>0</v>
      </c>
      <c r="S732" s="46">
        <v>0</v>
      </c>
      <c r="T732" s="46">
        <v>0</v>
      </c>
      <c r="U732" s="46">
        <v>0</v>
      </c>
      <c r="V732" s="46">
        <v>0</v>
      </c>
      <c r="W732" s="46">
        <v>0</v>
      </c>
      <c r="X732" s="46">
        <v>0</v>
      </c>
      <c r="Y732" s="46">
        <v>1282</v>
      </c>
      <c r="Z732" s="46">
        <v>110</v>
      </c>
      <c r="AA732" s="46">
        <v>0</v>
      </c>
      <c r="AB732" s="46">
        <v>0</v>
      </c>
      <c r="AC732" s="46">
        <v>0</v>
      </c>
      <c r="AD732" s="46">
        <v>0</v>
      </c>
      <c r="AE732" s="46">
        <v>45</v>
      </c>
      <c r="AF732" s="46">
        <v>0</v>
      </c>
      <c r="AG732" s="46">
        <v>0</v>
      </c>
      <c r="AH732" s="46">
        <v>45</v>
      </c>
      <c r="AI732" s="46">
        <v>0</v>
      </c>
      <c r="AJ732" s="46">
        <v>0</v>
      </c>
      <c r="AK732" s="46">
        <v>0</v>
      </c>
      <c r="AL732" s="46">
        <v>0</v>
      </c>
      <c r="AM732" s="46">
        <v>5</v>
      </c>
      <c r="AN732" s="46">
        <v>4</v>
      </c>
      <c r="AO732" s="46">
        <v>0</v>
      </c>
      <c r="AP732" s="46">
        <v>0</v>
      </c>
      <c r="AQ732" s="46">
        <v>0</v>
      </c>
      <c r="AR732" s="46">
        <v>0</v>
      </c>
      <c r="AS732" s="46">
        <v>0</v>
      </c>
      <c r="AT732" s="46">
        <v>0</v>
      </c>
      <c r="AU732" s="46">
        <v>0</v>
      </c>
      <c r="AV732" s="46">
        <v>0</v>
      </c>
      <c r="AW732" s="46">
        <v>0</v>
      </c>
      <c r="AX732" s="46">
        <v>0</v>
      </c>
    </row>
    <row r="733" spans="1:50">
      <c r="A733" s="46">
        <v>732</v>
      </c>
      <c r="B733" s="46" t="s">
        <v>3098</v>
      </c>
      <c r="C733" s="46" t="s">
        <v>1393</v>
      </c>
      <c r="D733" s="46" t="s">
        <v>29</v>
      </c>
      <c r="E733" s="46" t="s">
        <v>1534</v>
      </c>
      <c r="F733" s="46" t="s">
        <v>1533</v>
      </c>
      <c r="G733" s="46">
        <v>53</v>
      </c>
      <c r="H733" s="46">
        <v>59</v>
      </c>
      <c r="I733" s="46">
        <v>10</v>
      </c>
      <c r="J733" s="46">
        <v>639</v>
      </c>
      <c r="K733" s="46">
        <v>754</v>
      </c>
      <c r="L733" s="46">
        <v>144.5</v>
      </c>
      <c r="M733" s="46">
        <v>0</v>
      </c>
      <c r="N733" s="46">
        <v>0</v>
      </c>
      <c r="O733" s="46">
        <v>0</v>
      </c>
      <c r="P733" s="46">
        <v>0</v>
      </c>
      <c r="Q733" s="46">
        <v>0</v>
      </c>
      <c r="R733" s="46">
        <v>0</v>
      </c>
      <c r="S733" s="46">
        <v>0</v>
      </c>
      <c r="T733" s="46">
        <v>0</v>
      </c>
      <c r="U733" s="46">
        <v>0</v>
      </c>
      <c r="V733" s="46">
        <v>0</v>
      </c>
      <c r="W733" s="46">
        <v>0</v>
      </c>
      <c r="X733" s="46">
        <v>0</v>
      </c>
      <c r="Y733" s="46">
        <v>1537.5</v>
      </c>
      <c r="Z733" s="46">
        <v>122</v>
      </c>
      <c r="AA733" s="46"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>
        <v>0</v>
      </c>
      <c r="AJ733" s="46">
        <v>0</v>
      </c>
      <c r="AK733" s="46">
        <v>0</v>
      </c>
      <c r="AL733" s="46">
        <v>0</v>
      </c>
      <c r="AM733" s="46">
        <v>0</v>
      </c>
      <c r="AN733" s="46">
        <v>0</v>
      </c>
      <c r="AO733" s="46">
        <v>0</v>
      </c>
      <c r="AP733" s="46">
        <v>0</v>
      </c>
      <c r="AQ733" s="46">
        <v>0</v>
      </c>
      <c r="AR733" s="46">
        <v>0</v>
      </c>
      <c r="AS733" s="46">
        <v>0</v>
      </c>
      <c r="AT733" s="46">
        <v>0</v>
      </c>
      <c r="AU733" s="46">
        <v>0</v>
      </c>
      <c r="AV733" s="46">
        <v>0</v>
      </c>
      <c r="AW733" s="46">
        <v>0</v>
      </c>
      <c r="AX733" s="46">
        <v>0</v>
      </c>
    </row>
    <row r="734" spans="1:50">
      <c r="A734" s="46">
        <v>733</v>
      </c>
      <c r="B734" s="46" t="s">
        <v>3098</v>
      </c>
      <c r="C734" s="46" t="s">
        <v>1393</v>
      </c>
      <c r="D734" s="46" t="s">
        <v>78</v>
      </c>
      <c r="E734" s="46" t="s">
        <v>1536</v>
      </c>
      <c r="F734" s="46" t="s">
        <v>1535</v>
      </c>
      <c r="G734" s="46">
        <v>60</v>
      </c>
      <c r="H734" s="46">
        <v>69</v>
      </c>
      <c r="I734" s="46">
        <v>20</v>
      </c>
      <c r="J734" s="46">
        <v>1464</v>
      </c>
      <c r="K734" s="46">
        <v>1714</v>
      </c>
      <c r="L734" s="46">
        <v>436</v>
      </c>
      <c r="M734" s="46">
        <v>0</v>
      </c>
      <c r="N734" s="46">
        <v>0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0</v>
      </c>
      <c r="W734" s="46">
        <v>0</v>
      </c>
      <c r="X734" s="46">
        <v>0</v>
      </c>
      <c r="Y734" s="46">
        <v>98</v>
      </c>
      <c r="Z734" s="46">
        <v>10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7</v>
      </c>
      <c r="AL734" s="46">
        <v>6</v>
      </c>
      <c r="AM734" s="46">
        <v>0</v>
      </c>
      <c r="AN734" s="46">
        <v>0</v>
      </c>
      <c r="AO734" s="46">
        <v>0</v>
      </c>
      <c r="AP734" s="46">
        <v>0</v>
      </c>
      <c r="AQ734" s="46">
        <v>0</v>
      </c>
      <c r="AR734" s="46">
        <v>0</v>
      </c>
      <c r="AS734" s="46">
        <v>0</v>
      </c>
      <c r="AT734" s="46">
        <v>0</v>
      </c>
      <c r="AU734" s="46">
        <v>0</v>
      </c>
      <c r="AV734" s="46">
        <v>0</v>
      </c>
      <c r="AW734" s="46">
        <v>0</v>
      </c>
      <c r="AX734" s="46">
        <v>0</v>
      </c>
    </row>
    <row r="735" spans="1:50">
      <c r="A735" s="46">
        <v>734</v>
      </c>
      <c r="B735" s="46" t="s">
        <v>3098</v>
      </c>
      <c r="C735" s="46" t="s">
        <v>1393</v>
      </c>
      <c r="D735" s="46" t="s">
        <v>21</v>
      </c>
      <c r="E735" s="46" t="s">
        <v>1538</v>
      </c>
      <c r="F735" s="46" t="s">
        <v>1537</v>
      </c>
      <c r="G735" s="46">
        <v>82</v>
      </c>
      <c r="H735" s="46">
        <v>97</v>
      </c>
      <c r="I735" s="46">
        <v>15</v>
      </c>
      <c r="J735" s="46">
        <v>1026</v>
      </c>
      <c r="K735" s="46">
        <v>1376</v>
      </c>
      <c r="L735" s="46">
        <v>224</v>
      </c>
      <c r="M735" s="46">
        <v>0</v>
      </c>
      <c r="N735" s="46">
        <v>0</v>
      </c>
      <c r="O735" s="46">
        <v>0</v>
      </c>
      <c r="P735" s="46">
        <v>0</v>
      </c>
      <c r="Q735" s="46">
        <v>0</v>
      </c>
      <c r="R735" s="46">
        <v>0</v>
      </c>
      <c r="S735" s="46">
        <v>0</v>
      </c>
      <c r="T735" s="46">
        <v>0</v>
      </c>
      <c r="U735" s="46">
        <v>0</v>
      </c>
      <c r="V735" s="46">
        <v>0</v>
      </c>
      <c r="W735" s="46">
        <v>0</v>
      </c>
      <c r="X735" s="46">
        <v>0</v>
      </c>
      <c r="Y735" s="46">
        <v>2626</v>
      </c>
      <c r="Z735" s="46">
        <v>194</v>
      </c>
      <c r="AA735" s="46">
        <v>0</v>
      </c>
      <c r="AB735" s="46">
        <v>0</v>
      </c>
      <c r="AC735" s="46">
        <v>0</v>
      </c>
      <c r="AD735" s="46">
        <v>0</v>
      </c>
      <c r="AE735" s="46">
        <v>96</v>
      </c>
      <c r="AF735" s="46">
        <v>0</v>
      </c>
      <c r="AG735" s="46">
        <v>0</v>
      </c>
      <c r="AH735" s="46">
        <v>96</v>
      </c>
      <c r="AI735" s="46">
        <v>0</v>
      </c>
      <c r="AJ735" s="46">
        <v>0</v>
      </c>
      <c r="AK735" s="46">
        <v>0</v>
      </c>
      <c r="AL735" s="46">
        <v>0</v>
      </c>
      <c r="AM735" s="46">
        <v>15</v>
      </c>
      <c r="AN735" s="46">
        <v>16</v>
      </c>
      <c r="AO735" s="46">
        <v>0</v>
      </c>
      <c r="AP735" s="46">
        <v>0</v>
      </c>
      <c r="AQ735" s="46">
        <v>0</v>
      </c>
      <c r="AR735" s="46">
        <v>0</v>
      </c>
      <c r="AS735" s="46">
        <v>0</v>
      </c>
      <c r="AT735" s="46">
        <v>0</v>
      </c>
      <c r="AU735" s="46">
        <v>0</v>
      </c>
      <c r="AV735" s="46">
        <v>0</v>
      </c>
      <c r="AW735" s="46">
        <v>0</v>
      </c>
      <c r="AX735" s="46">
        <v>0</v>
      </c>
    </row>
    <row r="736" spans="1:50">
      <c r="A736" s="46">
        <v>735</v>
      </c>
      <c r="B736" s="46" t="s">
        <v>3098</v>
      </c>
      <c r="C736" s="46" t="s">
        <v>1393</v>
      </c>
      <c r="D736" s="46" t="s">
        <v>21</v>
      </c>
      <c r="E736" s="46" t="s">
        <v>1540</v>
      </c>
      <c r="F736" s="46" t="s">
        <v>1539</v>
      </c>
      <c r="G736" s="46">
        <v>52</v>
      </c>
      <c r="H736" s="46">
        <v>61</v>
      </c>
      <c r="I736" s="46">
        <v>12</v>
      </c>
      <c r="J736" s="46">
        <v>676</v>
      </c>
      <c r="K736" s="46">
        <v>884</v>
      </c>
      <c r="L736" s="46">
        <v>205</v>
      </c>
      <c r="M736" s="46">
        <v>0</v>
      </c>
      <c r="N736" s="46">
        <v>0</v>
      </c>
      <c r="O736" s="46">
        <v>0</v>
      </c>
      <c r="P736" s="46">
        <v>0</v>
      </c>
      <c r="Q736" s="46">
        <v>0</v>
      </c>
      <c r="R736" s="46">
        <v>0</v>
      </c>
      <c r="S736" s="46">
        <v>0</v>
      </c>
      <c r="T736" s="46">
        <v>0</v>
      </c>
      <c r="U736" s="46">
        <v>0</v>
      </c>
      <c r="V736" s="46">
        <v>0</v>
      </c>
      <c r="W736" s="46">
        <v>0</v>
      </c>
      <c r="X736" s="46">
        <v>0</v>
      </c>
      <c r="Y736" s="46">
        <v>467</v>
      </c>
      <c r="Z736" s="46">
        <v>45</v>
      </c>
      <c r="AA736" s="46">
        <v>0</v>
      </c>
      <c r="AB736" s="46">
        <v>0</v>
      </c>
      <c r="AC736" s="46">
        <v>0</v>
      </c>
      <c r="AD736" s="46">
        <v>0</v>
      </c>
      <c r="AE736" s="46">
        <v>10</v>
      </c>
      <c r="AF736" s="46">
        <v>0</v>
      </c>
      <c r="AG736" s="46">
        <v>0</v>
      </c>
      <c r="AH736" s="46">
        <v>0</v>
      </c>
      <c r="AI736" s="46">
        <v>0</v>
      </c>
      <c r="AJ736" s="46">
        <v>0</v>
      </c>
      <c r="AK736" s="46">
        <v>11</v>
      </c>
      <c r="AL736" s="46">
        <v>11</v>
      </c>
      <c r="AM736" s="46">
        <v>2</v>
      </c>
      <c r="AN736" s="46">
        <v>3</v>
      </c>
      <c r="AO736" s="46">
        <v>0</v>
      </c>
      <c r="AP736" s="46">
        <v>0</v>
      </c>
      <c r="AQ736" s="46">
        <v>0</v>
      </c>
      <c r="AR736" s="46">
        <v>0</v>
      </c>
      <c r="AS736" s="46">
        <v>0</v>
      </c>
      <c r="AT736" s="46">
        <v>0</v>
      </c>
      <c r="AU736" s="46">
        <v>0</v>
      </c>
      <c r="AV736" s="46">
        <v>0</v>
      </c>
      <c r="AW736" s="46">
        <v>0</v>
      </c>
      <c r="AX736" s="46">
        <v>0</v>
      </c>
    </row>
    <row r="737" spans="1:50">
      <c r="A737" s="46">
        <v>736</v>
      </c>
      <c r="B737" s="46" t="s">
        <v>3098</v>
      </c>
      <c r="C737" s="46" t="s">
        <v>1393</v>
      </c>
      <c r="D737" s="46" t="s">
        <v>78</v>
      </c>
      <c r="E737" s="46" t="s">
        <v>1542</v>
      </c>
      <c r="F737" s="46" t="s">
        <v>1541</v>
      </c>
      <c r="G737" s="46">
        <v>118</v>
      </c>
      <c r="H737" s="46">
        <v>183</v>
      </c>
      <c r="I737" s="46">
        <v>37</v>
      </c>
      <c r="J737" s="46">
        <v>3870</v>
      </c>
      <c r="K737" s="46">
        <v>5074</v>
      </c>
      <c r="L737" s="46">
        <v>905</v>
      </c>
      <c r="M737" s="46">
        <v>0</v>
      </c>
      <c r="N737" s="46">
        <v>0</v>
      </c>
      <c r="O737" s="46">
        <v>0</v>
      </c>
      <c r="P737" s="46">
        <v>0</v>
      </c>
      <c r="Q737" s="46">
        <v>0</v>
      </c>
      <c r="R737" s="46">
        <v>0</v>
      </c>
      <c r="S737" s="46">
        <v>0</v>
      </c>
      <c r="T737" s="46">
        <v>0</v>
      </c>
      <c r="U737" s="46">
        <v>0</v>
      </c>
      <c r="V737" s="46">
        <v>0</v>
      </c>
      <c r="W737" s="46">
        <v>0</v>
      </c>
      <c r="X737" s="46">
        <v>0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v>0</v>
      </c>
      <c r="AG737" s="46">
        <v>0</v>
      </c>
      <c r="AH737" s="46">
        <v>0</v>
      </c>
      <c r="AI737" s="46">
        <v>0</v>
      </c>
      <c r="AJ737" s="46">
        <v>0</v>
      </c>
      <c r="AK737" s="46">
        <v>101</v>
      </c>
      <c r="AL737" s="46">
        <v>63</v>
      </c>
      <c r="AM737" s="46">
        <v>0</v>
      </c>
      <c r="AN737" s="46">
        <v>0</v>
      </c>
      <c r="AO737" s="46">
        <v>0</v>
      </c>
      <c r="AP737" s="46">
        <v>0</v>
      </c>
      <c r="AQ737" s="46">
        <v>0</v>
      </c>
      <c r="AR737" s="46">
        <v>0</v>
      </c>
      <c r="AS737" s="46">
        <v>0</v>
      </c>
      <c r="AT737" s="46">
        <v>0</v>
      </c>
      <c r="AU737" s="46">
        <v>0</v>
      </c>
      <c r="AV737" s="46">
        <v>0</v>
      </c>
      <c r="AW737" s="46">
        <v>0</v>
      </c>
      <c r="AX737" s="46">
        <v>0</v>
      </c>
    </row>
    <row r="738" spans="1:50">
      <c r="A738" s="46">
        <v>737</v>
      </c>
      <c r="B738" s="46" t="s">
        <v>3098</v>
      </c>
      <c r="C738" s="46" t="s">
        <v>1393</v>
      </c>
      <c r="D738" s="46" t="s">
        <v>21</v>
      </c>
      <c r="E738" s="46" t="s">
        <v>1544</v>
      </c>
      <c r="F738" s="46" t="s">
        <v>1543</v>
      </c>
      <c r="G738" s="46">
        <v>167</v>
      </c>
      <c r="H738" s="46">
        <v>184</v>
      </c>
      <c r="I738" s="46">
        <v>46</v>
      </c>
      <c r="J738" s="46">
        <v>2616</v>
      </c>
      <c r="K738" s="46">
        <v>3317</v>
      </c>
      <c r="L738" s="46">
        <v>1010</v>
      </c>
      <c r="M738" s="46">
        <v>0</v>
      </c>
      <c r="N738" s="46">
        <v>0</v>
      </c>
      <c r="O738" s="46">
        <v>0</v>
      </c>
      <c r="P738" s="46">
        <v>0</v>
      </c>
      <c r="Q738" s="46">
        <v>0</v>
      </c>
      <c r="R738" s="46">
        <v>0</v>
      </c>
      <c r="S738" s="46">
        <v>0</v>
      </c>
      <c r="T738" s="46">
        <v>0</v>
      </c>
      <c r="U738" s="46">
        <v>0</v>
      </c>
      <c r="V738" s="46">
        <v>0</v>
      </c>
      <c r="W738" s="46">
        <v>0</v>
      </c>
      <c r="X738" s="46">
        <v>0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v>0</v>
      </c>
      <c r="AG738" s="46">
        <v>0</v>
      </c>
      <c r="AH738" s="46">
        <v>0</v>
      </c>
      <c r="AI738" s="46">
        <v>0</v>
      </c>
      <c r="AJ738" s="46">
        <v>0</v>
      </c>
      <c r="AK738" s="46">
        <v>39</v>
      </c>
      <c r="AL738" s="46">
        <v>32</v>
      </c>
      <c r="AM738" s="46">
        <v>0</v>
      </c>
      <c r="AN738" s="46">
        <v>0</v>
      </c>
      <c r="AO738" s="46">
        <v>0</v>
      </c>
      <c r="AP738" s="46">
        <v>0</v>
      </c>
      <c r="AQ738" s="46">
        <v>0</v>
      </c>
      <c r="AR738" s="46">
        <v>0</v>
      </c>
      <c r="AS738" s="46">
        <v>0</v>
      </c>
      <c r="AT738" s="46">
        <v>0</v>
      </c>
      <c r="AU738" s="46">
        <v>0</v>
      </c>
      <c r="AV738" s="46">
        <v>0</v>
      </c>
      <c r="AW738" s="46">
        <v>0</v>
      </c>
      <c r="AX738" s="46">
        <v>0</v>
      </c>
    </row>
    <row r="739" spans="1:50">
      <c r="A739" s="46">
        <v>738</v>
      </c>
      <c r="B739" s="46" t="s">
        <v>3097</v>
      </c>
      <c r="C739" s="46" t="s">
        <v>1545</v>
      </c>
      <c r="D739" s="46" t="s">
        <v>15</v>
      </c>
      <c r="E739" s="46" t="s">
        <v>1549</v>
      </c>
      <c r="F739" s="46" t="s">
        <v>1548</v>
      </c>
      <c r="G739" s="46">
        <v>39</v>
      </c>
      <c r="H739" s="46">
        <v>63</v>
      </c>
      <c r="I739" s="46">
        <v>29</v>
      </c>
      <c r="J739" s="46">
        <v>686</v>
      </c>
      <c r="K739" s="46">
        <v>1230</v>
      </c>
      <c r="L739" s="46">
        <v>417</v>
      </c>
      <c r="M739" s="46">
        <v>49</v>
      </c>
      <c r="N739" s="46">
        <v>64</v>
      </c>
      <c r="O739" s="46">
        <v>9</v>
      </c>
      <c r="P739" s="46">
        <v>492</v>
      </c>
      <c r="Q739" s="46">
        <v>703</v>
      </c>
      <c r="R739" s="46">
        <v>93</v>
      </c>
      <c r="S739" s="46">
        <v>0</v>
      </c>
      <c r="T739" s="46">
        <v>0</v>
      </c>
      <c r="U739" s="46">
        <v>0</v>
      </c>
      <c r="V739" s="46">
        <v>0</v>
      </c>
      <c r="W739" s="46">
        <v>0</v>
      </c>
      <c r="X739" s="46">
        <v>0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2184</v>
      </c>
      <c r="AF739" s="46">
        <v>1151</v>
      </c>
      <c r="AG739" s="46">
        <v>0</v>
      </c>
      <c r="AH739" s="46">
        <v>0</v>
      </c>
      <c r="AI739" s="46">
        <v>0</v>
      </c>
      <c r="AJ739" s="46">
        <v>0</v>
      </c>
      <c r="AK739" s="46">
        <v>18</v>
      </c>
      <c r="AL739" s="46">
        <v>5</v>
      </c>
      <c r="AM739" s="46">
        <v>0</v>
      </c>
      <c r="AN739" s="46">
        <v>0</v>
      </c>
      <c r="AO739" s="46">
        <v>4</v>
      </c>
      <c r="AP739" s="46">
        <v>5</v>
      </c>
      <c r="AQ739" s="46">
        <v>2</v>
      </c>
      <c r="AR739" s="46">
        <v>36</v>
      </c>
      <c r="AS739" s="46">
        <v>41</v>
      </c>
      <c r="AT739" s="46">
        <v>11</v>
      </c>
      <c r="AU739" s="46">
        <v>0</v>
      </c>
      <c r="AV739" s="46">
        <v>0</v>
      </c>
      <c r="AW739" s="46">
        <v>0</v>
      </c>
      <c r="AX739" s="46">
        <v>0</v>
      </c>
    </row>
    <row r="740" spans="1:50">
      <c r="A740" s="46">
        <v>739</v>
      </c>
      <c r="B740" s="46" t="s">
        <v>3098</v>
      </c>
      <c r="C740" s="46" t="s">
        <v>1545</v>
      </c>
      <c r="D740" s="46" t="s">
        <v>24</v>
      </c>
      <c r="E740" s="46" t="s">
        <v>1553</v>
      </c>
      <c r="F740" s="46" t="s">
        <v>1552</v>
      </c>
      <c r="G740" s="46">
        <v>17</v>
      </c>
      <c r="H740" s="46">
        <v>22</v>
      </c>
      <c r="I740" s="46">
        <v>6</v>
      </c>
      <c r="J740" s="46">
        <v>268</v>
      </c>
      <c r="K740" s="46">
        <v>409.5</v>
      </c>
      <c r="L740" s="46">
        <v>94</v>
      </c>
      <c r="M740" s="46">
        <v>0</v>
      </c>
      <c r="N740" s="46">
        <v>0</v>
      </c>
      <c r="O740" s="46">
        <v>0</v>
      </c>
      <c r="P740" s="46">
        <v>0</v>
      </c>
      <c r="Q740" s="46">
        <v>0</v>
      </c>
      <c r="R740" s="46">
        <v>0</v>
      </c>
      <c r="S740" s="46">
        <v>0</v>
      </c>
      <c r="T740" s="46">
        <v>0</v>
      </c>
      <c r="U740" s="46">
        <v>0</v>
      </c>
      <c r="V740" s="46">
        <v>0</v>
      </c>
      <c r="W740" s="46">
        <v>0</v>
      </c>
      <c r="X740" s="46">
        <v>0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v>0</v>
      </c>
      <c r="AG740" s="46">
        <v>0</v>
      </c>
      <c r="AH740" s="46">
        <v>0</v>
      </c>
      <c r="AI740" s="46">
        <v>0</v>
      </c>
      <c r="AJ740" s="46">
        <v>0</v>
      </c>
      <c r="AK740" s="46">
        <v>5</v>
      </c>
      <c r="AL740" s="46">
        <v>5</v>
      </c>
      <c r="AM740" s="46">
        <v>0</v>
      </c>
      <c r="AN740" s="46">
        <v>0</v>
      </c>
      <c r="AO740" s="46">
        <v>0</v>
      </c>
      <c r="AP740" s="46">
        <v>0</v>
      </c>
      <c r="AQ740" s="46">
        <v>0</v>
      </c>
      <c r="AR740" s="46">
        <v>0</v>
      </c>
      <c r="AS740" s="46">
        <v>0</v>
      </c>
      <c r="AT740" s="46">
        <v>0</v>
      </c>
      <c r="AU740" s="46">
        <v>0</v>
      </c>
      <c r="AV740" s="46">
        <v>0</v>
      </c>
      <c r="AW740" s="46">
        <v>0</v>
      </c>
      <c r="AX740" s="46">
        <v>0</v>
      </c>
    </row>
    <row r="741" spans="1:50">
      <c r="A741" s="46">
        <v>740</v>
      </c>
      <c r="B741" s="46" t="s">
        <v>3098</v>
      </c>
      <c r="C741" s="46" t="s">
        <v>1545</v>
      </c>
      <c r="D741" s="46" t="s">
        <v>21</v>
      </c>
      <c r="E741" s="46" t="s">
        <v>1555</v>
      </c>
      <c r="F741" s="46" t="s">
        <v>1554</v>
      </c>
      <c r="G741" s="46">
        <v>45</v>
      </c>
      <c r="H741" s="46">
        <v>67</v>
      </c>
      <c r="I741" s="46">
        <v>19</v>
      </c>
      <c r="J741" s="46">
        <v>887</v>
      </c>
      <c r="K741" s="46">
        <v>1255</v>
      </c>
      <c r="L741" s="46">
        <v>300</v>
      </c>
      <c r="M741" s="46">
        <v>0</v>
      </c>
      <c r="N741" s="46">
        <v>0</v>
      </c>
      <c r="O741" s="46">
        <v>0</v>
      </c>
      <c r="P741" s="46">
        <v>0</v>
      </c>
      <c r="Q741" s="46">
        <v>0</v>
      </c>
      <c r="R741" s="46">
        <v>0</v>
      </c>
      <c r="S741" s="46">
        <v>0</v>
      </c>
      <c r="T741" s="46">
        <v>0</v>
      </c>
      <c r="U741" s="46">
        <v>0</v>
      </c>
      <c r="V741" s="46">
        <v>0</v>
      </c>
      <c r="W741" s="46">
        <v>0</v>
      </c>
      <c r="X741" s="46">
        <v>0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>
        <v>0</v>
      </c>
      <c r="AJ741" s="46">
        <v>0</v>
      </c>
      <c r="AK741" s="46">
        <v>30</v>
      </c>
      <c r="AL741" s="46">
        <v>23</v>
      </c>
      <c r="AM741" s="46">
        <v>0</v>
      </c>
      <c r="AN741" s="46">
        <v>0</v>
      </c>
      <c r="AO741" s="46">
        <v>0</v>
      </c>
      <c r="AP741" s="46">
        <v>0</v>
      </c>
      <c r="AQ741" s="46">
        <v>0</v>
      </c>
      <c r="AR741" s="46">
        <v>0</v>
      </c>
      <c r="AS741" s="46">
        <v>0</v>
      </c>
      <c r="AT741" s="46">
        <v>0</v>
      </c>
      <c r="AU741" s="46">
        <v>0</v>
      </c>
      <c r="AV741" s="46">
        <v>0</v>
      </c>
      <c r="AW741" s="46">
        <v>0</v>
      </c>
      <c r="AX741" s="46">
        <v>0</v>
      </c>
    </row>
    <row r="742" spans="1:50">
      <c r="A742" s="46">
        <v>741</v>
      </c>
      <c r="B742" s="46" t="s">
        <v>3098</v>
      </c>
      <c r="C742" s="46" t="s">
        <v>1545</v>
      </c>
      <c r="D742" s="46" t="s">
        <v>29</v>
      </c>
      <c r="E742" s="46" t="s">
        <v>469</v>
      </c>
      <c r="F742" s="46" t="s">
        <v>1556</v>
      </c>
      <c r="G742" s="46">
        <v>21</v>
      </c>
      <c r="H742" s="46">
        <v>29</v>
      </c>
      <c r="I742" s="46">
        <v>8</v>
      </c>
      <c r="J742" s="46">
        <v>380</v>
      </c>
      <c r="K742" s="46">
        <v>493</v>
      </c>
      <c r="L742" s="46">
        <v>125</v>
      </c>
      <c r="M742" s="46">
        <v>0</v>
      </c>
      <c r="N742" s="46">
        <v>0</v>
      </c>
      <c r="O742" s="46">
        <v>0</v>
      </c>
      <c r="P742" s="46">
        <v>0</v>
      </c>
      <c r="Q742" s="46">
        <v>0</v>
      </c>
      <c r="R742" s="46">
        <v>0</v>
      </c>
      <c r="S742" s="46">
        <v>0</v>
      </c>
      <c r="T742" s="46">
        <v>0</v>
      </c>
      <c r="U742" s="46">
        <v>0</v>
      </c>
      <c r="V742" s="46">
        <v>0</v>
      </c>
      <c r="W742" s="46">
        <v>0</v>
      </c>
      <c r="X742" s="46">
        <v>0</v>
      </c>
      <c r="Y742" s="46">
        <v>0</v>
      </c>
      <c r="Z742" s="46">
        <v>0</v>
      </c>
      <c r="AA742" s="46"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v>0</v>
      </c>
      <c r="AG742" s="46">
        <v>0</v>
      </c>
      <c r="AH742" s="46">
        <v>0</v>
      </c>
      <c r="AI742" s="46">
        <v>0</v>
      </c>
      <c r="AJ742" s="46">
        <v>0</v>
      </c>
      <c r="AK742" s="46">
        <v>8</v>
      </c>
      <c r="AL742" s="46">
        <v>3</v>
      </c>
      <c r="AM742" s="46">
        <v>0</v>
      </c>
      <c r="AN742" s="46">
        <v>0</v>
      </c>
      <c r="AO742" s="46">
        <v>0</v>
      </c>
      <c r="AP742" s="46">
        <v>0</v>
      </c>
      <c r="AQ742" s="46">
        <v>0</v>
      </c>
      <c r="AR742" s="46">
        <v>0</v>
      </c>
      <c r="AS742" s="46">
        <v>0</v>
      </c>
      <c r="AT742" s="46">
        <v>0</v>
      </c>
      <c r="AU742" s="46">
        <v>0</v>
      </c>
      <c r="AV742" s="46">
        <v>0</v>
      </c>
      <c r="AW742" s="46">
        <v>0</v>
      </c>
      <c r="AX742" s="46">
        <v>0</v>
      </c>
    </row>
    <row r="743" spans="1:50">
      <c r="A743" s="46">
        <v>742</v>
      </c>
      <c r="B743" s="46" t="s">
        <v>3098</v>
      </c>
      <c r="C743" s="46" t="s">
        <v>1545</v>
      </c>
      <c r="D743" s="46" t="s">
        <v>29</v>
      </c>
      <c r="E743" s="46" t="s">
        <v>1558</v>
      </c>
      <c r="F743" s="46" t="s">
        <v>1557</v>
      </c>
      <c r="G743" s="46">
        <v>57</v>
      </c>
      <c r="H743" s="46">
        <v>59</v>
      </c>
      <c r="I743" s="46">
        <v>15</v>
      </c>
      <c r="J743" s="46">
        <v>843</v>
      </c>
      <c r="K743" s="46">
        <v>1062</v>
      </c>
      <c r="L743" s="46">
        <v>203</v>
      </c>
      <c r="M743" s="46">
        <v>0</v>
      </c>
      <c r="N743" s="46">
        <v>1</v>
      </c>
      <c r="O743" s="46">
        <v>0</v>
      </c>
      <c r="P743" s="46">
        <v>0</v>
      </c>
      <c r="Q743" s="46">
        <v>7</v>
      </c>
      <c r="R743" s="46">
        <v>0</v>
      </c>
      <c r="S743" s="46">
        <v>0</v>
      </c>
      <c r="T743" s="46">
        <v>0</v>
      </c>
      <c r="U743" s="46">
        <v>0</v>
      </c>
      <c r="V743" s="46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>
        <v>0</v>
      </c>
      <c r="AJ743" s="46">
        <v>0</v>
      </c>
      <c r="AK743" s="46">
        <v>23</v>
      </c>
      <c r="AL743" s="46">
        <v>12</v>
      </c>
      <c r="AM743" s="46">
        <v>0</v>
      </c>
      <c r="AN743" s="46">
        <v>0</v>
      </c>
      <c r="AO743" s="46">
        <v>0</v>
      </c>
      <c r="AP743" s="46">
        <v>0</v>
      </c>
      <c r="AQ743" s="46">
        <v>0</v>
      </c>
      <c r="AR743" s="46">
        <v>0</v>
      </c>
      <c r="AS743" s="46">
        <v>0</v>
      </c>
      <c r="AT743" s="46">
        <v>0</v>
      </c>
      <c r="AU743" s="46">
        <v>0</v>
      </c>
      <c r="AV743" s="46">
        <v>0</v>
      </c>
      <c r="AW743" s="46">
        <v>0</v>
      </c>
      <c r="AX743" s="46">
        <v>0</v>
      </c>
    </row>
    <row r="744" spans="1:50">
      <c r="A744" s="46">
        <v>743</v>
      </c>
      <c r="B744" s="46" t="s">
        <v>3098</v>
      </c>
      <c r="C744" s="46" t="s">
        <v>1545</v>
      </c>
      <c r="D744" s="46" t="s">
        <v>29</v>
      </c>
      <c r="E744" s="46" t="s">
        <v>1560</v>
      </c>
      <c r="F744" s="46" t="s">
        <v>1559</v>
      </c>
      <c r="G744" s="46">
        <v>32</v>
      </c>
      <c r="H744" s="46">
        <v>32</v>
      </c>
      <c r="I744" s="46">
        <v>10</v>
      </c>
      <c r="J744" s="46">
        <v>518</v>
      </c>
      <c r="K744" s="46">
        <v>725</v>
      </c>
      <c r="L744" s="46">
        <v>171</v>
      </c>
      <c r="M744" s="46">
        <v>0</v>
      </c>
      <c r="N744" s="46">
        <v>0</v>
      </c>
      <c r="O744" s="46">
        <v>0</v>
      </c>
      <c r="P744" s="46">
        <v>0</v>
      </c>
      <c r="Q744" s="46">
        <v>0</v>
      </c>
      <c r="R744" s="46">
        <v>0</v>
      </c>
      <c r="S744" s="46">
        <v>0</v>
      </c>
      <c r="T744" s="46">
        <v>0</v>
      </c>
      <c r="U744" s="46">
        <v>0</v>
      </c>
      <c r="V744" s="46">
        <v>0</v>
      </c>
      <c r="W744" s="46">
        <v>0</v>
      </c>
      <c r="X744" s="46">
        <v>0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0</v>
      </c>
      <c r="AF744" s="46">
        <v>0</v>
      </c>
      <c r="AG744" s="46">
        <v>0</v>
      </c>
      <c r="AH744" s="46">
        <v>0</v>
      </c>
      <c r="AI744" s="46">
        <v>0</v>
      </c>
      <c r="AJ744" s="46">
        <v>0</v>
      </c>
      <c r="AK744" s="46">
        <v>24</v>
      </c>
      <c r="AL744" s="46">
        <v>16</v>
      </c>
      <c r="AM744" s="46">
        <v>0</v>
      </c>
      <c r="AN744" s="46">
        <v>0</v>
      </c>
      <c r="AO744" s="46">
        <v>0</v>
      </c>
      <c r="AP744" s="46">
        <v>0</v>
      </c>
      <c r="AQ744" s="46">
        <v>0</v>
      </c>
      <c r="AR744" s="46">
        <v>0</v>
      </c>
      <c r="AS744" s="46">
        <v>0</v>
      </c>
      <c r="AT744" s="46">
        <v>0</v>
      </c>
      <c r="AU744" s="46">
        <v>0</v>
      </c>
      <c r="AV744" s="46">
        <v>0</v>
      </c>
      <c r="AW744" s="46">
        <v>0</v>
      </c>
      <c r="AX744" s="46">
        <v>0</v>
      </c>
    </row>
    <row r="745" spans="1:50">
      <c r="A745" s="46">
        <v>744</v>
      </c>
      <c r="B745" s="46" t="s">
        <v>3098</v>
      </c>
      <c r="C745" s="46" t="s">
        <v>1545</v>
      </c>
      <c r="D745" s="46" t="s">
        <v>29</v>
      </c>
      <c r="E745" s="46" t="s">
        <v>1562</v>
      </c>
      <c r="F745" s="46" t="s">
        <v>1561</v>
      </c>
      <c r="G745" s="46">
        <v>50</v>
      </c>
      <c r="H745" s="46">
        <v>23</v>
      </c>
      <c r="I745" s="46">
        <v>10</v>
      </c>
      <c r="J745" s="46">
        <v>546</v>
      </c>
      <c r="K745" s="46">
        <v>724</v>
      </c>
      <c r="L745" s="46">
        <v>150</v>
      </c>
      <c r="M745" s="46">
        <v>0</v>
      </c>
      <c r="N745" s="46">
        <v>0</v>
      </c>
      <c r="O745" s="46">
        <v>0</v>
      </c>
      <c r="P745" s="46">
        <v>0</v>
      </c>
      <c r="Q745" s="46">
        <v>0</v>
      </c>
      <c r="R745" s="46">
        <v>0</v>
      </c>
      <c r="S745" s="46">
        <v>0</v>
      </c>
      <c r="T745" s="46">
        <v>0</v>
      </c>
      <c r="U745" s="46">
        <v>0</v>
      </c>
      <c r="V745" s="46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>
        <v>0</v>
      </c>
      <c r="AJ745" s="46">
        <v>0</v>
      </c>
      <c r="AK745" s="46">
        <v>37</v>
      </c>
      <c r="AL745" s="46">
        <v>25</v>
      </c>
      <c r="AM745" s="46">
        <v>0</v>
      </c>
      <c r="AN745" s="46">
        <v>0</v>
      </c>
      <c r="AO745" s="46">
        <v>0</v>
      </c>
      <c r="AP745" s="46">
        <v>0</v>
      </c>
      <c r="AQ745" s="46">
        <v>0</v>
      </c>
      <c r="AR745" s="46">
        <v>0</v>
      </c>
      <c r="AS745" s="46">
        <v>0</v>
      </c>
      <c r="AT745" s="46">
        <v>0</v>
      </c>
      <c r="AU745" s="46">
        <v>27</v>
      </c>
      <c r="AV745" s="46">
        <v>3</v>
      </c>
      <c r="AW745" s="46">
        <v>0</v>
      </c>
      <c r="AX745" s="46">
        <v>0</v>
      </c>
    </row>
    <row r="746" spans="1:50">
      <c r="A746" s="46">
        <v>745</v>
      </c>
      <c r="B746" s="46" t="s">
        <v>3098</v>
      </c>
      <c r="C746" s="46" t="s">
        <v>1545</v>
      </c>
      <c r="D746" s="46" t="s">
        <v>29</v>
      </c>
      <c r="E746" s="46" t="s">
        <v>1564</v>
      </c>
      <c r="F746" s="46" t="s">
        <v>1563</v>
      </c>
      <c r="G746" s="46">
        <v>18</v>
      </c>
      <c r="H746" s="46">
        <v>23</v>
      </c>
      <c r="I746" s="46">
        <v>7</v>
      </c>
      <c r="J746" s="46">
        <v>307</v>
      </c>
      <c r="K746" s="46">
        <v>403</v>
      </c>
      <c r="L746" s="46">
        <v>97</v>
      </c>
      <c r="M746" s="46">
        <v>0</v>
      </c>
      <c r="N746" s="46">
        <v>0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3</v>
      </c>
      <c r="AL746" s="46">
        <v>1</v>
      </c>
      <c r="AM746" s="46">
        <v>0</v>
      </c>
      <c r="AN746" s="46">
        <v>0</v>
      </c>
      <c r="AO746" s="46">
        <v>0</v>
      </c>
      <c r="AP746" s="46">
        <v>0</v>
      </c>
      <c r="AQ746" s="46">
        <v>0</v>
      </c>
      <c r="AR746" s="46">
        <v>0</v>
      </c>
      <c r="AS746" s="46">
        <v>0</v>
      </c>
      <c r="AT746" s="46">
        <v>0</v>
      </c>
      <c r="AU746" s="46">
        <v>0</v>
      </c>
      <c r="AV746" s="46">
        <v>0</v>
      </c>
      <c r="AW746" s="46">
        <v>0</v>
      </c>
      <c r="AX746" s="46">
        <v>0</v>
      </c>
    </row>
    <row r="747" spans="1:50">
      <c r="A747" s="46">
        <v>746</v>
      </c>
      <c r="B747" s="46" t="s">
        <v>3098</v>
      </c>
      <c r="C747" s="46" t="s">
        <v>1545</v>
      </c>
      <c r="D747" s="46" t="s">
        <v>24</v>
      </c>
      <c r="E747" s="46" t="s">
        <v>1566</v>
      </c>
      <c r="F747" s="46" t="s">
        <v>1565</v>
      </c>
      <c r="G747" s="46">
        <v>30</v>
      </c>
      <c r="H747" s="46">
        <v>33</v>
      </c>
      <c r="I747" s="46">
        <v>10</v>
      </c>
      <c r="J747" s="46">
        <v>401</v>
      </c>
      <c r="K747" s="46">
        <v>483</v>
      </c>
      <c r="L747" s="46">
        <v>100</v>
      </c>
      <c r="M747" s="46">
        <v>0</v>
      </c>
      <c r="N747" s="46">
        <v>0</v>
      </c>
      <c r="O747" s="46">
        <v>0</v>
      </c>
      <c r="P747" s="46">
        <v>0</v>
      </c>
      <c r="Q747" s="46">
        <v>0</v>
      </c>
      <c r="R747" s="46">
        <v>0</v>
      </c>
      <c r="S747" s="46">
        <v>0</v>
      </c>
      <c r="T747" s="46">
        <v>0</v>
      </c>
      <c r="U747" s="46">
        <v>0</v>
      </c>
      <c r="V747" s="46">
        <v>0</v>
      </c>
      <c r="W747" s="46">
        <v>0</v>
      </c>
      <c r="X747" s="46">
        <v>0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>
        <v>0</v>
      </c>
      <c r="AJ747" s="46">
        <v>0</v>
      </c>
      <c r="AK747" s="46">
        <v>8</v>
      </c>
      <c r="AL747" s="46">
        <v>6</v>
      </c>
      <c r="AM747" s="46">
        <v>0</v>
      </c>
      <c r="AN747" s="46">
        <v>0</v>
      </c>
      <c r="AO747" s="46">
        <v>0</v>
      </c>
      <c r="AP747" s="46">
        <v>0</v>
      </c>
      <c r="AQ747" s="46">
        <v>0</v>
      </c>
      <c r="AR747" s="46">
        <v>0</v>
      </c>
      <c r="AS747" s="46">
        <v>0</v>
      </c>
      <c r="AT747" s="46">
        <v>0</v>
      </c>
      <c r="AU747" s="46">
        <v>0</v>
      </c>
      <c r="AV747" s="46">
        <v>0</v>
      </c>
      <c r="AW747" s="46">
        <v>0</v>
      </c>
      <c r="AX747" s="46">
        <v>0</v>
      </c>
    </row>
    <row r="748" spans="1:50">
      <c r="A748" s="46">
        <v>747</v>
      </c>
      <c r="B748" s="46" t="s">
        <v>3098</v>
      </c>
      <c r="C748" s="46" t="s">
        <v>1545</v>
      </c>
      <c r="D748" s="46" t="s">
        <v>24</v>
      </c>
      <c r="E748" s="46" t="s">
        <v>1568</v>
      </c>
      <c r="F748" s="46" t="s">
        <v>1567</v>
      </c>
      <c r="G748" s="46">
        <v>30</v>
      </c>
      <c r="H748" s="46">
        <v>40</v>
      </c>
      <c r="I748" s="46">
        <v>10</v>
      </c>
      <c r="J748" s="46">
        <v>300.5</v>
      </c>
      <c r="K748" s="46">
        <v>406</v>
      </c>
      <c r="L748" s="46">
        <v>51</v>
      </c>
      <c r="M748" s="46">
        <v>0</v>
      </c>
      <c r="N748" s="46">
        <v>0</v>
      </c>
      <c r="O748" s="46">
        <v>0</v>
      </c>
      <c r="P748" s="46">
        <v>0</v>
      </c>
      <c r="Q748" s="46">
        <v>0</v>
      </c>
      <c r="R748" s="46">
        <v>0</v>
      </c>
      <c r="S748" s="46">
        <v>0</v>
      </c>
      <c r="T748" s="46">
        <v>0</v>
      </c>
      <c r="U748" s="46">
        <v>0</v>
      </c>
      <c r="V748" s="46">
        <v>0</v>
      </c>
      <c r="W748" s="46">
        <v>0</v>
      </c>
      <c r="X748" s="46">
        <v>0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v>0</v>
      </c>
      <c r="AG748" s="46">
        <v>0</v>
      </c>
      <c r="AH748" s="46">
        <v>0</v>
      </c>
      <c r="AI748" s="46">
        <v>0</v>
      </c>
      <c r="AJ748" s="46">
        <v>0</v>
      </c>
      <c r="AK748" s="46">
        <v>2</v>
      </c>
      <c r="AL748" s="46">
        <v>2</v>
      </c>
      <c r="AM748" s="46">
        <v>0</v>
      </c>
      <c r="AN748" s="46">
        <v>0</v>
      </c>
      <c r="AO748" s="46">
        <v>0</v>
      </c>
      <c r="AP748" s="46">
        <v>0</v>
      </c>
      <c r="AQ748" s="46">
        <v>0</v>
      </c>
      <c r="AR748" s="46">
        <v>0</v>
      </c>
      <c r="AS748" s="46">
        <v>0</v>
      </c>
      <c r="AT748" s="46">
        <v>0</v>
      </c>
      <c r="AU748" s="46">
        <v>0</v>
      </c>
      <c r="AV748" s="46">
        <v>0</v>
      </c>
      <c r="AW748" s="46">
        <v>0</v>
      </c>
      <c r="AX748" s="46">
        <v>0</v>
      </c>
    </row>
    <row r="749" spans="1:50">
      <c r="A749" s="46">
        <v>748</v>
      </c>
      <c r="B749" s="46" t="s">
        <v>3098</v>
      </c>
      <c r="C749" s="46" t="s">
        <v>1545</v>
      </c>
      <c r="D749" s="46" t="s">
        <v>24</v>
      </c>
      <c r="E749" s="46" t="s">
        <v>1570</v>
      </c>
      <c r="F749" s="46" t="s">
        <v>1569</v>
      </c>
      <c r="G749" s="46">
        <v>21</v>
      </c>
      <c r="H749" s="46">
        <v>23</v>
      </c>
      <c r="I749" s="46">
        <v>8</v>
      </c>
      <c r="J749" s="46">
        <v>262</v>
      </c>
      <c r="K749" s="46">
        <v>347</v>
      </c>
      <c r="L749" s="46">
        <v>74</v>
      </c>
      <c r="M749" s="46">
        <v>0</v>
      </c>
      <c r="N749" s="46">
        <v>0</v>
      </c>
      <c r="O749" s="46">
        <v>0</v>
      </c>
      <c r="P749" s="46">
        <v>0</v>
      </c>
      <c r="Q749" s="46">
        <v>0</v>
      </c>
      <c r="R749" s="46">
        <v>0</v>
      </c>
      <c r="S749" s="46">
        <v>0</v>
      </c>
      <c r="T749" s="46">
        <v>0</v>
      </c>
      <c r="U749" s="46">
        <v>0</v>
      </c>
      <c r="V749" s="46">
        <v>0</v>
      </c>
      <c r="W749" s="46">
        <v>0</v>
      </c>
      <c r="X749" s="46">
        <v>0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v>0</v>
      </c>
      <c r="AG749" s="46">
        <v>0</v>
      </c>
      <c r="AH749" s="46">
        <v>0</v>
      </c>
      <c r="AI749" s="46">
        <v>0</v>
      </c>
      <c r="AJ749" s="46">
        <v>0</v>
      </c>
      <c r="AK749" s="46">
        <v>1</v>
      </c>
      <c r="AL749" s="46">
        <v>1</v>
      </c>
      <c r="AM749" s="46">
        <v>0</v>
      </c>
      <c r="AN749" s="46">
        <v>0</v>
      </c>
      <c r="AO749" s="46">
        <v>0</v>
      </c>
      <c r="AP749" s="46">
        <v>0</v>
      </c>
      <c r="AQ749" s="46">
        <v>0</v>
      </c>
      <c r="AR749" s="46">
        <v>0</v>
      </c>
      <c r="AS749" s="46">
        <v>0</v>
      </c>
      <c r="AT749" s="46">
        <v>0</v>
      </c>
      <c r="AU749" s="46">
        <v>0</v>
      </c>
      <c r="AV749" s="46">
        <v>0</v>
      </c>
      <c r="AW749" s="46">
        <v>0</v>
      </c>
      <c r="AX749" s="46">
        <v>0</v>
      </c>
    </row>
    <row r="750" spans="1:50">
      <c r="A750" s="46">
        <v>749</v>
      </c>
      <c r="B750" s="46" t="s">
        <v>3098</v>
      </c>
      <c r="C750" s="46" t="s">
        <v>1545</v>
      </c>
      <c r="D750" s="46" t="s">
        <v>24</v>
      </c>
      <c r="E750" s="46" t="s">
        <v>1572</v>
      </c>
      <c r="F750" s="46" t="s">
        <v>1571</v>
      </c>
      <c r="G750" s="46">
        <v>12</v>
      </c>
      <c r="H750" s="46">
        <v>27</v>
      </c>
      <c r="I750" s="46">
        <v>24</v>
      </c>
      <c r="J750" s="46">
        <v>190</v>
      </c>
      <c r="K750" s="46">
        <v>318</v>
      </c>
      <c r="L750" s="46">
        <v>161</v>
      </c>
      <c r="M750" s="46">
        <v>0</v>
      </c>
      <c r="N750" s="46">
        <v>0</v>
      </c>
      <c r="O750" s="46">
        <v>0</v>
      </c>
      <c r="P750" s="46">
        <v>0</v>
      </c>
      <c r="Q750" s="46">
        <v>0</v>
      </c>
      <c r="R750" s="46">
        <v>0</v>
      </c>
      <c r="S750" s="46">
        <v>0</v>
      </c>
      <c r="T750" s="46">
        <v>0</v>
      </c>
      <c r="U750" s="46">
        <v>0</v>
      </c>
      <c r="V750" s="46">
        <v>0</v>
      </c>
      <c r="W750" s="46">
        <v>0</v>
      </c>
      <c r="X750" s="46">
        <v>0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>
        <v>0</v>
      </c>
      <c r="AJ750" s="46">
        <v>0</v>
      </c>
      <c r="AK750" s="46">
        <v>0</v>
      </c>
      <c r="AL750" s="46">
        <v>0</v>
      </c>
      <c r="AM750" s="46">
        <v>0</v>
      </c>
      <c r="AN750" s="46">
        <v>0</v>
      </c>
      <c r="AO750" s="46">
        <v>0</v>
      </c>
      <c r="AP750" s="46">
        <v>0</v>
      </c>
      <c r="AQ750" s="46">
        <v>0</v>
      </c>
      <c r="AR750" s="46">
        <v>0</v>
      </c>
      <c r="AS750" s="46">
        <v>0</v>
      </c>
      <c r="AT750" s="46">
        <v>0</v>
      </c>
      <c r="AU750" s="46">
        <v>0</v>
      </c>
      <c r="AV750" s="46">
        <v>0</v>
      </c>
      <c r="AW750" s="46">
        <v>0</v>
      </c>
      <c r="AX750" s="46">
        <v>0</v>
      </c>
    </row>
    <row r="751" spans="1:50">
      <c r="A751" s="46">
        <v>750</v>
      </c>
      <c r="B751" s="46" t="s">
        <v>3098</v>
      </c>
      <c r="C751" s="46" t="s">
        <v>1545</v>
      </c>
      <c r="D751" s="46" t="s">
        <v>24</v>
      </c>
      <c r="E751" s="46" t="s">
        <v>1574</v>
      </c>
      <c r="F751" s="46" t="s">
        <v>1573</v>
      </c>
      <c r="G751" s="46">
        <v>14</v>
      </c>
      <c r="H751" s="46">
        <v>23</v>
      </c>
      <c r="I751" s="46">
        <v>9</v>
      </c>
      <c r="J751" s="46">
        <v>256</v>
      </c>
      <c r="K751" s="46">
        <v>408</v>
      </c>
      <c r="L751" s="46">
        <v>98</v>
      </c>
      <c r="M751" s="46">
        <v>0</v>
      </c>
      <c r="N751" s="46">
        <v>0</v>
      </c>
      <c r="O751" s="46">
        <v>0</v>
      </c>
      <c r="P751" s="46">
        <v>0</v>
      </c>
      <c r="Q751" s="46">
        <v>0</v>
      </c>
      <c r="R751" s="46">
        <v>0</v>
      </c>
      <c r="S751" s="46">
        <v>0</v>
      </c>
      <c r="T751" s="46">
        <v>0</v>
      </c>
      <c r="U751" s="46">
        <v>0</v>
      </c>
      <c r="V751" s="46">
        <v>0</v>
      </c>
      <c r="W751" s="46">
        <v>0</v>
      </c>
      <c r="X751" s="46">
        <v>0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>
        <v>0</v>
      </c>
      <c r="AJ751" s="46">
        <v>0</v>
      </c>
      <c r="AK751" s="46">
        <v>18</v>
      </c>
      <c r="AL751" s="46">
        <v>14</v>
      </c>
      <c r="AM751" s="46">
        <v>0</v>
      </c>
      <c r="AN751" s="46">
        <v>0</v>
      </c>
      <c r="AO751" s="46">
        <v>0</v>
      </c>
      <c r="AP751" s="46">
        <v>0</v>
      </c>
      <c r="AQ751" s="46">
        <v>0</v>
      </c>
      <c r="AR751" s="46">
        <v>0</v>
      </c>
      <c r="AS751" s="46">
        <v>0</v>
      </c>
      <c r="AT751" s="46">
        <v>0</v>
      </c>
      <c r="AU751" s="46">
        <v>0</v>
      </c>
      <c r="AV751" s="46">
        <v>0</v>
      </c>
      <c r="AW751" s="46">
        <v>0</v>
      </c>
      <c r="AX751" s="46">
        <v>0</v>
      </c>
    </row>
    <row r="752" spans="1:50">
      <c r="A752" s="46">
        <v>751</v>
      </c>
      <c r="B752" s="46" t="s">
        <v>3098</v>
      </c>
      <c r="C752" s="46" t="s">
        <v>1545</v>
      </c>
      <c r="D752" s="46" t="s">
        <v>24</v>
      </c>
      <c r="E752" s="46" t="s">
        <v>1576</v>
      </c>
      <c r="F752" s="46" t="s">
        <v>1575</v>
      </c>
      <c r="G752" s="46">
        <v>16</v>
      </c>
      <c r="H752" s="46">
        <v>23</v>
      </c>
      <c r="I752" s="46">
        <v>11</v>
      </c>
      <c r="J752" s="46">
        <v>288</v>
      </c>
      <c r="K752" s="46">
        <v>421</v>
      </c>
      <c r="L752" s="46">
        <v>114</v>
      </c>
      <c r="M752" s="46">
        <v>0</v>
      </c>
      <c r="N752" s="46">
        <v>0</v>
      </c>
      <c r="O752" s="46">
        <v>0</v>
      </c>
      <c r="P752" s="46">
        <v>0</v>
      </c>
      <c r="Q752" s="46">
        <v>0</v>
      </c>
      <c r="R752" s="46">
        <v>0</v>
      </c>
      <c r="S752" s="46">
        <v>0</v>
      </c>
      <c r="T752" s="46">
        <v>0</v>
      </c>
      <c r="U752" s="46">
        <v>0</v>
      </c>
      <c r="V752" s="46">
        <v>0</v>
      </c>
      <c r="W752" s="46">
        <v>0</v>
      </c>
      <c r="X752" s="46">
        <v>0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>
        <v>0</v>
      </c>
      <c r="AJ752" s="46">
        <v>0</v>
      </c>
      <c r="AK752" s="46">
        <v>17</v>
      </c>
      <c r="AL752" s="46">
        <v>15</v>
      </c>
      <c r="AM752" s="46">
        <v>0</v>
      </c>
      <c r="AN752" s="46">
        <v>0</v>
      </c>
      <c r="AO752" s="46">
        <v>0</v>
      </c>
      <c r="AP752" s="46">
        <v>0</v>
      </c>
      <c r="AQ752" s="46">
        <v>0</v>
      </c>
      <c r="AR752" s="46">
        <v>0</v>
      </c>
      <c r="AS752" s="46">
        <v>0</v>
      </c>
      <c r="AT752" s="46">
        <v>0</v>
      </c>
      <c r="AU752" s="46">
        <v>0</v>
      </c>
      <c r="AV752" s="46">
        <v>0</v>
      </c>
      <c r="AW752" s="46">
        <v>0</v>
      </c>
      <c r="AX752" s="46">
        <v>0</v>
      </c>
    </row>
    <row r="753" spans="1:50">
      <c r="A753" s="46">
        <v>752</v>
      </c>
      <c r="B753" s="46" t="s">
        <v>3098</v>
      </c>
      <c r="C753" s="46" t="s">
        <v>1545</v>
      </c>
      <c r="D753" s="46" t="s">
        <v>24</v>
      </c>
      <c r="E753" s="46" t="s">
        <v>1578</v>
      </c>
      <c r="F753" s="46" t="s">
        <v>1577</v>
      </c>
      <c r="G753" s="46">
        <v>20</v>
      </c>
      <c r="H753" s="46">
        <v>27</v>
      </c>
      <c r="I753" s="46">
        <v>4</v>
      </c>
      <c r="J753" s="46">
        <v>205</v>
      </c>
      <c r="K753" s="46">
        <v>289</v>
      </c>
      <c r="L753" s="46">
        <v>57</v>
      </c>
      <c r="M753" s="46">
        <v>0</v>
      </c>
      <c r="N753" s="46">
        <v>0</v>
      </c>
      <c r="O753" s="46">
        <v>0</v>
      </c>
      <c r="P753" s="46">
        <v>0</v>
      </c>
      <c r="Q753" s="46">
        <v>0</v>
      </c>
      <c r="R753" s="46">
        <v>0</v>
      </c>
      <c r="S753" s="46">
        <v>0</v>
      </c>
      <c r="T753" s="46">
        <v>0</v>
      </c>
      <c r="U753" s="46">
        <v>0</v>
      </c>
      <c r="V753" s="46">
        <v>0</v>
      </c>
      <c r="W753" s="46">
        <v>0</v>
      </c>
      <c r="X753" s="46">
        <v>0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>
        <v>0</v>
      </c>
      <c r="AJ753" s="46">
        <v>0</v>
      </c>
      <c r="AK753" s="46">
        <v>0</v>
      </c>
      <c r="AL753" s="46">
        <v>1</v>
      </c>
      <c r="AM753" s="46">
        <v>0</v>
      </c>
      <c r="AN753" s="46">
        <v>0</v>
      </c>
      <c r="AO753" s="46">
        <v>0</v>
      </c>
      <c r="AP753" s="46">
        <v>0</v>
      </c>
      <c r="AQ753" s="46">
        <v>0</v>
      </c>
      <c r="AR753" s="46">
        <v>0</v>
      </c>
      <c r="AS753" s="46">
        <v>0</v>
      </c>
      <c r="AT753" s="46">
        <v>0</v>
      </c>
      <c r="AU753" s="46">
        <v>0</v>
      </c>
      <c r="AV753" s="46">
        <v>0</v>
      </c>
      <c r="AW753" s="46">
        <v>0</v>
      </c>
      <c r="AX753" s="46">
        <v>0</v>
      </c>
    </row>
    <row r="754" spans="1:50">
      <c r="A754" s="46">
        <v>753</v>
      </c>
      <c r="B754" s="46" t="s">
        <v>3098</v>
      </c>
      <c r="C754" s="46" t="s">
        <v>1545</v>
      </c>
      <c r="D754" s="46" t="s">
        <v>24</v>
      </c>
      <c r="E754" s="46" t="s">
        <v>1580</v>
      </c>
      <c r="F754" s="46" t="s">
        <v>1579</v>
      </c>
      <c r="G754" s="46">
        <v>10</v>
      </c>
      <c r="H754" s="46">
        <v>15</v>
      </c>
      <c r="I754" s="46">
        <v>4</v>
      </c>
      <c r="J754" s="46">
        <v>177</v>
      </c>
      <c r="K754" s="46">
        <v>231</v>
      </c>
      <c r="L754" s="46">
        <v>57</v>
      </c>
      <c r="M754" s="46">
        <v>0</v>
      </c>
      <c r="N754" s="46">
        <v>0</v>
      </c>
      <c r="O754" s="46">
        <v>0</v>
      </c>
      <c r="P754" s="46">
        <v>0</v>
      </c>
      <c r="Q754" s="46">
        <v>0</v>
      </c>
      <c r="R754" s="46">
        <v>0</v>
      </c>
      <c r="S754" s="46">
        <v>0</v>
      </c>
      <c r="T754" s="46">
        <v>0</v>
      </c>
      <c r="U754" s="46">
        <v>0</v>
      </c>
      <c r="V754" s="46">
        <v>0</v>
      </c>
      <c r="W754" s="46">
        <v>0</v>
      </c>
      <c r="X754" s="46">
        <v>0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</v>
      </c>
      <c r="AF754" s="46">
        <v>0</v>
      </c>
      <c r="AG754" s="46">
        <v>0</v>
      </c>
      <c r="AH754" s="46">
        <v>0</v>
      </c>
      <c r="AI754" s="46">
        <v>0</v>
      </c>
      <c r="AJ754" s="46">
        <v>0</v>
      </c>
      <c r="AK754" s="46">
        <v>3</v>
      </c>
      <c r="AL754" s="46">
        <v>2</v>
      </c>
      <c r="AM754" s="46">
        <v>0</v>
      </c>
      <c r="AN754" s="46">
        <v>0</v>
      </c>
      <c r="AO754" s="46">
        <v>0</v>
      </c>
      <c r="AP754" s="46">
        <v>0</v>
      </c>
      <c r="AQ754" s="46">
        <v>0</v>
      </c>
      <c r="AR754" s="46">
        <v>0</v>
      </c>
      <c r="AS754" s="46">
        <v>0</v>
      </c>
      <c r="AT754" s="46">
        <v>0</v>
      </c>
      <c r="AU754" s="46">
        <v>0</v>
      </c>
      <c r="AV754" s="46">
        <v>0</v>
      </c>
      <c r="AW754" s="46">
        <v>0</v>
      </c>
      <c r="AX754" s="46">
        <v>0</v>
      </c>
    </row>
    <row r="755" spans="1:50">
      <c r="A755" s="46">
        <v>754</v>
      </c>
      <c r="B755" s="46" t="s">
        <v>3098</v>
      </c>
      <c r="C755" s="46" t="s">
        <v>1545</v>
      </c>
      <c r="D755" s="46" t="s">
        <v>24</v>
      </c>
      <c r="E755" s="46" t="s">
        <v>1582</v>
      </c>
      <c r="F755" s="46" t="s">
        <v>1581</v>
      </c>
      <c r="G755" s="46">
        <v>23</v>
      </c>
      <c r="H755" s="46">
        <v>28</v>
      </c>
      <c r="I755" s="46">
        <v>7</v>
      </c>
      <c r="J755" s="46">
        <v>268</v>
      </c>
      <c r="K755" s="46">
        <v>357</v>
      </c>
      <c r="L755" s="46">
        <v>59</v>
      </c>
      <c r="M755" s="46">
        <v>0</v>
      </c>
      <c r="N755" s="46">
        <v>0</v>
      </c>
      <c r="O755" s="46">
        <v>0</v>
      </c>
      <c r="P755" s="46">
        <v>0</v>
      </c>
      <c r="Q755" s="46">
        <v>0</v>
      </c>
      <c r="R755" s="46">
        <v>0</v>
      </c>
      <c r="S755" s="46">
        <v>0</v>
      </c>
      <c r="T755" s="46">
        <v>0</v>
      </c>
      <c r="U755" s="46">
        <v>0</v>
      </c>
      <c r="V755" s="46">
        <v>0</v>
      </c>
      <c r="W755" s="46">
        <v>0</v>
      </c>
      <c r="X755" s="46">
        <v>0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>
        <v>0</v>
      </c>
      <c r="AJ755" s="46">
        <v>0</v>
      </c>
      <c r="AK755" s="46">
        <v>2</v>
      </c>
      <c r="AL755" s="46">
        <v>2</v>
      </c>
      <c r="AM755" s="46">
        <v>0</v>
      </c>
      <c r="AN755" s="46">
        <v>0</v>
      </c>
      <c r="AO755" s="46">
        <v>0</v>
      </c>
      <c r="AP755" s="46">
        <v>0</v>
      </c>
      <c r="AQ755" s="46">
        <v>0</v>
      </c>
      <c r="AR755" s="46">
        <v>0</v>
      </c>
      <c r="AS755" s="46">
        <v>0</v>
      </c>
      <c r="AT755" s="46">
        <v>0</v>
      </c>
      <c r="AU755" s="46">
        <v>0</v>
      </c>
      <c r="AV755" s="46">
        <v>0</v>
      </c>
      <c r="AW755" s="46">
        <v>0</v>
      </c>
      <c r="AX755" s="46">
        <v>0</v>
      </c>
    </row>
    <row r="756" spans="1:50">
      <c r="A756" s="46">
        <v>755</v>
      </c>
      <c r="B756" s="46" t="s">
        <v>3098</v>
      </c>
      <c r="C756" s="46" t="s">
        <v>1545</v>
      </c>
      <c r="D756" s="46" t="s">
        <v>24</v>
      </c>
      <c r="E756" s="46" t="s">
        <v>1584</v>
      </c>
      <c r="F756" s="46" t="s">
        <v>1583</v>
      </c>
      <c r="G756" s="46">
        <v>7</v>
      </c>
      <c r="H756" s="46">
        <v>9</v>
      </c>
      <c r="I756" s="46">
        <v>4</v>
      </c>
      <c r="J756" s="46">
        <v>148</v>
      </c>
      <c r="K756" s="46">
        <v>198</v>
      </c>
      <c r="L756" s="46">
        <v>54</v>
      </c>
      <c r="M756" s="46">
        <v>0</v>
      </c>
      <c r="N756" s="46">
        <v>0</v>
      </c>
      <c r="O756" s="46">
        <v>0</v>
      </c>
      <c r="P756" s="46">
        <v>0</v>
      </c>
      <c r="Q756" s="46">
        <v>0</v>
      </c>
      <c r="R756" s="46">
        <v>0</v>
      </c>
      <c r="S756" s="46">
        <v>0</v>
      </c>
      <c r="T756" s="46">
        <v>0</v>
      </c>
      <c r="U756" s="46">
        <v>0</v>
      </c>
      <c r="V756" s="46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v>0</v>
      </c>
      <c r="AG756" s="46">
        <v>0</v>
      </c>
      <c r="AH756" s="46">
        <v>0</v>
      </c>
      <c r="AI756" s="46">
        <v>0</v>
      </c>
      <c r="AJ756" s="46">
        <v>0</v>
      </c>
      <c r="AK756" s="46">
        <v>2</v>
      </c>
      <c r="AL756" s="46">
        <v>4</v>
      </c>
      <c r="AM756" s="46">
        <v>0</v>
      </c>
      <c r="AN756" s="46">
        <v>0</v>
      </c>
      <c r="AO756" s="46">
        <v>0</v>
      </c>
      <c r="AP756" s="46">
        <v>0</v>
      </c>
      <c r="AQ756" s="46">
        <v>0</v>
      </c>
      <c r="AR756" s="46">
        <v>0</v>
      </c>
      <c r="AS756" s="46">
        <v>0</v>
      </c>
      <c r="AT756" s="46">
        <v>0</v>
      </c>
      <c r="AU756" s="46">
        <v>0</v>
      </c>
      <c r="AV756" s="46">
        <v>0</v>
      </c>
      <c r="AW756" s="46">
        <v>0</v>
      </c>
      <c r="AX756" s="46">
        <v>0</v>
      </c>
    </row>
    <row r="757" spans="1:50">
      <c r="A757" s="46">
        <v>756</v>
      </c>
      <c r="B757" s="46" t="s">
        <v>3098</v>
      </c>
      <c r="C757" s="46" t="s">
        <v>1545</v>
      </c>
      <c r="D757" s="46" t="s">
        <v>24</v>
      </c>
      <c r="E757" s="46" t="s">
        <v>1586</v>
      </c>
      <c r="F757" s="46" t="s">
        <v>1585</v>
      </c>
      <c r="G757" s="46">
        <v>33</v>
      </c>
      <c r="H757" s="46">
        <v>45</v>
      </c>
      <c r="I757" s="46">
        <v>14</v>
      </c>
      <c r="J757" s="46">
        <v>447</v>
      </c>
      <c r="K757" s="46">
        <v>721</v>
      </c>
      <c r="L757" s="46">
        <v>174</v>
      </c>
      <c r="M757" s="46">
        <v>0</v>
      </c>
      <c r="N757" s="46">
        <v>0</v>
      </c>
      <c r="O757" s="46">
        <v>0</v>
      </c>
      <c r="P757" s="46">
        <v>0</v>
      </c>
      <c r="Q757" s="46">
        <v>0</v>
      </c>
      <c r="R757" s="46">
        <v>0</v>
      </c>
      <c r="S757" s="46">
        <v>0</v>
      </c>
      <c r="T757" s="46">
        <v>0</v>
      </c>
      <c r="U757" s="46">
        <v>0</v>
      </c>
      <c r="V757" s="46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0</v>
      </c>
      <c r="AI757" s="46">
        <v>0</v>
      </c>
      <c r="AJ757" s="46">
        <v>0</v>
      </c>
      <c r="AK757" s="46">
        <v>19</v>
      </c>
      <c r="AL757" s="46">
        <v>17</v>
      </c>
      <c r="AM757" s="46">
        <v>0</v>
      </c>
      <c r="AN757" s="46">
        <v>0</v>
      </c>
      <c r="AO757" s="46">
        <v>0</v>
      </c>
      <c r="AP757" s="46">
        <v>0</v>
      </c>
      <c r="AQ757" s="46">
        <v>0</v>
      </c>
      <c r="AR757" s="46">
        <v>0</v>
      </c>
      <c r="AS757" s="46">
        <v>0</v>
      </c>
      <c r="AT757" s="46">
        <v>0</v>
      </c>
      <c r="AU757" s="46">
        <v>0</v>
      </c>
      <c r="AV757" s="46">
        <v>0</v>
      </c>
      <c r="AW757" s="46">
        <v>0</v>
      </c>
      <c r="AX757" s="46">
        <v>0</v>
      </c>
    </row>
    <row r="758" spans="1:50">
      <c r="A758" s="46">
        <v>757</v>
      </c>
      <c r="B758" s="46" t="s">
        <v>3098</v>
      </c>
      <c r="C758" s="46" t="s">
        <v>1545</v>
      </c>
      <c r="D758" s="46" t="s">
        <v>24</v>
      </c>
      <c r="E758" s="46" t="s">
        <v>1588</v>
      </c>
      <c r="F758" s="46" t="s">
        <v>1587</v>
      </c>
      <c r="G758" s="46">
        <v>12</v>
      </c>
      <c r="H758" s="46">
        <v>17</v>
      </c>
      <c r="I758" s="46">
        <v>3</v>
      </c>
      <c r="J758" s="46">
        <v>183</v>
      </c>
      <c r="K758" s="46">
        <v>239</v>
      </c>
      <c r="L758" s="46">
        <v>53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>
        <v>0</v>
      </c>
      <c r="AM758" s="46">
        <v>0</v>
      </c>
      <c r="AN758" s="46">
        <v>0</v>
      </c>
      <c r="AO758" s="46">
        <v>0</v>
      </c>
      <c r="AP758" s="46">
        <v>0</v>
      </c>
      <c r="AQ758" s="46">
        <v>0</v>
      </c>
      <c r="AR758" s="46">
        <v>0</v>
      </c>
      <c r="AS758" s="46">
        <v>0</v>
      </c>
      <c r="AT758" s="46">
        <v>0</v>
      </c>
      <c r="AU758" s="46">
        <v>0</v>
      </c>
      <c r="AV758" s="46">
        <v>0</v>
      </c>
      <c r="AW758" s="46">
        <v>0</v>
      </c>
      <c r="AX758" s="46">
        <v>0</v>
      </c>
    </row>
    <row r="759" spans="1:50">
      <c r="A759" s="46">
        <v>758</v>
      </c>
      <c r="B759" s="46" t="s">
        <v>3098</v>
      </c>
      <c r="C759" s="46" t="s">
        <v>1545</v>
      </c>
      <c r="D759" s="46" t="s">
        <v>29</v>
      </c>
      <c r="E759" s="46" t="s">
        <v>1590</v>
      </c>
      <c r="F759" s="46" t="s">
        <v>1589</v>
      </c>
      <c r="G759" s="46">
        <v>42</v>
      </c>
      <c r="H759" s="46">
        <v>54</v>
      </c>
      <c r="I759" s="46">
        <v>19</v>
      </c>
      <c r="J759" s="46">
        <v>456</v>
      </c>
      <c r="K759" s="46">
        <v>661</v>
      </c>
      <c r="L759" s="46">
        <v>140</v>
      </c>
      <c r="M759" s="46">
        <v>0</v>
      </c>
      <c r="N759" s="46">
        <v>0</v>
      </c>
      <c r="O759" s="46">
        <v>0</v>
      </c>
      <c r="P759" s="46">
        <v>0</v>
      </c>
      <c r="Q759" s="46">
        <v>0</v>
      </c>
      <c r="R759" s="46">
        <v>0</v>
      </c>
      <c r="S759" s="46">
        <v>0</v>
      </c>
      <c r="T759" s="46">
        <v>0</v>
      </c>
      <c r="U759" s="46">
        <v>0</v>
      </c>
      <c r="V759" s="46">
        <v>0</v>
      </c>
      <c r="W759" s="46">
        <v>0</v>
      </c>
      <c r="X759" s="46">
        <v>0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>
        <v>0</v>
      </c>
      <c r="AJ759" s="46">
        <v>0</v>
      </c>
      <c r="AK759" s="46">
        <v>5</v>
      </c>
      <c r="AL759" s="46">
        <v>4</v>
      </c>
      <c r="AM759" s="46">
        <v>0</v>
      </c>
      <c r="AN759" s="46">
        <v>0</v>
      </c>
      <c r="AO759" s="46">
        <v>0</v>
      </c>
      <c r="AP759" s="46">
        <v>0</v>
      </c>
      <c r="AQ759" s="46">
        <v>0</v>
      </c>
      <c r="AR759" s="46">
        <v>0</v>
      </c>
      <c r="AS759" s="46">
        <v>0</v>
      </c>
      <c r="AT759" s="46">
        <v>0</v>
      </c>
      <c r="AU759" s="46">
        <v>0</v>
      </c>
      <c r="AV759" s="46">
        <v>0</v>
      </c>
      <c r="AW759" s="46">
        <v>0</v>
      </c>
      <c r="AX759" s="46">
        <v>0</v>
      </c>
    </row>
    <row r="760" spans="1:50">
      <c r="A760" s="46">
        <v>759</v>
      </c>
      <c r="B760" s="46" t="s">
        <v>3098</v>
      </c>
      <c r="C760" s="46" t="s">
        <v>1545</v>
      </c>
      <c r="D760" s="46" t="s">
        <v>24</v>
      </c>
      <c r="E760" s="46" t="s">
        <v>1592</v>
      </c>
      <c r="F760" s="46" t="s">
        <v>1591</v>
      </c>
      <c r="G760" s="46">
        <v>13</v>
      </c>
      <c r="H760" s="46">
        <v>16</v>
      </c>
      <c r="I760" s="46">
        <v>4</v>
      </c>
      <c r="J760" s="46">
        <v>188</v>
      </c>
      <c r="K760" s="46">
        <v>267</v>
      </c>
      <c r="L760" s="46">
        <v>44</v>
      </c>
      <c r="M760" s="46">
        <v>0</v>
      </c>
      <c r="N760" s="46">
        <v>0</v>
      </c>
      <c r="O760" s="46">
        <v>0</v>
      </c>
      <c r="P760" s="46">
        <v>0</v>
      </c>
      <c r="Q760" s="46">
        <v>0</v>
      </c>
      <c r="R760" s="46">
        <v>0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0</v>
      </c>
      <c r="Z760" s="46">
        <v>0</v>
      </c>
      <c r="AA760" s="46"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v>0</v>
      </c>
      <c r="AG760" s="46">
        <v>0</v>
      </c>
      <c r="AH760" s="46">
        <v>0</v>
      </c>
      <c r="AI760" s="46">
        <v>0</v>
      </c>
      <c r="AJ760" s="46">
        <v>0</v>
      </c>
      <c r="AK760" s="46">
        <v>0</v>
      </c>
      <c r="AL760" s="46">
        <v>0</v>
      </c>
      <c r="AM760" s="46">
        <v>0</v>
      </c>
      <c r="AN760" s="46">
        <v>0</v>
      </c>
      <c r="AO760" s="46">
        <v>0</v>
      </c>
      <c r="AP760" s="46">
        <v>0</v>
      </c>
      <c r="AQ760" s="46">
        <v>0</v>
      </c>
      <c r="AR760" s="46">
        <v>0</v>
      </c>
      <c r="AS760" s="46">
        <v>0</v>
      </c>
      <c r="AT760" s="46">
        <v>0</v>
      </c>
      <c r="AU760" s="46">
        <v>0</v>
      </c>
      <c r="AV760" s="46">
        <v>0</v>
      </c>
      <c r="AW760" s="46">
        <v>0</v>
      </c>
      <c r="AX760" s="46">
        <v>0</v>
      </c>
    </row>
    <row r="761" spans="1:50">
      <c r="A761" s="46">
        <v>760</v>
      </c>
      <c r="B761" s="46" t="s">
        <v>3098</v>
      </c>
      <c r="C761" s="46" t="s">
        <v>1545</v>
      </c>
      <c r="D761" s="46" t="s">
        <v>24</v>
      </c>
      <c r="E761" s="46" t="s">
        <v>1594</v>
      </c>
      <c r="F761" s="46" t="s">
        <v>1593</v>
      </c>
      <c r="G761" s="46">
        <v>3</v>
      </c>
      <c r="H761" s="46">
        <v>5</v>
      </c>
      <c r="I761" s="46">
        <v>2</v>
      </c>
      <c r="J761" s="46">
        <v>77</v>
      </c>
      <c r="K761" s="46">
        <v>91</v>
      </c>
      <c r="L761" s="46">
        <v>36</v>
      </c>
      <c r="M761" s="46">
        <v>0</v>
      </c>
      <c r="N761" s="46">
        <v>0</v>
      </c>
      <c r="O761" s="46">
        <v>0</v>
      </c>
      <c r="P761" s="46">
        <v>0</v>
      </c>
      <c r="Q761" s="46">
        <v>0</v>
      </c>
      <c r="R761" s="46">
        <v>0</v>
      </c>
      <c r="S761" s="46">
        <v>0</v>
      </c>
      <c r="T761" s="46">
        <v>0</v>
      </c>
      <c r="U761" s="46">
        <v>0</v>
      </c>
      <c r="V761" s="46">
        <v>0</v>
      </c>
      <c r="W761" s="46">
        <v>0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>
        <v>0</v>
      </c>
      <c r="AJ761" s="46">
        <v>0</v>
      </c>
      <c r="AK761" s="46">
        <v>1</v>
      </c>
      <c r="AL761" s="46">
        <v>1</v>
      </c>
      <c r="AM761" s="46">
        <v>0</v>
      </c>
      <c r="AN761" s="46">
        <v>0</v>
      </c>
      <c r="AO761" s="46">
        <v>0</v>
      </c>
      <c r="AP761" s="46">
        <v>0</v>
      </c>
      <c r="AQ761" s="46">
        <v>0</v>
      </c>
      <c r="AR761" s="46">
        <v>0</v>
      </c>
      <c r="AS761" s="46">
        <v>0</v>
      </c>
      <c r="AT761" s="46">
        <v>0</v>
      </c>
      <c r="AU761" s="46">
        <v>0</v>
      </c>
      <c r="AV761" s="46">
        <v>0</v>
      </c>
      <c r="AW761" s="46">
        <v>0</v>
      </c>
      <c r="AX761" s="46">
        <v>0</v>
      </c>
    </row>
    <row r="762" spans="1:50">
      <c r="A762" s="46">
        <v>761</v>
      </c>
      <c r="B762" s="46" t="s">
        <v>3098</v>
      </c>
      <c r="C762" s="46" t="s">
        <v>1545</v>
      </c>
      <c r="D762" s="46" t="s">
        <v>29</v>
      </c>
      <c r="E762" s="46" t="s">
        <v>1596</v>
      </c>
      <c r="F762" s="46" t="s">
        <v>1595</v>
      </c>
      <c r="G762" s="46">
        <v>49</v>
      </c>
      <c r="H762" s="46">
        <v>71</v>
      </c>
      <c r="I762" s="46">
        <v>4</v>
      </c>
      <c r="J762" s="46">
        <v>628</v>
      </c>
      <c r="K762" s="46">
        <v>850</v>
      </c>
      <c r="L762" s="46">
        <v>68</v>
      </c>
      <c r="M762" s="46">
        <v>0</v>
      </c>
      <c r="N762" s="46">
        <v>0</v>
      </c>
      <c r="O762" s="46">
        <v>0</v>
      </c>
      <c r="P762" s="46">
        <v>0</v>
      </c>
      <c r="Q762" s="46">
        <v>0</v>
      </c>
      <c r="R762" s="46">
        <v>0</v>
      </c>
      <c r="S762" s="46">
        <v>0</v>
      </c>
      <c r="T762" s="46">
        <v>0</v>
      </c>
      <c r="U762" s="46">
        <v>0</v>
      </c>
      <c r="V762" s="46">
        <v>0</v>
      </c>
      <c r="W762" s="46">
        <v>0</v>
      </c>
      <c r="X762" s="46">
        <v>0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>
        <v>0</v>
      </c>
      <c r="AJ762" s="46">
        <v>0</v>
      </c>
      <c r="AK762" s="46">
        <v>4</v>
      </c>
      <c r="AL762" s="46">
        <v>4</v>
      </c>
      <c r="AM762" s="46">
        <v>0</v>
      </c>
      <c r="AN762" s="46">
        <v>0</v>
      </c>
      <c r="AO762" s="46">
        <v>0</v>
      </c>
      <c r="AP762" s="46">
        <v>0</v>
      </c>
      <c r="AQ762" s="46">
        <v>0</v>
      </c>
      <c r="AR762" s="46">
        <v>0</v>
      </c>
      <c r="AS762" s="46">
        <v>0</v>
      </c>
      <c r="AT762" s="46">
        <v>0</v>
      </c>
      <c r="AU762" s="46">
        <v>40</v>
      </c>
      <c r="AV762" s="46">
        <v>2</v>
      </c>
      <c r="AW762" s="46">
        <v>0</v>
      </c>
      <c r="AX762" s="46">
        <v>0</v>
      </c>
    </row>
    <row r="763" spans="1:50">
      <c r="A763" s="46">
        <v>762</v>
      </c>
      <c r="B763" s="46" t="s">
        <v>3098</v>
      </c>
      <c r="C763" s="46" t="s">
        <v>1545</v>
      </c>
      <c r="D763" s="46" t="s">
        <v>24</v>
      </c>
      <c r="E763" s="46" t="s">
        <v>862</v>
      </c>
      <c r="F763" s="46" t="s">
        <v>1597</v>
      </c>
      <c r="G763" s="46">
        <v>10</v>
      </c>
      <c r="H763" s="46">
        <v>15</v>
      </c>
      <c r="I763" s="46">
        <v>6</v>
      </c>
      <c r="J763" s="46">
        <v>117.5</v>
      </c>
      <c r="K763" s="46">
        <v>162.5</v>
      </c>
      <c r="L763" s="46">
        <v>44</v>
      </c>
      <c r="M763" s="46">
        <v>0</v>
      </c>
      <c r="N763" s="46">
        <v>0</v>
      </c>
      <c r="O763" s="46">
        <v>0</v>
      </c>
      <c r="P763" s="46">
        <v>0</v>
      </c>
      <c r="Q763" s="46">
        <v>0</v>
      </c>
      <c r="R763" s="46">
        <v>0</v>
      </c>
      <c r="S763" s="46">
        <v>0</v>
      </c>
      <c r="T763" s="46">
        <v>0</v>
      </c>
      <c r="U763" s="46">
        <v>0</v>
      </c>
      <c r="V763" s="46">
        <v>0</v>
      </c>
      <c r="W763" s="46">
        <v>0</v>
      </c>
      <c r="X763" s="46">
        <v>0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v>0</v>
      </c>
      <c r="AG763" s="46">
        <v>0</v>
      </c>
      <c r="AH763" s="46">
        <v>0</v>
      </c>
      <c r="AI763" s="46">
        <v>0</v>
      </c>
      <c r="AJ763" s="46">
        <v>0</v>
      </c>
      <c r="AK763" s="46">
        <v>0</v>
      </c>
      <c r="AL763" s="46">
        <v>0</v>
      </c>
      <c r="AM763" s="46">
        <v>0</v>
      </c>
      <c r="AN763" s="46">
        <v>0</v>
      </c>
      <c r="AO763" s="46">
        <v>0</v>
      </c>
      <c r="AP763" s="46">
        <v>0</v>
      </c>
      <c r="AQ763" s="46">
        <v>0</v>
      </c>
      <c r="AR763" s="46">
        <v>0</v>
      </c>
      <c r="AS763" s="46">
        <v>0</v>
      </c>
      <c r="AT763" s="46">
        <v>0</v>
      </c>
      <c r="AU763" s="46">
        <v>0</v>
      </c>
      <c r="AV763" s="46">
        <v>0</v>
      </c>
      <c r="AW763" s="46">
        <v>0</v>
      </c>
      <c r="AX763" s="46">
        <v>0</v>
      </c>
    </row>
    <row r="764" spans="1:50">
      <c r="A764" s="46">
        <v>763</v>
      </c>
      <c r="B764" s="46" t="s">
        <v>3098</v>
      </c>
      <c r="C764" s="46" t="s">
        <v>1545</v>
      </c>
      <c r="D764" s="46" t="s">
        <v>24</v>
      </c>
      <c r="E764" s="46" t="s">
        <v>1599</v>
      </c>
      <c r="F764" s="46" t="s">
        <v>1598</v>
      </c>
      <c r="G764" s="46">
        <v>15</v>
      </c>
      <c r="H764" s="46">
        <v>17</v>
      </c>
      <c r="I764" s="46">
        <v>8</v>
      </c>
      <c r="J764" s="46">
        <v>157</v>
      </c>
      <c r="K764" s="46">
        <v>219</v>
      </c>
      <c r="L764" s="46">
        <v>80</v>
      </c>
      <c r="M764" s="46">
        <v>0</v>
      </c>
      <c r="N764" s="46">
        <v>0</v>
      </c>
      <c r="O764" s="46">
        <v>0</v>
      </c>
      <c r="P764" s="46">
        <v>0</v>
      </c>
      <c r="Q764" s="46">
        <v>0</v>
      </c>
      <c r="R764" s="46">
        <v>0</v>
      </c>
      <c r="S764" s="46">
        <v>0</v>
      </c>
      <c r="T764" s="46">
        <v>0</v>
      </c>
      <c r="U764" s="46">
        <v>0</v>
      </c>
      <c r="V764" s="46">
        <v>0</v>
      </c>
      <c r="W764" s="46">
        <v>0</v>
      </c>
      <c r="X764" s="46">
        <v>0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>
        <v>0</v>
      </c>
      <c r="AJ764" s="46">
        <v>0</v>
      </c>
      <c r="AK764" s="46">
        <v>4</v>
      </c>
      <c r="AL764" s="46">
        <v>4</v>
      </c>
      <c r="AM764" s="46">
        <v>0</v>
      </c>
      <c r="AN764" s="46">
        <v>0</v>
      </c>
      <c r="AO764" s="46">
        <v>0</v>
      </c>
      <c r="AP764" s="46">
        <v>0</v>
      </c>
      <c r="AQ764" s="46">
        <v>0</v>
      </c>
      <c r="AR764" s="46">
        <v>0</v>
      </c>
      <c r="AS764" s="46">
        <v>0</v>
      </c>
      <c r="AT764" s="46">
        <v>0</v>
      </c>
      <c r="AU764" s="46">
        <v>0</v>
      </c>
      <c r="AV764" s="46">
        <v>0</v>
      </c>
      <c r="AW764" s="46">
        <v>0</v>
      </c>
      <c r="AX764" s="46">
        <v>0</v>
      </c>
    </row>
    <row r="765" spans="1:50">
      <c r="A765" s="46">
        <v>764</v>
      </c>
      <c r="B765" s="46" t="s">
        <v>3098</v>
      </c>
      <c r="C765" s="46" t="s">
        <v>1545</v>
      </c>
      <c r="D765" s="46" t="s">
        <v>29</v>
      </c>
      <c r="E765" s="46" t="s">
        <v>1601</v>
      </c>
      <c r="F765" s="46" t="s">
        <v>1600</v>
      </c>
      <c r="G765" s="46">
        <v>27</v>
      </c>
      <c r="H765" s="46">
        <v>38</v>
      </c>
      <c r="I765" s="46">
        <v>10</v>
      </c>
      <c r="J765" s="46">
        <v>416</v>
      </c>
      <c r="K765" s="46">
        <v>654</v>
      </c>
      <c r="L765" s="46">
        <v>110</v>
      </c>
      <c r="M765" s="46">
        <v>0</v>
      </c>
      <c r="N765" s="46">
        <v>0</v>
      </c>
      <c r="O765" s="46">
        <v>0</v>
      </c>
      <c r="P765" s="46">
        <v>0</v>
      </c>
      <c r="Q765" s="46">
        <v>0</v>
      </c>
      <c r="R765" s="46">
        <v>0</v>
      </c>
      <c r="S765" s="46">
        <v>0</v>
      </c>
      <c r="T765" s="46">
        <v>0</v>
      </c>
      <c r="U765" s="46">
        <v>0</v>
      </c>
      <c r="V765" s="46">
        <v>0</v>
      </c>
      <c r="W765" s="46">
        <v>0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>
        <v>0</v>
      </c>
      <c r="AJ765" s="46">
        <v>0</v>
      </c>
      <c r="AK765" s="46">
        <v>1</v>
      </c>
      <c r="AL765" s="46">
        <v>1</v>
      </c>
      <c r="AM765" s="46">
        <v>0</v>
      </c>
      <c r="AN765" s="46">
        <v>0</v>
      </c>
      <c r="AO765" s="46">
        <v>0</v>
      </c>
      <c r="AP765" s="46">
        <v>0</v>
      </c>
      <c r="AQ765" s="46">
        <v>0</v>
      </c>
      <c r="AR765" s="46">
        <v>0</v>
      </c>
      <c r="AS765" s="46">
        <v>0</v>
      </c>
      <c r="AT765" s="46">
        <v>0</v>
      </c>
      <c r="AU765" s="46">
        <v>0</v>
      </c>
      <c r="AV765" s="46">
        <v>0</v>
      </c>
      <c r="AW765" s="46">
        <v>0</v>
      </c>
      <c r="AX765" s="46">
        <v>0</v>
      </c>
    </row>
    <row r="766" spans="1:50">
      <c r="A766" s="46">
        <v>765</v>
      </c>
      <c r="B766" s="46" t="s">
        <v>3098</v>
      </c>
      <c r="C766" s="46" t="s">
        <v>1545</v>
      </c>
      <c r="D766" s="46" t="s">
        <v>78</v>
      </c>
      <c r="E766" s="46" t="s">
        <v>1603</v>
      </c>
      <c r="F766" s="46" t="s">
        <v>1602</v>
      </c>
      <c r="G766" s="46">
        <v>57</v>
      </c>
      <c r="H766" s="46">
        <v>78</v>
      </c>
      <c r="I766" s="46">
        <v>25</v>
      </c>
      <c r="J766" s="46">
        <v>1683</v>
      </c>
      <c r="K766" s="46">
        <v>2563.5</v>
      </c>
      <c r="L766" s="46">
        <v>595.5</v>
      </c>
      <c r="M766" s="46">
        <v>0</v>
      </c>
      <c r="N766" s="46">
        <v>0</v>
      </c>
      <c r="O766" s="46">
        <v>0</v>
      </c>
      <c r="P766" s="46">
        <v>0</v>
      </c>
      <c r="Q766" s="46">
        <v>0</v>
      </c>
      <c r="R766" s="46">
        <v>0</v>
      </c>
      <c r="S766" s="46">
        <v>0</v>
      </c>
      <c r="T766" s="46">
        <v>0</v>
      </c>
      <c r="U766" s="46">
        <v>0</v>
      </c>
      <c r="V766" s="46">
        <v>0</v>
      </c>
      <c r="W766" s="46">
        <v>0</v>
      </c>
      <c r="X766" s="46">
        <v>0</v>
      </c>
      <c r="Y766" s="46">
        <v>0</v>
      </c>
      <c r="Z766" s="46">
        <v>0</v>
      </c>
      <c r="AA766" s="46">
        <v>0</v>
      </c>
      <c r="AB766" s="46">
        <v>0</v>
      </c>
      <c r="AC766" s="46">
        <v>0</v>
      </c>
      <c r="AD766" s="46">
        <v>0</v>
      </c>
      <c r="AE766" s="46">
        <v>0</v>
      </c>
      <c r="AF766" s="46">
        <v>0</v>
      </c>
      <c r="AG766" s="46">
        <v>0</v>
      </c>
      <c r="AH766" s="46">
        <v>0</v>
      </c>
      <c r="AI766" s="46">
        <v>0</v>
      </c>
      <c r="AJ766" s="46">
        <v>0</v>
      </c>
      <c r="AK766" s="46">
        <v>36.5</v>
      </c>
      <c r="AL766" s="46">
        <v>32</v>
      </c>
      <c r="AM766" s="46">
        <v>0</v>
      </c>
      <c r="AN766" s="46">
        <v>0</v>
      </c>
      <c r="AO766" s="46">
        <v>0</v>
      </c>
      <c r="AP766" s="46">
        <v>0</v>
      </c>
      <c r="AQ766" s="46">
        <v>0</v>
      </c>
      <c r="AR766" s="46">
        <v>0</v>
      </c>
      <c r="AS766" s="46">
        <v>0</v>
      </c>
      <c r="AT766" s="46">
        <v>0</v>
      </c>
      <c r="AU766" s="46">
        <v>64</v>
      </c>
      <c r="AV766" s="46">
        <v>6</v>
      </c>
      <c r="AW766" s="46">
        <v>0</v>
      </c>
      <c r="AX766" s="46">
        <v>0</v>
      </c>
    </row>
    <row r="767" spans="1:50">
      <c r="A767" s="46">
        <v>766</v>
      </c>
      <c r="B767" s="46" t="s">
        <v>3098</v>
      </c>
      <c r="C767" s="46" t="s">
        <v>1545</v>
      </c>
      <c r="D767" s="46" t="s">
        <v>29</v>
      </c>
      <c r="E767" s="46" t="s">
        <v>1605</v>
      </c>
      <c r="F767" s="46" t="s">
        <v>1604</v>
      </c>
      <c r="G767" s="46">
        <v>60</v>
      </c>
      <c r="H767" s="46">
        <v>69</v>
      </c>
      <c r="I767" s="46">
        <v>19</v>
      </c>
      <c r="J767" s="46">
        <v>618</v>
      </c>
      <c r="K767" s="46">
        <v>906</v>
      </c>
      <c r="L767" s="46">
        <v>172</v>
      </c>
      <c r="M767" s="46">
        <v>0</v>
      </c>
      <c r="N767" s="46">
        <v>0</v>
      </c>
      <c r="O767" s="46">
        <v>0</v>
      </c>
      <c r="P767" s="46">
        <v>0</v>
      </c>
      <c r="Q767" s="46">
        <v>0</v>
      </c>
      <c r="R767" s="46">
        <v>0</v>
      </c>
      <c r="S767" s="46">
        <v>0</v>
      </c>
      <c r="T767" s="46">
        <v>0</v>
      </c>
      <c r="U767" s="46">
        <v>0</v>
      </c>
      <c r="V767" s="46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0</v>
      </c>
      <c r="AF767" s="46">
        <v>0</v>
      </c>
      <c r="AG767" s="46">
        <v>0</v>
      </c>
      <c r="AH767" s="46">
        <v>0</v>
      </c>
      <c r="AI767" s="46">
        <v>0</v>
      </c>
      <c r="AJ767" s="46">
        <v>0</v>
      </c>
      <c r="AK767" s="46">
        <v>12</v>
      </c>
      <c r="AL767" s="46">
        <v>8</v>
      </c>
      <c r="AM767" s="46">
        <v>0</v>
      </c>
      <c r="AN767" s="46">
        <v>0</v>
      </c>
      <c r="AO767" s="46">
        <v>0</v>
      </c>
      <c r="AP767" s="46">
        <v>0</v>
      </c>
      <c r="AQ767" s="46">
        <v>0</v>
      </c>
      <c r="AR767" s="46">
        <v>0</v>
      </c>
      <c r="AS767" s="46">
        <v>0</v>
      </c>
      <c r="AT767" s="46">
        <v>0</v>
      </c>
      <c r="AU767" s="46">
        <v>0</v>
      </c>
      <c r="AV767" s="46">
        <v>0</v>
      </c>
      <c r="AW767" s="46">
        <v>0</v>
      </c>
      <c r="AX767" s="46">
        <v>0</v>
      </c>
    </row>
    <row r="768" spans="1:50">
      <c r="A768" s="46">
        <v>767</v>
      </c>
      <c r="B768" s="46" t="s">
        <v>3098</v>
      </c>
      <c r="C768" s="46" t="s">
        <v>1545</v>
      </c>
      <c r="D768" s="46" t="s">
        <v>21</v>
      </c>
      <c r="E768" s="46" t="s">
        <v>1607</v>
      </c>
      <c r="F768" s="46" t="s">
        <v>1606</v>
      </c>
      <c r="G768" s="46">
        <v>48</v>
      </c>
      <c r="H768" s="46">
        <v>55</v>
      </c>
      <c r="I768" s="46">
        <v>16</v>
      </c>
      <c r="J768" s="46">
        <v>797</v>
      </c>
      <c r="K768" s="46">
        <v>1039.5</v>
      </c>
      <c r="L768" s="46">
        <v>153</v>
      </c>
      <c r="M768" s="46">
        <v>0</v>
      </c>
      <c r="N768" s="46">
        <v>0</v>
      </c>
      <c r="O768" s="46">
        <v>0</v>
      </c>
      <c r="P768" s="46">
        <v>0</v>
      </c>
      <c r="Q768" s="46">
        <v>0</v>
      </c>
      <c r="R768" s="46">
        <v>0</v>
      </c>
      <c r="S768" s="46">
        <v>0</v>
      </c>
      <c r="T768" s="46">
        <v>0</v>
      </c>
      <c r="U768" s="46">
        <v>0</v>
      </c>
      <c r="V768" s="46">
        <v>0</v>
      </c>
      <c r="W768" s="46">
        <v>0</v>
      </c>
      <c r="X768" s="46">
        <v>0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0</v>
      </c>
      <c r="AH768" s="46">
        <v>0</v>
      </c>
      <c r="AI768" s="46">
        <v>0</v>
      </c>
      <c r="AJ768" s="46">
        <v>0</v>
      </c>
      <c r="AK768" s="46">
        <v>20</v>
      </c>
      <c r="AL768" s="46">
        <v>18</v>
      </c>
      <c r="AM768" s="46">
        <v>0</v>
      </c>
      <c r="AN768" s="46">
        <v>0</v>
      </c>
      <c r="AO768" s="46">
        <v>0</v>
      </c>
      <c r="AP768" s="46">
        <v>0</v>
      </c>
      <c r="AQ768" s="46">
        <v>0</v>
      </c>
      <c r="AR768" s="46">
        <v>0</v>
      </c>
      <c r="AS768" s="46">
        <v>0</v>
      </c>
      <c r="AT768" s="46">
        <v>0</v>
      </c>
      <c r="AU768" s="46">
        <v>0</v>
      </c>
      <c r="AV768" s="46">
        <v>0</v>
      </c>
      <c r="AW768" s="46">
        <v>0</v>
      </c>
      <c r="AX768" s="46">
        <v>0</v>
      </c>
    </row>
    <row r="769" spans="1:50">
      <c r="A769" s="46">
        <v>768</v>
      </c>
      <c r="B769" s="46" t="s">
        <v>3098</v>
      </c>
      <c r="C769" s="46" t="s">
        <v>1545</v>
      </c>
      <c r="D769" s="46" t="s">
        <v>21</v>
      </c>
      <c r="E769" s="46" t="s">
        <v>1609</v>
      </c>
      <c r="F769" s="46" t="s">
        <v>1608</v>
      </c>
      <c r="G769" s="46">
        <v>31</v>
      </c>
      <c r="H769" s="46">
        <v>37</v>
      </c>
      <c r="I769" s="46">
        <v>15</v>
      </c>
      <c r="J769" s="46">
        <v>604</v>
      </c>
      <c r="K769" s="46">
        <v>945.5</v>
      </c>
      <c r="L769" s="46">
        <v>260</v>
      </c>
      <c r="M769" s="46">
        <v>0</v>
      </c>
      <c r="N769" s="46">
        <v>0</v>
      </c>
      <c r="O769" s="46">
        <v>0</v>
      </c>
      <c r="P769" s="46">
        <v>0</v>
      </c>
      <c r="Q769" s="46">
        <v>0</v>
      </c>
      <c r="R769" s="46">
        <v>0</v>
      </c>
      <c r="S769" s="46">
        <v>0</v>
      </c>
      <c r="T769" s="46">
        <v>0</v>
      </c>
      <c r="U769" s="46">
        <v>0</v>
      </c>
      <c r="V769" s="46">
        <v>0</v>
      </c>
      <c r="W769" s="46">
        <v>0</v>
      </c>
      <c r="X769" s="46">
        <v>0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>
        <v>0</v>
      </c>
      <c r="AJ769" s="46">
        <v>0</v>
      </c>
      <c r="AK769" s="46">
        <v>11</v>
      </c>
      <c r="AL769" s="46">
        <v>10</v>
      </c>
      <c r="AM769" s="46">
        <v>0</v>
      </c>
      <c r="AN769" s="46">
        <v>0</v>
      </c>
      <c r="AO769" s="46">
        <v>0</v>
      </c>
      <c r="AP769" s="46">
        <v>0</v>
      </c>
      <c r="AQ769" s="46">
        <v>0</v>
      </c>
      <c r="AR769" s="46">
        <v>0</v>
      </c>
      <c r="AS769" s="46">
        <v>0</v>
      </c>
      <c r="AT769" s="46">
        <v>0</v>
      </c>
      <c r="AU769" s="46">
        <v>0</v>
      </c>
      <c r="AV769" s="46">
        <v>0</v>
      </c>
      <c r="AW769" s="46">
        <v>0</v>
      </c>
      <c r="AX769" s="46">
        <v>0</v>
      </c>
    </row>
    <row r="770" spans="1:50">
      <c r="A770" s="46">
        <v>769</v>
      </c>
      <c r="B770" s="46" t="s">
        <v>3098</v>
      </c>
      <c r="C770" s="46" t="s">
        <v>1545</v>
      </c>
      <c r="D770" s="46" t="s">
        <v>24</v>
      </c>
      <c r="E770" s="46" t="s">
        <v>1611</v>
      </c>
      <c r="F770" s="46" t="s">
        <v>1610</v>
      </c>
      <c r="G770" s="46">
        <v>18</v>
      </c>
      <c r="H770" s="46">
        <v>23</v>
      </c>
      <c r="I770" s="46">
        <v>6</v>
      </c>
      <c r="J770" s="46">
        <v>163</v>
      </c>
      <c r="K770" s="46">
        <v>272</v>
      </c>
      <c r="L770" s="46">
        <v>52</v>
      </c>
      <c r="M770" s="46">
        <v>1</v>
      </c>
      <c r="N770" s="46">
        <v>0</v>
      </c>
      <c r="O770" s="46">
        <v>0</v>
      </c>
      <c r="P770" s="46">
        <v>11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2</v>
      </c>
      <c r="AL770" s="46">
        <v>2</v>
      </c>
      <c r="AM770" s="46">
        <v>0</v>
      </c>
      <c r="AN770" s="46">
        <v>0</v>
      </c>
      <c r="AO770" s="46">
        <v>0</v>
      </c>
      <c r="AP770" s="46">
        <v>0</v>
      </c>
      <c r="AQ770" s="46">
        <v>0</v>
      </c>
      <c r="AR770" s="46">
        <v>0</v>
      </c>
      <c r="AS770" s="46">
        <v>0</v>
      </c>
      <c r="AT770" s="46">
        <v>0</v>
      </c>
      <c r="AU770" s="46">
        <v>0</v>
      </c>
      <c r="AV770" s="46">
        <v>0</v>
      </c>
      <c r="AW770" s="46">
        <v>0</v>
      </c>
      <c r="AX770" s="46">
        <v>0</v>
      </c>
    </row>
    <row r="771" spans="1:50">
      <c r="A771" s="46">
        <v>770</v>
      </c>
      <c r="B771" s="46" t="s">
        <v>3098</v>
      </c>
      <c r="C771" s="46" t="s">
        <v>1545</v>
      </c>
      <c r="D771" s="46" t="s">
        <v>24</v>
      </c>
      <c r="E771" s="46" t="s">
        <v>1613</v>
      </c>
      <c r="F771" s="46" t="s">
        <v>1612</v>
      </c>
      <c r="G771" s="46">
        <v>16</v>
      </c>
      <c r="H771" s="46">
        <v>17</v>
      </c>
      <c r="I771" s="46">
        <v>8</v>
      </c>
      <c r="J771" s="46">
        <v>224</v>
      </c>
      <c r="K771" s="46">
        <v>312</v>
      </c>
      <c r="L771" s="46">
        <v>97</v>
      </c>
      <c r="M771" s="46">
        <v>0</v>
      </c>
      <c r="N771" s="46">
        <v>1</v>
      </c>
      <c r="O771" s="46">
        <v>0</v>
      </c>
      <c r="P771" s="46">
        <v>0</v>
      </c>
      <c r="Q771" s="46">
        <v>15</v>
      </c>
      <c r="R771" s="46">
        <v>0</v>
      </c>
      <c r="S771" s="46">
        <v>0</v>
      </c>
      <c r="T771" s="46">
        <v>0</v>
      </c>
      <c r="U771" s="46">
        <v>0</v>
      </c>
      <c r="V771" s="46">
        <v>0</v>
      </c>
      <c r="W771" s="46">
        <v>0</v>
      </c>
      <c r="X771" s="46">
        <v>0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v>0</v>
      </c>
      <c r="AG771" s="46">
        <v>0</v>
      </c>
      <c r="AH771" s="46">
        <v>0</v>
      </c>
      <c r="AI771" s="46">
        <v>0</v>
      </c>
      <c r="AJ771" s="46">
        <v>0</v>
      </c>
      <c r="AK771" s="46">
        <v>2</v>
      </c>
      <c r="AL771" s="46">
        <v>2</v>
      </c>
      <c r="AM771" s="46">
        <v>0</v>
      </c>
      <c r="AN771" s="46">
        <v>0</v>
      </c>
      <c r="AO771" s="46">
        <v>0</v>
      </c>
      <c r="AP771" s="46">
        <v>0</v>
      </c>
      <c r="AQ771" s="46">
        <v>0</v>
      </c>
      <c r="AR771" s="46">
        <v>0</v>
      </c>
      <c r="AS771" s="46">
        <v>0</v>
      </c>
      <c r="AT771" s="46">
        <v>0</v>
      </c>
      <c r="AU771" s="46">
        <v>0</v>
      </c>
      <c r="AV771" s="46">
        <v>0</v>
      </c>
      <c r="AW771" s="46">
        <v>0</v>
      </c>
      <c r="AX771" s="46">
        <v>0</v>
      </c>
    </row>
    <row r="772" spans="1:50">
      <c r="A772" s="46">
        <v>771</v>
      </c>
      <c r="B772" s="46" t="s">
        <v>3098</v>
      </c>
      <c r="C772" s="46" t="s">
        <v>1545</v>
      </c>
      <c r="D772" s="46" t="s">
        <v>24</v>
      </c>
      <c r="E772" s="46" t="s">
        <v>1615</v>
      </c>
      <c r="F772" s="46" t="s">
        <v>1614</v>
      </c>
      <c r="G772" s="46">
        <v>21</v>
      </c>
      <c r="H772" s="46">
        <v>27</v>
      </c>
      <c r="I772" s="46">
        <v>8</v>
      </c>
      <c r="J772" s="46">
        <v>270</v>
      </c>
      <c r="K772" s="46">
        <v>423</v>
      </c>
      <c r="L772" s="46">
        <v>93</v>
      </c>
      <c r="M772" s="46">
        <v>0</v>
      </c>
      <c r="N772" s="46">
        <v>0</v>
      </c>
      <c r="O772" s="46">
        <v>0</v>
      </c>
      <c r="P772" s="46">
        <v>0</v>
      </c>
      <c r="Q772" s="46">
        <v>0</v>
      </c>
      <c r="R772" s="46">
        <v>0</v>
      </c>
      <c r="S772" s="46">
        <v>0</v>
      </c>
      <c r="T772" s="46">
        <v>0</v>
      </c>
      <c r="U772" s="46">
        <v>0</v>
      </c>
      <c r="V772" s="46">
        <v>0</v>
      </c>
      <c r="W772" s="46">
        <v>0</v>
      </c>
      <c r="X772" s="46">
        <v>0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v>0</v>
      </c>
      <c r="AG772" s="46">
        <v>0</v>
      </c>
      <c r="AH772" s="46">
        <v>0</v>
      </c>
      <c r="AI772" s="46">
        <v>0</v>
      </c>
      <c r="AJ772" s="46">
        <v>0</v>
      </c>
      <c r="AK772" s="46">
        <v>2</v>
      </c>
      <c r="AL772" s="46">
        <v>2</v>
      </c>
      <c r="AM772" s="46">
        <v>0</v>
      </c>
      <c r="AN772" s="46">
        <v>0</v>
      </c>
      <c r="AO772" s="46">
        <v>0</v>
      </c>
      <c r="AP772" s="46">
        <v>0</v>
      </c>
      <c r="AQ772" s="46">
        <v>0</v>
      </c>
      <c r="AR772" s="46">
        <v>0</v>
      </c>
      <c r="AS772" s="46">
        <v>0</v>
      </c>
      <c r="AT772" s="46">
        <v>0</v>
      </c>
      <c r="AU772" s="46">
        <v>0</v>
      </c>
      <c r="AV772" s="46">
        <v>0</v>
      </c>
      <c r="AW772" s="46">
        <v>0</v>
      </c>
      <c r="AX772" s="46">
        <v>0</v>
      </c>
    </row>
    <row r="773" spans="1:50">
      <c r="A773" s="46">
        <v>772</v>
      </c>
      <c r="B773" s="46" t="s">
        <v>3098</v>
      </c>
      <c r="C773" s="46" t="s">
        <v>1545</v>
      </c>
      <c r="D773" s="46" t="s">
        <v>24</v>
      </c>
      <c r="E773" s="46" t="s">
        <v>1617</v>
      </c>
      <c r="F773" s="46" t="s">
        <v>1616</v>
      </c>
      <c r="G773" s="46">
        <v>21</v>
      </c>
      <c r="H773" s="46">
        <v>24</v>
      </c>
      <c r="I773" s="46">
        <v>6</v>
      </c>
      <c r="J773" s="46">
        <v>209</v>
      </c>
      <c r="K773" s="46">
        <v>263</v>
      </c>
      <c r="L773" s="46">
        <v>54</v>
      </c>
      <c r="M773" s="46">
        <v>0</v>
      </c>
      <c r="N773" s="46">
        <v>0</v>
      </c>
      <c r="O773" s="46">
        <v>0</v>
      </c>
      <c r="P773" s="46">
        <v>0</v>
      </c>
      <c r="Q773" s="46">
        <v>0</v>
      </c>
      <c r="R773" s="46">
        <v>0</v>
      </c>
      <c r="S773" s="46">
        <v>0</v>
      </c>
      <c r="T773" s="46">
        <v>0</v>
      </c>
      <c r="U773" s="46">
        <v>0</v>
      </c>
      <c r="V773" s="46">
        <v>0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>
        <v>0</v>
      </c>
      <c r="AJ773" s="46">
        <v>0</v>
      </c>
      <c r="AK773" s="46">
        <v>3</v>
      </c>
      <c r="AL773" s="46">
        <v>3</v>
      </c>
      <c r="AM773" s="46">
        <v>0</v>
      </c>
      <c r="AN773" s="46">
        <v>0</v>
      </c>
      <c r="AO773" s="46">
        <v>0</v>
      </c>
      <c r="AP773" s="46">
        <v>0</v>
      </c>
      <c r="AQ773" s="46">
        <v>0</v>
      </c>
      <c r="AR773" s="46">
        <v>0</v>
      </c>
      <c r="AS773" s="46">
        <v>0</v>
      </c>
      <c r="AT773" s="46">
        <v>0</v>
      </c>
      <c r="AU773" s="46">
        <v>0</v>
      </c>
      <c r="AV773" s="46">
        <v>0</v>
      </c>
      <c r="AW773" s="46">
        <v>0</v>
      </c>
      <c r="AX773" s="46">
        <v>0</v>
      </c>
    </row>
    <row r="774" spans="1:50">
      <c r="A774" s="46">
        <v>773</v>
      </c>
      <c r="B774" s="46" t="s">
        <v>3098</v>
      </c>
      <c r="C774" s="46" t="s">
        <v>1545</v>
      </c>
      <c r="D774" s="46" t="s">
        <v>24</v>
      </c>
      <c r="E774" s="46" t="s">
        <v>1619</v>
      </c>
      <c r="F774" s="46" t="s">
        <v>1618</v>
      </c>
      <c r="G774" s="46">
        <v>24</v>
      </c>
      <c r="H774" s="46">
        <v>28</v>
      </c>
      <c r="I774" s="46">
        <v>6</v>
      </c>
      <c r="J774" s="46">
        <v>205.5</v>
      </c>
      <c r="K774" s="46">
        <v>263</v>
      </c>
      <c r="L774" s="46">
        <v>40</v>
      </c>
      <c r="M774" s="46">
        <v>0</v>
      </c>
      <c r="N774" s="46">
        <v>0</v>
      </c>
      <c r="O774" s="46">
        <v>0</v>
      </c>
      <c r="P774" s="46">
        <v>0</v>
      </c>
      <c r="Q774" s="46">
        <v>0</v>
      </c>
      <c r="R774" s="46">
        <v>0</v>
      </c>
      <c r="S774" s="46">
        <v>0</v>
      </c>
      <c r="T774" s="46">
        <v>0</v>
      </c>
      <c r="U774" s="46">
        <v>0</v>
      </c>
      <c r="V774" s="46">
        <v>0</v>
      </c>
      <c r="W774" s="46">
        <v>0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45</v>
      </c>
      <c r="AF774" s="46">
        <v>0</v>
      </c>
      <c r="AG774" s="46">
        <v>0</v>
      </c>
      <c r="AH774" s="46">
        <v>0</v>
      </c>
      <c r="AI774" s="46">
        <v>0</v>
      </c>
      <c r="AJ774" s="46">
        <v>0</v>
      </c>
      <c r="AK774" s="46">
        <v>1</v>
      </c>
      <c r="AL774" s="46">
        <v>1</v>
      </c>
      <c r="AM774" s="46">
        <v>0</v>
      </c>
      <c r="AN774" s="46">
        <v>0</v>
      </c>
      <c r="AO774" s="46">
        <v>0</v>
      </c>
      <c r="AP774" s="46">
        <v>0</v>
      </c>
      <c r="AQ774" s="46">
        <v>0</v>
      </c>
      <c r="AR774" s="46">
        <v>0</v>
      </c>
      <c r="AS774" s="46">
        <v>0</v>
      </c>
      <c r="AT774" s="46">
        <v>0</v>
      </c>
      <c r="AU774" s="46">
        <v>0</v>
      </c>
      <c r="AV774" s="46">
        <v>0</v>
      </c>
      <c r="AW774" s="46">
        <v>0</v>
      </c>
      <c r="AX774" s="46">
        <v>0</v>
      </c>
    </row>
    <row r="775" spans="1:50">
      <c r="A775" s="46">
        <v>774</v>
      </c>
      <c r="B775" s="46" t="s">
        <v>3098</v>
      </c>
      <c r="C775" s="46" t="s">
        <v>1545</v>
      </c>
      <c r="D775" s="46" t="s">
        <v>24</v>
      </c>
      <c r="E775" s="46" t="s">
        <v>1621</v>
      </c>
      <c r="F775" s="46" t="s">
        <v>1620</v>
      </c>
      <c r="G775" s="46">
        <v>16</v>
      </c>
      <c r="H775" s="46">
        <v>20</v>
      </c>
      <c r="I775" s="46">
        <v>4</v>
      </c>
      <c r="J775" s="46">
        <v>145</v>
      </c>
      <c r="K775" s="46">
        <v>176</v>
      </c>
      <c r="L775" s="46">
        <v>29</v>
      </c>
      <c r="M775" s="46">
        <v>0</v>
      </c>
      <c r="N775" s="46">
        <v>0</v>
      </c>
      <c r="O775" s="46">
        <v>0</v>
      </c>
      <c r="P775" s="46">
        <v>0</v>
      </c>
      <c r="Q775" s="46">
        <v>0</v>
      </c>
      <c r="R775" s="46">
        <v>0</v>
      </c>
      <c r="S775" s="46">
        <v>0</v>
      </c>
      <c r="T775" s="46">
        <v>0</v>
      </c>
      <c r="U775" s="46">
        <v>0</v>
      </c>
      <c r="V775" s="46">
        <v>0</v>
      </c>
      <c r="W775" s="46">
        <v>0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>
        <v>0</v>
      </c>
      <c r="AJ775" s="46">
        <v>0</v>
      </c>
      <c r="AK775" s="46">
        <v>0</v>
      </c>
      <c r="AL775" s="46">
        <v>0</v>
      </c>
      <c r="AM775" s="46">
        <v>0</v>
      </c>
      <c r="AN775" s="46">
        <v>0</v>
      </c>
      <c r="AO775" s="46">
        <v>0</v>
      </c>
      <c r="AP775" s="46">
        <v>0</v>
      </c>
      <c r="AQ775" s="46">
        <v>0</v>
      </c>
      <c r="AR775" s="46">
        <v>0</v>
      </c>
      <c r="AS775" s="46">
        <v>0</v>
      </c>
      <c r="AT775" s="46">
        <v>0</v>
      </c>
      <c r="AU775" s="46">
        <v>0</v>
      </c>
      <c r="AV775" s="46">
        <v>0</v>
      </c>
      <c r="AW775" s="46">
        <v>0</v>
      </c>
      <c r="AX775" s="46">
        <v>0</v>
      </c>
    </row>
    <row r="776" spans="1:50">
      <c r="A776" s="46">
        <v>775</v>
      </c>
      <c r="B776" s="46" t="s">
        <v>3098</v>
      </c>
      <c r="C776" s="46" t="s">
        <v>1545</v>
      </c>
      <c r="D776" s="46" t="s">
        <v>24</v>
      </c>
      <c r="E776" s="46" t="s">
        <v>1623</v>
      </c>
      <c r="F776" s="46" t="s">
        <v>1622</v>
      </c>
      <c r="G776" s="46">
        <v>13</v>
      </c>
      <c r="H776" s="46">
        <v>19</v>
      </c>
      <c r="I776" s="46">
        <v>4</v>
      </c>
      <c r="J776" s="46">
        <v>236</v>
      </c>
      <c r="K776" s="46">
        <v>351</v>
      </c>
      <c r="L776" s="46">
        <v>57</v>
      </c>
      <c r="M776" s="46">
        <v>0</v>
      </c>
      <c r="N776" s="46">
        <v>0</v>
      </c>
      <c r="O776" s="46">
        <v>0</v>
      </c>
      <c r="P776" s="46">
        <v>0</v>
      </c>
      <c r="Q776" s="46">
        <v>0</v>
      </c>
      <c r="R776" s="46">
        <v>0</v>
      </c>
      <c r="S776" s="46">
        <v>0</v>
      </c>
      <c r="T776" s="46">
        <v>0</v>
      </c>
      <c r="U776" s="46">
        <v>0</v>
      </c>
      <c r="V776" s="46">
        <v>0</v>
      </c>
      <c r="W776" s="46">
        <v>0</v>
      </c>
      <c r="X776" s="46">
        <v>0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>
        <v>0</v>
      </c>
      <c r="AJ776" s="46">
        <v>0</v>
      </c>
      <c r="AK776" s="46">
        <v>4</v>
      </c>
      <c r="AL776" s="46">
        <v>4</v>
      </c>
      <c r="AM776" s="46">
        <v>0</v>
      </c>
      <c r="AN776" s="46">
        <v>0</v>
      </c>
      <c r="AO776" s="46">
        <v>0</v>
      </c>
      <c r="AP776" s="46">
        <v>0</v>
      </c>
      <c r="AQ776" s="46">
        <v>0</v>
      </c>
      <c r="AR776" s="46">
        <v>0</v>
      </c>
      <c r="AS776" s="46">
        <v>0</v>
      </c>
      <c r="AT776" s="46">
        <v>0</v>
      </c>
      <c r="AU776" s="46">
        <v>0</v>
      </c>
      <c r="AV776" s="46">
        <v>0</v>
      </c>
      <c r="AW776" s="46">
        <v>0</v>
      </c>
      <c r="AX776" s="46">
        <v>0</v>
      </c>
    </row>
    <row r="777" spans="1:50">
      <c r="A777" s="46">
        <v>776</v>
      </c>
      <c r="B777" s="46" t="s">
        <v>3098</v>
      </c>
      <c r="C777" s="46" t="s">
        <v>1545</v>
      </c>
      <c r="D777" s="46" t="s">
        <v>29</v>
      </c>
      <c r="E777" s="46" t="s">
        <v>1625</v>
      </c>
      <c r="F777" s="46" t="s">
        <v>1624</v>
      </c>
      <c r="G777" s="46">
        <v>43</v>
      </c>
      <c r="H777" s="46">
        <v>55</v>
      </c>
      <c r="I777" s="46">
        <v>8</v>
      </c>
      <c r="J777" s="46">
        <v>498</v>
      </c>
      <c r="K777" s="46">
        <v>640</v>
      </c>
      <c r="L777" s="46">
        <v>119</v>
      </c>
      <c r="M777" s="46">
        <v>0</v>
      </c>
      <c r="N777" s="46">
        <v>0</v>
      </c>
      <c r="O777" s="46">
        <v>0</v>
      </c>
      <c r="P777" s="46">
        <v>0</v>
      </c>
      <c r="Q777" s="46">
        <v>0</v>
      </c>
      <c r="R777" s="46">
        <v>0</v>
      </c>
      <c r="S777" s="46">
        <v>0</v>
      </c>
      <c r="T777" s="46">
        <v>0</v>
      </c>
      <c r="U777" s="46">
        <v>0</v>
      </c>
      <c r="V777" s="46">
        <v>0</v>
      </c>
      <c r="W777" s="46">
        <v>0</v>
      </c>
      <c r="X777" s="46">
        <v>0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v>0</v>
      </c>
      <c r="AG777" s="46">
        <v>0</v>
      </c>
      <c r="AH777" s="46">
        <v>0</v>
      </c>
      <c r="AI777" s="46">
        <v>0</v>
      </c>
      <c r="AJ777" s="46">
        <v>0</v>
      </c>
      <c r="AK777" s="46">
        <v>11</v>
      </c>
      <c r="AL777" s="46">
        <v>7</v>
      </c>
      <c r="AM777" s="46">
        <v>0</v>
      </c>
      <c r="AN777" s="46">
        <v>0</v>
      </c>
      <c r="AO777" s="46">
        <v>0</v>
      </c>
      <c r="AP777" s="46">
        <v>0</v>
      </c>
      <c r="AQ777" s="46">
        <v>0</v>
      </c>
      <c r="AR777" s="46">
        <v>0</v>
      </c>
      <c r="AS777" s="46">
        <v>0</v>
      </c>
      <c r="AT777" s="46">
        <v>0</v>
      </c>
      <c r="AU777" s="46">
        <v>0</v>
      </c>
      <c r="AV777" s="46">
        <v>0</v>
      </c>
      <c r="AW777" s="46">
        <v>0</v>
      </c>
      <c r="AX777" s="46">
        <v>0</v>
      </c>
    </row>
    <row r="778" spans="1:50">
      <c r="A778" s="46">
        <v>777</v>
      </c>
      <c r="B778" s="46" t="s">
        <v>3098</v>
      </c>
      <c r="C778" s="46" t="s">
        <v>1545</v>
      </c>
      <c r="D778" s="46" t="s">
        <v>29</v>
      </c>
      <c r="E778" s="46" t="s">
        <v>1627</v>
      </c>
      <c r="F778" s="46" t="s">
        <v>1626</v>
      </c>
      <c r="G778" s="46">
        <v>63</v>
      </c>
      <c r="H778" s="46">
        <v>74</v>
      </c>
      <c r="I778" s="46">
        <v>8</v>
      </c>
      <c r="J778" s="46">
        <v>718</v>
      </c>
      <c r="K778" s="46">
        <v>1029</v>
      </c>
      <c r="L778" s="46">
        <v>149</v>
      </c>
      <c r="M778" s="46">
        <v>0</v>
      </c>
      <c r="N778" s="46">
        <v>0</v>
      </c>
      <c r="O778" s="46">
        <v>0</v>
      </c>
      <c r="P778" s="46">
        <v>0</v>
      </c>
      <c r="Q778" s="46">
        <v>0</v>
      </c>
      <c r="R778" s="46">
        <v>0</v>
      </c>
      <c r="S778" s="46">
        <v>0</v>
      </c>
      <c r="T778" s="46">
        <v>0</v>
      </c>
      <c r="U778" s="46">
        <v>0</v>
      </c>
      <c r="V778" s="46">
        <v>0</v>
      </c>
      <c r="W778" s="46">
        <v>0</v>
      </c>
      <c r="X778" s="46">
        <v>0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0</v>
      </c>
      <c r="AH778" s="46">
        <v>0</v>
      </c>
      <c r="AI778" s="46">
        <v>0</v>
      </c>
      <c r="AJ778" s="46">
        <v>0</v>
      </c>
      <c r="AK778" s="46">
        <v>0</v>
      </c>
      <c r="AL778" s="46">
        <v>0</v>
      </c>
      <c r="AM778" s="46">
        <v>0</v>
      </c>
      <c r="AN778" s="46">
        <v>0</v>
      </c>
      <c r="AO778" s="46">
        <v>0</v>
      </c>
      <c r="AP778" s="46">
        <v>0</v>
      </c>
      <c r="AQ778" s="46">
        <v>0</v>
      </c>
      <c r="AR778" s="46">
        <v>0</v>
      </c>
      <c r="AS778" s="46">
        <v>0</v>
      </c>
      <c r="AT778" s="46">
        <v>0</v>
      </c>
      <c r="AU778" s="46">
        <v>0</v>
      </c>
      <c r="AV778" s="46">
        <v>0</v>
      </c>
      <c r="AW778" s="46">
        <v>0</v>
      </c>
      <c r="AX778" s="46">
        <v>0</v>
      </c>
    </row>
    <row r="779" spans="1:50">
      <c r="A779" s="46">
        <v>778</v>
      </c>
      <c r="B779" s="46" t="s">
        <v>3098</v>
      </c>
      <c r="C779" s="46" t="s">
        <v>1545</v>
      </c>
      <c r="D779" s="46" t="s">
        <v>29</v>
      </c>
      <c r="E779" s="46" t="s">
        <v>1629</v>
      </c>
      <c r="F779" s="46" t="s">
        <v>1628</v>
      </c>
      <c r="G779" s="46">
        <v>66</v>
      </c>
      <c r="H779" s="46">
        <v>82</v>
      </c>
      <c r="I779" s="46">
        <v>11</v>
      </c>
      <c r="J779" s="46">
        <v>577</v>
      </c>
      <c r="K779" s="46">
        <v>775</v>
      </c>
      <c r="L779" s="46">
        <v>144</v>
      </c>
      <c r="M779" s="46">
        <v>0</v>
      </c>
      <c r="N779" s="46">
        <v>0</v>
      </c>
      <c r="O779" s="46">
        <v>0</v>
      </c>
      <c r="P779" s="46">
        <v>0</v>
      </c>
      <c r="Q779" s="46">
        <v>0</v>
      </c>
      <c r="R779" s="46">
        <v>0</v>
      </c>
      <c r="S779" s="46">
        <v>0</v>
      </c>
      <c r="T779" s="46">
        <v>0</v>
      </c>
      <c r="U779" s="46">
        <v>0</v>
      </c>
      <c r="V779" s="46">
        <v>0</v>
      </c>
      <c r="W779" s="46">
        <v>0</v>
      </c>
      <c r="X779" s="46">
        <v>0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>
        <v>0</v>
      </c>
      <c r="AJ779" s="46">
        <v>0</v>
      </c>
      <c r="AK779" s="46">
        <v>14</v>
      </c>
      <c r="AL779" s="46">
        <v>11</v>
      </c>
      <c r="AM779" s="46">
        <v>0</v>
      </c>
      <c r="AN779" s="46">
        <v>0</v>
      </c>
      <c r="AO779" s="46">
        <v>0</v>
      </c>
      <c r="AP779" s="46">
        <v>0</v>
      </c>
      <c r="AQ779" s="46">
        <v>0</v>
      </c>
      <c r="AR779" s="46">
        <v>0</v>
      </c>
      <c r="AS779" s="46">
        <v>0</v>
      </c>
      <c r="AT779" s="46">
        <v>0</v>
      </c>
      <c r="AU779" s="46">
        <v>0</v>
      </c>
      <c r="AV779" s="46">
        <v>0</v>
      </c>
      <c r="AW779" s="46">
        <v>0</v>
      </c>
      <c r="AX779" s="46">
        <v>0</v>
      </c>
    </row>
    <row r="780" spans="1:50">
      <c r="A780" s="46">
        <v>779</v>
      </c>
      <c r="B780" s="46" t="s">
        <v>3098</v>
      </c>
      <c r="C780" s="46" t="s">
        <v>1545</v>
      </c>
      <c r="D780" s="46" t="s">
        <v>24</v>
      </c>
      <c r="E780" s="46" t="s">
        <v>1631</v>
      </c>
      <c r="F780" s="46" t="s">
        <v>1630</v>
      </c>
      <c r="G780" s="46">
        <v>29</v>
      </c>
      <c r="H780" s="46">
        <v>34</v>
      </c>
      <c r="I780" s="46">
        <v>7</v>
      </c>
      <c r="J780" s="46">
        <v>350</v>
      </c>
      <c r="K780" s="46">
        <v>502</v>
      </c>
      <c r="L780" s="46">
        <v>91</v>
      </c>
      <c r="M780" s="46">
        <v>0</v>
      </c>
      <c r="N780" s="46">
        <v>0</v>
      </c>
      <c r="O780" s="46">
        <v>0</v>
      </c>
      <c r="P780" s="46">
        <v>0</v>
      </c>
      <c r="Q780" s="46">
        <v>0</v>
      </c>
      <c r="R780" s="46">
        <v>0</v>
      </c>
      <c r="S780" s="46">
        <v>0</v>
      </c>
      <c r="T780" s="46">
        <v>0</v>
      </c>
      <c r="U780" s="46">
        <v>0</v>
      </c>
      <c r="V780" s="46">
        <v>0</v>
      </c>
      <c r="W780" s="46">
        <v>0</v>
      </c>
      <c r="X780" s="46">
        <v>0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0</v>
      </c>
      <c r="AI780" s="46">
        <v>0</v>
      </c>
      <c r="AJ780" s="46">
        <v>0</v>
      </c>
      <c r="AK780" s="46">
        <v>4</v>
      </c>
      <c r="AL780" s="46">
        <v>4</v>
      </c>
      <c r="AM780" s="46">
        <v>0</v>
      </c>
      <c r="AN780" s="46">
        <v>0</v>
      </c>
      <c r="AO780" s="46">
        <v>0</v>
      </c>
      <c r="AP780" s="46">
        <v>0</v>
      </c>
      <c r="AQ780" s="46">
        <v>0</v>
      </c>
      <c r="AR780" s="46">
        <v>0</v>
      </c>
      <c r="AS780" s="46">
        <v>0</v>
      </c>
      <c r="AT780" s="46">
        <v>0</v>
      </c>
      <c r="AU780" s="46">
        <v>0</v>
      </c>
      <c r="AV780" s="46">
        <v>0</v>
      </c>
      <c r="AW780" s="46">
        <v>0</v>
      </c>
      <c r="AX780" s="46">
        <v>0</v>
      </c>
    </row>
    <row r="781" spans="1:50">
      <c r="A781" s="46">
        <v>780</v>
      </c>
      <c r="B781" s="46" t="s">
        <v>3098</v>
      </c>
      <c r="C781" s="46" t="s">
        <v>1545</v>
      </c>
      <c r="D781" s="46" t="s">
        <v>24</v>
      </c>
      <c r="E781" s="46" t="s">
        <v>931</v>
      </c>
      <c r="F781" s="46" t="s">
        <v>1632</v>
      </c>
      <c r="G781" s="46">
        <v>26</v>
      </c>
      <c r="H781" s="46">
        <v>35</v>
      </c>
      <c r="I781" s="46">
        <v>14</v>
      </c>
      <c r="J781" s="46">
        <v>407</v>
      </c>
      <c r="K781" s="46">
        <v>503</v>
      </c>
      <c r="L781" s="46">
        <v>125</v>
      </c>
      <c r="M781" s="46">
        <v>0</v>
      </c>
      <c r="N781" s="46">
        <v>0</v>
      </c>
      <c r="O781" s="46">
        <v>0</v>
      </c>
      <c r="P781" s="46">
        <v>0</v>
      </c>
      <c r="Q781" s="46">
        <v>0</v>
      </c>
      <c r="R781" s="46">
        <v>0</v>
      </c>
      <c r="S781" s="46">
        <v>0</v>
      </c>
      <c r="T781" s="46">
        <v>0</v>
      </c>
      <c r="U781" s="46">
        <v>0</v>
      </c>
      <c r="V781" s="46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0</v>
      </c>
      <c r="AF781" s="46">
        <v>0</v>
      </c>
      <c r="AG781" s="46">
        <v>0</v>
      </c>
      <c r="AH781" s="46">
        <v>0</v>
      </c>
      <c r="AI781" s="46">
        <v>0</v>
      </c>
      <c r="AJ781" s="46">
        <v>0</v>
      </c>
      <c r="AK781" s="46">
        <v>4</v>
      </c>
      <c r="AL781" s="46">
        <v>2</v>
      </c>
      <c r="AM781" s="46">
        <v>0</v>
      </c>
      <c r="AN781" s="46">
        <v>0</v>
      </c>
      <c r="AO781" s="46">
        <v>0</v>
      </c>
      <c r="AP781" s="46">
        <v>0</v>
      </c>
      <c r="AQ781" s="46">
        <v>0</v>
      </c>
      <c r="AR781" s="46">
        <v>0</v>
      </c>
      <c r="AS781" s="46">
        <v>0</v>
      </c>
      <c r="AT781" s="46">
        <v>0</v>
      </c>
      <c r="AU781" s="46">
        <v>0</v>
      </c>
      <c r="AV781" s="46">
        <v>0</v>
      </c>
      <c r="AW781" s="46">
        <v>0</v>
      </c>
      <c r="AX781" s="46">
        <v>0</v>
      </c>
    </row>
    <row r="782" spans="1:50">
      <c r="A782" s="46">
        <v>781</v>
      </c>
      <c r="B782" s="46" t="s">
        <v>3098</v>
      </c>
      <c r="C782" s="46" t="s">
        <v>1545</v>
      </c>
      <c r="D782" s="46" t="s">
        <v>29</v>
      </c>
      <c r="E782" s="46" t="s">
        <v>1634</v>
      </c>
      <c r="F782" s="46" t="s">
        <v>1633</v>
      </c>
      <c r="G782" s="46">
        <v>76</v>
      </c>
      <c r="H782" s="46">
        <v>85</v>
      </c>
      <c r="I782" s="46">
        <v>16</v>
      </c>
      <c r="J782" s="46">
        <v>914</v>
      </c>
      <c r="K782" s="46">
        <v>1222</v>
      </c>
      <c r="L782" s="46">
        <v>220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0</v>
      </c>
      <c r="AK782" s="46">
        <v>0</v>
      </c>
      <c r="AL782" s="46">
        <v>0</v>
      </c>
      <c r="AM782" s="46">
        <v>0</v>
      </c>
      <c r="AN782" s="46">
        <v>0</v>
      </c>
      <c r="AO782" s="46">
        <v>0</v>
      </c>
      <c r="AP782" s="46">
        <v>0</v>
      </c>
      <c r="AQ782" s="46">
        <v>0</v>
      </c>
      <c r="AR782" s="46">
        <v>0</v>
      </c>
      <c r="AS782" s="46">
        <v>0</v>
      </c>
      <c r="AT782" s="46">
        <v>0</v>
      </c>
      <c r="AU782" s="46">
        <v>0</v>
      </c>
      <c r="AV782" s="46">
        <v>0</v>
      </c>
      <c r="AW782" s="46">
        <v>0</v>
      </c>
      <c r="AX782" s="46">
        <v>0</v>
      </c>
    </row>
    <row r="783" spans="1:50">
      <c r="A783" s="46">
        <v>782</v>
      </c>
      <c r="B783" s="46" t="s">
        <v>3098</v>
      </c>
      <c r="C783" s="46" t="s">
        <v>1545</v>
      </c>
      <c r="D783" s="46" t="s">
        <v>78</v>
      </c>
      <c r="E783" s="46" t="s">
        <v>1636</v>
      </c>
      <c r="F783" s="46" t="s">
        <v>1635</v>
      </c>
      <c r="G783" s="46">
        <v>445</v>
      </c>
      <c r="H783" s="46">
        <v>671</v>
      </c>
      <c r="I783" s="46">
        <v>130</v>
      </c>
      <c r="J783" s="46">
        <v>16113.5</v>
      </c>
      <c r="K783" s="46">
        <v>22224.5</v>
      </c>
      <c r="L783" s="46">
        <v>4012.5</v>
      </c>
      <c r="M783" s="46">
        <v>24</v>
      </c>
      <c r="N783" s="46">
        <v>12</v>
      </c>
      <c r="O783" s="46">
        <v>0</v>
      </c>
      <c r="P783" s="46">
        <v>282</v>
      </c>
      <c r="Q783" s="46">
        <v>143</v>
      </c>
      <c r="R783" s="46">
        <v>0</v>
      </c>
      <c r="S783" s="46">
        <v>0</v>
      </c>
      <c r="T783" s="46">
        <v>0</v>
      </c>
      <c r="U783" s="46">
        <v>0</v>
      </c>
      <c r="V783" s="46">
        <v>0</v>
      </c>
      <c r="W783" s="46">
        <v>0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>
        <v>0</v>
      </c>
      <c r="AJ783" s="46">
        <v>0</v>
      </c>
      <c r="AK783" s="46">
        <v>318</v>
      </c>
      <c r="AL783" s="46">
        <v>225</v>
      </c>
      <c r="AM783" s="46">
        <v>0</v>
      </c>
      <c r="AN783" s="46">
        <v>0</v>
      </c>
      <c r="AO783" s="46">
        <v>0</v>
      </c>
      <c r="AP783" s="46">
        <v>0</v>
      </c>
      <c r="AQ783" s="46">
        <v>0</v>
      </c>
      <c r="AR783" s="46">
        <v>0</v>
      </c>
      <c r="AS783" s="46">
        <v>0</v>
      </c>
      <c r="AT783" s="46">
        <v>0</v>
      </c>
      <c r="AU783" s="46">
        <v>533</v>
      </c>
      <c r="AV783" s="46">
        <v>17</v>
      </c>
      <c r="AW783" s="46">
        <v>0</v>
      </c>
      <c r="AX783" s="46">
        <v>0</v>
      </c>
    </row>
    <row r="784" spans="1:50">
      <c r="A784" s="46">
        <v>783</v>
      </c>
      <c r="B784" s="46" t="s">
        <v>3098</v>
      </c>
      <c r="C784" s="46" t="s">
        <v>1545</v>
      </c>
      <c r="D784" s="46" t="s">
        <v>21</v>
      </c>
      <c r="E784" s="46" t="s">
        <v>1638</v>
      </c>
      <c r="F784" s="46" t="s">
        <v>1637</v>
      </c>
      <c r="G784" s="46">
        <v>38</v>
      </c>
      <c r="H784" s="46">
        <v>62</v>
      </c>
      <c r="I784" s="46">
        <v>9</v>
      </c>
      <c r="J784" s="46">
        <v>723</v>
      </c>
      <c r="K784" s="46">
        <v>1052</v>
      </c>
      <c r="L784" s="46">
        <v>181</v>
      </c>
      <c r="M784" s="46">
        <v>0</v>
      </c>
      <c r="N784" s="46">
        <v>0</v>
      </c>
      <c r="O784" s="46">
        <v>0</v>
      </c>
      <c r="P784" s="46">
        <v>0</v>
      </c>
      <c r="Q784" s="46">
        <v>0</v>
      </c>
      <c r="R784" s="46">
        <v>0</v>
      </c>
      <c r="S784" s="46">
        <v>0</v>
      </c>
      <c r="T784" s="46">
        <v>0</v>
      </c>
      <c r="U784" s="46">
        <v>0</v>
      </c>
      <c r="V784" s="46">
        <v>0</v>
      </c>
      <c r="W784" s="46">
        <v>0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v>0</v>
      </c>
      <c r="AG784" s="46">
        <v>0</v>
      </c>
      <c r="AH784" s="46">
        <v>0</v>
      </c>
      <c r="AI784" s="46">
        <v>0</v>
      </c>
      <c r="AJ784" s="46">
        <v>0</v>
      </c>
      <c r="AK784" s="46">
        <v>7</v>
      </c>
      <c r="AL784" s="46">
        <v>4</v>
      </c>
      <c r="AM784" s="46">
        <v>0</v>
      </c>
      <c r="AN784" s="46">
        <v>0</v>
      </c>
      <c r="AO784" s="46">
        <v>0</v>
      </c>
      <c r="AP784" s="46">
        <v>0</v>
      </c>
      <c r="AQ784" s="46">
        <v>0</v>
      </c>
      <c r="AR784" s="46">
        <v>0</v>
      </c>
      <c r="AS784" s="46">
        <v>0</v>
      </c>
      <c r="AT784" s="46">
        <v>0</v>
      </c>
      <c r="AU784" s="46">
        <v>0</v>
      </c>
      <c r="AV784" s="46">
        <v>0</v>
      </c>
      <c r="AW784" s="46">
        <v>0</v>
      </c>
      <c r="AX784" s="46">
        <v>0</v>
      </c>
    </row>
    <row r="785" spans="1:50">
      <c r="A785" s="46">
        <v>784</v>
      </c>
      <c r="B785" s="46" t="s">
        <v>3098</v>
      </c>
      <c r="C785" s="46" t="s">
        <v>1545</v>
      </c>
      <c r="D785" s="46" t="s">
        <v>78</v>
      </c>
      <c r="E785" s="46" t="s">
        <v>1640</v>
      </c>
      <c r="F785" s="46" t="s">
        <v>1639</v>
      </c>
      <c r="G785" s="46">
        <v>25</v>
      </c>
      <c r="H785" s="46">
        <v>32</v>
      </c>
      <c r="I785" s="46">
        <v>10</v>
      </c>
      <c r="J785" s="46">
        <v>486.5</v>
      </c>
      <c r="K785" s="46">
        <v>688.5</v>
      </c>
      <c r="L785" s="46">
        <v>194.5</v>
      </c>
      <c r="M785" s="46">
        <v>0</v>
      </c>
      <c r="N785" s="46">
        <v>0</v>
      </c>
      <c r="O785" s="46">
        <v>0</v>
      </c>
      <c r="P785" s="46">
        <v>0</v>
      </c>
      <c r="Q785" s="46">
        <v>0</v>
      </c>
      <c r="R785" s="46">
        <v>0</v>
      </c>
      <c r="S785" s="46">
        <v>0</v>
      </c>
      <c r="T785" s="46">
        <v>0</v>
      </c>
      <c r="U785" s="46">
        <v>0</v>
      </c>
      <c r="V785" s="46">
        <v>0</v>
      </c>
      <c r="W785" s="46">
        <v>0</v>
      </c>
      <c r="X785" s="46">
        <v>0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v>0</v>
      </c>
      <c r="AG785" s="46">
        <v>0</v>
      </c>
      <c r="AH785" s="46">
        <v>0</v>
      </c>
      <c r="AI785" s="46">
        <v>0</v>
      </c>
      <c r="AJ785" s="46">
        <v>0</v>
      </c>
      <c r="AK785" s="46">
        <v>2</v>
      </c>
      <c r="AL785" s="46">
        <v>2</v>
      </c>
      <c r="AM785" s="46">
        <v>0</v>
      </c>
      <c r="AN785" s="46">
        <v>0</v>
      </c>
      <c r="AO785" s="46">
        <v>0</v>
      </c>
      <c r="AP785" s="46">
        <v>0</v>
      </c>
      <c r="AQ785" s="46">
        <v>0</v>
      </c>
      <c r="AR785" s="46">
        <v>0</v>
      </c>
      <c r="AS785" s="46">
        <v>0</v>
      </c>
      <c r="AT785" s="46">
        <v>0</v>
      </c>
      <c r="AU785" s="46">
        <v>0</v>
      </c>
      <c r="AV785" s="46">
        <v>0</v>
      </c>
      <c r="AW785" s="46">
        <v>0</v>
      </c>
      <c r="AX785" s="46">
        <v>0</v>
      </c>
    </row>
    <row r="786" spans="1:50">
      <c r="A786" s="46">
        <v>785</v>
      </c>
      <c r="B786" s="46" t="s">
        <v>3098</v>
      </c>
      <c r="C786" s="46" t="s">
        <v>1545</v>
      </c>
      <c r="D786" s="46" t="s">
        <v>78</v>
      </c>
      <c r="E786" s="46" t="s">
        <v>1642</v>
      </c>
      <c r="F786" s="46" t="s">
        <v>1641</v>
      </c>
      <c r="G786" s="46">
        <v>97</v>
      </c>
      <c r="H786" s="46">
        <v>142</v>
      </c>
      <c r="I786" s="46">
        <v>19</v>
      </c>
      <c r="J786" s="46">
        <v>2774</v>
      </c>
      <c r="K786" s="46">
        <v>3617.5</v>
      </c>
      <c r="L786" s="46">
        <v>467.5</v>
      </c>
      <c r="M786" s="46">
        <v>0</v>
      </c>
      <c r="N786" s="46">
        <v>0</v>
      </c>
      <c r="O786" s="46">
        <v>0</v>
      </c>
      <c r="P786" s="46">
        <v>0</v>
      </c>
      <c r="Q786" s="46">
        <v>0</v>
      </c>
      <c r="R786" s="46">
        <v>0</v>
      </c>
      <c r="S786" s="46">
        <v>0</v>
      </c>
      <c r="T786" s="46">
        <v>0</v>
      </c>
      <c r="U786" s="46">
        <v>0</v>
      </c>
      <c r="V786" s="46">
        <v>0</v>
      </c>
      <c r="W786" s="46">
        <v>0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v>0</v>
      </c>
      <c r="AG786" s="46">
        <v>0</v>
      </c>
      <c r="AH786" s="46">
        <v>0</v>
      </c>
      <c r="AI786" s="46">
        <v>0</v>
      </c>
      <c r="AJ786" s="46">
        <v>0</v>
      </c>
      <c r="AK786" s="46">
        <v>35</v>
      </c>
      <c r="AL786" s="46">
        <v>23</v>
      </c>
      <c r="AM786" s="46">
        <v>0</v>
      </c>
      <c r="AN786" s="46">
        <v>0</v>
      </c>
      <c r="AO786" s="46">
        <v>0</v>
      </c>
      <c r="AP786" s="46">
        <v>0</v>
      </c>
      <c r="AQ786" s="46">
        <v>0</v>
      </c>
      <c r="AR786" s="46">
        <v>0</v>
      </c>
      <c r="AS786" s="46">
        <v>0</v>
      </c>
      <c r="AT786" s="46">
        <v>0</v>
      </c>
      <c r="AU786" s="46">
        <v>0</v>
      </c>
      <c r="AV786" s="46">
        <v>0</v>
      </c>
      <c r="AW786" s="46">
        <v>0</v>
      </c>
      <c r="AX786" s="46">
        <v>0</v>
      </c>
    </row>
    <row r="787" spans="1:50">
      <c r="A787" s="46">
        <v>786</v>
      </c>
      <c r="B787" s="46" t="s">
        <v>3098</v>
      </c>
      <c r="C787" s="46" t="s">
        <v>1545</v>
      </c>
      <c r="D787" s="46" t="s">
        <v>29</v>
      </c>
      <c r="E787" s="46" t="s">
        <v>1644</v>
      </c>
      <c r="F787" s="46" t="s">
        <v>1643</v>
      </c>
      <c r="G787" s="46">
        <v>25</v>
      </c>
      <c r="H787" s="46">
        <v>29</v>
      </c>
      <c r="I787" s="46">
        <v>6</v>
      </c>
      <c r="J787" s="46">
        <v>260</v>
      </c>
      <c r="K787" s="46">
        <v>365</v>
      </c>
      <c r="L787" s="46">
        <v>66</v>
      </c>
      <c r="M787" s="46">
        <v>0</v>
      </c>
      <c r="N787" s="46">
        <v>0</v>
      </c>
      <c r="O787" s="46">
        <v>0</v>
      </c>
      <c r="P787" s="46">
        <v>0</v>
      </c>
      <c r="Q787" s="46">
        <v>0</v>
      </c>
      <c r="R787" s="46">
        <v>0</v>
      </c>
      <c r="S787" s="46">
        <v>0</v>
      </c>
      <c r="T787" s="46">
        <v>0</v>
      </c>
      <c r="U787" s="46">
        <v>0</v>
      </c>
      <c r="V787" s="46">
        <v>0</v>
      </c>
      <c r="W787" s="46">
        <v>0</v>
      </c>
      <c r="X787" s="46">
        <v>0</v>
      </c>
      <c r="Y787" s="46">
        <v>0</v>
      </c>
      <c r="Z787" s="46">
        <v>0</v>
      </c>
      <c r="AA787" s="46">
        <v>0</v>
      </c>
      <c r="AB787" s="46">
        <v>0</v>
      </c>
      <c r="AC787" s="46">
        <v>0</v>
      </c>
      <c r="AD787" s="46">
        <v>0</v>
      </c>
      <c r="AE787" s="46">
        <v>0</v>
      </c>
      <c r="AF787" s="46">
        <v>0</v>
      </c>
      <c r="AG787" s="46">
        <v>0</v>
      </c>
      <c r="AH787" s="46">
        <v>0</v>
      </c>
      <c r="AI787" s="46">
        <v>0</v>
      </c>
      <c r="AJ787" s="46">
        <v>0</v>
      </c>
      <c r="AK787" s="46">
        <v>9</v>
      </c>
      <c r="AL787" s="46">
        <v>7</v>
      </c>
      <c r="AM787" s="46">
        <v>0</v>
      </c>
      <c r="AN787" s="46">
        <v>0</v>
      </c>
      <c r="AO787" s="46">
        <v>0</v>
      </c>
      <c r="AP787" s="46">
        <v>0</v>
      </c>
      <c r="AQ787" s="46">
        <v>0</v>
      </c>
      <c r="AR787" s="46">
        <v>0</v>
      </c>
      <c r="AS787" s="46">
        <v>0</v>
      </c>
      <c r="AT787" s="46">
        <v>0</v>
      </c>
      <c r="AU787" s="46">
        <v>0</v>
      </c>
      <c r="AV787" s="46">
        <v>0</v>
      </c>
      <c r="AW787" s="46">
        <v>0</v>
      </c>
      <c r="AX787" s="46">
        <v>0</v>
      </c>
    </row>
    <row r="788" spans="1:50">
      <c r="A788" s="46">
        <v>787</v>
      </c>
      <c r="B788" s="46" t="s">
        <v>3098</v>
      </c>
      <c r="C788" s="46" t="s">
        <v>1545</v>
      </c>
      <c r="D788" s="46" t="s">
        <v>24</v>
      </c>
      <c r="E788" s="46" t="s">
        <v>1646</v>
      </c>
      <c r="F788" s="46" t="s">
        <v>1645</v>
      </c>
      <c r="G788" s="46">
        <v>18</v>
      </c>
      <c r="H788" s="46">
        <v>19</v>
      </c>
      <c r="I788" s="46">
        <v>7</v>
      </c>
      <c r="J788" s="46">
        <v>161</v>
      </c>
      <c r="K788" s="46">
        <v>249</v>
      </c>
      <c r="L788" s="46">
        <v>62</v>
      </c>
      <c r="M788" s="46">
        <v>0</v>
      </c>
      <c r="N788" s="46">
        <v>0</v>
      </c>
      <c r="O788" s="46">
        <v>0</v>
      </c>
      <c r="P788" s="46">
        <v>0</v>
      </c>
      <c r="Q788" s="46">
        <v>0</v>
      </c>
      <c r="R788" s="46">
        <v>0</v>
      </c>
      <c r="S788" s="46">
        <v>0</v>
      </c>
      <c r="T788" s="46">
        <v>0</v>
      </c>
      <c r="U788" s="46">
        <v>0</v>
      </c>
      <c r="V788" s="46">
        <v>0</v>
      </c>
      <c r="W788" s="46">
        <v>0</v>
      </c>
      <c r="X788" s="46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>
        <v>0</v>
      </c>
      <c r="AJ788" s="46">
        <v>0</v>
      </c>
      <c r="AK788" s="46">
        <v>5</v>
      </c>
      <c r="AL788" s="46">
        <v>2</v>
      </c>
      <c r="AM788" s="46">
        <v>0</v>
      </c>
      <c r="AN788" s="46">
        <v>0</v>
      </c>
      <c r="AO788" s="46">
        <v>0</v>
      </c>
      <c r="AP788" s="46">
        <v>0</v>
      </c>
      <c r="AQ788" s="46">
        <v>0</v>
      </c>
      <c r="AR788" s="46">
        <v>0</v>
      </c>
      <c r="AS788" s="46">
        <v>0</v>
      </c>
      <c r="AT788" s="46">
        <v>0</v>
      </c>
      <c r="AU788" s="46">
        <v>0</v>
      </c>
      <c r="AV788" s="46">
        <v>0</v>
      </c>
      <c r="AW788" s="46">
        <v>0</v>
      </c>
      <c r="AX788" s="46">
        <v>0</v>
      </c>
    </row>
    <row r="789" spans="1:50">
      <c r="A789" s="46">
        <v>788</v>
      </c>
      <c r="B789" s="46" t="s">
        <v>3098</v>
      </c>
      <c r="C789" s="46" t="s">
        <v>1545</v>
      </c>
      <c r="D789" s="46" t="s">
        <v>24</v>
      </c>
      <c r="E789" s="46" t="s">
        <v>1648</v>
      </c>
      <c r="F789" s="46" t="s">
        <v>1647</v>
      </c>
      <c r="G789" s="46">
        <v>20</v>
      </c>
      <c r="H789" s="46">
        <v>24</v>
      </c>
      <c r="I789" s="46">
        <v>6</v>
      </c>
      <c r="J789" s="46">
        <v>182</v>
      </c>
      <c r="K789" s="46">
        <v>281.5</v>
      </c>
      <c r="L789" s="46">
        <v>79</v>
      </c>
      <c r="M789" s="46">
        <v>0</v>
      </c>
      <c r="N789" s="46">
        <v>0</v>
      </c>
      <c r="O789" s="46">
        <v>0</v>
      </c>
      <c r="P789" s="46">
        <v>0</v>
      </c>
      <c r="Q789" s="46">
        <v>0</v>
      </c>
      <c r="R789" s="46">
        <v>0</v>
      </c>
      <c r="S789" s="46">
        <v>0</v>
      </c>
      <c r="T789" s="46">
        <v>0</v>
      </c>
      <c r="U789" s="46">
        <v>0</v>
      </c>
      <c r="V789" s="46">
        <v>0</v>
      </c>
      <c r="W789" s="46">
        <v>0</v>
      </c>
      <c r="X789" s="46">
        <v>0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>
        <v>0</v>
      </c>
      <c r="AJ789" s="46">
        <v>0</v>
      </c>
      <c r="AK789" s="46">
        <v>0</v>
      </c>
      <c r="AL789" s="46">
        <v>0</v>
      </c>
      <c r="AM789" s="46">
        <v>0</v>
      </c>
      <c r="AN789" s="46">
        <v>0</v>
      </c>
      <c r="AO789" s="46">
        <v>0</v>
      </c>
      <c r="AP789" s="46">
        <v>0</v>
      </c>
      <c r="AQ789" s="46">
        <v>0</v>
      </c>
      <c r="AR789" s="46">
        <v>0</v>
      </c>
      <c r="AS789" s="46">
        <v>0</v>
      </c>
      <c r="AT789" s="46">
        <v>0</v>
      </c>
      <c r="AU789" s="46">
        <v>0</v>
      </c>
      <c r="AV789" s="46">
        <v>0</v>
      </c>
      <c r="AW789" s="46">
        <v>0</v>
      </c>
      <c r="AX789" s="46">
        <v>0</v>
      </c>
    </row>
    <row r="790" spans="1:50">
      <c r="A790" s="46">
        <v>789</v>
      </c>
      <c r="B790" s="46" t="s">
        <v>3098</v>
      </c>
      <c r="C790" s="46" t="s">
        <v>1545</v>
      </c>
      <c r="D790" s="46" t="s">
        <v>24</v>
      </c>
      <c r="E790" s="46" t="s">
        <v>1650</v>
      </c>
      <c r="F790" s="46" t="s">
        <v>1649</v>
      </c>
      <c r="G790" s="46">
        <v>36</v>
      </c>
      <c r="H790" s="46">
        <v>42</v>
      </c>
      <c r="I790" s="46">
        <v>12</v>
      </c>
      <c r="J790" s="46">
        <v>328</v>
      </c>
      <c r="K790" s="46">
        <v>442</v>
      </c>
      <c r="L790" s="46">
        <v>93</v>
      </c>
      <c r="M790" s="46">
        <v>0</v>
      </c>
      <c r="N790" s="46">
        <v>0</v>
      </c>
      <c r="O790" s="46">
        <v>0</v>
      </c>
      <c r="P790" s="46">
        <v>0</v>
      </c>
      <c r="Q790" s="46">
        <v>0</v>
      </c>
      <c r="R790" s="46">
        <v>0</v>
      </c>
      <c r="S790" s="46">
        <v>0</v>
      </c>
      <c r="T790" s="46">
        <v>0</v>
      </c>
      <c r="U790" s="46">
        <v>0</v>
      </c>
      <c r="V790" s="46">
        <v>0</v>
      </c>
      <c r="W790" s="46">
        <v>0</v>
      </c>
      <c r="X790" s="46">
        <v>0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>
        <v>0</v>
      </c>
      <c r="AJ790" s="46">
        <v>0</v>
      </c>
      <c r="AK790" s="46">
        <v>3</v>
      </c>
      <c r="AL790" s="46">
        <v>2</v>
      </c>
      <c r="AM790" s="46">
        <v>0</v>
      </c>
      <c r="AN790" s="46">
        <v>0</v>
      </c>
      <c r="AO790" s="46">
        <v>0</v>
      </c>
      <c r="AP790" s="46">
        <v>0</v>
      </c>
      <c r="AQ790" s="46">
        <v>0</v>
      </c>
      <c r="AR790" s="46">
        <v>0</v>
      </c>
      <c r="AS790" s="46">
        <v>0</v>
      </c>
      <c r="AT790" s="46">
        <v>0</v>
      </c>
      <c r="AU790" s="46">
        <v>0</v>
      </c>
      <c r="AV790" s="46">
        <v>0</v>
      </c>
      <c r="AW790" s="46">
        <v>0</v>
      </c>
      <c r="AX790" s="46">
        <v>0</v>
      </c>
    </row>
    <row r="791" spans="1:50">
      <c r="A791" s="46">
        <v>790</v>
      </c>
      <c r="B791" s="46" t="s">
        <v>3098</v>
      </c>
      <c r="C791" s="46" t="s">
        <v>1545</v>
      </c>
      <c r="D791" s="46" t="s">
        <v>78</v>
      </c>
      <c r="E791" s="46" t="s">
        <v>1652</v>
      </c>
      <c r="F791" s="46" t="s">
        <v>1651</v>
      </c>
      <c r="G791" s="46">
        <v>62</v>
      </c>
      <c r="H791" s="46">
        <v>86</v>
      </c>
      <c r="I791" s="46">
        <v>20</v>
      </c>
      <c r="J791" s="46">
        <v>1680.5</v>
      </c>
      <c r="K791" s="46">
        <v>2131</v>
      </c>
      <c r="L791" s="46">
        <v>427</v>
      </c>
      <c r="M791" s="46">
        <v>4</v>
      </c>
      <c r="N791" s="46">
        <v>0</v>
      </c>
      <c r="O791" s="46">
        <v>0</v>
      </c>
      <c r="P791" s="46">
        <v>30</v>
      </c>
      <c r="Q791" s="46">
        <v>0</v>
      </c>
      <c r="R791" s="46">
        <v>0</v>
      </c>
      <c r="S791" s="46">
        <v>0</v>
      </c>
      <c r="T791" s="46">
        <v>0</v>
      </c>
      <c r="U791" s="46">
        <v>0</v>
      </c>
      <c r="V791" s="46">
        <v>0</v>
      </c>
      <c r="W791" s="46">
        <v>0</v>
      </c>
      <c r="X791" s="46">
        <v>0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0</v>
      </c>
      <c r="AF791" s="46">
        <v>0</v>
      </c>
      <c r="AG791" s="46">
        <v>0</v>
      </c>
      <c r="AH791" s="46">
        <v>0</v>
      </c>
      <c r="AI791" s="46">
        <v>0</v>
      </c>
      <c r="AJ791" s="46">
        <v>0</v>
      </c>
      <c r="AK791" s="46">
        <v>8</v>
      </c>
      <c r="AL791" s="46">
        <v>7</v>
      </c>
      <c r="AM791" s="46">
        <v>0</v>
      </c>
      <c r="AN791" s="46">
        <v>0</v>
      </c>
      <c r="AO791" s="46">
        <v>0</v>
      </c>
      <c r="AP791" s="46">
        <v>0</v>
      </c>
      <c r="AQ791" s="46">
        <v>0</v>
      </c>
      <c r="AR791" s="46">
        <v>0</v>
      </c>
      <c r="AS791" s="46">
        <v>0</v>
      </c>
      <c r="AT791" s="46">
        <v>0</v>
      </c>
      <c r="AU791" s="46">
        <v>16</v>
      </c>
      <c r="AV791" s="46">
        <v>2</v>
      </c>
      <c r="AW791" s="46">
        <v>0</v>
      </c>
      <c r="AX791" s="46">
        <v>0</v>
      </c>
    </row>
    <row r="792" spans="1:50">
      <c r="A792" s="46">
        <v>791</v>
      </c>
      <c r="B792" s="46" t="s">
        <v>3097</v>
      </c>
      <c r="C792" s="46" t="s">
        <v>1653</v>
      </c>
      <c r="D792" s="46" t="s">
        <v>15</v>
      </c>
      <c r="E792" s="46" t="s">
        <v>1657</v>
      </c>
      <c r="F792" s="46" t="s">
        <v>1656</v>
      </c>
      <c r="G792" s="46">
        <v>25</v>
      </c>
      <c r="H792" s="46">
        <v>59</v>
      </c>
      <c r="I792" s="46">
        <v>16</v>
      </c>
      <c r="J792" s="46">
        <v>517</v>
      </c>
      <c r="K792" s="46">
        <v>1269</v>
      </c>
      <c r="L792" s="46">
        <v>341</v>
      </c>
      <c r="M792" s="46">
        <v>50</v>
      </c>
      <c r="N792" s="46">
        <v>75</v>
      </c>
      <c r="O792" s="46">
        <v>16</v>
      </c>
      <c r="P792" s="46">
        <v>416</v>
      </c>
      <c r="Q792" s="46">
        <v>618</v>
      </c>
      <c r="R792" s="46">
        <v>136</v>
      </c>
      <c r="S792" s="46">
        <v>30</v>
      </c>
      <c r="T792" s="46">
        <v>40</v>
      </c>
      <c r="U792" s="46">
        <v>6</v>
      </c>
      <c r="V792" s="46">
        <v>271</v>
      </c>
      <c r="W792" s="46">
        <v>376</v>
      </c>
      <c r="X792" s="46">
        <v>60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340</v>
      </c>
      <c r="AF792" s="46">
        <v>635</v>
      </c>
      <c r="AG792" s="46">
        <v>275</v>
      </c>
      <c r="AH792" s="46">
        <v>0</v>
      </c>
      <c r="AI792" s="46">
        <v>0</v>
      </c>
      <c r="AJ792" s="46">
        <v>0</v>
      </c>
      <c r="AK792" s="46">
        <v>3</v>
      </c>
      <c r="AL792" s="46">
        <v>2</v>
      </c>
      <c r="AM792" s="46">
        <v>0</v>
      </c>
      <c r="AN792" s="46">
        <v>0</v>
      </c>
      <c r="AO792" s="46">
        <v>263</v>
      </c>
      <c r="AP792" s="46">
        <v>216</v>
      </c>
      <c r="AQ792" s="46">
        <v>57</v>
      </c>
      <c r="AR792" s="46">
        <v>3394</v>
      </c>
      <c r="AS792" s="46">
        <v>2917.5</v>
      </c>
      <c r="AT792" s="46">
        <v>616</v>
      </c>
      <c r="AU792" s="46">
        <v>0</v>
      </c>
      <c r="AV792" s="46">
        <v>0</v>
      </c>
      <c r="AW792" s="46">
        <v>0</v>
      </c>
      <c r="AX792" s="46">
        <v>0</v>
      </c>
    </row>
    <row r="793" spans="1:50">
      <c r="A793" s="46">
        <v>792</v>
      </c>
      <c r="B793" s="46" t="s">
        <v>3098</v>
      </c>
      <c r="C793" s="46" t="s">
        <v>1653</v>
      </c>
      <c r="D793" s="46" t="s">
        <v>78</v>
      </c>
      <c r="E793" s="46" t="s">
        <v>1661</v>
      </c>
      <c r="F793" s="46" t="s">
        <v>1660</v>
      </c>
      <c r="G793" s="46">
        <v>64</v>
      </c>
      <c r="H793" s="46">
        <v>93</v>
      </c>
      <c r="I793" s="46">
        <v>24</v>
      </c>
      <c r="J793" s="46">
        <v>1391</v>
      </c>
      <c r="K793" s="46">
        <v>1835</v>
      </c>
      <c r="L793" s="46">
        <v>391</v>
      </c>
      <c r="M793" s="46">
        <v>0</v>
      </c>
      <c r="N793" s="46">
        <v>0</v>
      </c>
      <c r="O793" s="46">
        <v>0</v>
      </c>
      <c r="P793" s="46">
        <v>0</v>
      </c>
      <c r="Q793" s="46">
        <v>0</v>
      </c>
      <c r="R793" s="46">
        <v>0</v>
      </c>
      <c r="S793" s="46">
        <v>0</v>
      </c>
      <c r="T793" s="46">
        <v>0</v>
      </c>
      <c r="U793" s="46">
        <v>0</v>
      </c>
      <c r="V793" s="46">
        <v>0</v>
      </c>
      <c r="W793" s="46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>
        <v>0</v>
      </c>
      <c r="AJ793" s="46">
        <v>0</v>
      </c>
      <c r="AK793" s="46">
        <v>31</v>
      </c>
      <c r="AL793" s="46">
        <v>25</v>
      </c>
      <c r="AM793" s="46">
        <v>0</v>
      </c>
      <c r="AN793" s="46">
        <v>0</v>
      </c>
      <c r="AO793" s="46">
        <v>0</v>
      </c>
      <c r="AP793" s="46">
        <v>0</v>
      </c>
      <c r="AQ793" s="46">
        <v>0</v>
      </c>
      <c r="AR793" s="46">
        <v>0</v>
      </c>
      <c r="AS793" s="46">
        <v>0</v>
      </c>
      <c r="AT793" s="46">
        <v>0</v>
      </c>
      <c r="AU793" s="46">
        <v>0</v>
      </c>
      <c r="AV793" s="46">
        <v>0</v>
      </c>
      <c r="AW793" s="46">
        <v>0</v>
      </c>
      <c r="AX793" s="46">
        <v>0</v>
      </c>
    </row>
    <row r="794" spans="1:50">
      <c r="A794" s="46">
        <v>793</v>
      </c>
      <c r="B794" s="46" t="s">
        <v>3098</v>
      </c>
      <c r="C794" s="46" t="s">
        <v>1653</v>
      </c>
      <c r="D794" s="46" t="s">
        <v>78</v>
      </c>
      <c r="E794" s="46" t="s">
        <v>1663</v>
      </c>
      <c r="F794" s="46" t="s">
        <v>1662</v>
      </c>
      <c r="G794" s="46">
        <v>48</v>
      </c>
      <c r="H794" s="46">
        <v>69</v>
      </c>
      <c r="I794" s="46">
        <v>17</v>
      </c>
      <c r="J794" s="46">
        <v>1225</v>
      </c>
      <c r="K794" s="46">
        <v>1690</v>
      </c>
      <c r="L794" s="46">
        <v>410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29</v>
      </c>
      <c r="AL794" s="46">
        <v>23</v>
      </c>
      <c r="AM794" s="46">
        <v>0</v>
      </c>
      <c r="AN794" s="46">
        <v>0</v>
      </c>
      <c r="AO794" s="46">
        <v>0</v>
      </c>
      <c r="AP794" s="46">
        <v>0</v>
      </c>
      <c r="AQ794" s="46">
        <v>0</v>
      </c>
      <c r="AR794" s="46">
        <v>0</v>
      </c>
      <c r="AS794" s="46">
        <v>0</v>
      </c>
      <c r="AT794" s="46">
        <v>0</v>
      </c>
      <c r="AU794" s="46">
        <v>0</v>
      </c>
      <c r="AV794" s="46">
        <v>0</v>
      </c>
      <c r="AW794" s="46">
        <v>0</v>
      </c>
      <c r="AX794" s="46">
        <v>0</v>
      </c>
    </row>
    <row r="795" spans="1:50">
      <c r="A795" s="46">
        <v>794</v>
      </c>
      <c r="B795" s="46" t="s">
        <v>3098</v>
      </c>
      <c r="C795" s="46" t="s">
        <v>1653</v>
      </c>
      <c r="D795" s="46" t="s">
        <v>29</v>
      </c>
      <c r="E795" s="46" t="s">
        <v>1665</v>
      </c>
      <c r="F795" s="46" t="s">
        <v>1664</v>
      </c>
      <c r="G795" s="46">
        <v>24</v>
      </c>
      <c r="H795" s="46">
        <v>40</v>
      </c>
      <c r="I795" s="46">
        <v>16</v>
      </c>
      <c r="J795" s="46">
        <v>599</v>
      </c>
      <c r="K795" s="46">
        <v>858</v>
      </c>
      <c r="L795" s="46">
        <v>282</v>
      </c>
      <c r="M795" s="46">
        <v>0</v>
      </c>
      <c r="N795" s="46">
        <v>0</v>
      </c>
      <c r="O795" s="46">
        <v>0</v>
      </c>
      <c r="P795" s="46">
        <v>0</v>
      </c>
      <c r="Q795" s="46">
        <v>0</v>
      </c>
      <c r="R795" s="46">
        <v>0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>
        <v>0</v>
      </c>
      <c r="AJ795" s="46">
        <v>0</v>
      </c>
      <c r="AK795" s="46">
        <v>73</v>
      </c>
      <c r="AL795" s="46">
        <v>40</v>
      </c>
      <c r="AM795" s="46">
        <v>0</v>
      </c>
      <c r="AN795" s="46">
        <v>0</v>
      </c>
      <c r="AO795" s="46">
        <v>0</v>
      </c>
      <c r="AP795" s="46">
        <v>0</v>
      </c>
      <c r="AQ795" s="46">
        <v>0</v>
      </c>
      <c r="AR795" s="46">
        <v>0</v>
      </c>
      <c r="AS795" s="46">
        <v>0</v>
      </c>
      <c r="AT795" s="46">
        <v>0</v>
      </c>
      <c r="AU795" s="46">
        <v>0</v>
      </c>
      <c r="AV795" s="46">
        <v>0</v>
      </c>
      <c r="AW795" s="46">
        <v>0</v>
      </c>
      <c r="AX795" s="46">
        <v>0</v>
      </c>
    </row>
    <row r="796" spans="1:50">
      <c r="A796" s="46">
        <v>795</v>
      </c>
      <c r="B796" s="46" t="s">
        <v>3098</v>
      </c>
      <c r="C796" s="46" t="s">
        <v>1653</v>
      </c>
      <c r="D796" s="46" t="s">
        <v>24</v>
      </c>
      <c r="E796" s="46" t="s">
        <v>1667</v>
      </c>
      <c r="F796" s="46" t="s">
        <v>1666</v>
      </c>
      <c r="G796" s="46">
        <v>28</v>
      </c>
      <c r="H796" s="46">
        <v>34</v>
      </c>
      <c r="I796" s="46">
        <v>5</v>
      </c>
      <c r="J796" s="46">
        <v>510</v>
      </c>
      <c r="K796" s="46">
        <v>665</v>
      </c>
      <c r="L796" s="46">
        <v>80</v>
      </c>
      <c r="M796" s="46">
        <v>0</v>
      </c>
      <c r="N796" s="46">
        <v>0</v>
      </c>
      <c r="O796" s="46">
        <v>0</v>
      </c>
      <c r="P796" s="46">
        <v>0</v>
      </c>
      <c r="Q796" s="46">
        <v>0</v>
      </c>
      <c r="R796" s="46">
        <v>0</v>
      </c>
      <c r="S796" s="46">
        <v>0</v>
      </c>
      <c r="T796" s="46">
        <v>0</v>
      </c>
      <c r="U796" s="46">
        <v>0</v>
      </c>
      <c r="V796" s="46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>
        <v>0</v>
      </c>
      <c r="AJ796" s="46">
        <v>0</v>
      </c>
      <c r="AK796" s="46">
        <v>7</v>
      </c>
      <c r="AL796" s="46">
        <v>3</v>
      </c>
      <c r="AM796" s="46">
        <v>0</v>
      </c>
      <c r="AN796" s="46">
        <v>0</v>
      </c>
      <c r="AO796" s="46">
        <v>0</v>
      </c>
      <c r="AP796" s="46">
        <v>0</v>
      </c>
      <c r="AQ796" s="46">
        <v>0</v>
      </c>
      <c r="AR796" s="46">
        <v>0</v>
      </c>
      <c r="AS796" s="46">
        <v>0</v>
      </c>
      <c r="AT796" s="46">
        <v>0</v>
      </c>
      <c r="AU796" s="46">
        <v>0</v>
      </c>
      <c r="AV796" s="46">
        <v>0</v>
      </c>
      <c r="AW796" s="46">
        <v>0</v>
      </c>
      <c r="AX796" s="46">
        <v>0</v>
      </c>
    </row>
    <row r="797" spans="1:50">
      <c r="A797" s="46">
        <v>796</v>
      </c>
      <c r="B797" s="46" t="s">
        <v>3098</v>
      </c>
      <c r="C797" s="46" t="s">
        <v>1653</v>
      </c>
      <c r="D797" s="46" t="s">
        <v>24</v>
      </c>
      <c r="E797" s="46" t="s">
        <v>1669</v>
      </c>
      <c r="F797" s="46" t="s">
        <v>1668</v>
      </c>
      <c r="G797" s="46">
        <v>20</v>
      </c>
      <c r="H797" s="46">
        <v>27</v>
      </c>
      <c r="I797" s="46">
        <v>7</v>
      </c>
      <c r="J797" s="46">
        <v>239</v>
      </c>
      <c r="K797" s="46">
        <v>496</v>
      </c>
      <c r="L797" s="46">
        <v>131</v>
      </c>
      <c r="M797" s="46">
        <v>0</v>
      </c>
      <c r="N797" s="46">
        <v>0</v>
      </c>
      <c r="O797" s="46">
        <v>0</v>
      </c>
      <c r="P797" s="46">
        <v>0</v>
      </c>
      <c r="Q797" s="46">
        <v>0</v>
      </c>
      <c r="R797" s="46">
        <v>0</v>
      </c>
      <c r="S797" s="46">
        <v>0</v>
      </c>
      <c r="T797" s="46">
        <v>0</v>
      </c>
      <c r="U797" s="46">
        <v>0</v>
      </c>
      <c r="V797" s="46">
        <v>0</v>
      </c>
      <c r="W797" s="46">
        <v>0</v>
      </c>
      <c r="X797" s="46">
        <v>0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>
        <v>0</v>
      </c>
      <c r="AJ797" s="46">
        <v>0</v>
      </c>
      <c r="AK797" s="46">
        <v>0</v>
      </c>
      <c r="AL797" s="46">
        <v>0</v>
      </c>
      <c r="AM797" s="46">
        <v>0</v>
      </c>
      <c r="AN797" s="46">
        <v>0</v>
      </c>
      <c r="AO797" s="46">
        <v>0</v>
      </c>
      <c r="AP797" s="46">
        <v>0</v>
      </c>
      <c r="AQ797" s="46">
        <v>0</v>
      </c>
      <c r="AR797" s="46">
        <v>0</v>
      </c>
      <c r="AS797" s="46">
        <v>0</v>
      </c>
      <c r="AT797" s="46">
        <v>0</v>
      </c>
      <c r="AU797" s="46">
        <v>0</v>
      </c>
      <c r="AV797" s="46">
        <v>0</v>
      </c>
      <c r="AW797" s="46">
        <v>0</v>
      </c>
      <c r="AX797" s="46">
        <v>0</v>
      </c>
    </row>
    <row r="798" spans="1:50">
      <c r="A798" s="46">
        <v>797</v>
      </c>
      <c r="B798" s="46" t="s">
        <v>3098</v>
      </c>
      <c r="C798" s="46" t="s">
        <v>1653</v>
      </c>
      <c r="D798" s="46" t="s">
        <v>24</v>
      </c>
      <c r="E798" s="46" t="s">
        <v>1671</v>
      </c>
      <c r="F798" s="46" t="s">
        <v>1670</v>
      </c>
      <c r="G798" s="46">
        <v>12</v>
      </c>
      <c r="H798" s="46">
        <v>14</v>
      </c>
      <c r="I798" s="46">
        <v>6</v>
      </c>
      <c r="J798" s="46">
        <v>172</v>
      </c>
      <c r="K798" s="46">
        <v>229</v>
      </c>
      <c r="L798" s="46">
        <v>58</v>
      </c>
      <c r="M798" s="46">
        <v>0</v>
      </c>
      <c r="N798" s="46">
        <v>0</v>
      </c>
      <c r="O798" s="46">
        <v>0</v>
      </c>
      <c r="P798" s="46">
        <v>0</v>
      </c>
      <c r="Q798" s="46">
        <v>0</v>
      </c>
      <c r="R798" s="46">
        <v>0</v>
      </c>
      <c r="S798" s="46">
        <v>0</v>
      </c>
      <c r="T798" s="46">
        <v>0</v>
      </c>
      <c r="U798" s="46">
        <v>0</v>
      </c>
      <c r="V798" s="46">
        <v>0</v>
      </c>
      <c r="W798" s="46">
        <v>0</v>
      </c>
      <c r="X798" s="46">
        <v>0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>
        <v>0</v>
      </c>
      <c r="AJ798" s="46">
        <v>0</v>
      </c>
      <c r="AK798" s="46">
        <v>1</v>
      </c>
      <c r="AL798" s="46">
        <v>1</v>
      </c>
      <c r="AM798" s="46">
        <v>0</v>
      </c>
      <c r="AN798" s="46">
        <v>0</v>
      </c>
      <c r="AO798" s="46">
        <v>0</v>
      </c>
      <c r="AP798" s="46">
        <v>0</v>
      </c>
      <c r="AQ798" s="46">
        <v>0</v>
      </c>
      <c r="AR798" s="46">
        <v>0</v>
      </c>
      <c r="AS798" s="46">
        <v>0</v>
      </c>
      <c r="AT798" s="46">
        <v>0</v>
      </c>
      <c r="AU798" s="46">
        <v>0</v>
      </c>
      <c r="AV798" s="46">
        <v>0</v>
      </c>
      <c r="AW798" s="46">
        <v>0</v>
      </c>
      <c r="AX798" s="46">
        <v>0</v>
      </c>
    </row>
    <row r="799" spans="1:50">
      <c r="A799" s="46">
        <v>798</v>
      </c>
      <c r="B799" s="46" t="s">
        <v>3098</v>
      </c>
      <c r="C799" s="46" t="s">
        <v>1653</v>
      </c>
      <c r="D799" s="46" t="s">
        <v>24</v>
      </c>
      <c r="E799" s="46" t="s">
        <v>1673</v>
      </c>
      <c r="F799" s="46" t="s">
        <v>1672</v>
      </c>
      <c r="G799" s="46">
        <v>4</v>
      </c>
      <c r="H799" s="46">
        <v>7</v>
      </c>
      <c r="I799" s="46">
        <v>4</v>
      </c>
      <c r="J799" s="46">
        <v>115</v>
      </c>
      <c r="K799" s="46">
        <v>167</v>
      </c>
      <c r="L799" s="46">
        <v>54</v>
      </c>
      <c r="M799" s="46">
        <v>0</v>
      </c>
      <c r="N799" s="46">
        <v>0</v>
      </c>
      <c r="O799" s="46">
        <v>0</v>
      </c>
      <c r="P799" s="46">
        <v>0</v>
      </c>
      <c r="Q799" s="46">
        <v>0</v>
      </c>
      <c r="R799" s="46">
        <v>0</v>
      </c>
      <c r="S799" s="46">
        <v>0</v>
      </c>
      <c r="T799" s="46">
        <v>0</v>
      </c>
      <c r="U799" s="46">
        <v>0</v>
      </c>
      <c r="V799" s="46">
        <v>0</v>
      </c>
      <c r="W799" s="46">
        <v>0</v>
      </c>
      <c r="X799" s="46">
        <v>0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>
        <v>0</v>
      </c>
      <c r="AJ799" s="46">
        <v>0</v>
      </c>
      <c r="AK799" s="46">
        <v>11</v>
      </c>
      <c r="AL799" s="46">
        <v>7</v>
      </c>
      <c r="AM799" s="46">
        <v>0</v>
      </c>
      <c r="AN799" s="46">
        <v>0</v>
      </c>
      <c r="AO799" s="46">
        <v>0</v>
      </c>
      <c r="AP799" s="46">
        <v>0</v>
      </c>
      <c r="AQ799" s="46">
        <v>0</v>
      </c>
      <c r="AR799" s="46">
        <v>0</v>
      </c>
      <c r="AS799" s="46">
        <v>0</v>
      </c>
      <c r="AT799" s="46">
        <v>0</v>
      </c>
      <c r="AU799" s="46">
        <v>0</v>
      </c>
      <c r="AV799" s="46">
        <v>0</v>
      </c>
      <c r="AW799" s="46">
        <v>0</v>
      </c>
      <c r="AX799" s="46">
        <v>0</v>
      </c>
    </row>
    <row r="800" spans="1:50">
      <c r="A800" s="46">
        <v>799</v>
      </c>
      <c r="B800" s="46" t="s">
        <v>3098</v>
      </c>
      <c r="C800" s="46" t="s">
        <v>1653</v>
      </c>
      <c r="D800" s="46" t="s">
        <v>24</v>
      </c>
      <c r="E800" s="46" t="s">
        <v>1675</v>
      </c>
      <c r="F800" s="46" t="s">
        <v>1674</v>
      </c>
      <c r="G800" s="46">
        <v>19</v>
      </c>
      <c r="H800" s="46">
        <v>20</v>
      </c>
      <c r="I800" s="46">
        <v>6</v>
      </c>
      <c r="J800" s="46">
        <v>138</v>
      </c>
      <c r="K800" s="46">
        <v>211.5</v>
      </c>
      <c r="L800" s="46">
        <v>51</v>
      </c>
      <c r="M800" s="46">
        <v>0</v>
      </c>
      <c r="N800" s="46">
        <v>0</v>
      </c>
      <c r="O800" s="46">
        <v>0</v>
      </c>
      <c r="P800" s="46">
        <v>0</v>
      </c>
      <c r="Q800" s="46">
        <v>0</v>
      </c>
      <c r="R800" s="46">
        <v>0</v>
      </c>
      <c r="S800" s="46">
        <v>0</v>
      </c>
      <c r="T800" s="46">
        <v>0</v>
      </c>
      <c r="U800" s="46">
        <v>0</v>
      </c>
      <c r="V800" s="46">
        <v>0</v>
      </c>
      <c r="W800" s="46">
        <v>0</v>
      </c>
      <c r="X800" s="46">
        <v>0</v>
      </c>
      <c r="Y800" s="46">
        <v>0</v>
      </c>
      <c r="Z800" s="46">
        <v>0</v>
      </c>
      <c r="AA800" s="46"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>
        <v>0</v>
      </c>
      <c r="AJ800" s="46">
        <v>0</v>
      </c>
      <c r="AK800" s="46">
        <v>0</v>
      </c>
      <c r="AL800" s="46">
        <v>0</v>
      </c>
      <c r="AM800" s="46">
        <v>0</v>
      </c>
      <c r="AN800" s="46">
        <v>0</v>
      </c>
      <c r="AO800" s="46">
        <v>0</v>
      </c>
      <c r="AP800" s="46">
        <v>0</v>
      </c>
      <c r="AQ800" s="46">
        <v>0</v>
      </c>
      <c r="AR800" s="46">
        <v>0</v>
      </c>
      <c r="AS800" s="46">
        <v>0</v>
      </c>
      <c r="AT800" s="46">
        <v>0</v>
      </c>
      <c r="AU800" s="46">
        <v>0</v>
      </c>
      <c r="AV800" s="46">
        <v>0</v>
      </c>
      <c r="AW800" s="46">
        <v>0</v>
      </c>
      <c r="AX800" s="46">
        <v>0</v>
      </c>
    </row>
    <row r="801" spans="1:50">
      <c r="A801" s="46">
        <v>800</v>
      </c>
      <c r="B801" s="46" t="s">
        <v>3098</v>
      </c>
      <c r="C801" s="46" t="s">
        <v>1653</v>
      </c>
      <c r="D801" s="46" t="s">
        <v>29</v>
      </c>
      <c r="E801" s="46" t="s">
        <v>1677</v>
      </c>
      <c r="F801" s="46" t="s">
        <v>1676</v>
      </c>
      <c r="G801" s="46">
        <v>9</v>
      </c>
      <c r="H801" s="46">
        <v>15</v>
      </c>
      <c r="I801" s="46">
        <v>4</v>
      </c>
      <c r="J801" s="46">
        <v>343</v>
      </c>
      <c r="K801" s="46">
        <v>467</v>
      </c>
      <c r="L801" s="46">
        <v>76</v>
      </c>
      <c r="M801" s="46">
        <v>0</v>
      </c>
      <c r="N801" s="46">
        <v>0</v>
      </c>
      <c r="O801" s="46">
        <v>0</v>
      </c>
      <c r="P801" s="46">
        <v>0</v>
      </c>
      <c r="Q801" s="46">
        <v>0</v>
      </c>
      <c r="R801" s="46">
        <v>0</v>
      </c>
      <c r="S801" s="46">
        <v>0</v>
      </c>
      <c r="T801" s="46">
        <v>0</v>
      </c>
      <c r="U801" s="46">
        <v>0</v>
      </c>
      <c r="V801" s="46">
        <v>0</v>
      </c>
      <c r="W801" s="46">
        <v>0</v>
      </c>
      <c r="X801" s="46">
        <v>0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>
        <v>0</v>
      </c>
      <c r="AJ801" s="46">
        <v>0</v>
      </c>
      <c r="AK801" s="46">
        <v>35</v>
      </c>
      <c r="AL801" s="46">
        <v>17</v>
      </c>
      <c r="AM801" s="46">
        <v>0</v>
      </c>
      <c r="AN801" s="46">
        <v>0</v>
      </c>
      <c r="AO801" s="46">
        <v>0</v>
      </c>
      <c r="AP801" s="46">
        <v>0</v>
      </c>
      <c r="AQ801" s="46">
        <v>0</v>
      </c>
      <c r="AR801" s="46">
        <v>0</v>
      </c>
      <c r="AS801" s="46">
        <v>0</v>
      </c>
      <c r="AT801" s="46">
        <v>0</v>
      </c>
      <c r="AU801" s="46">
        <v>0</v>
      </c>
      <c r="AV801" s="46">
        <v>0</v>
      </c>
      <c r="AW801" s="46">
        <v>0</v>
      </c>
      <c r="AX801" s="46">
        <v>0</v>
      </c>
    </row>
    <row r="802" spans="1:50">
      <c r="A802" s="46">
        <v>801</v>
      </c>
      <c r="B802" s="46" t="s">
        <v>3098</v>
      </c>
      <c r="C802" s="46" t="s">
        <v>1653</v>
      </c>
      <c r="D802" s="46" t="s">
        <v>29</v>
      </c>
      <c r="E802" s="46" t="s">
        <v>1679</v>
      </c>
      <c r="F802" s="46" t="s">
        <v>1678</v>
      </c>
      <c r="G802" s="46">
        <v>23</v>
      </c>
      <c r="H802" s="46">
        <v>29</v>
      </c>
      <c r="I802" s="46">
        <v>12</v>
      </c>
      <c r="J802" s="46">
        <v>517</v>
      </c>
      <c r="K802" s="46">
        <v>720</v>
      </c>
      <c r="L802" s="46">
        <v>141</v>
      </c>
      <c r="M802" s="46">
        <v>0</v>
      </c>
      <c r="N802" s="46">
        <v>0</v>
      </c>
      <c r="O802" s="46">
        <v>0</v>
      </c>
      <c r="P802" s="46">
        <v>0</v>
      </c>
      <c r="Q802" s="46">
        <v>0</v>
      </c>
      <c r="R802" s="46">
        <v>0</v>
      </c>
      <c r="S802" s="46">
        <v>0</v>
      </c>
      <c r="T802" s="46">
        <v>0</v>
      </c>
      <c r="U802" s="46">
        <v>0</v>
      </c>
      <c r="V802" s="46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>
        <v>0</v>
      </c>
      <c r="AJ802" s="46">
        <v>0</v>
      </c>
      <c r="AK802" s="46">
        <v>35</v>
      </c>
      <c r="AL802" s="46">
        <v>24</v>
      </c>
      <c r="AM802" s="46">
        <v>0</v>
      </c>
      <c r="AN802" s="46">
        <v>0</v>
      </c>
      <c r="AO802" s="46">
        <v>0</v>
      </c>
      <c r="AP802" s="46">
        <v>0</v>
      </c>
      <c r="AQ802" s="46">
        <v>0</v>
      </c>
      <c r="AR802" s="46">
        <v>0</v>
      </c>
      <c r="AS802" s="46">
        <v>0</v>
      </c>
      <c r="AT802" s="46">
        <v>0</v>
      </c>
      <c r="AU802" s="46">
        <v>59</v>
      </c>
      <c r="AV802" s="46">
        <v>4</v>
      </c>
      <c r="AW802" s="46">
        <v>0</v>
      </c>
      <c r="AX802" s="46">
        <v>0</v>
      </c>
    </row>
    <row r="803" spans="1:50">
      <c r="A803" s="46">
        <v>802</v>
      </c>
      <c r="B803" s="46" t="s">
        <v>3098</v>
      </c>
      <c r="C803" s="46" t="s">
        <v>1653</v>
      </c>
      <c r="D803" s="46" t="s">
        <v>24</v>
      </c>
      <c r="E803" s="46" t="s">
        <v>1681</v>
      </c>
      <c r="F803" s="46" t="s">
        <v>1680</v>
      </c>
      <c r="G803" s="46">
        <v>29</v>
      </c>
      <c r="H803" s="46">
        <v>41</v>
      </c>
      <c r="I803" s="46">
        <v>8</v>
      </c>
      <c r="J803" s="46">
        <v>364</v>
      </c>
      <c r="K803" s="46">
        <v>461</v>
      </c>
      <c r="L803" s="46">
        <v>134</v>
      </c>
      <c r="M803" s="46">
        <v>0</v>
      </c>
      <c r="N803" s="46">
        <v>0</v>
      </c>
      <c r="O803" s="46">
        <v>0</v>
      </c>
      <c r="P803" s="46">
        <v>0</v>
      </c>
      <c r="Q803" s="46">
        <v>0</v>
      </c>
      <c r="R803" s="46">
        <v>0</v>
      </c>
      <c r="S803" s="46">
        <v>0</v>
      </c>
      <c r="T803" s="46">
        <v>0</v>
      </c>
      <c r="U803" s="46">
        <v>0</v>
      </c>
      <c r="V803" s="46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>
        <v>0</v>
      </c>
      <c r="AJ803" s="46">
        <v>0</v>
      </c>
      <c r="AK803" s="46">
        <v>9</v>
      </c>
      <c r="AL803" s="46">
        <v>7</v>
      </c>
      <c r="AM803" s="46">
        <v>0</v>
      </c>
      <c r="AN803" s="46">
        <v>0</v>
      </c>
      <c r="AO803" s="46">
        <v>0</v>
      </c>
      <c r="AP803" s="46">
        <v>0</v>
      </c>
      <c r="AQ803" s="46">
        <v>0</v>
      </c>
      <c r="AR803" s="46">
        <v>0</v>
      </c>
      <c r="AS803" s="46">
        <v>0</v>
      </c>
      <c r="AT803" s="46">
        <v>0</v>
      </c>
      <c r="AU803" s="46">
        <v>0</v>
      </c>
      <c r="AV803" s="46">
        <v>0</v>
      </c>
      <c r="AW803" s="46">
        <v>0</v>
      </c>
      <c r="AX803" s="46">
        <v>0</v>
      </c>
    </row>
    <row r="804" spans="1:50">
      <c r="A804" s="46">
        <v>803</v>
      </c>
      <c r="B804" s="46" t="s">
        <v>3098</v>
      </c>
      <c r="C804" s="46" t="s">
        <v>1653</v>
      </c>
      <c r="D804" s="46" t="s">
        <v>24</v>
      </c>
      <c r="E804" s="46" t="s">
        <v>1683</v>
      </c>
      <c r="F804" s="46" t="s">
        <v>1682</v>
      </c>
      <c r="G804" s="46">
        <v>16</v>
      </c>
      <c r="H804" s="46">
        <v>19</v>
      </c>
      <c r="I804" s="46">
        <v>7</v>
      </c>
      <c r="J804" s="46">
        <v>427</v>
      </c>
      <c r="K804" s="46">
        <v>553</v>
      </c>
      <c r="L804" s="46">
        <v>161</v>
      </c>
      <c r="M804" s="46">
        <v>0</v>
      </c>
      <c r="N804" s="46">
        <v>0</v>
      </c>
      <c r="O804" s="46">
        <v>0</v>
      </c>
      <c r="P804" s="46">
        <v>0</v>
      </c>
      <c r="Q804" s="46">
        <v>0</v>
      </c>
      <c r="R804" s="46">
        <v>0</v>
      </c>
      <c r="S804" s="46">
        <v>0</v>
      </c>
      <c r="T804" s="46">
        <v>0</v>
      </c>
      <c r="U804" s="46">
        <v>0</v>
      </c>
      <c r="V804" s="46">
        <v>0</v>
      </c>
      <c r="W804" s="46">
        <v>0</v>
      </c>
      <c r="X804" s="46">
        <v>0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>
        <v>0</v>
      </c>
      <c r="AJ804" s="46">
        <v>0</v>
      </c>
      <c r="AK804" s="46">
        <v>18</v>
      </c>
      <c r="AL804" s="46">
        <v>13</v>
      </c>
      <c r="AM804" s="46">
        <v>0</v>
      </c>
      <c r="AN804" s="46">
        <v>0</v>
      </c>
      <c r="AO804" s="46">
        <v>0</v>
      </c>
      <c r="AP804" s="46">
        <v>0</v>
      </c>
      <c r="AQ804" s="46">
        <v>0</v>
      </c>
      <c r="AR804" s="46">
        <v>0</v>
      </c>
      <c r="AS804" s="46">
        <v>0</v>
      </c>
      <c r="AT804" s="46">
        <v>0</v>
      </c>
      <c r="AU804" s="46">
        <v>0</v>
      </c>
      <c r="AV804" s="46">
        <v>0</v>
      </c>
      <c r="AW804" s="46">
        <v>0</v>
      </c>
      <c r="AX804" s="46">
        <v>0</v>
      </c>
    </row>
    <row r="805" spans="1:50">
      <c r="A805" s="46">
        <v>804</v>
      </c>
      <c r="B805" s="46" t="s">
        <v>3098</v>
      </c>
      <c r="C805" s="46" t="s">
        <v>1653</v>
      </c>
      <c r="D805" s="46" t="s">
        <v>24</v>
      </c>
      <c r="E805" s="46" t="s">
        <v>1685</v>
      </c>
      <c r="F805" s="46" t="s">
        <v>1684</v>
      </c>
      <c r="G805" s="46">
        <v>61</v>
      </c>
      <c r="H805" s="46">
        <v>65</v>
      </c>
      <c r="I805" s="46">
        <v>9</v>
      </c>
      <c r="J805" s="46">
        <v>724</v>
      </c>
      <c r="K805" s="46">
        <v>1085</v>
      </c>
      <c r="L805" s="46">
        <v>143</v>
      </c>
      <c r="M805" s="46">
        <v>0</v>
      </c>
      <c r="N805" s="46">
        <v>0</v>
      </c>
      <c r="O805" s="46">
        <v>0</v>
      </c>
      <c r="P805" s="46">
        <v>0</v>
      </c>
      <c r="Q805" s="46">
        <v>0</v>
      </c>
      <c r="R805" s="46">
        <v>0</v>
      </c>
      <c r="S805" s="46">
        <v>0</v>
      </c>
      <c r="T805" s="46">
        <v>0</v>
      </c>
      <c r="U805" s="46">
        <v>0</v>
      </c>
      <c r="V805" s="46">
        <v>0</v>
      </c>
      <c r="W805" s="46">
        <v>0</v>
      </c>
      <c r="X805" s="46">
        <v>0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>
        <v>0</v>
      </c>
      <c r="AJ805" s="46">
        <v>0</v>
      </c>
      <c r="AK805" s="46">
        <v>30</v>
      </c>
      <c r="AL805" s="46">
        <v>26</v>
      </c>
      <c r="AM805" s="46">
        <v>0</v>
      </c>
      <c r="AN805" s="46">
        <v>0</v>
      </c>
      <c r="AO805" s="46">
        <v>0</v>
      </c>
      <c r="AP805" s="46">
        <v>0</v>
      </c>
      <c r="AQ805" s="46">
        <v>0</v>
      </c>
      <c r="AR805" s="46">
        <v>0</v>
      </c>
      <c r="AS805" s="46">
        <v>0</v>
      </c>
      <c r="AT805" s="46">
        <v>0</v>
      </c>
      <c r="AU805" s="46">
        <v>126</v>
      </c>
      <c r="AV805" s="46">
        <v>8</v>
      </c>
      <c r="AW805" s="46">
        <v>0</v>
      </c>
      <c r="AX805" s="46">
        <v>0</v>
      </c>
    </row>
    <row r="806" spans="1:50">
      <c r="A806" s="46">
        <v>805</v>
      </c>
      <c r="B806" s="46" t="s">
        <v>3098</v>
      </c>
      <c r="C806" s="46" t="s">
        <v>1653</v>
      </c>
      <c r="D806" s="46" t="s">
        <v>21</v>
      </c>
      <c r="E806" s="46" t="s">
        <v>1687</v>
      </c>
      <c r="F806" s="46" t="s">
        <v>1686</v>
      </c>
      <c r="G806" s="46">
        <v>49</v>
      </c>
      <c r="H806" s="46">
        <v>65</v>
      </c>
      <c r="I806" s="46">
        <v>13</v>
      </c>
      <c r="J806" s="46">
        <v>895</v>
      </c>
      <c r="K806" s="46">
        <v>1206</v>
      </c>
      <c r="L806" s="46">
        <v>250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0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0</v>
      </c>
      <c r="AK806" s="46">
        <v>21</v>
      </c>
      <c r="AL806" s="46">
        <v>16</v>
      </c>
      <c r="AM806" s="46">
        <v>0</v>
      </c>
      <c r="AN806" s="46">
        <v>0</v>
      </c>
      <c r="AO806" s="46">
        <v>0</v>
      </c>
      <c r="AP806" s="46">
        <v>0</v>
      </c>
      <c r="AQ806" s="46">
        <v>0</v>
      </c>
      <c r="AR806" s="46">
        <v>0</v>
      </c>
      <c r="AS806" s="46">
        <v>0</v>
      </c>
      <c r="AT806" s="46">
        <v>0</v>
      </c>
      <c r="AU806" s="46">
        <v>0</v>
      </c>
      <c r="AV806" s="46">
        <v>0</v>
      </c>
      <c r="AW806" s="46">
        <v>0</v>
      </c>
      <c r="AX806" s="46">
        <v>0</v>
      </c>
    </row>
    <row r="807" spans="1:50">
      <c r="A807" s="46">
        <v>806</v>
      </c>
      <c r="B807" s="46" t="s">
        <v>3098</v>
      </c>
      <c r="C807" s="46" t="s">
        <v>1653</v>
      </c>
      <c r="D807" s="46" t="s">
        <v>24</v>
      </c>
      <c r="E807" s="46" t="s">
        <v>1689</v>
      </c>
      <c r="F807" s="46" t="s">
        <v>1688</v>
      </c>
      <c r="G807" s="46">
        <v>48</v>
      </c>
      <c r="H807" s="46">
        <v>53</v>
      </c>
      <c r="I807" s="46">
        <v>6</v>
      </c>
      <c r="J807" s="46">
        <v>896</v>
      </c>
      <c r="K807" s="46">
        <v>1208</v>
      </c>
      <c r="L807" s="46">
        <v>130</v>
      </c>
      <c r="M807" s="46">
        <v>0</v>
      </c>
      <c r="N807" s="46">
        <v>0</v>
      </c>
      <c r="O807" s="46">
        <v>0</v>
      </c>
      <c r="P807" s="46">
        <v>0</v>
      </c>
      <c r="Q807" s="46">
        <v>0</v>
      </c>
      <c r="R807" s="46">
        <v>0</v>
      </c>
      <c r="S807" s="46">
        <v>0</v>
      </c>
      <c r="T807" s="46">
        <v>0</v>
      </c>
      <c r="U807" s="46">
        <v>0</v>
      </c>
      <c r="V807" s="46">
        <v>0</v>
      </c>
      <c r="W807" s="46">
        <v>0</v>
      </c>
      <c r="X807" s="46">
        <v>0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>
        <v>0</v>
      </c>
      <c r="AJ807" s="46">
        <v>0</v>
      </c>
      <c r="AK807" s="46">
        <v>25</v>
      </c>
      <c r="AL807" s="46">
        <v>19</v>
      </c>
      <c r="AM807" s="46">
        <v>0</v>
      </c>
      <c r="AN807" s="46">
        <v>0</v>
      </c>
      <c r="AO807" s="46">
        <v>0</v>
      </c>
      <c r="AP807" s="46">
        <v>0</v>
      </c>
      <c r="AQ807" s="46">
        <v>0</v>
      </c>
      <c r="AR807" s="46">
        <v>0</v>
      </c>
      <c r="AS807" s="46">
        <v>0</v>
      </c>
      <c r="AT807" s="46">
        <v>0</v>
      </c>
      <c r="AU807" s="46">
        <v>0</v>
      </c>
      <c r="AV807" s="46">
        <v>0</v>
      </c>
      <c r="AW807" s="46">
        <v>0</v>
      </c>
      <c r="AX807" s="46">
        <v>0</v>
      </c>
    </row>
    <row r="808" spans="1:50">
      <c r="A808" s="46">
        <v>807</v>
      </c>
      <c r="B808" s="46" t="s">
        <v>3098</v>
      </c>
      <c r="C808" s="46" t="s">
        <v>1653</v>
      </c>
      <c r="D808" s="46" t="s">
        <v>24</v>
      </c>
      <c r="E808" s="46" t="s">
        <v>1691</v>
      </c>
      <c r="F808" s="46" t="s">
        <v>1690</v>
      </c>
      <c r="G808" s="46">
        <v>35</v>
      </c>
      <c r="H808" s="46">
        <v>52</v>
      </c>
      <c r="I808" s="46">
        <v>5</v>
      </c>
      <c r="J808" s="46">
        <v>767</v>
      </c>
      <c r="K808" s="46">
        <v>1036</v>
      </c>
      <c r="L808" s="46">
        <v>133</v>
      </c>
      <c r="M808" s="46">
        <v>0</v>
      </c>
      <c r="N808" s="46">
        <v>0</v>
      </c>
      <c r="O808" s="46">
        <v>0</v>
      </c>
      <c r="P808" s="46">
        <v>0</v>
      </c>
      <c r="Q808" s="46">
        <v>0</v>
      </c>
      <c r="R808" s="46">
        <v>0</v>
      </c>
      <c r="S808" s="46">
        <v>0</v>
      </c>
      <c r="T808" s="46">
        <v>0</v>
      </c>
      <c r="U808" s="46">
        <v>0</v>
      </c>
      <c r="V808" s="46">
        <v>0</v>
      </c>
      <c r="W808" s="46">
        <v>0</v>
      </c>
      <c r="X808" s="46">
        <v>0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>
        <v>0</v>
      </c>
      <c r="AJ808" s="46">
        <v>0</v>
      </c>
      <c r="AK808" s="46">
        <v>27</v>
      </c>
      <c r="AL808" s="46">
        <v>23</v>
      </c>
      <c r="AM808" s="46">
        <v>0</v>
      </c>
      <c r="AN808" s="46">
        <v>0</v>
      </c>
      <c r="AO808" s="46">
        <v>0</v>
      </c>
      <c r="AP808" s="46">
        <v>0</v>
      </c>
      <c r="AQ808" s="46">
        <v>0</v>
      </c>
      <c r="AR808" s="46">
        <v>0</v>
      </c>
      <c r="AS808" s="46">
        <v>0</v>
      </c>
      <c r="AT808" s="46">
        <v>0</v>
      </c>
      <c r="AU808" s="46">
        <v>0</v>
      </c>
      <c r="AV808" s="46">
        <v>0</v>
      </c>
      <c r="AW808" s="46">
        <v>0</v>
      </c>
      <c r="AX808" s="46">
        <v>0</v>
      </c>
    </row>
    <row r="809" spans="1:50">
      <c r="A809" s="46">
        <v>808</v>
      </c>
      <c r="B809" s="46" t="s">
        <v>3098</v>
      </c>
      <c r="C809" s="46" t="s">
        <v>1653</v>
      </c>
      <c r="D809" s="46" t="s">
        <v>21</v>
      </c>
      <c r="E809" s="46" t="s">
        <v>1693</v>
      </c>
      <c r="F809" s="46" t="s">
        <v>1692</v>
      </c>
      <c r="G809" s="46">
        <v>13</v>
      </c>
      <c r="H809" s="46">
        <v>28</v>
      </c>
      <c r="I809" s="46">
        <v>11</v>
      </c>
      <c r="J809" s="46">
        <v>480</v>
      </c>
      <c r="K809" s="46">
        <v>737</v>
      </c>
      <c r="L809" s="46">
        <v>195</v>
      </c>
      <c r="M809" s="46">
        <v>0</v>
      </c>
      <c r="N809" s="46">
        <v>0</v>
      </c>
      <c r="O809" s="46">
        <v>0</v>
      </c>
      <c r="P809" s="46">
        <v>0</v>
      </c>
      <c r="Q809" s="46">
        <v>0</v>
      </c>
      <c r="R809" s="46">
        <v>0</v>
      </c>
      <c r="S809" s="46">
        <v>0</v>
      </c>
      <c r="T809" s="46">
        <v>0</v>
      </c>
      <c r="U809" s="46">
        <v>0</v>
      </c>
      <c r="V809" s="46">
        <v>0</v>
      </c>
      <c r="W809" s="46">
        <v>0</v>
      </c>
      <c r="X809" s="46">
        <v>0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>
        <v>0</v>
      </c>
      <c r="AJ809" s="46">
        <v>0</v>
      </c>
      <c r="AK809" s="46">
        <v>41</v>
      </c>
      <c r="AL809" s="46">
        <v>25</v>
      </c>
      <c r="AM809" s="46">
        <v>0</v>
      </c>
      <c r="AN809" s="46">
        <v>0</v>
      </c>
      <c r="AO809" s="46">
        <v>0</v>
      </c>
      <c r="AP809" s="46">
        <v>0</v>
      </c>
      <c r="AQ809" s="46">
        <v>0</v>
      </c>
      <c r="AR809" s="46">
        <v>0</v>
      </c>
      <c r="AS809" s="46">
        <v>0</v>
      </c>
      <c r="AT809" s="46">
        <v>0</v>
      </c>
      <c r="AU809" s="46">
        <v>0</v>
      </c>
      <c r="AV809" s="46">
        <v>0</v>
      </c>
      <c r="AW809" s="46">
        <v>0</v>
      </c>
      <c r="AX809" s="46">
        <v>0</v>
      </c>
    </row>
    <row r="810" spans="1:50">
      <c r="A810" s="46">
        <v>809</v>
      </c>
      <c r="B810" s="46" t="s">
        <v>3098</v>
      </c>
      <c r="C810" s="46" t="s">
        <v>1653</v>
      </c>
      <c r="D810" s="46" t="s">
        <v>29</v>
      </c>
      <c r="E810" s="46" t="s">
        <v>1695</v>
      </c>
      <c r="F810" s="46" t="s">
        <v>1694</v>
      </c>
      <c r="G810" s="46">
        <v>50</v>
      </c>
      <c r="H810" s="46">
        <v>51</v>
      </c>
      <c r="I810" s="46">
        <v>13</v>
      </c>
      <c r="J810" s="46">
        <v>1405</v>
      </c>
      <c r="K810" s="46">
        <v>1300</v>
      </c>
      <c r="L810" s="46">
        <v>213</v>
      </c>
      <c r="M810" s="46">
        <v>0</v>
      </c>
      <c r="N810" s="46">
        <v>0</v>
      </c>
      <c r="O810" s="46">
        <v>0</v>
      </c>
      <c r="P810" s="46">
        <v>0</v>
      </c>
      <c r="Q810" s="46">
        <v>0</v>
      </c>
      <c r="R810" s="46">
        <v>0</v>
      </c>
      <c r="S810" s="46">
        <v>0</v>
      </c>
      <c r="T810" s="46">
        <v>0</v>
      </c>
      <c r="U810" s="46">
        <v>0</v>
      </c>
      <c r="V810" s="46">
        <v>0</v>
      </c>
      <c r="W810" s="46">
        <v>0</v>
      </c>
      <c r="X810" s="46">
        <v>0</v>
      </c>
      <c r="Y810" s="46">
        <v>0</v>
      </c>
      <c r="Z810" s="46">
        <v>0</v>
      </c>
      <c r="AA810" s="46"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v>0</v>
      </c>
      <c r="AG810" s="46">
        <v>0</v>
      </c>
      <c r="AH810" s="46">
        <v>0</v>
      </c>
      <c r="AI810" s="46">
        <v>0</v>
      </c>
      <c r="AJ810" s="46">
        <v>0</v>
      </c>
      <c r="AK810" s="46">
        <v>9</v>
      </c>
      <c r="AL810" s="46">
        <v>6</v>
      </c>
      <c r="AM810" s="46">
        <v>0</v>
      </c>
      <c r="AN810" s="46">
        <v>0</v>
      </c>
      <c r="AO810" s="46">
        <v>0</v>
      </c>
      <c r="AP810" s="46">
        <v>0</v>
      </c>
      <c r="AQ810" s="46">
        <v>0</v>
      </c>
      <c r="AR810" s="46">
        <v>0</v>
      </c>
      <c r="AS810" s="46">
        <v>0</v>
      </c>
      <c r="AT810" s="46">
        <v>0</v>
      </c>
      <c r="AU810" s="46">
        <v>0</v>
      </c>
      <c r="AV810" s="46">
        <v>0</v>
      </c>
      <c r="AW810" s="46">
        <v>0</v>
      </c>
      <c r="AX810" s="46">
        <v>0</v>
      </c>
    </row>
    <row r="811" spans="1:50">
      <c r="A811" s="46">
        <v>810</v>
      </c>
      <c r="B811" s="46" t="s">
        <v>3098</v>
      </c>
      <c r="C811" s="46" t="s">
        <v>1653</v>
      </c>
      <c r="D811" s="46" t="s">
        <v>24</v>
      </c>
      <c r="E811" s="46" t="s">
        <v>1697</v>
      </c>
      <c r="F811" s="46" t="s">
        <v>1696</v>
      </c>
      <c r="G811" s="46">
        <v>28</v>
      </c>
      <c r="H811" s="46">
        <v>35</v>
      </c>
      <c r="I811" s="46">
        <v>8</v>
      </c>
      <c r="J811" s="46">
        <v>555</v>
      </c>
      <c r="K811" s="46">
        <v>736</v>
      </c>
      <c r="L811" s="46">
        <v>160</v>
      </c>
      <c r="M811" s="46">
        <v>0</v>
      </c>
      <c r="N811" s="46">
        <v>0</v>
      </c>
      <c r="O811" s="46">
        <v>0</v>
      </c>
      <c r="P811" s="46">
        <v>0</v>
      </c>
      <c r="Q811" s="46">
        <v>0</v>
      </c>
      <c r="R811" s="46">
        <v>0</v>
      </c>
      <c r="S811" s="46">
        <v>0</v>
      </c>
      <c r="T811" s="46">
        <v>0</v>
      </c>
      <c r="U811" s="46">
        <v>0</v>
      </c>
      <c r="V811" s="46">
        <v>0</v>
      </c>
      <c r="W811" s="46">
        <v>0</v>
      </c>
      <c r="X811" s="46">
        <v>0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0</v>
      </c>
      <c r="AF811" s="46">
        <v>0</v>
      </c>
      <c r="AG811" s="46">
        <v>0</v>
      </c>
      <c r="AH811" s="46">
        <v>0</v>
      </c>
      <c r="AI811" s="46">
        <v>0</v>
      </c>
      <c r="AJ811" s="46">
        <v>0</v>
      </c>
      <c r="AK811" s="46">
        <v>9</v>
      </c>
      <c r="AL811" s="46">
        <v>8</v>
      </c>
      <c r="AM811" s="46">
        <v>0</v>
      </c>
      <c r="AN811" s="46">
        <v>0</v>
      </c>
      <c r="AO811" s="46">
        <v>0</v>
      </c>
      <c r="AP811" s="46">
        <v>0</v>
      </c>
      <c r="AQ811" s="46">
        <v>0</v>
      </c>
      <c r="AR811" s="46">
        <v>0</v>
      </c>
      <c r="AS811" s="46">
        <v>0</v>
      </c>
      <c r="AT811" s="46">
        <v>0</v>
      </c>
      <c r="AU811" s="46">
        <v>0</v>
      </c>
      <c r="AV811" s="46">
        <v>0</v>
      </c>
      <c r="AW811" s="46">
        <v>0</v>
      </c>
      <c r="AX811" s="46">
        <v>0</v>
      </c>
    </row>
    <row r="812" spans="1:50">
      <c r="A812" s="46">
        <v>811</v>
      </c>
      <c r="B812" s="46" t="s">
        <v>3098</v>
      </c>
      <c r="C812" s="46" t="s">
        <v>1653</v>
      </c>
      <c r="D812" s="46" t="s">
        <v>24</v>
      </c>
      <c r="E812" s="46" t="s">
        <v>1699</v>
      </c>
      <c r="F812" s="46" t="s">
        <v>1698</v>
      </c>
      <c r="G812" s="46">
        <v>7</v>
      </c>
      <c r="H812" s="46">
        <v>12</v>
      </c>
      <c r="I812" s="46">
        <v>6</v>
      </c>
      <c r="J812" s="46">
        <v>172</v>
      </c>
      <c r="K812" s="46">
        <v>246</v>
      </c>
      <c r="L812" s="46">
        <v>55</v>
      </c>
      <c r="M812" s="46">
        <v>0</v>
      </c>
      <c r="N812" s="46">
        <v>0</v>
      </c>
      <c r="O812" s="46">
        <v>0</v>
      </c>
      <c r="P812" s="46">
        <v>0</v>
      </c>
      <c r="Q812" s="46">
        <v>0</v>
      </c>
      <c r="R812" s="46">
        <v>0</v>
      </c>
      <c r="S812" s="46">
        <v>0</v>
      </c>
      <c r="T812" s="46">
        <v>0</v>
      </c>
      <c r="U812" s="46">
        <v>0</v>
      </c>
      <c r="V812" s="46">
        <v>0</v>
      </c>
      <c r="W812" s="46">
        <v>0</v>
      </c>
      <c r="X812" s="46">
        <v>0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>
        <v>0</v>
      </c>
      <c r="AJ812" s="46">
        <v>0</v>
      </c>
      <c r="AK812" s="46">
        <v>8</v>
      </c>
      <c r="AL812" s="46">
        <v>8</v>
      </c>
      <c r="AM812" s="46">
        <v>0</v>
      </c>
      <c r="AN812" s="46">
        <v>0</v>
      </c>
      <c r="AO812" s="46">
        <v>0</v>
      </c>
      <c r="AP812" s="46">
        <v>0</v>
      </c>
      <c r="AQ812" s="46">
        <v>0</v>
      </c>
      <c r="AR812" s="46">
        <v>0</v>
      </c>
      <c r="AS812" s="46">
        <v>0</v>
      </c>
      <c r="AT812" s="46">
        <v>0</v>
      </c>
      <c r="AU812" s="46">
        <v>0</v>
      </c>
      <c r="AV812" s="46">
        <v>0</v>
      </c>
      <c r="AW812" s="46">
        <v>0</v>
      </c>
      <c r="AX812" s="46">
        <v>0</v>
      </c>
    </row>
    <row r="813" spans="1:50">
      <c r="A813" s="46">
        <v>812</v>
      </c>
      <c r="B813" s="46" t="s">
        <v>3098</v>
      </c>
      <c r="C813" s="46" t="s">
        <v>1653</v>
      </c>
      <c r="D813" s="46" t="s">
        <v>24</v>
      </c>
      <c r="E813" s="46" t="s">
        <v>1701</v>
      </c>
      <c r="F813" s="46" t="s">
        <v>1700</v>
      </c>
      <c r="G813" s="46">
        <v>18</v>
      </c>
      <c r="H813" s="46">
        <v>31</v>
      </c>
      <c r="I813" s="46">
        <v>15</v>
      </c>
      <c r="J813" s="46">
        <v>638</v>
      </c>
      <c r="K813" s="46">
        <v>870</v>
      </c>
      <c r="L813" s="46">
        <v>216</v>
      </c>
      <c r="M813" s="46">
        <v>0</v>
      </c>
      <c r="N813" s="46">
        <v>0</v>
      </c>
      <c r="O813" s="46">
        <v>0</v>
      </c>
      <c r="P813" s="46">
        <v>0</v>
      </c>
      <c r="Q813" s="46">
        <v>0</v>
      </c>
      <c r="R813" s="46">
        <v>0</v>
      </c>
      <c r="S813" s="46">
        <v>0</v>
      </c>
      <c r="T813" s="46">
        <v>0</v>
      </c>
      <c r="U813" s="46">
        <v>0</v>
      </c>
      <c r="V813" s="46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</v>
      </c>
      <c r="AH813" s="46">
        <v>0</v>
      </c>
      <c r="AI813" s="46">
        <v>0</v>
      </c>
      <c r="AJ813" s="46">
        <v>0</v>
      </c>
      <c r="AK813" s="46">
        <v>25</v>
      </c>
      <c r="AL813" s="46">
        <v>18</v>
      </c>
      <c r="AM813" s="46">
        <v>0</v>
      </c>
      <c r="AN813" s="46">
        <v>0</v>
      </c>
      <c r="AO813" s="46">
        <v>0</v>
      </c>
      <c r="AP813" s="46">
        <v>0</v>
      </c>
      <c r="AQ813" s="46">
        <v>0</v>
      </c>
      <c r="AR813" s="46">
        <v>0</v>
      </c>
      <c r="AS813" s="46">
        <v>0</v>
      </c>
      <c r="AT813" s="46">
        <v>0</v>
      </c>
      <c r="AU813" s="46">
        <v>22</v>
      </c>
      <c r="AV813" s="46">
        <v>2</v>
      </c>
      <c r="AW813" s="46">
        <v>0</v>
      </c>
      <c r="AX813" s="46">
        <v>0</v>
      </c>
    </row>
    <row r="814" spans="1:50">
      <c r="A814" s="46">
        <v>813</v>
      </c>
      <c r="B814" s="46" t="s">
        <v>3098</v>
      </c>
      <c r="C814" s="46" t="s">
        <v>1653</v>
      </c>
      <c r="D814" s="46" t="s">
        <v>29</v>
      </c>
      <c r="E814" s="46" t="s">
        <v>1703</v>
      </c>
      <c r="F814" s="46" t="s">
        <v>1702</v>
      </c>
      <c r="G814" s="46">
        <v>18</v>
      </c>
      <c r="H814" s="46">
        <v>22</v>
      </c>
      <c r="I814" s="46">
        <v>2</v>
      </c>
      <c r="J814" s="46">
        <v>225</v>
      </c>
      <c r="K814" s="46">
        <v>290</v>
      </c>
      <c r="L814" s="46">
        <v>43</v>
      </c>
      <c r="M814" s="46">
        <v>0</v>
      </c>
      <c r="N814" s="46">
        <v>0</v>
      </c>
      <c r="O814" s="46">
        <v>0</v>
      </c>
      <c r="P814" s="46">
        <v>0</v>
      </c>
      <c r="Q814" s="46">
        <v>0</v>
      </c>
      <c r="R814" s="46">
        <v>0</v>
      </c>
      <c r="S814" s="46">
        <v>0</v>
      </c>
      <c r="T814" s="46">
        <v>0</v>
      </c>
      <c r="U814" s="46">
        <v>0</v>
      </c>
      <c r="V814" s="46">
        <v>0</v>
      </c>
      <c r="W814" s="46">
        <v>0</v>
      </c>
      <c r="X814" s="46">
        <v>0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</v>
      </c>
      <c r="AI814" s="46">
        <v>0</v>
      </c>
      <c r="AJ814" s="46">
        <v>0</v>
      </c>
      <c r="AK814" s="46">
        <v>0</v>
      </c>
      <c r="AL814" s="46">
        <v>0</v>
      </c>
      <c r="AM814" s="46">
        <v>0</v>
      </c>
      <c r="AN814" s="46">
        <v>0</v>
      </c>
      <c r="AO814" s="46">
        <v>0</v>
      </c>
      <c r="AP814" s="46">
        <v>0</v>
      </c>
      <c r="AQ814" s="46">
        <v>0</v>
      </c>
      <c r="AR814" s="46">
        <v>0</v>
      </c>
      <c r="AS814" s="46">
        <v>0</v>
      </c>
      <c r="AT814" s="46">
        <v>0</v>
      </c>
      <c r="AU814" s="46">
        <v>0</v>
      </c>
      <c r="AV814" s="46">
        <v>0</v>
      </c>
      <c r="AW814" s="46">
        <v>0</v>
      </c>
      <c r="AX814" s="46">
        <v>0</v>
      </c>
    </row>
    <row r="815" spans="1:50">
      <c r="A815" s="46">
        <v>814</v>
      </c>
      <c r="B815" s="46" t="s">
        <v>3098</v>
      </c>
      <c r="C815" s="46" t="s">
        <v>1653</v>
      </c>
      <c r="D815" s="46" t="s">
        <v>24</v>
      </c>
      <c r="E815" s="46" t="s">
        <v>1705</v>
      </c>
      <c r="F815" s="46" t="s">
        <v>1704</v>
      </c>
      <c r="G815" s="46">
        <v>27</v>
      </c>
      <c r="H815" s="46">
        <v>24</v>
      </c>
      <c r="I815" s="46">
        <v>8</v>
      </c>
      <c r="J815" s="46">
        <v>376</v>
      </c>
      <c r="K815" s="46">
        <v>499</v>
      </c>
      <c r="L815" s="46">
        <v>135</v>
      </c>
      <c r="M815" s="46">
        <v>0</v>
      </c>
      <c r="N815" s="46">
        <v>0</v>
      </c>
      <c r="O815" s="46">
        <v>0</v>
      </c>
      <c r="P815" s="46">
        <v>0</v>
      </c>
      <c r="Q815" s="46">
        <v>0</v>
      </c>
      <c r="R815" s="46">
        <v>0</v>
      </c>
      <c r="S815" s="46">
        <v>0</v>
      </c>
      <c r="T815" s="46">
        <v>0</v>
      </c>
      <c r="U815" s="46">
        <v>0</v>
      </c>
      <c r="V815" s="46">
        <v>0</v>
      </c>
      <c r="W815" s="46">
        <v>0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>
        <v>0</v>
      </c>
      <c r="AJ815" s="46">
        <v>0</v>
      </c>
      <c r="AK815" s="46">
        <v>10</v>
      </c>
      <c r="AL815" s="46">
        <v>7</v>
      </c>
      <c r="AM815" s="46">
        <v>0</v>
      </c>
      <c r="AN815" s="46">
        <v>0</v>
      </c>
      <c r="AO815" s="46">
        <v>0</v>
      </c>
      <c r="AP815" s="46">
        <v>0</v>
      </c>
      <c r="AQ815" s="46">
        <v>0</v>
      </c>
      <c r="AR815" s="46">
        <v>0</v>
      </c>
      <c r="AS815" s="46">
        <v>0</v>
      </c>
      <c r="AT815" s="46">
        <v>0</v>
      </c>
      <c r="AU815" s="46">
        <v>0</v>
      </c>
      <c r="AV815" s="46">
        <v>0</v>
      </c>
      <c r="AW815" s="46">
        <v>0</v>
      </c>
      <c r="AX815" s="46">
        <v>0</v>
      </c>
    </row>
    <row r="816" spans="1:50">
      <c r="A816" s="46">
        <v>815</v>
      </c>
      <c r="B816" s="46" t="s">
        <v>3098</v>
      </c>
      <c r="C816" s="46" t="s">
        <v>1653</v>
      </c>
      <c r="D816" s="46" t="s">
        <v>24</v>
      </c>
      <c r="E816" s="46" t="s">
        <v>1707</v>
      </c>
      <c r="F816" s="46" t="s">
        <v>1706</v>
      </c>
      <c r="G816" s="46">
        <v>29</v>
      </c>
      <c r="H816" s="46">
        <v>33</v>
      </c>
      <c r="I816" s="46">
        <v>5</v>
      </c>
      <c r="J816" s="46">
        <v>590</v>
      </c>
      <c r="K816" s="46">
        <v>832</v>
      </c>
      <c r="L816" s="46">
        <v>105</v>
      </c>
      <c r="M816" s="46">
        <v>0</v>
      </c>
      <c r="N816" s="46">
        <v>0</v>
      </c>
      <c r="O816" s="46">
        <v>0</v>
      </c>
      <c r="P816" s="46">
        <v>0</v>
      </c>
      <c r="Q816" s="46">
        <v>0</v>
      </c>
      <c r="R816" s="46">
        <v>0</v>
      </c>
      <c r="S816" s="46">
        <v>0</v>
      </c>
      <c r="T816" s="46">
        <v>0</v>
      </c>
      <c r="U816" s="46">
        <v>0</v>
      </c>
      <c r="V816" s="46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AF816" s="46">
        <v>0</v>
      </c>
      <c r="AG816" s="46">
        <v>0</v>
      </c>
      <c r="AH816" s="46">
        <v>0</v>
      </c>
      <c r="AI816" s="46">
        <v>0</v>
      </c>
      <c r="AJ816" s="46">
        <v>0</v>
      </c>
      <c r="AK816" s="46">
        <v>13</v>
      </c>
      <c r="AL816" s="46">
        <v>11</v>
      </c>
      <c r="AM816" s="46">
        <v>0</v>
      </c>
      <c r="AN816" s="46">
        <v>0</v>
      </c>
      <c r="AO816" s="46">
        <v>0</v>
      </c>
      <c r="AP816" s="46">
        <v>0</v>
      </c>
      <c r="AQ816" s="46">
        <v>0</v>
      </c>
      <c r="AR816" s="46">
        <v>0</v>
      </c>
      <c r="AS816" s="46">
        <v>0</v>
      </c>
      <c r="AT816" s="46">
        <v>0</v>
      </c>
      <c r="AU816" s="46">
        <v>0</v>
      </c>
      <c r="AV816" s="46">
        <v>0</v>
      </c>
      <c r="AW816" s="46">
        <v>0</v>
      </c>
      <c r="AX816" s="46">
        <v>0</v>
      </c>
    </row>
    <row r="817" spans="1:50">
      <c r="A817" s="46">
        <v>816</v>
      </c>
      <c r="B817" s="46" t="s">
        <v>3098</v>
      </c>
      <c r="C817" s="46" t="s">
        <v>1653</v>
      </c>
      <c r="D817" s="46" t="s">
        <v>29</v>
      </c>
      <c r="E817" s="46" t="s">
        <v>1709</v>
      </c>
      <c r="F817" s="46" t="s">
        <v>1708</v>
      </c>
      <c r="G817" s="46">
        <v>17</v>
      </c>
      <c r="H817" s="46">
        <v>18</v>
      </c>
      <c r="I817" s="46">
        <v>4</v>
      </c>
      <c r="J817" s="46">
        <v>426</v>
      </c>
      <c r="K817" s="46">
        <v>437</v>
      </c>
      <c r="L817" s="46">
        <v>78</v>
      </c>
      <c r="M817" s="46">
        <v>0</v>
      </c>
      <c r="N817" s="46">
        <v>0</v>
      </c>
      <c r="O817" s="46">
        <v>0</v>
      </c>
      <c r="P817" s="46">
        <v>0</v>
      </c>
      <c r="Q817" s="46">
        <v>0</v>
      </c>
      <c r="R817" s="46">
        <v>0</v>
      </c>
      <c r="S817" s="46">
        <v>0</v>
      </c>
      <c r="T817" s="46">
        <v>0</v>
      </c>
      <c r="U817" s="46">
        <v>0</v>
      </c>
      <c r="V817" s="46">
        <v>0</v>
      </c>
      <c r="W817" s="46">
        <v>0</v>
      </c>
      <c r="X817" s="46">
        <v>0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>
        <v>0</v>
      </c>
      <c r="AJ817" s="46">
        <v>0</v>
      </c>
      <c r="AK817" s="46">
        <v>1</v>
      </c>
      <c r="AL817" s="46">
        <v>1</v>
      </c>
      <c r="AM817" s="46">
        <v>0</v>
      </c>
      <c r="AN817" s="46">
        <v>0</v>
      </c>
      <c r="AO817" s="46">
        <v>0</v>
      </c>
      <c r="AP817" s="46">
        <v>0</v>
      </c>
      <c r="AQ817" s="46">
        <v>0</v>
      </c>
      <c r="AR817" s="46">
        <v>0</v>
      </c>
      <c r="AS817" s="46">
        <v>0</v>
      </c>
      <c r="AT817" s="46">
        <v>0</v>
      </c>
      <c r="AU817" s="46">
        <v>0</v>
      </c>
      <c r="AV817" s="46">
        <v>0</v>
      </c>
      <c r="AW817" s="46">
        <v>0</v>
      </c>
      <c r="AX817" s="46">
        <v>0</v>
      </c>
    </row>
    <row r="818" spans="1:50">
      <c r="A818" s="46">
        <v>817</v>
      </c>
      <c r="B818" s="46" t="s">
        <v>3098</v>
      </c>
      <c r="C818" s="46" t="s">
        <v>1653</v>
      </c>
      <c r="D818" s="46" t="s">
        <v>21</v>
      </c>
      <c r="E818" s="46" t="s">
        <v>1711</v>
      </c>
      <c r="F818" s="46" t="s">
        <v>1710</v>
      </c>
      <c r="G818" s="46">
        <v>60</v>
      </c>
      <c r="H818" s="46">
        <v>92</v>
      </c>
      <c r="I818" s="46">
        <v>27</v>
      </c>
      <c r="J818" s="46">
        <v>1294</v>
      </c>
      <c r="K818" s="46">
        <v>1820</v>
      </c>
      <c r="L818" s="46">
        <v>371</v>
      </c>
      <c r="M818" s="46">
        <v>0</v>
      </c>
      <c r="N818" s="46">
        <v>0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46</v>
      </c>
      <c r="AL818" s="46">
        <v>34</v>
      </c>
      <c r="AM818" s="46">
        <v>0</v>
      </c>
      <c r="AN818" s="46">
        <v>0</v>
      </c>
      <c r="AO818" s="46">
        <v>0</v>
      </c>
      <c r="AP818" s="46">
        <v>0</v>
      </c>
      <c r="AQ818" s="46">
        <v>0</v>
      </c>
      <c r="AR818" s="46">
        <v>0</v>
      </c>
      <c r="AS818" s="46">
        <v>0</v>
      </c>
      <c r="AT818" s="46">
        <v>0</v>
      </c>
      <c r="AU818" s="46">
        <v>0</v>
      </c>
      <c r="AV818" s="46">
        <v>0</v>
      </c>
      <c r="AW818" s="46">
        <v>0</v>
      </c>
      <c r="AX818" s="46">
        <v>0</v>
      </c>
    </row>
    <row r="819" spans="1:50">
      <c r="A819" s="46">
        <v>818</v>
      </c>
      <c r="B819" s="46" t="s">
        <v>3098</v>
      </c>
      <c r="C819" s="46" t="s">
        <v>1653</v>
      </c>
      <c r="D819" s="46" t="s">
        <v>29</v>
      </c>
      <c r="E819" s="46" t="s">
        <v>1713</v>
      </c>
      <c r="F819" s="46" t="s">
        <v>1712</v>
      </c>
      <c r="G819" s="46">
        <v>48</v>
      </c>
      <c r="H819" s="46">
        <v>59</v>
      </c>
      <c r="I819" s="46">
        <v>20</v>
      </c>
      <c r="J819" s="46">
        <v>946</v>
      </c>
      <c r="K819" s="46">
        <v>1300</v>
      </c>
      <c r="L819" s="46">
        <v>298</v>
      </c>
      <c r="M819" s="46">
        <v>0</v>
      </c>
      <c r="N819" s="46">
        <v>0</v>
      </c>
      <c r="O819" s="46">
        <v>0</v>
      </c>
      <c r="P819" s="46">
        <v>0</v>
      </c>
      <c r="Q819" s="46">
        <v>0</v>
      </c>
      <c r="R819" s="46">
        <v>0</v>
      </c>
      <c r="S819" s="46">
        <v>0</v>
      </c>
      <c r="T819" s="46">
        <v>0</v>
      </c>
      <c r="U819" s="46">
        <v>0</v>
      </c>
      <c r="V819" s="46">
        <v>0</v>
      </c>
      <c r="W819" s="46">
        <v>0</v>
      </c>
      <c r="X819" s="46">
        <v>0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>
        <v>0</v>
      </c>
      <c r="AJ819" s="46">
        <v>0</v>
      </c>
      <c r="AK819" s="46">
        <v>52</v>
      </c>
      <c r="AL819" s="46">
        <v>36</v>
      </c>
      <c r="AM819" s="46">
        <v>0</v>
      </c>
      <c r="AN819" s="46">
        <v>0</v>
      </c>
      <c r="AO819" s="46">
        <v>0</v>
      </c>
      <c r="AP819" s="46">
        <v>0</v>
      </c>
      <c r="AQ819" s="46">
        <v>0</v>
      </c>
      <c r="AR819" s="46">
        <v>0</v>
      </c>
      <c r="AS819" s="46">
        <v>0</v>
      </c>
      <c r="AT819" s="46">
        <v>0</v>
      </c>
      <c r="AU819" s="46">
        <v>0</v>
      </c>
      <c r="AV819" s="46">
        <v>0</v>
      </c>
      <c r="AW819" s="46">
        <v>0</v>
      </c>
      <c r="AX819" s="46">
        <v>0</v>
      </c>
    </row>
    <row r="820" spans="1:50">
      <c r="A820" s="46">
        <v>819</v>
      </c>
      <c r="B820" s="46" t="s">
        <v>3098</v>
      </c>
      <c r="C820" s="46" t="s">
        <v>1653</v>
      </c>
      <c r="D820" s="46" t="s">
        <v>29</v>
      </c>
      <c r="E820" s="46" t="s">
        <v>1715</v>
      </c>
      <c r="F820" s="46" t="s">
        <v>1714</v>
      </c>
      <c r="G820" s="46">
        <v>55</v>
      </c>
      <c r="H820" s="46">
        <v>72</v>
      </c>
      <c r="I820" s="46">
        <v>13</v>
      </c>
      <c r="J820" s="46">
        <v>842</v>
      </c>
      <c r="K820" s="46">
        <v>1149</v>
      </c>
      <c r="L820" s="46">
        <v>234</v>
      </c>
      <c r="M820" s="46">
        <v>0</v>
      </c>
      <c r="N820" s="46">
        <v>0</v>
      </c>
      <c r="O820" s="46">
        <v>0</v>
      </c>
      <c r="P820" s="46">
        <v>0</v>
      </c>
      <c r="Q820" s="46">
        <v>0</v>
      </c>
      <c r="R820" s="46">
        <v>0</v>
      </c>
      <c r="S820" s="46">
        <v>0</v>
      </c>
      <c r="T820" s="46">
        <v>0</v>
      </c>
      <c r="U820" s="46">
        <v>0</v>
      </c>
      <c r="V820" s="46">
        <v>0</v>
      </c>
      <c r="W820" s="46">
        <v>0</v>
      </c>
      <c r="X820" s="46">
        <v>0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>
        <v>0</v>
      </c>
      <c r="AJ820" s="46">
        <v>0</v>
      </c>
      <c r="AK820" s="46">
        <v>52</v>
      </c>
      <c r="AL820" s="46">
        <v>42</v>
      </c>
      <c r="AM820" s="46">
        <v>0</v>
      </c>
      <c r="AN820" s="46">
        <v>0</v>
      </c>
      <c r="AO820" s="46">
        <v>0</v>
      </c>
      <c r="AP820" s="46">
        <v>0</v>
      </c>
      <c r="AQ820" s="46">
        <v>0</v>
      </c>
      <c r="AR820" s="46">
        <v>0</v>
      </c>
      <c r="AS820" s="46">
        <v>0</v>
      </c>
      <c r="AT820" s="46">
        <v>0</v>
      </c>
      <c r="AU820" s="46">
        <v>0</v>
      </c>
      <c r="AV820" s="46">
        <v>0</v>
      </c>
      <c r="AW820" s="46">
        <v>0</v>
      </c>
      <c r="AX820" s="46">
        <v>0</v>
      </c>
    </row>
    <row r="821" spans="1:50">
      <c r="A821" s="46">
        <v>820</v>
      </c>
      <c r="B821" s="46" t="s">
        <v>3098</v>
      </c>
      <c r="C821" s="46" t="s">
        <v>1653</v>
      </c>
      <c r="D821" s="46" t="s">
        <v>24</v>
      </c>
      <c r="E821" s="46" t="s">
        <v>1717</v>
      </c>
      <c r="F821" s="46" t="s">
        <v>1716</v>
      </c>
      <c r="G821" s="46">
        <v>27</v>
      </c>
      <c r="H821" s="46">
        <v>34</v>
      </c>
      <c r="I821" s="46">
        <v>9</v>
      </c>
      <c r="J821" s="46">
        <v>434</v>
      </c>
      <c r="K821" s="46">
        <v>582</v>
      </c>
      <c r="L821" s="46">
        <v>142</v>
      </c>
      <c r="M821" s="46">
        <v>0</v>
      </c>
      <c r="N821" s="46">
        <v>0</v>
      </c>
      <c r="O821" s="46">
        <v>0</v>
      </c>
      <c r="P821" s="46">
        <v>0</v>
      </c>
      <c r="Q821" s="46">
        <v>0</v>
      </c>
      <c r="R821" s="46">
        <v>0</v>
      </c>
      <c r="S821" s="46">
        <v>0</v>
      </c>
      <c r="T821" s="46">
        <v>0</v>
      </c>
      <c r="U821" s="46">
        <v>0</v>
      </c>
      <c r="V821" s="46">
        <v>0</v>
      </c>
      <c r="W821" s="46">
        <v>0</v>
      </c>
      <c r="X821" s="46">
        <v>0</v>
      </c>
      <c r="Y821" s="46">
        <v>0</v>
      </c>
      <c r="Z821" s="46">
        <v>0</v>
      </c>
      <c r="AA821" s="46">
        <v>0</v>
      </c>
      <c r="AB821" s="46">
        <v>0</v>
      </c>
      <c r="AC821" s="46">
        <v>0</v>
      </c>
      <c r="AD821" s="46">
        <v>0</v>
      </c>
      <c r="AE821" s="46">
        <v>0</v>
      </c>
      <c r="AF821" s="46">
        <v>0</v>
      </c>
      <c r="AG821" s="46">
        <v>0</v>
      </c>
      <c r="AH821" s="46">
        <v>0</v>
      </c>
      <c r="AI821" s="46">
        <v>0</v>
      </c>
      <c r="AJ821" s="46">
        <v>0</v>
      </c>
      <c r="AK821" s="46">
        <v>10</v>
      </c>
      <c r="AL821" s="46">
        <v>8</v>
      </c>
      <c r="AM821" s="46">
        <v>0</v>
      </c>
      <c r="AN821" s="46">
        <v>0</v>
      </c>
      <c r="AO821" s="46">
        <v>0</v>
      </c>
      <c r="AP821" s="46">
        <v>0</v>
      </c>
      <c r="AQ821" s="46">
        <v>0</v>
      </c>
      <c r="AR821" s="46">
        <v>0</v>
      </c>
      <c r="AS821" s="46">
        <v>0</v>
      </c>
      <c r="AT821" s="46">
        <v>0</v>
      </c>
      <c r="AU821" s="46">
        <v>0</v>
      </c>
      <c r="AV821" s="46">
        <v>0</v>
      </c>
      <c r="AW821" s="46">
        <v>0</v>
      </c>
      <c r="AX821" s="46">
        <v>0</v>
      </c>
    </row>
    <row r="822" spans="1:50">
      <c r="A822" s="46">
        <v>821</v>
      </c>
      <c r="B822" s="46" t="s">
        <v>3098</v>
      </c>
      <c r="C822" s="46" t="s">
        <v>1653</v>
      </c>
      <c r="D822" s="46" t="s">
        <v>24</v>
      </c>
      <c r="E822" s="46" t="s">
        <v>1719</v>
      </c>
      <c r="F822" s="46" t="s">
        <v>1718</v>
      </c>
      <c r="G822" s="46">
        <v>15</v>
      </c>
      <c r="H822" s="46">
        <v>22</v>
      </c>
      <c r="I822" s="46">
        <v>8</v>
      </c>
      <c r="J822" s="46">
        <v>314</v>
      </c>
      <c r="K822" s="46">
        <v>385</v>
      </c>
      <c r="L822" s="46">
        <v>121</v>
      </c>
      <c r="M822" s="46">
        <v>0</v>
      </c>
      <c r="N822" s="46">
        <v>0</v>
      </c>
      <c r="O822" s="46">
        <v>0</v>
      </c>
      <c r="P822" s="46">
        <v>0</v>
      </c>
      <c r="Q822" s="46">
        <v>0</v>
      </c>
      <c r="R822" s="46">
        <v>0</v>
      </c>
      <c r="S822" s="46">
        <v>0</v>
      </c>
      <c r="T822" s="46">
        <v>0</v>
      </c>
      <c r="U822" s="46">
        <v>0</v>
      </c>
      <c r="V822" s="46">
        <v>0</v>
      </c>
      <c r="W822" s="46">
        <v>0</v>
      </c>
      <c r="X822" s="46">
        <v>0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>
        <v>0</v>
      </c>
      <c r="AJ822" s="46">
        <v>0</v>
      </c>
      <c r="AK822" s="46">
        <v>1</v>
      </c>
      <c r="AL822" s="46">
        <v>1</v>
      </c>
      <c r="AM822" s="46">
        <v>0</v>
      </c>
      <c r="AN822" s="46">
        <v>0</v>
      </c>
      <c r="AO822" s="46">
        <v>0</v>
      </c>
      <c r="AP822" s="46">
        <v>0</v>
      </c>
      <c r="AQ822" s="46">
        <v>0</v>
      </c>
      <c r="AR822" s="46">
        <v>0</v>
      </c>
      <c r="AS822" s="46">
        <v>0</v>
      </c>
      <c r="AT822" s="46">
        <v>0</v>
      </c>
      <c r="AU822" s="46">
        <v>0</v>
      </c>
      <c r="AV822" s="46">
        <v>0</v>
      </c>
      <c r="AW822" s="46">
        <v>0</v>
      </c>
      <c r="AX822" s="46">
        <v>0</v>
      </c>
    </row>
    <row r="823" spans="1:50">
      <c r="A823" s="46">
        <v>822</v>
      </c>
      <c r="B823" s="46" t="s">
        <v>3098</v>
      </c>
      <c r="C823" s="46" t="s">
        <v>1653</v>
      </c>
      <c r="D823" s="46" t="s">
        <v>24</v>
      </c>
      <c r="E823" s="46" t="s">
        <v>1721</v>
      </c>
      <c r="F823" s="46" t="s">
        <v>1720</v>
      </c>
      <c r="G823" s="46">
        <v>15</v>
      </c>
      <c r="H823" s="46">
        <v>20</v>
      </c>
      <c r="I823" s="46">
        <v>2</v>
      </c>
      <c r="J823" s="46">
        <v>181</v>
      </c>
      <c r="K823" s="46">
        <v>230</v>
      </c>
      <c r="L823" s="46">
        <v>43</v>
      </c>
      <c r="M823" s="46">
        <v>0</v>
      </c>
      <c r="N823" s="46">
        <v>0</v>
      </c>
      <c r="O823" s="46">
        <v>0</v>
      </c>
      <c r="P823" s="46">
        <v>0</v>
      </c>
      <c r="Q823" s="46">
        <v>0</v>
      </c>
      <c r="R823" s="46">
        <v>0</v>
      </c>
      <c r="S823" s="46">
        <v>0</v>
      </c>
      <c r="T823" s="46">
        <v>0</v>
      </c>
      <c r="U823" s="46">
        <v>0</v>
      </c>
      <c r="V823" s="46">
        <v>0</v>
      </c>
      <c r="W823" s="46">
        <v>0</v>
      </c>
      <c r="X823" s="46">
        <v>0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>
        <v>0</v>
      </c>
      <c r="AJ823" s="46">
        <v>0</v>
      </c>
      <c r="AK823" s="46">
        <v>5</v>
      </c>
      <c r="AL823" s="46">
        <v>2</v>
      </c>
      <c r="AM823" s="46">
        <v>0</v>
      </c>
      <c r="AN823" s="46">
        <v>0</v>
      </c>
      <c r="AO823" s="46">
        <v>0</v>
      </c>
      <c r="AP823" s="46">
        <v>0</v>
      </c>
      <c r="AQ823" s="46">
        <v>0</v>
      </c>
      <c r="AR823" s="46">
        <v>0</v>
      </c>
      <c r="AS823" s="46">
        <v>0</v>
      </c>
      <c r="AT823" s="46">
        <v>0</v>
      </c>
      <c r="AU823" s="46">
        <v>0</v>
      </c>
      <c r="AV823" s="46">
        <v>0</v>
      </c>
      <c r="AW823" s="46">
        <v>0</v>
      </c>
      <c r="AX823" s="46">
        <v>0</v>
      </c>
    </row>
    <row r="824" spans="1:50">
      <c r="A824" s="46">
        <v>823</v>
      </c>
      <c r="B824" s="46" t="s">
        <v>3098</v>
      </c>
      <c r="C824" s="46" t="s">
        <v>1653</v>
      </c>
      <c r="D824" s="46" t="s">
        <v>29</v>
      </c>
      <c r="E824" s="46" t="s">
        <v>1723</v>
      </c>
      <c r="F824" s="46" t="s">
        <v>1722</v>
      </c>
      <c r="G824" s="46">
        <v>13</v>
      </c>
      <c r="H824" s="46">
        <v>21</v>
      </c>
      <c r="I824" s="46">
        <v>8</v>
      </c>
      <c r="J824" s="46">
        <v>293</v>
      </c>
      <c r="K824" s="46">
        <v>397</v>
      </c>
      <c r="L824" s="46">
        <v>111</v>
      </c>
      <c r="M824" s="46">
        <v>0</v>
      </c>
      <c r="N824" s="46">
        <v>0</v>
      </c>
      <c r="O824" s="46">
        <v>0</v>
      </c>
      <c r="P824" s="46">
        <v>0</v>
      </c>
      <c r="Q824" s="46">
        <v>0</v>
      </c>
      <c r="R824" s="46">
        <v>0</v>
      </c>
      <c r="S824" s="46">
        <v>0</v>
      </c>
      <c r="T824" s="46">
        <v>0</v>
      </c>
      <c r="U824" s="46">
        <v>0</v>
      </c>
      <c r="V824" s="46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>
        <v>0</v>
      </c>
      <c r="AJ824" s="46">
        <v>0</v>
      </c>
      <c r="AK824" s="46">
        <v>11</v>
      </c>
      <c r="AL824" s="46">
        <v>8</v>
      </c>
      <c r="AM824" s="46">
        <v>0</v>
      </c>
      <c r="AN824" s="46">
        <v>0</v>
      </c>
      <c r="AO824" s="46">
        <v>0</v>
      </c>
      <c r="AP824" s="46">
        <v>0</v>
      </c>
      <c r="AQ824" s="46">
        <v>0</v>
      </c>
      <c r="AR824" s="46">
        <v>0</v>
      </c>
      <c r="AS824" s="46">
        <v>0</v>
      </c>
      <c r="AT824" s="46">
        <v>0</v>
      </c>
      <c r="AU824" s="46">
        <v>0</v>
      </c>
      <c r="AV824" s="46">
        <v>0</v>
      </c>
      <c r="AW824" s="46">
        <v>0</v>
      </c>
      <c r="AX824" s="46">
        <v>0</v>
      </c>
    </row>
    <row r="825" spans="1:50">
      <c r="A825" s="46">
        <v>824</v>
      </c>
      <c r="B825" s="46" t="s">
        <v>3098</v>
      </c>
      <c r="C825" s="46" t="s">
        <v>1653</v>
      </c>
      <c r="D825" s="46" t="s">
        <v>24</v>
      </c>
      <c r="E825" s="46" t="s">
        <v>1725</v>
      </c>
      <c r="F825" s="46" t="s">
        <v>1724</v>
      </c>
      <c r="G825" s="46">
        <v>15</v>
      </c>
      <c r="H825" s="46">
        <v>15</v>
      </c>
      <c r="I825" s="46">
        <v>4</v>
      </c>
      <c r="J825" s="46">
        <v>234</v>
      </c>
      <c r="K825" s="46">
        <v>323</v>
      </c>
      <c r="L825" s="46">
        <v>67</v>
      </c>
      <c r="M825" s="46">
        <v>0</v>
      </c>
      <c r="N825" s="46">
        <v>0</v>
      </c>
      <c r="O825" s="46">
        <v>0</v>
      </c>
      <c r="P825" s="46">
        <v>0</v>
      </c>
      <c r="Q825" s="46">
        <v>0</v>
      </c>
      <c r="R825" s="46">
        <v>0</v>
      </c>
      <c r="S825" s="46">
        <v>0</v>
      </c>
      <c r="T825" s="46">
        <v>0</v>
      </c>
      <c r="U825" s="46">
        <v>0</v>
      </c>
      <c r="V825" s="46">
        <v>0</v>
      </c>
      <c r="W825" s="46">
        <v>0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>
        <v>0</v>
      </c>
      <c r="AJ825" s="46">
        <v>0</v>
      </c>
      <c r="AK825" s="46">
        <v>8</v>
      </c>
      <c r="AL825" s="46">
        <v>6</v>
      </c>
      <c r="AM825" s="46">
        <v>0</v>
      </c>
      <c r="AN825" s="46">
        <v>0</v>
      </c>
      <c r="AO825" s="46">
        <v>0</v>
      </c>
      <c r="AP825" s="46">
        <v>0</v>
      </c>
      <c r="AQ825" s="46">
        <v>0</v>
      </c>
      <c r="AR825" s="46">
        <v>0</v>
      </c>
      <c r="AS825" s="46">
        <v>0</v>
      </c>
      <c r="AT825" s="46">
        <v>0</v>
      </c>
      <c r="AU825" s="46">
        <v>0</v>
      </c>
      <c r="AV825" s="46">
        <v>0</v>
      </c>
      <c r="AW825" s="46">
        <v>0</v>
      </c>
      <c r="AX825" s="46">
        <v>0</v>
      </c>
    </row>
    <row r="826" spans="1:50">
      <c r="A826" s="46">
        <v>825</v>
      </c>
      <c r="B826" s="46" t="s">
        <v>3098</v>
      </c>
      <c r="C826" s="46" t="s">
        <v>1653</v>
      </c>
      <c r="D826" s="46" t="s">
        <v>29</v>
      </c>
      <c r="E826" s="46" t="s">
        <v>1727</v>
      </c>
      <c r="F826" s="46" t="s">
        <v>1726</v>
      </c>
      <c r="G826" s="46">
        <v>22</v>
      </c>
      <c r="H826" s="46">
        <v>25</v>
      </c>
      <c r="I826" s="46">
        <v>13</v>
      </c>
      <c r="J826" s="46">
        <v>436</v>
      </c>
      <c r="K826" s="46">
        <v>559</v>
      </c>
      <c r="L826" s="46">
        <v>138</v>
      </c>
      <c r="M826" s="46">
        <v>0</v>
      </c>
      <c r="N826" s="46">
        <v>0</v>
      </c>
      <c r="O826" s="46">
        <v>0</v>
      </c>
      <c r="P826" s="46">
        <v>0</v>
      </c>
      <c r="Q826" s="46">
        <v>0</v>
      </c>
      <c r="R826" s="46">
        <v>0</v>
      </c>
      <c r="S826" s="46">
        <v>0</v>
      </c>
      <c r="T826" s="46">
        <v>0</v>
      </c>
      <c r="U826" s="46">
        <v>0</v>
      </c>
      <c r="V826" s="46">
        <v>0</v>
      </c>
      <c r="W826" s="46">
        <v>0</v>
      </c>
      <c r="X826" s="46">
        <v>0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</v>
      </c>
      <c r="AF826" s="46">
        <v>0</v>
      </c>
      <c r="AG826" s="46">
        <v>0</v>
      </c>
      <c r="AH826" s="46">
        <v>0</v>
      </c>
      <c r="AI826" s="46">
        <v>0</v>
      </c>
      <c r="AJ826" s="46">
        <v>0</v>
      </c>
      <c r="AK826" s="46">
        <v>11</v>
      </c>
      <c r="AL826" s="46">
        <v>11</v>
      </c>
      <c r="AM826" s="46">
        <v>0</v>
      </c>
      <c r="AN826" s="46">
        <v>0</v>
      </c>
      <c r="AO826" s="46">
        <v>0</v>
      </c>
      <c r="AP826" s="46">
        <v>0</v>
      </c>
      <c r="AQ826" s="46">
        <v>0</v>
      </c>
      <c r="AR826" s="46">
        <v>0</v>
      </c>
      <c r="AS826" s="46">
        <v>0</v>
      </c>
      <c r="AT826" s="46">
        <v>0</v>
      </c>
      <c r="AU826" s="46">
        <v>0</v>
      </c>
      <c r="AV826" s="46">
        <v>0</v>
      </c>
      <c r="AW826" s="46">
        <v>0</v>
      </c>
      <c r="AX826" s="46">
        <v>0</v>
      </c>
    </row>
    <row r="827" spans="1:50">
      <c r="A827" s="46">
        <v>826</v>
      </c>
      <c r="B827" s="46" t="s">
        <v>3098</v>
      </c>
      <c r="C827" s="46" t="s">
        <v>1653</v>
      </c>
      <c r="D827" s="46" t="s">
        <v>24</v>
      </c>
      <c r="E827" s="46" t="s">
        <v>1729</v>
      </c>
      <c r="F827" s="46" t="s">
        <v>1728</v>
      </c>
      <c r="G827" s="46">
        <v>14</v>
      </c>
      <c r="H827" s="46">
        <v>20</v>
      </c>
      <c r="I827" s="46">
        <v>5</v>
      </c>
      <c r="J827" s="46">
        <v>298</v>
      </c>
      <c r="K827" s="46">
        <v>380</v>
      </c>
      <c r="L827" s="46">
        <v>73</v>
      </c>
      <c r="M827" s="46">
        <v>0</v>
      </c>
      <c r="N827" s="46">
        <v>0</v>
      </c>
      <c r="O827" s="46">
        <v>0</v>
      </c>
      <c r="P827" s="46">
        <v>0</v>
      </c>
      <c r="Q827" s="46">
        <v>0</v>
      </c>
      <c r="R827" s="46">
        <v>0</v>
      </c>
      <c r="S827" s="46">
        <v>0</v>
      </c>
      <c r="T827" s="46">
        <v>0</v>
      </c>
      <c r="U827" s="46">
        <v>0</v>
      </c>
      <c r="V827" s="46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</v>
      </c>
      <c r="AI827" s="46">
        <v>0</v>
      </c>
      <c r="AJ827" s="46">
        <v>0</v>
      </c>
      <c r="AK827" s="46">
        <v>20</v>
      </c>
      <c r="AL827" s="46">
        <v>11</v>
      </c>
      <c r="AM827" s="46">
        <v>0</v>
      </c>
      <c r="AN827" s="46">
        <v>0</v>
      </c>
      <c r="AO827" s="46">
        <v>0</v>
      </c>
      <c r="AP827" s="46">
        <v>0</v>
      </c>
      <c r="AQ827" s="46">
        <v>0</v>
      </c>
      <c r="AR827" s="46">
        <v>0</v>
      </c>
      <c r="AS827" s="46">
        <v>0</v>
      </c>
      <c r="AT827" s="46">
        <v>0</v>
      </c>
      <c r="AU827" s="46">
        <v>0</v>
      </c>
      <c r="AV827" s="46">
        <v>0</v>
      </c>
      <c r="AW827" s="46">
        <v>0</v>
      </c>
      <c r="AX827" s="46">
        <v>0</v>
      </c>
    </row>
    <row r="828" spans="1:50">
      <c r="A828" s="46">
        <v>827</v>
      </c>
      <c r="B828" s="46" t="s">
        <v>3098</v>
      </c>
      <c r="C828" s="46" t="s">
        <v>1653</v>
      </c>
      <c r="D828" s="46" t="s">
        <v>24</v>
      </c>
      <c r="E828" s="46" t="s">
        <v>1731</v>
      </c>
      <c r="F828" s="46" t="s">
        <v>1730</v>
      </c>
      <c r="G828" s="46">
        <v>14</v>
      </c>
      <c r="H828" s="46">
        <v>14</v>
      </c>
      <c r="I828" s="46">
        <v>3</v>
      </c>
      <c r="J828" s="46">
        <v>176</v>
      </c>
      <c r="K828" s="46">
        <v>232</v>
      </c>
      <c r="L828" s="46">
        <v>55</v>
      </c>
      <c r="M828" s="46">
        <v>0</v>
      </c>
      <c r="N828" s="46">
        <v>0</v>
      </c>
      <c r="O828" s="46">
        <v>0</v>
      </c>
      <c r="P828" s="46">
        <v>0</v>
      </c>
      <c r="Q828" s="46">
        <v>0</v>
      </c>
      <c r="R828" s="46">
        <v>0</v>
      </c>
      <c r="S828" s="46">
        <v>0</v>
      </c>
      <c r="T828" s="46">
        <v>0</v>
      </c>
      <c r="U828" s="46">
        <v>0</v>
      </c>
      <c r="V828" s="46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>
        <v>0</v>
      </c>
      <c r="AJ828" s="46">
        <v>0</v>
      </c>
      <c r="AK828" s="46">
        <v>0</v>
      </c>
      <c r="AL828" s="46">
        <v>0</v>
      </c>
      <c r="AM828" s="46">
        <v>0</v>
      </c>
      <c r="AN828" s="46">
        <v>0</v>
      </c>
      <c r="AO828" s="46">
        <v>0</v>
      </c>
      <c r="AP828" s="46">
        <v>0</v>
      </c>
      <c r="AQ828" s="46">
        <v>0</v>
      </c>
      <c r="AR828" s="46">
        <v>0</v>
      </c>
      <c r="AS828" s="46">
        <v>0</v>
      </c>
      <c r="AT828" s="46">
        <v>0</v>
      </c>
      <c r="AU828" s="46">
        <v>0</v>
      </c>
      <c r="AV828" s="46">
        <v>0</v>
      </c>
      <c r="AW828" s="46">
        <v>0</v>
      </c>
      <c r="AX828" s="46">
        <v>0</v>
      </c>
    </row>
    <row r="829" spans="1:50">
      <c r="A829" s="46">
        <v>828</v>
      </c>
      <c r="B829" s="46" t="s">
        <v>3098</v>
      </c>
      <c r="C829" s="46" t="s">
        <v>1653</v>
      </c>
      <c r="D829" s="46" t="s">
        <v>24</v>
      </c>
      <c r="E829" s="46" t="s">
        <v>1733</v>
      </c>
      <c r="F829" s="46" t="s">
        <v>1732</v>
      </c>
      <c r="G829" s="46">
        <v>9</v>
      </c>
      <c r="H829" s="46">
        <v>6</v>
      </c>
      <c r="I829" s="46">
        <v>2</v>
      </c>
      <c r="J829" s="46">
        <v>70</v>
      </c>
      <c r="K829" s="46">
        <v>90</v>
      </c>
      <c r="L829" s="46">
        <v>17</v>
      </c>
      <c r="M829" s="46">
        <v>0</v>
      </c>
      <c r="N829" s="46">
        <v>0</v>
      </c>
      <c r="O829" s="46">
        <v>0</v>
      </c>
      <c r="P829" s="46">
        <v>0</v>
      </c>
      <c r="Q829" s="46">
        <v>0</v>
      </c>
      <c r="R829" s="46">
        <v>0</v>
      </c>
      <c r="S829" s="46">
        <v>0</v>
      </c>
      <c r="T829" s="46">
        <v>0</v>
      </c>
      <c r="U829" s="46">
        <v>0</v>
      </c>
      <c r="V829" s="46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>
        <v>0</v>
      </c>
      <c r="AJ829" s="46">
        <v>0</v>
      </c>
      <c r="AK829" s="46">
        <v>5</v>
      </c>
      <c r="AL829" s="46">
        <v>5</v>
      </c>
      <c r="AM829" s="46">
        <v>0</v>
      </c>
      <c r="AN829" s="46">
        <v>0</v>
      </c>
      <c r="AO829" s="46">
        <v>0</v>
      </c>
      <c r="AP829" s="46">
        <v>0</v>
      </c>
      <c r="AQ829" s="46">
        <v>0</v>
      </c>
      <c r="AR829" s="46">
        <v>0</v>
      </c>
      <c r="AS829" s="46">
        <v>0</v>
      </c>
      <c r="AT829" s="46">
        <v>0</v>
      </c>
      <c r="AU829" s="46">
        <v>0</v>
      </c>
      <c r="AV829" s="46">
        <v>0</v>
      </c>
      <c r="AW829" s="46">
        <v>0</v>
      </c>
      <c r="AX829" s="46">
        <v>0</v>
      </c>
    </row>
    <row r="830" spans="1:50">
      <c r="A830" s="46">
        <v>829</v>
      </c>
      <c r="B830" s="46" t="s">
        <v>3098</v>
      </c>
      <c r="C830" s="46" t="s">
        <v>1653</v>
      </c>
      <c r="D830" s="46" t="s">
        <v>21</v>
      </c>
      <c r="E830" s="46" t="s">
        <v>1735</v>
      </c>
      <c r="F830" s="46" t="s">
        <v>1734</v>
      </c>
      <c r="G830" s="46">
        <v>73</v>
      </c>
      <c r="H830" s="46">
        <v>68</v>
      </c>
      <c r="I830" s="46">
        <v>12</v>
      </c>
      <c r="J830" s="46">
        <v>739</v>
      </c>
      <c r="K830" s="46">
        <v>1007</v>
      </c>
      <c r="L830" s="46">
        <v>148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14</v>
      </c>
      <c r="AL830" s="46">
        <v>11</v>
      </c>
      <c r="AM830" s="46">
        <v>0</v>
      </c>
      <c r="AN830" s="46">
        <v>0</v>
      </c>
      <c r="AO830" s="46">
        <v>0</v>
      </c>
      <c r="AP830" s="46">
        <v>0</v>
      </c>
      <c r="AQ830" s="46">
        <v>0</v>
      </c>
      <c r="AR830" s="46">
        <v>0</v>
      </c>
      <c r="AS830" s="46">
        <v>0</v>
      </c>
      <c r="AT830" s="46">
        <v>0</v>
      </c>
      <c r="AU830" s="46">
        <v>12</v>
      </c>
      <c r="AV830" s="46">
        <v>1</v>
      </c>
      <c r="AW830" s="46">
        <v>0</v>
      </c>
      <c r="AX830" s="46">
        <v>0</v>
      </c>
    </row>
    <row r="831" spans="1:50">
      <c r="A831" s="46">
        <v>830</v>
      </c>
      <c r="B831" s="46" t="s">
        <v>3098</v>
      </c>
      <c r="C831" s="46" t="s">
        <v>1653</v>
      </c>
      <c r="D831" s="46" t="s">
        <v>21</v>
      </c>
      <c r="E831" s="46" t="s">
        <v>1737</v>
      </c>
      <c r="F831" s="46" t="s">
        <v>1736</v>
      </c>
      <c r="G831" s="46">
        <v>56</v>
      </c>
      <c r="H831" s="46">
        <v>78</v>
      </c>
      <c r="I831" s="46">
        <v>27</v>
      </c>
      <c r="J831" s="46">
        <v>1081</v>
      </c>
      <c r="K831" s="46">
        <v>1532</v>
      </c>
      <c r="L831" s="46">
        <v>422</v>
      </c>
      <c r="M831" s="46">
        <v>0</v>
      </c>
      <c r="N831" s="46">
        <v>0</v>
      </c>
      <c r="O831" s="46">
        <v>0</v>
      </c>
      <c r="P831" s="46">
        <v>0</v>
      </c>
      <c r="Q831" s="46">
        <v>0</v>
      </c>
      <c r="R831" s="46">
        <v>0</v>
      </c>
      <c r="S831" s="46">
        <v>0</v>
      </c>
      <c r="T831" s="46">
        <v>0</v>
      </c>
      <c r="U831" s="46">
        <v>0</v>
      </c>
      <c r="V831" s="46">
        <v>0</v>
      </c>
      <c r="W831" s="46">
        <v>0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</v>
      </c>
      <c r="AF831" s="46">
        <v>0</v>
      </c>
      <c r="AG831" s="46">
        <v>0</v>
      </c>
      <c r="AH831" s="46">
        <v>0</v>
      </c>
      <c r="AI831" s="46">
        <v>0</v>
      </c>
      <c r="AJ831" s="46">
        <v>0</v>
      </c>
      <c r="AK831" s="46">
        <v>28</v>
      </c>
      <c r="AL831" s="46">
        <v>24</v>
      </c>
      <c r="AM831" s="46">
        <v>0</v>
      </c>
      <c r="AN831" s="46">
        <v>0</v>
      </c>
      <c r="AO831" s="46">
        <v>0</v>
      </c>
      <c r="AP831" s="46">
        <v>0</v>
      </c>
      <c r="AQ831" s="46">
        <v>0</v>
      </c>
      <c r="AR831" s="46">
        <v>0</v>
      </c>
      <c r="AS831" s="46">
        <v>0</v>
      </c>
      <c r="AT831" s="46">
        <v>0</v>
      </c>
      <c r="AU831" s="46">
        <v>0</v>
      </c>
      <c r="AV831" s="46">
        <v>0</v>
      </c>
      <c r="AW831" s="46">
        <v>0</v>
      </c>
      <c r="AX831" s="46">
        <v>0</v>
      </c>
    </row>
    <row r="832" spans="1:50">
      <c r="A832" s="46">
        <v>831</v>
      </c>
      <c r="B832" s="46" t="s">
        <v>3098</v>
      </c>
      <c r="C832" s="46" t="s">
        <v>1653</v>
      </c>
      <c r="D832" s="46" t="s">
        <v>78</v>
      </c>
      <c r="E832" s="46" t="s">
        <v>1739</v>
      </c>
      <c r="F832" s="46" t="s">
        <v>1738</v>
      </c>
      <c r="G832" s="46">
        <v>47</v>
      </c>
      <c r="H832" s="46">
        <v>76</v>
      </c>
      <c r="I832" s="46">
        <v>16</v>
      </c>
      <c r="J832" s="46">
        <v>2199</v>
      </c>
      <c r="K832" s="46">
        <v>2985</v>
      </c>
      <c r="L832" s="46">
        <v>534</v>
      </c>
      <c r="M832" s="46">
        <v>2</v>
      </c>
      <c r="N832" s="46">
        <v>0</v>
      </c>
      <c r="O832" s="46">
        <v>0</v>
      </c>
      <c r="P832" s="46">
        <v>11</v>
      </c>
      <c r="Q832" s="46">
        <v>0</v>
      </c>
      <c r="R832" s="46">
        <v>0</v>
      </c>
      <c r="S832" s="46">
        <v>0</v>
      </c>
      <c r="T832" s="46">
        <v>0</v>
      </c>
      <c r="U832" s="46">
        <v>0</v>
      </c>
      <c r="V832" s="46">
        <v>0</v>
      </c>
      <c r="W832" s="46">
        <v>0</v>
      </c>
      <c r="X832" s="46">
        <v>0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0</v>
      </c>
      <c r="AH832" s="46">
        <v>0</v>
      </c>
      <c r="AI832" s="46">
        <v>0</v>
      </c>
      <c r="AJ832" s="46">
        <v>0</v>
      </c>
      <c r="AK832" s="46">
        <v>105</v>
      </c>
      <c r="AL832" s="46">
        <v>60</v>
      </c>
      <c r="AM832" s="46">
        <v>0</v>
      </c>
      <c r="AN832" s="46">
        <v>0</v>
      </c>
      <c r="AO832" s="46">
        <v>0</v>
      </c>
      <c r="AP832" s="46">
        <v>0</v>
      </c>
      <c r="AQ832" s="46">
        <v>0</v>
      </c>
      <c r="AR832" s="46">
        <v>0</v>
      </c>
      <c r="AS832" s="46">
        <v>0</v>
      </c>
      <c r="AT832" s="46">
        <v>0</v>
      </c>
      <c r="AU832" s="46">
        <v>0</v>
      </c>
      <c r="AV832" s="46">
        <v>0</v>
      </c>
      <c r="AW832" s="46">
        <v>0</v>
      </c>
      <c r="AX832" s="46">
        <v>0</v>
      </c>
    </row>
    <row r="833" spans="1:50">
      <c r="A833" s="46">
        <v>832</v>
      </c>
      <c r="B833" s="46" t="s">
        <v>3098</v>
      </c>
      <c r="C833" s="46" t="s">
        <v>1653</v>
      </c>
      <c r="D833" s="46" t="s">
        <v>21</v>
      </c>
      <c r="E833" s="46" t="s">
        <v>1741</v>
      </c>
      <c r="F833" s="46" t="s">
        <v>1740</v>
      </c>
      <c r="G833" s="46">
        <v>35</v>
      </c>
      <c r="H833" s="46">
        <v>50</v>
      </c>
      <c r="I833" s="46">
        <v>20</v>
      </c>
      <c r="J833" s="46">
        <v>753</v>
      </c>
      <c r="K833" s="46">
        <v>1159</v>
      </c>
      <c r="L833" s="46">
        <v>368</v>
      </c>
      <c r="M833" s="46">
        <v>0</v>
      </c>
      <c r="N833" s="46">
        <v>0</v>
      </c>
      <c r="O833" s="46">
        <v>0</v>
      </c>
      <c r="P833" s="46">
        <v>0</v>
      </c>
      <c r="Q833" s="46">
        <v>0</v>
      </c>
      <c r="R833" s="46">
        <v>0</v>
      </c>
      <c r="S833" s="46">
        <v>0</v>
      </c>
      <c r="T833" s="46">
        <v>0</v>
      </c>
      <c r="U833" s="46">
        <v>0</v>
      </c>
      <c r="V833" s="46">
        <v>0</v>
      </c>
      <c r="W833" s="46">
        <v>0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>
        <v>0</v>
      </c>
      <c r="AJ833" s="46">
        <v>0</v>
      </c>
      <c r="AK833" s="46">
        <v>18</v>
      </c>
      <c r="AL833" s="46">
        <v>14</v>
      </c>
      <c r="AM833" s="46">
        <v>0</v>
      </c>
      <c r="AN833" s="46">
        <v>0</v>
      </c>
      <c r="AO833" s="46">
        <v>0</v>
      </c>
      <c r="AP833" s="46">
        <v>0</v>
      </c>
      <c r="AQ833" s="46">
        <v>0</v>
      </c>
      <c r="AR833" s="46">
        <v>0</v>
      </c>
      <c r="AS833" s="46">
        <v>0</v>
      </c>
      <c r="AT833" s="46">
        <v>0</v>
      </c>
      <c r="AU833" s="46">
        <v>0</v>
      </c>
      <c r="AV833" s="46">
        <v>0</v>
      </c>
      <c r="AW833" s="46">
        <v>0</v>
      </c>
      <c r="AX833" s="46">
        <v>0</v>
      </c>
    </row>
    <row r="834" spans="1:50">
      <c r="A834" s="46">
        <v>833</v>
      </c>
      <c r="B834" s="46" t="s">
        <v>3098</v>
      </c>
      <c r="C834" s="46" t="s">
        <v>1653</v>
      </c>
      <c r="D834" s="46" t="s">
        <v>29</v>
      </c>
      <c r="E834" s="46" t="s">
        <v>1743</v>
      </c>
      <c r="F834" s="46" t="s">
        <v>1742</v>
      </c>
      <c r="G834" s="46">
        <v>59</v>
      </c>
      <c r="H834" s="46">
        <v>65</v>
      </c>
      <c r="I834" s="46">
        <v>16</v>
      </c>
      <c r="J834" s="46">
        <v>636</v>
      </c>
      <c r="K834" s="46">
        <v>894</v>
      </c>
      <c r="L834" s="46">
        <v>177</v>
      </c>
      <c r="M834" s="46">
        <v>0</v>
      </c>
      <c r="N834" s="46">
        <v>0</v>
      </c>
      <c r="O834" s="46">
        <v>0</v>
      </c>
      <c r="P834" s="46">
        <v>0</v>
      </c>
      <c r="Q834" s="46">
        <v>0</v>
      </c>
      <c r="R834" s="46">
        <v>0</v>
      </c>
      <c r="S834" s="46">
        <v>0</v>
      </c>
      <c r="T834" s="46">
        <v>0</v>
      </c>
      <c r="U834" s="46">
        <v>0</v>
      </c>
      <c r="V834" s="46">
        <v>0</v>
      </c>
      <c r="W834" s="46">
        <v>0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>
        <v>0</v>
      </c>
      <c r="AJ834" s="46">
        <v>0</v>
      </c>
      <c r="AK834" s="46">
        <v>13</v>
      </c>
      <c r="AL834" s="46">
        <v>10</v>
      </c>
      <c r="AM834" s="46">
        <v>0</v>
      </c>
      <c r="AN834" s="46">
        <v>0</v>
      </c>
      <c r="AO834" s="46">
        <v>0</v>
      </c>
      <c r="AP834" s="46">
        <v>0</v>
      </c>
      <c r="AQ834" s="46">
        <v>0</v>
      </c>
      <c r="AR834" s="46">
        <v>0</v>
      </c>
      <c r="AS834" s="46">
        <v>0</v>
      </c>
      <c r="AT834" s="46">
        <v>0</v>
      </c>
      <c r="AU834" s="46">
        <v>21</v>
      </c>
      <c r="AV834" s="46">
        <v>3</v>
      </c>
      <c r="AW834" s="46">
        <v>0</v>
      </c>
      <c r="AX834" s="46">
        <v>0</v>
      </c>
    </row>
    <row r="835" spans="1:50">
      <c r="A835" s="46">
        <v>834</v>
      </c>
      <c r="B835" s="46" t="s">
        <v>3098</v>
      </c>
      <c r="C835" s="46" t="s">
        <v>1653</v>
      </c>
      <c r="D835" s="46" t="s">
        <v>24</v>
      </c>
      <c r="E835" s="46" t="s">
        <v>1745</v>
      </c>
      <c r="F835" s="46" t="s">
        <v>1744</v>
      </c>
      <c r="G835" s="46">
        <v>18</v>
      </c>
      <c r="H835" s="46">
        <v>25</v>
      </c>
      <c r="I835" s="46">
        <v>10</v>
      </c>
      <c r="J835" s="46">
        <v>334</v>
      </c>
      <c r="K835" s="46">
        <v>484</v>
      </c>
      <c r="L835" s="46">
        <v>160</v>
      </c>
      <c r="M835" s="46">
        <v>0</v>
      </c>
      <c r="N835" s="46">
        <v>0</v>
      </c>
      <c r="O835" s="46">
        <v>0</v>
      </c>
      <c r="P835" s="46">
        <v>0</v>
      </c>
      <c r="Q835" s="46">
        <v>0</v>
      </c>
      <c r="R835" s="46">
        <v>0</v>
      </c>
      <c r="S835" s="46">
        <v>0</v>
      </c>
      <c r="T835" s="46">
        <v>0</v>
      </c>
      <c r="U835" s="46">
        <v>0</v>
      </c>
      <c r="V835" s="46">
        <v>0</v>
      </c>
      <c r="W835" s="46">
        <v>0</v>
      </c>
      <c r="X835" s="46">
        <v>0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>
        <v>0</v>
      </c>
      <c r="AJ835" s="46">
        <v>0</v>
      </c>
      <c r="AK835" s="46">
        <v>10</v>
      </c>
      <c r="AL835" s="46">
        <v>8</v>
      </c>
      <c r="AM835" s="46">
        <v>0</v>
      </c>
      <c r="AN835" s="46">
        <v>0</v>
      </c>
      <c r="AO835" s="46">
        <v>0</v>
      </c>
      <c r="AP835" s="46">
        <v>0</v>
      </c>
      <c r="AQ835" s="46">
        <v>0</v>
      </c>
      <c r="AR835" s="46">
        <v>0</v>
      </c>
      <c r="AS835" s="46">
        <v>0</v>
      </c>
      <c r="AT835" s="46">
        <v>0</v>
      </c>
      <c r="AU835" s="46">
        <v>0</v>
      </c>
      <c r="AV835" s="46">
        <v>0</v>
      </c>
      <c r="AW835" s="46">
        <v>0</v>
      </c>
      <c r="AX835" s="46">
        <v>0</v>
      </c>
    </row>
    <row r="836" spans="1:50">
      <c r="A836" s="46">
        <v>835</v>
      </c>
      <c r="B836" s="46" t="s">
        <v>3098</v>
      </c>
      <c r="C836" s="46" t="s">
        <v>1653</v>
      </c>
      <c r="D836" s="46" t="s">
        <v>24</v>
      </c>
      <c r="E836" s="46" t="s">
        <v>1747</v>
      </c>
      <c r="F836" s="46" t="s">
        <v>1746</v>
      </c>
      <c r="G836" s="46">
        <v>32</v>
      </c>
      <c r="H836" s="46">
        <v>39</v>
      </c>
      <c r="I836" s="46">
        <v>7</v>
      </c>
      <c r="J836" s="46">
        <v>769</v>
      </c>
      <c r="K836" s="46">
        <v>1007</v>
      </c>
      <c r="L836" s="46">
        <v>186</v>
      </c>
      <c r="M836" s="46">
        <v>0</v>
      </c>
      <c r="N836" s="46">
        <v>0</v>
      </c>
      <c r="O836" s="46">
        <v>0</v>
      </c>
      <c r="P836" s="46">
        <v>0</v>
      </c>
      <c r="Q836" s="46">
        <v>0</v>
      </c>
      <c r="R836" s="46">
        <v>0</v>
      </c>
      <c r="S836" s="46">
        <v>0</v>
      </c>
      <c r="T836" s="46">
        <v>0</v>
      </c>
      <c r="U836" s="46">
        <v>0</v>
      </c>
      <c r="V836" s="46">
        <v>0</v>
      </c>
      <c r="W836" s="46">
        <v>0</v>
      </c>
      <c r="X836" s="46">
        <v>0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0</v>
      </c>
      <c r="AF836" s="46">
        <v>0</v>
      </c>
      <c r="AG836" s="46">
        <v>0</v>
      </c>
      <c r="AH836" s="46">
        <v>0</v>
      </c>
      <c r="AI836" s="46">
        <v>0</v>
      </c>
      <c r="AJ836" s="46">
        <v>0</v>
      </c>
      <c r="AK836" s="46">
        <v>9</v>
      </c>
      <c r="AL836" s="46">
        <v>6</v>
      </c>
      <c r="AM836" s="46">
        <v>0</v>
      </c>
      <c r="AN836" s="46">
        <v>0</v>
      </c>
      <c r="AO836" s="46">
        <v>0</v>
      </c>
      <c r="AP836" s="46">
        <v>0</v>
      </c>
      <c r="AQ836" s="46">
        <v>0</v>
      </c>
      <c r="AR836" s="46">
        <v>0</v>
      </c>
      <c r="AS836" s="46">
        <v>0</v>
      </c>
      <c r="AT836" s="46">
        <v>0</v>
      </c>
      <c r="AU836" s="46">
        <v>0</v>
      </c>
      <c r="AV836" s="46">
        <v>0</v>
      </c>
      <c r="AW836" s="46">
        <v>0</v>
      </c>
      <c r="AX836" s="46">
        <v>0</v>
      </c>
    </row>
    <row r="837" spans="1:50">
      <c r="A837" s="46">
        <v>836</v>
      </c>
      <c r="B837" s="46" t="s">
        <v>3098</v>
      </c>
      <c r="C837" s="46" t="s">
        <v>1653</v>
      </c>
      <c r="D837" s="46" t="s">
        <v>29</v>
      </c>
      <c r="E837" s="46" t="s">
        <v>1749</v>
      </c>
      <c r="F837" s="46" t="s">
        <v>1748</v>
      </c>
      <c r="G837" s="46">
        <v>39</v>
      </c>
      <c r="H837" s="46">
        <v>55</v>
      </c>
      <c r="I837" s="46">
        <v>14</v>
      </c>
      <c r="J837" s="46">
        <v>921</v>
      </c>
      <c r="K837" s="46">
        <v>1351</v>
      </c>
      <c r="L837" s="46">
        <v>283</v>
      </c>
      <c r="M837" s="46">
        <v>0</v>
      </c>
      <c r="N837" s="46">
        <v>0</v>
      </c>
      <c r="O837" s="46">
        <v>0</v>
      </c>
      <c r="P837" s="46">
        <v>0</v>
      </c>
      <c r="Q837" s="46">
        <v>0</v>
      </c>
      <c r="R837" s="46">
        <v>0</v>
      </c>
      <c r="S837" s="46">
        <v>0</v>
      </c>
      <c r="T837" s="46">
        <v>0</v>
      </c>
      <c r="U837" s="46">
        <v>0</v>
      </c>
      <c r="V837" s="46">
        <v>0</v>
      </c>
      <c r="W837" s="46">
        <v>0</v>
      </c>
      <c r="X837" s="46">
        <v>0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>
        <v>0</v>
      </c>
      <c r="AJ837" s="46">
        <v>0</v>
      </c>
      <c r="AK837" s="46">
        <v>11</v>
      </c>
      <c r="AL837" s="46">
        <v>8</v>
      </c>
      <c r="AM837" s="46">
        <v>0</v>
      </c>
      <c r="AN837" s="46">
        <v>0</v>
      </c>
      <c r="AO837" s="46">
        <v>0</v>
      </c>
      <c r="AP837" s="46">
        <v>0</v>
      </c>
      <c r="AQ837" s="46">
        <v>0</v>
      </c>
      <c r="AR837" s="46">
        <v>0</v>
      </c>
      <c r="AS837" s="46">
        <v>0</v>
      </c>
      <c r="AT837" s="46">
        <v>0</v>
      </c>
      <c r="AU837" s="46">
        <v>0</v>
      </c>
      <c r="AV837" s="46">
        <v>0</v>
      </c>
      <c r="AW837" s="46">
        <v>0</v>
      </c>
      <c r="AX837" s="46">
        <v>0</v>
      </c>
    </row>
    <row r="838" spans="1:50">
      <c r="A838" s="46">
        <v>837</v>
      </c>
      <c r="B838" s="46" t="s">
        <v>3098</v>
      </c>
      <c r="C838" s="46" t="s">
        <v>1653</v>
      </c>
      <c r="D838" s="46" t="s">
        <v>24</v>
      </c>
      <c r="E838" s="46" t="s">
        <v>1751</v>
      </c>
      <c r="F838" s="46" t="s">
        <v>1750</v>
      </c>
      <c r="G838" s="46">
        <v>23</v>
      </c>
      <c r="H838" s="46">
        <v>30</v>
      </c>
      <c r="I838" s="46">
        <v>6</v>
      </c>
      <c r="J838" s="46">
        <v>608</v>
      </c>
      <c r="K838" s="46">
        <v>794</v>
      </c>
      <c r="L838" s="46">
        <v>148</v>
      </c>
      <c r="M838" s="46">
        <v>0</v>
      </c>
      <c r="N838" s="46">
        <v>0</v>
      </c>
      <c r="O838" s="46">
        <v>0</v>
      </c>
      <c r="P838" s="46">
        <v>0</v>
      </c>
      <c r="Q838" s="46">
        <v>0</v>
      </c>
      <c r="R838" s="46">
        <v>0</v>
      </c>
      <c r="S838" s="46">
        <v>0</v>
      </c>
      <c r="T838" s="46">
        <v>0</v>
      </c>
      <c r="U838" s="46">
        <v>0</v>
      </c>
      <c r="V838" s="46">
        <v>0</v>
      </c>
      <c r="W838" s="46">
        <v>0</v>
      </c>
      <c r="X838" s="46">
        <v>0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>
        <v>0</v>
      </c>
      <c r="AJ838" s="46">
        <v>0</v>
      </c>
      <c r="AK838" s="46">
        <v>28</v>
      </c>
      <c r="AL838" s="46">
        <v>21</v>
      </c>
      <c r="AM838" s="46">
        <v>0</v>
      </c>
      <c r="AN838" s="46">
        <v>0</v>
      </c>
      <c r="AO838" s="46">
        <v>0</v>
      </c>
      <c r="AP838" s="46">
        <v>0</v>
      </c>
      <c r="AQ838" s="46">
        <v>0</v>
      </c>
      <c r="AR838" s="46">
        <v>0</v>
      </c>
      <c r="AS838" s="46">
        <v>0</v>
      </c>
      <c r="AT838" s="46">
        <v>0</v>
      </c>
      <c r="AU838" s="46">
        <v>0</v>
      </c>
      <c r="AV838" s="46">
        <v>0</v>
      </c>
      <c r="AW838" s="46">
        <v>0</v>
      </c>
      <c r="AX838" s="46">
        <v>0</v>
      </c>
    </row>
    <row r="839" spans="1:50">
      <c r="A839" s="46">
        <v>838</v>
      </c>
      <c r="B839" s="46" t="s">
        <v>3098</v>
      </c>
      <c r="C839" s="46" t="s">
        <v>1653</v>
      </c>
      <c r="D839" s="46" t="s">
        <v>24</v>
      </c>
      <c r="E839" s="46" t="s">
        <v>1753</v>
      </c>
      <c r="F839" s="46" t="s">
        <v>1752</v>
      </c>
      <c r="G839" s="46">
        <v>9</v>
      </c>
      <c r="H839" s="46">
        <v>20</v>
      </c>
      <c r="I839" s="46">
        <v>9</v>
      </c>
      <c r="J839" s="46">
        <v>333</v>
      </c>
      <c r="K839" s="46">
        <v>497</v>
      </c>
      <c r="L839" s="46">
        <v>173</v>
      </c>
      <c r="M839" s="46">
        <v>0</v>
      </c>
      <c r="N839" s="46">
        <v>0</v>
      </c>
      <c r="O839" s="46">
        <v>0</v>
      </c>
      <c r="P839" s="46">
        <v>0</v>
      </c>
      <c r="Q839" s="46">
        <v>0</v>
      </c>
      <c r="R839" s="46">
        <v>0</v>
      </c>
      <c r="S839" s="46">
        <v>0</v>
      </c>
      <c r="T839" s="46">
        <v>0</v>
      </c>
      <c r="U839" s="46">
        <v>0</v>
      </c>
      <c r="V839" s="46">
        <v>0</v>
      </c>
      <c r="W839" s="46">
        <v>0</v>
      </c>
      <c r="X839" s="46">
        <v>0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>
        <v>0</v>
      </c>
      <c r="AJ839" s="46">
        <v>0</v>
      </c>
      <c r="AK839" s="46">
        <v>23</v>
      </c>
      <c r="AL839" s="46">
        <v>17</v>
      </c>
      <c r="AM839" s="46">
        <v>0</v>
      </c>
      <c r="AN839" s="46">
        <v>0</v>
      </c>
      <c r="AO839" s="46">
        <v>0</v>
      </c>
      <c r="AP839" s="46">
        <v>0</v>
      </c>
      <c r="AQ839" s="46">
        <v>0</v>
      </c>
      <c r="AR839" s="46">
        <v>0</v>
      </c>
      <c r="AS839" s="46">
        <v>0</v>
      </c>
      <c r="AT839" s="46">
        <v>0</v>
      </c>
      <c r="AU839" s="46">
        <v>0</v>
      </c>
      <c r="AV839" s="46">
        <v>0</v>
      </c>
      <c r="AW839" s="46">
        <v>0</v>
      </c>
      <c r="AX839" s="46">
        <v>0</v>
      </c>
    </row>
    <row r="840" spans="1:50">
      <c r="A840" s="46">
        <v>839</v>
      </c>
      <c r="B840" s="46" t="s">
        <v>3098</v>
      </c>
      <c r="C840" s="46" t="s">
        <v>1653</v>
      </c>
      <c r="D840" s="46" t="s">
        <v>24</v>
      </c>
      <c r="E840" s="46" t="s">
        <v>1755</v>
      </c>
      <c r="F840" s="46" t="s">
        <v>1754</v>
      </c>
      <c r="G840" s="46">
        <v>18</v>
      </c>
      <c r="H840" s="46">
        <v>27</v>
      </c>
      <c r="I840" s="46">
        <v>10</v>
      </c>
      <c r="J840" s="46">
        <v>588</v>
      </c>
      <c r="K840" s="46">
        <v>798</v>
      </c>
      <c r="L840" s="46">
        <v>190</v>
      </c>
      <c r="M840" s="46">
        <v>0</v>
      </c>
      <c r="N840" s="46">
        <v>0</v>
      </c>
      <c r="O840" s="46">
        <v>0</v>
      </c>
      <c r="P840" s="46">
        <v>0</v>
      </c>
      <c r="Q840" s="46">
        <v>0</v>
      </c>
      <c r="R840" s="46">
        <v>0</v>
      </c>
      <c r="S840" s="46">
        <v>0</v>
      </c>
      <c r="T840" s="46">
        <v>0</v>
      </c>
      <c r="U840" s="46">
        <v>0</v>
      </c>
      <c r="V840" s="46">
        <v>0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0</v>
      </c>
      <c r="AH840" s="46">
        <v>0</v>
      </c>
      <c r="AI840" s="46">
        <v>0</v>
      </c>
      <c r="AJ840" s="46">
        <v>0</v>
      </c>
      <c r="AK840" s="46">
        <v>18</v>
      </c>
      <c r="AL840" s="46">
        <v>17</v>
      </c>
      <c r="AM840" s="46">
        <v>0</v>
      </c>
      <c r="AN840" s="46">
        <v>0</v>
      </c>
      <c r="AO840" s="46">
        <v>0</v>
      </c>
      <c r="AP840" s="46">
        <v>0</v>
      </c>
      <c r="AQ840" s="46">
        <v>0</v>
      </c>
      <c r="AR840" s="46">
        <v>0</v>
      </c>
      <c r="AS840" s="46">
        <v>0</v>
      </c>
      <c r="AT840" s="46">
        <v>0</v>
      </c>
      <c r="AU840" s="46">
        <v>0</v>
      </c>
      <c r="AV840" s="46">
        <v>0</v>
      </c>
      <c r="AW840" s="46">
        <v>0</v>
      </c>
      <c r="AX840" s="46">
        <v>0</v>
      </c>
    </row>
    <row r="841" spans="1:50">
      <c r="A841" s="46">
        <v>840</v>
      </c>
      <c r="B841" s="46" t="s">
        <v>3098</v>
      </c>
      <c r="C841" s="46" t="s">
        <v>1653</v>
      </c>
      <c r="D841" s="46" t="s">
        <v>24</v>
      </c>
      <c r="E841" s="46" t="s">
        <v>1757</v>
      </c>
      <c r="F841" s="46" t="s">
        <v>1756</v>
      </c>
      <c r="G841" s="46">
        <v>12</v>
      </c>
      <c r="H841" s="46">
        <v>15</v>
      </c>
      <c r="I841" s="46">
        <v>5</v>
      </c>
      <c r="J841" s="46">
        <v>195</v>
      </c>
      <c r="K841" s="46">
        <v>269</v>
      </c>
      <c r="L841" s="46">
        <v>54</v>
      </c>
      <c r="M841" s="46">
        <v>0</v>
      </c>
      <c r="N841" s="46">
        <v>0</v>
      </c>
      <c r="O841" s="46">
        <v>0</v>
      </c>
      <c r="P841" s="46">
        <v>0</v>
      </c>
      <c r="Q841" s="46">
        <v>0</v>
      </c>
      <c r="R841" s="46">
        <v>0</v>
      </c>
      <c r="S841" s="46">
        <v>0</v>
      </c>
      <c r="T841" s="46">
        <v>0</v>
      </c>
      <c r="U841" s="46">
        <v>0</v>
      </c>
      <c r="V841" s="46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>
        <v>0</v>
      </c>
      <c r="AJ841" s="46">
        <v>0</v>
      </c>
      <c r="AK841" s="46">
        <v>8</v>
      </c>
      <c r="AL841" s="46">
        <v>9</v>
      </c>
      <c r="AM841" s="46">
        <v>0</v>
      </c>
      <c r="AN841" s="46">
        <v>0</v>
      </c>
      <c r="AO841" s="46">
        <v>0</v>
      </c>
      <c r="AP841" s="46">
        <v>0</v>
      </c>
      <c r="AQ841" s="46">
        <v>0</v>
      </c>
      <c r="AR841" s="46">
        <v>0</v>
      </c>
      <c r="AS841" s="46">
        <v>0</v>
      </c>
      <c r="AT841" s="46">
        <v>0</v>
      </c>
      <c r="AU841" s="46">
        <v>0</v>
      </c>
      <c r="AV841" s="46">
        <v>0</v>
      </c>
      <c r="AW841" s="46">
        <v>0</v>
      </c>
      <c r="AX841" s="46">
        <v>0</v>
      </c>
    </row>
    <row r="842" spans="1:50">
      <c r="A842" s="46">
        <v>841</v>
      </c>
      <c r="B842" s="46" t="s">
        <v>3098</v>
      </c>
      <c r="C842" s="46" t="s">
        <v>1653</v>
      </c>
      <c r="D842" s="46" t="s">
        <v>29</v>
      </c>
      <c r="E842" s="46" t="s">
        <v>1759</v>
      </c>
      <c r="F842" s="46" t="s">
        <v>1758</v>
      </c>
      <c r="G842" s="46">
        <v>24</v>
      </c>
      <c r="H842" s="46">
        <v>42</v>
      </c>
      <c r="I842" s="46">
        <v>10</v>
      </c>
      <c r="J842" s="46">
        <v>629</v>
      </c>
      <c r="K842" s="46">
        <v>819</v>
      </c>
      <c r="L842" s="46">
        <v>173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29</v>
      </c>
      <c r="AL842" s="46">
        <v>20</v>
      </c>
      <c r="AM842" s="46">
        <v>0</v>
      </c>
      <c r="AN842" s="46">
        <v>0</v>
      </c>
      <c r="AO842" s="46">
        <v>0</v>
      </c>
      <c r="AP842" s="46">
        <v>0</v>
      </c>
      <c r="AQ842" s="46">
        <v>0</v>
      </c>
      <c r="AR842" s="46">
        <v>0</v>
      </c>
      <c r="AS842" s="46">
        <v>0</v>
      </c>
      <c r="AT842" s="46">
        <v>0</v>
      </c>
      <c r="AU842" s="46">
        <v>49.5</v>
      </c>
      <c r="AV842" s="46">
        <v>3</v>
      </c>
      <c r="AW842" s="46">
        <v>0</v>
      </c>
      <c r="AX842" s="46">
        <v>0</v>
      </c>
    </row>
    <row r="843" spans="1:50">
      <c r="A843" s="46">
        <v>842</v>
      </c>
      <c r="B843" s="46" t="s">
        <v>3098</v>
      </c>
      <c r="C843" s="46" t="s">
        <v>1653</v>
      </c>
      <c r="D843" s="46" t="s">
        <v>24</v>
      </c>
      <c r="E843" s="46" t="s">
        <v>836</v>
      </c>
      <c r="F843" s="46" t="s">
        <v>1760</v>
      </c>
      <c r="G843" s="46">
        <v>6</v>
      </c>
      <c r="H843" s="46">
        <v>12</v>
      </c>
      <c r="I843" s="46">
        <v>4</v>
      </c>
      <c r="J843" s="46">
        <v>115</v>
      </c>
      <c r="K843" s="46">
        <v>216</v>
      </c>
      <c r="L843" s="46">
        <v>32</v>
      </c>
      <c r="M843" s="46">
        <v>0</v>
      </c>
      <c r="N843" s="46">
        <v>0</v>
      </c>
      <c r="O843" s="46">
        <v>0</v>
      </c>
      <c r="P843" s="46">
        <v>0</v>
      </c>
      <c r="Q843" s="46">
        <v>0</v>
      </c>
      <c r="R843" s="46">
        <v>0</v>
      </c>
      <c r="S843" s="46">
        <v>0</v>
      </c>
      <c r="T843" s="46">
        <v>0</v>
      </c>
      <c r="U843" s="46">
        <v>0</v>
      </c>
      <c r="V843" s="46">
        <v>0</v>
      </c>
      <c r="W843" s="46">
        <v>0</v>
      </c>
      <c r="X843" s="46">
        <v>0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</v>
      </c>
      <c r="AF843" s="46">
        <v>0</v>
      </c>
      <c r="AG843" s="46">
        <v>0</v>
      </c>
      <c r="AH843" s="46">
        <v>0</v>
      </c>
      <c r="AI843" s="46">
        <v>0</v>
      </c>
      <c r="AJ843" s="46">
        <v>0</v>
      </c>
      <c r="AK843" s="46">
        <v>7</v>
      </c>
      <c r="AL843" s="46">
        <v>4</v>
      </c>
      <c r="AM843" s="46">
        <v>0</v>
      </c>
      <c r="AN843" s="46">
        <v>0</v>
      </c>
      <c r="AO843" s="46">
        <v>0</v>
      </c>
      <c r="AP843" s="46">
        <v>0</v>
      </c>
      <c r="AQ843" s="46">
        <v>0</v>
      </c>
      <c r="AR843" s="46">
        <v>0</v>
      </c>
      <c r="AS843" s="46">
        <v>0</v>
      </c>
      <c r="AT843" s="46">
        <v>0</v>
      </c>
      <c r="AU843" s="46">
        <v>0</v>
      </c>
      <c r="AV843" s="46">
        <v>0</v>
      </c>
      <c r="AW843" s="46">
        <v>0</v>
      </c>
      <c r="AX843" s="46">
        <v>0</v>
      </c>
    </row>
    <row r="844" spans="1:50">
      <c r="A844" s="46">
        <v>843</v>
      </c>
      <c r="B844" s="46" t="s">
        <v>3098</v>
      </c>
      <c r="C844" s="46" t="s">
        <v>1653</v>
      </c>
      <c r="D844" s="46" t="s">
        <v>29</v>
      </c>
      <c r="E844" s="46" t="s">
        <v>1762</v>
      </c>
      <c r="F844" s="46" t="s">
        <v>1761</v>
      </c>
      <c r="G844" s="46">
        <v>43</v>
      </c>
      <c r="H844" s="46">
        <v>57</v>
      </c>
      <c r="I844" s="46">
        <v>13</v>
      </c>
      <c r="J844" s="46">
        <v>631</v>
      </c>
      <c r="K844" s="46">
        <v>834</v>
      </c>
      <c r="L844" s="46">
        <v>169</v>
      </c>
      <c r="M844" s="46">
        <v>0</v>
      </c>
      <c r="N844" s="46">
        <v>0</v>
      </c>
      <c r="O844" s="46">
        <v>0</v>
      </c>
      <c r="P844" s="46">
        <v>0</v>
      </c>
      <c r="Q844" s="46">
        <v>0</v>
      </c>
      <c r="R844" s="46">
        <v>0</v>
      </c>
      <c r="S844" s="46">
        <v>0</v>
      </c>
      <c r="T844" s="46">
        <v>0</v>
      </c>
      <c r="U844" s="46">
        <v>0</v>
      </c>
      <c r="V844" s="46">
        <v>0</v>
      </c>
      <c r="W844" s="46">
        <v>0</v>
      </c>
      <c r="X844" s="46">
        <v>0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0</v>
      </c>
      <c r="AH844" s="46">
        <v>0</v>
      </c>
      <c r="AI844" s="46">
        <v>0</v>
      </c>
      <c r="AJ844" s="46">
        <v>0</v>
      </c>
      <c r="AK844" s="46">
        <v>36</v>
      </c>
      <c r="AL844" s="46">
        <v>22</v>
      </c>
      <c r="AM844" s="46">
        <v>0</v>
      </c>
      <c r="AN844" s="46">
        <v>0</v>
      </c>
      <c r="AO844" s="46">
        <v>0</v>
      </c>
      <c r="AP844" s="46">
        <v>0</v>
      </c>
      <c r="AQ844" s="46">
        <v>0</v>
      </c>
      <c r="AR844" s="46">
        <v>0</v>
      </c>
      <c r="AS844" s="46">
        <v>0</v>
      </c>
      <c r="AT844" s="46">
        <v>0</v>
      </c>
      <c r="AU844" s="46">
        <v>0</v>
      </c>
      <c r="AV844" s="46">
        <v>0</v>
      </c>
      <c r="AW844" s="46">
        <v>0</v>
      </c>
      <c r="AX844" s="46">
        <v>0</v>
      </c>
    </row>
    <row r="845" spans="1:50">
      <c r="A845" s="46">
        <v>844</v>
      </c>
      <c r="B845" s="46" t="s">
        <v>3098</v>
      </c>
      <c r="C845" s="46" t="s">
        <v>1653</v>
      </c>
      <c r="D845" s="46" t="s">
        <v>78</v>
      </c>
      <c r="E845" s="46" t="s">
        <v>1764</v>
      </c>
      <c r="F845" s="46" t="s">
        <v>1763</v>
      </c>
      <c r="G845" s="46">
        <v>94</v>
      </c>
      <c r="H845" s="46">
        <v>156</v>
      </c>
      <c r="I845" s="46">
        <v>42</v>
      </c>
      <c r="J845" s="46">
        <v>3577</v>
      </c>
      <c r="K845" s="46">
        <v>4709</v>
      </c>
      <c r="L845" s="46">
        <v>1012</v>
      </c>
      <c r="M845" s="46">
        <v>0</v>
      </c>
      <c r="N845" s="46">
        <v>0</v>
      </c>
      <c r="O845" s="46">
        <v>0</v>
      </c>
      <c r="P845" s="46">
        <v>0</v>
      </c>
      <c r="Q845" s="46">
        <v>0</v>
      </c>
      <c r="R845" s="46">
        <v>0</v>
      </c>
      <c r="S845" s="46">
        <v>0</v>
      </c>
      <c r="T845" s="46">
        <v>0</v>
      </c>
      <c r="U845" s="46">
        <v>0</v>
      </c>
      <c r="V845" s="46">
        <v>0</v>
      </c>
      <c r="W845" s="46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>
        <v>0</v>
      </c>
      <c r="AJ845" s="46">
        <v>0</v>
      </c>
      <c r="AK845" s="46">
        <v>83</v>
      </c>
      <c r="AL845" s="46">
        <v>60</v>
      </c>
      <c r="AM845" s="46">
        <v>0</v>
      </c>
      <c r="AN845" s="46">
        <v>0</v>
      </c>
      <c r="AO845" s="46">
        <v>0</v>
      </c>
      <c r="AP845" s="46">
        <v>0</v>
      </c>
      <c r="AQ845" s="46">
        <v>0</v>
      </c>
      <c r="AR845" s="46">
        <v>0</v>
      </c>
      <c r="AS845" s="46">
        <v>0</v>
      </c>
      <c r="AT845" s="46">
        <v>0</v>
      </c>
      <c r="AU845" s="46">
        <v>0</v>
      </c>
      <c r="AV845" s="46">
        <v>0</v>
      </c>
      <c r="AW845" s="46">
        <v>0</v>
      </c>
      <c r="AX845" s="46">
        <v>0</v>
      </c>
    </row>
    <row r="846" spans="1:50">
      <c r="A846" s="46">
        <v>845</v>
      </c>
      <c r="B846" s="46" t="s">
        <v>3098</v>
      </c>
      <c r="C846" s="46" t="s">
        <v>1653</v>
      </c>
      <c r="D846" s="46" t="s">
        <v>24</v>
      </c>
      <c r="E846" s="46" t="s">
        <v>1766</v>
      </c>
      <c r="F846" s="46" t="s">
        <v>1765</v>
      </c>
      <c r="G846" s="46">
        <v>9</v>
      </c>
      <c r="H846" s="46">
        <v>10</v>
      </c>
      <c r="I846" s="46">
        <v>5</v>
      </c>
      <c r="J846" s="46">
        <v>149</v>
      </c>
      <c r="K846" s="46">
        <v>187</v>
      </c>
      <c r="L846" s="46">
        <v>73</v>
      </c>
      <c r="M846" s="46">
        <v>0</v>
      </c>
      <c r="N846" s="46">
        <v>0</v>
      </c>
      <c r="O846" s="46">
        <v>0</v>
      </c>
      <c r="P846" s="46">
        <v>0</v>
      </c>
      <c r="Q846" s="46">
        <v>0</v>
      </c>
      <c r="R846" s="46">
        <v>0</v>
      </c>
      <c r="S846" s="46">
        <v>0</v>
      </c>
      <c r="T846" s="46">
        <v>0</v>
      </c>
      <c r="U846" s="46">
        <v>0</v>
      </c>
      <c r="V846" s="46">
        <v>0</v>
      </c>
      <c r="W846" s="46">
        <v>0</v>
      </c>
      <c r="X846" s="46">
        <v>0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v>0</v>
      </c>
      <c r="AG846" s="46">
        <v>0</v>
      </c>
      <c r="AH846" s="46">
        <v>0</v>
      </c>
      <c r="AI846" s="46">
        <v>0</v>
      </c>
      <c r="AJ846" s="46">
        <v>0</v>
      </c>
      <c r="AK846" s="46">
        <v>0</v>
      </c>
      <c r="AL846" s="46">
        <v>0</v>
      </c>
      <c r="AM846" s="46">
        <v>0</v>
      </c>
      <c r="AN846" s="46">
        <v>0</v>
      </c>
      <c r="AO846" s="46">
        <v>0</v>
      </c>
      <c r="AP846" s="46">
        <v>0</v>
      </c>
      <c r="AQ846" s="46">
        <v>0</v>
      </c>
      <c r="AR846" s="46">
        <v>0</v>
      </c>
      <c r="AS846" s="46">
        <v>0</v>
      </c>
      <c r="AT846" s="46">
        <v>0</v>
      </c>
      <c r="AU846" s="46">
        <v>0</v>
      </c>
      <c r="AV846" s="46">
        <v>0</v>
      </c>
      <c r="AW846" s="46">
        <v>0</v>
      </c>
      <c r="AX846" s="46">
        <v>0</v>
      </c>
    </row>
    <row r="847" spans="1:50">
      <c r="A847" s="46">
        <v>846</v>
      </c>
      <c r="B847" s="46" t="s">
        <v>3098</v>
      </c>
      <c r="C847" s="46" t="s">
        <v>1653</v>
      </c>
      <c r="D847" s="46" t="s">
        <v>21</v>
      </c>
      <c r="E847" s="46" t="s">
        <v>1768</v>
      </c>
      <c r="F847" s="46" t="s">
        <v>1767</v>
      </c>
      <c r="G847" s="46">
        <v>57</v>
      </c>
      <c r="H847" s="46">
        <v>60</v>
      </c>
      <c r="I847" s="46">
        <v>16</v>
      </c>
      <c r="J847" s="46">
        <v>849</v>
      </c>
      <c r="K847" s="46">
        <v>1146</v>
      </c>
      <c r="L847" s="46">
        <v>227</v>
      </c>
      <c r="M847" s="46">
        <v>0</v>
      </c>
      <c r="N847" s="46">
        <v>0</v>
      </c>
      <c r="O847" s="46">
        <v>0</v>
      </c>
      <c r="P847" s="46">
        <v>0</v>
      </c>
      <c r="Q847" s="46">
        <v>0</v>
      </c>
      <c r="R847" s="46">
        <v>0</v>
      </c>
      <c r="S847" s="46">
        <v>0</v>
      </c>
      <c r="T847" s="46">
        <v>0</v>
      </c>
      <c r="U847" s="46">
        <v>0</v>
      </c>
      <c r="V847" s="46">
        <v>0</v>
      </c>
      <c r="W847" s="46">
        <v>0</v>
      </c>
      <c r="X847" s="46">
        <v>0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>
        <v>0</v>
      </c>
      <c r="AJ847" s="46">
        <v>0</v>
      </c>
      <c r="AK847" s="46">
        <v>37</v>
      </c>
      <c r="AL847" s="46">
        <v>32</v>
      </c>
      <c r="AM847" s="46">
        <v>0</v>
      </c>
      <c r="AN847" s="46">
        <v>0</v>
      </c>
      <c r="AO847" s="46">
        <v>0</v>
      </c>
      <c r="AP847" s="46">
        <v>0</v>
      </c>
      <c r="AQ847" s="46">
        <v>0</v>
      </c>
      <c r="AR847" s="46">
        <v>0</v>
      </c>
      <c r="AS847" s="46">
        <v>0</v>
      </c>
      <c r="AT847" s="46">
        <v>0</v>
      </c>
      <c r="AU847" s="46">
        <v>0</v>
      </c>
      <c r="AV847" s="46">
        <v>0</v>
      </c>
      <c r="AW847" s="46">
        <v>0</v>
      </c>
      <c r="AX847" s="46">
        <v>0</v>
      </c>
    </row>
    <row r="848" spans="1:50">
      <c r="A848" s="46">
        <v>847</v>
      </c>
      <c r="B848" s="46" t="s">
        <v>3098</v>
      </c>
      <c r="C848" s="46" t="s">
        <v>1653</v>
      </c>
      <c r="D848" s="46" t="s">
        <v>24</v>
      </c>
      <c r="E848" s="46" t="s">
        <v>1770</v>
      </c>
      <c r="F848" s="46" t="s">
        <v>1769</v>
      </c>
      <c r="G848" s="46">
        <v>1</v>
      </c>
      <c r="H848" s="46">
        <v>9</v>
      </c>
      <c r="I848" s="46">
        <v>3</v>
      </c>
      <c r="J848" s="46">
        <v>135</v>
      </c>
      <c r="K848" s="46">
        <v>181</v>
      </c>
      <c r="L848" s="46">
        <v>64</v>
      </c>
      <c r="M848" s="46">
        <v>0</v>
      </c>
      <c r="N848" s="46">
        <v>0</v>
      </c>
      <c r="O848" s="46">
        <v>0</v>
      </c>
      <c r="P848" s="46">
        <v>0</v>
      </c>
      <c r="Q848" s="46">
        <v>0</v>
      </c>
      <c r="R848" s="46">
        <v>0</v>
      </c>
      <c r="S848" s="46">
        <v>0</v>
      </c>
      <c r="T848" s="46">
        <v>0</v>
      </c>
      <c r="U848" s="46">
        <v>0</v>
      </c>
      <c r="V848" s="46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v>0</v>
      </c>
      <c r="AG848" s="46">
        <v>0</v>
      </c>
      <c r="AH848" s="46">
        <v>0</v>
      </c>
      <c r="AI848" s="46">
        <v>0</v>
      </c>
      <c r="AJ848" s="46">
        <v>0</v>
      </c>
      <c r="AK848" s="46">
        <v>9</v>
      </c>
      <c r="AL848" s="46">
        <v>6</v>
      </c>
      <c r="AM848" s="46">
        <v>0</v>
      </c>
      <c r="AN848" s="46">
        <v>0</v>
      </c>
      <c r="AO848" s="46">
        <v>0</v>
      </c>
      <c r="AP848" s="46">
        <v>0</v>
      </c>
      <c r="AQ848" s="46">
        <v>0</v>
      </c>
      <c r="AR848" s="46">
        <v>0</v>
      </c>
      <c r="AS848" s="46">
        <v>0</v>
      </c>
      <c r="AT848" s="46">
        <v>0</v>
      </c>
      <c r="AU848" s="46">
        <v>0</v>
      </c>
      <c r="AV848" s="46">
        <v>0</v>
      </c>
      <c r="AW848" s="46">
        <v>0</v>
      </c>
      <c r="AX848" s="46">
        <v>0</v>
      </c>
    </row>
    <row r="849" spans="1:50">
      <c r="A849" s="46">
        <v>848</v>
      </c>
      <c r="B849" s="46" t="s">
        <v>3098</v>
      </c>
      <c r="C849" s="46" t="s">
        <v>1653</v>
      </c>
      <c r="D849" s="46" t="s">
        <v>24</v>
      </c>
      <c r="E849" s="46" t="s">
        <v>1772</v>
      </c>
      <c r="F849" s="46" t="s">
        <v>1771</v>
      </c>
      <c r="G849" s="46">
        <v>15</v>
      </c>
      <c r="H849" s="46">
        <v>18</v>
      </c>
      <c r="I849" s="46">
        <v>9</v>
      </c>
      <c r="J849" s="46">
        <v>233</v>
      </c>
      <c r="K849" s="46">
        <v>338</v>
      </c>
      <c r="L849" s="46">
        <v>118</v>
      </c>
      <c r="M849" s="46">
        <v>0</v>
      </c>
      <c r="N849" s="46">
        <v>0</v>
      </c>
      <c r="O849" s="46">
        <v>0</v>
      </c>
      <c r="P849" s="46">
        <v>0</v>
      </c>
      <c r="Q849" s="46">
        <v>0</v>
      </c>
      <c r="R849" s="46">
        <v>0</v>
      </c>
      <c r="S849" s="46">
        <v>0</v>
      </c>
      <c r="T849" s="46">
        <v>0</v>
      </c>
      <c r="U849" s="46">
        <v>0</v>
      </c>
      <c r="V849" s="46">
        <v>0</v>
      </c>
      <c r="W849" s="46">
        <v>0</v>
      </c>
      <c r="X849" s="46">
        <v>0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>
        <v>0</v>
      </c>
      <c r="AJ849" s="46">
        <v>0</v>
      </c>
      <c r="AK849" s="46">
        <v>7</v>
      </c>
      <c r="AL849" s="46">
        <v>6</v>
      </c>
      <c r="AM849" s="46">
        <v>0</v>
      </c>
      <c r="AN849" s="46">
        <v>0</v>
      </c>
      <c r="AO849" s="46">
        <v>0</v>
      </c>
      <c r="AP849" s="46">
        <v>0</v>
      </c>
      <c r="AQ849" s="46">
        <v>0</v>
      </c>
      <c r="AR849" s="46">
        <v>0</v>
      </c>
      <c r="AS849" s="46">
        <v>0</v>
      </c>
      <c r="AT849" s="46">
        <v>0</v>
      </c>
      <c r="AU849" s="46">
        <v>0</v>
      </c>
      <c r="AV849" s="46">
        <v>0</v>
      </c>
      <c r="AW849" s="46">
        <v>0</v>
      </c>
      <c r="AX849" s="46">
        <v>0</v>
      </c>
    </row>
    <row r="850" spans="1:50">
      <c r="A850" s="46">
        <v>849</v>
      </c>
      <c r="B850" s="46" t="s">
        <v>3098</v>
      </c>
      <c r="C850" s="46" t="s">
        <v>1653</v>
      </c>
      <c r="D850" s="46" t="s">
        <v>24</v>
      </c>
      <c r="E850" s="46" t="s">
        <v>1774</v>
      </c>
      <c r="F850" s="46" t="s">
        <v>1773</v>
      </c>
      <c r="G850" s="46">
        <v>11</v>
      </c>
      <c r="H850" s="46">
        <v>15</v>
      </c>
      <c r="I850" s="46">
        <v>6</v>
      </c>
      <c r="J850" s="46">
        <v>205</v>
      </c>
      <c r="K850" s="46">
        <v>309</v>
      </c>
      <c r="L850" s="46">
        <v>89</v>
      </c>
      <c r="M850" s="46">
        <v>0</v>
      </c>
      <c r="N850" s="46">
        <v>0</v>
      </c>
      <c r="O850" s="46">
        <v>0</v>
      </c>
      <c r="P850" s="46">
        <v>0</v>
      </c>
      <c r="Q850" s="46">
        <v>0</v>
      </c>
      <c r="R850" s="46">
        <v>0</v>
      </c>
      <c r="S850" s="46">
        <v>0</v>
      </c>
      <c r="T850" s="46">
        <v>0</v>
      </c>
      <c r="U850" s="46">
        <v>0</v>
      </c>
      <c r="V850" s="46">
        <v>0</v>
      </c>
      <c r="W850" s="46">
        <v>0</v>
      </c>
      <c r="X850" s="46">
        <v>0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</v>
      </c>
      <c r="AF850" s="46">
        <v>0</v>
      </c>
      <c r="AG850" s="46">
        <v>0</v>
      </c>
      <c r="AH850" s="46">
        <v>0</v>
      </c>
      <c r="AI850" s="46">
        <v>0</v>
      </c>
      <c r="AJ850" s="46">
        <v>0</v>
      </c>
      <c r="AK850" s="46">
        <v>10</v>
      </c>
      <c r="AL850" s="46">
        <v>7</v>
      </c>
      <c r="AM850" s="46">
        <v>0</v>
      </c>
      <c r="AN850" s="46">
        <v>0</v>
      </c>
      <c r="AO850" s="46">
        <v>0</v>
      </c>
      <c r="AP850" s="46">
        <v>0</v>
      </c>
      <c r="AQ850" s="46">
        <v>0</v>
      </c>
      <c r="AR850" s="46">
        <v>0</v>
      </c>
      <c r="AS850" s="46">
        <v>0</v>
      </c>
      <c r="AT850" s="46">
        <v>0</v>
      </c>
      <c r="AU850" s="46">
        <v>0</v>
      </c>
      <c r="AV850" s="46">
        <v>0</v>
      </c>
      <c r="AW850" s="46">
        <v>0</v>
      </c>
      <c r="AX850" s="46">
        <v>0</v>
      </c>
    </row>
    <row r="851" spans="1:50">
      <c r="A851" s="46">
        <v>850</v>
      </c>
      <c r="B851" s="46" t="s">
        <v>3098</v>
      </c>
      <c r="C851" s="46" t="s">
        <v>1653</v>
      </c>
      <c r="D851" s="46" t="s">
        <v>24</v>
      </c>
      <c r="E851" s="46" t="s">
        <v>1776</v>
      </c>
      <c r="F851" s="46" t="s">
        <v>1775</v>
      </c>
      <c r="G851" s="46">
        <v>18</v>
      </c>
      <c r="H851" s="46">
        <v>19</v>
      </c>
      <c r="I851" s="46">
        <v>4</v>
      </c>
      <c r="J851" s="46">
        <v>266.5</v>
      </c>
      <c r="K851" s="46">
        <v>369</v>
      </c>
      <c r="L851" s="46">
        <v>58</v>
      </c>
      <c r="M851" s="46">
        <v>0</v>
      </c>
      <c r="N851" s="46">
        <v>0</v>
      </c>
      <c r="O851" s="46">
        <v>0</v>
      </c>
      <c r="P851" s="46">
        <v>0</v>
      </c>
      <c r="Q851" s="46">
        <v>0</v>
      </c>
      <c r="R851" s="46">
        <v>0</v>
      </c>
      <c r="S851" s="46">
        <v>0</v>
      </c>
      <c r="T851" s="46">
        <v>0</v>
      </c>
      <c r="U851" s="46">
        <v>0</v>
      </c>
      <c r="V851" s="46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0</v>
      </c>
      <c r="AH851" s="46">
        <v>0</v>
      </c>
      <c r="AI851" s="46">
        <v>0</v>
      </c>
      <c r="AJ851" s="46">
        <v>0</v>
      </c>
      <c r="AK851" s="46">
        <v>5</v>
      </c>
      <c r="AL851" s="46">
        <v>4</v>
      </c>
      <c r="AM851" s="46">
        <v>0</v>
      </c>
      <c r="AN851" s="46">
        <v>0</v>
      </c>
      <c r="AO851" s="46">
        <v>0</v>
      </c>
      <c r="AP851" s="46">
        <v>0</v>
      </c>
      <c r="AQ851" s="46">
        <v>0</v>
      </c>
      <c r="AR851" s="46">
        <v>0</v>
      </c>
      <c r="AS851" s="46">
        <v>0</v>
      </c>
      <c r="AT851" s="46">
        <v>0</v>
      </c>
      <c r="AU851" s="46">
        <v>0</v>
      </c>
      <c r="AV851" s="46">
        <v>0</v>
      </c>
      <c r="AW851" s="46">
        <v>0</v>
      </c>
      <c r="AX851" s="46">
        <v>0</v>
      </c>
    </row>
    <row r="852" spans="1:50">
      <c r="A852" s="46">
        <v>851</v>
      </c>
      <c r="B852" s="46" t="s">
        <v>3098</v>
      </c>
      <c r="C852" s="46" t="s">
        <v>1653</v>
      </c>
      <c r="D852" s="46" t="s">
        <v>29</v>
      </c>
      <c r="E852" s="46" t="s">
        <v>1778</v>
      </c>
      <c r="F852" s="46" t="s">
        <v>1777</v>
      </c>
      <c r="G852" s="46">
        <v>27</v>
      </c>
      <c r="H852" s="46">
        <v>27</v>
      </c>
      <c r="I852" s="46">
        <v>10</v>
      </c>
      <c r="J852" s="46">
        <v>596</v>
      </c>
      <c r="K852" s="46">
        <v>834</v>
      </c>
      <c r="L852" s="46">
        <v>155</v>
      </c>
      <c r="M852" s="46">
        <v>0</v>
      </c>
      <c r="N852" s="46">
        <v>0</v>
      </c>
      <c r="O852" s="46">
        <v>0</v>
      </c>
      <c r="P852" s="46">
        <v>0</v>
      </c>
      <c r="Q852" s="46">
        <v>0</v>
      </c>
      <c r="R852" s="46">
        <v>0</v>
      </c>
      <c r="S852" s="46">
        <v>0</v>
      </c>
      <c r="T852" s="46">
        <v>0</v>
      </c>
      <c r="U852" s="46">
        <v>0</v>
      </c>
      <c r="V852" s="46">
        <v>0</v>
      </c>
      <c r="W852" s="46">
        <v>0</v>
      </c>
      <c r="X852" s="46">
        <v>0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</v>
      </c>
      <c r="AF852" s="46">
        <v>0</v>
      </c>
      <c r="AG852" s="46">
        <v>0</v>
      </c>
      <c r="AH852" s="46">
        <v>0</v>
      </c>
      <c r="AI852" s="46">
        <v>0</v>
      </c>
      <c r="AJ852" s="46">
        <v>0</v>
      </c>
      <c r="AK852" s="46">
        <v>24</v>
      </c>
      <c r="AL852" s="46">
        <v>17</v>
      </c>
      <c r="AM852" s="46">
        <v>0</v>
      </c>
      <c r="AN852" s="46">
        <v>0</v>
      </c>
      <c r="AO852" s="46">
        <v>0</v>
      </c>
      <c r="AP852" s="46">
        <v>0</v>
      </c>
      <c r="AQ852" s="46">
        <v>0</v>
      </c>
      <c r="AR852" s="46">
        <v>0</v>
      </c>
      <c r="AS852" s="46">
        <v>0</v>
      </c>
      <c r="AT852" s="46">
        <v>0</v>
      </c>
      <c r="AU852" s="46">
        <v>0</v>
      </c>
      <c r="AV852" s="46">
        <v>0</v>
      </c>
      <c r="AW852" s="46">
        <v>0</v>
      </c>
      <c r="AX852" s="46">
        <v>0</v>
      </c>
    </row>
    <row r="853" spans="1:50">
      <c r="A853" s="46">
        <v>852</v>
      </c>
      <c r="B853" s="46" t="s">
        <v>3098</v>
      </c>
      <c r="C853" s="46" t="s">
        <v>1653</v>
      </c>
      <c r="D853" s="46" t="s">
        <v>29</v>
      </c>
      <c r="E853" s="46" t="s">
        <v>1780</v>
      </c>
      <c r="F853" s="46" t="s">
        <v>1779</v>
      </c>
      <c r="G853" s="46">
        <v>21</v>
      </c>
      <c r="H853" s="46">
        <v>21</v>
      </c>
      <c r="I853" s="46">
        <v>9</v>
      </c>
      <c r="J853" s="46">
        <v>286</v>
      </c>
      <c r="K853" s="46">
        <v>439</v>
      </c>
      <c r="L853" s="46">
        <v>121</v>
      </c>
      <c r="M853" s="46">
        <v>0</v>
      </c>
      <c r="N853" s="46">
        <v>0</v>
      </c>
      <c r="O853" s="46">
        <v>0</v>
      </c>
      <c r="P853" s="46">
        <v>0</v>
      </c>
      <c r="Q853" s="46">
        <v>0</v>
      </c>
      <c r="R853" s="46">
        <v>0</v>
      </c>
      <c r="S853" s="46">
        <v>0</v>
      </c>
      <c r="T853" s="46">
        <v>0</v>
      </c>
      <c r="U853" s="46">
        <v>0</v>
      </c>
      <c r="V853" s="46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>
        <v>0</v>
      </c>
      <c r="AJ853" s="46">
        <v>0</v>
      </c>
      <c r="AK853" s="46">
        <v>18</v>
      </c>
      <c r="AL853" s="46">
        <v>17</v>
      </c>
      <c r="AM853" s="46">
        <v>0</v>
      </c>
      <c r="AN853" s="46">
        <v>0</v>
      </c>
      <c r="AO853" s="46">
        <v>0</v>
      </c>
      <c r="AP853" s="46">
        <v>0</v>
      </c>
      <c r="AQ853" s="46">
        <v>0</v>
      </c>
      <c r="AR853" s="46">
        <v>0</v>
      </c>
      <c r="AS853" s="46">
        <v>0</v>
      </c>
      <c r="AT853" s="46">
        <v>0</v>
      </c>
      <c r="AU853" s="46">
        <v>0</v>
      </c>
      <c r="AV853" s="46">
        <v>0</v>
      </c>
      <c r="AW853" s="46">
        <v>0</v>
      </c>
      <c r="AX853" s="46">
        <v>0</v>
      </c>
    </row>
    <row r="854" spans="1:50">
      <c r="A854" s="46">
        <v>853</v>
      </c>
      <c r="B854" s="46" t="s">
        <v>3098</v>
      </c>
      <c r="C854" s="46" t="s">
        <v>1653</v>
      </c>
      <c r="D854" s="46" t="s">
        <v>24</v>
      </c>
      <c r="E854" s="46" t="s">
        <v>1782</v>
      </c>
      <c r="F854" s="46" t="s">
        <v>1781</v>
      </c>
      <c r="G854" s="46">
        <v>34</v>
      </c>
      <c r="H854" s="46">
        <v>50</v>
      </c>
      <c r="I854" s="46">
        <v>12</v>
      </c>
      <c r="J854" s="46">
        <v>1020</v>
      </c>
      <c r="K854" s="46">
        <v>1488</v>
      </c>
      <c r="L854" s="46">
        <v>290</v>
      </c>
      <c r="M854" s="46">
        <v>0</v>
      </c>
      <c r="N854" s="46">
        <v>0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13</v>
      </c>
      <c r="AL854" s="46">
        <v>10</v>
      </c>
      <c r="AM854" s="46">
        <v>0</v>
      </c>
      <c r="AN854" s="46">
        <v>0</v>
      </c>
      <c r="AO854" s="46">
        <v>0</v>
      </c>
      <c r="AP854" s="46">
        <v>0</v>
      </c>
      <c r="AQ854" s="46">
        <v>0</v>
      </c>
      <c r="AR854" s="46">
        <v>0</v>
      </c>
      <c r="AS854" s="46">
        <v>0</v>
      </c>
      <c r="AT854" s="46">
        <v>0</v>
      </c>
      <c r="AU854" s="46">
        <v>0</v>
      </c>
      <c r="AV854" s="46">
        <v>0</v>
      </c>
      <c r="AW854" s="46">
        <v>0</v>
      </c>
      <c r="AX854" s="46">
        <v>0</v>
      </c>
    </row>
    <row r="855" spans="1:50">
      <c r="A855" s="46">
        <v>854</v>
      </c>
      <c r="B855" s="46" t="s">
        <v>3098</v>
      </c>
      <c r="C855" s="46" t="s">
        <v>1653</v>
      </c>
      <c r="D855" s="46" t="s">
        <v>29</v>
      </c>
      <c r="E855" s="46" t="s">
        <v>1784</v>
      </c>
      <c r="F855" s="46" t="s">
        <v>1783</v>
      </c>
      <c r="G855" s="46">
        <v>32</v>
      </c>
      <c r="H855" s="46">
        <v>37</v>
      </c>
      <c r="I855" s="46">
        <v>17</v>
      </c>
      <c r="J855" s="46">
        <v>759.5</v>
      </c>
      <c r="K855" s="46">
        <v>1055.5</v>
      </c>
      <c r="L855" s="46">
        <v>231</v>
      </c>
      <c r="M855" s="46">
        <v>0</v>
      </c>
      <c r="N855" s="46">
        <v>0</v>
      </c>
      <c r="O855" s="46">
        <v>0</v>
      </c>
      <c r="P855" s="46">
        <v>0</v>
      </c>
      <c r="Q855" s="46">
        <v>0</v>
      </c>
      <c r="R855" s="46">
        <v>0</v>
      </c>
      <c r="S855" s="46">
        <v>0</v>
      </c>
      <c r="T855" s="46">
        <v>0</v>
      </c>
      <c r="U855" s="46">
        <v>0</v>
      </c>
      <c r="V855" s="46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>
        <v>0</v>
      </c>
      <c r="AJ855" s="46">
        <v>0</v>
      </c>
      <c r="AK855" s="46">
        <v>27</v>
      </c>
      <c r="AL855" s="46">
        <v>18</v>
      </c>
      <c r="AM855" s="46">
        <v>0</v>
      </c>
      <c r="AN855" s="46">
        <v>0</v>
      </c>
      <c r="AO855" s="46">
        <v>0</v>
      </c>
      <c r="AP855" s="46">
        <v>0</v>
      </c>
      <c r="AQ855" s="46">
        <v>0</v>
      </c>
      <c r="AR855" s="46">
        <v>0</v>
      </c>
      <c r="AS855" s="46">
        <v>0</v>
      </c>
      <c r="AT855" s="46">
        <v>0</v>
      </c>
      <c r="AU855" s="46">
        <v>50</v>
      </c>
      <c r="AV855" s="46">
        <v>3</v>
      </c>
      <c r="AW855" s="46">
        <v>0</v>
      </c>
      <c r="AX855" s="46">
        <v>0</v>
      </c>
    </row>
    <row r="856" spans="1:50">
      <c r="A856" s="46">
        <v>855</v>
      </c>
      <c r="B856" s="46" t="s">
        <v>3098</v>
      </c>
      <c r="C856" s="46" t="s">
        <v>1653</v>
      </c>
      <c r="D856" s="46" t="s">
        <v>78</v>
      </c>
      <c r="E856" s="46" t="s">
        <v>1786</v>
      </c>
      <c r="F856" s="46" t="s">
        <v>1785</v>
      </c>
      <c r="G856" s="46">
        <v>1299</v>
      </c>
      <c r="H856" s="46">
        <v>1762</v>
      </c>
      <c r="I856" s="46">
        <v>438</v>
      </c>
      <c r="J856" s="46">
        <v>40126</v>
      </c>
      <c r="K856" s="46">
        <v>52045.5</v>
      </c>
      <c r="L856" s="46">
        <v>10570.5</v>
      </c>
      <c r="M856" s="46">
        <v>9</v>
      </c>
      <c r="N856" s="46">
        <v>11</v>
      </c>
      <c r="O856" s="46">
        <v>1</v>
      </c>
      <c r="P856" s="46">
        <v>93</v>
      </c>
      <c r="Q856" s="46">
        <v>162</v>
      </c>
      <c r="R856" s="46">
        <v>9</v>
      </c>
      <c r="S856" s="46">
        <v>0</v>
      </c>
      <c r="T856" s="46">
        <v>0</v>
      </c>
      <c r="U856" s="46">
        <v>0</v>
      </c>
      <c r="V856" s="46">
        <v>0</v>
      </c>
      <c r="W856" s="46">
        <v>0</v>
      </c>
      <c r="X856" s="46">
        <v>0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227</v>
      </c>
      <c r="AF856" s="46">
        <v>0</v>
      </c>
      <c r="AG856" s="46">
        <v>0</v>
      </c>
      <c r="AH856" s="46">
        <v>0</v>
      </c>
      <c r="AI856" s="46">
        <v>0</v>
      </c>
      <c r="AJ856" s="46">
        <v>0</v>
      </c>
      <c r="AK856" s="46">
        <v>477</v>
      </c>
      <c r="AL856" s="46">
        <v>333</v>
      </c>
      <c r="AM856" s="46">
        <v>0</v>
      </c>
      <c r="AN856" s="46">
        <v>0</v>
      </c>
      <c r="AO856" s="46">
        <v>0</v>
      </c>
      <c r="AP856" s="46">
        <v>0</v>
      </c>
      <c r="AQ856" s="46">
        <v>0</v>
      </c>
      <c r="AR856" s="46">
        <v>0</v>
      </c>
      <c r="AS856" s="46">
        <v>0</v>
      </c>
      <c r="AT856" s="46">
        <v>0</v>
      </c>
      <c r="AU856" s="46">
        <v>381</v>
      </c>
      <c r="AV856" s="46">
        <v>26</v>
      </c>
      <c r="AW856" s="46">
        <v>0</v>
      </c>
      <c r="AX856" s="46">
        <v>0</v>
      </c>
    </row>
    <row r="857" spans="1:50">
      <c r="A857" s="46">
        <v>856</v>
      </c>
      <c r="B857" s="46" t="s">
        <v>3098</v>
      </c>
      <c r="C857" s="46" t="s">
        <v>1653</v>
      </c>
      <c r="D857" s="46" t="s">
        <v>24</v>
      </c>
      <c r="E857" s="46" t="s">
        <v>177</v>
      </c>
      <c r="F857" s="46" t="s">
        <v>1787</v>
      </c>
      <c r="G857" s="46">
        <v>17</v>
      </c>
      <c r="H857" s="46">
        <v>31</v>
      </c>
      <c r="I857" s="46">
        <v>3</v>
      </c>
      <c r="J857" s="46">
        <v>200</v>
      </c>
      <c r="K857" s="46">
        <v>308</v>
      </c>
      <c r="L857" s="46">
        <v>49</v>
      </c>
      <c r="M857" s="46">
        <v>0</v>
      </c>
      <c r="N857" s="46">
        <v>0</v>
      </c>
      <c r="O857" s="46">
        <v>0</v>
      </c>
      <c r="P857" s="46">
        <v>0</v>
      </c>
      <c r="Q857" s="46">
        <v>0</v>
      </c>
      <c r="R857" s="46">
        <v>0</v>
      </c>
      <c r="S857" s="46">
        <v>0</v>
      </c>
      <c r="T857" s="46">
        <v>0</v>
      </c>
      <c r="U857" s="46">
        <v>0</v>
      </c>
      <c r="V857" s="46">
        <v>0</v>
      </c>
      <c r="W857" s="46">
        <v>0</v>
      </c>
      <c r="X857" s="46">
        <v>0</v>
      </c>
      <c r="Y857" s="46">
        <v>0</v>
      </c>
      <c r="Z857" s="46">
        <v>0</v>
      </c>
      <c r="AA857" s="46">
        <v>0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>
        <v>0</v>
      </c>
      <c r="AJ857" s="46">
        <v>0</v>
      </c>
      <c r="AK857" s="46">
        <v>10</v>
      </c>
      <c r="AL857" s="46">
        <v>10</v>
      </c>
      <c r="AM857" s="46">
        <v>0</v>
      </c>
      <c r="AN857" s="46">
        <v>0</v>
      </c>
      <c r="AO857" s="46">
        <v>0</v>
      </c>
      <c r="AP857" s="46">
        <v>0</v>
      </c>
      <c r="AQ857" s="46">
        <v>0</v>
      </c>
      <c r="AR857" s="46">
        <v>0</v>
      </c>
      <c r="AS857" s="46">
        <v>0</v>
      </c>
      <c r="AT857" s="46">
        <v>0</v>
      </c>
      <c r="AU857" s="46">
        <v>0</v>
      </c>
      <c r="AV857" s="46">
        <v>0</v>
      </c>
      <c r="AW857" s="46">
        <v>0</v>
      </c>
      <c r="AX857" s="46">
        <v>0</v>
      </c>
    </row>
    <row r="858" spans="1:50">
      <c r="A858" s="46">
        <v>857</v>
      </c>
      <c r="B858" s="46" t="s">
        <v>3098</v>
      </c>
      <c r="C858" s="46" t="s">
        <v>1653</v>
      </c>
      <c r="D858" s="46" t="s">
        <v>24</v>
      </c>
      <c r="E858" s="46" t="s">
        <v>1789</v>
      </c>
      <c r="F858" s="46" t="s">
        <v>1788</v>
      </c>
      <c r="G858" s="46">
        <v>23</v>
      </c>
      <c r="H858" s="46">
        <v>38</v>
      </c>
      <c r="I858" s="46">
        <v>9</v>
      </c>
      <c r="J858" s="46">
        <v>353</v>
      </c>
      <c r="K858" s="46">
        <v>611</v>
      </c>
      <c r="L858" s="46">
        <v>111</v>
      </c>
      <c r="M858" s="46">
        <v>0</v>
      </c>
      <c r="N858" s="46">
        <v>0</v>
      </c>
      <c r="O858" s="46">
        <v>0</v>
      </c>
      <c r="P858" s="46">
        <v>0</v>
      </c>
      <c r="Q858" s="46">
        <v>0</v>
      </c>
      <c r="R858" s="46">
        <v>0</v>
      </c>
      <c r="S858" s="46">
        <v>0</v>
      </c>
      <c r="T858" s="46">
        <v>0</v>
      </c>
      <c r="U858" s="46">
        <v>0</v>
      </c>
      <c r="V858" s="46">
        <v>0</v>
      </c>
      <c r="W858" s="46">
        <v>0</v>
      </c>
      <c r="X858" s="46">
        <v>0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0</v>
      </c>
      <c r="AH858" s="46">
        <v>0</v>
      </c>
      <c r="AI858" s="46">
        <v>0</v>
      </c>
      <c r="AJ858" s="46">
        <v>0</v>
      </c>
      <c r="AK858" s="46">
        <v>10</v>
      </c>
      <c r="AL858" s="46">
        <v>9</v>
      </c>
      <c r="AM858" s="46">
        <v>0</v>
      </c>
      <c r="AN858" s="46">
        <v>0</v>
      </c>
      <c r="AO858" s="46">
        <v>0</v>
      </c>
      <c r="AP858" s="46">
        <v>0</v>
      </c>
      <c r="AQ858" s="46">
        <v>0</v>
      </c>
      <c r="AR858" s="46">
        <v>0</v>
      </c>
      <c r="AS858" s="46">
        <v>0</v>
      </c>
      <c r="AT858" s="46">
        <v>0</v>
      </c>
      <c r="AU858" s="46">
        <v>0</v>
      </c>
      <c r="AV858" s="46">
        <v>0</v>
      </c>
      <c r="AW858" s="46">
        <v>0</v>
      </c>
      <c r="AX858" s="46">
        <v>0</v>
      </c>
    </row>
    <row r="859" spans="1:50">
      <c r="A859" s="46">
        <v>858</v>
      </c>
      <c r="B859" s="46" t="s">
        <v>3098</v>
      </c>
      <c r="C859" s="46" t="s">
        <v>1653</v>
      </c>
      <c r="D859" s="46" t="s">
        <v>24</v>
      </c>
      <c r="E859" s="46" t="s">
        <v>382</v>
      </c>
      <c r="F859" s="46" t="s">
        <v>1790</v>
      </c>
      <c r="G859" s="46">
        <v>4</v>
      </c>
      <c r="H859" s="46">
        <v>7</v>
      </c>
      <c r="I859" s="46">
        <v>4</v>
      </c>
      <c r="J859" s="46">
        <v>151</v>
      </c>
      <c r="K859" s="46">
        <v>228</v>
      </c>
      <c r="L859" s="46">
        <v>55</v>
      </c>
      <c r="M859" s="46">
        <v>0</v>
      </c>
      <c r="N859" s="46">
        <v>0</v>
      </c>
      <c r="O859" s="46">
        <v>0</v>
      </c>
      <c r="P859" s="46">
        <v>0</v>
      </c>
      <c r="Q859" s="46">
        <v>0</v>
      </c>
      <c r="R859" s="46">
        <v>0</v>
      </c>
      <c r="S859" s="46">
        <v>0</v>
      </c>
      <c r="T859" s="46">
        <v>0</v>
      </c>
      <c r="U859" s="46">
        <v>0</v>
      </c>
      <c r="V859" s="46">
        <v>0</v>
      </c>
      <c r="W859" s="46">
        <v>0</v>
      </c>
      <c r="X859" s="46">
        <v>0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>
        <v>0</v>
      </c>
      <c r="AJ859" s="46">
        <v>0</v>
      </c>
      <c r="AK859" s="46">
        <v>12</v>
      </c>
      <c r="AL859" s="46">
        <v>7</v>
      </c>
      <c r="AM859" s="46">
        <v>0</v>
      </c>
      <c r="AN859" s="46">
        <v>0</v>
      </c>
      <c r="AO859" s="46">
        <v>0</v>
      </c>
      <c r="AP859" s="46">
        <v>0</v>
      </c>
      <c r="AQ859" s="46">
        <v>0</v>
      </c>
      <c r="AR859" s="46">
        <v>0</v>
      </c>
      <c r="AS859" s="46">
        <v>0</v>
      </c>
      <c r="AT859" s="46">
        <v>0</v>
      </c>
      <c r="AU859" s="46">
        <v>0</v>
      </c>
      <c r="AV859" s="46">
        <v>0</v>
      </c>
      <c r="AW859" s="46">
        <v>0</v>
      </c>
      <c r="AX859" s="46">
        <v>0</v>
      </c>
    </row>
    <row r="860" spans="1:50">
      <c r="A860" s="46">
        <v>859</v>
      </c>
      <c r="B860" s="46" t="s">
        <v>3098</v>
      </c>
      <c r="C860" s="46" t="s">
        <v>1653</v>
      </c>
      <c r="D860" s="46" t="s">
        <v>24</v>
      </c>
      <c r="E860" s="46" t="s">
        <v>1792</v>
      </c>
      <c r="F860" s="46" t="s">
        <v>1791</v>
      </c>
      <c r="G860" s="46">
        <v>18</v>
      </c>
      <c r="H860" s="46">
        <v>18</v>
      </c>
      <c r="I860" s="46">
        <v>8</v>
      </c>
      <c r="J860" s="46">
        <v>267</v>
      </c>
      <c r="K860" s="46">
        <v>400</v>
      </c>
      <c r="L860" s="46">
        <v>99</v>
      </c>
      <c r="M860" s="46">
        <v>0</v>
      </c>
      <c r="N860" s="46">
        <v>0</v>
      </c>
      <c r="O860" s="46">
        <v>0</v>
      </c>
      <c r="P860" s="46">
        <v>0</v>
      </c>
      <c r="Q860" s="46">
        <v>0</v>
      </c>
      <c r="R860" s="46">
        <v>0</v>
      </c>
      <c r="S860" s="46">
        <v>0</v>
      </c>
      <c r="T860" s="46">
        <v>0</v>
      </c>
      <c r="U860" s="46">
        <v>0</v>
      </c>
      <c r="V860" s="46">
        <v>0</v>
      </c>
      <c r="W860" s="46">
        <v>0</v>
      </c>
      <c r="X860" s="46">
        <v>0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0</v>
      </c>
      <c r="AH860" s="46">
        <v>0</v>
      </c>
      <c r="AI860" s="46">
        <v>0</v>
      </c>
      <c r="AJ860" s="46">
        <v>0</v>
      </c>
      <c r="AK860" s="46">
        <v>5</v>
      </c>
      <c r="AL860" s="46">
        <v>4</v>
      </c>
      <c r="AM860" s="46">
        <v>0</v>
      </c>
      <c r="AN860" s="46">
        <v>0</v>
      </c>
      <c r="AO860" s="46">
        <v>0</v>
      </c>
      <c r="AP860" s="46">
        <v>0</v>
      </c>
      <c r="AQ860" s="46">
        <v>0</v>
      </c>
      <c r="AR860" s="46">
        <v>0</v>
      </c>
      <c r="AS860" s="46">
        <v>0</v>
      </c>
      <c r="AT860" s="46">
        <v>0</v>
      </c>
      <c r="AU860" s="46">
        <v>0</v>
      </c>
      <c r="AV860" s="46">
        <v>0</v>
      </c>
      <c r="AW860" s="46">
        <v>0</v>
      </c>
      <c r="AX860" s="46">
        <v>0</v>
      </c>
    </row>
    <row r="861" spans="1:50">
      <c r="A861" s="46">
        <v>860</v>
      </c>
      <c r="B861" s="46" t="s">
        <v>3098</v>
      </c>
      <c r="C861" s="46" t="s">
        <v>1653</v>
      </c>
      <c r="D861" s="46" t="s">
        <v>78</v>
      </c>
      <c r="E861" s="46" t="s">
        <v>1794</v>
      </c>
      <c r="F861" s="46" t="s">
        <v>1793</v>
      </c>
      <c r="G861" s="46">
        <v>56</v>
      </c>
      <c r="H861" s="46">
        <v>97</v>
      </c>
      <c r="I861" s="46">
        <v>23</v>
      </c>
      <c r="J861" s="46">
        <v>1865</v>
      </c>
      <c r="K861" s="46">
        <v>2642</v>
      </c>
      <c r="L861" s="46">
        <v>509</v>
      </c>
      <c r="M861" s="46">
        <v>0</v>
      </c>
      <c r="N861" s="46">
        <v>0</v>
      </c>
      <c r="O861" s="46">
        <v>0</v>
      </c>
      <c r="P861" s="46">
        <v>0</v>
      </c>
      <c r="Q861" s="46">
        <v>0</v>
      </c>
      <c r="R861" s="46">
        <v>0</v>
      </c>
      <c r="S861" s="46">
        <v>0</v>
      </c>
      <c r="T861" s="46">
        <v>0</v>
      </c>
      <c r="U861" s="46">
        <v>0</v>
      </c>
      <c r="V861" s="46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</v>
      </c>
      <c r="AF861" s="46">
        <v>0</v>
      </c>
      <c r="AG861" s="46">
        <v>0</v>
      </c>
      <c r="AH861" s="46">
        <v>0</v>
      </c>
      <c r="AI861" s="46">
        <v>0</v>
      </c>
      <c r="AJ861" s="46">
        <v>0</v>
      </c>
      <c r="AK861" s="46">
        <v>57</v>
      </c>
      <c r="AL861" s="46">
        <v>31</v>
      </c>
      <c r="AM861" s="46">
        <v>0</v>
      </c>
      <c r="AN861" s="46">
        <v>0</v>
      </c>
      <c r="AO861" s="46">
        <v>0</v>
      </c>
      <c r="AP861" s="46">
        <v>0</v>
      </c>
      <c r="AQ861" s="46">
        <v>0</v>
      </c>
      <c r="AR861" s="46">
        <v>0</v>
      </c>
      <c r="AS861" s="46">
        <v>0</v>
      </c>
      <c r="AT861" s="46">
        <v>0</v>
      </c>
      <c r="AU861" s="46">
        <v>0</v>
      </c>
      <c r="AV861" s="46">
        <v>0</v>
      </c>
      <c r="AW861" s="46">
        <v>0</v>
      </c>
      <c r="AX861" s="46">
        <v>0</v>
      </c>
    </row>
    <row r="862" spans="1:50">
      <c r="A862" s="46">
        <v>861</v>
      </c>
      <c r="B862" s="46" t="s">
        <v>3098</v>
      </c>
      <c r="C862" s="46" t="s">
        <v>1653</v>
      </c>
      <c r="D862" s="46" t="s">
        <v>29</v>
      </c>
      <c r="E862" s="46" t="s">
        <v>1796</v>
      </c>
      <c r="F862" s="46" t="s">
        <v>1795</v>
      </c>
      <c r="G862" s="46">
        <v>22</v>
      </c>
      <c r="H862" s="46">
        <v>26</v>
      </c>
      <c r="I862" s="46">
        <v>8</v>
      </c>
      <c r="J862" s="46">
        <v>311</v>
      </c>
      <c r="K862" s="46">
        <v>365</v>
      </c>
      <c r="L862" s="46">
        <v>76</v>
      </c>
      <c r="M862" s="46">
        <v>0</v>
      </c>
      <c r="N862" s="46">
        <v>0</v>
      </c>
      <c r="O862" s="46">
        <v>0</v>
      </c>
      <c r="P862" s="46">
        <v>0</v>
      </c>
      <c r="Q862" s="46">
        <v>0</v>
      </c>
      <c r="R862" s="46">
        <v>0</v>
      </c>
      <c r="S862" s="46">
        <v>0</v>
      </c>
      <c r="T862" s="46">
        <v>0</v>
      </c>
      <c r="U862" s="46">
        <v>0</v>
      </c>
      <c r="V862" s="46">
        <v>0</v>
      </c>
      <c r="W862" s="46">
        <v>0</v>
      </c>
      <c r="X862" s="46">
        <v>0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>
        <v>0</v>
      </c>
      <c r="AJ862" s="46">
        <v>0</v>
      </c>
      <c r="AK862" s="46">
        <v>3</v>
      </c>
      <c r="AL862" s="46">
        <v>3</v>
      </c>
      <c r="AM862" s="46">
        <v>0</v>
      </c>
      <c r="AN862" s="46">
        <v>0</v>
      </c>
      <c r="AO862" s="46">
        <v>0</v>
      </c>
      <c r="AP862" s="46">
        <v>0</v>
      </c>
      <c r="AQ862" s="46">
        <v>0</v>
      </c>
      <c r="AR862" s="46">
        <v>0</v>
      </c>
      <c r="AS862" s="46">
        <v>0</v>
      </c>
      <c r="AT862" s="46">
        <v>0</v>
      </c>
      <c r="AU862" s="46">
        <v>0</v>
      </c>
      <c r="AV862" s="46">
        <v>0</v>
      </c>
      <c r="AW862" s="46">
        <v>0</v>
      </c>
      <c r="AX862" s="46">
        <v>0</v>
      </c>
    </row>
    <row r="863" spans="1:50">
      <c r="A863" s="46">
        <v>862</v>
      </c>
      <c r="B863" s="46" t="s">
        <v>3098</v>
      </c>
      <c r="C863" s="46" t="s">
        <v>1653</v>
      </c>
      <c r="D863" s="46" t="s">
        <v>21</v>
      </c>
      <c r="E863" s="46" t="s">
        <v>1798</v>
      </c>
      <c r="F863" s="46" t="s">
        <v>1797</v>
      </c>
      <c r="G863" s="46">
        <v>47</v>
      </c>
      <c r="H863" s="46">
        <v>77</v>
      </c>
      <c r="I863" s="46">
        <v>32</v>
      </c>
      <c r="J863" s="46">
        <v>1373</v>
      </c>
      <c r="K863" s="46">
        <v>1874</v>
      </c>
      <c r="L863" s="46">
        <v>575</v>
      </c>
      <c r="M863" s="46">
        <v>0</v>
      </c>
      <c r="N863" s="46">
        <v>0</v>
      </c>
      <c r="O863" s="46">
        <v>0</v>
      </c>
      <c r="P863" s="46">
        <v>0</v>
      </c>
      <c r="Q863" s="46">
        <v>0</v>
      </c>
      <c r="R863" s="46">
        <v>0</v>
      </c>
      <c r="S863" s="46">
        <v>0</v>
      </c>
      <c r="T863" s="46">
        <v>0</v>
      </c>
      <c r="U863" s="46">
        <v>0</v>
      </c>
      <c r="V863" s="46">
        <v>0</v>
      </c>
      <c r="W863" s="46">
        <v>0</v>
      </c>
      <c r="X863" s="46">
        <v>0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>
        <v>0</v>
      </c>
      <c r="AJ863" s="46">
        <v>0</v>
      </c>
      <c r="AK863" s="46">
        <v>59</v>
      </c>
      <c r="AL863" s="46">
        <v>44</v>
      </c>
      <c r="AM863" s="46">
        <v>0</v>
      </c>
      <c r="AN863" s="46">
        <v>0</v>
      </c>
      <c r="AO863" s="46">
        <v>0</v>
      </c>
      <c r="AP863" s="46">
        <v>0</v>
      </c>
      <c r="AQ863" s="46">
        <v>0</v>
      </c>
      <c r="AR863" s="46">
        <v>0</v>
      </c>
      <c r="AS863" s="46">
        <v>0</v>
      </c>
      <c r="AT863" s="46">
        <v>0</v>
      </c>
      <c r="AU863" s="46">
        <v>0</v>
      </c>
      <c r="AV863" s="46">
        <v>0</v>
      </c>
      <c r="AW863" s="46">
        <v>0</v>
      </c>
      <c r="AX863" s="46">
        <v>0</v>
      </c>
    </row>
    <row r="864" spans="1:50">
      <c r="A864" s="46">
        <v>863</v>
      </c>
      <c r="B864" s="46" t="s">
        <v>3098</v>
      </c>
      <c r="C864" s="46" t="s">
        <v>1653</v>
      </c>
      <c r="D864" s="46" t="s">
        <v>21</v>
      </c>
      <c r="E864" s="46" t="s">
        <v>1800</v>
      </c>
      <c r="F864" s="46" t="s">
        <v>1799</v>
      </c>
      <c r="G864" s="46">
        <v>71</v>
      </c>
      <c r="H864" s="46">
        <v>106</v>
      </c>
      <c r="I864" s="46">
        <v>37</v>
      </c>
      <c r="J864" s="46">
        <v>1456.5</v>
      </c>
      <c r="K864" s="46">
        <v>2111</v>
      </c>
      <c r="L864" s="46">
        <v>463</v>
      </c>
      <c r="M864" s="46">
        <v>0</v>
      </c>
      <c r="N864" s="46">
        <v>0</v>
      </c>
      <c r="O864" s="46">
        <v>0</v>
      </c>
      <c r="P864" s="46">
        <v>0</v>
      </c>
      <c r="Q864" s="46">
        <v>0</v>
      </c>
      <c r="R864" s="46">
        <v>0</v>
      </c>
      <c r="S864" s="46">
        <v>0</v>
      </c>
      <c r="T864" s="46">
        <v>0</v>
      </c>
      <c r="U864" s="46">
        <v>0</v>
      </c>
      <c r="V864" s="46">
        <v>0</v>
      </c>
      <c r="W864" s="46">
        <v>0</v>
      </c>
      <c r="X864" s="46">
        <v>0</v>
      </c>
      <c r="Y864" s="46">
        <v>0</v>
      </c>
      <c r="Z864" s="46">
        <v>0</v>
      </c>
      <c r="AA864" s="46"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0</v>
      </c>
      <c r="AH864" s="46">
        <v>0</v>
      </c>
      <c r="AI864" s="46">
        <v>0</v>
      </c>
      <c r="AJ864" s="46">
        <v>0</v>
      </c>
      <c r="AK864" s="46">
        <v>43</v>
      </c>
      <c r="AL864" s="46">
        <v>40</v>
      </c>
      <c r="AM864" s="46">
        <v>0</v>
      </c>
      <c r="AN864" s="46">
        <v>0</v>
      </c>
      <c r="AO864" s="46">
        <v>0</v>
      </c>
      <c r="AP864" s="46">
        <v>0</v>
      </c>
      <c r="AQ864" s="46">
        <v>0</v>
      </c>
      <c r="AR864" s="46">
        <v>0</v>
      </c>
      <c r="AS864" s="46">
        <v>0</v>
      </c>
      <c r="AT864" s="46">
        <v>0</v>
      </c>
      <c r="AU864" s="46">
        <v>0</v>
      </c>
      <c r="AV864" s="46">
        <v>0</v>
      </c>
      <c r="AW864" s="46">
        <v>0</v>
      </c>
      <c r="AX864" s="46">
        <v>0</v>
      </c>
    </row>
    <row r="865" spans="1:50">
      <c r="A865" s="46">
        <v>864</v>
      </c>
      <c r="B865" s="46" t="s">
        <v>3098</v>
      </c>
      <c r="C865" s="46" t="s">
        <v>1653</v>
      </c>
      <c r="D865" s="46" t="s">
        <v>29</v>
      </c>
      <c r="E865" s="46" t="s">
        <v>1802</v>
      </c>
      <c r="F865" s="46" t="s">
        <v>1801</v>
      </c>
      <c r="G865" s="46">
        <v>41</v>
      </c>
      <c r="H865" s="46">
        <v>63</v>
      </c>
      <c r="I865" s="46">
        <v>12</v>
      </c>
      <c r="J865" s="46">
        <v>677</v>
      </c>
      <c r="K865" s="46">
        <v>953</v>
      </c>
      <c r="L865" s="46">
        <v>152</v>
      </c>
      <c r="M865" s="46">
        <v>0</v>
      </c>
      <c r="N865" s="46">
        <v>0</v>
      </c>
      <c r="O865" s="46">
        <v>0</v>
      </c>
      <c r="P865" s="46">
        <v>0</v>
      </c>
      <c r="Q865" s="46">
        <v>0</v>
      </c>
      <c r="R865" s="46">
        <v>0</v>
      </c>
      <c r="S865" s="46">
        <v>0</v>
      </c>
      <c r="T865" s="46">
        <v>0</v>
      </c>
      <c r="U865" s="46">
        <v>0</v>
      </c>
      <c r="V865" s="46">
        <v>0</v>
      </c>
      <c r="W865" s="46">
        <v>0</v>
      </c>
      <c r="X865" s="46">
        <v>0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>
        <v>0</v>
      </c>
      <c r="AJ865" s="46">
        <v>0</v>
      </c>
      <c r="AK865" s="46">
        <v>31</v>
      </c>
      <c r="AL865" s="46">
        <v>22</v>
      </c>
      <c r="AM865" s="46">
        <v>0</v>
      </c>
      <c r="AN865" s="46">
        <v>0</v>
      </c>
      <c r="AO865" s="46">
        <v>0</v>
      </c>
      <c r="AP865" s="46">
        <v>0</v>
      </c>
      <c r="AQ865" s="46">
        <v>0</v>
      </c>
      <c r="AR865" s="46">
        <v>0</v>
      </c>
      <c r="AS865" s="46">
        <v>0</v>
      </c>
      <c r="AT865" s="46">
        <v>0</v>
      </c>
      <c r="AU865" s="46">
        <v>25</v>
      </c>
      <c r="AV865" s="46">
        <v>2</v>
      </c>
      <c r="AW865" s="46">
        <v>0</v>
      </c>
      <c r="AX865" s="46">
        <v>0</v>
      </c>
    </row>
    <row r="866" spans="1:50">
      <c r="A866" s="46">
        <v>865</v>
      </c>
      <c r="B866" s="46" t="s">
        <v>3098</v>
      </c>
      <c r="C866" s="46" t="s">
        <v>1653</v>
      </c>
      <c r="D866" s="46" t="s">
        <v>29</v>
      </c>
      <c r="E866" s="46" t="s">
        <v>1804</v>
      </c>
      <c r="F866" s="46" t="s">
        <v>1803</v>
      </c>
      <c r="G866" s="46">
        <v>36</v>
      </c>
      <c r="H866" s="46">
        <v>49</v>
      </c>
      <c r="I866" s="46">
        <v>34</v>
      </c>
      <c r="J866" s="46">
        <v>743</v>
      </c>
      <c r="K866" s="46">
        <v>1096</v>
      </c>
      <c r="L866" s="46">
        <v>487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25</v>
      </c>
      <c r="AL866" s="46">
        <v>24</v>
      </c>
      <c r="AM866" s="46">
        <v>0</v>
      </c>
      <c r="AN866" s="46">
        <v>0</v>
      </c>
      <c r="AO866" s="46">
        <v>0</v>
      </c>
      <c r="AP866" s="46">
        <v>0</v>
      </c>
      <c r="AQ866" s="46">
        <v>0</v>
      </c>
      <c r="AR866" s="46">
        <v>0</v>
      </c>
      <c r="AS866" s="46">
        <v>0</v>
      </c>
      <c r="AT866" s="46">
        <v>0</v>
      </c>
      <c r="AU866" s="46">
        <v>0</v>
      </c>
      <c r="AV866" s="46">
        <v>0</v>
      </c>
      <c r="AW866" s="46">
        <v>0</v>
      </c>
      <c r="AX866" s="46">
        <v>0</v>
      </c>
    </row>
    <row r="867" spans="1:50">
      <c r="A867" s="46">
        <v>866</v>
      </c>
      <c r="B867" s="46" t="s">
        <v>3098</v>
      </c>
      <c r="C867" s="46" t="s">
        <v>1653</v>
      </c>
      <c r="D867" s="46" t="s">
        <v>24</v>
      </c>
      <c r="E867" s="46" t="s">
        <v>1806</v>
      </c>
      <c r="F867" s="46" t="s">
        <v>1805</v>
      </c>
      <c r="G867" s="46">
        <v>70</v>
      </c>
      <c r="H867" s="46">
        <v>98</v>
      </c>
      <c r="I867" s="46">
        <v>40</v>
      </c>
      <c r="J867" s="46">
        <v>1795</v>
      </c>
      <c r="K867" s="46">
        <v>2575</v>
      </c>
      <c r="L867" s="46">
        <v>647</v>
      </c>
      <c r="M867" s="46">
        <v>0</v>
      </c>
      <c r="N867" s="46">
        <v>0</v>
      </c>
      <c r="O867" s="46">
        <v>0</v>
      </c>
      <c r="P867" s="46">
        <v>0</v>
      </c>
      <c r="Q867" s="46">
        <v>0</v>
      </c>
      <c r="R867" s="46">
        <v>0</v>
      </c>
      <c r="S867" s="46">
        <v>0</v>
      </c>
      <c r="T867" s="46">
        <v>0</v>
      </c>
      <c r="U867" s="46">
        <v>0</v>
      </c>
      <c r="V867" s="46">
        <v>0</v>
      </c>
      <c r="W867" s="46">
        <v>0</v>
      </c>
      <c r="X867" s="46">
        <v>0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>
        <v>0</v>
      </c>
      <c r="AJ867" s="46">
        <v>0</v>
      </c>
      <c r="AK867" s="46">
        <v>73</v>
      </c>
      <c r="AL867" s="46">
        <v>62</v>
      </c>
      <c r="AM867" s="46">
        <v>0</v>
      </c>
      <c r="AN867" s="46">
        <v>0</v>
      </c>
      <c r="AO867" s="46">
        <v>0</v>
      </c>
      <c r="AP867" s="46">
        <v>0</v>
      </c>
      <c r="AQ867" s="46">
        <v>0</v>
      </c>
      <c r="AR867" s="46">
        <v>0</v>
      </c>
      <c r="AS867" s="46">
        <v>0</v>
      </c>
      <c r="AT867" s="46">
        <v>0</v>
      </c>
      <c r="AU867" s="46">
        <v>0</v>
      </c>
      <c r="AV867" s="46">
        <v>0</v>
      </c>
      <c r="AW867" s="46">
        <v>0</v>
      </c>
      <c r="AX867" s="46">
        <v>0</v>
      </c>
    </row>
    <row r="868" spans="1:50">
      <c r="A868" s="46">
        <v>867</v>
      </c>
      <c r="B868" s="46" t="s">
        <v>3098</v>
      </c>
      <c r="C868" s="46" t="s">
        <v>1653</v>
      </c>
      <c r="D868" s="46" t="s">
        <v>29</v>
      </c>
      <c r="E868" s="46" t="s">
        <v>1808</v>
      </c>
      <c r="F868" s="46" t="s">
        <v>1807</v>
      </c>
      <c r="G868" s="46">
        <v>11</v>
      </c>
      <c r="H868" s="46">
        <v>13</v>
      </c>
      <c r="I868" s="46">
        <v>4</v>
      </c>
      <c r="J868" s="46">
        <v>290</v>
      </c>
      <c r="K868" s="46">
        <v>363</v>
      </c>
      <c r="L868" s="46">
        <v>93</v>
      </c>
      <c r="M868" s="46">
        <v>0</v>
      </c>
      <c r="N868" s="46">
        <v>0</v>
      </c>
      <c r="O868" s="46">
        <v>0</v>
      </c>
      <c r="P868" s="46">
        <v>0</v>
      </c>
      <c r="Q868" s="46">
        <v>0</v>
      </c>
      <c r="R868" s="46">
        <v>0</v>
      </c>
      <c r="S868" s="46">
        <v>0</v>
      </c>
      <c r="T868" s="46">
        <v>0</v>
      </c>
      <c r="U868" s="46">
        <v>0</v>
      </c>
      <c r="V868" s="46">
        <v>0</v>
      </c>
      <c r="W868" s="46">
        <v>0</v>
      </c>
      <c r="X868" s="46">
        <v>0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</v>
      </c>
      <c r="AF868" s="46">
        <v>0</v>
      </c>
      <c r="AG868" s="46">
        <v>0</v>
      </c>
      <c r="AH868" s="46">
        <v>0</v>
      </c>
      <c r="AI868" s="46">
        <v>0</v>
      </c>
      <c r="AJ868" s="46">
        <v>0</v>
      </c>
      <c r="AK868" s="46">
        <v>12</v>
      </c>
      <c r="AL868" s="46">
        <v>11</v>
      </c>
      <c r="AM868" s="46">
        <v>0</v>
      </c>
      <c r="AN868" s="46">
        <v>0</v>
      </c>
      <c r="AO868" s="46">
        <v>0</v>
      </c>
      <c r="AP868" s="46">
        <v>0</v>
      </c>
      <c r="AQ868" s="46">
        <v>0</v>
      </c>
      <c r="AR868" s="46">
        <v>0</v>
      </c>
      <c r="AS868" s="46">
        <v>0</v>
      </c>
      <c r="AT868" s="46">
        <v>0</v>
      </c>
      <c r="AU868" s="46">
        <v>0</v>
      </c>
      <c r="AV868" s="46">
        <v>0</v>
      </c>
      <c r="AW868" s="46">
        <v>0</v>
      </c>
      <c r="AX868" s="46">
        <v>0</v>
      </c>
    </row>
    <row r="869" spans="1:50">
      <c r="A869" s="46">
        <v>868</v>
      </c>
      <c r="B869" s="46" t="s">
        <v>3098</v>
      </c>
      <c r="C869" s="46" t="s">
        <v>1653</v>
      </c>
      <c r="D869" s="46" t="s">
        <v>29</v>
      </c>
      <c r="E869" s="46" t="s">
        <v>1810</v>
      </c>
      <c r="F869" s="46" t="s">
        <v>1809</v>
      </c>
      <c r="G869" s="46">
        <v>6</v>
      </c>
      <c r="H869" s="46">
        <v>11</v>
      </c>
      <c r="I869" s="46">
        <v>2</v>
      </c>
      <c r="J869" s="46">
        <v>130</v>
      </c>
      <c r="K869" s="46">
        <v>191</v>
      </c>
      <c r="L869" s="46">
        <v>24</v>
      </c>
      <c r="M869" s="46">
        <v>0</v>
      </c>
      <c r="N869" s="46">
        <v>0</v>
      </c>
      <c r="O869" s="46">
        <v>0</v>
      </c>
      <c r="P869" s="46">
        <v>0</v>
      </c>
      <c r="Q869" s="46">
        <v>0</v>
      </c>
      <c r="R869" s="46">
        <v>0</v>
      </c>
      <c r="S869" s="46">
        <v>0</v>
      </c>
      <c r="T869" s="46">
        <v>0</v>
      </c>
      <c r="U869" s="46">
        <v>0</v>
      </c>
      <c r="V869" s="46">
        <v>0</v>
      </c>
      <c r="W869" s="46">
        <v>0</v>
      </c>
      <c r="X869" s="46">
        <v>0</v>
      </c>
      <c r="Y869" s="46">
        <v>0</v>
      </c>
      <c r="Z869" s="46">
        <v>0</v>
      </c>
      <c r="AA869" s="46"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0</v>
      </c>
      <c r="AH869" s="46">
        <v>0</v>
      </c>
      <c r="AI869" s="46">
        <v>0</v>
      </c>
      <c r="AJ869" s="46">
        <v>0</v>
      </c>
      <c r="AK869" s="46">
        <v>4</v>
      </c>
      <c r="AL869" s="46">
        <v>4</v>
      </c>
      <c r="AM869" s="46">
        <v>0</v>
      </c>
      <c r="AN869" s="46">
        <v>0</v>
      </c>
      <c r="AO869" s="46">
        <v>0</v>
      </c>
      <c r="AP869" s="46">
        <v>0</v>
      </c>
      <c r="AQ869" s="46">
        <v>0</v>
      </c>
      <c r="AR869" s="46">
        <v>0</v>
      </c>
      <c r="AS869" s="46">
        <v>0</v>
      </c>
      <c r="AT869" s="46">
        <v>0</v>
      </c>
      <c r="AU869" s="46">
        <v>0</v>
      </c>
      <c r="AV869" s="46">
        <v>0</v>
      </c>
      <c r="AW869" s="46">
        <v>0</v>
      </c>
      <c r="AX869" s="46">
        <v>0</v>
      </c>
    </row>
    <row r="870" spans="1:50">
      <c r="A870" s="46">
        <v>869</v>
      </c>
      <c r="B870" s="46" t="s">
        <v>3098</v>
      </c>
      <c r="C870" s="46" t="s">
        <v>1653</v>
      </c>
      <c r="D870" s="46" t="s">
        <v>24</v>
      </c>
      <c r="E870" s="46" t="s">
        <v>1812</v>
      </c>
      <c r="F870" s="46" t="s">
        <v>1811</v>
      </c>
      <c r="G870" s="46">
        <v>19</v>
      </c>
      <c r="H870" s="46">
        <v>19</v>
      </c>
      <c r="I870" s="46">
        <v>4</v>
      </c>
      <c r="J870" s="46">
        <v>183</v>
      </c>
      <c r="K870" s="46">
        <v>285</v>
      </c>
      <c r="L870" s="46">
        <v>58</v>
      </c>
      <c r="M870" s="46">
        <v>0</v>
      </c>
      <c r="N870" s="46">
        <v>0</v>
      </c>
      <c r="O870" s="46">
        <v>0</v>
      </c>
      <c r="P870" s="46">
        <v>0</v>
      </c>
      <c r="Q870" s="46">
        <v>0</v>
      </c>
      <c r="R870" s="46">
        <v>0</v>
      </c>
      <c r="S870" s="46">
        <v>0</v>
      </c>
      <c r="T870" s="46">
        <v>0</v>
      </c>
      <c r="U870" s="46">
        <v>0</v>
      </c>
      <c r="V870" s="46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0</v>
      </c>
      <c r="AH870" s="46">
        <v>0</v>
      </c>
      <c r="AI870" s="46">
        <v>0</v>
      </c>
      <c r="AJ870" s="46">
        <v>0</v>
      </c>
      <c r="AK870" s="46">
        <v>2</v>
      </c>
      <c r="AL870" s="46">
        <v>2</v>
      </c>
      <c r="AM870" s="46">
        <v>0</v>
      </c>
      <c r="AN870" s="46">
        <v>0</v>
      </c>
      <c r="AO870" s="46">
        <v>0</v>
      </c>
      <c r="AP870" s="46">
        <v>0</v>
      </c>
      <c r="AQ870" s="46">
        <v>0</v>
      </c>
      <c r="AR870" s="46">
        <v>0</v>
      </c>
      <c r="AS870" s="46">
        <v>0</v>
      </c>
      <c r="AT870" s="46">
        <v>0</v>
      </c>
      <c r="AU870" s="46">
        <v>0</v>
      </c>
      <c r="AV870" s="46">
        <v>0</v>
      </c>
      <c r="AW870" s="46">
        <v>0</v>
      </c>
      <c r="AX870" s="46">
        <v>0</v>
      </c>
    </row>
    <row r="871" spans="1:50">
      <c r="A871" s="46">
        <v>870</v>
      </c>
      <c r="B871" s="46" t="s">
        <v>3098</v>
      </c>
      <c r="C871" s="46" t="s">
        <v>1653</v>
      </c>
      <c r="D871" s="46" t="s">
        <v>24</v>
      </c>
      <c r="E871" s="46" t="s">
        <v>1814</v>
      </c>
      <c r="F871" s="46" t="s">
        <v>1813</v>
      </c>
      <c r="G871" s="46">
        <v>20</v>
      </c>
      <c r="H871" s="46">
        <v>21</v>
      </c>
      <c r="I871" s="46">
        <v>6</v>
      </c>
      <c r="J871" s="46">
        <v>308</v>
      </c>
      <c r="K871" s="46">
        <v>373</v>
      </c>
      <c r="L871" s="46">
        <v>82</v>
      </c>
      <c r="M871" s="46">
        <v>0</v>
      </c>
      <c r="N871" s="46">
        <v>0</v>
      </c>
      <c r="O871" s="46">
        <v>0</v>
      </c>
      <c r="P871" s="46">
        <v>0</v>
      </c>
      <c r="Q871" s="46">
        <v>0</v>
      </c>
      <c r="R871" s="46">
        <v>0</v>
      </c>
      <c r="S871" s="46">
        <v>0</v>
      </c>
      <c r="T871" s="46">
        <v>0</v>
      </c>
      <c r="U871" s="46">
        <v>0</v>
      </c>
      <c r="V871" s="46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>
        <v>0</v>
      </c>
      <c r="AJ871" s="46">
        <v>0</v>
      </c>
      <c r="AK871" s="46">
        <v>7</v>
      </c>
      <c r="AL871" s="46">
        <v>5</v>
      </c>
      <c r="AM871" s="46">
        <v>0</v>
      </c>
      <c r="AN871" s="46">
        <v>0</v>
      </c>
      <c r="AO871" s="46">
        <v>0</v>
      </c>
      <c r="AP871" s="46">
        <v>0</v>
      </c>
      <c r="AQ871" s="46">
        <v>0</v>
      </c>
      <c r="AR871" s="46">
        <v>0</v>
      </c>
      <c r="AS871" s="46">
        <v>0</v>
      </c>
      <c r="AT871" s="46">
        <v>0</v>
      </c>
      <c r="AU871" s="46">
        <v>0</v>
      </c>
      <c r="AV871" s="46">
        <v>0</v>
      </c>
      <c r="AW871" s="46">
        <v>0</v>
      </c>
      <c r="AX871" s="46">
        <v>0</v>
      </c>
    </row>
    <row r="872" spans="1:50">
      <c r="A872" s="46">
        <v>871</v>
      </c>
      <c r="B872" s="46" t="s">
        <v>3098</v>
      </c>
      <c r="C872" s="46" t="s">
        <v>1653</v>
      </c>
      <c r="D872" s="46" t="s">
        <v>24</v>
      </c>
      <c r="E872" s="46" t="s">
        <v>1816</v>
      </c>
      <c r="F872" s="46" t="s">
        <v>1815</v>
      </c>
      <c r="G872" s="46">
        <v>6</v>
      </c>
      <c r="H872" s="46">
        <v>8</v>
      </c>
      <c r="I872" s="46">
        <v>2</v>
      </c>
      <c r="J872" s="46">
        <v>107</v>
      </c>
      <c r="K872" s="46">
        <v>144</v>
      </c>
      <c r="L872" s="46">
        <v>35</v>
      </c>
      <c r="M872" s="46">
        <v>0</v>
      </c>
      <c r="N872" s="46">
        <v>0</v>
      </c>
      <c r="O872" s="46">
        <v>0</v>
      </c>
      <c r="P872" s="46">
        <v>0</v>
      </c>
      <c r="Q872" s="46">
        <v>0</v>
      </c>
      <c r="R872" s="46">
        <v>0</v>
      </c>
      <c r="S872" s="46">
        <v>0</v>
      </c>
      <c r="T872" s="46">
        <v>0</v>
      </c>
      <c r="U872" s="46">
        <v>0</v>
      </c>
      <c r="V872" s="46">
        <v>0</v>
      </c>
      <c r="W872" s="46">
        <v>0</v>
      </c>
      <c r="X872" s="46">
        <v>0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>
        <v>0</v>
      </c>
      <c r="AJ872" s="46">
        <v>0</v>
      </c>
      <c r="AK872" s="46">
        <v>1</v>
      </c>
      <c r="AL872" s="46">
        <v>1</v>
      </c>
      <c r="AM872" s="46">
        <v>0</v>
      </c>
      <c r="AN872" s="46">
        <v>0</v>
      </c>
      <c r="AO872" s="46">
        <v>0</v>
      </c>
      <c r="AP872" s="46">
        <v>0</v>
      </c>
      <c r="AQ872" s="46">
        <v>0</v>
      </c>
      <c r="AR872" s="46">
        <v>0</v>
      </c>
      <c r="AS872" s="46">
        <v>0</v>
      </c>
      <c r="AT872" s="46">
        <v>0</v>
      </c>
      <c r="AU872" s="46">
        <v>0</v>
      </c>
      <c r="AV872" s="46">
        <v>0</v>
      </c>
      <c r="AW872" s="46">
        <v>0</v>
      </c>
      <c r="AX872" s="46">
        <v>0</v>
      </c>
    </row>
    <row r="873" spans="1:50">
      <c r="A873" s="46">
        <v>872</v>
      </c>
      <c r="B873" s="46" t="s">
        <v>3098</v>
      </c>
      <c r="C873" s="46" t="s">
        <v>1653</v>
      </c>
      <c r="D873" s="46" t="s">
        <v>29</v>
      </c>
      <c r="E873" s="46" t="s">
        <v>1818</v>
      </c>
      <c r="F873" s="46" t="s">
        <v>1817</v>
      </c>
      <c r="G873" s="46">
        <v>20</v>
      </c>
      <c r="H873" s="46">
        <v>26</v>
      </c>
      <c r="I873" s="46">
        <v>8</v>
      </c>
      <c r="J873" s="46">
        <v>337</v>
      </c>
      <c r="K873" s="46">
        <v>405</v>
      </c>
      <c r="L873" s="46">
        <v>111</v>
      </c>
      <c r="M873" s="46">
        <v>0</v>
      </c>
      <c r="N873" s="46">
        <v>0</v>
      </c>
      <c r="O873" s="46">
        <v>0</v>
      </c>
      <c r="P873" s="46">
        <v>0</v>
      </c>
      <c r="Q873" s="46">
        <v>0</v>
      </c>
      <c r="R873" s="46">
        <v>0</v>
      </c>
      <c r="S873" s="46">
        <v>0</v>
      </c>
      <c r="T873" s="46">
        <v>0</v>
      </c>
      <c r="U873" s="46">
        <v>0</v>
      </c>
      <c r="V873" s="46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>
        <v>0</v>
      </c>
      <c r="AJ873" s="46">
        <v>0</v>
      </c>
      <c r="AK873" s="46">
        <v>11</v>
      </c>
      <c r="AL873" s="46">
        <v>11</v>
      </c>
      <c r="AM873" s="46">
        <v>0</v>
      </c>
      <c r="AN873" s="46">
        <v>0</v>
      </c>
      <c r="AO873" s="46">
        <v>0</v>
      </c>
      <c r="AP873" s="46">
        <v>0</v>
      </c>
      <c r="AQ873" s="46">
        <v>0</v>
      </c>
      <c r="AR873" s="46">
        <v>0</v>
      </c>
      <c r="AS873" s="46">
        <v>0</v>
      </c>
      <c r="AT873" s="46">
        <v>0</v>
      </c>
      <c r="AU873" s="46">
        <v>0</v>
      </c>
      <c r="AV873" s="46">
        <v>0</v>
      </c>
      <c r="AW873" s="46">
        <v>0</v>
      </c>
      <c r="AX873" s="46">
        <v>0</v>
      </c>
    </row>
    <row r="874" spans="1:50">
      <c r="A874" s="46">
        <v>873</v>
      </c>
      <c r="B874" s="46" t="s">
        <v>3098</v>
      </c>
      <c r="C874" s="46" t="s">
        <v>1653</v>
      </c>
      <c r="D874" s="46" t="s">
        <v>29</v>
      </c>
      <c r="E874" s="46" t="s">
        <v>1820</v>
      </c>
      <c r="F874" s="46" t="s">
        <v>1819</v>
      </c>
      <c r="G874" s="46">
        <v>61</v>
      </c>
      <c r="H874" s="46">
        <v>71</v>
      </c>
      <c r="I874" s="46">
        <v>17</v>
      </c>
      <c r="J874" s="46">
        <v>869</v>
      </c>
      <c r="K874" s="46">
        <v>1070</v>
      </c>
      <c r="L874" s="46">
        <v>217</v>
      </c>
      <c r="M874" s="46">
        <v>0</v>
      </c>
      <c r="N874" s="46">
        <v>0</v>
      </c>
      <c r="O874" s="46">
        <v>0</v>
      </c>
      <c r="P874" s="46">
        <v>0</v>
      </c>
      <c r="Q874" s="46">
        <v>0</v>
      </c>
      <c r="R874" s="46">
        <v>0</v>
      </c>
      <c r="S874" s="46">
        <v>0</v>
      </c>
      <c r="T874" s="46">
        <v>0</v>
      </c>
      <c r="U874" s="46">
        <v>0</v>
      </c>
      <c r="V874" s="46">
        <v>0</v>
      </c>
      <c r="W874" s="46">
        <v>0</v>
      </c>
      <c r="X874" s="46">
        <v>0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0</v>
      </c>
      <c r="AF874" s="46">
        <v>0</v>
      </c>
      <c r="AG874" s="46">
        <v>0</v>
      </c>
      <c r="AH874" s="46">
        <v>0</v>
      </c>
      <c r="AI874" s="46">
        <v>0</v>
      </c>
      <c r="AJ874" s="46">
        <v>0</v>
      </c>
      <c r="AK874" s="46">
        <v>12</v>
      </c>
      <c r="AL874" s="46">
        <v>11</v>
      </c>
      <c r="AM874" s="46">
        <v>0</v>
      </c>
      <c r="AN874" s="46">
        <v>0</v>
      </c>
      <c r="AO874" s="46">
        <v>0</v>
      </c>
      <c r="AP874" s="46">
        <v>0</v>
      </c>
      <c r="AQ874" s="46">
        <v>0</v>
      </c>
      <c r="AR874" s="46">
        <v>0</v>
      </c>
      <c r="AS874" s="46">
        <v>0</v>
      </c>
      <c r="AT874" s="46">
        <v>0</v>
      </c>
      <c r="AU874" s="46">
        <v>31</v>
      </c>
      <c r="AV874" s="46">
        <v>5</v>
      </c>
      <c r="AW874" s="46">
        <v>0</v>
      </c>
      <c r="AX874" s="46">
        <v>0</v>
      </c>
    </row>
    <row r="875" spans="1:50">
      <c r="A875" s="46">
        <v>874</v>
      </c>
      <c r="B875" s="46" t="s">
        <v>3098</v>
      </c>
      <c r="C875" s="46" t="s">
        <v>1653</v>
      </c>
      <c r="D875" s="46" t="s">
        <v>21</v>
      </c>
      <c r="E875" s="46" t="s">
        <v>1822</v>
      </c>
      <c r="F875" s="46" t="s">
        <v>1821</v>
      </c>
      <c r="G875" s="46">
        <v>38</v>
      </c>
      <c r="H875" s="46">
        <v>67</v>
      </c>
      <c r="I875" s="46">
        <v>28</v>
      </c>
      <c r="J875" s="46">
        <v>1113</v>
      </c>
      <c r="K875" s="46">
        <v>1431</v>
      </c>
      <c r="L875" s="46">
        <v>469</v>
      </c>
      <c r="M875" s="46">
        <v>0</v>
      </c>
      <c r="N875" s="46">
        <v>0</v>
      </c>
      <c r="O875" s="46">
        <v>0</v>
      </c>
      <c r="P875" s="46">
        <v>0</v>
      </c>
      <c r="Q875" s="46">
        <v>0</v>
      </c>
      <c r="R875" s="46">
        <v>0</v>
      </c>
      <c r="S875" s="46">
        <v>0</v>
      </c>
      <c r="T875" s="46">
        <v>0</v>
      </c>
      <c r="U875" s="46">
        <v>0</v>
      </c>
      <c r="V875" s="46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>
        <v>0</v>
      </c>
      <c r="AJ875" s="46">
        <v>0</v>
      </c>
      <c r="AK875" s="46">
        <v>40</v>
      </c>
      <c r="AL875" s="46">
        <v>32</v>
      </c>
      <c r="AM875" s="46">
        <v>0</v>
      </c>
      <c r="AN875" s="46">
        <v>0</v>
      </c>
      <c r="AO875" s="46">
        <v>0</v>
      </c>
      <c r="AP875" s="46">
        <v>0</v>
      </c>
      <c r="AQ875" s="46">
        <v>0</v>
      </c>
      <c r="AR875" s="46">
        <v>0</v>
      </c>
      <c r="AS875" s="46">
        <v>0</v>
      </c>
      <c r="AT875" s="46">
        <v>0</v>
      </c>
      <c r="AU875" s="46">
        <v>0</v>
      </c>
      <c r="AV875" s="46">
        <v>0</v>
      </c>
      <c r="AW875" s="46">
        <v>0</v>
      </c>
      <c r="AX875" s="46">
        <v>0</v>
      </c>
    </row>
    <row r="876" spans="1:50">
      <c r="A876" s="46">
        <v>875</v>
      </c>
      <c r="B876" s="46" t="s">
        <v>3098</v>
      </c>
      <c r="C876" s="46" t="s">
        <v>1653</v>
      </c>
      <c r="D876" s="46" t="s">
        <v>24</v>
      </c>
      <c r="E876" s="46" t="s">
        <v>1824</v>
      </c>
      <c r="F876" s="46" t="s">
        <v>1823</v>
      </c>
      <c r="G876" s="46">
        <v>16</v>
      </c>
      <c r="H876" s="46">
        <v>19</v>
      </c>
      <c r="I876" s="46">
        <v>6</v>
      </c>
      <c r="J876" s="46">
        <v>245</v>
      </c>
      <c r="K876" s="46">
        <v>311</v>
      </c>
      <c r="L876" s="46">
        <v>56</v>
      </c>
      <c r="M876" s="46">
        <v>0</v>
      </c>
      <c r="N876" s="46">
        <v>0</v>
      </c>
      <c r="O876" s="46">
        <v>0</v>
      </c>
      <c r="P876" s="46">
        <v>0</v>
      </c>
      <c r="Q876" s="46">
        <v>0</v>
      </c>
      <c r="R876" s="46">
        <v>0</v>
      </c>
      <c r="S876" s="46">
        <v>0</v>
      </c>
      <c r="T876" s="46">
        <v>0</v>
      </c>
      <c r="U876" s="46">
        <v>0</v>
      </c>
      <c r="V876" s="46">
        <v>0</v>
      </c>
      <c r="W876" s="46">
        <v>0</v>
      </c>
      <c r="X876" s="46">
        <v>0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>
        <v>0</v>
      </c>
      <c r="AJ876" s="46">
        <v>0</v>
      </c>
      <c r="AK876" s="46">
        <v>3</v>
      </c>
      <c r="AL876" s="46">
        <v>3</v>
      </c>
      <c r="AM876" s="46">
        <v>0</v>
      </c>
      <c r="AN876" s="46">
        <v>0</v>
      </c>
      <c r="AO876" s="46">
        <v>0</v>
      </c>
      <c r="AP876" s="46">
        <v>0</v>
      </c>
      <c r="AQ876" s="46">
        <v>0</v>
      </c>
      <c r="AR876" s="46">
        <v>0</v>
      </c>
      <c r="AS876" s="46">
        <v>0</v>
      </c>
      <c r="AT876" s="46">
        <v>0</v>
      </c>
      <c r="AU876" s="46">
        <v>0</v>
      </c>
      <c r="AV876" s="46">
        <v>0</v>
      </c>
      <c r="AW876" s="46">
        <v>0</v>
      </c>
      <c r="AX876" s="46">
        <v>0</v>
      </c>
    </row>
    <row r="877" spans="1:50">
      <c r="A877" s="46">
        <v>876</v>
      </c>
      <c r="B877" s="46" t="s">
        <v>3098</v>
      </c>
      <c r="C877" s="46" t="s">
        <v>1653</v>
      </c>
      <c r="D877" s="46" t="s">
        <v>78</v>
      </c>
      <c r="E877" s="46" t="s">
        <v>1826</v>
      </c>
      <c r="F877" s="46" t="s">
        <v>1825</v>
      </c>
      <c r="G877" s="46">
        <v>15</v>
      </c>
      <c r="H877" s="46">
        <v>15</v>
      </c>
      <c r="I877" s="46">
        <v>4</v>
      </c>
      <c r="J877" s="46">
        <v>486</v>
      </c>
      <c r="K877" s="46">
        <v>556</v>
      </c>
      <c r="L877" s="46">
        <v>116</v>
      </c>
      <c r="M877" s="46">
        <v>0</v>
      </c>
      <c r="N877" s="46">
        <v>0</v>
      </c>
      <c r="O877" s="46">
        <v>0</v>
      </c>
      <c r="P877" s="46">
        <v>0</v>
      </c>
      <c r="Q877" s="46">
        <v>0</v>
      </c>
      <c r="R877" s="46">
        <v>0</v>
      </c>
      <c r="S877" s="46">
        <v>0</v>
      </c>
      <c r="T877" s="46">
        <v>0</v>
      </c>
      <c r="U877" s="46">
        <v>0</v>
      </c>
      <c r="V877" s="46">
        <v>0</v>
      </c>
      <c r="W877" s="46">
        <v>0</v>
      </c>
      <c r="X877" s="46">
        <v>0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>
        <v>0</v>
      </c>
      <c r="AJ877" s="46">
        <v>0</v>
      </c>
      <c r="AK877" s="46">
        <v>16</v>
      </c>
      <c r="AL877" s="46">
        <v>12</v>
      </c>
      <c r="AM877" s="46">
        <v>0</v>
      </c>
      <c r="AN877" s="46">
        <v>0</v>
      </c>
      <c r="AO877" s="46">
        <v>0</v>
      </c>
      <c r="AP877" s="46">
        <v>0</v>
      </c>
      <c r="AQ877" s="46">
        <v>0</v>
      </c>
      <c r="AR877" s="46">
        <v>0</v>
      </c>
      <c r="AS877" s="46">
        <v>0</v>
      </c>
      <c r="AT877" s="46">
        <v>0</v>
      </c>
      <c r="AU877" s="46">
        <v>0</v>
      </c>
      <c r="AV877" s="46">
        <v>0</v>
      </c>
      <c r="AW877" s="46">
        <v>0</v>
      </c>
      <c r="AX877" s="46">
        <v>0</v>
      </c>
    </row>
    <row r="878" spans="1:50">
      <c r="A878" s="46">
        <v>877</v>
      </c>
      <c r="B878" s="46" t="s">
        <v>3098</v>
      </c>
      <c r="C878" s="46" t="s">
        <v>1653</v>
      </c>
      <c r="D878" s="46" t="s">
        <v>24</v>
      </c>
      <c r="E878" s="46" t="s">
        <v>1828</v>
      </c>
      <c r="F878" s="46" t="s">
        <v>1827</v>
      </c>
      <c r="G878" s="46">
        <v>34</v>
      </c>
      <c r="H878" s="46">
        <v>43</v>
      </c>
      <c r="I878" s="46">
        <v>12</v>
      </c>
      <c r="J878" s="46">
        <v>829</v>
      </c>
      <c r="K878" s="46">
        <v>1044</v>
      </c>
      <c r="L878" s="46">
        <v>197</v>
      </c>
      <c r="M878" s="46">
        <v>0</v>
      </c>
      <c r="N878" s="46">
        <v>0</v>
      </c>
      <c r="O878" s="46">
        <v>0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5</v>
      </c>
      <c r="AL878" s="46">
        <v>5</v>
      </c>
      <c r="AM878" s="46">
        <v>0</v>
      </c>
      <c r="AN878" s="46">
        <v>0</v>
      </c>
      <c r="AO878" s="46">
        <v>0</v>
      </c>
      <c r="AP878" s="46">
        <v>0</v>
      </c>
      <c r="AQ878" s="46">
        <v>0</v>
      </c>
      <c r="AR878" s="46">
        <v>0</v>
      </c>
      <c r="AS878" s="46">
        <v>0</v>
      </c>
      <c r="AT878" s="46">
        <v>0</v>
      </c>
      <c r="AU878" s="46">
        <v>0</v>
      </c>
      <c r="AV878" s="46">
        <v>0</v>
      </c>
      <c r="AW878" s="46">
        <v>0</v>
      </c>
      <c r="AX878" s="46">
        <v>0</v>
      </c>
    </row>
    <row r="879" spans="1:50">
      <c r="A879" s="46">
        <v>878</v>
      </c>
      <c r="B879" s="46" t="s">
        <v>3098</v>
      </c>
      <c r="C879" s="46" t="s">
        <v>1653</v>
      </c>
      <c r="D879" s="46" t="s">
        <v>24</v>
      </c>
      <c r="E879" s="46" t="s">
        <v>1830</v>
      </c>
      <c r="F879" s="46" t="s">
        <v>1829</v>
      </c>
      <c r="G879" s="46">
        <v>16</v>
      </c>
      <c r="H879" s="46">
        <v>19</v>
      </c>
      <c r="I879" s="46">
        <v>7</v>
      </c>
      <c r="J879" s="46">
        <v>250</v>
      </c>
      <c r="K879" s="46">
        <v>367</v>
      </c>
      <c r="L879" s="46">
        <v>67</v>
      </c>
      <c r="M879" s="46">
        <v>0</v>
      </c>
      <c r="N879" s="46">
        <v>0</v>
      </c>
      <c r="O879" s="46">
        <v>0</v>
      </c>
      <c r="P879" s="46">
        <v>0</v>
      </c>
      <c r="Q879" s="46">
        <v>0</v>
      </c>
      <c r="R879" s="46">
        <v>0</v>
      </c>
      <c r="S879" s="46">
        <v>0</v>
      </c>
      <c r="T879" s="46">
        <v>0</v>
      </c>
      <c r="U879" s="46">
        <v>0</v>
      </c>
      <c r="V879" s="46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>
        <v>0</v>
      </c>
      <c r="AJ879" s="46">
        <v>0</v>
      </c>
      <c r="AK879" s="46">
        <v>12</v>
      </c>
      <c r="AL879" s="46">
        <v>9</v>
      </c>
      <c r="AM879" s="46">
        <v>0</v>
      </c>
      <c r="AN879" s="46">
        <v>0</v>
      </c>
      <c r="AO879" s="46">
        <v>0</v>
      </c>
      <c r="AP879" s="46">
        <v>0</v>
      </c>
      <c r="AQ879" s="46">
        <v>0</v>
      </c>
      <c r="AR879" s="46">
        <v>0</v>
      </c>
      <c r="AS879" s="46">
        <v>0</v>
      </c>
      <c r="AT879" s="46">
        <v>0</v>
      </c>
      <c r="AU879" s="46">
        <v>15</v>
      </c>
      <c r="AV879" s="46">
        <v>3</v>
      </c>
      <c r="AW879" s="46">
        <v>0</v>
      </c>
      <c r="AX879" s="46">
        <v>0</v>
      </c>
    </row>
    <row r="880" spans="1:50">
      <c r="A880" s="46">
        <v>879</v>
      </c>
      <c r="B880" s="46" t="s">
        <v>3098</v>
      </c>
      <c r="C880" s="46" t="s">
        <v>1653</v>
      </c>
      <c r="D880" s="46" t="s">
        <v>24</v>
      </c>
      <c r="E880" s="46" t="s">
        <v>1832</v>
      </c>
      <c r="F880" s="46" t="s">
        <v>1831</v>
      </c>
      <c r="G880" s="46">
        <v>39</v>
      </c>
      <c r="H880" s="46">
        <v>48</v>
      </c>
      <c r="I880" s="46">
        <v>9</v>
      </c>
      <c r="J880" s="46">
        <v>1115</v>
      </c>
      <c r="K880" s="46">
        <v>1228</v>
      </c>
      <c r="L880" s="46">
        <v>230</v>
      </c>
      <c r="M880" s="46">
        <v>0</v>
      </c>
      <c r="N880" s="46">
        <v>0</v>
      </c>
      <c r="O880" s="46">
        <v>0</v>
      </c>
      <c r="P880" s="46">
        <v>0</v>
      </c>
      <c r="Q880" s="46">
        <v>0</v>
      </c>
      <c r="R880" s="46">
        <v>0</v>
      </c>
      <c r="S880" s="46">
        <v>0</v>
      </c>
      <c r="T880" s="46">
        <v>0</v>
      </c>
      <c r="U880" s="46">
        <v>0</v>
      </c>
      <c r="V880" s="46">
        <v>0</v>
      </c>
      <c r="W880" s="46">
        <v>0</v>
      </c>
      <c r="X880" s="46">
        <v>0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0</v>
      </c>
      <c r="AH880" s="46">
        <v>0</v>
      </c>
      <c r="AI880" s="46">
        <v>0</v>
      </c>
      <c r="AJ880" s="46">
        <v>0</v>
      </c>
      <c r="AK880" s="46">
        <v>18</v>
      </c>
      <c r="AL880" s="46">
        <v>16</v>
      </c>
      <c r="AM880" s="46">
        <v>0</v>
      </c>
      <c r="AN880" s="46">
        <v>0</v>
      </c>
      <c r="AO880" s="46">
        <v>0</v>
      </c>
      <c r="AP880" s="46">
        <v>0</v>
      </c>
      <c r="AQ880" s="46">
        <v>0</v>
      </c>
      <c r="AR880" s="46">
        <v>0</v>
      </c>
      <c r="AS880" s="46">
        <v>0</v>
      </c>
      <c r="AT880" s="46">
        <v>0</v>
      </c>
      <c r="AU880" s="46">
        <v>0</v>
      </c>
      <c r="AV880" s="46">
        <v>0</v>
      </c>
      <c r="AW880" s="46">
        <v>0</v>
      </c>
      <c r="AX880" s="46">
        <v>0</v>
      </c>
    </row>
    <row r="881" spans="1:50">
      <c r="A881" s="46">
        <v>880</v>
      </c>
      <c r="B881" s="46" t="s">
        <v>3098</v>
      </c>
      <c r="C881" s="46" t="s">
        <v>1653</v>
      </c>
      <c r="D881" s="46" t="s">
        <v>78</v>
      </c>
      <c r="E881" s="46" t="s">
        <v>1834</v>
      </c>
      <c r="F881" s="46" t="s">
        <v>1833</v>
      </c>
      <c r="G881" s="46">
        <v>102</v>
      </c>
      <c r="H881" s="46">
        <v>147</v>
      </c>
      <c r="I881" s="46">
        <v>37</v>
      </c>
      <c r="J881" s="46">
        <v>2897.5</v>
      </c>
      <c r="K881" s="46">
        <v>4012</v>
      </c>
      <c r="L881" s="46">
        <v>843.5</v>
      </c>
      <c r="M881" s="46">
        <v>9</v>
      </c>
      <c r="N881" s="46">
        <v>7</v>
      </c>
      <c r="O881" s="46">
        <v>0</v>
      </c>
      <c r="P881" s="46">
        <v>101.5</v>
      </c>
      <c r="Q881" s="46">
        <v>88.5</v>
      </c>
      <c r="R881" s="46">
        <v>0</v>
      </c>
      <c r="S881" s="46">
        <v>0</v>
      </c>
      <c r="T881" s="46">
        <v>0</v>
      </c>
      <c r="U881" s="46">
        <v>0</v>
      </c>
      <c r="V881" s="46">
        <v>0</v>
      </c>
      <c r="W881" s="46">
        <v>0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>
        <v>0</v>
      </c>
      <c r="AJ881" s="46">
        <v>0</v>
      </c>
      <c r="AK881" s="46">
        <v>8</v>
      </c>
      <c r="AL881" s="46">
        <v>10</v>
      </c>
      <c r="AM881" s="46">
        <v>0</v>
      </c>
      <c r="AN881" s="46">
        <v>0</v>
      </c>
      <c r="AO881" s="46">
        <v>0</v>
      </c>
      <c r="AP881" s="46">
        <v>0</v>
      </c>
      <c r="AQ881" s="46">
        <v>0</v>
      </c>
      <c r="AR881" s="46">
        <v>0</v>
      </c>
      <c r="AS881" s="46">
        <v>0</v>
      </c>
      <c r="AT881" s="46">
        <v>0</v>
      </c>
      <c r="AU881" s="46">
        <v>43</v>
      </c>
      <c r="AV881" s="46">
        <v>3</v>
      </c>
      <c r="AW881" s="46">
        <v>0</v>
      </c>
      <c r="AX881" s="46">
        <v>0</v>
      </c>
    </row>
    <row r="882" spans="1:50">
      <c r="A882" s="46">
        <v>881</v>
      </c>
      <c r="B882" s="46" t="s">
        <v>3098</v>
      </c>
      <c r="C882" s="46" t="s">
        <v>1653</v>
      </c>
      <c r="D882" s="46" t="s">
        <v>29</v>
      </c>
      <c r="E882" s="46" t="s">
        <v>1836</v>
      </c>
      <c r="F882" s="46" t="s">
        <v>1835</v>
      </c>
      <c r="G882" s="46">
        <v>9</v>
      </c>
      <c r="H882" s="46">
        <v>15</v>
      </c>
      <c r="I882" s="46">
        <v>4</v>
      </c>
      <c r="J882" s="46">
        <v>243</v>
      </c>
      <c r="K882" s="46">
        <v>393</v>
      </c>
      <c r="L882" s="46">
        <v>92</v>
      </c>
      <c r="M882" s="46">
        <v>0</v>
      </c>
      <c r="N882" s="46">
        <v>0</v>
      </c>
      <c r="O882" s="46">
        <v>0</v>
      </c>
      <c r="P882" s="46">
        <v>0</v>
      </c>
      <c r="Q882" s="46">
        <v>0</v>
      </c>
      <c r="R882" s="46">
        <v>0</v>
      </c>
      <c r="S882" s="46">
        <v>0</v>
      </c>
      <c r="T882" s="46">
        <v>0</v>
      </c>
      <c r="U882" s="46">
        <v>0</v>
      </c>
      <c r="V882" s="46">
        <v>0</v>
      </c>
      <c r="W882" s="46">
        <v>0</v>
      </c>
      <c r="X882" s="46">
        <v>0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>
        <v>0</v>
      </c>
      <c r="AJ882" s="46">
        <v>0</v>
      </c>
      <c r="AK882" s="46">
        <v>6</v>
      </c>
      <c r="AL882" s="46">
        <v>6</v>
      </c>
      <c r="AM882" s="46">
        <v>0</v>
      </c>
      <c r="AN882" s="46">
        <v>0</v>
      </c>
      <c r="AO882" s="46">
        <v>0</v>
      </c>
      <c r="AP882" s="46">
        <v>0</v>
      </c>
      <c r="AQ882" s="46">
        <v>0</v>
      </c>
      <c r="AR882" s="46">
        <v>0</v>
      </c>
      <c r="AS882" s="46">
        <v>0</v>
      </c>
      <c r="AT882" s="46">
        <v>0</v>
      </c>
      <c r="AU882" s="46">
        <v>0</v>
      </c>
      <c r="AV882" s="46">
        <v>0</v>
      </c>
      <c r="AW882" s="46">
        <v>0</v>
      </c>
      <c r="AX882" s="46">
        <v>0</v>
      </c>
    </row>
    <row r="883" spans="1:50">
      <c r="A883" s="46">
        <v>882</v>
      </c>
      <c r="B883" s="46" t="s">
        <v>3098</v>
      </c>
      <c r="C883" s="46" t="s">
        <v>1653</v>
      </c>
      <c r="D883" s="46" t="s">
        <v>78</v>
      </c>
      <c r="E883" s="46" t="s">
        <v>1838</v>
      </c>
      <c r="F883" s="46" t="s">
        <v>1837</v>
      </c>
      <c r="G883" s="46">
        <v>41</v>
      </c>
      <c r="H883" s="46">
        <v>70</v>
      </c>
      <c r="I883" s="46">
        <v>21</v>
      </c>
      <c r="J883" s="46">
        <v>1429</v>
      </c>
      <c r="K883" s="46">
        <v>1919</v>
      </c>
      <c r="L883" s="46">
        <v>506</v>
      </c>
      <c r="M883" s="46">
        <v>0</v>
      </c>
      <c r="N883" s="46">
        <v>0</v>
      </c>
      <c r="O883" s="46">
        <v>0</v>
      </c>
      <c r="P883" s="46">
        <v>0</v>
      </c>
      <c r="Q883" s="46">
        <v>0</v>
      </c>
      <c r="R883" s="46">
        <v>0</v>
      </c>
      <c r="S883" s="46">
        <v>0</v>
      </c>
      <c r="T883" s="46">
        <v>0</v>
      </c>
      <c r="U883" s="46">
        <v>0</v>
      </c>
      <c r="V883" s="46">
        <v>0</v>
      </c>
      <c r="W883" s="46">
        <v>0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>
        <v>0</v>
      </c>
      <c r="AJ883" s="46">
        <v>0</v>
      </c>
      <c r="AK883" s="46">
        <v>39</v>
      </c>
      <c r="AL883" s="46">
        <v>20</v>
      </c>
      <c r="AM883" s="46">
        <v>0</v>
      </c>
      <c r="AN883" s="46">
        <v>0</v>
      </c>
      <c r="AO883" s="46">
        <v>0</v>
      </c>
      <c r="AP883" s="46">
        <v>0</v>
      </c>
      <c r="AQ883" s="46">
        <v>0</v>
      </c>
      <c r="AR883" s="46">
        <v>0</v>
      </c>
      <c r="AS883" s="46">
        <v>0</v>
      </c>
      <c r="AT883" s="46">
        <v>0</v>
      </c>
      <c r="AU883" s="46">
        <v>0</v>
      </c>
      <c r="AV883" s="46">
        <v>0</v>
      </c>
      <c r="AW883" s="46">
        <v>0</v>
      </c>
      <c r="AX883" s="46">
        <v>0</v>
      </c>
    </row>
    <row r="884" spans="1:50">
      <c r="A884" s="46">
        <v>883</v>
      </c>
      <c r="B884" s="46" t="s">
        <v>3097</v>
      </c>
      <c r="C884" s="46" t="s">
        <v>1839</v>
      </c>
      <c r="D884" s="46" t="s">
        <v>15</v>
      </c>
      <c r="E884" s="46" t="s">
        <v>1843</v>
      </c>
      <c r="F884" s="46" t="s">
        <v>1842</v>
      </c>
      <c r="G884" s="46">
        <v>15</v>
      </c>
      <c r="H884" s="46">
        <v>65</v>
      </c>
      <c r="I884" s="46">
        <v>38</v>
      </c>
      <c r="J884" s="46">
        <v>223</v>
      </c>
      <c r="K884" s="46">
        <v>1319.5</v>
      </c>
      <c r="L884" s="46">
        <v>792</v>
      </c>
      <c r="M884" s="46">
        <v>29</v>
      </c>
      <c r="N884" s="46">
        <v>40</v>
      </c>
      <c r="O884" s="46">
        <v>7</v>
      </c>
      <c r="P884" s="46">
        <v>226.5</v>
      </c>
      <c r="Q884" s="46">
        <v>357</v>
      </c>
      <c r="R884" s="46">
        <v>55</v>
      </c>
      <c r="S884" s="46">
        <v>16</v>
      </c>
      <c r="T884" s="46">
        <v>16</v>
      </c>
      <c r="U884" s="46">
        <v>4</v>
      </c>
      <c r="V884" s="46">
        <v>126</v>
      </c>
      <c r="W884" s="46">
        <v>143.5</v>
      </c>
      <c r="X884" s="46">
        <v>30.5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1794.5</v>
      </c>
      <c r="AF884" s="46">
        <v>463</v>
      </c>
      <c r="AG884" s="46">
        <v>299</v>
      </c>
      <c r="AH884" s="46">
        <v>0</v>
      </c>
      <c r="AI884" s="46">
        <v>0</v>
      </c>
      <c r="AJ884" s="46">
        <v>0</v>
      </c>
      <c r="AK884" s="46">
        <v>1</v>
      </c>
      <c r="AL884" s="46">
        <v>1</v>
      </c>
      <c r="AM884" s="46">
        <v>0</v>
      </c>
      <c r="AN884" s="46">
        <v>0</v>
      </c>
      <c r="AO884" s="46">
        <v>28</v>
      </c>
      <c r="AP884" s="46">
        <v>30</v>
      </c>
      <c r="AQ884" s="46">
        <v>7</v>
      </c>
      <c r="AR884" s="46">
        <v>378.5</v>
      </c>
      <c r="AS884" s="46">
        <v>287</v>
      </c>
      <c r="AT884" s="46">
        <v>37.5</v>
      </c>
      <c r="AU884" s="46">
        <v>0</v>
      </c>
      <c r="AV884" s="46">
        <v>0</v>
      </c>
      <c r="AW884" s="46">
        <v>0</v>
      </c>
      <c r="AX884" s="46">
        <v>0</v>
      </c>
    </row>
    <row r="885" spans="1:50">
      <c r="A885" s="46">
        <v>884</v>
      </c>
      <c r="B885" s="46" t="s">
        <v>3098</v>
      </c>
      <c r="C885" s="46" t="s">
        <v>1839</v>
      </c>
      <c r="D885" s="46" t="s">
        <v>24</v>
      </c>
      <c r="E885" s="46" t="s">
        <v>1847</v>
      </c>
      <c r="F885" s="46" t="s">
        <v>1846</v>
      </c>
      <c r="G885" s="46">
        <v>26</v>
      </c>
      <c r="H885" s="46">
        <v>35</v>
      </c>
      <c r="I885" s="46">
        <v>6</v>
      </c>
      <c r="J885" s="46">
        <v>221.5</v>
      </c>
      <c r="K885" s="46">
        <v>348</v>
      </c>
      <c r="L885" s="46">
        <v>73.5</v>
      </c>
      <c r="M885" s="46">
        <v>0</v>
      </c>
      <c r="N885" s="46">
        <v>0</v>
      </c>
      <c r="O885" s="46">
        <v>0</v>
      </c>
      <c r="P885" s="46">
        <v>0</v>
      </c>
      <c r="Q885" s="46">
        <v>0</v>
      </c>
      <c r="R885" s="46">
        <v>0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>
        <v>0</v>
      </c>
      <c r="AJ885" s="46">
        <v>0</v>
      </c>
      <c r="AK885" s="46">
        <v>4</v>
      </c>
      <c r="AL885" s="46">
        <v>4</v>
      </c>
      <c r="AM885" s="46">
        <v>0</v>
      </c>
      <c r="AN885" s="46">
        <v>0</v>
      </c>
      <c r="AO885" s="46">
        <v>0</v>
      </c>
      <c r="AP885" s="46">
        <v>0</v>
      </c>
      <c r="AQ885" s="46">
        <v>0</v>
      </c>
      <c r="AR885" s="46">
        <v>0</v>
      </c>
      <c r="AS885" s="46">
        <v>0</v>
      </c>
      <c r="AT885" s="46">
        <v>0</v>
      </c>
      <c r="AU885" s="46">
        <v>0</v>
      </c>
      <c r="AV885" s="46">
        <v>0</v>
      </c>
      <c r="AW885" s="46">
        <v>0</v>
      </c>
      <c r="AX885" s="46">
        <v>0</v>
      </c>
    </row>
    <row r="886" spans="1:50">
      <c r="A886" s="46">
        <v>885</v>
      </c>
      <c r="B886" s="46" t="s">
        <v>3098</v>
      </c>
      <c r="C886" s="46" t="s">
        <v>1839</v>
      </c>
      <c r="D886" s="46" t="s">
        <v>21</v>
      </c>
      <c r="E886" s="46" t="s">
        <v>1849</v>
      </c>
      <c r="F886" s="46" t="s">
        <v>1848</v>
      </c>
      <c r="G886" s="46">
        <v>70</v>
      </c>
      <c r="H886" s="46">
        <v>92</v>
      </c>
      <c r="I886" s="46">
        <v>22</v>
      </c>
      <c r="J886" s="46">
        <v>1065</v>
      </c>
      <c r="K886" s="46">
        <v>1410</v>
      </c>
      <c r="L886" s="46">
        <v>316</v>
      </c>
      <c r="M886" s="46">
        <v>0</v>
      </c>
      <c r="N886" s="46">
        <v>0</v>
      </c>
      <c r="O886" s="46">
        <v>0</v>
      </c>
      <c r="P886" s="46">
        <v>0</v>
      </c>
      <c r="Q886" s="46">
        <v>0</v>
      </c>
      <c r="R886" s="46">
        <v>0</v>
      </c>
      <c r="S886" s="46">
        <v>0</v>
      </c>
      <c r="T886" s="46">
        <v>0</v>
      </c>
      <c r="U886" s="46">
        <v>0</v>
      </c>
      <c r="V886" s="46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>
        <v>0</v>
      </c>
      <c r="AJ886" s="46">
        <v>0</v>
      </c>
      <c r="AK886" s="46">
        <v>45</v>
      </c>
      <c r="AL886" s="46">
        <v>34</v>
      </c>
      <c r="AM886" s="46">
        <v>0</v>
      </c>
      <c r="AN886" s="46">
        <v>0</v>
      </c>
      <c r="AO886" s="46">
        <v>0</v>
      </c>
      <c r="AP886" s="46">
        <v>0</v>
      </c>
      <c r="AQ886" s="46">
        <v>0</v>
      </c>
      <c r="AR886" s="46">
        <v>0</v>
      </c>
      <c r="AS886" s="46">
        <v>0</v>
      </c>
      <c r="AT886" s="46">
        <v>0</v>
      </c>
      <c r="AU886" s="46">
        <v>0</v>
      </c>
      <c r="AV886" s="46">
        <v>0</v>
      </c>
      <c r="AW886" s="46">
        <v>0</v>
      </c>
      <c r="AX886" s="46">
        <v>0</v>
      </c>
    </row>
    <row r="887" spans="1:50">
      <c r="A887" s="46">
        <v>886</v>
      </c>
      <c r="B887" s="46" t="s">
        <v>3098</v>
      </c>
      <c r="C887" s="46" t="s">
        <v>1839</v>
      </c>
      <c r="D887" s="46" t="s">
        <v>24</v>
      </c>
      <c r="E887" s="46" t="s">
        <v>1851</v>
      </c>
      <c r="F887" s="46" t="s">
        <v>1850</v>
      </c>
      <c r="G887" s="46">
        <v>6</v>
      </c>
      <c r="H887" s="46">
        <v>8</v>
      </c>
      <c r="I887" s="46">
        <v>2</v>
      </c>
      <c r="J887" s="46">
        <v>174</v>
      </c>
      <c r="K887" s="46">
        <v>198</v>
      </c>
      <c r="L887" s="46">
        <v>20</v>
      </c>
      <c r="M887" s="46">
        <v>0</v>
      </c>
      <c r="N887" s="46">
        <v>0</v>
      </c>
      <c r="O887" s="46">
        <v>0</v>
      </c>
      <c r="P887" s="46">
        <v>0</v>
      </c>
      <c r="Q887" s="46">
        <v>0</v>
      </c>
      <c r="R887" s="46">
        <v>0</v>
      </c>
      <c r="S887" s="46">
        <v>0</v>
      </c>
      <c r="T887" s="46">
        <v>0</v>
      </c>
      <c r="U887" s="46">
        <v>0</v>
      </c>
      <c r="V887" s="46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>
        <v>0</v>
      </c>
      <c r="AJ887" s="46">
        <v>0</v>
      </c>
      <c r="AK887" s="46">
        <v>9</v>
      </c>
      <c r="AL887" s="46">
        <v>6</v>
      </c>
      <c r="AM887" s="46">
        <v>0</v>
      </c>
      <c r="AN887" s="46">
        <v>0</v>
      </c>
      <c r="AO887" s="46">
        <v>0</v>
      </c>
      <c r="AP887" s="46">
        <v>0</v>
      </c>
      <c r="AQ887" s="46">
        <v>0</v>
      </c>
      <c r="AR887" s="46">
        <v>0</v>
      </c>
      <c r="AS887" s="46">
        <v>0</v>
      </c>
      <c r="AT887" s="46">
        <v>0</v>
      </c>
      <c r="AU887" s="46">
        <v>0</v>
      </c>
      <c r="AV887" s="46">
        <v>0</v>
      </c>
      <c r="AW887" s="46">
        <v>0</v>
      </c>
      <c r="AX887" s="46">
        <v>0</v>
      </c>
    </row>
    <row r="888" spans="1:50">
      <c r="A888" s="46">
        <v>887</v>
      </c>
      <c r="B888" s="46" t="s">
        <v>3098</v>
      </c>
      <c r="C888" s="46" t="s">
        <v>1839</v>
      </c>
      <c r="D888" s="46" t="s">
        <v>21</v>
      </c>
      <c r="E888" s="46" t="s">
        <v>1853</v>
      </c>
      <c r="F888" s="46" t="s">
        <v>1852</v>
      </c>
      <c r="G888" s="46">
        <v>79</v>
      </c>
      <c r="H888" s="46">
        <v>92</v>
      </c>
      <c r="I888" s="46">
        <v>23</v>
      </c>
      <c r="J888" s="46">
        <v>1064</v>
      </c>
      <c r="K888" s="46">
        <v>1514.5</v>
      </c>
      <c r="L888" s="46">
        <v>427</v>
      </c>
      <c r="M888" s="46">
        <v>0</v>
      </c>
      <c r="N888" s="46">
        <v>0</v>
      </c>
      <c r="O888" s="46">
        <v>0</v>
      </c>
      <c r="P888" s="46">
        <v>0</v>
      </c>
      <c r="Q888" s="46">
        <v>0</v>
      </c>
      <c r="R888" s="46">
        <v>0</v>
      </c>
      <c r="S888" s="46">
        <v>0</v>
      </c>
      <c r="T888" s="46">
        <v>0</v>
      </c>
      <c r="U888" s="46">
        <v>0</v>
      </c>
      <c r="V888" s="46">
        <v>0</v>
      </c>
      <c r="W888" s="46">
        <v>0</v>
      </c>
      <c r="X888" s="46">
        <v>0</v>
      </c>
      <c r="Y888" s="46">
        <v>0</v>
      </c>
      <c r="Z888" s="46">
        <v>0</v>
      </c>
      <c r="AA888" s="46"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0</v>
      </c>
      <c r="AH888" s="46">
        <v>0</v>
      </c>
      <c r="AI888" s="46">
        <v>0</v>
      </c>
      <c r="AJ888" s="46">
        <v>0</v>
      </c>
      <c r="AK888" s="46">
        <v>19.5</v>
      </c>
      <c r="AL888" s="46">
        <v>18</v>
      </c>
      <c r="AM888" s="46">
        <v>0</v>
      </c>
      <c r="AN888" s="46">
        <v>0</v>
      </c>
      <c r="AO888" s="46">
        <v>0</v>
      </c>
      <c r="AP888" s="46">
        <v>0</v>
      </c>
      <c r="AQ888" s="46">
        <v>0</v>
      </c>
      <c r="AR888" s="46">
        <v>0</v>
      </c>
      <c r="AS888" s="46">
        <v>0</v>
      </c>
      <c r="AT888" s="46">
        <v>0</v>
      </c>
      <c r="AU888" s="46">
        <v>0</v>
      </c>
      <c r="AV888" s="46">
        <v>0</v>
      </c>
      <c r="AW888" s="46">
        <v>0</v>
      </c>
      <c r="AX888" s="46">
        <v>0</v>
      </c>
    </row>
    <row r="889" spans="1:50">
      <c r="A889" s="46">
        <v>888</v>
      </c>
      <c r="B889" s="46" t="s">
        <v>3098</v>
      </c>
      <c r="C889" s="46" t="s">
        <v>1839</v>
      </c>
      <c r="D889" s="46" t="s">
        <v>24</v>
      </c>
      <c r="E889" s="46" t="s">
        <v>382</v>
      </c>
      <c r="F889" s="46" t="s">
        <v>1854</v>
      </c>
      <c r="G889" s="46">
        <v>30</v>
      </c>
      <c r="H889" s="46">
        <v>41</v>
      </c>
      <c r="I889" s="46">
        <v>6</v>
      </c>
      <c r="J889" s="46">
        <v>549</v>
      </c>
      <c r="K889" s="46">
        <v>737</v>
      </c>
      <c r="L889" s="46">
        <v>99</v>
      </c>
      <c r="M889" s="46">
        <v>0</v>
      </c>
      <c r="N889" s="46">
        <v>0</v>
      </c>
      <c r="O889" s="46">
        <v>0</v>
      </c>
      <c r="P889" s="46">
        <v>0</v>
      </c>
      <c r="Q889" s="46">
        <v>0</v>
      </c>
      <c r="R889" s="46">
        <v>0</v>
      </c>
      <c r="S889" s="46">
        <v>0</v>
      </c>
      <c r="T889" s="46">
        <v>0</v>
      </c>
      <c r="U889" s="46">
        <v>0</v>
      </c>
      <c r="V889" s="46">
        <v>0</v>
      </c>
      <c r="W889" s="46">
        <v>0</v>
      </c>
      <c r="X889" s="46">
        <v>0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>
        <v>0</v>
      </c>
      <c r="AJ889" s="46">
        <v>0</v>
      </c>
      <c r="AK889" s="46">
        <v>26</v>
      </c>
      <c r="AL889" s="46">
        <v>19</v>
      </c>
      <c r="AM889" s="46">
        <v>0</v>
      </c>
      <c r="AN889" s="46">
        <v>0</v>
      </c>
      <c r="AO889" s="46">
        <v>0</v>
      </c>
      <c r="AP889" s="46">
        <v>0</v>
      </c>
      <c r="AQ889" s="46">
        <v>0</v>
      </c>
      <c r="AR889" s="46">
        <v>0</v>
      </c>
      <c r="AS889" s="46">
        <v>0</v>
      </c>
      <c r="AT889" s="46">
        <v>0</v>
      </c>
      <c r="AU889" s="46">
        <v>0</v>
      </c>
      <c r="AV889" s="46">
        <v>0</v>
      </c>
      <c r="AW889" s="46">
        <v>0</v>
      </c>
      <c r="AX889" s="46">
        <v>0</v>
      </c>
    </row>
    <row r="890" spans="1:50">
      <c r="A890" s="46">
        <v>889</v>
      </c>
      <c r="B890" s="46" t="s">
        <v>3098</v>
      </c>
      <c r="C890" s="46" t="s">
        <v>1839</v>
      </c>
      <c r="D890" s="46" t="s">
        <v>24</v>
      </c>
      <c r="E890" s="46" t="s">
        <v>1856</v>
      </c>
      <c r="F890" s="46" t="s">
        <v>1855</v>
      </c>
      <c r="G890" s="46">
        <v>1</v>
      </c>
      <c r="H890" s="46">
        <v>2</v>
      </c>
      <c r="I890" s="46">
        <v>2</v>
      </c>
      <c r="J890" s="46">
        <v>79</v>
      </c>
      <c r="K890" s="46">
        <v>98</v>
      </c>
      <c r="L890" s="46">
        <v>30.5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6</v>
      </c>
      <c r="AL890" s="46">
        <v>6</v>
      </c>
      <c r="AM890" s="46">
        <v>0</v>
      </c>
      <c r="AN890" s="46">
        <v>0</v>
      </c>
      <c r="AO890" s="46">
        <v>0</v>
      </c>
      <c r="AP890" s="46">
        <v>0</v>
      </c>
      <c r="AQ890" s="46">
        <v>0</v>
      </c>
      <c r="AR890" s="46">
        <v>0</v>
      </c>
      <c r="AS890" s="46">
        <v>0</v>
      </c>
      <c r="AT890" s="46">
        <v>0</v>
      </c>
      <c r="AU890" s="46">
        <v>0</v>
      </c>
      <c r="AV890" s="46">
        <v>0</v>
      </c>
      <c r="AW890" s="46">
        <v>0</v>
      </c>
      <c r="AX890" s="46">
        <v>0</v>
      </c>
    </row>
    <row r="891" spans="1:50">
      <c r="A891" s="46">
        <v>890</v>
      </c>
      <c r="B891" s="46" t="s">
        <v>3098</v>
      </c>
      <c r="C891" s="46" t="s">
        <v>1839</v>
      </c>
      <c r="D891" s="46" t="s">
        <v>29</v>
      </c>
      <c r="E891" s="46" t="s">
        <v>1858</v>
      </c>
      <c r="F891" s="46" t="s">
        <v>1857</v>
      </c>
      <c r="G891" s="46">
        <v>51</v>
      </c>
      <c r="H891" s="46">
        <v>70</v>
      </c>
      <c r="I891" s="46">
        <v>21</v>
      </c>
      <c r="J891" s="46">
        <v>499.5</v>
      </c>
      <c r="K891" s="46">
        <v>700</v>
      </c>
      <c r="L891" s="46">
        <v>210</v>
      </c>
      <c r="M891" s="46">
        <v>0</v>
      </c>
      <c r="N891" s="46">
        <v>0</v>
      </c>
      <c r="O891" s="46">
        <v>0</v>
      </c>
      <c r="P891" s="46">
        <v>0</v>
      </c>
      <c r="Q891" s="46">
        <v>0</v>
      </c>
      <c r="R891" s="46">
        <v>0</v>
      </c>
      <c r="S891" s="46">
        <v>0</v>
      </c>
      <c r="T891" s="46">
        <v>0</v>
      </c>
      <c r="U891" s="46">
        <v>0</v>
      </c>
      <c r="V891" s="46">
        <v>0</v>
      </c>
      <c r="W891" s="46">
        <v>0</v>
      </c>
      <c r="X891" s="46">
        <v>0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333</v>
      </c>
      <c r="AF891" s="46">
        <v>0</v>
      </c>
      <c r="AG891" s="46">
        <v>0</v>
      </c>
      <c r="AH891" s="46">
        <v>0</v>
      </c>
      <c r="AI891" s="46">
        <v>0</v>
      </c>
      <c r="AJ891" s="46">
        <v>0</v>
      </c>
      <c r="AK891" s="46">
        <v>3</v>
      </c>
      <c r="AL891" s="46">
        <v>3</v>
      </c>
      <c r="AM891" s="46">
        <v>0</v>
      </c>
      <c r="AN891" s="46">
        <v>0</v>
      </c>
      <c r="AO891" s="46">
        <v>0</v>
      </c>
      <c r="AP891" s="46">
        <v>0</v>
      </c>
      <c r="AQ891" s="46">
        <v>0</v>
      </c>
      <c r="AR891" s="46">
        <v>0</v>
      </c>
      <c r="AS891" s="46">
        <v>0</v>
      </c>
      <c r="AT891" s="46">
        <v>0</v>
      </c>
      <c r="AU891" s="46">
        <v>0</v>
      </c>
      <c r="AV891" s="46">
        <v>0</v>
      </c>
      <c r="AW891" s="46">
        <v>0</v>
      </c>
      <c r="AX891" s="46">
        <v>0</v>
      </c>
    </row>
    <row r="892" spans="1:50">
      <c r="A892" s="46">
        <v>891</v>
      </c>
      <c r="B892" s="46" t="s">
        <v>3098</v>
      </c>
      <c r="C892" s="46" t="s">
        <v>1839</v>
      </c>
      <c r="D892" s="46" t="s">
        <v>29</v>
      </c>
      <c r="E892" s="46" t="s">
        <v>1860</v>
      </c>
      <c r="F892" s="46" t="s">
        <v>1859</v>
      </c>
      <c r="G892" s="46">
        <v>42</v>
      </c>
      <c r="H892" s="46">
        <v>50</v>
      </c>
      <c r="I892" s="46">
        <v>19</v>
      </c>
      <c r="J892" s="46">
        <v>655.5</v>
      </c>
      <c r="K892" s="46">
        <v>700.5</v>
      </c>
      <c r="L892" s="46">
        <v>220</v>
      </c>
      <c r="M892" s="46">
        <v>0</v>
      </c>
      <c r="N892" s="46">
        <v>0</v>
      </c>
      <c r="O892" s="46">
        <v>0</v>
      </c>
      <c r="P892" s="46">
        <v>0</v>
      </c>
      <c r="Q892" s="46">
        <v>0</v>
      </c>
      <c r="R892" s="46">
        <v>0</v>
      </c>
      <c r="S892" s="46">
        <v>0</v>
      </c>
      <c r="T892" s="46">
        <v>0</v>
      </c>
      <c r="U892" s="46">
        <v>0</v>
      </c>
      <c r="V892" s="46">
        <v>0</v>
      </c>
      <c r="W892" s="46">
        <v>0</v>
      </c>
      <c r="X892" s="46">
        <v>0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0</v>
      </c>
      <c r="AF892" s="46">
        <v>0</v>
      </c>
      <c r="AG892" s="46">
        <v>0</v>
      </c>
      <c r="AH892" s="46">
        <v>0</v>
      </c>
      <c r="AI892" s="46">
        <v>0</v>
      </c>
      <c r="AJ892" s="46">
        <v>0</v>
      </c>
      <c r="AK892" s="46">
        <v>27</v>
      </c>
      <c r="AL892" s="46">
        <v>21</v>
      </c>
      <c r="AM892" s="46">
        <v>0</v>
      </c>
      <c r="AN892" s="46">
        <v>0</v>
      </c>
      <c r="AO892" s="46">
        <v>0</v>
      </c>
      <c r="AP892" s="46">
        <v>0</v>
      </c>
      <c r="AQ892" s="46">
        <v>0</v>
      </c>
      <c r="AR892" s="46">
        <v>0</v>
      </c>
      <c r="AS892" s="46">
        <v>0</v>
      </c>
      <c r="AT892" s="46">
        <v>0</v>
      </c>
      <c r="AU892" s="46">
        <v>0</v>
      </c>
      <c r="AV892" s="46">
        <v>0</v>
      </c>
      <c r="AW892" s="46">
        <v>0</v>
      </c>
      <c r="AX892" s="46">
        <v>0</v>
      </c>
    </row>
    <row r="893" spans="1:50">
      <c r="A893" s="46">
        <v>892</v>
      </c>
      <c r="B893" s="46" t="s">
        <v>3098</v>
      </c>
      <c r="C893" s="46" t="s">
        <v>1839</v>
      </c>
      <c r="D893" s="46" t="s">
        <v>29</v>
      </c>
      <c r="E893" s="46" t="s">
        <v>1862</v>
      </c>
      <c r="F893" s="46" t="s">
        <v>1861</v>
      </c>
      <c r="G893" s="46">
        <v>21</v>
      </c>
      <c r="H893" s="46">
        <v>30</v>
      </c>
      <c r="I893" s="46">
        <v>9</v>
      </c>
      <c r="J893" s="46">
        <v>317.5</v>
      </c>
      <c r="K893" s="46">
        <v>486.5</v>
      </c>
      <c r="L893" s="46">
        <v>112</v>
      </c>
      <c r="M893" s="46">
        <v>0</v>
      </c>
      <c r="N893" s="46">
        <v>0</v>
      </c>
      <c r="O893" s="46">
        <v>0</v>
      </c>
      <c r="P893" s="46">
        <v>0</v>
      </c>
      <c r="Q893" s="46">
        <v>0</v>
      </c>
      <c r="R893" s="46">
        <v>0</v>
      </c>
      <c r="S893" s="46">
        <v>0</v>
      </c>
      <c r="T893" s="46">
        <v>0</v>
      </c>
      <c r="U893" s="46">
        <v>0</v>
      </c>
      <c r="V893" s="46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>
        <v>0</v>
      </c>
      <c r="AJ893" s="46">
        <v>0</v>
      </c>
      <c r="AK893" s="46">
        <v>4</v>
      </c>
      <c r="AL893" s="46">
        <v>4</v>
      </c>
      <c r="AM893" s="46">
        <v>0</v>
      </c>
      <c r="AN893" s="46">
        <v>0</v>
      </c>
      <c r="AO893" s="46">
        <v>0</v>
      </c>
      <c r="AP893" s="46">
        <v>0</v>
      </c>
      <c r="AQ893" s="46">
        <v>0</v>
      </c>
      <c r="AR893" s="46">
        <v>0</v>
      </c>
      <c r="AS893" s="46">
        <v>0</v>
      </c>
      <c r="AT893" s="46">
        <v>0</v>
      </c>
      <c r="AU893" s="46">
        <v>0</v>
      </c>
      <c r="AV893" s="46">
        <v>0</v>
      </c>
      <c r="AW893" s="46">
        <v>0</v>
      </c>
      <c r="AX893" s="46">
        <v>0</v>
      </c>
    </row>
    <row r="894" spans="1:50">
      <c r="A894" s="46">
        <v>893</v>
      </c>
      <c r="B894" s="46" t="s">
        <v>3098</v>
      </c>
      <c r="C894" s="46" t="s">
        <v>1839</v>
      </c>
      <c r="D894" s="46" t="s">
        <v>21</v>
      </c>
      <c r="E894" s="46" t="s">
        <v>1864</v>
      </c>
      <c r="F894" s="46" t="s">
        <v>1863</v>
      </c>
      <c r="G894" s="46">
        <v>47</v>
      </c>
      <c r="H894" s="46">
        <v>60</v>
      </c>
      <c r="I894" s="46">
        <v>19</v>
      </c>
      <c r="J894" s="46">
        <v>1025.5</v>
      </c>
      <c r="K894" s="46">
        <v>1408</v>
      </c>
      <c r="L894" s="46">
        <v>278</v>
      </c>
      <c r="M894" s="46">
        <v>0</v>
      </c>
      <c r="N894" s="46">
        <v>0</v>
      </c>
      <c r="O894" s="46">
        <v>0</v>
      </c>
      <c r="P894" s="46">
        <v>0</v>
      </c>
      <c r="Q894" s="46">
        <v>0</v>
      </c>
      <c r="R894" s="46">
        <v>0</v>
      </c>
      <c r="S894" s="46">
        <v>0</v>
      </c>
      <c r="T894" s="46">
        <v>0</v>
      </c>
      <c r="U894" s="46">
        <v>0</v>
      </c>
      <c r="V894" s="46">
        <v>0</v>
      </c>
      <c r="W894" s="46">
        <v>0</v>
      </c>
      <c r="X894" s="46">
        <v>0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>
        <v>0</v>
      </c>
      <c r="AJ894" s="46">
        <v>0</v>
      </c>
      <c r="AK894" s="46">
        <v>75</v>
      </c>
      <c r="AL894" s="46">
        <v>55</v>
      </c>
      <c r="AM894" s="46">
        <v>0</v>
      </c>
      <c r="AN894" s="46">
        <v>0</v>
      </c>
      <c r="AO894" s="46">
        <v>0</v>
      </c>
      <c r="AP894" s="46">
        <v>0</v>
      </c>
      <c r="AQ894" s="46">
        <v>0</v>
      </c>
      <c r="AR894" s="46">
        <v>0</v>
      </c>
      <c r="AS894" s="46">
        <v>0</v>
      </c>
      <c r="AT894" s="46">
        <v>0</v>
      </c>
      <c r="AU894" s="46">
        <v>0</v>
      </c>
      <c r="AV894" s="46">
        <v>0</v>
      </c>
      <c r="AW894" s="46">
        <v>0</v>
      </c>
      <c r="AX894" s="46">
        <v>0</v>
      </c>
    </row>
    <row r="895" spans="1:50">
      <c r="A895" s="46">
        <v>894</v>
      </c>
      <c r="B895" s="46" t="s">
        <v>3098</v>
      </c>
      <c r="C895" s="46" t="s">
        <v>1839</v>
      </c>
      <c r="D895" s="46" t="s">
        <v>24</v>
      </c>
      <c r="E895" s="46" t="s">
        <v>1866</v>
      </c>
      <c r="F895" s="46" t="s">
        <v>1865</v>
      </c>
      <c r="G895" s="46">
        <v>34</v>
      </c>
      <c r="H895" s="46">
        <v>40</v>
      </c>
      <c r="I895" s="46">
        <v>13</v>
      </c>
      <c r="J895" s="46">
        <v>255</v>
      </c>
      <c r="K895" s="46">
        <v>295</v>
      </c>
      <c r="L895" s="46">
        <v>72</v>
      </c>
      <c r="M895" s="46">
        <v>0</v>
      </c>
      <c r="N895" s="46">
        <v>0</v>
      </c>
      <c r="O895" s="46">
        <v>0</v>
      </c>
      <c r="P895" s="46">
        <v>0</v>
      </c>
      <c r="Q895" s="46">
        <v>0</v>
      </c>
      <c r="R895" s="46">
        <v>0</v>
      </c>
      <c r="S895" s="46">
        <v>0</v>
      </c>
      <c r="T895" s="46">
        <v>0</v>
      </c>
      <c r="U895" s="46">
        <v>0</v>
      </c>
      <c r="V895" s="46">
        <v>0</v>
      </c>
      <c r="W895" s="46">
        <v>0</v>
      </c>
      <c r="X895" s="46">
        <v>0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>
        <v>0</v>
      </c>
      <c r="AJ895" s="46">
        <v>0</v>
      </c>
      <c r="AK895" s="46">
        <v>0</v>
      </c>
      <c r="AL895" s="46">
        <v>1</v>
      </c>
      <c r="AM895" s="46">
        <v>0</v>
      </c>
      <c r="AN895" s="46">
        <v>0</v>
      </c>
      <c r="AO895" s="46">
        <v>0</v>
      </c>
      <c r="AP895" s="46">
        <v>0</v>
      </c>
      <c r="AQ895" s="46">
        <v>0</v>
      </c>
      <c r="AR895" s="46">
        <v>0</v>
      </c>
      <c r="AS895" s="46">
        <v>0</v>
      </c>
      <c r="AT895" s="46">
        <v>0</v>
      </c>
      <c r="AU895" s="46">
        <v>0</v>
      </c>
      <c r="AV895" s="46">
        <v>0</v>
      </c>
      <c r="AW895" s="46">
        <v>0</v>
      </c>
      <c r="AX895" s="46">
        <v>0</v>
      </c>
    </row>
    <row r="896" spans="1:50">
      <c r="A896" s="46">
        <v>895</v>
      </c>
      <c r="B896" s="46" t="s">
        <v>3098</v>
      </c>
      <c r="C896" s="46" t="s">
        <v>1839</v>
      </c>
      <c r="D896" s="46" t="s">
        <v>24</v>
      </c>
      <c r="E896" s="46" t="s">
        <v>1868</v>
      </c>
      <c r="F896" s="46" t="s">
        <v>1867</v>
      </c>
      <c r="G896" s="46">
        <v>10</v>
      </c>
      <c r="H896" s="46">
        <v>12</v>
      </c>
      <c r="I896" s="46">
        <v>2</v>
      </c>
      <c r="J896" s="46">
        <v>110</v>
      </c>
      <c r="K896" s="46">
        <v>134</v>
      </c>
      <c r="L896" s="46">
        <v>24</v>
      </c>
      <c r="M896" s="46">
        <v>0</v>
      </c>
      <c r="N896" s="46">
        <v>0</v>
      </c>
      <c r="O896" s="46">
        <v>0</v>
      </c>
      <c r="P896" s="46">
        <v>0</v>
      </c>
      <c r="Q896" s="46">
        <v>0</v>
      </c>
      <c r="R896" s="46">
        <v>0</v>
      </c>
      <c r="S896" s="46">
        <v>0</v>
      </c>
      <c r="T896" s="46">
        <v>0</v>
      </c>
      <c r="U896" s="46">
        <v>0</v>
      </c>
      <c r="V896" s="46">
        <v>0</v>
      </c>
      <c r="W896" s="46">
        <v>0</v>
      </c>
      <c r="X896" s="46">
        <v>0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v>0</v>
      </c>
      <c r="AG896" s="46">
        <v>0</v>
      </c>
      <c r="AH896" s="46">
        <v>0</v>
      </c>
      <c r="AI896" s="46">
        <v>0</v>
      </c>
      <c r="AJ896" s="46">
        <v>0</v>
      </c>
      <c r="AK896" s="46">
        <v>5</v>
      </c>
      <c r="AL896" s="46">
        <v>5</v>
      </c>
      <c r="AM896" s="46">
        <v>0</v>
      </c>
      <c r="AN896" s="46">
        <v>0</v>
      </c>
      <c r="AO896" s="46">
        <v>0</v>
      </c>
      <c r="AP896" s="46">
        <v>0</v>
      </c>
      <c r="AQ896" s="46">
        <v>0</v>
      </c>
      <c r="AR896" s="46">
        <v>0</v>
      </c>
      <c r="AS896" s="46">
        <v>0</v>
      </c>
      <c r="AT896" s="46">
        <v>0</v>
      </c>
      <c r="AU896" s="46">
        <v>0</v>
      </c>
      <c r="AV896" s="46">
        <v>0</v>
      </c>
      <c r="AW896" s="46">
        <v>0</v>
      </c>
      <c r="AX896" s="46">
        <v>0</v>
      </c>
    </row>
    <row r="897" spans="1:50">
      <c r="A897" s="46">
        <v>896</v>
      </c>
      <c r="B897" s="46" t="s">
        <v>3098</v>
      </c>
      <c r="C897" s="46" t="s">
        <v>1839</v>
      </c>
      <c r="D897" s="46" t="s">
        <v>29</v>
      </c>
      <c r="E897" s="46" t="s">
        <v>1870</v>
      </c>
      <c r="F897" s="46" t="s">
        <v>1869</v>
      </c>
      <c r="G897" s="46">
        <v>28</v>
      </c>
      <c r="H897" s="46">
        <v>31</v>
      </c>
      <c r="I897" s="46">
        <v>13</v>
      </c>
      <c r="J897" s="46">
        <v>397.5</v>
      </c>
      <c r="K897" s="46">
        <v>512</v>
      </c>
      <c r="L897" s="46">
        <v>169</v>
      </c>
      <c r="M897" s="46">
        <v>0</v>
      </c>
      <c r="N897" s="46">
        <v>0</v>
      </c>
      <c r="O897" s="46">
        <v>0</v>
      </c>
      <c r="P897" s="46">
        <v>0</v>
      </c>
      <c r="Q897" s="46">
        <v>0</v>
      </c>
      <c r="R897" s="46">
        <v>0</v>
      </c>
      <c r="S897" s="46">
        <v>0</v>
      </c>
      <c r="T897" s="46">
        <v>0</v>
      </c>
      <c r="U897" s="46">
        <v>0</v>
      </c>
      <c r="V897" s="46">
        <v>0</v>
      </c>
      <c r="W897" s="46">
        <v>0</v>
      </c>
      <c r="X897" s="46">
        <v>0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>
        <v>0</v>
      </c>
      <c r="AJ897" s="46">
        <v>0</v>
      </c>
      <c r="AK897" s="46">
        <v>8</v>
      </c>
      <c r="AL897" s="46">
        <v>8</v>
      </c>
      <c r="AM897" s="46">
        <v>0</v>
      </c>
      <c r="AN897" s="46">
        <v>0</v>
      </c>
      <c r="AO897" s="46">
        <v>0</v>
      </c>
      <c r="AP897" s="46">
        <v>0</v>
      </c>
      <c r="AQ897" s="46">
        <v>0</v>
      </c>
      <c r="AR897" s="46">
        <v>0</v>
      </c>
      <c r="AS897" s="46">
        <v>0</v>
      </c>
      <c r="AT897" s="46">
        <v>0</v>
      </c>
      <c r="AU897" s="46">
        <v>0</v>
      </c>
      <c r="AV897" s="46">
        <v>0</v>
      </c>
      <c r="AW897" s="46">
        <v>0</v>
      </c>
      <c r="AX897" s="46">
        <v>0</v>
      </c>
    </row>
    <row r="898" spans="1:50">
      <c r="A898" s="46">
        <v>897</v>
      </c>
      <c r="B898" s="46" t="s">
        <v>3098</v>
      </c>
      <c r="C898" s="46" t="s">
        <v>1839</v>
      </c>
      <c r="D898" s="46" t="s">
        <v>21</v>
      </c>
      <c r="E898" s="46" t="s">
        <v>1872</v>
      </c>
      <c r="F898" s="46" t="s">
        <v>1871</v>
      </c>
      <c r="G898" s="46">
        <v>67</v>
      </c>
      <c r="H898" s="46">
        <v>72</v>
      </c>
      <c r="I898" s="46">
        <v>18</v>
      </c>
      <c r="J898" s="46">
        <v>872</v>
      </c>
      <c r="K898" s="46">
        <v>1077.5</v>
      </c>
      <c r="L898" s="46">
        <v>304</v>
      </c>
      <c r="M898" s="46">
        <v>0</v>
      </c>
      <c r="N898" s="46">
        <v>0</v>
      </c>
      <c r="O898" s="46">
        <v>0</v>
      </c>
      <c r="P898" s="46">
        <v>0</v>
      </c>
      <c r="Q898" s="46">
        <v>0</v>
      </c>
      <c r="R898" s="46">
        <v>0</v>
      </c>
      <c r="S898" s="46">
        <v>0</v>
      </c>
      <c r="T898" s="46">
        <v>0</v>
      </c>
      <c r="U898" s="46">
        <v>0</v>
      </c>
      <c r="V898" s="46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>
        <v>0</v>
      </c>
      <c r="AJ898" s="46">
        <v>0</v>
      </c>
      <c r="AK898" s="46">
        <v>19</v>
      </c>
      <c r="AL898" s="46">
        <v>15</v>
      </c>
      <c r="AM898" s="46">
        <v>0</v>
      </c>
      <c r="AN898" s="46">
        <v>0</v>
      </c>
      <c r="AO898" s="46">
        <v>0</v>
      </c>
      <c r="AP898" s="46">
        <v>0</v>
      </c>
      <c r="AQ898" s="46">
        <v>0</v>
      </c>
      <c r="AR898" s="46">
        <v>0</v>
      </c>
      <c r="AS898" s="46">
        <v>0</v>
      </c>
      <c r="AT898" s="46">
        <v>0</v>
      </c>
      <c r="AU898" s="46">
        <v>0</v>
      </c>
      <c r="AV898" s="46">
        <v>0</v>
      </c>
      <c r="AW898" s="46">
        <v>0</v>
      </c>
      <c r="AX898" s="46">
        <v>0</v>
      </c>
    </row>
    <row r="899" spans="1:50">
      <c r="A899" s="46">
        <v>898</v>
      </c>
      <c r="B899" s="46" t="s">
        <v>3098</v>
      </c>
      <c r="C899" s="46" t="s">
        <v>1839</v>
      </c>
      <c r="D899" s="46" t="s">
        <v>24</v>
      </c>
      <c r="E899" s="46" t="s">
        <v>1874</v>
      </c>
      <c r="F899" s="46" t="s">
        <v>1873</v>
      </c>
      <c r="G899" s="46">
        <v>20</v>
      </c>
      <c r="H899" s="46">
        <v>21</v>
      </c>
      <c r="I899" s="46">
        <v>6</v>
      </c>
      <c r="J899" s="46">
        <v>272</v>
      </c>
      <c r="K899" s="46">
        <v>402.5</v>
      </c>
      <c r="L899" s="46">
        <v>75</v>
      </c>
      <c r="M899" s="46">
        <v>0</v>
      </c>
      <c r="N899" s="46">
        <v>0</v>
      </c>
      <c r="O899" s="46">
        <v>0</v>
      </c>
      <c r="P899" s="46">
        <v>0</v>
      </c>
      <c r="Q899" s="46">
        <v>0</v>
      </c>
      <c r="R899" s="46">
        <v>0</v>
      </c>
      <c r="S899" s="46">
        <v>0</v>
      </c>
      <c r="T899" s="46">
        <v>0</v>
      </c>
      <c r="U899" s="46">
        <v>0</v>
      </c>
      <c r="V899" s="46">
        <v>0</v>
      </c>
      <c r="W899" s="46">
        <v>0</v>
      </c>
      <c r="X899" s="46">
        <v>0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>
        <v>0</v>
      </c>
      <c r="AJ899" s="46">
        <v>0</v>
      </c>
      <c r="AK899" s="46">
        <v>14</v>
      </c>
      <c r="AL899" s="46">
        <v>12</v>
      </c>
      <c r="AM899" s="46">
        <v>0</v>
      </c>
      <c r="AN899" s="46">
        <v>0</v>
      </c>
      <c r="AO899" s="46">
        <v>0</v>
      </c>
      <c r="AP899" s="46">
        <v>0</v>
      </c>
      <c r="AQ899" s="46">
        <v>0</v>
      </c>
      <c r="AR899" s="46">
        <v>0</v>
      </c>
      <c r="AS899" s="46">
        <v>0</v>
      </c>
      <c r="AT899" s="46">
        <v>0</v>
      </c>
      <c r="AU899" s="46">
        <v>0</v>
      </c>
      <c r="AV899" s="46">
        <v>0</v>
      </c>
      <c r="AW899" s="46">
        <v>0</v>
      </c>
      <c r="AX899" s="46">
        <v>0</v>
      </c>
    </row>
    <row r="900" spans="1:50">
      <c r="A900" s="46">
        <v>899</v>
      </c>
      <c r="B900" s="46" t="s">
        <v>3098</v>
      </c>
      <c r="C900" s="46" t="s">
        <v>1839</v>
      </c>
      <c r="D900" s="46" t="s">
        <v>21</v>
      </c>
      <c r="E900" s="46" t="s">
        <v>1876</v>
      </c>
      <c r="F900" s="46" t="s">
        <v>1875</v>
      </c>
      <c r="G900" s="46">
        <v>74</v>
      </c>
      <c r="H900" s="46">
        <v>75</v>
      </c>
      <c r="I900" s="46">
        <v>22</v>
      </c>
      <c r="J900" s="46">
        <v>819.5</v>
      </c>
      <c r="K900" s="46">
        <v>1102.5</v>
      </c>
      <c r="L900" s="46">
        <v>257.5</v>
      </c>
      <c r="M900" s="46">
        <v>0</v>
      </c>
      <c r="N900" s="46">
        <v>1</v>
      </c>
      <c r="O900" s="46">
        <v>0</v>
      </c>
      <c r="P900" s="46">
        <v>0</v>
      </c>
      <c r="Q900" s="46">
        <v>7</v>
      </c>
      <c r="R900" s="46">
        <v>0</v>
      </c>
      <c r="S900" s="46">
        <v>0</v>
      </c>
      <c r="T900" s="46">
        <v>0</v>
      </c>
      <c r="U900" s="46">
        <v>0</v>
      </c>
      <c r="V900" s="46">
        <v>0</v>
      </c>
      <c r="W900" s="46">
        <v>0</v>
      </c>
      <c r="X900" s="46">
        <v>0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v>0</v>
      </c>
      <c r="AG900" s="46">
        <v>0</v>
      </c>
      <c r="AH900" s="46">
        <v>0</v>
      </c>
      <c r="AI900" s="46">
        <v>0</v>
      </c>
      <c r="AJ900" s="46">
        <v>0</v>
      </c>
      <c r="AK900" s="46">
        <v>7</v>
      </c>
      <c r="AL900" s="46">
        <v>8</v>
      </c>
      <c r="AM900" s="46">
        <v>0</v>
      </c>
      <c r="AN900" s="46">
        <v>0</v>
      </c>
      <c r="AO900" s="46">
        <v>0</v>
      </c>
      <c r="AP900" s="46">
        <v>0</v>
      </c>
      <c r="AQ900" s="46">
        <v>0</v>
      </c>
      <c r="AR900" s="46">
        <v>0</v>
      </c>
      <c r="AS900" s="46">
        <v>0</v>
      </c>
      <c r="AT900" s="46">
        <v>0</v>
      </c>
      <c r="AU900" s="46">
        <v>0</v>
      </c>
      <c r="AV900" s="46">
        <v>0</v>
      </c>
      <c r="AW900" s="46">
        <v>0</v>
      </c>
      <c r="AX900" s="46">
        <v>0</v>
      </c>
    </row>
    <row r="901" spans="1:50">
      <c r="A901" s="46">
        <v>900</v>
      </c>
      <c r="B901" s="46" t="s">
        <v>3098</v>
      </c>
      <c r="C901" s="46" t="s">
        <v>1839</v>
      </c>
      <c r="D901" s="46" t="s">
        <v>24</v>
      </c>
      <c r="E901" s="46" t="s">
        <v>888</v>
      </c>
      <c r="F901" s="46" t="s">
        <v>1877</v>
      </c>
      <c r="G901" s="46">
        <v>13</v>
      </c>
      <c r="H901" s="46">
        <v>20</v>
      </c>
      <c r="I901" s="46">
        <v>6</v>
      </c>
      <c r="J901" s="46">
        <v>160</v>
      </c>
      <c r="K901" s="46">
        <v>240</v>
      </c>
      <c r="L901" s="46">
        <v>72</v>
      </c>
      <c r="M901" s="46">
        <v>0</v>
      </c>
      <c r="N901" s="46">
        <v>0</v>
      </c>
      <c r="O901" s="46">
        <v>0</v>
      </c>
      <c r="P901" s="46">
        <v>0</v>
      </c>
      <c r="Q901" s="46">
        <v>0</v>
      </c>
      <c r="R901" s="46">
        <v>0</v>
      </c>
      <c r="S901" s="46">
        <v>0</v>
      </c>
      <c r="T901" s="46">
        <v>0</v>
      </c>
      <c r="U901" s="46">
        <v>0</v>
      </c>
      <c r="V901" s="46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v>0</v>
      </c>
      <c r="AG901" s="46">
        <v>0</v>
      </c>
      <c r="AH901" s="46">
        <v>0</v>
      </c>
      <c r="AI901" s="46">
        <v>0</v>
      </c>
      <c r="AJ901" s="46">
        <v>0</v>
      </c>
      <c r="AK901" s="46">
        <v>3</v>
      </c>
      <c r="AL901" s="46">
        <v>2</v>
      </c>
      <c r="AM901" s="46">
        <v>0</v>
      </c>
      <c r="AN901" s="46">
        <v>0</v>
      </c>
      <c r="AO901" s="46">
        <v>0</v>
      </c>
      <c r="AP901" s="46">
        <v>0</v>
      </c>
      <c r="AQ901" s="46">
        <v>0</v>
      </c>
      <c r="AR901" s="46">
        <v>0</v>
      </c>
      <c r="AS901" s="46">
        <v>0</v>
      </c>
      <c r="AT901" s="46">
        <v>0</v>
      </c>
      <c r="AU901" s="46">
        <v>0</v>
      </c>
      <c r="AV901" s="46">
        <v>0</v>
      </c>
      <c r="AW901" s="46">
        <v>0</v>
      </c>
      <c r="AX901" s="46">
        <v>0</v>
      </c>
    </row>
    <row r="902" spans="1:50">
      <c r="A902" s="46">
        <v>901</v>
      </c>
      <c r="B902" s="46" t="s">
        <v>3098</v>
      </c>
      <c r="C902" s="46" t="s">
        <v>1839</v>
      </c>
      <c r="D902" s="46" t="s">
        <v>24</v>
      </c>
      <c r="E902" s="46" t="s">
        <v>1879</v>
      </c>
      <c r="F902" s="46" t="s">
        <v>1878</v>
      </c>
      <c r="G902" s="46">
        <v>16</v>
      </c>
      <c r="H902" s="46">
        <v>19</v>
      </c>
      <c r="I902" s="46">
        <v>8</v>
      </c>
      <c r="J902" s="46">
        <v>136</v>
      </c>
      <c r="K902" s="46">
        <v>163</v>
      </c>
      <c r="L902" s="46">
        <v>54</v>
      </c>
      <c r="M902" s="46">
        <v>0</v>
      </c>
      <c r="N902" s="46">
        <v>1</v>
      </c>
      <c r="O902" s="46">
        <v>0</v>
      </c>
      <c r="P902" s="46">
        <v>0</v>
      </c>
      <c r="Q902" s="46">
        <v>7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1</v>
      </c>
      <c r="AL902" s="46">
        <v>1</v>
      </c>
      <c r="AM902" s="46">
        <v>0</v>
      </c>
      <c r="AN902" s="46">
        <v>0</v>
      </c>
      <c r="AO902" s="46">
        <v>0</v>
      </c>
      <c r="AP902" s="46">
        <v>0</v>
      </c>
      <c r="AQ902" s="46">
        <v>0</v>
      </c>
      <c r="AR902" s="46">
        <v>0</v>
      </c>
      <c r="AS902" s="46">
        <v>0</v>
      </c>
      <c r="AT902" s="46">
        <v>0</v>
      </c>
      <c r="AU902" s="46">
        <v>0</v>
      </c>
      <c r="AV902" s="46">
        <v>0</v>
      </c>
      <c r="AW902" s="46">
        <v>0</v>
      </c>
      <c r="AX902" s="46">
        <v>0</v>
      </c>
    </row>
    <row r="903" spans="1:50">
      <c r="A903" s="46">
        <v>902</v>
      </c>
      <c r="B903" s="46" t="s">
        <v>3098</v>
      </c>
      <c r="C903" s="46" t="s">
        <v>1839</v>
      </c>
      <c r="D903" s="46" t="s">
        <v>24</v>
      </c>
      <c r="E903" s="46" t="s">
        <v>1881</v>
      </c>
      <c r="F903" s="46" t="s">
        <v>1880</v>
      </c>
      <c r="G903" s="46">
        <v>9</v>
      </c>
      <c r="H903" s="46">
        <v>12</v>
      </c>
      <c r="I903" s="46">
        <v>6</v>
      </c>
      <c r="J903" s="46">
        <v>161</v>
      </c>
      <c r="K903" s="46">
        <v>218</v>
      </c>
      <c r="L903" s="46">
        <v>57.5</v>
      </c>
      <c r="M903" s="46">
        <v>0</v>
      </c>
      <c r="N903" s="46">
        <v>0</v>
      </c>
      <c r="O903" s="46">
        <v>0</v>
      </c>
      <c r="P903" s="46">
        <v>0</v>
      </c>
      <c r="Q903" s="46">
        <v>0</v>
      </c>
      <c r="R903" s="46">
        <v>0</v>
      </c>
      <c r="S903" s="46">
        <v>0</v>
      </c>
      <c r="T903" s="46">
        <v>0</v>
      </c>
      <c r="U903" s="46">
        <v>0</v>
      </c>
      <c r="V903" s="46">
        <v>0</v>
      </c>
      <c r="W903" s="46">
        <v>0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>
        <v>0</v>
      </c>
      <c r="AJ903" s="46">
        <v>0</v>
      </c>
      <c r="AK903" s="46">
        <v>11</v>
      </c>
      <c r="AL903" s="46">
        <v>6</v>
      </c>
      <c r="AM903" s="46">
        <v>0</v>
      </c>
      <c r="AN903" s="46">
        <v>0</v>
      </c>
      <c r="AO903" s="46">
        <v>0</v>
      </c>
      <c r="AP903" s="46">
        <v>0</v>
      </c>
      <c r="AQ903" s="46">
        <v>0</v>
      </c>
      <c r="AR903" s="46">
        <v>0</v>
      </c>
      <c r="AS903" s="46">
        <v>0</v>
      </c>
      <c r="AT903" s="46">
        <v>0</v>
      </c>
      <c r="AU903" s="46">
        <v>0</v>
      </c>
      <c r="AV903" s="46">
        <v>0</v>
      </c>
      <c r="AW903" s="46">
        <v>0</v>
      </c>
      <c r="AX903" s="46">
        <v>0</v>
      </c>
    </row>
    <row r="904" spans="1:50">
      <c r="A904" s="46">
        <v>903</v>
      </c>
      <c r="B904" s="46" t="s">
        <v>3098</v>
      </c>
      <c r="C904" s="46" t="s">
        <v>1839</v>
      </c>
      <c r="D904" s="46" t="s">
        <v>29</v>
      </c>
      <c r="E904" s="46" t="s">
        <v>1883</v>
      </c>
      <c r="F904" s="46" t="s">
        <v>1882</v>
      </c>
      <c r="G904" s="46">
        <v>49</v>
      </c>
      <c r="H904" s="46">
        <v>69</v>
      </c>
      <c r="I904" s="46">
        <v>26</v>
      </c>
      <c r="J904" s="46">
        <v>847.5</v>
      </c>
      <c r="K904" s="46">
        <v>1118</v>
      </c>
      <c r="L904" s="46">
        <v>298</v>
      </c>
      <c r="M904" s="46">
        <v>0</v>
      </c>
      <c r="N904" s="46">
        <v>0</v>
      </c>
      <c r="O904" s="46">
        <v>0</v>
      </c>
      <c r="P904" s="46">
        <v>0</v>
      </c>
      <c r="Q904" s="46">
        <v>0</v>
      </c>
      <c r="R904" s="46">
        <v>0</v>
      </c>
      <c r="S904" s="46">
        <v>0</v>
      </c>
      <c r="T904" s="46">
        <v>0</v>
      </c>
      <c r="U904" s="46">
        <v>0</v>
      </c>
      <c r="V904" s="46">
        <v>0</v>
      </c>
      <c r="W904" s="46">
        <v>0</v>
      </c>
      <c r="X904" s="46">
        <v>0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v>0</v>
      </c>
      <c r="AG904" s="46">
        <v>0</v>
      </c>
      <c r="AH904" s="46">
        <v>0</v>
      </c>
      <c r="AI904" s="46">
        <v>0</v>
      </c>
      <c r="AJ904" s="46">
        <v>0</v>
      </c>
      <c r="AK904" s="46">
        <v>46</v>
      </c>
      <c r="AL904" s="46">
        <v>34</v>
      </c>
      <c r="AM904" s="46">
        <v>0</v>
      </c>
      <c r="AN904" s="46">
        <v>0</v>
      </c>
      <c r="AO904" s="46">
        <v>0</v>
      </c>
      <c r="AP904" s="46">
        <v>0</v>
      </c>
      <c r="AQ904" s="46">
        <v>0</v>
      </c>
      <c r="AR904" s="46">
        <v>0</v>
      </c>
      <c r="AS904" s="46">
        <v>0</v>
      </c>
      <c r="AT904" s="46">
        <v>0</v>
      </c>
      <c r="AU904" s="46">
        <v>0</v>
      </c>
      <c r="AV904" s="46">
        <v>0</v>
      </c>
      <c r="AW904" s="46">
        <v>0</v>
      </c>
      <c r="AX904" s="46">
        <v>0</v>
      </c>
    </row>
    <row r="905" spans="1:50">
      <c r="A905" s="46">
        <v>904</v>
      </c>
      <c r="B905" s="46" t="s">
        <v>3098</v>
      </c>
      <c r="C905" s="46" t="s">
        <v>1839</v>
      </c>
      <c r="D905" s="46" t="s">
        <v>29</v>
      </c>
      <c r="E905" s="46" t="s">
        <v>1885</v>
      </c>
      <c r="F905" s="46" t="s">
        <v>1884</v>
      </c>
      <c r="G905" s="46">
        <v>4</v>
      </c>
      <c r="H905" s="46">
        <v>4</v>
      </c>
      <c r="I905" s="46">
        <v>2</v>
      </c>
      <c r="J905" s="46">
        <v>117</v>
      </c>
      <c r="K905" s="46">
        <v>184</v>
      </c>
      <c r="L905" s="46">
        <v>41</v>
      </c>
      <c r="M905" s="46">
        <v>0</v>
      </c>
      <c r="N905" s="46">
        <v>0</v>
      </c>
      <c r="O905" s="46">
        <v>0</v>
      </c>
      <c r="P905" s="46">
        <v>0</v>
      </c>
      <c r="Q905" s="46">
        <v>0</v>
      </c>
      <c r="R905" s="46">
        <v>0</v>
      </c>
      <c r="S905" s="46">
        <v>0</v>
      </c>
      <c r="T905" s="46">
        <v>0</v>
      </c>
      <c r="U905" s="46">
        <v>0</v>
      </c>
      <c r="V905" s="46">
        <v>0</v>
      </c>
      <c r="W905" s="46">
        <v>0</v>
      </c>
      <c r="X905" s="46">
        <v>0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>
        <v>0</v>
      </c>
      <c r="AJ905" s="46">
        <v>0</v>
      </c>
      <c r="AK905" s="46">
        <v>13</v>
      </c>
      <c r="AL905" s="46">
        <v>7</v>
      </c>
      <c r="AM905" s="46">
        <v>0</v>
      </c>
      <c r="AN905" s="46">
        <v>0</v>
      </c>
      <c r="AO905" s="46">
        <v>0</v>
      </c>
      <c r="AP905" s="46">
        <v>0</v>
      </c>
      <c r="AQ905" s="46">
        <v>0</v>
      </c>
      <c r="AR905" s="46">
        <v>0</v>
      </c>
      <c r="AS905" s="46">
        <v>0</v>
      </c>
      <c r="AT905" s="46">
        <v>0</v>
      </c>
      <c r="AU905" s="46">
        <v>0</v>
      </c>
      <c r="AV905" s="46">
        <v>0</v>
      </c>
      <c r="AW905" s="46">
        <v>0</v>
      </c>
      <c r="AX905" s="46">
        <v>0</v>
      </c>
    </row>
    <row r="906" spans="1:50">
      <c r="A906" s="46">
        <v>905</v>
      </c>
      <c r="B906" s="46" t="s">
        <v>3098</v>
      </c>
      <c r="C906" s="46" t="s">
        <v>1839</v>
      </c>
      <c r="D906" s="46" t="s">
        <v>24</v>
      </c>
      <c r="E906" s="46" t="s">
        <v>1887</v>
      </c>
      <c r="F906" s="46" t="s">
        <v>1886</v>
      </c>
      <c r="G906" s="46">
        <v>18</v>
      </c>
      <c r="H906" s="46">
        <v>24</v>
      </c>
      <c r="I906" s="46">
        <v>8</v>
      </c>
      <c r="J906" s="46">
        <v>263</v>
      </c>
      <c r="K906" s="46">
        <v>345</v>
      </c>
      <c r="L906" s="46">
        <v>92</v>
      </c>
      <c r="M906" s="46">
        <v>0</v>
      </c>
      <c r="N906" s="46">
        <v>0</v>
      </c>
      <c r="O906" s="46">
        <v>0</v>
      </c>
      <c r="P906" s="46">
        <v>0</v>
      </c>
      <c r="Q906" s="46">
        <v>0</v>
      </c>
      <c r="R906" s="46">
        <v>0</v>
      </c>
      <c r="S906" s="46">
        <v>0</v>
      </c>
      <c r="T906" s="46">
        <v>0</v>
      </c>
      <c r="U906" s="46">
        <v>0</v>
      </c>
      <c r="V906" s="46">
        <v>0</v>
      </c>
      <c r="W906" s="46">
        <v>0</v>
      </c>
      <c r="X906" s="46">
        <v>0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>
        <v>0</v>
      </c>
      <c r="AJ906" s="46">
        <v>0</v>
      </c>
      <c r="AK906" s="46">
        <v>12</v>
      </c>
      <c r="AL906" s="46">
        <v>7</v>
      </c>
      <c r="AM906" s="46">
        <v>0</v>
      </c>
      <c r="AN906" s="46">
        <v>0</v>
      </c>
      <c r="AO906" s="46">
        <v>0</v>
      </c>
      <c r="AP906" s="46">
        <v>0</v>
      </c>
      <c r="AQ906" s="46">
        <v>0</v>
      </c>
      <c r="AR906" s="46">
        <v>0</v>
      </c>
      <c r="AS906" s="46">
        <v>0</v>
      </c>
      <c r="AT906" s="46">
        <v>0</v>
      </c>
      <c r="AU906" s="46">
        <v>0</v>
      </c>
      <c r="AV906" s="46">
        <v>0</v>
      </c>
      <c r="AW906" s="46">
        <v>0</v>
      </c>
      <c r="AX906" s="46">
        <v>0</v>
      </c>
    </row>
    <row r="907" spans="1:50">
      <c r="A907" s="46">
        <v>906</v>
      </c>
      <c r="B907" s="46" t="s">
        <v>3098</v>
      </c>
      <c r="C907" s="46" t="s">
        <v>1839</v>
      </c>
      <c r="D907" s="46" t="s">
        <v>24</v>
      </c>
      <c r="E907" s="46" t="s">
        <v>1889</v>
      </c>
      <c r="F907" s="46" t="s">
        <v>1888</v>
      </c>
      <c r="G907" s="46">
        <v>16</v>
      </c>
      <c r="H907" s="46">
        <v>19</v>
      </c>
      <c r="I907" s="46">
        <v>8</v>
      </c>
      <c r="J907" s="46">
        <v>133</v>
      </c>
      <c r="K907" s="46">
        <v>164</v>
      </c>
      <c r="L907" s="46">
        <v>46</v>
      </c>
      <c r="M907" s="46">
        <v>0</v>
      </c>
      <c r="N907" s="46">
        <v>0</v>
      </c>
      <c r="O907" s="46">
        <v>0</v>
      </c>
      <c r="P907" s="46">
        <v>0</v>
      </c>
      <c r="Q907" s="46">
        <v>0</v>
      </c>
      <c r="R907" s="46">
        <v>0</v>
      </c>
      <c r="S907" s="46">
        <v>0</v>
      </c>
      <c r="T907" s="46">
        <v>0</v>
      </c>
      <c r="U907" s="46">
        <v>0</v>
      </c>
      <c r="V907" s="46">
        <v>0</v>
      </c>
      <c r="W907" s="46">
        <v>0</v>
      </c>
      <c r="X907" s="46">
        <v>0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0</v>
      </c>
      <c r="AF907" s="46">
        <v>0</v>
      </c>
      <c r="AG907" s="46">
        <v>0</v>
      </c>
      <c r="AH907" s="46">
        <v>0</v>
      </c>
      <c r="AI907" s="46">
        <v>0</v>
      </c>
      <c r="AJ907" s="46">
        <v>0</v>
      </c>
      <c r="AK907" s="46">
        <v>1</v>
      </c>
      <c r="AL907" s="46">
        <v>1</v>
      </c>
      <c r="AM907" s="46">
        <v>0</v>
      </c>
      <c r="AN907" s="46">
        <v>0</v>
      </c>
      <c r="AO907" s="46">
        <v>0</v>
      </c>
      <c r="AP907" s="46">
        <v>0</v>
      </c>
      <c r="AQ907" s="46">
        <v>0</v>
      </c>
      <c r="AR907" s="46">
        <v>0</v>
      </c>
      <c r="AS907" s="46">
        <v>0</v>
      </c>
      <c r="AT907" s="46">
        <v>0</v>
      </c>
      <c r="AU907" s="46">
        <v>0</v>
      </c>
      <c r="AV907" s="46">
        <v>0</v>
      </c>
      <c r="AW907" s="46">
        <v>0</v>
      </c>
      <c r="AX907" s="46">
        <v>0</v>
      </c>
    </row>
    <row r="908" spans="1:50">
      <c r="A908" s="46">
        <v>907</v>
      </c>
      <c r="B908" s="46" t="s">
        <v>3098</v>
      </c>
      <c r="C908" s="46" t="s">
        <v>1839</v>
      </c>
      <c r="D908" s="46" t="s">
        <v>29</v>
      </c>
      <c r="E908" s="46" t="s">
        <v>1891</v>
      </c>
      <c r="F908" s="46" t="s">
        <v>1890</v>
      </c>
      <c r="G908" s="46">
        <v>29</v>
      </c>
      <c r="H908" s="46">
        <v>36</v>
      </c>
      <c r="I908" s="46">
        <v>15</v>
      </c>
      <c r="J908" s="46">
        <v>504.5</v>
      </c>
      <c r="K908" s="46">
        <v>685</v>
      </c>
      <c r="L908" s="46">
        <v>152.5</v>
      </c>
      <c r="M908" s="46">
        <v>0</v>
      </c>
      <c r="N908" s="46">
        <v>0</v>
      </c>
      <c r="O908" s="46">
        <v>0</v>
      </c>
      <c r="P908" s="46">
        <v>0</v>
      </c>
      <c r="Q908" s="46">
        <v>0</v>
      </c>
      <c r="R908" s="46">
        <v>0</v>
      </c>
      <c r="S908" s="46">
        <v>0</v>
      </c>
      <c r="T908" s="46">
        <v>0</v>
      </c>
      <c r="U908" s="46">
        <v>0</v>
      </c>
      <c r="V908" s="46">
        <v>0</v>
      </c>
      <c r="W908" s="46">
        <v>0</v>
      </c>
      <c r="X908" s="46">
        <v>0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>
        <v>0</v>
      </c>
      <c r="AJ908" s="46">
        <v>0</v>
      </c>
      <c r="AK908" s="46">
        <v>49.5</v>
      </c>
      <c r="AL908" s="46">
        <v>31</v>
      </c>
      <c r="AM908" s="46">
        <v>0</v>
      </c>
      <c r="AN908" s="46">
        <v>0</v>
      </c>
      <c r="AO908" s="46">
        <v>0</v>
      </c>
      <c r="AP908" s="46">
        <v>0</v>
      </c>
      <c r="AQ908" s="46">
        <v>0</v>
      </c>
      <c r="AR908" s="46">
        <v>0</v>
      </c>
      <c r="AS908" s="46">
        <v>0</v>
      </c>
      <c r="AT908" s="46">
        <v>0</v>
      </c>
      <c r="AU908" s="46">
        <v>0</v>
      </c>
      <c r="AV908" s="46">
        <v>0</v>
      </c>
      <c r="AW908" s="46">
        <v>0</v>
      </c>
      <c r="AX908" s="46">
        <v>0</v>
      </c>
    </row>
    <row r="909" spans="1:50">
      <c r="A909" s="46">
        <v>908</v>
      </c>
      <c r="B909" s="46" t="s">
        <v>3098</v>
      </c>
      <c r="C909" s="46" t="s">
        <v>1839</v>
      </c>
      <c r="D909" s="46" t="s">
        <v>29</v>
      </c>
      <c r="E909" s="46" t="s">
        <v>1893</v>
      </c>
      <c r="F909" s="46" t="s">
        <v>1892</v>
      </c>
      <c r="G909" s="46">
        <v>31</v>
      </c>
      <c r="H909" s="46">
        <v>36</v>
      </c>
      <c r="I909" s="46">
        <v>8</v>
      </c>
      <c r="J909" s="46">
        <v>480</v>
      </c>
      <c r="K909" s="46">
        <v>609</v>
      </c>
      <c r="L909" s="46">
        <v>133</v>
      </c>
      <c r="M909" s="46">
        <v>0</v>
      </c>
      <c r="N909" s="46">
        <v>0</v>
      </c>
      <c r="O909" s="46">
        <v>0</v>
      </c>
      <c r="P909" s="46">
        <v>0</v>
      </c>
      <c r="Q909" s="46">
        <v>0</v>
      </c>
      <c r="R909" s="46">
        <v>0</v>
      </c>
      <c r="S909" s="46">
        <v>0</v>
      </c>
      <c r="T909" s="46">
        <v>0</v>
      </c>
      <c r="U909" s="46">
        <v>0</v>
      </c>
      <c r="V909" s="46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>
        <v>0</v>
      </c>
      <c r="AJ909" s="46">
        <v>0</v>
      </c>
      <c r="AK909" s="46">
        <v>26</v>
      </c>
      <c r="AL909" s="46">
        <v>20</v>
      </c>
      <c r="AM909" s="46">
        <v>0</v>
      </c>
      <c r="AN909" s="46">
        <v>0</v>
      </c>
      <c r="AO909" s="46">
        <v>0</v>
      </c>
      <c r="AP909" s="46">
        <v>0</v>
      </c>
      <c r="AQ909" s="46">
        <v>0</v>
      </c>
      <c r="AR909" s="46">
        <v>0</v>
      </c>
      <c r="AS909" s="46">
        <v>0</v>
      </c>
      <c r="AT909" s="46">
        <v>0</v>
      </c>
      <c r="AU909" s="46">
        <v>0</v>
      </c>
      <c r="AV909" s="46">
        <v>0</v>
      </c>
      <c r="AW909" s="46">
        <v>0</v>
      </c>
      <c r="AX909" s="46">
        <v>0</v>
      </c>
    </row>
    <row r="910" spans="1:50">
      <c r="A910" s="46">
        <v>909</v>
      </c>
      <c r="B910" s="46" t="s">
        <v>3098</v>
      </c>
      <c r="C910" s="46" t="s">
        <v>1839</v>
      </c>
      <c r="D910" s="46" t="s">
        <v>24</v>
      </c>
      <c r="E910" s="46" t="s">
        <v>1895</v>
      </c>
      <c r="F910" s="46" t="s">
        <v>1894</v>
      </c>
      <c r="G910" s="46">
        <v>27</v>
      </c>
      <c r="H910" s="46">
        <v>31</v>
      </c>
      <c r="I910" s="46">
        <v>5</v>
      </c>
      <c r="J910" s="46">
        <v>927.5</v>
      </c>
      <c r="K910" s="46">
        <v>813</v>
      </c>
      <c r="L910" s="46">
        <v>111</v>
      </c>
      <c r="M910" s="46">
        <v>0</v>
      </c>
      <c r="N910" s="46">
        <v>0</v>
      </c>
      <c r="O910" s="46">
        <v>0</v>
      </c>
      <c r="P910" s="46">
        <v>0</v>
      </c>
      <c r="Q910" s="4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6">
        <v>0</v>
      </c>
      <c r="X910" s="46">
        <v>0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v>0</v>
      </c>
      <c r="AG910" s="46">
        <v>0</v>
      </c>
      <c r="AH910" s="46">
        <v>0</v>
      </c>
      <c r="AI910" s="46">
        <v>0</v>
      </c>
      <c r="AJ910" s="46">
        <v>0</v>
      </c>
      <c r="AK910" s="46">
        <v>22</v>
      </c>
      <c r="AL910" s="46">
        <v>18</v>
      </c>
      <c r="AM910" s="46">
        <v>0</v>
      </c>
      <c r="AN910" s="46">
        <v>0</v>
      </c>
      <c r="AO910" s="46">
        <v>0</v>
      </c>
      <c r="AP910" s="46">
        <v>0</v>
      </c>
      <c r="AQ910" s="46">
        <v>0</v>
      </c>
      <c r="AR910" s="46">
        <v>0</v>
      </c>
      <c r="AS910" s="46">
        <v>0</v>
      </c>
      <c r="AT910" s="46">
        <v>0</v>
      </c>
      <c r="AU910" s="46">
        <v>0</v>
      </c>
      <c r="AV910" s="46">
        <v>0</v>
      </c>
      <c r="AW910" s="46">
        <v>0</v>
      </c>
      <c r="AX910" s="46">
        <v>0</v>
      </c>
    </row>
    <row r="911" spans="1:50">
      <c r="A911" s="46">
        <v>910</v>
      </c>
      <c r="B911" s="46" t="s">
        <v>3098</v>
      </c>
      <c r="C911" s="46" t="s">
        <v>1839</v>
      </c>
      <c r="D911" s="46" t="s">
        <v>24</v>
      </c>
      <c r="E911" s="46" t="s">
        <v>1897</v>
      </c>
      <c r="F911" s="46" t="s">
        <v>1896</v>
      </c>
      <c r="G911" s="46">
        <v>19</v>
      </c>
      <c r="H911" s="46">
        <v>22</v>
      </c>
      <c r="I911" s="46">
        <v>7</v>
      </c>
      <c r="J911" s="46">
        <v>165</v>
      </c>
      <c r="K911" s="46">
        <v>225</v>
      </c>
      <c r="L911" s="46">
        <v>63</v>
      </c>
      <c r="M911" s="46">
        <v>0</v>
      </c>
      <c r="N911" s="46">
        <v>0</v>
      </c>
      <c r="O911" s="46">
        <v>0</v>
      </c>
      <c r="P911" s="46">
        <v>0</v>
      </c>
      <c r="Q911" s="4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6">
        <v>0</v>
      </c>
      <c r="X911" s="46">
        <v>0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v>0</v>
      </c>
      <c r="AG911" s="46">
        <v>0</v>
      </c>
      <c r="AH911" s="46">
        <v>0</v>
      </c>
      <c r="AI911" s="46">
        <v>0</v>
      </c>
      <c r="AJ911" s="46">
        <v>0</v>
      </c>
      <c r="AK911" s="46">
        <v>5</v>
      </c>
      <c r="AL911" s="46">
        <v>4</v>
      </c>
      <c r="AM911" s="46">
        <v>0</v>
      </c>
      <c r="AN911" s="46">
        <v>0</v>
      </c>
      <c r="AO911" s="46">
        <v>0</v>
      </c>
      <c r="AP911" s="46">
        <v>0</v>
      </c>
      <c r="AQ911" s="46">
        <v>0</v>
      </c>
      <c r="AR911" s="46">
        <v>0</v>
      </c>
      <c r="AS911" s="46">
        <v>0</v>
      </c>
      <c r="AT911" s="46">
        <v>0</v>
      </c>
      <c r="AU911" s="46">
        <v>0</v>
      </c>
      <c r="AV911" s="46">
        <v>0</v>
      </c>
      <c r="AW911" s="46">
        <v>0</v>
      </c>
      <c r="AX911" s="46">
        <v>0</v>
      </c>
    </row>
    <row r="912" spans="1:50">
      <c r="A912" s="46">
        <v>911</v>
      </c>
      <c r="B912" s="46" t="s">
        <v>3098</v>
      </c>
      <c r="C912" s="46" t="s">
        <v>1839</v>
      </c>
      <c r="D912" s="46" t="s">
        <v>24</v>
      </c>
      <c r="E912" s="46" t="s">
        <v>1899</v>
      </c>
      <c r="F912" s="46" t="s">
        <v>1898</v>
      </c>
      <c r="G912" s="46">
        <v>21</v>
      </c>
      <c r="H912" s="46">
        <v>22</v>
      </c>
      <c r="I912" s="46">
        <v>7</v>
      </c>
      <c r="J912" s="46">
        <v>255</v>
      </c>
      <c r="K912" s="46">
        <v>334</v>
      </c>
      <c r="L912" s="46">
        <v>75</v>
      </c>
      <c r="M912" s="46">
        <v>0</v>
      </c>
      <c r="N912" s="46">
        <v>0</v>
      </c>
      <c r="O912" s="46">
        <v>0</v>
      </c>
      <c r="P912" s="46">
        <v>0</v>
      </c>
      <c r="Q912" s="4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6">
        <v>0</v>
      </c>
      <c r="X912" s="46">
        <v>0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>
        <v>0</v>
      </c>
      <c r="AJ912" s="46">
        <v>0</v>
      </c>
      <c r="AK912" s="46">
        <v>10</v>
      </c>
      <c r="AL912" s="46">
        <v>8</v>
      </c>
      <c r="AM912" s="46">
        <v>0</v>
      </c>
      <c r="AN912" s="46">
        <v>0</v>
      </c>
      <c r="AO912" s="46">
        <v>0</v>
      </c>
      <c r="AP912" s="46">
        <v>0</v>
      </c>
      <c r="AQ912" s="46">
        <v>0</v>
      </c>
      <c r="AR912" s="46">
        <v>0</v>
      </c>
      <c r="AS912" s="46">
        <v>0</v>
      </c>
      <c r="AT912" s="46">
        <v>0</v>
      </c>
      <c r="AU912" s="46">
        <v>0</v>
      </c>
      <c r="AV912" s="46">
        <v>0</v>
      </c>
      <c r="AW912" s="46">
        <v>0</v>
      </c>
      <c r="AX912" s="46">
        <v>0</v>
      </c>
    </row>
    <row r="913" spans="1:50">
      <c r="A913" s="46">
        <v>912</v>
      </c>
      <c r="B913" s="46" t="s">
        <v>3098</v>
      </c>
      <c r="C913" s="46" t="s">
        <v>1839</v>
      </c>
      <c r="D913" s="46" t="s">
        <v>24</v>
      </c>
      <c r="E913" s="46" t="s">
        <v>1901</v>
      </c>
      <c r="F913" s="46" t="s">
        <v>1900</v>
      </c>
      <c r="G913" s="46">
        <v>19</v>
      </c>
      <c r="H913" s="46">
        <v>17</v>
      </c>
      <c r="I913" s="46">
        <v>4</v>
      </c>
      <c r="J913" s="46">
        <v>305</v>
      </c>
      <c r="K913" s="46">
        <v>387.5</v>
      </c>
      <c r="L913" s="46">
        <v>62</v>
      </c>
      <c r="M913" s="46">
        <v>0</v>
      </c>
      <c r="N913" s="46">
        <v>0</v>
      </c>
      <c r="O913" s="46">
        <v>0</v>
      </c>
      <c r="P913" s="46">
        <v>0</v>
      </c>
      <c r="Q913" s="4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0</v>
      </c>
      <c r="AF913" s="46">
        <v>0</v>
      </c>
      <c r="AG913" s="46">
        <v>0</v>
      </c>
      <c r="AH913" s="46">
        <v>0</v>
      </c>
      <c r="AI913" s="46">
        <v>0</v>
      </c>
      <c r="AJ913" s="46">
        <v>0</v>
      </c>
      <c r="AK913" s="46">
        <v>12</v>
      </c>
      <c r="AL913" s="46">
        <v>8</v>
      </c>
      <c r="AM913" s="46">
        <v>0</v>
      </c>
      <c r="AN913" s="46">
        <v>0</v>
      </c>
      <c r="AO913" s="46">
        <v>0</v>
      </c>
      <c r="AP913" s="46">
        <v>0</v>
      </c>
      <c r="AQ913" s="46">
        <v>0</v>
      </c>
      <c r="AR913" s="46">
        <v>0</v>
      </c>
      <c r="AS913" s="46">
        <v>0</v>
      </c>
      <c r="AT913" s="46">
        <v>0</v>
      </c>
      <c r="AU913" s="46">
        <v>0</v>
      </c>
      <c r="AV913" s="46">
        <v>0</v>
      </c>
      <c r="AW913" s="46">
        <v>0</v>
      </c>
      <c r="AX913" s="46">
        <v>0</v>
      </c>
    </row>
    <row r="914" spans="1:50">
      <c r="A914" s="46">
        <v>913</v>
      </c>
      <c r="B914" s="46" t="s">
        <v>3098</v>
      </c>
      <c r="C914" s="46" t="s">
        <v>1839</v>
      </c>
      <c r="D914" s="46" t="s">
        <v>24</v>
      </c>
      <c r="E914" s="46" t="s">
        <v>1903</v>
      </c>
      <c r="F914" s="46" t="s">
        <v>1902</v>
      </c>
      <c r="G914" s="46">
        <v>15</v>
      </c>
      <c r="H914" s="46">
        <v>20</v>
      </c>
      <c r="I914" s="46">
        <v>6</v>
      </c>
      <c r="J914" s="46">
        <v>111</v>
      </c>
      <c r="K914" s="46">
        <v>121.5</v>
      </c>
      <c r="L914" s="46">
        <v>27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0</v>
      </c>
      <c r="AK914" s="46">
        <v>1</v>
      </c>
      <c r="AL914" s="46">
        <v>1</v>
      </c>
      <c r="AM914" s="46">
        <v>0</v>
      </c>
      <c r="AN914" s="46">
        <v>0</v>
      </c>
      <c r="AO914" s="46">
        <v>0</v>
      </c>
      <c r="AP914" s="46">
        <v>0</v>
      </c>
      <c r="AQ914" s="46">
        <v>0</v>
      </c>
      <c r="AR914" s="46">
        <v>0</v>
      </c>
      <c r="AS914" s="46">
        <v>0</v>
      </c>
      <c r="AT914" s="46">
        <v>0</v>
      </c>
      <c r="AU914" s="46">
        <v>0</v>
      </c>
      <c r="AV914" s="46">
        <v>0</v>
      </c>
      <c r="AW914" s="46">
        <v>0</v>
      </c>
      <c r="AX914" s="46">
        <v>0</v>
      </c>
    </row>
    <row r="915" spans="1:50">
      <c r="A915" s="46">
        <v>914</v>
      </c>
      <c r="B915" s="46" t="s">
        <v>3098</v>
      </c>
      <c r="C915" s="46" t="s">
        <v>1839</v>
      </c>
      <c r="D915" s="46" t="s">
        <v>24</v>
      </c>
      <c r="E915" s="46" t="s">
        <v>1905</v>
      </c>
      <c r="F915" s="46" t="s">
        <v>1904</v>
      </c>
      <c r="G915" s="46">
        <v>20</v>
      </c>
      <c r="H915" s="46">
        <v>25</v>
      </c>
      <c r="I915" s="46">
        <v>4</v>
      </c>
      <c r="J915" s="46">
        <v>140</v>
      </c>
      <c r="K915" s="46">
        <v>183</v>
      </c>
      <c r="L915" s="46">
        <v>31</v>
      </c>
      <c r="M915" s="46">
        <v>0</v>
      </c>
      <c r="N915" s="46">
        <v>0</v>
      </c>
      <c r="O915" s="46">
        <v>0</v>
      </c>
      <c r="P915" s="46">
        <v>0</v>
      </c>
      <c r="Q915" s="4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0</v>
      </c>
      <c r="W915" s="46">
        <v>0</v>
      </c>
      <c r="X915" s="46">
        <v>0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>
        <v>0</v>
      </c>
      <c r="AJ915" s="46">
        <v>0</v>
      </c>
      <c r="AK915" s="46">
        <v>2</v>
      </c>
      <c r="AL915" s="46">
        <v>2</v>
      </c>
      <c r="AM915" s="46">
        <v>0</v>
      </c>
      <c r="AN915" s="46">
        <v>0</v>
      </c>
      <c r="AO915" s="46">
        <v>0</v>
      </c>
      <c r="AP915" s="46">
        <v>0</v>
      </c>
      <c r="AQ915" s="46">
        <v>0</v>
      </c>
      <c r="AR915" s="46">
        <v>0</v>
      </c>
      <c r="AS915" s="46">
        <v>0</v>
      </c>
      <c r="AT915" s="46">
        <v>0</v>
      </c>
      <c r="AU915" s="46">
        <v>0</v>
      </c>
      <c r="AV915" s="46">
        <v>0</v>
      </c>
      <c r="AW915" s="46">
        <v>0</v>
      </c>
      <c r="AX915" s="46">
        <v>0</v>
      </c>
    </row>
    <row r="916" spans="1:50">
      <c r="A916" s="46">
        <v>915</v>
      </c>
      <c r="B916" s="46" t="s">
        <v>3098</v>
      </c>
      <c r="C916" s="46" t="s">
        <v>1839</v>
      </c>
      <c r="D916" s="46" t="s">
        <v>29</v>
      </c>
      <c r="E916" s="46" t="s">
        <v>1907</v>
      </c>
      <c r="F916" s="46" t="s">
        <v>1906</v>
      </c>
      <c r="G916" s="46">
        <v>11</v>
      </c>
      <c r="H916" s="46">
        <v>16</v>
      </c>
      <c r="I916" s="46">
        <v>8</v>
      </c>
      <c r="J916" s="46">
        <v>252</v>
      </c>
      <c r="K916" s="46">
        <v>332</v>
      </c>
      <c r="L916" s="46">
        <v>110</v>
      </c>
      <c r="M916" s="46">
        <v>0</v>
      </c>
      <c r="N916" s="46">
        <v>0</v>
      </c>
      <c r="O916" s="46">
        <v>0</v>
      </c>
      <c r="P916" s="46">
        <v>0</v>
      </c>
      <c r="Q916" s="46">
        <v>0</v>
      </c>
      <c r="R916" s="46">
        <v>0</v>
      </c>
      <c r="S916" s="46">
        <v>0</v>
      </c>
      <c r="T916" s="46">
        <v>0</v>
      </c>
      <c r="U916" s="46">
        <v>0</v>
      </c>
      <c r="V916" s="46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0</v>
      </c>
      <c r="AH916" s="46">
        <v>0</v>
      </c>
      <c r="AI916" s="46">
        <v>0</v>
      </c>
      <c r="AJ916" s="46">
        <v>0</v>
      </c>
      <c r="AK916" s="46">
        <v>14</v>
      </c>
      <c r="AL916" s="46">
        <v>9</v>
      </c>
      <c r="AM916" s="46">
        <v>0</v>
      </c>
      <c r="AN916" s="46">
        <v>0</v>
      </c>
      <c r="AO916" s="46">
        <v>0</v>
      </c>
      <c r="AP916" s="46">
        <v>0</v>
      </c>
      <c r="AQ916" s="46">
        <v>0</v>
      </c>
      <c r="AR916" s="46">
        <v>0</v>
      </c>
      <c r="AS916" s="46">
        <v>0</v>
      </c>
      <c r="AT916" s="46">
        <v>0</v>
      </c>
      <c r="AU916" s="46">
        <v>0</v>
      </c>
      <c r="AV916" s="46">
        <v>0</v>
      </c>
      <c r="AW916" s="46">
        <v>0</v>
      </c>
      <c r="AX916" s="46">
        <v>0</v>
      </c>
    </row>
    <row r="917" spans="1:50">
      <c r="A917" s="46">
        <v>916</v>
      </c>
      <c r="B917" s="46" t="s">
        <v>3098</v>
      </c>
      <c r="C917" s="46" t="s">
        <v>1839</v>
      </c>
      <c r="D917" s="46" t="s">
        <v>29</v>
      </c>
      <c r="E917" s="46" t="s">
        <v>1909</v>
      </c>
      <c r="F917" s="46" t="s">
        <v>1908</v>
      </c>
      <c r="G917" s="46">
        <v>15</v>
      </c>
      <c r="H917" s="46">
        <v>20</v>
      </c>
      <c r="I917" s="46">
        <v>9</v>
      </c>
      <c r="J917" s="46">
        <v>279</v>
      </c>
      <c r="K917" s="46">
        <v>429</v>
      </c>
      <c r="L917" s="46">
        <v>147</v>
      </c>
      <c r="M917" s="46">
        <v>0</v>
      </c>
      <c r="N917" s="46">
        <v>0</v>
      </c>
      <c r="O917" s="46">
        <v>0</v>
      </c>
      <c r="P917" s="46">
        <v>0</v>
      </c>
      <c r="Q917" s="4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6">
        <v>0</v>
      </c>
      <c r="X917" s="46">
        <v>0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0</v>
      </c>
      <c r="AH917" s="46">
        <v>0</v>
      </c>
      <c r="AI917" s="46">
        <v>0</v>
      </c>
      <c r="AJ917" s="46">
        <v>0</v>
      </c>
      <c r="AK917" s="46">
        <v>17</v>
      </c>
      <c r="AL917" s="46">
        <v>16</v>
      </c>
      <c r="AM917" s="46">
        <v>0</v>
      </c>
      <c r="AN917" s="46">
        <v>0</v>
      </c>
      <c r="AO917" s="46">
        <v>0</v>
      </c>
      <c r="AP917" s="46">
        <v>0</v>
      </c>
      <c r="AQ917" s="46">
        <v>0</v>
      </c>
      <c r="AR917" s="46">
        <v>0</v>
      </c>
      <c r="AS917" s="46">
        <v>0</v>
      </c>
      <c r="AT917" s="46">
        <v>0</v>
      </c>
      <c r="AU917" s="46">
        <v>0</v>
      </c>
      <c r="AV917" s="46">
        <v>0</v>
      </c>
      <c r="AW917" s="46">
        <v>0</v>
      </c>
      <c r="AX917" s="46">
        <v>0</v>
      </c>
    </row>
    <row r="918" spans="1:50">
      <c r="A918" s="46">
        <v>917</v>
      </c>
      <c r="B918" s="46" t="s">
        <v>3098</v>
      </c>
      <c r="C918" s="46" t="s">
        <v>1839</v>
      </c>
      <c r="D918" s="46" t="s">
        <v>78</v>
      </c>
      <c r="E918" s="46" t="s">
        <v>1911</v>
      </c>
      <c r="F918" s="46" t="s">
        <v>1910</v>
      </c>
      <c r="G918" s="46">
        <v>37</v>
      </c>
      <c r="H918" s="46">
        <v>50</v>
      </c>
      <c r="I918" s="46">
        <v>12</v>
      </c>
      <c r="J918" s="46">
        <v>1006</v>
      </c>
      <c r="K918" s="46">
        <v>1197</v>
      </c>
      <c r="L918" s="46">
        <v>281</v>
      </c>
      <c r="M918" s="46">
        <v>0</v>
      </c>
      <c r="N918" s="46">
        <v>0</v>
      </c>
      <c r="O918" s="46">
        <v>0</v>
      </c>
      <c r="P918" s="46">
        <v>0</v>
      </c>
      <c r="Q918" s="46">
        <v>0</v>
      </c>
      <c r="R918" s="46">
        <v>0</v>
      </c>
      <c r="S918" s="46">
        <v>0</v>
      </c>
      <c r="T918" s="46">
        <v>0</v>
      </c>
      <c r="U918" s="46">
        <v>0</v>
      </c>
      <c r="V918" s="46">
        <v>0</v>
      </c>
      <c r="W918" s="46">
        <v>0</v>
      </c>
      <c r="X918" s="46">
        <v>0</v>
      </c>
      <c r="Y918" s="46">
        <v>0</v>
      </c>
      <c r="Z918" s="46">
        <v>0</v>
      </c>
      <c r="AA918" s="46"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0</v>
      </c>
      <c r="AH918" s="46">
        <v>0</v>
      </c>
      <c r="AI918" s="46">
        <v>0</v>
      </c>
      <c r="AJ918" s="46">
        <v>0</v>
      </c>
      <c r="AK918" s="46">
        <v>23</v>
      </c>
      <c r="AL918" s="46">
        <v>20</v>
      </c>
      <c r="AM918" s="46">
        <v>0</v>
      </c>
      <c r="AN918" s="46">
        <v>0</v>
      </c>
      <c r="AO918" s="46">
        <v>0</v>
      </c>
      <c r="AP918" s="46">
        <v>0</v>
      </c>
      <c r="AQ918" s="46">
        <v>0</v>
      </c>
      <c r="AR918" s="46">
        <v>0</v>
      </c>
      <c r="AS918" s="46">
        <v>0</v>
      </c>
      <c r="AT918" s="46">
        <v>0</v>
      </c>
      <c r="AU918" s="46">
        <v>18</v>
      </c>
      <c r="AV918" s="46">
        <v>2</v>
      </c>
      <c r="AW918" s="46">
        <v>0</v>
      </c>
      <c r="AX918" s="46">
        <v>0</v>
      </c>
    </row>
    <row r="919" spans="1:50">
      <c r="A919" s="46">
        <v>918</v>
      </c>
      <c r="B919" s="46" t="s">
        <v>3098</v>
      </c>
      <c r="C919" s="46" t="s">
        <v>1839</v>
      </c>
      <c r="D919" s="46" t="s">
        <v>78</v>
      </c>
      <c r="E919" s="46" t="s">
        <v>1913</v>
      </c>
      <c r="F919" s="46" t="s">
        <v>1912</v>
      </c>
      <c r="G919" s="46">
        <v>60</v>
      </c>
      <c r="H919" s="46">
        <v>85</v>
      </c>
      <c r="I919" s="46">
        <v>19</v>
      </c>
      <c r="J919" s="46">
        <v>2175</v>
      </c>
      <c r="K919" s="46">
        <v>2788.5</v>
      </c>
      <c r="L919" s="46">
        <v>488</v>
      </c>
      <c r="M919" s="46">
        <v>5</v>
      </c>
      <c r="N919" s="46">
        <v>4</v>
      </c>
      <c r="O919" s="46">
        <v>0</v>
      </c>
      <c r="P919" s="46">
        <v>53</v>
      </c>
      <c r="Q919" s="46">
        <v>43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6">
        <v>0</v>
      </c>
      <c r="X919" s="46">
        <v>0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>
        <v>0</v>
      </c>
      <c r="AJ919" s="46">
        <v>0</v>
      </c>
      <c r="AK919" s="46">
        <v>56</v>
      </c>
      <c r="AL919" s="46">
        <v>44</v>
      </c>
      <c r="AM919" s="46">
        <v>0</v>
      </c>
      <c r="AN919" s="46">
        <v>0</v>
      </c>
      <c r="AO919" s="46">
        <v>0</v>
      </c>
      <c r="AP919" s="46">
        <v>0</v>
      </c>
      <c r="AQ919" s="46">
        <v>0</v>
      </c>
      <c r="AR919" s="46">
        <v>0</v>
      </c>
      <c r="AS919" s="46">
        <v>0</v>
      </c>
      <c r="AT919" s="46">
        <v>0</v>
      </c>
      <c r="AU919" s="46">
        <v>0</v>
      </c>
      <c r="AV919" s="46">
        <v>0</v>
      </c>
      <c r="AW919" s="46">
        <v>0</v>
      </c>
      <c r="AX919" s="46">
        <v>0</v>
      </c>
    </row>
    <row r="920" spans="1:50">
      <c r="A920" s="46">
        <v>919</v>
      </c>
      <c r="B920" s="46" t="s">
        <v>3098</v>
      </c>
      <c r="C920" s="46" t="s">
        <v>1839</v>
      </c>
      <c r="D920" s="46" t="s">
        <v>24</v>
      </c>
      <c r="E920" s="46" t="s">
        <v>1915</v>
      </c>
      <c r="F920" s="46" t="s">
        <v>1914</v>
      </c>
      <c r="G920" s="46">
        <v>9</v>
      </c>
      <c r="H920" s="46">
        <v>13</v>
      </c>
      <c r="I920" s="46">
        <v>8</v>
      </c>
      <c r="J920" s="46">
        <v>191</v>
      </c>
      <c r="K920" s="46">
        <v>287.5</v>
      </c>
      <c r="L920" s="46">
        <v>101</v>
      </c>
      <c r="M920" s="46">
        <v>0</v>
      </c>
      <c r="N920" s="46">
        <v>0</v>
      </c>
      <c r="O920" s="46">
        <v>0</v>
      </c>
      <c r="P920" s="46">
        <v>0</v>
      </c>
      <c r="Q920" s="46">
        <v>0</v>
      </c>
      <c r="R920" s="46">
        <v>0</v>
      </c>
      <c r="S920" s="46">
        <v>0</v>
      </c>
      <c r="T920" s="46">
        <v>0</v>
      </c>
      <c r="U920" s="46">
        <v>0</v>
      </c>
      <c r="V920" s="46">
        <v>0</v>
      </c>
      <c r="W920" s="46">
        <v>0</v>
      </c>
      <c r="X920" s="46">
        <v>0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0</v>
      </c>
      <c r="AF920" s="46">
        <v>0</v>
      </c>
      <c r="AG920" s="46">
        <v>0</v>
      </c>
      <c r="AH920" s="46">
        <v>0</v>
      </c>
      <c r="AI920" s="46">
        <v>0</v>
      </c>
      <c r="AJ920" s="46">
        <v>0</v>
      </c>
      <c r="AK920" s="46">
        <v>10</v>
      </c>
      <c r="AL920" s="46">
        <v>7</v>
      </c>
      <c r="AM920" s="46">
        <v>0</v>
      </c>
      <c r="AN920" s="46">
        <v>0</v>
      </c>
      <c r="AO920" s="46">
        <v>0</v>
      </c>
      <c r="AP920" s="46">
        <v>0</v>
      </c>
      <c r="AQ920" s="46">
        <v>0</v>
      </c>
      <c r="AR920" s="46">
        <v>0</v>
      </c>
      <c r="AS920" s="46">
        <v>0</v>
      </c>
      <c r="AT920" s="46">
        <v>0</v>
      </c>
      <c r="AU920" s="46">
        <v>0</v>
      </c>
      <c r="AV920" s="46">
        <v>0</v>
      </c>
      <c r="AW920" s="46">
        <v>0</v>
      </c>
      <c r="AX920" s="46">
        <v>0</v>
      </c>
    </row>
    <row r="921" spans="1:50">
      <c r="A921" s="46">
        <v>920</v>
      </c>
      <c r="B921" s="46" t="s">
        <v>3098</v>
      </c>
      <c r="C921" s="46" t="s">
        <v>1839</v>
      </c>
      <c r="D921" s="46" t="s">
        <v>24</v>
      </c>
      <c r="E921" s="46" t="s">
        <v>1917</v>
      </c>
      <c r="F921" s="46" t="s">
        <v>1916</v>
      </c>
      <c r="G921" s="46">
        <v>16</v>
      </c>
      <c r="H921" s="46">
        <v>17</v>
      </c>
      <c r="I921" s="46">
        <v>8</v>
      </c>
      <c r="J921" s="46">
        <v>207</v>
      </c>
      <c r="K921" s="46">
        <v>256.5</v>
      </c>
      <c r="L921" s="46">
        <v>69</v>
      </c>
      <c r="M921" s="46">
        <v>0</v>
      </c>
      <c r="N921" s="46">
        <v>0</v>
      </c>
      <c r="O921" s="46">
        <v>0</v>
      </c>
      <c r="P921" s="46">
        <v>0</v>
      </c>
      <c r="Q921" s="46">
        <v>0</v>
      </c>
      <c r="R921" s="46">
        <v>0</v>
      </c>
      <c r="S921" s="46">
        <v>0</v>
      </c>
      <c r="T921" s="46">
        <v>0</v>
      </c>
      <c r="U921" s="46">
        <v>0</v>
      </c>
      <c r="V921" s="46">
        <v>0</v>
      </c>
      <c r="W921" s="46">
        <v>0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0</v>
      </c>
      <c r="AH921" s="46">
        <v>0</v>
      </c>
      <c r="AI921" s="46">
        <v>0</v>
      </c>
      <c r="AJ921" s="46">
        <v>0</v>
      </c>
      <c r="AK921" s="46">
        <v>13</v>
      </c>
      <c r="AL921" s="46">
        <v>12</v>
      </c>
      <c r="AM921" s="46">
        <v>0</v>
      </c>
      <c r="AN921" s="46">
        <v>0</v>
      </c>
      <c r="AO921" s="46">
        <v>0</v>
      </c>
      <c r="AP921" s="46">
        <v>0</v>
      </c>
      <c r="AQ921" s="46">
        <v>0</v>
      </c>
      <c r="AR921" s="46">
        <v>0</v>
      </c>
      <c r="AS921" s="46">
        <v>0</v>
      </c>
      <c r="AT921" s="46">
        <v>0</v>
      </c>
      <c r="AU921" s="46">
        <v>0</v>
      </c>
      <c r="AV921" s="46">
        <v>0</v>
      </c>
      <c r="AW921" s="46">
        <v>0</v>
      </c>
      <c r="AX921" s="46">
        <v>0</v>
      </c>
    </row>
    <row r="922" spans="1:50">
      <c r="A922" s="46">
        <v>921</v>
      </c>
      <c r="B922" s="46" t="s">
        <v>3098</v>
      </c>
      <c r="C922" s="46" t="s">
        <v>1839</v>
      </c>
      <c r="D922" s="46" t="s">
        <v>29</v>
      </c>
      <c r="E922" s="46" t="s">
        <v>1919</v>
      </c>
      <c r="F922" s="46" t="s">
        <v>1918</v>
      </c>
      <c r="G922" s="46">
        <v>5</v>
      </c>
      <c r="H922" s="46">
        <v>4</v>
      </c>
      <c r="I922" s="46">
        <v>2</v>
      </c>
      <c r="J922" s="46">
        <v>90</v>
      </c>
      <c r="K922" s="46">
        <v>115</v>
      </c>
      <c r="L922" s="46">
        <v>50</v>
      </c>
      <c r="M922" s="46">
        <v>0</v>
      </c>
      <c r="N922" s="46">
        <v>0</v>
      </c>
      <c r="O922" s="46">
        <v>0</v>
      </c>
      <c r="P922" s="46">
        <v>0</v>
      </c>
      <c r="Q922" s="46">
        <v>0</v>
      </c>
      <c r="R922" s="46">
        <v>0</v>
      </c>
      <c r="S922" s="46">
        <v>0</v>
      </c>
      <c r="T922" s="46">
        <v>0</v>
      </c>
      <c r="U922" s="46">
        <v>0</v>
      </c>
      <c r="V922" s="46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0</v>
      </c>
      <c r="AH922" s="46">
        <v>0</v>
      </c>
      <c r="AI922" s="46">
        <v>0</v>
      </c>
      <c r="AJ922" s="46">
        <v>0</v>
      </c>
      <c r="AK922" s="46">
        <v>2</v>
      </c>
      <c r="AL922" s="46">
        <v>2</v>
      </c>
      <c r="AM922" s="46">
        <v>0</v>
      </c>
      <c r="AN922" s="46">
        <v>0</v>
      </c>
      <c r="AO922" s="46">
        <v>0</v>
      </c>
      <c r="AP922" s="46">
        <v>0</v>
      </c>
      <c r="AQ922" s="46">
        <v>0</v>
      </c>
      <c r="AR922" s="46">
        <v>0</v>
      </c>
      <c r="AS922" s="46">
        <v>0</v>
      </c>
      <c r="AT922" s="46">
        <v>0</v>
      </c>
      <c r="AU922" s="46">
        <v>0</v>
      </c>
      <c r="AV922" s="46">
        <v>0</v>
      </c>
      <c r="AW922" s="46">
        <v>0</v>
      </c>
      <c r="AX922" s="46">
        <v>0</v>
      </c>
    </row>
    <row r="923" spans="1:50">
      <c r="A923" s="46">
        <v>922</v>
      </c>
      <c r="B923" s="46" t="s">
        <v>3098</v>
      </c>
      <c r="C923" s="46" t="s">
        <v>1839</v>
      </c>
      <c r="D923" s="46" t="s">
        <v>21</v>
      </c>
      <c r="E923" s="46" t="s">
        <v>1921</v>
      </c>
      <c r="F923" s="46" t="s">
        <v>1920</v>
      </c>
      <c r="G923" s="46">
        <v>75</v>
      </c>
      <c r="H923" s="46">
        <v>95</v>
      </c>
      <c r="I923" s="46">
        <v>24</v>
      </c>
      <c r="J923" s="46">
        <v>780</v>
      </c>
      <c r="K923" s="46">
        <v>1110</v>
      </c>
      <c r="L923" s="46">
        <v>226</v>
      </c>
      <c r="M923" s="46">
        <v>0</v>
      </c>
      <c r="N923" s="46">
        <v>1</v>
      </c>
      <c r="O923" s="46">
        <v>0</v>
      </c>
      <c r="P923" s="46">
        <v>0</v>
      </c>
      <c r="Q923" s="46">
        <v>20</v>
      </c>
      <c r="R923" s="46">
        <v>0</v>
      </c>
      <c r="S923" s="46">
        <v>0</v>
      </c>
      <c r="T923" s="46">
        <v>0</v>
      </c>
      <c r="U923" s="46">
        <v>0</v>
      </c>
      <c r="V923" s="46">
        <v>0</v>
      </c>
      <c r="W923" s="46">
        <v>0</v>
      </c>
      <c r="X923" s="46">
        <v>0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561</v>
      </c>
      <c r="AF923" s="46">
        <v>0</v>
      </c>
      <c r="AG923" s="46">
        <v>0</v>
      </c>
      <c r="AH923" s="46">
        <v>0</v>
      </c>
      <c r="AI923" s="46">
        <v>0</v>
      </c>
      <c r="AJ923" s="46">
        <v>0</v>
      </c>
      <c r="AK923" s="46">
        <v>9</v>
      </c>
      <c r="AL923" s="46">
        <v>9</v>
      </c>
      <c r="AM923" s="46">
        <v>0</v>
      </c>
      <c r="AN923" s="46">
        <v>0</v>
      </c>
      <c r="AO923" s="46">
        <v>0</v>
      </c>
      <c r="AP923" s="46">
        <v>0</v>
      </c>
      <c r="AQ923" s="46">
        <v>0</v>
      </c>
      <c r="AR923" s="46">
        <v>0</v>
      </c>
      <c r="AS923" s="46">
        <v>0</v>
      </c>
      <c r="AT923" s="46">
        <v>0</v>
      </c>
      <c r="AU923" s="46">
        <v>0</v>
      </c>
      <c r="AV923" s="46">
        <v>0</v>
      </c>
      <c r="AW923" s="46">
        <v>0</v>
      </c>
      <c r="AX923" s="46">
        <v>0</v>
      </c>
    </row>
    <row r="924" spans="1:50">
      <c r="A924" s="46">
        <v>923</v>
      </c>
      <c r="B924" s="46" t="s">
        <v>3098</v>
      </c>
      <c r="C924" s="46" t="s">
        <v>1839</v>
      </c>
      <c r="D924" s="46" t="s">
        <v>29</v>
      </c>
      <c r="E924" s="46" t="s">
        <v>1923</v>
      </c>
      <c r="F924" s="46" t="s">
        <v>1922</v>
      </c>
      <c r="G924" s="46">
        <v>21</v>
      </c>
      <c r="H924" s="46">
        <v>27</v>
      </c>
      <c r="I924" s="46">
        <v>10</v>
      </c>
      <c r="J924" s="46">
        <v>320</v>
      </c>
      <c r="K924" s="46">
        <v>434</v>
      </c>
      <c r="L924" s="46">
        <v>106</v>
      </c>
      <c r="M924" s="46">
        <v>0</v>
      </c>
      <c r="N924" s="46">
        <v>0</v>
      </c>
      <c r="O924" s="46">
        <v>0</v>
      </c>
      <c r="P924" s="46">
        <v>0</v>
      </c>
      <c r="Q924" s="46">
        <v>0</v>
      </c>
      <c r="R924" s="46">
        <v>0</v>
      </c>
      <c r="S924" s="46">
        <v>0</v>
      </c>
      <c r="T924" s="46">
        <v>0</v>
      </c>
      <c r="U924" s="46">
        <v>0</v>
      </c>
      <c r="V924" s="46">
        <v>0</v>
      </c>
      <c r="W924" s="46">
        <v>0</v>
      </c>
      <c r="X924" s="46">
        <v>0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0</v>
      </c>
      <c r="AF924" s="46">
        <v>0</v>
      </c>
      <c r="AG924" s="46">
        <v>0</v>
      </c>
      <c r="AH924" s="46">
        <v>0</v>
      </c>
      <c r="AI924" s="46">
        <v>0</v>
      </c>
      <c r="AJ924" s="46">
        <v>0</v>
      </c>
      <c r="AK924" s="46">
        <v>7</v>
      </c>
      <c r="AL924" s="46">
        <v>6</v>
      </c>
      <c r="AM924" s="46">
        <v>0</v>
      </c>
      <c r="AN924" s="46">
        <v>0</v>
      </c>
      <c r="AO924" s="46">
        <v>0</v>
      </c>
      <c r="AP924" s="46">
        <v>0</v>
      </c>
      <c r="AQ924" s="46">
        <v>0</v>
      </c>
      <c r="AR924" s="46">
        <v>0</v>
      </c>
      <c r="AS924" s="46">
        <v>0</v>
      </c>
      <c r="AT924" s="46">
        <v>0</v>
      </c>
      <c r="AU924" s="46">
        <v>0</v>
      </c>
      <c r="AV924" s="46">
        <v>0</v>
      </c>
      <c r="AW924" s="46">
        <v>0</v>
      </c>
      <c r="AX924" s="46">
        <v>0</v>
      </c>
    </row>
    <row r="925" spans="1:50">
      <c r="A925" s="46">
        <v>924</v>
      </c>
      <c r="B925" s="46" t="s">
        <v>3098</v>
      </c>
      <c r="C925" s="46" t="s">
        <v>1839</v>
      </c>
      <c r="D925" s="46" t="s">
        <v>29</v>
      </c>
      <c r="E925" s="46" t="s">
        <v>1925</v>
      </c>
      <c r="F925" s="46" t="s">
        <v>1924</v>
      </c>
      <c r="G925" s="46">
        <v>6</v>
      </c>
      <c r="H925" s="46">
        <v>9</v>
      </c>
      <c r="I925" s="46">
        <v>4</v>
      </c>
      <c r="J925" s="46">
        <v>135</v>
      </c>
      <c r="K925" s="46">
        <v>220</v>
      </c>
      <c r="L925" s="46">
        <v>45</v>
      </c>
      <c r="M925" s="46">
        <v>0</v>
      </c>
      <c r="N925" s="46">
        <v>0</v>
      </c>
      <c r="O925" s="46">
        <v>0</v>
      </c>
      <c r="P925" s="46">
        <v>0</v>
      </c>
      <c r="Q925" s="46">
        <v>0</v>
      </c>
      <c r="R925" s="46">
        <v>0</v>
      </c>
      <c r="S925" s="46">
        <v>0</v>
      </c>
      <c r="T925" s="46">
        <v>0</v>
      </c>
      <c r="U925" s="46">
        <v>0</v>
      </c>
      <c r="V925" s="46">
        <v>0</v>
      </c>
      <c r="W925" s="46">
        <v>0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>
        <v>0</v>
      </c>
      <c r="AJ925" s="46">
        <v>0</v>
      </c>
      <c r="AK925" s="46">
        <v>7</v>
      </c>
      <c r="AL925" s="46">
        <v>6</v>
      </c>
      <c r="AM925" s="46">
        <v>0</v>
      </c>
      <c r="AN925" s="46">
        <v>0</v>
      </c>
      <c r="AO925" s="46">
        <v>0</v>
      </c>
      <c r="AP925" s="46">
        <v>0</v>
      </c>
      <c r="AQ925" s="46">
        <v>0</v>
      </c>
      <c r="AR925" s="46">
        <v>0</v>
      </c>
      <c r="AS925" s="46">
        <v>0</v>
      </c>
      <c r="AT925" s="46">
        <v>0</v>
      </c>
      <c r="AU925" s="46">
        <v>0</v>
      </c>
      <c r="AV925" s="46">
        <v>0</v>
      </c>
      <c r="AW925" s="46">
        <v>0</v>
      </c>
      <c r="AX925" s="46">
        <v>0</v>
      </c>
    </row>
    <row r="926" spans="1:50">
      <c r="A926" s="46">
        <v>925</v>
      </c>
      <c r="B926" s="46" t="s">
        <v>3098</v>
      </c>
      <c r="C926" s="46" t="s">
        <v>1839</v>
      </c>
      <c r="D926" s="46" t="s">
        <v>29</v>
      </c>
      <c r="E926" s="46" t="s">
        <v>1927</v>
      </c>
      <c r="F926" s="46" t="s">
        <v>1926</v>
      </c>
      <c r="G926" s="46">
        <v>33</v>
      </c>
      <c r="H926" s="46">
        <v>34</v>
      </c>
      <c r="I926" s="46">
        <v>10</v>
      </c>
      <c r="J926" s="46">
        <v>430</v>
      </c>
      <c r="K926" s="46">
        <v>549</v>
      </c>
      <c r="L926" s="46">
        <v>132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24</v>
      </c>
      <c r="AL926" s="46">
        <v>19</v>
      </c>
      <c r="AM926" s="46">
        <v>0</v>
      </c>
      <c r="AN926" s="46">
        <v>0</v>
      </c>
      <c r="AO926" s="46">
        <v>0</v>
      </c>
      <c r="AP926" s="46">
        <v>0</v>
      </c>
      <c r="AQ926" s="46">
        <v>0</v>
      </c>
      <c r="AR926" s="46">
        <v>0</v>
      </c>
      <c r="AS926" s="46">
        <v>0</v>
      </c>
      <c r="AT926" s="46">
        <v>0</v>
      </c>
      <c r="AU926" s="46">
        <v>0</v>
      </c>
      <c r="AV926" s="46">
        <v>0</v>
      </c>
      <c r="AW926" s="46">
        <v>0</v>
      </c>
      <c r="AX926" s="46">
        <v>0</v>
      </c>
    </row>
    <row r="927" spans="1:50">
      <c r="A927" s="46">
        <v>926</v>
      </c>
      <c r="B927" s="46" t="s">
        <v>3098</v>
      </c>
      <c r="C927" s="46" t="s">
        <v>1839</v>
      </c>
      <c r="D927" s="46" t="s">
        <v>24</v>
      </c>
      <c r="E927" s="46" t="s">
        <v>1929</v>
      </c>
      <c r="F927" s="46" t="s">
        <v>1928</v>
      </c>
      <c r="G927" s="46">
        <v>23</v>
      </c>
      <c r="H927" s="46">
        <v>22</v>
      </c>
      <c r="I927" s="46">
        <v>4</v>
      </c>
      <c r="J927" s="46">
        <v>193</v>
      </c>
      <c r="K927" s="46">
        <v>193.5</v>
      </c>
      <c r="L927" s="46">
        <v>57</v>
      </c>
      <c r="M927" s="46">
        <v>0</v>
      </c>
      <c r="N927" s="46">
        <v>0</v>
      </c>
      <c r="O927" s="46">
        <v>0</v>
      </c>
      <c r="P927" s="46">
        <v>0</v>
      </c>
      <c r="Q927" s="46">
        <v>0</v>
      </c>
      <c r="R927" s="46">
        <v>0</v>
      </c>
      <c r="S927" s="46">
        <v>0</v>
      </c>
      <c r="T927" s="46">
        <v>0</v>
      </c>
      <c r="U927" s="46">
        <v>0</v>
      </c>
      <c r="V927" s="46">
        <v>0</v>
      </c>
      <c r="W927" s="46">
        <v>0</v>
      </c>
      <c r="X927" s="46">
        <v>0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>
        <v>0</v>
      </c>
      <c r="AJ927" s="46">
        <v>0</v>
      </c>
      <c r="AK927" s="46">
        <v>6</v>
      </c>
      <c r="AL927" s="46">
        <v>6</v>
      </c>
      <c r="AM927" s="46">
        <v>0</v>
      </c>
      <c r="AN927" s="46">
        <v>0</v>
      </c>
      <c r="AO927" s="46">
        <v>0</v>
      </c>
      <c r="AP927" s="46">
        <v>0</v>
      </c>
      <c r="AQ927" s="46">
        <v>0</v>
      </c>
      <c r="AR927" s="46">
        <v>0</v>
      </c>
      <c r="AS927" s="46">
        <v>0</v>
      </c>
      <c r="AT927" s="46">
        <v>0</v>
      </c>
      <c r="AU927" s="46">
        <v>0</v>
      </c>
      <c r="AV927" s="46">
        <v>0</v>
      </c>
      <c r="AW927" s="46">
        <v>0</v>
      </c>
      <c r="AX927" s="46">
        <v>0</v>
      </c>
    </row>
    <row r="928" spans="1:50">
      <c r="A928" s="46">
        <v>927</v>
      </c>
      <c r="B928" s="46" t="s">
        <v>3098</v>
      </c>
      <c r="C928" s="46" t="s">
        <v>1839</v>
      </c>
      <c r="D928" s="46" t="s">
        <v>29</v>
      </c>
      <c r="E928" s="46" t="s">
        <v>1931</v>
      </c>
      <c r="F928" s="46" t="s">
        <v>1930</v>
      </c>
      <c r="G928" s="46">
        <v>44</v>
      </c>
      <c r="H928" s="46">
        <v>47</v>
      </c>
      <c r="I928" s="46">
        <v>20</v>
      </c>
      <c r="J928" s="46">
        <v>519.5</v>
      </c>
      <c r="K928" s="46">
        <v>742</v>
      </c>
      <c r="L928" s="46">
        <v>235</v>
      </c>
      <c r="M928" s="46">
        <v>0</v>
      </c>
      <c r="N928" s="46">
        <v>0</v>
      </c>
      <c r="O928" s="46">
        <v>0</v>
      </c>
      <c r="P928" s="46">
        <v>0</v>
      </c>
      <c r="Q928" s="46">
        <v>0</v>
      </c>
      <c r="R928" s="46">
        <v>0</v>
      </c>
      <c r="S928" s="46">
        <v>0</v>
      </c>
      <c r="T928" s="46">
        <v>0</v>
      </c>
      <c r="U928" s="46">
        <v>0</v>
      </c>
      <c r="V928" s="46">
        <v>0</v>
      </c>
      <c r="W928" s="46">
        <v>0</v>
      </c>
      <c r="X928" s="46">
        <v>0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0</v>
      </c>
      <c r="AF928" s="46">
        <v>0</v>
      </c>
      <c r="AG928" s="46">
        <v>0</v>
      </c>
      <c r="AH928" s="46">
        <v>0</v>
      </c>
      <c r="AI928" s="46">
        <v>0</v>
      </c>
      <c r="AJ928" s="46">
        <v>0</v>
      </c>
      <c r="AK928" s="46">
        <v>12</v>
      </c>
      <c r="AL928" s="46">
        <v>13</v>
      </c>
      <c r="AM928" s="46">
        <v>0</v>
      </c>
      <c r="AN928" s="46">
        <v>0</v>
      </c>
      <c r="AO928" s="46">
        <v>0</v>
      </c>
      <c r="AP928" s="46">
        <v>0</v>
      </c>
      <c r="AQ928" s="46">
        <v>0</v>
      </c>
      <c r="AR928" s="46">
        <v>0</v>
      </c>
      <c r="AS928" s="46">
        <v>0</v>
      </c>
      <c r="AT928" s="46">
        <v>0</v>
      </c>
      <c r="AU928" s="46">
        <v>0</v>
      </c>
      <c r="AV928" s="46">
        <v>0</v>
      </c>
      <c r="AW928" s="46">
        <v>0</v>
      </c>
      <c r="AX928" s="46">
        <v>0</v>
      </c>
    </row>
    <row r="929" spans="1:50">
      <c r="A929" s="46">
        <v>928</v>
      </c>
      <c r="B929" s="46" t="s">
        <v>3098</v>
      </c>
      <c r="C929" s="46" t="s">
        <v>1839</v>
      </c>
      <c r="D929" s="46" t="s">
        <v>29</v>
      </c>
      <c r="E929" s="46" t="s">
        <v>1933</v>
      </c>
      <c r="F929" s="46" t="s">
        <v>1932</v>
      </c>
      <c r="G929" s="46">
        <v>43</v>
      </c>
      <c r="H929" s="46">
        <v>53</v>
      </c>
      <c r="I929" s="46">
        <v>21</v>
      </c>
      <c r="J929" s="46">
        <v>676</v>
      </c>
      <c r="K929" s="46">
        <v>987</v>
      </c>
      <c r="L929" s="46">
        <v>266</v>
      </c>
      <c r="M929" s="46">
        <v>0</v>
      </c>
      <c r="N929" s="46">
        <v>0</v>
      </c>
      <c r="O929" s="46">
        <v>0</v>
      </c>
      <c r="P929" s="46">
        <v>0</v>
      </c>
      <c r="Q929" s="46">
        <v>0</v>
      </c>
      <c r="R929" s="46">
        <v>0</v>
      </c>
      <c r="S929" s="46">
        <v>0</v>
      </c>
      <c r="T929" s="46">
        <v>0</v>
      </c>
      <c r="U929" s="46">
        <v>0</v>
      </c>
      <c r="V929" s="46">
        <v>0</v>
      </c>
      <c r="W929" s="46">
        <v>0</v>
      </c>
      <c r="X929" s="46">
        <v>0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>
        <v>0</v>
      </c>
      <c r="AJ929" s="46">
        <v>0</v>
      </c>
      <c r="AK929" s="46">
        <v>34</v>
      </c>
      <c r="AL929" s="46">
        <v>24</v>
      </c>
      <c r="AM929" s="46">
        <v>0</v>
      </c>
      <c r="AN929" s="46">
        <v>0</v>
      </c>
      <c r="AO929" s="46">
        <v>0</v>
      </c>
      <c r="AP929" s="46">
        <v>0</v>
      </c>
      <c r="AQ929" s="46">
        <v>0</v>
      </c>
      <c r="AR929" s="46">
        <v>0</v>
      </c>
      <c r="AS929" s="46">
        <v>0</v>
      </c>
      <c r="AT929" s="46">
        <v>0</v>
      </c>
      <c r="AU929" s="46">
        <v>0</v>
      </c>
      <c r="AV929" s="46">
        <v>0</v>
      </c>
      <c r="AW929" s="46">
        <v>0</v>
      </c>
      <c r="AX929" s="46">
        <v>0</v>
      </c>
    </row>
    <row r="930" spans="1:50">
      <c r="A930" s="46">
        <v>929</v>
      </c>
      <c r="B930" s="46" t="s">
        <v>3098</v>
      </c>
      <c r="C930" s="46" t="s">
        <v>1839</v>
      </c>
      <c r="D930" s="46" t="s">
        <v>21</v>
      </c>
      <c r="E930" s="46" t="s">
        <v>1935</v>
      </c>
      <c r="F930" s="46" t="s">
        <v>1934</v>
      </c>
      <c r="G930" s="46">
        <v>13</v>
      </c>
      <c r="H930" s="46">
        <v>24</v>
      </c>
      <c r="I930" s="46">
        <v>6</v>
      </c>
      <c r="J930" s="46">
        <v>361</v>
      </c>
      <c r="K930" s="46">
        <v>516</v>
      </c>
      <c r="L930" s="46">
        <v>94.5</v>
      </c>
      <c r="M930" s="46">
        <v>0</v>
      </c>
      <c r="N930" s="46">
        <v>0</v>
      </c>
      <c r="O930" s="46">
        <v>0</v>
      </c>
      <c r="P930" s="46">
        <v>0</v>
      </c>
      <c r="Q930" s="46">
        <v>0</v>
      </c>
      <c r="R930" s="46">
        <v>0</v>
      </c>
      <c r="S930" s="46">
        <v>0</v>
      </c>
      <c r="T930" s="46">
        <v>0</v>
      </c>
      <c r="U930" s="46">
        <v>0</v>
      </c>
      <c r="V930" s="46">
        <v>0</v>
      </c>
      <c r="W930" s="46">
        <v>0</v>
      </c>
      <c r="X930" s="46">
        <v>0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v>0</v>
      </c>
      <c r="AG930" s="46">
        <v>0</v>
      </c>
      <c r="AH930" s="46">
        <v>0</v>
      </c>
      <c r="AI930" s="46">
        <v>0</v>
      </c>
      <c r="AJ930" s="46">
        <v>0</v>
      </c>
      <c r="AK930" s="46">
        <v>13</v>
      </c>
      <c r="AL930" s="46">
        <v>11</v>
      </c>
      <c r="AM930" s="46">
        <v>0</v>
      </c>
      <c r="AN930" s="46">
        <v>0</v>
      </c>
      <c r="AO930" s="46">
        <v>0</v>
      </c>
      <c r="AP930" s="46">
        <v>0</v>
      </c>
      <c r="AQ930" s="46">
        <v>0</v>
      </c>
      <c r="AR930" s="46">
        <v>0</v>
      </c>
      <c r="AS930" s="46">
        <v>0</v>
      </c>
      <c r="AT930" s="46">
        <v>0</v>
      </c>
      <c r="AU930" s="46">
        <v>0</v>
      </c>
      <c r="AV930" s="46">
        <v>0</v>
      </c>
      <c r="AW930" s="46">
        <v>0</v>
      </c>
      <c r="AX930" s="46">
        <v>0</v>
      </c>
    </row>
    <row r="931" spans="1:50">
      <c r="A931" s="46">
        <v>930</v>
      </c>
      <c r="B931" s="46" t="s">
        <v>3098</v>
      </c>
      <c r="C931" s="46" t="s">
        <v>1839</v>
      </c>
      <c r="D931" s="46" t="s">
        <v>24</v>
      </c>
      <c r="E931" s="46" t="s">
        <v>1937</v>
      </c>
      <c r="F931" s="46" t="s">
        <v>1936</v>
      </c>
      <c r="G931" s="46">
        <v>17</v>
      </c>
      <c r="H931" s="46">
        <v>21</v>
      </c>
      <c r="I931" s="46">
        <v>5</v>
      </c>
      <c r="J931" s="46">
        <v>345.5</v>
      </c>
      <c r="K931" s="46">
        <v>474.5</v>
      </c>
      <c r="L931" s="46">
        <v>140.5</v>
      </c>
      <c r="M931" s="46">
        <v>0</v>
      </c>
      <c r="N931" s="46">
        <v>0</v>
      </c>
      <c r="O931" s="46">
        <v>0</v>
      </c>
      <c r="P931" s="46">
        <v>0</v>
      </c>
      <c r="Q931" s="46">
        <v>0</v>
      </c>
      <c r="R931" s="46">
        <v>0</v>
      </c>
      <c r="S931" s="46">
        <v>0</v>
      </c>
      <c r="T931" s="46">
        <v>0</v>
      </c>
      <c r="U931" s="46">
        <v>0</v>
      </c>
      <c r="V931" s="46">
        <v>0</v>
      </c>
      <c r="W931" s="46">
        <v>0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v>0</v>
      </c>
      <c r="AG931" s="46">
        <v>0</v>
      </c>
      <c r="AH931" s="46">
        <v>0</v>
      </c>
      <c r="AI931" s="46">
        <v>0</v>
      </c>
      <c r="AJ931" s="46">
        <v>0</v>
      </c>
      <c r="AK931" s="46">
        <v>10</v>
      </c>
      <c r="AL931" s="46">
        <v>8</v>
      </c>
      <c r="AM931" s="46">
        <v>0</v>
      </c>
      <c r="AN931" s="46">
        <v>0</v>
      </c>
      <c r="AO931" s="46">
        <v>0</v>
      </c>
      <c r="AP931" s="46">
        <v>0</v>
      </c>
      <c r="AQ931" s="46">
        <v>0</v>
      </c>
      <c r="AR931" s="46">
        <v>0</v>
      </c>
      <c r="AS931" s="46">
        <v>0</v>
      </c>
      <c r="AT931" s="46">
        <v>0</v>
      </c>
      <c r="AU931" s="46">
        <v>0</v>
      </c>
      <c r="AV931" s="46">
        <v>0</v>
      </c>
      <c r="AW931" s="46">
        <v>0</v>
      </c>
      <c r="AX931" s="46">
        <v>0</v>
      </c>
    </row>
    <row r="932" spans="1:50">
      <c r="A932" s="46">
        <v>931</v>
      </c>
      <c r="B932" s="46" t="s">
        <v>3098</v>
      </c>
      <c r="C932" s="46" t="s">
        <v>1839</v>
      </c>
      <c r="D932" s="46" t="s">
        <v>21</v>
      </c>
      <c r="E932" s="46" t="s">
        <v>1939</v>
      </c>
      <c r="F932" s="46" t="s">
        <v>1938</v>
      </c>
      <c r="G932" s="46">
        <v>25</v>
      </c>
      <c r="H932" s="46">
        <v>36</v>
      </c>
      <c r="I932" s="46">
        <v>19</v>
      </c>
      <c r="J932" s="46">
        <v>846.5</v>
      </c>
      <c r="K932" s="46">
        <v>1128</v>
      </c>
      <c r="L932" s="46">
        <v>250</v>
      </c>
      <c r="M932" s="46">
        <v>0</v>
      </c>
      <c r="N932" s="46">
        <v>0</v>
      </c>
      <c r="O932" s="46">
        <v>0</v>
      </c>
      <c r="P932" s="46">
        <v>0</v>
      </c>
      <c r="Q932" s="46">
        <v>0</v>
      </c>
      <c r="R932" s="46">
        <v>0</v>
      </c>
      <c r="S932" s="46">
        <v>0</v>
      </c>
      <c r="T932" s="46">
        <v>0</v>
      </c>
      <c r="U932" s="46">
        <v>0</v>
      </c>
      <c r="V932" s="46">
        <v>0</v>
      </c>
      <c r="W932" s="46">
        <v>0</v>
      </c>
      <c r="X932" s="46">
        <v>0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0</v>
      </c>
      <c r="AH932" s="46">
        <v>0</v>
      </c>
      <c r="AI932" s="46">
        <v>0</v>
      </c>
      <c r="AJ932" s="46">
        <v>0</v>
      </c>
      <c r="AK932" s="46">
        <v>72</v>
      </c>
      <c r="AL932" s="46">
        <v>46</v>
      </c>
      <c r="AM932" s="46">
        <v>0</v>
      </c>
      <c r="AN932" s="46">
        <v>0</v>
      </c>
      <c r="AO932" s="46">
        <v>0</v>
      </c>
      <c r="AP932" s="46">
        <v>0</v>
      </c>
      <c r="AQ932" s="46">
        <v>0</v>
      </c>
      <c r="AR932" s="46">
        <v>0</v>
      </c>
      <c r="AS932" s="46">
        <v>0</v>
      </c>
      <c r="AT932" s="46">
        <v>0</v>
      </c>
      <c r="AU932" s="46">
        <v>0</v>
      </c>
      <c r="AV932" s="46">
        <v>0</v>
      </c>
      <c r="AW932" s="46">
        <v>0</v>
      </c>
      <c r="AX932" s="46">
        <v>0</v>
      </c>
    </row>
    <row r="933" spans="1:50">
      <c r="A933" s="46">
        <v>932</v>
      </c>
      <c r="B933" s="46" t="s">
        <v>3098</v>
      </c>
      <c r="C933" s="46" t="s">
        <v>1839</v>
      </c>
      <c r="D933" s="46" t="s">
        <v>21</v>
      </c>
      <c r="E933" s="46" t="s">
        <v>1941</v>
      </c>
      <c r="F933" s="46" t="s">
        <v>1940</v>
      </c>
      <c r="G933" s="46">
        <v>60</v>
      </c>
      <c r="H933" s="46">
        <v>71</v>
      </c>
      <c r="I933" s="46">
        <v>22</v>
      </c>
      <c r="J933" s="46">
        <v>992.5</v>
      </c>
      <c r="K933" s="46">
        <v>1286</v>
      </c>
      <c r="L933" s="46">
        <v>284</v>
      </c>
      <c r="M933" s="46">
        <v>0</v>
      </c>
      <c r="N933" s="46">
        <v>0</v>
      </c>
      <c r="O933" s="46">
        <v>0</v>
      </c>
      <c r="P933" s="46">
        <v>0</v>
      </c>
      <c r="Q933" s="46">
        <v>0</v>
      </c>
      <c r="R933" s="46">
        <v>0</v>
      </c>
      <c r="S933" s="46">
        <v>0</v>
      </c>
      <c r="T933" s="46">
        <v>0</v>
      </c>
      <c r="U933" s="46">
        <v>0</v>
      </c>
      <c r="V933" s="46">
        <v>0</v>
      </c>
      <c r="W933" s="46">
        <v>0</v>
      </c>
      <c r="X933" s="46">
        <v>0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v>0</v>
      </c>
      <c r="AG933" s="46">
        <v>0</v>
      </c>
      <c r="AH933" s="46">
        <v>0</v>
      </c>
      <c r="AI933" s="46">
        <v>0</v>
      </c>
      <c r="AJ933" s="46">
        <v>0</v>
      </c>
      <c r="AK933" s="46">
        <v>33</v>
      </c>
      <c r="AL933" s="46">
        <v>19</v>
      </c>
      <c r="AM933" s="46">
        <v>0</v>
      </c>
      <c r="AN933" s="46">
        <v>0</v>
      </c>
      <c r="AO933" s="46">
        <v>0</v>
      </c>
      <c r="AP933" s="46">
        <v>0</v>
      </c>
      <c r="AQ933" s="46">
        <v>0</v>
      </c>
      <c r="AR933" s="46">
        <v>0</v>
      </c>
      <c r="AS933" s="46">
        <v>0</v>
      </c>
      <c r="AT933" s="46">
        <v>0</v>
      </c>
      <c r="AU933" s="46">
        <v>0</v>
      </c>
      <c r="AV933" s="46">
        <v>0</v>
      </c>
      <c r="AW933" s="46">
        <v>0</v>
      </c>
      <c r="AX933" s="46">
        <v>0</v>
      </c>
    </row>
    <row r="934" spans="1:50">
      <c r="A934" s="46">
        <v>933</v>
      </c>
      <c r="B934" s="46" t="s">
        <v>3098</v>
      </c>
      <c r="C934" s="46" t="s">
        <v>1839</v>
      </c>
      <c r="D934" s="46" t="s">
        <v>29</v>
      </c>
      <c r="E934" s="46" t="s">
        <v>1943</v>
      </c>
      <c r="F934" s="46" t="s">
        <v>1942</v>
      </c>
      <c r="G934" s="46">
        <v>17</v>
      </c>
      <c r="H934" s="46">
        <v>26</v>
      </c>
      <c r="I934" s="46">
        <v>12</v>
      </c>
      <c r="J934" s="46">
        <v>166.5</v>
      </c>
      <c r="K934" s="46">
        <v>249</v>
      </c>
      <c r="L934" s="46">
        <v>59</v>
      </c>
      <c r="M934" s="46">
        <v>0</v>
      </c>
      <c r="N934" s="46">
        <v>0</v>
      </c>
      <c r="O934" s="46">
        <v>0</v>
      </c>
      <c r="P934" s="46">
        <v>0</v>
      </c>
      <c r="Q934" s="46">
        <v>0</v>
      </c>
      <c r="R934" s="46">
        <v>0</v>
      </c>
      <c r="S934" s="46">
        <v>0</v>
      </c>
      <c r="T934" s="46">
        <v>0</v>
      </c>
      <c r="U934" s="46">
        <v>0</v>
      </c>
      <c r="V934" s="46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v>0</v>
      </c>
      <c r="AG934" s="46">
        <v>0</v>
      </c>
      <c r="AH934" s="46">
        <v>0</v>
      </c>
      <c r="AI934" s="46">
        <v>0</v>
      </c>
      <c r="AJ934" s="46">
        <v>0</v>
      </c>
      <c r="AK934" s="46">
        <v>8</v>
      </c>
      <c r="AL934" s="46">
        <v>8</v>
      </c>
      <c r="AM934" s="46">
        <v>0</v>
      </c>
      <c r="AN934" s="46">
        <v>0</v>
      </c>
      <c r="AO934" s="46">
        <v>0</v>
      </c>
      <c r="AP934" s="46">
        <v>0</v>
      </c>
      <c r="AQ934" s="46">
        <v>0</v>
      </c>
      <c r="AR934" s="46">
        <v>0</v>
      </c>
      <c r="AS934" s="46">
        <v>0</v>
      </c>
      <c r="AT934" s="46">
        <v>0</v>
      </c>
      <c r="AU934" s="46">
        <v>0</v>
      </c>
      <c r="AV934" s="46">
        <v>0</v>
      </c>
      <c r="AW934" s="46">
        <v>0</v>
      </c>
      <c r="AX934" s="46">
        <v>0</v>
      </c>
    </row>
    <row r="935" spans="1:50">
      <c r="A935" s="46">
        <v>934</v>
      </c>
      <c r="B935" s="46" t="s">
        <v>3098</v>
      </c>
      <c r="C935" s="46" t="s">
        <v>1839</v>
      </c>
      <c r="D935" s="46" t="s">
        <v>29</v>
      </c>
      <c r="E935" s="46" t="s">
        <v>1945</v>
      </c>
      <c r="F935" s="46" t="s">
        <v>1944</v>
      </c>
      <c r="G935" s="46">
        <v>25</v>
      </c>
      <c r="H935" s="46">
        <v>33</v>
      </c>
      <c r="I935" s="46">
        <v>10</v>
      </c>
      <c r="J935" s="46">
        <v>626</v>
      </c>
      <c r="K935" s="46">
        <v>728</v>
      </c>
      <c r="L935" s="46">
        <v>204</v>
      </c>
      <c r="M935" s="46">
        <v>0</v>
      </c>
      <c r="N935" s="46">
        <v>0</v>
      </c>
      <c r="O935" s="46">
        <v>0</v>
      </c>
      <c r="P935" s="46">
        <v>0</v>
      </c>
      <c r="Q935" s="46">
        <v>0</v>
      </c>
      <c r="R935" s="46">
        <v>0</v>
      </c>
      <c r="S935" s="46">
        <v>0</v>
      </c>
      <c r="T935" s="46">
        <v>0</v>
      </c>
      <c r="U935" s="46">
        <v>0</v>
      </c>
      <c r="V935" s="46">
        <v>0</v>
      </c>
      <c r="W935" s="46">
        <v>0</v>
      </c>
      <c r="X935" s="46">
        <v>0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>
        <v>0</v>
      </c>
      <c r="AJ935" s="46">
        <v>0</v>
      </c>
      <c r="AK935" s="46">
        <v>22</v>
      </c>
      <c r="AL935" s="46">
        <v>16</v>
      </c>
      <c r="AM935" s="46">
        <v>0</v>
      </c>
      <c r="AN935" s="46">
        <v>0</v>
      </c>
      <c r="AO935" s="46">
        <v>0</v>
      </c>
      <c r="AP935" s="46">
        <v>0</v>
      </c>
      <c r="AQ935" s="46">
        <v>0</v>
      </c>
      <c r="AR935" s="46">
        <v>0</v>
      </c>
      <c r="AS935" s="46">
        <v>0</v>
      </c>
      <c r="AT935" s="46">
        <v>0</v>
      </c>
      <c r="AU935" s="46">
        <v>0</v>
      </c>
      <c r="AV935" s="46">
        <v>0</v>
      </c>
      <c r="AW935" s="46">
        <v>0</v>
      </c>
      <c r="AX935" s="46">
        <v>0</v>
      </c>
    </row>
    <row r="936" spans="1:50">
      <c r="A936" s="46">
        <v>935</v>
      </c>
      <c r="B936" s="46" t="s">
        <v>3098</v>
      </c>
      <c r="C936" s="46" t="s">
        <v>1839</v>
      </c>
      <c r="D936" s="46" t="s">
        <v>78</v>
      </c>
      <c r="E936" s="46" t="s">
        <v>1947</v>
      </c>
      <c r="F936" s="46" t="s">
        <v>1946</v>
      </c>
      <c r="G936" s="46">
        <v>267</v>
      </c>
      <c r="H936" s="46">
        <v>377</v>
      </c>
      <c r="I936" s="46">
        <v>54</v>
      </c>
      <c r="J936" s="46">
        <v>8468</v>
      </c>
      <c r="K936" s="46">
        <v>10720.5</v>
      </c>
      <c r="L936" s="46">
        <v>1495.5</v>
      </c>
      <c r="M936" s="46">
        <v>0</v>
      </c>
      <c r="N936" s="46">
        <v>0</v>
      </c>
      <c r="O936" s="46">
        <v>0</v>
      </c>
      <c r="P936" s="46">
        <v>0</v>
      </c>
      <c r="Q936" s="46">
        <v>0</v>
      </c>
      <c r="R936" s="46">
        <v>0</v>
      </c>
      <c r="S936" s="46">
        <v>0</v>
      </c>
      <c r="T936" s="46">
        <v>0</v>
      </c>
      <c r="U936" s="46">
        <v>0</v>
      </c>
      <c r="V936" s="46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v>0</v>
      </c>
      <c r="AG936" s="46">
        <v>0</v>
      </c>
      <c r="AH936" s="46">
        <v>0</v>
      </c>
      <c r="AI936" s="46">
        <v>0</v>
      </c>
      <c r="AJ936" s="46">
        <v>0</v>
      </c>
      <c r="AK936" s="46">
        <v>88</v>
      </c>
      <c r="AL936" s="46">
        <v>53</v>
      </c>
      <c r="AM936" s="46">
        <v>0</v>
      </c>
      <c r="AN936" s="46">
        <v>0</v>
      </c>
      <c r="AO936" s="46">
        <v>0</v>
      </c>
      <c r="AP936" s="46">
        <v>0</v>
      </c>
      <c r="AQ936" s="46">
        <v>0</v>
      </c>
      <c r="AR936" s="46">
        <v>0</v>
      </c>
      <c r="AS936" s="46">
        <v>0</v>
      </c>
      <c r="AT936" s="46">
        <v>0</v>
      </c>
      <c r="AU936" s="46">
        <v>257</v>
      </c>
      <c r="AV936" s="46">
        <v>9</v>
      </c>
      <c r="AW936" s="46">
        <v>0</v>
      </c>
      <c r="AX936" s="46">
        <v>0</v>
      </c>
    </row>
    <row r="937" spans="1:50">
      <c r="A937" s="46">
        <v>936</v>
      </c>
      <c r="B937" s="46" t="s">
        <v>3098</v>
      </c>
      <c r="C937" s="46" t="s">
        <v>1839</v>
      </c>
      <c r="D937" s="46" t="s">
        <v>78</v>
      </c>
      <c r="E937" s="46" t="s">
        <v>1949</v>
      </c>
      <c r="F937" s="46" t="s">
        <v>1948</v>
      </c>
      <c r="G937" s="46">
        <v>106</v>
      </c>
      <c r="H937" s="46">
        <v>145</v>
      </c>
      <c r="I937" s="46">
        <v>42</v>
      </c>
      <c r="J937" s="46">
        <v>2606</v>
      </c>
      <c r="K937" s="46">
        <v>3606</v>
      </c>
      <c r="L937" s="46">
        <v>784</v>
      </c>
      <c r="M937" s="46">
        <v>0</v>
      </c>
      <c r="N937" s="46">
        <v>0</v>
      </c>
      <c r="O937" s="46">
        <v>0</v>
      </c>
      <c r="P937" s="46">
        <v>0</v>
      </c>
      <c r="Q937" s="46">
        <v>0</v>
      </c>
      <c r="R937" s="46">
        <v>0</v>
      </c>
      <c r="S937" s="46">
        <v>0</v>
      </c>
      <c r="T937" s="46">
        <v>0</v>
      </c>
      <c r="U937" s="46">
        <v>0</v>
      </c>
      <c r="V937" s="46">
        <v>0</v>
      </c>
      <c r="W937" s="46">
        <v>0</v>
      </c>
      <c r="X937" s="46">
        <v>0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v>0</v>
      </c>
      <c r="AG937" s="46">
        <v>0</v>
      </c>
      <c r="AH937" s="46">
        <v>0</v>
      </c>
      <c r="AI937" s="46">
        <v>0</v>
      </c>
      <c r="AJ937" s="46">
        <v>0</v>
      </c>
      <c r="AK937" s="46">
        <v>53</v>
      </c>
      <c r="AL937" s="46">
        <v>35</v>
      </c>
      <c r="AM937" s="46">
        <v>0</v>
      </c>
      <c r="AN937" s="46">
        <v>0</v>
      </c>
      <c r="AO937" s="46">
        <v>0</v>
      </c>
      <c r="AP937" s="46">
        <v>0</v>
      </c>
      <c r="AQ937" s="46">
        <v>0</v>
      </c>
      <c r="AR937" s="46">
        <v>0</v>
      </c>
      <c r="AS937" s="46">
        <v>0</v>
      </c>
      <c r="AT937" s="46">
        <v>0</v>
      </c>
      <c r="AU937" s="46">
        <v>0</v>
      </c>
      <c r="AV937" s="46">
        <v>0</v>
      </c>
      <c r="AW937" s="46">
        <v>0</v>
      </c>
      <c r="AX937" s="46">
        <v>0</v>
      </c>
    </row>
    <row r="938" spans="1:50">
      <c r="A938" s="46">
        <v>937</v>
      </c>
      <c r="B938" s="46" t="s">
        <v>3098</v>
      </c>
      <c r="C938" s="46" t="s">
        <v>1839</v>
      </c>
      <c r="D938" s="46" t="s">
        <v>24</v>
      </c>
      <c r="E938" s="46" t="s">
        <v>1951</v>
      </c>
      <c r="F938" s="46" t="s">
        <v>1950</v>
      </c>
      <c r="G938" s="46">
        <v>14</v>
      </c>
      <c r="H938" s="46">
        <v>19</v>
      </c>
      <c r="I938" s="46">
        <v>4</v>
      </c>
      <c r="J938" s="46">
        <v>163</v>
      </c>
      <c r="K938" s="46">
        <v>237</v>
      </c>
      <c r="L938" s="46">
        <v>38</v>
      </c>
      <c r="M938" s="46">
        <v>0</v>
      </c>
      <c r="N938" s="46">
        <v>0</v>
      </c>
      <c r="O938" s="46">
        <v>0</v>
      </c>
      <c r="P938" s="46">
        <v>0</v>
      </c>
      <c r="Q938" s="46">
        <v>0</v>
      </c>
      <c r="R938" s="46">
        <v>0</v>
      </c>
      <c r="S938" s="46">
        <v>0</v>
      </c>
      <c r="T938" s="46">
        <v>0</v>
      </c>
      <c r="U938" s="46">
        <v>0</v>
      </c>
      <c r="V938" s="46">
        <v>0</v>
      </c>
      <c r="W938" s="46">
        <v>0</v>
      </c>
      <c r="X938" s="46">
        <v>0</v>
      </c>
      <c r="Y938" s="46">
        <v>0</v>
      </c>
      <c r="Z938" s="46">
        <v>0</v>
      </c>
      <c r="AA938" s="46">
        <v>0</v>
      </c>
      <c r="AB938" s="46">
        <v>0</v>
      </c>
      <c r="AC938" s="46">
        <v>0</v>
      </c>
      <c r="AD938" s="46">
        <v>0</v>
      </c>
      <c r="AE938" s="46">
        <v>0</v>
      </c>
      <c r="AF938" s="46">
        <v>0</v>
      </c>
      <c r="AG938" s="46">
        <v>0</v>
      </c>
      <c r="AH938" s="46">
        <v>0</v>
      </c>
      <c r="AI938" s="46">
        <v>0</v>
      </c>
      <c r="AJ938" s="46">
        <v>0</v>
      </c>
      <c r="AK938" s="46">
        <v>5</v>
      </c>
      <c r="AL938" s="46">
        <v>4</v>
      </c>
      <c r="AM938" s="46">
        <v>0</v>
      </c>
      <c r="AN938" s="46">
        <v>0</v>
      </c>
      <c r="AO938" s="46">
        <v>0</v>
      </c>
      <c r="AP938" s="46">
        <v>0</v>
      </c>
      <c r="AQ938" s="46">
        <v>0</v>
      </c>
      <c r="AR938" s="46">
        <v>0</v>
      </c>
      <c r="AS938" s="46">
        <v>0</v>
      </c>
      <c r="AT938" s="46">
        <v>0</v>
      </c>
      <c r="AU938" s="46">
        <v>0</v>
      </c>
      <c r="AV938" s="46">
        <v>0</v>
      </c>
      <c r="AW938" s="46">
        <v>0</v>
      </c>
      <c r="AX938" s="46">
        <v>0</v>
      </c>
    </row>
    <row r="939" spans="1:50">
      <c r="A939" s="46">
        <v>938</v>
      </c>
      <c r="B939" s="46" t="s">
        <v>3098</v>
      </c>
      <c r="C939" s="46" t="s">
        <v>1839</v>
      </c>
      <c r="D939" s="46" t="s">
        <v>24</v>
      </c>
      <c r="E939" s="46" t="s">
        <v>1953</v>
      </c>
      <c r="F939" s="46" t="s">
        <v>1952</v>
      </c>
      <c r="G939" s="46">
        <v>11</v>
      </c>
      <c r="H939" s="46">
        <v>19</v>
      </c>
      <c r="I939" s="46">
        <v>5</v>
      </c>
      <c r="J939" s="46">
        <v>126.5</v>
      </c>
      <c r="K939" s="46">
        <v>181</v>
      </c>
      <c r="L939" s="46">
        <v>32.5</v>
      </c>
      <c r="M939" s="46">
        <v>0</v>
      </c>
      <c r="N939" s="46">
        <v>0</v>
      </c>
      <c r="O939" s="46">
        <v>0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6.5</v>
      </c>
      <c r="AL939" s="46">
        <v>5</v>
      </c>
      <c r="AM939" s="46">
        <v>0</v>
      </c>
      <c r="AN939" s="46">
        <v>0</v>
      </c>
      <c r="AO939" s="46">
        <v>0</v>
      </c>
      <c r="AP939" s="46">
        <v>0</v>
      </c>
      <c r="AQ939" s="46">
        <v>0</v>
      </c>
      <c r="AR939" s="46">
        <v>0</v>
      </c>
      <c r="AS939" s="46">
        <v>0</v>
      </c>
      <c r="AT939" s="46">
        <v>0</v>
      </c>
      <c r="AU939" s="46">
        <v>0</v>
      </c>
      <c r="AV939" s="46">
        <v>0</v>
      </c>
      <c r="AW939" s="46">
        <v>0</v>
      </c>
      <c r="AX939" s="46">
        <v>0</v>
      </c>
    </row>
    <row r="940" spans="1:50">
      <c r="A940" s="46">
        <v>939</v>
      </c>
      <c r="B940" s="46" t="s">
        <v>3098</v>
      </c>
      <c r="C940" s="46" t="s">
        <v>1839</v>
      </c>
      <c r="D940" s="46" t="s">
        <v>78</v>
      </c>
      <c r="E940" s="46" t="s">
        <v>1955</v>
      </c>
      <c r="F940" s="46" t="s">
        <v>1954</v>
      </c>
      <c r="G940" s="46">
        <v>71</v>
      </c>
      <c r="H940" s="46">
        <v>110</v>
      </c>
      <c r="I940" s="46">
        <v>33</v>
      </c>
      <c r="J940" s="46">
        <v>1917</v>
      </c>
      <c r="K940" s="46">
        <v>2483.5</v>
      </c>
      <c r="L940" s="46">
        <v>610.5</v>
      </c>
      <c r="M940" s="46">
        <v>0</v>
      </c>
      <c r="N940" s="46">
        <v>0</v>
      </c>
      <c r="O940" s="46">
        <v>0</v>
      </c>
      <c r="P940" s="46">
        <v>0</v>
      </c>
      <c r="Q940" s="46">
        <v>0</v>
      </c>
      <c r="R940" s="46">
        <v>0</v>
      </c>
      <c r="S940" s="46">
        <v>0</v>
      </c>
      <c r="T940" s="46">
        <v>0</v>
      </c>
      <c r="U940" s="46">
        <v>0</v>
      </c>
      <c r="V940" s="46">
        <v>0</v>
      </c>
      <c r="W940" s="46">
        <v>0</v>
      </c>
      <c r="X940" s="46">
        <v>0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</v>
      </c>
      <c r="AF940" s="46">
        <v>0</v>
      </c>
      <c r="AG940" s="46">
        <v>0</v>
      </c>
      <c r="AH940" s="46">
        <v>0</v>
      </c>
      <c r="AI940" s="46">
        <v>0</v>
      </c>
      <c r="AJ940" s="46">
        <v>0</v>
      </c>
      <c r="AK940" s="46">
        <v>47</v>
      </c>
      <c r="AL940" s="46">
        <v>31</v>
      </c>
      <c r="AM940" s="46">
        <v>0</v>
      </c>
      <c r="AN940" s="46">
        <v>0</v>
      </c>
      <c r="AO940" s="46">
        <v>0</v>
      </c>
      <c r="AP940" s="46">
        <v>0</v>
      </c>
      <c r="AQ940" s="46">
        <v>0</v>
      </c>
      <c r="AR940" s="46">
        <v>0</v>
      </c>
      <c r="AS940" s="46">
        <v>0</v>
      </c>
      <c r="AT940" s="46">
        <v>0</v>
      </c>
      <c r="AU940" s="46">
        <v>0</v>
      </c>
      <c r="AV940" s="46">
        <v>0</v>
      </c>
      <c r="AW940" s="46">
        <v>0</v>
      </c>
      <c r="AX940" s="46">
        <v>0</v>
      </c>
    </row>
    <row r="941" spans="1:50">
      <c r="A941" s="46">
        <v>940</v>
      </c>
      <c r="B941" s="46" t="s">
        <v>3098</v>
      </c>
      <c r="C941" s="46" t="s">
        <v>1839</v>
      </c>
      <c r="D941" s="46" t="s">
        <v>29</v>
      </c>
      <c r="E941" s="46" t="s">
        <v>1957</v>
      </c>
      <c r="F941" s="46" t="s">
        <v>1956</v>
      </c>
      <c r="G941" s="46">
        <v>58</v>
      </c>
      <c r="H941" s="46">
        <v>60</v>
      </c>
      <c r="I941" s="46">
        <v>12</v>
      </c>
      <c r="J941" s="46">
        <v>576</v>
      </c>
      <c r="K941" s="46">
        <v>698</v>
      </c>
      <c r="L941" s="46">
        <v>152</v>
      </c>
      <c r="M941" s="46">
        <v>0</v>
      </c>
      <c r="N941" s="46">
        <v>0</v>
      </c>
      <c r="O941" s="46">
        <v>0</v>
      </c>
      <c r="P941" s="46">
        <v>0</v>
      </c>
      <c r="Q941" s="46">
        <v>0</v>
      </c>
      <c r="R941" s="46">
        <v>0</v>
      </c>
      <c r="S941" s="46">
        <v>0</v>
      </c>
      <c r="T941" s="46">
        <v>0</v>
      </c>
      <c r="U941" s="46">
        <v>0</v>
      </c>
      <c r="V941" s="46">
        <v>0</v>
      </c>
      <c r="W941" s="46">
        <v>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>
        <v>0</v>
      </c>
      <c r="AJ941" s="46">
        <v>0</v>
      </c>
      <c r="AK941" s="46">
        <v>5</v>
      </c>
      <c r="AL941" s="46">
        <v>4</v>
      </c>
      <c r="AM941" s="46">
        <v>0</v>
      </c>
      <c r="AN941" s="46">
        <v>0</v>
      </c>
      <c r="AO941" s="46">
        <v>0</v>
      </c>
      <c r="AP941" s="46">
        <v>0</v>
      </c>
      <c r="AQ941" s="46">
        <v>0</v>
      </c>
      <c r="AR941" s="46">
        <v>0</v>
      </c>
      <c r="AS941" s="46">
        <v>0</v>
      </c>
      <c r="AT941" s="46">
        <v>0</v>
      </c>
      <c r="AU941" s="46">
        <v>0</v>
      </c>
      <c r="AV941" s="46">
        <v>0</v>
      </c>
      <c r="AW941" s="46">
        <v>0</v>
      </c>
      <c r="AX941" s="46">
        <v>0</v>
      </c>
    </row>
    <row r="942" spans="1:50">
      <c r="A942" s="46">
        <v>941</v>
      </c>
      <c r="B942" s="46" t="s">
        <v>3098</v>
      </c>
      <c r="C942" s="46" t="s">
        <v>1839</v>
      </c>
      <c r="D942" s="46" t="s">
        <v>78</v>
      </c>
      <c r="E942" s="46" t="s">
        <v>1959</v>
      </c>
      <c r="F942" s="94" t="s">
        <v>1958</v>
      </c>
      <c r="G942" s="46">
        <v>402</v>
      </c>
      <c r="H942" s="46">
        <v>521</v>
      </c>
      <c r="I942" s="46">
        <v>128</v>
      </c>
      <c r="J942" s="46">
        <v>12813</v>
      </c>
      <c r="K942" s="46">
        <v>15683.5</v>
      </c>
      <c r="L942" s="46">
        <v>3332</v>
      </c>
      <c r="M942" s="46">
        <v>14</v>
      </c>
      <c r="N942" s="46">
        <v>17</v>
      </c>
      <c r="O942" s="46">
        <v>3</v>
      </c>
      <c r="P942" s="46">
        <v>166</v>
      </c>
      <c r="Q942" s="46">
        <v>247</v>
      </c>
      <c r="R942" s="46">
        <v>42</v>
      </c>
      <c r="S942" s="46">
        <v>0</v>
      </c>
      <c r="T942" s="46">
        <v>0</v>
      </c>
      <c r="U942" s="46">
        <v>0</v>
      </c>
      <c r="V942" s="46">
        <v>0</v>
      </c>
      <c r="W942" s="46">
        <v>0</v>
      </c>
      <c r="X942" s="46">
        <v>0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>
        <v>0</v>
      </c>
      <c r="AJ942" s="46">
        <v>0</v>
      </c>
      <c r="AK942" s="46">
        <v>262.5</v>
      </c>
      <c r="AL942" s="46">
        <v>139</v>
      </c>
      <c r="AM942" s="46">
        <v>0</v>
      </c>
      <c r="AN942" s="46">
        <v>0</v>
      </c>
      <c r="AO942" s="46">
        <v>0</v>
      </c>
      <c r="AP942" s="46">
        <v>0</v>
      </c>
      <c r="AQ942" s="46">
        <v>0</v>
      </c>
      <c r="AR942" s="46">
        <v>0</v>
      </c>
      <c r="AS942" s="46">
        <v>0</v>
      </c>
      <c r="AT942" s="46">
        <v>0</v>
      </c>
      <c r="AU942" s="46">
        <v>419</v>
      </c>
      <c r="AV942" s="46">
        <v>19</v>
      </c>
      <c r="AW942" s="46">
        <v>0</v>
      </c>
      <c r="AX942" s="46">
        <v>0</v>
      </c>
    </row>
    <row r="943" spans="1:50">
      <c r="A943" s="46">
        <v>942</v>
      </c>
      <c r="B943" s="46" t="s">
        <v>3098</v>
      </c>
      <c r="C943" s="46" t="s">
        <v>1839</v>
      </c>
      <c r="D943" s="46" t="s">
        <v>21</v>
      </c>
      <c r="E943" s="46" t="s">
        <v>1961</v>
      </c>
      <c r="F943" s="46" t="s">
        <v>1960</v>
      </c>
      <c r="G943" s="46">
        <v>87</v>
      </c>
      <c r="H943" s="46">
        <v>109</v>
      </c>
      <c r="I943" s="46">
        <v>33</v>
      </c>
      <c r="J943" s="46">
        <v>1088.5</v>
      </c>
      <c r="K943" s="46">
        <v>1523</v>
      </c>
      <c r="L943" s="46">
        <v>367</v>
      </c>
      <c r="M943" s="46">
        <v>1</v>
      </c>
      <c r="N943" s="46">
        <v>0</v>
      </c>
      <c r="O943" s="46">
        <v>0</v>
      </c>
      <c r="P943" s="46">
        <v>4</v>
      </c>
      <c r="Q943" s="46">
        <v>0</v>
      </c>
      <c r="R943" s="46">
        <v>0</v>
      </c>
      <c r="S943" s="46">
        <v>0</v>
      </c>
      <c r="T943" s="46">
        <v>0</v>
      </c>
      <c r="U943" s="46">
        <v>0</v>
      </c>
      <c r="V943" s="46">
        <v>0</v>
      </c>
      <c r="W943" s="46">
        <v>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v>0</v>
      </c>
      <c r="AG943" s="46">
        <v>0</v>
      </c>
      <c r="AH943" s="46">
        <v>0</v>
      </c>
      <c r="AI943" s="46">
        <v>0</v>
      </c>
      <c r="AJ943" s="46">
        <v>0</v>
      </c>
      <c r="AK943" s="46">
        <v>39</v>
      </c>
      <c r="AL943" s="46">
        <v>34</v>
      </c>
      <c r="AM943" s="46">
        <v>0</v>
      </c>
      <c r="AN943" s="46">
        <v>0</v>
      </c>
      <c r="AO943" s="46">
        <v>0</v>
      </c>
      <c r="AP943" s="46">
        <v>0</v>
      </c>
      <c r="AQ943" s="46">
        <v>0</v>
      </c>
      <c r="AR943" s="46">
        <v>0</v>
      </c>
      <c r="AS943" s="46">
        <v>0</v>
      </c>
      <c r="AT943" s="46">
        <v>0</v>
      </c>
      <c r="AU943" s="46">
        <v>0</v>
      </c>
      <c r="AV943" s="46">
        <v>0</v>
      </c>
      <c r="AW943" s="46">
        <v>0</v>
      </c>
      <c r="AX943" s="46">
        <v>0</v>
      </c>
    </row>
    <row r="944" spans="1:50">
      <c r="A944" s="46">
        <v>943</v>
      </c>
      <c r="B944" s="46" t="s">
        <v>3098</v>
      </c>
      <c r="C944" s="46" t="s">
        <v>1839</v>
      </c>
      <c r="D944" s="46" t="s">
        <v>29</v>
      </c>
      <c r="E944" s="46" t="s">
        <v>1963</v>
      </c>
      <c r="F944" s="46" t="s">
        <v>1962</v>
      </c>
      <c r="G944" s="46">
        <v>42</v>
      </c>
      <c r="H944" s="46">
        <v>56</v>
      </c>
      <c r="I944" s="46">
        <v>14</v>
      </c>
      <c r="J944" s="46">
        <v>439</v>
      </c>
      <c r="K944" s="46">
        <v>710.5</v>
      </c>
      <c r="L944" s="46">
        <v>137</v>
      </c>
      <c r="M944" s="46">
        <v>0</v>
      </c>
      <c r="N944" s="46">
        <v>0</v>
      </c>
      <c r="O944" s="46">
        <v>0</v>
      </c>
      <c r="P944" s="46">
        <v>0</v>
      </c>
      <c r="Q944" s="46">
        <v>0</v>
      </c>
      <c r="R944" s="46">
        <v>0</v>
      </c>
      <c r="S944" s="46">
        <v>0</v>
      </c>
      <c r="T944" s="46">
        <v>0</v>
      </c>
      <c r="U944" s="46">
        <v>0</v>
      </c>
      <c r="V944" s="46">
        <v>0</v>
      </c>
      <c r="W944" s="46">
        <v>0</v>
      </c>
      <c r="X944" s="46">
        <v>0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>
        <v>0</v>
      </c>
      <c r="AJ944" s="46">
        <v>0</v>
      </c>
      <c r="AK944" s="46">
        <v>2</v>
      </c>
      <c r="AL944" s="46">
        <v>2</v>
      </c>
      <c r="AM944" s="46">
        <v>0</v>
      </c>
      <c r="AN944" s="46">
        <v>0</v>
      </c>
      <c r="AO944" s="46">
        <v>0</v>
      </c>
      <c r="AP944" s="46">
        <v>0</v>
      </c>
      <c r="AQ944" s="46">
        <v>0</v>
      </c>
      <c r="AR944" s="46">
        <v>0</v>
      </c>
      <c r="AS944" s="46">
        <v>0</v>
      </c>
      <c r="AT944" s="46">
        <v>0</v>
      </c>
      <c r="AU944" s="46">
        <v>0</v>
      </c>
      <c r="AV944" s="46">
        <v>0</v>
      </c>
      <c r="AW944" s="46">
        <v>0</v>
      </c>
      <c r="AX944" s="46">
        <v>0</v>
      </c>
    </row>
    <row r="945" spans="1:50">
      <c r="A945" s="46">
        <v>944</v>
      </c>
      <c r="B945" s="46" t="s">
        <v>3097</v>
      </c>
      <c r="C945" s="46" t="s">
        <v>1964</v>
      </c>
      <c r="D945" s="46" t="s">
        <v>15</v>
      </c>
      <c r="E945" s="46" t="s">
        <v>1968</v>
      </c>
      <c r="F945" s="46" t="s">
        <v>1967</v>
      </c>
      <c r="G945" s="46">
        <v>14</v>
      </c>
      <c r="H945" s="46">
        <v>31</v>
      </c>
      <c r="I945" s="46">
        <v>27</v>
      </c>
      <c r="J945" s="46">
        <v>189</v>
      </c>
      <c r="K945" s="46">
        <v>678</v>
      </c>
      <c r="L945" s="46">
        <v>630</v>
      </c>
      <c r="M945" s="46">
        <v>60</v>
      </c>
      <c r="N945" s="46">
        <v>79</v>
      </c>
      <c r="O945" s="46">
        <v>14</v>
      </c>
      <c r="P945" s="46">
        <v>488.5</v>
      </c>
      <c r="Q945" s="46">
        <v>693</v>
      </c>
      <c r="R945" s="46">
        <v>115</v>
      </c>
      <c r="S945" s="46">
        <v>12</v>
      </c>
      <c r="T945" s="46">
        <v>0</v>
      </c>
      <c r="U945" s="46">
        <v>0</v>
      </c>
      <c r="V945" s="46">
        <v>77</v>
      </c>
      <c r="W945" s="46">
        <v>0</v>
      </c>
      <c r="X945" s="46">
        <v>0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1469</v>
      </c>
      <c r="AF945" s="46">
        <v>1296.5</v>
      </c>
      <c r="AG945" s="46">
        <v>77</v>
      </c>
      <c r="AH945" s="46">
        <v>0</v>
      </c>
      <c r="AI945" s="46">
        <v>0</v>
      </c>
      <c r="AJ945" s="46">
        <v>0</v>
      </c>
      <c r="AK945" s="46">
        <v>0</v>
      </c>
      <c r="AL945" s="46">
        <v>0</v>
      </c>
      <c r="AM945" s="46">
        <v>0</v>
      </c>
      <c r="AN945" s="46">
        <v>0</v>
      </c>
      <c r="AO945" s="46">
        <v>27</v>
      </c>
      <c r="AP945" s="46">
        <v>24</v>
      </c>
      <c r="AQ945" s="46">
        <v>4</v>
      </c>
      <c r="AR945" s="46">
        <v>562</v>
      </c>
      <c r="AS945" s="46">
        <v>393</v>
      </c>
      <c r="AT945" s="46">
        <v>30</v>
      </c>
      <c r="AU945" s="46">
        <v>0</v>
      </c>
      <c r="AV945" s="46">
        <v>0</v>
      </c>
      <c r="AW945" s="46">
        <v>0</v>
      </c>
      <c r="AX945" s="46">
        <v>0</v>
      </c>
    </row>
    <row r="946" spans="1:50">
      <c r="A946" s="46">
        <v>945</v>
      </c>
      <c r="B946" s="46" t="s">
        <v>3098</v>
      </c>
      <c r="C946" s="46" t="s">
        <v>1964</v>
      </c>
      <c r="D946" s="46" t="s">
        <v>24</v>
      </c>
      <c r="E946" s="46" t="s">
        <v>1972</v>
      </c>
      <c r="F946" s="46" t="s">
        <v>1971</v>
      </c>
      <c r="G946" s="46">
        <v>20</v>
      </c>
      <c r="H946" s="46">
        <v>37</v>
      </c>
      <c r="I946" s="46">
        <v>6</v>
      </c>
      <c r="J946" s="46">
        <v>333</v>
      </c>
      <c r="K946" s="46">
        <v>547</v>
      </c>
      <c r="L946" s="46">
        <v>117</v>
      </c>
      <c r="M946" s="46">
        <v>0</v>
      </c>
      <c r="N946" s="46">
        <v>0</v>
      </c>
      <c r="O946" s="46">
        <v>0</v>
      </c>
      <c r="P946" s="46">
        <v>0</v>
      </c>
      <c r="Q946" s="46">
        <v>0</v>
      </c>
      <c r="R946" s="46">
        <v>0</v>
      </c>
      <c r="S946" s="46">
        <v>0</v>
      </c>
      <c r="T946" s="46">
        <v>0</v>
      </c>
      <c r="U946" s="46">
        <v>0</v>
      </c>
      <c r="V946" s="46">
        <v>0</v>
      </c>
      <c r="W946" s="46">
        <v>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v>0</v>
      </c>
      <c r="AG946" s="46">
        <v>0</v>
      </c>
      <c r="AH946" s="46">
        <v>0</v>
      </c>
      <c r="AI946" s="46">
        <v>0</v>
      </c>
      <c r="AJ946" s="46">
        <v>0</v>
      </c>
      <c r="AK946" s="46">
        <v>16</v>
      </c>
      <c r="AL946" s="46">
        <v>11</v>
      </c>
      <c r="AM946" s="46">
        <v>0</v>
      </c>
      <c r="AN946" s="46">
        <v>0</v>
      </c>
      <c r="AO946" s="46">
        <v>0</v>
      </c>
      <c r="AP946" s="46">
        <v>0</v>
      </c>
      <c r="AQ946" s="46">
        <v>0</v>
      </c>
      <c r="AR946" s="46">
        <v>0</v>
      </c>
      <c r="AS946" s="46">
        <v>0</v>
      </c>
      <c r="AT946" s="46">
        <v>0</v>
      </c>
      <c r="AU946" s="46">
        <v>0</v>
      </c>
      <c r="AV946" s="46">
        <v>0</v>
      </c>
      <c r="AW946" s="46">
        <v>0</v>
      </c>
      <c r="AX946" s="46">
        <v>0</v>
      </c>
    </row>
    <row r="947" spans="1:50">
      <c r="A947" s="46">
        <v>946</v>
      </c>
      <c r="B947" s="46" t="s">
        <v>3098</v>
      </c>
      <c r="C947" s="46" t="s">
        <v>1964</v>
      </c>
      <c r="D947" s="46" t="s">
        <v>24</v>
      </c>
      <c r="E947" s="46" t="s">
        <v>1974</v>
      </c>
      <c r="F947" s="46" t="s">
        <v>1973</v>
      </c>
      <c r="G947" s="46">
        <v>11</v>
      </c>
      <c r="H947" s="46">
        <v>11</v>
      </c>
      <c r="I947" s="46">
        <v>6</v>
      </c>
      <c r="J947" s="46">
        <v>204</v>
      </c>
      <c r="K947" s="46">
        <v>278</v>
      </c>
      <c r="L947" s="46">
        <v>77</v>
      </c>
      <c r="M947" s="46">
        <v>0</v>
      </c>
      <c r="N947" s="46">
        <v>0</v>
      </c>
      <c r="O947" s="46">
        <v>0</v>
      </c>
      <c r="P947" s="46">
        <v>0</v>
      </c>
      <c r="Q947" s="46">
        <v>0</v>
      </c>
      <c r="R947" s="46">
        <v>0</v>
      </c>
      <c r="S947" s="46">
        <v>0</v>
      </c>
      <c r="T947" s="46">
        <v>0</v>
      </c>
      <c r="U947" s="46">
        <v>0</v>
      </c>
      <c r="V947" s="46">
        <v>0</v>
      </c>
      <c r="W947" s="46">
        <v>0</v>
      </c>
      <c r="X947" s="46">
        <v>0</v>
      </c>
      <c r="Y947" s="46">
        <v>0</v>
      </c>
      <c r="Z947" s="46">
        <v>0</v>
      </c>
      <c r="AA947" s="46">
        <v>0</v>
      </c>
      <c r="AB947" s="46">
        <v>0</v>
      </c>
      <c r="AC947" s="46">
        <v>0</v>
      </c>
      <c r="AD947" s="46">
        <v>0</v>
      </c>
      <c r="AE947" s="46">
        <v>0</v>
      </c>
      <c r="AF947" s="46">
        <v>0</v>
      </c>
      <c r="AG947" s="46">
        <v>0</v>
      </c>
      <c r="AH947" s="46">
        <v>0</v>
      </c>
      <c r="AI947" s="46">
        <v>0</v>
      </c>
      <c r="AJ947" s="46">
        <v>0</v>
      </c>
      <c r="AK947" s="46">
        <v>19</v>
      </c>
      <c r="AL947" s="46">
        <v>13</v>
      </c>
      <c r="AM947" s="46">
        <v>0</v>
      </c>
      <c r="AN947" s="46">
        <v>0</v>
      </c>
      <c r="AO947" s="46">
        <v>0</v>
      </c>
      <c r="AP947" s="46">
        <v>0</v>
      </c>
      <c r="AQ947" s="46">
        <v>0</v>
      </c>
      <c r="AR947" s="46">
        <v>0</v>
      </c>
      <c r="AS947" s="46">
        <v>0</v>
      </c>
      <c r="AT947" s="46">
        <v>0</v>
      </c>
      <c r="AU947" s="46">
        <v>0</v>
      </c>
      <c r="AV947" s="46">
        <v>0</v>
      </c>
      <c r="AW947" s="46">
        <v>0</v>
      </c>
      <c r="AX947" s="46">
        <v>0</v>
      </c>
    </row>
    <row r="948" spans="1:50">
      <c r="A948" s="46">
        <v>947</v>
      </c>
      <c r="B948" s="46" t="s">
        <v>3098</v>
      </c>
      <c r="C948" s="46" t="s">
        <v>1964</v>
      </c>
      <c r="D948" s="46" t="s">
        <v>29</v>
      </c>
      <c r="E948" s="46" t="s">
        <v>1976</v>
      </c>
      <c r="F948" s="46" t="s">
        <v>1975</v>
      </c>
      <c r="G948" s="46">
        <v>26</v>
      </c>
      <c r="H948" s="46">
        <v>28</v>
      </c>
      <c r="I948" s="46">
        <v>10</v>
      </c>
      <c r="J948" s="46">
        <v>625</v>
      </c>
      <c r="K948" s="46">
        <v>774</v>
      </c>
      <c r="L948" s="46">
        <v>228</v>
      </c>
      <c r="M948" s="46">
        <v>0</v>
      </c>
      <c r="N948" s="46">
        <v>0</v>
      </c>
      <c r="O948" s="46">
        <v>0</v>
      </c>
      <c r="P948" s="46">
        <v>0</v>
      </c>
      <c r="Q948" s="46">
        <v>0</v>
      </c>
      <c r="R948" s="46">
        <v>0</v>
      </c>
      <c r="S948" s="46">
        <v>0</v>
      </c>
      <c r="T948" s="46">
        <v>0</v>
      </c>
      <c r="U948" s="46">
        <v>0</v>
      </c>
      <c r="V948" s="46">
        <v>0</v>
      </c>
      <c r="W948" s="46">
        <v>0</v>
      </c>
      <c r="X948" s="46">
        <v>0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>
        <v>0</v>
      </c>
      <c r="AJ948" s="46">
        <v>0</v>
      </c>
      <c r="AK948" s="46">
        <v>27</v>
      </c>
      <c r="AL948" s="46">
        <v>23</v>
      </c>
      <c r="AM948" s="46">
        <v>0</v>
      </c>
      <c r="AN948" s="46">
        <v>0</v>
      </c>
      <c r="AO948" s="46">
        <v>0</v>
      </c>
      <c r="AP948" s="46">
        <v>0</v>
      </c>
      <c r="AQ948" s="46">
        <v>0</v>
      </c>
      <c r="AR948" s="46">
        <v>0</v>
      </c>
      <c r="AS948" s="46">
        <v>0</v>
      </c>
      <c r="AT948" s="46">
        <v>0</v>
      </c>
      <c r="AU948" s="46">
        <v>0</v>
      </c>
      <c r="AV948" s="46">
        <v>0</v>
      </c>
      <c r="AW948" s="46">
        <v>0</v>
      </c>
      <c r="AX948" s="46">
        <v>0</v>
      </c>
    </row>
    <row r="949" spans="1:50">
      <c r="A949" s="46">
        <v>948</v>
      </c>
      <c r="B949" s="46" t="s">
        <v>3098</v>
      </c>
      <c r="C949" s="46" t="s">
        <v>1964</v>
      </c>
      <c r="D949" s="46" t="s">
        <v>24</v>
      </c>
      <c r="E949" s="46" t="s">
        <v>1978</v>
      </c>
      <c r="F949" s="46" t="s">
        <v>1977</v>
      </c>
      <c r="G949" s="46">
        <v>25</v>
      </c>
      <c r="H949" s="46">
        <v>39</v>
      </c>
      <c r="I949" s="46">
        <v>10</v>
      </c>
      <c r="J949" s="46">
        <v>442.5</v>
      </c>
      <c r="K949" s="46">
        <v>624</v>
      </c>
      <c r="L949" s="46">
        <v>178</v>
      </c>
      <c r="M949" s="46">
        <v>0</v>
      </c>
      <c r="N949" s="46">
        <v>0</v>
      </c>
      <c r="O949" s="46">
        <v>0</v>
      </c>
      <c r="P949" s="46">
        <v>0</v>
      </c>
      <c r="Q949" s="46">
        <v>0</v>
      </c>
      <c r="R949" s="46">
        <v>0</v>
      </c>
      <c r="S949" s="46">
        <v>0</v>
      </c>
      <c r="T949" s="46">
        <v>0</v>
      </c>
      <c r="U949" s="46">
        <v>0</v>
      </c>
      <c r="V949" s="46">
        <v>0</v>
      </c>
      <c r="W949" s="46">
        <v>0</v>
      </c>
      <c r="X949" s="46">
        <v>0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>
        <v>0</v>
      </c>
      <c r="AJ949" s="46">
        <v>0</v>
      </c>
      <c r="AK949" s="46">
        <v>7</v>
      </c>
      <c r="AL949" s="46">
        <v>7</v>
      </c>
      <c r="AM949" s="46">
        <v>0</v>
      </c>
      <c r="AN949" s="46">
        <v>0</v>
      </c>
      <c r="AO949" s="46">
        <v>0</v>
      </c>
      <c r="AP949" s="46">
        <v>0</v>
      </c>
      <c r="AQ949" s="46">
        <v>0</v>
      </c>
      <c r="AR949" s="46">
        <v>0</v>
      </c>
      <c r="AS949" s="46">
        <v>0</v>
      </c>
      <c r="AT949" s="46">
        <v>0</v>
      </c>
      <c r="AU949" s="46">
        <v>0</v>
      </c>
      <c r="AV949" s="46">
        <v>0</v>
      </c>
      <c r="AW949" s="46">
        <v>0</v>
      </c>
      <c r="AX949" s="46">
        <v>0</v>
      </c>
    </row>
    <row r="950" spans="1:50">
      <c r="A950" s="46">
        <v>949</v>
      </c>
      <c r="B950" s="46" t="s">
        <v>3098</v>
      </c>
      <c r="C950" s="46" t="s">
        <v>1964</v>
      </c>
      <c r="D950" s="46" t="s">
        <v>24</v>
      </c>
      <c r="E950" s="46" t="s">
        <v>1980</v>
      </c>
      <c r="F950" s="46" t="s">
        <v>1979</v>
      </c>
      <c r="G950" s="46">
        <v>6</v>
      </c>
      <c r="H950" s="46">
        <v>6</v>
      </c>
      <c r="I950" s="46">
        <v>2</v>
      </c>
      <c r="J950" s="46">
        <v>118</v>
      </c>
      <c r="K950" s="46">
        <v>168</v>
      </c>
      <c r="L950" s="46">
        <v>33</v>
      </c>
      <c r="M950" s="46">
        <v>0</v>
      </c>
      <c r="N950" s="46">
        <v>0</v>
      </c>
      <c r="O950" s="46">
        <v>0</v>
      </c>
      <c r="P950" s="46">
        <v>0</v>
      </c>
      <c r="Q950" s="46">
        <v>0</v>
      </c>
      <c r="R950" s="46">
        <v>0</v>
      </c>
      <c r="S950" s="46">
        <v>0</v>
      </c>
      <c r="T950" s="46">
        <v>0</v>
      </c>
      <c r="U950" s="46">
        <v>0</v>
      </c>
      <c r="V950" s="46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>
        <v>0</v>
      </c>
      <c r="AJ950" s="46">
        <v>0</v>
      </c>
      <c r="AK950" s="46">
        <v>0</v>
      </c>
      <c r="AL950" s="46">
        <v>7</v>
      </c>
      <c r="AM950" s="46">
        <v>0</v>
      </c>
      <c r="AN950" s="46">
        <v>0</v>
      </c>
      <c r="AO950" s="46">
        <v>0</v>
      </c>
      <c r="AP950" s="46">
        <v>0</v>
      </c>
      <c r="AQ950" s="46">
        <v>0</v>
      </c>
      <c r="AR950" s="46">
        <v>0</v>
      </c>
      <c r="AS950" s="46">
        <v>0</v>
      </c>
      <c r="AT950" s="46">
        <v>0</v>
      </c>
      <c r="AU950" s="46">
        <v>0</v>
      </c>
      <c r="AV950" s="46">
        <v>0</v>
      </c>
      <c r="AW950" s="46">
        <v>0</v>
      </c>
      <c r="AX950" s="46">
        <v>0</v>
      </c>
    </row>
    <row r="951" spans="1:50">
      <c r="A951" s="46">
        <v>950</v>
      </c>
      <c r="B951" s="46" t="s">
        <v>3098</v>
      </c>
      <c r="C951" s="46" t="s">
        <v>1964</v>
      </c>
      <c r="D951" s="46" t="s">
        <v>21</v>
      </c>
      <c r="E951" s="46" t="s">
        <v>1982</v>
      </c>
      <c r="F951" s="46" t="s">
        <v>1981</v>
      </c>
      <c r="G951" s="46">
        <v>41</v>
      </c>
      <c r="H951" s="46">
        <v>57</v>
      </c>
      <c r="I951" s="46">
        <v>14</v>
      </c>
      <c r="J951" s="46">
        <v>891</v>
      </c>
      <c r="K951" s="46">
        <v>1100</v>
      </c>
      <c r="L951" s="46">
        <v>221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21</v>
      </c>
      <c r="AL951" s="46">
        <v>17</v>
      </c>
      <c r="AM951" s="46">
        <v>0</v>
      </c>
      <c r="AN951" s="46">
        <v>0</v>
      </c>
      <c r="AO951" s="46">
        <v>0</v>
      </c>
      <c r="AP951" s="46">
        <v>0</v>
      </c>
      <c r="AQ951" s="46">
        <v>0</v>
      </c>
      <c r="AR951" s="46">
        <v>0</v>
      </c>
      <c r="AS951" s="46">
        <v>0</v>
      </c>
      <c r="AT951" s="46">
        <v>0</v>
      </c>
      <c r="AU951" s="46">
        <v>0</v>
      </c>
      <c r="AV951" s="46">
        <v>0</v>
      </c>
      <c r="AW951" s="46">
        <v>0</v>
      </c>
      <c r="AX951" s="46">
        <v>0</v>
      </c>
    </row>
    <row r="952" spans="1:50">
      <c r="A952" s="46">
        <v>951</v>
      </c>
      <c r="B952" s="46" t="s">
        <v>3098</v>
      </c>
      <c r="C952" s="46" t="s">
        <v>1964</v>
      </c>
      <c r="D952" s="46" t="s">
        <v>24</v>
      </c>
      <c r="E952" s="46" t="s">
        <v>1984</v>
      </c>
      <c r="F952" s="46" t="s">
        <v>1983</v>
      </c>
      <c r="G952" s="46">
        <v>40</v>
      </c>
      <c r="H952" s="46">
        <v>43</v>
      </c>
      <c r="I952" s="46">
        <v>9</v>
      </c>
      <c r="J952" s="46">
        <v>468</v>
      </c>
      <c r="K952" s="46">
        <v>654</v>
      </c>
      <c r="L952" s="46">
        <v>138</v>
      </c>
      <c r="M952" s="46">
        <v>0</v>
      </c>
      <c r="N952" s="46">
        <v>0</v>
      </c>
      <c r="O952" s="46">
        <v>0</v>
      </c>
      <c r="P952" s="46">
        <v>0</v>
      </c>
      <c r="Q952" s="46">
        <v>0</v>
      </c>
      <c r="R952" s="46">
        <v>0</v>
      </c>
      <c r="S952" s="46">
        <v>0</v>
      </c>
      <c r="T952" s="46">
        <v>0</v>
      </c>
      <c r="U952" s="46">
        <v>0</v>
      </c>
      <c r="V952" s="46">
        <v>0</v>
      </c>
      <c r="W952" s="46">
        <v>0</v>
      </c>
      <c r="X952" s="46">
        <v>0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0</v>
      </c>
      <c r="AE952" s="46">
        <v>0</v>
      </c>
      <c r="AF952" s="46">
        <v>0</v>
      </c>
      <c r="AG952" s="46">
        <v>0</v>
      </c>
      <c r="AH952" s="46">
        <v>0</v>
      </c>
      <c r="AI952" s="46">
        <v>0</v>
      </c>
      <c r="AJ952" s="46">
        <v>0</v>
      </c>
      <c r="AK952" s="46">
        <v>25</v>
      </c>
      <c r="AL952" s="46">
        <v>20</v>
      </c>
      <c r="AM952" s="46">
        <v>0</v>
      </c>
      <c r="AN952" s="46">
        <v>0</v>
      </c>
      <c r="AO952" s="46">
        <v>0</v>
      </c>
      <c r="AP952" s="46">
        <v>0</v>
      </c>
      <c r="AQ952" s="46">
        <v>0</v>
      </c>
      <c r="AR952" s="46">
        <v>0</v>
      </c>
      <c r="AS952" s="46">
        <v>0</v>
      </c>
      <c r="AT952" s="46">
        <v>0</v>
      </c>
      <c r="AU952" s="46">
        <v>0</v>
      </c>
      <c r="AV952" s="46">
        <v>0</v>
      </c>
      <c r="AW952" s="46">
        <v>0</v>
      </c>
      <c r="AX952" s="46">
        <v>0</v>
      </c>
    </row>
    <row r="953" spans="1:50">
      <c r="A953" s="46">
        <v>952</v>
      </c>
      <c r="B953" s="46" t="s">
        <v>3098</v>
      </c>
      <c r="C953" s="46" t="s">
        <v>1964</v>
      </c>
      <c r="D953" s="46" t="s">
        <v>24</v>
      </c>
      <c r="E953" s="46" t="s">
        <v>1986</v>
      </c>
      <c r="F953" s="46" t="s">
        <v>1985</v>
      </c>
      <c r="G953" s="46">
        <v>16</v>
      </c>
      <c r="H953" s="46">
        <v>16</v>
      </c>
      <c r="I953" s="46">
        <v>4</v>
      </c>
      <c r="J953" s="46">
        <v>250</v>
      </c>
      <c r="K953" s="46">
        <v>338</v>
      </c>
      <c r="L953" s="46">
        <v>31</v>
      </c>
      <c r="M953" s="46">
        <v>0</v>
      </c>
      <c r="N953" s="46">
        <v>0</v>
      </c>
      <c r="O953" s="46">
        <v>0</v>
      </c>
      <c r="P953" s="46">
        <v>0</v>
      </c>
      <c r="Q953" s="46">
        <v>0</v>
      </c>
      <c r="R953" s="46">
        <v>0</v>
      </c>
      <c r="S953" s="46">
        <v>0</v>
      </c>
      <c r="T953" s="46">
        <v>0</v>
      </c>
      <c r="U953" s="46">
        <v>0</v>
      </c>
      <c r="V953" s="46">
        <v>0</v>
      </c>
      <c r="W953" s="46">
        <v>0</v>
      </c>
      <c r="X953" s="46">
        <v>0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>
        <v>0</v>
      </c>
      <c r="AJ953" s="46">
        <v>0</v>
      </c>
      <c r="AK953" s="46">
        <v>16</v>
      </c>
      <c r="AL953" s="46">
        <v>13</v>
      </c>
      <c r="AM953" s="46">
        <v>0</v>
      </c>
      <c r="AN953" s="46">
        <v>0</v>
      </c>
      <c r="AO953" s="46">
        <v>0</v>
      </c>
      <c r="AP953" s="46">
        <v>0</v>
      </c>
      <c r="AQ953" s="46">
        <v>0</v>
      </c>
      <c r="AR953" s="46">
        <v>0</v>
      </c>
      <c r="AS953" s="46">
        <v>0</v>
      </c>
      <c r="AT953" s="46">
        <v>0</v>
      </c>
      <c r="AU953" s="46">
        <v>0</v>
      </c>
      <c r="AV953" s="46">
        <v>0</v>
      </c>
      <c r="AW953" s="46">
        <v>0</v>
      </c>
      <c r="AX953" s="46">
        <v>0</v>
      </c>
    </row>
    <row r="954" spans="1:50">
      <c r="A954" s="46">
        <v>953</v>
      </c>
      <c r="B954" s="46" t="s">
        <v>3098</v>
      </c>
      <c r="C954" s="46" t="s">
        <v>1964</v>
      </c>
      <c r="D954" s="46" t="s">
        <v>24</v>
      </c>
      <c r="E954" s="46" t="s">
        <v>1988</v>
      </c>
      <c r="F954" s="46" t="s">
        <v>1987</v>
      </c>
      <c r="G954" s="46">
        <v>20</v>
      </c>
      <c r="H954" s="46">
        <v>18</v>
      </c>
      <c r="I954" s="46">
        <v>4</v>
      </c>
      <c r="J954" s="46">
        <v>282</v>
      </c>
      <c r="K954" s="46">
        <v>397</v>
      </c>
      <c r="L954" s="46">
        <v>30</v>
      </c>
      <c r="M954" s="46">
        <v>0</v>
      </c>
      <c r="N954" s="46">
        <v>0</v>
      </c>
      <c r="O954" s="46">
        <v>0</v>
      </c>
      <c r="P954" s="46">
        <v>0</v>
      </c>
      <c r="Q954" s="46">
        <v>0</v>
      </c>
      <c r="R954" s="46">
        <v>0</v>
      </c>
      <c r="S954" s="46">
        <v>0</v>
      </c>
      <c r="T954" s="46">
        <v>0</v>
      </c>
      <c r="U954" s="46">
        <v>0</v>
      </c>
      <c r="V954" s="46">
        <v>0</v>
      </c>
      <c r="W954" s="46">
        <v>0</v>
      </c>
      <c r="X954" s="46">
        <v>0</v>
      </c>
      <c r="Y954" s="46">
        <v>0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0</v>
      </c>
      <c r="AF954" s="46">
        <v>0</v>
      </c>
      <c r="AG954" s="46">
        <v>0</v>
      </c>
      <c r="AH954" s="46">
        <v>0</v>
      </c>
      <c r="AI954" s="46">
        <v>0</v>
      </c>
      <c r="AJ954" s="46">
        <v>0</v>
      </c>
      <c r="AK954" s="46">
        <v>18</v>
      </c>
      <c r="AL954" s="46">
        <v>15</v>
      </c>
      <c r="AM954" s="46">
        <v>0</v>
      </c>
      <c r="AN954" s="46">
        <v>0</v>
      </c>
      <c r="AO954" s="46">
        <v>0</v>
      </c>
      <c r="AP954" s="46">
        <v>0</v>
      </c>
      <c r="AQ954" s="46">
        <v>0</v>
      </c>
      <c r="AR954" s="46">
        <v>0</v>
      </c>
      <c r="AS954" s="46">
        <v>0</v>
      </c>
      <c r="AT954" s="46">
        <v>0</v>
      </c>
      <c r="AU954" s="46">
        <v>0</v>
      </c>
      <c r="AV954" s="46">
        <v>0</v>
      </c>
      <c r="AW954" s="46">
        <v>0</v>
      </c>
      <c r="AX954" s="46">
        <v>0</v>
      </c>
    </row>
    <row r="955" spans="1:50">
      <c r="A955" s="46">
        <v>954</v>
      </c>
      <c r="B955" s="46" t="s">
        <v>3098</v>
      </c>
      <c r="C955" s="46" t="s">
        <v>1964</v>
      </c>
      <c r="D955" s="46" t="s">
        <v>24</v>
      </c>
      <c r="E955" s="46" t="s">
        <v>1990</v>
      </c>
      <c r="F955" s="46" t="s">
        <v>1989</v>
      </c>
      <c r="G955" s="46">
        <v>24</v>
      </c>
      <c r="H955" s="46">
        <v>27</v>
      </c>
      <c r="I955" s="46">
        <v>8</v>
      </c>
      <c r="J955" s="46">
        <v>271.5</v>
      </c>
      <c r="K955" s="46">
        <v>386.5</v>
      </c>
      <c r="L955" s="46">
        <v>110</v>
      </c>
      <c r="M955" s="46">
        <v>0</v>
      </c>
      <c r="N955" s="46">
        <v>0</v>
      </c>
      <c r="O955" s="46">
        <v>0</v>
      </c>
      <c r="P955" s="46">
        <v>0</v>
      </c>
      <c r="Q955" s="46">
        <v>0</v>
      </c>
      <c r="R955" s="46">
        <v>0</v>
      </c>
      <c r="S955" s="46">
        <v>0</v>
      </c>
      <c r="T955" s="46">
        <v>0</v>
      </c>
      <c r="U955" s="46">
        <v>0</v>
      </c>
      <c r="V955" s="46">
        <v>0</v>
      </c>
      <c r="W955" s="46">
        <v>0</v>
      </c>
      <c r="X955" s="46">
        <v>0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>
        <v>0</v>
      </c>
      <c r="AJ955" s="46">
        <v>0</v>
      </c>
      <c r="AK955" s="46">
        <v>11</v>
      </c>
      <c r="AL955" s="46">
        <v>9</v>
      </c>
      <c r="AM955" s="46">
        <v>0</v>
      </c>
      <c r="AN955" s="46">
        <v>0</v>
      </c>
      <c r="AO955" s="46">
        <v>0</v>
      </c>
      <c r="AP955" s="46">
        <v>0</v>
      </c>
      <c r="AQ955" s="46">
        <v>0</v>
      </c>
      <c r="AR955" s="46">
        <v>0</v>
      </c>
      <c r="AS955" s="46">
        <v>0</v>
      </c>
      <c r="AT955" s="46">
        <v>0</v>
      </c>
      <c r="AU955" s="46">
        <v>0</v>
      </c>
      <c r="AV955" s="46">
        <v>0</v>
      </c>
      <c r="AW955" s="46">
        <v>0</v>
      </c>
      <c r="AX955" s="46">
        <v>0</v>
      </c>
    </row>
    <row r="956" spans="1:50">
      <c r="A956" s="46">
        <v>955</v>
      </c>
      <c r="B956" s="46" t="s">
        <v>3098</v>
      </c>
      <c r="C956" s="46" t="s">
        <v>1964</v>
      </c>
      <c r="D956" s="46" t="s">
        <v>29</v>
      </c>
      <c r="E956" s="46" t="s">
        <v>1992</v>
      </c>
      <c r="F956" s="46" t="s">
        <v>1991</v>
      </c>
      <c r="G956" s="46">
        <v>25</v>
      </c>
      <c r="H956" s="46">
        <v>26</v>
      </c>
      <c r="I956" s="46">
        <v>4</v>
      </c>
      <c r="J956" s="46">
        <v>372</v>
      </c>
      <c r="K956" s="46">
        <v>489</v>
      </c>
      <c r="L956" s="46">
        <v>69</v>
      </c>
      <c r="M956" s="46">
        <v>0</v>
      </c>
      <c r="N956" s="46">
        <v>0</v>
      </c>
      <c r="O956" s="46">
        <v>0</v>
      </c>
      <c r="P956" s="46">
        <v>0</v>
      </c>
      <c r="Q956" s="46">
        <v>0</v>
      </c>
      <c r="R956" s="46">
        <v>0</v>
      </c>
      <c r="S956" s="46">
        <v>0</v>
      </c>
      <c r="T956" s="46">
        <v>0</v>
      </c>
      <c r="U956" s="46">
        <v>0</v>
      </c>
      <c r="V956" s="46">
        <v>0</v>
      </c>
      <c r="W956" s="46">
        <v>0</v>
      </c>
      <c r="X956" s="46">
        <v>0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v>0</v>
      </c>
      <c r="AG956" s="46">
        <v>0</v>
      </c>
      <c r="AH956" s="46">
        <v>0</v>
      </c>
      <c r="AI956" s="46">
        <v>0</v>
      </c>
      <c r="AJ956" s="46">
        <v>0</v>
      </c>
      <c r="AK956" s="46">
        <v>8</v>
      </c>
      <c r="AL956" s="46">
        <v>10</v>
      </c>
      <c r="AM956" s="46">
        <v>0</v>
      </c>
      <c r="AN956" s="46">
        <v>0</v>
      </c>
      <c r="AO956" s="46">
        <v>0</v>
      </c>
      <c r="AP956" s="46">
        <v>0</v>
      </c>
      <c r="AQ956" s="46">
        <v>0</v>
      </c>
      <c r="AR956" s="46">
        <v>0</v>
      </c>
      <c r="AS956" s="46">
        <v>0</v>
      </c>
      <c r="AT956" s="46">
        <v>0</v>
      </c>
      <c r="AU956" s="46">
        <v>0</v>
      </c>
      <c r="AV956" s="46">
        <v>0</v>
      </c>
      <c r="AW956" s="46">
        <v>0</v>
      </c>
      <c r="AX956" s="46">
        <v>0</v>
      </c>
    </row>
    <row r="957" spans="1:50">
      <c r="A957" s="46">
        <v>956</v>
      </c>
      <c r="B957" s="46" t="s">
        <v>3098</v>
      </c>
      <c r="C957" s="46" t="s">
        <v>1964</v>
      </c>
      <c r="D957" s="46" t="s">
        <v>24</v>
      </c>
      <c r="E957" s="46" t="s">
        <v>1994</v>
      </c>
      <c r="F957" s="46" t="s">
        <v>1993</v>
      </c>
      <c r="G957" s="46">
        <v>16</v>
      </c>
      <c r="H957" s="46">
        <v>20</v>
      </c>
      <c r="I957" s="46">
        <v>7</v>
      </c>
      <c r="J957" s="46">
        <v>219</v>
      </c>
      <c r="K957" s="46">
        <v>341</v>
      </c>
      <c r="L957" s="46">
        <v>88</v>
      </c>
      <c r="M957" s="46">
        <v>0</v>
      </c>
      <c r="N957" s="46">
        <v>0</v>
      </c>
      <c r="O957" s="46">
        <v>0</v>
      </c>
      <c r="P957" s="46">
        <v>0</v>
      </c>
      <c r="Q957" s="46">
        <v>0</v>
      </c>
      <c r="R957" s="46">
        <v>0</v>
      </c>
      <c r="S957" s="46">
        <v>0</v>
      </c>
      <c r="T957" s="46">
        <v>0</v>
      </c>
      <c r="U957" s="46">
        <v>0</v>
      </c>
      <c r="V957" s="46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>
        <v>0</v>
      </c>
      <c r="AJ957" s="46">
        <v>0</v>
      </c>
      <c r="AK957" s="46">
        <v>9</v>
      </c>
      <c r="AL957" s="46">
        <v>8</v>
      </c>
      <c r="AM957" s="46">
        <v>0</v>
      </c>
      <c r="AN957" s="46">
        <v>0</v>
      </c>
      <c r="AO957" s="46">
        <v>0</v>
      </c>
      <c r="AP957" s="46">
        <v>0</v>
      </c>
      <c r="AQ957" s="46">
        <v>0</v>
      </c>
      <c r="AR957" s="46">
        <v>0</v>
      </c>
      <c r="AS957" s="46">
        <v>0</v>
      </c>
      <c r="AT957" s="46">
        <v>0</v>
      </c>
      <c r="AU957" s="46">
        <v>0</v>
      </c>
      <c r="AV957" s="46">
        <v>0</v>
      </c>
      <c r="AW957" s="46">
        <v>0</v>
      </c>
      <c r="AX957" s="46">
        <v>0</v>
      </c>
    </row>
    <row r="958" spans="1:50">
      <c r="A958" s="46">
        <v>957</v>
      </c>
      <c r="B958" s="46" t="s">
        <v>3098</v>
      </c>
      <c r="C958" s="46" t="s">
        <v>1964</v>
      </c>
      <c r="D958" s="46" t="s">
        <v>24</v>
      </c>
      <c r="E958" s="46" t="s">
        <v>1996</v>
      </c>
      <c r="F958" s="46" t="s">
        <v>1995</v>
      </c>
      <c r="G958" s="46">
        <v>20</v>
      </c>
      <c r="H958" s="46">
        <v>26</v>
      </c>
      <c r="I958" s="46">
        <v>6</v>
      </c>
      <c r="J958" s="46">
        <v>301</v>
      </c>
      <c r="K958" s="46">
        <v>351</v>
      </c>
      <c r="L958" s="46">
        <v>57</v>
      </c>
      <c r="M958" s="46">
        <v>0</v>
      </c>
      <c r="N958" s="46">
        <v>0</v>
      </c>
      <c r="O958" s="46">
        <v>0</v>
      </c>
      <c r="P958" s="46">
        <v>0</v>
      </c>
      <c r="Q958" s="46">
        <v>0</v>
      </c>
      <c r="R958" s="46">
        <v>0</v>
      </c>
      <c r="S958" s="46">
        <v>0</v>
      </c>
      <c r="T958" s="46">
        <v>0</v>
      </c>
      <c r="U958" s="46">
        <v>0</v>
      </c>
      <c r="V958" s="46">
        <v>0</v>
      </c>
      <c r="W958" s="46">
        <v>0</v>
      </c>
      <c r="X958" s="46">
        <v>0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0</v>
      </c>
      <c r="AH958" s="46">
        <v>0</v>
      </c>
      <c r="AI958" s="46">
        <v>0</v>
      </c>
      <c r="AJ958" s="46">
        <v>0</v>
      </c>
      <c r="AK958" s="46">
        <v>8</v>
      </c>
      <c r="AL958" s="46">
        <v>6</v>
      </c>
      <c r="AM958" s="46">
        <v>0</v>
      </c>
      <c r="AN958" s="46">
        <v>0</v>
      </c>
      <c r="AO958" s="46">
        <v>0</v>
      </c>
      <c r="AP958" s="46">
        <v>0</v>
      </c>
      <c r="AQ958" s="46">
        <v>0</v>
      </c>
      <c r="AR958" s="46">
        <v>0</v>
      </c>
      <c r="AS958" s="46">
        <v>0</v>
      </c>
      <c r="AT958" s="46">
        <v>0</v>
      </c>
      <c r="AU958" s="46">
        <v>0</v>
      </c>
      <c r="AV958" s="46">
        <v>0</v>
      </c>
      <c r="AW958" s="46">
        <v>0</v>
      </c>
      <c r="AX958" s="46">
        <v>0</v>
      </c>
    </row>
    <row r="959" spans="1:50">
      <c r="A959" s="46">
        <v>958</v>
      </c>
      <c r="B959" s="46" t="s">
        <v>3098</v>
      </c>
      <c r="C959" s="46" t="s">
        <v>1964</v>
      </c>
      <c r="D959" s="46" t="s">
        <v>29</v>
      </c>
      <c r="E959" s="46" t="s">
        <v>1998</v>
      </c>
      <c r="F959" s="46" t="s">
        <v>1997</v>
      </c>
      <c r="G959" s="46">
        <v>56</v>
      </c>
      <c r="H959" s="46">
        <v>76</v>
      </c>
      <c r="I959" s="46">
        <v>18</v>
      </c>
      <c r="J959" s="46">
        <v>886</v>
      </c>
      <c r="K959" s="46">
        <v>1261</v>
      </c>
      <c r="L959" s="46">
        <v>301</v>
      </c>
      <c r="M959" s="46">
        <v>0</v>
      </c>
      <c r="N959" s="46">
        <v>0</v>
      </c>
      <c r="O959" s="46">
        <v>0</v>
      </c>
      <c r="P959" s="46">
        <v>0</v>
      </c>
      <c r="Q959" s="46">
        <v>0</v>
      </c>
      <c r="R959" s="46">
        <v>0</v>
      </c>
      <c r="S959" s="46">
        <v>0</v>
      </c>
      <c r="T959" s="46">
        <v>0</v>
      </c>
      <c r="U959" s="46">
        <v>0</v>
      </c>
      <c r="V959" s="46">
        <v>0</v>
      </c>
      <c r="W959" s="46">
        <v>0</v>
      </c>
      <c r="X959" s="46">
        <v>0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>
        <v>0</v>
      </c>
      <c r="AJ959" s="46">
        <v>0</v>
      </c>
      <c r="AK959" s="46">
        <v>21</v>
      </c>
      <c r="AL959" s="46">
        <v>21</v>
      </c>
      <c r="AM959" s="46">
        <v>0</v>
      </c>
      <c r="AN959" s="46">
        <v>0</v>
      </c>
      <c r="AO959" s="46">
        <v>0</v>
      </c>
      <c r="AP959" s="46">
        <v>0</v>
      </c>
      <c r="AQ959" s="46">
        <v>0</v>
      </c>
      <c r="AR959" s="46">
        <v>0</v>
      </c>
      <c r="AS959" s="46">
        <v>0</v>
      </c>
      <c r="AT959" s="46">
        <v>0</v>
      </c>
      <c r="AU959" s="46">
        <v>0</v>
      </c>
      <c r="AV959" s="46">
        <v>0</v>
      </c>
      <c r="AW959" s="46">
        <v>0</v>
      </c>
      <c r="AX959" s="46">
        <v>0</v>
      </c>
    </row>
    <row r="960" spans="1:50">
      <c r="A960" s="46">
        <v>959</v>
      </c>
      <c r="B960" s="46" t="s">
        <v>3098</v>
      </c>
      <c r="C960" s="46" t="s">
        <v>1964</v>
      </c>
      <c r="D960" s="46" t="s">
        <v>24</v>
      </c>
      <c r="E960" s="46" t="s">
        <v>2000</v>
      </c>
      <c r="F960" s="46" t="s">
        <v>1999</v>
      </c>
      <c r="G960" s="46">
        <v>12</v>
      </c>
      <c r="H960" s="46">
        <v>10</v>
      </c>
      <c r="I960" s="46">
        <v>4</v>
      </c>
      <c r="J960" s="46">
        <v>140</v>
      </c>
      <c r="K960" s="46">
        <v>198</v>
      </c>
      <c r="L960" s="46">
        <v>52</v>
      </c>
      <c r="M960" s="46">
        <v>0</v>
      </c>
      <c r="N960" s="46">
        <v>0</v>
      </c>
      <c r="O960" s="46">
        <v>0</v>
      </c>
      <c r="P960" s="46">
        <v>0</v>
      </c>
      <c r="Q960" s="46">
        <v>0</v>
      </c>
      <c r="R960" s="46">
        <v>0</v>
      </c>
      <c r="S960" s="46">
        <v>0</v>
      </c>
      <c r="T960" s="46">
        <v>0</v>
      </c>
      <c r="U960" s="46">
        <v>0</v>
      </c>
      <c r="V960" s="46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v>0</v>
      </c>
      <c r="AG960" s="46">
        <v>0</v>
      </c>
      <c r="AH960" s="46">
        <v>0</v>
      </c>
      <c r="AI960" s="46">
        <v>0</v>
      </c>
      <c r="AJ960" s="46">
        <v>0</v>
      </c>
      <c r="AK960" s="46">
        <v>0</v>
      </c>
      <c r="AL960" s="46">
        <v>0</v>
      </c>
      <c r="AM960" s="46">
        <v>0</v>
      </c>
      <c r="AN960" s="46">
        <v>0</v>
      </c>
      <c r="AO960" s="46">
        <v>0</v>
      </c>
      <c r="AP960" s="46">
        <v>0</v>
      </c>
      <c r="AQ960" s="46">
        <v>0</v>
      </c>
      <c r="AR960" s="46">
        <v>0</v>
      </c>
      <c r="AS960" s="46">
        <v>0</v>
      </c>
      <c r="AT960" s="46">
        <v>0</v>
      </c>
      <c r="AU960" s="46">
        <v>0</v>
      </c>
      <c r="AV960" s="46">
        <v>0</v>
      </c>
      <c r="AW960" s="46">
        <v>0</v>
      </c>
      <c r="AX960" s="46">
        <v>0</v>
      </c>
    </row>
    <row r="961" spans="1:50">
      <c r="A961" s="46">
        <v>960</v>
      </c>
      <c r="B961" s="46" t="s">
        <v>3098</v>
      </c>
      <c r="C961" s="46" t="s">
        <v>1964</v>
      </c>
      <c r="D961" s="46" t="s">
        <v>24</v>
      </c>
      <c r="E961" s="46" t="s">
        <v>2002</v>
      </c>
      <c r="F961" s="46" t="s">
        <v>2001</v>
      </c>
      <c r="G961" s="46">
        <v>14</v>
      </c>
      <c r="H961" s="46">
        <v>18</v>
      </c>
      <c r="I961" s="46">
        <v>6</v>
      </c>
      <c r="J961" s="46">
        <v>338</v>
      </c>
      <c r="K961" s="46">
        <v>443</v>
      </c>
      <c r="L961" s="46">
        <v>121</v>
      </c>
      <c r="M961" s="46">
        <v>0</v>
      </c>
      <c r="N961" s="46">
        <v>0</v>
      </c>
      <c r="O961" s="46">
        <v>0</v>
      </c>
      <c r="P961" s="46">
        <v>0</v>
      </c>
      <c r="Q961" s="46">
        <v>0</v>
      </c>
      <c r="R961" s="46">
        <v>0</v>
      </c>
      <c r="S961" s="46">
        <v>0</v>
      </c>
      <c r="T961" s="46">
        <v>0</v>
      </c>
      <c r="U961" s="46">
        <v>0</v>
      </c>
      <c r="V961" s="46">
        <v>0</v>
      </c>
      <c r="W961" s="46">
        <v>0</v>
      </c>
      <c r="X961" s="46">
        <v>0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0</v>
      </c>
      <c r="AF961" s="46">
        <v>0</v>
      </c>
      <c r="AG961" s="46">
        <v>0</v>
      </c>
      <c r="AH961" s="46">
        <v>0</v>
      </c>
      <c r="AI961" s="46">
        <v>0</v>
      </c>
      <c r="AJ961" s="46">
        <v>0</v>
      </c>
      <c r="AK961" s="46">
        <v>12</v>
      </c>
      <c r="AL961" s="46">
        <v>11</v>
      </c>
      <c r="AM961" s="46">
        <v>0</v>
      </c>
      <c r="AN961" s="46">
        <v>0</v>
      </c>
      <c r="AO961" s="46">
        <v>0</v>
      </c>
      <c r="AP961" s="46">
        <v>0</v>
      </c>
      <c r="AQ961" s="46">
        <v>0</v>
      </c>
      <c r="AR961" s="46">
        <v>0</v>
      </c>
      <c r="AS961" s="46">
        <v>0</v>
      </c>
      <c r="AT961" s="46">
        <v>0</v>
      </c>
      <c r="AU961" s="46">
        <v>0</v>
      </c>
      <c r="AV961" s="46">
        <v>0</v>
      </c>
      <c r="AW961" s="46">
        <v>0</v>
      </c>
      <c r="AX961" s="46">
        <v>0</v>
      </c>
    </row>
    <row r="962" spans="1:50">
      <c r="A962" s="46">
        <v>961</v>
      </c>
      <c r="B962" s="46" t="s">
        <v>3098</v>
      </c>
      <c r="C962" s="46" t="s">
        <v>1964</v>
      </c>
      <c r="D962" s="46" t="s">
        <v>24</v>
      </c>
      <c r="E962" s="46" t="s">
        <v>2004</v>
      </c>
      <c r="F962" s="46" t="s">
        <v>2003</v>
      </c>
      <c r="G962" s="46">
        <v>16</v>
      </c>
      <c r="H962" s="46">
        <v>21</v>
      </c>
      <c r="I962" s="46">
        <v>6</v>
      </c>
      <c r="J962" s="46">
        <v>368</v>
      </c>
      <c r="K962" s="46">
        <v>496</v>
      </c>
      <c r="L962" s="46">
        <v>120</v>
      </c>
      <c r="M962" s="46">
        <v>0</v>
      </c>
      <c r="N962" s="46">
        <v>0</v>
      </c>
      <c r="O962" s="46">
        <v>0</v>
      </c>
      <c r="P962" s="46">
        <v>0</v>
      </c>
      <c r="Q962" s="46">
        <v>0</v>
      </c>
      <c r="R962" s="46">
        <v>0</v>
      </c>
      <c r="S962" s="46">
        <v>0</v>
      </c>
      <c r="T962" s="46">
        <v>0</v>
      </c>
      <c r="U962" s="46">
        <v>0</v>
      </c>
      <c r="V962" s="46">
        <v>0</v>
      </c>
      <c r="W962" s="46">
        <v>0</v>
      </c>
      <c r="X962" s="46">
        <v>0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>
        <v>0</v>
      </c>
      <c r="AJ962" s="46">
        <v>0</v>
      </c>
      <c r="AK962" s="46">
        <v>14</v>
      </c>
      <c r="AL962" s="46">
        <v>13</v>
      </c>
      <c r="AM962" s="46">
        <v>0</v>
      </c>
      <c r="AN962" s="46">
        <v>0</v>
      </c>
      <c r="AO962" s="46">
        <v>0</v>
      </c>
      <c r="AP962" s="46">
        <v>0</v>
      </c>
      <c r="AQ962" s="46">
        <v>0</v>
      </c>
      <c r="AR962" s="46">
        <v>0</v>
      </c>
      <c r="AS962" s="46">
        <v>0</v>
      </c>
      <c r="AT962" s="46">
        <v>0</v>
      </c>
      <c r="AU962" s="46">
        <v>0</v>
      </c>
      <c r="AV962" s="46">
        <v>0</v>
      </c>
      <c r="AW962" s="46">
        <v>0</v>
      </c>
      <c r="AX962" s="46">
        <v>0</v>
      </c>
    </row>
    <row r="963" spans="1:50">
      <c r="A963" s="46">
        <v>962</v>
      </c>
      <c r="B963" s="46" t="s">
        <v>3098</v>
      </c>
      <c r="C963" s="46" t="s">
        <v>1964</v>
      </c>
      <c r="D963" s="46" t="s">
        <v>24</v>
      </c>
      <c r="E963" s="46" t="s">
        <v>2006</v>
      </c>
      <c r="F963" s="46" t="s">
        <v>2005</v>
      </c>
      <c r="G963" s="46">
        <v>20</v>
      </c>
      <c r="H963" s="46">
        <v>13</v>
      </c>
      <c r="I963" s="46">
        <v>3</v>
      </c>
      <c r="J963" s="46">
        <v>205</v>
      </c>
      <c r="K963" s="46">
        <v>302</v>
      </c>
      <c r="L963" s="46">
        <v>39</v>
      </c>
      <c r="M963" s="46">
        <v>0</v>
      </c>
      <c r="N963" s="46">
        <v>0</v>
      </c>
      <c r="O963" s="46">
        <v>1</v>
      </c>
      <c r="P963" s="46">
        <v>0</v>
      </c>
      <c r="Q963" s="46">
        <v>0</v>
      </c>
      <c r="R963" s="46">
        <v>16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19</v>
      </c>
      <c r="AL963" s="46">
        <v>16</v>
      </c>
      <c r="AM963" s="46">
        <v>0</v>
      </c>
      <c r="AN963" s="46">
        <v>0</v>
      </c>
      <c r="AO963" s="46">
        <v>0</v>
      </c>
      <c r="AP963" s="46">
        <v>0</v>
      </c>
      <c r="AQ963" s="46">
        <v>0</v>
      </c>
      <c r="AR963" s="46">
        <v>0</v>
      </c>
      <c r="AS963" s="46">
        <v>0</v>
      </c>
      <c r="AT963" s="46">
        <v>0</v>
      </c>
      <c r="AU963" s="46">
        <v>0</v>
      </c>
      <c r="AV963" s="46">
        <v>0</v>
      </c>
      <c r="AW963" s="46">
        <v>0</v>
      </c>
      <c r="AX963" s="46">
        <v>0</v>
      </c>
    </row>
    <row r="964" spans="1:50">
      <c r="A964" s="46">
        <v>963</v>
      </c>
      <c r="B964" s="46" t="s">
        <v>3098</v>
      </c>
      <c r="C964" s="46" t="s">
        <v>1964</v>
      </c>
      <c r="D964" s="46" t="s">
        <v>24</v>
      </c>
      <c r="E964" s="46" t="s">
        <v>2008</v>
      </c>
      <c r="F964" s="46" t="s">
        <v>2007</v>
      </c>
      <c r="G964" s="46">
        <v>37</v>
      </c>
      <c r="H964" s="46">
        <v>29</v>
      </c>
      <c r="I964" s="46">
        <v>2</v>
      </c>
      <c r="J964" s="46">
        <v>310</v>
      </c>
      <c r="K964" s="46">
        <v>392</v>
      </c>
      <c r="L964" s="46">
        <v>17</v>
      </c>
      <c r="M964" s="46">
        <v>0</v>
      </c>
      <c r="N964" s="46">
        <v>0</v>
      </c>
      <c r="O964" s="46">
        <v>0</v>
      </c>
      <c r="P964" s="46">
        <v>0</v>
      </c>
      <c r="Q964" s="46">
        <v>0</v>
      </c>
      <c r="R964" s="46">
        <v>0</v>
      </c>
      <c r="S964" s="46">
        <v>0</v>
      </c>
      <c r="T964" s="46">
        <v>0</v>
      </c>
      <c r="U964" s="46">
        <v>0</v>
      </c>
      <c r="V964" s="46">
        <v>0</v>
      </c>
      <c r="W964" s="46">
        <v>0</v>
      </c>
      <c r="X964" s="46">
        <v>0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0</v>
      </c>
      <c r="AH964" s="46">
        <v>0</v>
      </c>
      <c r="AI964" s="46">
        <v>0</v>
      </c>
      <c r="AJ964" s="46">
        <v>0</v>
      </c>
      <c r="AK964" s="46">
        <v>11</v>
      </c>
      <c r="AL964" s="46">
        <v>9</v>
      </c>
      <c r="AM964" s="46">
        <v>0</v>
      </c>
      <c r="AN964" s="46">
        <v>0</v>
      </c>
      <c r="AO964" s="46">
        <v>0</v>
      </c>
      <c r="AP964" s="46">
        <v>0</v>
      </c>
      <c r="AQ964" s="46">
        <v>0</v>
      </c>
      <c r="AR964" s="46">
        <v>0</v>
      </c>
      <c r="AS964" s="46">
        <v>0</v>
      </c>
      <c r="AT964" s="46">
        <v>0</v>
      </c>
      <c r="AU964" s="46">
        <v>0</v>
      </c>
      <c r="AV964" s="46">
        <v>0</v>
      </c>
      <c r="AW964" s="46">
        <v>0</v>
      </c>
      <c r="AX964" s="46">
        <v>0</v>
      </c>
    </row>
    <row r="965" spans="1:50">
      <c r="A965" s="46">
        <v>964</v>
      </c>
      <c r="B965" s="46" t="s">
        <v>3098</v>
      </c>
      <c r="C965" s="46" t="s">
        <v>1964</v>
      </c>
      <c r="D965" s="46" t="s">
        <v>24</v>
      </c>
      <c r="E965" s="46" t="s">
        <v>2010</v>
      </c>
      <c r="F965" s="46" t="s">
        <v>2009</v>
      </c>
      <c r="G965" s="46">
        <v>9</v>
      </c>
      <c r="H965" s="46">
        <v>10</v>
      </c>
      <c r="I965" s="46">
        <v>3</v>
      </c>
      <c r="J965" s="46">
        <v>127</v>
      </c>
      <c r="K965" s="46">
        <v>159</v>
      </c>
      <c r="L965" s="46">
        <v>31</v>
      </c>
      <c r="M965" s="46">
        <v>0</v>
      </c>
      <c r="N965" s="46">
        <v>0</v>
      </c>
      <c r="O965" s="46">
        <v>0</v>
      </c>
      <c r="P965" s="46">
        <v>0</v>
      </c>
      <c r="Q965" s="46">
        <v>0</v>
      </c>
      <c r="R965" s="46">
        <v>0</v>
      </c>
      <c r="S965" s="46">
        <v>0</v>
      </c>
      <c r="T965" s="46">
        <v>0</v>
      </c>
      <c r="U965" s="46">
        <v>0</v>
      </c>
      <c r="V965" s="46">
        <v>0</v>
      </c>
      <c r="W965" s="46">
        <v>0</v>
      </c>
      <c r="X965" s="46">
        <v>0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>
        <v>0</v>
      </c>
      <c r="AJ965" s="46">
        <v>0</v>
      </c>
      <c r="AK965" s="46">
        <v>3</v>
      </c>
      <c r="AL965" s="46">
        <v>3</v>
      </c>
      <c r="AM965" s="46">
        <v>0</v>
      </c>
      <c r="AN965" s="46">
        <v>0</v>
      </c>
      <c r="AO965" s="46">
        <v>0</v>
      </c>
      <c r="AP965" s="46">
        <v>0</v>
      </c>
      <c r="AQ965" s="46">
        <v>0</v>
      </c>
      <c r="AR965" s="46">
        <v>0</v>
      </c>
      <c r="AS965" s="46">
        <v>0</v>
      </c>
      <c r="AT965" s="46">
        <v>0</v>
      </c>
      <c r="AU965" s="46">
        <v>0</v>
      </c>
      <c r="AV965" s="46">
        <v>0</v>
      </c>
      <c r="AW965" s="46">
        <v>0</v>
      </c>
      <c r="AX965" s="46">
        <v>0</v>
      </c>
    </row>
    <row r="966" spans="1:50">
      <c r="A966" s="46">
        <v>965</v>
      </c>
      <c r="B966" s="46" t="s">
        <v>3098</v>
      </c>
      <c r="C966" s="46" t="s">
        <v>1964</v>
      </c>
      <c r="D966" s="46" t="s">
        <v>29</v>
      </c>
      <c r="E966" s="46" t="s">
        <v>2012</v>
      </c>
      <c r="F966" s="46" t="s">
        <v>2011</v>
      </c>
      <c r="G966" s="46">
        <v>20</v>
      </c>
      <c r="H966" s="46">
        <v>33</v>
      </c>
      <c r="I966" s="46">
        <v>9</v>
      </c>
      <c r="J966" s="46">
        <v>714</v>
      </c>
      <c r="K966" s="46">
        <v>912</v>
      </c>
      <c r="L966" s="46">
        <v>180</v>
      </c>
      <c r="M966" s="46">
        <v>0</v>
      </c>
      <c r="N966" s="46">
        <v>0</v>
      </c>
      <c r="O966" s="46">
        <v>0</v>
      </c>
      <c r="P966" s="46">
        <v>0</v>
      </c>
      <c r="Q966" s="46">
        <v>0</v>
      </c>
      <c r="R966" s="46">
        <v>0</v>
      </c>
      <c r="S966" s="46">
        <v>0</v>
      </c>
      <c r="T966" s="46">
        <v>0</v>
      </c>
      <c r="U966" s="46">
        <v>0</v>
      </c>
      <c r="V966" s="46">
        <v>0</v>
      </c>
      <c r="W966" s="46">
        <v>0</v>
      </c>
      <c r="X966" s="46">
        <v>0</v>
      </c>
      <c r="Y966" s="46">
        <v>0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0</v>
      </c>
      <c r="AI966" s="46">
        <v>0</v>
      </c>
      <c r="AJ966" s="46">
        <v>0</v>
      </c>
      <c r="AK966" s="46">
        <v>24</v>
      </c>
      <c r="AL966" s="46">
        <v>18</v>
      </c>
      <c r="AM966" s="46">
        <v>0</v>
      </c>
      <c r="AN966" s="46">
        <v>0</v>
      </c>
      <c r="AO966" s="46">
        <v>0</v>
      </c>
      <c r="AP966" s="46">
        <v>0</v>
      </c>
      <c r="AQ966" s="46">
        <v>0</v>
      </c>
      <c r="AR966" s="46">
        <v>0</v>
      </c>
      <c r="AS966" s="46">
        <v>0</v>
      </c>
      <c r="AT966" s="46">
        <v>0</v>
      </c>
      <c r="AU966" s="46">
        <v>0</v>
      </c>
      <c r="AV966" s="46">
        <v>0</v>
      </c>
      <c r="AW966" s="46">
        <v>0</v>
      </c>
      <c r="AX966" s="46">
        <v>0</v>
      </c>
    </row>
    <row r="967" spans="1:50">
      <c r="A967" s="46">
        <v>966</v>
      </c>
      <c r="B967" s="46" t="s">
        <v>3098</v>
      </c>
      <c r="C967" s="46" t="s">
        <v>1964</v>
      </c>
      <c r="D967" s="46" t="s">
        <v>24</v>
      </c>
      <c r="E967" s="46" t="s">
        <v>2014</v>
      </c>
      <c r="F967" s="46" t="s">
        <v>2013</v>
      </c>
      <c r="G967" s="46">
        <v>24</v>
      </c>
      <c r="H967" s="46">
        <v>31</v>
      </c>
      <c r="I967" s="46">
        <v>16</v>
      </c>
      <c r="J967" s="46">
        <v>800</v>
      </c>
      <c r="K967" s="46">
        <v>1007</v>
      </c>
      <c r="L967" s="46">
        <v>339</v>
      </c>
      <c r="M967" s="46">
        <v>0</v>
      </c>
      <c r="N967" s="46">
        <v>0</v>
      </c>
      <c r="O967" s="46">
        <v>0</v>
      </c>
      <c r="P967" s="46">
        <v>0</v>
      </c>
      <c r="Q967" s="46">
        <v>0</v>
      </c>
      <c r="R967" s="46">
        <v>0</v>
      </c>
      <c r="S967" s="46">
        <v>0</v>
      </c>
      <c r="T967" s="46">
        <v>0</v>
      </c>
      <c r="U967" s="46">
        <v>0</v>
      </c>
      <c r="V967" s="46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0</v>
      </c>
      <c r="AI967" s="46">
        <v>0</v>
      </c>
      <c r="AJ967" s="46">
        <v>0</v>
      </c>
      <c r="AK967" s="46">
        <v>36</v>
      </c>
      <c r="AL967" s="46">
        <v>25</v>
      </c>
      <c r="AM967" s="46">
        <v>0</v>
      </c>
      <c r="AN967" s="46">
        <v>0</v>
      </c>
      <c r="AO967" s="46">
        <v>0</v>
      </c>
      <c r="AP967" s="46">
        <v>0</v>
      </c>
      <c r="AQ967" s="46">
        <v>0</v>
      </c>
      <c r="AR967" s="46">
        <v>0</v>
      </c>
      <c r="AS967" s="46">
        <v>0</v>
      </c>
      <c r="AT967" s="46">
        <v>0</v>
      </c>
      <c r="AU967" s="46">
        <v>0</v>
      </c>
      <c r="AV967" s="46">
        <v>0</v>
      </c>
      <c r="AW967" s="46">
        <v>0</v>
      </c>
      <c r="AX967" s="46">
        <v>0</v>
      </c>
    </row>
    <row r="968" spans="1:50">
      <c r="A968" s="46">
        <v>967</v>
      </c>
      <c r="B968" s="46" t="s">
        <v>3098</v>
      </c>
      <c r="C968" s="46" t="s">
        <v>1964</v>
      </c>
      <c r="D968" s="46" t="s">
        <v>29</v>
      </c>
      <c r="E968" s="46" t="s">
        <v>2016</v>
      </c>
      <c r="F968" s="46" t="s">
        <v>2015</v>
      </c>
      <c r="G968" s="46">
        <v>33</v>
      </c>
      <c r="H968" s="46">
        <v>30</v>
      </c>
      <c r="I968" s="46">
        <v>14</v>
      </c>
      <c r="J968" s="46">
        <v>515.5</v>
      </c>
      <c r="K968" s="46">
        <v>708</v>
      </c>
      <c r="L968" s="46">
        <v>123</v>
      </c>
      <c r="M968" s="46">
        <v>0</v>
      </c>
      <c r="N968" s="46">
        <v>0</v>
      </c>
      <c r="O968" s="46">
        <v>0</v>
      </c>
      <c r="P968" s="46">
        <v>0</v>
      </c>
      <c r="Q968" s="46">
        <v>0</v>
      </c>
      <c r="R968" s="46">
        <v>0</v>
      </c>
      <c r="S968" s="46">
        <v>0</v>
      </c>
      <c r="T968" s="46">
        <v>0</v>
      </c>
      <c r="U968" s="46">
        <v>0</v>
      </c>
      <c r="V968" s="46">
        <v>0</v>
      </c>
      <c r="W968" s="46">
        <v>0</v>
      </c>
      <c r="X968" s="46">
        <v>0</v>
      </c>
      <c r="Y968" s="46">
        <v>0</v>
      </c>
      <c r="Z968" s="46">
        <v>0</v>
      </c>
      <c r="AA968" s="46"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0</v>
      </c>
      <c r="AH968" s="46">
        <v>0</v>
      </c>
      <c r="AI968" s="46">
        <v>0</v>
      </c>
      <c r="AJ968" s="46">
        <v>0</v>
      </c>
      <c r="AK968" s="46">
        <v>44</v>
      </c>
      <c r="AL968" s="46">
        <v>28</v>
      </c>
      <c r="AM968" s="46">
        <v>0</v>
      </c>
      <c r="AN968" s="46">
        <v>0</v>
      </c>
      <c r="AO968" s="46">
        <v>0</v>
      </c>
      <c r="AP968" s="46">
        <v>0</v>
      </c>
      <c r="AQ968" s="46">
        <v>0</v>
      </c>
      <c r="AR968" s="46">
        <v>0</v>
      </c>
      <c r="AS968" s="46">
        <v>0</v>
      </c>
      <c r="AT968" s="46">
        <v>0</v>
      </c>
      <c r="AU968" s="46">
        <v>0</v>
      </c>
      <c r="AV968" s="46">
        <v>0</v>
      </c>
      <c r="AW968" s="46">
        <v>0</v>
      </c>
      <c r="AX968" s="46">
        <v>0</v>
      </c>
    </row>
    <row r="969" spans="1:50">
      <c r="A969" s="46">
        <v>968</v>
      </c>
      <c r="B969" s="46" t="s">
        <v>3098</v>
      </c>
      <c r="C969" s="46" t="s">
        <v>1964</v>
      </c>
      <c r="D969" s="46" t="s">
        <v>24</v>
      </c>
      <c r="E969" s="46" t="s">
        <v>2018</v>
      </c>
      <c r="F969" s="46" t="s">
        <v>2017</v>
      </c>
      <c r="G969" s="46">
        <v>23</v>
      </c>
      <c r="H969" s="46">
        <v>19</v>
      </c>
      <c r="I969" s="46">
        <v>4</v>
      </c>
      <c r="J969" s="46">
        <v>314</v>
      </c>
      <c r="K969" s="46">
        <v>449</v>
      </c>
      <c r="L969" s="46">
        <v>39</v>
      </c>
      <c r="M969" s="46">
        <v>0</v>
      </c>
      <c r="N969" s="46">
        <v>0</v>
      </c>
      <c r="O969" s="46">
        <v>0</v>
      </c>
      <c r="P969" s="46">
        <v>0</v>
      </c>
      <c r="Q969" s="46">
        <v>0</v>
      </c>
      <c r="R969" s="46">
        <v>0</v>
      </c>
      <c r="S969" s="46">
        <v>0</v>
      </c>
      <c r="T969" s="46">
        <v>0</v>
      </c>
      <c r="U969" s="46">
        <v>0</v>
      </c>
      <c r="V969" s="46">
        <v>0</v>
      </c>
      <c r="W969" s="46">
        <v>0</v>
      </c>
      <c r="X969" s="46">
        <v>0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v>0</v>
      </c>
      <c r="AG969" s="46">
        <v>0</v>
      </c>
      <c r="AH969" s="46">
        <v>0</v>
      </c>
      <c r="AI969" s="46">
        <v>0</v>
      </c>
      <c r="AJ969" s="46">
        <v>0</v>
      </c>
      <c r="AK969" s="46">
        <v>10</v>
      </c>
      <c r="AL969" s="46">
        <v>11</v>
      </c>
      <c r="AM969" s="46">
        <v>0</v>
      </c>
      <c r="AN969" s="46">
        <v>0</v>
      </c>
      <c r="AO969" s="46">
        <v>0</v>
      </c>
      <c r="AP969" s="46">
        <v>0</v>
      </c>
      <c r="AQ969" s="46">
        <v>0</v>
      </c>
      <c r="AR969" s="46">
        <v>0</v>
      </c>
      <c r="AS969" s="46">
        <v>0</v>
      </c>
      <c r="AT969" s="46">
        <v>0</v>
      </c>
      <c r="AU969" s="46">
        <v>0</v>
      </c>
      <c r="AV969" s="46">
        <v>0</v>
      </c>
      <c r="AW969" s="46">
        <v>0</v>
      </c>
      <c r="AX969" s="46">
        <v>0</v>
      </c>
    </row>
    <row r="970" spans="1:50">
      <c r="A970" s="46">
        <v>969</v>
      </c>
      <c r="B970" s="46" t="s">
        <v>3098</v>
      </c>
      <c r="C970" s="46" t="s">
        <v>1964</v>
      </c>
      <c r="D970" s="46" t="s">
        <v>24</v>
      </c>
      <c r="E970" s="46" t="s">
        <v>2020</v>
      </c>
      <c r="F970" s="46" t="s">
        <v>2019</v>
      </c>
      <c r="G970" s="46">
        <v>31</v>
      </c>
      <c r="H970" s="46">
        <v>39</v>
      </c>
      <c r="I970" s="46">
        <v>10</v>
      </c>
      <c r="J970" s="46">
        <v>563</v>
      </c>
      <c r="K970" s="46">
        <v>715</v>
      </c>
      <c r="L970" s="46">
        <v>174</v>
      </c>
      <c r="M970" s="46">
        <v>0</v>
      </c>
      <c r="N970" s="46">
        <v>0</v>
      </c>
      <c r="O970" s="46">
        <v>0</v>
      </c>
      <c r="P970" s="46">
        <v>0</v>
      </c>
      <c r="Q970" s="46">
        <v>0</v>
      </c>
      <c r="R970" s="46">
        <v>0</v>
      </c>
      <c r="S970" s="46">
        <v>0</v>
      </c>
      <c r="T970" s="46">
        <v>0</v>
      </c>
      <c r="U970" s="46">
        <v>0</v>
      </c>
      <c r="V970" s="46">
        <v>0</v>
      </c>
      <c r="W970" s="46">
        <v>0</v>
      </c>
      <c r="X970" s="46">
        <v>0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v>0</v>
      </c>
      <c r="AG970" s="46">
        <v>0</v>
      </c>
      <c r="AH970" s="46">
        <v>0</v>
      </c>
      <c r="AI970" s="46">
        <v>0</v>
      </c>
      <c r="AJ970" s="46">
        <v>0</v>
      </c>
      <c r="AK970" s="46">
        <v>6</v>
      </c>
      <c r="AL970" s="46">
        <v>4</v>
      </c>
      <c r="AM970" s="46">
        <v>0</v>
      </c>
      <c r="AN970" s="46">
        <v>0</v>
      </c>
      <c r="AO970" s="46">
        <v>0</v>
      </c>
      <c r="AP970" s="46">
        <v>0</v>
      </c>
      <c r="AQ970" s="46">
        <v>0</v>
      </c>
      <c r="AR970" s="46">
        <v>0</v>
      </c>
      <c r="AS970" s="46">
        <v>0</v>
      </c>
      <c r="AT970" s="46">
        <v>0</v>
      </c>
      <c r="AU970" s="46">
        <v>0</v>
      </c>
      <c r="AV970" s="46">
        <v>0</v>
      </c>
      <c r="AW970" s="46">
        <v>0</v>
      </c>
      <c r="AX970" s="46">
        <v>0</v>
      </c>
    </row>
    <row r="971" spans="1:50">
      <c r="A971" s="46">
        <v>970</v>
      </c>
      <c r="B971" s="46" t="s">
        <v>3098</v>
      </c>
      <c r="C971" s="46" t="s">
        <v>1964</v>
      </c>
      <c r="D971" s="46" t="s">
        <v>24</v>
      </c>
      <c r="E971" s="46" t="s">
        <v>2022</v>
      </c>
      <c r="F971" s="46" t="s">
        <v>2021</v>
      </c>
      <c r="G971" s="46">
        <v>32</v>
      </c>
      <c r="H971" s="46">
        <v>31</v>
      </c>
      <c r="I971" s="46">
        <v>7</v>
      </c>
      <c r="J971" s="46">
        <v>584</v>
      </c>
      <c r="K971" s="46">
        <v>650</v>
      </c>
      <c r="L971" s="46">
        <v>138</v>
      </c>
      <c r="M971" s="46">
        <v>0</v>
      </c>
      <c r="N971" s="46">
        <v>0</v>
      </c>
      <c r="O971" s="46">
        <v>0</v>
      </c>
      <c r="P971" s="46">
        <v>0</v>
      </c>
      <c r="Q971" s="46">
        <v>0</v>
      </c>
      <c r="R971" s="46">
        <v>0</v>
      </c>
      <c r="S971" s="46">
        <v>0</v>
      </c>
      <c r="T971" s="46">
        <v>0</v>
      </c>
      <c r="U971" s="46">
        <v>0</v>
      </c>
      <c r="V971" s="46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0</v>
      </c>
      <c r="AC971" s="46">
        <v>0</v>
      </c>
      <c r="AD971" s="46">
        <v>0</v>
      </c>
      <c r="AE971" s="46">
        <v>0</v>
      </c>
      <c r="AF971" s="46">
        <v>0</v>
      </c>
      <c r="AG971" s="46">
        <v>0</v>
      </c>
      <c r="AH971" s="46">
        <v>0</v>
      </c>
      <c r="AI971" s="46">
        <v>0</v>
      </c>
      <c r="AJ971" s="46">
        <v>0</v>
      </c>
      <c r="AK971" s="46">
        <v>9</v>
      </c>
      <c r="AL971" s="46">
        <v>7</v>
      </c>
      <c r="AM971" s="46">
        <v>0</v>
      </c>
      <c r="AN971" s="46">
        <v>0</v>
      </c>
      <c r="AO971" s="46">
        <v>0</v>
      </c>
      <c r="AP971" s="46">
        <v>0</v>
      </c>
      <c r="AQ971" s="46">
        <v>0</v>
      </c>
      <c r="AR971" s="46">
        <v>0</v>
      </c>
      <c r="AS971" s="46">
        <v>0</v>
      </c>
      <c r="AT971" s="46">
        <v>0</v>
      </c>
      <c r="AU971" s="46">
        <v>0</v>
      </c>
      <c r="AV971" s="46">
        <v>0</v>
      </c>
      <c r="AW971" s="46">
        <v>0</v>
      </c>
      <c r="AX971" s="46">
        <v>0</v>
      </c>
    </row>
    <row r="972" spans="1:50">
      <c r="A972" s="46">
        <v>971</v>
      </c>
      <c r="B972" s="46" t="s">
        <v>3098</v>
      </c>
      <c r="C972" s="46" t="s">
        <v>1964</v>
      </c>
      <c r="D972" s="46" t="s">
        <v>24</v>
      </c>
      <c r="E972" s="46" t="s">
        <v>2024</v>
      </c>
      <c r="F972" s="46" t="s">
        <v>2023</v>
      </c>
      <c r="G972" s="46">
        <v>10</v>
      </c>
      <c r="H972" s="46">
        <v>13</v>
      </c>
      <c r="I972" s="46">
        <v>4</v>
      </c>
      <c r="J972" s="46">
        <v>112</v>
      </c>
      <c r="K972" s="46">
        <v>159</v>
      </c>
      <c r="L972" s="46">
        <v>29</v>
      </c>
      <c r="M972" s="46">
        <v>0</v>
      </c>
      <c r="N972" s="46">
        <v>0</v>
      </c>
      <c r="O972" s="46">
        <v>0</v>
      </c>
      <c r="P972" s="46">
        <v>0</v>
      </c>
      <c r="Q972" s="46">
        <v>0</v>
      </c>
      <c r="R972" s="46">
        <v>0</v>
      </c>
      <c r="S972" s="46">
        <v>0</v>
      </c>
      <c r="T972" s="46">
        <v>0</v>
      </c>
      <c r="U972" s="46">
        <v>0</v>
      </c>
      <c r="V972" s="46">
        <v>0</v>
      </c>
      <c r="W972" s="46">
        <v>0</v>
      </c>
      <c r="X972" s="46">
        <v>0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</v>
      </c>
      <c r="AF972" s="46">
        <v>0</v>
      </c>
      <c r="AG972" s="46">
        <v>0</v>
      </c>
      <c r="AH972" s="46">
        <v>0</v>
      </c>
      <c r="AI972" s="46">
        <v>0</v>
      </c>
      <c r="AJ972" s="46">
        <v>0</v>
      </c>
      <c r="AK972" s="46">
        <v>2</v>
      </c>
      <c r="AL972" s="46">
        <v>1</v>
      </c>
      <c r="AM972" s="46">
        <v>0</v>
      </c>
      <c r="AN972" s="46">
        <v>0</v>
      </c>
      <c r="AO972" s="46">
        <v>0</v>
      </c>
      <c r="AP972" s="46">
        <v>0</v>
      </c>
      <c r="AQ972" s="46">
        <v>0</v>
      </c>
      <c r="AR972" s="46">
        <v>0</v>
      </c>
      <c r="AS972" s="46">
        <v>0</v>
      </c>
      <c r="AT972" s="46">
        <v>0</v>
      </c>
      <c r="AU972" s="46">
        <v>0</v>
      </c>
      <c r="AV972" s="46">
        <v>0</v>
      </c>
      <c r="AW972" s="46">
        <v>0</v>
      </c>
      <c r="AX972" s="46">
        <v>0</v>
      </c>
    </row>
    <row r="973" spans="1:50">
      <c r="A973" s="46">
        <v>972</v>
      </c>
      <c r="B973" s="46" t="s">
        <v>3098</v>
      </c>
      <c r="C973" s="46" t="s">
        <v>1964</v>
      </c>
      <c r="D973" s="46" t="s">
        <v>24</v>
      </c>
      <c r="E973" s="46" t="s">
        <v>2026</v>
      </c>
      <c r="F973" s="46" t="s">
        <v>2025</v>
      </c>
      <c r="G973" s="46">
        <v>18</v>
      </c>
      <c r="H973" s="46">
        <v>13</v>
      </c>
      <c r="I973" s="46">
        <v>4</v>
      </c>
      <c r="J973" s="46">
        <v>246</v>
      </c>
      <c r="K973" s="46">
        <v>298</v>
      </c>
      <c r="L973" s="46">
        <v>55</v>
      </c>
      <c r="M973" s="46">
        <v>0</v>
      </c>
      <c r="N973" s="46">
        <v>0</v>
      </c>
      <c r="O973" s="46">
        <v>0</v>
      </c>
      <c r="P973" s="46">
        <v>0</v>
      </c>
      <c r="Q973" s="46">
        <v>0</v>
      </c>
      <c r="R973" s="46">
        <v>0</v>
      </c>
      <c r="S973" s="46">
        <v>0</v>
      </c>
      <c r="T973" s="46">
        <v>0</v>
      </c>
      <c r="U973" s="46">
        <v>0</v>
      </c>
      <c r="V973" s="46">
        <v>0</v>
      </c>
      <c r="W973" s="46">
        <v>0</v>
      </c>
      <c r="X973" s="46">
        <v>0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>
        <v>0</v>
      </c>
      <c r="AJ973" s="46">
        <v>0</v>
      </c>
      <c r="AK973" s="46">
        <v>8</v>
      </c>
      <c r="AL973" s="46">
        <v>4</v>
      </c>
      <c r="AM973" s="46">
        <v>0</v>
      </c>
      <c r="AN973" s="46">
        <v>0</v>
      </c>
      <c r="AO973" s="46">
        <v>0</v>
      </c>
      <c r="AP973" s="46">
        <v>0</v>
      </c>
      <c r="AQ973" s="46">
        <v>0</v>
      </c>
      <c r="AR973" s="46">
        <v>0</v>
      </c>
      <c r="AS973" s="46">
        <v>0</v>
      </c>
      <c r="AT973" s="46">
        <v>0</v>
      </c>
      <c r="AU973" s="46">
        <v>0</v>
      </c>
      <c r="AV973" s="46">
        <v>0</v>
      </c>
      <c r="AW973" s="46">
        <v>0</v>
      </c>
      <c r="AX973" s="46">
        <v>0</v>
      </c>
    </row>
    <row r="974" spans="1:50">
      <c r="A974" s="46">
        <v>973</v>
      </c>
      <c r="B974" s="46" t="s">
        <v>3098</v>
      </c>
      <c r="C974" s="46" t="s">
        <v>1964</v>
      </c>
      <c r="D974" s="46" t="s">
        <v>24</v>
      </c>
      <c r="E974" s="46" t="s">
        <v>2028</v>
      </c>
      <c r="F974" s="46" t="s">
        <v>2027</v>
      </c>
      <c r="G974" s="46">
        <v>15</v>
      </c>
      <c r="H974" s="46">
        <v>18</v>
      </c>
      <c r="I974" s="46">
        <v>3</v>
      </c>
      <c r="J974" s="46">
        <v>423</v>
      </c>
      <c r="K974" s="46">
        <v>490</v>
      </c>
      <c r="L974" s="46">
        <v>80</v>
      </c>
      <c r="M974" s="46">
        <v>0</v>
      </c>
      <c r="N974" s="46">
        <v>0</v>
      </c>
      <c r="O974" s="46">
        <v>0</v>
      </c>
      <c r="P974" s="46">
        <v>0</v>
      </c>
      <c r="Q974" s="46">
        <v>0</v>
      </c>
      <c r="R974" s="46">
        <v>0</v>
      </c>
      <c r="S974" s="46">
        <v>0</v>
      </c>
      <c r="T974" s="46">
        <v>0</v>
      </c>
      <c r="U974" s="46">
        <v>0</v>
      </c>
      <c r="V974" s="46">
        <v>0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0</v>
      </c>
      <c r="AH974" s="46">
        <v>0</v>
      </c>
      <c r="AI974" s="46">
        <v>0</v>
      </c>
      <c r="AJ974" s="46">
        <v>0</v>
      </c>
      <c r="AK974" s="46">
        <v>20</v>
      </c>
      <c r="AL974" s="46">
        <v>15</v>
      </c>
      <c r="AM974" s="46">
        <v>0</v>
      </c>
      <c r="AN974" s="46">
        <v>0</v>
      </c>
      <c r="AO974" s="46">
        <v>0</v>
      </c>
      <c r="AP974" s="46">
        <v>0</v>
      </c>
      <c r="AQ974" s="46">
        <v>0</v>
      </c>
      <c r="AR974" s="46">
        <v>0</v>
      </c>
      <c r="AS974" s="46">
        <v>0</v>
      </c>
      <c r="AT974" s="46">
        <v>0</v>
      </c>
      <c r="AU974" s="46">
        <v>0</v>
      </c>
      <c r="AV974" s="46">
        <v>0</v>
      </c>
      <c r="AW974" s="46">
        <v>0</v>
      </c>
      <c r="AX974" s="46">
        <v>0</v>
      </c>
    </row>
    <row r="975" spans="1:50">
      <c r="A975" s="46">
        <v>974</v>
      </c>
      <c r="B975" s="46" t="s">
        <v>3098</v>
      </c>
      <c r="C975" s="46" t="s">
        <v>1964</v>
      </c>
      <c r="D975" s="46" t="s">
        <v>24</v>
      </c>
      <c r="E975" s="46" t="s">
        <v>2030</v>
      </c>
      <c r="F975" s="46" t="s">
        <v>2029</v>
      </c>
      <c r="G975" s="46">
        <v>23</v>
      </c>
      <c r="H975" s="46">
        <v>40</v>
      </c>
      <c r="I975" s="46">
        <v>15</v>
      </c>
      <c r="J975" s="46">
        <v>908</v>
      </c>
      <c r="K975" s="46">
        <v>1010</v>
      </c>
      <c r="L975" s="46">
        <v>329</v>
      </c>
      <c r="M975" s="46">
        <v>0</v>
      </c>
      <c r="N975" s="46">
        <v>0</v>
      </c>
      <c r="O975" s="46">
        <v>0</v>
      </c>
      <c r="P975" s="46">
        <v>0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30</v>
      </c>
      <c r="AL975" s="46">
        <v>22</v>
      </c>
      <c r="AM975" s="46">
        <v>0</v>
      </c>
      <c r="AN975" s="46">
        <v>0</v>
      </c>
      <c r="AO975" s="46">
        <v>0</v>
      </c>
      <c r="AP975" s="46">
        <v>0</v>
      </c>
      <c r="AQ975" s="46">
        <v>0</v>
      </c>
      <c r="AR975" s="46">
        <v>0</v>
      </c>
      <c r="AS975" s="46">
        <v>0</v>
      </c>
      <c r="AT975" s="46">
        <v>0</v>
      </c>
      <c r="AU975" s="46">
        <v>0</v>
      </c>
      <c r="AV975" s="46">
        <v>0</v>
      </c>
      <c r="AW975" s="46">
        <v>0</v>
      </c>
      <c r="AX975" s="46">
        <v>0</v>
      </c>
    </row>
    <row r="976" spans="1:50">
      <c r="A976" s="46">
        <v>975</v>
      </c>
      <c r="B976" s="46" t="s">
        <v>3098</v>
      </c>
      <c r="C976" s="46" t="s">
        <v>1964</v>
      </c>
      <c r="D976" s="46" t="s">
        <v>78</v>
      </c>
      <c r="E976" s="46" t="s">
        <v>2032</v>
      </c>
      <c r="F976" s="46" t="s">
        <v>2031</v>
      </c>
      <c r="G976" s="46">
        <v>82</v>
      </c>
      <c r="H976" s="46">
        <v>136</v>
      </c>
      <c r="I976" s="46">
        <v>47</v>
      </c>
      <c r="J976" s="46">
        <v>3001</v>
      </c>
      <c r="K976" s="46">
        <v>3975.5</v>
      </c>
      <c r="L976" s="46">
        <v>1190</v>
      </c>
      <c r="M976" s="46">
        <v>0</v>
      </c>
      <c r="N976" s="46">
        <v>0</v>
      </c>
      <c r="O976" s="46">
        <v>0</v>
      </c>
      <c r="P976" s="46">
        <v>0</v>
      </c>
      <c r="Q976" s="46">
        <v>0</v>
      </c>
      <c r="R976" s="46">
        <v>0</v>
      </c>
      <c r="S976" s="46">
        <v>0</v>
      </c>
      <c r="T976" s="46">
        <v>0</v>
      </c>
      <c r="U976" s="46">
        <v>0</v>
      </c>
      <c r="V976" s="46">
        <v>0</v>
      </c>
      <c r="W976" s="46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v>0</v>
      </c>
      <c r="AG976" s="46">
        <v>0</v>
      </c>
      <c r="AH976" s="46">
        <v>0</v>
      </c>
      <c r="AI976" s="46">
        <v>0</v>
      </c>
      <c r="AJ976" s="46">
        <v>0</v>
      </c>
      <c r="AK976" s="46">
        <v>99</v>
      </c>
      <c r="AL976" s="46">
        <v>66</v>
      </c>
      <c r="AM976" s="46">
        <v>0</v>
      </c>
      <c r="AN976" s="46">
        <v>0</v>
      </c>
      <c r="AO976" s="46">
        <v>0</v>
      </c>
      <c r="AP976" s="46">
        <v>0</v>
      </c>
      <c r="AQ976" s="46">
        <v>0</v>
      </c>
      <c r="AR976" s="46">
        <v>0</v>
      </c>
      <c r="AS976" s="46">
        <v>0</v>
      </c>
      <c r="AT976" s="46">
        <v>0</v>
      </c>
      <c r="AU976" s="46">
        <v>0</v>
      </c>
      <c r="AV976" s="46">
        <v>0</v>
      </c>
      <c r="AW976" s="46">
        <v>0</v>
      </c>
      <c r="AX976" s="46">
        <v>0</v>
      </c>
    </row>
    <row r="977" spans="1:50">
      <c r="A977" s="46">
        <v>976</v>
      </c>
      <c r="B977" s="46" t="s">
        <v>3098</v>
      </c>
      <c r="C977" s="46" t="s">
        <v>1964</v>
      </c>
      <c r="D977" s="46" t="s">
        <v>78</v>
      </c>
      <c r="E977" s="46" t="s">
        <v>2034</v>
      </c>
      <c r="F977" s="46" t="s">
        <v>2033</v>
      </c>
      <c r="G977" s="46">
        <v>122</v>
      </c>
      <c r="H977" s="46">
        <v>118</v>
      </c>
      <c r="I977" s="46">
        <v>36</v>
      </c>
      <c r="J977" s="46">
        <v>1690</v>
      </c>
      <c r="K977" s="46">
        <v>2273</v>
      </c>
      <c r="L977" s="46">
        <v>621</v>
      </c>
      <c r="M977" s="46">
        <v>0</v>
      </c>
      <c r="N977" s="46">
        <v>0</v>
      </c>
      <c r="O977" s="46">
        <v>0</v>
      </c>
      <c r="P977" s="46">
        <v>0</v>
      </c>
      <c r="Q977" s="46">
        <v>0</v>
      </c>
      <c r="R977" s="46">
        <v>0</v>
      </c>
      <c r="S977" s="46">
        <v>0</v>
      </c>
      <c r="T977" s="46">
        <v>0</v>
      </c>
      <c r="U977" s="46">
        <v>0</v>
      </c>
      <c r="V977" s="46">
        <v>0</v>
      </c>
      <c r="W977" s="46">
        <v>0</v>
      </c>
      <c r="X977" s="46">
        <v>0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>
        <v>0</v>
      </c>
      <c r="AJ977" s="46">
        <v>0</v>
      </c>
      <c r="AK977" s="46">
        <v>18</v>
      </c>
      <c r="AL977" s="46">
        <v>17</v>
      </c>
      <c r="AM977" s="46">
        <v>0</v>
      </c>
      <c r="AN977" s="46">
        <v>0</v>
      </c>
      <c r="AO977" s="46">
        <v>0</v>
      </c>
      <c r="AP977" s="46">
        <v>0</v>
      </c>
      <c r="AQ977" s="46">
        <v>0</v>
      </c>
      <c r="AR977" s="46">
        <v>0</v>
      </c>
      <c r="AS977" s="46">
        <v>0</v>
      </c>
      <c r="AT977" s="46">
        <v>0</v>
      </c>
      <c r="AU977" s="46">
        <v>0</v>
      </c>
      <c r="AV977" s="46">
        <v>0</v>
      </c>
      <c r="AW977" s="46">
        <v>0</v>
      </c>
      <c r="AX977" s="46">
        <v>0</v>
      </c>
    </row>
    <row r="978" spans="1:50">
      <c r="A978" s="46">
        <v>977</v>
      </c>
      <c r="B978" s="46" t="s">
        <v>3098</v>
      </c>
      <c r="C978" s="46" t="s">
        <v>1964</v>
      </c>
      <c r="D978" s="46" t="s">
        <v>29</v>
      </c>
      <c r="E978" s="46" t="s">
        <v>2036</v>
      </c>
      <c r="F978" s="46" t="s">
        <v>2035</v>
      </c>
      <c r="G978" s="46">
        <v>28</v>
      </c>
      <c r="H978" s="46">
        <v>14</v>
      </c>
      <c r="I978" s="46">
        <v>5</v>
      </c>
      <c r="J978" s="46">
        <v>289</v>
      </c>
      <c r="K978" s="46">
        <v>474</v>
      </c>
      <c r="L978" s="46">
        <v>132</v>
      </c>
      <c r="M978" s="46">
        <v>0</v>
      </c>
      <c r="N978" s="46">
        <v>0</v>
      </c>
      <c r="O978" s="46">
        <v>0</v>
      </c>
      <c r="P978" s="46">
        <v>0</v>
      </c>
      <c r="Q978" s="46">
        <v>0</v>
      </c>
      <c r="R978" s="46">
        <v>0</v>
      </c>
      <c r="S978" s="46">
        <v>0</v>
      </c>
      <c r="T978" s="46">
        <v>0</v>
      </c>
      <c r="U978" s="46">
        <v>0</v>
      </c>
      <c r="V978" s="46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v>0</v>
      </c>
      <c r="AG978" s="46">
        <v>0</v>
      </c>
      <c r="AH978" s="46">
        <v>0</v>
      </c>
      <c r="AI978" s="46">
        <v>0</v>
      </c>
      <c r="AJ978" s="46">
        <v>0</v>
      </c>
      <c r="AK978" s="46">
        <v>23</v>
      </c>
      <c r="AL978" s="46">
        <v>17</v>
      </c>
      <c r="AM978" s="46">
        <v>0</v>
      </c>
      <c r="AN978" s="46">
        <v>0</v>
      </c>
      <c r="AO978" s="46">
        <v>0</v>
      </c>
      <c r="AP978" s="46">
        <v>0</v>
      </c>
      <c r="AQ978" s="46">
        <v>0</v>
      </c>
      <c r="AR978" s="46">
        <v>0</v>
      </c>
      <c r="AS978" s="46">
        <v>0</v>
      </c>
      <c r="AT978" s="46">
        <v>0</v>
      </c>
      <c r="AU978" s="46">
        <v>0</v>
      </c>
      <c r="AV978" s="46">
        <v>0</v>
      </c>
      <c r="AW978" s="46">
        <v>0</v>
      </c>
      <c r="AX978" s="46">
        <v>0</v>
      </c>
    </row>
    <row r="979" spans="1:50">
      <c r="A979" s="46">
        <v>978</v>
      </c>
      <c r="B979" s="46" t="s">
        <v>3098</v>
      </c>
      <c r="C979" s="46" t="s">
        <v>1964</v>
      </c>
      <c r="D979" s="46" t="s">
        <v>24</v>
      </c>
      <c r="E979" s="46" t="s">
        <v>2038</v>
      </c>
      <c r="F979" s="46" t="s">
        <v>2037</v>
      </c>
      <c r="G979" s="46">
        <v>27</v>
      </c>
      <c r="H979" s="46">
        <v>41</v>
      </c>
      <c r="I979" s="46">
        <v>6</v>
      </c>
      <c r="J979" s="46">
        <v>457</v>
      </c>
      <c r="K979" s="46">
        <v>591</v>
      </c>
      <c r="L979" s="46">
        <v>156</v>
      </c>
      <c r="M979" s="46">
        <v>0</v>
      </c>
      <c r="N979" s="46">
        <v>0</v>
      </c>
      <c r="O979" s="46">
        <v>0</v>
      </c>
      <c r="P979" s="46">
        <v>0</v>
      </c>
      <c r="Q979" s="46">
        <v>0</v>
      </c>
      <c r="R979" s="46">
        <v>0</v>
      </c>
      <c r="S979" s="46">
        <v>0</v>
      </c>
      <c r="T979" s="46">
        <v>0</v>
      </c>
      <c r="U979" s="46">
        <v>0</v>
      </c>
      <c r="V979" s="46">
        <v>0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0</v>
      </c>
      <c r="AI979" s="46">
        <v>0</v>
      </c>
      <c r="AJ979" s="46">
        <v>0</v>
      </c>
      <c r="AK979" s="46">
        <v>12</v>
      </c>
      <c r="AL979" s="46">
        <v>10</v>
      </c>
      <c r="AM979" s="46">
        <v>0</v>
      </c>
      <c r="AN979" s="46">
        <v>0</v>
      </c>
      <c r="AO979" s="46">
        <v>0</v>
      </c>
      <c r="AP979" s="46">
        <v>0</v>
      </c>
      <c r="AQ979" s="46">
        <v>0</v>
      </c>
      <c r="AR979" s="46">
        <v>0</v>
      </c>
      <c r="AS979" s="46">
        <v>0</v>
      </c>
      <c r="AT979" s="46">
        <v>0</v>
      </c>
      <c r="AU979" s="46">
        <v>0</v>
      </c>
      <c r="AV979" s="46">
        <v>0</v>
      </c>
      <c r="AW979" s="46">
        <v>0</v>
      </c>
      <c r="AX979" s="46">
        <v>0</v>
      </c>
    </row>
    <row r="980" spans="1:50">
      <c r="A980" s="46">
        <v>979</v>
      </c>
      <c r="B980" s="46" t="s">
        <v>3098</v>
      </c>
      <c r="C980" s="46" t="s">
        <v>1964</v>
      </c>
      <c r="D980" s="46" t="s">
        <v>24</v>
      </c>
      <c r="E980" s="46" t="s">
        <v>2040</v>
      </c>
      <c r="F980" s="46" t="s">
        <v>2039</v>
      </c>
      <c r="G980" s="46">
        <v>19</v>
      </c>
      <c r="H980" s="46">
        <v>22</v>
      </c>
      <c r="I980" s="46">
        <v>7</v>
      </c>
      <c r="J980" s="46">
        <v>356</v>
      </c>
      <c r="K980" s="46">
        <v>509</v>
      </c>
      <c r="L980" s="46">
        <v>185</v>
      </c>
      <c r="M980" s="46">
        <v>0</v>
      </c>
      <c r="N980" s="46">
        <v>0</v>
      </c>
      <c r="O980" s="46">
        <v>0</v>
      </c>
      <c r="P980" s="46">
        <v>0</v>
      </c>
      <c r="Q980" s="46">
        <v>0</v>
      </c>
      <c r="R980" s="46">
        <v>0</v>
      </c>
      <c r="S980" s="46">
        <v>0</v>
      </c>
      <c r="T980" s="46">
        <v>0</v>
      </c>
      <c r="U980" s="46">
        <v>0</v>
      </c>
      <c r="V980" s="46">
        <v>0</v>
      </c>
      <c r="W980" s="46">
        <v>0</v>
      </c>
      <c r="X980" s="46">
        <v>0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>
        <v>0</v>
      </c>
      <c r="AJ980" s="46">
        <v>0</v>
      </c>
      <c r="AK980" s="46">
        <v>2</v>
      </c>
      <c r="AL980" s="46">
        <v>2</v>
      </c>
      <c r="AM980" s="46">
        <v>0</v>
      </c>
      <c r="AN980" s="46">
        <v>0</v>
      </c>
      <c r="AO980" s="46">
        <v>0</v>
      </c>
      <c r="AP980" s="46">
        <v>0</v>
      </c>
      <c r="AQ980" s="46">
        <v>0</v>
      </c>
      <c r="AR980" s="46">
        <v>0</v>
      </c>
      <c r="AS980" s="46">
        <v>0</v>
      </c>
      <c r="AT980" s="46">
        <v>0</v>
      </c>
      <c r="AU980" s="46">
        <v>0</v>
      </c>
      <c r="AV980" s="46">
        <v>0</v>
      </c>
      <c r="AW980" s="46">
        <v>0</v>
      </c>
      <c r="AX980" s="46">
        <v>0</v>
      </c>
    </row>
    <row r="981" spans="1:50">
      <c r="A981" s="46">
        <v>980</v>
      </c>
      <c r="B981" s="46" t="s">
        <v>3098</v>
      </c>
      <c r="C981" s="46" t="s">
        <v>1964</v>
      </c>
      <c r="D981" s="46" t="s">
        <v>24</v>
      </c>
      <c r="E981" s="46" t="s">
        <v>2042</v>
      </c>
      <c r="F981" s="46" t="s">
        <v>2041</v>
      </c>
      <c r="G981" s="46">
        <v>11</v>
      </c>
      <c r="H981" s="46">
        <v>14</v>
      </c>
      <c r="I981" s="46">
        <v>4</v>
      </c>
      <c r="J981" s="46">
        <v>184</v>
      </c>
      <c r="K981" s="46">
        <v>256</v>
      </c>
      <c r="L981" s="46">
        <v>48</v>
      </c>
      <c r="M981" s="46">
        <v>0</v>
      </c>
      <c r="N981" s="46">
        <v>0</v>
      </c>
      <c r="O981" s="46">
        <v>0</v>
      </c>
      <c r="P981" s="46">
        <v>0</v>
      </c>
      <c r="Q981" s="46">
        <v>0</v>
      </c>
      <c r="R981" s="46">
        <v>0</v>
      </c>
      <c r="S981" s="46">
        <v>0</v>
      </c>
      <c r="T981" s="46">
        <v>0</v>
      </c>
      <c r="U981" s="46">
        <v>0</v>
      </c>
      <c r="V981" s="46">
        <v>0</v>
      </c>
      <c r="W981" s="46">
        <v>0</v>
      </c>
      <c r="X981" s="46">
        <v>0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0</v>
      </c>
      <c r="AI981" s="46">
        <v>0</v>
      </c>
      <c r="AJ981" s="46">
        <v>0</v>
      </c>
      <c r="AK981" s="46">
        <v>4</v>
      </c>
      <c r="AL981" s="46">
        <v>2</v>
      </c>
      <c r="AM981" s="46">
        <v>0</v>
      </c>
      <c r="AN981" s="46">
        <v>0</v>
      </c>
      <c r="AO981" s="46">
        <v>0</v>
      </c>
      <c r="AP981" s="46">
        <v>0</v>
      </c>
      <c r="AQ981" s="46">
        <v>0</v>
      </c>
      <c r="AR981" s="46">
        <v>0</v>
      </c>
      <c r="AS981" s="46">
        <v>0</v>
      </c>
      <c r="AT981" s="46">
        <v>0</v>
      </c>
      <c r="AU981" s="46">
        <v>0</v>
      </c>
      <c r="AV981" s="46">
        <v>0</v>
      </c>
      <c r="AW981" s="46">
        <v>0</v>
      </c>
      <c r="AX981" s="46">
        <v>0</v>
      </c>
    </row>
    <row r="982" spans="1:50">
      <c r="A982" s="46">
        <v>981</v>
      </c>
      <c r="B982" s="46" t="s">
        <v>3098</v>
      </c>
      <c r="C982" s="46" t="s">
        <v>1964</v>
      </c>
      <c r="D982" s="46" t="s">
        <v>24</v>
      </c>
      <c r="E982" s="46" t="s">
        <v>2044</v>
      </c>
      <c r="F982" s="46" t="s">
        <v>2043</v>
      </c>
      <c r="G982" s="46">
        <v>48</v>
      </c>
      <c r="H982" s="46">
        <v>45</v>
      </c>
      <c r="I982" s="46">
        <v>13</v>
      </c>
      <c r="J982" s="46">
        <v>932</v>
      </c>
      <c r="K982" s="46">
        <v>1166</v>
      </c>
      <c r="L982" s="46">
        <v>271</v>
      </c>
      <c r="M982" s="46">
        <v>0</v>
      </c>
      <c r="N982" s="46">
        <v>0</v>
      </c>
      <c r="O982" s="46">
        <v>0</v>
      </c>
      <c r="P982" s="46">
        <v>0</v>
      </c>
      <c r="Q982" s="46">
        <v>0</v>
      </c>
      <c r="R982" s="46">
        <v>0</v>
      </c>
      <c r="S982" s="46">
        <v>0</v>
      </c>
      <c r="T982" s="46">
        <v>0</v>
      </c>
      <c r="U982" s="46">
        <v>0</v>
      </c>
      <c r="V982" s="46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0</v>
      </c>
      <c r="AI982" s="46">
        <v>0</v>
      </c>
      <c r="AJ982" s="46">
        <v>0</v>
      </c>
      <c r="AK982" s="46">
        <v>25</v>
      </c>
      <c r="AL982" s="46">
        <v>22</v>
      </c>
      <c r="AM982" s="46">
        <v>0</v>
      </c>
      <c r="AN982" s="46">
        <v>0</v>
      </c>
      <c r="AO982" s="46">
        <v>0</v>
      </c>
      <c r="AP982" s="46">
        <v>0</v>
      </c>
      <c r="AQ982" s="46">
        <v>0</v>
      </c>
      <c r="AR982" s="46">
        <v>0</v>
      </c>
      <c r="AS982" s="46">
        <v>0</v>
      </c>
      <c r="AT982" s="46">
        <v>0</v>
      </c>
      <c r="AU982" s="46">
        <v>0</v>
      </c>
      <c r="AV982" s="46">
        <v>0</v>
      </c>
      <c r="AW982" s="46">
        <v>0</v>
      </c>
      <c r="AX982" s="46">
        <v>0</v>
      </c>
    </row>
    <row r="983" spans="1:50">
      <c r="A983" s="46">
        <v>982</v>
      </c>
      <c r="B983" s="46" t="s">
        <v>3098</v>
      </c>
      <c r="C983" s="46" t="s">
        <v>1964</v>
      </c>
      <c r="D983" s="46" t="s">
        <v>24</v>
      </c>
      <c r="E983" s="46" t="s">
        <v>2046</v>
      </c>
      <c r="F983" s="46" t="s">
        <v>2045</v>
      </c>
      <c r="G983" s="46">
        <v>47</v>
      </c>
      <c r="H983" s="46">
        <v>38</v>
      </c>
      <c r="I983" s="46">
        <v>10</v>
      </c>
      <c r="J983" s="46">
        <v>446.5</v>
      </c>
      <c r="K983" s="46">
        <v>614.5</v>
      </c>
      <c r="L983" s="46">
        <v>160</v>
      </c>
      <c r="M983" s="46">
        <v>0</v>
      </c>
      <c r="N983" s="46">
        <v>0</v>
      </c>
      <c r="O983" s="46">
        <v>0</v>
      </c>
      <c r="P983" s="46">
        <v>0</v>
      </c>
      <c r="Q983" s="46">
        <v>0</v>
      </c>
      <c r="R983" s="46">
        <v>0</v>
      </c>
      <c r="S983" s="46">
        <v>0</v>
      </c>
      <c r="T983" s="46">
        <v>0</v>
      </c>
      <c r="U983" s="46">
        <v>0</v>
      </c>
      <c r="V983" s="46">
        <v>0</v>
      </c>
      <c r="W983" s="46">
        <v>0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0</v>
      </c>
      <c r="AH983" s="46">
        <v>0</v>
      </c>
      <c r="AI983" s="46">
        <v>0</v>
      </c>
      <c r="AJ983" s="46">
        <v>0</v>
      </c>
      <c r="AK983" s="46">
        <v>19</v>
      </c>
      <c r="AL983" s="46">
        <v>16</v>
      </c>
      <c r="AM983" s="46">
        <v>0</v>
      </c>
      <c r="AN983" s="46">
        <v>0</v>
      </c>
      <c r="AO983" s="46">
        <v>0</v>
      </c>
      <c r="AP983" s="46">
        <v>0</v>
      </c>
      <c r="AQ983" s="46">
        <v>0</v>
      </c>
      <c r="AR983" s="46">
        <v>0</v>
      </c>
      <c r="AS983" s="46">
        <v>0</v>
      </c>
      <c r="AT983" s="46">
        <v>0</v>
      </c>
      <c r="AU983" s="46">
        <v>0</v>
      </c>
      <c r="AV983" s="46">
        <v>0</v>
      </c>
      <c r="AW983" s="46">
        <v>0</v>
      </c>
      <c r="AX983" s="46">
        <v>0</v>
      </c>
    </row>
    <row r="984" spans="1:50">
      <c r="A984" s="46">
        <v>983</v>
      </c>
      <c r="B984" s="46" t="s">
        <v>3098</v>
      </c>
      <c r="C984" s="46" t="s">
        <v>1964</v>
      </c>
      <c r="D984" s="46" t="s">
        <v>24</v>
      </c>
      <c r="E984" s="46" t="s">
        <v>2048</v>
      </c>
      <c r="F984" s="46" t="s">
        <v>2047</v>
      </c>
      <c r="G984" s="46">
        <v>27</v>
      </c>
      <c r="H984" s="46">
        <v>27</v>
      </c>
      <c r="I984" s="46">
        <v>9</v>
      </c>
      <c r="J984" s="46">
        <v>437</v>
      </c>
      <c r="K984" s="46">
        <v>577</v>
      </c>
      <c r="L984" s="46">
        <v>169</v>
      </c>
      <c r="M984" s="46">
        <v>0</v>
      </c>
      <c r="N984" s="46">
        <v>0</v>
      </c>
      <c r="O984" s="46">
        <v>0</v>
      </c>
      <c r="P984" s="46">
        <v>0</v>
      </c>
      <c r="Q984" s="46">
        <v>0</v>
      </c>
      <c r="R984" s="46">
        <v>0</v>
      </c>
      <c r="S984" s="46">
        <v>0</v>
      </c>
      <c r="T984" s="46">
        <v>0</v>
      </c>
      <c r="U984" s="46">
        <v>0</v>
      </c>
      <c r="V984" s="46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0</v>
      </c>
      <c r="AH984" s="46">
        <v>0</v>
      </c>
      <c r="AI984" s="46">
        <v>0</v>
      </c>
      <c r="AJ984" s="46">
        <v>0</v>
      </c>
      <c r="AK984" s="46">
        <v>5</v>
      </c>
      <c r="AL984" s="46">
        <v>3</v>
      </c>
      <c r="AM984" s="46">
        <v>0</v>
      </c>
      <c r="AN984" s="46">
        <v>0</v>
      </c>
      <c r="AO984" s="46">
        <v>0</v>
      </c>
      <c r="AP984" s="46">
        <v>0</v>
      </c>
      <c r="AQ984" s="46">
        <v>0</v>
      </c>
      <c r="AR984" s="46">
        <v>0</v>
      </c>
      <c r="AS984" s="46">
        <v>0</v>
      </c>
      <c r="AT984" s="46">
        <v>0</v>
      </c>
      <c r="AU984" s="46">
        <v>0</v>
      </c>
      <c r="AV984" s="46">
        <v>0</v>
      </c>
      <c r="AW984" s="46">
        <v>0</v>
      </c>
      <c r="AX984" s="46">
        <v>0</v>
      </c>
    </row>
    <row r="985" spans="1:50">
      <c r="A985" s="46">
        <v>984</v>
      </c>
      <c r="B985" s="46" t="s">
        <v>3098</v>
      </c>
      <c r="C985" s="46" t="s">
        <v>1964</v>
      </c>
      <c r="D985" s="46" t="s">
        <v>24</v>
      </c>
      <c r="E985" s="46" t="s">
        <v>2050</v>
      </c>
      <c r="F985" s="46" t="s">
        <v>2049</v>
      </c>
      <c r="G985" s="46">
        <v>15</v>
      </c>
      <c r="H985" s="46">
        <v>19</v>
      </c>
      <c r="I985" s="46">
        <v>6</v>
      </c>
      <c r="J985" s="46">
        <v>336</v>
      </c>
      <c r="K985" s="46">
        <v>441</v>
      </c>
      <c r="L985" s="46">
        <v>116</v>
      </c>
      <c r="M985" s="46">
        <v>0</v>
      </c>
      <c r="N985" s="46">
        <v>0</v>
      </c>
      <c r="O985" s="46">
        <v>0</v>
      </c>
      <c r="P985" s="46">
        <v>0</v>
      </c>
      <c r="Q985" s="46">
        <v>0</v>
      </c>
      <c r="R985" s="46"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0</v>
      </c>
      <c r="AI985" s="46">
        <v>0</v>
      </c>
      <c r="AJ985" s="46">
        <v>0</v>
      </c>
      <c r="AK985" s="46">
        <v>8</v>
      </c>
      <c r="AL985" s="46">
        <v>7</v>
      </c>
      <c r="AM985" s="46">
        <v>0</v>
      </c>
      <c r="AN985" s="46">
        <v>0</v>
      </c>
      <c r="AO985" s="46">
        <v>0</v>
      </c>
      <c r="AP985" s="46">
        <v>0</v>
      </c>
      <c r="AQ985" s="46">
        <v>0</v>
      </c>
      <c r="AR985" s="46">
        <v>0</v>
      </c>
      <c r="AS985" s="46">
        <v>0</v>
      </c>
      <c r="AT985" s="46">
        <v>0</v>
      </c>
      <c r="AU985" s="46">
        <v>47</v>
      </c>
      <c r="AV985" s="46">
        <v>4</v>
      </c>
      <c r="AW985" s="46">
        <v>0</v>
      </c>
      <c r="AX985" s="46">
        <v>0</v>
      </c>
    </row>
    <row r="986" spans="1:50">
      <c r="A986" s="46">
        <v>985</v>
      </c>
      <c r="B986" s="46" t="s">
        <v>3098</v>
      </c>
      <c r="C986" s="46" t="s">
        <v>1964</v>
      </c>
      <c r="D986" s="46" t="s">
        <v>29</v>
      </c>
      <c r="E986" s="46" t="s">
        <v>2052</v>
      </c>
      <c r="F986" s="46" t="s">
        <v>2051</v>
      </c>
      <c r="G986" s="46">
        <v>21</v>
      </c>
      <c r="H986" s="46">
        <v>25</v>
      </c>
      <c r="I986" s="46">
        <v>7</v>
      </c>
      <c r="J986" s="46">
        <v>418</v>
      </c>
      <c r="K986" s="46">
        <v>549</v>
      </c>
      <c r="L986" s="46">
        <v>151</v>
      </c>
      <c r="M986" s="46">
        <v>0</v>
      </c>
      <c r="N986" s="46">
        <v>0</v>
      </c>
      <c r="O986" s="46">
        <v>0</v>
      </c>
      <c r="P986" s="46">
        <v>0</v>
      </c>
      <c r="Q986" s="46">
        <v>0</v>
      </c>
      <c r="R986" s="46">
        <v>0</v>
      </c>
      <c r="S986" s="46">
        <v>0</v>
      </c>
      <c r="T986" s="46">
        <v>0</v>
      </c>
      <c r="U986" s="46">
        <v>0</v>
      </c>
      <c r="V986" s="46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0</v>
      </c>
      <c r="AC986" s="46">
        <v>0</v>
      </c>
      <c r="AD986" s="46">
        <v>0</v>
      </c>
      <c r="AE986" s="46">
        <v>0</v>
      </c>
      <c r="AF986" s="46">
        <v>0</v>
      </c>
      <c r="AG986" s="46">
        <v>0</v>
      </c>
      <c r="AH986" s="46">
        <v>0</v>
      </c>
      <c r="AI986" s="46">
        <v>0</v>
      </c>
      <c r="AJ986" s="46">
        <v>0</v>
      </c>
      <c r="AK986" s="46">
        <v>5</v>
      </c>
      <c r="AL986" s="46">
        <v>4</v>
      </c>
      <c r="AM986" s="46">
        <v>0</v>
      </c>
      <c r="AN986" s="46">
        <v>0</v>
      </c>
      <c r="AO986" s="46">
        <v>0</v>
      </c>
      <c r="AP986" s="46">
        <v>0</v>
      </c>
      <c r="AQ986" s="46">
        <v>0</v>
      </c>
      <c r="AR986" s="46">
        <v>0</v>
      </c>
      <c r="AS986" s="46">
        <v>0</v>
      </c>
      <c r="AT986" s="46">
        <v>0</v>
      </c>
      <c r="AU986" s="46">
        <v>0</v>
      </c>
      <c r="AV986" s="46">
        <v>0</v>
      </c>
      <c r="AW986" s="46">
        <v>0</v>
      </c>
      <c r="AX986" s="46">
        <v>0</v>
      </c>
    </row>
    <row r="987" spans="1:50">
      <c r="A987" s="46">
        <v>986</v>
      </c>
      <c r="B987" s="46" t="s">
        <v>3098</v>
      </c>
      <c r="C987" s="46" t="s">
        <v>1964</v>
      </c>
      <c r="D987" s="46" t="s">
        <v>24</v>
      </c>
      <c r="E987" s="46" t="s">
        <v>2054</v>
      </c>
      <c r="F987" s="46" t="s">
        <v>2053</v>
      </c>
      <c r="G987" s="46">
        <v>27</v>
      </c>
      <c r="H987" s="46">
        <v>23</v>
      </c>
      <c r="I987" s="46">
        <v>2</v>
      </c>
      <c r="J987" s="46">
        <v>161.5</v>
      </c>
      <c r="K987" s="46">
        <v>206</v>
      </c>
      <c r="L987" s="46">
        <v>30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  <c r="AN987" s="46">
        <v>0</v>
      </c>
      <c r="AO987" s="46">
        <v>0</v>
      </c>
      <c r="AP987" s="46">
        <v>0</v>
      </c>
      <c r="AQ987" s="46">
        <v>0</v>
      </c>
      <c r="AR987" s="46">
        <v>0</v>
      </c>
      <c r="AS987" s="46">
        <v>0</v>
      </c>
      <c r="AT987" s="46">
        <v>0</v>
      </c>
      <c r="AU987" s="46">
        <v>0</v>
      </c>
      <c r="AV987" s="46">
        <v>0</v>
      </c>
      <c r="AW987" s="46">
        <v>0</v>
      </c>
      <c r="AX987" s="46">
        <v>0</v>
      </c>
    </row>
    <row r="988" spans="1:50">
      <c r="A988" s="46">
        <v>987</v>
      </c>
      <c r="B988" s="46" t="s">
        <v>3098</v>
      </c>
      <c r="C988" s="46" t="s">
        <v>1964</v>
      </c>
      <c r="D988" s="46" t="s">
        <v>24</v>
      </c>
      <c r="E988" s="46" t="s">
        <v>660</v>
      </c>
      <c r="F988" s="46" t="s">
        <v>2055</v>
      </c>
      <c r="G988" s="46">
        <v>50</v>
      </c>
      <c r="H988" s="46">
        <v>65</v>
      </c>
      <c r="I988" s="46">
        <v>25</v>
      </c>
      <c r="J988" s="46">
        <v>1330</v>
      </c>
      <c r="K988" s="46">
        <v>1710</v>
      </c>
      <c r="L988" s="46">
        <v>593</v>
      </c>
      <c r="M988" s="46">
        <v>0</v>
      </c>
      <c r="N988" s="46">
        <v>0</v>
      </c>
      <c r="O988" s="46">
        <v>0</v>
      </c>
      <c r="P988" s="46">
        <v>0</v>
      </c>
      <c r="Q988" s="46">
        <v>0</v>
      </c>
      <c r="R988" s="46">
        <v>0</v>
      </c>
      <c r="S988" s="46">
        <v>0</v>
      </c>
      <c r="T988" s="46">
        <v>0</v>
      </c>
      <c r="U988" s="46">
        <v>0</v>
      </c>
      <c r="V988" s="46">
        <v>0</v>
      </c>
      <c r="W988" s="46">
        <v>0</v>
      </c>
      <c r="X988" s="46">
        <v>0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0</v>
      </c>
      <c r="AH988" s="46">
        <v>0</v>
      </c>
      <c r="AI988" s="46">
        <v>0</v>
      </c>
      <c r="AJ988" s="46">
        <v>0</v>
      </c>
      <c r="AK988" s="46">
        <v>34</v>
      </c>
      <c r="AL988" s="46">
        <v>30</v>
      </c>
      <c r="AM988" s="46">
        <v>0</v>
      </c>
      <c r="AN988" s="46">
        <v>0</v>
      </c>
      <c r="AO988" s="46">
        <v>0</v>
      </c>
      <c r="AP988" s="46">
        <v>0</v>
      </c>
      <c r="AQ988" s="46">
        <v>0</v>
      </c>
      <c r="AR988" s="46">
        <v>0</v>
      </c>
      <c r="AS988" s="46">
        <v>0</v>
      </c>
      <c r="AT988" s="46">
        <v>0</v>
      </c>
      <c r="AU988" s="46">
        <v>0</v>
      </c>
      <c r="AV988" s="46">
        <v>0</v>
      </c>
      <c r="AW988" s="46">
        <v>0</v>
      </c>
      <c r="AX988" s="46">
        <v>0</v>
      </c>
    </row>
    <row r="989" spans="1:50">
      <c r="A989" s="46">
        <v>988</v>
      </c>
      <c r="B989" s="46" t="s">
        <v>3098</v>
      </c>
      <c r="C989" s="46" t="s">
        <v>1964</v>
      </c>
      <c r="D989" s="46" t="s">
        <v>21</v>
      </c>
      <c r="E989" s="46" t="s">
        <v>2057</v>
      </c>
      <c r="F989" s="46" t="s">
        <v>2056</v>
      </c>
      <c r="G989" s="46">
        <v>127</v>
      </c>
      <c r="H989" s="46">
        <v>212</v>
      </c>
      <c r="I989" s="46">
        <v>66</v>
      </c>
      <c r="J989" s="46">
        <v>3617.5</v>
      </c>
      <c r="K989" s="46">
        <v>5029</v>
      </c>
      <c r="L989" s="46">
        <v>1358</v>
      </c>
      <c r="M989" s="46">
        <v>0</v>
      </c>
      <c r="N989" s="46">
        <v>0</v>
      </c>
      <c r="O989" s="46">
        <v>0</v>
      </c>
      <c r="P989" s="46">
        <v>0</v>
      </c>
      <c r="Q989" s="46">
        <v>0</v>
      </c>
      <c r="R989" s="46">
        <v>0</v>
      </c>
      <c r="S989" s="46">
        <v>0</v>
      </c>
      <c r="T989" s="46">
        <v>0</v>
      </c>
      <c r="U989" s="46">
        <v>0</v>
      </c>
      <c r="V989" s="46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406</v>
      </c>
      <c r="AF989" s="46">
        <v>0</v>
      </c>
      <c r="AG989" s="46">
        <v>0</v>
      </c>
      <c r="AH989" s="46">
        <v>0</v>
      </c>
      <c r="AI989" s="46">
        <v>0</v>
      </c>
      <c r="AJ989" s="46">
        <v>0</v>
      </c>
      <c r="AK989" s="46">
        <v>119</v>
      </c>
      <c r="AL989" s="46">
        <v>86</v>
      </c>
      <c r="AM989" s="46">
        <v>0</v>
      </c>
      <c r="AN989" s="46">
        <v>0</v>
      </c>
      <c r="AO989" s="46">
        <v>0</v>
      </c>
      <c r="AP989" s="46">
        <v>0</v>
      </c>
      <c r="AQ989" s="46">
        <v>0</v>
      </c>
      <c r="AR989" s="46">
        <v>0</v>
      </c>
      <c r="AS989" s="46">
        <v>0</v>
      </c>
      <c r="AT989" s="46">
        <v>0</v>
      </c>
      <c r="AU989" s="46">
        <v>0</v>
      </c>
      <c r="AV989" s="46">
        <v>0</v>
      </c>
      <c r="AW989" s="46">
        <v>0</v>
      </c>
      <c r="AX989" s="46">
        <v>0</v>
      </c>
    </row>
    <row r="990" spans="1:50">
      <c r="A990" s="46">
        <v>989</v>
      </c>
      <c r="B990" s="46" t="s">
        <v>3098</v>
      </c>
      <c r="C990" s="46" t="s">
        <v>1964</v>
      </c>
      <c r="D990" s="46" t="s">
        <v>24</v>
      </c>
      <c r="E990" s="46" t="s">
        <v>2059</v>
      </c>
      <c r="F990" s="46" t="s">
        <v>2058</v>
      </c>
      <c r="G990" s="46">
        <v>29</v>
      </c>
      <c r="H990" s="46">
        <v>34</v>
      </c>
      <c r="I990" s="46">
        <v>7</v>
      </c>
      <c r="J990" s="46">
        <v>505</v>
      </c>
      <c r="K990" s="46">
        <v>629.5</v>
      </c>
      <c r="L990" s="46">
        <v>112</v>
      </c>
      <c r="M990" s="46">
        <v>0</v>
      </c>
      <c r="N990" s="46">
        <v>0</v>
      </c>
      <c r="O990" s="46">
        <v>0</v>
      </c>
      <c r="P990" s="46">
        <v>0</v>
      </c>
      <c r="Q990" s="46">
        <v>0</v>
      </c>
      <c r="R990" s="46">
        <v>0</v>
      </c>
      <c r="S990" s="46">
        <v>0</v>
      </c>
      <c r="T990" s="46">
        <v>0</v>
      </c>
      <c r="U990" s="46">
        <v>0</v>
      </c>
      <c r="V990" s="46">
        <v>0</v>
      </c>
      <c r="W990" s="46">
        <v>0</v>
      </c>
      <c r="X990" s="46">
        <v>0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>
        <v>0</v>
      </c>
      <c r="AJ990" s="46">
        <v>0</v>
      </c>
      <c r="AK990" s="46">
        <v>10</v>
      </c>
      <c r="AL990" s="46">
        <v>7</v>
      </c>
      <c r="AM990" s="46">
        <v>0</v>
      </c>
      <c r="AN990" s="46">
        <v>0</v>
      </c>
      <c r="AO990" s="46">
        <v>0</v>
      </c>
      <c r="AP990" s="46">
        <v>0</v>
      </c>
      <c r="AQ990" s="46">
        <v>0</v>
      </c>
      <c r="AR990" s="46">
        <v>0</v>
      </c>
      <c r="AS990" s="46">
        <v>0</v>
      </c>
      <c r="AT990" s="46">
        <v>0</v>
      </c>
      <c r="AU990" s="46">
        <v>0</v>
      </c>
      <c r="AV990" s="46">
        <v>0</v>
      </c>
      <c r="AW990" s="46">
        <v>0</v>
      </c>
      <c r="AX990" s="46">
        <v>0</v>
      </c>
    </row>
    <row r="991" spans="1:50">
      <c r="A991" s="46">
        <v>990</v>
      </c>
      <c r="B991" s="46" t="s">
        <v>3098</v>
      </c>
      <c r="C991" s="46" t="s">
        <v>1964</v>
      </c>
      <c r="D991" s="46" t="s">
        <v>24</v>
      </c>
      <c r="E991" s="46" t="s">
        <v>2061</v>
      </c>
      <c r="F991" s="46" t="s">
        <v>2060</v>
      </c>
      <c r="G991" s="46">
        <v>12</v>
      </c>
      <c r="H991" s="46">
        <v>19</v>
      </c>
      <c r="I991" s="46">
        <v>6</v>
      </c>
      <c r="J991" s="46">
        <v>242</v>
      </c>
      <c r="K991" s="46">
        <v>321</v>
      </c>
      <c r="L991" s="46">
        <v>60</v>
      </c>
      <c r="M991" s="46">
        <v>0</v>
      </c>
      <c r="N991" s="46">
        <v>0</v>
      </c>
      <c r="O991" s="46">
        <v>0</v>
      </c>
      <c r="P991" s="46">
        <v>0</v>
      </c>
      <c r="Q991" s="46">
        <v>0</v>
      </c>
      <c r="R991" s="46">
        <v>0</v>
      </c>
      <c r="S991" s="46">
        <v>0</v>
      </c>
      <c r="T991" s="46">
        <v>0</v>
      </c>
      <c r="U991" s="46">
        <v>0</v>
      </c>
      <c r="V991" s="46">
        <v>0</v>
      </c>
      <c r="W991" s="46">
        <v>0</v>
      </c>
      <c r="X991" s="46">
        <v>0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</v>
      </c>
      <c r="AF991" s="46">
        <v>0</v>
      </c>
      <c r="AG991" s="46">
        <v>0</v>
      </c>
      <c r="AH991" s="46">
        <v>0</v>
      </c>
      <c r="AI991" s="46">
        <v>0</v>
      </c>
      <c r="AJ991" s="46">
        <v>0</v>
      </c>
      <c r="AK991" s="46">
        <v>15</v>
      </c>
      <c r="AL991" s="46">
        <v>8</v>
      </c>
      <c r="AM991" s="46">
        <v>0</v>
      </c>
      <c r="AN991" s="46">
        <v>0</v>
      </c>
      <c r="AO991" s="46">
        <v>0</v>
      </c>
      <c r="AP991" s="46">
        <v>0</v>
      </c>
      <c r="AQ991" s="46">
        <v>0</v>
      </c>
      <c r="AR991" s="46">
        <v>0</v>
      </c>
      <c r="AS991" s="46">
        <v>0</v>
      </c>
      <c r="AT991" s="46">
        <v>0</v>
      </c>
      <c r="AU991" s="46">
        <v>0</v>
      </c>
      <c r="AV991" s="46">
        <v>0</v>
      </c>
      <c r="AW991" s="46">
        <v>0</v>
      </c>
      <c r="AX991" s="46">
        <v>0</v>
      </c>
    </row>
    <row r="992" spans="1:50">
      <c r="A992" s="46">
        <v>991</v>
      </c>
      <c r="B992" s="46" t="s">
        <v>3098</v>
      </c>
      <c r="C992" s="46" t="s">
        <v>1964</v>
      </c>
      <c r="D992" s="46" t="s">
        <v>24</v>
      </c>
      <c r="E992" s="46" t="s">
        <v>2063</v>
      </c>
      <c r="F992" s="46" t="s">
        <v>2062</v>
      </c>
      <c r="G992" s="46">
        <v>42</v>
      </c>
      <c r="H992" s="46">
        <v>40</v>
      </c>
      <c r="I992" s="46">
        <v>10</v>
      </c>
      <c r="J992" s="46">
        <v>326</v>
      </c>
      <c r="K992" s="46">
        <v>455</v>
      </c>
      <c r="L992" s="46">
        <v>109</v>
      </c>
      <c r="M992" s="46">
        <v>0</v>
      </c>
      <c r="N992" s="46">
        <v>0</v>
      </c>
      <c r="O992" s="46">
        <v>0</v>
      </c>
      <c r="P992" s="46">
        <v>0</v>
      </c>
      <c r="Q992" s="46">
        <v>0</v>
      </c>
      <c r="R992" s="46">
        <v>0</v>
      </c>
      <c r="S992" s="46">
        <v>0</v>
      </c>
      <c r="T992" s="46">
        <v>0</v>
      </c>
      <c r="U992" s="46">
        <v>0</v>
      </c>
      <c r="V992" s="46">
        <v>0</v>
      </c>
      <c r="W992" s="46">
        <v>0</v>
      </c>
      <c r="X992" s="46">
        <v>0</v>
      </c>
      <c r="Y992" s="46">
        <v>0</v>
      </c>
      <c r="Z992" s="46">
        <v>0</v>
      </c>
      <c r="AA992" s="46"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>
        <v>0</v>
      </c>
      <c r="AJ992" s="46">
        <v>0</v>
      </c>
      <c r="AK992" s="46">
        <v>7</v>
      </c>
      <c r="AL992" s="46">
        <v>4</v>
      </c>
      <c r="AM992" s="46">
        <v>0</v>
      </c>
      <c r="AN992" s="46">
        <v>0</v>
      </c>
      <c r="AO992" s="46">
        <v>0</v>
      </c>
      <c r="AP992" s="46">
        <v>0</v>
      </c>
      <c r="AQ992" s="46">
        <v>0</v>
      </c>
      <c r="AR992" s="46">
        <v>0</v>
      </c>
      <c r="AS992" s="46">
        <v>0</v>
      </c>
      <c r="AT992" s="46">
        <v>0</v>
      </c>
      <c r="AU992" s="46">
        <v>0</v>
      </c>
      <c r="AV992" s="46">
        <v>0</v>
      </c>
      <c r="AW992" s="46">
        <v>0</v>
      </c>
      <c r="AX992" s="46">
        <v>0</v>
      </c>
    </row>
    <row r="993" spans="1:50">
      <c r="A993" s="46">
        <v>992</v>
      </c>
      <c r="B993" s="46" t="s">
        <v>3098</v>
      </c>
      <c r="C993" s="46" t="s">
        <v>1964</v>
      </c>
      <c r="D993" s="46" t="s">
        <v>24</v>
      </c>
      <c r="E993" s="46" t="s">
        <v>2065</v>
      </c>
      <c r="F993" s="46" t="s">
        <v>2064</v>
      </c>
      <c r="G993" s="46">
        <v>13</v>
      </c>
      <c r="H993" s="46">
        <v>18</v>
      </c>
      <c r="I993" s="46">
        <v>4</v>
      </c>
      <c r="J993" s="46">
        <v>176</v>
      </c>
      <c r="K993" s="46">
        <v>241</v>
      </c>
      <c r="L993" s="46">
        <v>52</v>
      </c>
      <c r="M993" s="46">
        <v>0</v>
      </c>
      <c r="N993" s="46">
        <v>0</v>
      </c>
      <c r="O993" s="46">
        <v>0</v>
      </c>
      <c r="P993" s="46">
        <v>0</v>
      </c>
      <c r="Q993" s="46">
        <v>0</v>
      </c>
      <c r="R993" s="46">
        <v>0</v>
      </c>
      <c r="S993" s="46">
        <v>0</v>
      </c>
      <c r="T993" s="46">
        <v>0</v>
      </c>
      <c r="U993" s="46">
        <v>0</v>
      </c>
      <c r="V993" s="46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>
        <v>0</v>
      </c>
      <c r="AJ993" s="46">
        <v>0</v>
      </c>
      <c r="AK993" s="46">
        <v>6</v>
      </c>
      <c r="AL993" s="46">
        <v>5</v>
      </c>
      <c r="AM993" s="46">
        <v>0</v>
      </c>
      <c r="AN993" s="46">
        <v>0</v>
      </c>
      <c r="AO993" s="46">
        <v>0</v>
      </c>
      <c r="AP993" s="46">
        <v>0</v>
      </c>
      <c r="AQ993" s="46">
        <v>0</v>
      </c>
      <c r="AR993" s="46">
        <v>0</v>
      </c>
      <c r="AS993" s="46">
        <v>0</v>
      </c>
      <c r="AT993" s="46">
        <v>0</v>
      </c>
      <c r="AU993" s="46">
        <v>0</v>
      </c>
      <c r="AV993" s="46">
        <v>0</v>
      </c>
      <c r="AW993" s="46">
        <v>0</v>
      </c>
      <c r="AX993" s="46">
        <v>0</v>
      </c>
    </row>
    <row r="994" spans="1:50">
      <c r="A994" s="46">
        <v>993</v>
      </c>
      <c r="B994" s="46" t="s">
        <v>3098</v>
      </c>
      <c r="C994" s="46" t="s">
        <v>1964</v>
      </c>
      <c r="D994" s="46" t="s">
        <v>29</v>
      </c>
      <c r="E994" s="46" t="s">
        <v>2067</v>
      </c>
      <c r="F994" s="46" t="s">
        <v>2066</v>
      </c>
      <c r="G994" s="46">
        <v>93</v>
      </c>
      <c r="H994" s="46">
        <v>110</v>
      </c>
      <c r="I994" s="46">
        <v>30</v>
      </c>
      <c r="J994" s="46">
        <v>2008</v>
      </c>
      <c r="K994" s="46">
        <v>2531</v>
      </c>
      <c r="L994" s="46">
        <v>684</v>
      </c>
      <c r="M994" s="46">
        <v>0</v>
      </c>
      <c r="N994" s="46">
        <v>0</v>
      </c>
      <c r="O994" s="46">
        <v>0</v>
      </c>
      <c r="P994" s="46">
        <v>0</v>
      </c>
      <c r="Q994" s="46">
        <v>0</v>
      </c>
      <c r="R994" s="46">
        <v>0</v>
      </c>
      <c r="S994" s="46">
        <v>0</v>
      </c>
      <c r="T994" s="46">
        <v>0</v>
      </c>
      <c r="U994" s="46">
        <v>0</v>
      </c>
      <c r="V994" s="46">
        <v>0</v>
      </c>
      <c r="W994" s="46">
        <v>0</v>
      </c>
      <c r="X994" s="46">
        <v>0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>
        <v>0</v>
      </c>
      <c r="AJ994" s="46">
        <v>0</v>
      </c>
      <c r="AK994" s="46">
        <v>37</v>
      </c>
      <c r="AL994" s="46">
        <v>34</v>
      </c>
      <c r="AM994" s="46">
        <v>0</v>
      </c>
      <c r="AN994" s="46">
        <v>0</v>
      </c>
      <c r="AO994" s="46">
        <v>0</v>
      </c>
      <c r="AP994" s="46">
        <v>0</v>
      </c>
      <c r="AQ994" s="46">
        <v>0</v>
      </c>
      <c r="AR994" s="46">
        <v>0</v>
      </c>
      <c r="AS994" s="46">
        <v>0</v>
      </c>
      <c r="AT994" s="46">
        <v>0</v>
      </c>
      <c r="AU994" s="46">
        <v>0</v>
      </c>
      <c r="AV994" s="46">
        <v>0</v>
      </c>
      <c r="AW994" s="46">
        <v>0</v>
      </c>
      <c r="AX994" s="46">
        <v>0</v>
      </c>
    </row>
    <row r="995" spans="1:50">
      <c r="A995" s="46">
        <v>994</v>
      </c>
      <c r="B995" s="46" t="s">
        <v>3098</v>
      </c>
      <c r="C995" s="46" t="s">
        <v>1964</v>
      </c>
      <c r="D995" s="46" t="s">
        <v>24</v>
      </c>
      <c r="E995" s="46" t="s">
        <v>2069</v>
      </c>
      <c r="F995" s="46" t="s">
        <v>2068</v>
      </c>
      <c r="G995" s="46">
        <v>24</v>
      </c>
      <c r="H995" s="46">
        <v>27</v>
      </c>
      <c r="I995" s="46">
        <v>4</v>
      </c>
      <c r="J995" s="46">
        <v>576</v>
      </c>
      <c r="K995" s="46">
        <v>724</v>
      </c>
      <c r="L995" s="46">
        <v>109</v>
      </c>
      <c r="M995" s="46">
        <v>0</v>
      </c>
      <c r="N995" s="46">
        <v>0</v>
      </c>
      <c r="O995" s="46">
        <v>0</v>
      </c>
      <c r="P995" s="46">
        <v>0</v>
      </c>
      <c r="Q995" s="46">
        <v>0</v>
      </c>
      <c r="R995" s="46">
        <v>0</v>
      </c>
      <c r="S995" s="46">
        <v>0</v>
      </c>
      <c r="T995" s="46">
        <v>0</v>
      </c>
      <c r="U995" s="46">
        <v>0</v>
      </c>
      <c r="V995" s="46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>
        <v>0</v>
      </c>
      <c r="AJ995" s="46">
        <v>0</v>
      </c>
      <c r="AK995" s="46">
        <v>7</v>
      </c>
      <c r="AL995" s="46">
        <v>8</v>
      </c>
      <c r="AM995" s="46">
        <v>0</v>
      </c>
      <c r="AN995" s="46">
        <v>0</v>
      </c>
      <c r="AO995" s="46">
        <v>0</v>
      </c>
      <c r="AP995" s="46">
        <v>0</v>
      </c>
      <c r="AQ995" s="46">
        <v>0</v>
      </c>
      <c r="AR995" s="46">
        <v>0</v>
      </c>
      <c r="AS995" s="46">
        <v>0</v>
      </c>
      <c r="AT995" s="46">
        <v>0</v>
      </c>
      <c r="AU995" s="46">
        <v>0</v>
      </c>
      <c r="AV995" s="46">
        <v>0</v>
      </c>
      <c r="AW995" s="46">
        <v>0</v>
      </c>
      <c r="AX995" s="46">
        <v>0</v>
      </c>
    </row>
    <row r="996" spans="1:50">
      <c r="A996" s="46">
        <v>995</v>
      </c>
      <c r="B996" s="46" t="s">
        <v>3098</v>
      </c>
      <c r="C996" s="46" t="s">
        <v>1964</v>
      </c>
      <c r="D996" s="46" t="s">
        <v>29</v>
      </c>
      <c r="E996" s="46" t="s">
        <v>2071</v>
      </c>
      <c r="F996" s="46" t="s">
        <v>2070</v>
      </c>
      <c r="G996" s="46">
        <v>75</v>
      </c>
      <c r="H996" s="46">
        <v>82</v>
      </c>
      <c r="I996" s="46">
        <v>23</v>
      </c>
      <c r="J996" s="46">
        <v>912</v>
      </c>
      <c r="K996" s="46">
        <v>1223</v>
      </c>
      <c r="L996" s="46">
        <v>349</v>
      </c>
      <c r="M996" s="46">
        <v>0</v>
      </c>
      <c r="N996" s="46">
        <v>0</v>
      </c>
      <c r="O996" s="46">
        <v>0</v>
      </c>
      <c r="P996" s="46">
        <v>0</v>
      </c>
      <c r="Q996" s="46">
        <v>0</v>
      </c>
      <c r="R996" s="46">
        <v>0</v>
      </c>
      <c r="S996" s="46">
        <v>0</v>
      </c>
      <c r="T996" s="46">
        <v>0</v>
      </c>
      <c r="U996" s="46">
        <v>0</v>
      </c>
      <c r="V996" s="46">
        <v>0</v>
      </c>
      <c r="W996" s="46">
        <v>0</v>
      </c>
      <c r="X996" s="46">
        <v>0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>
        <v>0</v>
      </c>
      <c r="AJ996" s="46">
        <v>0</v>
      </c>
      <c r="AK996" s="46">
        <v>36</v>
      </c>
      <c r="AL996" s="46">
        <v>31</v>
      </c>
      <c r="AM996" s="46">
        <v>0</v>
      </c>
      <c r="AN996" s="46">
        <v>0</v>
      </c>
      <c r="AO996" s="46">
        <v>0</v>
      </c>
      <c r="AP996" s="46">
        <v>0</v>
      </c>
      <c r="AQ996" s="46">
        <v>0</v>
      </c>
      <c r="AR996" s="46">
        <v>0</v>
      </c>
      <c r="AS996" s="46">
        <v>0</v>
      </c>
      <c r="AT996" s="46">
        <v>0</v>
      </c>
      <c r="AU996" s="46">
        <v>0</v>
      </c>
      <c r="AV996" s="46">
        <v>0</v>
      </c>
      <c r="AW996" s="46">
        <v>0</v>
      </c>
      <c r="AX996" s="46">
        <v>0</v>
      </c>
    </row>
    <row r="997" spans="1:50">
      <c r="A997" s="46">
        <v>996</v>
      </c>
      <c r="B997" s="46" t="s">
        <v>3098</v>
      </c>
      <c r="C997" s="46" t="s">
        <v>1964</v>
      </c>
      <c r="D997" s="46" t="s">
        <v>78</v>
      </c>
      <c r="E997" s="46" t="s">
        <v>2073</v>
      </c>
      <c r="F997" s="46" t="s">
        <v>2072</v>
      </c>
      <c r="G997" s="46">
        <v>50</v>
      </c>
      <c r="H997" s="46">
        <v>84</v>
      </c>
      <c r="I997" s="46">
        <v>20</v>
      </c>
      <c r="J997" s="46">
        <v>1758</v>
      </c>
      <c r="K997" s="46">
        <v>2377</v>
      </c>
      <c r="L997" s="46">
        <v>530</v>
      </c>
      <c r="M997" s="46">
        <v>0</v>
      </c>
      <c r="N997" s="46">
        <v>0</v>
      </c>
      <c r="O997" s="46">
        <v>0</v>
      </c>
      <c r="P997" s="46">
        <v>0</v>
      </c>
      <c r="Q997" s="46">
        <v>0</v>
      </c>
      <c r="R997" s="46">
        <v>0</v>
      </c>
      <c r="S997" s="46">
        <v>0</v>
      </c>
      <c r="T997" s="46">
        <v>0</v>
      </c>
      <c r="U997" s="46">
        <v>0</v>
      </c>
      <c r="V997" s="46">
        <v>0</v>
      </c>
      <c r="W997" s="46">
        <v>0</v>
      </c>
      <c r="X997" s="46">
        <v>0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>
        <v>0</v>
      </c>
      <c r="AJ997" s="46">
        <v>0</v>
      </c>
      <c r="AK997" s="46">
        <v>54</v>
      </c>
      <c r="AL997" s="46">
        <v>29</v>
      </c>
      <c r="AM997" s="46">
        <v>0</v>
      </c>
      <c r="AN997" s="46">
        <v>0</v>
      </c>
      <c r="AO997" s="46">
        <v>0</v>
      </c>
      <c r="AP997" s="46">
        <v>0</v>
      </c>
      <c r="AQ997" s="46">
        <v>0</v>
      </c>
      <c r="AR997" s="46">
        <v>0</v>
      </c>
      <c r="AS997" s="46">
        <v>0</v>
      </c>
      <c r="AT997" s="46">
        <v>0</v>
      </c>
      <c r="AU997" s="46">
        <v>0</v>
      </c>
      <c r="AV997" s="46">
        <v>0</v>
      </c>
      <c r="AW997" s="46">
        <v>0</v>
      </c>
      <c r="AX997" s="46">
        <v>0</v>
      </c>
    </row>
    <row r="998" spans="1:50">
      <c r="A998" s="46">
        <v>997</v>
      </c>
      <c r="B998" s="46" t="s">
        <v>3098</v>
      </c>
      <c r="C998" s="46" t="s">
        <v>1964</v>
      </c>
      <c r="D998" s="46" t="s">
        <v>21</v>
      </c>
      <c r="E998" s="46" t="s">
        <v>2075</v>
      </c>
      <c r="F998" s="46" t="s">
        <v>2074</v>
      </c>
      <c r="G998" s="46">
        <v>74</v>
      </c>
      <c r="H998" s="46">
        <v>117</v>
      </c>
      <c r="I998" s="46">
        <v>25</v>
      </c>
      <c r="J998" s="46">
        <v>1702</v>
      </c>
      <c r="K998" s="46">
        <v>2306</v>
      </c>
      <c r="L998" s="46">
        <v>585</v>
      </c>
      <c r="M998" s="46">
        <v>0</v>
      </c>
      <c r="N998" s="46">
        <v>0</v>
      </c>
      <c r="O998" s="46">
        <v>0</v>
      </c>
      <c r="P998" s="46">
        <v>0</v>
      </c>
      <c r="Q998" s="46">
        <v>0</v>
      </c>
      <c r="R998" s="46">
        <v>0</v>
      </c>
      <c r="S998" s="46">
        <v>0</v>
      </c>
      <c r="T998" s="46">
        <v>0</v>
      </c>
      <c r="U998" s="46">
        <v>0</v>
      </c>
      <c r="V998" s="46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AF998" s="46">
        <v>0</v>
      </c>
      <c r="AG998" s="46">
        <v>0</v>
      </c>
      <c r="AH998" s="46">
        <v>0</v>
      </c>
      <c r="AI998" s="46">
        <v>0</v>
      </c>
      <c r="AJ998" s="46">
        <v>0</v>
      </c>
      <c r="AK998" s="46">
        <v>96</v>
      </c>
      <c r="AL998" s="46">
        <v>78</v>
      </c>
      <c r="AM998" s="46">
        <v>0</v>
      </c>
      <c r="AN998" s="46">
        <v>0</v>
      </c>
      <c r="AO998" s="46">
        <v>0</v>
      </c>
      <c r="AP998" s="46">
        <v>0</v>
      </c>
      <c r="AQ998" s="46">
        <v>0</v>
      </c>
      <c r="AR998" s="46">
        <v>0</v>
      </c>
      <c r="AS998" s="46">
        <v>0</v>
      </c>
      <c r="AT998" s="46">
        <v>0</v>
      </c>
      <c r="AU998" s="46">
        <v>0</v>
      </c>
      <c r="AV998" s="46">
        <v>0</v>
      </c>
      <c r="AW998" s="46">
        <v>0</v>
      </c>
      <c r="AX998" s="46">
        <v>0</v>
      </c>
    </row>
    <row r="999" spans="1:50">
      <c r="A999" s="46">
        <v>998</v>
      </c>
      <c r="B999" s="46" t="s">
        <v>3098</v>
      </c>
      <c r="C999" s="46" t="s">
        <v>1964</v>
      </c>
      <c r="D999" s="46" t="s">
        <v>29</v>
      </c>
      <c r="E999" s="46" t="s">
        <v>2077</v>
      </c>
      <c r="F999" s="46" t="s">
        <v>2076</v>
      </c>
      <c r="G999" s="46">
        <v>95</v>
      </c>
      <c r="H999" s="46">
        <v>125</v>
      </c>
      <c r="I999" s="46">
        <v>37</v>
      </c>
      <c r="J999" s="46">
        <v>1739</v>
      </c>
      <c r="K999" s="46">
        <v>2389</v>
      </c>
      <c r="L999" s="46">
        <v>767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51</v>
      </c>
      <c r="AL999" s="46">
        <v>48</v>
      </c>
      <c r="AM999" s="46">
        <v>0</v>
      </c>
      <c r="AN999" s="46">
        <v>0</v>
      </c>
      <c r="AO999" s="46">
        <v>0</v>
      </c>
      <c r="AP999" s="46">
        <v>0</v>
      </c>
      <c r="AQ999" s="46">
        <v>0</v>
      </c>
      <c r="AR999" s="46">
        <v>0</v>
      </c>
      <c r="AS999" s="46">
        <v>0</v>
      </c>
      <c r="AT999" s="46">
        <v>0</v>
      </c>
      <c r="AU999" s="46">
        <v>0</v>
      </c>
      <c r="AV999" s="46">
        <v>0</v>
      </c>
      <c r="AW999" s="46">
        <v>0</v>
      </c>
      <c r="AX999" s="46">
        <v>0</v>
      </c>
    </row>
    <row r="1000" spans="1:50">
      <c r="A1000" s="46">
        <v>999</v>
      </c>
      <c r="B1000" s="46" t="s">
        <v>3098</v>
      </c>
      <c r="C1000" s="46" t="s">
        <v>1964</v>
      </c>
      <c r="D1000" s="46" t="s">
        <v>24</v>
      </c>
      <c r="E1000" s="46" t="s">
        <v>2079</v>
      </c>
      <c r="F1000" s="46" t="s">
        <v>2078</v>
      </c>
      <c r="G1000" s="46">
        <v>22</v>
      </c>
      <c r="H1000" s="46">
        <v>32</v>
      </c>
      <c r="I1000" s="46">
        <v>8</v>
      </c>
      <c r="J1000" s="46">
        <v>482</v>
      </c>
      <c r="K1000" s="46">
        <v>620</v>
      </c>
      <c r="L1000" s="46">
        <v>120</v>
      </c>
      <c r="M1000" s="46">
        <v>0</v>
      </c>
      <c r="N1000" s="46">
        <v>0</v>
      </c>
      <c r="O1000" s="46">
        <v>0</v>
      </c>
      <c r="P1000" s="46">
        <v>0</v>
      </c>
      <c r="Q1000" s="46">
        <v>0</v>
      </c>
      <c r="R1000" s="46">
        <v>0</v>
      </c>
      <c r="S1000" s="46">
        <v>0</v>
      </c>
      <c r="T1000" s="46">
        <v>0</v>
      </c>
      <c r="U1000" s="46">
        <v>0</v>
      </c>
      <c r="V1000" s="46">
        <v>0</v>
      </c>
      <c r="W1000" s="46">
        <v>0</v>
      </c>
      <c r="X1000" s="46">
        <v>0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>
        <v>0</v>
      </c>
      <c r="AJ1000" s="46">
        <v>0</v>
      </c>
      <c r="AK1000" s="46">
        <v>19</v>
      </c>
      <c r="AL1000" s="46">
        <v>14</v>
      </c>
      <c r="AM1000" s="46">
        <v>0</v>
      </c>
      <c r="AN1000" s="46">
        <v>0</v>
      </c>
      <c r="AO1000" s="46">
        <v>0</v>
      </c>
      <c r="AP1000" s="46">
        <v>0</v>
      </c>
      <c r="AQ1000" s="46">
        <v>0</v>
      </c>
      <c r="AR1000" s="46">
        <v>0</v>
      </c>
      <c r="AS1000" s="46">
        <v>0</v>
      </c>
      <c r="AT1000" s="46">
        <v>0</v>
      </c>
      <c r="AU1000" s="46">
        <v>0</v>
      </c>
      <c r="AV1000" s="46">
        <v>0</v>
      </c>
      <c r="AW1000" s="46">
        <v>0</v>
      </c>
      <c r="AX1000" s="46">
        <v>0</v>
      </c>
    </row>
    <row r="1001" spans="1:50">
      <c r="A1001" s="46">
        <v>1000</v>
      </c>
      <c r="B1001" s="46" t="s">
        <v>3098</v>
      </c>
      <c r="C1001" s="46" t="s">
        <v>1964</v>
      </c>
      <c r="D1001" s="46" t="s">
        <v>21</v>
      </c>
      <c r="E1001" s="46" t="s">
        <v>2081</v>
      </c>
      <c r="F1001" s="46" t="s">
        <v>2080</v>
      </c>
      <c r="G1001" s="46">
        <v>68</v>
      </c>
      <c r="H1001" s="46">
        <v>90</v>
      </c>
      <c r="I1001" s="46">
        <v>20</v>
      </c>
      <c r="J1001" s="46">
        <v>1764</v>
      </c>
      <c r="K1001" s="46">
        <v>2308</v>
      </c>
      <c r="L1001" s="46">
        <v>443</v>
      </c>
      <c r="M1001" s="46">
        <v>1</v>
      </c>
      <c r="N1001" s="46">
        <v>3</v>
      </c>
      <c r="O1001" s="46">
        <v>0</v>
      </c>
      <c r="P1001" s="46">
        <v>4</v>
      </c>
      <c r="Q1001" s="46">
        <v>17</v>
      </c>
      <c r="R1001" s="46">
        <v>0</v>
      </c>
      <c r="S1001" s="46">
        <v>0</v>
      </c>
      <c r="T1001" s="46">
        <v>0</v>
      </c>
      <c r="U1001" s="46">
        <v>0</v>
      </c>
      <c r="V1001" s="46">
        <v>0</v>
      </c>
      <c r="W1001" s="46">
        <v>0</v>
      </c>
      <c r="X1001" s="46">
        <v>0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v>0</v>
      </c>
      <c r="AG1001" s="46">
        <v>0</v>
      </c>
      <c r="AH1001" s="46">
        <v>0</v>
      </c>
      <c r="AI1001" s="46">
        <v>0</v>
      </c>
      <c r="AJ1001" s="46">
        <v>0</v>
      </c>
      <c r="AK1001" s="46">
        <v>39</v>
      </c>
      <c r="AL1001" s="46">
        <v>29</v>
      </c>
      <c r="AM1001" s="46">
        <v>0</v>
      </c>
      <c r="AN1001" s="46">
        <v>0</v>
      </c>
      <c r="AO1001" s="46">
        <v>0</v>
      </c>
      <c r="AP1001" s="46">
        <v>0</v>
      </c>
      <c r="AQ1001" s="46">
        <v>0</v>
      </c>
      <c r="AR1001" s="46">
        <v>0</v>
      </c>
      <c r="AS1001" s="46">
        <v>0</v>
      </c>
      <c r="AT1001" s="46">
        <v>0</v>
      </c>
      <c r="AU1001" s="46">
        <v>0</v>
      </c>
      <c r="AV1001" s="46">
        <v>0</v>
      </c>
      <c r="AW1001" s="46">
        <v>0</v>
      </c>
      <c r="AX1001" s="46">
        <v>0</v>
      </c>
    </row>
    <row r="1002" spans="1:50">
      <c r="A1002" s="46">
        <v>1001</v>
      </c>
      <c r="B1002" s="46" t="s">
        <v>3098</v>
      </c>
      <c r="C1002" s="46" t="s">
        <v>1964</v>
      </c>
      <c r="D1002" s="46" t="s">
        <v>24</v>
      </c>
      <c r="E1002" s="46" t="s">
        <v>2083</v>
      </c>
      <c r="F1002" s="46" t="s">
        <v>2082</v>
      </c>
      <c r="G1002" s="46">
        <v>32</v>
      </c>
      <c r="H1002" s="46">
        <v>41</v>
      </c>
      <c r="I1002" s="46">
        <v>8</v>
      </c>
      <c r="J1002" s="46">
        <v>495</v>
      </c>
      <c r="K1002" s="46">
        <v>708</v>
      </c>
      <c r="L1002" s="46">
        <v>110</v>
      </c>
      <c r="M1002" s="46">
        <v>0</v>
      </c>
      <c r="N1002" s="46">
        <v>0</v>
      </c>
      <c r="O1002" s="46">
        <v>0</v>
      </c>
      <c r="P1002" s="46">
        <v>0</v>
      </c>
      <c r="Q1002" s="46">
        <v>0</v>
      </c>
      <c r="R1002" s="46">
        <v>0</v>
      </c>
      <c r="S1002" s="46">
        <v>0</v>
      </c>
      <c r="T1002" s="46">
        <v>0</v>
      </c>
      <c r="U1002" s="46">
        <v>0</v>
      </c>
      <c r="V1002" s="46">
        <v>0</v>
      </c>
      <c r="W1002" s="46">
        <v>0</v>
      </c>
      <c r="X1002" s="46">
        <v>0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>
        <v>0</v>
      </c>
      <c r="AJ1002" s="46">
        <v>0</v>
      </c>
      <c r="AK1002" s="46">
        <v>5</v>
      </c>
      <c r="AL1002" s="46">
        <v>5</v>
      </c>
      <c r="AM1002" s="46">
        <v>0</v>
      </c>
      <c r="AN1002" s="46">
        <v>0</v>
      </c>
      <c r="AO1002" s="46">
        <v>0</v>
      </c>
      <c r="AP1002" s="46">
        <v>0</v>
      </c>
      <c r="AQ1002" s="46">
        <v>0</v>
      </c>
      <c r="AR1002" s="46">
        <v>0</v>
      </c>
      <c r="AS1002" s="46">
        <v>0</v>
      </c>
      <c r="AT1002" s="46">
        <v>0</v>
      </c>
      <c r="AU1002" s="46">
        <v>0</v>
      </c>
      <c r="AV1002" s="46">
        <v>0</v>
      </c>
      <c r="AW1002" s="46">
        <v>0</v>
      </c>
      <c r="AX1002" s="46">
        <v>0</v>
      </c>
    </row>
    <row r="1003" spans="1:50">
      <c r="A1003" s="46">
        <v>1002</v>
      </c>
      <c r="B1003" s="46" t="s">
        <v>3098</v>
      </c>
      <c r="C1003" s="46" t="s">
        <v>1964</v>
      </c>
      <c r="D1003" s="46" t="s">
        <v>21</v>
      </c>
      <c r="E1003" s="46" t="s">
        <v>2085</v>
      </c>
      <c r="F1003" s="46" t="s">
        <v>2084</v>
      </c>
      <c r="G1003" s="46">
        <v>74</v>
      </c>
      <c r="H1003" s="46">
        <v>79</v>
      </c>
      <c r="I1003" s="46">
        <v>15</v>
      </c>
      <c r="J1003" s="46">
        <v>1228</v>
      </c>
      <c r="K1003" s="46">
        <v>1791</v>
      </c>
      <c r="L1003" s="46">
        <v>276</v>
      </c>
      <c r="M1003" s="46">
        <v>0</v>
      </c>
      <c r="N1003" s="46">
        <v>0</v>
      </c>
      <c r="O1003" s="46">
        <v>0</v>
      </c>
      <c r="P1003" s="46">
        <v>0</v>
      </c>
      <c r="Q1003" s="46">
        <v>0</v>
      </c>
      <c r="R1003" s="46">
        <v>0</v>
      </c>
      <c r="S1003" s="46">
        <v>0</v>
      </c>
      <c r="T1003" s="46">
        <v>0</v>
      </c>
      <c r="U1003" s="46">
        <v>0</v>
      </c>
      <c r="V1003" s="46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>
        <v>0</v>
      </c>
      <c r="AJ1003" s="46">
        <v>0</v>
      </c>
      <c r="AK1003" s="46">
        <v>71</v>
      </c>
      <c r="AL1003" s="46">
        <v>65</v>
      </c>
      <c r="AM1003" s="46">
        <v>0</v>
      </c>
      <c r="AN1003" s="46">
        <v>0</v>
      </c>
      <c r="AO1003" s="46">
        <v>0</v>
      </c>
      <c r="AP1003" s="46">
        <v>0</v>
      </c>
      <c r="AQ1003" s="46">
        <v>0</v>
      </c>
      <c r="AR1003" s="46">
        <v>0</v>
      </c>
      <c r="AS1003" s="46">
        <v>0</v>
      </c>
      <c r="AT1003" s="46">
        <v>0</v>
      </c>
      <c r="AU1003" s="46">
        <v>0</v>
      </c>
      <c r="AV1003" s="46">
        <v>0</v>
      </c>
      <c r="AW1003" s="46">
        <v>0</v>
      </c>
      <c r="AX1003" s="46">
        <v>0</v>
      </c>
    </row>
    <row r="1004" spans="1:50">
      <c r="A1004" s="46">
        <v>1003</v>
      </c>
      <c r="B1004" s="46" t="s">
        <v>3098</v>
      </c>
      <c r="C1004" s="46" t="s">
        <v>1964</v>
      </c>
      <c r="D1004" s="46" t="s">
        <v>21</v>
      </c>
      <c r="E1004" s="46" t="s">
        <v>2087</v>
      </c>
      <c r="F1004" s="46" t="s">
        <v>2086</v>
      </c>
      <c r="G1004" s="46">
        <v>107</v>
      </c>
      <c r="H1004" s="46">
        <v>122</v>
      </c>
      <c r="I1004" s="46">
        <v>40</v>
      </c>
      <c r="J1004" s="46">
        <v>2223</v>
      </c>
      <c r="K1004" s="46">
        <v>2988</v>
      </c>
      <c r="L1004" s="46">
        <v>617</v>
      </c>
      <c r="M1004" s="46">
        <v>0</v>
      </c>
      <c r="N1004" s="46">
        <v>0</v>
      </c>
      <c r="O1004" s="46">
        <v>0</v>
      </c>
      <c r="P1004" s="46">
        <v>0</v>
      </c>
      <c r="Q1004" s="46">
        <v>0</v>
      </c>
      <c r="R1004" s="46">
        <v>0</v>
      </c>
      <c r="S1004" s="46">
        <v>0</v>
      </c>
      <c r="T1004" s="46">
        <v>0</v>
      </c>
      <c r="U1004" s="46">
        <v>0</v>
      </c>
      <c r="V1004" s="46">
        <v>0</v>
      </c>
      <c r="W1004" s="46">
        <v>0</v>
      </c>
      <c r="X1004" s="46">
        <v>0</v>
      </c>
      <c r="Y1004" s="46">
        <v>0</v>
      </c>
      <c r="Z1004" s="46">
        <v>0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>
        <v>0</v>
      </c>
      <c r="AJ1004" s="46">
        <v>0</v>
      </c>
      <c r="AK1004" s="46">
        <v>57</v>
      </c>
      <c r="AL1004" s="46">
        <v>44</v>
      </c>
      <c r="AM1004" s="46">
        <v>0</v>
      </c>
      <c r="AN1004" s="46">
        <v>0</v>
      </c>
      <c r="AO1004" s="46">
        <v>0</v>
      </c>
      <c r="AP1004" s="46">
        <v>0</v>
      </c>
      <c r="AQ1004" s="46">
        <v>0</v>
      </c>
      <c r="AR1004" s="46">
        <v>0</v>
      </c>
      <c r="AS1004" s="46">
        <v>0</v>
      </c>
      <c r="AT1004" s="46">
        <v>0</v>
      </c>
      <c r="AU1004" s="46">
        <v>33</v>
      </c>
      <c r="AV1004" s="46">
        <v>3</v>
      </c>
      <c r="AW1004" s="46">
        <v>0</v>
      </c>
      <c r="AX1004" s="46">
        <v>0</v>
      </c>
    </row>
    <row r="1005" spans="1:50">
      <c r="A1005" s="46">
        <v>1004</v>
      </c>
      <c r="B1005" s="46" t="s">
        <v>3098</v>
      </c>
      <c r="C1005" s="46" t="s">
        <v>1964</v>
      </c>
      <c r="D1005" s="46" t="s">
        <v>29</v>
      </c>
      <c r="E1005" s="46" t="s">
        <v>2089</v>
      </c>
      <c r="F1005" s="46" t="s">
        <v>2088</v>
      </c>
      <c r="G1005" s="46">
        <v>32</v>
      </c>
      <c r="H1005" s="46">
        <v>39</v>
      </c>
      <c r="I1005" s="46">
        <v>15</v>
      </c>
      <c r="J1005" s="46">
        <v>417</v>
      </c>
      <c r="K1005" s="46">
        <v>598</v>
      </c>
      <c r="L1005" s="46">
        <v>174</v>
      </c>
      <c r="M1005" s="46">
        <v>0</v>
      </c>
      <c r="N1005" s="46">
        <v>0</v>
      </c>
      <c r="O1005" s="46">
        <v>0</v>
      </c>
      <c r="P1005" s="46">
        <v>0</v>
      </c>
      <c r="Q1005" s="46">
        <v>0</v>
      </c>
      <c r="R1005" s="46">
        <v>0</v>
      </c>
      <c r="S1005" s="46">
        <v>0</v>
      </c>
      <c r="T1005" s="46">
        <v>0</v>
      </c>
      <c r="U1005" s="46">
        <v>0</v>
      </c>
      <c r="V1005" s="46">
        <v>0</v>
      </c>
      <c r="W1005" s="46">
        <v>0</v>
      </c>
      <c r="X1005" s="46">
        <v>0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>
        <v>0</v>
      </c>
      <c r="AJ1005" s="46">
        <v>0</v>
      </c>
      <c r="AK1005" s="46">
        <v>0</v>
      </c>
      <c r="AL1005" s="46">
        <v>1</v>
      </c>
      <c r="AM1005" s="46">
        <v>0</v>
      </c>
      <c r="AN1005" s="46">
        <v>0</v>
      </c>
      <c r="AO1005" s="46">
        <v>0</v>
      </c>
      <c r="AP1005" s="46">
        <v>0</v>
      </c>
      <c r="AQ1005" s="46">
        <v>0</v>
      </c>
      <c r="AR1005" s="46">
        <v>0</v>
      </c>
      <c r="AS1005" s="46">
        <v>0</v>
      </c>
      <c r="AT1005" s="46">
        <v>0</v>
      </c>
      <c r="AU1005" s="46">
        <v>0</v>
      </c>
      <c r="AV1005" s="46">
        <v>0</v>
      </c>
      <c r="AW1005" s="46">
        <v>0</v>
      </c>
      <c r="AX1005" s="46">
        <v>0</v>
      </c>
    </row>
    <row r="1006" spans="1:50">
      <c r="A1006" s="46">
        <v>1005</v>
      </c>
      <c r="B1006" s="46" t="s">
        <v>3098</v>
      </c>
      <c r="C1006" s="46" t="s">
        <v>1964</v>
      </c>
      <c r="D1006" s="46" t="s">
        <v>78</v>
      </c>
      <c r="E1006" s="46" t="s">
        <v>2091</v>
      </c>
      <c r="F1006" s="46" t="s">
        <v>2090</v>
      </c>
      <c r="G1006" s="46">
        <v>340</v>
      </c>
      <c r="H1006" s="46">
        <v>492</v>
      </c>
      <c r="I1006" s="46">
        <v>116</v>
      </c>
      <c r="J1006" s="46">
        <v>13083</v>
      </c>
      <c r="K1006" s="46">
        <v>15953.5</v>
      </c>
      <c r="L1006" s="46">
        <v>3123</v>
      </c>
      <c r="M1006" s="46">
        <v>0</v>
      </c>
      <c r="N1006" s="46">
        <v>0</v>
      </c>
      <c r="O1006" s="46">
        <v>0</v>
      </c>
      <c r="P1006" s="46">
        <v>0</v>
      </c>
      <c r="Q1006" s="46">
        <v>0</v>
      </c>
      <c r="R1006" s="46">
        <v>0</v>
      </c>
      <c r="S1006" s="46">
        <v>7</v>
      </c>
      <c r="T1006" s="46">
        <v>12</v>
      </c>
      <c r="U1006" s="46">
        <v>1</v>
      </c>
      <c r="V1006" s="46">
        <v>59</v>
      </c>
      <c r="W1006" s="46">
        <v>120</v>
      </c>
      <c r="X1006" s="46">
        <v>7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>
        <v>0</v>
      </c>
      <c r="AJ1006" s="46">
        <v>0</v>
      </c>
      <c r="AK1006" s="46">
        <v>221</v>
      </c>
      <c r="AL1006" s="46">
        <v>147</v>
      </c>
      <c r="AM1006" s="46">
        <v>0</v>
      </c>
      <c r="AN1006" s="46">
        <v>0</v>
      </c>
      <c r="AO1006" s="46">
        <v>0</v>
      </c>
      <c r="AP1006" s="46">
        <v>0</v>
      </c>
      <c r="AQ1006" s="46">
        <v>0</v>
      </c>
      <c r="AR1006" s="46">
        <v>0</v>
      </c>
      <c r="AS1006" s="46">
        <v>0</v>
      </c>
      <c r="AT1006" s="46">
        <v>0</v>
      </c>
      <c r="AU1006" s="46">
        <v>6</v>
      </c>
      <c r="AV1006" s="46">
        <v>1</v>
      </c>
      <c r="AW1006" s="46">
        <v>0</v>
      </c>
      <c r="AX1006" s="46">
        <v>0</v>
      </c>
    </row>
    <row r="1007" spans="1:50">
      <c r="A1007" s="46">
        <v>1006</v>
      </c>
      <c r="B1007" s="46" t="s">
        <v>3098</v>
      </c>
      <c r="C1007" s="46" t="s">
        <v>1964</v>
      </c>
      <c r="D1007" s="46" t="s">
        <v>29</v>
      </c>
      <c r="E1007" s="46" t="s">
        <v>2093</v>
      </c>
      <c r="F1007" s="46" t="s">
        <v>2092</v>
      </c>
      <c r="G1007" s="46">
        <v>124</v>
      </c>
      <c r="H1007" s="46">
        <v>149</v>
      </c>
      <c r="I1007" s="46">
        <v>36</v>
      </c>
      <c r="J1007" s="46">
        <v>2438</v>
      </c>
      <c r="K1007" s="46">
        <v>3244</v>
      </c>
      <c r="L1007" s="46">
        <v>789</v>
      </c>
      <c r="M1007" s="46">
        <v>0</v>
      </c>
      <c r="N1007" s="46">
        <v>0</v>
      </c>
      <c r="O1007" s="46">
        <v>0</v>
      </c>
      <c r="P1007" s="46">
        <v>0</v>
      </c>
      <c r="Q1007" s="46">
        <v>0</v>
      </c>
      <c r="R1007" s="46">
        <v>0</v>
      </c>
      <c r="S1007" s="46">
        <v>0</v>
      </c>
      <c r="T1007" s="46">
        <v>0</v>
      </c>
      <c r="U1007" s="46">
        <v>0</v>
      </c>
      <c r="V1007" s="46">
        <v>0</v>
      </c>
      <c r="W1007" s="46">
        <v>0</v>
      </c>
      <c r="X1007" s="46">
        <v>0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>
        <v>0</v>
      </c>
      <c r="AJ1007" s="46">
        <v>0</v>
      </c>
      <c r="AK1007" s="46">
        <v>63</v>
      </c>
      <c r="AL1007" s="46">
        <v>53</v>
      </c>
      <c r="AM1007" s="46">
        <v>0</v>
      </c>
      <c r="AN1007" s="46">
        <v>0</v>
      </c>
      <c r="AO1007" s="46">
        <v>0</v>
      </c>
      <c r="AP1007" s="46">
        <v>0</v>
      </c>
      <c r="AQ1007" s="46">
        <v>0</v>
      </c>
      <c r="AR1007" s="46">
        <v>0</v>
      </c>
      <c r="AS1007" s="46">
        <v>0</v>
      </c>
      <c r="AT1007" s="46">
        <v>0</v>
      </c>
      <c r="AU1007" s="46">
        <v>0</v>
      </c>
      <c r="AV1007" s="46">
        <v>0</v>
      </c>
      <c r="AW1007" s="46">
        <v>0</v>
      </c>
      <c r="AX1007" s="46">
        <v>0</v>
      </c>
    </row>
    <row r="1008" spans="1:50">
      <c r="A1008" s="46">
        <v>1007</v>
      </c>
      <c r="B1008" s="46" t="s">
        <v>3098</v>
      </c>
      <c r="C1008" s="46" t="s">
        <v>1964</v>
      </c>
      <c r="D1008" s="46" t="s">
        <v>21</v>
      </c>
      <c r="E1008" s="46" t="s">
        <v>2095</v>
      </c>
      <c r="F1008" s="46" t="s">
        <v>2094</v>
      </c>
      <c r="G1008" s="46">
        <v>196</v>
      </c>
      <c r="H1008" s="46">
        <v>243</v>
      </c>
      <c r="I1008" s="46">
        <v>70</v>
      </c>
      <c r="J1008" s="46">
        <v>4155</v>
      </c>
      <c r="K1008" s="46">
        <v>5457</v>
      </c>
      <c r="L1008" s="46">
        <v>1472</v>
      </c>
      <c r="M1008" s="46">
        <v>0</v>
      </c>
      <c r="N1008" s="46">
        <v>0</v>
      </c>
      <c r="O1008" s="46">
        <v>0</v>
      </c>
      <c r="P1008" s="46">
        <v>0</v>
      </c>
      <c r="Q1008" s="46">
        <v>0</v>
      </c>
      <c r="R1008" s="46">
        <v>0</v>
      </c>
      <c r="S1008" s="46">
        <v>0</v>
      </c>
      <c r="T1008" s="46">
        <v>0</v>
      </c>
      <c r="U1008" s="46">
        <v>0</v>
      </c>
      <c r="V1008" s="46">
        <v>0</v>
      </c>
      <c r="W1008" s="46">
        <v>0</v>
      </c>
      <c r="X1008" s="46">
        <v>0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>
        <v>0</v>
      </c>
      <c r="AJ1008" s="46">
        <v>0</v>
      </c>
      <c r="AK1008" s="46">
        <v>77</v>
      </c>
      <c r="AL1008" s="46">
        <v>68</v>
      </c>
      <c r="AM1008" s="46">
        <v>0</v>
      </c>
      <c r="AN1008" s="46">
        <v>0</v>
      </c>
      <c r="AO1008" s="46">
        <v>0</v>
      </c>
      <c r="AP1008" s="46">
        <v>0</v>
      </c>
      <c r="AQ1008" s="46">
        <v>0</v>
      </c>
      <c r="AR1008" s="46">
        <v>0</v>
      </c>
      <c r="AS1008" s="46">
        <v>0</v>
      </c>
      <c r="AT1008" s="46">
        <v>0</v>
      </c>
      <c r="AU1008" s="46">
        <v>84</v>
      </c>
      <c r="AV1008" s="46">
        <v>4</v>
      </c>
      <c r="AW1008" s="46">
        <v>0</v>
      </c>
      <c r="AX1008" s="46">
        <v>0</v>
      </c>
    </row>
    <row r="1009" spans="1:50">
      <c r="A1009" s="46">
        <v>1008</v>
      </c>
      <c r="B1009" s="46" t="s">
        <v>3098</v>
      </c>
      <c r="C1009" s="46" t="s">
        <v>1964</v>
      </c>
      <c r="D1009" s="46" t="s">
        <v>29</v>
      </c>
      <c r="E1009" s="46" t="s">
        <v>2097</v>
      </c>
      <c r="F1009" s="46" t="s">
        <v>2096</v>
      </c>
      <c r="G1009" s="46">
        <v>13</v>
      </c>
      <c r="H1009" s="46">
        <v>19</v>
      </c>
      <c r="I1009" s="46">
        <v>3</v>
      </c>
      <c r="J1009" s="46">
        <v>285</v>
      </c>
      <c r="K1009" s="46">
        <v>415</v>
      </c>
      <c r="L1009" s="46">
        <v>59</v>
      </c>
      <c r="M1009" s="46">
        <v>0</v>
      </c>
      <c r="N1009" s="46">
        <v>0</v>
      </c>
      <c r="O1009" s="46">
        <v>0</v>
      </c>
      <c r="P1009" s="46">
        <v>0</v>
      </c>
      <c r="Q1009" s="46">
        <v>0</v>
      </c>
      <c r="R1009" s="46">
        <v>0</v>
      </c>
      <c r="S1009" s="46">
        <v>0</v>
      </c>
      <c r="T1009" s="46">
        <v>0</v>
      </c>
      <c r="U1009" s="46">
        <v>0</v>
      </c>
      <c r="V1009" s="46">
        <v>0</v>
      </c>
      <c r="W1009" s="46">
        <v>0</v>
      </c>
      <c r="X1009" s="46">
        <v>0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v>0</v>
      </c>
      <c r="AG1009" s="46">
        <v>0</v>
      </c>
      <c r="AH1009" s="46">
        <v>0</v>
      </c>
      <c r="AI1009" s="46">
        <v>0</v>
      </c>
      <c r="AJ1009" s="46">
        <v>0</v>
      </c>
      <c r="AK1009" s="46">
        <v>7</v>
      </c>
      <c r="AL1009" s="46">
        <v>7</v>
      </c>
      <c r="AM1009" s="46">
        <v>0</v>
      </c>
      <c r="AN1009" s="46">
        <v>0</v>
      </c>
      <c r="AO1009" s="46">
        <v>0</v>
      </c>
      <c r="AP1009" s="46">
        <v>0</v>
      </c>
      <c r="AQ1009" s="46">
        <v>0</v>
      </c>
      <c r="AR1009" s="46">
        <v>0</v>
      </c>
      <c r="AS1009" s="46">
        <v>0</v>
      </c>
      <c r="AT1009" s="46">
        <v>0</v>
      </c>
      <c r="AU1009" s="46">
        <v>0</v>
      </c>
      <c r="AV1009" s="46">
        <v>0</v>
      </c>
      <c r="AW1009" s="46">
        <v>0</v>
      </c>
      <c r="AX1009" s="46">
        <v>0</v>
      </c>
    </row>
    <row r="1010" spans="1:50">
      <c r="A1010" s="46">
        <v>1009</v>
      </c>
      <c r="B1010" s="46" t="s">
        <v>3097</v>
      </c>
      <c r="C1010" s="46" t="s">
        <v>2098</v>
      </c>
      <c r="D1010" s="46" t="s">
        <v>15</v>
      </c>
      <c r="E1010" s="46" t="s">
        <v>2102</v>
      </c>
      <c r="F1010" s="46" t="s">
        <v>2101</v>
      </c>
      <c r="G1010" s="46">
        <v>22</v>
      </c>
      <c r="H1010" s="46">
        <v>37</v>
      </c>
      <c r="I1010" s="46">
        <v>17</v>
      </c>
      <c r="J1010" s="46">
        <v>445</v>
      </c>
      <c r="K1010" s="46">
        <v>743</v>
      </c>
      <c r="L1010" s="46">
        <v>371</v>
      </c>
      <c r="M1010" s="46">
        <v>22</v>
      </c>
      <c r="N1010" s="46">
        <v>28</v>
      </c>
      <c r="O1010" s="46">
        <v>5</v>
      </c>
      <c r="P1010" s="46">
        <v>199</v>
      </c>
      <c r="Q1010" s="46">
        <v>245</v>
      </c>
      <c r="R1010" s="46">
        <v>46</v>
      </c>
      <c r="S1010" s="46">
        <v>8</v>
      </c>
      <c r="T1010" s="46">
        <v>12</v>
      </c>
      <c r="U1010" s="46">
        <v>3</v>
      </c>
      <c r="V1010" s="46">
        <v>40</v>
      </c>
      <c r="W1010" s="46">
        <v>79</v>
      </c>
      <c r="X1010" s="46">
        <v>10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1323.5</v>
      </c>
      <c r="AF1010" s="46">
        <v>397</v>
      </c>
      <c r="AG1010" s="46">
        <v>123</v>
      </c>
      <c r="AH1010" s="46">
        <v>0</v>
      </c>
      <c r="AI1010" s="46">
        <v>0</v>
      </c>
      <c r="AJ1010" s="46">
        <v>0</v>
      </c>
      <c r="AK1010" s="46">
        <v>0</v>
      </c>
      <c r="AL1010" s="46">
        <v>0</v>
      </c>
      <c r="AM1010" s="46">
        <v>0</v>
      </c>
      <c r="AN1010" s="46">
        <v>0</v>
      </c>
      <c r="AO1010" s="46">
        <v>4</v>
      </c>
      <c r="AP1010" s="46">
        <v>5</v>
      </c>
      <c r="AQ1010" s="46">
        <v>2</v>
      </c>
      <c r="AR1010" s="46">
        <v>72</v>
      </c>
      <c r="AS1010" s="46">
        <v>48</v>
      </c>
      <c r="AT1010" s="46">
        <v>15</v>
      </c>
      <c r="AU1010" s="46">
        <v>0</v>
      </c>
      <c r="AV1010" s="46">
        <v>0</v>
      </c>
      <c r="AW1010" s="46">
        <v>0</v>
      </c>
      <c r="AX1010" s="46">
        <v>0</v>
      </c>
    </row>
    <row r="1011" spans="1:50">
      <c r="A1011" s="46">
        <v>1010</v>
      </c>
      <c r="B1011" s="46" t="s">
        <v>3098</v>
      </c>
      <c r="C1011" s="46" t="s">
        <v>2098</v>
      </c>
      <c r="D1011" s="46" t="s">
        <v>24</v>
      </c>
      <c r="E1011" s="46" t="s">
        <v>660</v>
      </c>
      <c r="F1011" s="46" t="s">
        <v>2105</v>
      </c>
      <c r="G1011" s="46">
        <v>18</v>
      </c>
      <c r="H1011" s="46">
        <v>30</v>
      </c>
      <c r="I1011" s="46">
        <v>6</v>
      </c>
      <c r="J1011" s="46">
        <v>151</v>
      </c>
      <c r="K1011" s="46">
        <v>208</v>
      </c>
      <c r="L1011" s="46">
        <v>42</v>
      </c>
      <c r="M1011" s="46">
        <v>0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2</v>
      </c>
      <c r="AL1011" s="46">
        <v>2</v>
      </c>
      <c r="AM1011" s="46">
        <v>0</v>
      </c>
      <c r="AN1011" s="46">
        <v>0</v>
      </c>
      <c r="AO1011" s="46">
        <v>0</v>
      </c>
      <c r="AP1011" s="46">
        <v>0</v>
      </c>
      <c r="AQ1011" s="46">
        <v>0</v>
      </c>
      <c r="AR1011" s="46">
        <v>0</v>
      </c>
      <c r="AS1011" s="46">
        <v>0</v>
      </c>
      <c r="AT1011" s="46">
        <v>0</v>
      </c>
      <c r="AU1011" s="46">
        <v>0</v>
      </c>
      <c r="AV1011" s="46">
        <v>0</v>
      </c>
      <c r="AW1011" s="46">
        <v>0</v>
      </c>
      <c r="AX1011" s="46">
        <v>0</v>
      </c>
    </row>
    <row r="1012" spans="1:50">
      <c r="A1012" s="46">
        <v>1011</v>
      </c>
      <c r="B1012" s="46" t="s">
        <v>3098</v>
      </c>
      <c r="C1012" s="46" t="s">
        <v>2098</v>
      </c>
      <c r="D1012" s="46" t="s">
        <v>21</v>
      </c>
      <c r="E1012" s="46" t="s">
        <v>2107</v>
      </c>
      <c r="F1012" s="46" t="s">
        <v>2106</v>
      </c>
      <c r="G1012" s="46">
        <v>12</v>
      </c>
      <c r="H1012" s="46">
        <v>8</v>
      </c>
      <c r="I1012" s="46">
        <v>2</v>
      </c>
      <c r="J1012" s="46">
        <v>169</v>
      </c>
      <c r="K1012" s="46">
        <v>262</v>
      </c>
      <c r="L1012" s="46">
        <v>50</v>
      </c>
      <c r="M1012" s="46">
        <v>0</v>
      </c>
      <c r="N1012" s="46">
        <v>0</v>
      </c>
      <c r="O1012" s="46">
        <v>0</v>
      </c>
      <c r="P1012" s="46">
        <v>0</v>
      </c>
      <c r="Q1012" s="46">
        <v>0</v>
      </c>
      <c r="R1012" s="46">
        <v>0</v>
      </c>
      <c r="S1012" s="46">
        <v>0</v>
      </c>
      <c r="T1012" s="46">
        <v>0</v>
      </c>
      <c r="U1012" s="46">
        <v>0</v>
      </c>
      <c r="V1012" s="46">
        <v>0</v>
      </c>
      <c r="W1012" s="46">
        <v>0</v>
      </c>
      <c r="X1012" s="46">
        <v>0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>
        <v>0</v>
      </c>
      <c r="AJ1012" s="46">
        <v>0</v>
      </c>
      <c r="AK1012" s="46">
        <v>6</v>
      </c>
      <c r="AL1012" s="46">
        <v>4</v>
      </c>
      <c r="AM1012" s="46">
        <v>0</v>
      </c>
      <c r="AN1012" s="46">
        <v>0</v>
      </c>
      <c r="AO1012" s="46">
        <v>0</v>
      </c>
      <c r="AP1012" s="46">
        <v>0</v>
      </c>
      <c r="AQ1012" s="46">
        <v>0</v>
      </c>
      <c r="AR1012" s="46">
        <v>0</v>
      </c>
      <c r="AS1012" s="46">
        <v>0</v>
      </c>
      <c r="AT1012" s="46">
        <v>0</v>
      </c>
      <c r="AU1012" s="46">
        <v>0</v>
      </c>
      <c r="AV1012" s="46">
        <v>0</v>
      </c>
      <c r="AW1012" s="46">
        <v>0</v>
      </c>
      <c r="AX1012" s="46">
        <v>0</v>
      </c>
    </row>
    <row r="1013" spans="1:50">
      <c r="A1013" s="46">
        <v>1012</v>
      </c>
      <c r="B1013" s="46" t="s">
        <v>3098</v>
      </c>
      <c r="C1013" s="46" t="s">
        <v>2098</v>
      </c>
      <c r="D1013" s="46" t="s">
        <v>29</v>
      </c>
      <c r="E1013" s="46" t="s">
        <v>2109</v>
      </c>
      <c r="F1013" s="46" t="s">
        <v>2108</v>
      </c>
      <c r="G1013" s="46">
        <v>11</v>
      </c>
      <c r="H1013" s="46">
        <v>13</v>
      </c>
      <c r="I1013" s="46">
        <v>3</v>
      </c>
      <c r="J1013" s="46">
        <v>123</v>
      </c>
      <c r="K1013" s="46">
        <v>190</v>
      </c>
      <c r="L1013" s="46">
        <v>36</v>
      </c>
      <c r="M1013" s="46">
        <v>0</v>
      </c>
      <c r="N1013" s="46">
        <v>0</v>
      </c>
      <c r="O1013" s="46">
        <v>0</v>
      </c>
      <c r="P1013" s="46">
        <v>0</v>
      </c>
      <c r="Q1013" s="46">
        <v>0</v>
      </c>
      <c r="R1013" s="46">
        <v>0</v>
      </c>
      <c r="S1013" s="46">
        <v>0</v>
      </c>
      <c r="T1013" s="46">
        <v>0</v>
      </c>
      <c r="U1013" s="46">
        <v>0</v>
      </c>
      <c r="V1013" s="46">
        <v>0</v>
      </c>
      <c r="W1013" s="46">
        <v>0</v>
      </c>
      <c r="X1013" s="46">
        <v>0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0</v>
      </c>
      <c r="AH1013" s="46">
        <v>0</v>
      </c>
      <c r="AI1013" s="46">
        <v>0</v>
      </c>
      <c r="AJ1013" s="46">
        <v>0</v>
      </c>
      <c r="AK1013" s="46">
        <v>9</v>
      </c>
      <c r="AL1013" s="46">
        <v>6</v>
      </c>
      <c r="AM1013" s="46">
        <v>0</v>
      </c>
      <c r="AN1013" s="46">
        <v>0</v>
      </c>
      <c r="AO1013" s="46">
        <v>0</v>
      </c>
      <c r="AP1013" s="46">
        <v>0</v>
      </c>
      <c r="AQ1013" s="46">
        <v>0</v>
      </c>
      <c r="AR1013" s="46">
        <v>0</v>
      </c>
      <c r="AS1013" s="46">
        <v>0</v>
      </c>
      <c r="AT1013" s="46">
        <v>0</v>
      </c>
      <c r="AU1013" s="46">
        <v>0</v>
      </c>
      <c r="AV1013" s="46">
        <v>0</v>
      </c>
      <c r="AW1013" s="46">
        <v>0</v>
      </c>
      <c r="AX1013" s="46">
        <v>0</v>
      </c>
    </row>
    <row r="1014" spans="1:50">
      <c r="A1014" s="46">
        <v>1013</v>
      </c>
      <c r="B1014" s="46" t="s">
        <v>3098</v>
      </c>
      <c r="C1014" s="46" t="s">
        <v>2098</v>
      </c>
      <c r="D1014" s="46" t="s">
        <v>29</v>
      </c>
      <c r="E1014" s="46" t="s">
        <v>2111</v>
      </c>
      <c r="F1014" s="46" t="s">
        <v>2110</v>
      </c>
      <c r="G1014" s="46">
        <v>9</v>
      </c>
      <c r="H1014" s="46">
        <v>14</v>
      </c>
      <c r="I1014" s="46">
        <v>7</v>
      </c>
      <c r="J1014" s="46">
        <v>140</v>
      </c>
      <c r="K1014" s="46">
        <v>239</v>
      </c>
      <c r="L1014" s="46">
        <v>60</v>
      </c>
      <c r="M1014" s="46">
        <v>0</v>
      </c>
      <c r="N1014" s="46">
        <v>0</v>
      </c>
      <c r="O1014" s="46">
        <v>0</v>
      </c>
      <c r="P1014" s="46">
        <v>0</v>
      </c>
      <c r="Q1014" s="46">
        <v>0</v>
      </c>
      <c r="R1014" s="46">
        <v>0</v>
      </c>
      <c r="S1014" s="46">
        <v>0</v>
      </c>
      <c r="T1014" s="46">
        <v>0</v>
      </c>
      <c r="U1014" s="46">
        <v>0</v>
      </c>
      <c r="V1014" s="46">
        <v>0</v>
      </c>
      <c r="W1014" s="46">
        <v>0</v>
      </c>
      <c r="X1014" s="46">
        <v>0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0</v>
      </c>
      <c r="AF1014" s="46">
        <v>0</v>
      </c>
      <c r="AG1014" s="46">
        <v>0</v>
      </c>
      <c r="AH1014" s="46">
        <v>0</v>
      </c>
      <c r="AI1014" s="46">
        <v>0</v>
      </c>
      <c r="AJ1014" s="46">
        <v>0</v>
      </c>
      <c r="AK1014" s="46">
        <v>0</v>
      </c>
      <c r="AL1014" s="46">
        <v>0</v>
      </c>
      <c r="AM1014" s="46">
        <v>0</v>
      </c>
      <c r="AN1014" s="46">
        <v>0</v>
      </c>
      <c r="AO1014" s="46">
        <v>0</v>
      </c>
      <c r="AP1014" s="46">
        <v>0</v>
      </c>
      <c r="AQ1014" s="46">
        <v>0</v>
      </c>
      <c r="AR1014" s="46">
        <v>0</v>
      </c>
      <c r="AS1014" s="46">
        <v>0</v>
      </c>
      <c r="AT1014" s="46">
        <v>0</v>
      </c>
      <c r="AU1014" s="46">
        <v>0</v>
      </c>
      <c r="AV1014" s="46">
        <v>0</v>
      </c>
      <c r="AW1014" s="46">
        <v>0</v>
      </c>
      <c r="AX1014" s="46">
        <v>0</v>
      </c>
    </row>
    <row r="1015" spans="1:50">
      <c r="A1015" s="46">
        <v>1014</v>
      </c>
      <c r="B1015" s="46" t="s">
        <v>3098</v>
      </c>
      <c r="C1015" s="46" t="s">
        <v>2098</v>
      </c>
      <c r="D1015" s="46" t="s">
        <v>29</v>
      </c>
      <c r="E1015" s="46" t="s">
        <v>1780</v>
      </c>
      <c r="F1015" s="46" t="s">
        <v>2112</v>
      </c>
      <c r="G1015" s="46">
        <v>26</v>
      </c>
      <c r="H1015" s="46">
        <v>34</v>
      </c>
      <c r="I1015" s="46">
        <v>6</v>
      </c>
      <c r="J1015" s="46">
        <v>311</v>
      </c>
      <c r="K1015" s="46">
        <v>467</v>
      </c>
      <c r="L1015" s="46">
        <v>118</v>
      </c>
      <c r="M1015" s="46">
        <v>0</v>
      </c>
      <c r="N1015" s="46">
        <v>0</v>
      </c>
      <c r="O1015" s="46">
        <v>0</v>
      </c>
      <c r="P1015" s="46">
        <v>0</v>
      </c>
      <c r="Q1015" s="46">
        <v>0</v>
      </c>
      <c r="R1015" s="46">
        <v>0</v>
      </c>
      <c r="S1015" s="46">
        <v>0</v>
      </c>
      <c r="T1015" s="46">
        <v>0</v>
      </c>
      <c r="U1015" s="46">
        <v>0</v>
      </c>
      <c r="V1015" s="46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v>0</v>
      </c>
      <c r="AG1015" s="46">
        <v>0</v>
      </c>
      <c r="AH1015" s="46">
        <v>0</v>
      </c>
      <c r="AI1015" s="46">
        <v>0</v>
      </c>
      <c r="AJ1015" s="46">
        <v>0</v>
      </c>
      <c r="AK1015" s="46">
        <v>3</v>
      </c>
      <c r="AL1015" s="46">
        <v>2</v>
      </c>
      <c r="AM1015" s="46">
        <v>0</v>
      </c>
      <c r="AN1015" s="46">
        <v>0</v>
      </c>
      <c r="AO1015" s="46">
        <v>0</v>
      </c>
      <c r="AP1015" s="46">
        <v>0</v>
      </c>
      <c r="AQ1015" s="46">
        <v>0</v>
      </c>
      <c r="AR1015" s="46">
        <v>0</v>
      </c>
      <c r="AS1015" s="46">
        <v>0</v>
      </c>
      <c r="AT1015" s="46">
        <v>0</v>
      </c>
      <c r="AU1015" s="46">
        <v>0</v>
      </c>
      <c r="AV1015" s="46">
        <v>0</v>
      </c>
      <c r="AW1015" s="46">
        <v>0</v>
      </c>
      <c r="AX1015" s="46">
        <v>0</v>
      </c>
    </row>
    <row r="1016" spans="1:50">
      <c r="A1016" s="46">
        <v>1015</v>
      </c>
      <c r="B1016" s="46" t="s">
        <v>3098</v>
      </c>
      <c r="C1016" s="46" t="s">
        <v>2098</v>
      </c>
      <c r="D1016" s="46" t="s">
        <v>29</v>
      </c>
      <c r="E1016" s="46" t="s">
        <v>2114</v>
      </c>
      <c r="F1016" s="46" t="s">
        <v>2113</v>
      </c>
      <c r="G1016" s="46">
        <v>27</v>
      </c>
      <c r="H1016" s="46">
        <v>35</v>
      </c>
      <c r="I1016" s="46">
        <v>6</v>
      </c>
      <c r="J1016" s="46">
        <v>390</v>
      </c>
      <c r="K1016" s="46">
        <v>521</v>
      </c>
      <c r="L1016" s="46">
        <v>97</v>
      </c>
      <c r="M1016" s="46">
        <v>0</v>
      </c>
      <c r="N1016" s="46">
        <v>0</v>
      </c>
      <c r="O1016" s="46">
        <v>0</v>
      </c>
      <c r="P1016" s="46">
        <v>0</v>
      </c>
      <c r="Q1016" s="46">
        <v>0</v>
      </c>
      <c r="R1016" s="46">
        <v>0</v>
      </c>
      <c r="S1016" s="46">
        <v>0</v>
      </c>
      <c r="T1016" s="46">
        <v>0</v>
      </c>
      <c r="U1016" s="46">
        <v>0</v>
      </c>
      <c r="V1016" s="46">
        <v>0</v>
      </c>
      <c r="W1016" s="46">
        <v>0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>
        <v>0</v>
      </c>
      <c r="AJ1016" s="46">
        <v>0</v>
      </c>
      <c r="AK1016" s="46">
        <v>10</v>
      </c>
      <c r="AL1016" s="46">
        <v>9</v>
      </c>
      <c r="AM1016" s="46">
        <v>0</v>
      </c>
      <c r="AN1016" s="46">
        <v>0</v>
      </c>
      <c r="AO1016" s="46">
        <v>0</v>
      </c>
      <c r="AP1016" s="46">
        <v>0</v>
      </c>
      <c r="AQ1016" s="46">
        <v>0</v>
      </c>
      <c r="AR1016" s="46">
        <v>0</v>
      </c>
      <c r="AS1016" s="46">
        <v>0</v>
      </c>
      <c r="AT1016" s="46">
        <v>0</v>
      </c>
      <c r="AU1016" s="46">
        <v>0</v>
      </c>
      <c r="AV1016" s="46">
        <v>0</v>
      </c>
      <c r="AW1016" s="46">
        <v>0</v>
      </c>
      <c r="AX1016" s="46">
        <v>0</v>
      </c>
    </row>
    <row r="1017" spans="1:50">
      <c r="A1017" s="46">
        <v>1016</v>
      </c>
      <c r="B1017" s="46" t="s">
        <v>3098</v>
      </c>
      <c r="C1017" s="46" t="s">
        <v>2098</v>
      </c>
      <c r="D1017" s="46" t="s">
        <v>29</v>
      </c>
      <c r="E1017" s="46" t="s">
        <v>2116</v>
      </c>
      <c r="F1017" s="46" t="s">
        <v>2115</v>
      </c>
      <c r="G1017" s="46">
        <v>11</v>
      </c>
      <c r="H1017" s="46">
        <v>14</v>
      </c>
      <c r="I1017" s="46">
        <v>6</v>
      </c>
      <c r="J1017" s="46">
        <v>159</v>
      </c>
      <c r="K1017" s="46">
        <v>189</v>
      </c>
      <c r="L1017" s="46">
        <v>43</v>
      </c>
      <c r="M1017" s="46">
        <v>0</v>
      </c>
      <c r="N1017" s="46">
        <v>0</v>
      </c>
      <c r="O1017" s="46">
        <v>0</v>
      </c>
      <c r="P1017" s="46">
        <v>0</v>
      </c>
      <c r="Q1017" s="46">
        <v>0</v>
      </c>
      <c r="R1017" s="46">
        <v>0</v>
      </c>
      <c r="S1017" s="46">
        <v>0</v>
      </c>
      <c r="T1017" s="46">
        <v>0</v>
      </c>
      <c r="U1017" s="46">
        <v>0</v>
      </c>
      <c r="V1017" s="46">
        <v>0</v>
      </c>
      <c r="W1017" s="46">
        <v>0</v>
      </c>
      <c r="X1017" s="46">
        <v>0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v>0</v>
      </c>
      <c r="AG1017" s="46">
        <v>0</v>
      </c>
      <c r="AH1017" s="46">
        <v>0</v>
      </c>
      <c r="AI1017" s="46">
        <v>0</v>
      </c>
      <c r="AJ1017" s="46">
        <v>0</v>
      </c>
      <c r="AK1017" s="46">
        <v>2</v>
      </c>
      <c r="AL1017" s="46">
        <v>2</v>
      </c>
      <c r="AM1017" s="46">
        <v>0</v>
      </c>
      <c r="AN1017" s="46">
        <v>0</v>
      </c>
      <c r="AO1017" s="46">
        <v>0</v>
      </c>
      <c r="AP1017" s="46">
        <v>0</v>
      </c>
      <c r="AQ1017" s="46">
        <v>0</v>
      </c>
      <c r="AR1017" s="46">
        <v>0</v>
      </c>
      <c r="AS1017" s="46">
        <v>0</v>
      </c>
      <c r="AT1017" s="46">
        <v>0</v>
      </c>
      <c r="AU1017" s="46">
        <v>0</v>
      </c>
      <c r="AV1017" s="46">
        <v>0</v>
      </c>
      <c r="AW1017" s="46">
        <v>0</v>
      </c>
      <c r="AX1017" s="46">
        <v>0</v>
      </c>
    </row>
    <row r="1018" spans="1:50">
      <c r="A1018" s="46">
        <v>1017</v>
      </c>
      <c r="B1018" s="46" t="s">
        <v>3098</v>
      </c>
      <c r="C1018" s="46" t="s">
        <v>2098</v>
      </c>
      <c r="D1018" s="46" t="s">
        <v>29</v>
      </c>
      <c r="E1018" s="46" t="s">
        <v>2118</v>
      </c>
      <c r="F1018" s="46" t="s">
        <v>2117</v>
      </c>
      <c r="G1018" s="46">
        <v>7</v>
      </c>
      <c r="H1018" s="46">
        <v>10</v>
      </c>
      <c r="I1018" s="46">
        <v>4</v>
      </c>
      <c r="J1018" s="46">
        <v>53</v>
      </c>
      <c r="K1018" s="46">
        <v>83</v>
      </c>
      <c r="L1018" s="46">
        <v>16</v>
      </c>
      <c r="M1018" s="46">
        <v>0</v>
      </c>
      <c r="N1018" s="46">
        <v>0</v>
      </c>
      <c r="O1018" s="46">
        <v>0</v>
      </c>
      <c r="P1018" s="46">
        <v>0</v>
      </c>
      <c r="Q1018" s="46">
        <v>0</v>
      </c>
      <c r="R1018" s="46">
        <v>0</v>
      </c>
      <c r="S1018" s="46">
        <v>0</v>
      </c>
      <c r="T1018" s="46">
        <v>0</v>
      </c>
      <c r="U1018" s="46">
        <v>0</v>
      </c>
      <c r="V1018" s="46">
        <v>0</v>
      </c>
      <c r="W1018" s="46">
        <v>0</v>
      </c>
      <c r="X1018" s="46">
        <v>0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>
        <v>0</v>
      </c>
      <c r="AJ1018" s="46">
        <v>0</v>
      </c>
      <c r="AK1018" s="46">
        <v>0</v>
      </c>
      <c r="AL1018" s="46">
        <v>0</v>
      </c>
      <c r="AM1018" s="46">
        <v>0</v>
      </c>
      <c r="AN1018" s="46">
        <v>0</v>
      </c>
      <c r="AO1018" s="46">
        <v>0</v>
      </c>
      <c r="AP1018" s="46">
        <v>0</v>
      </c>
      <c r="AQ1018" s="46">
        <v>0</v>
      </c>
      <c r="AR1018" s="46">
        <v>0</v>
      </c>
      <c r="AS1018" s="46">
        <v>0</v>
      </c>
      <c r="AT1018" s="46">
        <v>0</v>
      </c>
      <c r="AU1018" s="46">
        <v>0</v>
      </c>
      <c r="AV1018" s="46">
        <v>0</v>
      </c>
      <c r="AW1018" s="46">
        <v>0</v>
      </c>
      <c r="AX1018" s="46">
        <v>0</v>
      </c>
    </row>
    <row r="1019" spans="1:50">
      <c r="A1019" s="46">
        <v>1018</v>
      </c>
      <c r="B1019" s="46" t="s">
        <v>3098</v>
      </c>
      <c r="C1019" s="46" t="s">
        <v>2098</v>
      </c>
      <c r="D1019" s="46" t="s">
        <v>24</v>
      </c>
      <c r="E1019" s="46" t="s">
        <v>2120</v>
      </c>
      <c r="F1019" s="46" t="s">
        <v>2119</v>
      </c>
      <c r="G1019" s="46">
        <v>7</v>
      </c>
      <c r="H1019" s="46">
        <v>8</v>
      </c>
      <c r="I1019" s="46">
        <v>4</v>
      </c>
      <c r="J1019" s="46">
        <v>130</v>
      </c>
      <c r="K1019" s="46">
        <v>171</v>
      </c>
      <c r="L1019" s="46">
        <v>37</v>
      </c>
      <c r="M1019" s="46">
        <v>0</v>
      </c>
      <c r="N1019" s="46">
        <v>0</v>
      </c>
      <c r="O1019" s="46">
        <v>0</v>
      </c>
      <c r="P1019" s="46">
        <v>0</v>
      </c>
      <c r="Q1019" s="46">
        <v>0</v>
      </c>
      <c r="R1019" s="46">
        <v>0</v>
      </c>
      <c r="S1019" s="46">
        <v>0</v>
      </c>
      <c r="T1019" s="46">
        <v>0</v>
      </c>
      <c r="U1019" s="46">
        <v>0</v>
      </c>
      <c r="V1019" s="46">
        <v>0</v>
      </c>
      <c r="W1019" s="46">
        <v>0</v>
      </c>
      <c r="X1019" s="46">
        <v>0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0</v>
      </c>
      <c r="AI1019" s="46">
        <v>0</v>
      </c>
      <c r="AJ1019" s="46">
        <v>0</v>
      </c>
      <c r="AK1019" s="46">
        <v>6</v>
      </c>
      <c r="AL1019" s="46">
        <v>3</v>
      </c>
      <c r="AM1019" s="46">
        <v>0</v>
      </c>
      <c r="AN1019" s="46">
        <v>0</v>
      </c>
      <c r="AO1019" s="46">
        <v>0</v>
      </c>
      <c r="AP1019" s="46">
        <v>0</v>
      </c>
      <c r="AQ1019" s="46">
        <v>0</v>
      </c>
      <c r="AR1019" s="46">
        <v>0</v>
      </c>
      <c r="AS1019" s="46">
        <v>0</v>
      </c>
      <c r="AT1019" s="46">
        <v>0</v>
      </c>
      <c r="AU1019" s="46">
        <v>0</v>
      </c>
      <c r="AV1019" s="46">
        <v>0</v>
      </c>
      <c r="AW1019" s="46">
        <v>0</v>
      </c>
      <c r="AX1019" s="46">
        <v>0</v>
      </c>
    </row>
    <row r="1020" spans="1:50">
      <c r="A1020" s="46">
        <v>1019</v>
      </c>
      <c r="B1020" s="46" t="s">
        <v>3098</v>
      </c>
      <c r="C1020" s="46" t="s">
        <v>2098</v>
      </c>
      <c r="D1020" s="46" t="s">
        <v>24</v>
      </c>
      <c r="E1020" s="46" t="s">
        <v>2122</v>
      </c>
      <c r="F1020" s="46" t="s">
        <v>2121</v>
      </c>
      <c r="G1020" s="46">
        <v>11</v>
      </c>
      <c r="H1020" s="46">
        <v>21</v>
      </c>
      <c r="I1020" s="46">
        <v>2</v>
      </c>
      <c r="J1020" s="46">
        <v>165.5</v>
      </c>
      <c r="K1020" s="46">
        <v>224.5</v>
      </c>
      <c r="L1020" s="46">
        <v>40.5</v>
      </c>
      <c r="M1020" s="46">
        <v>0</v>
      </c>
      <c r="N1020" s="46">
        <v>0</v>
      </c>
      <c r="O1020" s="46">
        <v>0</v>
      </c>
      <c r="P1020" s="46">
        <v>0</v>
      </c>
      <c r="Q1020" s="46">
        <v>0</v>
      </c>
      <c r="R1020" s="46">
        <v>0</v>
      </c>
      <c r="S1020" s="46">
        <v>0</v>
      </c>
      <c r="T1020" s="46">
        <v>0</v>
      </c>
      <c r="U1020" s="46">
        <v>0</v>
      </c>
      <c r="V1020" s="46">
        <v>0</v>
      </c>
      <c r="W1020" s="46">
        <v>0</v>
      </c>
      <c r="X1020" s="46">
        <v>0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>
        <v>0</v>
      </c>
      <c r="AJ1020" s="46">
        <v>0</v>
      </c>
      <c r="AK1020" s="46">
        <v>6</v>
      </c>
      <c r="AL1020" s="46">
        <v>4</v>
      </c>
      <c r="AM1020" s="46">
        <v>0</v>
      </c>
      <c r="AN1020" s="46">
        <v>0</v>
      </c>
      <c r="AO1020" s="46">
        <v>0</v>
      </c>
      <c r="AP1020" s="46">
        <v>0</v>
      </c>
      <c r="AQ1020" s="46">
        <v>0</v>
      </c>
      <c r="AR1020" s="46">
        <v>0</v>
      </c>
      <c r="AS1020" s="46">
        <v>0</v>
      </c>
      <c r="AT1020" s="46">
        <v>0</v>
      </c>
      <c r="AU1020" s="46">
        <v>0</v>
      </c>
      <c r="AV1020" s="46">
        <v>0</v>
      </c>
      <c r="AW1020" s="46">
        <v>0</v>
      </c>
      <c r="AX1020" s="46">
        <v>0</v>
      </c>
    </row>
    <row r="1021" spans="1:50">
      <c r="A1021" s="46">
        <v>1020</v>
      </c>
      <c r="B1021" s="46" t="s">
        <v>3098</v>
      </c>
      <c r="C1021" s="46" t="s">
        <v>2098</v>
      </c>
      <c r="D1021" s="46" t="s">
        <v>24</v>
      </c>
      <c r="E1021" s="46" t="s">
        <v>2124</v>
      </c>
      <c r="F1021" s="46" t="s">
        <v>2123</v>
      </c>
      <c r="G1021" s="46">
        <v>14</v>
      </c>
      <c r="H1021" s="46">
        <v>13</v>
      </c>
      <c r="I1021" s="46">
        <v>6</v>
      </c>
      <c r="J1021" s="46">
        <v>129.5</v>
      </c>
      <c r="K1021" s="46">
        <v>158</v>
      </c>
      <c r="L1021" s="46">
        <v>42</v>
      </c>
      <c r="M1021" s="46">
        <v>0</v>
      </c>
      <c r="N1021" s="46">
        <v>0</v>
      </c>
      <c r="O1021" s="46">
        <v>0</v>
      </c>
      <c r="P1021" s="46">
        <v>0</v>
      </c>
      <c r="Q1021" s="46">
        <v>0</v>
      </c>
      <c r="R1021" s="46">
        <v>0</v>
      </c>
      <c r="S1021" s="46">
        <v>0</v>
      </c>
      <c r="T1021" s="46">
        <v>0</v>
      </c>
      <c r="U1021" s="46">
        <v>0</v>
      </c>
      <c r="V1021" s="46">
        <v>0</v>
      </c>
      <c r="W1021" s="46">
        <v>0</v>
      </c>
      <c r="X1021" s="46">
        <v>0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v>0</v>
      </c>
      <c r="AG1021" s="46">
        <v>0</v>
      </c>
      <c r="AH1021" s="46">
        <v>0</v>
      </c>
      <c r="AI1021" s="46">
        <v>0</v>
      </c>
      <c r="AJ1021" s="46">
        <v>0</v>
      </c>
      <c r="AK1021" s="46">
        <v>20</v>
      </c>
      <c r="AL1021" s="46">
        <v>13</v>
      </c>
      <c r="AM1021" s="46">
        <v>0</v>
      </c>
      <c r="AN1021" s="46">
        <v>0</v>
      </c>
      <c r="AO1021" s="46">
        <v>0</v>
      </c>
      <c r="AP1021" s="46">
        <v>0</v>
      </c>
      <c r="AQ1021" s="46">
        <v>0</v>
      </c>
      <c r="AR1021" s="46">
        <v>0</v>
      </c>
      <c r="AS1021" s="46">
        <v>0</v>
      </c>
      <c r="AT1021" s="46">
        <v>0</v>
      </c>
      <c r="AU1021" s="46">
        <v>0</v>
      </c>
      <c r="AV1021" s="46">
        <v>0</v>
      </c>
      <c r="AW1021" s="46">
        <v>0</v>
      </c>
      <c r="AX1021" s="46">
        <v>0</v>
      </c>
    </row>
    <row r="1022" spans="1:50">
      <c r="A1022" s="46">
        <v>1021</v>
      </c>
      <c r="B1022" s="46" t="s">
        <v>3098</v>
      </c>
      <c r="C1022" s="46" t="s">
        <v>2098</v>
      </c>
      <c r="D1022" s="46" t="s">
        <v>24</v>
      </c>
      <c r="E1022" s="46" t="s">
        <v>2126</v>
      </c>
      <c r="F1022" s="46" t="s">
        <v>2125</v>
      </c>
      <c r="G1022" s="46">
        <v>15</v>
      </c>
      <c r="H1022" s="46">
        <v>18</v>
      </c>
      <c r="I1022" s="46">
        <v>4</v>
      </c>
      <c r="J1022" s="46">
        <v>145</v>
      </c>
      <c r="K1022" s="46">
        <v>186</v>
      </c>
      <c r="L1022" s="46">
        <v>34</v>
      </c>
      <c r="M1022" s="46">
        <v>0</v>
      </c>
      <c r="N1022" s="46">
        <v>0</v>
      </c>
      <c r="O1022" s="46">
        <v>0</v>
      </c>
      <c r="P1022" s="46">
        <v>0</v>
      </c>
      <c r="Q1022" s="46">
        <v>0</v>
      </c>
      <c r="R1022" s="46">
        <v>0</v>
      </c>
      <c r="S1022" s="46">
        <v>0</v>
      </c>
      <c r="T1022" s="46">
        <v>0</v>
      </c>
      <c r="U1022" s="46">
        <v>0</v>
      </c>
      <c r="V1022" s="46">
        <v>0</v>
      </c>
      <c r="W1022" s="46">
        <v>0</v>
      </c>
      <c r="X1022" s="46">
        <v>0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0</v>
      </c>
      <c r="AF1022" s="46">
        <v>0</v>
      </c>
      <c r="AG1022" s="46">
        <v>0</v>
      </c>
      <c r="AH1022" s="46">
        <v>0</v>
      </c>
      <c r="AI1022" s="46">
        <v>0</v>
      </c>
      <c r="AJ1022" s="46">
        <v>0</v>
      </c>
      <c r="AK1022" s="46">
        <v>6</v>
      </c>
      <c r="AL1022" s="46">
        <v>7</v>
      </c>
      <c r="AM1022" s="46">
        <v>0</v>
      </c>
      <c r="AN1022" s="46">
        <v>0</v>
      </c>
      <c r="AO1022" s="46">
        <v>0</v>
      </c>
      <c r="AP1022" s="46">
        <v>0</v>
      </c>
      <c r="AQ1022" s="46">
        <v>0</v>
      </c>
      <c r="AR1022" s="46">
        <v>0</v>
      </c>
      <c r="AS1022" s="46">
        <v>0</v>
      </c>
      <c r="AT1022" s="46">
        <v>0</v>
      </c>
      <c r="AU1022" s="46">
        <v>0</v>
      </c>
      <c r="AV1022" s="46">
        <v>0</v>
      </c>
      <c r="AW1022" s="46">
        <v>0</v>
      </c>
      <c r="AX1022" s="46">
        <v>0</v>
      </c>
    </row>
    <row r="1023" spans="1:50">
      <c r="A1023" s="46">
        <v>1022</v>
      </c>
      <c r="B1023" s="46" t="s">
        <v>3098</v>
      </c>
      <c r="C1023" s="46" t="s">
        <v>2098</v>
      </c>
      <c r="D1023" s="46" t="s">
        <v>24</v>
      </c>
      <c r="E1023" s="46" t="s">
        <v>2128</v>
      </c>
      <c r="F1023" s="46" t="s">
        <v>2127</v>
      </c>
      <c r="G1023" s="46">
        <v>10</v>
      </c>
      <c r="H1023" s="46">
        <v>18</v>
      </c>
      <c r="I1023" s="46">
        <v>3</v>
      </c>
      <c r="J1023" s="46">
        <v>136</v>
      </c>
      <c r="K1023" s="46">
        <v>199.5</v>
      </c>
      <c r="L1023" s="46">
        <v>43</v>
      </c>
      <c r="M1023" s="46">
        <v>0</v>
      </c>
      <c r="N1023" s="46">
        <v>0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2</v>
      </c>
      <c r="AL1023" s="46">
        <v>2</v>
      </c>
      <c r="AM1023" s="46">
        <v>0</v>
      </c>
      <c r="AN1023" s="46">
        <v>0</v>
      </c>
      <c r="AO1023" s="46">
        <v>0</v>
      </c>
      <c r="AP1023" s="46">
        <v>0</v>
      </c>
      <c r="AQ1023" s="46">
        <v>0</v>
      </c>
      <c r="AR1023" s="46">
        <v>0</v>
      </c>
      <c r="AS1023" s="46">
        <v>0</v>
      </c>
      <c r="AT1023" s="46">
        <v>0</v>
      </c>
      <c r="AU1023" s="46">
        <v>0</v>
      </c>
      <c r="AV1023" s="46">
        <v>0</v>
      </c>
      <c r="AW1023" s="46">
        <v>0</v>
      </c>
      <c r="AX1023" s="46">
        <v>0</v>
      </c>
    </row>
    <row r="1024" spans="1:50">
      <c r="A1024" s="46">
        <v>1023</v>
      </c>
      <c r="B1024" s="46" t="s">
        <v>3098</v>
      </c>
      <c r="C1024" s="46" t="s">
        <v>2098</v>
      </c>
      <c r="D1024" s="46" t="s">
        <v>24</v>
      </c>
      <c r="E1024" s="46" t="s">
        <v>2130</v>
      </c>
      <c r="F1024" s="46" t="s">
        <v>2129</v>
      </c>
      <c r="G1024" s="46">
        <v>9</v>
      </c>
      <c r="H1024" s="46">
        <v>9</v>
      </c>
      <c r="I1024" s="46">
        <v>4</v>
      </c>
      <c r="J1024" s="46">
        <v>191</v>
      </c>
      <c r="K1024" s="46">
        <v>250</v>
      </c>
      <c r="L1024" s="46">
        <v>53</v>
      </c>
      <c r="M1024" s="46">
        <v>0</v>
      </c>
      <c r="N1024" s="46">
        <v>0</v>
      </c>
      <c r="O1024" s="46">
        <v>0</v>
      </c>
      <c r="P1024" s="46">
        <v>0</v>
      </c>
      <c r="Q1024" s="46">
        <v>0</v>
      </c>
      <c r="R1024" s="46">
        <v>0</v>
      </c>
      <c r="S1024" s="46">
        <v>0</v>
      </c>
      <c r="T1024" s="46">
        <v>0</v>
      </c>
      <c r="U1024" s="46">
        <v>0</v>
      </c>
      <c r="V1024" s="46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0</v>
      </c>
      <c r="AI1024" s="46">
        <v>0</v>
      </c>
      <c r="AJ1024" s="46">
        <v>0</v>
      </c>
      <c r="AK1024" s="46">
        <v>5</v>
      </c>
      <c r="AL1024" s="46">
        <v>4</v>
      </c>
      <c r="AM1024" s="46">
        <v>0</v>
      </c>
      <c r="AN1024" s="46">
        <v>0</v>
      </c>
      <c r="AO1024" s="46">
        <v>0</v>
      </c>
      <c r="AP1024" s="46">
        <v>0</v>
      </c>
      <c r="AQ1024" s="46">
        <v>0</v>
      </c>
      <c r="AR1024" s="46">
        <v>0</v>
      </c>
      <c r="AS1024" s="46">
        <v>0</v>
      </c>
      <c r="AT1024" s="46">
        <v>0</v>
      </c>
      <c r="AU1024" s="46">
        <v>0</v>
      </c>
      <c r="AV1024" s="46">
        <v>0</v>
      </c>
      <c r="AW1024" s="46">
        <v>0</v>
      </c>
      <c r="AX1024" s="46">
        <v>0</v>
      </c>
    </row>
    <row r="1025" spans="1:50">
      <c r="A1025" s="46">
        <v>1024</v>
      </c>
      <c r="B1025" s="46" t="s">
        <v>3098</v>
      </c>
      <c r="C1025" s="46" t="s">
        <v>2098</v>
      </c>
      <c r="D1025" s="46" t="s">
        <v>24</v>
      </c>
      <c r="E1025" s="46" t="s">
        <v>634</v>
      </c>
      <c r="F1025" s="46" t="s">
        <v>2131</v>
      </c>
      <c r="G1025" s="46">
        <v>2</v>
      </c>
      <c r="H1025" s="46">
        <v>7</v>
      </c>
      <c r="I1025" s="46">
        <v>2</v>
      </c>
      <c r="J1025" s="46">
        <v>93</v>
      </c>
      <c r="K1025" s="46">
        <v>140</v>
      </c>
      <c r="L1025" s="46">
        <v>21</v>
      </c>
      <c r="M1025" s="46">
        <v>0</v>
      </c>
      <c r="N1025" s="46">
        <v>0</v>
      </c>
      <c r="O1025" s="46">
        <v>0</v>
      </c>
      <c r="P1025" s="46">
        <v>0</v>
      </c>
      <c r="Q1025" s="46">
        <v>0</v>
      </c>
      <c r="R1025" s="46">
        <v>0</v>
      </c>
      <c r="S1025" s="46">
        <v>0</v>
      </c>
      <c r="T1025" s="46">
        <v>0</v>
      </c>
      <c r="U1025" s="46">
        <v>0</v>
      </c>
      <c r="V1025" s="46">
        <v>0</v>
      </c>
      <c r="W1025" s="46">
        <v>0</v>
      </c>
      <c r="X1025" s="46">
        <v>0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0</v>
      </c>
      <c r="AI1025" s="46">
        <v>0</v>
      </c>
      <c r="AJ1025" s="46">
        <v>0</v>
      </c>
      <c r="AK1025" s="46">
        <v>7</v>
      </c>
      <c r="AL1025" s="46">
        <v>6</v>
      </c>
      <c r="AM1025" s="46">
        <v>0</v>
      </c>
      <c r="AN1025" s="46">
        <v>0</v>
      </c>
      <c r="AO1025" s="46">
        <v>0</v>
      </c>
      <c r="AP1025" s="46">
        <v>0</v>
      </c>
      <c r="AQ1025" s="46">
        <v>0</v>
      </c>
      <c r="AR1025" s="46">
        <v>0</v>
      </c>
      <c r="AS1025" s="46">
        <v>0</v>
      </c>
      <c r="AT1025" s="46">
        <v>0</v>
      </c>
      <c r="AU1025" s="46">
        <v>0</v>
      </c>
      <c r="AV1025" s="46">
        <v>0</v>
      </c>
      <c r="AW1025" s="46">
        <v>0</v>
      </c>
      <c r="AX1025" s="46">
        <v>0</v>
      </c>
    </row>
    <row r="1026" spans="1:50">
      <c r="A1026" s="46">
        <v>1025</v>
      </c>
      <c r="B1026" s="46" t="s">
        <v>3098</v>
      </c>
      <c r="C1026" s="46" t="s">
        <v>2098</v>
      </c>
      <c r="D1026" s="46" t="s">
        <v>21</v>
      </c>
      <c r="E1026" s="46" t="s">
        <v>2133</v>
      </c>
      <c r="F1026" s="46" t="s">
        <v>2132</v>
      </c>
      <c r="G1026" s="46">
        <v>79</v>
      </c>
      <c r="H1026" s="46">
        <v>87</v>
      </c>
      <c r="I1026" s="46">
        <v>23</v>
      </c>
      <c r="J1026" s="46">
        <v>1090.5</v>
      </c>
      <c r="K1026" s="46">
        <v>1516</v>
      </c>
      <c r="L1026" s="46">
        <v>324</v>
      </c>
      <c r="M1026" s="46">
        <v>0</v>
      </c>
      <c r="N1026" s="46">
        <v>0</v>
      </c>
      <c r="O1026" s="46">
        <v>0</v>
      </c>
      <c r="P1026" s="46">
        <v>0</v>
      </c>
      <c r="Q1026" s="46">
        <v>0</v>
      </c>
      <c r="R1026" s="46">
        <v>0</v>
      </c>
      <c r="S1026" s="46">
        <v>0</v>
      </c>
      <c r="T1026" s="46">
        <v>0</v>
      </c>
      <c r="U1026" s="46">
        <v>0</v>
      </c>
      <c r="V1026" s="46">
        <v>0</v>
      </c>
      <c r="W1026" s="46">
        <v>0</v>
      </c>
      <c r="X1026" s="46">
        <v>0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0</v>
      </c>
      <c r="AF1026" s="46">
        <v>0</v>
      </c>
      <c r="AG1026" s="46">
        <v>0</v>
      </c>
      <c r="AH1026" s="46">
        <v>0</v>
      </c>
      <c r="AI1026" s="46">
        <v>0</v>
      </c>
      <c r="AJ1026" s="46">
        <v>0</v>
      </c>
      <c r="AK1026" s="46">
        <v>43</v>
      </c>
      <c r="AL1026" s="46">
        <v>37</v>
      </c>
      <c r="AM1026" s="46">
        <v>0</v>
      </c>
      <c r="AN1026" s="46">
        <v>0</v>
      </c>
      <c r="AO1026" s="46">
        <v>0</v>
      </c>
      <c r="AP1026" s="46">
        <v>0</v>
      </c>
      <c r="AQ1026" s="46">
        <v>0</v>
      </c>
      <c r="AR1026" s="46">
        <v>0</v>
      </c>
      <c r="AS1026" s="46">
        <v>0</v>
      </c>
      <c r="AT1026" s="46">
        <v>0</v>
      </c>
      <c r="AU1026" s="46">
        <v>0</v>
      </c>
      <c r="AV1026" s="46">
        <v>0</v>
      </c>
      <c r="AW1026" s="46">
        <v>0</v>
      </c>
      <c r="AX1026" s="46">
        <v>0</v>
      </c>
    </row>
    <row r="1027" spans="1:50">
      <c r="A1027" s="46">
        <v>1026</v>
      </c>
      <c r="B1027" s="46" t="s">
        <v>3098</v>
      </c>
      <c r="C1027" s="46" t="s">
        <v>2098</v>
      </c>
      <c r="D1027" s="46" t="s">
        <v>29</v>
      </c>
      <c r="E1027" s="46" t="s">
        <v>2135</v>
      </c>
      <c r="F1027" s="46" t="s">
        <v>2134</v>
      </c>
      <c r="G1027" s="46">
        <v>57</v>
      </c>
      <c r="H1027" s="46">
        <v>63</v>
      </c>
      <c r="I1027" s="46">
        <v>21</v>
      </c>
      <c r="J1027" s="46">
        <v>644</v>
      </c>
      <c r="K1027" s="46">
        <v>972</v>
      </c>
      <c r="L1027" s="46">
        <v>276</v>
      </c>
      <c r="M1027" s="46">
        <v>0</v>
      </c>
      <c r="N1027" s="46">
        <v>0</v>
      </c>
      <c r="O1027" s="46">
        <v>0</v>
      </c>
      <c r="P1027" s="46">
        <v>0</v>
      </c>
      <c r="Q1027" s="46">
        <v>0</v>
      </c>
      <c r="R1027" s="46">
        <v>0</v>
      </c>
      <c r="S1027" s="46">
        <v>0</v>
      </c>
      <c r="T1027" s="46">
        <v>0</v>
      </c>
      <c r="U1027" s="46">
        <v>0</v>
      </c>
      <c r="V1027" s="46">
        <v>0</v>
      </c>
      <c r="W1027" s="46">
        <v>0</v>
      </c>
      <c r="X1027" s="46">
        <v>0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>
        <v>0</v>
      </c>
      <c r="AJ1027" s="46">
        <v>0</v>
      </c>
      <c r="AK1027" s="46">
        <v>11</v>
      </c>
      <c r="AL1027" s="46">
        <v>9</v>
      </c>
      <c r="AM1027" s="46">
        <v>0</v>
      </c>
      <c r="AN1027" s="46">
        <v>0</v>
      </c>
      <c r="AO1027" s="46">
        <v>0</v>
      </c>
      <c r="AP1027" s="46">
        <v>0</v>
      </c>
      <c r="AQ1027" s="46">
        <v>0</v>
      </c>
      <c r="AR1027" s="46">
        <v>0</v>
      </c>
      <c r="AS1027" s="46">
        <v>0</v>
      </c>
      <c r="AT1027" s="46">
        <v>0</v>
      </c>
      <c r="AU1027" s="46">
        <v>0</v>
      </c>
      <c r="AV1027" s="46">
        <v>0</v>
      </c>
      <c r="AW1027" s="46">
        <v>0</v>
      </c>
      <c r="AX1027" s="46">
        <v>0</v>
      </c>
    </row>
    <row r="1028" spans="1:50">
      <c r="A1028" s="46">
        <v>1027</v>
      </c>
      <c r="B1028" s="46" t="s">
        <v>3098</v>
      </c>
      <c r="C1028" s="46" t="s">
        <v>2098</v>
      </c>
      <c r="D1028" s="46" t="s">
        <v>24</v>
      </c>
      <c r="E1028" s="46" t="s">
        <v>2137</v>
      </c>
      <c r="F1028" s="46" t="s">
        <v>2136</v>
      </c>
      <c r="G1028" s="46">
        <v>10</v>
      </c>
      <c r="H1028" s="46">
        <v>8</v>
      </c>
      <c r="I1028" s="46">
        <v>4</v>
      </c>
      <c r="J1028" s="46">
        <v>106</v>
      </c>
      <c r="K1028" s="46">
        <v>157</v>
      </c>
      <c r="L1028" s="46">
        <v>39</v>
      </c>
      <c r="M1028" s="46">
        <v>0</v>
      </c>
      <c r="N1028" s="46">
        <v>0</v>
      </c>
      <c r="O1028" s="46">
        <v>0</v>
      </c>
      <c r="P1028" s="46">
        <v>0</v>
      </c>
      <c r="Q1028" s="46">
        <v>0</v>
      </c>
      <c r="R1028" s="46">
        <v>0</v>
      </c>
      <c r="S1028" s="46">
        <v>0</v>
      </c>
      <c r="T1028" s="46">
        <v>0</v>
      </c>
      <c r="U1028" s="46">
        <v>0</v>
      </c>
      <c r="V1028" s="46">
        <v>0</v>
      </c>
      <c r="W1028" s="46">
        <v>0</v>
      </c>
      <c r="X1028" s="46">
        <v>0</v>
      </c>
      <c r="Y1028" s="46">
        <v>0</v>
      </c>
      <c r="Z1028" s="46">
        <v>0</v>
      </c>
      <c r="AA1028" s="46"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v>0</v>
      </c>
      <c r="AG1028" s="46">
        <v>0</v>
      </c>
      <c r="AH1028" s="46">
        <v>0</v>
      </c>
      <c r="AI1028" s="46">
        <v>0</v>
      </c>
      <c r="AJ1028" s="46">
        <v>0</v>
      </c>
      <c r="AK1028" s="46">
        <v>3</v>
      </c>
      <c r="AL1028" s="46">
        <v>4</v>
      </c>
      <c r="AM1028" s="46">
        <v>0</v>
      </c>
      <c r="AN1028" s="46">
        <v>0</v>
      </c>
      <c r="AO1028" s="46">
        <v>0</v>
      </c>
      <c r="AP1028" s="46">
        <v>0</v>
      </c>
      <c r="AQ1028" s="46">
        <v>0</v>
      </c>
      <c r="AR1028" s="46">
        <v>0</v>
      </c>
      <c r="AS1028" s="46">
        <v>0</v>
      </c>
      <c r="AT1028" s="46">
        <v>0</v>
      </c>
      <c r="AU1028" s="46">
        <v>0</v>
      </c>
      <c r="AV1028" s="46">
        <v>0</v>
      </c>
      <c r="AW1028" s="46">
        <v>0</v>
      </c>
      <c r="AX1028" s="46">
        <v>0</v>
      </c>
    </row>
    <row r="1029" spans="1:50">
      <c r="A1029" s="46">
        <v>1028</v>
      </c>
      <c r="B1029" s="46" t="s">
        <v>3098</v>
      </c>
      <c r="C1029" s="46" t="s">
        <v>2098</v>
      </c>
      <c r="D1029" s="46" t="s">
        <v>21</v>
      </c>
      <c r="E1029" s="46" t="s">
        <v>2139</v>
      </c>
      <c r="F1029" s="46" t="s">
        <v>2138</v>
      </c>
      <c r="G1029" s="46">
        <v>53</v>
      </c>
      <c r="H1029" s="46">
        <v>69</v>
      </c>
      <c r="I1029" s="46">
        <v>23</v>
      </c>
      <c r="J1029" s="46">
        <v>573</v>
      </c>
      <c r="K1029" s="46">
        <v>890</v>
      </c>
      <c r="L1029" s="46">
        <v>242</v>
      </c>
      <c r="M1029" s="46">
        <v>0</v>
      </c>
      <c r="N1029" s="46">
        <v>0</v>
      </c>
      <c r="O1029" s="46">
        <v>0</v>
      </c>
      <c r="P1029" s="46">
        <v>0</v>
      </c>
      <c r="Q1029" s="46">
        <v>0</v>
      </c>
      <c r="R1029" s="46">
        <v>0</v>
      </c>
      <c r="S1029" s="46">
        <v>0</v>
      </c>
      <c r="T1029" s="46">
        <v>0</v>
      </c>
      <c r="U1029" s="46">
        <v>0</v>
      </c>
      <c r="V1029" s="46">
        <v>0</v>
      </c>
      <c r="W1029" s="46">
        <v>0</v>
      </c>
      <c r="X1029" s="46">
        <v>0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0</v>
      </c>
      <c r="AI1029" s="46">
        <v>0</v>
      </c>
      <c r="AJ1029" s="46">
        <v>0</v>
      </c>
      <c r="AK1029" s="46">
        <v>22</v>
      </c>
      <c r="AL1029" s="46">
        <v>18</v>
      </c>
      <c r="AM1029" s="46">
        <v>0</v>
      </c>
      <c r="AN1029" s="46">
        <v>0</v>
      </c>
      <c r="AO1029" s="46">
        <v>0</v>
      </c>
      <c r="AP1029" s="46">
        <v>0</v>
      </c>
      <c r="AQ1029" s="46">
        <v>0</v>
      </c>
      <c r="AR1029" s="46">
        <v>0</v>
      </c>
      <c r="AS1029" s="46">
        <v>0</v>
      </c>
      <c r="AT1029" s="46">
        <v>0</v>
      </c>
      <c r="AU1029" s="46">
        <v>0</v>
      </c>
      <c r="AV1029" s="46">
        <v>0</v>
      </c>
      <c r="AW1029" s="46">
        <v>0</v>
      </c>
      <c r="AX1029" s="46">
        <v>0</v>
      </c>
    </row>
    <row r="1030" spans="1:50">
      <c r="A1030" s="46">
        <v>1029</v>
      </c>
      <c r="B1030" s="46" t="s">
        <v>3098</v>
      </c>
      <c r="C1030" s="46" t="s">
        <v>2098</v>
      </c>
      <c r="D1030" s="46" t="s">
        <v>29</v>
      </c>
      <c r="E1030" s="46" t="s">
        <v>2141</v>
      </c>
      <c r="F1030" s="46" t="s">
        <v>2140</v>
      </c>
      <c r="G1030" s="46">
        <v>27</v>
      </c>
      <c r="H1030" s="46">
        <v>35</v>
      </c>
      <c r="I1030" s="46">
        <v>9</v>
      </c>
      <c r="J1030" s="46">
        <v>251</v>
      </c>
      <c r="K1030" s="46">
        <v>311</v>
      </c>
      <c r="L1030" s="46">
        <v>78</v>
      </c>
      <c r="M1030" s="46">
        <v>0</v>
      </c>
      <c r="N1030" s="46">
        <v>0</v>
      </c>
      <c r="O1030" s="46">
        <v>0</v>
      </c>
      <c r="P1030" s="46">
        <v>0</v>
      </c>
      <c r="Q1030" s="46">
        <v>0</v>
      </c>
      <c r="R1030" s="46">
        <v>0</v>
      </c>
      <c r="S1030" s="46">
        <v>0</v>
      </c>
      <c r="T1030" s="46">
        <v>0</v>
      </c>
      <c r="U1030" s="46">
        <v>0</v>
      </c>
      <c r="V1030" s="46">
        <v>0</v>
      </c>
      <c r="W1030" s="46">
        <v>0</v>
      </c>
      <c r="X1030" s="46">
        <v>0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>
        <v>0</v>
      </c>
      <c r="AJ1030" s="46">
        <v>0</v>
      </c>
      <c r="AK1030" s="46">
        <v>5</v>
      </c>
      <c r="AL1030" s="46">
        <v>6</v>
      </c>
      <c r="AM1030" s="46">
        <v>0</v>
      </c>
      <c r="AN1030" s="46">
        <v>0</v>
      </c>
      <c r="AO1030" s="46">
        <v>0</v>
      </c>
      <c r="AP1030" s="46">
        <v>0</v>
      </c>
      <c r="AQ1030" s="46">
        <v>0</v>
      </c>
      <c r="AR1030" s="46">
        <v>0</v>
      </c>
      <c r="AS1030" s="46">
        <v>0</v>
      </c>
      <c r="AT1030" s="46">
        <v>0</v>
      </c>
      <c r="AU1030" s="46">
        <v>0</v>
      </c>
      <c r="AV1030" s="46">
        <v>0</v>
      </c>
      <c r="AW1030" s="46">
        <v>0</v>
      </c>
      <c r="AX1030" s="46">
        <v>0</v>
      </c>
    </row>
    <row r="1031" spans="1:50">
      <c r="A1031" s="46">
        <v>1030</v>
      </c>
      <c r="B1031" s="46" t="s">
        <v>3098</v>
      </c>
      <c r="C1031" s="46" t="s">
        <v>2098</v>
      </c>
      <c r="D1031" s="46" t="s">
        <v>24</v>
      </c>
      <c r="E1031" s="46" t="s">
        <v>2143</v>
      </c>
      <c r="F1031" s="46" t="s">
        <v>2142</v>
      </c>
      <c r="G1031" s="46">
        <v>9</v>
      </c>
      <c r="H1031" s="46">
        <v>11</v>
      </c>
      <c r="I1031" s="46">
        <v>2</v>
      </c>
      <c r="J1031" s="46">
        <v>98</v>
      </c>
      <c r="K1031" s="46">
        <v>119.5</v>
      </c>
      <c r="L1031" s="46">
        <v>18</v>
      </c>
      <c r="M1031" s="46">
        <v>0</v>
      </c>
      <c r="N1031" s="46">
        <v>0</v>
      </c>
      <c r="O1031" s="46">
        <v>0</v>
      </c>
      <c r="P1031" s="46">
        <v>0</v>
      </c>
      <c r="Q1031" s="46">
        <v>0</v>
      </c>
      <c r="R1031" s="46">
        <v>0</v>
      </c>
      <c r="S1031" s="46">
        <v>0</v>
      </c>
      <c r="T1031" s="46">
        <v>0</v>
      </c>
      <c r="U1031" s="46">
        <v>0</v>
      </c>
      <c r="V1031" s="46">
        <v>0</v>
      </c>
      <c r="W1031" s="46">
        <v>0</v>
      </c>
      <c r="X1031" s="46">
        <v>0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>
        <v>0</v>
      </c>
      <c r="AJ1031" s="46">
        <v>0</v>
      </c>
      <c r="AK1031" s="46">
        <v>2</v>
      </c>
      <c r="AL1031" s="46">
        <v>1</v>
      </c>
      <c r="AM1031" s="46">
        <v>0</v>
      </c>
      <c r="AN1031" s="46">
        <v>0</v>
      </c>
      <c r="AO1031" s="46">
        <v>0</v>
      </c>
      <c r="AP1031" s="46">
        <v>0</v>
      </c>
      <c r="AQ1031" s="46">
        <v>0</v>
      </c>
      <c r="AR1031" s="46">
        <v>0</v>
      </c>
      <c r="AS1031" s="46">
        <v>0</v>
      </c>
      <c r="AT1031" s="46">
        <v>0</v>
      </c>
      <c r="AU1031" s="46">
        <v>0</v>
      </c>
      <c r="AV1031" s="46">
        <v>0</v>
      </c>
      <c r="AW1031" s="46">
        <v>0</v>
      </c>
      <c r="AX1031" s="46">
        <v>0</v>
      </c>
    </row>
    <row r="1032" spans="1:50">
      <c r="A1032" s="46">
        <v>1031</v>
      </c>
      <c r="B1032" s="46" t="s">
        <v>3098</v>
      </c>
      <c r="C1032" s="46" t="s">
        <v>2098</v>
      </c>
      <c r="D1032" s="46" t="s">
        <v>24</v>
      </c>
      <c r="E1032" s="46" t="s">
        <v>2145</v>
      </c>
      <c r="F1032" s="46" t="s">
        <v>2144</v>
      </c>
      <c r="G1032" s="46">
        <v>8</v>
      </c>
      <c r="H1032" s="46">
        <v>12</v>
      </c>
      <c r="I1032" s="46">
        <v>4</v>
      </c>
      <c r="J1032" s="46">
        <v>104</v>
      </c>
      <c r="K1032" s="46">
        <v>186</v>
      </c>
      <c r="L1032" s="46">
        <v>56</v>
      </c>
      <c r="M1032" s="46">
        <v>0</v>
      </c>
      <c r="N1032" s="46">
        <v>0</v>
      </c>
      <c r="O1032" s="46">
        <v>0</v>
      </c>
      <c r="P1032" s="46">
        <v>0</v>
      </c>
      <c r="Q1032" s="46">
        <v>0</v>
      </c>
      <c r="R1032" s="46">
        <v>0</v>
      </c>
      <c r="S1032" s="46">
        <v>0</v>
      </c>
      <c r="T1032" s="46">
        <v>0</v>
      </c>
      <c r="U1032" s="46">
        <v>0</v>
      </c>
      <c r="V1032" s="46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0</v>
      </c>
      <c r="AI1032" s="46">
        <v>0</v>
      </c>
      <c r="AJ1032" s="46">
        <v>0</v>
      </c>
      <c r="AK1032" s="46">
        <v>0</v>
      </c>
      <c r="AL1032" s="46">
        <v>0</v>
      </c>
      <c r="AM1032" s="46">
        <v>0</v>
      </c>
      <c r="AN1032" s="46">
        <v>0</v>
      </c>
      <c r="AO1032" s="46">
        <v>0</v>
      </c>
      <c r="AP1032" s="46">
        <v>0</v>
      </c>
      <c r="AQ1032" s="46">
        <v>0</v>
      </c>
      <c r="AR1032" s="46">
        <v>0</v>
      </c>
      <c r="AS1032" s="46">
        <v>0</v>
      </c>
      <c r="AT1032" s="46">
        <v>0</v>
      </c>
      <c r="AU1032" s="46">
        <v>0</v>
      </c>
      <c r="AV1032" s="46">
        <v>0</v>
      </c>
      <c r="AW1032" s="46">
        <v>0</v>
      </c>
      <c r="AX1032" s="46">
        <v>0</v>
      </c>
    </row>
    <row r="1033" spans="1:50">
      <c r="A1033" s="46">
        <v>1032</v>
      </c>
      <c r="B1033" s="46" t="s">
        <v>3098</v>
      </c>
      <c r="C1033" s="46" t="s">
        <v>2098</v>
      </c>
      <c r="D1033" s="46" t="s">
        <v>24</v>
      </c>
      <c r="E1033" s="46" t="s">
        <v>2147</v>
      </c>
      <c r="F1033" s="46" t="s">
        <v>2146</v>
      </c>
      <c r="G1033" s="46">
        <v>30</v>
      </c>
      <c r="H1033" s="46">
        <v>35</v>
      </c>
      <c r="I1033" s="46">
        <v>10</v>
      </c>
      <c r="J1033" s="46">
        <v>267</v>
      </c>
      <c r="K1033" s="46">
        <v>371</v>
      </c>
      <c r="L1033" s="46">
        <v>99</v>
      </c>
      <c r="M1033" s="46">
        <v>0</v>
      </c>
      <c r="N1033" s="46">
        <v>0</v>
      </c>
      <c r="O1033" s="46">
        <v>0</v>
      </c>
      <c r="P1033" s="46">
        <v>0</v>
      </c>
      <c r="Q1033" s="46">
        <v>0</v>
      </c>
      <c r="R1033" s="46">
        <v>0</v>
      </c>
      <c r="S1033" s="46">
        <v>0</v>
      </c>
      <c r="T1033" s="46">
        <v>0</v>
      </c>
      <c r="U1033" s="46">
        <v>0</v>
      </c>
      <c r="V1033" s="46">
        <v>0</v>
      </c>
      <c r="W1033" s="46">
        <v>0</v>
      </c>
      <c r="X1033" s="46">
        <v>0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>
        <v>0</v>
      </c>
      <c r="AJ1033" s="46">
        <v>0</v>
      </c>
      <c r="AK1033" s="46">
        <v>5</v>
      </c>
      <c r="AL1033" s="46">
        <v>9</v>
      </c>
      <c r="AM1033" s="46">
        <v>0</v>
      </c>
      <c r="AN1033" s="46">
        <v>0</v>
      </c>
      <c r="AO1033" s="46">
        <v>0</v>
      </c>
      <c r="AP1033" s="46">
        <v>0</v>
      </c>
      <c r="AQ1033" s="46">
        <v>0</v>
      </c>
      <c r="AR1033" s="46">
        <v>0</v>
      </c>
      <c r="AS1033" s="46">
        <v>0</v>
      </c>
      <c r="AT1033" s="46">
        <v>0</v>
      </c>
      <c r="AU1033" s="46">
        <v>0</v>
      </c>
      <c r="AV1033" s="46">
        <v>0</v>
      </c>
      <c r="AW1033" s="46">
        <v>0</v>
      </c>
      <c r="AX1033" s="46">
        <v>0</v>
      </c>
    </row>
    <row r="1034" spans="1:50">
      <c r="A1034" s="46">
        <v>1033</v>
      </c>
      <c r="B1034" s="46" t="s">
        <v>3098</v>
      </c>
      <c r="C1034" s="46" t="s">
        <v>2098</v>
      </c>
      <c r="D1034" s="46" t="s">
        <v>24</v>
      </c>
      <c r="E1034" s="46" t="s">
        <v>2149</v>
      </c>
      <c r="F1034" s="46" t="s">
        <v>2148</v>
      </c>
      <c r="G1034" s="46">
        <v>10</v>
      </c>
      <c r="H1034" s="46">
        <v>16</v>
      </c>
      <c r="I1034" s="46">
        <v>5</v>
      </c>
      <c r="J1034" s="46">
        <v>106.5</v>
      </c>
      <c r="K1034" s="46">
        <v>151</v>
      </c>
      <c r="L1034" s="46">
        <v>26</v>
      </c>
      <c r="M1034" s="46">
        <v>0</v>
      </c>
      <c r="N1034" s="46">
        <v>0</v>
      </c>
      <c r="O1034" s="46">
        <v>0</v>
      </c>
      <c r="P1034" s="46">
        <v>0</v>
      </c>
      <c r="Q1034" s="46">
        <v>0</v>
      </c>
      <c r="R1034" s="46">
        <v>0</v>
      </c>
      <c r="S1034" s="46">
        <v>0</v>
      </c>
      <c r="T1034" s="46">
        <v>0</v>
      </c>
      <c r="U1034" s="46">
        <v>0</v>
      </c>
      <c r="V1034" s="46">
        <v>0</v>
      </c>
      <c r="W1034" s="46">
        <v>0</v>
      </c>
      <c r="X1034" s="46">
        <v>0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v>0</v>
      </c>
      <c r="AG1034" s="46">
        <v>0</v>
      </c>
      <c r="AH1034" s="46">
        <v>0</v>
      </c>
      <c r="AI1034" s="46">
        <v>0</v>
      </c>
      <c r="AJ1034" s="46">
        <v>0</v>
      </c>
      <c r="AK1034" s="46">
        <v>12</v>
      </c>
      <c r="AL1034" s="46">
        <v>8</v>
      </c>
      <c r="AM1034" s="46">
        <v>0</v>
      </c>
      <c r="AN1034" s="46">
        <v>0</v>
      </c>
      <c r="AO1034" s="46">
        <v>0</v>
      </c>
      <c r="AP1034" s="46">
        <v>0</v>
      </c>
      <c r="AQ1034" s="46">
        <v>0</v>
      </c>
      <c r="AR1034" s="46">
        <v>0</v>
      </c>
      <c r="AS1034" s="46">
        <v>0</v>
      </c>
      <c r="AT1034" s="46">
        <v>0</v>
      </c>
      <c r="AU1034" s="46">
        <v>0</v>
      </c>
      <c r="AV1034" s="46">
        <v>0</v>
      </c>
      <c r="AW1034" s="46">
        <v>0</v>
      </c>
      <c r="AX1034" s="46">
        <v>0</v>
      </c>
    </row>
    <row r="1035" spans="1:50">
      <c r="A1035" s="46">
        <v>1034</v>
      </c>
      <c r="B1035" s="46" t="s">
        <v>3098</v>
      </c>
      <c r="C1035" s="46" t="s">
        <v>2098</v>
      </c>
      <c r="D1035" s="46" t="s">
        <v>29</v>
      </c>
      <c r="E1035" s="46" t="s">
        <v>2151</v>
      </c>
      <c r="F1035" s="46" t="s">
        <v>2150</v>
      </c>
      <c r="G1035" s="46">
        <v>20</v>
      </c>
      <c r="H1035" s="46">
        <v>29</v>
      </c>
      <c r="I1035" s="46">
        <v>6</v>
      </c>
      <c r="J1035" s="46">
        <v>368</v>
      </c>
      <c r="K1035" s="46">
        <v>527</v>
      </c>
      <c r="L1035" s="46">
        <v>78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22</v>
      </c>
      <c r="AL1035" s="46">
        <v>14</v>
      </c>
      <c r="AM1035" s="46">
        <v>0</v>
      </c>
      <c r="AN1035" s="46">
        <v>0</v>
      </c>
      <c r="AO1035" s="46">
        <v>0</v>
      </c>
      <c r="AP1035" s="46">
        <v>0</v>
      </c>
      <c r="AQ1035" s="46">
        <v>0</v>
      </c>
      <c r="AR1035" s="46">
        <v>0</v>
      </c>
      <c r="AS1035" s="46">
        <v>0</v>
      </c>
      <c r="AT1035" s="46">
        <v>0</v>
      </c>
      <c r="AU1035" s="46">
        <v>0</v>
      </c>
      <c r="AV1035" s="46">
        <v>0</v>
      </c>
      <c r="AW1035" s="46">
        <v>0</v>
      </c>
      <c r="AX1035" s="46">
        <v>0</v>
      </c>
    </row>
    <row r="1036" spans="1:50">
      <c r="A1036" s="46">
        <v>1035</v>
      </c>
      <c r="B1036" s="46" t="s">
        <v>3098</v>
      </c>
      <c r="C1036" s="46" t="s">
        <v>2098</v>
      </c>
      <c r="D1036" s="46" t="s">
        <v>21</v>
      </c>
      <c r="E1036" s="46" t="s">
        <v>2153</v>
      </c>
      <c r="F1036" s="46" t="s">
        <v>2152</v>
      </c>
      <c r="G1036" s="46">
        <v>64</v>
      </c>
      <c r="H1036" s="46">
        <v>95</v>
      </c>
      <c r="I1036" s="46">
        <v>20</v>
      </c>
      <c r="J1036" s="46">
        <v>1018</v>
      </c>
      <c r="K1036" s="46">
        <v>1342</v>
      </c>
      <c r="L1036" s="46">
        <v>306</v>
      </c>
      <c r="M1036" s="46">
        <v>0</v>
      </c>
      <c r="N1036" s="46">
        <v>0</v>
      </c>
      <c r="O1036" s="46">
        <v>0</v>
      </c>
      <c r="P1036" s="46">
        <v>0</v>
      </c>
      <c r="Q1036" s="46">
        <v>0</v>
      </c>
      <c r="R1036" s="46">
        <v>0</v>
      </c>
      <c r="S1036" s="46">
        <v>0</v>
      </c>
      <c r="T1036" s="46">
        <v>0</v>
      </c>
      <c r="U1036" s="46">
        <v>0</v>
      </c>
      <c r="V1036" s="46">
        <v>0</v>
      </c>
      <c r="W1036" s="46">
        <v>0</v>
      </c>
      <c r="X1036" s="46">
        <v>0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>
        <v>0</v>
      </c>
      <c r="AJ1036" s="46">
        <v>0</v>
      </c>
      <c r="AK1036" s="46">
        <v>26</v>
      </c>
      <c r="AL1036" s="46">
        <v>23</v>
      </c>
      <c r="AM1036" s="46">
        <v>0</v>
      </c>
      <c r="AN1036" s="46">
        <v>0</v>
      </c>
      <c r="AO1036" s="46">
        <v>0</v>
      </c>
      <c r="AP1036" s="46">
        <v>0</v>
      </c>
      <c r="AQ1036" s="46">
        <v>0</v>
      </c>
      <c r="AR1036" s="46">
        <v>0</v>
      </c>
      <c r="AS1036" s="46">
        <v>0</v>
      </c>
      <c r="AT1036" s="46">
        <v>0</v>
      </c>
      <c r="AU1036" s="46">
        <v>0</v>
      </c>
      <c r="AV1036" s="46">
        <v>0</v>
      </c>
      <c r="AW1036" s="46">
        <v>0</v>
      </c>
      <c r="AX1036" s="46">
        <v>0</v>
      </c>
    </row>
    <row r="1037" spans="1:50">
      <c r="A1037" s="46">
        <v>1036</v>
      </c>
      <c r="B1037" s="46" t="s">
        <v>3098</v>
      </c>
      <c r="C1037" s="46" t="s">
        <v>2098</v>
      </c>
      <c r="D1037" s="46" t="s">
        <v>24</v>
      </c>
      <c r="E1037" s="46" t="s">
        <v>2155</v>
      </c>
      <c r="F1037" s="46" t="s">
        <v>2154</v>
      </c>
      <c r="G1037" s="46">
        <v>6</v>
      </c>
      <c r="H1037" s="46">
        <v>12</v>
      </c>
      <c r="I1037" s="46">
        <v>4</v>
      </c>
      <c r="J1037" s="46">
        <v>181</v>
      </c>
      <c r="K1037" s="46">
        <v>292</v>
      </c>
      <c r="L1037" s="46">
        <v>39</v>
      </c>
      <c r="M1037" s="46">
        <v>0</v>
      </c>
      <c r="N1037" s="46">
        <v>0</v>
      </c>
      <c r="O1037" s="46">
        <v>0</v>
      </c>
      <c r="P1037" s="46">
        <v>0</v>
      </c>
      <c r="Q1037" s="46">
        <v>0</v>
      </c>
      <c r="R1037" s="46">
        <v>0</v>
      </c>
      <c r="S1037" s="46">
        <v>0</v>
      </c>
      <c r="T1037" s="46">
        <v>0</v>
      </c>
      <c r="U1037" s="46">
        <v>0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v>0</v>
      </c>
      <c r="AG1037" s="46">
        <v>0</v>
      </c>
      <c r="AH1037" s="46">
        <v>0</v>
      </c>
      <c r="AI1037" s="46">
        <v>0</v>
      </c>
      <c r="AJ1037" s="46">
        <v>0</v>
      </c>
      <c r="AK1037" s="46">
        <v>14</v>
      </c>
      <c r="AL1037" s="46">
        <v>8</v>
      </c>
      <c r="AM1037" s="46">
        <v>0</v>
      </c>
      <c r="AN1037" s="46">
        <v>0</v>
      </c>
      <c r="AO1037" s="46">
        <v>0</v>
      </c>
      <c r="AP1037" s="46">
        <v>0</v>
      </c>
      <c r="AQ1037" s="46">
        <v>0</v>
      </c>
      <c r="AR1037" s="46">
        <v>0</v>
      </c>
      <c r="AS1037" s="46">
        <v>0</v>
      </c>
      <c r="AT1037" s="46">
        <v>0</v>
      </c>
      <c r="AU1037" s="46">
        <v>0</v>
      </c>
      <c r="AV1037" s="46">
        <v>0</v>
      </c>
      <c r="AW1037" s="46">
        <v>0</v>
      </c>
      <c r="AX1037" s="46">
        <v>0</v>
      </c>
    </row>
    <row r="1038" spans="1:50">
      <c r="A1038" s="46">
        <v>1037</v>
      </c>
      <c r="B1038" s="46" t="s">
        <v>3098</v>
      </c>
      <c r="C1038" s="46" t="s">
        <v>2098</v>
      </c>
      <c r="D1038" s="46" t="s">
        <v>29</v>
      </c>
      <c r="E1038" s="46" t="s">
        <v>2157</v>
      </c>
      <c r="F1038" s="46" t="s">
        <v>2156</v>
      </c>
      <c r="G1038" s="46">
        <v>5</v>
      </c>
      <c r="H1038" s="46">
        <v>7</v>
      </c>
      <c r="I1038" s="46">
        <v>4</v>
      </c>
      <c r="J1038" s="46">
        <v>105.5</v>
      </c>
      <c r="K1038" s="46">
        <v>168</v>
      </c>
      <c r="L1038" s="46">
        <v>38</v>
      </c>
      <c r="M1038" s="46">
        <v>0</v>
      </c>
      <c r="N1038" s="46">
        <v>0</v>
      </c>
      <c r="O1038" s="46">
        <v>0</v>
      </c>
      <c r="P1038" s="46">
        <v>0</v>
      </c>
      <c r="Q1038" s="46">
        <v>0</v>
      </c>
      <c r="R1038" s="46">
        <v>0</v>
      </c>
      <c r="S1038" s="46">
        <v>0</v>
      </c>
      <c r="T1038" s="46">
        <v>0</v>
      </c>
      <c r="U1038" s="46">
        <v>0</v>
      </c>
      <c r="V1038" s="46">
        <v>0</v>
      </c>
      <c r="W1038" s="46">
        <v>0</v>
      </c>
      <c r="X1038" s="46">
        <v>0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>
        <v>0</v>
      </c>
      <c r="AJ1038" s="46">
        <v>0</v>
      </c>
      <c r="AK1038" s="46">
        <v>11</v>
      </c>
      <c r="AL1038" s="46">
        <v>7</v>
      </c>
      <c r="AM1038" s="46">
        <v>0</v>
      </c>
      <c r="AN1038" s="46">
        <v>0</v>
      </c>
      <c r="AO1038" s="46">
        <v>0</v>
      </c>
      <c r="AP1038" s="46">
        <v>0</v>
      </c>
      <c r="AQ1038" s="46">
        <v>0</v>
      </c>
      <c r="AR1038" s="46">
        <v>0</v>
      </c>
      <c r="AS1038" s="46">
        <v>0</v>
      </c>
      <c r="AT1038" s="46">
        <v>0</v>
      </c>
      <c r="AU1038" s="46">
        <v>0</v>
      </c>
      <c r="AV1038" s="46">
        <v>0</v>
      </c>
      <c r="AW1038" s="46">
        <v>0</v>
      </c>
      <c r="AX1038" s="46">
        <v>0</v>
      </c>
    </row>
    <row r="1039" spans="1:50">
      <c r="A1039" s="46">
        <v>1038</v>
      </c>
      <c r="B1039" s="46" t="s">
        <v>3098</v>
      </c>
      <c r="C1039" s="46" t="s">
        <v>2098</v>
      </c>
      <c r="D1039" s="46" t="s">
        <v>24</v>
      </c>
      <c r="E1039" s="46" t="s">
        <v>2159</v>
      </c>
      <c r="F1039" s="46" t="s">
        <v>2158</v>
      </c>
      <c r="G1039" s="46">
        <v>40</v>
      </c>
      <c r="H1039" s="46">
        <v>53</v>
      </c>
      <c r="I1039" s="46">
        <v>10</v>
      </c>
      <c r="J1039" s="46">
        <v>272</v>
      </c>
      <c r="K1039" s="46">
        <v>366</v>
      </c>
      <c r="L1039" s="46">
        <v>46</v>
      </c>
      <c r="M1039" s="46">
        <v>0</v>
      </c>
      <c r="N1039" s="46">
        <v>0</v>
      </c>
      <c r="O1039" s="46">
        <v>0</v>
      </c>
      <c r="P1039" s="46">
        <v>0</v>
      </c>
      <c r="Q1039" s="46">
        <v>0</v>
      </c>
      <c r="R1039" s="46">
        <v>0</v>
      </c>
      <c r="S1039" s="46">
        <v>0</v>
      </c>
      <c r="T1039" s="46">
        <v>0</v>
      </c>
      <c r="U1039" s="46">
        <v>0</v>
      </c>
      <c r="V1039" s="46">
        <v>0</v>
      </c>
      <c r="W1039" s="46">
        <v>0</v>
      </c>
      <c r="X1039" s="46">
        <v>0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0</v>
      </c>
      <c r="AI1039" s="46">
        <v>0</v>
      </c>
      <c r="AJ1039" s="46">
        <v>0</v>
      </c>
      <c r="AK1039" s="46">
        <v>0</v>
      </c>
      <c r="AL1039" s="46">
        <v>1</v>
      </c>
      <c r="AM1039" s="46">
        <v>0</v>
      </c>
      <c r="AN1039" s="46">
        <v>0</v>
      </c>
      <c r="AO1039" s="46">
        <v>0</v>
      </c>
      <c r="AP1039" s="46">
        <v>0</v>
      </c>
      <c r="AQ1039" s="46">
        <v>0</v>
      </c>
      <c r="AR1039" s="46">
        <v>0</v>
      </c>
      <c r="AS1039" s="46">
        <v>0</v>
      </c>
      <c r="AT1039" s="46">
        <v>0</v>
      </c>
      <c r="AU1039" s="46">
        <v>0</v>
      </c>
      <c r="AV1039" s="46">
        <v>0</v>
      </c>
      <c r="AW1039" s="46">
        <v>0</v>
      </c>
      <c r="AX1039" s="46">
        <v>0</v>
      </c>
    </row>
    <row r="1040" spans="1:50">
      <c r="A1040" s="46">
        <v>1039</v>
      </c>
      <c r="B1040" s="46" t="s">
        <v>3098</v>
      </c>
      <c r="C1040" s="46" t="s">
        <v>2098</v>
      </c>
      <c r="D1040" s="46" t="s">
        <v>78</v>
      </c>
      <c r="E1040" s="46" t="s">
        <v>2161</v>
      </c>
      <c r="F1040" s="46" t="s">
        <v>2160</v>
      </c>
      <c r="G1040" s="46">
        <v>126</v>
      </c>
      <c r="H1040" s="46">
        <v>171</v>
      </c>
      <c r="I1040" s="46">
        <v>47</v>
      </c>
      <c r="J1040" s="46">
        <v>2624</v>
      </c>
      <c r="K1040" s="46">
        <v>3529.5</v>
      </c>
      <c r="L1040" s="46">
        <v>809</v>
      </c>
      <c r="M1040" s="46">
        <v>4</v>
      </c>
      <c r="N1040" s="46">
        <v>6</v>
      </c>
      <c r="O1040" s="46">
        <v>0</v>
      </c>
      <c r="P1040" s="46">
        <v>31</v>
      </c>
      <c r="Q1040" s="46">
        <v>53</v>
      </c>
      <c r="R1040" s="46">
        <v>0</v>
      </c>
      <c r="S1040" s="46">
        <v>0</v>
      </c>
      <c r="T1040" s="46">
        <v>0</v>
      </c>
      <c r="U1040" s="46">
        <v>0</v>
      </c>
      <c r="V1040" s="46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>
        <v>0</v>
      </c>
      <c r="AJ1040" s="46">
        <v>0</v>
      </c>
      <c r="AK1040" s="46">
        <v>29</v>
      </c>
      <c r="AL1040" s="46">
        <v>24</v>
      </c>
      <c r="AM1040" s="46">
        <v>0</v>
      </c>
      <c r="AN1040" s="46">
        <v>0</v>
      </c>
      <c r="AO1040" s="46">
        <v>0</v>
      </c>
      <c r="AP1040" s="46">
        <v>0</v>
      </c>
      <c r="AQ1040" s="46">
        <v>0</v>
      </c>
      <c r="AR1040" s="46">
        <v>0</v>
      </c>
      <c r="AS1040" s="46">
        <v>0</v>
      </c>
      <c r="AT1040" s="46">
        <v>0</v>
      </c>
      <c r="AU1040" s="46">
        <v>105</v>
      </c>
      <c r="AV1040" s="46">
        <v>4</v>
      </c>
      <c r="AW1040" s="46">
        <v>0</v>
      </c>
      <c r="AX1040" s="46">
        <v>0</v>
      </c>
    </row>
    <row r="1041" spans="1:50">
      <c r="A1041" s="46">
        <v>1040</v>
      </c>
      <c r="B1041" s="46" t="s">
        <v>3098</v>
      </c>
      <c r="C1041" s="46" t="s">
        <v>2098</v>
      </c>
      <c r="D1041" s="46" t="s">
        <v>78</v>
      </c>
      <c r="E1041" s="46" t="s">
        <v>2163</v>
      </c>
      <c r="F1041" s="46" t="s">
        <v>2162</v>
      </c>
      <c r="G1041" s="46">
        <v>344</v>
      </c>
      <c r="H1041" s="46">
        <v>489</v>
      </c>
      <c r="I1041" s="46">
        <v>108</v>
      </c>
      <c r="J1041" s="46">
        <v>11419.5</v>
      </c>
      <c r="K1041" s="46">
        <v>14788</v>
      </c>
      <c r="L1041" s="46">
        <v>2693</v>
      </c>
      <c r="M1041" s="46">
        <v>17</v>
      </c>
      <c r="N1041" s="46">
        <v>6</v>
      </c>
      <c r="O1041" s="46">
        <v>1</v>
      </c>
      <c r="P1041" s="46">
        <v>173</v>
      </c>
      <c r="Q1041" s="46">
        <v>56</v>
      </c>
      <c r="R1041" s="46">
        <v>13</v>
      </c>
      <c r="S1041" s="46">
        <v>2</v>
      </c>
      <c r="T1041" s="46">
        <v>0</v>
      </c>
      <c r="U1041" s="46">
        <v>0</v>
      </c>
      <c r="V1041" s="46">
        <v>10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>
        <v>0</v>
      </c>
      <c r="AJ1041" s="46">
        <v>0</v>
      </c>
      <c r="AK1041" s="46">
        <v>190.5</v>
      </c>
      <c r="AL1041" s="46">
        <v>122</v>
      </c>
      <c r="AM1041" s="46">
        <v>0</v>
      </c>
      <c r="AN1041" s="46">
        <v>0</v>
      </c>
      <c r="AO1041" s="46">
        <v>0</v>
      </c>
      <c r="AP1041" s="46">
        <v>0</v>
      </c>
      <c r="AQ1041" s="46">
        <v>0</v>
      </c>
      <c r="AR1041" s="46">
        <v>0</v>
      </c>
      <c r="AS1041" s="46">
        <v>0</v>
      </c>
      <c r="AT1041" s="46">
        <v>0</v>
      </c>
      <c r="AU1041" s="46">
        <v>71</v>
      </c>
      <c r="AV1041" s="46">
        <v>3</v>
      </c>
      <c r="AW1041" s="46">
        <v>0</v>
      </c>
      <c r="AX1041" s="46">
        <v>0</v>
      </c>
    </row>
    <row r="1042" spans="1:50">
      <c r="A1042" s="46">
        <v>1041</v>
      </c>
      <c r="B1042" s="46" t="s">
        <v>3098</v>
      </c>
      <c r="C1042" s="46" t="s">
        <v>2098</v>
      </c>
      <c r="D1042" s="46" t="s">
        <v>29</v>
      </c>
      <c r="E1042" s="46" t="s">
        <v>2165</v>
      </c>
      <c r="F1042" s="46" t="s">
        <v>2164</v>
      </c>
      <c r="G1042" s="46">
        <v>23</v>
      </c>
      <c r="H1042" s="46">
        <v>30</v>
      </c>
      <c r="I1042" s="46">
        <v>7</v>
      </c>
      <c r="J1042" s="46">
        <v>362</v>
      </c>
      <c r="K1042" s="46">
        <v>477</v>
      </c>
      <c r="L1042" s="46">
        <v>93</v>
      </c>
      <c r="M1042" s="46">
        <v>0</v>
      </c>
      <c r="N1042" s="46">
        <v>0</v>
      </c>
      <c r="O1042" s="46">
        <v>0</v>
      </c>
      <c r="P1042" s="46">
        <v>0</v>
      </c>
      <c r="Q1042" s="46">
        <v>0</v>
      </c>
      <c r="R1042" s="46">
        <v>0</v>
      </c>
      <c r="S1042" s="46">
        <v>0</v>
      </c>
      <c r="T1042" s="46">
        <v>0</v>
      </c>
      <c r="U1042" s="46">
        <v>0</v>
      </c>
      <c r="V1042" s="46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0</v>
      </c>
      <c r="AH1042" s="46">
        <v>0</v>
      </c>
      <c r="AI1042" s="46">
        <v>0</v>
      </c>
      <c r="AJ1042" s="46">
        <v>0</v>
      </c>
      <c r="AK1042" s="46">
        <v>21</v>
      </c>
      <c r="AL1042" s="46">
        <v>18</v>
      </c>
      <c r="AM1042" s="46">
        <v>0</v>
      </c>
      <c r="AN1042" s="46">
        <v>0</v>
      </c>
      <c r="AO1042" s="46">
        <v>0</v>
      </c>
      <c r="AP1042" s="46">
        <v>0</v>
      </c>
      <c r="AQ1042" s="46">
        <v>0</v>
      </c>
      <c r="AR1042" s="46">
        <v>0</v>
      </c>
      <c r="AS1042" s="46">
        <v>0</v>
      </c>
      <c r="AT1042" s="46">
        <v>0</v>
      </c>
      <c r="AU1042" s="46">
        <v>0</v>
      </c>
      <c r="AV1042" s="46">
        <v>0</v>
      </c>
      <c r="AW1042" s="46">
        <v>0</v>
      </c>
      <c r="AX1042" s="46">
        <v>0</v>
      </c>
    </row>
    <row r="1043" spans="1:50">
      <c r="A1043" s="46">
        <v>1042</v>
      </c>
      <c r="B1043" s="46" t="s">
        <v>3098</v>
      </c>
      <c r="C1043" s="46" t="s">
        <v>2098</v>
      </c>
      <c r="D1043" s="46" t="s">
        <v>24</v>
      </c>
      <c r="E1043" s="46" t="s">
        <v>2167</v>
      </c>
      <c r="F1043" s="46" t="s">
        <v>2166</v>
      </c>
      <c r="G1043" s="46">
        <v>8</v>
      </c>
      <c r="H1043" s="46">
        <v>13</v>
      </c>
      <c r="I1043" s="46">
        <v>2</v>
      </c>
      <c r="J1043" s="46">
        <v>114</v>
      </c>
      <c r="K1043" s="46">
        <v>168</v>
      </c>
      <c r="L1043" s="46">
        <v>29</v>
      </c>
      <c r="M1043" s="46">
        <v>0</v>
      </c>
      <c r="N1043" s="46">
        <v>0</v>
      </c>
      <c r="O1043" s="46">
        <v>0</v>
      </c>
      <c r="P1043" s="46">
        <v>0</v>
      </c>
      <c r="Q1043" s="46">
        <v>0</v>
      </c>
      <c r="R1043" s="46">
        <v>0</v>
      </c>
      <c r="S1043" s="46">
        <v>0</v>
      </c>
      <c r="T1043" s="46">
        <v>0</v>
      </c>
      <c r="U1043" s="46">
        <v>0</v>
      </c>
      <c r="V1043" s="46">
        <v>0</v>
      </c>
      <c r="W1043" s="46">
        <v>0</v>
      </c>
      <c r="X1043" s="46">
        <v>0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>
        <v>0</v>
      </c>
      <c r="AJ1043" s="46">
        <v>0</v>
      </c>
      <c r="AK1043" s="46">
        <v>7</v>
      </c>
      <c r="AL1043" s="46">
        <v>5</v>
      </c>
      <c r="AM1043" s="46">
        <v>0</v>
      </c>
      <c r="AN1043" s="46">
        <v>0</v>
      </c>
      <c r="AO1043" s="46">
        <v>0</v>
      </c>
      <c r="AP1043" s="46">
        <v>0</v>
      </c>
      <c r="AQ1043" s="46">
        <v>0</v>
      </c>
      <c r="AR1043" s="46">
        <v>0</v>
      </c>
      <c r="AS1043" s="46">
        <v>0</v>
      </c>
      <c r="AT1043" s="46">
        <v>0</v>
      </c>
      <c r="AU1043" s="46">
        <v>0</v>
      </c>
      <c r="AV1043" s="46">
        <v>0</v>
      </c>
      <c r="AW1043" s="46">
        <v>0</v>
      </c>
      <c r="AX1043" s="46">
        <v>0</v>
      </c>
    </row>
    <row r="1044" spans="1:50">
      <c r="A1044" s="46">
        <v>1043</v>
      </c>
      <c r="B1044" s="46" t="s">
        <v>3098</v>
      </c>
      <c r="C1044" s="46" t="s">
        <v>2098</v>
      </c>
      <c r="D1044" s="46" t="s">
        <v>78</v>
      </c>
      <c r="E1044" s="46" t="s">
        <v>2169</v>
      </c>
      <c r="F1044" s="46" t="s">
        <v>2168</v>
      </c>
      <c r="G1044" s="46">
        <v>96</v>
      </c>
      <c r="H1044" s="46">
        <v>119</v>
      </c>
      <c r="I1044" s="46">
        <v>29</v>
      </c>
      <c r="J1044" s="46">
        <v>2787</v>
      </c>
      <c r="K1044" s="46">
        <v>3444</v>
      </c>
      <c r="L1044" s="46">
        <v>690</v>
      </c>
      <c r="M1044" s="46">
        <v>2</v>
      </c>
      <c r="N1044" s="46">
        <v>1</v>
      </c>
      <c r="O1044" s="46">
        <v>0</v>
      </c>
      <c r="P1044" s="46">
        <v>12</v>
      </c>
      <c r="Q1044" s="46">
        <v>7</v>
      </c>
      <c r="R1044" s="46">
        <v>0</v>
      </c>
      <c r="S1044" s="46">
        <v>0</v>
      </c>
      <c r="T1044" s="46">
        <v>0</v>
      </c>
      <c r="U1044" s="46">
        <v>0</v>
      </c>
      <c r="V1044" s="46">
        <v>0</v>
      </c>
      <c r="W1044" s="46">
        <v>0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>
        <v>0</v>
      </c>
      <c r="AJ1044" s="46">
        <v>0</v>
      </c>
      <c r="AK1044" s="46">
        <v>68</v>
      </c>
      <c r="AL1044" s="46">
        <v>22</v>
      </c>
      <c r="AM1044" s="46">
        <v>0</v>
      </c>
      <c r="AN1044" s="46">
        <v>0</v>
      </c>
      <c r="AO1044" s="46">
        <v>0</v>
      </c>
      <c r="AP1044" s="46">
        <v>0</v>
      </c>
      <c r="AQ1044" s="46">
        <v>0</v>
      </c>
      <c r="AR1044" s="46">
        <v>0</v>
      </c>
      <c r="AS1044" s="46">
        <v>0</v>
      </c>
      <c r="AT1044" s="46">
        <v>0</v>
      </c>
      <c r="AU1044" s="46">
        <v>0</v>
      </c>
      <c r="AV1044" s="46">
        <v>0</v>
      </c>
      <c r="AW1044" s="46">
        <v>0</v>
      </c>
      <c r="AX1044" s="46">
        <v>0</v>
      </c>
    </row>
    <row r="1045" spans="1:50">
      <c r="A1045" s="46">
        <v>1044</v>
      </c>
      <c r="B1045" s="46" t="s">
        <v>3098</v>
      </c>
      <c r="C1045" s="46" t="s">
        <v>2098</v>
      </c>
      <c r="D1045" s="46" t="s">
        <v>21</v>
      </c>
      <c r="E1045" s="46" t="s">
        <v>2171</v>
      </c>
      <c r="F1045" s="46" t="s">
        <v>2170</v>
      </c>
      <c r="G1045" s="46">
        <v>28</v>
      </c>
      <c r="H1045" s="46">
        <v>41</v>
      </c>
      <c r="I1045" s="46">
        <v>11</v>
      </c>
      <c r="J1045" s="46">
        <v>636</v>
      </c>
      <c r="K1045" s="46">
        <v>939</v>
      </c>
      <c r="L1045" s="46">
        <v>189</v>
      </c>
      <c r="M1045" s="46">
        <v>0</v>
      </c>
      <c r="N1045" s="46">
        <v>0</v>
      </c>
      <c r="O1045" s="46">
        <v>0</v>
      </c>
      <c r="P1045" s="46">
        <v>0</v>
      </c>
      <c r="Q1045" s="46">
        <v>0</v>
      </c>
      <c r="R1045" s="46">
        <v>0</v>
      </c>
      <c r="S1045" s="46">
        <v>0</v>
      </c>
      <c r="T1045" s="46">
        <v>0</v>
      </c>
      <c r="U1045" s="46">
        <v>0</v>
      </c>
      <c r="V1045" s="46">
        <v>0</v>
      </c>
      <c r="W1045" s="46">
        <v>0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0</v>
      </c>
      <c r="AH1045" s="46">
        <v>0</v>
      </c>
      <c r="AI1045" s="46">
        <v>0</v>
      </c>
      <c r="AJ1045" s="46">
        <v>0</v>
      </c>
      <c r="AK1045" s="46">
        <v>45</v>
      </c>
      <c r="AL1045" s="46">
        <v>35</v>
      </c>
      <c r="AM1045" s="46">
        <v>0</v>
      </c>
      <c r="AN1045" s="46">
        <v>0</v>
      </c>
      <c r="AO1045" s="46">
        <v>0</v>
      </c>
      <c r="AP1045" s="46">
        <v>0</v>
      </c>
      <c r="AQ1045" s="46">
        <v>0</v>
      </c>
      <c r="AR1045" s="46">
        <v>0</v>
      </c>
      <c r="AS1045" s="46">
        <v>0</v>
      </c>
      <c r="AT1045" s="46">
        <v>0</v>
      </c>
      <c r="AU1045" s="46">
        <v>0</v>
      </c>
      <c r="AV1045" s="46">
        <v>0</v>
      </c>
      <c r="AW1045" s="46">
        <v>0</v>
      </c>
      <c r="AX1045" s="46">
        <v>0</v>
      </c>
    </row>
    <row r="1046" spans="1:50">
      <c r="A1046" s="46">
        <v>1045</v>
      </c>
      <c r="B1046" s="46" t="s">
        <v>3098</v>
      </c>
      <c r="C1046" s="46" t="s">
        <v>2098</v>
      </c>
      <c r="D1046" s="46" t="s">
        <v>24</v>
      </c>
      <c r="E1046" s="46" t="s">
        <v>2173</v>
      </c>
      <c r="F1046" s="46" t="s">
        <v>2172</v>
      </c>
      <c r="G1046" s="46">
        <v>13</v>
      </c>
      <c r="H1046" s="46">
        <v>18</v>
      </c>
      <c r="I1046" s="46">
        <v>5</v>
      </c>
      <c r="J1046" s="46">
        <v>120</v>
      </c>
      <c r="K1046" s="46">
        <v>163</v>
      </c>
      <c r="L1046" s="46">
        <v>28</v>
      </c>
      <c r="M1046" s="46">
        <v>0</v>
      </c>
      <c r="N1046" s="46">
        <v>0</v>
      </c>
      <c r="O1046" s="46">
        <v>0</v>
      </c>
      <c r="P1046" s="46">
        <v>0</v>
      </c>
      <c r="Q1046" s="46">
        <v>0</v>
      </c>
      <c r="R1046" s="46">
        <v>0</v>
      </c>
      <c r="S1046" s="46">
        <v>0</v>
      </c>
      <c r="T1046" s="46">
        <v>0</v>
      </c>
      <c r="U1046" s="46">
        <v>0</v>
      </c>
      <c r="V1046" s="46">
        <v>0</v>
      </c>
      <c r="W1046" s="46">
        <v>0</v>
      </c>
      <c r="X1046" s="46">
        <v>0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v>0</v>
      </c>
      <c r="AG1046" s="46">
        <v>0</v>
      </c>
      <c r="AH1046" s="46">
        <v>0</v>
      </c>
      <c r="AI1046" s="46">
        <v>0</v>
      </c>
      <c r="AJ1046" s="46">
        <v>0</v>
      </c>
      <c r="AK1046" s="46">
        <v>2</v>
      </c>
      <c r="AL1046" s="46">
        <v>2</v>
      </c>
      <c r="AM1046" s="46">
        <v>0</v>
      </c>
      <c r="AN1046" s="46">
        <v>0</v>
      </c>
      <c r="AO1046" s="46">
        <v>0</v>
      </c>
      <c r="AP1046" s="46">
        <v>0</v>
      </c>
      <c r="AQ1046" s="46">
        <v>0</v>
      </c>
      <c r="AR1046" s="46">
        <v>0</v>
      </c>
      <c r="AS1046" s="46">
        <v>0</v>
      </c>
      <c r="AT1046" s="46">
        <v>0</v>
      </c>
      <c r="AU1046" s="46">
        <v>0</v>
      </c>
      <c r="AV1046" s="46">
        <v>0</v>
      </c>
      <c r="AW1046" s="46">
        <v>0</v>
      </c>
      <c r="AX1046" s="46">
        <v>0</v>
      </c>
    </row>
    <row r="1047" spans="1:50">
      <c r="A1047" s="46">
        <v>1046</v>
      </c>
      <c r="B1047" s="46" t="s">
        <v>3098</v>
      </c>
      <c r="C1047" s="46" t="s">
        <v>2098</v>
      </c>
      <c r="D1047" s="46" t="s">
        <v>78</v>
      </c>
      <c r="E1047" s="46" t="s">
        <v>2175</v>
      </c>
      <c r="F1047" s="46" t="s">
        <v>2174</v>
      </c>
      <c r="G1047" s="46">
        <v>57</v>
      </c>
      <c r="H1047" s="46">
        <v>80</v>
      </c>
      <c r="I1047" s="46">
        <v>26</v>
      </c>
      <c r="J1047" s="46">
        <v>1789.5</v>
      </c>
      <c r="K1047" s="46">
        <v>2478.5</v>
      </c>
      <c r="L1047" s="46">
        <v>633.5</v>
      </c>
      <c r="M1047" s="46">
        <v>4</v>
      </c>
      <c r="N1047" s="46">
        <v>2</v>
      </c>
      <c r="O1047" s="46">
        <v>2</v>
      </c>
      <c r="P1047" s="46">
        <v>119</v>
      </c>
      <c r="Q1047" s="46">
        <v>46</v>
      </c>
      <c r="R1047" s="46">
        <v>25</v>
      </c>
      <c r="S1047" s="46">
        <v>0</v>
      </c>
      <c r="T1047" s="46">
        <v>0</v>
      </c>
      <c r="U1047" s="46">
        <v>0</v>
      </c>
      <c r="V1047" s="46">
        <v>0</v>
      </c>
      <c r="W1047" s="46">
        <v>0</v>
      </c>
      <c r="X1047" s="46">
        <v>0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>
        <v>0</v>
      </c>
      <c r="AJ1047" s="46">
        <v>0</v>
      </c>
      <c r="AK1047" s="46">
        <v>34</v>
      </c>
      <c r="AL1047" s="46">
        <v>28</v>
      </c>
      <c r="AM1047" s="46">
        <v>0</v>
      </c>
      <c r="AN1047" s="46">
        <v>0</v>
      </c>
      <c r="AO1047" s="46">
        <v>0</v>
      </c>
      <c r="AP1047" s="46">
        <v>0</v>
      </c>
      <c r="AQ1047" s="46">
        <v>0</v>
      </c>
      <c r="AR1047" s="46">
        <v>0</v>
      </c>
      <c r="AS1047" s="46">
        <v>0</v>
      </c>
      <c r="AT1047" s="46">
        <v>0</v>
      </c>
      <c r="AU1047" s="46">
        <v>0</v>
      </c>
      <c r="AV1047" s="46">
        <v>0</v>
      </c>
      <c r="AW1047" s="46">
        <v>0</v>
      </c>
      <c r="AX1047" s="46">
        <v>0</v>
      </c>
    </row>
    <row r="1048" spans="1:50">
      <c r="A1048" s="46">
        <v>1047</v>
      </c>
      <c r="B1048" s="46" t="s">
        <v>3098</v>
      </c>
      <c r="C1048" s="46" t="s">
        <v>2098</v>
      </c>
      <c r="D1048" s="46" t="s">
        <v>21</v>
      </c>
      <c r="E1048" s="46" t="s">
        <v>2177</v>
      </c>
      <c r="F1048" s="46" t="s">
        <v>2176</v>
      </c>
      <c r="G1048" s="46">
        <v>31</v>
      </c>
      <c r="H1048" s="46">
        <v>48</v>
      </c>
      <c r="I1048" s="46">
        <v>10</v>
      </c>
      <c r="J1048" s="46">
        <v>563</v>
      </c>
      <c r="K1048" s="46">
        <v>769</v>
      </c>
      <c r="L1048" s="46">
        <v>104</v>
      </c>
      <c r="M1048" s="46">
        <v>0</v>
      </c>
      <c r="N1048" s="46">
        <v>0</v>
      </c>
      <c r="O1048" s="46">
        <v>0</v>
      </c>
      <c r="P1048" s="46">
        <v>0</v>
      </c>
      <c r="Q1048" s="46">
        <v>0</v>
      </c>
      <c r="R1048" s="46">
        <v>0</v>
      </c>
      <c r="S1048" s="46">
        <v>0</v>
      </c>
      <c r="T1048" s="46">
        <v>0</v>
      </c>
      <c r="U1048" s="46">
        <v>0</v>
      </c>
      <c r="V1048" s="46">
        <v>0</v>
      </c>
      <c r="W1048" s="46">
        <v>0</v>
      </c>
      <c r="X1048" s="46">
        <v>0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v>0</v>
      </c>
      <c r="AG1048" s="46">
        <v>0</v>
      </c>
      <c r="AH1048" s="46">
        <v>0</v>
      </c>
      <c r="AI1048" s="46">
        <v>0</v>
      </c>
      <c r="AJ1048" s="46">
        <v>0</v>
      </c>
      <c r="AK1048" s="46">
        <v>39</v>
      </c>
      <c r="AL1048" s="46">
        <v>29</v>
      </c>
      <c r="AM1048" s="46">
        <v>0</v>
      </c>
      <c r="AN1048" s="46">
        <v>0</v>
      </c>
      <c r="AO1048" s="46">
        <v>0</v>
      </c>
      <c r="AP1048" s="46">
        <v>0</v>
      </c>
      <c r="AQ1048" s="46">
        <v>0</v>
      </c>
      <c r="AR1048" s="46">
        <v>0</v>
      </c>
      <c r="AS1048" s="46">
        <v>0</v>
      </c>
      <c r="AT1048" s="46">
        <v>0</v>
      </c>
      <c r="AU1048" s="46">
        <v>0</v>
      </c>
      <c r="AV1048" s="46">
        <v>0</v>
      </c>
      <c r="AW1048" s="46">
        <v>0</v>
      </c>
      <c r="AX1048" s="46">
        <v>0</v>
      </c>
    </row>
    <row r="1049" spans="1:50">
      <c r="A1049" s="46">
        <v>1048</v>
      </c>
      <c r="B1049" s="46" t="s">
        <v>3098</v>
      </c>
      <c r="C1049" s="46" t="s">
        <v>2098</v>
      </c>
      <c r="D1049" s="46" t="s">
        <v>29</v>
      </c>
      <c r="E1049" s="46" t="s">
        <v>2179</v>
      </c>
      <c r="F1049" s="46" t="s">
        <v>2178</v>
      </c>
      <c r="G1049" s="46">
        <v>29</v>
      </c>
      <c r="H1049" s="46">
        <v>33</v>
      </c>
      <c r="I1049" s="46">
        <v>7</v>
      </c>
      <c r="J1049" s="46">
        <v>302</v>
      </c>
      <c r="K1049" s="46">
        <v>381.5</v>
      </c>
      <c r="L1049" s="46">
        <v>37</v>
      </c>
      <c r="M1049" s="46">
        <v>0</v>
      </c>
      <c r="N1049" s="46">
        <v>0</v>
      </c>
      <c r="O1049" s="46">
        <v>0</v>
      </c>
      <c r="P1049" s="46">
        <v>0</v>
      </c>
      <c r="Q1049" s="46">
        <v>0</v>
      </c>
      <c r="R1049" s="46">
        <v>0</v>
      </c>
      <c r="S1049" s="46">
        <v>0</v>
      </c>
      <c r="T1049" s="46">
        <v>0</v>
      </c>
      <c r="U1049" s="46">
        <v>0</v>
      </c>
      <c r="V1049" s="46">
        <v>0</v>
      </c>
      <c r="W1049" s="46">
        <v>0</v>
      </c>
      <c r="X1049" s="46">
        <v>0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0</v>
      </c>
      <c r="AI1049" s="46">
        <v>0</v>
      </c>
      <c r="AJ1049" s="46">
        <v>0</v>
      </c>
      <c r="AK1049" s="46">
        <v>3</v>
      </c>
      <c r="AL1049" s="46">
        <v>3</v>
      </c>
      <c r="AM1049" s="46">
        <v>0</v>
      </c>
      <c r="AN1049" s="46">
        <v>0</v>
      </c>
      <c r="AO1049" s="46">
        <v>0</v>
      </c>
      <c r="AP1049" s="46">
        <v>0</v>
      </c>
      <c r="AQ1049" s="46">
        <v>0</v>
      </c>
      <c r="AR1049" s="46">
        <v>0</v>
      </c>
      <c r="AS1049" s="46">
        <v>0</v>
      </c>
      <c r="AT1049" s="46">
        <v>0</v>
      </c>
      <c r="AU1049" s="46">
        <v>0</v>
      </c>
      <c r="AV1049" s="46">
        <v>0</v>
      </c>
      <c r="AW1049" s="46">
        <v>0</v>
      </c>
      <c r="AX1049" s="46">
        <v>0</v>
      </c>
    </row>
    <row r="1050" spans="1:50">
      <c r="A1050" s="46">
        <v>1049</v>
      </c>
      <c r="B1050" s="46" t="s">
        <v>3098</v>
      </c>
      <c r="C1050" s="46" t="s">
        <v>2098</v>
      </c>
      <c r="D1050" s="46" t="s">
        <v>21</v>
      </c>
      <c r="E1050" s="46" t="s">
        <v>2181</v>
      </c>
      <c r="F1050" s="46" t="s">
        <v>2180</v>
      </c>
      <c r="G1050" s="46">
        <v>12</v>
      </c>
      <c r="H1050" s="46">
        <v>18</v>
      </c>
      <c r="I1050" s="46">
        <v>5</v>
      </c>
      <c r="J1050" s="46">
        <v>211</v>
      </c>
      <c r="K1050" s="46">
        <v>281</v>
      </c>
      <c r="L1050" s="46">
        <v>69</v>
      </c>
      <c r="M1050" s="46">
        <v>0</v>
      </c>
      <c r="N1050" s="46">
        <v>0</v>
      </c>
      <c r="O1050" s="46">
        <v>0</v>
      </c>
      <c r="P1050" s="46">
        <v>0</v>
      </c>
      <c r="Q1050" s="46">
        <v>0</v>
      </c>
      <c r="R1050" s="46">
        <v>0</v>
      </c>
      <c r="S1050" s="46">
        <v>0</v>
      </c>
      <c r="T1050" s="46">
        <v>0</v>
      </c>
      <c r="U1050" s="46">
        <v>0</v>
      </c>
      <c r="V1050" s="46">
        <v>0</v>
      </c>
      <c r="W1050" s="46">
        <v>0</v>
      </c>
      <c r="X1050" s="46">
        <v>0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>
        <v>0</v>
      </c>
      <c r="AJ1050" s="46">
        <v>0</v>
      </c>
      <c r="AK1050" s="46">
        <v>11</v>
      </c>
      <c r="AL1050" s="46">
        <v>9</v>
      </c>
      <c r="AM1050" s="46">
        <v>0</v>
      </c>
      <c r="AN1050" s="46">
        <v>0</v>
      </c>
      <c r="AO1050" s="46">
        <v>0</v>
      </c>
      <c r="AP1050" s="46">
        <v>0</v>
      </c>
      <c r="AQ1050" s="46">
        <v>0</v>
      </c>
      <c r="AR1050" s="46">
        <v>0</v>
      </c>
      <c r="AS1050" s="46">
        <v>0</v>
      </c>
      <c r="AT1050" s="46">
        <v>0</v>
      </c>
      <c r="AU1050" s="46">
        <v>0</v>
      </c>
      <c r="AV1050" s="46">
        <v>0</v>
      </c>
      <c r="AW1050" s="46">
        <v>0</v>
      </c>
      <c r="AX1050" s="46">
        <v>0</v>
      </c>
    </row>
    <row r="1051" spans="1:50">
      <c r="A1051" s="46">
        <v>1050</v>
      </c>
      <c r="B1051" s="46" t="s">
        <v>3098</v>
      </c>
      <c r="C1051" s="46" t="s">
        <v>2098</v>
      </c>
      <c r="D1051" s="46" t="s">
        <v>78</v>
      </c>
      <c r="E1051" s="46" t="s">
        <v>2183</v>
      </c>
      <c r="F1051" s="46" t="s">
        <v>2182</v>
      </c>
      <c r="G1051" s="46">
        <v>57</v>
      </c>
      <c r="H1051" s="46">
        <v>71</v>
      </c>
      <c r="I1051" s="46">
        <v>15</v>
      </c>
      <c r="J1051" s="46">
        <v>1145</v>
      </c>
      <c r="K1051" s="46">
        <v>1602</v>
      </c>
      <c r="L1051" s="46">
        <v>251</v>
      </c>
      <c r="M1051" s="46">
        <v>0</v>
      </c>
      <c r="N1051" s="46">
        <v>1</v>
      </c>
      <c r="O1051" s="46">
        <v>0</v>
      </c>
      <c r="P1051" s="46">
        <v>0</v>
      </c>
      <c r="Q1051" s="46">
        <v>5</v>
      </c>
      <c r="R1051" s="46">
        <v>0</v>
      </c>
      <c r="S1051" s="46">
        <v>0</v>
      </c>
      <c r="T1051" s="46">
        <v>0</v>
      </c>
      <c r="U1051" s="46">
        <v>0</v>
      </c>
      <c r="V1051" s="46">
        <v>0</v>
      </c>
      <c r="W1051" s="46">
        <v>0</v>
      </c>
      <c r="X1051" s="46">
        <v>0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v>0</v>
      </c>
      <c r="AG1051" s="46">
        <v>0</v>
      </c>
      <c r="AH1051" s="46">
        <v>0</v>
      </c>
      <c r="AI1051" s="46">
        <v>0</v>
      </c>
      <c r="AJ1051" s="46">
        <v>0</v>
      </c>
      <c r="AK1051" s="46">
        <v>17</v>
      </c>
      <c r="AL1051" s="46">
        <v>9</v>
      </c>
      <c r="AM1051" s="46">
        <v>0</v>
      </c>
      <c r="AN1051" s="46">
        <v>0</v>
      </c>
      <c r="AO1051" s="46">
        <v>0</v>
      </c>
      <c r="AP1051" s="46">
        <v>0</v>
      </c>
      <c r="AQ1051" s="46">
        <v>0</v>
      </c>
      <c r="AR1051" s="46">
        <v>0</v>
      </c>
      <c r="AS1051" s="46">
        <v>0</v>
      </c>
      <c r="AT1051" s="46">
        <v>0</v>
      </c>
      <c r="AU1051" s="46">
        <v>0</v>
      </c>
      <c r="AV1051" s="46">
        <v>0</v>
      </c>
      <c r="AW1051" s="46">
        <v>0</v>
      </c>
      <c r="AX1051" s="46">
        <v>0</v>
      </c>
    </row>
    <row r="1052" spans="1:50">
      <c r="A1052" s="46">
        <v>1051</v>
      </c>
      <c r="B1052" s="46" t="s">
        <v>3098</v>
      </c>
      <c r="C1052" s="46" t="s">
        <v>2098</v>
      </c>
      <c r="D1052" s="46" t="s">
        <v>29</v>
      </c>
      <c r="E1052" s="46" t="s">
        <v>2185</v>
      </c>
      <c r="F1052" s="46" t="s">
        <v>2184</v>
      </c>
      <c r="G1052" s="46">
        <v>11</v>
      </c>
      <c r="H1052" s="46">
        <v>32</v>
      </c>
      <c r="I1052" s="46">
        <v>9</v>
      </c>
      <c r="J1052" s="46">
        <v>95</v>
      </c>
      <c r="K1052" s="46">
        <v>185</v>
      </c>
      <c r="L1052" s="46">
        <v>45</v>
      </c>
      <c r="M1052" s="46">
        <v>0</v>
      </c>
      <c r="N1052" s="46">
        <v>0</v>
      </c>
      <c r="O1052" s="46">
        <v>0</v>
      </c>
      <c r="P1052" s="46">
        <v>0</v>
      </c>
      <c r="Q1052" s="46">
        <v>0</v>
      </c>
      <c r="R1052" s="46">
        <v>0</v>
      </c>
      <c r="S1052" s="46">
        <v>0</v>
      </c>
      <c r="T1052" s="46">
        <v>0</v>
      </c>
      <c r="U1052" s="46">
        <v>0</v>
      </c>
      <c r="V1052" s="46">
        <v>0</v>
      </c>
      <c r="W1052" s="46">
        <v>0</v>
      </c>
      <c r="X1052" s="46">
        <v>0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>
        <v>0</v>
      </c>
      <c r="AJ1052" s="46">
        <v>0</v>
      </c>
      <c r="AK1052" s="46">
        <v>3</v>
      </c>
      <c r="AL1052" s="46">
        <v>2</v>
      </c>
      <c r="AM1052" s="46">
        <v>0</v>
      </c>
      <c r="AN1052" s="46">
        <v>0</v>
      </c>
      <c r="AO1052" s="46">
        <v>0</v>
      </c>
      <c r="AP1052" s="46">
        <v>0</v>
      </c>
      <c r="AQ1052" s="46">
        <v>0</v>
      </c>
      <c r="AR1052" s="46">
        <v>0</v>
      </c>
      <c r="AS1052" s="46">
        <v>0</v>
      </c>
      <c r="AT1052" s="46">
        <v>0</v>
      </c>
      <c r="AU1052" s="46">
        <v>0</v>
      </c>
      <c r="AV1052" s="46">
        <v>0</v>
      </c>
      <c r="AW1052" s="46">
        <v>0</v>
      </c>
      <c r="AX1052" s="46">
        <v>0</v>
      </c>
    </row>
    <row r="1053" spans="1:50">
      <c r="A1053" s="46">
        <v>1052</v>
      </c>
      <c r="B1053" s="46" t="s">
        <v>3098</v>
      </c>
      <c r="C1053" s="46" t="s">
        <v>2098</v>
      </c>
      <c r="D1053" s="46" t="s">
        <v>78</v>
      </c>
      <c r="E1053" s="46" t="s">
        <v>2187</v>
      </c>
      <c r="F1053" s="46" t="s">
        <v>2186</v>
      </c>
      <c r="G1053" s="46">
        <v>69</v>
      </c>
      <c r="H1053" s="46">
        <v>91</v>
      </c>
      <c r="I1053" s="46">
        <v>31</v>
      </c>
      <c r="J1053" s="46">
        <v>1350</v>
      </c>
      <c r="K1053" s="46">
        <v>1909</v>
      </c>
      <c r="L1053" s="46">
        <v>366</v>
      </c>
      <c r="M1053" s="46">
        <v>0</v>
      </c>
      <c r="N1053" s="46">
        <v>0</v>
      </c>
      <c r="O1053" s="46">
        <v>0</v>
      </c>
      <c r="P1053" s="46">
        <v>0</v>
      </c>
      <c r="Q1053" s="46">
        <v>0</v>
      </c>
      <c r="R1053" s="46">
        <v>0</v>
      </c>
      <c r="S1053" s="46">
        <v>0</v>
      </c>
      <c r="T1053" s="46">
        <v>0</v>
      </c>
      <c r="U1053" s="46">
        <v>0</v>
      </c>
      <c r="V1053" s="46">
        <v>0</v>
      </c>
      <c r="W1053" s="46">
        <v>0</v>
      </c>
      <c r="X1053" s="46">
        <v>0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0</v>
      </c>
      <c r="AI1053" s="46">
        <v>0</v>
      </c>
      <c r="AJ1053" s="46">
        <v>0</v>
      </c>
      <c r="AK1053" s="46">
        <v>64</v>
      </c>
      <c r="AL1053" s="46">
        <v>43</v>
      </c>
      <c r="AM1053" s="46">
        <v>0</v>
      </c>
      <c r="AN1053" s="46">
        <v>0</v>
      </c>
      <c r="AO1053" s="46">
        <v>0</v>
      </c>
      <c r="AP1053" s="46">
        <v>0</v>
      </c>
      <c r="AQ1053" s="46">
        <v>0</v>
      </c>
      <c r="AR1053" s="46">
        <v>0</v>
      </c>
      <c r="AS1053" s="46">
        <v>0</v>
      </c>
      <c r="AT1053" s="46">
        <v>0</v>
      </c>
      <c r="AU1053" s="46">
        <v>0</v>
      </c>
      <c r="AV1053" s="46">
        <v>0</v>
      </c>
      <c r="AW1053" s="46">
        <v>0</v>
      </c>
      <c r="AX1053" s="46">
        <v>0</v>
      </c>
    </row>
    <row r="1054" spans="1:50">
      <c r="A1054" s="46">
        <v>1053</v>
      </c>
      <c r="B1054" s="46" t="s">
        <v>3098</v>
      </c>
      <c r="C1054" s="46" t="s">
        <v>2098</v>
      </c>
      <c r="D1054" s="46" t="s">
        <v>24</v>
      </c>
      <c r="E1054" s="46" t="s">
        <v>2189</v>
      </c>
      <c r="F1054" s="46" t="s">
        <v>2188</v>
      </c>
      <c r="G1054" s="46">
        <v>39</v>
      </c>
      <c r="H1054" s="46">
        <v>56</v>
      </c>
      <c r="I1054" s="46">
        <v>15</v>
      </c>
      <c r="J1054" s="46">
        <v>336</v>
      </c>
      <c r="K1054" s="46">
        <v>463</v>
      </c>
      <c r="L1054" s="46">
        <v>89</v>
      </c>
      <c r="M1054" s="46">
        <v>0</v>
      </c>
      <c r="N1054" s="46">
        <v>0</v>
      </c>
      <c r="O1054" s="46">
        <v>0</v>
      </c>
      <c r="P1054" s="46">
        <v>0</v>
      </c>
      <c r="Q1054" s="46">
        <v>0</v>
      </c>
      <c r="R1054" s="46">
        <v>0</v>
      </c>
      <c r="S1054" s="46">
        <v>0</v>
      </c>
      <c r="T1054" s="46">
        <v>0</v>
      </c>
      <c r="U1054" s="46">
        <v>0</v>
      </c>
      <c r="V1054" s="46">
        <v>0</v>
      </c>
      <c r="W1054" s="46">
        <v>0</v>
      </c>
      <c r="X1054" s="46">
        <v>0</v>
      </c>
      <c r="Y1054" s="46">
        <v>0</v>
      </c>
      <c r="Z1054" s="46">
        <v>0</v>
      </c>
      <c r="AA1054" s="46">
        <v>0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0</v>
      </c>
      <c r="AH1054" s="46">
        <v>0</v>
      </c>
      <c r="AI1054" s="46">
        <v>0</v>
      </c>
      <c r="AJ1054" s="46">
        <v>0</v>
      </c>
      <c r="AK1054" s="46">
        <v>10</v>
      </c>
      <c r="AL1054" s="46">
        <v>9</v>
      </c>
      <c r="AM1054" s="46">
        <v>0</v>
      </c>
      <c r="AN1054" s="46">
        <v>0</v>
      </c>
      <c r="AO1054" s="46">
        <v>0</v>
      </c>
      <c r="AP1054" s="46">
        <v>0</v>
      </c>
      <c r="AQ1054" s="46">
        <v>0</v>
      </c>
      <c r="AR1054" s="46">
        <v>0</v>
      </c>
      <c r="AS1054" s="46">
        <v>0</v>
      </c>
      <c r="AT1054" s="46">
        <v>0</v>
      </c>
      <c r="AU1054" s="46">
        <v>0</v>
      </c>
      <c r="AV1054" s="46">
        <v>0</v>
      </c>
      <c r="AW1054" s="46">
        <v>0</v>
      </c>
      <c r="AX1054" s="46">
        <v>0</v>
      </c>
    </row>
    <row r="1055" spans="1:50">
      <c r="A1055" s="46">
        <v>1054</v>
      </c>
      <c r="B1055" s="46" t="s">
        <v>3098</v>
      </c>
      <c r="C1055" s="46" t="s">
        <v>2098</v>
      </c>
      <c r="D1055" s="46" t="s">
        <v>78</v>
      </c>
      <c r="E1055" s="46" t="s">
        <v>2191</v>
      </c>
      <c r="F1055" s="46" t="s">
        <v>2190</v>
      </c>
      <c r="G1055" s="46">
        <v>107</v>
      </c>
      <c r="H1055" s="46">
        <v>158</v>
      </c>
      <c r="I1055" s="46">
        <v>46</v>
      </c>
      <c r="J1055" s="46">
        <v>2340.5</v>
      </c>
      <c r="K1055" s="46">
        <v>3121</v>
      </c>
      <c r="L1055" s="46">
        <v>683</v>
      </c>
      <c r="M1055" s="46">
        <v>0</v>
      </c>
      <c r="N1055" s="46">
        <v>0</v>
      </c>
      <c r="O1055" s="46">
        <v>0</v>
      </c>
      <c r="P1055" s="46">
        <v>0</v>
      </c>
      <c r="Q1055" s="46">
        <v>0</v>
      </c>
      <c r="R1055" s="46">
        <v>0</v>
      </c>
      <c r="S1055" s="46">
        <v>0</v>
      </c>
      <c r="T1055" s="46">
        <v>0</v>
      </c>
      <c r="U1055" s="46">
        <v>0</v>
      </c>
      <c r="V1055" s="46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0</v>
      </c>
      <c r="AI1055" s="46">
        <v>0</v>
      </c>
      <c r="AJ1055" s="46">
        <v>0</v>
      </c>
      <c r="AK1055" s="46">
        <v>38</v>
      </c>
      <c r="AL1055" s="46">
        <v>34</v>
      </c>
      <c r="AM1055" s="46">
        <v>0</v>
      </c>
      <c r="AN1055" s="46">
        <v>0</v>
      </c>
      <c r="AO1055" s="46">
        <v>0</v>
      </c>
      <c r="AP1055" s="46">
        <v>0</v>
      </c>
      <c r="AQ1055" s="46">
        <v>0</v>
      </c>
      <c r="AR1055" s="46">
        <v>0</v>
      </c>
      <c r="AS1055" s="46">
        <v>0</v>
      </c>
      <c r="AT1055" s="46">
        <v>0</v>
      </c>
      <c r="AU1055" s="46">
        <v>0</v>
      </c>
      <c r="AV1055" s="46">
        <v>0</v>
      </c>
      <c r="AW1055" s="46">
        <v>0</v>
      </c>
      <c r="AX1055" s="46">
        <v>0</v>
      </c>
    </row>
    <row r="1056" spans="1:50">
      <c r="A1056" s="46">
        <v>1055</v>
      </c>
      <c r="B1056" s="46" t="s">
        <v>3098</v>
      </c>
      <c r="C1056" s="46" t="s">
        <v>2098</v>
      </c>
      <c r="D1056" s="46" t="s">
        <v>24</v>
      </c>
      <c r="E1056" s="46" t="s">
        <v>2193</v>
      </c>
      <c r="F1056" s="46" t="s">
        <v>2192</v>
      </c>
      <c r="G1056" s="46">
        <v>32</v>
      </c>
      <c r="H1056" s="46">
        <v>47</v>
      </c>
      <c r="I1056" s="46">
        <v>8</v>
      </c>
      <c r="J1056" s="46">
        <v>311.5</v>
      </c>
      <c r="K1056" s="46">
        <v>406</v>
      </c>
      <c r="L1056" s="46">
        <v>90</v>
      </c>
      <c r="M1056" s="46">
        <v>0</v>
      </c>
      <c r="N1056" s="46">
        <v>0</v>
      </c>
      <c r="O1056" s="46">
        <v>0</v>
      </c>
      <c r="P1056" s="46">
        <v>0</v>
      </c>
      <c r="Q1056" s="46">
        <v>0</v>
      </c>
      <c r="R1056" s="46">
        <v>0</v>
      </c>
      <c r="S1056" s="46">
        <v>0</v>
      </c>
      <c r="T1056" s="46">
        <v>0</v>
      </c>
      <c r="U1056" s="46">
        <v>0</v>
      </c>
      <c r="V1056" s="46">
        <v>0</v>
      </c>
      <c r="W1056" s="46">
        <v>0</v>
      </c>
      <c r="X1056" s="46">
        <v>0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v>0</v>
      </c>
      <c r="AG1056" s="46">
        <v>0</v>
      </c>
      <c r="AH1056" s="46">
        <v>0</v>
      </c>
      <c r="AI1056" s="46">
        <v>0</v>
      </c>
      <c r="AJ1056" s="46">
        <v>0</v>
      </c>
      <c r="AK1056" s="46">
        <v>2</v>
      </c>
      <c r="AL1056" s="46">
        <v>3</v>
      </c>
      <c r="AM1056" s="46">
        <v>0</v>
      </c>
      <c r="AN1056" s="46">
        <v>0</v>
      </c>
      <c r="AO1056" s="46">
        <v>0</v>
      </c>
      <c r="AP1056" s="46">
        <v>0</v>
      </c>
      <c r="AQ1056" s="46">
        <v>0</v>
      </c>
      <c r="AR1056" s="46">
        <v>0</v>
      </c>
      <c r="AS1056" s="46">
        <v>0</v>
      </c>
      <c r="AT1056" s="46">
        <v>0</v>
      </c>
      <c r="AU1056" s="46">
        <v>0</v>
      </c>
      <c r="AV1056" s="46">
        <v>0</v>
      </c>
      <c r="AW1056" s="46">
        <v>0</v>
      </c>
      <c r="AX1056" s="46">
        <v>0</v>
      </c>
    </row>
    <row r="1057" spans="1:50">
      <c r="A1057" s="46">
        <v>1056</v>
      </c>
      <c r="B1057" s="46" t="s">
        <v>3098</v>
      </c>
      <c r="C1057" s="46" t="s">
        <v>2098</v>
      </c>
      <c r="D1057" s="46" t="s">
        <v>29</v>
      </c>
      <c r="E1057" s="46" t="s">
        <v>2195</v>
      </c>
      <c r="F1057" s="46" t="s">
        <v>2194</v>
      </c>
      <c r="G1057" s="46">
        <v>14</v>
      </c>
      <c r="H1057" s="46">
        <v>23</v>
      </c>
      <c r="I1057" s="46">
        <v>4</v>
      </c>
      <c r="J1057" s="46">
        <v>221</v>
      </c>
      <c r="K1057" s="46">
        <v>317</v>
      </c>
      <c r="L1057" s="46">
        <v>81</v>
      </c>
      <c r="M1057" s="46">
        <v>0</v>
      </c>
      <c r="N1057" s="46">
        <v>0</v>
      </c>
      <c r="O1057" s="46">
        <v>0</v>
      </c>
      <c r="P1057" s="46">
        <v>0</v>
      </c>
      <c r="Q1057" s="46">
        <v>0</v>
      </c>
      <c r="R1057" s="46">
        <v>0</v>
      </c>
      <c r="S1057" s="46">
        <v>0</v>
      </c>
      <c r="T1057" s="46">
        <v>0</v>
      </c>
      <c r="U1057" s="46">
        <v>0</v>
      </c>
      <c r="V1057" s="46">
        <v>0</v>
      </c>
      <c r="W1057" s="46">
        <v>0</v>
      </c>
      <c r="X1057" s="46">
        <v>0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</v>
      </c>
      <c r="AF1057" s="46">
        <v>0</v>
      </c>
      <c r="AG1057" s="46">
        <v>0</v>
      </c>
      <c r="AH1057" s="46">
        <v>0</v>
      </c>
      <c r="AI1057" s="46">
        <v>0</v>
      </c>
      <c r="AJ1057" s="46">
        <v>0</v>
      </c>
      <c r="AK1057" s="46">
        <v>7</v>
      </c>
      <c r="AL1057" s="46">
        <v>6</v>
      </c>
      <c r="AM1057" s="46">
        <v>0</v>
      </c>
      <c r="AN1057" s="46">
        <v>0</v>
      </c>
      <c r="AO1057" s="46">
        <v>0</v>
      </c>
      <c r="AP1057" s="46">
        <v>0</v>
      </c>
      <c r="AQ1057" s="46">
        <v>0</v>
      </c>
      <c r="AR1057" s="46">
        <v>0</v>
      </c>
      <c r="AS1057" s="46">
        <v>0</v>
      </c>
      <c r="AT1057" s="46">
        <v>0</v>
      </c>
      <c r="AU1057" s="46">
        <v>0</v>
      </c>
      <c r="AV1057" s="46">
        <v>0</v>
      </c>
      <c r="AW1057" s="46">
        <v>0</v>
      </c>
      <c r="AX1057" s="46">
        <v>0</v>
      </c>
    </row>
    <row r="1058" spans="1:50">
      <c r="A1058" s="46">
        <v>1057</v>
      </c>
      <c r="B1058" s="46" t="s">
        <v>3098</v>
      </c>
      <c r="C1058" s="46" t="s">
        <v>2098</v>
      </c>
      <c r="D1058" s="46" t="s">
        <v>21</v>
      </c>
      <c r="E1058" s="46" t="s">
        <v>2197</v>
      </c>
      <c r="F1058" s="46" t="s">
        <v>2196</v>
      </c>
      <c r="G1058" s="46">
        <v>12</v>
      </c>
      <c r="H1058" s="46">
        <v>23</v>
      </c>
      <c r="I1058" s="46">
        <v>8</v>
      </c>
      <c r="J1058" s="46">
        <v>308</v>
      </c>
      <c r="K1058" s="46">
        <v>519</v>
      </c>
      <c r="L1058" s="46">
        <v>117</v>
      </c>
      <c r="M1058" s="46">
        <v>0</v>
      </c>
      <c r="N1058" s="46">
        <v>0</v>
      </c>
      <c r="O1058" s="46">
        <v>0</v>
      </c>
      <c r="P1058" s="46">
        <v>0</v>
      </c>
      <c r="Q1058" s="46">
        <v>0</v>
      </c>
      <c r="R1058" s="46">
        <v>0</v>
      </c>
      <c r="S1058" s="46">
        <v>0</v>
      </c>
      <c r="T1058" s="46">
        <v>0</v>
      </c>
      <c r="U1058" s="46">
        <v>0</v>
      </c>
      <c r="V1058" s="46">
        <v>0</v>
      </c>
      <c r="W1058" s="46">
        <v>0</v>
      </c>
      <c r="X1058" s="46">
        <v>0</v>
      </c>
      <c r="Y1058" s="46">
        <v>0</v>
      </c>
      <c r="Z1058" s="46">
        <v>0</v>
      </c>
      <c r="AA1058" s="46">
        <v>0</v>
      </c>
      <c r="AB1058" s="46">
        <v>0</v>
      </c>
      <c r="AC1058" s="46">
        <v>0</v>
      </c>
      <c r="AD1058" s="46">
        <v>0</v>
      </c>
      <c r="AE1058" s="46">
        <v>0</v>
      </c>
      <c r="AF1058" s="46">
        <v>0</v>
      </c>
      <c r="AG1058" s="46">
        <v>0</v>
      </c>
      <c r="AH1058" s="46">
        <v>0</v>
      </c>
      <c r="AI1058" s="46">
        <v>0</v>
      </c>
      <c r="AJ1058" s="46">
        <v>0</v>
      </c>
      <c r="AK1058" s="46">
        <v>17</v>
      </c>
      <c r="AL1058" s="46">
        <v>16</v>
      </c>
      <c r="AM1058" s="46">
        <v>0</v>
      </c>
      <c r="AN1058" s="46">
        <v>0</v>
      </c>
      <c r="AO1058" s="46">
        <v>0</v>
      </c>
      <c r="AP1058" s="46">
        <v>0</v>
      </c>
      <c r="AQ1058" s="46">
        <v>0</v>
      </c>
      <c r="AR1058" s="46">
        <v>0</v>
      </c>
      <c r="AS1058" s="46">
        <v>0</v>
      </c>
      <c r="AT1058" s="46">
        <v>0</v>
      </c>
      <c r="AU1058" s="46">
        <v>0</v>
      </c>
      <c r="AV1058" s="46">
        <v>0</v>
      </c>
      <c r="AW1058" s="46">
        <v>0</v>
      </c>
      <c r="AX1058" s="46">
        <v>0</v>
      </c>
    </row>
    <row r="1059" spans="1:50">
      <c r="A1059" s="46">
        <v>1058</v>
      </c>
      <c r="B1059" s="46" t="s">
        <v>3098</v>
      </c>
      <c r="C1059" s="46" t="s">
        <v>2098</v>
      </c>
      <c r="D1059" s="46" t="s">
        <v>24</v>
      </c>
      <c r="E1059" s="46" t="s">
        <v>2199</v>
      </c>
      <c r="F1059" s="46" t="s">
        <v>2198</v>
      </c>
      <c r="G1059" s="46">
        <v>19</v>
      </c>
      <c r="H1059" s="46">
        <v>24</v>
      </c>
      <c r="I1059" s="46">
        <v>8</v>
      </c>
      <c r="J1059" s="46">
        <v>137</v>
      </c>
      <c r="K1059" s="46">
        <v>167</v>
      </c>
      <c r="L1059" s="46">
        <v>52</v>
      </c>
      <c r="M1059" s="46">
        <v>0</v>
      </c>
      <c r="N1059" s="46">
        <v>0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5</v>
      </c>
      <c r="AL1059" s="46">
        <v>2</v>
      </c>
      <c r="AM1059" s="46">
        <v>0</v>
      </c>
      <c r="AN1059" s="46">
        <v>0</v>
      </c>
      <c r="AO1059" s="46">
        <v>0</v>
      </c>
      <c r="AP1059" s="46">
        <v>0</v>
      </c>
      <c r="AQ1059" s="46">
        <v>0</v>
      </c>
      <c r="AR1059" s="46">
        <v>0</v>
      </c>
      <c r="AS1059" s="46">
        <v>0</v>
      </c>
      <c r="AT1059" s="46">
        <v>0</v>
      </c>
      <c r="AU1059" s="46">
        <v>0</v>
      </c>
      <c r="AV1059" s="46">
        <v>0</v>
      </c>
      <c r="AW1059" s="46">
        <v>0</v>
      </c>
      <c r="AX1059" s="46">
        <v>0</v>
      </c>
    </row>
    <row r="1060" spans="1:50">
      <c r="A1060" s="46">
        <v>1059</v>
      </c>
      <c r="B1060" s="46" t="s">
        <v>3098</v>
      </c>
      <c r="C1060" s="46" t="s">
        <v>2098</v>
      </c>
      <c r="D1060" s="46" t="s">
        <v>24</v>
      </c>
      <c r="E1060" s="46" t="s">
        <v>2201</v>
      </c>
      <c r="F1060" s="46" t="s">
        <v>2200</v>
      </c>
      <c r="G1060" s="46">
        <v>15</v>
      </c>
      <c r="H1060" s="46">
        <v>20</v>
      </c>
      <c r="I1060" s="46">
        <v>7</v>
      </c>
      <c r="J1060" s="46">
        <v>140</v>
      </c>
      <c r="K1060" s="46">
        <v>188</v>
      </c>
      <c r="L1060" s="46">
        <v>53</v>
      </c>
      <c r="M1060" s="46">
        <v>0</v>
      </c>
      <c r="N1060" s="46">
        <v>0</v>
      </c>
      <c r="O1060" s="46">
        <v>0</v>
      </c>
      <c r="P1060" s="46">
        <v>0</v>
      </c>
      <c r="Q1060" s="46">
        <v>0</v>
      </c>
      <c r="R1060" s="46">
        <v>0</v>
      </c>
      <c r="S1060" s="46">
        <v>0</v>
      </c>
      <c r="T1060" s="46">
        <v>0</v>
      </c>
      <c r="U1060" s="46">
        <v>0</v>
      </c>
      <c r="V1060" s="46">
        <v>0</v>
      </c>
      <c r="W1060" s="46">
        <v>0</v>
      </c>
      <c r="X1060" s="46">
        <v>0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>
        <v>0</v>
      </c>
      <c r="AJ1060" s="46">
        <v>0</v>
      </c>
      <c r="AK1060" s="46">
        <v>2</v>
      </c>
      <c r="AL1060" s="46">
        <v>1</v>
      </c>
      <c r="AM1060" s="46">
        <v>0</v>
      </c>
      <c r="AN1060" s="46">
        <v>0</v>
      </c>
      <c r="AO1060" s="46">
        <v>0</v>
      </c>
      <c r="AP1060" s="46">
        <v>0</v>
      </c>
      <c r="AQ1060" s="46">
        <v>0</v>
      </c>
      <c r="AR1060" s="46">
        <v>0</v>
      </c>
      <c r="AS1060" s="46">
        <v>0</v>
      </c>
      <c r="AT1060" s="46">
        <v>0</v>
      </c>
      <c r="AU1060" s="46">
        <v>0</v>
      </c>
      <c r="AV1060" s="46">
        <v>0</v>
      </c>
      <c r="AW1060" s="46">
        <v>0</v>
      </c>
      <c r="AX1060" s="46">
        <v>0</v>
      </c>
    </row>
    <row r="1061" spans="1:50">
      <c r="A1061" s="46">
        <v>1060</v>
      </c>
      <c r="B1061" s="46" t="s">
        <v>3098</v>
      </c>
      <c r="C1061" s="46" t="s">
        <v>2098</v>
      </c>
      <c r="D1061" s="46" t="s">
        <v>29</v>
      </c>
      <c r="E1061" s="46" t="s">
        <v>2203</v>
      </c>
      <c r="F1061" s="46" t="s">
        <v>2202</v>
      </c>
      <c r="G1061" s="46">
        <v>23</v>
      </c>
      <c r="H1061" s="46">
        <v>31</v>
      </c>
      <c r="I1061" s="46">
        <v>10</v>
      </c>
      <c r="J1061" s="46">
        <v>241</v>
      </c>
      <c r="K1061" s="46">
        <v>367</v>
      </c>
      <c r="L1061" s="46">
        <v>95</v>
      </c>
      <c r="M1061" s="46">
        <v>0</v>
      </c>
      <c r="N1061" s="46">
        <v>0</v>
      </c>
      <c r="O1061" s="46">
        <v>0</v>
      </c>
      <c r="P1061" s="46">
        <v>0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0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>
        <v>0</v>
      </c>
      <c r="AJ1061" s="46">
        <v>0</v>
      </c>
      <c r="AK1061" s="46">
        <v>6</v>
      </c>
      <c r="AL1061" s="46">
        <v>6</v>
      </c>
      <c r="AM1061" s="46">
        <v>0</v>
      </c>
      <c r="AN1061" s="46">
        <v>0</v>
      </c>
      <c r="AO1061" s="46">
        <v>0</v>
      </c>
      <c r="AP1061" s="46">
        <v>0</v>
      </c>
      <c r="AQ1061" s="46">
        <v>0</v>
      </c>
      <c r="AR1061" s="46">
        <v>0</v>
      </c>
      <c r="AS1061" s="46">
        <v>0</v>
      </c>
      <c r="AT1061" s="46">
        <v>0</v>
      </c>
      <c r="AU1061" s="46">
        <v>0</v>
      </c>
      <c r="AV1061" s="46">
        <v>0</v>
      </c>
      <c r="AW1061" s="46">
        <v>0</v>
      </c>
      <c r="AX1061" s="46">
        <v>0</v>
      </c>
    </row>
    <row r="1062" spans="1:50">
      <c r="A1062" s="46">
        <v>1061</v>
      </c>
      <c r="B1062" s="46" t="s">
        <v>3097</v>
      </c>
      <c r="C1062" s="46" t="s">
        <v>2204</v>
      </c>
      <c r="D1062" s="46" t="s">
        <v>15</v>
      </c>
      <c r="E1062" s="46" t="s">
        <v>2208</v>
      </c>
      <c r="F1062" s="46" t="s">
        <v>2207</v>
      </c>
      <c r="G1062" s="46">
        <v>8</v>
      </c>
      <c r="H1062" s="46">
        <v>13</v>
      </c>
      <c r="I1062" s="46">
        <v>16</v>
      </c>
      <c r="J1062" s="46">
        <v>159</v>
      </c>
      <c r="K1062" s="46">
        <v>476</v>
      </c>
      <c r="L1062" s="46">
        <v>326</v>
      </c>
      <c r="M1062" s="46">
        <v>10</v>
      </c>
      <c r="N1062" s="46">
        <v>14</v>
      </c>
      <c r="O1062" s="46">
        <v>3</v>
      </c>
      <c r="P1062" s="46">
        <v>80</v>
      </c>
      <c r="Q1062" s="46">
        <v>117</v>
      </c>
      <c r="R1062" s="46">
        <v>24</v>
      </c>
      <c r="S1062" s="46">
        <v>20</v>
      </c>
      <c r="T1062" s="46">
        <v>25</v>
      </c>
      <c r="U1062" s="46">
        <v>9</v>
      </c>
      <c r="V1062" s="46">
        <v>141</v>
      </c>
      <c r="W1062" s="46">
        <v>172</v>
      </c>
      <c r="X1062" s="46">
        <v>59</v>
      </c>
      <c r="Y1062" s="46">
        <v>0</v>
      </c>
      <c r="Z1062" s="46">
        <v>0</v>
      </c>
      <c r="AA1062" s="46">
        <v>0</v>
      </c>
      <c r="AB1062" s="46">
        <v>0</v>
      </c>
      <c r="AC1062" s="46">
        <v>0</v>
      </c>
      <c r="AD1062" s="46">
        <v>0</v>
      </c>
      <c r="AE1062" s="46">
        <v>378</v>
      </c>
      <c r="AF1062" s="46">
        <v>117</v>
      </c>
      <c r="AG1062" s="46">
        <v>274</v>
      </c>
      <c r="AH1062" s="46">
        <v>0</v>
      </c>
      <c r="AI1062" s="46">
        <v>0</v>
      </c>
      <c r="AJ1062" s="46">
        <v>0</v>
      </c>
      <c r="AK1062" s="46">
        <v>52</v>
      </c>
      <c r="AL1062" s="46">
        <v>24</v>
      </c>
      <c r="AM1062" s="46">
        <v>0</v>
      </c>
      <c r="AN1062" s="46">
        <v>0</v>
      </c>
      <c r="AO1062" s="46">
        <v>0</v>
      </c>
      <c r="AP1062" s="46">
        <v>0</v>
      </c>
      <c r="AQ1062" s="46">
        <v>0</v>
      </c>
      <c r="AR1062" s="46">
        <v>0</v>
      </c>
      <c r="AS1062" s="46">
        <v>0</v>
      </c>
      <c r="AT1062" s="46">
        <v>0</v>
      </c>
      <c r="AU1062" s="46">
        <v>0</v>
      </c>
      <c r="AV1062" s="46">
        <v>0</v>
      </c>
      <c r="AW1062" s="46">
        <v>0</v>
      </c>
      <c r="AX1062" s="46">
        <v>0</v>
      </c>
    </row>
    <row r="1063" spans="1:50">
      <c r="A1063" s="46">
        <v>1062</v>
      </c>
      <c r="B1063" s="46" t="s">
        <v>3098</v>
      </c>
      <c r="C1063" s="46" t="s">
        <v>2204</v>
      </c>
      <c r="D1063" s="46" t="s">
        <v>24</v>
      </c>
      <c r="E1063" s="46" t="s">
        <v>2212</v>
      </c>
      <c r="F1063" s="46" t="s">
        <v>2211</v>
      </c>
      <c r="G1063" s="46">
        <v>20</v>
      </c>
      <c r="H1063" s="46">
        <v>31</v>
      </c>
      <c r="I1063" s="46">
        <v>5</v>
      </c>
      <c r="J1063" s="46">
        <v>317</v>
      </c>
      <c r="K1063" s="46">
        <v>390</v>
      </c>
      <c r="L1063" s="46">
        <v>62</v>
      </c>
      <c r="M1063" s="46">
        <v>0</v>
      </c>
      <c r="N1063" s="46">
        <v>0</v>
      </c>
      <c r="O1063" s="46">
        <v>0</v>
      </c>
      <c r="P1063" s="46">
        <v>0</v>
      </c>
      <c r="Q1063" s="46">
        <v>0</v>
      </c>
      <c r="R1063" s="46">
        <v>0</v>
      </c>
      <c r="S1063" s="46">
        <v>0</v>
      </c>
      <c r="T1063" s="46">
        <v>0</v>
      </c>
      <c r="U1063" s="46">
        <v>0</v>
      </c>
      <c r="V1063" s="46">
        <v>0</v>
      </c>
      <c r="W1063" s="46">
        <v>0</v>
      </c>
      <c r="X1063" s="46">
        <v>0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0</v>
      </c>
      <c r="AH1063" s="46">
        <v>0</v>
      </c>
      <c r="AI1063" s="46">
        <v>0</v>
      </c>
      <c r="AJ1063" s="46">
        <v>0</v>
      </c>
      <c r="AK1063" s="46">
        <v>7</v>
      </c>
      <c r="AL1063" s="46">
        <v>8</v>
      </c>
      <c r="AM1063" s="46">
        <v>0</v>
      </c>
      <c r="AN1063" s="46">
        <v>0</v>
      </c>
      <c r="AO1063" s="46">
        <v>0</v>
      </c>
      <c r="AP1063" s="46">
        <v>0</v>
      </c>
      <c r="AQ1063" s="46">
        <v>0</v>
      </c>
      <c r="AR1063" s="46">
        <v>0</v>
      </c>
      <c r="AS1063" s="46">
        <v>0</v>
      </c>
      <c r="AT1063" s="46">
        <v>0</v>
      </c>
      <c r="AU1063" s="46">
        <v>0</v>
      </c>
      <c r="AV1063" s="46">
        <v>0</v>
      </c>
      <c r="AW1063" s="46">
        <v>0</v>
      </c>
      <c r="AX1063" s="46">
        <v>0</v>
      </c>
    </row>
    <row r="1064" spans="1:50">
      <c r="A1064" s="46">
        <v>1063</v>
      </c>
      <c r="B1064" s="46" t="s">
        <v>3098</v>
      </c>
      <c r="C1064" s="46" t="s">
        <v>2204</v>
      </c>
      <c r="D1064" s="46" t="s">
        <v>24</v>
      </c>
      <c r="E1064" s="46" t="s">
        <v>2214</v>
      </c>
      <c r="F1064" s="46" t="s">
        <v>2213</v>
      </c>
      <c r="G1064" s="46">
        <v>35</v>
      </c>
      <c r="H1064" s="46">
        <v>46</v>
      </c>
      <c r="I1064" s="46">
        <v>10</v>
      </c>
      <c r="J1064" s="46">
        <v>338</v>
      </c>
      <c r="K1064" s="46">
        <v>493</v>
      </c>
      <c r="L1064" s="46">
        <v>83</v>
      </c>
      <c r="M1064" s="46">
        <v>0</v>
      </c>
      <c r="N1064" s="46">
        <v>0</v>
      </c>
      <c r="O1064" s="46">
        <v>0</v>
      </c>
      <c r="P1064" s="46">
        <v>0</v>
      </c>
      <c r="Q1064" s="46">
        <v>0</v>
      </c>
      <c r="R1064" s="46">
        <v>0</v>
      </c>
      <c r="S1064" s="46">
        <v>0</v>
      </c>
      <c r="T1064" s="46">
        <v>0</v>
      </c>
      <c r="U1064" s="46">
        <v>0</v>
      </c>
      <c r="V1064" s="46">
        <v>0</v>
      </c>
      <c r="W1064" s="46">
        <v>0</v>
      </c>
      <c r="X1064" s="46">
        <v>0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>
        <v>0</v>
      </c>
      <c r="AJ1064" s="46">
        <v>0</v>
      </c>
      <c r="AK1064" s="46">
        <v>11</v>
      </c>
      <c r="AL1064" s="46">
        <v>8</v>
      </c>
      <c r="AM1064" s="46">
        <v>0</v>
      </c>
      <c r="AN1064" s="46">
        <v>0</v>
      </c>
      <c r="AO1064" s="46">
        <v>0</v>
      </c>
      <c r="AP1064" s="46">
        <v>0</v>
      </c>
      <c r="AQ1064" s="46">
        <v>0</v>
      </c>
      <c r="AR1064" s="46">
        <v>0</v>
      </c>
      <c r="AS1064" s="46">
        <v>0</v>
      </c>
      <c r="AT1064" s="46">
        <v>0</v>
      </c>
      <c r="AU1064" s="46">
        <v>0</v>
      </c>
      <c r="AV1064" s="46">
        <v>0</v>
      </c>
      <c r="AW1064" s="46">
        <v>0</v>
      </c>
      <c r="AX1064" s="46">
        <v>0</v>
      </c>
    </row>
    <row r="1065" spans="1:50">
      <c r="A1065" s="46">
        <v>1064</v>
      </c>
      <c r="B1065" s="46" t="s">
        <v>3098</v>
      </c>
      <c r="C1065" s="46" t="s">
        <v>2204</v>
      </c>
      <c r="D1065" s="46" t="s">
        <v>24</v>
      </c>
      <c r="E1065" s="46" t="s">
        <v>2216</v>
      </c>
      <c r="F1065" s="46" t="s">
        <v>2215</v>
      </c>
      <c r="G1065" s="46">
        <v>28</v>
      </c>
      <c r="H1065" s="46">
        <v>38</v>
      </c>
      <c r="I1065" s="46">
        <v>6</v>
      </c>
      <c r="J1065" s="46">
        <v>292</v>
      </c>
      <c r="K1065" s="46">
        <v>416</v>
      </c>
      <c r="L1065" s="46">
        <v>83</v>
      </c>
      <c r="M1065" s="46">
        <v>0</v>
      </c>
      <c r="N1065" s="46">
        <v>0</v>
      </c>
      <c r="O1065" s="46">
        <v>0</v>
      </c>
      <c r="P1065" s="46">
        <v>0</v>
      </c>
      <c r="Q1065" s="46">
        <v>0</v>
      </c>
      <c r="R1065" s="46">
        <v>0</v>
      </c>
      <c r="S1065" s="46">
        <v>0</v>
      </c>
      <c r="T1065" s="46">
        <v>0</v>
      </c>
      <c r="U1065" s="46">
        <v>0</v>
      </c>
      <c r="V1065" s="46">
        <v>0</v>
      </c>
      <c r="W1065" s="46">
        <v>0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0</v>
      </c>
      <c r="AI1065" s="46">
        <v>0</v>
      </c>
      <c r="AJ1065" s="46">
        <v>0</v>
      </c>
      <c r="AK1065" s="46">
        <v>6</v>
      </c>
      <c r="AL1065" s="46">
        <v>5</v>
      </c>
      <c r="AM1065" s="46">
        <v>0</v>
      </c>
      <c r="AN1065" s="46">
        <v>0</v>
      </c>
      <c r="AO1065" s="46">
        <v>0</v>
      </c>
      <c r="AP1065" s="46">
        <v>0</v>
      </c>
      <c r="AQ1065" s="46">
        <v>0</v>
      </c>
      <c r="AR1065" s="46">
        <v>0</v>
      </c>
      <c r="AS1065" s="46">
        <v>0</v>
      </c>
      <c r="AT1065" s="46">
        <v>0</v>
      </c>
      <c r="AU1065" s="46">
        <v>0</v>
      </c>
      <c r="AV1065" s="46">
        <v>0</v>
      </c>
      <c r="AW1065" s="46">
        <v>0</v>
      </c>
      <c r="AX1065" s="46">
        <v>0</v>
      </c>
    </row>
    <row r="1066" spans="1:50">
      <c r="A1066" s="46">
        <v>1065</v>
      </c>
      <c r="B1066" s="46" t="s">
        <v>3098</v>
      </c>
      <c r="C1066" s="46" t="s">
        <v>2204</v>
      </c>
      <c r="D1066" s="46" t="s">
        <v>24</v>
      </c>
      <c r="E1066" s="46" t="s">
        <v>2218</v>
      </c>
      <c r="F1066" s="46" t="s">
        <v>2217</v>
      </c>
      <c r="G1066" s="46">
        <v>29</v>
      </c>
      <c r="H1066" s="46">
        <v>38</v>
      </c>
      <c r="I1066" s="46">
        <v>6</v>
      </c>
      <c r="J1066" s="46">
        <v>365</v>
      </c>
      <c r="K1066" s="46">
        <v>528</v>
      </c>
      <c r="L1066" s="46">
        <v>124</v>
      </c>
      <c r="M1066" s="46">
        <v>0</v>
      </c>
      <c r="N1066" s="46">
        <v>0</v>
      </c>
      <c r="O1066" s="46">
        <v>0</v>
      </c>
      <c r="P1066" s="46">
        <v>0</v>
      </c>
      <c r="Q1066" s="46">
        <v>0</v>
      </c>
      <c r="R1066" s="46">
        <v>0</v>
      </c>
      <c r="S1066" s="46">
        <v>0</v>
      </c>
      <c r="T1066" s="46">
        <v>0</v>
      </c>
      <c r="U1066" s="46">
        <v>0</v>
      </c>
      <c r="V1066" s="46">
        <v>0</v>
      </c>
      <c r="W1066" s="46">
        <v>0</v>
      </c>
      <c r="X1066" s="46">
        <v>0</v>
      </c>
      <c r="Y1066" s="46">
        <v>0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0</v>
      </c>
      <c r="AF1066" s="46">
        <v>0</v>
      </c>
      <c r="AG1066" s="46">
        <v>0</v>
      </c>
      <c r="AH1066" s="46">
        <v>0</v>
      </c>
      <c r="AI1066" s="46">
        <v>0</v>
      </c>
      <c r="AJ1066" s="46">
        <v>0</v>
      </c>
      <c r="AK1066" s="46">
        <v>15</v>
      </c>
      <c r="AL1066" s="46">
        <v>12</v>
      </c>
      <c r="AM1066" s="46">
        <v>0</v>
      </c>
      <c r="AN1066" s="46">
        <v>0</v>
      </c>
      <c r="AO1066" s="46">
        <v>0</v>
      </c>
      <c r="AP1066" s="46">
        <v>0</v>
      </c>
      <c r="AQ1066" s="46">
        <v>0</v>
      </c>
      <c r="AR1066" s="46">
        <v>0</v>
      </c>
      <c r="AS1066" s="46">
        <v>0</v>
      </c>
      <c r="AT1066" s="46">
        <v>0</v>
      </c>
      <c r="AU1066" s="46">
        <v>0</v>
      </c>
      <c r="AV1066" s="46">
        <v>0</v>
      </c>
      <c r="AW1066" s="46">
        <v>0</v>
      </c>
      <c r="AX1066" s="46">
        <v>0</v>
      </c>
    </row>
    <row r="1067" spans="1:50">
      <c r="A1067" s="46">
        <v>1066</v>
      </c>
      <c r="B1067" s="46" t="s">
        <v>3098</v>
      </c>
      <c r="C1067" s="46" t="s">
        <v>2204</v>
      </c>
      <c r="D1067" s="46" t="s">
        <v>29</v>
      </c>
      <c r="E1067" s="46" t="s">
        <v>2220</v>
      </c>
      <c r="F1067" s="46" t="s">
        <v>2219</v>
      </c>
      <c r="G1067" s="46">
        <v>36</v>
      </c>
      <c r="H1067" s="46">
        <v>42</v>
      </c>
      <c r="I1067" s="46">
        <v>8</v>
      </c>
      <c r="J1067" s="46">
        <v>555</v>
      </c>
      <c r="K1067" s="46">
        <v>710</v>
      </c>
      <c r="L1067" s="46">
        <v>99</v>
      </c>
      <c r="M1067" s="46">
        <v>0</v>
      </c>
      <c r="N1067" s="46">
        <v>0</v>
      </c>
      <c r="O1067" s="46">
        <v>0</v>
      </c>
      <c r="P1067" s="46">
        <v>0</v>
      </c>
      <c r="Q1067" s="46">
        <v>0</v>
      </c>
      <c r="R1067" s="46">
        <v>0</v>
      </c>
      <c r="S1067" s="46">
        <v>0</v>
      </c>
      <c r="T1067" s="46">
        <v>0</v>
      </c>
      <c r="U1067" s="46">
        <v>0</v>
      </c>
      <c r="V1067" s="46">
        <v>0</v>
      </c>
      <c r="W1067" s="46">
        <v>0</v>
      </c>
      <c r="X1067" s="46">
        <v>0</v>
      </c>
      <c r="Y1067" s="46">
        <v>0</v>
      </c>
      <c r="Z1067" s="46">
        <v>0</v>
      </c>
      <c r="AA1067" s="46">
        <v>0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0</v>
      </c>
      <c r="AI1067" s="46">
        <v>0</v>
      </c>
      <c r="AJ1067" s="46">
        <v>0</v>
      </c>
      <c r="AK1067" s="46">
        <v>15</v>
      </c>
      <c r="AL1067" s="46">
        <v>10</v>
      </c>
      <c r="AM1067" s="46">
        <v>0</v>
      </c>
      <c r="AN1067" s="46">
        <v>0</v>
      </c>
      <c r="AO1067" s="46">
        <v>0</v>
      </c>
      <c r="AP1067" s="46">
        <v>0</v>
      </c>
      <c r="AQ1067" s="46">
        <v>0</v>
      </c>
      <c r="AR1067" s="46">
        <v>0</v>
      </c>
      <c r="AS1067" s="46">
        <v>0</v>
      </c>
      <c r="AT1067" s="46">
        <v>0</v>
      </c>
      <c r="AU1067" s="46">
        <v>0</v>
      </c>
      <c r="AV1067" s="46">
        <v>0</v>
      </c>
      <c r="AW1067" s="46">
        <v>0</v>
      </c>
      <c r="AX1067" s="46">
        <v>0</v>
      </c>
    </row>
    <row r="1068" spans="1:50">
      <c r="A1068" s="46">
        <v>1067</v>
      </c>
      <c r="B1068" s="46" t="s">
        <v>3098</v>
      </c>
      <c r="C1068" s="46" t="s">
        <v>2204</v>
      </c>
      <c r="D1068" s="46" t="s">
        <v>29</v>
      </c>
      <c r="E1068" s="46" t="s">
        <v>2222</v>
      </c>
      <c r="F1068" s="46" t="s">
        <v>2221</v>
      </c>
      <c r="G1068" s="46">
        <v>18</v>
      </c>
      <c r="H1068" s="46">
        <v>23</v>
      </c>
      <c r="I1068" s="46">
        <v>2</v>
      </c>
      <c r="J1068" s="46">
        <v>187</v>
      </c>
      <c r="K1068" s="46">
        <v>278</v>
      </c>
      <c r="L1068" s="46">
        <v>27</v>
      </c>
      <c r="M1068" s="46">
        <v>0</v>
      </c>
      <c r="N1068" s="46">
        <v>0</v>
      </c>
      <c r="O1068" s="46">
        <v>0</v>
      </c>
      <c r="P1068" s="46">
        <v>0</v>
      </c>
      <c r="Q1068" s="46">
        <v>0</v>
      </c>
      <c r="R1068" s="46">
        <v>0</v>
      </c>
      <c r="S1068" s="46">
        <v>0</v>
      </c>
      <c r="T1068" s="46">
        <v>0</v>
      </c>
      <c r="U1068" s="46">
        <v>0</v>
      </c>
      <c r="V1068" s="46">
        <v>0</v>
      </c>
      <c r="W1068" s="46">
        <v>0</v>
      </c>
      <c r="X1068" s="46">
        <v>0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>
        <v>0</v>
      </c>
      <c r="AJ1068" s="46">
        <v>0</v>
      </c>
      <c r="AK1068" s="46">
        <v>1</v>
      </c>
      <c r="AL1068" s="46">
        <v>2</v>
      </c>
      <c r="AM1068" s="46">
        <v>0</v>
      </c>
      <c r="AN1068" s="46">
        <v>0</v>
      </c>
      <c r="AO1068" s="46">
        <v>0</v>
      </c>
      <c r="AP1068" s="46">
        <v>0</v>
      </c>
      <c r="AQ1068" s="46">
        <v>0</v>
      </c>
      <c r="AR1068" s="46">
        <v>0</v>
      </c>
      <c r="AS1068" s="46">
        <v>0</v>
      </c>
      <c r="AT1068" s="46">
        <v>0</v>
      </c>
      <c r="AU1068" s="46">
        <v>0</v>
      </c>
      <c r="AV1068" s="46">
        <v>0</v>
      </c>
      <c r="AW1068" s="46">
        <v>0</v>
      </c>
      <c r="AX1068" s="46">
        <v>0</v>
      </c>
    </row>
    <row r="1069" spans="1:50">
      <c r="A1069" s="46">
        <v>1068</v>
      </c>
      <c r="B1069" s="46" t="s">
        <v>3098</v>
      </c>
      <c r="C1069" s="46" t="s">
        <v>2204</v>
      </c>
      <c r="D1069" s="46" t="s">
        <v>24</v>
      </c>
      <c r="E1069" s="46" t="s">
        <v>2224</v>
      </c>
      <c r="F1069" s="46" t="s">
        <v>2223</v>
      </c>
      <c r="G1069" s="46">
        <v>21</v>
      </c>
      <c r="H1069" s="46">
        <v>31</v>
      </c>
      <c r="I1069" s="46">
        <v>4</v>
      </c>
      <c r="J1069" s="46">
        <v>212</v>
      </c>
      <c r="K1069" s="46">
        <v>357</v>
      </c>
      <c r="L1069" s="46">
        <v>42</v>
      </c>
      <c r="M1069" s="46">
        <v>0</v>
      </c>
      <c r="N1069" s="46">
        <v>0</v>
      </c>
      <c r="O1069" s="46">
        <v>0</v>
      </c>
      <c r="P1069" s="46">
        <v>0</v>
      </c>
      <c r="Q1069" s="46">
        <v>0</v>
      </c>
      <c r="R1069" s="46">
        <v>0</v>
      </c>
      <c r="S1069" s="46">
        <v>0</v>
      </c>
      <c r="T1069" s="46">
        <v>0</v>
      </c>
      <c r="U1069" s="46">
        <v>0</v>
      </c>
      <c r="V1069" s="46">
        <v>0</v>
      </c>
      <c r="W1069" s="46">
        <v>0</v>
      </c>
      <c r="X1069" s="46">
        <v>0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0</v>
      </c>
      <c r="AI1069" s="46">
        <v>0</v>
      </c>
      <c r="AJ1069" s="46">
        <v>0</v>
      </c>
      <c r="AK1069" s="46">
        <v>6</v>
      </c>
      <c r="AL1069" s="46">
        <v>5</v>
      </c>
      <c r="AM1069" s="46">
        <v>0</v>
      </c>
      <c r="AN1069" s="46">
        <v>0</v>
      </c>
      <c r="AO1069" s="46">
        <v>0</v>
      </c>
      <c r="AP1069" s="46">
        <v>0</v>
      </c>
      <c r="AQ1069" s="46">
        <v>0</v>
      </c>
      <c r="AR1069" s="46">
        <v>0</v>
      </c>
      <c r="AS1069" s="46">
        <v>0</v>
      </c>
      <c r="AT1069" s="46">
        <v>0</v>
      </c>
      <c r="AU1069" s="46">
        <v>0</v>
      </c>
      <c r="AV1069" s="46">
        <v>0</v>
      </c>
      <c r="AW1069" s="46">
        <v>0</v>
      </c>
      <c r="AX1069" s="46">
        <v>0</v>
      </c>
    </row>
    <row r="1070" spans="1:50">
      <c r="A1070" s="46">
        <v>1069</v>
      </c>
      <c r="B1070" s="46" t="s">
        <v>3098</v>
      </c>
      <c r="C1070" s="46" t="s">
        <v>2204</v>
      </c>
      <c r="D1070" s="46" t="s">
        <v>29</v>
      </c>
      <c r="E1070" s="46" t="s">
        <v>2226</v>
      </c>
      <c r="F1070" s="46" t="s">
        <v>2225</v>
      </c>
      <c r="G1070" s="46">
        <v>66</v>
      </c>
      <c r="H1070" s="46">
        <v>59</v>
      </c>
      <c r="I1070" s="46">
        <v>10</v>
      </c>
      <c r="J1070" s="46">
        <v>1039</v>
      </c>
      <c r="K1070" s="46">
        <v>1266</v>
      </c>
      <c r="L1070" s="46">
        <v>176</v>
      </c>
      <c r="M1070" s="46">
        <v>0</v>
      </c>
      <c r="N1070" s="46">
        <v>0</v>
      </c>
      <c r="O1070" s="46">
        <v>0</v>
      </c>
      <c r="P1070" s="46">
        <v>0</v>
      </c>
      <c r="Q1070" s="46">
        <v>0</v>
      </c>
      <c r="R1070" s="46">
        <v>0</v>
      </c>
      <c r="S1070" s="46">
        <v>0</v>
      </c>
      <c r="T1070" s="46">
        <v>0</v>
      </c>
      <c r="U1070" s="46">
        <v>0</v>
      </c>
      <c r="V1070" s="46">
        <v>0</v>
      </c>
      <c r="W1070" s="46">
        <v>0</v>
      </c>
      <c r="X1070" s="46">
        <v>0</v>
      </c>
      <c r="Y1070" s="46">
        <v>0</v>
      </c>
      <c r="Z1070" s="46">
        <v>0</v>
      </c>
      <c r="AA1070" s="46">
        <v>0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0</v>
      </c>
      <c r="AH1070" s="46">
        <v>0</v>
      </c>
      <c r="AI1070" s="46">
        <v>0</v>
      </c>
      <c r="AJ1070" s="46">
        <v>0</v>
      </c>
      <c r="AK1070" s="46">
        <v>25</v>
      </c>
      <c r="AL1070" s="46">
        <v>17</v>
      </c>
      <c r="AM1070" s="46">
        <v>0</v>
      </c>
      <c r="AN1070" s="46">
        <v>0</v>
      </c>
      <c r="AO1070" s="46">
        <v>0</v>
      </c>
      <c r="AP1070" s="46">
        <v>0</v>
      </c>
      <c r="AQ1070" s="46">
        <v>0</v>
      </c>
      <c r="AR1070" s="46">
        <v>0</v>
      </c>
      <c r="AS1070" s="46">
        <v>0</v>
      </c>
      <c r="AT1070" s="46">
        <v>0</v>
      </c>
      <c r="AU1070" s="46">
        <v>0</v>
      </c>
      <c r="AV1070" s="46">
        <v>0</v>
      </c>
      <c r="AW1070" s="46">
        <v>0</v>
      </c>
      <c r="AX1070" s="46">
        <v>0</v>
      </c>
    </row>
    <row r="1071" spans="1:50">
      <c r="A1071" s="46">
        <v>1070</v>
      </c>
      <c r="B1071" s="46" t="s">
        <v>3098</v>
      </c>
      <c r="C1071" s="46" t="s">
        <v>2204</v>
      </c>
      <c r="D1071" s="46" t="s">
        <v>24</v>
      </c>
      <c r="E1071" s="46" t="s">
        <v>2228</v>
      </c>
      <c r="F1071" s="46" t="s">
        <v>2227</v>
      </c>
      <c r="G1071" s="46">
        <v>15</v>
      </c>
      <c r="H1071" s="46">
        <v>19</v>
      </c>
      <c r="I1071" s="46">
        <v>4</v>
      </c>
      <c r="J1071" s="46">
        <v>106</v>
      </c>
      <c r="K1071" s="46">
        <v>158</v>
      </c>
      <c r="L1071" s="46">
        <v>33</v>
      </c>
      <c r="M1071" s="46">
        <v>0</v>
      </c>
      <c r="N1071" s="46">
        <v>0</v>
      </c>
      <c r="O1071" s="46">
        <v>0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1</v>
      </c>
      <c r="AL1071" s="46">
        <v>1</v>
      </c>
      <c r="AM1071" s="46">
        <v>0</v>
      </c>
      <c r="AN1071" s="46">
        <v>0</v>
      </c>
      <c r="AO1071" s="46">
        <v>0</v>
      </c>
      <c r="AP1071" s="46">
        <v>0</v>
      </c>
      <c r="AQ1071" s="46">
        <v>0</v>
      </c>
      <c r="AR1071" s="46">
        <v>0</v>
      </c>
      <c r="AS1071" s="46">
        <v>0</v>
      </c>
      <c r="AT1071" s="46">
        <v>0</v>
      </c>
      <c r="AU1071" s="46">
        <v>0</v>
      </c>
      <c r="AV1071" s="46">
        <v>0</v>
      </c>
      <c r="AW1071" s="46">
        <v>0</v>
      </c>
      <c r="AX1071" s="46">
        <v>0</v>
      </c>
    </row>
    <row r="1072" spans="1:50">
      <c r="A1072" s="46">
        <v>1071</v>
      </c>
      <c r="B1072" s="46" t="s">
        <v>3098</v>
      </c>
      <c r="C1072" s="46" t="s">
        <v>2204</v>
      </c>
      <c r="D1072" s="46" t="s">
        <v>29</v>
      </c>
      <c r="E1072" s="46" t="s">
        <v>2230</v>
      </c>
      <c r="F1072" s="46" t="s">
        <v>2229</v>
      </c>
      <c r="G1072" s="46">
        <v>6</v>
      </c>
      <c r="H1072" s="46">
        <v>9</v>
      </c>
      <c r="I1072" s="46">
        <v>2</v>
      </c>
      <c r="J1072" s="46">
        <v>122</v>
      </c>
      <c r="K1072" s="46">
        <v>152</v>
      </c>
      <c r="L1072" s="46">
        <v>33</v>
      </c>
      <c r="M1072" s="46">
        <v>0</v>
      </c>
      <c r="N1072" s="46">
        <v>0</v>
      </c>
      <c r="O1072" s="46">
        <v>0</v>
      </c>
      <c r="P1072" s="46">
        <v>0</v>
      </c>
      <c r="Q1072" s="46">
        <v>0</v>
      </c>
      <c r="R1072" s="46">
        <v>0</v>
      </c>
      <c r="S1072" s="46">
        <v>0</v>
      </c>
      <c r="T1072" s="46">
        <v>0</v>
      </c>
      <c r="U1072" s="46">
        <v>0</v>
      </c>
      <c r="V1072" s="46">
        <v>0</v>
      </c>
      <c r="W1072" s="46">
        <v>0</v>
      </c>
      <c r="X1072" s="46">
        <v>0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>
        <v>0</v>
      </c>
      <c r="AJ1072" s="46">
        <v>0</v>
      </c>
      <c r="AK1072" s="46">
        <v>4</v>
      </c>
      <c r="AL1072" s="46">
        <v>4</v>
      </c>
      <c r="AM1072" s="46">
        <v>0</v>
      </c>
      <c r="AN1072" s="46">
        <v>0</v>
      </c>
      <c r="AO1072" s="46">
        <v>0</v>
      </c>
      <c r="AP1072" s="46">
        <v>0</v>
      </c>
      <c r="AQ1072" s="46">
        <v>0</v>
      </c>
      <c r="AR1072" s="46">
        <v>0</v>
      </c>
      <c r="AS1072" s="46">
        <v>0</v>
      </c>
      <c r="AT1072" s="46">
        <v>0</v>
      </c>
      <c r="AU1072" s="46">
        <v>0</v>
      </c>
      <c r="AV1072" s="46">
        <v>0</v>
      </c>
      <c r="AW1072" s="46">
        <v>0</v>
      </c>
      <c r="AX1072" s="46">
        <v>0</v>
      </c>
    </row>
    <row r="1073" spans="1:50">
      <c r="A1073" s="46">
        <v>1072</v>
      </c>
      <c r="B1073" s="46" t="s">
        <v>3098</v>
      </c>
      <c r="C1073" s="46" t="s">
        <v>2204</v>
      </c>
      <c r="D1073" s="46" t="s">
        <v>24</v>
      </c>
      <c r="E1073" s="46" t="s">
        <v>2232</v>
      </c>
      <c r="F1073" s="46" t="s">
        <v>2231</v>
      </c>
      <c r="G1073" s="46">
        <v>21</v>
      </c>
      <c r="H1073" s="46">
        <v>27</v>
      </c>
      <c r="I1073" s="46">
        <v>5</v>
      </c>
      <c r="J1073" s="46">
        <v>240</v>
      </c>
      <c r="K1073" s="46">
        <v>282</v>
      </c>
      <c r="L1073" s="46">
        <v>51</v>
      </c>
      <c r="M1073" s="46">
        <v>0</v>
      </c>
      <c r="N1073" s="46">
        <v>0</v>
      </c>
      <c r="O1073" s="46">
        <v>0</v>
      </c>
      <c r="P1073" s="46">
        <v>0</v>
      </c>
      <c r="Q1073" s="46">
        <v>0</v>
      </c>
      <c r="R1073" s="46">
        <v>0</v>
      </c>
      <c r="S1073" s="46">
        <v>0</v>
      </c>
      <c r="T1073" s="46">
        <v>0</v>
      </c>
      <c r="U1073" s="46">
        <v>0</v>
      </c>
      <c r="V1073" s="46">
        <v>0</v>
      </c>
      <c r="W1073" s="46">
        <v>0</v>
      </c>
      <c r="X1073" s="46">
        <v>0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0</v>
      </c>
      <c r="AI1073" s="46">
        <v>0</v>
      </c>
      <c r="AJ1073" s="46">
        <v>0</v>
      </c>
      <c r="AK1073" s="46">
        <v>8</v>
      </c>
      <c r="AL1073" s="46">
        <v>7</v>
      </c>
      <c r="AM1073" s="46">
        <v>0</v>
      </c>
      <c r="AN1073" s="46">
        <v>0</v>
      </c>
      <c r="AO1073" s="46">
        <v>0</v>
      </c>
      <c r="AP1073" s="46">
        <v>0</v>
      </c>
      <c r="AQ1073" s="46">
        <v>0</v>
      </c>
      <c r="AR1073" s="46">
        <v>0</v>
      </c>
      <c r="AS1073" s="46">
        <v>0</v>
      </c>
      <c r="AT1073" s="46">
        <v>0</v>
      </c>
      <c r="AU1073" s="46">
        <v>0</v>
      </c>
      <c r="AV1073" s="46">
        <v>0</v>
      </c>
      <c r="AW1073" s="46">
        <v>0</v>
      </c>
      <c r="AX1073" s="46">
        <v>0</v>
      </c>
    </row>
    <row r="1074" spans="1:50">
      <c r="A1074" s="46">
        <v>1073</v>
      </c>
      <c r="B1074" s="46" t="s">
        <v>3098</v>
      </c>
      <c r="C1074" s="46" t="s">
        <v>2204</v>
      </c>
      <c r="D1074" s="46" t="s">
        <v>29</v>
      </c>
      <c r="E1074" s="46" t="s">
        <v>2234</v>
      </c>
      <c r="F1074" s="46" t="s">
        <v>2233</v>
      </c>
      <c r="G1074" s="46">
        <v>16</v>
      </c>
      <c r="H1074" s="46">
        <v>18</v>
      </c>
      <c r="I1074" s="46">
        <v>2</v>
      </c>
      <c r="J1074" s="46">
        <v>152</v>
      </c>
      <c r="K1074" s="46">
        <v>231</v>
      </c>
      <c r="L1074" s="46">
        <v>26</v>
      </c>
      <c r="M1074" s="46">
        <v>0</v>
      </c>
      <c r="N1074" s="46">
        <v>0</v>
      </c>
      <c r="O1074" s="46">
        <v>0</v>
      </c>
      <c r="P1074" s="46">
        <v>0</v>
      </c>
      <c r="Q1074" s="46">
        <v>0</v>
      </c>
      <c r="R1074" s="46">
        <v>0</v>
      </c>
      <c r="S1074" s="46">
        <v>0</v>
      </c>
      <c r="T1074" s="46">
        <v>0</v>
      </c>
      <c r="U1074" s="46">
        <v>0</v>
      </c>
      <c r="V1074" s="46">
        <v>0</v>
      </c>
      <c r="W1074" s="46">
        <v>0</v>
      </c>
      <c r="X1074" s="46">
        <v>0</v>
      </c>
      <c r="Y1074" s="46">
        <v>0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0</v>
      </c>
      <c r="AF1074" s="46">
        <v>0</v>
      </c>
      <c r="AG1074" s="46">
        <v>0</v>
      </c>
      <c r="AH1074" s="46">
        <v>0</v>
      </c>
      <c r="AI1074" s="46">
        <v>0</v>
      </c>
      <c r="AJ1074" s="46">
        <v>0</v>
      </c>
      <c r="AK1074" s="46">
        <v>6</v>
      </c>
      <c r="AL1074" s="46">
        <v>5</v>
      </c>
      <c r="AM1074" s="46">
        <v>0</v>
      </c>
      <c r="AN1074" s="46">
        <v>0</v>
      </c>
      <c r="AO1074" s="46">
        <v>0</v>
      </c>
      <c r="AP1074" s="46">
        <v>0</v>
      </c>
      <c r="AQ1074" s="46">
        <v>0</v>
      </c>
      <c r="AR1074" s="46">
        <v>0</v>
      </c>
      <c r="AS1074" s="46">
        <v>0</v>
      </c>
      <c r="AT1074" s="46">
        <v>0</v>
      </c>
      <c r="AU1074" s="46">
        <v>0</v>
      </c>
      <c r="AV1074" s="46">
        <v>0</v>
      </c>
      <c r="AW1074" s="46">
        <v>0</v>
      </c>
      <c r="AX1074" s="46">
        <v>0</v>
      </c>
    </row>
    <row r="1075" spans="1:50">
      <c r="A1075" s="46">
        <v>1074</v>
      </c>
      <c r="B1075" s="46" t="s">
        <v>3098</v>
      </c>
      <c r="C1075" s="46" t="s">
        <v>2204</v>
      </c>
      <c r="D1075" s="46" t="s">
        <v>24</v>
      </c>
      <c r="E1075" s="46" t="s">
        <v>2236</v>
      </c>
      <c r="F1075" s="46" t="s">
        <v>2235</v>
      </c>
      <c r="G1075" s="46">
        <v>30</v>
      </c>
      <c r="H1075" s="46">
        <v>37</v>
      </c>
      <c r="I1075" s="46">
        <v>8</v>
      </c>
      <c r="J1075" s="46">
        <v>250</v>
      </c>
      <c r="K1075" s="46">
        <v>331</v>
      </c>
      <c r="L1075" s="46">
        <v>84</v>
      </c>
      <c r="M1075" s="46">
        <v>0</v>
      </c>
      <c r="N1075" s="46">
        <v>0</v>
      </c>
      <c r="O1075" s="46">
        <v>0</v>
      </c>
      <c r="P1075" s="46">
        <v>0</v>
      </c>
      <c r="Q1075" s="46">
        <v>0</v>
      </c>
      <c r="R1075" s="46">
        <v>0</v>
      </c>
      <c r="S1075" s="46">
        <v>0</v>
      </c>
      <c r="T1075" s="46">
        <v>0</v>
      </c>
      <c r="U1075" s="46">
        <v>0</v>
      </c>
      <c r="V1075" s="46">
        <v>0</v>
      </c>
      <c r="W1075" s="46">
        <v>0</v>
      </c>
      <c r="X1075" s="46">
        <v>0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0</v>
      </c>
      <c r="AF1075" s="46">
        <v>0</v>
      </c>
      <c r="AG1075" s="46">
        <v>0</v>
      </c>
      <c r="AH1075" s="46">
        <v>0</v>
      </c>
      <c r="AI1075" s="46">
        <v>0</v>
      </c>
      <c r="AJ1075" s="46">
        <v>0</v>
      </c>
      <c r="AK1075" s="46">
        <v>3</v>
      </c>
      <c r="AL1075" s="46">
        <v>4</v>
      </c>
      <c r="AM1075" s="46">
        <v>0</v>
      </c>
      <c r="AN1075" s="46">
        <v>0</v>
      </c>
      <c r="AO1075" s="46">
        <v>0</v>
      </c>
      <c r="AP1075" s="46">
        <v>0</v>
      </c>
      <c r="AQ1075" s="46">
        <v>0</v>
      </c>
      <c r="AR1075" s="46">
        <v>0</v>
      </c>
      <c r="AS1075" s="46">
        <v>0</v>
      </c>
      <c r="AT1075" s="46">
        <v>0</v>
      </c>
      <c r="AU1075" s="46">
        <v>0</v>
      </c>
      <c r="AV1075" s="46">
        <v>0</v>
      </c>
      <c r="AW1075" s="46">
        <v>0</v>
      </c>
      <c r="AX1075" s="46">
        <v>0</v>
      </c>
    </row>
    <row r="1076" spans="1:50">
      <c r="A1076" s="46">
        <v>1075</v>
      </c>
      <c r="B1076" s="46" t="s">
        <v>3098</v>
      </c>
      <c r="C1076" s="46" t="s">
        <v>2204</v>
      </c>
      <c r="D1076" s="46" t="s">
        <v>29</v>
      </c>
      <c r="E1076" s="46" t="s">
        <v>2238</v>
      </c>
      <c r="F1076" s="46" t="s">
        <v>2237</v>
      </c>
      <c r="G1076" s="46">
        <v>59</v>
      </c>
      <c r="H1076" s="46">
        <v>46</v>
      </c>
      <c r="I1076" s="46">
        <v>14</v>
      </c>
      <c r="J1076" s="46">
        <v>541.5</v>
      </c>
      <c r="K1076" s="46">
        <v>828.5</v>
      </c>
      <c r="L1076" s="46">
        <v>176</v>
      </c>
      <c r="M1076" s="46">
        <v>0</v>
      </c>
      <c r="N1076" s="46">
        <v>0</v>
      </c>
      <c r="O1076" s="46">
        <v>0</v>
      </c>
      <c r="P1076" s="46">
        <v>0</v>
      </c>
      <c r="Q1076" s="46">
        <v>0</v>
      </c>
      <c r="R1076" s="46">
        <v>0</v>
      </c>
      <c r="S1076" s="46">
        <v>0</v>
      </c>
      <c r="T1076" s="46">
        <v>0</v>
      </c>
      <c r="U1076" s="46">
        <v>0</v>
      </c>
      <c r="V1076" s="46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>
        <v>0</v>
      </c>
      <c r="AJ1076" s="46">
        <v>0</v>
      </c>
      <c r="AK1076" s="46">
        <v>19</v>
      </c>
      <c r="AL1076" s="46">
        <v>17</v>
      </c>
      <c r="AM1076" s="46">
        <v>0</v>
      </c>
      <c r="AN1076" s="46">
        <v>0</v>
      </c>
      <c r="AO1076" s="46">
        <v>0</v>
      </c>
      <c r="AP1076" s="46">
        <v>0</v>
      </c>
      <c r="AQ1076" s="46">
        <v>0</v>
      </c>
      <c r="AR1076" s="46">
        <v>0</v>
      </c>
      <c r="AS1076" s="46">
        <v>0</v>
      </c>
      <c r="AT1076" s="46">
        <v>0</v>
      </c>
      <c r="AU1076" s="46">
        <v>0</v>
      </c>
      <c r="AV1076" s="46">
        <v>0</v>
      </c>
      <c r="AW1076" s="46">
        <v>0</v>
      </c>
      <c r="AX1076" s="46">
        <v>0</v>
      </c>
    </row>
    <row r="1077" spans="1:50">
      <c r="A1077" s="46">
        <v>1076</v>
      </c>
      <c r="B1077" s="46" t="s">
        <v>3098</v>
      </c>
      <c r="C1077" s="46" t="s">
        <v>2204</v>
      </c>
      <c r="D1077" s="46" t="s">
        <v>29</v>
      </c>
      <c r="E1077" s="46" t="s">
        <v>2240</v>
      </c>
      <c r="F1077" s="46" t="s">
        <v>2239</v>
      </c>
      <c r="G1077" s="46">
        <v>42</v>
      </c>
      <c r="H1077" s="46">
        <v>42</v>
      </c>
      <c r="I1077" s="46">
        <v>9</v>
      </c>
      <c r="J1077" s="46">
        <v>610</v>
      </c>
      <c r="K1077" s="46">
        <v>768</v>
      </c>
      <c r="L1077" s="46">
        <v>167</v>
      </c>
      <c r="M1077" s="46">
        <v>0</v>
      </c>
      <c r="N1077" s="46">
        <v>0</v>
      </c>
      <c r="O1077" s="46">
        <v>0</v>
      </c>
      <c r="P1077" s="46">
        <v>0</v>
      </c>
      <c r="Q1077" s="46">
        <v>0</v>
      </c>
      <c r="R1077" s="46">
        <v>0</v>
      </c>
      <c r="S1077" s="46">
        <v>0</v>
      </c>
      <c r="T1077" s="46">
        <v>0</v>
      </c>
      <c r="U1077" s="46">
        <v>0</v>
      </c>
      <c r="V1077" s="46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v>0</v>
      </c>
      <c r="AG1077" s="46">
        <v>0</v>
      </c>
      <c r="AH1077" s="46">
        <v>0</v>
      </c>
      <c r="AI1077" s="46">
        <v>0</v>
      </c>
      <c r="AJ1077" s="46">
        <v>0</v>
      </c>
      <c r="AK1077" s="46">
        <v>21</v>
      </c>
      <c r="AL1077" s="46">
        <v>17</v>
      </c>
      <c r="AM1077" s="46">
        <v>0</v>
      </c>
      <c r="AN1077" s="46">
        <v>0</v>
      </c>
      <c r="AO1077" s="46">
        <v>0</v>
      </c>
      <c r="AP1077" s="46">
        <v>0</v>
      </c>
      <c r="AQ1077" s="46">
        <v>0</v>
      </c>
      <c r="AR1077" s="46">
        <v>0</v>
      </c>
      <c r="AS1077" s="46">
        <v>0</v>
      </c>
      <c r="AT1077" s="46">
        <v>0</v>
      </c>
      <c r="AU1077" s="46">
        <v>0</v>
      </c>
      <c r="AV1077" s="46">
        <v>0</v>
      </c>
      <c r="AW1077" s="46">
        <v>0</v>
      </c>
      <c r="AX1077" s="46">
        <v>0</v>
      </c>
    </row>
    <row r="1078" spans="1:50">
      <c r="A1078" s="46">
        <v>1077</v>
      </c>
      <c r="B1078" s="46" t="s">
        <v>3098</v>
      </c>
      <c r="C1078" s="46" t="s">
        <v>2204</v>
      </c>
      <c r="D1078" s="46" t="s">
        <v>24</v>
      </c>
      <c r="E1078" s="46" t="s">
        <v>2242</v>
      </c>
      <c r="F1078" s="46" t="s">
        <v>2241</v>
      </c>
      <c r="G1078" s="46">
        <v>28</v>
      </c>
      <c r="H1078" s="46">
        <v>25</v>
      </c>
      <c r="I1078" s="46">
        <v>5</v>
      </c>
      <c r="J1078" s="46">
        <v>280</v>
      </c>
      <c r="K1078" s="46">
        <v>325</v>
      </c>
      <c r="L1078" s="46">
        <v>66</v>
      </c>
      <c r="M1078" s="46">
        <v>0</v>
      </c>
      <c r="N1078" s="46">
        <v>0</v>
      </c>
      <c r="O1078" s="46">
        <v>0</v>
      </c>
      <c r="P1078" s="46">
        <v>0</v>
      </c>
      <c r="Q1078" s="46">
        <v>0</v>
      </c>
      <c r="R1078" s="46">
        <v>0</v>
      </c>
      <c r="S1078" s="46">
        <v>0</v>
      </c>
      <c r="T1078" s="46">
        <v>0</v>
      </c>
      <c r="U1078" s="46">
        <v>0</v>
      </c>
      <c r="V1078" s="46">
        <v>0</v>
      </c>
      <c r="W1078" s="46">
        <v>0</v>
      </c>
      <c r="X1078" s="46">
        <v>0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v>0</v>
      </c>
      <c r="AG1078" s="46">
        <v>0</v>
      </c>
      <c r="AH1078" s="46">
        <v>0</v>
      </c>
      <c r="AI1078" s="46">
        <v>0</v>
      </c>
      <c r="AJ1078" s="46">
        <v>0</v>
      </c>
      <c r="AK1078" s="46">
        <v>8</v>
      </c>
      <c r="AL1078" s="46">
        <v>7</v>
      </c>
      <c r="AM1078" s="46">
        <v>0</v>
      </c>
      <c r="AN1078" s="46">
        <v>0</v>
      </c>
      <c r="AO1078" s="46">
        <v>0</v>
      </c>
      <c r="AP1078" s="46">
        <v>0</v>
      </c>
      <c r="AQ1078" s="46">
        <v>0</v>
      </c>
      <c r="AR1078" s="46">
        <v>0</v>
      </c>
      <c r="AS1078" s="46">
        <v>0</v>
      </c>
      <c r="AT1078" s="46">
        <v>0</v>
      </c>
      <c r="AU1078" s="46">
        <v>0</v>
      </c>
      <c r="AV1078" s="46">
        <v>0</v>
      </c>
      <c r="AW1078" s="46">
        <v>0</v>
      </c>
      <c r="AX1078" s="46">
        <v>0</v>
      </c>
    </row>
    <row r="1079" spans="1:50">
      <c r="A1079" s="46">
        <v>1078</v>
      </c>
      <c r="B1079" s="46" t="s">
        <v>3098</v>
      </c>
      <c r="C1079" s="46" t="s">
        <v>2204</v>
      </c>
      <c r="D1079" s="46" t="s">
        <v>29</v>
      </c>
      <c r="E1079" s="46" t="s">
        <v>2244</v>
      </c>
      <c r="F1079" s="46" t="s">
        <v>2243</v>
      </c>
      <c r="G1079" s="46">
        <v>60</v>
      </c>
      <c r="H1079" s="46">
        <v>65</v>
      </c>
      <c r="I1079" s="46">
        <v>13</v>
      </c>
      <c r="J1079" s="46">
        <v>631</v>
      </c>
      <c r="K1079" s="46">
        <v>859</v>
      </c>
      <c r="L1079" s="46">
        <v>164.5</v>
      </c>
      <c r="M1079" s="46">
        <v>0</v>
      </c>
      <c r="N1079" s="46">
        <v>0</v>
      </c>
      <c r="O1079" s="46">
        <v>0</v>
      </c>
      <c r="P1079" s="46">
        <v>0</v>
      </c>
      <c r="Q1079" s="46">
        <v>0</v>
      </c>
      <c r="R1079" s="46">
        <v>0</v>
      </c>
      <c r="S1079" s="46">
        <v>0</v>
      </c>
      <c r="T1079" s="46">
        <v>0</v>
      </c>
      <c r="U1079" s="46">
        <v>0</v>
      </c>
      <c r="V1079" s="46">
        <v>0</v>
      </c>
      <c r="W1079" s="46">
        <v>0</v>
      </c>
      <c r="X1079" s="46">
        <v>0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0</v>
      </c>
      <c r="AF1079" s="46">
        <v>0</v>
      </c>
      <c r="AG1079" s="46">
        <v>0</v>
      </c>
      <c r="AH1079" s="46">
        <v>0</v>
      </c>
      <c r="AI1079" s="46">
        <v>0</v>
      </c>
      <c r="AJ1079" s="46">
        <v>0</v>
      </c>
      <c r="AK1079" s="46">
        <v>1</v>
      </c>
      <c r="AL1079" s="46">
        <v>1</v>
      </c>
      <c r="AM1079" s="46">
        <v>0</v>
      </c>
      <c r="AN1079" s="46">
        <v>0</v>
      </c>
      <c r="AO1079" s="46">
        <v>0</v>
      </c>
      <c r="AP1079" s="46">
        <v>0</v>
      </c>
      <c r="AQ1079" s="46">
        <v>0</v>
      </c>
      <c r="AR1079" s="46">
        <v>0</v>
      </c>
      <c r="AS1079" s="46">
        <v>0</v>
      </c>
      <c r="AT1079" s="46">
        <v>0</v>
      </c>
      <c r="AU1079" s="46">
        <v>0</v>
      </c>
      <c r="AV1079" s="46">
        <v>0</v>
      </c>
      <c r="AW1079" s="46">
        <v>0</v>
      </c>
      <c r="AX1079" s="46">
        <v>0</v>
      </c>
    </row>
    <row r="1080" spans="1:50">
      <c r="A1080" s="46">
        <v>1079</v>
      </c>
      <c r="B1080" s="46" t="s">
        <v>3098</v>
      </c>
      <c r="C1080" s="46" t="s">
        <v>2204</v>
      </c>
      <c r="D1080" s="46" t="s">
        <v>21</v>
      </c>
      <c r="E1080" s="46" t="s">
        <v>2246</v>
      </c>
      <c r="F1080" s="46" t="s">
        <v>2245</v>
      </c>
      <c r="G1080" s="46">
        <v>46</v>
      </c>
      <c r="H1080" s="46">
        <v>45</v>
      </c>
      <c r="I1080" s="46">
        <v>11</v>
      </c>
      <c r="J1080" s="46">
        <v>1098.5</v>
      </c>
      <c r="K1080" s="46">
        <v>1438.5</v>
      </c>
      <c r="L1080" s="46">
        <v>171</v>
      </c>
      <c r="M1080" s="46">
        <v>0</v>
      </c>
      <c r="N1080" s="46">
        <v>0</v>
      </c>
      <c r="O1080" s="46">
        <v>0</v>
      </c>
      <c r="P1080" s="46">
        <v>0</v>
      </c>
      <c r="Q1080" s="46">
        <v>0</v>
      </c>
      <c r="R1080" s="46">
        <v>0</v>
      </c>
      <c r="S1080" s="46">
        <v>0</v>
      </c>
      <c r="T1080" s="46">
        <v>0</v>
      </c>
      <c r="U1080" s="46">
        <v>0</v>
      </c>
      <c r="V1080" s="46">
        <v>0</v>
      </c>
      <c r="W1080" s="46">
        <v>0</v>
      </c>
      <c r="X1080" s="46">
        <v>0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>
        <v>0</v>
      </c>
      <c r="AJ1080" s="46">
        <v>0</v>
      </c>
      <c r="AK1080" s="46">
        <v>14</v>
      </c>
      <c r="AL1080" s="46">
        <v>28</v>
      </c>
      <c r="AM1080" s="46">
        <v>0</v>
      </c>
      <c r="AN1080" s="46">
        <v>0</v>
      </c>
      <c r="AO1080" s="46">
        <v>0</v>
      </c>
      <c r="AP1080" s="46">
        <v>0</v>
      </c>
      <c r="AQ1080" s="46">
        <v>0</v>
      </c>
      <c r="AR1080" s="46">
        <v>0</v>
      </c>
      <c r="AS1080" s="46">
        <v>0</v>
      </c>
      <c r="AT1080" s="46">
        <v>0</v>
      </c>
      <c r="AU1080" s="46">
        <v>0</v>
      </c>
      <c r="AV1080" s="46">
        <v>0</v>
      </c>
      <c r="AW1080" s="46">
        <v>0</v>
      </c>
      <c r="AX1080" s="46">
        <v>0</v>
      </c>
    </row>
    <row r="1081" spans="1:50">
      <c r="A1081" s="46">
        <v>1080</v>
      </c>
      <c r="B1081" s="46" t="s">
        <v>3098</v>
      </c>
      <c r="C1081" s="46" t="s">
        <v>2204</v>
      </c>
      <c r="D1081" s="46" t="s">
        <v>29</v>
      </c>
      <c r="E1081" s="46" t="s">
        <v>2248</v>
      </c>
      <c r="F1081" s="46" t="s">
        <v>2247</v>
      </c>
      <c r="G1081" s="46">
        <v>30</v>
      </c>
      <c r="H1081" s="46">
        <v>42</v>
      </c>
      <c r="I1081" s="46">
        <v>8</v>
      </c>
      <c r="J1081" s="46">
        <v>330.5</v>
      </c>
      <c r="K1081" s="46">
        <v>464</v>
      </c>
      <c r="L1081" s="46">
        <v>72</v>
      </c>
      <c r="M1081" s="46">
        <v>0</v>
      </c>
      <c r="N1081" s="46">
        <v>0</v>
      </c>
      <c r="O1081" s="46">
        <v>0</v>
      </c>
      <c r="P1081" s="46">
        <v>0</v>
      </c>
      <c r="Q1081" s="46">
        <v>0</v>
      </c>
      <c r="R1081" s="46">
        <v>0</v>
      </c>
      <c r="S1081" s="46">
        <v>0</v>
      </c>
      <c r="T1081" s="46">
        <v>0</v>
      </c>
      <c r="U1081" s="46">
        <v>0</v>
      </c>
      <c r="V1081" s="46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0</v>
      </c>
      <c r="AI1081" s="46">
        <v>0</v>
      </c>
      <c r="AJ1081" s="46">
        <v>0</v>
      </c>
      <c r="AK1081" s="46">
        <v>7</v>
      </c>
      <c r="AL1081" s="46">
        <v>6</v>
      </c>
      <c r="AM1081" s="46">
        <v>0</v>
      </c>
      <c r="AN1081" s="46">
        <v>0</v>
      </c>
      <c r="AO1081" s="46">
        <v>0</v>
      </c>
      <c r="AP1081" s="46">
        <v>0</v>
      </c>
      <c r="AQ1081" s="46">
        <v>0</v>
      </c>
      <c r="AR1081" s="46">
        <v>0</v>
      </c>
      <c r="AS1081" s="46">
        <v>0</v>
      </c>
      <c r="AT1081" s="46">
        <v>0</v>
      </c>
      <c r="AU1081" s="46">
        <v>0</v>
      </c>
      <c r="AV1081" s="46">
        <v>0</v>
      </c>
      <c r="AW1081" s="46">
        <v>0</v>
      </c>
      <c r="AX1081" s="46">
        <v>0</v>
      </c>
    </row>
    <row r="1082" spans="1:50">
      <c r="A1082" s="46">
        <v>1081</v>
      </c>
      <c r="B1082" s="46" t="s">
        <v>3098</v>
      </c>
      <c r="C1082" s="46" t="s">
        <v>2204</v>
      </c>
      <c r="D1082" s="46" t="s">
        <v>21</v>
      </c>
      <c r="E1082" s="46" t="s">
        <v>2250</v>
      </c>
      <c r="F1082" s="46" t="s">
        <v>2249</v>
      </c>
      <c r="G1082" s="46">
        <v>47</v>
      </c>
      <c r="H1082" s="46">
        <v>53</v>
      </c>
      <c r="I1082" s="46">
        <v>12</v>
      </c>
      <c r="J1082" s="46">
        <v>481</v>
      </c>
      <c r="K1082" s="46">
        <v>708</v>
      </c>
      <c r="L1082" s="46">
        <v>142</v>
      </c>
      <c r="M1082" s="46">
        <v>0</v>
      </c>
      <c r="N1082" s="46">
        <v>0</v>
      </c>
      <c r="O1082" s="46">
        <v>0</v>
      </c>
      <c r="P1082" s="46">
        <v>0</v>
      </c>
      <c r="Q1082" s="46">
        <v>0</v>
      </c>
      <c r="R1082" s="46">
        <v>0</v>
      </c>
      <c r="S1082" s="46">
        <v>0</v>
      </c>
      <c r="T1082" s="46">
        <v>0</v>
      </c>
      <c r="U1082" s="46">
        <v>0</v>
      </c>
      <c r="V1082" s="46">
        <v>0</v>
      </c>
      <c r="W1082" s="46">
        <v>0</v>
      </c>
      <c r="X1082" s="46">
        <v>0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0</v>
      </c>
      <c r="AI1082" s="46">
        <v>0</v>
      </c>
      <c r="AJ1082" s="46">
        <v>0</v>
      </c>
      <c r="AK1082" s="46">
        <v>4</v>
      </c>
      <c r="AL1082" s="46">
        <v>5</v>
      </c>
      <c r="AM1082" s="46">
        <v>0</v>
      </c>
      <c r="AN1082" s="46">
        <v>0</v>
      </c>
      <c r="AO1082" s="46">
        <v>0</v>
      </c>
      <c r="AP1082" s="46">
        <v>0</v>
      </c>
      <c r="AQ1082" s="46">
        <v>0</v>
      </c>
      <c r="AR1082" s="46">
        <v>0</v>
      </c>
      <c r="AS1082" s="46">
        <v>0</v>
      </c>
      <c r="AT1082" s="46">
        <v>0</v>
      </c>
      <c r="AU1082" s="46">
        <v>0</v>
      </c>
      <c r="AV1082" s="46">
        <v>0</v>
      </c>
      <c r="AW1082" s="46">
        <v>0</v>
      </c>
      <c r="AX1082" s="46">
        <v>0</v>
      </c>
    </row>
    <row r="1083" spans="1:50">
      <c r="A1083" s="46">
        <v>1082</v>
      </c>
      <c r="B1083" s="46" t="s">
        <v>3098</v>
      </c>
      <c r="C1083" s="46" t="s">
        <v>2204</v>
      </c>
      <c r="D1083" s="46" t="s">
        <v>24</v>
      </c>
      <c r="E1083" s="46" t="s">
        <v>2252</v>
      </c>
      <c r="F1083" s="46" t="s">
        <v>2251</v>
      </c>
      <c r="G1083" s="46">
        <v>36</v>
      </c>
      <c r="H1083" s="46">
        <v>26</v>
      </c>
      <c r="I1083" s="46">
        <v>6</v>
      </c>
      <c r="J1083" s="46">
        <v>219</v>
      </c>
      <c r="K1083" s="46">
        <v>359</v>
      </c>
      <c r="L1083" s="46">
        <v>92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3</v>
      </c>
      <c r="AL1083" s="46">
        <v>3</v>
      </c>
      <c r="AM1083" s="46">
        <v>0</v>
      </c>
      <c r="AN1083" s="46">
        <v>0</v>
      </c>
      <c r="AO1083" s="46">
        <v>0</v>
      </c>
      <c r="AP1083" s="46">
        <v>0</v>
      </c>
      <c r="AQ1083" s="46">
        <v>0</v>
      </c>
      <c r="AR1083" s="46">
        <v>0</v>
      </c>
      <c r="AS1083" s="46">
        <v>0</v>
      </c>
      <c r="AT1083" s="46">
        <v>0</v>
      </c>
      <c r="AU1083" s="46">
        <v>0</v>
      </c>
      <c r="AV1083" s="46">
        <v>0</v>
      </c>
      <c r="AW1083" s="46">
        <v>0</v>
      </c>
      <c r="AX1083" s="46">
        <v>0</v>
      </c>
    </row>
    <row r="1084" spans="1:50">
      <c r="A1084" s="46">
        <v>1083</v>
      </c>
      <c r="B1084" s="46" t="s">
        <v>3098</v>
      </c>
      <c r="C1084" s="46" t="s">
        <v>2204</v>
      </c>
      <c r="D1084" s="46" t="s">
        <v>21</v>
      </c>
      <c r="E1084" s="46" t="s">
        <v>2254</v>
      </c>
      <c r="F1084" s="46" t="s">
        <v>2253</v>
      </c>
      <c r="G1084" s="46">
        <v>94</v>
      </c>
      <c r="H1084" s="46">
        <v>112</v>
      </c>
      <c r="I1084" s="46">
        <v>17</v>
      </c>
      <c r="J1084" s="46">
        <v>972</v>
      </c>
      <c r="K1084" s="46">
        <v>1421</v>
      </c>
      <c r="L1084" s="46">
        <v>266</v>
      </c>
      <c r="M1084" s="46">
        <v>0</v>
      </c>
      <c r="N1084" s="46">
        <v>0</v>
      </c>
      <c r="O1084" s="46">
        <v>0</v>
      </c>
      <c r="P1084" s="46">
        <v>0</v>
      </c>
      <c r="Q1084" s="46">
        <v>0</v>
      </c>
      <c r="R1084" s="46">
        <v>0</v>
      </c>
      <c r="S1084" s="46">
        <v>0</v>
      </c>
      <c r="T1084" s="46">
        <v>0</v>
      </c>
      <c r="U1084" s="46">
        <v>0</v>
      </c>
      <c r="V1084" s="46">
        <v>0</v>
      </c>
      <c r="W1084" s="46">
        <v>0</v>
      </c>
      <c r="X1084" s="46">
        <v>0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</v>
      </c>
      <c r="AF1084" s="46">
        <v>0</v>
      </c>
      <c r="AG1084" s="46">
        <v>0</v>
      </c>
      <c r="AH1084" s="46">
        <v>0</v>
      </c>
      <c r="AI1084" s="46">
        <v>0</v>
      </c>
      <c r="AJ1084" s="46">
        <v>0</v>
      </c>
      <c r="AK1084" s="46">
        <v>19</v>
      </c>
      <c r="AL1084" s="46">
        <v>17</v>
      </c>
      <c r="AM1084" s="46">
        <v>0</v>
      </c>
      <c r="AN1084" s="46">
        <v>0</v>
      </c>
      <c r="AO1084" s="46">
        <v>0</v>
      </c>
      <c r="AP1084" s="46">
        <v>0</v>
      </c>
      <c r="AQ1084" s="46">
        <v>0</v>
      </c>
      <c r="AR1084" s="46">
        <v>0</v>
      </c>
      <c r="AS1084" s="46">
        <v>0</v>
      </c>
      <c r="AT1084" s="46">
        <v>0</v>
      </c>
      <c r="AU1084" s="46">
        <v>0</v>
      </c>
      <c r="AV1084" s="46">
        <v>0</v>
      </c>
      <c r="AW1084" s="46">
        <v>0</v>
      </c>
      <c r="AX1084" s="46">
        <v>0</v>
      </c>
    </row>
    <row r="1085" spans="1:50">
      <c r="A1085" s="46">
        <v>1084</v>
      </c>
      <c r="B1085" s="46" t="s">
        <v>3098</v>
      </c>
      <c r="C1085" s="46" t="s">
        <v>2204</v>
      </c>
      <c r="D1085" s="46" t="s">
        <v>21</v>
      </c>
      <c r="E1085" s="46" t="s">
        <v>2256</v>
      </c>
      <c r="F1085" s="46" t="s">
        <v>2255</v>
      </c>
      <c r="G1085" s="46">
        <v>98</v>
      </c>
      <c r="H1085" s="46">
        <v>118</v>
      </c>
      <c r="I1085" s="46">
        <v>18</v>
      </c>
      <c r="J1085" s="46">
        <v>1022</v>
      </c>
      <c r="K1085" s="46">
        <v>1460</v>
      </c>
      <c r="L1085" s="46">
        <v>274</v>
      </c>
      <c r="M1085" s="46">
        <v>0</v>
      </c>
      <c r="N1085" s="46">
        <v>0</v>
      </c>
      <c r="O1085" s="46">
        <v>0</v>
      </c>
      <c r="P1085" s="46">
        <v>0</v>
      </c>
      <c r="Q1085" s="46">
        <v>0</v>
      </c>
      <c r="R1085" s="46">
        <v>0</v>
      </c>
      <c r="S1085" s="46">
        <v>0</v>
      </c>
      <c r="T1085" s="46">
        <v>0</v>
      </c>
      <c r="U1085" s="46">
        <v>0</v>
      </c>
      <c r="V1085" s="46">
        <v>0</v>
      </c>
      <c r="W1085" s="46">
        <v>0</v>
      </c>
      <c r="X1085" s="46">
        <v>0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</v>
      </c>
      <c r="AF1085" s="46">
        <v>0</v>
      </c>
      <c r="AG1085" s="46">
        <v>0</v>
      </c>
      <c r="AH1085" s="46">
        <v>0</v>
      </c>
      <c r="AI1085" s="46">
        <v>0</v>
      </c>
      <c r="AJ1085" s="46">
        <v>0</v>
      </c>
      <c r="AK1085" s="46">
        <v>26</v>
      </c>
      <c r="AL1085" s="46">
        <v>25</v>
      </c>
      <c r="AM1085" s="46">
        <v>0</v>
      </c>
      <c r="AN1085" s="46">
        <v>0</v>
      </c>
      <c r="AO1085" s="46">
        <v>0</v>
      </c>
      <c r="AP1085" s="46">
        <v>0</v>
      </c>
      <c r="AQ1085" s="46">
        <v>0</v>
      </c>
      <c r="AR1085" s="46">
        <v>0</v>
      </c>
      <c r="AS1085" s="46">
        <v>0</v>
      </c>
      <c r="AT1085" s="46">
        <v>0</v>
      </c>
      <c r="AU1085" s="46">
        <v>0</v>
      </c>
      <c r="AV1085" s="46">
        <v>0</v>
      </c>
      <c r="AW1085" s="46">
        <v>0</v>
      </c>
      <c r="AX1085" s="46">
        <v>0</v>
      </c>
    </row>
    <row r="1086" spans="1:50">
      <c r="A1086" s="46">
        <v>1085</v>
      </c>
      <c r="B1086" s="46" t="s">
        <v>3098</v>
      </c>
      <c r="C1086" s="46" t="s">
        <v>2204</v>
      </c>
      <c r="D1086" s="46" t="s">
        <v>21</v>
      </c>
      <c r="E1086" s="46" t="s">
        <v>2258</v>
      </c>
      <c r="F1086" s="46" t="s">
        <v>2257</v>
      </c>
      <c r="G1086" s="46">
        <v>82</v>
      </c>
      <c r="H1086" s="46">
        <v>82</v>
      </c>
      <c r="I1086" s="46">
        <v>18</v>
      </c>
      <c r="J1086" s="46">
        <v>1025</v>
      </c>
      <c r="K1086" s="46">
        <v>1305</v>
      </c>
      <c r="L1086" s="46">
        <v>244</v>
      </c>
      <c r="M1086" s="46">
        <v>0</v>
      </c>
      <c r="N1086" s="46">
        <v>0</v>
      </c>
      <c r="O1086" s="46">
        <v>0</v>
      </c>
      <c r="P1086" s="46">
        <v>0</v>
      </c>
      <c r="Q1086" s="46">
        <v>0</v>
      </c>
      <c r="R1086" s="46">
        <v>0</v>
      </c>
      <c r="S1086" s="46">
        <v>0</v>
      </c>
      <c r="T1086" s="46">
        <v>0</v>
      </c>
      <c r="U1086" s="46">
        <v>0</v>
      </c>
      <c r="V1086" s="46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</v>
      </c>
      <c r="AF1086" s="46">
        <v>0</v>
      </c>
      <c r="AG1086" s="46">
        <v>0</v>
      </c>
      <c r="AH1086" s="46">
        <v>0</v>
      </c>
      <c r="AI1086" s="46">
        <v>0</v>
      </c>
      <c r="AJ1086" s="46">
        <v>0</v>
      </c>
      <c r="AK1086" s="46">
        <v>9</v>
      </c>
      <c r="AL1086" s="46">
        <v>9</v>
      </c>
      <c r="AM1086" s="46">
        <v>0</v>
      </c>
      <c r="AN1086" s="46">
        <v>0</v>
      </c>
      <c r="AO1086" s="46">
        <v>0</v>
      </c>
      <c r="AP1086" s="46">
        <v>0</v>
      </c>
      <c r="AQ1086" s="46">
        <v>0</v>
      </c>
      <c r="AR1086" s="46">
        <v>0</v>
      </c>
      <c r="AS1086" s="46">
        <v>0</v>
      </c>
      <c r="AT1086" s="46">
        <v>0</v>
      </c>
      <c r="AU1086" s="46">
        <v>0</v>
      </c>
      <c r="AV1086" s="46">
        <v>0</v>
      </c>
      <c r="AW1086" s="46">
        <v>0</v>
      </c>
      <c r="AX1086" s="46">
        <v>0</v>
      </c>
    </row>
    <row r="1087" spans="1:50">
      <c r="A1087" s="46">
        <v>1086</v>
      </c>
      <c r="B1087" s="46" t="s">
        <v>3098</v>
      </c>
      <c r="C1087" s="46" t="s">
        <v>2204</v>
      </c>
      <c r="D1087" s="46" t="s">
        <v>29</v>
      </c>
      <c r="E1087" s="46" t="s">
        <v>2260</v>
      </c>
      <c r="F1087" s="46" t="s">
        <v>2259</v>
      </c>
      <c r="G1087" s="46">
        <v>53</v>
      </c>
      <c r="H1087" s="46">
        <v>77</v>
      </c>
      <c r="I1087" s="46">
        <v>12</v>
      </c>
      <c r="J1087" s="46">
        <v>672</v>
      </c>
      <c r="K1087" s="46">
        <v>999</v>
      </c>
      <c r="L1087" s="46">
        <v>149</v>
      </c>
      <c r="M1087" s="46">
        <v>0</v>
      </c>
      <c r="N1087" s="46">
        <v>0</v>
      </c>
      <c r="O1087" s="46">
        <v>0</v>
      </c>
      <c r="P1087" s="46">
        <v>0</v>
      </c>
      <c r="Q1087" s="46">
        <v>0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6">
        <v>0</v>
      </c>
      <c r="X1087" s="46">
        <v>0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</v>
      </c>
      <c r="AF1087" s="46">
        <v>0</v>
      </c>
      <c r="AG1087" s="46">
        <v>0</v>
      </c>
      <c r="AH1087" s="46">
        <v>0</v>
      </c>
      <c r="AI1087" s="46">
        <v>0</v>
      </c>
      <c r="AJ1087" s="46">
        <v>0</v>
      </c>
      <c r="AK1087" s="46">
        <v>8</v>
      </c>
      <c r="AL1087" s="46">
        <v>5</v>
      </c>
      <c r="AM1087" s="46">
        <v>0</v>
      </c>
      <c r="AN1087" s="46">
        <v>0</v>
      </c>
      <c r="AO1087" s="46">
        <v>0</v>
      </c>
      <c r="AP1087" s="46">
        <v>0</v>
      </c>
      <c r="AQ1087" s="46">
        <v>0</v>
      </c>
      <c r="AR1087" s="46">
        <v>0</v>
      </c>
      <c r="AS1087" s="46">
        <v>0</v>
      </c>
      <c r="AT1087" s="46">
        <v>0</v>
      </c>
      <c r="AU1087" s="46">
        <v>0</v>
      </c>
      <c r="AV1087" s="46">
        <v>0</v>
      </c>
      <c r="AW1087" s="46">
        <v>0</v>
      </c>
      <c r="AX1087" s="46">
        <v>0</v>
      </c>
    </row>
    <row r="1088" spans="1:50">
      <c r="A1088" s="46">
        <v>1087</v>
      </c>
      <c r="B1088" s="46" t="s">
        <v>3098</v>
      </c>
      <c r="C1088" s="46" t="s">
        <v>2204</v>
      </c>
      <c r="D1088" s="46" t="s">
        <v>29</v>
      </c>
      <c r="E1088" s="46" t="s">
        <v>2262</v>
      </c>
      <c r="F1088" s="46" t="s">
        <v>2261</v>
      </c>
      <c r="G1088" s="46">
        <v>39</v>
      </c>
      <c r="H1088" s="46">
        <v>42</v>
      </c>
      <c r="I1088" s="46">
        <v>3</v>
      </c>
      <c r="J1088" s="46">
        <v>264</v>
      </c>
      <c r="K1088" s="46">
        <v>391</v>
      </c>
      <c r="L1088" s="46">
        <v>66</v>
      </c>
      <c r="M1088" s="46">
        <v>0</v>
      </c>
      <c r="N1088" s="46">
        <v>0</v>
      </c>
      <c r="O1088" s="46">
        <v>0</v>
      </c>
      <c r="P1088" s="46">
        <v>0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v>0</v>
      </c>
      <c r="AG1088" s="46">
        <v>0</v>
      </c>
      <c r="AH1088" s="46">
        <v>0</v>
      </c>
      <c r="AI1088" s="46">
        <v>0</v>
      </c>
      <c r="AJ1088" s="46">
        <v>0</v>
      </c>
      <c r="AK1088" s="46">
        <v>5</v>
      </c>
      <c r="AL1088" s="46">
        <v>5</v>
      </c>
      <c r="AM1088" s="46">
        <v>0</v>
      </c>
      <c r="AN1088" s="46">
        <v>0</v>
      </c>
      <c r="AO1088" s="46">
        <v>0</v>
      </c>
      <c r="AP1088" s="46">
        <v>0</v>
      </c>
      <c r="AQ1088" s="46">
        <v>0</v>
      </c>
      <c r="AR1088" s="46">
        <v>0</v>
      </c>
      <c r="AS1088" s="46">
        <v>0</v>
      </c>
      <c r="AT1088" s="46">
        <v>0</v>
      </c>
      <c r="AU1088" s="46">
        <v>0</v>
      </c>
      <c r="AV1088" s="46">
        <v>0</v>
      </c>
      <c r="AW1088" s="46">
        <v>0</v>
      </c>
      <c r="AX1088" s="46">
        <v>0</v>
      </c>
    </row>
    <row r="1089" spans="1:50">
      <c r="A1089" s="46">
        <v>1088</v>
      </c>
      <c r="B1089" s="46" t="s">
        <v>3098</v>
      </c>
      <c r="C1089" s="46" t="s">
        <v>2204</v>
      </c>
      <c r="D1089" s="46" t="s">
        <v>29</v>
      </c>
      <c r="E1089" s="46" t="s">
        <v>2264</v>
      </c>
      <c r="F1089" s="46" t="s">
        <v>2263</v>
      </c>
      <c r="G1089" s="46">
        <v>52</v>
      </c>
      <c r="H1089" s="46">
        <v>43</v>
      </c>
      <c r="I1089" s="46">
        <v>9</v>
      </c>
      <c r="J1089" s="46">
        <v>402</v>
      </c>
      <c r="K1089" s="46">
        <v>571</v>
      </c>
      <c r="L1089" s="46">
        <v>146</v>
      </c>
      <c r="M1089" s="46">
        <v>0</v>
      </c>
      <c r="N1089" s="46">
        <v>0</v>
      </c>
      <c r="O1089" s="46">
        <v>0</v>
      </c>
      <c r="P1089" s="46">
        <v>0</v>
      </c>
      <c r="Q1089" s="46">
        <v>0</v>
      </c>
      <c r="R1089" s="46">
        <v>0</v>
      </c>
      <c r="S1089" s="46">
        <v>0</v>
      </c>
      <c r="T1089" s="46">
        <v>0</v>
      </c>
      <c r="U1089" s="46">
        <v>0</v>
      </c>
      <c r="V1089" s="46">
        <v>0</v>
      </c>
      <c r="W1089" s="46">
        <v>0</v>
      </c>
      <c r="X1089" s="46">
        <v>0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</v>
      </c>
      <c r="AF1089" s="46">
        <v>0</v>
      </c>
      <c r="AG1089" s="46">
        <v>0</v>
      </c>
      <c r="AH1089" s="46">
        <v>0</v>
      </c>
      <c r="AI1089" s="46">
        <v>0</v>
      </c>
      <c r="AJ1089" s="46">
        <v>0</v>
      </c>
      <c r="AK1089" s="46">
        <v>2</v>
      </c>
      <c r="AL1089" s="46">
        <v>3</v>
      </c>
      <c r="AM1089" s="46">
        <v>0</v>
      </c>
      <c r="AN1089" s="46">
        <v>0</v>
      </c>
      <c r="AO1089" s="46">
        <v>0</v>
      </c>
      <c r="AP1089" s="46">
        <v>0</v>
      </c>
      <c r="AQ1089" s="46">
        <v>0</v>
      </c>
      <c r="AR1089" s="46">
        <v>0</v>
      </c>
      <c r="AS1089" s="46">
        <v>0</v>
      </c>
      <c r="AT1089" s="46">
        <v>0</v>
      </c>
      <c r="AU1089" s="46">
        <v>0</v>
      </c>
      <c r="AV1089" s="46">
        <v>0</v>
      </c>
      <c r="AW1089" s="46">
        <v>0</v>
      </c>
      <c r="AX1089" s="46">
        <v>0</v>
      </c>
    </row>
    <row r="1090" spans="1:50">
      <c r="A1090" s="46">
        <v>1089</v>
      </c>
      <c r="B1090" s="46" t="s">
        <v>3098</v>
      </c>
      <c r="C1090" s="46" t="s">
        <v>2204</v>
      </c>
      <c r="D1090" s="46" t="s">
        <v>24</v>
      </c>
      <c r="E1090" s="46" t="s">
        <v>2266</v>
      </c>
      <c r="F1090" s="46" t="s">
        <v>2265</v>
      </c>
      <c r="G1090" s="46">
        <v>13</v>
      </c>
      <c r="H1090" s="46">
        <v>18</v>
      </c>
      <c r="I1090" s="46">
        <v>2</v>
      </c>
      <c r="J1090" s="46">
        <v>102</v>
      </c>
      <c r="K1090" s="46">
        <v>157</v>
      </c>
      <c r="L1090" s="46">
        <v>15</v>
      </c>
      <c r="M1090" s="46">
        <v>0</v>
      </c>
      <c r="N1090" s="46">
        <v>0</v>
      </c>
      <c r="O1090" s="46">
        <v>0</v>
      </c>
      <c r="P1090" s="46">
        <v>0</v>
      </c>
      <c r="Q1090" s="46">
        <v>0</v>
      </c>
      <c r="R1090" s="46">
        <v>0</v>
      </c>
      <c r="S1090" s="46">
        <v>0</v>
      </c>
      <c r="T1090" s="46">
        <v>0</v>
      </c>
      <c r="U1090" s="46">
        <v>0</v>
      </c>
      <c r="V1090" s="46">
        <v>0</v>
      </c>
      <c r="W1090" s="46">
        <v>0</v>
      </c>
      <c r="X1090" s="46">
        <v>0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>
        <v>0</v>
      </c>
      <c r="AJ1090" s="46">
        <v>0</v>
      </c>
      <c r="AK1090" s="46">
        <v>0</v>
      </c>
      <c r="AL1090" s="46">
        <v>0</v>
      </c>
      <c r="AM1090" s="46">
        <v>0</v>
      </c>
      <c r="AN1090" s="46">
        <v>0</v>
      </c>
      <c r="AO1090" s="46">
        <v>0</v>
      </c>
      <c r="AP1090" s="46">
        <v>0</v>
      </c>
      <c r="AQ1090" s="46">
        <v>0</v>
      </c>
      <c r="AR1090" s="46">
        <v>0</v>
      </c>
      <c r="AS1090" s="46">
        <v>0</v>
      </c>
      <c r="AT1090" s="46">
        <v>0</v>
      </c>
      <c r="AU1090" s="46">
        <v>0</v>
      </c>
      <c r="AV1090" s="46">
        <v>0</v>
      </c>
      <c r="AW1090" s="46">
        <v>0</v>
      </c>
      <c r="AX1090" s="46">
        <v>0</v>
      </c>
    </row>
    <row r="1091" spans="1:50">
      <c r="A1091" s="46">
        <v>1090</v>
      </c>
      <c r="B1091" s="46" t="s">
        <v>3098</v>
      </c>
      <c r="C1091" s="46" t="s">
        <v>2204</v>
      </c>
      <c r="D1091" s="46" t="s">
        <v>24</v>
      </c>
      <c r="E1091" s="46" t="s">
        <v>2268</v>
      </c>
      <c r="F1091" s="46" t="s">
        <v>2267</v>
      </c>
      <c r="G1091" s="46">
        <v>25</v>
      </c>
      <c r="H1091" s="46">
        <v>32</v>
      </c>
      <c r="I1091" s="46">
        <v>6</v>
      </c>
      <c r="J1091" s="46">
        <v>252</v>
      </c>
      <c r="K1091" s="46">
        <v>361</v>
      </c>
      <c r="L1091" s="46">
        <v>50</v>
      </c>
      <c r="M1091" s="46">
        <v>0</v>
      </c>
      <c r="N1091" s="46">
        <v>0</v>
      </c>
      <c r="O1091" s="46">
        <v>0</v>
      </c>
      <c r="P1091" s="46">
        <v>0</v>
      </c>
      <c r="Q1091" s="46">
        <v>0</v>
      </c>
      <c r="R1091" s="46">
        <v>0</v>
      </c>
      <c r="S1091" s="46">
        <v>0</v>
      </c>
      <c r="T1091" s="46">
        <v>0</v>
      </c>
      <c r="U1091" s="46">
        <v>0</v>
      </c>
      <c r="V1091" s="46">
        <v>0</v>
      </c>
      <c r="W1091" s="46">
        <v>0</v>
      </c>
      <c r="X1091" s="46">
        <v>0</v>
      </c>
      <c r="Y1091" s="46">
        <v>0</v>
      </c>
      <c r="Z1091" s="46">
        <v>0</v>
      </c>
      <c r="AA1091" s="46">
        <v>0</v>
      </c>
      <c r="AB1091" s="46">
        <v>0</v>
      </c>
      <c r="AC1091" s="46">
        <v>0</v>
      </c>
      <c r="AD1091" s="46">
        <v>0</v>
      </c>
      <c r="AE1091" s="46">
        <v>0</v>
      </c>
      <c r="AF1091" s="46">
        <v>0</v>
      </c>
      <c r="AG1091" s="46">
        <v>0</v>
      </c>
      <c r="AH1091" s="46">
        <v>0</v>
      </c>
      <c r="AI1091" s="46">
        <v>0</v>
      </c>
      <c r="AJ1091" s="46">
        <v>0</v>
      </c>
      <c r="AK1091" s="46">
        <v>5</v>
      </c>
      <c r="AL1091" s="46">
        <v>5</v>
      </c>
      <c r="AM1091" s="46">
        <v>0</v>
      </c>
      <c r="AN1091" s="46">
        <v>0</v>
      </c>
      <c r="AO1091" s="46">
        <v>0</v>
      </c>
      <c r="AP1091" s="46">
        <v>0</v>
      </c>
      <c r="AQ1091" s="46">
        <v>0</v>
      </c>
      <c r="AR1091" s="46">
        <v>0</v>
      </c>
      <c r="AS1091" s="46">
        <v>0</v>
      </c>
      <c r="AT1091" s="46">
        <v>0</v>
      </c>
      <c r="AU1091" s="46">
        <v>0</v>
      </c>
      <c r="AV1091" s="46">
        <v>0</v>
      </c>
      <c r="AW1091" s="46">
        <v>0</v>
      </c>
      <c r="AX1091" s="46">
        <v>0</v>
      </c>
    </row>
    <row r="1092" spans="1:50">
      <c r="A1092" s="46">
        <v>1091</v>
      </c>
      <c r="B1092" s="46" t="s">
        <v>3098</v>
      </c>
      <c r="C1092" s="46" t="s">
        <v>2204</v>
      </c>
      <c r="D1092" s="46" t="s">
        <v>24</v>
      </c>
      <c r="E1092" s="46" t="s">
        <v>2270</v>
      </c>
      <c r="F1092" s="46" t="s">
        <v>2269</v>
      </c>
      <c r="G1092" s="46">
        <v>27</v>
      </c>
      <c r="H1092" s="46">
        <v>30</v>
      </c>
      <c r="I1092" s="46">
        <v>7</v>
      </c>
      <c r="J1092" s="46">
        <v>256</v>
      </c>
      <c r="K1092" s="46">
        <v>383</v>
      </c>
      <c r="L1092" s="46">
        <v>79</v>
      </c>
      <c r="M1092" s="46">
        <v>0</v>
      </c>
      <c r="N1092" s="46">
        <v>0</v>
      </c>
      <c r="O1092" s="46">
        <v>0</v>
      </c>
      <c r="P1092" s="46">
        <v>0</v>
      </c>
      <c r="Q1092" s="46">
        <v>0</v>
      </c>
      <c r="R1092" s="46">
        <v>0</v>
      </c>
      <c r="S1092" s="46">
        <v>0</v>
      </c>
      <c r="T1092" s="46">
        <v>0</v>
      </c>
      <c r="U1092" s="46">
        <v>0</v>
      </c>
      <c r="V1092" s="46">
        <v>0</v>
      </c>
      <c r="W1092" s="46">
        <v>0</v>
      </c>
      <c r="X1092" s="46">
        <v>0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</v>
      </c>
      <c r="AF1092" s="46">
        <v>0</v>
      </c>
      <c r="AG1092" s="46">
        <v>0</v>
      </c>
      <c r="AH1092" s="46">
        <v>0</v>
      </c>
      <c r="AI1092" s="46">
        <v>0</v>
      </c>
      <c r="AJ1092" s="46">
        <v>0</v>
      </c>
      <c r="AK1092" s="46">
        <v>7</v>
      </c>
      <c r="AL1092" s="46">
        <v>5</v>
      </c>
      <c r="AM1092" s="46">
        <v>0</v>
      </c>
      <c r="AN1092" s="46">
        <v>0</v>
      </c>
      <c r="AO1092" s="46">
        <v>0</v>
      </c>
      <c r="AP1092" s="46">
        <v>0</v>
      </c>
      <c r="AQ1092" s="46">
        <v>0</v>
      </c>
      <c r="AR1092" s="46">
        <v>0</v>
      </c>
      <c r="AS1092" s="46">
        <v>0</v>
      </c>
      <c r="AT1092" s="46">
        <v>0</v>
      </c>
      <c r="AU1092" s="46">
        <v>0</v>
      </c>
      <c r="AV1092" s="46">
        <v>0</v>
      </c>
      <c r="AW1092" s="46">
        <v>0</v>
      </c>
      <c r="AX1092" s="46">
        <v>0</v>
      </c>
    </row>
    <row r="1093" spans="1:50">
      <c r="A1093" s="46">
        <v>1092</v>
      </c>
      <c r="B1093" s="46" t="s">
        <v>3098</v>
      </c>
      <c r="C1093" s="46" t="s">
        <v>2204</v>
      </c>
      <c r="D1093" s="46" t="s">
        <v>24</v>
      </c>
      <c r="E1093" s="46" t="s">
        <v>2272</v>
      </c>
      <c r="F1093" s="46" t="s">
        <v>2271</v>
      </c>
      <c r="G1093" s="46">
        <v>21</v>
      </c>
      <c r="H1093" s="46">
        <v>27</v>
      </c>
      <c r="I1093" s="46">
        <v>4</v>
      </c>
      <c r="J1093" s="46">
        <v>342</v>
      </c>
      <c r="K1093" s="46">
        <v>489</v>
      </c>
      <c r="L1093" s="46">
        <v>51</v>
      </c>
      <c r="M1093" s="46">
        <v>0</v>
      </c>
      <c r="N1093" s="46">
        <v>0</v>
      </c>
      <c r="O1093" s="46">
        <v>0</v>
      </c>
      <c r="P1093" s="46">
        <v>0</v>
      </c>
      <c r="Q1093" s="46">
        <v>0</v>
      </c>
      <c r="R1093" s="46">
        <v>0</v>
      </c>
      <c r="S1093" s="46">
        <v>0</v>
      </c>
      <c r="T1093" s="46">
        <v>0</v>
      </c>
      <c r="U1093" s="46">
        <v>0</v>
      </c>
      <c r="V1093" s="46">
        <v>0</v>
      </c>
      <c r="W1093" s="46">
        <v>0</v>
      </c>
      <c r="X1093" s="46">
        <v>0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0</v>
      </c>
      <c r="AF1093" s="46">
        <v>0</v>
      </c>
      <c r="AG1093" s="46">
        <v>0</v>
      </c>
      <c r="AH1093" s="46">
        <v>0</v>
      </c>
      <c r="AI1093" s="46">
        <v>0</v>
      </c>
      <c r="AJ1093" s="46">
        <v>0</v>
      </c>
      <c r="AK1093" s="46">
        <v>6</v>
      </c>
      <c r="AL1093" s="46">
        <v>6</v>
      </c>
      <c r="AM1093" s="46">
        <v>0</v>
      </c>
      <c r="AN1093" s="46">
        <v>0</v>
      </c>
      <c r="AO1093" s="46">
        <v>0</v>
      </c>
      <c r="AP1093" s="46">
        <v>0</v>
      </c>
      <c r="AQ1093" s="46">
        <v>0</v>
      </c>
      <c r="AR1093" s="46">
        <v>0</v>
      </c>
      <c r="AS1093" s="46">
        <v>0</v>
      </c>
      <c r="AT1093" s="46">
        <v>0</v>
      </c>
      <c r="AU1093" s="46">
        <v>0</v>
      </c>
      <c r="AV1093" s="46">
        <v>0</v>
      </c>
      <c r="AW1093" s="46">
        <v>0</v>
      </c>
      <c r="AX1093" s="46">
        <v>0</v>
      </c>
    </row>
    <row r="1094" spans="1:50">
      <c r="A1094" s="46">
        <v>1093</v>
      </c>
      <c r="B1094" s="46" t="s">
        <v>3098</v>
      </c>
      <c r="C1094" s="46" t="s">
        <v>2204</v>
      </c>
      <c r="D1094" s="46" t="s">
        <v>24</v>
      </c>
      <c r="E1094" s="46" t="s">
        <v>2274</v>
      </c>
      <c r="F1094" s="46" t="s">
        <v>2273</v>
      </c>
      <c r="G1094" s="46">
        <v>31</v>
      </c>
      <c r="H1094" s="46">
        <v>31</v>
      </c>
      <c r="I1094" s="46">
        <v>6</v>
      </c>
      <c r="J1094" s="46">
        <v>217</v>
      </c>
      <c r="K1094" s="46">
        <v>294</v>
      </c>
      <c r="L1094" s="46">
        <v>53</v>
      </c>
      <c r="M1094" s="46">
        <v>0</v>
      </c>
      <c r="N1094" s="46">
        <v>0</v>
      </c>
      <c r="O1094" s="46">
        <v>0</v>
      </c>
      <c r="P1094" s="46">
        <v>0</v>
      </c>
      <c r="Q1094" s="46">
        <v>0</v>
      </c>
      <c r="R1094" s="46">
        <v>0</v>
      </c>
      <c r="S1094" s="46">
        <v>0</v>
      </c>
      <c r="T1094" s="46">
        <v>0</v>
      </c>
      <c r="U1094" s="46">
        <v>0</v>
      </c>
      <c r="V1094" s="46">
        <v>0</v>
      </c>
      <c r="W1094" s="46">
        <v>0</v>
      </c>
      <c r="X1094" s="46">
        <v>0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v>0</v>
      </c>
      <c r="AG1094" s="46">
        <v>0</v>
      </c>
      <c r="AH1094" s="46">
        <v>0</v>
      </c>
      <c r="AI1094" s="46">
        <v>0</v>
      </c>
      <c r="AJ1094" s="46">
        <v>0</v>
      </c>
      <c r="AK1094" s="46">
        <v>4</v>
      </c>
      <c r="AL1094" s="46">
        <v>4</v>
      </c>
      <c r="AM1094" s="46">
        <v>0</v>
      </c>
      <c r="AN1094" s="46">
        <v>0</v>
      </c>
      <c r="AO1094" s="46">
        <v>0</v>
      </c>
      <c r="AP1094" s="46">
        <v>0</v>
      </c>
      <c r="AQ1094" s="46">
        <v>0</v>
      </c>
      <c r="AR1094" s="46">
        <v>0</v>
      </c>
      <c r="AS1094" s="46">
        <v>0</v>
      </c>
      <c r="AT1094" s="46">
        <v>0</v>
      </c>
      <c r="AU1094" s="46">
        <v>0</v>
      </c>
      <c r="AV1094" s="46">
        <v>0</v>
      </c>
      <c r="AW1094" s="46">
        <v>0</v>
      </c>
      <c r="AX1094" s="46">
        <v>0</v>
      </c>
    </row>
    <row r="1095" spans="1:50">
      <c r="A1095" s="46">
        <v>1094</v>
      </c>
      <c r="B1095" s="46" t="s">
        <v>3098</v>
      </c>
      <c r="C1095" s="46" t="s">
        <v>2204</v>
      </c>
      <c r="D1095" s="46" t="s">
        <v>21</v>
      </c>
      <c r="E1095" s="46" t="s">
        <v>2276</v>
      </c>
      <c r="F1095" s="46" t="s">
        <v>2275</v>
      </c>
      <c r="G1095" s="46">
        <v>69</v>
      </c>
      <c r="H1095" s="46">
        <v>79</v>
      </c>
      <c r="I1095" s="46">
        <v>18</v>
      </c>
      <c r="J1095" s="46">
        <v>831</v>
      </c>
      <c r="K1095" s="46">
        <v>1151</v>
      </c>
      <c r="L1095" s="46">
        <v>267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0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30</v>
      </c>
      <c r="AL1095" s="46">
        <v>28</v>
      </c>
      <c r="AM1095" s="46">
        <v>0</v>
      </c>
      <c r="AN1095" s="46">
        <v>0</v>
      </c>
      <c r="AO1095" s="46">
        <v>0</v>
      </c>
      <c r="AP1095" s="46">
        <v>0</v>
      </c>
      <c r="AQ1095" s="46">
        <v>0</v>
      </c>
      <c r="AR1095" s="46">
        <v>0</v>
      </c>
      <c r="AS1095" s="46">
        <v>0</v>
      </c>
      <c r="AT1095" s="46">
        <v>0</v>
      </c>
      <c r="AU1095" s="46">
        <v>0</v>
      </c>
      <c r="AV1095" s="46">
        <v>0</v>
      </c>
      <c r="AW1095" s="46">
        <v>0</v>
      </c>
      <c r="AX1095" s="46">
        <v>0</v>
      </c>
    </row>
    <row r="1096" spans="1:50">
      <c r="A1096" s="46">
        <v>1095</v>
      </c>
      <c r="B1096" s="46" t="s">
        <v>3098</v>
      </c>
      <c r="C1096" s="46" t="s">
        <v>2204</v>
      </c>
      <c r="D1096" s="46" t="s">
        <v>21</v>
      </c>
      <c r="E1096" s="46" t="s">
        <v>2278</v>
      </c>
      <c r="F1096" s="46" t="s">
        <v>2277</v>
      </c>
      <c r="G1096" s="46">
        <v>33</v>
      </c>
      <c r="H1096" s="46">
        <v>38</v>
      </c>
      <c r="I1096" s="46">
        <v>7</v>
      </c>
      <c r="J1096" s="46">
        <v>492</v>
      </c>
      <c r="K1096" s="46">
        <v>718</v>
      </c>
      <c r="L1096" s="46">
        <v>105</v>
      </c>
      <c r="M1096" s="46">
        <v>0</v>
      </c>
      <c r="N1096" s="46">
        <v>0</v>
      </c>
      <c r="O1096" s="46">
        <v>0</v>
      </c>
      <c r="P1096" s="46">
        <v>0</v>
      </c>
      <c r="Q1096" s="46">
        <v>0</v>
      </c>
      <c r="R1096" s="46">
        <v>0</v>
      </c>
      <c r="S1096" s="46">
        <v>0</v>
      </c>
      <c r="T1096" s="46">
        <v>0</v>
      </c>
      <c r="U1096" s="46">
        <v>0</v>
      </c>
      <c r="V1096" s="46">
        <v>0</v>
      </c>
      <c r="W1096" s="46">
        <v>0</v>
      </c>
      <c r="X1096" s="46">
        <v>0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>
        <v>0</v>
      </c>
      <c r="AJ1096" s="46">
        <v>0</v>
      </c>
      <c r="AK1096" s="46">
        <v>15</v>
      </c>
      <c r="AL1096" s="46">
        <v>13</v>
      </c>
      <c r="AM1096" s="46">
        <v>0</v>
      </c>
      <c r="AN1096" s="46">
        <v>0</v>
      </c>
      <c r="AO1096" s="46">
        <v>0</v>
      </c>
      <c r="AP1096" s="46">
        <v>0</v>
      </c>
      <c r="AQ1096" s="46">
        <v>0</v>
      </c>
      <c r="AR1096" s="46">
        <v>0</v>
      </c>
      <c r="AS1096" s="46">
        <v>0</v>
      </c>
      <c r="AT1096" s="46">
        <v>0</v>
      </c>
      <c r="AU1096" s="46">
        <v>0</v>
      </c>
      <c r="AV1096" s="46">
        <v>0</v>
      </c>
      <c r="AW1096" s="46">
        <v>0</v>
      </c>
      <c r="AX1096" s="46">
        <v>0</v>
      </c>
    </row>
    <row r="1097" spans="1:50">
      <c r="A1097" s="46">
        <v>1096</v>
      </c>
      <c r="B1097" s="46" t="s">
        <v>3098</v>
      </c>
      <c r="C1097" s="46" t="s">
        <v>2204</v>
      </c>
      <c r="D1097" s="46" t="s">
        <v>21</v>
      </c>
      <c r="E1097" s="46" t="s">
        <v>2280</v>
      </c>
      <c r="F1097" s="46" t="s">
        <v>2279</v>
      </c>
      <c r="G1097" s="46">
        <v>63</v>
      </c>
      <c r="H1097" s="46">
        <v>78</v>
      </c>
      <c r="I1097" s="46">
        <v>10</v>
      </c>
      <c r="J1097" s="46">
        <v>679</v>
      </c>
      <c r="K1097" s="46">
        <v>994</v>
      </c>
      <c r="L1097" s="46">
        <v>113</v>
      </c>
      <c r="M1097" s="46">
        <v>0</v>
      </c>
      <c r="N1097" s="46">
        <v>0</v>
      </c>
      <c r="O1097" s="46">
        <v>0</v>
      </c>
      <c r="P1097" s="46">
        <v>0</v>
      </c>
      <c r="Q1097" s="46">
        <v>0</v>
      </c>
      <c r="R1097" s="46">
        <v>0</v>
      </c>
      <c r="S1097" s="46">
        <v>0</v>
      </c>
      <c r="T1097" s="46">
        <v>0</v>
      </c>
      <c r="U1097" s="46">
        <v>0</v>
      </c>
      <c r="V1097" s="46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v>0</v>
      </c>
      <c r="AG1097" s="46">
        <v>0</v>
      </c>
      <c r="AH1097" s="46">
        <v>0</v>
      </c>
      <c r="AI1097" s="46">
        <v>0</v>
      </c>
      <c r="AJ1097" s="46">
        <v>0</v>
      </c>
      <c r="AK1097" s="46">
        <v>15</v>
      </c>
      <c r="AL1097" s="46">
        <v>14</v>
      </c>
      <c r="AM1097" s="46">
        <v>0</v>
      </c>
      <c r="AN1097" s="46">
        <v>0</v>
      </c>
      <c r="AO1097" s="46">
        <v>0</v>
      </c>
      <c r="AP1097" s="46">
        <v>0</v>
      </c>
      <c r="AQ1097" s="46">
        <v>0</v>
      </c>
      <c r="AR1097" s="46">
        <v>0</v>
      </c>
      <c r="AS1097" s="46">
        <v>0</v>
      </c>
      <c r="AT1097" s="46">
        <v>0</v>
      </c>
      <c r="AU1097" s="46">
        <v>0</v>
      </c>
      <c r="AV1097" s="46">
        <v>0</v>
      </c>
      <c r="AW1097" s="46">
        <v>0</v>
      </c>
      <c r="AX1097" s="46">
        <v>0</v>
      </c>
    </row>
    <row r="1098" spans="1:50">
      <c r="A1098" s="46">
        <v>1097</v>
      </c>
      <c r="B1098" s="46" t="s">
        <v>3098</v>
      </c>
      <c r="C1098" s="46" t="s">
        <v>2204</v>
      </c>
      <c r="D1098" s="46" t="s">
        <v>29</v>
      </c>
      <c r="E1098" s="46" t="s">
        <v>2282</v>
      </c>
      <c r="F1098" s="46" t="s">
        <v>2281</v>
      </c>
      <c r="G1098" s="46">
        <v>64</v>
      </c>
      <c r="H1098" s="46">
        <v>74</v>
      </c>
      <c r="I1098" s="46">
        <v>13</v>
      </c>
      <c r="J1098" s="46">
        <v>608</v>
      </c>
      <c r="K1098" s="46">
        <v>845</v>
      </c>
      <c r="L1098" s="46">
        <v>131</v>
      </c>
      <c r="M1098" s="46">
        <v>0</v>
      </c>
      <c r="N1098" s="46">
        <v>0</v>
      </c>
      <c r="O1098" s="46">
        <v>0</v>
      </c>
      <c r="P1098" s="46">
        <v>0</v>
      </c>
      <c r="Q1098" s="46">
        <v>0</v>
      </c>
      <c r="R1098" s="46">
        <v>0</v>
      </c>
      <c r="S1098" s="46">
        <v>0</v>
      </c>
      <c r="T1098" s="46">
        <v>0</v>
      </c>
      <c r="U1098" s="46">
        <v>0</v>
      </c>
      <c r="V1098" s="46">
        <v>0</v>
      </c>
      <c r="W1098" s="46">
        <v>0</v>
      </c>
      <c r="X1098" s="46">
        <v>0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0</v>
      </c>
      <c r="AF1098" s="46">
        <v>0</v>
      </c>
      <c r="AG1098" s="46">
        <v>0</v>
      </c>
      <c r="AH1098" s="46">
        <v>0</v>
      </c>
      <c r="AI1098" s="46">
        <v>0</v>
      </c>
      <c r="AJ1098" s="46">
        <v>0</v>
      </c>
      <c r="AK1098" s="46">
        <v>7</v>
      </c>
      <c r="AL1098" s="46">
        <v>7</v>
      </c>
      <c r="AM1098" s="46">
        <v>0</v>
      </c>
      <c r="AN1098" s="46">
        <v>0</v>
      </c>
      <c r="AO1098" s="46">
        <v>0</v>
      </c>
      <c r="AP1098" s="46">
        <v>0</v>
      </c>
      <c r="AQ1098" s="46">
        <v>0</v>
      </c>
      <c r="AR1098" s="46">
        <v>0</v>
      </c>
      <c r="AS1098" s="46">
        <v>0</v>
      </c>
      <c r="AT1098" s="46">
        <v>0</v>
      </c>
      <c r="AU1098" s="46">
        <v>0</v>
      </c>
      <c r="AV1098" s="46">
        <v>0</v>
      </c>
      <c r="AW1098" s="46">
        <v>0</v>
      </c>
      <c r="AX1098" s="46">
        <v>0</v>
      </c>
    </row>
    <row r="1099" spans="1:50">
      <c r="A1099" s="46">
        <v>1098</v>
      </c>
      <c r="B1099" s="46" t="s">
        <v>3098</v>
      </c>
      <c r="C1099" s="46" t="s">
        <v>2204</v>
      </c>
      <c r="D1099" s="46" t="s">
        <v>24</v>
      </c>
      <c r="E1099" s="46" t="s">
        <v>2284</v>
      </c>
      <c r="F1099" s="46" t="s">
        <v>2283</v>
      </c>
      <c r="G1099" s="46">
        <v>17</v>
      </c>
      <c r="H1099" s="46">
        <v>28</v>
      </c>
      <c r="I1099" s="46">
        <v>4</v>
      </c>
      <c r="J1099" s="46">
        <v>357</v>
      </c>
      <c r="K1099" s="46">
        <v>422</v>
      </c>
      <c r="L1099" s="46">
        <v>67</v>
      </c>
      <c r="M1099" s="46">
        <v>0</v>
      </c>
      <c r="N1099" s="46">
        <v>0</v>
      </c>
      <c r="O1099" s="46">
        <v>0</v>
      </c>
      <c r="P1099" s="46">
        <v>0</v>
      </c>
      <c r="Q1099" s="46">
        <v>0</v>
      </c>
      <c r="R1099" s="46">
        <v>0</v>
      </c>
      <c r="S1099" s="46">
        <v>0</v>
      </c>
      <c r="T1099" s="46">
        <v>0</v>
      </c>
      <c r="U1099" s="46">
        <v>0</v>
      </c>
      <c r="V1099" s="46">
        <v>0</v>
      </c>
      <c r="W1099" s="46">
        <v>0</v>
      </c>
      <c r="X1099" s="46">
        <v>0</v>
      </c>
      <c r="Y1099" s="46">
        <v>0</v>
      </c>
      <c r="Z1099" s="46">
        <v>0</v>
      </c>
      <c r="AA1099" s="46"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>
        <v>0</v>
      </c>
      <c r="AJ1099" s="46">
        <v>0</v>
      </c>
      <c r="AK1099" s="46">
        <v>12</v>
      </c>
      <c r="AL1099" s="46">
        <v>9</v>
      </c>
      <c r="AM1099" s="46">
        <v>0</v>
      </c>
      <c r="AN1099" s="46">
        <v>0</v>
      </c>
      <c r="AO1099" s="46">
        <v>0</v>
      </c>
      <c r="AP1099" s="46">
        <v>0</v>
      </c>
      <c r="AQ1099" s="46">
        <v>0</v>
      </c>
      <c r="AR1099" s="46">
        <v>0</v>
      </c>
      <c r="AS1099" s="46">
        <v>0</v>
      </c>
      <c r="AT1099" s="46">
        <v>0</v>
      </c>
      <c r="AU1099" s="46">
        <v>0</v>
      </c>
      <c r="AV1099" s="46">
        <v>0</v>
      </c>
      <c r="AW1099" s="46">
        <v>0</v>
      </c>
      <c r="AX1099" s="46">
        <v>0</v>
      </c>
    </row>
    <row r="1100" spans="1:50">
      <c r="A1100" s="46">
        <v>1099</v>
      </c>
      <c r="B1100" s="46" t="s">
        <v>3098</v>
      </c>
      <c r="C1100" s="46" t="s">
        <v>2204</v>
      </c>
      <c r="D1100" s="46" t="s">
        <v>21</v>
      </c>
      <c r="E1100" s="46" t="s">
        <v>2286</v>
      </c>
      <c r="F1100" s="46" t="s">
        <v>2285</v>
      </c>
      <c r="G1100" s="46">
        <v>28</v>
      </c>
      <c r="H1100" s="46">
        <v>31</v>
      </c>
      <c r="I1100" s="46">
        <v>14</v>
      </c>
      <c r="J1100" s="46">
        <v>503</v>
      </c>
      <c r="K1100" s="46">
        <v>723</v>
      </c>
      <c r="L1100" s="46">
        <v>206</v>
      </c>
      <c r="M1100" s="46">
        <v>0</v>
      </c>
      <c r="N1100" s="46">
        <v>0</v>
      </c>
      <c r="O1100" s="46">
        <v>0</v>
      </c>
      <c r="P1100" s="46">
        <v>0</v>
      </c>
      <c r="Q1100" s="46">
        <v>0</v>
      </c>
      <c r="R1100" s="46">
        <v>0</v>
      </c>
      <c r="S1100" s="46">
        <v>0</v>
      </c>
      <c r="T1100" s="46">
        <v>0</v>
      </c>
      <c r="U1100" s="46">
        <v>0</v>
      </c>
      <c r="V1100" s="46">
        <v>0</v>
      </c>
      <c r="W1100" s="46">
        <v>0</v>
      </c>
      <c r="X1100" s="46">
        <v>0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</v>
      </c>
      <c r="AF1100" s="46">
        <v>0</v>
      </c>
      <c r="AG1100" s="46">
        <v>0</v>
      </c>
      <c r="AH1100" s="46">
        <v>0</v>
      </c>
      <c r="AI1100" s="46">
        <v>0</v>
      </c>
      <c r="AJ1100" s="46">
        <v>0</v>
      </c>
      <c r="AK1100" s="46">
        <v>20</v>
      </c>
      <c r="AL1100" s="46">
        <v>17</v>
      </c>
      <c r="AM1100" s="46">
        <v>0</v>
      </c>
      <c r="AN1100" s="46">
        <v>0</v>
      </c>
      <c r="AO1100" s="46">
        <v>0</v>
      </c>
      <c r="AP1100" s="46">
        <v>0</v>
      </c>
      <c r="AQ1100" s="46">
        <v>0</v>
      </c>
      <c r="AR1100" s="46">
        <v>0</v>
      </c>
      <c r="AS1100" s="46">
        <v>0</v>
      </c>
      <c r="AT1100" s="46">
        <v>0</v>
      </c>
      <c r="AU1100" s="46">
        <v>0</v>
      </c>
      <c r="AV1100" s="46">
        <v>0</v>
      </c>
      <c r="AW1100" s="46">
        <v>0</v>
      </c>
      <c r="AX1100" s="46">
        <v>0</v>
      </c>
    </row>
    <row r="1101" spans="1:50">
      <c r="A1101" s="46">
        <v>1100</v>
      </c>
      <c r="B1101" s="46" t="s">
        <v>3098</v>
      </c>
      <c r="C1101" s="46" t="s">
        <v>2204</v>
      </c>
      <c r="D1101" s="46" t="s">
        <v>24</v>
      </c>
      <c r="E1101" s="46" t="s">
        <v>2288</v>
      </c>
      <c r="F1101" s="46" t="s">
        <v>2287</v>
      </c>
      <c r="G1101" s="46">
        <v>15</v>
      </c>
      <c r="H1101" s="46">
        <v>18</v>
      </c>
      <c r="I1101" s="46">
        <v>2</v>
      </c>
      <c r="J1101" s="46">
        <v>114</v>
      </c>
      <c r="K1101" s="46">
        <v>165</v>
      </c>
      <c r="L1101" s="46">
        <v>42</v>
      </c>
      <c r="M1101" s="46">
        <v>0</v>
      </c>
      <c r="N1101" s="46">
        <v>0</v>
      </c>
      <c r="O1101" s="46">
        <v>0</v>
      </c>
      <c r="P1101" s="46">
        <v>0</v>
      </c>
      <c r="Q1101" s="46">
        <v>0</v>
      </c>
      <c r="R1101" s="46">
        <v>0</v>
      </c>
      <c r="S1101" s="46">
        <v>0</v>
      </c>
      <c r="T1101" s="46">
        <v>0</v>
      </c>
      <c r="U1101" s="46">
        <v>0</v>
      </c>
      <c r="V1101" s="46">
        <v>0</v>
      </c>
      <c r="W1101" s="46">
        <v>0</v>
      </c>
      <c r="X1101" s="46">
        <v>0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</v>
      </c>
      <c r="AF1101" s="46">
        <v>0</v>
      </c>
      <c r="AG1101" s="46">
        <v>0</v>
      </c>
      <c r="AH1101" s="46">
        <v>0</v>
      </c>
      <c r="AI1101" s="46">
        <v>0</v>
      </c>
      <c r="AJ1101" s="46">
        <v>0</v>
      </c>
      <c r="AK1101" s="46">
        <v>2</v>
      </c>
      <c r="AL1101" s="46">
        <v>2</v>
      </c>
      <c r="AM1101" s="46">
        <v>0</v>
      </c>
      <c r="AN1101" s="46">
        <v>0</v>
      </c>
      <c r="AO1101" s="46">
        <v>0</v>
      </c>
      <c r="AP1101" s="46">
        <v>0</v>
      </c>
      <c r="AQ1101" s="46">
        <v>0</v>
      </c>
      <c r="AR1101" s="46">
        <v>0</v>
      </c>
      <c r="AS1101" s="46">
        <v>0</v>
      </c>
      <c r="AT1101" s="46">
        <v>0</v>
      </c>
      <c r="AU1101" s="46">
        <v>0</v>
      </c>
      <c r="AV1101" s="46">
        <v>0</v>
      </c>
      <c r="AW1101" s="46">
        <v>0</v>
      </c>
      <c r="AX1101" s="46">
        <v>0</v>
      </c>
    </row>
    <row r="1102" spans="1:50">
      <c r="A1102" s="46">
        <v>1101</v>
      </c>
      <c r="B1102" s="46" t="s">
        <v>3098</v>
      </c>
      <c r="C1102" s="46" t="s">
        <v>2204</v>
      </c>
      <c r="D1102" s="46" t="s">
        <v>21</v>
      </c>
      <c r="E1102" s="46" t="s">
        <v>2290</v>
      </c>
      <c r="F1102" s="46" t="s">
        <v>2289</v>
      </c>
      <c r="G1102" s="46">
        <v>61</v>
      </c>
      <c r="H1102" s="46">
        <v>78</v>
      </c>
      <c r="I1102" s="46">
        <v>14</v>
      </c>
      <c r="J1102" s="46">
        <v>626</v>
      </c>
      <c r="K1102" s="46">
        <v>913</v>
      </c>
      <c r="L1102" s="46">
        <v>210</v>
      </c>
      <c r="M1102" s="46">
        <v>0</v>
      </c>
      <c r="N1102" s="46">
        <v>0</v>
      </c>
      <c r="O1102" s="46">
        <v>0</v>
      </c>
      <c r="P1102" s="46">
        <v>0</v>
      </c>
      <c r="Q1102" s="46">
        <v>0</v>
      </c>
      <c r="R1102" s="46">
        <v>0</v>
      </c>
      <c r="S1102" s="46">
        <v>0</v>
      </c>
      <c r="T1102" s="46">
        <v>0</v>
      </c>
      <c r="U1102" s="46">
        <v>0</v>
      </c>
      <c r="V1102" s="46">
        <v>0</v>
      </c>
      <c r="W1102" s="46">
        <v>0</v>
      </c>
      <c r="X1102" s="46">
        <v>0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v>0</v>
      </c>
      <c r="AG1102" s="46">
        <v>0</v>
      </c>
      <c r="AH1102" s="46">
        <v>0</v>
      </c>
      <c r="AI1102" s="46">
        <v>0</v>
      </c>
      <c r="AJ1102" s="46">
        <v>0</v>
      </c>
      <c r="AK1102" s="46">
        <v>20</v>
      </c>
      <c r="AL1102" s="46">
        <v>22</v>
      </c>
      <c r="AM1102" s="46">
        <v>0</v>
      </c>
      <c r="AN1102" s="46">
        <v>0</v>
      </c>
      <c r="AO1102" s="46">
        <v>0</v>
      </c>
      <c r="AP1102" s="46">
        <v>0</v>
      </c>
      <c r="AQ1102" s="46">
        <v>0</v>
      </c>
      <c r="AR1102" s="46">
        <v>0</v>
      </c>
      <c r="AS1102" s="46">
        <v>0</v>
      </c>
      <c r="AT1102" s="46">
        <v>0</v>
      </c>
      <c r="AU1102" s="46">
        <v>0</v>
      </c>
      <c r="AV1102" s="46">
        <v>0</v>
      </c>
      <c r="AW1102" s="46">
        <v>0</v>
      </c>
      <c r="AX1102" s="46">
        <v>0</v>
      </c>
    </row>
    <row r="1103" spans="1:50">
      <c r="A1103" s="46">
        <v>1102</v>
      </c>
      <c r="B1103" s="46" t="s">
        <v>3098</v>
      </c>
      <c r="C1103" s="46" t="s">
        <v>2204</v>
      </c>
      <c r="D1103" s="46" t="s">
        <v>78</v>
      </c>
      <c r="E1103" s="46" t="s">
        <v>2292</v>
      </c>
      <c r="F1103" s="46" t="s">
        <v>2291</v>
      </c>
      <c r="G1103" s="46">
        <v>66</v>
      </c>
      <c r="H1103" s="46">
        <v>69</v>
      </c>
      <c r="I1103" s="46">
        <v>15</v>
      </c>
      <c r="J1103" s="46">
        <v>973</v>
      </c>
      <c r="K1103" s="46">
        <v>1271</v>
      </c>
      <c r="L1103" s="46">
        <v>245</v>
      </c>
      <c r="M1103" s="46">
        <v>0</v>
      </c>
      <c r="N1103" s="46">
        <v>0</v>
      </c>
      <c r="O1103" s="46">
        <v>0</v>
      </c>
      <c r="P1103" s="46">
        <v>0</v>
      </c>
      <c r="Q1103" s="46">
        <v>0</v>
      </c>
      <c r="R1103" s="46">
        <v>0</v>
      </c>
      <c r="S1103" s="46">
        <v>0</v>
      </c>
      <c r="T1103" s="46">
        <v>0</v>
      </c>
      <c r="U1103" s="46">
        <v>0</v>
      </c>
      <c r="V1103" s="46">
        <v>0</v>
      </c>
      <c r="W1103" s="46">
        <v>0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v>0</v>
      </c>
      <c r="AG1103" s="46">
        <v>0</v>
      </c>
      <c r="AH1103" s="46">
        <v>0</v>
      </c>
      <c r="AI1103" s="46">
        <v>0</v>
      </c>
      <c r="AJ1103" s="46">
        <v>0</v>
      </c>
      <c r="AK1103" s="46">
        <v>16</v>
      </c>
      <c r="AL1103" s="46">
        <v>11</v>
      </c>
      <c r="AM1103" s="46">
        <v>0</v>
      </c>
      <c r="AN1103" s="46">
        <v>0</v>
      </c>
      <c r="AO1103" s="46">
        <v>0</v>
      </c>
      <c r="AP1103" s="46">
        <v>0</v>
      </c>
      <c r="AQ1103" s="46">
        <v>0</v>
      </c>
      <c r="AR1103" s="46">
        <v>0</v>
      </c>
      <c r="AS1103" s="46">
        <v>0</v>
      </c>
      <c r="AT1103" s="46">
        <v>0</v>
      </c>
      <c r="AU1103" s="46">
        <v>0</v>
      </c>
      <c r="AV1103" s="46">
        <v>0</v>
      </c>
      <c r="AW1103" s="46">
        <v>0</v>
      </c>
      <c r="AX1103" s="46">
        <v>0</v>
      </c>
    </row>
    <row r="1104" spans="1:50">
      <c r="A1104" s="46">
        <v>1103</v>
      </c>
      <c r="B1104" s="46" t="s">
        <v>3098</v>
      </c>
      <c r="C1104" s="46" t="s">
        <v>2204</v>
      </c>
      <c r="D1104" s="46" t="s">
        <v>78</v>
      </c>
      <c r="E1104" s="46" t="s">
        <v>2294</v>
      </c>
      <c r="F1104" s="46" t="s">
        <v>2293</v>
      </c>
      <c r="G1104" s="46">
        <v>356</v>
      </c>
      <c r="H1104" s="46">
        <v>467</v>
      </c>
      <c r="I1104" s="46">
        <v>125</v>
      </c>
      <c r="J1104" s="46">
        <v>12286.5</v>
      </c>
      <c r="K1104" s="46">
        <v>14898</v>
      </c>
      <c r="L1104" s="46">
        <v>2992.5</v>
      </c>
      <c r="M1104" s="46">
        <v>5</v>
      </c>
      <c r="N1104" s="46">
        <v>7</v>
      </c>
      <c r="O1104" s="46">
        <v>1</v>
      </c>
      <c r="P1104" s="46">
        <v>42</v>
      </c>
      <c r="Q1104" s="46">
        <v>60</v>
      </c>
      <c r="R1104" s="46">
        <v>8</v>
      </c>
      <c r="S1104" s="46">
        <v>0</v>
      </c>
      <c r="T1104" s="46">
        <v>0</v>
      </c>
      <c r="U1104" s="46">
        <v>0</v>
      </c>
      <c r="V1104" s="46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0</v>
      </c>
      <c r="AF1104" s="46">
        <v>0</v>
      </c>
      <c r="AG1104" s="46">
        <v>0</v>
      </c>
      <c r="AH1104" s="46">
        <v>0</v>
      </c>
      <c r="AI1104" s="46">
        <v>0</v>
      </c>
      <c r="AJ1104" s="46">
        <v>0</v>
      </c>
      <c r="AK1104" s="46">
        <v>171</v>
      </c>
      <c r="AL1104" s="46">
        <v>117</v>
      </c>
      <c r="AM1104" s="46">
        <v>0</v>
      </c>
      <c r="AN1104" s="46">
        <v>0</v>
      </c>
      <c r="AO1104" s="46">
        <v>0</v>
      </c>
      <c r="AP1104" s="46">
        <v>0</v>
      </c>
      <c r="AQ1104" s="46">
        <v>0</v>
      </c>
      <c r="AR1104" s="46">
        <v>0</v>
      </c>
      <c r="AS1104" s="46">
        <v>0</v>
      </c>
      <c r="AT1104" s="46">
        <v>0</v>
      </c>
      <c r="AU1104" s="46">
        <v>63</v>
      </c>
      <c r="AV1104" s="46">
        <v>4</v>
      </c>
      <c r="AW1104" s="46">
        <v>0</v>
      </c>
      <c r="AX1104" s="46">
        <v>0</v>
      </c>
    </row>
    <row r="1105" spans="1:50">
      <c r="A1105" s="46">
        <v>1104</v>
      </c>
      <c r="B1105" s="46" t="s">
        <v>3098</v>
      </c>
      <c r="C1105" s="46" t="s">
        <v>2204</v>
      </c>
      <c r="D1105" s="46" t="s">
        <v>29</v>
      </c>
      <c r="E1105" s="46" t="s">
        <v>2296</v>
      </c>
      <c r="F1105" s="46" t="s">
        <v>2295</v>
      </c>
      <c r="G1105" s="46">
        <v>14</v>
      </c>
      <c r="H1105" s="46">
        <v>13</v>
      </c>
      <c r="I1105" s="46">
        <v>5</v>
      </c>
      <c r="J1105" s="46">
        <v>219</v>
      </c>
      <c r="K1105" s="46">
        <v>300</v>
      </c>
      <c r="L1105" s="46">
        <v>88</v>
      </c>
      <c r="M1105" s="46">
        <v>0</v>
      </c>
      <c r="N1105" s="46">
        <v>0</v>
      </c>
      <c r="O1105" s="46">
        <v>0</v>
      </c>
      <c r="P1105" s="46">
        <v>0</v>
      </c>
      <c r="Q1105" s="46">
        <v>0</v>
      </c>
      <c r="R1105" s="46">
        <v>0</v>
      </c>
      <c r="S1105" s="46">
        <v>0</v>
      </c>
      <c r="T1105" s="46">
        <v>0</v>
      </c>
      <c r="U1105" s="46">
        <v>0</v>
      </c>
      <c r="V1105" s="46">
        <v>0</v>
      </c>
      <c r="W1105" s="46">
        <v>0</v>
      </c>
      <c r="X1105" s="46">
        <v>0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0</v>
      </c>
      <c r="AH1105" s="46">
        <v>0</v>
      </c>
      <c r="AI1105" s="46">
        <v>0</v>
      </c>
      <c r="AJ1105" s="46">
        <v>0</v>
      </c>
      <c r="AK1105" s="46">
        <v>5</v>
      </c>
      <c r="AL1105" s="46">
        <v>4</v>
      </c>
      <c r="AM1105" s="46">
        <v>0</v>
      </c>
      <c r="AN1105" s="46">
        <v>0</v>
      </c>
      <c r="AO1105" s="46">
        <v>0</v>
      </c>
      <c r="AP1105" s="46">
        <v>0</v>
      </c>
      <c r="AQ1105" s="46">
        <v>0</v>
      </c>
      <c r="AR1105" s="46">
        <v>0</v>
      </c>
      <c r="AS1105" s="46">
        <v>0</v>
      </c>
      <c r="AT1105" s="46">
        <v>0</v>
      </c>
      <c r="AU1105" s="46">
        <v>0</v>
      </c>
      <c r="AV1105" s="46">
        <v>0</v>
      </c>
      <c r="AW1105" s="46">
        <v>0</v>
      </c>
      <c r="AX1105" s="46">
        <v>0</v>
      </c>
    </row>
    <row r="1106" spans="1:50">
      <c r="A1106" s="46">
        <v>1105</v>
      </c>
      <c r="B1106" s="46" t="s">
        <v>3098</v>
      </c>
      <c r="C1106" s="46" t="s">
        <v>2204</v>
      </c>
      <c r="D1106" s="46" t="s">
        <v>24</v>
      </c>
      <c r="E1106" s="46" t="s">
        <v>2298</v>
      </c>
      <c r="F1106" s="46" t="s">
        <v>2297</v>
      </c>
      <c r="G1106" s="46">
        <v>31</v>
      </c>
      <c r="H1106" s="46">
        <v>28</v>
      </c>
      <c r="I1106" s="46">
        <v>7</v>
      </c>
      <c r="J1106" s="46">
        <v>195</v>
      </c>
      <c r="K1106" s="46">
        <v>297</v>
      </c>
      <c r="L1106" s="46">
        <v>89</v>
      </c>
      <c r="M1106" s="46">
        <v>0</v>
      </c>
      <c r="N1106" s="46">
        <v>0</v>
      </c>
      <c r="O1106" s="46">
        <v>0</v>
      </c>
      <c r="P1106" s="46">
        <v>0</v>
      </c>
      <c r="Q1106" s="46">
        <v>0</v>
      </c>
      <c r="R1106" s="46">
        <v>0</v>
      </c>
      <c r="S1106" s="46">
        <v>0</v>
      </c>
      <c r="T1106" s="46">
        <v>0</v>
      </c>
      <c r="U1106" s="46">
        <v>0</v>
      </c>
      <c r="V1106" s="46">
        <v>0</v>
      </c>
      <c r="W1106" s="46">
        <v>0</v>
      </c>
      <c r="X1106" s="46">
        <v>0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v>0</v>
      </c>
      <c r="AG1106" s="46">
        <v>0</v>
      </c>
      <c r="AH1106" s="46">
        <v>0</v>
      </c>
      <c r="AI1106" s="46">
        <v>0</v>
      </c>
      <c r="AJ1106" s="46">
        <v>0</v>
      </c>
      <c r="AK1106" s="46">
        <v>6</v>
      </c>
      <c r="AL1106" s="46">
        <v>6</v>
      </c>
      <c r="AM1106" s="46">
        <v>0</v>
      </c>
      <c r="AN1106" s="46">
        <v>0</v>
      </c>
      <c r="AO1106" s="46">
        <v>0</v>
      </c>
      <c r="AP1106" s="46">
        <v>0</v>
      </c>
      <c r="AQ1106" s="46">
        <v>0</v>
      </c>
      <c r="AR1106" s="46">
        <v>0</v>
      </c>
      <c r="AS1106" s="46">
        <v>0</v>
      </c>
      <c r="AT1106" s="46">
        <v>0</v>
      </c>
      <c r="AU1106" s="46">
        <v>0</v>
      </c>
      <c r="AV1106" s="46">
        <v>0</v>
      </c>
      <c r="AW1106" s="46">
        <v>0</v>
      </c>
      <c r="AX1106" s="46">
        <v>0</v>
      </c>
    </row>
    <row r="1107" spans="1:50">
      <c r="A1107" s="46">
        <v>1106</v>
      </c>
      <c r="B1107" s="46" t="s">
        <v>3098</v>
      </c>
      <c r="C1107" s="46" t="s">
        <v>2204</v>
      </c>
      <c r="D1107" s="46" t="s">
        <v>78</v>
      </c>
      <c r="E1107" s="46" t="s">
        <v>2300</v>
      </c>
      <c r="F1107" s="46" t="s">
        <v>2299</v>
      </c>
      <c r="G1107" s="46">
        <v>53</v>
      </c>
      <c r="H1107" s="46">
        <v>82</v>
      </c>
      <c r="I1107" s="46">
        <v>20</v>
      </c>
      <c r="J1107" s="46">
        <v>1359</v>
      </c>
      <c r="K1107" s="46">
        <v>1902</v>
      </c>
      <c r="L1107" s="46">
        <v>351</v>
      </c>
      <c r="M1107" s="46">
        <v>0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42</v>
      </c>
      <c r="AL1107" s="46">
        <v>31</v>
      </c>
      <c r="AM1107" s="46">
        <v>0</v>
      </c>
      <c r="AN1107" s="46">
        <v>0</v>
      </c>
      <c r="AO1107" s="46">
        <v>0</v>
      </c>
      <c r="AP1107" s="46">
        <v>0</v>
      </c>
      <c r="AQ1107" s="46">
        <v>0</v>
      </c>
      <c r="AR1107" s="46">
        <v>0</v>
      </c>
      <c r="AS1107" s="46">
        <v>0</v>
      </c>
      <c r="AT1107" s="46">
        <v>0</v>
      </c>
      <c r="AU1107" s="46">
        <v>5</v>
      </c>
      <c r="AV1107" s="46">
        <v>3</v>
      </c>
      <c r="AW1107" s="46">
        <v>0</v>
      </c>
      <c r="AX1107" s="46">
        <v>0</v>
      </c>
    </row>
    <row r="1108" spans="1:50">
      <c r="A1108" s="46">
        <v>1107</v>
      </c>
      <c r="B1108" s="46" t="s">
        <v>3098</v>
      </c>
      <c r="C1108" s="46" t="s">
        <v>2204</v>
      </c>
      <c r="D1108" s="46" t="s">
        <v>21</v>
      </c>
      <c r="E1108" s="46" t="s">
        <v>2302</v>
      </c>
      <c r="F1108" s="46" t="s">
        <v>2301</v>
      </c>
      <c r="G1108" s="46">
        <v>115</v>
      </c>
      <c r="H1108" s="46">
        <v>144</v>
      </c>
      <c r="I1108" s="46">
        <v>33</v>
      </c>
      <c r="J1108" s="46">
        <v>1466</v>
      </c>
      <c r="K1108" s="46">
        <v>2191</v>
      </c>
      <c r="L1108" s="46">
        <v>462</v>
      </c>
      <c r="M1108" s="46">
        <v>1</v>
      </c>
      <c r="N1108" s="46">
        <v>0</v>
      </c>
      <c r="O1108" s="46">
        <v>0</v>
      </c>
      <c r="P1108" s="46">
        <v>10</v>
      </c>
      <c r="Q1108" s="46">
        <v>0</v>
      </c>
      <c r="R1108" s="46">
        <v>0</v>
      </c>
      <c r="S1108" s="46">
        <v>0</v>
      </c>
      <c r="T1108" s="46">
        <v>0</v>
      </c>
      <c r="U1108" s="46">
        <v>0</v>
      </c>
      <c r="V1108" s="46">
        <v>0</v>
      </c>
      <c r="W1108" s="46">
        <v>0</v>
      </c>
      <c r="X1108" s="46">
        <v>0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>
        <v>0</v>
      </c>
      <c r="AJ1108" s="46">
        <v>0</v>
      </c>
      <c r="AK1108" s="46">
        <v>29</v>
      </c>
      <c r="AL1108" s="46">
        <v>27</v>
      </c>
      <c r="AM1108" s="46">
        <v>0</v>
      </c>
      <c r="AN1108" s="46">
        <v>0</v>
      </c>
      <c r="AO1108" s="46">
        <v>0</v>
      </c>
      <c r="AP1108" s="46">
        <v>0</v>
      </c>
      <c r="AQ1108" s="46">
        <v>0</v>
      </c>
      <c r="AR1108" s="46">
        <v>0</v>
      </c>
      <c r="AS1108" s="46">
        <v>0</v>
      </c>
      <c r="AT1108" s="46">
        <v>0</v>
      </c>
      <c r="AU1108" s="46">
        <v>0</v>
      </c>
      <c r="AV1108" s="46">
        <v>0</v>
      </c>
      <c r="AW1108" s="46">
        <v>0</v>
      </c>
      <c r="AX1108" s="46">
        <v>0</v>
      </c>
    </row>
    <row r="1109" spans="1:50">
      <c r="A1109" s="46">
        <v>1108</v>
      </c>
      <c r="B1109" s="46" t="s">
        <v>3098</v>
      </c>
      <c r="C1109" s="46" t="s">
        <v>2204</v>
      </c>
      <c r="D1109" s="46" t="s">
        <v>29</v>
      </c>
      <c r="E1109" s="46" t="s">
        <v>2304</v>
      </c>
      <c r="F1109" s="46" t="s">
        <v>2303</v>
      </c>
      <c r="G1109" s="46">
        <v>40</v>
      </c>
      <c r="H1109" s="46">
        <v>47</v>
      </c>
      <c r="I1109" s="46">
        <v>15</v>
      </c>
      <c r="J1109" s="46">
        <v>782</v>
      </c>
      <c r="K1109" s="46">
        <v>877</v>
      </c>
      <c r="L1109" s="46">
        <v>229</v>
      </c>
      <c r="M1109" s="46">
        <v>0</v>
      </c>
      <c r="N1109" s="46">
        <v>0</v>
      </c>
      <c r="O1109" s="46">
        <v>0</v>
      </c>
      <c r="P1109" s="46">
        <v>0</v>
      </c>
      <c r="Q1109" s="46">
        <v>0</v>
      </c>
      <c r="R1109" s="46">
        <v>0</v>
      </c>
      <c r="S1109" s="46">
        <v>0</v>
      </c>
      <c r="T1109" s="46">
        <v>0</v>
      </c>
      <c r="U1109" s="46">
        <v>0</v>
      </c>
      <c r="V1109" s="46">
        <v>0</v>
      </c>
      <c r="W1109" s="46">
        <v>0</v>
      </c>
      <c r="X1109" s="46">
        <v>0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0</v>
      </c>
      <c r="AF1109" s="46">
        <v>0</v>
      </c>
      <c r="AG1109" s="46">
        <v>0</v>
      </c>
      <c r="AH1109" s="46">
        <v>0</v>
      </c>
      <c r="AI1109" s="46">
        <v>0</v>
      </c>
      <c r="AJ1109" s="46">
        <v>0</v>
      </c>
      <c r="AK1109" s="46">
        <v>23</v>
      </c>
      <c r="AL1109" s="46">
        <v>22</v>
      </c>
      <c r="AM1109" s="46">
        <v>0</v>
      </c>
      <c r="AN1109" s="46">
        <v>0</v>
      </c>
      <c r="AO1109" s="46">
        <v>0</v>
      </c>
      <c r="AP1109" s="46">
        <v>0</v>
      </c>
      <c r="AQ1109" s="46">
        <v>0</v>
      </c>
      <c r="AR1109" s="46">
        <v>0</v>
      </c>
      <c r="AS1109" s="46">
        <v>0</v>
      </c>
      <c r="AT1109" s="46">
        <v>0</v>
      </c>
      <c r="AU1109" s="46">
        <v>0</v>
      </c>
      <c r="AV1109" s="46">
        <v>0</v>
      </c>
      <c r="AW1109" s="46">
        <v>0</v>
      </c>
      <c r="AX1109" s="46">
        <v>0</v>
      </c>
    </row>
    <row r="1110" spans="1:50">
      <c r="A1110" s="46">
        <v>1109</v>
      </c>
      <c r="B1110" s="46" t="s">
        <v>3098</v>
      </c>
      <c r="C1110" s="46" t="s">
        <v>2204</v>
      </c>
      <c r="D1110" s="46" t="s">
        <v>21</v>
      </c>
      <c r="E1110" s="46" t="s">
        <v>2306</v>
      </c>
      <c r="F1110" s="46" t="s">
        <v>2305</v>
      </c>
      <c r="G1110" s="46">
        <v>88</v>
      </c>
      <c r="H1110" s="46">
        <v>92</v>
      </c>
      <c r="I1110" s="46">
        <v>15</v>
      </c>
      <c r="J1110" s="46">
        <v>923</v>
      </c>
      <c r="K1110" s="46">
        <v>1343</v>
      </c>
      <c r="L1110" s="46">
        <v>243</v>
      </c>
      <c r="M1110" s="46">
        <v>0</v>
      </c>
      <c r="N1110" s="46">
        <v>0</v>
      </c>
      <c r="O1110" s="46">
        <v>0</v>
      </c>
      <c r="P1110" s="46">
        <v>0</v>
      </c>
      <c r="Q1110" s="46">
        <v>0</v>
      </c>
      <c r="R1110" s="46">
        <v>0</v>
      </c>
      <c r="S1110" s="46">
        <v>0</v>
      </c>
      <c r="T1110" s="46">
        <v>0</v>
      </c>
      <c r="U1110" s="46">
        <v>0</v>
      </c>
      <c r="V1110" s="46">
        <v>0</v>
      </c>
      <c r="W1110" s="46">
        <v>0</v>
      </c>
      <c r="X1110" s="46">
        <v>0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>
        <v>0</v>
      </c>
      <c r="AJ1110" s="46">
        <v>0</v>
      </c>
      <c r="AK1110" s="46">
        <v>11</v>
      </c>
      <c r="AL1110" s="46">
        <v>10</v>
      </c>
      <c r="AM1110" s="46">
        <v>0</v>
      </c>
      <c r="AN1110" s="46">
        <v>0</v>
      </c>
      <c r="AO1110" s="46">
        <v>0</v>
      </c>
      <c r="AP1110" s="46">
        <v>0</v>
      </c>
      <c r="AQ1110" s="46">
        <v>0</v>
      </c>
      <c r="AR1110" s="46">
        <v>0</v>
      </c>
      <c r="AS1110" s="46">
        <v>0</v>
      </c>
      <c r="AT1110" s="46">
        <v>0</v>
      </c>
      <c r="AU1110" s="46">
        <v>0</v>
      </c>
      <c r="AV1110" s="46">
        <v>0</v>
      </c>
      <c r="AW1110" s="46">
        <v>0</v>
      </c>
      <c r="AX1110" s="46">
        <v>0</v>
      </c>
    </row>
    <row r="1111" spans="1:50">
      <c r="A1111" s="46">
        <v>1110</v>
      </c>
      <c r="B1111" s="46" t="s">
        <v>3098</v>
      </c>
      <c r="C1111" s="46" t="s">
        <v>2204</v>
      </c>
      <c r="D1111" s="46" t="s">
        <v>21</v>
      </c>
      <c r="E1111" s="46" t="s">
        <v>2308</v>
      </c>
      <c r="F1111" s="46" t="s">
        <v>2307</v>
      </c>
      <c r="G1111" s="46">
        <v>98</v>
      </c>
      <c r="H1111" s="46">
        <v>127</v>
      </c>
      <c r="I1111" s="46">
        <v>22</v>
      </c>
      <c r="J1111" s="46">
        <v>1342</v>
      </c>
      <c r="K1111" s="46">
        <v>1726</v>
      </c>
      <c r="L1111" s="46">
        <v>345</v>
      </c>
      <c r="M1111" s="46">
        <v>0</v>
      </c>
      <c r="N1111" s="46">
        <v>0</v>
      </c>
      <c r="O1111" s="46">
        <v>0</v>
      </c>
      <c r="P1111" s="46">
        <v>0</v>
      </c>
      <c r="Q1111" s="46">
        <v>0</v>
      </c>
      <c r="R1111" s="46">
        <v>0</v>
      </c>
      <c r="S1111" s="46">
        <v>0</v>
      </c>
      <c r="T1111" s="46">
        <v>0</v>
      </c>
      <c r="U1111" s="46">
        <v>0</v>
      </c>
      <c r="V1111" s="46">
        <v>0</v>
      </c>
      <c r="W1111" s="46">
        <v>0</v>
      </c>
      <c r="X1111" s="46">
        <v>0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>
        <v>0</v>
      </c>
      <c r="AJ1111" s="46">
        <v>0</v>
      </c>
      <c r="AK1111" s="46">
        <v>29</v>
      </c>
      <c r="AL1111" s="46">
        <v>27</v>
      </c>
      <c r="AM1111" s="46">
        <v>0</v>
      </c>
      <c r="AN1111" s="46">
        <v>0</v>
      </c>
      <c r="AO1111" s="46">
        <v>0</v>
      </c>
      <c r="AP1111" s="46">
        <v>0</v>
      </c>
      <c r="AQ1111" s="46">
        <v>0</v>
      </c>
      <c r="AR1111" s="46">
        <v>0</v>
      </c>
      <c r="AS1111" s="46">
        <v>0</v>
      </c>
      <c r="AT1111" s="46">
        <v>0</v>
      </c>
      <c r="AU1111" s="46">
        <v>54</v>
      </c>
      <c r="AV1111" s="46">
        <v>4</v>
      </c>
      <c r="AW1111" s="46">
        <v>0</v>
      </c>
      <c r="AX1111" s="46">
        <v>0</v>
      </c>
    </row>
    <row r="1112" spans="1:50">
      <c r="A1112" s="46">
        <v>1111</v>
      </c>
      <c r="B1112" s="46" t="s">
        <v>3098</v>
      </c>
      <c r="C1112" s="46" t="s">
        <v>2204</v>
      </c>
      <c r="D1112" s="46" t="s">
        <v>24</v>
      </c>
      <c r="E1112" s="46" t="s">
        <v>2310</v>
      </c>
      <c r="F1112" s="46" t="s">
        <v>2309</v>
      </c>
      <c r="G1112" s="46">
        <v>16</v>
      </c>
      <c r="H1112" s="46">
        <v>20</v>
      </c>
      <c r="I1112" s="46">
        <v>4</v>
      </c>
      <c r="J1112" s="46">
        <v>153</v>
      </c>
      <c r="K1112" s="46">
        <v>198</v>
      </c>
      <c r="L1112" s="46">
        <v>65</v>
      </c>
      <c r="M1112" s="46">
        <v>0</v>
      </c>
      <c r="N1112" s="46">
        <v>0</v>
      </c>
      <c r="O1112" s="46">
        <v>0</v>
      </c>
      <c r="P1112" s="46">
        <v>0</v>
      </c>
      <c r="Q1112" s="46">
        <v>0</v>
      </c>
      <c r="R1112" s="46">
        <v>0</v>
      </c>
      <c r="S1112" s="46">
        <v>0</v>
      </c>
      <c r="T1112" s="46">
        <v>0</v>
      </c>
      <c r="U1112" s="46">
        <v>0</v>
      </c>
      <c r="V1112" s="46">
        <v>0</v>
      </c>
      <c r="W1112" s="46">
        <v>0</v>
      </c>
      <c r="X1112" s="46">
        <v>0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0</v>
      </c>
      <c r="AF1112" s="46">
        <v>0</v>
      </c>
      <c r="AG1112" s="46">
        <v>0</v>
      </c>
      <c r="AH1112" s="46">
        <v>0</v>
      </c>
      <c r="AI1112" s="46">
        <v>0</v>
      </c>
      <c r="AJ1112" s="46">
        <v>0</v>
      </c>
      <c r="AK1112" s="46">
        <v>0</v>
      </c>
      <c r="AL1112" s="46">
        <v>0</v>
      </c>
      <c r="AM1112" s="46">
        <v>0</v>
      </c>
      <c r="AN1112" s="46">
        <v>0</v>
      </c>
      <c r="AO1112" s="46">
        <v>0</v>
      </c>
      <c r="AP1112" s="46">
        <v>0</v>
      </c>
      <c r="AQ1112" s="46">
        <v>0</v>
      </c>
      <c r="AR1112" s="46">
        <v>0</v>
      </c>
      <c r="AS1112" s="46">
        <v>0</v>
      </c>
      <c r="AT1112" s="46">
        <v>0</v>
      </c>
      <c r="AU1112" s="46">
        <v>0</v>
      </c>
      <c r="AV1112" s="46">
        <v>0</v>
      </c>
      <c r="AW1112" s="46">
        <v>0</v>
      </c>
      <c r="AX1112" s="46">
        <v>0</v>
      </c>
    </row>
    <row r="1113" spans="1:50">
      <c r="A1113" s="46">
        <v>1112</v>
      </c>
      <c r="B1113" s="46" t="s">
        <v>3098</v>
      </c>
      <c r="C1113" s="46" t="s">
        <v>2204</v>
      </c>
      <c r="D1113" s="46" t="s">
        <v>29</v>
      </c>
      <c r="E1113" s="46" t="s">
        <v>2312</v>
      </c>
      <c r="F1113" s="46" t="s">
        <v>2311</v>
      </c>
      <c r="G1113" s="46">
        <v>77</v>
      </c>
      <c r="H1113" s="46">
        <v>79</v>
      </c>
      <c r="I1113" s="46">
        <v>14</v>
      </c>
      <c r="J1113" s="46">
        <v>803</v>
      </c>
      <c r="K1113" s="46">
        <v>1127</v>
      </c>
      <c r="L1113" s="46">
        <v>258</v>
      </c>
      <c r="M1113" s="46">
        <v>0</v>
      </c>
      <c r="N1113" s="46">
        <v>0</v>
      </c>
      <c r="O1113" s="46">
        <v>0</v>
      </c>
      <c r="P1113" s="46">
        <v>0</v>
      </c>
      <c r="Q1113" s="46">
        <v>0</v>
      </c>
      <c r="R1113" s="46">
        <v>0</v>
      </c>
      <c r="S1113" s="46">
        <v>0</v>
      </c>
      <c r="T1113" s="46">
        <v>0</v>
      </c>
      <c r="U1113" s="46">
        <v>0</v>
      </c>
      <c r="V1113" s="46">
        <v>0</v>
      </c>
      <c r="W1113" s="46">
        <v>0</v>
      </c>
      <c r="X1113" s="46">
        <v>0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v>0</v>
      </c>
      <c r="AG1113" s="46">
        <v>0</v>
      </c>
      <c r="AH1113" s="46">
        <v>0</v>
      </c>
      <c r="AI1113" s="46">
        <v>0</v>
      </c>
      <c r="AJ1113" s="46">
        <v>0</v>
      </c>
      <c r="AK1113" s="46">
        <v>12</v>
      </c>
      <c r="AL1113" s="46">
        <v>10</v>
      </c>
      <c r="AM1113" s="46">
        <v>0</v>
      </c>
      <c r="AN1113" s="46">
        <v>0</v>
      </c>
      <c r="AO1113" s="46">
        <v>0</v>
      </c>
      <c r="AP1113" s="46">
        <v>0</v>
      </c>
      <c r="AQ1113" s="46">
        <v>0</v>
      </c>
      <c r="AR1113" s="46">
        <v>0</v>
      </c>
      <c r="AS1113" s="46">
        <v>0</v>
      </c>
      <c r="AT1113" s="46">
        <v>0</v>
      </c>
      <c r="AU1113" s="46">
        <v>0</v>
      </c>
      <c r="AV1113" s="46">
        <v>0</v>
      </c>
      <c r="AW1113" s="46">
        <v>0</v>
      </c>
      <c r="AX1113" s="46">
        <v>0</v>
      </c>
    </row>
    <row r="1114" spans="1:50">
      <c r="A1114" s="46">
        <v>1113</v>
      </c>
      <c r="B1114" s="46" t="s">
        <v>3098</v>
      </c>
      <c r="C1114" s="46" t="s">
        <v>2204</v>
      </c>
      <c r="D1114" s="46" t="s">
        <v>78</v>
      </c>
      <c r="E1114" s="46" t="s">
        <v>2314</v>
      </c>
      <c r="F1114" s="46" t="s">
        <v>2313</v>
      </c>
      <c r="G1114" s="46">
        <v>116</v>
      </c>
      <c r="H1114" s="46">
        <v>104</v>
      </c>
      <c r="I1114" s="46">
        <v>27</v>
      </c>
      <c r="J1114" s="46">
        <v>2039</v>
      </c>
      <c r="K1114" s="46">
        <v>2783.5</v>
      </c>
      <c r="L1114" s="46">
        <v>525</v>
      </c>
      <c r="M1114" s="46">
        <v>0</v>
      </c>
      <c r="N1114" s="46">
        <v>0</v>
      </c>
      <c r="O1114" s="46">
        <v>0</v>
      </c>
      <c r="P1114" s="46">
        <v>0</v>
      </c>
      <c r="Q1114" s="46">
        <v>0</v>
      </c>
      <c r="R1114" s="46">
        <v>0</v>
      </c>
      <c r="S1114" s="46">
        <v>0</v>
      </c>
      <c r="T1114" s="46">
        <v>0</v>
      </c>
      <c r="U1114" s="46">
        <v>0</v>
      </c>
      <c r="V1114" s="46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</v>
      </c>
      <c r="AC1114" s="46">
        <v>0</v>
      </c>
      <c r="AD1114" s="46">
        <v>0</v>
      </c>
      <c r="AE1114" s="46">
        <v>0</v>
      </c>
      <c r="AF1114" s="46">
        <v>0</v>
      </c>
      <c r="AG1114" s="46">
        <v>0</v>
      </c>
      <c r="AH1114" s="46">
        <v>0</v>
      </c>
      <c r="AI1114" s="46">
        <v>0</v>
      </c>
      <c r="AJ1114" s="46">
        <v>0</v>
      </c>
      <c r="AK1114" s="46">
        <v>92</v>
      </c>
      <c r="AL1114" s="46">
        <v>77</v>
      </c>
      <c r="AM1114" s="46">
        <v>0</v>
      </c>
      <c r="AN1114" s="46">
        <v>0</v>
      </c>
      <c r="AO1114" s="46">
        <v>0</v>
      </c>
      <c r="AP1114" s="46">
        <v>0</v>
      </c>
      <c r="AQ1114" s="46">
        <v>0</v>
      </c>
      <c r="AR1114" s="46">
        <v>0</v>
      </c>
      <c r="AS1114" s="46">
        <v>0</v>
      </c>
      <c r="AT1114" s="46">
        <v>0</v>
      </c>
      <c r="AU1114" s="46">
        <v>0</v>
      </c>
      <c r="AV1114" s="46">
        <v>0</v>
      </c>
      <c r="AW1114" s="46">
        <v>0</v>
      </c>
      <c r="AX1114" s="46">
        <v>0</v>
      </c>
    </row>
    <row r="1115" spans="1:50">
      <c r="A1115" s="46">
        <v>1114</v>
      </c>
      <c r="B1115" s="46" t="s">
        <v>3098</v>
      </c>
      <c r="C1115" s="46" t="s">
        <v>2204</v>
      </c>
      <c r="D1115" s="46" t="s">
        <v>24</v>
      </c>
      <c r="E1115" s="46" t="s">
        <v>2316</v>
      </c>
      <c r="F1115" s="46" t="s">
        <v>2315</v>
      </c>
      <c r="G1115" s="46">
        <v>32</v>
      </c>
      <c r="H1115" s="46">
        <v>38</v>
      </c>
      <c r="I1115" s="46">
        <v>4</v>
      </c>
      <c r="J1115" s="46">
        <v>271</v>
      </c>
      <c r="K1115" s="46">
        <v>412</v>
      </c>
      <c r="L1115" s="46">
        <v>63</v>
      </c>
      <c r="M1115" s="46">
        <v>0</v>
      </c>
      <c r="N1115" s="46">
        <v>0</v>
      </c>
      <c r="O1115" s="46">
        <v>0</v>
      </c>
      <c r="P1115" s="46">
        <v>0</v>
      </c>
      <c r="Q1115" s="46">
        <v>0</v>
      </c>
      <c r="R1115" s="46">
        <v>0</v>
      </c>
      <c r="S1115" s="46">
        <v>0</v>
      </c>
      <c r="T1115" s="46">
        <v>0</v>
      </c>
      <c r="U1115" s="46">
        <v>0</v>
      </c>
      <c r="V1115" s="46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>
        <v>0</v>
      </c>
      <c r="AJ1115" s="46">
        <v>0</v>
      </c>
      <c r="AK1115" s="46">
        <v>13</v>
      </c>
      <c r="AL1115" s="46">
        <v>11</v>
      </c>
      <c r="AM1115" s="46">
        <v>0</v>
      </c>
      <c r="AN1115" s="46">
        <v>0</v>
      </c>
      <c r="AO1115" s="46">
        <v>0</v>
      </c>
      <c r="AP1115" s="46">
        <v>0</v>
      </c>
      <c r="AQ1115" s="46">
        <v>0</v>
      </c>
      <c r="AR1115" s="46">
        <v>0</v>
      </c>
      <c r="AS1115" s="46">
        <v>0</v>
      </c>
      <c r="AT1115" s="46">
        <v>0</v>
      </c>
      <c r="AU1115" s="46">
        <v>0</v>
      </c>
      <c r="AV1115" s="46">
        <v>0</v>
      </c>
      <c r="AW1115" s="46">
        <v>0</v>
      </c>
      <c r="AX1115" s="46">
        <v>0</v>
      </c>
    </row>
    <row r="1116" spans="1:50">
      <c r="A1116" s="46">
        <v>1115</v>
      </c>
      <c r="B1116" s="46" t="s">
        <v>3098</v>
      </c>
      <c r="C1116" s="46" t="s">
        <v>2204</v>
      </c>
      <c r="D1116" s="46" t="s">
        <v>21</v>
      </c>
      <c r="E1116" s="46" t="s">
        <v>2318</v>
      </c>
      <c r="F1116" s="46" t="s">
        <v>2317</v>
      </c>
      <c r="G1116" s="46">
        <v>60</v>
      </c>
      <c r="H1116" s="46">
        <v>84</v>
      </c>
      <c r="I1116" s="46">
        <v>12</v>
      </c>
      <c r="J1116" s="46">
        <v>556</v>
      </c>
      <c r="K1116" s="46">
        <v>800</v>
      </c>
      <c r="L1116" s="46">
        <v>162</v>
      </c>
      <c r="M1116" s="46">
        <v>0</v>
      </c>
      <c r="N1116" s="46">
        <v>0</v>
      </c>
      <c r="O1116" s="46">
        <v>0</v>
      </c>
      <c r="P1116" s="46">
        <v>0</v>
      </c>
      <c r="Q1116" s="46">
        <v>0</v>
      </c>
      <c r="R1116" s="46">
        <v>0</v>
      </c>
      <c r="S1116" s="46">
        <v>0</v>
      </c>
      <c r="T1116" s="46">
        <v>0</v>
      </c>
      <c r="U1116" s="46">
        <v>0</v>
      </c>
      <c r="V1116" s="46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v>0</v>
      </c>
      <c r="AG1116" s="46">
        <v>0</v>
      </c>
      <c r="AH1116" s="46">
        <v>0</v>
      </c>
      <c r="AI1116" s="46">
        <v>0</v>
      </c>
      <c r="AJ1116" s="46">
        <v>0</v>
      </c>
      <c r="AK1116" s="46">
        <v>11</v>
      </c>
      <c r="AL1116" s="46">
        <v>7</v>
      </c>
      <c r="AM1116" s="46">
        <v>0</v>
      </c>
      <c r="AN1116" s="46">
        <v>0</v>
      </c>
      <c r="AO1116" s="46">
        <v>0</v>
      </c>
      <c r="AP1116" s="46">
        <v>0</v>
      </c>
      <c r="AQ1116" s="46">
        <v>0</v>
      </c>
      <c r="AR1116" s="46">
        <v>0</v>
      </c>
      <c r="AS1116" s="46">
        <v>0</v>
      </c>
      <c r="AT1116" s="46">
        <v>0</v>
      </c>
      <c r="AU1116" s="46">
        <v>0</v>
      </c>
      <c r="AV1116" s="46">
        <v>0</v>
      </c>
      <c r="AW1116" s="46">
        <v>0</v>
      </c>
      <c r="AX1116" s="46">
        <v>0</v>
      </c>
    </row>
    <row r="1117" spans="1:50">
      <c r="A1117" s="46">
        <v>1116</v>
      </c>
      <c r="B1117" s="46" t="s">
        <v>3098</v>
      </c>
      <c r="C1117" s="46" t="s">
        <v>2204</v>
      </c>
      <c r="D1117" s="46" t="s">
        <v>24</v>
      </c>
      <c r="E1117" s="46" t="s">
        <v>2320</v>
      </c>
      <c r="F1117" s="46" t="s">
        <v>2319</v>
      </c>
      <c r="G1117" s="46">
        <v>22</v>
      </c>
      <c r="H1117" s="46">
        <v>18</v>
      </c>
      <c r="I1117" s="46">
        <v>6</v>
      </c>
      <c r="J1117" s="46">
        <v>223</v>
      </c>
      <c r="K1117" s="46">
        <v>267</v>
      </c>
      <c r="L1117" s="46">
        <v>57</v>
      </c>
      <c r="M1117" s="46">
        <v>0</v>
      </c>
      <c r="N1117" s="46">
        <v>0</v>
      </c>
      <c r="O1117" s="46">
        <v>0</v>
      </c>
      <c r="P1117" s="46">
        <v>0</v>
      </c>
      <c r="Q1117" s="46">
        <v>0</v>
      </c>
      <c r="R1117" s="46">
        <v>0</v>
      </c>
      <c r="S1117" s="46">
        <v>0</v>
      </c>
      <c r="T1117" s="46">
        <v>0</v>
      </c>
      <c r="U1117" s="46">
        <v>0</v>
      </c>
      <c r="V1117" s="46">
        <v>0</v>
      </c>
      <c r="W1117" s="46">
        <v>0</v>
      </c>
      <c r="X1117" s="46">
        <v>0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0</v>
      </c>
      <c r="AF1117" s="46">
        <v>0</v>
      </c>
      <c r="AG1117" s="46">
        <v>0</v>
      </c>
      <c r="AH1117" s="46">
        <v>0</v>
      </c>
      <c r="AI1117" s="46">
        <v>0</v>
      </c>
      <c r="AJ1117" s="46">
        <v>0</v>
      </c>
      <c r="AK1117" s="46">
        <v>0</v>
      </c>
      <c r="AL1117" s="46">
        <v>0</v>
      </c>
      <c r="AM1117" s="46">
        <v>0</v>
      </c>
      <c r="AN1117" s="46">
        <v>0</v>
      </c>
      <c r="AO1117" s="46">
        <v>0</v>
      </c>
      <c r="AP1117" s="46">
        <v>0</v>
      </c>
      <c r="AQ1117" s="46">
        <v>0</v>
      </c>
      <c r="AR1117" s="46">
        <v>0</v>
      </c>
      <c r="AS1117" s="46">
        <v>0</v>
      </c>
      <c r="AT1117" s="46">
        <v>0</v>
      </c>
      <c r="AU1117" s="46">
        <v>0</v>
      </c>
      <c r="AV1117" s="46">
        <v>0</v>
      </c>
      <c r="AW1117" s="46">
        <v>0</v>
      </c>
      <c r="AX1117" s="46">
        <v>0</v>
      </c>
    </row>
    <row r="1118" spans="1:50">
      <c r="A1118" s="46">
        <v>1117</v>
      </c>
      <c r="B1118" s="46" t="s">
        <v>3097</v>
      </c>
      <c r="C1118" s="46" t="s">
        <v>2321</v>
      </c>
      <c r="D1118" s="46" t="s">
        <v>15</v>
      </c>
      <c r="E1118" s="46" t="s">
        <v>2325</v>
      </c>
      <c r="F1118" s="46" t="s">
        <v>2324</v>
      </c>
      <c r="G1118" s="46">
        <v>24</v>
      </c>
      <c r="H1118" s="46">
        <v>68</v>
      </c>
      <c r="I1118" s="46">
        <v>47</v>
      </c>
      <c r="J1118" s="46">
        <v>368</v>
      </c>
      <c r="K1118" s="46">
        <v>1348.5</v>
      </c>
      <c r="L1118" s="46">
        <v>1127</v>
      </c>
      <c r="M1118" s="46">
        <v>62</v>
      </c>
      <c r="N1118" s="46">
        <v>93</v>
      </c>
      <c r="O1118" s="46">
        <v>24</v>
      </c>
      <c r="P1118" s="46">
        <v>586</v>
      </c>
      <c r="Q1118" s="46">
        <v>1013</v>
      </c>
      <c r="R1118" s="46">
        <v>269</v>
      </c>
      <c r="S1118" s="46">
        <v>4</v>
      </c>
      <c r="T1118" s="46">
        <v>6</v>
      </c>
      <c r="U1118" s="46">
        <v>0</v>
      </c>
      <c r="V1118" s="46">
        <v>49</v>
      </c>
      <c r="W1118" s="46">
        <v>63</v>
      </c>
      <c r="X1118" s="46">
        <v>0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2297.5</v>
      </c>
      <c r="AF1118" s="46">
        <v>1264</v>
      </c>
      <c r="AG1118" s="46">
        <v>112</v>
      </c>
      <c r="AH1118" s="46">
        <v>0</v>
      </c>
      <c r="AI1118" s="46">
        <v>0</v>
      </c>
      <c r="AJ1118" s="46">
        <v>0</v>
      </c>
      <c r="AK1118" s="46">
        <v>0</v>
      </c>
      <c r="AL1118" s="46">
        <v>0</v>
      </c>
      <c r="AM1118" s="46">
        <v>0</v>
      </c>
      <c r="AN1118" s="46">
        <v>0</v>
      </c>
      <c r="AO1118" s="46">
        <v>180</v>
      </c>
      <c r="AP1118" s="46">
        <v>241</v>
      </c>
      <c r="AQ1118" s="46">
        <v>104</v>
      </c>
      <c r="AR1118" s="46">
        <v>2767</v>
      </c>
      <c r="AS1118" s="46">
        <v>4408.5</v>
      </c>
      <c r="AT1118" s="46">
        <v>1745.5</v>
      </c>
      <c r="AU1118" s="46">
        <v>0</v>
      </c>
      <c r="AV1118" s="46">
        <v>0</v>
      </c>
      <c r="AW1118" s="46">
        <v>0</v>
      </c>
      <c r="AX1118" s="46">
        <v>0</v>
      </c>
    </row>
    <row r="1119" spans="1:50">
      <c r="A1119" s="46">
        <v>1118</v>
      </c>
      <c r="B1119" s="46" t="s">
        <v>3098</v>
      </c>
      <c r="C1119" s="46" t="s">
        <v>2321</v>
      </c>
      <c r="D1119" s="46" t="s">
        <v>29</v>
      </c>
      <c r="E1119" s="46" t="s">
        <v>2329</v>
      </c>
      <c r="F1119" s="46" t="s">
        <v>2328</v>
      </c>
      <c r="G1119" s="46">
        <v>15</v>
      </c>
      <c r="H1119" s="46">
        <v>20</v>
      </c>
      <c r="I1119" s="46">
        <v>6</v>
      </c>
      <c r="J1119" s="46">
        <v>177.5</v>
      </c>
      <c r="K1119" s="46">
        <v>299.5</v>
      </c>
      <c r="L1119" s="46">
        <v>65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  <c r="AN1119" s="46">
        <v>0</v>
      </c>
      <c r="AO1119" s="46">
        <v>0</v>
      </c>
      <c r="AP1119" s="46">
        <v>0</v>
      </c>
      <c r="AQ1119" s="46">
        <v>0</v>
      </c>
      <c r="AR1119" s="46">
        <v>0</v>
      </c>
      <c r="AS1119" s="46">
        <v>0</v>
      </c>
      <c r="AT1119" s="46">
        <v>0</v>
      </c>
      <c r="AU1119" s="46">
        <v>0</v>
      </c>
      <c r="AV1119" s="46">
        <v>0</v>
      </c>
      <c r="AW1119" s="46">
        <v>0</v>
      </c>
      <c r="AX1119" s="46">
        <v>0</v>
      </c>
    </row>
    <row r="1120" spans="1:50">
      <c r="A1120" s="46">
        <v>1119</v>
      </c>
      <c r="B1120" s="46" t="s">
        <v>3098</v>
      </c>
      <c r="C1120" s="46" t="s">
        <v>2321</v>
      </c>
      <c r="D1120" s="46" t="s">
        <v>21</v>
      </c>
      <c r="E1120" s="46" t="s">
        <v>2331</v>
      </c>
      <c r="F1120" s="46" t="s">
        <v>2330</v>
      </c>
      <c r="G1120" s="46">
        <v>41</v>
      </c>
      <c r="H1120" s="46">
        <v>65</v>
      </c>
      <c r="I1120" s="46">
        <v>21</v>
      </c>
      <c r="J1120" s="46">
        <v>1390</v>
      </c>
      <c r="K1120" s="46">
        <v>1871</v>
      </c>
      <c r="L1120" s="46">
        <v>504</v>
      </c>
      <c r="M1120" s="46">
        <v>0</v>
      </c>
      <c r="N1120" s="46">
        <v>0</v>
      </c>
      <c r="O1120" s="46">
        <v>0</v>
      </c>
      <c r="P1120" s="46">
        <v>0</v>
      </c>
      <c r="Q1120" s="46">
        <v>0</v>
      </c>
      <c r="R1120" s="46">
        <v>0</v>
      </c>
      <c r="S1120" s="46">
        <v>0</v>
      </c>
      <c r="T1120" s="46">
        <v>0</v>
      </c>
      <c r="U1120" s="46">
        <v>0</v>
      </c>
      <c r="V1120" s="46">
        <v>0</v>
      </c>
      <c r="W1120" s="46">
        <v>0</v>
      </c>
      <c r="X1120" s="46">
        <v>0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v>0</v>
      </c>
      <c r="AG1120" s="46">
        <v>0</v>
      </c>
      <c r="AH1120" s="46">
        <v>0</v>
      </c>
      <c r="AI1120" s="46">
        <v>0</v>
      </c>
      <c r="AJ1120" s="46">
        <v>0</v>
      </c>
      <c r="AK1120" s="46">
        <v>20</v>
      </c>
      <c r="AL1120" s="46">
        <v>14</v>
      </c>
      <c r="AM1120" s="46">
        <v>0</v>
      </c>
      <c r="AN1120" s="46">
        <v>0</v>
      </c>
      <c r="AO1120" s="46">
        <v>0</v>
      </c>
      <c r="AP1120" s="46">
        <v>0</v>
      </c>
      <c r="AQ1120" s="46">
        <v>0</v>
      </c>
      <c r="AR1120" s="46">
        <v>0</v>
      </c>
      <c r="AS1120" s="46">
        <v>0</v>
      </c>
      <c r="AT1120" s="46">
        <v>0</v>
      </c>
      <c r="AU1120" s="46">
        <v>0</v>
      </c>
      <c r="AV1120" s="46">
        <v>0</v>
      </c>
      <c r="AW1120" s="46">
        <v>0</v>
      </c>
      <c r="AX1120" s="46">
        <v>0</v>
      </c>
    </row>
    <row r="1121" spans="1:50">
      <c r="A1121" s="46">
        <v>1120</v>
      </c>
      <c r="B1121" s="46" t="s">
        <v>3098</v>
      </c>
      <c r="C1121" s="46" t="s">
        <v>2321</v>
      </c>
      <c r="D1121" s="46" t="s">
        <v>29</v>
      </c>
      <c r="E1121" s="46" t="s">
        <v>2333</v>
      </c>
      <c r="F1121" s="46" t="s">
        <v>2332</v>
      </c>
      <c r="G1121" s="46">
        <v>14</v>
      </c>
      <c r="H1121" s="46">
        <v>20</v>
      </c>
      <c r="I1121" s="46">
        <v>6</v>
      </c>
      <c r="J1121" s="46">
        <v>157</v>
      </c>
      <c r="K1121" s="46">
        <v>236.5</v>
      </c>
      <c r="L1121" s="46">
        <v>57.5</v>
      </c>
      <c r="M1121" s="46">
        <v>0</v>
      </c>
      <c r="N1121" s="46">
        <v>0</v>
      </c>
      <c r="O1121" s="46">
        <v>0</v>
      </c>
      <c r="P1121" s="46">
        <v>0</v>
      </c>
      <c r="Q1121" s="46">
        <v>0</v>
      </c>
      <c r="R1121" s="46">
        <v>0</v>
      </c>
      <c r="S1121" s="46">
        <v>0</v>
      </c>
      <c r="T1121" s="46">
        <v>0</v>
      </c>
      <c r="U1121" s="46">
        <v>0</v>
      </c>
      <c r="V1121" s="46">
        <v>0</v>
      </c>
      <c r="W1121" s="46">
        <v>0</v>
      </c>
      <c r="X1121" s="46">
        <v>0</v>
      </c>
      <c r="Y1121" s="46">
        <v>0</v>
      </c>
      <c r="Z1121" s="46">
        <v>0</v>
      </c>
      <c r="AA1121" s="46">
        <v>0</v>
      </c>
      <c r="AB1121" s="46">
        <v>0</v>
      </c>
      <c r="AC1121" s="46">
        <v>0</v>
      </c>
      <c r="AD1121" s="46">
        <v>0</v>
      </c>
      <c r="AE1121" s="46">
        <v>0</v>
      </c>
      <c r="AF1121" s="46">
        <v>0</v>
      </c>
      <c r="AG1121" s="46">
        <v>0</v>
      </c>
      <c r="AH1121" s="46">
        <v>0</v>
      </c>
      <c r="AI1121" s="46">
        <v>0</v>
      </c>
      <c r="AJ1121" s="46">
        <v>0</v>
      </c>
      <c r="AK1121" s="46">
        <v>1</v>
      </c>
      <c r="AL1121" s="46">
        <v>1</v>
      </c>
      <c r="AM1121" s="46">
        <v>0</v>
      </c>
      <c r="AN1121" s="46">
        <v>0</v>
      </c>
      <c r="AO1121" s="46">
        <v>0</v>
      </c>
      <c r="AP1121" s="46">
        <v>0</v>
      </c>
      <c r="AQ1121" s="46">
        <v>0</v>
      </c>
      <c r="AR1121" s="46">
        <v>0</v>
      </c>
      <c r="AS1121" s="46">
        <v>0</v>
      </c>
      <c r="AT1121" s="46">
        <v>0</v>
      </c>
      <c r="AU1121" s="46">
        <v>0</v>
      </c>
      <c r="AV1121" s="46">
        <v>0</v>
      </c>
      <c r="AW1121" s="46">
        <v>0</v>
      </c>
      <c r="AX1121" s="46">
        <v>0</v>
      </c>
    </row>
    <row r="1122" spans="1:50">
      <c r="A1122" s="46">
        <v>1121</v>
      </c>
      <c r="B1122" s="46" t="s">
        <v>3098</v>
      </c>
      <c r="C1122" s="46" t="s">
        <v>2321</v>
      </c>
      <c r="D1122" s="46" t="s">
        <v>29</v>
      </c>
      <c r="E1122" s="46" t="s">
        <v>2335</v>
      </c>
      <c r="F1122" s="46" t="s">
        <v>2334</v>
      </c>
      <c r="G1122" s="46">
        <v>16</v>
      </c>
      <c r="H1122" s="46">
        <v>24</v>
      </c>
      <c r="I1122" s="46">
        <v>7</v>
      </c>
      <c r="J1122" s="46">
        <v>426</v>
      </c>
      <c r="K1122" s="46">
        <v>600.5</v>
      </c>
      <c r="L1122" s="46">
        <v>128</v>
      </c>
      <c r="M1122" s="46">
        <v>0</v>
      </c>
      <c r="N1122" s="46">
        <v>0</v>
      </c>
      <c r="O1122" s="46">
        <v>0</v>
      </c>
      <c r="P1122" s="46">
        <v>0</v>
      </c>
      <c r="Q1122" s="46">
        <v>0</v>
      </c>
      <c r="R1122" s="46">
        <v>0</v>
      </c>
      <c r="S1122" s="46">
        <v>0</v>
      </c>
      <c r="T1122" s="46">
        <v>0</v>
      </c>
      <c r="U1122" s="46">
        <v>0</v>
      </c>
      <c r="V1122" s="46">
        <v>0</v>
      </c>
      <c r="W1122" s="46">
        <v>0</v>
      </c>
      <c r="X1122" s="46">
        <v>0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0</v>
      </c>
      <c r="AF1122" s="46">
        <v>0</v>
      </c>
      <c r="AG1122" s="46">
        <v>0</v>
      </c>
      <c r="AH1122" s="46">
        <v>0</v>
      </c>
      <c r="AI1122" s="46">
        <v>0</v>
      </c>
      <c r="AJ1122" s="46">
        <v>0</v>
      </c>
      <c r="AK1122" s="46">
        <v>8</v>
      </c>
      <c r="AL1122" s="46">
        <v>6</v>
      </c>
      <c r="AM1122" s="46">
        <v>0</v>
      </c>
      <c r="AN1122" s="46">
        <v>0</v>
      </c>
      <c r="AO1122" s="46">
        <v>0</v>
      </c>
      <c r="AP1122" s="46">
        <v>0</v>
      </c>
      <c r="AQ1122" s="46">
        <v>0</v>
      </c>
      <c r="AR1122" s="46">
        <v>0</v>
      </c>
      <c r="AS1122" s="46">
        <v>0</v>
      </c>
      <c r="AT1122" s="46">
        <v>0</v>
      </c>
      <c r="AU1122" s="46">
        <v>0</v>
      </c>
      <c r="AV1122" s="46">
        <v>0</v>
      </c>
      <c r="AW1122" s="46">
        <v>0</v>
      </c>
      <c r="AX1122" s="46">
        <v>0</v>
      </c>
    </row>
    <row r="1123" spans="1:50">
      <c r="A1123" s="46">
        <v>1122</v>
      </c>
      <c r="B1123" s="46" t="s">
        <v>3098</v>
      </c>
      <c r="C1123" s="46" t="s">
        <v>2321</v>
      </c>
      <c r="D1123" s="46" t="s">
        <v>29</v>
      </c>
      <c r="E1123" s="46" t="s">
        <v>2337</v>
      </c>
      <c r="F1123" s="46" t="s">
        <v>2336</v>
      </c>
      <c r="G1123" s="46">
        <v>54</v>
      </c>
      <c r="H1123" s="46">
        <v>64</v>
      </c>
      <c r="I1123" s="46">
        <v>21</v>
      </c>
      <c r="J1123" s="46">
        <v>909</v>
      </c>
      <c r="K1123" s="46">
        <v>1235</v>
      </c>
      <c r="L1123" s="46">
        <v>305</v>
      </c>
      <c r="M1123" s="46">
        <v>0</v>
      </c>
      <c r="N1123" s="46">
        <v>0</v>
      </c>
      <c r="O1123" s="46">
        <v>0</v>
      </c>
      <c r="P1123" s="46">
        <v>0</v>
      </c>
      <c r="Q1123" s="46">
        <v>0</v>
      </c>
      <c r="R1123" s="46">
        <v>0</v>
      </c>
      <c r="S1123" s="46">
        <v>0</v>
      </c>
      <c r="T1123" s="46">
        <v>0</v>
      </c>
      <c r="U1123" s="46">
        <v>0</v>
      </c>
      <c r="V1123" s="46">
        <v>0</v>
      </c>
      <c r="W1123" s="46">
        <v>0</v>
      </c>
      <c r="X1123" s="46">
        <v>0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v>0</v>
      </c>
      <c r="AG1123" s="46">
        <v>0</v>
      </c>
      <c r="AH1123" s="46">
        <v>0</v>
      </c>
      <c r="AI1123" s="46">
        <v>0</v>
      </c>
      <c r="AJ1123" s="46">
        <v>0</v>
      </c>
      <c r="AK1123" s="46">
        <v>23</v>
      </c>
      <c r="AL1123" s="46">
        <v>21</v>
      </c>
      <c r="AM1123" s="46">
        <v>0</v>
      </c>
      <c r="AN1123" s="46">
        <v>0</v>
      </c>
      <c r="AO1123" s="46">
        <v>0</v>
      </c>
      <c r="AP1123" s="46">
        <v>0</v>
      </c>
      <c r="AQ1123" s="46">
        <v>0</v>
      </c>
      <c r="AR1123" s="46">
        <v>0</v>
      </c>
      <c r="AS1123" s="46">
        <v>0</v>
      </c>
      <c r="AT1123" s="46">
        <v>0</v>
      </c>
      <c r="AU1123" s="46">
        <v>0</v>
      </c>
      <c r="AV1123" s="46">
        <v>0</v>
      </c>
      <c r="AW1123" s="46">
        <v>0</v>
      </c>
      <c r="AX1123" s="46">
        <v>0</v>
      </c>
    </row>
    <row r="1124" spans="1:50">
      <c r="A1124" s="46">
        <v>1123</v>
      </c>
      <c r="B1124" s="46" t="s">
        <v>3098</v>
      </c>
      <c r="C1124" s="46" t="s">
        <v>2321</v>
      </c>
      <c r="D1124" s="46" t="s">
        <v>29</v>
      </c>
      <c r="E1124" s="46" t="s">
        <v>2339</v>
      </c>
      <c r="F1124" s="46" t="s">
        <v>2338</v>
      </c>
      <c r="G1124" s="46">
        <v>14</v>
      </c>
      <c r="H1124" s="46">
        <v>15</v>
      </c>
      <c r="I1124" s="46">
        <v>6</v>
      </c>
      <c r="J1124" s="46">
        <v>333</v>
      </c>
      <c r="K1124" s="46">
        <v>353</v>
      </c>
      <c r="L1124" s="46">
        <v>114</v>
      </c>
      <c r="M1124" s="46">
        <v>0</v>
      </c>
      <c r="N1124" s="46">
        <v>0</v>
      </c>
      <c r="O1124" s="46">
        <v>0</v>
      </c>
      <c r="P1124" s="46">
        <v>0</v>
      </c>
      <c r="Q1124" s="46">
        <v>0</v>
      </c>
      <c r="R1124" s="46">
        <v>0</v>
      </c>
      <c r="S1124" s="46">
        <v>0</v>
      </c>
      <c r="T1124" s="46">
        <v>0</v>
      </c>
      <c r="U1124" s="46">
        <v>0</v>
      </c>
      <c r="V1124" s="46">
        <v>0</v>
      </c>
      <c r="W1124" s="46">
        <v>0</v>
      </c>
      <c r="X1124" s="46">
        <v>0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0</v>
      </c>
      <c r="AF1124" s="46">
        <v>0</v>
      </c>
      <c r="AG1124" s="46">
        <v>0</v>
      </c>
      <c r="AH1124" s="46">
        <v>0</v>
      </c>
      <c r="AI1124" s="46">
        <v>0</v>
      </c>
      <c r="AJ1124" s="46">
        <v>0</v>
      </c>
      <c r="AK1124" s="46">
        <v>0</v>
      </c>
      <c r="AL1124" s="46">
        <v>0</v>
      </c>
      <c r="AM1124" s="46">
        <v>0</v>
      </c>
      <c r="AN1124" s="46">
        <v>0</v>
      </c>
      <c r="AO1124" s="46">
        <v>0</v>
      </c>
      <c r="AP1124" s="46">
        <v>0</v>
      </c>
      <c r="AQ1124" s="46">
        <v>0</v>
      </c>
      <c r="AR1124" s="46">
        <v>0</v>
      </c>
      <c r="AS1124" s="46">
        <v>0</v>
      </c>
      <c r="AT1124" s="46">
        <v>0</v>
      </c>
      <c r="AU1124" s="46">
        <v>0</v>
      </c>
      <c r="AV1124" s="46">
        <v>0</v>
      </c>
      <c r="AW1124" s="46">
        <v>0</v>
      </c>
      <c r="AX1124" s="46">
        <v>0</v>
      </c>
    </row>
    <row r="1125" spans="1:50">
      <c r="A1125" s="46">
        <v>1124</v>
      </c>
      <c r="B1125" s="46" t="s">
        <v>3098</v>
      </c>
      <c r="C1125" s="46" t="s">
        <v>2321</v>
      </c>
      <c r="D1125" s="46" t="s">
        <v>29</v>
      </c>
      <c r="E1125" s="46" t="s">
        <v>2341</v>
      </c>
      <c r="F1125" s="46" t="s">
        <v>2340</v>
      </c>
      <c r="G1125" s="46">
        <v>41</v>
      </c>
      <c r="H1125" s="46">
        <v>59</v>
      </c>
      <c r="I1125" s="46">
        <v>16</v>
      </c>
      <c r="J1125" s="46">
        <v>469.5</v>
      </c>
      <c r="K1125" s="46">
        <v>733</v>
      </c>
      <c r="L1125" s="46">
        <v>169</v>
      </c>
      <c r="M1125" s="46">
        <v>0</v>
      </c>
      <c r="N1125" s="46">
        <v>0</v>
      </c>
      <c r="O1125" s="46">
        <v>0</v>
      </c>
      <c r="P1125" s="46">
        <v>0</v>
      </c>
      <c r="Q1125" s="46">
        <v>0</v>
      </c>
      <c r="R1125" s="46">
        <v>0</v>
      </c>
      <c r="S1125" s="46">
        <v>0</v>
      </c>
      <c r="T1125" s="46">
        <v>0</v>
      </c>
      <c r="U1125" s="46">
        <v>0</v>
      </c>
      <c r="V1125" s="46">
        <v>0</v>
      </c>
      <c r="W1125" s="46">
        <v>0</v>
      </c>
      <c r="X1125" s="46">
        <v>0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>
        <v>0</v>
      </c>
      <c r="AJ1125" s="46">
        <v>0</v>
      </c>
      <c r="AK1125" s="46">
        <v>10</v>
      </c>
      <c r="AL1125" s="46">
        <v>9</v>
      </c>
      <c r="AM1125" s="46">
        <v>0</v>
      </c>
      <c r="AN1125" s="46">
        <v>0</v>
      </c>
      <c r="AO1125" s="46">
        <v>0</v>
      </c>
      <c r="AP1125" s="46">
        <v>0</v>
      </c>
      <c r="AQ1125" s="46">
        <v>0</v>
      </c>
      <c r="AR1125" s="46">
        <v>0</v>
      </c>
      <c r="AS1125" s="46">
        <v>0</v>
      </c>
      <c r="AT1125" s="46">
        <v>0</v>
      </c>
      <c r="AU1125" s="46">
        <v>0</v>
      </c>
      <c r="AV1125" s="46">
        <v>0</v>
      </c>
      <c r="AW1125" s="46">
        <v>0</v>
      </c>
      <c r="AX1125" s="46">
        <v>0</v>
      </c>
    </row>
    <row r="1126" spans="1:50">
      <c r="A1126" s="46">
        <v>1125</v>
      </c>
      <c r="B1126" s="46" t="s">
        <v>3098</v>
      </c>
      <c r="C1126" s="46" t="s">
        <v>2321</v>
      </c>
      <c r="D1126" s="46" t="s">
        <v>29</v>
      </c>
      <c r="E1126" s="46" t="s">
        <v>2343</v>
      </c>
      <c r="F1126" s="46" t="s">
        <v>2342</v>
      </c>
      <c r="G1126" s="46">
        <v>56</v>
      </c>
      <c r="H1126" s="46">
        <v>69</v>
      </c>
      <c r="I1126" s="46">
        <v>26</v>
      </c>
      <c r="J1126" s="46">
        <v>740.5</v>
      </c>
      <c r="K1126" s="46">
        <v>1088.5</v>
      </c>
      <c r="L1126" s="46">
        <v>278</v>
      </c>
      <c r="M1126" s="46">
        <v>0</v>
      </c>
      <c r="N1126" s="46">
        <v>0</v>
      </c>
      <c r="O1126" s="46">
        <v>0</v>
      </c>
      <c r="P1126" s="46">
        <v>0</v>
      </c>
      <c r="Q1126" s="46">
        <v>0</v>
      </c>
      <c r="R1126" s="46">
        <v>0</v>
      </c>
      <c r="S1126" s="46">
        <v>0</v>
      </c>
      <c r="T1126" s="46">
        <v>0</v>
      </c>
      <c r="U1126" s="46">
        <v>0</v>
      </c>
      <c r="V1126" s="46">
        <v>0</v>
      </c>
      <c r="W1126" s="46">
        <v>0</v>
      </c>
      <c r="X1126" s="46">
        <v>0</v>
      </c>
      <c r="Y1126" s="46">
        <v>0</v>
      </c>
      <c r="Z1126" s="46">
        <v>0</v>
      </c>
      <c r="AA1126" s="46">
        <v>0</v>
      </c>
      <c r="AB1126" s="46">
        <v>0</v>
      </c>
      <c r="AC1126" s="46">
        <v>0</v>
      </c>
      <c r="AD1126" s="46">
        <v>0</v>
      </c>
      <c r="AE1126" s="46">
        <v>0</v>
      </c>
      <c r="AF1126" s="46">
        <v>0</v>
      </c>
      <c r="AG1126" s="46">
        <v>0</v>
      </c>
      <c r="AH1126" s="46">
        <v>0</v>
      </c>
      <c r="AI1126" s="46">
        <v>0</v>
      </c>
      <c r="AJ1126" s="46">
        <v>0</v>
      </c>
      <c r="AK1126" s="46">
        <v>29</v>
      </c>
      <c r="AL1126" s="46">
        <v>21</v>
      </c>
      <c r="AM1126" s="46">
        <v>0</v>
      </c>
      <c r="AN1126" s="46">
        <v>0</v>
      </c>
      <c r="AO1126" s="46">
        <v>0</v>
      </c>
      <c r="AP1126" s="46">
        <v>0</v>
      </c>
      <c r="AQ1126" s="46">
        <v>0</v>
      </c>
      <c r="AR1126" s="46">
        <v>0</v>
      </c>
      <c r="AS1126" s="46">
        <v>0</v>
      </c>
      <c r="AT1126" s="46">
        <v>0</v>
      </c>
      <c r="AU1126" s="46">
        <v>0</v>
      </c>
      <c r="AV1126" s="46">
        <v>0</v>
      </c>
      <c r="AW1126" s="46">
        <v>0</v>
      </c>
      <c r="AX1126" s="46">
        <v>0</v>
      </c>
    </row>
    <row r="1127" spans="1:50">
      <c r="A1127" s="46">
        <v>1126</v>
      </c>
      <c r="B1127" s="46" t="s">
        <v>3098</v>
      </c>
      <c r="C1127" s="46" t="s">
        <v>2321</v>
      </c>
      <c r="D1127" s="46" t="s">
        <v>24</v>
      </c>
      <c r="E1127" s="46" t="s">
        <v>2345</v>
      </c>
      <c r="F1127" s="46" t="s">
        <v>2344</v>
      </c>
      <c r="G1127" s="46">
        <v>16</v>
      </c>
      <c r="H1127" s="46">
        <v>27</v>
      </c>
      <c r="I1127" s="46">
        <v>9</v>
      </c>
      <c r="J1127" s="46">
        <v>165.5</v>
      </c>
      <c r="K1127" s="46">
        <v>295.5</v>
      </c>
      <c r="L1127" s="46">
        <v>69</v>
      </c>
      <c r="M1127" s="46">
        <v>0</v>
      </c>
      <c r="N1127" s="46">
        <v>0</v>
      </c>
      <c r="O1127" s="46">
        <v>0</v>
      </c>
      <c r="P1127" s="46">
        <v>0</v>
      </c>
      <c r="Q1127" s="46">
        <v>0</v>
      </c>
      <c r="R1127" s="46">
        <v>0</v>
      </c>
      <c r="S1127" s="46">
        <v>0</v>
      </c>
      <c r="T1127" s="46">
        <v>0</v>
      </c>
      <c r="U1127" s="46">
        <v>0</v>
      </c>
      <c r="V1127" s="46">
        <v>0</v>
      </c>
      <c r="W1127" s="46">
        <v>0</v>
      </c>
      <c r="X1127" s="46">
        <v>0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</v>
      </c>
      <c r="AF1127" s="46">
        <v>0</v>
      </c>
      <c r="AG1127" s="46">
        <v>0</v>
      </c>
      <c r="AH1127" s="46">
        <v>0</v>
      </c>
      <c r="AI1127" s="46">
        <v>0</v>
      </c>
      <c r="AJ1127" s="46">
        <v>0</v>
      </c>
      <c r="AK1127" s="46">
        <v>0</v>
      </c>
      <c r="AL1127" s="46">
        <v>0</v>
      </c>
      <c r="AM1127" s="46">
        <v>0</v>
      </c>
      <c r="AN1127" s="46">
        <v>0</v>
      </c>
      <c r="AO1127" s="46">
        <v>0</v>
      </c>
      <c r="AP1127" s="46">
        <v>0</v>
      </c>
      <c r="AQ1127" s="46">
        <v>0</v>
      </c>
      <c r="AR1127" s="46">
        <v>0</v>
      </c>
      <c r="AS1127" s="46">
        <v>0</v>
      </c>
      <c r="AT1127" s="46">
        <v>0</v>
      </c>
      <c r="AU1127" s="46">
        <v>0</v>
      </c>
      <c r="AV1127" s="46">
        <v>0</v>
      </c>
      <c r="AW1127" s="46">
        <v>0</v>
      </c>
      <c r="AX1127" s="46">
        <v>0</v>
      </c>
    </row>
    <row r="1128" spans="1:50">
      <c r="A1128" s="46">
        <v>1127</v>
      </c>
      <c r="B1128" s="46" t="s">
        <v>3098</v>
      </c>
      <c r="C1128" s="46" t="s">
        <v>2321</v>
      </c>
      <c r="D1128" s="46" t="s">
        <v>29</v>
      </c>
      <c r="E1128" s="46" t="s">
        <v>2347</v>
      </c>
      <c r="F1128" s="46" t="s">
        <v>2346</v>
      </c>
      <c r="G1128" s="46">
        <v>7</v>
      </c>
      <c r="H1128" s="46">
        <v>16</v>
      </c>
      <c r="I1128" s="46">
        <v>7</v>
      </c>
      <c r="J1128" s="46">
        <v>238</v>
      </c>
      <c r="K1128" s="46">
        <v>357.5</v>
      </c>
      <c r="L1128" s="46">
        <v>126</v>
      </c>
      <c r="M1128" s="46">
        <v>0</v>
      </c>
      <c r="N1128" s="46">
        <v>0</v>
      </c>
      <c r="O1128" s="46">
        <v>0</v>
      </c>
      <c r="P1128" s="46">
        <v>0</v>
      </c>
      <c r="Q1128" s="46">
        <v>0</v>
      </c>
      <c r="R1128" s="46">
        <v>0</v>
      </c>
      <c r="S1128" s="46">
        <v>0</v>
      </c>
      <c r="T1128" s="46">
        <v>0</v>
      </c>
      <c r="U1128" s="46">
        <v>0</v>
      </c>
      <c r="V1128" s="46">
        <v>0</v>
      </c>
      <c r="W1128" s="46">
        <v>0</v>
      </c>
      <c r="X1128" s="46">
        <v>0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0</v>
      </c>
      <c r="AF1128" s="46">
        <v>0</v>
      </c>
      <c r="AG1128" s="46">
        <v>0</v>
      </c>
      <c r="AH1128" s="46">
        <v>0</v>
      </c>
      <c r="AI1128" s="46">
        <v>0</v>
      </c>
      <c r="AJ1128" s="46">
        <v>0</v>
      </c>
      <c r="AK1128" s="46">
        <v>18</v>
      </c>
      <c r="AL1128" s="46">
        <v>9</v>
      </c>
      <c r="AM1128" s="46">
        <v>0</v>
      </c>
      <c r="AN1128" s="46">
        <v>0</v>
      </c>
      <c r="AO1128" s="46">
        <v>0</v>
      </c>
      <c r="AP1128" s="46">
        <v>0</v>
      </c>
      <c r="AQ1128" s="46">
        <v>0</v>
      </c>
      <c r="AR1128" s="46">
        <v>0</v>
      </c>
      <c r="AS1128" s="46">
        <v>0</v>
      </c>
      <c r="AT1128" s="46">
        <v>0</v>
      </c>
      <c r="AU1128" s="46">
        <v>0</v>
      </c>
      <c r="AV1128" s="46">
        <v>0</v>
      </c>
      <c r="AW1128" s="46">
        <v>0</v>
      </c>
      <c r="AX1128" s="46">
        <v>0</v>
      </c>
    </row>
    <row r="1129" spans="1:50">
      <c r="A1129" s="46">
        <v>1128</v>
      </c>
      <c r="B1129" s="46" t="s">
        <v>3098</v>
      </c>
      <c r="C1129" s="46" t="s">
        <v>2321</v>
      </c>
      <c r="D1129" s="46" t="s">
        <v>24</v>
      </c>
      <c r="E1129" s="46" t="s">
        <v>2349</v>
      </c>
      <c r="F1129" s="46" t="s">
        <v>2348</v>
      </c>
      <c r="G1129" s="46">
        <v>37</v>
      </c>
      <c r="H1129" s="46">
        <v>50</v>
      </c>
      <c r="I1129" s="46">
        <v>6</v>
      </c>
      <c r="J1129" s="46">
        <v>392</v>
      </c>
      <c r="K1129" s="46">
        <v>543</v>
      </c>
      <c r="L1129" s="46">
        <v>65</v>
      </c>
      <c r="M1129" s="46">
        <v>0</v>
      </c>
      <c r="N1129" s="46">
        <v>0</v>
      </c>
      <c r="O1129" s="46">
        <v>0</v>
      </c>
      <c r="P1129" s="46">
        <v>0</v>
      </c>
      <c r="Q1129" s="46">
        <v>0</v>
      </c>
      <c r="R1129" s="46">
        <v>0</v>
      </c>
      <c r="S1129" s="46">
        <v>0</v>
      </c>
      <c r="T1129" s="46">
        <v>0</v>
      </c>
      <c r="U1129" s="46">
        <v>0</v>
      </c>
      <c r="V1129" s="46">
        <v>0</v>
      </c>
      <c r="W1129" s="46">
        <v>0</v>
      </c>
      <c r="X1129" s="46">
        <v>0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0</v>
      </c>
      <c r="AF1129" s="46">
        <v>0</v>
      </c>
      <c r="AG1129" s="46">
        <v>0</v>
      </c>
      <c r="AH1129" s="46">
        <v>0</v>
      </c>
      <c r="AI1129" s="46">
        <v>0</v>
      </c>
      <c r="AJ1129" s="46">
        <v>0</v>
      </c>
      <c r="AK1129" s="46">
        <v>6</v>
      </c>
      <c r="AL1129" s="46">
        <v>6</v>
      </c>
      <c r="AM1129" s="46">
        <v>0</v>
      </c>
      <c r="AN1129" s="46">
        <v>0</v>
      </c>
      <c r="AO1129" s="46">
        <v>0</v>
      </c>
      <c r="AP1129" s="46">
        <v>0</v>
      </c>
      <c r="AQ1129" s="46">
        <v>0</v>
      </c>
      <c r="AR1129" s="46">
        <v>0</v>
      </c>
      <c r="AS1129" s="46">
        <v>0</v>
      </c>
      <c r="AT1129" s="46">
        <v>0</v>
      </c>
      <c r="AU1129" s="46">
        <v>0</v>
      </c>
      <c r="AV1129" s="46">
        <v>0</v>
      </c>
      <c r="AW1129" s="46">
        <v>0</v>
      </c>
      <c r="AX1129" s="46">
        <v>0</v>
      </c>
    </row>
    <row r="1130" spans="1:50">
      <c r="A1130" s="46">
        <v>1129</v>
      </c>
      <c r="B1130" s="46" t="s">
        <v>3098</v>
      </c>
      <c r="C1130" s="46" t="s">
        <v>2321</v>
      </c>
      <c r="D1130" s="46" t="s">
        <v>29</v>
      </c>
      <c r="E1130" s="46" t="s">
        <v>2351</v>
      </c>
      <c r="F1130" s="46" t="s">
        <v>2350</v>
      </c>
      <c r="G1130" s="46">
        <v>13</v>
      </c>
      <c r="H1130" s="46">
        <v>25</v>
      </c>
      <c r="I1130" s="46">
        <v>6</v>
      </c>
      <c r="J1130" s="46">
        <v>277</v>
      </c>
      <c r="K1130" s="46">
        <v>441</v>
      </c>
      <c r="L1130" s="46">
        <v>92</v>
      </c>
      <c r="M1130" s="46">
        <v>0</v>
      </c>
      <c r="N1130" s="46">
        <v>0</v>
      </c>
      <c r="O1130" s="46">
        <v>0</v>
      </c>
      <c r="P1130" s="46">
        <v>0</v>
      </c>
      <c r="Q1130" s="46">
        <v>0</v>
      </c>
      <c r="R1130" s="46">
        <v>0</v>
      </c>
      <c r="S1130" s="46">
        <v>0</v>
      </c>
      <c r="T1130" s="46">
        <v>0</v>
      </c>
      <c r="U1130" s="46">
        <v>0</v>
      </c>
      <c r="V1130" s="46">
        <v>0</v>
      </c>
      <c r="W1130" s="46">
        <v>0</v>
      </c>
      <c r="X1130" s="46">
        <v>0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0</v>
      </c>
      <c r="AF1130" s="46">
        <v>0</v>
      </c>
      <c r="AG1130" s="46">
        <v>0</v>
      </c>
      <c r="AH1130" s="46">
        <v>0</v>
      </c>
      <c r="AI1130" s="46">
        <v>0</v>
      </c>
      <c r="AJ1130" s="46">
        <v>0</v>
      </c>
      <c r="AK1130" s="46">
        <v>8</v>
      </c>
      <c r="AL1130" s="46">
        <v>6</v>
      </c>
      <c r="AM1130" s="46">
        <v>0</v>
      </c>
      <c r="AN1130" s="46">
        <v>0</v>
      </c>
      <c r="AO1130" s="46">
        <v>0</v>
      </c>
      <c r="AP1130" s="46">
        <v>0</v>
      </c>
      <c r="AQ1130" s="46">
        <v>0</v>
      </c>
      <c r="AR1130" s="46">
        <v>0</v>
      </c>
      <c r="AS1130" s="46">
        <v>0</v>
      </c>
      <c r="AT1130" s="46">
        <v>0</v>
      </c>
      <c r="AU1130" s="46">
        <v>0</v>
      </c>
      <c r="AV1130" s="46">
        <v>0</v>
      </c>
      <c r="AW1130" s="46">
        <v>0</v>
      </c>
      <c r="AX1130" s="46">
        <v>0</v>
      </c>
    </row>
    <row r="1131" spans="1:50">
      <c r="A1131" s="46">
        <v>1130</v>
      </c>
      <c r="B1131" s="46" t="s">
        <v>3098</v>
      </c>
      <c r="C1131" s="46" t="s">
        <v>2321</v>
      </c>
      <c r="D1131" s="46" t="s">
        <v>29</v>
      </c>
      <c r="E1131" s="46" t="s">
        <v>2353</v>
      </c>
      <c r="F1131" s="46" t="s">
        <v>2352</v>
      </c>
      <c r="G1131" s="46">
        <v>0</v>
      </c>
      <c r="H1131" s="46">
        <v>0</v>
      </c>
      <c r="I1131" s="46">
        <v>0</v>
      </c>
      <c r="J1131" s="46">
        <v>0</v>
      </c>
      <c r="K1131" s="46">
        <v>0</v>
      </c>
      <c r="L1131" s="46">
        <v>0</v>
      </c>
      <c r="M1131" s="46">
        <v>0</v>
      </c>
      <c r="N1131" s="46">
        <v>0</v>
      </c>
      <c r="O1131" s="46">
        <v>0</v>
      </c>
      <c r="P1131" s="46">
        <v>0</v>
      </c>
      <c r="Q1131" s="46">
        <v>0</v>
      </c>
      <c r="R1131" s="46">
        <v>0</v>
      </c>
      <c r="S1131" s="46">
        <v>0</v>
      </c>
      <c r="T1131" s="46">
        <v>0</v>
      </c>
      <c r="U1131" s="46">
        <v>0</v>
      </c>
      <c r="V1131" s="46">
        <v>0</v>
      </c>
      <c r="W1131" s="46">
        <v>0</v>
      </c>
      <c r="X1131" s="46">
        <v>0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0</v>
      </c>
      <c r="AH1131" s="46">
        <v>0</v>
      </c>
      <c r="AI1131" s="46">
        <v>0</v>
      </c>
      <c r="AJ1131" s="46">
        <v>0</v>
      </c>
      <c r="AK1131" s="46">
        <v>0</v>
      </c>
      <c r="AL1131" s="46">
        <v>0</v>
      </c>
      <c r="AM1131" s="46">
        <v>0</v>
      </c>
      <c r="AN1131" s="46">
        <v>0</v>
      </c>
      <c r="AO1131" s="46">
        <v>0</v>
      </c>
      <c r="AP1131" s="46">
        <v>0</v>
      </c>
      <c r="AQ1131" s="46">
        <v>0</v>
      </c>
      <c r="AR1131" s="46">
        <v>0</v>
      </c>
      <c r="AS1131" s="46">
        <v>0</v>
      </c>
      <c r="AT1131" s="46">
        <v>0</v>
      </c>
      <c r="AU1131" s="46">
        <v>0</v>
      </c>
      <c r="AV1131" s="46">
        <v>0</v>
      </c>
      <c r="AW1131" s="46">
        <v>0</v>
      </c>
      <c r="AX1131" s="46">
        <v>0</v>
      </c>
    </row>
    <row r="1132" spans="1:50">
      <c r="A1132" s="46">
        <v>1131</v>
      </c>
      <c r="B1132" s="46" t="s">
        <v>3098</v>
      </c>
      <c r="C1132" s="46" t="s">
        <v>2321</v>
      </c>
      <c r="D1132" s="46" t="s">
        <v>29</v>
      </c>
      <c r="E1132" s="46" t="s">
        <v>2355</v>
      </c>
      <c r="F1132" s="46" t="s">
        <v>2354</v>
      </c>
      <c r="G1132" s="46">
        <v>52</v>
      </c>
      <c r="H1132" s="46">
        <v>64</v>
      </c>
      <c r="I1132" s="46">
        <v>13</v>
      </c>
      <c r="J1132" s="46">
        <v>1545</v>
      </c>
      <c r="K1132" s="46">
        <v>1661</v>
      </c>
      <c r="L1132" s="46">
        <v>353</v>
      </c>
      <c r="M1132" s="46">
        <v>0</v>
      </c>
      <c r="N1132" s="46">
        <v>0</v>
      </c>
      <c r="O1132" s="46">
        <v>0</v>
      </c>
      <c r="P1132" s="46">
        <v>0</v>
      </c>
      <c r="Q1132" s="46">
        <v>0</v>
      </c>
      <c r="R1132" s="46">
        <v>0</v>
      </c>
      <c r="S1132" s="46">
        <v>0</v>
      </c>
      <c r="T1132" s="46">
        <v>0</v>
      </c>
      <c r="U1132" s="46">
        <v>0</v>
      </c>
      <c r="V1132" s="46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v>0</v>
      </c>
      <c r="AG1132" s="46">
        <v>0</v>
      </c>
      <c r="AH1132" s="46">
        <v>0</v>
      </c>
      <c r="AI1132" s="46">
        <v>0</v>
      </c>
      <c r="AJ1132" s="46">
        <v>0</v>
      </c>
      <c r="AK1132" s="46">
        <v>13</v>
      </c>
      <c r="AL1132" s="46">
        <v>12</v>
      </c>
      <c r="AM1132" s="46">
        <v>0</v>
      </c>
      <c r="AN1132" s="46">
        <v>0</v>
      </c>
      <c r="AO1132" s="46">
        <v>0</v>
      </c>
      <c r="AP1132" s="46">
        <v>0</v>
      </c>
      <c r="AQ1132" s="46">
        <v>0</v>
      </c>
      <c r="AR1132" s="46">
        <v>0</v>
      </c>
      <c r="AS1132" s="46">
        <v>0</v>
      </c>
      <c r="AT1132" s="46">
        <v>0</v>
      </c>
      <c r="AU1132" s="46">
        <v>0</v>
      </c>
      <c r="AV1132" s="46">
        <v>0</v>
      </c>
      <c r="AW1132" s="46">
        <v>0</v>
      </c>
      <c r="AX1132" s="46">
        <v>0</v>
      </c>
    </row>
    <row r="1133" spans="1:50">
      <c r="A1133" s="46">
        <v>1132</v>
      </c>
      <c r="B1133" s="46" t="s">
        <v>3098</v>
      </c>
      <c r="C1133" s="46" t="s">
        <v>2321</v>
      </c>
      <c r="D1133" s="46" t="s">
        <v>24</v>
      </c>
      <c r="E1133" s="46" t="s">
        <v>2357</v>
      </c>
      <c r="F1133" s="46" t="s">
        <v>2356</v>
      </c>
      <c r="G1133" s="46">
        <v>36</v>
      </c>
      <c r="H1133" s="46">
        <v>43</v>
      </c>
      <c r="I1133" s="46">
        <v>9</v>
      </c>
      <c r="J1133" s="46">
        <v>280</v>
      </c>
      <c r="K1133" s="46">
        <v>423</v>
      </c>
      <c r="L1133" s="46">
        <v>84</v>
      </c>
      <c r="M1133" s="46">
        <v>0</v>
      </c>
      <c r="N1133" s="46">
        <v>0</v>
      </c>
      <c r="O1133" s="46">
        <v>0</v>
      </c>
      <c r="P1133" s="46">
        <v>0</v>
      </c>
      <c r="Q1133" s="46">
        <v>0</v>
      </c>
      <c r="R1133" s="46">
        <v>0</v>
      </c>
      <c r="S1133" s="46">
        <v>0</v>
      </c>
      <c r="T1133" s="46">
        <v>0</v>
      </c>
      <c r="U1133" s="46">
        <v>0</v>
      </c>
      <c r="V1133" s="46">
        <v>0</v>
      </c>
      <c r="W1133" s="46">
        <v>0</v>
      </c>
      <c r="X1133" s="46">
        <v>0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v>0</v>
      </c>
      <c r="AG1133" s="46">
        <v>0</v>
      </c>
      <c r="AH1133" s="46">
        <v>0</v>
      </c>
      <c r="AI1133" s="46">
        <v>0</v>
      </c>
      <c r="AJ1133" s="46">
        <v>0</v>
      </c>
      <c r="AK1133" s="46">
        <v>0</v>
      </c>
      <c r="AL1133" s="46">
        <v>0</v>
      </c>
      <c r="AM1133" s="46">
        <v>0</v>
      </c>
      <c r="AN1133" s="46">
        <v>0</v>
      </c>
      <c r="AO1133" s="46">
        <v>0</v>
      </c>
      <c r="AP1133" s="46">
        <v>0</v>
      </c>
      <c r="AQ1133" s="46">
        <v>0</v>
      </c>
      <c r="AR1133" s="46">
        <v>0</v>
      </c>
      <c r="AS1133" s="46">
        <v>0</v>
      </c>
      <c r="AT1133" s="46">
        <v>0</v>
      </c>
      <c r="AU1133" s="46">
        <v>0</v>
      </c>
      <c r="AV1133" s="46">
        <v>0</v>
      </c>
      <c r="AW1133" s="46">
        <v>0</v>
      </c>
      <c r="AX1133" s="46">
        <v>0</v>
      </c>
    </row>
    <row r="1134" spans="1:50">
      <c r="A1134" s="46">
        <v>1133</v>
      </c>
      <c r="B1134" s="46" t="s">
        <v>3098</v>
      </c>
      <c r="C1134" s="46" t="s">
        <v>2321</v>
      </c>
      <c r="D1134" s="46" t="s">
        <v>24</v>
      </c>
      <c r="E1134" s="46" t="s">
        <v>2359</v>
      </c>
      <c r="F1134" s="46" t="s">
        <v>2358</v>
      </c>
      <c r="G1134" s="46">
        <v>12</v>
      </c>
      <c r="H1134" s="46">
        <v>16</v>
      </c>
      <c r="I1134" s="46">
        <v>6</v>
      </c>
      <c r="J1134" s="46">
        <v>202</v>
      </c>
      <c r="K1134" s="46">
        <v>321.5</v>
      </c>
      <c r="L1134" s="46">
        <v>77</v>
      </c>
      <c r="M1134" s="46">
        <v>0</v>
      </c>
      <c r="N1134" s="46">
        <v>0</v>
      </c>
      <c r="O1134" s="46">
        <v>0</v>
      </c>
      <c r="P1134" s="46">
        <v>0</v>
      </c>
      <c r="Q1134" s="46">
        <v>0</v>
      </c>
      <c r="R1134" s="46">
        <v>0</v>
      </c>
      <c r="S1134" s="46">
        <v>0</v>
      </c>
      <c r="T1134" s="46">
        <v>0</v>
      </c>
      <c r="U1134" s="46">
        <v>0</v>
      </c>
      <c r="V1134" s="46">
        <v>0</v>
      </c>
      <c r="W1134" s="46">
        <v>0</v>
      </c>
      <c r="X1134" s="46">
        <v>0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</v>
      </c>
      <c r="AF1134" s="46">
        <v>0</v>
      </c>
      <c r="AG1134" s="46">
        <v>0</v>
      </c>
      <c r="AH1134" s="46">
        <v>0</v>
      </c>
      <c r="AI1134" s="46">
        <v>0</v>
      </c>
      <c r="AJ1134" s="46">
        <v>0</v>
      </c>
      <c r="AK1134" s="46">
        <v>0</v>
      </c>
      <c r="AL1134" s="46">
        <v>0</v>
      </c>
      <c r="AM1134" s="46">
        <v>0</v>
      </c>
      <c r="AN1134" s="46">
        <v>0</v>
      </c>
      <c r="AO1134" s="46">
        <v>0</v>
      </c>
      <c r="AP1134" s="46">
        <v>0</v>
      </c>
      <c r="AQ1134" s="46">
        <v>0</v>
      </c>
      <c r="AR1134" s="46">
        <v>0</v>
      </c>
      <c r="AS1134" s="46">
        <v>0</v>
      </c>
      <c r="AT1134" s="46">
        <v>0</v>
      </c>
      <c r="AU1134" s="46">
        <v>0</v>
      </c>
      <c r="AV1134" s="46">
        <v>0</v>
      </c>
      <c r="AW1134" s="46">
        <v>0</v>
      </c>
      <c r="AX1134" s="46">
        <v>0</v>
      </c>
    </row>
    <row r="1135" spans="1:50">
      <c r="A1135" s="46">
        <v>1134</v>
      </c>
      <c r="B1135" s="46" t="s">
        <v>3098</v>
      </c>
      <c r="C1135" s="46" t="s">
        <v>2321</v>
      </c>
      <c r="D1135" s="46" t="s">
        <v>78</v>
      </c>
      <c r="E1135" s="46" t="s">
        <v>2361</v>
      </c>
      <c r="F1135" s="46" t="s">
        <v>2360</v>
      </c>
      <c r="G1135" s="46">
        <v>146</v>
      </c>
      <c r="H1135" s="46">
        <v>171</v>
      </c>
      <c r="I1135" s="46">
        <v>47</v>
      </c>
      <c r="J1135" s="46">
        <v>3186.5</v>
      </c>
      <c r="K1135" s="46">
        <v>4288</v>
      </c>
      <c r="L1135" s="46">
        <v>975</v>
      </c>
      <c r="M1135" s="46">
        <v>0</v>
      </c>
      <c r="N1135" s="46">
        <v>0</v>
      </c>
      <c r="O1135" s="46">
        <v>0</v>
      </c>
      <c r="P1135" s="46">
        <v>0</v>
      </c>
      <c r="Q1135" s="46">
        <v>0</v>
      </c>
      <c r="R1135" s="46">
        <v>0</v>
      </c>
      <c r="S1135" s="46">
        <v>0</v>
      </c>
      <c r="T1135" s="46">
        <v>0</v>
      </c>
      <c r="U1135" s="46">
        <v>0</v>
      </c>
      <c r="V1135" s="46">
        <v>0</v>
      </c>
      <c r="W1135" s="46">
        <v>0</v>
      </c>
      <c r="X1135" s="46">
        <v>0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v>0</v>
      </c>
      <c r="AG1135" s="46">
        <v>0</v>
      </c>
      <c r="AH1135" s="46">
        <v>0</v>
      </c>
      <c r="AI1135" s="46">
        <v>0</v>
      </c>
      <c r="AJ1135" s="46">
        <v>0</v>
      </c>
      <c r="AK1135" s="46">
        <v>79</v>
      </c>
      <c r="AL1135" s="46">
        <v>55</v>
      </c>
      <c r="AM1135" s="46">
        <v>0</v>
      </c>
      <c r="AN1135" s="46">
        <v>0</v>
      </c>
      <c r="AO1135" s="46">
        <v>0</v>
      </c>
      <c r="AP1135" s="46">
        <v>0</v>
      </c>
      <c r="AQ1135" s="46">
        <v>0</v>
      </c>
      <c r="AR1135" s="46">
        <v>0</v>
      </c>
      <c r="AS1135" s="46">
        <v>0</v>
      </c>
      <c r="AT1135" s="46">
        <v>0</v>
      </c>
      <c r="AU1135" s="46">
        <v>0</v>
      </c>
      <c r="AV1135" s="46">
        <v>0</v>
      </c>
      <c r="AW1135" s="46">
        <v>0</v>
      </c>
      <c r="AX1135" s="46">
        <v>0</v>
      </c>
    </row>
    <row r="1136" spans="1:50">
      <c r="A1136" s="46">
        <v>1135</v>
      </c>
      <c r="B1136" s="46" t="s">
        <v>3098</v>
      </c>
      <c r="C1136" s="46" t="s">
        <v>2321</v>
      </c>
      <c r="D1136" s="46" t="s">
        <v>78</v>
      </c>
      <c r="E1136" s="46" t="s">
        <v>2363</v>
      </c>
      <c r="F1136" s="46" t="s">
        <v>2362</v>
      </c>
      <c r="G1136" s="46">
        <v>42</v>
      </c>
      <c r="H1136" s="46">
        <v>84</v>
      </c>
      <c r="I1136" s="46">
        <v>17</v>
      </c>
      <c r="J1136" s="46">
        <v>1159.5</v>
      </c>
      <c r="K1136" s="46">
        <v>2005</v>
      </c>
      <c r="L1136" s="46">
        <v>454</v>
      </c>
      <c r="M1136" s="46">
        <v>0</v>
      </c>
      <c r="N1136" s="46">
        <v>0</v>
      </c>
      <c r="O1136" s="46">
        <v>0</v>
      </c>
      <c r="P1136" s="46">
        <v>0</v>
      </c>
      <c r="Q1136" s="46">
        <v>0</v>
      </c>
      <c r="R1136" s="46">
        <v>0</v>
      </c>
      <c r="S1136" s="46">
        <v>0</v>
      </c>
      <c r="T1136" s="46">
        <v>0</v>
      </c>
      <c r="U1136" s="46">
        <v>0</v>
      </c>
      <c r="V1136" s="46">
        <v>0</v>
      </c>
      <c r="W1136" s="46">
        <v>0</v>
      </c>
      <c r="X1136" s="46">
        <v>0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0</v>
      </c>
      <c r="AF1136" s="46">
        <v>0</v>
      </c>
      <c r="AG1136" s="46">
        <v>0</v>
      </c>
      <c r="AH1136" s="46">
        <v>0</v>
      </c>
      <c r="AI1136" s="46">
        <v>0</v>
      </c>
      <c r="AJ1136" s="46">
        <v>0</v>
      </c>
      <c r="AK1136" s="46">
        <v>18</v>
      </c>
      <c r="AL1136" s="46">
        <v>15</v>
      </c>
      <c r="AM1136" s="46">
        <v>0</v>
      </c>
      <c r="AN1136" s="46">
        <v>0</v>
      </c>
      <c r="AO1136" s="46">
        <v>0</v>
      </c>
      <c r="AP1136" s="46">
        <v>0</v>
      </c>
      <c r="AQ1136" s="46">
        <v>0</v>
      </c>
      <c r="AR1136" s="46">
        <v>0</v>
      </c>
      <c r="AS1136" s="46">
        <v>0</v>
      </c>
      <c r="AT1136" s="46">
        <v>0</v>
      </c>
      <c r="AU1136" s="46">
        <v>0</v>
      </c>
      <c r="AV1136" s="46">
        <v>0</v>
      </c>
      <c r="AW1136" s="46">
        <v>0</v>
      </c>
      <c r="AX1136" s="46">
        <v>0</v>
      </c>
    </row>
    <row r="1137" spans="1:50">
      <c r="A1137" s="46">
        <v>1136</v>
      </c>
      <c r="B1137" s="46" t="s">
        <v>3098</v>
      </c>
      <c r="C1137" s="46" t="s">
        <v>2321</v>
      </c>
      <c r="D1137" s="46" t="s">
        <v>24</v>
      </c>
      <c r="E1137" s="46" t="s">
        <v>2365</v>
      </c>
      <c r="F1137" s="46" t="s">
        <v>2364</v>
      </c>
      <c r="G1137" s="46">
        <v>15</v>
      </c>
      <c r="H1137" s="46">
        <v>23</v>
      </c>
      <c r="I1137" s="46">
        <v>6</v>
      </c>
      <c r="J1137" s="46">
        <v>179</v>
      </c>
      <c r="K1137" s="46">
        <v>266</v>
      </c>
      <c r="L1137" s="46">
        <v>47</v>
      </c>
      <c r="M1137" s="46">
        <v>0</v>
      </c>
      <c r="N1137" s="46">
        <v>0</v>
      </c>
      <c r="O1137" s="46">
        <v>0</v>
      </c>
      <c r="P1137" s="46">
        <v>0</v>
      </c>
      <c r="Q1137" s="46">
        <v>0</v>
      </c>
      <c r="R1137" s="46">
        <v>0</v>
      </c>
      <c r="S1137" s="46">
        <v>0</v>
      </c>
      <c r="T1137" s="46">
        <v>0</v>
      </c>
      <c r="U1137" s="46">
        <v>0</v>
      </c>
      <c r="V1137" s="46">
        <v>0</v>
      </c>
      <c r="W1137" s="46">
        <v>0</v>
      </c>
      <c r="X1137" s="46">
        <v>0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0</v>
      </c>
      <c r="AF1137" s="46">
        <v>0</v>
      </c>
      <c r="AG1137" s="46">
        <v>0</v>
      </c>
      <c r="AH1137" s="46">
        <v>0</v>
      </c>
      <c r="AI1137" s="46">
        <v>0</v>
      </c>
      <c r="AJ1137" s="46">
        <v>0</v>
      </c>
      <c r="AK1137" s="46">
        <v>2</v>
      </c>
      <c r="AL1137" s="46">
        <v>2</v>
      </c>
      <c r="AM1137" s="46">
        <v>0</v>
      </c>
      <c r="AN1137" s="46">
        <v>0</v>
      </c>
      <c r="AO1137" s="46">
        <v>0</v>
      </c>
      <c r="AP1137" s="46">
        <v>0</v>
      </c>
      <c r="AQ1137" s="46">
        <v>0</v>
      </c>
      <c r="AR1137" s="46">
        <v>0</v>
      </c>
      <c r="AS1137" s="46">
        <v>0</v>
      </c>
      <c r="AT1137" s="46">
        <v>0</v>
      </c>
      <c r="AU1137" s="46">
        <v>0</v>
      </c>
      <c r="AV1137" s="46">
        <v>0</v>
      </c>
      <c r="AW1137" s="46">
        <v>0</v>
      </c>
      <c r="AX1137" s="46">
        <v>0</v>
      </c>
    </row>
    <row r="1138" spans="1:50">
      <c r="A1138" s="46">
        <v>1137</v>
      </c>
      <c r="B1138" s="46" t="s">
        <v>3098</v>
      </c>
      <c r="C1138" s="46" t="s">
        <v>2321</v>
      </c>
      <c r="D1138" s="46" t="s">
        <v>29</v>
      </c>
      <c r="E1138" s="46" t="s">
        <v>2367</v>
      </c>
      <c r="F1138" s="46" t="s">
        <v>2366</v>
      </c>
      <c r="G1138" s="46">
        <v>34</v>
      </c>
      <c r="H1138" s="46">
        <v>53</v>
      </c>
      <c r="I1138" s="46">
        <v>14</v>
      </c>
      <c r="J1138" s="46">
        <v>700</v>
      </c>
      <c r="K1138" s="46">
        <v>991</v>
      </c>
      <c r="L1138" s="46">
        <v>263</v>
      </c>
      <c r="M1138" s="46">
        <v>0</v>
      </c>
      <c r="N1138" s="46">
        <v>0</v>
      </c>
      <c r="O1138" s="46">
        <v>0</v>
      </c>
      <c r="P1138" s="46">
        <v>0</v>
      </c>
      <c r="Q1138" s="46">
        <v>0</v>
      </c>
      <c r="R1138" s="46">
        <v>0</v>
      </c>
      <c r="S1138" s="46">
        <v>0</v>
      </c>
      <c r="T1138" s="46">
        <v>0</v>
      </c>
      <c r="U1138" s="46">
        <v>0</v>
      </c>
      <c r="V1138" s="46">
        <v>0</v>
      </c>
      <c r="W1138" s="46">
        <v>0</v>
      </c>
      <c r="X1138" s="46">
        <v>0</v>
      </c>
      <c r="Y1138" s="46">
        <v>0</v>
      </c>
      <c r="Z1138" s="46">
        <v>0</v>
      </c>
      <c r="AA1138" s="46">
        <v>0</v>
      </c>
      <c r="AB1138" s="46">
        <v>0</v>
      </c>
      <c r="AC1138" s="46">
        <v>0</v>
      </c>
      <c r="AD1138" s="46">
        <v>0</v>
      </c>
      <c r="AE1138" s="46">
        <v>0</v>
      </c>
      <c r="AF1138" s="46">
        <v>0</v>
      </c>
      <c r="AG1138" s="46">
        <v>0</v>
      </c>
      <c r="AH1138" s="46">
        <v>0</v>
      </c>
      <c r="AI1138" s="46">
        <v>0</v>
      </c>
      <c r="AJ1138" s="46">
        <v>0</v>
      </c>
      <c r="AK1138" s="46">
        <v>4</v>
      </c>
      <c r="AL1138" s="46">
        <v>4</v>
      </c>
      <c r="AM1138" s="46">
        <v>0</v>
      </c>
      <c r="AN1138" s="46">
        <v>0</v>
      </c>
      <c r="AO1138" s="46">
        <v>0</v>
      </c>
      <c r="AP1138" s="46">
        <v>0</v>
      </c>
      <c r="AQ1138" s="46">
        <v>0</v>
      </c>
      <c r="AR1138" s="46">
        <v>0</v>
      </c>
      <c r="AS1138" s="46">
        <v>0</v>
      </c>
      <c r="AT1138" s="46">
        <v>0</v>
      </c>
      <c r="AU1138" s="46">
        <v>0</v>
      </c>
      <c r="AV1138" s="46">
        <v>0</v>
      </c>
      <c r="AW1138" s="46">
        <v>0</v>
      </c>
      <c r="AX1138" s="46">
        <v>0</v>
      </c>
    </row>
    <row r="1139" spans="1:50">
      <c r="A1139" s="46">
        <v>1138</v>
      </c>
      <c r="B1139" s="46" t="s">
        <v>3098</v>
      </c>
      <c r="C1139" s="46" t="s">
        <v>2321</v>
      </c>
      <c r="D1139" s="46" t="s">
        <v>24</v>
      </c>
      <c r="E1139" s="46" t="s">
        <v>2369</v>
      </c>
      <c r="F1139" s="46" t="s">
        <v>2368</v>
      </c>
      <c r="G1139" s="46">
        <v>4</v>
      </c>
      <c r="H1139" s="46">
        <v>5</v>
      </c>
      <c r="I1139" s="46">
        <v>1</v>
      </c>
      <c r="J1139" s="46">
        <v>0</v>
      </c>
      <c r="K1139" s="46">
        <v>0</v>
      </c>
      <c r="L1139" s="46">
        <v>0</v>
      </c>
      <c r="M1139" s="46">
        <v>0</v>
      </c>
      <c r="N1139" s="46">
        <v>0</v>
      </c>
      <c r="O1139" s="46">
        <v>0</v>
      </c>
      <c r="P1139" s="46">
        <v>0</v>
      </c>
      <c r="Q1139" s="46">
        <v>0</v>
      </c>
      <c r="R1139" s="46">
        <v>0</v>
      </c>
      <c r="S1139" s="46">
        <v>0</v>
      </c>
      <c r="T1139" s="46">
        <v>0</v>
      </c>
      <c r="U1139" s="46">
        <v>0</v>
      </c>
      <c r="V1139" s="46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v>0</v>
      </c>
      <c r="AG1139" s="46">
        <v>0</v>
      </c>
      <c r="AH1139" s="46">
        <v>0</v>
      </c>
      <c r="AI1139" s="46">
        <v>0</v>
      </c>
      <c r="AJ1139" s="46">
        <v>0</v>
      </c>
      <c r="AK1139" s="46">
        <v>0</v>
      </c>
      <c r="AL1139" s="46">
        <v>0</v>
      </c>
      <c r="AM1139" s="46">
        <v>0</v>
      </c>
      <c r="AN1139" s="46">
        <v>0</v>
      </c>
      <c r="AO1139" s="46">
        <v>0</v>
      </c>
      <c r="AP1139" s="46">
        <v>0</v>
      </c>
      <c r="AQ1139" s="46">
        <v>0</v>
      </c>
      <c r="AR1139" s="46">
        <v>0</v>
      </c>
      <c r="AS1139" s="46">
        <v>0</v>
      </c>
      <c r="AT1139" s="46">
        <v>0</v>
      </c>
      <c r="AU1139" s="46">
        <v>0</v>
      </c>
      <c r="AV1139" s="46">
        <v>0</v>
      </c>
      <c r="AW1139" s="46">
        <v>0</v>
      </c>
      <c r="AX1139" s="46">
        <v>0</v>
      </c>
    </row>
    <row r="1140" spans="1:50">
      <c r="A1140" s="46">
        <v>1139</v>
      </c>
      <c r="B1140" s="46" t="s">
        <v>3098</v>
      </c>
      <c r="C1140" s="46" t="s">
        <v>2321</v>
      </c>
      <c r="D1140" s="46" t="s">
        <v>24</v>
      </c>
      <c r="E1140" s="46" t="s">
        <v>2371</v>
      </c>
      <c r="F1140" s="46" t="s">
        <v>2370</v>
      </c>
      <c r="G1140" s="46">
        <v>0</v>
      </c>
      <c r="H1140" s="46">
        <v>0</v>
      </c>
      <c r="I1140" s="46">
        <v>0</v>
      </c>
      <c r="J1140" s="46">
        <v>0</v>
      </c>
      <c r="K1140" s="46">
        <v>0</v>
      </c>
      <c r="L1140" s="46">
        <v>0</v>
      </c>
      <c r="M1140" s="46">
        <v>0</v>
      </c>
      <c r="N1140" s="46">
        <v>0</v>
      </c>
      <c r="O1140" s="46">
        <v>0</v>
      </c>
      <c r="P1140" s="46">
        <v>0</v>
      </c>
      <c r="Q1140" s="46">
        <v>0</v>
      </c>
      <c r="R1140" s="46">
        <v>0</v>
      </c>
      <c r="S1140" s="46">
        <v>0</v>
      </c>
      <c r="T1140" s="46">
        <v>0</v>
      </c>
      <c r="U1140" s="46">
        <v>0</v>
      </c>
      <c r="V1140" s="46">
        <v>0</v>
      </c>
      <c r="W1140" s="46">
        <v>0</v>
      </c>
      <c r="X1140" s="46">
        <v>0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</v>
      </c>
      <c r="AF1140" s="46">
        <v>0</v>
      </c>
      <c r="AG1140" s="46">
        <v>0</v>
      </c>
      <c r="AH1140" s="46">
        <v>0</v>
      </c>
      <c r="AI1140" s="46">
        <v>0</v>
      </c>
      <c r="AJ1140" s="46">
        <v>0</v>
      </c>
      <c r="AK1140" s="46">
        <v>0</v>
      </c>
      <c r="AL1140" s="46">
        <v>0</v>
      </c>
      <c r="AM1140" s="46">
        <v>0</v>
      </c>
      <c r="AN1140" s="46">
        <v>0</v>
      </c>
      <c r="AO1140" s="46">
        <v>0</v>
      </c>
      <c r="AP1140" s="46">
        <v>0</v>
      </c>
      <c r="AQ1140" s="46">
        <v>0</v>
      </c>
      <c r="AR1140" s="46">
        <v>0</v>
      </c>
      <c r="AS1140" s="46">
        <v>0</v>
      </c>
      <c r="AT1140" s="46">
        <v>0</v>
      </c>
      <c r="AU1140" s="46">
        <v>0</v>
      </c>
      <c r="AV1140" s="46">
        <v>0</v>
      </c>
      <c r="AW1140" s="46">
        <v>0</v>
      </c>
      <c r="AX1140" s="46">
        <v>0</v>
      </c>
    </row>
    <row r="1141" spans="1:50">
      <c r="A1141" s="46">
        <v>1140</v>
      </c>
      <c r="B1141" s="46" t="s">
        <v>3098</v>
      </c>
      <c r="C1141" s="46" t="s">
        <v>2321</v>
      </c>
      <c r="D1141" s="46" t="s">
        <v>24</v>
      </c>
      <c r="E1141" s="46" t="s">
        <v>2373</v>
      </c>
      <c r="F1141" s="46" t="s">
        <v>2372</v>
      </c>
      <c r="G1141" s="46">
        <v>0</v>
      </c>
      <c r="H1141" s="46">
        <v>0</v>
      </c>
      <c r="I1141" s="46">
        <v>0</v>
      </c>
      <c r="J1141" s="46">
        <v>0</v>
      </c>
      <c r="K1141" s="46">
        <v>0</v>
      </c>
      <c r="L1141" s="46">
        <v>0</v>
      </c>
      <c r="M1141" s="46">
        <v>0</v>
      </c>
      <c r="N1141" s="46">
        <v>0</v>
      </c>
      <c r="O1141" s="46">
        <v>0</v>
      </c>
      <c r="P1141" s="46">
        <v>0</v>
      </c>
      <c r="Q1141" s="46">
        <v>0</v>
      </c>
      <c r="R1141" s="46">
        <v>0</v>
      </c>
      <c r="S1141" s="46">
        <v>0</v>
      </c>
      <c r="T1141" s="46">
        <v>0</v>
      </c>
      <c r="U1141" s="46">
        <v>0</v>
      </c>
      <c r="V1141" s="46">
        <v>0</v>
      </c>
      <c r="W1141" s="46">
        <v>0</v>
      </c>
      <c r="X1141" s="46">
        <v>0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</v>
      </c>
      <c r="AF1141" s="46">
        <v>0</v>
      </c>
      <c r="AG1141" s="46">
        <v>0</v>
      </c>
      <c r="AH1141" s="46">
        <v>0</v>
      </c>
      <c r="AI1141" s="46">
        <v>0</v>
      </c>
      <c r="AJ1141" s="46">
        <v>0</v>
      </c>
      <c r="AK1141" s="46">
        <v>0</v>
      </c>
      <c r="AL1141" s="46">
        <v>0</v>
      </c>
      <c r="AM1141" s="46">
        <v>0</v>
      </c>
      <c r="AN1141" s="46">
        <v>0</v>
      </c>
      <c r="AO1141" s="46">
        <v>0</v>
      </c>
      <c r="AP1141" s="46">
        <v>0</v>
      </c>
      <c r="AQ1141" s="46">
        <v>0</v>
      </c>
      <c r="AR1141" s="46">
        <v>0</v>
      </c>
      <c r="AS1141" s="46">
        <v>0</v>
      </c>
      <c r="AT1141" s="46">
        <v>0</v>
      </c>
      <c r="AU1141" s="46">
        <v>0</v>
      </c>
      <c r="AV1141" s="46">
        <v>0</v>
      </c>
      <c r="AW1141" s="46">
        <v>0</v>
      </c>
      <c r="AX1141" s="46">
        <v>0</v>
      </c>
    </row>
    <row r="1142" spans="1:50">
      <c r="A1142" s="46">
        <v>1141</v>
      </c>
      <c r="B1142" s="46" t="s">
        <v>3098</v>
      </c>
      <c r="C1142" s="46" t="s">
        <v>2321</v>
      </c>
      <c r="D1142" s="46" t="s">
        <v>21</v>
      </c>
      <c r="E1142" s="46" t="s">
        <v>2375</v>
      </c>
      <c r="F1142" s="46" t="s">
        <v>2374</v>
      </c>
      <c r="G1142" s="46">
        <v>72</v>
      </c>
      <c r="H1142" s="46">
        <v>110</v>
      </c>
      <c r="I1142" s="46">
        <v>45</v>
      </c>
      <c r="J1142" s="46">
        <v>976</v>
      </c>
      <c r="K1142" s="46">
        <v>1553</v>
      </c>
      <c r="L1142" s="46">
        <v>643</v>
      </c>
      <c r="M1142" s="46">
        <v>1</v>
      </c>
      <c r="N1142" s="46">
        <v>0</v>
      </c>
      <c r="O1142" s="46">
        <v>0</v>
      </c>
      <c r="P1142" s="46">
        <v>7</v>
      </c>
      <c r="Q1142" s="46">
        <v>0</v>
      </c>
      <c r="R1142" s="46">
        <v>0</v>
      </c>
      <c r="S1142" s="46">
        <v>0</v>
      </c>
      <c r="T1142" s="46">
        <v>0</v>
      </c>
      <c r="U1142" s="46">
        <v>0</v>
      </c>
      <c r="V1142" s="46">
        <v>0</v>
      </c>
      <c r="W1142" s="46">
        <v>0</v>
      </c>
      <c r="X1142" s="46">
        <v>0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0</v>
      </c>
      <c r="AF1142" s="46">
        <v>0</v>
      </c>
      <c r="AG1142" s="46">
        <v>0</v>
      </c>
      <c r="AH1142" s="46">
        <v>0</v>
      </c>
      <c r="AI1142" s="46">
        <v>0</v>
      </c>
      <c r="AJ1142" s="46">
        <v>0</v>
      </c>
      <c r="AK1142" s="46">
        <v>5</v>
      </c>
      <c r="AL1142" s="46">
        <v>4</v>
      </c>
      <c r="AM1142" s="46">
        <v>0</v>
      </c>
      <c r="AN1142" s="46">
        <v>0</v>
      </c>
      <c r="AO1142" s="46">
        <v>0</v>
      </c>
      <c r="AP1142" s="46">
        <v>0</v>
      </c>
      <c r="AQ1142" s="46">
        <v>0</v>
      </c>
      <c r="AR1142" s="46">
        <v>0</v>
      </c>
      <c r="AS1142" s="46">
        <v>0</v>
      </c>
      <c r="AT1142" s="46">
        <v>0</v>
      </c>
      <c r="AU1142" s="46">
        <v>0</v>
      </c>
      <c r="AV1142" s="46">
        <v>0</v>
      </c>
      <c r="AW1142" s="46">
        <v>0</v>
      </c>
      <c r="AX1142" s="46">
        <v>0</v>
      </c>
    </row>
    <row r="1143" spans="1:50">
      <c r="A1143" s="46">
        <v>1142</v>
      </c>
      <c r="B1143" s="46" t="s">
        <v>3098</v>
      </c>
      <c r="C1143" s="46" t="s">
        <v>2321</v>
      </c>
      <c r="D1143" s="46" t="s">
        <v>21</v>
      </c>
      <c r="E1143" s="46" t="s">
        <v>2377</v>
      </c>
      <c r="F1143" s="46" t="s">
        <v>2376</v>
      </c>
      <c r="G1143" s="46">
        <v>38</v>
      </c>
      <c r="H1143" s="46">
        <v>42</v>
      </c>
      <c r="I1143" s="46">
        <v>15</v>
      </c>
      <c r="J1143" s="46">
        <v>637</v>
      </c>
      <c r="K1143" s="46">
        <v>956</v>
      </c>
      <c r="L1143" s="46">
        <v>226</v>
      </c>
      <c r="M1143" s="46">
        <v>0</v>
      </c>
      <c r="N1143" s="46">
        <v>0</v>
      </c>
      <c r="O1143" s="46">
        <v>0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62</v>
      </c>
      <c r="AL1143" s="46">
        <v>44</v>
      </c>
      <c r="AM1143" s="46">
        <v>0</v>
      </c>
      <c r="AN1143" s="46">
        <v>0</v>
      </c>
      <c r="AO1143" s="46">
        <v>0</v>
      </c>
      <c r="AP1143" s="46">
        <v>0</v>
      </c>
      <c r="AQ1143" s="46">
        <v>0</v>
      </c>
      <c r="AR1143" s="46">
        <v>0</v>
      </c>
      <c r="AS1143" s="46">
        <v>0</v>
      </c>
      <c r="AT1143" s="46">
        <v>0</v>
      </c>
      <c r="AU1143" s="46">
        <v>0</v>
      </c>
      <c r="AV1143" s="46">
        <v>0</v>
      </c>
      <c r="AW1143" s="46">
        <v>0</v>
      </c>
      <c r="AX1143" s="46">
        <v>0</v>
      </c>
    </row>
    <row r="1144" spans="1:50">
      <c r="A1144" s="46">
        <v>1143</v>
      </c>
      <c r="B1144" s="46" t="s">
        <v>3098</v>
      </c>
      <c r="C1144" s="46" t="s">
        <v>2321</v>
      </c>
      <c r="D1144" s="46" t="s">
        <v>29</v>
      </c>
      <c r="E1144" s="46" t="s">
        <v>2379</v>
      </c>
      <c r="F1144" s="46" t="s">
        <v>2378</v>
      </c>
      <c r="G1144" s="46">
        <v>27</v>
      </c>
      <c r="H1144" s="46">
        <v>41</v>
      </c>
      <c r="I1144" s="46">
        <v>18</v>
      </c>
      <c r="J1144" s="46">
        <v>721</v>
      </c>
      <c r="K1144" s="46">
        <v>1006</v>
      </c>
      <c r="L1144" s="46">
        <v>284</v>
      </c>
      <c r="M1144" s="46">
        <v>0</v>
      </c>
      <c r="N1144" s="46">
        <v>0</v>
      </c>
      <c r="O1144" s="46">
        <v>0</v>
      </c>
      <c r="P1144" s="46">
        <v>0</v>
      </c>
      <c r="Q1144" s="46">
        <v>0</v>
      </c>
      <c r="R1144" s="46">
        <v>0</v>
      </c>
      <c r="S1144" s="46">
        <v>0</v>
      </c>
      <c r="T1144" s="46">
        <v>0</v>
      </c>
      <c r="U1144" s="46">
        <v>0</v>
      </c>
      <c r="V1144" s="46">
        <v>0</v>
      </c>
      <c r="W1144" s="46">
        <v>0</v>
      </c>
      <c r="X1144" s="46">
        <v>0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0</v>
      </c>
      <c r="AF1144" s="46">
        <v>0</v>
      </c>
      <c r="AG1144" s="46">
        <v>0</v>
      </c>
      <c r="AH1144" s="46">
        <v>0</v>
      </c>
      <c r="AI1144" s="46">
        <v>0</v>
      </c>
      <c r="AJ1144" s="46">
        <v>0</v>
      </c>
      <c r="AK1144" s="46">
        <v>9</v>
      </c>
      <c r="AL1144" s="46">
        <v>9</v>
      </c>
      <c r="AM1144" s="46">
        <v>0</v>
      </c>
      <c r="AN1144" s="46">
        <v>0</v>
      </c>
      <c r="AO1144" s="46">
        <v>0</v>
      </c>
      <c r="AP1144" s="46">
        <v>0</v>
      </c>
      <c r="AQ1144" s="46">
        <v>0</v>
      </c>
      <c r="AR1144" s="46">
        <v>0</v>
      </c>
      <c r="AS1144" s="46">
        <v>0</v>
      </c>
      <c r="AT1144" s="46">
        <v>0</v>
      </c>
      <c r="AU1144" s="46">
        <v>0</v>
      </c>
      <c r="AV1144" s="46">
        <v>0</v>
      </c>
      <c r="AW1144" s="46">
        <v>0</v>
      </c>
      <c r="AX1144" s="46">
        <v>0</v>
      </c>
    </row>
    <row r="1145" spans="1:50">
      <c r="A1145" s="46">
        <v>1144</v>
      </c>
      <c r="B1145" s="46" t="s">
        <v>3098</v>
      </c>
      <c r="C1145" s="46" t="s">
        <v>2321</v>
      </c>
      <c r="D1145" s="46" t="s">
        <v>24</v>
      </c>
      <c r="E1145" s="46" t="s">
        <v>2381</v>
      </c>
      <c r="F1145" s="46" t="s">
        <v>2380</v>
      </c>
      <c r="G1145" s="46">
        <v>12</v>
      </c>
      <c r="H1145" s="46">
        <v>16</v>
      </c>
      <c r="I1145" s="46">
        <v>4</v>
      </c>
      <c r="J1145" s="46">
        <v>192</v>
      </c>
      <c r="K1145" s="46">
        <v>222</v>
      </c>
      <c r="L1145" s="46">
        <v>40</v>
      </c>
      <c r="M1145" s="46">
        <v>0</v>
      </c>
      <c r="N1145" s="46">
        <v>0</v>
      </c>
      <c r="O1145" s="46">
        <v>0</v>
      </c>
      <c r="P1145" s="46">
        <v>0</v>
      </c>
      <c r="Q1145" s="46">
        <v>0</v>
      </c>
      <c r="R1145" s="46">
        <v>0</v>
      </c>
      <c r="S1145" s="46">
        <v>0</v>
      </c>
      <c r="T1145" s="46">
        <v>0</v>
      </c>
      <c r="U1145" s="46">
        <v>0</v>
      </c>
      <c r="V1145" s="46">
        <v>0</v>
      </c>
      <c r="W1145" s="46">
        <v>0</v>
      </c>
      <c r="X1145" s="46">
        <v>0</v>
      </c>
      <c r="Y1145" s="46">
        <v>0</v>
      </c>
      <c r="Z1145" s="46">
        <v>0</v>
      </c>
      <c r="AA1145" s="46">
        <v>0</v>
      </c>
      <c r="AB1145" s="46">
        <v>0</v>
      </c>
      <c r="AC1145" s="46">
        <v>0</v>
      </c>
      <c r="AD1145" s="46">
        <v>0</v>
      </c>
      <c r="AE1145" s="46">
        <v>0</v>
      </c>
      <c r="AF1145" s="46">
        <v>0</v>
      </c>
      <c r="AG1145" s="46">
        <v>0</v>
      </c>
      <c r="AH1145" s="46">
        <v>0</v>
      </c>
      <c r="AI1145" s="46">
        <v>0</v>
      </c>
      <c r="AJ1145" s="46">
        <v>0</v>
      </c>
      <c r="AK1145" s="46">
        <v>13</v>
      </c>
      <c r="AL1145" s="46">
        <v>7</v>
      </c>
      <c r="AM1145" s="46">
        <v>0</v>
      </c>
      <c r="AN1145" s="46">
        <v>0</v>
      </c>
      <c r="AO1145" s="46">
        <v>0</v>
      </c>
      <c r="AP1145" s="46">
        <v>0</v>
      </c>
      <c r="AQ1145" s="46">
        <v>0</v>
      </c>
      <c r="AR1145" s="46">
        <v>0</v>
      </c>
      <c r="AS1145" s="46">
        <v>0</v>
      </c>
      <c r="AT1145" s="46">
        <v>0</v>
      </c>
      <c r="AU1145" s="46">
        <v>0</v>
      </c>
      <c r="AV1145" s="46">
        <v>0</v>
      </c>
      <c r="AW1145" s="46">
        <v>0</v>
      </c>
      <c r="AX1145" s="46">
        <v>0</v>
      </c>
    </row>
    <row r="1146" spans="1:50">
      <c r="A1146" s="46">
        <v>1145</v>
      </c>
      <c r="B1146" s="46" t="s">
        <v>3098</v>
      </c>
      <c r="C1146" s="46" t="s">
        <v>2321</v>
      </c>
      <c r="D1146" s="46" t="s">
        <v>29</v>
      </c>
      <c r="E1146" s="46" t="s">
        <v>2383</v>
      </c>
      <c r="F1146" s="46" t="s">
        <v>2382</v>
      </c>
      <c r="G1146" s="46">
        <v>42</v>
      </c>
      <c r="H1146" s="46">
        <v>46</v>
      </c>
      <c r="I1146" s="46">
        <v>18</v>
      </c>
      <c r="J1146" s="46">
        <v>563</v>
      </c>
      <c r="K1146" s="46">
        <v>841</v>
      </c>
      <c r="L1146" s="46">
        <v>222</v>
      </c>
      <c r="M1146" s="46">
        <v>0</v>
      </c>
      <c r="N1146" s="46">
        <v>0</v>
      </c>
      <c r="O1146" s="46">
        <v>0</v>
      </c>
      <c r="P1146" s="46">
        <v>0</v>
      </c>
      <c r="Q1146" s="46">
        <v>0</v>
      </c>
      <c r="R1146" s="46">
        <v>0</v>
      </c>
      <c r="S1146" s="46">
        <v>0</v>
      </c>
      <c r="T1146" s="46">
        <v>0</v>
      </c>
      <c r="U1146" s="46">
        <v>0</v>
      </c>
      <c r="V1146" s="46">
        <v>0</v>
      </c>
      <c r="W1146" s="46">
        <v>0</v>
      </c>
      <c r="X1146" s="46">
        <v>0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0</v>
      </c>
      <c r="AF1146" s="46">
        <v>0</v>
      </c>
      <c r="AG1146" s="46">
        <v>0</v>
      </c>
      <c r="AH1146" s="46">
        <v>0</v>
      </c>
      <c r="AI1146" s="46">
        <v>0</v>
      </c>
      <c r="AJ1146" s="46">
        <v>0</v>
      </c>
      <c r="AK1146" s="46">
        <v>35</v>
      </c>
      <c r="AL1146" s="46">
        <v>29</v>
      </c>
      <c r="AM1146" s="46">
        <v>0</v>
      </c>
      <c r="AN1146" s="46">
        <v>0</v>
      </c>
      <c r="AO1146" s="46">
        <v>0</v>
      </c>
      <c r="AP1146" s="46">
        <v>0</v>
      </c>
      <c r="AQ1146" s="46">
        <v>0</v>
      </c>
      <c r="AR1146" s="46">
        <v>0</v>
      </c>
      <c r="AS1146" s="46">
        <v>0</v>
      </c>
      <c r="AT1146" s="46">
        <v>0</v>
      </c>
      <c r="AU1146" s="46">
        <v>0</v>
      </c>
      <c r="AV1146" s="46">
        <v>0</v>
      </c>
      <c r="AW1146" s="46">
        <v>0</v>
      </c>
      <c r="AX1146" s="46">
        <v>0</v>
      </c>
    </row>
    <row r="1147" spans="1:50">
      <c r="A1147" s="46">
        <v>1146</v>
      </c>
      <c r="B1147" s="46" t="s">
        <v>3098</v>
      </c>
      <c r="C1147" s="46" t="s">
        <v>2321</v>
      </c>
      <c r="D1147" s="46" t="s">
        <v>21</v>
      </c>
      <c r="E1147" s="46" t="s">
        <v>2385</v>
      </c>
      <c r="F1147" s="46" t="s">
        <v>2384</v>
      </c>
      <c r="G1147" s="46">
        <v>78</v>
      </c>
      <c r="H1147" s="46">
        <v>105</v>
      </c>
      <c r="I1147" s="46">
        <v>22</v>
      </c>
      <c r="J1147" s="46">
        <v>1319</v>
      </c>
      <c r="K1147" s="46">
        <v>1757</v>
      </c>
      <c r="L1147" s="46">
        <v>312</v>
      </c>
      <c r="M1147" s="46">
        <v>0</v>
      </c>
      <c r="N1147" s="46">
        <v>0</v>
      </c>
      <c r="O1147" s="46">
        <v>0</v>
      </c>
      <c r="P1147" s="46">
        <v>0</v>
      </c>
      <c r="Q1147" s="46">
        <v>0</v>
      </c>
      <c r="R1147" s="46">
        <v>0</v>
      </c>
      <c r="S1147" s="46">
        <v>0</v>
      </c>
      <c r="T1147" s="46">
        <v>0</v>
      </c>
      <c r="U1147" s="46">
        <v>0</v>
      </c>
      <c r="V1147" s="46">
        <v>0</v>
      </c>
      <c r="W1147" s="46">
        <v>0</v>
      </c>
      <c r="X1147" s="46">
        <v>0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</v>
      </c>
      <c r="AF1147" s="46">
        <v>0</v>
      </c>
      <c r="AG1147" s="46">
        <v>0</v>
      </c>
      <c r="AH1147" s="46">
        <v>0</v>
      </c>
      <c r="AI1147" s="46">
        <v>0</v>
      </c>
      <c r="AJ1147" s="46">
        <v>0</v>
      </c>
      <c r="AK1147" s="46">
        <v>31</v>
      </c>
      <c r="AL1147" s="46">
        <v>29</v>
      </c>
      <c r="AM1147" s="46">
        <v>0</v>
      </c>
      <c r="AN1147" s="46">
        <v>0</v>
      </c>
      <c r="AO1147" s="46">
        <v>0</v>
      </c>
      <c r="AP1147" s="46">
        <v>0</v>
      </c>
      <c r="AQ1147" s="46">
        <v>0</v>
      </c>
      <c r="AR1147" s="46">
        <v>0</v>
      </c>
      <c r="AS1147" s="46">
        <v>0</v>
      </c>
      <c r="AT1147" s="46">
        <v>0</v>
      </c>
      <c r="AU1147" s="46">
        <v>0</v>
      </c>
      <c r="AV1147" s="46">
        <v>0</v>
      </c>
      <c r="AW1147" s="46">
        <v>0</v>
      </c>
      <c r="AX1147" s="46">
        <v>0</v>
      </c>
    </row>
    <row r="1148" spans="1:50">
      <c r="A1148" s="46">
        <v>1147</v>
      </c>
      <c r="B1148" s="46" t="s">
        <v>3098</v>
      </c>
      <c r="C1148" s="46" t="s">
        <v>2321</v>
      </c>
      <c r="D1148" s="46" t="s">
        <v>29</v>
      </c>
      <c r="E1148" s="46" t="s">
        <v>2387</v>
      </c>
      <c r="F1148" s="46" t="s">
        <v>2386</v>
      </c>
      <c r="G1148" s="46">
        <v>31</v>
      </c>
      <c r="H1148" s="46">
        <v>50</v>
      </c>
      <c r="I1148" s="46">
        <v>13</v>
      </c>
      <c r="J1148" s="46">
        <v>342</v>
      </c>
      <c r="K1148" s="46">
        <v>626.5</v>
      </c>
      <c r="L1148" s="46">
        <v>162</v>
      </c>
      <c r="M1148" s="46">
        <v>0</v>
      </c>
      <c r="N1148" s="46">
        <v>0</v>
      </c>
      <c r="O1148" s="46">
        <v>0</v>
      </c>
      <c r="P1148" s="46">
        <v>0</v>
      </c>
      <c r="Q1148" s="46">
        <v>0</v>
      </c>
      <c r="R1148" s="46">
        <v>0</v>
      </c>
      <c r="S1148" s="46">
        <v>0</v>
      </c>
      <c r="T1148" s="46">
        <v>0</v>
      </c>
      <c r="U1148" s="46">
        <v>0</v>
      </c>
      <c r="V1148" s="46">
        <v>0</v>
      </c>
      <c r="W1148" s="46">
        <v>0</v>
      </c>
      <c r="X1148" s="46">
        <v>0</v>
      </c>
      <c r="Y1148" s="46">
        <v>0</v>
      </c>
      <c r="Z1148" s="46">
        <v>0</v>
      </c>
      <c r="AA1148" s="46">
        <v>0</v>
      </c>
      <c r="AB1148" s="46">
        <v>0</v>
      </c>
      <c r="AC1148" s="46">
        <v>0</v>
      </c>
      <c r="AD1148" s="46">
        <v>0</v>
      </c>
      <c r="AE1148" s="46">
        <v>0</v>
      </c>
      <c r="AF1148" s="46">
        <v>0</v>
      </c>
      <c r="AG1148" s="46">
        <v>0</v>
      </c>
      <c r="AH1148" s="46">
        <v>0</v>
      </c>
      <c r="AI1148" s="46">
        <v>0</v>
      </c>
      <c r="AJ1148" s="46">
        <v>0</v>
      </c>
      <c r="AK1148" s="46">
        <v>0</v>
      </c>
      <c r="AL1148" s="46">
        <v>0</v>
      </c>
      <c r="AM1148" s="46">
        <v>0</v>
      </c>
      <c r="AN1148" s="46">
        <v>0</v>
      </c>
      <c r="AO1148" s="46">
        <v>0</v>
      </c>
      <c r="AP1148" s="46">
        <v>0</v>
      </c>
      <c r="AQ1148" s="46">
        <v>0</v>
      </c>
      <c r="AR1148" s="46">
        <v>0</v>
      </c>
      <c r="AS1148" s="46">
        <v>0</v>
      </c>
      <c r="AT1148" s="46">
        <v>0</v>
      </c>
      <c r="AU1148" s="46">
        <v>0</v>
      </c>
      <c r="AV1148" s="46">
        <v>0</v>
      </c>
      <c r="AW1148" s="46">
        <v>0</v>
      </c>
      <c r="AX1148" s="46">
        <v>0</v>
      </c>
    </row>
    <row r="1149" spans="1:50">
      <c r="A1149" s="46">
        <v>1148</v>
      </c>
      <c r="B1149" s="46" t="s">
        <v>3098</v>
      </c>
      <c r="C1149" s="46" t="s">
        <v>2321</v>
      </c>
      <c r="D1149" s="46" t="s">
        <v>21</v>
      </c>
      <c r="E1149" s="46" t="s">
        <v>2389</v>
      </c>
      <c r="F1149" s="46" t="s">
        <v>2388</v>
      </c>
      <c r="G1149" s="46">
        <v>66</v>
      </c>
      <c r="H1149" s="46">
        <v>87</v>
      </c>
      <c r="I1149" s="46">
        <v>29</v>
      </c>
      <c r="J1149" s="46">
        <v>1129</v>
      </c>
      <c r="K1149" s="46">
        <v>1455</v>
      </c>
      <c r="L1149" s="46">
        <v>380.5</v>
      </c>
      <c r="M1149" s="46">
        <v>0</v>
      </c>
      <c r="N1149" s="46">
        <v>0</v>
      </c>
      <c r="O1149" s="46">
        <v>0</v>
      </c>
      <c r="P1149" s="46">
        <v>0</v>
      </c>
      <c r="Q1149" s="46">
        <v>0</v>
      </c>
      <c r="R1149" s="46">
        <v>0</v>
      </c>
      <c r="S1149" s="46">
        <v>0</v>
      </c>
      <c r="T1149" s="46">
        <v>0</v>
      </c>
      <c r="U1149" s="46">
        <v>0</v>
      </c>
      <c r="V1149" s="46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v>0</v>
      </c>
      <c r="AG1149" s="46">
        <v>0</v>
      </c>
      <c r="AH1149" s="46">
        <v>0</v>
      </c>
      <c r="AI1149" s="46">
        <v>0</v>
      </c>
      <c r="AJ1149" s="46">
        <v>0</v>
      </c>
      <c r="AK1149" s="46">
        <v>26</v>
      </c>
      <c r="AL1149" s="46">
        <v>23</v>
      </c>
      <c r="AM1149" s="46">
        <v>0</v>
      </c>
      <c r="AN1149" s="46">
        <v>0</v>
      </c>
      <c r="AO1149" s="46">
        <v>0</v>
      </c>
      <c r="AP1149" s="46">
        <v>0</v>
      </c>
      <c r="AQ1149" s="46">
        <v>0</v>
      </c>
      <c r="AR1149" s="46">
        <v>0</v>
      </c>
      <c r="AS1149" s="46">
        <v>0</v>
      </c>
      <c r="AT1149" s="46">
        <v>0</v>
      </c>
      <c r="AU1149" s="46">
        <v>0</v>
      </c>
      <c r="AV1149" s="46">
        <v>0</v>
      </c>
      <c r="AW1149" s="46">
        <v>0</v>
      </c>
      <c r="AX1149" s="46">
        <v>0</v>
      </c>
    </row>
    <row r="1150" spans="1:50">
      <c r="A1150" s="46">
        <v>1149</v>
      </c>
      <c r="B1150" s="46" t="s">
        <v>3098</v>
      </c>
      <c r="C1150" s="46" t="s">
        <v>2321</v>
      </c>
      <c r="D1150" s="46" t="s">
        <v>29</v>
      </c>
      <c r="E1150" s="46" t="s">
        <v>2391</v>
      </c>
      <c r="F1150" s="46" t="s">
        <v>2390</v>
      </c>
      <c r="G1150" s="46">
        <v>32</v>
      </c>
      <c r="H1150" s="46">
        <v>43</v>
      </c>
      <c r="I1150" s="46">
        <v>14</v>
      </c>
      <c r="J1150" s="46">
        <v>905</v>
      </c>
      <c r="K1150" s="46">
        <v>1220</v>
      </c>
      <c r="L1150" s="46">
        <v>296</v>
      </c>
      <c r="M1150" s="46">
        <v>0</v>
      </c>
      <c r="N1150" s="46">
        <v>0</v>
      </c>
      <c r="O1150" s="46">
        <v>0</v>
      </c>
      <c r="P1150" s="46">
        <v>0</v>
      </c>
      <c r="Q1150" s="46">
        <v>0</v>
      </c>
      <c r="R1150" s="46">
        <v>0</v>
      </c>
      <c r="S1150" s="46">
        <v>0</v>
      </c>
      <c r="T1150" s="46">
        <v>0</v>
      </c>
      <c r="U1150" s="46">
        <v>0</v>
      </c>
      <c r="V1150" s="46">
        <v>0</v>
      </c>
      <c r="W1150" s="46">
        <v>0</v>
      </c>
      <c r="X1150" s="46">
        <v>0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v>0</v>
      </c>
      <c r="AG1150" s="46">
        <v>0</v>
      </c>
      <c r="AH1150" s="46">
        <v>0</v>
      </c>
      <c r="AI1150" s="46">
        <v>0</v>
      </c>
      <c r="AJ1150" s="46">
        <v>0</v>
      </c>
      <c r="AK1150" s="46">
        <v>18</v>
      </c>
      <c r="AL1150" s="46">
        <v>13</v>
      </c>
      <c r="AM1150" s="46">
        <v>0</v>
      </c>
      <c r="AN1150" s="46">
        <v>0</v>
      </c>
      <c r="AO1150" s="46">
        <v>0</v>
      </c>
      <c r="AP1150" s="46">
        <v>0</v>
      </c>
      <c r="AQ1150" s="46">
        <v>0</v>
      </c>
      <c r="AR1150" s="46">
        <v>0</v>
      </c>
      <c r="AS1150" s="46">
        <v>0</v>
      </c>
      <c r="AT1150" s="46">
        <v>0</v>
      </c>
      <c r="AU1150" s="46">
        <v>0</v>
      </c>
      <c r="AV1150" s="46">
        <v>0</v>
      </c>
      <c r="AW1150" s="46">
        <v>0</v>
      </c>
      <c r="AX1150" s="46">
        <v>0</v>
      </c>
    </row>
    <row r="1151" spans="1:50">
      <c r="A1151" s="46">
        <v>1150</v>
      </c>
      <c r="B1151" s="46" t="s">
        <v>3098</v>
      </c>
      <c r="C1151" s="46" t="s">
        <v>2321</v>
      </c>
      <c r="D1151" s="46" t="s">
        <v>24</v>
      </c>
      <c r="E1151" s="46" t="s">
        <v>2393</v>
      </c>
      <c r="F1151" s="46" t="s">
        <v>2392</v>
      </c>
      <c r="G1151" s="46">
        <v>20</v>
      </c>
      <c r="H1151" s="46">
        <v>24</v>
      </c>
      <c r="I1151" s="46">
        <v>10</v>
      </c>
      <c r="J1151" s="46">
        <v>222.5</v>
      </c>
      <c r="K1151" s="46">
        <v>320</v>
      </c>
      <c r="L1151" s="46">
        <v>78</v>
      </c>
      <c r="M1151" s="46">
        <v>0</v>
      </c>
      <c r="N1151" s="46">
        <v>0</v>
      </c>
      <c r="O1151" s="46">
        <v>0</v>
      </c>
      <c r="P1151" s="46">
        <v>0</v>
      </c>
      <c r="Q1151" s="46">
        <v>0</v>
      </c>
      <c r="R1151" s="46">
        <v>0</v>
      </c>
      <c r="S1151" s="46">
        <v>0</v>
      </c>
      <c r="T1151" s="46">
        <v>0</v>
      </c>
      <c r="U1151" s="46">
        <v>0</v>
      </c>
      <c r="V1151" s="46">
        <v>0</v>
      </c>
      <c r="W1151" s="46">
        <v>0</v>
      </c>
      <c r="X1151" s="46">
        <v>0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0</v>
      </c>
      <c r="AF1151" s="46">
        <v>0</v>
      </c>
      <c r="AG1151" s="46">
        <v>0</v>
      </c>
      <c r="AH1151" s="46">
        <v>0</v>
      </c>
      <c r="AI1151" s="46">
        <v>0</v>
      </c>
      <c r="AJ1151" s="46">
        <v>0</v>
      </c>
      <c r="AK1151" s="46">
        <v>1</v>
      </c>
      <c r="AL1151" s="46">
        <v>1</v>
      </c>
      <c r="AM1151" s="46">
        <v>0</v>
      </c>
      <c r="AN1151" s="46">
        <v>0</v>
      </c>
      <c r="AO1151" s="46">
        <v>0</v>
      </c>
      <c r="AP1151" s="46">
        <v>0</v>
      </c>
      <c r="AQ1151" s="46">
        <v>0</v>
      </c>
      <c r="AR1151" s="46">
        <v>0</v>
      </c>
      <c r="AS1151" s="46">
        <v>0</v>
      </c>
      <c r="AT1151" s="46">
        <v>0</v>
      </c>
      <c r="AU1151" s="46">
        <v>0</v>
      </c>
      <c r="AV1151" s="46">
        <v>0</v>
      </c>
      <c r="AW1151" s="46">
        <v>0</v>
      </c>
      <c r="AX1151" s="46">
        <v>0</v>
      </c>
    </row>
    <row r="1152" spans="1:50">
      <c r="A1152" s="46">
        <v>1151</v>
      </c>
      <c r="B1152" s="46" t="s">
        <v>3098</v>
      </c>
      <c r="C1152" s="46" t="s">
        <v>2321</v>
      </c>
      <c r="D1152" s="46" t="s">
        <v>24</v>
      </c>
      <c r="E1152" s="46" t="s">
        <v>2395</v>
      </c>
      <c r="F1152" s="46" t="s">
        <v>2394</v>
      </c>
      <c r="G1152" s="46">
        <v>4</v>
      </c>
      <c r="H1152" s="46">
        <v>5</v>
      </c>
      <c r="I1152" s="46">
        <v>2</v>
      </c>
      <c r="J1152" s="46">
        <v>29</v>
      </c>
      <c r="K1152" s="46">
        <v>32</v>
      </c>
      <c r="L1152" s="46">
        <v>17</v>
      </c>
      <c r="M1152" s="46">
        <v>0</v>
      </c>
      <c r="N1152" s="46">
        <v>0</v>
      </c>
      <c r="O1152" s="46">
        <v>0</v>
      </c>
      <c r="P1152" s="46">
        <v>0</v>
      </c>
      <c r="Q1152" s="46">
        <v>0</v>
      </c>
      <c r="R1152" s="46">
        <v>0</v>
      </c>
      <c r="S1152" s="46">
        <v>0</v>
      </c>
      <c r="T1152" s="46">
        <v>0</v>
      </c>
      <c r="U1152" s="46">
        <v>0</v>
      </c>
      <c r="V1152" s="46">
        <v>0</v>
      </c>
      <c r="W1152" s="46">
        <v>0</v>
      </c>
      <c r="X1152" s="46">
        <v>0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v>0</v>
      </c>
      <c r="AG1152" s="46">
        <v>0</v>
      </c>
      <c r="AH1152" s="46">
        <v>0</v>
      </c>
      <c r="AI1152" s="46">
        <v>0</v>
      </c>
      <c r="AJ1152" s="46">
        <v>0</v>
      </c>
      <c r="AK1152" s="46">
        <v>0</v>
      </c>
      <c r="AL1152" s="46">
        <v>0</v>
      </c>
      <c r="AM1152" s="46">
        <v>0</v>
      </c>
      <c r="AN1152" s="46">
        <v>0</v>
      </c>
      <c r="AO1152" s="46">
        <v>0</v>
      </c>
      <c r="AP1152" s="46">
        <v>0</v>
      </c>
      <c r="AQ1152" s="46">
        <v>0</v>
      </c>
      <c r="AR1152" s="46">
        <v>0</v>
      </c>
      <c r="AS1152" s="46">
        <v>0</v>
      </c>
      <c r="AT1152" s="46">
        <v>0</v>
      </c>
      <c r="AU1152" s="46">
        <v>0</v>
      </c>
      <c r="AV1152" s="46">
        <v>0</v>
      </c>
      <c r="AW1152" s="46">
        <v>0</v>
      </c>
      <c r="AX1152" s="46">
        <v>0</v>
      </c>
    </row>
    <row r="1153" spans="1:50">
      <c r="A1153" s="46">
        <v>1152</v>
      </c>
      <c r="B1153" s="46" t="s">
        <v>3098</v>
      </c>
      <c r="C1153" s="46" t="s">
        <v>2321</v>
      </c>
      <c r="D1153" s="46" t="s">
        <v>21</v>
      </c>
      <c r="E1153" s="46" t="s">
        <v>2397</v>
      </c>
      <c r="F1153" s="46" t="s">
        <v>2396</v>
      </c>
      <c r="G1153" s="46">
        <v>0</v>
      </c>
      <c r="H1153" s="46">
        <v>0</v>
      </c>
      <c r="I1153" s="46">
        <v>0</v>
      </c>
      <c r="J1153" s="46">
        <v>0</v>
      </c>
      <c r="K1153" s="46">
        <v>0</v>
      </c>
      <c r="L1153" s="46">
        <v>0</v>
      </c>
      <c r="M1153" s="46">
        <v>0</v>
      </c>
      <c r="N1153" s="46">
        <v>0</v>
      </c>
      <c r="O1153" s="46">
        <v>0</v>
      </c>
      <c r="P1153" s="46">
        <v>0</v>
      </c>
      <c r="Q1153" s="46">
        <v>0</v>
      </c>
      <c r="R1153" s="46">
        <v>0</v>
      </c>
      <c r="S1153" s="46">
        <v>0</v>
      </c>
      <c r="T1153" s="46">
        <v>0</v>
      </c>
      <c r="U1153" s="46">
        <v>0</v>
      </c>
      <c r="V1153" s="46">
        <v>0</v>
      </c>
      <c r="W1153" s="46">
        <v>0</v>
      </c>
      <c r="X1153" s="46">
        <v>0</v>
      </c>
      <c r="Y1153" s="46">
        <v>0</v>
      </c>
      <c r="Z1153" s="46">
        <v>0</v>
      </c>
      <c r="AA1153" s="46">
        <v>0</v>
      </c>
      <c r="AB1153" s="46">
        <v>0</v>
      </c>
      <c r="AC1153" s="46">
        <v>0</v>
      </c>
      <c r="AD1153" s="46">
        <v>0</v>
      </c>
      <c r="AE1153" s="46">
        <v>0</v>
      </c>
      <c r="AF1153" s="46">
        <v>0</v>
      </c>
      <c r="AG1153" s="46">
        <v>0</v>
      </c>
      <c r="AH1153" s="46">
        <v>0</v>
      </c>
      <c r="AI1153" s="46">
        <v>0</v>
      </c>
      <c r="AJ1153" s="46">
        <v>0</v>
      </c>
      <c r="AK1153" s="46">
        <v>0</v>
      </c>
      <c r="AL1153" s="46">
        <v>0</v>
      </c>
      <c r="AM1153" s="46">
        <v>0</v>
      </c>
      <c r="AN1153" s="46">
        <v>0</v>
      </c>
      <c r="AO1153" s="46">
        <v>0</v>
      </c>
      <c r="AP1153" s="46">
        <v>0</v>
      </c>
      <c r="AQ1153" s="46">
        <v>0</v>
      </c>
      <c r="AR1153" s="46">
        <v>0</v>
      </c>
      <c r="AS1153" s="46">
        <v>0</v>
      </c>
      <c r="AT1153" s="46">
        <v>0</v>
      </c>
      <c r="AU1153" s="46">
        <v>0</v>
      </c>
      <c r="AV1153" s="46">
        <v>0</v>
      </c>
      <c r="AW1153" s="46">
        <v>0</v>
      </c>
      <c r="AX1153" s="46">
        <v>0</v>
      </c>
    </row>
    <row r="1154" spans="1:50">
      <c r="A1154" s="46">
        <v>1153</v>
      </c>
      <c r="B1154" s="46" t="s">
        <v>3098</v>
      </c>
      <c r="C1154" s="46" t="s">
        <v>2321</v>
      </c>
      <c r="D1154" s="46" t="s">
        <v>29</v>
      </c>
      <c r="E1154" s="46" t="s">
        <v>2399</v>
      </c>
      <c r="F1154" s="46" t="s">
        <v>2398</v>
      </c>
      <c r="G1154" s="46">
        <v>0</v>
      </c>
      <c r="H1154" s="46">
        <v>0</v>
      </c>
      <c r="I1154" s="46">
        <v>0</v>
      </c>
      <c r="J1154" s="46">
        <v>0</v>
      </c>
      <c r="K1154" s="46">
        <v>0</v>
      </c>
      <c r="L1154" s="46">
        <v>0</v>
      </c>
      <c r="M1154" s="46">
        <v>0</v>
      </c>
      <c r="N1154" s="46">
        <v>0</v>
      </c>
      <c r="O1154" s="46">
        <v>0</v>
      </c>
      <c r="P1154" s="46">
        <v>0</v>
      </c>
      <c r="Q1154" s="46">
        <v>0</v>
      </c>
      <c r="R1154" s="46">
        <v>0</v>
      </c>
      <c r="S1154" s="46">
        <v>0</v>
      </c>
      <c r="T1154" s="46">
        <v>0</v>
      </c>
      <c r="U1154" s="46">
        <v>0</v>
      </c>
      <c r="V1154" s="46">
        <v>0</v>
      </c>
      <c r="W1154" s="46">
        <v>0</v>
      </c>
      <c r="X1154" s="46">
        <v>0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</v>
      </c>
      <c r="AF1154" s="46">
        <v>0</v>
      </c>
      <c r="AG1154" s="46">
        <v>0</v>
      </c>
      <c r="AH1154" s="46">
        <v>0</v>
      </c>
      <c r="AI1154" s="46">
        <v>0</v>
      </c>
      <c r="AJ1154" s="46">
        <v>0</v>
      </c>
      <c r="AK1154" s="46">
        <v>0</v>
      </c>
      <c r="AL1154" s="46">
        <v>0</v>
      </c>
      <c r="AM1154" s="46">
        <v>0</v>
      </c>
      <c r="AN1154" s="46">
        <v>0</v>
      </c>
      <c r="AO1154" s="46">
        <v>0</v>
      </c>
      <c r="AP1154" s="46">
        <v>0</v>
      </c>
      <c r="AQ1154" s="46">
        <v>0</v>
      </c>
      <c r="AR1154" s="46">
        <v>0</v>
      </c>
      <c r="AS1154" s="46">
        <v>0</v>
      </c>
      <c r="AT1154" s="46">
        <v>0</v>
      </c>
      <c r="AU1154" s="46">
        <v>0</v>
      </c>
      <c r="AV1154" s="46">
        <v>0</v>
      </c>
      <c r="AW1154" s="46">
        <v>0</v>
      </c>
      <c r="AX1154" s="46">
        <v>0</v>
      </c>
    </row>
    <row r="1155" spans="1:50">
      <c r="A1155" s="46">
        <v>1154</v>
      </c>
      <c r="B1155" s="46" t="s">
        <v>3098</v>
      </c>
      <c r="C1155" s="46" t="s">
        <v>2321</v>
      </c>
      <c r="D1155" s="46" t="s">
        <v>21</v>
      </c>
      <c r="E1155" s="46" t="s">
        <v>2401</v>
      </c>
      <c r="F1155" s="46" t="s">
        <v>2400</v>
      </c>
      <c r="G1155" s="46">
        <v>70</v>
      </c>
      <c r="H1155" s="46">
        <v>95</v>
      </c>
      <c r="I1155" s="46">
        <v>34</v>
      </c>
      <c r="J1155" s="46">
        <v>1597</v>
      </c>
      <c r="K1155" s="46">
        <v>2239</v>
      </c>
      <c r="L1155" s="46">
        <v>764</v>
      </c>
      <c r="M1155" s="46">
        <v>0</v>
      </c>
      <c r="N1155" s="46">
        <v>0</v>
      </c>
      <c r="O1155" s="46">
        <v>0</v>
      </c>
      <c r="P1155" s="46">
        <v>0</v>
      </c>
      <c r="Q1155" s="46">
        <v>0</v>
      </c>
      <c r="R1155" s="46">
        <v>0</v>
      </c>
      <c r="S1155" s="46">
        <v>0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0</v>
      </c>
      <c r="AK1155" s="46">
        <v>15</v>
      </c>
      <c r="AL1155" s="46">
        <v>11</v>
      </c>
      <c r="AM1155" s="46">
        <v>0</v>
      </c>
      <c r="AN1155" s="46">
        <v>0</v>
      </c>
      <c r="AO1155" s="46">
        <v>0</v>
      </c>
      <c r="AP1155" s="46">
        <v>0</v>
      </c>
      <c r="AQ1155" s="46">
        <v>0</v>
      </c>
      <c r="AR1155" s="46">
        <v>0</v>
      </c>
      <c r="AS1155" s="46">
        <v>0</v>
      </c>
      <c r="AT1155" s="46">
        <v>0</v>
      </c>
      <c r="AU1155" s="46">
        <v>58</v>
      </c>
      <c r="AV1155" s="46">
        <v>2</v>
      </c>
      <c r="AW1155" s="46">
        <v>0</v>
      </c>
      <c r="AX1155" s="46">
        <v>0</v>
      </c>
    </row>
    <row r="1156" spans="1:50">
      <c r="A1156" s="46">
        <v>1155</v>
      </c>
      <c r="B1156" s="46" t="s">
        <v>3098</v>
      </c>
      <c r="C1156" s="46" t="s">
        <v>2321</v>
      </c>
      <c r="D1156" s="46" t="s">
        <v>21</v>
      </c>
      <c r="E1156" s="46" t="s">
        <v>2403</v>
      </c>
      <c r="F1156" s="46" t="s">
        <v>2402</v>
      </c>
      <c r="G1156" s="46">
        <v>78</v>
      </c>
      <c r="H1156" s="46">
        <v>112</v>
      </c>
      <c r="I1156" s="46">
        <v>32</v>
      </c>
      <c r="J1156" s="46">
        <v>1648</v>
      </c>
      <c r="K1156" s="46">
        <v>2098</v>
      </c>
      <c r="L1156" s="46">
        <v>545</v>
      </c>
      <c r="M1156" s="46">
        <v>0</v>
      </c>
      <c r="N1156" s="46">
        <v>0</v>
      </c>
      <c r="O1156" s="46">
        <v>0</v>
      </c>
      <c r="P1156" s="46">
        <v>0</v>
      </c>
      <c r="Q1156" s="46">
        <v>0</v>
      </c>
      <c r="R1156" s="46">
        <v>0</v>
      </c>
      <c r="S1156" s="46">
        <v>0</v>
      </c>
      <c r="T1156" s="46">
        <v>0</v>
      </c>
      <c r="U1156" s="46">
        <v>0</v>
      </c>
      <c r="V1156" s="46">
        <v>0</v>
      </c>
      <c r="W1156" s="46">
        <v>0</v>
      </c>
      <c r="X1156" s="46">
        <v>0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49</v>
      </c>
      <c r="AF1156" s="46">
        <v>0</v>
      </c>
      <c r="AG1156" s="46">
        <v>0</v>
      </c>
      <c r="AH1156" s="46">
        <v>0</v>
      </c>
      <c r="AI1156" s="46">
        <v>0</v>
      </c>
      <c r="AJ1156" s="46">
        <v>0</v>
      </c>
      <c r="AK1156" s="46">
        <v>20</v>
      </c>
      <c r="AL1156" s="46">
        <v>17</v>
      </c>
      <c r="AM1156" s="46">
        <v>0</v>
      </c>
      <c r="AN1156" s="46">
        <v>0</v>
      </c>
      <c r="AO1156" s="46">
        <v>0</v>
      </c>
      <c r="AP1156" s="46">
        <v>0</v>
      </c>
      <c r="AQ1156" s="46">
        <v>0</v>
      </c>
      <c r="AR1156" s="46">
        <v>0</v>
      </c>
      <c r="AS1156" s="46">
        <v>0</v>
      </c>
      <c r="AT1156" s="46">
        <v>0</v>
      </c>
      <c r="AU1156" s="46">
        <v>0</v>
      </c>
      <c r="AV1156" s="46">
        <v>0</v>
      </c>
      <c r="AW1156" s="46">
        <v>0</v>
      </c>
      <c r="AX1156" s="46">
        <v>0</v>
      </c>
    </row>
    <row r="1157" spans="1:50">
      <c r="A1157" s="46">
        <v>1156</v>
      </c>
      <c r="B1157" s="46" t="s">
        <v>3098</v>
      </c>
      <c r="C1157" s="46" t="s">
        <v>2321</v>
      </c>
      <c r="D1157" s="46" t="s">
        <v>29</v>
      </c>
      <c r="E1157" s="46" t="s">
        <v>2405</v>
      </c>
      <c r="F1157" s="46" t="s">
        <v>2404</v>
      </c>
      <c r="G1157" s="46">
        <v>51</v>
      </c>
      <c r="H1157" s="46">
        <v>68</v>
      </c>
      <c r="I1157" s="46">
        <v>15</v>
      </c>
      <c r="J1157" s="46">
        <v>747</v>
      </c>
      <c r="K1157" s="46">
        <v>1075</v>
      </c>
      <c r="L1157" s="46">
        <v>208</v>
      </c>
      <c r="M1157" s="46">
        <v>0</v>
      </c>
      <c r="N1157" s="46">
        <v>0</v>
      </c>
      <c r="O1157" s="46">
        <v>0</v>
      </c>
      <c r="P1157" s="46">
        <v>0</v>
      </c>
      <c r="Q1157" s="46">
        <v>0</v>
      </c>
      <c r="R1157" s="46">
        <v>0</v>
      </c>
      <c r="S1157" s="46">
        <v>0</v>
      </c>
      <c r="T1157" s="46">
        <v>0</v>
      </c>
      <c r="U1157" s="46">
        <v>0</v>
      </c>
      <c r="V1157" s="46">
        <v>0</v>
      </c>
      <c r="W1157" s="46">
        <v>0</v>
      </c>
      <c r="X1157" s="46">
        <v>0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</v>
      </c>
      <c r="AF1157" s="46">
        <v>0</v>
      </c>
      <c r="AG1157" s="46">
        <v>0</v>
      </c>
      <c r="AH1157" s="46">
        <v>0</v>
      </c>
      <c r="AI1157" s="46">
        <v>0</v>
      </c>
      <c r="AJ1157" s="46">
        <v>0</v>
      </c>
      <c r="AK1157" s="46">
        <v>11</v>
      </c>
      <c r="AL1157" s="46">
        <v>10</v>
      </c>
      <c r="AM1157" s="46">
        <v>0</v>
      </c>
      <c r="AN1157" s="46">
        <v>0</v>
      </c>
      <c r="AO1157" s="46">
        <v>0</v>
      </c>
      <c r="AP1157" s="46">
        <v>0</v>
      </c>
      <c r="AQ1157" s="46">
        <v>0</v>
      </c>
      <c r="AR1157" s="46">
        <v>0</v>
      </c>
      <c r="AS1157" s="46">
        <v>0</v>
      </c>
      <c r="AT1157" s="46">
        <v>0</v>
      </c>
      <c r="AU1157" s="46">
        <v>0</v>
      </c>
      <c r="AV1157" s="46">
        <v>0</v>
      </c>
      <c r="AW1157" s="46">
        <v>0</v>
      </c>
      <c r="AX1157" s="46">
        <v>0</v>
      </c>
    </row>
    <row r="1158" spans="1:50">
      <c r="A1158" s="46">
        <v>1157</v>
      </c>
      <c r="B1158" s="46" t="s">
        <v>3098</v>
      </c>
      <c r="C1158" s="46" t="s">
        <v>2321</v>
      </c>
      <c r="D1158" s="46" t="s">
        <v>21</v>
      </c>
      <c r="E1158" s="46" t="s">
        <v>2407</v>
      </c>
      <c r="F1158" s="46" t="s">
        <v>2406</v>
      </c>
      <c r="G1158" s="46">
        <v>42</v>
      </c>
      <c r="H1158" s="46">
        <v>69</v>
      </c>
      <c r="I1158" s="46">
        <v>13</v>
      </c>
      <c r="J1158" s="46">
        <v>1332.5</v>
      </c>
      <c r="K1158" s="46">
        <v>1667.5</v>
      </c>
      <c r="L1158" s="46">
        <v>303</v>
      </c>
      <c r="M1158" s="46">
        <v>0</v>
      </c>
      <c r="N1158" s="46">
        <v>0</v>
      </c>
      <c r="O1158" s="46">
        <v>0</v>
      </c>
      <c r="P1158" s="46">
        <v>0</v>
      </c>
      <c r="Q1158" s="46">
        <v>0</v>
      </c>
      <c r="R1158" s="46">
        <v>0</v>
      </c>
      <c r="S1158" s="46">
        <v>0</v>
      </c>
      <c r="T1158" s="46">
        <v>0</v>
      </c>
      <c r="U1158" s="46">
        <v>0</v>
      </c>
      <c r="V1158" s="46">
        <v>0</v>
      </c>
      <c r="W1158" s="46">
        <v>0</v>
      </c>
      <c r="X1158" s="46">
        <v>0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0</v>
      </c>
      <c r="AF1158" s="46">
        <v>0</v>
      </c>
      <c r="AG1158" s="46">
        <v>0</v>
      </c>
      <c r="AH1158" s="46">
        <v>0</v>
      </c>
      <c r="AI1158" s="46">
        <v>0</v>
      </c>
      <c r="AJ1158" s="46">
        <v>0</v>
      </c>
      <c r="AK1158" s="46">
        <v>52.5</v>
      </c>
      <c r="AL1158" s="46">
        <v>37</v>
      </c>
      <c r="AM1158" s="46">
        <v>0</v>
      </c>
      <c r="AN1158" s="46">
        <v>0</v>
      </c>
      <c r="AO1158" s="46">
        <v>0</v>
      </c>
      <c r="AP1158" s="46">
        <v>0</v>
      </c>
      <c r="AQ1158" s="46">
        <v>0</v>
      </c>
      <c r="AR1158" s="46">
        <v>0</v>
      </c>
      <c r="AS1158" s="46">
        <v>0</v>
      </c>
      <c r="AT1158" s="46">
        <v>0</v>
      </c>
      <c r="AU1158" s="46">
        <v>0</v>
      </c>
      <c r="AV1158" s="46">
        <v>0</v>
      </c>
      <c r="AW1158" s="46">
        <v>0</v>
      </c>
      <c r="AX1158" s="46">
        <v>0</v>
      </c>
    </row>
    <row r="1159" spans="1:50">
      <c r="A1159" s="46">
        <v>1158</v>
      </c>
      <c r="B1159" s="46" t="s">
        <v>3098</v>
      </c>
      <c r="C1159" s="46" t="s">
        <v>2321</v>
      </c>
      <c r="D1159" s="46" t="s">
        <v>29</v>
      </c>
      <c r="E1159" s="46" t="s">
        <v>2409</v>
      </c>
      <c r="F1159" s="46" t="s">
        <v>2408</v>
      </c>
      <c r="G1159" s="46">
        <v>54</v>
      </c>
      <c r="H1159" s="46">
        <v>76</v>
      </c>
      <c r="I1159" s="46">
        <v>20</v>
      </c>
      <c r="J1159" s="46">
        <v>996</v>
      </c>
      <c r="K1159" s="46">
        <v>1283</v>
      </c>
      <c r="L1159" s="46">
        <v>324</v>
      </c>
      <c r="M1159" s="46">
        <v>0</v>
      </c>
      <c r="N1159" s="46">
        <v>0</v>
      </c>
      <c r="O1159" s="46">
        <v>0</v>
      </c>
      <c r="P1159" s="46">
        <v>0</v>
      </c>
      <c r="Q1159" s="46">
        <v>0</v>
      </c>
      <c r="R1159" s="46">
        <v>0</v>
      </c>
      <c r="S1159" s="46">
        <v>0</v>
      </c>
      <c r="T1159" s="46">
        <v>0</v>
      </c>
      <c r="U1159" s="46">
        <v>0</v>
      </c>
      <c r="V1159" s="46">
        <v>0</v>
      </c>
      <c r="W1159" s="46">
        <v>0</v>
      </c>
      <c r="X1159" s="46">
        <v>0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0</v>
      </c>
      <c r="AH1159" s="46">
        <v>0</v>
      </c>
      <c r="AI1159" s="46">
        <v>0</v>
      </c>
      <c r="AJ1159" s="46">
        <v>0</v>
      </c>
      <c r="AK1159" s="46">
        <v>33</v>
      </c>
      <c r="AL1159" s="46">
        <v>31</v>
      </c>
      <c r="AM1159" s="46">
        <v>0</v>
      </c>
      <c r="AN1159" s="46">
        <v>0</v>
      </c>
      <c r="AO1159" s="46">
        <v>0</v>
      </c>
      <c r="AP1159" s="46">
        <v>0</v>
      </c>
      <c r="AQ1159" s="46">
        <v>0</v>
      </c>
      <c r="AR1159" s="46">
        <v>0</v>
      </c>
      <c r="AS1159" s="46">
        <v>0</v>
      </c>
      <c r="AT1159" s="46">
        <v>0</v>
      </c>
      <c r="AU1159" s="46">
        <v>0</v>
      </c>
      <c r="AV1159" s="46">
        <v>0</v>
      </c>
      <c r="AW1159" s="46">
        <v>0</v>
      </c>
      <c r="AX1159" s="46">
        <v>0</v>
      </c>
    </row>
    <row r="1160" spans="1:50">
      <c r="A1160" s="46">
        <v>1159</v>
      </c>
      <c r="B1160" s="46" t="s">
        <v>3098</v>
      </c>
      <c r="C1160" s="46" t="s">
        <v>2321</v>
      </c>
      <c r="D1160" s="46" t="s">
        <v>24</v>
      </c>
      <c r="E1160" s="46" t="s">
        <v>2411</v>
      </c>
      <c r="F1160" s="46" t="s">
        <v>2410</v>
      </c>
      <c r="G1160" s="46">
        <v>20</v>
      </c>
      <c r="H1160" s="46">
        <v>29</v>
      </c>
      <c r="I1160" s="46">
        <v>9</v>
      </c>
      <c r="J1160" s="46">
        <v>161</v>
      </c>
      <c r="K1160" s="46">
        <v>292</v>
      </c>
      <c r="L1160" s="46">
        <v>77</v>
      </c>
      <c r="M1160" s="46">
        <v>0</v>
      </c>
      <c r="N1160" s="46">
        <v>0</v>
      </c>
      <c r="O1160" s="46">
        <v>0</v>
      </c>
      <c r="P1160" s="46">
        <v>0</v>
      </c>
      <c r="Q1160" s="46">
        <v>0</v>
      </c>
      <c r="R1160" s="46">
        <v>0</v>
      </c>
      <c r="S1160" s="46">
        <v>0</v>
      </c>
      <c r="T1160" s="46">
        <v>0</v>
      </c>
      <c r="U1160" s="46">
        <v>0</v>
      </c>
      <c r="V1160" s="46">
        <v>0</v>
      </c>
      <c r="W1160" s="46">
        <v>0</v>
      </c>
      <c r="X1160" s="46">
        <v>0</v>
      </c>
      <c r="Y1160" s="46">
        <v>0</v>
      </c>
      <c r="Z1160" s="46">
        <v>0</v>
      </c>
      <c r="AA1160" s="46"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v>0</v>
      </c>
      <c r="AG1160" s="46">
        <v>0</v>
      </c>
      <c r="AH1160" s="46">
        <v>0</v>
      </c>
      <c r="AI1160" s="46">
        <v>0</v>
      </c>
      <c r="AJ1160" s="46">
        <v>0</v>
      </c>
      <c r="AK1160" s="46">
        <v>0</v>
      </c>
      <c r="AL1160" s="46">
        <v>0</v>
      </c>
      <c r="AM1160" s="46">
        <v>0</v>
      </c>
      <c r="AN1160" s="46">
        <v>0</v>
      </c>
      <c r="AO1160" s="46">
        <v>0</v>
      </c>
      <c r="AP1160" s="46">
        <v>0</v>
      </c>
      <c r="AQ1160" s="46">
        <v>0</v>
      </c>
      <c r="AR1160" s="46">
        <v>0</v>
      </c>
      <c r="AS1160" s="46">
        <v>0</v>
      </c>
      <c r="AT1160" s="46">
        <v>0</v>
      </c>
      <c r="AU1160" s="46">
        <v>0</v>
      </c>
      <c r="AV1160" s="46">
        <v>0</v>
      </c>
      <c r="AW1160" s="46">
        <v>0</v>
      </c>
      <c r="AX1160" s="46">
        <v>0</v>
      </c>
    </row>
    <row r="1161" spans="1:50">
      <c r="A1161" s="46">
        <v>1160</v>
      </c>
      <c r="B1161" s="46" t="s">
        <v>3098</v>
      </c>
      <c r="C1161" s="46" t="s">
        <v>2321</v>
      </c>
      <c r="D1161" s="46" t="s">
        <v>78</v>
      </c>
      <c r="E1161" s="46" t="s">
        <v>2413</v>
      </c>
      <c r="F1161" s="46" t="s">
        <v>2412</v>
      </c>
      <c r="G1161" s="46">
        <v>0</v>
      </c>
      <c r="H1161" s="46">
        <v>0</v>
      </c>
      <c r="I1161" s="46">
        <v>0</v>
      </c>
      <c r="J1161" s="46">
        <v>0</v>
      </c>
      <c r="K1161" s="46">
        <v>0</v>
      </c>
      <c r="L1161" s="46">
        <v>0</v>
      </c>
      <c r="M1161" s="46">
        <v>0</v>
      </c>
      <c r="N1161" s="46">
        <v>0</v>
      </c>
      <c r="O1161" s="46">
        <v>0</v>
      </c>
      <c r="P1161" s="46">
        <v>0</v>
      </c>
      <c r="Q1161" s="46">
        <v>0</v>
      </c>
      <c r="R1161" s="46">
        <v>0</v>
      </c>
      <c r="S1161" s="46">
        <v>0</v>
      </c>
      <c r="T1161" s="46">
        <v>0</v>
      </c>
      <c r="U1161" s="46">
        <v>0</v>
      </c>
      <c r="V1161" s="46">
        <v>0</v>
      </c>
      <c r="W1161" s="46">
        <v>0</v>
      </c>
      <c r="X1161" s="46">
        <v>0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</v>
      </c>
      <c r="AF1161" s="46">
        <v>0</v>
      </c>
      <c r="AG1161" s="46">
        <v>0</v>
      </c>
      <c r="AH1161" s="46">
        <v>0</v>
      </c>
      <c r="AI1161" s="46">
        <v>0</v>
      </c>
      <c r="AJ1161" s="46">
        <v>0</v>
      </c>
      <c r="AK1161" s="46">
        <v>0</v>
      </c>
      <c r="AL1161" s="46">
        <v>0</v>
      </c>
      <c r="AM1161" s="46">
        <v>0</v>
      </c>
      <c r="AN1161" s="46">
        <v>0</v>
      </c>
      <c r="AO1161" s="46">
        <v>0</v>
      </c>
      <c r="AP1161" s="46">
        <v>0</v>
      </c>
      <c r="AQ1161" s="46">
        <v>0</v>
      </c>
      <c r="AR1161" s="46">
        <v>0</v>
      </c>
      <c r="AS1161" s="46">
        <v>0</v>
      </c>
      <c r="AT1161" s="46">
        <v>0</v>
      </c>
      <c r="AU1161" s="46">
        <v>0</v>
      </c>
      <c r="AV1161" s="46">
        <v>0</v>
      </c>
      <c r="AW1161" s="46">
        <v>0</v>
      </c>
      <c r="AX1161" s="46">
        <v>0</v>
      </c>
    </row>
    <row r="1162" spans="1:50">
      <c r="A1162" s="46">
        <v>1161</v>
      </c>
      <c r="B1162" s="46" t="s">
        <v>3098</v>
      </c>
      <c r="C1162" s="46" t="s">
        <v>2321</v>
      </c>
      <c r="D1162" s="46" t="s">
        <v>24</v>
      </c>
      <c r="E1162" s="46" t="s">
        <v>2415</v>
      </c>
      <c r="F1162" s="46" t="s">
        <v>2414</v>
      </c>
      <c r="G1162" s="46">
        <v>15</v>
      </c>
      <c r="H1162" s="46">
        <v>20</v>
      </c>
      <c r="I1162" s="46">
        <v>8</v>
      </c>
      <c r="J1162" s="46">
        <v>229.5</v>
      </c>
      <c r="K1162" s="46">
        <v>292</v>
      </c>
      <c r="L1162" s="46">
        <v>100</v>
      </c>
      <c r="M1162" s="46">
        <v>0</v>
      </c>
      <c r="N1162" s="46">
        <v>0</v>
      </c>
      <c r="O1162" s="46">
        <v>0</v>
      </c>
      <c r="P1162" s="46">
        <v>0</v>
      </c>
      <c r="Q1162" s="46">
        <v>0</v>
      </c>
      <c r="R1162" s="46">
        <v>0</v>
      </c>
      <c r="S1162" s="46">
        <v>0</v>
      </c>
      <c r="T1162" s="46">
        <v>0</v>
      </c>
      <c r="U1162" s="46">
        <v>0</v>
      </c>
      <c r="V1162" s="46">
        <v>0</v>
      </c>
      <c r="W1162" s="46">
        <v>0</v>
      </c>
      <c r="X1162" s="46">
        <v>0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0</v>
      </c>
      <c r="AK1162" s="46">
        <v>0</v>
      </c>
      <c r="AL1162" s="46">
        <v>0</v>
      </c>
      <c r="AM1162" s="46">
        <v>0</v>
      </c>
      <c r="AN1162" s="46">
        <v>0</v>
      </c>
      <c r="AO1162" s="46">
        <v>0</v>
      </c>
      <c r="AP1162" s="46">
        <v>0</v>
      </c>
      <c r="AQ1162" s="46">
        <v>0</v>
      </c>
      <c r="AR1162" s="46">
        <v>0</v>
      </c>
      <c r="AS1162" s="46">
        <v>0</v>
      </c>
      <c r="AT1162" s="46">
        <v>0</v>
      </c>
      <c r="AU1162" s="46">
        <v>0</v>
      </c>
      <c r="AV1162" s="46">
        <v>0</v>
      </c>
      <c r="AW1162" s="46">
        <v>0</v>
      </c>
      <c r="AX1162" s="46">
        <v>0</v>
      </c>
    </row>
    <row r="1163" spans="1:50">
      <c r="A1163" s="46">
        <v>1162</v>
      </c>
      <c r="B1163" s="46" t="s">
        <v>3098</v>
      </c>
      <c r="C1163" s="46" t="s">
        <v>2321</v>
      </c>
      <c r="D1163" s="46" t="s">
        <v>78</v>
      </c>
      <c r="E1163" s="46" t="s">
        <v>2417</v>
      </c>
      <c r="F1163" s="46" t="s">
        <v>2416</v>
      </c>
      <c r="G1163" s="46">
        <v>43</v>
      </c>
      <c r="H1163" s="46">
        <v>61</v>
      </c>
      <c r="I1163" s="46">
        <v>18</v>
      </c>
      <c r="J1163" s="46">
        <v>1040</v>
      </c>
      <c r="K1163" s="46">
        <v>1348</v>
      </c>
      <c r="L1163" s="46">
        <v>331</v>
      </c>
      <c r="M1163" s="46">
        <v>0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14</v>
      </c>
      <c r="AL1163" s="46">
        <v>11</v>
      </c>
      <c r="AM1163" s="46">
        <v>0</v>
      </c>
      <c r="AN1163" s="46">
        <v>0</v>
      </c>
      <c r="AO1163" s="46">
        <v>0</v>
      </c>
      <c r="AP1163" s="46">
        <v>0</v>
      </c>
      <c r="AQ1163" s="46">
        <v>0</v>
      </c>
      <c r="AR1163" s="46">
        <v>0</v>
      </c>
      <c r="AS1163" s="46">
        <v>0</v>
      </c>
      <c r="AT1163" s="46">
        <v>0</v>
      </c>
      <c r="AU1163" s="46">
        <v>0</v>
      </c>
      <c r="AV1163" s="46">
        <v>0</v>
      </c>
      <c r="AW1163" s="46">
        <v>0</v>
      </c>
      <c r="AX1163" s="46">
        <v>0</v>
      </c>
    </row>
    <row r="1164" spans="1:50">
      <c r="A1164" s="46">
        <v>1163</v>
      </c>
      <c r="B1164" s="46" t="s">
        <v>3098</v>
      </c>
      <c r="C1164" s="46" t="s">
        <v>2321</v>
      </c>
      <c r="D1164" s="46" t="s">
        <v>29</v>
      </c>
      <c r="E1164" s="46" t="s">
        <v>2419</v>
      </c>
      <c r="F1164" s="46" t="s">
        <v>2418</v>
      </c>
      <c r="G1164" s="46">
        <v>22</v>
      </c>
      <c r="H1164" s="46">
        <v>30</v>
      </c>
      <c r="I1164" s="46">
        <v>10</v>
      </c>
      <c r="J1164" s="46">
        <v>573</v>
      </c>
      <c r="K1164" s="46">
        <v>751</v>
      </c>
      <c r="L1164" s="46">
        <v>193</v>
      </c>
      <c r="M1164" s="46">
        <v>0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24</v>
      </c>
      <c r="AL1164" s="46">
        <v>24</v>
      </c>
      <c r="AM1164" s="46">
        <v>0</v>
      </c>
      <c r="AN1164" s="46">
        <v>0</v>
      </c>
      <c r="AO1164" s="46">
        <v>0</v>
      </c>
      <c r="AP1164" s="46">
        <v>0</v>
      </c>
      <c r="AQ1164" s="46">
        <v>0</v>
      </c>
      <c r="AR1164" s="46">
        <v>0</v>
      </c>
      <c r="AS1164" s="46">
        <v>0</v>
      </c>
      <c r="AT1164" s="46">
        <v>0</v>
      </c>
      <c r="AU1164" s="46">
        <v>0</v>
      </c>
      <c r="AV1164" s="46">
        <v>0</v>
      </c>
      <c r="AW1164" s="46">
        <v>0</v>
      </c>
      <c r="AX1164" s="46">
        <v>0</v>
      </c>
    </row>
    <row r="1165" spans="1:50">
      <c r="A1165" s="46">
        <v>1164</v>
      </c>
      <c r="B1165" s="46" t="s">
        <v>3098</v>
      </c>
      <c r="C1165" s="46" t="s">
        <v>2321</v>
      </c>
      <c r="D1165" s="46" t="s">
        <v>78</v>
      </c>
      <c r="E1165" s="46" t="s">
        <v>1642</v>
      </c>
      <c r="F1165" s="46" t="s">
        <v>2420</v>
      </c>
      <c r="G1165" s="46">
        <v>31</v>
      </c>
      <c r="H1165" s="46">
        <v>52</v>
      </c>
      <c r="I1165" s="46">
        <v>24</v>
      </c>
      <c r="J1165" s="46">
        <v>1120</v>
      </c>
      <c r="K1165" s="46">
        <v>1556</v>
      </c>
      <c r="L1165" s="46">
        <v>494</v>
      </c>
      <c r="M1165" s="46">
        <v>0</v>
      </c>
      <c r="N1165" s="46">
        <v>0</v>
      </c>
      <c r="O1165" s="46">
        <v>0</v>
      </c>
      <c r="P1165" s="46">
        <v>0</v>
      </c>
      <c r="Q1165" s="46">
        <v>0</v>
      </c>
      <c r="R1165" s="46">
        <v>0</v>
      </c>
      <c r="S1165" s="46">
        <v>0</v>
      </c>
      <c r="T1165" s="46">
        <v>0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20</v>
      </c>
      <c r="AL1165" s="46">
        <v>21</v>
      </c>
      <c r="AM1165" s="46">
        <v>0</v>
      </c>
      <c r="AN1165" s="46">
        <v>0</v>
      </c>
      <c r="AO1165" s="46">
        <v>0</v>
      </c>
      <c r="AP1165" s="46">
        <v>0</v>
      </c>
      <c r="AQ1165" s="46">
        <v>0</v>
      </c>
      <c r="AR1165" s="46">
        <v>0</v>
      </c>
      <c r="AS1165" s="46">
        <v>0</v>
      </c>
      <c r="AT1165" s="46">
        <v>0</v>
      </c>
      <c r="AU1165" s="46">
        <v>0</v>
      </c>
      <c r="AV1165" s="46">
        <v>0</v>
      </c>
      <c r="AW1165" s="46">
        <v>0</v>
      </c>
      <c r="AX1165" s="46">
        <v>0</v>
      </c>
    </row>
    <row r="1166" spans="1:50">
      <c r="A1166" s="46">
        <v>1165</v>
      </c>
      <c r="B1166" s="46" t="s">
        <v>3098</v>
      </c>
      <c r="C1166" s="46" t="s">
        <v>2321</v>
      </c>
      <c r="D1166" s="46" t="s">
        <v>29</v>
      </c>
      <c r="E1166" s="46" t="s">
        <v>2422</v>
      </c>
      <c r="F1166" s="46" t="s">
        <v>2421</v>
      </c>
      <c r="G1166" s="46">
        <v>18</v>
      </c>
      <c r="H1166" s="46">
        <v>24</v>
      </c>
      <c r="I1166" s="46">
        <v>7</v>
      </c>
      <c r="J1166" s="46">
        <v>245.5</v>
      </c>
      <c r="K1166" s="46">
        <v>344</v>
      </c>
      <c r="L1166" s="46">
        <v>95</v>
      </c>
      <c r="M1166" s="46">
        <v>0</v>
      </c>
      <c r="N1166" s="46">
        <v>0</v>
      </c>
      <c r="O1166" s="46">
        <v>0</v>
      </c>
      <c r="P1166" s="46">
        <v>0</v>
      </c>
      <c r="Q1166" s="46">
        <v>0</v>
      </c>
      <c r="R1166" s="46">
        <v>0</v>
      </c>
      <c r="S1166" s="46">
        <v>0</v>
      </c>
      <c r="T1166" s="46">
        <v>0</v>
      </c>
      <c r="U1166" s="46">
        <v>0</v>
      </c>
      <c r="V1166" s="46">
        <v>0</v>
      </c>
      <c r="W1166" s="46">
        <v>0</v>
      </c>
      <c r="X1166" s="46">
        <v>0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v>0</v>
      </c>
      <c r="AG1166" s="46">
        <v>0</v>
      </c>
      <c r="AH1166" s="46">
        <v>0</v>
      </c>
      <c r="AI1166" s="46">
        <v>0</v>
      </c>
      <c r="AJ1166" s="46">
        <v>0</v>
      </c>
      <c r="AK1166" s="46">
        <v>0</v>
      </c>
      <c r="AL1166" s="46">
        <v>0</v>
      </c>
      <c r="AM1166" s="46">
        <v>0</v>
      </c>
      <c r="AN1166" s="46">
        <v>0</v>
      </c>
      <c r="AO1166" s="46">
        <v>0</v>
      </c>
      <c r="AP1166" s="46">
        <v>0</v>
      </c>
      <c r="AQ1166" s="46">
        <v>0</v>
      </c>
      <c r="AR1166" s="46">
        <v>0</v>
      </c>
      <c r="AS1166" s="46">
        <v>0</v>
      </c>
      <c r="AT1166" s="46">
        <v>0</v>
      </c>
      <c r="AU1166" s="46">
        <v>0</v>
      </c>
      <c r="AV1166" s="46">
        <v>0</v>
      </c>
      <c r="AW1166" s="46">
        <v>0</v>
      </c>
      <c r="AX1166" s="46">
        <v>0</v>
      </c>
    </row>
    <row r="1167" spans="1:50">
      <c r="A1167" s="46">
        <v>1166</v>
      </c>
      <c r="B1167" s="46" t="s">
        <v>3098</v>
      </c>
      <c r="C1167" s="46" t="s">
        <v>2321</v>
      </c>
      <c r="D1167" s="46" t="s">
        <v>21</v>
      </c>
      <c r="E1167" s="46" t="s">
        <v>2424</v>
      </c>
      <c r="F1167" s="46" t="s">
        <v>2423</v>
      </c>
      <c r="G1167" s="46">
        <v>24</v>
      </c>
      <c r="H1167" s="46">
        <v>27</v>
      </c>
      <c r="I1167" s="46">
        <v>10</v>
      </c>
      <c r="J1167" s="46">
        <v>600</v>
      </c>
      <c r="K1167" s="46">
        <v>741</v>
      </c>
      <c r="L1167" s="46">
        <v>225</v>
      </c>
      <c r="M1167" s="46">
        <v>0</v>
      </c>
      <c r="N1167" s="46">
        <v>0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4</v>
      </c>
      <c r="AL1167" s="46">
        <v>5</v>
      </c>
      <c r="AM1167" s="46">
        <v>0</v>
      </c>
      <c r="AN1167" s="46">
        <v>0</v>
      </c>
      <c r="AO1167" s="46">
        <v>0</v>
      </c>
      <c r="AP1167" s="46">
        <v>0</v>
      </c>
      <c r="AQ1167" s="46">
        <v>0</v>
      </c>
      <c r="AR1167" s="46">
        <v>0</v>
      </c>
      <c r="AS1167" s="46">
        <v>0</v>
      </c>
      <c r="AT1167" s="46">
        <v>0</v>
      </c>
      <c r="AU1167" s="46">
        <v>0</v>
      </c>
      <c r="AV1167" s="46">
        <v>0</v>
      </c>
      <c r="AW1167" s="46">
        <v>0</v>
      </c>
      <c r="AX1167" s="46">
        <v>0</v>
      </c>
    </row>
    <row r="1168" spans="1:50">
      <c r="A1168" s="46">
        <v>1167</v>
      </c>
      <c r="B1168" s="46" t="s">
        <v>3098</v>
      </c>
      <c r="C1168" s="46" t="s">
        <v>2321</v>
      </c>
      <c r="D1168" s="46" t="s">
        <v>29</v>
      </c>
      <c r="E1168" s="46" t="s">
        <v>2426</v>
      </c>
      <c r="F1168" s="46" t="s">
        <v>2425</v>
      </c>
      <c r="G1168" s="46">
        <v>22</v>
      </c>
      <c r="H1168" s="46">
        <v>30</v>
      </c>
      <c r="I1168" s="46">
        <v>8</v>
      </c>
      <c r="J1168" s="46">
        <v>219.5</v>
      </c>
      <c r="K1168" s="46">
        <v>340</v>
      </c>
      <c r="L1168" s="46">
        <v>88</v>
      </c>
      <c r="M1168" s="46">
        <v>0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  <c r="AN1168" s="46">
        <v>0</v>
      </c>
      <c r="AO1168" s="46">
        <v>0</v>
      </c>
      <c r="AP1168" s="46">
        <v>0</v>
      </c>
      <c r="AQ1168" s="46">
        <v>0</v>
      </c>
      <c r="AR1168" s="46">
        <v>0</v>
      </c>
      <c r="AS1168" s="46">
        <v>0</v>
      </c>
      <c r="AT1168" s="46">
        <v>0</v>
      </c>
      <c r="AU1168" s="46">
        <v>0</v>
      </c>
      <c r="AV1168" s="46">
        <v>0</v>
      </c>
      <c r="AW1168" s="46">
        <v>0</v>
      </c>
      <c r="AX1168" s="46">
        <v>0</v>
      </c>
    </row>
    <row r="1169" spans="1:50">
      <c r="A1169" s="46">
        <v>1168</v>
      </c>
      <c r="B1169" s="46" t="s">
        <v>3098</v>
      </c>
      <c r="C1169" s="46" t="s">
        <v>2321</v>
      </c>
      <c r="D1169" s="46" t="s">
        <v>29</v>
      </c>
      <c r="E1169" s="46" t="s">
        <v>2428</v>
      </c>
      <c r="F1169" s="46" t="s">
        <v>2427</v>
      </c>
      <c r="G1169" s="46">
        <v>63</v>
      </c>
      <c r="H1169" s="46">
        <v>80</v>
      </c>
      <c r="I1169" s="46">
        <v>24</v>
      </c>
      <c r="J1169" s="46">
        <v>812</v>
      </c>
      <c r="K1169" s="46">
        <v>1088</v>
      </c>
      <c r="L1169" s="46">
        <v>274</v>
      </c>
      <c r="M1169" s="46">
        <v>0</v>
      </c>
      <c r="N1169" s="46">
        <v>0</v>
      </c>
      <c r="O1169" s="46">
        <v>0</v>
      </c>
      <c r="P1169" s="46">
        <v>0</v>
      </c>
      <c r="Q1169" s="46">
        <v>0</v>
      </c>
      <c r="R1169" s="46">
        <v>0</v>
      </c>
      <c r="S1169" s="46">
        <v>0</v>
      </c>
      <c r="T1169" s="46">
        <v>0</v>
      </c>
      <c r="U1169" s="46">
        <v>0</v>
      </c>
      <c r="V1169" s="46">
        <v>0</v>
      </c>
      <c r="W1169" s="46">
        <v>0</v>
      </c>
      <c r="X1169" s="46">
        <v>0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v>0</v>
      </c>
      <c r="AG1169" s="46">
        <v>0</v>
      </c>
      <c r="AH1169" s="46">
        <v>0</v>
      </c>
      <c r="AI1169" s="46">
        <v>0</v>
      </c>
      <c r="AJ1169" s="46">
        <v>0</v>
      </c>
      <c r="AK1169" s="46">
        <v>26</v>
      </c>
      <c r="AL1169" s="46">
        <v>22</v>
      </c>
      <c r="AM1169" s="46">
        <v>0</v>
      </c>
      <c r="AN1169" s="46">
        <v>0</v>
      </c>
      <c r="AO1169" s="46">
        <v>0</v>
      </c>
      <c r="AP1169" s="46">
        <v>0</v>
      </c>
      <c r="AQ1169" s="46">
        <v>0</v>
      </c>
      <c r="AR1169" s="46">
        <v>0</v>
      </c>
      <c r="AS1169" s="46">
        <v>0</v>
      </c>
      <c r="AT1169" s="46">
        <v>0</v>
      </c>
      <c r="AU1169" s="46">
        <v>0</v>
      </c>
      <c r="AV1169" s="46">
        <v>0</v>
      </c>
      <c r="AW1169" s="46">
        <v>0</v>
      </c>
      <c r="AX1169" s="46">
        <v>0</v>
      </c>
    </row>
    <row r="1170" spans="1:50">
      <c r="A1170" s="46">
        <v>1169</v>
      </c>
      <c r="B1170" s="46" t="s">
        <v>3098</v>
      </c>
      <c r="C1170" s="46" t="s">
        <v>2321</v>
      </c>
      <c r="D1170" s="46" t="s">
        <v>29</v>
      </c>
      <c r="E1170" s="46" t="s">
        <v>2430</v>
      </c>
      <c r="F1170" s="46" t="s">
        <v>2429</v>
      </c>
      <c r="G1170" s="46">
        <v>46</v>
      </c>
      <c r="H1170" s="46">
        <v>64</v>
      </c>
      <c r="I1170" s="46">
        <v>20</v>
      </c>
      <c r="J1170" s="46">
        <v>883.5</v>
      </c>
      <c r="K1170" s="46">
        <v>1231.5</v>
      </c>
      <c r="L1170" s="46">
        <v>304.5</v>
      </c>
      <c r="M1170" s="46">
        <v>0</v>
      </c>
      <c r="N1170" s="46">
        <v>0</v>
      </c>
      <c r="O1170" s="46">
        <v>0</v>
      </c>
      <c r="P1170" s="46">
        <v>0</v>
      </c>
      <c r="Q1170" s="46">
        <v>0</v>
      </c>
      <c r="R1170" s="46">
        <v>0</v>
      </c>
      <c r="S1170" s="46">
        <v>0</v>
      </c>
      <c r="T1170" s="46">
        <v>0</v>
      </c>
      <c r="U1170" s="46">
        <v>0</v>
      </c>
      <c r="V1170" s="46">
        <v>0</v>
      </c>
      <c r="W1170" s="46">
        <v>0</v>
      </c>
      <c r="X1170" s="46">
        <v>0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v>0</v>
      </c>
      <c r="AG1170" s="46">
        <v>0</v>
      </c>
      <c r="AH1170" s="46">
        <v>0</v>
      </c>
      <c r="AI1170" s="46">
        <v>0</v>
      </c>
      <c r="AJ1170" s="46">
        <v>0</v>
      </c>
      <c r="AK1170" s="46">
        <v>7</v>
      </c>
      <c r="AL1170" s="46">
        <v>5</v>
      </c>
      <c r="AM1170" s="46">
        <v>0</v>
      </c>
      <c r="AN1170" s="46">
        <v>0</v>
      </c>
      <c r="AO1170" s="46">
        <v>0</v>
      </c>
      <c r="AP1170" s="46">
        <v>0</v>
      </c>
      <c r="AQ1170" s="46">
        <v>0</v>
      </c>
      <c r="AR1170" s="46">
        <v>0</v>
      </c>
      <c r="AS1170" s="46">
        <v>0</v>
      </c>
      <c r="AT1170" s="46">
        <v>0</v>
      </c>
      <c r="AU1170" s="46">
        <v>0</v>
      </c>
      <c r="AV1170" s="46">
        <v>0</v>
      </c>
      <c r="AW1170" s="46">
        <v>0</v>
      </c>
      <c r="AX1170" s="46">
        <v>0</v>
      </c>
    </row>
    <row r="1171" spans="1:50">
      <c r="A1171" s="46">
        <v>1170</v>
      </c>
      <c r="B1171" s="46" t="s">
        <v>3098</v>
      </c>
      <c r="C1171" s="46" t="s">
        <v>2321</v>
      </c>
      <c r="D1171" s="46" t="s">
        <v>29</v>
      </c>
      <c r="E1171" s="46" t="s">
        <v>2432</v>
      </c>
      <c r="F1171" s="46" t="s">
        <v>2431</v>
      </c>
      <c r="G1171" s="46">
        <v>62</v>
      </c>
      <c r="H1171" s="46">
        <v>88</v>
      </c>
      <c r="I1171" s="46">
        <v>21</v>
      </c>
      <c r="J1171" s="46">
        <v>1124.5</v>
      </c>
      <c r="K1171" s="46">
        <v>1598.5</v>
      </c>
      <c r="L1171" s="46">
        <v>384</v>
      </c>
      <c r="M1171" s="46">
        <v>0</v>
      </c>
      <c r="N1171" s="46">
        <v>0</v>
      </c>
      <c r="O1171" s="46">
        <v>0</v>
      </c>
      <c r="P1171" s="46">
        <v>0</v>
      </c>
      <c r="Q1171" s="46">
        <v>0</v>
      </c>
      <c r="R1171" s="46">
        <v>0</v>
      </c>
      <c r="S1171" s="46">
        <v>0</v>
      </c>
      <c r="T1171" s="46">
        <v>0</v>
      </c>
      <c r="U1171" s="46">
        <v>0</v>
      </c>
      <c r="V1171" s="46">
        <v>0</v>
      </c>
      <c r="W1171" s="46">
        <v>0</v>
      </c>
      <c r="X1171" s="46">
        <v>0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0</v>
      </c>
      <c r="AF1171" s="46">
        <v>0</v>
      </c>
      <c r="AG1171" s="46">
        <v>0</v>
      </c>
      <c r="AH1171" s="46">
        <v>0</v>
      </c>
      <c r="AI1171" s="46">
        <v>0</v>
      </c>
      <c r="AJ1171" s="46">
        <v>0</v>
      </c>
      <c r="AK1171" s="46">
        <v>5</v>
      </c>
      <c r="AL1171" s="46">
        <v>4</v>
      </c>
      <c r="AM1171" s="46">
        <v>0</v>
      </c>
      <c r="AN1171" s="46">
        <v>0</v>
      </c>
      <c r="AO1171" s="46">
        <v>0</v>
      </c>
      <c r="AP1171" s="46">
        <v>0</v>
      </c>
      <c r="AQ1171" s="46">
        <v>0</v>
      </c>
      <c r="AR1171" s="46">
        <v>0</v>
      </c>
      <c r="AS1171" s="46">
        <v>0</v>
      </c>
      <c r="AT1171" s="46">
        <v>0</v>
      </c>
      <c r="AU1171" s="46">
        <v>0</v>
      </c>
      <c r="AV1171" s="46">
        <v>0</v>
      </c>
      <c r="AW1171" s="46">
        <v>0</v>
      </c>
      <c r="AX1171" s="46">
        <v>0</v>
      </c>
    </row>
    <row r="1172" spans="1:50">
      <c r="A1172" s="46">
        <v>1171</v>
      </c>
      <c r="B1172" s="46" t="s">
        <v>3098</v>
      </c>
      <c r="C1172" s="46" t="s">
        <v>2321</v>
      </c>
      <c r="D1172" s="46" t="s">
        <v>78</v>
      </c>
      <c r="E1172" s="46" t="s">
        <v>2434</v>
      </c>
      <c r="F1172" s="46" t="s">
        <v>2433</v>
      </c>
      <c r="G1172" s="46">
        <v>1485</v>
      </c>
      <c r="H1172" s="46">
        <v>2080</v>
      </c>
      <c r="I1172" s="46">
        <v>531</v>
      </c>
      <c r="J1172" s="46">
        <v>39478</v>
      </c>
      <c r="K1172" s="46">
        <v>54814</v>
      </c>
      <c r="L1172" s="46">
        <v>12981</v>
      </c>
      <c r="M1172" s="46">
        <v>4</v>
      </c>
      <c r="N1172" s="46">
        <v>0</v>
      </c>
      <c r="O1172" s="46">
        <v>6</v>
      </c>
      <c r="P1172" s="46">
        <v>118</v>
      </c>
      <c r="Q1172" s="46">
        <v>0</v>
      </c>
      <c r="R1172" s="46">
        <v>47</v>
      </c>
      <c r="S1172" s="46">
        <v>0</v>
      </c>
      <c r="T1172" s="46">
        <v>0</v>
      </c>
      <c r="U1172" s="46">
        <v>0</v>
      </c>
      <c r="V1172" s="46">
        <v>0</v>
      </c>
      <c r="W1172" s="46">
        <v>0</v>
      </c>
      <c r="X1172" s="46">
        <v>0</v>
      </c>
      <c r="Y1172" s="46">
        <v>0</v>
      </c>
      <c r="Z1172" s="46">
        <v>0</v>
      </c>
      <c r="AA1172" s="46"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v>0</v>
      </c>
      <c r="AG1172" s="46">
        <v>0</v>
      </c>
      <c r="AH1172" s="46">
        <v>0</v>
      </c>
      <c r="AI1172" s="46">
        <v>0</v>
      </c>
      <c r="AJ1172" s="46">
        <v>0</v>
      </c>
      <c r="AK1172" s="46">
        <v>199.5</v>
      </c>
      <c r="AL1172" s="46">
        <v>141</v>
      </c>
      <c r="AM1172" s="46">
        <v>0</v>
      </c>
      <c r="AN1172" s="46">
        <v>0</v>
      </c>
      <c r="AO1172" s="46">
        <v>0</v>
      </c>
      <c r="AP1172" s="46">
        <v>0</v>
      </c>
      <c r="AQ1172" s="46">
        <v>0</v>
      </c>
      <c r="AR1172" s="46">
        <v>0</v>
      </c>
      <c r="AS1172" s="46">
        <v>0</v>
      </c>
      <c r="AT1172" s="46">
        <v>0</v>
      </c>
      <c r="AU1172" s="46">
        <v>161</v>
      </c>
      <c r="AV1172" s="46">
        <v>7</v>
      </c>
      <c r="AW1172" s="46">
        <v>0</v>
      </c>
      <c r="AX1172" s="46">
        <v>0</v>
      </c>
    </row>
    <row r="1173" spans="1:50">
      <c r="A1173" s="46">
        <v>1172</v>
      </c>
      <c r="B1173" s="46" t="s">
        <v>3098</v>
      </c>
      <c r="C1173" s="46" t="s">
        <v>2321</v>
      </c>
      <c r="D1173" s="46" t="s">
        <v>78</v>
      </c>
      <c r="E1173" s="46" t="s">
        <v>2436</v>
      </c>
      <c r="F1173" s="46" t="s">
        <v>2435</v>
      </c>
      <c r="G1173" s="46">
        <v>51</v>
      </c>
      <c r="H1173" s="46">
        <v>75</v>
      </c>
      <c r="I1173" s="46">
        <v>22</v>
      </c>
      <c r="J1173" s="46">
        <v>1151</v>
      </c>
      <c r="K1173" s="46">
        <v>1851</v>
      </c>
      <c r="L1173" s="46">
        <v>427</v>
      </c>
      <c r="M1173" s="46">
        <v>0</v>
      </c>
      <c r="N1173" s="46">
        <v>0</v>
      </c>
      <c r="O1173" s="46">
        <v>0</v>
      </c>
      <c r="P1173" s="46">
        <v>0</v>
      </c>
      <c r="Q1173" s="46">
        <v>0</v>
      </c>
      <c r="R1173" s="46">
        <v>0</v>
      </c>
      <c r="S1173" s="46">
        <v>0</v>
      </c>
      <c r="T1173" s="46">
        <v>0</v>
      </c>
      <c r="U1173" s="46">
        <v>0</v>
      </c>
      <c r="V1173" s="46">
        <v>0</v>
      </c>
      <c r="W1173" s="46">
        <v>0</v>
      </c>
      <c r="X1173" s="46">
        <v>0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0</v>
      </c>
      <c r="AF1173" s="46">
        <v>0</v>
      </c>
      <c r="AG1173" s="46">
        <v>0</v>
      </c>
      <c r="AH1173" s="46">
        <v>0</v>
      </c>
      <c r="AI1173" s="46">
        <v>0</v>
      </c>
      <c r="AJ1173" s="46">
        <v>0</v>
      </c>
      <c r="AK1173" s="46">
        <v>39</v>
      </c>
      <c r="AL1173" s="46">
        <v>37</v>
      </c>
      <c r="AM1173" s="46">
        <v>0</v>
      </c>
      <c r="AN1173" s="46">
        <v>0</v>
      </c>
      <c r="AO1173" s="46">
        <v>0</v>
      </c>
      <c r="AP1173" s="46">
        <v>0</v>
      </c>
      <c r="AQ1173" s="46">
        <v>0</v>
      </c>
      <c r="AR1173" s="46">
        <v>0</v>
      </c>
      <c r="AS1173" s="46">
        <v>0</v>
      </c>
      <c r="AT1173" s="46">
        <v>0</v>
      </c>
      <c r="AU1173" s="46">
        <v>0</v>
      </c>
      <c r="AV1173" s="46">
        <v>0</v>
      </c>
      <c r="AW1173" s="46">
        <v>0</v>
      </c>
      <c r="AX1173" s="46">
        <v>0</v>
      </c>
    </row>
    <row r="1174" spans="1:50">
      <c r="A1174" s="46">
        <v>1173</v>
      </c>
      <c r="B1174" s="46" t="s">
        <v>3098</v>
      </c>
      <c r="C1174" s="46" t="s">
        <v>2321</v>
      </c>
      <c r="D1174" s="46" t="s">
        <v>29</v>
      </c>
      <c r="E1174" s="46" t="s">
        <v>2438</v>
      </c>
      <c r="F1174" s="46" t="s">
        <v>2437</v>
      </c>
      <c r="G1174" s="46">
        <v>36</v>
      </c>
      <c r="H1174" s="46">
        <v>52</v>
      </c>
      <c r="I1174" s="46">
        <v>13</v>
      </c>
      <c r="J1174" s="46">
        <v>405.5</v>
      </c>
      <c r="K1174" s="46">
        <v>690</v>
      </c>
      <c r="L1174" s="46">
        <v>164.5</v>
      </c>
      <c r="M1174" s="46">
        <v>3</v>
      </c>
      <c r="N1174" s="46">
        <v>2</v>
      </c>
      <c r="O1174" s="46">
        <v>0</v>
      </c>
      <c r="P1174" s="46">
        <v>75</v>
      </c>
      <c r="Q1174" s="46">
        <v>43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3</v>
      </c>
      <c r="AL1174" s="46">
        <v>9</v>
      </c>
      <c r="AM1174" s="46">
        <v>0</v>
      </c>
      <c r="AN1174" s="46">
        <v>0</v>
      </c>
      <c r="AO1174" s="46">
        <v>0</v>
      </c>
      <c r="AP1174" s="46">
        <v>0</v>
      </c>
      <c r="AQ1174" s="46">
        <v>0</v>
      </c>
      <c r="AR1174" s="46">
        <v>0</v>
      </c>
      <c r="AS1174" s="46">
        <v>0</v>
      </c>
      <c r="AT1174" s="46">
        <v>0</v>
      </c>
      <c r="AU1174" s="46">
        <v>0</v>
      </c>
      <c r="AV1174" s="46">
        <v>0</v>
      </c>
      <c r="AW1174" s="46">
        <v>0</v>
      </c>
      <c r="AX1174" s="46">
        <v>0</v>
      </c>
    </row>
    <row r="1175" spans="1:50">
      <c r="A1175" s="46">
        <v>1174</v>
      </c>
      <c r="B1175" s="46" t="s">
        <v>3097</v>
      </c>
      <c r="C1175" s="46" t="s">
        <v>2439</v>
      </c>
      <c r="D1175" s="46" t="s">
        <v>15</v>
      </c>
      <c r="E1175" s="46" t="s">
        <v>2443</v>
      </c>
      <c r="F1175" s="46" t="s">
        <v>2442</v>
      </c>
      <c r="G1175" s="46">
        <v>8</v>
      </c>
      <c r="H1175" s="46">
        <v>24</v>
      </c>
      <c r="I1175" s="46">
        <v>17</v>
      </c>
      <c r="J1175" s="46">
        <v>162</v>
      </c>
      <c r="K1175" s="46">
        <v>599.5</v>
      </c>
      <c r="L1175" s="46">
        <v>399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1157.5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  <c r="AN1175" s="46">
        <v>0</v>
      </c>
      <c r="AO1175" s="46">
        <v>0</v>
      </c>
      <c r="AP1175" s="46">
        <v>0</v>
      </c>
      <c r="AQ1175" s="46">
        <v>0</v>
      </c>
      <c r="AR1175" s="46">
        <v>0</v>
      </c>
      <c r="AS1175" s="46">
        <v>0</v>
      </c>
      <c r="AT1175" s="46">
        <v>0</v>
      </c>
      <c r="AU1175" s="46">
        <v>0</v>
      </c>
      <c r="AV1175" s="46">
        <v>0</v>
      </c>
      <c r="AW1175" s="46">
        <v>0</v>
      </c>
      <c r="AX1175" s="46">
        <v>0</v>
      </c>
    </row>
    <row r="1176" spans="1:50">
      <c r="A1176" s="46">
        <v>1175</v>
      </c>
      <c r="B1176" s="46" t="s">
        <v>3098</v>
      </c>
      <c r="C1176" s="46" t="s">
        <v>2439</v>
      </c>
      <c r="D1176" s="46" t="s">
        <v>24</v>
      </c>
      <c r="E1176" s="46" t="s">
        <v>2447</v>
      </c>
      <c r="F1176" s="46" t="s">
        <v>2446</v>
      </c>
      <c r="G1176" s="46">
        <v>11</v>
      </c>
      <c r="H1176" s="46">
        <v>14</v>
      </c>
      <c r="I1176" s="46">
        <v>3</v>
      </c>
      <c r="J1176" s="46">
        <v>83</v>
      </c>
      <c r="K1176" s="46">
        <v>103.5</v>
      </c>
      <c r="L1176" s="46">
        <v>28</v>
      </c>
      <c r="M1176" s="46">
        <v>0</v>
      </c>
      <c r="N1176" s="46">
        <v>0</v>
      </c>
      <c r="O1176" s="46">
        <v>0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2</v>
      </c>
      <c r="AM1176" s="46">
        <v>0</v>
      </c>
      <c r="AN1176" s="46">
        <v>0</v>
      </c>
      <c r="AO1176" s="46">
        <v>0</v>
      </c>
      <c r="AP1176" s="46">
        <v>0</v>
      </c>
      <c r="AQ1176" s="46">
        <v>0</v>
      </c>
      <c r="AR1176" s="46">
        <v>0</v>
      </c>
      <c r="AS1176" s="46">
        <v>0</v>
      </c>
      <c r="AT1176" s="46">
        <v>0</v>
      </c>
      <c r="AU1176" s="46">
        <v>0</v>
      </c>
      <c r="AV1176" s="46">
        <v>0</v>
      </c>
      <c r="AW1176" s="46">
        <v>0</v>
      </c>
      <c r="AX1176" s="46">
        <v>0</v>
      </c>
    </row>
    <row r="1177" spans="1:50">
      <c r="A1177" s="46">
        <v>1176</v>
      </c>
      <c r="B1177" s="46" t="s">
        <v>3098</v>
      </c>
      <c r="C1177" s="46" t="s">
        <v>2439</v>
      </c>
      <c r="D1177" s="46" t="s">
        <v>29</v>
      </c>
      <c r="E1177" s="46" t="s">
        <v>2449</v>
      </c>
      <c r="F1177" s="46" t="s">
        <v>2448</v>
      </c>
      <c r="G1177" s="46">
        <v>0</v>
      </c>
      <c r="H1177" s="46">
        <v>0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  <c r="AN1177" s="46">
        <v>0</v>
      </c>
      <c r="AO1177" s="46">
        <v>0</v>
      </c>
      <c r="AP1177" s="46">
        <v>0</v>
      </c>
      <c r="AQ1177" s="46">
        <v>0</v>
      </c>
      <c r="AR1177" s="46">
        <v>0</v>
      </c>
      <c r="AS1177" s="46">
        <v>0</v>
      </c>
      <c r="AT1177" s="46">
        <v>0</v>
      </c>
      <c r="AU1177" s="46">
        <v>0</v>
      </c>
      <c r="AV1177" s="46">
        <v>0</v>
      </c>
      <c r="AW1177" s="46">
        <v>0</v>
      </c>
      <c r="AX1177" s="46">
        <v>0</v>
      </c>
    </row>
    <row r="1178" spans="1:50">
      <c r="A1178" s="46">
        <v>1177</v>
      </c>
      <c r="B1178" s="46" t="s">
        <v>3098</v>
      </c>
      <c r="C1178" s="46" t="s">
        <v>2439</v>
      </c>
      <c r="D1178" s="46" t="s">
        <v>29</v>
      </c>
      <c r="E1178" s="46" t="s">
        <v>2451</v>
      </c>
      <c r="F1178" s="46" t="s">
        <v>2450</v>
      </c>
      <c r="G1178" s="46">
        <v>15</v>
      </c>
      <c r="H1178" s="46">
        <v>20</v>
      </c>
      <c r="I1178" s="46">
        <v>6</v>
      </c>
      <c r="J1178" s="46">
        <v>470.5</v>
      </c>
      <c r="K1178" s="46">
        <v>607.5</v>
      </c>
      <c r="L1178" s="46">
        <v>206</v>
      </c>
      <c r="M1178" s="46">
        <v>0</v>
      </c>
      <c r="N1178" s="46">
        <v>0</v>
      </c>
      <c r="O1178" s="46">
        <v>0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  <c r="AN1178" s="46">
        <v>0</v>
      </c>
      <c r="AO1178" s="46">
        <v>0</v>
      </c>
      <c r="AP1178" s="46">
        <v>0</v>
      </c>
      <c r="AQ1178" s="46">
        <v>0</v>
      </c>
      <c r="AR1178" s="46">
        <v>0</v>
      </c>
      <c r="AS1178" s="46">
        <v>0</v>
      </c>
      <c r="AT1178" s="46">
        <v>0</v>
      </c>
      <c r="AU1178" s="46">
        <v>0</v>
      </c>
      <c r="AV1178" s="46">
        <v>0</v>
      </c>
      <c r="AW1178" s="46">
        <v>0</v>
      </c>
      <c r="AX1178" s="46">
        <v>0</v>
      </c>
    </row>
    <row r="1179" spans="1:50">
      <c r="A1179" s="46">
        <v>1178</v>
      </c>
      <c r="B1179" s="46" t="s">
        <v>3098</v>
      </c>
      <c r="C1179" s="46" t="s">
        <v>2439</v>
      </c>
      <c r="D1179" s="46" t="s">
        <v>29</v>
      </c>
      <c r="E1179" s="46" t="s">
        <v>507</v>
      </c>
      <c r="F1179" s="46" t="s">
        <v>2452</v>
      </c>
      <c r="G1179" s="46">
        <v>0</v>
      </c>
      <c r="H1179" s="46">
        <v>0</v>
      </c>
      <c r="I1179" s="46">
        <v>0</v>
      </c>
      <c r="J1179" s="46">
        <v>0</v>
      </c>
      <c r="K1179" s="46">
        <v>0</v>
      </c>
      <c r="L1179" s="46">
        <v>0</v>
      </c>
      <c r="M1179" s="46">
        <v>0</v>
      </c>
      <c r="N1179" s="46">
        <v>0</v>
      </c>
      <c r="O1179" s="46">
        <v>0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0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  <c r="AN1179" s="46">
        <v>0</v>
      </c>
      <c r="AO1179" s="46">
        <v>0</v>
      </c>
      <c r="AP1179" s="46">
        <v>0</v>
      </c>
      <c r="AQ1179" s="46">
        <v>0</v>
      </c>
      <c r="AR1179" s="46">
        <v>0</v>
      </c>
      <c r="AS1179" s="46">
        <v>0</v>
      </c>
      <c r="AT1179" s="46">
        <v>0</v>
      </c>
      <c r="AU1179" s="46">
        <v>0</v>
      </c>
      <c r="AV1179" s="46">
        <v>0</v>
      </c>
      <c r="AW1179" s="46">
        <v>0</v>
      </c>
      <c r="AX1179" s="46">
        <v>0</v>
      </c>
    </row>
    <row r="1180" spans="1:50">
      <c r="A1180" s="46">
        <v>1179</v>
      </c>
      <c r="B1180" s="46" t="s">
        <v>3098</v>
      </c>
      <c r="C1180" s="46" t="s">
        <v>2439</v>
      </c>
      <c r="D1180" s="46" t="s">
        <v>29</v>
      </c>
      <c r="E1180" s="46" t="s">
        <v>2454</v>
      </c>
      <c r="F1180" s="46" t="s">
        <v>2453</v>
      </c>
      <c r="G1180" s="46">
        <v>0</v>
      </c>
      <c r="H1180" s="46">
        <v>0</v>
      </c>
      <c r="I1180" s="46">
        <v>0</v>
      </c>
      <c r="J1180" s="46">
        <v>0</v>
      </c>
      <c r="K1180" s="46">
        <v>0</v>
      </c>
      <c r="L1180" s="46">
        <v>0</v>
      </c>
      <c r="M1180" s="46">
        <v>0</v>
      </c>
      <c r="N1180" s="46">
        <v>0</v>
      </c>
      <c r="O1180" s="46">
        <v>0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  <c r="AN1180" s="46">
        <v>0</v>
      </c>
      <c r="AO1180" s="46">
        <v>0</v>
      </c>
      <c r="AP1180" s="46">
        <v>0</v>
      </c>
      <c r="AQ1180" s="46">
        <v>0</v>
      </c>
      <c r="AR1180" s="46">
        <v>0</v>
      </c>
      <c r="AS1180" s="46">
        <v>0</v>
      </c>
      <c r="AT1180" s="46">
        <v>0</v>
      </c>
      <c r="AU1180" s="46">
        <v>0</v>
      </c>
      <c r="AV1180" s="46">
        <v>0</v>
      </c>
      <c r="AW1180" s="46">
        <v>0</v>
      </c>
      <c r="AX1180" s="46">
        <v>0</v>
      </c>
    </row>
    <row r="1181" spans="1:50">
      <c r="A1181" s="46">
        <v>1180</v>
      </c>
      <c r="B1181" s="46" t="s">
        <v>3098</v>
      </c>
      <c r="C1181" s="46" t="s">
        <v>2439</v>
      </c>
      <c r="D1181" s="46" t="s">
        <v>24</v>
      </c>
      <c r="E1181" s="46" t="s">
        <v>2456</v>
      </c>
      <c r="F1181" s="46" t="s">
        <v>2455</v>
      </c>
      <c r="G1181" s="46">
        <v>3</v>
      </c>
      <c r="H1181" s="46">
        <v>5</v>
      </c>
      <c r="I1181" s="46">
        <v>2</v>
      </c>
      <c r="J1181" s="46">
        <v>247</v>
      </c>
      <c r="K1181" s="46">
        <v>358</v>
      </c>
      <c r="L1181" s="46">
        <v>68.5</v>
      </c>
      <c r="M1181" s="46">
        <v>0</v>
      </c>
      <c r="N1181" s="46">
        <v>0</v>
      </c>
      <c r="O1181" s="46">
        <v>0</v>
      </c>
      <c r="P1181" s="46">
        <v>0</v>
      </c>
      <c r="Q1181" s="46">
        <v>0</v>
      </c>
      <c r="R1181" s="46">
        <v>0</v>
      </c>
      <c r="S1181" s="46">
        <v>0</v>
      </c>
      <c r="T1181" s="46">
        <v>0</v>
      </c>
      <c r="U1181" s="46">
        <v>0</v>
      </c>
      <c r="V1181" s="46">
        <v>0</v>
      </c>
      <c r="W1181" s="46">
        <v>0</v>
      </c>
      <c r="X1181" s="46">
        <v>0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0</v>
      </c>
      <c r="AF1181" s="46">
        <v>0</v>
      </c>
      <c r="AG1181" s="46">
        <v>0</v>
      </c>
      <c r="AH1181" s="46">
        <v>0</v>
      </c>
      <c r="AI1181" s="46">
        <v>0</v>
      </c>
      <c r="AJ1181" s="46">
        <v>0</v>
      </c>
      <c r="AK1181" s="46">
        <v>1</v>
      </c>
      <c r="AL1181" s="46">
        <v>1</v>
      </c>
      <c r="AM1181" s="46">
        <v>0</v>
      </c>
      <c r="AN1181" s="46">
        <v>0</v>
      </c>
      <c r="AO1181" s="46">
        <v>0</v>
      </c>
      <c r="AP1181" s="46">
        <v>0</v>
      </c>
      <c r="AQ1181" s="46">
        <v>0</v>
      </c>
      <c r="AR1181" s="46">
        <v>0</v>
      </c>
      <c r="AS1181" s="46">
        <v>0</v>
      </c>
      <c r="AT1181" s="46">
        <v>0</v>
      </c>
      <c r="AU1181" s="46">
        <v>0</v>
      </c>
      <c r="AV1181" s="46">
        <v>0</v>
      </c>
      <c r="AW1181" s="46">
        <v>0</v>
      </c>
      <c r="AX1181" s="46">
        <v>0</v>
      </c>
    </row>
    <row r="1182" spans="1:50">
      <c r="A1182" s="46">
        <v>1181</v>
      </c>
      <c r="B1182" s="46" t="s">
        <v>3098</v>
      </c>
      <c r="C1182" s="46" t="s">
        <v>2439</v>
      </c>
      <c r="D1182" s="46" t="s">
        <v>24</v>
      </c>
      <c r="E1182" s="46" t="s">
        <v>2458</v>
      </c>
      <c r="F1182" s="46" t="s">
        <v>2457</v>
      </c>
      <c r="G1182" s="46">
        <v>11</v>
      </c>
      <c r="H1182" s="46">
        <v>17</v>
      </c>
      <c r="I1182" s="46">
        <v>4</v>
      </c>
      <c r="J1182" s="46">
        <v>256.5</v>
      </c>
      <c r="K1182" s="46">
        <v>370.5</v>
      </c>
      <c r="L1182" s="46">
        <v>95.5</v>
      </c>
      <c r="M1182" s="46">
        <v>0</v>
      </c>
      <c r="N1182" s="46">
        <v>0</v>
      </c>
      <c r="O1182" s="46">
        <v>0</v>
      </c>
      <c r="P1182" s="46">
        <v>0</v>
      </c>
      <c r="Q1182" s="46">
        <v>0</v>
      </c>
      <c r="R1182" s="46">
        <v>0</v>
      </c>
      <c r="S1182" s="46">
        <v>0</v>
      </c>
      <c r="T1182" s="46">
        <v>0</v>
      </c>
      <c r="U1182" s="46">
        <v>0</v>
      </c>
      <c r="V1182" s="46">
        <v>0</v>
      </c>
      <c r="W1182" s="46">
        <v>0</v>
      </c>
      <c r="X1182" s="46">
        <v>0</v>
      </c>
      <c r="Y1182" s="46">
        <v>0</v>
      </c>
      <c r="Z1182" s="46">
        <v>0</v>
      </c>
      <c r="AA1182" s="46">
        <v>0</v>
      </c>
      <c r="AB1182" s="46">
        <v>0</v>
      </c>
      <c r="AC1182" s="46">
        <v>0</v>
      </c>
      <c r="AD1182" s="46">
        <v>0</v>
      </c>
      <c r="AE1182" s="46">
        <v>0</v>
      </c>
      <c r="AF1182" s="46">
        <v>0</v>
      </c>
      <c r="AG1182" s="46">
        <v>0</v>
      </c>
      <c r="AH1182" s="46">
        <v>0</v>
      </c>
      <c r="AI1182" s="46">
        <v>0</v>
      </c>
      <c r="AJ1182" s="46">
        <v>0</v>
      </c>
      <c r="AK1182" s="46">
        <v>0</v>
      </c>
      <c r="AL1182" s="46">
        <v>0</v>
      </c>
      <c r="AM1182" s="46">
        <v>0</v>
      </c>
      <c r="AN1182" s="46">
        <v>0</v>
      </c>
      <c r="AO1182" s="46">
        <v>0</v>
      </c>
      <c r="AP1182" s="46">
        <v>0</v>
      </c>
      <c r="AQ1182" s="46">
        <v>0</v>
      </c>
      <c r="AR1182" s="46">
        <v>0</v>
      </c>
      <c r="AS1182" s="46">
        <v>0</v>
      </c>
      <c r="AT1182" s="46">
        <v>0</v>
      </c>
      <c r="AU1182" s="46">
        <v>0</v>
      </c>
      <c r="AV1182" s="46">
        <v>0</v>
      </c>
      <c r="AW1182" s="46">
        <v>0</v>
      </c>
      <c r="AX1182" s="46">
        <v>0</v>
      </c>
    </row>
    <row r="1183" spans="1:50">
      <c r="A1183" s="46">
        <v>1182</v>
      </c>
      <c r="B1183" s="46" t="s">
        <v>3098</v>
      </c>
      <c r="C1183" s="46" t="s">
        <v>2439</v>
      </c>
      <c r="D1183" s="46" t="s">
        <v>24</v>
      </c>
      <c r="E1183" s="46" t="s">
        <v>2460</v>
      </c>
      <c r="F1183" s="46" t="s">
        <v>2459</v>
      </c>
      <c r="G1183" s="46">
        <v>0</v>
      </c>
      <c r="H1183" s="46">
        <v>0</v>
      </c>
      <c r="I1183" s="46">
        <v>0</v>
      </c>
      <c r="J1183" s="46">
        <v>0</v>
      </c>
      <c r="K1183" s="46">
        <v>0</v>
      </c>
      <c r="L1183" s="46">
        <v>0</v>
      </c>
      <c r="M1183" s="46">
        <v>0</v>
      </c>
      <c r="N1183" s="46">
        <v>0</v>
      </c>
      <c r="O1183" s="46">
        <v>0</v>
      </c>
      <c r="P1183" s="46">
        <v>0</v>
      </c>
      <c r="Q1183" s="46">
        <v>0</v>
      </c>
      <c r="R1183" s="46">
        <v>0</v>
      </c>
      <c r="S1183" s="46">
        <v>0</v>
      </c>
      <c r="T1183" s="46">
        <v>0</v>
      </c>
      <c r="U1183" s="46">
        <v>0</v>
      </c>
      <c r="V1183" s="46">
        <v>0</v>
      </c>
      <c r="W1183" s="46">
        <v>0</v>
      </c>
      <c r="X1183" s="46">
        <v>0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v>0</v>
      </c>
      <c r="AG1183" s="46">
        <v>0</v>
      </c>
      <c r="AH1183" s="46">
        <v>0</v>
      </c>
      <c r="AI1183" s="46">
        <v>0</v>
      </c>
      <c r="AJ1183" s="46">
        <v>0</v>
      </c>
      <c r="AK1183" s="46">
        <v>0</v>
      </c>
      <c r="AL1183" s="46">
        <v>0</v>
      </c>
      <c r="AM1183" s="46">
        <v>0</v>
      </c>
      <c r="AN1183" s="46">
        <v>0</v>
      </c>
      <c r="AO1183" s="46">
        <v>0</v>
      </c>
      <c r="AP1183" s="46">
        <v>0</v>
      </c>
      <c r="AQ1183" s="46">
        <v>0</v>
      </c>
      <c r="AR1183" s="46">
        <v>0</v>
      </c>
      <c r="AS1183" s="46">
        <v>0</v>
      </c>
      <c r="AT1183" s="46">
        <v>0</v>
      </c>
      <c r="AU1183" s="46">
        <v>0</v>
      </c>
      <c r="AV1183" s="46">
        <v>0</v>
      </c>
      <c r="AW1183" s="46">
        <v>0</v>
      </c>
      <c r="AX1183" s="46">
        <v>0</v>
      </c>
    </row>
    <row r="1184" spans="1:50">
      <c r="A1184" s="46">
        <v>1183</v>
      </c>
      <c r="B1184" s="46" t="s">
        <v>3098</v>
      </c>
      <c r="C1184" s="46" t="s">
        <v>2439</v>
      </c>
      <c r="D1184" s="46" t="s">
        <v>24</v>
      </c>
      <c r="E1184" s="46" t="s">
        <v>2462</v>
      </c>
      <c r="F1184" s="46" t="s">
        <v>2461</v>
      </c>
      <c r="G1184" s="46">
        <v>5</v>
      </c>
      <c r="H1184" s="46">
        <v>3</v>
      </c>
      <c r="I1184" s="46">
        <v>1</v>
      </c>
      <c r="J1184" s="46">
        <v>160</v>
      </c>
      <c r="K1184" s="46">
        <v>226</v>
      </c>
      <c r="L1184" s="46">
        <v>59</v>
      </c>
      <c r="M1184" s="46">
        <v>0</v>
      </c>
      <c r="N1184" s="46">
        <v>0</v>
      </c>
      <c r="O1184" s="46">
        <v>0</v>
      </c>
      <c r="P1184" s="46">
        <v>0</v>
      </c>
      <c r="Q1184" s="46">
        <v>0</v>
      </c>
      <c r="R1184" s="46">
        <v>0</v>
      </c>
      <c r="S1184" s="46">
        <v>0</v>
      </c>
      <c r="T1184" s="46">
        <v>0</v>
      </c>
      <c r="U1184" s="46">
        <v>0</v>
      </c>
      <c r="V1184" s="46">
        <v>0</v>
      </c>
      <c r="W1184" s="46">
        <v>0</v>
      </c>
      <c r="X1184" s="46">
        <v>0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0</v>
      </c>
      <c r="AF1184" s="46">
        <v>0</v>
      </c>
      <c r="AG1184" s="46">
        <v>0</v>
      </c>
      <c r="AH1184" s="46">
        <v>0</v>
      </c>
      <c r="AI1184" s="46">
        <v>0</v>
      </c>
      <c r="AJ1184" s="46">
        <v>0</v>
      </c>
      <c r="AK1184" s="46">
        <v>6</v>
      </c>
      <c r="AL1184" s="46">
        <v>4</v>
      </c>
      <c r="AM1184" s="46">
        <v>0</v>
      </c>
      <c r="AN1184" s="46">
        <v>0</v>
      </c>
      <c r="AO1184" s="46">
        <v>0</v>
      </c>
      <c r="AP1184" s="46">
        <v>0</v>
      </c>
      <c r="AQ1184" s="46">
        <v>0</v>
      </c>
      <c r="AR1184" s="46">
        <v>0</v>
      </c>
      <c r="AS1184" s="46">
        <v>0</v>
      </c>
      <c r="AT1184" s="46">
        <v>0</v>
      </c>
      <c r="AU1184" s="46">
        <v>0</v>
      </c>
      <c r="AV1184" s="46">
        <v>0</v>
      </c>
      <c r="AW1184" s="46">
        <v>0</v>
      </c>
      <c r="AX1184" s="46">
        <v>0</v>
      </c>
    </row>
    <row r="1185" spans="1:50">
      <c r="A1185" s="46">
        <v>1184</v>
      </c>
      <c r="B1185" s="46" t="s">
        <v>3098</v>
      </c>
      <c r="C1185" s="46" t="s">
        <v>2439</v>
      </c>
      <c r="D1185" s="46" t="s">
        <v>24</v>
      </c>
      <c r="E1185" s="46" t="s">
        <v>2464</v>
      </c>
      <c r="F1185" s="46" t="s">
        <v>2463</v>
      </c>
      <c r="G1185" s="46">
        <v>6</v>
      </c>
      <c r="H1185" s="46">
        <v>9</v>
      </c>
      <c r="I1185" s="46">
        <v>2</v>
      </c>
      <c r="J1185" s="46">
        <v>183</v>
      </c>
      <c r="K1185" s="46">
        <v>230</v>
      </c>
      <c r="L1185" s="46">
        <v>47</v>
      </c>
      <c r="M1185" s="46">
        <v>0</v>
      </c>
      <c r="N1185" s="46">
        <v>0</v>
      </c>
      <c r="O1185" s="46">
        <v>0</v>
      </c>
      <c r="P1185" s="46">
        <v>0</v>
      </c>
      <c r="Q1185" s="46">
        <v>0</v>
      </c>
      <c r="R1185" s="46">
        <v>0</v>
      </c>
      <c r="S1185" s="46">
        <v>0</v>
      </c>
      <c r="T1185" s="46">
        <v>0</v>
      </c>
      <c r="U1185" s="46">
        <v>0</v>
      </c>
      <c r="V1185" s="46">
        <v>0</v>
      </c>
      <c r="W1185" s="46">
        <v>0</v>
      </c>
      <c r="X1185" s="46">
        <v>0</v>
      </c>
      <c r="Y1185" s="46">
        <v>0</v>
      </c>
      <c r="Z1185" s="46">
        <v>0</v>
      </c>
      <c r="AA1185" s="46"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v>0</v>
      </c>
      <c r="AG1185" s="46">
        <v>0</v>
      </c>
      <c r="AH1185" s="46">
        <v>0</v>
      </c>
      <c r="AI1185" s="46">
        <v>0</v>
      </c>
      <c r="AJ1185" s="46">
        <v>0</v>
      </c>
      <c r="AK1185" s="46">
        <v>0</v>
      </c>
      <c r="AL1185" s="46">
        <v>0</v>
      </c>
      <c r="AM1185" s="46">
        <v>0</v>
      </c>
      <c r="AN1185" s="46">
        <v>0</v>
      </c>
      <c r="AO1185" s="46">
        <v>0</v>
      </c>
      <c r="AP1185" s="46">
        <v>0</v>
      </c>
      <c r="AQ1185" s="46">
        <v>0</v>
      </c>
      <c r="AR1185" s="46">
        <v>0</v>
      </c>
      <c r="AS1185" s="46">
        <v>0</v>
      </c>
      <c r="AT1185" s="46">
        <v>0</v>
      </c>
      <c r="AU1185" s="46">
        <v>0</v>
      </c>
      <c r="AV1185" s="46">
        <v>0</v>
      </c>
      <c r="AW1185" s="46">
        <v>0</v>
      </c>
      <c r="AX1185" s="46">
        <v>0</v>
      </c>
    </row>
    <row r="1186" spans="1:50">
      <c r="A1186" s="46">
        <v>1185</v>
      </c>
      <c r="B1186" s="46" t="s">
        <v>3098</v>
      </c>
      <c r="C1186" s="46" t="s">
        <v>2439</v>
      </c>
      <c r="D1186" s="46" t="s">
        <v>24</v>
      </c>
      <c r="E1186" s="46" t="s">
        <v>2466</v>
      </c>
      <c r="F1186" s="46" t="s">
        <v>2465</v>
      </c>
      <c r="G1186" s="46">
        <v>3</v>
      </c>
      <c r="H1186" s="46">
        <v>5</v>
      </c>
      <c r="I1186" s="46">
        <v>2</v>
      </c>
      <c r="J1186" s="46">
        <v>0</v>
      </c>
      <c r="K1186" s="46">
        <v>0</v>
      </c>
      <c r="L1186" s="46">
        <v>0</v>
      </c>
      <c r="M1186" s="46">
        <v>0</v>
      </c>
      <c r="N1186" s="46">
        <v>0</v>
      </c>
      <c r="O1186" s="46">
        <v>0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  <c r="AN1186" s="46">
        <v>0</v>
      </c>
      <c r="AO1186" s="46">
        <v>0</v>
      </c>
      <c r="AP1186" s="46">
        <v>0</v>
      </c>
      <c r="AQ1186" s="46">
        <v>0</v>
      </c>
      <c r="AR1186" s="46">
        <v>0</v>
      </c>
      <c r="AS1186" s="46">
        <v>0</v>
      </c>
      <c r="AT1186" s="46">
        <v>0</v>
      </c>
      <c r="AU1186" s="46">
        <v>0</v>
      </c>
      <c r="AV1186" s="46">
        <v>0</v>
      </c>
      <c r="AW1186" s="46">
        <v>0</v>
      </c>
      <c r="AX1186" s="46">
        <v>0</v>
      </c>
    </row>
    <row r="1187" spans="1:50">
      <c r="A1187" s="46">
        <v>1186</v>
      </c>
      <c r="B1187" s="46" t="s">
        <v>3098</v>
      </c>
      <c r="C1187" s="46" t="s">
        <v>2439</v>
      </c>
      <c r="D1187" s="46" t="s">
        <v>24</v>
      </c>
      <c r="E1187" s="46" t="s">
        <v>2468</v>
      </c>
      <c r="F1187" s="46" t="s">
        <v>2467</v>
      </c>
      <c r="G1187" s="46">
        <v>7</v>
      </c>
      <c r="H1187" s="46">
        <v>10</v>
      </c>
      <c r="I1187" s="46">
        <v>3</v>
      </c>
      <c r="J1187" s="46">
        <v>128</v>
      </c>
      <c r="K1187" s="46">
        <v>204</v>
      </c>
      <c r="L1187" s="46">
        <v>68</v>
      </c>
      <c r="M1187" s="46">
        <v>0</v>
      </c>
      <c r="N1187" s="46">
        <v>0</v>
      </c>
      <c r="O1187" s="46">
        <v>0</v>
      </c>
      <c r="P1187" s="46">
        <v>0</v>
      </c>
      <c r="Q1187" s="46">
        <v>0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0</v>
      </c>
      <c r="AK1187" s="46">
        <v>0</v>
      </c>
      <c r="AL1187" s="46">
        <v>0</v>
      </c>
      <c r="AM1187" s="46">
        <v>0</v>
      </c>
      <c r="AN1187" s="46">
        <v>0</v>
      </c>
      <c r="AO1187" s="46">
        <v>0</v>
      </c>
      <c r="AP1187" s="46">
        <v>0</v>
      </c>
      <c r="AQ1187" s="46">
        <v>0</v>
      </c>
      <c r="AR1187" s="46">
        <v>0</v>
      </c>
      <c r="AS1187" s="46">
        <v>0</v>
      </c>
      <c r="AT1187" s="46">
        <v>0</v>
      </c>
      <c r="AU1187" s="46">
        <v>0</v>
      </c>
      <c r="AV1187" s="46">
        <v>0</v>
      </c>
      <c r="AW1187" s="46">
        <v>0</v>
      </c>
      <c r="AX1187" s="46">
        <v>0</v>
      </c>
    </row>
    <row r="1188" spans="1:50">
      <c r="A1188" s="46">
        <v>1187</v>
      </c>
      <c r="B1188" s="46" t="s">
        <v>3098</v>
      </c>
      <c r="C1188" s="46" t="s">
        <v>2439</v>
      </c>
      <c r="D1188" s="46" t="s">
        <v>29</v>
      </c>
      <c r="E1188" s="46" t="s">
        <v>2470</v>
      </c>
      <c r="F1188" s="46" t="s">
        <v>2469</v>
      </c>
      <c r="G1188" s="46">
        <v>0</v>
      </c>
      <c r="H1188" s="46">
        <v>0</v>
      </c>
      <c r="I1188" s="46">
        <v>0</v>
      </c>
      <c r="J1188" s="46">
        <v>0</v>
      </c>
      <c r="K1188" s="46">
        <v>0</v>
      </c>
      <c r="L1188" s="46">
        <v>0</v>
      </c>
      <c r="M1188" s="46">
        <v>0</v>
      </c>
      <c r="N1188" s="46">
        <v>0</v>
      </c>
      <c r="O1188" s="46">
        <v>0</v>
      </c>
      <c r="P1188" s="46">
        <v>0</v>
      </c>
      <c r="Q1188" s="46">
        <v>0</v>
      </c>
      <c r="R1188" s="46">
        <v>0</v>
      </c>
      <c r="S1188" s="46">
        <v>0</v>
      </c>
      <c r="T1188" s="46">
        <v>0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  <c r="AN1188" s="46">
        <v>0</v>
      </c>
      <c r="AO1188" s="46">
        <v>0</v>
      </c>
      <c r="AP1188" s="46">
        <v>0</v>
      </c>
      <c r="AQ1188" s="46">
        <v>0</v>
      </c>
      <c r="AR1188" s="46">
        <v>0</v>
      </c>
      <c r="AS1188" s="46">
        <v>0</v>
      </c>
      <c r="AT1188" s="46">
        <v>0</v>
      </c>
      <c r="AU1188" s="46">
        <v>0</v>
      </c>
      <c r="AV1188" s="46">
        <v>0</v>
      </c>
      <c r="AW1188" s="46">
        <v>0</v>
      </c>
      <c r="AX1188" s="46">
        <v>0</v>
      </c>
    </row>
    <row r="1189" spans="1:50">
      <c r="A1189" s="46">
        <v>1188</v>
      </c>
      <c r="B1189" s="46" t="s">
        <v>3098</v>
      </c>
      <c r="C1189" s="46" t="s">
        <v>2439</v>
      </c>
      <c r="D1189" s="46" t="s">
        <v>24</v>
      </c>
      <c r="E1189" s="46" t="s">
        <v>2472</v>
      </c>
      <c r="F1189" s="46" t="s">
        <v>2471</v>
      </c>
      <c r="G1189" s="46">
        <v>9</v>
      </c>
      <c r="H1189" s="46">
        <v>10</v>
      </c>
      <c r="I1189" s="46">
        <v>3</v>
      </c>
      <c r="J1189" s="46">
        <v>161</v>
      </c>
      <c r="K1189" s="46">
        <v>63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0</v>
      </c>
      <c r="S1189" s="46">
        <v>0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  <c r="AN1189" s="46">
        <v>0</v>
      </c>
      <c r="AO1189" s="46">
        <v>0</v>
      </c>
      <c r="AP1189" s="46">
        <v>0</v>
      </c>
      <c r="AQ1189" s="46">
        <v>0</v>
      </c>
      <c r="AR1189" s="46">
        <v>0</v>
      </c>
      <c r="AS1189" s="46">
        <v>0</v>
      </c>
      <c r="AT1189" s="46">
        <v>0</v>
      </c>
      <c r="AU1189" s="46">
        <v>0</v>
      </c>
      <c r="AV1189" s="46">
        <v>0</v>
      </c>
      <c r="AW1189" s="46">
        <v>0</v>
      </c>
      <c r="AX1189" s="46">
        <v>0</v>
      </c>
    </row>
    <row r="1190" spans="1:50">
      <c r="A1190" s="46">
        <v>1189</v>
      </c>
      <c r="B1190" s="46" t="s">
        <v>3098</v>
      </c>
      <c r="C1190" s="46" t="s">
        <v>2439</v>
      </c>
      <c r="D1190" s="46" t="s">
        <v>29</v>
      </c>
      <c r="E1190" s="46" t="s">
        <v>2474</v>
      </c>
      <c r="F1190" s="46" t="s">
        <v>2473</v>
      </c>
      <c r="G1190" s="46">
        <v>39</v>
      </c>
      <c r="H1190" s="46">
        <v>47</v>
      </c>
      <c r="I1190" s="46">
        <v>18</v>
      </c>
      <c r="J1190" s="46">
        <v>711.5</v>
      </c>
      <c r="K1190" s="46">
        <v>880.5</v>
      </c>
      <c r="L1190" s="46">
        <v>261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0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8</v>
      </c>
      <c r="AL1190" s="46">
        <v>7</v>
      </c>
      <c r="AM1190" s="46">
        <v>0</v>
      </c>
      <c r="AN1190" s="46">
        <v>0</v>
      </c>
      <c r="AO1190" s="46">
        <v>0</v>
      </c>
      <c r="AP1190" s="46">
        <v>0</v>
      </c>
      <c r="AQ1190" s="46">
        <v>0</v>
      </c>
      <c r="AR1190" s="46">
        <v>0</v>
      </c>
      <c r="AS1190" s="46">
        <v>0</v>
      </c>
      <c r="AT1190" s="46">
        <v>0</v>
      </c>
      <c r="AU1190" s="46">
        <v>0</v>
      </c>
      <c r="AV1190" s="46">
        <v>0</v>
      </c>
      <c r="AW1190" s="46">
        <v>0</v>
      </c>
      <c r="AX1190" s="46">
        <v>0</v>
      </c>
    </row>
    <row r="1191" spans="1:50">
      <c r="A1191" s="46">
        <v>1190</v>
      </c>
      <c r="B1191" s="46" t="s">
        <v>3098</v>
      </c>
      <c r="C1191" s="46" t="s">
        <v>2439</v>
      </c>
      <c r="D1191" s="46" t="s">
        <v>24</v>
      </c>
      <c r="E1191" s="46" t="s">
        <v>2476</v>
      </c>
      <c r="F1191" s="46" t="s">
        <v>2475</v>
      </c>
      <c r="G1191" s="46">
        <v>2</v>
      </c>
      <c r="H1191" s="46">
        <v>5</v>
      </c>
      <c r="I1191" s="46">
        <v>0</v>
      </c>
      <c r="J1191" s="46">
        <v>18</v>
      </c>
      <c r="K1191" s="46">
        <v>43.5</v>
      </c>
      <c r="L1191" s="46">
        <v>0</v>
      </c>
      <c r="M1191" s="46">
        <v>0</v>
      </c>
      <c r="N1191" s="46">
        <v>0</v>
      </c>
      <c r="O1191" s="46">
        <v>0</v>
      </c>
      <c r="P1191" s="46">
        <v>0</v>
      </c>
      <c r="Q1191" s="46">
        <v>0</v>
      </c>
      <c r="R1191" s="46">
        <v>0</v>
      </c>
      <c r="S1191" s="46">
        <v>0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0</v>
      </c>
      <c r="AK1191" s="46">
        <v>0</v>
      </c>
      <c r="AL1191" s="46">
        <v>0</v>
      </c>
      <c r="AM1191" s="46">
        <v>0</v>
      </c>
      <c r="AN1191" s="46">
        <v>0</v>
      </c>
      <c r="AO1191" s="46">
        <v>0</v>
      </c>
      <c r="AP1191" s="46">
        <v>0</v>
      </c>
      <c r="AQ1191" s="46">
        <v>0</v>
      </c>
      <c r="AR1191" s="46">
        <v>0</v>
      </c>
      <c r="AS1191" s="46">
        <v>0</v>
      </c>
      <c r="AT1191" s="46">
        <v>0</v>
      </c>
      <c r="AU1191" s="46">
        <v>0</v>
      </c>
      <c r="AV1191" s="46">
        <v>0</v>
      </c>
      <c r="AW1191" s="46">
        <v>0</v>
      </c>
      <c r="AX1191" s="46">
        <v>0</v>
      </c>
    </row>
    <row r="1192" spans="1:50">
      <c r="A1192" s="46">
        <v>1191</v>
      </c>
      <c r="B1192" s="46" t="s">
        <v>3098</v>
      </c>
      <c r="C1192" s="46" t="s">
        <v>2439</v>
      </c>
      <c r="D1192" s="46" t="s">
        <v>29</v>
      </c>
      <c r="E1192" s="46" t="s">
        <v>2478</v>
      </c>
      <c r="F1192" s="46" t="s">
        <v>2477</v>
      </c>
      <c r="G1192" s="46">
        <v>35</v>
      </c>
      <c r="H1192" s="46">
        <v>34</v>
      </c>
      <c r="I1192" s="46">
        <v>4</v>
      </c>
      <c r="J1192" s="46">
        <v>333</v>
      </c>
      <c r="K1192" s="46">
        <v>393</v>
      </c>
      <c r="L1192" s="46">
        <v>63</v>
      </c>
      <c r="M1192" s="46">
        <v>0</v>
      </c>
      <c r="N1192" s="46">
        <v>0</v>
      </c>
      <c r="O1192" s="46">
        <v>0</v>
      </c>
      <c r="P1192" s="46">
        <v>0</v>
      </c>
      <c r="Q1192" s="46">
        <v>0</v>
      </c>
      <c r="R1192" s="46">
        <v>0</v>
      </c>
      <c r="S1192" s="46">
        <v>0</v>
      </c>
      <c r="T1192" s="46">
        <v>0</v>
      </c>
      <c r="U1192" s="46">
        <v>0</v>
      </c>
      <c r="V1192" s="46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  <c r="AN1192" s="46">
        <v>0</v>
      </c>
      <c r="AO1192" s="46">
        <v>0</v>
      </c>
      <c r="AP1192" s="46">
        <v>0</v>
      </c>
      <c r="AQ1192" s="46">
        <v>0</v>
      </c>
      <c r="AR1192" s="46">
        <v>0</v>
      </c>
      <c r="AS1192" s="46">
        <v>0</v>
      </c>
      <c r="AT1192" s="46">
        <v>0</v>
      </c>
      <c r="AU1192" s="46">
        <v>0</v>
      </c>
      <c r="AV1192" s="46">
        <v>0</v>
      </c>
      <c r="AW1192" s="46">
        <v>0</v>
      </c>
      <c r="AX1192" s="46">
        <v>0</v>
      </c>
    </row>
    <row r="1193" spans="1:50">
      <c r="A1193" s="46">
        <v>1192</v>
      </c>
      <c r="B1193" s="46" t="s">
        <v>3098</v>
      </c>
      <c r="C1193" s="46" t="s">
        <v>2439</v>
      </c>
      <c r="D1193" s="46" t="s">
        <v>24</v>
      </c>
      <c r="E1193" s="46" t="s">
        <v>2480</v>
      </c>
      <c r="F1193" s="46" t="s">
        <v>2479</v>
      </c>
      <c r="G1193" s="46">
        <v>4</v>
      </c>
      <c r="H1193" s="46">
        <v>5</v>
      </c>
      <c r="I1193" s="46">
        <v>2</v>
      </c>
      <c r="J1193" s="46">
        <v>33</v>
      </c>
      <c r="K1193" s="46">
        <v>40</v>
      </c>
      <c r="L1193" s="46">
        <v>8</v>
      </c>
      <c r="M1193" s="46">
        <v>0</v>
      </c>
      <c r="N1193" s="46">
        <v>0</v>
      </c>
      <c r="O1193" s="46">
        <v>0</v>
      </c>
      <c r="P1193" s="46">
        <v>0</v>
      </c>
      <c r="Q1193" s="46">
        <v>0</v>
      </c>
      <c r="R1193" s="46">
        <v>0</v>
      </c>
      <c r="S1193" s="46">
        <v>0</v>
      </c>
      <c r="T1193" s="46">
        <v>0</v>
      </c>
      <c r="U1193" s="46">
        <v>0</v>
      </c>
      <c r="V1193" s="46">
        <v>0</v>
      </c>
      <c r="W1193" s="46">
        <v>0</v>
      </c>
      <c r="X1193" s="46">
        <v>0</v>
      </c>
      <c r="Y1193" s="46">
        <v>0</v>
      </c>
      <c r="Z1193" s="46">
        <v>0</v>
      </c>
      <c r="AA1193" s="46"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v>0</v>
      </c>
      <c r="AG1193" s="46">
        <v>0</v>
      </c>
      <c r="AH1193" s="46">
        <v>0</v>
      </c>
      <c r="AI1193" s="46">
        <v>0</v>
      </c>
      <c r="AJ1193" s="46">
        <v>0</v>
      </c>
      <c r="AK1193" s="46">
        <v>0</v>
      </c>
      <c r="AL1193" s="46">
        <v>0</v>
      </c>
      <c r="AM1193" s="46">
        <v>0</v>
      </c>
      <c r="AN1193" s="46">
        <v>0</v>
      </c>
      <c r="AO1193" s="46">
        <v>0</v>
      </c>
      <c r="AP1193" s="46">
        <v>0</v>
      </c>
      <c r="AQ1193" s="46">
        <v>0</v>
      </c>
      <c r="AR1193" s="46">
        <v>0</v>
      </c>
      <c r="AS1193" s="46">
        <v>0</v>
      </c>
      <c r="AT1193" s="46">
        <v>0</v>
      </c>
      <c r="AU1193" s="46">
        <v>0</v>
      </c>
      <c r="AV1193" s="46">
        <v>0</v>
      </c>
      <c r="AW1193" s="46">
        <v>0</v>
      </c>
      <c r="AX1193" s="46">
        <v>0</v>
      </c>
    </row>
    <row r="1194" spans="1:50">
      <c r="A1194" s="46">
        <v>1193</v>
      </c>
      <c r="B1194" s="46" t="s">
        <v>3098</v>
      </c>
      <c r="C1194" s="46" t="s">
        <v>2439</v>
      </c>
      <c r="D1194" s="46" t="s">
        <v>24</v>
      </c>
      <c r="E1194" s="46" t="s">
        <v>2482</v>
      </c>
      <c r="F1194" s="46" t="s">
        <v>2481</v>
      </c>
      <c r="G1194" s="46">
        <v>3</v>
      </c>
      <c r="H1194" s="46">
        <v>5</v>
      </c>
      <c r="I1194" s="46">
        <v>2</v>
      </c>
      <c r="J1194" s="46">
        <v>38</v>
      </c>
      <c r="K1194" s="46">
        <v>104</v>
      </c>
      <c r="L1194" s="46">
        <v>22</v>
      </c>
      <c r="M1194" s="46">
        <v>0</v>
      </c>
      <c r="N1194" s="46">
        <v>0</v>
      </c>
      <c r="O1194" s="46">
        <v>0</v>
      </c>
      <c r="P1194" s="46">
        <v>0</v>
      </c>
      <c r="Q1194" s="46">
        <v>0</v>
      </c>
      <c r="R1194" s="46">
        <v>0</v>
      </c>
      <c r="S1194" s="46">
        <v>0</v>
      </c>
      <c r="T1194" s="46">
        <v>0</v>
      </c>
      <c r="U1194" s="46">
        <v>0</v>
      </c>
      <c r="V1194" s="46">
        <v>0</v>
      </c>
      <c r="W1194" s="46">
        <v>0</v>
      </c>
      <c r="X1194" s="46">
        <v>0</v>
      </c>
      <c r="Y1194" s="46">
        <v>0</v>
      </c>
      <c r="Z1194" s="46">
        <v>0</v>
      </c>
      <c r="AA1194" s="46">
        <v>0</v>
      </c>
      <c r="AB1194" s="46">
        <v>0</v>
      </c>
      <c r="AC1194" s="46">
        <v>0</v>
      </c>
      <c r="AD1194" s="46">
        <v>0</v>
      </c>
      <c r="AE1194" s="46">
        <v>0</v>
      </c>
      <c r="AF1194" s="46">
        <v>0</v>
      </c>
      <c r="AG1194" s="46">
        <v>0</v>
      </c>
      <c r="AH1194" s="46">
        <v>0</v>
      </c>
      <c r="AI1194" s="46">
        <v>0</v>
      </c>
      <c r="AJ1194" s="46">
        <v>0</v>
      </c>
      <c r="AK1194" s="46">
        <v>0</v>
      </c>
      <c r="AL1194" s="46">
        <v>0</v>
      </c>
      <c r="AM1194" s="46">
        <v>0</v>
      </c>
      <c r="AN1194" s="46">
        <v>0</v>
      </c>
      <c r="AO1194" s="46">
        <v>0</v>
      </c>
      <c r="AP1194" s="46">
        <v>0</v>
      </c>
      <c r="AQ1194" s="46">
        <v>0</v>
      </c>
      <c r="AR1194" s="46">
        <v>0</v>
      </c>
      <c r="AS1194" s="46">
        <v>0</v>
      </c>
      <c r="AT1194" s="46">
        <v>0</v>
      </c>
      <c r="AU1194" s="46">
        <v>0</v>
      </c>
      <c r="AV1194" s="46">
        <v>0</v>
      </c>
      <c r="AW1194" s="46">
        <v>0</v>
      </c>
      <c r="AX1194" s="46">
        <v>0</v>
      </c>
    </row>
    <row r="1195" spans="1:50">
      <c r="A1195" s="46">
        <v>1194</v>
      </c>
      <c r="B1195" s="46" t="s">
        <v>3098</v>
      </c>
      <c r="C1195" s="46" t="s">
        <v>2439</v>
      </c>
      <c r="D1195" s="46" t="s">
        <v>24</v>
      </c>
      <c r="E1195" s="46" t="s">
        <v>931</v>
      </c>
      <c r="F1195" s="46" t="s">
        <v>2483</v>
      </c>
      <c r="G1195" s="46">
        <v>0</v>
      </c>
      <c r="H1195" s="46">
        <v>0</v>
      </c>
      <c r="I1195" s="46">
        <v>0</v>
      </c>
      <c r="J1195" s="46">
        <v>0</v>
      </c>
      <c r="K1195" s="46">
        <v>0</v>
      </c>
      <c r="L1195" s="46">
        <v>0</v>
      </c>
      <c r="M1195" s="46">
        <v>0</v>
      </c>
      <c r="N1195" s="46">
        <v>0</v>
      </c>
      <c r="O1195" s="46">
        <v>0</v>
      </c>
      <c r="P1195" s="46">
        <v>0</v>
      </c>
      <c r="Q1195" s="46">
        <v>0</v>
      </c>
      <c r="R1195" s="46">
        <v>0</v>
      </c>
      <c r="S1195" s="46">
        <v>0</v>
      </c>
      <c r="T1195" s="46">
        <v>0</v>
      </c>
      <c r="U1195" s="46">
        <v>0</v>
      </c>
      <c r="V1195" s="46">
        <v>0</v>
      </c>
      <c r="W1195" s="46">
        <v>0</v>
      </c>
      <c r="X1195" s="46">
        <v>0</v>
      </c>
      <c r="Y1195" s="46">
        <v>0</v>
      </c>
      <c r="Z1195" s="46">
        <v>0</v>
      </c>
      <c r="AA1195" s="46"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v>0</v>
      </c>
      <c r="AG1195" s="46">
        <v>0</v>
      </c>
      <c r="AH1195" s="46">
        <v>0</v>
      </c>
      <c r="AI1195" s="46">
        <v>0</v>
      </c>
      <c r="AJ1195" s="46">
        <v>0</v>
      </c>
      <c r="AK1195" s="46">
        <v>0</v>
      </c>
      <c r="AL1195" s="46">
        <v>0</v>
      </c>
      <c r="AM1195" s="46">
        <v>0</v>
      </c>
      <c r="AN1195" s="46">
        <v>0</v>
      </c>
      <c r="AO1195" s="46">
        <v>0</v>
      </c>
      <c r="AP1195" s="46">
        <v>0</v>
      </c>
      <c r="AQ1195" s="46">
        <v>0</v>
      </c>
      <c r="AR1195" s="46">
        <v>0</v>
      </c>
      <c r="AS1195" s="46">
        <v>0</v>
      </c>
      <c r="AT1195" s="46">
        <v>0</v>
      </c>
      <c r="AU1195" s="46">
        <v>0</v>
      </c>
      <c r="AV1195" s="46">
        <v>0</v>
      </c>
      <c r="AW1195" s="46">
        <v>0</v>
      </c>
      <c r="AX1195" s="46">
        <v>0</v>
      </c>
    </row>
    <row r="1196" spans="1:50">
      <c r="A1196" s="46">
        <v>1195</v>
      </c>
      <c r="B1196" s="46" t="s">
        <v>3098</v>
      </c>
      <c r="C1196" s="46" t="s">
        <v>2439</v>
      </c>
      <c r="D1196" s="46" t="s">
        <v>29</v>
      </c>
      <c r="E1196" s="46" t="s">
        <v>2485</v>
      </c>
      <c r="F1196" s="46" t="s">
        <v>2484</v>
      </c>
      <c r="G1196" s="46">
        <v>8</v>
      </c>
      <c r="H1196" s="46">
        <v>10</v>
      </c>
      <c r="I1196" s="46">
        <v>4</v>
      </c>
      <c r="J1196" s="46">
        <v>349</v>
      </c>
      <c r="K1196" s="46">
        <v>480</v>
      </c>
      <c r="L1196" s="46">
        <v>121</v>
      </c>
      <c r="M1196" s="46">
        <v>0</v>
      </c>
      <c r="N1196" s="46">
        <v>0</v>
      </c>
      <c r="O1196" s="46">
        <v>0</v>
      </c>
      <c r="P1196" s="46">
        <v>0</v>
      </c>
      <c r="Q1196" s="46">
        <v>0</v>
      </c>
      <c r="R1196" s="46">
        <v>0</v>
      </c>
      <c r="S1196" s="46">
        <v>0</v>
      </c>
      <c r="T1196" s="46">
        <v>0</v>
      </c>
      <c r="U1196" s="46">
        <v>0</v>
      </c>
      <c r="V1196" s="46">
        <v>0</v>
      </c>
      <c r="W1196" s="46">
        <v>0</v>
      </c>
      <c r="X1196" s="46">
        <v>0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</v>
      </c>
      <c r="AF1196" s="46">
        <v>0</v>
      </c>
      <c r="AG1196" s="46">
        <v>0</v>
      </c>
      <c r="AH1196" s="46">
        <v>0</v>
      </c>
      <c r="AI1196" s="46">
        <v>0</v>
      </c>
      <c r="AJ1196" s="46">
        <v>0</v>
      </c>
      <c r="AK1196" s="46">
        <v>0</v>
      </c>
      <c r="AL1196" s="46">
        <v>0</v>
      </c>
      <c r="AM1196" s="46">
        <v>0</v>
      </c>
      <c r="AN1196" s="46">
        <v>0</v>
      </c>
      <c r="AO1196" s="46">
        <v>0</v>
      </c>
      <c r="AP1196" s="46">
        <v>0</v>
      </c>
      <c r="AQ1196" s="46">
        <v>0</v>
      </c>
      <c r="AR1196" s="46">
        <v>0</v>
      </c>
      <c r="AS1196" s="46">
        <v>0</v>
      </c>
      <c r="AT1196" s="46">
        <v>0</v>
      </c>
      <c r="AU1196" s="46">
        <v>0</v>
      </c>
      <c r="AV1196" s="46">
        <v>0</v>
      </c>
      <c r="AW1196" s="46">
        <v>0</v>
      </c>
      <c r="AX1196" s="46">
        <v>0</v>
      </c>
    </row>
    <row r="1197" spans="1:50">
      <c r="A1197" s="46">
        <v>1196</v>
      </c>
      <c r="B1197" s="46" t="s">
        <v>3098</v>
      </c>
      <c r="C1197" s="46" t="s">
        <v>2439</v>
      </c>
      <c r="D1197" s="46" t="s">
        <v>24</v>
      </c>
      <c r="E1197" s="46" t="s">
        <v>2487</v>
      </c>
      <c r="F1197" s="46" t="s">
        <v>2486</v>
      </c>
      <c r="G1197" s="46">
        <v>5</v>
      </c>
      <c r="H1197" s="46">
        <v>5</v>
      </c>
      <c r="I1197" s="46">
        <v>2</v>
      </c>
      <c r="J1197" s="46">
        <v>109</v>
      </c>
      <c r="K1197" s="46">
        <v>160</v>
      </c>
      <c r="L1197" s="46">
        <v>54</v>
      </c>
      <c r="M1197" s="46">
        <v>0</v>
      </c>
      <c r="N1197" s="46">
        <v>0</v>
      </c>
      <c r="O1197" s="46">
        <v>0</v>
      </c>
      <c r="P1197" s="46">
        <v>0</v>
      </c>
      <c r="Q1197" s="46">
        <v>0</v>
      </c>
      <c r="R1197" s="46">
        <v>0</v>
      </c>
      <c r="S1197" s="46">
        <v>0</v>
      </c>
      <c r="T1197" s="46">
        <v>0</v>
      </c>
      <c r="U1197" s="46">
        <v>0</v>
      </c>
      <c r="V1197" s="46">
        <v>0</v>
      </c>
      <c r="W1197" s="46">
        <v>0</v>
      </c>
      <c r="X1197" s="46">
        <v>0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v>0</v>
      </c>
      <c r="AG1197" s="46">
        <v>0</v>
      </c>
      <c r="AH1197" s="46">
        <v>0</v>
      </c>
      <c r="AI1197" s="46">
        <v>0</v>
      </c>
      <c r="AJ1197" s="46">
        <v>0</v>
      </c>
      <c r="AK1197" s="46">
        <v>0</v>
      </c>
      <c r="AL1197" s="46">
        <v>0</v>
      </c>
      <c r="AM1197" s="46">
        <v>0</v>
      </c>
      <c r="AN1197" s="46">
        <v>0</v>
      </c>
      <c r="AO1197" s="46">
        <v>0</v>
      </c>
      <c r="AP1197" s="46">
        <v>0</v>
      </c>
      <c r="AQ1197" s="46">
        <v>0</v>
      </c>
      <c r="AR1197" s="46">
        <v>0</v>
      </c>
      <c r="AS1197" s="46">
        <v>0</v>
      </c>
      <c r="AT1197" s="46">
        <v>0</v>
      </c>
      <c r="AU1197" s="46">
        <v>0</v>
      </c>
      <c r="AV1197" s="46">
        <v>0</v>
      </c>
      <c r="AW1197" s="46">
        <v>0</v>
      </c>
      <c r="AX1197" s="46">
        <v>0</v>
      </c>
    </row>
    <row r="1198" spans="1:50">
      <c r="A1198" s="46">
        <v>1197</v>
      </c>
      <c r="B1198" s="46" t="s">
        <v>3098</v>
      </c>
      <c r="C1198" s="46" t="s">
        <v>2439</v>
      </c>
      <c r="D1198" s="46" t="s">
        <v>29</v>
      </c>
      <c r="E1198" s="46" t="s">
        <v>2489</v>
      </c>
      <c r="F1198" s="46" t="s">
        <v>2488</v>
      </c>
      <c r="G1198" s="46">
        <v>5</v>
      </c>
      <c r="H1198" s="46">
        <v>11</v>
      </c>
      <c r="I1198" s="46">
        <v>3</v>
      </c>
      <c r="J1198" s="46">
        <v>189</v>
      </c>
      <c r="K1198" s="46">
        <v>329</v>
      </c>
      <c r="L1198" s="46">
        <v>71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0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6</v>
      </c>
      <c r="AL1198" s="46">
        <v>4</v>
      </c>
      <c r="AM1198" s="46">
        <v>0</v>
      </c>
      <c r="AN1198" s="46">
        <v>0</v>
      </c>
      <c r="AO1198" s="46">
        <v>0</v>
      </c>
      <c r="AP1198" s="46">
        <v>0</v>
      </c>
      <c r="AQ1198" s="46">
        <v>0</v>
      </c>
      <c r="AR1198" s="46">
        <v>0</v>
      </c>
      <c r="AS1198" s="46">
        <v>0</v>
      </c>
      <c r="AT1198" s="46">
        <v>0</v>
      </c>
      <c r="AU1198" s="46">
        <v>0</v>
      </c>
      <c r="AV1198" s="46">
        <v>0</v>
      </c>
      <c r="AW1198" s="46">
        <v>0</v>
      </c>
      <c r="AX1198" s="46">
        <v>0</v>
      </c>
    </row>
    <row r="1199" spans="1:50">
      <c r="A1199" s="46">
        <v>1198</v>
      </c>
      <c r="B1199" s="46" t="s">
        <v>3098</v>
      </c>
      <c r="C1199" s="46" t="s">
        <v>2439</v>
      </c>
      <c r="D1199" s="46" t="s">
        <v>24</v>
      </c>
      <c r="E1199" s="46" t="s">
        <v>2491</v>
      </c>
      <c r="F1199" s="46" t="s">
        <v>2490</v>
      </c>
      <c r="G1199" s="46">
        <v>8</v>
      </c>
      <c r="H1199" s="46">
        <v>10</v>
      </c>
      <c r="I1199" s="46">
        <v>4</v>
      </c>
      <c r="J1199" s="46">
        <v>144</v>
      </c>
      <c r="K1199" s="46">
        <v>206</v>
      </c>
      <c r="L1199" s="46">
        <v>58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</v>
      </c>
      <c r="AS1199" s="46">
        <v>0</v>
      </c>
      <c r="AT1199" s="46">
        <v>0</v>
      </c>
      <c r="AU1199" s="46">
        <v>0</v>
      </c>
      <c r="AV1199" s="46">
        <v>0</v>
      </c>
      <c r="AW1199" s="46">
        <v>0</v>
      </c>
      <c r="AX1199" s="46">
        <v>0</v>
      </c>
    </row>
    <row r="1200" spans="1:50">
      <c r="A1200" s="46">
        <v>1199</v>
      </c>
      <c r="B1200" s="46" t="s">
        <v>3098</v>
      </c>
      <c r="C1200" s="46" t="s">
        <v>2439</v>
      </c>
      <c r="D1200" s="46" t="s">
        <v>24</v>
      </c>
      <c r="E1200" s="46" t="s">
        <v>2493</v>
      </c>
      <c r="F1200" s="46" t="s">
        <v>2492</v>
      </c>
      <c r="G1200" s="46">
        <v>8</v>
      </c>
      <c r="H1200" s="46">
        <v>10</v>
      </c>
      <c r="I1200" s="46">
        <v>2</v>
      </c>
      <c r="J1200" s="46">
        <v>125</v>
      </c>
      <c r="K1200" s="46">
        <v>202.5</v>
      </c>
      <c r="L1200" s="46">
        <v>34</v>
      </c>
      <c r="M1200" s="46">
        <v>0</v>
      </c>
      <c r="N1200" s="46">
        <v>1</v>
      </c>
      <c r="O1200" s="46">
        <v>0</v>
      </c>
      <c r="P1200" s="46">
        <v>0</v>
      </c>
      <c r="Q1200" s="46">
        <v>1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  <c r="AN1200" s="46">
        <v>0</v>
      </c>
      <c r="AO1200" s="46">
        <v>0</v>
      </c>
      <c r="AP1200" s="46">
        <v>0</v>
      </c>
      <c r="AQ1200" s="46">
        <v>0</v>
      </c>
      <c r="AR1200" s="46">
        <v>0</v>
      </c>
      <c r="AS1200" s="46">
        <v>0</v>
      </c>
      <c r="AT1200" s="46">
        <v>0</v>
      </c>
      <c r="AU1200" s="46">
        <v>0</v>
      </c>
      <c r="AV1200" s="46">
        <v>0</v>
      </c>
      <c r="AW1200" s="46">
        <v>0</v>
      </c>
      <c r="AX1200" s="46">
        <v>0</v>
      </c>
    </row>
    <row r="1201" spans="1:50">
      <c r="A1201" s="46">
        <v>1200</v>
      </c>
      <c r="B1201" s="46" t="s">
        <v>3098</v>
      </c>
      <c r="C1201" s="46" t="s">
        <v>2439</v>
      </c>
      <c r="D1201" s="46" t="s">
        <v>78</v>
      </c>
      <c r="E1201" s="46" t="s">
        <v>2495</v>
      </c>
      <c r="F1201" s="46" t="s">
        <v>2494</v>
      </c>
      <c r="G1201" s="46">
        <v>55</v>
      </c>
      <c r="H1201" s="46">
        <v>91</v>
      </c>
      <c r="I1201" s="46">
        <v>24</v>
      </c>
      <c r="J1201" s="46">
        <v>1524.5</v>
      </c>
      <c r="K1201" s="46">
        <v>2346.5</v>
      </c>
      <c r="L1201" s="46">
        <v>459</v>
      </c>
      <c r="M1201" s="46">
        <v>0</v>
      </c>
      <c r="N1201" s="46">
        <v>0</v>
      </c>
      <c r="O1201" s="46">
        <v>0</v>
      </c>
      <c r="P1201" s="46">
        <v>0</v>
      </c>
      <c r="Q1201" s="46">
        <v>0</v>
      </c>
      <c r="R1201" s="46">
        <v>0</v>
      </c>
      <c r="S1201" s="46">
        <v>0</v>
      </c>
      <c r="T1201" s="46">
        <v>0</v>
      </c>
      <c r="U1201" s="46">
        <v>0</v>
      </c>
      <c r="V1201" s="46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0</v>
      </c>
      <c r="AK1201" s="46">
        <v>32</v>
      </c>
      <c r="AL1201" s="46">
        <v>20</v>
      </c>
      <c r="AM1201" s="46">
        <v>0</v>
      </c>
      <c r="AN1201" s="46">
        <v>0</v>
      </c>
      <c r="AO1201" s="46">
        <v>0</v>
      </c>
      <c r="AP1201" s="46">
        <v>0</v>
      </c>
      <c r="AQ1201" s="46">
        <v>0</v>
      </c>
      <c r="AR1201" s="46">
        <v>0</v>
      </c>
      <c r="AS1201" s="46">
        <v>0</v>
      </c>
      <c r="AT1201" s="46">
        <v>0</v>
      </c>
      <c r="AU1201" s="46">
        <v>0</v>
      </c>
      <c r="AV1201" s="46">
        <v>0</v>
      </c>
      <c r="AW1201" s="46">
        <v>0</v>
      </c>
      <c r="AX1201" s="46">
        <v>0</v>
      </c>
    </row>
    <row r="1202" spans="1:50">
      <c r="A1202" s="46">
        <v>1201</v>
      </c>
      <c r="B1202" s="46" t="s">
        <v>3098</v>
      </c>
      <c r="C1202" s="46" t="s">
        <v>2439</v>
      </c>
      <c r="D1202" s="46" t="s">
        <v>78</v>
      </c>
      <c r="E1202" s="46" t="s">
        <v>2497</v>
      </c>
      <c r="F1202" s="46" t="s">
        <v>2496</v>
      </c>
      <c r="G1202" s="46">
        <v>15</v>
      </c>
      <c r="H1202" s="46">
        <v>16</v>
      </c>
      <c r="I1202" s="46">
        <v>9</v>
      </c>
      <c r="J1202" s="46">
        <v>801</v>
      </c>
      <c r="K1202" s="46">
        <v>1130</v>
      </c>
      <c r="L1202" s="46">
        <v>262.5</v>
      </c>
      <c r="M1202" s="46">
        <v>0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53.5</v>
      </c>
      <c r="AL1202" s="46">
        <v>32</v>
      </c>
      <c r="AM1202" s="46">
        <v>0</v>
      </c>
      <c r="AN1202" s="46">
        <v>0</v>
      </c>
      <c r="AO1202" s="46">
        <v>0</v>
      </c>
      <c r="AP1202" s="46">
        <v>0</v>
      </c>
      <c r="AQ1202" s="46">
        <v>0</v>
      </c>
      <c r="AR1202" s="46">
        <v>0</v>
      </c>
      <c r="AS1202" s="46">
        <v>0</v>
      </c>
      <c r="AT1202" s="46">
        <v>0</v>
      </c>
      <c r="AU1202" s="46">
        <v>0</v>
      </c>
      <c r="AV1202" s="46">
        <v>0</v>
      </c>
      <c r="AW1202" s="46">
        <v>0</v>
      </c>
      <c r="AX1202" s="46">
        <v>0</v>
      </c>
    </row>
    <row r="1203" spans="1:50">
      <c r="A1203" s="46">
        <v>1202</v>
      </c>
      <c r="B1203" s="46" t="s">
        <v>3098</v>
      </c>
      <c r="C1203" s="46" t="s">
        <v>2439</v>
      </c>
      <c r="D1203" s="46" t="s">
        <v>24</v>
      </c>
      <c r="E1203" s="46" t="s">
        <v>2499</v>
      </c>
      <c r="F1203" s="46" t="s">
        <v>2498</v>
      </c>
      <c r="G1203" s="46">
        <v>3</v>
      </c>
      <c r="H1203" s="46">
        <v>3</v>
      </c>
      <c r="I1203" s="46">
        <v>2</v>
      </c>
      <c r="J1203" s="46">
        <v>72</v>
      </c>
      <c r="K1203" s="46">
        <v>109</v>
      </c>
      <c r="L1203" s="46">
        <v>20</v>
      </c>
      <c r="M1203" s="46">
        <v>0</v>
      </c>
      <c r="N1203" s="46">
        <v>0</v>
      </c>
      <c r="O1203" s="46">
        <v>0</v>
      </c>
      <c r="P1203" s="46">
        <v>0</v>
      </c>
      <c r="Q1203" s="46">
        <v>0</v>
      </c>
      <c r="R1203" s="46">
        <v>0</v>
      </c>
      <c r="S1203" s="46">
        <v>0</v>
      </c>
      <c r="T1203" s="46">
        <v>0</v>
      </c>
      <c r="U1203" s="46">
        <v>0</v>
      </c>
      <c r="V1203" s="46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0</v>
      </c>
      <c r="AK1203" s="46">
        <v>5</v>
      </c>
      <c r="AL1203" s="46">
        <v>3</v>
      </c>
      <c r="AM1203" s="46">
        <v>0</v>
      </c>
      <c r="AN1203" s="46">
        <v>0</v>
      </c>
      <c r="AO1203" s="46">
        <v>0</v>
      </c>
      <c r="AP1203" s="46">
        <v>0</v>
      </c>
      <c r="AQ1203" s="46">
        <v>0</v>
      </c>
      <c r="AR1203" s="46">
        <v>0</v>
      </c>
      <c r="AS1203" s="46">
        <v>0</v>
      </c>
      <c r="AT1203" s="46">
        <v>0</v>
      </c>
      <c r="AU1203" s="46">
        <v>0</v>
      </c>
      <c r="AV1203" s="46">
        <v>0</v>
      </c>
      <c r="AW1203" s="46">
        <v>0</v>
      </c>
      <c r="AX1203" s="46">
        <v>0</v>
      </c>
    </row>
    <row r="1204" spans="1:50">
      <c r="A1204" s="46">
        <v>1203</v>
      </c>
      <c r="B1204" s="46" t="s">
        <v>3098</v>
      </c>
      <c r="C1204" s="46" t="s">
        <v>2439</v>
      </c>
      <c r="D1204" s="46" t="s">
        <v>21</v>
      </c>
      <c r="E1204" s="46" t="s">
        <v>2501</v>
      </c>
      <c r="F1204" s="46" t="s">
        <v>2500</v>
      </c>
      <c r="G1204" s="46">
        <v>15</v>
      </c>
      <c r="H1204" s="46">
        <v>19</v>
      </c>
      <c r="I1204" s="46">
        <v>5</v>
      </c>
      <c r="J1204" s="46">
        <v>412</v>
      </c>
      <c r="K1204" s="46">
        <v>563</v>
      </c>
      <c r="L1204" s="46">
        <v>155</v>
      </c>
      <c r="M1204" s="46">
        <v>0</v>
      </c>
      <c r="N1204" s="46">
        <v>0</v>
      </c>
      <c r="O1204" s="46">
        <v>0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  <c r="AN1204" s="46">
        <v>0</v>
      </c>
      <c r="AO1204" s="46">
        <v>0</v>
      </c>
      <c r="AP1204" s="46">
        <v>0</v>
      </c>
      <c r="AQ1204" s="46">
        <v>0</v>
      </c>
      <c r="AR1204" s="46">
        <v>0</v>
      </c>
      <c r="AS1204" s="46">
        <v>0</v>
      </c>
      <c r="AT1204" s="46">
        <v>0</v>
      </c>
      <c r="AU1204" s="46">
        <v>0</v>
      </c>
      <c r="AV1204" s="46">
        <v>0</v>
      </c>
      <c r="AW1204" s="46">
        <v>0</v>
      </c>
      <c r="AX1204" s="46">
        <v>0</v>
      </c>
    </row>
    <row r="1205" spans="1:50">
      <c r="A1205" s="46">
        <v>1204</v>
      </c>
      <c r="B1205" s="46" t="s">
        <v>3098</v>
      </c>
      <c r="C1205" s="46" t="s">
        <v>2439</v>
      </c>
      <c r="D1205" s="46" t="s">
        <v>29</v>
      </c>
      <c r="E1205" s="46" t="s">
        <v>2503</v>
      </c>
      <c r="F1205" s="46" t="s">
        <v>2502</v>
      </c>
      <c r="G1205" s="46">
        <v>0</v>
      </c>
      <c r="H1205" s="46">
        <v>0</v>
      </c>
      <c r="I1205" s="46">
        <v>0</v>
      </c>
      <c r="J1205" s="46">
        <v>0</v>
      </c>
      <c r="K1205" s="46">
        <v>0</v>
      </c>
      <c r="L1205" s="46">
        <v>0</v>
      </c>
      <c r="M1205" s="46">
        <v>0</v>
      </c>
      <c r="N1205" s="46">
        <v>0</v>
      </c>
      <c r="O1205" s="46">
        <v>0</v>
      </c>
      <c r="P1205" s="46">
        <v>0</v>
      </c>
      <c r="Q1205" s="46">
        <v>0</v>
      </c>
      <c r="R1205" s="46">
        <v>0</v>
      </c>
      <c r="S1205" s="46">
        <v>0</v>
      </c>
      <c r="T1205" s="46">
        <v>0</v>
      </c>
      <c r="U1205" s="46">
        <v>0</v>
      </c>
      <c r="V1205" s="46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v>0</v>
      </c>
      <c r="AG1205" s="46">
        <v>0</v>
      </c>
      <c r="AH1205" s="46">
        <v>0</v>
      </c>
      <c r="AI1205" s="46">
        <v>0</v>
      </c>
      <c r="AJ1205" s="46">
        <v>0</v>
      </c>
      <c r="AK1205" s="46">
        <v>0</v>
      </c>
      <c r="AL1205" s="46">
        <v>0</v>
      </c>
      <c r="AM1205" s="46">
        <v>0</v>
      </c>
      <c r="AN1205" s="46">
        <v>0</v>
      </c>
      <c r="AO1205" s="46">
        <v>0</v>
      </c>
      <c r="AP1205" s="46">
        <v>0</v>
      </c>
      <c r="AQ1205" s="46">
        <v>0</v>
      </c>
      <c r="AR1205" s="46">
        <v>0</v>
      </c>
      <c r="AS1205" s="46">
        <v>0</v>
      </c>
      <c r="AT1205" s="46">
        <v>0</v>
      </c>
      <c r="AU1205" s="46">
        <v>0</v>
      </c>
      <c r="AV1205" s="46">
        <v>0</v>
      </c>
      <c r="AW1205" s="46">
        <v>0</v>
      </c>
      <c r="AX1205" s="46">
        <v>0</v>
      </c>
    </row>
    <row r="1206" spans="1:50">
      <c r="A1206" s="46">
        <v>1205</v>
      </c>
      <c r="B1206" s="46" t="s">
        <v>3098</v>
      </c>
      <c r="C1206" s="46" t="s">
        <v>2439</v>
      </c>
      <c r="D1206" s="46" t="s">
        <v>29</v>
      </c>
      <c r="E1206" s="46" t="s">
        <v>2505</v>
      </c>
      <c r="F1206" s="46" t="s">
        <v>2504</v>
      </c>
      <c r="G1206" s="46">
        <v>43</v>
      </c>
      <c r="H1206" s="46">
        <v>59</v>
      </c>
      <c r="I1206" s="46">
        <v>25</v>
      </c>
      <c r="J1206" s="46">
        <v>718</v>
      </c>
      <c r="K1206" s="46">
        <v>1133.5</v>
      </c>
      <c r="L1206" s="46">
        <v>348</v>
      </c>
      <c r="M1206" s="46">
        <v>0</v>
      </c>
      <c r="N1206" s="46">
        <v>0</v>
      </c>
      <c r="O1206" s="46">
        <v>0</v>
      </c>
      <c r="P1206" s="46">
        <v>0</v>
      </c>
      <c r="Q1206" s="46">
        <v>0</v>
      </c>
      <c r="R1206" s="46">
        <v>0</v>
      </c>
      <c r="S1206" s="46">
        <v>0</v>
      </c>
      <c r="T1206" s="46">
        <v>0</v>
      </c>
      <c r="U1206" s="46">
        <v>0</v>
      </c>
      <c r="V1206" s="46">
        <v>0</v>
      </c>
      <c r="W1206" s="46">
        <v>0</v>
      </c>
      <c r="X1206" s="46">
        <v>0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0</v>
      </c>
      <c r="AF1206" s="46">
        <v>0</v>
      </c>
      <c r="AG1206" s="46">
        <v>0</v>
      </c>
      <c r="AH1206" s="46">
        <v>0</v>
      </c>
      <c r="AI1206" s="46">
        <v>0</v>
      </c>
      <c r="AJ1206" s="46">
        <v>0</v>
      </c>
      <c r="AK1206" s="46">
        <v>36</v>
      </c>
      <c r="AL1206" s="46">
        <v>23</v>
      </c>
      <c r="AM1206" s="46">
        <v>0</v>
      </c>
      <c r="AN1206" s="46">
        <v>0</v>
      </c>
      <c r="AO1206" s="46">
        <v>0</v>
      </c>
      <c r="AP1206" s="46">
        <v>0</v>
      </c>
      <c r="AQ1206" s="46">
        <v>0</v>
      </c>
      <c r="AR1206" s="46">
        <v>0</v>
      </c>
      <c r="AS1206" s="46">
        <v>0</v>
      </c>
      <c r="AT1206" s="46">
        <v>0</v>
      </c>
      <c r="AU1206" s="46">
        <v>0</v>
      </c>
      <c r="AV1206" s="46">
        <v>0</v>
      </c>
      <c r="AW1206" s="46">
        <v>0</v>
      </c>
      <c r="AX1206" s="46">
        <v>0</v>
      </c>
    </row>
    <row r="1207" spans="1:50">
      <c r="A1207" s="46">
        <v>1206</v>
      </c>
      <c r="B1207" s="46" t="s">
        <v>3098</v>
      </c>
      <c r="C1207" s="46" t="s">
        <v>2439</v>
      </c>
      <c r="D1207" s="46" t="s">
        <v>29</v>
      </c>
      <c r="E1207" s="46" t="s">
        <v>2507</v>
      </c>
      <c r="F1207" s="46" t="s">
        <v>2506</v>
      </c>
      <c r="G1207" s="46">
        <v>0</v>
      </c>
      <c r="H1207" s="46">
        <v>0</v>
      </c>
      <c r="I1207" s="46">
        <v>0</v>
      </c>
      <c r="J1207" s="46">
        <v>0</v>
      </c>
      <c r="K1207" s="46">
        <v>0</v>
      </c>
      <c r="L1207" s="46">
        <v>0</v>
      </c>
      <c r="M1207" s="46">
        <v>0</v>
      </c>
      <c r="N1207" s="46">
        <v>0</v>
      </c>
      <c r="O1207" s="46">
        <v>0</v>
      </c>
      <c r="P1207" s="46">
        <v>0</v>
      </c>
      <c r="Q1207" s="46">
        <v>0</v>
      </c>
      <c r="R1207" s="46">
        <v>0</v>
      </c>
      <c r="S1207" s="46">
        <v>0</v>
      </c>
      <c r="T1207" s="46">
        <v>0</v>
      </c>
      <c r="U1207" s="46">
        <v>0</v>
      </c>
      <c r="V1207" s="46">
        <v>0</v>
      </c>
      <c r="W1207" s="46">
        <v>0</v>
      </c>
      <c r="X1207" s="46">
        <v>0</v>
      </c>
      <c r="Y1207" s="46">
        <v>0</v>
      </c>
      <c r="Z1207" s="46">
        <v>0</v>
      </c>
      <c r="AA1207" s="46">
        <v>0</v>
      </c>
      <c r="AB1207" s="46">
        <v>0</v>
      </c>
      <c r="AC1207" s="46">
        <v>0</v>
      </c>
      <c r="AD1207" s="46">
        <v>0</v>
      </c>
      <c r="AE1207" s="46">
        <v>0</v>
      </c>
      <c r="AF1207" s="46">
        <v>0</v>
      </c>
      <c r="AG1207" s="46">
        <v>0</v>
      </c>
      <c r="AH1207" s="46">
        <v>0</v>
      </c>
      <c r="AI1207" s="46">
        <v>0</v>
      </c>
      <c r="AJ1207" s="46">
        <v>0</v>
      </c>
      <c r="AK1207" s="46">
        <v>0</v>
      </c>
      <c r="AL1207" s="46">
        <v>0</v>
      </c>
      <c r="AM1207" s="46">
        <v>0</v>
      </c>
      <c r="AN1207" s="46">
        <v>0</v>
      </c>
      <c r="AO1207" s="46">
        <v>0</v>
      </c>
      <c r="AP1207" s="46">
        <v>0</v>
      </c>
      <c r="AQ1207" s="46">
        <v>0</v>
      </c>
      <c r="AR1207" s="46">
        <v>0</v>
      </c>
      <c r="AS1207" s="46">
        <v>0</v>
      </c>
      <c r="AT1207" s="46">
        <v>0</v>
      </c>
      <c r="AU1207" s="46">
        <v>0</v>
      </c>
      <c r="AV1207" s="46">
        <v>0</v>
      </c>
      <c r="AW1207" s="46">
        <v>0</v>
      </c>
      <c r="AX1207" s="46">
        <v>0</v>
      </c>
    </row>
    <row r="1208" spans="1:50">
      <c r="A1208" s="46">
        <v>1207</v>
      </c>
      <c r="B1208" s="46" t="s">
        <v>3098</v>
      </c>
      <c r="C1208" s="46" t="s">
        <v>2439</v>
      </c>
      <c r="D1208" s="46" t="s">
        <v>21</v>
      </c>
      <c r="E1208" s="46" t="s">
        <v>2509</v>
      </c>
      <c r="F1208" s="46" t="s">
        <v>2508</v>
      </c>
      <c r="G1208" s="46">
        <v>6</v>
      </c>
      <c r="H1208" s="46">
        <v>10</v>
      </c>
      <c r="I1208" s="46">
        <v>3</v>
      </c>
      <c r="J1208" s="46">
        <v>169.5</v>
      </c>
      <c r="K1208" s="46">
        <v>309</v>
      </c>
      <c r="L1208" s="46">
        <v>98</v>
      </c>
      <c r="M1208" s="46">
        <v>0</v>
      </c>
      <c r="N1208" s="46">
        <v>0</v>
      </c>
      <c r="O1208" s="46">
        <v>0</v>
      </c>
      <c r="P1208" s="46">
        <v>0</v>
      </c>
      <c r="Q1208" s="46">
        <v>0</v>
      </c>
      <c r="R1208" s="46">
        <v>0</v>
      </c>
      <c r="S1208" s="46">
        <v>0</v>
      </c>
      <c r="T1208" s="46">
        <v>0</v>
      </c>
      <c r="U1208" s="46">
        <v>0</v>
      </c>
      <c r="V1208" s="46">
        <v>0</v>
      </c>
      <c r="W1208" s="46">
        <v>0</v>
      </c>
      <c r="X1208" s="46">
        <v>0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0</v>
      </c>
      <c r="AF1208" s="46">
        <v>0</v>
      </c>
      <c r="AG1208" s="46">
        <v>0</v>
      </c>
      <c r="AH1208" s="46">
        <v>0</v>
      </c>
      <c r="AI1208" s="46">
        <v>0</v>
      </c>
      <c r="AJ1208" s="46">
        <v>0</v>
      </c>
      <c r="AK1208" s="46">
        <v>0</v>
      </c>
      <c r="AL1208" s="46">
        <v>0</v>
      </c>
      <c r="AM1208" s="46">
        <v>0</v>
      </c>
      <c r="AN1208" s="46">
        <v>0</v>
      </c>
      <c r="AO1208" s="46">
        <v>0</v>
      </c>
      <c r="AP1208" s="46">
        <v>0</v>
      </c>
      <c r="AQ1208" s="46">
        <v>0</v>
      </c>
      <c r="AR1208" s="46">
        <v>0</v>
      </c>
      <c r="AS1208" s="46">
        <v>0</v>
      </c>
      <c r="AT1208" s="46">
        <v>0</v>
      </c>
      <c r="AU1208" s="46">
        <v>0</v>
      </c>
      <c r="AV1208" s="46">
        <v>0</v>
      </c>
      <c r="AW1208" s="46">
        <v>0</v>
      </c>
      <c r="AX1208" s="46">
        <v>0</v>
      </c>
    </row>
    <row r="1209" spans="1:50">
      <c r="A1209" s="46">
        <v>1208</v>
      </c>
      <c r="B1209" s="46" t="s">
        <v>3098</v>
      </c>
      <c r="C1209" s="46" t="s">
        <v>2439</v>
      </c>
      <c r="D1209" s="46" t="s">
        <v>24</v>
      </c>
      <c r="E1209" s="46" t="s">
        <v>2511</v>
      </c>
      <c r="F1209" s="46" t="s">
        <v>2510</v>
      </c>
      <c r="G1209" s="46">
        <v>3</v>
      </c>
      <c r="H1209" s="46">
        <v>3</v>
      </c>
      <c r="I1209" s="46">
        <v>2</v>
      </c>
      <c r="J1209" s="46">
        <v>146</v>
      </c>
      <c r="K1209" s="46">
        <v>235.5</v>
      </c>
      <c r="L1209" s="46">
        <v>47.5</v>
      </c>
      <c r="M1209" s="46">
        <v>0</v>
      </c>
      <c r="N1209" s="46">
        <v>0</v>
      </c>
      <c r="O1209" s="46">
        <v>0</v>
      </c>
      <c r="P1209" s="46">
        <v>0</v>
      </c>
      <c r="Q1209" s="46">
        <v>0</v>
      </c>
      <c r="R1209" s="46">
        <v>0</v>
      </c>
      <c r="S1209" s="46">
        <v>0</v>
      </c>
      <c r="T1209" s="46">
        <v>0</v>
      </c>
      <c r="U1209" s="46">
        <v>0</v>
      </c>
      <c r="V1209" s="46">
        <v>0</v>
      </c>
      <c r="W1209" s="46">
        <v>0</v>
      </c>
      <c r="X1209" s="46">
        <v>0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v>0</v>
      </c>
      <c r="AG1209" s="46">
        <v>0</v>
      </c>
      <c r="AH1209" s="46">
        <v>0</v>
      </c>
      <c r="AI1209" s="46">
        <v>0</v>
      </c>
      <c r="AJ1209" s="46">
        <v>0</v>
      </c>
      <c r="AK1209" s="46">
        <v>4</v>
      </c>
      <c r="AL1209" s="46">
        <v>4</v>
      </c>
      <c r="AM1209" s="46">
        <v>0</v>
      </c>
      <c r="AN1209" s="46">
        <v>0</v>
      </c>
      <c r="AO1209" s="46">
        <v>0</v>
      </c>
      <c r="AP1209" s="46">
        <v>0</v>
      </c>
      <c r="AQ1209" s="46">
        <v>0</v>
      </c>
      <c r="AR1209" s="46">
        <v>0</v>
      </c>
      <c r="AS1209" s="46">
        <v>0</v>
      </c>
      <c r="AT1209" s="46">
        <v>0</v>
      </c>
      <c r="AU1209" s="46">
        <v>0</v>
      </c>
      <c r="AV1209" s="46">
        <v>0</v>
      </c>
      <c r="AW1209" s="46">
        <v>0</v>
      </c>
      <c r="AX1209" s="46">
        <v>0</v>
      </c>
    </row>
    <row r="1210" spans="1:50">
      <c r="A1210" s="46">
        <v>1209</v>
      </c>
      <c r="B1210" s="46" t="s">
        <v>3098</v>
      </c>
      <c r="C1210" s="46" t="s">
        <v>2439</v>
      </c>
      <c r="D1210" s="46" t="s">
        <v>29</v>
      </c>
      <c r="E1210" s="46" t="s">
        <v>1188</v>
      </c>
      <c r="F1210" s="46" t="s">
        <v>2512</v>
      </c>
      <c r="G1210" s="46">
        <v>0</v>
      </c>
      <c r="H1210" s="46">
        <v>0</v>
      </c>
      <c r="I1210" s="46">
        <v>0</v>
      </c>
      <c r="J1210" s="46">
        <v>0</v>
      </c>
      <c r="K1210" s="46">
        <v>0</v>
      </c>
      <c r="L1210" s="46">
        <v>0</v>
      </c>
      <c r="M1210" s="46">
        <v>0</v>
      </c>
      <c r="N1210" s="46">
        <v>0</v>
      </c>
      <c r="O1210" s="46">
        <v>0</v>
      </c>
      <c r="P1210" s="46">
        <v>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  <c r="AN1210" s="46">
        <v>0</v>
      </c>
      <c r="AO1210" s="46">
        <v>0</v>
      </c>
      <c r="AP1210" s="46">
        <v>0</v>
      </c>
      <c r="AQ1210" s="46">
        <v>0</v>
      </c>
      <c r="AR1210" s="46">
        <v>0</v>
      </c>
      <c r="AS1210" s="46">
        <v>0</v>
      </c>
      <c r="AT1210" s="46">
        <v>0</v>
      </c>
      <c r="AU1210" s="46">
        <v>0</v>
      </c>
      <c r="AV1210" s="46">
        <v>0</v>
      </c>
      <c r="AW1210" s="46">
        <v>0</v>
      </c>
      <c r="AX1210" s="46">
        <v>0</v>
      </c>
    </row>
    <row r="1211" spans="1:50">
      <c r="A1211" s="46">
        <v>1210</v>
      </c>
      <c r="B1211" s="46" t="s">
        <v>3098</v>
      </c>
      <c r="C1211" s="46" t="s">
        <v>2439</v>
      </c>
      <c r="D1211" s="46" t="s">
        <v>78</v>
      </c>
      <c r="E1211" s="46" t="s">
        <v>2514</v>
      </c>
      <c r="F1211" s="46" t="s">
        <v>2513</v>
      </c>
      <c r="G1211" s="46">
        <v>28</v>
      </c>
      <c r="H1211" s="46">
        <v>41</v>
      </c>
      <c r="I1211" s="46">
        <v>11</v>
      </c>
      <c r="J1211" s="46">
        <v>1037.5</v>
      </c>
      <c r="K1211" s="46">
        <v>1518</v>
      </c>
      <c r="L1211" s="46">
        <v>279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0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24</v>
      </c>
      <c r="AL1211" s="46">
        <v>15</v>
      </c>
      <c r="AM1211" s="46">
        <v>0</v>
      </c>
      <c r="AN1211" s="46">
        <v>0</v>
      </c>
      <c r="AO1211" s="46">
        <v>0</v>
      </c>
      <c r="AP1211" s="46">
        <v>0</v>
      </c>
      <c r="AQ1211" s="46">
        <v>0</v>
      </c>
      <c r="AR1211" s="46">
        <v>0</v>
      </c>
      <c r="AS1211" s="46">
        <v>0</v>
      </c>
      <c r="AT1211" s="46">
        <v>0</v>
      </c>
      <c r="AU1211" s="46">
        <v>0</v>
      </c>
      <c r="AV1211" s="46">
        <v>0</v>
      </c>
      <c r="AW1211" s="46">
        <v>0</v>
      </c>
      <c r="AX1211" s="46">
        <v>0</v>
      </c>
    </row>
    <row r="1212" spans="1:50">
      <c r="A1212" s="46">
        <v>1211</v>
      </c>
      <c r="B1212" s="46" t="s">
        <v>3098</v>
      </c>
      <c r="C1212" s="46" t="s">
        <v>2439</v>
      </c>
      <c r="D1212" s="46" t="s">
        <v>29</v>
      </c>
      <c r="E1212" s="46" t="s">
        <v>2516</v>
      </c>
      <c r="F1212" s="46" t="s">
        <v>2515</v>
      </c>
      <c r="G1212" s="46">
        <v>0</v>
      </c>
      <c r="H1212" s="46">
        <v>0</v>
      </c>
      <c r="I1212" s="46">
        <v>0</v>
      </c>
      <c r="J1212" s="46">
        <v>0</v>
      </c>
      <c r="K1212" s="46">
        <v>0</v>
      </c>
      <c r="L1212" s="46">
        <v>0</v>
      </c>
      <c r="M1212" s="46">
        <v>0</v>
      </c>
      <c r="N1212" s="46">
        <v>0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0</v>
      </c>
      <c r="U1212" s="46">
        <v>0</v>
      </c>
      <c r="V1212" s="46">
        <v>0</v>
      </c>
      <c r="W1212" s="46">
        <v>0</v>
      </c>
      <c r="X1212" s="46">
        <v>0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0</v>
      </c>
      <c r="AM1212" s="46">
        <v>0</v>
      </c>
      <c r="AN1212" s="46">
        <v>0</v>
      </c>
      <c r="AO1212" s="46">
        <v>0</v>
      </c>
      <c r="AP1212" s="46">
        <v>0</v>
      </c>
      <c r="AQ1212" s="46">
        <v>0</v>
      </c>
      <c r="AR1212" s="46">
        <v>0</v>
      </c>
      <c r="AS1212" s="46">
        <v>0</v>
      </c>
      <c r="AT1212" s="46">
        <v>0</v>
      </c>
      <c r="AU1212" s="46">
        <v>0</v>
      </c>
      <c r="AV1212" s="46">
        <v>0</v>
      </c>
      <c r="AW1212" s="46">
        <v>0</v>
      </c>
      <c r="AX1212" s="46">
        <v>0</v>
      </c>
    </row>
    <row r="1213" spans="1:50">
      <c r="A1213" s="46">
        <v>1212</v>
      </c>
      <c r="B1213" s="46" t="s">
        <v>3098</v>
      </c>
      <c r="C1213" s="46" t="s">
        <v>2439</v>
      </c>
      <c r="D1213" s="46" t="s">
        <v>29</v>
      </c>
      <c r="E1213" s="46" t="s">
        <v>2518</v>
      </c>
      <c r="F1213" s="46" t="s">
        <v>2517</v>
      </c>
      <c r="G1213" s="46">
        <v>7</v>
      </c>
      <c r="H1213" s="46">
        <v>13</v>
      </c>
      <c r="I1213" s="46">
        <v>5</v>
      </c>
      <c r="J1213" s="46">
        <v>344</v>
      </c>
      <c r="K1213" s="46">
        <v>571.5</v>
      </c>
      <c r="L1213" s="46">
        <v>163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0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5</v>
      </c>
      <c r="AL1213" s="46">
        <v>6</v>
      </c>
      <c r="AM1213" s="46">
        <v>0</v>
      </c>
      <c r="AN1213" s="46">
        <v>0</v>
      </c>
      <c r="AO1213" s="46">
        <v>0</v>
      </c>
      <c r="AP1213" s="46">
        <v>0</v>
      </c>
      <c r="AQ1213" s="46">
        <v>0</v>
      </c>
      <c r="AR1213" s="46">
        <v>0</v>
      </c>
      <c r="AS1213" s="46">
        <v>0</v>
      </c>
      <c r="AT1213" s="46">
        <v>0</v>
      </c>
      <c r="AU1213" s="46">
        <v>0</v>
      </c>
      <c r="AV1213" s="46">
        <v>0</v>
      </c>
      <c r="AW1213" s="46">
        <v>0</v>
      </c>
      <c r="AX1213" s="46">
        <v>0</v>
      </c>
    </row>
    <row r="1214" spans="1:50">
      <c r="A1214" s="46">
        <v>1213</v>
      </c>
      <c r="B1214" s="46" t="s">
        <v>3098</v>
      </c>
      <c r="C1214" s="46" t="s">
        <v>2439</v>
      </c>
      <c r="D1214" s="46" t="s">
        <v>29</v>
      </c>
      <c r="E1214" s="46" t="s">
        <v>2520</v>
      </c>
      <c r="F1214" s="46" t="s">
        <v>2519</v>
      </c>
      <c r="G1214" s="46">
        <v>29</v>
      </c>
      <c r="H1214" s="46">
        <v>35</v>
      </c>
      <c r="I1214" s="46">
        <v>13</v>
      </c>
      <c r="J1214" s="46">
        <v>548.5</v>
      </c>
      <c r="K1214" s="46">
        <v>899</v>
      </c>
      <c r="L1214" s="46">
        <v>253.5</v>
      </c>
      <c r="M1214" s="46">
        <v>0</v>
      </c>
      <c r="N1214" s="46">
        <v>0</v>
      </c>
      <c r="O1214" s="46">
        <v>0</v>
      </c>
      <c r="P1214" s="46">
        <v>0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0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0</v>
      </c>
      <c r="AK1214" s="46">
        <v>22</v>
      </c>
      <c r="AL1214" s="46">
        <v>10</v>
      </c>
      <c r="AM1214" s="46">
        <v>0</v>
      </c>
      <c r="AN1214" s="46">
        <v>0</v>
      </c>
      <c r="AO1214" s="46">
        <v>0</v>
      </c>
      <c r="AP1214" s="46">
        <v>0</v>
      </c>
      <c r="AQ1214" s="46">
        <v>0</v>
      </c>
      <c r="AR1214" s="46">
        <v>0</v>
      </c>
      <c r="AS1214" s="46">
        <v>0</v>
      </c>
      <c r="AT1214" s="46">
        <v>0</v>
      </c>
      <c r="AU1214" s="46">
        <v>0</v>
      </c>
      <c r="AV1214" s="46">
        <v>0</v>
      </c>
      <c r="AW1214" s="46">
        <v>0</v>
      </c>
      <c r="AX1214" s="46">
        <v>0</v>
      </c>
    </row>
    <row r="1215" spans="1:50">
      <c r="A1215" s="46">
        <v>1214</v>
      </c>
      <c r="B1215" s="46" t="s">
        <v>3098</v>
      </c>
      <c r="C1215" s="46" t="s">
        <v>2439</v>
      </c>
      <c r="D1215" s="46" t="s">
        <v>24</v>
      </c>
      <c r="E1215" s="46" t="s">
        <v>2522</v>
      </c>
      <c r="F1215" s="46" t="s">
        <v>2521</v>
      </c>
      <c r="G1215" s="46">
        <v>0</v>
      </c>
      <c r="H1215" s="46">
        <v>0</v>
      </c>
      <c r="I1215" s="46">
        <v>0</v>
      </c>
      <c r="J1215" s="46">
        <v>0</v>
      </c>
      <c r="K1215" s="46">
        <v>0</v>
      </c>
      <c r="L1215" s="46">
        <v>0</v>
      </c>
      <c r="M1215" s="46">
        <v>0</v>
      </c>
      <c r="N1215" s="46">
        <v>0</v>
      </c>
      <c r="O1215" s="46">
        <v>0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  <c r="AN1215" s="46">
        <v>0</v>
      </c>
      <c r="AO1215" s="46">
        <v>0</v>
      </c>
      <c r="AP1215" s="46">
        <v>0</v>
      </c>
      <c r="AQ1215" s="46">
        <v>0</v>
      </c>
      <c r="AR1215" s="46">
        <v>0</v>
      </c>
      <c r="AS1215" s="46">
        <v>0</v>
      </c>
      <c r="AT1215" s="46">
        <v>0</v>
      </c>
      <c r="AU1215" s="46">
        <v>0</v>
      </c>
      <c r="AV1215" s="46">
        <v>0</v>
      </c>
      <c r="AW1215" s="46">
        <v>0</v>
      </c>
      <c r="AX1215" s="46">
        <v>0</v>
      </c>
    </row>
    <row r="1216" spans="1:50">
      <c r="A1216" s="46">
        <v>1215</v>
      </c>
      <c r="B1216" s="46" t="s">
        <v>3098</v>
      </c>
      <c r="C1216" s="46" t="s">
        <v>2439</v>
      </c>
      <c r="D1216" s="46" t="s">
        <v>24</v>
      </c>
      <c r="E1216" s="46" t="s">
        <v>294</v>
      </c>
      <c r="F1216" s="46" t="s">
        <v>2523</v>
      </c>
      <c r="G1216" s="46">
        <v>16</v>
      </c>
      <c r="H1216" s="46">
        <v>24</v>
      </c>
      <c r="I1216" s="46">
        <v>8</v>
      </c>
      <c r="J1216" s="46">
        <v>208</v>
      </c>
      <c r="K1216" s="46">
        <v>386</v>
      </c>
      <c r="L1216" s="46">
        <v>102</v>
      </c>
      <c r="M1216" s="46">
        <v>0</v>
      </c>
      <c r="N1216" s="46">
        <v>0</v>
      </c>
      <c r="O1216" s="46">
        <v>0</v>
      </c>
      <c r="P1216" s="46">
        <v>0</v>
      </c>
      <c r="Q1216" s="46">
        <v>0</v>
      </c>
      <c r="R1216" s="46">
        <v>0</v>
      </c>
      <c r="S1216" s="46">
        <v>0</v>
      </c>
      <c r="T1216" s="46">
        <v>0</v>
      </c>
      <c r="U1216" s="46">
        <v>0</v>
      </c>
      <c r="V1216" s="46">
        <v>0</v>
      </c>
      <c r="W1216" s="46">
        <v>0</v>
      </c>
      <c r="X1216" s="46">
        <v>0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v>0</v>
      </c>
      <c r="AG1216" s="46">
        <v>0</v>
      </c>
      <c r="AH1216" s="46">
        <v>0</v>
      </c>
      <c r="AI1216" s="46">
        <v>0</v>
      </c>
      <c r="AJ1216" s="46">
        <v>0</v>
      </c>
      <c r="AK1216" s="46">
        <v>0</v>
      </c>
      <c r="AL1216" s="46">
        <v>0</v>
      </c>
      <c r="AM1216" s="46">
        <v>0</v>
      </c>
      <c r="AN1216" s="46">
        <v>0</v>
      </c>
      <c r="AO1216" s="46">
        <v>0</v>
      </c>
      <c r="AP1216" s="46">
        <v>0</v>
      </c>
      <c r="AQ1216" s="46">
        <v>0</v>
      </c>
      <c r="AR1216" s="46">
        <v>0</v>
      </c>
      <c r="AS1216" s="46">
        <v>0</v>
      </c>
      <c r="AT1216" s="46">
        <v>0</v>
      </c>
      <c r="AU1216" s="46">
        <v>0</v>
      </c>
      <c r="AV1216" s="46">
        <v>0</v>
      </c>
      <c r="AW1216" s="46">
        <v>0</v>
      </c>
      <c r="AX1216" s="46">
        <v>0</v>
      </c>
    </row>
    <row r="1217" spans="1:50">
      <c r="A1217" s="46">
        <v>1216</v>
      </c>
      <c r="B1217" s="46" t="s">
        <v>3098</v>
      </c>
      <c r="C1217" s="46" t="s">
        <v>2439</v>
      </c>
      <c r="D1217" s="46" t="s">
        <v>29</v>
      </c>
      <c r="E1217" s="46" t="s">
        <v>2525</v>
      </c>
      <c r="F1217" s="46" t="s">
        <v>2524</v>
      </c>
      <c r="G1217" s="46">
        <v>0</v>
      </c>
      <c r="H1217" s="46">
        <v>0</v>
      </c>
      <c r="I1217" s="46">
        <v>0</v>
      </c>
      <c r="J1217" s="46">
        <v>0</v>
      </c>
      <c r="K1217" s="46">
        <v>0</v>
      </c>
      <c r="L1217" s="46">
        <v>0</v>
      </c>
      <c r="M1217" s="46">
        <v>0</v>
      </c>
      <c r="N1217" s="46">
        <v>0</v>
      </c>
      <c r="O1217" s="46">
        <v>0</v>
      </c>
      <c r="P1217" s="46">
        <v>0</v>
      </c>
      <c r="Q1217" s="46">
        <v>0</v>
      </c>
      <c r="R1217" s="46">
        <v>0</v>
      </c>
      <c r="S1217" s="46">
        <v>0</v>
      </c>
      <c r="T1217" s="46">
        <v>0</v>
      </c>
      <c r="U1217" s="46">
        <v>0</v>
      </c>
      <c r="V1217" s="46">
        <v>0</v>
      </c>
      <c r="W1217" s="46">
        <v>0</v>
      </c>
      <c r="X1217" s="46">
        <v>0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0</v>
      </c>
      <c r="AF1217" s="46">
        <v>0</v>
      </c>
      <c r="AG1217" s="46">
        <v>0</v>
      </c>
      <c r="AH1217" s="46">
        <v>0</v>
      </c>
      <c r="AI1217" s="46">
        <v>0</v>
      </c>
      <c r="AJ1217" s="46">
        <v>0</v>
      </c>
      <c r="AK1217" s="46">
        <v>0</v>
      </c>
      <c r="AL1217" s="46">
        <v>0</v>
      </c>
      <c r="AM1217" s="46">
        <v>0</v>
      </c>
      <c r="AN1217" s="46">
        <v>0</v>
      </c>
      <c r="AO1217" s="46">
        <v>0</v>
      </c>
      <c r="AP1217" s="46">
        <v>0</v>
      </c>
      <c r="AQ1217" s="46">
        <v>0</v>
      </c>
      <c r="AR1217" s="46">
        <v>0</v>
      </c>
      <c r="AS1217" s="46">
        <v>0</v>
      </c>
      <c r="AT1217" s="46">
        <v>0</v>
      </c>
      <c r="AU1217" s="46">
        <v>0</v>
      </c>
      <c r="AV1217" s="46">
        <v>0</v>
      </c>
      <c r="AW1217" s="46">
        <v>0</v>
      </c>
      <c r="AX1217" s="46">
        <v>0</v>
      </c>
    </row>
    <row r="1218" spans="1:50">
      <c r="A1218" s="46">
        <v>1217</v>
      </c>
      <c r="B1218" s="46" t="s">
        <v>3098</v>
      </c>
      <c r="C1218" s="46" t="s">
        <v>2439</v>
      </c>
      <c r="D1218" s="46" t="s">
        <v>21</v>
      </c>
      <c r="E1218" s="46" t="s">
        <v>2527</v>
      </c>
      <c r="F1218" s="46" t="s">
        <v>2526</v>
      </c>
      <c r="G1218" s="46">
        <v>45</v>
      </c>
      <c r="H1218" s="46">
        <v>65</v>
      </c>
      <c r="I1218" s="46">
        <v>24</v>
      </c>
      <c r="J1218" s="46">
        <v>1226.5</v>
      </c>
      <c r="K1218" s="46">
        <v>1732</v>
      </c>
      <c r="L1218" s="46">
        <v>470</v>
      </c>
      <c r="M1218" s="46">
        <v>3</v>
      </c>
      <c r="N1218" s="46">
        <v>4</v>
      </c>
      <c r="O1218" s="46">
        <v>0</v>
      </c>
      <c r="P1218" s="46">
        <v>9</v>
      </c>
      <c r="Q1218" s="46">
        <v>28</v>
      </c>
      <c r="R1218" s="46">
        <v>0</v>
      </c>
      <c r="S1218" s="46">
        <v>0</v>
      </c>
      <c r="T1218" s="46">
        <v>0</v>
      </c>
      <c r="U1218" s="46">
        <v>0</v>
      </c>
      <c r="V1218" s="46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0</v>
      </c>
      <c r="AC1218" s="46">
        <v>0</v>
      </c>
      <c r="AD1218" s="46">
        <v>0</v>
      </c>
      <c r="AE1218" s="46">
        <v>0</v>
      </c>
      <c r="AF1218" s="46">
        <v>0</v>
      </c>
      <c r="AG1218" s="46">
        <v>0</v>
      </c>
      <c r="AH1218" s="46">
        <v>0</v>
      </c>
      <c r="AI1218" s="46">
        <v>0</v>
      </c>
      <c r="AJ1218" s="46">
        <v>0</v>
      </c>
      <c r="AK1218" s="46">
        <v>21</v>
      </c>
      <c r="AL1218" s="46">
        <v>28</v>
      </c>
      <c r="AM1218" s="46">
        <v>0</v>
      </c>
      <c r="AN1218" s="46">
        <v>0</v>
      </c>
      <c r="AO1218" s="46">
        <v>0</v>
      </c>
      <c r="AP1218" s="46">
        <v>0</v>
      </c>
      <c r="AQ1218" s="46">
        <v>0</v>
      </c>
      <c r="AR1218" s="46">
        <v>0</v>
      </c>
      <c r="AS1218" s="46">
        <v>0</v>
      </c>
      <c r="AT1218" s="46">
        <v>0</v>
      </c>
      <c r="AU1218" s="46">
        <v>0</v>
      </c>
      <c r="AV1218" s="46">
        <v>0</v>
      </c>
      <c r="AW1218" s="46">
        <v>0</v>
      </c>
      <c r="AX1218" s="46">
        <v>0</v>
      </c>
    </row>
    <row r="1219" spans="1:50">
      <c r="A1219" s="46">
        <v>1218</v>
      </c>
      <c r="B1219" s="46" t="s">
        <v>3098</v>
      </c>
      <c r="C1219" s="46" t="s">
        <v>2439</v>
      </c>
      <c r="D1219" s="46" t="s">
        <v>24</v>
      </c>
      <c r="E1219" s="46" t="s">
        <v>2529</v>
      </c>
      <c r="F1219" s="46" t="s">
        <v>2528</v>
      </c>
      <c r="G1219" s="46">
        <v>0</v>
      </c>
      <c r="H1219" s="46">
        <v>0</v>
      </c>
      <c r="I1219" s="46">
        <v>0</v>
      </c>
      <c r="J1219" s="46">
        <v>0</v>
      </c>
      <c r="K1219" s="46">
        <v>0</v>
      </c>
      <c r="L1219" s="46">
        <v>0</v>
      </c>
      <c r="M1219" s="46">
        <v>0</v>
      </c>
      <c r="N1219" s="46">
        <v>0</v>
      </c>
      <c r="O1219" s="46">
        <v>0</v>
      </c>
      <c r="P1219" s="46">
        <v>0</v>
      </c>
      <c r="Q1219" s="46">
        <v>0</v>
      </c>
      <c r="R1219" s="46">
        <v>0</v>
      </c>
      <c r="S1219" s="46">
        <v>0</v>
      </c>
      <c r="T1219" s="46">
        <v>0</v>
      </c>
      <c r="U1219" s="46">
        <v>0</v>
      </c>
      <c r="V1219" s="46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v>0</v>
      </c>
      <c r="AG1219" s="46">
        <v>0</v>
      </c>
      <c r="AH1219" s="46">
        <v>0</v>
      </c>
      <c r="AI1219" s="46">
        <v>0</v>
      </c>
      <c r="AJ1219" s="46">
        <v>0</v>
      </c>
      <c r="AK1219" s="46">
        <v>0</v>
      </c>
      <c r="AL1219" s="46">
        <v>0</v>
      </c>
      <c r="AM1219" s="46">
        <v>0</v>
      </c>
      <c r="AN1219" s="46">
        <v>0</v>
      </c>
      <c r="AO1219" s="46">
        <v>0</v>
      </c>
      <c r="AP1219" s="46">
        <v>0</v>
      </c>
      <c r="AQ1219" s="46">
        <v>0</v>
      </c>
      <c r="AR1219" s="46">
        <v>0</v>
      </c>
      <c r="AS1219" s="46">
        <v>0</v>
      </c>
      <c r="AT1219" s="46">
        <v>0</v>
      </c>
      <c r="AU1219" s="46">
        <v>0</v>
      </c>
      <c r="AV1219" s="46">
        <v>0</v>
      </c>
      <c r="AW1219" s="46">
        <v>0</v>
      </c>
      <c r="AX1219" s="46">
        <v>0</v>
      </c>
    </row>
    <row r="1220" spans="1:50">
      <c r="A1220" s="46">
        <v>1219</v>
      </c>
      <c r="B1220" s="46" t="s">
        <v>3098</v>
      </c>
      <c r="C1220" s="46" t="s">
        <v>2439</v>
      </c>
      <c r="D1220" s="46" t="s">
        <v>21</v>
      </c>
      <c r="E1220" s="46" t="s">
        <v>2531</v>
      </c>
      <c r="F1220" s="46" t="s">
        <v>2530</v>
      </c>
      <c r="G1220" s="46">
        <v>59</v>
      </c>
      <c r="H1220" s="46">
        <v>64</v>
      </c>
      <c r="I1220" s="46">
        <v>19</v>
      </c>
      <c r="J1220" s="46">
        <v>957</v>
      </c>
      <c r="K1220" s="46">
        <v>1400</v>
      </c>
      <c r="L1220" s="46">
        <v>344</v>
      </c>
      <c r="M1220" s="46">
        <v>0</v>
      </c>
      <c r="N1220" s="46">
        <v>0</v>
      </c>
      <c r="O1220" s="46">
        <v>0</v>
      </c>
      <c r="P1220" s="46">
        <v>0</v>
      </c>
      <c r="Q1220" s="46">
        <v>0</v>
      </c>
      <c r="R1220" s="46">
        <v>0</v>
      </c>
      <c r="S1220" s="46">
        <v>0</v>
      </c>
      <c r="T1220" s="46">
        <v>0</v>
      </c>
      <c r="U1220" s="46">
        <v>0</v>
      </c>
      <c r="V1220" s="46">
        <v>0</v>
      </c>
      <c r="W1220" s="46">
        <v>0</v>
      </c>
      <c r="X1220" s="46">
        <v>0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v>0</v>
      </c>
      <c r="AG1220" s="46">
        <v>0</v>
      </c>
      <c r="AH1220" s="46">
        <v>0</v>
      </c>
      <c r="AI1220" s="46">
        <v>0</v>
      </c>
      <c r="AJ1220" s="46">
        <v>0</v>
      </c>
      <c r="AK1220" s="46">
        <v>0</v>
      </c>
      <c r="AL1220" s="46">
        <v>0</v>
      </c>
      <c r="AM1220" s="46">
        <v>0</v>
      </c>
      <c r="AN1220" s="46">
        <v>0</v>
      </c>
      <c r="AO1220" s="46">
        <v>0</v>
      </c>
      <c r="AP1220" s="46">
        <v>0</v>
      </c>
      <c r="AQ1220" s="46">
        <v>0</v>
      </c>
      <c r="AR1220" s="46">
        <v>0</v>
      </c>
      <c r="AS1220" s="46">
        <v>0</v>
      </c>
      <c r="AT1220" s="46">
        <v>0</v>
      </c>
      <c r="AU1220" s="46">
        <v>0</v>
      </c>
      <c r="AV1220" s="46">
        <v>0</v>
      </c>
      <c r="AW1220" s="46">
        <v>0</v>
      </c>
      <c r="AX1220" s="46">
        <v>0</v>
      </c>
    </row>
    <row r="1221" spans="1:50">
      <c r="A1221" s="46">
        <v>1220</v>
      </c>
      <c r="B1221" s="46" t="s">
        <v>3098</v>
      </c>
      <c r="C1221" s="46" t="s">
        <v>2439</v>
      </c>
      <c r="D1221" s="46" t="s">
        <v>21</v>
      </c>
      <c r="E1221" s="46" t="s">
        <v>2533</v>
      </c>
      <c r="F1221" s="46" t="s">
        <v>2532</v>
      </c>
      <c r="G1221" s="46">
        <v>11</v>
      </c>
      <c r="H1221" s="46">
        <v>14</v>
      </c>
      <c r="I1221" s="46">
        <v>3</v>
      </c>
      <c r="J1221" s="46">
        <v>431</v>
      </c>
      <c r="K1221" s="46">
        <v>619</v>
      </c>
      <c r="L1221" s="46">
        <v>121</v>
      </c>
      <c r="M1221" s="46">
        <v>0</v>
      </c>
      <c r="N1221" s="46">
        <v>0</v>
      </c>
      <c r="O1221" s="46">
        <v>0</v>
      </c>
      <c r="P1221" s="46">
        <v>0</v>
      </c>
      <c r="Q1221" s="46">
        <v>0</v>
      </c>
      <c r="R1221" s="46">
        <v>0</v>
      </c>
      <c r="S1221" s="46">
        <v>0</v>
      </c>
      <c r="T1221" s="46">
        <v>0</v>
      </c>
      <c r="U1221" s="46">
        <v>0</v>
      </c>
      <c r="V1221" s="46">
        <v>0</v>
      </c>
      <c r="W1221" s="46">
        <v>0</v>
      </c>
      <c r="X1221" s="46">
        <v>0</v>
      </c>
      <c r="Y1221" s="46">
        <v>0</v>
      </c>
      <c r="Z1221" s="46">
        <v>0</v>
      </c>
      <c r="AA1221" s="46">
        <v>0</v>
      </c>
      <c r="AB1221" s="46">
        <v>0</v>
      </c>
      <c r="AC1221" s="46">
        <v>0</v>
      </c>
      <c r="AD1221" s="46">
        <v>0</v>
      </c>
      <c r="AE1221" s="46">
        <v>0</v>
      </c>
      <c r="AF1221" s="46">
        <v>0</v>
      </c>
      <c r="AG1221" s="46">
        <v>0</v>
      </c>
      <c r="AH1221" s="46">
        <v>0</v>
      </c>
      <c r="AI1221" s="46">
        <v>0</v>
      </c>
      <c r="AJ1221" s="46">
        <v>0</v>
      </c>
      <c r="AK1221" s="46">
        <v>0</v>
      </c>
      <c r="AL1221" s="46">
        <v>0</v>
      </c>
      <c r="AM1221" s="46">
        <v>0</v>
      </c>
      <c r="AN1221" s="46">
        <v>0</v>
      </c>
      <c r="AO1221" s="46">
        <v>0</v>
      </c>
      <c r="AP1221" s="46">
        <v>0</v>
      </c>
      <c r="AQ1221" s="46">
        <v>0</v>
      </c>
      <c r="AR1221" s="46">
        <v>0</v>
      </c>
      <c r="AS1221" s="46">
        <v>0</v>
      </c>
      <c r="AT1221" s="46">
        <v>0</v>
      </c>
      <c r="AU1221" s="46">
        <v>0</v>
      </c>
      <c r="AV1221" s="46">
        <v>0</v>
      </c>
      <c r="AW1221" s="46">
        <v>0</v>
      </c>
      <c r="AX1221" s="46">
        <v>0</v>
      </c>
    </row>
    <row r="1222" spans="1:50">
      <c r="A1222" s="46">
        <v>1221</v>
      </c>
      <c r="B1222" s="46" t="s">
        <v>3098</v>
      </c>
      <c r="C1222" s="46" t="s">
        <v>2439</v>
      </c>
      <c r="D1222" s="46" t="s">
        <v>24</v>
      </c>
      <c r="E1222" s="46" t="s">
        <v>2535</v>
      </c>
      <c r="F1222" s="46" t="s">
        <v>2534</v>
      </c>
      <c r="G1222" s="46">
        <v>13</v>
      </c>
      <c r="H1222" s="46">
        <v>15</v>
      </c>
      <c r="I1222" s="46">
        <v>6</v>
      </c>
      <c r="J1222" s="46">
        <v>259</v>
      </c>
      <c r="K1222" s="46">
        <v>410</v>
      </c>
      <c r="L1222" s="46">
        <v>96</v>
      </c>
      <c r="M1222" s="46">
        <v>0</v>
      </c>
      <c r="N1222" s="46">
        <v>0</v>
      </c>
      <c r="O1222" s="46">
        <v>0</v>
      </c>
      <c r="P1222" s="46">
        <v>0</v>
      </c>
      <c r="Q1222" s="46">
        <v>0</v>
      </c>
      <c r="R1222" s="46">
        <v>0</v>
      </c>
      <c r="S1222" s="46">
        <v>0</v>
      </c>
      <c r="T1222" s="46">
        <v>0</v>
      </c>
      <c r="U1222" s="46">
        <v>0</v>
      </c>
      <c r="V1222" s="46">
        <v>0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0</v>
      </c>
      <c r="AN1222" s="46">
        <v>0</v>
      </c>
      <c r="AO1222" s="46">
        <v>0</v>
      </c>
      <c r="AP1222" s="46">
        <v>0</v>
      </c>
      <c r="AQ1222" s="46">
        <v>0</v>
      </c>
      <c r="AR1222" s="46">
        <v>0</v>
      </c>
      <c r="AS1222" s="46">
        <v>0</v>
      </c>
      <c r="AT1222" s="46">
        <v>0</v>
      </c>
      <c r="AU1222" s="46">
        <v>0</v>
      </c>
      <c r="AV1222" s="46">
        <v>0</v>
      </c>
      <c r="AW1222" s="46">
        <v>0</v>
      </c>
      <c r="AX1222" s="46">
        <v>0</v>
      </c>
    </row>
    <row r="1223" spans="1:50">
      <c r="A1223" s="46">
        <v>1222</v>
      </c>
      <c r="B1223" s="46" t="s">
        <v>3098</v>
      </c>
      <c r="C1223" s="46" t="s">
        <v>2439</v>
      </c>
      <c r="D1223" s="46" t="s">
        <v>78</v>
      </c>
      <c r="E1223" s="46" t="s">
        <v>2537</v>
      </c>
      <c r="F1223" s="46" t="s">
        <v>2536</v>
      </c>
      <c r="G1223" s="46">
        <v>330</v>
      </c>
      <c r="H1223" s="46">
        <v>450</v>
      </c>
      <c r="I1223" s="46">
        <v>91</v>
      </c>
      <c r="J1223" s="46">
        <v>10673.5</v>
      </c>
      <c r="K1223" s="46">
        <v>14085</v>
      </c>
      <c r="L1223" s="46">
        <v>2915</v>
      </c>
      <c r="M1223" s="46">
        <v>31</v>
      </c>
      <c r="N1223" s="46">
        <v>30</v>
      </c>
      <c r="O1223" s="46">
        <v>5</v>
      </c>
      <c r="P1223" s="46">
        <v>286</v>
      </c>
      <c r="Q1223" s="46">
        <v>332</v>
      </c>
      <c r="R1223" s="46">
        <v>45</v>
      </c>
      <c r="S1223" s="46">
        <v>0</v>
      </c>
      <c r="T1223" s="46">
        <v>0</v>
      </c>
      <c r="U1223" s="46">
        <v>0</v>
      </c>
      <c r="V1223" s="46">
        <v>0</v>
      </c>
      <c r="W1223" s="46">
        <v>0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109</v>
      </c>
      <c r="AL1223" s="46">
        <v>54</v>
      </c>
      <c r="AM1223" s="46">
        <v>0</v>
      </c>
      <c r="AN1223" s="46">
        <v>0</v>
      </c>
      <c r="AO1223" s="46">
        <v>0</v>
      </c>
      <c r="AP1223" s="46">
        <v>0</v>
      </c>
      <c r="AQ1223" s="46">
        <v>0</v>
      </c>
      <c r="AR1223" s="46">
        <v>0</v>
      </c>
      <c r="AS1223" s="46">
        <v>0</v>
      </c>
      <c r="AT1223" s="46">
        <v>0</v>
      </c>
      <c r="AU1223" s="46">
        <v>28</v>
      </c>
      <c r="AV1223" s="46">
        <v>1</v>
      </c>
      <c r="AW1223" s="46">
        <v>0</v>
      </c>
      <c r="AX1223" s="46">
        <v>0</v>
      </c>
    </row>
    <row r="1224" spans="1:50">
      <c r="A1224" s="46">
        <v>1223</v>
      </c>
      <c r="B1224" s="46" t="s">
        <v>3098</v>
      </c>
      <c r="C1224" s="46" t="s">
        <v>2439</v>
      </c>
      <c r="D1224" s="46" t="s">
        <v>24</v>
      </c>
      <c r="E1224" s="46" t="s">
        <v>2539</v>
      </c>
      <c r="F1224" s="46" t="s">
        <v>2538</v>
      </c>
      <c r="G1224" s="46">
        <v>5</v>
      </c>
      <c r="H1224" s="46">
        <v>10</v>
      </c>
      <c r="I1224" s="46">
        <v>3</v>
      </c>
      <c r="J1224" s="46">
        <v>207</v>
      </c>
      <c r="K1224" s="46">
        <v>366</v>
      </c>
      <c r="L1224" s="46">
        <v>94</v>
      </c>
      <c r="M1224" s="46">
        <v>0</v>
      </c>
      <c r="N1224" s="46">
        <v>0</v>
      </c>
      <c r="O1224" s="46">
        <v>0</v>
      </c>
      <c r="P1224" s="46">
        <v>0</v>
      </c>
      <c r="Q1224" s="46">
        <v>0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7</v>
      </c>
      <c r="AL1224" s="46">
        <v>5</v>
      </c>
      <c r="AM1224" s="46">
        <v>0</v>
      </c>
      <c r="AN1224" s="46">
        <v>0</v>
      </c>
      <c r="AO1224" s="46">
        <v>0</v>
      </c>
      <c r="AP1224" s="46">
        <v>0</v>
      </c>
      <c r="AQ1224" s="46">
        <v>0</v>
      </c>
      <c r="AR1224" s="46">
        <v>0</v>
      </c>
      <c r="AS1224" s="46">
        <v>0</v>
      </c>
      <c r="AT1224" s="46">
        <v>0</v>
      </c>
      <c r="AU1224" s="46">
        <v>0</v>
      </c>
      <c r="AV1224" s="46">
        <v>0</v>
      </c>
      <c r="AW1224" s="46">
        <v>0</v>
      </c>
      <c r="AX1224" s="46">
        <v>0</v>
      </c>
    </row>
    <row r="1225" spans="1:50">
      <c r="A1225" s="46">
        <v>1224</v>
      </c>
      <c r="B1225" s="46" t="s">
        <v>3097</v>
      </c>
      <c r="C1225" s="46" t="s">
        <v>2540</v>
      </c>
      <c r="D1225" s="46" t="s">
        <v>15</v>
      </c>
      <c r="E1225" s="46" t="s">
        <v>2544</v>
      </c>
      <c r="F1225" s="46" t="s">
        <v>2543</v>
      </c>
      <c r="G1225" s="46">
        <v>4</v>
      </c>
      <c r="H1225" s="46">
        <v>21</v>
      </c>
      <c r="I1225" s="46">
        <v>38</v>
      </c>
      <c r="J1225" s="46">
        <v>55</v>
      </c>
      <c r="K1225" s="46">
        <v>573</v>
      </c>
      <c r="L1225" s="46">
        <v>1003</v>
      </c>
      <c r="M1225" s="46">
        <v>26</v>
      </c>
      <c r="N1225" s="46">
        <v>31</v>
      </c>
      <c r="O1225" s="46">
        <v>8</v>
      </c>
      <c r="P1225" s="46">
        <v>247</v>
      </c>
      <c r="Q1225" s="46">
        <v>339</v>
      </c>
      <c r="R1225" s="46">
        <v>85</v>
      </c>
      <c r="S1225" s="46">
        <v>23</v>
      </c>
      <c r="T1225" s="46">
        <v>29</v>
      </c>
      <c r="U1225" s="46">
        <v>5</v>
      </c>
      <c r="V1225" s="46">
        <v>149</v>
      </c>
      <c r="W1225" s="46">
        <v>198</v>
      </c>
      <c r="X1225" s="46">
        <v>37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1135.5</v>
      </c>
      <c r="AF1225" s="46">
        <v>416</v>
      </c>
      <c r="AG1225" s="46">
        <v>378</v>
      </c>
      <c r="AH1225" s="46">
        <v>0</v>
      </c>
      <c r="AI1225" s="46">
        <v>0</v>
      </c>
      <c r="AJ1225" s="46">
        <v>0</v>
      </c>
      <c r="AK1225" s="46">
        <v>2</v>
      </c>
      <c r="AL1225" s="46">
        <v>2</v>
      </c>
      <c r="AM1225" s="46">
        <v>0</v>
      </c>
      <c r="AN1225" s="46">
        <v>0</v>
      </c>
      <c r="AO1225" s="46">
        <v>23</v>
      </c>
      <c r="AP1225" s="46">
        <v>22</v>
      </c>
      <c r="AQ1225" s="46">
        <v>6</v>
      </c>
      <c r="AR1225" s="46">
        <v>279</v>
      </c>
      <c r="AS1225" s="46">
        <v>273.5</v>
      </c>
      <c r="AT1225" s="46">
        <v>48</v>
      </c>
      <c r="AU1225" s="46">
        <v>0</v>
      </c>
      <c r="AV1225" s="46">
        <v>0</v>
      </c>
      <c r="AW1225" s="46">
        <v>0</v>
      </c>
      <c r="AX1225" s="46">
        <v>0</v>
      </c>
    </row>
    <row r="1226" spans="1:50">
      <c r="A1226" s="46">
        <v>1225</v>
      </c>
      <c r="B1226" s="46" t="s">
        <v>3098</v>
      </c>
      <c r="C1226" s="46" t="s">
        <v>2540</v>
      </c>
      <c r="D1226" s="46" t="s">
        <v>24</v>
      </c>
      <c r="E1226" s="46" t="s">
        <v>2548</v>
      </c>
      <c r="F1226" s="46" t="s">
        <v>2547</v>
      </c>
      <c r="G1226" s="46">
        <v>30</v>
      </c>
      <c r="H1226" s="46">
        <v>34</v>
      </c>
      <c r="I1226" s="46">
        <v>8</v>
      </c>
      <c r="J1226" s="46">
        <v>277.5</v>
      </c>
      <c r="K1226" s="46">
        <v>414.5</v>
      </c>
      <c r="L1226" s="46">
        <v>100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8.5</v>
      </c>
      <c r="AL1226" s="46">
        <v>8</v>
      </c>
      <c r="AM1226" s="46">
        <v>0</v>
      </c>
      <c r="AN1226" s="46">
        <v>0</v>
      </c>
      <c r="AO1226" s="46">
        <v>0</v>
      </c>
      <c r="AP1226" s="46">
        <v>0</v>
      </c>
      <c r="AQ1226" s="46">
        <v>0</v>
      </c>
      <c r="AR1226" s="46">
        <v>0</v>
      </c>
      <c r="AS1226" s="46">
        <v>0</v>
      </c>
      <c r="AT1226" s="46">
        <v>0</v>
      </c>
      <c r="AU1226" s="46">
        <v>0</v>
      </c>
      <c r="AV1226" s="46">
        <v>0</v>
      </c>
      <c r="AW1226" s="46">
        <v>0</v>
      </c>
      <c r="AX1226" s="46">
        <v>0</v>
      </c>
    </row>
    <row r="1227" spans="1:50">
      <c r="A1227" s="46">
        <v>1226</v>
      </c>
      <c r="B1227" s="46" t="s">
        <v>3098</v>
      </c>
      <c r="C1227" s="46" t="s">
        <v>2540</v>
      </c>
      <c r="D1227" s="46" t="s">
        <v>29</v>
      </c>
      <c r="E1227" s="46" t="s">
        <v>2550</v>
      </c>
      <c r="F1227" s="46" t="s">
        <v>2549</v>
      </c>
      <c r="G1227" s="46">
        <v>23</v>
      </c>
      <c r="H1227" s="46">
        <v>29</v>
      </c>
      <c r="I1227" s="46">
        <v>6</v>
      </c>
      <c r="J1227" s="46">
        <v>253.5</v>
      </c>
      <c r="K1227" s="46">
        <v>349.5</v>
      </c>
      <c r="L1227" s="46">
        <v>86</v>
      </c>
      <c r="M1227" s="46">
        <v>0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4</v>
      </c>
      <c r="AL1227" s="46">
        <v>3</v>
      </c>
      <c r="AM1227" s="46">
        <v>0</v>
      </c>
      <c r="AN1227" s="46">
        <v>0</v>
      </c>
      <c r="AO1227" s="46">
        <v>0</v>
      </c>
      <c r="AP1227" s="46">
        <v>0</v>
      </c>
      <c r="AQ1227" s="46">
        <v>0</v>
      </c>
      <c r="AR1227" s="46">
        <v>0</v>
      </c>
      <c r="AS1227" s="46">
        <v>0</v>
      </c>
      <c r="AT1227" s="46">
        <v>0</v>
      </c>
      <c r="AU1227" s="46">
        <v>0</v>
      </c>
      <c r="AV1227" s="46">
        <v>0</v>
      </c>
      <c r="AW1227" s="46">
        <v>0</v>
      </c>
      <c r="AX1227" s="46">
        <v>0</v>
      </c>
    </row>
    <row r="1228" spans="1:50">
      <c r="A1228" s="46">
        <v>1227</v>
      </c>
      <c r="B1228" s="46" t="s">
        <v>3098</v>
      </c>
      <c r="C1228" s="46" t="s">
        <v>2540</v>
      </c>
      <c r="D1228" s="46" t="s">
        <v>21</v>
      </c>
      <c r="E1228" s="46" t="s">
        <v>2552</v>
      </c>
      <c r="F1228" s="46" t="s">
        <v>2551</v>
      </c>
      <c r="G1228" s="46">
        <v>88</v>
      </c>
      <c r="H1228" s="46">
        <v>119</v>
      </c>
      <c r="I1228" s="46">
        <v>27</v>
      </c>
      <c r="J1228" s="46">
        <v>1471</v>
      </c>
      <c r="K1228" s="46">
        <v>1925</v>
      </c>
      <c r="L1228" s="46">
        <v>400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21</v>
      </c>
      <c r="AL1228" s="46">
        <v>16</v>
      </c>
      <c r="AM1228" s="46">
        <v>0</v>
      </c>
      <c r="AN1228" s="46">
        <v>0</v>
      </c>
      <c r="AO1228" s="46">
        <v>0</v>
      </c>
      <c r="AP1228" s="46">
        <v>0</v>
      </c>
      <c r="AQ1228" s="46">
        <v>0</v>
      </c>
      <c r="AR1228" s="46">
        <v>0</v>
      </c>
      <c r="AS1228" s="46">
        <v>0</v>
      </c>
      <c r="AT1228" s="46">
        <v>0</v>
      </c>
      <c r="AU1228" s="46">
        <v>0</v>
      </c>
      <c r="AV1228" s="46">
        <v>0</v>
      </c>
      <c r="AW1228" s="46">
        <v>0</v>
      </c>
      <c r="AX1228" s="46">
        <v>0</v>
      </c>
    </row>
    <row r="1229" spans="1:50">
      <c r="A1229" s="46">
        <v>1228</v>
      </c>
      <c r="B1229" s="46" t="s">
        <v>3098</v>
      </c>
      <c r="C1229" s="46" t="s">
        <v>2540</v>
      </c>
      <c r="D1229" s="46" t="s">
        <v>24</v>
      </c>
      <c r="E1229" s="46" t="s">
        <v>2554</v>
      </c>
      <c r="F1229" s="46" t="s">
        <v>2553</v>
      </c>
      <c r="G1229" s="46">
        <v>17</v>
      </c>
      <c r="H1229" s="46">
        <v>27</v>
      </c>
      <c r="I1229" s="46">
        <v>7</v>
      </c>
      <c r="J1229" s="46">
        <v>215</v>
      </c>
      <c r="K1229" s="46">
        <v>339.5</v>
      </c>
      <c r="L1229" s="46">
        <v>88.5</v>
      </c>
      <c r="M1229" s="46">
        <v>0</v>
      </c>
      <c r="N1229" s="46">
        <v>0</v>
      </c>
      <c r="O1229" s="46">
        <v>0</v>
      </c>
      <c r="P1229" s="46">
        <v>0</v>
      </c>
      <c r="Q1229" s="46">
        <v>0</v>
      </c>
      <c r="R1229" s="46">
        <v>0</v>
      </c>
      <c r="S1229" s="46">
        <v>0</v>
      </c>
      <c r="T1229" s="46">
        <v>0</v>
      </c>
      <c r="U1229" s="46">
        <v>0</v>
      </c>
      <c r="V1229" s="46">
        <v>0</v>
      </c>
      <c r="W1229" s="46">
        <v>0</v>
      </c>
      <c r="X1229" s="46">
        <v>0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v>0</v>
      </c>
      <c r="AG1229" s="46">
        <v>0</v>
      </c>
      <c r="AH1229" s="46">
        <v>0</v>
      </c>
      <c r="AI1229" s="46">
        <v>0</v>
      </c>
      <c r="AJ1229" s="46">
        <v>0</v>
      </c>
      <c r="AK1229" s="46">
        <v>7</v>
      </c>
      <c r="AL1229" s="46">
        <v>8</v>
      </c>
      <c r="AM1229" s="46">
        <v>0</v>
      </c>
      <c r="AN1229" s="46">
        <v>0</v>
      </c>
      <c r="AO1229" s="46">
        <v>0</v>
      </c>
      <c r="AP1229" s="46">
        <v>0</v>
      </c>
      <c r="AQ1229" s="46">
        <v>0</v>
      </c>
      <c r="AR1229" s="46">
        <v>0</v>
      </c>
      <c r="AS1229" s="46">
        <v>0</v>
      </c>
      <c r="AT1229" s="46">
        <v>0</v>
      </c>
      <c r="AU1229" s="46">
        <v>0</v>
      </c>
      <c r="AV1229" s="46">
        <v>0</v>
      </c>
      <c r="AW1229" s="46">
        <v>0</v>
      </c>
      <c r="AX1229" s="46">
        <v>0</v>
      </c>
    </row>
    <row r="1230" spans="1:50">
      <c r="A1230" s="46">
        <v>1229</v>
      </c>
      <c r="B1230" s="46" t="s">
        <v>3098</v>
      </c>
      <c r="C1230" s="46" t="s">
        <v>2540</v>
      </c>
      <c r="D1230" s="46" t="s">
        <v>24</v>
      </c>
      <c r="E1230" s="46" t="s">
        <v>2556</v>
      </c>
      <c r="F1230" s="46" t="s">
        <v>2555</v>
      </c>
      <c r="G1230" s="46">
        <v>19</v>
      </c>
      <c r="H1230" s="46">
        <v>25</v>
      </c>
      <c r="I1230" s="46">
        <v>4</v>
      </c>
      <c r="J1230" s="46">
        <v>215</v>
      </c>
      <c r="K1230" s="46">
        <v>280</v>
      </c>
      <c r="L1230" s="46">
        <v>58</v>
      </c>
      <c r="M1230" s="46">
        <v>0</v>
      </c>
      <c r="N1230" s="46">
        <v>0</v>
      </c>
      <c r="O1230" s="46">
        <v>0</v>
      </c>
      <c r="P1230" s="46">
        <v>0</v>
      </c>
      <c r="Q1230" s="46">
        <v>0</v>
      </c>
      <c r="R1230" s="46">
        <v>0</v>
      </c>
      <c r="S1230" s="46">
        <v>0</v>
      </c>
      <c r="T1230" s="46">
        <v>0</v>
      </c>
      <c r="U1230" s="46">
        <v>0</v>
      </c>
      <c r="V1230" s="46">
        <v>0</v>
      </c>
      <c r="W1230" s="46">
        <v>0</v>
      </c>
      <c r="X1230" s="46">
        <v>0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v>0</v>
      </c>
      <c r="AG1230" s="46">
        <v>0</v>
      </c>
      <c r="AH1230" s="46">
        <v>0</v>
      </c>
      <c r="AI1230" s="46">
        <v>0</v>
      </c>
      <c r="AJ1230" s="46">
        <v>0</v>
      </c>
      <c r="AK1230" s="46">
        <v>0</v>
      </c>
      <c r="AL1230" s="46">
        <v>0</v>
      </c>
      <c r="AM1230" s="46">
        <v>0</v>
      </c>
      <c r="AN1230" s="46">
        <v>0</v>
      </c>
      <c r="AO1230" s="46">
        <v>0</v>
      </c>
      <c r="AP1230" s="46">
        <v>0</v>
      </c>
      <c r="AQ1230" s="46">
        <v>0</v>
      </c>
      <c r="AR1230" s="46">
        <v>0</v>
      </c>
      <c r="AS1230" s="46">
        <v>0</v>
      </c>
      <c r="AT1230" s="46">
        <v>0</v>
      </c>
      <c r="AU1230" s="46">
        <v>32</v>
      </c>
      <c r="AV1230" s="46">
        <v>2</v>
      </c>
      <c r="AW1230" s="46">
        <v>0</v>
      </c>
      <c r="AX1230" s="46">
        <v>0</v>
      </c>
    </row>
    <row r="1231" spans="1:50">
      <c r="A1231" s="46">
        <v>1230</v>
      </c>
      <c r="B1231" s="46" t="s">
        <v>3098</v>
      </c>
      <c r="C1231" s="46" t="s">
        <v>2540</v>
      </c>
      <c r="D1231" s="46" t="s">
        <v>24</v>
      </c>
      <c r="E1231" s="46" t="s">
        <v>2558</v>
      </c>
      <c r="F1231" s="46" t="s">
        <v>2557</v>
      </c>
      <c r="G1231" s="46">
        <v>30</v>
      </c>
      <c r="H1231" s="46">
        <v>42</v>
      </c>
      <c r="I1231" s="46">
        <v>2</v>
      </c>
      <c r="J1231" s="46">
        <v>344</v>
      </c>
      <c r="K1231" s="46">
        <v>552</v>
      </c>
      <c r="L1231" s="46">
        <v>31</v>
      </c>
      <c r="M1231" s="46">
        <v>0</v>
      </c>
      <c r="N1231" s="46">
        <v>0</v>
      </c>
      <c r="O1231" s="46">
        <v>0</v>
      </c>
      <c r="P1231" s="46">
        <v>0</v>
      </c>
      <c r="Q1231" s="46">
        <v>0</v>
      </c>
      <c r="R1231" s="46">
        <v>0</v>
      </c>
      <c r="S1231" s="46">
        <v>0</v>
      </c>
      <c r="T1231" s="46">
        <v>0</v>
      </c>
      <c r="U1231" s="46">
        <v>0</v>
      </c>
      <c r="V1231" s="46">
        <v>0</v>
      </c>
      <c r="W1231" s="46">
        <v>0</v>
      </c>
      <c r="X1231" s="46">
        <v>0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0</v>
      </c>
      <c r="AF1231" s="46">
        <v>0</v>
      </c>
      <c r="AG1231" s="46">
        <v>0</v>
      </c>
      <c r="AH1231" s="46">
        <v>0</v>
      </c>
      <c r="AI1231" s="46">
        <v>0</v>
      </c>
      <c r="AJ1231" s="46">
        <v>0</v>
      </c>
      <c r="AK1231" s="46">
        <v>11</v>
      </c>
      <c r="AL1231" s="46">
        <v>9</v>
      </c>
      <c r="AM1231" s="46">
        <v>0</v>
      </c>
      <c r="AN1231" s="46">
        <v>0</v>
      </c>
      <c r="AO1231" s="46">
        <v>0</v>
      </c>
      <c r="AP1231" s="46">
        <v>0</v>
      </c>
      <c r="AQ1231" s="46">
        <v>0</v>
      </c>
      <c r="AR1231" s="46">
        <v>0</v>
      </c>
      <c r="AS1231" s="46">
        <v>0</v>
      </c>
      <c r="AT1231" s="46">
        <v>0</v>
      </c>
      <c r="AU1231" s="46">
        <v>0</v>
      </c>
      <c r="AV1231" s="46">
        <v>0</v>
      </c>
      <c r="AW1231" s="46">
        <v>0</v>
      </c>
      <c r="AX1231" s="46">
        <v>0</v>
      </c>
    </row>
    <row r="1232" spans="1:50">
      <c r="A1232" s="46">
        <v>1231</v>
      </c>
      <c r="B1232" s="46" t="s">
        <v>3098</v>
      </c>
      <c r="C1232" s="46" t="s">
        <v>2540</v>
      </c>
      <c r="D1232" s="46" t="s">
        <v>21</v>
      </c>
      <c r="E1232" s="46" t="s">
        <v>2560</v>
      </c>
      <c r="F1232" s="46" t="s">
        <v>2559</v>
      </c>
      <c r="G1232" s="46">
        <v>95</v>
      </c>
      <c r="H1232" s="46">
        <v>125</v>
      </c>
      <c r="I1232" s="46">
        <v>22</v>
      </c>
      <c r="J1232" s="46">
        <v>1506</v>
      </c>
      <c r="K1232" s="46">
        <v>1918</v>
      </c>
      <c r="L1232" s="46">
        <v>412</v>
      </c>
      <c r="M1232" s="46">
        <v>0</v>
      </c>
      <c r="N1232" s="46">
        <v>0</v>
      </c>
      <c r="O1232" s="46">
        <v>0</v>
      </c>
      <c r="P1232" s="46">
        <v>0</v>
      </c>
      <c r="Q1232" s="46">
        <v>0</v>
      </c>
      <c r="R1232" s="46">
        <v>0</v>
      </c>
      <c r="S1232" s="46">
        <v>0</v>
      </c>
      <c r="T1232" s="46">
        <v>0</v>
      </c>
      <c r="U1232" s="46">
        <v>0</v>
      </c>
      <c r="V1232" s="46">
        <v>0</v>
      </c>
      <c r="W1232" s="46">
        <v>0</v>
      </c>
      <c r="X1232" s="46">
        <v>0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0</v>
      </c>
      <c r="AF1232" s="46">
        <v>0</v>
      </c>
      <c r="AG1232" s="46">
        <v>0</v>
      </c>
      <c r="AH1232" s="46">
        <v>0</v>
      </c>
      <c r="AI1232" s="46">
        <v>0</v>
      </c>
      <c r="AJ1232" s="46">
        <v>0</v>
      </c>
      <c r="AK1232" s="46">
        <v>6</v>
      </c>
      <c r="AL1232" s="46">
        <v>5</v>
      </c>
      <c r="AM1232" s="46">
        <v>0</v>
      </c>
      <c r="AN1232" s="46">
        <v>0</v>
      </c>
      <c r="AO1232" s="46">
        <v>0</v>
      </c>
      <c r="AP1232" s="46">
        <v>0</v>
      </c>
      <c r="AQ1232" s="46">
        <v>0</v>
      </c>
      <c r="AR1232" s="46">
        <v>0</v>
      </c>
      <c r="AS1232" s="46">
        <v>0</v>
      </c>
      <c r="AT1232" s="46">
        <v>0</v>
      </c>
      <c r="AU1232" s="46">
        <v>0</v>
      </c>
      <c r="AV1232" s="46">
        <v>0</v>
      </c>
      <c r="AW1232" s="46">
        <v>0</v>
      </c>
      <c r="AX1232" s="46">
        <v>0</v>
      </c>
    </row>
    <row r="1233" spans="1:50">
      <c r="A1233" s="46">
        <v>1232</v>
      </c>
      <c r="B1233" s="46" t="s">
        <v>3098</v>
      </c>
      <c r="C1233" s="46" t="s">
        <v>2540</v>
      </c>
      <c r="D1233" s="46" t="s">
        <v>29</v>
      </c>
      <c r="E1233" s="46" t="s">
        <v>2562</v>
      </c>
      <c r="F1233" s="46" t="s">
        <v>2561</v>
      </c>
      <c r="G1233" s="46">
        <v>32</v>
      </c>
      <c r="H1233" s="46">
        <v>43</v>
      </c>
      <c r="I1233" s="46">
        <v>4</v>
      </c>
      <c r="J1233" s="46">
        <v>323</v>
      </c>
      <c r="K1233" s="46">
        <v>445</v>
      </c>
      <c r="L1233" s="46">
        <v>76</v>
      </c>
      <c r="M1233" s="46">
        <v>0</v>
      </c>
      <c r="N1233" s="46">
        <v>0</v>
      </c>
      <c r="O1233" s="46">
        <v>0</v>
      </c>
      <c r="P1233" s="46">
        <v>0</v>
      </c>
      <c r="Q1233" s="46">
        <v>0</v>
      </c>
      <c r="R1233" s="46">
        <v>0</v>
      </c>
      <c r="S1233" s="46">
        <v>0</v>
      </c>
      <c r="T1233" s="46">
        <v>0</v>
      </c>
      <c r="U1233" s="46">
        <v>0</v>
      </c>
      <c r="V1233" s="46">
        <v>0</v>
      </c>
      <c r="W1233" s="46">
        <v>0</v>
      </c>
      <c r="X1233" s="46">
        <v>0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v>0</v>
      </c>
      <c r="AG1233" s="46">
        <v>0</v>
      </c>
      <c r="AH1233" s="46">
        <v>0</v>
      </c>
      <c r="AI1233" s="46">
        <v>0</v>
      </c>
      <c r="AJ1233" s="46">
        <v>0</v>
      </c>
      <c r="AK1233" s="46">
        <v>0</v>
      </c>
      <c r="AL1233" s="46">
        <v>0</v>
      </c>
      <c r="AM1233" s="46">
        <v>0</v>
      </c>
      <c r="AN1233" s="46">
        <v>0</v>
      </c>
      <c r="AO1233" s="46">
        <v>0</v>
      </c>
      <c r="AP1233" s="46">
        <v>0</v>
      </c>
      <c r="AQ1233" s="46">
        <v>0</v>
      </c>
      <c r="AR1233" s="46">
        <v>0</v>
      </c>
      <c r="AS1233" s="46">
        <v>0</v>
      </c>
      <c r="AT1233" s="46">
        <v>0</v>
      </c>
      <c r="AU1233" s="46">
        <v>0</v>
      </c>
      <c r="AV1233" s="46">
        <v>0</v>
      </c>
      <c r="AW1233" s="46">
        <v>0</v>
      </c>
      <c r="AX1233" s="46">
        <v>0</v>
      </c>
    </row>
    <row r="1234" spans="1:50">
      <c r="A1234" s="46">
        <v>1233</v>
      </c>
      <c r="B1234" s="46" t="s">
        <v>3098</v>
      </c>
      <c r="C1234" s="46" t="s">
        <v>2540</v>
      </c>
      <c r="D1234" s="46" t="s">
        <v>24</v>
      </c>
      <c r="E1234" s="46" t="s">
        <v>2564</v>
      </c>
      <c r="F1234" s="46" t="s">
        <v>2563</v>
      </c>
      <c r="G1234" s="46">
        <v>12</v>
      </c>
      <c r="H1234" s="46">
        <v>16</v>
      </c>
      <c r="I1234" s="46">
        <v>6</v>
      </c>
      <c r="J1234" s="46">
        <v>76</v>
      </c>
      <c r="K1234" s="46">
        <v>105</v>
      </c>
      <c r="L1234" s="46">
        <v>37</v>
      </c>
      <c r="M1234" s="46">
        <v>0</v>
      </c>
      <c r="N1234" s="46">
        <v>0</v>
      </c>
      <c r="O1234" s="46">
        <v>0</v>
      </c>
      <c r="P1234" s="46">
        <v>0</v>
      </c>
      <c r="Q1234" s="46">
        <v>0</v>
      </c>
      <c r="R1234" s="46">
        <v>0</v>
      </c>
      <c r="S1234" s="46">
        <v>0</v>
      </c>
      <c r="T1234" s="46">
        <v>0</v>
      </c>
      <c r="U1234" s="46">
        <v>0</v>
      </c>
      <c r="V1234" s="46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>
        <v>0</v>
      </c>
      <c r="AJ1234" s="46">
        <v>0</v>
      </c>
      <c r="AK1234" s="46">
        <v>0</v>
      </c>
      <c r="AL1234" s="46">
        <v>0</v>
      </c>
      <c r="AM1234" s="46">
        <v>0</v>
      </c>
      <c r="AN1234" s="46">
        <v>0</v>
      </c>
      <c r="AO1234" s="46">
        <v>0</v>
      </c>
      <c r="AP1234" s="46">
        <v>0</v>
      </c>
      <c r="AQ1234" s="46">
        <v>0</v>
      </c>
      <c r="AR1234" s="46">
        <v>0</v>
      </c>
      <c r="AS1234" s="46">
        <v>0</v>
      </c>
      <c r="AT1234" s="46">
        <v>0</v>
      </c>
      <c r="AU1234" s="46">
        <v>0</v>
      </c>
      <c r="AV1234" s="46">
        <v>0</v>
      </c>
      <c r="AW1234" s="46">
        <v>0</v>
      </c>
      <c r="AX1234" s="46">
        <v>0</v>
      </c>
    </row>
    <row r="1235" spans="1:50">
      <c r="A1235" s="46">
        <v>1234</v>
      </c>
      <c r="B1235" s="46" t="s">
        <v>3098</v>
      </c>
      <c r="C1235" s="46" t="s">
        <v>2540</v>
      </c>
      <c r="D1235" s="46" t="s">
        <v>29</v>
      </c>
      <c r="E1235" s="46" t="s">
        <v>2566</v>
      </c>
      <c r="F1235" s="46" t="s">
        <v>2565</v>
      </c>
      <c r="G1235" s="46">
        <v>45</v>
      </c>
      <c r="H1235" s="46">
        <v>55</v>
      </c>
      <c r="I1235" s="46">
        <v>18</v>
      </c>
      <c r="J1235" s="46">
        <v>827</v>
      </c>
      <c r="K1235" s="46">
        <v>1046</v>
      </c>
      <c r="L1235" s="46">
        <v>273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0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10</v>
      </c>
      <c r="AL1235" s="46">
        <v>9</v>
      </c>
      <c r="AM1235" s="46">
        <v>0</v>
      </c>
      <c r="AN1235" s="46">
        <v>0</v>
      </c>
      <c r="AO1235" s="46">
        <v>0</v>
      </c>
      <c r="AP1235" s="46">
        <v>0</v>
      </c>
      <c r="AQ1235" s="46">
        <v>0</v>
      </c>
      <c r="AR1235" s="46">
        <v>0</v>
      </c>
      <c r="AS1235" s="46">
        <v>0</v>
      </c>
      <c r="AT1235" s="46">
        <v>0</v>
      </c>
      <c r="AU1235" s="46">
        <v>0</v>
      </c>
      <c r="AV1235" s="46">
        <v>0</v>
      </c>
      <c r="AW1235" s="46">
        <v>0</v>
      </c>
      <c r="AX1235" s="46">
        <v>0</v>
      </c>
    </row>
    <row r="1236" spans="1:50">
      <c r="A1236" s="46">
        <v>1235</v>
      </c>
      <c r="B1236" s="46" t="s">
        <v>3098</v>
      </c>
      <c r="C1236" s="46" t="s">
        <v>2540</v>
      </c>
      <c r="D1236" s="46" t="s">
        <v>24</v>
      </c>
      <c r="E1236" s="46" t="s">
        <v>2568</v>
      </c>
      <c r="F1236" s="46" t="s">
        <v>2567</v>
      </c>
      <c r="G1236" s="46">
        <v>27</v>
      </c>
      <c r="H1236" s="46">
        <v>24</v>
      </c>
      <c r="I1236" s="46">
        <v>4</v>
      </c>
      <c r="J1236" s="46">
        <v>222</v>
      </c>
      <c r="K1236" s="46">
        <v>255</v>
      </c>
      <c r="L1236" s="46">
        <v>35</v>
      </c>
      <c r="M1236" s="46">
        <v>0</v>
      </c>
      <c r="N1236" s="46">
        <v>0</v>
      </c>
      <c r="O1236" s="46">
        <v>0</v>
      </c>
      <c r="P1236" s="46">
        <v>0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0</v>
      </c>
      <c r="AK1236" s="46">
        <v>0</v>
      </c>
      <c r="AL1236" s="46">
        <v>0</v>
      </c>
      <c r="AM1236" s="46">
        <v>0</v>
      </c>
      <c r="AN1236" s="46">
        <v>0</v>
      </c>
      <c r="AO1236" s="46">
        <v>0</v>
      </c>
      <c r="AP1236" s="46">
        <v>0</v>
      </c>
      <c r="AQ1236" s="46">
        <v>0</v>
      </c>
      <c r="AR1236" s="46">
        <v>0</v>
      </c>
      <c r="AS1236" s="46">
        <v>0</v>
      </c>
      <c r="AT1236" s="46">
        <v>0</v>
      </c>
      <c r="AU1236" s="46">
        <v>0</v>
      </c>
      <c r="AV1236" s="46">
        <v>0</v>
      </c>
      <c r="AW1236" s="46">
        <v>0</v>
      </c>
      <c r="AX1236" s="46">
        <v>0</v>
      </c>
    </row>
    <row r="1237" spans="1:50">
      <c r="A1237" s="46">
        <v>1236</v>
      </c>
      <c r="B1237" s="46" t="s">
        <v>3098</v>
      </c>
      <c r="C1237" s="46" t="s">
        <v>2540</v>
      </c>
      <c r="D1237" s="46" t="s">
        <v>24</v>
      </c>
      <c r="E1237" s="46" t="s">
        <v>2570</v>
      </c>
      <c r="F1237" s="46" t="s">
        <v>2569</v>
      </c>
      <c r="G1237" s="46">
        <v>16</v>
      </c>
      <c r="H1237" s="46">
        <v>20</v>
      </c>
      <c r="I1237" s="46">
        <v>4</v>
      </c>
      <c r="J1237" s="46">
        <v>232</v>
      </c>
      <c r="K1237" s="46">
        <v>332</v>
      </c>
      <c r="L1237" s="46">
        <v>66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0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1</v>
      </c>
      <c r="AL1237" s="46">
        <v>2</v>
      </c>
      <c r="AM1237" s="46">
        <v>0</v>
      </c>
      <c r="AN1237" s="46">
        <v>0</v>
      </c>
      <c r="AO1237" s="46">
        <v>0</v>
      </c>
      <c r="AP1237" s="46">
        <v>0</v>
      </c>
      <c r="AQ1237" s="46">
        <v>0</v>
      </c>
      <c r="AR1237" s="46">
        <v>0</v>
      </c>
      <c r="AS1237" s="46">
        <v>0</v>
      </c>
      <c r="AT1237" s="46">
        <v>0</v>
      </c>
      <c r="AU1237" s="46">
        <v>0</v>
      </c>
      <c r="AV1237" s="46">
        <v>0</v>
      </c>
      <c r="AW1237" s="46">
        <v>0</v>
      </c>
      <c r="AX1237" s="46">
        <v>0</v>
      </c>
    </row>
    <row r="1238" spans="1:50">
      <c r="A1238" s="46">
        <v>1237</v>
      </c>
      <c r="B1238" s="46" t="s">
        <v>3098</v>
      </c>
      <c r="C1238" s="46" t="s">
        <v>2540</v>
      </c>
      <c r="D1238" s="46" t="s">
        <v>29</v>
      </c>
      <c r="E1238" s="46" t="s">
        <v>2572</v>
      </c>
      <c r="F1238" s="46" t="s">
        <v>2571</v>
      </c>
      <c r="G1238" s="46">
        <v>21</v>
      </c>
      <c r="H1238" s="46">
        <v>28</v>
      </c>
      <c r="I1238" s="46">
        <v>6</v>
      </c>
      <c r="J1238" s="46">
        <v>274.5</v>
      </c>
      <c r="K1238" s="46">
        <v>370</v>
      </c>
      <c r="L1238" s="46">
        <v>75</v>
      </c>
      <c r="M1238" s="46">
        <v>0</v>
      </c>
      <c r="N1238" s="46">
        <v>0</v>
      </c>
      <c r="O1238" s="46">
        <v>0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8</v>
      </c>
      <c r="AL1238" s="46">
        <v>9</v>
      </c>
      <c r="AM1238" s="46">
        <v>0</v>
      </c>
      <c r="AN1238" s="46">
        <v>0</v>
      </c>
      <c r="AO1238" s="46">
        <v>0</v>
      </c>
      <c r="AP1238" s="46">
        <v>0</v>
      </c>
      <c r="AQ1238" s="46">
        <v>0</v>
      </c>
      <c r="AR1238" s="46">
        <v>0</v>
      </c>
      <c r="AS1238" s="46">
        <v>0</v>
      </c>
      <c r="AT1238" s="46">
        <v>0</v>
      </c>
      <c r="AU1238" s="46">
        <v>0</v>
      </c>
      <c r="AV1238" s="46">
        <v>0</v>
      </c>
      <c r="AW1238" s="46">
        <v>0</v>
      </c>
      <c r="AX1238" s="46">
        <v>0</v>
      </c>
    </row>
    <row r="1239" spans="1:50">
      <c r="A1239" s="46">
        <v>1238</v>
      </c>
      <c r="B1239" s="46" t="s">
        <v>3098</v>
      </c>
      <c r="C1239" s="46" t="s">
        <v>2540</v>
      </c>
      <c r="D1239" s="46" t="s">
        <v>29</v>
      </c>
      <c r="E1239" s="46" t="s">
        <v>2574</v>
      </c>
      <c r="F1239" s="46" t="s">
        <v>2573</v>
      </c>
      <c r="G1239" s="46">
        <v>15</v>
      </c>
      <c r="H1239" s="46">
        <v>17</v>
      </c>
      <c r="I1239" s="46">
        <v>4</v>
      </c>
      <c r="J1239" s="46">
        <v>147</v>
      </c>
      <c r="K1239" s="46">
        <v>257</v>
      </c>
      <c r="L1239" s="46">
        <v>38</v>
      </c>
      <c r="M1239" s="46">
        <v>0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1</v>
      </c>
      <c r="AL1239" s="46">
        <v>1</v>
      </c>
      <c r="AM1239" s="46">
        <v>0</v>
      </c>
      <c r="AN1239" s="46">
        <v>0</v>
      </c>
      <c r="AO1239" s="46">
        <v>0</v>
      </c>
      <c r="AP1239" s="46">
        <v>0</v>
      </c>
      <c r="AQ1239" s="46">
        <v>0</v>
      </c>
      <c r="AR1239" s="46">
        <v>0</v>
      </c>
      <c r="AS1239" s="46">
        <v>0</v>
      </c>
      <c r="AT1239" s="46">
        <v>0</v>
      </c>
      <c r="AU1239" s="46">
        <v>0</v>
      </c>
      <c r="AV1239" s="46">
        <v>0</v>
      </c>
      <c r="AW1239" s="46">
        <v>0</v>
      </c>
      <c r="AX1239" s="46">
        <v>0</v>
      </c>
    </row>
    <row r="1240" spans="1:50">
      <c r="A1240" s="46">
        <v>1239</v>
      </c>
      <c r="B1240" s="46" t="s">
        <v>3098</v>
      </c>
      <c r="C1240" s="46" t="s">
        <v>2540</v>
      </c>
      <c r="D1240" s="46" t="s">
        <v>29</v>
      </c>
      <c r="E1240" s="46" t="s">
        <v>2576</v>
      </c>
      <c r="F1240" s="46" t="s">
        <v>2575</v>
      </c>
      <c r="G1240" s="46">
        <v>62</v>
      </c>
      <c r="H1240" s="46">
        <v>91</v>
      </c>
      <c r="I1240" s="46">
        <v>18</v>
      </c>
      <c r="J1240" s="46">
        <v>735</v>
      </c>
      <c r="K1240" s="46">
        <v>1075.5</v>
      </c>
      <c r="L1240" s="46">
        <v>195</v>
      </c>
      <c r="M1240" s="46">
        <v>0</v>
      </c>
      <c r="N1240" s="46">
        <v>0</v>
      </c>
      <c r="O1240" s="46">
        <v>0</v>
      </c>
      <c r="P1240" s="46">
        <v>0</v>
      </c>
      <c r="Q1240" s="46">
        <v>0</v>
      </c>
      <c r="R1240" s="46">
        <v>0</v>
      </c>
      <c r="S1240" s="46">
        <v>0</v>
      </c>
      <c r="T1240" s="46">
        <v>0</v>
      </c>
      <c r="U1240" s="46">
        <v>0</v>
      </c>
      <c r="V1240" s="46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15</v>
      </c>
      <c r="AL1240" s="46">
        <v>13</v>
      </c>
      <c r="AM1240" s="46">
        <v>0</v>
      </c>
      <c r="AN1240" s="46">
        <v>0</v>
      </c>
      <c r="AO1240" s="46">
        <v>0</v>
      </c>
      <c r="AP1240" s="46">
        <v>0</v>
      </c>
      <c r="AQ1240" s="46">
        <v>0</v>
      </c>
      <c r="AR1240" s="46">
        <v>0</v>
      </c>
      <c r="AS1240" s="46">
        <v>0</v>
      </c>
      <c r="AT1240" s="46">
        <v>0</v>
      </c>
      <c r="AU1240" s="46">
        <v>0</v>
      </c>
      <c r="AV1240" s="46">
        <v>0</v>
      </c>
      <c r="AW1240" s="46">
        <v>0</v>
      </c>
      <c r="AX1240" s="46">
        <v>0</v>
      </c>
    </row>
    <row r="1241" spans="1:50">
      <c r="A1241" s="46">
        <v>1240</v>
      </c>
      <c r="B1241" s="46" t="s">
        <v>3098</v>
      </c>
      <c r="C1241" s="46" t="s">
        <v>2540</v>
      </c>
      <c r="D1241" s="46" t="s">
        <v>21</v>
      </c>
      <c r="E1241" s="46" t="s">
        <v>2578</v>
      </c>
      <c r="F1241" s="46" t="s">
        <v>2577</v>
      </c>
      <c r="G1241" s="46">
        <v>81</v>
      </c>
      <c r="H1241" s="46">
        <v>87</v>
      </c>
      <c r="I1241" s="46">
        <v>22</v>
      </c>
      <c r="J1241" s="46">
        <v>1427</v>
      </c>
      <c r="K1241" s="46">
        <v>2027</v>
      </c>
      <c r="L1241" s="46">
        <v>472</v>
      </c>
      <c r="M1241" s="46">
        <v>0</v>
      </c>
      <c r="N1241" s="46">
        <v>0</v>
      </c>
      <c r="O1241" s="46">
        <v>0</v>
      </c>
      <c r="P1241" s="46">
        <v>0</v>
      </c>
      <c r="Q1241" s="46">
        <v>0</v>
      </c>
      <c r="R1241" s="46">
        <v>0</v>
      </c>
      <c r="S1241" s="46">
        <v>0</v>
      </c>
      <c r="T1241" s="46">
        <v>0</v>
      </c>
      <c r="U1241" s="46">
        <v>0</v>
      </c>
      <c r="V1241" s="46">
        <v>0</v>
      </c>
      <c r="W1241" s="46">
        <v>0</v>
      </c>
      <c r="X1241" s="46">
        <v>0</v>
      </c>
      <c r="Y1241" s="46">
        <v>0</v>
      </c>
      <c r="Z1241" s="46">
        <v>0</v>
      </c>
      <c r="AA1241" s="46">
        <v>0</v>
      </c>
      <c r="AB1241" s="46">
        <v>0</v>
      </c>
      <c r="AC1241" s="46">
        <v>0</v>
      </c>
      <c r="AD1241" s="46">
        <v>0</v>
      </c>
      <c r="AE1241" s="46">
        <v>0</v>
      </c>
      <c r="AF1241" s="46">
        <v>0</v>
      </c>
      <c r="AG1241" s="46">
        <v>0</v>
      </c>
      <c r="AH1241" s="46">
        <v>0</v>
      </c>
      <c r="AI1241" s="46">
        <v>0</v>
      </c>
      <c r="AJ1241" s="46">
        <v>0</v>
      </c>
      <c r="AK1241" s="46">
        <v>52</v>
      </c>
      <c r="AL1241" s="46">
        <v>37</v>
      </c>
      <c r="AM1241" s="46">
        <v>0</v>
      </c>
      <c r="AN1241" s="46">
        <v>0</v>
      </c>
      <c r="AO1241" s="46">
        <v>0</v>
      </c>
      <c r="AP1241" s="46">
        <v>0</v>
      </c>
      <c r="AQ1241" s="46">
        <v>0</v>
      </c>
      <c r="AR1241" s="46">
        <v>0</v>
      </c>
      <c r="AS1241" s="46">
        <v>0</v>
      </c>
      <c r="AT1241" s="46">
        <v>0</v>
      </c>
      <c r="AU1241" s="46">
        <v>0</v>
      </c>
      <c r="AV1241" s="46">
        <v>0</v>
      </c>
      <c r="AW1241" s="46">
        <v>0</v>
      </c>
      <c r="AX1241" s="46">
        <v>0</v>
      </c>
    </row>
    <row r="1242" spans="1:50">
      <c r="A1242" s="46">
        <v>1241</v>
      </c>
      <c r="B1242" s="46" t="s">
        <v>3098</v>
      </c>
      <c r="C1242" s="46" t="s">
        <v>2540</v>
      </c>
      <c r="D1242" s="46" t="s">
        <v>29</v>
      </c>
      <c r="E1242" s="46" t="s">
        <v>2580</v>
      </c>
      <c r="F1242" s="46" t="s">
        <v>2579</v>
      </c>
      <c r="G1242" s="46">
        <v>8</v>
      </c>
      <c r="H1242" s="46">
        <v>23</v>
      </c>
      <c r="I1242" s="46">
        <v>4</v>
      </c>
      <c r="J1242" s="46">
        <v>360</v>
      </c>
      <c r="K1242" s="46">
        <v>464</v>
      </c>
      <c r="L1242" s="46">
        <v>63</v>
      </c>
      <c r="M1242" s="46">
        <v>0</v>
      </c>
      <c r="N1242" s="46">
        <v>0</v>
      </c>
      <c r="O1242" s="46">
        <v>0</v>
      </c>
      <c r="P1242" s="46">
        <v>0</v>
      </c>
      <c r="Q1242" s="46">
        <v>0</v>
      </c>
      <c r="R1242" s="46">
        <v>0</v>
      </c>
      <c r="S1242" s="46">
        <v>0</v>
      </c>
      <c r="T1242" s="46">
        <v>0</v>
      </c>
      <c r="U1242" s="46">
        <v>0</v>
      </c>
      <c r="V1242" s="46">
        <v>0</v>
      </c>
      <c r="W1242" s="46">
        <v>0</v>
      </c>
      <c r="X1242" s="46">
        <v>0</v>
      </c>
      <c r="Y1242" s="46">
        <v>0</v>
      </c>
      <c r="Z1242" s="46">
        <v>0</v>
      </c>
      <c r="AA1242" s="46">
        <v>0</v>
      </c>
      <c r="AB1242" s="46">
        <v>0</v>
      </c>
      <c r="AC1242" s="46">
        <v>0</v>
      </c>
      <c r="AD1242" s="46">
        <v>0</v>
      </c>
      <c r="AE1242" s="46">
        <v>0</v>
      </c>
      <c r="AF1242" s="46">
        <v>0</v>
      </c>
      <c r="AG1242" s="46">
        <v>0</v>
      </c>
      <c r="AH1242" s="46">
        <v>0</v>
      </c>
      <c r="AI1242" s="46">
        <v>0</v>
      </c>
      <c r="AJ1242" s="46">
        <v>0</v>
      </c>
      <c r="AK1242" s="46">
        <v>17</v>
      </c>
      <c r="AL1242" s="46">
        <v>13</v>
      </c>
      <c r="AM1242" s="46">
        <v>0</v>
      </c>
      <c r="AN1242" s="46">
        <v>0</v>
      </c>
      <c r="AO1242" s="46">
        <v>0</v>
      </c>
      <c r="AP1242" s="46">
        <v>0</v>
      </c>
      <c r="AQ1242" s="46">
        <v>0</v>
      </c>
      <c r="AR1242" s="46">
        <v>0</v>
      </c>
      <c r="AS1242" s="46">
        <v>0</v>
      </c>
      <c r="AT1242" s="46">
        <v>0</v>
      </c>
      <c r="AU1242" s="46">
        <v>0</v>
      </c>
      <c r="AV1242" s="46">
        <v>0</v>
      </c>
      <c r="AW1242" s="46">
        <v>0</v>
      </c>
      <c r="AX1242" s="46">
        <v>0</v>
      </c>
    </row>
    <row r="1243" spans="1:50">
      <c r="A1243" s="46">
        <v>1242</v>
      </c>
      <c r="B1243" s="46" t="s">
        <v>3098</v>
      </c>
      <c r="C1243" s="46" t="s">
        <v>2540</v>
      </c>
      <c r="D1243" s="46" t="s">
        <v>24</v>
      </c>
      <c r="E1243" s="46" t="s">
        <v>2582</v>
      </c>
      <c r="F1243" s="46" t="s">
        <v>2581</v>
      </c>
      <c r="G1243" s="46">
        <v>35</v>
      </c>
      <c r="H1243" s="46">
        <v>49</v>
      </c>
      <c r="I1243" s="46">
        <v>13</v>
      </c>
      <c r="J1243" s="46">
        <v>445</v>
      </c>
      <c r="K1243" s="46">
        <v>588</v>
      </c>
      <c r="L1243" s="46">
        <v>115</v>
      </c>
      <c r="M1243" s="46">
        <v>0</v>
      </c>
      <c r="N1243" s="46">
        <v>0</v>
      </c>
      <c r="O1243" s="46">
        <v>0</v>
      </c>
      <c r="P1243" s="46">
        <v>0</v>
      </c>
      <c r="Q1243" s="46">
        <v>0</v>
      </c>
      <c r="R1243" s="46">
        <v>0</v>
      </c>
      <c r="S1243" s="46">
        <v>0</v>
      </c>
      <c r="T1243" s="46">
        <v>0</v>
      </c>
      <c r="U1243" s="46">
        <v>0</v>
      </c>
      <c r="V1243" s="46">
        <v>0</v>
      </c>
      <c r="W1243" s="46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v>0</v>
      </c>
      <c r="AG1243" s="46">
        <v>0</v>
      </c>
      <c r="AH1243" s="46">
        <v>0</v>
      </c>
      <c r="AI1243" s="46">
        <v>0</v>
      </c>
      <c r="AJ1243" s="46">
        <v>0</v>
      </c>
      <c r="AK1243" s="46">
        <v>6</v>
      </c>
      <c r="AL1243" s="46">
        <v>6</v>
      </c>
      <c r="AM1243" s="46">
        <v>0</v>
      </c>
      <c r="AN1243" s="46">
        <v>0</v>
      </c>
      <c r="AO1243" s="46">
        <v>0</v>
      </c>
      <c r="AP1243" s="46">
        <v>0</v>
      </c>
      <c r="AQ1243" s="46">
        <v>0</v>
      </c>
      <c r="AR1243" s="46">
        <v>0</v>
      </c>
      <c r="AS1243" s="46">
        <v>0</v>
      </c>
      <c r="AT1243" s="46">
        <v>0</v>
      </c>
      <c r="AU1243" s="46">
        <v>0</v>
      </c>
      <c r="AV1243" s="46">
        <v>0</v>
      </c>
      <c r="AW1243" s="46">
        <v>0</v>
      </c>
      <c r="AX1243" s="46">
        <v>0</v>
      </c>
    </row>
    <row r="1244" spans="1:50">
      <c r="A1244" s="46">
        <v>1243</v>
      </c>
      <c r="B1244" s="46" t="s">
        <v>3098</v>
      </c>
      <c r="C1244" s="46" t="s">
        <v>2540</v>
      </c>
      <c r="D1244" s="46" t="s">
        <v>29</v>
      </c>
      <c r="E1244" s="46" t="s">
        <v>2584</v>
      </c>
      <c r="F1244" s="46" t="s">
        <v>2583</v>
      </c>
      <c r="G1244" s="46">
        <v>30</v>
      </c>
      <c r="H1244" s="46">
        <v>35</v>
      </c>
      <c r="I1244" s="46">
        <v>6</v>
      </c>
      <c r="J1244" s="46">
        <v>352</v>
      </c>
      <c r="K1244" s="46">
        <v>474.5</v>
      </c>
      <c r="L1244" s="46">
        <v>100</v>
      </c>
      <c r="M1244" s="46">
        <v>0</v>
      </c>
      <c r="N1244" s="46">
        <v>0</v>
      </c>
      <c r="O1244" s="46">
        <v>0</v>
      </c>
      <c r="P1244" s="46">
        <v>0</v>
      </c>
      <c r="Q1244" s="46">
        <v>0</v>
      </c>
      <c r="R1244" s="46">
        <v>0</v>
      </c>
      <c r="S1244" s="46">
        <v>0</v>
      </c>
      <c r="T1244" s="46">
        <v>0</v>
      </c>
      <c r="U1244" s="46">
        <v>0</v>
      </c>
      <c r="V1244" s="46">
        <v>0</v>
      </c>
      <c r="W1244" s="46">
        <v>0</v>
      </c>
      <c r="X1244" s="46">
        <v>0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0</v>
      </c>
      <c r="AF1244" s="46">
        <v>0</v>
      </c>
      <c r="AG1244" s="46">
        <v>0</v>
      </c>
      <c r="AH1244" s="46">
        <v>0</v>
      </c>
      <c r="AI1244" s="46">
        <v>0</v>
      </c>
      <c r="AJ1244" s="46">
        <v>0</v>
      </c>
      <c r="AK1244" s="46">
        <v>1</v>
      </c>
      <c r="AL1244" s="46">
        <v>1</v>
      </c>
      <c r="AM1244" s="46">
        <v>0</v>
      </c>
      <c r="AN1244" s="46">
        <v>0</v>
      </c>
      <c r="AO1244" s="46">
        <v>0</v>
      </c>
      <c r="AP1244" s="46">
        <v>0</v>
      </c>
      <c r="AQ1244" s="46">
        <v>0</v>
      </c>
      <c r="AR1244" s="46">
        <v>0</v>
      </c>
      <c r="AS1244" s="46">
        <v>0</v>
      </c>
      <c r="AT1244" s="46">
        <v>0</v>
      </c>
      <c r="AU1244" s="46">
        <v>0</v>
      </c>
      <c r="AV1244" s="46">
        <v>0</v>
      </c>
      <c r="AW1244" s="46">
        <v>0</v>
      </c>
      <c r="AX1244" s="46">
        <v>0</v>
      </c>
    </row>
    <row r="1245" spans="1:50">
      <c r="A1245" s="46">
        <v>1244</v>
      </c>
      <c r="B1245" s="46" t="s">
        <v>3098</v>
      </c>
      <c r="C1245" s="46" t="s">
        <v>2540</v>
      </c>
      <c r="D1245" s="46" t="s">
        <v>29</v>
      </c>
      <c r="E1245" s="46" t="s">
        <v>2586</v>
      </c>
      <c r="F1245" s="46" t="s">
        <v>2585</v>
      </c>
      <c r="G1245" s="46">
        <v>41</v>
      </c>
      <c r="H1245" s="46">
        <v>67</v>
      </c>
      <c r="I1245" s="46">
        <v>16</v>
      </c>
      <c r="J1245" s="46">
        <v>572</v>
      </c>
      <c r="K1245" s="46">
        <v>773</v>
      </c>
      <c r="L1245" s="46">
        <v>225</v>
      </c>
      <c r="M1245" s="46">
        <v>0</v>
      </c>
      <c r="N1245" s="46">
        <v>0</v>
      </c>
      <c r="O1245" s="46">
        <v>0</v>
      </c>
      <c r="P1245" s="46">
        <v>0</v>
      </c>
      <c r="Q1245" s="46">
        <v>0</v>
      </c>
      <c r="R1245" s="46">
        <v>0</v>
      </c>
      <c r="S1245" s="46">
        <v>0</v>
      </c>
      <c r="T1245" s="46">
        <v>0</v>
      </c>
      <c r="U1245" s="46">
        <v>0</v>
      </c>
      <c r="V1245" s="46">
        <v>0</v>
      </c>
      <c r="W1245" s="46">
        <v>0</v>
      </c>
      <c r="X1245" s="46">
        <v>0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0</v>
      </c>
      <c r="AH1245" s="46">
        <v>0</v>
      </c>
      <c r="AI1245" s="46">
        <v>0</v>
      </c>
      <c r="AJ1245" s="46">
        <v>0</v>
      </c>
      <c r="AK1245" s="46">
        <v>34</v>
      </c>
      <c r="AL1245" s="46">
        <v>25</v>
      </c>
      <c r="AM1245" s="46">
        <v>0</v>
      </c>
      <c r="AN1245" s="46">
        <v>0</v>
      </c>
      <c r="AO1245" s="46">
        <v>0</v>
      </c>
      <c r="AP1245" s="46">
        <v>0</v>
      </c>
      <c r="AQ1245" s="46">
        <v>0</v>
      </c>
      <c r="AR1245" s="46">
        <v>0</v>
      </c>
      <c r="AS1245" s="46">
        <v>0</v>
      </c>
      <c r="AT1245" s="46">
        <v>0</v>
      </c>
      <c r="AU1245" s="46">
        <v>0</v>
      </c>
      <c r="AV1245" s="46">
        <v>0</v>
      </c>
      <c r="AW1245" s="46">
        <v>0</v>
      </c>
      <c r="AX1245" s="46">
        <v>0</v>
      </c>
    </row>
    <row r="1246" spans="1:50">
      <c r="A1246" s="46">
        <v>1245</v>
      </c>
      <c r="B1246" s="46" t="s">
        <v>3098</v>
      </c>
      <c r="C1246" s="46" t="s">
        <v>2540</v>
      </c>
      <c r="D1246" s="46" t="s">
        <v>29</v>
      </c>
      <c r="E1246" s="46" t="s">
        <v>2588</v>
      </c>
      <c r="F1246" s="46" t="s">
        <v>2587</v>
      </c>
      <c r="G1246" s="46">
        <v>40</v>
      </c>
      <c r="H1246" s="46">
        <v>48</v>
      </c>
      <c r="I1246" s="46">
        <v>4</v>
      </c>
      <c r="J1246" s="46">
        <v>402</v>
      </c>
      <c r="K1246" s="46">
        <v>525</v>
      </c>
      <c r="L1246" s="46">
        <v>59</v>
      </c>
      <c r="M1246" s="46">
        <v>0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  <c r="AN1246" s="46">
        <v>0</v>
      </c>
      <c r="AO1246" s="46">
        <v>0</v>
      </c>
      <c r="AP1246" s="46">
        <v>0</v>
      </c>
      <c r="AQ1246" s="46">
        <v>0</v>
      </c>
      <c r="AR1246" s="46">
        <v>0</v>
      </c>
      <c r="AS1246" s="46">
        <v>0</v>
      </c>
      <c r="AT1246" s="46">
        <v>0</v>
      </c>
      <c r="AU1246" s="46">
        <v>0</v>
      </c>
      <c r="AV1246" s="46">
        <v>0</v>
      </c>
      <c r="AW1246" s="46">
        <v>0</v>
      </c>
      <c r="AX1246" s="46">
        <v>0</v>
      </c>
    </row>
    <row r="1247" spans="1:50">
      <c r="A1247" s="46">
        <v>1246</v>
      </c>
      <c r="B1247" s="46" t="s">
        <v>3098</v>
      </c>
      <c r="C1247" s="46" t="s">
        <v>2540</v>
      </c>
      <c r="D1247" s="46" t="s">
        <v>29</v>
      </c>
      <c r="E1247" s="46" t="s">
        <v>2590</v>
      </c>
      <c r="F1247" s="46" t="s">
        <v>2589</v>
      </c>
      <c r="G1247" s="46">
        <v>72</v>
      </c>
      <c r="H1247" s="46">
        <v>91</v>
      </c>
      <c r="I1247" s="46">
        <v>19</v>
      </c>
      <c r="J1247" s="46">
        <v>853</v>
      </c>
      <c r="K1247" s="46">
        <v>1099</v>
      </c>
      <c r="L1247" s="46">
        <v>238</v>
      </c>
      <c r="M1247" s="46">
        <v>0</v>
      </c>
      <c r="N1247" s="46">
        <v>0</v>
      </c>
      <c r="O1247" s="46">
        <v>0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1</v>
      </c>
      <c r="AL1247" s="46">
        <v>2</v>
      </c>
      <c r="AM1247" s="46">
        <v>0</v>
      </c>
      <c r="AN1247" s="46">
        <v>0</v>
      </c>
      <c r="AO1247" s="46">
        <v>0</v>
      </c>
      <c r="AP1247" s="46">
        <v>0</v>
      </c>
      <c r="AQ1247" s="46">
        <v>0</v>
      </c>
      <c r="AR1247" s="46">
        <v>0</v>
      </c>
      <c r="AS1247" s="46">
        <v>0</v>
      </c>
      <c r="AT1247" s="46">
        <v>0</v>
      </c>
      <c r="AU1247" s="46">
        <v>0</v>
      </c>
      <c r="AV1247" s="46">
        <v>0</v>
      </c>
      <c r="AW1247" s="46">
        <v>0</v>
      </c>
      <c r="AX1247" s="46">
        <v>0</v>
      </c>
    </row>
    <row r="1248" spans="1:50">
      <c r="A1248" s="46">
        <v>1247</v>
      </c>
      <c r="B1248" s="46" t="s">
        <v>3098</v>
      </c>
      <c r="C1248" s="46" t="s">
        <v>2540</v>
      </c>
      <c r="D1248" s="46" t="s">
        <v>24</v>
      </c>
      <c r="E1248" s="46" t="s">
        <v>2592</v>
      </c>
      <c r="F1248" s="46" t="s">
        <v>2591</v>
      </c>
      <c r="G1248" s="46">
        <v>3</v>
      </c>
      <c r="H1248" s="46">
        <v>3</v>
      </c>
      <c r="I1248" s="46">
        <v>2</v>
      </c>
      <c r="J1248" s="46">
        <v>78</v>
      </c>
      <c r="K1248" s="46">
        <v>91</v>
      </c>
      <c r="L1248" s="46">
        <v>25</v>
      </c>
      <c r="M1248" s="46">
        <v>0</v>
      </c>
      <c r="N1248" s="46">
        <v>0</v>
      </c>
      <c r="O1248" s="46">
        <v>0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>
        <v>0</v>
      </c>
      <c r="AJ1248" s="46">
        <v>0</v>
      </c>
      <c r="AK1248" s="46">
        <v>3</v>
      </c>
      <c r="AL1248" s="46">
        <v>3</v>
      </c>
      <c r="AM1248" s="46">
        <v>0</v>
      </c>
      <c r="AN1248" s="46">
        <v>0</v>
      </c>
      <c r="AO1248" s="46">
        <v>0</v>
      </c>
      <c r="AP1248" s="46">
        <v>0</v>
      </c>
      <c r="AQ1248" s="46">
        <v>0</v>
      </c>
      <c r="AR1248" s="46">
        <v>0</v>
      </c>
      <c r="AS1248" s="46">
        <v>0</v>
      </c>
      <c r="AT1248" s="46">
        <v>0</v>
      </c>
      <c r="AU1248" s="46">
        <v>0</v>
      </c>
      <c r="AV1248" s="46">
        <v>0</v>
      </c>
      <c r="AW1248" s="46">
        <v>0</v>
      </c>
      <c r="AX1248" s="46">
        <v>0</v>
      </c>
    </row>
    <row r="1249" spans="1:50">
      <c r="A1249" s="46">
        <v>1248</v>
      </c>
      <c r="B1249" s="46" t="s">
        <v>3098</v>
      </c>
      <c r="C1249" s="46" t="s">
        <v>2540</v>
      </c>
      <c r="D1249" s="46" t="s">
        <v>24</v>
      </c>
      <c r="E1249" s="46" t="s">
        <v>2594</v>
      </c>
      <c r="F1249" s="46" t="s">
        <v>2593</v>
      </c>
      <c r="G1249" s="46">
        <v>19</v>
      </c>
      <c r="H1249" s="46">
        <v>24</v>
      </c>
      <c r="I1249" s="46">
        <v>8</v>
      </c>
      <c r="J1249" s="46">
        <v>189</v>
      </c>
      <c r="K1249" s="46">
        <v>293</v>
      </c>
      <c r="L1249" s="46">
        <v>87</v>
      </c>
      <c r="M1249" s="46">
        <v>0</v>
      </c>
      <c r="N1249" s="46">
        <v>0</v>
      </c>
      <c r="O1249" s="46">
        <v>0</v>
      </c>
      <c r="P1249" s="46">
        <v>0</v>
      </c>
      <c r="Q1249" s="46">
        <v>0</v>
      </c>
      <c r="R1249" s="46">
        <v>0</v>
      </c>
      <c r="S1249" s="46">
        <v>0</v>
      </c>
      <c r="T1249" s="46">
        <v>0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2</v>
      </c>
      <c r="AL1249" s="46">
        <v>2</v>
      </c>
      <c r="AM1249" s="46">
        <v>0</v>
      </c>
      <c r="AN1249" s="46">
        <v>0</v>
      </c>
      <c r="AO1249" s="46">
        <v>0</v>
      </c>
      <c r="AP1249" s="46">
        <v>0</v>
      </c>
      <c r="AQ1249" s="46">
        <v>0</v>
      </c>
      <c r="AR1249" s="46">
        <v>0</v>
      </c>
      <c r="AS1249" s="46">
        <v>0</v>
      </c>
      <c r="AT1249" s="46">
        <v>0</v>
      </c>
      <c r="AU1249" s="46">
        <v>0</v>
      </c>
      <c r="AV1249" s="46">
        <v>0</v>
      </c>
      <c r="AW1249" s="46">
        <v>0</v>
      </c>
      <c r="AX1249" s="46">
        <v>0</v>
      </c>
    </row>
    <row r="1250" spans="1:50">
      <c r="A1250" s="46">
        <v>1249</v>
      </c>
      <c r="B1250" s="46" t="s">
        <v>3098</v>
      </c>
      <c r="C1250" s="46" t="s">
        <v>2540</v>
      </c>
      <c r="D1250" s="46" t="s">
        <v>24</v>
      </c>
      <c r="E1250" s="46" t="s">
        <v>2596</v>
      </c>
      <c r="F1250" s="46" t="s">
        <v>2595</v>
      </c>
      <c r="G1250" s="46">
        <v>30</v>
      </c>
      <c r="H1250" s="46">
        <v>40</v>
      </c>
      <c r="I1250" s="46">
        <v>8</v>
      </c>
      <c r="J1250" s="46">
        <v>477</v>
      </c>
      <c r="K1250" s="46">
        <v>666</v>
      </c>
      <c r="L1250" s="46">
        <v>150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10</v>
      </c>
      <c r="AL1250" s="46">
        <v>8</v>
      </c>
      <c r="AM1250" s="46">
        <v>0</v>
      </c>
      <c r="AN1250" s="46">
        <v>0</v>
      </c>
      <c r="AO1250" s="46">
        <v>0</v>
      </c>
      <c r="AP1250" s="46">
        <v>0</v>
      </c>
      <c r="AQ1250" s="46">
        <v>0</v>
      </c>
      <c r="AR1250" s="46">
        <v>0</v>
      </c>
      <c r="AS1250" s="46">
        <v>0</v>
      </c>
      <c r="AT1250" s="46">
        <v>0</v>
      </c>
      <c r="AU1250" s="46">
        <v>37</v>
      </c>
      <c r="AV1250" s="46">
        <v>3</v>
      </c>
      <c r="AW1250" s="46">
        <v>0</v>
      </c>
      <c r="AX1250" s="46">
        <v>0</v>
      </c>
    </row>
    <row r="1251" spans="1:50">
      <c r="A1251" s="46">
        <v>1250</v>
      </c>
      <c r="B1251" s="46" t="s">
        <v>3098</v>
      </c>
      <c r="C1251" s="46" t="s">
        <v>2540</v>
      </c>
      <c r="D1251" s="46" t="s">
        <v>21</v>
      </c>
      <c r="E1251" s="46" t="s">
        <v>2598</v>
      </c>
      <c r="F1251" s="46" t="s">
        <v>2597</v>
      </c>
      <c r="G1251" s="46">
        <v>67</v>
      </c>
      <c r="H1251" s="46">
        <v>88</v>
      </c>
      <c r="I1251" s="46">
        <v>26</v>
      </c>
      <c r="J1251" s="46">
        <v>1228</v>
      </c>
      <c r="K1251" s="46">
        <v>1647</v>
      </c>
      <c r="L1251" s="46">
        <v>440</v>
      </c>
      <c r="M1251" s="46">
        <v>0</v>
      </c>
      <c r="N1251" s="46">
        <v>0</v>
      </c>
      <c r="O1251" s="46">
        <v>0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40</v>
      </c>
      <c r="AL1251" s="46">
        <v>35</v>
      </c>
      <c r="AM1251" s="46">
        <v>0</v>
      </c>
      <c r="AN1251" s="46">
        <v>0</v>
      </c>
      <c r="AO1251" s="46">
        <v>0</v>
      </c>
      <c r="AP1251" s="46">
        <v>0</v>
      </c>
      <c r="AQ1251" s="46">
        <v>0</v>
      </c>
      <c r="AR1251" s="46">
        <v>0</v>
      </c>
      <c r="AS1251" s="46">
        <v>0</v>
      </c>
      <c r="AT1251" s="46">
        <v>0</v>
      </c>
      <c r="AU1251" s="46">
        <v>0</v>
      </c>
      <c r="AV1251" s="46">
        <v>0</v>
      </c>
      <c r="AW1251" s="46">
        <v>0</v>
      </c>
      <c r="AX1251" s="46">
        <v>0</v>
      </c>
    </row>
    <row r="1252" spans="1:50">
      <c r="A1252" s="46">
        <v>1251</v>
      </c>
      <c r="B1252" s="46" t="s">
        <v>3098</v>
      </c>
      <c r="C1252" s="46" t="s">
        <v>2540</v>
      </c>
      <c r="D1252" s="46" t="s">
        <v>24</v>
      </c>
      <c r="E1252" s="46" t="s">
        <v>2600</v>
      </c>
      <c r="F1252" s="46" t="s">
        <v>2599</v>
      </c>
      <c r="G1252" s="46">
        <v>33</v>
      </c>
      <c r="H1252" s="46">
        <v>45</v>
      </c>
      <c r="I1252" s="46">
        <v>6</v>
      </c>
      <c r="J1252" s="46">
        <v>288</v>
      </c>
      <c r="K1252" s="46">
        <v>408.5</v>
      </c>
      <c r="L1252" s="46">
        <v>51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0</v>
      </c>
      <c r="T1252" s="46">
        <v>0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1</v>
      </c>
      <c r="AL1252" s="46">
        <v>1</v>
      </c>
      <c r="AM1252" s="46">
        <v>0</v>
      </c>
      <c r="AN1252" s="46">
        <v>0</v>
      </c>
      <c r="AO1252" s="46">
        <v>0</v>
      </c>
      <c r="AP1252" s="46">
        <v>0</v>
      </c>
      <c r="AQ1252" s="46">
        <v>0</v>
      </c>
      <c r="AR1252" s="46">
        <v>0</v>
      </c>
      <c r="AS1252" s="46">
        <v>0</v>
      </c>
      <c r="AT1252" s="46">
        <v>0</v>
      </c>
      <c r="AU1252" s="46">
        <v>0</v>
      </c>
      <c r="AV1252" s="46">
        <v>0</v>
      </c>
      <c r="AW1252" s="46">
        <v>0</v>
      </c>
      <c r="AX1252" s="46">
        <v>0</v>
      </c>
    </row>
    <row r="1253" spans="1:50">
      <c r="A1253" s="46">
        <v>1252</v>
      </c>
      <c r="B1253" s="46" t="s">
        <v>3098</v>
      </c>
      <c r="C1253" s="46" t="s">
        <v>2540</v>
      </c>
      <c r="D1253" s="46" t="s">
        <v>29</v>
      </c>
      <c r="E1253" s="46" t="s">
        <v>2602</v>
      </c>
      <c r="F1253" s="46" t="s">
        <v>2601</v>
      </c>
      <c r="G1253" s="46">
        <v>30</v>
      </c>
      <c r="H1253" s="46">
        <v>39</v>
      </c>
      <c r="I1253" s="46">
        <v>12</v>
      </c>
      <c r="J1253" s="46">
        <v>304</v>
      </c>
      <c r="K1253" s="46">
        <v>508</v>
      </c>
      <c r="L1253" s="46">
        <v>143</v>
      </c>
      <c r="M1253" s="46">
        <v>0</v>
      </c>
      <c r="N1253" s="46">
        <v>0</v>
      </c>
      <c r="O1253" s="46">
        <v>0</v>
      </c>
      <c r="P1253" s="46">
        <v>0</v>
      </c>
      <c r="Q1253" s="46">
        <v>0</v>
      </c>
      <c r="R1253" s="46">
        <v>0</v>
      </c>
      <c r="S1253" s="46">
        <v>0</v>
      </c>
      <c r="T1253" s="46">
        <v>0</v>
      </c>
      <c r="U1253" s="46">
        <v>0</v>
      </c>
      <c r="V1253" s="46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</v>
      </c>
      <c r="AF1253" s="46">
        <v>0</v>
      </c>
      <c r="AG1253" s="46">
        <v>0</v>
      </c>
      <c r="AH1253" s="46">
        <v>0</v>
      </c>
      <c r="AI1253" s="46">
        <v>0</v>
      </c>
      <c r="AJ1253" s="46">
        <v>0</v>
      </c>
      <c r="AK1253" s="46">
        <v>0</v>
      </c>
      <c r="AL1253" s="46">
        <v>0</v>
      </c>
      <c r="AM1253" s="46">
        <v>0</v>
      </c>
      <c r="AN1253" s="46">
        <v>0</v>
      </c>
      <c r="AO1253" s="46">
        <v>0</v>
      </c>
      <c r="AP1253" s="46">
        <v>0</v>
      </c>
      <c r="AQ1253" s="46">
        <v>0</v>
      </c>
      <c r="AR1253" s="46">
        <v>0</v>
      </c>
      <c r="AS1253" s="46">
        <v>0</v>
      </c>
      <c r="AT1253" s="46">
        <v>0</v>
      </c>
      <c r="AU1253" s="46">
        <v>0</v>
      </c>
      <c r="AV1253" s="46">
        <v>0</v>
      </c>
      <c r="AW1253" s="46">
        <v>0</v>
      </c>
      <c r="AX1253" s="46">
        <v>0</v>
      </c>
    </row>
    <row r="1254" spans="1:50">
      <c r="A1254" s="46">
        <v>1253</v>
      </c>
      <c r="B1254" s="46" t="s">
        <v>3098</v>
      </c>
      <c r="C1254" s="46" t="s">
        <v>2540</v>
      </c>
      <c r="D1254" s="46" t="s">
        <v>21</v>
      </c>
      <c r="E1254" s="46" t="s">
        <v>2604</v>
      </c>
      <c r="F1254" s="46" t="s">
        <v>2603</v>
      </c>
      <c r="G1254" s="46">
        <v>88</v>
      </c>
      <c r="H1254" s="46">
        <v>112</v>
      </c>
      <c r="I1254" s="46">
        <v>14</v>
      </c>
      <c r="J1254" s="46">
        <v>1328</v>
      </c>
      <c r="K1254" s="46">
        <v>1738</v>
      </c>
      <c r="L1254" s="46">
        <v>298</v>
      </c>
      <c r="M1254" s="46">
        <v>0</v>
      </c>
      <c r="N1254" s="46">
        <v>0</v>
      </c>
      <c r="O1254" s="46">
        <v>0</v>
      </c>
      <c r="P1254" s="46">
        <v>0</v>
      </c>
      <c r="Q1254" s="46">
        <v>0</v>
      </c>
      <c r="R1254" s="46">
        <v>0</v>
      </c>
      <c r="S1254" s="46">
        <v>0</v>
      </c>
      <c r="T1254" s="46">
        <v>0</v>
      </c>
      <c r="U1254" s="46">
        <v>0</v>
      </c>
      <c r="V1254" s="46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0</v>
      </c>
      <c r="AC1254" s="46">
        <v>0</v>
      </c>
      <c r="AD1254" s="46">
        <v>0</v>
      </c>
      <c r="AE1254" s="46">
        <v>0</v>
      </c>
      <c r="AF1254" s="46">
        <v>0</v>
      </c>
      <c r="AG1254" s="46">
        <v>0</v>
      </c>
      <c r="AH1254" s="46">
        <v>0</v>
      </c>
      <c r="AI1254" s="46">
        <v>0</v>
      </c>
      <c r="AJ1254" s="46">
        <v>0</v>
      </c>
      <c r="AK1254" s="46">
        <v>7</v>
      </c>
      <c r="AL1254" s="46">
        <v>10</v>
      </c>
      <c r="AM1254" s="46">
        <v>0</v>
      </c>
      <c r="AN1254" s="46">
        <v>0</v>
      </c>
      <c r="AO1254" s="46">
        <v>0</v>
      </c>
      <c r="AP1254" s="46">
        <v>0</v>
      </c>
      <c r="AQ1254" s="46">
        <v>0</v>
      </c>
      <c r="AR1254" s="46">
        <v>0</v>
      </c>
      <c r="AS1254" s="46">
        <v>0</v>
      </c>
      <c r="AT1254" s="46">
        <v>0</v>
      </c>
      <c r="AU1254" s="46">
        <v>0</v>
      </c>
      <c r="AV1254" s="46">
        <v>0</v>
      </c>
      <c r="AW1254" s="46">
        <v>0</v>
      </c>
      <c r="AX1254" s="46">
        <v>0</v>
      </c>
    </row>
    <row r="1255" spans="1:50">
      <c r="A1255" s="46">
        <v>1254</v>
      </c>
      <c r="B1255" s="46" t="s">
        <v>3098</v>
      </c>
      <c r="C1255" s="46" t="s">
        <v>2540</v>
      </c>
      <c r="D1255" s="46" t="s">
        <v>24</v>
      </c>
      <c r="E1255" s="46" t="s">
        <v>2606</v>
      </c>
      <c r="F1255" s="46" t="s">
        <v>2605</v>
      </c>
      <c r="G1255" s="46">
        <v>12</v>
      </c>
      <c r="H1255" s="46">
        <v>14</v>
      </c>
      <c r="I1255" s="46">
        <v>2</v>
      </c>
      <c r="J1255" s="46">
        <v>158</v>
      </c>
      <c r="K1255" s="46">
        <v>212</v>
      </c>
      <c r="L1255" s="46">
        <v>34</v>
      </c>
      <c r="M1255" s="46">
        <v>0</v>
      </c>
      <c r="N1255" s="46">
        <v>0</v>
      </c>
      <c r="O1255" s="46">
        <v>0</v>
      </c>
      <c r="P1255" s="46">
        <v>0</v>
      </c>
      <c r="Q1255" s="46">
        <v>0</v>
      </c>
      <c r="R1255" s="46">
        <v>0</v>
      </c>
      <c r="S1255" s="46">
        <v>0</v>
      </c>
      <c r="T1255" s="46">
        <v>0</v>
      </c>
      <c r="U1255" s="46">
        <v>0</v>
      </c>
      <c r="V1255" s="46">
        <v>0</v>
      </c>
      <c r="W1255" s="46">
        <v>0</v>
      </c>
      <c r="X1255" s="46">
        <v>0</v>
      </c>
      <c r="Y1255" s="46">
        <v>0</v>
      </c>
      <c r="Z1255" s="46">
        <v>0</v>
      </c>
      <c r="AA1255" s="46">
        <v>0</v>
      </c>
      <c r="AB1255" s="46">
        <v>0</v>
      </c>
      <c r="AC1255" s="46">
        <v>0</v>
      </c>
      <c r="AD1255" s="46">
        <v>0</v>
      </c>
      <c r="AE1255" s="46">
        <v>0</v>
      </c>
      <c r="AF1255" s="46">
        <v>0</v>
      </c>
      <c r="AG1255" s="46">
        <v>0</v>
      </c>
      <c r="AH1255" s="46">
        <v>0</v>
      </c>
      <c r="AI1255" s="46">
        <v>0</v>
      </c>
      <c r="AJ1255" s="46">
        <v>0</v>
      </c>
      <c r="AK1255" s="46">
        <v>1</v>
      </c>
      <c r="AL1255" s="46">
        <v>1</v>
      </c>
      <c r="AM1255" s="46">
        <v>0</v>
      </c>
      <c r="AN1255" s="46">
        <v>0</v>
      </c>
      <c r="AO1255" s="46">
        <v>0</v>
      </c>
      <c r="AP1255" s="46">
        <v>0</v>
      </c>
      <c r="AQ1255" s="46">
        <v>0</v>
      </c>
      <c r="AR1255" s="46">
        <v>0</v>
      </c>
      <c r="AS1255" s="46">
        <v>0</v>
      </c>
      <c r="AT1255" s="46">
        <v>0</v>
      </c>
      <c r="AU1255" s="46">
        <v>0</v>
      </c>
      <c r="AV1255" s="46">
        <v>0</v>
      </c>
      <c r="AW1255" s="46">
        <v>0</v>
      </c>
      <c r="AX1255" s="46">
        <v>0</v>
      </c>
    </row>
    <row r="1256" spans="1:50">
      <c r="A1256" s="46">
        <v>1255</v>
      </c>
      <c r="B1256" s="46" t="s">
        <v>3098</v>
      </c>
      <c r="C1256" s="46" t="s">
        <v>2540</v>
      </c>
      <c r="D1256" s="46" t="s">
        <v>29</v>
      </c>
      <c r="E1256" s="46" t="s">
        <v>2608</v>
      </c>
      <c r="F1256" s="46" t="s">
        <v>2607</v>
      </c>
      <c r="G1256" s="46">
        <v>17</v>
      </c>
      <c r="H1256" s="46">
        <v>18</v>
      </c>
      <c r="I1256" s="46">
        <v>2</v>
      </c>
      <c r="J1256" s="46">
        <v>275</v>
      </c>
      <c r="K1256" s="46">
        <v>339</v>
      </c>
      <c r="L1256" s="46">
        <v>39</v>
      </c>
      <c r="M1256" s="46">
        <v>0</v>
      </c>
      <c r="N1256" s="46">
        <v>0</v>
      </c>
      <c r="O1256" s="46">
        <v>0</v>
      </c>
      <c r="P1256" s="46">
        <v>0</v>
      </c>
      <c r="Q1256" s="46">
        <v>0</v>
      </c>
      <c r="R1256" s="46">
        <v>0</v>
      </c>
      <c r="S1256" s="46">
        <v>0</v>
      </c>
      <c r="T1256" s="46">
        <v>0</v>
      </c>
      <c r="U1256" s="46">
        <v>0</v>
      </c>
      <c r="V1256" s="46">
        <v>0</v>
      </c>
      <c r="W1256" s="46">
        <v>0</v>
      </c>
      <c r="X1256" s="46">
        <v>0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v>0</v>
      </c>
      <c r="AG1256" s="46">
        <v>0</v>
      </c>
      <c r="AH1256" s="46">
        <v>0</v>
      </c>
      <c r="AI1256" s="46">
        <v>0</v>
      </c>
      <c r="AJ1256" s="46">
        <v>0</v>
      </c>
      <c r="AK1256" s="46">
        <v>5</v>
      </c>
      <c r="AL1256" s="46">
        <v>5</v>
      </c>
      <c r="AM1256" s="46">
        <v>0</v>
      </c>
      <c r="AN1256" s="46">
        <v>0</v>
      </c>
      <c r="AO1256" s="46">
        <v>0</v>
      </c>
      <c r="AP1256" s="46">
        <v>0</v>
      </c>
      <c r="AQ1256" s="46">
        <v>0</v>
      </c>
      <c r="AR1256" s="46">
        <v>0</v>
      </c>
      <c r="AS1256" s="46">
        <v>0</v>
      </c>
      <c r="AT1256" s="46">
        <v>0</v>
      </c>
      <c r="AU1256" s="46">
        <v>0</v>
      </c>
      <c r="AV1256" s="46">
        <v>0</v>
      </c>
      <c r="AW1256" s="46">
        <v>0</v>
      </c>
      <c r="AX1256" s="46">
        <v>0</v>
      </c>
    </row>
    <row r="1257" spans="1:50">
      <c r="A1257" s="46">
        <v>1256</v>
      </c>
      <c r="B1257" s="46" t="s">
        <v>3098</v>
      </c>
      <c r="C1257" s="46" t="s">
        <v>2540</v>
      </c>
      <c r="D1257" s="46" t="s">
        <v>29</v>
      </c>
      <c r="E1257" s="46" t="s">
        <v>2610</v>
      </c>
      <c r="F1257" s="46" t="s">
        <v>2609</v>
      </c>
      <c r="G1257" s="46">
        <v>21</v>
      </c>
      <c r="H1257" s="46">
        <v>29</v>
      </c>
      <c r="I1257" s="46">
        <v>4</v>
      </c>
      <c r="J1257" s="46">
        <v>249</v>
      </c>
      <c r="K1257" s="46">
        <v>342</v>
      </c>
      <c r="L1257" s="46">
        <v>63</v>
      </c>
      <c r="M1257" s="46">
        <v>0</v>
      </c>
      <c r="N1257" s="46">
        <v>0</v>
      </c>
      <c r="O1257" s="46">
        <v>0</v>
      </c>
      <c r="P1257" s="46">
        <v>0</v>
      </c>
      <c r="Q1257" s="46">
        <v>0</v>
      </c>
      <c r="R1257" s="46">
        <v>0</v>
      </c>
      <c r="S1257" s="46">
        <v>0</v>
      </c>
      <c r="T1257" s="46">
        <v>0</v>
      </c>
      <c r="U1257" s="46">
        <v>0</v>
      </c>
      <c r="V1257" s="46">
        <v>0</v>
      </c>
      <c r="W1257" s="46">
        <v>0</v>
      </c>
      <c r="X1257" s="46">
        <v>0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</v>
      </c>
      <c r="AF1257" s="46">
        <v>0</v>
      </c>
      <c r="AG1257" s="46">
        <v>0</v>
      </c>
      <c r="AH1257" s="46">
        <v>0</v>
      </c>
      <c r="AI1257" s="46">
        <v>0</v>
      </c>
      <c r="AJ1257" s="46">
        <v>0</v>
      </c>
      <c r="AK1257" s="46">
        <v>4</v>
      </c>
      <c r="AL1257" s="46">
        <v>4</v>
      </c>
      <c r="AM1257" s="46">
        <v>0</v>
      </c>
      <c r="AN1257" s="46">
        <v>0</v>
      </c>
      <c r="AO1257" s="46">
        <v>0</v>
      </c>
      <c r="AP1257" s="46">
        <v>0</v>
      </c>
      <c r="AQ1257" s="46">
        <v>0</v>
      </c>
      <c r="AR1257" s="46">
        <v>0</v>
      </c>
      <c r="AS1257" s="46">
        <v>0</v>
      </c>
      <c r="AT1257" s="46">
        <v>0</v>
      </c>
      <c r="AU1257" s="46">
        <v>0</v>
      </c>
      <c r="AV1257" s="46">
        <v>0</v>
      </c>
      <c r="AW1257" s="46">
        <v>0</v>
      </c>
      <c r="AX1257" s="46">
        <v>0</v>
      </c>
    </row>
    <row r="1258" spans="1:50">
      <c r="A1258" s="46">
        <v>1257</v>
      </c>
      <c r="B1258" s="46" t="s">
        <v>3098</v>
      </c>
      <c r="C1258" s="46" t="s">
        <v>2540</v>
      </c>
      <c r="D1258" s="46" t="s">
        <v>29</v>
      </c>
      <c r="E1258" s="46" t="s">
        <v>2612</v>
      </c>
      <c r="F1258" s="46" t="s">
        <v>2611</v>
      </c>
      <c r="G1258" s="46">
        <v>16</v>
      </c>
      <c r="H1258" s="46">
        <v>20</v>
      </c>
      <c r="I1258" s="46">
        <v>5</v>
      </c>
      <c r="J1258" s="46">
        <v>199</v>
      </c>
      <c r="K1258" s="46">
        <v>283</v>
      </c>
      <c r="L1258" s="46">
        <v>61</v>
      </c>
      <c r="M1258" s="46">
        <v>0</v>
      </c>
      <c r="N1258" s="46">
        <v>0</v>
      </c>
      <c r="O1258" s="46">
        <v>0</v>
      </c>
      <c r="P1258" s="46">
        <v>0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0</v>
      </c>
      <c r="X1258" s="46">
        <v>0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0</v>
      </c>
      <c r="AK1258" s="46">
        <v>1</v>
      </c>
      <c r="AL1258" s="46">
        <v>1</v>
      </c>
      <c r="AM1258" s="46">
        <v>0</v>
      </c>
      <c r="AN1258" s="46">
        <v>0</v>
      </c>
      <c r="AO1258" s="46">
        <v>0</v>
      </c>
      <c r="AP1258" s="46">
        <v>0</v>
      </c>
      <c r="AQ1258" s="46">
        <v>0</v>
      </c>
      <c r="AR1258" s="46">
        <v>0</v>
      </c>
      <c r="AS1258" s="46">
        <v>0</v>
      </c>
      <c r="AT1258" s="46">
        <v>0</v>
      </c>
      <c r="AU1258" s="46">
        <v>0</v>
      </c>
      <c r="AV1258" s="46">
        <v>0</v>
      </c>
      <c r="AW1258" s="46">
        <v>0</v>
      </c>
      <c r="AX1258" s="46">
        <v>0</v>
      </c>
    </row>
    <row r="1259" spans="1:50">
      <c r="A1259" s="46">
        <v>1258</v>
      </c>
      <c r="B1259" s="46" t="s">
        <v>3098</v>
      </c>
      <c r="C1259" s="46" t="s">
        <v>2540</v>
      </c>
      <c r="D1259" s="46" t="s">
        <v>24</v>
      </c>
      <c r="E1259" s="46" t="s">
        <v>2614</v>
      </c>
      <c r="F1259" s="46" t="s">
        <v>2613</v>
      </c>
      <c r="G1259" s="46">
        <v>15</v>
      </c>
      <c r="H1259" s="46">
        <v>22</v>
      </c>
      <c r="I1259" s="46">
        <v>6</v>
      </c>
      <c r="J1259" s="46">
        <v>192</v>
      </c>
      <c r="K1259" s="46">
        <v>302</v>
      </c>
      <c r="L1259" s="46">
        <v>61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0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0</v>
      </c>
      <c r="AL1259" s="46">
        <v>0</v>
      </c>
      <c r="AM1259" s="46">
        <v>0</v>
      </c>
      <c r="AN1259" s="46">
        <v>0</v>
      </c>
      <c r="AO1259" s="46">
        <v>0</v>
      </c>
      <c r="AP1259" s="46">
        <v>0</v>
      </c>
      <c r="AQ1259" s="46">
        <v>0</v>
      </c>
      <c r="AR1259" s="46">
        <v>0</v>
      </c>
      <c r="AS1259" s="46">
        <v>0</v>
      </c>
      <c r="AT1259" s="46">
        <v>0</v>
      </c>
      <c r="AU1259" s="46">
        <v>0</v>
      </c>
      <c r="AV1259" s="46">
        <v>0</v>
      </c>
      <c r="AW1259" s="46">
        <v>0</v>
      </c>
      <c r="AX1259" s="46">
        <v>0</v>
      </c>
    </row>
    <row r="1260" spans="1:50">
      <c r="A1260" s="46">
        <v>1259</v>
      </c>
      <c r="B1260" s="46" t="s">
        <v>3098</v>
      </c>
      <c r="C1260" s="46" t="s">
        <v>2540</v>
      </c>
      <c r="D1260" s="46" t="s">
        <v>29</v>
      </c>
      <c r="E1260" s="46" t="s">
        <v>2616</v>
      </c>
      <c r="F1260" s="46" t="s">
        <v>2615</v>
      </c>
      <c r="G1260" s="46">
        <v>15</v>
      </c>
      <c r="H1260" s="46">
        <v>18</v>
      </c>
      <c r="I1260" s="46">
        <v>6</v>
      </c>
      <c r="J1260" s="46">
        <v>160</v>
      </c>
      <c r="K1260" s="46">
        <v>200</v>
      </c>
      <c r="L1260" s="46">
        <v>54</v>
      </c>
      <c r="M1260" s="46">
        <v>0</v>
      </c>
      <c r="N1260" s="46">
        <v>0</v>
      </c>
      <c r="O1260" s="46">
        <v>0</v>
      </c>
      <c r="P1260" s="46">
        <v>0</v>
      </c>
      <c r="Q1260" s="46">
        <v>0</v>
      </c>
      <c r="R1260" s="46">
        <v>0</v>
      </c>
      <c r="S1260" s="46">
        <v>0</v>
      </c>
      <c r="T1260" s="46">
        <v>0</v>
      </c>
      <c r="U1260" s="46">
        <v>0</v>
      </c>
      <c r="V1260" s="46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3</v>
      </c>
      <c r="AL1260" s="46">
        <v>3</v>
      </c>
      <c r="AM1260" s="46">
        <v>0</v>
      </c>
      <c r="AN1260" s="46">
        <v>0</v>
      </c>
      <c r="AO1260" s="46">
        <v>0</v>
      </c>
      <c r="AP1260" s="46">
        <v>0</v>
      </c>
      <c r="AQ1260" s="46">
        <v>0</v>
      </c>
      <c r="AR1260" s="46">
        <v>0</v>
      </c>
      <c r="AS1260" s="46">
        <v>0</v>
      </c>
      <c r="AT1260" s="46">
        <v>0</v>
      </c>
      <c r="AU1260" s="46">
        <v>0</v>
      </c>
      <c r="AV1260" s="46">
        <v>0</v>
      </c>
      <c r="AW1260" s="46">
        <v>0</v>
      </c>
      <c r="AX1260" s="46">
        <v>0</v>
      </c>
    </row>
    <row r="1261" spans="1:50">
      <c r="A1261" s="46">
        <v>1260</v>
      </c>
      <c r="B1261" s="46" t="s">
        <v>3098</v>
      </c>
      <c r="C1261" s="46" t="s">
        <v>2540</v>
      </c>
      <c r="D1261" s="46" t="s">
        <v>24</v>
      </c>
      <c r="E1261" s="46" t="s">
        <v>2618</v>
      </c>
      <c r="F1261" s="46" t="s">
        <v>2617</v>
      </c>
      <c r="G1261" s="46">
        <v>13</v>
      </c>
      <c r="H1261" s="46">
        <v>15</v>
      </c>
      <c r="I1261" s="46">
        <v>2</v>
      </c>
      <c r="J1261" s="46">
        <v>115</v>
      </c>
      <c r="K1261" s="46">
        <v>167</v>
      </c>
      <c r="L1261" s="46">
        <v>25</v>
      </c>
      <c r="M1261" s="46">
        <v>0</v>
      </c>
      <c r="N1261" s="46">
        <v>0</v>
      </c>
      <c r="O1261" s="46">
        <v>0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3</v>
      </c>
      <c r="AL1261" s="46">
        <v>2</v>
      </c>
      <c r="AM1261" s="46">
        <v>0</v>
      </c>
      <c r="AN1261" s="46">
        <v>0</v>
      </c>
      <c r="AO1261" s="46">
        <v>0</v>
      </c>
      <c r="AP1261" s="46">
        <v>0</v>
      </c>
      <c r="AQ1261" s="46">
        <v>0</v>
      </c>
      <c r="AR1261" s="46">
        <v>0</v>
      </c>
      <c r="AS1261" s="46">
        <v>0</v>
      </c>
      <c r="AT1261" s="46">
        <v>0</v>
      </c>
      <c r="AU1261" s="46">
        <v>0</v>
      </c>
      <c r="AV1261" s="46">
        <v>0</v>
      </c>
      <c r="AW1261" s="46">
        <v>0</v>
      </c>
      <c r="AX1261" s="46">
        <v>0</v>
      </c>
    </row>
    <row r="1262" spans="1:50">
      <c r="A1262" s="46">
        <v>1261</v>
      </c>
      <c r="B1262" s="46" t="s">
        <v>3098</v>
      </c>
      <c r="C1262" s="46" t="s">
        <v>2540</v>
      </c>
      <c r="D1262" s="46" t="s">
        <v>29</v>
      </c>
      <c r="E1262" s="46" t="s">
        <v>2620</v>
      </c>
      <c r="F1262" s="46" t="s">
        <v>2619</v>
      </c>
      <c r="G1262" s="46">
        <v>47</v>
      </c>
      <c r="H1262" s="46">
        <v>67</v>
      </c>
      <c r="I1262" s="46">
        <v>16</v>
      </c>
      <c r="J1262" s="46">
        <v>729</v>
      </c>
      <c r="K1262" s="46">
        <v>1032</v>
      </c>
      <c r="L1262" s="46">
        <v>219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26</v>
      </c>
      <c r="AL1262" s="46">
        <v>24</v>
      </c>
      <c r="AM1262" s="46">
        <v>0</v>
      </c>
      <c r="AN1262" s="46">
        <v>0</v>
      </c>
      <c r="AO1262" s="46">
        <v>0</v>
      </c>
      <c r="AP1262" s="46">
        <v>0</v>
      </c>
      <c r="AQ1262" s="46">
        <v>0</v>
      </c>
      <c r="AR1262" s="46">
        <v>0</v>
      </c>
      <c r="AS1262" s="46">
        <v>0</v>
      </c>
      <c r="AT1262" s="46">
        <v>0</v>
      </c>
      <c r="AU1262" s="46">
        <v>0</v>
      </c>
      <c r="AV1262" s="46">
        <v>0</v>
      </c>
      <c r="AW1262" s="46">
        <v>0</v>
      </c>
      <c r="AX1262" s="46">
        <v>0</v>
      </c>
    </row>
    <row r="1263" spans="1:50">
      <c r="A1263" s="46">
        <v>1262</v>
      </c>
      <c r="B1263" s="46" t="s">
        <v>3098</v>
      </c>
      <c r="C1263" s="46" t="s">
        <v>2540</v>
      </c>
      <c r="D1263" s="46" t="s">
        <v>24</v>
      </c>
      <c r="E1263" s="46" t="s">
        <v>2622</v>
      </c>
      <c r="F1263" s="46" t="s">
        <v>2621</v>
      </c>
      <c r="G1263" s="46">
        <v>25</v>
      </c>
      <c r="H1263" s="46">
        <v>30</v>
      </c>
      <c r="I1263" s="46">
        <v>8</v>
      </c>
      <c r="J1263" s="46">
        <v>326</v>
      </c>
      <c r="K1263" s="46">
        <v>467</v>
      </c>
      <c r="L1263" s="46">
        <v>98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0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0</v>
      </c>
      <c r="AK1263" s="46">
        <v>18</v>
      </c>
      <c r="AL1263" s="46">
        <v>14</v>
      </c>
      <c r="AM1263" s="46">
        <v>0</v>
      </c>
      <c r="AN1263" s="46">
        <v>0</v>
      </c>
      <c r="AO1263" s="46">
        <v>0</v>
      </c>
      <c r="AP1263" s="46">
        <v>0</v>
      </c>
      <c r="AQ1263" s="46">
        <v>0</v>
      </c>
      <c r="AR1263" s="46">
        <v>0</v>
      </c>
      <c r="AS1263" s="46">
        <v>0</v>
      </c>
      <c r="AT1263" s="46">
        <v>0</v>
      </c>
      <c r="AU1263" s="46">
        <v>0</v>
      </c>
      <c r="AV1263" s="46">
        <v>0</v>
      </c>
      <c r="AW1263" s="46">
        <v>0</v>
      </c>
      <c r="AX1263" s="46">
        <v>0</v>
      </c>
    </row>
    <row r="1264" spans="1:50">
      <c r="A1264" s="46">
        <v>1263</v>
      </c>
      <c r="B1264" s="46" t="s">
        <v>3098</v>
      </c>
      <c r="C1264" s="46" t="s">
        <v>2540</v>
      </c>
      <c r="D1264" s="46" t="s">
        <v>29</v>
      </c>
      <c r="E1264" s="46" t="s">
        <v>2203</v>
      </c>
      <c r="F1264" s="46" t="s">
        <v>2623</v>
      </c>
      <c r="G1264" s="46">
        <v>18</v>
      </c>
      <c r="H1264" s="46">
        <v>33</v>
      </c>
      <c r="I1264" s="46">
        <v>4</v>
      </c>
      <c r="J1264" s="46">
        <v>233</v>
      </c>
      <c r="K1264" s="46">
        <v>339</v>
      </c>
      <c r="L1264" s="46">
        <v>72</v>
      </c>
      <c r="M1264" s="46">
        <v>0</v>
      </c>
      <c r="N1264" s="46">
        <v>0</v>
      </c>
      <c r="O1264" s="46">
        <v>0</v>
      </c>
      <c r="P1264" s="46">
        <v>0</v>
      </c>
      <c r="Q1264" s="46">
        <v>0</v>
      </c>
      <c r="R1264" s="46">
        <v>0</v>
      </c>
      <c r="S1264" s="46">
        <v>0</v>
      </c>
      <c r="T1264" s="46">
        <v>0</v>
      </c>
      <c r="U1264" s="46">
        <v>0</v>
      </c>
      <c r="V1264" s="46">
        <v>0</v>
      </c>
      <c r="W1264" s="46">
        <v>0</v>
      </c>
      <c r="X1264" s="46">
        <v>0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0</v>
      </c>
      <c r="AK1264" s="46">
        <v>8</v>
      </c>
      <c r="AL1264" s="46">
        <v>8</v>
      </c>
      <c r="AM1264" s="46">
        <v>0</v>
      </c>
      <c r="AN1264" s="46">
        <v>0</v>
      </c>
      <c r="AO1264" s="46">
        <v>0</v>
      </c>
      <c r="AP1264" s="46">
        <v>0</v>
      </c>
      <c r="AQ1264" s="46">
        <v>0</v>
      </c>
      <c r="AR1264" s="46">
        <v>0</v>
      </c>
      <c r="AS1264" s="46">
        <v>0</v>
      </c>
      <c r="AT1264" s="46">
        <v>0</v>
      </c>
      <c r="AU1264" s="46">
        <v>0</v>
      </c>
      <c r="AV1264" s="46">
        <v>0</v>
      </c>
      <c r="AW1264" s="46">
        <v>0</v>
      </c>
      <c r="AX1264" s="46">
        <v>0</v>
      </c>
    </row>
    <row r="1265" spans="1:50">
      <c r="A1265" s="46">
        <v>1264</v>
      </c>
      <c r="B1265" s="46" t="s">
        <v>3098</v>
      </c>
      <c r="C1265" s="46" t="s">
        <v>2540</v>
      </c>
      <c r="D1265" s="46" t="s">
        <v>78</v>
      </c>
      <c r="E1265" s="46" t="s">
        <v>2625</v>
      </c>
      <c r="F1265" s="46" t="s">
        <v>2624</v>
      </c>
      <c r="G1265" s="46">
        <v>48</v>
      </c>
      <c r="H1265" s="46">
        <v>69</v>
      </c>
      <c r="I1265" s="46">
        <v>14</v>
      </c>
      <c r="J1265" s="46">
        <v>1781</v>
      </c>
      <c r="K1265" s="46">
        <v>2212</v>
      </c>
      <c r="L1265" s="46">
        <v>407</v>
      </c>
      <c r="M1265" s="46">
        <v>0</v>
      </c>
      <c r="N1265" s="46">
        <v>0</v>
      </c>
      <c r="O1265" s="46">
        <v>0</v>
      </c>
      <c r="P1265" s="46">
        <v>0</v>
      </c>
      <c r="Q1265" s="46">
        <v>0</v>
      </c>
      <c r="R1265" s="46">
        <v>0</v>
      </c>
      <c r="S1265" s="46">
        <v>0</v>
      </c>
      <c r="T1265" s="46">
        <v>0</v>
      </c>
      <c r="U1265" s="46">
        <v>0</v>
      </c>
      <c r="V1265" s="46">
        <v>0</v>
      </c>
      <c r="W1265" s="46">
        <v>0</v>
      </c>
      <c r="X1265" s="46">
        <v>0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0</v>
      </c>
      <c r="AI1265" s="46">
        <v>0</v>
      </c>
      <c r="AJ1265" s="46">
        <v>0</v>
      </c>
      <c r="AK1265" s="46">
        <v>52</v>
      </c>
      <c r="AL1265" s="46">
        <v>31</v>
      </c>
      <c r="AM1265" s="46">
        <v>0</v>
      </c>
      <c r="AN1265" s="46">
        <v>0</v>
      </c>
      <c r="AO1265" s="46">
        <v>0</v>
      </c>
      <c r="AP1265" s="46">
        <v>0</v>
      </c>
      <c r="AQ1265" s="46">
        <v>0</v>
      </c>
      <c r="AR1265" s="46">
        <v>0</v>
      </c>
      <c r="AS1265" s="46">
        <v>0</v>
      </c>
      <c r="AT1265" s="46">
        <v>0</v>
      </c>
      <c r="AU1265" s="46">
        <v>0</v>
      </c>
      <c r="AV1265" s="46">
        <v>0</v>
      </c>
      <c r="AW1265" s="46">
        <v>0</v>
      </c>
      <c r="AX1265" s="46">
        <v>0</v>
      </c>
    </row>
    <row r="1266" spans="1:50">
      <c r="A1266" s="46">
        <v>1265</v>
      </c>
      <c r="B1266" s="46" t="s">
        <v>3098</v>
      </c>
      <c r="C1266" s="46" t="s">
        <v>2540</v>
      </c>
      <c r="D1266" s="46" t="s">
        <v>78</v>
      </c>
      <c r="E1266" s="46" t="s">
        <v>2627</v>
      </c>
      <c r="F1266" s="46" t="s">
        <v>2626</v>
      </c>
      <c r="G1266" s="46">
        <v>52</v>
      </c>
      <c r="H1266" s="46">
        <v>73</v>
      </c>
      <c r="I1266" s="46">
        <v>21</v>
      </c>
      <c r="J1266" s="46">
        <v>1632</v>
      </c>
      <c r="K1266" s="46">
        <v>2105</v>
      </c>
      <c r="L1266" s="46">
        <v>532.5</v>
      </c>
      <c r="M1266" s="46">
        <v>0</v>
      </c>
      <c r="N1266" s="46">
        <v>0</v>
      </c>
      <c r="O1266" s="46">
        <v>0</v>
      </c>
      <c r="P1266" s="46">
        <v>0</v>
      </c>
      <c r="Q1266" s="46">
        <v>0</v>
      </c>
      <c r="R1266" s="46">
        <v>0</v>
      </c>
      <c r="S1266" s="46">
        <v>0</v>
      </c>
      <c r="T1266" s="46">
        <v>0</v>
      </c>
      <c r="U1266" s="46">
        <v>0</v>
      </c>
      <c r="V1266" s="46">
        <v>0</v>
      </c>
      <c r="W1266" s="46">
        <v>0</v>
      </c>
      <c r="X1266" s="46">
        <v>0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</v>
      </c>
      <c r="AF1266" s="46">
        <v>0</v>
      </c>
      <c r="AG1266" s="46">
        <v>0</v>
      </c>
      <c r="AH1266" s="46">
        <v>0</v>
      </c>
      <c r="AI1266" s="46">
        <v>0</v>
      </c>
      <c r="AJ1266" s="46">
        <v>0</v>
      </c>
      <c r="AK1266" s="46">
        <v>26</v>
      </c>
      <c r="AL1266" s="46">
        <v>24</v>
      </c>
      <c r="AM1266" s="46">
        <v>0</v>
      </c>
      <c r="AN1266" s="46">
        <v>0</v>
      </c>
      <c r="AO1266" s="46">
        <v>0</v>
      </c>
      <c r="AP1266" s="46">
        <v>0</v>
      </c>
      <c r="AQ1266" s="46">
        <v>0</v>
      </c>
      <c r="AR1266" s="46">
        <v>0</v>
      </c>
      <c r="AS1266" s="46">
        <v>0</v>
      </c>
      <c r="AT1266" s="46">
        <v>0</v>
      </c>
      <c r="AU1266" s="46">
        <v>0</v>
      </c>
      <c r="AV1266" s="46">
        <v>0</v>
      </c>
      <c r="AW1266" s="46">
        <v>0</v>
      </c>
      <c r="AX1266" s="46">
        <v>0</v>
      </c>
    </row>
    <row r="1267" spans="1:50">
      <c r="A1267" s="46">
        <v>1266</v>
      </c>
      <c r="B1267" s="46" t="s">
        <v>3098</v>
      </c>
      <c r="C1267" s="46" t="s">
        <v>2540</v>
      </c>
      <c r="D1267" s="46" t="s">
        <v>24</v>
      </c>
      <c r="E1267" s="46" t="s">
        <v>2629</v>
      </c>
      <c r="F1267" s="46" t="s">
        <v>2628</v>
      </c>
      <c r="G1267" s="46">
        <v>21</v>
      </c>
      <c r="H1267" s="46">
        <v>22</v>
      </c>
      <c r="I1267" s="46">
        <v>8</v>
      </c>
      <c r="J1267" s="46">
        <v>257</v>
      </c>
      <c r="K1267" s="46">
        <v>357</v>
      </c>
      <c r="L1267" s="46">
        <v>71</v>
      </c>
      <c r="M1267" s="46">
        <v>0</v>
      </c>
      <c r="N1267" s="46">
        <v>0</v>
      </c>
      <c r="O1267" s="46">
        <v>0</v>
      </c>
      <c r="P1267" s="46">
        <v>0</v>
      </c>
      <c r="Q1267" s="46">
        <v>0</v>
      </c>
      <c r="R1267" s="46">
        <v>0</v>
      </c>
      <c r="S1267" s="46">
        <v>0</v>
      </c>
      <c r="T1267" s="46">
        <v>0</v>
      </c>
      <c r="U1267" s="46">
        <v>0</v>
      </c>
      <c r="V1267" s="46">
        <v>0</v>
      </c>
      <c r="W1267" s="46">
        <v>0</v>
      </c>
      <c r="X1267" s="46">
        <v>0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0</v>
      </c>
      <c r="AF1267" s="46">
        <v>0</v>
      </c>
      <c r="AG1267" s="46">
        <v>0</v>
      </c>
      <c r="AH1267" s="46">
        <v>0</v>
      </c>
      <c r="AI1267" s="46">
        <v>0</v>
      </c>
      <c r="AJ1267" s="46">
        <v>0</v>
      </c>
      <c r="AK1267" s="46">
        <v>2</v>
      </c>
      <c r="AL1267" s="46">
        <v>1</v>
      </c>
      <c r="AM1267" s="46">
        <v>0</v>
      </c>
      <c r="AN1267" s="46">
        <v>0</v>
      </c>
      <c r="AO1267" s="46">
        <v>0</v>
      </c>
      <c r="AP1267" s="46">
        <v>0</v>
      </c>
      <c r="AQ1267" s="46">
        <v>0</v>
      </c>
      <c r="AR1267" s="46">
        <v>0</v>
      </c>
      <c r="AS1267" s="46">
        <v>0</v>
      </c>
      <c r="AT1267" s="46">
        <v>0</v>
      </c>
      <c r="AU1267" s="46">
        <v>0</v>
      </c>
      <c r="AV1267" s="46">
        <v>0</v>
      </c>
      <c r="AW1267" s="46">
        <v>0</v>
      </c>
      <c r="AX1267" s="46">
        <v>0</v>
      </c>
    </row>
    <row r="1268" spans="1:50">
      <c r="A1268" s="46">
        <v>1267</v>
      </c>
      <c r="B1268" s="46" t="s">
        <v>3098</v>
      </c>
      <c r="C1268" s="46" t="s">
        <v>2540</v>
      </c>
      <c r="D1268" s="46" t="s">
        <v>24</v>
      </c>
      <c r="E1268" s="46" t="s">
        <v>2631</v>
      </c>
      <c r="F1268" s="46" t="s">
        <v>2630</v>
      </c>
      <c r="G1268" s="46">
        <v>15</v>
      </c>
      <c r="H1268" s="46">
        <v>17</v>
      </c>
      <c r="I1268" s="46">
        <v>6</v>
      </c>
      <c r="J1268" s="46">
        <v>141</v>
      </c>
      <c r="K1268" s="46">
        <v>224</v>
      </c>
      <c r="L1268" s="46">
        <v>48</v>
      </c>
      <c r="M1268" s="46">
        <v>0</v>
      </c>
      <c r="N1268" s="46">
        <v>0</v>
      </c>
      <c r="O1268" s="46">
        <v>0</v>
      </c>
      <c r="P1268" s="46">
        <v>0</v>
      </c>
      <c r="Q1268" s="46">
        <v>0</v>
      </c>
      <c r="R1268" s="46">
        <v>0</v>
      </c>
      <c r="S1268" s="46">
        <v>0</v>
      </c>
      <c r="T1268" s="46">
        <v>0</v>
      </c>
      <c r="U1268" s="46">
        <v>0</v>
      </c>
      <c r="V1268" s="46">
        <v>0</v>
      </c>
      <c r="W1268" s="46">
        <v>0</v>
      </c>
      <c r="X1268" s="46">
        <v>0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0</v>
      </c>
      <c r="AF1268" s="46">
        <v>0</v>
      </c>
      <c r="AG1268" s="46">
        <v>0</v>
      </c>
      <c r="AH1268" s="46">
        <v>0</v>
      </c>
      <c r="AI1268" s="46">
        <v>0</v>
      </c>
      <c r="AJ1268" s="46">
        <v>0</v>
      </c>
      <c r="AK1268" s="46">
        <v>4</v>
      </c>
      <c r="AL1268" s="46">
        <v>3</v>
      </c>
      <c r="AM1268" s="46">
        <v>0</v>
      </c>
      <c r="AN1268" s="46">
        <v>0</v>
      </c>
      <c r="AO1268" s="46">
        <v>0</v>
      </c>
      <c r="AP1268" s="46">
        <v>0</v>
      </c>
      <c r="AQ1268" s="46">
        <v>0</v>
      </c>
      <c r="AR1268" s="46">
        <v>0</v>
      </c>
      <c r="AS1268" s="46">
        <v>0</v>
      </c>
      <c r="AT1268" s="46">
        <v>0</v>
      </c>
      <c r="AU1268" s="46">
        <v>0</v>
      </c>
      <c r="AV1268" s="46">
        <v>0</v>
      </c>
      <c r="AW1268" s="46">
        <v>0</v>
      </c>
      <c r="AX1268" s="46">
        <v>0</v>
      </c>
    </row>
    <row r="1269" spans="1:50">
      <c r="A1269" s="46">
        <v>1268</v>
      </c>
      <c r="B1269" s="46" t="s">
        <v>3098</v>
      </c>
      <c r="C1269" s="46" t="s">
        <v>2540</v>
      </c>
      <c r="D1269" s="46" t="s">
        <v>24</v>
      </c>
      <c r="E1269" s="46" t="s">
        <v>2633</v>
      </c>
      <c r="F1269" s="46" t="s">
        <v>2632</v>
      </c>
      <c r="G1269" s="46">
        <v>19</v>
      </c>
      <c r="H1269" s="46">
        <v>24</v>
      </c>
      <c r="I1269" s="46">
        <v>7</v>
      </c>
      <c r="J1269" s="46">
        <v>157</v>
      </c>
      <c r="K1269" s="46">
        <v>215</v>
      </c>
      <c r="L1269" s="46">
        <v>48</v>
      </c>
      <c r="M1269" s="46">
        <v>0</v>
      </c>
      <c r="N1269" s="46">
        <v>0</v>
      </c>
      <c r="O1269" s="46">
        <v>0</v>
      </c>
      <c r="P1269" s="46">
        <v>0</v>
      </c>
      <c r="Q1269" s="46">
        <v>0</v>
      </c>
      <c r="R1269" s="46">
        <v>0</v>
      </c>
      <c r="S1269" s="46">
        <v>0</v>
      </c>
      <c r="T1269" s="46">
        <v>0</v>
      </c>
      <c r="U1269" s="46">
        <v>0</v>
      </c>
      <c r="V1269" s="46">
        <v>0</v>
      </c>
      <c r="W1269" s="46">
        <v>0</v>
      </c>
      <c r="X1269" s="46">
        <v>0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</v>
      </c>
      <c r="AF1269" s="46">
        <v>0</v>
      </c>
      <c r="AG1269" s="46">
        <v>0</v>
      </c>
      <c r="AH1269" s="46">
        <v>0</v>
      </c>
      <c r="AI1269" s="46">
        <v>0</v>
      </c>
      <c r="AJ1269" s="46">
        <v>0</v>
      </c>
      <c r="AK1269" s="46">
        <v>2</v>
      </c>
      <c r="AL1269" s="46">
        <v>2</v>
      </c>
      <c r="AM1269" s="46">
        <v>0</v>
      </c>
      <c r="AN1269" s="46">
        <v>0</v>
      </c>
      <c r="AO1269" s="46">
        <v>0</v>
      </c>
      <c r="AP1269" s="46">
        <v>0</v>
      </c>
      <c r="AQ1269" s="46">
        <v>0</v>
      </c>
      <c r="AR1269" s="46">
        <v>0</v>
      </c>
      <c r="AS1269" s="46">
        <v>0</v>
      </c>
      <c r="AT1269" s="46">
        <v>0</v>
      </c>
      <c r="AU1269" s="46">
        <v>0</v>
      </c>
      <c r="AV1269" s="46">
        <v>0</v>
      </c>
      <c r="AW1269" s="46">
        <v>0</v>
      </c>
      <c r="AX1269" s="46">
        <v>0</v>
      </c>
    </row>
    <row r="1270" spans="1:50">
      <c r="A1270" s="46">
        <v>1269</v>
      </c>
      <c r="B1270" s="46" t="s">
        <v>3098</v>
      </c>
      <c r="C1270" s="46" t="s">
        <v>2540</v>
      </c>
      <c r="D1270" s="46" t="s">
        <v>78</v>
      </c>
      <c r="E1270" s="46" t="s">
        <v>2635</v>
      </c>
      <c r="F1270" s="46" t="s">
        <v>2634</v>
      </c>
      <c r="G1270" s="46">
        <v>117</v>
      </c>
      <c r="H1270" s="46">
        <v>159</v>
      </c>
      <c r="I1270" s="46">
        <v>54</v>
      </c>
      <c r="J1270" s="46">
        <v>2372</v>
      </c>
      <c r="K1270" s="46">
        <v>3110</v>
      </c>
      <c r="L1270" s="46">
        <v>925</v>
      </c>
      <c r="M1270" s="46">
        <v>1</v>
      </c>
      <c r="N1270" s="46">
        <v>0</v>
      </c>
      <c r="O1270" s="46">
        <v>0</v>
      </c>
      <c r="P1270" s="46">
        <v>6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29</v>
      </c>
      <c r="AL1270" s="46">
        <v>21</v>
      </c>
      <c r="AM1270" s="46">
        <v>0</v>
      </c>
      <c r="AN1270" s="46">
        <v>0</v>
      </c>
      <c r="AO1270" s="46">
        <v>0</v>
      </c>
      <c r="AP1270" s="46">
        <v>0</v>
      </c>
      <c r="AQ1270" s="46">
        <v>0</v>
      </c>
      <c r="AR1270" s="46">
        <v>0</v>
      </c>
      <c r="AS1270" s="46">
        <v>0</v>
      </c>
      <c r="AT1270" s="46">
        <v>0</v>
      </c>
      <c r="AU1270" s="46">
        <v>0</v>
      </c>
      <c r="AV1270" s="46">
        <v>0</v>
      </c>
      <c r="AW1270" s="46">
        <v>0</v>
      </c>
      <c r="AX1270" s="46">
        <v>0</v>
      </c>
    </row>
    <row r="1271" spans="1:50">
      <c r="A1271" s="46">
        <v>1270</v>
      </c>
      <c r="B1271" s="46" t="s">
        <v>3098</v>
      </c>
      <c r="C1271" s="46" t="s">
        <v>2540</v>
      </c>
      <c r="D1271" s="46" t="s">
        <v>29</v>
      </c>
      <c r="E1271" s="46" t="s">
        <v>2637</v>
      </c>
      <c r="F1271" s="46" t="s">
        <v>2636</v>
      </c>
      <c r="G1271" s="46">
        <v>44</v>
      </c>
      <c r="H1271" s="46">
        <v>64</v>
      </c>
      <c r="I1271" s="46">
        <v>17</v>
      </c>
      <c r="J1271" s="46">
        <v>623.5</v>
      </c>
      <c r="K1271" s="46">
        <v>874.5</v>
      </c>
      <c r="L1271" s="46">
        <v>190</v>
      </c>
      <c r="M1271" s="46">
        <v>0</v>
      </c>
      <c r="N1271" s="46">
        <v>0</v>
      </c>
      <c r="O1271" s="46">
        <v>0</v>
      </c>
      <c r="P1271" s="46">
        <v>0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6">
        <v>0</v>
      </c>
      <c r="X1271" s="46">
        <v>0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0</v>
      </c>
      <c r="AK1271" s="46">
        <v>22</v>
      </c>
      <c r="AL1271" s="46">
        <v>18</v>
      </c>
      <c r="AM1271" s="46">
        <v>0</v>
      </c>
      <c r="AN1271" s="46">
        <v>0</v>
      </c>
      <c r="AO1271" s="46">
        <v>0</v>
      </c>
      <c r="AP1271" s="46">
        <v>0</v>
      </c>
      <c r="AQ1271" s="46">
        <v>0</v>
      </c>
      <c r="AR1271" s="46">
        <v>0</v>
      </c>
      <c r="AS1271" s="46">
        <v>0</v>
      </c>
      <c r="AT1271" s="46">
        <v>0</v>
      </c>
      <c r="AU1271" s="46">
        <v>0</v>
      </c>
      <c r="AV1271" s="46">
        <v>0</v>
      </c>
      <c r="AW1271" s="46">
        <v>0</v>
      </c>
      <c r="AX1271" s="46">
        <v>0</v>
      </c>
    </row>
    <row r="1272" spans="1:50">
      <c r="A1272" s="46">
        <v>1271</v>
      </c>
      <c r="B1272" s="46" t="s">
        <v>3098</v>
      </c>
      <c r="C1272" s="46" t="s">
        <v>2540</v>
      </c>
      <c r="D1272" s="46" t="s">
        <v>21</v>
      </c>
      <c r="E1272" s="46" t="s">
        <v>2639</v>
      </c>
      <c r="F1272" s="46" t="s">
        <v>2638</v>
      </c>
      <c r="G1272" s="46">
        <v>58</v>
      </c>
      <c r="H1272" s="46">
        <v>67</v>
      </c>
      <c r="I1272" s="46">
        <v>17</v>
      </c>
      <c r="J1272" s="46">
        <v>975</v>
      </c>
      <c r="K1272" s="46">
        <v>1255</v>
      </c>
      <c r="L1272" s="46">
        <v>242</v>
      </c>
      <c r="M1272" s="46">
        <v>0</v>
      </c>
      <c r="N1272" s="46">
        <v>0</v>
      </c>
      <c r="O1272" s="46">
        <v>0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0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0</v>
      </c>
      <c r="AK1272" s="46">
        <v>19</v>
      </c>
      <c r="AL1272" s="46">
        <v>15</v>
      </c>
      <c r="AM1272" s="46">
        <v>0</v>
      </c>
      <c r="AN1272" s="46">
        <v>0</v>
      </c>
      <c r="AO1272" s="46">
        <v>0</v>
      </c>
      <c r="AP1272" s="46">
        <v>0</v>
      </c>
      <c r="AQ1272" s="46">
        <v>0</v>
      </c>
      <c r="AR1272" s="46">
        <v>0</v>
      </c>
      <c r="AS1272" s="46">
        <v>0</v>
      </c>
      <c r="AT1272" s="46">
        <v>0</v>
      </c>
      <c r="AU1272" s="46">
        <v>0</v>
      </c>
      <c r="AV1272" s="46">
        <v>0</v>
      </c>
      <c r="AW1272" s="46">
        <v>0</v>
      </c>
      <c r="AX1272" s="46">
        <v>0</v>
      </c>
    </row>
    <row r="1273" spans="1:50">
      <c r="A1273" s="46">
        <v>1272</v>
      </c>
      <c r="B1273" s="46" t="s">
        <v>3098</v>
      </c>
      <c r="C1273" s="46" t="s">
        <v>2540</v>
      </c>
      <c r="D1273" s="46" t="s">
        <v>29</v>
      </c>
      <c r="E1273" s="46" t="s">
        <v>2641</v>
      </c>
      <c r="F1273" s="46" t="s">
        <v>2640</v>
      </c>
      <c r="G1273" s="46">
        <v>20</v>
      </c>
      <c r="H1273" s="46">
        <v>23</v>
      </c>
      <c r="I1273" s="46">
        <v>6</v>
      </c>
      <c r="J1273" s="46">
        <v>199</v>
      </c>
      <c r="K1273" s="46">
        <v>298</v>
      </c>
      <c r="L1273" s="46">
        <v>72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0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2</v>
      </c>
      <c r="AL1273" s="46">
        <v>2</v>
      </c>
      <c r="AM1273" s="46">
        <v>0</v>
      </c>
      <c r="AN1273" s="46">
        <v>0</v>
      </c>
      <c r="AO1273" s="46">
        <v>0</v>
      </c>
      <c r="AP1273" s="46">
        <v>0</v>
      </c>
      <c r="AQ1273" s="46">
        <v>0</v>
      </c>
      <c r="AR1273" s="46">
        <v>0</v>
      </c>
      <c r="AS1273" s="46">
        <v>0</v>
      </c>
      <c r="AT1273" s="46">
        <v>0</v>
      </c>
      <c r="AU1273" s="46">
        <v>0</v>
      </c>
      <c r="AV1273" s="46">
        <v>0</v>
      </c>
      <c r="AW1273" s="46">
        <v>0</v>
      </c>
      <c r="AX1273" s="46">
        <v>0</v>
      </c>
    </row>
    <row r="1274" spans="1:50">
      <c r="A1274" s="46">
        <v>1273</v>
      </c>
      <c r="B1274" s="46" t="s">
        <v>3098</v>
      </c>
      <c r="C1274" s="46" t="s">
        <v>2540</v>
      </c>
      <c r="D1274" s="46" t="s">
        <v>24</v>
      </c>
      <c r="E1274" s="46" t="s">
        <v>2643</v>
      </c>
      <c r="F1274" s="46" t="s">
        <v>2642</v>
      </c>
      <c r="G1274" s="46">
        <v>4</v>
      </c>
      <c r="H1274" s="46">
        <v>6</v>
      </c>
      <c r="I1274" s="46">
        <v>2</v>
      </c>
      <c r="J1274" s="46">
        <v>82</v>
      </c>
      <c r="K1274" s="46">
        <v>144</v>
      </c>
      <c r="L1274" s="46">
        <v>25</v>
      </c>
      <c r="M1274" s="46">
        <v>0</v>
      </c>
      <c r="N1274" s="46">
        <v>0</v>
      </c>
      <c r="O1274" s="46">
        <v>0</v>
      </c>
      <c r="P1274" s="46">
        <v>0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0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0</v>
      </c>
      <c r="AK1274" s="46">
        <v>0</v>
      </c>
      <c r="AL1274" s="46">
        <v>0</v>
      </c>
      <c r="AM1274" s="46">
        <v>0</v>
      </c>
      <c r="AN1274" s="46">
        <v>0</v>
      </c>
      <c r="AO1274" s="46">
        <v>0</v>
      </c>
      <c r="AP1274" s="46">
        <v>0</v>
      </c>
      <c r="AQ1274" s="46">
        <v>0</v>
      </c>
      <c r="AR1274" s="46">
        <v>0</v>
      </c>
      <c r="AS1274" s="46">
        <v>0</v>
      </c>
      <c r="AT1274" s="46">
        <v>0</v>
      </c>
      <c r="AU1274" s="46">
        <v>0</v>
      </c>
      <c r="AV1274" s="46">
        <v>0</v>
      </c>
      <c r="AW1274" s="46">
        <v>0</v>
      </c>
      <c r="AX1274" s="46">
        <v>0</v>
      </c>
    </row>
    <row r="1275" spans="1:50">
      <c r="A1275" s="46">
        <v>1274</v>
      </c>
      <c r="B1275" s="46" t="s">
        <v>3098</v>
      </c>
      <c r="C1275" s="46" t="s">
        <v>2540</v>
      </c>
      <c r="D1275" s="46" t="s">
        <v>21</v>
      </c>
      <c r="E1275" s="46" t="s">
        <v>2645</v>
      </c>
      <c r="F1275" s="46" t="s">
        <v>2644</v>
      </c>
      <c r="G1275" s="46">
        <v>71</v>
      </c>
      <c r="H1275" s="46">
        <v>82</v>
      </c>
      <c r="I1275" s="46">
        <v>21</v>
      </c>
      <c r="J1275" s="46">
        <v>1128</v>
      </c>
      <c r="K1275" s="46">
        <v>1516</v>
      </c>
      <c r="L1275" s="46">
        <v>377</v>
      </c>
      <c r="M1275" s="46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0</v>
      </c>
      <c r="AK1275" s="46">
        <v>11</v>
      </c>
      <c r="AL1275" s="46">
        <v>10</v>
      </c>
      <c r="AM1275" s="46">
        <v>0</v>
      </c>
      <c r="AN1275" s="46">
        <v>0</v>
      </c>
      <c r="AO1275" s="46">
        <v>0</v>
      </c>
      <c r="AP1275" s="46">
        <v>0</v>
      </c>
      <c r="AQ1275" s="46">
        <v>0</v>
      </c>
      <c r="AR1275" s="46">
        <v>0</v>
      </c>
      <c r="AS1275" s="46">
        <v>0</v>
      </c>
      <c r="AT1275" s="46">
        <v>0</v>
      </c>
      <c r="AU1275" s="46">
        <v>48</v>
      </c>
      <c r="AV1275" s="46">
        <v>4</v>
      </c>
      <c r="AW1275" s="46">
        <v>0</v>
      </c>
      <c r="AX1275" s="46">
        <v>0</v>
      </c>
    </row>
    <row r="1276" spans="1:50">
      <c r="A1276" s="46">
        <v>1275</v>
      </c>
      <c r="B1276" s="46" t="s">
        <v>3098</v>
      </c>
      <c r="C1276" s="46" t="s">
        <v>2540</v>
      </c>
      <c r="D1276" s="46" t="s">
        <v>78</v>
      </c>
      <c r="E1276" s="46" t="s">
        <v>2647</v>
      </c>
      <c r="F1276" s="46" t="s">
        <v>2646</v>
      </c>
      <c r="G1276" s="46">
        <v>110</v>
      </c>
      <c r="H1276" s="46">
        <v>161</v>
      </c>
      <c r="I1276" s="46">
        <v>46</v>
      </c>
      <c r="J1276" s="46">
        <v>4870</v>
      </c>
      <c r="K1276" s="46">
        <v>5703</v>
      </c>
      <c r="L1276" s="46">
        <v>1166</v>
      </c>
      <c r="M1276" s="46">
        <v>1</v>
      </c>
      <c r="N1276" s="46">
        <v>0</v>
      </c>
      <c r="O1276" s="46">
        <v>0</v>
      </c>
      <c r="P1276" s="46">
        <v>6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268</v>
      </c>
      <c r="AL1276" s="46">
        <v>139</v>
      </c>
      <c r="AM1276" s="46">
        <v>0</v>
      </c>
      <c r="AN1276" s="46">
        <v>0</v>
      </c>
      <c r="AO1276" s="46">
        <v>0</v>
      </c>
      <c r="AP1276" s="46">
        <v>0</v>
      </c>
      <c r="AQ1276" s="46">
        <v>0</v>
      </c>
      <c r="AR1276" s="46">
        <v>0</v>
      </c>
      <c r="AS1276" s="46">
        <v>0</v>
      </c>
      <c r="AT1276" s="46">
        <v>0</v>
      </c>
      <c r="AU1276" s="46">
        <v>56</v>
      </c>
      <c r="AV1276" s="46">
        <v>3</v>
      </c>
      <c r="AW1276" s="46">
        <v>0</v>
      </c>
      <c r="AX1276" s="46">
        <v>0</v>
      </c>
    </row>
    <row r="1277" spans="1:50">
      <c r="A1277" s="46">
        <v>1276</v>
      </c>
      <c r="B1277" s="46" t="s">
        <v>3098</v>
      </c>
      <c r="C1277" s="46" t="s">
        <v>2540</v>
      </c>
      <c r="D1277" s="46" t="s">
        <v>24</v>
      </c>
      <c r="E1277" s="46" t="s">
        <v>2649</v>
      </c>
      <c r="F1277" s="46" t="s">
        <v>2648</v>
      </c>
      <c r="G1277" s="46">
        <v>12</v>
      </c>
      <c r="H1277" s="46">
        <v>10</v>
      </c>
      <c r="I1277" s="46">
        <v>4</v>
      </c>
      <c r="J1277" s="46">
        <v>108</v>
      </c>
      <c r="K1277" s="46">
        <v>219</v>
      </c>
      <c r="L1277" s="46">
        <v>35</v>
      </c>
      <c r="M1277" s="46">
        <v>0</v>
      </c>
      <c r="N1277" s="46">
        <v>0</v>
      </c>
      <c r="O1277" s="46">
        <v>0</v>
      </c>
      <c r="P1277" s="46">
        <v>0</v>
      </c>
      <c r="Q1277" s="46">
        <v>0</v>
      </c>
      <c r="R1277" s="46">
        <v>0</v>
      </c>
      <c r="S1277" s="46">
        <v>0</v>
      </c>
      <c r="T1277" s="46">
        <v>0</v>
      </c>
      <c r="U1277" s="46">
        <v>0</v>
      </c>
      <c r="V1277" s="46">
        <v>0</v>
      </c>
      <c r="W1277" s="46">
        <v>0</v>
      </c>
      <c r="X1277" s="46">
        <v>0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0</v>
      </c>
      <c r="AF1277" s="46">
        <v>0</v>
      </c>
      <c r="AG1277" s="46">
        <v>0</v>
      </c>
      <c r="AH1277" s="46">
        <v>0</v>
      </c>
      <c r="AI1277" s="46">
        <v>0</v>
      </c>
      <c r="AJ1277" s="46">
        <v>0</v>
      </c>
      <c r="AK1277" s="46">
        <v>0</v>
      </c>
      <c r="AL1277" s="46">
        <v>0</v>
      </c>
      <c r="AM1277" s="46">
        <v>0</v>
      </c>
      <c r="AN1277" s="46">
        <v>0</v>
      </c>
      <c r="AO1277" s="46">
        <v>0</v>
      </c>
      <c r="AP1277" s="46">
        <v>0</v>
      </c>
      <c r="AQ1277" s="46">
        <v>0</v>
      </c>
      <c r="AR1277" s="46">
        <v>0</v>
      </c>
      <c r="AS1277" s="46">
        <v>0</v>
      </c>
      <c r="AT1277" s="46">
        <v>0</v>
      </c>
      <c r="AU1277" s="46">
        <v>0</v>
      </c>
      <c r="AV1277" s="46">
        <v>0</v>
      </c>
      <c r="AW1277" s="46">
        <v>0</v>
      </c>
      <c r="AX1277" s="46">
        <v>0</v>
      </c>
    </row>
    <row r="1278" spans="1:50">
      <c r="A1278" s="46">
        <v>1277</v>
      </c>
      <c r="B1278" s="46" t="s">
        <v>3098</v>
      </c>
      <c r="C1278" s="46" t="s">
        <v>2540</v>
      </c>
      <c r="D1278" s="46" t="s">
        <v>24</v>
      </c>
      <c r="E1278" s="46" t="s">
        <v>2651</v>
      </c>
      <c r="F1278" s="46" t="s">
        <v>2650</v>
      </c>
      <c r="G1278" s="46">
        <v>14</v>
      </c>
      <c r="H1278" s="46">
        <v>17</v>
      </c>
      <c r="I1278" s="46">
        <v>6</v>
      </c>
      <c r="J1278" s="46">
        <v>231</v>
      </c>
      <c r="K1278" s="46">
        <v>317</v>
      </c>
      <c r="L1278" s="46">
        <v>92</v>
      </c>
      <c r="M1278" s="46">
        <v>0</v>
      </c>
      <c r="N1278" s="46">
        <v>0</v>
      </c>
      <c r="O1278" s="46">
        <v>0</v>
      </c>
      <c r="P1278" s="46">
        <v>0</v>
      </c>
      <c r="Q1278" s="46">
        <v>0</v>
      </c>
      <c r="R1278" s="46">
        <v>0</v>
      </c>
      <c r="S1278" s="46">
        <v>0</v>
      </c>
      <c r="T1278" s="46">
        <v>0</v>
      </c>
      <c r="U1278" s="46">
        <v>0</v>
      </c>
      <c r="V1278" s="46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0</v>
      </c>
      <c r="AC1278" s="46">
        <v>0</v>
      </c>
      <c r="AD1278" s="46">
        <v>0</v>
      </c>
      <c r="AE1278" s="46">
        <v>0</v>
      </c>
      <c r="AF1278" s="46">
        <v>0</v>
      </c>
      <c r="AG1278" s="46">
        <v>0</v>
      </c>
      <c r="AH1278" s="46">
        <v>0</v>
      </c>
      <c r="AI1278" s="46">
        <v>0</v>
      </c>
      <c r="AJ1278" s="46">
        <v>0</v>
      </c>
      <c r="AK1278" s="46">
        <v>10</v>
      </c>
      <c r="AL1278" s="46">
        <v>6</v>
      </c>
      <c r="AM1278" s="46">
        <v>0</v>
      </c>
      <c r="AN1278" s="46">
        <v>0</v>
      </c>
      <c r="AO1278" s="46">
        <v>0</v>
      </c>
      <c r="AP1278" s="46">
        <v>0</v>
      </c>
      <c r="AQ1278" s="46">
        <v>0</v>
      </c>
      <c r="AR1278" s="46">
        <v>0</v>
      </c>
      <c r="AS1278" s="46">
        <v>0</v>
      </c>
      <c r="AT1278" s="46">
        <v>0</v>
      </c>
      <c r="AU1278" s="46">
        <v>0</v>
      </c>
      <c r="AV1278" s="46">
        <v>0</v>
      </c>
      <c r="AW1278" s="46">
        <v>0</v>
      </c>
      <c r="AX1278" s="46">
        <v>0</v>
      </c>
    </row>
    <row r="1279" spans="1:50">
      <c r="A1279" s="46">
        <v>1278</v>
      </c>
      <c r="B1279" s="46" t="s">
        <v>3098</v>
      </c>
      <c r="C1279" s="46" t="s">
        <v>2540</v>
      </c>
      <c r="D1279" s="46" t="s">
        <v>24</v>
      </c>
      <c r="E1279" s="46" t="s">
        <v>2653</v>
      </c>
      <c r="F1279" s="46" t="s">
        <v>2652</v>
      </c>
      <c r="G1279" s="46">
        <v>16</v>
      </c>
      <c r="H1279" s="46">
        <v>24</v>
      </c>
      <c r="I1279" s="46">
        <v>8</v>
      </c>
      <c r="J1279" s="46">
        <v>254</v>
      </c>
      <c r="K1279" s="46">
        <v>359</v>
      </c>
      <c r="L1279" s="46">
        <v>72</v>
      </c>
      <c r="M1279" s="46">
        <v>0</v>
      </c>
      <c r="N1279" s="46">
        <v>0</v>
      </c>
      <c r="O1279" s="46">
        <v>0</v>
      </c>
      <c r="P1279" s="46">
        <v>0</v>
      </c>
      <c r="Q1279" s="46">
        <v>0</v>
      </c>
      <c r="R1279" s="46">
        <v>0</v>
      </c>
      <c r="S1279" s="46">
        <v>0</v>
      </c>
      <c r="T1279" s="46">
        <v>0</v>
      </c>
      <c r="U1279" s="46">
        <v>0</v>
      </c>
      <c r="V1279" s="46">
        <v>0</v>
      </c>
      <c r="W1279" s="46">
        <v>0</v>
      </c>
      <c r="X1279" s="46">
        <v>0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0</v>
      </c>
      <c r="AF1279" s="46">
        <v>0</v>
      </c>
      <c r="AG1279" s="46">
        <v>0</v>
      </c>
      <c r="AH1279" s="46">
        <v>0</v>
      </c>
      <c r="AI1279" s="46">
        <v>0</v>
      </c>
      <c r="AJ1279" s="46">
        <v>0</v>
      </c>
      <c r="AK1279" s="46">
        <v>6</v>
      </c>
      <c r="AL1279" s="46">
        <v>6</v>
      </c>
      <c r="AM1279" s="46">
        <v>0</v>
      </c>
      <c r="AN1279" s="46">
        <v>0</v>
      </c>
      <c r="AO1279" s="46">
        <v>0</v>
      </c>
      <c r="AP1279" s="46">
        <v>0</v>
      </c>
      <c r="AQ1279" s="46">
        <v>0</v>
      </c>
      <c r="AR1279" s="46">
        <v>0</v>
      </c>
      <c r="AS1279" s="46">
        <v>0</v>
      </c>
      <c r="AT1279" s="46">
        <v>0</v>
      </c>
      <c r="AU1279" s="46">
        <v>0</v>
      </c>
      <c r="AV1279" s="46">
        <v>0</v>
      </c>
      <c r="AW1279" s="46">
        <v>0</v>
      </c>
      <c r="AX1279" s="46">
        <v>0</v>
      </c>
    </row>
    <row r="1280" spans="1:50">
      <c r="A1280" s="46">
        <v>1279</v>
      </c>
      <c r="B1280" s="46" t="s">
        <v>3098</v>
      </c>
      <c r="C1280" s="46" t="s">
        <v>2540</v>
      </c>
      <c r="D1280" s="46" t="s">
        <v>24</v>
      </c>
      <c r="E1280" s="46" t="s">
        <v>2655</v>
      </c>
      <c r="F1280" s="46" t="s">
        <v>2654</v>
      </c>
      <c r="G1280" s="46">
        <v>12</v>
      </c>
      <c r="H1280" s="46">
        <v>18</v>
      </c>
      <c r="I1280" s="46">
        <v>4</v>
      </c>
      <c r="J1280" s="46">
        <v>170</v>
      </c>
      <c r="K1280" s="46">
        <v>253.5</v>
      </c>
      <c r="L1280" s="46">
        <v>80</v>
      </c>
      <c r="M1280" s="46">
        <v>0</v>
      </c>
      <c r="N1280" s="46">
        <v>0</v>
      </c>
      <c r="O1280" s="46">
        <v>0</v>
      </c>
      <c r="P1280" s="46">
        <v>0</v>
      </c>
      <c r="Q1280" s="46">
        <v>0</v>
      </c>
      <c r="R1280" s="46">
        <v>0</v>
      </c>
      <c r="S1280" s="46">
        <v>0</v>
      </c>
      <c r="T1280" s="46">
        <v>0</v>
      </c>
      <c r="U1280" s="46">
        <v>0</v>
      </c>
      <c r="V1280" s="46">
        <v>0</v>
      </c>
      <c r="W1280" s="46">
        <v>0</v>
      </c>
      <c r="X1280" s="46">
        <v>0</v>
      </c>
      <c r="Y1280" s="46">
        <v>0</v>
      </c>
      <c r="Z1280" s="46">
        <v>0</v>
      </c>
      <c r="AA1280" s="46"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v>0</v>
      </c>
      <c r="AG1280" s="46">
        <v>0</v>
      </c>
      <c r="AH1280" s="46">
        <v>0</v>
      </c>
      <c r="AI1280" s="46">
        <v>0</v>
      </c>
      <c r="AJ1280" s="46">
        <v>0</v>
      </c>
      <c r="AK1280" s="46">
        <v>0</v>
      </c>
      <c r="AL1280" s="46">
        <v>0</v>
      </c>
      <c r="AM1280" s="46">
        <v>0</v>
      </c>
      <c r="AN1280" s="46">
        <v>0</v>
      </c>
      <c r="AO1280" s="46">
        <v>0</v>
      </c>
      <c r="AP1280" s="46">
        <v>0</v>
      </c>
      <c r="AQ1280" s="46">
        <v>0</v>
      </c>
      <c r="AR1280" s="46">
        <v>0</v>
      </c>
      <c r="AS1280" s="46">
        <v>0</v>
      </c>
      <c r="AT1280" s="46">
        <v>0</v>
      </c>
      <c r="AU1280" s="46">
        <v>0</v>
      </c>
      <c r="AV1280" s="46">
        <v>0</v>
      </c>
      <c r="AW1280" s="46">
        <v>0</v>
      </c>
      <c r="AX1280" s="46">
        <v>0</v>
      </c>
    </row>
    <row r="1281" spans="1:50">
      <c r="A1281" s="46">
        <v>1280</v>
      </c>
      <c r="B1281" s="46" t="s">
        <v>3098</v>
      </c>
      <c r="C1281" s="46" t="s">
        <v>2540</v>
      </c>
      <c r="D1281" s="46" t="s">
        <v>29</v>
      </c>
      <c r="E1281" s="46" t="s">
        <v>2657</v>
      </c>
      <c r="F1281" s="46" t="s">
        <v>2656</v>
      </c>
      <c r="G1281" s="46">
        <v>71</v>
      </c>
      <c r="H1281" s="46">
        <v>103</v>
      </c>
      <c r="I1281" s="46">
        <v>24</v>
      </c>
      <c r="J1281" s="46">
        <v>1026</v>
      </c>
      <c r="K1281" s="46">
        <v>1434</v>
      </c>
      <c r="L1281" s="46">
        <v>361</v>
      </c>
      <c r="M1281" s="46">
        <v>0</v>
      </c>
      <c r="N1281" s="46">
        <v>0</v>
      </c>
      <c r="O1281" s="46">
        <v>0</v>
      </c>
      <c r="P1281" s="46">
        <v>0</v>
      </c>
      <c r="Q1281" s="46">
        <v>0</v>
      </c>
      <c r="R1281" s="46">
        <v>0</v>
      </c>
      <c r="S1281" s="46">
        <v>0</v>
      </c>
      <c r="T1281" s="46">
        <v>0</v>
      </c>
      <c r="U1281" s="46">
        <v>0</v>
      </c>
      <c r="V1281" s="46">
        <v>0</v>
      </c>
      <c r="W1281" s="46">
        <v>0</v>
      </c>
      <c r="X1281" s="46">
        <v>0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0</v>
      </c>
      <c r="AF1281" s="46">
        <v>0</v>
      </c>
      <c r="AG1281" s="46">
        <v>0</v>
      </c>
      <c r="AH1281" s="46">
        <v>0</v>
      </c>
      <c r="AI1281" s="46">
        <v>0</v>
      </c>
      <c r="AJ1281" s="46">
        <v>0</v>
      </c>
      <c r="AK1281" s="46">
        <v>22</v>
      </c>
      <c r="AL1281" s="46">
        <v>17</v>
      </c>
      <c r="AM1281" s="46">
        <v>0</v>
      </c>
      <c r="AN1281" s="46">
        <v>0</v>
      </c>
      <c r="AO1281" s="46">
        <v>0</v>
      </c>
      <c r="AP1281" s="46">
        <v>0</v>
      </c>
      <c r="AQ1281" s="46">
        <v>0</v>
      </c>
      <c r="AR1281" s="46">
        <v>0</v>
      </c>
      <c r="AS1281" s="46">
        <v>0</v>
      </c>
      <c r="AT1281" s="46">
        <v>0</v>
      </c>
      <c r="AU1281" s="46">
        <v>0</v>
      </c>
      <c r="AV1281" s="46">
        <v>0</v>
      </c>
      <c r="AW1281" s="46">
        <v>0</v>
      </c>
      <c r="AX1281" s="46">
        <v>0</v>
      </c>
    </row>
    <row r="1282" spans="1:50">
      <c r="A1282" s="46">
        <v>1281</v>
      </c>
      <c r="B1282" s="46" t="s">
        <v>3098</v>
      </c>
      <c r="C1282" s="46" t="s">
        <v>2540</v>
      </c>
      <c r="D1282" s="46" t="s">
        <v>78</v>
      </c>
      <c r="E1282" s="46" t="s">
        <v>2659</v>
      </c>
      <c r="F1282" s="46" t="s">
        <v>2658</v>
      </c>
      <c r="G1282" s="46">
        <v>447</v>
      </c>
      <c r="H1282" s="46">
        <v>584</v>
      </c>
      <c r="I1282" s="46">
        <v>128</v>
      </c>
      <c r="J1282" s="46">
        <v>16144</v>
      </c>
      <c r="K1282" s="46">
        <v>18944</v>
      </c>
      <c r="L1282" s="46">
        <v>3546</v>
      </c>
      <c r="M1282" s="46">
        <v>7</v>
      </c>
      <c r="N1282" s="46">
        <v>10</v>
      </c>
      <c r="O1282" s="46">
        <v>4</v>
      </c>
      <c r="P1282" s="46">
        <v>50</v>
      </c>
      <c r="Q1282" s="46">
        <v>83</v>
      </c>
      <c r="R1282" s="46">
        <v>19</v>
      </c>
      <c r="S1282" s="46">
        <v>0</v>
      </c>
      <c r="T1282" s="46">
        <v>0</v>
      </c>
      <c r="U1282" s="46">
        <v>0</v>
      </c>
      <c r="V1282" s="46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223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304</v>
      </c>
      <c r="AL1282" s="46">
        <v>183</v>
      </c>
      <c r="AM1282" s="46">
        <v>0</v>
      </c>
      <c r="AN1282" s="46">
        <v>0</v>
      </c>
      <c r="AO1282" s="46">
        <v>0</v>
      </c>
      <c r="AP1282" s="46">
        <v>0</v>
      </c>
      <c r="AQ1282" s="46">
        <v>0</v>
      </c>
      <c r="AR1282" s="46">
        <v>0</v>
      </c>
      <c r="AS1282" s="46">
        <v>0</v>
      </c>
      <c r="AT1282" s="46">
        <v>0</v>
      </c>
      <c r="AU1282" s="46">
        <v>87</v>
      </c>
      <c r="AV1282" s="46">
        <v>5</v>
      </c>
      <c r="AW1282" s="46">
        <v>0</v>
      </c>
      <c r="AX1282" s="46">
        <v>0</v>
      </c>
    </row>
    <row r="1283" spans="1:50">
      <c r="A1283" s="46">
        <v>1282</v>
      </c>
      <c r="B1283" s="46" t="s">
        <v>3098</v>
      </c>
      <c r="C1283" s="46" t="s">
        <v>2540</v>
      </c>
      <c r="D1283" s="46" t="s">
        <v>78</v>
      </c>
      <c r="E1283" s="46" t="s">
        <v>2661</v>
      </c>
      <c r="F1283" s="46" t="s">
        <v>2660</v>
      </c>
      <c r="G1283" s="46">
        <v>79</v>
      </c>
      <c r="H1283" s="46">
        <v>107</v>
      </c>
      <c r="I1283" s="46">
        <v>21</v>
      </c>
      <c r="J1283" s="46">
        <v>2214</v>
      </c>
      <c r="K1283" s="46">
        <v>2966.5</v>
      </c>
      <c r="L1283" s="46">
        <v>596</v>
      </c>
      <c r="M1283" s="46">
        <v>1</v>
      </c>
      <c r="N1283" s="46">
        <v>1</v>
      </c>
      <c r="O1283" s="46">
        <v>0</v>
      </c>
      <c r="P1283" s="46">
        <v>7</v>
      </c>
      <c r="Q1283" s="46">
        <v>9</v>
      </c>
      <c r="R1283" s="46">
        <v>0</v>
      </c>
      <c r="S1283" s="46">
        <v>0</v>
      </c>
      <c r="T1283" s="46">
        <v>0</v>
      </c>
      <c r="U1283" s="46">
        <v>0</v>
      </c>
      <c r="V1283" s="46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60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34.5</v>
      </c>
      <c r="AL1283" s="46">
        <v>21</v>
      </c>
      <c r="AM1283" s="46">
        <v>0</v>
      </c>
      <c r="AN1283" s="46">
        <v>0</v>
      </c>
      <c r="AO1283" s="46">
        <v>0</v>
      </c>
      <c r="AP1283" s="46">
        <v>0</v>
      </c>
      <c r="AQ1283" s="46">
        <v>0</v>
      </c>
      <c r="AR1283" s="46">
        <v>0</v>
      </c>
      <c r="AS1283" s="46">
        <v>0</v>
      </c>
      <c r="AT1283" s="46">
        <v>0</v>
      </c>
      <c r="AU1283" s="46">
        <v>0</v>
      </c>
      <c r="AV1283" s="46">
        <v>0</v>
      </c>
      <c r="AW1283" s="46">
        <v>0</v>
      </c>
      <c r="AX1283" s="46">
        <v>0</v>
      </c>
    </row>
    <row r="1284" spans="1:50">
      <c r="A1284" s="46">
        <v>1283</v>
      </c>
      <c r="B1284" s="46" t="s">
        <v>3098</v>
      </c>
      <c r="C1284" s="46" t="s">
        <v>2540</v>
      </c>
      <c r="D1284" s="46" t="s">
        <v>24</v>
      </c>
      <c r="E1284" s="46" t="s">
        <v>2663</v>
      </c>
      <c r="F1284" s="46" t="s">
        <v>2662</v>
      </c>
      <c r="G1284" s="46">
        <v>14</v>
      </c>
      <c r="H1284" s="46">
        <v>19</v>
      </c>
      <c r="I1284" s="46">
        <v>6</v>
      </c>
      <c r="J1284" s="46">
        <v>126</v>
      </c>
      <c r="K1284" s="46">
        <v>205</v>
      </c>
      <c r="L1284" s="46">
        <v>53</v>
      </c>
      <c r="M1284" s="46">
        <v>0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1</v>
      </c>
      <c r="AL1284" s="46">
        <v>1</v>
      </c>
      <c r="AM1284" s="46">
        <v>0</v>
      </c>
      <c r="AN1284" s="46">
        <v>0</v>
      </c>
      <c r="AO1284" s="46">
        <v>0</v>
      </c>
      <c r="AP1284" s="46">
        <v>0</v>
      </c>
      <c r="AQ1284" s="46">
        <v>0</v>
      </c>
      <c r="AR1284" s="46">
        <v>0</v>
      </c>
      <c r="AS1284" s="46">
        <v>0</v>
      </c>
      <c r="AT1284" s="46">
        <v>0</v>
      </c>
      <c r="AU1284" s="46">
        <v>0</v>
      </c>
      <c r="AV1284" s="46">
        <v>0</v>
      </c>
      <c r="AW1284" s="46">
        <v>0</v>
      </c>
      <c r="AX1284" s="46">
        <v>0</v>
      </c>
    </row>
    <row r="1285" spans="1:50">
      <c r="A1285" s="46">
        <v>1284</v>
      </c>
      <c r="B1285" s="46" t="s">
        <v>3098</v>
      </c>
      <c r="C1285" s="46" t="s">
        <v>2540</v>
      </c>
      <c r="D1285" s="46" t="s">
        <v>29</v>
      </c>
      <c r="E1285" s="46" t="s">
        <v>2665</v>
      </c>
      <c r="F1285" s="46" t="s">
        <v>2664</v>
      </c>
      <c r="G1285" s="46">
        <v>42</v>
      </c>
      <c r="H1285" s="46">
        <v>50</v>
      </c>
      <c r="I1285" s="46">
        <v>18</v>
      </c>
      <c r="J1285" s="46">
        <v>765.5</v>
      </c>
      <c r="K1285" s="46">
        <v>1040</v>
      </c>
      <c r="L1285" s="46">
        <v>233</v>
      </c>
      <c r="M1285" s="46">
        <v>0</v>
      </c>
      <c r="N1285" s="46">
        <v>0</v>
      </c>
      <c r="O1285" s="46">
        <v>0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30</v>
      </c>
      <c r="AL1285" s="46">
        <v>27</v>
      </c>
      <c r="AM1285" s="46">
        <v>0</v>
      </c>
      <c r="AN1285" s="46">
        <v>0</v>
      </c>
      <c r="AO1285" s="46">
        <v>0</v>
      </c>
      <c r="AP1285" s="46">
        <v>0</v>
      </c>
      <c r="AQ1285" s="46">
        <v>0</v>
      </c>
      <c r="AR1285" s="46">
        <v>0</v>
      </c>
      <c r="AS1285" s="46">
        <v>0</v>
      </c>
      <c r="AT1285" s="46">
        <v>0</v>
      </c>
      <c r="AU1285" s="46">
        <v>0</v>
      </c>
      <c r="AV1285" s="46">
        <v>0</v>
      </c>
      <c r="AW1285" s="46">
        <v>0</v>
      </c>
      <c r="AX1285" s="46">
        <v>0</v>
      </c>
    </row>
    <row r="1286" spans="1:50">
      <c r="A1286" s="46">
        <v>1285</v>
      </c>
      <c r="B1286" s="46" t="s">
        <v>3097</v>
      </c>
      <c r="C1286" s="46" t="s">
        <v>2666</v>
      </c>
      <c r="D1286" s="46" t="s">
        <v>15</v>
      </c>
      <c r="E1286" s="46" t="s">
        <v>2670</v>
      </c>
      <c r="F1286" s="46" t="s">
        <v>2669</v>
      </c>
      <c r="G1286" s="46">
        <v>40</v>
      </c>
      <c r="H1286" s="46">
        <v>50</v>
      </c>
      <c r="I1286" s="46">
        <v>14</v>
      </c>
      <c r="J1286" s="46">
        <v>825</v>
      </c>
      <c r="K1286" s="46">
        <v>1024.5</v>
      </c>
      <c r="L1286" s="46">
        <v>235</v>
      </c>
      <c r="M1286" s="46">
        <v>28</v>
      </c>
      <c r="N1286" s="46">
        <v>36</v>
      </c>
      <c r="O1286" s="46">
        <v>10</v>
      </c>
      <c r="P1286" s="46">
        <v>247</v>
      </c>
      <c r="Q1286" s="46">
        <v>359</v>
      </c>
      <c r="R1286" s="46">
        <v>68</v>
      </c>
      <c r="S1286" s="46">
        <v>33</v>
      </c>
      <c r="T1286" s="46">
        <v>17</v>
      </c>
      <c r="U1286" s="46">
        <v>2</v>
      </c>
      <c r="V1286" s="46">
        <v>227</v>
      </c>
      <c r="W1286" s="46">
        <v>121</v>
      </c>
      <c r="X1286" s="46">
        <v>11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2084.5</v>
      </c>
      <c r="AF1286" s="46">
        <v>674</v>
      </c>
      <c r="AG1286" s="46">
        <v>359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  <c r="AN1286" s="46">
        <v>0</v>
      </c>
      <c r="AO1286" s="46">
        <v>27</v>
      </c>
      <c r="AP1286" s="46">
        <v>19</v>
      </c>
      <c r="AQ1286" s="46">
        <v>5</v>
      </c>
      <c r="AR1286" s="46">
        <v>310.5</v>
      </c>
      <c r="AS1286" s="46">
        <v>194</v>
      </c>
      <c r="AT1286" s="46">
        <v>74</v>
      </c>
      <c r="AU1286" s="46">
        <v>0</v>
      </c>
      <c r="AV1286" s="46">
        <v>0</v>
      </c>
      <c r="AW1286" s="46">
        <v>0</v>
      </c>
      <c r="AX1286" s="46">
        <v>0</v>
      </c>
    </row>
    <row r="1287" spans="1:50">
      <c r="A1287" s="46">
        <v>1286</v>
      </c>
      <c r="B1287" s="46" t="s">
        <v>3098</v>
      </c>
      <c r="C1287" s="46" t="s">
        <v>2666</v>
      </c>
      <c r="D1287" s="46" t="s">
        <v>24</v>
      </c>
      <c r="E1287" s="46" t="s">
        <v>2674</v>
      </c>
      <c r="F1287" s="46" t="s">
        <v>2673</v>
      </c>
      <c r="G1287" s="46">
        <v>19</v>
      </c>
      <c r="H1287" s="46">
        <v>18</v>
      </c>
      <c r="I1287" s="46">
        <v>5</v>
      </c>
      <c r="J1287" s="46">
        <v>333</v>
      </c>
      <c r="K1287" s="46">
        <v>397</v>
      </c>
      <c r="L1287" s="46">
        <v>77</v>
      </c>
      <c r="M1287" s="46">
        <v>0</v>
      </c>
      <c r="N1287" s="46">
        <v>0</v>
      </c>
      <c r="O1287" s="46">
        <v>0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6</v>
      </c>
      <c r="AL1287" s="46">
        <v>6</v>
      </c>
      <c r="AM1287" s="46">
        <v>0</v>
      </c>
      <c r="AN1287" s="46">
        <v>0</v>
      </c>
      <c r="AO1287" s="46">
        <v>0</v>
      </c>
      <c r="AP1287" s="46">
        <v>0</v>
      </c>
      <c r="AQ1287" s="46">
        <v>0</v>
      </c>
      <c r="AR1287" s="46">
        <v>0</v>
      </c>
      <c r="AS1287" s="46">
        <v>0</v>
      </c>
      <c r="AT1287" s="46">
        <v>0</v>
      </c>
      <c r="AU1287" s="46">
        <v>0</v>
      </c>
      <c r="AV1287" s="46">
        <v>0</v>
      </c>
      <c r="AW1287" s="46">
        <v>0</v>
      </c>
      <c r="AX1287" s="46">
        <v>0</v>
      </c>
    </row>
    <row r="1288" spans="1:50">
      <c r="A1288" s="46">
        <v>1287</v>
      </c>
      <c r="B1288" s="46" t="s">
        <v>3098</v>
      </c>
      <c r="C1288" s="46" t="s">
        <v>2666</v>
      </c>
      <c r="D1288" s="46" t="s">
        <v>29</v>
      </c>
      <c r="E1288" s="46" t="s">
        <v>2676</v>
      </c>
      <c r="F1288" s="46" t="s">
        <v>2675</v>
      </c>
      <c r="G1288" s="46">
        <v>5</v>
      </c>
      <c r="H1288" s="46">
        <v>12</v>
      </c>
      <c r="I1288" s="46">
        <v>2</v>
      </c>
      <c r="J1288" s="46">
        <v>182.5</v>
      </c>
      <c r="K1288" s="46">
        <v>283</v>
      </c>
      <c r="L1288" s="46">
        <v>51</v>
      </c>
      <c r="M1288" s="46">
        <v>0</v>
      </c>
      <c r="N1288" s="46">
        <v>0</v>
      </c>
      <c r="O1288" s="46">
        <v>0</v>
      </c>
      <c r="P1288" s="46">
        <v>0</v>
      </c>
      <c r="Q1288" s="46">
        <v>0</v>
      </c>
      <c r="R1288" s="46">
        <v>0</v>
      </c>
      <c r="S1288" s="46">
        <v>0</v>
      </c>
      <c r="T1288" s="46">
        <v>0</v>
      </c>
      <c r="U1288" s="46">
        <v>0</v>
      </c>
      <c r="V1288" s="46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1</v>
      </c>
      <c r="AL1288" s="46">
        <v>5</v>
      </c>
      <c r="AM1288" s="46">
        <v>0</v>
      </c>
      <c r="AN1288" s="46">
        <v>0</v>
      </c>
      <c r="AO1288" s="46">
        <v>0</v>
      </c>
      <c r="AP1288" s="46">
        <v>0</v>
      </c>
      <c r="AQ1288" s="46">
        <v>0</v>
      </c>
      <c r="AR1288" s="46">
        <v>0</v>
      </c>
      <c r="AS1288" s="46">
        <v>0</v>
      </c>
      <c r="AT1288" s="46">
        <v>0</v>
      </c>
      <c r="AU1288" s="46">
        <v>0</v>
      </c>
      <c r="AV1288" s="46">
        <v>0</v>
      </c>
      <c r="AW1288" s="46">
        <v>0</v>
      </c>
      <c r="AX1288" s="46">
        <v>0</v>
      </c>
    </row>
    <row r="1289" spans="1:50">
      <c r="A1289" s="46">
        <v>1288</v>
      </c>
      <c r="B1289" s="46" t="s">
        <v>3098</v>
      </c>
      <c r="C1289" s="46" t="s">
        <v>2666</v>
      </c>
      <c r="D1289" s="46" t="s">
        <v>24</v>
      </c>
      <c r="E1289" s="46" t="s">
        <v>2678</v>
      </c>
      <c r="F1289" s="46" t="s">
        <v>2677</v>
      </c>
      <c r="G1289" s="46">
        <v>10</v>
      </c>
      <c r="H1289" s="46">
        <v>14</v>
      </c>
      <c r="I1289" s="46">
        <v>4</v>
      </c>
      <c r="J1289" s="46">
        <v>152</v>
      </c>
      <c r="K1289" s="46">
        <v>209</v>
      </c>
      <c r="L1289" s="46">
        <v>45</v>
      </c>
      <c r="M1289" s="46">
        <v>0</v>
      </c>
      <c r="N1289" s="46">
        <v>0</v>
      </c>
      <c r="O1289" s="46">
        <v>0</v>
      </c>
      <c r="P1289" s="46">
        <v>0</v>
      </c>
      <c r="Q1289" s="46">
        <v>0</v>
      </c>
      <c r="R1289" s="46">
        <v>0</v>
      </c>
      <c r="S1289" s="46">
        <v>0</v>
      </c>
      <c r="T1289" s="46">
        <v>0</v>
      </c>
      <c r="U1289" s="46">
        <v>0</v>
      </c>
      <c r="V1289" s="46">
        <v>0</v>
      </c>
      <c r="W1289" s="46">
        <v>0</v>
      </c>
      <c r="X1289" s="46">
        <v>0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v>0</v>
      </c>
      <c r="AG1289" s="46">
        <v>0</v>
      </c>
      <c r="AH1289" s="46">
        <v>0</v>
      </c>
      <c r="AI1289" s="46">
        <v>0</v>
      </c>
      <c r="AJ1289" s="46">
        <v>0</v>
      </c>
      <c r="AK1289" s="46">
        <v>2</v>
      </c>
      <c r="AL1289" s="46">
        <v>2</v>
      </c>
      <c r="AM1289" s="46">
        <v>0</v>
      </c>
      <c r="AN1289" s="46">
        <v>0</v>
      </c>
      <c r="AO1289" s="46">
        <v>0</v>
      </c>
      <c r="AP1289" s="46">
        <v>0</v>
      </c>
      <c r="AQ1289" s="46">
        <v>0</v>
      </c>
      <c r="AR1289" s="46">
        <v>0</v>
      </c>
      <c r="AS1289" s="46">
        <v>0</v>
      </c>
      <c r="AT1289" s="46">
        <v>0</v>
      </c>
      <c r="AU1289" s="46">
        <v>0</v>
      </c>
      <c r="AV1289" s="46">
        <v>0</v>
      </c>
      <c r="AW1289" s="46">
        <v>0</v>
      </c>
      <c r="AX1289" s="46">
        <v>0</v>
      </c>
    </row>
    <row r="1290" spans="1:50">
      <c r="A1290" s="46">
        <v>1289</v>
      </c>
      <c r="B1290" s="46" t="s">
        <v>3098</v>
      </c>
      <c r="C1290" s="46" t="s">
        <v>2666</v>
      </c>
      <c r="D1290" s="46" t="s">
        <v>21</v>
      </c>
      <c r="E1290" s="46" t="s">
        <v>2680</v>
      </c>
      <c r="F1290" s="46" t="s">
        <v>2679</v>
      </c>
      <c r="G1290" s="46">
        <v>74</v>
      </c>
      <c r="H1290" s="46">
        <v>96</v>
      </c>
      <c r="I1290" s="46">
        <v>21</v>
      </c>
      <c r="J1290" s="46">
        <v>1059</v>
      </c>
      <c r="K1290" s="46">
        <v>1363</v>
      </c>
      <c r="L1290" s="46">
        <v>317</v>
      </c>
      <c r="M1290" s="46">
        <v>0</v>
      </c>
      <c r="N1290" s="46">
        <v>0</v>
      </c>
      <c r="O1290" s="46">
        <v>0</v>
      </c>
      <c r="P1290" s="46">
        <v>0</v>
      </c>
      <c r="Q1290" s="46">
        <v>0</v>
      </c>
      <c r="R1290" s="46">
        <v>0</v>
      </c>
      <c r="S1290" s="46">
        <v>0</v>
      </c>
      <c r="T1290" s="46">
        <v>0</v>
      </c>
      <c r="U1290" s="46">
        <v>0</v>
      </c>
      <c r="V1290" s="46">
        <v>0</v>
      </c>
      <c r="W1290" s="46">
        <v>0</v>
      </c>
      <c r="X1290" s="46">
        <v>0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</v>
      </c>
      <c r="AF1290" s="46">
        <v>0</v>
      </c>
      <c r="AG1290" s="46">
        <v>0</v>
      </c>
      <c r="AH1290" s="46">
        <v>0</v>
      </c>
      <c r="AI1290" s="46">
        <v>0</v>
      </c>
      <c r="AJ1290" s="46">
        <v>0</v>
      </c>
      <c r="AK1290" s="46">
        <v>10</v>
      </c>
      <c r="AL1290" s="46">
        <v>9</v>
      </c>
      <c r="AM1290" s="46">
        <v>0</v>
      </c>
      <c r="AN1290" s="46">
        <v>0</v>
      </c>
      <c r="AO1290" s="46">
        <v>0</v>
      </c>
      <c r="AP1290" s="46">
        <v>0</v>
      </c>
      <c r="AQ1290" s="46">
        <v>0</v>
      </c>
      <c r="AR1290" s="46">
        <v>0</v>
      </c>
      <c r="AS1290" s="46">
        <v>0</v>
      </c>
      <c r="AT1290" s="46">
        <v>0</v>
      </c>
      <c r="AU1290" s="46">
        <v>0</v>
      </c>
      <c r="AV1290" s="46">
        <v>0</v>
      </c>
      <c r="AW1290" s="46">
        <v>0</v>
      </c>
      <c r="AX1290" s="46">
        <v>0</v>
      </c>
    </row>
    <row r="1291" spans="1:50">
      <c r="A1291" s="46">
        <v>1290</v>
      </c>
      <c r="B1291" s="46" t="s">
        <v>3098</v>
      </c>
      <c r="C1291" s="46" t="s">
        <v>2666</v>
      </c>
      <c r="D1291" s="46" t="s">
        <v>29</v>
      </c>
      <c r="E1291" s="46" t="s">
        <v>2682</v>
      </c>
      <c r="F1291" s="46" t="s">
        <v>2681</v>
      </c>
      <c r="G1291" s="46">
        <v>23</v>
      </c>
      <c r="H1291" s="46">
        <v>31</v>
      </c>
      <c r="I1291" s="46">
        <v>2</v>
      </c>
      <c r="J1291" s="46">
        <v>224</v>
      </c>
      <c r="K1291" s="46">
        <v>314</v>
      </c>
      <c r="L1291" s="46">
        <v>43</v>
      </c>
      <c r="M1291" s="46">
        <v>0</v>
      </c>
      <c r="N1291" s="46">
        <v>0</v>
      </c>
      <c r="O1291" s="46">
        <v>0</v>
      </c>
      <c r="P1291" s="46">
        <v>0</v>
      </c>
      <c r="Q1291" s="46">
        <v>0</v>
      </c>
      <c r="R1291" s="46">
        <v>0</v>
      </c>
      <c r="S1291" s="46">
        <v>0</v>
      </c>
      <c r="T1291" s="46">
        <v>0</v>
      </c>
      <c r="U1291" s="46">
        <v>0</v>
      </c>
      <c r="V1291" s="46">
        <v>0</v>
      </c>
      <c r="W1291" s="46">
        <v>0</v>
      </c>
      <c r="X1291" s="46">
        <v>0</v>
      </c>
      <c r="Y1291" s="46">
        <v>0</v>
      </c>
      <c r="Z1291" s="46">
        <v>0</v>
      </c>
      <c r="AA1291" s="46">
        <v>0</v>
      </c>
      <c r="AB1291" s="46">
        <v>0</v>
      </c>
      <c r="AC1291" s="46">
        <v>0</v>
      </c>
      <c r="AD1291" s="46">
        <v>0</v>
      </c>
      <c r="AE1291" s="46">
        <v>0</v>
      </c>
      <c r="AF1291" s="46">
        <v>0</v>
      </c>
      <c r="AG1291" s="46">
        <v>0</v>
      </c>
      <c r="AH1291" s="46">
        <v>0</v>
      </c>
      <c r="AI1291" s="46">
        <v>0</v>
      </c>
      <c r="AJ1291" s="46">
        <v>0</v>
      </c>
      <c r="AK1291" s="46">
        <v>2</v>
      </c>
      <c r="AL1291" s="46">
        <v>2</v>
      </c>
      <c r="AM1291" s="46">
        <v>0</v>
      </c>
      <c r="AN1291" s="46">
        <v>0</v>
      </c>
      <c r="AO1291" s="46">
        <v>0</v>
      </c>
      <c r="AP1291" s="46">
        <v>0</v>
      </c>
      <c r="AQ1291" s="46">
        <v>0</v>
      </c>
      <c r="AR1291" s="46">
        <v>0</v>
      </c>
      <c r="AS1291" s="46">
        <v>0</v>
      </c>
      <c r="AT1291" s="46">
        <v>0</v>
      </c>
      <c r="AU1291" s="46">
        <v>0</v>
      </c>
      <c r="AV1291" s="46">
        <v>0</v>
      </c>
      <c r="AW1291" s="46">
        <v>0</v>
      </c>
      <c r="AX1291" s="46">
        <v>0</v>
      </c>
    </row>
    <row r="1292" spans="1:50">
      <c r="A1292" s="46">
        <v>1291</v>
      </c>
      <c r="B1292" s="46" t="s">
        <v>3098</v>
      </c>
      <c r="C1292" s="46" t="s">
        <v>2666</v>
      </c>
      <c r="D1292" s="46" t="s">
        <v>24</v>
      </c>
      <c r="E1292" s="46" t="s">
        <v>2684</v>
      </c>
      <c r="F1292" s="46" t="s">
        <v>2683</v>
      </c>
      <c r="G1292" s="46">
        <v>13</v>
      </c>
      <c r="H1292" s="46">
        <v>18</v>
      </c>
      <c r="I1292" s="46">
        <v>2</v>
      </c>
      <c r="J1292" s="46">
        <v>106</v>
      </c>
      <c r="K1292" s="46">
        <v>173</v>
      </c>
      <c r="L1292" s="46">
        <v>31</v>
      </c>
      <c r="M1292" s="46">
        <v>0</v>
      </c>
      <c r="N1292" s="46">
        <v>0</v>
      </c>
      <c r="O1292" s="46">
        <v>0</v>
      </c>
      <c r="P1292" s="46">
        <v>0</v>
      </c>
      <c r="Q1292" s="46">
        <v>0</v>
      </c>
      <c r="R1292" s="46">
        <v>0</v>
      </c>
      <c r="S1292" s="46">
        <v>0</v>
      </c>
      <c r="T1292" s="46">
        <v>0</v>
      </c>
      <c r="U1292" s="46">
        <v>0</v>
      </c>
      <c r="V1292" s="46">
        <v>0</v>
      </c>
      <c r="W1292" s="46">
        <v>0</v>
      </c>
      <c r="X1292" s="46">
        <v>0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0</v>
      </c>
      <c r="AF1292" s="46">
        <v>0</v>
      </c>
      <c r="AG1292" s="46">
        <v>0</v>
      </c>
      <c r="AH1292" s="46">
        <v>0</v>
      </c>
      <c r="AI1292" s="46">
        <v>0</v>
      </c>
      <c r="AJ1292" s="46">
        <v>0</v>
      </c>
      <c r="AK1292" s="46">
        <v>6</v>
      </c>
      <c r="AL1292" s="46">
        <v>5</v>
      </c>
      <c r="AM1292" s="46">
        <v>0</v>
      </c>
      <c r="AN1292" s="46">
        <v>0</v>
      </c>
      <c r="AO1292" s="46">
        <v>0</v>
      </c>
      <c r="AP1292" s="46">
        <v>0</v>
      </c>
      <c r="AQ1292" s="46">
        <v>0</v>
      </c>
      <c r="AR1292" s="46">
        <v>0</v>
      </c>
      <c r="AS1292" s="46">
        <v>0</v>
      </c>
      <c r="AT1292" s="46">
        <v>0</v>
      </c>
      <c r="AU1292" s="46">
        <v>0</v>
      </c>
      <c r="AV1292" s="46">
        <v>0</v>
      </c>
      <c r="AW1292" s="46">
        <v>0</v>
      </c>
      <c r="AX1292" s="46">
        <v>0</v>
      </c>
    </row>
    <row r="1293" spans="1:50">
      <c r="A1293" s="46">
        <v>1292</v>
      </c>
      <c r="B1293" s="46" t="s">
        <v>3098</v>
      </c>
      <c r="C1293" s="46" t="s">
        <v>2666</v>
      </c>
      <c r="D1293" s="46" t="s">
        <v>24</v>
      </c>
      <c r="E1293" s="46" t="s">
        <v>2686</v>
      </c>
      <c r="F1293" s="46" t="s">
        <v>2685</v>
      </c>
      <c r="G1293" s="46">
        <v>20</v>
      </c>
      <c r="H1293" s="46">
        <v>23</v>
      </c>
      <c r="I1293" s="46">
        <v>8</v>
      </c>
      <c r="J1293" s="46">
        <v>131</v>
      </c>
      <c r="K1293" s="46">
        <v>178</v>
      </c>
      <c r="L1293" s="46">
        <v>31</v>
      </c>
      <c r="M1293" s="46">
        <v>0</v>
      </c>
      <c r="N1293" s="46">
        <v>0</v>
      </c>
      <c r="O1293" s="46">
        <v>0</v>
      </c>
      <c r="P1293" s="46">
        <v>0</v>
      </c>
      <c r="Q1293" s="46">
        <v>0</v>
      </c>
      <c r="R1293" s="46">
        <v>0</v>
      </c>
      <c r="S1293" s="46">
        <v>0</v>
      </c>
      <c r="T1293" s="46">
        <v>0</v>
      </c>
      <c r="U1293" s="46">
        <v>0</v>
      </c>
      <c r="V1293" s="46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0</v>
      </c>
      <c r="AF1293" s="46">
        <v>0</v>
      </c>
      <c r="AG1293" s="46">
        <v>0</v>
      </c>
      <c r="AH1293" s="46">
        <v>0</v>
      </c>
      <c r="AI1293" s="46">
        <v>0</v>
      </c>
      <c r="AJ1293" s="46">
        <v>0</v>
      </c>
      <c r="AK1293" s="46">
        <v>4</v>
      </c>
      <c r="AL1293" s="46">
        <v>2</v>
      </c>
      <c r="AM1293" s="46">
        <v>0</v>
      </c>
      <c r="AN1293" s="46">
        <v>0</v>
      </c>
      <c r="AO1293" s="46">
        <v>0</v>
      </c>
      <c r="AP1293" s="46">
        <v>0</v>
      </c>
      <c r="AQ1293" s="46">
        <v>0</v>
      </c>
      <c r="AR1293" s="46">
        <v>0</v>
      </c>
      <c r="AS1293" s="46">
        <v>0</v>
      </c>
      <c r="AT1293" s="46">
        <v>0</v>
      </c>
      <c r="AU1293" s="46">
        <v>0</v>
      </c>
      <c r="AV1293" s="46">
        <v>0</v>
      </c>
      <c r="AW1293" s="46">
        <v>0</v>
      </c>
      <c r="AX1293" s="46">
        <v>0</v>
      </c>
    </row>
    <row r="1294" spans="1:50">
      <c r="A1294" s="46">
        <v>1293</v>
      </c>
      <c r="B1294" s="46" t="s">
        <v>3098</v>
      </c>
      <c r="C1294" s="46" t="s">
        <v>2666</v>
      </c>
      <c r="D1294" s="46" t="s">
        <v>24</v>
      </c>
      <c r="E1294" s="46" t="s">
        <v>2688</v>
      </c>
      <c r="F1294" s="46" t="s">
        <v>2687</v>
      </c>
      <c r="G1294" s="46">
        <v>30</v>
      </c>
      <c r="H1294" s="46">
        <v>28</v>
      </c>
      <c r="I1294" s="46">
        <v>6</v>
      </c>
      <c r="J1294" s="46">
        <v>250</v>
      </c>
      <c r="K1294" s="46">
        <v>345</v>
      </c>
      <c r="L1294" s="46">
        <v>61</v>
      </c>
      <c r="M1294" s="46">
        <v>0</v>
      </c>
      <c r="N1294" s="46">
        <v>0</v>
      </c>
      <c r="O1294" s="46">
        <v>0</v>
      </c>
      <c r="P1294" s="46">
        <v>0</v>
      </c>
      <c r="Q1294" s="46">
        <v>0</v>
      </c>
      <c r="R1294" s="46">
        <v>0</v>
      </c>
      <c r="S1294" s="46">
        <v>0</v>
      </c>
      <c r="T1294" s="46">
        <v>0</v>
      </c>
      <c r="U1294" s="46">
        <v>0</v>
      </c>
      <c r="V1294" s="46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v>0</v>
      </c>
      <c r="AG1294" s="46">
        <v>0</v>
      </c>
      <c r="AH1294" s="46">
        <v>0</v>
      </c>
      <c r="AI1294" s="46">
        <v>0</v>
      </c>
      <c r="AJ1294" s="46">
        <v>0</v>
      </c>
      <c r="AK1294" s="46">
        <v>2</v>
      </c>
      <c r="AL1294" s="46">
        <v>2</v>
      </c>
      <c r="AM1294" s="46">
        <v>0</v>
      </c>
      <c r="AN1294" s="46">
        <v>0</v>
      </c>
      <c r="AO1294" s="46">
        <v>0</v>
      </c>
      <c r="AP1294" s="46">
        <v>0</v>
      </c>
      <c r="AQ1294" s="46">
        <v>0</v>
      </c>
      <c r="AR1294" s="46">
        <v>0</v>
      </c>
      <c r="AS1294" s="46">
        <v>0</v>
      </c>
      <c r="AT1294" s="46">
        <v>0</v>
      </c>
      <c r="AU1294" s="46">
        <v>0</v>
      </c>
      <c r="AV1294" s="46">
        <v>0</v>
      </c>
      <c r="AW1294" s="46">
        <v>0</v>
      </c>
      <c r="AX1294" s="46">
        <v>0</v>
      </c>
    </row>
    <row r="1295" spans="1:50">
      <c r="A1295" s="46">
        <v>1294</v>
      </c>
      <c r="B1295" s="46" t="s">
        <v>3098</v>
      </c>
      <c r="C1295" s="46" t="s">
        <v>2666</v>
      </c>
      <c r="D1295" s="46" t="s">
        <v>21</v>
      </c>
      <c r="E1295" s="46" t="s">
        <v>2690</v>
      </c>
      <c r="F1295" s="46" t="s">
        <v>2689</v>
      </c>
      <c r="G1295" s="46">
        <v>93</v>
      </c>
      <c r="H1295" s="46">
        <v>115</v>
      </c>
      <c r="I1295" s="46">
        <v>36</v>
      </c>
      <c r="J1295" s="46">
        <v>1201</v>
      </c>
      <c r="K1295" s="46">
        <v>1728</v>
      </c>
      <c r="L1295" s="46">
        <v>477</v>
      </c>
      <c r="M1295" s="46">
        <v>0</v>
      </c>
      <c r="N1295" s="46">
        <v>0</v>
      </c>
      <c r="O1295" s="46">
        <v>0</v>
      </c>
      <c r="P1295" s="46">
        <v>0</v>
      </c>
      <c r="Q1295" s="46">
        <v>0</v>
      </c>
      <c r="R1295" s="46">
        <v>0</v>
      </c>
      <c r="S1295" s="46">
        <v>0</v>
      </c>
      <c r="T1295" s="46">
        <v>0</v>
      </c>
      <c r="U1295" s="46">
        <v>0</v>
      </c>
      <c r="V1295" s="46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0</v>
      </c>
      <c r="AK1295" s="46">
        <v>16</v>
      </c>
      <c r="AL1295" s="46">
        <v>14</v>
      </c>
      <c r="AM1295" s="46">
        <v>0</v>
      </c>
      <c r="AN1295" s="46">
        <v>0</v>
      </c>
      <c r="AO1295" s="46">
        <v>0</v>
      </c>
      <c r="AP1295" s="46">
        <v>0</v>
      </c>
      <c r="AQ1295" s="46">
        <v>0</v>
      </c>
      <c r="AR1295" s="46">
        <v>0</v>
      </c>
      <c r="AS1295" s="46">
        <v>0</v>
      </c>
      <c r="AT1295" s="46">
        <v>0</v>
      </c>
      <c r="AU1295" s="46">
        <v>0</v>
      </c>
      <c r="AV1295" s="46">
        <v>0</v>
      </c>
      <c r="AW1295" s="46">
        <v>0</v>
      </c>
      <c r="AX1295" s="46">
        <v>0</v>
      </c>
    </row>
    <row r="1296" spans="1:50">
      <c r="A1296" s="46">
        <v>1295</v>
      </c>
      <c r="B1296" s="46" t="s">
        <v>3098</v>
      </c>
      <c r="C1296" s="46" t="s">
        <v>2666</v>
      </c>
      <c r="D1296" s="46" t="s">
        <v>24</v>
      </c>
      <c r="E1296" s="46" t="s">
        <v>2692</v>
      </c>
      <c r="F1296" s="46" t="s">
        <v>2691</v>
      </c>
      <c r="G1296" s="46">
        <v>13</v>
      </c>
      <c r="H1296" s="46">
        <v>16</v>
      </c>
      <c r="I1296" s="46">
        <v>6</v>
      </c>
      <c r="J1296" s="46">
        <v>215</v>
      </c>
      <c r="K1296" s="46">
        <v>300</v>
      </c>
      <c r="L1296" s="46">
        <v>50</v>
      </c>
      <c r="M1296" s="46">
        <v>0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15</v>
      </c>
      <c r="AL1296" s="46">
        <v>13</v>
      </c>
      <c r="AM1296" s="46">
        <v>0</v>
      </c>
      <c r="AN1296" s="46">
        <v>0</v>
      </c>
      <c r="AO1296" s="46">
        <v>0</v>
      </c>
      <c r="AP1296" s="46">
        <v>0</v>
      </c>
      <c r="AQ1296" s="46">
        <v>0</v>
      </c>
      <c r="AR1296" s="46">
        <v>0</v>
      </c>
      <c r="AS1296" s="46">
        <v>0</v>
      </c>
      <c r="AT1296" s="46">
        <v>0</v>
      </c>
      <c r="AU1296" s="46">
        <v>0</v>
      </c>
      <c r="AV1296" s="46">
        <v>0</v>
      </c>
      <c r="AW1296" s="46">
        <v>0</v>
      </c>
      <c r="AX1296" s="46">
        <v>0</v>
      </c>
    </row>
    <row r="1297" spans="1:50">
      <c r="A1297" s="46">
        <v>1296</v>
      </c>
      <c r="B1297" s="46" t="s">
        <v>3098</v>
      </c>
      <c r="C1297" s="46" t="s">
        <v>2666</v>
      </c>
      <c r="D1297" s="46" t="s">
        <v>24</v>
      </c>
      <c r="E1297" s="46" t="s">
        <v>2694</v>
      </c>
      <c r="F1297" s="46" t="s">
        <v>2693</v>
      </c>
      <c r="G1297" s="46">
        <v>10</v>
      </c>
      <c r="H1297" s="46">
        <v>13</v>
      </c>
      <c r="I1297" s="46">
        <v>6</v>
      </c>
      <c r="J1297" s="46">
        <v>178</v>
      </c>
      <c r="K1297" s="46">
        <v>211</v>
      </c>
      <c r="L1297" s="46">
        <v>66</v>
      </c>
      <c r="M1297" s="46">
        <v>0</v>
      </c>
      <c r="N1297" s="46">
        <v>0</v>
      </c>
      <c r="O1297" s="46">
        <v>0</v>
      </c>
      <c r="P1297" s="46">
        <v>0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v>0</v>
      </c>
      <c r="AG1297" s="46">
        <v>0</v>
      </c>
      <c r="AH1297" s="46">
        <v>0</v>
      </c>
      <c r="AI1297" s="46">
        <v>0</v>
      </c>
      <c r="AJ1297" s="46">
        <v>0</v>
      </c>
      <c r="AK1297" s="46">
        <v>5</v>
      </c>
      <c r="AL1297" s="46">
        <v>4</v>
      </c>
      <c r="AM1297" s="46">
        <v>0</v>
      </c>
      <c r="AN1297" s="46">
        <v>0</v>
      </c>
      <c r="AO1297" s="46">
        <v>0</v>
      </c>
      <c r="AP1297" s="46">
        <v>0</v>
      </c>
      <c r="AQ1297" s="46">
        <v>0</v>
      </c>
      <c r="AR1297" s="46">
        <v>0</v>
      </c>
      <c r="AS1297" s="46">
        <v>0</v>
      </c>
      <c r="AT1297" s="46">
        <v>0</v>
      </c>
      <c r="AU1297" s="46">
        <v>0</v>
      </c>
      <c r="AV1297" s="46">
        <v>0</v>
      </c>
      <c r="AW1297" s="46">
        <v>0</v>
      </c>
      <c r="AX1297" s="46">
        <v>0</v>
      </c>
    </row>
    <row r="1298" spans="1:50">
      <c r="A1298" s="46">
        <v>1297</v>
      </c>
      <c r="B1298" s="46" t="s">
        <v>3098</v>
      </c>
      <c r="C1298" s="46" t="s">
        <v>2666</v>
      </c>
      <c r="D1298" s="46" t="s">
        <v>21</v>
      </c>
      <c r="E1298" s="46" t="s">
        <v>2697</v>
      </c>
      <c r="F1298" s="46" t="s">
        <v>2696</v>
      </c>
      <c r="G1298" s="46">
        <v>83</v>
      </c>
      <c r="H1298" s="46">
        <v>84</v>
      </c>
      <c r="I1298" s="46">
        <v>31</v>
      </c>
      <c r="J1298" s="46">
        <v>1242</v>
      </c>
      <c r="K1298" s="46">
        <v>1771</v>
      </c>
      <c r="L1298" s="46">
        <v>435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31</v>
      </c>
      <c r="AL1298" s="46">
        <v>23</v>
      </c>
      <c r="AM1298" s="46">
        <v>0</v>
      </c>
      <c r="AN1298" s="46">
        <v>0</v>
      </c>
      <c r="AO1298" s="46">
        <v>0</v>
      </c>
      <c r="AP1298" s="46">
        <v>0</v>
      </c>
      <c r="AQ1298" s="46">
        <v>0</v>
      </c>
      <c r="AR1298" s="46">
        <v>0</v>
      </c>
      <c r="AS1298" s="46">
        <v>0</v>
      </c>
      <c r="AT1298" s="46">
        <v>0</v>
      </c>
      <c r="AU1298" s="46">
        <v>0</v>
      </c>
      <c r="AV1298" s="46">
        <v>0</v>
      </c>
      <c r="AW1298" s="46">
        <v>0</v>
      </c>
      <c r="AX1298" s="46">
        <v>0</v>
      </c>
    </row>
    <row r="1299" spans="1:50">
      <c r="A1299" s="46">
        <v>1298</v>
      </c>
      <c r="B1299" s="46" t="s">
        <v>3098</v>
      </c>
      <c r="C1299" s="46" t="s">
        <v>2666</v>
      </c>
      <c r="D1299" s="46" t="s">
        <v>21</v>
      </c>
      <c r="E1299" s="46" t="s">
        <v>2699</v>
      </c>
      <c r="F1299" s="46" t="s">
        <v>2698</v>
      </c>
      <c r="G1299" s="46">
        <v>49</v>
      </c>
      <c r="H1299" s="46">
        <v>52</v>
      </c>
      <c r="I1299" s="46">
        <v>17</v>
      </c>
      <c r="J1299" s="46">
        <v>691</v>
      </c>
      <c r="K1299" s="46">
        <v>981</v>
      </c>
      <c r="L1299" s="46">
        <v>297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5</v>
      </c>
      <c r="AL1299" s="46">
        <v>5</v>
      </c>
      <c r="AM1299" s="46">
        <v>0</v>
      </c>
      <c r="AN1299" s="46">
        <v>0</v>
      </c>
      <c r="AO1299" s="46">
        <v>0</v>
      </c>
      <c r="AP1299" s="46">
        <v>0</v>
      </c>
      <c r="AQ1299" s="46">
        <v>0</v>
      </c>
      <c r="AR1299" s="46">
        <v>0</v>
      </c>
      <c r="AS1299" s="46">
        <v>0</v>
      </c>
      <c r="AT1299" s="46">
        <v>0</v>
      </c>
      <c r="AU1299" s="46">
        <v>0</v>
      </c>
      <c r="AV1299" s="46">
        <v>0</v>
      </c>
      <c r="AW1299" s="46">
        <v>0</v>
      </c>
      <c r="AX1299" s="46">
        <v>0</v>
      </c>
    </row>
    <row r="1300" spans="1:50">
      <c r="A1300" s="46">
        <v>1299</v>
      </c>
      <c r="B1300" s="46" t="s">
        <v>3098</v>
      </c>
      <c r="C1300" s="46" t="s">
        <v>2666</v>
      </c>
      <c r="D1300" s="46" t="s">
        <v>24</v>
      </c>
      <c r="E1300" s="46" t="s">
        <v>2701</v>
      </c>
      <c r="F1300" s="46" t="s">
        <v>2700</v>
      </c>
      <c r="G1300" s="46">
        <v>2</v>
      </c>
      <c r="H1300" s="46">
        <v>7</v>
      </c>
      <c r="I1300" s="46">
        <v>4</v>
      </c>
      <c r="J1300" s="46">
        <v>112</v>
      </c>
      <c r="K1300" s="46">
        <v>161</v>
      </c>
      <c r="L1300" s="46">
        <v>50</v>
      </c>
      <c r="M1300" s="46">
        <v>0</v>
      </c>
      <c r="N1300" s="46">
        <v>0</v>
      </c>
      <c r="O1300" s="46">
        <v>0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9</v>
      </c>
      <c r="AL1300" s="46">
        <v>9</v>
      </c>
      <c r="AM1300" s="46">
        <v>0</v>
      </c>
      <c r="AN1300" s="46">
        <v>0</v>
      </c>
      <c r="AO1300" s="46">
        <v>0</v>
      </c>
      <c r="AP1300" s="46">
        <v>0</v>
      </c>
      <c r="AQ1300" s="46">
        <v>0</v>
      </c>
      <c r="AR1300" s="46">
        <v>0</v>
      </c>
      <c r="AS1300" s="46">
        <v>0</v>
      </c>
      <c r="AT1300" s="46">
        <v>0</v>
      </c>
      <c r="AU1300" s="46">
        <v>0</v>
      </c>
      <c r="AV1300" s="46">
        <v>0</v>
      </c>
      <c r="AW1300" s="46">
        <v>0</v>
      </c>
      <c r="AX1300" s="46">
        <v>0</v>
      </c>
    </row>
    <row r="1301" spans="1:50">
      <c r="A1301" s="46">
        <v>1300</v>
      </c>
      <c r="B1301" s="46" t="s">
        <v>3098</v>
      </c>
      <c r="C1301" s="46" t="s">
        <v>2666</v>
      </c>
      <c r="D1301" s="46" t="s">
        <v>24</v>
      </c>
      <c r="E1301" s="46" t="s">
        <v>2703</v>
      </c>
      <c r="F1301" s="46" t="s">
        <v>2702</v>
      </c>
      <c r="G1301" s="46">
        <v>6</v>
      </c>
      <c r="H1301" s="46">
        <v>13</v>
      </c>
      <c r="I1301" s="46">
        <v>2</v>
      </c>
      <c r="J1301" s="46">
        <v>108</v>
      </c>
      <c r="K1301" s="46">
        <v>176</v>
      </c>
      <c r="L1301" s="46">
        <v>40</v>
      </c>
      <c r="M1301" s="46">
        <v>0</v>
      </c>
      <c r="N1301" s="46">
        <v>0</v>
      </c>
      <c r="O1301" s="46">
        <v>0</v>
      </c>
      <c r="P1301" s="46">
        <v>0</v>
      </c>
      <c r="Q1301" s="46">
        <v>0</v>
      </c>
      <c r="R1301" s="46">
        <v>0</v>
      </c>
      <c r="S1301" s="46">
        <v>0</v>
      </c>
      <c r="T1301" s="46">
        <v>0</v>
      </c>
      <c r="U1301" s="46">
        <v>0</v>
      </c>
      <c r="V1301" s="46">
        <v>0</v>
      </c>
      <c r="W1301" s="46">
        <v>0</v>
      </c>
      <c r="X1301" s="46">
        <v>0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</v>
      </c>
      <c r="AF1301" s="46">
        <v>0</v>
      </c>
      <c r="AG1301" s="46">
        <v>0</v>
      </c>
      <c r="AH1301" s="46">
        <v>0</v>
      </c>
      <c r="AI1301" s="46">
        <v>0</v>
      </c>
      <c r="AJ1301" s="46">
        <v>0</v>
      </c>
      <c r="AK1301" s="46">
        <v>0</v>
      </c>
      <c r="AL1301" s="46">
        <v>0</v>
      </c>
      <c r="AM1301" s="46">
        <v>0</v>
      </c>
      <c r="AN1301" s="46">
        <v>0</v>
      </c>
      <c r="AO1301" s="46">
        <v>0</v>
      </c>
      <c r="AP1301" s="46">
        <v>0</v>
      </c>
      <c r="AQ1301" s="46">
        <v>0</v>
      </c>
      <c r="AR1301" s="46">
        <v>0</v>
      </c>
      <c r="AS1301" s="46">
        <v>0</v>
      </c>
      <c r="AT1301" s="46">
        <v>0</v>
      </c>
      <c r="AU1301" s="46">
        <v>0</v>
      </c>
      <c r="AV1301" s="46">
        <v>0</v>
      </c>
      <c r="AW1301" s="46">
        <v>0</v>
      </c>
      <c r="AX1301" s="46">
        <v>0</v>
      </c>
    </row>
    <row r="1302" spans="1:50">
      <c r="A1302" s="46">
        <v>1301</v>
      </c>
      <c r="B1302" s="46" t="s">
        <v>3098</v>
      </c>
      <c r="C1302" s="46" t="s">
        <v>2666</v>
      </c>
      <c r="D1302" s="46" t="s">
        <v>24</v>
      </c>
      <c r="E1302" s="46" t="s">
        <v>2705</v>
      </c>
      <c r="F1302" s="46" t="s">
        <v>2704</v>
      </c>
      <c r="G1302" s="46">
        <v>49</v>
      </c>
      <c r="H1302" s="46">
        <v>55</v>
      </c>
      <c r="I1302" s="46">
        <v>7</v>
      </c>
      <c r="J1302" s="46">
        <v>610</v>
      </c>
      <c r="K1302" s="46">
        <v>707</v>
      </c>
      <c r="L1302" s="46">
        <v>138</v>
      </c>
      <c r="M1302" s="46">
        <v>0</v>
      </c>
      <c r="N1302" s="46">
        <v>0</v>
      </c>
      <c r="O1302" s="46">
        <v>0</v>
      </c>
      <c r="P1302" s="46">
        <v>0</v>
      </c>
      <c r="Q1302" s="46">
        <v>0</v>
      </c>
      <c r="R1302" s="46">
        <v>0</v>
      </c>
      <c r="S1302" s="46">
        <v>0</v>
      </c>
      <c r="T1302" s="46">
        <v>0</v>
      </c>
      <c r="U1302" s="46">
        <v>0</v>
      </c>
      <c r="V1302" s="46">
        <v>0</v>
      </c>
      <c r="W1302" s="46">
        <v>0</v>
      </c>
      <c r="X1302" s="46">
        <v>0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</v>
      </c>
      <c r="AF1302" s="46">
        <v>0</v>
      </c>
      <c r="AG1302" s="46">
        <v>0</v>
      </c>
      <c r="AH1302" s="46">
        <v>0</v>
      </c>
      <c r="AI1302" s="46">
        <v>0</v>
      </c>
      <c r="AJ1302" s="46">
        <v>0</v>
      </c>
      <c r="AK1302" s="46">
        <v>21</v>
      </c>
      <c r="AL1302" s="46">
        <v>16</v>
      </c>
      <c r="AM1302" s="46">
        <v>0</v>
      </c>
      <c r="AN1302" s="46">
        <v>0</v>
      </c>
      <c r="AO1302" s="46">
        <v>0</v>
      </c>
      <c r="AP1302" s="46">
        <v>0</v>
      </c>
      <c r="AQ1302" s="46">
        <v>0</v>
      </c>
      <c r="AR1302" s="46">
        <v>0</v>
      </c>
      <c r="AS1302" s="46">
        <v>0</v>
      </c>
      <c r="AT1302" s="46">
        <v>0</v>
      </c>
      <c r="AU1302" s="46">
        <v>0</v>
      </c>
      <c r="AV1302" s="46">
        <v>0</v>
      </c>
      <c r="AW1302" s="46">
        <v>0</v>
      </c>
      <c r="AX1302" s="46">
        <v>0</v>
      </c>
    </row>
    <row r="1303" spans="1:50">
      <c r="A1303" s="46">
        <v>1302</v>
      </c>
      <c r="B1303" s="46" t="s">
        <v>3098</v>
      </c>
      <c r="C1303" s="46" t="s">
        <v>2666</v>
      </c>
      <c r="D1303" s="46" t="s">
        <v>24</v>
      </c>
      <c r="E1303" s="46" t="s">
        <v>2707</v>
      </c>
      <c r="F1303" s="46" t="s">
        <v>2706</v>
      </c>
      <c r="G1303" s="46">
        <v>13</v>
      </c>
      <c r="H1303" s="46">
        <v>17</v>
      </c>
      <c r="I1303" s="46">
        <v>4</v>
      </c>
      <c r="J1303" s="46">
        <v>214</v>
      </c>
      <c r="K1303" s="46">
        <v>308</v>
      </c>
      <c r="L1303" s="46">
        <v>69</v>
      </c>
      <c r="M1303" s="46">
        <v>0</v>
      </c>
      <c r="N1303" s="46">
        <v>0</v>
      </c>
      <c r="O1303" s="46">
        <v>0</v>
      </c>
      <c r="P1303" s="46">
        <v>0</v>
      </c>
      <c r="Q1303" s="46">
        <v>0</v>
      </c>
      <c r="R1303" s="46">
        <v>0</v>
      </c>
      <c r="S1303" s="46">
        <v>0</v>
      </c>
      <c r="T1303" s="46">
        <v>0</v>
      </c>
      <c r="U1303" s="46">
        <v>0</v>
      </c>
      <c r="V1303" s="46">
        <v>0</v>
      </c>
      <c r="W1303" s="46">
        <v>0</v>
      </c>
      <c r="X1303" s="46">
        <v>0</v>
      </c>
      <c r="Y1303" s="46">
        <v>0</v>
      </c>
      <c r="Z1303" s="46">
        <v>0</v>
      </c>
      <c r="AA1303" s="46">
        <v>0</v>
      </c>
      <c r="AB1303" s="46">
        <v>0</v>
      </c>
      <c r="AC1303" s="46">
        <v>0</v>
      </c>
      <c r="AD1303" s="46">
        <v>0</v>
      </c>
      <c r="AE1303" s="46">
        <v>0</v>
      </c>
      <c r="AF1303" s="46">
        <v>0</v>
      </c>
      <c r="AG1303" s="46">
        <v>0</v>
      </c>
      <c r="AH1303" s="46">
        <v>0</v>
      </c>
      <c r="AI1303" s="46">
        <v>0</v>
      </c>
      <c r="AJ1303" s="46">
        <v>0</v>
      </c>
      <c r="AK1303" s="46">
        <v>2</v>
      </c>
      <c r="AL1303" s="46">
        <v>2</v>
      </c>
      <c r="AM1303" s="46">
        <v>0</v>
      </c>
      <c r="AN1303" s="46">
        <v>0</v>
      </c>
      <c r="AO1303" s="46">
        <v>0</v>
      </c>
      <c r="AP1303" s="46">
        <v>0</v>
      </c>
      <c r="AQ1303" s="46">
        <v>0</v>
      </c>
      <c r="AR1303" s="46">
        <v>0</v>
      </c>
      <c r="AS1303" s="46">
        <v>0</v>
      </c>
      <c r="AT1303" s="46">
        <v>0</v>
      </c>
      <c r="AU1303" s="46">
        <v>0</v>
      </c>
      <c r="AV1303" s="46">
        <v>0</v>
      </c>
      <c r="AW1303" s="46">
        <v>0</v>
      </c>
      <c r="AX1303" s="46">
        <v>0</v>
      </c>
    </row>
    <row r="1304" spans="1:50">
      <c r="A1304" s="46">
        <v>1303</v>
      </c>
      <c r="B1304" s="46" t="s">
        <v>3098</v>
      </c>
      <c r="C1304" s="46" t="s">
        <v>2666</v>
      </c>
      <c r="D1304" s="46" t="s">
        <v>24</v>
      </c>
      <c r="E1304" s="46" t="s">
        <v>2709</v>
      </c>
      <c r="F1304" s="46" t="s">
        <v>2708</v>
      </c>
      <c r="G1304" s="46">
        <v>67</v>
      </c>
      <c r="H1304" s="46">
        <v>69</v>
      </c>
      <c r="I1304" s="46">
        <v>8</v>
      </c>
      <c r="J1304" s="46">
        <v>568</v>
      </c>
      <c r="K1304" s="46">
        <v>743.5</v>
      </c>
      <c r="L1304" s="46">
        <v>127</v>
      </c>
      <c r="M1304" s="46">
        <v>0</v>
      </c>
      <c r="N1304" s="46">
        <v>0</v>
      </c>
      <c r="O1304" s="46">
        <v>0</v>
      </c>
      <c r="P1304" s="46">
        <v>0</v>
      </c>
      <c r="Q1304" s="46">
        <v>0</v>
      </c>
      <c r="R1304" s="46">
        <v>0</v>
      </c>
      <c r="S1304" s="46">
        <v>0</v>
      </c>
      <c r="T1304" s="46">
        <v>0</v>
      </c>
      <c r="U1304" s="46">
        <v>0</v>
      </c>
      <c r="V1304" s="46">
        <v>0</v>
      </c>
      <c r="W1304" s="46">
        <v>0</v>
      </c>
      <c r="X1304" s="46">
        <v>0</v>
      </c>
      <c r="Y1304" s="46">
        <v>0</v>
      </c>
      <c r="Z1304" s="46">
        <v>0</v>
      </c>
      <c r="AA1304" s="46">
        <v>0</v>
      </c>
      <c r="AB1304" s="46">
        <v>0</v>
      </c>
      <c r="AC1304" s="46">
        <v>0</v>
      </c>
      <c r="AD1304" s="46">
        <v>0</v>
      </c>
      <c r="AE1304" s="46">
        <v>0</v>
      </c>
      <c r="AF1304" s="46">
        <v>0</v>
      </c>
      <c r="AG1304" s="46">
        <v>0</v>
      </c>
      <c r="AH1304" s="46">
        <v>0</v>
      </c>
      <c r="AI1304" s="46">
        <v>0</v>
      </c>
      <c r="AJ1304" s="46">
        <v>0</v>
      </c>
      <c r="AK1304" s="46">
        <v>6</v>
      </c>
      <c r="AL1304" s="46">
        <v>7</v>
      </c>
      <c r="AM1304" s="46">
        <v>0</v>
      </c>
      <c r="AN1304" s="46">
        <v>0</v>
      </c>
      <c r="AO1304" s="46">
        <v>0</v>
      </c>
      <c r="AP1304" s="46">
        <v>0</v>
      </c>
      <c r="AQ1304" s="46">
        <v>0</v>
      </c>
      <c r="AR1304" s="46">
        <v>0</v>
      </c>
      <c r="AS1304" s="46">
        <v>0</v>
      </c>
      <c r="AT1304" s="46">
        <v>0</v>
      </c>
      <c r="AU1304" s="46">
        <v>0</v>
      </c>
      <c r="AV1304" s="46">
        <v>0</v>
      </c>
      <c r="AW1304" s="46">
        <v>0</v>
      </c>
      <c r="AX1304" s="46">
        <v>0</v>
      </c>
    </row>
    <row r="1305" spans="1:50">
      <c r="A1305" s="46">
        <v>1304</v>
      </c>
      <c r="B1305" s="46" t="s">
        <v>3098</v>
      </c>
      <c r="C1305" s="46" t="s">
        <v>2666</v>
      </c>
      <c r="D1305" s="46" t="s">
        <v>24</v>
      </c>
      <c r="E1305" s="46" t="s">
        <v>2711</v>
      </c>
      <c r="F1305" s="46" t="s">
        <v>2710</v>
      </c>
      <c r="G1305" s="46">
        <v>8</v>
      </c>
      <c r="H1305" s="46">
        <v>10</v>
      </c>
      <c r="I1305" s="46">
        <v>4</v>
      </c>
      <c r="J1305" s="46">
        <v>97</v>
      </c>
      <c r="K1305" s="46">
        <v>129</v>
      </c>
      <c r="L1305" s="46">
        <v>26</v>
      </c>
      <c r="M1305" s="46">
        <v>0</v>
      </c>
      <c r="N1305" s="46">
        <v>0</v>
      </c>
      <c r="O1305" s="46">
        <v>0</v>
      </c>
      <c r="P1305" s="46">
        <v>0</v>
      </c>
      <c r="Q1305" s="46">
        <v>0</v>
      </c>
      <c r="R1305" s="46">
        <v>0</v>
      </c>
      <c r="S1305" s="46">
        <v>0</v>
      </c>
      <c r="T1305" s="46">
        <v>0</v>
      </c>
      <c r="U1305" s="46">
        <v>0</v>
      </c>
      <c r="V1305" s="46">
        <v>0</v>
      </c>
      <c r="W1305" s="46">
        <v>0</v>
      </c>
      <c r="X1305" s="46">
        <v>0</v>
      </c>
      <c r="Y1305" s="46">
        <v>0</v>
      </c>
      <c r="Z1305" s="46">
        <v>0</v>
      </c>
      <c r="AA1305" s="46">
        <v>0</v>
      </c>
      <c r="AB1305" s="46">
        <v>0</v>
      </c>
      <c r="AC1305" s="46">
        <v>0</v>
      </c>
      <c r="AD1305" s="46">
        <v>0</v>
      </c>
      <c r="AE1305" s="46">
        <v>0</v>
      </c>
      <c r="AF1305" s="46">
        <v>0</v>
      </c>
      <c r="AG1305" s="46">
        <v>0</v>
      </c>
      <c r="AH1305" s="46">
        <v>0</v>
      </c>
      <c r="AI1305" s="46">
        <v>0</v>
      </c>
      <c r="AJ1305" s="46">
        <v>0</v>
      </c>
      <c r="AK1305" s="46">
        <v>0</v>
      </c>
      <c r="AL1305" s="46">
        <v>0</v>
      </c>
      <c r="AM1305" s="46">
        <v>0</v>
      </c>
      <c r="AN1305" s="46">
        <v>0</v>
      </c>
      <c r="AO1305" s="46">
        <v>0</v>
      </c>
      <c r="AP1305" s="46">
        <v>0</v>
      </c>
      <c r="AQ1305" s="46">
        <v>0</v>
      </c>
      <c r="AR1305" s="46">
        <v>0</v>
      </c>
      <c r="AS1305" s="46">
        <v>0</v>
      </c>
      <c r="AT1305" s="46">
        <v>0</v>
      </c>
      <c r="AU1305" s="46">
        <v>0</v>
      </c>
      <c r="AV1305" s="46">
        <v>0</v>
      </c>
      <c r="AW1305" s="46">
        <v>0</v>
      </c>
      <c r="AX1305" s="46">
        <v>0</v>
      </c>
    </row>
    <row r="1306" spans="1:50">
      <c r="A1306" s="46">
        <v>1305</v>
      </c>
      <c r="B1306" s="46" t="s">
        <v>3098</v>
      </c>
      <c r="C1306" s="46" t="s">
        <v>2666</v>
      </c>
      <c r="D1306" s="46" t="s">
        <v>24</v>
      </c>
      <c r="E1306" s="46" t="s">
        <v>2713</v>
      </c>
      <c r="F1306" s="46" t="s">
        <v>2712</v>
      </c>
      <c r="G1306" s="46">
        <v>8</v>
      </c>
      <c r="H1306" s="46">
        <v>10</v>
      </c>
      <c r="I1306" s="46">
        <v>4</v>
      </c>
      <c r="J1306" s="46">
        <v>90</v>
      </c>
      <c r="K1306" s="46">
        <v>148</v>
      </c>
      <c r="L1306" s="46">
        <v>29</v>
      </c>
      <c r="M1306" s="46">
        <v>0</v>
      </c>
      <c r="N1306" s="46">
        <v>0</v>
      </c>
      <c r="O1306" s="46">
        <v>0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  <c r="AN1306" s="46">
        <v>0</v>
      </c>
      <c r="AO1306" s="46">
        <v>0</v>
      </c>
      <c r="AP1306" s="46">
        <v>0</v>
      </c>
      <c r="AQ1306" s="46">
        <v>0</v>
      </c>
      <c r="AR1306" s="46">
        <v>0</v>
      </c>
      <c r="AS1306" s="46">
        <v>0</v>
      </c>
      <c r="AT1306" s="46">
        <v>0</v>
      </c>
      <c r="AU1306" s="46">
        <v>0</v>
      </c>
      <c r="AV1306" s="46">
        <v>0</v>
      </c>
      <c r="AW1306" s="46">
        <v>0</v>
      </c>
      <c r="AX1306" s="46">
        <v>0</v>
      </c>
    </row>
    <row r="1307" spans="1:50">
      <c r="A1307" s="46">
        <v>1306</v>
      </c>
      <c r="B1307" s="46" t="s">
        <v>3098</v>
      </c>
      <c r="C1307" s="46" t="s">
        <v>2666</v>
      </c>
      <c r="D1307" s="46" t="s">
        <v>24</v>
      </c>
      <c r="E1307" s="46" t="s">
        <v>888</v>
      </c>
      <c r="F1307" s="46" t="s">
        <v>2714</v>
      </c>
      <c r="G1307" s="46">
        <v>20</v>
      </c>
      <c r="H1307" s="46">
        <v>25</v>
      </c>
      <c r="I1307" s="46">
        <v>10</v>
      </c>
      <c r="J1307" s="46">
        <v>204</v>
      </c>
      <c r="K1307" s="46">
        <v>282</v>
      </c>
      <c r="L1307" s="46">
        <v>83</v>
      </c>
      <c r="M1307" s="46">
        <v>0</v>
      </c>
      <c r="N1307" s="46">
        <v>0</v>
      </c>
      <c r="O1307" s="46">
        <v>0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0</v>
      </c>
      <c r="AN1307" s="46">
        <v>0</v>
      </c>
      <c r="AO1307" s="46">
        <v>0</v>
      </c>
      <c r="AP1307" s="46">
        <v>0</v>
      </c>
      <c r="AQ1307" s="46">
        <v>0</v>
      </c>
      <c r="AR1307" s="46">
        <v>0</v>
      </c>
      <c r="AS1307" s="46">
        <v>0</v>
      </c>
      <c r="AT1307" s="46">
        <v>0</v>
      </c>
      <c r="AU1307" s="46">
        <v>0</v>
      </c>
      <c r="AV1307" s="46">
        <v>0</v>
      </c>
      <c r="AW1307" s="46">
        <v>0</v>
      </c>
      <c r="AX1307" s="46">
        <v>0</v>
      </c>
    </row>
    <row r="1308" spans="1:50">
      <c r="A1308" s="46">
        <v>1307</v>
      </c>
      <c r="B1308" s="46" t="s">
        <v>3098</v>
      </c>
      <c r="C1308" s="46" t="s">
        <v>2666</v>
      </c>
      <c r="D1308" s="46" t="s">
        <v>29</v>
      </c>
      <c r="E1308" s="46" t="s">
        <v>2716</v>
      </c>
      <c r="F1308" s="46" t="s">
        <v>2715</v>
      </c>
      <c r="G1308" s="46">
        <v>20</v>
      </c>
      <c r="H1308" s="46">
        <v>21</v>
      </c>
      <c r="I1308" s="46">
        <v>9</v>
      </c>
      <c r="J1308" s="46">
        <v>174</v>
      </c>
      <c r="K1308" s="46">
        <v>185.5</v>
      </c>
      <c r="L1308" s="46">
        <v>53</v>
      </c>
      <c r="M1308" s="46">
        <v>0</v>
      </c>
      <c r="N1308" s="46">
        <v>2</v>
      </c>
      <c r="O1308" s="46">
        <v>0</v>
      </c>
      <c r="P1308" s="46">
        <v>0</v>
      </c>
      <c r="Q1308" s="46">
        <v>42</v>
      </c>
      <c r="R1308" s="46">
        <v>0</v>
      </c>
      <c r="S1308" s="46">
        <v>0</v>
      </c>
      <c r="T1308" s="46">
        <v>0</v>
      </c>
      <c r="U1308" s="46">
        <v>0</v>
      </c>
      <c r="V1308" s="46">
        <v>0</v>
      </c>
      <c r="W1308" s="46">
        <v>0</v>
      </c>
      <c r="X1308" s="46">
        <v>0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0</v>
      </c>
      <c r="AK1308" s="46">
        <v>0</v>
      </c>
      <c r="AL1308" s="46">
        <v>0</v>
      </c>
      <c r="AM1308" s="46">
        <v>0</v>
      </c>
      <c r="AN1308" s="46">
        <v>0</v>
      </c>
      <c r="AO1308" s="46">
        <v>0</v>
      </c>
      <c r="AP1308" s="46">
        <v>0</v>
      </c>
      <c r="AQ1308" s="46">
        <v>0</v>
      </c>
      <c r="AR1308" s="46">
        <v>0</v>
      </c>
      <c r="AS1308" s="46">
        <v>0</v>
      </c>
      <c r="AT1308" s="46">
        <v>0</v>
      </c>
      <c r="AU1308" s="46">
        <v>0</v>
      </c>
      <c r="AV1308" s="46">
        <v>0</v>
      </c>
      <c r="AW1308" s="46">
        <v>0</v>
      </c>
      <c r="AX1308" s="46">
        <v>0</v>
      </c>
    </row>
    <row r="1309" spans="1:50">
      <c r="A1309" s="46">
        <v>1308</v>
      </c>
      <c r="B1309" s="46" t="s">
        <v>3098</v>
      </c>
      <c r="C1309" s="46" t="s">
        <v>2666</v>
      </c>
      <c r="D1309" s="46" t="s">
        <v>24</v>
      </c>
      <c r="E1309" s="46" t="s">
        <v>2718</v>
      </c>
      <c r="F1309" s="46" t="s">
        <v>2717</v>
      </c>
      <c r="G1309" s="46">
        <v>36</v>
      </c>
      <c r="H1309" s="46">
        <v>48</v>
      </c>
      <c r="I1309" s="46">
        <v>4</v>
      </c>
      <c r="J1309" s="46">
        <v>289.5</v>
      </c>
      <c r="K1309" s="46">
        <v>447</v>
      </c>
      <c r="L1309" s="46">
        <v>68</v>
      </c>
      <c r="M1309" s="46">
        <v>0</v>
      </c>
      <c r="N1309" s="46">
        <v>0</v>
      </c>
      <c r="O1309" s="46">
        <v>0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  <c r="AN1309" s="46">
        <v>0</v>
      </c>
      <c r="AO1309" s="46">
        <v>0</v>
      </c>
      <c r="AP1309" s="46">
        <v>0</v>
      </c>
      <c r="AQ1309" s="46">
        <v>0</v>
      </c>
      <c r="AR1309" s="46">
        <v>0</v>
      </c>
      <c r="AS1309" s="46">
        <v>0</v>
      </c>
      <c r="AT1309" s="46">
        <v>0</v>
      </c>
      <c r="AU1309" s="46">
        <v>0</v>
      </c>
      <c r="AV1309" s="46">
        <v>0</v>
      </c>
      <c r="AW1309" s="46">
        <v>0</v>
      </c>
      <c r="AX1309" s="46">
        <v>0</v>
      </c>
    </row>
    <row r="1310" spans="1:50">
      <c r="A1310" s="46">
        <v>1309</v>
      </c>
      <c r="B1310" s="46" t="s">
        <v>3098</v>
      </c>
      <c r="C1310" s="46" t="s">
        <v>2666</v>
      </c>
      <c r="D1310" s="46" t="s">
        <v>24</v>
      </c>
      <c r="E1310" s="46" t="s">
        <v>2720</v>
      </c>
      <c r="F1310" s="46" t="s">
        <v>2719</v>
      </c>
      <c r="G1310" s="46">
        <v>11</v>
      </c>
      <c r="H1310" s="46">
        <v>15</v>
      </c>
      <c r="I1310" s="46">
        <v>6</v>
      </c>
      <c r="J1310" s="46">
        <v>143</v>
      </c>
      <c r="K1310" s="46">
        <v>210</v>
      </c>
      <c r="L1310" s="46">
        <v>60</v>
      </c>
      <c r="M1310" s="46">
        <v>0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1</v>
      </c>
      <c r="AL1310" s="46">
        <v>1</v>
      </c>
      <c r="AM1310" s="46">
        <v>0</v>
      </c>
      <c r="AN1310" s="46">
        <v>0</v>
      </c>
      <c r="AO1310" s="46">
        <v>0</v>
      </c>
      <c r="AP1310" s="46">
        <v>0</v>
      </c>
      <c r="AQ1310" s="46">
        <v>0</v>
      </c>
      <c r="AR1310" s="46">
        <v>0</v>
      </c>
      <c r="AS1310" s="46">
        <v>0</v>
      </c>
      <c r="AT1310" s="46">
        <v>0</v>
      </c>
      <c r="AU1310" s="46">
        <v>0</v>
      </c>
      <c r="AV1310" s="46">
        <v>0</v>
      </c>
      <c r="AW1310" s="46">
        <v>0</v>
      </c>
      <c r="AX1310" s="46">
        <v>0</v>
      </c>
    </row>
    <row r="1311" spans="1:50">
      <c r="A1311" s="46">
        <v>1310</v>
      </c>
      <c r="B1311" s="46" t="s">
        <v>3098</v>
      </c>
      <c r="C1311" s="46" t="s">
        <v>2666</v>
      </c>
      <c r="D1311" s="46" t="s">
        <v>24</v>
      </c>
      <c r="E1311" s="46" t="s">
        <v>2722</v>
      </c>
      <c r="F1311" s="46" t="s">
        <v>2721</v>
      </c>
      <c r="G1311" s="46">
        <v>15</v>
      </c>
      <c r="H1311" s="46">
        <v>12</v>
      </c>
      <c r="I1311" s="46">
        <v>6</v>
      </c>
      <c r="J1311" s="46">
        <v>110</v>
      </c>
      <c r="K1311" s="46">
        <v>174.5</v>
      </c>
      <c r="L1311" s="46">
        <v>36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>
        <v>0</v>
      </c>
      <c r="AJ1311" s="46">
        <v>0</v>
      </c>
      <c r="AK1311" s="46">
        <v>5</v>
      </c>
      <c r="AL1311" s="46">
        <v>4</v>
      </c>
      <c r="AM1311" s="46">
        <v>0</v>
      </c>
      <c r="AN1311" s="46">
        <v>0</v>
      </c>
      <c r="AO1311" s="46">
        <v>0</v>
      </c>
      <c r="AP1311" s="46">
        <v>0</v>
      </c>
      <c r="AQ1311" s="46">
        <v>0</v>
      </c>
      <c r="AR1311" s="46">
        <v>0</v>
      </c>
      <c r="AS1311" s="46">
        <v>0</v>
      </c>
      <c r="AT1311" s="46">
        <v>0</v>
      </c>
      <c r="AU1311" s="46">
        <v>0</v>
      </c>
      <c r="AV1311" s="46">
        <v>0</v>
      </c>
      <c r="AW1311" s="46">
        <v>0</v>
      </c>
      <c r="AX1311" s="46">
        <v>0</v>
      </c>
    </row>
    <row r="1312" spans="1:50">
      <c r="A1312" s="46">
        <v>1311</v>
      </c>
      <c r="B1312" s="46" t="s">
        <v>3098</v>
      </c>
      <c r="C1312" s="46" t="s">
        <v>2666</v>
      </c>
      <c r="D1312" s="46" t="s">
        <v>24</v>
      </c>
      <c r="E1312" s="46" t="s">
        <v>2724</v>
      </c>
      <c r="F1312" s="46" t="s">
        <v>2723</v>
      </c>
      <c r="G1312" s="46">
        <v>10</v>
      </c>
      <c r="H1312" s="46">
        <v>5</v>
      </c>
      <c r="I1312" s="46">
        <v>3</v>
      </c>
      <c r="J1312" s="46">
        <v>114</v>
      </c>
      <c r="K1312" s="46">
        <v>184</v>
      </c>
      <c r="L1312" s="46">
        <v>55</v>
      </c>
      <c r="M1312" s="46">
        <v>0</v>
      </c>
      <c r="N1312" s="46">
        <v>0</v>
      </c>
      <c r="O1312" s="46">
        <v>0</v>
      </c>
      <c r="P1312" s="46">
        <v>0</v>
      </c>
      <c r="Q1312" s="46">
        <v>0</v>
      </c>
      <c r="R1312" s="46">
        <v>0</v>
      </c>
      <c r="S1312" s="46">
        <v>0</v>
      </c>
      <c r="T1312" s="46">
        <v>0</v>
      </c>
      <c r="U1312" s="46">
        <v>0</v>
      </c>
      <c r="V1312" s="46">
        <v>0</v>
      </c>
      <c r="W1312" s="46">
        <v>0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0</v>
      </c>
      <c r="AK1312" s="46">
        <v>13</v>
      </c>
      <c r="AL1312" s="46">
        <v>11</v>
      </c>
      <c r="AM1312" s="46">
        <v>0</v>
      </c>
      <c r="AN1312" s="46">
        <v>0</v>
      </c>
      <c r="AO1312" s="46">
        <v>0</v>
      </c>
      <c r="AP1312" s="46">
        <v>0</v>
      </c>
      <c r="AQ1312" s="46">
        <v>0</v>
      </c>
      <c r="AR1312" s="46">
        <v>0</v>
      </c>
      <c r="AS1312" s="46">
        <v>0</v>
      </c>
      <c r="AT1312" s="46">
        <v>0</v>
      </c>
      <c r="AU1312" s="46">
        <v>0</v>
      </c>
      <c r="AV1312" s="46">
        <v>0</v>
      </c>
      <c r="AW1312" s="46">
        <v>0</v>
      </c>
      <c r="AX1312" s="46">
        <v>0</v>
      </c>
    </row>
    <row r="1313" spans="1:50">
      <c r="A1313" s="46">
        <v>1312</v>
      </c>
      <c r="B1313" s="46" t="s">
        <v>3098</v>
      </c>
      <c r="C1313" s="46" t="s">
        <v>2666</v>
      </c>
      <c r="D1313" s="46" t="s">
        <v>24</v>
      </c>
      <c r="E1313" s="46" t="s">
        <v>2726</v>
      </c>
      <c r="F1313" s="46" t="s">
        <v>2725</v>
      </c>
      <c r="G1313" s="46">
        <v>12</v>
      </c>
      <c r="H1313" s="46">
        <v>15</v>
      </c>
      <c r="I1313" s="46">
        <v>2</v>
      </c>
      <c r="J1313" s="46">
        <v>89</v>
      </c>
      <c r="K1313" s="46">
        <v>138</v>
      </c>
      <c r="L1313" s="46">
        <v>16</v>
      </c>
      <c r="M1313" s="46">
        <v>0</v>
      </c>
      <c r="N1313" s="46">
        <v>0</v>
      </c>
      <c r="O1313" s="46">
        <v>0</v>
      </c>
      <c r="P1313" s="46">
        <v>0</v>
      </c>
      <c r="Q1313" s="46">
        <v>0</v>
      </c>
      <c r="R1313" s="46">
        <v>0</v>
      </c>
      <c r="S1313" s="46">
        <v>0</v>
      </c>
      <c r="T1313" s="46">
        <v>0</v>
      </c>
      <c r="U1313" s="46">
        <v>0</v>
      </c>
      <c r="V1313" s="46">
        <v>0</v>
      </c>
      <c r="W1313" s="46">
        <v>0</v>
      </c>
      <c r="X1313" s="46">
        <v>0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0</v>
      </c>
      <c r="AF1313" s="46">
        <v>0</v>
      </c>
      <c r="AG1313" s="46">
        <v>0</v>
      </c>
      <c r="AH1313" s="46">
        <v>0</v>
      </c>
      <c r="AI1313" s="46">
        <v>0</v>
      </c>
      <c r="AJ1313" s="46">
        <v>0</v>
      </c>
      <c r="AK1313" s="46">
        <v>0</v>
      </c>
      <c r="AL1313" s="46">
        <v>0</v>
      </c>
      <c r="AM1313" s="46">
        <v>0</v>
      </c>
      <c r="AN1313" s="46">
        <v>0</v>
      </c>
      <c r="AO1313" s="46">
        <v>0</v>
      </c>
      <c r="AP1313" s="46">
        <v>0</v>
      </c>
      <c r="AQ1313" s="46">
        <v>0</v>
      </c>
      <c r="AR1313" s="46">
        <v>0</v>
      </c>
      <c r="AS1313" s="46">
        <v>0</v>
      </c>
      <c r="AT1313" s="46">
        <v>0</v>
      </c>
      <c r="AU1313" s="46">
        <v>0</v>
      </c>
      <c r="AV1313" s="46">
        <v>0</v>
      </c>
      <c r="AW1313" s="46">
        <v>0</v>
      </c>
      <c r="AX1313" s="46">
        <v>0</v>
      </c>
    </row>
    <row r="1314" spans="1:50">
      <c r="A1314" s="46">
        <v>1313</v>
      </c>
      <c r="B1314" s="46" t="s">
        <v>3098</v>
      </c>
      <c r="C1314" s="46" t="s">
        <v>2666</v>
      </c>
      <c r="D1314" s="46" t="s">
        <v>29</v>
      </c>
      <c r="E1314" s="46" t="s">
        <v>1293</v>
      </c>
      <c r="F1314" s="46" t="s">
        <v>2727</v>
      </c>
      <c r="G1314" s="46">
        <v>23</v>
      </c>
      <c r="H1314" s="46">
        <v>30</v>
      </c>
      <c r="I1314" s="46">
        <v>4</v>
      </c>
      <c r="J1314" s="46">
        <v>204</v>
      </c>
      <c r="K1314" s="46">
        <v>303</v>
      </c>
      <c r="L1314" s="46">
        <v>67</v>
      </c>
      <c r="M1314" s="46">
        <v>0</v>
      </c>
      <c r="N1314" s="46">
        <v>0</v>
      </c>
      <c r="O1314" s="46">
        <v>0</v>
      </c>
      <c r="P1314" s="46">
        <v>0</v>
      </c>
      <c r="Q1314" s="46">
        <v>0</v>
      </c>
      <c r="R1314" s="46">
        <v>0</v>
      </c>
      <c r="S1314" s="46">
        <v>0</v>
      </c>
      <c r="T1314" s="46">
        <v>0</v>
      </c>
      <c r="U1314" s="46">
        <v>0</v>
      </c>
      <c r="V1314" s="46">
        <v>0</v>
      </c>
      <c r="W1314" s="46">
        <v>0</v>
      </c>
      <c r="X1314" s="46">
        <v>0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</v>
      </c>
      <c r="AF1314" s="46">
        <v>0</v>
      </c>
      <c r="AG1314" s="46">
        <v>0</v>
      </c>
      <c r="AH1314" s="46">
        <v>0</v>
      </c>
      <c r="AI1314" s="46">
        <v>0</v>
      </c>
      <c r="AJ1314" s="46">
        <v>0</v>
      </c>
      <c r="AK1314" s="46">
        <v>6</v>
      </c>
      <c r="AL1314" s="46">
        <v>3</v>
      </c>
      <c r="AM1314" s="46">
        <v>0</v>
      </c>
      <c r="AN1314" s="46">
        <v>0</v>
      </c>
      <c r="AO1314" s="46">
        <v>0</v>
      </c>
      <c r="AP1314" s="46">
        <v>0</v>
      </c>
      <c r="AQ1314" s="46">
        <v>0</v>
      </c>
      <c r="AR1314" s="46">
        <v>0</v>
      </c>
      <c r="AS1314" s="46">
        <v>0</v>
      </c>
      <c r="AT1314" s="46">
        <v>0</v>
      </c>
      <c r="AU1314" s="46">
        <v>0</v>
      </c>
      <c r="AV1314" s="46">
        <v>0</v>
      </c>
      <c r="AW1314" s="46">
        <v>0</v>
      </c>
      <c r="AX1314" s="46">
        <v>0</v>
      </c>
    </row>
    <row r="1315" spans="1:50">
      <c r="A1315" s="46">
        <v>1314</v>
      </c>
      <c r="B1315" s="46" t="s">
        <v>3098</v>
      </c>
      <c r="C1315" s="46" t="s">
        <v>2666</v>
      </c>
      <c r="D1315" s="46" t="s">
        <v>24</v>
      </c>
      <c r="E1315" s="46" t="s">
        <v>2729</v>
      </c>
      <c r="F1315" s="46" t="s">
        <v>2728</v>
      </c>
      <c r="G1315" s="46">
        <v>22</v>
      </c>
      <c r="H1315" s="46">
        <v>25</v>
      </c>
      <c r="I1315" s="46">
        <v>4</v>
      </c>
      <c r="J1315" s="46">
        <v>171</v>
      </c>
      <c r="K1315" s="46">
        <v>266</v>
      </c>
      <c r="L1315" s="46">
        <v>54</v>
      </c>
      <c r="M1315" s="46">
        <v>1</v>
      </c>
      <c r="N1315" s="46">
        <v>0</v>
      </c>
      <c r="O1315" s="46">
        <v>0</v>
      </c>
      <c r="P1315" s="46">
        <v>2</v>
      </c>
      <c r="Q1315" s="46">
        <v>0</v>
      </c>
      <c r="R1315" s="46">
        <v>0</v>
      </c>
      <c r="S1315" s="46">
        <v>0</v>
      </c>
      <c r="T1315" s="46">
        <v>0</v>
      </c>
      <c r="U1315" s="46">
        <v>0</v>
      </c>
      <c r="V1315" s="46">
        <v>0</v>
      </c>
      <c r="W1315" s="46">
        <v>0</v>
      </c>
      <c r="X1315" s="46">
        <v>0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v>0</v>
      </c>
      <c r="AG1315" s="46">
        <v>0</v>
      </c>
      <c r="AH1315" s="46">
        <v>0</v>
      </c>
      <c r="AI1315" s="46">
        <v>0</v>
      </c>
      <c r="AJ1315" s="46">
        <v>0</v>
      </c>
      <c r="AK1315" s="46">
        <v>1</v>
      </c>
      <c r="AL1315" s="46">
        <v>1</v>
      </c>
      <c r="AM1315" s="46">
        <v>0</v>
      </c>
      <c r="AN1315" s="46">
        <v>0</v>
      </c>
      <c r="AO1315" s="46">
        <v>0</v>
      </c>
      <c r="AP1315" s="46">
        <v>0</v>
      </c>
      <c r="AQ1315" s="46">
        <v>0</v>
      </c>
      <c r="AR1315" s="46">
        <v>0</v>
      </c>
      <c r="AS1315" s="46">
        <v>0</v>
      </c>
      <c r="AT1315" s="46">
        <v>0</v>
      </c>
      <c r="AU1315" s="46">
        <v>0</v>
      </c>
      <c r="AV1315" s="46">
        <v>0</v>
      </c>
      <c r="AW1315" s="46">
        <v>0</v>
      </c>
      <c r="AX1315" s="46">
        <v>0</v>
      </c>
    </row>
    <row r="1316" spans="1:50">
      <c r="A1316" s="46">
        <v>1315</v>
      </c>
      <c r="B1316" s="46" t="s">
        <v>3098</v>
      </c>
      <c r="C1316" s="46" t="s">
        <v>2666</v>
      </c>
      <c r="D1316" s="46" t="s">
        <v>24</v>
      </c>
      <c r="E1316" s="46" t="s">
        <v>2731</v>
      </c>
      <c r="F1316" s="46" t="s">
        <v>2730</v>
      </c>
      <c r="G1316" s="46">
        <v>31</v>
      </c>
      <c r="H1316" s="46">
        <v>39</v>
      </c>
      <c r="I1316" s="46">
        <v>13</v>
      </c>
      <c r="J1316" s="46">
        <v>390</v>
      </c>
      <c r="K1316" s="46">
        <v>573</v>
      </c>
      <c r="L1316" s="46">
        <v>145</v>
      </c>
      <c r="M1316" s="46">
        <v>0</v>
      </c>
      <c r="N1316" s="46">
        <v>0</v>
      </c>
      <c r="O1316" s="46">
        <v>0</v>
      </c>
      <c r="P1316" s="46">
        <v>0</v>
      </c>
      <c r="Q1316" s="46">
        <v>0</v>
      </c>
      <c r="R1316" s="46">
        <v>0</v>
      </c>
      <c r="S1316" s="46">
        <v>0</v>
      </c>
      <c r="T1316" s="46">
        <v>0</v>
      </c>
      <c r="U1316" s="46">
        <v>0</v>
      </c>
      <c r="V1316" s="46">
        <v>0</v>
      </c>
      <c r="W1316" s="46">
        <v>0</v>
      </c>
      <c r="X1316" s="46">
        <v>0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</v>
      </c>
      <c r="AF1316" s="46">
        <v>0</v>
      </c>
      <c r="AG1316" s="46">
        <v>0</v>
      </c>
      <c r="AH1316" s="46">
        <v>0</v>
      </c>
      <c r="AI1316" s="46">
        <v>0</v>
      </c>
      <c r="AJ1316" s="46">
        <v>0</v>
      </c>
      <c r="AK1316" s="46">
        <v>8</v>
      </c>
      <c r="AL1316" s="46">
        <v>6</v>
      </c>
      <c r="AM1316" s="46">
        <v>0</v>
      </c>
      <c r="AN1316" s="46">
        <v>0</v>
      </c>
      <c r="AO1316" s="46">
        <v>0</v>
      </c>
      <c r="AP1316" s="46">
        <v>0</v>
      </c>
      <c r="AQ1316" s="46">
        <v>0</v>
      </c>
      <c r="AR1316" s="46">
        <v>0</v>
      </c>
      <c r="AS1316" s="46">
        <v>0</v>
      </c>
      <c r="AT1316" s="46">
        <v>0</v>
      </c>
      <c r="AU1316" s="46">
        <v>45</v>
      </c>
      <c r="AV1316" s="46">
        <v>3</v>
      </c>
      <c r="AW1316" s="46">
        <v>0</v>
      </c>
      <c r="AX1316" s="46">
        <v>0</v>
      </c>
    </row>
    <row r="1317" spans="1:50">
      <c r="A1317" s="46">
        <v>1316</v>
      </c>
      <c r="B1317" s="46" t="s">
        <v>3098</v>
      </c>
      <c r="C1317" s="46" t="s">
        <v>2666</v>
      </c>
      <c r="D1317" s="46" t="s">
        <v>24</v>
      </c>
      <c r="E1317" s="46" t="s">
        <v>2733</v>
      </c>
      <c r="F1317" s="46" t="s">
        <v>2732</v>
      </c>
      <c r="G1317" s="46">
        <v>23</v>
      </c>
      <c r="H1317" s="46">
        <v>28</v>
      </c>
      <c r="I1317" s="46">
        <v>3</v>
      </c>
      <c r="J1317" s="46">
        <v>232</v>
      </c>
      <c r="K1317" s="46">
        <v>365</v>
      </c>
      <c r="L1317" s="46">
        <v>83</v>
      </c>
      <c r="M1317" s="46">
        <v>0</v>
      </c>
      <c r="N1317" s="46">
        <v>0</v>
      </c>
      <c r="O1317" s="46">
        <v>0</v>
      </c>
      <c r="P1317" s="46">
        <v>0</v>
      </c>
      <c r="Q1317" s="46">
        <v>0</v>
      </c>
      <c r="R1317" s="46">
        <v>0</v>
      </c>
      <c r="S1317" s="46">
        <v>0</v>
      </c>
      <c r="T1317" s="46">
        <v>0</v>
      </c>
      <c r="U1317" s="46">
        <v>0</v>
      </c>
      <c r="V1317" s="46">
        <v>0</v>
      </c>
      <c r="W1317" s="46">
        <v>0</v>
      </c>
      <c r="X1317" s="46">
        <v>0</v>
      </c>
      <c r="Y1317" s="46">
        <v>0</v>
      </c>
      <c r="Z1317" s="46">
        <v>0</v>
      </c>
      <c r="AA1317" s="46">
        <v>0</v>
      </c>
      <c r="AB1317" s="46">
        <v>0</v>
      </c>
      <c r="AC1317" s="46">
        <v>0</v>
      </c>
      <c r="AD1317" s="46">
        <v>0</v>
      </c>
      <c r="AE1317" s="46">
        <v>0</v>
      </c>
      <c r="AF1317" s="46">
        <v>0</v>
      </c>
      <c r="AG1317" s="46">
        <v>0</v>
      </c>
      <c r="AH1317" s="46">
        <v>0</v>
      </c>
      <c r="AI1317" s="46">
        <v>0</v>
      </c>
      <c r="AJ1317" s="46">
        <v>0</v>
      </c>
      <c r="AK1317" s="46">
        <v>5</v>
      </c>
      <c r="AL1317" s="46">
        <v>5</v>
      </c>
      <c r="AM1317" s="46">
        <v>0</v>
      </c>
      <c r="AN1317" s="46">
        <v>0</v>
      </c>
      <c r="AO1317" s="46">
        <v>0</v>
      </c>
      <c r="AP1317" s="46">
        <v>0</v>
      </c>
      <c r="AQ1317" s="46">
        <v>0</v>
      </c>
      <c r="AR1317" s="46">
        <v>0</v>
      </c>
      <c r="AS1317" s="46">
        <v>0</v>
      </c>
      <c r="AT1317" s="46">
        <v>0</v>
      </c>
      <c r="AU1317" s="46">
        <v>0</v>
      </c>
      <c r="AV1317" s="46">
        <v>0</v>
      </c>
      <c r="AW1317" s="46">
        <v>0</v>
      </c>
      <c r="AX1317" s="46">
        <v>0</v>
      </c>
    </row>
    <row r="1318" spans="1:50">
      <c r="A1318" s="46">
        <v>1317</v>
      </c>
      <c r="B1318" s="46" t="s">
        <v>3098</v>
      </c>
      <c r="C1318" s="46" t="s">
        <v>2666</v>
      </c>
      <c r="D1318" s="46" t="s">
        <v>24</v>
      </c>
      <c r="E1318" s="46" t="s">
        <v>2735</v>
      </c>
      <c r="F1318" s="46" t="s">
        <v>2734</v>
      </c>
      <c r="G1318" s="46">
        <v>16</v>
      </c>
      <c r="H1318" s="46">
        <v>17</v>
      </c>
      <c r="I1318" s="46">
        <v>7</v>
      </c>
      <c r="J1318" s="46">
        <v>267</v>
      </c>
      <c r="K1318" s="46">
        <v>356</v>
      </c>
      <c r="L1318" s="46">
        <v>99</v>
      </c>
      <c r="M1318" s="46">
        <v>1</v>
      </c>
      <c r="N1318" s="46">
        <v>2</v>
      </c>
      <c r="O1318" s="46">
        <v>0</v>
      </c>
      <c r="P1318" s="46">
        <v>16</v>
      </c>
      <c r="Q1318" s="46">
        <v>36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0</v>
      </c>
      <c r="AK1318" s="46">
        <v>4</v>
      </c>
      <c r="AL1318" s="46">
        <v>3</v>
      </c>
      <c r="AM1318" s="46">
        <v>0</v>
      </c>
      <c r="AN1318" s="46">
        <v>0</v>
      </c>
      <c r="AO1318" s="46">
        <v>0</v>
      </c>
      <c r="AP1318" s="46">
        <v>0</v>
      </c>
      <c r="AQ1318" s="46">
        <v>0</v>
      </c>
      <c r="AR1318" s="46">
        <v>0</v>
      </c>
      <c r="AS1318" s="46">
        <v>0</v>
      </c>
      <c r="AT1318" s="46">
        <v>0</v>
      </c>
      <c r="AU1318" s="46">
        <v>0</v>
      </c>
      <c r="AV1318" s="46">
        <v>0</v>
      </c>
      <c r="AW1318" s="46">
        <v>0</v>
      </c>
      <c r="AX1318" s="46">
        <v>0</v>
      </c>
    </row>
    <row r="1319" spans="1:50">
      <c r="A1319" s="46">
        <v>1318</v>
      </c>
      <c r="B1319" s="46" t="s">
        <v>3098</v>
      </c>
      <c r="C1319" s="46" t="s">
        <v>2666</v>
      </c>
      <c r="D1319" s="46" t="s">
        <v>24</v>
      </c>
      <c r="E1319" s="46" t="s">
        <v>2737</v>
      </c>
      <c r="F1319" s="46" t="s">
        <v>2736</v>
      </c>
      <c r="G1319" s="46">
        <v>10</v>
      </c>
      <c r="H1319" s="46">
        <v>12</v>
      </c>
      <c r="I1319" s="46">
        <v>6</v>
      </c>
      <c r="J1319" s="46">
        <v>66</v>
      </c>
      <c r="K1319" s="46">
        <v>85</v>
      </c>
      <c r="L1319" s="46">
        <v>20</v>
      </c>
      <c r="M1319" s="46">
        <v>0</v>
      </c>
      <c r="N1319" s="46">
        <v>0</v>
      </c>
      <c r="O1319" s="46">
        <v>0</v>
      </c>
      <c r="P1319" s="46">
        <v>0</v>
      </c>
      <c r="Q1319" s="46">
        <v>0</v>
      </c>
      <c r="R1319" s="46">
        <v>0</v>
      </c>
      <c r="S1319" s="46">
        <v>0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0</v>
      </c>
      <c r="AK1319" s="46">
        <v>1</v>
      </c>
      <c r="AL1319" s="46">
        <v>1</v>
      </c>
      <c r="AM1319" s="46">
        <v>0</v>
      </c>
      <c r="AN1319" s="46">
        <v>0</v>
      </c>
      <c r="AO1319" s="46">
        <v>0</v>
      </c>
      <c r="AP1319" s="46">
        <v>0</v>
      </c>
      <c r="AQ1319" s="46">
        <v>0</v>
      </c>
      <c r="AR1319" s="46">
        <v>0</v>
      </c>
      <c r="AS1319" s="46">
        <v>0</v>
      </c>
      <c r="AT1319" s="46">
        <v>0</v>
      </c>
      <c r="AU1319" s="46">
        <v>0</v>
      </c>
      <c r="AV1319" s="46">
        <v>0</v>
      </c>
      <c r="AW1319" s="46">
        <v>0</v>
      </c>
      <c r="AX1319" s="46">
        <v>0</v>
      </c>
    </row>
    <row r="1320" spans="1:50">
      <c r="A1320" s="46">
        <v>1319</v>
      </c>
      <c r="B1320" s="46" t="s">
        <v>3098</v>
      </c>
      <c r="C1320" s="46" t="s">
        <v>2666</v>
      </c>
      <c r="D1320" s="46" t="s">
        <v>29</v>
      </c>
      <c r="E1320" s="46" t="s">
        <v>2739</v>
      </c>
      <c r="F1320" s="46" t="s">
        <v>2738</v>
      </c>
      <c r="G1320" s="46">
        <v>33</v>
      </c>
      <c r="H1320" s="46">
        <v>38</v>
      </c>
      <c r="I1320" s="46">
        <v>6</v>
      </c>
      <c r="J1320" s="46">
        <v>457</v>
      </c>
      <c r="K1320" s="46">
        <v>634</v>
      </c>
      <c r="L1320" s="46">
        <v>111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0</v>
      </c>
      <c r="S1320" s="46">
        <v>0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13</v>
      </c>
      <c r="AL1320" s="46">
        <v>12</v>
      </c>
      <c r="AM1320" s="46">
        <v>0</v>
      </c>
      <c r="AN1320" s="46">
        <v>0</v>
      </c>
      <c r="AO1320" s="46">
        <v>0</v>
      </c>
      <c r="AP1320" s="46">
        <v>0</v>
      </c>
      <c r="AQ1320" s="46">
        <v>0</v>
      </c>
      <c r="AR1320" s="46">
        <v>0</v>
      </c>
      <c r="AS1320" s="46">
        <v>0</v>
      </c>
      <c r="AT1320" s="46">
        <v>0</v>
      </c>
      <c r="AU1320" s="46">
        <v>0</v>
      </c>
      <c r="AV1320" s="46">
        <v>0</v>
      </c>
      <c r="AW1320" s="46">
        <v>0</v>
      </c>
      <c r="AX1320" s="46">
        <v>0</v>
      </c>
    </row>
    <row r="1321" spans="1:50">
      <c r="A1321" s="46">
        <v>1320</v>
      </c>
      <c r="B1321" s="46" t="s">
        <v>3098</v>
      </c>
      <c r="C1321" s="46" t="s">
        <v>2666</v>
      </c>
      <c r="D1321" s="46" t="s">
        <v>24</v>
      </c>
      <c r="E1321" s="46" t="s">
        <v>2741</v>
      </c>
      <c r="F1321" s="46" t="s">
        <v>2740</v>
      </c>
      <c r="G1321" s="46">
        <v>8</v>
      </c>
      <c r="H1321" s="46">
        <v>11</v>
      </c>
      <c r="I1321" s="46">
        <v>4</v>
      </c>
      <c r="J1321" s="46">
        <v>102</v>
      </c>
      <c r="K1321" s="46">
        <v>153</v>
      </c>
      <c r="L1321" s="46">
        <v>38</v>
      </c>
      <c r="M1321" s="46">
        <v>0</v>
      </c>
      <c r="N1321" s="46">
        <v>0</v>
      </c>
      <c r="O1321" s="46">
        <v>0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  <c r="AN1321" s="46">
        <v>0</v>
      </c>
      <c r="AO1321" s="46">
        <v>0</v>
      </c>
      <c r="AP1321" s="46">
        <v>0</v>
      </c>
      <c r="AQ1321" s="46">
        <v>0</v>
      </c>
      <c r="AR1321" s="46">
        <v>0</v>
      </c>
      <c r="AS1321" s="46">
        <v>0</v>
      </c>
      <c r="AT1321" s="46">
        <v>0</v>
      </c>
      <c r="AU1321" s="46">
        <v>0</v>
      </c>
      <c r="AV1321" s="46">
        <v>0</v>
      </c>
      <c r="AW1321" s="46">
        <v>0</v>
      </c>
      <c r="AX1321" s="46">
        <v>0</v>
      </c>
    </row>
    <row r="1322" spans="1:50">
      <c r="A1322" s="46">
        <v>1321</v>
      </c>
      <c r="B1322" s="46" t="s">
        <v>3098</v>
      </c>
      <c r="C1322" s="46" t="s">
        <v>2666</v>
      </c>
      <c r="D1322" s="46" t="s">
        <v>24</v>
      </c>
      <c r="E1322" s="46" t="s">
        <v>2743</v>
      </c>
      <c r="F1322" s="46" t="s">
        <v>2742</v>
      </c>
      <c r="G1322" s="46">
        <v>31</v>
      </c>
      <c r="H1322" s="46">
        <v>32</v>
      </c>
      <c r="I1322" s="46">
        <v>10</v>
      </c>
      <c r="J1322" s="46">
        <v>551</v>
      </c>
      <c r="K1322" s="46">
        <v>745</v>
      </c>
      <c r="L1322" s="46">
        <v>208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0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6</v>
      </c>
      <c r="AL1322" s="46">
        <v>5</v>
      </c>
      <c r="AM1322" s="46">
        <v>0</v>
      </c>
      <c r="AN1322" s="46">
        <v>0</v>
      </c>
      <c r="AO1322" s="46">
        <v>0</v>
      </c>
      <c r="AP1322" s="46">
        <v>0</v>
      </c>
      <c r="AQ1322" s="46">
        <v>0</v>
      </c>
      <c r="AR1322" s="46">
        <v>0</v>
      </c>
      <c r="AS1322" s="46">
        <v>0</v>
      </c>
      <c r="AT1322" s="46">
        <v>0</v>
      </c>
      <c r="AU1322" s="46">
        <v>0</v>
      </c>
      <c r="AV1322" s="46">
        <v>0</v>
      </c>
      <c r="AW1322" s="46">
        <v>0</v>
      </c>
      <c r="AX1322" s="46">
        <v>0</v>
      </c>
    </row>
    <row r="1323" spans="1:50">
      <c r="A1323" s="46">
        <v>1322</v>
      </c>
      <c r="B1323" s="46" t="s">
        <v>3098</v>
      </c>
      <c r="C1323" s="46" t="s">
        <v>2666</v>
      </c>
      <c r="D1323" s="46" t="s">
        <v>24</v>
      </c>
      <c r="E1323" s="46" t="s">
        <v>2745</v>
      </c>
      <c r="F1323" s="46" t="s">
        <v>2744</v>
      </c>
      <c r="G1323" s="46">
        <v>10</v>
      </c>
      <c r="H1323" s="46">
        <v>11</v>
      </c>
      <c r="I1323" s="46">
        <v>4</v>
      </c>
      <c r="J1323" s="46">
        <v>154</v>
      </c>
      <c r="K1323" s="46">
        <v>244</v>
      </c>
      <c r="L1323" s="46">
        <v>56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1</v>
      </c>
      <c r="AL1323" s="46">
        <v>1</v>
      </c>
      <c r="AM1323" s="46">
        <v>0</v>
      </c>
      <c r="AN1323" s="46">
        <v>0</v>
      </c>
      <c r="AO1323" s="46">
        <v>0</v>
      </c>
      <c r="AP1323" s="46">
        <v>0</v>
      </c>
      <c r="AQ1323" s="46">
        <v>0</v>
      </c>
      <c r="AR1323" s="46">
        <v>0</v>
      </c>
      <c r="AS1323" s="46">
        <v>0</v>
      </c>
      <c r="AT1323" s="46">
        <v>0</v>
      </c>
      <c r="AU1323" s="46">
        <v>0</v>
      </c>
      <c r="AV1323" s="46">
        <v>0</v>
      </c>
      <c r="AW1323" s="46">
        <v>0</v>
      </c>
      <c r="AX1323" s="46">
        <v>0</v>
      </c>
    </row>
    <row r="1324" spans="1:50">
      <c r="A1324" s="46">
        <v>1323</v>
      </c>
      <c r="B1324" s="46" t="s">
        <v>3098</v>
      </c>
      <c r="C1324" s="46" t="s">
        <v>2666</v>
      </c>
      <c r="D1324" s="46" t="s">
        <v>24</v>
      </c>
      <c r="E1324" s="46" t="s">
        <v>2747</v>
      </c>
      <c r="F1324" s="46" t="s">
        <v>2746</v>
      </c>
      <c r="G1324" s="46">
        <v>15</v>
      </c>
      <c r="H1324" s="46">
        <v>7</v>
      </c>
      <c r="I1324" s="46">
        <v>2</v>
      </c>
      <c r="J1324" s="46">
        <v>113.5</v>
      </c>
      <c r="K1324" s="46">
        <v>146</v>
      </c>
      <c r="L1324" s="46">
        <v>32</v>
      </c>
      <c r="M1324" s="46">
        <v>0</v>
      </c>
      <c r="N1324" s="46">
        <v>0</v>
      </c>
      <c r="O1324" s="46">
        <v>0</v>
      </c>
      <c r="P1324" s="46">
        <v>0</v>
      </c>
      <c r="Q1324" s="46">
        <v>0</v>
      </c>
      <c r="R1324" s="46">
        <v>0</v>
      </c>
      <c r="S1324" s="46">
        <v>0</v>
      </c>
      <c r="T1324" s="46">
        <v>0</v>
      </c>
      <c r="U1324" s="46">
        <v>0</v>
      </c>
      <c r="V1324" s="46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0</v>
      </c>
      <c r="AK1324" s="46">
        <v>1</v>
      </c>
      <c r="AL1324" s="46">
        <v>1</v>
      </c>
      <c r="AM1324" s="46">
        <v>0</v>
      </c>
      <c r="AN1324" s="46">
        <v>0</v>
      </c>
      <c r="AO1324" s="46">
        <v>0</v>
      </c>
      <c r="AP1324" s="46">
        <v>0</v>
      </c>
      <c r="AQ1324" s="46">
        <v>0</v>
      </c>
      <c r="AR1324" s="46">
        <v>0</v>
      </c>
      <c r="AS1324" s="46">
        <v>0</v>
      </c>
      <c r="AT1324" s="46">
        <v>0</v>
      </c>
      <c r="AU1324" s="46">
        <v>0</v>
      </c>
      <c r="AV1324" s="46">
        <v>0</v>
      </c>
      <c r="AW1324" s="46">
        <v>0</v>
      </c>
      <c r="AX1324" s="46">
        <v>0</v>
      </c>
    </row>
    <row r="1325" spans="1:50">
      <c r="A1325" s="46">
        <v>1324</v>
      </c>
      <c r="B1325" s="46" t="s">
        <v>3098</v>
      </c>
      <c r="C1325" s="46" t="s">
        <v>2666</v>
      </c>
      <c r="D1325" s="46" t="s">
        <v>24</v>
      </c>
      <c r="E1325" s="46" t="s">
        <v>2749</v>
      </c>
      <c r="F1325" s="46" t="s">
        <v>2748</v>
      </c>
      <c r="G1325" s="46">
        <v>28</v>
      </c>
      <c r="H1325" s="46">
        <v>32</v>
      </c>
      <c r="I1325" s="46">
        <v>9</v>
      </c>
      <c r="J1325" s="46">
        <v>583</v>
      </c>
      <c r="K1325" s="46">
        <v>796</v>
      </c>
      <c r="L1325" s="46">
        <v>156</v>
      </c>
      <c r="M1325" s="46">
        <v>0</v>
      </c>
      <c r="N1325" s="46">
        <v>0</v>
      </c>
      <c r="O1325" s="46">
        <v>0</v>
      </c>
      <c r="P1325" s="46">
        <v>0</v>
      </c>
      <c r="Q1325" s="46">
        <v>0</v>
      </c>
      <c r="R1325" s="46">
        <v>0</v>
      </c>
      <c r="S1325" s="46">
        <v>0</v>
      </c>
      <c r="T1325" s="46">
        <v>0</v>
      </c>
      <c r="U1325" s="46">
        <v>0</v>
      </c>
      <c r="V1325" s="46">
        <v>0</v>
      </c>
      <c r="W1325" s="46">
        <v>0</v>
      </c>
      <c r="X1325" s="46">
        <v>0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v>0</v>
      </c>
      <c r="AG1325" s="46">
        <v>0</v>
      </c>
      <c r="AH1325" s="46">
        <v>0</v>
      </c>
      <c r="AI1325" s="46">
        <v>0</v>
      </c>
      <c r="AJ1325" s="46">
        <v>0</v>
      </c>
      <c r="AK1325" s="46">
        <v>12</v>
      </c>
      <c r="AL1325" s="46">
        <v>11</v>
      </c>
      <c r="AM1325" s="46">
        <v>0</v>
      </c>
      <c r="AN1325" s="46">
        <v>0</v>
      </c>
      <c r="AO1325" s="46">
        <v>0</v>
      </c>
      <c r="AP1325" s="46">
        <v>0</v>
      </c>
      <c r="AQ1325" s="46">
        <v>0</v>
      </c>
      <c r="AR1325" s="46">
        <v>0</v>
      </c>
      <c r="AS1325" s="46">
        <v>0</v>
      </c>
      <c r="AT1325" s="46">
        <v>0</v>
      </c>
      <c r="AU1325" s="46">
        <v>0</v>
      </c>
      <c r="AV1325" s="46">
        <v>0</v>
      </c>
      <c r="AW1325" s="46">
        <v>0</v>
      </c>
      <c r="AX1325" s="46">
        <v>0</v>
      </c>
    </row>
    <row r="1326" spans="1:50">
      <c r="A1326" s="46">
        <v>1325</v>
      </c>
      <c r="B1326" s="46" t="s">
        <v>3098</v>
      </c>
      <c r="C1326" s="46" t="s">
        <v>2666</v>
      </c>
      <c r="D1326" s="46" t="s">
        <v>21</v>
      </c>
      <c r="E1326" s="46" t="s">
        <v>2751</v>
      </c>
      <c r="F1326" s="46" t="s">
        <v>2750</v>
      </c>
      <c r="G1326" s="46">
        <v>42</v>
      </c>
      <c r="H1326" s="46">
        <v>55</v>
      </c>
      <c r="I1326" s="46">
        <v>16</v>
      </c>
      <c r="J1326" s="46">
        <v>739</v>
      </c>
      <c r="K1326" s="46">
        <v>1029</v>
      </c>
      <c r="L1326" s="46">
        <v>253</v>
      </c>
      <c r="M1326" s="46">
        <v>0</v>
      </c>
      <c r="N1326" s="46">
        <v>0</v>
      </c>
      <c r="O1326" s="46">
        <v>0</v>
      </c>
      <c r="P1326" s="46">
        <v>0</v>
      </c>
      <c r="Q1326" s="46">
        <v>0</v>
      </c>
      <c r="R1326" s="46">
        <v>0</v>
      </c>
      <c r="S1326" s="46">
        <v>0</v>
      </c>
      <c r="T1326" s="46">
        <v>0</v>
      </c>
      <c r="U1326" s="46">
        <v>0</v>
      </c>
      <c r="V1326" s="46">
        <v>0</v>
      </c>
      <c r="W1326" s="46">
        <v>0</v>
      </c>
      <c r="X1326" s="46">
        <v>0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0</v>
      </c>
      <c r="AI1326" s="46">
        <v>0</v>
      </c>
      <c r="AJ1326" s="46">
        <v>0</v>
      </c>
      <c r="AK1326" s="46">
        <v>15</v>
      </c>
      <c r="AL1326" s="46">
        <v>11</v>
      </c>
      <c r="AM1326" s="46">
        <v>0</v>
      </c>
      <c r="AN1326" s="46">
        <v>0</v>
      </c>
      <c r="AO1326" s="46">
        <v>0</v>
      </c>
      <c r="AP1326" s="46">
        <v>0</v>
      </c>
      <c r="AQ1326" s="46">
        <v>0</v>
      </c>
      <c r="AR1326" s="46">
        <v>0</v>
      </c>
      <c r="AS1326" s="46">
        <v>0</v>
      </c>
      <c r="AT1326" s="46">
        <v>0</v>
      </c>
      <c r="AU1326" s="46">
        <v>0</v>
      </c>
      <c r="AV1326" s="46">
        <v>0</v>
      </c>
      <c r="AW1326" s="46">
        <v>0</v>
      </c>
      <c r="AX1326" s="46">
        <v>0</v>
      </c>
    </row>
    <row r="1327" spans="1:50">
      <c r="A1327" s="46">
        <v>1326</v>
      </c>
      <c r="B1327" s="46" t="s">
        <v>3098</v>
      </c>
      <c r="C1327" s="46" t="s">
        <v>2666</v>
      </c>
      <c r="D1327" s="46" t="s">
        <v>24</v>
      </c>
      <c r="E1327" s="46" t="s">
        <v>1586</v>
      </c>
      <c r="F1327" s="46" t="s">
        <v>2752</v>
      </c>
      <c r="G1327" s="46">
        <v>3</v>
      </c>
      <c r="H1327" s="46">
        <v>4</v>
      </c>
      <c r="I1327" s="46">
        <v>2</v>
      </c>
      <c r="J1327" s="46">
        <v>79</v>
      </c>
      <c r="K1327" s="46">
        <v>115.5</v>
      </c>
      <c r="L1327" s="46">
        <v>13</v>
      </c>
      <c r="M1327" s="46">
        <v>0</v>
      </c>
      <c r="N1327" s="46">
        <v>0</v>
      </c>
      <c r="O1327" s="46">
        <v>0</v>
      </c>
      <c r="P1327" s="46">
        <v>0</v>
      </c>
      <c r="Q1327" s="46">
        <v>0</v>
      </c>
      <c r="R1327" s="46">
        <v>0</v>
      </c>
      <c r="S1327" s="46">
        <v>0</v>
      </c>
      <c r="T1327" s="46">
        <v>0</v>
      </c>
      <c r="U1327" s="46">
        <v>0</v>
      </c>
      <c r="V1327" s="46">
        <v>0</v>
      </c>
      <c r="W1327" s="46">
        <v>0</v>
      </c>
      <c r="X1327" s="46">
        <v>0</v>
      </c>
      <c r="Y1327" s="46">
        <v>0</v>
      </c>
      <c r="Z1327" s="46">
        <v>0</v>
      </c>
      <c r="AA1327" s="46">
        <v>0</v>
      </c>
      <c r="AB1327" s="46">
        <v>0</v>
      </c>
      <c r="AC1327" s="46">
        <v>0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>
        <v>0</v>
      </c>
      <c r="AJ1327" s="46">
        <v>0</v>
      </c>
      <c r="AK1327" s="46">
        <v>2</v>
      </c>
      <c r="AL1327" s="46">
        <v>2</v>
      </c>
      <c r="AM1327" s="46">
        <v>0</v>
      </c>
      <c r="AN1327" s="46">
        <v>0</v>
      </c>
      <c r="AO1327" s="46">
        <v>0</v>
      </c>
      <c r="AP1327" s="46">
        <v>0</v>
      </c>
      <c r="AQ1327" s="46">
        <v>0</v>
      </c>
      <c r="AR1327" s="46">
        <v>0</v>
      </c>
      <c r="AS1327" s="46">
        <v>0</v>
      </c>
      <c r="AT1327" s="46">
        <v>0</v>
      </c>
      <c r="AU1327" s="46">
        <v>0</v>
      </c>
      <c r="AV1327" s="46">
        <v>0</v>
      </c>
      <c r="AW1327" s="46">
        <v>0</v>
      </c>
      <c r="AX1327" s="46">
        <v>0</v>
      </c>
    </row>
    <row r="1328" spans="1:50">
      <c r="A1328" s="46">
        <v>1327</v>
      </c>
      <c r="B1328" s="46" t="s">
        <v>3098</v>
      </c>
      <c r="C1328" s="46" t="s">
        <v>2666</v>
      </c>
      <c r="D1328" s="46" t="s">
        <v>78</v>
      </c>
      <c r="E1328" s="46" t="s">
        <v>2754</v>
      </c>
      <c r="F1328" s="46" t="s">
        <v>2753</v>
      </c>
      <c r="G1328" s="46">
        <v>34</v>
      </c>
      <c r="H1328" s="46">
        <v>44</v>
      </c>
      <c r="I1328" s="46">
        <v>15</v>
      </c>
      <c r="J1328" s="46">
        <v>966</v>
      </c>
      <c r="K1328" s="46">
        <v>1322</v>
      </c>
      <c r="L1328" s="46">
        <v>351</v>
      </c>
      <c r="M1328" s="46">
        <v>0</v>
      </c>
      <c r="N1328" s="46">
        <v>0</v>
      </c>
      <c r="O1328" s="46">
        <v>0</v>
      </c>
      <c r="P1328" s="46">
        <v>0</v>
      </c>
      <c r="Q1328" s="46">
        <v>0</v>
      </c>
      <c r="R1328" s="46">
        <v>0</v>
      </c>
      <c r="S1328" s="46">
        <v>0</v>
      </c>
      <c r="T1328" s="46">
        <v>0</v>
      </c>
      <c r="U1328" s="46">
        <v>0</v>
      </c>
      <c r="V1328" s="46">
        <v>0</v>
      </c>
      <c r="W1328" s="46">
        <v>0</v>
      </c>
      <c r="X1328" s="46">
        <v>0</v>
      </c>
      <c r="Y1328" s="46">
        <v>0</v>
      </c>
      <c r="Z1328" s="46">
        <v>0</v>
      </c>
      <c r="AA1328" s="46">
        <v>0</v>
      </c>
      <c r="AB1328" s="46">
        <v>0</v>
      </c>
      <c r="AC1328" s="46">
        <v>0</v>
      </c>
      <c r="AD1328" s="46">
        <v>0</v>
      </c>
      <c r="AE1328" s="46">
        <v>0</v>
      </c>
      <c r="AF1328" s="46">
        <v>0</v>
      </c>
      <c r="AG1328" s="46">
        <v>0</v>
      </c>
      <c r="AH1328" s="46">
        <v>0</v>
      </c>
      <c r="AI1328" s="46">
        <v>0</v>
      </c>
      <c r="AJ1328" s="46">
        <v>0</v>
      </c>
      <c r="AK1328" s="46">
        <v>54</v>
      </c>
      <c r="AL1328" s="46">
        <v>27</v>
      </c>
      <c r="AM1328" s="46">
        <v>0</v>
      </c>
      <c r="AN1328" s="46">
        <v>0</v>
      </c>
      <c r="AO1328" s="46">
        <v>0</v>
      </c>
      <c r="AP1328" s="46">
        <v>0</v>
      </c>
      <c r="AQ1328" s="46">
        <v>0</v>
      </c>
      <c r="AR1328" s="46">
        <v>0</v>
      </c>
      <c r="AS1328" s="46">
        <v>0</v>
      </c>
      <c r="AT1328" s="46">
        <v>0</v>
      </c>
      <c r="AU1328" s="46">
        <v>0</v>
      </c>
      <c r="AV1328" s="46">
        <v>0</v>
      </c>
      <c r="AW1328" s="46">
        <v>0</v>
      </c>
      <c r="AX1328" s="46">
        <v>0</v>
      </c>
    </row>
    <row r="1329" spans="1:50">
      <c r="A1329" s="46">
        <v>1328</v>
      </c>
      <c r="B1329" s="46" t="s">
        <v>3098</v>
      </c>
      <c r="C1329" s="46" t="s">
        <v>2666</v>
      </c>
      <c r="D1329" s="46" t="s">
        <v>29</v>
      </c>
      <c r="E1329" s="46" t="s">
        <v>2756</v>
      </c>
      <c r="F1329" s="46" t="s">
        <v>2755</v>
      </c>
      <c r="G1329" s="46">
        <v>38</v>
      </c>
      <c r="H1329" s="46">
        <v>50</v>
      </c>
      <c r="I1329" s="46">
        <v>12</v>
      </c>
      <c r="J1329" s="46">
        <v>439</v>
      </c>
      <c r="K1329" s="46">
        <v>668</v>
      </c>
      <c r="L1329" s="46">
        <v>160</v>
      </c>
      <c r="M1329" s="46">
        <v>0</v>
      </c>
      <c r="N1329" s="46">
        <v>0</v>
      </c>
      <c r="O1329" s="46">
        <v>0</v>
      </c>
      <c r="P1329" s="46">
        <v>0</v>
      </c>
      <c r="Q1329" s="46">
        <v>0</v>
      </c>
      <c r="R1329" s="46">
        <v>0</v>
      </c>
      <c r="S1329" s="46">
        <v>0</v>
      </c>
      <c r="T1329" s="46">
        <v>0</v>
      </c>
      <c r="U1329" s="46">
        <v>0</v>
      </c>
      <c r="V1329" s="46">
        <v>0</v>
      </c>
      <c r="W1329" s="46">
        <v>0</v>
      </c>
      <c r="X1329" s="46">
        <v>0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0</v>
      </c>
      <c r="AH1329" s="46">
        <v>0</v>
      </c>
      <c r="AI1329" s="46">
        <v>0</v>
      </c>
      <c r="AJ1329" s="46">
        <v>0</v>
      </c>
      <c r="AK1329" s="46">
        <v>7</v>
      </c>
      <c r="AL1329" s="46">
        <v>5</v>
      </c>
      <c r="AM1329" s="46">
        <v>0</v>
      </c>
      <c r="AN1329" s="46">
        <v>0</v>
      </c>
      <c r="AO1329" s="46">
        <v>0</v>
      </c>
      <c r="AP1329" s="46">
        <v>0</v>
      </c>
      <c r="AQ1329" s="46">
        <v>0</v>
      </c>
      <c r="AR1329" s="46">
        <v>0</v>
      </c>
      <c r="AS1329" s="46">
        <v>0</v>
      </c>
      <c r="AT1329" s="46">
        <v>0</v>
      </c>
      <c r="AU1329" s="46">
        <v>0</v>
      </c>
      <c r="AV1329" s="46">
        <v>0</v>
      </c>
      <c r="AW1329" s="46">
        <v>0</v>
      </c>
      <c r="AX1329" s="46">
        <v>0</v>
      </c>
    </row>
    <row r="1330" spans="1:50">
      <c r="A1330" s="46">
        <v>1329</v>
      </c>
      <c r="B1330" s="46" t="s">
        <v>3098</v>
      </c>
      <c r="C1330" s="46" t="s">
        <v>2666</v>
      </c>
      <c r="D1330" s="46" t="s">
        <v>24</v>
      </c>
      <c r="E1330" s="46" t="s">
        <v>2758</v>
      </c>
      <c r="F1330" s="46" t="s">
        <v>2757</v>
      </c>
      <c r="G1330" s="46">
        <v>15</v>
      </c>
      <c r="H1330" s="46">
        <v>18</v>
      </c>
      <c r="I1330" s="46">
        <v>4</v>
      </c>
      <c r="J1330" s="46">
        <v>110</v>
      </c>
      <c r="K1330" s="46">
        <v>181</v>
      </c>
      <c r="L1330" s="46">
        <v>33</v>
      </c>
      <c r="M1330" s="46">
        <v>0</v>
      </c>
      <c r="N1330" s="46">
        <v>0</v>
      </c>
      <c r="O1330" s="46">
        <v>0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  <c r="AN1330" s="46">
        <v>0</v>
      </c>
      <c r="AO1330" s="46">
        <v>0</v>
      </c>
      <c r="AP1330" s="46">
        <v>0</v>
      </c>
      <c r="AQ1330" s="46">
        <v>0</v>
      </c>
      <c r="AR1330" s="46">
        <v>0</v>
      </c>
      <c r="AS1330" s="46">
        <v>0</v>
      </c>
      <c r="AT1330" s="46">
        <v>0</v>
      </c>
      <c r="AU1330" s="46">
        <v>0</v>
      </c>
      <c r="AV1330" s="46">
        <v>0</v>
      </c>
      <c r="AW1330" s="46">
        <v>0</v>
      </c>
      <c r="AX1330" s="46">
        <v>0</v>
      </c>
    </row>
    <row r="1331" spans="1:50">
      <c r="A1331" s="46">
        <v>1330</v>
      </c>
      <c r="B1331" s="46" t="s">
        <v>3098</v>
      </c>
      <c r="C1331" s="46" t="s">
        <v>2666</v>
      </c>
      <c r="D1331" s="46" t="s">
        <v>24</v>
      </c>
      <c r="E1331" s="46" t="s">
        <v>2760</v>
      </c>
      <c r="F1331" s="46" t="s">
        <v>2759</v>
      </c>
      <c r="G1331" s="46">
        <v>12</v>
      </c>
      <c r="H1331" s="46">
        <v>13</v>
      </c>
      <c r="I1331" s="46">
        <v>4</v>
      </c>
      <c r="J1331" s="46">
        <v>117</v>
      </c>
      <c r="K1331" s="46">
        <v>183</v>
      </c>
      <c r="L1331" s="46">
        <v>49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3</v>
      </c>
      <c r="AL1331" s="46">
        <v>3</v>
      </c>
      <c r="AM1331" s="46">
        <v>0</v>
      </c>
      <c r="AN1331" s="46">
        <v>0</v>
      </c>
      <c r="AO1331" s="46">
        <v>0</v>
      </c>
      <c r="AP1331" s="46">
        <v>0</v>
      </c>
      <c r="AQ1331" s="46">
        <v>0</v>
      </c>
      <c r="AR1331" s="46">
        <v>0</v>
      </c>
      <c r="AS1331" s="46">
        <v>0</v>
      </c>
      <c r="AT1331" s="46">
        <v>0</v>
      </c>
      <c r="AU1331" s="46">
        <v>0</v>
      </c>
      <c r="AV1331" s="46">
        <v>0</v>
      </c>
      <c r="AW1331" s="46">
        <v>0</v>
      </c>
      <c r="AX1331" s="46">
        <v>0</v>
      </c>
    </row>
    <row r="1332" spans="1:50">
      <c r="A1332" s="46">
        <v>1331</v>
      </c>
      <c r="B1332" s="46" t="s">
        <v>3098</v>
      </c>
      <c r="C1332" s="46" t="s">
        <v>2666</v>
      </c>
      <c r="D1332" s="46" t="s">
        <v>29</v>
      </c>
      <c r="E1332" s="46" t="s">
        <v>2762</v>
      </c>
      <c r="F1332" s="46" t="s">
        <v>2761</v>
      </c>
      <c r="G1332" s="46">
        <v>14</v>
      </c>
      <c r="H1332" s="46">
        <v>16</v>
      </c>
      <c r="I1332" s="46">
        <v>6</v>
      </c>
      <c r="J1332" s="46">
        <v>180</v>
      </c>
      <c r="K1332" s="46">
        <v>270</v>
      </c>
      <c r="L1332" s="46">
        <v>39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0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3</v>
      </c>
      <c r="AL1332" s="46">
        <v>3</v>
      </c>
      <c r="AM1332" s="46">
        <v>0</v>
      </c>
      <c r="AN1332" s="46">
        <v>0</v>
      </c>
      <c r="AO1332" s="46">
        <v>0</v>
      </c>
      <c r="AP1332" s="46">
        <v>0</v>
      </c>
      <c r="AQ1332" s="46">
        <v>0</v>
      </c>
      <c r="AR1332" s="46">
        <v>0</v>
      </c>
      <c r="AS1332" s="46">
        <v>0</v>
      </c>
      <c r="AT1332" s="46">
        <v>0</v>
      </c>
      <c r="AU1332" s="46">
        <v>0</v>
      </c>
      <c r="AV1332" s="46">
        <v>0</v>
      </c>
      <c r="AW1332" s="46">
        <v>0</v>
      </c>
      <c r="AX1332" s="46">
        <v>0</v>
      </c>
    </row>
    <row r="1333" spans="1:50">
      <c r="A1333" s="46">
        <v>1332</v>
      </c>
      <c r="B1333" s="46" t="s">
        <v>3098</v>
      </c>
      <c r="C1333" s="46" t="s">
        <v>2666</v>
      </c>
      <c r="D1333" s="46" t="s">
        <v>24</v>
      </c>
      <c r="E1333" s="46" t="s">
        <v>2764</v>
      </c>
      <c r="F1333" s="46" t="s">
        <v>2763</v>
      </c>
      <c r="G1333" s="46">
        <v>7</v>
      </c>
      <c r="H1333" s="46">
        <v>7</v>
      </c>
      <c r="I1333" s="46">
        <v>4</v>
      </c>
      <c r="J1333" s="46">
        <v>169</v>
      </c>
      <c r="K1333" s="46">
        <v>224</v>
      </c>
      <c r="L1333" s="46">
        <v>56</v>
      </c>
      <c r="M1333" s="46">
        <v>0</v>
      </c>
      <c r="N1333" s="46">
        <v>0</v>
      </c>
      <c r="O1333" s="46">
        <v>0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9</v>
      </c>
      <c r="AL1333" s="46">
        <v>6</v>
      </c>
      <c r="AM1333" s="46">
        <v>0</v>
      </c>
      <c r="AN1333" s="46">
        <v>0</v>
      </c>
      <c r="AO1333" s="46">
        <v>0</v>
      </c>
      <c r="AP1333" s="46">
        <v>0</v>
      </c>
      <c r="AQ1333" s="46">
        <v>0</v>
      </c>
      <c r="AR1333" s="46">
        <v>0</v>
      </c>
      <c r="AS1333" s="46">
        <v>0</v>
      </c>
      <c r="AT1333" s="46">
        <v>0</v>
      </c>
      <c r="AU1333" s="46">
        <v>0</v>
      </c>
      <c r="AV1333" s="46">
        <v>0</v>
      </c>
      <c r="AW1333" s="46">
        <v>0</v>
      </c>
      <c r="AX1333" s="46">
        <v>0</v>
      </c>
    </row>
    <row r="1334" spans="1:50">
      <c r="A1334" s="46">
        <v>1333</v>
      </c>
      <c r="B1334" s="46" t="s">
        <v>3098</v>
      </c>
      <c r="C1334" s="46" t="s">
        <v>2666</v>
      </c>
      <c r="D1334" s="46" t="s">
        <v>78</v>
      </c>
      <c r="E1334" s="46" t="s">
        <v>2766</v>
      </c>
      <c r="F1334" s="46" t="s">
        <v>2765</v>
      </c>
      <c r="G1334" s="46">
        <v>27</v>
      </c>
      <c r="H1334" s="46">
        <v>40</v>
      </c>
      <c r="I1334" s="46">
        <v>15</v>
      </c>
      <c r="J1334" s="46">
        <v>744</v>
      </c>
      <c r="K1334" s="46">
        <v>932</v>
      </c>
      <c r="L1334" s="46">
        <v>245.5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0</v>
      </c>
      <c r="AK1334" s="46">
        <v>18</v>
      </c>
      <c r="AL1334" s="46">
        <v>12</v>
      </c>
      <c r="AM1334" s="46">
        <v>0</v>
      </c>
      <c r="AN1334" s="46">
        <v>0</v>
      </c>
      <c r="AO1334" s="46">
        <v>0</v>
      </c>
      <c r="AP1334" s="46">
        <v>0</v>
      </c>
      <c r="AQ1334" s="46">
        <v>0</v>
      </c>
      <c r="AR1334" s="46">
        <v>0</v>
      </c>
      <c r="AS1334" s="46">
        <v>0</v>
      </c>
      <c r="AT1334" s="46">
        <v>0</v>
      </c>
      <c r="AU1334" s="46">
        <v>0</v>
      </c>
      <c r="AV1334" s="46">
        <v>0</v>
      </c>
      <c r="AW1334" s="46">
        <v>0</v>
      </c>
      <c r="AX1334" s="46">
        <v>0</v>
      </c>
    </row>
    <row r="1335" spans="1:50">
      <c r="A1335" s="46">
        <v>1334</v>
      </c>
      <c r="B1335" s="46" t="s">
        <v>3098</v>
      </c>
      <c r="C1335" s="46" t="s">
        <v>2666</v>
      </c>
      <c r="D1335" s="46" t="s">
        <v>24</v>
      </c>
      <c r="E1335" s="46" t="s">
        <v>2768</v>
      </c>
      <c r="F1335" s="46" t="s">
        <v>2767</v>
      </c>
      <c r="G1335" s="46">
        <v>11</v>
      </c>
      <c r="H1335" s="46">
        <v>15</v>
      </c>
      <c r="I1335" s="46">
        <v>6</v>
      </c>
      <c r="J1335" s="46">
        <v>150</v>
      </c>
      <c r="K1335" s="46">
        <v>228</v>
      </c>
      <c r="L1335" s="46">
        <v>63</v>
      </c>
      <c r="M1335" s="46">
        <v>0</v>
      </c>
      <c r="N1335" s="46">
        <v>0</v>
      </c>
      <c r="O1335" s="46">
        <v>0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0</v>
      </c>
      <c r="AK1335" s="46">
        <v>1</v>
      </c>
      <c r="AL1335" s="46">
        <v>1</v>
      </c>
      <c r="AM1335" s="46">
        <v>0</v>
      </c>
      <c r="AN1335" s="46">
        <v>0</v>
      </c>
      <c r="AO1335" s="46">
        <v>0</v>
      </c>
      <c r="AP1335" s="46">
        <v>0</v>
      </c>
      <c r="AQ1335" s="46">
        <v>0</v>
      </c>
      <c r="AR1335" s="46">
        <v>0</v>
      </c>
      <c r="AS1335" s="46">
        <v>0</v>
      </c>
      <c r="AT1335" s="46">
        <v>0</v>
      </c>
      <c r="AU1335" s="46">
        <v>0</v>
      </c>
      <c r="AV1335" s="46">
        <v>0</v>
      </c>
      <c r="AW1335" s="46">
        <v>0</v>
      </c>
      <c r="AX1335" s="46">
        <v>0</v>
      </c>
    </row>
    <row r="1336" spans="1:50">
      <c r="A1336" s="46">
        <v>1335</v>
      </c>
      <c r="B1336" s="46" t="s">
        <v>3098</v>
      </c>
      <c r="C1336" s="46" t="s">
        <v>2666</v>
      </c>
      <c r="D1336" s="46" t="s">
        <v>24</v>
      </c>
      <c r="E1336" s="46" t="s">
        <v>2770</v>
      </c>
      <c r="F1336" s="46" t="s">
        <v>2769</v>
      </c>
      <c r="G1336" s="46">
        <v>34</v>
      </c>
      <c r="H1336" s="46">
        <v>34</v>
      </c>
      <c r="I1336" s="46">
        <v>7</v>
      </c>
      <c r="J1336" s="46">
        <v>310</v>
      </c>
      <c r="K1336" s="46">
        <v>391</v>
      </c>
      <c r="L1336" s="46">
        <v>90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0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  <c r="AN1336" s="46">
        <v>0</v>
      </c>
      <c r="AO1336" s="46">
        <v>0</v>
      </c>
      <c r="AP1336" s="46">
        <v>0</v>
      </c>
      <c r="AQ1336" s="46">
        <v>0</v>
      </c>
      <c r="AR1336" s="46">
        <v>0</v>
      </c>
      <c r="AS1336" s="46">
        <v>0</v>
      </c>
      <c r="AT1336" s="46">
        <v>0</v>
      </c>
      <c r="AU1336" s="46">
        <v>0</v>
      </c>
      <c r="AV1336" s="46">
        <v>0</v>
      </c>
      <c r="AW1336" s="46">
        <v>0</v>
      </c>
      <c r="AX1336" s="46">
        <v>0</v>
      </c>
    </row>
    <row r="1337" spans="1:50">
      <c r="A1337" s="46">
        <v>1336</v>
      </c>
      <c r="B1337" s="46" t="s">
        <v>3098</v>
      </c>
      <c r="C1337" s="46" t="s">
        <v>2666</v>
      </c>
      <c r="D1337" s="46" t="s">
        <v>21</v>
      </c>
      <c r="E1337" s="46" t="s">
        <v>2772</v>
      </c>
      <c r="F1337" s="46" t="s">
        <v>2771</v>
      </c>
      <c r="G1337" s="46">
        <v>35</v>
      </c>
      <c r="H1337" s="46">
        <v>52</v>
      </c>
      <c r="I1337" s="46">
        <v>20</v>
      </c>
      <c r="J1337" s="46">
        <v>795</v>
      </c>
      <c r="K1337" s="46">
        <v>1089</v>
      </c>
      <c r="L1337" s="46">
        <v>269</v>
      </c>
      <c r="M1337" s="46">
        <v>0</v>
      </c>
      <c r="N1337" s="46">
        <v>0</v>
      </c>
      <c r="O1337" s="46">
        <v>0</v>
      </c>
      <c r="P1337" s="46">
        <v>0</v>
      </c>
      <c r="Q1337" s="46">
        <v>0</v>
      </c>
      <c r="R1337" s="46">
        <v>0</v>
      </c>
      <c r="S1337" s="46">
        <v>0</v>
      </c>
      <c r="T1337" s="46">
        <v>0</v>
      </c>
      <c r="U1337" s="46">
        <v>0</v>
      </c>
      <c r="V1337" s="46">
        <v>0</v>
      </c>
      <c r="W1337" s="46">
        <v>0</v>
      </c>
      <c r="X1337" s="46">
        <v>0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0</v>
      </c>
      <c r="AH1337" s="46">
        <v>0</v>
      </c>
      <c r="AI1337" s="46">
        <v>0</v>
      </c>
      <c r="AJ1337" s="46">
        <v>0</v>
      </c>
      <c r="AK1337" s="46">
        <v>40</v>
      </c>
      <c r="AL1337" s="46">
        <v>25</v>
      </c>
      <c r="AM1337" s="46">
        <v>0</v>
      </c>
      <c r="AN1337" s="46">
        <v>0</v>
      </c>
      <c r="AO1337" s="46">
        <v>0</v>
      </c>
      <c r="AP1337" s="46">
        <v>0</v>
      </c>
      <c r="AQ1337" s="46">
        <v>0</v>
      </c>
      <c r="AR1337" s="46">
        <v>0</v>
      </c>
      <c r="AS1337" s="46">
        <v>0</v>
      </c>
      <c r="AT1337" s="46">
        <v>0</v>
      </c>
      <c r="AU1337" s="46">
        <v>0</v>
      </c>
      <c r="AV1337" s="46">
        <v>0</v>
      </c>
      <c r="AW1337" s="46">
        <v>0</v>
      </c>
      <c r="AX1337" s="46">
        <v>0</v>
      </c>
    </row>
    <row r="1338" spans="1:50">
      <c r="A1338" s="46">
        <v>1337</v>
      </c>
      <c r="B1338" s="46" t="s">
        <v>3098</v>
      </c>
      <c r="C1338" s="46" t="s">
        <v>2666</v>
      </c>
      <c r="D1338" s="46" t="s">
        <v>21</v>
      </c>
      <c r="E1338" s="46" t="s">
        <v>2774</v>
      </c>
      <c r="F1338" s="46" t="s">
        <v>2773</v>
      </c>
      <c r="G1338" s="46">
        <v>67</v>
      </c>
      <c r="H1338" s="46">
        <v>76</v>
      </c>
      <c r="I1338" s="46">
        <v>18</v>
      </c>
      <c r="J1338" s="46">
        <v>1086</v>
      </c>
      <c r="K1338" s="46">
        <v>1383.5</v>
      </c>
      <c r="L1338" s="46">
        <v>358</v>
      </c>
      <c r="M1338" s="46">
        <v>0</v>
      </c>
      <c r="N1338" s="46">
        <v>0</v>
      </c>
      <c r="O1338" s="46">
        <v>1</v>
      </c>
      <c r="P1338" s="46">
        <v>0</v>
      </c>
      <c r="Q1338" s="46">
        <v>0</v>
      </c>
      <c r="R1338" s="46">
        <v>10</v>
      </c>
      <c r="S1338" s="46">
        <v>0</v>
      </c>
      <c r="T1338" s="46">
        <v>0</v>
      </c>
      <c r="U1338" s="46">
        <v>0</v>
      </c>
      <c r="V1338" s="46">
        <v>0</v>
      </c>
      <c r="W1338" s="46">
        <v>0</v>
      </c>
      <c r="X1338" s="46">
        <v>0</v>
      </c>
      <c r="Y1338" s="46">
        <v>0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0</v>
      </c>
      <c r="AF1338" s="46">
        <v>0</v>
      </c>
      <c r="AG1338" s="46">
        <v>0</v>
      </c>
      <c r="AH1338" s="46">
        <v>0</v>
      </c>
      <c r="AI1338" s="46">
        <v>0</v>
      </c>
      <c r="AJ1338" s="46">
        <v>0</v>
      </c>
      <c r="AK1338" s="46">
        <v>11</v>
      </c>
      <c r="AL1338" s="46">
        <v>10</v>
      </c>
      <c r="AM1338" s="46">
        <v>0</v>
      </c>
      <c r="AN1338" s="46">
        <v>0</v>
      </c>
      <c r="AO1338" s="46">
        <v>0</v>
      </c>
      <c r="AP1338" s="46">
        <v>0</v>
      </c>
      <c r="AQ1338" s="46">
        <v>0</v>
      </c>
      <c r="AR1338" s="46">
        <v>0</v>
      </c>
      <c r="AS1338" s="46">
        <v>0</v>
      </c>
      <c r="AT1338" s="46">
        <v>0</v>
      </c>
      <c r="AU1338" s="46">
        <v>0</v>
      </c>
      <c r="AV1338" s="46">
        <v>0</v>
      </c>
      <c r="AW1338" s="46">
        <v>0</v>
      </c>
      <c r="AX1338" s="46">
        <v>0</v>
      </c>
    </row>
    <row r="1339" spans="1:50">
      <c r="A1339" s="46">
        <v>1338</v>
      </c>
      <c r="B1339" s="46" t="s">
        <v>3098</v>
      </c>
      <c r="C1339" s="46" t="s">
        <v>2666</v>
      </c>
      <c r="D1339" s="46" t="s">
        <v>78</v>
      </c>
      <c r="E1339" s="46" t="s">
        <v>2776</v>
      </c>
      <c r="F1339" s="46" t="s">
        <v>2775</v>
      </c>
      <c r="G1339" s="46">
        <v>58</v>
      </c>
      <c r="H1339" s="46">
        <v>79</v>
      </c>
      <c r="I1339" s="46">
        <v>25</v>
      </c>
      <c r="J1339" s="46">
        <v>1376</v>
      </c>
      <c r="K1339" s="46">
        <v>1906</v>
      </c>
      <c r="L1339" s="46">
        <v>464</v>
      </c>
      <c r="M1339" s="46">
        <v>0</v>
      </c>
      <c r="N1339" s="46">
        <v>0</v>
      </c>
      <c r="O1339" s="46">
        <v>0</v>
      </c>
      <c r="P1339" s="46">
        <v>0</v>
      </c>
      <c r="Q1339" s="46">
        <v>0</v>
      </c>
      <c r="R1339" s="46">
        <v>0</v>
      </c>
      <c r="S1339" s="46">
        <v>0</v>
      </c>
      <c r="T1339" s="46">
        <v>0</v>
      </c>
      <c r="U1339" s="46">
        <v>0</v>
      </c>
      <c r="V1339" s="46">
        <v>0</v>
      </c>
      <c r="W1339" s="46">
        <v>0</v>
      </c>
      <c r="X1339" s="46">
        <v>0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0</v>
      </c>
      <c r="AI1339" s="46">
        <v>0</v>
      </c>
      <c r="AJ1339" s="46">
        <v>0</v>
      </c>
      <c r="AK1339" s="46">
        <v>10</v>
      </c>
      <c r="AL1339" s="46">
        <v>16</v>
      </c>
      <c r="AM1339" s="46">
        <v>0</v>
      </c>
      <c r="AN1339" s="46">
        <v>0</v>
      </c>
      <c r="AO1339" s="46">
        <v>0</v>
      </c>
      <c r="AP1339" s="46">
        <v>0</v>
      </c>
      <c r="AQ1339" s="46">
        <v>0</v>
      </c>
      <c r="AR1339" s="46">
        <v>0</v>
      </c>
      <c r="AS1339" s="46">
        <v>0</v>
      </c>
      <c r="AT1339" s="46">
        <v>0</v>
      </c>
      <c r="AU1339" s="46">
        <v>0</v>
      </c>
      <c r="AV1339" s="46">
        <v>0</v>
      </c>
      <c r="AW1339" s="46">
        <v>0</v>
      </c>
      <c r="AX1339" s="46">
        <v>0</v>
      </c>
    </row>
    <row r="1340" spans="1:50">
      <c r="A1340" s="46">
        <v>1339</v>
      </c>
      <c r="B1340" s="46" t="s">
        <v>3098</v>
      </c>
      <c r="C1340" s="46" t="s">
        <v>2666</v>
      </c>
      <c r="D1340" s="46" t="s">
        <v>29</v>
      </c>
      <c r="E1340" s="46" t="s">
        <v>2778</v>
      </c>
      <c r="F1340" s="46" t="s">
        <v>2777</v>
      </c>
      <c r="G1340" s="46">
        <v>28</v>
      </c>
      <c r="H1340" s="46">
        <v>46</v>
      </c>
      <c r="I1340" s="46">
        <v>13</v>
      </c>
      <c r="J1340" s="46">
        <v>424</v>
      </c>
      <c r="K1340" s="46">
        <v>608</v>
      </c>
      <c r="L1340" s="46">
        <v>163</v>
      </c>
      <c r="M1340" s="46">
        <v>0</v>
      </c>
      <c r="N1340" s="46">
        <v>0</v>
      </c>
      <c r="O1340" s="46">
        <v>0</v>
      </c>
      <c r="P1340" s="46">
        <v>0</v>
      </c>
      <c r="Q1340" s="46">
        <v>0</v>
      </c>
      <c r="R1340" s="46">
        <v>0</v>
      </c>
      <c r="S1340" s="46">
        <v>0</v>
      </c>
      <c r="T1340" s="46">
        <v>0</v>
      </c>
      <c r="U1340" s="46">
        <v>0</v>
      </c>
      <c r="V1340" s="46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</v>
      </c>
      <c r="AF1340" s="46">
        <v>0</v>
      </c>
      <c r="AG1340" s="46">
        <v>0</v>
      </c>
      <c r="AH1340" s="46">
        <v>0</v>
      </c>
      <c r="AI1340" s="46">
        <v>0</v>
      </c>
      <c r="AJ1340" s="46">
        <v>0</v>
      </c>
      <c r="AK1340" s="46">
        <v>20</v>
      </c>
      <c r="AL1340" s="46">
        <v>11</v>
      </c>
      <c r="AM1340" s="46">
        <v>0</v>
      </c>
      <c r="AN1340" s="46">
        <v>0</v>
      </c>
      <c r="AO1340" s="46">
        <v>0</v>
      </c>
      <c r="AP1340" s="46">
        <v>0</v>
      </c>
      <c r="AQ1340" s="46">
        <v>0</v>
      </c>
      <c r="AR1340" s="46">
        <v>0</v>
      </c>
      <c r="AS1340" s="46">
        <v>0</v>
      </c>
      <c r="AT1340" s="46">
        <v>0</v>
      </c>
      <c r="AU1340" s="46">
        <v>0</v>
      </c>
      <c r="AV1340" s="46">
        <v>0</v>
      </c>
      <c r="AW1340" s="46">
        <v>0</v>
      </c>
      <c r="AX1340" s="46">
        <v>0</v>
      </c>
    </row>
    <row r="1341" spans="1:50">
      <c r="A1341" s="46">
        <v>1340</v>
      </c>
      <c r="B1341" s="46" t="s">
        <v>3098</v>
      </c>
      <c r="C1341" s="46" t="s">
        <v>2666</v>
      </c>
      <c r="D1341" s="46" t="s">
        <v>21</v>
      </c>
      <c r="E1341" s="46" t="s">
        <v>2780</v>
      </c>
      <c r="F1341" s="46" t="s">
        <v>2779</v>
      </c>
      <c r="G1341" s="46">
        <v>28</v>
      </c>
      <c r="H1341" s="46">
        <v>42</v>
      </c>
      <c r="I1341" s="46">
        <v>10</v>
      </c>
      <c r="J1341" s="46">
        <v>759</v>
      </c>
      <c r="K1341" s="46">
        <v>1065</v>
      </c>
      <c r="L1341" s="46">
        <v>238</v>
      </c>
      <c r="M1341" s="46">
        <v>0</v>
      </c>
      <c r="N1341" s="46">
        <v>0</v>
      </c>
      <c r="O1341" s="46">
        <v>0</v>
      </c>
      <c r="P1341" s="46">
        <v>0</v>
      </c>
      <c r="Q1341" s="46">
        <v>0</v>
      </c>
      <c r="R1341" s="46">
        <v>0</v>
      </c>
      <c r="S1341" s="46">
        <v>0</v>
      </c>
      <c r="T1341" s="46">
        <v>0</v>
      </c>
      <c r="U1341" s="46">
        <v>0</v>
      </c>
      <c r="V1341" s="46">
        <v>0</v>
      </c>
      <c r="W1341" s="46">
        <v>0</v>
      </c>
      <c r="X1341" s="46">
        <v>0</v>
      </c>
      <c r="Y1341" s="46">
        <v>0</v>
      </c>
      <c r="Z1341" s="46">
        <v>0</v>
      </c>
      <c r="AA1341" s="46">
        <v>0</v>
      </c>
      <c r="AB1341" s="46">
        <v>0</v>
      </c>
      <c r="AC1341" s="46">
        <v>0</v>
      </c>
      <c r="AD1341" s="46">
        <v>0</v>
      </c>
      <c r="AE1341" s="46">
        <v>0</v>
      </c>
      <c r="AF1341" s="46">
        <v>0</v>
      </c>
      <c r="AG1341" s="46">
        <v>0</v>
      </c>
      <c r="AH1341" s="46">
        <v>0</v>
      </c>
      <c r="AI1341" s="46">
        <v>0</v>
      </c>
      <c r="AJ1341" s="46">
        <v>0</v>
      </c>
      <c r="AK1341" s="46">
        <v>17</v>
      </c>
      <c r="AL1341" s="46">
        <v>14</v>
      </c>
      <c r="AM1341" s="46">
        <v>0</v>
      </c>
      <c r="AN1341" s="46">
        <v>0</v>
      </c>
      <c r="AO1341" s="46">
        <v>0</v>
      </c>
      <c r="AP1341" s="46">
        <v>0</v>
      </c>
      <c r="AQ1341" s="46">
        <v>0</v>
      </c>
      <c r="AR1341" s="46">
        <v>0</v>
      </c>
      <c r="AS1341" s="46">
        <v>0</v>
      </c>
      <c r="AT1341" s="46">
        <v>0</v>
      </c>
      <c r="AU1341" s="46">
        <v>0</v>
      </c>
      <c r="AV1341" s="46">
        <v>0</v>
      </c>
      <c r="AW1341" s="46">
        <v>0</v>
      </c>
      <c r="AX1341" s="46">
        <v>0</v>
      </c>
    </row>
    <row r="1342" spans="1:50">
      <c r="A1342" s="46">
        <v>1341</v>
      </c>
      <c r="B1342" s="46" t="s">
        <v>3098</v>
      </c>
      <c r="C1342" s="46" t="s">
        <v>2666</v>
      </c>
      <c r="D1342" s="46" t="s">
        <v>29</v>
      </c>
      <c r="E1342" s="46" t="s">
        <v>2782</v>
      </c>
      <c r="F1342" s="46" t="s">
        <v>2781</v>
      </c>
      <c r="G1342" s="46">
        <v>60</v>
      </c>
      <c r="H1342" s="46">
        <v>79</v>
      </c>
      <c r="I1342" s="46">
        <v>24</v>
      </c>
      <c r="J1342" s="46">
        <v>731</v>
      </c>
      <c r="K1342" s="46">
        <v>1003</v>
      </c>
      <c r="L1342" s="46">
        <v>270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0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2</v>
      </c>
      <c r="AL1342" s="46">
        <v>1</v>
      </c>
      <c r="AM1342" s="46">
        <v>0</v>
      </c>
      <c r="AN1342" s="46">
        <v>0</v>
      </c>
      <c r="AO1342" s="46">
        <v>0</v>
      </c>
      <c r="AP1342" s="46">
        <v>0</v>
      </c>
      <c r="AQ1342" s="46">
        <v>0</v>
      </c>
      <c r="AR1342" s="46">
        <v>0</v>
      </c>
      <c r="AS1342" s="46">
        <v>0</v>
      </c>
      <c r="AT1342" s="46">
        <v>0</v>
      </c>
      <c r="AU1342" s="46">
        <v>0</v>
      </c>
      <c r="AV1342" s="46">
        <v>0</v>
      </c>
      <c r="AW1342" s="46">
        <v>0</v>
      </c>
      <c r="AX1342" s="46">
        <v>0</v>
      </c>
    </row>
    <row r="1343" spans="1:50">
      <c r="A1343" s="46">
        <v>1342</v>
      </c>
      <c r="B1343" s="46" t="s">
        <v>3098</v>
      </c>
      <c r="C1343" s="46" t="s">
        <v>2666</v>
      </c>
      <c r="D1343" s="46" t="s">
        <v>21</v>
      </c>
      <c r="E1343" s="46" t="s">
        <v>2784</v>
      </c>
      <c r="F1343" s="46" t="s">
        <v>2783</v>
      </c>
      <c r="G1343" s="46">
        <v>91</v>
      </c>
      <c r="H1343" s="46">
        <v>125</v>
      </c>
      <c r="I1343" s="46">
        <v>38</v>
      </c>
      <c r="J1343" s="46">
        <v>1028</v>
      </c>
      <c r="K1343" s="46">
        <v>1555</v>
      </c>
      <c r="L1343" s="46">
        <v>432.5</v>
      </c>
      <c r="M1343" s="46">
        <v>0</v>
      </c>
      <c r="N1343" s="46">
        <v>0</v>
      </c>
      <c r="O1343" s="46">
        <v>0</v>
      </c>
      <c r="P1343" s="46">
        <v>0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150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16</v>
      </c>
      <c r="AL1343" s="46">
        <v>18</v>
      </c>
      <c r="AM1343" s="46">
        <v>0</v>
      </c>
      <c r="AN1343" s="46">
        <v>0</v>
      </c>
      <c r="AO1343" s="46">
        <v>0</v>
      </c>
      <c r="AP1343" s="46">
        <v>0</v>
      </c>
      <c r="AQ1343" s="46">
        <v>0</v>
      </c>
      <c r="AR1343" s="46">
        <v>0</v>
      </c>
      <c r="AS1343" s="46">
        <v>0</v>
      </c>
      <c r="AT1343" s="46">
        <v>0</v>
      </c>
      <c r="AU1343" s="46">
        <v>0</v>
      </c>
      <c r="AV1343" s="46">
        <v>0</v>
      </c>
      <c r="AW1343" s="46">
        <v>0</v>
      </c>
      <c r="AX1343" s="46">
        <v>0</v>
      </c>
    </row>
    <row r="1344" spans="1:50">
      <c r="A1344" s="46">
        <v>1343</v>
      </c>
      <c r="B1344" s="46" t="s">
        <v>3098</v>
      </c>
      <c r="C1344" s="46" t="s">
        <v>2666</v>
      </c>
      <c r="D1344" s="46" t="s">
        <v>24</v>
      </c>
      <c r="E1344" s="46" t="s">
        <v>2786</v>
      </c>
      <c r="F1344" s="46" t="s">
        <v>2785</v>
      </c>
      <c r="G1344" s="46">
        <v>24</v>
      </c>
      <c r="H1344" s="46">
        <v>35</v>
      </c>
      <c r="I1344" s="46">
        <v>11</v>
      </c>
      <c r="J1344" s="46">
        <v>419</v>
      </c>
      <c r="K1344" s="46">
        <v>579</v>
      </c>
      <c r="L1344" s="46">
        <v>167</v>
      </c>
      <c r="M1344" s="46">
        <v>0</v>
      </c>
      <c r="N1344" s="46">
        <v>0</v>
      </c>
      <c r="O1344" s="46">
        <v>0</v>
      </c>
      <c r="P1344" s="46">
        <v>0</v>
      </c>
      <c r="Q1344" s="46">
        <v>0</v>
      </c>
      <c r="R1344" s="46">
        <v>0</v>
      </c>
      <c r="S1344" s="46">
        <v>0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4</v>
      </c>
      <c r="AL1344" s="46">
        <v>6</v>
      </c>
      <c r="AM1344" s="46">
        <v>0</v>
      </c>
      <c r="AN1344" s="46">
        <v>0</v>
      </c>
      <c r="AO1344" s="46">
        <v>0</v>
      </c>
      <c r="AP1344" s="46">
        <v>0</v>
      </c>
      <c r="AQ1344" s="46">
        <v>0</v>
      </c>
      <c r="AR1344" s="46">
        <v>0</v>
      </c>
      <c r="AS1344" s="46">
        <v>0</v>
      </c>
      <c r="AT1344" s="46">
        <v>0</v>
      </c>
      <c r="AU1344" s="46">
        <v>0</v>
      </c>
      <c r="AV1344" s="46">
        <v>0</v>
      </c>
      <c r="AW1344" s="46">
        <v>0</v>
      </c>
      <c r="AX1344" s="46">
        <v>0</v>
      </c>
    </row>
    <row r="1345" spans="1:50">
      <c r="A1345" s="46">
        <v>1344</v>
      </c>
      <c r="B1345" s="46" t="s">
        <v>3098</v>
      </c>
      <c r="C1345" s="46" t="s">
        <v>2666</v>
      </c>
      <c r="D1345" s="46" t="s">
        <v>24</v>
      </c>
      <c r="E1345" s="46" t="s">
        <v>2788</v>
      </c>
      <c r="F1345" s="46" t="s">
        <v>2787</v>
      </c>
      <c r="G1345" s="46">
        <v>35</v>
      </c>
      <c r="H1345" s="46">
        <v>37</v>
      </c>
      <c r="I1345" s="46">
        <v>16</v>
      </c>
      <c r="J1345" s="46">
        <v>329</v>
      </c>
      <c r="K1345" s="46">
        <v>443</v>
      </c>
      <c r="L1345" s="46">
        <v>127</v>
      </c>
      <c r="M1345" s="46">
        <v>0</v>
      </c>
      <c r="N1345" s="46">
        <v>0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9</v>
      </c>
      <c r="AL1345" s="46">
        <v>8</v>
      </c>
      <c r="AM1345" s="46">
        <v>0</v>
      </c>
      <c r="AN1345" s="46">
        <v>0</v>
      </c>
      <c r="AO1345" s="46">
        <v>0</v>
      </c>
      <c r="AP1345" s="46">
        <v>0</v>
      </c>
      <c r="AQ1345" s="46">
        <v>0</v>
      </c>
      <c r="AR1345" s="46">
        <v>0</v>
      </c>
      <c r="AS1345" s="46">
        <v>0</v>
      </c>
      <c r="AT1345" s="46">
        <v>0</v>
      </c>
      <c r="AU1345" s="46">
        <v>0</v>
      </c>
      <c r="AV1345" s="46">
        <v>0</v>
      </c>
      <c r="AW1345" s="46">
        <v>0</v>
      </c>
      <c r="AX1345" s="46">
        <v>0</v>
      </c>
    </row>
    <row r="1346" spans="1:50">
      <c r="A1346" s="46">
        <v>1345</v>
      </c>
      <c r="B1346" s="46" t="s">
        <v>3098</v>
      </c>
      <c r="C1346" s="46" t="s">
        <v>2666</v>
      </c>
      <c r="D1346" s="46" t="s">
        <v>24</v>
      </c>
      <c r="E1346" s="46" t="s">
        <v>382</v>
      </c>
      <c r="F1346" s="46" t="s">
        <v>2789</v>
      </c>
      <c r="G1346" s="46">
        <v>18</v>
      </c>
      <c r="H1346" s="46">
        <v>15</v>
      </c>
      <c r="I1346" s="46">
        <v>6</v>
      </c>
      <c r="J1346" s="46">
        <v>233</v>
      </c>
      <c r="K1346" s="46">
        <v>240</v>
      </c>
      <c r="L1346" s="46">
        <v>80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  <c r="AN1346" s="46">
        <v>0</v>
      </c>
      <c r="AO1346" s="46">
        <v>0</v>
      </c>
      <c r="AP1346" s="46">
        <v>0</v>
      </c>
      <c r="AQ1346" s="46">
        <v>0</v>
      </c>
      <c r="AR1346" s="46">
        <v>0</v>
      </c>
      <c r="AS1346" s="46">
        <v>0</v>
      </c>
      <c r="AT1346" s="46">
        <v>0</v>
      </c>
      <c r="AU1346" s="46">
        <v>0</v>
      </c>
      <c r="AV1346" s="46">
        <v>0</v>
      </c>
      <c r="AW1346" s="46">
        <v>0</v>
      </c>
      <c r="AX1346" s="46">
        <v>0</v>
      </c>
    </row>
    <row r="1347" spans="1:50">
      <c r="A1347" s="46">
        <v>1346</v>
      </c>
      <c r="B1347" s="46" t="s">
        <v>3098</v>
      </c>
      <c r="C1347" s="46" t="s">
        <v>2666</v>
      </c>
      <c r="D1347" s="46" t="s">
        <v>78</v>
      </c>
      <c r="E1347" s="46" t="s">
        <v>2791</v>
      </c>
      <c r="F1347" s="46" t="s">
        <v>2790</v>
      </c>
      <c r="G1347" s="46">
        <v>77</v>
      </c>
      <c r="H1347" s="46">
        <v>115</v>
      </c>
      <c r="I1347" s="46">
        <v>25</v>
      </c>
      <c r="J1347" s="46">
        <v>2475</v>
      </c>
      <c r="K1347" s="46">
        <v>3307</v>
      </c>
      <c r="L1347" s="46">
        <v>734</v>
      </c>
      <c r="M1347" s="46">
        <v>0</v>
      </c>
      <c r="N1347" s="46">
        <v>0</v>
      </c>
      <c r="O1347" s="46">
        <v>0</v>
      </c>
      <c r="P1347" s="46">
        <v>0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36</v>
      </c>
      <c r="AL1347" s="46">
        <v>28</v>
      </c>
      <c r="AM1347" s="46">
        <v>0</v>
      </c>
      <c r="AN1347" s="46">
        <v>0</v>
      </c>
      <c r="AO1347" s="46">
        <v>0</v>
      </c>
      <c r="AP1347" s="46">
        <v>0</v>
      </c>
      <c r="AQ1347" s="46">
        <v>0</v>
      </c>
      <c r="AR1347" s="46">
        <v>0</v>
      </c>
      <c r="AS1347" s="46">
        <v>0</v>
      </c>
      <c r="AT1347" s="46">
        <v>0</v>
      </c>
      <c r="AU1347" s="46">
        <v>18</v>
      </c>
      <c r="AV1347" s="46">
        <v>1</v>
      </c>
      <c r="AW1347" s="46">
        <v>0</v>
      </c>
      <c r="AX1347" s="46">
        <v>0</v>
      </c>
    </row>
    <row r="1348" spans="1:50">
      <c r="A1348" s="46">
        <v>1347</v>
      </c>
      <c r="B1348" s="46" t="s">
        <v>3098</v>
      </c>
      <c r="C1348" s="46" t="s">
        <v>2666</v>
      </c>
      <c r="D1348" s="46" t="s">
        <v>78</v>
      </c>
      <c r="E1348" s="46" t="s">
        <v>2793</v>
      </c>
      <c r="F1348" s="46" t="s">
        <v>2792</v>
      </c>
      <c r="G1348" s="46">
        <v>104</v>
      </c>
      <c r="H1348" s="46">
        <v>138</v>
      </c>
      <c r="I1348" s="46">
        <v>28</v>
      </c>
      <c r="J1348" s="46">
        <v>3416</v>
      </c>
      <c r="K1348" s="46">
        <v>4464</v>
      </c>
      <c r="L1348" s="46">
        <v>814</v>
      </c>
      <c r="M1348" s="46">
        <v>0</v>
      </c>
      <c r="N1348" s="46">
        <v>0</v>
      </c>
      <c r="O1348" s="46">
        <v>0</v>
      </c>
      <c r="P1348" s="46">
        <v>0</v>
      </c>
      <c r="Q1348" s="46">
        <v>0</v>
      </c>
      <c r="R1348" s="46">
        <v>0</v>
      </c>
      <c r="S1348" s="46">
        <v>0</v>
      </c>
      <c r="T1348" s="46">
        <v>0</v>
      </c>
      <c r="U1348" s="46">
        <v>0</v>
      </c>
      <c r="V1348" s="46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0</v>
      </c>
      <c r="AK1348" s="46">
        <v>81</v>
      </c>
      <c r="AL1348" s="46">
        <v>54</v>
      </c>
      <c r="AM1348" s="46">
        <v>0</v>
      </c>
      <c r="AN1348" s="46">
        <v>0</v>
      </c>
      <c r="AO1348" s="46">
        <v>0</v>
      </c>
      <c r="AP1348" s="46">
        <v>0</v>
      </c>
      <c r="AQ1348" s="46">
        <v>0</v>
      </c>
      <c r="AR1348" s="46">
        <v>0</v>
      </c>
      <c r="AS1348" s="46">
        <v>0</v>
      </c>
      <c r="AT1348" s="46">
        <v>0</v>
      </c>
      <c r="AU1348" s="46">
        <v>0</v>
      </c>
      <c r="AV1348" s="46">
        <v>0</v>
      </c>
      <c r="AW1348" s="46">
        <v>0</v>
      </c>
      <c r="AX1348" s="46">
        <v>0</v>
      </c>
    </row>
    <row r="1349" spans="1:50">
      <c r="A1349" s="46">
        <v>1348</v>
      </c>
      <c r="B1349" s="46" t="s">
        <v>3098</v>
      </c>
      <c r="C1349" s="46" t="s">
        <v>2666</v>
      </c>
      <c r="D1349" s="46" t="s">
        <v>21</v>
      </c>
      <c r="E1349" s="46" t="s">
        <v>2795</v>
      </c>
      <c r="F1349" s="46" t="s">
        <v>2794</v>
      </c>
      <c r="G1349" s="46">
        <v>93</v>
      </c>
      <c r="H1349" s="46">
        <v>126</v>
      </c>
      <c r="I1349" s="46">
        <v>28</v>
      </c>
      <c r="J1349" s="46">
        <v>1115</v>
      </c>
      <c r="K1349" s="46">
        <v>1619.5</v>
      </c>
      <c r="L1349" s="46">
        <v>406</v>
      </c>
      <c r="M1349" s="46">
        <v>0</v>
      </c>
      <c r="N1349" s="46">
        <v>0</v>
      </c>
      <c r="O1349" s="46">
        <v>0</v>
      </c>
      <c r="P1349" s="46">
        <v>0</v>
      </c>
      <c r="Q1349" s="46">
        <v>0</v>
      </c>
      <c r="R1349" s="46">
        <v>0</v>
      </c>
      <c r="S1349" s="46">
        <v>0</v>
      </c>
      <c r="T1349" s="46">
        <v>0</v>
      </c>
      <c r="U1349" s="46">
        <v>0</v>
      </c>
      <c r="V1349" s="46">
        <v>0</v>
      </c>
      <c r="W1349" s="46">
        <v>0</v>
      </c>
      <c r="X1349" s="46">
        <v>0</v>
      </c>
      <c r="Y1349" s="46">
        <v>0</v>
      </c>
      <c r="Z1349" s="46">
        <v>0</v>
      </c>
      <c r="AA1349" s="46"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0</v>
      </c>
      <c r="AH1349" s="46">
        <v>0</v>
      </c>
      <c r="AI1349" s="46">
        <v>0</v>
      </c>
      <c r="AJ1349" s="46">
        <v>0</v>
      </c>
      <c r="AK1349" s="46">
        <v>7</v>
      </c>
      <c r="AL1349" s="46">
        <v>4</v>
      </c>
      <c r="AM1349" s="46">
        <v>0</v>
      </c>
      <c r="AN1349" s="46">
        <v>0</v>
      </c>
      <c r="AO1349" s="46">
        <v>0</v>
      </c>
      <c r="AP1349" s="46">
        <v>0</v>
      </c>
      <c r="AQ1349" s="46">
        <v>0</v>
      </c>
      <c r="AR1349" s="46">
        <v>0</v>
      </c>
      <c r="AS1349" s="46">
        <v>0</v>
      </c>
      <c r="AT1349" s="46">
        <v>0</v>
      </c>
      <c r="AU1349" s="46">
        <v>0</v>
      </c>
      <c r="AV1349" s="46">
        <v>0</v>
      </c>
      <c r="AW1349" s="46">
        <v>0</v>
      </c>
      <c r="AX1349" s="46">
        <v>0</v>
      </c>
    </row>
    <row r="1350" spans="1:50">
      <c r="A1350" s="46">
        <v>1349</v>
      </c>
      <c r="B1350" s="46" t="s">
        <v>3098</v>
      </c>
      <c r="C1350" s="46" t="s">
        <v>2666</v>
      </c>
      <c r="D1350" s="46" t="s">
        <v>78</v>
      </c>
      <c r="E1350" s="46" t="s">
        <v>2797</v>
      </c>
      <c r="F1350" s="46" t="s">
        <v>2796</v>
      </c>
      <c r="G1350" s="46">
        <v>370</v>
      </c>
      <c r="H1350" s="46">
        <v>466</v>
      </c>
      <c r="I1350" s="46">
        <v>128</v>
      </c>
      <c r="J1350" s="46">
        <v>11231</v>
      </c>
      <c r="K1350" s="46">
        <v>13895</v>
      </c>
      <c r="L1350" s="46">
        <v>3314</v>
      </c>
      <c r="M1350" s="46">
        <v>7</v>
      </c>
      <c r="N1350" s="46">
        <v>3</v>
      </c>
      <c r="O1350" s="46">
        <v>0</v>
      </c>
      <c r="P1350" s="46">
        <v>79</v>
      </c>
      <c r="Q1350" s="46">
        <v>33</v>
      </c>
      <c r="R1350" s="46">
        <v>0</v>
      </c>
      <c r="S1350" s="46">
        <v>0</v>
      </c>
      <c r="T1350" s="46">
        <v>0</v>
      </c>
      <c r="U1350" s="46">
        <v>0</v>
      </c>
      <c r="V1350" s="46">
        <v>0</v>
      </c>
      <c r="W1350" s="46">
        <v>0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0</v>
      </c>
      <c r="AH1350" s="46">
        <v>0</v>
      </c>
      <c r="AI1350" s="46">
        <v>0</v>
      </c>
      <c r="AJ1350" s="46">
        <v>0</v>
      </c>
      <c r="AK1350" s="46">
        <v>109</v>
      </c>
      <c r="AL1350" s="46">
        <v>67</v>
      </c>
      <c r="AM1350" s="46">
        <v>0</v>
      </c>
      <c r="AN1350" s="46">
        <v>0</v>
      </c>
      <c r="AO1350" s="46">
        <v>0</v>
      </c>
      <c r="AP1350" s="46">
        <v>0</v>
      </c>
      <c r="AQ1350" s="46">
        <v>0</v>
      </c>
      <c r="AR1350" s="46">
        <v>0</v>
      </c>
      <c r="AS1350" s="46">
        <v>0</v>
      </c>
      <c r="AT1350" s="46">
        <v>0</v>
      </c>
      <c r="AU1350" s="46">
        <v>42</v>
      </c>
      <c r="AV1350" s="46">
        <v>2</v>
      </c>
      <c r="AW1350" s="46">
        <v>0</v>
      </c>
      <c r="AX1350" s="46">
        <v>0</v>
      </c>
    </row>
    <row r="1351" spans="1:50">
      <c r="A1351" s="46">
        <v>1350</v>
      </c>
      <c r="B1351" s="46" t="s">
        <v>3098</v>
      </c>
      <c r="C1351" s="46" t="s">
        <v>2666</v>
      </c>
      <c r="D1351" s="46" t="s">
        <v>29</v>
      </c>
      <c r="E1351" s="46" t="s">
        <v>2799</v>
      </c>
      <c r="F1351" s="46" t="s">
        <v>2798</v>
      </c>
      <c r="G1351" s="46">
        <v>52</v>
      </c>
      <c r="H1351" s="46">
        <v>66</v>
      </c>
      <c r="I1351" s="46">
        <v>23</v>
      </c>
      <c r="J1351" s="46">
        <v>719</v>
      </c>
      <c r="K1351" s="46">
        <v>1025</v>
      </c>
      <c r="L1351" s="46">
        <v>303</v>
      </c>
      <c r="M1351" s="46">
        <v>0</v>
      </c>
      <c r="N1351" s="46">
        <v>0</v>
      </c>
      <c r="O1351" s="46">
        <v>0</v>
      </c>
      <c r="P1351" s="46">
        <v>0</v>
      </c>
      <c r="Q1351" s="46">
        <v>0</v>
      </c>
      <c r="R1351" s="46">
        <v>0</v>
      </c>
      <c r="S1351" s="46">
        <v>0</v>
      </c>
      <c r="T1351" s="46">
        <v>0</v>
      </c>
      <c r="U1351" s="46">
        <v>0</v>
      </c>
      <c r="V1351" s="46">
        <v>0</v>
      </c>
      <c r="W1351" s="46">
        <v>0</v>
      </c>
      <c r="X1351" s="46">
        <v>0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0</v>
      </c>
      <c r="AH1351" s="46">
        <v>0</v>
      </c>
      <c r="AI1351" s="46">
        <v>0</v>
      </c>
      <c r="AJ1351" s="46">
        <v>0</v>
      </c>
      <c r="AK1351" s="46">
        <v>10</v>
      </c>
      <c r="AL1351" s="46">
        <v>9</v>
      </c>
      <c r="AM1351" s="46">
        <v>0</v>
      </c>
      <c r="AN1351" s="46">
        <v>0</v>
      </c>
      <c r="AO1351" s="46">
        <v>0</v>
      </c>
      <c r="AP1351" s="46">
        <v>0</v>
      </c>
      <c r="AQ1351" s="46">
        <v>0</v>
      </c>
      <c r="AR1351" s="46">
        <v>0</v>
      </c>
      <c r="AS1351" s="46">
        <v>0</v>
      </c>
      <c r="AT1351" s="46">
        <v>0</v>
      </c>
      <c r="AU1351" s="46">
        <v>0</v>
      </c>
      <c r="AV1351" s="46">
        <v>0</v>
      </c>
      <c r="AW1351" s="46">
        <v>0</v>
      </c>
      <c r="AX1351" s="46">
        <v>0</v>
      </c>
    </row>
    <row r="1352" spans="1:50">
      <c r="A1352" s="46">
        <v>1351</v>
      </c>
      <c r="B1352" s="46" t="s">
        <v>3098</v>
      </c>
      <c r="C1352" s="46" t="s">
        <v>2666</v>
      </c>
      <c r="D1352" s="46" t="s">
        <v>29</v>
      </c>
      <c r="E1352" s="46" t="s">
        <v>2801</v>
      </c>
      <c r="F1352" s="46" t="s">
        <v>2800</v>
      </c>
      <c r="G1352" s="46">
        <v>54</v>
      </c>
      <c r="H1352" s="46">
        <v>58</v>
      </c>
      <c r="I1352" s="46">
        <v>12</v>
      </c>
      <c r="J1352" s="46">
        <v>373</v>
      </c>
      <c r="K1352" s="46">
        <v>433</v>
      </c>
      <c r="L1352" s="46">
        <v>130</v>
      </c>
      <c r="M1352" s="46">
        <v>0</v>
      </c>
      <c r="N1352" s="46">
        <v>0</v>
      </c>
      <c r="O1352" s="46">
        <v>0</v>
      </c>
      <c r="P1352" s="46">
        <v>0</v>
      </c>
      <c r="Q1352" s="46">
        <v>0</v>
      </c>
      <c r="R1352" s="46">
        <v>0</v>
      </c>
      <c r="S1352" s="46">
        <v>0</v>
      </c>
      <c r="T1352" s="46">
        <v>0</v>
      </c>
      <c r="U1352" s="46">
        <v>0</v>
      </c>
      <c r="V1352" s="46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0</v>
      </c>
      <c r="AH1352" s="46">
        <v>0</v>
      </c>
      <c r="AI1352" s="46">
        <v>0</v>
      </c>
      <c r="AJ1352" s="46">
        <v>0</v>
      </c>
      <c r="AK1352" s="46">
        <v>3</v>
      </c>
      <c r="AL1352" s="46">
        <v>2</v>
      </c>
      <c r="AM1352" s="46">
        <v>0</v>
      </c>
      <c r="AN1352" s="46">
        <v>0</v>
      </c>
      <c r="AO1352" s="46">
        <v>0</v>
      </c>
      <c r="AP1352" s="46">
        <v>0</v>
      </c>
      <c r="AQ1352" s="46">
        <v>0</v>
      </c>
      <c r="AR1352" s="46">
        <v>0</v>
      </c>
      <c r="AS1352" s="46">
        <v>0</v>
      </c>
      <c r="AT1352" s="46">
        <v>0</v>
      </c>
      <c r="AU1352" s="46">
        <v>0</v>
      </c>
      <c r="AV1352" s="46">
        <v>0</v>
      </c>
      <c r="AW1352" s="46">
        <v>0</v>
      </c>
      <c r="AX1352" s="46">
        <v>0</v>
      </c>
    </row>
    <row r="1353" spans="1:50">
      <c r="A1353" s="46">
        <v>1352</v>
      </c>
      <c r="B1353" s="46" t="s">
        <v>3097</v>
      </c>
      <c r="C1353" s="46" t="s">
        <v>2802</v>
      </c>
      <c r="D1353" s="46" t="s">
        <v>15</v>
      </c>
      <c r="E1353" s="46" t="s">
        <v>2806</v>
      </c>
      <c r="F1353" s="46" t="s">
        <v>2805</v>
      </c>
      <c r="G1353" s="46">
        <v>4</v>
      </c>
      <c r="H1353" s="46">
        <v>15</v>
      </c>
      <c r="I1353" s="46">
        <v>13</v>
      </c>
      <c r="J1353" s="46">
        <v>79</v>
      </c>
      <c r="K1353" s="46">
        <v>355</v>
      </c>
      <c r="L1353" s="46">
        <v>290</v>
      </c>
      <c r="M1353" s="46">
        <v>17</v>
      </c>
      <c r="N1353" s="46">
        <v>29</v>
      </c>
      <c r="O1353" s="46">
        <v>5</v>
      </c>
      <c r="P1353" s="46">
        <v>146</v>
      </c>
      <c r="Q1353" s="46">
        <v>266</v>
      </c>
      <c r="R1353" s="46">
        <v>40</v>
      </c>
      <c r="S1353" s="46">
        <v>16</v>
      </c>
      <c r="T1353" s="46">
        <v>15</v>
      </c>
      <c r="U1353" s="46">
        <v>4</v>
      </c>
      <c r="V1353" s="46">
        <v>104</v>
      </c>
      <c r="W1353" s="46">
        <v>99</v>
      </c>
      <c r="X1353" s="46">
        <v>27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521</v>
      </c>
      <c r="AF1353" s="46">
        <v>250</v>
      </c>
      <c r="AG1353" s="46">
        <v>88</v>
      </c>
      <c r="AH1353" s="46">
        <v>0</v>
      </c>
      <c r="AI1353" s="46">
        <v>0</v>
      </c>
      <c r="AJ1353" s="46">
        <v>0</v>
      </c>
      <c r="AK1353" s="46">
        <v>0</v>
      </c>
      <c r="AL1353" s="46">
        <v>0</v>
      </c>
      <c r="AM1353" s="46">
        <v>0</v>
      </c>
      <c r="AN1353" s="46">
        <v>0</v>
      </c>
      <c r="AO1353" s="46">
        <v>33</v>
      </c>
      <c r="AP1353" s="46">
        <v>23</v>
      </c>
      <c r="AQ1353" s="46">
        <v>2</v>
      </c>
      <c r="AR1353" s="46">
        <v>522</v>
      </c>
      <c r="AS1353" s="46">
        <v>324</v>
      </c>
      <c r="AT1353" s="46">
        <v>11</v>
      </c>
      <c r="AU1353" s="46">
        <v>0</v>
      </c>
      <c r="AV1353" s="46">
        <v>0</v>
      </c>
      <c r="AW1353" s="46">
        <v>0</v>
      </c>
      <c r="AX1353" s="46">
        <v>0</v>
      </c>
    </row>
    <row r="1354" spans="1:50">
      <c r="A1354" s="46">
        <v>1353</v>
      </c>
      <c r="B1354" s="46" t="s">
        <v>3098</v>
      </c>
      <c r="C1354" s="46" t="s">
        <v>2802</v>
      </c>
      <c r="D1354" s="46" t="s">
        <v>24</v>
      </c>
      <c r="E1354" s="46" t="s">
        <v>2810</v>
      </c>
      <c r="F1354" s="46" t="s">
        <v>2809</v>
      </c>
      <c r="G1354" s="46">
        <v>7</v>
      </c>
      <c r="H1354" s="46">
        <v>11</v>
      </c>
      <c r="I1354" s="46">
        <v>5</v>
      </c>
      <c r="J1354" s="46">
        <v>239</v>
      </c>
      <c r="K1354" s="46">
        <v>309</v>
      </c>
      <c r="L1354" s="46">
        <v>99</v>
      </c>
      <c r="M1354" s="46">
        <v>0</v>
      </c>
      <c r="N1354" s="46">
        <v>0</v>
      </c>
      <c r="O1354" s="46">
        <v>0</v>
      </c>
      <c r="P1354" s="46">
        <v>0</v>
      </c>
      <c r="Q1354" s="46">
        <v>0</v>
      </c>
      <c r="R1354" s="46">
        <v>0</v>
      </c>
      <c r="S1354" s="46">
        <v>0</v>
      </c>
      <c r="T1354" s="46">
        <v>0</v>
      </c>
      <c r="U1354" s="46">
        <v>0</v>
      </c>
      <c r="V1354" s="46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0</v>
      </c>
      <c r="AK1354" s="46">
        <v>15</v>
      </c>
      <c r="AL1354" s="46">
        <v>8</v>
      </c>
      <c r="AM1354" s="46">
        <v>0</v>
      </c>
      <c r="AN1354" s="46">
        <v>0</v>
      </c>
      <c r="AO1354" s="46">
        <v>0</v>
      </c>
      <c r="AP1354" s="46">
        <v>0</v>
      </c>
      <c r="AQ1354" s="46">
        <v>0</v>
      </c>
      <c r="AR1354" s="46">
        <v>0</v>
      </c>
      <c r="AS1354" s="46">
        <v>0</v>
      </c>
      <c r="AT1354" s="46">
        <v>0</v>
      </c>
      <c r="AU1354" s="46">
        <v>0</v>
      </c>
      <c r="AV1354" s="46">
        <v>0</v>
      </c>
      <c r="AW1354" s="46">
        <v>0</v>
      </c>
      <c r="AX1354" s="46">
        <v>0</v>
      </c>
    </row>
    <row r="1355" spans="1:50">
      <c r="A1355" s="46">
        <v>1354</v>
      </c>
      <c r="B1355" s="46" t="s">
        <v>3098</v>
      </c>
      <c r="C1355" s="46" t="s">
        <v>2802</v>
      </c>
      <c r="D1355" s="46" t="s">
        <v>24</v>
      </c>
      <c r="E1355" s="46" t="s">
        <v>2812</v>
      </c>
      <c r="F1355" s="46" t="s">
        <v>2811</v>
      </c>
      <c r="G1355" s="46">
        <v>15</v>
      </c>
      <c r="H1355" s="46">
        <v>25</v>
      </c>
      <c r="I1355" s="46">
        <v>8</v>
      </c>
      <c r="J1355" s="46">
        <v>649</v>
      </c>
      <c r="K1355" s="46">
        <v>809</v>
      </c>
      <c r="L1355" s="46">
        <v>197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0</v>
      </c>
      <c r="AK1355" s="46">
        <v>31</v>
      </c>
      <c r="AL1355" s="46">
        <v>25</v>
      </c>
      <c r="AM1355" s="46">
        <v>0</v>
      </c>
      <c r="AN1355" s="46">
        <v>0</v>
      </c>
      <c r="AO1355" s="46">
        <v>0</v>
      </c>
      <c r="AP1355" s="46">
        <v>0</v>
      </c>
      <c r="AQ1355" s="46">
        <v>0</v>
      </c>
      <c r="AR1355" s="46">
        <v>0</v>
      </c>
      <c r="AS1355" s="46">
        <v>0</v>
      </c>
      <c r="AT1355" s="46">
        <v>0</v>
      </c>
      <c r="AU1355" s="46">
        <v>0</v>
      </c>
      <c r="AV1355" s="46">
        <v>0</v>
      </c>
      <c r="AW1355" s="46">
        <v>0</v>
      </c>
      <c r="AX1355" s="46">
        <v>0</v>
      </c>
    </row>
    <row r="1356" spans="1:50">
      <c r="A1356" s="46">
        <v>1355</v>
      </c>
      <c r="B1356" s="46" t="s">
        <v>3098</v>
      </c>
      <c r="C1356" s="46" t="s">
        <v>2802</v>
      </c>
      <c r="D1356" s="46" t="s">
        <v>24</v>
      </c>
      <c r="E1356" s="46" t="s">
        <v>2814</v>
      </c>
      <c r="F1356" s="46" t="s">
        <v>2813</v>
      </c>
      <c r="G1356" s="46">
        <v>16</v>
      </c>
      <c r="H1356" s="46">
        <v>18</v>
      </c>
      <c r="I1356" s="46">
        <v>2</v>
      </c>
      <c r="J1356" s="46">
        <v>251</v>
      </c>
      <c r="K1356" s="46">
        <v>340</v>
      </c>
      <c r="L1356" s="46">
        <v>39</v>
      </c>
      <c r="M1356" s="46">
        <v>0</v>
      </c>
      <c r="N1356" s="46">
        <v>0</v>
      </c>
      <c r="O1356" s="46">
        <v>0</v>
      </c>
      <c r="P1356" s="46">
        <v>0</v>
      </c>
      <c r="Q1356" s="46">
        <v>0</v>
      </c>
      <c r="R1356" s="46">
        <v>0</v>
      </c>
      <c r="S1356" s="46">
        <v>0</v>
      </c>
      <c r="T1356" s="46">
        <v>0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4</v>
      </c>
      <c r="AL1356" s="46">
        <v>4</v>
      </c>
      <c r="AM1356" s="46">
        <v>0</v>
      </c>
      <c r="AN1356" s="46">
        <v>0</v>
      </c>
      <c r="AO1356" s="46">
        <v>0</v>
      </c>
      <c r="AP1356" s="46">
        <v>0</v>
      </c>
      <c r="AQ1356" s="46">
        <v>0</v>
      </c>
      <c r="AR1356" s="46">
        <v>0</v>
      </c>
      <c r="AS1356" s="46">
        <v>0</v>
      </c>
      <c r="AT1356" s="46">
        <v>0</v>
      </c>
      <c r="AU1356" s="46">
        <v>0</v>
      </c>
      <c r="AV1356" s="46">
        <v>0</v>
      </c>
      <c r="AW1356" s="46">
        <v>0</v>
      </c>
      <c r="AX1356" s="46">
        <v>0</v>
      </c>
    </row>
    <row r="1357" spans="1:50">
      <c r="A1357" s="46">
        <v>1356</v>
      </c>
      <c r="B1357" s="46" t="s">
        <v>3098</v>
      </c>
      <c r="C1357" s="46" t="s">
        <v>2802</v>
      </c>
      <c r="D1357" s="46" t="s">
        <v>29</v>
      </c>
      <c r="E1357" s="46" t="s">
        <v>2816</v>
      </c>
      <c r="F1357" s="46" t="s">
        <v>2815</v>
      </c>
      <c r="G1357" s="46">
        <v>50</v>
      </c>
      <c r="H1357" s="46">
        <v>56</v>
      </c>
      <c r="I1357" s="46">
        <v>16</v>
      </c>
      <c r="J1357" s="46">
        <v>1030</v>
      </c>
      <c r="K1357" s="46">
        <v>1339</v>
      </c>
      <c r="L1357" s="46">
        <v>295</v>
      </c>
      <c r="M1357" s="46">
        <v>0</v>
      </c>
      <c r="N1357" s="46">
        <v>0</v>
      </c>
      <c r="O1357" s="46">
        <v>0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0</v>
      </c>
      <c r="AK1357" s="46">
        <v>13</v>
      </c>
      <c r="AL1357" s="46">
        <v>12</v>
      </c>
      <c r="AM1357" s="46">
        <v>0</v>
      </c>
      <c r="AN1357" s="46">
        <v>0</v>
      </c>
      <c r="AO1357" s="46">
        <v>0</v>
      </c>
      <c r="AP1357" s="46">
        <v>0</v>
      </c>
      <c r="AQ1357" s="46">
        <v>0</v>
      </c>
      <c r="AR1357" s="46">
        <v>0</v>
      </c>
      <c r="AS1357" s="46">
        <v>0</v>
      </c>
      <c r="AT1357" s="46">
        <v>0</v>
      </c>
      <c r="AU1357" s="46">
        <v>0</v>
      </c>
      <c r="AV1357" s="46">
        <v>0</v>
      </c>
      <c r="AW1357" s="46">
        <v>0</v>
      </c>
      <c r="AX1357" s="46">
        <v>0</v>
      </c>
    </row>
    <row r="1358" spans="1:50">
      <c r="A1358" s="46">
        <v>1357</v>
      </c>
      <c r="B1358" s="46" t="s">
        <v>3098</v>
      </c>
      <c r="C1358" s="46" t="s">
        <v>2802</v>
      </c>
      <c r="D1358" s="46" t="s">
        <v>24</v>
      </c>
      <c r="E1358" s="46" t="s">
        <v>2818</v>
      </c>
      <c r="F1358" s="46" t="s">
        <v>2817</v>
      </c>
      <c r="G1358" s="46">
        <v>31</v>
      </c>
      <c r="H1358" s="46">
        <v>30</v>
      </c>
      <c r="I1358" s="46">
        <v>13</v>
      </c>
      <c r="J1358" s="46">
        <v>688</v>
      </c>
      <c r="K1358" s="46">
        <v>810</v>
      </c>
      <c r="L1358" s="46">
        <v>259</v>
      </c>
      <c r="M1358" s="46">
        <v>0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29</v>
      </c>
      <c r="AL1358" s="46">
        <v>24</v>
      </c>
      <c r="AM1358" s="46">
        <v>0</v>
      </c>
      <c r="AN1358" s="46">
        <v>0</v>
      </c>
      <c r="AO1358" s="46">
        <v>0</v>
      </c>
      <c r="AP1358" s="46">
        <v>0</v>
      </c>
      <c r="AQ1358" s="46">
        <v>0</v>
      </c>
      <c r="AR1358" s="46">
        <v>0</v>
      </c>
      <c r="AS1358" s="46">
        <v>0</v>
      </c>
      <c r="AT1358" s="46">
        <v>0</v>
      </c>
      <c r="AU1358" s="46">
        <v>0</v>
      </c>
      <c r="AV1358" s="46">
        <v>0</v>
      </c>
      <c r="AW1358" s="46">
        <v>0</v>
      </c>
      <c r="AX1358" s="46">
        <v>0</v>
      </c>
    </row>
    <row r="1359" spans="1:50">
      <c r="A1359" s="46">
        <v>1358</v>
      </c>
      <c r="B1359" s="46" t="s">
        <v>3098</v>
      </c>
      <c r="C1359" s="46" t="s">
        <v>2802</v>
      </c>
      <c r="D1359" s="46" t="s">
        <v>24</v>
      </c>
      <c r="E1359" s="46" t="s">
        <v>2820</v>
      </c>
      <c r="F1359" s="46" t="s">
        <v>2819</v>
      </c>
      <c r="G1359" s="46">
        <v>24</v>
      </c>
      <c r="H1359" s="46">
        <v>32</v>
      </c>
      <c r="I1359" s="46">
        <v>8</v>
      </c>
      <c r="J1359" s="46">
        <v>322</v>
      </c>
      <c r="K1359" s="46">
        <v>473</v>
      </c>
      <c r="L1359" s="46">
        <v>112</v>
      </c>
      <c r="M1359" s="46">
        <v>0</v>
      </c>
      <c r="N1359" s="46">
        <v>0</v>
      </c>
      <c r="O1359" s="46">
        <v>0</v>
      </c>
      <c r="P1359" s="46">
        <v>0</v>
      </c>
      <c r="Q1359" s="46">
        <v>0</v>
      </c>
      <c r="R1359" s="46">
        <v>0</v>
      </c>
      <c r="S1359" s="46">
        <v>0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0</v>
      </c>
      <c r="AK1359" s="46">
        <v>5</v>
      </c>
      <c r="AL1359" s="46">
        <v>5</v>
      </c>
      <c r="AM1359" s="46">
        <v>0</v>
      </c>
      <c r="AN1359" s="46">
        <v>0</v>
      </c>
      <c r="AO1359" s="46">
        <v>0</v>
      </c>
      <c r="AP1359" s="46">
        <v>0</v>
      </c>
      <c r="AQ1359" s="46">
        <v>0</v>
      </c>
      <c r="AR1359" s="46">
        <v>0</v>
      </c>
      <c r="AS1359" s="46">
        <v>0</v>
      </c>
      <c r="AT1359" s="46">
        <v>0</v>
      </c>
      <c r="AU1359" s="46">
        <v>0</v>
      </c>
      <c r="AV1359" s="46">
        <v>0</v>
      </c>
      <c r="AW1359" s="46">
        <v>0</v>
      </c>
      <c r="AX1359" s="46">
        <v>0</v>
      </c>
    </row>
    <row r="1360" spans="1:50">
      <c r="A1360" s="46">
        <v>1359</v>
      </c>
      <c r="B1360" s="46" t="s">
        <v>3098</v>
      </c>
      <c r="C1360" s="46" t="s">
        <v>2802</v>
      </c>
      <c r="D1360" s="46" t="s">
        <v>24</v>
      </c>
      <c r="E1360" s="46" t="s">
        <v>2822</v>
      </c>
      <c r="F1360" s="46" t="s">
        <v>2821</v>
      </c>
      <c r="G1360" s="46">
        <v>19</v>
      </c>
      <c r="H1360" s="46">
        <v>34</v>
      </c>
      <c r="I1360" s="46">
        <v>7</v>
      </c>
      <c r="J1360" s="46">
        <v>493</v>
      </c>
      <c r="K1360" s="46">
        <v>581</v>
      </c>
      <c r="L1360" s="46">
        <v>138</v>
      </c>
      <c r="M1360" s="46">
        <v>0</v>
      </c>
      <c r="N1360" s="46">
        <v>0</v>
      </c>
      <c r="O1360" s="46">
        <v>0</v>
      </c>
      <c r="P1360" s="46">
        <v>0</v>
      </c>
      <c r="Q1360" s="46">
        <v>0</v>
      </c>
      <c r="R1360" s="46">
        <v>0</v>
      </c>
      <c r="S1360" s="46">
        <v>0</v>
      </c>
      <c r="T1360" s="46">
        <v>0</v>
      </c>
      <c r="U1360" s="46">
        <v>0</v>
      </c>
      <c r="V1360" s="46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14</v>
      </c>
      <c r="AL1360" s="46">
        <v>13</v>
      </c>
      <c r="AM1360" s="46">
        <v>0</v>
      </c>
      <c r="AN1360" s="46">
        <v>0</v>
      </c>
      <c r="AO1360" s="46">
        <v>0</v>
      </c>
      <c r="AP1360" s="46">
        <v>0</v>
      </c>
      <c r="AQ1360" s="46">
        <v>0</v>
      </c>
      <c r="AR1360" s="46">
        <v>0</v>
      </c>
      <c r="AS1360" s="46">
        <v>0</v>
      </c>
      <c r="AT1360" s="46">
        <v>0</v>
      </c>
      <c r="AU1360" s="46">
        <v>0</v>
      </c>
      <c r="AV1360" s="46">
        <v>0</v>
      </c>
      <c r="AW1360" s="46">
        <v>0</v>
      </c>
      <c r="AX1360" s="46">
        <v>0</v>
      </c>
    </row>
    <row r="1361" spans="1:50">
      <c r="A1361" s="46">
        <v>1360</v>
      </c>
      <c r="B1361" s="46" t="s">
        <v>3098</v>
      </c>
      <c r="C1361" s="46" t="s">
        <v>2802</v>
      </c>
      <c r="D1361" s="46" t="s">
        <v>24</v>
      </c>
      <c r="E1361" s="46" t="s">
        <v>2824</v>
      </c>
      <c r="F1361" s="46" t="s">
        <v>2823</v>
      </c>
      <c r="G1361" s="46">
        <v>13</v>
      </c>
      <c r="H1361" s="46">
        <v>21</v>
      </c>
      <c r="I1361" s="46">
        <v>4</v>
      </c>
      <c r="J1361" s="46">
        <v>231</v>
      </c>
      <c r="K1361" s="46">
        <v>382</v>
      </c>
      <c r="L1361" s="46">
        <v>89</v>
      </c>
      <c r="M1361" s="46">
        <v>0</v>
      </c>
      <c r="N1361" s="46">
        <v>0</v>
      </c>
      <c r="O1361" s="46">
        <v>0</v>
      </c>
      <c r="P1361" s="46">
        <v>0</v>
      </c>
      <c r="Q1361" s="46">
        <v>0</v>
      </c>
      <c r="R1361" s="46">
        <v>0</v>
      </c>
      <c r="S1361" s="46">
        <v>0</v>
      </c>
      <c r="T1361" s="46">
        <v>0</v>
      </c>
      <c r="U1361" s="46">
        <v>0</v>
      </c>
      <c r="V1361" s="46">
        <v>0</v>
      </c>
      <c r="W1361" s="46">
        <v>0</v>
      </c>
      <c r="X1361" s="46">
        <v>0</v>
      </c>
      <c r="Y1361" s="46">
        <v>0</v>
      </c>
      <c r="Z1361" s="46">
        <v>0</v>
      </c>
      <c r="AA1361" s="46">
        <v>0</v>
      </c>
      <c r="AB1361" s="46">
        <v>0</v>
      </c>
      <c r="AC1361" s="46">
        <v>0</v>
      </c>
      <c r="AD1361" s="46">
        <v>0</v>
      </c>
      <c r="AE1361" s="46">
        <v>0</v>
      </c>
      <c r="AF1361" s="46">
        <v>0</v>
      </c>
      <c r="AG1361" s="46">
        <v>0</v>
      </c>
      <c r="AH1361" s="46">
        <v>0</v>
      </c>
      <c r="AI1361" s="46">
        <v>0</v>
      </c>
      <c r="AJ1361" s="46">
        <v>0</v>
      </c>
      <c r="AK1361" s="46">
        <v>14</v>
      </c>
      <c r="AL1361" s="46">
        <v>8</v>
      </c>
      <c r="AM1361" s="46">
        <v>0</v>
      </c>
      <c r="AN1361" s="46">
        <v>0</v>
      </c>
      <c r="AO1361" s="46">
        <v>0</v>
      </c>
      <c r="AP1361" s="46">
        <v>0</v>
      </c>
      <c r="AQ1361" s="46">
        <v>0</v>
      </c>
      <c r="AR1361" s="46">
        <v>0</v>
      </c>
      <c r="AS1361" s="46">
        <v>0</v>
      </c>
      <c r="AT1361" s="46">
        <v>0</v>
      </c>
      <c r="AU1361" s="46">
        <v>0</v>
      </c>
      <c r="AV1361" s="46">
        <v>0</v>
      </c>
      <c r="AW1361" s="46">
        <v>0</v>
      </c>
      <c r="AX1361" s="46">
        <v>0</v>
      </c>
    </row>
    <row r="1362" spans="1:50">
      <c r="A1362" s="46">
        <v>1361</v>
      </c>
      <c r="B1362" s="46" t="s">
        <v>3098</v>
      </c>
      <c r="C1362" s="46" t="s">
        <v>2802</v>
      </c>
      <c r="D1362" s="46" t="s">
        <v>21</v>
      </c>
      <c r="E1362" s="46" t="s">
        <v>2826</v>
      </c>
      <c r="F1362" s="46" t="s">
        <v>2825</v>
      </c>
      <c r="G1362" s="46">
        <v>76</v>
      </c>
      <c r="H1362" s="46">
        <v>76</v>
      </c>
      <c r="I1362" s="46">
        <v>24</v>
      </c>
      <c r="J1362" s="46">
        <v>1508</v>
      </c>
      <c r="K1362" s="46">
        <v>2027</v>
      </c>
      <c r="L1362" s="46">
        <v>434</v>
      </c>
      <c r="M1362" s="46">
        <v>0</v>
      </c>
      <c r="N1362" s="46">
        <v>0</v>
      </c>
      <c r="O1362" s="46">
        <v>0</v>
      </c>
      <c r="P1362" s="46">
        <v>0</v>
      </c>
      <c r="Q1362" s="46">
        <v>0</v>
      </c>
      <c r="R1362" s="46">
        <v>0</v>
      </c>
      <c r="S1362" s="46">
        <v>0</v>
      </c>
      <c r="T1362" s="46">
        <v>0</v>
      </c>
      <c r="U1362" s="46">
        <v>0</v>
      </c>
      <c r="V1362" s="46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  <c r="AF1362" s="46">
        <v>0</v>
      </c>
      <c r="AG1362" s="46">
        <v>0</v>
      </c>
      <c r="AH1362" s="46">
        <v>0</v>
      </c>
      <c r="AI1362" s="46">
        <v>0</v>
      </c>
      <c r="AJ1362" s="46">
        <v>0</v>
      </c>
      <c r="AK1362" s="46">
        <v>60</v>
      </c>
      <c r="AL1362" s="46">
        <v>41</v>
      </c>
      <c r="AM1362" s="46">
        <v>0</v>
      </c>
      <c r="AN1362" s="46">
        <v>0</v>
      </c>
      <c r="AO1362" s="46">
        <v>0</v>
      </c>
      <c r="AP1362" s="46">
        <v>0</v>
      </c>
      <c r="AQ1362" s="46">
        <v>0</v>
      </c>
      <c r="AR1362" s="46">
        <v>0</v>
      </c>
      <c r="AS1362" s="46">
        <v>0</v>
      </c>
      <c r="AT1362" s="46">
        <v>0</v>
      </c>
      <c r="AU1362" s="46">
        <v>53</v>
      </c>
      <c r="AV1362" s="46">
        <v>4</v>
      </c>
      <c r="AW1362" s="46">
        <v>0</v>
      </c>
      <c r="AX1362" s="46">
        <v>0</v>
      </c>
    </row>
    <row r="1363" spans="1:50">
      <c r="A1363" s="46">
        <v>1362</v>
      </c>
      <c r="B1363" s="46" t="s">
        <v>3098</v>
      </c>
      <c r="C1363" s="46" t="s">
        <v>2802</v>
      </c>
      <c r="D1363" s="46" t="s">
        <v>24</v>
      </c>
      <c r="E1363" s="46" t="s">
        <v>2828</v>
      </c>
      <c r="F1363" s="46" t="s">
        <v>2827</v>
      </c>
      <c r="G1363" s="46">
        <v>13</v>
      </c>
      <c r="H1363" s="46">
        <v>18</v>
      </c>
      <c r="I1363" s="46">
        <v>3</v>
      </c>
      <c r="J1363" s="46">
        <v>272</v>
      </c>
      <c r="K1363" s="46">
        <v>386</v>
      </c>
      <c r="L1363" s="46">
        <v>65</v>
      </c>
      <c r="M1363" s="46">
        <v>0</v>
      </c>
      <c r="N1363" s="46">
        <v>0</v>
      </c>
      <c r="O1363" s="46">
        <v>0</v>
      </c>
      <c r="P1363" s="46">
        <v>0</v>
      </c>
      <c r="Q1363" s="46">
        <v>0</v>
      </c>
      <c r="R1363" s="46">
        <v>0</v>
      </c>
      <c r="S1363" s="46">
        <v>0</v>
      </c>
      <c r="T1363" s="46">
        <v>0</v>
      </c>
      <c r="U1363" s="46">
        <v>0</v>
      </c>
      <c r="V1363" s="46">
        <v>0</v>
      </c>
      <c r="W1363" s="46">
        <v>0</v>
      </c>
      <c r="X1363" s="46">
        <v>0</v>
      </c>
      <c r="Y1363" s="46">
        <v>723</v>
      </c>
      <c r="Z1363" s="46">
        <v>34</v>
      </c>
      <c r="AA1363" s="46">
        <v>0</v>
      </c>
      <c r="AB1363" s="46">
        <v>0</v>
      </c>
      <c r="AC1363" s="46">
        <v>0</v>
      </c>
      <c r="AD1363" s="46">
        <v>0</v>
      </c>
      <c r="AE1363" s="46">
        <v>22</v>
      </c>
      <c r="AF1363" s="46">
        <v>0</v>
      </c>
      <c r="AG1363" s="46">
        <v>0</v>
      </c>
      <c r="AH1363" s="46">
        <v>22</v>
      </c>
      <c r="AI1363" s="46">
        <v>0</v>
      </c>
      <c r="AJ1363" s="46">
        <v>0</v>
      </c>
      <c r="AK1363" s="46">
        <v>0</v>
      </c>
      <c r="AL1363" s="46">
        <v>0</v>
      </c>
      <c r="AM1363" s="46">
        <v>11</v>
      </c>
      <c r="AN1363" s="46">
        <v>11</v>
      </c>
      <c r="AO1363" s="46">
        <v>0</v>
      </c>
      <c r="AP1363" s="46">
        <v>0</v>
      </c>
      <c r="AQ1363" s="46">
        <v>0</v>
      </c>
      <c r="AR1363" s="46">
        <v>0</v>
      </c>
      <c r="AS1363" s="46">
        <v>0</v>
      </c>
      <c r="AT1363" s="46">
        <v>0</v>
      </c>
      <c r="AU1363" s="46">
        <v>0</v>
      </c>
      <c r="AV1363" s="46">
        <v>0</v>
      </c>
      <c r="AW1363" s="46">
        <v>0</v>
      </c>
      <c r="AX1363" s="46">
        <v>0</v>
      </c>
    </row>
    <row r="1364" spans="1:50">
      <c r="A1364" s="46">
        <v>1363</v>
      </c>
      <c r="B1364" s="46" t="s">
        <v>3098</v>
      </c>
      <c r="C1364" s="46" t="s">
        <v>2802</v>
      </c>
      <c r="D1364" s="46" t="s">
        <v>21</v>
      </c>
      <c r="E1364" s="46" t="s">
        <v>2830</v>
      </c>
      <c r="F1364" s="46" t="s">
        <v>2829</v>
      </c>
      <c r="G1364" s="46">
        <v>27</v>
      </c>
      <c r="H1364" s="46">
        <v>37</v>
      </c>
      <c r="I1364" s="46">
        <v>11</v>
      </c>
      <c r="J1364" s="46">
        <v>584</v>
      </c>
      <c r="K1364" s="46">
        <v>838</v>
      </c>
      <c r="L1364" s="46">
        <v>218</v>
      </c>
      <c r="M1364" s="46">
        <v>0</v>
      </c>
      <c r="N1364" s="46">
        <v>0</v>
      </c>
      <c r="O1364" s="46">
        <v>0</v>
      </c>
      <c r="P1364" s="46">
        <v>0</v>
      </c>
      <c r="Q1364" s="46">
        <v>0</v>
      </c>
      <c r="R1364" s="46">
        <v>0</v>
      </c>
      <c r="S1364" s="46">
        <v>0</v>
      </c>
      <c r="T1364" s="46">
        <v>0</v>
      </c>
      <c r="U1364" s="46">
        <v>0</v>
      </c>
      <c r="V1364" s="46">
        <v>0</v>
      </c>
      <c r="W1364" s="46">
        <v>0</v>
      </c>
      <c r="X1364" s="46">
        <v>0</v>
      </c>
      <c r="Y1364" s="46">
        <v>0</v>
      </c>
      <c r="Z1364" s="46">
        <v>0</v>
      </c>
      <c r="AA1364" s="46">
        <v>0</v>
      </c>
      <c r="AB1364" s="46">
        <v>0</v>
      </c>
      <c r="AC1364" s="46">
        <v>0</v>
      </c>
      <c r="AD1364" s="46">
        <v>0</v>
      </c>
      <c r="AE1364" s="46">
        <v>0</v>
      </c>
      <c r="AF1364" s="46">
        <v>0</v>
      </c>
      <c r="AG1364" s="46">
        <v>0</v>
      </c>
      <c r="AH1364" s="46">
        <v>0</v>
      </c>
      <c r="AI1364" s="46">
        <v>0</v>
      </c>
      <c r="AJ1364" s="46">
        <v>0</v>
      </c>
      <c r="AK1364" s="46">
        <v>5</v>
      </c>
      <c r="AL1364" s="46">
        <v>15</v>
      </c>
      <c r="AM1364" s="46">
        <v>0</v>
      </c>
      <c r="AN1364" s="46">
        <v>0</v>
      </c>
      <c r="AO1364" s="46">
        <v>0</v>
      </c>
      <c r="AP1364" s="46">
        <v>0</v>
      </c>
      <c r="AQ1364" s="46">
        <v>0</v>
      </c>
      <c r="AR1364" s="46">
        <v>0</v>
      </c>
      <c r="AS1364" s="46">
        <v>0</v>
      </c>
      <c r="AT1364" s="46">
        <v>0</v>
      </c>
      <c r="AU1364" s="46">
        <v>0</v>
      </c>
      <c r="AV1364" s="46">
        <v>0</v>
      </c>
      <c r="AW1364" s="46">
        <v>0</v>
      </c>
      <c r="AX1364" s="46">
        <v>0</v>
      </c>
    </row>
    <row r="1365" spans="1:50">
      <c r="A1365" s="46">
        <v>1364</v>
      </c>
      <c r="B1365" s="46" t="s">
        <v>3098</v>
      </c>
      <c r="C1365" s="46" t="s">
        <v>2802</v>
      </c>
      <c r="D1365" s="46" t="s">
        <v>21</v>
      </c>
      <c r="E1365" s="46" t="s">
        <v>2832</v>
      </c>
      <c r="F1365" s="46" t="s">
        <v>2831</v>
      </c>
      <c r="G1365" s="46">
        <v>37</v>
      </c>
      <c r="H1365" s="46">
        <v>53</v>
      </c>
      <c r="I1365" s="46">
        <v>18</v>
      </c>
      <c r="J1365" s="46">
        <v>1038</v>
      </c>
      <c r="K1365" s="46">
        <v>1378</v>
      </c>
      <c r="L1365" s="46">
        <v>362</v>
      </c>
      <c r="M1365" s="46">
        <v>0</v>
      </c>
      <c r="N1365" s="46">
        <v>0</v>
      </c>
      <c r="O1365" s="46">
        <v>0</v>
      </c>
      <c r="P1365" s="46">
        <v>0</v>
      </c>
      <c r="Q1365" s="46">
        <v>0</v>
      </c>
      <c r="R1365" s="46">
        <v>0</v>
      </c>
      <c r="S1365" s="46">
        <v>0</v>
      </c>
      <c r="T1365" s="46">
        <v>0</v>
      </c>
      <c r="U1365" s="46">
        <v>0</v>
      </c>
      <c r="V1365" s="46">
        <v>0</v>
      </c>
      <c r="W1365" s="46">
        <v>0</v>
      </c>
      <c r="X1365" s="46">
        <v>0</v>
      </c>
      <c r="Y1365" s="46">
        <v>338</v>
      </c>
      <c r="Z1365" s="46">
        <v>16</v>
      </c>
      <c r="AA1365" s="46">
        <v>0</v>
      </c>
      <c r="AB1365" s="46">
        <v>0</v>
      </c>
      <c r="AC1365" s="46">
        <v>0</v>
      </c>
      <c r="AD1365" s="46">
        <v>0</v>
      </c>
      <c r="AE1365" s="46">
        <v>0</v>
      </c>
      <c r="AF1365" s="46">
        <v>0</v>
      </c>
      <c r="AG1365" s="46">
        <v>0</v>
      </c>
      <c r="AH1365" s="46">
        <v>0</v>
      </c>
      <c r="AI1365" s="46">
        <v>0</v>
      </c>
      <c r="AJ1365" s="46">
        <v>0</v>
      </c>
      <c r="AK1365" s="46">
        <v>39</v>
      </c>
      <c r="AL1365" s="46">
        <v>28</v>
      </c>
      <c r="AM1365" s="46">
        <v>10</v>
      </c>
      <c r="AN1365" s="46">
        <v>7</v>
      </c>
      <c r="AO1365" s="46">
        <v>0</v>
      </c>
      <c r="AP1365" s="46">
        <v>0</v>
      </c>
      <c r="AQ1365" s="46">
        <v>0</v>
      </c>
      <c r="AR1365" s="46">
        <v>0</v>
      </c>
      <c r="AS1365" s="46">
        <v>0</v>
      </c>
      <c r="AT1365" s="46">
        <v>0</v>
      </c>
      <c r="AU1365" s="46">
        <v>0</v>
      </c>
      <c r="AV1365" s="46">
        <v>0</v>
      </c>
      <c r="AW1365" s="46">
        <v>0</v>
      </c>
      <c r="AX1365" s="46">
        <v>0</v>
      </c>
    </row>
    <row r="1366" spans="1:50">
      <c r="A1366" s="46">
        <v>1365</v>
      </c>
      <c r="B1366" s="46" t="s">
        <v>3098</v>
      </c>
      <c r="C1366" s="46" t="s">
        <v>2802</v>
      </c>
      <c r="D1366" s="46" t="s">
        <v>21</v>
      </c>
      <c r="E1366" s="46" t="s">
        <v>2834</v>
      </c>
      <c r="F1366" s="46" t="s">
        <v>2833</v>
      </c>
      <c r="G1366" s="46">
        <v>96</v>
      </c>
      <c r="H1366" s="46">
        <v>116</v>
      </c>
      <c r="I1366" s="46">
        <v>33</v>
      </c>
      <c r="J1366" s="46">
        <v>2400</v>
      </c>
      <c r="K1366" s="46">
        <v>3104</v>
      </c>
      <c r="L1366" s="46">
        <v>669</v>
      </c>
      <c r="M1366" s="46">
        <v>0</v>
      </c>
      <c r="N1366" s="46">
        <v>0</v>
      </c>
      <c r="O1366" s="46">
        <v>0</v>
      </c>
      <c r="P1366" s="46">
        <v>0</v>
      </c>
      <c r="Q1366" s="46">
        <v>0</v>
      </c>
      <c r="R1366" s="46">
        <v>0</v>
      </c>
      <c r="S1366" s="46">
        <v>0</v>
      </c>
      <c r="T1366" s="46">
        <v>0</v>
      </c>
      <c r="U1366" s="46">
        <v>0</v>
      </c>
      <c r="V1366" s="46">
        <v>0</v>
      </c>
      <c r="W1366" s="46">
        <v>0</v>
      </c>
      <c r="X1366" s="46">
        <v>0</v>
      </c>
      <c r="Y1366" s="46">
        <v>762</v>
      </c>
      <c r="Z1366" s="46">
        <v>26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91</v>
      </c>
      <c r="AL1366" s="46">
        <v>73</v>
      </c>
      <c r="AM1366" s="46">
        <v>9</v>
      </c>
      <c r="AN1366" s="46">
        <v>11</v>
      </c>
      <c r="AO1366" s="46">
        <v>0</v>
      </c>
      <c r="AP1366" s="46">
        <v>0</v>
      </c>
      <c r="AQ1366" s="46">
        <v>0</v>
      </c>
      <c r="AR1366" s="46">
        <v>0</v>
      </c>
      <c r="AS1366" s="46">
        <v>0</v>
      </c>
      <c r="AT1366" s="46">
        <v>0</v>
      </c>
      <c r="AU1366" s="46">
        <v>0</v>
      </c>
      <c r="AV1366" s="46">
        <v>0</v>
      </c>
      <c r="AW1366" s="46">
        <v>0</v>
      </c>
      <c r="AX1366" s="46">
        <v>0</v>
      </c>
    </row>
    <row r="1367" spans="1:50">
      <c r="A1367" s="46">
        <v>1366</v>
      </c>
      <c r="B1367" s="46" t="s">
        <v>3098</v>
      </c>
      <c r="C1367" s="46" t="s">
        <v>2802</v>
      </c>
      <c r="D1367" s="46" t="s">
        <v>29</v>
      </c>
      <c r="E1367" s="46" t="s">
        <v>2836</v>
      </c>
      <c r="F1367" s="46" t="s">
        <v>2835</v>
      </c>
      <c r="G1367" s="46">
        <v>30</v>
      </c>
      <c r="H1367" s="46">
        <v>37</v>
      </c>
      <c r="I1367" s="46">
        <v>11</v>
      </c>
      <c r="J1367" s="46">
        <v>633</v>
      </c>
      <c r="K1367" s="46">
        <v>811</v>
      </c>
      <c r="L1367" s="46">
        <v>222</v>
      </c>
      <c r="M1367" s="46">
        <v>0</v>
      </c>
      <c r="N1367" s="46">
        <v>0</v>
      </c>
      <c r="O1367" s="46">
        <v>0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0</v>
      </c>
      <c r="X1367" s="46">
        <v>0</v>
      </c>
      <c r="Y1367" s="46">
        <v>106</v>
      </c>
      <c r="Z1367" s="46">
        <v>8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0</v>
      </c>
      <c r="AK1367" s="46">
        <v>9</v>
      </c>
      <c r="AL1367" s="46">
        <v>6</v>
      </c>
      <c r="AM1367" s="46">
        <v>1</v>
      </c>
      <c r="AN1367" s="46">
        <v>1</v>
      </c>
      <c r="AO1367" s="46">
        <v>0</v>
      </c>
      <c r="AP1367" s="46">
        <v>0</v>
      </c>
      <c r="AQ1367" s="46">
        <v>0</v>
      </c>
      <c r="AR1367" s="46">
        <v>0</v>
      </c>
      <c r="AS1367" s="46">
        <v>0</v>
      </c>
      <c r="AT1367" s="46">
        <v>0</v>
      </c>
      <c r="AU1367" s="46">
        <v>0</v>
      </c>
      <c r="AV1367" s="46">
        <v>0</v>
      </c>
      <c r="AW1367" s="46">
        <v>0</v>
      </c>
      <c r="AX1367" s="46">
        <v>0</v>
      </c>
    </row>
    <row r="1368" spans="1:50">
      <c r="A1368" s="46">
        <v>1367</v>
      </c>
      <c r="B1368" s="46" t="s">
        <v>3098</v>
      </c>
      <c r="C1368" s="46" t="s">
        <v>2802</v>
      </c>
      <c r="D1368" s="46" t="s">
        <v>24</v>
      </c>
      <c r="E1368" s="46" t="s">
        <v>2838</v>
      </c>
      <c r="F1368" s="46" t="s">
        <v>2837</v>
      </c>
      <c r="G1368" s="46">
        <v>19</v>
      </c>
      <c r="H1368" s="46">
        <v>25</v>
      </c>
      <c r="I1368" s="46">
        <v>6</v>
      </c>
      <c r="J1368" s="46">
        <v>190.5</v>
      </c>
      <c r="K1368" s="46">
        <v>324</v>
      </c>
      <c r="L1368" s="46">
        <v>77</v>
      </c>
      <c r="M1368" s="46">
        <v>1</v>
      </c>
      <c r="N1368" s="46">
        <v>1</v>
      </c>
      <c r="O1368" s="46">
        <v>0</v>
      </c>
      <c r="P1368" s="46">
        <v>14</v>
      </c>
      <c r="Q1368" s="46">
        <v>13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0</v>
      </c>
      <c r="AK1368" s="46">
        <v>2</v>
      </c>
      <c r="AL1368" s="46">
        <v>2</v>
      </c>
      <c r="AM1368" s="46">
        <v>0</v>
      </c>
      <c r="AN1368" s="46">
        <v>0</v>
      </c>
      <c r="AO1368" s="46">
        <v>0</v>
      </c>
      <c r="AP1368" s="46">
        <v>0</v>
      </c>
      <c r="AQ1368" s="46">
        <v>0</v>
      </c>
      <c r="AR1368" s="46">
        <v>0</v>
      </c>
      <c r="AS1368" s="46">
        <v>0</v>
      </c>
      <c r="AT1368" s="46">
        <v>0</v>
      </c>
      <c r="AU1368" s="46">
        <v>0</v>
      </c>
      <c r="AV1368" s="46">
        <v>0</v>
      </c>
      <c r="AW1368" s="46">
        <v>0</v>
      </c>
      <c r="AX1368" s="46">
        <v>0</v>
      </c>
    </row>
    <row r="1369" spans="1:50">
      <c r="A1369" s="46">
        <v>1368</v>
      </c>
      <c r="B1369" s="46" t="s">
        <v>3098</v>
      </c>
      <c r="C1369" s="46" t="s">
        <v>2802</v>
      </c>
      <c r="D1369" s="46" t="s">
        <v>24</v>
      </c>
      <c r="E1369" s="46" t="s">
        <v>2840</v>
      </c>
      <c r="F1369" s="46" t="s">
        <v>2839</v>
      </c>
      <c r="G1369" s="46">
        <v>38</v>
      </c>
      <c r="H1369" s="46">
        <v>45</v>
      </c>
      <c r="I1369" s="46">
        <v>10</v>
      </c>
      <c r="J1369" s="46">
        <v>790</v>
      </c>
      <c r="K1369" s="46">
        <v>939</v>
      </c>
      <c r="L1369" s="46">
        <v>239</v>
      </c>
      <c r="M1369" s="46">
        <v>0</v>
      </c>
      <c r="N1369" s="46">
        <v>0</v>
      </c>
      <c r="O1369" s="46">
        <v>0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15</v>
      </c>
      <c r="AL1369" s="46">
        <v>13</v>
      </c>
      <c r="AM1369" s="46">
        <v>0</v>
      </c>
      <c r="AN1369" s="46">
        <v>0</v>
      </c>
      <c r="AO1369" s="46">
        <v>0</v>
      </c>
      <c r="AP1369" s="46">
        <v>0</v>
      </c>
      <c r="AQ1369" s="46">
        <v>0</v>
      </c>
      <c r="AR1369" s="46">
        <v>0</v>
      </c>
      <c r="AS1369" s="46">
        <v>0</v>
      </c>
      <c r="AT1369" s="46">
        <v>0</v>
      </c>
      <c r="AU1369" s="46">
        <v>0</v>
      </c>
      <c r="AV1369" s="46">
        <v>0</v>
      </c>
      <c r="AW1369" s="46">
        <v>0</v>
      </c>
      <c r="AX1369" s="46">
        <v>0</v>
      </c>
    </row>
    <row r="1370" spans="1:50">
      <c r="A1370" s="46">
        <v>1369</v>
      </c>
      <c r="B1370" s="46" t="s">
        <v>3098</v>
      </c>
      <c r="C1370" s="46" t="s">
        <v>2802</v>
      </c>
      <c r="D1370" s="46" t="s">
        <v>24</v>
      </c>
      <c r="E1370" s="46" t="s">
        <v>2842</v>
      </c>
      <c r="F1370" s="46" t="s">
        <v>2841</v>
      </c>
      <c r="G1370" s="46">
        <v>18</v>
      </c>
      <c r="H1370" s="46">
        <v>22</v>
      </c>
      <c r="I1370" s="46">
        <v>6</v>
      </c>
      <c r="J1370" s="46">
        <v>272</v>
      </c>
      <c r="K1370" s="46">
        <v>378</v>
      </c>
      <c r="L1370" s="46">
        <v>104</v>
      </c>
      <c r="M1370" s="46">
        <v>0</v>
      </c>
      <c r="N1370" s="46">
        <v>0</v>
      </c>
      <c r="O1370" s="46">
        <v>0</v>
      </c>
      <c r="P1370" s="46">
        <v>0</v>
      </c>
      <c r="Q1370" s="46">
        <v>0</v>
      </c>
      <c r="R1370" s="46">
        <v>0</v>
      </c>
      <c r="S1370" s="46">
        <v>0</v>
      </c>
      <c r="T1370" s="46">
        <v>0</v>
      </c>
      <c r="U1370" s="46">
        <v>0</v>
      </c>
      <c r="V1370" s="46">
        <v>0</v>
      </c>
      <c r="W1370" s="46">
        <v>0</v>
      </c>
      <c r="X1370" s="46">
        <v>0</v>
      </c>
      <c r="Y1370" s="46">
        <v>754</v>
      </c>
      <c r="Z1370" s="46">
        <v>46</v>
      </c>
      <c r="AA1370" s="46">
        <v>0</v>
      </c>
      <c r="AB1370" s="46">
        <v>0</v>
      </c>
      <c r="AC1370" s="46">
        <v>0</v>
      </c>
      <c r="AD1370" s="46">
        <v>0</v>
      </c>
      <c r="AE1370" s="46">
        <v>201</v>
      </c>
      <c r="AF1370" s="46">
        <v>0</v>
      </c>
      <c r="AG1370" s="46">
        <v>0</v>
      </c>
      <c r="AH1370" s="46">
        <v>201</v>
      </c>
      <c r="AI1370" s="46">
        <v>0</v>
      </c>
      <c r="AJ1370" s="46">
        <v>0</v>
      </c>
      <c r="AK1370" s="46">
        <v>0</v>
      </c>
      <c r="AL1370" s="46">
        <v>0</v>
      </c>
      <c r="AM1370" s="46">
        <v>5</v>
      </c>
      <c r="AN1370" s="46">
        <v>5</v>
      </c>
      <c r="AO1370" s="46">
        <v>0</v>
      </c>
      <c r="AP1370" s="46">
        <v>0</v>
      </c>
      <c r="AQ1370" s="46">
        <v>0</v>
      </c>
      <c r="AR1370" s="46">
        <v>0</v>
      </c>
      <c r="AS1370" s="46">
        <v>0</v>
      </c>
      <c r="AT1370" s="46">
        <v>0</v>
      </c>
      <c r="AU1370" s="46">
        <v>0</v>
      </c>
      <c r="AV1370" s="46">
        <v>0</v>
      </c>
      <c r="AW1370" s="46">
        <v>0</v>
      </c>
      <c r="AX1370" s="46">
        <v>0</v>
      </c>
    </row>
    <row r="1371" spans="1:50">
      <c r="A1371" s="46">
        <v>1370</v>
      </c>
      <c r="B1371" s="46" t="s">
        <v>3098</v>
      </c>
      <c r="C1371" s="46" t="s">
        <v>2802</v>
      </c>
      <c r="D1371" s="46" t="s">
        <v>24</v>
      </c>
      <c r="E1371" s="46" t="s">
        <v>2844</v>
      </c>
      <c r="F1371" s="46" t="s">
        <v>2843</v>
      </c>
      <c r="G1371" s="46">
        <v>15</v>
      </c>
      <c r="H1371" s="46">
        <v>19</v>
      </c>
      <c r="I1371" s="46">
        <v>7</v>
      </c>
      <c r="J1371" s="46">
        <v>271.5</v>
      </c>
      <c r="K1371" s="46">
        <v>377</v>
      </c>
      <c r="L1371" s="46">
        <v>101</v>
      </c>
      <c r="M1371" s="46">
        <v>0</v>
      </c>
      <c r="N1371" s="46">
        <v>0</v>
      </c>
      <c r="O1371" s="46">
        <v>0</v>
      </c>
      <c r="P1371" s="46">
        <v>0</v>
      </c>
      <c r="Q1371" s="46">
        <v>0</v>
      </c>
      <c r="R1371" s="46">
        <v>0</v>
      </c>
      <c r="S1371" s="46">
        <v>0</v>
      </c>
      <c r="T1371" s="46">
        <v>0</v>
      </c>
      <c r="U1371" s="46">
        <v>0</v>
      </c>
      <c r="V1371" s="46">
        <v>0</v>
      </c>
      <c r="W1371" s="46">
        <v>0</v>
      </c>
      <c r="X1371" s="46">
        <v>0</v>
      </c>
      <c r="Y1371" s="46">
        <v>749.5</v>
      </c>
      <c r="Z1371" s="46">
        <v>41</v>
      </c>
      <c r="AA1371" s="46">
        <v>0</v>
      </c>
      <c r="AB1371" s="46">
        <v>0</v>
      </c>
      <c r="AC1371" s="46">
        <v>0</v>
      </c>
      <c r="AD1371" s="46">
        <v>0</v>
      </c>
      <c r="AE1371" s="46">
        <v>308</v>
      </c>
      <c r="AF1371" s="46">
        <v>0</v>
      </c>
      <c r="AG1371" s="46">
        <v>0</v>
      </c>
      <c r="AH1371" s="46">
        <v>308</v>
      </c>
      <c r="AI1371" s="46">
        <v>0</v>
      </c>
      <c r="AJ1371" s="46">
        <v>0</v>
      </c>
      <c r="AK1371" s="46">
        <v>0</v>
      </c>
      <c r="AL1371" s="46">
        <v>0</v>
      </c>
      <c r="AM1371" s="46">
        <v>10</v>
      </c>
      <c r="AN1371" s="46">
        <v>12</v>
      </c>
      <c r="AO1371" s="46">
        <v>0</v>
      </c>
      <c r="AP1371" s="46">
        <v>0</v>
      </c>
      <c r="AQ1371" s="46">
        <v>0</v>
      </c>
      <c r="AR1371" s="46">
        <v>0</v>
      </c>
      <c r="AS1371" s="46">
        <v>0</v>
      </c>
      <c r="AT1371" s="46">
        <v>0</v>
      </c>
      <c r="AU1371" s="46">
        <v>0</v>
      </c>
      <c r="AV1371" s="46">
        <v>0</v>
      </c>
      <c r="AW1371" s="46">
        <v>0</v>
      </c>
      <c r="AX1371" s="46">
        <v>0</v>
      </c>
    </row>
    <row r="1372" spans="1:50">
      <c r="A1372" s="46">
        <v>1371</v>
      </c>
      <c r="B1372" s="46" t="s">
        <v>3098</v>
      </c>
      <c r="C1372" s="46" t="s">
        <v>2802</v>
      </c>
      <c r="D1372" s="46" t="s">
        <v>24</v>
      </c>
      <c r="E1372" s="46" t="s">
        <v>2846</v>
      </c>
      <c r="F1372" s="46" t="s">
        <v>2845</v>
      </c>
      <c r="G1372" s="46">
        <v>49</v>
      </c>
      <c r="H1372" s="46">
        <v>43</v>
      </c>
      <c r="I1372" s="46">
        <v>12</v>
      </c>
      <c r="J1372" s="46">
        <v>696</v>
      </c>
      <c r="K1372" s="46">
        <v>796</v>
      </c>
      <c r="L1372" s="46">
        <v>241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0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3</v>
      </c>
      <c r="AL1372" s="46">
        <v>2</v>
      </c>
      <c r="AM1372" s="46">
        <v>0</v>
      </c>
      <c r="AN1372" s="46">
        <v>0</v>
      </c>
      <c r="AO1372" s="46">
        <v>0</v>
      </c>
      <c r="AP1372" s="46">
        <v>0</v>
      </c>
      <c r="AQ1372" s="46">
        <v>0</v>
      </c>
      <c r="AR1372" s="46">
        <v>0</v>
      </c>
      <c r="AS1372" s="46">
        <v>0</v>
      </c>
      <c r="AT1372" s="46">
        <v>0</v>
      </c>
      <c r="AU1372" s="46">
        <v>0</v>
      </c>
      <c r="AV1372" s="46">
        <v>0</v>
      </c>
      <c r="AW1372" s="46">
        <v>0</v>
      </c>
      <c r="AX1372" s="46">
        <v>0</v>
      </c>
    </row>
    <row r="1373" spans="1:50">
      <c r="A1373" s="46">
        <v>1372</v>
      </c>
      <c r="B1373" s="46" t="s">
        <v>3098</v>
      </c>
      <c r="C1373" s="46" t="s">
        <v>2802</v>
      </c>
      <c r="D1373" s="46" t="s">
        <v>24</v>
      </c>
      <c r="E1373" s="46" t="s">
        <v>2848</v>
      </c>
      <c r="F1373" s="46" t="s">
        <v>2847</v>
      </c>
      <c r="G1373" s="46">
        <v>22</v>
      </c>
      <c r="H1373" s="46">
        <v>36</v>
      </c>
      <c r="I1373" s="46">
        <v>14</v>
      </c>
      <c r="J1373" s="46">
        <v>898</v>
      </c>
      <c r="K1373" s="46">
        <v>1136</v>
      </c>
      <c r="L1373" s="46">
        <v>268</v>
      </c>
      <c r="M1373" s="46">
        <v>0</v>
      </c>
      <c r="N1373" s="46">
        <v>0</v>
      </c>
      <c r="O1373" s="46">
        <v>0</v>
      </c>
      <c r="P1373" s="46">
        <v>0</v>
      </c>
      <c r="Q1373" s="46">
        <v>0</v>
      </c>
      <c r="R1373" s="46">
        <v>0</v>
      </c>
      <c r="S1373" s="46">
        <v>0</v>
      </c>
      <c r="T1373" s="46">
        <v>0</v>
      </c>
      <c r="U1373" s="46">
        <v>0</v>
      </c>
      <c r="V1373" s="46">
        <v>0</v>
      </c>
      <c r="W1373" s="46">
        <v>0</v>
      </c>
      <c r="X1373" s="46">
        <v>0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0</v>
      </c>
      <c r="AF1373" s="46">
        <v>0</v>
      </c>
      <c r="AG1373" s="46">
        <v>0</v>
      </c>
      <c r="AH1373" s="46">
        <v>0</v>
      </c>
      <c r="AI1373" s="46">
        <v>0</v>
      </c>
      <c r="AJ1373" s="46">
        <v>0</v>
      </c>
      <c r="AK1373" s="46">
        <v>44</v>
      </c>
      <c r="AL1373" s="46">
        <v>41</v>
      </c>
      <c r="AM1373" s="46">
        <v>0</v>
      </c>
      <c r="AN1373" s="46">
        <v>0</v>
      </c>
      <c r="AO1373" s="46">
        <v>0</v>
      </c>
      <c r="AP1373" s="46">
        <v>0</v>
      </c>
      <c r="AQ1373" s="46">
        <v>0</v>
      </c>
      <c r="AR1373" s="46">
        <v>0</v>
      </c>
      <c r="AS1373" s="46">
        <v>0</v>
      </c>
      <c r="AT1373" s="46">
        <v>0</v>
      </c>
      <c r="AU1373" s="46">
        <v>0</v>
      </c>
      <c r="AV1373" s="46">
        <v>0</v>
      </c>
      <c r="AW1373" s="46">
        <v>0</v>
      </c>
      <c r="AX1373" s="46">
        <v>0</v>
      </c>
    </row>
    <row r="1374" spans="1:50">
      <c r="A1374" s="46">
        <v>1373</v>
      </c>
      <c r="B1374" s="46" t="s">
        <v>3098</v>
      </c>
      <c r="C1374" s="46" t="s">
        <v>2802</v>
      </c>
      <c r="D1374" s="46" t="s">
        <v>21</v>
      </c>
      <c r="E1374" s="46" t="s">
        <v>2850</v>
      </c>
      <c r="F1374" s="46" t="s">
        <v>2849</v>
      </c>
      <c r="G1374" s="46">
        <v>41</v>
      </c>
      <c r="H1374" s="46">
        <v>60</v>
      </c>
      <c r="I1374" s="46">
        <v>12</v>
      </c>
      <c r="J1374" s="46">
        <v>920</v>
      </c>
      <c r="K1374" s="46">
        <v>1201</v>
      </c>
      <c r="L1374" s="46">
        <v>214</v>
      </c>
      <c r="M1374" s="46">
        <v>0</v>
      </c>
      <c r="N1374" s="46">
        <v>0</v>
      </c>
      <c r="O1374" s="46">
        <v>0</v>
      </c>
      <c r="P1374" s="46">
        <v>0</v>
      </c>
      <c r="Q1374" s="46">
        <v>0</v>
      </c>
      <c r="R1374" s="46">
        <v>0</v>
      </c>
      <c r="S1374" s="46">
        <v>0</v>
      </c>
      <c r="T1374" s="46">
        <v>0</v>
      </c>
      <c r="U1374" s="46">
        <v>0</v>
      </c>
      <c r="V1374" s="46">
        <v>0</v>
      </c>
      <c r="W1374" s="46">
        <v>0</v>
      </c>
      <c r="X1374" s="46">
        <v>0</v>
      </c>
      <c r="Y1374" s="46">
        <v>0</v>
      </c>
      <c r="Z1374" s="46">
        <v>0</v>
      </c>
      <c r="AA1374" s="46">
        <v>0</v>
      </c>
      <c r="AB1374" s="46">
        <v>0</v>
      </c>
      <c r="AC1374" s="46">
        <v>0</v>
      </c>
      <c r="AD1374" s="46">
        <v>0</v>
      </c>
      <c r="AE1374" s="46">
        <v>0</v>
      </c>
      <c r="AF1374" s="46">
        <v>0</v>
      </c>
      <c r="AG1374" s="46">
        <v>0</v>
      </c>
      <c r="AH1374" s="46">
        <v>0</v>
      </c>
      <c r="AI1374" s="46">
        <v>0</v>
      </c>
      <c r="AJ1374" s="46">
        <v>0</v>
      </c>
      <c r="AK1374" s="46">
        <v>17</v>
      </c>
      <c r="AL1374" s="46">
        <v>15</v>
      </c>
      <c r="AM1374" s="46">
        <v>0</v>
      </c>
      <c r="AN1374" s="46">
        <v>0</v>
      </c>
      <c r="AO1374" s="46">
        <v>0</v>
      </c>
      <c r="AP1374" s="46">
        <v>0</v>
      </c>
      <c r="AQ1374" s="46">
        <v>0</v>
      </c>
      <c r="AR1374" s="46">
        <v>0</v>
      </c>
      <c r="AS1374" s="46">
        <v>0</v>
      </c>
      <c r="AT1374" s="46">
        <v>0</v>
      </c>
      <c r="AU1374" s="46">
        <v>0</v>
      </c>
      <c r="AV1374" s="46">
        <v>0</v>
      </c>
      <c r="AW1374" s="46">
        <v>0</v>
      </c>
      <c r="AX1374" s="46">
        <v>0</v>
      </c>
    </row>
    <row r="1375" spans="1:50">
      <c r="A1375" s="46">
        <v>1374</v>
      </c>
      <c r="B1375" s="46" t="s">
        <v>3098</v>
      </c>
      <c r="C1375" s="46" t="s">
        <v>2802</v>
      </c>
      <c r="D1375" s="46" t="s">
        <v>24</v>
      </c>
      <c r="E1375" s="46" t="s">
        <v>2852</v>
      </c>
      <c r="F1375" s="46" t="s">
        <v>2851</v>
      </c>
      <c r="G1375" s="46">
        <v>22</v>
      </c>
      <c r="H1375" s="46">
        <v>18</v>
      </c>
      <c r="I1375" s="46">
        <v>8</v>
      </c>
      <c r="J1375" s="46">
        <v>532</v>
      </c>
      <c r="K1375" s="46">
        <v>630</v>
      </c>
      <c r="L1375" s="46">
        <v>156</v>
      </c>
      <c r="M1375" s="46">
        <v>0</v>
      </c>
      <c r="N1375" s="46">
        <v>0</v>
      </c>
      <c r="O1375" s="46">
        <v>0</v>
      </c>
      <c r="P1375" s="46">
        <v>0</v>
      </c>
      <c r="Q1375" s="46">
        <v>0</v>
      </c>
      <c r="R1375" s="46">
        <v>0</v>
      </c>
      <c r="S1375" s="46">
        <v>0</v>
      </c>
      <c r="T1375" s="46">
        <v>0</v>
      </c>
      <c r="U1375" s="46">
        <v>0</v>
      </c>
      <c r="V1375" s="46">
        <v>0</v>
      </c>
      <c r="W1375" s="46">
        <v>0</v>
      </c>
      <c r="X1375" s="46">
        <v>0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0</v>
      </c>
      <c r="AH1375" s="46">
        <v>0</v>
      </c>
      <c r="AI1375" s="46">
        <v>0</v>
      </c>
      <c r="AJ1375" s="46">
        <v>0</v>
      </c>
      <c r="AK1375" s="46">
        <v>17</v>
      </c>
      <c r="AL1375" s="46">
        <v>15</v>
      </c>
      <c r="AM1375" s="46">
        <v>0</v>
      </c>
      <c r="AN1375" s="46">
        <v>0</v>
      </c>
      <c r="AO1375" s="46">
        <v>0</v>
      </c>
      <c r="AP1375" s="46">
        <v>0</v>
      </c>
      <c r="AQ1375" s="46">
        <v>0</v>
      </c>
      <c r="AR1375" s="46">
        <v>0</v>
      </c>
      <c r="AS1375" s="46">
        <v>0</v>
      </c>
      <c r="AT1375" s="46">
        <v>0</v>
      </c>
      <c r="AU1375" s="46">
        <v>0</v>
      </c>
      <c r="AV1375" s="46">
        <v>0</v>
      </c>
      <c r="AW1375" s="46">
        <v>0</v>
      </c>
      <c r="AX1375" s="46">
        <v>0</v>
      </c>
    </row>
    <row r="1376" spans="1:50">
      <c r="A1376" s="46">
        <v>1375</v>
      </c>
      <c r="B1376" s="46" t="s">
        <v>3098</v>
      </c>
      <c r="C1376" s="46" t="s">
        <v>2802</v>
      </c>
      <c r="D1376" s="46" t="s">
        <v>24</v>
      </c>
      <c r="E1376" s="46" t="s">
        <v>2854</v>
      </c>
      <c r="F1376" s="46" t="s">
        <v>2853</v>
      </c>
      <c r="G1376" s="46">
        <v>11</v>
      </c>
      <c r="H1376" s="46">
        <v>8</v>
      </c>
      <c r="I1376" s="46">
        <v>5</v>
      </c>
      <c r="J1376" s="46">
        <v>187</v>
      </c>
      <c r="K1376" s="46">
        <v>278</v>
      </c>
      <c r="L1376" s="46">
        <v>71</v>
      </c>
      <c r="M1376" s="46">
        <v>0</v>
      </c>
      <c r="N1376" s="46">
        <v>0</v>
      </c>
      <c r="O1376" s="46">
        <v>0</v>
      </c>
      <c r="P1376" s="46">
        <v>0</v>
      </c>
      <c r="Q1376" s="46">
        <v>0</v>
      </c>
      <c r="R1376" s="46">
        <v>0</v>
      </c>
      <c r="S1376" s="46">
        <v>0</v>
      </c>
      <c r="T1376" s="46">
        <v>0</v>
      </c>
      <c r="U1376" s="46">
        <v>0</v>
      </c>
      <c r="V1376" s="46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>
        <v>0</v>
      </c>
      <c r="AJ1376" s="46">
        <v>0</v>
      </c>
      <c r="AK1376" s="46">
        <v>10</v>
      </c>
      <c r="AL1376" s="46">
        <v>8</v>
      </c>
      <c r="AM1376" s="46">
        <v>0</v>
      </c>
      <c r="AN1376" s="46">
        <v>0</v>
      </c>
      <c r="AO1376" s="46">
        <v>0</v>
      </c>
      <c r="AP1376" s="46">
        <v>0</v>
      </c>
      <c r="AQ1376" s="46">
        <v>0</v>
      </c>
      <c r="AR1376" s="46">
        <v>0</v>
      </c>
      <c r="AS1376" s="46">
        <v>0</v>
      </c>
      <c r="AT1376" s="46">
        <v>0</v>
      </c>
      <c r="AU1376" s="46">
        <v>0</v>
      </c>
      <c r="AV1376" s="46">
        <v>0</v>
      </c>
      <c r="AW1376" s="46">
        <v>0</v>
      </c>
      <c r="AX1376" s="46">
        <v>0</v>
      </c>
    </row>
    <row r="1377" spans="1:50">
      <c r="A1377" s="46">
        <v>1376</v>
      </c>
      <c r="B1377" s="46" t="s">
        <v>3098</v>
      </c>
      <c r="C1377" s="46" t="s">
        <v>2802</v>
      </c>
      <c r="D1377" s="46" t="s">
        <v>24</v>
      </c>
      <c r="E1377" s="46" t="s">
        <v>2856</v>
      </c>
      <c r="F1377" s="46" t="s">
        <v>2855</v>
      </c>
      <c r="G1377" s="46">
        <v>25</v>
      </c>
      <c r="H1377" s="46">
        <v>25</v>
      </c>
      <c r="I1377" s="46">
        <v>12</v>
      </c>
      <c r="J1377" s="46">
        <v>486</v>
      </c>
      <c r="K1377" s="46">
        <v>646</v>
      </c>
      <c r="L1377" s="46">
        <v>192</v>
      </c>
      <c r="M1377" s="46">
        <v>0</v>
      </c>
      <c r="N1377" s="46">
        <v>0</v>
      </c>
      <c r="O1377" s="46">
        <v>0</v>
      </c>
      <c r="P1377" s="46">
        <v>0</v>
      </c>
      <c r="Q1377" s="46">
        <v>0</v>
      </c>
      <c r="R1377" s="46">
        <v>0</v>
      </c>
      <c r="S1377" s="46">
        <v>0</v>
      </c>
      <c r="T1377" s="46">
        <v>0</v>
      </c>
      <c r="U1377" s="46">
        <v>0</v>
      </c>
      <c r="V1377" s="46">
        <v>0</v>
      </c>
      <c r="W1377" s="46">
        <v>0</v>
      </c>
      <c r="X1377" s="46">
        <v>0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</v>
      </c>
      <c r="AF1377" s="46">
        <v>0</v>
      </c>
      <c r="AG1377" s="46">
        <v>0</v>
      </c>
      <c r="AH1377" s="46">
        <v>0</v>
      </c>
      <c r="AI1377" s="46">
        <v>0</v>
      </c>
      <c r="AJ1377" s="46">
        <v>0</v>
      </c>
      <c r="AK1377" s="46">
        <v>17</v>
      </c>
      <c r="AL1377" s="46">
        <v>15</v>
      </c>
      <c r="AM1377" s="46">
        <v>0</v>
      </c>
      <c r="AN1377" s="46">
        <v>0</v>
      </c>
      <c r="AO1377" s="46">
        <v>0</v>
      </c>
      <c r="AP1377" s="46">
        <v>0</v>
      </c>
      <c r="AQ1377" s="46">
        <v>0</v>
      </c>
      <c r="AR1377" s="46">
        <v>0</v>
      </c>
      <c r="AS1377" s="46">
        <v>0</v>
      </c>
      <c r="AT1377" s="46">
        <v>0</v>
      </c>
      <c r="AU1377" s="46">
        <v>0</v>
      </c>
      <c r="AV1377" s="46">
        <v>0</v>
      </c>
      <c r="AW1377" s="46">
        <v>0</v>
      </c>
      <c r="AX1377" s="46">
        <v>0</v>
      </c>
    </row>
    <row r="1378" spans="1:50">
      <c r="A1378" s="46">
        <v>1377</v>
      </c>
      <c r="B1378" s="46" t="s">
        <v>3098</v>
      </c>
      <c r="C1378" s="46" t="s">
        <v>2802</v>
      </c>
      <c r="D1378" s="46" t="s">
        <v>29</v>
      </c>
      <c r="E1378" s="46" t="s">
        <v>2858</v>
      </c>
      <c r="F1378" s="46" t="s">
        <v>2857</v>
      </c>
      <c r="G1378" s="46">
        <v>7</v>
      </c>
      <c r="H1378" s="46">
        <v>8</v>
      </c>
      <c r="I1378" s="46">
        <v>3</v>
      </c>
      <c r="J1378" s="46">
        <v>151</v>
      </c>
      <c r="K1378" s="46">
        <v>202</v>
      </c>
      <c r="L1378" s="46">
        <v>64</v>
      </c>
      <c r="M1378" s="46">
        <v>0</v>
      </c>
      <c r="N1378" s="46">
        <v>0</v>
      </c>
      <c r="O1378" s="46">
        <v>0</v>
      </c>
      <c r="P1378" s="46">
        <v>0</v>
      </c>
      <c r="Q1378" s="46">
        <v>0</v>
      </c>
      <c r="R1378" s="46">
        <v>0</v>
      </c>
      <c r="S1378" s="46">
        <v>0</v>
      </c>
      <c r="T1378" s="46">
        <v>0</v>
      </c>
      <c r="U1378" s="46">
        <v>0</v>
      </c>
      <c r="V1378" s="46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0</v>
      </c>
      <c r="AK1378" s="46">
        <v>6</v>
      </c>
      <c r="AL1378" s="46">
        <v>6</v>
      </c>
      <c r="AM1378" s="46">
        <v>0</v>
      </c>
      <c r="AN1378" s="46">
        <v>0</v>
      </c>
      <c r="AO1378" s="46">
        <v>0</v>
      </c>
      <c r="AP1378" s="46">
        <v>0</v>
      </c>
      <c r="AQ1378" s="46">
        <v>0</v>
      </c>
      <c r="AR1378" s="46">
        <v>0</v>
      </c>
      <c r="AS1378" s="46">
        <v>0</v>
      </c>
      <c r="AT1378" s="46">
        <v>0</v>
      </c>
      <c r="AU1378" s="46">
        <v>0</v>
      </c>
      <c r="AV1378" s="46">
        <v>0</v>
      </c>
      <c r="AW1378" s="46">
        <v>0</v>
      </c>
      <c r="AX1378" s="46">
        <v>0</v>
      </c>
    </row>
    <row r="1379" spans="1:50">
      <c r="A1379" s="46">
        <v>1378</v>
      </c>
      <c r="B1379" s="46" t="s">
        <v>3098</v>
      </c>
      <c r="C1379" s="46" t="s">
        <v>2802</v>
      </c>
      <c r="D1379" s="46" t="s">
        <v>21</v>
      </c>
      <c r="E1379" s="46" t="s">
        <v>2860</v>
      </c>
      <c r="F1379" s="46" t="s">
        <v>2859</v>
      </c>
      <c r="G1379" s="46">
        <v>59</v>
      </c>
      <c r="H1379" s="46">
        <v>80</v>
      </c>
      <c r="I1379" s="46">
        <v>19</v>
      </c>
      <c r="J1379" s="46">
        <v>1283</v>
      </c>
      <c r="K1379" s="46">
        <v>1527</v>
      </c>
      <c r="L1379" s="46">
        <v>369</v>
      </c>
      <c r="M1379" s="46">
        <v>0</v>
      </c>
      <c r="N1379" s="46">
        <v>0</v>
      </c>
      <c r="O1379" s="46">
        <v>0</v>
      </c>
      <c r="P1379" s="46">
        <v>0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0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0</v>
      </c>
      <c r="AK1379" s="46">
        <v>40</v>
      </c>
      <c r="AL1379" s="46">
        <v>35</v>
      </c>
      <c r="AM1379" s="46">
        <v>0</v>
      </c>
      <c r="AN1379" s="46">
        <v>0</v>
      </c>
      <c r="AO1379" s="46">
        <v>0</v>
      </c>
      <c r="AP1379" s="46">
        <v>0</v>
      </c>
      <c r="AQ1379" s="46">
        <v>0</v>
      </c>
      <c r="AR1379" s="46">
        <v>0</v>
      </c>
      <c r="AS1379" s="46">
        <v>0</v>
      </c>
      <c r="AT1379" s="46">
        <v>0</v>
      </c>
      <c r="AU1379" s="46">
        <v>0</v>
      </c>
      <c r="AV1379" s="46">
        <v>0</v>
      </c>
      <c r="AW1379" s="46">
        <v>0</v>
      </c>
      <c r="AX1379" s="46">
        <v>0</v>
      </c>
    </row>
    <row r="1380" spans="1:50">
      <c r="A1380" s="46">
        <v>1379</v>
      </c>
      <c r="B1380" s="46" t="s">
        <v>3098</v>
      </c>
      <c r="C1380" s="46" t="s">
        <v>2802</v>
      </c>
      <c r="D1380" s="46" t="s">
        <v>21</v>
      </c>
      <c r="E1380" s="46" t="s">
        <v>2862</v>
      </c>
      <c r="F1380" s="46" t="s">
        <v>2861</v>
      </c>
      <c r="G1380" s="46">
        <v>62</v>
      </c>
      <c r="H1380" s="46">
        <v>69</v>
      </c>
      <c r="I1380" s="46">
        <v>18</v>
      </c>
      <c r="J1380" s="46">
        <v>871</v>
      </c>
      <c r="K1380" s="46">
        <v>1136</v>
      </c>
      <c r="L1380" s="46">
        <v>339</v>
      </c>
      <c r="M1380" s="46">
        <v>0</v>
      </c>
      <c r="N1380" s="46">
        <v>1</v>
      </c>
      <c r="O1380" s="46">
        <v>0</v>
      </c>
      <c r="P1380" s="46">
        <v>0</v>
      </c>
      <c r="Q1380" s="46">
        <v>17</v>
      </c>
      <c r="R1380" s="46">
        <v>0</v>
      </c>
      <c r="S1380" s="46">
        <v>0</v>
      </c>
      <c r="T1380" s="46">
        <v>0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142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22</v>
      </c>
      <c r="AL1380" s="46">
        <v>10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>
        <v>0</v>
      </c>
      <c r="AT1380" s="46">
        <v>0</v>
      </c>
      <c r="AU1380" s="46">
        <v>0</v>
      </c>
      <c r="AV1380" s="46">
        <v>0</v>
      </c>
      <c r="AW1380" s="46">
        <v>0</v>
      </c>
      <c r="AX1380" s="46">
        <v>0</v>
      </c>
    </row>
    <row r="1381" spans="1:50">
      <c r="A1381" s="46">
        <v>1380</v>
      </c>
      <c r="B1381" s="46" t="s">
        <v>3098</v>
      </c>
      <c r="C1381" s="46" t="s">
        <v>2802</v>
      </c>
      <c r="D1381" s="46" t="s">
        <v>21</v>
      </c>
      <c r="E1381" s="46" t="s">
        <v>2864</v>
      </c>
      <c r="F1381" s="46" t="s">
        <v>2863</v>
      </c>
      <c r="G1381" s="46">
        <v>15</v>
      </c>
      <c r="H1381" s="46">
        <v>23</v>
      </c>
      <c r="I1381" s="46">
        <v>7</v>
      </c>
      <c r="J1381" s="46">
        <v>449</v>
      </c>
      <c r="K1381" s="46">
        <v>628</v>
      </c>
      <c r="L1381" s="46">
        <v>132</v>
      </c>
      <c r="M1381" s="46">
        <v>0</v>
      </c>
      <c r="N1381" s="46">
        <v>0</v>
      </c>
      <c r="O1381" s="46">
        <v>0</v>
      </c>
      <c r="P1381" s="46">
        <v>0</v>
      </c>
      <c r="Q1381" s="46">
        <v>0</v>
      </c>
      <c r="R1381" s="46">
        <v>0</v>
      </c>
      <c r="S1381" s="46">
        <v>0</v>
      </c>
      <c r="T1381" s="46">
        <v>0</v>
      </c>
      <c r="U1381" s="46">
        <v>0</v>
      </c>
      <c r="V1381" s="46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0</v>
      </c>
      <c r="AK1381" s="46">
        <v>16</v>
      </c>
      <c r="AL1381" s="46">
        <v>13</v>
      </c>
      <c r="AM1381" s="46">
        <v>0</v>
      </c>
      <c r="AN1381" s="46">
        <v>0</v>
      </c>
      <c r="AO1381" s="46">
        <v>0</v>
      </c>
      <c r="AP1381" s="46">
        <v>0</v>
      </c>
      <c r="AQ1381" s="46">
        <v>0</v>
      </c>
      <c r="AR1381" s="46">
        <v>0</v>
      </c>
      <c r="AS1381" s="46">
        <v>0</v>
      </c>
      <c r="AT1381" s="46">
        <v>0</v>
      </c>
      <c r="AU1381" s="46">
        <v>0</v>
      </c>
      <c r="AV1381" s="46">
        <v>0</v>
      </c>
      <c r="AW1381" s="46">
        <v>0</v>
      </c>
      <c r="AX1381" s="46">
        <v>0</v>
      </c>
    </row>
    <row r="1382" spans="1:50">
      <c r="A1382" s="46">
        <v>1381</v>
      </c>
      <c r="B1382" s="46" t="s">
        <v>3098</v>
      </c>
      <c r="C1382" s="46" t="s">
        <v>2802</v>
      </c>
      <c r="D1382" s="46" t="s">
        <v>29</v>
      </c>
      <c r="E1382" s="46" t="s">
        <v>2866</v>
      </c>
      <c r="F1382" s="46" t="s">
        <v>2865</v>
      </c>
      <c r="G1382" s="46">
        <v>14</v>
      </c>
      <c r="H1382" s="46">
        <v>18</v>
      </c>
      <c r="I1382" s="46">
        <v>6</v>
      </c>
      <c r="J1382" s="46">
        <v>307</v>
      </c>
      <c r="K1382" s="46">
        <v>439</v>
      </c>
      <c r="L1382" s="46">
        <v>109</v>
      </c>
      <c r="M1382" s="46">
        <v>0</v>
      </c>
      <c r="N1382" s="46">
        <v>0</v>
      </c>
      <c r="O1382" s="46">
        <v>0</v>
      </c>
      <c r="P1382" s="46">
        <v>0</v>
      </c>
      <c r="Q1382" s="46">
        <v>0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9</v>
      </c>
      <c r="AL1382" s="46">
        <v>8</v>
      </c>
      <c r="AM1382" s="46">
        <v>0</v>
      </c>
      <c r="AN1382" s="46">
        <v>0</v>
      </c>
      <c r="AO1382" s="46">
        <v>0</v>
      </c>
      <c r="AP1382" s="46">
        <v>0</v>
      </c>
      <c r="AQ1382" s="46">
        <v>0</v>
      </c>
      <c r="AR1382" s="46">
        <v>0</v>
      </c>
      <c r="AS1382" s="46">
        <v>0</v>
      </c>
      <c r="AT1382" s="46">
        <v>0</v>
      </c>
      <c r="AU1382" s="46">
        <v>0</v>
      </c>
      <c r="AV1382" s="46">
        <v>0</v>
      </c>
      <c r="AW1382" s="46">
        <v>0</v>
      </c>
      <c r="AX1382" s="46">
        <v>0</v>
      </c>
    </row>
    <row r="1383" spans="1:50">
      <c r="A1383" s="46">
        <v>1382</v>
      </c>
      <c r="B1383" s="46" t="s">
        <v>3098</v>
      </c>
      <c r="C1383" s="46" t="s">
        <v>2802</v>
      </c>
      <c r="D1383" s="46" t="s">
        <v>24</v>
      </c>
      <c r="E1383" s="46" t="s">
        <v>2868</v>
      </c>
      <c r="F1383" s="46" t="s">
        <v>2867</v>
      </c>
      <c r="G1383" s="46">
        <v>18</v>
      </c>
      <c r="H1383" s="46">
        <v>22</v>
      </c>
      <c r="I1383" s="46">
        <v>4</v>
      </c>
      <c r="J1383" s="46">
        <v>207</v>
      </c>
      <c r="K1383" s="46">
        <v>342</v>
      </c>
      <c r="L1383" s="46">
        <v>65</v>
      </c>
      <c r="M1383" s="46">
        <v>0</v>
      </c>
      <c r="N1383" s="46">
        <v>0</v>
      </c>
      <c r="O1383" s="46">
        <v>0</v>
      </c>
      <c r="P1383" s="46">
        <v>0</v>
      </c>
      <c r="Q1383" s="46">
        <v>0</v>
      </c>
      <c r="R1383" s="46">
        <v>0</v>
      </c>
      <c r="S1383" s="46">
        <v>0</v>
      </c>
      <c r="T1383" s="46">
        <v>0</v>
      </c>
      <c r="U1383" s="46">
        <v>0</v>
      </c>
      <c r="V1383" s="46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4</v>
      </c>
      <c r="AL1383" s="46">
        <v>4</v>
      </c>
      <c r="AM1383" s="46">
        <v>0</v>
      </c>
      <c r="AN1383" s="46">
        <v>0</v>
      </c>
      <c r="AO1383" s="46">
        <v>0</v>
      </c>
      <c r="AP1383" s="46">
        <v>0</v>
      </c>
      <c r="AQ1383" s="46">
        <v>0</v>
      </c>
      <c r="AR1383" s="46">
        <v>0</v>
      </c>
      <c r="AS1383" s="46">
        <v>0</v>
      </c>
      <c r="AT1383" s="46">
        <v>0</v>
      </c>
      <c r="AU1383" s="46">
        <v>0</v>
      </c>
      <c r="AV1383" s="46">
        <v>0</v>
      </c>
      <c r="AW1383" s="46">
        <v>0</v>
      </c>
      <c r="AX1383" s="46">
        <v>0</v>
      </c>
    </row>
    <row r="1384" spans="1:50">
      <c r="A1384" s="46">
        <v>1383</v>
      </c>
      <c r="B1384" s="46" t="s">
        <v>3098</v>
      </c>
      <c r="C1384" s="46" t="s">
        <v>2802</v>
      </c>
      <c r="D1384" s="46" t="s">
        <v>21</v>
      </c>
      <c r="E1384" s="46" t="s">
        <v>2870</v>
      </c>
      <c r="F1384" s="46" t="s">
        <v>2869</v>
      </c>
      <c r="G1384" s="46">
        <v>36</v>
      </c>
      <c r="H1384" s="46">
        <v>51</v>
      </c>
      <c r="I1384" s="46">
        <v>15</v>
      </c>
      <c r="J1384" s="46">
        <v>823</v>
      </c>
      <c r="K1384" s="46">
        <v>1142</v>
      </c>
      <c r="L1384" s="46">
        <v>262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0</v>
      </c>
      <c r="AJ1384" s="46">
        <v>0</v>
      </c>
      <c r="AK1384" s="46">
        <v>47</v>
      </c>
      <c r="AL1384" s="46">
        <v>36</v>
      </c>
      <c r="AM1384" s="46">
        <v>0</v>
      </c>
      <c r="AN1384" s="46">
        <v>0</v>
      </c>
      <c r="AO1384" s="46">
        <v>0</v>
      </c>
      <c r="AP1384" s="46">
        <v>0</v>
      </c>
      <c r="AQ1384" s="46">
        <v>0</v>
      </c>
      <c r="AR1384" s="46">
        <v>0</v>
      </c>
      <c r="AS1384" s="46">
        <v>0</v>
      </c>
      <c r="AT1384" s="46">
        <v>0</v>
      </c>
      <c r="AU1384" s="46">
        <v>0</v>
      </c>
      <c r="AV1384" s="46">
        <v>0</v>
      </c>
      <c r="AW1384" s="46">
        <v>0</v>
      </c>
      <c r="AX1384" s="46">
        <v>0</v>
      </c>
    </row>
    <row r="1385" spans="1:50">
      <c r="A1385" s="46">
        <v>1384</v>
      </c>
      <c r="B1385" s="46" t="s">
        <v>3098</v>
      </c>
      <c r="C1385" s="46" t="s">
        <v>2802</v>
      </c>
      <c r="D1385" s="46" t="s">
        <v>24</v>
      </c>
      <c r="E1385" s="46" t="s">
        <v>2872</v>
      </c>
      <c r="F1385" s="46" t="s">
        <v>2871</v>
      </c>
      <c r="G1385" s="46">
        <v>19</v>
      </c>
      <c r="H1385" s="46">
        <v>23</v>
      </c>
      <c r="I1385" s="46">
        <v>8</v>
      </c>
      <c r="J1385" s="46">
        <v>481</v>
      </c>
      <c r="K1385" s="46">
        <v>630</v>
      </c>
      <c r="L1385" s="46">
        <v>163</v>
      </c>
      <c r="M1385" s="46">
        <v>0</v>
      </c>
      <c r="N1385" s="46">
        <v>0</v>
      </c>
      <c r="O1385" s="46">
        <v>0</v>
      </c>
      <c r="P1385" s="46">
        <v>0</v>
      </c>
      <c r="Q1385" s="46">
        <v>0</v>
      </c>
      <c r="R1385" s="46">
        <v>0</v>
      </c>
      <c r="S1385" s="46">
        <v>0</v>
      </c>
      <c r="T1385" s="46">
        <v>0</v>
      </c>
      <c r="U1385" s="46">
        <v>0</v>
      </c>
      <c r="V1385" s="46">
        <v>0</v>
      </c>
      <c r="W1385" s="46">
        <v>0</v>
      </c>
      <c r="X1385" s="46">
        <v>0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v>0</v>
      </c>
      <c r="AG1385" s="46">
        <v>0</v>
      </c>
      <c r="AH1385" s="46">
        <v>0</v>
      </c>
      <c r="AI1385" s="46">
        <v>0</v>
      </c>
      <c r="AJ1385" s="46">
        <v>0</v>
      </c>
      <c r="AK1385" s="46">
        <v>13</v>
      </c>
      <c r="AL1385" s="46">
        <v>10</v>
      </c>
      <c r="AM1385" s="46">
        <v>0</v>
      </c>
      <c r="AN1385" s="46">
        <v>0</v>
      </c>
      <c r="AO1385" s="46">
        <v>0</v>
      </c>
      <c r="AP1385" s="46">
        <v>0</v>
      </c>
      <c r="AQ1385" s="46">
        <v>0</v>
      </c>
      <c r="AR1385" s="46">
        <v>0</v>
      </c>
      <c r="AS1385" s="46">
        <v>0</v>
      </c>
      <c r="AT1385" s="46">
        <v>0</v>
      </c>
      <c r="AU1385" s="46">
        <v>0</v>
      </c>
      <c r="AV1385" s="46">
        <v>0</v>
      </c>
      <c r="AW1385" s="46">
        <v>0</v>
      </c>
      <c r="AX1385" s="46">
        <v>0</v>
      </c>
    </row>
    <row r="1386" spans="1:50">
      <c r="A1386" s="46">
        <v>1385</v>
      </c>
      <c r="B1386" s="46" t="s">
        <v>3098</v>
      </c>
      <c r="C1386" s="46" t="s">
        <v>2802</v>
      </c>
      <c r="D1386" s="46" t="s">
        <v>78</v>
      </c>
      <c r="E1386" s="46" t="s">
        <v>2874</v>
      </c>
      <c r="F1386" s="46" t="s">
        <v>2873</v>
      </c>
      <c r="G1386" s="46">
        <v>26</v>
      </c>
      <c r="H1386" s="46">
        <v>20</v>
      </c>
      <c r="I1386" s="46">
        <v>8</v>
      </c>
      <c r="J1386" s="46">
        <v>412.5</v>
      </c>
      <c r="K1386" s="46">
        <v>547.5</v>
      </c>
      <c r="L1386" s="46">
        <v>178</v>
      </c>
      <c r="M1386" s="46">
        <v>0</v>
      </c>
      <c r="N1386" s="46">
        <v>0</v>
      </c>
      <c r="O1386" s="46">
        <v>0</v>
      </c>
      <c r="P1386" s="46">
        <v>0</v>
      </c>
      <c r="Q1386" s="46">
        <v>0</v>
      </c>
      <c r="R1386" s="46">
        <v>0</v>
      </c>
      <c r="S1386" s="46">
        <v>0</v>
      </c>
      <c r="T1386" s="46">
        <v>0</v>
      </c>
      <c r="U1386" s="46">
        <v>0</v>
      </c>
      <c r="V1386" s="46">
        <v>0</v>
      </c>
      <c r="W1386" s="46">
        <v>0</v>
      </c>
      <c r="X1386" s="46">
        <v>0</v>
      </c>
      <c r="Y1386" s="46">
        <v>0</v>
      </c>
      <c r="Z1386" s="46">
        <v>0</v>
      </c>
      <c r="AA1386" s="46">
        <v>0</v>
      </c>
      <c r="AB1386" s="46">
        <v>0</v>
      </c>
      <c r="AC1386" s="46">
        <v>0</v>
      </c>
      <c r="AD1386" s="46">
        <v>0</v>
      </c>
      <c r="AE1386" s="46">
        <v>0</v>
      </c>
      <c r="AF1386" s="46">
        <v>0</v>
      </c>
      <c r="AG1386" s="46">
        <v>0</v>
      </c>
      <c r="AH1386" s="46">
        <v>0</v>
      </c>
      <c r="AI1386" s="46">
        <v>0</v>
      </c>
      <c r="AJ1386" s="46">
        <v>0</v>
      </c>
      <c r="AK1386" s="46">
        <v>10</v>
      </c>
      <c r="AL1386" s="46">
        <v>9</v>
      </c>
      <c r="AM1386" s="46">
        <v>0</v>
      </c>
      <c r="AN1386" s="46">
        <v>0</v>
      </c>
      <c r="AO1386" s="46">
        <v>0</v>
      </c>
      <c r="AP1386" s="46">
        <v>0</v>
      </c>
      <c r="AQ1386" s="46">
        <v>0</v>
      </c>
      <c r="AR1386" s="46">
        <v>0</v>
      </c>
      <c r="AS1386" s="46">
        <v>0</v>
      </c>
      <c r="AT1386" s="46">
        <v>0</v>
      </c>
      <c r="AU1386" s="46">
        <v>0</v>
      </c>
      <c r="AV1386" s="46">
        <v>0</v>
      </c>
      <c r="AW1386" s="46">
        <v>0</v>
      </c>
      <c r="AX1386" s="46">
        <v>0</v>
      </c>
    </row>
    <row r="1387" spans="1:50">
      <c r="A1387" s="46">
        <v>1386</v>
      </c>
      <c r="B1387" s="46" t="s">
        <v>3098</v>
      </c>
      <c r="C1387" s="46" t="s">
        <v>2802</v>
      </c>
      <c r="D1387" s="46" t="s">
        <v>24</v>
      </c>
      <c r="E1387" s="46" t="s">
        <v>2876</v>
      </c>
      <c r="F1387" s="46" t="s">
        <v>2875</v>
      </c>
      <c r="G1387" s="46">
        <v>28</v>
      </c>
      <c r="H1387" s="46">
        <v>38</v>
      </c>
      <c r="I1387" s="46">
        <v>9</v>
      </c>
      <c r="J1387" s="46">
        <v>446</v>
      </c>
      <c r="K1387" s="46">
        <v>546</v>
      </c>
      <c r="L1387" s="46">
        <v>150</v>
      </c>
      <c r="M1387" s="46">
        <v>0</v>
      </c>
      <c r="N1387" s="46">
        <v>0</v>
      </c>
      <c r="O1387" s="46">
        <v>0</v>
      </c>
      <c r="P1387" s="46">
        <v>0</v>
      </c>
      <c r="Q1387" s="46">
        <v>0</v>
      </c>
      <c r="R1387" s="46">
        <v>0</v>
      </c>
      <c r="S1387" s="46">
        <v>0</v>
      </c>
      <c r="T1387" s="46">
        <v>0</v>
      </c>
      <c r="U1387" s="46">
        <v>0</v>
      </c>
      <c r="V1387" s="46">
        <v>0</v>
      </c>
      <c r="W1387" s="46">
        <v>0</v>
      </c>
      <c r="X1387" s="46">
        <v>0</v>
      </c>
      <c r="Y1387" s="46">
        <v>0</v>
      </c>
      <c r="Z1387" s="46">
        <v>0</v>
      </c>
      <c r="AA1387" s="46">
        <v>0</v>
      </c>
      <c r="AB1387" s="46">
        <v>0</v>
      </c>
      <c r="AC1387" s="46">
        <v>0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>
        <v>0</v>
      </c>
      <c r="AJ1387" s="46">
        <v>0</v>
      </c>
      <c r="AK1387" s="46">
        <v>15</v>
      </c>
      <c r="AL1387" s="46">
        <v>19</v>
      </c>
      <c r="AM1387" s="46">
        <v>0</v>
      </c>
      <c r="AN1387" s="46">
        <v>0</v>
      </c>
      <c r="AO1387" s="46">
        <v>0</v>
      </c>
      <c r="AP1387" s="46">
        <v>0</v>
      </c>
      <c r="AQ1387" s="46">
        <v>0</v>
      </c>
      <c r="AR1387" s="46">
        <v>0</v>
      </c>
      <c r="AS1387" s="46">
        <v>0</v>
      </c>
      <c r="AT1387" s="46">
        <v>0</v>
      </c>
      <c r="AU1387" s="46">
        <v>0</v>
      </c>
      <c r="AV1387" s="46">
        <v>0</v>
      </c>
      <c r="AW1387" s="46">
        <v>0</v>
      </c>
      <c r="AX1387" s="46">
        <v>0</v>
      </c>
    </row>
    <row r="1388" spans="1:50">
      <c r="A1388" s="46">
        <v>1387</v>
      </c>
      <c r="B1388" s="46" t="s">
        <v>3098</v>
      </c>
      <c r="C1388" s="46" t="s">
        <v>2802</v>
      </c>
      <c r="D1388" s="46" t="s">
        <v>24</v>
      </c>
      <c r="E1388" s="46" t="s">
        <v>2878</v>
      </c>
      <c r="F1388" s="46" t="s">
        <v>2877</v>
      </c>
      <c r="G1388" s="46">
        <v>13</v>
      </c>
      <c r="H1388" s="46">
        <v>14</v>
      </c>
      <c r="I1388" s="46">
        <v>4</v>
      </c>
      <c r="J1388" s="46">
        <v>199</v>
      </c>
      <c r="K1388" s="46">
        <v>233</v>
      </c>
      <c r="L1388" s="46">
        <v>77</v>
      </c>
      <c r="M1388" s="46">
        <v>0</v>
      </c>
      <c r="N1388" s="46">
        <v>0</v>
      </c>
      <c r="O1388" s="46">
        <v>0</v>
      </c>
      <c r="P1388" s="46">
        <v>0</v>
      </c>
      <c r="Q1388" s="46">
        <v>0</v>
      </c>
      <c r="R1388" s="46">
        <v>0</v>
      </c>
      <c r="S1388" s="46">
        <v>0</v>
      </c>
      <c r="T1388" s="46">
        <v>0</v>
      </c>
      <c r="U1388" s="46">
        <v>0</v>
      </c>
      <c r="V1388" s="46">
        <v>0</v>
      </c>
      <c r="W1388" s="46">
        <v>0</v>
      </c>
      <c r="X1388" s="46">
        <v>0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0</v>
      </c>
      <c r="AF1388" s="46">
        <v>0</v>
      </c>
      <c r="AG1388" s="46">
        <v>0</v>
      </c>
      <c r="AH1388" s="46">
        <v>0</v>
      </c>
      <c r="AI1388" s="46">
        <v>0</v>
      </c>
      <c r="AJ1388" s="46">
        <v>0</v>
      </c>
      <c r="AK1388" s="46">
        <v>2</v>
      </c>
      <c r="AL1388" s="46">
        <v>2</v>
      </c>
      <c r="AM1388" s="46">
        <v>0</v>
      </c>
      <c r="AN1388" s="46">
        <v>0</v>
      </c>
      <c r="AO1388" s="46">
        <v>0</v>
      </c>
      <c r="AP1388" s="46">
        <v>0</v>
      </c>
      <c r="AQ1388" s="46">
        <v>0</v>
      </c>
      <c r="AR1388" s="46">
        <v>0</v>
      </c>
      <c r="AS1388" s="46">
        <v>0</v>
      </c>
      <c r="AT1388" s="46">
        <v>0</v>
      </c>
      <c r="AU1388" s="46">
        <v>0</v>
      </c>
      <c r="AV1388" s="46">
        <v>0</v>
      </c>
      <c r="AW1388" s="46">
        <v>0</v>
      </c>
      <c r="AX1388" s="46">
        <v>0</v>
      </c>
    </row>
    <row r="1389" spans="1:50">
      <c r="A1389" s="46">
        <v>1388</v>
      </c>
      <c r="B1389" s="46" t="s">
        <v>3098</v>
      </c>
      <c r="C1389" s="46" t="s">
        <v>2802</v>
      </c>
      <c r="D1389" s="46" t="s">
        <v>24</v>
      </c>
      <c r="E1389" s="46" t="s">
        <v>2880</v>
      </c>
      <c r="F1389" s="46" t="s">
        <v>2879</v>
      </c>
      <c r="G1389" s="46">
        <v>27</v>
      </c>
      <c r="H1389" s="46">
        <v>27</v>
      </c>
      <c r="I1389" s="46">
        <v>8</v>
      </c>
      <c r="J1389" s="46">
        <v>401.5</v>
      </c>
      <c r="K1389" s="46">
        <v>465.5</v>
      </c>
      <c r="L1389" s="46">
        <v>138</v>
      </c>
      <c r="M1389" s="46">
        <v>0</v>
      </c>
      <c r="N1389" s="46">
        <v>0</v>
      </c>
      <c r="O1389" s="46">
        <v>0</v>
      </c>
      <c r="P1389" s="46">
        <v>0</v>
      </c>
      <c r="Q1389" s="46">
        <v>0</v>
      </c>
      <c r="R1389" s="46">
        <v>0</v>
      </c>
      <c r="S1389" s="46">
        <v>0</v>
      </c>
      <c r="T1389" s="46">
        <v>0</v>
      </c>
      <c r="U1389" s="46">
        <v>0</v>
      </c>
      <c r="V1389" s="46">
        <v>0</v>
      </c>
      <c r="W1389" s="46">
        <v>0</v>
      </c>
      <c r="X1389" s="46">
        <v>0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v>0</v>
      </c>
      <c r="AG1389" s="46">
        <v>0</v>
      </c>
      <c r="AH1389" s="46">
        <v>0</v>
      </c>
      <c r="AI1389" s="46">
        <v>0</v>
      </c>
      <c r="AJ1389" s="46">
        <v>0</v>
      </c>
      <c r="AK1389" s="46">
        <v>4</v>
      </c>
      <c r="AL1389" s="46">
        <v>4</v>
      </c>
      <c r="AM1389" s="46">
        <v>0</v>
      </c>
      <c r="AN1389" s="46">
        <v>0</v>
      </c>
      <c r="AO1389" s="46">
        <v>0</v>
      </c>
      <c r="AP1389" s="46">
        <v>0</v>
      </c>
      <c r="AQ1389" s="46">
        <v>0</v>
      </c>
      <c r="AR1389" s="46">
        <v>0</v>
      </c>
      <c r="AS1389" s="46">
        <v>0</v>
      </c>
      <c r="AT1389" s="46">
        <v>0</v>
      </c>
      <c r="AU1389" s="46">
        <v>0</v>
      </c>
      <c r="AV1389" s="46">
        <v>0</v>
      </c>
      <c r="AW1389" s="46">
        <v>0</v>
      </c>
      <c r="AX1389" s="46">
        <v>0</v>
      </c>
    </row>
    <row r="1390" spans="1:50">
      <c r="A1390" s="46">
        <v>1389</v>
      </c>
      <c r="B1390" s="46" t="s">
        <v>3098</v>
      </c>
      <c r="C1390" s="46" t="s">
        <v>2802</v>
      </c>
      <c r="D1390" s="46" t="s">
        <v>24</v>
      </c>
      <c r="E1390" s="46" t="s">
        <v>2882</v>
      </c>
      <c r="F1390" s="46" t="s">
        <v>2881</v>
      </c>
      <c r="G1390" s="46">
        <v>25</v>
      </c>
      <c r="H1390" s="46">
        <v>29</v>
      </c>
      <c r="I1390" s="46">
        <v>6</v>
      </c>
      <c r="J1390" s="46">
        <v>362</v>
      </c>
      <c r="K1390" s="46">
        <v>509</v>
      </c>
      <c r="L1390" s="46">
        <v>126</v>
      </c>
      <c r="M1390" s="46">
        <v>0</v>
      </c>
      <c r="N1390" s="46">
        <v>0</v>
      </c>
      <c r="O1390" s="46">
        <v>0</v>
      </c>
      <c r="P1390" s="46">
        <v>0</v>
      </c>
      <c r="Q1390" s="46">
        <v>0</v>
      </c>
      <c r="R1390" s="46">
        <v>0</v>
      </c>
      <c r="S1390" s="46">
        <v>0</v>
      </c>
      <c r="T1390" s="46">
        <v>0</v>
      </c>
      <c r="U1390" s="46">
        <v>0</v>
      </c>
      <c r="V1390" s="46">
        <v>0</v>
      </c>
      <c r="W1390" s="46">
        <v>0</v>
      </c>
      <c r="X1390" s="46">
        <v>0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0</v>
      </c>
      <c r="AF1390" s="46">
        <v>0</v>
      </c>
      <c r="AG1390" s="46">
        <v>0</v>
      </c>
      <c r="AH1390" s="46">
        <v>0</v>
      </c>
      <c r="AI1390" s="46">
        <v>0</v>
      </c>
      <c r="AJ1390" s="46">
        <v>0</v>
      </c>
      <c r="AK1390" s="46">
        <v>10</v>
      </c>
      <c r="AL1390" s="46">
        <v>9</v>
      </c>
      <c r="AM1390" s="46">
        <v>0</v>
      </c>
      <c r="AN1390" s="46">
        <v>0</v>
      </c>
      <c r="AO1390" s="46">
        <v>0</v>
      </c>
      <c r="AP1390" s="46">
        <v>0</v>
      </c>
      <c r="AQ1390" s="46">
        <v>0</v>
      </c>
      <c r="AR1390" s="46">
        <v>0</v>
      </c>
      <c r="AS1390" s="46">
        <v>0</v>
      </c>
      <c r="AT1390" s="46">
        <v>0</v>
      </c>
      <c r="AU1390" s="46">
        <v>0</v>
      </c>
      <c r="AV1390" s="46">
        <v>0</v>
      </c>
      <c r="AW1390" s="46">
        <v>0</v>
      </c>
      <c r="AX1390" s="46">
        <v>0</v>
      </c>
    </row>
    <row r="1391" spans="1:50">
      <c r="A1391" s="46">
        <v>1390</v>
      </c>
      <c r="B1391" s="46" t="s">
        <v>3098</v>
      </c>
      <c r="C1391" s="46" t="s">
        <v>2802</v>
      </c>
      <c r="D1391" s="46" t="s">
        <v>24</v>
      </c>
      <c r="E1391" s="46" t="s">
        <v>2884</v>
      </c>
      <c r="F1391" s="46" t="s">
        <v>2883</v>
      </c>
      <c r="G1391" s="46">
        <v>19</v>
      </c>
      <c r="H1391" s="46">
        <v>25</v>
      </c>
      <c r="I1391" s="46">
        <v>8</v>
      </c>
      <c r="J1391" s="46">
        <v>474</v>
      </c>
      <c r="K1391" s="46">
        <v>578</v>
      </c>
      <c r="L1391" s="46">
        <v>148</v>
      </c>
      <c r="M1391" s="46">
        <v>0</v>
      </c>
      <c r="N1391" s="46">
        <v>0</v>
      </c>
      <c r="O1391" s="46">
        <v>0</v>
      </c>
      <c r="P1391" s="46">
        <v>0</v>
      </c>
      <c r="Q1391" s="46">
        <v>0</v>
      </c>
      <c r="R1391" s="46">
        <v>0</v>
      </c>
      <c r="S1391" s="46">
        <v>0</v>
      </c>
      <c r="T1391" s="46">
        <v>0</v>
      </c>
      <c r="U1391" s="46">
        <v>0</v>
      </c>
      <c r="V1391" s="46">
        <v>0</v>
      </c>
      <c r="W1391" s="46">
        <v>0</v>
      </c>
      <c r="X1391" s="46">
        <v>0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</v>
      </c>
      <c r="AF1391" s="46">
        <v>0</v>
      </c>
      <c r="AG1391" s="46">
        <v>0</v>
      </c>
      <c r="AH1391" s="46">
        <v>0</v>
      </c>
      <c r="AI1391" s="46">
        <v>0</v>
      </c>
      <c r="AJ1391" s="46">
        <v>0</v>
      </c>
      <c r="AK1391" s="46">
        <v>16</v>
      </c>
      <c r="AL1391" s="46">
        <v>13</v>
      </c>
      <c r="AM1391" s="46">
        <v>0</v>
      </c>
      <c r="AN1391" s="46">
        <v>0</v>
      </c>
      <c r="AO1391" s="46">
        <v>0</v>
      </c>
      <c r="AP1391" s="46">
        <v>0</v>
      </c>
      <c r="AQ1391" s="46">
        <v>0</v>
      </c>
      <c r="AR1391" s="46">
        <v>0</v>
      </c>
      <c r="AS1391" s="46">
        <v>0</v>
      </c>
      <c r="AT1391" s="46">
        <v>0</v>
      </c>
      <c r="AU1391" s="46">
        <v>0</v>
      </c>
      <c r="AV1391" s="46">
        <v>0</v>
      </c>
      <c r="AW1391" s="46">
        <v>0</v>
      </c>
      <c r="AX1391" s="46">
        <v>0</v>
      </c>
    </row>
    <row r="1392" spans="1:50">
      <c r="A1392" s="46">
        <v>1391</v>
      </c>
      <c r="B1392" s="46" t="s">
        <v>3098</v>
      </c>
      <c r="C1392" s="46" t="s">
        <v>2802</v>
      </c>
      <c r="D1392" s="46" t="s">
        <v>29</v>
      </c>
      <c r="E1392" s="46" t="s">
        <v>2886</v>
      </c>
      <c r="F1392" s="46" t="s">
        <v>2885</v>
      </c>
      <c r="G1392" s="46">
        <v>37</v>
      </c>
      <c r="H1392" s="46">
        <v>44</v>
      </c>
      <c r="I1392" s="46">
        <v>19</v>
      </c>
      <c r="J1392" s="46">
        <v>1082</v>
      </c>
      <c r="K1392" s="46">
        <v>1319</v>
      </c>
      <c r="L1392" s="46">
        <v>321</v>
      </c>
      <c r="M1392" s="46">
        <v>0</v>
      </c>
      <c r="N1392" s="46">
        <v>0</v>
      </c>
      <c r="O1392" s="46">
        <v>0</v>
      </c>
      <c r="P1392" s="46">
        <v>0</v>
      </c>
      <c r="Q1392" s="46">
        <v>0</v>
      </c>
      <c r="R1392" s="46">
        <v>0</v>
      </c>
      <c r="S1392" s="46">
        <v>0</v>
      </c>
      <c r="T1392" s="46">
        <v>0</v>
      </c>
      <c r="U1392" s="46">
        <v>0</v>
      </c>
      <c r="V1392" s="46">
        <v>0</v>
      </c>
      <c r="W1392" s="46">
        <v>0</v>
      </c>
      <c r="X1392" s="46">
        <v>0</v>
      </c>
      <c r="Y1392" s="46">
        <v>1029</v>
      </c>
      <c r="Z1392" s="46">
        <v>40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v>0</v>
      </c>
      <c r="AG1392" s="46">
        <v>0</v>
      </c>
      <c r="AH1392" s="46">
        <v>0</v>
      </c>
      <c r="AI1392" s="46">
        <v>0</v>
      </c>
      <c r="AJ1392" s="46">
        <v>0</v>
      </c>
      <c r="AK1392" s="46">
        <v>31</v>
      </c>
      <c r="AL1392" s="46">
        <v>24</v>
      </c>
      <c r="AM1392" s="46">
        <v>21</v>
      </c>
      <c r="AN1392" s="46">
        <v>17</v>
      </c>
      <c r="AO1392" s="46">
        <v>0</v>
      </c>
      <c r="AP1392" s="46">
        <v>0</v>
      </c>
      <c r="AQ1392" s="46">
        <v>0</v>
      </c>
      <c r="AR1392" s="46">
        <v>0</v>
      </c>
      <c r="AS1392" s="46">
        <v>0</v>
      </c>
      <c r="AT1392" s="46">
        <v>0</v>
      </c>
      <c r="AU1392" s="46">
        <v>0</v>
      </c>
      <c r="AV1392" s="46">
        <v>0</v>
      </c>
      <c r="AW1392" s="46">
        <v>0</v>
      </c>
      <c r="AX1392" s="46">
        <v>0</v>
      </c>
    </row>
    <row r="1393" spans="1:50">
      <c r="A1393" s="46">
        <v>1392</v>
      </c>
      <c r="B1393" s="46" t="s">
        <v>3098</v>
      </c>
      <c r="C1393" s="46" t="s">
        <v>2802</v>
      </c>
      <c r="D1393" s="46" t="s">
        <v>24</v>
      </c>
      <c r="E1393" s="46" t="s">
        <v>2888</v>
      </c>
      <c r="F1393" s="46" t="s">
        <v>2887</v>
      </c>
      <c r="G1393" s="46">
        <v>16</v>
      </c>
      <c r="H1393" s="46">
        <v>20</v>
      </c>
      <c r="I1393" s="46">
        <v>6</v>
      </c>
      <c r="J1393" s="46">
        <v>312</v>
      </c>
      <c r="K1393" s="46">
        <v>334</v>
      </c>
      <c r="L1393" s="46">
        <v>93</v>
      </c>
      <c r="M1393" s="46">
        <v>0</v>
      </c>
      <c r="N1393" s="46">
        <v>0</v>
      </c>
      <c r="O1393" s="46">
        <v>0</v>
      </c>
      <c r="P1393" s="46">
        <v>0</v>
      </c>
      <c r="Q1393" s="46">
        <v>0</v>
      </c>
      <c r="R1393" s="46">
        <v>0</v>
      </c>
      <c r="S1393" s="46">
        <v>0</v>
      </c>
      <c r="T1393" s="46">
        <v>0</v>
      </c>
      <c r="U1393" s="46">
        <v>0</v>
      </c>
      <c r="V1393" s="46">
        <v>0</v>
      </c>
      <c r="W1393" s="46">
        <v>0</v>
      </c>
      <c r="X1393" s="46">
        <v>0</v>
      </c>
      <c r="Y1393" s="46">
        <v>0</v>
      </c>
      <c r="Z1393" s="46">
        <v>0</v>
      </c>
      <c r="AA1393" s="46">
        <v>0</v>
      </c>
      <c r="AB1393" s="46">
        <v>0</v>
      </c>
      <c r="AC1393" s="46">
        <v>0</v>
      </c>
      <c r="AD1393" s="46">
        <v>0</v>
      </c>
      <c r="AE1393" s="46">
        <v>0</v>
      </c>
      <c r="AF1393" s="46">
        <v>0</v>
      </c>
      <c r="AG1393" s="46">
        <v>0</v>
      </c>
      <c r="AH1393" s="46">
        <v>0</v>
      </c>
      <c r="AI1393" s="46">
        <v>0</v>
      </c>
      <c r="AJ1393" s="46">
        <v>0</v>
      </c>
      <c r="AK1393" s="46">
        <v>13</v>
      </c>
      <c r="AL1393" s="46">
        <v>9</v>
      </c>
      <c r="AM1393" s="46">
        <v>0</v>
      </c>
      <c r="AN1393" s="46">
        <v>0</v>
      </c>
      <c r="AO1393" s="46">
        <v>0</v>
      </c>
      <c r="AP1393" s="46">
        <v>0</v>
      </c>
      <c r="AQ1393" s="46">
        <v>0</v>
      </c>
      <c r="AR1393" s="46">
        <v>0</v>
      </c>
      <c r="AS1393" s="46">
        <v>0</v>
      </c>
      <c r="AT1393" s="46">
        <v>0</v>
      </c>
      <c r="AU1393" s="46">
        <v>0</v>
      </c>
      <c r="AV1393" s="46">
        <v>0</v>
      </c>
      <c r="AW1393" s="46">
        <v>0</v>
      </c>
      <c r="AX1393" s="46">
        <v>0</v>
      </c>
    </row>
    <row r="1394" spans="1:50">
      <c r="A1394" s="46">
        <v>1393</v>
      </c>
      <c r="B1394" s="46" t="s">
        <v>3098</v>
      </c>
      <c r="C1394" s="46" t="s">
        <v>2802</v>
      </c>
      <c r="D1394" s="46" t="s">
        <v>24</v>
      </c>
      <c r="E1394" s="46" t="s">
        <v>2890</v>
      </c>
      <c r="F1394" s="46" t="s">
        <v>2889</v>
      </c>
      <c r="G1394" s="46">
        <v>33</v>
      </c>
      <c r="H1394" s="46">
        <v>32</v>
      </c>
      <c r="I1394" s="46">
        <v>8</v>
      </c>
      <c r="J1394" s="46">
        <v>388</v>
      </c>
      <c r="K1394" s="46">
        <v>524</v>
      </c>
      <c r="L1394" s="46">
        <v>143</v>
      </c>
      <c r="M1394" s="46">
        <v>0</v>
      </c>
      <c r="N1394" s="46">
        <v>0</v>
      </c>
      <c r="O1394" s="46">
        <v>0</v>
      </c>
      <c r="P1394" s="46">
        <v>0</v>
      </c>
      <c r="Q1394" s="46">
        <v>0</v>
      </c>
      <c r="R1394" s="46">
        <v>0</v>
      </c>
      <c r="S1394" s="46">
        <v>0</v>
      </c>
      <c r="T1394" s="46">
        <v>0</v>
      </c>
      <c r="U1394" s="46">
        <v>0</v>
      </c>
      <c r="V1394" s="46">
        <v>0</v>
      </c>
      <c r="W1394" s="46">
        <v>0</v>
      </c>
      <c r="X1394" s="46">
        <v>0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0</v>
      </c>
      <c r="AF1394" s="46">
        <v>0</v>
      </c>
      <c r="AG1394" s="46">
        <v>0</v>
      </c>
      <c r="AH1394" s="46">
        <v>0</v>
      </c>
      <c r="AI1394" s="46">
        <v>0</v>
      </c>
      <c r="AJ1394" s="46">
        <v>0</v>
      </c>
      <c r="AK1394" s="46">
        <v>0</v>
      </c>
      <c r="AL1394" s="46">
        <v>0</v>
      </c>
      <c r="AM1394" s="46">
        <v>0</v>
      </c>
      <c r="AN1394" s="46">
        <v>0</v>
      </c>
      <c r="AO1394" s="46">
        <v>0</v>
      </c>
      <c r="AP1394" s="46">
        <v>0</v>
      </c>
      <c r="AQ1394" s="46">
        <v>0</v>
      </c>
      <c r="AR1394" s="46">
        <v>0</v>
      </c>
      <c r="AS1394" s="46">
        <v>0</v>
      </c>
      <c r="AT1394" s="46">
        <v>0</v>
      </c>
      <c r="AU1394" s="46">
        <v>0</v>
      </c>
      <c r="AV1394" s="46">
        <v>0</v>
      </c>
      <c r="AW1394" s="46">
        <v>0</v>
      </c>
      <c r="AX1394" s="46">
        <v>0</v>
      </c>
    </row>
    <row r="1395" spans="1:50">
      <c r="A1395" s="46">
        <v>1394</v>
      </c>
      <c r="B1395" s="46" t="s">
        <v>3098</v>
      </c>
      <c r="C1395" s="46" t="s">
        <v>2802</v>
      </c>
      <c r="D1395" s="46" t="s">
        <v>24</v>
      </c>
      <c r="E1395" s="46" t="s">
        <v>2892</v>
      </c>
      <c r="F1395" s="46" t="s">
        <v>2891</v>
      </c>
      <c r="G1395" s="46">
        <v>17</v>
      </c>
      <c r="H1395" s="46">
        <v>23</v>
      </c>
      <c r="I1395" s="46">
        <v>7</v>
      </c>
      <c r="J1395" s="46">
        <v>338</v>
      </c>
      <c r="K1395" s="46">
        <v>391</v>
      </c>
      <c r="L1395" s="46">
        <v>118</v>
      </c>
      <c r="M1395" s="46">
        <v>0</v>
      </c>
      <c r="N1395" s="46">
        <v>0</v>
      </c>
      <c r="O1395" s="46">
        <v>0</v>
      </c>
      <c r="P1395" s="46">
        <v>0</v>
      </c>
      <c r="Q1395" s="46">
        <v>0</v>
      </c>
      <c r="R1395" s="46">
        <v>0</v>
      </c>
      <c r="S1395" s="46">
        <v>0</v>
      </c>
      <c r="T1395" s="46">
        <v>0</v>
      </c>
      <c r="U1395" s="46">
        <v>0</v>
      </c>
      <c r="V1395" s="46">
        <v>0</v>
      </c>
      <c r="W1395" s="46">
        <v>0</v>
      </c>
      <c r="X1395" s="46">
        <v>0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0</v>
      </c>
      <c r="AF1395" s="46">
        <v>0</v>
      </c>
      <c r="AG1395" s="46">
        <v>0</v>
      </c>
      <c r="AH1395" s="46">
        <v>0</v>
      </c>
      <c r="AI1395" s="46">
        <v>0</v>
      </c>
      <c r="AJ1395" s="46">
        <v>0</v>
      </c>
      <c r="AK1395" s="46">
        <v>5</v>
      </c>
      <c r="AL1395" s="46">
        <v>10</v>
      </c>
      <c r="AM1395" s="46">
        <v>0</v>
      </c>
      <c r="AN1395" s="46">
        <v>0</v>
      </c>
      <c r="AO1395" s="46">
        <v>0</v>
      </c>
      <c r="AP1395" s="46">
        <v>0</v>
      </c>
      <c r="AQ1395" s="46">
        <v>0</v>
      </c>
      <c r="AR1395" s="46">
        <v>0</v>
      </c>
      <c r="AS1395" s="46">
        <v>0</v>
      </c>
      <c r="AT1395" s="46">
        <v>0</v>
      </c>
      <c r="AU1395" s="46">
        <v>0</v>
      </c>
      <c r="AV1395" s="46">
        <v>0</v>
      </c>
      <c r="AW1395" s="46">
        <v>0</v>
      </c>
      <c r="AX1395" s="46">
        <v>0</v>
      </c>
    </row>
    <row r="1396" spans="1:50">
      <c r="A1396" s="46">
        <v>1395</v>
      </c>
      <c r="B1396" s="46" t="s">
        <v>3098</v>
      </c>
      <c r="C1396" s="46" t="s">
        <v>2802</v>
      </c>
      <c r="D1396" s="46" t="s">
        <v>24</v>
      </c>
      <c r="E1396" s="46" t="s">
        <v>2894</v>
      </c>
      <c r="F1396" s="46" t="s">
        <v>2893</v>
      </c>
      <c r="G1396" s="46">
        <v>16</v>
      </c>
      <c r="H1396" s="46">
        <v>20</v>
      </c>
      <c r="I1396" s="46">
        <v>6</v>
      </c>
      <c r="J1396" s="46">
        <v>290</v>
      </c>
      <c r="K1396" s="46">
        <v>392.5</v>
      </c>
      <c r="L1396" s="46">
        <v>94</v>
      </c>
      <c r="M1396" s="46">
        <v>0</v>
      </c>
      <c r="N1396" s="46">
        <v>0</v>
      </c>
      <c r="O1396" s="46">
        <v>0</v>
      </c>
      <c r="P1396" s="46">
        <v>0</v>
      </c>
      <c r="Q1396" s="46">
        <v>0</v>
      </c>
      <c r="R1396" s="46">
        <v>0</v>
      </c>
      <c r="S1396" s="46">
        <v>0</v>
      </c>
      <c r="T1396" s="46">
        <v>0</v>
      </c>
      <c r="U1396" s="46">
        <v>0</v>
      </c>
      <c r="V1396" s="46">
        <v>0</v>
      </c>
      <c r="W1396" s="46">
        <v>0</v>
      </c>
      <c r="X1396" s="46">
        <v>0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</v>
      </c>
      <c r="AF1396" s="46">
        <v>0</v>
      </c>
      <c r="AG1396" s="46">
        <v>0</v>
      </c>
      <c r="AH1396" s="46">
        <v>0</v>
      </c>
      <c r="AI1396" s="46">
        <v>0</v>
      </c>
      <c r="AJ1396" s="46">
        <v>0</v>
      </c>
      <c r="AK1396" s="46">
        <v>6</v>
      </c>
      <c r="AL1396" s="46">
        <v>6</v>
      </c>
      <c r="AM1396" s="46">
        <v>0</v>
      </c>
      <c r="AN1396" s="46">
        <v>0</v>
      </c>
      <c r="AO1396" s="46">
        <v>0</v>
      </c>
      <c r="AP1396" s="46">
        <v>0</v>
      </c>
      <c r="AQ1396" s="46">
        <v>0</v>
      </c>
      <c r="AR1396" s="46">
        <v>0</v>
      </c>
      <c r="AS1396" s="46">
        <v>0</v>
      </c>
      <c r="AT1396" s="46">
        <v>0</v>
      </c>
      <c r="AU1396" s="46">
        <v>0</v>
      </c>
      <c r="AV1396" s="46">
        <v>0</v>
      </c>
      <c r="AW1396" s="46">
        <v>0</v>
      </c>
      <c r="AX1396" s="46">
        <v>0</v>
      </c>
    </row>
    <row r="1397" spans="1:50">
      <c r="A1397" s="46">
        <v>1396</v>
      </c>
      <c r="B1397" s="46" t="s">
        <v>3098</v>
      </c>
      <c r="C1397" s="46" t="s">
        <v>2802</v>
      </c>
      <c r="D1397" s="46" t="s">
        <v>24</v>
      </c>
      <c r="E1397" s="46" t="s">
        <v>2896</v>
      </c>
      <c r="F1397" s="46" t="s">
        <v>2895</v>
      </c>
      <c r="G1397" s="46">
        <v>22</v>
      </c>
      <c r="H1397" s="46">
        <v>31</v>
      </c>
      <c r="I1397" s="46">
        <v>10</v>
      </c>
      <c r="J1397" s="46">
        <v>597</v>
      </c>
      <c r="K1397" s="46">
        <v>814</v>
      </c>
      <c r="L1397" s="46">
        <v>221</v>
      </c>
      <c r="M1397" s="46">
        <v>0</v>
      </c>
      <c r="N1397" s="46">
        <v>0</v>
      </c>
      <c r="O1397" s="46">
        <v>0</v>
      </c>
      <c r="P1397" s="46">
        <v>0</v>
      </c>
      <c r="Q1397" s="46">
        <v>0</v>
      </c>
      <c r="R1397" s="46">
        <v>0</v>
      </c>
      <c r="S1397" s="46">
        <v>0</v>
      </c>
      <c r="T1397" s="46">
        <v>0</v>
      </c>
      <c r="U1397" s="46">
        <v>0</v>
      </c>
      <c r="V1397" s="46">
        <v>0</v>
      </c>
      <c r="W1397" s="46">
        <v>0</v>
      </c>
      <c r="X1397" s="46">
        <v>0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0</v>
      </c>
      <c r="AF1397" s="46">
        <v>0</v>
      </c>
      <c r="AG1397" s="46">
        <v>0</v>
      </c>
      <c r="AH1397" s="46">
        <v>0</v>
      </c>
      <c r="AI1397" s="46">
        <v>0</v>
      </c>
      <c r="AJ1397" s="46">
        <v>0</v>
      </c>
      <c r="AK1397" s="46">
        <v>13</v>
      </c>
      <c r="AL1397" s="46">
        <v>9</v>
      </c>
      <c r="AM1397" s="46">
        <v>0</v>
      </c>
      <c r="AN1397" s="46">
        <v>0</v>
      </c>
      <c r="AO1397" s="46">
        <v>0</v>
      </c>
      <c r="AP1397" s="46">
        <v>0</v>
      </c>
      <c r="AQ1397" s="46">
        <v>0</v>
      </c>
      <c r="AR1397" s="46">
        <v>0</v>
      </c>
      <c r="AS1397" s="46">
        <v>0</v>
      </c>
      <c r="AT1397" s="46">
        <v>0</v>
      </c>
      <c r="AU1397" s="46">
        <v>0</v>
      </c>
      <c r="AV1397" s="46">
        <v>0</v>
      </c>
      <c r="AW1397" s="46">
        <v>0</v>
      </c>
      <c r="AX1397" s="46">
        <v>0</v>
      </c>
    </row>
    <row r="1398" spans="1:50">
      <c r="A1398" s="46">
        <v>1397</v>
      </c>
      <c r="B1398" s="46" t="s">
        <v>3098</v>
      </c>
      <c r="C1398" s="46" t="s">
        <v>2802</v>
      </c>
      <c r="D1398" s="46" t="s">
        <v>24</v>
      </c>
      <c r="E1398" s="46" t="s">
        <v>2898</v>
      </c>
      <c r="F1398" s="46" t="s">
        <v>2897</v>
      </c>
      <c r="G1398" s="46">
        <v>21</v>
      </c>
      <c r="H1398" s="46">
        <v>28</v>
      </c>
      <c r="I1398" s="46">
        <v>8</v>
      </c>
      <c r="J1398" s="46">
        <v>489</v>
      </c>
      <c r="K1398" s="46">
        <v>631</v>
      </c>
      <c r="L1398" s="46">
        <v>153</v>
      </c>
      <c r="M1398" s="46">
        <v>0</v>
      </c>
      <c r="N1398" s="46">
        <v>0</v>
      </c>
      <c r="O1398" s="46">
        <v>0</v>
      </c>
      <c r="P1398" s="46">
        <v>0</v>
      </c>
      <c r="Q1398" s="46">
        <v>0</v>
      </c>
      <c r="R1398" s="46">
        <v>0</v>
      </c>
      <c r="S1398" s="46">
        <v>0</v>
      </c>
      <c r="T1398" s="46">
        <v>0</v>
      </c>
      <c r="U1398" s="46">
        <v>0</v>
      </c>
      <c r="V1398" s="46">
        <v>0</v>
      </c>
      <c r="W1398" s="46">
        <v>0</v>
      </c>
      <c r="X1398" s="46">
        <v>0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0</v>
      </c>
      <c r="AF1398" s="46">
        <v>0</v>
      </c>
      <c r="AG1398" s="46">
        <v>0</v>
      </c>
      <c r="AH1398" s="46">
        <v>0</v>
      </c>
      <c r="AI1398" s="46">
        <v>0</v>
      </c>
      <c r="AJ1398" s="46">
        <v>0</v>
      </c>
      <c r="AK1398" s="46">
        <v>23</v>
      </c>
      <c r="AL1398" s="46">
        <v>16</v>
      </c>
      <c r="AM1398" s="46">
        <v>0</v>
      </c>
      <c r="AN1398" s="46">
        <v>0</v>
      </c>
      <c r="AO1398" s="46">
        <v>0</v>
      </c>
      <c r="AP1398" s="46">
        <v>0</v>
      </c>
      <c r="AQ1398" s="46">
        <v>0</v>
      </c>
      <c r="AR1398" s="46">
        <v>0</v>
      </c>
      <c r="AS1398" s="46">
        <v>0</v>
      </c>
      <c r="AT1398" s="46">
        <v>0</v>
      </c>
      <c r="AU1398" s="46">
        <v>0</v>
      </c>
      <c r="AV1398" s="46">
        <v>0</v>
      </c>
      <c r="AW1398" s="46">
        <v>0</v>
      </c>
      <c r="AX1398" s="46">
        <v>0</v>
      </c>
    </row>
    <row r="1399" spans="1:50">
      <c r="A1399" s="46">
        <v>1398</v>
      </c>
      <c r="B1399" s="46" t="s">
        <v>3098</v>
      </c>
      <c r="C1399" s="46" t="s">
        <v>2802</v>
      </c>
      <c r="D1399" s="46" t="s">
        <v>29</v>
      </c>
      <c r="E1399" s="46" t="s">
        <v>2900</v>
      </c>
      <c r="F1399" s="46" t="s">
        <v>2899</v>
      </c>
      <c r="G1399" s="46">
        <v>64</v>
      </c>
      <c r="H1399" s="46">
        <v>85</v>
      </c>
      <c r="I1399" s="46">
        <v>26</v>
      </c>
      <c r="J1399" s="46">
        <v>1092</v>
      </c>
      <c r="K1399" s="46">
        <v>1479</v>
      </c>
      <c r="L1399" s="46">
        <v>324</v>
      </c>
      <c r="M1399" s="46">
        <v>0</v>
      </c>
      <c r="N1399" s="46">
        <v>0</v>
      </c>
      <c r="O1399" s="46">
        <v>0</v>
      </c>
      <c r="P1399" s="46">
        <v>0</v>
      </c>
      <c r="Q1399" s="46">
        <v>0</v>
      </c>
      <c r="R1399" s="46">
        <v>0</v>
      </c>
      <c r="S1399" s="46">
        <v>0</v>
      </c>
      <c r="T1399" s="46">
        <v>0</v>
      </c>
      <c r="U1399" s="46">
        <v>0</v>
      </c>
      <c r="V1399" s="46">
        <v>0</v>
      </c>
      <c r="W1399" s="46">
        <v>0</v>
      </c>
      <c r="X1399" s="46">
        <v>0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0</v>
      </c>
      <c r="AF1399" s="46">
        <v>0</v>
      </c>
      <c r="AG1399" s="46">
        <v>0</v>
      </c>
      <c r="AH1399" s="46">
        <v>0</v>
      </c>
      <c r="AI1399" s="46">
        <v>0</v>
      </c>
      <c r="AJ1399" s="46">
        <v>0</v>
      </c>
      <c r="AK1399" s="46">
        <v>45</v>
      </c>
      <c r="AL1399" s="46">
        <v>41</v>
      </c>
      <c r="AM1399" s="46">
        <v>0</v>
      </c>
      <c r="AN1399" s="46">
        <v>0</v>
      </c>
      <c r="AO1399" s="46">
        <v>0</v>
      </c>
      <c r="AP1399" s="46">
        <v>0</v>
      </c>
      <c r="AQ1399" s="46">
        <v>0</v>
      </c>
      <c r="AR1399" s="46">
        <v>0</v>
      </c>
      <c r="AS1399" s="46">
        <v>0</v>
      </c>
      <c r="AT1399" s="46">
        <v>0</v>
      </c>
      <c r="AU1399" s="46">
        <v>0</v>
      </c>
      <c r="AV1399" s="46">
        <v>0</v>
      </c>
      <c r="AW1399" s="46">
        <v>0</v>
      </c>
      <c r="AX1399" s="46">
        <v>0</v>
      </c>
    </row>
    <row r="1400" spans="1:50">
      <c r="A1400" s="46">
        <v>1399</v>
      </c>
      <c r="B1400" s="46" t="s">
        <v>3098</v>
      </c>
      <c r="C1400" s="46" t="s">
        <v>2802</v>
      </c>
      <c r="D1400" s="46" t="s">
        <v>24</v>
      </c>
      <c r="E1400" s="46" t="s">
        <v>2902</v>
      </c>
      <c r="F1400" s="46" t="s">
        <v>2901</v>
      </c>
      <c r="G1400" s="46">
        <v>21</v>
      </c>
      <c r="H1400" s="46">
        <v>24</v>
      </c>
      <c r="I1400" s="46">
        <v>6</v>
      </c>
      <c r="J1400" s="46">
        <v>195</v>
      </c>
      <c r="K1400" s="46">
        <v>285</v>
      </c>
      <c r="L1400" s="46">
        <v>93</v>
      </c>
      <c r="M1400" s="46">
        <v>0</v>
      </c>
      <c r="N1400" s="46">
        <v>0</v>
      </c>
      <c r="O1400" s="46">
        <v>0</v>
      </c>
      <c r="P1400" s="46">
        <v>0</v>
      </c>
      <c r="Q1400" s="46">
        <v>0</v>
      </c>
      <c r="R1400" s="46">
        <v>0</v>
      </c>
      <c r="S1400" s="46">
        <v>0</v>
      </c>
      <c r="T1400" s="46">
        <v>0</v>
      </c>
      <c r="U1400" s="46">
        <v>0</v>
      </c>
      <c r="V1400" s="46">
        <v>0</v>
      </c>
      <c r="W1400" s="46">
        <v>0</v>
      </c>
      <c r="X1400" s="46">
        <v>0</v>
      </c>
      <c r="Y1400" s="46">
        <v>0</v>
      </c>
      <c r="Z1400" s="46">
        <v>0</v>
      </c>
      <c r="AA1400" s="46">
        <v>0</v>
      </c>
      <c r="AB1400" s="46">
        <v>0</v>
      </c>
      <c r="AC1400" s="46">
        <v>0</v>
      </c>
      <c r="AD1400" s="46">
        <v>0</v>
      </c>
      <c r="AE1400" s="46">
        <v>0</v>
      </c>
      <c r="AF1400" s="46">
        <v>0</v>
      </c>
      <c r="AG1400" s="46">
        <v>0</v>
      </c>
      <c r="AH1400" s="46">
        <v>0</v>
      </c>
      <c r="AI1400" s="46">
        <v>0</v>
      </c>
      <c r="AJ1400" s="46">
        <v>0</v>
      </c>
      <c r="AK1400" s="46">
        <v>1</v>
      </c>
      <c r="AL1400" s="46">
        <v>1</v>
      </c>
      <c r="AM1400" s="46">
        <v>0</v>
      </c>
      <c r="AN1400" s="46">
        <v>0</v>
      </c>
      <c r="AO1400" s="46">
        <v>0</v>
      </c>
      <c r="AP1400" s="46">
        <v>0</v>
      </c>
      <c r="AQ1400" s="46">
        <v>0</v>
      </c>
      <c r="AR1400" s="46">
        <v>0</v>
      </c>
      <c r="AS1400" s="46">
        <v>0</v>
      </c>
      <c r="AT1400" s="46">
        <v>0</v>
      </c>
      <c r="AU1400" s="46">
        <v>0</v>
      </c>
      <c r="AV1400" s="46">
        <v>0</v>
      </c>
      <c r="AW1400" s="46">
        <v>0</v>
      </c>
      <c r="AX1400" s="46">
        <v>0</v>
      </c>
    </row>
    <row r="1401" spans="1:50">
      <c r="A1401" s="46">
        <v>1400</v>
      </c>
      <c r="B1401" s="46" t="s">
        <v>3098</v>
      </c>
      <c r="C1401" s="46" t="s">
        <v>2802</v>
      </c>
      <c r="D1401" s="46" t="s">
        <v>24</v>
      </c>
      <c r="E1401" s="46" t="s">
        <v>2904</v>
      </c>
      <c r="F1401" s="46" t="s">
        <v>2903</v>
      </c>
      <c r="G1401" s="46">
        <v>16</v>
      </c>
      <c r="H1401" s="46">
        <v>30</v>
      </c>
      <c r="I1401" s="46">
        <v>9</v>
      </c>
      <c r="J1401" s="46">
        <v>511.5</v>
      </c>
      <c r="K1401" s="46">
        <v>611</v>
      </c>
      <c r="L1401" s="46">
        <v>154</v>
      </c>
      <c r="M1401" s="46">
        <v>0</v>
      </c>
      <c r="N1401" s="46">
        <v>0</v>
      </c>
      <c r="O1401" s="46">
        <v>0</v>
      </c>
      <c r="P1401" s="46">
        <v>0</v>
      </c>
      <c r="Q1401" s="46">
        <v>0</v>
      </c>
      <c r="R1401" s="46">
        <v>0</v>
      </c>
      <c r="S1401" s="46">
        <v>0</v>
      </c>
      <c r="T1401" s="46">
        <v>0</v>
      </c>
      <c r="U1401" s="46">
        <v>0</v>
      </c>
      <c r="V1401" s="46">
        <v>0</v>
      </c>
      <c r="W1401" s="46">
        <v>0</v>
      </c>
      <c r="X1401" s="46">
        <v>0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0</v>
      </c>
      <c r="AF1401" s="46">
        <v>0</v>
      </c>
      <c r="AG1401" s="46">
        <v>0</v>
      </c>
      <c r="AH1401" s="46">
        <v>0</v>
      </c>
      <c r="AI1401" s="46">
        <v>0</v>
      </c>
      <c r="AJ1401" s="46">
        <v>0</v>
      </c>
      <c r="AK1401" s="46">
        <v>15</v>
      </c>
      <c r="AL1401" s="46">
        <v>12</v>
      </c>
      <c r="AM1401" s="46">
        <v>0</v>
      </c>
      <c r="AN1401" s="46">
        <v>0</v>
      </c>
      <c r="AO1401" s="46">
        <v>0</v>
      </c>
      <c r="AP1401" s="46">
        <v>0</v>
      </c>
      <c r="AQ1401" s="46">
        <v>0</v>
      </c>
      <c r="AR1401" s="46">
        <v>0</v>
      </c>
      <c r="AS1401" s="46">
        <v>0</v>
      </c>
      <c r="AT1401" s="46">
        <v>0</v>
      </c>
      <c r="AU1401" s="46">
        <v>0</v>
      </c>
      <c r="AV1401" s="46">
        <v>0</v>
      </c>
      <c r="AW1401" s="46">
        <v>0</v>
      </c>
      <c r="AX1401" s="46">
        <v>0</v>
      </c>
    </row>
    <row r="1402" spans="1:50">
      <c r="A1402" s="46">
        <v>1401</v>
      </c>
      <c r="B1402" s="46" t="s">
        <v>3098</v>
      </c>
      <c r="C1402" s="46" t="s">
        <v>2802</v>
      </c>
      <c r="D1402" s="46" t="s">
        <v>29</v>
      </c>
      <c r="E1402" s="46" t="s">
        <v>2906</v>
      </c>
      <c r="F1402" s="46" t="s">
        <v>2905</v>
      </c>
      <c r="G1402" s="46">
        <v>37</v>
      </c>
      <c r="H1402" s="46">
        <v>43</v>
      </c>
      <c r="I1402" s="46">
        <v>15</v>
      </c>
      <c r="J1402" s="46">
        <v>693</v>
      </c>
      <c r="K1402" s="46">
        <v>923</v>
      </c>
      <c r="L1402" s="46">
        <v>288</v>
      </c>
      <c r="M1402" s="46">
        <v>0</v>
      </c>
      <c r="N1402" s="46">
        <v>0</v>
      </c>
      <c r="O1402" s="46">
        <v>0</v>
      </c>
      <c r="P1402" s="46">
        <v>0</v>
      </c>
      <c r="Q1402" s="46">
        <v>0</v>
      </c>
      <c r="R1402" s="46">
        <v>0</v>
      </c>
      <c r="S1402" s="46">
        <v>0</v>
      </c>
      <c r="T1402" s="46">
        <v>0</v>
      </c>
      <c r="U1402" s="46">
        <v>0</v>
      </c>
      <c r="V1402" s="46">
        <v>0</v>
      </c>
      <c r="W1402" s="46">
        <v>0</v>
      </c>
      <c r="X1402" s="46">
        <v>0</v>
      </c>
      <c r="Y1402" s="46">
        <v>1904</v>
      </c>
      <c r="Z1402" s="46">
        <v>95</v>
      </c>
      <c r="AA1402" s="46">
        <v>0</v>
      </c>
      <c r="AB1402" s="46">
        <v>0</v>
      </c>
      <c r="AC1402" s="46">
        <v>0</v>
      </c>
      <c r="AD1402" s="46">
        <v>0</v>
      </c>
      <c r="AE1402" s="46">
        <v>16</v>
      </c>
      <c r="AF1402" s="46">
        <v>0</v>
      </c>
      <c r="AG1402" s="46">
        <v>0</v>
      </c>
      <c r="AH1402" s="46">
        <v>16</v>
      </c>
      <c r="AI1402" s="46">
        <v>0</v>
      </c>
      <c r="AJ1402" s="46">
        <v>0</v>
      </c>
      <c r="AK1402" s="46">
        <v>0</v>
      </c>
      <c r="AL1402" s="46">
        <v>0</v>
      </c>
      <c r="AM1402" s="46">
        <v>9</v>
      </c>
      <c r="AN1402" s="46">
        <v>9</v>
      </c>
      <c r="AO1402" s="46">
        <v>0</v>
      </c>
      <c r="AP1402" s="46">
        <v>0</v>
      </c>
      <c r="AQ1402" s="46">
        <v>0</v>
      </c>
      <c r="AR1402" s="46">
        <v>0</v>
      </c>
      <c r="AS1402" s="46">
        <v>0</v>
      </c>
      <c r="AT1402" s="46">
        <v>0</v>
      </c>
      <c r="AU1402" s="46">
        <v>0</v>
      </c>
      <c r="AV1402" s="46">
        <v>0</v>
      </c>
      <c r="AW1402" s="46">
        <v>0</v>
      </c>
      <c r="AX1402" s="46">
        <v>0</v>
      </c>
    </row>
    <row r="1403" spans="1:50">
      <c r="A1403" s="46">
        <v>1402</v>
      </c>
      <c r="B1403" s="46" t="s">
        <v>3098</v>
      </c>
      <c r="C1403" s="46" t="s">
        <v>2802</v>
      </c>
      <c r="D1403" s="46" t="s">
        <v>24</v>
      </c>
      <c r="E1403" s="46" t="s">
        <v>2908</v>
      </c>
      <c r="F1403" s="46" t="s">
        <v>2907</v>
      </c>
      <c r="G1403" s="46">
        <v>23</v>
      </c>
      <c r="H1403" s="46">
        <v>24</v>
      </c>
      <c r="I1403" s="46">
        <v>9</v>
      </c>
      <c r="J1403" s="46">
        <v>431</v>
      </c>
      <c r="K1403" s="46">
        <v>587</v>
      </c>
      <c r="L1403" s="46">
        <v>167</v>
      </c>
      <c r="M1403" s="46">
        <v>0</v>
      </c>
      <c r="N1403" s="46">
        <v>0</v>
      </c>
      <c r="O1403" s="46">
        <v>0</v>
      </c>
      <c r="P1403" s="46">
        <v>0</v>
      </c>
      <c r="Q1403" s="46">
        <v>0</v>
      </c>
      <c r="R1403" s="46">
        <v>0</v>
      </c>
      <c r="S1403" s="46">
        <v>0</v>
      </c>
      <c r="T1403" s="46">
        <v>0</v>
      </c>
      <c r="U1403" s="46">
        <v>0</v>
      </c>
      <c r="V1403" s="46">
        <v>0</v>
      </c>
      <c r="W1403" s="46">
        <v>0</v>
      </c>
      <c r="X1403" s="46">
        <v>0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0</v>
      </c>
      <c r="AF1403" s="46">
        <v>0</v>
      </c>
      <c r="AG1403" s="46">
        <v>0</v>
      </c>
      <c r="AH1403" s="46">
        <v>0</v>
      </c>
      <c r="AI1403" s="46">
        <v>0</v>
      </c>
      <c r="AJ1403" s="46">
        <v>0</v>
      </c>
      <c r="AK1403" s="46">
        <v>7</v>
      </c>
      <c r="AL1403" s="46">
        <v>6</v>
      </c>
      <c r="AM1403" s="46">
        <v>0</v>
      </c>
      <c r="AN1403" s="46">
        <v>0</v>
      </c>
      <c r="AO1403" s="46">
        <v>0</v>
      </c>
      <c r="AP1403" s="46">
        <v>0</v>
      </c>
      <c r="AQ1403" s="46">
        <v>0</v>
      </c>
      <c r="AR1403" s="46">
        <v>0</v>
      </c>
      <c r="AS1403" s="46">
        <v>0</v>
      </c>
      <c r="AT1403" s="46">
        <v>0</v>
      </c>
      <c r="AU1403" s="46">
        <v>0</v>
      </c>
      <c r="AV1403" s="46">
        <v>0</v>
      </c>
      <c r="AW1403" s="46">
        <v>0</v>
      </c>
      <c r="AX1403" s="46">
        <v>0</v>
      </c>
    </row>
    <row r="1404" spans="1:50">
      <c r="A1404" s="46">
        <v>1403</v>
      </c>
      <c r="B1404" s="46" t="s">
        <v>3098</v>
      </c>
      <c r="C1404" s="46" t="s">
        <v>2802</v>
      </c>
      <c r="D1404" s="46" t="s">
        <v>24</v>
      </c>
      <c r="E1404" s="46" t="s">
        <v>2910</v>
      </c>
      <c r="F1404" s="46" t="s">
        <v>2909</v>
      </c>
      <c r="G1404" s="46">
        <v>22</v>
      </c>
      <c r="H1404" s="46">
        <v>27</v>
      </c>
      <c r="I1404" s="46">
        <v>10</v>
      </c>
      <c r="J1404" s="46">
        <v>511</v>
      </c>
      <c r="K1404" s="46">
        <v>684</v>
      </c>
      <c r="L1404" s="46">
        <v>201</v>
      </c>
      <c r="M1404" s="46">
        <v>0</v>
      </c>
      <c r="N1404" s="46">
        <v>0</v>
      </c>
      <c r="O1404" s="46">
        <v>0</v>
      </c>
      <c r="P1404" s="46">
        <v>0</v>
      </c>
      <c r="Q1404" s="46">
        <v>0</v>
      </c>
      <c r="R1404" s="46">
        <v>0</v>
      </c>
      <c r="S1404" s="46">
        <v>0</v>
      </c>
      <c r="T1404" s="46">
        <v>0</v>
      </c>
      <c r="U1404" s="46">
        <v>0</v>
      </c>
      <c r="V1404" s="46">
        <v>0</v>
      </c>
      <c r="W1404" s="46">
        <v>0</v>
      </c>
      <c r="X1404" s="46">
        <v>0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0</v>
      </c>
      <c r="AF1404" s="46">
        <v>0</v>
      </c>
      <c r="AG1404" s="46">
        <v>0</v>
      </c>
      <c r="AH1404" s="46">
        <v>0</v>
      </c>
      <c r="AI1404" s="46">
        <v>0</v>
      </c>
      <c r="AJ1404" s="46">
        <v>0</v>
      </c>
      <c r="AK1404" s="46">
        <v>22</v>
      </c>
      <c r="AL1404" s="46">
        <v>21</v>
      </c>
      <c r="AM1404" s="46">
        <v>0</v>
      </c>
      <c r="AN1404" s="46">
        <v>0</v>
      </c>
      <c r="AO1404" s="46">
        <v>0</v>
      </c>
      <c r="AP1404" s="46">
        <v>0</v>
      </c>
      <c r="AQ1404" s="46">
        <v>0</v>
      </c>
      <c r="AR1404" s="46">
        <v>0</v>
      </c>
      <c r="AS1404" s="46">
        <v>0</v>
      </c>
      <c r="AT1404" s="46">
        <v>0</v>
      </c>
      <c r="AU1404" s="46">
        <v>0</v>
      </c>
      <c r="AV1404" s="46">
        <v>0</v>
      </c>
      <c r="AW1404" s="46">
        <v>0</v>
      </c>
      <c r="AX1404" s="46">
        <v>0</v>
      </c>
    </row>
    <row r="1405" spans="1:50">
      <c r="A1405" s="46">
        <v>1404</v>
      </c>
      <c r="B1405" s="46" t="s">
        <v>3098</v>
      </c>
      <c r="C1405" s="46" t="s">
        <v>2802</v>
      </c>
      <c r="D1405" s="46" t="s">
        <v>78</v>
      </c>
      <c r="E1405" s="46" t="s">
        <v>2912</v>
      </c>
      <c r="F1405" s="46" t="s">
        <v>2911</v>
      </c>
      <c r="G1405" s="46">
        <v>272</v>
      </c>
      <c r="H1405" s="46">
        <v>406</v>
      </c>
      <c r="I1405" s="46">
        <v>98</v>
      </c>
      <c r="J1405" s="46">
        <v>11631</v>
      </c>
      <c r="K1405" s="46">
        <v>14158</v>
      </c>
      <c r="L1405" s="46">
        <v>2756</v>
      </c>
      <c r="M1405" s="46">
        <v>0</v>
      </c>
      <c r="N1405" s="46">
        <v>0</v>
      </c>
      <c r="O1405" s="46">
        <v>0</v>
      </c>
      <c r="P1405" s="46">
        <v>0</v>
      </c>
      <c r="Q1405" s="46">
        <v>0</v>
      </c>
      <c r="R1405" s="46">
        <v>0</v>
      </c>
      <c r="S1405" s="46">
        <v>0</v>
      </c>
      <c r="T1405" s="46">
        <v>0</v>
      </c>
      <c r="U1405" s="46">
        <v>0</v>
      </c>
      <c r="V1405" s="46">
        <v>0</v>
      </c>
      <c r="W1405" s="46">
        <v>0</v>
      </c>
      <c r="X1405" s="46">
        <v>0</v>
      </c>
      <c r="Y1405" s="46">
        <v>0</v>
      </c>
      <c r="Z1405" s="46">
        <v>0</v>
      </c>
      <c r="AA1405" s="46">
        <v>0</v>
      </c>
      <c r="AB1405" s="46">
        <v>0</v>
      </c>
      <c r="AC1405" s="46">
        <v>0</v>
      </c>
      <c r="AD1405" s="46">
        <v>0</v>
      </c>
      <c r="AE1405" s="46">
        <v>107</v>
      </c>
      <c r="AF1405" s="46">
        <v>0</v>
      </c>
      <c r="AG1405" s="46">
        <v>0</v>
      </c>
      <c r="AH1405" s="46">
        <v>0</v>
      </c>
      <c r="AI1405" s="46">
        <v>0</v>
      </c>
      <c r="AJ1405" s="46">
        <v>0</v>
      </c>
      <c r="AK1405" s="46">
        <v>240</v>
      </c>
      <c r="AL1405" s="46">
        <v>203</v>
      </c>
      <c r="AM1405" s="46">
        <v>0</v>
      </c>
      <c r="AN1405" s="46">
        <v>0</v>
      </c>
      <c r="AO1405" s="46">
        <v>0</v>
      </c>
      <c r="AP1405" s="46">
        <v>0</v>
      </c>
      <c r="AQ1405" s="46">
        <v>0</v>
      </c>
      <c r="AR1405" s="46">
        <v>0</v>
      </c>
      <c r="AS1405" s="46">
        <v>0</v>
      </c>
      <c r="AT1405" s="46">
        <v>0</v>
      </c>
      <c r="AU1405" s="46">
        <v>0</v>
      </c>
      <c r="AV1405" s="46">
        <v>0</v>
      </c>
      <c r="AW1405" s="46">
        <v>0</v>
      </c>
      <c r="AX1405" s="46">
        <v>0</v>
      </c>
    </row>
    <row r="1406" spans="1:50">
      <c r="A1406" s="46">
        <v>1405</v>
      </c>
      <c r="B1406" s="46" t="s">
        <v>3097</v>
      </c>
      <c r="C1406" s="46" t="s">
        <v>2913</v>
      </c>
      <c r="D1406" s="46" t="s">
        <v>15</v>
      </c>
      <c r="E1406" s="46" t="s">
        <v>2917</v>
      </c>
      <c r="F1406" s="46" t="s">
        <v>2916</v>
      </c>
      <c r="G1406" s="46">
        <v>26</v>
      </c>
      <c r="H1406" s="46">
        <v>43</v>
      </c>
      <c r="I1406" s="46">
        <v>36</v>
      </c>
      <c r="J1406" s="46">
        <v>315</v>
      </c>
      <c r="K1406" s="46">
        <v>662</v>
      </c>
      <c r="L1406" s="46">
        <v>826</v>
      </c>
      <c r="M1406" s="46">
        <v>4</v>
      </c>
      <c r="N1406" s="46">
        <v>9</v>
      </c>
      <c r="O1406" s="46">
        <v>0</v>
      </c>
      <c r="P1406" s="46">
        <v>30</v>
      </c>
      <c r="Q1406" s="46">
        <v>85</v>
      </c>
      <c r="R1406" s="46">
        <v>0</v>
      </c>
      <c r="S1406" s="46">
        <v>22</v>
      </c>
      <c r="T1406" s="46">
        <v>23</v>
      </c>
      <c r="U1406" s="46">
        <v>8</v>
      </c>
      <c r="V1406" s="46">
        <v>135</v>
      </c>
      <c r="W1406" s="46">
        <v>196</v>
      </c>
      <c r="X1406" s="46">
        <v>60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1566</v>
      </c>
      <c r="AF1406" s="46">
        <v>48</v>
      </c>
      <c r="AG1406" s="46">
        <v>289</v>
      </c>
      <c r="AH1406" s="46">
        <v>0</v>
      </c>
      <c r="AI1406" s="46">
        <v>0</v>
      </c>
      <c r="AJ1406" s="46">
        <v>0</v>
      </c>
      <c r="AK1406" s="46">
        <v>8</v>
      </c>
      <c r="AL1406" s="46">
        <v>6</v>
      </c>
      <c r="AM1406" s="46">
        <v>0</v>
      </c>
      <c r="AN1406" s="46">
        <v>0</v>
      </c>
      <c r="AO1406" s="46">
        <v>7</v>
      </c>
      <c r="AP1406" s="46">
        <v>9</v>
      </c>
      <c r="AQ1406" s="46">
        <v>3</v>
      </c>
      <c r="AR1406" s="46">
        <v>76</v>
      </c>
      <c r="AS1406" s="46">
        <v>93</v>
      </c>
      <c r="AT1406" s="46">
        <v>15</v>
      </c>
      <c r="AU1406" s="46">
        <v>0</v>
      </c>
      <c r="AV1406" s="46">
        <v>0</v>
      </c>
      <c r="AW1406" s="46">
        <v>0</v>
      </c>
      <c r="AX1406" s="46">
        <v>0</v>
      </c>
    </row>
    <row r="1407" spans="1:50">
      <c r="A1407" s="46">
        <v>1406</v>
      </c>
      <c r="B1407" s="46" t="s">
        <v>3098</v>
      </c>
      <c r="C1407" s="46" t="s">
        <v>2913</v>
      </c>
      <c r="D1407" s="46" t="s">
        <v>24</v>
      </c>
      <c r="E1407" s="46" t="s">
        <v>2921</v>
      </c>
      <c r="F1407" s="46" t="s">
        <v>2920</v>
      </c>
      <c r="G1407" s="46">
        <v>14</v>
      </c>
      <c r="H1407" s="46">
        <v>23</v>
      </c>
      <c r="I1407" s="46">
        <v>4</v>
      </c>
      <c r="J1407" s="46">
        <v>229</v>
      </c>
      <c r="K1407" s="46">
        <v>295</v>
      </c>
      <c r="L1407" s="46">
        <v>41</v>
      </c>
      <c r="M1407" s="46">
        <v>0</v>
      </c>
      <c r="N1407" s="46">
        <v>0</v>
      </c>
      <c r="O1407" s="46">
        <v>0</v>
      </c>
      <c r="P1407" s="46">
        <v>0</v>
      </c>
      <c r="Q1407" s="46">
        <v>0</v>
      </c>
      <c r="R1407" s="46">
        <v>0</v>
      </c>
      <c r="S1407" s="46">
        <v>0</v>
      </c>
      <c r="T1407" s="46">
        <v>0</v>
      </c>
      <c r="U1407" s="46">
        <v>0</v>
      </c>
      <c r="V1407" s="46">
        <v>0</v>
      </c>
      <c r="W1407" s="46">
        <v>0</v>
      </c>
      <c r="X1407" s="46">
        <v>0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0</v>
      </c>
      <c r="AF1407" s="46">
        <v>0</v>
      </c>
      <c r="AG1407" s="46">
        <v>0</v>
      </c>
      <c r="AH1407" s="46">
        <v>0</v>
      </c>
      <c r="AI1407" s="46">
        <v>0</v>
      </c>
      <c r="AJ1407" s="46">
        <v>0</v>
      </c>
      <c r="AK1407" s="46">
        <v>4</v>
      </c>
      <c r="AL1407" s="46">
        <v>3</v>
      </c>
      <c r="AM1407" s="46">
        <v>0</v>
      </c>
      <c r="AN1407" s="46">
        <v>0</v>
      </c>
      <c r="AO1407" s="46">
        <v>0</v>
      </c>
      <c r="AP1407" s="46">
        <v>0</v>
      </c>
      <c r="AQ1407" s="46">
        <v>0</v>
      </c>
      <c r="AR1407" s="46">
        <v>0</v>
      </c>
      <c r="AS1407" s="46">
        <v>0</v>
      </c>
      <c r="AT1407" s="46">
        <v>0</v>
      </c>
      <c r="AU1407" s="46">
        <v>0</v>
      </c>
      <c r="AV1407" s="46">
        <v>0</v>
      </c>
      <c r="AW1407" s="46">
        <v>0</v>
      </c>
      <c r="AX1407" s="46">
        <v>0</v>
      </c>
    </row>
    <row r="1408" spans="1:50">
      <c r="A1408" s="46">
        <v>1407</v>
      </c>
      <c r="B1408" s="46" t="s">
        <v>3098</v>
      </c>
      <c r="C1408" s="46" t="s">
        <v>2913</v>
      </c>
      <c r="D1408" s="46" t="s">
        <v>29</v>
      </c>
      <c r="E1408" s="46" t="s">
        <v>2923</v>
      </c>
      <c r="F1408" s="46" t="s">
        <v>2922</v>
      </c>
      <c r="G1408" s="46">
        <v>17</v>
      </c>
      <c r="H1408" s="46">
        <v>24</v>
      </c>
      <c r="I1408" s="46">
        <v>13</v>
      </c>
      <c r="J1408" s="46">
        <v>324</v>
      </c>
      <c r="K1408" s="46">
        <v>510</v>
      </c>
      <c r="L1408" s="46">
        <v>144.5</v>
      </c>
      <c r="M1408" s="46">
        <v>0</v>
      </c>
      <c r="N1408" s="46">
        <v>0</v>
      </c>
      <c r="O1408" s="46">
        <v>0</v>
      </c>
      <c r="P1408" s="46">
        <v>0</v>
      </c>
      <c r="Q1408" s="46">
        <v>0</v>
      </c>
      <c r="R1408" s="46">
        <v>0</v>
      </c>
      <c r="S1408" s="46">
        <v>0</v>
      </c>
      <c r="T1408" s="46">
        <v>0</v>
      </c>
      <c r="U1408" s="46">
        <v>0</v>
      </c>
      <c r="V1408" s="46">
        <v>0</v>
      </c>
      <c r="W1408" s="46">
        <v>0</v>
      </c>
      <c r="X1408" s="46">
        <v>0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0</v>
      </c>
      <c r="AF1408" s="46">
        <v>0</v>
      </c>
      <c r="AG1408" s="46">
        <v>0</v>
      </c>
      <c r="AH1408" s="46">
        <v>0</v>
      </c>
      <c r="AI1408" s="46">
        <v>0</v>
      </c>
      <c r="AJ1408" s="46">
        <v>0</v>
      </c>
      <c r="AK1408" s="46">
        <v>15</v>
      </c>
      <c r="AL1408" s="46">
        <v>10</v>
      </c>
      <c r="AM1408" s="46">
        <v>0</v>
      </c>
      <c r="AN1408" s="46">
        <v>0</v>
      </c>
      <c r="AO1408" s="46">
        <v>0</v>
      </c>
      <c r="AP1408" s="46">
        <v>0</v>
      </c>
      <c r="AQ1408" s="46">
        <v>0</v>
      </c>
      <c r="AR1408" s="46">
        <v>0</v>
      </c>
      <c r="AS1408" s="46">
        <v>0</v>
      </c>
      <c r="AT1408" s="46">
        <v>0</v>
      </c>
      <c r="AU1408" s="46">
        <v>0</v>
      </c>
      <c r="AV1408" s="46">
        <v>0</v>
      </c>
      <c r="AW1408" s="46">
        <v>0</v>
      </c>
      <c r="AX1408" s="46">
        <v>0</v>
      </c>
    </row>
    <row r="1409" spans="1:50">
      <c r="A1409" s="46">
        <v>1408</v>
      </c>
      <c r="B1409" s="46" t="s">
        <v>3098</v>
      </c>
      <c r="C1409" s="46" t="s">
        <v>2913</v>
      </c>
      <c r="D1409" s="46" t="s">
        <v>24</v>
      </c>
      <c r="E1409" s="46" t="s">
        <v>2925</v>
      </c>
      <c r="F1409" s="46" t="s">
        <v>2924</v>
      </c>
      <c r="G1409" s="46">
        <v>10</v>
      </c>
      <c r="H1409" s="46">
        <v>15</v>
      </c>
      <c r="I1409" s="46">
        <v>4</v>
      </c>
      <c r="J1409" s="46">
        <v>145</v>
      </c>
      <c r="K1409" s="46">
        <v>191</v>
      </c>
      <c r="L1409" s="46">
        <v>40</v>
      </c>
      <c r="M1409" s="46">
        <v>0</v>
      </c>
      <c r="N1409" s="46">
        <v>0</v>
      </c>
      <c r="O1409" s="46">
        <v>0</v>
      </c>
      <c r="P1409" s="46">
        <v>0</v>
      </c>
      <c r="Q1409" s="46">
        <v>0</v>
      </c>
      <c r="R1409" s="46">
        <v>0</v>
      </c>
      <c r="S1409" s="46">
        <v>0</v>
      </c>
      <c r="T1409" s="46">
        <v>0</v>
      </c>
      <c r="U1409" s="46">
        <v>0</v>
      </c>
      <c r="V1409" s="46">
        <v>0</v>
      </c>
      <c r="W1409" s="46">
        <v>0</v>
      </c>
      <c r="X1409" s="46">
        <v>0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0</v>
      </c>
      <c r="AI1409" s="46">
        <v>0</v>
      </c>
      <c r="AJ1409" s="46">
        <v>0</v>
      </c>
      <c r="AK1409" s="46">
        <v>3</v>
      </c>
      <c r="AL1409" s="46">
        <v>3</v>
      </c>
      <c r="AM1409" s="46">
        <v>0</v>
      </c>
      <c r="AN1409" s="46">
        <v>0</v>
      </c>
      <c r="AO1409" s="46">
        <v>0</v>
      </c>
      <c r="AP1409" s="46">
        <v>0</v>
      </c>
      <c r="AQ1409" s="46">
        <v>0</v>
      </c>
      <c r="AR1409" s="46">
        <v>0</v>
      </c>
      <c r="AS1409" s="46">
        <v>0</v>
      </c>
      <c r="AT1409" s="46">
        <v>0</v>
      </c>
      <c r="AU1409" s="46">
        <v>0</v>
      </c>
      <c r="AV1409" s="46">
        <v>0</v>
      </c>
      <c r="AW1409" s="46">
        <v>0</v>
      </c>
      <c r="AX1409" s="46">
        <v>0</v>
      </c>
    </row>
    <row r="1410" spans="1:50">
      <c r="A1410" s="46">
        <v>1409</v>
      </c>
      <c r="B1410" s="46" t="s">
        <v>3098</v>
      </c>
      <c r="C1410" s="46" t="s">
        <v>2913</v>
      </c>
      <c r="D1410" s="46" t="s">
        <v>24</v>
      </c>
      <c r="E1410" s="46" t="s">
        <v>2927</v>
      </c>
      <c r="F1410" s="46" t="s">
        <v>2926</v>
      </c>
      <c r="G1410" s="46">
        <v>19</v>
      </c>
      <c r="H1410" s="46">
        <v>24</v>
      </c>
      <c r="I1410" s="46">
        <v>8</v>
      </c>
      <c r="J1410" s="46">
        <v>132</v>
      </c>
      <c r="K1410" s="46">
        <v>146</v>
      </c>
      <c r="L1410" s="46">
        <v>35</v>
      </c>
      <c r="M1410" s="46">
        <v>0</v>
      </c>
      <c r="N1410" s="46">
        <v>0</v>
      </c>
      <c r="O1410" s="46">
        <v>0</v>
      </c>
      <c r="P1410" s="46">
        <v>0</v>
      </c>
      <c r="Q1410" s="46">
        <v>0</v>
      </c>
      <c r="R1410" s="46">
        <v>0</v>
      </c>
      <c r="S1410" s="46">
        <v>0</v>
      </c>
      <c r="T1410" s="46">
        <v>0</v>
      </c>
      <c r="U1410" s="46">
        <v>0</v>
      </c>
      <c r="V1410" s="46">
        <v>0</v>
      </c>
      <c r="W1410" s="46">
        <v>0</v>
      </c>
      <c r="X1410" s="46">
        <v>0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0</v>
      </c>
      <c r="AF1410" s="46">
        <v>0</v>
      </c>
      <c r="AG1410" s="46">
        <v>0</v>
      </c>
      <c r="AH1410" s="46">
        <v>0</v>
      </c>
      <c r="AI1410" s="46">
        <v>0</v>
      </c>
      <c r="AJ1410" s="46">
        <v>0</v>
      </c>
      <c r="AK1410" s="46">
        <v>0</v>
      </c>
      <c r="AL1410" s="46">
        <v>0</v>
      </c>
      <c r="AM1410" s="46">
        <v>0</v>
      </c>
      <c r="AN1410" s="46">
        <v>0</v>
      </c>
      <c r="AO1410" s="46">
        <v>0</v>
      </c>
      <c r="AP1410" s="46">
        <v>0</v>
      </c>
      <c r="AQ1410" s="46">
        <v>0</v>
      </c>
      <c r="AR1410" s="46">
        <v>0</v>
      </c>
      <c r="AS1410" s="46">
        <v>0</v>
      </c>
      <c r="AT1410" s="46">
        <v>0</v>
      </c>
      <c r="AU1410" s="46">
        <v>0</v>
      </c>
      <c r="AV1410" s="46">
        <v>0</v>
      </c>
      <c r="AW1410" s="46">
        <v>0</v>
      </c>
      <c r="AX1410" s="46">
        <v>0</v>
      </c>
    </row>
    <row r="1411" spans="1:50">
      <c r="A1411" s="46">
        <v>1410</v>
      </c>
      <c r="B1411" s="46" t="s">
        <v>3098</v>
      </c>
      <c r="C1411" s="46" t="s">
        <v>2913</v>
      </c>
      <c r="D1411" s="46" t="s">
        <v>29</v>
      </c>
      <c r="E1411" s="46" t="s">
        <v>2929</v>
      </c>
      <c r="F1411" s="46" t="s">
        <v>2928</v>
      </c>
      <c r="G1411" s="46">
        <v>19</v>
      </c>
      <c r="H1411" s="46">
        <v>27</v>
      </c>
      <c r="I1411" s="46">
        <v>8</v>
      </c>
      <c r="J1411" s="46">
        <v>190</v>
      </c>
      <c r="K1411" s="46">
        <v>336</v>
      </c>
      <c r="L1411" s="46">
        <v>81</v>
      </c>
      <c r="M1411" s="46">
        <v>0</v>
      </c>
      <c r="N1411" s="46">
        <v>0</v>
      </c>
      <c r="O1411" s="46">
        <v>0</v>
      </c>
      <c r="P1411" s="46">
        <v>0</v>
      </c>
      <c r="Q1411" s="46">
        <v>0</v>
      </c>
      <c r="R1411" s="46">
        <v>0</v>
      </c>
      <c r="S1411" s="46">
        <v>0</v>
      </c>
      <c r="T1411" s="46">
        <v>0</v>
      </c>
      <c r="U1411" s="46">
        <v>0</v>
      </c>
      <c r="V1411" s="46">
        <v>0</v>
      </c>
      <c r="W1411" s="46">
        <v>0</v>
      </c>
      <c r="X1411" s="46">
        <v>0</v>
      </c>
      <c r="Y1411" s="46">
        <v>0</v>
      </c>
      <c r="Z1411" s="46">
        <v>0</v>
      </c>
      <c r="AA1411" s="46">
        <v>0</v>
      </c>
      <c r="AB1411" s="46">
        <v>0</v>
      </c>
      <c r="AC1411" s="46">
        <v>0</v>
      </c>
      <c r="AD1411" s="46">
        <v>0</v>
      </c>
      <c r="AE1411" s="46">
        <v>0</v>
      </c>
      <c r="AF1411" s="46">
        <v>0</v>
      </c>
      <c r="AG1411" s="46">
        <v>0</v>
      </c>
      <c r="AH1411" s="46">
        <v>0</v>
      </c>
      <c r="AI1411" s="46">
        <v>0</v>
      </c>
      <c r="AJ1411" s="46">
        <v>0</v>
      </c>
      <c r="AK1411" s="46">
        <v>0</v>
      </c>
      <c r="AL1411" s="46">
        <v>0</v>
      </c>
      <c r="AM1411" s="46">
        <v>0</v>
      </c>
      <c r="AN1411" s="46">
        <v>0</v>
      </c>
      <c r="AO1411" s="46">
        <v>0</v>
      </c>
      <c r="AP1411" s="46">
        <v>0</v>
      </c>
      <c r="AQ1411" s="46">
        <v>0</v>
      </c>
      <c r="AR1411" s="46">
        <v>0</v>
      </c>
      <c r="AS1411" s="46">
        <v>0</v>
      </c>
      <c r="AT1411" s="46">
        <v>0</v>
      </c>
      <c r="AU1411" s="46">
        <v>0</v>
      </c>
      <c r="AV1411" s="46">
        <v>0</v>
      </c>
      <c r="AW1411" s="46">
        <v>0</v>
      </c>
      <c r="AX1411" s="46">
        <v>0</v>
      </c>
    </row>
    <row r="1412" spans="1:50">
      <c r="A1412" s="46">
        <v>1411</v>
      </c>
      <c r="B1412" s="46" t="s">
        <v>3098</v>
      </c>
      <c r="C1412" s="46" t="s">
        <v>2913</v>
      </c>
      <c r="D1412" s="46" t="s">
        <v>21</v>
      </c>
      <c r="E1412" s="46" t="s">
        <v>2931</v>
      </c>
      <c r="F1412" s="46" t="s">
        <v>2930</v>
      </c>
      <c r="G1412" s="46">
        <v>11</v>
      </c>
      <c r="H1412" s="46">
        <v>18</v>
      </c>
      <c r="I1412" s="46">
        <v>2</v>
      </c>
      <c r="J1412" s="46">
        <v>195</v>
      </c>
      <c r="K1412" s="46">
        <v>285</v>
      </c>
      <c r="L1412" s="46">
        <v>52</v>
      </c>
      <c r="M1412" s="46">
        <v>0</v>
      </c>
      <c r="N1412" s="46">
        <v>0</v>
      </c>
      <c r="O1412" s="46">
        <v>0</v>
      </c>
      <c r="P1412" s="46">
        <v>0</v>
      </c>
      <c r="Q1412" s="46">
        <v>0</v>
      </c>
      <c r="R1412" s="46">
        <v>0</v>
      </c>
      <c r="S1412" s="46">
        <v>0</v>
      </c>
      <c r="T1412" s="46">
        <v>0</v>
      </c>
      <c r="U1412" s="46">
        <v>0</v>
      </c>
      <c r="V1412" s="46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0</v>
      </c>
      <c r="AF1412" s="46">
        <v>0</v>
      </c>
      <c r="AG1412" s="46">
        <v>0</v>
      </c>
      <c r="AH1412" s="46">
        <v>0</v>
      </c>
      <c r="AI1412" s="46">
        <v>0</v>
      </c>
      <c r="AJ1412" s="46">
        <v>0</v>
      </c>
      <c r="AK1412" s="46">
        <v>14</v>
      </c>
      <c r="AL1412" s="46">
        <v>13</v>
      </c>
      <c r="AM1412" s="46">
        <v>0</v>
      </c>
      <c r="AN1412" s="46">
        <v>0</v>
      </c>
      <c r="AO1412" s="46">
        <v>0</v>
      </c>
      <c r="AP1412" s="46">
        <v>0</v>
      </c>
      <c r="AQ1412" s="46">
        <v>0</v>
      </c>
      <c r="AR1412" s="46">
        <v>0</v>
      </c>
      <c r="AS1412" s="46">
        <v>0</v>
      </c>
      <c r="AT1412" s="46">
        <v>0</v>
      </c>
      <c r="AU1412" s="46">
        <v>0</v>
      </c>
      <c r="AV1412" s="46">
        <v>0</v>
      </c>
      <c r="AW1412" s="46">
        <v>0</v>
      </c>
      <c r="AX1412" s="46">
        <v>0</v>
      </c>
    </row>
    <row r="1413" spans="1:50">
      <c r="A1413" s="46">
        <v>1412</v>
      </c>
      <c r="B1413" s="46" t="s">
        <v>3098</v>
      </c>
      <c r="C1413" s="46" t="s">
        <v>2913</v>
      </c>
      <c r="D1413" s="46" t="s">
        <v>21</v>
      </c>
      <c r="E1413" s="46" t="s">
        <v>2933</v>
      </c>
      <c r="F1413" s="46" t="s">
        <v>2932</v>
      </c>
      <c r="G1413" s="46">
        <v>41</v>
      </c>
      <c r="H1413" s="46">
        <v>58</v>
      </c>
      <c r="I1413" s="46">
        <v>23</v>
      </c>
      <c r="J1413" s="46">
        <v>764</v>
      </c>
      <c r="K1413" s="46">
        <v>1077</v>
      </c>
      <c r="L1413" s="46">
        <v>302</v>
      </c>
      <c r="M1413" s="46">
        <v>0</v>
      </c>
      <c r="N1413" s="46">
        <v>0</v>
      </c>
      <c r="O1413" s="46">
        <v>0</v>
      </c>
      <c r="P1413" s="46">
        <v>0</v>
      </c>
      <c r="Q1413" s="46">
        <v>0</v>
      </c>
      <c r="R1413" s="46">
        <v>0</v>
      </c>
      <c r="S1413" s="46">
        <v>0</v>
      </c>
      <c r="T1413" s="46">
        <v>0</v>
      </c>
      <c r="U1413" s="46">
        <v>0</v>
      </c>
      <c r="V1413" s="46">
        <v>0</v>
      </c>
      <c r="W1413" s="46">
        <v>0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v>0</v>
      </c>
      <c r="AG1413" s="46">
        <v>0</v>
      </c>
      <c r="AH1413" s="46">
        <v>0</v>
      </c>
      <c r="AI1413" s="46">
        <v>0</v>
      </c>
      <c r="AJ1413" s="46">
        <v>0</v>
      </c>
      <c r="AK1413" s="46">
        <v>15</v>
      </c>
      <c r="AL1413" s="46">
        <v>12</v>
      </c>
      <c r="AM1413" s="46">
        <v>0</v>
      </c>
      <c r="AN1413" s="46">
        <v>0</v>
      </c>
      <c r="AO1413" s="46">
        <v>0</v>
      </c>
      <c r="AP1413" s="46">
        <v>0</v>
      </c>
      <c r="AQ1413" s="46">
        <v>0</v>
      </c>
      <c r="AR1413" s="46">
        <v>0</v>
      </c>
      <c r="AS1413" s="46">
        <v>0</v>
      </c>
      <c r="AT1413" s="46">
        <v>0</v>
      </c>
      <c r="AU1413" s="46">
        <v>0</v>
      </c>
      <c r="AV1413" s="46">
        <v>0</v>
      </c>
      <c r="AW1413" s="46">
        <v>0</v>
      </c>
      <c r="AX1413" s="46">
        <v>0</v>
      </c>
    </row>
    <row r="1414" spans="1:50">
      <c r="A1414" s="46">
        <v>1413</v>
      </c>
      <c r="B1414" s="46" t="s">
        <v>3098</v>
      </c>
      <c r="C1414" s="46" t="s">
        <v>2913</v>
      </c>
      <c r="D1414" s="46" t="s">
        <v>21</v>
      </c>
      <c r="E1414" s="46" t="s">
        <v>2935</v>
      </c>
      <c r="F1414" s="46" t="s">
        <v>2934</v>
      </c>
      <c r="G1414" s="46">
        <v>36</v>
      </c>
      <c r="H1414" s="46">
        <v>56</v>
      </c>
      <c r="I1414" s="46">
        <v>12</v>
      </c>
      <c r="J1414" s="46">
        <v>919</v>
      </c>
      <c r="K1414" s="46">
        <v>1261</v>
      </c>
      <c r="L1414" s="46">
        <v>264</v>
      </c>
      <c r="M1414" s="46">
        <v>0</v>
      </c>
      <c r="N1414" s="46">
        <v>0</v>
      </c>
      <c r="O1414" s="46">
        <v>0</v>
      </c>
      <c r="P1414" s="46">
        <v>0</v>
      </c>
      <c r="Q1414" s="46">
        <v>0</v>
      </c>
      <c r="R1414" s="46">
        <v>0</v>
      </c>
      <c r="S1414" s="46">
        <v>0</v>
      </c>
      <c r="T1414" s="46">
        <v>0</v>
      </c>
      <c r="U1414" s="46">
        <v>0</v>
      </c>
      <c r="V1414" s="46">
        <v>0</v>
      </c>
      <c r="W1414" s="46">
        <v>0</v>
      </c>
      <c r="X1414" s="46">
        <v>0</v>
      </c>
      <c r="Y1414" s="46">
        <v>0</v>
      </c>
      <c r="Z1414" s="46">
        <v>0</v>
      </c>
      <c r="AA1414" s="46">
        <v>0</v>
      </c>
      <c r="AB1414" s="46">
        <v>0</v>
      </c>
      <c r="AC1414" s="46">
        <v>0</v>
      </c>
      <c r="AD1414" s="46">
        <v>0</v>
      </c>
      <c r="AE1414" s="46">
        <v>0</v>
      </c>
      <c r="AF1414" s="46">
        <v>0</v>
      </c>
      <c r="AG1414" s="46">
        <v>0</v>
      </c>
      <c r="AH1414" s="46">
        <v>0</v>
      </c>
      <c r="AI1414" s="46">
        <v>0</v>
      </c>
      <c r="AJ1414" s="46">
        <v>0</v>
      </c>
      <c r="AK1414" s="46">
        <v>28</v>
      </c>
      <c r="AL1414" s="46">
        <v>20</v>
      </c>
      <c r="AM1414" s="46">
        <v>0</v>
      </c>
      <c r="AN1414" s="46">
        <v>0</v>
      </c>
      <c r="AO1414" s="46">
        <v>0</v>
      </c>
      <c r="AP1414" s="46">
        <v>0</v>
      </c>
      <c r="AQ1414" s="46">
        <v>0</v>
      </c>
      <c r="AR1414" s="46">
        <v>0</v>
      </c>
      <c r="AS1414" s="46">
        <v>0</v>
      </c>
      <c r="AT1414" s="46">
        <v>0</v>
      </c>
      <c r="AU1414" s="46">
        <v>0</v>
      </c>
      <c r="AV1414" s="46">
        <v>0</v>
      </c>
      <c r="AW1414" s="46">
        <v>0</v>
      </c>
      <c r="AX1414" s="46">
        <v>0</v>
      </c>
    </row>
    <row r="1415" spans="1:50">
      <c r="A1415" s="46">
        <v>1414</v>
      </c>
      <c r="B1415" s="46" t="s">
        <v>3098</v>
      </c>
      <c r="C1415" s="46" t="s">
        <v>2913</v>
      </c>
      <c r="D1415" s="46" t="s">
        <v>21</v>
      </c>
      <c r="E1415" s="46" t="s">
        <v>2937</v>
      </c>
      <c r="F1415" s="46" t="s">
        <v>2936</v>
      </c>
      <c r="G1415" s="46">
        <v>14</v>
      </c>
      <c r="H1415" s="46">
        <v>21</v>
      </c>
      <c r="I1415" s="46">
        <v>6</v>
      </c>
      <c r="J1415" s="46">
        <v>310</v>
      </c>
      <c r="K1415" s="46">
        <v>405</v>
      </c>
      <c r="L1415" s="46">
        <v>97</v>
      </c>
      <c r="M1415" s="46">
        <v>0</v>
      </c>
      <c r="N1415" s="46">
        <v>0</v>
      </c>
      <c r="O1415" s="46">
        <v>0</v>
      </c>
      <c r="P1415" s="46">
        <v>0</v>
      </c>
      <c r="Q1415" s="46">
        <v>0</v>
      </c>
      <c r="R1415" s="46">
        <v>0</v>
      </c>
      <c r="S1415" s="46">
        <v>0</v>
      </c>
      <c r="T1415" s="46">
        <v>0</v>
      </c>
      <c r="U1415" s="46">
        <v>0</v>
      </c>
      <c r="V1415" s="46">
        <v>0</v>
      </c>
      <c r="W1415" s="46">
        <v>0</v>
      </c>
      <c r="X1415" s="46">
        <v>0</v>
      </c>
      <c r="Y1415" s="46">
        <v>0</v>
      </c>
      <c r="Z1415" s="46">
        <v>0</v>
      </c>
      <c r="AA1415" s="46"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v>0</v>
      </c>
      <c r="AG1415" s="46">
        <v>0</v>
      </c>
      <c r="AH1415" s="46">
        <v>0</v>
      </c>
      <c r="AI1415" s="46">
        <v>0</v>
      </c>
      <c r="AJ1415" s="46">
        <v>0</v>
      </c>
      <c r="AK1415" s="46">
        <v>6</v>
      </c>
      <c r="AL1415" s="46">
        <v>6</v>
      </c>
      <c r="AM1415" s="46">
        <v>0</v>
      </c>
      <c r="AN1415" s="46">
        <v>0</v>
      </c>
      <c r="AO1415" s="46">
        <v>0</v>
      </c>
      <c r="AP1415" s="46">
        <v>0</v>
      </c>
      <c r="AQ1415" s="46">
        <v>0</v>
      </c>
      <c r="AR1415" s="46">
        <v>0</v>
      </c>
      <c r="AS1415" s="46">
        <v>0</v>
      </c>
      <c r="AT1415" s="46">
        <v>0</v>
      </c>
      <c r="AU1415" s="46">
        <v>0</v>
      </c>
      <c r="AV1415" s="46">
        <v>0</v>
      </c>
      <c r="AW1415" s="46">
        <v>0</v>
      </c>
      <c r="AX1415" s="46">
        <v>0</v>
      </c>
    </row>
    <row r="1416" spans="1:50">
      <c r="A1416" s="46">
        <v>1415</v>
      </c>
      <c r="B1416" s="46" t="s">
        <v>3098</v>
      </c>
      <c r="C1416" s="46" t="s">
        <v>2913</v>
      </c>
      <c r="D1416" s="46" t="s">
        <v>21</v>
      </c>
      <c r="E1416" s="46" t="s">
        <v>2939</v>
      </c>
      <c r="F1416" s="46" t="s">
        <v>2938</v>
      </c>
      <c r="G1416" s="46">
        <v>42</v>
      </c>
      <c r="H1416" s="46">
        <v>58</v>
      </c>
      <c r="I1416" s="46">
        <v>19</v>
      </c>
      <c r="J1416" s="46">
        <v>722</v>
      </c>
      <c r="K1416" s="46">
        <v>999</v>
      </c>
      <c r="L1416" s="46">
        <v>254</v>
      </c>
      <c r="M1416" s="46">
        <v>0</v>
      </c>
      <c r="N1416" s="46">
        <v>0</v>
      </c>
      <c r="O1416" s="46">
        <v>0</v>
      </c>
      <c r="P1416" s="46">
        <v>0</v>
      </c>
      <c r="Q1416" s="46">
        <v>0</v>
      </c>
      <c r="R1416" s="46">
        <v>0</v>
      </c>
      <c r="S1416" s="46">
        <v>0</v>
      </c>
      <c r="T1416" s="46">
        <v>0</v>
      </c>
      <c r="U1416" s="46">
        <v>0</v>
      </c>
      <c r="V1416" s="46">
        <v>0</v>
      </c>
      <c r="W1416" s="46">
        <v>0</v>
      </c>
      <c r="X1416" s="46">
        <v>0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</v>
      </c>
      <c r="AF1416" s="46">
        <v>0</v>
      </c>
      <c r="AG1416" s="46">
        <v>0</v>
      </c>
      <c r="AH1416" s="46">
        <v>0</v>
      </c>
      <c r="AI1416" s="46">
        <v>0</v>
      </c>
      <c r="AJ1416" s="46">
        <v>0</v>
      </c>
      <c r="AK1416" s="46">
        <v>17</v>
      </c>
      <c r="AL1416" s="46">
        <v>16</v>
      </c>
      <c r="AM1416" s="46">
        <v>0</v>
      </c>
      <c r="AN1416" s="46">
        <v>0</v>
      </c>
      <c r="AO1416" s="46">
        <v>0</v>
      </c>
      <c r="AP1416" s="46">
        <v>0</v>
      </c>
      <c r="AQ1416" s="46">
        <v>0</v>
      </c>
      <c r="AR1416" s="46">
        <v>0</v>
      </c>
      <c r="AS1416" s="46">
        <v>0</v>
      </c>
      <c r="AT1416" s="46">
        <v>0</v>
      </c>
      <c r="AU1416" s="46">
        <v>0</v>
      </c>
      <c r="AV1416" s="46">
        <v>0</v>
      </c>
      <c r="AW1416" s="46">
        <v>0</v>
      </c>
      <c r="AX1416" s="46">
        <v>0</v>
      </c>
    </row>
    <row r="1417" spans="1:50">
      <c r="A1417" s="46">
        <v>1416</v>
      </c>
      <c r="B1417" s="46" t="s">
        <v>3098</v>
      </c>
      <c r="C1417" s="46" t="s">
        <v>2913</v>
      </c>
      <c r="D1417" s="46" t="s">
        <v>29</v>
      </c>
      <c r="E1417" s="46" t="s">
        <v>2941</v>
      </c>
      <c r="F1417" s="46" t="s">
        <v>2940</v>
      </c>
      <c r="G1417" s="46">
        <v>13</v>
      </c>
      <c r="H1417" s="46">
        <v>20</v>
      </c>
      <c r="I1417" s="46">
        <v>3</v>
      </c>
      <c r="J1417" s="46">
        <v>143</v>
      </c>
      <c r="K1417" s="46">
        <v>232</v>
      </c>
      <c r="L1417" s="46">
        <v>54</v>
      </c>
      <c r="M1417" s="46">
        <v>0</v>
      </c>
      <c r="N1417" s="46">
        <v>0</v>
      </c>
      <c r="O1417" s="46">
        <v>0</v>
      </c>
      <c r="P1417" s="46">
        <v>0</v>
      </c>
      <c r="Q1417" s="46">
        <v>0</v>
      </c>
      <c r="R1417" s="46">
        <v>0</v>
      </c>
      <c r="S1417" s="46">
        <v>0</v>
      </c>
      <c r="T1417" s="46">
        <v>0</v>
      </c>
      <c r="U1417" s="46">
        <v>0</v>
      </c>
      <c r="V1417" s="46">
        <v>0</v>
      </c>
      <c r="W1417" s="46">
        <v>0</v>
      </c>
      <c r="X1417" s="46">
        <v>0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v>0</v>
      </c>
      <c r="AG1417" s="46">
        <v>0</v>
      </c>
      <c r="AH1417" s="46">
        <v>0</v>
      </c>
      <c r="AI1417" s="46">
        <v>0</v>
      </c>
      <c r="AJ1417" s="46">
        <v>0</v>
      </c>
      <c r="AK1417" s="46">
        <v>1</v>
      </c>
      <c r="AL1417" s="46">
        <v>1</v>
      </c>
      <c r="AM1417" s="46">
        <v>0</v>
      </c>
      <c r="AN1417" s="46">
        <v>0</v>
      </c>
      <c r="AO1417" s="46">
        <v>0</v>
      </c>
      <c r="AP1417" s="46">
        <v>0</v>
      </c>
      <c r="AQ1417" s="46">
        <v>0</v>
      </c>
      <c r="AR1417" s="46">
        <v>0</v>
      </c>
      <c r="AS1417" s="46">
        <v>0</v>
      </c>
      <c r="AT1417" s="46">
        <v>0</v>
      </c>
      <c r="AU1417" s="46">
        <v>0</v>
      </c>
      <c r="AV1417" s="46">
        <v>0</v>
      </c>
      <c r="AW1417" s="46">
        <v>0</v>
      </c>
      <c r="AX1417" s="46">
        <v>0</v>
      </c>
    </row>
    <row r="1418" spans="1:50">
      <c r="A1418" s="46">
        <v>1417</v>
      </c>
      <c r="B1418" s="46" t="s">
        <v>3098</v>
      </c>
      <c r="C1418" s="46" t="s">
        <v>2913</v>
      </c>
      <c r="D1418" s="46" t="s">
        <v>29</v>
      </c>
      <c r="E1418" s="46" t="s">
        <v>2943</v>
      </c>
      <c r="F1418" s="46" t="s">
        <v>2942</v>
      </c>
      <c r="G1418" s="46">
        <v>38</v>
      </c>
      <c r="H1418" s="46">
        <v>54</v>
      </c>
      <c r="I1418" s="46">
        <v>17</v>
      </c>
      <c r="J1418" s="46">
        <v>455</v>
      </c>
      <c r="K1418" s="46">
        <v>696</v>
      </c>
      <c r="L1418" s="46">
        <v>184</v>
      </c>
      <c r="M1418" s="46">
        <v>0</v>
      </c>
      <c r="N1418" s="46">
        <v>0</v>
      </c>
      <c r="O1418" s="46">
        <v>0</v>
      </c>
      <c r="P1418" s="46">
        <v>0</v>
      </c>
      <c r="Q1418" s="46">
        <v>0</v>
      </c>
      <c r="R1418" s="46">
        <v>0</v>
      </c>
      <c r="S1418" s="46">
        <v>0</v>
      </c>
      <c r="T1418" s="46">
        <v>0</v>
      </c>
      <c r="U1418" s="46">
        <v>0</v>
      </c>
      <c r="V1418" s="46">
        <v>0</v>
      </c>
      <c r="W1418" s="46">
        <v>0</v>
      </c>
      <c r="X1418" s="46">
        <v>0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</v>
      </c>
      <c r="AF1418" s="46">
        <v>0</v>
      </c>
      <c r="AG1418" s="46">
        <v>0</v>
      </c>
      <c r="AH1418" s="46">
        <v>0</v>
      </c>
      <c r="AI1418" s="46">
        <v>0</v>
      </c>
      <c r="AJ1418" s="46">
        <v>0</v>
      </c>
      <c r="AK1418" s="46">
        <v>3</v>
      </c>
      <c r="AL1418" s="46">
        <v>3</v>
      </c>
      <c r="AM1418" s="46">
        <v>0</v>
      </c>
      <c r="AN1418" s="46">
        <v>0</v>
      </c>
      <c r="AO1418" s="46">
        <v>0</v>
      </c>
      <c r="AP1418" s="46">
        <v>0</v>
      </c>
      <c r="AQ1418" s="46">
        <v>0</v>
      </c>
      <c r="AR1418" s="46">
        <v>0</v>
      </c>
      <c r="AS1418" s="46">
        <v>0</v>
      </c>
      <c r="AT1418" s="46">
        <v>0</v>
      </c>
      <c r="AU1418" s="46">
        <v>0</v>
      </c>
      <c r="AV1418" s="46">
        <v>0</v>
      </c>
      <c r="AW1418" s="46">
        <v>0</v>
      </c>
      <c r="AX1418" s="46">
        <v>0</v>
      </c>
    </row>
    <row r="1419" spans="1:50">
      <c r="A1419" s="46">
        <v>1418</v>
      </c>
      <c r="B1419" s="46" t="s">
        <v>3098</v>
      </c>
      <c r="C1419" s="46" t="s">
        <v>2913</v>
      </c>
      <c r="D1419" s="46" t="s">
        <v>29</v>
      </c>
      <c r="E1419" s="46" t="s">
        <v>2945</v>
      </c>
      <c r="F1419" s="46" t="s">
        <v>2944</v>
      </c>
      <c r="G1419" s="46">
        <v>26</v>
      </c>
      <c r="H1419" s="46">
        <v>33</v>
      </c>
      <c r="I1419" s="46">
        <v>9</v>
      </c>
      <c r="J1419" s="46">
        <v>213</v>
      </c>
      <c r="K1419" s="46">
        <v>335</v>
      </c>
      <c r="L1419" s="46">
        <v>74</v>
      </c>
      <c r="M1419" s="46">
        <v>0</v>
      </c>
      <c r="N1419" s="46">
        <v>0</v>
      </c>
      <c r="O1419" s="46">
        <v>0</v>
      </c>
      <c r="P1419" s="46">
        <v>0</v>
      </c>
      <c r="Q1419" s="46">
        <v>0</v>
      </c>
      <c r="R1419" s="46">
        <v>0</v>
      </c>
      <c r="S1419" s="46">
        <v>0</v>
      </c>
      <c r="T1419" s="46">
        <v>0</v>
      </c>
      <c r="U1419" s="46">
        <v>0</v>
      </c>
      <c r="V1419" s="46">
        <v>0</v>
      </c>
      <c r="W1419" s="46">
        <v>0</v>
      </c>
      <c r="X1419" s="46">
        <v>0</v>
      </c>
      <c r="Y1419" s="46">
        <v>0</v>
      </c>
      <c r="Z1419" s="46">
        <v>0</v>
      </c>
      <c r="AA1419" s="46">
        <v>0</v>
      </c>
      <c r="AB1419" s="46">
        <v>0</v>
      </c>
      <c r="AC1419" s="46">
        <v>0</v>
      </c>
      <c r="AD1419" s="46">
        <v>0</v>
      </c>
      <c r="AE1419" s="46">
        <v>0</v>
      </c>
      <c r="AF1419" s="46">
        <v>0</v>
      </c>
      <c r="AG1419" s="46">
        <v>0</v>
      </c>
      <c r="AH1419" s="46">
        <v>0</v>
      </c>
      <c r="AI1419" s="46">
        <v>0</v>
      </c>
      <c r="AJ1419" s="46">
        <v>0</v>
      </c>
      <c r="AK1419" s="46">
        <v>2</v>
      </c>
      <c r="AL1419" s="46">
        <v>2</v>
      </c>
      <c r="AM1419" s="46">
        <v>0</v>
      </c>
      <c r="AN1419" s="46">
        <v>0</v>
      </c>
      <c r="AO1419" s="46">
        <v>0</v>
      </c>
      <c r="AP1419" s="46">
        <v>0</v>
      </c>
      <c r="AQ1419" s="46">
        <v>0</v>
      </c>
      <c r="AR1419" s="46">
        <v>0</v>
      </c>
      <c r="AS1419" s="46">
        <v>0</v>
      </c>
      <c r="AT1419" s="46">
        <v>0</v>
      </c>
      <c r="AU1419" s="46">
        <v>0</v>
      </c>
      <c r="AV1419" s="46">
        <v>0</v>
      </c>
      <c r="AW1419" s="46">
        <v>0</v>
      </c>
      <c r="AX1419" s="46">
        <v>0</v>
      </c>
    </row>
    <row r="1420" spans="1:50">
      <c r="A1420" s="46">
        <v>1419</v>
      </c>
      <c r="B1420" s="46" t="s">
        <v>3098</v>
      </c>
      <c r="C1420" s="46" t="s">
        <v>2913</v>
      </c>
      <c r="D1420" s="46" t="s">
        <v>29</v>
      </c>
      <c r="E1420" s="46" t="s">
        <v>2947</v>
      </c>
      <c r="F1420" s="46" t="s">
        <v>2946</v>
      </c>
      <c r="G1420" s="46">
        <v>38</v>
      </c>
      <c r="H1420" s="46">
        <v>43</v>
      </c>
      <c r="I1420" s="46">
        <v>5</v>
      </c>
      <c r="J1420" s="46">
        <v>334</v>
      </c>
      <c r="K1420" s="46">
        <v>476</v>
      </c>
      <c r="L1420" s="46">
        <v>74</v>
      </c>
      <c r="M1420" s="46">
        <v>0</v>
      </c>
      <c r="N1420" s="46">
        <v>0</v>
      </c>
      <c r="O1420" s="46">
        <v>0</v>
      </c>
      <c r="P1420" s="46">
        <v>0</v>
      </c>
      <c r="Q1420" s="46">
        <v>0</v>
      </c>
      <c r="R1420" s="46">
        <v>0</v>
      </c>
      <c r="S1420" s="46">
        <v>0</v>
      </c>
      <c r="T1420" s="46">
        <v>0</v>
      </c>
      <c r="U1420" s="46">
        <v>0</v>
      </c>
      <c r="V1420" s="46">
        <v>0</v>
      </c>
      <c r="W1420" s="46">
        <v>0</v>
      </c>
      <c r="X1420" s="46">
        <v>0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</v>
      </c>
      <c r="AF1420" s="46">
        <v>0</v>
      </c>
      <c r="AG1420" s="46">
        <v>0</v>
      </c>
      <c r="AH1420" s="46">
        <v>0</v>
      </c>
      <c r="AI1420" s="46">
        <v>0</v>
      </c>
      <c r="AJ1420" s="46">
        <v>0</v>
      </c>
      <c r="AK1420" s="46">
        <v>10</v>
      </c>
      <c r="AL1420" s="46">
        <v>8</v>
      </c>
      <c r="AM1420" s="46">
        <v>0</v>
      </c>
      <c r="AN1420" s="46">
        <v>0</v>
      </c>
      <c r="AO1420" s="46">
        <v>0</v>
      </c>
      <c r="AP1420" s="46">
        <v>0</v>
      </c>
      <c r="AQ1420" s="46">
        <v>0</v>
      </c>
      <c r="AR1420" s="46">
        <v>0</v>
      </c>
      <c r="AS1420" s="46">
        <v>0</v>
      </c>
      <c r="AT1420" s="46">
        <v>0</v>
      </c>
      <c r="AU1420" s="46">
        <v>0</v>
      </c>
      <c r="AV1420" s="46">
        <v>0</v>
      </c>
      <c r="AW1420" s="46">
        <v>0</v>
      </c>
      <c r="AX1420" s="46">
        <v>0</v>
      </c>
    </row>
    <row r="1421" spans="1:50">
      <c r="A1421" s="46">
        <v>1420</v>
      </c>
      <c r="B1421" s="46" t="s">
        <v>3098</v>
      </c>
      <c r="C1421" s="46" t="s">
        <v>2913</v>
      </c>
      <c r="D1421" s="46" t="s">
        <v>24</v>
      </c>
      <c r="E1421" s="46" t="s">
        <v>2228</v>
      </c>
      <c r="F1421" s="46" t="s">
        <v>2948</v>
      </c>
      <c r="G1421" s="46">
        <v>13</v>
      </c>
      <c r="H1421" s="46">
        <v>16</v>
      </c>
      <c r="I1421" s="46">
        <v>6</v>
      </c>
      <c r="J1421" s="46">
        <v>188</v>
      </c>
      <c r="K1421" s="46">
        <v>266</v>
      </c>
      <c r="L1421" s="46">
        <v>67</v>
      </c>
      <c r="M1421" s="46">
        <v>0</v>
      </c>
      <c r="N1421" s="46">
        <v>0</v>
      </c>
      <c r="O1421" s="46">
        <v>0</v>
      </c>
      <c r="P1421" s="46">
        <v>0</v>
      </c>
      <c r="Q1421" s="46">
        <v>0</v>
      </c>
      <c r="R1421" s="46">
        <v>0</v>
      </c>
      <c r="S1421" s="46">
        <v>0</v>
      </c>
      <c r="T1421" s="46">
        <v>0</v>
      </c>
      <c r="U1421" s="46">
        <v>0</v>
      </c>
      <c r="V1421" s="46">
        <v>0</v>
      </c>
      <c r="W1421" s="46">
        <v>0</v>
      </c>
      <c r="X1421" s="46">
        <v>0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0</v>
      </c>
      <c r="AF1421" s="46">
        <v>0</v>
      </c>
      <c r="AG1421" s="46">
        <v>0</v>
      </c>
      <c r="AH1421" s="46">
        <v>0</v>
      </c>
      <c r="AI1421" s="46">
        <v>0</v>
      </c>
      <c r="AJ1421" s="46">
        <v>0</v>
      </c>
      <c r="AK1421" s="46">
        <v>8</v>
      </c>
      <c r="AL1421" s="46">
        <v>7</v>
      </c>
      <c r="AM1421" s="46">
        <v>0</v>
      </c>
      <c r="AN1421" s="46">
        <v>0</v>
      </c>
      <c r="AO1421" s="46">
        <v>0</v>
      </c>
      <c r="AP1421" s="46">
        <v>0</v>
      </c>
      <c r="AQ1421" s="46">
        <v>0</v>
      </c>
      <c r="AR1421" s="46">
        <v>0</v>
      </c>
      <c r="AS1421" s="46">
        <v>0</v>
      </c>
      <c r="AT1421" s="46">
        <v>0</v>
      </c>
      <c r="AU1421" s="46">
        <v>0</v>
      </c>
      <c r="AV1421" s="46">
        <v>0</v>
      </c>
      <c r="AW1421" s="46">
        <v>0</v>
      </c>
      <c r="AX1421" s="46">
        <v>0</v>
      </c>
    </row>
    <row r="1422" spans="1:50">
      <c r="A1422" s="46">
        <v>1421</v>
      </c>
      <c r="B1422" s="46" t="s">
        <v>3098</v>
      </c>
      <c r="C1422" s="46" t="s">
        <v>2913</v>
      </c>
      <c r="D1422" s="46" t="s">
        <v>24</v>
      </c>
      <c r="E1422" s="46" t="s">
        <v>2950</v>
      </c>
      <c r="F1422" s="46" t="s">
        <v>2949</v>
      </c>
      <c r="G1422" s="46">
        <v>12</v>
      </c>
      <c r="H1422" s="46">
        <v>14</v>
      </c>
      <c r="I1422" s="46">
        <v>5</v>
      </c>
      <c r="J1422" s="46">
        <v>134</v>
      </c>
      <c r="K1422" s="46">
        <v>177</v>
      </c>
      <c r="L1422" s="46">
        <v>32</v>
      </c>
      <c r="M1422" s="46">
        <v>0</v>
      </c>
      <c r="N1422" s="46">
        <v>0</v>
      </c>
      <c r="O1422" s="46">
        <v>0</v>
      </c>
      <c r="P1422" s="46">
        <v>0</v>
      </c>
      <c r="Q1422" s="46">
        <v>0</v>
      </c>
      <c r="R1422" s="46">
        <v>0</v>
      </c>
      <c r="S1422" s="46">
        <v>0</v>
      </c>
      <c r="T1422" s="46">
        <v>0</v>
      </c>
      <c r="U1422" s="46">
        <v>0</v>
      </c>
      <c r="V1422" s="46">
        <v>0</v>
      </c>
      <c r="W1422" s="46">
        <v>0</v>
      </c>
      <c r="X1422" s="46">
        <v>0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0</v>
      </c>
      <c r="AF1422" s="46">
        <v>0</v>
      </c>
      <c r="AG1422" s="46">
        <v>0</v>
      </c>
      <c r="AH1422" s="46">
        <v>0</v>
      </c>
      <c r="AI1422" s="46">
        <v>0</v>
      </c>
      <c r="AJ1422" s="46">
        <v>0</v>
      </c>
      <c r="AK1422" s="46">
        <v>1</v>
      </c>
      <c r="AL1422" s="46">
        <v>1</v>
      </c>
      <c r="AM1422" s="46">
        <v>0</v>
      </c>
      <c r="AN1422" s="46">
        <v>0</v>
      </c>
      <c r="AO1422" s="46">
        <v>0</v>
      </c>
      <c r="AP1422" s="46">
        <v>0</v>
      </c>
      <c r="AQ1422" s="46">
        <v>0</v>
      </c>
      <c r="AR1422" s="46">
        <v>0</v>
      </c>
      <c r="AS1422" s="46">
        <v>0</v>
      </c>
      <c r="AT1422" s="46">
        <v>0</v>
      </c>
      <c r="AU1422" s="46">
        <v>0</v>
      </c>
      <c r="AV1422" s="46">
        <v>0</v>
      </c>
      <c r="AW1422" s="46">
        <v>0</v>
      </c>
      <c r="AX1422" s="46">
        <v>0</v>
      </c>
    </row>
    <row r="1423" spans="1:50">
      <c r="A1423" s="46">
        <v>1422</v>
      </c>
      <c r="B1423" s="46" t="s">
        <v>3098</v>
      </c>
      <c r="C1423" s="46" t="s">
        <v>2913</v>
      </c>
      <c r="D1423" s="46" t="s">
        <v>21</v>
      </c>
      <c r="E1423" s="46" t="s">
        <v>2952</v>
      </c>
      <c r="F1423" s="46" t="s">
        <v>2951</v>
      </c>
      <c r="G1423" s="46">
        <v>61</v>
      </c>
      <c r="H1423" s="46">
        <v>83</v>
      </c>
      <c r="I1423" s="46">
        <v>22</v>
      </c>
      <c r="J1423" s="46">
        <v>817</v>
      </c>
      <c r="K1423" s="46">
        <v>1268</v>
      </c>
      <c r="L1423" s="46">
        <v>332</v>
      </c>
      <c r="M1423" s="46">
        <v>0</v>
      </c>
      <c r="N1423" s="46">
        <v>0</v>
      </c>
      <c r="O1423" s="46">
        <v>0</v>
      </c>
      <c r="P1423" s="46">
        <v>0</v>
      </c>
      <c r="Q1423" s="46">
        <v>0</v>
      </c>
      <c r="R1423" s="46">
        <v>0</v>
      </c>
      <c r="S1423" s="46">
        <v>0</v>
      </c>
      <c r="T1423" s="46">
        <v>0</v>
      </c>
      <c r="U1423" s="46">
        <v>0</v>
      </c>
      <c r="V1423" s="46">
        <v>0</v>
      </c>
      <c r="W1423" s="46">
        <v>0</v>
      </c>
      <c r="X1423" s="46">
        <v>0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0</v>
      </c>
      <c r="AF1423" s="46">
        <v>0</v>
      </c>
      <c r="AG1423" s="46">
        <v>0</v>
      </c>
      <c r="AH1423" s="46">
        <v>0</v>
      </c>
      <c r="AI1423" s="46">
        <v>0</v>
      </c>
      <c r="AJ1423" s="46">
        <v>0</v>
      </c>
      <c r="AK1423" s="46">
        <v>28</v>
      </c>
      <c r="AL1423" s="46">
        <v>24</v>
      </c>
      <c r="AM1423" s="46">
        <v>0</v>
      </c>
      <c r="AN1423" s="46">
        <v>0</v>
      </c>
      <c r="AO1423" s="46">
        <v>0</v>
      </c>
      <c r="AP1423" s="46">
        <v>0</v>
      </c>
      <c r="AQ1423" s="46">
        <v>0</v>
      </c>
      <c r="AR1423" s="46">
        <v>0</v>
      </c>
      <c r="AS1423" s="46">
        <v>0</v>
      </c>
      <c r="AT1423" s="46">
        <v>0</v>
      </c>
      <c r="AU1423" s="46">
        <v>0</v>
      </c>
      <c r="AV1423" s="46">
        <v>0</v>
      </c>
      <c r="AW1423" s="46">
        <v>0</v>
      </c>
      <c r="AX1423" s="46">
        <v>0</v>
      </c>
    </row>
    <row r="1424" spans="1:50">
      <c r="A1424" s="46">
        <v>1423</v>
      </c>
      <c r="B1424" s="46" t="s">
        <v>3098</v>
      </c>
      <c r="C1424" s="46" t="s">
        <v>2913</v>
      </c>
      <c r="D1424" s="46" t="s">
        <v>29</v>
      </c>
      <c r="E1424" s="46" t="s">
        <v>2954</v>
      </c>
      <c r="F1424" s="46" t="s">
        <v>2953</v>
      </c>
      <c r="G1424" s="46">
        <v>56</v>
      </c>
      <c r="H1424" s="46">
        <v>68</v>
      </c>
      <c r="I1424" s="46">
        <v>19</v>
      </c>
      <c r="J1424" s="46">
        <v>764</v>
      </c>
      <c r="K1424" s="46">
        <v>926</v>
      </c>
      <c r="L1424" s="46">
        <v>250</v>
      </c>
      <c r="M1424" s="46">
        <v>0</v>
      </c>
      <c r="N1424" s="46">
        <v>0</v>
      </c>
      <c r="O1424" s="46">
        <v>0</v>
      </c>
      <c r="P1424" s="46">
        <v>0</v>
      </c>
      <c r="Q1424" s="46">
        <v>0</v>
      </c>
      <c r="R1424" s="46">
        <v>0</v>
      </c>
      <c r="S1424" s="46">
        <v>0</v>
      </c>
      <c r="T1424" s="46">
        <v>0</v>
      </c>
      <c r="U1424" s="46">
        <v>0</v>
      </c>
      <c r="V1424" s="46">
        <v>0</v>
      </c>
      <c r="W1424" s="46">
        <v>0</v>
      </c>
      <c r="X1424" s="46">
        <v>0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0</v>
      </c>
      <c r="AF1424" s="46">
        <v>0</v>
      </c>
      <c r="AG1424" s="46">
        <v>0</v>
      </c>
      <c r="AH1424" s="46">
        <v>0</v>
      </c>
      <c r="AI1424" s="46">
        <v>0</v>
      </c>
      <c r="AJ1424" s="46">
        <v>0</v>
      </c>
      <c r="AK1424" s="46">
        <v>9</v>
      </c>
      <c r="AL1424" s="46">
        <v>8</v>
      </c>
      <c r="AM1424" s="46">
        <v>0</v>
      </c>
      <c r="AN1424" s="46">
        <v>0</v>
      </c>
      <c r="AO1424" s="46">
        <v>0</v>
      </c>
      <c r="AP1424" s="46">
        <v>0</v>
      </c>
      <c r="AQ1424" s="46">
        <v>0</v>
      </c>
      <c r="AR1424" s="46">
        <v>0</v>
      </c>
      <c r="AS1424" s="46">
        <v>0</v>
      </c>
      <c r="AT1424" s="46">
        <v>0</v>
      </c>
      <c r="AU1424" s="46">
        <v>0</v>
      </c>
      <c r="AV1424" s="46">
        <v>0</v>
      </c>
      <c r="AW1424" s="46">
        <v>0</v>
      </c>
      <c r="AX1424" s="46">
        <v>0</v>
      </c>
    </row>
    <row r="1425" spans="1:50">
      <c r="A1425" s="46">
        <v>1424</v>
      </c>
      <c r="B1425" s="46" t="s">
        <v>3098</v>
      </c>
      <c r="C1425" s="46" t="s">
        <v>2913</v>
      </c>
      <c r="D1425" s="46" t="s">
        <v>24</v>
      </c>
      <c r="E1425" s="46" t="s">
        <v>2956</v>
      </c>
      <c r="F1425" s="46" t="s">
        <v>2955</v>
      </c>
      <c r="G1425" s="46">
        <v>21</v>
      </c>
      <c r="H1425" s="46">
        <v>28</v>
      </c>
      <c r="I1425" s="46">
        <v>4</v>
      </c>
      <c r="J1425" s="46">
        <v>114</v>
      </c>
      <c r="K1425" s="46">
        <v>169</v>
      </c>
      <c r="L1425" s="46">
        <v>32</v>
      </c>
      <c r="M1425" s="46">
        <v>0</v>
      </c>
      <c r="N1425" s="46">
        <v>0</v>
      </c>
      <c r="O1425" s="46">
        <v>0</v>
      </c>
      <c r="P1425" s="46">
        <v>0</v>
      </c>
      <c r="Q1425" s="46">
        <v>0</v>
      </c>
      <c r="R1425" s="46">
        <v>0</v>
      </c>
      <c r="S1425" s="46">
        <v>0</v>
      </c>
      <c r="T1425" s="46">
        <v>0</v>
      </c>
      <c r="U1425" s="46">
        <v>0</v>
      </c>
      <c r="V1425" s="46">
        <v>0</v>
      </c>
      <c r="W1425" s="46">
        <v>0</v>
      </c>
      <c r="X1425" s="46">
        <v>0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0</v>
      </c>
      <c r="AF1425" s="46">
        <v>0</v>
      </c>
      <c r="AG1425" s="46">
        <v>0</v>
      </c>
      <c r="AH1425" s="46">
        <v>0</v>
      </c>
      <c r="AI1425" s="46">
        <v>0</v>
      </c>
      <c r="AJ1425" s="46">
        <v>0</v>
      </c>
      <c r="AK1425" s="46">
        <v>4</v>
      </c>
      <c r="AL1425" s="46">
        <v>4</v>
      </c>
      <c r="AM1425" s="46">
        <v>0</v>
      </c>
      <c r="AN1425" s="46">
        <v>0</v>
      </c>
      <c r="AO1425" s="46">
        <v>0</v>
      </c>
      <c r="AP1425" s="46">
        <v>0</v>
      </c>
      <c r="AQ1425" s="46">
        <v>0</v>
      </c>
      <c r="AR1425" s="46">
        <v>0</v>
      </c>
      <c r="AS1425" s="46">
        <v>0</v>
      </c>
      <c r="AT1425" s="46">
        <v>0</v>
      </c>
      <c r="AU1425" s="46">
        <v>0</v>
      </c>
      <c r="AV1425" s="46">
        <v>0</v>
      </c>
      <c r="AW1425" s="46">
        <v>0</v>
      </c>
      <c r="AX1425" s="46">
        <v>0</v>
      </c>
    </row>
    <row r="1426" spans="1:50">
      <c r="A1426" s="46">
        <v>1425</v>
      </c>
      <c r="B1426" s="46" t="s">
        <v>3098</v>
      </c>
      <c r="C1426" s="46" t="s">
        <v>2913</v>
      </c>
      <c r="D1426" s="46" t="s">
        <v>24</v>
      </c>
      <c r="E1426" s="46" t="s">
        <v>2958</v>
      </c>
      <c r="F1426" s="46" t="s">
        <v>2957</v>
      </c>
      <c r="G1426" s="46">
        <v>16</v>
      </c>
      <c r="H1426" s="46">
        <v>23</v>
      </c>
      <c r="I1426" s="46">
        <v>6</v>
      </c>
      <c r="J1426" s="46">
        <v>214</v>
      </c>
      <c r="K1426" s="46">
        <v>276</v>
      </c>
      <c r="L1426" s="46">
        <v>66</v>
      </c>
      <c r="M1426" s="46">
        <v>0</v>
      </c>
      <c r="N1426" s="46">
        <v>0</v>
      </c>
      <c r="O1426" s="46">
        <v>0</v>
      </c>
      <c r="P1426" s="46">
        <v>0</v>
      </c>
      <c r="Q1426" s="46">
        <v>0</v>
      </c>
      <c r="R1426" s="46">
        <v>0</v>
      </c>
      <c r="S1426" s="46">
        <v>0</v>
      </c>
      <c r="T1426" s="46">
        <v>0</v>
      </c>
      <c r="U1426" s="46">
        <v>0</v>
      </c>
      <c r="V1426" s="46">
        <v>0</v>
      </c>
      <c r="W1426" s="46">
        <v>0</v>
      </c>
      <c r="X1426" s="46">
        <v>0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v>0</v>
      </c>
      <c r="AG1426" s="46">
        <v>0</v>
      </c>
      <c r="AH1426" s="46">
        <v>0</v>
      </c>
      <c r="AI1426" s="46">
        <v>0</v>
      </c>
      <c r="AJ1426" s="46">
        <v>0</v>
      </c>
      <c r="AK1426" s="46">
        <v>5</v>
      </c>
      <c r="AL1426" s="46">
        <v>4</v>
      </c>
      <c r="AM1426" s="46">
        <v>0</v>
      </c>
      <c r="AN1426" s="46">
        <v>0</v>
      </c>
      <c r="AO1426" s="46">
        <v>0</v>
      </c>
      <c r="AP1426" s="46">
        <v>0</v>
      </c>
      <c r="AQ1426" s="46">
        <v>0</v>
      </c>
      <c r="AR1426" s="46">
        <v>0</v>
      </c>
      <c r="AS1426" s="46">
        <v>0</v>
      </c>
      <c r="AT1426" s="46">
        <v>0</v>
      </c>
      <c r="AU1426" s="46">
        <v>0</v>
      </c>
      <c r="AV1426" s="46">
        <v>0</v>
      </c>
      <c r="AW1426" s="46">
        <v>0</v>
      </c>
      <c r="AX1426" s="46">
        <v>0</v>
      </c>
    </row>
    <row r="1427" spans="1:50">
      <c r="A1427" s="46">
        <v>1426</v>
      </c>
      <c r="B1427" s="46" t="s">
        <v>3098</v>
      </c>
      <c r="C1427" s="46" t="s">
        <v>2913</v>
      </c>
      <c r="D1427" s="46" t="s">
        <v>21</v>
      </c>
      <c r="E1427" s="46" t="s">
        <v>2960</v>
      </c>
      <c r="F1427" s="46" t="s">
        <v>2959</v>
      </c>
      <c r="G1427" s="46">
        <v>71</v>
      </c>
      <c r="H1427" s="46">
        <v>93</v>
      </c>
      <c r="I1427" s="46">
        <v>20</v>
      </c>
      <c r="J1427" s="46">
        <v>1026</v>
      </c>
      <c r="K1427" s="46">
        <v>1383</v>
      </c>
      <c r="L1427" s="46">
        <v>273</v>
      </c>
      <c r="M1427" s="46">
        <v>0</v>
      </c>
      <c r="N1427" s="46">
        <v>0</v>
      </c>
      <c r="O1427" s="46">
        <v>0</v>
      </c>
      <c r="P1427" s="46">
        <v>0</v>
      </c>
      <c r="Q1427" s="46">
        <v>0</v>
      </c>
      <c r="R1427" s="46">
        <v>0</v>
      </c>
      <c r="S1427" s="46">
        <v>0</v>
      </c>
      <c r="T1427" s="46">
        <v>0</v>
      </c>
      <c r="U1427" s="46">
        <v>0</v>
      </c>
      <c r="V1427" s="46">
        <v>0</v>
      </c>
      <c r="W1427" s="46">
        <v>0</v>
      </c>
      <c r="X1427" s="46">
        <v>0</v>
      </c>
      <c r="Y1427" s="46">
        <v>0</v>
      </c>
      <c r="Z1427" s="46">
        <v>0</v>
      </c>
      <c r="AA1427" s="46">
        <v>0</v>
      </c>
      <c r="AB1427" s="46">
        <v>0</v>
      </c>
      <c r="AC1427" s="46">
        <v>0</v>
      </c>
      <c r="AD1427" s="46">
        <v>0</v>
      </c>
      <c r="AE1427" s="46">
        <v>0</v>
      </c>
      <c r="AF1427" s="46">
        <v>0</v>
      </c>
      <c r="AG1427" s="46">
        <v>0</v>
      </c>
      <c r="AH1427" s="46">
        <v>0</v>
      </c>
      <c r="AI1427" s="46">
        <v>0</v>
      </c>
      <c r="AJ1427" s="46">
        <v>0</v>
      </c>
      <c r="AK1427" s="46">
        <v>9</v>
      </c>
      <c r="AL1427" s="46">
        <v>7</v>
      </c>
      <c r="AM1427" s="46">
        <v>0</v>
      </c>
      <c r="AN1427" s="46">
        <v>0</v>
      </c>
      <c r="AO1427" s="46">
        <v>0</v>
      </c>
      <c r="AP1427" s="46">
        <v>0</v>
      </c>
      <c r="AQ1427" s="46">
        <v>0</v>
      </c>
      <c r="AR1427" s="46">
        <v>0</v>
      </c>
      <c r="AS1427" s="46">
        <v>0</v>
      </c>
      <c r="AT1427" s="46">
        <v>0</v>
      </c>
      <c r="AU1427" s="46">
        <v>0</v>
      </c>
      <c r="AV1427" s="46">
        <v>0</v>
      </c>
      <c r="AW1427" s="46">
        <v>0</v>
      </c>
      <c r="AX1427" s="46">
        <v>0</v>
      </c>
    </row>
    <row r="1428" spans="1:50">
      <c r="A1428" s="46">
        <v>1427</v>
      </c>
      <c r="B1428" s="46" t="s">
        <v>3098</v>
      </c>
      <c r="C1428" s="46" t="s">
        <v>2913</v>
      </c>
      <c r="D1428" s="46" t="s">
        <v>24</v>
      </c>
      <c r="E1428" s="46" t="s">
        <v>2962</v>
      </c>
      <c r="F1428" s="46" t="s">
        <v>2961</v>
      </c>
      <c r="G1428" s="46">
        <v>12</v>
      </c>
      <c r="H1428" s="46">
        <v>15</v>
      </c>
      <c r="I1428" s="46">
        <v>4</v>
      </c>
      <c r="J1428" s="46">
        <v>71</v>
      </c>
      <c r="K1428" s="46">
        <v>100</v>
      </c>
      <c r="L1428" s="46">
        <v>15</v>
      </c>
      <c r="M1428" s="46">
        <v>0</v>
      </c>
      <c r="N1428" s="46">
        <v>0</v>
      </c>
      <c r="O1428" s="46">
        <v>0</v>
      </c>
      <c r="P1428" s="46">
        <v>0</v>
      </c>
      <c r="Q1428" s="46">
        <v>0</v>
      </c>
      <c r="R1428" s="46">
        <v>0</v>
      </c>
      <c r="S1428" s="46">
        <v>0</v>
      </c>
      <c r="T1428" s="46">
        <v>0</v>
      </c>
      <c r="U1428" s="46">
        <v>0</v>
      </c>
      <c r="V1428" s="46">
        <v>0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</v>
      </c>
      <c r="AF1428" s="46">
        <v>0</v>
      </c>
      <c r="AG1428" s="46">
        <v>0</v>
      </c>
      <c r="AH1428" s="46">
        <v>0</v>
      </c>
      <c r="AI1428" s="46">
        <v>0</v>
      </c>
      <c r="AJ1428" s="46">
        <v>0</v>
      </c>
      <c r="AK1428" s="46">
        <v>0</v>
      </c>
      <c r="AL1428" s="46">
        <v>0</v>
      </c>
      <c r="AM1428" s="46">
        <v>0</v>
      </c>
      <c r="AN1428" s="46">
        <v>0</v>
      </c>
      <c r="AO1428" s="46">
        <v>0</v>
      </c>
      <c r="AP1428" s="46">
        <v>0</v>
      </c>
      <c r="AQ1428" s="46">
        <v>0</v>
      </c>
      <c r="AR1428" s="46">
        <v>0</v>
      </c>
      <c r="AS1428" s="46">
        <v>0</v>
      </c>
      <c r="AT1428" s="46">
        <v>0</v>
      </c>
      <c r="AU1428" s="46">
        <v>0</v>
      </c>
      <c r="AV1428" s="46">
        <v>0</v>
      </c>
      <c r="AW1428" s="46">
        <v>0</v>
      </c>
      <c r="AX1428" s="46">
        <v>0</v>
      </c>
    </row>
    <row r="1429" spans="1:50">
      <c r="A1429" s="46">
        <v>1428</v>
      </c>
      <c r="B1429" s="46" t="s">
        <v>3098</v>
      </c>
      <c r="C1429" s="46" t="s">
        <v>2913</v>
      </c>
      <c r="D1429" s="46" t="s">
        <v>24</v>
      </c>
      <c r="E1429" s="46" t="s">
        <v>2964</v>
      </c>
      <c r="F1429" s="46" t="s">
        <v>2963</v>
      </c>
      <c r="G1429" s="46">
        <v>11</v>
      </c>
      <c r="H1429" s="46">
        <v>15</v>
      </c>
      <c r="I1429" s="46">
        <v>3</v>
      </c>
      <c r="J1429" s="46">
        <v>118</v>
      </c>
      <c r="K1429" s="46">
        <v>213</v>
      </c>
      <c r="L1429" s="46">
        <v>55</v>
      </c>
      <c r="M1429" s="46">
        <v>0</v>
      </c>
      <c r="N1429" s="46">
        <v>0</v>
      </c>
      <c r="O1429" s="46">
        <v>0</v>
      </c>
      <c r="P1429" s="46">
        <v>0</v>
      </c>
      <c r="Q1429" s="46">
        <v>0</v>
      </c>
      <c r="R1429" s="46">
        <v>0</v>
      </c>
      <c r="S1429" s="46">
        <v>0</v>
      </c>
      <c r="T1429" s="46">
        <v>0</v>
      </c>
      <c r="U1429" s="46">
        <v>0</v>
      </c>
      <c r="V1429" s="46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v>0</v>
      </c>
      <c r="AG1429" s="46">
        <v>0</v>
      </c>
      <c r="AH1429" s="46">
        <v>0</v>
      </c>
      <c r="AI1429" s="46">
        <v>0</v>
      </c>
      <c r="AJ1429" s="46">
        <v>0</v>
      </c>
      <c r="AK1429" s="46">
        <v>1</v>
      </c>
      <c r="AL1429" s="46">
        <v>1</v>
      </c>
      <c r="AM1429" s="46">
        <v>0</v>
      </c>
      <c r="AN1429" s="46">
        <v>0</v>
      </c>
      <c r="AO1429" s="46">
        <v>0</v>
      </c>
      <c r="AP1429" s="46">
        <v>0</v>
      </c>
      <c r="AQ1429" s="46">
        <v>0</v>
      </c>
      <c r="AR1429" s="46">
        <v>0</v>
      </c>
      <c r="AS1429" s="46">
        <v>0</v>
      </c>
      <c r="AT1429" s="46">
        <v>0</v>
      </c>
      <c r="AU1429" s="46">
        <v>0</v>
      </c>
      <c r="AV1429" s="46">
        <v>0</v>
      </c>
      <c r="AW1429" s="46">
        <v>0</v>
      </c>
      <c r="AX1429" s="46">
        <v>0</v>
      </c>
    </row>
    <row r="1430" spans="1:50">
      <c r="A1430" s="46">
        <v>1429</v>
      </c>
      <c r="B1430" s="46" t="s">
        <v>3098</v>
      </c>
      <c r="C1430" s="46" t="s">
        <v>2913</v>
      </c>
      <c r="D1430" s="46" t="s">
        <v>21</v>
      </c>
      <c r="E1430" s="46" t="s">
        <v>2966</v>
      </c>
      <c r="F1430" s="46" t="s">
        <v>2965</v>
      </c>
      <c r="G1430" s="46">
        <v>61</v>
      </c>
      <c r="H1430" s="46">
        <v>83</v>
      </c>
      <c r="I1430" s="46">
        <v>16</v>
      </c>
      <c r="J1430" s="46">
        <v>704</v>
      </c>
      <c r="K1430" s="46">
        <v>1030</v>
      </c>
      <c r="L1430" s="46">
        <v>147</v>
      </c>
      <c r="M1430" s="46">
        <v>0</v>
      </c>
      <c r="N1430" s="46">
        <v>0</v>
      </c>
      <c r="O1430" s="46">
        <v>0</v>
      </c>
      <c r="P1430" s="46">
        <v>0</v>
      </c>
      <c r="Q1430" s="46">
        <v>0</v>
      </c>
      <c r="R1430" s="46">
        <v>0</v>
      </c>
      <c r="S1430" s="46">
        <v>0</v>
      </c>
      <c r="T1430" s="46">
        <v>0</v>
      </c>
      <c r="U1430" s="46">
        <v>0</v>
      </c>
      <c r="V1430" s="46">
        <v>0</v>
      </c>
      <c r="W1430" s="46">
        <v>0</v>
      </c>
      <c r="X1430" s="46">
        <v>0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0</v>
      </c>
      <c r="AF1430" s="46">
        <v>0</v>
      </c>
      <c r="AG1430" s="46">
        <v>0</v>
      </c>
      <c r="AH1430" s="46">
        <v>0</v>
      </c>
      <c r="AI1430" s="46">
        <v>0</v>
      </c>
      <c r="AJ1430" s="46">
        <v>0</v>
      </c>
      <c r="AK1430" s="46">
        <v>18</v>
      </c>
      <c r="AL1430" s="46">
        <v>12</v>
      </c>
      <c r="AM1430" s="46">
        <v>0</v>
      </c>
      <c r="AN1430" s="46">
        <v>0</v>
      </c>
      <c r="AO1430" s="46">
        <v>0</v>
      </c>
      <c r="AP1430" s="46">
        <v>0</v>
      </c>
      <c r="AQ1430" s="46">
        <v>0</v>
      </c>
      <c r="AR1430" s="46">
        <v>0</v>
      </c>
      <c r="AS1430" s="46">
        <v>0</v>
      </c>
      <c r="AT1430" s="46">
        <v>0</v>
      </c>
      <c r="AU1430" s="46">
        <v>0</v>
      </c>
      <c r="AV1430" s="46">
        <v>0</v>
      </c>
      <c r="AW1430" s="46">
        <v>0</v>
      </c>
      <c r="AX1430" s="46">
        <v>0</v>
      </c>
    </row>
    <row r="1431" spans="1:50">
      <c r="A1431" s="46">
        <v>1430</v>
      </c>
      <c r="B1431" s="46" t="s">
        <v>3098</v>
      </c>
      <c r="C1431" s="46" t="s">
        <v>2913</v>
      </c>
      <c r="D1431" s="46" t="s">
        <v>29</v>
      </c>
      <c r="E1431" s="46" t="s">
        <v>2968</v>
      </c>
      <c r="F1431" s="46" t="s">
        <v>2967</v>
      </c>
      <c r="G1431" s="46">
        <v>32</v>
      </c>
      <c r="H1431" s="46">
        <v>43</v>
      </c>
      <c r="I1431" s="46">
        <v>10</v>
      </c>
      <c r="J1431" s="46">
        <v>432</v>
      </c>
      <c r="K1431" s="46">
        <v>650</v>
      </c>
      <c r="L1431" s="46">
        <v>116</v>
      </c>
      <c r="M1431" s="46">
        <v>0</v>
      </c>
      <c r="N1431" s="46">
        <v>0</v>
      </c>
      <c r="O1431" s="46">
        <v>0</v>
      </c>
      <c r="P1431" s="46">
        <v>0</v>
      </c>
      <c r="Q1431" s="46">
        <v>0</v>
      </c>
      <c r="R1431" s="46">
        <v>0</v>
      </c>
      <c r="S1431" s="46">
        <v>0</v>
      </c>
      <c r="T1431" s="46">
        <v>0</v>
      </c>
      <c r="U1431" s="46">
        <v>0</v>
      </c>
      <c r="V1431" s="46">
        <v>0</v>
      </c>
      <c r="W1431" s="46">
        <v>0</v>
      </c>
      <c r="X1431" s="46">
        <v>0</v>
      </c>
      <c r="Y1431" s="46">
        <v>0</v>
      </c>
      <c r="Z1431" s="46">
        <v>0</v>
      </c>
      <c r="AA1431" s="46">
        <v>0</v>
      </c>
      <c r="AB1431" s="46">
        <v>0</v>
      </c>
      <c r="AC1431" s="46">
        <v>0</v>
      </c>
      <c r="AD1431" s="46">
        <v>0</v>
      </c>
      <c r="AE1431" s="46">
        <v>0</v>
      </c>
      <c r="AF1431" s="46">
        <v>0</v>
      </c>
      <c r="AG1431" s="46">
        <v>0</v>
      </c>
      <c r="AH1431" s="46">
        <v>0</v>
      </c>
      <c r="AI1431" s="46">
        <v>0</v>
      </c>
      <c r="AJ1431" s="46">
        <v>0</v>
      </c>
      <c r="AK1431" s="46">
        <v>5</v>
      </c>
      <c r="AL1431" s="46">
        <v>4</v>
      </c>
      <c r="AM1431" s="46">
        <v>0</v>
      </c>
      <c r="AN1431" s="46">
        <v>0</v>
      </c>
      <c r="AO1431" s="46">
        <v>0</v>
      </c>
      <c r="AP1431" s="46">
        <v>0</v>
      </c>
      <c r="AQ1431" s="46">
        <v>0</v>
      </c>
      <c r="AR1431" s="46">
        <v>0</v>
      </c>
      <c r="AS1431" s="46">
        <v>0</v>
      </c>
      <c r="AT1431" s="46">
        <v>0</v>
      </c>
      <c r="AU1431" s="46">
        <v>0</v>
      </c>
      <c r="AV1431" s="46">
        <v>0</v>
      </c>
      <c r="AW1431" s="46">
        <v>0</v>
      </c>
      <c r="AX1431" s="46">
        <v>0</v>
      </c>
    </row>
    <row r="1432" spans="1:50">
      <c r="A1432" s="46">
        <v>1431</v>
      </c>
      <c r="B1432" s="46" t="s">
        <v>3098</v>
      </c>
      <c r="C1432" s="46" t="s">
        <v>2913</v>
      </c>
      <c r="D1432" s="46" t="s">
        <v>29</v>
      </c>
      <c r="E1432" s="46" t="s">
        <v>2970</v>
      </c>
      <c r="F1432" s="46" t="s">
        <v>2969</v>
      </c>
      <c r="G1432" s="46">
        <v>14</v>
      </c>
      <c r="H1432" s="46">
        <v>20</v>
      </c>
      <c r="I1432" s="46">
        <v>7</v>
      </c>
      <c r="J1432" s="46">
        <v>116</v>
      </c>
      <c r="K1432" s="46">
        <v>183</v>
      </c>
      <c r="L1432" s="46">
        <v>36</v>
      </c>
      <c r="M1432" s="46">
        <v>0</v>
      </c>
      <c r="N1432" s="46">
        <v>0</v>
      </c>
      <c r="O1432" s="46">
        <v>0</v>
      </c>
      <c r="P1432" s="46">
        <v>0</v>
      </c>
      <c r="Q1432" s="46">
        <v>0</v>
      </c>
      <c r="R1432" s="46">
        <v>0</v>
      </c>
      <c r="S1432" s="46">
        <v>0</v>
      </c>
      <c r="T1432" s="46">
        <v>0</v>
      </c>
      <c r="U1432" s="46">
        <v>0</v>
      </c>
      <c r="V1432" s="46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0</v>
      </c>
      <c r="AF1432" s="46">
        <v>0</v>
      </c>
      <c r="AG1432" s="46">
        <v>0</v>
      </c>
      <c r="AH1432" s="46">
        <v>0</v>
      </c>
      <c r="AI1432" s="46">
        <v>0</v>
      </c>
      <c r="AJ1432" s="46">
        <v>0</v>
      </c>
      <c r="AK1432" s="46">
        <v>0</v>
      </c>
      <c r="AL1432" s="46">
        <v>0</v>
      </c>
      <c r="AM1432" s="46">
        <v>0</v>
      </c>
      <c r="AN1432" s="46">
        <v>0</v>
      </c>
      <c r="AO1432" s="46">
        <v>0</v>
      </c>
      <c r="AP1432" s="46">
        <v>0</v>
      </c>
      <c r="AQ1432" s="46">
        <v>0</v>
      </c>
      <c r="AR1432" s="46">
        <v>0</v>
      </c>
      <c r="AS1432" s="46">
        <v>0</v>
      </c>
      <c r="AT1432" s="46">
        <v>0</v>
      </c>
      <c r="AU1432" s="46">
        <v>0</v>
      </c>
      <c r="AV1432" s="46">
        <v>0</v>
      </c>
      <c r="AW1432" s="46">
        <v>0</v>
      </c>
      <c r="AX1432" s="46">
        <v>0</v>
      </c>
    </row>
    <row r="1433" spans="1:50">
      <c r="A1433" s="46">
        <v>1432</v>
      </c>
      <c r="B1433" s="46" t="s">
        <v>3098</v>
      </c>
      <c r="C1433" s="46" t="s">
        <v>2913</v>
      </c>
      <c r="D1433" s="46" t="s">
        <v>29</v>
      </c>
      <c r="E1433" s="46" t="s">
        <v>2972</v>
      </c>
      <c r="F1433" s="46" t="s">
        <v>2971</v>
      </c>
      <c r="G1433" s="46">
        <v>14</v>
      </c>
      <c r="H1433" s="46">
        <v>17</v>
      </c>
      <c r="I1433" s="46">
        <v>6</v>
      </c>
      <c r="J1433" s="46">
        <v>103</v>
      </c>
      <c r="K1433" s="46">
        <v>178</v>
      </c>
      <c r="L1433" s="46">
        <v>46</v>
      </c>
      <c r="M1433" s="46">
        <v>0</v>
      </c>
      <c r="N1433" s="46">
        <v>0</v>
      </c>
      <c r="O1433" s="46">
        <v>0</v>
      </c>
      <c r="P1433" s="46">
        <v>0</v>
      </c>
      <c r="Q1433" s="46">
        <v>0</v>
      </c>
      <c r="R1433" s="46">
        <v>0</v>
      </c>
      <c r="S1433" s="46">
        <v>0</v>
      </c>
      <c r="T1433" s="46">
        <v>0</v>
      </c>
      <c r="U1433" s="46">
        <v>0</v>
      </c>
      <c r="V1433" s="46">
        <v>0</v>
      </c>
      <c r="W1433" s="46">
        <v>0</v>
      </c>
      <c r="X1433" s="46">
        <v>0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v>0</v>
      </c>
      <c r="AG1433" s="46">
        <v>0</v>
      </c>
      <c r="AH1433" s="46">
        <v>0</v>
      </c>
      <c r="AI1433" s="46">
        <v>0</v>
      </c>
      <c r="AJ1433" s="46">
        <v>0</v>
      </c>
      <c r="AK1433" s="46">
        <v>3</v>
      </c>
      <c r="AL1433" s="46">
        <v>3</v>
      </c>
      <c r="AM1433" s="46">
        <v>0</v>
      </c>
      <c r="AN1433" s="46">
        <v>0</v>
      </c>
      <c r="AO1433" s="46">
        <v>0</v>
      </c>
      <c r="AP1433" s="46">
        <v>0</v>
      </c>
      <c r="AQ1433" s="46">
        <v>0</v>
      </c>
      <c r="AR1433" s="46">
        <v>0</v>
      </c>
      <c r="AS1433" s="46">
        <v>0</v>
      </c>
      <c r="AT1433" s="46">
        <v>0</v>
      </c>
      <c r="AU1433" s="46">
        <v>0</v>
      </c>
      <c r="AV1433" s="46">
        <v>0</v>
      </c>
      <c r="AW1433" s="46">
        <v>0</v>
      </c>
      <c r="AX1433" s="46">
        <v>0</v>
      </c>
    </row>
    <row r="1434" spans="1:50">
      <c r="A1434" s="46">
        <v>1433</v>
      </c>
      <c r="B1434" s="46" t="s">
        <v>3098</v>
      </c>
      <c r="C1434" s="46" t="s">
        <v>2913</v>
      </c>
      <c r="D1434" s="46" t="s">
        <v>21</v>
      </c>
      <c r="E1434" s="46" t="s">
        <v>2974</v>
      </c>
      <c r="F1434" s="46" t="s">
        <v>2973</v>
      </c>
      <c r="G1434" s="46">
        <v>50</v>
      </c>
      <c r="H1434" s="46">
        <v>54</v>
      </c>
      <c r="I1434" s="46">
        <v>14</v>
      </c>
      <c r="J1434" s="46">
        <v>471.5</v>
      </c>
      <c r="K1434" s="46">
        <v>691.5</v>
      </c>
      <c r="L1434" s="46">
        <v>208.5</v>
      </c>
      <c r="M1434" s="46">
        <v>0</v>
      </c>
      <c r="N1434" s="46">
        <v>0</v>
      </c>
      <c r="O1434" s="46">
        <v>0</v>
      </c>
      <c r="P1434" s="46">
        <v>0</v>
      </c>
      <c r="Q1434" s="46">
        <v>0</v>
      </c>
      <c r="R1434" s="46">
        <v>0</v>
      </c>
      <c r="S1434" s="46">
        <v>0</v>
      </c>
      <c r="T1434" s="46">
        <v>0</v>
      </c>
      <c r="U1434" s="46">
        <v>0</v>
      </c>
      <c r="V1434" s="46">
        <v>0</v>
      </c>
      <c r="W1434" s="46">
        <v>0</v>
      </c>
      <c r="X1434" s="46">
        <v>0</v>
      </c>
      <c r="Y1434" s="46">
        <v>0</v>
      </c>
      <c r="Z1434" s="46">
        <v>0</v>
      </c>
      <c r="AA1434" s="46">
        <v>0</v>
      </c>
      <c r="AB1434" s="46">
        <v>0</v>
      </c>
      <c r="AC1434" s="46">
        <v>0</v>
      </c>
      <c r="AD1434" s="46">
        <v>0</v>
      </c>
      <c r="AE1434" s="46">
        <v>0</v>
      </c>
      <c r="AF1434" s="46">
        <v>0</v>
      </c>
      <c r="AG1434" s="46">
        <v>0</v>
      </c>
      <c r="AH1434" s="46">
        <v>0</v>
      </c>
      <c r="AI1434" s="46">
        <v>0</v>
      </c>
      <c r="AJ1434" s="46">
        <v>0</v>
      </c>
      <c r="AK1434" s="46">
        <v>10.5</v>
      </c>
      <c r="AL1434" s="46">
        <v>10</v>
      </c>
      <c r="AM1434" s="46">
        <v>0</v>
      </c>
      <c r="AN1434" s="46">
        <v>0</v>
      </c>
      <c r="AO1434" s="46">
        <v>0</v>
      </c>
      <c r="AP1434" s="46">
        <v>0</v>
      </c>
      <c r="AQ1434" s="46">
        <v>0</v>
      </c>
      <c r="AR1434" s="46">
        <v>0</v>
      </c>
      <c r="AS1434" s="46">
        <v>0</v>
      </c>
      <c r="AT1434" s="46">
        <v>0</v>
      </c>
      <c r="AU1434" s="46">
        <v>0</v>
      </c>
      <c r="AV1434" s="46">
        <v>0</v>
      </c>
      <c r="AW1434" s="46">
        <v>0</v>
      </c>
      <c r="AX1434" s="46">
        <v>0</v>
      </c>
    </row>
    <row r="1435" spans="1:50">
      <c r="A1435" s="46">
        <v>1434</v>
      </c>
      <c r="B1435" s="46" t="s">
        <v>3098</v>
      </c>
      <c r="C1435" s="46" t="s">
        <v>2913</v>
      </c>
      <c r="D1435" s="46" t="s">
        <v>29</v>
      </c>
      <c r="E1435" s="46" t="s">
        <v>2976</v>
      </c>
      <c r="F1435" s="46" t="s">
        <v>2975</v>
      </c>
      <c r="G1435" s="46">
        <v>41</v>
      </c>
      <c r="H1435" s="46">
        <v>51</v>
      </c>
      <c r="I1435" s="46">
        <v>14</v>
      </c>
      <c r="J1435" s="46">
        <v>439</v>
      </c>
      <c r="K1435" s="46">
        <v>631</v>
      </c>
      <c r="L1435" s="46">
        <v>123</v>
      </c>
      <c r="M1435" s="46">
        <v>0</v>
      </c>
      <c r="N1435" s="46">
        <v>0</v>
      </c>
      <c r="O1435" s="46">
        <v>0</v>
      </c>
      <c r="P1435" s="46">
        <v>0</v>
      </c>
      <c r="Q1435" s="46">
        <v>0</v>
      </c>
      <c r="R1435" s="46">
        <v>0</v>
      </c>
      <c r="S1435" s="46">
        <v>0</v>
      </c>
      <c r="T1435" s="46">
        <v>0</v>
      </c>
      <c r="U1435" s="46">
        <v>0</v>
      </c>
      <c r="V1435" s="46">
        <v>0</v>
      </c>
      <c r="W1435" s="46">
        <v>0</v>
      </c>
      <c r="X1435" s="46">
        <v>0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v>0</v>
      </c>
      <c r="AG1435" s="46">
        <v>0</v>
      </c>
      <c r="AH1435" s="46">
        <v>0</v>
      </c>
      <c r="AI1435" s="46">
        <v>0</v>
      </c>
      <c r="AJ1435" s="46">
        <v>0</v>
      </c>
      <c r="AK1435" s="46">
        <v>6</v>
      </c>
      <c r="AL1435" s="46">
        <v>8</v>
      </c>
      <c r="AM1435" s="46">
        <v>0</v>
      </c>
      <c r="AN1435" s="46">
        <v>0</v>
      </c>
      <c r="AO1435" s="46">
        <v>0</v>
      </c>
      <c r="AP1435" s="46">
        <v>0</v>
      </c>
      <c r="AQ1435" s="46">
        <v>0</v>
      </c>
      <c r="AR1435" s="46">
        <v>0</v>
      </c>
      <c r="AS1435" s="46">
        <v>0</v>
      </c>
      <c r="AT1435" s="46">
        <v>0</v>
      </c>
      <c r="AU1435" s="46">
        <v>0</v>
      </c>
      <c r="AV1435" s="46">
        <v>0</v>
      </c>
      <c r="AW1435" s="46">
        <v>0</v>
      </c>
      <c r="AX1435" s="46">
        <v>0</v>
      </c>
    </row>
    <row r="1436" spans="1:50">
      <c r="A1436" s="46">
        <v>1435</v>
      </c>
      <c r="B1436" s="46" t="s">
        <v>3098</v>
      </c>
      <c r="C1436" s="46" t="s">
        <v>2913</v>
      </c>
      <c r="D1436" s="46" t="s">
        <v>29</v>
      </c>
      <c r="E1436" s="46" t="s">
        <v>2978</v>
      </c>
      <c r="F1436" s="46" t="s">
        <v>2977</v>
      </c>
      <c r="G1436" s="46">
        <v>40</v>
      </c>
      <c r="H1436" s="46">
        <v>47</v>
      </c>
      <c r="I1436" s="46">
        <v>9</v>
      </c>
      <c r="J1436" s="46">
        <v>323</v>
      </c>
      <c r="K1436" s="46">
        <v>460</v>
      </c>
      <c r="L1436" s="46">
        <v>120</v>
      </c>
      <c r="M1436" s="46">
        <v>0</v>
      </c>
      <c r="N1436" s="46">
        <v>0</v>
      </c>
      <c r="O1436" s="46">
        <v>0</v>
      </c>
      <c r="P1436" s="46">
        <v>0</v>
      </c>
      <c r="Q1436" s="46">
        <v>0</v>
      </c>
      <c r="R1436" s="46">
        <v>0</v>
      </c>
      <c r="S1436" s="46">
        <v>0</v>
      </c>
      <c r="T1436" s="46">
        <v>0</v>
      </c>
      <c r="U1436" s="46">
        <v>0</v>
      </c>
      <c r="V1436" s="46">
        <v>0</v>
      </c>
      <c r="W1436" s="46">
        <v>0</v>
      </c>
      <c r="X1436" s="46">
        <v>0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0</v>
      </c>
      <c r="AF1436" s="46">
        <v>0</v>
      </c>
      <c r="AG1436" s="46">
        <v>0</v>
      </c>
      <c r="AH1436" s="46">
        <v>0</v>
      </c>
      <c r="AI1436" s="46">
        <v>0</v>
      </c>
      <c r="AJ1436" s="46">
        <v>0</v>
      </c>
      <c r="AK1436" s="46">
        <v>7</v>
      </c>
      <c r="AL1436" s="46">
        <v>5</v>
      </c>
      <c r="AM1436" s="46">
        <v>0</v>
      </c>
      <c r="AN1436" s="46">
        <v>0</v>
      </c>
      <c r="AO1436" s="46">
        <v>0</v>
      </c>
      <c r="AP1436" s="46">
        <v>0</v>
      </c>
      <c r="AQ1436" s="46">
        <v>0</v>
      </c>
      <c r="AR1436" s="46">
        <v>0</v>
      </c>
      <c r="AS1436" s="46">
        <v>0</v>
      </c>
      <c r="AT1436" s="46">
        <v>0</v>
      </c>
      <c r="AU1436" s="46">
        <v>0</v>
      </c>
      <c r="AV1436" s="46">
        <v>0</v>
      </c>
      <c r="AW1436" s="46">
        <v>0</v>
      </c>
      <c r="AX1436" s="46">
        <v>0</v>
      </c>
    </row>
    <row r="1437" spans="1:50">
      <c r="A1437" s="46">
        <v>1436</v>
      </c>
      <c r="B1437" s="46" t="s">
        <v>3098</v>
      </c>
      <c r="C1437" s="46" t="s">
        <v>2913</v>
      </c>
      <c r="D1437" s="46" t="s">
        <v>29</v>
      </c>
      <c r="E1437" s="46" t="s">
        <v>2980</v>
      </c>
      <c r="F1437" s="46" t="s">
        <v>2979</v>
      </c>
      <c r="G1437" s="46">
        <v>25</v>
      </c>
      <c r="H1437" s="46">
        <v>35</v>
      </c>
      <c r="I1437" s="46">
        <v>16</v>
      </c>
      <c r="J1437" s="46">
        <v>290</v>
      </c>
      <c r="K1437" s="46">
        <v>480</v>
      </c>
      <c r="L1437" s="46">
        <v>165</v>
      </c>
      <c r="M1437" s="46">
        <v>0</v>
      </c>
      <c r="N1437" s="46">
        <v>0</v>
      </c>
      <c r="O1437" s="46">
        <v>0</v>
      </c>
      <c r="P1437" s="46">
        <v>0</v>
      </c>
      <c r="Q1437" s="46">
        <v>0</v>
      </c>
      <c r="R1437" s="46">
        <v>0</v>
      </c>
      <c r="S1437" s="46">
        <v>0</v>
      </c>
      <c r="T1437" s="46">
        <v>0</v>
      </c>
      <c r="U1437" s="46">
        <v>0</v>
      </c>
      <c r="V1437" s="46">
        <v>0</v>
      </c>
      <c r="W1437" s="46">
        <v>0</v>
      </c>
      <c r="X1437" s="46">
        <v>0</v>
      </c>
      <c r="Y1437" s="46">
        <v>0</v>
      </c>
      <c r="Z1437" s="46">
        <v>0</v>
      </c>
      <c r="AA1437" s="46">
        <v>0</v>
      </c>
      <c r="AB1437" s="46">
        <v>0</v>
      </c>
      <c r="AC1437" s="46">
        <v>0</v>
      </c>
      <c r="AD1437" s="46">
        <v>0</v>
      </c>
      <c r="AE1437" s="46">
        <v>0</v>
      </c>
      <c r="AF1437" s="46">
        <v>0</v>
      </c>
      <c r="AG1437" s="46">
        <v>0</v>
      </c>
      <c r="AH1437" s="46">
        <v>0</v>
      </c>
      <c r="AI1437" s="46">
        <v>0</v>
      </c>
      <c r="AJ1437" s="46">
        <v>0</v>
      </c>
      <c r="AK1437" s="46">
        <v>8</v>
      </c>
      <c r="AL1437" s="46">
        <v>8</v>
      </c>
      <c r="AM1437" s="46">
        <v>0</v>
      </c>
      <c r="AN1437" s="46">
        <v>0</v>
      </c>
      <c r="AO1437" s="46">
        <v>0</v>
      </c>
      <c r="AP1437" s="46">
        <v>0</v>
      </c>
      <c r="AQ1437" s="46">
        <v>0</v>
      </c>
      <c r="AR1437" s="46">
        <v>0</v>
      </c>
      <c r="AS1437" s="46">
        <v>0</v>
      </c>
      <c r="AT1437" s="46">
        <v>0</v>
      </c>
      <c r="AU1437" s="46">
        <v>0</v>
      </c>
      <c r="AV1437" s="46">
        <v>0</v>
      </c>
      <c r="AW1437" s="46">
        <v>0</v>
      </c>
      <c r="AX1437" s="46">
        <v>0</v>
      </c>
    </row>
    <row r="1438" spans="1:50">
      <c r="A1438" s="46">
        <v>1437</v>
      </c>
      <c r="B1438" s="46" t="s">
        <v>3098</v>
      </c>
      <c r="C1438" s="46" t="s">
        <v>2913</v>
      </c>
      <c r="D1438" s="46" t="s">
        <v>29</v>
      </c>
      <c r="E1438" s="46" t="s">
        <v>2982</v>
      </c>
      <c r="F1438" s="46" t="s">
        <v>2981</v>
      </c>
      <c r="G1438" s="46">
        <v>7</v>
      </c>
      <c r="H1438" s="46">
        <v>12</v>
      </c>
      <c r="I1438" s="46">
        <v>4</v>
      </c>
      <c r="J1438" s="46">
        <v>144</v>
      </c>
      <c r="K1438" s="46">
        <v>207</v>
      </c>
      <c r="L1438" s="46">
        <v>65</v>
      </c>
      <c r="M1438" s="46">
        <v>0</v>
      </c>
      <c r="N1438" s="46">
        <v>0</v>
      </c>
      <c r="O1438" s="46">
        <v>0</v>
      </c>
      <c r="P1438" s="46">
        <v>0</v>
      </c>
      <c r="Q1438" s="46">
        <v>0</v>
      </c>
      <c r="R1438" s="46">
        <v>0</v>
      </c>
      <c r="S1438" s="46">
        <v>0</v>
      </c>
      <c r="T1438" s="46">
        <v>0</v>
      </c>
      <c r="U1438" s="46">
        <v>0</v>
      </c>
      <c r="V1438" s="46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0</v>
      </c>
      <c r="AB1438" s="46">
        <v>0</v>
      </c>
      <c r="AC1438" s="46">
        <v>0</v>
      </c>
      <c r="AD1438" s="46">
        <v>0</v>
      </c>
      <c r="AE1438" s="46">
        <v>0</v>
      </c>
      <c r="AF1438" s="46">
        <v>0</v>
      </c>
      <c r="AG1438" s="46">
        <v>0</v>
      </c>
      <c r="AH1438" s="46">
        <v>0</v>
      </c>
      <c r="AI1438" s="46">
        <v>0</v>
      </c>
      <c r="AJ1438" s="46">
        <v>0</v>
      </c>
      <c r="AK1438" s="46">
        <v>2</v>
      </c>
      <c r="AL1438" s="46">
        <v>2</v>
      </c>
      <c r="AM1438" s="46">
        <v>0</v>
      </c>
      <c r="AN1438" s="46">
        <v>0</v>
      </c>
      <c r="AO1438" s="46">
        <v>0</v>
      </c>
      <c r="AP1438" s="46">
        <v>0</v>
      </c>
      <c r="AQ1438" s="46">
        <v>0</v>
      </c>
      <c r="AR1438" s="46">
        <v>0</v>
      </c>
      <c r="AS1438" s="46">
        <v>0</v>
      </c>
      <c r="AT1438" s="46">
        <v>0</v>
      </c>
      <c r="AU1438" s="46">
        <v>0</v>
      </c>
      <c r="AV1438" s="46">
        <v>0</v>
      </c>
      <c r="AW1438" s="46">
        <v>0</v>
      </c>
      <c r="AX1438" s="46">
        <v>0</v>
      </c>
    </row>
    <row r="1439" spans="1:50">
      <c r="A1439" s="46">
        <v>1438</v>
      </c>
      <c r="B1439" s="46" t="s">
        <v>3098</v>
      </c>
      <c r="C1439" s="46" t="s">
        <v>2913</v>
      </c>
      <c r="D1439" s="46" t="s">
        <v>29</v>
      </c>
      <c r="E1439" s="46" t="s">
        <v>2984</v>
      </c>
      <c r="F1439" s="46" t="s">
        <v>2983</v>
      </c>
      <c r="G1439" s="46">
        <v>4</v>
      </c>
      <c r="H1439" s="46">
        <v>5</v>
      </c>
      <c r="I1439" s="46">
        <v>1</v>
      </c>
      <c r="J1439" s="46">
        <v>72</v>
      </c>
      <c r="K1439" s="46">
        <v>101</v>
      </c>
      <c r="L1439" s="46">
        <v>17</v>
      </c>
      <c r="M1439" s="46">
        <v>0</v>
      </c>
      <c r="N1439" s="46">
        <v>0</v>
      </c>
      <c r="O1439" s="46">
        <v>0</v>
      </c>
      <c r="P1439" s="46">
        <v>0</v>
      </c>
      <c r="Q1439" s="46">
        <v>0</v>
      </c>
      <c r="R1439" s="46">
        <v>0</v>
      </c>
      <c r="S1439" s="46">
        <v>0</v>
      </c>
      <c r="T1439" s="46">
        <v>0</v>
      </c>
      <c r="U1439" s="46">
        <v>0</v>
      </c>
      <c r="V1439" s="46">
        <v>0</v>
      </c>
      <c r="W1439" s="46">
        <v>0</v>
      </c>
      <c r="X1439" s="46">
        <v>0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</v>
      </c>
      <c r="AF1439" s="46">
        <v>0</v>
      </c>
      <c r="AG1439" s="46">
        <v>0</v>
      </c>
      <c r="AH1439" s="46">
        <v>0</v>
      </c>
      <c r="AI1439" s="46">
        <v>0</v>
      </c>
      <c r="AJ1439" s="46">
        <v>0</v>
      </c>
      <c r="AK1439" s="46">
        <v>0</v>
      </c>
      <c r="AL1439" s="46">
        <v>0</v>
      </c>
      <c r="AM1439" s="46">
        <v>0</v>
      </c>
      <c r="AN1439" s="46">
        <v>0</v>
      </c>
      <c r="AO1439" s="46">
        <v>0</v>
      </c>
      <c r="AP1439" s="46">
        <v>0</v>
      </c>
      <c r="AQ1439" s="46">
        <v>0</v>
      </c>
      <c r="AR1439" s="46">
        <v>0</v>
      </c>
      <c r="AS1439" s="46">
        <v>0</v>
      </c>
      <c r="AT1439" s="46">
        <v>0</v>
      </c>
      <c r="AU1439" s="46">
        <v>0</v>
      </c>
      <c r="AV1439" s="46">
        <v>0</v>
      </c>
      <c r="AW1439" s="46">
        <v>0</v>
      </c>
      <c r="AX1439" s="46">
        <v>0</v>
      </c>
    </row>
    <row r="1440" spans="1:50">
      <c r="A1440" s="46">
        <v>1439</v>
      </c>
      <c r="B1440" s="46" t="s">
        <v>3098</v>
      </c>
      <c r="C1440" s="46" t="s">
        <v>2913</v>
      </c>
      <c r="D1440" s="46" t="s">
        <v>24</v>
      </c>
      <c r="E1440" s="46" t="s">
        <v>2986</v>
      </c>
      <c r="F1440" s="46" t="s">
        <v>2985</v>
      </c>
      <c r="G1440" s="46">
        <v>18</v>
      </c>
      <c r="H1440" s="46">
        <v>23</v>
      </c>
      <c r="I1440" s="46">
        <v>4</v>
      </c>
      <c r="J1440" s="46">
        <v>110</v>
      </c>
      <c r="K1440" s="46">
        <v>168</v>
      </c>
      <c r="L1440" s="46">
        <v>38</v>
      </c>
      <c r="M1440" s="46">
        <v>0</v>
      </c>
      <c r="N1440" s="46">
        <v>0</v>
      </c>
      <c r="O1440" s="46">
        <v>0</v>
      </c>
      <c r="P1440" s="46">
        <v>0</v>
      </c>
      <c r="Q1440" s="46">
        <v>0</v>
      </c>
      <c r="R1440" s="46">
        <v>0</v>
      </c>
      <c r="S1440" s="46">
        <v>0</v>
      </c>
      <c r="T1440" s="46">
        <v>0</v>
      </c>
      <c r="U1440" s="46">
        <v>0</v>
      </c>
      <c r="V1440" s="46">
        <v>0</v>
      </c>
      <c r="W1440" s="46">
        <v>0</v>
      </c>
      <c r="X1440" s="46">
        <v>0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</v>
      </c>
      <c r="AF1440" s="46">
        <v>0</v>
      </c>
      <c r="AG1440" s="46">
        <v>0</v>
      </c>
      <c r="AH1440" s="46">
        <v>0</v>
      </c>
      <c r="AI1440" s="46">
        <v>0</v>
      </c>
      <c r="AJ1440" s="46">
        <v>0</v>
      </c>
      <c r="AK1440" s="46">
        <v>4</v>
      </c>
      <c r="AL1440" s="46">
        <v>3</v>
      </c>
      <c r="AM1440" s="46">
        <v>0</v>
      </c>
      <c r="AN1440" s="46">
        <v>0</v>
      </c>
      <c r="AO1440" s="46">
        <v>0</v>
      </c>
      <c r="AP1440" s="46">
        <v>0</v>
      </c>
      <c r="AQ1440" s="46">
        <v>0</v>
      </c>
      <c r="AR1440" s="46">
        <v>0</v>
      </c>
      <c r="AS1440" s="46">
        <v>0</v>
      </c>
      <c r="AT1440" s="46">
        <v>0</v>
      </c>
      <c r="AU1440" s="46">
        <v>0</v>
      </c>
      <c r="AV1440" s="46">
        <v>0</v>
      </c>
      <c r="AW1440" s="46">
        <v>0</v>
      </c>
      <c r="AX1440" s="46">
        <v>0</v>
      </c>
    </row>
    <row r="1441" spans="1:50">
      <c r="A1441" s="46">
        <v>1440</v>
      </c>
      <c r="B1441" s="46" t="s">
        <v>3098</v>
      </c>
      <c r="C1441" s="46" t="s">
        <v>2913</v>
      </c>
      <c r="D1441" s="46" t="s">
        <v>29</v>
      </c>
      <c r="E1441" s="46" t="s">
        <v>2988</v>
      </c>
      <c r="F1441" s="46" t="s">
        <v>2987</v>
      </c>
      <c r="G1441" s="46">
        <v>23</v>
      </c>
      <c r="H1441" s="46">
        <v>33</v>
      </c>
      <c r="I1441" s="46">
        <v>11</v>
      </c>
      <c r="J1441" s="46">
        <v>537</v>
      </c>
      <c r="K1441" s="46">
        <v>705</v>
      </c>
      <c r="L1441" s="46">
        <v>219</v>
      </c>
      <c r="M1441" s="46">
        <v>0</v>
      </c>
      <c r="N1441" s="46">
        <v>0</v>
      </c>
      <c r="O1441" s="46">
        <v>0</v>
      </c>
      <c r="P1441" s="46">
        <v>0</v>
      </c>
      <c r="Q1441" s="46">
        <v>0</v>
      </c>
      <c r="R1441" s="46">
        <v>0</v>
      </c>
      <c r="S1441" s="46">
        <v>0</v>
      </c>
      <c r="T1441" s="46">
        <v>0</v>
      </c>
      <c r="U1441" s="46">
        <v>0</v>
      </c>
      <c r="V1441" s="46">
        <v>0</v>
      </c>
      <c r="W1441" s="46">
        <v>0</v>
      </c>
      <c r="X1441" s="46">
        <v>0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0</v>
      </c>
      <c r="AF1441" s="46">
        <v>0</v>
      </c>
      <c r="AG1441" s="46">
        <v>0</v>
      </c>
      <c r="AH1441" s="46">
        <v>0</v>
      </c>
      <c r="AI1441" s="46">
        <v>0</v>
      </c>
      <c r="AJ1441" s="46">
        <v>0</v>
      </c>
      <c r="AK1441" s="46">
        <v>28</v>
      </c>
      <c r="AL1441" s="46">
        <v>26</v>
      </c>
      <c r="AM1441" s="46">
        <v>0</v>
      </c>
      <c r="AN1441" s="46">
        <v>0</v>
      </c>
      <c r="AO1441" s="46">
        <v>0</v>
      </c>
      <c r="AP1441" s="46">
        <v>0</v>
      </c>
      <c r="AQ1441" s="46">
        <v>0</v>
      </c>
      <c r="AR1441" s="46">
        <v>0</v>
      </c>
      <c r="AS1441" s="46">
        <v>0</v>
      </c>
      <c r="AT1441" s="46">
        <v>0</v>
      </c>
      <c r="AU1441" s="46">
        <v>0</v>
      </c>
      <c r="AV1441" s="46">
        <v>0</v>
      </c>
      <c r="AW1441" s="46">
        <v>0</v>
      </c>
      <c r="AX1441" s="46">
        <v>0</v>
      </c>
    </row>
    <row r="1442" spans="1:50">
      <c r="A1442" s="46">
        <v>1441</v>
      </c>
      <c r="B1442" s="46" t="s">
        <v>3098</v>
      </c>
      <c r="C1442" s="46" t="s">
        <v>2913</v>
      </c>
      <c r="D1442" s="46" t="s">
        <v>21</v>
      </c>
      <c r="E1442" s="46" t="s">
        <v>2990</v>
      </c>
      <c r="F1442" s="46" t="s">
        <v>2989</v>
      </c>
      <c r="G1442" s="46">
        <v>47</v>
      </c>
      <c r="H1442" s="46">
        <v>55</v>
      </c>
      <c r="I1442" s="46">
        <v>18</v>
      </c>
      <c r="J1442" s="46">
        <v>715</v>
      </c>
      <c r="K1442" s="46">
        <v>976</v>
      </c>
      <c r="L1442" s="46">
        <v>283</v>
      </c>
      <c r="M1442" s="46">
        <v>0</v>
      </c>
      <c r="N1442" s="46">
        <v>0</v>
      </c>
      <c r="O1442" s="46">
        <v>0</v>
      </c>
      <c r="P1442" s="46">
        <v>0</v>
      </c>
      <c r="Q1442" s="46">
        <v>0</v>
      </c>
      <c r="R1442" s="46">
        <v>0</v>
      </c>
      <c r="S1442" s="46">
        <v>0</v>
      </c>
      <c r="T1442" s="46">
        <v>0</v>
      </c>
      <c r="U1442" s="46">
        <v>0</v>
      </c>
      <c r="V1442" s="46">
        <v>0</v>
      </c>
      <c r="W1442" s="46">
        <v>0</v>
      </c>
      <c r="X1442" s="46">
        <v>0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0</v>
      </c>
      <c r="AF1442" s="46">
        <v>0</v>
      </c>
      <c r="AG1442" s="46">
        <v>0</v>
      </c>
      <c r="AH1442" s="46">
        <v>0</v>
      </c>
      <c r="AI1442" s="46">
        <v>0</v>
      </c>
      <c r="AJ1442" s="46">
        <v>0</v>
      </c>
      <c r="AK1442" s="46">
        <v>14</v>
      </c>
      <c r="AL1442" s="46">
        <v>11</v>
      </c>
      <c r="AM1442" s="46">
        <v>0</v>
      </c>
      <c r="AN1442" s="46">
        <v>0</v>
      </c>
      <c r="AO1442" s="46">
        <v>0</v>
      </c>
      <c r="AP1442" s="46">
        <v>0</v>
      </c>
      <c r="AQ1442" s="46">
        <v>0</v>
      </c>
      <c r="AR1442" s="46">
        <v>0</v>
      </c>
      <c r="AS1442" s="46">
        <v>0</v>
      </c>
      <c r="AT1442" s="46">
        <v>0</v>
      </c>
      <c r="AU1442" s="46">
        <v>0</v>
      </c>
      <c r="AV1442" s="46">
        <v>0</v>
      </c>
      <c r="AW1442" s="46">
        <v>0</v>
      </c>
      <c r="AX1442" s="46">
        <v>0</v>
      </c>
    </row>
    <row r="1443" spans="1:50">
      <c r="A1443" s="46">
        <v>1442</v>
      </c>
      <c r="B1443" s="46" t="s">
        <v>3098</v>
      </c>
      <c r="C1443" s="46" t="s">
        <v>2913</v>
      </c>
      <c r="D1443" s="46" t="s">
        <v>29</v>
      </c>
      <c r="E1443" s="46" t="s">
        <v>2992</v>
      </c>
      <c r="F1443" s="46" t="s">
        <v>2991</v>
      </c>
      <c r="G1443" s="46">
        <v>13</v>
      </c>
      <c r="H1443" s="46">
        <v>18</v>
      </c>
      <c r="I1443" s="46">
        <v>4</v>
      </c>
      <c r="J1443" s="46">
        <v>173</v>
      </c>
      <c r="K1443" s="46">
        <v>244</v>
      </c>
      <c r="L1443" s="46">
        <v>51</v>
      </c>
      <c r="M1443" s="46">
        <v>0</v>
      </c>
      <c r="N1443" s="46">
        <v>0</v>
      </c>
      <c r="O1443" s="46">
        <v>0</v>
      </c>
      <c r="P1443" s="46">
        <v>0</v>
      </c>
      <c r="Q1443" s="46">
        <v>0</v>
      </c>
      <c r="R1443" s="46">
        <v>0</v>
      </c>
      <c r="S1443" s="46">
        <v>0</v>
      </c>
      <c r="T1443" s="46">
        <v>0</v>
      </c>
      <c r="U1443" s="46">
        <v>0</v>
      </c>
      <c r="V1443" s="46">
        <v>0</v>
      </c>
      <c r="W1443" s="46">
        <v>0</v>
      </c>
      <c r="X1443" s="46">
        <v>0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v>0</v>
      </c>
      <c r="AG1443" s="46">
        <v>0</v>
      </c>
      <c r="AH1443" s="46">
        <v>0</v>
      </c>
      <c r="AI1443" s="46">
        <v>0</v>
      </c>
      <c r="AJ1443" s="46">
        <v>0</v>
      </c>
      <c r="AK1443" s="46">
        <v>0</v>
      </c>
      <c r="AL1443" s="46">
        <v>0</v>
      </c>
      <c r="AM1443" s="46">
        <v>0</v>
      </c>
      <c r="AN1443" s="46">
        <v>0</v>
      </c>
      <c r="AO1443" s="46">
        <v>0</v>
      </c>
      <c r="AP1443" s="46">
        <v>0</v>
      </c>
      <c r="AQ1443" s="46">
        <v>0</v>
      </c>
      <c r="AR1443" s="46">
        <v>0</v>
      </c>
      <c r="AS1443" s="46">
        <v>0</v>
      </c>
      <c r="AT1443" s="46">
        <v>0</v>
      </c>
      <c r="AU1443" s="46">
        <v>0</v>
      </c>
      <c r="AV1443" s="46">
        <v>0</v>
      </c>
      <c r="AW1443" s="46">
        <v>0</v>
      </c>
      <c r="AX1443" s="46">
        <v>0</v>
      </c>
    </row>
    <row r="1444" spans="1:50">
      <c r="A1444" s="46">
        <v>1443</v>
      </c>
      <c r="B1444" s="46" t="s">
        <v>3098</v>
      </c>
      <c r="C1444" s="46" t="s">
        <v>2913</v>
      </c>
      <c r="D1444" s="46" t="s">
        <v>78</v>
      </c>
      <c r="E1444" s="46" t="s">
        <v>2994</v>
      </c>
      <c r="F1444" s="46" t="s">
        <v>2993</v>
      </c>
      <c r="G1444" s="46">
        <v>94</v>
      </c>
      <c r="H1444" s="46">
        <v>127</v>
      </c>
      <c r="I1444" s="46">
        <v>19</v>
      </c>
      <c r="J1444" s="46">
        <v>2825</v>
      </c>
      <c r="K1444" s="46">
        <v>3753</v>
      </c>
      <c r="L1444" s="46">
        <v>525</v>
      </c>
      <c r="M1444" s="46">
        <v>0</v>
      </c>
      <c r="N1444" s="46">
        <v>0</v>
      </c>
      <c r="O1444" s="46">
        <v>0</v>
      </c>
      <c r="P1444" s="46">
        <v>0</v>
      </c>
      <c r="Q1444" s="46">
        <v>0</v>
      </c>
      <c r="R1444" s="46">
        <v>0</v>
      </c>
      <c r="S1444" s="46">
        <v>0</v>
      </c>
      <c r="T1444" s="46">
        <v>0</v>
      </c>
      <c r="U1444" s="46">
        <v>0</v>
      </c>
      <c r="V1444" s="46">
        <v>0</v>
      </c>
      <c r="W1444" s="46">
        <v>0</v>
      </c>
      <c r="X1444" s="46">
        <v>0</v>
      </c>
      <c r="Y1444" s="46">
        <v>0</v>
      </c>
      <c r="Z1444" s="46">
        <v>0</v>
      </c>
      <c r="AA1444" s="46">
        <v>0</v>
      </c>
      <c r="AB1444" s="46">
        <v>0</v>
      </c>
      <c r="AC1444" s="46">
        <v>0</v>
      </c>
      <c r="AD1444" s="46">
        <v>0</v>
      </c>
      <c r="AE1444" s="46">
        <v>0</v>
      </c>
      <c r="AF1444" s="46">
        <v>0</v>
      </c>
      <c r="AG1444" s="46">
        <v>0</v>
      </c>
      <c r="AH1444" s="46">
        <v>0</v>
      </c>
      <c r="AI1444" s="46">
        <v>0</v>
      </c>
      <c r="AJ1444" s="46">
        <v>0</v>
      </c>
      <c r="AK1444" s="46">
        <v>36</v>
      </c>
      <c r="AL1444" s="46">
        <v>21</v>
      </c>
      <c r="AM1444" s="46">
        <v>0</v>
      </c>
      <c r="AN1444" s="46">
        <v>0</v>
      </c>
      <c r="AO1444" s="46">
        <v>0</v>
      </c>
      <c r="AP1444" s="46">
        <v>0</v>
      </c>
      <c r="AQ1444" s="46">
        <v>0</v>
      </c>
      <c r="AR1444" s="46">
        <v>0</v>
      </c>
      <c r="AS1444" s="46">
        <v>0</v>
      </c>
      <c r="AT1444" s="46">
        <v>0</v>
      </c>
      <c r="AU1444" s="46">
        <v>0</v>
      </c>
      <c r="AV1444" s="46">
        <v>0</v>
      </c>
      <c r="AW1444" s="46">
        <v>0</v>
      </c>
      <c r="AX1444" s="46">
        <v>0</v>
      </c>
    </row>
    <row r="1445" spans="1:50">
      <c r="A1445" s="46">
        <v>1444</v>
      </c>
      <c r="B1445" s="46" t="s">
        <v>3098</v>
      </c>
      <c r="C1445" s="46" t="s">
        <v>2913</v>
      </c>
      <c r="D1445" s="46" t="s">
        <v>78</v>
      </c>
      <c r="E1445" s="46" t="s">
        <v>2996</v>
      </c>
      <c r="F1445" s="46" t="s">
        <v>2995</v>
      </c>
      <c r="G1445" s="46">
        <v>60</v>
      </c>
      <c r="H1445" s="46">
        <v>69</v>
      </c>
      <c r="I1445" s="46">
        <v>21</v>
      </c>
      <c r="J1445" s="46">
        <v>708</v>
      </c>
      <c r="K1445" s="46">
        <v>920</v>
      </c>
      <c r="L1445" s="46">
        <v>240</v>
      </c>
      <c r="M1445" s="46">
        <v>0</v>
      </c>
      <c r="N1445" s="46">
        <v>0</v>
      </c>
      <c r="O1445" s="46">
        <v>0</v>
      </c>
      <c r="P1445" s="46">
        <v>0</v>
      </c>
      <c r="Q1445" s="46">
        <v>0</v>
      </c>
      <c r="R1445" s="46">
        <v>0</v>
      </c>
      <c r="S1445" s="46">
        <v>0</v>
      </c>
      <c r="T1445" s="46">
        <v>0</v>
      </c>
      <c r="U1445" s="46">
        <v>0</v>
      </c>
      <c r="V1445" s="46">
        <v>0</v>
      </c>
      <c r="W1445" s="46">
        <v>0</v>
      </c>
      <c r="X1445" s="46">
        <v>0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</v>
      </c>
      <c r="AF1445" s="46">
        <v>0</v>
      </c>
      <c r="AG1445" s="46">
        <v>0</v>
      </c>
      <c r="AH1445" s="46">
        <v>0</v>
      </c>
      <c r="AI1445" s="46">
        <v>0</v>
      </c>
      <c r="AJ1445" s="46">
        <v>0</v>
      </c>
      <c r="AK1445" s="46">
        <v>28</v>
      </c>
      <c r="AL1445" s="46">
        <v>17</v>
      </c>
      <c r="AM1445" s="46">
        <v>0</v>
      </c>
      <c r="AN1445" s="46">
        <v>0</v>
      </c>
      <c r="AO1445" s="46">
        <v>0</v>
      </c>
      <c r="AP1445" s="46">
        <v>0</v>
      </c>
      <c r="AQ1445" s="46">
        <v>0</v>
      </c>
      <c r="AR1445" s="46">
        <v>0</v>
      </c>
      <c r="AS1445" s="46">
        <v>0</v>
      </c>
      <c r="AT1445" s="46">
        <v>0</v>
      </c>
      <c r="AU1445" s="46">
        <v>0</v>
      </c>
      <c r="AV1445" s="46">
        <v>0</v>
      </c>
      <c r="AW1445" s="46">
        <v>0</v>
      </c>
      <c r="AX1445" s="46">
        <v>0</v>
      </c>
    </row>
    <row r="1446" spans="1:50">
      <c r="A1446" s="46">
        <v>1445</v>
      </c>
      <c r="B1446" s="46" t="s">
        <v>3098</v>
      </c>
      <c r="C1446" s="46" t="s">
        <v>2913</v>
      </c>
      <c r="D1446" s="46" t="s">
        <v>21</v>
      </c>
      <c r="E1446" s="46" t="s">
        <v>2998</v>
      </c>
      <c r="F1446" s="46" t="s">
        <v>2997</v>
      </c>
      <c r="G1446" s="46">
        <v>32</v>
      </c>
      <c r="H1446" s="46">
        <v>41</v>
      </c>
      <c r="I1446" s="46">
        <v>12</v>
      </c>
      <c r="J1446" s="46">
        <v>458</v>
      </c>
      <c r="K1446" s="46">
        <v>646</v>
      </c>
      <c r="L1446" s="46">
        <v>131</v>
      </c>
      <c r="M1446" s="46">
        <v>0</v>
      </c>
      <c r="N1446" s="46">
        <v>0</v>
      </c>
      <c r="O1446" s="46">
        <v>0</v>
      </c>
      <c r="P1446" s="46">
        <v>0</v>
      </c>
      <c r="Q1446" s="46">
        <v>0</v>
      </c>
      <c r="R1446" s="46">
        <v>0</v>
      </c>
      <c r="S1446" s="46">
        <v>0</v>
      </c>
      <c r="T1446" s="46">
        <v>0</v>
      </c>
      <c r="U1446" s="46">
        <v>0</v>
      </c>
      <c r="V1446" s="46">
        <v>0</v>
      </c>
      <c r="W1446" s="46">
        <v>0</v>
      </c>
      <c r="X1446" s="46">
        <v>0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0</v>
      </c>
      <c r="AF1446" s="46">
        <v>0</v>
      </c>
      <c r="AG1446" s="46">
        <v>0</v>
      </c>
      <c r="AH1446" s="46">
        <v>0</v>
      </c>
      <c r="AI1446" s="46">
        <v>0</v>
      </c>
      <c r="AJ1446" s="46">
        <v>0</v>
      </c>
      <c r="AK1446" s="46">
        <v>12</v>
      </c>
      <c r="AL1446" s="46">
        <v>8</v>
      </c>
      <c r="AM1446" s="46">
        <v>0</v>
      </c>
      <c r="AN1446" s="46">
        <v>0</v>
      </c>
      <c r="AO1446" s="46">
        <v>0</v>
      </c>
      <c r="AP1446" s="46">
        <v>0</v>
      </c>
      <c r="AQ1446" s="46">
        <v>0</v>
      </c>
      <c r="AR1446" s="46">
        <v>0</v>
      </c>
      <c r="AS1446" s="46">
        <v>0</v>
      </c>
      <c r="AT1446" s="46">
        <v>0</v>
      </c>
      <c r="AU1446" s="46">
        <v>0</v>
      </c>
      <c r="AV1446" s="46">
        <v>0</v>
      </c>
      <c r="AW1446" s="46">
        <v>0</v>
      </c>
      <c r="AX1446" s="46">
        <v>0</v>
      </c>
    </row>
    <row r="1447" spans="1:50">
      <c r="A1447" s="46">
        <v>1446</v>
      </c>
      <c r="B1447" s="46" t="s">
        <v>3098</v>
      </c>
      <c r="C1447" s="46" t="s">
        <v>2913</v>
      </c>
      <c r="D1447" s="46" t="s">
        <v>24</v>
      </c>
      <c r="E1447" s="46" t="s">
        <v>3000</v>
      </c>
      <c r="F1447" s="46" t="s">
        <v>2999</v>
      </c>
      <c r="G1447" s="46">
        <v>26</v>
      </c>
      <c r="H1447" s="46">
        <v>36</v>
      </c>
      <c r="I1447" s="46">
        <v>12</v>
      </c>
      <c r="J1447" s="46">
        <v>460</v>
      </c>
      <c r="K1447" s="46">
        <v>599</v>
      </c>
      <c r="L1447" s="46">
        <v>143</v>
      </c>
      <c r="M1447" s="46">
        <v>0</v>
      </c>
      <c r="N1447" s="46">
        <v>0</v>
      </c>
      <c r="O1447" s="46">
        <v>0</v>
      </c>
      <c r="P1447" s="46">
        <v>0</v>
      </c>
      <c r="Q1447" s="46">
        <v>0</v>
      </c>
      <c r="R1447" s="46">
        <v>0</v>
      </c>
      <c r="S1447" s="46">
        <v>0</v>
      </c>
      <c r="T1447" s="46">
        <v>0</v>
      </c>
      <c r="U1447" s="46">
        <v>0</v>
      </c>
      <c r="V1447" s="46">
        <v>0</v>
      </c>
      <c r="W1447" s="46">
        <v>0</v>
      </c>
      <c r="X1447" s="46">
        <v>0</v>
      </c>
      <c r="Y1447" s="46">
        <v>0</v>
      </c>
      <c r="Z1447" s="46">
        <v>0</v>
      </c>
      <c r="AA1447" s="46">
        <v>0</v>
      </c>
      <c r="AB1447" s="46">
        <v>0</v>
      </c>
      <c r="AC1447" s="46">
        <v>0</v>
      </c>
      <c r="AD1447" s="46">
        <v>0</v>
      </c>
      <c r="AE1447" s="46">
        <v>0</v>
      </c>
      <c r="AF1447" s="46">
        <v>0</v>
      </c>
      <c r="AG1447" s="46">
        <v>0</v>
      </c>
      <c r="AH1447" s="46">
        <v>0</v>
      </c>
      <c r="AI1447" s="46">
        <v>0</v>
      </c>
      <c r="AJ1447" s="46">
        <v>0</v>
      </c>
      <c r="AK1447" s="46">
        <v>25</v>
      </c>
      <c r="AL1447" s="46">
        <v>21</v>
      </c>
      <c r="AM1447" s="46">
        <v>0</v>
      </c>
      <c r="AN1447" s="46">
        <v>0</v>
      </c>
      <c r="AO1447" s="46">
        <v>0</v>
      </c>
      <c r="AP1447" s="46">
        <v>0</v>
      </c>
      <c r="AQ1447" s="46">
        <v>0</v>
      </c>
      <c r="AR1447" s="46">
        <v>0</v>
      </c>
      <c r="AS1447" s="46">
        <v>0</v>
      </c>
      <c r="AT1447" s="46">
        <v>0</v>
      </c>
      <c r="AU1447" s="46">
        <v>0</v>
      </c>
      <c r="AV1447" s="46">
        <v>0</v>
      </c>
      <c r="AW1447" s="46">
        <v>0</v>
      </c>
      <c r="AX1447" s="46">
        <v>0</v>
      </c>
    </row>
    <row r="1448" spans="1:50">
      <c r="A1448" s="46">
        <v>1447</v>
      </c>
      <c r="B1448" s="46" t="s">
        <v>3098</v>
      </c>
      <c r="C1448" s="46" t="s">
        <v>2913</v>
      </c>
      <c r="D1448" s="46" t="s">
        <v>24</v>
      </c>
      <c r="E1448" s="46" t="s">
        <v>3002</v>
      </c>
      <c r="F1448" s="46" t="s">
        <v>3001</v>
      </c>
      <c r="G1448" s="46">
        <v>9</v>
      </c>
      <c r="H1448" s="46">
        <v>13</v>
      </c>
      <c r="I1448" s="46">
        <v>3</v>
      </c>
      <c r="J1448" s="46">
        <v>221</v>
      </c>
      <c r="K1448" s="46">
        <v>320</v>
      </c>
      <c r="L1448" s="46">
        <v>76</v>
      </c>
      <c r="M1448" s="46">
        <v>0</v>
      </c>
      <c r="N1448" s="46">
        <v>0</v>
      </c>
      <c r="O1448" s="46">
        <v>0</v>
      </c>
      <c r="P1448" s="46">
        <v>0</v>
      </c>
      <c r="Q1448" s="46">
        <v>0</v>
      </c>
      <c r="R1448" s="46">
        <v>0</v>
      </c>
      <c r="S1448" s="46">
        <v>0</v>
      </c>
      <c r="T1448" s="46">
        <v>0</v>
      </c>
      <c r="U1448" s="46">
        <v>0</v>
      </c>
      <c r="V1448" s="46">
        <v>0</v>
      </c>
      <c r="W1448" s="46">
        <v>0</v>
      </c>
      <c r="X1448" s="46">
        <v>0</v>
      </c>
      <c r="Y1448" s="46">
        <v>0</v>
      </c>
      <c r="Z1448" s="46">
        <v>0</v>
      </c>
      <c r="AA1448" s="46">
        <v>0</v>
      </c>
      <c r="AB1448" s="46">
        <v>0</v>
      </c>
      <c r="AC1448" s="46">
        <v>0</v>
      </c>
      <c r="AD1448" s="46">
        <v>0</v>
      </c>
      <c r="AE1448" s="46">
        <v>0</v>
      </c>
      <c r="AF1448" s="46">
        <v>0</v>
      </c>
      <c r="AG1448" s="46">
        <v>0</v>
      </c>
      <c r="AH1448" s="46">
        <v>0</v>
      </c>
      <c r="AI1448" s="46">
        <v>0</v>
      </c>
      <c r="AJ1448" s="46">
        <v>0</v>
      </c>
      <c r="AK1448" s="46">
        <v>10</v>
      </c>
      <c r="AL1448" s="46">
        <v>7</v>
      </c>
      <c r="AM1448" s="46">
        <v>0</v>
      </c>
      <c r="AN1448" s="46">
        <v>0</v>
      </c>
      <c r="AO1448" s="46">
        <v>0</v>
      </c>
      <c r="AP1448" s="46">
        <v>0</v>
      </c>
      <c r="AQ1448" s="46">
        <v>0</v>
      </c>
      <c r="AR1448" s="46">
        <v>0</v>
      </c>
      <c r="AS1448" s="46">
        <v>0</v>
      </c>
      <c r="AT1448" s="46">
        <v>0</v>
      </c>
      <c r="AU1448" s="46">
        <v>0</v>
      </c>
      <c r="AV1448" s="46">
        <v>0</v>
      </c>
      <c r="AW1448" s="46">
        <v>0</v>
      </c>
      <c r="AX1448" s="46">
        <v>0</v>
      </c>
    </row>
    <row r="1449" spans="1:50">
      <c r="A1449" s="46">
        <v>1448</v>
      </c>
      <c r="B1449" s="46" t="s">
        <v>3098</v>
      </c>
      <c r="C1449" s="46" t="s">
        <v>2913</v>
      </c>
      <c r="D1449" s="46" t="s">
        <v>29</v>
      </c>
      <c r="E1449" s="46" t="s">
        <v>3004</v>
      </c>
      <c r="F1449" s="46" t="s">
        <v>3003</v>
      </c>
      <c r="G1449" s="46">
        <v>11</v>
      </c>
      <c r="H1449" s="46">
        <v>15</v>
      </c>
      <c r="I1449" s="46">
        <v>6</v>
      </c>
      <c r="J1449" s="46">
        <v>129</v>
      </c>
      <c r="K1449" s="46">
        <v>200</v>
      </c>
      <c r="L1449" s="46">
        <v>63</v>
      </c>
      <c r="M1449" s="46">
        <v>0</v>
      </c>
      <c r="N1449" s="46">
        <v>0</v>
      </c>
      <c r="O1449" s="46">
        <v>0</v>
      </c>
      <c r="P1449" s="46">
        <v>0</v>
      </c>
      <c r="Q1449" s="46">
        <v>0</v>
      </c>
      <c r="R1449" s="46">
        <v>0</v>
      </c>
      <c r="S1449" s="46">
        <v>0</v>
      </c>
      <c r="T1449" s="46">
        <v>0</v>
      </c>
      <c r="U1449" s="46">
        <v>0</v>
      </c>
      <c r="V1449" s="46">
        <v>0</v>
      </c>
      <c r="W1449" s="46">
        <v>0</v>
      </c>
      <c r="X1449" s="46">
        <v>0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v>0</v>
      </c>
      <c r="AG1449" s="46">
        <v>0</v>
      </c>
      <c r="AH1449" s="46">
        <v>0</v>
      </c>
      <c r="AI1449" s="46">
        <v>0</v>
      </c>
      <c r="AJ1449" s="46">
        <v>0</v>
      </c>
      <c r="AK1449" s="46">
        <v>5</v>
      </c>
      <c r="AL1449" s="46">
        <v>4</v>
      </c>
      <c r="AM1449" s="46">
        <v>0</v>
      </c>
      <c r="AN1449" s="46">
        <v>0</v>
      </c>
      <c r="AO1449" s="46">
        <v>0</v>
      </c>
      <c r="AP1449" s="46">
        <v>0</v>
      </c>
      <c r="AQ1449" s="46">
        <v>0</v>
      </c>
      <c r="AR1449" s="46">
        <v>0</v>
      </c>
      <c r="AS1449" s="46">
        <v>0</v>
      </c>
      <c r="AT1449" s="46">
        <v>0</v>
      </c>
      <c r="AU1449" s="46">
        <v>0</v>
      </c>
      <c r="AV1449" s="46">
        <v>0</v>
      </c>
      <c r="AW1449" s="46">
        <v>0</v>
      </c>
      <c r="AX1449" s="46">
        <v>0</v>
      </c>
    </row>
    <row r="1450" spans="1:50">
      <c r="A1450" s="46">
        <v>1449</v>
      </c>
      <c r="B1450" s="46" t="s">
        <v>3098</v>
      </c>
      <c r="C1450" s="46" t="s">
        <v>2913</v>
      </c>
      <c r="D1450" s="46" t="s">
        <v>24</v>
      </c>
      <c r="E1450" s="46" t="s">
        <v>3006</v>
      </c>
      <c r="F1450" s="46" t="s">
        <v>3005</v>
      </c>
      <c r="G1450" s="46">
        <v>14</v>
      </c>
      <c r="H1450" s="46">
        <v>19</v>
      </c>
      <c r="I1450" s="46">
        <v>3</v>
      </c>
      <c r="J1450" s="46">
        <v>128</v>
      </c>
      <c r="K1450" s="46">
        <v>187</v>
      </c>
      <c r="L1450" s="46">
        <v>18</v>
      </c>
      <c r="M1450" s="46">
        <v>0</v>
      </c>
      <c r="N1450" s="46">
        <v>0</v>
      </c>
      <c r="O1450" s="46">
        <v>0</v>
      </c>
      <c r="P1450" s="46">
        <v>0</v>
      </c>
      <c r="Q1450" s="46">
        <v>0</v>
      </c>
      <c r="R1450" s="46">
        <v>0</v>
      </c>
      <c r="S1450" s="46">
        <v>0</v>
      </c>
      <c r="T1450" s="46">
        <v>0</v>
      </c>
      <c r="U1450" s="46">
        <v>0</v>
      </c>
      <c r="V1450" s="46">
        <v>0</v>
      </c>
      <c r="W1450" s="46">
        <v>0</v>
      </c>
      <c r="X1450" s="46">
        <v>0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>
        <v>0</v>
      </c>
      <c r="AJ1450" s="46">
        <v>0</v>
      </c>
      <c r="AK1450" s="46">
        <v>2</v>
      </c>
      <c r="AL1450" s="46">
        <v>2</v>
      </c>
      <c r="AM1450" s="46">
        <v>0</v>
      </c>
      <c r="AN1450" s="46">
        <v>0</v>
      </c>
      <c r="AO1450" s="46">
        <v>0</v>
      </c>
      <c r="AP1450" s="46">
        <v>0</v>
      </c>
      <c r="AQ1450" s="46">
        <v>0</v>
      </c>
      <c r="AR1450" s="46">
        <v>0</v>
      </c>
      <c r="AS1450" s="46">
        <v>0</v>
      </c>
      <c r="AT1450" s="46">
        <v>0</v>
      </c>
      <c r="AU1450" s="46">
        <v>0</v>
      </c>
      <c r="AV1450" s="46">
        <v>0</v>
      </c>
      <c r="AW1450" s="46">
        <v>0</v>
      </c>
      <c r="AX1450" s="46">
        <v>0</v>
      </c>
    </row>
    <row r="1451" spans="1:50">
      <c r="A1451" s="46">
        <v>1450</v>
      </c>
      <c r="B1451" s="46" t="s">
        <v>3098</v>
      </c>
      <c r="C1451" s="46" t="s">
        <v>2913</v>
      </c>
      <c r="D1451" s="46" t="s">
        <v>29</v>
      </c>
      <c r="E1451" s="46" t="s">
        <v>3008</v>
      </c>
      <c r="F1451" s="46" t="s">
        <v>3007</v>
      </c>
      <c r="G1451" s="46">
        <v>13</v>
      </c>
      <c r="H1451" s="46">
        <v>19</v>
      </c>
      <c r="I1451" s="46">
        <v>4</v>
      </c>
      <c r="J1451" s="46">
        <v>196</v>
      </c>
      <c r="K1451" s="46">
        <v>307</v>
      </c>
      <c r="L1451" s="46">
        <v>71</v>
      </c>
      <c r="M1451" s="46">
        <v>0</v>
      </c>
      <c r="N1451" s="46">
        <v>0</v>
      </c>
      <c r="O1451" s="46">
        <v>0</v>
      </c>
      <c r="P1451" s="46">
        <v>0</v>
      </c>
      <c r="Q1451" s="46">
        <v>0</v>
      </c>
      <c r="R1451" s="46">
        <v>0</v>
      </c>
      <c r="S1451" s="46">
        <v>0</v>
      </c>
      <c r="T1451" s="46">
        <v>0</v>
      </c>
      <c r="U1451" s="46">
        <v>0</v>
      </c>
      <c r="V1451" s="46">
        <v>0</v>
      </c>
      <c r="W1451" s="46">
        <v>0</v>
      </c>
      <c r="X1451" s="46">
        <v>0</v>
      </c>
      <c r="Y1451" s="46">
        <v>0</v>
      </c>
      <c r="Z1451" s="46">
        <v>0</v>
      </c>
      <c r="AA1451" s="46">
        <v>0</v>
      </c>
      <c r="AB1451" s="46">
        <v>0</v>
      </c>
      <c r="AC1451" s="46">
        <v>0</v>
      </c>
      <c r="AD1451" s="46">
        <v>0</v>
      </c>
      <c r="AE1451" s="46">
        <v>0</v>
      </c>
      <c r="AF1451" s="46">
        <v>0</v>
      </c>
      <c r="AG1451" s="46">
        <v>0</v>
      </c>
      <c r="AH1451" s="46">
        <v>0</v>
      </c>
      <c r="AI1451" s="46">
        <v>0</v>
      </c>
      <c r="AJ1451" s="46">
        <v>0</v>
      </c>
      <c r="AK1451" s="46">
        <v>5</v>
      </c>
      <c r="AL1451" s="46">
        <v>4</v>
      </c>
      <c r="AM1451" s="46">
        <v>0</v>
      </c>
      <c r="AN1451" s="46">
        <v>0</v>
      </c>
      <c r="AO1451" s="46">
        <v>0</v>
      </c>
      <c r="AP1451" s="46">
        <v>0</v>
      </c>
      <c r="AQ1451" s="46">
        <v>0</v>
      </c>
      <c r="AR1451" s="46">
        <v>0</v>
      </c>
      <c r="AS1451" s="46">
        <v>0</v>
      </c>
      <c r="AT1451" s="46">
        <v>0</v>
      </c>
      <c r="AU1451" s="46">
        <v>0</v>
      </c>
      <c r="AV1451" s="46">
        <v>0</v>
      </c>
      <c r="AW1451" s="46">
        <v>0</v>
      </c>
      <c r="AX1451" s="46">
        <v>0</v>
      </c>
    </row>
    <row r="1452" spans="1:50">
      <c r="A1452" s="46">
        <v>1451</v>
      </c>
      <c r="B1452" s="46" t="s">
        <v>3098</v>
      </c>
      <c r="C1452" s="46" t="s">
        <v>2913</v>
      </c>
      <c r="D1452" s="46" t="s">
        <v>24</v>
      </c>
      <c r="E1452" s="46" t="s">
        <v>3010</v>
      </c>
      <c r="F1452" s="46" t="s">
        <v>3009</v>
      </c>
      <c r="G1452" s="46">
        <v>48</v>
      </c>
      <c r="H1452" s="46">
        <v>63</v>
      </c>
      <c r="I1452" s="46">
        <v>13</v>
      </c>
      <c r="J1452" s="46">
        <v>349</v>
      </c>
      <c r="K1452" s="46">
        <v>478</v>
      </c>
      <c r="L1452" s="46">
        <v>85</v>
      </c>
      <c r="M1452" s="46">
        <v>0</v>
      </c>
      <c r="N1452" s="46">
        <v>0</v>
      </c>
      <c r="O1452" s="46">
        <v>0</v>
      </c>
      <c r="P1452" s="46">
        <v>0</v>
      </c>
      <c r="Q1452" s="46">
        <v>0</v>
      </c>
      <c r="R1452" s="46">
        <v>0</v>
      </c>
      <c r="S1452" s="46">
        <v>0</v>
      </c>
      <c r="T1452" s="46">
        <v>0</v>
      </c>
      <c r="U1452" s="46">
        <v>0</v>
      </c>
      <c r="V1452" s="46">
        <v>0</v>
      </c>
      <c r="W1452" s="46">
        <v>0</v>
      </c>
      <c r="X1452" s="46">
        <v>0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>
        <v>0</v>
      </c>
      <c r="AJ1452" s="46">
        <v>0</v>
      </c>
      <c r="AK1452" s="46">
        <v>4</v>
      </c>
      <c r="AL1452" s="46">
        <v>3</v>
      </c>
      <c r="AM1452" s="46">
        <v>0</v>
      </c>
      <c r="AN1452" s="46">
        <v>0</v>
      </c>
      <c r="AO1452" s="46">
        <v>0</v>
      </c>
      <c r="AP1452" s="46">
        <v>0</v>
      </c>
      <c r="AQ1452" s="46">
        <v>0</v>
      </c>
      <c r="AR1452" s="46">
        <v>0</v>
      </c>
      <c r="AS1452" s="46">
        <v>0</v>
      </c>
      <c r="AT1452" s="46">
        <v>0</v>
      </c>
      <c r="AU1452" s="46">
        <v>0</v>
      </c>
      <c r="AV1452" s="46">
        <v>0</v>
      </c>
      <c r="AW1452" s="46">
        <v>0</v>
      </c>
      <c r="AX1452" s="46">
        <v>0</v>
      </c>
    </row>
    <row r="1453" spans="1:50">
      <c r="A1453" s="46">
        <v>1452</v>
      </c>
      <c r="B1453" s="46" t="s">
        <v>3098</v>
      </c>
      <c r="C1453" s="46" t="s">
        <v>2913</v>
      </c>
      <c r="D1453" s="46" t="s">
        <v>24</v>
      </c>
      <c r="E1453" s="46" t="s">
        <v>3012</v>
      </c>
      <c r="F1453" s="46" t="s">
        <v>3011</v>
      </c>
      <c r="G1453" s="46">
        <v>14</v>
      </c>
      <c r="H1453" s="46">
        <v>18</v>
      </c>
      <c r="I1453" s="46">
        <v>4</v>
      </c>
      <c r="J1453" s="46">
        <v>184</v>
      </c>
      <c r="K1453" s="46">
        <v>225</v>
      </c>
      <c r="L1453" s="46">
        <v>28</v>
      </c>
      <c r="M1453" s="46">
        <v>0</v>
      </c>
      <c r="N1453" s="46">
        <v>0</v>
      </c>
      <c r="O1453" s="46">
        <v>0</v>
      </c>
      <c r="P1453" s="46">
        <v>0</v>
      </c>
      <c r="Q1453" s="46">
        <v>0</v>
      </c>
      <c r="R1453" s="46">
        <v>0</v>
      </c>
      <c r="S1453" s="46">
        <v>0</v>
      </c>
      <c r="T1453" s="46">
        <v>0</v>
      </c>
      <c r="U1453" s="46">
        <v>0</v>
      </c>
      <c r="V1453" s="46">
        <v>0</v>
      </c>
      <c r="W1453" s="46">
        <v>0</v>
      </c>
      <c r="X1453" s="46">
        <v>0</v>
      </c>
      <c r="Y1453" s="46">
        <v>0</v>
      </c>
      <c r="Z1453" s="46">
        <v>0</v>
      </c>
      <c r="AA1453" s="46">
        <v>0</v>
      </c>
      <c r="AB1453" s="46">
        <v>0</v>
      </c>
      <c r="AC1453" s="46">
        <v>0</v>
      </c>
      <c r="AD1453" s="46">
        <v>0</v>
      </c>
      <c r="AE1453" s="46">
        <v>0</v>
      </c>
      <c r="AF1453" s="46">
        <v>0</v>
      </c>
      <c r="AG1453" s="46">
        <v>0</v>
      </c>
      <c r="AH1453" s="46">
        <v>0</v>
      </c>
      <c r="AI1453" s="46">
        <v>0</v>
      </c>
      <c r="AJ1453" s="46">
        <v>0</v>
      </c>
      <c r="AK1453" s="46">
        <v>5</v>
      </c>
      <c r="AL1453" s="46">
        <v>4</v>
      </c>
      <c r="AM1453" s="46">
        <v>0</v>
      </c>
      <c r="AN1453" s="46">
        <v>0</v>
      </c>
      <c r="AO1453" s="46">
        <v>0</v>
      </c>
      <c r="AP1453" s="46">
        <v>0</v>
      </c>
      <c r="AQ1453" s="46">
        <v>0</v>
      </c>
      <c r="AR1453" s="46">
        <v>0</v>
      </c>
      <c r="AS1453" s="46">
        <v>0</v>
      </c>
      <c r="AT1453" s="46">
        <v>0</v>
      </c>
      <c r="AU1453" s="46">
        <v>0</v>
      </c>
      <c r="AV1453" s="46">
        <v>0</v>
      </c>
      <c r="AW1453" s="46">
        <v>0</v>
      </c>
      <c r="AX1453" s="46">
        <v>0</v>
      </c>
    </row>
    <row r="1454" spans="1:50">
      <c r="A1454" s="46">
        <v>1453</v>
      </c>
      <c r="B1454" s="46" t="s">
        <v>3098</v>
      </c>
      <c r="C1454" s="46" t="s">
        <v>2913</v>
      </c>
      <c r="D1454" s="46" t="s">
        <v>21</v>
      </c>
      <c r="E1454" s="46" t="s">
        <v>3014</v>
      </c>
      <c r="F1454" s="46" t="s">
        <v>3013</v>
      </c>
      <c r="G1454" s="46">
        <v>59</v>
      </c>
      <c r="H1454" s="46">
        <v>80</v>
      </c>
      <c r="I1454" s="46">
        <v>22</v>
      </c>
      <c r="J1454" s="46">
        <v>1077.5</v>
      </c>
      <c r="K1454" s="46">
        <v>1502</v>
      </c>
      <c r="L1454" s="46">
        <v>392</v>
      </c>
      <c r="M1454" s="46">
        <v>0</v>
      </c>
      <c r="N1454" s="46">
        <v>0</v>
      </c>
      <c r="O1454" s="46">
        <v>0</v>
      </c>
      <c r="P1454" s="46">
        <v>0</v>
      </c>
      <c r="Q1454" s="46">
        <v>0</v>
      </c>
      <c r="R1454" s="46">
        <v>0</v>
      </c>
      <c r="S1454" s="46">
        <v>0</v>
      </c>
      <c r="T1454" s="46">
        <v>0</v>
      </c>
      <c r="U1454" s="46">
        <v>0</v>
      </c>
      <c r="V1454" s="46">
        <v>0</v>
      </c>
      <c r="W1454" s="46">
        <v>0</v>
      </c>
      <c r="X1454" s="46">
        <v>0</v>
      </c>
      <c r="Y1454" s="46">
        <v>0</v>
      </c>
      <c r="Z1454" s="46">
        <v>0</v>
      </c>
      <c r="AA1454" s="46">
        <v>0</v>
      </c>
      <c r="AB1454" s="46">
        <v>0</v>
      </c>
      <c r="AC1454" s="46">
        <v>0</v>
      </c>
      <c r="AD1454" s="46">
        <v>0</v>
      </c>
      <c r="AE1454" s="46">
        <v>0</v>
      </c>
      <c r="AF1454" s="46">
        <v>0</v>
      </c>
      <c r="AG1454" s="46">
        <v>0</v>
      </c>
      <c r="AH1454" s="46">
        <v>0</v>
      </c>
      <c r="AI1454" s="46">
        <v>0</v>
      </c>
      <c r="AJ1454" s="46">
        <v>0</v>
      </c>
      <c r="AK1454" s="46">
        <v>32</v>
      </c>
      <c r="AL1454" s="46">
        <v>29</v>
      </c>
      <c r="AM1454" s="46">
        <v>0</v>
      </c>
      <c r="AN1454" s="46">
        <v>0</v>
      </c>
      <c r="AO1454" s="46">
        <v>0</v>
      </c>
      <c r="AP1454" s="46">
        <v>0</v>
      </c>
      <c r="AQ1454" s="46">
        <v>0</v>
      </c>
      <c r="AR1454" s="46">
        <v>0</v>
      </c>
      <c r="AS1454" s="46">
        <v>0</v>
      </c>
      <c r="AT1454" s="46">
        <v>0</v>
      </c>
      <c r="AU1454" s="46">
        <v>0</v>
      </c>
      <c r="AV1454" s="46">
        <v>0</v>
      </c>
      <c r="AW1454" s="46">
        <v>0</v>
      </c>
      <c r="AX1454" s="46">
        <v>0</v>
      </c>
    </row>
    <row r="1455" spans="1:50">
      <c r="A1455" s="46">
        <v>1454</v>
      </c>
      <c r="B1455" s="46" t="s">
        <v>3098</v>
      </c>
      <c r="C1455" s="46" t="s">
        <v>2913</v>
      </c>
      <c r="D1455" s="46" t="s">
        <v>29</v>
      </c>
      <c r="E1455" s="46" t="s">
        <v>3016</v>
      </c>
      <c r="F1455" s="46" t="s">
        <v>3015</v>
      </c>
      <c r="G1455" s="46">
        <v>24</v>
      </c>
      <c r="H1455" s="46">
        <v>24</v>
      </c>
      <c r="I1455" s="46">
        <v>7</v>
      </c>
      <c r="J1455" s="46">
        <v>245</v>
      </c>
      <c r="K1455" s="46">
        <v>327</v>
      </c>
      <c r="L1455" s="46">
        <v>82</v>
      </c>
      <c r="M1455" s="46">
        <v>0</v>
      </c>
      <c r="N1455" s="46">
        <v>0</v>
      </c>
      <c r="O1455" s="46">
        <v>0</v>
      </c>
      <c r="P1455" s="46">
        <v>0</v>
      </c>
      <c r="Q1455" s="46">
        <v>0</v>
      </c>
      <c r="R1455" s="46">
        <v>0</v>
      </c>
      <c r="S1455" s="46">
        <v>0</v>
      </c>
      <c r="T1455" s="46">
        <v>0</v>
      </c>
      <c r="U1455" s="46">
        <v>0</v>
      </c>
      <c r="V1455" s="46">
        <v>0</v>
      </c>
      <c r="W1455" s="46">
        <v>0</v>
      </c>
      <c r="X1455" s="46">
        <v>0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0</v>
      </c>
      <c r="AF1455" s="46">
        <v>0</v>
      </c>
      <c r="AG1455" s="46">
        <v>0</v>
      </c>
      <c r="AH1455" s="46">
        <v>0</v>
      </c>
      <c r="AI1455" s="46">
        <v>0</v>
      </c>
      <c r="AJ1455" s="46">
        <v>0</v>
      </c>
      <c r="AK1455" s="46">
        <v>1</v>
      </c>
      <c r="AL1455" s="46">
        <v>1</v>
      </c>
      <c r="AM1455" s="46">
        <v>0</v>
      </c>
      <c r="AN1455" s="46">
        <v>0</v>
      </c>
      <c r="AO1455" s="46">
        <v>0</v>
      </c>
      <c r="AP1455" s="46">
        <v>0</v>
      </c>
      <c r="AQ1455" s="46">
        <v>0</v>
      </c>
      <c r="AR1455" s="46">
        <v>0</v>
      </c>
      <c r="AS1455" s="46">
        <v>0</v>
      </c>
      <c r="AT1455" s="46">
        <v>0</v>
      </c>
      <c r="AU1455" s="46">
        <v>0</v>
      </c>
      <c r="AV1455" s="46">
        <v>0</v>
      </c>
      <c r="AW1455" s="46">
        <v>0</v>
      </c>
      <c r="AX1455" s="46">
        <v>0</v>
      </c>
    </row>
    <row r="1456" spans="1:50">
      <c r="A1456" s="46">
        <v>1455</v>
      </c>
      <c r="B1456" s="46" t="s">
        <v>3098</v>
      </c>
      <c r="C1456" s="46" t="s">
        <v>2913</v>
      </c>
      <c r="D1456" s="46" t="s">
        <v>29</v>
      </c>
      <c r="E1456" s="46" t="s">
        <v>3018</v>
      </c>
      <c r="F1456" s="46" t="s">
        <v>3017</v>
      </c>
      <c r="G1456" s="46">
        <v>14</v>
      </c>
      <c r="H1456" s="46">
        <v>24</v>
      </c>
      <c r="I1456" s="46">
        <v>9</v>
      </c>
      <c r="J1456" s="46">
        <v>122</v>
      </c>
      <c r="K1456" s="46">
        <v>170</v>
      </c>
      <c r="L1456" s="46">
        <v>41</v>
      </c>
      <c r="M1456" s="46">
        <v>0</v>
      </c>
      <c r="N1456" s="46">
        <v>0</v>
      </c>
      <c r="O1456" s="46">
        <v>0</v>
      </c>
      <c r="P1456" s="46">
        <v>0</v>
      </c>
      <c r="Q1456" s="46">
        <v>0</v>
      </c>
      <c r="R1456" s="46">
        <v>0</v>
      </c>
      <c r="S1456" s="46">
        <v>0</v>
      </c>
      <c r="T1456" s="46">
        <v>0</v>
      </c>
      <c r="U1456" s="46">
        <v>0</v>
      </c>
      <c r="V1456" s="46">
        <v>0</v>
      </c>
      <c r="W1456" s="46">
        <v>0</v>
      </c>
      <c r="X1456" s="46">
        <v>0</v>
      </c>
      <c r="Y1456" s="46">
        <v>0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>
        <v>0</v>
      </c>
      <c r="AJ1456" s="46">
        <v>0</v>
      </c>
      <c r="AK1456" s="46">
        <v>2</v>
      </c>
      <c r="AL1456" s="46">
        <v>3</v>
      </c>
      <c r="AM1456" s="46">
        <v>0</v>
      </c>
      <c r="AN1456" s="46">
        <v>0</v>
      </c>
      <c r="AO1456" s="46">
        <v>0</v>
      </c>
      <c r="AP1456" s="46">
        <v>0</v>
      </c>
      <c r="AQ1456" s="46">
        <v>0</v>
      </c>
      <c r="AR1456" s="46">
        <v>0</v>
      </c>
      <c r="AS1456" s="46">
        <v>0</v>
      </c>
      <c r="AT1456" s="46">
        <v>0</v>
      </c>
      <c r="AU1456" s="46">
        <v>0</v>
      </c>
      <c r="AV1456" s="46">
        <v>0</v>
      </c>
      <c r="AW1456" s="46">
        <v>0</v>
      </c>
      <c r="AX1456" s="46">
        <v>0</v>
      </c>
    </row>
    <row r="1457" spans="1:50">
      <c r="A1457" s="46">
        <v>1456</v>
      </c>
      <c r="B1457" s="46" t="s">
        <v>3098</v>
      </c>
      <c r="C1457" s="46" t="s">
        <v>2913</v>
      </c>
      <c r="D1457" s="46" t="s">
        <v>24</v>
      </c>
      <c r="E1457" s="46" t="s">
        <v>3020</v>
      </c>
      <c r="F1457" s="46" t="s">
        <v>3019</v>
      </c>
      <c r="G1457" s="46">
        <v>12</v>
      </c>
      <c r="H1457" s="46">
        <v>15</v>
      </c>
      <c r="I1457" s="46">
        <v>4</v>
      </c>
      <c r="J1457" s="46">
        <v>90</v>
      </c>
      <c r="K1457" s="46">
        <v>121</v>
      </c>
      <c r="L1457" s="46">
        <v>21</v>
      </c>
      <c r="M1457" s="46">
        <v>0</v>
      </c>
      <c r="N1457" s="46">
        <v>0</v>
      </c>
      <c r="O1457" s="46">
        <v>0</v>
      </c>
      <c r="P1457" s="46">
        <v>0</v>
      </c>
      <c r="Q1457" s="46">
        <v>0</v>
      </c>
      <c r="R1457" s="46">
        <v>0</v>
      </c>
      <c r="S1457" s="46">
        <v>0</v>
      </c>
      <c r="T1457" s="46">
        <v>0</v>
      </c>
      <c r="U1457" s="46">
        <v>0</v>
      </c>
      <c r="V1457" s="46">
        <v>0</v>
      </c>
      <c r="W1457" s="46">
        <v>0</v>
      </c>
      <c r="X1457" s="46">
        <v>0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</v>
      </c>
      <c r="AF1457" s="46">
        <v>0</v>
      </c>
      <c r="AG1457" s="46">
        <v>0</v>
      </c>
      <c r="AH1457" s="46">
        <v>0</v>
      </c>
      <c r="AI1457" s="46">
        <v>0</v>
      </c>
      <c r="AJ1457" s="46">
        <v>0</v>
      </c>
      <c r="AK1457" s="46">
        <v>0</v>
      </c>
      <c r="AL1457" s="46">
        <v>0</v>
      </c>
      <c r="AM1457" s="46">
        <v>0</v>
      </c>
      <c r="AN1457" s="46">
        <v>0</v>
      </c>
      <c r="AO1457" s="46">
        <v>0</v>
      </c>
      <c r="AP1457" s="46">
        <v>0</v>
      </c>
      <c r="AQ1457" s="46">
        <v>0</v>
      </c>
      <c r="AR1457" s="46">
        <v>0</v>
      </c>
      <c r="AS1457" s="46">
        <v>0</v>
      </c>
      <c r="AT1457" s="46">
        <v>0</v>
      </c>
      <c r="AU1457" s="46">
        <v>0</v>
      </c>
      <c r="AV1457" s="46">
        <v>0</v>
      </c>
      <c r="AW1457" s="46">
        <v>0</v>
      </c>
      <c r="AX1457" s="46">
        <v>0</v>
      </c>
    </row>
    <row r="1458" spans="1:50">
      <c r="A1458" s="46">
        <v>1457</v>
      </c>
      <c r="B1458" s="46" t="s">
        <v>3098</v>
      </c>
      <c r="C1458" s="46" t="s">
        <v>2913</v>
      </c>
      <c r="D1458" s="46" t="s">
        <v>29</v>
      </c>
      <c r="E1458" s="46" t="s">
        <v>3022</v>
      </c>
      <c r="F1458" s="46" t="s">
        <v>3021</v>
      </c>
      <c r="G1458" s="46">
        <v>15</v>
      </c>
      <c r="H1458" s="46">
        <v>14</v>
      </c>
      <c r="I1458" s="46">
        <v>4</v>
      </c>
      <c r="J1458" s="46">
        <v>198</v>
      </c>
      <c r="K1458" s="46">
        <v>308</v>
      </c>
      <c r="L1458" s="46">
        <v>75</v>
      </c>
      <c r="M1458" s="46">
        <v>0</v>
      </c>
      <c r="N1458" s="46">
        <v>0</v>
      </c>
      <c r="O1458" s="46">
        <v>0</v>
      </c>
      <c r="P1458" s="46">
        <v>0</v>
      </c>
      <c r="Q1458" s="46">
        <v>0</v>
      </c>
      <c r="R1458" s="46">
        <v>0</v>
      </c>
      <c r="S1458" s="46">
        <v>0</v>
      </c>
      <c r="T1458" s="46">
        <v>0</v>
      </c>
      <c r="U1458" s="46">
        <v>0</v>
      </c>
      <c r="V1458" s="46">
        <v>0</v>
      </c>
      <c r="W1458" s="46">
        <v>0</v>
      </c>
      <c r="X1458" s="46">
        <v>0</v>
      </c>
      <c r="Y1458" s="46">
        <v>0</v>
      </c>
      <c r="Z1458" s="46">
        <v>0</v>
      </c>
      <c r="AA1458" s="46">
        <v>0</v>
      </c>
      <c r="AB1458" s="46">
        <v>0</v>
      </c>
      <c r="AC1458" s="46">
        <v>0</v>
      </c>
      <c r="AD1458" s="46">
        <v>0</v>
      </c>
      <c r="AE1458" s="46">
        <v>0</v>
      </c>
      <c r="AF1458" s="46">
        <v>0</v>
      </c>
      <c r="AG1458" s="46">
        <v>0</v>
      </c>
      <c r="AH1458" s="46">
        <v>0</v>
      </c>
      <c r="AI1458" s="46">
        <v>0</v>
      </c>
      <c r="AJ1458" s="46">
        <v>0</v>
      </c>
      <c r="AK1458" s="46">
        <v>2</v>
      </c>
      <c r="AL1458" s="46">
        <v>2</v>
      </c>
      <c r="AM1458" s="46">
        <v>0</v>
      </c>
      <c r="AN1458" s="46">
        <v>0</v>
      </c>
      <c r="AO1458" s="46">
        <v>0</v>
      </c>
      <c r="AP1458" s="46">
        <v>0</v>
      </c>
      <c r="AQ1458" s="46">
        <v>0</v>
      </c>
      <c r="AR1458" s="46">
        <v>0</v>
      </c>
      <c r="AS1458" s="46">
        <v>0</v>
      </c>
      <c r="AT1458" s="46">
        <v>0</v>
      </c>
      <c r="AU1458" s="46">
        <v>0</v>
      </c>
      <c r="AV1458" s="46">
        <v>0</v>
      </c>
      <c r="AW1458" s="46">
        <v>0</v>
      </c>
      <c r="AX1458" s="46">
        <v>0</v>
      </c>
    </row>
    <row r="1459" spans="1:50">
      <c r="A1459" s="46">
        <v>1458</v>
      </c>
      <c r="B1459" s="46" t="s">
        <v>3098</v>
      </c>
      <c r="C1459" s="46" t="s">
        <v>2913</v>
      </c>
      <c r="D1459" s="46" t="s">
        <v>78</v>
      </c>
      <c r="E1459" s="46" t="s">
        <v>3024</v>
      </c>
      <c r="F1459" s="46" t="s">
        <v>3023</v>
      </c>
      <c r="G1459" s="46">
        <v>60</v>
      </c>
      <c r="H1459" s="46">
        <v>102</v>
      </c>
      <c r="I1459" s="46">
        <v>27</v>
      </c>
      <c r="J1459" s="46">
        <v>2214</v>
      </c>
      <c r="K1459" s="46">
        <v>2969</v>
      </c>
      <c r="L1459" s="46">
        <v>623</v>
      </c>
      <c r="M1459" s="46">
        <v>0</v>
      </c>
      <c r="N1459" s="46">
        <v>0</v>
      </c>
      <c r="O1459" s="46">
        <v>0</v>
      </c>
      <c r="P1459" s="46">
        <v>0</v>
      </c>
      <c r="Q1459" s="46">
        <v>0</v>
      </c>
      <c r="R1459" s="46">
        <v>0</v>
      </c>
      <c r="S1459" s="46">
        <v>0</v>
      </c>
      <c r="T1459" s="46">
        <v>0</v>
      </c>
      <c r="U1459" s="46">
        <v>0</v>
      </c>
      <c r="V1459" s="46">
        <v>0</v>
      </c>
      <c r="W1459" s="46">
        <v>0</v>
      </c>
      <c r="X1459" s="46">
        <v>0</v>
      </c>
      <c r="Y1459" s="46">
        <v>0</v>
      </c>
      <c r="Z1459" s="46">
        <v>0</v>
      </c>
      <c r="AA1459" s="46"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v>0</v>
      </c>
      <c r="AG1459" s="46">
        <v>0</v>
      </c>
      <c r="AH1459" s="46">
        <v>0</v>
      </c>
      <c r="AI1459" s="46">
        <v>0</v>
      </c>
      <c r="AJ1459" s="46">
        <v>0</v>
      </c>
      <c r="AK1459" s="46">
        <v>44</v>
      </c>
      <c r="AL1459" s="46">
        <v>41</v>
      </c>
      <c r="AM1459" s="46">
        <v>0</v>
      </c>
      <c r="AN1459" s="46">
        <v>0</v>
      </c>
      <c r="AO1459" s="46">
        <v>0</v>
      </c>
      <c r="AP1459" s="46">
        <v>0</v>
      </c>
      <c r="AQ1459" s="46">
        <v>0</v>
      </c>
      <c r="AR1459" s="46">
        <v>0</v>
      </c>
      <c r="AS1459" s="46">
        <v>0</v>
      </c>
      <c r="AT1459" s="46">
        <v>0</v>
      </c>
      <c r="AU1459" s="46">
        <v>0</v>
      </c>
      <c r="AV1459" s="46">
        <v>0</v>
      </c>
      <c r="AW1459" s="46">
        <v>0</v>
      </c>
      <c r="AX1459" s="46">
        <v>0</v>
      </c>
    </row>
    <row r="1460" spans="1:50">
      <c r="A1460" s="46">
        <v>1459</v>
      </c>
      <c r="B1460" s="46" t="s">
        <v>3098</v>
      </c>
      <c r="C1460" s="46" t="s">
        <v>2913</v>
      </c>
      <c r="D1460" s="46" t="s">
        <v>29</v>
      </c>
      <c r="E1460" s="46" t="s">
        <v>3026</v>
      </c>
      <c r="F1460" s="46" t="s">
        <v>3025</v>
      </c>
      <c r="G1460" s="46">
        <v>18</v>
      </c>
      <c r="H1460" s="46">
        <v>22</v>
      </c>
      <c r="I1460" s="46">
        <v>12</v>
      </c>
      <c r="J1460" s="46">
        <v>385</v>
      </c>
      <c r="K1460" s="46">
        <v>570</v>
      </c>
      <c r="L1460" s="46">
        <v>172</v>
      </c>
      <c r="M1460" s="46">
        <v>0</v>
      </c>
      <c r="N1460" s="46">
        <v>0</v>
      </c>
      <c r="O1460" s="46">
        <v>0</v>
      </c>
      <c r="P1460" s="46">
        <v>0</v>
      </c>
      <c r="Q1460" s="46">
        <v>0</v>
      </c>
      <c r="R1460" s="46">
        <v>0</v>
      </c>
      <c r="S1460" s="46">
        <v>0</v>
      </c>
      <c r="T1460" s="46">
        <v>0</v>
      </c>
      <c r="U1460" s="46">
        <v>0</v>
      </c>
      <c r="V1460" s="46">
        <v>0</v>
      </c>
      <c r="W1460" s="46">
        <v>0</v>
      </c>
      <c r="X1460" s="46">
        <v>0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v>0</v>
      </c>
      <c r="AG1460" s="46">
        <v>0</v>
      </c>
      <c r="AH1460" s="46">
        <v>0</v>
      </c>
      <c r="AI1460" s="46">
        <v>0</v>
      </c>
      <c r="AJ1460" s="46">
        <v>0</v>
      </c>
      <c r="AK1460" s="46">
        <v>16</v>
      </c>
      <c r="AL1460" s="46">
        <v>15</v>
      </c>
      <c r="AM1460" s="46">
        <v>0</v>
      </c>
      <c r="AN1460" s="46">
        <v>0</v>
      </c>
      <c r="AO1460" s="46">
        <v>0</v>
      </c>
      <c r="AP1460" s="46">
        <v>0</v>
      </c>
      <c r="AQ1460" s="46">
        <v>0</v>
      </c>
      <c r="AR1460" s="46">
        <v>0</v>
      </c>
      <c r="AS1460" s="46">
        <v>0</v>
      </c>
      <c r="AT1460" s="46">
        <v>0</v>
      </c>
      <c r="AU1460" s="46">
        <v>0</v>
      </c>
      <c r="AV1460" s="46">
        <v>0</v>
      </c>
      <c r="AW1460" s="46">
        <v>0</v>
      </c>
      <c r="AX1460" s="46">
        <v>0</v>
      </c>
    </row>
    <row r="1461" spans="1:50">
      <c r="A1461" s="46">
        <v>1460</v>
      </c>
      <c r="B1461" s="46" t="s">
        <v>3098</v>
      </c>
      <c r="C1461" s="46" t="s">
        <v>2913</v>
      </c>
      <c r="D1461" s="46" t="s">
        <v>29</v>
      </c>
      <c r="E1461" s="46" t="s">
        <v>3028</v>
      </c>
      <c r="F1461" s="46" t="s">
        <v>3027</v>
      </c>
      <c r="G1461" s="46">
        <v>2</v>
      </c>
      <c r="H1461" s="46">
        <v>4</v>
      </c>
      <c r="I1461" s="46">
        <v>2</v>
      </c>
      <c r="J1461" s="46">
        <v>68</v>
      </c>
      <c r="K1461" s="46">
        <v>80</v>
      </c>
      <c r="L1461" s="46">
        <v>27</v>
      </c>
      <c r="M1461" s="46">
        <v>0</v>
      </c>
      <c r="N1461" s="46">
        <v>0</v>
      </c>
      <c r="O1461" s="46">
        <v>0</v>
      </c>
      <c r="P1461" s="46">
        <v>0</v>
      </c>
      <c r="Q1461" s="46">
        <v>0</v>
      </c>
      <c r="R1461" s="46">
        <v>0</v>
      </c>
      <c r="S1461" s="46">
        <v>0</v>
      </c>
      <c r="T1461" s="46">
        <v>0</v>
      </c>
      <c r="U1461" s="46">
        <v>0</v>
      </c>
      <c r="V1461" s="46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</v>
      </c>
      <c r="AF1461" s="46">
        <v>0</v>
      </c>
      <c r="AG1461" s="46">
        <v>0</v>
      </c>
      <c r="AH1461" s="46">
        <v>0</v>
      </c>
      <c r="AI1461" s="46">
        <v>0</v>
      </c>
      <c r="AJ1461" s="46">
        <v>0</v>
      </c>
      <c r="AK1461" s="46">
        <v>3</v>
      </c>
      <c r="AL1461" s="46">
        <v>3</v>
      </c>
      <c r="AM1461" s="46">
        <v>0</v>
      </c>
      <c r="AN1461" s="46">
        <v>0</v>
      </c>
      <c r="AO1461" s="46">
        <v>0</v>
      </c>
      <c r="AP1461" s="46">
        <v>0</v>
      </c>
      <c r="AQ1461" s="46">
        <v>0</v>
      </c>
      <c r="AR1461" s="46">
        <v>0</v>
      </c>
      <c r="AS1461" s="46">
        <v>0</v>
      </c>
      <c r="AT1461" s="46">
        <v>0</v>
      </c>
      <c r="AU1461" s="46">
        <v>0</v>
      </c>
      <c r="AV1461" s="46">
        <v>0</v>
      </c>
      <c r="AW1461" s="46">
        <v>0</v>
      </c>
      <c r="AX1461" s="46">
        <v>0</v>
      </c>
    </row>
    <row r="1462" spans="1:50">
      <c r="A1462" s="46">
        <v>1461</v>
      </c>
      <c r="B1462" s="46" t="s">
        <v>3098</v>
      </c>
      <c r="C1462" s="46" t="s">
        <v>2913</v>
      </c>
      <c r="D1462" s="46" t="s">
        <v>78</v>
      </c>
      <c r="E1462" s="46" t="s">
        <v>3030</v>
      </c>
      <c r="F1462" s="46" t="s">
        <v>3029</v>
      </c>
      <c r="G1462" s="46">
        <v>285</v>
      </c>
      <c r="H1462" s="46">
        <v>424</v>
      </c>
      <c r="I1462" s="46">
        <v>89</v>
      </c>
      <c r="J1462" s="46">
        <v>10785.5</v>
      </c>
      <c r="K1462" s="46">
        <v>14167</v>
      </c>
      <c r="L1462" s="46">
        <v>2790</v>
      </c>
      <c r="M1462" s="46">
        <v>4</v>
      </c>
      <c r="N1462" s="46">
        <v>4</v>
      </c>
      <c r="O1462" s="46">
        <v>3</v>
      </c>
      <c r="P1462" s="46">
        <v>31</v>
      </c>
      <c r="Q1462" s="46">
        <v>22</v>
      </c>
      <c r="R1462" s="46">
        <v>14</v>
      </c>
      <c r="S1462" s="46">
        <v>5</v>
      </c>
      <c r="T1462" s="46">
        <v>5</v>
      </c>
      <c r="U1462" s="46">
        <v>1</v>
      </c>
      <c r="V1462" s="46">
        <v>60</v>
      </c>
      <c r="W1462" s="46">
        <v>101</v>
      </c>
      <c r="X1462" s="46">
        <v>13</v>
      </c>
      <c r="Y1462" s="46">
        <v>0</v>
      </c>
      <c r="Z1462" s="46">
        <v>0</v>
      </c>
      <c r="AA1462" s="46">
        <v>0</v>
      </c>
      <c r="AB1462" s="46">
        <v>0</v>
      </c>
      <c r="AC1462" s="46">
        <v>0</v>
      </c>
      <c r="AD1462" s="46">
        <v>0</v>
      </c>
      <c r="AE1462" s="46">
        <v>0</v>
      </c>
      <c r="AF1462" s="46">
        <v>0</v>
      </c>
      <c r="AG1462" s="46">
        <v>0</v>
      </c>
      <c r="AH1462" s="46">
        <v>0</v>
      </c>
      <c r="AI1462" s="46">
        <v>0</v>
      </c>
      <c r="AJ1462" s="46">
        <v>0</v>
      </c>
      <c r="AK1462" s="46">
        <v>238</v>
      </c>
      <c r="AL1462" s="46">
        <v>132</v>
      </c>
      <c r="AM1462" s="46">
        <v>0</v>
      </c>
      <c r="AN1462" s="46">
        <v>0</v>
      </c>
      <c r="AO1462" s="46">
        <v>0</v>
      </c>
      <c r="AP1462" s="46">
        <v>0</v>
      </c>
      <c r="AQ1462" s="46">
        <v>0</v>
      </c>
      <c r="AR1462" s="46">
        <v>0</v>
      </c>
      <c r="AS1462" s="46">
        <v>0</v>
      </c>
      <c r="AT1462" s="46">
        <v>0</v>
      </c>
      <c r="AU1462" s="46">
        <v>0</v>
      </c>
      <c r="AV1462" s="46">
        <v>0</v>
      </c>
      <c r="AW1462" s="46">
        <v>0</v>
      </c>
      <c r="AX1462" s="46">
        <v>0</v>
      </c>
    </row>
    <row r="1463" spans="1:50">
      <c r="A1463" s="46">
        <v>1462</v>
      </c>
      <c r="B1463" s="46" t="s">
        <v>3098</v>
      </c>
      <c r="C1463" s="46" t="s">
        <v>2913</v>
      </c>
      <c r="D1463" s="46" t="s">
        <v>24</v>
      </c>
      <c r="E1463" s="46" t="s">
        <v>3031</v>
      </c>
      <c r="F1463" s="46" t="s">
        <v>3099</v>
      </c>
      <c r="G1463" s="46">
        <v>11</v>
      </c>
      <c r="H1463" s="46">
        <v>14</v>
      </c>
      <c r="I1463" s="46">
        <v>5</v>
      </c>
      <c r="J1463" s="46">
        <v>76</v>
      </c>
      <c r="K1463" s="46">
        <v>89</v>
      </c>
      <c r="L1463" s="46">
        <v>25</v>
      </c>
      <c r="M1463" s="46">
        <v>0</v>
      </c>
      <c r="N1463" s="46">
        <v>0</v>
      </c>
      <c r="O1463" s="46">
        <v>0</v>
      </c>
      <c r="P1463" s="46">
        <v>0</v>
      </c>
      <c r="Q1463" s="46">
        <v>0</v>
      </c>
      <c r="R1463" s="46">
        <v>0</v>
      </c>
      <c r="S1463" s="46">
        <v>0</v>
      </c>
      <c r="T1463" s="46">
        <v>0</v>
      </c>
      <c r="U1463" s="46">
        <v>0</v>
      </c>
      <c r="V1463" s="46">
        <v>0</v>
      </c>
      <c r="W1463" s="46">
        <v>0</v>
      </c>
      <c r="X1463" s="46">
        <v>0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v>0</v>
      </c>
      <c r="AG1463" s="46">
        <v>0</v>
      </c>
      <c r="AH1463" s="46">
        <v>0</v>
      </c>
      <c r="AI1463" s="46">
        <v>0</v>
      </c>
      <c r="AJ1463" s="46">
        <v>0</v>
      </c>
      <c r="AK1463" s="46">
        <v>0</v>
      </c>
      <c r="AL1463" s="46">
        <v>0</v>
      </c>
      <c r="AM1463" s="46">
        <v>0</v>
      </c>
      <c r="AN1463" s="46">
        <v>0</v>
      </c>
      <c r="AO1463" s="46">
        <v>0</v>
      </c>
      <c r="AP1463" s="46">
        <v>0</v>
      </c>
      <c r="AQ1463" s="46">
        <v>0</v>
      </c>
      <c r="AR1463" s="46">
        <v>0</v>
      </c>
      <c r="AS1463" s="46">
        <v>0</v>
      </c>
      <c r="AT1463" s="46">
        <v>0</v>
      </c>
      <c r="AU1463" s="46">
        <v>0</v>
      </c>
      <c r="AV1463" s="46">
        <v>0</v>
      </c>
      <c r="AW1463" s="46">
        <v>0</v>
      </c>
      <c r="AX1463" s="46">
        <v>0</v>
      </c>
    </row>
    <row r="1464" spans="1:50">
      <c r="A1464" s="46">
        <v>1463</v>
      </c>
      <c r="B1464" s="46" t="s">
        <v>3100</v>
      </c>
      <c r="C1464" s="46" t="s">
        <v>3032</v>
      </c>
      <c r="D1464" s="46" t="s">
        <v>12</v>
      </c>
      <c r="E1464" s="46" t="s">
        <v>3034</v>
      </c>
      <c r="F1464" s="46" t="s">
        <v>3033</v>
      </c>
      <c r="G1464" s="46">
        <v>3321</v>
      </c>
      <c r="H1464" s="46">
        <v>4721</v>
      </c>
      <c r="I1464" s="46">
        <v>1291</v>
      </c>
      <c r="J1464" s="46">
        <v>111231</v>
      </c>
      <c r="K1464" s="46">
        <v>143101</v>
      </c>
      <c r="L1464" s="46">
        <v>32860.5</v>
      </c>
      <c r="M1464" s="46">
        <v>202</v>
      </c>
      <c r="N1464" s="46">
        <v>213</v>
      </c>
      <c r="O1464" s="46">
        <v>54</v>
      </c>
      <c r="P1464" s="46">
        <v>2331.5</v>
      </c>
      <c r="Q1464" s="46">
        <v>3081</v>
      </c>
      <c r="R1464" s="46">
        <v>715</v>
      </c>
      <c r="S1464" s="46">
        <v>19</v>
      </c>
      <c r="T1464" s="46">
        <v>24</v>
      </c>
      <c r="U1464" s="46">
        <v>7</v>
      </c>
      <c r="V1464" s="46">
        <v>164</v>
      </c>
      <c r="W1464" s="46">
        <v>218</v>
      </c>
      <c r="X1464" s="46">
        <v>52</v>
      </c>
      <c r="Y1464" s="46">
        <v>0</v>
      </c>
      <c r="Z1464" s="46">
        <v>0</v>
      </c>
      <c r="AA1464" s="46">
        <v>0</v>
      </c>
      <c r="AB1464" s="46">
        <v>0</v>
      </c>
      <c r="AC1464" s="46">
        <v>0</v>
      </c>
      <c r="AD1464" s="46">
        <v>0</v>
      </c>
      <c r="AE1464" s="46">
        <v>213</v>
      </c>
      <c r="AF1464" s="46">
        <v>20</v>
      </c>
      <c r="AG1464" s="46">
        <v>0</v>
      </c>
      <c r="AH1464" s="46">
        <v>0</v>
      </c>
      <c r="AI1464" s="46">
        <v>0</v>
      </c>
      <c r="AJ1464" s="46">
        <v>0</v>
      </c>
      <c r="AK1464" s="46">
        <v>1619</v>
      </c>
      <c r="AL1464" s="46">
        <v>1207</v>
      </c>
      <c r="AM1464" s="46">
        <v>0</v>
      </c>
      <c r="AN1464" s="46">
        <v>0</v>
      </c>
      <c r="AO1464" s="46">
        <v>706</v>
      </c>
      <c r="AP1464" s="46">
        <v>828</v>
      </c>
      <c r="AQ1464" s="46">
        <v>331</v>
      </c>
      <c r="AR1464" s="46">
        <v>10232.5</v>
      </c>
      <c r="AS1464" s="46">
        <v>14130.5</v>
      </c>
      <c r="AT1464" s="46">
        <v>6224.5</v>
      </c>
      <c r="AU1464" s="46">
        <v>867</v>
      </c>
      <c r="AV1464" s="46">
        <v>42</v>
      </c>
      <c r="AW1464" s="46">
        <v>0</v>
      </c>
      <c r="AX1464" s="46">
        <v>0</v>
      </c>
    </row>
  </sheetData>
  <autoFilter ref="A1:AX1464" xr:uid="{00000000-0009-0000-0000-00000D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3"/>
  <dimension ref="A1:Q1467"/>
  <sheetViews>
    <sheetView workbookViewId="0">
      <pane ySplit="1" topLeftCell="A2" activePane="bottomLeft" state="frozen"/>
      <selection pane="bottomLeft" activeCell="O8" sqref="O8"/>
      <selection activeCell="H1" sqref="H1"/>
    </sheetView>
  </sheetViews>
  <sheetFormatPr defaultColWidth="9.140625" defaultRowHeight="15"/>
  <cols>
    <col min="1" max="1" width="9.140625" style="56"/>
    <col min="2" max="2" width="12.42578125" style="56" customWidth="1"/>
    <col min="3" max="3" width="21.42578125" style="56" customWidth="1"/>
    <col min="4" max="4" width="14.42578125" style="56" customWidth="1"/>
    <col min="5" max="5" width="17.42578125" style="56" customWidth="1"/>
    <col min="6" max="6" width="16.42578125" style="56" customWidth="1"/>
    <col min="7" max="7" width="17.42578125" style="56" customWidth="1"/>
    <col min="8" max="8" width="15.42578125" style="56" customWidth="1"/>
    <col min="9" max="9" width="13.42578125" style="56" customWidth="1"/>
    <col min="10" max="10" width="14" style="56" customWidth="1"/>
    <col min="11" max="11" width="11.42578125" style="56" customWidth="1"/>
    <col min="12" max="12" width="12.42578125" style="56" customWidth="1"/>
    <col min="13" max="13" width="14.42578125" style="56" customWidth="1"/>
    <col min="14" max="14" width="10.42578125" style="56" customWidth="1"/>
    <col min="15" max="15" width="40.42578125" style="56" customWidth="1"/>
    <col min="16" max="16" width="9.140625" style="56"/>
    <col min="17" max="17" width="12.28515625" style="56" customWidth="1"/>
    <col min="18" max="16384" width="9.140625" style="56"/>
  </cols>
  <sheetData>
    <row r="1" spans="1:17" ht="45">
      <c r="A1" s="1" t="s">
        <v>3047</v>
      </c>
      <c r="B1" s="2" t="s">
        <v>3048</v>
      </c>
      <c r="C1" s="38" t="s">
        <v>3101</v>
      </c>
      <c r="D1" s="1" t="s">
        <v>3052</v>
      </c>
      <c r="E1" s="51" t="s">
        <v>3102</v>
      </c>
      <c r="F1" s="51" t="s">
        <v>3103</v>
      </c>
      <c r="G1" s="51" t="s">
        <v>3104</v>
      </c>
      <c r="H1" s="51" t="s">
        <v>3105</v>
      </c>
      <c r="I1" s="52" t="s">
        <v>3106</v>
      </c>
      <c r="J1" s="52" t="s">
        <v>3107</v>
      </c>
      <c r="K1" s="52" t="s">
        <v>3108</v>
      </c>
      <c r="L1" s="52" t="s">
        <v>3109</v>
      </c>
      <c r="M1" s="53" t="s">
        <v>3110</v>
      </c>
      <c r="N1" s="54" t="s">
        <v>3111</v>
      </c>
      <c r="O1" s="55" t="s">
        <v>3112</v>
      </c>
      <c r="P1" s="111" t="s">
        <v>3113</v>
      </c>
      <c r="Q1" s="56" t="s">
        <v>3052</v>
      </c>
    </row>
    <row r="2" spans="1:17">
      <c r="A2" s="57">
        <v>2</v>
      </c>
      <c r="B2" s="56" t="s">
        <v>3097</v>
      </c>
      <c r="C2" s="56" t="s">
        <v>3114</v>
      </c>
      <c r="D2" s="56" t="s">
        <v>16</v>
      </c>
      <c r="E2" s="58"/>
      <c r="F2" s="58"/>
      <c r="G2" s="58"/>
      <c r="H2" s="58"/>
      <c r="I2" s="58">
        <v>5317</v>
      </c>
      <c r="J2" s="58">
        <v>217</v>
      </c>
      <c r="K2" s="58"/>
      <c r="L2" s="58"/>
      <c r="M2" s="58">
        <v>2826</v>
      </c>
      <c r="N2" s="58">
        <v>39</v>
      </c>
      <c r="O2" s="56" t="s">
        <v>17</v>
      </c>
      <c r="Q2" s="56" t="s">
        <v>16</v>
      </c>
    </row>
    <row r="3" spans="1:17">
      <c r="A3" s="57">
        <v>4</v>
      </c>
      <c r="B3" s="56" t="s">
        <v>3098</v>
      </c>
      <c r="C3" s="56" t="s">
        <v>3114</v>
      </c>
      <c r="D3" s="56" t="s">
        <v>22</v>
      </c>
      <c r="E3" s="58"/>
      <c r="F3" s="58"/>
      <c r="G3" s="58"/>
      <c r="H3" s="58"/>
      <c r="I3" s="58">
        <v>0</v>
      </c>
      <c r="J3" s="58">
        <v>0</v>
      </c>
      <c r="K3" s="58">
        <v>0</v>
      </c>
      <c r="L3" s="58">
        <v>0</v>
      </c>
      <c r="M3" s="81">
        <v>0</v>
      </c>
      <c r="N3" s="58">
        <v>0</v>
      </c>
      <c r="O3" s="56" t="s">
        <v>23</v>
      </c>
      <c r="Q3" s="56" t="s">
        <v>22</v>
      </c>
    </row>
    <row r="4" spans="1:17">
      <c r="A4" s="57">
        <v>5</v>
      </c>
      <c r="B4" s="56" t="s">
        <v>3098</v>
      </c>
      <c r="C4" s="56" t="s">
        <v>3114</v>
      </c>
      <c r="D4" s="56" t="s">
        <v>25</v>
      </c>
      <c r="E4" s="58"/>
      <c r="F4" s="58"/>
      <c r="G4" s="58"/>
      <c r="H4" s="58"/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6" t="s">
        <v>26</v>
      </c>
      <c r="Q4" s="56" t="s">
        <v>25</v>
      </c>
    </row>
    <row r="5" spans="1:17">
      <c r="A5" s="57">
        <v>6</v>
      </c>
      <c r="B5" s="56" t="s">
        <v>3098</v>
      </c>
      <c r="C5" s="56" t="s">
        <v>3114</v>
      </c>
      <c r="D5" s="56" t="s">
        <v>27</v>
      </c>
      <c r="E5" s="58"/>
      <c r="F5" s="58"/>
      <c r="G5" s="58"/>
      <c r="H5" s="58"/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6" t="s">
        <v>28</v>
      </c>
      <c r="Q5" s="56" t="s">
        <v>27</v>
      </c>
    </row>
    <row r="6" spans="1:17">
      <c r="A6" s="57">
        <v>7</v>
      </c>
      <c r="B6" s="56" t="s">
        <v>3098</v>
      </c>
      <c r="C6" s="56" t="s">
        <v>3114</v>
      </c>
      <c r="D6" s="56" t="s">
        <v>30</v>
      </c>
      <c r="E6" s="58"/>
      <c r="F6" s="58"/>
      <c r="G6" s="58"/>
      <c r="H6" s="58"/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6" t="s">
        <v>31</v>
      </c>
      <c r="Q6" s="56" t="s">
        <v>30</v>
      </c>
    </row>
    <row r="7" spans="1:17">
      <c r="A7" s="57">
        <v>8</v>
      </c>
      <c r="B7" s="56" t="s">
        <v>3098</v>
      </c>
      <c r="C7" s="56" t="s">
        <v>3114</v>
      </c>
      <c r="D7" s="56" t="s">
        <v>32</v>
      </c>
      <c r="E7" s="58"/>
      <c r="F7" s="58"/>
      <c r="G7" s="58"/>
      <c r="H7" s="58"/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6" t="s">
        <v>33</v>
      </c>
      <c r="Q7" s="56" t="s">
        <v>32</v>
      </c>
    </row>
    <row r="8" spans="1:17">
      <c r="A8" s="57">
        <v>9</v>
      </c>
      <c r="B8" s="56" t="s">
        <v>3098</v>
      </c>
      <c r="C8" s="56" t="s">
        <v>3114</v>
      </c>
      <c r="D8" s="56" t="s">
        <v>34</v>
      </c>
      <c r="E8" s="58"/>
      <c r="F8" s="58"/>
      <c r="G8" s="58"/>
      <c r="H8" s="58"/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6" t="s">
        <v>35</v>
      </c>
      <c r="Q8" s="56" t="s">
        <v>34</v>
      </c>
    </row>
    <row r="9" spans="1:17">
      <c r="A9" s="57">
        <v>10</v>
      </c>
      <c r="B9" s="56" t="s">
        <v>3098</v>
      </c>
      <c r="C9" s="56" t="s">
        <v>3114</v>
      </c>
      <c r="D9" s="56" t="s">
        <v>36</v>
      </c>
      <c r="E9" s="58"/>
      <c r="F9" s="58"/>
      <c r="G9" s="58"/>
      <c r="H9" s="58"/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6" t="s">
        <v>37</v>
      </c>
      <c r="Q9" s="56" t="s">
        <v>36</v>
      </c>
    </row>
    <row r="10" spans="1:17">
      <c r="A10" s="57">
        <v>11</v>
      </c>
      <c r="B10" s="56" t="s">
        <v>3098</v>
      </c>
      <c r="C10" s="56" t="s">
        <v>3114</v>
      </c>
      <c r="D10" s="56" t="s">
        <v>38</v>
      </c>
      <c r="E10" s="58"/>
      <c r="F10" s="58"/>
      <c r="G10" s="58"/>
      <c r="H10" s="58"/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6" t="s">
        <v>39</v>
      </c>
      <c r="Q10" s="56" t="s">
        <v>38</v>
      </c>
    </row>
    <row r="11" spans="1:17">
      <c r="A11" s="57">
        <v>12</v>
      </c>
      <c r="B11" s="56" t="s">
        <v>3098</v>
      </c>
      <c r="C11" s="56" t="s">
        <v>3114</v>
      </c>
      <c r="D11" s="56" t="s">
        <v>40</v>
      </c>
      <c r="E11" s="58"/>
      <c r="F11" s="58"/>
      <c r="G11" s="58"/>
      <c r="H11" s="58"/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6" t="s">
        <v>41</v>
      </c>
      <c r="Q11" s="56" t="s">
        <v>40</v>
      </c>
    </row>
    <row r="12" spans="1:17">
      <c r="A12" s="57">
        <v>13</v>
      </c>
      <c r="B12" s="56" t="s">
        <v>3098</v>
      </c>
      <c r="C12" s="56" t="s">
        <v>3114</v>
      </c>
      <c r="D12" s="56" t="s">
        <v>42</v>
      </c>
      <c r="E12" s="58"/>
      <c r="F12" s="58"/>
      <c r="G12" s="58"/>
      <c r="H12" s="58"/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6" t="s">
        <v>43</v>
      </c>
      <c r="Q12" s="56" t="s">
        <v>42</v>
      </c>
    </row>
    <row r="13" spans="1:17">
      <c r="A13" s="57">
        <v>14</v>
      </c>
      <c r="B13" s="56" t="s">
        <v>3098</v>
      </c>
      <c r="C13" s="56" t="s">
        <v>3114</v>
      </c>
      <c r="D13" s="56" t="s">
        <v>44</v>
      </c>
      <c r="E13" s="58"/>
      <c r="F13" s="58"/>
      <c r="G13" s="58"/>
      <c r="H13" s="58"/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6" t="s">
        <v>45</v>
      </c>
      <c r="Q13" s="56" t="s">
        <v>44</v>
      </c>
    </row>
    <row r="14" spans="1:17">
      <c r="A14" s="57">
        <v>15</v>
      </c>
      <c r="B14" s="56" t="s">
        <v>3098</v>
      </c>
      <c r="C14" s="56" t="s">
        <v>3114</v>
      </c>
      <c r="D14" s="56" t="s">
        <v>46</v>
      </c>
      <c r="E14" s="58"/>
      <c r="F14" s="58"/>
      <c r="G14" s="58"/>
      <c r="H14" s="58"/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6" t="s">
        <v>47</v>
      </c>
      <c r="Q14" s="56" t="s">
        <v>46</v>
      </c>
    </row>
    <row r="15" spans="1:17">
      <c r="A15" s="57">
        <v>16</v>
      </c>
      <c r="B15" s="56" t="s">
        <v>3098</v>
      </c>
      <c r="C15" s="56" t="s">
        <v>3114</v>
      </c>
      <c r="D15" s="56" t="s">
        <v>48</v>
      </c>
      <c r="E15" s="58"/>
      <c r="F15" s="58"/>
      <c r="G15" s="58"/>
      <c r="H15" s="58"/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6" t="s">
        <v>49</v>
      </c>
      <c r="Q15" s="56" t="s">
        <v>48</v>
      </c>
    </row>
    <row r="16" spans="1:17">
      <c r="A16" s="57">
        <v>17</v>
      </c>
      <c r="B16" s="56" t="s">
        <v>3098</v>
      </c>
      <c r="C16" s="56" t="s">
        <v>3114</v>
      </c>
      <c r="D16" s="56" t="s">
        <v>50</v>
      </c>
      <c r="E16" s="58"/>
      <c r="F16" s="58"/>
      <c r="G16" s="58"/>
      <c r="H16" s="58"/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6" t="s">
        <v>51</v>
      </c>
      <c r="Q16" s="56" t="s">
        <v>50</v>
      </c>
    </row>
    <row r="17" spans="1:17">
      <c r="A17" s="57">
        <v>18</v>
      </c>
      <c r="B17" s="56" t="s">
        <v>3098</v>
      </c>
      <c r="C17" s="56" t="s">
        <v>3114</v>
      </c>
      <c r="D17" s="56" t="s">
        <v>52</v>
      </c>
      <c r="E17" s="58"/>
      <c r="F17" s="58"/>
      <c r="G17" s="58"/>
      <c r="H17" s="58"/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6" t="s">
        <v>53</v>
      </c>
      <c r="Q17" s="56" t="s">
        <v>52</v>
      </c>
    </row>
    <row r="18" spans="1:17">
      <c r="A18" s="57">
        <v>19</v>
      </c>
      <c r="B18" s="56" t="s">
        <v>3098</v>
      </c>
      <c r="C18" s="56" t="s">
        <v>3114</v>
      </c>
      <c r="D18" s="56" t="s">
        <v>54</v>
      </c>
      <c r="E18" s="58"/>
      <c r="F18" s="58"/>
      <c r="G18" s="58"/>
      <c r="H18" s="58"/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6" t="s">
        <v>55</v>
      </c>
      <c r="Q18" s="56" t="s">
        <v>54</v>
      </c>
    </row>
    <row r="19" spans="1:17">
      <c r="A19" s="57">
        <v>20</v>
      </c>
      <c r="B19" s="56" t="s">
        <v>3098</v>
      </c>
      <c r="C19" s="56" t="s">
        <v>3114</v>
      </c>
      <c r="D19" s="56" t="s">
        <v>56</v>
      </c>
      <c r="E19" s="58"/>
      <c r="F19" s="58"/>
      <c r="G19" s="58"/>
      <c r="H19" s="58"/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6" t="s">
        <v>57</v>
      </c>
      <c r="Q19" s="56" t="s">
        <v>56</v>
      </c>
    </row>
    <row r="20" spans="1:17">
      <c r="A20" s="57">
        <v>21</v>
      </c>
      <c r="B20" s="56" t="s">
        <v>3098</v>
      </c>
      <c r="C20" s="56" t="s">
        <v>3114</v>
      </c>
      <c r="D20" s="56" t="s">
        <v>58</v>
      </c>
      <c r="E20" s="58"/>
      <c r="F20" s="58"/>
      <c r="G20" s="58"/>
      <c r="H20" s="58"/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6" t="s">
        <v>59</v>
      </c>
      <c r="Q20" s="56" t="s">
        <v>58</v>
      </c>
    </row>
    <row r="21" spans="1:17">
      <c r="A21" s="57">
        <v>22</v>
      </c>
      <c r="B21" s="56" t="s">
        <v>3098</v>
      </c>
      <c r="C21" s="56" t="s">
        <v>3114</v>
      </c>
      <c r="D21" s="56" t="s">
        <v>60</v>
      </c>
      <c r="E21" s="58"/>
      <c r="F21" s="58"/>
      <c r="G21" s="58"/>
      <c r="H21" s="58"/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6" t="s">
        <v>61</v>
      </c>
      <c r="Q21" s="56" t="s">
        <v>60</v>
      </c>
    </row>
    <row r="22" spans="1:17">
      <c r="A22" s="57">
        <v>23</v>
      </c>
      <c r="B22" s="56" t="s">
        <v>3098</v>
      </c>
      <c r="C22" s="56" t="s">
        <v>3114</v>
      </c>
      <c r="D22" s="56" t="s">
        <v>62</v>
      </c>
      <c r="E22" s="58"/>
      <c r="F22" s="58"/>
      <c r="G22" s="58"/>
      <c r="H22" s="58"/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6" t="s">
        <v>63</v>
      </c>
      <c r="Q22" s="56" t="s">
        <v>62</v>
      </c>
    </row>
    <row r="23" spans="1:17">
      <c r="A23" s="57">
        <v>24</v>
      </c>
      <c r="B23" s="56" t="s">
        <v>3098</v>
      </c>
      <c r="C23" s="56" t="s">
        <v>3114</v>
      </c>
      <c r="D23" s="56" t="s">
        <v>64</v>
      </c>
      <c r="E23" s="58"/>
      <c r="F23" s="58"/>
      <c r="G23" s="58"/>
      <c r="H23" s="58"/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6" t="s">
        <v>65</v>
      </c>
      <c r="Q23" s="56" t="s">
        <v>64</v>
      </c>
    </row>
    <row r="24" spans="1:17">
      <c r="A24" s="57">
        <v>25</v>
      </c>
      <c r="B24" s="56" t="s">
        <v>3098</v>
      </c>
      <c r="C24" s="56" t="s">
        <v>3114</v>
      </c>
      <c r="D24" s="56" t="s">
        <v>66</v>
      </c>
      <c r="E24" s="58"/>
      <c r="F24" s="58"/>
      <c r="G24" s="58"/>
      <c r="H24" s="58"/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6" t="s">
        <v>67</v>
      </c>
      <c r="Q24" s="56" t="s">
        <v>66</v>
      </c>
    </row>
    <row r="25" spans="1:17">
      <c r="A25" s="57">
        <v>26</v>
      </c>
      <c r="B25" s="56" t="s">
        <v>3098</v>
      </c>
      <c r="C25" s="56" t="s">
        <v>3114</v>
      </c>
      <c r="D25" s="56" t="s">
        <v>68</v>
      </c>
      <c r="E25" s="58"/>
      <c r="F25" s="58"/>
      <c r="G25" s="58"/>
      <c r="H25" s="58"/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6" t="s">
        <v>69</v>
      </c>
      <c r="Q25" s="56" t="s">
        <v>68</v>
      </c>
    </row>
    <row r="26" spans="1:17">
      <c r="A26" s="57">
        <v>27</v>
      </c>
      <c r="B26" s="56" t="s">
        <v>3098</v>
      </c>
      <c r="C26" s="56" t="s">
        <v>3114</v>
      </c>
      <c r="D26" s="56" t="s">
        <v>70</v>
      </c>
      <c r="E26" s="58"/>
      <c r="F26" s="58"/>
      <c r="G26" s="58"/>
      <c r="H26" s="58"/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6" t="s">
        <v>71</v>
      </c>
      <c r="Q26" s="56" t="s">
        <v>70</v>
      </c>
    </row>
    <row r="27" spans="1:17">
      <c r="A27" s="57">
        <v>28</v>
      </c>
      <c r="B27" s="56" t="s">
        <v>3098</v>
      </c>
      <c r="C27" s="56" t="s">
        <v>3114</v>
      </c>
      <c r="D27" s="56" t="s">
        <v>72</v>
      </c>
      <c r="E27" s="58"/>
      <c r="F27" s="58"/>
      <c r="G27" s="58"/>
      <c r="H27" s="58"/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6" t="s">
        <v>73</v>
      </c>
      <c r="Q27" s="56" t="s">
        <v>72</v>
      </c>
    </row>
    <row r="28" spans="1:17">
      <c r="A28" s="57">
        <v>29</v>
      </c>
      <c r="B28" s="56" t="s">
        <v>3098</v>
      </c>
      <c r="C28" s="56" t="s">
        <v>3114</v>
      </c>
      <c r="D28" s="56" t="s">
        <v>74</v>
      </c>
      <c r="E28" s="58"/>
      <c r="F28" s="58"/>
      <c r="G28" s="58"/>
      <c r="H28" s="58"/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6" t="s">
        <v>75</v>
      </c>
      <c r="Q28" s="56" t="s">
        <v>74</v>
      </c>
    </row>
    <row r="29" spans="1:17">
      <c r="A29" s="57">
        <v>30</v>
      </c>
      <c r="B29" s="56" t="s">
        <v>3098</v>
      </c>
      <c r="C29" s="56" t="s">
        <v>3114</v>
      </c>
      <c r="D29" s="56" t="s">
        <v>76</v>
      </c>
      <c r="E29" s="58"/>
      <c r="F29" s="58"/>
      <c r="G29" s="58"/>
      <c r="H29" s="58"/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6" t="s">
        <v>77</v>
      </c>
      <c r="Q29" s="56" t="s">
        <v>76</v>
      </c>
    </row>
    <row r="30" spans="1:17">
      <c r="A30" s="57">
        <v>31</v>
      </c>
      <c r="B30" s="56" t="s">
        <v>3098</v>
      </c>
      <c r="C30" s="56" t="s">
        <v>3114</v>
      </c>
      <c r="D30" s="56" t="s">
        <v>79</v>
      </c>
      <c r="E30" s="58"/>
      <c r="F30" s="58"/>
      <c r="G30" s="58"/>
      <c r="H30" s="58"/>
      <c r="I30" s="58">
        <v>3258</v>
      </c>
      <c r="J30" s="58">
        <v>133</v>
      </c>
      <c r="K30" s="58"/>
      <c r="L30" s="58"/>
      <c r="M30" s="58">
        <v>0</v>
      </c>
      <c r="N30" s="58">
        <v>0</v>
      </c>
      <c r="O30" s="56" t="s">
        <v>80</v>
      </c>
      <c r="Q30" s="56" t="s">
        <v>79</v>
      </c>
    </row>
    <row r="31" spans="1:17">
      <c r="A31" s="57">
        <v>32</v>
      </c>
      <c r="B31" s="56" t="s">
        <v>3098</v>
      </c>
      <c r="C31" s="56" t="s">
        <v>3114</v>
      </c>
      <c r="D31" s="56" t="s">
        <v>81</v>
      </c>
      <c r="E31" s="58"/>
      <c r="F31" s="58"/>
      <c r="G31" s="58"/>
      <c r="H31" s="58"/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6" t="s">
        <v>82</v>
      </c>
      <c r="Q31" s="56" t="s">
        <v>81</v>
      </c>
    </row>
    <row r="32" spans="1:17">
      <c r="A32" s="57">
        <v>33</v>
      </c>
      <c r="B32" s="56" t="s">
        <v>3098</v>
      </c>
      <c r="C32" s="56" t="s">
        <v>3114</v>
      </c>
      <c r="D32" s="56" t="s">
        <v>83</v>
      </c>
      <c r="E32" s="58"/>
      <c r="F32" s="58"/>
      <c r="G32" s="58"/>
      <c r="H32" s="58"/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6" t="s">
        <v>84</v>
      </c>
      <c r="Q32" s="56" t="s">
        <v>83</v>
      </c>
    </row>
    <row r="33" spans="1:17">
      <c r="A33" s="57">
        <v>34</v>
      </c>
      <c r="B33" s="56" t="s">
        <v>3098</v>
      </c>
      <c r="C33" s="56" t="s">
        <v>3114</v>
      </c>
      <c r="D33" s="56" t="s">
        <v>85</v>
      </c>
      <c r="E33" s="58"/>
      <c r="F33" s="58"/>
      <c r="G33" s="58"/>
      <c r="H33" s="58"/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6" t="s">
        <v>86</v>
      </c>
      <c r="Q33" s="56" t="s">
        <v>85</v>
      </c>
    </row>
    <row r="34" spans="1:17">
      <c r="A34" s="57">
        <v>35</v>
      </c>
      <c r="B34" s="56" t="s">
        <v>3098</v>
      </c>
      <c r="C34" s="56" t="s">
        <v>3114</v>
      </c>
      <c r="D34" s="56" t="s">
        <v>87</v>
      </c>
      <c r="E34" s="58"/>
      <c r="F34" s="58"/>
      <c r="G34" s="58"/>
      <c r="H34" s="58"/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6" t="s">
        <v>88</v>
      </c>
      <c r="Q34" s="56" t="s">
        <v>87</v>
      </c>
    </row>
    <row r="35" spans="1:17">
      <c r="A35" s="57">
        <v>36</v>
      </c>
      <c r="B35" s="56" t="s">
        <v>3098</v>
      </c>
      <c r="C35" s="56" t="s">
        <v>3114</v>
      </c>
      <c r="D35" s="56" t="s">
        <v>89</v>
      </c>
      <c r="E35" s="58"/>
      <c r="F35" s="58"/>
      <c r="G35" s="58"/>
      <c r="H35" s="58"/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6" t="s">
        <v>90</v>
      </c>
      <c r="Q35" s="56" t="s">
        <v>89</v>
      </c>
    </row>
    <row r="36" spans="1:17">
      <c r="A36" s="57">
        <v>37</v>
      </c>
      <c r="B36" s="56" t="s">
        <v>3098</v>
      </c>
      <c r="C36" s="56" t="s">
        <v>3114</v>
      </c>
      <c r="D36" s="56" t="s">
        <v>91</v>
      </c>
      <c r="E36" s="58"/>
      <c r="F36" s="58"/>
      <c r="G36" s="58"/>
      <c r="H36" s="58"/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6" t="s">
        <v>92</v>
      </c>
      <c r="Q36" s="56" t="s">
        <v>91</v>
      </c>
    </row>
    <row r="37" spans="1:17">
      <c r="A37" s="57">
        <v>38</v>
      </c>
      <c r="B37" s="56" t="s">
        <v>3098</v>
      </c>
      <c r="C37" s="56" t="s">
        <v>3114</v>
      </c>
      <c r="D37" s="56" t="s">
        <v>93</v>
      </c>
      <c r="E37" s="58"/>
      <c r="F37" s="58"/>
      <c r="G37" s="58"/>
      <c r="H37" s="58"/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6" t="s">
        <v>94</v>
      </c>
      <c r="Q37" s="56" t="s">
        <v>93</v>
      </c>
    </row>
    <row r="38" spans="1:17">
      <c r="A38" s="57">
        <v>39</v>
      </c>
      <c r="B38" s="56" t="s">
        <v>3098</v>
      </c>
      <c r="C38" s="56" t="s">
        <v>3114</v>
      </c>
      <c r="D38" s="56" t="s">
        <v>95</v>
      </c>
      <c r="E38" s="58"/>
      <c r="F38" s="58"/>
      <c r="G38" s="58"/>
      <c r="H38" s="58"/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6" t="s">
        <v>96</v>
      </c>
      <c r="Q38" s="56" t="s">
        <v>95</v>
      </c>
    </row>
    <row r="39" spans="1:17">
      <c r="A39" s="57">
        <v>40</v>
      </c>
      <c r="B39" s="56" t="s">
        <v>3098</v>
      </c>
      <c r="C39" s="56" t="s">
        <v>3114</v>
      </c>
      <c r="D39" s="56" t="s">
        <v>97</v>
      </c>
      <c r="E39" s="58"/>
      <c r="F39" s="58"/>
      <c r="G39" s="58"/>
      <c r="H39" s="58"/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6" t="s">
        <v>98</v>
      </c>
      <c r="Q39" s="56" t="s">
        <v>97</v>
      </c>
    </row>
    <row r="40" spans="1:17">
      <c r="A40" s="57">
        <v>41</v>
      </c>
      <c r="B40" s="56" t="s">
        <v>3098</v>
      </c>
      <c r="C40" s="56" t="s">
        <v>3114</v>
      </c>
      <c r="D40" s="56" t="s">
        <v>99</v>
      </c>
      <c r="E40" s="58"/>
      <c r="F40" s="58"/>
      <c r="G40" s="58"/>
      <c r="H40" s="58"/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6" t="s">
        <v>100</v>
      </c>
      <c r="Q40" s="56" t="s">
        <v>99</v>
      </c>
    </row>
    <row r="41" spans="1:17">
      <c r="A41" s="57">
        <v>42</v>
      </c>
      <c r="B41" s="56" t="s">
        <v>3098</v>
      </c>
      <c r="C41" s="56" t="s">
        <v>3114</v>
      </c>
      <c r="D41" s="56" t="s">
        <v>101</v>
      </c>
      <c r="E41" s="58"/>
      <c r="F41" s="58"/>
      <c r="G41" s="58"/>
      <c r="H41" s="58"/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6" t="s">
        <v>102</v>
      </c>
      <c r="Q41" s="56" t="s">
        <v>101</v>
      </c>
    </row>
    <row r="42" spans="1:17">
      <c r="A42" s="57">
        <v>43</v>
      </c>
      <c r="B42" s="56" t="s">
        <v>3098</v>
      </c>
      <c r="C42" s="56" t="s">
        <v>3114</v>
      </c>
      <c r="D42" s="56" t="s">
        <v>103</v>
      </c>
      <c r="E42" s="58"/>
      <c r="F42" s="58"/>
      <c r="G42" s="58"/>
      <c r="H42" s="58"/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6" t="s">
        <v>104</v>
      </c>
      <c r="Q42" s="56" t="s">
        <v>103</v>
      </c>
    </row>
    <row r="43" spans="1:17">
      <c r="A43" s="57">
        <v>44</v>
      </c>
      <c r="B43" s="56" t="s">
        <v>3098</v>
      </c>
      <c r="C43" s="56" t="s">
        <v>3114</v>
      </c>
      <c r="D43" s="56" t="s">
        <v>105</v>
      </c>
      <c r="E43" s="58"/>
      <c r="F43" s="58"/>
      <c r="G43" s="58"/>
      <c r="H43" s="58"/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6" t="s">
        <v>106</v>
      </c>
      <c r="Q43" s="56" t="s">
        <v>105</v>
      </c>
    </row>
    <row r="44" spans="1:17">
      <c r="A44" s="57">
        <v>45</v>
      </c>
      <c r="B44" s="56" t="s">
        <v>3098</v>
      </c>
      <c r="C44" s="56" t="s">
        <v>3114</v>
      </c>
      <c r="D44" s="56" t="s">
        <v>107</v>
      </c>
      <c r="E44" s="58"/>
      <c r="F44" s="58"/>
      <c r="G44" s="58"/>
      <c r="H44" s="58"/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6" t="s">
        <v>108</v>
      </c>
      <c r="Q44" s="56" t="s">
        <v>107</v>
      </c>
    </row>
    <row r="45" spans="1:17">
      <c r="A45" s="57">
        <v>46</v>
      </c>
      <c r="B45" s="56" t="s">
        <v>3098</v>
      </c>
      <c r="C45" s="56" t="s">
        <v>3114</v>
      </c>
      <c r="D45" s="56" t="s">
        <v>109</v>
      </c>
      <c r="E45" s="58"/>
      <c r="F45" s="58"/>
      <c r="G45" s="58"/>
      <c r="H45" s="58"/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6" t="s">
        <v>110</v>
      </c>
      <c r="Q45" s="56" t="s">
        <v>109</v>
      </c>
    </row>
    <row r="46" spans="1:17">
      <c r="A46" s="57">
        <v>47</v>
      </c>
      <c r="B46" s="56" t="s">
        <v>3098</v>
      </c>
      <c r="C46" s="56" t="s">
        <v>3114</v>
      </c>
      <c r="D46" s="56" t="s">
        <v>111</v>
      </c>
      <c r="E46" s="58"/>
      <c r="F46" s="58"/>
      <c r="G46" s="58"/>
      <c r="H46" s="58"/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6" t="s">
        <v>112</v>
      </c>
      <c r="Q46" s="56" t="s">
        <v>111</v>
      </c>
    </row>
    <row r="47" spans="1:17">
      <c r="A47" s="57">
        <v>48</v>
      </c>
      <c r="B47" s="56" t="s">
        <v>3098</v>
      </c>
      <c r="C47" s="56" t="s">
        <v>3114</v>
      </c>
      <c r="D47" s="56" t="s">
        <v>113</v>
      </c>
      <c r="E47" s="58"/>
      <c r="F47" s="58"/>
      <c r="G47" s="58"/>
      <c r="H47" s="58"/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6" t="s">
        <v>114</v>
      </c>
      <c r="Q47" s="56" t="s">
        <v>113</v>
      </c>
    </row>
    <row r="48" spans="1:17">
      <c r="A48" s="57">
        <v>49</v>
      </c>
      <c r="B48" s="56" t="s">
        <v>3098</v>
      </c>
      <c r="C48" s="56" t="s">
        <v>3114</v>
      </c>
      <c r="D48" s="56" t="s">
        <v>115</v>
      </c>
      <c r="E48" s="58"/>
      <c r="F48" s="58"/>
      <c r="G48" s="58"/>
      <c r="H48" s="58"/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6" t="s">
        <v>116</v>
      </c>
      <c r="Q48" s="56" t="s">
        <v>115</v>
      </c>
    </row>
    <row r="49" spans="1:17">
      <c r="A49" s="57">
        <v>50</v>
      </c>
      <c r="B49" s="56" t="s">
        <v>3098</v>
      </c>
      <c r="C49" s="56" t="s">
        <v>3114</v>
      </c>
      <c r="D49" s="56" t="s">
        <v>117</v>
      </c>
      <c r="E49" s="58"/>
      <c r="F49" s="58"/>
      <c r="G49" s="58"/>
      <c r="H49" s="58"/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6" t="s">
        <v>118</v>
      </c>
      <c r="Q49" s="56" t="s">
        <v>117</v>
      </c>
    </row>
    <row r="50" spans="1:17">
      <c r="A50" s="57">
        <v>51</v>
      </c>
      <c r="B50" s="56" t="s">
        <v>3098</v>
      </c>
      <c r="C50" s="56" t="s">
        <v>3114</v>
      </c>
      <c r="D50" s="56" t="s">
        <v>119</v>
      </c>
      <c r="E50" s="58"/>
      <c r="F50" s="58"/>
      <c r="G50" s="58"/>
      <c r="H50" s="58"/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6" t="s">
        <v>120</v>
      </c>
      <c r="Q50" s="56" t="s">
        <v>119</v>
      </c>
    </row>
    <row r="51" spans="1:17">
      <c r="A51" s="57">
        <v>52</v>
      </c>
      <c r="B51" s="56" t="s">
        <v>3098</v>
      </c>
      <c r="C51" s="56" t="s">
        <v>3114</v>
      </c>
      <c r="D51" s="56" t="s">
        <v>121</v>
      </c>
      <c r="E51" s="58"/>
      <c r="F51" s="58"/>
      <c r="G51" s="58"/>
      <c r="H51" s="58"/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6" t="s">
        <v>122</v>
      </c>
      <c r="Q51" s="56" t="s">
        <v>121</v>
      </c>
    </row>
    <row r="52" spans="1:17">
      <c r="A52" s="57">
        <v>53</v>
      </c>
      <c r="B52" s="56" t="s">
        <v>3098</v>
      </c>
      <c r="C52" s="56" t="s">
        <v>3114</v>
      </c>
      <c r="D52" s="56" t="s">
        <v>123</v>
      </c>
      <c r="E52" s="58"/>
      <c r="F52" s="58"/>
      <c r="G52" s="58"/>
      <c r="H52" s="58"/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6" t="s">
        <v>124</v>
      </c>
      <c r="Q52" s="56" t="s">
        <v>123</v>
      </c>
    </row>
    <row r="53" spans="1:17">
      <c r="A53" s="57">
        <v>54</v>
      </c>
      <c r="B53" s="56" t="s">
        <v>3098</v>
      </c>
      <c r="C53" s="56" t="s">
        <v>3114</v>
      </c>
      <c r="D53" s="56" t="s">
        <v>125</v>
      </c>
      <c r="E53" s="58"/>
      <c r="F53" s="58"/>
      <c r="G53" s="58"/>
      <c r="H53" s="58"/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6" t="s">
        <v>126</v>
      </c>
      <c r="Q53" s="56" t="s">
        <v>125</v>
      </c>
    </row>
    <row r="54" spans="1:17">
      <c r="A54" s="57">
        <v>55</v>
      </c>
      <c r="B54" s="56" t="s">
        <v>3098</v>
      </c>
      <c r="C54" s="56" t="s">
        <v>3114</v>
      </c>
      <c r="D54" s="56" t="s">
        <v>127</v>
      </c>
      <c r="E54" s="58"/>
      <c r="F54" s="58"/>
      <c r="G54" s="58"/>
      <c r="H54" s="58"/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6" t="s">
        <v>128</v>
      </c>
      <c r="Q54" s="56" t="s">
        <v>127</v>
      </c>
    </row>
    <row r="55" spans="1:17">
      <c r="A55" s="57">
        <v>56</v>
      </c>
      <c r="B55" s="56" t="s">
        <v>3098</v>
      </c>
      <c r="C55" s="56" t="s">
        <v>3114</v>
      </c>
      <c r="D55" s="56" t="s">
        <v>129</v>
      </c>
      <c r="E55" s="58"/>
      <c r="F55" s="58"/>
      <c r="G55" s="58"/>
      <c r="H55" s="58"/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6" t="s">
        <v>130</v>
      </c>
      <c r="Q55" s="56" t="s">
        <v>129</v>
      </c>
    </row>
    <row r="56" spans="1:17">
      <c r="A56" s="57">
        <v>57</v>
      </c>
      <c r="B56" s="56" t="s">
        <v>3098</v>
      </c>
      <c r="C56" s="56" t="s">
        <v>3114</v>
      </c>
      <c r="D56" s="56" t="s">
        <v>131</v>
      </c>
      <c r="E56" s="58"/>
      <c r="F56" s="58"/>
      <c r="G56" s="58"/>
      <c r="H56" s="58"/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6" t="s">
        <v>132</v>
      </c>
      <c r="Q56" s="56" t="s">
        <v>131</v>
      </c>
    </row>
    <row r="57" spans="1:17">
      <c r="A57" s="57">
        <v>58</v>
      </c>
      <c r="B57" s="56" t="s">
        <v>3098</v>
      </c>
      <c r="C57" s="56" t="s">
        <v>3114</v>
      </c>
      <c r="D57" s="56" t="s">
        <v>133</v>
      </c>
      <c r="E57" s="58"/>
      <c r="F57" s="58"/>
      <c r="G57" s="58"/>
      <c r="H57" s="58"/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6" t="s">
        <v>134</v>
      </c>
      <c r="Q57" s="56" t="s">
        <v>133</v>
      </c>
    </row>
    <row r="58" spans="1:17">
      <c r="A58" s="57">
        <v>59</v>
      </c>
      <c r="B58" s="56" t="s">
        <v>3098</v>
      </c>
      <c r="C58" s="56" t="s">
        <v>3114</v>
      </c>
      <c r="D58" s="56" t="s">
        <v>135</v>
      </c>
      <c r="E58" s="58"/>
      <c r="F58" s="58"/>
      <c r="G58" s="58"/>
      <c r="H58" s="58"/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6" t="s">
        <v>136</v>
      </c>
      <c r="Q58" s="56" t="s">
        <v>135</v>
      </c>
    </row>
    <row r="59" spans="1:17">
      <c r="A59" s="57">
        <v>60</v>
      </c>
      <c r="B59" s="56" t="s">
        <v>3098</v>
      </c>
      <c r="C59" s="56" t="s">
        <v>3114</v>
      </c>
      <c r="D59" s="56" t="s">
        <v>137</v>
      </c>
      <c r="E59" s="58"/>
      <c r="F59" s="58"/>
      <c r="G59" s="58"/>
      <c r="H59" s="58"/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6" t="s">
        <v>138</v>
      </c>
      <c r="Q59" s="56" t="s">
        <v>137</v>
      </c>
    </row>
    <row r="60" spans="1:17">
      <c r="A60" s="57">
        <v>61</v>
      </c>
      <c r="B60" s="56" t="s">
        <v>3098</v>
      </c>
      <c r="C60" s="56" t="s">
        <v>3114</v>
      </c>
      <c r="D60" s="56" t="s">
        <v>139</v>
      </c>
      <c r="E60" s="58"/>
      <c r="F60" s="58"/>
      <c r="G60" s="58"/>
      <c r="H60" s="58"/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6" t="s">
        <v>140</v>
      </c>
      <c r="Q60" s="56" t="s">
        <v>139</v>
      </c>
    </row>
    <row r="61" spans="1:17">
      <c r="A61" s="57">
        <v>62</v>
      </c>
      <c r="B61" s="56" t="s">
        <v>3098</v>
      </c>
      <c r="C61" s="56" t="s">
        <v>3114</v>
      </c>
      <c r="D61" s="56" t="s">
        <v>141</v>
      </c>
      <c r="E61" s="58"/>
      <c r="F61" s="58"/>
      <c r="G61" s="58"/>
      <c r="H61" s="58"/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6" t="s">
        <v>142</v>
      </c>
      <c r="Q61" s="56" t="s">
        <v>141</v>
      </c>
    </row>
    <row r="62" spans="1:17">
      <c r="A62" s="57">
        <v>63</v>
      </c>
      <c r="B62" s="56" t="s">
        <v>3098</v>
      </c>
      <c r="C62" s="56" t="s">
        <v>3114</v>
      </c>
      <c r="D62" s="56" t="s">
        <v>143</v>
      </c>
      <c r="E62" s="58"/>
      <c r="F62" s="58"/>
      <c r="G62" s="58"/>
      <c r="H62" s="58"/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6" t="s">
        <v>144</v>
      </c>
      <c r="Q62" s="56" t="s">
        <v>143</v>
      </c>
    </row>
    <row r="63" spans="1:17">
      <c r="A63" s="57">
        <v>64</v>
      </c>
      <c r="B63" s="56" t="s">
        <v>3098</v>
      </c>
      <c r="C63" s="56" t="s">
        <v>3114</v>
      </c>
      <c r="D63" s="56" t="s">
        <v>145</v>
      </c>
      <c r="E63" s="58"/>
      <c r="F63" s="58"/>
      <c r="G63" s="58"/>
      <c r="H63" s="58"/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6" t="s">
        <v>146</v>
      </c>
      <c r="Q63" s="56" t="s">
        <v>145</v>
      </c>
    </row>
    <row r="64" spans="1:17">
      <c r="A64" s="57">
        <v>65</v>
      </c>
      <c r="B64" s="56" t="s">
        <v>3098</v>
      </c>
      <c r="C64" s="56" t="s">
        <v>3114</v>
      </c>
      <c r="D64" s="56" t="s">
        <v>147</v>
      </c>
      <c r="E64" s="58"/>
      <c r="F64" s="58"/>
      <c r="G64" s="58"/>
      <c r="H64" s="58"/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6" t="s">
        <v>148</v>
      </c>
      <c r="Q64" s="56" t="s">
        <v>147</v>
      </c>
    </row>
    <row r="65" spans="1:17">
      <c r="A65" s="57">
        <v>66</v>
      </c>
      <c r="B65" s="56" t="s">
        <v>3098</v>
      </c>
      <c r="C65" s="56" t="s">
        <v>3114</v>
      </c>
      <c r="D65" s="56" t="s">
        <v>149</v>
      </c>
      <c r="E65" s="58"/>
      <c r="F65" s="58"/>
      <c r="G65" s="58"/>
      <c r="H65" s="58"/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6" t="s">
        <v>150</v>
      </c>
      <c r="Q65" s="56" t="s">
        <v>149</v>
      </c>
    </row>
    <row r="66" spans="1:17">
      <c r="A66" s="57">
        <v>68</v>
      </c>
      <c r="B66" s="56" t="s">
        <v>3097</v>
      </c>
      <c r="C66" s="56" t="s">
        <v>3115</v>
      </c>
      <c r="D66" s="56" t="s">
        <v>154</v>
      </c>
      <c r="E66" s="58"/>
      <c r="F66" s="58"/>
      <c r="G66" s="58"/>
      <c r="H66" s="58"/>
      <c r="I66" s="58">
        <v>3624</v>
      </c>
      <c r="J66" s="58">
        <v>155</v>
      </c>
      <c r="K66" s="58"/>
      <c r="L66" s="58"/>
      <c r="M66" s="58">
        <v>1863</v>
      </c>
      <c r="N66" s="58">
        <v>26</v>
      </c>
      <c r="O66" s="56" t="s">
        <v>155</v>
      </c>
      <c r="Q66" s="56" t="s">
        <v>154</v>
      </c>
    </row>
    <row r="67" spans="1:17">
      <c r="A67" s="57">
        <v>70</v>
      </c>
      <c r="B67" s="56" t="s">
        <v>3098</v>
      </c>
      <c r="C67" s="56" t="s">
        <v>3115</v>
      </c>
      <c r="D67" s="56" t="s">
        <v>158</v>
      </c>
      <c r="E67" s="58"/>
      <c r="F67" s="58"/>
      <c r="G67" s="58"/>
      <c r="H67" s="58"/>
      <c r="I67" s="58">
        <v>0</v>
      </c>
      <c r="J67" s="58">
        <v>0</v>
      </c>
      <c r="K67" s="58">
        <v>0</v>
      </c>
      <c r="L67" s="58">
        <v>0</v>
      </c>
      <c r="M67" s="81">
        <v>0</v>
      </c>
      <c r="N67" s="58">
        <v>0</v>
      </c>
      <c r="O67" s="56" t="s">
        <v>159</v>
      </c>
      <c r="Q67" s="56" t="s">
        <v>158</v>
      </c>
    </row>
    <row r="68" spans="1:17">
      <c r="A68" s="57">
        <v>71</v>
      </c>
      <c r="B68" s="56" t="s">
        <v>3098</v>
      </c>
      <c r="C68" s="56" t="s">
        <v>3115</v>
      </c>
      <c r="D68" s="56" t="s">
        <v>160</v>
      </c>
      <c r="E68" s="58"/>
      <c r="F68" s="58"/>
      <c r="G68" s="58"/>
      <c r="H68" s="58"/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6" t="s">
        <v>161</v>
      </c>
      <c r="Q68" s="56" t="s">
        <v>160</v>
      </c>
    </row>
    <row r="69" spans="1:17">
      <c r="A69" s="57">
        <v>72</v>
      </c>
      <c r="B69" s="56" t="s">
        <v>3098</v>
      </c>
      <c r="C69" s="56" t="s">
        <v>3115</v>
      </c>
      <c r="D69" s="56" t="s">
        <v>162</v>
      </c>
      <c r="E69" s="58"/>
      <c r="F69" s="58"/>
      <c r="G69" s="58"/>
      <c r="H69" s="58"/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6" t="s">
        <v>163</v>
      </c>
      <c r="Q69" s="56" t="s">
        <v>162</v>
      </c>
    </row>
    <row r="70" spans="1:17">
      <c r="A70" s="57">
        <v>73</v>
      </c>
      <c r="B70" s="56" t="s">
        <v>3098</v>
      </c>
      <c r="C70" s="56" t="s">
        <v>3115</v>
      </c>
      <c r="D70" s="56" t="s">
        <v>164</v>
      </c>
      <c r="E70" s="58"/>
      <c r="F70" s="58"/>
      <c r="G70" s="58"/>
      <c r="H70" s="58"/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6" t="s">
        <v>165</v>
      </c>
      <c r="Q70" s="56" t="s">
        <v>164</v>
      </c>
    </row>
    <row r="71" spans="1:17">
      <c r="A71" s="57">
        <v>74</v>
      </c>
      <c r="B71" s="56" t="s">
        <v>3098</v>
      </c>
      <c r="C71" s="56" t="s">
        <v>3115</v>
      </c>
      <c r="D71" s="56" t="s">
        <v>166</v>
      </c>
      <c r="E71" s="58"/>
      <c r="F71" s="58"/>
      <c r="G71" s="58"/>
      <c r="H71" s="58"/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6" t="s">
        <v>167</v>
      </c>
      <c r="Q71" s="56" t="s">
        <v>166</v>
      </c>
    </row>
    <row r="72" spans="1:17">
      <c r="A72" s="57">
        <v>75</v>
      </c>
      <c r="B72" s="56" t="s">
        <v>3098</v>
      </c>
      <c r="C72" s="56" t="s">
        <v>3115</v>
      </c>
      <c r="D72" s="56" t="s">
        <v>168</v>
      </c>
      <c r="E72" s="58"/>
      <c r="F72" s="58"/>
      <c r="G72" s="58"/>
      <c r="H72" s="58"/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6" t="s">
        <v>169</v>
      </c>
      <c r="Q72" s="56" t="s">
        <v>168</v>
      </c>
    </row>
    <row r="73" spans="1:17">
      <c r="A73" s="57">
        <v>76</v>
      </c>
      <c r="B73" s="56" t="s">
        <v>3098</v>
      </c>
      <c r="C73" s="56" t="s">
        <v>3115</v>
      </c>
      <c r="D73" s="56" t="s">
        <v>170</v>
      </c>
      <c r="E73" s="58"/>
      <c r="F73" s="58"/>
      <c r="G73" s="58"/>
      <c r="H73" s="58"/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6" t="s">
        <v>171</v>
      </c>
      <c r="Q73" s="56" t="s">
        <v>170</v>
      </c>
    </row>
    <row r="74" spans="1:17">
      <c r="A74" s="57">
        <v>77</v>
      </c>
      <c r="B74" s="56" t="s">
        <v>3098</v>
      </c>
      <c r="C74" s="56" t="s">
        <v>3115</v>
      </c>
      <c r="D74" s="56" t="s">
        <v>172</v>
      </c>
      <c r="E74" s="58"/>
      <c r="F74" s="58"/>
      <c r="G74" s="58"/>
      <c r="H74" s="58"/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6" t="s">
        <v>173</v>
      </c>
      <c r="Q74" s="56" t="s">
        <v>172</v>
      </c>
    </row>
    <row r="75" spans="1:17">
      <c r="A75" s="57">
        <v>78</v>
      </c>
      <c r="B75" s="56" t="s">
        <v>3098</v>
      </c>
      <c r="C75" s="56" t="s">
        <v>3115</v>
      </c>
      <c r="D75" s="56" t="s">
        <v>174</v>
      </c>
      <c r="E75" s="58"/>
      <c r="F75" s="58"/>
      <c r="G75" s="58"/>
      <c r="H75" s="58"/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6" t="s">
        <v>175</v>
      </c>
      <c r="Q75" s="56" t="s">
        <v>174</v>
      </c>
    </row>
    <row r="76" spans="1:17">
      <c r="A76" s="57">
        <v>79</v>
      </c>
      <c r="B76" s="56" t="s">
        <v>3098</v>
      </c>
      <c r="C76" s="56" t="s">
        <v>3115</v>
      </c>
      <c r="D76" s="56" t="s">
        <v>176</v>
      </c>
      <c r="E76" s="58"/>
      <c r="F76" s="58"/>
      <c r="G76" s="58"/>
      <c r="H76" s="58"/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6" t="s">
        <v>177</v>
      </c>
      <c r="Q76" s="56" t="s">
        <v>176</v>
      </c>
    </row>
    <row r="77" spans="1:17">
      <c r="A77" s="57">
        <v>80</v>
      </c>
      <c r="B77" s="56" t="s">
        <v>3098</v>
      </c>
      <c r="C77" s="56" t="s">
        <v>3115</v>
      </c>
      <c r="D77" s="56" t="s">
        <v>178</v>
      </c>
      <c r="E77" s="58"/>
      <c r="F77" s="58"/>
      <c r="G77" s="58"/>
      <c r="H77" s="58"/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6" t="s">
        <v>179</v>
      </c>
      <c r="Q77" s="56" t="s">
        <v>178</v>
      </c>
    </row>
    <row r="78" spans="1:17">
      <c r="A78" s="57">
        <v>81</v>
      </c>
      <c r="B78" s="56" t="s">
        <v>3098</v>
      </c>
      <c r="C78" s="56" t="s">
        <v>3115</v>
      </c>
      <c r="D78" s="56" t="s">
        <v>180</v>
      </c>
      <c r="E78" s="58"/>
      <c r="F78" s="58"/>
      <c r="G78" s="58"/>
      <c r="H78" s="58"/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6" t="s">
        <v>181</v>
      </c>
      <c r="Q78" s="56" t="s">
        <v>180</v>
      </c>
    </row>
    <row r="79" spans="1:17">
      <c r="A79" s="57">
        <v>82</v>
      </c>
      <c r="B79" s="56" t="s">
        <v>3098</v>
      </c>
      <c r="C79" s="56" t="s">
        <v>3115</v>
      </c>
      <c r="D79" s="56" t="s">
        <v>182</v>
      </c>
      <c r="E79" s="58"/>
      <c r="F79" s="58"/>
      <c r="G79" s="58"/>
      <c r="H79" s="58"/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6" t="s">
        <v>183</v>
      </c>
      <c r="Q79" s="56" t="s">
        <v>182</v>
      </c>
    </row>
    <row r="80" spans="1:17">
      <c r="A80" s="57">
        <v>83</v>
      </c>
      <c r="B80" s="56" t="s">
        <v>3098</v>
      </c>
      <c r="C80" s="56" t="s">
        <v>3115</v>
      </c>
      <c r="D80" s="56" t="s">
        <v>184</v>
      </c>
      <c r="E80" s="58"/>
      <c r="F80" s="58"/>
      <c r="G80" s="58"/>
      <c r="H80" s="58"/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6" t="s">
        <v>185</v>
      </c>
      <c r="Q80" s="56" t="s">
        <v>184</v>
      </c>
    </row>
    <row r="81" spans="1:17">
      <c r="A81" s="57">
        <v>84</v>
      </c>
      <c r="B81" s="56" t="s">
        <v>3098</v>
      </c>
      <c r="C81" s="56" t="s">
        <v>3115</v>
      </c>
      <c r="D81" s="56" t="s">
        <v>186</v>
      </c>
      <c r="E81" s="58"/>
      <c r="F81" s="58"/>
      <c r="G81" s="58"/>
      <c r="H81" s="58"/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6" t="s">
        <v>187</v>
      </c>
      <c r="Q81" s="56" t="s">
        <v>186</v>
      </c>
    </row>
    <row r="82" spans="1:17">
      <c r="A82" s="57">
        <v>85</v>
      </c>
      <c r="B82" s="56" t="s">
        <v>3098</v>
      </c>
      <c r="C82" s="56" t="s">
        <v>3115</v>
      </c>
      <c r="D82" s="56" t="s">
        <v>188</v>
      </c>
      <c r="E82" s="58"/>
      <c r="F82" s="58"/>
      <c r="G82" s="58"/>
      <c r="H82" s="58"/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6" t="s">
        <v>189</v>
      </c>
      <c r="Q82" s="56" t="s">
        <v>188</v>
      </c>
    </row>
    <row r="83" spans="1:17">
      <c r="A83" s="57">
        <v>86</v>
      </c>
      <c r="B83" s="56" t="s">
        <v>3098</v>
      </c>
      <c r="C83" s="56" t="s">
        <v>3115</v>
      </c>
      <c r="D83" s="56" t="s">
        <v>190</v>
      </c>
      <c r="E83" s="58"/>
      <c r="F83" s="58"/>
      <c r="G83" s="58"/>
      <c r="H83" s="58"/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6" t="s">
        <v>191</v>
      </c>
      <c r="Q83" s="56" t="s">
        <v>190</v>
      </c>
    </row>
    <row r="84" spans="1:17">
      <c r="A84" s="57">
        <v>87</v>
      </c>
      <c r="B84" s="56" t="s">
        <v>3098</v>
      </c>
      <c r="C84" s="56" t="s">
        <v>3115</v>
      </c>
      <c r="D84" s="56" t="s">
        <v>192</v>
      </c>
      <c r="E84" s="58"/>
      <c r="F84" s="58"/>
      <c r="G84" s="58"/>
      <c r="H84" s="58"/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6" t="s">
        <v>193</v>
      </c>
      <c r="Q84" s="56" t="s">
        <v>192</v>
      </c>
    </row>
    <row r="85" spans="1:17">
      <c r="A85" s="57">
        <v>88</v>
      </c>
      <c r="B85" s="56" t="s">
        <v>3098</v>
      </c>
      <c r="C85" s="56" t="s">
        <v>3115</v>
      </c>
      <c r="D85" s="56" t="s">
        <v>194</v>
      </c>
      <c r="E85" s="58"/>
      <c r="F85" s="58"/>
      <c r="G85" s="58"/>
      <c r="H85" s="58"/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6" t="s">
        <v>195</v>
      </c>
      <c r="Q85" s="56" t="s">
        <v>194</v>
      </c>
    </row>
    <row r="86" spans="1:17">
      <c r="A86" s="57">
        <v>89</v>
      </c>
      <c r="B86" s="56" t="s">
        <v>3098</v>
      </c>
      <c r="C86" s="56" t="s">
        <v>3115</v>
      </c>
      <c r="D86" s="56" t="s">
        <v>196</v>
      </c>
      <c r="E86" s="58"/>
      <c r="F86" s="58"/>
      <c r="G86" s="58"/>
      <c r="H86" s="58"/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6" t="s">
        <v>197</v>
      </c>
      <c r="Q86" s="56" t="s">
        <v>196</v>
      </c>
    </row>
    <row r="87" spans="1:17">
      <c r="A87" s="57">
        <v>90</v>
      </c>
      <c r="B87" s="56" t="s">
        <v>3098</v>
      </c>
      <c r="C87" s="56" t="s">
        <v>3115</v>
      </c>
      <c r="D87" s="56" t="s">
        <v>198</v>
      </c>
      <c r="E87" s="58"/>
      <c r="F87" s="58"/>
      <c r="G87" s="58"/>
      <c r="H87" s="58"/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6" t="s">
        <v>199</v>
      </c>
      <c r="Q87" s="56" t="s">
        <v>198</v>
      </c>
    </row>
    <row r="88" spans="1:17">
      <c r="A88" s="57">
        <v>91</v>
      </c>
      <c r="B88" s="56" t="s">
        <v>3098</v>
      </c>
      <c r="C88" s="56" t="s">
        <v>3115</v>
      </c>
      <c r="D88" s="56" t="s">
        <v>200</v>
      </c>
      <c r="E88" s="58"/>
      <c r="F88" s="58"/>
      <c r="G88" s="58"/>
      <c r="H88" s="58"/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6" t="s">
        <v>201</v>
      </c>
      <c r="Q88" s="56" t="s">
        <v>200</v>
      </c>
    </row>
    <row r="89" spans="1:17">
      <c r="A89" s="57">
        <v>92</v>
      </c>
      <c r="B89" s="56" t="s">
        <v>3098</v>
      </c>
      <c r="C89" s="56" t="s">
        <v>3115</v>
      </c>
      <c r="D89" s="56" t="s">
        <v>202</v>
      </c>
      <c r="E89" s="58"/>
      <c r="F89" s="58"/>
      <c r="G89" s="58"/>
      <c r="H89" s="58"/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6" t="s">
        <v>203</v>
      </c>
      <c r="Q89" s="56" t="s">
        <v>202</v>
      </c>
    </row>
    <row r="90" spans="1:17">
      <c r="A90" s="57">
        <v>93</v>
      </c>
      <c r="B90" s="56" t="s">
        <v>3098</v>
      </c>
      <c r="C90" s="56" t="s">
        <v>3115</v>
      </c>
      <c r="D90" s="56" t="s">
        <v>204</v>
      </c>
      <c r="E90" s="58"/>
      <c r="F90" s="58"/>
      <c r="G90" s="58"/>
      <c r="H90" s="58"/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6" t="s">
        <v>205</v>
      </c>
      <c r="Q90" s="56" t="s">
        <v>204</v>
      </c>
    </row>
    <row r="91" spans="1:17">
      <c r="A91" s="57">
        <v>94</v>
      </c>
      <c r="B91" s="56" t="s">
        <v>3098</v>
      </c>
      <c r="C91" s="56" t="s">
        <v>3115</v>
      </c>
      <c r="D91" s="56" t="s">
        <v>206</v>
      </c>
      <c r="E91" s="58"/>
      <c r="F91" s="58"/>
      <c r="G91" s="58"/>
      <c r="H91" s="58"/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6" t="s">
        <v>207</v>
      </c>
      <c r="Q91" s="56" t="s">
        <v>206</v>
      </c>
    </row>
    <row r="92" spans="1:17">
      <c r="A92" s="57">
        <v>95</v>
      </c>
      <c r="B92" s="56" t="s">
        <v>3098</v>
      </c>
      <c r="C92" s="56" t="s">
        <v>3115</v>
      </c>
      <c r="D92" s="56" t="s">
        <v>208</v>
      </c>
      <c r="E92" s="58"/>
      <c r="F92" s="58"/>
      <c r="G92" s="58"/>
      <c r="H92" s="58"/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6" t="s">
        <v>209</v>
      </c>
      <c r="Q92" s="56" t="s">
        <v>208</v>
      </c>
    </row>
    <row r="93" spans="1:17">
      <c r="A93" s="57">
        <v>96</v>
      </c>
      <c r="B93" s="56" t="s">
        <v>3098</v>
      </c>
      <c r="C93" s="56" t="s">
        <v>3115</v>
      </c>
      <c r="D93" s="56" t="s">
        <v>210</v>
      </c>
      <c r="E93" s="58"/>
      <c r="F93" s="58"/>
      <c r="G93" s="58"/>
      <c r="H93" s="58"/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6" t="s">
        <v>211</v>
      </c>
      <c r="Q93" s="56" t="s">
        <v>210</v>
      </c>
    </row>
    <row r="94" spans="1:17">
      <c r="A94" s="57">
        <v>97</v>
      </c>
      <c r="B94" s="56" t="s">
        <v>3098</v>
      </c>
      <c r="C94" s="56" t="s">
        <v>3115</v>
      </c>
      <c r="D94" s="56" t="s">
        <v>212</v>
      </c>
      <c r="E94" s="58"/>
      <c r="F94" s="58"/>
      <c r="G94" s="58"/>
      <c r="H94" s="58"/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6" t="s">
        <v>213</v>
      </c>
      <c r="Q94" s="56" t="s">
        <v>212</v>
      </c>
    </row>
    <row r="95" spans="1:17">
      <c r="A95" s="57">
        <v>98</v>
      </c>
      <c r="B95" s="56" t="s">
        <v>3098</v>
      </c>
      <c r="C95" s="56" t="s">
        <v>3115</v>
      </c>
      <c r="D95" s="56" t="s">
        <v>214</v>
      </c>
      <c r="E95" s="58"/>
      <c r="F95" s="58"/>
      <c r="G95" s="58"/>
      <c r="H95" s="58"/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6" t="s">
        <v>215</v>
      </c>
      <c r="Q95" s="56" t="s">
        <v>214</v>
      </c>
    </row>
    <row r="96" spans="1:17">
      <c r="A96" s="57">
        <v>99</v>
      </c>
      <c r="B96" s="56" t="s">
        <v>3098</v>
      </c>
      <c r="C96" s="56" t="s">
        <v>3115</v>
      </c>
      <c r="D96" s="56" t="s">
        <v>216</v>
      </c>
      <c r="E96" s="58"/>
      <c r="F96" s="58"/>
      <c r="G96" s="58"/>
      <c r="H96" s="58"/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6" t="s">
        <v>217</v>
      </c>
      <c r="Q96" s="56" t="s">
        <v>216</v>
      </c>
    </row>
    <row r="97" spans="1:17">
      <c r="A97" s="57">
        <v>100</v>
      </c>
      <c r="B97" s="56" t="s">
        <v>3098</v>
      </c>
      <c r="C97" s="56" t="s">
        <v>3115</v>
      </c>
      <c r="D97" s="56" t="s">
        <v>218</v>
      </c>
      <c r="E97" s="58"/>
      <c r="F97" s="58"/>
      <c r="G97" s="58"/>
      <c r="H97" s="58"/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6" t="s">
        <v>219</v>
      </c>
      <c r="Q97" s="56" t="s">
        <v>218</v>
      </c>
    </row>
    <row r="98" spans="1:17">
      <c r="A98" s="57">
        <v>101</v>
      </c>
      <c r="B98" s="56" t="s">
        <v>3098</v>
      </c>
      <c r="C98" s="56" t="s">
        <v>3115</v>
      </c>
      <c r="D98" s="56" t="s">
        <v>220</v>
      </c>
      <c r="E98" s="58"/>
      <c r="F98" s="58"/>
      <c r="G98" s="58"/>
      <c r="H98" s="58"/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6" t="s">
        <v>221</v>
      </c>
      <c r="Q98" s="56" t="s">
        <v>220</v>
      </c>
    </row>
    <row r="99" spans="1:17">
      <c r="A99" s="57">
        <v>102</v>
      </c>
      <c r="B99" s="56" t="s">
        <v>3098</v>
      </c>
      <c r="C99" s="56" t="s">
        <v>3115</v>
      </c>
      <c r="D99" s="56" t="s">
        <v>222</v>
      </c>
      <c r="E99" s="58"/>
      <c r="F99" s="58"/>
      <c r="G99" s="58"/>
      <c r="H99" s="58"/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6" t="s">
        <v>223</v>
      </c>
      <c r="Q99" s="56" t="s">
        <v>222</v>
      </c>
    </row>
    <row r="100" spans="1:17">
      <c r="A100" s="57">
        <v>103</v>
      </c>
      <c r="B100" s="56" t="s">
        <v>3098</v>
      </c>
      <c r="C100" s="56" t="s">
        <v>3115</v>
      </c>
      <c r="D100" s="56" t="s">
        <v>224</v>
      </c>
      <c r="E100" s="58"/>
      <c r="F100" s="58"/>
      <c r="G100" s="58"/>
      <c r="H100" s="58"/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6" t="s">
        <v>225</v>
      </c>
      <c r="Q100" s="56" t="s">
        <v>224</v>
      </c>
    </row>
    <row r="101" spans="1:17">
      <c r="A101" s="57">
        <v>104</v>
      </c>
      <c r="B101" s="56" t="s">
        <v>3098</v>
      </c>
      <c r="C101" s="56" t="s">
        <v>3115</v>
      </c>
      <c r="D101" s="56" t="s">
        <v>226</v>
      </c>
      <c r="E101" s="58"/>
      <c r="F101" s="58"/>
      <c r="G101" s="58"/>
      <c r="H101" s="58"/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6" t="s">
        <v>227</v>
      </c>
      <c r="Q101" s="56" t="s">
        <v>226</v>
      </c>
    </row>
    <row r="102" spans="1:17">
      <c r="A102" s="57">
        <v>105</v>
      </c>
      <c r="B102" s="56" t="s">
        <v>3098</v>
      </c>
      <c r="C102" s="56" t="s">
        <v>3115</v>
      </c>
      <c r="D102" s="56" t="s">
        <v>228</v>
      </c>
      <c r="E102" s="58"/>
      <c r="F102" s="58"/>
      <c r="G102" s="58"/>
      <c r="H102" s="58"/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6" t="s">
        <v>229</v>
      </c>
      <c r="Q102" s="56" t="s">
        <v>228</v>
      </c>
    </row>
    <row r="103" spans="1:17">
      <c r="A103" s="57">
        <v>106</v>
      </c>
      <c r="B103" s="56" t="s">
        <v>3098</v>
      </c>
      <c r="C103" s="56" t="s">
        <v>3115</v>
      </c>
      <c r="D103" s="56" t="s">
        <v>230</v>
      </c>
      <c r="E103" s="58"/>
      <c r="F103" s="58"/>
      <c r="G103" s="58"/>
      <c r="H103" s="58"/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6" t="s">
        <v>231</v>
      </c>
      <c r="Q103" s="56" t="s">
        <v>230</v>
      </c>
    </row>
    <row r="104" spans="1:17">
      <c r="A104" s="57">
        <v>107</v>
      </c>
      <c r="B104" s="56" t="s">
        <v>3098</v>
      </c>
      <c r="C104" s="56" t="s">
        <v>3115</v>
      </c>
      <c r="D104" s="56" t="s">
        <v>232</v>
      </c>
      <c r="E104" s="58"/>
      <c r="F104" s="58"/>
      <c r="G104" s="58"/>
      <c r="H104" s="58"/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6" t="s">
        <v>233</v>
      </c>
      <c r="Q104" s="56" t="s">
        <v>232</v>
      </c>
    </row>
    <row r="105" spans="1:17">
      <c r="A105" s="57">
        <v>108</v>
      </c>
      <c r="B105" s="56" t="s">
        <v>3098</v>
      </c>
      <c r="C105" s="56" t="s">
        <v>3115</v>
      </c>
      <c r="D105" s="56" t="s">
        <v>234</v>
      </c>
      <c r="E105" s="58"/>
      <c r="F105" s="58"/>
      <c r="G105" s="58"/>
      <c r="H105" s="58"/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6" t="s">
        <v>235</v>
      </c>
      <c r="Q105" s="56" t="s">
        <v>234</v>
      </c>
    </row>
    <row r="106" spans="1:17">
      <c r="A106" s="57">
        <v>109</v>
      </c>
      <c r="B106" s="56" t="s">
        <v>3098</v>
      </c>
      <c r="C106" s="56" t="s">
        <v>3115</v>
      </c>
      <c r="D106" s="56" t="s">
        <v>236</v>
      </c>
      <c r="E106" s="58"/>
      <c r="F106" s="58"/>
      <c r="G106" s="58"/>
      <c r="H106" s="58"/>
      <c r="I106" s="58">
        <v>1533</v>
      </c>
      <c r="J106" s="58">
        <v>64</v>
      </c>
      <c r="K106" s="58"/>
      <c r="L106" s="58"/>
      <c r="M106" s="58">
        <v>0</v>
      </c>
      <c r="N106" s="58">
        <v>0</v>
      </c>
      <c r="O106" s="56" t="s">
        <v>237</v>
      </c>
      <c r="Q106" s="56" t="s">
        <v>236</v>
      </c>
    </row>
    <row r="107" spans="1:17">
      <c r="A107" s="57">
        <v>110</v>
      </c>
      <c r="B107" s="56" t="s">
        <v>3098</v>
      </c>
      <c r="C107" s="56" t="s">
        <v>3115</v>
      </c>
      <c r="D107" s="56" t="s">
        <v>238</v>
      </c>
      <c r="E107" s="58"/>
      <c r="F107" s="58"/>
      <c r="G107" s="58"/>
      <c r="H107" s="58"/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6" t="s">
        <v>239</v>
      </c>
      <c r="Q107" s="56" t="s">
        <v>238</v>
      </c>
    </row>
    <row r="108" spans="1:17">
      <c r="A108" s="57">
        <v>111</v>
      </c>
      <c r="B108" s="56" t="s">
        <v>3098</v>
      </c>
      <c r="C108" s="56" t="s">
        <v>3115</v>
      </c>
      <c r="D108" s="56" t="s">
        <v>240</v>
      </c>
      <c r="E108" s="58"/>
      <c r="F108" s="58"/>
      <c r="G108" s="58"/>
      <c r="H108" s="58"/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6" t="s">
        <v>241</v>
      </c>
      <c r="Q108" s="56" t="s">
        <v>240</v>
      </c>
    </row>
    <row r="109" spans="1:17">
      <c r="A109" s="57">
        <v>112</v>
      </c>
      <c r="B109" s="56" t="s">
        <v>3098</v>
      </c>
      <c r="C109" s="56" t="s">
        <v>3115</v>
      </c>
      <c r="D109" s="56" t="s">
        <v>242</v>
      </c>
      <c r="E109" s="58"/>
      <c r="F109" s="58"/>
      <c r="G109" s="58"/>
      <c r="H109" s="58"/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6" t="s">
        <v>243</v>
      </c>
      <c r="Q109" s="56" t="s">
        <v>242</v>
      </c>
    </row>
    <row r="110" spans="1:17">
      <c r="A110" s="57">
        <v>113</v>
      </c>
      <c r="B110" s="56" t="s">
        <v>3098</v>
      </c>
      <c r="C110" s="56" t="s">
        <v>3115</v>
      </c>
      <c r="D110" s="56" t="s">
        <v>244</v>
      </c>
      <c r="E110" s="58"/>
      <c r="F110" s="58"/>
      <c r="G110" s="58"/>
      <c r="H110" s="58"/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6" t="s">
        <v>245</v>
      </c>
      <c r="Q110" s="56" t="s">
        <v>244</v>
      </c>
    </row>
    <row r="111" spans="1:17">
      <c r="A111" s="57">
        <v>114</v>
      </c>
      <c r="B111" s="56" t="s">
        <v>3098</v>
      </c>
      <c r="C111" s="56" t="s">
        <v>3115</v>
      </c>
      <c r="D111" s="56" t="s">
        <v>246</v>
      </c>
      <c r="E111" s="58"/>
      <c r="F111" s="58"/>
      <c r="G111" s="58"/>
      <c r="H111" s="58"/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6" t="s">
        <v>247</v>
      </c>
      <c r="Q111" s="56" t="s">
        <v>246</v>
      </c>
    </row>
    <row r="112" spans="1:17">
      <c r="A112" s="57">
        <v>115</v>
      </c>
      <c r="B112" s="56" t="s">
        <v>3098</v>
      </c>
      <c r="C112" s="56" t="s">
        <v>3115</v>
      </c>
      <c r="D112" s="56" t="s">
        <v>248</v>
      </c>
      <c r="E112" s="58"/>
      <c r="F112" s="58"/>
      <c r="G112" s="58"/>
      <c r="H112" s="58"/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6" t="s">
        <v>249</v>
      </c>
      <c r="Q112" s="56" t="s">
        <v>248</v>
      </c>
    </row>
    <row r="113" spans="1:17">
      <c r="A113" s="57">
        <v>116</v>
      </c>
      <c r="B113" s="56" t="s">
        <v>3098</v>
      </c>
      <c r="C113" s="56" t="s">
        <v>3115</v>
      </c>
      <c r="D113" s="56" t="s">
        <v>250</v>
      </c>
      <c r="E113" s="58"/>
      <c r="F113" s="58"/>
      <c r="G113" s="58"/>
      <c r="H113" s="58"/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6" t="s">
        <v>251</v>
      </c>
      <c r="Q113" s="56" t="s">
        <v>250</v>
      </c>
    </row>
    <row r="114" spans="1:17">
      <c r="A114" s="57">
        <v>117</v>
      </c>
      <c r="B114" s="56" t="s">
        <v>3098</v>
      </c>
      <c r="C114" s="56" t="s">
        <v>3115</v>
      </c>
      <c r="D114" s="56" t="s">
        <v>252</v>
      </c>
      <c r="E114" s="58"/>
      <c r="F114" s="58"/>
      <c r="G114" s="58"/>
      <c r="H114" s="58"/>
      <c r="I114" s="58">
        <v>0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6" t="s">
        <v>253</v>
      </c>
      <c r="Q114" s="56" t="s">
        <v>252</v>
      </c>
    </row>
    <row r="115" spans="1:17">
      <c r="A115" s="57">
        <v>118</v>
      </c>
      <c r="B115" s="56" t="s">
        <v>3098</v>
      </c>
      <c r="C115" s="56" t="s">
        <v>3115</v>
      </c>
      <c r="D115" s="56" t="s">
        <v>254</v>
      </c>
      <c r="E115" s="58"/>
      <c r="F115" s="58"/>
      <c r="G115" s="58"/>
      <c r="H115" s="58"/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6" t="s">
        <v>255</v>
      </c>
      <c r="Q115" s="56" t="s">
        <v>254</v>
      </c>
    </row>
    <row r="116" spans="1:17">
      <c r="A116" s="57">
        <v>119</v>
      </c>
      <c r="B116" s="56" t="s">
        <v>3098</v>
      </c>
      <c r="C116" s="56" t="s">
        <v>3115</v>
      </c>
      <c r="D116" s="56" t="s">
        <v>256</v>
      </c>
      <c r="E116" s="58"/>
      <c r="F116" s="58"/>
      <c r="G116" s="58"/>
      <c r="H116" s="58"/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6" t="s">
        <v>257</v>
      </c>
      <c r="Q116" s="56" t="s">
        <v>256</v>
      </c>
    </row>
    <row r="117" spans="1:17">
      <c r="A117" s="57">
        <v>120</v>
      </c>
      <c r="B117" s="56" t="s">
        <v>3098</v>
      </c>
      <c r="C117" s="56" t="s">
        <v>3115</v>
      </c>
      <c r="D117" s="56" t="s">
        <v>258</v>
      </c>
      <c r="E117" s="58"/>
      <c r="F117" s="58"/>
      <c r="G117" s="58"/>
      <c r="H117" s="58"/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6" t="s">
        <v>259</v>
      </c>
      <c r="Q117" s="56" t="s">
        <v>258</v>
      </c>
    </row>
    <row r="118" spans="1:17">
      <c r="A118" s="57">
        <v>121</v>
      </c>
      <c r="B118" s="56" t="s">
        <v>3098</v>
      </c>
      <c r="C118" s="56" t="s">
        <v>3115</v>
      </c>
      <c r="D118" s="56" t="s">
        <v>260</v>
      </c>
      <c r="E118" s="58"/>
      <c r="F118" s="58"/>
      <c r="G118" s="58"/>
      <c r="H118" s="58"/>
      <c r="I118" s="58">
        <v>0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6" t="s">
        <v>261</v>
      </c>
      <c r="Q118" s="56" t="s">
        <v>260</v>
      </c>
    </row>
    <row r="119" spans="1:17">
      <c r="A119" s="57">
        <v>122</v>
      </c>
      <c r="B119" s="56" t="s">
        <v>3098</v>
      </c>
      <c r="C119" s="56" t="s">
        <v>3115</v>
      </c>
      <c r="D119" s="56" t="s">
        <v>262</v>
      </c>
      <c r="E119" s="58"/>
      <c r="F119" s="58"/>
      <c r="G119" s="58"/>
      <c r="H119" s="58"/>
      <c r="I119" s="58">
        <v>0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6" t="s">
        <v>263</v>
      </c>
      <c r="Q119" s="56" t="s">
        <v>262</v>
      </c>
    </row>
    <row r="120" spans="1:17">
      <c r="A120" s="57">
        <v>123</v>
      </c>
      <c r="B120" s="56" t="s">
        <v>3098</v>
      </c>
      <c r="C120" s="56" t="s">
        <v>3115</v>
      </c>
      <c r="D120" s="56" t="s">
        <v>264</v>
      </c>
      <c r="E120" s="58"/>
      <c r="F120" s="58"/>
      <c r="G120" s="58"/>
      <c r="H120" s="58"/>
      <c r="I120" s="58">
        <v>0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6" t="s">
        <v>265</v>
      </c>
      <c r="Q120" s="56" t="s">
        <v>264</v>
      </c>
    </row>
    <row r="121" spans="1:17">
      <c r="A121" s="57">
        <v>125</v>
      </c>
      <c r="B121" s="56" t="s">
        <v>3097</v>
      </c>
      <c r="C121" s="56" t="s">
        <v>3116</v>
      </c>
      <c r="D121" s="56" t="s">
        <v>269</v>
      </c>
      <c r="E121" s="58"/>
      <c r="F121" s="58"/>
      <c r="G121" s="58"/>
      <c r="H121" s="58"/>
      <c r="I121" s="58">
        <v>10928</v>
      </c>
      <c r="J121" s="58">
        <v>428</v>
      </c>
      <c r="K121" s="58"/>
      <c r="L121" s="58"/>
      <c r="M121" s="58">
        <v>6664</v>
      </c>
      <c r="N121" s="58">
        <v>37</v>
      </c>
      <c r="O121" s="56" t="s">
        <v>270</v>
      </c>
      <c r="Q121" s="56" t="s">
        <v>269</v>
      </c>
    </row>
    <row r="122" spans="1:17">
      <c r="A122" s="57">
        <v>127</v>
      </c>
      <c r="B122" s="56" t="s">
        <v>3098</v>
      </c>
      <c r="C122" s="56" t="s">
        <v>3116</v>
      </c>
      <c r="D122" s="56" t="s">
        <v>273</v>
      </c>
      <c r="E122" s="58"/>
      <c r="F122" s="58"/>
      <c r="G122" s="58"/>
      <c r="H122" s="58"/>
      <c r="I122" s="58">
        <v>0</v>
      </c>
      <c r="J122" s="58">
        <v>0</v>
      </c>
      <c r="K122" s="58">
        <v>0</v>
      </c>
      <c r="L122" s="58">
        <v>0</v>
      </c>
      <c r="M122" s="81">
        <v>0</v>
      </c>
      <c r="N122" s="58">
        <v>0</v>
      </c>
      <c r="O122" s="56" t="s">
        <v>274</v>
      </c>
      <c r="Q122" s="56" t="s">
        <v>273</v>
      </c>
    </row>
    <row r="123" spans="1:17">
      <c r="A123" s="57">
        <v>128</v>
      </c>
      <c r="B123" s="56" t="s">
        <v>3098</v>
      </c>
      <c r="C123" s="56" t="s">
        <v>3116</v>
      </c>
      <c r="D123" s="56" t="s">
        <v>275</v>
      </c>
      <c r="E123" s="58"/>
      <c r="F123" s="58"/>
      <c r="G123" s="58"/>
      <c r="H123" s="58"/>
      <c r="I123" s="58">
        <v>0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6" t="s">
        <v>276</v>
      </c>
      <c r="Q123" s="56" t="s">
        <v>275</v>
      </c>
    </row>
    <row r="124" spans="1:17">
      <c r="A124" s="57">
        <v>129</v>
      </c>
      <c r="B124" s="56" t="s">
        <v>3098</v>
      </c>
      <c r="C124" s="56" t="s">
        <v>3116</v>
      </c>
      <c r="D124" s="56" t="s">
        <v>277</v>
      </c>
      <c r="E124" s="58"/>
      <c r="F124" s="58"/>
      <c r="G124" s="58"/>
      <c r="H124" s="58"/>
      <c r="I124" s="58">
        <v>0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6" t="s">
        <v>278</v>
      </c>
      <c r="Q124" s="56" t="s">
        <v>277</v>
      </c>
    </row>
    <row r="125" spans="1:17">
      <c r="A125" s="57">
        <v>130</v>
      </c>
      <c r="B125" s="56" t="s">
        <v>3098</v>
      </c>
      <c r="C125" s="56" t="s">
        <v>3116</v>
      </c>
      <c r="D125" s="56" t="s">
        <v>279</v>
      </c>
      <c r="E125" s="58"/>
      <c r="F125" s="58"/>
      <c r="G125" s="58"/>
      <c r="H125" s="58"/>
      <c r="I125" s="58">
        <v>0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6" t="s">
        <v>280</v>
      </c>
      <c r="Q125" s="56" t="s">
        <v>279</v>
      </c>
    </row>
    <row r="126" spans="1:17">
      <c r="A126" s="57">
        <v>131</v>
      </c>
      <c r="B126" s="56" t="s">
        <v>3098</v>
      </c>
      <c r="C126" s="56" t="s">
        <v>3116</v>
      </c>
      <c r="D126" s="56" t="s">
        <v>281</v>
      </c>
      <c r="E126" s="58"/>
      <c r="F126" s="58"/>
      <c r="G126" s="58"/>
      <c r="H126" s="58"/>
      <c r="I126" s="58">
        <v>0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6" t="s">
        <v>282</v>
      </c>
      <c r="Q126" s="56" t="s">
        <v>281</v>
      </c>
    </row>
    <row r="127" spans="1:17">
      <c r="A127" s="57">
        <v>132</v>
      </c>
      <c r="B127" s="56" t="s">
        <v>3098</v>
      </c>
      <c r="C127" s="56" t="s">
        <v>3116</v>
      </c>
      <c r="D127" s="56" t="s">
        <v>283</v>
      </c>
      <c r="E127" s="58"/>
      <c r="F127" s="58"/>
      <c r="G127" s="58"/>
      <c r="H127" s="58"/>
      <c r="I127" s="58">
        <v>0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6" t="s">
        <v>284</v>
      </c>
      <c r="Q127" s="56" t="s">
        <v>283</v>
      </c>
    </row>
    <row r="128" spans="1:17">
      <c r="A128" s="57">
        <v>133</v>
      </c>
      <c r="B128" s="56" t="s">
        <v>3098</v>
      </c>
      <c r="C128" s="56" t="s">
        <v>3116</v>
      </c>
      <c r="D128" s="56" t="s">
        <v>285</v>
      </c>
      <c r="E128" s="58"/>
      <c r="F128" s="58"/>
      <c r="G128" s="58"/>
      <c r="H128" s="58"/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6" t="s">
        <v>286</v>
      </c>
      <c r="Q128" s="56" t="s">
        <v>285</v>
      </c>
    </row>
    <row r="129" spans="1:17">
      <c r="A129" s="57">
        <v>134</v>
      </c>
      <c r="B129" s="56" t="s">
        <v>3098</v>
      </c>
      <c r="C129" s="56" t="s">
        <v>3116</v>
      </c>
      <c r="D129" s="56" t="s">
        <v>287</v>
      </c>
      <c r="E129" s="58"/>
      <c r="F129" s="58"/>
      <c r="G129" s="58"/>
      <c r="H129" s="58"/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6" t="s">
        <v>288</v>
      </c>
      <c r="Q129" s="56" t="s">
        <v>287</v>
      </c>
    </row>
    <row r="130" spans="1:17">
      <c r="A130" s="57">
        <v>135</v>
      </c>
      <c r="B130" s="56" t="s">
        <v>3098</v>
      </c>
      <c r="C130" s="56" t="s">
        <v>3116</v>
      </c>
      <c r="D130" s="56" t="s">
        <v>289</v>
      </c>
      <c r="E130" s="58"/>
      <c r="F130" s="58"/>
      <c r="G130" s="58"/>
      <c r="H130" s="58"/>
      <c r="I130" s="58">
        <v>0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6" t="s">
        <v>290</v>
      </c>
      <c r="Q130" s="56" t="s">
        <v>289</v>
      </c>
    </row>
    <row r="131" spans="1:17">
      <c r="A131" s="57">
        <v>136</v>
      </c>
      <c r="B131" s="56" t="s">
        <v>3098</v>
      </c>
      <c r="C131" s="56" t="s">
        <v>3116</v>
      </c>
      <c r="D131" s="56" t="s">
        <v>291</v>
      </c>
      <c r="E131" s="58"/>
      <c r="F131" s="58"/>
      <c r="G131" s="58"/>
      <c r="H131" s="58"/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6" t="s">
        <v>292</v>
      </c>
      <c r="Q131" s="56" t="s">
        <v>291</v>
      </c>
    </row>
    <row r="132" spans="1:17">
      <c r="A132" s="57">
        <v>137</v>
      </c>
      <c r="B132" s="56" t="s">
        <v>3098</v>
      </c>
      <c r="C132" s="56" t="s">
        <v>3116</v>
      </c>
      <c r="D132" s="56" t="s">
        <v>293</v>
      </c>
      <c r="E132" s="58"/>
      <c r="F132" s="58"/>
      <c r="G132" s="58"/>
      <c r="H132" s="58"/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6" t="s">
        <v>294</v>
      </c>
      <c r="Q132" s="56" t="s">
        <v>293</v>
      </c>
    </row>
    <row r="133" spans="1:17">
      <c r="A133" s="57">
        <v>138</v>
      </c>
      <c r="B133" s="56" t="s">
        <v>3098</v>
      </c>
      <c r="C133" s="56" t="s">
        <v>3116</v>
      </c>
      <c r="D133" s="56" t="s">
        <v>295</v>
      </c>
      <c r="E133" s="58"/>
      <c r="F133" s="58"/>
      <c r="G133" s="58"/>
      <c r="H133" s="58"/>
      <c r="I133" s="58">
        <v>0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6" t="s">
        <v>296</v>
      </c>
      <c r="Q133" s="56" t="s">
        <v>295</v>
      </c>
    </row>
    <row r="134" spans="1:17">
      <c r="A134" s="57">
        <v>139</v>
      </c>
      <c r="B134" s="56" t="s">
        <v>3098</v>
      </c>
      <c r="C134" s="56" t="s">
        <v>3116</v>
      </c>
      <c r="D134" s="56" t="s">
        <v>297</v>
      </c>
      <c r="E134" s="58"/>
      <c r="F134" s="58"/>
      <c r="G134" s="58"/>
      <c r="H134" s="58"/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6" t="s">
        <v>298</v>
      </c>
      <c r="Q134" s="56" t="s">
        <v>297</v>
      </c>
    </row>
    <row r="135" spans="1:17">
      <c r="A135" s="57">
        <v>140</v>
      </c>
      <c r="B135" s="56" t="s">
        <v>3098</v>
      </c>
      <c r="C135" s="56" t="s">
        <v>3116</v>
      </c>
      <c r="D135" s="56" t="s">
        <v>299</v>
      </c>
      <c r="E135" s="58"/>
      <c r="F135" s="58"/>
      <c r="G135" s="58"/>
      <c r="H135" s="58"/>
      <c r="I135" s="58">
        <v>0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6" t="s">
        <v>300</v>
      </c>
      <c r="Q135" s="56" t="s">
        <v>299</v>
      </c>
    </row>
    <row r="136" spans="1:17">
      <c r="A136" s="57">
        <v>141</v>
      </c>
      <c r="B136" s="56" t="s">
        <v>3098</v>
      </c>
      <c r="C136" s="56" t="s">
        <v>3116</v>
      </c>
      <c r="D136" s="56" t="s">
        <v>301</v>
      </c>
      <c r="E136" s="58"/>
      <c r="F136" s="58"/>
      <c r="G136" s="58"/>
      <c r="H136" s="58"/>
      <c r="I136" s="58">
        <v>0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6" t="s">
        <v>302</v>
      </c>
      <c r="Q136" s="56" t="s">
        <v>301</v>
      </c>
    </row>
    <row r="137" spans="1:17">
      <c r="A137" s="57">
        <v>142</v>
      </c>
      <c r="B137" s="56" t="s">
        <v>3098</v>
      </c>
      <c r="C137" s="56" t="s">
        <v>3116</v>
      </c>
      <c r="D137" s="56" t="s">
        <v>303</v>
      </c>
      <c r="E137" s="58"/>
      <c r="F137" s="58"/>
      <c r="G137" s="58"/>
      <c r="H137" s="58"/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6" t="s">
        <v>304</v>
      </c>
      <c r="Q137" s="56" t="s">
        <v>303</v>
      </c>
    </row>
    <row r="138" spans="1:17">
      <c r="A138" s="57">
        <v>143</v>
      </c>
      <c r="B138" s="56" t="s">
        <v>3098</v>
      </c>
      <c r="C138" s="56" t="s">
        <v>3116</v>
      </c>
      <c r="D138" s="56" t="s">
        <v>305</v>
      </c>
      <c r="E138" s="58"/>
      <c r="F138" s="58"/>
      <c r="G138" s="58"/>
      <c r="H138" s="58"/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6" t="s">
        <v>306</v>
      </c>
      <c r="Q138" s="56" t="s">
        <v>305</v>
      </c>
    </row>
    <row r="139" spans="1:17">
      <c r="A139" s="57">
        <v>144</v>
      </c>
      <c r="B139" s="56" t="s">
        <v>3098</v>
      </c>
      <c r="C139" s="56" t="s">
        <v>3116</v>
      </c>
      <c r="D139" s="56" t="s">
        <v>307</v>
      </c>
      <c r="E139" s="58"/>
      <c r="F139" s="58"/>
      <c r="G139" s="58"/>
      <c r="H139" s="58"/>
      <c r="I139" s="58">
        <v>0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6" t="s">
        <v>308</v>
      </c>
      <c r="Q139" s="56" t="s">
        <v>307</v>
      </c>
    </row>
    <row r="140" spans="1:17">
      <c r="A140" s="57">
        <v>145</v>
      </c>
      <c r="B140" s="56" t="s">
        <v>3098</v>
      </c>
      <c r="C140" s="56" t="s">
        <v>3116</v>
      </c>
      <c r="D140" s="56" t="s">
        <v>309</v>
      </c>
      <c r="E140" s="58"/>
      <c r="F140" s="58"/>
      <c r="G140" s="58"/>
      <c r="H140" s="58"/>
      <c r="I140" s="58">
        <v>0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6" t="s">
        <v>310</v>
      </c>
      <c r="Q140" s="56" t="s">
        <v>309</v>
      </c>
    </row>
    <row r="141" spans="1:17">
      <c r="A141" s="57">
        <v>146</v>
      </c>
      <c r="B141" s="56" t="s">
        <v>3098</v>
      </c>
      <c r="C141" s="56" t="s">
        <v>3116</v>
      </c>
      <c r="D141" s="56" t="s">
        <v>311</v>
      </c>
      <c r="E141" s="58"/>
      <c r="F141" s="58"/>
      <c r="G141" s="58"/>
      <c r="H141" s="58"/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6" t="s">
        <v>312</v>
      </c>
      <c r="Q141" s="56" t="s">
        <v>311</v>
      </c>
    </row>
    <row r="142" spans="1:17">
      <c r="A142" s="57">
        <v>147</v>
      </c>
      <c r="B142" s="56" t="s">
        <v>3098</v>
      </c>
      <c r="C142" s="56" t="s">
        <v>3116</v>
      </c>
      <c r="D142" s="56" t="s">
        <v>313</v>
      </c>
      <c r="E142" s="58"/>
      <c r="F142" s="58"/>
      <c r="G142" s="58"/>
      <c r="H142" s="58"/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6" t="s">
        <v>314</v>
      </c>
      <c r="Q142" s="56" t="s">
        <v>313</v>
      </c>
    </row>
    <row r="143" spans="1:17">
      <c r="A143" s="57">
        <v>148</v>
      </c>
      <c r="B143" s="56" t="s">
        <v>3098</v>
      </c>
      <c r="C143" s="56" t="s">
        <v>3116</v>
      </c>
      <c r="D143" s="56" t="s">
        <v>315</v>
      </c>
      <c r="E143" s="58"/>
      <c r="F143" s="58"/>
      <c r="G143" s="58"/>
      <c r="H143" s="58"/>
      <c r="I143" s="58">
        <v>0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6" t="s">
        <v>316</v>
      </c>
      <c r="Q143" s="56" t="s">
        <v>315</v>
      </c>
    </row>
    <row r="144" spans="1:17">
      <c r="A144" s="57">
        <v>149</v>
      </c>
      <c r="B144" s="56" t="s">
        <v>3098</v>
      </c>
      <c r="C144" s="56" t="s">
        <v>3116</v>
      </c>
      <c r="D144" s="56" t="s">
        <v>317</v>
      </c>
      <c r="E144" s="58"/>
      <c r="F144" s="58"/>
      <c r="G144" s="58"/>
      <c r="H144" s="58"/>
      <c r="I144" s="58">
        <v>0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6" t="s">
        <v>318</v>
      </c>
      <c r="Q144" s="56" t="s">
        <v>317</v>
      </c>
    </row>
    <row r="145" spans="1:17">
      <c r="A145" s="57">
        <v>150</v>
      </c>
      <c r="B145" s="56" t="s">
        <v>3098</v>
      </c>
      <c r="C145" s="56" t="s">
        <v>3116</v>
      </c>
      <c r="D145" s="56" t="s">
        <v>319</v>
      </c>
      <c r="E145" s="58"/>
      <c r="F145" s="58"/>
      <c r="G145" s="58"/>
      <c r="H145" s="58"/>
      <c r="I145" s="58">
        <v>0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6" t="s">
        <v>320</v>
      </c>
      <c r="Q145" s="56" t="s">
        <v>319</v>
      </c>
    </row>
    <row r="146" spans="1:17">
      <c r="A146" s="57">
        <v>151</v>
      </c>
      <c r="B146" s="56" t="s">
        <v>3098</v>
      </c>
      <c r="C146" s="56" t="s">
        <v>3116</v>
      </c>
      <c r="D146" s="56" t="s">
        <v>321</v>
      </c>
      <c r="E146" s="58"/>
      <c r="F146" s="58"/>
      <c r="G146" s="58"/>
      <c r="H146" s="58"/>
      <c r="I146" s="58">
        <v>0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6" t="s">
        <v>322</v>
      </c>
      <c r="Q146" s="56" t="s">
        <v>321</v>
      </c>
    </row>
    <row r="147" spans="1:17">
      <c r="A147" s="57">
        <v>152</v>
      </c>
      <c r="B147" s="56" t="s">
        <v>3098</v>
      </c>
      <c r="C147" s="56" t="s">
        <v>3116</v>
      </c>
      <c r="D147" s="56" t="s">
        <v>323</v>
      </c>
      <c r="E147" s="58"/>
      <c r="F147" s="58"/>
      <c r="G147" s="58"/>
      <c r="H147" s="58"/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6" t="s">
        <v>324</v>
      </c>
      <c r="Q147" s="56" t="s">
        <v>323</v>
      </c>
    </row>
    <row r="148" spans="1:17">
      <c r="A148" s="57">
        <v>153</v>
      </c>
      <c r="B148" s="56" t="s">
        <v>3098</v>
      </c>
      <c r="C148" s="56" t="s">
        <v>3116</v>
      </c>
      <c r="D148" s="56" t="s">
        <v>325</v>
      </c>
      <c r="E148" s="58"/>
      <c r="F148" s="58"/>
      <c r="G148" s="58"/>
      <c r="H148" s="58"/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6" t="s">
        <v>326</v>
      </c>
      <c r="Q148" s="56" t="s">
        <v>325</v>
      </c>
    </row>
    <row r="149" spans="1:17">
      <c r="A149" s="57">
        <v>154</v>
      </c>
      <c r="B149" s="56" t="s">
        <v>3098</v>
      </c>
      <c r="C149" s="56" t="s">
        <v>3116</v>
      </c>
      <c r="D149" s="56" t="s">
        <v>327</v>
      </c>
      <c r="E149" s="58"/>
      <c r="F149" s="58"/>
      <c r="G149" s="58"/>
      <c r="H149" s="58"/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6" t="s">
        <v>328</v>
      </c>
      <c r="Q149" s="56" t="s">
        <v>327</v>
      </c>
    </row>
    <row r="150" spans="1:17">
      <c r="A150" s="57">
        <v>155</v>
      </c>
      <c r="B150" s="56" t="s">
        <v>3098</v>
      </c>
      <c r="C150" s="56" t="s">
        <v>3116</v>
      </c>
      <c r="D150" s="56" t="s">
        <v>329</v>
      </c>
      <c r="E150" s="58"/>
      <c r="F150" s="58"/>
      <c r="G150" s="58"/>
      <c r="H150" s="58"/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6" t="s">
        <v>330</v>
      </c>
      <c r="Q150" s="56" t="s">
        <v>329</v>
      </c>
    </row>
    <row r="151" spans="1:17">
      <c r="A151" s="57">
        <v>156</v>
      </c>
      <c r="B151" s="56" t="s">
        <v>3098</v>
      </c>
      <c r="C151" s="56" t="s">
        <v>3116</v>
      </c>
      <c r="D151" s="56" t="s">
        <v>331</v>
      </c>
      <c r="E151" s="58"/>
      <c r="F151" s="58"/>
      <c r="G151" s="58"/>
      <c r="H151" s="58"/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6" t="s">
        <v>332</v>
      </c>
      <c r="Q151" s="56" t="s">
        <v>331</v>
      </c>
    </row>
    <row r="152" spans="1:17">
      <c r="A152" s="57">
        <v>157</v>
      </c>
      <c r="B152" s="56" t="s">
        <v>3098</v>
      </c>
      <c r="C152" s="56" t="s">
        <v>3116</v>
      </c>
      <c r="D152" s="56" t="s">
        <v>333</v>
      </c>
      <c r="E152" s="58"/>
      <c r="F152" s="58"/>
      <c r="G152" s="58"/>
      <c r="H152" s="58"/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6" t="s">
        <v>334</v>
      </c>
      <c r="Q152" s="56" t="s">
        <v>333</v>
      </c>
    </row>
    <row r="153" spans="1:17">
      <c r="A153" s="57">
        <v>158</v>
      </c>
      <c r="B153" s="56" t="s">
        <v>3098</v>
      </c>
      <c r="C153" s="56" t="s">
        <v>3116</v>
      </c>
      <c r="D153" s="56" t="s">
        <v>335</v>
      </c>
      <c r="E153" s="58"/>
      <c r="F153" s="58"/>
      <c r="G153" s="58"/>
      <c r="H153" s="58"/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6" t="s">
        <v>336</v>
      </c>
      <c r="Q153" s="56" t="s">
        <v>335</v>
      </c>
    </row>
    <row r="154" spans="1:17">
      <c r="A154" s="57">
        <v>159</v>
      </c>
      <c r="B154" s="56" t="s">
        <v>3098</v>
      </c>
      <c r="C154" s="56" t="s">
        <v>3116</v>
      </c>
      <c r="D154" s="56" t="s">
        <v>337</v>
      </c>
      <c r="E154" s="58"/>
      <c r="F154" s="58"/>
      <c r="G154" s="58"/>
      <c r="H154" s="58"/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6" t="s">
        <v>338</v>
      </c>
      <c r="Q154" s="56" t="s">
        <v>337</v>
      </c>
    </row>
    <row r="155" spans="1:17">
      <c r="A155" s="57">
        <v>160</v>
      </c>
      <c r="B155" s="56" t="s">
        <v>3098</v>
      </c>
      <c r="C155" s="56" t="s">
        <v>3116</v>
      </c>
      <c r="D155" s="56" t="s">
        <v>339</v>
      </c>
      <c r="E155" s="58"/>
      <c r="F155" s="58"/>
      <c r="G155" s="58"/>
      <c r="H155" s="58"/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6" t="s">
        <v>340</v>
      </c>
      <c r="Q155" s="56" t="s">
        <v>339</v>
      </c>
    </row>
    <row r="156" spans="1:17">
      <c r="A156" s="57">
        <v>161</v>
      </c>
      <c r="B156" s="56" t="s">
        <v>3098</v>
      </c>
      <c r="C156" s="56" t="s">
        <v>3116</v>
      </c>
      <c r="D156" s="56" t="s">
        <v>341</v>
      </c>
      <c r="E156" s="58"/>
      <c r="F156" s="58"/>
      <c r="G156" s="58"/>
      <c r="H156" s="58"/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6" t="s">
        <v>342</v>
      </c>
      <c r="Q156" s="56" t="s">
        <v>341</v>
      </c>
    </row>
    <row r="157" spans="1:17">
      <c r="A157" s="57">
        <v>162</v>
      </c>
      <c r="B157" s="56" t="s">
        <v>3098</v>
      </c>
      <c r="C157" s="56" t="s">
        <v>3116</v>
      </c>
      <c r="D157" s="56" t="s">
        <v>343</v>
      </c>
      <c r="E157" s="58"/>
      <c r="F157" s="58"/>
      <c r="G157" s="58"/>
      <c r="H157" s="58"/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6" t="s">
        <v>344</v>
      </c>
      <c r="Q157" s="56" t="s">
        <v>343</v>
      </c>
    </row>
    <row r="158" spans="1:17">
      <c r="A158" s="57">
        <v>163</v>
      </c>
      <c r="B158" s="56" t="s">
        <v>3098</v>
      </c>
      <c r="C158" s="56" t="s">
        <v>3116</v>
      </c>
      <c r="D158" s="56" t="s">
        <v>345</v>
      </c>
      <c r="E158" s="58"/>
      <c r="F158" s="58"/>
      <c r="G158" s="58"/>
      <c r="H158" s="58"/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6" t="s">
        <v>346</v>
      </c>
      <c r="Q158" s="56" t="s">
        <v>345</v>
      </c>
    </row>
    <row r="159" spans="1:17">
      <c r="A159" s="57">
        <v>164</v>
      </c>
      <c r="B159" s="56" t="s">
        <v>3098</v>
      </c>
      <c r="C159" s="56" t="s">
        <v>3116</v>
      </c>
      <c r="D159" s="56" t="s">
        <v>347</v>
      </c>
      <c r="E159" s="58"/>
      <c r="F159" s="58"/>
      <c r="G159" s="58"/>
      <c r="H159" s="58"/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6" t="s">
        <v>348</v>
      </c>
      <c r="Q159" s="56" t="s">
        <v>347</v>
      </c>
    </row>
    <row r="160" spans="1:17">
      <c r="A160" s="57">
        <v>165</v>
      </c>
      <c r="B160" s="56" t="s">
        <v>3098</v>
      </c>
      <c r="C160" s="56" t="s">
        <v>3116</v>
      </c>
      <c r="D160" s="56" t="s">
        <v>349</v>
      </c>
      <c r="E160" s="58"/>
      <c r="F160" s="58"/>
      <c r="G160" s="58"/>
      <c r="H160" s="58"/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6" t="s">
        <v>350</v>
      </c>
      <c r="Q160" s="56" t="s">
        <v>349</v>
      </c>
    </row>
    <row r="161" spans="1:17">
      <c r="A161" s="57">
        <v>166</v>
      </c>
      <c r="B161" s="56" t="s">
        <v>3098</v>
      </c>
      <c r="C161" s="56" t="s">
        <v>3116</v>
      </c>
      <c r="D161" s="56" t="s">
        <v>351</v>
      </c>
      <c r="E161" s="58"/>
      <c r="F161" s="58"/>
      <c r="G161" s="58"/>
      <c r="H161" s="58"/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6" t="s">
        <v>352</v>
      </c>
      <c r="Q161" s="56" t="s">
        <v>351</v>
      </c>
    </row>
    <row r="162" spans="1:17">
      <c r="A162" s="57">
        <v>167</v>
      </c>
      <c r="B162" s="56" t="s">
        <v>3098</v>
      </c>
      <c r="C162" s="56" t="s">
        <v>3116</v>
      </c>
      <c r="D162" s="56" t="s">
        <v>353</v>
      </c>
      <c r="E162" s="58"/>
      <c r="F162" s="58"/>
      <c r="G162" s="58"/>
      <c r="H162" s="58"/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6" t="s">
        <v>354</v>
      </c>
      <c r="Q162" s="56" t="s">
        <v>353</v>
      </c>
    </row>
    <row r="163" spans="1:17">
      <c r="A163" s="57">
        <v>168</v>
      </c>
      <c r="B163" s="56" t="s">
        <v>3098</v>
      </c>
      <c r="C163" s="56" t="s">
        <v>3116</v>
      </c>
      <c r="D163" s="56" t="s">
        <v>355</v>
      </c>
      <c r="E163" s="58"/>
      <c r="F163" s="58"/>
      <c r="G163" s="58"/>
      <c r="H163" s="58"/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6" t="s">
        <v>356</v>
      </c>
      <c r="Q163" s="56" t="s">
        <v>355</v>
      </c>
    </row>
    <row r="164" spans="1:17">
      <c r="A164" s="57">
        <v>169</v>
      </c>
      <c r="B164" s="56" t="s">
        <v>3098</v>
      </c>
      <c r="C164" s="56" t="s">
        <v>3116</v>
      </c>
      <c r="D164" s="56" t="s">
        <v>357</v>
      </c>
      <c r="E164" s="58"/>
      <c r="F164" s="58"/>
      <c r="G164" s="58"/>
      <c r="H164" s="58"/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6" t="s">
        <v>358</v>
      </c>
      <c r="Q164" s="56" t="s">
        <v>357</v>
      </c>
    </row>
    <row r="165" spans="1:17">
      <c r="A165" s="57">
        <v>170</v>
      </c>
      <c r="B165" s="56" t="s">
        <v>3098</v>
      </c>
      <c r="C165" s="56" t="s">
        <v>3116</v>
      </c>
      <c r="D165" s="56" t="s">
        <v>359</v>
      </c>
      <c r="E165" s="58"/>
      <c r="F165" s="58"/>
      <c r="G165" s="58"/>
      <c r="H165" s="58"/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6" t="s">
        <v>360</v>
      </c>
      <c r="Q165" s="56" t="s">
        <v>359</v>
      </c>
    </row>
    <row r="166" spans="1:17">
      <c r="A166" s="57">
        <v>171</v>
      </c>
      <c r="B166" s="56" t="s">
        <v>3098</v>
      </c>
      <c r="C166" s="56" t="s">
        <v>3116</v>
      </c>
      <c r="D166" s="56" t="s">
        <v>361</v>
      </c>
      <c r="E166" s="58"/>
      <c r="F166" s="58"/>
      <c r="G166" s="58"/>
      <c r="H166" s="58"/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6" t="s">
        <v>362</v>
      </c>
      <c r="Q166" s="56" t="s">
        <v>361</v>
      </c>
    </row>
    <row r="167" spans="1:17">
      <c r="A167" s="57">
        <v>172</v>
      </c>
      <c r="B167" s="56" t="s">
        <v>3098</v>
      </c>
      <c r="C167" s="56" t="s">
        <v>3116</v>
      </c>
      <c r="D167" s="56" t="s">
        <v>363</v>
      </c>
      <c r="E167" s="58"/>
      <c r="F167" s="58"/>
      <c r="G167" s="58"/>
      <c r="H167" s="58"/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6" t="s">
        <v>364</v>
      </c>
      <c r="Q167" s="56" t="s">
        <v>363</v>
      </c>
    </row>
    <row r="168" spans="1:17">
      <c r="A168" s="57">
        <v>173</v>
      </c>
      <c r="B168" s="56" t="s">
        <v>3098</v>
      </c>
      <c r="C168" s="56" t="s">
        <v>3116</v>
      </c>
      <c r="D168" s="56" t="s">
        <v>365</v>
      </c>
      <c r="E168" s="58"/>
      <c r="F168" s="58"/>
      <c r="G168" s="58"/>
      <c r="H168" s="58"/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6" t="s">
        <v>366</v>
      </c>
      <c r="Q168" s="56" t="s">
        <v>365</v>
      </c>
    </row>
    <row r="169" spans="1:17">
      <c r="A169" s="57">
        <v>174</v>
      </c>
      <c r="B169" s="56" t="s">
        <v>3098</v>
      </c>
      <c r="C169" s="56" t="s">
        <v>3116</v>
      </c>
      <c r="D169" s="56" t="s">
        <v>367</v>
      </c>
      <c r="E169" s="58"/>
      <c r="F169" s="58"/>
      <c r="G169" s="58"/>
      <c r="H169" s="58"/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6" t="s">
        <v>368</v>
      </c>
      <c r="Q169" s="56" t="s">
        <v>367</v>
      </c>
    </row>
    <row r="170" spans="1:17">
      <c r="A170" s="57">
        <v>175</v>
      </c>
      <c r="B170" s="56" t="s">
        <v>3098</v>
      </c>
      <c r="C170" s="56" t="s">
        <v>3116</v>
      </c>
      <c r="D170" s="56" t="s">
        <v>369</v>
      </c>
      <c r="E170" s="58"/>
      <c r="F170" s="58"/>
      <c r="G170" s="58"/>
      <c r="H170" s="58"/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6" t="s">
        <v>370</v>
      </c>
      <c r="Q170" s="56" t="s">
        <v>369</v>
      </c>
    </row>
    <row r="171" spans="1:17">
      <c r="A171" s="57">
        <v>176</v>
      </c>
      <c r="B171" s="56" t="s">
        <v>3098</v>
      </c>
      <c r="C171" s="56" t="s">
        <v>3116</v>
      </c>
      <c r="D171" s="56" t="s">
        <v>371</v>
      </c>
      <c r="E171" s="58"/>
      <c r="F171" s="58"/>
      <c r="G171" s="58"/>
      <c r="H171" s="58"/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6" t="s">
        <v>372</v>
      </c>
      <c r="Q171" s="56" t="s">
        <v>371</v>
      </c>
    </row>
    <row r="172" spans="1:17">
      <c r="A172" s="57">
        <v>177</v>
      </c>
      <c r="B172" s="56" t="s">
        <v>3098</v>
      </c>
      <c r="C172" s="56" t="s">
        <v>3116</v>
      </c>
      <c r="D172" s="56" t="s">
        <v>373</v>
      </c>
      <c r="E172" s="58"/>
      <c r="F172" s="58"/>
      <c r="G172" s="58"/>
      <c r="H172" s="58"/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6" t="s">
        <v>374</v>
      </c>
      <c r="Q172" s="56" t="s">
        <v>373</v>
      </c>
    </row>
    <row r="173" spans="1:17">
      <c r="A173" s="57">
        <v>178</v>
      </c>
      <c r="B173" s="56" t="s">
        <v>3098</v>
      </c>
      <c r="C173" s="56" t="s">
        <v>3116</v>
      </c>
      <c r="D173" s="56" t="s">
        <v>375</v>
      </c>
      <c r="E173" s="58"/>
      <c r="F173" s="58"/>
      <c r="G173" s="58"/>
      <c r="H173" s="58"/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6" t="s">
        <v>376</v>
      </c>
      <c r="Q173" s="56" t="s">
        <v>375</v>
      </c>
    </row>
    <row r="174" spans="1:17">
      <c r="A174" s="57">
        <v>179</v>
      </c>
      <c r="B174" s="56" t="s">
        <v>3098</v>
      </c>
      <c r="C174" s="56" t="s">
        <v>3116</v>
      </c>
      <c r="D174" s="56" t="s">
        <v>377</v>
      </c>
      <c r="E174" s="58"/>
      <c r="F174" s="58"/>
      <c r="G174" s="58"/>
      <c r="H174" s="58"/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6" t="s">
        <v>378</v>
      </c>
      <c r="Q174" s="56" t="s">
        <v>377</v>
      </c>
    </row>
    <row r="175" spans="1:17">
      <c r="A175" s="57">
        <v>180</v>
      </c>
      <c r="B175" s="56" t="s">
        <v>3098</v>
      </c>
      <c r="C175" s="56" t="s">
        <v>3116</v>
      </c>
      <c r="D175" s="56" t="s">
        <v>379</v>
      </c>
      <c r="E175" s="58"/>
      <c r="F175" s="58"/>
      <c r="G175" s="58"/>
      <c r="H175" s="58"/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6" t="s">
        <v>380</v>
      </c>
      <c r="Q175" s="56" t="s">
        <v>379</v>
      </c>
    </row>
    <row r="176" spans="1:17">
      <c r="A176" s="57">
        <v>181</v>
      </c>
      <c r="B176" s="56" t="s">
        <v>3098</v>
      </c>
      <c r="C176" s="56" t="s">
        <v>3116</v>
      </c>
      <c r="D176" s="56" t="s">
        <v>381</v>
      </c>
      <c r="E176" s="58"/>
      <c r="F176" s="58"/>
      <c r="G176" s="58"/>
      <c r="H176" s="58"/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6" t="s">
        <v>382</v>
      </c>
      <c r="Q176" s="56" t="s">
        <v>381</v>
      </c>
    </row>
    <row r="177" spans="1:17">
      <c r="A177" s="57">
        <v>182</v>
      </c>
      <c r="B177" s="56" t="s">
        <v>3098</v>
      </c>
      <c r="C177" s="56" t="s">
        <v>3116</v>
      </c>
      <c r="D177" s="56" t="s">
        <v>383</v>
      </c>
      <c r="E177" s="58"/>
      <c r="F177" s="58"/>
      <c r="G177" s="58"/>
      <c r="H177" s="58"/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6" t="s">
        <v>384</v>
      </c>
      <c r="Q177" s="56" t="s">
        <v>383</v>
      </c>
    </row>
    <row r="178" spans="1:17">
      <c r="A178" s="57">
        <v>183</v>
      </c>
      <c r="B178" s="56" t="s">
        <v>3098</v>
      </c>
      <c r="C178" s="56" t="s">
        <v>3116</v>
      </c>
      <c r="D178" s="56" t="s">
        <v>385</v>
      </c>
      <c r="E178" s="58"/>
      <c r="F178" s="58"/>
      <c r="G178" s="58"/>
      <c r="H178" s="58"/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6" t="s">
        <v>386</v>
      </c>
      <c r="Q178" s="56" t="s">
        <v>385</v>
      </c>
    </row>
    <row r="179" spans="1:17">
      <c r="A179" s="57">
        <v>184</v>
      </c>
      <c r="B179" s="56" t="s">
        <v>3098</v>
      </c>
      <c r="C179" s="56" t="s">
        <v>3116</v>
      </c>
      <c r="D179" s="56" t="s">
        <v>387</v>
      </c>
      <c r="E179" s="58"/>
      <c r="F179" s="58"/>
      <c r="G179" s="58"/>
      <c r="H179" s="58"/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6" t="s">
        <v>388</v>
      </c>
      <c r="Q179" s="56" t="s">
        <v>387</v>
      </c>
    </row>
    <row r="180" spans="1:17">
      <c r="A180" s="57">
        <v>185</v>
      </c>
      <c r="B180" s="56" t="s">
        <v>3098</v>
      </c>
      <c r="C180" s="56" t="s">
        <v>3116</v>
      </c>
      <c r="D180" s="56" t="s">
        <v>389</v>
      </c>
      <c r="E180" s="58"/>
      <c r="F180" s="58"/>
      <c r="G180" s="58"/>
      <c r="H180" s="58"/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6" t="s">
        <v>390</v>
      </c>
      <c r="Q180" s="56" t="s">
        <v>389</v>
      </c>
    </row>
    <row r="181" spans="1:17">
      <c r="A181" s="57">
        <v>186</v>
      </c>
      <c r="B181" s="56" t="s">
        <v>3098</v>
      </c>
      <c r="C181" s="56" t="s">
        <v>3116</v>
      </c>
      <c r="D181" s="56" t="s">
        <v>391</v>
      </c>
      <c r="E181" s="58"/>
      <c r="F181" s="58"/>
      <c r="G181" s="58"/>
      <c r="H181" s="58"/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6" t="s">
        <v>392</v>
      </c>
      <c r="Q181" s="56" t="s">
        <v>391</v>
      </c>
    </row>
    <row r="182" spans="1:17">
      <c r="A182" s="57">
        <v>187</v>
      </c>
      <c r="B182" s="56" t="s">
        <v>3098</v>
      </c>
      <c r="C182" s="56" t="s">
        <v>3116</v>
      </c>
      <c r="D182" s="56" t="s">
        <v>393</v>
      </c>
      <c r="E182" s="58"/>
      <c r="F182" s="58"/>
      <c r="G182" s="58"/>
      <c r="H182" s="58"/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6" t="s">
        <v>394</v>
      </c>
      <c r="Q182" s="56" t="s">
        <v>393</v>
      </c>
    </row>
    <row r="183" spans="1:17">
      <c r="A183" s="57">
        <v>188</v>
      </c>
      <c r="B183" s="56" t="s">
        <v>3098</v>
      </c>
      <c r="C183" s="56" t="s">
        <v>3116</v>
      </c>
      <c r="D183" s="56" t="s">
        <v>395</v>
      </c>
      <c r="E183" s="58"/>
      <c r="F183" s="58"/>
      <c r="G183" s="58"/>
      <c r="H183" s="58"/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6" t="s">
        <v>396</v>
      </c>
      <c r="Q183" s="56" t="s">
        <v>395</v>
      </c>
    </row>
    <row r="184" spans="1:17">
      <c r="A184" s="57">
        <v>189</v>
      </c>
      <c r="B184" s="56" t="s">
        <v>3098</v>
      </c>
      <c r="C184" s="56" t="s">
        <v>3116</v>
      </c>
      <c r="D184" s="56" t="s">
        <v>397</v>
      </c>
      <c r="E184" s="58"/>
      <c r="F184" s="58"/>
      <c r="G184" s="58"/>
      <c r="H184" s="58"/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6" t="s">
        <v>398</v>
      </c>
      <c r="Q184" s="56" t="s">
        <v>397</v>
      </c>
    </row>
    <row r="185" spans="1:17">
      <c r="A185" s="57">
        <v>190</v>
      </c>
      <c r="B185" s="56" t="s">
        <v>3098</v>
      </c>
      <c r="C185" s="56" t="s">
        <v>3116</v>
      </c>
      <c r="D185" s="56" t="s">
        <v>399</v>
      </c>
      <c r="E185" s="58"/>
      <c r="F185" s="58"/>
      <c r="G185" s="58"/>
      <c r="H185" s="58"/>
      <c r="I185" s="58">
        <v>0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6" t="s">
        <v>400</v>
      </c>
      <c r="Q185" s="56" t="s">
        <v>399</v>
      </c>
    </row>
    <row r="186" spans="1:17">
      <c r="A186" s="57">
        <v>191</v>
      </c>
      <c r="B186" s="56" t="s">
        <v>3098</v>
      </c>
      <c r="C186" s="56" t="s">
        <v>3116</v>
      </c>
      <c r="D186" s="56" t="s">
        <v>401</v>
      </c>
      <c r="E186" s="58"/>
      <c r="F186" s="58"/>
      <c r="G186" s="58"/>
      <c r="H186" s="58"/>
      <c r="I186" s="58">
        <v>0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6" t="s">
        <v>402</v>
      </c>
      <c r="Q186" s="56" t="s">
        <v>401</v>
      </c>
    </row>
    <row r="187" spans="1:17">
      <c r="A187" s="57">
        <v>192</v>
      </c>
      <c r="B187" s="56" t="s">
        <v>3098</v>
      </c>
      <c r="C187" s="56" t="s">
        <v>3116</v>
      </c>
      <c r="D187" s="56" t="s">
        <v>403</v>
      </c>
      <c r="E187" s="58"/>
      <c r="F187" s="58"/>
      <c r="G187" s="58"/>
      <c r="H187" s="58"/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6" t="s">
        <v>404</v>
      </c>
      <c r="Q187" s="56" t="s">
        <v>403</v>
      </c>
    </row>
    <row r="188" spans="1:17">
      <c r="A188" s="57">
        <v>193</v>
      </c>
      <c r="B188" s="56" t="s">
        <v>3098</v>
      </c>
      <c r="C188" s="56" t="s">
        <v>3116</v>
      </c>
      <c r="D188" s="56" t="s">
        <v>405</v>
      </c>
      <c r="E188" s="58"/>
      <c r="F188" s="58"/>
      <c r="G188" s="58"/>
      <c r="H188" s="58"/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6" t="s">
        <v>406</v>
      </c>
      <c r="Q188" s="56" t="s">
        <v>405</v>
      </c>
    </row>
    <row r="189" spans="1:17">
      <c r="A189" s="57">
        <v>194</v>
      </c>
      <c r="B189" s="56" t="s">
        <v>3098</v>
      </c>
      <c r="C189" s="56" t="s">
        <v>3116</v>
      </c>
      <c r="D189" s="56" t="s">
        <v>407</v>
      </c>
      <c r="E189" s="58"/>
      <c r="F189" s="58"/>
      <c r="G189" s="58"/>
      <c r="H189" s="58"/>
      <c r="I189" s="58">
        <v>0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6" t="s">
        <v>408</v>
      </c>
      <c r="Q189" s="56" t="s">
        <v>407</v>
      </c>
    </row>
    <row r="190" spans="1:17">
      <c r="A190" s="57">
        <v>195</v>
      </c>
      <c r="B190" s="56" t="s">
        <v>3098</v>
      </c>
      <c r="C190" s="56" t="s">
        <v>3116</v>
      </c>
      <c r="D190" s="56" t="s">
        <v>409</v>
      </c>
      <c r="E190" s="58"/>
      <c r="F190" s="58"/>
      <c r="G190" s="58"/>
      <c r="H190" s="58"/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6" t="s">
        <v>410</v>
      </c>
      <c r="Q190" s="56" t="s">
        <v>409</v>
      </c>
    </row>
    <row r="191" spans="1:17">
      <c r="A191" s="57">
        <v>196</v>
      </c>
      <c r="B191" s="56" t="s">
        <v>3098</v>
      </c>
      <c r="C191" s="56" t="s">
        <v>3116</v>
      </c>
      <c r="D191" s="56" t="s">
        <v>411</v>
      </c>
      <c r="E191" s="58"/>
      <c r="F191" s="58"/>
      <c r="G191" s="58"/>
      <c r="H191" s="58"/>
      <c r="I191" s="58">
        <v>0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6" t="s">
        <v>412</v>
      </c>
      <c r="Q191" s="56" t="s">
        <v>411</v>
      </c>
    </row>
    <row r="192" spans="1:17">
      <c r="A192" s="57">
        <v>197</v>
      </c>
      <c r="B192" s="56" t="s">
        <v>3098</v>
      </c>
      <c r="C192" s="56" t="s">
        <v>3116</v>
      </c>
      <c r="D192" s="56" t="s">
        <v>413</v>
      </c>
      <c r="E192" s="58"/>
      <c r="F192" s="58"/>
      <c r="G192" s="58"/>
      <c r="H192" s="58"/>
      <c r="I192" s="58">
        <v>3582</v>
      </c>
      <c r="J192" s="58">
        <v>142</v>
      </c>
      <c r="K192" s="58"/>
      <c r="L192" s="58"/>
      <c r="M192" s="58">
        <v>0</v>
      </c>
      <c r="N192" s="58">
        <v>0</v>
      </c>
      <c r="O192" s="56" t="s">
        <v>414</v>
      </c>
      <c r="Q192" s="56" t="s">
        <v>413</v>
      </c>
    </row>
    <row r="193" spans="1:17">
      <c r="A193" s="57">
        <v>198</v>
      </c>
      <c r="B193" s="56" t="s">
        <v>3098</v>
      </c>
      <c r="C193" s="56" t="s">
        <v>3116</v>
      </c>
      <c r="D193" s="56" t="s">
        <v>415</v>
      </c>
      <c r="E193" s="58"/>
      <c r="F193" s="58"/>
      <c r="G193" s="58"/>
      <c r="H193" s="58"/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6" t="s">
        <v>416</v>
      </c>
      <c r="Q193" s="56" t="s">
        <v>415</v>
      </c>
    </row>
    <row r="194" spans="1:17">
      <c r="A194" s="57">
        <v>199</v>
      </c>
      <c r="B194" s="56" t="s">
        <v>3098</v>
      </c>
      <c r="C194" s="56" t="s">
        <v>3116</v>
      </c>
      <c r="D194" s="56" t="s">
        <v>417</v>
      </c>
      <c r="E194" s="58"/>
      <c r="F194" s="58"/>
      <c r="G194" s="58"/>
      <c r="H194" s="58"/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6" t="s">
        <v>418</v>
      </c>
      <c r="Q194" s="56" t="s">
        <v>417</v>
      </c>
    </row>
    <row r="195" spans="1:17">
      <c r="A195" s="57">
        <v>200</v>
      </c>
      <c r="B195" s="56" t="s">
        <v>3098</v>
      </c>
      <c r="C195" s="56" t="s">
        <v>3116</v>
      </c>
      <c r="D195" s="56" t="s">
        <v>419</v>
      </c>
      <c r="E195" s="58"/>
      <c r="F195" s="58"/>
      <c r="G195" s="58"/>
      <c r="H195" s="58"/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6" t="s">
        <v>420</v>
      </c>
      <c r="Q195" s="56" t="s">
        <v>419</v>
      </c>
    </row>
    <row r="196" spans="1:17">
      <c r="A196" s="57">
        <v>201</v>
      </c>
      <c r="B196" s="56" t="s">
        <v>3098</v>
      </c>
      <c r="C196" s="56" t="s">
        <v>3116</v>
      </c>
      <c r="D196" s="56" t="s">
        <v>421</v>
      </c>
      <c r="E196" s="58"/>
      <c r="F196" s="58"/>
      <c r="G196" s="58"/>
      <c r="H196" s="58"/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6" t="s">
        <v>352</v>
      </c>
      <c r="Q196" s="56" t="s">
        <v>421</v>
      </c>
    </row>
    <row r="197" spans="1:17">
      <c r="A197" s="57">
        <v>202</v>
      </c>
      <c r="B197" s="56" t="s">
        <v>3098</v>
      </c>
      <c r="C197" s="56" t="s">
        <v>3116</v>
      </c>
      <c r="D197" s="56" t="s">
        <v>422</v>
      </c>
      <c r="E197" s="58"/>
      <c r="F197" s="58"/>
      <c r="G197" s="58"/>
      <c r="H197" s="58"/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6" t="s">
        <v>423</v>
      </c>
      <c r="Q197" s="56" t="s">
        <v>422</v>
      </c>
    </row>
    <row r="198" spans="1:17">
      <c r="A198" s="57">
        <v>203</v>
      </c>
      <c r="B198" s="56" t="s">
        <v>3098</v>
      </c>
      <c r="C198" s="56" t="s">
        <v>3116</v>
      </c>
      <c r="D198" s="56" t="s">
        <v>424</v>
      </c>
      <c r="E198" s="58"/>
      <c r="F198" s="58"/>
      <c r="G198" s="58"/>
      <c r="H198" s="58"/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6" t="s">
        <v>425</v>
      </c>
      <c r="Q198" s="56" t="s">
        <v>424</v>
      </c>
    </row>
    <row r="199" spans="1:17">
      <c r="A199" s="57">
        <v>204</v>
      </c>
      <c r="B199" s="56" t="s">
        <v>3098</v>
      </c>
      <c r="C199" s="56" t="s">
        <v>3116</v>
      </c>
      <c r="D199" s="56" t="s">
        <v>426</v>
      </c>
      <c r="E199" s="58"/>
      <c r="F199" s="58"/>
      <c r="G199" s="58"/>
      <c r="H199" s="58"/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6" t="s">
        <v>427</v>
      </c>
      <c r="Q199" s="56" t="s">
        <v>426</v>
      </c>
    </row>
    <row r="200" spans="1:17">
      <c r="A200" s="57">
        <v>205</v>
      </c>
      <c r="B200" s="56" t="s">
        <v>3098</v>
      </c>
      <c r="C200" s="56" t="s">
        <v>3116</v>
      </c>
      <c r="D200" s="56" t="s">
        <v>428</v>
      </c>
      <c r="E200" s="58"/>
      <c r="F200" s="58"/>
      <c r="G200" s="58"/>
      <c r="H200" s="58"/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6" t="s">
        <v>429</v>
      </c>
      <c r="Q200" s="56" t="s">
        <v>428</v>
      </c>
    </row>
    <row r="201" spans="1:17">
      <c r="A201" s="57">
        <v>206</v>
      </c>
      <c r="B201" s="56" t="s">
        <v>3098</v>
      </c>
      <c r="C201" s="56" t="s">
        <v>3116</v>
      </c>
      <c r="D201" s="56" t="s">
        <v>430</v>
      </c>
      <c r="E201" s="58"/>
      <c r="F201" s="58"/>
      <c r="G201" s="58"/>
      <c r="H201" s="58"/>
      <c r="I201" s="58">
        <v>0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6" t="s">
        <v>431</v>
      </c>
      <c r="Q201" s="56" t="s">
        <v>430</v>
      </c>
    </row>
    <row r="202" spans="1:17">
      <c r="A202" s="57">
        <v>207</v>
      </c>
      <c r="B202" s="56" t="s">
        <v>3098</v>
      </c>
      <c r="C202" s="56" t="s">
        <v>3116</v>
      </c>
      <c r="D202" s="56" t="s">
        <v>432</v>
      </c>
      <c r="E202" s="58"/>
      <c r="F202" s="58"/>
      <c r="G202" s="58"/>
      <c r="H202" s="58"/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6" t="s">
        <v>433</v>
      </c>
      <c r="Q202" s="56" t="s">
        <v>432</v>
      </c>
    </row>
    <row r="203" spans="1:17">
      <c r="A203" s="57">
        <v>208</v>
      </c>
      <c r="B203" s="56" t="s">
        <v>3098</v>
      </c>
      <c r="C203" s="56" t="s">
        <v>3116</v>
      </c>
      <c r="D203" s="56" t="s">
        <v>434</v>
      </c>
      <c r="E203" s="58"/>
      <c r="F203" s="58"/>
      <c r="G203" s="58"/>
      <c r="H203" s="58"/>
      <c r="I203" s="58">
        <v>0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6" t="s">
        <v>435</v>
      </c>
      <c r="Q203" s="56" t="s">
        <v>434</v>
      </c>
    </row>
    <row r="204" spans="1:17">
      <c r="A204" s="57">
        <v>209</v>
      </c>
      <c r="B204" s="56" t="s">
        <v>3098</v>
      </c>
      <c r="C204" s="56" t="s">
        <v>3116</v>
      </c>
      <c r="D204" s="56" t="s">
        <v>436</v>
      </c>
      <c r="E204" s="58"/>
      <c r="F204" s="58"/>
      <c r="G204" s="58"/>
      <c r="H204" s="58"/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6" t="s">
        <v>437</v>
      </c>
      <c r="Q204" s="56" t="s">
        <v>436</v>
      </c>
    </row>
    <row r="205" spans="1:17">
      <c r="A205" s="57">
        <v>210</v>
      </c>
      <c r="B205" s="56" t="s">
        <v>3098</v>
      </c>
      <c r="C205" s="56" t="s">
        <v>3116</v>
      </c>
      <c r="D205" s="56" t="s">
        <v>438</v>
      </c>
      <c r="E205" s="58"/>
      <c r="F205" s="58"/>
      <c r="G205" s="58"/>
      <c r="H205" s="58"/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6" t="s">
        <v>439</v>
      </c>
      <c r="Q205" s="56" t="s">
        <v>438</v>
      </c>
    </row>
    <row r="206" spans="1:17">
      <c r="A206" s="57">
        <v>211</v>
      </c>
      <c r="B206" s="56" t="s">
        <v>3098</v>
      </c>
      <c r="C206" s="56" t="s">
        <v>3116</v>
      </c>
      <c r="D206" s="56" t="s">
        <v>440</v>
      </c>
      <c r="E206" s="58"/>
      <c r="F206" s="58"/>
      <c r="G206" s="58"/>
      <c r="H206" s="58"/>
      <c r="I206" s="58">
        <v>0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6" t="s">
        <v>441</v>
      </c>
      <c r="Q206" s="56" t="s">
        <v>440</v>
      </c>
    </row>
    <row r="207" spans="1:17">
      <c r="A207" s="57">
        <v>212</v>
      </c>
      <c r="B207" s="56" t="s">
        <v>3098</v>
      </c>
      <c r="C207" s="56" t="s">
        <v>3116</v>
      </c>
      <c r="D207" s="56" t="s">
        <v>442</v>
      </c>
      <c r="E207" s="58"/>
      <c r="F207" s="58"/>
      <c r="G207" s="58"/>
      <c r="H207" s="58"/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6" t="s">
        <v>443</v>
      </c>
      <c r="Q207" s="56" t="s">
        <v>442</v>
      </c>
    </row>
    <row r="208" spans="1:17">
      <c r="A208" s="57">
        <v>214</v>
      </c>
      <c r="B208" s="56" t="s">
        <v>3097</v>
      </c>
      <c r="C208" s="56" t="s">
        <v>3117</v>
      </c>
      <c r="D208" s="56" t="s">
        <v>447</v>
      </c>
      <c r="E208" s="58"/>
      <c r="F208" s="58"/>
      <c r="G208" s="58"/>
      <c r="H208" s="58"/>
      <c r="I208" s="58">
        <v>3956</v>
      </c>
      <c r="J208" s="58">
        <v>184</v>
      </c>
      <c r="K208" s="58"/>
      <c r="L208" s="58"/>
      <c r="M208" s="58">
        <v>1674</v>
      </c>
      <c r="N208" s="58">
        <v>27</v>
      </c>
      <c r="O208" s="56" t="s">
        <v>448</v>
      </c>
      <c r="P208" s="56">
        <v>1606</v>
      </c>
      <c r="Q208" s="56" t="s">
        <v>447</v>
      </c>
    </row>
    <row r="209" spans="1:17">
      <c r="A209" s="57">
        <v>216</v>
      </c>
      <c r="B209" s="56" t="s">
        <v>3098</v>
      </c>
      <c r="C209" s="56" t="s">
        <v>3117</v>
      </c>
      <c r="D209" s="56" t="s">
        <v>451</v>
      </c>
      <c r="E209" s="58"/>
      <c r="F209" s="58"/>
      <c r="G209" s="58"/>
      <c r="H209" s="58"/>
      <c r="I209" s="58">
        <v>0</v>
      </c>
      <c r="J209" s="58">
        <v>0</v>
      </c>
      <c r="K209" s="58">
        <v>0</v>
      </c>
      <c r="L209" s="58">
        <v>0</v>
      </c>
      <c r="M209" s="81">
        <v>0</v>
      </c>
      <c r="N209" s="58">
        <v>0</v>
      </c>
      <c r="O209" s="56" t="s">
        <v>452</v>
      </c>
      <c r="Q209" s="56" t="s">
        <v>451</v>
      </c>
    </row>
    <row r="210" spans="1:17">
      <c r="A210" s="57">
        <v>217</v>
      </c>
      <c r="B210" s="56" t="s">
        <v>3098</v>
      </c>
      <c r="C210" s="56" t="s">
        <v>3117</v>
      </c>
      <c r="D210" s="56" t="s">
        <v>453</v>
      </c>
      <c r="E210" s="58"/>
      <c r="F210" s="58"/>
      <c r="G210" s="58"/>
      <c r="H210" s="58"/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6" t="s">
        <v>454</v>
      </c>
      <c r="Q210" s="56" t="s">
        <v>453</v>
      </c>
    </row>
    <row r="211" spans="1:17">
      <c r="A211" s="57">
        <v>218</v>
      </c>
      <c r="B211" s="56" t="s">
        <v>3098</v>
      </c>
      <c r="C211" s="56" t="s">
        <v>3117</v>
      </c>
      <c r="D211" s="56" t="s">
        <v>455</v>
      </c>
      <c r="E211" s="58"/>
      <c r="F211" s="58"/>
      <c r="G211" s="58"/>
      <c r="H211" s="58"/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6" t="s">
        <v>402</v>
      </c>
      <c r="Q211" s="56" t="s">
        <v>455</v>
      </c>
    </row>
    <row r="212" spans="1:17">
      <c r="A212" s="57">
        <v>219</v>
      </c>
      <c r="B212" s="56" t="s">
        <v>3098</v>
      </c>
      <c r="C212" s="56" t="s">
        <v>3117</v>
      </c>
      <c r="D212" s="56" t="s">
        <v>456</v>
      </c>
      <c r="E212" s="58"/>
      <c r="F212" s="58"/>
      <c r="G212" s="58"/>
      <c r="H212" s="58"/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6" t="s">
        <v>457</v>
      </c>
      <c r="Q212" s="56" t="s">
        <v>456</v>
      </c>
    </row>
    <row r="213" spans="1:17">
      <c r="A213" s="57">
        <v>220</v>
      </c>
      <c r="B213" s="56" t="s">
        <v>3098</v>
      </c>
      <c r="C213" s="56" t="s">
        <v>3117</v>
      </c>
      <c r="D213" s="56" t="s">
        <v>458</v>
      </c>
      <c r="E213" s="58"/>
      <c r="F213" s="58"/>
      <c r="G213" s="58"/>
      <c r="H213" s="58"/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6" t="s">
        <v>459</v>
      </c>
      <c r="Q213" s="56" t="s">
        <v>458</v>
      </c>
    </row>
    <row r="214" spans="1:17">
      <c r="A214" s="57">
        <v>221</v>
      </c>
      <c r="B214" s="56" t="s">
        <v>3098</v>
      </c>
      <c r="C214" s="56" t="s">
        <v>3117</v>
      </c>
      <c r="D214" s="56" t="s">
        <v>460</v>
      </c>
      <c r="E214" s="58"/>
      <c r="F214" s="58"/>
      <c r="G214" s="58"/>
      <c r="H214" s="58"/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6" t="s">
        <v>461</v>
      </c>
      <c r="Q214" s="56" t="s">
        <v>460</v>
      </c>
    </row>
    <row r="215" spans="1:17">
      <c r="A215" s="57">
        <v>222</v>
      </c>
      <c r="B215" s="56" t="s">
        <v>3098</v>
      </c>
      <c r="C215" s="56" t="s">
        <v>3117</v>
      </c>
      <c r="D215" s="56" t="s">
        <v>462</v>
      </c>
      <c r="E215" s="58"/>
      <c r="F215" s="58"/>
      <c r="G215" s="58"/>
      <c r="H215" s="58"/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6" t="s">
        <v>463</v>
      </c>
      <c r="Q215" s="56" t="s">
        <v>462</v>
      </c>
    </row>
    <row r="216" spans="1:17">
      <c r="A216" s="57">
        <v>223</v>
      </c>
      <c r="B216" s="56" t="s">
        <v>3098</v>
      </c>
      <c r="C216" s="56" t="s">
        <v>3117</v>
      </c>
      <c r="D216" s="56" t="s">
        <v>464</v>
      </c>
      <c r="E216" s="58"/>
      <c r="F216" s="58"/>
      <c r="G216" s="58"/>
      <c r="H216" s="58"/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6" t="s">
        <v>465</v>
      </c>
      <c r="Q216" s="56" t="s">
        <v>464</v>
      </c>
    </row>
    <row r="217" spans="1:17">
      <c r="A217" s="57">
        <v>224</v>
      </c>
      <c r="B217" s="56" t="s">
        <v>3098</v>
      </c>
      <c r="C217" s="56" t="s">
        <v>3117</v>
      </c>
      <c r="D217" s="56" t="s">
        <v>466</v>
      </c>
      <c r="E217" s="58"/>
      <c r="F217" s="58"/>
      <c r="G217" s="58"/>
      <c r="H217" s="58"/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6" t="s">
        <v>467</v>
      </c>
      <c r="Q217" s="56" t="s">
        <v>466</v>
      </c>
    </row>
    <row r="218" spans="1:17">
      <c r="A218" s="57">
        <v>225</v>
      </c>
      <c r="B218" s="56" t="s">
        <v>3098</v>
      </c>
      <c r="C218" s="56" t="s">
        <v>3117</v>
      </c>
      <c r="D218" s="56" t="s">
        <v>468</v>
      </c>
      <c r="E218" s="58"/>
      <c r="F218" s="58"/>
      <c r="G218" s="58"/>
      <c r="H218" s="58"/>
      <c r="I218" s="58">
        <v>0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6" t="s">
        <v>469</v>
      </c>
      <c r="Q218" s="56" t="s">
        <v>468</v>
      </c>
    </row>
    <row r="219" spans="1:17">
      <c r="A219" s="57">
        <v>226</v>
      </c>
      <c r="B219" s="56" t="s">
        <v>3098</v>
      </c>
      <c r="C219" s="56" t="s">
        <v>3117</v>
      </c>
      <c r="D219" s="56" t="s">
        <v>470</v>
      </c>
      <c r="E219" s="58"/>
      <c r="F219" s="58"/>
      <c r="G219" s="58"/>
      <c r="H219" s="58"/>
      <c r="I219" s="58">
        <v>0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6" t="s">
        <v>471</v>
      </c>
      <c r="Q219" s="56" t="s">
        <v>470</v>
      </c>
    </row>
    <row r="220" spans="1:17">
      <c r="A220" s="57">
        <v>227</v>
      </c>
      <c r="B220" s="56" t="s">
        <v>3098</v>
      </c>
      <c r="C220" s="56" t="s">
        <v>3117</v>
      </c>
      <c r="D220" s="56" t="s">
        <v>472</v>
      </c>
      <c r="E220" s="58"/>
      <c r="F220" s="58"/>
      <c r="G220" s="58"/>
      <c r="H220" s="58"/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6" t="s">
        <v>473</v>
      </c>
      <c r="Q220" s="56" t="s">
        <v>472</v>
      </c>
    </row>
    <row r="221" spans="1:17">
      <c r="A221" s="57">
        <v>228</v>
      </c>
      <c r="B221" s="56" t="s">
        <v>3098</v>
      </c>
      <c r="C221" s="56" t="s">
        <v>3117</v>
      </c>
      <c r="D221" s="56" t="s">
        <v>474</v>
      </c>
      <c r="E221" s="58"/>
      <c r="F221" s="58"/>
      <c r="G221" s="58"/>
      <c r="H221" s="58"/>
      <c r="I221" s="58">
        <v>0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6" t="s">
        <v>475</v>
      </c>
      <c r="Q221" s="56" t="s">
        <v>474</v>
      </c>
    </row>
    <row r="222" spans="1:17">
      <c r="A222" s="57">
        <v>229</v>
      </c>
      <c r="B222" s="56" t="s">
        <v>3098</v>
      </c>
      <c r="C222" s="56" t="s">
        <v>3117</v>
      </c>
      <c r="D222" s="56" t="s">
        <v>476</v>
      </c>
      <c r="E222" s="58"/>
      <c r="F222" s="58"/>
      <c r="G222" s="58"/>
      <c r="H222" s="58"/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6" t="s">
        <v>477</v>
      </c>
      <c r="Q222" s="56" t="s">
        <v>476</v>
      </c>
    </row>
    <row r="223" spans="1:17">
      <c r="A223" s="57">
        <v>230</v>
      </c>
      <c r="B223" s="56" t="s">
        <v>3098</v>
      </c>
      <c r="C223" s="56" t="s">
        <v>3117</v>
      </c>
      <c r="D223" s="56" t="s">
        <v>478</v>
      </c>
      <c r="E223" s="58"/>
      <c r="F223" s="58"/>
      <c r="G223" s="58"/>
      <c r="H223" s="58"/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6" t="s">
        <v>479</v>
      </c>
      <c r="Q223" s="56" t="s">
        <v>478</v>
      </c>
    </row>
    <row r="224" spans="1:17">
      <c r="A224" s="57">
        <v>231</v>
      </c>
      <c r="B224" s="56" t="s">
        <v>3098</v>
      </c>
      <c r="C224" s="56" t="s">
        <v>3117</v>
      </c>
      <c r="D224" s="56" t="s">
        <v>480</v>
      </c>
      <c r="E224" s="58"/>
      <c r="F224" s="58"/>
      <c r="G224" s="58"/>
      <c r="H224" s="58"/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6" t="s">
        <v>481</v>
      </c>
      <c r="Q224" s="56" t="s">
        <v>480</v>
      </c>
    </row>
    <row r="225" spans="1:17">
      <c r="A225" s="57">
        <v>232</v>
      </c>
      <c r="B225" s="56" t="s">
        <v>3098</v>
      </c>
      <c r="C225" s="56" t="s">
        <v>3117</v>
      </c>
      <c r="D225" s="56" t="s">
        <v>482</v>
      </c>
      <c r="E225" s="58"/>
      <c r="F225" s="58"/>
      <c r="G225" s="58"/>
      <c r="H225" s="58"/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6" t="s">
        <v>483</v>
      </c>
      <c r="Q225" s="56" t="s">
        <v>482</v>
      </c>
    </row>
    <row r="226" spans="1:17">
      <c r="A226" s="57">
        <v>233</v>
      </c>
      <c r="B226" s="56" t="s">
        <v>3098</v>
      </c>
      <c r="C226" s="56" t="s">
        <v>3117</v>
      </c>
      <c r="D226" s="56" t="s">
        <v>484</v>
      </c>
      <c r="E226" s="58"/>
      <c r="F226" s="58"/>
      <c r="G226" s="58"/>
      <c r="H226" s="58"/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6" t="s">
        <v>485</v>
      </c>
      <c r="Q226" s="56" t="s">
        <v>484</v>
      </c>
    </row>
    <row r="227" spans="1:17">
      <c r="A227" s="57">
        <v>234</v>
      </c>
      <c r="B227" s="56" t="s">
        <v>3098</v>
      </c>
      <c r="C227" s="56" t="s">
        <v>3117</v>
      </c>
      <c r="D227" s="56" t="s">
        <v>486</v>
      </c>
      <c r="E227" s="58"/>
      <c r="F227" s="58"/>
      <c r="G227" s="58"/>
      <c r="H227" s="58"/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6" t="s">
        <v>487</v>
      </c>
      <c r="Q227" s="56" t="s">
        <v>486</v>
      </c>
    </row>
    <row r="228" spans="1:17">
      <c r="A228" s="57">
        <v>235</v>
      </c>
      <c r="B228" s="56" t="s">
        <v>3098</v>
      </c>
      <c r="C228" s="56" t="s">
        <v>3117</v>
      </c>
      <c r="D228" s="56" t="s">
        <v>488</v>
      </c>
      <c r="E228" s="58"/>
      <c r="F228" s="58"/>
      <c r="G228" s="58"/>
      <c r="H228" s="58"/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6" t="s">
        <v>489</v>
      </c>
      <c r="Q228" s="56" t="s">
        <v>488</v>
      </c>
    </row>
    <row r="229" spans="1:17">
      <c r="A229" s="57">
        <v>236</v>
      </c>
      <c r="B229" s="56" t="s">
        <v>3098</v>
      </c>
      <c r="C229" s="56" t="s">
        <v>3117</v>
      </c>
      <c r="D229" s="56" t="s">
        <v>490</v>
      </c>
      <c r="E229" s="58"/>
      <c r="F229" s="58"/>
      <c r="G229" s="58"/>
      <c r="H229" s="58"/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6" t="s">
        <v>491</v>
      </c>
      <c r="Q229" s="56" t="s">
        <v>490</v>
      </c>
    </row>
    <row r="230" spans="1:17">
      <c r="A230" s="57">
        <v>237</v>
      </c>
      <c r="B230" s="56" t="s">
        <v>3098</v>
      </c>
      <c r="C230" s="56" t="s">
        <v>3117</v>
      </c>
      <c r="D230" s="56" t="s">
        <v>492</v>
      </c>
      <c r="E230" s="58"/>
      <c r="F230" s="58"/>
      <c r="G230" s="58"/>
      <c r="H230" s="58"/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6" t="s">
        <v>493</v>
      </c>
      <c r="Q230" s="56" t="s">
        <v>492</v>
      </c>
    </row>
    <row r="231" spans="1:17">
      <c r="A231" s="57">
        <v>238</v>
      </c>
      <c r="B231" s="56" t="s">
        <v>3098</v>
      </c>
      <c r="C231" s="56" t="s">
        <v>3117</v>
      </c>
      <c r="D231" s="56" t="s">
        <v>494</v>
      </c>
      <c r="E231" s="58"/>
      <c r="F231" s="58"/>
      <c r="G231" s="58"/>
      <c r="H231" s="58"/>
      <c r="I231" s="58">
        <v>0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6" t="s">
        <v>495</v>
      </c>
      <c r="Q231" s="56" t="s">
        <v>494</v>
      </c>
    </row>
    <row r="232" spans="1:17">
      <c r="A232" s="57">
        <v>239</v>
      </c>
      <c r="B232" s="56" t="s">
        <v>3098</v>
      </c>
      <c r="C232" s="56" t="s">
        <v>3117</v>
      </c>
      <c r="D232" s="56" t="s">
        <v>496</v>
      </c>
      <c r="E232" s="58"/>
      <c r="F232" s="58"/>
      <c r="G232" s="58"/>
      <c r="H232" s="58"/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6" t="s">
        <v>497</v>
      </c>
      <c r="Q232" s="56" t="s">
        <v>496</v>
      </c>
    </row>
    <row r="233" spans="1:17">
      <c r="A233" s="57">
        <v>240</v>
      </c>
      <c r="B233" s="56" t="s">
        <v>3098</v>
      </c>
      <c r="C233" s="56" t="s">
        <v>3117</v>
      </c>
      <c r="D233" s="56" t="s">
        <v>498</v>
      </c>
      <c r="E233" s="58"/>
      <c r="F233" s="58"/>
      <c r="G233" s="58"/>
      <c r="H233" s="58"/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6" t="s">
        <v>499</v>
      </c>
      <c r="Q233" s="56" t="s">
        <v>498</v>
      </c>
    </row>
    <row r="234" spans="1:17">
      <c r="A234" s="57">
        <v>241</v>
      </c>
      <c r="B234" s="56" t="s">
        <v>3098</v>
      </c>
      <c r="C234" s="56" t="s">
        <v>3117</v>
      </c>
      <c r="D234" s="56" t="s">
        <v>500</v>
      </c>
      <c r="E234" s="58"/>
      <c r="F234" s="58"/>
      <c r="G234" s="58"/>
      <c r="H234" s="58"/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6" t="s">
        <v>501</v>
      </c>
      <c r="Q234" s="56" t="s">
        <v>500</v>
      </c>
    </row>
    <row r="235" spans="1:17">
      <c r="A235" s="57">
        <v>242</v>
      </c>
      <c r="B235" s="56" t="s">
        <v>3098</v>
      </c>
      <c r="C235" s="56" t="s">
        <v>3117</v>
      </c>
      <c r="D235" s="56" t="s">
        <v>502</v>
      </c>
      <c r="E235" s="58"/>
      <c r="F235" s="58"/>
      <c r="G235" s="58"/>
      <c r="H235" s="58"/>
      <c r="I235" s="58">
        <v>0</v>
      </c>
      <c r="J235" s="58">
        <v>0</v>
      </c>
      <c r="K235" s="58">
        <v>0</v>
      </c>
      <c r="L235" s="58">
        <v>0</v>
      </c>
      <c r="M235" s="58">
        <v>0</v>
      </c>
      <c r="N235" s="58">
        <v>0</v>
      </c>
      <c r="O235" s="56" t="s">
        <v>503</v>
      </c>
      <c r="Q235" s="56" t="s">
        <v>502</v>
      </c>
    </row>
    <row r="236" spans="1:17">
      <c r="A236" s="57">
        <v>243</v>
      </c>
      <c r="B236" s="56" t="s">
        <v>3098</v>
      </c>
      <c r="C236" s="56" t="s">
        <v>3117</v>
      </c>
      <c r="D236" s="56" t="s">
        <v>504</v>
      </c>
      <c r="E236" s="58"/>
      <c r="F236" s="58"/>
      <c r="G236" s="58"/>
      <c r="H236" s="58"/>
      <c r="I236" s="58">
        <v>0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6" t="s">
        <v>505</v>
      </c>
      <c r="Q236" s="56" t="s">
        <v>504</v>
      </c>
    </row>
    <row r="237" spans="1:17">
      <c r="A237" s="57">
        <v>244</v>
      </c>
      <c r="B237" s="56" t="s">
        <v>3098</v>
      </c>
      <c r="C237" s="56" t="s">
        <v>3117</v>
      </c>
      <c r="D237" s="56" t="s">
        <v>506</v>
      </c>
      <c r="E237" s="58"/>
      <c r="F237" s="58"/>
      <c r="G237" s="58"/>
      <c r="H237" s="58"/>
      <c r="I237" s="58">
        <v>0</v>
      </c>
      <c r="J237" s="58">
        <v>0</v>
      </c>
      <c r="K237" s="58">
        <v>0</v>
      </c>
      <c r="L237" s="58">
        <v>0</v>
      </c>
      <c r="M237" s="58">
        <v>0</v>
      </c>
      <c r="N237" s="58">
        <v>0</v>
      </c>
      <c r="O237" s="56" t="s">
        <v>507</v>
      </c>
      <c r="Q237" s="56" t="s">
        <v>506</v>
      </c>
    </row>
    <row r="238" spans="1:17">
      <c r="A238" s="57">
        <v>245</v>
      </c>
      <c r="B238" s="56" t="s">
        <v>3098</v>
      </c>
      <c r="C238" s="56" t="s">
        <v>3117</v>
      </c>
      <c r="D238" s="56" t="s">
        <v>508</v>
      </c>
      <c r="E238" s="58"/>
      <c r="F238" s="58"/>
      <c r="G238" s="58"/>
      <c r="H238" s="58"/>
      <c r="I238" s="58">
        <v>0</v>
      </c>
      <c r="J238" s="58">
        <v>0</v>
      </c>
      <c r="K238" s="58">
        <v>0</v>
      </c>
      <c r="L238" s="58">
        <v>0</v>
      </c>
      <c r="M238" s="58">
        <v>0</v>
      </c>
      <c r="N238" s="58">
        <v>0</v>
      </c>
      <c r="O238" s="56" t="s">
        <v>509</v>
      </c>
      <c r="Q238" s="56" t="s">
        <v>508</v>
      </c>
    </row>
    <row r="239" spans="1:17">
      <c r="A239" s="57">
        <v>246</v>
      </c>
      <c r="B239" s="56" t="s">
        <v>3098</v>
      </c>
      <c r="C239" s="56" t="s">
        <v>3117</v>
      </c>
      <c r="D239" s="56" t="s">
        <v>510</v>
      </c>
      <c r="E239" s="58"/>
      <c r="F239" s="58"/>
      <c r="G239" s="58"/>
      <c r="H239" s="58"/>
      <c r="I239" s="58">
        <v>0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6" t="s">
        <v>511</v>
      </c>
      <c r="Q239" s="56" t="s">
        <v>510</v>
      </c>
    </row>
    <row r="240" spans="1:17">
      <c r="A240" s="57">
        <v>247</v>
      </c>
      <c r="B240" s="56" t="s">
        <v>3098</v>
      </c>
      <c r="C240" s="56" t="s">
        <v>3117</v>
      </c>
      <c r="D240" s="56" t="s">
        <v>512</v>
      </c>
      <c r="E240" s="58"/>
      <c r="F240" s="58"/>
      <c r="G240" s="58"/>
      <c r="H240" s="58"/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6" t="s">
        <v>513</v>
      </c>
      <c r="Q240" s="56" t="s">
        <v>512</v>
      </c>
    </row>
    <row r="241" spans="1:17">
      <c r="A241" s="57">
        <v>248</v>
      </c>
      <c r="B241" s="56" t="s">
        <v>3098</v>
      </c>
      <c r="C241" s="56" t="s">
        <v>3117</v>
      </c>
      <c r="D241" s="56" t="s">
        <v>514</v>
      </c>
      <c r="E241" s="58"/>
      <c r="F241" s="58"/>
      <c r="G241" s="58"/>
      <c r="H241" s="58"/>
      <c r="I241" s="58">
        <v>0</v>
      </c>
      <c r="J241" s="58">
        <v>0</v>
      </c>
      <c r="K241" s="58">
        <v>0</v>
      </c>
      <c r="L241" s="58">
        <v>0</v>
      </c>
      <c r="M241" s="58">
        <v>0</v>
      </c>
      <c r="N241" s="58">
        <v>0</v>
      </c>
      <c r="O241" s="56" t="s">
        <v>515</v>
      </c>
      <c r="Q241" s="56" t="s">
        <v>514</v>
      </c>
    </row>
    <row r="242" spans="1:17">
      <c r="A242" s="57">
        <v>249</v>
      </c>
      <c r="B242" s="56" t="s">
        <v>3098</v>
      </c>
      <c r="C242" s="56" t="s">
        <v>3117</v>
      </c>
      <c r="D242" s="56" t="s">
        <v>516</v>
      </c>
      <c r="E242" s="58"/>
      <c r="F242" s="58"/>
      <c r="G242" s="58"/>
      <c r="H242" s="58"/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6" t="s">
        <v>517</v>
      </c>
      <c r="Q242" s="56" t="s">
        <v>516</v>
      </c>
    </row>
    <row r="243" spans="1:17">
      <c r="A243" s="57">
        <v>250</v>
      </c>
      <c r="B243" s="56" t="s">
        <v>3098</v>
      </c>
      <c r="C243" s="56" t="s">
        <v>3117</v>
      </c>
      <c r="D243" s="56" t="s">
        <v>518</v>
      </c>
      <c r="E243" s="58"/>
      <c r="F243" s="58"/>
      <c r="G243" s="58"/>
      <c r="H243" s="58"/>
      <c r="I243" s="58">
        <v>0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6" t="s">
        <v>519</v>
      </c>
      <c r="Q243" s="56" t="s">
        <v>518</v>
      </c>
    </row>
    <row r="244" spans="1:17">
      <c r="A244" s="57">
        <v>251</v>
      </c>
      <c r="B244" s="56" t="s">
        <v>3098</v>
      </c>
      <c r="C244" s="56" t="s">
        <v>3117</v>
      </c>
      <c r="D244" s="56" t="s">
        <v>520</v>
      </c>
      <c r="E244" s="58"/>
      <c r="F244" s="58"/>
      <c r="G244" s="58"/>
      <c r="H244" s="58"/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6" t="s">
        <v>521</v>
      </c>
      <c r="Q244" s="56" t="s">
        <v>520</v>
      </c>
    </row>
    <row r="245" spans="1:17">
      <c r="A245" s="57">
        <v>252</v>
      </c>
      <c r="B245" s="56" t="s">
        <v>3098</v>
      </c>
      <c r="C245" s="56" t="s">
        <v>3117</v>
      </c>
      <c r="D245" s="56" t="s">
        <v>522</v>
      </c>
      <c r="E245" s="58"/>
      <c r="F245" s="58"/>
      <c r="G245" s="58"/>
      <c r="H245" s="58"/>
      <c r="I245" s="58">
        <v>0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6" t="s">
        <v>523</v>
      </c>
      <c r="Q245" s="56" t="s">
        <v>522</v>
      </c>
    </row>
    <row r="246" spans="1:17">
      <c r="A246" s="57">
        <v>253</v>
      </c>
      <c r="B246" s="56" t="s">
        <v>3098</v>
      </c>
      <c r="C246" s="56" t="s">
        <v>3117</v>
      </c>
      <c r="D246" s="56" t="s">
        <v>524</v>
      </c>
      <c r="E246" s="58"/>
      <c r="F246" s="58"/>
      <c r="G246" s="58"/>
      <c r="H246" s="58"/>
      <c r="I246" s="58">
        <v>0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6" t="s">
        <v>525</v>
      </c>
      <c r="Q246" s="56" t="s">
        <v>524</v>
      </c>
    </row>
    <row r="247" spans="1:17">
      <c r="A247" s="57">
        <v>254</v>
      </c>
      <c r="B247" s="56" t="s">
        <v>3098</v>
      </c>
      <c r="C247" s="56" t="s">
        <v>3117</v>
      </c>
      <c r="D247" s="56" t="s">
        <v>526</v>
      </c>
      <c r="E247" s="58"/>
      <c r="F247" s="58"/>
      <c r="G247" s="58"/>
      <c r="H247" s="58"/>
      <c r="I247" s="58">
        <v>0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6" t="s">
        <v>527</v>
      </c>
      <c r="Q247" s="56" t="s">
        <v>526</v>
      </c>
    </row>
    <row r="248" spans="1:17">
      <c r="A248" s="57">
        <v>255</v>
      </c>
      <c r="B248" s="56" t="s">
        <v>3098</v>
      </c>
      <c r="C248" s="56" t="s">
        <v>3117</v>
      </c>
      <c r="D248" s="56" t="s">
        <v>528</v>
      </c>
      <c r="E248" s="58"/>
      <c r="F248" s="58"/>
      <c r="G248" s="58"/>
      <c r="H248" s="58"/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6" t="s">
        <v>529</v>
      </c>
      <c r="Q248" s="56" t="s">
        <v>528</v>
      </c>
    </row>
    <row r="249" spans="1:17">
      <c r="A249" s="57">
        <v>256</v>
      </c>
      <c r="B249" s="56" t="s">
        <v>3098</v>
      </c>
      <c r="C249" s="56" t="s">
        <v>3117</v>
      </c>
      <c r="D249" s="56" t="s">
        <v>530</v>
      </c>
      <c r="E249" s="58"/>
      <c r="F249" s="58"/>
      <c r="G249" s="58"/>
      <c r="H249" s="58"/>
      <c r="I249" s="58">
        <v>0</v>
      </c>
      <c r="J249" s="58">
        <v>0</v>
      </c>
      <c r="K249" s="58">
        <v>0</v>
      </c>
      <c r="L249" s="58">
        <v>0</v>
      </c>
      <c r="M249" s="58">
        <v>0</v>
      </c>
      <c r="N249" s="58">
        <v>0</v>
      </c>
      <c r="O249" s="56" t="s">
        <v>531</v>
      </c>
      <c r="Q249" s="56" t="s">
        <v>530</v>
      </c>
    </row>
    <row r="250" spans="1:17">
      <c r="A250" s="57">
        <v>257</v>
      </c>
      <c r="B250" s="56" t="s">
        <v>3098</v>
      </c>
      <c r="C250" s="56" t="s">
        <v>3117</v>
      </c>
      <c r="D250" s="56" t="s">
        <v>532</v>
      </c>
      <c r="E250" s="58"/>
      <c r="F250" s="58"/>
      <c r="G250" s="58"/>
      <c r="H250" s="58"/>
      <c r="I250" s="58">
        <v>0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6" t="s">
        <v>533</v>
      </c>
      <c r="Q250" s="56" t="s">
        <v>532</v>
      </c>
    </row>
    <row r="251" spans="1:17">
      <c r="A251" s="57">
        <v>258</v>
      </c>
      <c r="B251" s="56" t="s">
        <v>3098</v>
      </c>
      <c r="C251" s="56" t="s">
        <v>3117</v>
      </c>
      <c r="D251" s="56" t="s">
        <v>534</v>
      </c>
      <c r="E251" s="58"/>
      <c r="F251" s="58"/>
      <c r="G251" s="58"/>
      <c r="H251" s="58"/>
      <c r="I251" s="58">
        <v>0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6" t="s">
        <v>535</v>
      </c>
      <c r="Q251" s="56" t="s">
        <v>534</v>
      </c>
    </row>
    <row r="252" spans="1:17">
      <c r="A252" s="57">
        <v>259</v>
      </c>
      <c r="B252" s="56" t="s">
        <v>3098</v>
      </c>
      <c r="C252" s="56" t="s">
        <v>3117</v>
      </c>
      <c r="D252" s="56" t="s">
        <v>536</v>
      </c>
      <c r="E252" s="58"/>
      <c r="F252" s="58"/>
      <c r="G252" s="58"/>
      <c r="H252" s="58"/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6" t="s">
        <v>537</v>
      </c>
      <c r="Q252" s="56" t="s">
        <v>536</v>
      </c>
    </row>
    <row r="253" spans="1:17">
      <c r="A253" s="57">
        <v>260</v>
      </c>
      <c r="B253" s="56" t="s">
        <v>3098</v>
      </c>
      <c r="C253" s="56" t="s">
        <v>3117</v>
      </c>
      <c r="D253" s="56" t="s">
        <v>538</v>
      </c>
      <c r="E253" s="58"/>
      <c r="F253" s="58"/>
      <c r="G253" s="58"/>
      <c r="H253" s="58"/>
      <c r="I253" s="58">
        <v>0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6" t="s">
        <v>539</v>
      </c>
      <c r="Q253" s="56" t="s">
        <v>538</v>
      </c>
    </row>
    <row r="254" spans="1:17">
      <c r="A254" s="57">
        <v>261</v>
      </c>
      <c r="B254" s="56" t="s">
        <v>3098</v>
      </c>
      <c r="C254" s="56" t="s">
        <v>3117</v>
      </c>
      <c r="D254" s="56" t="s">
        <v>540</v>
      </c>
      <c r="E254" s="58"/>
      <c r="F254" s="58"/>
      <c r="G254" s="58"/>
      <c r="H254" s="58"/>
      <c r="I254" s="58">
        <v>0</v>
      </c>
      <c r="J254" s="58">
        <v>0</v>
      </c>
      <c r="K254" s="58">
        <v>0</v>
      </c>
      <c r="L254" s="58">
        <v>0</v>
      </c>
      <c r="M254" s="58">
        <v>0</v>
      </c>
      <c r="N254" s="58">
        <v>0</v>
      </c>
      <c r="O254" s="56" t="s">
        <v>541</v>
      </c>
      <c r="Q254" s="56" t="s">
        <v>540</v>
      </c>
    </row>
    <row r="255" spans="1:17">
      <c r="A255" s="57">
        <v>263</v>
      </c>
      <c r="B255" s="56" t="s">
        <v>3097</v>
      </c>
      <c r="C255" s="56" t="s">
        <v>3118</v>
      </c>
      <c r="D255" s="56" t="s">
        <v>545</v>
      </c>
      <c r="E255" s="58"/>
      <c r="F255" s="58"/>
      <c r="G255" s="58"/>
      <c r="H255" s="58"/>
      <c r="I255" s="58">
        <v>3539</v>
      </c>
      <c r="J255" s="58">
        <v>145</v>
      </c>
      <c r="K255" s="58"/>
      <c r="L255" s="58"/>
      <c r="M255" s="58">
        <v>2632</v>
      </c>
      <c r="N255" s="58">
        <v>28</v>
      </c>
      <c r="O255" s="56" t="s">
        <v>546</v>
      </c>
      <c r="Q255" s="56" t="s">
        <v>545</v>
      </c>
    </row>
    <row r="256" spans="1:17">
      <c r="A256" s="57">
        <v>265</v>
      </c>
      <c r="B256" s="56" t="s">
        <v>3098</v>
      </c>
      <c r="C256" s="56" t="s">
        <v>3118</v>
      </c>
      <c r="D256" s="56" t="s">
        <v>549</v>
      </c>
      <c r="E256" s="58"/>
      <c r="F256" s="58"/>
      <c r="G256" s="58"/>
      <c r="H256" s="58"/>
      <c r="I256" s="58">
        <v>0</v>
      </c>
      <c r="J256" s="58">
        <v>0</v>
      </c>
      <c r="K256" s="58">
        <v>0</v>
      </c>
      <c r="L256" s="58">
        <v>0</v>
      </c>
      <c r="M256" s="81">
        <v>0</v>
      </c>
      <c r="N256" s="58">
        <v>0</v>
      </c>
      <c r="O256" s="56" t="s">
        <v>550</v>
      </c>
      <c r="Q256" s="56" t="s">
        <v>549</v>
      </c>
    </row>
    <row r="257" spans="1:17">
      <c r="A257" s="57">
        <v>266</v>
      </c>
      <c r="B257" s="56" t="s">
        <v>3098</v>
      </c>
      <c r="C257" s="56" t="s">
        <v>3118</v>
      </c>
      <c r="D257" s="56" t="s">
        <v>551</v>
      </c>
      <c r="E257" s="58"/>
      <c r="F257" s="58"/>
      <c r="G257" s="58"/>
      <c r="H257" s="58"/>
      <c r="I257" s="58">
        <v>0</v>
      </c>
      <c r="J257" s="58">
        <v>0</v>
      </c>
      <c r="K257" s="58">
        <v>0</v>
      </c>
      <c r="L257" s="58">
        <v>0</v>
      </c>
      <c r="M257" s="58">
        <v>0</v>
      </c>
      <c r="N257" s="58">
        <v>0</v>
      </c>
      <c r="O257" s="56" t="s">
        <v>552</v>
      </c>
      <c r="Q257" s="56" t="s">
        <v>551</v>
      </c>
    </row>
    <row r="258" spans="1:17">
      <c r="A258" s="57">
        <v>267</v>
      </c>
      <c r="B258" s="56" t="s">
        <v>3098</v>
      </c>
      <c r="C258" s="56" t="s">
        <v>3118</v>
      </c>
      <c r="D258" s="56" t="s">
        <v>553</v>
      </c>
      <c r="E258" s="58"/>
      <c r="F258" s="58"/>
      <c r="G258" s="58"/>
      <c r="H258" s="58"/>
      <c r="I258" s="58">
        <v>0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6" t="s">
        <v>554</v>
      </c>
      <c r="Q258" s="56" t="s">
        <v>553</v>
      </c>
    </row>
    <row r="259" spans="1:17">
      <c r="A259" s="57">
        <v>268</v>
      </c>
      <c r="B259" s="56" t="s">
        <v>3098</v>
      </c>
      <c r="C259" s="56" t="s">
        <v>3118</v>
      </c>
      <c r="D259" s="56" t="s">
        <v>555</v>
      </c>
      <c r="E259" s="58"/>
      <c r="F259" s="58"/>
      <c r="G259" s="58"/>
      <c r="H259" s="58"/>
      <c r="I259" s="58">
        <v>0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6" t="s">
        <v>556</v>
      </c>
      <c r="Q259" s="56" t="s">
        <v>555</v>
      </c>
    </row>
    <row r="260" spans="1:17">
      <c r="A260" s="57">
        <v>269</v>
      </c>
      <c r="B260" s="56" t="s">
        <v>3098</v>
      </c>
      <c r="C260" s="56" t="s">
        <v>3118</v>
      </c>
      <c r="D260" s="56" t="s">
        <v>557</v>
      </c>
      <c r="E260" s="58"/>
      <c r="F260" s="58"/>
      <c r="G260" s="58"/>
      <c r="H260" s="58"/>
      <c r="I260" s="58">
        <v>0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6" t="s">
        <v>558</v>
      </c>
      <c r="Q260" s="56" t="s">
        <v>557</v>
      </c>
    </row>
    <row r="261" spans="1:17">
      <c r="A261" s="57">
        <v>270</v>
      </c>
      <c r="B261" s="56" t="s">
        <v>3098</v>
      </c>
      <c r="C261" s="56" t="s">
        <v>3118</v>
      </c>
      <c r="D261" s="56" t="s">
        <v>559</v>
      </c>
      <c r="E261" s="58"/>
      <c r="F261" s="58"/>
      <c r="G261" s="58"/>
      <c r="H261" s="58"/>
      <c r="I261" s="58">
        <v>0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6" t="s">
        <v>560</v>
      </c>
      <c r="Q261" s="56" t="s">
        <v>559</v>
      </c>
    </row>
    <row r="262" spans="1:17">
      <c r="A262" s="57">
        <v>271</v>
      </c>
      <c r="B262" s="56" t="s">
        <v>3098</v>
      </c>
      <c r="C262" s="56" t="s">
        <v>3118</v>
      </c>
      <c r="D262" s="56" t="s">
        <v>561</v>
      </c>
      <c r="E262" s="58"/>
      <c r="F262" s="58"/>
      <c r="G262" s="58"/>
      <c r="H262" s="58"/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6" t="s">
        <v>562</v>
      </c>
      <c r="Q262" s="56" t="s">
        <v>561</v>
      </c>
    </row>
    <row r="263" spans="1:17">
      <c r="A263" s="57">
        <v>272</v>
      </c>
      <c r="B263" s="56" t="s">
        <v>3098</v>
      </c>
      <c r="C263" s="56" t="s">
        <v>3118</v>
      </c>
      <c r="D263" s="56" t="s">
        <v>563</v>
      </c>
      <c r="E263" s="58"/>
      <c r="F263" s="58"/>
      <c r="G263" s="58"/>
      <c r="H263" s="58"/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6" t="s">
        <v>564</v>
      </c>
      <c r="Q263" s="56" t="s">
        <v>563</v>
      </c>
    </row>
    <row r="264" spans="1:17">
      <c r="A264" s="57">
        <v>273</v>
      </c>
      <c r="B264" s="56" t="s">
        <v>3098</v>
      </c>
      <c r="C264" s="56" t="s">
        <v>3118</v>
      </c>
      <c r="D264" s="56" t="s">
        <v>565</v>
      </c>
      <c r="E264" s="58"/>
      <c r="F264" s="58"/>
      <c r="G264" s="58"/>
      <c r="H264" s="58"/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6" t="s">
        <v>566</v>
      </c>
      <c r="Q264" s="56" t="s">
        <v>565</v>
      </c>
    </row>
    <row r="265" spans="1:17">
      <c r="A265" s="57">
        <v>274</v>
      </c>
      <c r="B265" s="56" t="s">
        <v>3098</v>
      </c>
      <c r="C265" s="56" t="s">
        <v>3118</v>
      </c>
      <c r="D265" s="56" t="s">
        <v>567</v>
      </c>
      <c r="E265" s="58"/>
      <c r="F265" s="58"/>
      <c r="G265" s="58"/>
      <c r="H265" s="58"/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6" t="s">
        <v>568</v>
      </c>
      <c r="Q265" s="56" t="s">
        <v>567</v>
      </c>
    </row>
    <row r="266" spans="1:17">
      <c r="A266" s="57">
        <v>275</v>
      </c>
      <c r="B266" s="56" t="s">
        <v>3098</v>
      </c>
      <c r="C266" s="56" t="s">
        <v>3118</v>
      </c>
      <c r="D266" s="56" t="s">
        <v>569</v>
      </c>
      <c r="E266" s="58"/>
      <c r="F266" s="58"/>
      <c r="G266" s="58"/>
      <c r="H266" s="58"/>
      <c r="I266" s="58">
        <v>0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6" t="s">
        <v>570</v>
      </c>
      <c r="Q266" s="56" t="s">
        <v>569</v>
      </c>
    </row>
    <row r="267" spans="1:17">
      <c r="A267" s="57">
        <v>276</v>
      </c>
      <c r="B267" s="56" t="s">
        <v>3098</v>
      </c>
      <c r="C267" s="56" t="s">
        <v>3118</v>
      </c>
      <c r="D267" s="56" t="s">
        <v>571</v>
      </c>
      <c r="E267" s="58"/>
      <c r="F267" s="58"/>
      <c r="G267" s="58"/>
      <c r="H267" s="58"/>
      <c r="I267" s="58">
        <v>0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6" t="s">
        <v>572</v>
      </c>
      <c r="Q267" s="56" t="s">
        <v>571</v>
      </c>
    </row>
    <row r="268" spans="1:17">
      <c r="A268" s="57">
        <v>277</v>
      </c>
      <c r="B268" s="56" t="s">
        <v>3098</v>
      </c>
      <c r="C268" s="56" t="s">
        <v>3118</v>
      </c>
      <c r="D268" s="56" t="s">
        <v>573</v>
      </c>
      <c r="E268" s="58"/>
      <c r="F268" s="58"/>
      <c r="G268" s="58"/>
      <c r="H268" s="58"/>
      <c r="I268" s="58">
        <v>0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6" t="s">
        <v>574</v>
      </c>
      <c r="Q268" s="56" t="s">
        <v>573</v>
      </c>
    </row>
    <row r="269" spans="1:17">
      <c r="A269" s="57">
        <v>278</v>
      </c>
      <c r="B269" s="56" t="s">
        <v>3098</v>
      </c>
      <c r="C269" s="56" t="s">
        <v>3118</v>
      </c>
      <c r="D269" s="56" t="s">
        <v>575</v>
      </c>
      <c r="E269" s="58"/>
      <c r="F269" s="58"/>
      <c r="G269" s="58"/>
      <c r="H269" s="58"/>
      <c r="I269" s="58">
        <v>0</v>
      </c>
      <c r="J269" s="58">
        <v>0</v>
      </c>
      <c r="K269" s="58">
        <v>0</v>
      </c>
      <c r="L269" s="58">
        <v>0</v>
      </c>
      <c r="M269" s="58">
        <v>0</v>
      </c>
      <c r="N269" s="58">
        <v>0</v>
      </c>
      <c r="O269" s="56" t="s">
        <v>576</v>
      </c>
      <c r="Q269" s="56" t="s">
        <v>575</v>
      </c>
    </row>
    <row r="270" spans="1:17">
      <c r="A270" s="57">
        <v>279</v>
      </c>
      <c r="B270" s="56" t="s">
        <v>3098</v>
      </c>
      <c r="C270" s="56" t="s">
        <v>3118</v>
      </c>
      <c r="D270" s="56" t="s">
        <v>577</v>
      </c>
      <c r="E270" s="58"/>
      <c r="F270" s="58"/>
      <c r="G270" s="58"/>
      <c r="H270" s="58"/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6" t="s">
        <v>578</v>
      </c>
      <c r="Q270" s="56" t="s">
        <v>577</v>
      </c>
    </row>
    <row r="271" spans="1:17">
      <c r="A271" s="57">
        <v>280</v>
      </c>
      <c r="B271" s="56" t="s">
        <v>3098</v>
      </c>
      <c r="C271" s="56" t="s">
        <v>3118</v>
      </c>
      <c r="D271" s="56" t="s">
        <v>579</v>
      </c>
      <c r="E271" s="58"/>
      <c r="F271" s="58"/>
      <c r="G271" s="58"/>
      <c r="H271" s="58"/>
      <c r="I271" s="58">
        <v>0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6" t="s">
        <v>580</v>
      </c>
      <c r="Q271" s="56" t="s">
        <v>579</v>
      </c>
    </row>
    <row r="272" spans="1:17">
      <c r="A272" s="57">
        <v>281</v>
      </c>
      <c r="B272" s="56" t="s">
        <v>3098</v>
      </c>
      <c r="C272" s="56" t="s">
        <v>3118</v>
      </c>
      <c r="D272" s="56" t="s">
        <v>581</v>
      </c>
      <c r="E272" s="58"/>
      <c r="F272" s="58"/>
      <c r="G272" s="58"/>
      <c r="H272" s="58"/>
      <c r="I272" s="58">
        <v>0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6" t="s">
        <v>582</v>
      </c>
      <c r="Q272" s="56" t="s">
        <v>581</v>
      </c>
    </row>
    <row r="273" spans="1:17">
      <c r="A273" s="57">
        <v>282</v>
      </c>
      <c r="B273" s="56" t="s">
        <v>3098</v>
      </c>
      <c r="C273" s="56" t="s">
        <v>3118</v>
      </c>
      <c r="D273" s="56" t="s">
        <v>583</v>
      </c>
      <c r="E273" s="58"/>
      <c r="F273" s="58"/>
      <c r="G273" s="58"/>
      <c r="H273" s="58"/>
      <c r="I273" s="58">
        <v>0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6" t="s">
        <v>584</v>
      </c>
      <c r="Q273" s="56" t="s">
        <v>583</v>
      </c>
    </row>
    <row r="274" spans="1:17">
      <c r="A274" s="57">
        <v>283</v>
      </c>
      <c r="B274" s="56" t="s">
        <v>3098</v>
      </c>
      <c r="C274" s="56" t="s">
        <v>3118</v>
      </c>
      <c r="D274" s="56" t="s">
        <v>585</v>
      </c>
      <c r="E274" s="58"/>
      <c r="F274" s="58"/>
      <c r="G274" s="58"/>
      <c r="H274" s="58"/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6" t="s">
        <v>586</v>
      </c>
      <c r="Q274" s="56" t="s">
        <v>585</v>
      </c>
    </row>
    <row r="275" spans="1:17">
      <c r="A275" s="57">
        <v>284</v>
      </c>
      <c r="B275" s="56" t="s">
        <v>3098</v>
      </c>
      <c r="C275" s="56" t="s">
        <v>3118</v>
      </c>
      <c r="D275" s="56" t="s">
        <v>587</v>
      </c>
      <c r="E275" s="58"/>
      <c r="F275" s="58"/>
      <c r="G275" s="58"/>
      <c r="H275" s="58"/>
      <c r="I275" s="58">
        <v>0</v>
      </c>
      <c r="J275" s="58">
        <v>0</v>
      </c>
      <c r="K275" s="58">
        <v>0</v>
      </c>
      <c r="L275" s="58">
        <v>0</v>
      </c>
      <c r="M275" s="58">
        <v>0</v>
      </c>
      <c r="N275" s="58">
        <v>0</v>
      </c>
      <c r="O275" s="56" t="s">
        <v>588</v>
      </c>
      <c r="Q275" s="56" t="s">
        <v>587</v>
      </c>
    </row>
    <row r="276" spans="1:17">
      <c r="A276" s="57">
        <v>285</v>
      </c>
      <c r="B276" s="56" t="s">
        <v>3098</v>
      </c>
      <c r="C276" s="56" t="s">
        <v>3118</v>
      </c>
      <c r="D276" s="56" t="s">
        <v>589</v>
      </c>
      <c r="E276" s="58"/>
      <c r="F276" s="58"/>
      <c r="G276" s="58"/>
      <c r="H276" s="58"/>
      <c r="I276" s="58">
        <v>0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6" t="s">
        <v>590</v>
      </c>
      <c r="Q276" s="56" t="s">
        <v>589</v>
      </c>
    </row>
    <row r="277" spans="1:17">
      <c r="A277" s="57">
        <v>286</v>
      </c>
      <c r="B277" s="56" t="s">
        <v>3098</v>
      </c>
      <c r="C277" s="56" t="s">
        <v>3118</v>
      </c>
      <c r="D277" s="56" t="s">
        <v>591</v>
      </c>
      <c r="E277" s="58"/>
      <c r="F277" s="58"/>
      <c r="G277" s="58"/>
      <c r="H277" s="58"/>
      <c r="I277" s="58">
        <v>0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6" t="s">
        <v>592</v>
      </c>
      <c r="Q277" s="56" t="s">
        <v>591</v>
      </c>
    </row>
    <row r="278" spans="1:17">
      <c r="A278" s="57">
        <v>287</v>
      </c>
      <c r="B278" s="56" t="s">
        <v>3098</v>
      </c>
      <c r="C278" s="56" t="s">
        <v>3118</v>
      </c>
      <c r="D278" s="56" t="s">
        <v>593</v>
      </c>
      <c r="E278" s="58"/>
      <c r="F278" s="58"/>
      <c r="G278" s="58"/>
      <c r="H278" s="58"/>
      <c r="I278" s="58">
        <v>0</v>
      </c>
      <c r="J278" s="58">
        <v>0</v>
      </c>
      <c r="K278" s="58">
        <v>0</v>
      </c>
      <c r="L278" s="58">
        <v>0</v>
      </c>
      <c r="M278" s="58">
        <v>0</v>
      </c>
      <c r="N278" s="58">
        <v>0</v>
      </c>
      <c r="O278" s="56" t="s">
        <v>594</v>
      </c>
      <c r="Q278" s="56" t="s">
        <v>593</v>
      </c>
    </row>
    <row r="279" spans="1:17">
      <c r="A279" s="57">
        <v>288</v>
      </c>
      <c r="B279" s="56" t="s">
        <v>3098</v>
      </c>
      <c r="C279" s="56" t="s">
        <v>3118</v>
      </c>
      <c r="D279" s="56" t="s">
        <v>595</v>
      </c>
      <c r="E279" s="58"/>
      <c r="F279" s="58"/>
      <c r="G279" s="58"/>
      <c r="H279" s="58"/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6" t="s">
        <v>596</v>
      </c>
      <c r="Q279" s="56" t="s">
        <v>595</v>
      </c>
    </row>
    <row r="280" spans="1:17">
      <c r="A280" s="57">
        <v>289</v>
      </c>
      <c r="B280" s="56" t="s">
        <v>3098</v>
      </c>
      <c r="C280" s="56" t="s">
        <v>3118</v>
      </c>
      <c r="D280" s="56" t="s">
        <v>597</v>
      </c>
      <c r="E280" s="58"/>
      <c r="F280" s="58"/>
      <c r="G280" s="58"/>
      <c r="H280" s="58"/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6" t="s">
        <v>598</v>
      </c>
      <c r="Q280" s="56" t="s">
        <v>597</v>
      </c>
    </row>
    <row r="281" spans="1:17">
      <c r="A281" s="57">
        <v>290</v>
      </c>
      <c r="B281" s="56" t="s">
        <v>3098</v>
      </c>
      <c r="C281" s="56" t="s">
        <v>3118</v>
      </c>
      <c r="D281" s="56" t="s">
        <v>599</v>
      </c>
      <c r="E281" s="58"/>
      <c r="F281" s="58"/>
      <c r="G281" s="58"/>
      <c r="H281" s="58"/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6" t="s">
        <v>600</v>
      </c>
      <c r="Q281" s="56" t="s">
        <v>599</v>
      </c>
    </row>
    <row r="282" spans="1:17">
      <c r="A282" s="57">
        <v>291</v>
      </c>
      <c r="B282" s="56" t="s">
        <v>3098</v>
      </c>
      <c r="C282" s="56" t="s">
        <v>3118</v>
      </c>
      <c r="D282" s="56" t="s">
        <v>601</v>
      </c>
      <c r="E282" s="58"/>
      <c r="F282" s="58"/>
      <c r="G282" s="58"/>
      <c r="H282" s="58"/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6" t="s">
        <v>602</v>
      </c>
      <c r="Q282" s="56" t="s">
        <v>601</v>
      </c>
    </row>
    <row r="283" spans="1:17">
      <c r="A283" s="57">
        <v>292</v>
      </c>
      <c r="B283" s="56" t="s">
        <v>3098</v>
      </c>
      <c r="C283" s="56" t="s">
        <v>3118</v>
      </c>
      <c r="D283" s="56" t="s">
        <v>603</v>
      </c>
      <c r="E283" s="58"/>
      <c r="F283" s="58"/>
      <c r="G283" s="58"/>
      <c r="H283" s="58"/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6" t="s">
        <v>604</v>
      </c>
      <c r="Q283" s="56" t="s">
        <v>603</v>
      </c>
    </row>
    <row r="284" spans="1:17">
      <c r="A284" s="57">
        <v>293</v>
      </c>
      <c r="B284" s="56" t="s">
        <v>3098</v>
      </c>
      <c r="C284" s="56" t="s">
        <v>3118</v>
      </c>
      <c r="D284" s="56" t="s">
        <v>605</v>
      </c>
      <c r="E284" s="58"/>
      <c r="F284" s="58"/>
      <c r="G284" s="58"/>
      <c r="H284" s="58"/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6" t="s">
        <v>606</v>
      </c>
      <c r="Q284" s="56" t="s">
        <v>605</v>
      </c>
    </row>
    <row r="285" spans="1:17">
      <c r="A285" s="57">
        <v>294</v>
      </c>
      <c r="B285" s="56" t="s">
        <v>3098</v>
      </c>
      <c r="C285" s="56" t="s">
        <v>3118</v>
      </c>
      <c r="D285" s="56" t="s">
        <v>607</v>
      </c>
      <c r="E285" s="58"/>
      <c r="F285" s="58"/>
      <c r="G285" s="58"/>
      <c r="H285" s="58"/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6" t="s">
        <v>608</v>
      </c>
      <c r="Q285" s="56" t="s">
        <v>607</v>
      </c>
    </row>
    <row r="286" spans="1:17">
      <c r="A286" s="57">
        <v>295</v>
      </c>
      <c r="B286" s="56" t="s">
        <v>3098</v>
      </c>
      <c r="C286" s="56" t="s">
        <v>3118</v>
      </c>
      <c r="D286" s="56" t="s">
        <v>609</v>
      </c>
      <c r="E286" s="58"/>
      <c r="F286" s="58"/>
      <c r="G286" s="58"/>
      <c r="H286" s="58"/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6" t="s">
        <v>610</v>
      </c>
      <c r="Q286" s="56" t="s">
        <v>609</v>
      </c>
    </row>
    <row r="287" spans="1:17">
      <c r="A287" s="57">
        <v>296</v>
      </c>
      <c r="B287" s="56" t="s">
        <v>3098</v>
      </c>
      <c r="C287" s="56" t="s">
        <v>3118</v>
      </c>
      <c r="D287" s="56" t="s">
        <v>611</v>
      </c>
      <c r="E287" s="58"/>
      <c r="F287" s="58"/>
      <c r="G287" s="58"/>
      <c r="H287" s="58"/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6" t="s">
        <v>612</v>
      </c>
      <c r="Q287" s="56" t="s">
        <v>611</v>
      </c>
    </row>
    <row r="288" spans="1:17">
      <c r="A288" s="57">
        <v>297</v>
      </c>
      <c r="B288" s="56" t="s">
        <v>3098</v>
      </c>
      <c r="C288" s="56" t="s">
        <v>3118</v>
      </c>
      <c r="D288" s="56" t="s">
        <v>613</v>
      </c>
      <c r="E288" s="58"/>
      <c r="F288" s="58"/>
      <c r="G288" s="58"/>
      <c r="H288" s="58"/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6" t="s">
        <v>614</v>
      </c>
      <c r="Q288" s="56" t="s">
        <v>613</v>
      </c>
    </row>
    <row r="289" spans="1:17">
      <c r="A289" s="57">
        <v>298</v>
      </c>
      <c r="B289" s="56" t="s">
        <v>3098</v>
      </c>
      <c r="C289" s="56" t="s">
        <v>3118</v>
      </c>
      <c r="D289" s="56" t="s">
        <v>615</v>
      </c>
      <c r="E289" s="58"/>
      <c r="F289" s="58"/>
      <c r="G289" s="58"/>
      <c r="H289" s="58"/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6" t="s">
        <v>616</v>
      </c>
      <c r="Q289" s="56" t="s">
        <v>615</v>
      </c>
    </row>
    <row r="290" spans="1:17">
      <c r="A290" s="57">
        <v>299</v>
      </c>
      <c r="B290" s="56" t="s">
        <v>3098</v>
      </c>
      <c r="C290" s="56" t="s">
        <v>3118</v>
      </c>
      <c r="D290" s="56" t="s">
        <v>617</v>
      </c>
      <c r="E290" s="58"/>
      <c r="F290" s="58"/>
      <c r="G290" s="58"/>
      <c r="H290" s="58"/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6" t="s">
        <v>618</v>
      </c>
      <c r="Q290" s="56" t="s">
        <v>617</v>
      </c>
    </row>
    <row r="291" spans="1:17">
      <c r="A291" s="57">
        <v>300</v>
      </c>
      <c r="B291" s="56" t="s">
        <v>3098</v>
      </c>
      <c r="C291" s="56" t="s">
        <v>3118</v>
      </c>
      <c r="D291" s="56" t="s">
        <v>619</v>
      </c>
      <c r="E291" s="58"/>
      <c r="F291" s="58"/>
      <c r="G291" s="58"/>
      <c r="H291" s="58"/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6" t="s">
        <v>620</v>
      </c>
      <c r="Q291" s="56" t="s">
        <v>619</v>
      </c>
    </row>
    <row r="292" spans="1:17">
      <c r="A292" s="57">
        <v>301</v>
      </c>
      <c r="B292" s="56" t="s">
        <v>3098</v>
      </c>
      <c r="C292" s="56" t="s">
        <v>3118</v>
      </c>
      <c r="D292" s="56" t="s">
        <v>621</v>
      </c>
      <c r="E292" s="58"/>
      <c r="F292" s="58"/>
      <c r="G292" s="58"/>
      <c r="H292" s="58"/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6" t="s">
        <v>622</v>
      </c>
      <c r="Q292" s="56" t="s">
        <v>621</v>
      </c>
    </row>
    <row r="293" spans="1:17">
      <c r="A293" s="57">
        <v>302</v>
      </c>
      <c r="B293" s="56" t="s">
        <v>3098</v>
      </c>
      <c r="C293" s="56" t="s">
        <v>3118</v>
      </c>
      <c r="D293" s="56" t="s">
        <v>623</v>
      </c>
      <c r="E293" s="58"/>
      <c r="F293" s="58"/>
      <c r="G293" s="58"/>
      <c r="H293" s="58"/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6" t="s">
        <v>624</v>
      </c>
      <c r="Q293" s="56" t="s">
        <v>623</v>
      </c>
    </row>
    <row r="294" spans="1:17">
      <c r="A294" s="57">
        <v>303</v>
      </c>
      <c r="B294" s="56" t="s">
        <v>3098</v>
      </c>
      <c r="C294" s="56" t="s">
        <v>3118</v>
      </c>
      <c r="D294" s="56" t="s">
        <v>625</v>
      </c>
      <c r="E294" s="58"/>
      <c r="F294" s="58"/>
      <c r="G294" s="58"/>
      <c r="H294" s="58"/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6" t="s">
        <v>626</v>
      </c>
      <c r="Q294" s="56" t="s">
        <v>625</v>
      </c>
    </row>
    <row r="295" spans="1:17">
      <c r="A295" s="57">
        <v>304</v>
      </c>
      <c r="B295" s="56" t="s">
        <v>3098</v>
      </c>
      <c r="C295" s="56" t="s">
        <v>3118</v>
      </c>
      <c r="D295" s="56" t="s">
        <v>627</v>
      </c>
      <c r="E295" s="58"/>
      <c r="F295" s="58"/>
      <c r="G295" s="58"/>
      <c r="H295" s="58"/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6" t="s">
        <v>628</v>
      </c>
      <c r="Q295" s="56" t="s">
        <v>627</v>
      </c>
    </row>
    <row r="296" spans="1:17">
      <c r="A296" s="57">
        <v>305</v>
      </c>
      <c r="B296" s="56" t="s">
        <v>3098</v>
      </c>
      <c r="C296" s="56" t="s">
        <v>3118</v>
      </c>
      <c r="D296" s="56" t="s">
        <v>629</v>
      </c>
      <c r="E296" s="58"/>
      <c r="F296" s="58"/>
      <c r="G296" s="58"/>
      <c r="H296" s="58"/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6" t="s">
        <v>630</v>
      </c>
      <c r="Q296" s="56" t="s">
        <v>629</v>
      </c>
    </row>
    <row r="297" spans="1:17">
      <c r="A297" s="57">
        <v>306</v>
      </c>
      <c r="B297" s="56" t="s">
        <v>3098</v>
      </c>
      <c r="C297" s="56" t="s">
        <v>3118</v>
      </c>
      <c r="D297" s="56" t="s">
        <v>631</v>
      </c>
      <c r="E297" s="58"/>
      <c r="F297" s="58"/>
      <c r="G297" s="58"/>
      <c r="H297" s="58"/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6" t="s">
        <v>632</v>
      </c>
      <c r="Q297" s="56" t="s">
        <v>631</v>
      </c>
    </row>
    <row r="298" spans="1:17">
      <c r="A298" s="57">
        <v>307</v>
      </c>
      <c r="B298" s="56" t="s">
        <v>3098</v>
      </c>
      <c r="C298" s="56" t="s">
        <v>3118</v>
      </c>
      <c r="D298" s="56" t="s">
        <v>633</v>
      </c>
      <c r="E298" s="58"/>
      <c r="F298" s="58"/>
      <c r="G298" s="58"/>
      <c r="H298" s="58"/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6" t="s">
        <v>634</v>
      </c>
      <c r="Q298" s="56" t="s">
        <v>633</v>
      </c>
    </row>
    <row r="299" spans="1:17">
      <c r="A299" s="57">
        <v>308</v>
      </c>
      <c r="B299" s="56" t="s">
        <v>3098</v>
      </c>
      <c r="C299" s="56" t="s">
        <v>3118</v>
      </c>
      <c r="D299" s="56" t="s">
        <v>635</v>
      </c>
      <c r="E299" s="58"/>
      <c r="F299" s="58"/>
      <c r="G299" s="58"/>
      <c r="H299" s="58"/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6" t="s">
        <v>636</v>
      </c>
      <c r="Q299" s="56" t="s">
        <v>635</v>
      </c>
    </row>
    <row r="300" spans="1:17">
      <c r="A300" s="57">
        <v>309</v>
      </c>
      <c r="B300" s="56" t="s">
        <v>3098</v>
      </c>
      <c r="C300" s="56" t="s">
        <v>3118</v>
      </c>
      <c r="D300" s="56" t="s">
        <v>637</v>
      </c>
      <c r="E300" s="58"/>
      <c r="F300" s="58"/>
      <c r="G300" s="58"/>
      <c r="H300" s="58"/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6" t="s">
        <v>638</v>
      </c>
      <c r="Q300" s="56" t="s">
        <v>637</v>
      </c>
    </row>
    <row r="301" spans="1:17">
      <c r="A301" s="57">
        <v>310</v>
      </c>
      <c r="B301" s="56" t="s">
        <v>3098</v>
      </c>
      <c r="C301" s="56" t="s">
        <v>3118</v>
      </c>
      <c r="D301" s="56" t="s">
        <v>639</v>
      </c>
      <c r="E301" s="58"/>
      <c r="F301" s="58"/>
      <c r="G301" s="58"/>
      <c r="H301" s="58"/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6" t="s">
        <v>640</v>
      </c>
      <c r="Q301" s="56" t="s">
        <v>639</v>
      </c>
    </row>
    <row r="302" spans="1:17">
      <c r="A302" s="57">
        <v>311</v>
      </c>
      <c r="B302" s="56" t="s">
        <v>3098</v>
      </c>
      <c r="C302" s="56" t="s">
        <v>3118</v>
      </c>
      <c r="D302" s="56" t="s">
        <v>641</v>
      </c>
      <c r="E302" s="58"/>
      <c r="F302" s="58"/>
      <c r="G302" s="58"/>
      <c r="H302" s="58"/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6" t="s">
        <v>642</v>
      </c>
      <c r="Q302" s="56" t="s">
        <v>641</v>
      </c>
    </row>
    <row r="303" spans="1:17">
      <c r="A303" s="57">
        <v>312</v>
      </c>
      <c r="B303" s="56" t="s">
        <v>3098</v>
      </c>
      <c r="C303" s="56" t="s">
        <v>3118</v>
      </c>
      <c r="D303" s="56" t="s">
        <v>643</v>
      </c>
      <c r="E303" s="58"/>
      <c r="F303" s="58"/>
      <c r="G303" s="58"/>
      <c r="H303" s="58"/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6" t="s">
        <v>644</v>
      </c>
      <c r="Q303" s="56" t="s">
        <v>643</v>
      </c>
    </row>
    <row r="304" spans="1:17">
      <c r="A304" s="57">
        <v>313</v>
      </c>
      <c r="B304" s="56" t="s">
        <v>3098</v>
      </c>
      <c r="C304" s="56" t="s">
        <v>3118</v>
      </c>
      <c r="D304" s="56" t="s">
        <v>645</v>
      </c>
      <c r="E304" s="58"/>
      <c r="F304" s="58"/>
      <c r="G304" s="58"/>
      <c r="H304" s="58"/>
      <c r="I304" s="58">
        <v>2046</v>
      </c>
      <c r="J304" s="58">
        <v>87</v>
      </c>
      <c r="K304" s="58"/>
      <c r="L304" s="58"/>
      <c r="M304" s="58">
        <v>0</v>
      </c>
      <c r="N304" s="58">
        <v>0</v>
      </c>
      <c r="O304" s="56" t="s">
        <v>646</v>
      </c>
      <c r="Q304" s="56" t="s">
        <v>645</v>
      </c>
    </row>
    <row r="305" spans="1:17">
      <c r="A305" s="57">
        <v>314</v>
      </c>
      <c r="B305" s="56" t="s">
        <v>3098</v>
      </c>
      <c r="C305" s="56" t="s">
        <v>3118</v>
      </c>
      <c r="D305" s="56" t="s">
        <v>647</v>
      </c>
      <c r="E305" s="58"/>
      <c r="F305" s="58"/>
      <c r="G305" s="58"/>
      <c r="H305" s="58"/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6" t="s">
        <v>648</v>
      </c>
      <c r="Q305" s="56" t="s">
        <v>647</v>
      </c>
    </row>
    <row r="306" spans="1:17">
      <c r="A306" s="57">
        <v>315</v>
      </c>
      <c r="B306" s="56" t="s">
        <v>3098</v>
      </c>
      <c r="C306" s="56" t="s">
        <v>3118</v>
      </c>
      <c r="D306" s="56" t="s">
        <v>649</v>
      </c>
      <c r="E306" s="58"/>
      <c r="F306" s="58"/>
      <c r="G306" s="58"/>
      <c r="H306" s="58"/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6" t="s">
        <v>650</v>
      </c>
      <c r="Q306" s="56" t="s">
        <v>649</v>
      </c>
    </row>
    <row r="307" spans="1:17">
      <c r="A307" s="57">
        <v>316</v>
      </c>
      <c r="B307" s="56" t="s">
        <v>3098</v>
      </c>
      <c r="C307" s="56" t="s">
        <v>3118</v>
      </c>
      <c r="D307" s="56" t="s">
        <v>651</v>
      </c>
      <c r="E307" s="58"/>
      <c r="F307" s="58"/>
      <c r="G307" s="58"/>
      <c r="H307" s="58"/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6" t="s">
        <v>652</v>
      </c>
      <c r="Q307" s="56" t="s">
        <v>651</v>
      </c>
    </row>
    <row r="308" spans="1:17">
      <c r="A308" s="57">
        <v>317</v>
      </c>
      <c r="B308" s="56" t="s">
        <v>3098</v>
      </c>
      <c r="C308" s="56" t="s">
        <v>3118</v>
      </c>
      <c r="D308" s="56" t="s">
        <v>653</v>
      </c>
      <c r="E308" s="58"/>
      <c r="F308" s="58"/>
      <c r="G308" s="58"/>
      <c r="H308" s="58"/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6" t="s">
        <v>654</v>
      </c>
      <c r="Q308" s="56" t="s">
        <v>653</v>
      </c>
    </row>
    <row r="309" spans="1:17">
      <c r="A309" s="57">
        <v>318</v>
      </c>
      <c r="B309" s="56" t="s">
        <v>3098</v>
      </c>
      <c r="C309" s="56" t="s">
        <v>3118</v>
      </c>
      <c r="D309" s="56" t="s">
        <v>655</v>
      </c>
      <c r="E309" s="58"/>
      <c r="F309" s="58"/>
      <c r="G309" s="58"/>
      <c r="H309" s="58"/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6" t="s">
        <v>656</v>
      </c>
      <c r="Q309" s="56" t="s">
        <v>655</v>
      </c>
    </row>
    <row r="310" spans="1:17">
      <c r="A310" s="57">
        <v>319</v>
      </c>
      <c r="B310" s="56" t="s">
        <v>3098</v>
      </c>
      <c r="C310" s="56" t="s">
        <v>3118</v>
      </c>
      <c r="D310" s="56" t="s">
        <v>657</v>
      </c>
      <c r="E310" s="58"/>
      <c r="F310" s="58"/>
      <c r="G310" s="58"/>
      <c r="H310" s="58"/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6" t="s">
        <v>658</v>
      </c>
      <c r="Q310" s="56" t="s">
        <v>657</v>
      </c>
    </row>
    <row r="311" spans="1:17">
      <c r="A311" s="57">
        <v>320</v>
      </c>
      <c r="B311" s="56" t="s">
        <v>3098</v>
      </c>
      <c r="C311" s="56" t="s">
        <v>3118</v>
      </c>
      <c r="D311" s="56" t="s">
        <v>659</v>
      </c>
      <c r="E311" s="58"/>
      <c r="F311" s="58"/>
      <c r="G311" s="58"/>
      <c r="H311" s="58"/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6" t="s">
        <v>660</v>
      </c>
      <c r="Q311" s="56" t="s">
        <v>659</v>
      </c>
    </row>
    <row r="312" spans="1:17">
      <c r="A312" s="57">
        <v>321</v>
      </c>
      <c r="B312" s="56" t="s">
        <v>3098</v>
      </c>
      <c r="C312" s="56" t="s">
        <v>3118</v>
      </c>
      <c r="D312" s="56" t="s">
        <v>661</v>
      </c>
      <c r="E312" s="58"/>
      <c r="F312" s="58"/>
      <c r="G312" s="58"/>
      <c r="H312" s="58"/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6" t="s">
        <v>662</v>
      </c>
      <c r="Q312" s="56" t="s">
        <v>661</v>
      </c>
    </row>
    <row r="313" spans="1:17">
      <c r="A313" s="57">
        <v>322</v>
      </c>
      <c r="B313" s="56" t="s">
        <v>3098</v>
      </c>
      <c r="C313" s="56" t="s">
        <v>3118</v>
      </c>
      <c r="D313" s="56" t="s">
        <v>663</v>
      </c>
      <c r="E313" s="58"/>
      <c r="F313" s="58"/>
      <c r="G313" s="58"/>
      <c r="H313" s="58"/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6" t="s">
        <v>664</v>
      </c>
      <c r="Q313" s="56" t="s">
        <v>663</v>
      </c>
    </row>
    <row r="314" spans="1:17">
      <c r="A314" s="57">
        <v>323</v>
      </c>
      <c r="B314" s="56" t="s">
        <v>3098</v>
      </c>
      <c r="C314" s="56" t="s">
        <v>3118</v>
      </c>
      <c r="D314" s="56" t="s">
        <v>665</v>
      </c>
      <c r="E314" s="58"/>
      <c r="F314" s="58"/>
      <c r="G314" s="58"/>
      <c r="H314" s="58"/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6" t="s">
        <v>666</v>
      </c>
      <c r="Q314" s="56" t="s">
        <v>665</v>
      </c>
    </row>
    <row r="315" spans="1:17">
      <c r="A315" s="57">
        <v>324</v>
      </c>
      <c r="B315" s="56" t="s">
        <v>3098</v>
      </c>
      <c r="C315" s="56" t="s">
        <v>3118</v>
      </c>
      <c r="D315" s="56" t="s">
        <v>667</v>
      </c>
      <c r="E315" s="58"/>
      <c r="F315" s="58"/>
      <c r="G315" s="58"/>
      <c r="H315" s="58"/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6" t="s">
        <v>668</v>
      </c>
      <c r="Q315" s="56" t="s">
        <v>667</v>
      </c>
    </row>
    <row r="316" spans="1:17">
      <c r="A316" s="57">
        <v>325</v>
      </c>
      <c r="B316" s="56" t="s">
        <v>3098</v>
      </c>
      <c r="C316" s="56" t="s">
        <v>3118</v>
      </c>
      <c r="D316" s="56" t="s">
        <v>669</v>
      </c>
      <c r="E316" s="58"/>
      <c r="F316" s="58"/>
      <c r="G316" s="58"/>
      <c r="H316" s="58"/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6" t="s">
        <v>670</v>
      </c>
      <c r="Q316" s="56" t="s">
        <v>669</v>
      </c>
    </row>
    <row r="317" spans="1:17">
      <c r="A317" s="57">
        <v>326</v>
      </c>
      <c r="B317" s="56" t="s">
        <v>3098</v>
      </c>
      <c r="C317" s="56" t="s">
        <v>3118</v>
      </c>
      <c r="D317" s="56" t="s">
        <v>671</v>
      </c>
      <c r="E317" s="58"/>
      <c r="F317" s="58"/>
      <c r="G317" s="58"/>
      <c r="H317" s="58"/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6" t="s">
        <v>672</v>
      </c>
      <c r="Q317" s="56" t="s">
        <v>671</v>
      </c>
    </row>
    <row r="318" spans="1:17">
      <c r="A318" s="57">
        <v>327</v>
      </c>
      <c r="B318" s="56" t="s">
        <v>3098</v>
      </c>
      <c r="C318" s="56" t="s">
        <v>3118</v>
      </c>
      <c r="D318" s="56" t="s">
        <v>673</v>
      </c>
      <c r="E318" s="58"/>
      <c r="F318" s="58"/>
      <c r="G318" s="58"/>
      <c r="H318" s="58"/>
      <c r="I318" s="58">
        <v>0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6" t="s">
        <v>674</v>
      </c>
      <c r="Q318" s="56" t="s">
        <v>673</v>
      </c>
    </row>
    <row r="319" spans="1:17">
      <c r="A319" s="57">
        <v>328</v>
      </c>
      <c r="B319" s="56" t="s">
        <v>3098</v>
      </c>
      <c r="C319" s="56" t="s">
        <v>3118</v>
      </c>
      <c r="D319" s="56" t="s">
        <v>675</v>
      </c>
      <c r="E319" s="58"/>
      <c r="F319" s="58"/>
      <c r="G319" s="58"/>
      <c r="H319" s="58"/>
      <c r="I319" s="58">
        <v>0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6" t="s">
        <v>676</v>
      </c>
      <c r="Q319" s="56" t="s">
        <v>675</v>
      </c>
    </row>
    <row r="320" spans="1:17">
      <c r="A320" s="57">
        <v>329</v>
      </c>
      <c r="B320" s="56" t="s">
        <v>3098</v>
      </c>
      <c r="C320" s="56" t="s">
        <v>3118</v>
      </c>
      <c r="D320" s="56" t="s">
        <v>677</v>
      </c>
      <c r="E320" s="58"/>
      <c r="F320" s="58"/>
      <c r="G320" s="58"/>
      <c r="H320" s="58"/>
      <c r="I320" s="58">
        <v>0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6" t="s">
        <v>678</v>
      </c>
      <c r="Q320" s="56" t="s">
        <v>677</v>
      </c>
    </row>
    <row r="321" spans="1:17">
      <c r="A321" s="57">
        <v>330</v>
      </c>
      <c r="B321" s="56" t="s">
        <v>3098</v>
      </c>
      <c r="C321" s="56" t="s">
        <v>3118</v>
      </c>
      <c r="D321" s="56" t="s">
        <v>679</v>
      </c>
      <c r="E321" s="58"/>
      <c r="F321" s="58"/>
      <c r="G321" s="58"/>
      <c r="H321" s="58"/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6" t="s">
        <v>680</v>
      </c>
      <c r="Q321" s="56" t="s">
        <v>679</v>
      </c>
    </row>
    <row r="322" spans="1:17">
      <c r="A322" s="57">
        <v>332</v>
      </c>
      <c r="B322" s="56" t="s">
        <v>3097</v>
      </c>
      <c r="C322" s="56" t="s">
        <v>3119</v>
      </c>
      <c r="D322" s="56" t="s">
        <v>684</v>
      </c>
      <c r="E322" s="58">
        <v>114</v>
      </c>
      <c r="F322" s="58">
        <v>6</v>
      </c>
      <c r="G322" s="58"/>
      <c r="H322" s="58"/>
      <c r="I322" s="58">
        <v>3479</v>
      </c>
      <c r="J322" s="58">
        <v>127</v>
      </c>
      <c r="K322" s="58">
        <v>398</v>
      </c>
      <c r="L322" s="58">
        <v>16</v>
      </c>
      <c r="M322" s="58">
        <v>570</v>
      </c>
      <c r="N322" s="58">
        <v>28</v>
      </c>
      <c r="O322" s="56" t="s">
        <v>685</v>
      </c>
      <c r="Q322" s="56" t="s">
        <v>684</v>
      </c>
    </row>
    <row r="323" spans="1:17">
      <c r="A323" s="57">
        <v>334</v>
      </c>
      <c r="B323" s="56" t="s">
        <v>3098</v>
      </c>
      <c r="C323" s="56" t="s">
        <v>3119</v>
      </c>
      <c r="D323" s="56" t="s">
        <v>688</v>
      </c>
      <c r="E323" s="58"/>
      <c r="F323" s="58"/>
      <c r="G323" s="58"/>
      <c r="H323" s="58"/>
      <c r="I323" s="58">
        <v>0</v>
      </c>
      <c r="J323" s="58">
        <v>0</v>
      </c>
      <c r="K323" s="58">
        <v>0</v>
      </c>
      <c r="L323" s="58">
        <v>0</v>
      </c>
      <c r="M323" s="81">
        <v>0</v>
      </c>
      <c r="N323" s="58">
        <v>0</v>
      </c>
      <c r="O323" s="56" t="s">
        <v>689</v>
      </c>
      <c r="Q323" s="56" t="s">
        <v>688</v>
      </c>
    </row>
    <row r="324" spans="1:17">
      <c r="A324" s="57">
        <v>335</v>
      </c>
      <c r="B324" s="56" t="s">
        <v>3098</v>
      </c>
      <c r="C324" s="56" t="s">
        <v>3119</v>
      </c>
      <c r="D324" s="56" t="s">
        <v>690</v>
      </c>
      <c r="E324" s="58"/>
      <c r="F324" s="58"/>
      <c r="G324" s="58"/>
      <c r="H324" s="58"/>
      <c r="I324" s="58">
        <v>0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6" t="s">
        <v>691</v>
      </c>
      <c r="Q324" s="56" t="s">
        <v>690</v>
      </c>
    </row>
    <row r="325" spans="1:17">
      <c r="A325" s="57">
        <v>336</v>
      </c>
      <c r="B325" s="56" t="s">
        <v>3098</v>
      </c>
      <c r="C325" s="56" t="s">
        <v>3119</v>
      </c>
      <c r="D325" s="56" t="s">
        <v>692</v>
      </c>
      <c r="E325" s="58"/>
      <c r="F325" s="58"/>
      <c r="G325" s="58"/>
      <c r="H325" s="58"/>
      <c r="I325" s="58">
        <v>0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6" t="s">
        <v>693</v>
      </c>
      <c r="Q325" s="56" t="s">
        <v>692</v>
      </c>
    </row>
    <row r="326" spans="1:17">
      <c r="A326" s="57">
        <v>337</v>
      </c>
      <c r="B326" s="56" t="s">
        <v>3098</v>
      </c>
      <c r="C326" s="56" t="s">
        <v>3119</v>
      </c>
      <c r="D326" s="56" t="s">
        <v>694</v>
      </c>
      <c r="E326" s="58"/>
      <c r="F326" s="58"/>
      <c r="G326" s="58"/>
      <c r="H326" s="58"/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6" t="s">
        <v>695</v>
      </c>
      <c r="Q326" s="56" t="s">
        <v>694</v>
      </c>
    </row>
    <row r="327" spans="1:17">
      <c r="A327" s="57">
        <v>338</v>
      </c>
      <c r="B327" s="56" t="s">
        <v>3098</v>
      </c>
      <c r="C327" s="56" t="s">
        <v>3119</v>
      </c>
      <c r="D327" s="56" t="s">
        <v>696</v>
      </c>
      <c r="E327" s="58"/>
      <c r="F327" s="58"/>
      <c r="G327" s="58"/>
      <c r="H327" s="58"/>
      <c r="I327" s="58">
        <v>0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6" t="s">
        <v>697</v>
      </c>
      <c r="Q327" s="56" t="s">
        <v>696</v>
      </c>
    </row>
    <row r="328" spans="1:17">
      <c r="A328" s="57">
        <v>339</v>
      </c>
      <c r="B328" s="56" t="s">
        <v>3098</v>
      </c>
      <c r="C328" s="56" t="s">
        <v>3119</v>
      </c>
      <c r="D328" s="56" t="s">
        <v>698</v>
      </c>
      <c r="E328" s="58"/>
      <c r="F328" s="58"/>
      <c r="G328" s="58"/>
      <c r="H328" s="58"/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6" t="s">
        <v>699</v>
      </c>
      <c r="Q328" s="56" t="s">
        <v>698</v>
      </c>
    </row>
    <row r="329" spans="1:17">
      <c r="A329" s="57">
        <v>340</v>
      </c>
      <c r="B329" s="56" t="s">
        <v>3098</v>
      </c>
      <c r="C329" s="56" t="s">
        <v>3119</v>
      </c>
      <c r="D329" s="56" t="s">
        <v>700</v>
      </c>
      <c r="E329" s="58"/>
      <c r="F329" s="58"/>
      <c r="G329" s="58"/>
      <c r="H329" s="58"/>
      <c r="I329" s="58">
        <v>0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6" t="s">
        <v>701</v>
      </c>
      <c r="Q329" s="56" t="s">
        <v>700</v>
      </c>
    </row>
    <row r="330" spans="1:17">
      <c r="A330" s="57">
        <v>341</v>
      </c>
      <c r="B330" s="56" t="s">
        <v>3098</v>
      </c>
      <c r="C330" s="56" t="s">
        <v>3119</v>
      </c>
      <c r="D330" s="56" t="s">
        <v>702</v>
      </c>
      <c r="E330" s="58"/>
      <c r="F330" s="58"/>
      <c r="G330" s="58"/>
      <c r="H330" s="58"/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6" t="s">
        <v>703</v>
      </c>
      <c r="Q330" s="56" t="s">
        <v>702</v>
      </c>
    </row>
    <row r="331" spans="1:17">
      <c r="A331" s="57">
        <v>342</v>
      </c>
      <c r="B331" s="56" t="s">
        <v>3098</v>
      </c>
      <c r="C331" s="56" t="s">
        <v>3119</v>
      </c>
      <c r="D331" s="56" t="s">
        <v>704</v>
      </c>
      <c r="E331" s="58"/>
      <c r="F331" s="58"/>
      <c r="G331" s="58"/>
      <c r="H331" s="58"/>
      <c r="I331" s="58">
        <v>0</v>
      </c>
      <c r="J331" s="58">
        <v>0</v>
      </c>
      <c r="K331" s="58">
        <v>0</v>
      </c>
      <c r="L331" s="58">
        <v>0</v>
      </c>
      <c r="M331" s="58">
        <v>0</v>
      </c>
      <c r="N331" s="58">
        <v>0</v>
      </c>
      <c r="O331" s="56" t="s">
        <v>705</v>
      </c>
      <c r="Q331" s="56" t="s">
        <v>704</v>
      </c>
    </row>
    <row r="332" spans="1:17">
      <c r="A332" s="57">
        <v>343</v>
      </c>
      <c r="B332" s="56" t="s">
        <v>3098</v>
      </c>
      <c r="C332" s="56" t="s">
        <v>3119</v>
      </c>
      <c r="D332" s="56" t="s">
        <v>706</v>
      </c>
      <c r="E332" s="58"/>
      <c r="F332" s="58"/>
      <c r="G332" s="58"/>
      <c r="H332" s="58"/>
      <c r="I332" s="58">
        <v>0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6" t="s">
        <v>707</v>
      </c>
      <c r="Q332" s="56" t="s">
        <v>706</v>
      </c>
    </row>
    <row r="333" spans="1:17">
      <c r="A333" s="57">
        <v>344</v>
      </c>
      <c r="B333" s="56" t="s">
        <v>3098</v>
      </c>
      <c r="C333" s="56" t="s">
        <v>3119</v>
      </c>
      <c r="D333" s="56" t="s">
        <v>708</v>
      </c>
      <c r="E333" s="58"/>
      <c r="F333" s="58"/>
      <c r="G333" s="58"/>
      <c r="H333" s="58"/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6" t="s">
        <v>709</v>
      </c>
      <c r="Q333" s="56" t="s">
        <v>708</v>
      </c>
    </row>
    <row r="334" spans="1:17">
      <c r="A334" s="57">
        <v>345</v>
      </c>
      <c r="B334" s="56" t="s">
        <v>3098</v>
      </c>
      <c r="C334" s="56" t="s">
        <v>3119</v>
      </c>
      <c r="D334" s="56" t="s">
        <v>710</v>
      </c>
      <c r="E334" s="58"/>
      <c r="F334" s="58"/>
      <c r="G334" s="58"/>
      <c r="H334" s="58"/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6" t="s">
        <v>711</v>
      </c>
      <c r="Q334" s="56" t="s">
        <v>710</v>
      </c>
    </row>
    <row r="335" spans="1:17">
      <c r="A335" s="57">
        <v>346</v>
      </c>
      <c r="B335" s="56" t="s">
        <v>3098</v>
      </c>
      <c r="C335" s="56" t="s">
        <v>3119</v>
      </c>
      <c r="D335" s="56" t="s">
        <v>712</v>
      </c>
      <c r="E335" s="58"/>
      <c r="F335" s="58"/>
      <c r="G335" s="58"/>
      <c r="H335" s="58"/>
      <c r="I335" s="58">
        <v>0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6" t="s">
        <v>713</v>
      </c>
      <c r="Q335" s="56" t="s">
        <v>712</v>
      </c>
    </row>
    <row r="336" spans="1:17">
      <c r="A336" s="57">
        <v>347</v>
      </c>
      <c r="B336" s="56" t="s">
        <v>3098</v>
      </c>
      <c r="C336" s="56" t="s">
        <v>3119</v>
      </c>
      <c r="D336" s="56" t="s">
        <v>714</v>
      </c>
      <c r="E336" s="58"/>
      <c r="F336" s="58"/>
      <c r="G336" s="58"/>
      <c r="H336" s="58"/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6" t="s">
        <v>715</v>
      </c>
      <c r="Q336" s="56" t="s">
        <v>714</v>
      </c>
    </row>
    <row r="337" spans="1:17">
      <c r="A337" s="57">
        <v>348</v>
      </c>
      <c r="B337" s="56" t="s">
        <v>3098</v>
      </c>
      <c r="C337" s="56" t="s">
        <v>3119</v>
      </c>
      <c r="D337" s="56" t="s">
        <v>716</v>
      </c>
      <c r="E337" s="58"/>
      <c r="F337" s="58"/>
      <c r="G337" s="58"/>
      <c r="H337" s="58"/>
      <c r="I337" s="58">
        <v>0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6" t="s">
        <v>717</v>
      </c>
      <c r="Q337" s="56" t="s">
        <v>716</v>
      </c>
    </row>
    <row r="338" spans="1:17">
      <c r="A338" s="57">
        <v>349</v>
      </c>
      <c r="B338" s="56" t="s">
        <v>3098</v>
      </c>
      <c r="C338" s="56" t="s">
        <v>3119</v>
      </c>
      <c r="D338" s="56" t="s">
        <v>718</v>
      </c>
      <c r="E338" s="58"/>
      <c r="F338" s="58"/>
      <c r="G338" s="58"/>
      <c r="H338" s="58"/>
      <c r="I338" s="58">
        <v>0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6" t="s">
        <v>719</v>
      </c>
      <c r="Q338" s="56" t="s">
        <v>718</v>
      </c>
    </row>
    <row r="339" spans="1:17">
      <c r="A339" s="57">
        <v>350</v>
      </c>
      <c r="B339" s="56" t="s">
        <v>3098</v>
      </c>
      <c r="C339" s="56" t="s">
        <v>3119</v>
      </c>
      <c r="D339" s="56" t="s">
        <v>720</v>
      </c>
      <c r="E339" s="58"/>
      <c r="F339" s="58"/>
      <c r="G339" s="58"/>
      <c r="H339" s="58"/>
      <c r="I339" s="58">
        <v>0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6" t="s">
        <v>721</v>
      </c>
      <c r="Q339" s="56" t="s">
        <v>720</v>
      </c>
    </row>
    <row r="340" spans="1:17">
      <c r="A340" s="57">
        <v>351</v>
      </c>
      <c r="B340" s="56" t="s">
        <v>3098</v>
      </c>
      <c r="C340" s="56" t="s">
        <v>3119</v>
      </c>
      <c r="D340" s="56" t="s">
        <v>722</v>
      </c>
      <c r="E340" s="58"/>
      <c r="F340" s="58"/>
      <c r="G340" s="58"/>
      <c r="H340" s="58"/>
      <c r="I340" s="58">
        <v>0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6" t="s">
        <v>723</v>
      </c>
      <c r="Q340" s="56" t="s">
        <v>722</v>
      </c>
    </row>
    <row r="341" spans="1:17">
      <c r="A341" s="57">
        <v>352</v>
      </c>
      <c r="B341" s="56" t="s">
        <v>3098</v>
      </c>
      <c r="C341" s="56" t="s">
        <v>3119</v>
      </c>
      <c r="D341" s="56" t="s">
        <v>724</v>
      </c>
      <c r="E341" s="58"/>
      <c r="F341" s="58"/>
      <c r="G341" s="58"/>
      <c r="H341" s="58"/>
      <c r="I341" s="58">
        <v>0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6" t="s">
        <v>725</v>
      </c>
      <c r="Q341" s="56" t="s">
        <v>724</v>
      </c>
    </row>
    <row r="342" spans="1:17">
      <c r="A342" s="57">
        <v>353</v>
      </c>
      <c r="B342" s="56" t="s">
        <v>3098</v>
      </c>
      <c r="C342" s="56" t="s">
        <v>3119</v>
      </c>
      <c r="D342" s="56" t="s">
        <v>726</v>
      </c>
      <c r="E342" s="58"/>
      <c r="F342" s="58"/>
      <c r="G342" s="58"/>
      <c r="H342" s="58"/>
      <c r="I342" s="58">
        <v>0</v>
      </c>
      <c r="J342" s="58">
        <v>0</v>
      </c>
      <c r="K342" s="58">
        <v>0</v>
      </c>
      <c r="L342" s="58">
        <v>0</v>
      </c>
      <c r="M342" s="58">
        <v>0</v>
      </c>
      <c r="N342" s="58">
        <v>0</v>
      </c>
      <c r="O342" s="56" t="s">
        <v>727</v>
      </c>
      <c r="Q342" s="56" t="s">
        <v>726</v>
      </c>
    </row>
    <row r="343" spans="1:17">
      <c r="A343" s="57">
        <v>354</v>
      </c>
      <c r="B343" s="56" t="s">
        <v>3098</v>
      </c>
      <c r="C343" s="56" t="s">
        <v>3119</v>
      </c>
      <c r="D343" s="56" t="s">
        <v>728</v>
      </c>
      <c r="E343" s="58"/>
      <c r="F343" s="58"/>
      <c r="G343" s="58"/>
      <c r="H343" s="58"/>
      <c r="I343" s="58">
        <v>0</v>
      </c>
      <c r="J343" s="58">
        <v>0</v>
      </c>
      <c r="K343" s="58">
        <v>0</v>
      </c>
      <c r="L343" s="58">
        <v>0</v>
      </c>
      <c r="M343" s="58">
        <v>0</v>
      </c>
      <c r="N343" s="58">
        <v>0</v>
      </c>
      <c r="O343" s="56" t="s">
        <v>729</v>
      </c>
      <c r="Q343" s="56" t="s">
        <v>728</v>
      </c>
    </row>
    <row r="344" spans="1:17">
      <c r="A344" s="57">
        <v>355</v>
      </c>
      <c r="B344" s="56" t="s">
        <v>3098</v>
      </c>
      <c r="C344" s="56" t="s">
        <v>3119</v>
      </c>
      <c r="D344" s="56" t="s">
        <v>730</v>
      </c>
      <c r="E344" s="58"/>
      <c r="F344" s="58"/>
      <c r="G344" s="58"/>
      <c r="H344" s="58"/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6" t="s">
        <v>731</v>
      </c>
      <c r="Q344" s="56" t="s">
        <v>730</v>
      </c>
    </row>
    <row r="345" spans="1:17">
      <c r="A345" s="57">
        <v>356</v>
      </c>
      <c r="B345" s="56" t="s">
        <v>3098</v>
      </c>
      <c r="C345" s="56" t="s">
        <v>3119</v>
      </c>
      <c r="D345" s="56" t="s">
        <v>732</v>
      </c>
      <c r="E345" s="58"/>
      <c r="F345" s="58"/>
      <c r="G345" s="58"/>
      <c r="H345" s="58"/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6" t="s">
        <v>733</v>
      </c>
      <c r="Q345" s="56" t="s">
        <v>732</v>
      </c>
    </row>
    <row r="346" spans="1:17">
      <c r="A346" s="57">
        <v>357</v>
      </c>
      <c r="B346" s="56" t="s">
        <v>3098</v>
      </c>
      <c r="C346" s="56" t="s">
        <v>3119</v>
      </c>
      <c r="D346" s="56" t="s">
        <v>734</v>
      </c>
      <c r="E346" s="58"/>
      <c r="F346" s="58"/>
      <c r="G346" s="58"/>
      <c r="H346" s="58"/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6" t="s">
        <v>735</v>
      </c>
      <c r="Q346" s="56" t="s">
        <v>734</v>
      </c>
    </row>
    <row r="347" spans="1:17">
      <c r="A347" s="57">
        <v>358</v>
      </c>
      <c r="B347" s="56" t="s">
        <v>3098</v>
      </c>
      <c r="C347" s="56" t="s">
        <v>3119</v>
      </c>
      <c r="D347" s="56" t="s">
        <v>736</v>
      </c>
      <c r="E347" s="58"/>
      <c r="F347" s="58"/>
      <c r="G347" s="58"/>
      <c r="H347" s="58"/>
      <c r="I347" s="58">
        <v>0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6" t="s">
        <v>737</v>
      </c>
      <c r="Q347" s="56" t="s">
        <v>736</v>
      </c>
    </row>
    <row r="348" spans="1:17">
      <c r="A348" s="57">
        <v>359</v>
      </c>
      <c r="B348" s="56" t="s">
        <v>3098</v>
      </c>
      <c r="C348" s="56" t="s">
        <v>3119</v>
      </c>
      <c r="D348" s="56" t="s">
        <v>738</v>
      </c>
      <c r="E348" s="58"/>
      <c r="F348" s="58"/>
      <c r="G348" s="58"/>
      <c r="H348" s="58"/>
      <c r="I348" s="58">
        <v>0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6" t="s">
        <v>739</v>
      </c>
      <c r="Q348" s="56" t="s">
        <v>738</v>
      </c>
    </row>
    <row r="349" spans="1:17">
      <c r="A349" s="57">
        <v>360</v>
      </c>
      <c r="B349" s="56" t="s">
        <v>3098</v>
      </c>
      <c r="C349" s="56" t="s">
        <v>3119</v>
      </c>
      <c r="D349" s="56" t="s">
        <v>740</v>
      </c>
      <c r="E349" s="58"/>
      <c r="F349" s="58"/>
      <c r="G349" s="58"/>
      <c r="H349" s="58"/>
      <c r="I349" s="58">
        <v>0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6" t="s">
        <v>741</v>
      </c>
      <c r="Q349" s="56" t="s">
        <v>740</v>
      </c>
    </row>
    <row r="350" spans="1:17">
      <c r="A350" s="57">
        <v>361</v>
      </c>
      <c r="B350" s="56" t="s">
        <v>3098</v>
      </c>
      <c r="C350" s="56" t="s">
        <v>3119</v>
      </c>
      <c r="D350" s="56" t="s">
        <v>742</v>
      </c>
      <c r="E350" s="58"/>
      <c r="F350" s="58"/>
      <c r="G350" s="58"/>
      <c r="H350" s="58"/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6" t="s">
        <v>743</v>
      </c>
      <c r="Q350" s="56" t="s">
        <v>742</v>
      </c>
    </row>
    <row r="351" spans="1:17">
      <c r="A351" s="57">
        <v>362</v>
      </c>
      <c r="B351" s="56" t="s">
        <v>3098</v>
      </c>
      <c r="C351" s="56" t="s">
        <v>3119</v>
      </c>
      <c r="D351" s="56" t="s">
        <v>744</v>
      </c>
      <c r="E351" s="58"/>
      <c r="F351" s="58"/>
      <c r="G351" s="58"/>
      <c r="H351" s="58"/>
      <c r="I351" s="58">
        <v>0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6" t="s">
        <v>745</v>
      </c>
      <c r="Q351" s="56" t="s">
        <v>744</v>
      </c>
    </row>
    <row r="352" spans="1:17">
      <c r="A352" s="57">
        <v>363</v>
      </c>
      <c r="B352" s="56" t="s">
        <v>3098</v>
      </c>
      <c r="C352" s="56" t="s">
        <v>3119</v>
      </c>
      <c r="D352" s="56" t="s">
        <v>746</v>
      </c>
      <c r="E352" s="58"/>
      <c r="F352" s="58"/>
      <c r="G352" s="58"/>
      <c r="H352" s="58"/>
      <c r="I352" s="58">
        <v>0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6" t="s">
        <v>747</v>
      </c>
      <c r="Q352" s="56" t="s">
        <v>746</v>
      </c>
    </row>
    <row r="353" spans="1:17">
      <c r="A353" s="57">
        <v>364</v>
      </c>
      <c r="B353" s="56" t="s">
        <v>3098</v>
      </c>
      <c r="C353" s="56" t="s">
        <v>3119</v>
      </c>
      <c r="D353" s="56" t="s">
        <v>748</v>
      </c>
      <c r="E353" s="58"/>
      <c r="F353" s="58"/>
      <c r="G353" s="58"/>
      <c r="H353" s="58"/>
      <c r="I353" s="58">
        <v>0</v>
      </c>
      <c r="J353" s="58">
        <v>0</v>
      </c>
      <c r="K353" s="58">
        <v>0</v>
      </c>
      <c r="L353" s="58">
        <v>0</v>
      </c>
      <c r="M353" s="58">
        <v>0</v>
      </c>
      <c r="N353" s="58">
        <v>0</v>
      </c>
      <c r="O353" s="56" t="s">
        <v>749</v>
      </c>
      <c r="Q353" s="56" t="s">
        <v>748</v>
      </c>
    </row>
    <row r="354" spans="1:17">
      <c r="A354" s="57">
        <v>365</v>
      </c>
      <c r="B354" s="56" t="s">
        <v>3098</v>
      </c>
      <c r="C354" s="56" t="s">
        <v>3119</v>
      </c>
      <c r="D354" s="56" t="s">
        <v>750</v>
      </c>
      <c r="E354" s="58"/>
      <c r="F354" s="58"/>
      <c r="G354" s="58"/>
      <c r="H354" s="58"/>
      <c r="I354" s="58">
        <v>0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6" t="s">
        <v>751</v>
      </c>
      <c r="Q354" s="56" t="s">
        <v>750</v>
      </c>
    </row>
    <row r="355" spans="1:17">
      <c r="A355" s="57">
        <v>366</v>
      </c>
      <c r="B355" s="56" t="s">
        <v>3098</v>
      </c>
      <c r="C355" s="56" t="s">
        <v>3119</v>
      </c>
      <c r="D355" s="56" t="s">
        <v>752</v>
      </c>
      <c r="E355" s="58"/>
      <c r="F355" s="58"/>
      <c r="G355" s="58"/>
      <c r="H355" s="58"/>
      <c r="I355" s="58">
        <v>0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6" t="s">
        <v>753</v>
      </c>
      <c r="Q355" s="56" t="s">
        <v>752</v>
      </c>
    </row>
    <row r="356" spans="1:17">
      <c r="A356" s="57">
        <v>367</v>
      </c>
      <c r="B356" s="56" t="s">
        <v>3098</v>
      </c>
      <c r="C356" s="56" t="s">
        <v>3119</v>
      </c>
      <c r="D356" s="56" t="s">
        <v>754</v>
      </c>
      <c r="E356" s="58"/>
      <c r="F356" s="58"/>
      <c r="G356" s="58"/>
      <c r="H356" s="58"/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6" t="s">
        <v>755</v>
      </c>
      <c r="Q356" s="56" t="s">
        <v>754</v>
      </c>
    </row>
    <row r="357" spans="1:17">
      <c r="A357" s="57">
        <v>368</v>
      </c>
      <c r="B357" s="56" t="s">
        <v>3098</v>
      </c>
      <c r="C357" s="56" t="s">
        <v>3119</v>
      </c>
      <c r="D357" s="56" t="s">
        <v>756</v>
      </c>
      <c r="E357" s="58"/>
      <c r="F357" s="58"/>
      <c r="G357" s="58"/>
      <c r="H357" s="58"/>
      <c r="I357" s="58">
        <v>0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6" t="s">
        <v>757</v>
      </c>
      <c r="Q357" s="56" t="s">
        <v>756</v>
      </c>
    </row>
    <row r="358" spans="1:17">
      <c r="A358" s="57">
        <v>369</v>
      </c>
      <c r="B358" s="56" t="s">
        <v>3098</v>
      </c>
      <c r="C358" s="56" t="s">
        <v>3119</v>
      </c>
      <c r="D358" s="56" t="s">
        <v>758</v>
      </c>
      <c r="E358" s="58"/>
      <c r="F358" s="58"/>
      <c r="G358" s="58"/>
      <c r="H358" s="58"/>
      <c r="I358" s="58">
        <v>0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6" t="s">
        <v>759</v>
      </c>
      <c r="Q358" s="56" t="s">
        <v>758</v>
      </c>
    </row>
    <row r="359" spans="1:17">
      <c r="A359" s="57">
        <v>370</v>
      </c>
      <c r="B359" s="56" t="s">
        <v>3098</v>
      </c>
      <c r="C359" s="56" t="s">
        <v>3119</v>
      </c>
      <c r="D359" s="56" t="s">
        <v>760</v>
      </c>
      <c r="E359" s="58"/>
      <c r="F359" s="58"/>
      <c r="G359" s="58"/>
      <c r="H359" s="58"/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6" t="s">
        <v>761</v>
      </c>
      <c r="Q359" s="56" t="s">
        <v>760</v>
      </c>
    </row>
    <row r="360" spans="1:17">
      <c r="A360" s="57">
        <v>371</v>
      </c>
      <c r="B360" s="56" t="s">
        <v>3098</v>
      </c>
      <c r="C360" s="56" t="s">
        <v>3119</v>
      </c>
      <c r="D360" s="56" t="s">
        <v>762</v>
      </c>
      <c r="E360" s="58"/>
      <c r="F360" s="58"/>
      <c r="G360" s="58"/>
      <c r="H360" s="58"/>
      <c r="I360" s="58">
        <v>0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6" t="s">
        <v>763</v>
      </c>
      <c r="Q360" s="56" t="s">
        <v>762</v>
      </c>
    </row>
    <row r="361" spans="1:17">
      <c r="A361" s="57">
        <v>372</v>
      </c>
      <c r="B361" s="56" t="s">
        <v>3098</v>
      </c>
      <c r="C361" s="56" t="s">
        <v>3119</v>
      </c>
      <c r="D361" s="56" t="s">
        <v>764</v>
      </c>
      <c r="E361" s="58"/>
      <c r="F361" s="58"/>
      <c r="G361" s="58"/>
      <c r="H361" s="58"/>
      <c r="I361" s="58">
        <v>0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6" t="s">
        <v>765</v>
      </c>
      <c r="Q361" s="56" t="s">
        <v>764</v>
      </c>
    </row>
    <row r="362" spans="1:17">
      <c r="A362" s="57">
        <v>373</v>
      </c>
      <c r="B362" s="56" t="s">
        <v>3098</v>
      </c>
      <c r="C362" s="56" t="s">
        <v>3119</v>
      </c>
      <c r="D362" s="56" t="s">
        <v>766</v>
      </c>
      <c r="E362" s="58"/>
      <c r="F362" s="58"/>
      <c r="G362" s="58"/>
      <c r="H362" s="58"/>
      <c r="I362" s="58">
        <v>0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6" t="s">
        <v>767</v>
      </c>
      <c r="Q362" s="56" t="s">
        <v>766</v>
      </c>
    </row>
    <row r="363" spans="1:17">
      <c r="A363" s="57">
        <v>374</v>
      </c>
      <c r="B363" s="56" t="s">
        <v>3098</v>
      </c>
      <c r="C363" s="56" t="s">
        <v>3119</v>
      </c>
      <c r="D363" s="56" t="s">
        <v>768</v>
      </c>
      <c r="E363" s="58"/>
      <c r="F363" s="58"/>
      <c r="G363" s="58"/>
      <c r="H363" s="58"/>
      <c r="I363" s="58">
        <v>0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6" t="s">
        <v>769</v>
      </c>
      <c r="Q363" s="56" t="s">
        <v>768</v>
      </c>
    </row>
    <row r="364" spans="1:17">
      <c r="A364" s="57">
        <v>375</v>
      </c>
      <c r="B364" s="56" t="s">
        <v>3098</v>
      </c>
      <c r="C364" s="56" t="s">
        <v>3119</v>
      </c>
      <c r="D364" s="56" t="s">
        <v>770</v>
      </c>
      <c r="E364" s="58"/>
      <c r="F364" s="58"/>
      <c r="G364" s="58"/>
      <c r="H364" s="58"/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6" t="s">
        <v>771</v>
      </c>
      <c r="Q364" s="56" t="s">
        <v>770</v>
      </c>
    </row>
    <row r="365" spans="1:17">
      <c r="A365" s="57">
        <v>376</v>
      </c>
      <c r="B365" s="56" t="s">
        <v>3098</v>
      </c>
      <c r="C365" s="56" t="s">
        <v>3119</v>
      </c>
      <c r="D365" s="56" t="s">
        <v>772</v>
      </c>
      <c r="E365" s="58"/>
      <c r="F365" s="58"/>
      <c r="G365" s="58"/>
      <c r="H365" s="58"/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6" t="s">
        <v>773</v>
      </c>
      <c r="Q365" s="56" t="s">
        <v>772</v>
      </c>
    </row>
    <row r="366" spans="1:17">
      <c r="A366" s="57">
        <v>377</v>
      </c>
      <c r="B366" s="56" t="s">
        <v>3098</v>
      </c>
      <c r="C366" s="56" t="s">
        <v>3119</v>
      </c>
      <c r="D366" s="56" t="s">
        <v>774</v>
      </c>
      <c r="E366" s="58"/>
      <c r="F366" s="58"/>
      <c r="G366" s="58"/>
      <c r="H366" s="58"/>
      <c r="I366" s="58">
        <v>0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6" t="s">
        <v>775</v>
      </c>
      <c r="Q366" s="56" t="s">
        <v>774</v>
      </c>
    </row>
    <row r="367" spans="1:17">
      <c r="A367" s="57">
        <v>378</v>
      </c>
      <c r="B367" s="56" t="s">
        <v>3098</v>
      </c>
      <c r="C367" s="56" t="s">
        <v>3119</v>
      </c>
      <c r="D367" s="56" t="s">
        <v>776</v>
      </c>
      <c r="E367" s="58"/>
      <c r="F367" s="58"/>
      <c r="G367" s="58"/>
      <c r="H367" s="58"/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6" t="s">
        <v>777</v>
      </c>
      <c r="Q367" s="56" t="s">
        <v>776</v>
      </c>
    </row>
    <row r="368" spans="1:17">
      <c r="A368" s="57">
        <v>379</v>
      </c>
      <c r="B368" s="56" t="s">
        <v>3098</v>
      </c>
      <c r="C368" s="56" t="s">
        <v>3119</v>
      </c>
      <c r="D368" s="56" t="s">
        <v>778</v>
      </c>
      <c r="E368" s="58"/>
      <c r="F368" s="58"/>
      <c r="G368" s="58"/>
      <c r="H368" s="58"/>
      <c r="I368" s="58">
        <v>0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6" t="s">
        <v>779</v>
      </c>
      <c r="Q368" s="56" t="s">
        <v>778</v>
      </c>
    </row>
    <row r="369" spans="1:17">
      <c r="A369" s="57">
        <v>380</v>
      </c>
      <c r="B369" s="56" t="s">
        <v>3098</v>
      </c>
      <c r="C369" s="56" t="s">
        <v>3119</v>
      </c>
      <c r="D369" s="56" t="s">
        <v>780</v>
      </c>
      <c r="E369" s="58"/>
      <c r="F369" s="58"/>
      <c r="G369" s="58"/>
      <c r="H369" s="58"/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6" t="s">
        <v>781</v>
      </c>
      <c r="Q369" s="56" t="s">
        <v>780</v>
      </c>
    </row>
    <row r="370" spans="1:17">
      <c r="A370" s="57">
        <v>381</v>
      </c>
      <c r="B370" s="56" t="s">
        <v>3098</v>
      </c>
      <c r="C370" s="56" t="s">
        <v>3119</v>
      </c>
      <c r="D370" s="56" t="s">
        <v>782</v>
      </c>
      <c r="E370" s="58"/>
      <c r="F370" s="58"/>
      <c r="G370" s="58"/>
      <c r="H370" s="58"/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6" t="s">
        <v>783</v>
      </c>
      <c r="Q370" s="56" t="s">
        <v>782</v>
      </c>
    </row>
    <row r="371" spans="1:17">
      <c r="A371" s="57">
        <v>382</v>
      </c>
      <c r="B371" s="56" t="s">
        <v>3098</v>
      </c>
      <c r="C371" s="56" t="s">
        <v>3119</v>
      </c>
      <c r="D371" s="56" t="s">
        <v>784</v>
      </c>
      <c r="E371" s="58"/>
      <c r="F371" s="58"/>
      <c r="G371" s="58"/>
      <c r="H371" s="58"/>
      <c r="I371" s="58">
        <v>0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6" t="s">
        <v>785</v>
      </c>
      <c r="Q371" s="56" t="s">
        <v>784</v>
      </c>
    </row>
    <row r="372" spans="1:17">
      <c r="A372" s="57">
        <v>383</v>
      </c>
      <c r="B372" s="56" t="s">
        <v>3098</v>
      </c>
      <c r="C372" s="56" t="s">
        <v>3119</v>
      </c>
      <c r="D372" s="56" t="s">
        <v>786</v>
      </c>
      <c r="E372" s="58"/>
      <c r="F372" s="58"/>
      <c r="G372" s="58"/>
      <c r="H372" s="58"/>
      <c r="I372" s="58">
        <v>0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6" t="s">
        <v>787</v>
      </c>
      <c r="Q372" s="56" t="s">
        <v>786</v>
      </c>
    </row>
    <row r="373" spans="1:17">
      <c r="A373" s="57">
        <v>384</v>
      </c>
      <c r="B373" s="56" t="s">
        <v>3098</v>
      </c>
      <c r="C373" s="56" t="s">
        <v>3119</v>
      </c>
      <c r="D373" s="56" t="s">
        <v>788</v>
      </c>
      <c r="E373" s="58"/>
      <c r="F373" s="58"/>
      <c r="G373" s="58"/>
      <c r="H373" s="58"/>
      <c r="I373" s="58">
        <v>0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6" t="s">
        <v>789</v>
      </c>
      <c r="Q373" s="56" t="s">
        <v>788</v>
      </c>
    </row>
    <row r="374" spans="1:17">
      <c r="A374" s="57">
        <v>385</v>
      </c>
      <c r="B374" s="56" t="s">
        <v>3098</v>
      </c>
      <c r="C374" s="56" t="s">
        <v>3119</v>
      </c>
      <c r="D374" s="56" t="s">
        <v>790</v>
      </c>
      <c r="E374" s="58"/>
      <c r="F374" s="58"/>
      <c r="G374" s="58"/>
      <c r="H374" s="58"/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6" t="s">
        <v>791</v>
      </c>
      <c r="Q374" s="56" t="s">
        <v>790</v>
      </c>
    </row>
    <row r="375" spans="1:17">
      <c r="A375" s="57">
        <v>386</v>
      </c>
      <c r="B375" s="56" t="s">
        <v>3098</v>
      </c>
      <c r="C375" s="56" t="s">
        <v>3119</v>
      </c>
      <c r="D375" s="56" t="s">
        <v>792</v>
      </c>
      <c r="E375" s="58"/>
      <c r="F375" s="58"/>
      <c r="G375" s="58"/>
      <c r="H375" s="58"/>
      <c r="I375" s="58">
        <v>0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6" t="s">
        <v>793</v>
      </c>
      <c r="Q375" s="56" t="s">
        <v>792</v>
      </c>
    </row>
    <row r="376" spans="1:17">
      <c r="A376" s="57">
        <v>387</v>
      </c>
      <c r="B376" s="56" t="s">
        <v>3098</v>
      </c>
      <c r="C376" s="56" t="s">
        <v>3119</v>
      </c>
      <c r="D376" s="56" t="s">
        <v>794</v>
      </c>
      <c r="E376" s="58"/>
      <c r="F376" s="58"/>
      <c r="G376" s="58"/>
      <c r="H376" s="58"/>
      <c r="I376" s="58">
        <v>0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6" t="s">
        <v>795</v>
      </c>
      <c r="Q376" s="56" t="s">
        <v>794</v>
      </c>
    </row>
    <row r="377" spans="1:17">
      <c r="A377" s="57">
        <v>388</v>
      </c>
      <c r="B377" s="56" t="s">
        <v>3098</v>
      </c>
      <c r="C377" s="56" t="s">
        <v>3119</v>
      </c>
      <c r="D377" s="56" t="s">
        <v>796</v>
      </c>
      <c r="E377" s="58"/>
      <c r="F377" s="58"/>
      <c r="G377" s="58"/>
      <c r="H377" s="58"/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6" t="s">
        <v>797</v>
      </c>
      <c r="Q377" s="56" t="s">
        <v>796</v>
      </c>
    </row>
    <row r="378" spans="1:17">
      <c r="A378" s="57">
        <v>389</v>
      </c>
      <c r="B378" s="56" t="s">
        <v>3098</v>
      </c>
      <c r="C378" s="56" t="s">
        <v>3119</v>
      </c>
      <c r="D378" s="56" t="s">
        <v>798</v>
      </c>
      <c r="E378" s="58"/>
      <c r="F378" s="58"/>
      <c r="G378" s="58"/>
      <c r="H378" s="58"/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6" t="s">
        <v>799</v>
      </c>
      <c r="Q378" s="56" t="s">
        <v>798</v>
      </c>
    </row>
    <row r="379" spans="1:17">
      <c r="A379" s="57">
        <v>390</v>
      </c>
      <c r="B379" s="56" t="s">
        <v>3098</v>
      </c>
      <c r="C379" s="56" t="s">
        <v>3119</v>
      </c>
      <c r="D379" s="56" t="s">
        <v>800</v>
      </c>
      <c r="E379" s="58"/>
      <c r="F379" s="58"/>
      <c r="G379" s="58"/>
      <c r="H379" s="58"/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6" t="s">
        <v>801</v>
      </c>
      <c r="Q379" s="56" t="s">
        <v>800</v>
      </c>
    </row>
    <row r="380" spans="1:17">
      <c r="A380" s="57">
        <v>391</v>
      </c>
      <c r="B380" s="56" t="s">
        <v>3098</v>
      </c>
      <c r="C380" s="56" t="s">
        <v>3119</v>
      </c>
      <c r="D380" s="56" t="s">
        <v>802</v>
      </c>
      <c r="E380" s="58"/>
      <c r="F380" s="58"/>
      <c r="G380" s="58"/>
      <c r="H380" s="58"/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6" t="s">
        <v>803</v>
      </c>
      <c r="Q380" s="56" t="s">
        <v>802</v>
      </c>
    </row>
    <row r="381" spans="1:17">
      <c r="A381" s="57">
        <v>392</v>
      </c>
      <c r="B381" s="56" t="s">
        <v>3098</v>
      </c>
      <c r="C381" s="56" t="s">
        <v>3119</v>
      </c>
      <c r="D381" s="56" t="s">
        <v>804</v>
      </c>
      <c r="E381" s="58"/>
      <c r="F381" s="58"/>
      <c r="G381" s="58"/>
      <c r="H381" s="58"/>
      <c r="I381" s="58">
        <v>320</v>
      </c>
      <c r="J381" s="58">
        <v>12</v>
      </c>
      <c r="K381" s="58"/>
      <c r="L381" s="58"/>
      <c r="M381" s="58">
        <v>0</v>
      </c>
      <c r="N381" s="58">
        <v>0</v>
      </c>
      <c r="O381" s="56" t="s">
        <v>805</v>
      </c>
      <c r="Q381" s="56" t="s">
        <v>804</v>
      </c>
    </row>
    <row r="382" spans="1:17">
      <c r="A382" s="57">
        <v>393</v>
      </c>
      <c r="B382" s="56" t="s">
        <v>3098</v>
      </c>
      <c r="C382" s="56" t="s">
        <v>3119</v>
      </c>
      <c r="D382" s="56" t="s">
        <v>806</v>
      </c>
      <c r="E382" s="58"/>
      <c r="F382" s="58"/>
      <c r="G382" s="58"/>
      <c r="H382" s="58"/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6" t="s">
        <v>807</v>
      </c>
      <c r="Q382" s="56" t="s">
        <v>806</v>
      </c>
    </row>
    <row r="383" spans="1:17">
      <c r="A383" s="57">
        <v>394</v>
      </c>
      <c r="B383" s="56" t="s">
        <v>3098</v>
      </c>
      <c r="C383" s="56" t="s">
        <v>3119</v>
      </c>
      <c r="D383" s="56" t="s">
        <v>808</v>
      </c>
      <c r="E383" s="58"/>
      <c r="F383" s="58"/>
      <c r="G383" s="58"/>
      <c r="H383" s="58"/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6" t="s">
        <v>809</v>
      </c>
      <c r="Q383" s="56" t="s">
        <v>808</v>
      </c>
    </row>
    <row r="384" spans="1:17">
      <c r="A384" s="57">
        <v>395</v>
      </c>
      <c r="B384" s="56" t="s">
        <v>3098</v>
      </c>
      <c r="C384" s="56" t="s">
        <v>3119</v>
      </c>
      <c r="D384" s="56" t="s">
        <v>810</v>
      </c>
      <c r="E384" s="58"/>
      <c r="F384" s="58"/>
      <c r="G384" s="58"/>
      <c r="H384" s="58"/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6" t="s">
        <v>811</v>
      </c>
      <c r="Q384" s="56" t="s">
        <v>810</v>
      </c>
    </row>
    <row r="385" spans="1:17">
      <c r="A385" s="57">
        <v>396</v>
      </c>
      <c r="B385" s="56" t="s">
        <v>3098</v>
      </c>
      <c r="C385" s="56" t="s">
        <v>3119</v>
      </c>
      <c r="D385" s="56" t="s">
        <v>812</v>
      </c>
      <c r="E385" s="58"/>
      <c r="F385" s="58"/>
      <c r="G385" s="58"/>
      <c r="H385" s="58"/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6" t="s">
        <v>813</v>
      </c>
      <c r="Q385" s="56" t="s">
        <v>812</v>
      </c>
    </row>
    <row r="386" spans="1:17">
      <c r="A386" s="57">
        <v>397</v>
      </c>
      <c r="B386" s="56" t="s">
        <v>3098</v>
      </c>
      <c r="C386" s="56" t="s">
        <v>3119</v>
      </c>
      <c r="D386" s="56" t="s">
        <v>814</v>
      </c>
      <c r="E386" s="58"/>
      <c r="F386" s="58"/>
      <c r="G386" s="58"/>
      <c r="H386" s="58"/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6" t="s">
        <v>815</v>
      </c>
      <c r="Q386" s="56" t="s">
        <v>814</v>
      </c>
    </row>
    <row r="387" spans="1:17">
      <c r="A387" s="57">
        <v>399</v>
      </c>
      <c r="B387" s="56" t="s">
        <v>3097</v>
      </c>
      <c r="C387" s="56" t="s">
        <v>3120</v>
      </c>
      <c r="D387" s="56" t="s">
        <v>819</v>
      </c>
      <c r="E387" s="58"/>
      <c r="F387" s="58"/>
      <c r="G387" s="58"/>
      <c r="H387" s="58"/>
      <c r="I387" s="58">
        <v>5759</v>
      </c>
      <c r="J387" s="58">
        <v>216</v>
      </c>
      <c r="K387" s="58"/>
      <c r="L387" s="58"/>
      <c r="M387" s="58">
        <v>1812</v>
      </c>
      <c r="N387" s="58">
        <v>34</v>
      </c>
      <c r="O387" s="56" t="s">
        <v>820</v>
      </c>
      <c r="P387" s="56">
        <v>349</v>
      </c>
      <c r="Q387" s="56" t="s">
        <v>819</v>
      </c>
    </row>
    <row r="388" spans="1:17">
      <c r="A388" s="57">
        <v>401</v>
      </c>
      <c r="B388" s="56" t="s">
        <v>3098</v>
      </c>
      <c r="C388" s="56" t="s">
        <v>3120</v>
      </c>
      <c r="D388" s="56" t="s">
        <v>823</v>
      </c>
      <c r="E388" s="58"/>
      <c r="F388" s="58"/>
      <c r="G388" s="58"/>
      <c r="H388" s="58"/>
      <c r="I388" s="58">
        <v>0</v>
      </c>
      <c r="J388" s="58">
        <v>0</v>
      </c>
      <c r="K388" s="58">
        <v>0</v>
      </c>
      <c r="L388" s="58">
        <v>0</v>
      </c>
      <c r="M388" s="81">
        <v>0</v>
      </c>
      <c r="N388" s="58">
        <v>0</v>
      </c>
      <c r="O388" s="56" t="s">
        <v>824</v>
      </c>
      <c r="Q388" s="56" t="s">
        <v>823</v>
      </c>
    </row>
    <row r="389" spans="1:17">
      <c r="A389" s="57">
        <v>402</v>
      </c>
      <c r="B389" s="56" t="s">
        <v>3098</v>
      </c>
      <c r="C389" s="56" t="s">
        <v>3120</v>
      </c>
      <c r="D389" s="56" t="s">
        <v>825</v>
      </c>
      <c r="E389" s="58"/>
      <c r="F389" s="58"/>
      <c r="G389" s="58"/>
      <c r="H389" s="58"/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6" t="s">
        <v>826</v>
      </c>
      <c r="Q389" s="56" t="s">
        <v>825</v>
      </c>
    </row>
    <row r="390" spans="1:17">
      <c r="A390" s="57">
        <v>403</v>
      </c>
      <c r="B390" s="56" t="s">
        <v>3098</v>
      </c>
      <c r="C390" s="56" t="s">
        <v>3120</v>
      </c>
      <c r="D390" s="56" t="s">
        <v>827</v>
      </c>
      <c r="E390" s="58"/>
      <c r="F390" s="58"/>
      <c r="G390" s="58"/>
      <c r="H390" s="58"/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6" t="s">
        <v>828</v>
      </c>
      <c r="Q390" s="56" t="s">
        <v>827</v>
      </c>
    </row>
    <row r="391" spans="1:17">
      <c r="A391" s="57">
        <v>404</v>
      </c>
      <c r="B391" s="56" t="s">
        <v>3098</v>
      </c>
      <c r="C391" s="56" t="s">
        <v>3120</v>
      </c>
      <c r="D391" s="56" t="s">
        <v>829</v>
      </c>
      <c r="E391" s="58"/>
      <c r="F391" s="58"/>
      <c r="G391" s="58"/>
      <c r="H391" s="58"/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6" t="s">
        <v>830</v>
      </c>
      <c r="Q391" s="56" t="s">
        <v>829</v>
      </c>
    </row>
    <row r="392" spans="1:17">
      <c r="A392" s="57">
        <v>405</v>
      </c>
      <c r="B392" s="56" t="s">
        <v>3098</v>
      </c>
      <c r="C392" s="56" t="s">
        <v>3120</v>
      </c>
      <c r="D392" s="56" t="s">
        <v>831</v>
      </c>
      <c r="E392" s="58"/>
      <c r="F392" s="58"/>
      <c r="G392" s="58"/>
      <c r="H392" s="58"/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6" t="s">
        <v>832</v>
      </c>
      <c r="Q392" s="56" t="s">
        <v>831</v>
      </c>
    </row>
    <row r="393" spans="1:17">
      <c r="A393" s="57">
        <v>406</v>
      </c>
      <c r="B393" s="56" t="s">
        <v>3098</v>
      </c>
      <c r="C393" s="56" t="s">
        <v>3120</v>
      </c>
      <c r="D393" s="56" t="s">
        <v>833</v>
      </c>
      <c r="E393" s="58"/>
      <c r="F393" s="58"/>
      <c r="G393" s="58"/>
      <c r="H393" s="58"/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6" t="s">
        <v>834</v>
      </c>
      <c r="Q393" s="56" t="s">
        <v>833</v>
      </c>
    </row>
    <row r="394" spans="1:17">
      <c r="A394" s="57">
        <v>407</v>
      </c>
      <c r="B394" s="56" t="s">
        <v>3098</v>
      </c>
      <c r="C394" s="56" t="s">
        <v>3120</v>
      </c>
      <c r="D394" s="56" t="s">
        <v>835</v>
      </c>
      <c r="E394" s="58"/>
      <c r="F394" s="58"/>
      <c r="G394" s="58"/>
      <c r="H394" s="58"/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6" t="s">
        <v>836</v>
      </c>
      <c r="Q394" s="56" t="s">
        <v>835</v>
      </c>
    </row>
    <row r="395" spans="1:17">
      <c r="A395" s="57">
        <v>408</v>
      </c>
      <c r="B395" s="56" t="s">
        <v>3098</v>
      </c>
      <c r="C395" s="56" t="s">
        <v>3120</v>
      </c>
      <c r="D395" s="56" t="s">
        <v>837</v>
      </c>
      <c r="E395" s="58"/>
      <c r="F395" s="58"/>
      <c r="G395" s="58"/>
      <c r="H395" s="58"/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6" t="s">
        <v>838</v>
      </c>
      <c r="Q395" s="56" t="s">
        <v>837</v>
      </c>
    </row>
    <row r="396" spans="1:17">
      <c r="A396" s="57">
        <v>409</v>
      </c>
      <c r="B396" s="56" t="s">
        <v>3098</v>
      </c>
      <c r="C396" s="56" t="s">
        <v>3120</v>
      </c>
      <c r="D396" s="56" t="s">
        <v>839</v>
      </c>
      <c r="E396" s="58"/>
      <c r="F396" s="58"/>
      <c r="G396" s="58"/>
      <c r="H396" s="58"/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6" t="s">
        <v>840</v>
      </c>
      <c r="Q396" s="56" t="s">
        <v>839</v>
      </c>
    </row>
    <row r="397" spans="1:17">
      <c r="A397" s="57">
        <v>410</v>
      </c>
      <c r="B397" s="56" t="s">
        <v>3098</v>
      </c>
      <c r="C397" s="56" t="s">
        <v>3120</v>
      </c>
      <c r="D397" s="56" t="s">
        <v>841</v>
      </c>
      <c r="E397" s="58"/>
      <c r="F397" s="58"/>
      <c r="G397" s="58"/>
      <c r="H397" s="58"/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6" t="s">
        <v>842</v>
      </c>
      <c r="Q397" s="56" t="s">
        <v>841</v>
      </c>
    </row>
    <row r="398" spans="1:17">
      <c r="A398" s="57">
        <v>411</v>
      </c>
      <c r="B398" s="56" t="s">
        <v>3098</v>
      </c>
      <c r="C398" s="56" t="s">
        <v>3120</v>
      </c>
      <c r="D398" s="56" t="s">
        <v>843</v>
      </c>
      <c r="E398" s="58"/>
      <c r="F398" s="58"/>
      <c r="G398" s="58"/>
      <c r="H398" s="58"/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6" t="s">
        <v>844</v>
      </c>
      <c r="Q398" s="56" t="s">
        <v>843</v>
      </c>
    </row>
    <row r="399" spans="1:17">
      <c r="A399" s="57">
        <v>412</v>
      </c>
      <c r="B399" s="56" t="s">
        <v>3098</v>
      </c>
      <c r="C399" s="56" t="s">
        <v>3120</v>
      </c>
      <c r="D399" s="56" t="s">
        <v>845</v>
      </c>
      <c r="E399" s="58"/>
      <c r="F399" s="58"/>
      <c r="G399" s="58"/>
      <c r="H399" s="58"/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6" t="s">
        <v>846</v>
      </c>
      <c r="Q399" s="56" t="s">
        <v>845</v>
      </c>
    </row>
    <row r="400" spans="1:17">
      <c r="A400" s="57">
        <v>413</v>
      </c>
      <c r="B400" s="56" t="s">
        <v>3098</v>
      </c>
      <c r="C400" s="56" t="s">
        <v>3120</v>
      </c>
      <c r="D400" s="56" t="s">
        <v>847</v>
      </c>
      <c r="E400" s="58"/>
      <c r="F400" s="58"/>
      <c r="G400" s="58"/>
      <c r="H400" s="58"/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6" t="s">
        <v>848</v>
      </c>
      <c r="Q400" s="56" t="s">
        <v>847</v>
      </c>
    </row>
    <row r="401" spans="1:17">
      <c r="A401" s="57">
        <v>414</v>
      </c>
      <c r="B401" s="56" t="s">
        <v>3098</v>
      </c>
      <c r="C401" s="56" t="s">
        <v>3120</v>
      </c>
      <c r="D401" s="56" t="s">
        <v>849</v>
      </c>
      <c r="E401" s="58"/>
      <c r="F401" s="58"/>
      <c r="G401" s="58"/>
      <c r="H401" s="58"/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6" t="s">
        <v>850</v>
      </c>
      <c r="Q401" s="56" t="s">
        <v>849</v>
      </c>
    </row>
    <row r="402" spans="1:17">
      <c r="A402" s="57">
        <v>415</v>
      </c>
      <c r="B402" s="56" t="s">
        <v>3098</v>
      </c>
      <c r="C402" s="56" t="s">
        <v>3120</v>
      </c>
      <c r="D402" s="56" t="s">
        <v>851</v>
      </c>
      <c r="E402" s="58"/>
      <c r="F402" s="58"/>
      <c r="G402" s="58"/>
      <c r="H402" s="58"/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6" t="s">
        <v>852</v>
      </c>
      <c r="Q402" s="56" t="s">
        <v>851</v>
      </c>
    </row>
    <row r="403" spans="1:17">
      <c r="A403" s="57">
        <v>416</v>
      </c>
      <c r="B403" s="56" t="s">
        <v>3098</v>
      </c>
      <c r="C403" s="56" t="s">
        <v>3120</v>
      </c>
      <c r="D403" s="56" t="s">
        <v>853</v>
      </c>
      <c r="E403" s="58"/>
      <c r="F403" s="58"/>
      <c r="G403" s="58"/>
      <c r="H403" s="58"/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6" t="s">
        <v>854</v>
      </c>
      <c r="Q403" s="56" t="s">
        <v>853</v>
      </c>
    </row>
    <row r="404" spans="1:17">
      <c r="A404" s="57">
        <v>417</v>
      </c>
      <c r="B404" s="56" t="s">
        <v>3098</v>
      </c>
      <c r="C404" s="56" t="s">
        <v>3120</v>
      </c>
      <c r="D404" s="56" t="s">
        <v>855</v>
      </c>
      <c r="E404" s="58"/>
      <c r="F404" s="58"/>
      <c r="G404" s="58"/>
      <c r="H404" s="58"/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6" t="s">
        <v>856</v>
      </c>
      <c r="Q404" s="56" t="s">
        <v>855</v>
      </c>
    </row>
    <row r="405" spans="1:17">
      <c r="A405" s="57">
        <v>418</v>
      </c>
      <c r="B405" s="56" t="s">
        <v>3098</v>
      </c>
      <c r="C405" s="56" t="s">
        <v>3120</v>
      </c>
      <c r="D405" s="56" t="s">
        <v>857</v>
      </c>
      <c r="E405" s="58"/>
      <c r="F405" s="58"/>
      <c r="G405" s="58"/>
      <c r="H405" s="58"/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6" t="s">
        <v>858</v>
      </c>
      <c r="Q405" s="56" t="s">
        <v>857</v>
      </c>
    </row>
    <row r="406" spans="1:17">
      <c r="A406" s="57">
        <v>419</v>
      </c>
      <c r="B406" s="56" t="s">
        <v>3098</v>
      </c>
      <c r="C406" s="56" t="s">
        <v>3120</v>
      </c>
      <c r="D406" s="56" t="s">
        <v>859</v>
      </c>
      <c r="E406" s="58"/>
      <c r="F406" s="58"/>
      <c r="G406" s="58"/>
      <c r="H406" s="58"/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6" t="s">
        <v>860</v>
      </c>
      <c r="Q406" s="56" t="s">
        <v>859</v>
      </c>
    </row>
    <row r="407" spans="1:17">
      <c r="A407" s="57">
        <v>420</v>
      </c>
      <c r="B407" s="56" t="s">
        <v>3098</v>
      </c>
      <c r="C407" s="56" t="s">
        <v>3120</v>
      </c>
      <c r="D407" s="56" t="s">
        <v>861</v>
      </c>
      <c r="E407" s="58"/>
      <c r="F407" s="58"/>
      <c r="G407" s="58"/>
      <c r="H407" s="58"/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6" t="s">
        <v>862</v>
      </c>
      <c r="Q407" s="56" t="s">
        <v>861</v>
      </c>
    </row>
    <row r="408" spans="1:17">
      <c r="A408" s="57">
        <v>421</v>
      </c>
      <c r="B408" s="56" t="s">
        <v>3098</v>
      </c>
      <c r="C408" s="56" t="s">
        <v>3120</v>
      </c>
      <c r="D408" s="56" t="s">
        <v>863</v>
      </c>
      <c r="E408" s="58"/>
      <c r="F408" s="58"/>
      <c r="G408" s="58"/>
      <c r="H408" s="58"/>
      <c r="I408" s="58">
        <v>0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6" t="s">
        <v>864</v>
      </c>
      <c r="Q408" s="56" t="s">
        <v>863</v>
      </c>
    </row>
    <row r="409" spans="1:17">
      <c r="A409" s="57">
        <v>422</v>
      </c>
      <c r="B409" s="56" t="s">
        <v>3098</v>
      </c>
      <c r="C409" s="56" t="s">
        <v>3120</v>
      </c>
      <c r="D409" s="56" t="s">
        <v>865</v>
      </c>
      <c r="E409" s="58"/>
      <c r="F409" s="58"/>
      <c r="G409" s="58"/>
      <c r="H409" s="58"/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6" t="s">
        <v>866</v>
      </c>
      <c r="Q409" s="56" t="s">
        <v>865</v>
      </c>
    </row>
    <row r="410" spans="1:17">
      <c r="A410" s="57">
        <v>423</v>
      </c>
      <c r="B410" s="56" t="s">
        <v>3098</v>
      </c>
      <c r="C410" s="56" t="s">
        <v>3120</v>
      </c>
      <c r="D410" s="56" t="s">
        <v>867</v>
      </c>
      <c r="E410" s="58"/>
      <c r="F410" s="58"/>
      <c r="G410" s="58"/>
      <c r="H410" s="58"/>
      <c r="I410" s="58">
        <v>0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6" t="s">
        <v>868</v>
      </c>
      <c r="Q410" s="56" t="s">
        <v>867</v>
      </c>
    </row>
    <row r="411" spans="1:17">
      <c r="A411" s="57">
        <v>424</v>
      </c>
      <c r="B411" s="56" t="s">
        <v>3098</v>
      </c>
      <c r="C411" s="56" t="s">
        <v>3120</v>
      </c>
      <c r="D411" s="56" t="s">
        <v>869</v>
      </c>
      <c r="E411" s="58"/>
      <c r="F411" s="58"/>
      <c r="G411" s="58"/>
      <c r="H411" s="58"/>
      <c r="I411" s="58">
        <v>0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6" t="s">
        <v>870</v>
      </c>
      <c r="Q411" s="56" t="s">
        <v>869</v>
      </c>
    </row>
    <row r="412" spans="1:17">
      <c r="A412" s="57">
        <v>425</v>
      </c>
      <c r="B412" s="56" t="s">
        <v>3098</v>
      </c>
      <c r="C412" s="56" t="s">
        <v>3120</v>
      </c>
      <c r="D412" s="56" t="s">
        <v>871</v>
      </c>
      <c r="E412" s="58"/>
      <c r="F412" s="58"/>
      <c r="G412" s="58"/>
      <c r="H412" s="58"/>
      <c r="I412" s="58">
        <v>0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6" t="s">
        <v>872</v>
      </c>
      <c r="Q412" s="56" t="s">
        <v>871</v>
      </c>
    </row>
    <row r="413" spans="1:17">
      <c r="A413" s="57">
        <v>426</v>
      </c>
      <c r="B413" s="56" t="s">
        <v>3098</v>
      </c>
      <c r="C413" s="56" t="s">
        <v>3120</v>
      </c>
      <c r="D413" s="56" t="s">
        <v>873</v>
      </c>
      <c r="E413" s="58"/>
      <c r="F413" s="58"/>
      <c r="G413" s="58"/>
      <c r="H413" s="58"/>
      <c r="I413" s="58">
        <v>0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6" t="s">
        <v>874</v>
      </c>
      <c r="Q413" s="56" t="s">
        <v>873</v>
      </c>
    </row>
    <row r="414" spans="1:17">
      <c r="A414" s="57">
        <v>427</v>
      </c>
      <c r="B414" s="56" t="s">
        <v>3098</v>
      </c>
      <c r="C414" s="56" t="s">
        <v>3120</v>
      </c>
      <c r="D414" s="56" t="s">
        <v>875</v>
      </c>
      <c r="E414" s="58"/>
      <c r="F414" s="58"/>
      <c r="G414" s="58"/>
      <c r="H414" s="58"/>
      <c r="I414" s="58">
        <v>0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6" t="s">
        <v>876</v>
      </c>
      <c r="Q414" s="56" t="s">
        <v>875</v>
      </c>
    </row>
    <row r="415" spans="1:17">
      <c r="A415" s="57">
        <v>428</v>
      </c>
      <c r="B415" s="56" t="s">
        <v>3098</v>
      </c>
      <c r="C415" s="56" t="s">
        <v>3120</v>
      </c>
      <c r="D415" s="56" t="s">
        <v>877</v>
      </c>
      <c r="E415" s="58"/>
      <c r="F415" s="58"/>
      <c r="G415" s="58"/>
      <c r="H415" s="58"/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6" t="s">
        <v>878</v>
      </c>
      <c r="Q415" s="56" t="s">
        <v>877</v>
      </c>
    </row>
    <row r="416" spans="1:17">
      <c r="A416" s="57">
        <v>429</v>
      </c>
      <c r="B416" s="56" t="s">
        <v>3098</v>
      </c>
      <c r="C416" s="56" t="s">
        <v>3120</v>
      </c>
      <c r="D416" s="56" t="s">
        <v>879</v>
      </c>
      <c r="E416" s="58"/>
      <c r="F416" s="58"/>
      <c r="G416" s="58"/>
      <c r="H416" s="58"/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6" t="s">
        <v>880</v>
      </c>
      <c r="Q416" s="56" t="s">
        <v>879</v>
      </c>
    </row>
    <row r="417" spans="1:17">
      <c r="A417" s="57">
        <v>430</v>
      </c>
      <c r="B417" s="56" t="s">
        <v>3098</v>
      </c>
      <c r="C417" s="56" t="s">
        <v>3120</v>
      </c>
      <c r="D417" s="56" t="s">
        <v>881</v>
      </c>
      <c r="E417" s="58"/>
      <c r="F417" s="58"/>
      <c r="G417" s="58"/>
      <c r="H417" s="58"/>
      <c r="I417" s="58">
        <v>0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6" t="s">
        <v>882</v>
      </c>
      <c r="Q417" s="56" t="s">
        <v>881</v>
      </c>
    </row>
    <row r="418" spans="1:17">
      <c r="A418" s="57">
        <v>431</v>
      </c>
      <c r="B418" s="56" t="s">
        <v>3098</v>
      </c>
      <c r="C418" s="56" t="s">
        <v>3120</v>
      </c>
      <c r="D418" s="56" t="s">
        <v>883</v>
      </c>
      <c r="E418" s="58"/>
      <c r="F418" s="58"/>
      <c r="G418" s="58"/>
      <c r="H418" s="58"/>
      <c r="I418" s="58">
        <v>0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6" t="s">
        <v>884</v>
      </c>
      <c r="Q418" s="56" t="s">
        <v>883</v>
      </c>
    </row>
    <row r="419" spans="1:17">
      <c r="A419" s="57">
        <v>432</v>
      </c>
      <c r="B419" s="56" t="s">
        <v>3098</v>
      </c>
      <c r="C419" s="56" t="s">
        <v>3120</v>
      </c>
      <c r="D419" s="56" t="s">
        <v>885</v>
      </c>
      <c r="E419" s="58"/>
      <c r="F419" s="58"/>
      <c r="G419" s="58"/>
      <c r="H419" s="58"/>
      <c r="I419" s="58">
        <v>0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6" t="s">
        <v>886</v>
      </c>
      <c r="Q419" s="56" t="s">
        <v>885</v>
      </c>
    </row>
    <row r="420" spans="1:17">
      <c r="A420" s="57">
        <v>433</v>
      </c>
      <c r="B420" s="56" t="s">
        <v>3098</v>
      </c>
      <c r="C420" s="56" t="s">
        <v>3120</v>
      </c>
      <c r="D420" s="56" t="s">
        <v>887</v>
      </c>
      <c r="E420" s="58"/>
      <c r="F420" s="58"/>
      <c r="G420" s="58"/>
      <c r="H420" s="58"/>
      <c r="I420" s="58">
        <v>0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6" t="s">
        <v>888</v>
      </c>
      <c r="Q420" s="56" t="s">
        <v>887</v>
      </c>
    </row>
    <row r="421" spans="1:17">
      <c r="A421" s="57">
        <v>434</v>
      </c>
      <c r="B421" s="56" t="s">
        <v>3098</v>
      </c>
      <c r="C421" s="56" t="s">
        <v>3120</v>
      </c>
      <c r="D421" s="56" t="s">
        <v>889</v>
      </c>
      <c r="E421" s="58"/>
      <c r="F421" s="58"/>
      <c r="G421" s="58"/>
      <c r="H421" s="58"/>
      <c r="I421" s="58">
        <v>0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6" t="s">
        <v>507</v>
      </c>
      <c r="Q421" s="56" t="s">
        <v>889</v>
      </c>
    </row>
    <row r="422" spans="1:17">
      <c r="A422" s="57">
        <v>435</v>
      </c>
      <c r="B422" s="56" t="s">
        <v>3098</v>
      </c>
      <c r="C422" s="56" t="s">
        <v>3120</v>
      </c>
      <c r="D422" s="56" t="s">
        <v>890</v>
      </c>
      <c r="E422" s="58"/>
      <c r="F422" s="58"/>
      <c r="G422" s="58"/>
      <c r="H422" s="58"/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6" t="s">
        <v>891</v>
      </c>
      <c r="Q422" s="56" t="s">
        <v>890</v>
      </c>
    </row>
    <row r="423" spans="1:17">
      <c r="A423" s="57">
        <v>436</v>
      </c>
      <c r="B423" s="56" t="s">
        <v>3098</v>
      </c>
      <c r="C423" s="56" t="s">
        <v>3120</v>
      </c>
      <c r="D423" s="56" t="s">
        <v>892</v>
      </c>
      <c r="E423" s="58"/>
      <c r="F423" s="58"/>
      <c r="G423" s="58"/>
      <c r="H423" s="58"/>
      <c r="I423" s="58">
        <v>0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6" t="s">
        <v>893</v>
      </c>
      <c r="Q423" s="56" t="s">
        <v>892</v>
      </c>
    </row>
    <row r="424" spans="1:17">
      <c r="A424" s="57">
        <v>437</v>
      </c>
      <c r="B424" s="56" t="s">
        <v>3098</v>
      </c>
      <c r="C424" s="56" t="s">
        <v>3120</v>
      </c>
      <c r="D424" s="56" t="s">
        <v>894</v>
      </c>
      <c r="E424" s="58"/>
      <c r="F424" s="58"/>
      <c r="G424" s="58"/>
      <c r="H424" s="58"/>
      <c r="I424" s="58">
        <v>0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6" t="s">
        <v>895</v>
      </c>
      <c r="Q424" s="56" t="s">
        <v>894</v>
      </c>
    </row>
    <row r="425" spans="1:17">
      <c r="A425" s="57">
        <v>438</v>
      </c>
      <c r="B425" s="56" t="s">
        <v>3098</v>
      </c>
      <c r="C425" s="56" t="s">
        <v>3120</v>
      </c>
      <c r="D425" s="56" t="s">
        <v>896</v>
      </c>
      <c r="E425" s="58"/>
      <c r="F425" s="58"/>
      <c r="G425" s="58"/>
      <c r="H425" s="58"/>
      <c r="I425" s="58">
        <v>0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6" t="s">
        <v>897</v>
      </c>
      <c r="Q425" s="56" t="s">
        <v>896</v>
      </c>
    </row>
    <row r="426" spans="1:17">
      <c r="A426" s="57">
        <v>439</v>
      </c>
      <c r="B426" s="56" t="s">
        <v>3098</v>
      </c>
      <c r="C426" s="56" t="s">
        <v>3120</v>
      </c>
      <c r="D426" s="56" t="s">
        <v>898</v>
      </c>
      <c r="E426" s="58"/>
      <c r="F426" s="58"/>
      <c r="G426" s="58"/>
      <c r="H426" s="58"/>
      <c r="I426" s="58">
        <v>0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6" t="s">
        <v>899</v>
      </c>
      <c r="Q426" s="56" t="s">
        <v>898</v>
      </c>
    </row>
    <row r="427" spans="1:17">
      <c r="A427" s="57">
        <v>440</v>
      </c>
      <c r="B427" s="56" t="s">
        <v>3098</v>
      </c>
      <c r="C427" s="56" t="s">
        <v>3120</v>
      </c>
      <c r="D427" s="56" t="s">
        <v>900</v>
      </c>
      <c r="E427" s="58"/>
      <c r="F427" s="58"/>
      <c r="G427" s="58"/>
      <c r="H427" s="58"/>
      <c r="I427" s="58">
        <v>0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6" t="s">
        <v>901</v>
      </c>
      <c r="Q427" s="56" t="s">
        <v>900</v>
      </c>
    </row>
    <row r="428" spans="1:17">
      <c r="A428" s="57">
        <v>441</v>
      </c>
      <c r="B428" s="56" t="s">
        <v>3098</v>
      </c>
      <c r="C428" s="56" t="s">
        <v>3120</v>
      </c>
      <c r="D428" s="56" t="s">
        <v>902</v>
      </c>
      <c r="E428" s="58"/>
      <c r="F428" s="58"/>
      <c r="G428" s="58"/>
      <c r="H428" s="58"/>
      <c r="I428" s="58">
        <v>0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6" t="s">
        <v>903</v>
      </c>
      <c r="Q428" s="56" t="s">
        <v>902</v>
      </c>
    </row>
    <row r="429" spans="1:17">
      <c r="A429" s="57">
        <v>442</v>
      </c>
      <c r="B429" s="56" t="s">
        <v>3098</v>
      </c>
      <c r="C429" s="56" t="s">
        <v>3120</v>
      </c>
      <c r="D429" s="56" t="s">
        <v>904</v>
      </c>
      <c r="E429" s="58"/>
      <c r="F429" s="58"/>
      <c r="G429" s="58"/>
      <c r="H429" s="58"/>
      <c r="I429" s="58">
        <v>0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6" t="s">
        <v>905</v>
      </c>
      <c r="Q429" s="56" t="s">
        <v>904</v>
      </c>
    </row>
    <row r="430" spans="1:17">
      <c r="A430" s="57">
        <v>443</v>
      </c>
      <c r="B430" s="56" t="s">
        <v>3098</v>
      </c>
      <c r="C430" s="56" t="s">
        <v>3120</v>
      </c>
      <c r="D430" s="56" t="s">
        <v>906</v>
      </c>
      <c r="E430" s="58"/>
      <c r="F430" s="58"/>
      <c r="G430" s="58"/>
      <c r="H430" s="58"/>
      <c r="I430" s="58">
        <v>0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6" t="s">
        <v>907</v>
      </c>
      <c r="Q430" s="56" t="s">
        <v>906</v>
      </c>
    </row>
    <row r="431" spans="1:17">
      <c r="A431" s="57">
        <v>444</v>
      </c>
      <c r="B431" s="56" t="s">
        <v>3098</v>
      </c>
      <c r="C431" s="56" t="s">
        <v>3120</v>
      </c>
      <c r="D431" s="56" t="s">
        <v>908</v>
      </c>
      <c r="E431" s="58"/>
      <c r="F431" s="58"/>
      <c r="G431" s="58"/>
      <c r="H431" s="58"/>
      <c r="I431" s="58">
        <v>0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6" t="s">
        <v>909</v>
      </c>
      <c r="Q431" s="56" t="s">
        <v>908</v>
      </c>
    </row>
    <row r="432" spans="1:17">
      <c r="A432" s="57">
        <v>445</v>
      </c>
      <c r="B432" s="56" t="s">
        <v>3098</v>
      </c>
      <c r="C432" s="56" t="s">
        <v>3120</v>
      </c>
      <c r="D432" s="56" t="s">
        <v>910</v>
      </c>
      <c r="E432" s="58"/>
      <c r="F432" s="58"/>
      <c r="G432" s="58"/>
      <c r="H432" s="58"/>
      <c r="I432" s="58">
        <v>0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6" t="s">
        <v>911</v>
      </c>
      <c r="Q432" s="56" t="s">
        <v>910</v>
      </c>
    </row>
    <row r="433" spans="1:17">
      <c r="A433" s="57">
        <v>446</v>
      </c>
      <c r="B433" s="56" t="s">
        <v>3098</v>
      </c>
      <c r="C433" s="56" t="s">
        <v>3120</v>
      </c>
      <c r="D433" s="56" t="s">
        <v>912</v>
      </c>
      <c r="E433" s="58"/>
      <c r="F433" s="58"/>
      <c r="G433" s="58"/>
      <c r="H433" s="58"/>
      <c r="I433" s="58">
        <v>0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6" t="s">
        <v>913</v>
      </c>
      <c r="Q433" s="56" t="s">
        <v>912</v>
      </c>
    </row>
    <row r="434" spans="1:17">
      <c r="A434" s="57">
        <v>447</v>
      </c>
      <c r="B434" s="56" t="s">
        <v>3098</v>
      </c>
      <c r="C434" s="56" t="s">
        <v>3120</v>
      </c>
      <c r="D434" s="56" t="s">
        <v>914</v>
      </c>
      <c r="E434" s="58"/>
      <c r="F434" s="58"/>
      <c r="G434" s="58"/>
      <c r="H434" s="58"/>
      <c r="I434" s="58">
        <v>0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6" t="s">
        <v>915</v>
      </c>
      <c r="Q434" s="56" t="s">
        <v>914</v>
      </c>
    </row>
    <row r="435" spans="1:17">
      <c r="A435" s="57">
        <v>448</v>
      </c>
      <c r="B435" s="56" t="s">
        <v>3098</v>
      </c>
      <c r="C435" s="56" t="s">
        <v>3120</v>
      </c>
      <c r="D435" s="56" t="s">
        <v>916</v>
      </c>
      <c r="E435" s="58"/>
      <c r="F435" s="58"/>
      <c r="G435" s="58"/>
      <c r="H435" s="58"/>
      <c r="I435" s="58">
        <v>0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6" t="s">
        <v>917</v>
      </c>
      <c r="Q435" s="56" t="s">
        <v>916</v>
      </c>
    </row>
    <row r="436" spans="1:17">
      <c r="A436" s="57">
        <v>449</v>
      </c>
      <c r="B436" s="56" t="s">
        <v>3098</v>
      </c>
      <c r="C436" s="56" t="s">
        <v>3120</v>
      </c>
      <c r="D436" s="56" t="s">
        <v>918</v>
      </c>
      <c r="E436" s="58"/>
      <c r="F436" s="58"/>
      <c r="G436" s="58"/>
      <c r="H436" s="58"/>
      <c r="I436" s="58">
        <v>0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6" t="s">
        <v>919</v>
      </c>
      <c r="Q436" s="56" t="s">
        <v>918</v>
      </c>
    </row>
    <row r="437" spans="1:17">
      <c r="A437" s="57">
        <v>450</v>
      </c>
      <c r="B437" s="56" t="s">
        <v>3098</v>
      </c>
      <c r="C437" s="56" t="s">
        <v>3120</v>
      </c>
      <c r="D437" s="56" t="s">
        <v>920</v>
      </c>
      <c r="E437" s="58"/>
      <c r="F437" s="58"/>
      <c r="G437" s="58"/>
      <c r="H437" s="58"/>
      <c r="I437" s="58">
        <v>0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6" t="s">
        <v>921</v>
      </c>
      <c r="Q437" s="56" t="s">
        <v>920</v>
      </c>
    </row>
    <row r="438" spans="1:17">
      <c r="A438" s="57">
        <v>451</v>
      </c>
      <c r="B438" s="56" t="s">
        <v>3098</v>
      </c>
      <c r="C438" s="56" t="s">
        <v>3120</v>
      </c>
      <c r="D438" s="56" t="s">
        <v>922</v>
      </c>
      <c r="E438" s="58"/>
      <c r="F438" s="58"/>
      <c r="G438" s="58"/>
      <c r="H438" s="58"/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6" t="s">
        <v>923</v>
      </c>
      <c r="Q438" s="56" t="s">
        <v>922</v>
      </c>
    </row>
    <row r="439" spans="1:17">
      <c r="A439" s="57">
        <v>452</v>
      </c>
      <c r="B439" s="56" t="s">
        <v>3098</v>
      </c>
      <c r="C439" s="56" t="s">
        <v>3120</v>
      </c>
      <c r="D439" s="56" t="s">
        <v>924</v>
      </c>
      <c r="E439" s="58"/>
      <c r="F439" s="58"/>
      <c r="G439" s="58"/>
      <c r="H439" s="58"/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6" t="s">
        <v>925</v>
      </c>
      <c r="Q439" s="56" t="s">
        <v>924</v>
      </c>
    </row>
    <row r="440" spans="1:17">
      <c r="A440" s="57">
        <v>453</v>
      </c>
      <c r="B440" s="56" t="s">
        <v>3098</v>
      </c>
      <c r="C440" s="56" t="s">
        <v>3120</v>
      </c>
      <c r="D440" s="56" t="s">
        <v>926</v>
      </c>
      <c r="E440" s="58"/>
      <c r="F440" s="58"/>
      <c r="G440" s="58"/>
      <c r="H440" s="58"/>
      <c r="I440" s="58">
        <v>3736</v>
      </c>
      <c r="J440" s="58">
        <v>145</v>
      </c>
      <c r="K440" s="58"/>
      <c r="L440" s="58"/>
      <c r="M440" s="58">
        <v>0</v>
      </c>
      <c r="N440" s="58">
        <v>0</v>
      </c>
      <c r="O440" s="56" t="s">
        <v>927</v>
      </c>
      <c r="Q440" s="56" t="s">
        <v>926</v>
      </c>
    </row>
    <row r="441" spans="1:17">
      <c r="A441" s="57">
        <v>454</v>
      </c>
      <c r="B441" s="56" t="s">
        <v>3098</v>
      </c>
      <c r="C441" s="56" t="s">
        <v>3120</v>
      </c>
      <c r="D441" s="56" t="s">
        <v>928</v>
      </c>
      <c r="E441" s="58"/>
      <c r="F441" s="58"/>
      <c r="G441" s="58"/>
      <c r="H441" s="58"/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6" t="s">
        <v>929</v>
      </c>
      <c r="Q441" s="56" t="s">
        <v>928</v>
      </c>
    </row>
    <row r="442" spans="1:17">
      <c r="A442" s="57">
        <v>455</v>
      </c>
      <c r="B442" s="56" t="s">
        <v>3098</v>
      </c>
      <c r="C442" s="56" t="s">
        <v>3120</v>
      </c>
      <c r="D442" s="56" t="s">
        <v>930</v>
      </c>
      <c r="E442" s="58"/>
      <c r="F442" s="58"/>
      <c r="G442" s="58"/>
      <c r="H442" s="58"/>
      <c r="I442" s="58">
        <v>0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6" t="s">
        <v>931</v>
      </c>
      <c r="Q442" s="56" t="s">
        <v>930</v>
      </c>
    </row>
    <row r="443" spans="1:17">
      <c r="A443" s="57">
        <v>456</v>
      </c>
      <c r="B443" s="56" t="s">
        <v>3098</v>
      </c>
      <c r="C443" s="56" t="s">
        <v>3120</v>
      </c>
      <c r="D443" s="56" t="s">
        <v>932</v>
      </c>
      <c r="E443" s="58"/>
      <c r="F443" s="58"/>
      <c r="G443" s="58"/>
      <c r="H443" s="58"/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6" t="s">
        <v>933</v>
      </c>
      <c r="Q443" s="56" t="s">
        <v>932</v>
      </c>
    </row>
    <row r="444" spans="1:17">
      <c r="A444" s="57">
        <v>457</v>
      </c>
      <c r="B444" s="56" t="s">
        <v>3098</v>
      </c>
      <c r="C444" s="56" t="s">
        <v>3120</v>
      </c>
      <c r="D444" s="56" t="s">
        <v>934</v>
      </c>
      <c r="E444" s="58"/>
      <c r="F444" s="58"/>
      <c r="G444" s="58"/>
      <c r="H444" s="58"/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6" t="s">
        <v>935</v>
      </c>
      <c r="Q444" s="56" t="s">
        <v>934</v>
      </c>
    </row>
    <row r="445" spans="1:17">
      <c r="A445" s="57">
        <v>458</v>
      </c>
      <c r="B445" s="56" t="s">
        <v>3098</v>
      </c>
      <c r="C445" s="56" t="s">
        <v>3120</v>
      </c>
      <c r="D445" s="56" t="s">
        <v>936</v>
      </c>
      <c r="E445" s="58"/>
      <c r="F445" s="58"/>
      <c r="G445" s="58"/>
      <c r="H445" s="58"/>
      <c r="I445" s="58">
        <v>0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6" t="s">
        <v>937</v>
      </c>
      <c r="Q445" s="56" t="s">
        <v>936</v>
      </c>
    </row>
    <row r="446" spans="1:17">
      <c r="A446" s="57">
        <v>459</v>
      </c>
      <c r="B446" s="56" t="s">
        <v>3098</v>
      </c>
      <c r="C446" s="56" t="s">
        <v>3120</v>
      </c>
      <c r="D446" s="56" t="s">
        <v>938</v>
      </c>
      <c r="E446" s="58"/>
      <c r="F446" s="58"/>
      <c r="G446" s="58"/>
      <c r="H446" s="58"/>
      <c r="I446" s="58">
        <v>0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6" t="s">
        <v>939</v>
      </c>
      <c r="Q446" s="56" t="s">
        <v>938</v>
      </c>
    </row>
    <row r="447" spans="1:17">
      <c r="A447" s="57">
        <v>460</v>
      </c>
      <c r="B447" s="56" t="s">
        <v>3098</v>
      </c>
      <c r="C447" s="56" t="s">
        <v>3120</v>
      </c>
      <c r="D447" s="56" t="s">
        <v>940</v>
      </c>
      <c r="E447" s="58"/>
      <c r="F447" s="58"/>
      <c r="G447" s="58"/>
      <c r="H447" s="58"/>
      <c r="I447" s="58">
        <v>0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6" t="s">
        <v>941</v>
      </c>
      <c r="Q447" s="56" t="s">
        <v>940</v>
      </c>
    </row>
    <row r="448" spans="1:17">
      <c r="A448" s="57">
        <v>461</v>
      </c>
      <c r="B448" s="56" t="s">
        <v>3098</v>
      </c>
      <c r="C448" s="56" t="s">
        <v>3120</v>
      </c>
      <c r="D448" s="56" t="s">
        <v>942</v>
      </c>
      <c r="E448" s="58"/>
      <c r="F448" s="58"/>
      <c r="G448" s="58"/>
      <c r="H448" s="58"/>
      <c r="I448" s="58">
        <v>0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6" t="s">
        <v>943</v>
      </c>
      <c r="Q448" s="56" t="s">
        <v>942</v>
      </c>
    </row>
    <row r="449" spans="1:17">
      <c r="A449" s="57">
        <v>462</v>
      </c>
      <c r="B449" s="56" t="s">
        <v>3098</v>
      </c>
      <c r="C449" s="56" t="s">
        <v>3120</v>
      </c>
      <c r="D449" s="56" t="s">
        <v>944</v>
      </c>
      <c r="E449" s="58"/>
      <c r="F449" s="58"/>
      <c r="G449" s="58"/>
      <c r="H449" s="58"/>
      <c r="I449" s="58">
        <v>0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6" t="s">
        <v>945</v>
      </c>
      <c r="Q449" s="56" t="s">
        <v>944</v>
      </c>
    </row>
    <row r="450" spans="1:17">
      <c r="A450" s="57">
        <v>463</v>
      </c>
      <c r="B450" s="56" t="s">
        <v>3098</v>
      </c>
      <c r="C450" s="56" t="s">
        <v>3120</v>
      </c>
      <c r="D450" s="56" t="s">
        <v>946</v>
      </c>
      <c r="E450" s="58"/>
      <c r="F450" s="58"/>
      <c r="G450" s="58"/>
      <c r="H450" s="58"/>
      <c r="I450" s="58">
        <v>0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6" t="s">
        <v>947</v>
      </c>
      <c r="Q450" s="56" t="s">
        <v>946</v>
      </c>
    </row>
    <row r="451" spans="1:17">
      <c r="A451" s="57">
        <v>464</v>
      </c>
      <c r="B451" s="56" t="s">
        <v>3098</v>
      </c>
      <c r="C451" s="56" t="s">
        <v>3120</v>
      </c>
      <c r="D451" s="56" t="s">
        <v>948</v>
      </c>
      <c r="E451" s="58"/>
      <c r="F451" s="58"/>
      <c r="G451" s="58"/>
      <c r="H451" s="58"/>
      <c r="I451" s="58">
        <v>0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6" t="s">
        <v>949</v>
      </c>
      <c r="Q451" s="56" t="s">
        <v>948</v>
      </c>
    </row>
    <row r="452" spans="1:17">
      <c r="A452" s="57">
        <v>465</v>
      </c>
      <c r="B452" s="56" t="s">
        <v>3098</v>
      </c>
      <c r="C452" s="56" t="s">
        <v>3120</v>
      </c>
      <c r="D452" s="56" t="s">
        <v>950</v>
      </c>
      <c r="E452" s="58"/>
      <c r="F452" s="58"/>
      <c r="G452" s="58"/>
      <c r="H452" s="58"/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6" t="s">
        <v>951</v>
      </c>
      <c r="Q452" s="56" t="s">
        <v>950</v>
      </c>
    </row>
    <row r="453" spans="1:17">
      <c r="A453" s="57">
        <v>466</v>
      </c>
      <c r="B453" s="56" t="s">
        <v>3098</v>
      </c>
      <c r="C453" s="56" t="s">
        <v>3120</v>
      </c>
      <c r="D453" s="56" t="s">
        <v>952</v>
      </c>
      <c r="E453" s="58"/>
      <c r="F453" s="58"/>
      <c r="G453" s="58"/>
      <c r="H453" s="58"/>
      <c r="I453" s="58">
        <v>0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6" t="s">
        <v>953</v>
      </c>
      <c r="Q453" s="56" t="s">
        <v>952</v>
      </c>
    </row>
    <row r="454" spans="1:17">
      <c r="A454" s="57">
        <v>467</v>
      </c>
      <c r="B454" s="56" t="s">
        <v>3098</v>
      </c>
      <c r="C454" s="56" t="s">
        <v>3120</v>
      </c>
      <c r="D454" s="56" t="s">
        <v>954</v>
      </c>
      <c r="E454" s="58"/>
      <c r="F454" s="58"/>
      <c r="G454" s="58"/>
      <c r="H454" s="58"/>
      <c r="I454" s="58">
        <v>0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6" t="s">
        <v>955</v>
      </c>
      <c r="Q454" s="56" t="s">
        <v>954</v>
      </c>
    </row>
    <row r="455" spans="1:17">
      <c r="A455" s="57">
        <v>469</v>
      </c>
      <c r="B455" s="56" t="s">
        <v>3097</v>
      </c>
      <c r="C455" s="56" t="s">
        <v>3121</v>
      </c>
      <c r="D455" s="56" t="s">
        <v>959</v>
      </c>
      <c r="E455" s="58"/>
      <c r="F455" s="58"/>
      <c r="G455" s="58"/>
      <c r="H455" s="58"/>
      <c r="I455" s="58">
        <v>3836</v>
      </c>
      <c r="J455" s="58">
        <v>173</v>
      </c>
      <c r="K455" s="58">
        <v>159</v>
      </c>
      <c r="L455" s="58">
        <v>6</v>
      </c>
      <c r="M455" s="58">
        <v>2748</v>
      </c>
      <c r="N455" s="58">
        <v>23</v>
      </c>
      <c r="O455" s="56" t="s">
        <v>960</v>
      </c>
      <c r="Q455" s="56" t="s">
        <v>959</v>
      </c>
    </row>
    <row r="456" spans="1:17">
      <c r="A456" s="57">
        <v>471</v>
      </c>
      <c r="B456" s="56" t="s">
        <v>3098</v>
      </c>
      <c r="C456" s="56" t="s">
        <v>3121</v>
      </c>
      <c r="D456" s="56" t="s">
        <v>963</v>
      </c>
      <c r="E456" s="58"/>
      <c r="F456" s="58"/>
      <c r="G456" s="58"/>
      <c r="H456" s="58"/>
      <c r="I456" s="58">
        <v>0</v>
      </c>
      <c r="J456" s="58">
        <v>0</v>
      </c>
      <c r="K456" s="58">
        <v>0</v>
      </c>
      <c r="L456" s="58">
        <v>0</v>
      </c>
      <c r="M456" s="81">
        <v>0</v>
      </c>
      <c r="N456" s="58">
        <v>0</v>
      </c>
      <c r="O456" s="56" t="s">
        <v>964</v>
      </c>
      <c r="Q456" s="56" t="s">
        <v>963</v>
      </c>
    </row>
    <row r="457" spans="1:17">
      <c r="A457" s="57">
        <v>472</v>
      </c>
      <c r="B457" s="56" t="s">
        <v>3098</v>
      </c>
      <c r="C457" s="56" t="s">
        <v>3121</v>
      </c>
      <c r="D457" s="56" t="s">
        <v>965</v>
      </c>
      <c r="E457" s="58"/>
      <c r="F457" s="58"/>
      <c r="G457" s="58"/>
      <c r="H457" s="58"/>
      <c r="I457" s="58">
        <v>0</v>
      </c>
      <c r="J457" s="58">
        <v>0</v>
      </c>
      <c r="K457" s="58">
        <v>0</v>
      </c>
      <c r="L457" s="58">
        <v>0</v>
      </c>
      <c r="M457" s="58">
        <v>0</v>
      </c>
      <c r="N457" s="58">
        <v>0</v>
      </c>
      <c r="O457" s="56" t="s">
        <v>966</v>
      </c>
      <c r="Q457" s="56" t="s">
        <v>965</v>
      </c>
    </row>
    <row r="458" spans="1:17">
      <c r="A458" s="57">
        <v>473</v>
      </c>
      <c r="B458" s="56" t="s">
        <v>3098</v>
      </c>
      <c r="C458" s="56" t="s">
        <v>3121</v>
      </c>
      <c r="D458" s="56" t="s">
        <v>967</v>
      </c>
      <c r="E458" s="58"/>
      <c r="F458" s="58"/>
      <c r="G458" s="58"/>
      <c r="H458" s="58"/>
      <c r="I458" s="58">
        <v>0</v>
      </c>
      <c r="J458" s="58">
        <v>0</v>
      </c>
      <c r="K458" s="58">
        <v>0</v>
      </c>
      <c r="L458" s="58">
        <v>0</v>
      </c>
      <c r="M458" s="58">
        <v>0</v>
      </c>
      <c r="N458" s="58">
        <v>0</v>
      </c>
      <c r="O458" s="56" t="s">
        <v>968</v>
      </c>
      <c r="Q458" s="56" t="s">
        <v>967</v>
      </c>
    </row>
    <row r="459" spans="1:17">
      <c r="A459" s="57">
        <v>474</v>
      </c>
      <c r="B459" s="56" t="s">
        <v>3098</v>
      </c>
      <c r="C459" s="56" t="s">
        <v>3121</v>
      </c>
      <c r="D459" s="56" t="s">
        <v>969</v>
      </c>
      <c r="E459" s="58"/>
      <c r="F459" s="58"/>
      <c r="G459" s="58"/>
      <c r="H459" s="58"/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6" t="s">
        <v>970</v>
      </c>
      <c r="Q459" s="56" t="s">
        <v>969</v>
      </c>
    </row>
    <row r="460" spans="1:17">
      <c r="A460" s="57">
        <v>475</v>
      </c>
      <c r="B460" s="56" t="s">
        <v>3098</v>
      </c>
      <c r="C460" s="56" t="s">
        <v>3121</v>
      </c>
      <c r="D460" s="56" t="s">
        <v>971</v>
      </c>
      <c r="E460" s="58"/>
      <c r="F460" s="58"/>
      <c r="G460" s="58"/>
      <c r="H460" s="58"/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6" t="s">
        <v>972</v>
      </c>
      <c r="Q460" s="56" t="s">
        <v>971</v>
      </c>
    </row>
    <row r="461" spans="1:17">
      <c r="A461" s="57">
        <v>476</v>
      </c>
      <c r="B461" s="56" t="s">
        <v>3098</v>
      </c>
      <c r="C461" s="56" t="s">
        <v>3121</v>
      </c>
      <c r="D461" s="56" t="s">
        <v>973</v>
      </c>
      <c r="E461" s="58"/>
      <c r="F461" s="58"/>
      <c r="G461" s="58"/>
      <c r="H461" s="58"/>
      <c r="I461" s="58">
        <v>0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6" t="s">
        <v>974</v>
      </c>
      <c r="Q461" s="56" t="s">
        <v>973</v>
      </c>
    </row>
    <row r="462" spans="1:17">
      <c r="A462" s="57">
        <v>477</v>
      </c>
      <c r="B462" s="56" t="s">
        <v>3098</v>
      </c>
      <c r="C462" s="56" t="s">
        <v>3121</v>
      </c>
      <c r="D462" s="56" t="s">
        <v>975</v>
      </c>
      <c r="E462" s="58"/>
      <c r="F462" s="58"/>
      <c r="G462" s="58"/>
      <c r="H462" s="58"/>
      <c r="I462" s="58">
        <v>0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6" t="s">
        <v>976</v>
      </c>
      <c r="Q462" s="56" t="s">
        <v>975</v>
      </c>
    </row>
    <row r="463" spans="1:17">
      <c r="A463" s="57">
        <v>478</v>
      </c>
      <c r="B463" s="56" t="s">
        <v>3098</v>
      </c>
      <c r="C463" s="56" t="s">
        <v>3121</v>
      </c>
      <c r="D463" s="56" t="s">
        <v>977</v>
      </c>
      <c r="E463" s="58"/>
      <c r="F463" s="58"/>
      <c r="G463" s="58"/>
      <c r="H463" s="58"/>
      <c r="I463" s="58">
        <v>0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6" t="s">
        <v>978</v>
      </c>
      <c r="Q463" s="56" t="s">
        <v>977</v>
      </c>
    </row>
    <row r="464" spans="1:17">
      <c r="A464" s="57">
        <v>479</v>
      </c>
      <c r="B464" s="56" t="s">
        <v>3098</v>
      </c>
      <c r="C464" s="56" t="s">
        <v>3121</v>
      </c>
      <c r="D464" s="56" t="s">
        <v>979</v>
      </c>
      <c r="E464" s="58"/>
      <c r="F464" s="58"/>
      <c r="G464" s="58"/>
      <c r="H464" s="58"/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6" t="s">
        <v>980</v>
      </c>
      <c r="Q464" s="56" t="s">
        <v>979</v>
      </c>
    </row>
    <row r="465" spans="1:17">
      <c r="A465" s="57">
        <v>480</v>
      </c>
      <c r="B465" s="56" t="s">
        <v>3098</v>
      </c>
      <c r="C465" s="56" t="s">
        <v>3121</v>
      </c>
      <c r="D465" s="56" t="s">
        <v>981</v>
      </c>
      <c r="E465" s="58"/>
      <c r="F465" s="58"/>
      <c r="G465" s="58"/>
      <c r="H465" s="58"/>
      <c r="I465" s="58">
        <v>0</v>
      </c>
      <c r="J465" s="58">
        <v>0</v>
      </c>
      <c r="K465" s="58">
        <v>0</v>
      </c>
      <c r="L465" s="58">
        <v>0</v>
      </c>
      <c r="M465" s="58">
        <v>0</v>
      </c>
      <c r="N465" s="58">
        <v>0</v>
      </c>
      <c r="O465" s="56" t="s">
        <v>982</v>
      </c>
      <c r="Q465" s="56" t="s">
        <v>981</v>
      </c>
    </row>
    <row r="466" spans="1:17">
      <c r="A466" s="57">
        <v>481</v>
      </c>
      <c r="B466" s="56" t="s">
        <v>3098</v>
      </c>
      <c r="C466" s="56" t="s">
        <v>3121</v>
      </c>
      <c r="D466" s="56" t="s">
        <v>983</v>
      </c>
      <c r="E466" s="58"/>
      <c r="F466" s="58"/>
      <c r="G466" s="58"/>
      <c r="H466" s="58"/>
      <c r="I466" s="58">
        <v>0</v>
      </c>
      <c r="J466" s="58">
        <v>0</v>
      </c>
      <c r="K466" s="58">
        <v>0</v>
      </c>
      <c r="L466" s="58">
        <v>0</v>
      </c>
      <c r="M466" s="58">
        <v>0</v>
      </c>
      <c r="N466" s="58">
        <v>0</v>
      </c>
      <c r="O466" s="56" t="s">
        <v>984</v>
      </c>
      <c r="Q466" s="56" t="s">
        <v>983</v>
      </c>
    </row>
    <row r="467" spans="1:17">
      <c r="A467" s="57">
        <v>482</v>
      </c>
      <c r="B467" s="56" t="s">
        <v>3098</v>
      </c>
      <c r="C467" s="56" t="s">
        <v>3121</v>
      </c>
      <c r="D467" s="56" t="s">
        <v>985</v>
      </c>
      <c r="E467" s="58"/>
      <c r="F467" s="58"/>
      <c r="G467" s="58"/>
      <c r="H467" s="58"/>
      <c r="I467" s="58">
        <v>0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6" t="s">
        <v>986</v>
      </c>
      <c r="Q467" s="56" t="s">
        <v>985</v>
      </c>
    </row>
    <row r="468" spans="1:17">
      <c r="A468" s="57">
        <v>483</v>
      </c>
      <c r="B468" s="56" t="s">
        <v>3098</v>
      </c>
      <c r="C468" s="56" t="s">
        <v>3121</v>
      </c>
      <c r="D468" s="56" t="s">
        <v>987</v>
      </c>
      <c r="E468" s="58"/>
      <c r="F468" s="58"/>
      <c r="G468" s="58"/>
      <c r="H468" s="58"/>
      <c r="I468" s="58">
        <v>0</v>
      </c>
      <c r="J468" s="58">
        <v>0</v>
      </c>
      <c r="K468" s="58">
        <v>0</v>
      </c>
      <c r="L468" s="58">
        <v>0</v>
      </c>
      <c r="M468" s="58">
        <v>0</v>
      </c>
      <c r="N468" s="58">
        <v>0</v>
      </c>
      <c r="O468" s="56" t="s">
        <v>988</v>
      </c>
      <c r="Q468" s="56" t="s">
        <v>987</v>
      </c>
    </row>
    <row r="469" spans="1:17">
      <c r="A469" s="57">
        <v>484</v>
      </c>
      <c r="B469" s="56" t="s">
        <v>3098</v>
      </c>
      <c r="C469" s="56" t="s">
        <v>3121</v>
      </c>
      <c r="D469" s="56" t="s">
        <v>989</v>
      </c>
      <c r="E469" s="58"/>
      <c r="F469" s="58"/>
      <c r="G469" s="58"/>
      <c r="H469" s="58"/>
      <c r="I469" s="58">
        <v>0</v>
      </c>
      <c r="J469" s="58">
        <v>0</v>
      </c>
      <c r="K469" s="58">
        <v>0</v>
      </c>
      <c r="L469" s="58">
        <v>0</v>
      </c>
      <c r="M469" s="58">
        <v>0</v>
      </c>
      <c r="N469" s="58">
        <v>0</v>
      </c>
      <c r="O469" s="56" t="s">
        <v>990</v>
      </c>
      <c r="Q469" s="56" t="s">
        <v>989</v>
      </c>
    </row>
    <row r="470" spans="1:17">
      <c r="A470" s="57">
        <v>485</v>
      </c>
      <c r="B470" s="56" t="s">
        <v>3098</v>
      </c>
      <c r="C470" s="56" t="s">
        <v>3121</v>
      </c>
      <c r="D470" s="56" t="s">
        <v>991</v>
      </c>
      <c r="E470" s="58"/>
      <c r="F470" s="58"/>
      <c r="G470" s="58"/>
      <c r="H470" s="58"/>
      <c r="I470" s="58">
        <v>0</v>
      </c>
      <c r="J470" s="58">
        <v>0</v>
      </c>
      <c r="K470" s="58">
        <v>0</v>
      </c>
      <c r="L470" s="58">
        <v>0</v>
      </c>
      <c r="M470" s="58">
        <v>0</v>
      </c>
      <c r="N470" s="58">
        <v>0</v>
      </c>
      <c r="O470" s="56" t="s">
        <v>992</v>
      </c>
      <c r="Q470" s="56" t="s">
        <v>991</v>
      </c>
    </row>
    <row r="471" spans="1:17">
      <c r="A471" s="57">
        <v>486</v>
      </c>
      <c r="B471" s="56" t="s">
        <v>3098</v>
      </c>
      <c r="C471" s="56" t="s">
        <v>3121</v>
      </c>
      <c r="D471" s="56" t="s">
        <v>993</v>
      </c>
      <c r="E471" s="58"/>
      <c r="F471" s="58"/>
      <c r="G471" s="58"/>
      <c r="H471" s="58"/>
      <c r="I471" s="58">
        <v>0</v>
      </c>
      <c r="J471" s="58">
        <v>0</v>
      </c>
      <c r="K471" s="58">
        <v>0</v>
      </c>
      <c r="L471" s="58">
        <v>0</v>
      </c>
      <c r="M471" s="58">
        <v>0</v>
      </c>
      <c r="N471" s="58">
        <v>0</v>
      </c>
      <c r="O471" s="56" t="s">
        <v>994</v>
      </c>
      <c r="Q471" s="56" t="s">
        <v>993</v>
      </c>
    </row>
    <row r="472" spans="1:17">
      <c r="A472" s="57">
        <v>487</v>
      </c>
      <c r="B472" s="56" t="s">
        <v>3098</v>
      </c>
      <c r="C472" s="56" t="s">
        <v>3121</v>
      </c>
      <c r="D472" s="56" t="s">
        <v>995</v>
      </c>
      <c r="E472" s="58"/>
      <c r="F472" s="58"/>
      <c r="G472" s="58"/>
      <c r="H472" s="58"/>
      <c r="I472" s="58">
        <v>0</v>
      </c>
      <c r="J472" s="58">
        <v>0</v>
      </c>
      <c r="K472" s="58">
        <v>0</v>
      </c>
      <c r="L472" s="58">
        <v>0</v>
      </c>
      <c r="M472" s="58">
        <v>0</v>
      </c>
      <c r="N472" s="58">
        <v>0</v>
      </c>
      <c r="O472" s="56" t="s">
        <v>996</v>
      </c>
      <c r="Q472" s="56" t="s">
        <v>995</v>
      </c>
    </row>
    <row r="473" spans="1:17">
      <c r="A473" s="57">
        <v>488</v>
      </c>
      <c r="B473" s="56" t="s">
        <v>3098</v>
      </c>
      <c r="C473" s="56" t="s">
        <v>3121</v>
      </c>
      <c r="D473" s="56" t="s">
        <v>997</v>
      </c>
      <c r="E473" s="58"/>
      <c r="F473" s="58"/>
      <c r="G473" s="58"/>
      <c r="H473" s="58"/>
      <c r="I473" s="58">
        <v>0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6" t="s">
        <v>998</v>
      </c>
      <c r="Q473" s="56" t="s">
        <v>997</v>
      </c>
    </row>
    <row r="474" spans="1:17">
      <c r="A474" s="57">
        <v>489</v>
      </c>
      <c r="B474" s="56" t="s">
        <v>3098</v>
      </c>
      <c r="C474" s="56" t="s">
        <v>3121</v>
      </c>
      <c r="D474" s="56" t="s">
        <v>999</v>
      </c>
      <c r="E474" s="58"/>
      <c r="F474" s="58"/>
      <c r="G474" s="58"/>
      <c r="H474" s="58"/>
      <c r="I474" s="58">
        <v>0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6" t="s">
        <v>1000</v>
      </c>
      <c r="Q474" s="56" t="s">
        <v>999</v>
      </c>
    </row>
    <row r="475" spans="1:17">
      <c r="A475" s="57">
        <v>490</v>
      </c>
      <c r="B475" s="56" t="s">
        <v>3098</v>
      </c>
      <c r="C475" s="56" t="s">
        <v>3121</v>
      </c>
      <c r="D475" s="56" t="s">
        <v>1001</v>
      </c>
      <c r="E475" s="58"/>
      <c r="F475" s="58"/>
      <c r="G475" s="58"/>
      <c r="H475" s="58"/>
      <c r="I475" s="58">
        <v>0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6" t="s">
        <v>1002</v>
      </c>
      <c r="Q475" s="56" t="s">
        <v>1001</v>
      </c>
    </row>
    <row r="476" spans="1:17">
      <c r="A476" s="57">
        <v>491</v>
      </c>
      <c r="B476" s="56" t="s">
        <v>3098</v>
      </c>
      <c r="C476" s="56" t="s">
        <v>3121</v>
      </c>
      <c r="D476" s="56" t="s">
        <v>1003</v>
      </c>
      <c r="E476" s="58"/>
      <c r="F476" s="58"/>
      <c r="G476" s="58"/>
      <c r="H476" s="58"/>
      <c r="I476" s="58">
        <v>0</v>
      </c>
      <c r="J476" s="58">
        <v>0</v>
      </c>
      <c r="K476" s="58">
        <v>0</v>
      </c>
      <c r="L476" s="58">
        <v>0</v>
      </c>
      <c r="M476" s="58">
        <v>0</v>
      </c>
      <c r="N476" s="58">
        <v>0</v>
      </c>
      <c r="O476" s="56" t="s">
        <v>1004</v>
      </c>
      <c r="Q476" s="56" t="s">
        <v>1003</v>
      </c>
    </row>
    <row r="477" spans="1:17">
      <c r="A477" s="57">
        <v>492</v>
      </c>
      <c r="B477" s="56" t="s">
        <v>3098</v>
      </c>
      <c r="C477" s="56" t="s">
        <v>3121</v>
      </c>
      <c r="D477" s="56" t="s">
        <v>1005</v>
      </c>
      <c r="E477" s="58"/>
      <c r="F477" s="58"/>
      <c r="G477" s="58"/>
      <c r="H477" s="58"/>
      <c r="I477" s="58">
        <v>0</v>
      </c>
      <c r="J477" s="58">
        <v>0</v>
      </c>
      <c r="K477" s="58">
        <v>0</v>
      </c>
      <c r="L477" s="58">
        <v>0</v>
      </c>
      <c r="M477" s="58">
        <v>0</v>
      </c>
      <c r="N477" s="58">
        <v>0</v>
      </c>
      <c r="O477" s="56" t="s">
        <v>1006</v>
      </c>
      <c r="Q477" s="56" t="s">
        <v>1005</v>
      </c>
    </row>
    <row r="478" spans="1:17">
      <c r="A478" s="57">
        <v>493</v>
      </c>
      <c r="B478" s="56" t="s">
        <v>3098</v>
      </c>
      <c r="C478" s="56" t="s">
        <v>3121</v>
      </c>
      <c r="D478" s="56" t="s">
        <v>1007</v>
      </c>
      <c r="E478" s="58"/>
      <c r="F478" s="58"/>
      <c r="G478" s="58"/>
      <c r="H478" s="58"/>
      <c r="I478" s="58">
        <v>0</v>
      </c>
      <c r="J478" s="58">
        <v>0</v>
      </c>
      <c r="K478" s="58">
        <v>0</v>
      </c>
      <c r="L478" s="58">
        <v>0</v>
      </c>
      <c r="M478" s="58">
        <v>0</v>
      </c>
      <c r="N478" s="58">
        <v>0</v>
      </c>
      <c r="O478" s="56" t="s">
        <v>1008</v>
      </c>
      <c r="Q478" s="56" t="s">
        <v>1007</v>
      </c>
    </row>
    <row r="479" spans="1:17">
      <c r="A479" s="57">
        <v>494</v>
      </c>
      <c r="B479" s="56" t="s">
        <v>3098</v>
      </c>
      <c r="C479" s="56" t="s">
        <v>3121</v>
      </c>
      <c r="D479" s="56" t="s">
        <v>1009</v>
      </c>
      <c r="E479" s="58"/>
      <c r="F479" s="58"/>
      <c r="G479" s="58"/>
      <c r="H479" s="58"/>
      <c r="I479" s="58">
        <v>0</v>
      </c>
      <c r="J479" s="58">
        <v>0</v>
      </c>
      <c r="K479" s="58">
        <v>0</v>
      </c>
      <c r="L479" s="58">
        <v>0</v>
      </c>
      <c r="M479" s="58">
        <v>0</v>
      </c>
      <c r="N479" s="58">
        <v>0</v>
      </c>
      <c r="O479" s="56" t="s">
        <v>1010</v>
      </c>
      <c r="Q479" s="56" t="s">
        <v>1009</v>
      </c>
    </row>
    <row r="480" spans="1:17">
      <c r="A480" s="57">
        <v>495</v>
      </c>
      <c r="B480" s="56" t="s">
        <v>3098</v>
      </c>
      <c r="C480" s="56" t="s">
        <v>3121</v>
      </c>
      <c r="D480" s="56" t="s">
        <v>1011</v>
      </c>
      <c r="E480" s="58"/>
      <c r="F480" s="58"/>
      <c r="G480" s="58"/>
      <c r="H480" s="58"/>
      <c r="I480" s="58">
        <v>0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6" t="s">
        <v>1012</v>
      </c>
      <c r="Q480" s="56" t="s">
        <v>1011</v>
      </c>
    </row>
    <row r="481" spans="1:17">
      <c r="A481" s="57">
        <v>496</v>
      </c>
      <c r="B481" s="56" t="s">
        <v>3098</v>
      </c>
      <c r="C481" s="56" t="s">
        <v>3121</v>
      </c>
      <c r="D481" s="56" t="s">
        <v>1013</v>
      </c>
      <c r="E481" s="58"/>
      <c r="F481" s="58"/>
      <c r="G481" s="58"/>
      <c r="H481" s="58"/>
      <c r="I481" s="58">
        <v>0</v>
      </c>
      <c r="J481" s="58">
        <v>0</v>
      </c>
      <c r="K481" s="58">
        <v>0</v>
      </c>
      <c r="L481" s="58">
        <v>0</v>
      </c>
      <c r="M481" s="58">
        <v>0</v>
      </c>
      <c r="N481" s="58">
        <v>0</v>
      </c>
      <c r="O481" s="56" t="s">
        <v>1014</v>
      </c>
      <c r="Q481" s="56" t="s">
        <v>1013</v>
      </c>
    </row>
    <row r="482" spans="1:17">
      <c r="A482" s="57">
        <v>497</v>
      </c>
      <c r="B482" s="56" t="s">
        <v>3098</v>
      </c>
      <c r="C482" s="56" t="s">
        <v>3121</v>
      </c>
      <c r="D482" s="56" t="s">
        <v>1015</v>
      </c>
      <c r="E482" s="58"/>
      <c r="F482" s="58"/>
      <c r="G482" s="58"/>
      <c r="H482" s="58"/>
      <c r="I482" s="58">
        <v>0</v>
      </c>
      <c r="J482" s="58">
        <v>0</v>
      </c>
      <c r="K482" s="58">
        <v>0</v>
      </c>
      <c r="L482" s="58">
        <v>0</v>
      </c>
      <c r="M482" s="58">
        <v>0</v>
      </c>
      <c r="N482" s="58">
        <v>0</v>
      </c>
      <c r="O482" s="56" t="s">
        <v>1016</v>
      </c>
      <c r="Q482" s="56" t="s">
        <v>1015</v>
      </c>
    </row>
    <row r="483" spans="1:17">
      <c r="A483" s="57">
        <v>498</v>
      </c>
      <c r="B483" s="56" t="s">
        <v>3098</v>
      </c>
      <c r="C483" s="56" t="s">
        <v>3121</v>
      </c>
      <c r="D483" s="56" t="s">
        <v>1017</v>
      </c>
      <c r="E483" s="58"/>
      <c r="F483" s="58"/>
      <c r="G483" s="58"/>
      <c r="H483" s="58"/>
      <c r="I483" s="58">
        <v>0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6" t="s">
        <v>1018</v>
      </c>
      <c r="Q483" s="56" t="s">
        <v>1017</v>
      </c>
    </row>
    <row r="484" spans="1:17">
      <c r="A484" s="57">
        <v>499</v>
      </c>
      <c r="B484" s="56" t="s">
        <v>3098</v>
      </c>
      <c r="C484" s="56" t="s">
        <v>3121</v>
      </c>
      <c r="D484" s="56" t="s">
        <v>1019</v>
      </c>
      <c r="E484" s="58"/>
      <c r="F484" s="58"/>
      <c r="G484" s="58"/>
      <c r="H484" s="58"/>
      <c r="I484" s="58">
        <v>0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6" t="s">
        <v>1020</v>
      </c>
      <c r="Q484" s="56" t="s">
        <v>1019</v>
      </c>
    </row>
    <row r="485" spans="1:17">
      <c r="A485" s="57">
        <v>500</v>
      </c>
      <c r="B485" s="56" t="s">
        <v>3098</v>
      </c>
      <c r="C485" s="56" t="s">
        <v>3121</v>
      </c>
      <c r="D485" s="56" t="s">
        <v>1021</v>
      </c>
      <c r="E485" s="58"/>
      <c r="F485" s="58"/>
      <c r="G485" s="58"/>
      <c r="H485" s="58"/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6" t="s">
        <v>1022</v>
      </c>
      <c r="Q485" s="56" t="s">
        <v>1021</v>
      </c>
    </row>
    <row r="486" spans="1:17">
      <c r="A486" s="57">
        <v>501</v>
      </c>
      <c r="B486" s="56" t="s">
        <v>3098</v>
      </c>
      <c r="C486" s="56" t="s">
        <v>3121</v>
      </c>
      <c r="D486" s="56" t="s">
        <v>1023</v>
      </c>
      <c r="E486" s="58"/>
      <c r="F486" s="58"/>
      <c r="G486" s="58"/>
      <c r="H486" s="58"/>
      <c r="I486" s="58">
        <v>0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6" t="s">
        <v>1024</v>
      </c>
      <c r="Q486" s="56" t="s">
        <v>1023</v>
      </c>
    </row>
    <row r="487" spans="1:17">
      <c r="A487" s="57">
        <v>502</v>
      </c>
      <c r="B487" s="56" t="s">
        <v>3098</v>
      </c>
      <c r="C487" s="56" t="s">
        <v>3121</v>
      </c>
      <c r="D487" s="56" t="s">
        <v>1025</v>
      </c>
      <c r="E487" s="58"/>
      <c r="F487" s="58"/>
      <c r="G487" s="58"/>
      <c r="H487" s="58"/>
      <c r="I487" s="58">
        <v>0</v>
      </c>
      <c r="J487" s="58">
        <v>0</v>
      </c>
      <c r="K487" s="58">
        <v>0</v>
      </c>
      <c r="L487" s="58">
        <v>0</v>
      </c>
      <c r="M487" s="58">
        <v>0</v>
      </c>
      <c r="N487" s="58">
        <v>0</v>
      </c>
      <c r="O487" s="56" t="s">
        <v>1026</v>
      </c>
      <c r="Q487" s="56" t="s">
        <v>1025</v>
      </c>
    </row>
    <row r="488" spans="1:17">
      <c r="A488" s="57">
        <v>503</v>
      </c>
      <c r="B488" s="56" t="s">
        <v>3098</v>
      </c>
      <c r="C488" s="56" t="s">
        <v>3121</v>
      </c>
      <c r="D488" s="56" t="s">
        <v>1027</v>
      </c>
      <c r="E488" s="58"/>
      <c r="F488" s="58"/>
      <c r="G488" s="58"/>
      <c r="H488" s="58"/>
      <c r="I488" s="58">
        <v>2204</v>
      </c>
      <c r="J488" s="58">
        <v>97</v>
      </c>
      <c r="K488" s="58"/>
      <c r="L488" s="58"/>
      <c r="M488" s="58">
        <v>0</v>
      </c>
      <c r="N488" s="58">
        <v>0</v>
      </c>
      <c r="O488" s="56" t="s">
        <v>1028</v>
      </c>
      <c r="Q488" s="56" t="s">
        <v>1027</v>
      </c>
    </row>
    <row r="489" spans="1:17">
      <c r="A489" s="57">
        <v>504</v>
      </c>
      <c r="B489" s="56" t="s">
        <v>3098</v>
      </c>
      <c r="C489" s="56" t="s">
        <v>3121</v>
      </c>
      <c r="D489" s="56" t="s">
        <v>1029</v>
      </c>
      <c r="E489" s="58"/>
      <c r="F489" s="58"/>
      <c r="G489" s="58"/>
      <c r="H489" s="58"/>
      <c r="I489" s="58">
        <v>0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6" t="s">
        <v>1030</v>
      </c>
      <c r="Q489" s="56" t="s">
        <v>1029</v>
      </c>
    </row>
    <row r="490" spans="1:17">
      <c r="A490" s="57">
        <v>505</v>
      </c>
      <c r="B490" s="56" t="s">
        <v>3098</v>
      </c>
      <c r="C490" s="56" t="s">
        <v>3121</v>
      </c>
      <c r="D490" s="56" t="s">
        <v>1031</v>
      </c>
      <c r="E490" s="58"/>
      <c r="F490" s="58"/>
      <c r="G490" s="58"/>
      <c r="H490" s="58"/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6" t="s">
        <v>1032</v>
      </c>
      <c r="Q490" s="56" t="s">
        <v>1031</v>
      </c>
    </row>
    <row r="491" spans="1:17">
      <c r="A491" s="57">
        <v>506</v>
      </c>
      <c r="B491" s="56" t="s">
        <v>3098</v>
      </c>
      <c r="C491" s="56" t="s">
        <v>3121</v>
      </c>
      <c r="D491" s="56" t="s">
        <v>1033</v>
      </c>
      <c r="E491" s="58"/>
      <c r="F491" s="58"/>
      <c r="G491" s="58"/>
      <c r="H491" s="58"/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6" t="s">
        <v>1034</v>
      </c>
      <c r="Q491" s="56" t="s">
        <v>1033</v>
      </c>
    </row>
    <row r="492" spans="1:17">
      <c r="A492" s="57">
        <v>507</v>
      </c>
      <c r="B492" s="56" t="s">
        <v>3098</v>
      </c>
      <c r="C492" s="56" t="s">
        <v>3121</v>
      </c>
      <c r="D492" s="56" t="s">
        <v>1035</v>
      </c>
      <c r="E492" s="58"/>
      <c r="F492" s="58"/>
      <c r="G492" s="58"/>
      <c r="H492" s="58"/>
      <c r="I492" s="58">
        <v>0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6" t="s">
        <v>1036</v>
      </c>
      <c r="Q492" s="56" t="s">
        <v>1035</v>
      </c>
    </row>
    <row r="493" spans="1:17">
      <c r="A493" s="57">
        <v>508</v>
      </c>
      <c r="B493" s="56" t="s">
        <v>3098</v>
      </c>
      <c r="C493" s="56" t="s">
        <v>3121</v>
      </c>
      <c r="D493" s="56" t="s">
        <v>1037</v>
      </c>
      <c r="E493" s="58"/>
      <c r="F493" s="58"/>
      <c r="G493" s="58"/>
      <c r="H493" s="58"/>
      <c r="I493" s="58">
        <v>0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6" t="s">
        <v>1038</v>
      </c>
      <c r="Q493" s="56" t="s">
        <v>1037</v>
      </c>
    </row>
    <row r="494" spans="1:17">
      <c r="A494" s="57">
        <v>509</v>
      </c>
      <c r="B494" s="56" t="s">
        <v>3098</v>
      </c>
      <c r="C494" s="56" t="s">
        <v>3121</v>
      </c>
      <c r="D494" s="56" t="s">
        <v>1039</v>
      </c>
      <c r="E494" s="58"/>
      <c r="F494" s="58"/>
      <c r="G494" s="58"/>
      <c r="H494" s="58"/>
      <c r="I494" s="58">
        <v>0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6" t="s">
        <v>1040</v>
      </c>
      <c r="Q494" s="56" t="s">
        <v>1039</v>
      </c>
    </row>
    <row r="495" spans="1:17">
      <c r="A495" s="57">
        <v>510</v>
      </c>
      <c r="B495" s="56" t="s">
        <v>3098</v>
      </c>
      <c r="C495" s="56" t="s">
        <v>3121</v>
      </c>
      <c r="D495" s="56" t="s">
        <v>1041</v>
      </c>
      <c r="E495" s="58"/>
      <c r="F495" s="58"/>
      <c r="G495" s="58"/>
      <c r="H495" s="58"/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6" t="s">
        <v>1042</v>
      </c>
      <c r="Q495" s="56" t="s">
        <v>1041</v>
      </c>
    </row>
    <row r="496" spans="1:17">
      <c r="A496" s="57">
        <v>511</v>
      </c>
      <c r="B496" s="56" t="s">
        <v>3098</v>
      </c>
      <c r="C496" s="56" t="s">
        <v>3121</v>
      </c>
      <c r="D496" s="56" t="s">
        <v>1043</v>
      </c>
      <c r="E496" s="58"/>
      <c r="F496" s="58"/>
      <c r="G496" s="58"/>
      <c r="H496" s="58"/>
      <c r="I496" s="58">
        <v>0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6" t="s">
        <v>1044</v>
      </c>
      <c r="Q496" s="56" t="s">
        <v>1043</v>
      </c>
    </row>
    <row r="497" spans="1:17">
      <c r="A497" s="57">
        <v>512</v>
      </c>
      <c r="B497" s="56" t="s">
        <v>3098</v>
      </c>
      <c r="C497" s="56" t="s">
        <v>3121</v>
      </c>
      <c r="D497" s="56" t="s">
        <v>1045</v>
      </c>
      <c r="E497" s="58"/>
      <c r="F497" s="58"/>
      <c r="G497" s="58"/>
      <c r="H497" s="58"/>
      <c r="I497" s="58">
        <v>0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6" t="s">
        <v>1046</v>
      </c>
      <c r="Q497" s="56" t="s">
        <v>1045</v>
      </c>
    </row>
    <row r="498" spans="1:17">
      <c r="A498" s="57">
        <v>513</v>
      </c>
      <c r="B498" s="56" t="s">
        <v>3098</v>
      </c>
      <c r="C498" s="56" t="s">
        <v>3121</v>
      </c>
      <c r="D498" s="56" t="s">
        <v>1047</v>
      </c>
      <c r="E498" s="58"/>
      <c r="F498" s="58"/>
      <c r="G498" s="58"/>
      <c r="H498" s="58"/>
      <c r="I498" s="58">
        <v>0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6" t="s">
        <v>1048</v>
      </c>
      <c r="Q498" s="56" t="s">
        <v>1047</v>
      </c>
    </row>
    <row r="499" spans="1:17">
      <c r="A499" s="57">
        <v>514</v>
      </c>
      <c r="B499" s="56" t="s">
        <v>3098</v>
      </c>
      <c r="C499" s="56" t="s">
        <v>3121</v>
      </c>
      <c r="D499" s="56" t="s">
        <v>1049</v>
      </c>
      <c r="E499" s="58"/>
      <c r="F499" s="58"/>
      <c r="G499" s="58"/>
      <c r="H499" s="58"/>
      <c r="I499" s="58">
        <v>0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6" t="s">
        <v>1050</v>
      </c>
      <c r="Q499" s="56" t="s">
        <v>1049</v>
      </c>
    </row>
    <row r="500" spans="1:17">
      <c r="A500" s="57">
        <v>515</v>
      </c>
      <c r="B500" s="56" t="s">
        <v>3098</v>
      </c>
      <c r="C500" s="56" t="s">
        <v>3121</v>
      </c>
      <c r="D500" s="56" t="s">
        <v>1051</v>
      </c>
      <c r="E500" s="58"/>
      <c r="F500" s="58"/>
      <c r="G500" s="58"/>
      <c r="H500" s="58"/>
      <c r="I500" s="58">
        <v>0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6" t="s">
        <v>1052</v>
      </c>
      <c r="Q500" s="56" t="s">
        <v>1051</v>
      </c>
    </row>
    <row r="501" spans="1:17">
      <c r="A501" s="57">
        <v>516</v>
      </c>
      <c r="B501" s="56" t="s">
        <v>3098</v>
      </c>
      <c r="C501" s="56" t="s">
        <v>3121</v>
      </c>
      <c r="D501" s="56" t="s">
        <v>1053</v>
      </c>
      <c r="E501" s="58"/>
      <c r="F501" s="58"/>
      <c r="G501" s="58"/>
      <c r="H501" s="58"/>
      <c r="I501" s="58">
        <v>0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6" t="s">
        <v>1054</v>
      </c>
      <c r="Q501" s="56" t="s">
        <v>1053</v>
      </c>
    </row>
    <row r="502" spans="1:17">
      <c r="A502" s="57">
        <v>517</v>
      </c>
      <c r="B502" s="56" t="s">
        <v>3098</v>
      </c>
      <c r="C502" s="56" t="s">
        <v>3121</v>
      </c>
      <c r="D502" s="56" t="s">
        <v>1055</v>
      </c>
      <c r="E502" s="58"/>
      <c r="F502" s="58"/>
      <c r="G502" s="58"/>
      <c r="H502" s="58"/>
      <c r="I502" s="58">
        <v>0</v>
      </c>
      <c r="J502" s="58">
        <v>0</v>
      </c>
      <c r="K502" s="58">
        <v>0</v>
      </c>
      <c r="L502" s="58">
        <v>0</v>
      </c>
      <c r="M502" s="58">
        <v>0</v>
      </c>
      <c r="N502" s="58">
        <v>0</v>
      </c>
      <c r="O502" s="56" t="s">
        <v>1056</v>
      </c>
      <c r="Q502" s="56" t="s">
        <v>1055</v>
      </c>
    </row>
    <row r="503" spans="1:17">
      <c r="A503" s="57">
        <v>518</v>
      </c>
      <c r="B503" s="56" t="s">
        <v>3098</v>
      </c>
      <c r="C503" s="56" t="s">
        <v>3121</v>
      </c>
      <c r="D503" s="56" t="s">
        <v>1057</v>
      </c>
      <c r="E503" s="58"/>
      <c r="F503" s="58"/>
      <c r="G503" s="58"/>
      <c r="H503" s="58"/>
      <c r="I503" s="58">
        <v>0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6" t="s">
        <v>1058</v>
      </c>
      <c r="Q503" s="56" t="s">
        <v>1057</v>
      </c>
    </row>
    <row r="504" spans="1:17">
      <c r="A504" s="57">
        <v>519</v>
      </c>
      <c r="B504" s="56" t="s">
        <v>3098</v>
      </c>
      <c r="C504" s="56" t="s">
        <v>3121</v>
      </c>
      <c r="D504" s="56" t="s">
        <v>1059</v>
      </c>
      <c r="E504" s="58"/>
      <c r="F504" s="58"/>
      <c r="G504" s="58"/>
      <c r="H504" s="58"/>
      <c r="I504" s="58">
        <v>0</v>
      </c>
      <c r="J504" s="58">
        <v>0</v>
      </c>
      <c r="K504" s="58">
        <v>0</v>
      </c>
      <c r="L504" s="58">
        <v>0</v>
      </c>
      <c r="M504" s="58">
        <v>0</v>
      </c>
      <c r="N504" s="58">
        <v>0</v>
      </c>
      <c r="O504" s="56" t="s">
        <v>1060</v>
      </c>
      <c r="Q504" s="56" t="s">
        <v>1059</v>
      </c>
    </row>
    <row r="505" spans="1:17">
      <c r="A505" s="57">
        <v>520</v>
      </c>
      <c r="B505" s="56" t="s">
        <v>3098</v>
      </c>
      <c r="C505" s="56" t="s">
        <v>3121</v>
      </c>
      <c r="D505" s="56" t="s">
        <v>1061</v>
      </c>
      <c r="E505" s="58"/>
      <c r="F505" s="58"/>
      <c r="G505" s="58"/>
      <c r="H505" s="58"/>
      <c r="I505" s="58">
        <v>0</v>
      </c>
      <c r="J505" s="58">
        <v>0</v>
      </c>
      <c r="K505" s="58">
        <v>0</v>
      </c>
      <c r="L505" s="58">
        <v>0</v>
      </c>
      <c r="M505" s="58">
        <v>0</v>
      </c>
      <c r="N505" s="58">
        <v>0</v>
      </c>
      <c r="O505" s="56" t="s">
        <v>1062</v>
      </c>
      <c r="Q505" s="56" t="s">
        <v>1061</v>
      </c>
    </row>
    <row r="506" spans="1:17">
      <c r="A506" s="57">
        <v>521</v>
      </c>
      <c r="B506" s="56" t="s">
        <v>3098</v>
      </c>
      <c r="C506" s="56" t="s">
        <v>3121</v>
      </c>
      <c r="D506" s="56" t="s">
        <v>1063</v>
      </c>
      <c r="E506" s="58"/>
      <c r="F506" s="58"/>
      <c r="G506" s="58"/>
      <c r="H506" s="58"/>
      <c r="I506" s="58">
        <v>0</v>
      </c>
      <c r="J506" s="58">
        <v>0</v>
      </c>
      <c r="K506" s="58">
        <v>0</v>
      </c>
      <c r="L506" s="58">
        <v>0</v>
      </c>
      <c r="M506" s="58">
        <v>0</v>
      </c>
      <c r="N506" s="58">
        <v>0</v>
      </c>
      <c r="O506" s="56" t="s">
        <v>1064</v>
      </c>
      <c r="Q506" s="56" t="s">
        <v>1063</v>
      </c>
    </row>
    <row r="507" spans="1:17">
      <c r="A507" s="57">
        <v>522</v>
      </c>
      <c r="B507" s="56" t="s">
        <v>3098</v>
      </c>
      <c r="C507" s="56" t="s">
        <v>3121</v>
      </c>
      <c r="D507" s="56" t="s">
        <v>1065</v>
      </c>
      <c r="E507" s="58"/>
      <c r="F507" s="58"/>
      <c r="G507" s="58"/>
      <c r="H507" s="58"/>
      <c r="I507" s="58">
        <v>0</v>
      </c>
      <c r="J507" s="58">
        <v>0</v>
      </c>
      <c r="K507" s="58">
        <v>0</v>
      </c>
      <c r="L507" s="58">
        <v>0</v>
      </c>
      <c r="M507" s="58">
        <v>0</v>
      </c>
      <c r="N507" s="58">
        <v>0</v>
      </c>
      <c r="O507" s="56" t="s">
        <v>1066</v>
      </c>
      <c r="Q507" s="56" t="s">
        <v>1065</v>
      </c>
    </row>
    <row r="508" spans="1:17">
      <c r="A508" s="57">
        <v>523</v>
      </c>
      <c r="B508" s="56" t="s">
        <v>3098</v>
      </c>
      <c r="C508" s="56" t="s">
        <v>3121</v>
      </c>
      <c r="D508" s="56" t="s">
        <v>1067</v>
      </c>
      <c r="E508" s="58"/>
      <c r="F508" s="58"/>
      <c r="G508" s="58"/>
      <c r="H508" s="58"/>
      <c r="I508" s="58">
        <v>0</v>
      </c>
      <c r="J508" s="58">
        <v>0</v>
      </c>
      <c r="K508" s="58">
        <v>0</v>
      </c>
      <c r="L508" s="58">
        <v>0</v>
      </c>
      <c r="M508" s="58">
        <v>0</v>
      </c>
      <c r="N508" s="58">
        <v>0</v>
      </c>
      <c r="O508" s="56" t="s">
        <v>1068</v>
      </c>
      <c r="Q508" s="56" t="s">
        <v>1067</v>
      </c>
    </row>
    <row r="509" spans="1:17">
      <c r="A509" s="57">
        <v>524</v>
      </c>
      <c r="B509" s="56" t="s">
        <v>3098</v>
      </c>
      <c r="C509" s="56" t="s">
        <v>3121</v>
      </c>
      <c r="D509" s="56" t="s">
        <v>1069</v>
      </c>
      <c r="E509" s="58"/>
      <c r="F509" s="58"/>
      <c r="G509" s="58"/>
      <c r="H509" s="58"/>
      <c r="I509" s="58">
        <v>0</v>
      </c>
      <c r="J509" s="58">
        <v>0</v>
      </c>
      <c r="K509" s="58">
        <v>0</v>
      </c>
      <c r="L509" s="58">
        <v>0</v>
      </c>
      <c r="M509" s="58">
        <v>0</v>
      </c>
      <c r="N509" s="58">
        <v>0</v>
      </c>
      <c r="O509" s="56" t="s">
        <v>1070</v>
      </c>
      <c r="Q509" s="56" t="s">
        <v>1069</v>
      </c>
    </row>
    <row r="510" spans="1:17">
      <c r="A510" s="57">
        <v>525</v>
      </c>
      <c r="B510" s="56" t="s">
        <v>3098</v>
      </c>
      <c r="C510" s="56" t="s">
        <v>3121</v>
      </c>
      <c r="D510" s="56" t="s">
        <v>1071</v>
      </c>
      <c r="E510" s="58"/>
      <c r="F510" s="58"/>
      <c r="G510" s="58"/>
      <c r="H510" s="58"/>
      <c r="I510" s="58">
        <v>0</v>
      </c>
      <c r="J510" s="58">
        <v>0</v>
      </c>
      <c r="K510" s="58">
        <v>0</v>
      </c>
      <c r="L510" s="58">
        <v>0</v>
      </c>
      <c r="M510" s="58">
        <v>0</v>
      </c>
      <c r="N510" s="58">
        <v>0</v>
      </c>
      <c r="O510" s="56" t="s">
        <v>1072</v>
      </c>
      <c r="Q510" s="56" t="s">
        <v>1071</v>
      </c>
    </row>
    <row r="511" spans="1:17">
      <c r="A511" s="57">
        <v>526</v>
      </c>
      <c r="B511" s="56" t="s">
        <v>3098</v>
      </c>
      <c r="C511" s="56" t="s">
        <v>3121</v>
      </c>
      <c r="D511" s="56" t="s">
        <v>1073</v>
      </c>
      <c r="E511" s="58"/>
      <c r="F511" s="58"/>
      <c r="G511" s="58"/>
      <c r="H511" s="58"/>
      <c r="I511" s="58">
        <v>0</v>
      </c>
      <c r="J511" s="58">
        <v>0</v>
      </c>
      <c r="K511" s="58">
        <v>0</v>
      </c>
      <c r="L511" s="58">
        <v>0</v>
      </c>
      <c r="M511" s="58">
        <v>0</v>
      </c>
      <c r="N511" s="58">
        <v>0</v>
      </c>
      <c r="O511" s="56" t="s">
        <v>1074</v>
      </c>
      <c r="Q511" s="56" t="s">
        <v>1073</v>
      </c>
    </row>
    <row r="512" spans="1:17">
      <c r="A512" s="57">
        <v>527</v>
      </c>
      <c r="B512" s="56" t="s">
        <v>3098</v>
      </c>
      <c r="C512" s="56" t="s">
        <v>3121</v>
      </c>
      <c r="D512" s="56" t="s">
        <v>1075</v>
      </c>
      <c r="E512" s="58"/>
      <c r="F512" s="58"/>
      <c r="G512" s="58"/>
      <c r="H512" s="58"/>
      <c r="I512" s="58">
        <v>0</v>
      </c>
      <c r="J512" s="58">
        <v>0</v>
      </c>
      <c r="K512" s="58">
        <v>0</v>
      </c>
      <c r="L512" s="58">
        <v>0</v>
      </c>
      <c r="M512" s="58">
        <v>0</v>
      </c>
      <c r="N512" s="58">
        <v>0</v>
      </c>
      <c r="O512" s="56" t="s">
        <v>1076</v>
      </c>
      <c r="Q512" s="56" t="s">
        <v>1075</v>
      </c>
    </row>
    <row r="513" spans="1:17">
      <c r="A513" s="57">
        <v>528</v>
      </c>
      <c r="B513" s="56" t="s">
        <v>3098</v>
      </c>
      <c r="C513" s="56" t="s">
        <v>3121</v>
      </c>
      <c r="D513" s="56" t="s">
        <v>1077</v>
      </c>
      <c r="E513" s="58"/>
      <c r="F513" s="58"/>
      <c r="G513" s="58"/>
      <c r="H513" s="58"/>
      <c r="I513" s="58">
        <v>0</v>
      </c>
      <c r="J513" s="58">
        <v>0</v>
      </c>
      <c r="K513" s="58">
        <v>0</v>
      </c>
      <c r="L513" s="58">
        <v>0</v>
      </c>
      <c r="M513" s="58">
        <v>0</v>
      </c>
      <c r="N513" s="58">
        <v>0</v>
      </c>
      <c r="O513" s="56" t="s">
        <v>1078</v>
      </c>
      <c r="Q513" s="56" t="s">
        <v>1077</v>
      </c>
    </row>
    <row r="514" spans="1:17">
      <c r="A514" s="57">
        <v>529</v>
      </c>
      <c r="B514" s="56" t="s">
        <v>3098</v>
      </c>
      <c r="C514" s="56" t="s">
        <v>3121</v>
      </c>
      <c r="D514" s="56" t="s">
        <v>1079</v>
      </c>
      <c r="E514" s="58"/>
      <c r="F514" s="58"/>
      <c r="G514" s="58"/>
      <c r="H514" s="58"/>
      <c r="I514" s="58">
        <v>0</v>
      </c>
      <c r="J514" s="58">
        <v>0</v>
      </c>
      <c r="K514" s="58">
        <v>0</v>
      </c>
      <c r="L514" s="58">
        <v>0</v>
      </c>
      <c r="M514" s="58">
        <v>0</v>
      </c>
      <c r="N514" s="58">
        <v>0</v>
      </c>
      <c r="O514" s="56" t="s">
        <v>793</v>
      </c>
      <c r="Q514" s="56" t="s">
        <v>1079</v>
      </c>
    </row>
    <row r="515" spans="1:17">
      <c r="A515" s="57">
        <v>530</v>
      </c>
      <c r="B515" s="56" t="s">
        <v>3098</v>
      </c>
      <c r="C515" s="56" t="s">
        <v>3121</v>
      </c>
      <c r="D515" s="56" t="s">
        <v>1080</v>
      </c>
      <c r="E515" s="58"/>
      <c r="F515" s="58"/>
      <c r="G515" s="58"/>
      <c r="H515" s="58"/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6" t="s">
        <v>1081</v>
      </c>
      <c r="Q515" s="56" t="s">
        <v>1080</v>
      </c>
    </row>
    <row r="516" spans="1:17">
      <c r="A516" s="57">
        <v>531</v>
      </c>
      <c r="B516" s="56" t="s">
        <v>3098</v>
      </c>
      <c r="C516" s="56" t="s">
        <v>3121</v>
      </c>
      <c r="D516" s="56" t="s">
        <v>1082</v>
      </c>
      <c r="E516" s="58"/>
      <c r="F516" s="58"/>
      <c r="G516" s="58"/>
      <c r="H516" s="58"/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6" t="s">
        <v>1083</v>
      </c>
      <c r="Q516" s="56" t="s">
        <v>1082</v>
      </c>
    </row>
    <row r="517" spans="1:17">
      <c r="A517" s="57">
        <v>532</v>
      </c>
      <c r="B517" s="56" t="s">
        <v>3098</v>
      </c>
      <c r="C517" s="56" t="s">
        <v>3121</v>
      </c>
      <c r="D517" s="56" t="s">
        <v>1084</v>
      </c>
      <c r="E517" s="58"/>
      <c r="F517" s="58"/>
      <c r="G517" s="58"/>
      <c r="H517" s="58"/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6" t="s">
        <v>1085</v>
      </c>
      <c r="Q517" s="56" t="s">
        <v>1084</v>
      </c>
    </row>
    <row r="518" spans="1:17">
      <c r="A518" s="57">
        <v>534</v>
      </c>
      <c r="B518" s="56" t="s">
        <v>3097</v>
      </c>
      <c r="C518" s="56" t="s">
        <v>3122</v>
      </c>
      <c r="D518" s="56" t="s">
        <v>1089</v>
      </c>
      <c r="E518" s="58"/>
      <c r="F518" s="58"/>
      <c r="G518" s="58"/>
      <c r="H518" s="58"/>
      <c r="I518" s="58">
        <v>6228</v>
      </c>
      <c r="J518" s="58">
        <v>274</v>
      </c>
      <c r="K518" s="58"/>
      <c r="L518" s="58"/>
      <c r="M518" s="58">
        <v>1713</v>
      </c>
      <c r="N518" s="58">
        <v>52</v>
      </c>
      <c r="O518" s="56" t="s">
        <v>1090</v>
      </c>
      <c r="Q518" s="56" t="s">
        <v>1089</v>
      </c>
    </row>
    <row r="519" spans="1:17">
      <c r="A519" s="57">
        <v>536</v>
      </c>
      <c r="B519" s="56" t="s">
        <v>3098</v>
      </c>
      <c r="C519" s="56" t="s">
        <v>3122</v>
      </c>
      <c r="D519" s="56" t="s">
        <v>1093</v>
      </c>
      <c r="E519" s="58">
        <v>8</v>
      </c>
      <c r="F519" s="58">
        <v>2</v>
      </c>
      <c r="G519" s="58"/>
      <c r="H519" s="58"/>
      <c r="I519" s="58">
        <v>0</v>
      </c>
      <c r="J519" s="58">
        <v>0</v>
      </c>
      <c r="K519" s="58">
        <v>0</v>
      </c>
      <c r="L519" s="58">
        <v>0</v>
      </c>
      <c r="M519" s="81">
        <v>0</v>
      </c>
      <c r="N519" s="58">
        <v>0</v>
      </c>
      <c r="O519" s="56" t="s">
        <v>1094</v>
      </c>
      <c r="Q519" s="56" t="s">
        <v>1093</v>
      </c>
    </row>
    <row r="520" spans="1:17">
      <c r="A520" s="57">
        <v>537</v>
      </c>
      <c r="B520" s="56" t="s">
        <v>3098</v>
      </c>
      <c r="C520" s="56" t="s">
        <v>3122</v>
      </c>
      <c r="D520" s="56" t="s">
        <v>1095</v>
      </c>
      <c r="E520" s="58"/>
      <c r="F520" s="58"/>
      <c r="G520" s="58"/>
      <c r="H520" s="58"/>
      <c r="I520" s="58">
        <v>0</v>
      </c>
      <c r="J520" s="58">
        <v>0</v>
      </c>
      <c r="K520" s="58">
        <v>0</v>
      </c>
      <c r="L520" s="58">
        <v>0</v>
      </c>
      <c r="M520" s="58">
        <v>0</v>
      </c>
      <c r="N520" s="58">
        <v>0</v>
      </c>
      <c r="O520" s="56" t="s">
        <v>1096</v>
      </c>
      <c r="Q520" s="56" t="s">
        <v>1095</v>
      </c>
    </row>
    <row r="521" spans="1:17">
      <c r="A521" s="57">
        <v>538</v>
      </c>
      <c r="B521" s="56" t="s">
        <v>3098</v>
      </c>
      <c r="C521" s="56" t="s">
        <v>3122</v>
      </c>
      <c r="D521" s="56" t="s">
        <v>1097</v>
      </c>
      <c r="E521" s="58"/>
      <c r="F521" s="58"/>
      <c r="G521" s="58"/>
      <c r="H521" s="58"/>
      <c r="I521" s="58">
        <v>0</v>
      </c>
      <c r="J521" s="58">
        <v>0</v>
      </c>
      <c r="K521" s="58">
        <v>0</v>
      </c>
      <c r="L521" s="58">
        <v>0</v>
      </c>
      <c r="M521" s="58">
        <v>0</v>
      </c>
      <c r="N521" s="58">
        <v>0</v>
      </c>
      <c r="O521" s="56" t="s">
        <v>1098</v>
      </c>
      <c r="Q521" s="56" t="s">
        <v>1097</v>
      </c>
    </row>
    <row r="522" spans="1:17">
      <c r="A522" s="57">
        <v>539</v>
      </c>
      <c r="B522" s="56" t="s">
        <v>3098</v>
      </c>
      <c r="C522" s="56" t="s">
        <v>3122</v>
      </c>
      <c r="D522" s="56" t="s">
        <v>1099</v>
      </c>
      <c r="E522" s="58"/>
      <c r="F522" s="58"/>
      <c r="G522" s="58"/>
      <c r="H522" s="58"/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6" t="s">
        <v>1100</v>
      </c>
      <c r="Q522" s="56" t="s">
        <v>1099</v>
      </c>
    </row>
    <row r="523" spans="1:17">
      <c r="A523" s="57">
        <v>540</v>
      </c>
      <c r="B523" s="56" t="s">
        <v>3098</v>
      </c>
      <c r="C523" s="56" t="s">
        <v>3122</v>
      </c>
      <c r="D523" s="56" t="s">
        <v>1101</v>
      </c>
      <c r="E523" s="58"/>
      <c r="F523" s="58"/>
      <c r="G523" s="58"/>
      <c r="H523" s="58"/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6" t="s">
        <v>1102</v>
      </c>
      <c r="Q523" s="56" t="s">
        <v>1101</v>
      </c>
    </row>
    <row r="524" spans="1:17">
      <c r="A524" s="57">
        <v>541</v>
      </c>
      <c r="B524" s="56" t="s">
        <v>3098</v>
      </c>
      <c r="C524" s="56" t="s">
        <v>3122</v>
      </c>
      <c r="D524" s="56" t="s">
        <v>1103</v>
      </c>
      <c r="E524" s="58"/>
      <c r="F524" s="58"/>
      <c r="G524" s="58"/>
      <c r="H524" s="58"/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6" t="s">
        <v>1104</v>
      </c>
      <c r="Q524" s="56" t="s">
        <v>1103</v>
      </c>
    </row>
    <row r="525" spans="1:17">
      <c r="A525" s="57">
        <v>542</v>
      </c>
      <c r="B525" s="56" t="s">
        <v>3098</v>
      </c>
      <c r="C525" s="56" t="s">
        <v>3122</v>
      </c>
      <c r="D525" s="56" t="s">
        <v>1105</v>
      </c>
      <c r="E525" s="58"/>
      <c r="F525" s="58"/>
      <c r="G525" s="58"/>
      <c r="H525" s="58"/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6" t="s">
        <v>1106</v>
      </c>
      <c r="Q525" s="56" t="s">
        <v>1105</v>
      </c>
    </row>
    <row r="526" spans="1:17">
      <c r="A526" s="57">
        <v>543</v>
      </c>
      <c r="B526" s="56" t="s">
        <v>3098</v>
      </c>
      <c r="C526" s="56" t="s">
        <v>3122</v>
      </c>
      <c r="D526" s="56" t="s">
        <v>1107</v>
      </c>
      <c r="E526" s="58"/>
      <c r="F526" s="58"/>
      <c r="G526" s="58"/>
      <c r="H526" s="58"/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6" t="s">
        <v>1108</v>
      </c>
      <c r="Q526" s="56" t="s">
        <v>1107</v>
      </c>
    </row>
    <row r="527" spans="1:17">
      <c r="A527" s="57">
        <v>544</v>
      </c>
      <c r="B527" s="56" t="s">
        <v>3098</v>
      </c>
      <c r="C527" s="56" t="s">
        <v>3122</v>
      </c>
      <c r="D527" s="56" t="s">
        <v>1109</v>
      </c>
      <c r="E527" s="58"/>
      <c r="F527" s="58"/>
      <c r="G527" s="58"/>
      <c r="H527" s="58"/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6" t="s">
        <v>1110</v>
      </c>
      <c r="Q527" s="56" t="s">
        <v>1109</v>
      </c>
    </row>
    <row r="528" spans="1:17">
      <c r="A528" s="57">
        <v>545</v>
      </c>
      <c r="B528" s="56" t="s">
        <v>3098</v>
      </c>
      <c r="C528" s="56" t="s">
        <v>3122</v>
      </c>
      <c r="D528" s="56" t="s">
        <v>1111</v>
      </c>
      <c r="E528" s="58"/>
      <c r="F528" s="58"/>
      <c r="G528" s="58"/>
      <c r="H528" s="58"/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6" t="s">
        <v>1112</v>
      </c>
      <c r="Q528" s="56" t="s">
        <v>1111</v>
      </c>
    </row>
    <row r="529" spans="1:17">
      <c r="A529" s="57">
        <v>546</v>
      </c>
      <c r="B529" s="56" t="s">
        <v>3098</v>
      </c>
      <c r="C529" s="56" t="s">
        <v>3122</v>
      </c>
      <c r="D529" s="56" t="s">
        <v>1113</v>
      </c>
      <c r="E529" s="58"/>
      <c r="F529" s="58"/>
      <c r="G529" s="58"/>
      <c r="H529" s="58"/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6" t="s">
        <v>1114</v>
      </c>
      <c r="Q529" s="56" t="s">
        <v>1113</v>
      </c>
    </row>
    <row r="530" spans="1:17">
      <c r="A530" s="57">
        <v>547</v>
      </c>
      <c r="B530" s="56" t="s">
        <v>3098</v>
      </c>
      <c r="C530" s="56" t="s">
        <v>3122</v>
      </c>
      <c r="D530" s="56" t="s">
        <v>1115</v>
      </c>
      <c r="E530" s="58"/>
      <c r="F530" s="58"/>
      <c r="G530" s="58"/>
      <c r="H530" s="58"/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6" t="s">
        <v>1116</v>
      </c>
      <c r="Q530" s="56" t="s">
        <v>1115</v>
      </c>
    </row>
    <row r="531" spans="1:17">
      <c r="A531" s="57">
        <v>548</v>
      </c>
      <c r="B531" s="56" t="s">
        <v>3098</v>
      </c>
      <c r="C531" s="56" t="s">
        <v>3122</v>
      </c>
      <c r="D531" s="56" t="s">
        <v>1117</v>
      </c>
      <c r="E531" s="58"/>
      <c r="F531" s="58"/>
      <c r="G531" s="58"/>
      <c r="H531" s="58"/>
      <c r="I531" s="58">
        <v>0</v>
      </c>
      <c r="J531" s="58">
        <v>0</v>
      </c>
      <c r="K531" s="58">
        <v>0</v>
      </c>
      <c r="L531" s="58">
        <v>0</v>
      </c>
      <c r="M531" s="58">
        <v>0</v>
      </c>
      <c r="N531" s="58">
        <v>0</v>
      </c>
      <c r="O531" s="56" t="s">
        <v>1118</v>
      </c>
      <c r="Q531" s="56" t="s">
        <v>1117</v>
      </c>
    </row>
    <row r="532" spans="1:17">
      <c r="A532" s="57">
        <v>549</v>
      </c>
      <c r="B532" s="56" t="s">
        <v>3098</v>
      </c>
      <c r="C532" s="56" t="s">
        <v>3122</v>
      </c>
      <c r="D532" s="56" t="s">
        <v>1119</v>
      </c>
      <c r="E532" s="58"/>
      <c r="F532" s="58"/>
      <c r="G532" s="58"/>
      <c r="H532" s="58"/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6" t="s">
        <v>1120</v>
      </c>
      <c r="Q532" s="56" t="s">
        <v>1119</v>
      </c>
    </row>
    <row r="533" spans="1:17">
      <c r="A533" s="57">
        <v>550</v>
      </c>
      <c r="B533" s="56" t="s">
        <v>3098</v>
      </c>
      <c r="C533" s="56" t="s">
        <v>3122</v>
      </c>
      <c r="D533" s="56" t="s">
        <v>1121</v>
      </c>
      <c r="E533" s="58"/>
      <c r="F533" s="58"/>
      <c r="G533" s="58"/>
      <c r="H533" s="58"/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6" t="s">
        <v>1122</v>
      </c>
      <c r="Q533" s="56" t="s">
        <v>1121</v>
      </c>
    </row>
    <row r="534" spans="1:17">
      <c r="A534" s="57">
        <v>551</v>
      </c>
      <c r="B534" s="56" t="s">
        <v>3098</v>
      </c>
      <c r="C534" s="56" t="s">
        <v>3122</v>
      </c>
      <c r="D534" s="56" t="s">
        <v>1123</v>
      </c>
      <c r="E534" s="58"/>
      <c r="F534" s="58"/>
      <c r="G534" s="58"/>
      <c r="H534" s="58"/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6" t="s">
        <v>1124</v>
      </c>
      <c r="Q534" s="56" t="s">
        <v>1123</v>
      </c>
    </row>
    <row r="535" spans="1:17">
      <c r="A535" s="57">
        <v>552</v>
      </c>
      <c r="B535" s="56" t="s">
        <v>3098</v>
      </c>
      <c r="C535" s="56" t="s">
        <v>3122</v>
      </c>
      <c r="D535" s="56" t="s">
        <v>1125</v>
      </c>
      <c r="E535" s="58"/>
      <c r="F535" s="58"/>
      <c r="G535" s="58"/>
      <c r="H535" s="58"/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6" t="s">
        <v>1126</v>
      </c>
      <c r="Q535" s="56" t="s">
        <v>1125</v>
      </c>
    </row>
    <row r="536" spans="1:17">
      <c r="A536" s="57">
        <v>553</v>
      </c>
      <c r="B536" s="56" t="s">
        <v>3098</v>
      </c>
      <c r="C536" s="56" t="s">
        <v>3122</v>
      </c>
      <c r="D536" s="56" t="s">
        <v>1127</v>
      </c>
      <c r="E536" s="58"/>
      <c r="F536" s="58"/>
      <c r="G536" s="58"/>
      <c r="H536" s="58"/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6" t="s">
        <v>1128</v>
      </c>
      <c r="Q536" s="56" t="s">
        <v>1127</v>
      </c>
    </row>
    <row r="537" spans="1:17">
      <c r="A537" s="57">
        <v>554</v>
      </c>
      <c r="B537" s="56" t="s">
        <v>3098</v>
      </c>
      <c r="C537" s="56" t="s">
        <v>3122</v>
      </c>
      <c r="D537" s="56" t="s">
        <v>1129</v>
      </c>
      <c r="E537" s="58"/>
      <c r="F537" s="58"/>
      <c r="G537" s="58"/>
      <c r="H537" s="58"/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6" t="s">
        <v>1130</v>
      </c>
      <c r="Q537" s="56" t="s">
        <v>1129</v>
      </c>
    </row>
    <row r="538" spans="1:17">
      <c r="A538" s="57">
        <v>555</v>
      </c>
      <c r="B538" s="56" t="s">
        <v>3098</v>
      </c>
      <c r="C538" s="56" t="s">
        <v>3122</v>
      </c>
      <c r="D538" s="56" t="s">
        <v>1131</v>
      </c>
      <c r="E538" s="58"/>
      <c r="F538" s="58"/>
      <c r="G538" s="58"/>
      <c r="H538" s="58"/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6" t="s">
        <v>1132</v>
      </c>
      <c r="Q538" s="56" t="s">
        <v>1131</v>
      </c>
    </row>
    <row r="539" spans="1:17">
      <c r="A539" s="57">
        <v>556</v>
      </c>
      <c r="B539" s="56" t="s">
        <v>3098</v>
      </c>
      <c r="C539" s="56" t="s">
        <v>3122</v>
      </c>
      <c r="D539" s="56" t="s">
        <v>1133</v>
      </c>
      <c r="E539" s="58"/>
      <c r="F539" s="58"/>
      <c r="G539" s="58"/>
      <c r="H539" s="58"/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6" t="s">
        <v>1134</v>
      </c>
      <c r="Q539" s="56" t="s">
        <v>1133</v>
      </c>
    </row>
    <row r="540" spans="1:17">
      <c r="A540" s="57">
        <v>557</v>
      </c>
      <c r="B540" s="56" t="s">
        <v>3098</v>
      </c>
      <c r="C540" s="56" t="s">
        <v>3122</v>
      </c>
      <c r="D540" s="56" t="s">
        <v>1135</v>
      </c>
      <c r="E540" s="58"/>
      <c r="F540" s="58"/>
      <c r="G540" s="58"/>
      <c r="H540" s="58"/>
      <c r="I540" s="58">
        <v>0</v>
      </c>
      <c r="J540" s="58">
        <v>0</v>
      </c>
      <c r="K540" s="58">
        <v>0</v>
      </c>
      <c r="L540" s="58">
        <v>0</v>
      </c>
      <c r="M540" s="58">
        <v>0</v>
      </c>
      <c r="N540" s="58">
        <v>0</v>
      </c>
      <c r="O540" s="56" t="s">
        <v>1136</v>
      </c>
      <c r="Q540" s="56" t="s">
        <v>1135</v>
      </c>
    </row>
    <row r="541" spans="1:17">
      <c r="A541" s="57">
        <v>558</v>
      </c>
      <c r="B541" s="56" t="s">
        <v>3098</v>
      </c>
      <c r="C541" s="56" t="s">
        <v>3122</v>
      </c>
      <c r="D541" s="56" t="s">
        <v>1137</v>
      </c>
      <c r="E541" s="58"/>
      <c r="F541" s="58"/>
      <c r="G541" s="58"/>
      <c r="H541" s="58"/>
      <c r="I541" s="58">
        <v>0</v>
      </c>
      <c r="J541" s="58">
        <v>0</v>
      </c>
      <c r="K541" s="58">
        <v>0</v>
      </c>
      <c r="L541" s="58">
        <v>0</v>
      </c>
      <c r="M541" s="58">
        <v>0</v>
      </c>
      <c r="N541" s="58">
        <v>0</v>
      </c>
      <c r="O541" s="56" t="s">
        <v>1138</v>
      </c>
      <c r="Q541" s="56" t="s">
        <v>1137</v>
      </c>
    </row>
    <row r="542" spans="1:17">
      <c r="A542" s="57">
        <v>559</v>
      </c>
      <c r="B542" s="56" t="s">
        <v>3098</v>
      </c>
      <c r="C542" s="56" t="s">
        <v>3122</v>
      </c>
      <c r="D542" s="56" t="s">
        <v>1139</v>
      </c>
      <c r="E542" s="58"/>
      <c r="F542" s="58"/>
      <c r="G542" s="58"/>
      <c r="H542" s="58"/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6" t="s">
        <v>1140</v>
      </c>
      <c r="Q542" s="56" t="s">
        <v>1139</v>
      </c>
    </row>
    <row r="543" spans="1:17">
      <c r="A543" s="57">
        <v>560</v>
      </c>
      <c r="B543" s="56" t="s">
        <v>3098</v>
      </c>
      <c r="C543" s="56" t="s">
        <v>3122</v>
      </c>
      <c r="D543" s="56" t="s">
        <v>1141</v>
      </c>
      <c r="E543" s="58"/>
      <c r="F543" s="58"/>
      <c r="G543" s="58"/>
      <c r="H543" s="58"/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6" t="s">
        <v>1142</v>
      </c>
      <c r="Q543" s="56" t="s">
        <v>1141</v>
      </c>
    </row>
    <row r="544" spans="1:17">
      <c r="A544" s="57">
        <v>561</v>
      </c>
      <c r="B544" s="56" t="s">
        <v>3098</v>
      </c>
      <c r="C544" s="56" t="s">
        <v>3122</v>
      </c>
      <c r="D544" s="56" t="s">
        <v>1143</v>
      </c>
      <c r="E544" s="58"/>
      <c r="F544" s="58"/>
      <c r="G544" s="58"/>
      <c r="H544" s="58"/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6" t="s">
        <v>1144</v>
      </c>
      <c r="Q544" s="56" t="s">
        <v>1143</v>
      </c>
    </row>
    <row r="545" spans="1:17">
      <c r="A545" s="57">
        <v>562</v>
      </c>
      <c r="B545" s="56" t="s">
        <v>3098</v>
      </c>
      <c r="C545" s="56" t="s">
        <v>3122</v>
      </c>
      <c r="D545" s="56" t="s">
        <v>1145</v>
      </c>
      <c r="E545" s="58"/>
      <c r="F545" s="58"/>
      <c r="G545" s="58"/>
      <c r="H545" s="58"/>
      <c r="I545" s="58">
        <v>0</v>
      </c>
      <c r="J545" s="58">
        <v>0</v>
      </c>
      <c r="K545" s="58">
        <v>0</v>
      </c>
      <c r="L545" s="58">
        <v>0</v>
      </c>
      <c r="M545" s="58">
        <v>0</v>
      </c>
      <c r="N545" s="58">
        <v>0</v>
      </c>
      <c r="O545" s="56" t="s">
        <v>1146</v>
      </c>
      <c r="Q545" s="56" t="s">
        <v>1145</v>
      </c>
    </row>
    <row r="546" spans="1:17">
      <c r="A546" s="57">
        <v>563</v>
      </c>
      <c r="B546" s="56" t="s">
        <v>3098</v>
      </c>
      <c r="C546" s="56" t="s">
        <v>3122</v>
      </c>
      <c r="D546" s="56" t="s">
        <v>1147</v>
      </c>
      <c r="E546" s="58"/>
      <c r="F546" s="58"/>
      <c r="G546" s="58"/>
      <c r="H546" s="58"/>
      <c r="I546" s="58">
        <v>0</v>
      </c>
      <c r="J546" s="58">
        <v>0</v>
      </c>
      <c r="K546" s="58">
        <v>0</v>
      </c>
      <c r="L546" s="58">
        <v>0</v>
      </c>
      <c r="M546" s="58">
        <v>0</v>
      </c>
      <c r="N546" s="58">
        <v>0</v>
      </c>
      <c r="O546" s="56" t="s">
        <v>1148</v>
      </c>
      <c r="Q546" s="56" t="s">
        <v>1147</v>
      </c>
    </row>
    <row r="547" spans="1:17">
      <c r="A547" s="57">
        <v>564</v>
      </c>
      <c r="B547" s="56" t="s">
        <v>3098</v>
      </c>
      <c r="C547" s="56" t="s">
        <v>3122</v>
      </c>
      <c r="D547" s="56" t="s">
        <v>1149</v>
      </c>
      <c r="E547" s="58"/>
      <c r="F547" s="58"/>
      <c r="G547" s="58"/>
      <c r="H547" s="58"/>
      <c r="I547" s="58">
        <v>0</v>
      </c>
      <c r="J547" s="58">
        <v>0</v>
      </c>
      <c r="K547" s="58">
        <v>0</v>
      </c>
      <c r="L547" s="58">
        <v>0</v>
      </c>
      <c r="M547" s="58">
        <v>0</v>
      </c>
      <c r="N547" s="58">
        <v>0</v>
      </c>
      <c r="O547" s="56" t="s">
        <v>1150</v>
      </c>
      <c r="Q547" s="56" t="s">
        <v>1149</v>
      </c>
    </row>
    <row r="548" spans="1:17">
      <c r="A548" s="57">
        <v>565</v>
      </c>
      <c r="B548" s="56" t="s">
        <v>3098</v>
      </c>
      <c r="C548" s="56" t="s">
        <v>3122</v>
      </c>
      <c r="D548" s="56" t="s">
        <v>1151</v>
      </c>
      <c r="E548" s="58"/>
      <c r="F548" s="58"/>
      <c r="G548" s="58"/>
      <c r="H548" s="58"/>
      <c r="I548" s="58">
        <v>0</v>
      </c>
      <c r="J548" s="58">
        <v>0</v>
      </c>
      <c r="K548" s="58">
        <v>0</v>
      </c>
      <c r="L548" s="58">
        <v>0</v>
      </c>
      <c r="M548" s="58">
        <v>0</v>
      </c>
      <c r="N548" s="58">
        <v>0</v>
      </c>
      <c r="O548" s="56" t="s">
        <v>1152</v>
      </c>
      <c r="Q548" s="56" t="s">
        <v>1151</v>
      </c>
    </row>
    <row r="549" spans="1:17">
      <c r="A549" s="57">
        <v>566</v>
      </c>
      <c r="B549" s="56" t="s">
        <v>3098</v>
      </c>
      <c r="C549" s="56" t="s">
        <v>3122</v>
      </c>
      <c r="D549" s="56" t="s">
        <v>1153</v>
      </c>
      <c r="E549" s="58"/>
      <c r="F549" s="58"/>
      <c r="G549" s="58"/>
      <c r="H549" s="58"/>
      <c r="I549" s="58">
        <v>0</v>
      </c>
      <c r="J549" s="58">
        <v>0</v>
      </c>
      <c r="K549" s="58">
        <v>0</v>
      </c>
      <c r="L549" s="58">
        <v>0</v>
      </c>
      <c r="M549" s="58">
        <v>0</v>
      </c>
      <c r="N549" s="58">
        <v>0</v>
      </c>
      <c r="O549" s="56" t="s">
        <v>1154</v>
      </c>
      <c r="Q549" s="56" t="s">
        <v>1153</v>
      </c>
    </row>
    <row r="550" spans="1:17">
      <c r="A550" s="57">
        <v>567</v>
      </c>
      <c r="B550" s="56" t="s">
        <v>3098</v>
      </c>
      <c r="C550" s="56" t="s">
        <v>3122</v>
      </c>
      <c r="D550" s="56" t="s">
        <v>1155</v>
      </c>
      <c r="E550" s="58"/>
      <c r="F550" s="58"/>
      <c r="G550" s="58"/>
      <c r="H550" s="58"/>
      <c r="I550" s="58">
        <v>0</v>
      </c>
      <c r="J550" s="58">
        <v>0</v>
      </c>
      <c r="K550" s="58">
        <v>0</v>
      </c>
      <c r="L550" s="58">
        <v>0</v>
      </c>
      <c r="M550" s="58">
        <v>0</v>
      </c>
      <c r="N550" s="58">
        <v>0</v>
      </c>
      <c r="O550" s="56" t="s">
        <v>1156</v>
      </c>
      <c r="Q550" s="56" t="s">
        <v>1155</v>
      </c>
    </row>
    <row r="551" spans="1:17">
      <c r="A551" s="57">
        <v>568</v>
      </c>
      <c r="B551" s="56" t="s">
        <v>3098</v>
      </c>
      <c r="C551" s="56" t="s">
        <v>3122</v>
      </c>
      <c r="D551" s="56" t="s">
        <v>1157</v>
      </c>
      <c r="E551" s="58"/>
      <c r="F551" s="58"/>
      <c r="G551" s="58"/>
      <c r="H551" s="58"/>
      <c r="I551" s="58">
        <v>0</v>
      </c>
      <c r="J551" s="58">
        <v>0</v>
      </c>
      <c r="K551" s="58">
        <v>0</v>
      </c>
      <c r="L551" s="58">
        <v>0</v>
      </c>
      <c r="M551" s="58">
        <v>0</v>
      </c>
      <c r="N551" s="58">
        <v>0</v>
      </c>
      <c r="O551" s="56" t="s">
        <v>1158</v>
      </c>
      <c r="Q551" s="56" t="s">
        <v>1157</v>
      </c>
    </row>
    <row r="552" spans="1:17">
      <c r="A552" s="57">
        <v>569</v>
      </c>
      <c r="B552" s="56" t="s">
        <v>3098</v>
      </c>
      <c r="C552" s="56" t="s">
        <v>3122</v>
      </c>
      <c r="D552" s="56" t="s">
        <v>1159</v>
      </c>
      <c r="E552" s="58"/>
      <c r="F552" s="58"/>
      <c r="G552" s="58"/>
      <c r="H552" s="58"/>
      <c r="I552" s="58">
        <v>0</v>
      </c>
      <c r="J552" s="58">
        <v>0</v>
      </c>
      <c r="K552" s="58">
        <v>0</v>
      </c>
      <c r="L552" s="58">
        <v>0</v>
      </c>
      <c r="M552" s="58">
        <v>0</v>
      </c>
      <c r="N552" s="58">
        <v>0</v>
      </c>
      <c r="O552" s="56" t="s">
        <v>1160</v>
      </c>
      <c r="Q552" s="56" t="s">
        <v>1159</v>
      </c>
    </row>
    <row r="553" spans="1:17">
      <c r="A553" s="57">
        <v>570</v>
      </c>
      <c r="B553" s="56" t="s">
        <v>3098</v>
      </c>
      <c r="C553" s="56" t="s">
        <v>3122</v>
      </c>
      <c r="D553" s="56" t="s">
        <v>1161</v>
      </c>
      <c r="E553" s="58"/>
      <c r="F553" s="58"/>
      <c r="G553" s="58"/>
      <c r="H553" s="58"/>
      <c r="I553" s="58">
        <v>0</v>
      </c>
      <c r="J553" s="58">
        <v>0</v>
      </c>
      <c r="K553" s="58">
        <v>0</v>
      </c>
      <c r="L553" s="58">
        <v>0</v>
      </c>
      <c r="M553" s="58">
        <v>0</v>
      </c>
      <c r="N553" s="58">
        <v>0</v>
      </c>
      <c r="O553" s="56" t="s">
        <v>1162</v>
      </c>
      <c r="Q553" s="56" t="s">
        <v>1161</v>
      </c>
    </row>
    <row r="554" spans="1:17">
      <c r="A554" s="57">
        <v>571</v>
      </c>
      <c r="B554" s="56" t="s">
        <v>3098</v>
      </c>
      <c r="C554" s="56" t="s">
        <v>3122</v>
      </c>
      <c r="D554" s="56" t="s">
        <v>1163</v>
      </c>
      <c r="E554" s="58"/>
      <c r="F554" s="58"/>
      <c r="G554" s="58"/>
      <c r="H554" s="58"/>
      <c r="I554" s="58">
        <v>0</v>
      </c>
      <c r="J554" s="58">
        <v>0</v>
      </c>
      <c r="K554" s="58">
        <v>0</v>
      </c>
      <c r="L554" s="58">
        <v>0</v>
      </c>
      <c r="M554" s="58">
        <v>0</v>
      </c>
      <c r="N554" s="58">
        <v>0</v>
      </c>
      <c r="O554" s="56" t="s">
        <v>1164</v>
      </c>
      <c r="Q554" s="56" t="s">
        <v>1163</v>
      </c>
    </row>
    <row r="555" spans="1:17">
      <c r="A555" s="57">
        <v>572</v>
      </c>
      <c r="B555" s="56" t="s">
        <v>3098</v>
      </c>
      <c r="C555" s="56" t="s">
        <v>3122</v>
      </c>
      <c r="D555" s="56" t="s">
        <v>1165</v>
      </c>
      <c r="E555" s="58"/>
      <c r="F555" s="58"/>
      <c r="G555" s="58"/>
      <c r="H555" s="58"/>
      <c r="I555" s="58">
        <v>0</v>
      </c>
      <c r="J555" s="58">
        <v>0</v>
      </c>
      <c r="K555" s="58">
        <v>0</v>
      </c>
      <c r="L555" s="58">
        <v>0</v>
      </c>
      <c r="M555" s="58">
        <v>0</v>
      </c>
      <c r="N555" s="58">
        <v>0</v>
      </c>
      <c r="O555" s="56" t="s">
        <v>1166</v>
      </c>
      <c r="Q555" s="56" t="s">
        <v>1165</v>
      </c>
    </row>
    <row r="556" spans="1:17">
      <c r="A556" s="57">
        <v>573</v>
      </c>
      <c r="B556" s="56" t="s">
        <v>3098</v>
      </c>
      <c r="C556" s="56" t="s">
        <v>3122</v>
      </c>
      <c r="D556" s="56" t="s">
        <v>1167</v>
      </c>
      <c r="E556" s="58"/>
      <c r="F556" s="58"/>
      <c r="G556" s="58"/>
      <c r="H556" s="58"/>
      <c r="I556" s="58">
        <v>0</v>
      </c>
      <c r="J556" s="58">
        <v>0</v>
      </c>
      <c r="K556" s="58">
        <v>0</v>
      </c>
      <c r="L556" s="58">
        <v>0</v>
      </c>
      <c r="M556" s="58">
        <v>0</v>
      </c>
      <c r="N556" s="58">
        <v>0</v>
      </c>
      <c r="O556" s="56" t="s">
        <v>1168</v>
      </c>
      <c r="Q556" s="56" t="s">
        <v>1167</v>
      </c>
    </row>
    <row r="557" spans="1:17">
      <c r="A557" s="57">
        <v>574</v>
      </c>
      <c r="B557" s="56" t="s">
        <v>3098</v>
      </c>
      <c r="C557" s="56" t="s">
        <v>3122</v>
      </c>
      <c r="D557" s="56" t="s">
        <v>1169</v>
      </c>
      <c r="E557" s="58"/>
      <c r="F557" s="58"/>
      <c r="G557" s="58"/>
      <c r="H557" s="58"/>
      <c r="I557" s="58">
        <v>0</v>
      </c>
      <c r="J557" s="58">
        <v>0</v>
      </c>
      <c r="K557" s="58">
        <v>0</v>
      </c>
      <c r="L557" s="58">
        <v>0</v>
      </c>
      <c r="M557" s="58">
        <v>0</v>
      </c>
      <c r="N557" s="58">
        <v>0</v>
      </c>
      <c r="O557" s="56" t="s">
        <v>1170</v>
      </c>
      <c r="Q557" s="56" t="s">
        <v>1169</v>
      </c>
    </row>
    <row r="558" spans="1:17">
      <c r="A558" s="57">
        <v>575</v>
      </c>
      <c r="B558" s="56" t="s">
        <v>3098</v>
      </c>
      <c r="C558" s="56" t="s">
        <v>3122</v>
      </c>
      <c r="D558" s="56" t="s">
        <v>1171</v>
      </c>
      <c r="E558" s="58"/>
      <c r="F558" s="58"/>
      <c r="G558" s="58"/>
      <c r="H558" s="58"/>
      <c r="I558" s="58">
        <v>0</v>
      </c>
      <c r="J558" s="58">
        <v>0</v>
      </c>
      <c r="K558" s="58">
        <v>0</v>
      </c>
      <c r="L558" s="58">
        <v>0</v>
      </c>
      <c r="M558" s="58">
        <v>0</v>
      </c>
      <c r="N558" s="58">
        <v>0</v>
      </c>
      <c r="O558" s="56" t="s">
        <v>1172</v>
      </c>
      <c r="Q558" s="56" t="s">
        <v>1171</v>
      </c>
    </row>
    <row r="559" spans="1:17">
      <c r="A559" s="57">
        <v>576</v>
      </c>
      <c r="B559" s="56" t="s">
        <v>3098</v>
      </c>
      <c r="C559" s="56" t="s">
        <v>3122</v>
      </c>
      <c r="D559" s="56" t="s">
        <v>1173</v>
      </c>
      <c r="E559" s="58"/>
      <c r="F559" s="58"/>
      <c r="G559" s="58"/>
      <c r="H559" s="58"/>
      <c r="I559" s="58">
        <v>0</v>
      </c>
      <c r="J559" s="58">
        <v>0</v>
      </c>
      <c r="K559" s="58">
        <v>0</v>
      </c>
      <c r="L559" s="58">
        <v>0</v>
      </c>
      <c r="M559" s="58">
        <v>0</v>
      </c>
      <c r="N559" s="58">
        <v>0</v>
      </c>
      <c r="O559" s="56" t="s">
        <v>1174</v>
      </c>
      <c r="Q559" s="56" t="s">
        <v>1173</v>
      </c>
    </row>
    <row r="560" spans="1:17">
      <c r="A560" s="57">
        <v>577</v>
      </c>
      <c r="B560" s="56" t="s">
        <v>3098</v>
      </c>
      <c r="C560" s="56" t="s">
        <v>3122</v>
      </c>
      <c r="D560" s="56" t="s">
        <v>1175</v>
      </c>
      <c r="E560" s="58"/>
      <c r="F560" s="58"/>
      <c r="G560" s="58"/>
      <c r="H560" s="58"/>
      <c r="I560" s="58">
        <v>0</v>
      </c>
      <c r="J560" s="58">
        <v>0</v>
      </c>
      <c r="K560" s="58">
        <v>0</v>
      </c>
      <c r="L560" s="58">
        <v>0</v>
      </c>
      <c r="M560" s="58">
        <v>0</v>
      </c>
      <c r="N560" s="58">
        <v>0</v>
      </c>
      <c r="O560" s="56" t="s">
        <v>1176</v>
      </c>
      <c r="Q560" s="56" t="s">
        <v>1175</v>
      </c>
    </row>
    <row r="561" spans="1:17">
      <c r="A561" s="57">
        <v>578</v>
      </c>
      <c r="B561" s="56" t="s">
        <v>3098</v>
      </c>
      <c r="C561" s="56" t="s">
        <v>3122</v>
      </c>
      <c r="D561" s="56" t="s">
        <v>1177</v>
      </c>
      <c r="E561" s="58"/>
      <c r="F561" s="58"/>
      <c r="G561" s="58"/>
      <c r="H561" s="58"/>
      <c r="I561" s="58">
        <v>0</v>
      </c>
      <c r="J561" s="58">
        <v>0</v>
      </c>
      <c r="K561" s="58">
        <v>0</v>
      </c>
      <c r="L561" s="58">
        <v>0</v>
      </c>
      <c r="M561" s="58">
        <v>0</v>
      </c>
      <c r="N561" s="58">
        <v>0</v>
      </c>
      <c r="O561" s="56" t="s">
        <v>1178</v>
      </c>
      <c r="Q561" s="56" t="s">
        <v>1177</v>
      </c>
    </row>
    <row r="562" spans="1:17">
      <c r="A562" s="57">
        <v>579</v>
      </c>
      <c r="B562" s="56" t="s">
        <v>3098</v>
      </c>
      <c r="C562" s="56" t="s">
        <v>3122</v>
      </c>
      <c r="D562" s="56" t="s">
        <v>1179</v>
      </c>
      <c r="E562" s="58"/>
      <c r="F562" s="58"/>
      <c r="G562" s="58"/>
      <c r="H562" s="58"/>
      <c r="I562" s="58">
        <v>0</v>
      </c>
      <c r="J562" s="58">
        <v>0</v>
      </c>
      <c r="K562" s="58">
        <v>0</v>
      </c>
      <c r="L562" s="58">
        <v>0</v>
      </c>
      <c r="M562" s="58">
        <v>0</v>
      </c>
      <c r="N562" s="58">
        <v>0</v>
      </c>
      <c r="O562" s="56" t="s">
        <v>1180</v>
      </c>
      <c r="Q562" s="56" t="s">
        <v>1179</v>
      </c>
    </row>
    <row r="563" spans="1:17">
      <c r="A563" s="57">
        <v>580</v>
      </c>
      <c r="B563" s="56" t="s">
        <v>3098</v>
      </c>
      <c r="C563" s="56" t="s">
        <v>3122</v>
      </c>
      <c r="D563" s="56" t="s">
        <v>1181</v>
      </c>
      <c r="E563" s="58"/>
      <c r="F563" s="58"/>
      <c r="G563" s="58"/>
      <c r="H563" s="58"/>
      <c r="I563" s="58">
        <v>0</v>
      </c>
      <c r="J563" s="58">
        <v>0</v>
      </c>
      <c r="K563" s="58">
        <v>0</v>
      </c>
      <c r="L563" s="58">
        <v>0</v>
      </c>
      <c r="M563" s="58">
        <v>0</v>
      </c>
      <c r="N563" s="58">
        <v>0</v>
      </c>
      <c r="O563" s="56" t="s">
        <v>1182</v>
      </c>
      <c r="Q563" s="56" t="s">
        <v>1181</v>
      </c>
    </row>
    <row r="564" spans="1:17">
      <c r="A564" s="57">
        <v>581</v>
      </c>
      <c r="B564" s="56" t="s">
        <v>3098</v>
      </c>
      <c r="C564" s="56" t="s">
        <v>3122</v>
      </c>
      <c r="D564" s="56" t="s">
        <v>1183</v>
      </c>
      <c r="E564" s="58"/>
      <c r="F564" s="58"/>
      <c r="G564" s="58"/>
      <c r="H564" s="58"/>
      <c r="I564" s="58">
        <v>0</v>
      </c>
      <c r="J564" s="58">
        <v>0</v>
      </c>
      <c r="K564" s="58">
        <v>0</v>
      </c>
      <c r="L564" s="58">
        <v>0</v>
      </c>
      <c r="M564" s="58">
        <v>0</v>
      </c>
      <c r="N564" s="58">
        <v>0</v>
      </c>
      <c r="O564" s="56" t="s">
        <v>1184</v>
      </c>
      <c r="Q564" s="56" t="s">
        <v>1183</v>
      </c>
    </row>
    <row r="565" spans="1:17">
      <c r="A565" s="57">
        <v>582</v>
      </c>
      <c r="B565" s="56" t="s">
        <v>3098</v>
      </c>
      <c r="C565" s="56" t="s">
        <v>3122</v>
      </c>
      <c r="D565" s="56" t="s">
        <v>1185</v>
      </c>
      <c r="E565" s="58"/>
      <c r="F565" s="58"/>
      <c r="G565" s="58"/>
      <c r="H565" s="58"/>
      <c r="I565" s="58">
        <v>0</v>
      </c>
      <c r="J565" s="58">
        <v>0</v>
      </c>
      <c r="K565" s="58">
        <v>0</v>
      </c>
      <c r="L565" s="58">
        <v>0</v>
      </c>
      <c r="M565" s="58">
        <v>0</v>
      </c>
      <c r="N565" s="58">
        <v>0</v>
      </c>
      <c r="O565" s="56" t="s">
        <v>1186</v>
      </c>
      <c r="Q565" s="56" t="s">
        <v>1185</v>
      </c>
    </row>
    <row r="566" spans="1:17">
      <c r="A566" s="57">
        <v>583</v>
      </c>
      <c r="B566" s="56" t="s">
        <v>3098</v>
      </c>
      <c r="C566" s="56" t="s">
        <v>3122</v>
      </c>
      <c r="D566" s="56" t="s">
        <v>1187</v>
      </c>
      <c r="E566" s="58"/>
      <c r="F566" s="58"/>
      <c r="G566" s="58"/>
      <c r="H566" s="58"/>
      <c r="I566" s="58">
        <v>0</v>
      </c>
      <c r="J566" s="58">
        <v>0</v>
      </c>
      <c r="K566" s="58">
        <v>0</v>
      </c>
      <c r="L566" s="58">
        <v>0</v>
      </c>
      <c r="M566" s="58">
        <v>0</v>
      </c>
      <c r="N566" s="58">
        <v>0</v>
      </c>
      <c r="O566" s="56" t="s">
        <v>1188</v>
      </c>
      <c r="Q566" s="56" t="s">
        <v>1187</v>
      </c>
    </row>
    <row r="567" spans="1:17">
      <c r="A567" s="57">
        <v>584</v>
      </c>
      <c r="B567" s="56" t="s">
        <v>3098</v>
      </c>
      <c r="C567" s="56" t="s">
        <v>3122</v>
      </c>
      <c r="D567" s="56" t="s">
        <v>1189</v>
      </c>
      <c r="E567" s="58"/>
      <c r="F567" s="58"/>
      <c r="G567" s="58"/>
      <c r="H567" s="58"/>
      <c r="I567" s="58">
        <v>0</v>
      </c>
      <c r="J567" s="58">
        <v>0</v>
      </c>
      <c r="K567" s="58">
        <v>0</v>
      </c>
      <c r="L567" s="58">
        <v>0</v>
      </c>
      <c r="M567" s="58">
        <v>0</v>
      </c>
      <c r="N567" s="58">
        <v>0</v>
      </c>
      <c r="O567" s="56" t="s">
        <v>1190</v>
      </c>
      <c r="Q567" s="56" t="s">
        <v>1189</v>
      </c>
    </row>
    <row r="568" spans="1:17">
      <c r="A568" s="57">
        <v>585</v>
      </c>
      <c r="B568" s="56" t="s">
        <v>3098</v>
      </c>
      <c r="C568" s="56" t="s">
        <v>3122</v>
      </c>
      <c r="D568" s="56" t="s">
        <v>1191</v>
      </c>
      <c r="E568" s="58"/>
      <c r="F568" s="58"/>
      <c r="G568" s="58"/>
      <c r="H568" s="58"/>
      <c r="I568" s="58">
        <v>0</v>
      </c>
      <c r="J568" s="58">
        <v>0</v>
      </c>
      <c r="K568" s="58">
        <v>0</v>
      </c>
      <c r="L568" s="58">
        <v>0</v>
      </c>
      <c r="M568" s="58">
        <v>0</v>
      </c>
      <c r="N568" s="58">
        <v>0</v>
      </c>
      <c r="O568" s="56" t="s">
        <v>1192</v>
      </c>
      <c r="Q568" s="56" t="s">
        <v>1191</v>
      </c>
    </row>
    <row r="569" spans="1:17">
      <c r="A569" s="57">
        <v>586</v>
      </c>
      <c r="B569" s="56" t="s">
        <v>3098</v>
      </c>
      <c r="C569" s="56" t="s">
        <v>3122</v>
      </c>
      <c r="D569" s="56" t="s">
        <v>1193</v>
      </c>
      <c r="E569" s="58"/>
      <c r="F569" s="58"/>
      <c r="G569" s="58"/>
      <c r="H569" s="58"/>
      <c r="I569" s="58">
        <v>0</v>
      </c>
      <c r="J569" s="58">
        <v>0</v>
      </c>
      <c r="K569" s="58">
        <v>0</v>
      </c>
      <c r="L569" s="58">
        <v>0</v>
      </c>
      <c r="M569" s="58">
        <v>0</v>
      </c>
      <c r="N569" s="58">
        <v>0</v>
      </c>
      <c r="O569" s="56" t="s">
        <v>1194</v>
      </c>
      <c r="Q569" s="56" t="s">
        <v>1193</v>
      </c>
    </row>
    <row r="570" spans="1:17">
      <c r="A570" s="57">
        <v>587</v>
      </c>
      <c r="B570" s="56" t="s">
        <v>3098</v>
      </c>
      <c r="C570" s="56" t="s">
        <v>3122</v>
      </c>
      <c r="D570" s="56" t="s">
        <v>1195</v>
      </c>
      <c r="E570" s="58"/>
      <c r="F570" s="58"/>
      <c r="G570" s="58"/>
      <c r="H570" s="58"/>
      <c r="I570" s="58">
        <v>0</v>
      </c>
      <c r="J570" s="58">
        <v>0</v>
      </c>
      <c r="K570" s="58">
        <v>0</v>
      </c>
      <c r="L570" s="58">
        <v>0</v>
      </c>
      <c r="M570" s="58">
        <v>0</v>
      </c>
      <c r="N570" s="58">
        <v>0</v>
      </c>
      <c r="O570" s="56" t="s">
        <v>1196</v>
      </c>
      <c r="Q570" s="56" t="s">
        <v>1195</v>
      </c>
    </row>
    <row r="571" spans="1:17">
      <c r="A571" s="57">
        <v>588</v>
      </c>
      <c r="B571" s="56" t="s">
        <v>3098</v>
      </c>
      <c r="C571" s="56" t="s">
        <v>3122</v>
      </c>
      <c r="D571" s="56" t="s">
        <v>1197</v>
      </c>
      <c r="E571" s="58"/>
      <c r="F571" s="58"/>
      <c r="G571" s="58"/>
      <c r="H571" s="58"/>
      <c r="I571" s="58">
        <v>0</v>
      </c>
      <c r="J571" s="58">
        <v>0</v>
      </c>
      <c r="K571" s="58">
        <v>0</v>
      </c>
      <c r="L571" s="58">
        <v>0</v>
      </c>
      <c r="M571" s="58">
        <v>0</v>
      </c>
      <c r="N571" s="58">
        <v>0</v>
      </c>
      <c r="O571" s="56" t="s">
        <v>1198</v>
      </c>
      <c r="Q571" s="56" t="s">
        <v>1197</v>
      </c>
    </row>
    <row r="572" spans="1:17">
      <c r="A572" s="57">
        <v>589</v>
      </c>
      <c r="B572" s="56" t="s">
        <v>3098</v>
      </c>
      <c r="C572" s="56" t="s">
        <v>3122</v>
      </c>
      <c r="D572" s="56" t="s">
        <v>1199</v>
      </c>
      <c r="E572" s="58"/>
      <c r="F572" s="58"/>
      <c r="G572" s="58"/>
      <c r="H572" s="58"/>
      <c r="I572" s="58">
        <v>0</v>
      </c>
      <c r="J572" s="58">
        <v>0</v>
      </c>
      <c r="K572" s="58">
        <v>0</v>
      </c>
      <c r="L572" s="58">
        <v>0</v>
      </c>
      <c r="M572" s="58">
        <v>0</v>
      </c>
      <c r="N572" s="58">
        <v>0</v>
      </c>
      <c r="O572" s="56" t="s">
        <v>1200</v>
      </c>
      <c r="Q572" s="56" t="s">
        <v>1199</v>
      </c>
    </row>
    <row r="573" spans="1:17">
      <c r="A573" s="57">
        <v>590</v>
      </c>
      <c r="B573" s="56" t="s">
        <v>3098</v>
      </c>
      <c r="C573" s="56" t="s">
        <v>3122</v>
      </c>
      <c r="D573" s="56" t="s">
        <v>1201</v>
      </c>
      <c r="E573" s="58"/>
      <c r="F573" s="58"/>
      <c r="G573" s="58"/>
      <c r="H573" s="58"/>
      <c r="I573" s="58">
        <v>0</v>
      </c>
      <c r="J573" s="58">
        <v>0</v>
      </c>
      <c r="K573" s="58">
        <v>0</v>
      </c>
      <c r="L573" s="58">
        <v>0</v>
      </c>
      <c r="M573" s="58">
        <v>0</v>
      </c>
      <c r="N573" s="58">
        <v>0</v>
      </c>
      <c r="O573" s="56" t="s">
        <v>1202</v>
      </c>
      <c r="Q573" s="56" t="s">
        <v>1201</v>
      </c>
    </row>
    <row r="574" spans="1:17">
      <c r="A574" s="57">
        <v>591</v>
      </c>
      <c r="B574" s="56" t="s">
        <v>3098</v>
      </c>
      <c r="C574" s="56" t="s">
        <v>3122</v>
      </c>
      <c r="D574" s="56" t="s">
        <v>1203</v>
      </c>
      <c r="E574" s="58"/>
      <c r="F574" s="58"/>
      <c r="G574" s="58"/>
      <c r="H574" s="58"/>
      <c r="I574" s="58">
        <v>0</v>
      </c>
      <c r="J574" s="58">
        <v>0</v>
      </c>
      <c r="K574" s="58">
        <v>0</v>
      </c>
      <c r="L574" s="58">
        <v>0</v>
      </c>
      <c r="M574" s="58">
        <v>0</v>
      </c>
      <c r="N574" s="58">
        <v>0</v>
      </c>
      <c r="O574" s="56" t="s">
        <v>1204</v>
      </c>
      <c r="Q574" s="56" t="s">
        <v>1203</v>
      </c>
    </row>
    <row r="575" spans="1:17">
      <c r="A575" s="57">
        <v>592</v>
      </c>
      <c r="B575" s="56" t="s">
        <v>3098</v>
      </c>
      <c r="C575" s="56" t="s">
        <v>3122</v>
      </c>
      <c r="D575" s="56" t="s">
        <v>1205</v>
      </c>
      <c r="E575" s="58"/>
      <c r="F575" s="58"/>
      <c r="G575" s="58"/>
      <c r="H575" s="58"/>
      <c r="I575" s="58">
        <v>0</v>
      </c>
      <c r="J575" s="58">
        <v>0</v>
      </c>
      <c r="K575" s="58">
        <v>0</v>
      </c>
      <c r="L575" s="58">
        <v>0</v>
      </c>
      <c r="M575" s="58">
        <v>0</v>
      </c>
      <c r="N575" s="58">
        <v>0</v>
      </c>
      <c r="O575" s="56" t="s">
        <v>1206</v>
      </c>
      <c r="Q575" s="56" t="s">
        <v>1205</v>
      </c>
    </row>
    <row r="576" spans="1:17">
      <c r="A576" s="57">
        <v>593</v>
      </c>
      <c r="B576" s="56" t="s">
        <v>3098</v>
      </c>
      <c r="C576" s="56" t="s">
        <v>3122</v>
      </c>
      <c r="D576" s="56" t="s">
        <v>1207</v>
      </c>
      <c r="E576" s="58"/>
      <c r="F576" s="58"/>
      <c r="G576" s="58"/>
      <c r="H576" s="58"/>
      <c r="I576" s="58">
        <v>0</v>
      </c>
      <c r="J576" s="58">
        <v>0</v>
      </c>
      <c r="K576" s="58">
        <v>0</v>
      </c>
      <c r="L576" s="58">
        <v>0</v>
      </c>
      <c r="M576" s="58">
        <v>0</v>
      </c>
      <c r="N576" s="58">
        <v>0</v>
      </c>
      <c r="O576" s="56" t="s">
        <v>1208</v>
      </c>
      <c r="Q576" s="56" t="s">
        <v>1207</v>
      </c>
    </row>
    <row r="577" spans="1:17">
      <c r="A577" s="57">
        <v>594</v>
      </c>
      <c r="B577" s="56" t="s">
        <v>3098</v>
      </c>
      <c r="C577" s="56" t="s">
        <v>3122</v>
      </c>
      <c r="D577" s="56" t="s">
        <v>1209</v>
      </c>
      <c r="E577" s="58"/>
      <c r="F577" s="58"/>
      <c r="G577" s="58"/>
      <c r="H577" s="58"/>
      <c r="I577" s="58">
        <v>0</v>
      </c>
      <c r="J577" s="58">
        <v>0</v>
      </c>
      <c r="K577" s="58">
        <v>0</v>
      </c>
      <c r="L577" s="58">
        <v>0</v>
      </c>
      <c r="M577" s="58">
        <v>0</v>
      </c>
      <c r="N577" s="58">
        <v>0</v>
      </c>
      <c r="O577" s="56" t="s">
        <v>1210</v>
      </c>
      <c r="Q577" s="56" t="s">
        <v>1209</v>
      </c>
    </row>
    <row r="578" spans="1:17">
      <c r="A578" s="57">
        <v>595</v>
      </c>
      <c r="B578" s="56" t="s">
        <v>3098</v>
      </c>
      <c r="C578" s="56" t="s">
        <v>3122</v>
      </c>
      <c r="D578" s="56" t="s">
        <v>1211</v>
      </c>
      <c r="E578" s="58">
        <v>14</v>
      </c>
      <c r="F578" s="58">
        <v>2</v>
      </c>
      <c r="G578" s="58"/>
      <c r="H578" s="58"/>
      <c r="I578" s="58">
        <v>0</v>
      </c>
      <c r="J578" s="58">
        <v>0</v>
      </c>
      <c r="K578" s="58">
        <v>0</v>
      </c>
      <c r="L578" s="58">
        <v>0</v>
      </c>
      <c r="M578" s="58">
        <v>0</v>
      </c>
      <c r="N578" s="58">
        <v>0</v>
      </c>
      <c r="O578" s="56" t="s">
        <v>1212</v>
      </c>
      <c r="Q578" s="56" t="s">
        <v>1211</v>
      </c>
    </row>
    <row r="579" spans="1:17">
      <c r="A579" s="57">
        <v>596</v>
      </c>
      <c r="B579" s="56" t="s">
        <v>3098</v>
      </c>
      <c r="C579" s="56" t="s">
        <v>3122</v>
      </c>
      <c r="D579" s="56" t="s">
        <v>1213</v>
      </c>
      <c r="E579" s="58"/>
      <c r="F579" s="58"/>
      <c r="G579" s="58"/>
      <c r="H579" s="58"/>
      <c r="I579" s="58">
        <v>0</v>
      </c>
      <c r="J579" s="58">
        <v>0</v>
      </c>
      <c r="K579" s="58">
        <v>0</v>
      </c>
      <c r="L579" s="58">
        <v>0</v>
      </c>
      <c r="M579" s="58">
        <v>0</v>
      </c>
      <c r="N579" s="58">
        <v>0</v>
      </c>
      <c r="O579" s="56" t="s">
        <v>1214</v>
      </c>
      <c r="Q579" s="56" t="s">
        <v>1213</v>
      </c>
    </row>
    <row r="580" spans="1:17">
      <c r="A580" s="57">
        <v>597</v>
      </c>
      <c r="B580" s="56" t="s">
        <v>3098</v>
      </c>
      <c r="C580" s="56" t="s">
        <v>3122</v>
      </c>
      <c r="D580" s="56" t="s">
        <v>1215</v>
      </c>
      <c r="E580" s="58">
        <v>12</v>
      </c>
      <c r="F580" s="58">
        <v>2</v>
      </c>
      <c r="G580" s="58"/>
      <c r="H580" s="58"/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6" t="s">
        <v>1216</v>
      </c>
      <c r="Q580" s="56" t="s">
        <v>1215</v>
      </c>
    </row>
    <row r="581" spans="1:17">
      <c r="A581" s="57">
        <v>598</v>
      </c>
      <c r="B581" s="56" t="s">
        <v>3098</v>
      </c>
      <c r="C581" s="56" t="s">
        <v>3122</v>
      </c>
      <c r="D581" s="56" t="s">
        <v>1217</v>
      </c>
      <c r="E581" s="58"/>
      <c r="F581" s="58"/>
      <c r="G581" s="58"/>
      <c r="H581" s="58"/>
      <c r="I581" s="58">
        <v>0</v>
      </c>
      <c r="J581" s="58">
        <v>0</v>
      </c>
      <c r="K581" s="58">
        <v>0</v>
      </c>
      <c r="L581" s="58">
        <v>0</v>
      </c>
      <c r="M581" s="58">
        <v>0</v>
      </c>
      <c r="N581" s="58">
        <v>0</v>
      </c>
      <c r="O581" s="56" t="s">
        <v>1218</v>
      </c>
      <c r="Q581" s="56" t="s">
        <v>1217</v>
      </c>
    </row>
    <row r="582" spans="1:17">
      <c r="A582" s="57">
        <v>599</v>
      </c>
      <c r="B582" s="56" t="s">
        <v>3098</v>
      </c>
      <c r="C582" s="56" t="s">
        <v>3122</v>
      </c>
      <c r="D582" s="56" t="s">
        <v>1219</v>
      </c>
      <c r="E582" s="58"/>
      <c r="F582" s="58"/>
      <c r="G582" s="58"/>
      <c r="H582" s="58"/>
      <c r="I582" s="58">
        <v>0</v>
      </c>
      <c r="J582" s="58">
        <v>0</v>
      </c>
      <c r="K582" s="58">
        <v>0</v>
      </c>
      <c r="L582" s="58">
        <v>0</v>
      </c>
      <c r="M582" s="58">
        <v>0</v>
      </c>
      <c r="N582" s="58">
        <v>0</v>
      </c>
      <c r="O582" s="56" t="s">
        <v>1220</v>
      </c>
      <c r="Q582" s="56" t="s">
        <v>1219</v>
      </c>
    </row>
    <row r="583" spans="1:17">
      <c r="A583" s="57">
        <v>600</v>
      </c>
      <c r="B583" s="56" t="s">
        <v>3098</v>
      </c>
      <c r="C583" s="56" t="s">
        <v>3122</v>
      </c>
      <c r="D583" s="56" t="s">
        <v>1221</v>
      </c>
      <c r="E583" s="58"/>
      <c r="F583" s="58"/>
      <c r="G583" s="58"/>
      <c r="H583" s="58"/>
      <c r="I583" s="58">
        <v>0</v>
      </c>
      <c r="J583" s="58">
        <v>0</v>
      </c>
      <c r="K583" s="58">
        <v>0</v>
      </c>
      <c r="L583" s="58">
        <v>0</v>
      </c>
      <c r="M583" s="58">
        <v>0</v>
      </c>
      <c r="N583" s="58">
        <v>0</v>
      </c>
      <c r="O583" s="56" t="s">
        <v>1222</v>
      </c>
      <c r="Q583" s="56" t="s">
        <v>1221</v>
      </c>
    </row>
    <row r="584" spans="1:17">
      <c r="A584" s="57">
        <v>601</v>
      </c>
      <c r="B584" s="56" t="s">
        <v>3098</v>
      </c>
      <c r="C584" s="56" t="s">
        <v>3122</v>
      </c>
      <c r="D584" s="56" t="s">
        <v>1223</v>
      </c>
      <c r="E584" s="58"/>
      <c r="F584" s="58"/>
      <c r="G584" s="58"/>
      <c r="H584" s="58"/>
      <c r="I584" s="58">
        <v>0</v>
      </c>
      <c r="J584" s="58">
        <v>0</v>
      </c>
      <c r="K584" s="58">
        <v>0</v>
      </c>
      <c r="L584" s="58">
        <v>0</v>
      </c>
      <c r="M584" s="58">
        <v>0</v>
      </c>
      <c r="N584" s="58">
        <v>0</v>
      </c>
      <c r="O584" s="56" t="s">
        <v>1224</v>
      </c>
      <c r="Q584" s="56" t="s">
        <v>1223</v>
      </c>
    </row>
    <row r="585" spans="1:17">
      <c r="A585" s="57">
        <v>602</v>
      </c>
      <c r="B585" s="56" t="s">
        <v>3098</v>
      </c>
      <c r="C585" s="56" t="s">
        <v>3122</v>
      </c>
      <c r="D585" s="56" t="s">
        <v>1225</v>
      </c>
      <c r="E585" s="58"/>
      <c r="F585" s="58"/>
      <c r="G585" s="58"/>
      <c r="H585" s="58"/>
      <c r="I585" s="58">
        <v>0</v>
      </c>
      <c r="J585" s="58">
        <v>0</v>
      </c>
      <c r="K585" s="58">
        <v>0</v>
      </c>
      <c r="L585" s="58">
        <v>0</v>
      </c>
      <c r="M585" s="58">
        <v>0</v>
      </c>
      <c r="N585" s="58">
        <v>0</v>
      </c>
      <c r="O585" s="56" t="s">
        <v>1226</v>
      </c>
      <c r="Q585" s="56" t="s">
        <v>1225</v>
      </c>
    </row>
    <row r="586" spans="1:17">
      <c r="A586" s="57">
        <v>603</v>
      </c>
      <c r="B586" s="56" t="s">
        <v>3098</v>
      </c>
      <c r="C586" s="56" t="s">
        <v>3122</v>
      </c>
      <c r="D586" s="56" t="s">
        <v>1227</v>
      </c>
      <c r="E586" s="58"/>
      <c r="F586" s="58"/>
      <c r="G586" s="58"/>
      <c r="H586" s="58"/>
      <c r="I586" s="58">
        <v>0</v>
      </c>
      <c r="J586" s="58">
        <v>0</v>
      </c>
      <c r="K586" s="58">
        <v>0</v>
      </c>
      <c r="L586" s="58">
        <v>0</v>
      </c>
      <c r="M586" s="58">
        <v>0</v>
      </c>
      <c r="N586" s="58">
        <v>0</v>
      </c>
      <c r="O586" s="56" t="s">
        <v>1228</v>
      </c>
      <c r="Q586" s="56" t="s">
        <v>1227</v>
      </c>
    </row>
    <row r="587" spans="1:17">
      <c r="A587" s="57">
        <v>604</v>
      </c>
      <c r="B587" s="56" t="s">
        <v>3098</v>
      </c>
      <c r="C587" s="56" t="s">
        <v>3122</v>
      </c>
      <c r="D587" s="56" t="s">
        <v>1229</v>
      </c>
      <c r="E587" s="58"/>
      <c r="F587" s="58"/>
      <c r="G587" s="58"/>
      <c r="H587" s="58"/>
      <c r="I587" s="58">
        <v>0</v>
      </c>
      <c r="J587" s="58">
        <v>0</v>
      </c>
      <c r="K587" s="58">
        <v>0</v>
      </c>
      <c r="L587" s="58">
        <v>0</v>
      </c>
      <c r="M587" s="58">
        <v>0</v>
      </c>
      <c r="N587" s="58">
        <v>0</v>
      </c>
      <c r="O587" s="56" t="s">
        <v>1230</v>
      </c>
      <c r="Q587" s="56" t="s">
        <v>1229</v>
      </c>
    </row>
    <row r="588" spans="1:17">
      <c r="A588" s="57">
        <v>606</v>
      </c>
      <c r="B588" s="56" t="s">
        <v>3097</v>
      </c>
      <c r="C588" s="56" t="s">
        <v>3123</v>
      </c>
      <c r="D588" s="56" t="s">
        <v>1234</v>
      </c>
      <c r="E588" s="58"/>
      <c r="F588" s="58"/>
      <c r="G588" s="58"/>
      <c r="H588" s="58"/>
      <c r="I588" s="58">
        <v>3748</v>
      </c>
      <c r="J588" s="58">
        <v>153</v>
      </c>
      <c r="K588" s="58"/>
      <c r="L588" s="58"/>
      <c r="M588" s="58">
        <v>1797</v>
      </c>
      <c r="N588" s="58">
        <v>29</v>
      </c>
      <c r="O588" s="56" t="s">
        <v>1235</v>
      </c>
      <c r="Q588" s="56" t="s">
        <v>1234</v>
      </c>
    </row>
    <row r="589" spans="1:17">
      <c r="A589" s="57">
        <v>608</v>
      </c>
      <c r="B589" s="56" t="s">
        <v>3098</v>
      </c>
      <c r="C589" s="56" t="s">
        <v>3123</v>
      </c>
      <c r="D589" s="56" t="s">
        <v>1238</v>
      </c>
      <c r="E589" s="58"/>
      <c r="F589" s="58"/>
      <c r="G589" s="58"/>
      <c r="H589" s="58"/>
      <c r="I589" s="58">
        <v>0</v>
      </c>
      <c r="J589" s="58">
        <v>0</v>
      </c>
      <c r="K589" s="58">
        <v>0</v>
      </c>
      <c r="L589" s="58">
        <v>0</v>
      </c>
      <c r="M589" s="81">
        <v>0</v>
      </c>
      <c r="N589" s="58">
        <v>0</v>
      </c>
      <c r="O589" s="56" t="s">
        <v>1239</v>
      </c>
      <c r="Q589" s="56" t="s">
        <v>1238</v>
      </c>
    </row>
    <row r="590" spans="1:17">
      <c r="A590" s="57">
        <v>609</v>
      </c>
      <c r="B590" s="56" t="s">
        <v>3098</v>
      </c>
      <c r="C590" s="56" t="s">
        <v>3123</v>
      </c>
      <c r="D590" s="56" t="s">
        <v>1240</v>
      </c>
      <c r="E590" s="58"/>
      <c r="F590" s="58"/>
      <c r="G590" s="58"/>
      <c r="H590" s="58"/>
      <c r="I590" s="58">
        <v>0</v>
      </c>
      <c r="J590" s="58">
        <v>0</v>
      </c>
      <c r="K590" s="58">
        <v>0</v>
      </c>
      <c r="L590" s="58">
        <v>0</v>
      </c>
      <c r="M590" s="58">
        <v>0</v>
      </c>
      <c r="N590" s="58">
        <v>0</v>
      </c>
      <c r="O590" s="56" t="s">
        <v>1241</v>
      </c>
      <c r="Q590" s="56" t="s">
        <v>1240</v>
      </c>
    </row>
    <row r="591" spans="1:17">
      <c r="A591" s="57">
        <v>610</v>
      </c>
      <c r="B591" s="56" t="s">
        <v>3098</v>
      </c>
      <c r="C591" s="56" t="s">
        <v>3123</v>
      </c>
      <c r="D591" s="56" t="s">
        <v>1242</v>
      </c>
      <c r="E591" s="58"/>
      <c r="F591" s="58"/>
      <c r="G591" s="58"/>
      <c r="H591" s="58"/>
      <c r="I591" s="58">
        <v>0</v>
      </c>
      <c r="J591" s="58">
        <v>0</v>
      </c>
      <c r="K591" s="58">
        <v>0</v>
      </c>
      <c r="L591" s="58">
        <v>0</v>
      </c>
      <c r="M591" s="58">
        <v>0</v>
      </c>
      <c r="N591" s="58">
        <v>0</v>
      </c>
      <c r="O591" s="56" t="s">
        <v>1243</v>
      </c>
      <c r="Q591" s="56" t="s">
        <v>1242</v>
      </c>
    </row>
    <row r="592" spans="1:17">
      <c r="A592" s="57">
        <v>611</v>
      </c>
      <c r="B592" s="56" t="s">
        <v>3098</v>
      </c>
      <c r="C592" s="56" t="s">
        <v>3123</v>
      </c>
      <c r="D592" s="56" t="s">
        <v>1244</v>
      </c>
      <c r="E592" s="58"/>
      <c r="F592" s="58"/>
      <c r="G592" s="58"/>
      <c r="H592" s="58"/>
      <c r="I592" s="58">
        <v>0</v>
      </c>
      <c r="J592" s="58">
        <v>0</v>
      </c>
      <c r="K592" s="58">
        <v>0</v>
      </c>
      <c r="L592" s="58">
        <v>0</v>
      </c>
      <c r="M592" s="58">
        <v>0</v>
      </c>
      <c r="N592" s="58">
        <v>0</v>
      </c>
      <c r="O592" s="56" t="s">
        <v>1245</v>
      </c>
      <c r="Q592" s="56" t="s">
        <v>1244</v>
      </c>
    </row>
    <row r="593" spans="1:17">
      <c r="A593" s="57">
        <v>612</v>
      </c>
      <c r="B593" s="56" t="s">
        <v>3098</v>
      </c>
      <c r="C593" s="56" t="s">
        <v>3123</v>
      </c>
      <c r="D593" s="56" t="s">
        <v>1246</v>
      </c>
      <c r="E593" s="58"/>
      <c r="F593" s="58"/>
      <c r="G593" s="58"/>
      <c r="H593" s="58"/>
      <c r="I593" s="58">
        <v>0</v>
      </c>
      <c r="J593" s="58">
        <v>0</v>
      </c>
      <c r="K593" s="58">
        <v>0</v>
      </c>
      <c r="L593" s="58">
        <v>0</v>
      </c>
      <c r="M593" s="58">
        <v>0</v>
      </c>
      <c r="N593" s="58">
        <v>0</v>
      </c>
      <c r="O593" s="56" t="s">
        <v>1247</v>
      </c>
      <c r="Q593" s="56" t="s">
        <v>1246</v>
      </c>
    </row>
    <row r="594" spans="1:17">
      <c r="A594" s="57">
        <v>613</v>
      </c>
      <c r="B594" s="56" t="s">
        <v>3098</v>
      </c>
      <c r="C594" s="56" t="s">
        <v>3123</v>
      </c>
      <c r="D594" s="56" t="s">
        <v>1248</v>
      </c>
      <c r="E594" s="58"/>
      <c r="F594" s="58"/>
      <c r="G594" s="58"/>
      <c r="H594" s="58"/>
      <c r="I594" s="58">
        <v>0</v>
      </c>
      <c r="J594" s="58">
        <v>0</v>
      </c>
      <c r="K594" s="58">
        <v>0</v>
      </c>
      <c r="L594" s="58">
        <v>0</v>
      </c>
      <c r="M594" s="58">
        <v>0</v>
      </c>
      <c r="N594" s="58">
        <v>0</v>
      </c>
      <c r="O594" s="56" t="s">
        <v>1249</v>
      </c>
      <c r="Q594" s="56" t="s">
        <v>1248</v>
      </c>
    </row>
    <row r="595" spans="1:17">
      <c r="A595" s="57">
        <v>614</v>
      </c>
      <c r="B595" s="56" t="s">
        <v>3098</v>
      </c>
      <c r="C595" s="56" t="s">
        <v>3123</v>
      </c>
      <c r="D595" s="56" t="s">
        <v>1250</v>
      </c>
      <c r="E595" s="58"/>
      <c r="F595" s="58"/>
      <c r="G595" s="58"/>
      <c r="H595" s="58"/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6" t="s">
        <v>1251</v>
      </c>
      <c r="Q595" s="56" t="s">
        <v>1250</v>
      </c>
    </row>
    <row r="596" spans="1:17">
      <c r="A596" s="57">
        <v>615</v>
      </c>
      <c r="B596" s="56" t="s">
        <v>3098</v>
      </c>
      <c r="C596" s="56" t="s">
        <v>3123</v>
      </c>
      <c r="D596" s="56" t="s">
        <v>1252</v>
      </c>
      <c r="E596" s="58"/>
      <c r="F596" s="58"/>
      <c r="G596" s="58"/>
      <c r="H596" s="58"/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6" t="s">
        <v>1253</v>
      </c>
      <c r="Q596" s="56" t="s">
        <v>1252</v>
      </c>
    </row>
    <row r="597" spans="1:17">
      <c r="A597" s="57">
        <v>616</v>
      </c>
      <c r="B597" s="56" t="s">
        <v>3098</v>
      </c>
      <c r="C597" s="56" t="s">
        <v>3123</v>
      </c>
      <c r="D597" s="56" t="s">
        <v>1254</v>
      </c>
      <c r="E597" s="58"/>
      <c r="F597" s="58"/>
      <c r="G597" s="58"/>
      <c r="H597" s="58"/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6" t="s">
        <v>1255</v>
      </c>
      <c r="Q597" s="56" t="s">
        <v>1254</v>
      </c>
    </row>
    <row r="598" spans="1:17">
      <c r="A598" s="57">
        <v>617</v>
      </c>
      <c r="B598" s="56" t="s">
        <v>3098</v>
      </c>
      <c r="C598" s="56" t="s">
        <v>3123</v>
      </c>
      <c r="D598" s="56" t="s">
        <v>1256</v>
      </c>
      <c r="E598" s="58"/>
      <c r="F598" s="58"/>
      <c r="G598" s="58"/>
      <c r="H598" s="58"/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6" t="s">
        <v>1257</v>
      </c>
      <c r="Q598" s="56" t="s">
        <v>1256</v>
      </c>
    </row>
    <row r="599" spans="1:17">
      <c r="A599" s="57">
        <v>618</v>
      </c>
      <c r="B599" s="56" t="s">
        <v>3098</v>
      </c>
      <c r="C599" s="56" t="s">
        <v>3123</v>
      </c>
      <c r="D599" s="56" t="s">
        <v>1258</v>
      </c>
      <c r="E599" s="58"/>
      <c r="F599" s="58"/>
      <c r="G599" s="58"/>
      <c r="H599" s="58"/>
      <c r="I599" s="58">
        <v>0</v>
      </c>
      <c r="J599" s="58">
        <v>0</v>
      </c>
      <c r="K599" s="58">
        <v>0</v>
      </c>
      <c r="L599" s="58">
        <v>0</v>
      </c>
      <c r="M599" s="58">
        <v>0</v>
      </c>
      <c r="N599" s="58">
        <v>0</v>
      </c>
      <c r="O599" s="56" t="s">
        <v>1259</v>
      </c>
      <c r="Q599" s="56" t="s">
        <v>1258</v>
      </c>
    </row>
    <row r="600" spans="1:17">
      <c r="A600" s="57">
        <v>619</v>
      </c>
      <c r="B600" s="56" t="s">
        <v>3098</v>
      </c>
      <c r="C600" s="56" t="s">
        <v>3123</v>
      </c>
      <c r="D600" s="56" t="s">
        <v>1260</v>
      </c>
      <c r="E600" s="58"/>
      <c r="F600" s="58"/>
      <c r="G600" s="58"/>
      <c r="H600" s="58"/>
      <c r="I600" s="58">
        <v>0</v>
      </c>
      <c r="J600" s="58">
        <v>0</v>
      </c>
      <c r="K600" s="58">
        <v>0</v>
      </c>
      <c r="L600" s="58">
        <v>0</v>
      </c>
      <c r="M600" s="58">
        <v>0</v>
      </c>
      <c r="N600" s="58">
        <v>0</v>
      </c>
      <c r="O600" s="56" t="s">
        <v>1261</v>
      </c>
      <c r="Q600" s="56" t="s">
        <v>1260</v>
      </c>
    </row>
    <row r="601" spans="1:17">
      <c r="A601" s="57">
        <v>620</v>
      </c>
      <c r="B601" s="56" t="s">
        <v>3098</v>
      </c>
      <c r="C601" s="56" t="s">
        <v>3123</v>
      </c>
      <c r="D601" s="56" t="s">
        <v>1262</v>
      </c>
      <c r="E601" s="58"/>
      <c r="F601" s="58"/>
      <c r="G601" s="58"/>
      <c r="H601" s="58"/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6" t="s">
        <v>1263</v>
      </c>
      <c r="Q601" s="56" t="s">
        <v>1262</v>
      </c>
    </row>
    <row r="602" spans="1:17">
      <c r="A602" s="57">
        <v>621</v>
      </c>
      <c r="B602" s="56" t="s">
        <v>3098</v>
      </c>
      <c r="C602" s="56" t="s">
        <v>3123</v>
      </c>
      <c r="D602" s="56" t="s">
        <v>1264</v>
      </c>
      <c r="E602" s="58"/>
      <c r="F602" s="58"/>
      <c r="G602" s="58"/>
      <c r="H602" s="58"/>
      <c r="I602" s="58">
        <v>0</v>
      </c>
      <c r="J602" s="58">
        <v>0</v>
      </c>
      <c r="K602" s="58">
        <v>0</v>
      </c>
      <c r="L602" s="58">
        <v>0</v>
      </c>
      <c r="M602" s="58">
        <v>0</v>
      </c>
      <c r="N602" s="58">
        <v>0</v>
      </c>
      <c r="O602" s="56" t="s">
        <v>1265</v>
      </c>
      <c r="Q602" s="56" t="s">
        <v>1264</v>
      </c>
    </row>
    <row r="603" spans="1:17">
      <c r="A603" s="57">
        <v>622</v>
      </c>
      <c r="B603" s="56" t="s">
        <v>3098</v>
      </c>
      <c r="C603" s="56" t="s">
        <v>3123</v>
      </c>
      <c r="D603" s="56" t="s">
        <v>1266</v>
      </c>
      <c r="E603" s="58"/>
      <c r="F603" s="58"/>
      <c r="G603" s="58"/>
      <c r="H603" s="58"/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6" t="s">
        <v>1267</v>
      </c>
      <c r="Q603" s="56" t="s">
        <v>1266</v>
      </c>
    </row>
    <row r="604" spans="1:17">
      <c r="A604" s="57">
        <v>623</v>
      </c>
      <c r="B604" s="56" t="s">
        <v>3098</v>
      </c>
      <c r="C604" s="56" t="s">
        <v>3123</v>
      </c>
      <c r="D604" s="56" t="s">
        <v>1268</v>
      </c>
      <c r="E604" s="58"/>
      <c r="F604" s="58"/>
      <c r="G604" s="58"/>
      <c r="H604" s="58"/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6" t="s">
        <v>1269</v>
      </c>
      <c r="Q604" s="56" t="s">
        <v>1268</v>
      </c>
    </row>
    <row r="605" spans="1:17">
      <c r="A605" s="57">
        <v>624</v>
      </c>
      <c r="B605" s="56" t="s">
        <v>3098</v>
      </c>
      <c r="C605" s="56" t="s">
        <v>3123</v>
      </c>
      <c r="D605" s="56" t="s">
        <v>1270</v>
      </c>
      <c r="E605" s="58"/>
      <c r="F605" s="58"/>
      <c r="G605" s="58"/>
      <c r="H605" s="58"/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6" t="s">
        <v>1271</v>
      </c>
      <c r="Q605" s="56" t="s">
        <v>1270</v>
      </c>
    </row>
    <row r="606" spans="1:17">
      <c r="A606" s="57">
        <v>625</v>
      </c>
      <c r="B606" s="56" t="s">
        <v>3098</v>
      </c>
      <c r="C606" s="56" t="s">
        <v>3123</v>
      </c>
      <c r="D606" s="56" t="s">
        <v>1272</v>
      </c>
      <c r="E606" s="58"/>
      <c r="F606" s="58"/>
      <c r="G606" s="58"/>
      <c r="H606" s="58"/>
      <c r="I606" s="58">
        <v>0</v>
      </c>
      <c r="J606" s="58">
        <v>0</v>
      </c>
      <c r="K606" s="58">
        <v>0</v>
      </c>
      <c r="L606" s="58">
        <v>0</v>
      </c>
      <c r="M606" s="58">
        <v>0</v>
      </c>
      <c r="N606" s="58">
        <v>0</v>
      </c>
      <c r="O606" s="56" t="s">
        <v>1273</v>
      </c>
      <c r="Q606" s="56" t="s">
        <v>1272</v>
      </c>
    </row>
    <row r="607" spans="1:17">
      <c r="A607" s="57">
        <v>626</v>
      </c>
      <c r="B607" s="56" t="s">
        <v>3098</v>
      </c>
      <c r="C607" s="56" t="s">
        <v>3123</v>
      </c>
      <c r="D607" s="56" t="s">
        <v>1274</v>
      </c>
      <c r="E607" s="58"/>
      <c r="F607" s="58"/>
      <c r="G607" s="58"/>
      <c r="H607" s="58"/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6" t="s">
        <v>1275</v>
      </c>
      <c r="Q607" s="56" t="s">
        <v>1274</v>
      </c>
    </row>
    <row r="608" spans="1:17">
      <c r="A608" s="57">
        <v>627</v>
      </c>
      <c r="B608" s="56" t="s">
        <v>3098</v>
      </c>
      <c r="C608" s="56" t="s">
        <v>3123</v>
      </c>
      <c r="D608" s="56" t="s">
        <v>1276</v>
      </c>
      <c r="E608" s="58"/>
      <c r="F608" s="58"/>
      <c r="G608" s="58"/>
      <c r="H608" s="58"/>
      <c r="I608" s="58">
        <v>0</v>
      </c>
      <c r="J608" s="58">
        <v>0</v>
      </c>
      <c r="K608" s="58">
        <v>0</v>
      </c>
      <c r="L608" s="58">
        <v>0</v>
      </c>
      <c r="M608" s="58">
        <v>0</v>
      </c>
      <c r="N608" s="58">
        <v>0</v>
      </c>
      <c r="O608" s="56" t="s">
        <v>1277</v>
      </c>
      <c r="Q608" s="56" t="s">
        <v>1276</v>
      </c>
    </row>
    <row r="609" spans="1:17">
      <c r="A609" s="57">
        <v>628</v>
      </c>
      <c r="B609" s="56" t="s">
        <v>3098</v>
      </c>
      <c r="C609" s="56" t="s">
        <v>3123</v>
      </c>
      <c r="D609" s="56" t="s">
        <v>1278</v>
      </c>
      <c r="E609" s="58"/>
      <c r="F609" s="58"/>
      <c r="G609" s="58"/>
      <c r="H609" s="58"/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6" t="s">
        <v>1279</v>
      </c>
      <c r="Q609" s="56" t="s">
        <v>1278</v>
      </c>
    </row>
    <row r="610" spans="1:17">
      <c r="A610" s="57">
        <v>629</v>
      </c>
      <c r="B610" s="56" t="s">
        <v>3098</v>
      </c>
      <c r="C610" s="56" t="s">
        <v>3123</v>
      </c>
      <c r="D610" s="56" t="s">
        <v>1280</v>
      </c>
      <c r="E610" s="58"/>
      <c r="F610" s="58"/>
      <c r="G610" s="58"/>
      <c r="H610" s="58"/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6" t="s">
        <v>1281</v>
      </c>
      <c r="Q610" s="56" t="s">
        <v>1280</v>
      </c>
    </row>
    <row r="611" spans="1:17">
      <c r="A611" s="57">
        <v>630</v>
      </c>
      <c r="B611" s="56" t="s">
        <v>3098</v>
      </c>
      <c r="C611" s="56" t="s">
        <v>3123</v>
      </c>
      <c r="D611" s="56" t="s">
        <v>1282</v>
      </c>
      <c r="E611" s="58"/>
      <c r="F611" s="58"/>
      <c r="G611" s="58"/>
      <c r="H611" s="58"/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6" t="s">
        <v>1283</v>
      </c>
      <c r="Q611" s="56" t="s">
        <v>1282</v>
      </c>
    </row>
    <row r="612" spans="1:17">
      <c r="A612" s="57">
        <v>631</v>
      </c>
      <c r="B612" s="56" t="s">
        <v>3098</v>
      </c>
      <c r="C612" s="56" t="s">
        <v>3123</v>
      </c>
      <c r="D612" s="56" t="s">
        <v>1284</v>
      </c>
      <c r="E612" s="58"/>
      <c r="F612" s="58"/>
      <c r="G612" s="58"/>
      <c r="H612" s="58"/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6" t="s">
        <v>1285</v>
      </c>
      <c r="Q612" s="56" t="s">
        <v>1284</v>
      </c>
    </row>
    <row r="613" spans="1:17">
      <c r="A613" s="57">
        <v>632</v>
      </c>
      <c r="B613" s="56" t="s">
        <v>3098</v>
      </c>
      <c r="C613" s="56" t="s">
        <v>3123</v>
      </c>
      <c r="D613" s="56" t="s">
        <v>1286</v>
      </c>
      <c r="E613" s="58"/>
      <c r="F613" s="58"/>
      <c r="G613" s="58"/>
      <c r="H613" s="58"/>
      <c r="I613" s="58">
        <v>1607</v>
      </c>
      <c r="J613" s="58">
        <v>72</v>
      </c>
      <c r="K613" s="58"/>
      <c r="L613" s="58"/>
      <c r="M613" s="58">
        <v>0</v>
      </c>
      <c r="N613" s="58">
        <v>0</v>
      </c>
      <c r="O613" s="56" t="s">
        <v>1287</v>
      </c>
      <c r="Q613" s="56" t="s">
        <v>1286</v>
      </c>
    </row>
    <row r="614" spans="1:17">
      <c r="A614" s="57">
        <v>633</v>
      </c>
      <c r="B614" s="56" t="s">
        <v>3098</v>
      </c>
      <c r="C614" s="56" t="s">
        <v>3123</v>
      </c>
      <c r="D614" s="56" t="s">
        <v>1288</v>
      </c>
      <c r="E614" s="58"/>
      <c r="F614" s="58"/>
      <c r="G614" s="58"/>
      <c r="H614" s="58"/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6" t="s">
        <v>1289</v>
      </c>
      <c r="Q614" s="56" t="s">
        <v>1288</v>
      </c>
    </row>
    <row r="615" spans="1:17">
      <c r="A615" s="57">
        <v>634</v>
      </c>
      <c r="B615" s="56" t="s">
        <v>3098</v>
      </c>
      <c r="C615" s="56" t="s">
        <v>3123</v>
      </c>
      <c r="D615" s="56" t="s">
        <v>1290</v>
      </c>
      <c r="E615" s="58"/>
      <c r="F615" s="58"/>
      <c r="G615" s="58"/>
      <c r="H615" s="58"/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6" t="s">
        <v>1291</v>
      </c>
      <c r="Q615" s="56" t="s">
        <v>1290</v>
      </c>
    </row>
    <row r="616" spans="1:17">
      <c r="A616" s="57">
        <v>635</v>
      </c>
      <c r="B616" s="56" t="s">
        <v>3098</v>
      </c>
      <c r="C616" s="56" t="s">
        <v>3123</v>
      </c>
      <c r="D616" s="56" t="s">
        <v>1292</v>
      </c>
      <c r="E616" s="58"/>
      <c r="F616" s="58"/>
      <c r="G616" s="58"/>
      <c r="H616" s="58"/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6" t="s">
        <v>1293</v>
      </c>
      <c r="Q616" s="56" t="s">
        <v>1292</v>
      </c>
    </row>
    <row r="617" spans="1:17">
      <c r="A617" s="57">
        <v>636</v>
      </c>
      <c r="B617" s="56" t="s">
        <v>3098</v>
      </c>
      <c r="C617" s="56" t="s">
        <v>3123</v>
      </c>
      <c r="D617" s="56" t="s">
        <v>1294</v>
      </c>
      <c r="E617" s="58"/>
      <c r="F617" s="58"/>
      <c r="G617" s="58"/>
      <c r="H617" s="58"/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6" t="s">
        <v>1295</v>
      </c>
      <c r="Q617" s="56" t="s">
        <v>1294</v>
      </c>
    </row>
    <row r="618" spans="1:17">
      <c r="A618" s="57">
        <v>637</v>
      </c>
      <c r="B618" s="56" t="s">
        <v>3098</v>
      </c>
      <c r="C618" s="56" t="s">
        <v>3123</v>
      </c>
      <c r="D618" s="56" t="s">
        <v>1296</v>
      </c>
      <c r="E618" s="58"/>
      <c r="F618" s="58"/>
      <c r="G618" s="58"/>
      <c r="H618" s="58"/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6" t="s">
        <v>1297</v>
      </c>
      <c r="Q618" s="56" t="s">
        <v>1296</v>
      </c>
    </row>
    <row r="619" spans="1:17">
      <c r="A619" s="57">
        <v>638</v>
      </c>
      <c r="B619" s="56" t="s">
        <v>3098</v>
      </c>
      <c r="C619" s="56" t="s">
        <v>3123</v>
      </c>
      <c r="D619" s="56" t="s">
        <v>1298</v>
      </c>
      <c r="E619" s="58"/>
      <c r="F619" s="58"/>
      <c r="G619" s="58"/>
      <c r="H619" s="58"/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6" t="s">
        <v>1299</v>
      </c>
      <c r="Q619" s="56" t="s">
        <v>1298</v>
      </c>
    </row>
    <row r="620" spans="1:17">
      <c r="A620" s="57">
        <v>639</v>
      </c>
      <c r="B620" s="56" t="s">
        <v>3098</v>
      </c>
      <c r="C620" s="56" t="s">
        <v>3123</v>
      </c>
      <c r="D620" s="56" t="s">
        <v>1300</v>
      </c>
      <c r="E620" s="58"/>
      <c r="F620" s="58"/>
      <c r="G620" s="58"/>
      <c r="H620" s="58"/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6" t="s">
        <v>1301</v>
      </c>
      <c r="Q620" s="56" t="s">
        <v>1300</v>
      </c>
    </row>
    <row r="621" spans="1:17">
      <c r="A621" s="57">
        <v>640</v>
      </c>
      <c r="B621" s="56" t="s">
        <v>3098</v>
      </c>
      <c r="C621" s="56" t="s">
        <v>3123</v>
      </c>
      <c r="D621" s="56" t="s">
        <v>1302</v>
      </c>
      <c r="E621" s="58"/>
      <c r="F621" s="58"/>
      <c r="G621" s="58"/>
      <c r="H621" s="58"/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6" t="s">
        <v>1303</v>
      </c>
      <c r="Q621" s="56" t="s">
        <v>1302</v>
      </c>
    </row>
    <row r="622" spans="1:17">
      <c r="A622" s="57">
        <v>641</v>
      </c>
      <c r="B622" s="56" t="s">
        <v>3098</v>
      </c>
      <c r="C622" s="56" t="s">
        <v>3123</v>
      </c>
      <c r="D622" s="56" t="s">
        <v>1304</v>
      </c>
      <c r="E622" s="58"/>
      <c r="F622" s="58"/>
      <c r="G622" s="58"/>
      <c r="H622" s="58"/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6" t="s">
        <v>1305</v>
      </c>
      <c r="Q622" s="56" t="s">
        <v>1304</v>
      </c>
    </row>
    <row r="623" spans="1:17">
      <c r="A623" s="57">
        <v>642</v>
      </c>
      <c r="B623" s="56" t="s">
        <v>3098</v>
      </c>
      <c r="C623" s="56" t="s">
        <v>3123</v>
      </c>
      <c r="D623" s="56" t="s">
        <v>1306</v>
      </c>
      <c r="E623" s="58"/>
      <c r="F623" s="58"/>
      <c r="G623" s="58"/>
      <c r="H623" s="58"/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6" t="s">
        <v>1307</v>
      </c>
      <c r="Q623" s="56" t="s">
        <v>1306</v>
      </c>
    </row>
    <row r="624" spans="1:17">
      <c r="A624" s="57">
        <v>643</v>
      </c>
      <c r="B624" s="56" t="s">
        <v>3098</v>
      </c>
      <c r="C624" s="56" t="s">
        <v>3123</v>
      </c>
      <c r="D624" s="56" t="s">
        <v>1308</v>
      </c>
      <c r="E624" s="58"/>
      <c r="F624" s="58"/>
      <c r="G624" s="58"/>
      <c r="H624" s="58"/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6" t="s">
        <v>1309</v>
      </c>
      <c r="Q624" s="56" t="s">
        <v>1308</v>
      </c>
    </row>
    <row r="625" spans="1:17">
      <c r="A625" s="57">
        <v>644</v>
      </c>
      <c r="B625" s="56" t="s">
        <v>3098</v>
      </c>
      <c r="C625" s="56" t="s">
        <v>3123</v>
      </c>
      <c r="D625" s="56" t="s">
        <v>1310</v>
      </c>
      <c r="E625" s="58"/>
      <c r="F625" s="58"/>
      <c r="G625" s="58"/>
      <c r="H625" s="58"/>
      <c r="I625" s="58">
        <v>0</v>
      </c>
      <c r="J625" s="58">
        <v>0</v>
      </c>
      <c r="K625" s="58">
        <v>0</v>
      </c>
      <c r="L625" s="58">
        <v>0</v>
      </c>
      <c r="M625" s="58">
        <v>0</v>
      </c>
      <c r="N625" s="58">
        <v>0</v>
      </c>
      <c r="O625" s="56" t="s">
        <v>1311</v>
      </c>
      <c r="Q625" s="56" t="s">
        <v>1310</v>
      </c>
    </row>
    <row r="626" spans="1:17">
      <c r="A626" s="57">
        <v>645</v>
      </c>
      <c r="B626" s="56" t="s">
        <v>3098</v>
      </c>
      <c r="C626" s="56" t="s">
        <v>3123</v>
      </c>
      <c r="D626" s="56" t="s">
        <v>1312</v>
      </c>
      <c r="E626" s="58"/>
      <c r="F626" s="58"/>
      <c r="G626" s="58"/>
      <c r="H626" s="58"/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6" t="s">
        <v>1313</v>
      </c>
      <c r="Q626" s="56" t="s">
        <v>1312</v>
      </c>
    </row>
    <row r="627" spans="1:17">
      <c r="A627" s="57">
        <v>646</v>
      </c>
      <c r="B627" s="56" t="s">
        <v>3098</v>
      </c>
      <c r="C627" s="56" t="s">
        <v>3123</v>
      </c>
      <c r="D627" s="56" t="s">
        <v>1314</v>
      </c>
      <c r="E627" s="58"/>
      <c r="F627" s="58"/>
      <c r="G627" s="58"/>
      <c r="H627" s="58"/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6" t="s">
        <v>469</v>
      </c>
      <c r="Q627" s="56" t="s">
        <v>1314</v>
      </c>
    </row>
    <row r="628" spans="1:17">
      <c r="A628" s="57">
        <v>647</v>
      </c>
      <c r="B628" s="56" t="s">
        <v>3098</v>
      </c>
      <c r="C628" s="56" t="s">
        <v>3123</v>
      </c>
      <c r="D628" s="56" t="s">
        <v>1315</v>
      </c>
      <c r="E628" s="58"/>
      <c r="F628" s="58"/>
      <c r="G628" s="58"/>
      <c r="H628" s="58"/>
      <c r="I628" s="58">
        <v>0</v>
      </c>
      <c r="J628" s="58">
        <v>0</v>
      </c>
      <c r="K628" s="58">
        <v>0</v>
      </c>
      <c r="L628" s="58">
        <v>0</v>
      </c>
      <c r="M628" s="58">
        <v>0</v>
      </c>
      <c r="N628" s="58">
        <v>0</v>
      </c>
      <c r="O628" s="56" t="s">
        <v>1316</v>
      </c>
      <c r="Q628" s="56" t="s">
        <v>1315</v>
      </c>
    </row>
    <row r="629" spans="1:17">
      <c r="A629" s="57">
        <v>648</v>
      </c>
      <c r="B629" s="56" t="s">
        <v>3098</v>
      </c>
      <c r="C629" s="56" t="s">
        <v>3123</v>
      </c>
      <c r="D629" s="56" t="s">
        <v>1317</v>
      </c>
      <c r="E629" s="58"/>
      <c r="F629" s="58"/>
      <c r="G629" s="58"/>
      <c r="H629" s="58"/>
      <c r="I629" s="58">
        <v>0</v>
      </c>
      <c r="J629" s="58">
        <v>0</v>
      </c>
      <c r="K629" s="58">
        <v>0</v>
      </c>
      <c r="L629" s="58">
        <v>0</v>
      </c>
      <c r="M629" s="58">
        <v>0</v>
      </c>
      <c r="N629" s="58">
        <v>0</v>
      </c>
      <c r="O629" s="56" t="s">
        <v>1318</v>
      </c>
      <c r="Q629" s="56" t="s">
        <v>1317</v>
      </c>
    </row>
    <row r="630" spans="1:17">
      <c r="A630" s="57">
        <v>649</v>
      </c>
      <c r="B630" s="56" t="s">
        <v>3098</v>
      </c>
      <c r="C630" s="56" t="s">
        <v>3123</v>
      </c>
      <c r="D630" s="56" t="s">
        <v>1319</v>
      </c>
      <c r="E630" s="58"/>
      <c r="F630" s="58"/>
      <c r="G630" s="58"/>
      <c r="H630" s="58"/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6" t="s">
        <v>1320</v>
      </c>
      <c r="Q630" s="56" t="s">
        <v>1319</v>
      </c>
    </row>
    <row r="631" spans="1:17">
      <c r="A631" s="57">
        <v>650</v>
      </c>
      <c r="B631" s="56" t="s">
        <v>3098</v>
      </c>
      <c r="C631" s="56" t="s">
        <v>3123</v>
      </c>
      <c r="D631" s="56" t="s">
        <v>1321</v>
      </c>
      <c r="E631" s="58"/>
      <c r="F631" s="58"/>
      <c r="G631" s="58"/>
      <c r="H631" s="58"/>
      <c r="I631" s="58">
        <v>0</v>
      </c>
      <c r="J631" s="58">
        <v>0</v>
      </c>
      <c r="K631" s="58">
        <v>0</v>
      </c>
      <c r="L631" s="58">
        <v>0</v>
      </c>
      <c r="M631" s="58">
        <v>0</v>
      </c>
      <c r="N631" s="58">
        <v>0</v>
      </c>
      <c r="O631" s="56" t="s">
        <v>1322</v>
      </c>
      <c r="Q631" s="56" t="s">
        <v>1321</v>
      </c>
    </row>
    <row r="632" spans="1:17">
      <c r="A632" s="57">
        <v>651</v>
      </c>
      <c r="B632" s="56" t="s">
        <v>3098</v>
      </c>
      <c r="C632" s="56" t="s">
        <v>3123</v>
      </c>
      <c r="D632" s="56" t="s">
        <v>1323</v>
      </c>
      <c r="E632" s="58"/>
      <c r="F632" s="58"/>
      <c r="G632" s="58"/>
      <c r="H632" s="58"/>
      <c r="I632" s="58">
        <v>0</v>
      </c>
      <c r="J632" s="58">
        <v>0</v>
      </c>
      <c r="K632" s="58">
        <v>0</v>
      </c>
      <c r="L632" s="58">
        <v>0</v>
      </c>
      <c r="M632" s="58">
        <v>0</v>
      </c>
      <c r="N632" s="58">
        <v>0</v>
      </c>
      <c r="O632" s="56" t="s">
        <v>1324</v>
      </c>
      <c r="Q632" s="56" t="s">
        <v>1323</v>
      </c>
    </row>
    <row r="633" spans="1:17">
      <c r="A633" s="57">
        <v>652</v>
      </c>
      <c r="B633" s="56" t="s">
        <v>3098</v>
      </c>
      <c r="C633" s="56" t="s">
        <v>3123</v>
      </c>
      <c r="D633" s="56" t="s">
        <v>1325</v>
      </c>
      <c r="E633" s="58"/>
      <c r="F633" s="58"/>
      <c r="G633" s="58"/>
      <c r="H633" s="58"/>
      <c r="I633" s="58">
        <v>0</v>
      </c>
      <c r="J633" s="58">
        <v>0</v>
      </c>
      <c r="K633" s="58">
        <v>0</v>
      </c>
      <c r="L633" s="58">
        <v>0</v>
      </c>
      <c r="M633" s="58">
        <v>0</v>
      </c>
      <c r="N633" s="58">
        <v>0</v>
      </c>
      <c r="O633" s="56" t="s">
        <v>1326</v>
      </c>
      <c r="Q633" s="56" t="s">
        <v>1325</v>
      </c>
    </row>
    <row r="634" spans="1:17">
      <c r="A634" s="57">
        <v>653</v>
      </c>
      <c r="B634" s="56" t="s">
        <v>3098</v>
      </c>
      <c r="C634" s="56" t="s">
        <v>3123</v>
      </c>
      <c r="D634" s="56" t="s">
        <v>1327</v>
      </c>
      <c r="E634" s="58"/>
      <c r="F634" s="58"/>
      <c r="G634" s="58"/>
      <c r="H634" s="58"/>
      <c r="I634" s="58">
        <v>0</v>
      </c>
      <c r="J634" s="58">
        <v>0</v>
      </c>
      <c r="K634" s="58">
        <v>0</v>
      </c>
      <c r="L634" s="58">
        <v>0</v>
      </c>
      <c r="M634" s="58">
        <v>0</v>
      </c>
      <c r="N634" s="58">
        <v>0</v>
      </c>
      <c r="O634" s="56" t="s">
        <v>1328</v>
      </c>
      <c r="Q634" s="56" t="s">
        <v>1327</v>
      </c>
    </row>
    <row r="635" spans="1:17">
      <c r="A635" s="57">
        <v>654</v>
      </c>
      <c r="B635" s="56" t="s">
        <v>3098</v>
      </c>
      <c r="C635" s="56" t="s">
        <v>3123</v>
      </c>
      <c r="D635" s="56" t="s">
        <v>1329</v>
      </c>
      <c r="E635" s="58"/>
      <c r="F635" s="58"/>
      <c r="G635" s="58"/>
      <c r="H635" s="58"/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6" t="s">
        <v>1330</v>
      </c>
      <c r="Q635" s="56" t="s">
        <v>1329</v>
      </c>
    </row>
    <row r="636" spans="1:17">
      <c r="A636" s="57">
        <v>655</v>
      </c>
      <c r="B636" s="56" t="s">
        <v>3098</v>
      </c>
      <c r="C636" s="56" t="s">
        <v>3123</v>
      </c>
      <c r="D636" s="56" t="s">
        <v>1331</v>
      </c>
      <c r="E636" s="58"/>
      <c r="F636" s="58"/>
      <c r="G636" s="58"/>
      <c r="H636" s="58"/>
      <c r="I636" s="58">
        <v>0</v>
      </c>
      <c r="J636" s="58">
        <v>0</v>
      </c>
      <c r="K636" s="58">
        <v>0</v>
      </c>
      <c r="L636" s="58">
        <v>0</v>
      </c>
      <c r="M636" s="58">
        <v>0</v>
      </c>
      <c r="N636" s="58">
        <v>0</v>
      </c>
      <c r="O636" s="56" t="s">
        <v>1332</v>
      </c>
      <c r="Q636" s="56" t="s">
        <v>1331</v>
      </c>
    </row>
    <row r="637" spans="1:17">
      <c r="A637" s="57">
        <v>656</v>
      </c>
      <c r="B637" s="56" t="s">
        <v>3098</v>
      </c>
      <c r="C637" s="56" t="s">
        <v>3123</v>
      </c>
      <c r="D637" s="56" t="s">
        <v>1333</v>
      </c>
      <c r="E637" s="58"/>
      <c r="F637" s="58"/>
      <c r="G637" s="58"/>
      <c r="H637" s="58"/>
      <c r="I637" s="58">
        <v>0</v>
      </c>
      <c r="J637" s="58">
        <v>0</v>
      </c>
      <c r="K637" s="58">
        <v>0</v>
      </c>
      <c r="L637" s="58">
        <v>0</v>
      </c>
      <c r="M637" s="58">
        <v>0</v>
      </c>
      <c r="N637" s="58">
        <v>0</v>
      </c>
      <c r="O637" s="56" t="s">
        <v>1334</v>
      </c>
      <c r="Q637" s="56" t="s">
        <v>1333</v>
      </c>
    </row>
    <row r="638" spans="1:17">
      <c r="A638" s="57">
        <v>658</v>
      </c>
      <c r="B638" s="56" t="s">
        <v>3097</v>
      </c>
      <c r="C638" s="56" t="s">
        <v>3124</v>
      </c>
      <c r="D638" s="56" t="s">
        <v>1338</v>
      </c>
      <c r="E638" s="58"/>
      <c r="F638" s="58"/>
      <c r="G638" s="58"/>
      <c r="H638" s="58"/>
      <c r="I638" s="58">
        <v>3690</v>
      </c>
      <c r="J638" s="58">
        <v>185</v>
      </c>
      <c r="K638" s="58"/>
      <c r="L638" s="58"/>
      <c r="M638" s="58">
        <v>270</v>
      </c>
      <c r="N638" s="58">
        <v>6</v>
      </c>
      <c r="O638" s="56" t="s">
        <v>1339</v>
      </c>
      <c r="P638" s="56">
        <v>794</v>
      </c>
      <c r="Q638" s="56" t="s">
        <v>1338</v>
      </c>
    </row>
    <row r="639" spans="1:17">
      <c r="A639" s="57">
        <v>660</v>
      </c>
      <c r="B639" s="56" t="s">
        <v>3098</v>
      </c>
      <c r="C639" s="56" t="s">
        <v>3124</v>
      </c>
      <c r="D639" s="56" t="s">
        <v>1342</v>
      </c>
      <c r="E639" s="58"/>
      <c r="F639" s="58"/>
      <c r="G639" s="58"/>
      <c r="H639" s="58"/>
      <c r="I639" s="58">
        <v>0</v>
      </c>
      <c r="J639" s="58">
        <v>0</v>
      </c>
      <c r="K639" s="58">
        <v>0</v>
      </c>
      <c r="L639" s="58">
        <v>0</v>
      </c>
      <c r="M639" s="81">
        <v>0</v>
      </c>
      <c r="N639" s="58">
        <v>0</v>
      </c>
      <c r="O639" s="56" t="s">
        <v>1343</v>
      </c>
      <c r="Q639" s="56" t="s">
        <v>1342</v>
      </c>
    </row>
    <row r="640" spans="1:17">
      <c r="A640" s="57">
        <v>661</v>
      </c>
      <c r="B640" s="56" t="s">
        <v>3098</v>
      </c>
      <c r="C640" s="56" t="s">
        <v>3124</v>
      </c>
      <c r="D640" s="56" t="s">
        <v>1344</v>
      </c>
      <c r="E640" s="58"/>
      <c r="F640" s="58"/>
      <c r="G640" s="58"/>
      <c r="H640" s="58"/>
      <c r="I640" s="58">
        <v>0</v>
      </c>
      <c r="J640" s="58">
        <v>0</v>
      </c>
      <c r="K640" s="58">
        <v>0</v>
      </c>
      <c r="L640" s="58">
        <v>0</v>
      </c>
      <c r="M640" s="58">
        <v>0</v>
      </c>
      <c r="N640" s="58">
        <v>0</v>
      </c>
      <c r="O640" s="56" t="s">
        <v>1345</v>
      </c>
      <c r="Q640" s="56" t="s">
        <v>1344</v>
      </c>
    </row>
    <row r="641" spans="1:17">
      <c r="A641" s="57">
        <v>662</v>
      </c>
      <c r="B641" s="56" t="s">
        <v>3098</v>
      </c>
      <c r="C641" s="56" t="s">
        <v>3124</v>
      </c>
      <c r="D641" s="56" t="s">
        <v>1346</v>
      </c>
      <c r="E641" s="58"/>
      <c r="F641" s="58"/>
      <c r="G641" s="58"/>
      <c r="H641" s="58"/>
      <c r="I641" s="58">
        <v>0</v>
      </c>
      <c r="J641" s="58">
        <v>0</v>
      </c>
      <c r="K641" s="58">
        <v>0</v>
      </c>
      <c r="L641" s="58">
        <v>0</v>
      </c>
      <c r="M641" s="58">
        <v>0</v>
      </c>
      <c r="N641" s="58">
        <v>0</v>
      </c>
      <c r="O641" s="56" t="s">
        <v>1347</v>
      </c>
      <c r="Q641" s="56" t="s">
        <v>1346</v>
      </c>
    </row>
    <row r="642" spans="1:17">
      <c r="A642" s="57">
        <v>663</v>
      </c>
      <c r="B642" s="56" t="s">
        <v>3098</v>
      </c>
      <c r="C642" s="56" t="s">
        <v>3124</v>
      </c>
      <c r="D642" s="56" t="s">
        <v>1348</v>
      </c>
      <c r="E642" s="58"/>
      <c r="F642" s="58"/>
      <c r="G642" s="58"/>
      <c r="H642" s="58"/>
      <c r="I642" s="58">
        <v>0</v>
      </c>
      <c r="J642" s="58">
        <v>0</v>
      </c>
      <c r="K642" s="58">
        <v>0</v>
      </c>
      <c r="L642" s="58">
        <v>0</v>
      </c>
      <c r="M642" s="58">
        <v>0</v>
      </c>
      <c r="N642" s="58">
        <v>0</v>
      </c>
      <c r="O642" s="56" t="s">
        <v>1349</v>
      </c>
      <c r="Q642" s="56" t="s">
        <v>1348</v>
      </c>
    </row>
    <row r="643" spans="1:17">
      <c r="A643" s="57">
        <v>664</v>
      </c>
      <c r="B643" s="56" t="s">
        <v>3098</v>
      </c>
      <c r="C643" s="56" t="s">
        <v>3124</v>
      </c>
      <c r="D643" s="56" t="s">
        <v>1350</v>
      </c>
      <c r="E643" s="58"/>
      <c r="F643" s="58"/>
      <c r="G643" s="58"/>
      <c r="H643" s="58"/>
      <c r="I643" s="58">
        <v>0</v>
      </c>
      <c r="J643" s="58">
        <v>0</v>
      </c>
      <c r="K643" s="58">
        <v>0</v>
      </c>
      <c r="L643" s="58">
        <v>0</v>
      </c>
      <c r="M643" s="58">
        <v>0</v>
      </c>
      <c r="N643" s="58">
        <v>0</v>
      </c>
      <c r="O643" s="56" t="s">
        <v>1351</v>
      </c>
      <c r="Q643" s="56" t="s">
        <v>1350</v>
      </c>
    </row>
    <row r="644" spans="1:17">
      <c r="A644" s="57">
        <v>665</v>
      </c>
      <c r="B644" s="56" t="s">
        <v>3098</v>
      </c>
      <c r="C644" s="56" t="s">
        <v>3124</v>
      </c>
      <c r="D644" s="56" t="s">
        <v>1352</v>
      </c>
      <c r="E644" s="58"/>
      <c r="F644" s="58"/>
      <c r="G644" s="58"/>
      <c r="H644" s="58"/>
      <c r="I644" s="58">
        <v>0</v>
      </c>
      <c r="J644" s="58">
        <v>0</v>
      </c>
      <c r="K644" s="58">
        <v>0</v>
      </c>
      <c r="L644" s="58">
        <v>0</v>
      </c>
      <c r="M644" s="58">
        <v>0</v>
      </c>
      <c r="N644" s="58">
        <v>0</v>
      </c>
      <c r="O644" s="56" t="s">
        <v>1353</v>
      </c>
      <c r="Q644" s="56" t="s">
        <v>1352</v>
      </c>
    </row>
    <row r="645" spans="1:17">
      <c r="A645" s="57">
        <v>666</v>
      </c>
      <c r="B645" s="56" t="s">
        <v>3098</v>
      </c>
      <c r="C645" s="56" t="s">
        <v>3124</v>
      </c>
      <c r="D645" s="56" t="s">
        <v>1354</v>
      </c>
      <c r="E645" s="58"/>
      <c r="F645" s="58"/>
      <c r="G645" s="58"/>
      <c r="H645" s="58"/>
      <c r="I645" s="58">
        <v>0</v>
      </c>
      <c r="J645" s="58">
        <v>0</v>
      </c>
      <c r="K645" s="58">
        <v>0</v>
      </c>
      <c r="L645" s="58">
        <v>0</v>
      </c>
      <c r="M645" s="58">
        <v>0</v>
      </c>
      <c r="N645" s="58">
        <v>0</v>
      </c>
      <c r="O645" s="56" t="s">
        <v>1355</v>
      </c>
      <c r="Q645" s="56" t="s">
        <v>1354</v>
      </c>
    </row>
    <row r="646" spans="1:17">
      <c r="A646" s="57">
        <v>667</v>
      </c>
      <c r="B646" s="56" t="s">
        <v>3098</v>
      </c>
      <c r="C646" s="56" t="s">
        <v>3124</v>
      </c>
      <c r="D646" s="56" t="s">
        <v>1356</v>
      </c>
      <c r="E646" s="58"/>
      <c r="F646" s="58"/>
      <c r="G646" s="58"/>
      <c r="H646" s="58"/>
      <c r="I646" s="58">
        <v>0</v>
      </c>
      <c r="J646" s="58">
        <v>0</v>
      </c>
      <c r="K646" s="58">
        <v>0</v>
      </c>
      <c r="L646" s="58">
        <v>0</v>
      </c>
      <c r="M646" s="58">
        <v>0</v>
      </c>
      <c r="N646" s="58">
        <v>0</v>
      </c>
      <c r="O646" s="56" t="s">
        <v>1357</v>
      </c>
      <c r="Q646" s="56" t="s">
        <v>1356</v>
      </c>
    </row>
    <row r="647" spans="1:17">
      <c r="A647" s="57">
        <v>668</v>
      </c>
      <c r="B647" s="56" t="s">
        <v>3098</v>
      </c>
      <c r="C647" s="56" t="s">
        <v>3124</v>
      </c>
      <c r="D647" s="56" t="s">
        <v>1358</v>
      </c>
      <c r="E647" s="58"/>
      <c r="F647" s="58"/>
      <c r="G647" s="58"/>
      <c r="H647" s="58"/>
      <c r="I647" s="58">
        <v>0</v>
      </c>
      <c r="J647" s="58">
        <v>0</v>
      </c>
      <c r="K647" s="58">
        <v>0</v>
      </c>
      <c r="L647" s="58">
        <v>0</v>
      </c>
      <c r="M647" s="58">
        <v>0</v>
      </c>
      <c r="N647" s="58">
        <v>0</v>
      </c>
      <c r="O647" s="56" t="s">
        <v>1359</v>
      </c>
      <c r="Q647" s="56" t="s">
        <v>1358</v>
      </c>
    </row>
    <row r="648" spans="1:17">
      <c r="A648" s="57">
        <v>669</v>
      </c>
      <c r="B648" s="56" t="s">
        <v>3098</v>
      </c>
      <c r="C648" s="56" t="s">
        <v>3124</v>
      </c>
      <c r="D648" s="56" t="s">
        <v>1360</v>
      </c>
      <c r="E648" s="58"/>
      <c r="F648" s="58"/>
      <c r="G648" s="58"/>
      <c r="H648" s="58"/>
      <c r="I648" s="58">
        <v>0</v>
      </c>
      <c r="J648" s="58">
        <v>0</v>
      </c>
      <c r="K648" s="58">
        <v>0</v>
      </c>
      <c r="L648" s="58">
        <v>0</v>
      </c>
      <c r="M648" s="58">
        <v>0</v>
      </c>
      <c r="N648" s="58">
        <v>0</v>
      </c>
      <c r="O648" s="56" t="s">
        <v>1361</v>
      </c>
      <c r="Q648" s="56" t="s">
        <v>1360</v>
      </c>
    </row>
    <row r="649" spans="1:17">
      <c r="A649" s="57">
        <v>670</v>
      </c>
      <c r="B649" s="56" t="s">
        <v>3098</v>
      </c>
      <c r="C649" s="56" t="s">
        <v>3124</v>
      </c>
      <c r="D649" s="56" t="s">
        <v>1362</v>
      </c>
      <c r="E649" s="58"/>
      <c r="F649" s="58"/>
      <c r="G649" s="58"/>
      <c r="H649" s="58"/>
      <c r="I649" s="58">
        <v>0</v>
      </c>
      <c r="J649" s="58">
        <v>0</v>
      </c>
      <c r="K649" s="58">
        <v>0</v>
      </c>
      <c r="L649" s="58">
        <v>0</v>
      </c>
      <c r="M649" s="58">
        <v>0</v>
      </c>
      <c r="N649" s="58">
        <v>0</v>
      </c>
      <c r="O649" s="56" t="s">
        <v>1363</v>
      </c>
      <c r="Q649" s="56" t="s">
        <v>1362</v>
      </c>
    </row>
    <row r="650" spans="1:17">
      <c r="A650" s="57">
        <v>671</v>
      </c>
      <c r="B650" s="56" t="s">
        <v>3098</v>
      </c>
      <c r="C650" s="56" t="s">
        <v>3124</v>
      </c>
      <c r="D650" s="56" t="s">
        <v>1364</v>
      </c>
      <c r="E650" s="58"/>
      <c r="F650" s="58"/>
      <c r="G650" s="58"/>
      <c r="H650" s="58"/>
      <c r="I650" s="58">
        <v>0</v>
      </c>
      <c r="J650" s="58">
        <v>0</v>
      </c>
      <c r="K650" s="58">
        <v>0</v>
      </c>
      <c r="L650" s="58">
        <v>0</v>
      </c>
      <c r="M650" s="58">
        <v>0</v>
      </c>
      <c r="N650" s="58">
        <v>0</v>
      </c>
      <c r="O650" s="56" t="s">
        <v>1365</v>
      </c>
      <c r="Q650" s="56" t="s">
        <v>1364</v>
      </c>
    </row>
    <row r="651" spans="1:17">
      <c r="A651" s="57">
        <v>672</v>
      </c>
      <c r="B651" s="56" t="s">
        <v>3098</v>
      </c>
      <c r="C651" s="56" t="s">
        <v>3124</v>
      </c>
      <c r="D651" s="56" t="s">
        <v>1366</v>
      </c>
      <c r="E651" s="58"/>
      <c r="F651" s="58"/>
      <c r="G651" s="58"/>
      <c r="H651" s="58"/>
      <c r="I651" s="58">
        <v>0</v>
      </c>
      <c r="J651" s="58">
        <v>0</v>
      </c>
      <c r="K651" s="58">
        <v>0</v>
      </c>
      <c r="L651" s="58">
        <v>0</v>
      </c>
      <c r="M651" s="58">
        <v>0</v>
      </c>
      <c r="N651" s="58">
        <v>0</v>
      </c>
      <c r="O651" s="56" t="s">
        <v>1367</v>
      </c>
      <c r="Q651" s="56" t="s">
        <v>1366</v>
      </c>
    </row>
    <row r="652" spans="1:17">
      <c r="A652" s="57">
        <v>673</v>
      </c>
      <c r="B652" s="56" t="s">
        <v>3098</v>
      </c>
      <c r="C652" s="56" t="s">
        <v>3124</v>
      </c>
      <c r="D652" s="56" t="s">
        <v>1368</v>
      </c>
      <c r="E652" s="58"/>
      <c r="F652" s="58"/>
      <c r="G652" s="58"/>
      <c r="H652" s="58"/>
      <c r="I652" s="58">
        <v>0</v>
      </c>
      <c r="J652" s="58">
        <v>0</v>
      </c>
      <c r="K652" s="58">
        <v>0</v>
      </c>
      <c r="L652" s="58">
        <v>0</v>
      </c>
      <c r="M652" s="58">
        <v>0</v>
      </c>
      <c r="N652" s="58">
        <v>0</v>
      </c>
      <c r="O652" s="56" t="s">
        <v>1369</v>
      </c>
      <c r="Q652" s="56" t="s">
        <v>1368</v>
      </c>
    </row>
    <row r="653" spans="1:17">
      <c r="A653" s="57">
        <v>674</v>
      </c>
      <c r="B653" s="56" t="s">
        <v>3098</v>
      </c>
      <c r="C653" s="56" t="s">
        <v>3124</v>
      </c>
      <c r="D653" s="56" t="s">
        <v>1370</v>
      </c>
      <c r="E653" s="58"/>
      <c r="F653" s="58"/>
      <c r="G653" s="58"/>
      <c r="H653" s="58"/>
      <c r="I653" s="58">
        <v>0</v>
      </c>
      <c r="J653" s="58">
        <v>0</v>
      </c>
      <c r="K653" s="58">
        <v>0</v>
      </c>
      <c r="L653" s="58">
        <v>0</v>
      </c>
      <c r="M653" s="58">
        <v>0</v>
      </c>
      <c r="N653" s="58">
        <v>0</v>
      </c>
      <c r="O653" s="56" t="s">
        <v>1371</v>
      </c>
      <c r="Q653" s="56" t="s">
        <v>1370</v>
      </c>
    </row>
    <row r="654" spans="1:17">
      <c r="A654" s="57">
        <v>675</v>
      </c>
      <c r="B654" s="56" t="s">
        <v>3098</v>
      </c>
      <c r="C654" s="56" t="s">
        <v>3124</v>
      </c>
      <c r="D654" s="56" t="s">
        <v>1372</v>
      </c>
      <c r="E654" s="58"/>
      <c r="F654" s="58"/>
      <c r="G654" s="58"/>
      <c r="H654" s="58"/>
      <c r="I654" s="58">
        <v>0</v>
      </c>
      <c r="J654" s="58">
        <v>0</v>
      </c>
      <c r="K654" s="58">
        <v>0</v>
      </c>
      <c r="L654" s="58">
        <v>0</v>
      </c>
      <c r="M654" s="58">
        <v>0</v>
      </c>
      <c r="N654" s="58">
        <v>0</v>
      </c>
      <c r="O654" s="56" t="s">
        <v>1373</v>
      </c>
      <c r="Q654" s="56" t="s">
        <v>1372</v>
      </c>
    </row>
    <row r="655" spans="1:17">
      <c r="A655" s="57">
        <v>676</v>
      </c>
      <c r="B655" s="56" t="s">
        <v>3098</v>
      </c>
      <c r="C655" s="56" t="s">
        <v>3124</v>
      </c>
      <c r="D655" s="56" t="s">
        <v>1374</v>
      </c>
      <c r="E655" s="58"/>
      <c r="F655" s="58"/>
      <c r="G655" s="58"/>
      <c r="H655" s="58"/>
      <c r="I655" s="58">
        <v>0</v>
      </c>
      <c r="J655" s="58">
        <v>0</v>
      </c>
      <c r="K655" s="58">
        <v>0</v>
      </c>
      <c r="L655" s="58">
        <v>0</v>
      </c>
      <c r="M655" s="58">
        <v>0</v>
      </c>
      <c r="N655" s="58">
        <v>0</v>
      </c>
      <c r="O655" s="56" t="s">
        <v>1375</v>
      </c>
      <c r="Q655" s="56" t="s">
        <v>1374</v>
      </c>
    </row>
    <row r="656" spans="1:17">
      <c r="A656" s="57">
        <v>677</v>
      </c>
      <c r="B656" s="56" t="s">
        <v>3098</v>
      </c>
      <c r="C656" s="56" t="s">
        <v>3124</v>
      </c>
      <c r="D656" s="56" t="s">
        <v>1376</v>
      </c>
      <c r="E656" s="58"/>
      <c r="F656" s="58"/>
      <c r="G656" s="58"/>
      <c r="H656" s="58"/>
      <c r="I656" s="58">
        <v>0</v>
      </c>
      <c r="J656" s="58">
        <v>0</v>
      </c>
      <c r="K656" s="58">
        <v>0</v>
      </c>
      <c r="L656" s="58">
        <v>0</v>
      </c>
      <c r="M656" s="58">
        <v>0</v>
      </c>
      <c r="N656" s="58">
        <v>0</v>
      </c>
      <c r="O656" s="56" t="s">
        <v>1377</v>
      </c>
      <c r="Q656" s="56" t="s">
        <v>1376</v>
      </c>
    </row>
    <row r="657" spans="1:17">
      <c r="A657" s="57">
        <v>678</v>
      </c>
      <c r="B657" s="56" t="s">
        <v>3098</v>
      </c>
      <c r="C657" s="56" t="s">
        <v>3124</v>
      </c>
      <c r="D657" s="56" t="s">
        <v>1378</v>
      </c>
      <c r="E657" s="58"/>
      <c r="F657" s="58"/>
      <c r="G657" s="58"/>
      <c r="H657" s="58"/>
      <c r="I657" s="58">
        <v>0</v>
      </c>
      <c r="J657" s="58">
        <v>0</v>
      </c>
      <c r="K657" s="58">
        <v>0</v>
      </c>
      <c r="L657" s="58">
        <v>0</v>
      </c>
      <c r="M657" s="58">
        <v>0</v>
      </c>
      <c r="N657" s="58">
        <v>0</v>
      </c>
      <c r="O657" s="56" t="s">
        <v>1379</v>
      </c>
      <c r="Q657" s="56" t="s">
        <v>1378</v>
      </c>
    </row>
    <row r="658" spans="1:17">
      <c r="A658" s="57">
        <v>679</v>
      </c>
      <c r="B658" s="56" t="s">
        <v>3098</v>
      </c>
      <c r="C658" s="56" t="s">
        <v>3124</v>
      </c>
      <c r="D658" s="56" t="s">
        <v>1380</v>
      </c>
      <c r="E658" s="58"/>
      <c r="F658" s="58"/>
      <c r="G658" s="58"/>
      <c r="H658" s="58"/>
      <c r="I658" s="58">
        <v>0</v>
      </c>
      <c r="J658" s="58">
        <v>0</v>
      </c>
      <c r="K658" s="58">
        <v>0</v>
      </c>
      <c r="L658" s="58">
        <v>0</v>
      </c>
      <c r="M658" s="58">
        <v>0</v>
      </c>
      <c r="N658" s="58">
        <v>0</v>
      </c>
      <c r="O658" s="56" t="s">
        <v>1381</v>
      </c>
      <c r="Q658" s="56" t="s">
        <v>1380</v>
      </c>
    </row>
    <row r="659" spans="1:17">
      <c r="A659" s="57">
        <v>680</v>
      </c>
      <c r="B659" s="56" t="s">
        <v>3098</v>
      </c>
      <c r="C659" s="56" t="s">
        <v>3124</v>
      </c>
      <c r="D659" s="56" t="s">
        <v>1382</v>
      </c>
      <c r="E659" s="58"/>
      <c r="F659" s="58"/>
      <c r="G659" s="58"/>
      <c r="H659" s="58"/>
      <c r="I659" s="58">
        <v>0</v>
      </c>
      <c r="J659" s="58">
        <v>0</v>
      </c>
      <c r="K659" s="58">
        <v>0</v>
      </c>
      <c r="L659" s="58">
        <v>0</v>
      </c>
      <c r="M659" s="58">
        <v>0</v>
      </c>
      <c r="N659" s="58">
        <v>0</v>
      </c>
      <c r="O659" s="56" t="s">
        <v>1383</v>
      </c>
      <c r="Q659" s="56" t="s">
        <v>1382</v>
      </c>
    </row>
    <row r="660" spans="1:17">
      <c r="A660" s="57">
        <v>681</v>
      </c>
      <c r="B660" s="56" t="s">
        <v>3098</v>
      </c>
      <c r="C660" s="56" t="s">
        <v>3124</v>
      </c>
      <c r="D660" s="56" t="s">
        <v>1384</v>
      </c>
      <c r="E660" s="58"/>
      <c r="F660" s="58"/>
      <c r="G660" s="58"/>
      <c r="H660" s="58"/>
      <c r="I660" s="58">
        <v>0</v>
      </c>
      <c r="J660" s="58">
        <v>0</v>
      </c>
      <c r="K660" s="58">
        <v>0</v>
      </c>
      <c r="L660" s="58">
        <v>0</v>
      </c>
      <c r="M660" s="58">
        <v>0</v>
      </c>
      <c r="N660" s="58">
        <v>0</v>
      </c>
      <c r="O660" s="56" t="s">
        <v>1385</v>
      </c>
      <c r="Q660" s="56" t="s">
        <v>1384</v>
      </c>
    </row>
    <row r="661" spans="1:17">
      <c r="A661" s="57">
        <v>682</v>
      </c>
      <c r="B661" s="56" t="s">
        <v>3098</v>
      </c>
      <c r="C661" s="56" t="s">
        <v>3124</v>
      </c>
      <c r="D661" s="56" t="s">
        <v>1386</v>
      </c>
      <c r="E661" s="58"/>
      <c r="F661" s="58"/>
      <c r="G661" s="58"/>
      <c r="H661" s="58"/>
      <c r="I661" s="58">
        <v>0</v>
      </c>
      <c r="J661" s="58">
        <v>0</v>
      </c>
      <c r="K661" s="58">
        <v>0</v>
      </c>
      <c r="L661" s="58">
        <v>0</v>
      </c>
      <c r="M661" s="58">
        <v>0</v>
      </c>
      <c r="N661" s="58">
        <v>0</v>
      </c>
      <c r="O661" s="56" t="s">
        <v>1387</v>
      </c>
      <c r="Q661" s="56" t="s">
        <v>1386</v>
      </c>
    </row>
    <row r="662" spans="1:17">
      <c r="A662" s="57">
        <v>683</v>
      </c>
      <c r="B662" s="56" t="s">
        <v>3098</v>
      </c>
      <c r="C662" s="56" t="s">
        <v>3124</v>
      </c>
      <c r="D662" s="56" t="s">
        <v>1388</v>
      </c>
      <c r="E662" s="58"/>
      <c r="F662" s="58"/>
      <c r="G662" s="58"/>
      <c r="H662" s="58"/>
      <c r="I662" s="58">
        <v>0</v>
      </c>
      <c r="J662" s="58">
        <v>0</v>
      </c>
      <c r="K662" s="58">
        <v>0</v>
      </c>
      <c r="L662" s="58">
        <v>0</v>
      </c>
      <c r="M662" s="58">
        <v>0</v>
      </c>
      <c r="N662" s="58">
        <v>0</v>
      </c>
      <c r="O662" s="56" t="s">
        <v>1389</v>
      </c>
      <c r="Q662" s="56" t="s">
        <v>1388</v>
      </c>
    </row>
    <row r="663" spans="1:17">
      <c r="A663" s="57">
        <v>684</v>
      </c>
      <c r="B663" s="56" t="s">
        <v>3098</v>
      </c>
      <c r="C663" s="56" t="s">
        <v>3124</v>
      </c>
      <c r="D663" s="56" t="s">
        <v>1390</v>
      </c>
      <c r="E663" s="58"/>
      <c r="F663" s="58"/>
      <c r="G663" s="58"/>
      <c r="H663" s="58"/>
      <c r="I663" s="58">
        <v>0</v>
      </c>
      <c r="J663" s="58">
        <v>0</v>
      </c>
      <c r="K663" s="58">
        <v>0</v>
      </c>
      <c r="L663" s="58">
        <v>0</v>
      </c>
      <c r="M663" s="58">
        <v>0</v>
      </c>
      <c r="N663" s="58">
        <v>0</v>
      </c>
      <c r="O663" s="56" t="s">
        <v>862</v>
      </c>
      <c r="Q663" s="56" t="s">
        <v>1390</v>
      </c>
    </row>
    <row r="664" spans="1:17">
      <c r="A664" s="57">
        <v>685</v>
      </c>
      <c r="B664" s="56" t="s">
        <v>3098</v>
      </c>
      <c r="C664" s="56" t="s">
        <v>3124</v>
      </c>
      <c r="D664" s="56" t="s">
        <v>1391</v>
      </c>
      <c r="E664" s="58"/>
      <c r="F664" s="58"/>
      <c r="G664" s="58"/>
      <c r="H664" s="58"/>
      <c r="I664" s="58">
        <v>0</v>
      </c>
      <c r="J664" s="58">
        <v>0</v>
      </c>
      <c r="K664" s="58">
        <v>0</v>
      </c>
      <c r="L664" s="58">
        <v>0</v>
      </c>
      <c r="M664" s="58">
        <v>0</v>
      </c>
      <c r="N664" s="58">
        <v>0</v>
      </c>
      <c r="O664" s="56" t="s">
        <v>1392</v>
      </c>
      <c r="Q664" s="56" t="s">
        <v>1391</v>
      </c>
    </row>
    <row r="665" spans="1:17">
      <c r="A665" s="57">
        <v>687</v>
      </c>
      <c r="B665" s="56" t="s">
        <v>3097</v>
      </c>
      <c r="C665" s="56" t="s">
        <v>3125</v>
      </c>
      <c r="D665" s="56" t="s">
        <v>1396</v>
      </c>
      <c r="E665" s="58"/>
      <c r="F665" s="58"/>
      <c r="G665" s="58"/>
      <c r="H665" s="58"/>
      <c r="I665" s="58">
        <v>8492</v>
      </c>
      <c r="J665" s="58">
        <v>390</v>
      </c>
      <c r="K665" s="58">
        <v>813</v>
      </c>
      <c r="L665" s="58">
        <v>30</v>
      </c>
      <c r="M665" s="58">
        <v>3140</v>
      </c>
      <c r="N665" s="58">
        <v>34</v>
      </c>
      <c r="O665" s="56" t="s">
        <v>1397</v>
      </c>
      <c r="Q665" s="56" t="s">
        <v>1396</v>
      </c>
    </row>
    <row r="666" spans="1:17">
      <c r="A666" s="57">
        <v>689</v>
      </c>
      <c r="B666" s="56" t="s">
        <v>3098</v>
      </c>
      <c r="C666" s="56" t="s">
        <v>3125</v>
      </c>
      <c r="D666" s="56" t="s">
        <v>1400</v>
      </c>
      <c r="E666" s="58"/>
      <c r="F666" s="58"/>
      <c r="G666" s="58"/>
      <c r="H666" s="58"/>
      <c r="I666" s="58">
        <v>0</v>
      </c>
      <c r="J666" s="58">
        <v>0</v>
      </c>
      <c r="K666" s="58">
        <v>0</v>
      </c>
      <c r="L666" s="58">
        <v>0</v>
      </c>
      <c r="M666" s="81">
        <v>0</v>
      </c>
      <c r="N666" s="58">
        <v>0</v>
      </c>
      <c r="O666" s="56" t="s">
        <v>1401</v>
      </c>
      <c r="Q666" s="56" t="s">
        <v>1400</v>
      </c>
    </row>
    <row r="667" spans="1:17">
      <c r="A667" s="57">
        <v>690</v>
      </c>
      <c r="B667" s="56" t="s">
        <v>3098</v>
      </c>
      <c r="C667" s="56" t="s">
        <v>3125</v>
      </c>
      <c r="D667" s="56" t="s">
        <v>1402</v>
      </c>
      <c r="E667" s="58"/>
      <c r="F667" s="58"/>
      <c r="G667" s="58"/>
      <c r="H667" s="58"/>
      <c r="I667" s="58">
        <v>0</v>
      </c>
      <c r="J667" s="58">
        <v>0</v>
      </c>
      <c r="K667" s="58">
        <v>0</v>
      </c>
      <c r="L667" s="58">
        <v>0</v>
      </c>
      <c r="M667" s="58">
        <v>0</v>
      </c>
      <c r="N667" s="58">
        <v>0</v>
      </c>
      <c r="O667" s="56" t="s">
        <v>1403</v>
      </c>
      <c r="Q667" s="56" t="s">
        <v>1402</v>
      </c>
    </row>
    <row r="668" spans="1:17">
      <c r="A668" s="57">
        <v>691</v>
      </c>
      <c r="B668" s="56" t="s">
        <v>3098</v>
      </c>
      <c r="C668" s="56" t="s">
        <v>3125</v>
      </c>
      <c r="D668" s="56" t="s">
        <v>1404</v>
      </c>
      <c r="E668" s="58"/>
      <c r="F668" s="58"/>
      <c r="G668" s="58"/>
      <c r="H668" s="58"/>
      <c r="I668" s="58">
        <v>0</v>
      </c>
      <c r="J668" s="58">
        <v>0</v>
      </c>
      <c r="K668" s="58">
        <v>0</v>
      </c>
      <c r="L668" s="58">
        <v>0</v>
      </c>
      <c r="M668" s="58">
        <v>0</v>
      </c>
      <c r="N668" s="58">
        <v>0</v>
      </c>
      <c r="O668" s="56" t="s">
        <v>1405</v>
      </c>
      <c r="Q668" s="56" t="s">
        <v>1404</v>
      </c>
    </row>
    <row r="669" spans="1:17">
      <c r="A669" s="57">
        <v>692</v>
      </c>
      <c r="B669" s="56" t="s">
        <v>3098</v>
      </c>
      <c r="C669" s="56" t="s">
        <v>3125</v>
      </c>
      <c r="D669" s="56" t="s">
        <v>1406</v>
      </c>
      <c r="E669" s="58"/>
      <c r="F669" s="58"/>
      <c r="G669" s="58"/>
      <c r="H669" s="58"/>
      <c r="I669" s="58">
        <v>0</v>
      </c>
      <c r="J669" s="58">
        <v>0</v>
      </c>
      <c r="K669" s="58">
        <v>0</v>
      </c>
      <c r="L669" s="58">
        <v>0</v>
      </c>
      <c r="M669" s="58">
        <v>0</v>
      </c>
      <c r="N669" s="58">
        <v>0</v>
      </c>
      <c r="O669" s="56" t="s">
        <v>1407</v>
      </c>
      <c r="Q669" s="56" t="s">
        <v>1406</v>
      </c>
    </row>
    <row r="670" spans="1:17">
      <c r="A670" s="57">
        <v>693</v>
      </c>
      <c r="B670" s="56" t="s">
        <v>3098</v>
      </c>
      <c r="C670" s="56" t="s">
        <v>3125</v>
      </c>
      <c r="D670" s="56" t="s">
        <v>1408</v>
      </c>
      <c r="E670" s="58"/>
      <c r="F670" s="58"/>
      <c r="G670" s="58"/>
      <c r="H670" s="58"/>
      <c r="I670" s="58">
        <v>0</v>
      </c>
      <c r="J670" s="58">
        <v>0</v>
      </c>
      <c r="K670" s="58">
        <v>0</v>
      </c>
      <c r="L670" s="58">
        <v>0</v>
      </c>
      <c r="M670" s="58">
        <v>0</v>
      </c>
      <c r="N670" s="58">
        <v>0</v>
      </c>
      <c r="O670" s="56" t="s">
        <v>1409</v>
      </c>
      <c r="Q670" s="56" t="s">
        <v>1408</v>
      </c>
    </row>
    <row r="671" spans="1:17">
      <c r="A671" s="57">
        <v>694</v>
      </c>
      <c r="B671" s="56" t="s">
        <v>3098</v>
      </c>
      <c r="C671" s="56" t="s">
        <v>3125</v>
      </c>
      <c r="D671" s="56" t="s">
        <v>1410</v>
      </c>
      <c r="E671" s="58"/>
      <c r="F671" s="58"/>
      <c r="G671" s="58"/>
      <c r="H671" s="58"/>
      <c r="I671" s="58">
        <v>0</v>
      </c>
      <c r="J671" s="58">
        <v>0</v>
      </c>
      <c r="K671" s="58">
        <v>0</v>
      </c>
      <c r="L671" s="58">
        <v>0</v>
      </c>
      <c r="M671" s="58">
        <v>0</v>
      </c>
      <c r="N671" s="58">
        <v>0</v>
      </c>
      <c r="O671" s="56" t="s">
        <v>1411</v>
      </c>
      <c r="Q671" s="56" t="s">
        <v>1410</v>
      </c>
    </row>
    <row r="672" spans="1:17">
      <c r="A672" s="57">
        <v>695</v>
      </c>
      <c r="B672" s="56" t="s">
        <v>3098</v>
      </c>
      <c r="C672" s="56" t="s">
        <v>3125</v>
      </c>
      <c r="D672" s="56" t="s">
        <v>1412</v>
      </c>
      <c r="E672" s="58"/>
      <c r="F672" s="58"/>
      <c r="G672" s="58"/>
      <c r="H672" s="58"/>
      <c r="I672" s="58">
        <v>0</v>
      </c>
      <c r="J672" s="58">
        <v>0</v>
      </c>
      <c r="K672" s="58">
        <v>0</v>
      </c>
      <c r="L672" s="58">
        <v>0</v>
      </c>
      <c r="M672" s="58">
        <v>0</v>
      </c>
      <c r="N672" s="58">
        <v>0</v>
      </c>
      <c r="O672" s="56" t="s">
        <v>1413</v>
      </c>
      <c r="Q672" s="56" t="s">
        <v>1412</v>
      </c>
    </row>
    <row r="673" spans="1:17">
      <c r="A673" s="57">
        <v>696</v>
      </c>
      <c r="B673" s="56" t="s">
        <v>3098</v>
      </c>
      <c r="C673" s="56" t="s">
        <v>3125</v>
      </c>
      <c r="D673" s="56" t="s">
        <v>1414</v>
      </c>
      <c r="E673" s="58"/>
      <c r="F673" s="58"/>
      <c r="G673" s="58"/>
      <c r="H673" s="58"/>
      <c r="I673" s="58">
        <v>0</v>
      </c>
      <c r="J673" s="58">
        <v>0</v>
      </c>
      <c r="K673" s="58">
        <v>0</v>
      </c>
      <c r="L673" s="58">
        <v>0</v>
      </c>
      <c r="M673" s="58">
        <v>0</v>
      </c>
      <c r="N673" s="58">
        <v>0</v>
      </c>
      <c r="O673" s="56" t="s">
        <v>1415</v>
      </c>
      <c r="Q673" s="56" t="s">
        <v>1414</v>
      </c>
    </row>
    <row r="674" spans="1:17">
      <c r="A674" s="57">
        <v>697</v>
      </c>
      <c r="B674" s="56" t="s">
        <v>3098</v>
      </c>
      <c r="C674" s="56" t="s">
        <v>3125</v>
      </c>
      <c r="D674" s="56" t="s">
        <v>1416</v>
      </c>
      <c r="E674" s="58"/>
      <c r="F674" s="58"/>
      <c r="G674" s="58"/>
      <c r="H674" s="58"/>
      <c r="I674" s="58">
        <v>0</v>
      </c>
      <c r="J674" s="58">
        <v>0</v>
      </c>
      <c r="K674" s="58">
        <v>0</v>
      </c>
      <c r="L674" s="58">
        <v>0</v>
      </c>
      <c r="M674" s="58">
        <v>0</v>
      </c>
      <c r="N674" s="58">
        <v>0</v>
      </c>
      <c r="O674" s="56" t="s">
        <v>1417</v>
      </c>
      <c r="Q674" s="56" t="s">
        <v>1416</v>
      </c>
    </row>
    <row r="675" spans="1:17">
      <c r="A675" s="57">
        <v>698</v>
      </c>
      <c r="B675" s="56" t="s">
        <v>3098</v>
      </c>
      <c r="C675" s="56" t="s">
        <v>3125</v>
      </c>
      <c r="D675" s="56" t="s">
        <v>1418</v>
      </c>
      <c r="E675" s="58"/>
      <c r="F675" s="58"/>
      <c r="G675" s="58"/>
      <c r="H675" s="58"/>
      <c r="I675" s="58">
        <v>0</v>
      </c>
      <c r="J675" s="58">
        <v>0</v>
      </c>
      <c r="K675" s="58">
        <v>0</v>
      </c>
      <c r="L675" s="58">
        <v>0</v>
      </c>
      <c r="M675" s="58">
        <v>0</v>
      </c>
      <c r="N675" s="58">
        <v>0</v>
      </c>
      <c r="O675" s="56" t="s">
        <v>1419</v>
      </c>
      <c r="Q675" s="56" t="s">
        <v>1418</v>
      </c>
    </row>
    <row r="676" spans="1:17">
      <c r="A676" s="57">
        <v>699</v>
      </c>
      <c r="B676" s="56" t="s">
        <v>3098</v>
      </c>
      <c r="C676" s="56" t="s">
        <v>3125</v>
      </c>
      <c r="D676" s="56" t="s">
        <v>1420</v>
      </c>
      <c r="E676" s="58"/>
      <c r="F676" s="58"/>
      <c r="G676" s="58"/>
      <c r="H676" s="58"/>
      <c r="I676" s="58">
        <v>0</v>
      </c>
      <c r="J676" s="58">
        <v>0</v>
      </c>
      <c r="K676" s="58">
        <v>0</v>
      </c>
      <c r="L676" s="58">
        <v>0</v>
      </c>
      <c r="M676" s="58">
        <v>0</v>
      </c>
      <c r="N676" s="58">
        <v>0</v>
      </c>
      <c r="O676" s="56" t="s">
        <v>1421</v>
      </c>
      <c r="Q676" s="56" t="s">
        <v>1420</v>
      </c>
    </row>
    <row r="677" spans="1:17">
      <c r="A677" s="57">
        <v>700</v>
      </c>
      <c r="B677" s="56" t="s">
        <v>3098</v>
      </c>
      <c r="C677" s="56" t="s">
        <v>3125</v>
      </c>
      <c r="D677" s="56" t="s">
        <v>1422</v>
      </c>
      <c r="E677" s="58"/>
      <c r="F677" s="58"/>
      <c r="G677" s="58"/>
      <c r="H677" s="58"/>
      <c r="I677" s="58">
        <v>0</v>
      </c>
      <c r="J677" s="58">
        <v>0</v>
      </c>
      <c r="K677" s="58">
        <v>0</v>
      </c>
      <c r="L677" s="58">
        <v>0</v>
      </c>
      <c r="M677" s="58">
        <v>0</v>
      </c>
      <c r="N677" s="58">
        <v>0</v>
      </c>
      <c r="O677" s="56" t="s">
        <v>1423</v>
      </c>
      <c r="Q677" s="56" t="s">
        <v>1422</v>
      </c>
    </row>
    <row r="678" spans="1:17">
      <c r="A678" s="57">
        <v>701</v>
      </c>
      <c r="B678" s="56" t="s">
        <v>3098</v>
      </c>
      <c r="C678" s="56" t="s">
        <v>3125</v>
      </c>
      <c r="D678" s="56" t="s">
        <v>1424</v>
      </c>
      <c r="E678" s="58"/>
      <c r="F678" s="58"/>
      <c r="G678" s="58"/>
      <c r="H678" s="58"/>
      <c r="I678" s="58">
        <v>0</v>
      </c>
      <c r="J678" s="58">
        <v>0</v>
      </c>
      <c r="K678" s="58">
        <v>0</v>
      </c>
      <c r="L678" s="58">
        <v>0</v>
      </c>
      <c r="M678" s="58">
        <v>0</v>
      </c>
      <c r="N678" s="58">
        <v>0</v>
      </c>
      <c r="O678" s="56" t="s">
        <v>1425</v>
      </c>
      <c r="Q678" s="56" t="s">
        <v>1424</v>
      </c>
    </row>
    <row r="679" spans="1:17">
      <c r="A679" s="57">
        <v>702</v>
      </c>
      <c r="B679" s="56" t="s">
        <v>3098</v>
      </c>
      <c r="C679" s="56" t="s">
        <v>3125</v>
      </c>
      <c r="D679" s="56" t="s">
        <v>1426</v>
      </c>
      <c r="E679" s="58"/>
      <c r="F679" s="58"/>
      <c r="G679" s="58"/>
      <c r="H679" s="58"/>
      <c r="I679" s="58">
        <v>0</v>
      </c>
      <c r="J679" s="58">
        <v>0</v>
      </c>
      <c r="K679" s="58">
        <v>0</v>
      </c>
      <c r="L679" s="58">
        <v>0</v>
      </c>
      <c r="M679" s="58">
        <v>0</v>
      </c>
      <c r="N679" s="58">
        <v>0</v>
      </c>
      <c r="O679" s="56" t="s">
        <v>1427</v>
      </c>
      <c r="Q679" s="56" t="s">
        <v>1426</v>
      </c>
    </row>
    <row r="680" spans="1:17">
      <c r="A680" s="57">
        <v>703</v>
      </c>
      <c r="B680" s="56" t="s">
        <v>3098</v>
      </c>
      <c r="C680" s="56" t="s">
        <v>3125</v>
      </c>
      <c r="D680" s="56" t="s">
        <v>1428</v>
      </c>
      <c r="E680" s="58"/>
      <c r="F680" s="58"/>
      <c r="G680" s="58"/>
      <c r="H680" s="58"/>
      <c r="I680" s="58">
        <v>0</v>
      </c>
      <c r="J680" s="58">
        <v>0</v>
      </c>
      <c r="K680" s="58">
        <v>0</v>
      </c>
      <c r="L680" s="58">
        <v>0</v>
      </c>
      <c r="M680" s="58">
        <v>0</v>
      </c>
      <c r="N680" s="58">
        <v>0</v>
      </c>
      <c r="O680" s="56" t="s">
        <v>1429</v>
      </c>
      <c r="Q680" s="56" t="s">
        <v>1428</v>
      </c>
    </row>
    <row r="681" spans="1:17">
      <c r="A681" s="57">
        <v>704</v>
      </c>
      <c r="B681" s="56" t="s">
        <v>3098</v>
      </c>
      <c r="C681" s="56" t="s">
        <v>3125</v>
      </c>
      <c r="D681" s="56" t="s">
        <v>1430</v>
      </c>
      <c r="E681" s="58"/>
      <c r="F681" s="58"/>
      <c r="G681" s="58"/>
      <c r="H681" s="58"/>
      <c r="I681" s="58">
        <v>0</v>
      </c>
      <c r="J681" s="58">
        <v>0</v>
      </c>
      <c r="K681" s="58">
        <v>0</v>
      </c>
      <c r="L681" s="58">
        <v>0</v>
      </c>
      <c r="M681" s="58">
        <v>0</v>
      </c>
      <c r="N681" s="58">
        <v>0</v>
      </c>
      <c r="O681" s="56" t="s">
        <v>1431</v>
      </c>
      <c r="Q681" s="56" t="s">
        <v>1430</v>
      </c>
    </row>
    <row r="682" spans="1:17">
      <c r="A682" s="57">
        <v>705</v>
      </c>
      <c r="B682" s="56" t="s">
        <v>3098</v>
      </c>
      <c r="C682" s="56" t="s">
        <v>3125</v>
      </c>
      <c r="D682" s="56" t="s">
        <v>1432</v>
      </c>
      <c r="E682" s="58"/>
      <c r="F682" s="58"/>
      <c r="G682" s="58"/>
      <c r="H682" s="58"/>
      <c r="I682" s="58">
        <v>0</v>
      </c>
      <c r="J682" s="58">
        <v>0</v>
      </c>
      <c r="K682" s="58">
        <v>0</v>
      </c>
      <c r="L682" s="58">
        <v>0</v>
      </c>
      <c r="M682" s="58">
        <v>0</v>
      </c>
      <c r="N682" s="58">
        <v>0</v>
      </c>
      <c r="O682" s="56" t="s">
        <v>1433</v>
      </c>
      <c r="Q682" s="56" t="s">
        <v>1432</v>
      </c>
    </row>
    <row r="683" spans="1:17">
      <c r="A683" s="57">
        <v>706</v>
      </c>
      <c r="B683" s="56" t="s">
        <v>3098</v>
      </c>
      <c r="C683" s="56" t="s">
        <v>3125</v>
      </c>
      <c r="D683" s="56" t="s">
        <v>1434</v>
      </c>
      <c r="E683" s="58"/>
      <c r="F683" s="58"/>
      <c r="G683" s="58"/>
      <c r="H683" s="58"/>
      <c r="I683" s="58">
        <v>0</v>
      </c>
      <c r="J683" s="58">
        <v>0</v>
      </c>
      <c r="K683" s="58">
        <v>0</v>
      </c>
      <c r="L683" s="58">
        <v>0</v>
      </c>
      <c r="M683" s="58">
        <v>0</v>
      </c>
      <c r="N683" s="58">
        <v>0</v>
      </c>
      <c r="O683" s="56" t="s">
        <v>1435</v>
      </c>
      <c r="Q683" s="56" t="s">
        <v>1434</v>
      </c>
    </row>
    <row r="684" spans="1:17">
      <c r="A684" s="57">
        <v>707</v>
      </c>
      <c r="B684" s="56" t="s">
        <v>3098</v>
      </c>
      <c r="C684" s="56" t="s">
        <v>3125</v>
      </c>
      <c r="D684" s="56" t="s">
        <v>1436</v>
      </c>
      <c r="E684" s="58"/>
      <c r="F684" s="58"/>
      <c r="G684" s="58"/>
      <c r="H684" s="58"/>
      <c r="I684" s="58">
        <v>0</v>
      </c>
      <c r="J684" s="58">
        <v>0</v>
      </c>
      <c r="K684" s="58">
        <v>0</v>
      </c>
      <c r="L684" s="58">
        <v>0</v>
      </c>
      <c r="M684" s="58">
        <v>0</v>
      </c>
      <c r="N684" s="58">
        <v>0</v>
      </c>
      <c r="O684" s="56" t="s">
        <v>1437</v>
      </c>
      <c r="Q684" s="56" t="s">
        <v>1436</v>
      </c>
    </row>
    <row r="685" spans="1:17">
      <c r="A685" s="57">
        <v>708</v>
      </c>
      <c r="B685" s="56" t="s">
        <v>3098</v>
      </c>
      <c r="C685" s="56" t="s">
        <v>3125</v>
      </c>
      <c r="D685" s="56" t="s">
        <v>1438</v>
      </c>
      <c r="E685" s="58"/>
      <c r="F685" s="58"/>
      <c r="G685" s="58"/>
      <c r="H685" s="58"/>
      <c r="I685" s="58">
        <v>0</v>
      </c>
      <c r="J685" s="58">
        <v>0</v>
      </c>
      <c r="K685" s="58">
        <v>0</v>
      </c>
      <c r="L685" s="58">
        <v>0</v>
      </c>
      <c r="M685" s="58">
        <v>0</v>
      </c>
      <c r="N685" s="58">
        <v>0</v>
      </c>
      <c r="O685" s="56" t="s">
        <v>1439</v>
      </c>
      <c r="Q685" s="56" t="s">
        <v>1438</v>
      </c>
    </row>
    <row r="686" spans="1:17">
      <c r="A686" s="57">
        <v>709</v>
      </c>
      <c r="B686" s="56" t="s">
        <v>3098</v>
      </c>
      <c r="C686" s="56" t="s">
        <v>3125</v>
      </c>
      <c r="D686" s="56" t="s">
        <v>1440</v>
      </c>
      <c r="E686" s="58"/>
      <c r="F686" s="58"/>
      <c r="G686" s="58"/>
      <c r="H686" s="58"/>
      <c r="I686" s="58">
        <v>0</v>
      </c>
      <c r="J686" s="58">
        <v>0</v>
      </c>
      <c r="K686" s="58">
        <v>0</v>
      </c>
      <c r="L686" s="58">
        <v>0</v>
      </c>
      <c r="M686" s="58">
        <v>0</v>
      </c>
      <c r="N686" s="58">
        <v>0</v>
      </c>
      <c r="O686" s="56" t="s">
        <v>1441</v>
      </c>
      <c r="Q686" s="56" t="s">
        <v>1440</v>
      </c>
    </row>
    <row r="687" spans="1:17">
      <c r="A687" s="57">
        <v>710</v>
      </c>
      <c r="B687" s="56" t="s">
        <v>3098</v>
      </c>
      <c r="C687" s="56" t="s">
        <v>3125</v>
      </c>
      <c r="D687" s="56" t="s">
        <v>1442</v>
      </c>
      <c r="E687" s="58"/>
      <c r="F687" s="58"/>
      <c r="G687" s="58"/>
      <c r="H687" s="58"/>
      <c r="I687" s="58">
        <v>0</v>
      </c>
      <c r="J687" s="58">
        <v>0</v>
      </c>
      <c r="K687" s="58">
        <v>0</v>
      </c>
      <c r="L687" s="58">
        <v>0</v>
      </c>
      <c r="M687" s="58">
        <v>0</v>
      </c>
      <c r="N687" s="58">
        <v>0</v>
      </c>
      <c r="O687" s="56" t="s">
        <v>1443</v>
      </c>
      <c r="Q687" s="56" t="s">
        <v>1442</v>
      </c>
    </row>
    <row r="688" spans="1:17">
      <c r="A688" s="57">
        <v>711</v>
      </c>
      <c r="B688" s="56" t="s">
        <v>3098</v>
      </c>
      <c r="C688" s="56" t="s">
        <v>3125</v>
      </c>
      <c r="D688" s="56" t="s">
        <v>1444</v>
      </c>
      <c r="E688" s="58"/>
      <c r="F688" s="58"/>
      <c r="G688" s="58"/>
      <c r="H688" s="58"/>
      <c r="I688" s="58">
        <v>0</v>
      </c>
      <c r="J688" s="58">
        <v>0</v>
      </c>
      <c r="K688" s="58">
        <v>0</v>
      </c>
      <c r="L688" s="58">
        <v>0</v>
      </c>
      <c r="M688" s="58">
        <v>0</v>
      </c>
      <c r="N688" s="58">
        <v>0</v>
      </c>
      <c r="O688" s="56" t="s">
        <v>1445</v>
      </c>
      <c r="Q688" s="56" t="s">
        <v>1444</v>
      </c>
    </row>
    <row r="689" spans="1:17">
      <c r="A689" s="57">
        <v>712</v>
      </c>
      <c r="B689" s="56" t="s">
        <v>3098</v>
      </c>
      <c r="C689" s="56" t="s">
        <v>3125</v>
      </c>
      <c r="D689" s="56" t="s">
        <v>1446</v>
      </c>
      <c r="E689" s="58"/>
      <c r="F689" s="58"/>
      <c r="G689" s="58"/>
      <c r="H689" s="58"/>
      <c r="I689" s="58">
        <v>0</v>
      </c>
      <c r="J689" s="58">
        <v>0</v>
      </c>
      <c r="K689" s="58">
        <v>0</v>
      </c>
      <c r="L689" s="58">
        <v>0</v>
      </c>
      <c r="M689" s="58">
        <v>0</v>
      </c>
      <c r="N689" s="58">
        <v>0</v>
      </c>
      <c r="O689" s="56" t="s">
        <v>1447</v>
      </c>
      <c r="Q689" s="56" t="s">
        <v>1446</v>
      </c>
    </row>
    <row r="690" spans="1:17">
      <c r="A690" s="57">
        <v>713</v>
      </c>
      <c r="B690" s="56" t="s">
        <v>3098</v>
      </c>
      <c r="C690" s="56" t="s">
        <v>3125</v>
      </c>
      <c r="D690" s="56" t="s">
        <v>1448</v>
      </c>
      <c r="E690" s="58"/>
      <c r="F690" s="58"/>
      <c r="G690" s="58"/>
      <c r="H690" s="58"/>
      <c r="I690" s="58">
        <v>0</v>
      </c>
      <c r="J690" s="58">
        <v>0</v>
      </c>
      <c r="K690" s="58">
        <v>0</v>
      </c>
      <c r="L690" s="58">
        <v>0</v>
      </c>
      <c r="M690" s="58">
        <v>0</v>
      </c>
      <c r="N690" s="58">
        <v>0</v>
      </c>
      <c r="O690" s="56" t="s">
        <v>1449</v>
      </c>
      <c r="Q690" s="56" t="s">
        <v>1448</v>
      </c>
    </row>
    <row r="691" spans="1:17">
      <c r="A691" s="57">
        <v>714</v>
      </c>
      <c r="B691" s="56" t="s">
        <v>3098</v>
      </c>
      <c r="C691" s="56" t="s">
        <v>3125</v>
      </c>
      <c r="D691" s="56" t="s">
        <v>1450</v>
      </c>
      <c r="E691" s="58"/>
      <c r="F691" s="58"/>
      <c r="G691" s="58"/>
      <c r="H691" s="58"/>
      <c r="I691" s="58">
        <v>0</v>
      </c>
      <c r="J691" s="58">
        <v>0</v>
      </c>
      <c r="K691" s="58">
        <v>0</v>
      </c>
      <c r="L691" s="58">
        <v>0</v>
      </c>
      <c r="M691" s="58">
        <v>0</v>
      </c>
      <c r="N691" s="58">
        <v>0</v>
      </c>
      <c r="O691" s="56" t="s">
        <v>1451</v>
      </c>
      <c r="Q691" s="56" t="s">
        <v>1450</v>
      </c>
    </row>
    <row r="692" spans="1:17">
      <c r="A692" s="57">
        <v>715</v>
      </c>
      <c r="B692" s="56" t="s">
        <v>3098</v>
      </c>
      <c r="C692" s="56" t="s">
        <v>3125</v>
      </c>
      <c r="D692" s="56" t="s">
        <v>1452</v>
      </c>
      <c r="E692" s="58"/>
      <c r="F692" s="58"/>
      <c r="G692" s="58"/>
      <c r="H692" s="58"/>
      <c r="I692" s="58">
        <v>0</v>
      </c>
      <c r="J692" s="58">
        <v>0</v>
      </c>
      <c r="K692" s="58">
        <v>0</v>
      </c>
      <c r="L692" s="58">
        <v>0</v>
      </c>
      <c r="M692" s="58">
        <v>0</v>
      </c>
      <c r="N692" s="58">
        <v>0</v>
      </c>
      <c r="O692" s="56" t="s">
        <v>1453</v>
      </c>
      <c r="Q692" s="56" t="s">
        <v>1452</v>
      </c>
    </row>
    <row r="693" spans="1:17">
      <c r="A693" s="57">
        <v>716</v>
      </c>
      <c r="B693" s="56" t="s">
        <v>3098</v>
      </c>
      <c r="C693" s="56" t="s">
        <v>3125</v>
      </c>
      <c r="D693" s="56" t="s">
        <v>1454</v>
      </c>
      <c r="E693" s="58"/>
      <c r="F693" s="58"/>
      <c r="G693" s="58"/>
      <c r="H693" s="58"/>
      <c r="I693" s="58">
        <v>0</v>
      </c>
      <c r="J693" s="58">
        <v>0</v>
      </c>
      <c r="K693" s="58">
        <v>0</v>
      </c>
      <c r="L693" s="58">
        <v>0</v>
      </c>
      <c r="M693" s="58">
        <v>0</v>
      </c>
      <c r="N693" s="58">
        <v>0</v>
      </c>
      <c r="O693" s="56" t="s">
        <v>1455</v>
      </c>
      <c r="Q693" s="56" t="s">
        <v>1454</v>
      </c>
    </row>
    <row r="694" spans="1:17">
      <c r="A694" s="57">
        <v>717</v>
      </c>
      <c r="B694" s="56" t="s">
        <v>3098</v>
      </c>
      <c r="C694" s="56" t="s">
        <v>3125</v>
      </c>
      <c r="D694" s="56" t="s">
        <v>1456</v>
      </c>
      <c r="E694" s="58">
        <v>12</v>
      </c>
      <c r="F694" s="58">
        <v>1</v>
      </c>
      <c r="G694" s="58"/>
      <c r="H694" s="58"/>
      <c r="I694" s="58">
        <v>0</v>
      </c>
      <c r="J694" s="58">
        <v>0</v>
      </c>
      <c r="K694" s="58">
        <v>0</v>
      </c>
      <c r="L694" s="58">
        <v>0</v>
      </c>
      <c r="M694" s="58">
        <v>0</v>
      </c>
      <c r="N694" s="58">
        <v>0</v>
      </c>
      <c r="O694" s="56" t="s">
        <v>1457</v>
      </c>
      <c r="Q694" s="56" t="s">
        <v>1456</v>
      </c>
    </row>
    <row r="695" spans="1:17">
      <c r="A695" s="57">
        <v>718</v>
      </c>
      <c r="B695" s="56" t="s">
        <v>3098</v>
      </c>
      <c r="C695" s="56" t="s">
        <v>3125</v>
      </c>
      <c r="D695" s="56" t="s">
        <v>1458</v>
      </c>
      <c r="E695" s="58"/>
      <c r="F695" s="58"/>
      <c r="G695" s="58"/>
      <c r="H695" s="58"/>
      <c r="I695" s="58">
        <v>0</v>
      </c>
      <c r="J695" s="58">
        <v>0</v>
      </c>
      <c r="K695" s="58">
        <v>0</v>
      </c>
      <c r="L695" s="58">
        <v>0</v>
      </c>
      <c r="M695" s="58">
        <v>0</v>
      </c>
      <c r="N695" s="58">
        <v>0</v>
      </c>
      <c r="O695" s="56" t="s">
        <v>1459</v>
      </c>
      <c r="Q695" s="56" t="s">
        <v>1458</v>
      </c>
    </row>
    <row r="696" spans="1:17">
      <c r="A696" s="57">
        <v>719</v>
      </c>
      <c r="B696" s="56" t="s">
        <v>3098</v>
      </c>
      <c r="C696" s="56" t="s">
        <v>3125</v>
      </c>
      <c r="D696" s="56" t="s">
        <v>1460</v>
      </c>
      <c r="E696" s="58">
        <v>28</v>
      </c>
      <c r="F696" s="58">
        <v>2</v>
      </c>
      <c r="G696" s="58"/>
      <c r="H696" s="58"/>
      <c r="I696" s="58">
        <v>0</v>
      </c>
      <c r="J696" s="58">
        <v>0</v>
      </c>
      <c r="K696" s="58">
        <v>0</v>
      </c>
      <c r="L696" s="58">
        <v>0</v>
      </c>
      <c r="M696" s="58">
        <v>0</v>
      </c>
      <c r="N696" s="58">
        <v>0</v>
      </c>
      <c r="O696" s="56" t="s">
        <v>1461</v>
      </c>
      <c r="Q696" s="56" t="s">
        <v>1460</v>
      </c>
    </row>
    <row r="697" spans="1:17">
      <c r="A697" s="57">
        <v>720</v>
      </c>
      <c r="B697" s="56" t="s">
        <v>3098</v>
      </c>
      <c r="C697" s="56" t="s">
        <v>3125</v>
      </c>
      <c r="D697" s="56" t="s">
        <v>1462</v>
      </c>
      <c r="E697" s="58"/>
      <c r="F697" s="58"/>
      <c r="G697" s="58"/>
      <c r="H697" s="58"/>
      <c r="I697" s="58">
        <v>0</v>
      </c>
      <c r="J697" s="58">
        <v>0</v>
      </c>
      <c r="K697" s="58">
        <v>0</v>
      </c>
      <c r="L697" s="58">
        <v>0</v>
      </c>
      <c r="M697" s="58">
        <v>0</v>
      </c>
      <c r="N697" s="58">
        <v>0</v>
      </c>
      <c r="O697" s="56" t="s">
        <v>1463</v>
      </c>
      <c r="Q697" s="56" t="s">
        <v>1462</v>
      </c>
    </row>
    <row r="698" spans="1:17">
      <c r="A698" s="57">
        <v>721</v>
      </c>
      <c r="B698" s="56" t="s">
        <v>3098</v>
      </c>
      <c r="C698" s="56" t="s">
        <v>3125</v>
      </c>
      <c r="D698" s="56" t="s">
        <v>1464</v>
      </c>
      <c r="E698" s="58"/>
      <c r="F698" s="58"/>
      <c r="G698" s="58"/>
      <c r="H698" s="58"/>
      <c r="I698" s="58">
        <v>0</v>
      </c>
      <c r="J698" s="58">
        <v>0</v>
      </c>
      <c r="K698" s="58">
        <v>0</v>
      </c>
      <c r="L698" s="58">
        <v>0</v>
      </c>
      <c r="M698" s="58">
        <v>0</v>
      </c>
      <c r="N698" s="58">
        <v>0</v>
      </c>
      <c r="O698" s="56" t="s">
        <v>1465</v>
      </c>
      <c r="Q698" s="56" t="s">
        <v>1464</v>
      </c>
    </row>
    <row r="699" spans="1:17">
      <c r="A699" s="57">
        <v>722</v>
      </c>
      <c r="B699" s="56" t="s">
        <v>3098</v>
      </c>
      <c r="C699" s="56" t="s">
        <v>3125</v>
      </c>
      <c r="D699" s="56" t="s">
        <v>1466</v>
      </c>
      <c r="E699" s="58"/>
      <c r="F699" s="58"/>
      <c r="G699" s="58"/>
      <c r="H699" s="58"/>
      <c r="I699" s="58">
        <v>0</v>
      </c>
      <c r="J699" s="58">
        <v>0</v>
      </c>
      <c r="K699" s="58">
        <v>0</v>
      </c>
      <c r="L699" s="58">
        <v>0</v>
      </c>
      <c r="M699" s="58">
        <v>0</v>
      </c>
      <c r="N699" s="58">
        <v>0</v>
      </c>
      <c r="O699" s="56" t="s">
        <v>1467</v>
      </c>
      <c r="Q699" s="56" t="s">
        <v>1466</v>
      </c>
    </row>
    <row r="700" spans="1:17">
      <c r="A700" s="57">
        <v>723</v>
      </c>
      <c r="B700" s="56" t="s">
        <v>3098</v>
      </c>
      <c r="C700" s="56" t="s">
        <v>3125</v>
      </c>
      <c r="D700" s="56" t="s">
        <v>1468</v>
      </c>
      <c r="E700" s="58"/>
      <c r="F700" s="58"/>
      <c r="G700" s="58"/>
      <c r="H700" s="58"/>
      <c r="I700" s="58">
        <v>0</v>
      </c>
      <c r="J700" s="58">
        <v>0</v>
      </c>
      <c r="K700" s="58">
        <v>0</v>
      </c>
      <c r="L700" s="58">
        <v>0</v>
      </c>
      <c r="M700" s="58">
        <v>0</v>
      </c>
      <c r="N700" s="58">
        <v>0</v>
      </c>
      <c r="O700" s="56" t="s">
        <v>1469</v>
      </c>
      <c r="Q700" s="56" t="s">
        <v>1468</v>
      </c>
    </row>
    <row r="701" spans="1:17">
      <c r="A701" s="57">
        <v>724</v>
      </c>
      <c r="B701" s="56" t="s">
        <v>3098</v>
      </c>
      <c r="C701" s="56" t="s">
        <v>3125</v>
      </c>
      <c r="D701" s="56" t="s">
        <v>1470</v>
      </c>
      <c r="E701" s="58"/>
      <c r="F701" s="58"/>
      <c r="G701" s="58"/>
      <c r="H701" s="58"/>
      <c r="I701" s="58">
        <v>0</v>
      </c>
      <c r="J701" s="58">
        <v>0</v>
      </c>
      <c r="K701" s="58">
        <v>0</v>
      </c>
      <c r="L701" s="58">
        <v>0</v>
      </c>
      <c r="M701" s="58">
        <v>0</v>
      </c>
      <c r="N701" s="58">
        <v>0</v>
      </c>
      <c r="O701" s="56" t="s">
        <v>1471</v>
      </c>
      <c r="Q701" s="56" t="s">
        <v>1470</v>
      </c>
    </row>
    <row r="702" spans="1:17">
      <c r="A702" s="57">
        <v>725</v>
      </c>
      <c r="B702" s="56" t="s">
        <v>3098</v>
      </c>
      <c r="C702" s="56" t="s">
        <v>3125</v>
      </c>
      <c r="D702" s="56" t="s">
        <v>1472</v>
      </c>
      <c r="E702" s="58"/>
      <c r="F702" s="58"/>
      <c r="G702" s="58"/>
      <c r="H702" s="58"/>
      <c r="I702" s="58">
        <v>0</v>
      </c>
      <c r="J702" s="58">
        <v>0</v>
      </c>
      <c r="K702" s="58">
        <v>0</v>
      </c>
      <c r="L702" s="58">
        <v>0</v>
      </c>
      <c r="M702" s="58">
        <v>0</v>
      </c>
      <c r="N702" s="58">
        <v>0</v>
      </c>
      <c r="O702" s="56" t="s">
        <v>1473</v>
      </c>
      <c r="Q702" s="56" t="s">
        <v>1472</v>
      </c>
    </row>
    <row r="703" spans="1:17">
      <c r="A703" s="57">
        <v>726</v>
      </c>
      <c r="B703" s="56" t="s">
        <v>3098</v>
      </c>
      <c r="C703" s="56" t="s">
        <v>3125</v>
      </c>
      <c r="D703" s="56" t="s">
        <v>1474</v>
      </c>
      <c r="E703" s="58">
        <v>21</v>
      </c>
      <c r="F703" s="58">
        <v>2</v>
      </c>
      <c r="G703" s="58"/>
      <c r="H703" s="58"/>
      <c r="I703" s="58">
        <v>0</v>
      </c>
      <c r="J703" s="58">
        <v>0</v>
      </c>
      <c r="K703" s="58">
        <v>0</v>
      </c>
      <c r="L703" s="58">
        <v>0</v>
      </c>
      <c r="M703" s="58">
        <v>0</v>
      </c>
      <c r="N703" s="58">
        <v>0</v>
      </c>
      <c r="O703" s="56" t="s">
        <v>1475</v>
      </c>
      <c r="Q703" s="56" t="s">
        <v>1474</v>
      </c>
    </row>
    <row r="704" spans="1:17">
      <c r="A704" s="57">
        <v>727</v>
      </c>
      <c r="B704" s="56" t="s">
        <v>3098</v>
      </c>
      <c r="C704" s="56" t="s">
        <v>3125</v>
      </c>
      <c r="D704" s="56" t="s">
        <v>1476</v>
      </c>
      <c r="E704" s="58"/>
      <c r="F704" s="58"/>
      <c r="G704" s="58"/>
      <c r="H704" s="58"/>
      <c r="I704" s="58">
        <v>0</v>
      </c>
      <c r="J704" s="58">
        <v>0</v>
      </c>
      <c r="K704" s="58">
        <v>0</v>
      </c>
      <c r="L704" s="58">
        <v>0</v>
      </c>
      <c r="M704" s="58">
        <v>0</v>
      </c>
      <c r="N704" s="58">
        <v>0</v>
      </c>
      <c r="O704" s="56" t="s">
        <v>1477</v>
      </c>
      <c r="Q704" s="56" t="s">
        <v>1476</v>
      </c>
    </row>
    <row r="705" spans="1:17">
      <c r="A705" s="57">
        <v>728</v>
      </c>
      <c r="B705" s="56" t="s">
        <v>3098</v>
      </c>
      <c r="C705" s="56" t="s">
        <v>3125</v>
      </c>
      <c r="D705" s="56" t="s">
        <v>1478</v>
      </c>
      <c r="E705" s="58"/>
      <c r="F705" s="58"/>
      <c r="G705" s="58"/>
      <c r="H705" s="58"/>
      <c r="I705" s="58">
        <v>0</v>
      </c>
      <c r="J705" s="58">
        <v>0</v>
      </c>
      <c r="K705" s="58">
        <v>0</v>
      </c>
      <c r="L705" s="58">
        <v>0</v>
      </c>
      <c r="M705" s="58">
        <v>0</v>
      </c>
      <c r="N705" s="58">
        <v>0</v>
      </c>
      <c r="O705" s="56" t="s">
        <v>1479</v>
      </c>
      <c r="Q705" s="56" t="s">
        <v>1478</v>
      </c>
    </row>
    <row r="706" spans="1:17">
      <c r="A706" s="57">
        <v>729</v>
      </c>
      <c r="B706" s="56" t="s">
        <v>3098</v>
      </c>
      <c r="C706" s="56" t="s">
        <v>3125</v>
      </c>
      <c r="D706" s="56" t="s">
        <v>1480</v>
      </c>
      <c r="E706" s="58"/>
      <c r="F706" s="58"/>
      <c r="G706" s="58"/>
      <c r="H706" s="58"/>
      <c r="I706" s="58">
        <v>0</v>
      </c>
      <c r="J706" s="58">
        <v>0</v>
      </c>
      <c r="K706" s="58">
        <v>0</v>
      </c>
      <c r="L706" s="58">
        <v>0</v>
      </c>
      <c r="M706" s="58">
        <v>0</v>
      </c>
      <c r="N706" s="58">
        <v>0</v>
      </c>
      <c r="O706" s="56" t="s">
        <v>1481</v>
      </c>
      <c r="Q706" s="56" t="s">
        <v>1480</v>
      </c>
    </row>
    <row r="707" spans="1:17">
      <c r="A707" s="57">
        <v>730</v>
      </c>
      <c r="B707" s="56" t="s">
        <v>3098</v>
      </c>
      <c r="C707" s="56" t="s">
        <v>3125</v>
      </c>
      <c r="D707" s="56" t="s">
        <v>1482</v>
      </c>
      <c r="E707" s="58">
        <v>19</v>
      </c>
      <c r="F707" s="58">
        <v>2</v>
      </c>
      <c r="G707" s="58"/>
      <c r="H707" s="58"/>
      <c r="I707" s="58">
        <v>0</v>
      </c>
      <c r="J707" s="58">
        <v>0</v>
      </c>
      <c r="K707" s="58">
        <v>0</v>
      </c>
      <c r="L707" s="58">
        <v>0</v>
      </c>
      <c r="M707" s="58">
        <v>0</v>
      </c>
      <c r="N707" s="58">
        <v>0</v>
      </c>
      <c r="O707" s="56" t="s">
        <v>1483</v>
      </c>
      <c r="Q707" s="56" t="s">
        <v>1482</v>
      </c>
    </row>
    <row r="708" spans="1:17">
      <c r="A708" s="57">
        <v>731</v>
      </c>
      <c r="B708" s="56" t="s">
        <v>3098</v>
      </c>
      <c r="C708" s="56" t="s">
        <v>3125</v>
      </c>
      <c r="D708" s="56" t="s">
        <v>1484</v>
      </c>
      <c r="E708" s="58"/>
      <c r="F708" s="58"/>
      <c r="G708" s="58"/>
      <c r="H708" s="58"/>
      <c r="I708" s="58">
        <v>0</v>
      </c>
      <c r="J708" s="58">
        <v>0</v>
      </c>
      <c r="K708" s="58">
        <v>0</v>
      </c>
      <c r="L708" s="58">
        <v>0</v>
      </c>
      <c r="M708" s="58">
        <v>0</v>
      </c>
      <c r="N708" s="58">
        <v>0</v>
      </c>
      <c r="O708" s="56" t="s">
        <v>1485</v>
      </c>
      <c r="Q708" s="56" t="s">
        <v>1484</v>
      </c>
    </row>
    <row r="709" spans="1:17">
      <c r="A709" s="57">
        <v>732</v>
      </c>
      <c r="B709" s="56" t="s">
        <v>3098</v>
      </c>
      <c r="C709" s="56" t="s">
        <v>3125</v>
      </c>
      <c r="D709" s="56" t="s">
        <v>1486</v>
      </c>
      <c r="E709" s="58"/>
      <c r="F709" s="58"/>
      <c r="G709" s="58"/>
      <c r="H709" s="58"/>
      <c r="I709" s="58">
        <v>0</v>
      </c>
      <c r="J709" s="58">
        <v>0</v>
      </c>
      <c r="K709" s="58">
        <v>0</v>
      </c>
      <c r="L709" s="58">
        <v>0</v>
      </c>
      <c r="M709" s="58">
        <v>0</v>
      </c>
      <c r="N709" s="58">
        <v>0</v>
      </c>
      <c r="O709" s="56" t="s">
        <v>1487</v>
      </c>
      <c r="Q709" s="56" t="s">
        <v>1486</v>
      </c>
    </row>
    <row r="710" spans="1:17">
      <c r="A710" s="57">
        <v>733</v>
      </c>
      <c r="B710" s="56" t="s">
        <v>3098</v>
      </c>
      <c r="C710" s="56" t="s">
        <v>3125</v>
      </c>
      <c r="D710" s="56" t="s">
        <v>1488</v>
      </c>
      <c r="E710" s="58"/>
      <c r="F710" s="58"/>
      <c r="G710" s="58"/>
      <c r="H710" s="58"/>
      <c r="I710" s="58">
        <v>0</v>
      </c>
      <c r="J710" s="58">
        <v>0</v>
      </c>
      <c r="K710" s="58">
        <v>0</v>
      </c>
      <c r="L710" s="58">
        <v>0</v>
      </c>
      <c r="M710" s="58">
        <v>0</v>
      </c>
      <c r="N710" s="58">
        <v>0</v>
      </c>
      <c r="O710" s="56" t="s">
        <v>1489</v>
      </c>
      <c r="Q710" s="56" t="s">
        <v>1488</v>
      </c>
    </row>
    <row r="711" spans="1:17">
      <c r="A711" s="57">
        <v>734</v>
      </c>
      <c r="B711" s="56" t="s">
        <v>3098</v>
      </c>
      <c r="C711" s="56" t="s">
        <v>3125</v>
      </c>
      <c r="D711" s="56" t="s">
        <v>1490</v>
      </c>
      <c r="E711" s="58"/>
      <c r="F711" s="58"/>
      <c r="G711" s="58"/>
      <c r="H711" s="58"/>
      <c r="I711" s="58">
        <v>0</v>
      </c>
      <c r="J711" s="58">
        <v>0</v>
      </c>
      <c r="K711" s="58">
        <v>0</v>
      </c>
      <c r="L711" s="58">
        <v>0</v>
      </c>
      <c r="M711" s="58">
        <v>0</v>
      </c>
      <c r="N711" s="58">
        <v>0</v>
      </c>
      <c r="O711" s="56" t="s">
        <v>1491</v>
      </c>
      <c r="Q711" s="56" t="s">
        <v>1490</v>
      </c>
    </row>
    <row r="712" spans="1:17">
      <c r="A712" s="57">
        <v>735</v>
      </c>
      <c r="B712" s="56" t="s">
        <v>3098</v>
      </c>
      <c r="C712" s="56" t="s">
        <v>3125</v>
      </c>
      <c r="D712" s="56" t="s">
        <v>1492</v>
      </c>
      <c r="E712" s="58"/>
      <c r="F712" s="58"/>
      <c r="G712" s="58"/>
      <c r="H712" s="58"/>
      <c r="I712" s="58">
        <v>0</v>
      </c>
      <c r="J712" s="58">
        <v>0</v>
      </c>
      <c r="K712" s="58">
        <v>0</v>
      </c>
      <c r="L712" s="58">
        <v>0</v>
      </c>
      <c r="M712" s="58">
        <v>0</v>
      </c>
      <c r="N712" s="58">
        <v>0</v>
      </c>
      <c r="O712" s="56" t="s">
        <v>1493</v>
      </c>
      <c r="Q712" s="56" t="s">
        <v>1492</v>
      </c>
    </row>
    <row r="713" spans="1:17">
      <c r="A713" s="57">
        <v>736</v>
      </c>
      <c r="B713" s="56" t="s">
        <v>3098</v>
      </c>
      <c r="C713" s="56" t="s">
        <v>3125</v>
      </c>
      <c r="D713" s="56" t="s">
        <v>1494</v>
      </c>
      <c r="E713" s="58"/>
      <c r="F713" s="58"/>
      <c r="G713" s="58"/>
      <c r="H713" s="58"/>
      <c r="I713" s="58">
        <v>5746</v>
      </c>
      <c r="J713" s="58">
        <v>226</v>
      </c>
      <c r="K713" s="84">
        <v>52</v>
      </c>
      <c r="L713" s="84">
        <v>3</v>
      </c>
      <c r="M713" s="58">
        <v>0</v>
      </c>
      <c r="N713" s="58">
        <v>0</v>
      </c>
      <c r="O713" s="56" t="s">
        <v>1495</v>
      </c>
      <c r="Q713" s="56" t="s">
        <v>1494</v>
      </c>
    </row>
    <row r="714" spans="1:17">
      <c r="A714" s="57">
        <v>737</v>
      </c>
      <c r="B714" s="56" t="s">
        <v>3098</v>
      </c>
      <c r="C714" s="56" t="s">
        <v>3125</v>
      </c>
      <c r="D714" s="56" t="s">
        <v>1496</v>
      </c>
      <c r="E714" s="58"/>
      <c r="F714" s="58"/>
      <c r="G714" s="58"/>
      <c r="H714" s="58"/>
      <c r="I714" s="58">
        <v>0</v>
      </c>
      <c r="J714" s="58">
        <v>0</v>
      </c>
      <c r="K714" s="58">
        <v>0</v>
      </c>
      <c r="L714" s="58">
        <v>0</v>
      </c>
      <c r="M714" s="58">
        <v>0</v>
      </c>
      <c r="N714" s="58">
        <v>0</v>
      </c>
      <c r="O714" s="56" t="s">
        <v>457</v>
      </c>
      <c r="Q714" s="56" t="s">
        <v>1496</v>
      </c>
    </row>
    <row r="715" spans="1:17">
      <c r="A715" s="57">
        <v>738</v>
      </c>
      <c r="B715" s="56" t="s">
        <v>3098</v>
      </c>
      <c r="C715" s="56" t="s">
        <v>3125</v>
      </c>
      <c r="D715" s="56" t="s">
        <v>1497</v>
      </c>
      <c r="E715" s="58"/>
      <c r="F715" s="58"/>
      <c r="G715" s="58"/>
      <c r="H715" s="58"/>
      <c r="I715" s="58">
        <v>0</v>
      </c>
      <c r="J715" s="58">
        <v>0</v>
      </c>
      <c r="K715" s="58">
        <v>0</v>
      </c>
      <c r="L715" s="58">
        <v>0</v>
      </c>
      <c r="M715" s="58">
        <v>0</v>
      </c>
      <c r="N715" s="58">
        <v>0</v>
      </c>
      <c r="O715" s="56" t="s">
        <v>1498</v>
      </c>
      <c r="Q715" s="56" t="s">
        <v>1497</v>
      </c>
    </row>
    <row r="716" spans="1:17">
      <c r="A716" s="57">
        <v>739</v>
      </c>
      <c r="B716" s="56" t="s">
        <v>3098</v>
      </c>
      <c r="C716" s="56" t="s">
        <v>3125</v>
      </c>
      <c r="D716" s="56" t="s">
        <v>1499</v>
      </c>
      <c r="E716" s="58"/>
      <c r="F716" s="58"/>
      <c r="G716" s="58"/>
      <c r="H716" s="58"/>
      <c r="I716" s="58">
        <v>0</v>
      </c>
      <c r="J716" s="58">
        <v>0</v>
      </c>
      <c r="K716" s="58">
        <v>0</v>
      </c>
      <c r="L716" s="58">
        <v>0</v>
      </c>
      <c r="M716" s="58">
        <v>0</v>
      </c>
      <c r="N716" s="58">
        <v>0</v>
      </c>
      <c r="O716" s="56" t="s">
        <v>1500</v>
      </c>
      <c r="Q716" s="56" t="s">
        <v>1499</v>
      </c>
    </row>
    <row r="717" spans="1:17">
      <c r="A717" s="57">
        <v>740</v>
      </c>
      <c r="B717" s="56" t="s">
        <v>3098</v>
      </c>
      <c r="C717" s="56" t="s">
        <v>3125</v>
      </c>
      <c r="D717" s="56" t="s">
        <v>1501</v>
      </c>
      <c r="E717" s="58"/>
      <c r="F717" s="58"/>
      <c r="G717" s="58"/>
      <c r="H717" s="58"/>
      <c r="I717" s="58">
        <v>0</v>
      </c>
      <c r="J717" s="58">
        <v>0</v>
      </c>
      <c r="K717" s="58">
        <v>0</v>
      </c>
      <c r="L717" s="58">
        <v>0</v>
      </c>
      <c r="M717" s="58">
        <v>0</v>
      </c>
      <c r="N717" s="58">
        <v>0</v>
      </c>
      <c r="O717" s="56" t="s">
        <v>1502</v>
      </c>
      <c r="Q717" s="56" t="s">
        <v>1501</v>
      </c>
    </row>
    <row r="718" spans="1:17">
      <c r="A718" s="57">
        <v>741</v>
      </c>
      <c r="B718" s="56" t="s">
        <v>3098</v>
      </c>
      <c r="C718" s="56" t="s">
        <v>3125</v>
      </c>
      <c r="D718" s="56" t="s">
        <v>1503</v>
      </c>
      <c r="E718" s="58"/>
      <c r="F718" s="58"/>
      <c r="G718" s="58"/>
      <c r="H718" s="58"/>
      <c r="I718" s="58">
        <v>0</v>
      </c>
      <c r="J718" s="58">
        <v>0</v>
      </c>
      <c r="K718" s="58">
        <v>0</v>
      </c>
      <c r="L718" s="58">
        <v>0</v>
      </c>
      <c r="M718" s="58">
        <v>0</v>
      </c>
      <c r="N718" s="58">
        <v>0</v>
      </c>
      <c r="O718" s="56" t="s">
        <v>1504</v>
      </c>
      <c r="Q718" s="56" t="s">
        <v>1503</v>
      </c>
    </row>
    <row r="719" spans="1:17">
      <c r="A719" s="57">
        <v>742</v>
      </c>
      <c r="B719" s="56" t="s">
        <v>3098</v>
      </c>
      <c r="C719" s="56" t="s">
        <v>3125</v>
      </c>
      <c r="D719" s="56" t="s">
        <v>1505</v>
      </c>
      <c r="E719" s="58"/>
      <c r="F719" s="58"/>
      <c r="G719" s="58"/>
      <c r="H719" s="58"/>
      <c r="I719" s="58">
        <v>0</v>
      </c>
      <c r="J719" s="58">
        <v>0</v>
      </c>
      <c r="K719" s="58">
        <v>0</v>
      </c>
      <c r="L719" s="58">
        <v>0</v>
      </c>
      <c r="M719" s="58">
        <v>0</v>
      </c>
      <c r="N719" s="58">
        <v>0</v>
      </c>
      <c r="O719" s="56" t="s">
        <v>1506</v>
      </c>
      <c r="Q719" s="56" t="s">
        <v>1505</v>
      </c>
    </row>
    <row r="720" spans="1:17">
      <c r="A720" s="57">
        <v>743</v>
      </c>
      <c r="B720" s="56" t="s">
        <v>3098</v>
      </c>
      <c r="C720" s="56" t="s">
        <v>3125</v>
      </c>
      <c r="D720" s="56" t="s">
        <v>1507</v>
      </c>
      <c r="E720" s="58"/>
      <c r="F720" s="58"/>
      <c r="G720" s="58"/>
      <c r="H720" s="58"/>
      <c r="I720" s="58">
        <v>0</v>
      </c>
      <c r="J720" s="58">
        <v>0</v>
      </c>
      <c r="K720" s="58">
        <v>0</v>
      </c>
      <c r="L720" s="58">
        <v>0</v>
      </c>
      <c r="M720" s="58">
        <v>0</v>
      </c>
      <c r="N720" s="58">
        <v>0</v>
      </c>
      <c r="O720" s="56" t="s">
        <v>1508</v>
      </c>
      <c r="Q720" s="56" t="s">
        <v>1507</v>
      </c>
    </row>
    <row r="721" spans="1:17">
      <c r="A721" s="57">
        <v>744</v>
      </c>
      <c r="B721" s="56" t="s">
        <v>3098</v>
      </c>
      <c r="C721" s="56" t="s">
        <v>3125</v>
      </c>
      <c r="D721" s="56" t="s">
        <v>1509</v>
      </c>
      <c r="E721" s="58"/>
      <c r="F721" s="58"/>
      <c r="G721" s="58"/>
      <c r="H721" s="58"/>
      <c r="I721" s="58">
        <v>0</v>
      </c>
      <c r="J721" s="58">
        <v>0</v>
      </c>
      <c r="K721" s="58">
        <v>0</v>
      </c>
      <c r="L721" s="58">
        <v>0</v>
      </c>
      <c r="M721" s="58">
        <v>0</v>
      </c>
      <c r="N721" s="58">
        <v>0</v>
      </c>
      <c r="O721" s="56" t="s">
        <v>1510</v>
      </c>
      <c r="Q721" s="56" t="s">
        <v>1509</v>
      </c>
    </row>
    <row r="722" spans="1:17">
      <c r="A722" s="57">
        <v>745</v>
      </c>
      <c r="B722" s="56" t="s">
        <v>3098</v>
      </c>
      <c r="C722" s="56" t="s">
        <v>3125</v>
      </c>
      <c r="D722" s="56" t="s">
        <v>1511</v>
      </c>
      <c r="E722" s="58"/>
      <c r="F722" s="58"/>
      <c r="G722" s="58"/>
      <c r="H722" s="58"/>
      <c r="I722" s="58">
        <v>0</v>
      </c>
      <c r="J722" s="58">
        <v>0</v>
      </c>
      <c r="K722" s="58">
        <v>0</v>
      </c>
      <c r="L722" s="58">
        <v>0</v>
      </c>
      <c r="M722" s="58">
        <v>0</v>
      </c>
      <c r="N722" s="58">
        <v>0</v>
      </c>
      <c r="O722" s="56" t="s">
        <v>1512</v>
      </c>
      <c r="Q722" s="56" t="s">
        <v>1511</v>
      </c>
    </row>
    <row r="723" spans="1:17">
      <c r="A723" s="57">
        <v>746</v>
      </c>
      <c r="B723" s="56" t="s">
        <v>3098</v>
      </c>
      <c r="C723" s="56" t="s">
        <v>3125</v>
      </c>
      <c r="D723" s="56" t="s">
        <v>1513</v>
      </c>
      <c r="E723" s="58"/>
      <c r="F723" s="58"/>
      <c r="G723" s="58"/>
      <c r="H723" s="58"/>
      <c r="I723" s="58">
        <v>0</v>
      </c>
      <c r="J723" s="58">
        <v>0</v>
      </c>
      <c r="K723" s="58">
        <v>0</v>
      </c>
      <c r="L723" s="58">
        <v>0</v>
      </c>
      <c r="M723" s="58">
        <v>0</v>
      </c>
      <c r="N723" s="58">
        <v>0</v>
      </c>
      <c r="O723" s="56" t="s">
        <v>1514</v>
      </c>
      <c r="Q723" s="56" t="s">
        <v>1513</v>
      </c>
    </row>
    <row r="724" spans="1:17">
      <c r="A724" s="57">
        <v>747</v>
      </c>
      <c r="B724" s="56" t="s">
        <v>3098</v>
      </c>
      <c r="C724" s="56" t="s">
        <v>3125</v>
      </c>
      <c r="D724" s="56" t="s">
        <v>1515</v>
      </c>
      <c r="E724" s="58"/>
      <c r="F724" s="58"/>
      <c r="G724" s="58"/>
      <c r="H724" s="58"/>
      <c r="I724" s="58">
        <v>0</v>
      </c>
      <c r="J724" s="58">
        <v>0</v>
      </c>
      <c r="K724" s="58">
        <v>0</v>
      </c>
      <c r="L724" s="58">
        <v>0</v>
      </c>
      <c r="M724" s="58">
        <v>0</v>
      </c>
      <c r="N724" s="58">
        <v>0</v>
      </c>
      <c r="O724" s="56" t="s">
        <v>1516</v>
      </c>
      <c r="Q724" s="56" t="s">
        <v>1515</v>
      </c>
    </row>
    <row r="725" spans="1:17">
      <c r="A725" s="57">
        <v>748</v>
      </c>
      <c r="B725" s="56" t="s">
        <v>3098</v>
      </c>
      <c r="C725" s="56" t="s">
        <v>3125</v>
      </c>
      <c r="D725" s="56" t="s">
        <v>1517</v>
      </c>
      <c r="E725" s="58"/>
      <c r="F725" s="58"/>
      <c r="G725" s="58"/>
      <c r="H725" s="58"/>
      <c r="I725" s="58">
        <v>0</v>
      </c>
      <c r="J725" s="58">
        <v>0</v>
      </c>
      <c r="K725" s="58">
        <v>0</v>
      </c>
      <c r="L725" s="58">
        <v>0</v>
      </c>
      <c r="M725" s="58">
        <v>0</v>
      </c>
      <c r="N725" s="58">
        <v>0</v>
      </c>
      <c r="O725" s="56" t="s">
        <v>1518</v>
      </c>
      <c r="Q725" s="56" t="s">
        <v>1517</v>
      </c>
    </row>
    <row r="726" spans="1:17">
      <c r="A726" s="57">
        <v>749</v>
      </c>
      <c r="B726" s="56" t="s">
        <v>3098</v>
      </c>
      <c r="C726" s="56" t="s">
        <v>3125</v>
      </c>
      <c r="D726" s="56" t="s">
        <v>1519</v>
      </c>
      <c r="E726" s="58"/>
      <c r="F726" s="58"/>
      <c r="G726" s="58"/>
      <c r="H726" s="58"/>
      <c r="I726" s="58">
        <v>0</v>
      </c>
      <c r="J726" s="58">
        <v>0</v>
      </c>
      <c r="K726" s="58">
        <v>0</v>
      </c>
      <c r="L726" s="58">
        <v>0</v>
      </c>
      <c r="M726" s="58">
        <v>0</v>
      </c>
      <c r="N726" s="58">
        <v>0</v>
      </c>
      <c r="O726" s="56" t="s">
        <v>1520</v>
      </c>
      <c r="Q726" s="56" t="s">
        <v>1519</v>
      </c>
    </row>
    <row r="727" spans="1:17">
      <c r="A727" s="57">
        <v>750</v>
      </c>
      <c r="B727" s="56" t="s">
        <v>3098</v>
      </c>
      <c r="C727" s="56" t="s">
        <v>3125</v>
      </c>
      <c r="D727" s="56" t="s">
        <v>1521</v>
      </c>
      <c r="E727" s="58"/>
      <c r="F727" s="58"/>
      <c r="G727" s="58"/>
      <c r="H727" s="58"/>
      <c r="I727" s="58">
        <v>0</v>
      </c>
      <c r="J727" s="58">
        <v>0</v>
      </c>
      <c r="K727" s="58">
        <v>0</v>
      </c>
      <c r="L727" s="58">
        <v>0</v>
      </c>
      <c r="M727" s="58">
        <v>0</v>
      </c>
      <c r="N727" s="58">
        <v>0</v>
      </c>
      <c r="O727" s="56" t="s">
        <v>1522</v>
      </c>
      <c r="Q727" s="56" t="s">
        <v>1521</v>
      </c>
    </row>
    <row r="728" spans="1:17">
      <c r="A728" s="57">
        <v>751</v>
      </c>
      <c r="B728" s="56" t="s">
        <v>3098</v>
      </c>
      <c r="C728" s="56" t="s">
        <v>3125</v>
      </c>
      <c r="D728" s="56" t="s">
        <v>1523</v>
      </c>
      <c r="E728" s="58"/>
      <c r="F728" s="58"/>
      <c r="G728" s="58"/>
      <c r="H728" s="58"/>
      <c r="I728" s="58">
        <v>0</v>
      </c>
      <c r="J728" s="58">
        <v>0</v>
      </c>
      <c r="K728" s="58">
        <v>0</v>
      </c>
      <c r="L728" s="58">
        <v>0</v>
      </c>
      <c r="M728" s="58">
        <v>0</v>
      </c>
      <c r="N728" s="58">
        <v>0</v>
      </c>
      <c r="O728" s="56" t="s">
        <v>1524</v>
      </c>
      <c r="Q728" s="56" t="s">
        <v>1523</v>
      </c>
    </row>
    <row r="729" spans="1:17">
      <c r="A729" s="57">
        <v>752</v>
      </c>
      <c r="B729" s="56" t="s">
        <v>3098</v>
      </c>
      <c r="C729" s="56" t="s">
        <v>3125</v>
      </c>
      <c r="D729" s="56" t="s">
        <v>1525</v>
      </c>
      <c r="E729" s="58"/>
      <c r="F729" s="58"/>
      <c r="G729" s="58"/>
      <c r="H729" s="58"/>
      <c r="I729" s="58">
        <v>0</v>
      </c>
      <c r="J729" s="58">
        <v>0</v>
      </c>
      <c r="K729" s="58">
        <v>0</v>
      </c>
      <c r="L729" s="58">
        <v>0</v>
      </c>
      <c r="M729" s="58">
        <v>0</v>
      </c>
      <c r="N729" s="58">
        <v>0</v>
      </c>
      <c r="O729" s="56" t="s">
        <v>1526</v>
      </c>
      <c r="Q729" s="56" t="s">
        <v>1525</v>
      </c>
    </row>
    <row r="730" spans="1:17">
      <c r="A730" s="57">
        <v>753</v>
      </c>
      <c r="B730" s="56" t="s">
        <v>3098</v>
      </c>
      <c r="C730" s="56" t="s">
        <v>3125</v>
      </c>
      <c r="D730" s="56" t="s">
        <v>1527</v>
      </c>
      <c r="E730" s="58"/>
      <c r="F730" s="58"/>
      <c r="G730" s="58"/>
      <c r="H730" s="58"/>
      <c r="I730" s="58">
        <v>0</v>
      </c>
      <c r="J730" s="58">
        <v>0</v>
      </c>
      <c r="K730" s="58">
        <v>0</v>
      </c>
      <c r="L730" s="58">
        <v>0</v>
      </c>
      <c r="M730" s="58">
        <v>0</v>
      </c>
      <c r="N730" s="58">
        <v>0</v>
      </c>
      <c r="O730" s="56" t="s">
        <v>1528</v>
      </c>
      <c r="Q730" s="56" t="s">
        <v>1527</v>
      </c>
    </row>
    <row r="731" spans="1:17">
      <c r="A731" s="57">
        <v>754</v>
      </c>
      <c r="B731" s="56" t="s">
        <v>3098</v>
      </c>
      <c r="C731" s="56" t="s">
        <v>3125</v>
      </c>
      <c r="D731" s="56" t="s">
        <v>1529</v>
      </c>
      <c r="E731" s="58"/>
      <c r="F731" s="58"/>
      <c r="G731" s="58"/>
      <c r="H731" s="58"/>
      <c r="I731" s="58">
        <v>0</v>
      </c>
      <c r="J731" s="58">
        <v>0</v>
      </c>
      <c r="K731" s="58">
        <v>0</v>
      </c>
      <c r="L731" s="58">
        <v>0</v>
      </c>
      <c r="M731" s="58">
        <v>0</v>
      </c>
      <c r="N731" s="58">
        <v>0</v>
      </c>
      <c r="O731" s="56" t="s">
        <v>1530</v>
      </c>
      <c r="Q731" s="56" t="s">
        <v>1529</v>
      </c>
    </row>
    <row r="732" spans="1:17">
      <c r="A732" s="57">
        <v>755</v>
      </c>
      <c r="B732" s="56" t="s">
        <v>3098</v>
      </c>
      <c r="C732" s="56" t="s">
        <v>3125</v>
      </c>
      <c r="D732" s="56" t="s">
        <v>1531</v>
      </c>
      <c r="E732" s="58"/>
      <c r="F732" s="58"/>
      <c r="G732" s="58"/>
      <c r="H732" s="58"/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6" t="s">
        <v>1532</v>
      </c>
      <c r="Q732" s="56" t="s">
        <v>1531</v>
      </c>
    </row>
    <row r="733" spans="1:17">
      <c r="A733" s="57">
        <v>756</v>
      </c>
      <c r="B733" s="56" t="s">
        <v>3098</v>
      </c>
      <c r="C733" s="56" t="s">
        <v>3125</v>
      </c>
      <c r="D733" s="56" t="s">
        <v>1533</v>
      </c>
      <c r="E733" s="58"/>
      <c r="F733" s="58"/>
      <c r="G733" s="58"/>
      <c r="H733" s="58"/>
      <c r="I733" s="58">
        <v>0</v>
      </c>
      <c r="J733" s="58">
        <v>0</v>
      </c>
      <c r="K733" s="58">
        <v>0</v>
      </c>
      <c r="L733" s="58">
        <v>0</v>
      </c>
      <c r="M733" s="58">
        <v>0</v>
      </c>
      <c r="N733" s="58">
        <v>0</v>
      </c>
      <c r="O733" s="56" t="s">
        <v>1534</v>
      </c>
      <c r="Q733" s="56" t="s">
        <v>1533</v>
      </c>
    </row>
    <row r="734" spans="1:17">
      <c r="A734" s="57">
        <v>757</v>
      </c>
      <c r="B734" s="56" t="s">
        <v>3098</v>
      </c>
      <c r="C734" s="56" t="s">
        <v>3125</v>
      </c>
      <c r="D734" s="56" t="s">
        <v>1535</v>
      </c>
      <c r="E734" s="58"/>
      <c r="F734" s="58"/>
      <c r="G734" s="58"/>
      <c r="H734" s="58"/>
      <c r="I734" s="58">
        <v>0</v>
      </c>
      <c r="J734" s="58">
        <v>0</v>
      </c>
      <c r="K734" s="58">
        <v>0</v>
      </c>
      <c r="L734" s="58">
        <v>0</v>
      </c>
      <c r="M734" s="58">
        <v>0</v>
      </c>
      <c r="N734" s="58">
        <v>0</v>
      </c>
      <c r="O734" s="56" t="s">
        <v>1536</v>
      </c>
      <c r="Q734" s="56" t="s">
        <v>1535</v>
      </c>
    </row>
    <row r="735" spans="1:17">
      <c r="A735" s="57">
        <v>758</v>
      </c>
      <c r="B735" s="56" t="s">
        <v>3098</v>
      </c>
      <c r="C735" s="56" t="s">
        <v>3125</v>
      </c>
      <c r="D735" s="56" t="s">
        <v>1537</v>
      </c>
      <c r="E735" s="58"/>
      <c r="F735" s="58"/>
      <c r="G735" s="58"/>
      <c r="H735" s="58"/>
      <c r="I735" s="58">
        <v>0</v>
      </c>
      <c r="J735" s="58">
        <v>0</v>
      </c>
      <c r="K735" s="58">
        <v>0</v>
      </c>
      <c r="L735" s="58">
        <v>0</v>
      </c>
      <c r="M735" s="58">
        <v>0</v>
      </c>
      <c r="N735" s="58">
        <v>0</v>
      </c>
      <c r="O735" s="56" t="s">
        <v>1538</v>
      </c>
      <c r="Q735" s="56" t="s">
        <v>1537</v>
      </c>
    </row>
    <row r="736" spans="1:17">
      <c r="A736" s="57">
        <v>759</v>
      </c>
      <c r="B736" s="56" t="s">
        <v>3098</v>
      </c>
      <c r="C736" s="56" t="s">
        <v>3125</v>
      </c>
      <c r="D736" s="56" t="s">
        <v>1539</v>
      </c>
      <c r="E736" s="58"/>
      <c r="F736" s="58"/>
      <c r="G736" s="58"/>
      <c r="H736" s="58"/>
      <c r="I736" s="58">
        <v>0</v>
      </c>
      <c r="J736" s="58">
        <v>0</v>
      </c>
      <c r="K736" s="58">
        <v>0</v>
      </c>
      <c r="L736" s="58">
        <v>0</v>
      </c>
      <c r="M736" s="58">
        <v>0</v>
      </c>
      <c r="N736" s="58">
        <v>0</v>
      </c>
      <c r="O736" s="56" t="s">
        <v>1540</v>
      </c>
      <c r="Q736" s="56" t="s">
        <v>1539</v>
      </c>
    </row>
    <row r="737" spans="1:17">
      <c r="A737" s="57">
        <v>760</v>
      </c>
      <c r="B737" s="56" t="s">
        <v>3098</v>
      </c>
      <c r="C737" s="56" t="s">
        <v>3125</v>
      </c>
      <c r="D737" s="56" t="s">
        <v>1541</v>
      </c>
      <c r="E737" s="58"/>
      <c r="F737" s="58"/>
      <c r="G737" s="58"/>
      <c r="H737" s="58"/>
      <c r="I737" s="58">
        <v>0</v>
      </c>
      <c r="J737" s="58">
        <v>0</v>
      </c>
      <c r="K737" s="58">
        <v>0</v>
      </c>
      <c r="L737" s="58">
        <v>0</v>
      </c>
      <c r="M737" s="58">
        <v>0</v>
      </c>
      <c r="N737" s="58">
        <v>0</v>
      </c>
      <c r="O737" s="56" t="s">
        <v>1542</v>
      </c>
      <c r="Q737" s="56" t="s">
        <v>1541</v>
      </c>
    </row>
    <row r="738" spans="1:17">
      <c r="A738" s="57">
        <v>761</v>
      </c>
      <c r="B738" s="56" t="s">
        <v>3098</v>
      </c>
      <c r="C738" s="56" t="s">
        <v>3125</v>
      </c>
      <c r="D738" s="56" t="s">
        <v>1543</v>
      </c>
      <c r="E738" s="58"/>
      <c r="F738" s="58"/>
      <c r="G738" s="58"/>
      <c r="H738" s="58"/>
      <c r="I738" s="58">
        <v>0</v>
      </c>
      <c r="J738" s="58">
        <v>0</v>
      </c>
      <c r="K738" s="58">
        <v>0</v>
      </c>
      <c r="L738" s="58">
        <v>0</v>
      </c>
      <c r="M738" s="58">
        <v>0</v>
      </c>
      <c r="N738" s="58">
        <v>0</v>
      </c>
      <c r="O738" s="56" t="s">
        <v>1544</v>
      </c>
      <c r="Q738" s="56" t="s">
        <v>1543</v>
      </c>
    </row>
    <row r="739" spans="1:17">
      <c r="A739" s="57">
        <v>763</v>
      </c>
      <c r="B739" s="56" t="s">
        <v>3097</v>
      </c>
      <c r="C739" s="56" t="s">
        <v>3126</v>
      </c>
      <c r="D739" s="56" t="s">
        <v>1548</v>
      </c>
      <c r="E739" s="58"/>
      <c r="F739" s="58"/>
      <c r="G739" s="58"/>
      <c r="H739" s="58"/>
      <c r="I739" s="58">
        <v>4014</v>
      </c>
      <c r="J739" s="58">
        <v>166</v>
      </c>
      <c r="K739" s="58"/>
      <c r="L739" s="58"/>
      <c r="M739" s="58">
        <v>1404</v>
      </c>
      <c r="N739" s="58">
        <v>26</v>
      </c>
      <c r="O739" s="56" t="s">
        <v>1549</v>
      </c>
      <c r="P739" s="56">
        <v>110</v>
      </c>
      <c r="Q739" s="56" t="s">
        <v>1548</v>
      </c>
    </row>
    <row r="740" spans="1:17">
      <c r="A740" s="57">
        <v>765</v>
      </c>
      <c r="B740" s="56" t="s">
        <v>3098</v>
      </c>
      <c r="C740" s="56" t="s">
        <v>3126</v>
      </c>
      <c r="D740" s="56" t="s">
        <v>1552</v>
      </c>
      <c r="E740" s="58"/>
      <c r="F740" s="58"/>
      <c r="G740" s="58"/>
      <c r="H740" s="58"/>
      <c r="I740" s="58">
        <v>0</v>
      </c>
      <c r="J740" s="58">
        <v>0</v>
      </c>
      <c r="K740" s="58">
        <v>0</v>
      </c>
      <c r="L740" s="58">
        <v>0</v>
      </c>
      <c r="M740" s="81">
        <v>0</v>
      </c>
      <c r="N740" s="58">
        <v>0</v>
      </c>
      <c r="O740" s="56" t="s">
        <v>1553</v>
      </c>
      <c r="Q740" s="56" t="s">
        <v>1552</v>
      </c>
    </row>
    <row r="741" spans="1:17">
      <c r="A741" s="57">
        <v>766</v>
      </c>
      <c r="B741" s="56" t="s">
        <v>3098</v>
      </c>
      <c r="C741" s="56" t="s">
        <v>3126</v>
      </c>
      <c r="D741" s="56" t="s">
        <v>1554</v>
      </c>
      <c r="E741" s="58"/>
      <c r="F741" s="58"/>
      <c r="G741" s="58"/>
      <c r="H741" s="58"/>
      <c r="I741" s="58">
        <v>0</v>
      </c>
      <c r="J741" s="58">
        <v>0</v>
      </c>
      <c r="K741" s="58">
        <v>0</v>
      </c>
      <c r="L741" s="58">
        <v>0</v>
      </c>
      <c r="M741" s="58">
        <v>0</v>
      </c>
      <c r="N741" s="58">
        <v>0</v>
      </c>
      <c r="O741" s="56" t="s">
        <v>1555</v>
      </c>
      <c r="Q741" s="56" t="s">
        <v>1554</v>
      </c>
    </row>
    <row r="742" spans="1:17">
      <c r="A742" s="57">
        <v>767</v>
      </c>
      <c r="B742" s="56" t="s">
        <v>3098</v>
      </c>
      <c r="C742" s="56" t="s">
        <v>3126</v>
      </c>
      <c r="D742" s="56" t="s">
        <v>1556</v>
      </c>
      <c r="E742" s="58"/>
      <c r="F742" s="58"/>
      <c r="G742" s="58"/>
      <c r="H742" s="58"/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6" t="s">
        <v>469</v>
      </c>
      <c r="Q742" s="56" t="s">
        <v>1556</v>
      </c>
    </row>
    <row r="743" spans="1:17">
      <c r="A743" s="57">
        <v>768</v>
      </c>
      <c r="B743" s="56" t="s">
        <v>3098</v>
      </c>
      <c r="C743" s="56" t="s">
        <v>3126</v>
      </c>
      <c r="D743" s="56" t="s">
        <v>1557</v>
      </c>
      <c r="E743" s="58"/>
      <c r="F743" s="58"/>
      <c r="G743" s="58"/>
      <c r="H743" s="58"/>
      <c r="I743" s="58">
        <v>0</v>
      </c>
      <c r="J743" s="58">
        <v>0</v>
      </c>
      <c r="K743" s="58">
        <v>0</v>
      </c>
      <c r="L743" s="58">
        <v>0</v>
      </c>
      <c r="M743" s="58">
        <v>0</v>
      </c>
      <c r="N743" s="58">
        <v>0</v>
      </c>
      <c r="O743" s="56" t="s">
        <v>1558</v>
      </c>
      <c r="Q743" s="56" t="s">
        <v>1557</v>
      </c>
    </row>
    <row r="744" spans="1:17">
      <c r="A744" s="57">
        <v>769</v>
      </c>
      <c r="B744" s="56" t="s">
        <v>3098</v>
      </c>
      <c r="C744" s="56" t="s">
        <v>3126</v>
      </c>
      <c r="D744" s="56" t="s">
        <v>1559</v>
      </c>
      <c r="E744" s="58"/>
      <c r="F744" s="58"/>
      <c r="G744" s="58"/>
      <c r="H744" s="58"/>
      <c r="I744" s="58">
        <v>0</v>
      </c>
      <c r="J744" s="58">
        <v>0</v>
      </c>
      <c r="K744" s="58">
        <v>0</v>
      </c>
      <c r="L744" s="58">
        <v>0</v>
      </c>
      <c r="M744" s="58">
        <v>0</v>
      </c>
      <c r="N744" s="58">
        <v>0</v>
      </c>
      <c r="O744" s="56" t="s">
        <v>1560</v>
      </c>
      <c r="Q744" s="56" t="s">
        <v>1559</v>
      </c>
    </row>
    <row r="745" spans="1:17">
      <c r="A745" s="57">
        <v>770</v>
      </c>
      <c r="B745" s="56" t="s">
        <v>3098</v>
      </c>
      <c r="C745" s="56" t="s">
        <v>3126</v>
      </c>
      <c r="D745" s="56" t="s">
        <v>1561</v>
      </c>
      <c r="E745" s="58"/>
      <c r="F745" s="58"/>
      <c r="G745" s="58"/>
      <c r="H745" s="58"/>
      <c r="I745" s="58">
        <v>0</v>
      </c>
      <c r="J745" s="58">
        <v>0</v>
      </c>
      <c r="K745" s="58">
        <v>0</v>
      </c>
      <c r="L745" s="58">
        <v>0</v>
      </c>
      <c r="M745" s="58">
        <v>0</v>
      </c>
      <c r="N745" s="58">
        <v>0</v>
      </c>
      <c r="O745" s="56" t="s">
        <v>1562</v>
      </c>
      <c r="Q745" s="56" t="s">
        <v>1561</v>
      </c>
    </row>
    <row r="746" spans="1:17">
      <c r="A746" s="57">
        <v>771</v>
      </c>
      <c r="B746" s="56" t="s">
        <v>3098</v>
      </c>
      <c r="C746" s="56" t="s">
        <v>3126</v>
      </c>
      <c r="D746" s="56" t="s">
        <v>1563</v>
      </c>
      <c r="E746" s="58"/>
      <c r="F746" s="58"/>
      <c r="G746" s="58"/>
      <c r="H746" s="58"/>
      <c r="I746" s="58">
        <v>0</v>
      </c>
      <c r="J746" s="58">
        <v>0</v>
      </c>
      <c r="K746" s="58">
        <v>0</v>
      </c>
      <c r="L746" s="58">
        <v>0</v>
      </c>
      <c r="M746" s="58">
        <v>0</v>
      </c>
      <c r="N746" s="58">
        <v>0</v>
      </c>
      <c r="O746" s="56" t="s">
        <v>1564</v>
      </c>
      <c r="Q746" s="56" t="s">
        <v>1563</v>
      </c>
    </row>
    <row r="747" spans="1:17">
      <c r="A747" s="57">
        <v>772</v>
      </c>
      <c r="B747" s="56" t="s">
        <v>3098</v>
      </c>
      <c r="C747" s="56" t="s">
        <v>3126</v>
      </c>
      <c r="D747" s="56" t="s">
        <v>1565</v>
      </c>
      <c r="E747" s="58"/>
      <c r="F747" s="58"/>
      <c r="G747" s="58"/>
      <c r="H747" s="58"/>
      <c r="I747" s="58">
        <v>0</v>
      </c>
      <c r="J747" s="58">
        <v>0</v>
      </c>
      <c r="K747" s="58">
        <v>0</v>
      </c>
      <c r="L747" s="58">
        <v>0</v>
      </c>
      <c r="M747" s="58">
        <v>0</v>
      </c>
      <c r="N747" s="58">
        <v>0</v>
      </c>
      <c r="O747" s="56" t="s">
        <v>1566</v>
      </c>
      <c r="Q747" s="56" t="s">
        <v>1565</v>
      </c>
    </row>
    <row r="748" spans="1:17">
      <c r="A748" s="57">
        <v>773</v>
      </c>
      <c r="B748" s="56" t="s">
        <v>3098</v>
      </c>
      <c r="C748" s="56" t="s">
        <v>3126</v>
      </c>
      <c r="D748" s="56" t="s">
        <v>1567</v>
      </c>
      <c r="E748" s="58"/>
      <c r="F748" s="58"/>
      <c r="G748" s="58"/>
      <c r="H748" s="58"/>
      <c r="I748" s="58">
        <v>0</v>
      </c>
      <c r="J748" s="58">
        <v>0</v>
      </c>
      <c r="K748" s="58">
        <v>0</v>
      </c>
      <c r="L748" s="58">
        <v>0</v>
      </c>
      <c r="M748" s="58">
        <v>0</v>
      </c>
      <c r="N748" s="58">
        <v>0</v>
      </c>
      <c r="O748" s="56" t="s">
        <v>1568</v>
      </c>
      <c r="Q748" s="56" t="s">
        <v>1567</v>
      </c>
    </row>
    <row r="749" spans="1:17">
      <c r="A749" s="57">
        <v>774</v>
      </c>
      <c r="B749" s="56" t="s">
        <v>3098</v>
      </c>
      <c r="C749" s="56" t="s">
        <v>3126</v>
      </c>
      <c r="D749" s="56" t="s">
        <v>1569</v>
      </c>
      <c r="E749" s="58"/>
      <c r="F749" s="58"/>
      <c r="G749" s="58"/>
      <c r="H749" s="58"/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6" t="s">
        <v>1570</v>
      </c>
      <c r="Q749" s="56" t="s">
        <v>1569</v>
      </c>
    </row>
    <row r="750" spans="1:17">
      <c r="A750" s="57">
        <v>775</v>
      </c>
      <c r="B750" s="56" t="s">
        <v>3098</v>
      </c>
      <c r="C750" s="56" t="s">
        <v>3126</v>
      </c>
      <c r="D750" s="56" t="s">
        <v>1571</v>
      </c>
      <c r="E750" s="58"/>
      <c r="F750" s="58"/>
      <c r="G750" s="58"/>
      <c r="H750" s="58"/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6" t="s">
        <v>1572</v>
      </c>
      <c r="Q750" s="56" t="s">
        <v>1571</v>
      </c>
    </row>
    <row r="751" spans="1:17">
      <c r="A751" s="57">
        <v>776</v>
      </c>
      <c r="B751" s="56" t="s">
        <v>3098</v>
      </c>
      <c r="C751" s="56" t="s">
        <v>3126</v>
      </c>
      <c r="D751" s="56" t="s">
        <v>1573</v>
      </c>
      <c r="E751" s="58"/>
      <c r="F751" s="58"/>
      <c r="G751" s="58"/>
      <c r="H751" s="58"/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6" t="s">
        <v>1574</v>
      </c>
      <c r="Q751" s="56" t="s">
        <v>1573</v>
      </c>
    </row>
    <row r="752" spans="1:17">
      <c r="A752" s="57">
        <v>777</v>
      </c>
      <c r="B752" s="56" t="s">
        <v>3098</v>
      </c>
      <c r="C752" s="56" t="s">
        <v>3126</v>
      </c>
      <c r="D752" s="56" t="s">
        <v>1575</v>
      </c>
      <c r="E752" s="58"/>
      <c r="F752" s="58"/>
      <c r="G752" s="58"/>
      <c r="H752" s="58"/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6" t="s">
        <v>1576</v>
      </c>
      <c r="Q752" s="56" t="s">
        <v>1575</v>
      </c>
    </row>
    <row r="753" spans="1:17">
      <c r="A753" s="57">
        <v>778</v>
      </c>
      <c r="B753" s="56" t="s">
        <v>3098</v>
      </c>
      <c r="C753" s="56" t="s">
        <v>3126</v>
      </c>
      <c r="D753" s="56" t="s">
        <v>1577</v>
      </c>
      <c r="E753" s="58"/>
      <c r="F753" s="58"/>
      <c r="G753" s="58"/>
      <c r="H753" s="58"/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6" t="s">
        <v>1578</v>
      </c>
      <c r="Q753" s="56" t="s">
        <v>1577</v>
      </c>
    </row>
    <row r="754" spans="1:17">
      <c r="A754" s="57">
        <v>779</v>
      </c>
      <c r="B754" s="56" t="s">
        <v>3098</v>
      </c>
      <c r="C754" s="56" t="s">
        <v>3126</v>
      </c>
      <c r="D754" s="56" t="s">
        <v>1579</v>
      </c>
      <c r="E754" s="58"/>
      <c r="F754" s="58"/>
      <c r="G754" s="58"/>
      <c r="H754" s="58"/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6" t="s">
        <v>1580</v>
      </c>
      <c r="Q754" s="56" t="s">
        <v>1579</v>
      </c>
    </row>
    <row r="755" spans="1:17">
      <c r="A755" s="57">
        <v>780</v>
      </c>
      <c r="B755" s="56" t="s">
        <v>3098</v>
      </c>
      <c r="C755" s="56" t="s">
        <v>3126</v>
      </c>
      <c r="D755" s="56" t="s">
        <v>1581</v>
      </c>
      <c r="E755" s="58"/>
      <c r="F755" s="58"/>
      <c r="G755" s="58"/>
      <c r="H755" s="58"/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6" t="s">
        <v>1582</v>
      </c>
      <c r="Q755" s="56" t="s">
        <v>1581</v>
      </c>
    </row>
    <row r="756" spans="1:17">
      <c r="A756" s="57">
        <v>781</v>
      </c>
      <c r="B756" s="56" t="s">
        <v>3098</v>
      </c>
      <c r="C756" s="56" t="s">
        <v>3126</v>
      </c>
      <c r="D756" s="56" t="s">
        <v>1583</v>
      </c>
      <c r="E756" s="58"/>
      <c r="F756" s="58"/>
      <c r="G756" s="58"/>
      <c r="H756" s="58"/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6" t="s">
        <v>1584</v>
      </c>
      <c r="Q756" s="56" t="s">
        <v>1583</v>
      </c>
    </row>
    <row r="757" spans="1:17">
      <c r="A757" s="57">
        <v>782</v>
      </c>
      <c r="B757" s="56" t="s">
        <v>3098</v>
      </c>
      <c r="C757" s="56" t="s">
        <v>3126</v>
      </c>
      <c r="D757" s="56" t="s">
        <v>1585</v>
      </c>
      <c r="E757" s="58"/>
      <c r="F757" s="58"/>
      <c r="G757" s="58"/>
      <c r="H757" s="58"/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6" t="s">
        <v>1586</v>
      </c>
      <c r="Q757" s="56" t="s">
        <v>1585</v>
      </c>
    </row>
    <row r="758" spans="1:17">
      <c r="A758" s="57">
        <v>783</v>
      </c>
      <c r="B758" s="56" t="s">
        <v>3098</v>
      </c>
      <c r="C758" s="56" t="s">
        <v>3126</v>
      </c>
      <c r="D758" s="56" t="s">
        <v>1587</v>
      </c>
      <c r="E758" s="58"/>
      <c r="F758" s="58"/>
      <c r="G758" s="58"/>
      <c r="H758" s="58"/>
      <c r="I758" s="58">
        <v>0</v>
      </c>
      <c r="J758" s="58">
        <v>0</v>
      </c>
      <c r="K758" s="58">
        <v>0</v>
      </c>
      <c r="L758" s="58">
        <v>0</v>
      </c>
      <c r="M758" s="58">
        <v>0</v>
      </c>
      <c r="N758" s="58">
        <v>0</v>
      </c>
      <c r="O758" s="56" t="s">
        <v>1588</v>
      </c>
      <c r="Q758" s="56" t="s">
        <v>1587</v>
      </c>
    </row>
    <row r="759" spans="1:17">
      <c r="A759" s="57">
        <v>784</v>
      </c>
      <c r="B759" s="56" t="s">
        <v>3098</v>
      </c>
      <c r="C759" s="56" t="s">
        <v>3126</v>
      </c>
      <c r="D759" s="56" t="s">
        <v>1589</v>
      </c>
      <c r="E759" s="58"/>
      <c r="F759" s="58"/>
      <c r="G759" s="58"/>
      <c r="H759" s="58"/>
      <c r="I759" s="58">
        <v>0</v>
      </c>
      <c r="J759" s="58">
        <v>0</v>
      </c>
      <c r="K759" s="58">
        <v>0</v>
      </c>
      <c r="L759" s="58">
        <v>0</v>
      </c>
      <c r="M759" s="58">
        <v>0</v>
      </c>
      <c r="N759" s="58">
        <v>0</v>
      </c>
      <c r="O759" s="56" t="s">
        <v>1590</v>
      </c>
      <c r="Q759" s="56" t="s">
        <v>1589</v>
      </c>
    </row>
    <row r="760" spans="1:17">
      <c r="A760" s="57">
        <v>785</v>
      </c>
      <c r="B760" s="56" t="s">
        <v>3098</v>
      </c>
      <c r="C760" s="56" t="s">
        <v>3126</v>
      </c>
      <c r="D760" s="56" t="s">
        <v>1591</v>
      </c>
      <c r="E760" s="58"/>
      <c r="F760" s="58"/>
      <c r="G760" s="58"/>
      <c r="H760" s="58"/>
      <c r="I760" s="58">
        <v>0</v>
      </c>
      <c r="J760" s="58">
        <v>0</v>
      </c>
      <c r="K760" s="58">
        <v>0</v>
      </c>
      <c r="L760" s="58">
        <v>0</v>
      </c>
      <c r="M760" s="58">
        <v>0</v>
      </c>
      <c r="N760" s="58">
        <v>0</v>
      </c>
      <c r="O760" s="56" t="s">
        <v>1592</v>
      </c>
      <c r="Q760" s="56" t="s">
        <v>1591</v>
      </c>
    </row>
    <row r="761" spans="1:17">
      <c r="A761" s="57">
        <v>786</v>
      </c>
      <c r="B761" s="56" t="s">
        <v>3098</v>
      </c>
      <c r="C761" s="56" t="s">
        <v>3126</v>
      </c>
      <c r="D761" s="56" t="s">
        <v>1593</v>
      </c>
      <c r="E761" s="58"/>
      <c r="F761" s="58"/>
      <c r="G761" s="58"/>
      <c r="H761" s="58"/>
      <c r="I761" s="58">
        <v>0</v>
      </c>
      <c r="J761" s="58">
        <v>0</v>
      </c>
      <c r="K761" s="58">
        <v>0</v>
      </c>
      <c r="L761" s="58">
        <v>0</v>
      </c>
      <c r="M761" s="58">
        <v>0</v>
      </c>
      <c r="N761" s="58">
        <v>0</v>
      </c>
      <c r="O761" s="56" t="s">
        <v>1594</v>
      </c>
      <c r="Q761" s="56" t="s">
        <v>1593</v>
      </c>
    </row>
    <row r="762" spans="1:17">
      <c r="A762" s="57">
        <v>787</v>
      </c>
      <c r="B762" s="56" t="s">
        <v>3098</v>
      </c>
      <c r="C762" s="56" t="s">
        <v>3126</v>
      </c>
      <c r="D762" s="56" t="s">
        <v>1595</v>
      </c>
      <c r="E762" s="58"/>
      <c r="F762" s="58"/>
      <c r="G762" s="58"/>
      <c r="H762" s="58"/>
      <c r="I762" s="58">
        <v>0</v>
      </c>
      <c r="J762" s="58">
        <v>0</v>
      </c>
      <c r="K762" s="58">
        <v>0</v>
      </c>
      <c r="L762" s="58">
        <v>0</v>
      </c>
      <c r="M762" s="58">
        <v>0</v>
      </c>
      <c r="N762" s="58">
        <v>0</v>
      </c>
      <c r="O762" s="56" t="s">
        <v>1596</v>
      </c>
      <c r="Q762" s="56" t="s">
        <v>1595</v>
      </c>
    </row>
    <row r="763" spans="1:17">
      <c r="A763" s="57">
        <v>788</v>
      </c>
      <c r="B763" s="56" t="s">
        <v>3098</v>
      </c>
      <c r="C763" s="56" t="s">
        <v>3126</v>
      </c>
      <c r="D763" s="56" t="s">
        <v>1597</v>
      </c>
      <c r="E763" s="58"/>
      <c r="F763" s="58"/>
      <c r="G763" s="58"/>
      <c r="H763" s="58"/>
      <c r="I763" s="58">
        <v>0</v>
      </c>
      <c r="J763" s="58">
        <v>0</v>
      </c>
      <c r="K763" s="58">
        <v>0</v>
      </c>
      <c r="L763" s="58">
        <v>0</v>
      </c>
      <c r="M763" s="58">
        <v>0</v>
      </c>
      <c r="N763" s="58">
        <v>0</v>
      </c>
      <c r="O763" s="56" t="s">
        <v>862</v>
      </c>
      <c r="Q763" s="56" t="s">
        <v>1597</v>
      </c>
    </row>
    <row r="764" spans="1:17">
      <c r="A764" s="57">
        <v>789</v>
      </c>
      <c r="B764" s="56" t="s">
        <v>3098</v>
      </c>
      <c r="C764" s="56" t="s">
        <v>3126</v>
      </c>
      <c r="D764" s="56" t="s">
        <v>1598</v>
      </c>
      <c r="E764" s="58"/>
      <c r="F764" s="58"/>
      <c r="G764" s="58"/>
      <c r="H764" s="58"/>
      <c r="I764" s="58">
        <v>0</v>
      </c>
      <c r="J764" s="58">
        <v>0</v>
      </c>
      <c r="K764" s="58">
        <v>0</v>
      </c>
      <c r="L764" s="58">
        <v>0</v>
      </c>
      <c r="M764" s="58">
        <v>0</v>
      </c>
      <c r="N764" s="58">
        <v>0</v>
      </c>
      <c r="O764" s="56" t="s">
        <v>1599</v>
      </c>
      <c r="Q764" s="56" t="s">
        <v>1598</v>
      </c>
    </row>
    <row r="765" spans="1:17">
      <c r="A765" s="57">
        <v>790</v>
      </c>
      <c r="B765" s="56" t="s">
        <v>3098</v>
      </c>
      <c r="C765" s="56" t="s">
        <v>3126</v>
      </c>
      <c r="D765" s="56" t="s">
        <v>1600</v>
      </c>
      <c r="E765" s="58"/>
      <c r="F765" s="58"/>
      <c r="G765" s="58"/>
      <c r="H765" s="58"/>
      <c r="I765" s="58">
        <v>0</v>
      </c>
      <c r="J765" s="58">
        <v>0</v>
      </c>
      <c r="K765" s="58">
        <v>0</v>
      </c>
      <c r="L765" s="58">
        <v>0</v>
      </c>
      <c r="M765" s="58">
        <v>0</v>
      </c>
      <c r="N765" s="58">
        <v>0</v>
      </c>
      <c r="O765" s="56" t="s">
        <v>1601</v>
      </c>
      <c r="Q765" s="56" t="s">
        <v>1600</v>
      </c>
    </row>
    <row r="766" spans="1:17">
      <c r="A766" s="57">
        <v>791</v>
      </c>
      <c r="B766" s="56" t="s">
        <v>3098</v>
      </c>
      <c r="C766" s="56" t="s">
        <v>3126</v>
      </c>
      <c r="D766" s="56" t="s">
        <v>1602</v>
      </c>
      <c r="E766" s="58"/>
      <c r="F766" s="58"/>
      <c r="G766" s="58"/>
      <c r="H766" s="58"/>
      <c r="I766" s="58">
        <v>0</v>
      </c>
      <c r="J766" s="58">
        <v>0</v>
      </c>
      <c r="K766" s="58">
        <v>0</v>
      </c>
      <c r="L766" s="58">
        <v>0</v>
      </c>
      <c r="M766" s="58">
        <v>0</v>
      </c>
      <c r="N766" s="58">
        <v>0</v>
      </c>
      <c r="O766" s="56" t="s">
        <v>1603</v>
      </c>
      <c r="Q766" s="56" t="s">
        <v>1602</v>
      </c>
    </row>
    <row r="767" spans="1:17">
      <c r="A767" s="57">
        <v>792</v>
      </c>
      <c r="B767" s="56" t="s">
        <v>3098</v>
      </c>
      <c r="C767" s="56" t="s">
        <v>3126</v>
      </c>
      <c r="D767" s="56" t="s">
        <v>1604</v>
      </c>
      <c r="E767" s="58"/>
      <c r="F767" s="58"/>
      <c r="G767" s="58"/>
      <c r="H767" s="58"/>
      <c r="I767" s="58">
        <v>0</v>
      </c>
      <c r="J767" s="58">
        <v>0</v>
      </c>
      <c r="K767" s="58">
        <v>0</v>
      </c>
      <c r="L767" s="58">
        <v>0</v>
      </c>
      <c r="M767" s="58">
        <v>0</v>
      </c>
      <c r="N767" s="58">
        <v>0</v>
      </c>
      <c r="O767" s="56" t="s">
        <v>1605</v>
      </c>
      <c r="Q767" s="56" t="s">
        <v>1604</v>
      </c>
    </row>
    <row r="768" spans="1:17">
      <c r="A768" s="57">
        <v>793</v>
      </c>
      <c r="B768" s="56" t="s">
        <v>3098</v>
      </c>
      <c r="C768" s="56" t="s">
        <v>3126</v>
      </c>
      <c r="D768" s="56" t="s">
        <v>1606</v>
      </c>
      <c r="E768" s="58"/>
      <c r="F768" s="58"/>
      <c r="G768" s="58"/>
      <c r="H768" s="58"/>
      <c r="I768" s="58">
        <v>0</v>
      </c>
      <c r="J768" s="58">
        <v>0</v>
      </c>
      <c r="K768" s="58">
        <v>0</v>
      </c>
      <c r="L768" s="58">
        <v>0</v>
      </c>
      <c r="M768" s="58">
        <v>0</v>
      </c>
      <c r="N768" s="58">
        <v>0</v>
      </c>
      <c r="O768" s="56" t="s">
        <v>1607</v>
      </c>
      <c r="Q768" s="56" t="s">
        <v>1606</v>
      </c>
    </row>
    <row r="769" spans="1:17">
      <c r="A769" s="57">
        <v>794</v>
      </c>
      <c r="B769" s="56" t="s">
        <v>3098</v>
      </c>
      <c r="C769" s="56" t="s">
        <v>3126</v>
      </c>
      <c r="D769" s="56" t="s">
        <v>1608</v>
      </c>
      <c r="E769" s="58"/>
      <c r="F769" s="58"/>
      <c r="G769" s="58"/>
      <c r="H769" s="58"/>
      <c r="I769" s="58">
        <v>0</v>
      </c>
      <c r="J769" s="58">
        <v>0</v>
      </c>
      <c r="K769" s="58">
        <v>0</v>
      </c>
      <c r="L769" s="58">
        <v>0</v>
      </c>
      <c r="M769" s="58">
        <v>0</v>
      </c>
      <c r="N769" s="58">
        <v>0</v>
      </c>
      <c r="O769" s="56" t="s">
        <v>1609</v>
      </c>
      <c r="Q769" s="56" t="s">
        <v>1608</v>
      </c>
    </row>
    <row r="770" spans="1:17">
      <c r="A770" s="57">
        <v>795</v>
      </c>
      <c r="B770" s="56" t="s">
        <v>3098</v>
      </c>
      <c r="C770" s="56" t="s">
        <v>3126</v>
      </c>
      <c r="D770" s="56" t="s">
        <v>1610</v>
      </c>
      <c r="E770" s="58"/>
      <c r="F770" s="58"/>
      <c r="G770" s="58"/>
      <c r="H770" s="58"/>
      <c r="I770" s="58">
        <v>0</v>
      </c>
      <c r="J770" s="58">
        <v>0</v>
      </c>
      <c r="K770" s="58">
        <v>0</v>
      </c>
      <c r="L770" s="58">
        <v>0</v>
      </c>
      <c r="M770" s="58">
        <v>0</v>
      </c>
      <c r="N770" s="58">
        <v>0</v>
      </c>
      <c r="O770" s="56" t="s">
        <v>1611</v>
      </c>
      <c r="Q770" s="56" t="s">
        <v>1610</v>
      </c>
    </row>
    <row r="771" spans="1:17">
      <c r="A771" s="57">
        <v>796</v>
      </c>
      <c r="B771" s="56" t="s">
        <v>3098</v>
      </c>
      <c r="C771" s="56" t="s">
        <v>3126</v>
      </c>
      <c r="D771" s="56" t="s">
        <v>1612</v>
      </c>
      <c r="E771" s="58"/>
      <c r="F771" s="58"/>
      <c r="G771" s="58"/>
      <c r="H771" s="58"/>
      <c r="I771" s="58">
        <v>0</v>
      </c>
      <c r="J771" s="58">
        <v>0</v>
      </c>
      <c r="K771" s="58">
        <v>0</v>
      </c>
      <c r="L771" s="58">
        <v>0</v>
      </c>
      <c r="M771" s="58">
        <v>0</v>
      </c>
      <c r="N771" s="58">
        <v>0</v>
      </c>
      <c r="O771" s="56" t="s">
        <v>1613</v>
      </c>
      <c r="Q771" s="56" t="s">
        <v>1612</v>
      </c>
    </row>
    <row r="772" spans="1:17">
      <c r="A772" s="57">
        <v>797</v>
      </c>
      <c r="B772" s="56" t="s">
        <v>3098</v>
      </c>
      <c r="C772" s="56" t="s">
        <v>3126</v>
      </c>
      <c r="D772" s="56" t="s">
        <v>1614</v>
      </c>
      <c r="E772" s="58"/>
      <c r="F772" s="58"/>
      <c r="G772" s="58"/>
      <c r="H772" s="58"/>
      <c r="I772" s="58">
        <v>0</v>
      </c>
      <c r="J772" s="58">
        <v>0</v>
      </c>
      <c r="K772" s="58">
        <v>0</v>
      </c>
      <c r="L772" s="58">
        <v>0</v>
      </c>
      <c r="M772" s="58">
        <v>0</v>
      </c>
      <c r="N772" s="58">
        <v>0</v>
      </c>
      <c r="O772" s="56" t="s">
        <v>1615</v>
      </c>
      <c r="Q772" s="56" t="s">
        <v>1614</v>
      </c>
    </row>
    <row r="773" spans="1:17">
      <c r="A773" s="57">
        <v>798</v>
      </c>
      <c r="B773" s="56" t="s">
        <v>3098</v>
      </c>
      <c r="C773" s="56" t="s">
        <v>3126</v>
      </c>
      <c r="D773" s="56" t="s">
        <v>1616</v>
      </c>
      <c r="E773" s="58"/>
      <c r="F773" s="58"/>
      <c r="G773" s="58"/>
      <c r="H773" s="58"/>
      <c r="I773" s="58">
        <v>0</v>
      </c>
      <c r="J773" s="58">
        <v>0</v>
      </c>
      <c r="K773" s="58">
        <v>0</v>
      </c>
      <c r="L773" s="58">
        <v>0</v>
      </c>
      <c r="M773" s="58">
        <v>0</v>
      </c>
      <c r="N773" s="58">
        <v>0</v>
      </c>
      <c r="O773" s="56" t="s">
        <v>1617</v>
      </c>
      <c r="Q773" s="56" t="s">
        <v>1616</v>
      </c>
    </row>
    <row r="774" spans="1:17">
      <c r="A774" s="57">
        <v>799</v>
      </c>
      <c r="B774" s="56" t="s">
        <v>3098</v>
      </c>
      <c r="C774" s="56" t="s">
        <v>3126</v>
      </c>
      <c r="D774" s="56" t="s">
        <v>1618</v>
      </c>
      <c r="E774" s="58"/>
      <c r="F774" s="58"/>
      <c r="G774" s="58"/>
      <c r="H774" s="58"/>
      <c r="I774" s="58">
        <v>0</v>
      </c>
      <c r="J774" s="58">
        <v>0</v>
      </c>
      <c r="K774" s="58">
        <v>0</v>
      </c>
      <c r="L774" s="58">
        <v>0</v>
      </c>
      <c r="M774" s="58">
        <v>0</v>
      </c>
      <c r="N774" s="58">
        <v>0</v>
      </c>
      <c r="O774" s="56" t="s">
        <v>1619</v>
      </c>
      <c r="Q774" s="56" t="s">
        <v>1618</v>
      </c>
    </row>
    <row r="775" spans="1:17">
      <c r="A775" s="57">
        <v>800</v>
      </c>
      <c r="B775" s="56" t="s">
        <v>3098</v>
      </c>
      <c r="C775" s="56" t="s">
        <v>3126</v>
      </c>
      <c r="D775" s="56" t="s">
        <v>1620</v>
      </c>
      <c r="E775" s="58"/>
      <c r="F775" s="58"/>
      <c r="G775" s="58"/>
      <c r="H775" s="58"/>
      <c r="I775" s="58">
        <v>0</v>
      </c>
      <c r="J775" s="58">
        <v>0</v>
      </c>
      <c r="K775" s="58">
        <v>0</v>
      </c>
      <c r="L775" s="58">
        <v>0</v>
      </c>
      <c r="M775" s="58">
        <v>0</v>
      </c>
      <c r="N775" s="58">
        <v>0</v>
      </c>
      <c r="O775" s="56" t="s">
        <v>1621</v>
      </c>
      <c r="Q775" s="56" t="s">
        <v>1620</v>
      </c>
    </row>
    <row r="776" spans="1:17">
      <c r="A776" s="57">
        <v>801</v>
      </c>
      <c r="B776" s="56" t="s">
        <v>3098</v>
      </c>
      <c r="C776" s="56" t="s">
        <v>3126</v>
      </c>
      <c r="D776" s="56" t="s">
        <v>1622</v>
      </c>
      <c r="E776" s="58"/>
      <c r="F776" s="58"/>
      <c r="G776" s="58"/>
      <c r="H776" s="58"/>
      <c r="I776" s="58">
        <v>0</v>
      </c>
      <c r="J776" s="58">
        <v>0</v>
      </c>
      <c r="K776" s="58">
        <v>0</v>
      </c>
      <c r="L776" s="58">
        <v>0</v>
      </c>
      <c r="M776" s="58">
        <v>0</v>
      </c>
      <c r="N776" s="58">
        <v>0</v>
      </c>
      <c r="O776" s="56" t="s">
        <v>1623</v>
      </c>
      <c r="Q776" s="56" t="s">
        <v>1622</v>
      </c>
    </row>
    <row r="777" spans="1:17">
      <c r="A777" s="57">
        <v>802</v>
      </c>
      <c r="B777" s="56" t="s">
        <v>3098</v>
      </c>
      <c r="C777" s="56" t="s">
        <v>3126</v>
      </c>
      <c r="D777" s="56" t="s">
        <v>1624</v>
      </c>
      <c r="E777" s="58"/>
      <c r="F777" s="58"/>
      <c r="G777" s="58"/>
      <c r="H777" s="58"/>
      <c r="I777" s="58">
        <v>0</v>
      </c>
      <c r="J777" s="58">
        <v>0</v>
      </c>
      <c r="K777" s="58">
        <v>0</v>
      </c>
      <c r="L777" s="58">
        <v>0</v>
      </c>
      <c r="M777" s="58">
        <v>0</v>
      </c>
      <c r="N777" s="58">
        <v>0</v>
      </c>
      <c r="O777" s="56" t="s">
        <v>1625</v>
      </c>
      <c r="Q777" s="56" t="s">
        <v>1624</v>
      </c>
    </row>
    <row r="778" spans="1:17">
      <c r="A778" s="57">
        <v>803</v>
      </c>
      <c r="B778" s="56" t="s">
        <v>3098</v>
      </c>
      <c r="C778" s="56" t="s">
        <v>3126</v>
      </c>
      <c r="D778" s="56" t="s">
        <v>1626</v>
      </c>
      <c r="E778" s="58"/>
      <c r="F778" s="58"/>
      <c r="G778" s="58"/>
      <c r="H778" s="58"/>
      <c r="I778" s="58">
        <v>0</v>
      </c>
      <c r="J778" s="58">
        <v>0</v>
      </c>
      <c r="K778" s="58">
        <v>0</v>
      </c>
      <c r="L778" s="58">
        <v>0</v>
      </c>
      <c r="M778" s="58">
        <v>0</v>
      </c>
      <c r="N778" s="58">
        <v>0</v>
      </c>
      <c r="O778" s="56" t="s">
        <v>1627</v>
      </c>
      <c r="Q778" s="56" t="s">
        <v>1626</v>
      </c>
    </row>
    <row r="779" spans="1:17">
      <c r="A779" s="57">
        <v>804</v>
      </c>
      <c r="B779" s="56" t="s">
        <v>3098</v>
      </c>
      <c r="C779" s="56" t="s">
        <v>3126</v>
      </c>
      <c r="D779" s="56" t="s">
        <v>1628</v>
      </c>
      <c r="E779" s="58"/>
      <c r="F779" s="58"/>
      <c r="G779" s="58"/>
      <c r="H779" s="58"/>
      <c r="I779" s="58">
        <v>0</v>
      </c>
      <c r="J779" s="58">
        <v>0</v>
      </c>
      <c r="K779" s="58">
        <v>0</v>
      </c>
      <c r="L779" s="58">
        <v>0</v>
      </c>
      <c r="M779" s="58">
        <v>0</v>
      </c>
      <c r="N779" s="58">
        <v>0</v>
      </c>
      <c r="O779" s="56" t="s">
        <v>1629</v>
      </c>
      <c r="Q779" s="56" t="s">
        <v>1628</v>
      </c>
    </row>
    <row r="780" spans="1:17">
      <c r="A780" s="57">
        <v>805</v>
      </c>
      <c r="B780" s="56" t="s">
        <v>3098</v>
      </c>
      <c r="C780" s="56" t="s">
        <v>3126</v>
      </c>
      <c r="D780" s="56" t="s">
        <v>1630</v>
      </c>
      <c r="E780" s="58"/>
      <c r="F780" s="58"/>
      <c r="G780" s="58"/>
      <c r="H780" s="58"/>
      <c r="I780" s="58">
        <v>0</v>
      </c>
      <c r="J780" s="58">
        <v>0</v>
      </c>
      <c r="K780" s="58">
        <v>0</v>
      </c>
      <c r="L780" s="58">
        <v>0</v>
      </c>
      <c r="M780" s="58">
        <v>0</v>
      </c>
      <c r="N780" s="58">
        <v>0</v>
      </c>
      <c r="O780" s="56" t="s">
        <v>1631</v>
      </c>
      <c r="Q780" s="56" t="s">
        <v>1630</v>
      </c>
    </row>
    <row r="781" spans="1:17">
      <c r="A781" s="57">
        <v>806</v>
      </c>
      <c r="B781" s="56" t="s">
        <v>3098</v>
      </c>
      <c r="C781" s="56" t="s">
        <v>3126</v>
      </c>
      <c r="D781" s="56" t="s">
        <v>1632</v>
      </c>
      <c r="E781" s="58"/>
      <c r="F781" s="58"/>
      <c r="G781" s="58"/>
      <c r="H781" s="58"/>
      <c r="I781" s="58">
        <v>0</v>
      </c>
      <c r="J781" s="58">
        <v>0</v>
      </c>
      <c r="K781" s="58">
        <v>0</v>
      </c>
      <c r="L781" s="58">
        <v>0</v>
      </c>
      <c r="M781" s="58">
        <v>0</v>
      </c>
      <c r="N781" s="58">
        <v>0</v>
      </c>
      <c r="O781" s="56" t="s">
        <v>931</v>
      </c>
      <c r="Q781" s="56" t="s">
        <v>1632</v>
      </c>
    </row>
    <row r="782" spans="1:17">
      <c r="A782" s="57">
        <v>807</v>
      </c>
      <c r="B782" s="56" t="s">
        <v>3098</v>
      </c>
      <c r="C782" s="56" t="s">
        <v>3126</v>
      </c>
      <c r="D782" s="56" t="s">
        <v>1633</v>
      </c>
      <c r="E782" s="58"/>
      <c r="F782" s="58"/>
      <c r="G782" s="58"/>
      <c r="H782" s="58"/>
      <c r="I782" s="58">
        <v>0</v>
      </c>
      <c r="J782" s="58">
        <v>0</v>
      </c>
      <c r="K782" s="58">
        <v>0</v>
      </c>
      <c r="L782" s="58">
        <v>0</v>
      </c>
      <c r="M782" s="58">
        <v>0</v>
      </c>
      <c r="N782" s="58">
        <v>0</v>
      </c>
      <c r="O782" s="56" t="s">
        <v>1634</v>
      </c>
      <c r="Q782" s="56" t="s">
        <v>1633</v>
      </c>
    </row>
    <row r="783" spans="1:17">
      <c r="A783" s="57">
        <v>808</v>
      </c>
      <c r="B783" s="56" t="s">
        <v>3098</v>
      </c>
      <c r="C783" s="56" t="s">
        <v>3126</v>
      </c>
      <c r="D783" s="56" t="s">
        <v>1635</v>
      </c>
      <c r="E783" s="58"/>
      <c r="F783" s="58"/>
      <c r="G783" s="58"/>
      <c r="H783" s="58"/>
      <c r="I783" s="58">
        <v>2245</v>
      </c>
      <c r="J783" s="58">
        <v>86</v>
      </c>
      <c r="K783" s="58"/>
      <c r="L783" s="58"/>
      <c r="M783" s="58">
        <v>0</v>
      </c>
      <c r="N783" s="58">
        <v>0</v>
      </c>
      <c r="O783" s="56" t="s">
        <v>1636</v>
      </c>
      <c r="Q783" s="56" t="s">
        <v>1635</v>
      </c>
    </row>
    <row r="784" spans="1:17">
      <c r="A784" s="57">
        <v>809</v>
      </c>
      <c r="B784" s="56" t="s">
        <v>3098</v>
      </c>
      <c r="C784" s="56" t="s">
        <v>3126</v>
      </c>
      <c r="D784" s="56" t="s">
        <v>1637</v>
      </c>
      <c r="E784" s="58"/>
      <c r="F784" s="58"/>
      <c r="G784" s="58"/>
      <c r="H784" s="58"/>
      <c r="I784" s="58">
        <v>0</v>
      </c>
      <c r="J784" s="58">
        <v>0</v>
      </c>
      <c r="K784" s="58">
        <v>0</v>
      </c>
      <c r="L784" s="58">
        <v>0</v>
      </c>
      <c r="M784" s="58">
        <v>0</v>
      </c>
      <c r="N784" s="58">
        <v>0</v>
      </c>
      <c r="O784" s="56" t="s">
        <v>1638</v>
      </c>
      <c r="Q784" s="56" t="s">
        <v>1637</v>
      </c>
    </row>
    <row r="785" spans="1:17">
      <c r="A785" s="57">
        <v>810</v>
      </c>
      <c r="B785" s="56" t="s">
        <v>3098</v>
      </c>
      <c r="C785" s="56" t="s">
        <v>3126</v>
      </c>
      <c r="D785" s="56" t="s">
        <v>1639</v>
      </c>
      <c r="E785" s="58"/>
      <c r="F785" s="58"/>
      <c r="G785" s="58"/>
      <c r="H785" s="58"/>
      <c r="I785" s="58">
        <v>0</v>
      </c>
      <c r="J785" s="58">
        <v>0</v>
      </c>
      <c r="K785" s="58">
        <v>0</v>
      </c>
      <c r="L785" s="58">
        <v>0</v>
      </c>
      <c r="M785" s="58">
        <v>0</v>
      </c>
      <c r="N785" s="58">
        <v>0</v>
      </c>
      <c r="O785" s="56" t="s">
        <v>1640</v>
      </c>
      <c r="Q785" s="56" t="s">
        <v>1639</v>
      </c>
    </row>
    <row r="786" spans="1:17">
      <c r="A786" s="57">
        <v>811</v>
      </c>
      <c r="B786" s="56" t="s">
        <v>3098</v>
      </c>
      <c r="C786" s="56" t="s">
        <v>3126</v>
      </c>
      <c r="D786" s="56" t="s">
        <v>1641</v>
      </c>
      <c r="E786" s="58"/>
      <c r="F786" s="58"/>
      <c r="G786" s="58"/>
      <c r="H786" s="58"/>
      <c r="I786" s="58">
        <v>0</v>
      </c>
      <c r="J786" s="58">
        <v>0</v>
      </c>
      <c r="K786" s="58">
        <v>0</v>
      </c>
      <c r="L786" s="58">
        <v>0</v>
      </c>
      <c r="M786" s="58">
        <v>0</v>
      </c>
      <c r="N786" s="58">
        <v>0</v>
      </c>
      <c r="O786" s="56" t="s">
        <v>1642</v>
      </c>
      <c r="Q786" s="56" t="s">
        <v>1641</v>
      </c>
    </row>
    <row r="787" spans="1:17">
      <c r="A787" s="57">
        <v>812</v>
      </c>
      <c r="B787" s="56" t="s">
        <v>3098</v>
      </c>
      <c r="C787" s="56" t="s">
        <v>3126</v>
      </c>
      <c r="D787" s="56" t="s">
        <v>1643</v>
      </c>
      <c r="E787" s="58"/>
      <c r="F787" s="58"/>
      <c r="G787" s="58"/>
      <c r="H787" s="58"/>
      <c r="I787" s="58">
        <v>0</v>
      </c>
      <c r="J787" s="58">
        <v>0</v>
      </c>
      <c r="K787" s="58">
        <v>0</v>
      </c>
      <c r="L787" s="58">
        <v>0</v>
      </c>
      <c r="M787" s="58">
        <v>0</v>
      </c>
      <c r="N787" s="58">
        <v>0</v>
      </c>
      <c r="O787" s="56" t="s">
        <v>1644</v>
      </c>
      <c r="Q787" s="56" t="s">
        <v>1643</v>
      </c>
    </row>
    <row r="788" spans="1:17">
      <c r="A788" s="57">
        <v>813</v>
      </c>
      <c r="B788" s="56" t="s">
        <v>3098</v>
      </c>
      <c r="C788" s="56" t="s">
        <v>3126</v>
      </c>
      <c r="D788" s="56" t="s">
        <v>1645</v>
      </c>
      <c r="E788" s="58"/>
      <c r="F788" s="58"/>
      <c r="G788" s="58"/>
      <c r="H788" s="58"/>
      <c r="I788" s="58">
        <v>0</v>
      </c>
      <c r="J788" s="58">
        <v>0</v>
      </c>
      <c r="K788" s="58">
        <v>0</v>
      </c>
      <c r="L788" s="58">
        <v>0</v>
      </c>
      <c r="M788" s="58">
        <v>0</v>
      </c>
      <c r="N788" s="58">
        <v>0</v>
      </c>
      <c r="O788" s="56" t="s">
        <v>1646</v>
      </c>
      <c r="Q788" s="56" t="s">
        <v>1645</v>
      </c>
    </row>
    <row r="789" spans="1:17">
      <c r="A789" s="57">
        <v>814</v>
      </c>
      <c r="B789" s="56" t="s">
        <v>3098</v>
      </c>
      <c r="C789" s="56" t="s">
        <v>3126</v>
      </c>
      <c r="D789" s="56" t="s">
        <v>1647</v>
      </c>
      <c r="E789" s="58"/>
      <c r="F789" s="58"/>
      <c r="G789" s="58"/>
      <c r="H789" s="58"/>
      <c r="I789" s="58">
        <v>0</v>
      </c>
      <c r="J789" s="58">
        <v>0</v>
      </c>
      <c r="K789" s="58">
        <v>0</v>
      </c>
      <c r="L789" s="58">
        <v>0</v>
      </c>
      <c r="M789" s="58">
        <v>0</v>
      </c>
      <c r="N789" s="58">
        <v>0</v>
      </c>
      <c r="O789" s="56" t="s">
        <v>1648</v>
      </c>
      <c r="Q789" s="56" t="s">
        <v>1647</v>
      </c>
    </row>
    <row r="790" spans="1:17">
      <c r="A790" s="57">
        <v>815</v>
      </c>
      <c r="B790" s="56" t="s">
        <v>3098</v>
      </c>
      <c r="C790" s="56" t="s">
        <v>3126</v>
      </c>
      <c r="D790" s="56" t="s">
        <v>1649</v>
      </c>
      <c r="E790" s="58"/>
      <c r="F790" s="58"/>
      <c r="G790" s="58"/>
      <c r="H790" s="58"/>
      <c r="I790" s="58">
        <v>0</v>
      </c>
      <c r="J790" s="58">
        <v>0</v>
      </c>
      <c r="K790" s="58">
        <v>0</v>
      </c>
      <c r="L790" s="58">
        <v>0</v>
      </c>
      <c r="M790" s="58">
        <v>0</v>
      </c>
      <c r="N790" s="58">
        <v>0</v>
      </c>
      <c r="O790" s="56" t="s">
        <v>1650</v>
      </c>
      <c r="Q790" s="56" t="s">
        <v>1649</v>
      </c>
    </row>
    <row r="791" spans="1:17">
      <c r="A791" s="57">
        <v>816</v>
      </c>
      <c r="B791" s="56" t="s">
        <v>3098</v>
      </c>
      <c r="C791" s="56" t="s">
        <v>3126</v>
      </c>
      <c r="D791" s="56" t="s">
        <v>1651</v>
      </c>
      <c r="E791" s="58"/>
      <c r="F791" s="58"/>
      <c r="G791" s="58"/>
      <c r="H791" s="58"/>
      <c r="I791" s="58">
        <v>0</v>
      </c>
      <c r="J791" s="58">
        <v>0</v>
      </c>
      <c r="K791" s="58">
        <v>0</v>
      </c>
      <c r="L791" s="58">
        <v>0</v>
      </c>
      <c r="M791" s="58">
        <v>0</v>
      </c>
      <c r="N791" s="58">
        <v>0</v>
      </c>
      <c r="O791" s="56" t="s">
        <v>1652</v>
      </c>
      <c r="Q791" s="56" t="s">
        <v>1651</v>
      </c>
    </row>
    <row r="792" spans="1:17">
      <c r="A792" s="57">
        <v>818</v>
      </c>
      <c r="B792" s="56" t="s">
        <v>3097</v>
      </c>
      <c r="C792" s="56" t="s">
        <v>3127</v>
      </c>
      <c r="D792" s="56" t="s">
        <v>1656</v>
      </c>
      <c r="E792" s="58">
        <v>91</v>
      </c>
      <c r="F792" s="58">
        <v>7</v>
      </c>
      <c r="G792" s="58"/>
      <c r="H792" s="58"/>
      <c r="I792" s="58">
        <v>6838</v>
      </c>
      <c r="J792" s="58">
        <v>262</v>
      </c>
      <c r="K792" s="58"/>
      <c r="L792" s="58"/>
      <c r="M792" s="58">
        <v>2908</v>
      </c>
      <c r="N792" s="58">
        <v>40</v>
      </c>
      <c r="O792" s="56" t="s">
        <v>1657</v>
      </c>
      <c r="Q792" s="56" t="s">
        <v>1656</v>
      </c>
    </row>
    <row r="793" spans="1:17">
      <c r="A793" s="57">
        <v>820</v>
      </c>
      <c r="B793" s="56" t="s">
        <v>3098</v>
      </c>
      <c r="C793" s="56" t="s">
        <v>3127</v>
      </c>
      <c r="D793" s="56" t="s">
        <v>1660</v>
      </c>
      <c r="E793" s="58"/>
      <c r="F793" s="58"/>
      <c r="G793" s="58"/>
      <c r="H793" s="58"/>
      <c r="I793" s="58">
        <v>0</v>
      </c>
      <c r="J793" s="58">
        <v>0</v>
      </c>
      <c r="K793" s="58">
        <v>0</v>
      </c>
      <c r="L793" s="58">
        <v>0</v>
      </c>
      <c r="M793" s="81">
        <v>0</v>
      </c>
      <c r="N793" s="58">
        <v>0</v>
      </c>
      <c r="O793" s="56" t="s">
        <v>1661</v>
      </c>
      <c r="Q793" s="56" t="s">
        <v>1660</v>
      </c>
    </row>
    <row r="794" spans="1:17">
      <c r="A794" s="57">
        <v>821</v>
      </c>
      <c r="B794" s="56" t="s">
        <v>3098</v>
      </c>
      <c r="C794" s="56" t="s">
        <v>3127</v>
      </c>
      <c r="D794" s="56" t="s">
        <v>1662</v>
      </c>
      <c r="E794" s="58"/>
      <c r="F794" s="58"/>
      <c r="G794" s="58"/>
      <c r="H794" s="58"/>
      <c r="I794" s="58">
        <v>0</v>
      </c>
      <c r="J794" s="58">
        <v>0</v>
      </c>
      <c r="K794" s="58">
        <v>0</v>
      </c>
      <c r="L794" s="58">
        <v>0</v>
      </c>
      <c r="M794" s="58">
        <v>0</v>
      </c>
      <c r="N794" s="58">
        <v>0</v>
      </c>
      <c r="O794" s="56" t="s">
        <v>1663</v>
      </c>
      <c r="Q794" s="56" t="s">
        <v>1662</v>
      </c>
    </row>
    <row r="795" spans="1:17">
      <c r="A795" s="57">
        <v>822</v>
      </c>
      <c r="B795" s="56" t="s">
        <v>3098</v>
      </c>
      <c r="C795" s="56" t="s">
        <v>3127</v>
      </c>
      <c r="D795" s="56" t="s">
        <v>1664</v>
      </c>
      <c r="E795" s="58"/>
      <c r="F795" s="58"/>
      <c r="G795" s="58"/>
      <c r="H795" s="58"/>
      <c r="I795" s="58">
        <v>0</v>
      </c>
      <c r="J795" s="58">
        <v>0</v>
      </c>
      <c r="K795" s="58">
        <v>0</v>
      </c>
      <c r="L795" s="58">
        <v>0</v>
      </c>
      <c r="M795" s="58">
        <v>0</v>
      </c>
      <c r="N795" s="58">
        <v>0</v>
      </c>
      <c r="O795" s="56" t="s">
        <v>1665</v>
      </c>
      <c r="Q795" s="56" t="s">
        <v>1664</v>
      </c>
    </row>
    <row r="796" spans="1:17">
      <c r="A796" s="57">
        <v>823</v>
      </c>
      <c r="B796" s="56" t="s">
        <v>3098</v>
      </c>
      <c r="C796" s="56" t="s">
        <v>3127</v>
      </c>
      <c r="D796" s="56" t="s">
        <v>1666</v>
      </c>
      <c r="E796" s="58"/>
      <c r="F796" s="58"/>
      <c r="G796" s="58"/>
      <c r="H796" s="58"/>
      <c r="I796" s="58">
        <v>0</v>
      </c>
      <c r="J796" s="58">
        <v>0</v>
      </c>
      <c r="K796" s="58">
        <v>0</v>
      </c>
      <c r="L796" s="58">
        <v>0</v>
      </c>
      <c r="M796" s="58">
        <v>0</v>
      </c>
      <c r="N796" s="58">
        <v>0</v>
      </c>
      <c r="O796" s="56" t="s">
        <v>1667</v>
      </c>
      <c r="Q796" s="56" t="s">
        <v>1666</v>
      </c>
    </row>
    <row r="797" spans="1:17">
      <c r="A797" s="57">
        <v>824</v>
      </c>
      <c r="B797" s="56" t="s">
        <v>3098</v>
      </c>
      <c r="C797" s="56" t="s">
        <v>3127</v>
      </c>
      <c r="D797" s="56" t="s">
        <v>1668</v>
      </c>
      <c r="E797" s="58"/>
      <c r="F797" s="58"/>
      <c r="G797" s="58"/>
      <c r="H797" s="58"/>
      <c r="I797" s="58">
        <v>0</v>
      </c>
      <c r="J797" s="58">
        <v>0</v>
      </c>
      <c r="K797" s="58">
        <v>0</v>
      </c>
      <c r="L797" s="58">
        <v>0</v>
      </c>
      <c r="M797" s="58">
        <v>0</v>
      </c>
      <c r="N797" s="58">
        <v>0</v>
      </c>
      <c r="O797" s="56" t="s">
        <v>1669</v>
      </c>
      <c r="Q797" s="56" t="s">
        <v>1668</v>
      </c>
    </row>
    <row r="798" spans="1:17">
      <c r="A798" s="57">
        <v>825</v>
      </c>
      <c r="B798" s="56" t="s">
        <v>3098</v>
      </c>
      <c r="C798" s="56" t="s">
        <v>3127</v>
      </c>
      <c r="D798" s="56" t="s">
        <v>1670</v>
      </c>
      <c r="E798" s="58"/>
      <c r="F798" s="58"/>
      <c r="G798" s="58"/>
      <c r="H798" s="58"/>
      <c r="I798" s="58">
        <v>0</v>
      </c>
      <c r="J798" s="58">
        <v>0</v>
      </c>
      <c r="K798" s="58">
        <v>0</v>
      </c>
      <c r="L798" s="58">
        <v>0</v>
      </c>
      <c r="M798" s="58">
        <v>0</v>
      </c>
      <c r="N798" s="58">
        <v>0</v>
      </c>
      <c r="O798" s="56" t="s">
        <v>1671</v>
      </c>
      <c r="Q798" s="56" t="s">
        <v>1670</v>
      </c>
    </row>
    <row r="799" spans="1:17">
      <c r="A799" s="57">
        <v>826</v>
      </c>
      <c r="B799" s="56" t="s">
        <v>3098</v>
      </c>
      <c r="C799" s="56" t="s">
        <v>3127</v>
      </c>
      <c r="D799" s="56" t="s">
        <v>1672</v>
      </c>
      <c r="E799" s="58"/>
      <c r="F799" s="58"/>
      <c r="G799" s="58"/>
      <c r="H799" s="58"/>
      <c r="I799" s="58">
        <v>0</v>
      </c>
      <c r="J799" s="58">
        <v>0</v>
      </c>
      <c r="K799" s="58">
        <v>0</v>
      </c>
      <c r="L799" s="58">
        <v>0</v>
      </c>
      <c r="M799" s="58">
        <v>0</v>
      </c>
      <c r="N799" s="58">
        <v>0</v>
      </c>
      <c r="O799" s="56" t="s">
        <v>1673</v>
      </c>
      <c r="Q799" s="56" t="s">
        <v>1672</v>
      </c>
    </row>
    <row r="800" spans="1:17">
      <c r="A800" s="57">
        <v>827</v>
      </c>
      <c r="B800" s="56" t="s">
        <v>3098</v>
      </c>
      <c r="C800" s="56" t="s">
        <v>3127</v>
      </c>
      <c r="D800" s="56" t="s">
        <v>1674</v>
      </c>
      <c r="E800" s="58"/>
      <c r="F800" s="58"/>
      <c r="G800" s="58"/>
      <c r="H800" s="58"/>
      <c r="I800" s="58">
        <v>0</v>
      </c>
      <c r="J800" s="58">
        <v>0</v>
      </c>
      <c r="K800" s="58">
        <v>0</v>
      </c>
      <c r="L800" s="58">
        <v>0</v>
      </c>
      <c r="M800" s="58">
        <v>0</v>
      </c>
      <c r="N800" s="58">
        <v>0</v>
      </c>
      <c r="O800" s="56" t="s">
        <v>1675</v>
      </c>
      <c r="Q800" s="56" t="s">
        <v>1674</v>
      </c>
    </row>
    <row r="801" spans="1:17">
      <c r="A801" s="57">
        <v>828</v>
      </c>
      <c r="B801" s="56" t="s">
        <v>3098</v>
      </c>
      <c r="C801" s="56" t="s">
        <v>3127</v>
      </c>
      <c r="D801" s="56" t="s">
        <v>1676</v>
      </c>
      <c r="E801" s="58"/>
      <c r="F801" s="58"/>
      <c r="G801" s="58"/>
      <c r="H801" s="58"/>
      <c r="I801" s="58">
        <v>0</v>
      </c>
      <c r="J801" s="58">
        <v>0</v>
      </c>
      <c r="K801" s="58">
        <v>0</v>
      </c>
      <c r="L801" s="58">
        <v>0</v>
      </c>
      <c r="M801" s="58">
        <v>0</v>
      </c>
      <c r="N801" s="58">
        <v>0</v>
      </c>
      <c r="O801" s="56" t="s">
        <v>1677</v>
      </c>
      <c r="Q801" s="56" t="s">
        <v>1676</v>
      </c>
    </row>
    <row r="802" spans="1:17">
      <c r="A802" s="57">
        <v>829</v>
      </c>
      <c r="B802" s="56" t="s">
        <v>3098</v>
      </c>
      <c r="C802" s="56" t="s">
        <v>3127</v>
      </c>
      <c r="D802" s="56" t="s">
        <v>1678</v>
      </c>
      <c r="E802" s="58"/>
      <c r="F802" s="58"/>
      <c r="G802" s="58"/>
      <c r="H802" s="58"/>
      <c r="I802" s="58">
        <v>0</v>
      </c>
      <c r="J802" s="58">
        <v>0</v>
      </c>
      <c r="K802" s="58">
        <v>0</v>
      </c>
      <c r="L802" s="58">
        <v>0</v>
      </c>
      <c r="M802" s="58">
        <v>0</v>
      </c>
      <c r="N802" s="58">
        <v>0</v>
      </c>
      <c r="O802" s="56" t="s">
        <v>1679</v>
      </c>
      <c r="Q802" s="56" t="s">
        <v>1678</v>
      </c>
    </row>
    <row r="803" spans="1:17">
      <c r="A803" s="57">
        <v>830</v>
      </c>
      <c r="B803" s="56" t="s">
        <v>3098</v>
      </c>
      <c r="C803" s="56" t="s">
        <v>3127</v>
      </c>
      <c r="D803" s="56" t="s">
        <v>1680</v>
      </c>
      <c r="E803" s="58"/>
      <c r="F803" s="58"/>
      <c r="G803" s="58"/>
      <c r="H803" s="58"/>
      <c r="I803" s="58">
        <v>0</v>
      </c>
      <c r="J803" s="58">
        <v>0</v>
      </c>
      <c r="K803" s="58">
        <v>0</v>
      </c>
      <c r="L803" s="58">
        <v>0</v>
      </c>
      <c r="M803" s="58">
        <v>0</v>
      </c>
      <c r="N803" s="58">
        <v>0</v>
      </c>
      <c r="O803" s="56" t="s">
        <v>1681</v>
      </c>
      <c r="Q803" s="56" t="s">
        <v>1680</v>
      </c>
    </row>
    <row r="804" spans="1:17">
      <c r="A804" s="57">
        <v>831</v>
      </c>
      <c r="B804" s="56" t="s">
        <v>3098</v>
      </c>
      <c r="C804" s="56" t="s">
        <v>3127</v>
      </c>
      <c r="D804" s="56" t="s">
        <v>1682</v>
      </c>
      <c r="E804" s="58"/>
      <c r="F804" s="58"/>
      <c r="G804" s="58"/>
      <c r="H804" s="58"/>
      <c r="I804" s="58">
        <v>0</v>
      </c>
      <c r="J804" s="58">
        <v>0</v>
      </c>
      <c r="K804" s="58">
        <v>0</v>
      </c>
      <c r="L804" s="58">
        <v>0</v>
      </c>
      <c r="M804" s="58">
        <v>0</v>
      </c>
      <c r="N804" s="58">
        <v>0</v>
      </c>
      <c r="O804" s="56" t="s">
        <v>1683</v>
      </c>
      <c r="Q804" s="56" t="s">
        <v>1682</v>
      </c>
    </row>
    <row r="805" spans="1:17">
      <c r="A805" s="57">
        <v>832</v>
      </c>
      <c r="B805" s="56" t="s">
        <v>3098</v>
      </c>
      <c r="C805" s="56" t="s">
        <v>3127</v>
      </c>
      <c r="D805" s="56" t="s">
        <v>1684</v>
      </c>
      <c r="E805" s="58"/>
      <c r="F805" s="58"/>
      <c r="G805" s="58"/>
      <c r="H805" s="58"/>
      <c r="I805" s="58">
        <v>0</v>
      </c>
      <c r="J805" s="58">
        <v>0</v>
      </c>
      <c r="K805" s="58">
        <v>0</v>
      </c>
      <c r="L805" s="58">
        <v>0</v>
      </c>
      <c r="M805" s="58">
        <v>0</v>
      </c>
      <c r="N805" s="58">
        <v>0</v>
      </c>
      <c r="O805" s="56" t="s">
        <v>1685</v>
      </c>
      <c r="Q805" s="56" t="s">
        <v>1684</v>
      </c>
    </row>
    <row r="806" spans="1:17">
      <c r="A806" s="57">
        <v>833</v>
      </c>
      <c r="B806" s="56" t="s">
        <v>3098</v>
      </c>
      <c r="C806" s="56" t="s">
        <v>3127</v>
      </c>
      <c r="D806" s="56" t="s">
        <v>1686</v>
      </c>
      <c r="E806" s="58"/>
      <c r="F806" s="58"/>
      <c r="G806" s="58"/>
      <c r="H806" s="58"/>
      <c r="I806" s="58">
        <v>0</v>
      </c>
      <c r="J806" s="58">
        <v>0</v>
      </c>
      <c r="K806" s="58">
        <v>0</v>
      </c>
      <c r="L806" s="58">
        <v>0</v>
      </c>
      <c r="M806" s="58">
        <v>0</v>
      </c>
      <c r="N806" s="58">
        <v>0</v>
      </c>
      <c r="O806" s="56" t="s">
        <v>1687</v>
      </c>
      <c r="Q806" s="56" t="s">
        <v>1686</v>
      </c>
    </row>
    <row r="807" spans="1:17">
      <c r="A807" s="57">
        <v>834</v>
      </c>
      <c r="B807" s="56" t="s">
        <v>3098</v>
      </c>
      <c r="C807" s="56" t="s">
        <v>3127</v>
      </c>
      <c r="D807" s="56" t="s">
        <v>1688</v>
      </c>
      <c r="E807" s="58"/>
      <c r="F807" s="58"/>
      <c r="G807" s="58"/>
      <c r="H807" s="58"/>
      <c r="I807" s="58">
        <v>0</v>
      </c>
      <c r="J807" s="58">
        <v>0</v>
      </c>
      <c r="K807" s="58">
        <v>0</v>
      </c>
      <c r="L807" s="58">
        <v>0</v>
      </c>
      <c r="M807" s="58">
        <v>0</v>
      </c>
      <c r="N807" s="58">
        <v>0</v>
      </c>
      <c r="O807" s="56" t="s">
        <v>1689</v>
      </c>
      <c r="Q807" s="56" t="s">
        <v>1688</v>
      </c>
    </row>
    <row r="808" spans="1:17">
      <c r="A808" s="57">
        <v>835</v>
      </c>
      <c r="B808" s="56" t="s">
        <v>3098</v>
      </c>
      <c r="C808" s="56" t="s">
        <v>3127</v>
      </c>
      <c r="D808" s="56" t="s">
        <v>1690</v>
      </c>
      <c r="E808" s="58"/>
      <c r="F808" s="58"/>
      <c r="G808" s="58"/>
      <c r="H808" s="58"/>
      <c r="I808" s="58">
        <v>0</v>
      </c>
      <c r="J808" s="58">
        <v>0</v>
      </c>
      <c r="K808" s="58">
        <v>0</v>
      </c>
      <c r="L808" s="58">
        <v>0</v>
      </c>
      <c r="M808" s="58">
        <v>0</v>
      </c>
      <c r="N808" s="58">
        <v>0</v>
      </c>
      <c r="O808" s="56" t="s">
        <v>1691</v>
      </c>
      <c r="Q808" s="56" t="s">
        <v>1690</v>
      </c>
    </row>
    <row r="809" spans="1:17">
      <c r="A809" s="57">
        <v>836</v>
      </c>
      <c r="B809" s="56" t="s">
        <v>3098</v>
      </c>
      <c r="C809" s="56" t="s">
        <v>3127</v>
      </c>
      <c r="D809" s="56" t="s">
        <v>1692</v>
      </c>
      <c r="E809" s="58"/>
      <c r="F809" s="58"/>
      <c r="G809" s="58"/>
      <c r="H809" s="58"/>
      <c r="I809" s="58">
        <v>0</v>
      </c>
      <c r="J809" s="58">
        <v>0</v>
      </c>
      <c r="K809" s="58">
        <v>0</v>
      </c>
      <c r="L809" s="58">
        <v>0</v>
      </c>
      <c r="M809" s="58">
        <v>0</v>
      </c>
      <c r="N809" s="58">
        <v>0</v>
      </c>
      <c r="O809" s="56" t="s">
        <v>1693</v>
      </c>
      <c r="Q809" s="56" t="s">
        <v>1692</v>
      </c>
    </row>
    <row r="810" spans="1:17">
      <c r="A810" s="57">
        <v>837</v>
      </c>
      <c r="B810" s="56" t="s">
        <v>3098</v>
      </c>
      <c r="C810" s="56" t="s">
        <v>3127</v>
      </c>
      <c r="D810" s="56" t="s">
        <v>1694</v>
      </c>
      <c r="E810" s="58"/>
      <c r="F810" s="58"/>
      <c r="G810" s="58"/>
      <c r="H810" s="58"/>
      <c r="I810" s="58">
        <v>0</v>
      </c>
      <c r="J810" s="58">
        <v>0</v>
      </c>
      <c r="K810" s="58">
        <v>0</v>
      </c>
      <c r="L810" s="58">
        <v>0</v>
      </c>
      <c r="M810" s="58">
        <v>0</v>
      </c>
      <c r="N810" s="58">
        <v>0</v>
      </c>
      <c r="O810" s="56" t="s">
        <v>1695</v>
      </c>
      <c r="Q810" s="56" t="s">
        <v>1694</v>
      </c>
    </row>
    <row r="811" spans="1:17">
      <c r="A811" s="57">
        <v>838</v>
      </c>
      <c r="B811" s="56" t="s">
        <v>3098</v>
      </c>
      <c r="C811" s="56" t="s">
        <v>3127</v>
      </c>
      <c r="D811" s="56" t="s">
        <v>1696</v>
      </c>
      <c r="E811" s="58"/>
      <c r="F811" s="58"/>
      <c r="G811" s="58"/>
      <c r="H811" s="58"/>
      <c r="I811" s="58">
        <v>0</v>
      </c>
      <c r="J811" s="58">
        <v>0</v>
      </c>
      <c r="K811" s="58">
        <v>0</v>
      </c>
      <c r="L811" s="58">
        <v>0</v>
      </c>
      <c r="M811" s="58">
        <v>0</v>
      </c>
      <c r="N811" s="58">
        <v>0</v>
      </c>
      <c r="O811" s="56" t="s">
        <v>1697</v>
      </c>
      <c r="Q811" s="56" t="s">
        <v>1696</v>
      </c>
    </row>
    <row r="812" spans="1:17">
      <c r="A812" s="57">
        <v>839</v>
      </c>
      <c r="B812" s="56" t="s">
        <v>3098</v>
      </c>
      <c r="C812" s="56" t="s">
        <v>3127</v>
      </c>
      <c r="D812" s="56" t="s">
        <v>1698</v>
      </c>
      <c r="E812" s="58"/>
      <c r="F812" s="58"/>
      <c r="G812" s="58"/>
      <c r="H812" s="58"/>
      <c r="I812" s="58">
        <v>0</v>
      </c>
      <c r="J812" s="58">
        <v>0</v>
      </c>
      <c r="K812" s="58">
        <v>0</v>
      </c>
      <c r="L812" s="58">
        <v>0</v>
      </c>
      <c r="M812" s="58">
        <v>0</v>
      </c>
      <c r="N812" s="58">
        <v>0</v>
      </c>
      <c r="O812" s="56" t="s">
        <v>1699</v>
      </c>
      <c r="Q812" s="56" t="s">
        <v>1698</v>
      </c>
    </row>
    <row r="813" spans="1:17">
      <c r="A813" s="57">
        <v>840</v>
      </c>
      <c r="B813" s="56" t="s">
        <v>3098</v>
      </c>
      <c r="C813" s="56" t="s">
        <v>3127</v>
      </c>
      <c r="D813" s="56" t="s">
        <v>1700</v>
      </c>
      <c r="E813" s="58"/>
      <c r="F813" s="58"/>
      <c r="G813" s="58"/>
      <c r="H813" s="58"/>
      <c r="I813" s="58">
        <v>0</v>
      </c>
      <c r="J813" s="58">
        <v>0</v>
      </c>
      <c r="K813" s="58">
        <v>0</v>
      </c>
      <c r="L813" s="58">
        <v>0</v>
      </c>
      <c r="M813" s="58">
        <v>0</v>
      </c>
      <c r="N813" s="58">
        <v>0</v>
      </c>
      <c r="O813" s="56" t="s">
        <v>1701</v>
      </c>
      <c r="Q813" s="56" t="s">
        <v>1700</v>
      </c>
    </row>
    <row r="814" spans="1:17">
      <c r="A814" s="57">
        <v>841</v>
      </c>
      <c r="B814" s="56" t="s">
        <v>3098</v>
      </c>
      <c r="C814" s="56" t="s">
        <v>3127</v>
      </c>
      <c r="D814" s="56" t="s">
        <v>1702</v>
      </c>
      <c r="E814" s="58"/>
      <c r="F814" s="58"/>
      <c r="G814" s="58"/>
      <c r="H814" s="58"/>
      <c r="I814" s="58">
        <v>0</v>
      </c>
      <c r="J814" s="58">
        <v>0</v>
      </c>
      <c r="K814" s="58">
        <v>0</v>
      </c>
      <c r="L814" s="58">
        <v>0</v>
      </c>
      <c r="M814" s="58">
        <v>0</v>
      </c>
      <c r="N814" s="58">
        <v>0</v>
      </c>
      <c r="O814" s="56" t="s">
        <v>1703</v>
      </c>
      <c r="Q814" s="56" t="s">
        <v>1702</v>
      </c>
    </row>
    <row r="815" spans="1:17">
      <c r="A815" s="57">
        <v>842</v>
      </c>
      <c r="B815" s="56" t="s">
        <v>3098</v>
      </c>
      <c r="C815" s="56" t="s">
        <v>3127</v>
      </c>
      <c r="D815" s="56" t="s">
        <v>1704</v>
      </c>
      <c r="E815" s="58"/>
      <c r="F815" s="58"/>
      <c r="G815" s="58"/>
      <c r="H815" s="58"/>
      <c r="I815" s="58">
        <v>0</v>
      </c>
      <c r="J815" s="58">
        <v>0</v>
      </c>
      <c r="K815" s="58">
        <v>0</v>
      </c>
      <c r="L815" s="58">
        <v>0</v>
      </c>
      <c r="M815" s="58">
        <v>0</v>
      </c>
      <c r="N815" s="58">
        <v>0</v>
      </c>
      <c r="O815" s="56" t="s">
        <v>1705</v>
      </c>
      <c r="Q815" s="56" t="s">
        <v>1704</v>
      </c>
    </row>
    <row r="816" spans="1:17">
      <c r="A816" s="57">
        <v>843</v>
      </c>
      <c r="B816" s="56" t="s">
        <v>3098</v>
      </c>
      <c r="C816" s="56" t="s">
        <v>3127</v>
      </c>
      <c r="D816" s="56" t="s">
        <v>1706</v>
      </c>
      <c r="E816" s="58"/>
      <c r="F816" s="58"/>
      <c r="G816" s="58"/>
      <c r="H816" s="58"/>
      <c r="I816" s="58">
        <v>0</v>
      </c>
      <c r="J816" s="58">
        <v>0</v>
      </c>
      <c r="K816" s="58">
        <v>0</v>
      </c>
      <c r="L816" s="58">
        <v>0</v>
      </c>
      <c r="M816" s="58">
        <v>0</v>
      </c>
      <c r="N816" s="58">
        <v>0</v>
      </c>
      <c r="O816" s="56" t="s">
        <v>1707</v>
      </c>
      <c r="Q816" s="56" t="s">
        <v>1706</v>
      </c>
    </row>
    <row r="817" spans="1:17">
      <c r="A817" s="57">
        <v>844</v>
      </c>
      <c r="B817" s="56" t="s">
        <v>3098</v>
      </c>
      <c r="C817" s="56" t="s">
        <v>3127</v>
      </c>
      <c r="D817" s="56" t="s">
        <v>1708</v>
      </c>
      <c r="E817" s="58"/>
      <c r="F817" s="58"/>
      <c r="G817" s="58"/>
      <c r="H817" s="58"/>
      <c r="I817" s="58">
        <v>0</v>
      </c>
      <c r="J817" s="58">
        <v>0</v>
      </c>
      <c r="K817" s="58">
        <v>0</v>
      </c>
      <c r="L817" s="58">
        <v>0</v>
      </c>
      <c r="M817" s="58">
        <v>0</v>
      </c>
      <c r="N817" s="58">
        <v>0</v>
      </c>
      <c r="O817" s="56" t="s">
        <v>1709</v>
      </c>
      <c r="Q817" s="56" t="s">
        <v>1708</v>
      </c>
    </row>
    <row r="818" spans="1:17">
      <c r="A818" s="57">
        <v>845</v>
      </c>
      <c r="B818" s="56" t="s">
        <v>3098</v>
      </c>
      <c r="C818" s="56" t="s">
        <v>3127</v>
      </c>
      <c r="D818" s="56" t="s">
        <v>1710</v>
      </c>
      <c r="E818" s="58"/>
      <c r="F818" s="58"/>
      <c r="G818" s="58"/>
      <c r="H818" s="58"/>
      <c r="I818" s="58">
        <v>0</v>
      </c>
      <c r="J818" s="58">
        <v>0</v>
      </c>
      <c r="K818" s="58">
        <v>0</v>
      </c>
      <c r="L818" s="58">
        <v>0</v>
      </c>
      <c r="M818" s="58">
        <v>0</v>
      </c>
      <c r="N818" s="58">
        <v>0</v>
      </c>
      <c r="O818" s="56" t="s">
        <v>1711</v>
      </c>
      <c r="Q818" s="56" t="s">
        <v>1710</v>
      </c>
    </row>
    <row r="819" spans="1:17">
      <c r="A819" s="57">
        <v>846</v>
      </c>
      <c r="B819" s="56" t="s">
        <v>3098</v>
      </c>
      <c r="C819" s="56" t="s">
        <v>3127</v>
      </c>
      <c r="D819" s="56" t="s">
        <v>1712</v>
      </c>
      <c r="E819" s="58"/>
      <c r="F819" s="58"/>
      <c r="G819" s="58"/>
      <c r="H819" s="58"/>
      <c r="I819" s="58">
        <v>0</v>
      </c>
      <c r="J819" s="58">
        <v>0</v>
      </c>
      <c r="K819" s="58">
        <v>0</v>
      </c>
      <c r="L819" s="58">
        <v>0</v>
      </c>
      <c r="M819" s="58">
        <v>0</v>
      </c>
      <c r="N819" s="58">
        <v>0</v>
      </c>
      <c r="O819" s="56" t="s">
        <v>1713</v>
      </c>
      <c r="Q819" s="56" t="s">
        <v>1712</v>
      </c>
    </row>
    <row r="820" spans="1:17">
      <c r="A820" s="57">
        <v>847</v>
      </c>
      <c r="B820" s="56" t="s">
        <v>3098</v>
      </c>
      <c r="C820" s="56" t="s">
        <v>3127</v>
      </c>
      <c r="D820" s="56" t="s">
        <v>1714</v>
      </c>
      <c r="E820" s="58"/>
      <c r="F820" s="58"/>
      <c r="G820" s="58"/>
      <c r="H820" s="58"/>
      <c r="I820" s="58">
        <v>0</v>
      </c>
      <c r="J820" s="58">
        <v>0</v>
      </c>
      <c r="K820" s="58">
        <v>0</v>
      </c>
      <c r="L820" s="58">
        <v>0</v>
      </c>
      <c r="M820" s="58">
        <v>0</v>
      </c>
      <c r="N820" s="58">
        <v>0</v>
      </c>
      <c r="O820" s="56" t="s">
        <v>1715</v>
      </c>
      <c r="Q820" s="56" t="s">
        <v>1714</v>
      </c>
    </row>
    <row r="821" spans="1:17">
      <c r="A821" s="57">
        <v>848</v>
      </c>
      <c r="B821" s="56" t="s">
        <v>3098</v>
      </c>
      <c r="C821" s="56" t="s">
        <v>3127</v>
      </c>
      <c r="D821" s="56" t="s">
        <v>1716</v>
      </c>
      <c r="E821" s="58"/>
      <c r="F821" s="58"/>
      <c r="G821" s="58"/>
      <c r="H821" s="58"/>
      <c r="I821" s="58">
        <v>0</v>
      </c>
      <c r="J821" s="58">
        <v>0</v>
      </c>
      <c r="K821" s="58">
        <v>0</v>
      </c>
      <c r="L821" s="58">
        <v>0</v>
      </c>
      <c r="M821" s="58">
        <v>0</v>
      </c>
      <c r="N821" s="58">
        <v>0</v>
      </c>
      <c r="O821" s="56" t="s">
        <v>1717</v>
      </c>
      <c r="Q821" s="56" t="s">
        <v>1716</v>
      </c>
    </row>
    <row r="822" spans="1:17">
      <c r="A822" s="57">
        <v>849</v>
      </c>
      <c r="B822" s="56" t="s">
        <v>3098</v>
      </c>
      <c r="C822" s="56" t="s">
        <v>3127</v>
      </c>
      <c r="D822" s="56" t="s">
        <v>1718</v>
      </c>
      <c r="E822" s="58"/>
      <c r="F822" s="58"/>
      <c r="G822" s="58"/>
      <c r="H822" s="58"/>
      <c r="I822" s="58">
        <v>0</v>
      </c>
      <c r="J822" s="58">
        <v>0</v>
      </c>
      <c r="K822" s="58">
        <v>0</v>
      </c>
      <c r="L822" s="58">
        <v>0</v>
      </c>
      <c r="M822" s="58">
        <v>0</v>
      </c>
      <c r="N822" s="58">
        <v>0</v>
      </c>
      <c r="O822" s="56" t="s">
        <v>1719</v>
      </c>
      <c r="Q822" s="56" t="s">
        <v>1718</v>
      </c>
    </row>
    <row r="823" spans="1:17">
      <c r="A823" s="57">
        <v>850</v>
      </c>
      <c r="B823" s="56" t="s">
        <v>3098</v>
      </c>
      <c r="C823" s="56" t="s">
        <v>3127</v>
      </c>
      <c r="D823" s="56" t="s">
        <v>1720</v>
      </c>
      <c r="E823" s="58"/>
      <c r="F823" s="58"/>
      <c r="G823" s="58"/>
      <c r="H823" s="58"/>
      <c r="I823" s="58">
        <v>0</v>
      </c>
      <c r="J823" s="58">
        <v>0</v>
      </c>
      <c r="K823" s="58">
        <v>0</v>
      </c>
      <c r="L823" s="58">
        <v>0</v>
      </c>
      <c r="M823" s="58">
        <v>0</v>
      </c>
      <c r="N823" s="58">
        <v>0</v>
      </c>
      <c r="O823" s="56" t="s">
        <v>1721</v>
      </c>
      <c r="Q823" s="56" t="s">
        <v>1720</v>
      </c>
    </row>
    <row r="824" spans="1:17">
      <c r="A824" s="57">
        <v>851</v>
      </c>
      <c r="B824" s="56" t="s">
        <v>3098</v>
      </c>
      <c r="C824" s="56" t="s">
        <v>3127</v>
      </c>
      <c r="D824" s="56" t="s">
        <v>1722</v>
      </c>
      <c r="E824" s="58"/>
      <c r="F824" s="58"/>
      <c r="G824" s="58"/>
      <c r="H824" s="58"/>
      <c r="I824" s="58">
        <v>0</v>
      </c>
      <c r="J824" s="58">
        <v>0</v>
      </c>
      <c r="K824" s="58">
        <v>0</v>
      </c>
      <c r="L824" s="58">
        <v>0</v>
      </c>
      <c r="M824" s="58">
        <v>0</v>
      </c>
      <c r="N824" s="58">
        <v>0</v>
      </c>
      <c r="O824" s="56" t="s">
        <v>1723</v>
      </c>
      <c r="Q824" s="56" t="s">
        <v>1722</v>
      </c>
    </row>
    <row r="825" spans="1:17">
      <c r="A825" s="57">
        <v>852</v>
      </c>
      <c r="B825" s="56" t="s">
        <v>3098</v>
      </c>
      <c r="C825" s="56" t="s">
        <v>3127</v>
      </c>
      <c r="D825" s="56" t="s">
        <v>1724</v>
      </c>
      <c r="E825" s="58"/>
      <c r="F825" s="58"/>
      <c r="G825" s="58"/>
      <c r="H825" s="58"/>
      <c r="I825" s="58">
        <v>0</v>
      </c>
      <c r="J825" s="58">
        <v>0</v>
      </c>
      <c r="K825" s="58">
        <v>0</v>
      </c>
      <c r="L825" s="58">
        <v>0</v>
      </c>
      <c r="M825" s="58">
        <v>0</v>
      </c>
      <c r="N825" s="58">
        <v>0</v>
      </c>
      <c r="O825" s="56" t="s">
        <v>1725</v>
      </c>
      <c r="Q825" s="56" t="s">
        <v>1724</v>
      </c>
    </row>
    <row r="826" spans="1:17">
      <c r="A826" s="57">
        <v>853</v>
      </c>
      <c r="B826" s="56" t="s">
        <v>3098</v>
      </c>
      <c r="C826" s="56" t="s">
        <v>3127</v>
      </c>
      <c r="D826" s="56" t="s">
        <v>1726</v>
      </c>
      <c r="E826" s="58"/>
      <c r="F826" s="58"/>
      <c r="G826" s="58"/>
      <c r="H826" s="58"/>
      <c r="I826" s="58">
        <v>0</v>
      </c>
      <c r="J826" s="58">
        <v>0</v>
      </c>
      <c r="K826" s="58">
        <v>0</v>
      </c>
      <c r="L826" s="58">
        <v>0</v>
      </c>
      <c r="M826" s="58">
        <v>0</v>
      </c>
      <c r="N826" s="58">
        <v>0</v>
      </c>
      <c r="O826" s="56" t="s">
        <v>1727</v>
      </c>
      <c r="Q826" s="56" t="s">
        <v>1726</v>
      </c>
    </row>
    <row r="827" spans="1:17">
      <c r="A827" s="57">
        <v>854</v>
      </c>
      <c r="B827" s="56" t="s">
        <v>3098</v>
      </c>
      <c r="C827" s="56" t="s">
        <v>3127</v>
      </c>
      <c r="D827" s="56" t="s">
        <v>1728</v>
      </c>
      <c r="E827" s="58"/>
      <c r="F827" s="58"/>
      <c r="G827" s="58"/>
      <c r="H827" s="58"/>
      <c r="I827" s="58">
        <v>0</v>
      </c>
      <c r="J827" s="58">
        <v>0</v>
      </c>
      <c r="K827" s="58">
        <v>0</v>
      </c>
      <c r="L827" s="58">
        <v>0</v>
      </c>
      <c r="M827" s="58">
        <v>0</v>
      </c>
      <c r="N827" s="58">
        <v>0</v>
      </c>
      <c r="O827" s="56" t="s">
        <v>1729</v>
      </c>
      <c r="Q827" s="56" t="s">
        <v>1728</v>
      </c>
    </row>
    <row r="828" spans="1:17">
      <c r="A828" s="57">
        <v>855</v>
      </c>
      <c r="B828" s="56" t="s">
        <v>3098</v>
      </c>
      <c r="C828" s="56" t="s">
        <v>3127</v>
      </c>
      <c r="D828" s="56" t="s">
        <v>1730</v>
      </c>
      <c r="E828" s="58"/>
      <c r="F828" s="58"/>
      <c r="G828" s="58"/>
      <c r="H828" s="58"/>
      <c r="I828" s="58">
        <v>0</v>
      </c>
      <c r="J828" s="58">
        <v>0</v>
      </c>
      <c r="K828" s="58">
        <v>0</v>
      </c>
      <c r="L828" s="58">
        <v>0</v>
      </c>
      <c r="M828" s="58">
        <v>0</v>
      </c>
      <c r="N828" s="58">
        <v>0</v>
      </c>
      <c r="O828" s="56" t="s">
        <v>1731</v>
      </c>
      <c r="Q828" s="56" t="s">
        <v>1730</v>
      </c>
    </row>
    <row r="829" spans="1:17">
      <c r="A829" s="57">
        <v>856</v>
      </c>
      <c r="B829" s="56" t="s">
        <v>3098</v>
      </c>
      <c r="C829" s="56" t="s">
        <v>3127</v>
      </c>
      <c r="D829" s="56" t="s">
        <v>1732</v>
      </c>
      <c r="E829" s="58"/>
      <c r="F829" s="58"/>
      <c r="G829" s="58"/>
      <c r="H829" s="58"/>
      <c r="I829" s="58">
        <v>0</v>
      </c>
      <c r="J829" s="58">
        <v>0</v>
      </c>
      <c r="K829" s="58">
        <v>0</v>
      </c>
      <c r="L829" s="58">
        <v>0</v>
      </c>
      <c r="M829" s="58">
        <v>0</v>
      </c>
      <c r="N829" s="58">
        <v>0</v>
      </c>
      <c r="O829" s="56" t="s">
        <v>1733</v>
      </c>
      <c r="Q829" s="56" t="s">
        <v>1732</v>
      </c>
    </row>
    <row r="830" spans="1:17">
      <c r="A830" s="57">
        <v>857</v>
      </c>
      <c r="B830" s="56" t="s">
        <v>3098</v>
      </c>
      <c r="C830" s="56" t="s">
        <v>3127</v>
      </c>
      <c r="D830" s="56" t="s">
        <v>1734</v>
      </c>
      <c r="E830" s="58"/>
      <c r="F830" s="58"/>
      <c r="G830" s="58"/>
      <c r="H830" s="58"/>
      <c r="I830" s="58">
        <v>0</v>
      </c>
      <c r="J830" s="58">
        <v>0</v>
      </c>
      <c r="K830" s="58">
        <v>0</v>
      </c>
      <c r="L830" s="58">
        <v>0</v>
      </c>
      <c r="M830" s="58">
        <v>0</v>
      </c>
      <c r="N830" s="58">
        <v>0</v>
      </c>
      <c r="O830" s="56" t="s">
        <v>1735</v>
      </c>
      <c r="Q830" s="56" t="s">
        <v>1734</v>
      </c>
    </row>
    <row r="831" spans="1:17">
      <c r="A831" s="57">
        <v>858</v>
      </c>
      <c r="B831" s="56" t="s">
        <v>3098</v>
      </c>
      <c r="C831" s="56" t="s">
        <v>3127</v>
      </c>
      <c r="D831" s="56" t="s">
        <v>1736</v>
      </c>
      <c r="E831" s="58"/>
      <c r="F831" s="58"/>
      <c r="G831" s="58"/>
      <c r="H831" s="58"/>
      <c r="I831" s="58">
        <v>0</v>
      </c>
      <c r="J831" s="58">
        <v>0</v>
      </c>
      <c r="K831" s="58">
        <v>0</v>
      </c>
      <c r="L831" s="58">
        <v>0</v>
      </c>
      <c r="M831" s="58">
        <v>0</v>
      </c>
      <c r="N831" s="58">
        <v>0</v>
      </c>
      <c r="O831" s="56" t="s">
        <v>1737</v>
      </c>
      <c r="Q831" s="56" t="s">
        <v>1736</v>
      </c>
    </row>
    <row r="832" spans="1:17">
      <c r="A832" s="57">
        <v>859</v>
      </c>
      <c r="B832" s="56" t="s">
        <v>3098</v>
      </c>
      <c r="C832" s="56" t="s">
        <v>3127</v>
      </c>
      <c r="D832" s="56" t="s">
        <v>1738</v>
      </c>
      <c r="E832" s="58"/>
      <c r="F832" s="58"/>
      <c r="G832" s="58"/>
      <c r="H832" s="58"/>
      <c r="I832" s="58">
        <v>0</v>
      </c>
      <c r="J832" s="58">
        <v>0</v>
      </c>
      <c r="K832" s="58">
        <v>0</v>
      </c>
      <c r="L832" s="58">
        <v>0</v>
      </c>
      <c r="M832" s="58">
        <v>0</v>
      </c>
      <c r="N832" s="58">
        <v>0</v>
      </c>
      <c r="O832" s="56" t="s">
        <v>1739</v>
      </c>
      <c r="Q832" s="56" t="s">
        <v>1738</v>
      </c>
    </row>
    <row r="833" spans="1:17">
      <c r="A833" s="57">
        <v>860</v>
      </c>
      <c r="B833" s="56" t="s">
        <v>3098</v>
      </c>
      <c r="C833" s="56" t="s">
        <v>3127</v>
      </c>
      <c r="D833" s="56" t="s">
        <v>1740</v>
      </c>
      <c r="E833" s="58"/>
      <c r="F833" s="58"/>
      <c r="G833" s="58"/>
      <c r="H833" s="58"/>
      <c r="I833" s="58">
        <v>0</v>
      </c>
      <c r="J833" s="58">
        <v>0</v>
      </c>
      <c r="K833" s="58">
        <v>0</v>
      </c>
      <c r="L833" s="58">
        <v>0</v>
      </c>
      <c r="M833" s="58">
        <v>0</v>
      </c>
      <c r="N833" s="58">
        <v>0</v>
      </c>
      <c r="O833" s="56" t="s">
        <v>1741</v>
      </c>
      <c r="Q833" s="56" t="s">
        <v>1740</v>
      </c>
    </row>
    <row r="834" spans="1:17">
      <c r="A834" s="57">
        <v>861</v>
      </c>
      <c r="B834" s="56" t="s">
        <v>3098</v>
      </c>
      <c r="C834" s="56" t="s">
        <v>3127</v>
      </c>
      <c r="D834" s="56" t="s">
        <v>1742</v>
      </c>
      <c r="E834" s="58"/>
      <c r="F834" s="58"/>
      <c r="G834" s="58"/>
      <c r="H834" s="58"/>
      <c r="I834" s="58">
        <v>0</v>
      </c>
      <c r="J834" s="58">
        <v>0</v>
      </c>
      <c r="K834" s="58">
        <v>0</v>
      </c>
      <c r="L834" s="58">
        <v>0</v>
      </c>
      <c r="M834" s="58">
        <v>0</v>
      </c>
      <c r="N834" s="58">
        <v>0</v>
      </c>
      <c r="O834" s="56" t="s">
        <v>1743</v>
      </c>
      <c r="Q834" s="56" t="s">
        <v>1742</v>
      </c>
    </row>
    <row r="835" spans="1:17">
      <c r="A835" s="57">
        <v>862</v>
      </c>
      <c r="B835" s="56" t="s">
        <v>3098</v>
      </c>
      <c r="C835" s="56" t="s">
        <v>3127</v>
      </c>
      <c r="D835" s="56" t="s">
        <v>1744</v>
      </c>
      <c r="E835" s="58"/>
      <c r="F835" s="58"/>
      <c r="G835" s="58"/>
      <c r="H835" s="58"/>
      <c r="I835" s="58">
        <v>0</v>
      </c>
      <c r="J835" s="58">
        <v>0</v>
      </c>
      <c r="K835" s="58">
        <v>0</v>
      </c>
      <c r="L835" s="58">
        <v>0</v>
      </c>
      <c r="M835" s="58">
        <v>0</v>
      </c>
      <c r="N835" s="58">
        <v>0</v>
      </c>
      <c r="O835" s="56" t="s">
        <v>1745</v>
      </c>
      <c r="Q835" s="56" t="s">
        <v>1744</v>
      </c>
    </row>
    <row r="836" spans="1:17">
      <c r="A836" s="57">
        <v>863</v>
      </c>
      <c r="B836" s="56" t="s">
        <v>3098</v>
      </c>
      <c r="C836" s="56" t="s">
        <v>3127</v>
      </c>
      <c r="D836" s="56" t="s">
        <v>1746</v>
      </c>
      <c r="E836" s="58"/>
      <c r="F836" s="58"/>
      <c r="G836" s="58"/>
      <c r="H836" s="58"/>
      <c r="I836" s="58">
        <v>0</v>
      </c>
      <c r="J836" s="58">
        <v>0</v>
      </c>
      <c r="K836" s="58">
        <v>0</v>
      </c>
      <c r="L836" s="58">
        <v>0</v>
      </c>
      <c r="M836" s="58">
        <v>0</v>
      </c>
      <c r="N836" s="58">
        <v>0</v>
      </c>
      <c r="O836" s="56" t="s">
        <v>1747</v>
      </c>
      <c r="Q836" s="56" t="s">
        <v>1746</v>
      </c>
    </row>
    <row r="837" spans="1:17">
      <c r="A837" s="57">
        <v>864</v>
      </c>
      <c r="B837" s="56" t="s">
        <v>3098</v>
      </c>
      <c r="C837" s="56" t="s">
        <v>3127</v>
      </c>
      <c r="D837" s="56" t="s">
        <v>1748</v>
      </c>
      <c r="E837" s="58"/>
      <c r="F837" s="58"/>
      <c r="G837" s="58"/>
      <c r="H837" s="58"/>
      <c r="I837" s="58">
        <v>0</v>
      </c>
      <c r="J837" s="58">
        <v>0</v>
      </c>
      <c r="K837" s="58">
        <v>0</v>
      </c>
      <c r="L837" s="58">
        <v>0</v>
      </c>
      <c r="M837" s="58">
        <v>0</v>
      </c>
      <c r="N837" s="58">
        <v>0</v>
      </c>
      <c r="O837" s="56" t="s">
        <v>1749</v>
      </c>
      <c r="Q837" s="56" t="s">
        <v>1748</v>
      </c>
    </row>
    <row r="838" spans="1:17">
      <c r="A838" s="57">
        <v>865</v>
      </c>
      <c r="B838" s="56" t="s">
        <v>3098</v>
      </c>
      <c r="C838" s="56" t="s">
        <v>3127</v>
      </c>
      <c r="D838" s="56" t="s">
        <v>1750</v>
      </c>
      <c r="E838" s="58"/>
      <c r="F838" s="58"/>
      <c r="G838" s="58"/>
      <c r="H838" s="58"/>
      <c r="I838" s="58">
        <v>0</v>
      </c>
      <c r="J838" s="58">
        <v>0</v>
      </c>
      <c r="K838" s="58">
        <v>0</v>
      </c>
      <c r="L838" s="58">
        <v>0</v>
      </c>
      <c r="M838" s="58">
        <v>0</v>
      </c>
      <c r="N838" s="58">
        <v>0</v>
      </c>
      <c r="O838" s="56" t="s">
        <v>1751</v>
      </c>
      <c r="Q838" s="56" t="s">
        <v>1750</v>
      </c>
    </row>
    <row r="839" spans="1:17">
      <c r="A839" s="57">
        <v>866</v>
      </c>
      <c r="B839" s="56" t="s">
        <v>3098</v>
      </c>
      <c r="C839" s="56" t="s">
        <v>3127</v>
      </c>
      <c r="D839" s="56" t="s">
        <v>1752</v>
      </c>
      <c r="E839" s="58"/>
      <c r="F839" s="58"/>
      <c r="G839" s="58"/>
      <c r="H839" s="58"/>
      <c r="I839" s="58">
        <v>0</v>
      </c>
      <c r="J839" s="58">
        <v>0</v>
      </c>
      <c r="K839" s="58">
        <v>0</v>
      </c>
      <c r="L839" s="58">
        <v>0</v>
      </c>
      <c r="M839" s="58">
        <v>0</v>
      </c>
      <c r="N839" s="58">
        <v>0</v>
      </c>
      <c r="O839" s="56" t="s">
        <v>1753</v>
      </c>
      <c r="Q839" s="56" t="s">
        <v>1752</v>
      </c>
    </row>
    <row r="840" spans="1:17">
      <c r="A840" s="57">
        <v>867</v>
      </c>
      <c r="B840" s="56" t="s">
        <v>3098</v>
      </c>
      <c r="C840" s="56" t="s">
        <v>3127</v>
      </c>
      <c r="D840" s="56" t="s">
        <v>1754</v>
      </c>
      <c r="E840" s="58"/>
      <c r="F840" s="58"/>
      <c r="G840" s="58"/>
      <c r="H840" s="58"/>
      <c r="I840" s="58">
        <v>0</v>
      </c>
      <c r="J840" s="58">
        <v>0</v>
      </c>
      <c r="K840" s="58">
        <v>0</v>
      </c>
      <c r="L840" s="58">
        <v>0</v>
      </c>
      <c r="M840" s="58">
        <v>0</v>
      </c>
      <c r="N840" s="58">
        <v>0</v>
      </c>
      <c r="O840" s="56" t="s">
        <v>1755</v>
      </c>
      <c r="Q840" s="56" t="s">
        <v>1754</v>
      </c>
    </row>
    <row r="841" spans="1:17">
      <c r="A841" s="57">
        <v>868</v>
      </c>
      <c r="B841" s="56" t="s">
        <v>3098</v>
      </c>
      <c r="C841" s="56" t="s">
        <v>3127</v>
      </c>
      <c r="D841" s="56" t="s">
        <v>1756</v>
      </c>
      <c r="E841" s="58"/>
      <c r="F841" s="58"/>
      <c r="G841" s="58"/>
      <c r="H841" s="58"/>
      <c r="I841" s="58">
        <v>0</v>
      </c>
      <c r="J841" s="58">
        <v>0</v>
      </c>
      <c r="K841" s="58">
        <v>0</v>
      </c>
      <c r="L841" s="58">
        <v>0</v>
      </c>
      <c r="M841" s="58">
        <v>0</v>
      </c>
      <c r="N841" s="58">
        <v>0</v>
      </c>
      <c r="O841" s="56" t="s">
        <v>1757</v>
      </c>
      <c r="Q841" s="56" t="s">
        <v>1756</v>
      </c>
    </row>
    <row r="842" spans="1:17">
      <c r="A842" s="57">
        <v>869</v>
      </c>
      <c r="B842" s="56" t="s">
        <v>3098</v>
      </c>
      <c r="C842" s="56" t="s">
        <v>3127</v>
      </c>
      <c r="D842" s="56" t="s">
        <v>1758</v>
      </c>
      <c r="E842" s="58"/>
      <c r="F842" s="58"/>
      <c r="G842" s="58"/>
      <c r="H842" s="58"/>
      <c r="I842" s="58">
        <v>0</v>
      </c>
      <c r="J842" s="58">
        <v>0</v>
      </c>
      <c r="K842" s="58">
        <v>0</v>
      </c>
      <c r="L842" s="58">
        <v>0</v>
      </c>
      <c r="M842" s="58">
        <v>0</v>
      </c>
      <c r="N842" s="58">
        <v>0</v>
      </c>
      <c r="O842" s="56" t="s">
        <v>1759</v>
      </c>
      <c r="Q842" s="56" t="s">
        <v>1758</v>
      </c>
    </row>
    <row r="843" spans="1:17">
      <c r="A843" s="57">
        <v>870</v>
      </c>
      <c r="B843" s="56" t="s">
        <v>3098</v>
      </c>
      <c r="C843" s="56" t="s">
        <v>3127</v>
      </c>
      <c r="D843" s="56" t="s">
        <v>1760</v>
      </c>
      <c r="E843" s="58"/>
      <c r="F843" s="58"/>
      <c r="G843" s="58"/>
      <c r="H843" s="58"/>
      <c r="I843" s="58">
        <v>0</v>
      </c>
      <c r="J843" s="58">
        <v>0</v>
      </c>
      <c r="K843" s="58">
        <v>0</v>
      </c>
      <c r="L843" s="58">
        <v>0</v>
      </c>
      <c r="M843" s="58">
        <v>0</v>
      </c>
      <c r="N843" s="58">
        <v>0</v>
      </c>
      <c r="O843" s="56" t="s">
        <v>836</v>
      </c>
      <c r="Q843" s="56" t="s">
        <v>1760</v>
      </c>
    </row>
    <row r="844" spans="1:17">
      <c r="A844" s="57">
        <v>871</v>
      </c>
      <c r="B844" s="56" t="s">
        <v>3098</v>
      </c>
      <c r="C844" s="56" t="s">
        <v>3127</v>
      </c>
      <c r="D844" s="56" t="s">
        <v>1761</v>
      </c>
      <c r="E844" s="58"/>
      <c r="F844" s="58"/>
      <c r="G844" s="58"/>
      <c r="H844" s="58"/>
      <c r="I844" s="58">
        <v>0</v>
      </c>
      <c r="J844" s="58">
        <v>0</v>
      </c>
      <c r="K844" s="58">
        <v>0</v>
      </c>
      <c r="L844" s="58">
        <v>0</v>
      </c>
      <c r="M844" s="58">
        <v>0</v>
      </c>
      <c r="N844" s="58">
        <v>0</v>
      </c>
      <c r="O844" s="56" t="s">
        <v>1762</v>
      </c>
      <c r="Q844" s="56" t="s">
        <v>1761</v>
      </c>
    </row>
    <row r="845" spans="1:17">
      <c r="A845" s="57">
        <v>872</v>
      </c>
      <c r="B845" s="56" t="s">
        <v>3098</v>
      </c>
      <c r="C845" s="56" t="s">
        <v>3127</v>
      </c>
      <c r="D845" s="56" t="s">
        <v>1763</v>
      </c>
      <c r="E845" s="58"/>
      <c r="F845" s="58"/>
      <c r="G845" s="58"/>
      <c r="H845" s="58"/>
      <c r="I845" s="58">
        <v>0</v>
      </c>
      <c r="J845" s="58">
        <v>0</v>
      </c>
      <c r="K845" s="58">
        <v>0</v>
      </c>
      <c r="L845" s="58">
        <v>0</v>
      </c>
      <c r="M845" s="58">
        <v>0</v>
      </c>
      <c r="N845" s="58">
        <v>0</v>
      </c>
      <c r="O845" s="56" t="s">
        <v>1764</v>
      </c>
      <c r="Q845" s="56" t="s">
        <v>1763</v>
      </c>
    </row>
    <row r="846" spans="1:17">
      <c r="A846" s="57">
        <v>873</v>
      </c>
      <c r="B846" s="56" t="s">
        <v>3098</v>
      </c>
      <c r="C846" s="56" t="s">
        <v>3127</v>
      </c>
      <c r="D846" s="56" t="s">
        <v>1765</v>
      </c>
      <c r="E846" s="58"/>
      <c r="F846" s="58"/>
      <c r="G846" s="58"/>
      <c r="H846" s="58"/>
      <c r="I846" s="58">
        <v>0</v>
      </c>
      <c r="J846" s="58">
        <v>0</v>
      </c>
      <c r="K846" s="58">
        <v>0</v>
      </c>
      <c r="L846" s="58">
        <v>0</v>
      </c>
      <c r="M846" s="58">
        <v>0</v>
      </c>
      <c r="N846" s="58">
        <v>0</v>
      </c>
      <c r="O846" s="56" t="s">
        <v>1766</v>
      </c>
      <c r="Q846" s="56" t="s">
        <v>1765</v>
      </c>
    </row>
    <row r="847" spans="1:17">
      <c r="A847" s="57">
        <v>874</v>
      </c>
      <c r="B847" s="56" t="s">
        <v>3098</v>
      </c>
      <c r="C847" s="56" t="s">
        <v>3127</v>
      </c>
      <c r="D847" s="56" t="s">
        <v>1767</v>
      </c>
      <c r="E847" s="58"/>
      <c r="F847" s="58"/>
      <c r="G847" s="58"/>
      <c r="H847" s="58"/>
      <c r="I847" s="58">
        <v>0</v>
      </c>
      <c r="J847" s="58">
        <v>0</v>
      </c>
      <c r="K847" s="58">
        <v>0</v>
      </c>
      <c r="L847" s="58">
        <v>0</v>
      </c>
      <c r="M847" s="58">
        <v>0</v>
      </c>
      <c r="N847" s="58">
        <v>0</v>
      </c>
      <c r="O847" s="56" t="s">
        <v>1768</v>
      </c>
      <c r="Q847" s="56" t="s">
        <v>1767</v>
      </c>
    </row>
    <row r="848" spans="1:17">
      <c r="A848" s="57">
        <v>875</v>
      </c>
      <c r="B848" s="56" t="s">
        <v>3098</v>
      </c>
      <c r="C848" s="56" t="s">
        <v>3127</v>
      </c>
      <c r="D848" s="56" t="s">
        <v>1769</v>
      </c>
      <c r="E848" s="58"/>
      <c r="F848" s="58"/>
      <c r="G848" s="58"/>
      <c r="H848" s="58"/>
      <c r="I848" s="58">
        <v>0</v>
      </c>
      <c r="J848" s="58">
        <v>0</v>
      </c>
      <c r="K848" s="58">
        <v>0</v>
      </c>
      <c r="L848" s="58">
        <v>0</v>
      </c>
      <c r="M848" s="58">
        <v>0</v>
      </c>
      <c r="N848" s="58">
        <v>0</v>
      </c>
      <c r="O848" s="56" t="s">
        <v>1770</v>
      </c>
      <c r="Q848" s="56" t="s">
        <v>1769</v>
      </c>
    </row>
    <row r="849" spans="1:17">
      <c r="A849" s="57">
        <v>876</v>
      </c>
      <c r="B849" s="56" t="s">
        <v>3098</v>
      </c>
      <c r="C849" s="56" t="s">
        <v>3127</v>
      </c>
      <c r="D849" s="56" t="s">
        <v>1771</v>
      </c>
      <c r="E849" s="58"/>
      <c r="F849" s="58"/>
      <c r="G849" s="58"/>
      <c r="H849" s="58"/>
      <c r="I849" s="58">
        <v>0</v>
      </c>
      <c r="J849" s="58">
        <v>0</v>
      </c>
      <c r="K849" s="58">
        <v>0</v>
      </c>
      <c r="L849" s="58">
        <v>0</v>
      </c>
      <c r="M849" s="58">
        <v>0</v>
      </c>
      <c r="N849" s="58">
        <v>0</v>
      </c>
      <c r="O849" s="56" t="s">
        <v>1772</v>
      </c>
      <c r="Q849" s="56" t="s">
        <v>1771</v>
      </c>
    </row>
    <row r="850" spans="1:17">
      <c r="A850" s="57">
        <v>877</v>
      </c>
      <c r="B850" s="56" t="s">
        <v>3098</v>
      </c>
      <c r="C850" s="56" t="s">
        <v>3127</v>
      </c>
      <c r="D850" s="56" t="s">
        <v>1773</v>
      </c>
      <c r="E850" s="58"/>
      <c r="F850" s="58"/>
      <c r="G850" s="58"/>
      <c r="H850" s="58"/>
      <c r="I850" s="58">
        <v>0</v>
      </c>
      <c r="J850" s="58">
        <v>0</v>
      </c>
      <c r="K850" s="58">
        <v>0</v>
      </c>
      <c r="L850" s="58">
        <v>0</v>
      </c>
      <c r="M850" s="58">
        <v>0</v>
      </c>
      <c r="N850" s="58">
        <v>0</v>
      </c>
      <c r="O850" s="56" t="s">
        <v>1774</v>
      </c>
      <c r="Q850" s="56" t="s">
        <v>1773</v>
      </c>
    </row>
    <row r="851" spans="1:17">
      <c r="A851" s="57">
        <v>878</v>
      </c>
      <c r="B851" s="56" t="s">
        <v>3098</v>
      </c>
      <c r="C851" s="56" t="s">
        <v>3127</v>
      </c>
      <c r="D851" s="56" t="s">
        <v>1775</v>
      </c>
      <c r="E851" s="58"/>
      <c r="F851" s="58"/>
      <c r="G851" s="58"/>
      <c r="H851" s="58"/>
      <c r="I851" s="58">
        <v>0</v>
      </c>
      <c r="J851" s="58">
        <v>0</v>
      </c>
      <c r="K851" s="58">
        <v>0</v>
      </c>
      <c r="L851" s="58">
        <v>0</v>
      </c>
      <c r="M851" s="58">
        <v>0</v>
      </c>
      <c r="N851" s="58">
        <v>0</v>
      </c>
      <c r="O851" s="56" t="s">
        <v>1776</v>
      </c>
      <c r="Q851" s="56" t="s">
        <v>1775</v>
      </c>
    </row>
    <row r="852" spans="1:17">
      <c r="A852" s="57">
        <v>879</v>
      </c>
      <c r="B852" s="56" t="s">
        <v>3098</v>
      </c>
      <c r="C852" s="56" t="s">
        <v>3127</v>
      </c>
      <c r="D852" s="56" t="s">
        <v>1777</v>
      </c>
      <c r="E852" s="58"/>
      <c r="F852" s="58"/>
      <c r="G852" s="58"/>
      <c r="H852" s="58"/>
      <c r="I852" s="58">
        <v>0</v>
      </c>
      <c r="J852" s="58">
        <v>0</v>
      </c>
      <c r="K852" s="58">
        <v>0</v>
      </c>
      <c r="L852" s="58">
        <v>0</v>
      </c>
      <c r="M852" s="58">
        <v>0</v>
      </c>
      <c r="N852" s="58">
        <v>0</v>
      </c>
      <c r="O852" s="56" t="s">
        <v>1778</v>
      </c>
      <c r="Q852" s="56" t="s">
        <v>1777</v>
      </c>
    </row>
    <row r="853" spans="1:17">
      <c r="A853" s="57">
        <v>880</v>
      </c>
      <c r="B853" s="56" t="s">
        <v>3098</v>
      </c>
      <c r="C853" s="56" t="s">
        <v>3127</v>
      </c>
      <c r="D853" s="56" t="s">
        <v>1779</v>
      </c>
      <c r="E853" s="58"/>
      <c r="F853" s="58"/>
      <c r="G853" s="58"/>
      <c r="H853" s="58"/>
      <c r="I853" s="58">
        <v>0</v>
      </c>
      <c r="J853" s="58">
        <v>0</v>
      </c>
      <c r="K853" s="58">
        <v>0</v>
      </c>
      <c r="L853" s="58">
        <v>0</v>
      </c>
      <c r="M853" s="58">
        <v>0</v>
      </c>
      <c r="N853" s="58">
        <v>0</v>
      </c>
      <c r="O853" s="56" t="s">
        <v>1780</v>
      </c>
      <c r="Q853" s="56" t="s">
        <v>1779</v>
      </c>
    </row>
    <row r="854" spans="1:17">
      <c r="A854" s="57">
        <v>881</v>
      </c>
      <c r="B854" s="56" t="s">
        <v>3098</v>
      </c>
      <c r="C854" s="56" t="s">
        <v>3127</v>
      </c>
      <c r="D854" s="56" t="s">
        <v>1781</v>
      </c>
      <c r="E854" s="58"/>
      <c r="F854" s="58"/>
      <c r="G854" s="58"/>
      <c r="H854" s="58"/>
      <c r="I854" s="58">
        <v>0</v>
      </c>
      <c r="J854" s="58">
        <v>0</v>
      </c>
      <c r="K854" s="58">
        <v>0</v>
      </c>
      <c r="L854" s="58">
        <v>0</v>
      </c>
      <c r="M854" s="58">
        <v>0</v>
      </c>
      <c r="N854" s="58">
        <v>0</v>
      </c>
      <c r="O854" s="56" t="s">
        <v>1782</v>
      </c>
      <c r="Q854" s="56" t="s">
        <v>1781</v>
      </c>
    </row>
    <row r="855" spans="1:17">
      <c r="A855" s="57">
        <v>882</v>
      </c>
      <c r="B855" s="56" t="s">
        <v>3098</v>
      </c>
      <c r="C855" s="56" t="s">
        <v>3127</v>
      </c>
      <c r="D855" s="56" t="s">
        <v>1783</v>
      </c>
      <c r="E855" s="58"/>
      <c r="F855" s="58"/>
      <c r="G855" s="58"/>
      <c r="H855" s="58"/>
      <c r="I855" s="58">
        <v>0</v>
      </c>
      <c r="J855" s="58">
        <v>0</v>
      </c>
      <c r="K855" s="58">
        <v>0</v>
      </c>
      <c r="L855" s="58">
        <v>0</v>
      </c>
      <c r="M855" s="58">
        <v>0</v>
      </c>
      <c r="N855" s="58">
        <v>0</v>
      </c>
      <c r="O855" s="56" t="s">
        <v>1784</v>
      </c>
      <c r="Q855" s="56" t="s">
        <v>1783</v>
      </c>
    </row>
    <row r="856" spans="1:17">
      <c r="A856" s="57">
        <v>883</v>
      </c>
      <c r="B856" s="56" t="s">
        <v>3098</v>
      </c>
      <c r="C856" s="56" t="s">
        <v>3127</v>
      </c>
      <c r="D856" s="56" t="s">
        <v>1785</v>
      </c>
      <c r="E856" s="58">
        <v>26</v>
      </c>
      <c r="F856" s="58">
        <v>3</v>
      </c>
      <c r="G856" s="58"/>
      <c r="H856" s="58"/>
      <c r="I856" s="58">
        <v>4304</v>
      </c>
      <c r="J856" s="58">
        <v>155</v>
      </c>
      <c r="K856" s="58">
        <v>0</v>
      </c>
      <c r="L856" s="58">
        <v>0</v>
      </c>
      <c r="M856" s="58">
        <v>0</v>
      </c>
      <c r="N856" s="58">
        <v>0</v>
      </c>
      <c r="O856" s="56" t="s">
        <v>1786</v>
      </c>
      <c r="Q856" s="56" t="s">
        <v>1785</v>
      </c>
    </row>
    <row r="857" spans="1:17">
      <c r="A857" s="57">
        <v>884</v>
      </c>
      <c r="B857" s="56" t="s">
        <v>3098</v>
      </c>
      <c r="C857" s="56" t="s">
        <v>3127</v>
      </c>
      <c r="D857" s="56" t="s">
        <v>1787</v>
      </c>
      <c r="E857" s="58"/>
      <c r="F857" s="58"/>
      <c r="G857" s="58"/>
      <c r="H857" s="58"/>
      <c r="I857" s="58">
        <v>0</v>
      </c>
      <c r="J857" s="58">
        <v>0</v>
      </c>
      <c r="K857" s="58">
        <v>0</v>
      </c>
      <c r="L857" s="58">
        <v>0</v>
      </c>
      <c r="M857" s="58">
        <v>0</v>
      </c>
      <c r="N857" s="58">
        <v>0</v>
      </c>
      <c r="O857" s="56" t="s">
        <v>177</v>
      </c>
      <c r="Q857" s="56" t="s">
        <v>1787</v>
      </c>
    </row>
    <row r="858" spans="1:17">
      <c r="A858" s="57">
        <v>885</v>
      </c>
      <c r="B858" s="56" t="s">
        <v>3098</v>
      </c>
      <c r="C858" s="56" t="s">
        <v>3127</v>
      </c>
      <c r="D858" s="56" t="s">
        <v>1788</v>
      </c>
      <c r="E858" s="58"/>
      <c r="F858" s="58"/>
      <c r="G858" s="58"/>
      <c r="H858" s="58"/>
      <c r="I858" s="58">
        <v>0</v>
      </c>
      <c r="J858" s="58">
        <v>0</v>
      </c>
      <c r="K858" s="58">
        <v>0</v>
      </c>
      <c r="L858" s="58">
        <v>0</v>
      </c>
      <c r="M858" s="58">
        <v>0</v>
      </c>
      <c r="N858" s="58">
        <v>0</v>
      </c>
      <c r="O858" s="56" t="s">
        <v>1789</v>
      </c>
      <c r="Q858" s="56" t="s">
        <v>1788</v>
      </c>
    </row>
    <row r="859" spans="1:17">
      <c r="A859" s="57">
        <v>886</v>
      </c>
      <c r="B859" s="56" t="s">
        <v>3098</v>
      </c>
      <c r="C859" s="56" t="s">
        <v>3127</v>
      </c>
      <c r="D859" s="56" t="s">
        <v>1790</v>
      </c>
      <c r="E859" s="58"/>
      <c r="F859" s="58"/>
      <c r="G859" s="58"/>
      <c r="H859" s="58"/>
      <c r="I859" s="58">
        <v>0</v>
      </c>
      <c r="J859" s="58">
        <v>0</v>
      </c>
      <c r="K859" s="58">
        <v>0</v>
      </c>
      <c r="L859" s="58">
        <v>0</v>
      </c>
      <c r="M859" s="58">
        <v>0</v>
      </c>
      <c r="N859" s="58">
        <v>0</v>
      </c>
      <c r="O859" s="56" t="s">
        <v>382</v>
      </c>
      <c r="Q859" s="56" t="s">
        <v>1790</v>
      </c>
    </row>
    <row r="860" spans="1:17">
      <c r="A860" s="57">
        <v>887</v>
      </c>
      <c r="B860" s="56" t="s">
        <v>3098</v>
      </c>
      <c r="C860" s="56" t="s">
        <v>3127</v>
      </c>
      <c r="D860" s="56" t="s">
        <v>1791</v>
      </c>
      <c r="E860" s="58"/>
      <c r="F860" s="58"/>
      <c r="G860" s="58"/>
      <c r="H860" s="58"/>
      <c r="I860" s="58">
        <v>0</v>
      </c>
      <c r="J860" s="58">
        <v>0</v>
      </c>
      <c r="K860" s="58">
        <v>0</v>
      </c>
      <c r="L860" s="58">
        <v>0</v>
      </c>
      <c r="M860" s="58">
        <v>0</v>
      </c>
      <c r="N860" s="58">
        <v>0</v>
      </c>
      <c r="O860" s="56" t="s">
        <v>1792</v>
      </c>
      <c r="Q860" s="56" t="s">
        <v>1791</v>
      </c>
    </row>
    <row r="861" spans="1:17">
      <c r="A861" s="57">
        <v>888</v>
      </c>
      <c r="B861" s="56" t="s">
        <v>3098</v>
      </c>
      <c r="C861" s="56" t="s">
        <v>3127</v>
      </c>
      <c r="D861" s="56" t="s">
        <v>1793</v>
      </c>
      <c r="E861" s="58"/>
      <c r="F861" s="58"/>
      <c r="G861" s="58"/>
      <c r="H861" s="58"/>
      <c r="I861" s="58">
        <v>0</v>
      </c>
      <c r="J861" s="58">
        <v>0</v>
      </c>
      <c r="K861" s="58">
        <v>0</v>
      </c>
      <c r="L861" s="58">
        <v>0</v>
      </c>
      <c r="M861" s="58">
        <v>0</v>
      </c>
      <c r="N861" s="58">
        <v>0</v>
      </c>
      <c r="O861" s="56" t="s">
        <v>1794</v>
      </c>
      <c r="Q861" s="56" t="s">
        <v>1793</v>
      </c>
    </row>
    <row r="862" spans="1:17">
      <c r="A862" s="57">
        <v>889</v>
      </c>
      <c r="B862" s="56" t="s">
        <v>3098</v>
      </c>
      <c r="C862" s="56" t="s">
        <v>3127</v>
      </c>
      <c r="D862" s="56" t="s">
        <v>1795</v>
      </c>
      <c r="E862" s="58"/>
      <c r="F862" s="58"/>
      <c r="G862" s="58"/>
      <c r="H862" s="58"/>
      <c r="I862" s="58">
        <v>0</v>
      </c>
      <c r="J862" s="58">
        <v>0</v>
      </c>
      <c r="K862" s="58">
        <v>0</v>
      </c>
      <c r="L862" s="58">
        <v>0</v>
      </c>
      <c r="M862" s="58">
        <v>0</v>
      </c>
      <c r="N862" s="58">
        <v>0</v>
      </c>
      <c r="O862" s="56" t="s">
        <v>1796</v>
      </c>
      <c r="Q862" s="56" t="s">
        <v>1795</v>
      </c>
    </row>
    <row r="863" spans="1:17">
      <c r="A863" s="57">
        <v>890</v>
      </c>
      <c r="B863" s="56" t="s">
        <v>3098</v>
      </c>
      <c r="C863" s="56" t="s">
        <v>3127</v>
      </c>
      <c r="D863" s="56" t="s">
        <v>1797</v>
      </c>
      <c r="E863" s="58"/>
      <c r="F863" s="58"/>
      <c r="G863" s="58"/>
      <c r="H863" s="58"/>
      <c r="I863" s="58">
        <v>0</v>
      </c>
      <c r="J863" s="58">
        <v>0</v>
      </c>
      <c r="K863" s="58">
        <v>0</v>
      </c>
      <c r="L863" s="58">
        <v>0</v>
      </c>
      <c r="M863" s="58">
        <v>0</v>
      </c>
      <c r="N863" s="58">
        <v>0</v>
      </c>
      <c r="O863" s="56" t="s">
        <v>1798</v>
      </c>
      <c r="Q863" s="56" t="s">
        <v>1797</v>
      </c>
    </row>
    <row r="864" spans="1:17">
      <c r="A864" s="57">
        <v>891</v>
      </c>
      <c r="B864" s="56" t="s">
        <v>3098</v>
      </c>
      <c r="C864" s="56" t="s">
        <v>3127</v>
      </c>
      <c r="D864" s="56" t="s">
        <v>1799</v>
      </c>
      <c r="E864" s="58"/>
      <c r="F864" s="58"/>
      <c r="G864" s="58"/>
      <c r="H864" s="58"/>
      <c r="I864" s="58">
        <v>0</v>
      </c>
      <c r="J864" s="58">
        <v>0</v>
      </c>
      <c r="K864" s="58">
        <v>0</v>
      </c>
      <c r="L864" s="58">
        <v>0</v>
      </c>
      <c r="M864" s="58">
        <v>0</v>
      </c>
      <c r="N864" s="58">
        <v>0</v>
      </c>
      <c r="O864" s="56" t="s">
        <v>1800</v>
      </c>
      <c r="Q864" s="56" t="s">
        <v>1799</v>
      </c>
    </row>
    <row r="865" spans="1:17">
      <c r="A865" s="57">
        <v>892</v>
      </c>
      <c r="B865" s="56" t="s">
        <v>3098</v>
      </c>
      <c r="C865" s="56" t="s">
        <v>3127</v>
      </c>
      <c r="D865" s="56" t="s">
        <v>1801</v>
      </c>
      <c r="E865" s="58"/>
      <c r="F865" s="58"/>
      <c r="G865" s="58"/>
      <c r="H865" s="58"/>
      <c r="I865" s="58">
        <v>0</v>
      </c>
      <c r="J865" s="58">
        <v>0</v>
      </c>
      <c r="K865" s="58">
        <v>0</v>
      </c>
      <c r="L865" s="58">
        <v>0</v>
      </c>
      <c r="M865" s="58">
        <v>0</v>
      </c>
      <c r="N865" s="58">
        <v>0</v>
      </c>
      <c r="O865" s="56" t="s">
        <v>1802</v>
      </c>
      <c r="Q865" s="56" t="s">
        <v>1801</v>
      </c>
    </row>
    <row r="866" spans="1:17">
      <c r="A866" s="57">
        <v>893</v>
      </c>
      <c r="B866" s="56" t="s">
        <v>3098</v>
      </c>
      <c r="C866" s="56" t="s">
        <v>3127</v>
      </c>
      <c r="D866" s="56" t="s">
        <v>1803</v>
      </c>
      <c r="E866" s="58"/>
      <c r="F866" s="58"/>
      <c r="G866" s="58"/>
      <c r="H866" s="58"/>
      <c r="I866" s="58">
        <v>0</v>
      </c>
      <c r="J866" s="58">
        <v>0</v>
      </c>
      <c r="K866" s="58">
        <v>0</v>
      </c>
      <c r="L866" s="58">
        <v>0</v>
      </c>
      <c r="M866" s="58">
        <v>0</v>
      </c>
      <c r="N866" s="58">
        <v>0</v>
      </c>
      <c r="O866" s="56" t="s">
        <v>1804</v>
      </c>
      <c r="Q866" s="56" t="s">
        <v>1803</v>
      </c>
    </row>
    <row r="867" spans="1:17">
      <c r="A867" s="57">
        <v>894</v>
      </c>
      <c r="B867" s="56" t="s">
        <v>3098</v>
      </c>
      <c r="C867" s="56" t="s">
        <v>3127</v>
      </c>
      <c r="D867" s="56" t="s">
        <v>1805</v>
      </c>
      <c r="E867" s="58"/>
      <c r="F867" s="58"/>
      <c r="G867" s="58"/>
      <c r="H867" s="58"/>
      <c r="I867" s="58">
        <v>0</v>
      </c>
      <c r="J867" s="58">
        <v>0</v>
      </c>
      <c r="K867" s="58">
        <v>0</v>
      </c>
      <c r="L867" s="58">
        <v>0</v>
      </c>
      <c r="M867" s="58">
        <v>0</v>
      </c>
      <c r="N867" s="58">
        <v>0</v>
      </c>
      <c r="O867" s="56" t="s">
        <v>1806</v>
      </c>
      <c r="Q867" s="56" t="s">
        <v>1805</v>
      </c>
    </row>
    <row r="868" spans="1:17">
      <c r="A868" s="57">
        <v>895</v>
      </c>
      <c r="B868" s="56" t="s">
        <v>3098</v>
      </c>
      <c r="C868" s="56" t="s">
        <v>3127</v>
      </c>
      <c r="D868" s="56" t="s">
        <v>1807</v>
      </c>
      <c r="E868" s="58"/>
      <c r="F868" s="58"/>
      <c r="G868" s="58"/>
      <c r="H868" s="58"/>
      <c r="I868" s="58">
        <v>0</v>
      </c>
      <c r="J868" s="58">
        <v>0</v>
      </c>
      <c r="K868" s="58">
        <v>0</v>
      </c>
      <c r="L868" s="58">
        <v>0</v>
      </c>
      <c r="M868" s="58">
        <v>0</v>
      </c>
      <c r="N868" s="58">
        <v>0</v>
      </c>
      <c r="O868" s="56" t="s">
        <v>1808</v>
      </c>
      <c r="Q868" s="56" t="s">
        <v>1807</v>
      </c>
    </row>
    <row r="869" spans="1:17">
      <c r="A869" s="57">
        <v>896</v>
      </c>
      <c r="B869" s="56" t="s">
        <v>3098</v>
      </c>
      <c r="C869" s="56" t="s">
        <v>3127</v>
      </c>
      <c r="D869" s="56" t="s">
        <v>1809</v>
      </c>
      <c r="E869" s="58"/>
      <c r="F869" s="58"/>
      <c r="G869" s="58"/>
      <c r="H869" s="58"/>
      <c r="I869" s="58">
        <v>0</v>
      </c>
      <c r="J869" s="58">
        <v>0</v>
      </c>
      <c r="K869" s="58">
        <v>0</v>
      </c>
      <c r="L869" s="58">
        <v>0</v>
      </c>
      <c r="M869" s="58">
        <v>0</v>
      </c>
      <c r="N869" s="58">
        <v>0</v>
      </c>
      <c r="O869" s="56" t="s">
        <v>1810</v>
      </c>
      <c r="Q869" s="56" t="s">
        <v>1809</v>
      </c>
    </row>
    <row r="870" spans="1:17">
      <c r="A870" s="57">
        <v>897</v>
      </c>
      <c r="B870" s="56" t="s">
        <v>3098</v>
      </c>
      <c r="C870" s="56" t="s">
        <v>3127</v>
      </c>
      <c r="D870" s="56" t="s">
        <v>1811</v>
      </c>
      <c r="E870" s="58"/>
      <c r="F870" s="58"/>
      <c r="G870" s="58"/>
      <c r="H870" s="58"/>
      <c r="I870" s="58">
        <v>0</v>
      </c>
      <c r="J870" s="58">
        <v>0</v>
      </c>
      <c r="K870" s="58">
        <v>0</v>
      </c>
      <c r="L870" s="58">
        <v>0</v>
      </c>
      <c r="M870" s="58">
        <v>0</v>
      </c>
      <c r="N870" s="58">
        <v>0</v>
      </c>
      <c r="O870" s="56" t="s">
        <v>1812</v>
      </c>
      <c r="Q870" s="56" t="s">
        <v>1811</v>
      </c>
    </row>
    <row r="871" spans="1:17">
      <c r="A871" s="57">
        <v>898</v>
      </c>
      <c r="B871" s="56" t="s">
        <v>3098</v>
      </c>
      <c r="C871" s="56" t="s">
        <v>3127</v>
      </c>
      <c r="D871" s="56" t="s">
        <v>1813</v>
      </c>
      <c r="E871" s="58"/>
      <c r="F871" s="58"/>
      <c r="G871" s="58"/>
      <c r="H871" s="58"/>
      <c r="I871" s="58">
        <v>0</v>
      </c>
      <c r="J871" s="58">
        <v>0</v>
      </c>
      <c r="K871" s="58">
        <v>0</v>
      </c>
      <c r="L871" s="58">
        <v>0</v>
      </c>
      <c r="M871" s="58">
        <v>0</v>
      </c>
      <c r="N871" s="58">
        <v>0</v>
      </c>
      <c r="O871" s="56" t="s">
        <v>1814</v>
      </c>
      <c r="Q871" s="56" t="s">
        <v>1813</v>
      </c>
    </row>
    <row r="872" spans="1:17">
      <c r="A872" s="57">
        <v>899</v>
      </c>
      <c r="B872" s="56" t="s">
        <v>3098</v>
      </c>
      <c r="C872" s="56" t="s">
        <v>3127</v>
      </c>
      <c r="D872" s="56" t="s">
        <v>1815</v>
      </c>
      <c r="E872" s="58"/>
      <c r="F872" s="58"/>
      <c r="G872" s="58"/>
      <c r="H872" s="58"/>
      <c r="I872" s="58">
        <v>0</v>
      </c>
      <c r="J872" s="58">
        <v>0</v>
      </c>
      <c r="K872" s="58">
        <v>0</v>
      </c>
      <c r="L872" s="58">
        <v>0</v>
      </c>
      <c r="M872" s="58">
        <v>0</v>
      </c>
      <c r="N872" s="58">
        <v>0</v>
      </c>
      <c r="O872" s="56" t="s">
        <v>1816</v>
      </c>
      <c r="Q872" s="56" t="s">
        <v>1815</v>
      </c>
    </row>
    <row r="873" spans="1:17">
      <c r="A873" s="57">
        <v>900</v>
      </c>
      <c r="B873" s="56" t="s">
        <v>3098</v>
      </c>
      <c r="C873" s="56" t="s">
        <v>3127</v>
      </c>
      <c r="D873" s="56" t="s">
        <v>1817</v>
      </c>
      <c r="E873" s="58"/>
      <c r="F873" s="58"/>
      <c r="G873" s="58"/>
      <c r="H873" s="58"/>
      <c r="I873" s="58">
        <v>0</v>
      </c>
      <c r="J873" s="58">
        <v>0</v>
      </c>
      <c r="K873" s="58">
        <v>0</v>
      </c>
      <c r="L873" s="58">
        <v>0</v>
      </c>
      <c r="M873" s="58">
        <v>0</v>
      </c>
      <c r="N873" s="58">
        <v>0</v>
      </c>
      <c r="O873" s="56" t="s">
        <v>1818</v>
      </c>
      <c r="Q873" s="56" t="s">
        <v>1817</v>
      </c>
    </row>
    <row r="874" spans="1:17">
      <c r="A874" s="57">
        <v>901</v>
      </c>
      <c r="B874" s="56" t="s">
        <v>3098</v>
      </c>
      <c r="C874" s="56" t="s">
        <v>3127</v>
      </c>
      <c r="D874" s="56" t="s">
        <v>1819</v>
      </c>
      <c r="E874" s="58"/>
      <c r="F874" s="58"/>
      <c r="G874" s="58"/>
      <c r="H874" s="58"/>
      <c r="I874" s="58">
        <v>0</v>
      </c>
      <c r="J874" s="58">
        <v>0</v>
      </c>
      <c r="K874" s="58">
        <v>0</v>
      </c>
      <c r="L874" s="58">
        <v>0</v>
      </c>
      <c r="M874" s="58">
        <v>0</v>
      </c>
      <c r="N874" s="58">
        <v>0</v>
      </c>
      <c r="O874" s="56" t="s">
        <v>1820</v>
      </c>
      <c r="Q874" s="56" t="s">
        <v>1819</v>
      </c>
    </row>
    <row r="875" spans="1:17">
      <c r="A875" s="57">
        <v>902</v>
      </c>
      <c r="B875" s="56" t="s">
        <v>3098</v>
      </c>
      <c r="C875" s="56" t="s">
        <v>3127</v>
      </c>
      <c r="D875" s="56" t="s">
        <v>1821</v>
      </c>
      <c r="E875" s="58"/>
      <c r="F875" s="58"/>
      <c r="G875" s="58"/>
      <c r="H875" s="58"/>
      <c r="I875" s="58">
        <v>0</v>
      </c>
      <c r="J875" s="58">
        <v>0</v>
      </c>
      <c r="K875" s="58">
        <v>0</v>
      </c>
      <c r="L875" s="58">
        <v>0</v>
      </c>
      <c r="M875" s="58">
        <v>0</v>
      </c>
      <c r="N875" s="58">
        <v>0</v>
      </c>
      <c r="O875" s="56" t="s">
        <v>1822</v>
      </c>
      <c r="Q875" s="56" t="s">
        <v>1821</v>
      </c>
    </row>
    <row r="876" spans="1:17">
      <c r="A876" s="57">
        <v>903</v>
      </c>
      <c r="B876" s="56" t="s">
        <v>3098</v>
      </c>
      <c r="C876" s="56" t="s">
        <v>3127</v>
      </c>
      <c r="D876" s="56" t="s">
        <v>1823</v>
      </c>
      <c r="E876" s="58"/>
      <c r="F876" s="58"/>
      <c r="G876" s="58"/>
      <c r="H876" s="58"/>
      <c r="I876" s="58">
        <v>0</v>
      </c>
      <c r="J876" s="58">
        <v>0</v>
      </c>
      <c r="K876" s="58">
        <v>0</v>
      </c>
      <c r="L876" s="58">
        <v>0</v>
      </c>
      <c r="M876" s="58">
        <v>0</v>
      </c>
      <c r="N876" s="58">
        <v>0</v>
      </c>
      <c r="O876" s="56" t="s">
        <v>1824</v>
      </c>
      <c r="Q876" s="56" t="s">
        <v>1823</v>
      </c>
    </row>
    <row r="877" spans="1:17">
      <c r="A877" s="57">
        <v>904</v>
      </c>
      <c r="B877" s="56" t="s">
        <v>3098</v>
      </c>
      <c r="C877" s="56" t="s">
        <v>3127</v>
      </c>
      <c r="D877" s="56" t="s">
        <v>1825</v>
      </c>
      <c r="E877" s="58"/>
      <c r="F877" s="58"/>
      <c r="G877" s="58"/>
      <c r="H877" s="58"/>
      <c r="I877" s="58">
        <v>0</v>
      </c>
      <c r="J877" s="58">
        <v>0</v>
      </c>
      <c r="K877" s="58">
        <v>0</v>
      </c>
      <c r="L877" s="58">
        <v>0</v>
      </c>
      <c r="M877" s="58">
        <v>0</v>
      </c>
      <c r="N877" s="58">
        <v>0</v>
      </c>
      <c r="O877" s="56" t="s">
        <v>1826</v>
      </c>
      <c r="Q877" s="56" t="s">
        <v>1825</v>
      </c>
    </row>
    <row r="878" spans="1:17">
      <c r="A878" s="57">
        <v>905</v>
      </c>
      <c r="B878" s="56" t="s">
        <v>3098</v>
      </c>
      <c r="C878" s="56" t="s">
        <v>3127</v>
      </c>
      <c r="D878" s="56" t="s">
        <v>1827</v>
      </c>
      <c r="E878" s="58"/>
      <c r="F878" s="58"/>
      <c r="G878" s="58"/>
      <c r="H878" s="58"/>
      <c r="I878" s="58">
        <v>0</v>
      </c>
      <c r="J878" s="58">
        <v>0</v>
      </c>
      <c r="K878" s="58">
        <v>0</v>
      </c>
      <c r="L878" s="58">
        <v>0</v>
      </c>
      <c r="M878" s="58">
        <v>0</v>
      </c>
      <c r="N878" s="58">
        <v>0</v>
      </c>
      <c r="O878" s="56" t="s">
        <v>1828</v>
      </c>
      <c r="Q878" s="56" t="s">
        <v>1827</v>
      </c>
    </row>
    <row r="879" spans="1:17">
      <c r="A879" s="57">
        <v>906</v>
      </c>
      <c r="B879" s="56" t="s">
        <v>3098</v>
      </c>
      <c r="C879" s="56" t="s">
        <v>3127</v>
      </c>
      <c r="D879" s="56" t="s">
        <v>1829</v>
      </c>
      <c r="E879" s="58"/>
      <c r="F879" s="58"/>
      <c r="G879" s="58"/>
      <c r="H879" s="58"/>
      <c r="I879" s="58">
        <v>0</v>
      </c>
      <c r="J879" s="58">
        <v>0</v>
      </c>
      <c r="K879" s="58">
        <v>0</v>
      </c>
      <c r="L879" s="58">
        <v>0</v>
      </c>
      <c r="M879" s="58">
        <v>0</v>
      </c>
      <c r="N879" s="58">
        <v>0</v>
      </c>
      <c r="O879" s="56" t="s">
        <v>1830</v>
      </c>
      <c r="Q879" s="56" t="s">
        <v>1829</v>
      </c>
    </row>
    <row r="880" spans="1:17">
      <c r="A880" s="57">
        <v>907</v>
      </c>
      <c r="B880" s="56" t="s">
        <v>3098</v>
      </c>
      <c r="C880" s="56" t="s">
        <v>3127</v>
      </c>
      <c r="D880" s="56" t="s">
        <v>1831</v>
      </c>
      <c r="E880" s="58"/>
      <c r="F880" s="58"/>
      <c r="G880" s="58"/>
      <c r="H880" s="58"/>
      <c r="I880" s="58">
        <v>0</v>
      </c>
      <c r="J880" s="58">
        <v>0</v>
      </c>
      <c r="K880" s="58">
        <v>0</v>
      </c>
      <c r="L880" s="58">
        <v>0</v>
      </c>
      <c r="M880" s="58">
        <v>0</v>
      </c>
      <c r="N880" s="58">
        <v>0</v>
      </c>
      <c r="O880" s="56" t="s">
        <v>1832</v>
      </c>
      <c r="Q880" s="56" t="s">
        <v>1831</v>
      </c>
    </row>
    <row r="881" spans="1:17">
      <c r="A881" s="57">
        <v>908</v>
      </c>
      <c r="B881" s="56" t="s">
        <v>3098</v>
      </c>
      <c r="C881" s="56" t="s">
        <v>3127</v>
      </c>
      <c r="D881" s="56" t="s">
        <v>1833</v>
      </c>
      <c r="E881" s="58"/>
      <c r="F881" s="58"/>
      <c r="G881" s="58"/>
      <c r="H881" s="58"/>
      <c r="I881" s="58">
        <v>0</v>
      </c>
      <c r="J881" s="58">
        <v>0</v>
      </c>
      <c r="K881" s="58">
        <v>0</v>
      </c>
      <c r="L881" s="58">
        <v>0</v>
      </c>
      <c r="M881" s="58">
        <v>0</v>
      </c>
      <c r="N881" s="58">
        <v>0</v>
      </c>
      <c r="O881" s="56" t="s">
        <v>1834</v>
      </c>
      <c r="Q881" s="56" t="s">
        <v>1833</v>
      </c>
    </row>
    <row r="882" spans="1:17">
      <c r="A882" s="57">
        <v>909</v>
      </c>
      <c r="B882" s="56" t="s">
        <v>3098</v>
      </c>
      <c r="C882" s="56" t="s">
        <v>3127</v>
      </c>
      <c r="D882" s="56" t="s">
        <v>1835</v>
      </c>
      <c r="E882" s="58"/>
      <c r="F882" s="58"/>
      <c r="G882" s="58"/>
      <c r="H882" s="58"/>
      <c r="I882" s="58">
        <v>0</v>
      </c>
      <c r="J882" s="58">
        <v>0</v>
      </c>
      <c r="K882" s="58">
        <v>0</v>
      </c>
      <c r="L882" s="58">
        <v>0</v>
      </c>
      <c r="M882" s="58">
        <v>0</v>
      </c>
      <c r="N882" s="58">
        <v>0</v>
      </c>
      <c r="O882" s="56" t="s">
        <v>1836</v>
      </c>
      <c r="Q882" s="56" t="s">
        <v>1835</v>
      </c>
    </row>
    <row r="883" spans="1:17">
      <c r="A883" s="57">
        <v>910</v>
      </c>
      <c r="B883" s="56" t="s">
        <v>3098</v>
      </c>
      <c r="C883" s="56" t="s">
        <v>3127</v>
      </c>
      <c r="D883" s="56" t="s">
        <v>1837</v>
      </c>
      <c r="E883" s="58"/>
      <c r="F883" s="58"/>
      <c r="G883" s="58"/>
      <c r="H883" s="58"/>
      <c r="I883" s="58">
        <v>0</v>
      </c>
      <c r="J883" s="58">
        <v>0</v>
      </c>
      <c r="K883" s="58">
        <v>0</v>
      </c>
      <c r="L883" s="58">
        <v>0</v>
      </c>
      <c r="M883" s="58">
        <v>0</v>
      </c>
      <c r="N883" s="58">
        <v>0</v>
      </c>
      <c r="O883" s="56" t="s">
        <v>1838</v>
      </c>
      <c r="Q883" s="56" t="s">
        <v>1837</v>
      </c>
    </row>
    <row r="884" spans="1:17">
      <c r="A884" s="57">
        <v>912</v>
      </c>
      <c r="B884" s="56" t="s">
        <v>3097</v>
      </c>
      <c r="C884" s="56" t="s">
        <v>3128</v>
      </c>
      <c r="D884" s="56" t="s">
        <v>1842</v>
      </c>
      <c r="E884" s="58"/>
      <c r="F884" s="58"/>
      <c r="G884" s="58"/>
      <c r="H884" s="58"/>
      <c r="I884" s="58">
        <v>4795</v>
      </c>
      <c r="J884" s="58">
        <v>238</v>
      </c>
      <c r="K884" s="58"/>
      <c r="L884" s="58"/>
      <c r="M884" s="58">
        <v>1247</v>
      </c>
      <c r="N884" s="58">
        <v>29</v>
      </c>
      <c r="O884" s="56" t="s">
        <v>1843</v>
      </c>
      <c r="Q884" s="56" t="s">
        <v>1842</v>
      </c>
    </row>
    <row r="885" spans="1:17">
      <c r="A885" s="57">
        <v>914</v>
      </c>
      <c r="B885" s="56" t="s">
        <v>3098</v>
      </c>
      <c r="C885" s="56" t="s">
        <v>3128</v>
      </c>
      <c r="D885" s="56" t="s">
        <v>1846</v>
      </c>
      <c r="E885" s="58"/>
      <c r="F885" s="58"/>
      <c r="G885" s="58"/>
      <c r="H885" s="58"/>
      <c r="I885" s="58">
        <v>0</v>
      </c>
      <c r="J885" s="58">
        <v>0</v>
      </c>
      <c r="K885" s="58">
        <v>0</v>
      </c>
      <c r="L885" s="58">
        <v>0</v>
      </c>
      <c r="M885" s="81">
        <v>0</v>
      </c>
      <c r="N885" s="58">
        <v>0</v>
      </c>
      <c r="O885" s="56" t="s">
        <v>1847</v>
      </c>
      <c r="Q885" s="56" t="s">
        <v>1846</v>
      </c>
    </row>
    <row r="886" spans="1:17">
      <c r="A886" s="57">
        <v>915</v>
      </c>
      <c r="B886" s="56" t="s">
        <v>3098</v>
      </c>
      <c r="C886" s="56" t="s">
        <v>3128</v>
      </c>
      <c r="D886" s="56" t="s">
        <v>1848</v>
      </c>
      <c r="E886" s="58"/>
      <c r="F886" s="58"/>
      <c r="G886" s="58"/>
      <c r="H886" s="58"/>
      <c r="I886" s="58">
        <v>0</v>
      </c>
      <c r="J886" s="58">
        <v>0</v>
      </c>
      <c r="K886" s="58">
        <v>0</v>
      </c>
      <c r="L886" s="58">
        <v>0</v>
      </c>
      <c r="M886" s="58">
        <v>0</v>
      </c>
      <c r="N886" s="58">
        <v>0</v>
      </c>
      <c r="O886" s="56" t="s">
        <v>1849</v>
      </c>
      <c r="Q886" s="56" t="s">
        <v>1848</v>
      </c>
    </row>
    <row r="887" spans="1:17">
      <c r="A887" s="57">
        <v>916</v>
      </c>
      <c r="B887" s="56" t="s">
        <v>3098</v>
      </c>
      <c r="C887" s="56" t="s">
        <v>3128</v>
      </c>
      <c r="D887" s="56" t="s">
        <v>1850</v>
      </c>
      <c r="E887" s="58"/>
      <c r="F887" s="58"/>
      <c r="G887" s="58"/>
      <c r="H887" s="58"/>
      <c r="I887" s="58">
        <v>0</v>
      </c>
      <c r="J887" s="58">
        <v>0</v>
      </c>
      <c r="K887" s="58">
        <v>0</v>
      </c>
      <c r="L887" s="58">
        <v>0</v>
      </c>
      <c r="M887" s="58">
        <v>0</v>
      </c>
      <c r="N887" s="58">
        <v>0</v>
      </c>
      <c r="O887" s="56" t="s">
        <v>1851</v>
      </c>
      <c r="Q887" s="56" t="s">
        <v>1850</v>
      </c>
    </row>
    <row r="888" spans="1:17">
      <c r="A888" s="57">
        <v>917</v>
      </c>
      <c r="B888" s="56" t="s">
        <v>3098</v>
      </c>
      <c r="C888" s="56" t="s">
        <v>3128</v>
      </c>
      <c r="D888" s="56" t="s">
        <v>1852</v>
      </c>
      <c r="E888" s="58"/>
      <c r="F888" s="58"/>
      <c r="G888" s="58"/>
      <c r="H888" s="58"/>
      <c r="I888" s="58">
        <v>0</v>
      </c>
      <c r="J888" s="58">
        <v>0</v>
      </c>
      <c r="K888" s="58">
        <v>0</v>
      </c>
      <c r="L888" s="58">
        <v>0</v>
      </c>
      <c r="M888" s="58">
        <v>0</v>
      </c>
      <c r="N888" s="58">
        <v>0</v>
      </c>
      <c r="O888" s="56" t="s">
        <v>1853</v>
      </c>
      <c r="Q888" s="56" t="s">
        <v>1852</v>
      </c>
    </row>
    <row r="889" spans="1:17">
      <c r="A889" s="57">
        <v>918</v>
      </c>
      <c r="B889" s="56" t="s">
        <v>3098</v>
      </c>
      <c r="C889" s="56" t="s">
        <v>3128</v>
      </c>
      <c r="D889" s="56" t="s">
        <v>1854</v>
      </c>
      <c r="E889" s="58"/>
      <c r="F889" s="58"/>
      <c r="G889" s="58"/>
      <c r="H889" s="58"/>
      <c r="I889" s="58">
        <v>0</v>
      </c>
      <c r="J889" s="58">
        <v>0</v>
      </c>
      <c r="K889" s="58">
        <v>0</v>
      </c>
      <c r="L889" s="58">
        <v>0</v>
      </c>
      <c r="M889" s="58">
        <v>0</v>
      </c>
      <c r="N889" s="58">
        <v>0</v>
      </c>
      <c r="O889" s="56" t="s">
        <v>382</v>
      </c>
      <c r="Q889" s="56" t="s">
        <v>1854</v>
      </c>
    </row>
    <row r="890" spans="1:17">
      <c r="A890" s="57">
        <v>919</v>
      </c>
      <c r="B890" s="56" t="s">
        <v>3098</v>
      </c>
      <c r="C890" s="56" t="s">
        <v>3128</v>
      </c>
      <c r="D890" s="56" t="s">
        <v>1855</v>
      </c>
      <c r="E890" s="58"/>
      <c r="F890" s="58"/>
      <c r="G890" s="58"/>
      <c r="H890" s="58"/>
      <c r="I890" s="58">
        <v>0</v>
      </c>
      <c r="J890" s="58">
        <v>0</v>
      </c>
      <c r="K890" s="58">
        <v>0</v>
      </c>
      <c r="L890" s="58">
        <v>0</v>
      </c>
      <c r="M890" s="58">
        <v>0</v>
      </c>
      <c r="N890" s="58">
        <v>0</v>
      </c>
      <c r="O890" s="56" t="s">
        <v>1856</v>
      </c>
      <c r="Q890" s="56" t="s">
        <v>1855</v>
      </c>
    </row>
    <row r="891" spans="1:17">
      <c r="A891" s="57">
        <v>920</v>
      </c>
      <c r="B891" s="56" t="s">
        <v>3098</v>
      </c>
      <c r="C891" s="56" t="s">
        <v>3128</v>
      </c>
      <c r="D891" s="56" t="s">
        <v>1857</v>
      </c>
      <c r="E891" s="58"/>
      <c r="F891" s="58"/>
      <c r="G891" s="58"/>
      <c r="H891" s="58"/>
      <c r="I891" s="58">
        <v>0</v>
      </c>
      <c r="J891" s="58">
        <v>0</v>
      </c>
      <c r="K891" s="58">
        <v>0</v>
      </c>
      <c r="L891" s="58">
        <v>0</v>
      </c>
      <c r="M891" s="58">
        <v>0</v>
      </c>
      <c r="N891" s="58">
        <v>0</v>
      </c>
      <c r="O891" s="56" t="s">
        <v>1858</v>
      </c>
      <c r="Q891" s="56" t="s">
        <v>1857</v>
      </c>
    </row>
    <row r="892" spans="1:17">
      <c r="A892" s="57">
        <v>921</v>
      </c>
      <c r="B892" s="56" t="s">
        <v>3098</v>
      </c>
      <c r="C892" s="56" t="s">
        <v>3128</v>
      </c>
      <c r="D892" s="56" t="s">
        <v>1859</v>
      </c>
      <c r="E892" s="58"/>
      <c r="F892" s="58"/>
      <c r="G892" s="58"/>
      <c r="H892" s="58"/>
      <c r="I892" s="58">
        <v>0</v>
      </c>
      <c r="J892" s="58">
        <v>0</v>
      </c>
      <c r="K892" s="58">
        <v>0</v>
      </c>
      <c r="L892" s="58">
        <v>0</v>
      </c>
      <c r="M892" s="58">
        <v>0</v>
      </c>
      <c r="N892" s="58">
        <v>0</v>
      </c>
      <c r="O892" s="56" t="s">
        <v>1860</v>
      </c>
      <c r="Q892" s="56" t="s">
        <v>1859</v>
      </c>
    </row>
    <row r="893" spans="1:17">
      <c r="A893" s="57">
        <v>922</v>
      </c>
      <c r="B893" s="56" t="s">
        <v>3098</v>
      </c>
      <c r="C893" s="56" t="s">
        <v>3128</v>
      </c>
      <c r="D893" s="56" t="s">
        <v>1861</v>
      </c>
      <c r="E893" s="58"/>
      <c r="F893" s="58"/>
      <c r="G893" s="58"/>
      <c r="H893" s="58"/>
      <c r="I893" s="58">
        <v>0</v>
      </c>
      <c r="J893" s="58">
        <v>0</v>
      </c>
      <c r="K893" s="58">
        <v>0</v>
      </c>
      <c r="L893" s="58">
        <v>0</v>
      </c>
      <c r="M893" s="58">
        <v>0</v>
      </c>
      <c r="N893" s="58">
        <v>0</v>
      </c>
      <c r="O893" s="56" t="s">
        <v>1862</v>
      </c>
      <c r="Q893" s="56" t="s">
        <v>1861</v>
      </c>
    </row>
    <row r="894" spans="1:17">
      <c r="A894" s="57">
        <v>923</v>
      </c>
      <c r="B894" s="56" t="s">
        <v>3098</v>
      </c>
      <c r="C894" s="56" t="s">
        <v>3128</v>
      </c>
      <c r="D894" s="56" t="s">
        <v>1863</v>
      </c>
      <c r="E894" s="58"/>
      <c r="F894" s="58"/>
      <c r="G894" s="58"/>
      <c r="H894" s="58"/>
      <c r="I894" s="58">
        <v>0</v>
      </c>
      <c r="J894" s="58">
        <v>0</v>
      </c>
      <c r="K894" s="58">
        <v>0</v>
      </c>
      <c r="L894" s="58">
        <v>0</v>
      </c>
      <c r="M894" s="58">
        <v>0</v>
      </c>
      <c r="N894" s="58">
        <v>0</v>
      </c>
      <c r="O894" s="56" t="s">
        <v>1864</v>
      </c>
      <c r="Q894" s="56" t="s">
        <v>1863</v>
      </c>
    </row>
    <row r="895" spans="1:17">
      <c r="A895" s="57">
        <v>924</v>
      </c>
      <c r="B895" s="56" t="s">
        <v>3098</v>
      </c>
      <c r="C895" s="56" t="s">
        <v>3128</v>
      </c>
      <c r="D895" s="56" t="s">
        <v>1865</v>
      </c>
      <c r="E895" s="58"/>
      <c r="F895" s="58"/>
      <c r="G895" s="58"/>
      <c r="H895" s="58"/>
      <c r="I895" s="58">
        <v>0</v>
      </c>
      <c r="J895" s="58">
        <v>0</v>
      </c>
      <c r="K895" s="58">
        <v>0</v>
      </c>
      <c r="L895" s="58">
        <v>0</v>
      </c>
      <c r="M895" s="58">
        <v>0</v>
      </c>
      <c r="N895" s="58">
        <v>0</v>
      </c>
      <c r="O895" s="56" t="s">
        <v>1866</v>
      </c>
      <c r="Q895" s="56" t="s">
        <v>1865</v>
      </c>
    </row>
    <row r="896" spans="1:17">
      <c r="A896" s="57">
        <v>925</v>
      </c>
      <c r="B896" s="56" t="s">
        <v>3098</v>
      </c>
      <c r="C896" s="56" t="s">
        <v>3128</v>
      </c>
      <c r="D896" s="56" t="s">
        <v>1867</v>
      </c>
      <c r="E896" s="58"/>
      <c r="F896" s="58"/>
      <c r="G896" s="58"/>
      <c r="H896" s="58"/>
      <c r="I896" s="58">
        <v>0</v>
      </c>
      <c r="J896" s="58">
        <v>0</v>
      </c>
      <c r="K896" s="58">
        <v>0</v>
      </c>
      <c r="L896" s="58">
        <v>0</v>
      </c>
      <c r="M896" s="58">
        <v>0</v>
      </c>
      <c r="N896" s="58">
        <v>0</v>
      </c>
      <c r="O896" s="56" t="s">
        <v>1868</v>
      </c>
      <c r="Q896" s="56" t="s">
        <v>1867</v>
      </c>
    </row>
    <row r="897" spans="1:17">
      <c r="A897" s="57">
        <v>926</v>
      </c>
      <c r="B897" s="56" t="s">
        <v>3098</v>
      </c>
      <c r="C897" s="56" t="s">
        <v>3128</v>
      </c>
      <c r="D897" s="56" t="s">
        <v>1869</v>
      </c>
      <c r="E897" s="58"/>
      <c r="F897" s="58"/>
      <c r="G897" s="58"/>
      <c r="H897" s="58"/>
      <c r="I897" s="58">
        <v>0</v>
      </c>
      <c r="J897" s="58">
        <v>0</v>
      </c>
      <c r="K897" s="58">
        <v>0</v>
      </c>
      <c r="L897" s="58">
        <v>0</v>
      </c>
      <c r="M897" s="58">
        <v>0</v>
      </c>
      <c r="N897" s="58">
        <v>0</v>
      </c>
      <c r="O897" s="56" t="s">
        <v>1870</v>
      </c>
      <c r="Q897" s="56" t="s">
        <v>1869</v>
      </c>
    </row>
    <row r="898" spans="1:17">
      <c r="A898" s="57">
        <v>927</v>
      </c>
      <c r="B898" s="56" t="s">
        <v>3098</v>
      </c>
      <c r="C898" s="56" t="s">
        <v>3128</v>
      </c>
      <c r="D898" s="56" t="s">
        <v>1871</v>
      </c>
      <c r="E898" s="58"/>
      <c r="F898" s="58"/>
      <c r="G898" s="58"/>
      <c r="H898" s="58"/>
      <c r="I898" s="58">
        <v>0</v>
      </c>
      <c r="J898" s="58">
        <v>0</v>
      </c>
      <c r="K898" s="58">
        <v>0</v>
      </c>
      <c r="L898" s="58">
        <v>0</v>
      </c>
      <c r="M898" s="58">
        <v>0</v>
      </c>
      <c r="N898" s="58">
        <v>0</v>
      </c>
      <c r="O898" s="56" t="s">
        <v>1872</v>
      </c>
      <c r="Q898" s="56" t="s">
        <v>1871</v>
      </c>
    </row>
    <row r="899" spans="1:17">
      <c r="A899" s="57">
        <v>928</v>
      </c>
      <c r="B899" s="56" t="s">
        <v>3098</v>
      </c>
      <c r="C899" s="56" t="s">
        <v>3128</v>
      </c>
      <c r="D899" s="56" t="s">
        <v>1873</v>
      </c>
      <c r="E899" s="58"/>
      <c r="F899" s="58"/>
      <c r="G899" s="58"/>
      <c r="H899" s="58"/>
      <c r="I899" s="58">
        <v>0</v>
      </c>
      <c r="J899" s="58">
        <v>0</v>
      </c>
      <c r="K899" s="58">
        <v>0</v>
      </c>
      <c r="L899" s="58">
        <v>0</v>
      </c>
      <c r="M899" s="58">
        <v>0</v>
      </c>
      <c r="N899" s="58">
        <v>0</v>
      </c>
      <c r="O899" s="56" t="s">
        <v>1874</v>
      </c>
      <c r="Q899" s="56" t="s">
        <v>1873</v>
      </c>
    </row>
    <row r="900" spans="1:17">
      <c r="A900" s="57">
        <v>929</v>
      </c>
      <c r="B900" s="56" t="s">
        <v>3098</v>
      </c>
      <c r="C900" s="56" t="s">
        <v>3128</v>
      </c>
      <c r="D900" s="56" t="s">
        <v>1875</v>
      </c>
      <c r="E900" s="58"/>
      <c r="F900" s="58"/>
      <c r="G900" s="58"/>
      <c r="H900" s="58"/>
      <c r="I900" s="58">
        <v>0</v>
      </c>
      <c r="J900" s="58">
        <v>0</v>
      </c>
      <c r="K900" s="58">
        <v>0</v>
      </c>
      <c r="L900" s="58">
        <v>0</v>
      </c>
      <c r="M900" s="58">
        <v>0</v>
      </c>
      <c r="N900" s="58">
        <v>0</v>
      </c>
      <c r="O900" s="56" t="s">
        <v>1876</v>
      </c>
      <c r="Q900" s="56" t="s">
        <v>1875</v>
      </c>
    </row>
    <row r="901" spans="1:17">
      <c r="A901" s="57">
        <v>930</v>
      </c>
      <c r="B901" s="56" t="s">
        <v>3098</v>
      </c>
      <c r="C901" s="56" t="s">
        <v>3128</v>
      </c>
      <c r="D901" s="56" t="s">
        <v>1877</v>
      </c>
      <c r="E901" s="58"/>
      <c r="F901" s="58"/>
      <c r="G901" s="58"/>
      <c r="H901" s="58"/>
      <c r="I901" s="58">
        <v>0</v>
      </c>
      <c r="J901" s="58">
        <v>0</v>
      </c>
      <c r="K901" s="58">
        <v>0</v>
      </c>
      <c r="L901" s="58">
        <v>0</v>
      </c>
      <c r="M901" s="58">
        <v>0</v>
      </c>
      <c r="N901" s="58">
        <v>0</v>
      </c>
      <c r="O901" s="56" t="s">
        <v>888</v>
      </c>
      <c r="Q901" s="56" t="s">
        <v>1877</v>
      </c>
    </row>
    <row r="902" spans="1:17">
      <c r="A902" s="57">
        <v>931</v>
      </c>
      <c r="B902" s="56" t="s">
        <v>3098</v>
      </c>
      <c r="C902" s="56" t="s">
        <v>3128</v>
      </c>
      <c r="D902" s="56" t="s">
        <v>1878</v>
      </c>
      <c r="E902" s="58"/>
      <c r="F902" s="58"/>
      <c r="G902" s="58"/>
      <c r="H902" s="58"/>
      <c r="I902" s="58">
        <v>0</v>
      </c>
      <c r="J902" s="58">
        <v>0</v>
      </c>
      <c r="K902" s="58">
        <v>0</v>
      </c>
      <c r="L902" s="58">
        <v>0</v>
      </c>
      <c r="M902" s="58">
        <v>0</v>
      </c>
      <c r="N902" s="58">
        <v>0</v>
      </c>
      <c r="O902" s="56" t="s">
        <v>1879</v>
      </c>
      <c r="Q902" s="56" t="s">
        <v>1878</v>
      </c>
    </row>
    <row r="903" spans="1:17">
      <c r="A903" s="57">
        <v>932</v>
      </c>
      <c r="B903" s="56" t="s">
        <v>3098</v>
      </c>
      <c r="C903" s="56" t="s">
        <v>3128</v>
      </c>
      <c r="D903" s="56" t="s">
        <v>1880</v>
      </c>
      <c r="E903" s="58"/>
      <c r="F903" s="58"/>
      <c r="G903" s="58"/>
      <c r="H903" s="58"/>
      <c r="I903" s="58">
        <v>0</v>
      </c>
      <c r="J903" s="58">
        <v>0</v>
      </c>
      <c r="K903" s="58">
        <v>0</v>
      </c>
      <c r="L903" s="58">
        <v>0</v>
      </c>
      <c r="M903" s="58">
        <v>0</v>
      </c>
      <c r="N903" s="58">
        <v>0</v>
      </c>
      <c r="O903" s="56" t="s">
        <v>1881</v>
      </c>
      <c r="Q903" s="56" t="s">
        <v>1880</v>
      </c>
    </row>
    <row r="904" spans="1:17">
      <c r="A904" s="57">
        <v>933</v>
      </c>
      <c r="B904" s="56" t="s">
        <v>3098</v>
      </c>
      <c r="C904" s="56" t="s">
        <v>3128</v>
      </c>
      <c r="D904" s="56" t="s">
        <v>1882</v>
      </c>
      <c r="E904" s="58"/>
      <c r="F904" s="58"/>
      <c r="G904" s="58"/>
      <c r="H904" s="58"/>
      <c r="I904" s="58">
        <v>0</v>
      </c>
      <c r="J904" s="58">
        <v>0</v>
      </c>
      <c r="K904" s="58">
        <v>0</v>
      </c>
      <c r="L904" s="58">
        <v>0</v>
      </c>
      <c r="M904" s="58">
        <v>0</v>
      </c>
      <c r="N904" s="58">
        <v>0</v>
      </c>
      <c r="O904" s="56" t="s">
        <v>1883</v>
      </c>
      <c r="Q904" s="56" t="s">
        <v>1882</v>
      </c>
    </row>
    <row r="905" spans="1:17">
      <c r="A905" s="57">
        <v>934</v>
      </c>
      <c r="B905" s="56" t="s">
        <v>3098</v>
      </c>
      <c r="C905" s="56" t="s">
        <v>3128</v>
      </c>
      <c r="D905" s="56" t="s">
        <v>1884</v>
      </c>
      <c r="E905" s="58"/>
      <c r="F905" s="58"/>
      <c r="G905" s="58"/>
      <c r="H905" s="58"/>
      <c r="I905" s="58">
        <v>0</v>
      </c>
      <c r="J905" s="58">
        <v>0</v>
      </c>
      <c r="K905" s="58">
        <v>0</v>
      </c>
      <c r="L905" s="58">
        <v>0</v>
      </c>
      <c r="M905" s="58">
        <v>0</v>
      </c>
      <c r="N905" s="58">
        <v>0</v>
      </c>
      <c r="O905" s="56" t="s">
        <v>1885</v>
      </c>
      <c r="Q905" s="56" t="s">
        <v>1884</v>
      </c>
    </row>
    <row r="906" spans="1:17">
      <c r="A906" s="57">
        <v>935</v>
      </c>
      <c r="B906" s="56" t="s">
        <v>3098</v>
      </c>
      <c r="C906" s="56" t="s">
        <v>3128</v>
      </c>
      <c r="D906" s="56" t="s">
        <v>1886</v>
      </c>
      <c r="E906" s="58"/>
      <c r="F906" s="58"/>
      <c r="G906" s="58"/>
      <c r="H906" s="58"/>
      <c r="I906" s="58">
        <v>0</v>
      </c>
      <c r="J906" s="58">
        <v>0</v>
      </c>
      <c r="K906" s="58">
        <v>0</v>
      </c>
      <c r="L906" s="58">
        <v>0</v>
      </c>
      <c r="M906" s="58">
        <v>0</v>
      </c>
      <c r="N906" s="58">
        <v>0</v>
      </c>
      <c r="O906" s="56" t="s">
        <v>1887</v>
      </c>
      <c r="Q906" s="56" t="s">
        <v>1886</v>
      </c>
    </row>
    <row r="907" spans="1:17">
      <c r="A907" s="57">
        <v>936</v>
      </c>
      <c r="B907" s="56" t="s">
        <v>3098</v>
      </c>
      <c r="C907" s="56" t="s">
        <v>3128</v>
      </c>
      <c r="D907" s="56" t="s">
        <v>1888</v>
      </c>
      <c r="E907" s="58"/>
      <c r="F907" s="58"/>
      <c r="G907" s="58"/>
      <c r="H907" s="58"/>
      <c r="I907" s="58">
        <v>0</v>
      </c>
      <c r="J907" s="58">
        <v>0</v>
      </c>
      <c r="K907" s="58">
        <v>0</v>
      </c>
      <c r="L907" s="58">
        <v>0</v>
      </c>
      <c r="M907" s="58">
        <v>0</v>
      </c>
      <c r="N907" s="58">
        <v>0</v>
      </c>
      <c r="O907" s="56" t="s">
        <v>1889</v>
      </c>
      <c r="Q907" s="56" t="s">
        <v>1888</v>
      </c>
    </row>
    <row r="908" spans="1:17">
      <c r="A908" s="57">
        <v>937</v>
      </c>
      <c r="B908" s="56" t="s">
        <v>3098</v>
      </c>
      <c r="C908" s="56" t="s">
        <v>3128</v>
      </c>
      <c r="D908" s="56" t="s">
        <v>1890</v>
      </c>
      <c r="E908" s="58"/>
      <c r="F908" s="58"/>
      <c r="G908" s="58"/>
      <c r="H908" s="58"/>
      <c r="I908" s="58">
        <v>0</v>
      </c>
      <c r="J908" s="58">
        <v>0</v>
      </c>
      <c r="K908" s="58">
        <v>0</v>
      </c>
      <c r="L908" s="58">
        <v>0</v>
      </c>
      <c r="M908" s="58">
        <v>0</v>
      </c>
      <c r="N908" s="58">
        <v>0</v>
      </c>
      <c r="O908" s="56" t="s">
        <v>1891</v>
      </c>
      <c r="Q908" s="56" t="s">
        <v>1890</v>
      </c>
    </row>
    <row r="909" spans="1:17">
      <c r="A909" s="57">
        <v>938</v>
      </c>
      <c r="B909" s="56" t="s">
        <v>3098</v>
      </c>
      <c r="C909" s="56" t="s">
        <v>3128</v>
      </c>
      <c r="D909" s="56" t="s">
        <v>1892</v>
      </c>
      <c r="E909" s="58"/>
      <c r="F909" s="58"/>
      <c r="G909" s="58"/>
      <c r="H909" s="58"/>
      <c r="I909" s="58">
        <v>0</v>
      </c>
      <c r="J909" s="58">
        <v>0</v>
      </c>
      <c r="K909" s="58">
        <v>0</v>
      </c>
      <c r="L909" s="58">
        <v>0</v>
      </c>
      <c r="M909" s="58">
        <v>0</v>
      </c>
      <c r="N909" s="58">
        <v>0</v>
      </c>
      <c r="O909" s="56" t="s">
        <v>1893</v>
      </c>
      <c r="Q909" s="56" t="s">
        <v>1892</v>
      </c>
    </row>
    <row r="910" spans="1:17">
      <c r="A910" s="57">
        <v>939</v>
      </c>
      <c r="B910" s="56" t="s">
        <v>3098</v>
      </c>
      <c r="C910" s="56" t="s">
        <v>3128</v>
      </c>
      <c r="D910" s="56" t="s">
        <v>1894</v>
      </c>
      <c r="E910" s="58"/>
      <c r="F910" s="58"/>
      <c r="G910" s="58"/>
      <c r="H910" s="58"/>
      <c r="I910" s="58">
        <v>0</v>
      </c>
      <c r="J910" s="58">
        <v>0</v>
      </c>
      <c r="K910" s="58">
        <v>0</v>
      </c>
      <c r="L910" s="58">
        <v>0</v>
      </c>
      <c r="M910" s="58">
        <v>0</v>
      </c>
      <c r="N910" s="58">
        <v>0</v>
      </c>
      <c r="O910" s="56" t="s">
        <v>1895</v>
      </c>
      <c r="Q910" s="56" t="s">
        <v>1894</v>
      </c>
    </row>
    <row r="911" spans="1:17">
      <c r="A911" s="57">
        <v>940</v>
      </c>
      <c r="B911" s="56" t="s">
        <v>3098</v>
      </c>
      <c r="C911" s="56" t="s">
        <v>3128</v>
      </c>
      <c r="D911" s="56" t="s">
        <v>1896</v>
      </c>
      <c r="E911" s="58"/>
      <c r="F911" s="58"/>
      <c r="G911" s="58"/>
      <c r="H911" s="58"/>
      <c r="I911" s="58">
        <v>0</v>
      </c>
      <c r="J911" s="58">
        <v>0</v>
      </c>
      <c r="K911" s="58">
        <v>0</v>
      </c>
      <c r="L911" s="58">
        <v>0</v>
      </c>
      <c r="M911" s="58">
        <v>0</v>
      </c>
      <c r="N911" s="58">
        <v>0</v>
      </c>
      <c r="O911" s="56" t="s">
        <v>1897</v>
      </c>
      <c r="Q911" s="56" t="s">
        <v>1896</v>
      </c>
    </row>
    <row r="912" spans="1:17">
      <c r="A912" s="57">
        <v>941</v>
      </c>
      <c r="B912" s="56" t="s">
        <v>3098</v>
      </c>
      <c r="C912" s="56" t="s">
        <v>3128</v>
      </c>
      <c r="D912" s="56" t="s">
        <v>1898</v>
      </c>
      <c r="E912" s="58"/>
      <c r="F912" s="58"/>
      <c r="G912" s="58"/>
      <c r="H912" s="58"/>
      <c r="I912" s="58">
        <v>0</v>
      </c>
      <c r="J912" s="58">
        <v>0</v>
      </c>
      <c r="K912" s="58">
        <v>0</v>
      </c>
      <c r="L912" s="58">
        <v>0</v>
      </c>
      <c r="M912" s="58">
        <v>0</v>
      </c>
      <c r="N912" s="58">
        <v>0</v>
      </c>
      <c r="O912" s="56" t="s">
        <v>1899</v>
      </c>
      <c r="Q912" s="56" t="s">
        <v>1898</v>
      </c>
    </row>
    <row r="913" spans="1:17">
      <c r="A913" s="57">
        <v>942</v>
      </c>
      <c r="B913" s="56" t="s">
        <v>3098</v>
      </c>
      <c r="C913" s="56" t="s">
        <v>3128</v>
      </c>
      <c r="D913" s="56" t="s">
        <v>1900</v>
      </c>
      <c r="E913" s="58"/>
      <c r="F913" s="58"/>
      <c r="G913" s="58"/>
      <c r="H913" s="58"/>
      <c r="I913" s="58">
        <v>0</v>
      </c>
      <c r="J913" s="58">
        <v>0</v>
      </c>
      <c r="K913" s="58">
        <v>0</v>
      </c>
      <c r="L913" s="58">
        <v>0</v>
      </c>
      <c r="M913" s="58">
        <v>0</v>
      </c>
      <c r="N913" s="58">
        <v>0</v>
      </c>
      <c r="O913" s="56" t="s">
        <v>1901</v>
      </c>
      <c r="Q913" s="56" t="s">
        <v>1900</v>
      </c>
    </row>
    <row r="914" spans="1:17">
      <c r="A914" s="57">
        <v>943</v>
      </c>
      <c r="B914" s="56" t="s">
        <v>3098</v>
      </c>
      <c r="C914" s="56" t="s">
        <v>3128</v>
      </c>
      <c r="D914" s="56" t="s">
        <v>1902</v>
      </c>
      <c r="E914" s="58"/>
      <c r="F914" s="58"/>
      <c r="G914" s="58"/>
      <c r="H914" s="58"/>
      <c r="I914" s="58">
        <v>0</v>
      </c>
      <c r="J914" s="58">
        <v>0</v>
      </c>
      <c r="K914" s="58">
        <v>0</v>
      </c>
      <c r="L914" s="58">
        <v>0</v>
      </c>
      <c r="M914" s="58">
        <v>0</v>
      </c>
      <c r="N914" s="58">
        <v>0</v>
      </c>
      <c r="O914" s="56" t="s">
        <v>1903</v>
      </c>
      <c r="Q914" s="56" t="s">
        <v>1902</v>
      </c>
    </row>
    <row r="915" spans="1:17">
      <c r="A915" s="57">
        <v>944</v>
      </c>
      <c r="B915" s="56" t="s">
        <v>3098</v>
      </c>
      <c r="C915" s="56" t="s">
        <v>3128</v>
      </c>
      <c r="D915" s="56" t="s">
        <v>1904</v>
      </c>
      <c r="E915" s="58"/>
      <c r="F915" s="58"/>
      <c r="G915" s="58"/>
      <c r="H915" s="58"/>
      <c r="I915" s="58">
        <v>0</v>
      </c>
      <c r="J915" s="58">
        <v>0</v>
      </c>
      <c r="K915" s="58">
        <v>0</v>
      </c>
      <c r="L915" s="58">
        <v>0</v>
      </c>
      <c r="M915" s="58">
        <v>0</v>
      </c>
      <c r="N915" s="58">
        <v>0</v>
      </c>
      <c r="O915" s="56" t="s">
        <v>1905</v>
      </c>
      <c r="Q915" s="56" t="s">
        <v>1904</v>
      </c>
    </row>
    <row r="916" spans="1:17">
      <c r="A916" s="57">
        <v>945</v>
      </c>
      <c r="B916" s="56" t="s">
        <v>3098</v>
      </c>
      <c r="C916" s="56" t="s">
        <v>3128</v>
      </c>
      <c r="D916" s="56" t="s">
        <v>1906</v>
      </c>
      <c r="E916" s="58"/>
      <c r="F916" s="58"/>
      <c r="G916" s="58"/>
      <c r="H916" s="58"/>
      <c r="I916" s="58">
        <v>0</v>
      </c>
      <c r="J916" s="58">
        <v>0</v>
      </c>
      <c r="K916" s="58">
        <v>0</v>
      </c>
      <c r="L916" s="58">
        <v>0</v>
      </c>
      <c r="M916" s="58">
        <v>0</v>
      </c>
      <c r="N916" s="58">
        <v>0</v>
      </c>
      <c r="O916" s="56" t="s">
        <v>1907</v>
      </c>
      <c r="Q916" s="56" t="s">
        <v>1906</v>
      </c>
    </row>
    <row r="917" spans="1:17">
      <c r="A917" s="57">
        <v>946</v>
      </c>
      <c r="B917" s="56" t="s">
        <v>3098</v>
      </c>
      <c r="C917" s="56" t="s">
        <v>3128</v>
      </c>
      <c r="D917" s="56" t="s">
        <v>1908</v>
      </c>
      <c r="E917" s="58"/>
      <c r="F917" s="58"/>
      <c r="G917" s="58"/>
      <c r="H917" s="58"/>
      <c r="I917" s="58">
        <v>0</v>
      </c>
      <c r="J917" s="58">
        <v>0</v>
      </c>
      <c r="K917" s="58">
        <v>0</v>
      </c>
      <c r="L917" s="58">
        <v>0</v>
      </c>
      <c r="M917" s="58">
        <v>0</v>
      </c>
      <c r="N917" s="58">
        <v>0</v>
      </c>
      <c r="O917" s="56" t="s">
        <v>1909</v>
      </c>
      <c r="Q917" s="56" t="s">
        <v>1908</v>
      </c>
    </row>
    <row r="918" spans="1:17">
      <c r="A918" s="57">
        <v>947</v>
      </c>
      <c r="B918" s="56" t="s">
        <v>3098</v>
      </c>
      <c r="C918" s="56" t="s">
        <v>3128</v>
      </c>
      <c r="D918" s="56" t="s">
        <v>1910</v>
      </c>
      <c r="E918" s="58"/>
      <c r="F918" s="58"/>
      <c r="G918" s="58"/>
      <c r="H918" s="58"/>
      <c r="I918" s="58">
        <v>0</v>
      </c>
      <c r="J918" s="58">
        <v>0</v>
      </c>
      <c r="K918" s="58">
        <v>0</v>
      </c>
      <c r="L918" s="58">
        <v>0</v>
      </c>
      <c r="M918" s="58">
        <v>0</v>
      </c>
      <c r="N918" s="58">
        <v>0</v>
      </c>
      <c r="O918" s="56" t="s">
        <v>1911</v>
      </c>
      <c r="Q918" s="56" t="s">
        <v>1910</v>
      </c>
    </row>
    <row r="919" spans="1:17">
      <c r="A919" s="57">
        <v>948</v>
      </c>
      <c r="B919" s="56" t="s">
        <v>3098</v>
      </c>
      <c r="C919" s="56" t="s">
        <v>3128</v>
      </c>
      <c r="D919" s="56" t="s">
        <v>1912</v>
      </c>
      <c r="E919" s="58"/>
      <c r="F919" s="58"/>
      <c r="G919" s="58"/>
      <c r="H919" s="58"/>
      <c r="I919" s="58">
        <v>0</v>
      </c>
      <c r="J919" s="58">
        <v>0</v>
      </c>
      <c r="K919" s="58">
        <v>0</v>
      </c>
      <c r="L919" s="58">
        <v>0</v>
      </c>
      <c r="M919" s="58">
        <v>0</v>
      </c>
      <c r="N919" s="58">
        <v>0</v>
      </c>
      <c r="O919" s="56" t="s">
        <v>1913</v>
      </c>
      <c r="Q919" s="56" t="s">
        <v>1912</v>
      </c>
    </row>
    <row r="920" spans="1:17">
      <c r="A920" s="57">
        <v>949</v>
      </c>
      <c r="B920" s="56" t="s">
        <v>3098</v>
      </c>
      <c r="C920" s="56" t="s">
        <v>3128</v>
      </c>
      <c r="D920" s="56" t="s">
        <v>1914</v>
      </c>
      <c r="E920" s="58"/>
      <c r="F920" s="58"/>
      <c r="G920" s="58"/>
      <c r="H920" s="58"/>
      <c r="I920" s="58">
        <v>0</v>
      </c>
      <c r="J920" s="58">
        <v>0</v>
      </c>
      <c r="K920" s="58">
        <v>0</v>
      </c>
      <c r="L920" s="58">
        <v>0</v>
      </c>
      <c r="M920" s="58">
        <v>0</v>
      </c>
      <c r="N920" s="58">
        <v>0</v>
      </c>
      <c r="O920" s="56" t="s">
        <v>1915</v>
      </c>
      <c r="Q920" s="56" t="s">
        <v>1914</v>
      </c>
    </row>
    <row r="921" spans="1:17">
      <c r="A921" s="57">
        <v>950</v>
      </c>
      <c r="B921" s="56" t="s">
        <v>3098</v>
      </c>
      <c r="C921" s="56" t="s">
        <v>3128</v>
      </c>
      <c r="D921" s="56" t="s">
        <v>1916</v>
      </c>
      <c r="E921" s="58"/>
      <c r="F921" s="58"/>
      <c r="G921" s="58"/>
      <c r="H921" s="58"/>
      <c r="I921" s="58">
        <v>0</v>
      </c>
      <c r="J921" s="58">
        <v>0</v>
      </c>
      <c r="K921" s="58">
        <v>0</v>
      </c>
      <c r="L921" s="58">
        <v>0</v>
      </c>
      <c r="M921" s="58">
        <v>0</v>
      </c>
      <c r="N921" s="58">
        <v>0</v>
      </c>
      <c r="O921" s="56" t="s">
        <v>1917</v>
      </c>
      <c r="Q921" s="56" t="s">
        <v>1916</v>
      </c>
    </row>
    <row r="922" spans="1:17">
      <c r="A922" s="57">
        <v>951</v>
      </c>
      <c r="B922" s="56" t="s">
        <v>3098</v>
      </c>
      <c r="C922" s="56" t="s">
        <v>3128</v>
      </c>
      <c r="D922" s="56" t="s">
        <v>1918</v>
      </c>
      <c r="E922" s="58"/>
      <c r="F922" s="58"/>
      <c r="G922" s="58"/>
      <c r="H922" s="58"/>
      <c r="I922" s="58">
        <v>0</v>
      </c>
      <c r="J922" s="58">
        <v>0</v>
      </c>
      <c r="K922" s="58">
        <v>0</v>
      </c>
      <c r="L922" s="58">
        <v>0</v>
      </c>
      <c r="M922" s="58">
        <v>0</v>
      </c>
      <c r="N922" s="58">
        <v>0</v>
      </c>
      <c r="O922" s="56" t="s">
        <v>1919</v>
      </c>
      <c r="Q922" s="56" t="s">
        <v>1918</v>
      </c>
    </row>
    <row r="923" spans="1:17">
      <c r="A923" s="57">
        <v>952</v>
      </c>
      <c r="B923" s="56" t="s">
        <v>3098</v>
      </c>
      <c r="C923" s="56" t="s">
        <v>3128</v>
      </c>
      <c r="D923" s="56" t="s">
        <v>1920</v>
      </c>
      <c r="E923" s="58"/>
      <c r="F923" s="58"/>
      <c r="G923" s="58"/>
      <c r="H923" s="58"/>
      <c r="I923" s="58">
        <v>0</v>
      </c>
      <c r="J923" s="58">
        <v>0</v>
      </c>
      <c r="K923" s="58">
        <v>0</v>
      </c>
      <c r="L923" s="58">
        <v>0</v>
      </c>
      <c r="M923" s="58">
        <v>0</v>
      </c>
      <c r="N923" s="58">
        <v>0</v>
      </c>
      <c r="O923" s="56" t="s">
        <v>1921</v>
      </c>
      <c r="Q923" s="56" t="s">
        <v>1920</v>
      </c>
    </row>
    <row r="924" spans="1:17">
      <c r="A924" s="57">
        <v>953</v>
      </c>
      <c r="B924" s="56" t="s">
        <v>3098</v>
      </c>
      <c r="C924" s="56" t="s">
        <v>3128</v>
      </c>
      <c r="D924" s="56" t="s">
        <v>1922</v>
      </c>
      <c r="E924" s="58"/>
      <c r="F924" s="58"/>
      <c r="G924" s="58"/>
      <c r="H924" s="58"/>
      <c r="I924" s="58">
        <v>0</v>
      </c>
      <c r="J924" s="58">
        <v>0</v>
      </c>
      <c r="K924" s="58">
        <v>0</v>
      </c>
      <c r="L924" s="58">
        <v>0</v>
      </c>
      <c r="M924" s="58">
        <v>0</v>
      </c>
      <c r="N924" s="58">
        <v>0</v>
      </c>
      <c r="O924" s="56" t="s">
        <v>1923</v>
      </c>
      <c r="Q924" s="56" t="s">
        <v>1922</v>
      </c>
    </row>
    <row r="925" spans="1:17">
      <c r="A925" s="57">
        <v>954</v>
      </c>
      <c r="B925" s="56" t="s">
        <v>3098</v>
      </c>
      <c r="C925" s="56" t="s">
        <v>3128</v>
      </c>
      <c r="D925" s="56" t="s">
        <v>1924</v>
      </c>
      <c r="E925" s="58"/>
      <c r="F925" s="58"/>
      <c r="G925" s="58"/>
      <c r="H925" s="58"/>
      <c r="I925" s="58">
        <v>0</v>
      </c>
      <c r="J925" s="58">
        <v>0</v>
      </c>
      <c r="K925" s="58">
        <v>0</v>
      </c>
      <c r="L925" s="58">
        <v>0</v>
      </c>
      <c r="M925" s="58">
        <v>0</v>
      </c>
      <c r="N925" s="58">
        <v>0</v>
      </c>
      <c r="O925" s="56" t="s">
        <v>1925</v>
      </c>
      <c r="Q925" s="56" t="s">
        <v>1924</v>
      </c>
    </row>
    <row r="926" spans="1:17">
      <c r="A926" s="57">
        <v>955</v>
      </c>
      <c r="B926" s="56" t="s">
        <v>3098</v>
      </c>
      <c r="C926" s="56" t="s">
        <v>3128</v>
      </c>
      <c r="D926" s="56" t="s">
        <v>1926</v>
      </c>
      <c r="E926" s="58"/>
      <c r="F926" s="58"/>
      <c r="G926" s="58"/>
      <c r="H926" s="58"/>
      <c r="I926" s="58">
        <v>0</v>
      </c>
      <c r="J926" s="58">
        <v>0</v>
      </c>
      <c r="K926" s="58">
        <v>0</v>
      </c>
      <c r="L926" s="58">
        <v>0</v>
      </c>
      <c r="M926" s="58">
        <v>0</v>
      </c>
      <c r="N926" s="58">
        <v>0</v>
      </c>
      <c r="O926" s="56" t="s">
        <v>1927</v>
      </c>
      <c r="Q926" s="56" t="s">
        <v>1926</v>
      </c>
    </row>
    <row r="927" spans="1:17">
      <c r="A927" s="57">
        <v>956</v>
      </c>
      <c r="B927" s="56" t="s">
        <v>3098</v>
      </c>
      <c r="C927" s="56" t="s">
        <v>3128</v>
      </c>
      <c r="D927" s="56" t="s">
        <v>1928</v>
      </c>
      <c r="E927" s="58"/>
      <c r="F927" s="58"/>
      <c r="G927" s="58"/>
      <c r="H927" s="58"/>
      <c r="I927" s="58">
        <v>0</v>
      </c>
      <c r="J927" s="58">
        <v>0</v>
      </c>
      <c r="K927" s="58">
        <v>0</v>
      </c>
      <c r="L927" s="58">
        <v>0</v>
      </c>
      <c r="M927" s="58">
        <v>0</v>
      </c>
      <c r="N927" s="58">
        <v>0</v>
      </c>
      <c r="O927" s="56" t="s">
        <v>1929</v>
      </c>
      <c r="Q927" s="56" t="s">
        <v>1928</v>
      </c>
    </row>
    <row r="928" spans="1:17">
      <c r="A928" s="57">
        <v>957</v>
      </c>
      <c r="B928" s="56" t="s">
        <v>3098</v>
      </c>
      <c r="C928" s="56" t="s">
        <v>3128</v>
      </c>
      <c r="D928" s="56" t="s">
        <v>1930</v>
      </c>
      <c r="E928" s="58"/>
      <c r="F928" s="58"/>
      <c r="G928" s="58"/>
      <c r="H928" s="58"/>
      <c r="I928" s="58">
        <v>0</v>
      </c>
      <c r="J928" s="58">
        <v>0</v>
      </c>
      <c r="K928" s="58">
        <v>0</v>
      </c>
      <c r="L928" s="58">
        <v>0</v>
      </c>
      <c r="M928" s="58">
        <v>0</v>
      </c>
      <c r="N928" s="58">
        <v>0</v>
      </c>
      <c r="O928" s="56" t="s">
        <v>1931</v>
      </c>
      <c r="Q928" s="56" t="s">
        <v>1930</v>
      </c>
    </row>
    <row r="929" spans="1:17">
      <c r="A929" s="57">
        <v>958</v>
      </c>
      <c r="B929" s="56" t="s">
        <v>3098</v>
      </c>
      <c r="C929" s="56" t="s">
        <v>3128</v>
      </c>
      <c r="D929" s="56" t="s">
        <v>1932</v>
      </c>
      <c r="E929" s="58"/>
      <c r="F929" s="58"/>
      <c r="G929" s="58"/>
      <c r="H929" s="58"/>
      <c r="I929" s="58">
        <v>0</v>
      </c>
      <c r="J929" s="58">
        <v>0</v>
      </c>
      <c r="K929" s="58">
        <v>0</v>
      </c>
      <c r="L929" s="58">
        <v>0</v>
      </c>
      <c r="M929" s="58">
        <v>0</v>
      </c>
      <c r="N929" s="58">
        <v>0</v>
      </c>
      <c r="O929" s="56" t="s">
        <v>1933</v>
      </c>
      <c r="Q929" s="56" t="s">
        <v>1932</v>
      </c>
    </row>
    <row r="930" spans="1:17">
      <c r="A930" s="57">
        <v>959</v>
      </c>
      <c r="B930" s="56" t="s">
        <v>3098</v>
      </c>
      <c r="C930" s="56" t="s">
        <v>3128</v>
      </c>
      <c r="D930" s="56" t="s">
        <v>1934</v>
      </c>
      <c r="E930" s="58"/>
      <c r="F930" s="58"/>
      <c r="G930" s="58"/>
      <c r="H930" s="58"/>
      <c r="I930" s="58">
        <v>0</v>
      </c>
      <c r="J930" s="58">
        <v>0</v>
      </c>
      <c r="K930" s="58">
        <v>0</v>
      </c>
      <c r="L930" s="58">
        <v>0</v>
      </c>
      <c r="M930" s="58">
        <v>0</v>
      </c>
      <c r="N930" s="58">
        <v>0</v>
      </c>
      <c r="O930" s="56" t="s">
        <v>1935</v>
      </c>
      <c r="Q930" s="56" t="s">
        <v>1934</v>
      </c>
    </row>
    <row r="931" spans="1:17">
      <c r="A931" s="57">
        <v>960</v>
      </c>
      <c r="B931" s="56" t="s">
        <v>3098</v>
      </c>
      <c r="C931" s="56" t="s">
        <v>3128</v>
      </c>
      <c r="D931" s="56" t="s">
        <v>1936</v>
      </c>
      <c r="E931" s="58"/>
      <c r="F931" s="58"/>
      <c r="G931" s="58"/>
      <c r="H931" s="58"/>
      <c r="I931" s="58">
        <v>0</v>
      </c>
      <c r="J931" s="58">
        <v>0</v>
      </c>
      <c r="K931" s="58">
        <v>0</v>
      </c>
      <c r="L931" s="58">
        <v>0</v>
      </c>
      <c r="M931" s="58">
        <v>0</v>
      </c>
      <c r="N931" s="58">
        <v>0</v>
      </c>
      <c r="O931" s="56" t="s">
        <v>1937</v>
      </c>
      <c r="Q931" s="56" t="s">
        <v>1936</v>
      </c>
    </row>
    <row r="932" spans="1:17">
      <c r="A932" s="57">
        <v>961</v>
      </c>
      <c r="B932" s="56" t="s">
        <v>3098</v>
      </c>
      <c r="C932" s="56" t="s">
        <v>3128</v>
      </c>
      <c r="D932" s="56" t="s">
        <v>1938</v>
      </c>
      <c r="E932" s="58"/>
      <c r="F932" s="58"/>
      <c r="G932" s="58"/>
      <c r="H932" s="58"/>
      <c r="I932" s="58">
        <v>0</v>
      </c>
      <c r="J932" s="58">
        <v>0</v>
      </c>
      <c r="K932" s="58">
        <v>0</v>
      </c>
      <c r="L932" s="58">
        <v>0</v>
      </c>
      <c r="M932" s="58">
        <v>0</v>
      </c>
      <c r="N932" s="58">
        <v>0</v>
      </c>
      <c r="O932" s="56" t="s">
        <v>1939</v>
      </c>
      <c r="Q932" s="56" t="s">
        <v>1938</v>
      </c>
    </row>
    <row r="933" spans="1:17">
      <c r="A933" s="57">
        <v>962</v>
      </c>
      <c r="B933" s="56" t="s">
        <v>3098</v>
      </c>
      <c r="C933" s="56" t="s">
        <v>3128</v>
      </c>
      <c r="D933" s="56" t="s">
        <v>1940</v>
      </c>
      <c r="E933" s="58"/>
      <c r="F933" s="58"/>
      <c r="G933" s="58"/>
      <c r="H933" s="58"/>
      <c r="I933" s="58">
        <v>0</v>
      </c>
      <c r="J933" s="58">
        <v>0</v>
      </c>
      <c r="K933" s="58">
        <v>0</v>
      </c>
      <c r="L933" s="58">
        <v>0</v>
      </c>
      <c r="M933" s="58">
        <v>0</v>
      </c>
      <c r="N933" s="58">
        <v>0</v>
      </c>
      <c r="O933" s="56" t="s">
        <v>1941</v>
      </c>
      <c r="Q933" s="56" t="s">
        <v>1940</v>
      </c>
    </row>
    <row r="934" spans="1:17">
      <c r="A934" s="57">
        <v>963</v>
      </c>
      <c r="B934" s="56" t="s">
        <v>3098</v>
      </c>
      <c r="C934" s="56" t="s">
        <v>3128</v>
      </c>
      <c r="D934" s="56" t="s">
        <v>1942</v>
      </c>
      <c r="E934" s="58"/>
      <c r="F934" s="58"/>
      <c r="G934" s="58"/>
      <c r="H934" s="58"/>
      <c r="I934" s="58">
        <v>0</v>
      </c>
      <c r="J934" s="58">
        <v>0</v>
      </c>
      <c r="K934" s="58">
        <v>0</v>
      </c>
      <c r="L934" s="58">
        <v>0</v>
      </c>
      <c r="M934" s="58">
        <v>0</v>
      </c>
      <c r="N934" s="58">
        <v>0</v>
      </c>
      <c r="O934" s="56" t="s">
        <v>1943</v>
      </c>
      <c r="Q934" s="56" t="s">
        <v>1942</v>
      </c>
    </row>
    <row r="935" spans="1:17">
      <c r="A935" s="57">
        <v>964</v>
      </c>
      <c r="B935" s="56" t="s">
        <v>3098</v>
      </c>
      <c r="C935" s="56" t="s">
        <v>3128</v>
      </c>
      <c r="D935" s="56" t="s">
        <v>1944</v>
      </c>
      <c r="E935" s="58"/>
      <c r="F935" s="58"/>
      <c r="G935" s="58"/>
      <c r="H935" s="58"/>
      <c r="I935" s="58">
        <v>0</v>
      </c>
      <c r="J935" s="58">
        <v>0</v>
      </c>
      <c r="K935" s="58">
        <v>0</v>
      </c>
      <c r="L935" s="58">
        <v>0</v>
      </c>
      <c r="M935" s="58">
        <v>0</v>
      </c>
      <c r="N935" s="58">
        <v>0</v>
      </c>
      <c r="O935" s="56" t="s">
        <v>1945</v>
      </c>
      <c r="Q935" s="56" t="s">
        <v>1944</v>
      </c>
    </row>
    <row r="936" spans="1:17">
      <c r="A936" s="57">
        <v>965</v>
      </c>
      <c r="B936" s="56" t="s">
        <v>3098</v>
      </c>
      <c r="C936" s="56" t="s">
        <v>3128</v>
      </c>
      <c r="D936" s="56" t="s">
        <v>1946</v>
      </c>
      <c r="E936" s="58"/>
      <c r="F936" s="58"/>
      <c r="G936" s="58"/>
      <c r="H936" s="58"/>
      <c r="I936" s="58">
        <v>0</v>
      </c>
      <c r="J936" s="58">
        <v>0</v>
      </c>
      <c r="K936" s="58">
        <v>0</v>
      </c>
      <c r="L936" s="58">
        <v>0</v>
      </c>
      <c r="M936" s="58">
        <v>0</v>
      </c>
      <c r="N936" s="58">
        <v>0</v>
      </c>
      <c r="O936" s="56" t="s">
        <v>1947</v>
      </c>
      <c r="Q936" s="56" t="s">
        <v>1946</v>
      </c>
    </row>
    <row r="937" spans="1:17">
      <c r="A937" s="57">
        <v>966</v>
      </c>
      <c r="B937" s="56" t="s">
        <v>3098</v>
      </c>
      <c r="C937" s="56" t="s">
        <v>3128</v>
      </c>
      <c r="D937" s="56" t="s">
        <v>1948</v>
      </c>
      <c r="E937" s="58"/>
      <c r="F937" s="58"/>
      <c r="G937" s="58"/>
      <c r="H937" s="58"/>
      <c r="I937" s="58">
        <v>0</v>
      </c>
      <c r="J937" s="58">
        <v>0</v>
      </c>
      <c r="K937" s="58">
        <v>0</v>
      </c>
      <c r="L937" s="58">
        <v>0</v>
      </c>
      <c r="M937" s="58">
        <v>0</v>
      </c>
      <c r="N937" s="58">
        <v>0</v>
      </c>
      <c r="O937" s="56" t="s">
        <v>1949</v>
      </c>
      <c r="Q937" s="56" t="s">
        <v>1948</v>
      </c>
    </row>
    <row r="938" spans="1:17">
      <c r="A938" s="57">
        <v>967</v>
      </c>
      <c r="B938" s="56" t="s">
        <v>3098</v>
      </c>
      <c r="C938" s="56" t="s">
        <v>3128</v>
      </c>
      <c r="D938" s="56" t="s">
        <v>1950</v>
      </c>
      <c r="E938" s="58"/>
      <c r="F938" s="58"/>
      <c r="G938" s="58"/>
      <c r="H938" s="58"/>
      <c r="I938" s="58">
        <v>0</v>
      </c>
      <c r="J938" s="58">
        <v>0</v>
      </c>
      <c r="K938" s="58">
        <v>0</v>
      </c>
      <c r="L938" s="58">
        <v>0</v>
      </c>
      <c r="M938" s="58">
        <v>0</v>
      </c>
      <c r="N938" s="58">
        <v>0</v>
      </c>
      <c r="O938" s="56" t="s">
        <v>1951</v>
      </c>
      <c r="Q938" s="56" t="s">
        <v>1950</v>
      </c>
    </row>
    <row r="939" spans="1:17">
      <c r="A939" s="57">
        <v>968</v>
      </c>
      <c r="B939" s="56" t="s">
        <v>3098</v>
      </c>
      <c r="C939" s="56" t="s">
        <v>3128</v>
      </c>
      <c r="D939" s="56" t="s">
        <v>1952</v>
      </c>
      <c r="E939" s="58"/>
      <c r="F939" s="58"/>
      <c r="G939" s="58"/>
      <c r="H939" s="58"/>
      <c r="I939" s="58">
        <v>0</v>
      </c>
      <c r="J939" s="58">
        <v>0</v>
      </c>
      <c r="K939" s="58">
        <v>0</v>
      </c>
      <c r="L939" s="58">
        <v>0</v>
      </c>
      <c r="M939" s="58">
        <v>0</v>
      </c>
      <c r="N939" s="58">
        <v>0</v>
      </c>
      <c r="O939" s="56" t="s">
        <v>1953</v>
      </c>
      <c r="Q939" s="56" t="s">
        <v>1952</v>
      </c>
    </row>
    <row r="940" spans="1:17">
      <c r="A940" s="57">
        <v>969</v>
      </c>
      <c r="B940" s="56" t="s">
        <v>3098</v>
      </c>
      <c r="C940" s="56" t="s">
        <v>3128</v>
      </c>
      <c r="D940" s="56" t="s">
        <v>1954</v>
      </c>
      <c r="E940" s="58"/>
      <c r="F940" s="58"/>
      <c r="G940" s="58"/>
      <c r="H940" s="58"/>
      <c r="I940" s="58">
        <v>0</v>
      </c>
      <c r="J940" s="58">
        <v>0</v>
      </c>
      <c r="K940" s="58">
        <v>0</v>
      </c>
      <c r="L940" s="58">
        <v>0</v>
      </c>
      <c r="M940" s="58">
        <v>0</v>
      </c>
      <c r="N940" s="58">
        <v>0</v>
      </c>
      <c r="O940" s="56" t="s">
        <v>1955</v>
      </c>
      <c r="Q940" s="56" t="s">
        <v>1954</v>
      </c>
    </row>
    <row r="941" spans="1:17">
      <c r="A941" s="57">
        <v>970</v>
      </c>
      <c r="B941" s="56" t="s">
        <v>3098</v>
      </c>
      <c r="C941" s="56" t="s">
        <v>3128</v>
      </c>
      <c r="D941" s="56" t="s">
        <v>1956</v>
      </c>
      <c r="E941" s="58"/>
      <c r="F941" s="58"/>
      <c r="G941" s="58"/>
      <c r="H941" s="58"/>
      <c r="I941" s="58">
        <v>0</v>
      </c>
      <c r="J941" s="58">
        <v>0</v>
      </c>
      <c r="K941" s="58">
        <v>0</v>
      </c>
      <c r="L941" s="58">
        <v>0</v>
      </c>
      <c r="M941" s="58">
        <v>0</v>
      </c>
      <c r="N941" s="58">
        <v>0</v>
      </c>
      <c r="O941" s="56" t="s">
        <v>1957</v>
      </c>
      <c r="Q941" s="56" t="s">
        <v>1956</v>
      </c>
    </row>
    <row r="942" spans="1:17">
      <c r="A942" s="57">
        <v>971</v>
      </c>
      <c r="B942" s="56" t="s">
        <v>3098</v>
      </c>
      <c r="C942" s="56" t="s">
        <v>3128</v>
      </c>
      <c r="D942" s="56" t="s">
        <v>1958</v>
      </c>
      <c r="E942" s="58"/>
      <c r="F942" s="58"/>
      <c r="G942" s="58"/>
      <c r="H942" s="58"/>
      <c r="I942" s="58">
        <v>1207</v>
      </c>
      <c r="J942" s="58">
        <v>72</v>
      </c>
      <c r="K942" s="58"/>
      <c r="L942" s="58"/>
      <c r="M942" s="58">
        <v>0</v>
      </c>
      <c r="N942" s="58">
        <v>0</v>
      </c>
      <c r="O942" s="56" t="s">
        <v>1959</v>
      </c>
      <c r="Q942" s="56" t="s">
        <v>1958</v>
      </c>
    </row>
    <row r="943" spans="1:17">
      <c r="A943" s="57">
        <v>972</v>
      </c>
      <c r="B943" s="56" t="s">
        <v>3098</v>
      </c>
      <c r="C943" s="56" t="s">
        <v>3128</v>
      </c>
      <c r="D943" s="56" t="s">
        <v>1960</v>
      </c>
      <c r="E943" s="58"/>
      <c r="F943" s="58"/>
      <c r="G943" s="58"/>
      <c r="H943" s="58"/>
      <c r="I943" s="58">
        <v>0</v>
      </c>
      <c r="J943" s="58">
        <v>0</v>
      </c>
      <c r="K943" s="58">
        <v>0</v>
      </c>
      <c r="L943" s="58">
        <v>0</v>
      </c>
      <c r="M943" s="58">
        <v>0</v>
      </c>
      <c r="N943" s="58">
        <v>0</v>
      </c>
      <c r="O943" s="56" t="s">
        <v>1961</v>
      </c>
      <c r="Q943" s="56" t="s">
        <v>1960</v>
      </c>
    </row>
    <row r="944" spans="1:17">
      <c r="A944" s="57">
        <v>973</v>
      </c>
      <c r="B944" s="56" t="s">
        <v>3098</v>
      </c>
      <c r="C944" s="56" t="s">
        <v>3128</v>
      </c>
      <c r="D944" s="56" t="s">
        <v>1962</v>
      </c>
      <c r="E944" s="58"/>
      <c r="F944" s="58"/>
      <c r="G944" s="58"/>
      <c r="H944" s="58"/>
      <c r="I944" s="58">
        <v>0</v>
      </c>
      <c r="J944" s="58">
        <v>0</v>
      </c>
      <c r="K944" s="58">
        <v>0</v>
      </c>
      <c r="L944" s="58">
        <v>0</v>
      </c>
      <c r="M944" s="58">
        <v>0</v>
      </c>
      <c r="N944" s="58">
        <v>0</v>
      </c>
      <c r="O944" s="56" t="s">
        <v>1963</v>
      </c>
      <c r="Q944" s="56" t="s">
        <v>1962</v>
      </c>
    </row>
    <row r="945" spans="1:17">
      <c r="A945" s="57">
        <v>975</v>
      </c>
      <c r="B945" s="56" t="s">
        <v>3097</v>
      </c>
      <c r="C945" s="56" t="s">
        <v>3129</v>
      </c>
      <c r="D945" s="56" t="s">
        <v>1967</v>
      </c>
      <c r="E945" s="58"/>
      <c r="F945" s="58"/>
      <c r="G945" s="58"/>
      <c r="H945" s="58"/>
      <c r="I945" s="58">
        <v>4916</v>
      </c>
      <c r="J945" s="58">
        <v>195</v>
      </c>
      <c r="K945" s="58"/>
      <c r="L945" s="58"/>
      <c r="M945" s="58">
        <v>1334</v>
      </c>
      <c r="N945" s="58">
        <v>29</v>
      </c>
      <c r="O945" s="56" t="s">
        <v>1968</v>
      </c>
      <c r="Q945" s="56" t="s">
        <v>1967</v>
      </c>
    </row>
    <row r="946" spans="1:17">
      <c r="A946" s="57">
        <v>977</v>
      </c>
      <c r="B946" s="56" t="s">
        <v>3098</v>
      </c>
      <c r="C946" s="56" t="s">
        <v>3129</v>
      </c>
      <c r="D946" s="56" t="s">
        <v>1971</v>
      </c>
      <c r="E946" s="58"/>
      <c r="F946" s="58"/>
      <c r="G946" s="58"/>
      <c r="H946" s="58"/>
      <c r="I946" s="58">
        <v>0</v>
      </c>
      <c r="J946" s="58">
        <v>0</v>
      </c>
      <c r="K946" s="58">
        <v>0</v>
      </c>
      <c r="L946" s="58">
        <v>0</v>
      </c>
      <c r="M946" s="81">
        <v>0</v>
      </c>
      <c r="N946" s="58">
        <v>0</v>
      </c>
      <c r="O946" s="56" t="s">
        <v>1972</v>
      </c>
      <c r="Q946" s="56" t="s">
        <v>1971</v>
      </c>
    </row>
    <row r="947" spans="1:17">
      <c r="A947" s="57">
        <v>978</v>
      </c>
      <c r="B947" s="56" t="s">
        <v>3098</v>
      </c>
      <c r="C947" s="56" t="s">
        <v>3129</v>
      </c>
      <c r="D947" s="56" t="s">
        <v>1973</v>
      </c>
      <c r="E947" s="58"/>
      <c r="F947" s="58"/>
      <c r="G947" s="58"/>
      <c r="H947" s="58"/>
      <c r="I947" s="58">
        <v>0</v>
      </c>
      <c r="J947" s="58">
        <v>0</v>
      </c>
      <c r="K947" s="58">
        <v>0</v>
      </c>
      <c r="L947" s="58">
        <v>0</v>
      </c>
      <c r="M947" s="58">
        <v>0</v>
      </c>
      <c r="N947" s="58">
        <v>0</v>
      </c>
      <c r="O947" s="56" t="s">
        <v>1974</v>
      </c>
      <c r="Q947" s="56" t="s">
        <v>1973</v>
      </c>
    </row>
    <row r="948" spans="1:17">
      <c r="A948" s="57">
        <v>979</v>
      </c>
      <c r="B948" s="56" t="s">
        <v>3098</v>
      </c>
      <c r="C948" s="56" t="s">
        <v>3129</v>
      </c>
      <c r="D948" s="56" t="s">
        <v>1975</v>
      </c>
      <c r="E948" s="58"/>
      <c r="F948" s="58"/>
      <c r="G948" s="58"/>
      <c r="H948" s="58"/>
      <c r="I948" s="58">
        <v>0</v>
      </c>
      <c r="J948" s="58">
        <v>0</v>
      </c>
      <c r="K948" s="58">
        <v>0</v>
      </c>
      <c r="L948" s="58">
        <v>0</v>
      </c>
      <c r="M948" s="58">
        <v>0</v>
      </c>
      <c r="N948" s="58">
        <v>0</v>
      </c>
      <c r="O948" s="56" t="s">
        <v>1976</v>
      </c>
      <c r="Q948" s="56" t="s">
        <v>1975</v>
      </c>
    </row>
    <row r="949" spans="1:17">
      <c r="A949" s="57">
        <v>980</v>
      </c>
      <c r="B949" s="56" t="s">
        <v>3098</v>
      </c>
      <c r="C949" s="56" t="s">
        <v>3129</v>
      </c>
      <c r="D949" s="56" t="s">
        <v>1977</v>
      </c>
      <c r="E949" s="58"/>
      <c r="F949" s="58"/>
      <c r="G949" s="58"/>
      <c r="H949" s="58"/>
      <c r="I949" s="58">
        <v>0</v>
      </c>
      <c r="J949" s="58">
        <v>0</v>
      </c>
      <c r="K949" s="58">
        <v>0</v>
      </c>
      <c r="L949" s="58">
        <v>0</v>
      </c>
      <c r="M949" s="58">
        <v>0</v>
      </c>
      <c r="N949" s="58">
        <v>0</v>
      </c>
      <c r="O949" s="56" t="s">
        <v>1978</v>
      </c>
      <c r="Q949" s="56" t="s">
        <v>1977</v>
      </c>
    </row>
    <row r="950" spans="1:17">
      <c r="A950" s="57">
        <v>981</v>
      </c>
      <c r="B950" s="56" t="s">
        <v>3098</v>
      </c>
      <c r="C950" s="56" t="s">
        <v>3129</v>
      </c>
      <c r="D950" s="56" t="s">
        <v>1979</v>
      </c>
      <c r="E950" s="58"/>
      <c r="F950" s="58"/>
      <c r="G950" s="58"/>
      <c r="H950" s="58"/>
      <c r="I950" s="58">
        <v>0</v>
      </c>
      <c r="J950" s="58">
        <v>0</v>
      </c>
      <c r="K950" s="58">
        <v>0</v>
      </c>
      <c r="L950" s="58">
        <v>0</v>
      </c>
      <c r="M950" s="58">
        <v>0</v>
      </c>
      <c r="N950" s="58">
        <v>0</v>
      </c>
      <c r="O950" s="56" t="s">
        <v>1980</v>
      </c>
      <c r="Q950" s="56" t="s">
        <v>1979</v>
      </c>
    </row>
    <row r="951" spans="1:17">
      <c r="A951" s="57">
        <v>982</v>
      </c>
      <c r="B951" s="56" t="s">
        <v>3098</v>
      </c>
      <c r="C951" s="56" t="s">
        <v>3129</v>
      </c>
      <c r="D951" s="56" t="s">
        <v>1981</v>
      </c>
      <c r="E951" s="58"/>
      <c r="F951" s="58"/>
      <c r="G951" s="58"/>
      <c r="H951" s="58"/>
      <c r="I951" s="58">
        <v>0</v>
      </c>
      <c r="J951" s="58">
        <v>0</v>
      </c>
      <c r="K951" s="58">
        <v>0</v>
      </c>
      <c r="L951" s="58">
        <v>0</v>
      </c>
      <c r="M951" s="58">
        <v>0</v>
      </c>
      <c r="N951" s="58">
        <v>0</v>
      </c>
      <c r="O951" s="56" t="s">
        <v>1982</v>
      </c>
      <c r="Q951" s="56" t="s">
        <v>1981</v>
      </c>
    </row>
    <row r="952" spans="1:17">
      <c r="A952" s="57">
        <v>983</v>
      </c>
      <c r="B952" s="56" t="s">
        <v>3098</v>
      </c>
      <c r="C952" s="56" t="s">
        <v>3129</v>
      </c>
      <c r="D952" s="56" t="s">
        <v>1983</v>
      </c>
      <c r="E952" s="58"/>
      <c r="F952" s="58"/>
      <c r="G952" s="58"/>
      <c r="H952" s="58"/>
      <c r="I952" s="58">
        <v>0</v>
      </c>
      <c r="J952" s="58">
        <v>0</v>
      </c>
      <c r="K952" s="58">
        <v>0</v>
      </c>
      <c r="L952" s="58">
        <v>0</v>
      </c>
      <c r="M952" s="58">
        <v>0</v>
      </c>
      <c r="N952" s="58">
        <v>0</v>
      </c>
      <c r="O952" s="56" t="s">
        <v>1984</v>
      </c>
      <c r="Q952" s="56" t="s">
        <v>1983</v>
      </c>
    </row>
    <row r="953" spans="1:17">
      <c r="A953" s="57">
        <v>984</v>
      </c>
      <c r="B953" s="56" t="s">
        <v>3098</v>
      </c>
      <c r="C953" s="56" t="s">
        <v>3129</v>
      </c>
      <c r="D953" s="56" t="s">
        <v>1985</v>
      </c>
      <c r="E953" s="58"/>
      <c r="F953" s="58"/>
      <c r="G953" s="58"/>
      <c r="H953" s="58"/>
      <c r="I953" s="58">
        <v>0</v>
      </c>
      <c r="J953" s="58">
        <v>0</v>
      </c>
      <c r="K953" s="58">
        <v>0</v>
      </c>
      <c r="L953" s="58">
        <v>0</v>
      </c>
      <c r="M953" s="58">
        <v>0</v>
      </c>
      <c r="N953" s="58">
        <v>0</v>
      </c>
      <c r="O953" s="56" t="s">
        <v>1986</v>
      </c>
      <c r="Q953" s="56" t="s">
        <v>1985</v>
      </c>
    </row>
    <row r="954" spans="1:17">
      <c r="A954" s="57">
        <v>985</v>
      </c>
      <c r="B954" s="56" t="s">
        <v>3098</v>
      </c>
      <c r="C954" s="56" t="s">
        <v>3129</v>
      </c>
      <c r="D954" s="56" t="s">
        <v>1987</v>
      </c>
      <c r="E954" s="58"/>
      <c r="F954" s="58"/>
      <c r="G954" s="58"/>
      <c r="H954" s="58"/>
      <c r="I954" s="58">
        <v>0</v>
      </c>
      <c r="J954" s="58">
        <v>0</v>
      </c>
      <c r="K954" s="58">
        <v>0</v>
      </c>
      <c r="L954" s="58">
        <v>0</v>
      </c>
      <c r="M954" s="58">
        <v>0</v>
      </c>
      <c r="N954" s="58">
        <v>0</v>
      </c>
      <c r="O954" s="56" t="s">
        <v>1988</v>
      </c>
      <c r="Q954" s="56" t="s">
        <v>1987</v>
      </c>
    </row>
    <row r="955" spans="1:17">
      <c r="A955" s="57">
        <v>986</v>
      </c>
      <c r="B955" s="56" t="s">
        <v>3098</v>
      </c>
      <c r="C955" s="56" t="s">
        <v>3129</v>
      </c>
      <c r="D955" s="56" t="s">
        <v>1989</v>
      </c>
      <c r="E955" s="58"/>
      <c r="F955" s="58"/>
      <c r="G955" s="58"/>
      <c r="H955" s="58"/>
      <c r="I955" s="58">
        <v>0</v>
      </c>
      <c r="J955" s="58">
        <v>0</v>
      </c>
      <c r="K955" s="58">
        <v>0</v>
      </c>
      <c r="L955" s="58">
        <v>0</v>
      </c>
      <c r="M955" s="58">
        <v>0</v>
      </c>
      <c r="N955" s="58">
        <v>0</v>
      </c>
      <c r="O955" s="56" t="s">
        <v>1990</v>
      </c>
      <c r="Q955" s="56" t="s">
        <v>1989</v>
      </c>
    </row>
    <row r="956" spans="1:17">
      <c r="A956" s="57">
        <v>987</v>
      </c>
      <c r="B956" s="56" t="s">
        <v>3098</v>
      </c>
      <c r="C956" s="56" t="s">
        <v>3129</v>
      </c>
      <c r="D956" s="56" t="s">
        <v>1991</v>
      </c>
      <c r="E956" s="58"/>
      <c r="F956" s="58"/>
      <c r="G956" s="58"/>
      <c r="H956" s="58"/>
      <c r="I956" s="58">
        <v>0</v>
      </c>
      <c r="J956" s="58">
        <v>0</v>
      </c>
      <c r="K956" s="58">
        <v>0</v>
      </c>
      <c r="L956" s="58">
        <v>0</v>
      </c>
      <c r="M956" s="58">
        <v>0</v>
      </c>
      <c r="N956" s="58">
        <v>0</v>
      </c>
      <c r="O956" s="56" t="s">
        <v>1992</v>
      </c>
      <c r="Q956" s="56" t="s">
        <v>1991</v>
      </c>
    </row>
    <row r="957" spans="1:17">
      <c r="A957" s="57">
        <v>988</v>
      </c>
      <c r="B957" s="56" t="s">
        <v>3098</v>
      </c>
      <c r="C957" s="56" t="s">
        <v>3129</v>
      </c>
      <c r="D957" s="56" t="s">
        <v>1993</v>
      </c>
      <c r="E957" s="58"/>
      <c r="F957" s="58"/>
      <c r="G957" s="58"/>
      <c r="H957" s="58"/>
      <c r="I957" s="58">
        <v>0</v>
      </c>
      <c r="J957" s="58">
        <v>0</v>
      </c>
      <c r="K957" s="58">
        <v>0</v>
      </c>
      <c r="L957" s="58">
        <v>0</v>
      </c>
      <c r="M957" s="58">
        <v>0</v>
      </c>
      <c r="N957" s="58">
        <v>0</v>
      </c>
      <c r="O957" s="56" t="s">
        <v>1994</v>
      </c>
      <c r="Q957" s="56" t="s">
        <v>1993</v>
      </c>
    </row>
    <row r="958" spans="1:17">
      <c r="A958" s="57">
        <v>989</v>
      </c>
      <c r="B958" s="56" t="s">
        <v>3098</v>
      </c>
      <c r="C958" s="56" t="s">
        <v>3129</v>
      </c>
      <c r="D958" s="56" t="s">
        <v>1995</v>
      </c>
      <c r="E958" s="58"/>
      <c r="F958" s="58"/>
      <c r="G958" s="58"/>
      <c r="H958" s="58"/>
      <c r="I958" s="58">
        <v>0</v>
      </c>
      <c r="J958" s="58">
        <v>0</v>
      </c>
      <c r="K958" s="58">
        <v>0</v>
      </c>
      <c r="L958" s="58">
        <v>0</v>
      </c>
      <c r="M958" s="58">
        <v>0</v>
      </c>
      <c r="N958" s="58">
        <v>0</v>
      </c>
      <c r="O958" s="56" t="s">
        <v>1996</v>
      </c>
      <c r="Q958" s="56" t="s">
        <v>1995</v>
      </c>
    </row>
    <row r="959" spans="1:17">
      <c r="A959" s="57">
        <v>990</v>
      </c>
      <c r="B959" s="56" t="s">
        <v>3098</v>
      </c>
      <c r="C959" s="56" t="s">
        <v>3129</v>
      </c>
      <c r="D959" s="56" t="s">
        <v>1997</v>
      </c>
      <c r="E959" s="58"/>
      <c r="F959" s="58"/>
      <c r="G959" s="58"/>
      <c r="H959" s="58"/>
      <c r="I959" s="58">
        <v>0</v>
      </c>
      <c r="J959" s="58">
        <v>0</v>
      </c>
      <c r="K959" s="58">
        <v>0</v>
      </c>
      <c r="L959" s="58">
        <v>0</v>
      </c>
      <c r="M959" s="58">
        <v>0</v>
      </c>
      <c r="N959" s="58">
        <v>0</v>
      </c>
      <c r="O959" s="56" t="s">
        <v>1998</v>
      </c>
      <c r="Q959" s="56" t="s">
        <v>1997</v>
      </c>
    </row>
    <row r="960" spans="1:17">
      <c r="A960" s="57">
        <v>991</v>
      </c>
      <c r="B960" s="56" t="s">
        <v>3098</v>
      </c>
      <c r="C960" s="56" t="s">
        <v>3129</v>
      </c>
      <c r="D960" s="56" t="s">
        <v>1999</v>
      </c>
      <c r="E960" s="58"/>
      <c r="F960" s="58"/>
      <c r="G960" s="58"/>
      <c r="H960" s="58"/>
      <c r="I960" s="58">
        <v>0</v>
      </c>
      <c r="J960" s="58">
        <v>0</v>
      </c>
      <c r="K960" s="58">
        <v>0</v>
      </c>
      <c r="L960" s="58">
        <v>0</v>
      </c>
      <c r="M960" s="58">
        <v>0</v>
      </c>
      <c r="N960" s="58">
        <v>0</v>
      </c>
      <c r="O960" s="56" t="s">
        <v>2000</v>
      </c>
      <c r="Q960" s="56" t="s">
        <v>1999</v>
      </c>
    </row>
    <row r="961" spans="1:17">
      <c r="A961" s="57">
        <v>992</v>
      </c>
      <c r="B961" s="56" t="s">
        <v>3098</v>
      </c>
      <c r="C961" s="56" t="s">
        <v>3129</v>
      </c>
      <c r="D961" s="56" t="s">
        <v>2001</v>
      </c>
      <c r="E961" s="58"/>
      <c r="F961" s="58"/>
      <c r="G961" s="58"/>
      <c r="H961" s="58"/>
      <c r="I961" s="58">
        <v>0</v>
      </c>
      <c r="J961" s="58">
        <v>0</v>
      </c>
      <c r="K961" s="58">
        <v>0</v>
      </c>
      <c r="L961" s="58">
        <v>0</v>
      </c>
      <c r="M961" s="58">
        <v>0</v>
      </c>
      <c r="N961" s="58">
        <v>0</v>
      </c>
      <c r="O961" s="56" t="s">
        <v>2002</v>
      </c>
      <c r="Q961" s="56" t="s">
        <v>2001</v>
      </c>
    </row>
    <row r="962" spans="1:17">
      <c r="A962" s="57">
        <v>993</v>
      </c>
      <c r="B962" s="56" t="s">
        <v>3098</v>
      </c>
      <c r="C962" s="56" t="s">
        <v>3129</v>
      </c>
      <c r="D962" s="56" t="s">
        <v>2003</v>
      </c>
      <c r="E962" s="58"/>
      <c r="F962" s="58"/>
      <c r="G962" s="58"/>
      <c r="H962" s="58"/>
      <c r="I962" s="58">
        <v>0</v>
      </c>
      <c r="J962" s="58">
        <v>0</v>
      </c>
      <c r="K962" s="58">
        <v>0</v>
      </c>
      <c r="L962" s="58">
        <v>0</v>
      </c>
      <c r="M962" s="58">
        <v>0</v>
      </c>
      <c r="N962" s="58">
        <v>0</v>
      </c>
      <c r="O962" s="56" t="s">
        <v>2004</v>
      </c>
      <c r="Q962" s="56" t="s">
        <v>2003</v>
      </c>
    </row>
    <row r="963" spans="1:17">
      <c r="A963" s="57">
        <v>994</v>
      </c>
      <c r="B963" s="56" t="s">
        <v>3098</v>
      </c>
      <c r="C963" s="56" t="s">
        <v>3129</v>
      </c>
      <c r="D963" s="56" t="s">
        <v>2005</v>
      </c>
      <c r="E963" s="58"/>
      <c r="F963" s="58"/>
      <c r="G963" s="58"/>
      <c r="H963" s="58"/>
      <c r="I963" s="58">
        <v>0</v>
      </c>
      <c r="J963" s="58">
        <v>0</v>
      </c>
      <c r="K963" s="58">
        <v>0</v>
      </c>
      <c r="L963" s="58">
        <v>0</v>
      </c>
      <c r="M963" s="58">
        <v>0</v>
      </c>
      <c r="N963" s="58">
        <v>0</v>
      </c>
      <c r="O963" s="56" t="s">
        <v>2006</v>
      </c>
      <c r="Q963" s="56" t="s">
        <v>2005</v>
      </c>
    </row>
    <row r="964" spans="1:17">
      <c r="A964" s="57">
        <v>995</v>
      </c>
      <c r="B964" s="56" t="s">
        <v>3098</v>
      </c>
      <c r="C964" s="56" t="s">
        <v>3129</v>
      </c>
      <c r="D964" s="56" t="s">
        <v>2007</v>
      </c>
      <c r="E964" s="58"/>
      <c r="F964" s="58"/>
      <c r="G964" s="58"/>
      <c r="H964" s="58"/>
      <c r="I964" s="58">
        <v>0</v>
      </c>
      <c r="J964" s="58">
        <v>0</v>
      </c>
      <c r="K964" s="58">
        <v>0</v>
      </c>
      <c r="L964" s="58">
        <v>0</v>
      </c>
      <c r="M964" s="58">
        <v>0</v>
      </c>
      <c r="N964" s="58">
        <v>0</v>
      </c>
      <c r="O964" s="56" t="s">
        <v>2008</v>
      </c>
      <c r="Q964" s="56" t="s">
        <v>2007</v>
      </c>
    </row>
    <row r="965" spans="1:17">
      <c r="A965" s="57">
        <v>996</v>
      </c>
      <c r="B965" s="56" t="s">
        <v>3098</v>
      </c>
      <c r="C965" s="56" t="s">
        <v>3129</v>
      </c>
      <c r="D965" s="56" t="s">
        <v>2009</v>
      </c>
      <c r="E965" s="58"/>
      <c r="F965" s="58"/>
      <c r="G965" s="58"/>
      <c r="H965" s="58"/>
      <c r="I965" s="58">
        <v>0</v>
      </c>
      <c r="J965" s="58">
        <v>0</v>
      </c>
      <c r="K965" s="58">
        <v>0</v>
      </c>
      <c r="L965" s="58">
        <v>0</v>
      </c>
      <c r="M965" s="58">
        <v>0</v>
      </c>
      <c r="N965" s="58">
        <v>0</v>
      </c>
      <c r="O965" s="56" t="s">
        <v>2010</v>
      </c>
      <c r="Q965" s="56" t="s">
        <v>2009</v>
      </c>
    </row>
    <row r="966" spans="1:17">
      <c r="A966" s="57">
        <v>997</v>
      </c>
      <c r="B966" s="56" t="s">
        <v>3098</v>
      </c>
      <c r="C966" s="56" t="s">
        <v>3129</v>
      </c>
      <c r="D966" s="56" t="s">
        <v>2011</v>
      </c>
      <c r="E966" s="58"/>
      <c r="F966" s="58"/>
      <c r="G966" s="58"/>
      <c r="H966" s="58"/>
      <c r="I966" s="58">
        <v>0</v>
      </c>
      <c r="J966" s="58">
        <v>0</v>
      </c>
      <c r="K966" s="58">
        <v>0</v>
      </c>
      <c r="L966" s="58">
        <v>0</v>
      </c>
      <c r="M966" s="58">
        <v>0</v>
      </c>
      <c r="N966" s="58">
        <v>0</v>
      </c>
      <c r="O966" s="56" t="s">
        <v>2012</v>
      </c>
      <c r="Q966" s="56" t="s">
        <v>2011</v>
      </c>
    </row>
    <row r="967" spans="1:17">
      <c r="A967" s="57">
        <v>998</v>
      </c>
      <c r="B967" s="56" t="s">
        <v>3098</v>
      </c>
      <c r="C967" s="56" t="s">
        <v>3129</v>
      </c>
      <c r="D967" s="56" t="s">
        <v>2013</v>
      </c>
      <c r="E967" s="58"/>
      <c r="F967" s="58"/>
      <c r="G967" s="58"/>
      <c r="H967" s="58"/>
      <c r="I967" s="58">
        <v>0</v>
      </c>
      <c r="J967" s="58">
        <v>0</v>
      </c>
      <c r="K967" s="58">
        <v>0</v>
      </c>
      <c r="L967" s="58">
        <v>0</v>
      </c>
      <c r="M967" s="58">
        <v>0</v>
      </c>
      <c r="N967" s="58">
        <v>0</v>
      </c>
      <c r="O967" s="56" t="s">
        <v>2014</v>
      </c>
      <c r="Q967" s="56" t="s">
        <v>2013</v>
      </c>
    </row>
    <row r="968" spans="1:17">
      <c r="A968" s="57">
        <v>999</v>
      </c>
      <c r="B968" s="56" t="s">
        <v>3098</v>
      </c>
      <c r="C968" s="56" t="s">
        <v>3129</v>
      </c>
      <c r="D968" s="56" t="s">
        <v>2015</v>
      </c>
      <c r="E968" s="58"/>
      <c r="F968" s="58"/>
      <c r="G968" s="58"/>
      <c r="H968" s="58"/>
      <c r="I968" s="58">
        <v>0</v>
      </c>
      <c r="J968" s="58">
        <v>0</v>
      </c>
      <c r="K968" s="58">
        <v>0</v>
      </c>
      <c r="L968" s="58">
        <v>0</v>
      </c>
      <c r="M968" s="58">
        <v>0</v>
      </c>
      <c r="N968" s="58">
        <v>0</v>
      </c>
      <c r="O968" s="56" t="s">
        <v>2016</v>
      </c>
      <c r="Q968" s="56" t="s">
        <v>2015</v>
      </c>
    </row>
    <row r="969" spans="1:17">
      <c r="A969" s="57">
        <v>1000</v>
      </c>
      <c r="B969" s="56" t="s">
        <v>3098</v>
      </c>
      <c r="C969" s="56" t="s">
        <v>3129</v>
      </c>
      <c r="D969" s="56" t="s">
        <v>2017</v>
      </c>
      <c r="E969" s="58"/>
      <c r="F969" s="58"/>
      <c r="G969" s="58"/>
      <c r="H969" s="58"/>
      <c r="I969" s="58">
        <v>0</v>
      </c>
      <c r="J969" s="58">
        <v>0</v>
      </c>
      <c r="K969" s="58">
        <v>0</v>
      </c>
      <c r="L969" s="58">
        <v>0</v>
      </c>
      <c r="M969" s="58">
        <v>0</v>
      </c>
      <c r="N969" s="58">
        <v>0</v>
      </c>
      <c r="O969" s="56" t="s">
        <v>2018</v>
      </c>
      <c r="Q969" s="56" t="s">
        <v>2017</v>
      </c>
    </row>
    <row r="970" spans="1:17">
      <c r="A970" s="57">
        <v>1001</v>
      </c>
      <c r="B970" s="56" t="s">
        <v>3098</v>
      </c>
      <c r="C970" s="56" t="s">
        <v>3129</v>
      </c>
      <c r="D970" s="56" t="s">
        <v>2019</v>
      </c>
      <c r="E970" s="58"/>
      <c r="F970" s="58"/>
      <c r="G970" s="58"/>
      <c r="H970" s="58"/>
      <c r="I970" s="58">
        <v>0</v>
      </c>
      <c r="J970" s="58">
        <v>0</v>
      </c>
      <c r="K970" s="58">
        <v>0</v>
      </c>
      <c r="L970" s="58">
        <v>0</v>
      </c>
      <c r="M970" s="58">
        <v>0</v>
      </c>
      <c r="N970" s="58">
        <v>0</v>
      </c>
      <c r="O970" s="56" t="s">
        <v>2020</v>
      </c>
      <c r="Q970" s="56" t="s">
        <v>2019</v>
      </c>
    </row>
    <row r="971" spans="1:17">
      <c r="A971" s="57">
        <v>1002</v>
      </c>
      <c r="B971" s="56" t="s">
        <v>3098</v>
      </c>
      <c r="C971" s="56" t="s">
        <v>3129</v>
      </c>
      <c r="D971" s="56" t="s">
        <v>2021</v>
      </c>
      <c r="E971" s="58"/>
      <c r="F971" s="58"/>
      <c r="G971" s="58"/>
      <c r="H971" s="58"/>
      <c r="I971" s="58">
        <v>0</v>
      </c>
      <c r="J971" s="58">
        <v>0</v>
      </c>
      <c r="K971" s="58">
        <v>0</v>
      </c>
      <c r="L971" s="58">
        <v>0</v>
      </c>
      <c r="M971" s="58">
        <v>0</v>
      </c>
      <c r="N971" s="58">
        <v>0</v>
      </c>
      <c r="O971" s="56" t="s">
        <v>2022</v>
      </c>
      <c r="Q971" s="56" t="s">
        <v>2021</v>
      </c>
    </row>
    <row r="972" spans="1:17">
      <c r="A972" s="57">
        <v>1003</v>
      </c>
      <c r="B972" s="56" t="s">
        <v>3098</v>
      </c>
      <c r="C972" s="56" t="s">
        <v>3129</v>
      </c>
      <c r="D972" s="56" t="s">
        <v>2023</v>
      </c>
      <c r="E972" s="58"/>
      <c r="F972" s="58"/>
      <c r="G972" s="58"/>
      <c r="H972" s="58"/>
      <c r="I972" s="58">
        <v>0</v>
      </c>
      <c r="J972" s="58">
        <v>0</v>
      </c>
      <c r="K972" s="58">
        <v>0</v>
      </c>
      <c r="L972" s="58">
        <v>0</v>
      </c>
      <c r="M972" s="58">
        <v>0</v>
      </c>
      <c r="N972" s="58">
        <v>0</v>
      </c>
      <c r="O972" s="56" t="s">
        <v>2024</v>
      </c>
      <c r="Q972" s="56" t="s">
        <v>2023</v>
      </c>
    </row>
    <row r="973" spans="1:17">
      <c r="A973" s="57">
        <v>1004</v>
      </c>
      <c r="B973" s="56" t="s">
        <v>3098</v>
      </c>
      <c r="C973" s="56" t="s">
        <v>3129</v>
      </c>
      <c r="D973" s="56" t="s">
        <v>2025</v>
      </c>
      <c r="E973" s="58"/>
      <c r="F973" s="58"/>
      <c r="G973" s="58"/>
      <c r="H973" s="58"/>
      <c r="I973" s="58">
        <v>0</v>
      </c>
      <c r="J973" s="58">
        <v>0</v>
      </c>
      <c r="K973" s="58">
        <v>0</v>
      </c>
      <c r="L973" s="58">
        <v>0</v>
      </c>
      <c r="M973" s="58">
        <v>0</v>
      </c>
      <c r="N973" s="58">
        <v>0</v>
      </c>
      <c r="O973" s="56" t="s">
        <v>2026</v>
      </c>
      <c r="Q973" s="56" t="s">
        <v>2025</v>
      </c>
    </row>
    <row r="974" spans="1:17">
      <c r="A974" s="57">
        <v>1005</v>
      </c>
      <c r="B974" s="56" t="s">
        <v>3098</v>
      </c>
      <c r="C974" s="56" t="s">
        <v>3129</v>
      </c>
      <c r="D974" s="56" t="s">
        <v>2027</v>
      </c>
      <c r="E974" s="58"/>
      <c r="F974" s="58"/>
      <c r="G974" s="58"/>
      <c r="H974" s="58"/>
      <c r="I974" s="58">
        <v>0</v>
      </c>
      <c r="J974" s="58">
        <v>0</v>
      </c>
      <c r="K974" s="58">
        <v>0</v>
      </c>
      <c r="L974" s="58">
        <v>0</v>
      </c>
      <c r="M974" s="58">
        <v>0</v>
      </c>
      <c r="N974" s="58">
        <v>0</v>
      </c>
      <c r="O974" s="56" t="s">
        <v>2028</v>
      </c>
      <c r="Q974" s="56" t="s">
        <v>2027</v>
      </c>
    </row>
    <row r="975" spans="1:17">
      <c r="A975" s="57">
        <v>1006</v>
      </c>
      <c r="B975" s="56" t="s">
        <v>3098</v>
      </c>
      <c r="C975" s="56" t="s">
        <v>3129</v>
      </c>
      <c r="D975" s="56" t="s">
        <v>2029</v>
      </c>
      <c r="E975" s="58"/>
      <c r="F975" s="58"/>
      <c r="G975" s="58"/>
      <c r="H975" s="58"/>
      <c r="I975" s="58">
        <v>0</v>
      </c>
      <c r="J975" s="58">
        <v>0</v>
      </c>
      <c r="K975" s="58">
        <v>0</v>
      </c>
      <c r="L975" s="58">
        <v>0</v>
      </c>
      <c r="M975" s="58">
        <v>0</v>
      </c>
      <c r="N975" s="58">
        <v>0</v>
      </c>
      <c r="O975" s="56" t="s">
        <v>2030</v>
      </c>
      <c r="Q975" s="56" t="s">
        <v>2029</v>
      </c>
    </row>
    <row r="976" spans="1:17">
      <c r="A976" s="57">
        <v>1007</v>
      </c>
      <c r="B976" s="56" t="s">
        <v>3098</v>
      </c>
      <c r="C976" s="56" t="s">
        <v>3129</v>
      </c>
      <c r="D976" s="56" t="s">
        <v>2031</v>
      </c>
      <c r="E976" s="58"/>
      <c r="F976" s="58"/>
      <c r="G976" s="58"/>
      <c r="H976" s="58"/>
      <c r="I976" s="58">
        <v>0</v>
      </c>
      <c r="J976" s="58">
        <v>0</v>
      </c>
      <c r="K976" s="58">
        <v>0</v>
      </c>
      <c r="L976" s="58">
        <v>0</v>
      </c>
      <c r="M976" s="58">
        <v>0</v>
      </c>
      <c r="N976" s="58">
        <v>0</v>
      </c>
      <c r="O976" s="56" t="s">
        <v>2032</v>
      </c>
      <c r="Q976" s="56" t="s">
        <v>2031</v>
      </c>
    </row>
    <row r="977" spans="1:17">
      <c r="A977" s="57">
        <v>1008</v>
      </c>
      <c r="B977" s="56" t="s">
        <v>3098</v>
      </c>
      <c r="C977" s="56" t="s">
        <v>3129</v>
      </c>
      <c r="D977" s="56" t="s">
        <v>2033</v>
      </c>
      <c r="E977" s="58"/>
      <c r="F977" s="58"/>
      <c r="G977" s="58"/>
      <c r="H977" s="58"/>
      <c r="I977" s="58">
        <v>0</v>
      </c>
      <c r="J977" s="58">
        <v>0</v>
      </c>
      <c r="K977" s="58">
        <v>0</v>
      </c>
      <c r="L977" s="58">
        <v>0</v>
      </c>
      <c r="M977" s="58">
        <v>0</v>
      </c>
      <c r="N977" s="58">
        <v>0</v>
      </c>
      <c r="O977" s="56" t="s">
        <v>2034</v>
      </c>
      <c r="Q977" s="56" t="s">
        <v>2033</v>
      </c>
    </row>
    <row r="978" spans="1:17">
      <c r="A978" s="57">
        <v>1009</v>
      </c>
      <c r="B978" s="56" t="s">
        <v>3098</v>
      </c>
      <c r="C978" s="56" t="s">
        <v>3129</v>
      </c>
      <c r="D978" s="56" t="s">
        <v>2035</v>
      </c>
      <c r="E978" s="58"/>
      <c r="F978" s="58"/>
      <c r="G978" s="58"/>
      <c r="H978" s="58"/>
      <c r="I978" s="58">
        <v>0</v>
      </c>
      <c r="J978" s="58">
        <v>0</v>
      </c>
      <c r="K978" s="58">
        <v>0</v>
      </c>
      <c r="L978" s="58">
        <v>0</v>
      </c>
      <c r="M978" s="58">
        <v>0</v>
      </c>
      <c r="N978" s="58">
        <v>0</v>
      </c>
      <c r="O978" s="56" t="s">
        <v>2036</v>
      </c>
      <c r="Q978" s="56" t="s">
        <v>2035</v>
      </c>
    </row>
    <row r="979" spans="1:17">
      <c r="A979" s="57">
        <v>1010</v>
      </c>
      <c r="B979" s="56" t="s">
        <v>3098</v>
      </c>
      <c r="C979" s="56" t="s">
        <v>3129</v>
      </c>
      <c r="D979" s="56" t="s">
        <v>2037</v>
      </c>
      <c r="E979" s="58"/>
      <c r="F979" s="58"/>
      <c r="G979" s="58"/>
      <c r="H979" s="58"/>
      <c r="I979" s="58">
        <v>0</v>
      </c>
      <c r="J979" s="58">
        <v>0</v>
      </c>
      <c r="K979" s="58">
        <v>0</v>
      </c>
      <c r="L979" s="58">
        <v>0</v>
      </c>
      <c r="M979" s="58">
        <v>0</v>
      </c>
      <c r="N979" s="58">
        <v>0</v>
      </c>
      <c r="O979" s="56" t="s">
        <v>2038</v>
      </c>
      <c r="Q979" s="56" t="s">
        <v>2037</v>
      </c>
    </row>
    <row r="980" spans="1:17">
      <c r="A980" s="57">
        <v>1011</v>
      </c>
      <c r="B980" s="56" t="s">
        <v>3098</v>
      </c>
      <c r="C980" s="56" t="s">
        <v>3129</v>
      </c>
      <c r="D980" s="56" t="s">
        <v>2039</v>
      </c>
      <c r="E980" s="58"/>
      <c r="F980" s="58"/>
      <c r="G980" s="58"/>
      <c r="H980" s="58"/>
      <c r="I980" s="58">
        <v>0</v>
      </c>
      <c r="J980" s="58">
        <v>0</v>
      </c>
      <c r="K980" s="58">
        <v>0</v>
      </c>
      <c r="L980" s="58">
        <v>0</v>
      </c>
      <c r="M980" s="58">
        <v>0</v>
      </c>
      <c r="N980" s="58">
        <v>0</v>
      </c>
      <c r="O980" s="56" t="s">
        <v>2040</v>
      </c>
      <c r="Q980" s="56" t="s">
        <v>2039</v>
      </c>
    </row>
    <row r="981" spans="1:17">
      <c r="A981" s="57">
        <v>1012</v>
      </c>
      <c r="B981" s="56" t="s">
        <v>3098</v>
      </c>
      <c r="C981" s="56" t="s">
        <v>3129</v>
      </c>
      <c r="D981" s="56" t="s">
        <v>2041</v>
      </c>
      <c r="E981" s="58"/>
      <c r="F981" s="58"/>
      <c r="G981" s="58"/>
      <c r="H981" s="58"/>
      <c r="I981" s="58">
        <v>0</v>
      </c>
      <c r="J981" s="58">
        <v>0</v>
      </c>
      <c r="K981" s="58">
        <v>0</v>
      </c>
      <c r="L981" s="58">
        <v>0</v>
      </c>
      <c r="M981" s="58">
        <v>0</v>
      </c>
      <c r="N981" s="58">
        <v>0</v>
      </c>
      <c r="O981" s="56" t="s">
        <v>2042</v>
      </c>
      <c r="Q981" s="56" t="s">
        <v>2041</v>
      </c>
    </row>
    <row r="982" spans="1:17">
      <c r="A982" s="57">
        <v>1013</v>
      </c>
      <c r="B982" s="56" t="s">
        <v>3098</v>
      </c>
      <c r="C982" s="56" t="s">
        <v>3129</v>
      </c>
      <c r="D982" s="56" t="s">
        <v>2043</v>
      </c>
      <c r="E982" s="58"/>
      <c r="F982" s="58"/>
      <c r="G982" s="58"/>
      <c r="H982" s="58"/>
      <c r="I982" s="58">
        <v>0</v>
      </c>
      <c r="J982" s="58">
        <v>0</v>
      </c>
      <c r="K982" s="58">
        <v>0</v>
      </c>
      <c r="L982" s="58">
        <v>0</v>
      </c>
      <c r="M982" s="58">
        <v>0</v>
      </c>
      <c r="N982" s="58">
        <v>0</v>
      </c>
      <c r="O982" s="56" t="s">
        <v>2044</v>
      </c>
      <c r="Q982" s="56" t="s">
        <v>2043</v>
      </c>
    </row>
    <row r="983" spans="1:17">
      <c r="A983" s="57">
        <v>1014</v>
      </c>
      <c r="B983" s="56" t="s">
        <v>3098</v>
      </c>
      <c r="C983" s="56" t="s">
        <v>3129</v>
      </c>
      <c r="D983" s="56" t="s">
        <v>2045</v>
      </c>
      <c r="E983" s="58"/>
      <c r="F983" s="58"/>
      <c r="G983" s="58"/>
      <c r="H983" s="58"/>
      <c r="I983" s="58">
        <v>0</v>
      </c>
      <c r="J983" s="58">
        <v>0</v>
      </c>
      <c r="K983" s="58">
        <v>0</v>
      </c>
      <c r="L983" s="58">
        <v>0</v>
      </c>
      <c r="M983" s="58">
        <v>0</v>
      </c>
      <c r="N983" s="58">
        <v>0</v>
      </c>
      <c r="O983" s="56" t="s">
        <v>2046</v>
      </c>
      <c r="Q983" s="56" t="s">
        <v>2045</v>
      </c>
    </row>
    <row r="984" spans="1:17">
      <c r="A984" s="57">
        <v>1015</v>
      </c>
      <c r="B984" s="56" t="s">
        <v>3098</v>
      </c>
      <c r="C984" s="56" t="s">
        <v>3129</v>
      </c>
      <c r="D984" s="56" t="s">
        <v>2047</v>
      </c>
      <c r="E984" s="58"/>
      <c r="F984" s="58"/>
      <c r="G984" s="58"/>
      <c r="H984" s="58"/>
      <c r="I984" s="58">
        <v>0</v>
      </c>
      <c r="J984" s="58">
        <v>0</v>
      </c>
      <c r="K984" s="58">
        <v>0</v>
      </c>
      <c r="L984" s="58">
        <v>0</v>
      </c>
      <c r="M984" s="58">
        <v>0</v>
      </c>
      <c r="N984" s="58">
        <v>0</v>
      </c>
      <c r="O984" s="56" t="s">
        <v>2048</v>
      </c>
      <c r="Q984" s="56" t="s">
        <v>2047</v>
      </c>
    </row>
    <row r="985" spans="1:17">
      <c r="A985" s="57">
        <v>1016</v>
      </c>
      <c r="B985" s="56" t="s">
        <v>3098</v>
      </c>
      <c r="C985" s="56" t="s">
        <v>3129</v>
      </c>
      <c r="D985" s="56" t="s">
        <v>2049</v>
      </c>
      <c r="E985" s="58"/>
      <c r="F985" s="58"/>
      <c r="G985" s="58"/>
      <c r="H985" s="58"/>
      <c r="I985" s="58">
        <v>0</v>
      </c>
      <c r="J985" s="58">
        <v>0</v>
      </c>
      <c r="K985" s="58">
        <v>0</v>
      </c>
      <c r="L985" s="58">
        <v>0</v>
      </c>
      <c r="M985" s="58">
        <v>0</v>
      </c>
      <c r="N985" s="58">
        <v>0</v>
      </c>
      <c r="O985" s="56" t="s">
        <v>2050</v>
      </c>
      <c r="Q985" s="56" t="s">
        <v>2049</v>
      </c>
    </row>
    <row r="986" spans="1:17">
      <c r="A986" s="57">
        <v>1017</v>
      </c>
      <c r="B986" s="56" t="s">
        <v>3098</v>
      </c>
      <c r="C986" s="56" t="s">
        <v>3129</v>
      </c>
      <c r="D986" s="56" t="s">
        <v>2051</v>
      </c>
      <c r="E986" s="58"/>
      <c r="F986" s="58"/>
      <c r="G986" s="58"/>
      <c r="H986" s="58"/>
      <c r="I986" s="58">
        <v>0</v>
      </c>
      <c r="J986" s="58">
        <v>0</v>
      </c>
      <c r="K986" s="58">
        <v>0</v>
      </c>
      <c r="L986" s="58">
        <v>0</v>
      </c>
      <c r="M986" s="58">
        <v>0</v>
      </c>
      <c r="N986" s="58">
        <v>0</v>
      </c>
      <c r="O986" s="56" t="s">
        <v>2052</v>
      </c>
      <c r="Q986" s="56" t="s">
        <v>2051</v>
      </c>
    </row>
    <row r="987" spans="1:17">
      <c r="A987" s="57">
        <v>1018</v>
      </c>
      <c r="B987" s="56" t="s">
        <v>3098</v>
      </c>
      <c r="C987" s="56" t="s">
        <v>3129</v>
      </c>
      <c r="D987" s="56" t="s">
        <v>2053</v>
      </c>
      <c r="E987" s="58"/>
      <c r="F987" s="58"/>
      <c r="G987" s="58"/>
      <c r="H987" s="58"/>
      <c r="I987" s="58">
        <v>0</v>
      </c>
      <c r="J987" s="58">
        <v>0</v>
      </c>
      <c r="K987" s="58">
        <v>0</v>
      </c>
      <c r="L987" s="58">
        <v>0</v>
      </c>
      <c r="M987" s="58">
        <v>0</v>
      </c>
      <c r="N987" s="58">
        <v>0</v>
      </c>
      <c r="O987" s="56" t="s">
        <v>2054</v>
      </c>
      <c r="Q987" s="56" t="s">
        <v>2053</v>
      </c>
    </row>
    <row r="988" spans="1:17">
      <c r="A988" s="57">
        <v>1019</v>
      </c>
      <c r="B988" s="56" t="s">
        <v>3098</v>
      </c>
      <c r="C988" s="56" t="s">
        <v>3129</v>
      </c>
      <c r="D988" s="56" t="s">
        <v>2055</v>
      </c>
      <c r="E988" s="58"/>
      <c r="F988" s="58"/>
      <c r="G988" s="58"/>
      <c r="H988" s="58"/>
      <c r="I988" s="58">
        <v>0</v>
      </c>
      <c r="J988" s="58">
        <v>0</v>
      </c>
      <c r="K988" s="58">
        <v>0</v>
      </c>
      <c r="L988" s="58">
        <v>0</v>
      </c>
      <c r="M988" s="58">
        <v>0</v>
      </c>
      <c r="N988" s="58">
        <v>0</v>
      </c>
      <c r="O988" s="56" t="s">
        <v>660</v>
      </c>
      <c r="Q988" s="56" t="s">
        <v>2055</v>
      </c>
    </row>
    <row r="989" spans="1:17">
      <c r="A989" s="57">
        <v>1020</v>
      </c>
      <c r="B989" s="56" t="s">
        <v>3098</v>
      </c>
      <c r="C989" s="56" t="s">
        <v>3129</v>
      </c>
      <c r="D989" s="56" t="s">
        <v>2056</v>
      </c>
      <c r="E989" s="58"/>
      <c r="F989" s="58"/>
      <c r="G989" s="58"/>
      <c r="H989" s="58"/>
      <c r="I989" s="58">
        <v>0</v>
      </c>
      <c r="J989" s="58">
        <v>0</v>
      </c>
      <c r="K989" s="58">
        <v>0</v>
      </c>
      <c r="L989" s="58">
        <v>0</v>
      </c>
      <c r="M989" s="58">
        <v>0</v>
      </c>
      <c r="N989" s="58">
        <v>0</v>
      </c>
      <c r="O989" s="56" t="s">
        <v>2057</v>
      </c>
      <c r="Q989" s="56" t="s">
        <v>2056</v>
      </c>
    </row>
    <row r="990" spans="1:17">
      <c r="A990" s="57">
        <v>1021</v>
      </c>
      <c r="B990" s="56" t="s">
        <v>3098</v>
      </c>
      <c r="C990" s="56" t="s">
        <v>3129</v>
      </c>
      <c r="D990" s="56" t="s">
        <v>2058</v>
      </c>
      <c r="E990" s="58"/>
      <c r="F990" s="58"/>
      <c r="G990" s="58"/>
      <c r="H990" s="58"/>
      <c r="I990" s="58">
        <v>0</v>
      </c>
      <c r="J990" s="58">
        <v>0</v>
      </c>
      <c r="K990" s="58">
        <v>0</v>
      </c>
      <c r="L990" s="58">
        <v>0</v>
      </c>
      <c r="M990" s="58">
        <v>0</v>
      </c>
      <c r="N990" s="58">
        <v>0</v>
      </c>
      <c r="O990" s="56" t="s">
        <v>2059</v>
      </c>
      <c r="Q990" s="56" t="s">
        <v>2058</v>
      </c>
    </row>
    <row r="991" spans="1:17">
      <c r="A991" s="57">
        <v>1022</v>
      </c>
      <c r="B991" s="56" t="s">
        <v>3098</v>
      </c>
      <c r="C991" s="56" t="s">
        <v>3129</v>
      </c>
      <c r="D991" s="56" t="s">
        <v>2060</v>
      </c>
      <c r="E991" s="58"/>
      <c r="F991" s="58"/>
      <c r="G991" s="58"/>
      <c r="H991" s="58"/>
      <c r="I991" s="58">
        <v>0</v>
      </c>
      <c r="J991" s="58">
        <v>0</v>
      </c>
      <c r="K991" s="58">
        <v>0</v>
      </c>
      <c r="L991" s="58">
        <v>0</v>
      </c>
      <c r="M991" s="58">
        <v>0</v>
      </c>
      <c r="N991" s="58">
        <v>0</v>
      </c>
      <c r="O991" s="56" t="s">
        <v>2061</v>
      </c>
      <c r="Q991" s="56" t="s">
        <v>2060</v>
      </c>
    </row>
    <row r="992" spans="1:17">
      <c r="A992" s="57">
        <v>1023</v>
      </c>
      <c r="B992" s="56" t="s">
        <v>3098</v>
      </c>
      <c r="C992" s="56" t="s">
        <v>3129</v>
      </c>
      <c r="D992" s="56" t="s">
        <v>2062</v>
      </c>
      <c r="E992" s="58"/>
      <c r="F992" s="58"/>
      <c r="G992" s="58"/>
      <c r="H992" s="58"/>
      <c r="I992" s="58">
        <v>0</v>
      </c>
      <c r="J992" s="58">
        <v>0</v>
      </c>
      <c r="K992" s="58">
        <v>0</v>
      </c>
      <c r="L992" s="58">
        <v>0</v>
      </c>
      <c r="M992" s="58">
        <v>0</v>
      </c>
      <c r="N992" s="58">
        <v>0</v>
      </c>
      <c r="O992" s="56" t="s">
        <v>2063</v>
      </c>
      <c r="Q992" s="56" t="s">
        <v>2062</v>
      </c>
    </row>
    <row r="993" spans="1:17">
      <c r="A993" s="57">
        <v>1024</v>
      </c>
      <c r="B993" s="56" t="s">
        <v>3098</v>
      </c>
      <c r="C993" s="56" t="s">
        <v>3129</v>
      </c>
      <c r="D993" s="56" t="s">
        <v>2064</v>
      </c>
      <c r="E993" s="58"/>
      <c r="F993" s="58"/>
      <c r="G993" s="58"/>
      <c r="H993" s="58"/>
      <c r="I993" s="58">
        <v>0</v>
      </c>
      <c r="J993" s="58">
        <v>0</v>
      </c>
      <c r="K993" s="58">
        <v>0</v>
      </c>
      <c r="L993" s="58">
        <v>0</v>
      </c>
      <c r="M993" s="58">
        <v>0</v>
      </c>
      <c r="N993" s="58">
        <v>0</v>
      </c>
      <c r="O993" s="56" t="s">
        <v>2065</v>
      </c>
      <c r="Q993" s="56" t="s">
        <v>2064</v>
      </c>
    </row>
    <row r="994" spans="1:17">
      <c r="A994" s="57">
        <v>1025</v>
      </c>
      <c r="B994" s="56" t="s">
        <v>3098</v>
      </c>
      <c r="C994" s="56" t="s">
        <v>3129</v>
      </c>
      <c r="D994" s="56" t="s">
        <v>2066</v>
      </c>
      <c r="E994" s="58"/>
      <c r="F994" s="58"/>
      <c r="G994" s="58"/>
      <c r="H994" s="58"/>
      <c r="I994" s="58">
        <v>0</v>
      </c>
      <c r="J994" s="58">
        <v>0</v>
      </c>
      <c r="K994" s="58">
        <v>0</v>
      </c>
      <c r="L994" s="58">
        <v>0</v>
      </c>
      <c r="M994" s="58">
        <v>0</v>
      </c>
      <c r="N994" s="58">
        <v>0</v>
      </c>
      <c r="O994" s="56" t="s">
        <v>2067</v>
      </c>
      <c r="Q994" s="56" t="s">
        <v>2066</v>
      </c>
    </row>
    <row r="995" spans="1:17">
      <c r="A995" s="57">
        <v>1026</v>
      </c>
      <c r="B995" s="56" t="s">
        <v>3098</v>
      </c>
      <c r="C995" s="56" t="s">
        <v>3129</v>
      </c>
      <c r="D995" s="56" t="s">
        <v>2068</v>
      </c>
      <c r="E995" s="58"/>
      <c r="F995" s="58"/>
      <c r="G995" s="58"/>
      <c r="H995" s="58"/>
      <c r="I995" s="58">
        <v>0</v>
      </c>
      <c r="J995" s="58">
        <v>0</v>
      </c>
      <c r="K995" s="58">
        <v>0</v>
      </c>
      <c r="L995" s="58">
        <v>0</v>
      </c>
      <c r="M995" s="58">
        <v>0</v>
      </c>
      <c r="N995" s="58">
        <v>0</v>
      </c>
      <c r="O995" s="56" t="s">
        <v>2069</v>
      </c>
      <c r="Q995" s="56" t="s">
        <v>2068</v>
      </c>
    </row>
    <row r="996" spans="1:17">
      <c r="A996" s="57">
        <v>1027</v>
      </c>
      <c r="B996" s="56" t="s">
        <v>3098</v>
      </c>
      <c r="C996" s="56" t="s">
        <v>3129</v>
      </c>
      <c r="D996" s="56" t="s">
        <v>2070</v>
      </c>
      <c r="E996" s="58"/>
      <c r="F996" s="58"/>
      <c r="G996" s="58"/>
      <c r="H996" s="58"/>
      <c r="I996" s="58">
        <v>0</v>
      </c>
      <c r="J996" s="58">
        <v>0</v>
      </c>
      <c r="K996" s="58">
        <v>0</v>
      </c>
      <c r="L996" s="58">
        <v>0</v>
      </c>
      <c r="M996" s="58">
        <v>0</v>
      </c>
      <c r="N996" s="58">
        <v>0</v>
      </c>
      <c r="O996" s="56" t="s">
        <v>2071</v>
      </c>
      <c r="Q996" s="56" t="s">
        <v>2070</v>
      </c>
    </row>
    <row r="997" spans="1:17">
      <c r="A997" s="57">
        <v>1028</v>
      </c>
      <c r="B997" s="56" t="s">
        <v>3098</v>
      </c>
      <c r="C997" s="56" t="s">
        <v>3129</v>
      </c>
      <c r="D997" s="56" t="s">
        <v>2072</v>
      </c>
      <c r="E997" s="58"/>
      <c r="F997" s="58"/>
      <c r="G997" s="58"/>
      <c r="H997" s="58"/>
      <c r="I997" s="58">
        <v>0</v>
      </c>
      <c r="J997" s="58">
        <v>0</v>
      </c>
      <c r="K997" s="58">
        <v>0</v>
      </c>
      <c r="L997" s="58">
        <v>0</v>
      </c>
      <c r="M997" s="58">
        <v>0</v>
      </c>
      <c r="N997" s="58">
        <v>0</v>
      </c>
      <c r="O997" s="56" t="s">
        <v>2073</v>
      </c>
      <c r="Q997" s="56" t="s">
        <v>2072</v>
      </c>
    </row>
    <row r="998" spans="1:17">
      <c r="A998" s="57">
        <v>1029</v>
      </c>
      <c r="B998" s="56" t="s">
        <v>3098</v>
      </c>
      <c r="C998" s="56" t="s">
        <v>3129</v>
      </c>
      <c r="D998" s="56" t="s">
        <v>2074</v>
      </c>
      <c r="E998" s="58"/>
      <c r="F998" s="58"/>
      <c r="G998" s="58"/>
      <c r="H998" s="58"/>
      <c r="I998" s="58">
        <v>0</v>
      </c>
      <c r="J998" s="58">
        <v>0</v>
      </c>
      <c r="K998" s="58">
        <v>0</v>
      </c>
      <c r="L998" s="58">
        <v>0</v>
      </c>
      <c r="M998" s="58">
        <v>0</v>
      </c>
      <c r="N998" s="58">
        <v>0</v>
      </c>
      <c r="O998" s="56" t="s">
        <v>2075</v>
      </c>
      <c r="Q998" s="56" t="s">
        <v>2074</v>
      </c>
    </row>
    <row r="999" spans="1:17">
      <c r="A999" s="57">
        <v>1030</v>
      </c>
      <c r="B999" s="56" t="s">
        <v>3098</v>
      </c>
      <c r="C999" s="56" t="s">
        <v>3129</v>
      </c>
      <c r="D999" s="56" t="s">
        <v>2076</v>
      </c>
      <c r="E999" s="58"/>
      <c r="F999" s="58"/>
      <c r="G999" s="58"/>
      <c r="H999" s="58"/>
      <c r="I999" s="58">
        <v>0</v>
      </c>
      <c r="J999" s="58">
        <v>0</v>
      </c>
      <c r="K999" s="58">
        <v>0</v>
      </c>
      <c r="L999" s="58">
        <v>0</v>
      </c>
      <c r="M999" s="58">
        <v>0</v>
      </c>
      <c r="N999" s="58">
        <v>0</v>
      </c>
      <c r="O999" s="56" t="s">
        <v>2077</v>
      </c>
      <c r="Q999" s="56" t="s">
        <v>2076</v>
      </c>
    </row>
    <row r="1000" spans="1:17">
      <c r="A1000" s="57">
        <v>1031</v>
      </c>
      <c r="B1000" s="56" t="s">
        <v>3098</v>
      </c>
      <c r="C1000" s="56" t="s">
        <v>3129</v>
      </c>
      <c r="D1000" s="56" t="s">
        <v>2078</v>
      </c>
      <c r="E1000" s="58"/>
      <c r="F1000" s="58"/>
      <c r="G1000" s="58"/>
      <c r="H1000" s="58"/>
      <c r="I1000" s="58">
        <v>0</v>
      </c>
      <c r="J1000" s="58">
        <v>0</v>
      </c>
      <c r="K1000" s="58">
        <v>0</v>
      </c>
      <c r="L1000" s="58">
        <v>0</v>
      </c>
      <c r="M1000" s="58">
        <v>0</v>
      </c>
      <c r="N1000" s="58">
        <v>0</v>
      </c>
      <c r="O1000" s="56" t="s">
        <v>2079</v>
      </c>
      <c r="Q1000" s="56" t="s">
        <v>2078</v>
      </c>
    </row>
    <row r="1001" spans="1:17">
      <c r="A1001" s="57">
        <v>1032</v>
      </c>
      <c r="B1001" s="56" t="s">
        <v>3098</v>
      </c>
      <c r="C1001" s="56" t="s">
        <v>3129</v>
      </c>
      <c r="D1001" s="56" t="s">
        <v>2080</v>
      </c>
      <c r="E1001" s="58"/>
      <c r="F1001" s="58"/>
      <c r="G1001" s="58"/>
      <c r="H1001" s="58"/>
      <c r="I1001" s="58">
        <v>0</v>
      </c>
      <c r="J1001" s="58">
        <v>0</v>
      </c>
      <c r="K1001" s="58">
        <v>0</v>
      </c>
      <c r="L1001" s="58">
        <v>0</v>
      </c>
      <c r="M1001" s="58">
        <v>0</v>
      </c>
      <c r="N1001" s="58">
        <v>0</v>
      </c>
      <c r="O1001" s="56" t="s">
        <v>2081</v>
      </c>
      <c r="Q1001" s="56" t="s">
        <v>2080</v>
      </c>
    </row>
    <row r="1002" spans="1:17">
      <c r="A1002" s="57">
        <v>1033</v>
      </c>
      <c r="B1002" s="56" t="s">
        <v>3098</v>
      </c>
      <c r="C1002" s="56" t="s">
        <v>3129</v>
      </c>
      <c r="D1002" s="56" t="s">
        <v>2082</v>
      </c>
      <c r="E1002" s="58"/>
      <c r="F1002" s="58"/>
      <c r="G1002" s="58"/>
      <c r="H1002" s="58"/>
      <c r="I1002" s="58">
        <v>0</v>
      </c>
      <c r="J1002" s="58">
        <v>0</v>
      </c>
      <c r="K1002" s="58">
        <v>0</v>
      </c>
      <c r="L1002" s="58">
        <v>0</v>
      </c>
      <c r="M1002" s="58">
        <v>0</v>
      </c>
      <c r="N1002" s="58">
        <v>0</v>
      </c>
      <c r="O1002" s="56" t="s">
        <v>2083</v>
      </c>
      <c r="Q1002" s="56" t="s">
        <v>2082</v>
      </c>
    </row>
    <row r="1003" spans="1:17">
      <c r="A1003" s="57">
        <v>1034</v>
      </c>
      <c r="B1003" s="56" t="s">
        <v>3098</v>
      </c>
      <c r="C1003" s="56" t="s">
        <v>3129</v>
      </c>
      <c r="D1003" s="56" t="s">
        <v>2084</v>
      </c>
      <c r="E1003" s="58"/>
      <c r="F1003" s="58"/>
      <c r="G1003" s="58"/>
      <c r="H1003" s="58"/>
      <c r="I1003" s="58">
        <v>0</v>
      </c>
      <c r="J1003" s="58">
        <v>0</v>
      </c>
      <c r="K1003" s="58">
        <v>0</v>
      </c>
      <c r="L1003" s="58">
        <v>0</v>
      </c>
      <c r="M1003" s="58">
        <v>0</v>
      </c>
      <c r="N1003" s="58">
        <v>0</v>
      </c>
      <c r="O1003" s="56" t="s">
        <v>2085</v>
      </c>
      <c r="Q1003" s="56" t="s">
        <v>2084</v>
      </c>
    </row>
    <row r="1004" spans="1:17">
      <c r="A1004" s="57">
        <v>1035</v>
      </c>
      <c r="B1004" s="56" t="s">
        <v>3098</v>
      </c>
      <c r="C1004" s="56" t="s">
        <v>3129</v>
      </c>
      <c r="D1004" s="56" t="s">
        <v>2086</v>
      </c>
      <c r="E1004" s="58"/>
      <c r="F1004" s="58"/>
      <c r="G1004" s="58"/>
      <c r="H1004" s="58"/>
      <c r="I1004" s="58">
        <v>0</v>
      </c>
      <c r="J1004" s="58">
        <v>0</v>
      </c>
      <c r="K1004" s="58">
        <v>0</v>
      </c>
      <c r="L1004" s="58">
        <v>0</v>
      </c>
      <c r="M1004" s="58">
        <v>0</v>
      </c>
      <c r="N1004" s="58">
        <v>0</v>
      </c>
      <c r="O1004" s="56" t="s">
        <v>2087</v>
      </c>
      <c r="Q1004" s="56" t="s">
        <v>2086</v>
      </c>
    </row>
    <row r="1005" spans="1:17">
      <c r="A1005" s="57">
        <v>1036</v>
      </c>
      <c r="B1005" s="56" t="s">
        <v>3098</v>
      </c>
      <c r="C1005" s="56" t="s">
        <v>3129</v>
      </c>
      <c r="D1005" s="56" t="s">
        <v>2088</v>
      </c>
      <c r="E1005" s="58"/>
      <c r="F1005" s="58"/>
      <c r="G1005" s="58"/>
      <c r="H1005" s="58"/>
      <c r="I1005" s="58">
        <v>0</v>
      </c>
      <c r="J1005" s="58">
        <v>0</v>
      </c>
      <c r="K1005" s="58">
        <v>0</v>
      </c>
      <c r="L1005" s="58">
        <v>0</v>
      </c>
      <c r="M1005" s="58">
        <v>0</v>
      </c>
      <c r="N1005" s="58">
        <v>0</v>
      </c>
      <c r="O1005" s="56" t="s">
        <v>2089</v>
      </c>
      <c r="Q1005" s="56" t="s">
        <v>2088</v>
      </c>
    </row>
    <row r="1006" spans="1:17">
      <c r="A1006" s="57">
        <v>1037</v>
      </c>
      <c r="B1006" s="56" t="s">
        <v>3098</v>
      </c>
      <c r="C1006" s="56" t="s">
        <v>3129</v>
      </c>
      <c r="D1006" s="56" t="s">
        <v>2090</v>
      </c>
      <c r="E1006" s="58"/>
      <c r="F1006" s="58"/>
      <c r="G1006" s="58"/>
      <c r="H1006" s="58"/>
      <c r="I1006" s="58">
        <v>1590</v>
      </c>
      <c r="J1006" s="58">
        <v>61</v>
      </c>
      <c r="K1006" s="58"/>
      <c r="L1006" s="58"/>
      <c r="M1006" s="58">
        <v>0</v>
      </c>
      <c r="N1006" s="58">
        <v>0</v>
      </c>
      <c r="O1006" s="56" t="s">
        <v>2091</v>
      </c>
      <c r="Q1006" s="56" t="s">
        <v>2090</v>
      </c>
    </row>
    <row r="1007" spans="1:17">
      <c r="A1007" s="57">
        <v>1038</v>
      </c>
      <c r="B1007" s="56" t="s">
        <v>3098</v>
      </c>
      <c r="C1007" s="56" t="s">
        <v>3129</v>
      </c>
      <c r="D1007" s="56" t="s">
        <v>2092</v>
      </c>
      <c r="E1007" s="58"/>
      <c r="F1007" s="58"/>
      <c r="G1007" s="58"/>
      <c r="H1007" s="58"/>
      <c r="I1007" s="58">
        <v>0</v>
      </c>
      <c r="J1007" s="58">
        <v>0</v>
      </c>
      <c r="K1007" s="58">
        <v>0</v>
      </c>
      <c r="L1007" s="58">
        <v>0</v>
      </c>
      <c r="M1007" s="58">
        <v>0</v>
      </c>
      <c r="N1007" s="58">
        <v>0</v>
      </c>
      <c r="O1007" s="56" t="s">
        <v>2093</v>
      </c>
      <c r="Q1007" s="56" t="s">
        <v>2092</v>
      </c>
    </row>
    <row r="1008" spans="1:17">
      <c r="A1008" s="57">
        <v>1039</v>
      </c>
      <c r="B1008" s="56" t="s">
        <v>3098</v>
      </c>
      <c r="C1008" s="56" t="s">
        <v>3129</v>
      </c>
      <c r="D1008" s="56" t="s">
        <v>2094</v>
      </c>
      <c r="E1008" s="58"/>
      <c r="F1008" s="58"/>
      <c r="G1008" s="58"/>
      <c r="H1008" s="58"/>
      <c r="I1008" s="58">
        <v>0</v>
      </c>
      <c r="J1008" s="58">
        <v>0</v>
      </c>
      <c r="K1008" s="58">
        <v>0</v>
      </c>
      <c r="L1008" s="58">
        <v>0</v>
      </c>
      <c r="M1008" s="58">
        <v>0</v>
      </c>
      <c r="N1008" s="58">
        <v>0</v>
      </c>
      <c r="O1008" s="56" t="s">
        <v>2095</v>
      </c>
      <c r="Q1008" s="56" t="s">
        <v>2094</v>
      </c>
    </row>
    <row r="1009" spans="1:17">
      <c r="A1009" s="57">
        <v>1040</v>
      </c>
      <c r="B1009" s="56" t="s">
        <v>3098</v>
      </c>
      <c r="C1009" s="56" t="s">
        <v>3129</v>
      </c>
      <c r="D1009" s="56" t="s">
        <v>2096</v>
      </c>
      <c r="E1009" s="58"/>
      <c r="F1009" s="58"/>
      <c r="G1009" s="58"/>
      <c r="H1009" s="58"/>
      <c r="I1009" s="58">
        <v>0</v>
      </c>
      <c r="J1009" s="58">
        <v>0</v>
      </c>
      <c r="K1009" s="58">
        <v>0</v>
      </c>
      <c r="L1009" s="58">
        <v>0</v>
      </c>
      <c r="M1009" s="58">
        <v>0</v>
      </c>
      <c r="N1009" s="58">
        <v>0</v>
      </c>
      <c r="O1009" s="56" t="s">
        <v>2097</v>
      </c>
      <c r="Q1009" s="56" t="s">
        <v>2096</v>
      </c>
    </row>
    <row r="1010" spans="1:17">
      <c r="A1010" s="57">
        <v>1042</v>
      </c>
      <c r="B1010" s="56" t="s">
        <v>3097</v>
      </c>
      <c r="C1010" s="56" t="s">
        <v>3130</v>
      </c>
      <c r="D1010" s="56" t="s">
        <v>2101</v>
      </c>
      <c r="E1010" s="58">
        <v>20</v>
      </c>
      <c r="F1010" s="58">
        <v>3</v>
      </c>
      <c r="G1010" s="58"/>
      <c r="H1010" s="58"/>
      <c r="I1010" s="112">
        <v>3649</v>
      </c>
      <c r="J1010" s="58">
        <v>168</v>
      </c>
      <c r="K1010" s="58"/>
      <c r="L1010" s="58"/>
      <c r="M1010" s="58">
        <v>1278</v>
      </c>
      <c r="N1010" s="58">
        <v>20</v>
      </c>
      <c r="O1010" s="56" t="s">
        <v>2102</v>
      </c>
      <c r="Q1010" s="56" t="s">
        <v>2101</v>
      </c>
    </row>
    <row r="1011" spans="1:17">
      <c r="A1011" s="57">
        <v>1044</v>
      </c>
      <c r="B1011" s="56" t="s">
        <v>3098</v>
      </c>
      <c r="C1011" s="56" t="s">
        <v>3130</v>
      </c>
      <c r="D1011" s="56" t="s">
        <v>2105</v>
      </c>
      <c r="E1011" s="58"/>
      <c r="F1011" s="58"/>
      <c r="G1011" s="58"/>
      <c r="H1011" s="58"/>
      <c r="I1011" s="58">
        <v>0</v>
      </c>
      <c r="J1011" s="58">
        <v>0</v>
      </c>
      <c r="K1011" s="58">
        <v>0</v>
      </c>
      <c r="L1011" s="58">
        <v>0</v>
      </c>
      <c r="M1011" s="81">
        <v>0</v>
      </c>
      <c r="N1011" s="58">
        <v>0</v>
      </c>
      <c r="O1011" s="56" t="s">
        <v>660</v>
      </c>
      <c r="Q1011" s="56" t="s">
        <v>2105</v>
      </c>
    </row>
    <row r="1012" spans="1:17">
      <c r="A1012" s="57">
        <v>1045</v>
      </c>
      <c r="B1012" s="56" t="s">
        <v>3098</v>
      </c>
      <c r="C1012" s="56" t="s">
        <v>3130</v>
      </c>
      <c r="D1012" s="56" t="s">
        <v>2106</v>
      </c>
      <c r="E1012" s="58"/>
      <c r="F1012" s="58"/>
      <c r="G1012" s="58"/>
      <c r="H1012" s="58"/>
      <c r="I1012" s="58">
        <v>0</v>
      </c>
      <c r="J1012" s="58">
        <v>0</v>
      </c>
      <c r="K1012" s="58">
        <v>0</v>
      </c>
      <c r="L1012" s="58">
        <v>0</v>
      </c>
      <c r="M1012" s="58">
        <v>0</v>
      </c>
      <c r="N1012" s="58">
        <v>0</v>
      </c>
      <c r="O1012" s="56" t="s">
        <v>2107</v>
      </c>
      <c r="Q1012" s="56" t="s">
        <v>2106</v>
      </c>
    </row>
    <row r="1013" spans="1:17">
      <c r="A1013" s="57">
        <v>1046</v>
      </c>
      <c r="B1013" s="56" t="s">
        <v>3098</v>
      </c>
      <c r="C1013" s="56" t="s">
        <v>3130</v>
      </c>
      <c r="D1013" s="56" t="s">
        <v>2108</v>
      </c>
      <c r="E1013" s="58"/>
      <c r="F1013" s="58"/>
      <c r="G1013" s="58"/>
      <c r="H1013" s="58"/>
      <c r="I1013" s="58">
        <v>0</v>
      </c>
      <c r="J1013" s="58">
        <v>0</v>
      </c>
      <c r="K1013" s="58">
        <v>0</v>
      </c>
      <c r="L1013" s="58">
        <v>0</v>
      </c>
      <c r="M1013" s="58">
        <v>0</v>
      </c>
      <c r="N1013" s="58">
        <v>0</v>
      </c>
      <c r="O1013" s="56" t="s">
        <v>2109</v>
      </c>
      <c r="Q1013" s="56" t="s">
        <v>2108</v>
      </c>
    </row>
    <row r="1014" spans="1:17">
      <c r="A1014" s="57">
        <v>1047</v>
      </c>
      <c r="B1014" s="56" t="s">
        <v>3098</v>
      </c>
      <c r="C1014" s="56" t="s">
        <v>3130</v>
      </c>
      <c r="D1014" s="56" t="s">
        <v>2110</v>
      </c>
      <c r="E1014" s="58"/>
      <c r="F1014" s="58"/>
      <c r="G1014" s="58"/>
      <c r="H1014" s="58"/>
      <c r="I1014" s="58">
        <v>0</v>
      </c>
      <c r="J1014" s="58">
        <v>0</v>
      </c>
      <c r="K1014" s="58">
        <v>0</v>
      </c>
      <c r="L1014" s="58">
        <v>0</v>
      </c>
      <c r="M1014" s="58">
        <v>0</v>
      </c>
      <c r="N1014" s="58">
        <v>0</v>
      </c>
      <c r="O1014" s="56" t="s">
        <v>2111</v>
      </c>
      <c r="Q1014" s="56" t="s">
        <v>2110</v>
      </c>
    </row>
    <row r="1015" spans="1:17">
      <c r="A1015" s="57">
        <v>1048</v>
      </c>
      <c r="B1015" s="56" t="s">
        <v>3098</v>
      </c>
      <c r="C1015" s="56" t="s">
        <v>3130</v>
      </c>
      <c r="D1015" s="56" t="s">
        <v>2112</v>
      </c>
      <c r="E1015" s="58"/>
      <c r="F1015" s="58"/>
      <c r="G1015" s="58"/>
      <c r="H1015" s="58"/>
      <c r="I1015" s="58">
        <v>0</v>
      </c>
      <c r="J1015" s="58">
        <v>0</v>
      </c>
      <c r="K1015" s="58">
        <v>0</v>
      </c>
      <c r="L1015" s="58">
        <v>0</v>
      </c>
      <c r="M1015" s="58">
        <v>0</v>
      </c>
      <c r="N1015" s="58">
        <v>0</v>
      </c>
      <c r="O1015" s="56" t="s">
        <v>1780</v>
      </c>
      <c r="Q1015" s="56" t="s">
        <v>2112</v>
      </c>
    </row>
    <row r="1016" spans="1:17">
      <c r="A1016" s="57">
        <v>1049</v>
      </c>
      <c r="B1016" s="56" t="s">
        <v>3098</v>
      </c>
      <c r="C1016" s="56" t="s">
        <v>3130</v>
      </c>
      <c r="D1016" s="56" t="s">
        <v>2113</v>
      </c>
      <c r="E1016" s="58"/>
      <c r="F1016" s="58"/>
      <c r="G1016" s="58"/>
      <c r="H1016" s="58"/>
      <c r="I1016" s="58">
        <v>0</v>
      </c>
      <c r="J1016" s="58">
        <v>0</v>
      </c>
      <c r="K1016" s="58">
        <v>0</v>
      </c>
      <c r="L1016" s="58">
        <v>0</v>
      </c>
      <c r="M1016" s="58">
        <v>0</v>
      </c>
      <c r="N1016" s="58">
        <v>0</v>
      </c>
      <c r="O1016" s="56" t="s">
        <v>2114</v>
      </c>
      <c r="Q1016" s="56" t="s">
        <v>2113</v>
      </c>
    </row>
    <row r="1017" spans="1:17">
      <c r="A1017" s="57">
        <v>1050</v>
      </c>
      <c r="B1017" s="56" t="s">
        <v>3098</v>
      </c>
      <c r="C1017" s="56" t="s">
        <v>3130</v>
      </c>
      <c r="D1017" s="56" t="s">
        <v>2115</v>
      </c>
      <c r="E1017" s="58"/>
      <c r="F1017" s="58"/>
      <c r="G1017" s="58"/>
      <c r="H1017" s="58"/>
      <c r="I1017" s="58">
        <v>0</v>
      </c>
      <c r="J1017" s="58">
        <v>0</v>
      </c>
      <c r="K1017" s="58">
        <v>0</v>
      </c>
      <c r="L1017" s="58">
        <v>0</v>
      </c>
      <c r="M1017" s="58">
        <v>0</v>
      </c>
      <c r="N1017" s="58">
        <v>0</v>
      </c>
      <c r="O1017" s="56" t="s">
        <v>2116</v>
      </c>
      <c r="Q1017" s="56" t="s">
        <v>2115</v>
      </c>
    </row>
    <row r="1018" spans="1:17">
      <c r="A1018" s="57">
        <v>1051</v>
      </c>
      <c r="B1018" s="56" t="s">
        <v>3098</v>
      </c>
      <c r="C1018" s="56" t="s">
        <v>3130</v>
      </c>
      <c r="D1018" s="56" t="s">
        <v>2117</v>
      </c>
      <c r="E1018" s="58"/>
      <c r="F1018" s="58"/>
      <c r="G1018" s="58"/>
      <c r="H1018" s="58"/>
      <c r="I1018" s="58">
        <v>0</v>
      </c>
      <c r="J1018" s="58">
        <v>0</v>
      </c>
      <c r="K1018" s="58">
        <v>0</v>
      </c>
      <c r="L1018" s="58">
        <v>0</v>
      </c>
      <c r="M1018" s="58">
        <v>0</v>
      </c>
      <c r="N1018" s="58">
        <v>0</v>
      </c>
      <c r="O1018" s="56" t="s">
        <v>2118</v>
      </c>
      <c r="Q1018" s="56" t="s">
        <v>2117</v>
      </c>
    </row>
    <row r="1019" spans="1:17">
      <c r="A1019" s="57">
        <v>1052</v>
      </c>
      <c r="B1019" s="56" t="s">
        <v>3098</v>
      </c>
      <c r="C1019" s="56" t="s">
        <v>3130</v>
      </c>
      <c r="D1019" s="56" t="s">
        <v>2119</v>
      </c>
      <c r="E1019" s="58"/>
      <c r="F1019" s="58"/>
      <c r="G1019" s="58"/>
      <c r="H1019" s="58"/>
      <c r="I1019" s="58">
        <v>0</v>
      </c>
      <c r="J1019" s="58">
        <v>0</v>
      </c>
      <c r="K1019" s="58">
        <v>0</v>
      </c>
      <c r="L1019" s="58">
        <v>0</v>
      </c>
      <c r="M1019" s="58">
        <v>0</v>
      </c>
      <c r="N1019" s="58">
        <v>0</v>
      </c>
      <c r="O1019" s="56" t="s">
        <v>2120</v>
      </c>
      <c r="Q1019" s="56" t="s">
        <v>2119</v>
      </c>
    </row>
    <row r="1020" spans="1:17">
      <c r="A1020" s="57">
        <v>1053</v>
      </c>
      <c r="B1020" s="56" t="s">
        <v>3098</v>
      </c>
      <c r="C1020" s="56" t="s">
        <v>3130</v>
      </c>
      <c r="D1020" s="56" t="s">
        <v>2121</v>
      </c>
      <c r="E1020" s="58"/>
      <c r="F1020" s="58"/>
      <c r="G1020" s="58"/>
      <c r="H1020" s="58"/>
      <c r="I1020" s="58">
        <v>0</v>
      </c>
      <c r="J1020" s="58">
        <v>0</v>
      </c>
      <c r="K1020" s="58">
        <v>0</v>
      </c>
      <c r="L1020" s="58">
        <v>0</v>
      </c>
      <c r="M1020" s="58">
        <v>0</v>
      </c>
      <c r="N1020" s="58">
        <v>0</v>
      </c>
      <c r="O1020" s="56" t="s">
        <v>2122</v>
      </c>
      <c r="Q1020" s="56" t="s">
        <v>2121</v>
      </c>
    </row>
    <row r="1021" spans="1:17">
      <c r="A1021" s="57">
        <v>1054</v>
      </c>
      <c r="B1021" s="56" t="s">
        <v>3098</v>
      </c>
      <c r="C1021" s="56" t="s">
        <v>3130</v>
      </c>
      <c r="D1021" s="56" t="s">
        <v>2123</v>
      </c>
      <c r="E1021" s="58"/>
      <c r="F1021" s="58"/>
      <c r="G1021" s="58"/>
      <c r="H1021" s="58"/>
      <c r="I1021" s="58">
        <v>0</v>
      </c>
      <c r="J1021" s="58">
        <v>0</v>
      </c>
      <c r="K1021" s="58">
        <v>0</v>
      </c>
      <c r="L1021" s="58">
        <v>0</v>
      </c>
      <c r="M1021" s="58">
        <v>0</v>
      </c>
      <c r="N1021" s="58">
        <v>0</v>
      </c>
      <c r="O1021" s="56" t="s">
        <v>2124</v>
      </c>
      <c r="Q1021" s="56" t="s">
        <v>2123</v>
      </c>
    </row>
    <row r="1022" spans="1:17">
      <c r="A1022" s="57">
        <v>1055</v>
      </c>
      <c r="B1022" s="56" t="s">
        <v>3098</v>
      </c>
      <c r="C1022" s="56" t="s">
        <v>3130</v>
      </c>
      <c r="D1022" s="56" t="s">
        <v>2125</v>
      </c>
      <c r="E1022" s="58"/>
      <c r="F1022" s="58"/>
      <c r="G1022" s="58"/>
      <c r="H1022" s="58"/>
      <c r="I1022" s="58">
        <v>0</v>
      </c>
      <c r="J1022" s="58">
        <v>0</v>
      </c>
      <c r="K1022" s="58">
        <v>0</v>
      </c>
      <c r="L1022" s="58">
        <v>0</v>
      </c>
      <c r="M1022" s="58">
        <v>0</v>
      </c>
      <c r="N1022" s="58">
        <v>0</v>
      </c>
      <c r="O1022" s="56" t="s">
        <v>2126</v>
      </c>
      <c r="Q1022" s="56" t="s">
        <v>2125</v>
      </c>
    </row>
    <row r="1023" spans="1:17">
      <c r="A1023" s="57">
        <v>1056</v>
      </c>
      <c r="B1023" s="56" t="s">
        <v>3098</v>
      </c>
      <c r="C1023" s="56" t="s">
        <v>3130</v>
      </c>
      <c r="D1023" s="56" t="s">
        <v>2127</v>
      </c>
      <c r="E1023" s="58"/>
      <c r="F1023" s="58"/>
      <c r="G1023" s="58"/>
      <c r="H1023" s="58"/>
      <c r="I1023" s="58">
        <v>0</v>
      </c>
      <c r="J1023" s="58">
        <v>0</v>
      </c>
      <c r="K1023" s="58">
        <v>0</v>
      </c>
      <c r="L1023" s="58">
        <v>0</v>
      </c>
      <c r="M1023" s="58">
        <v>0</v>
      </c>
      <c r="N1023" s="58">
        <v>0</v>
      </c>
      <c r="O1023" s="56" t="s">
        <v>2128</v>
      </c>
      <c r="Q1023" s="56" t="s">
        <v>2127</v>
      </c>
    </row>
    <row r="1024" spans="1:17">
      <c r="A1024" s="57">
        <v>1057</v>
      </c>
      <c r="B1024" s="56" t="s">
        <v>3098</v>
      </c>
      <c r="C1024" s="56" t="s">
        <v>3130</v>
      </c>
      <c r="D1024" s="56" t="s">
        <v>2129</v>
      </c>
      <c r="E1024" s="58"/>
      <c r="F1024" s="58"/>
      <c r="G1024" s="58"/>
      <c r="H1024" s="58"/>
      <c r="I1024" s="58">
        <v>0</v>
      </c>
      <c r="J1024" s="58">
        <v>0</v>
      </c>
      <c r="K1024" s="58">
        <v>0</v>
      </c>
      <c r="L1024" s="58">
        <v>0</v>
      </c>
      <c r="M1024" s="58">
        <v>0</v>
      </c>
      <c r="N1024" s="58">
        <v>0</v>
      </c>
      <c r="O1024" s="56" t="s">
        <v>2130</v>
      </c>
      <c r="Q1024" s="56" t="s">
        <v>2129</v>
      </c>
    </row>
    <row r="1025" spans="1:17">
      <c r="A1025" s="57">
        <v>1058</v>
      </c>
      <c r="B1025" s="56" t="s">
        <v>3098</v>
      </c>
      <c r="C1025" s="56" t="s">
        <v>3130</v>
      </c>
      <c r="D1025" s="56" t="s">
        <v>2131</v>
      </c>
      <c r="E1025" s="58"/>
      <c r="F1025" s="58"/>
      <c r="G1025" s="58"/>
      <c r="H1025" s="58"/>
      <c r="I1025" s="58">
        <v>0</v>
      </c>
      <c r="J1025" s="58">
        <v>0</v>
      </c>
      <c r="K1025" s="58">
        <v>0</v>
      </c>
      <c r="L1025" s="58">
        <v>0</v>
      </c>
      <c r="M1025" s="58">
        <v>0</v>
      </c>
      <c r="N1025" s="58">
        <v>0</v>
      </c>
      <c r="O1025" s="56" t="s">
        <v>634</v>
      </c>
      <c r="Q1025" s="56" t="s">
        <v>2131</v>
      </c>
    </row>
    <row r="1026" spans="1:17">
      <c r="A1026" s="57">
        <v>1059</v>
      </c>
      <c r="B1026" s="56" t="s">
        <v>3098</v>
      </c>
      <c r="C1026" s="56" t="s">
        <v>3130</v>
      </c>
      <c r="D1026" s="56" t="s">
        <v>2132</v>
      </c>
      <c r="E1026" s="58"/>
      <c r="F1026" s="58"/>
      <c r="G1026" s="58"/>
      <c r="H1026" s="58"/>
      <c r="I1026" s="58">
        <v>0</v>
      </c>
      <c r="J1026" s="58">
        <v>0</v>
      </c>
      <c r="K1026" s="58">
        <v>0</v>
      </c>
      <c r="L1026" s="58">
        <v>0</v>
      </c>
      <c r="M1026" s="58">
        <v>0</v>
      </c>
      <c r="N1026" s="58">
        <v>0</v>
      </c>
      <c r="O1026" s="56" t="s">
        <v>2133</v>
      </c>
      <c r="Q1026" s="56" t="s">
        <v>2132</v>
      </c>
    </row>
    <row r="1027" spans="1:17">
      <c r="A1027" s="57">
        <v>1060</v>
      </c>
      <c r="B1027" s="56" t="s">
        <v>3098</v>
      </c>
      <c r="C1027" s="56" t="s">
        <v>3130</v>
      </c>
      <c r="D1027" s="56" t="s">
        <v>2134</v>
      </c>
      <c r="E1027" s="58"/>
      <c r="F1027" s="58"/>
      <c r="G1027" s="58"/>
      <c r="H1027" s="58"/>
      <c r="I1027" s="58">
        <v>0</v>
      </c>
      <c r="J1027" s="58">
        <v>0</v>
      </c>
      <c r="K1027" s="58">
        <v>0</v>
      </c>
      <c r="L1027" s="58">
        <v>0</v>
      </c>
      <c r="M1027" s="58">
        <v>0</v>
      </c>
      <c r="N1027" s="58">
        <v>0</v>
      </c>
      <c r="O1027" s="56" t="s">
        <v>2135</v>
      </c>
      <c r="Q1027" s="56" t="s">
        <v>2134</v>
      </c>
    </row>
    <row r="1028" spans="1:17">
      <c r="A1028" s="57">
        <v>1061</v>
      </c>
      <c r="B1028" s="56" t="s">
        <v>3098</v>
      </c>
      <c r="C1028" s="56" t="s">
        <v>3130</v>
      </c>
      <c r="D1028" s="56" t="s">
        <v>2136</v>
      </c>
      <c r="E1028" s="58"/>
      <c r="F1028" s="58"/>
      <c r="G1028" s="58"/>
      <c r="H1028" s="58"/>
      <c r="I1028" s="58">
        <v>0</v>
      </c>
      <c r="J1028" s="58">
        <v>0</v>
      </c>
      <c r="K1028" s="58">
        <v>0</v>
      </c>
      <c r="L1028" s="58">
        <v>0</v>
      </c>
      <c r="M1028" s="58">
        <v>0</v>
      </c>
      <c r="N1028" s="58">
        <v>0</v>
      </c>
      <c r="O1028" s="56" t="s">
        <v>2137</v>
      </c>
      <c r="Q1028" s="56" t="s">
        <v>2136</v>
      </c>
    </row>
    <row r="1029" spans="1:17">
      <c r="A1029" s="57">
        <v>1062</v>
      </c>
      <c r="B1029" s="56" t="s">
        <v>3098</v>
      </c>
      <c r="C1029" s="56" t="s">
        <v>3130</v>
      </c>
      <c r="D1029" s="56" t="s">
        <v>2138</v>
      </c>
      <c r="E1029" s="58"/>
      <c r="F1029" s="58"/>
      <c r="G1029" s="58"/>
      <c r="H1029" s="58"/>
      <c r="I1029" s="58">
        <v>0</v>
      </c>
      <c r="J1029" s="58">
        <v>0</v>
      </c>
      <c r="K1029" s="58">
        <v>0</v>
      </c>
      <c r="L1029" s="58">
        <v>0</v>
      </c>
      <c r="M1029" s="58">
        <v>0</v>
      </c>
      <c r="N1029" s="58">
        <v>0</v>
      </c>
      <c r="O1029" s="56" t="s">
        <v>2139</v>
      </c>
      <c r="Q1029" s="56" t="s">
        <v>2138</v>
      </c>
    </row>
    <row r="1030" spans="1:17">
      <c r="A1030" s="57">
        <v>1063</v>
      </c>
      <c r="B1030" s="56" t="s">
        <v>3098</v>
      </c>
      <c r="C1030" s="56" t="s">
        <v>3130</v>
      </c>
      <c r="D1030" s="56" t="s">
        <v>2140</v>
      </c>
      <c r="E1030" s="58"/>
      <c r="F1030" s="58"/>
      <c r="G1030" s="58"/>
      <c r="H1030" s="58"/>
      <c r="I1030" s="58">
        <v>0</v>
      </c>
      <c r="J1030" s="58">
        <v>0</v>
      </c>
      <c r="K1030" s="58">
        <v>0</v>
      </c>
      <c r="L1030" s="58">
        <v>0</v>
      </c>
      <c r="M1030" s="58">
        <v>0</v>
      </c>
      <c r="N1030" s="58">
        <v>0</v>
      </c>
      <c r="O1030" s="56" t="s">
        <v>2141</v>
      </c>
      <c r="Q1030" s="56" t="s">
        <v>2140</v>
      </c>
    </row>
    <row r="1031" spans="1:17">
      <c r="A1031" s="57">
        <v>1064</v>
      </c>
      <c r="B1031" s="56" t="s">
        <v>3098</v>
      </c>
      <c r="C1031" s="56" t="s">
        <v>3130</v>
      </c>
      <c r="D1031" s="56" t="s">
        <v>2142</v>
      </c>
      <c r="E1031" s="58"/>
      <c r="F1031" s="58"/>
      <c r="G1031" s="58"/>
      <c r="H1031" s="58"/>
      <c r="I1031" s="58">
        <v>0</v>
      </c>
      <c r="J1031" s="58">
        <v>0</v>
      </c>
      <c r="K1031" s="58">
        <v>0</v>
      </c>
      <c r="L1031" s="58">
        <v>0</v>
      </c>
      <c r="M1031" s="58">
        <v>0</v>
      </c>
      <c r="N1031" s="58">
        <v>0</v>
      </c>
      <c r="O1031" s="56" t="s">
        <v>2143</v>
      </c>
      <c r="Q1031" s="56" t="s">
        <v>2142</v>
      </c>
    </row>
    <row r="1032" spans="1:17">
      <c r="A1032" s="57">
        <v>1065</v>
      </c>
      <c r="B1032" s="56" t="s">
        <v>3098</v>
      </c>
      <c r="C1032" s="56" t="s">
        <v>3130</v>
      </c>
      <c r="D1032" s="56" t="s">
        <v>2144</v>
      </c>
      <c r="E1032" s="58"/>
      <c r="F1032" s="58"/>
      <c r="G1032" s="58"/>
      <c r="H1032" s="58"/>
      <c r="I1032" s="58">
        <v>0</v>
      </c>
      <c r="J1032" s="58">
        <v>0</v>
      </c>
      <c r="K1032" s="58">
        <v>0</v>
      </c>
      <c r="L1032" s="58">
        <v>0</v>
      </c>
      <c r="M1032" s="58">
        <v>0</v>
      </c>
      <c r="N1032" s="58">
        <v>0</v>
      </c>
      <c r="O1032" s="56" t="s">
        <v>2145</v>
      </c>
      <c r="Q1032" s="56" t="s">
        <v>2144</v>
      </c>
    </row>
    <row r="1033" spans="1:17">
      <c r="A1033" s="57">
        <v>1066</v>
      </c>
      <c r="B1033" s="56" t="s">
        <v>3098</v>
      </c>
      <c r="C1033" s="56" t="s">
        <v>3130</v>
      </c>
      <c r="D1033" s="56" t="s">
        <v>2146</v>
      </c>
      <c r="E1033" s="58"/>
      <c r="F1033" s="58"/>
      <c r="G1033" s="58"/>
      <c r="H1033" s="58"/>
      <c r="I1033" s="58">
        <v>0</v>
      </c>
      <c r="J1033" s="58">
        <v>0</v>
      </c>
      <c r="K1033" s="58">
        <v>0</v>
      </c>
      <c r="L1033" s="58">
        <v>0</v>
      </c>
      <c r="M1033" s="58">
        <v>0</v>
      </c>
      <c r="N1033" s="58">
        <v>0</v>
      </c>
      <c r="O1033" s="56" t="s">
        <v>2147</v>
      </c>
      <c r="Q1033" s="56" t="s">
        <v>2146</v>
      </c>
    </row>
    <row r="1034" spans="1:17">
      <c r="A1034" s="57">
        <v>1067</v>
      </c>
      <c r="B1034" s="56" t="s">
        <v>3098</v>
      </c>
      <c r="C1034" s="56" t="s">
        <v>3130</v>
      </c>
      <c r="D1034" s="56" t="s">
        <v>2148</v>
      </c>
      <c r="E1034" s="58"/>
      <c r="F1034" s="58"/>
      <c r="G1034" s="58"/>
      <c r="H1034" s="58"/>
      <c r="I1034" s="58">
        <v>0</v>
      </c>
      <c r="J1034" s="58">
        <v>0</v>
      </c>
      <c r="K1034" s="58">
        <v>0</v>
      </c>
      <c r="L1034" s="58">
        <v>0</v>
      </c>
      <c r="M1034" s="58">
        <v>0</v>
      </c>
      <c r="N1034" s="58">
        <v>0</v>
      </c>
      <c r="O1034" s="56" t="s">
        <v>2149</v>
      </c>
      <c r="Q1034" s="56" t="s">
        <v>2148</v>
      </c>
    </row>
    <row r="1035" spans="1:17">
      <c r="A1035" s="57">
        <v>1068</v>
      </c>
      <c r="B1035" s="56" t="s">
        <v>3098</v>
      </c>
      <c r="C1035" s="56" t="s">
        <v>3130</v>
      </c>
      <c r="D1035" s="56" t="s">
        <v>2150</v>
      </c>
      <c r="E1035" s="58"/>
      <c r="F1035" s="58"/>
      <c r="G1035" s="58"/>
      <c r="H1035" s="58"/>
      <c r="I1035" s="58">
        <v>0</v>
      </c>
      <c r="J1035" s="58">
        <v>0</v>
      </c>
      <c r="K1035" s="58">
        <v>0</v>
      </c>
      <c r="L1035" s="58">
        <v>0</v>
      </c>
      <c r="M1035" s="58">
        <v>0</v>
      </c>
      <c r="N1035" s="58">
        <v>0</v>
      </c>
      <c r="O1035" s="56" t="s">
        <v>2151</v>
      </c>
      <c r="Q1035" s="56" t="s">
        <v>2150</v>
      </c>
    </row>
    <row r="1036" spans="1:17">
      <c r="A1036" s="57">
        <v>1069</v>
      </c>
      <c r="B1036" s="56" t="s">
        <v>3098</v>
      </c>
      <c r="C1036" s="56" t="s">
        <v>3130</v>
      </c>
      <c r="D1036" s="56" t="s">
        <v>2152</v>
      </c>
      <c r="E1036" s="58"/>
      <c r="F1036" s="58"/>
      <c r="G1036" s="58"/>
      <c r="H1036" s="58"/>
      <c r="I1036" s="58">
        <v>0</v>
      </c>
      <c r="J1036" s="58">
        <v>0</v>
      </c>
      <c r="K1036" s="58">
        <v>0</v>
      </c>
      <c r="L1036" s="58">
        <v>0</v>
      </c>
      <c r="M1036" s="58">
        <v>0</v>
      </c>
      <c r="N1036" s="58">
        <v>0</v>
      </c>
      <c r="O1036" s="56" t="s">
        <v>2153</v>
      </c>
      <c r="Q1036" s="56" t="s">
        <v>2152</v>
      </c>
    </row>
    <row r="1037" spans="1:17">
      <c r="A1037" s="57">
        <v>1070</v>
      </c>
      <c r="B1037" s="56" t="s">
        <v>3098</v>
      </c>
      <c r="C1037" s="56" t="s">
        <v>3130</v>
      </c>
      <c r="D1037" s="56" t="s">
        <v>2154</v>
      </c>
      <c r="E1037" s="58"/>
      <c r="F1037" s="58"/>
      <c r="G1037" s="58"/>
      <c r="H1037" s="58"/>
      <c r="I1037" s="58">
        <v>0</v>
      </c>
      <c r="J1037" s="58">
        <v>0</v>
      </c>
      <c r="K1037" s="58">
        <v>0</v>
      </c>
      <c r="L1037" s="58">
        <v>0</v>
      </c>
      <c r="M1037" s="58">
        <v>0</v>
      </c>
      <c r="N1037" s="58">
        <v>0</v>
      </c>
      <c r="O1037" s="56" t="s">
        <v>2155</v>
      </c>
      <c r="Q1037" s="56" t="s">
        <v>2154</v>
      </c>
    </row>
    <row r="1038" spans="1:17">
      <c r="A1038" s="57">
        <v>1071</v>
      </c>
      <c r="B1038" s="56" t="s">
        <v>3098</v>
      </c>
      <c r="C1038" s="56" t="s">
        <v>3130</v>
      </c>
      <c r="D1038" s="56" t="s">
        <v>2156</v>
      </c>
      <c r="E1038" s="58"/>
      <c r="F1038" s="58"/>
      <c r="G1038" s="58"/>
      <c r="H1038" s="58"/>
      <c r="I1038" s="58">
        <v>0</v>
      </c>
      <c r="J1038" s="58">
        <v>0</v>
      </c>
      <c r="K1038" s="58">
        <v>0</v>
      </c>
      <c r="L1038" s="58">
        <v>0</v>
      </c>
      <c r="M1038" s="58">
        <v>0</v>
      </c>
      <c r="N1038" s="58">
        <v>0</v>
      </c>
      <c r="O1038" s="56" t="s">
        <v>2157</v>
      </c>
      <c r="Q1038" s="56" t="s">
        <v>2156</v>
      </c>
    </row>
    <row r="1039" spans="1:17">
      <c r="A1039" s="57">
        <v>1072</v>
      </c>
      <c r="B1039" s="56" t="s">
        <v>3098</v>
      </c>
      <c r="C1039" s="56" t="s">
        <v>3130</v>
      </c>
      <c r="D1039" s="56" t="s">
        <v>2158</v>
      </c>
      <c r="E1039" s="58"/>
      <c r="F1039" s="58"/>
      <c r="G1039" s="58"/>
      <c r="H1039" s="58"/>
      <c r="I1039" s="58">
        <v>0</v>
      </c>
      <c r="J1039" s="58">
        <v>0</v>
      </c>
      <c r="K1039" s="58">
        <v>0</v>
      </c>
      <c r="L1039" s="58">
        <v>0</v>
      </c>
      <c r="M1039" s="58">
        <v>0</v>
      </c>
      <c r="N1039" s="58">
        <v>0</v>
      </c>
      <c r="O1039" s="56" t="s">
        <v>2159</v>
      </c>
      <c r="Q1039" s="56" t="s">
        <v>2158</v>
      </c>
    </row>
    <row r="1040" spans="1:17">
      <c r="A1040" s="57">
        <v>1073</v>
      </c>
      <c r="B1040" s="56" t="s">
        <v>3098</v>
      </c>
      <c r="C1040" s="56" t="s">
        <v>3130</v>
      </c>
      <c r="D1040" s="56" t="s">
        <v>2160</v>
      </c>
      <c r="E1040" s="58"/>
      <c r="F1040" s="58"/>
      <c r="G1040" s="58"/>
      <c r="H1040" s="58"/>
      <c r="I1040" s="58">
        <v>0</v>
      </c>
      <c r="J1040" s="58">
        <v>0</v>
      </c>
      <c r="K1040" s="58">
        <v>0</v>
      </c>
      <c r="L1040" s="58">
        <v>0</v>
      </c>
      <c r="M1040" s="58">
        <v>0</v>
      </c>
      <c r="N1040" s="58">
        <v>0</v>
      </c>
      <c r="O1040" s="56" t="s">
        <v>2161</v>
      </c>
      <c r="Q1040" s="56" t="s">
        <v>2160</v>
      </c>
    </row>
    <row r="1041" spans="1:17">
      <c r="A1041" s="57">
        <v>1074</v>
      </c>
      <c r="B1041" s="56" t="s">
        <v>3098</v>
      </c>
      <c r="C1041" s="56" t="s">
        <v>3130</v>
      </c>
      <c r="D1041" s="56" t="s">
        <v>2162</v>
      </c>
      <c r="E1041" s="58"/>
      <c r="F1041" s="58"/>
      <c r="G1041" s="58"/>
      <c r="H1041" s="58"/>
      <c r="I1041" s="112">
        <v>1990</v>
      </c>
      <c r="J1041" s="58">
        <v>86</v>
      </c>
      <c r="K1041" s="58">
        <v>0</v>
      </c>
      <c r="L1041" s="58">
        <v>0</v>
      </c>
      <c r="M1041" s="58">
        <v>0</v>
      </c>
      <c r="N1041" s="58">
        <v>0</v>
      </c>
      <c r="O1041" s="56" t="s">
        <v>2163</v>
      </c>
      <c r="Q1041" s="56" t="s">
        <v>2162</v>
      </c>
    </row>
    <row r="1042" spans="1:17">
      <c r="A1042" s="57">
        <v>1075</v>
      </c>
      <c r="B1042" s="56" t="s">
        <v>3098</v>
      </c>
      <c r="C1042" s="56" t="s">
        <v>3130</v>
      </c>
      <c r="D1042" s="56" t="s">
        <v>2164</v>
      </c>
      <c r="E1042" s="58"/>
      <c r="F1042" s="58"/>
      <c r="G1042" s="58"/>
      <c r="H1042" s="58"/>
      <c r="I1042" s="58">
        <v>0</v>
      </c>
      <c r="J1042" s="58">
        <v>0</v>
      </c>
      <c r="K1042" s="58">
        <v>0</v>
      </c>
      <c r="L1042" s="58">
        <v>0</v>
      </c>
      <c r="M1042" s="58">
        <v>0</v>
      </c>
      <c r="N1042" s="58">
        <v>0</v>
      </c>
      <c r="O1042" s="56" t="s">
        <v>2165</v>
      </c>
      <c r="Q1042" s="56" t="s">
        <v>2164</v>
      </c>
    </row>
    <row r="1043" spans="1:17">
      <c r="A1043" s="57">
        <v>1076</v>
      </c>
      <c r="B1043" s="56" t="s">
        <v>3098</v>
      </c>
      <c r="C1043" s="56" t="s">
        <v>3130</v>
      </c>
      <c r="D1043" s="56" t="s">
        <v>2166</v>
      </c>
      <c r="E1043" s="58"/>
      <c r="F1043" s="58"/>
      <c r="G1043" s="58"/>
      <c r="H1043" s="58"/>
      <c r="I1043" s="58">
        <v>0</v>
      </c>
      <c r="J1043" s="58">
        <v>0</v>
      </c>
      <c r="K1043" s="58">
        <v>0</v>
      </c>
      <c r="L1043" s="58">
        <v>0</v>
      </c>
      <c r="M1043" s="58">
        <v>0</v>
      </c>
      <c r="N1043" s="58">
        <v>0</v>
      </c>
      <c r="O1043" s="56" t="s">
        <v>2167</v>
      </c>
      <c r="Q1043" s="56" t="s">
        <v>2166</v>
      </c>
    </row>
    <row r="1044" spans="1:17">
      <c r="A1044" s="57">
        <v>1077</v>
      </c>
      <c r="B1044" s="56" t="s">
        <v>3098</v>
      </c>
      <c r="C1044" s="56" t="s">
        <v>3130</v>
      </c>
      <c r="D1044" s="56" t="s">
        <v>2168</v>
      </c>
      <c r="E1044" s="58"/>
      <c r="F1044" s="58"/>
      <c r="G1044" s="58"/>
      <c r="H1044" s="58"/>
      <c r="I1044" s="58">
        <v>0</v>
      </c>
      <c r="J1044" s="58">
        <v>0</v>
      </c>
      <c r="K1044" s="58">
        <v>0</v>
      </c>
      <c r="L1044" s="58">
        <v>0</v>
      </c>
      <c r="M1044" s="58">
        <v>0</v>
      </c>
      <c r="N1044" s="58">
        <v>0</v>
      </c>
      <c r="O1044" s="56" t="s">
        <v>2169</v>
      </c>
      <c r="Q1044" s="56" t="s">
        <v>2168</v>
      </c>
    </row>
    <row r="1045" spans="1:17">
      <c r="A1045" s="57">
        <v>1078</v>
      </c>
      <c r="B1045" s="56" t="s">
        <v>3098</v>
      </c>
      <c r="C1045" s="56" t="s">
        <v>3130</v>
      </c>
      <c r="D1045" s="56" t="s">
        <v>2170</v>
      </c>
      <c r="E1045" s="58"/>
      <c r="F1045" s="58"/>
      <c r="G1045" s="58"/>
      <c r="H1045" s="58"/>
      <c r="I1045" s="58">
        <v>0</v>
      </c>
      <c r="J1045" s="58">
        <v>0</v>
      </c>
      <c r="K1045" s="58">
        <v>0</v>
      </c>
      <c r="L1045" s="58">
        <v>0</v>
      </c>
      <c r="M1045" s="58">
        <v>0</v>
      </c>
      <c r="N1045" s="58">
        <v>0</v>
      </c>
      <c r="O1045" s="56" t="s">
        <v>2171</v>
      </c>
      <c r="Q1045" s="56" t="s">
        <v>2170</v>
      </c>
    </row>
    <row r="1046" spans="1:17">
      <c r="A1046" s="57">
        <v>1079</v>
      </c>
      <c r="B1046" s="56" t="s">
        <v>3098</v>
      </c>
      <c r="C1046" s="56" t="s">
        <v>3130</v>
      </c>
      <c r="D1046" s="56" t="s">
        <v>2172</v>
      </c>
      <c r="E1046" s="58"/>
      <c r="F1046" s="58"/>
      <c r="G1046" s="58"/>
      <c r="H1046" s="58"/>
      <c r="I1046" s="58">
        <v>0</v>
      </c>
      <c r="J1046" s="58">
        <v>0</v>
      </c>
      <c r="K1046" s="58">
        <v>0</v>
      </c>
      <c r="L1046" s="58">
        <v>0</v>
      </c>
      <c r="M1046" s="58">
        <v>0</v>
      </c>
      <c r="N1046" s="58">
        <v>0</v>
      </c>
      <c r="O1046" s="56" t="s">
        <v>2173</v>
      </c>
      <c r="Q1046" s="56" t="s">
        <v>2172</v>
      </c>
    </row>
    <row r="1047" spans="1:17">
      <c r="A1047" s="57">
        <v>1080</v>
      </c>
      <c r="B1047" s="56" t="s">
        <v>3098</v>
      </c>
      <c r="C1047" s="56" t="s">
        <v>3130</v>
      </c>
      <c r="D1047" s="56" t="s">
        <v>2174</v>
      </c>
      <c r="E1047" s="58"/>
      <c r="F1047" s="58"/>
      <c r="G1047" s="58"/>
      <c r="H1047" s="58"/>
      <c r="I1047" s="58">
        <v>0</v>
      </c>
      <c r="J1047" s="58">
        <v>0</v>
      </c>
      <c r="K1047" s="58">
        <v>0</v>
      </c>
      <c r="L1047" s="58">
        <v>0</v>
      </c>
      <c r="M1047" s="58">
        <v>0</v>
      </c>
      <c r="N1047" s="58">
        <v>0</v>
      </c>
      <c r="O1047" s="56" t="s">
        <v>2175</v>
      </c>
      <c r="Q1047" s="56" t="s">
        <v>2174</v>
      </c>
    </row>
    <row r="1048" spans="1:17">
      <c r="A1048" s="57">
        <v>1081</v>
      </c>
      <c r="B1048" s="56" t="s">
        <v>3098</v>
      </c>
      <c r="C1048" s="56" t="s">
        <v>3130</v>
      </c>
      <c r="D1048" s="56" t="s">
        <v>2176</v>
      </c>
      <c r="E1048" s="58"/>
      <c r="F1048" s="58"/>
      <c r="G1048" s="58"/>
      <c r="H1048" s="58"/>
      <c r="I1048" s="58">
        <v>0</v>
      </c>
      <c r="J1048" s="58">
        <v>0</v>
      </c>
      <c r="K1048" s="58">
        <v>0</v>
      </c>
      <c r="L1048" s="58">
        <v>0</v>
      </c>
      <c r="M1048" s="58">
        <v>0</v>
      </c>
      <c r="N1048" s="58">
        <v>0</v>
      </c>
      <c r="O1048" s="56" t="s">
        <v>2177</v>
      </c>
      <c r="Q1048" s="56" t="s">
        <v>2176</v>
      </c>
    </row>
    <row r="1049" spans="1:17">
      <c r="A1049" s="57">
        <v>1082</v>
      </c>
      <c r="B1049" s="56" t="s">
        <v>3098</v>
      </c>
      <c r="C1049" s="56" t="s">
        <v>3130</v>
      </c>
      <c r="D1049" s="56" t="s">
        <v>2178</v>
      </c>
      <c r="E1049" s="58"/>
      <c r="F1049" s="58"/>
      <c r="G1049" s="58"/>
      <c r="H1049" s="58"/>
      <c r="I1049" s="58">
        <v>0</v>
      </c>
      <c r="J1049" s="58">
        <v>0</v>
      </c>
      <c r="K1049" s="58">
        <v>0</v>
      </c>
      <c r="L1049" s="58">
        <v>0</v>
      </c>
      <c r="M1049" s="58">
        <v>0</v>
      </c>
      <c r="N1049" s="58">
        <v>0</v>
      </c>
      <c r="O1049" s="56" t="s">
        <v>2179</v>
      </c>
      <c r="Q1049" s="56" t="s">
        <v>2178</v>
      </c>
    </row>
    <row r="1050" spans="1:17">
      <c r="A1050" s="57">
        <v>1083</v>
      </c>
      <c r="B1050" s="56" t="s">
        <v>3098</v>
      </c>
      <c r="C1050" s="56" t="s">
        <v>3130</v>
      </c>
      <c r="D1050" s="56" t="s">
        <v>2180</v>
      </c>
      <c r="E1050" s="58"/>
      <c r="F1050" s="58"/>
      <c r="G1050" s="58"/>
      <c r="H1050" s="58"/>
      <c r="I1050" s="58">
        <v>0</v>
      </c>
      <c r="J1050" s="58">
        <v>0</v>
      </c>
      <c r="K1050" s="58">
        <v>0</v>
      </c>
      <c r="L1050" s="58">
        <v>0</v>
      </c>
      <c r="M1050" s="58">
        <v>0</v>
      </c>
      <c r="N1050" s="58">
        <v>0</v>
      </c>
      <c r="O1050" s="56" t="s">
        <v>2181</v>
      </c>
      <c r="Q1050" s="56" t="s">
        <v>2180</v>
      </c>
    </row>
    <row r="1051" spans="1:17">
      <c r="A1051" s="57">
        <v>1084</v>
      </c>
      <c r="B1051" s="56" t="s">
        <v>3098</v>
      </c>
      <c r="C1051" s="56" t="s">
        <v>3130</v>
      </c>
      <c r="D1051" s="56" t="s">
        <v>2182</v>
      </c>
      <c r="E1051" s="58"/>
      <c r="F1051" s="58"/>
      <c r="G1051" s="58"/>
      <c r="H1051" s="58"/>
      <c r="I1051" s="58">
        <v>0</v>
      </c>
      <c r="J1051" s="58">
        <v>0</v>
      </c>
      <c r="K1051" s="58">
        <v>0</v>
      </c>
      <c r="L1051" s="58">
        <v>0</v>
      </c>
      <c r="M1051" s="58">
        <v>0</v>
      </c>
      <c r="N1051" s="58">
        <v>0</v>
      </c>
      <c r="O1051" s="56" t="s">
        <v>2183</v>
      </c>
      <c r="Q1051" s="56" t="s">
        <v>2182</v>
      </c>
    </row>
    <row r="1052" spans="1:17">
      <c r="A1052" s="57">
        <v>1085</v>
      </c>
      <c r="B1052" s="56" t="s">
        <v>3098</v>
      </c>
      <c r="C1052" s="56" t="s">
        <v>3130</v>
      </c>
      <c r="D1052" s="56" t="s">
        <v>2184</v>
      </c>
      <c r="E1052" s="58"/>
      <c r="F1052" s="58"/>
      <c r="G1052" s="58"/>
      <c r="H1052" s="58"/>
      <c r="I1052" s="58">
        <v>0</v>
      </c>
      <c r="J1052" s="58">
        <v>0</v>
      </c>
      <c r="K1052" s="58">
        <v>0</v>
      </c>
      <c r="L1052" s="58">
        <v>0</v>
      </c>
      <c r="M1052" s="58">
        <v>0</v>
      </c>
      <c r="N1052" s="58">
        <v>0</v>
      </c>
      <c r="O1052" s="56" t="s">
        <v>2185</v>
      </c>
      <c r="Q1052" s="56" t="s">
        <v>2184</v>
      </c>
    </row>
    <row r="1053" spans="1:17">
      <c r="A1053" s="57">
        <v>1086</v>
      </c>
      <c r="B1053" s="56" t="s">
        <v>3098</v>
      </c>
      <c r="C1053" s="56" t="s">
        <v>3130</v>
      </c>
      <c r="D1053" s="56" t="s">
        <v>2186</v>
      </c>
      <c r="E1053" s="58"/>
      <c r="F1053" s="58"/>
      <c r="G1053" s="58"/>
      <c r="H1053" s="58"/>
      <c r="I1053" s="58">
        <v>0</v>
      </c>
      <c r="J1053" s="58">
        <v>0</v>
      </c>
      <c r="K1053" s="58">
        <v>0</v>
      </c>
      <c r="L1053" s="58">
        <v>0</v>
      </c>
      <c r="M1053" s="58">
        <v>0</v>
      </c>
      <c r="N1053" s="58">
        <v>0</v>
      </c>
      <c r="O1053" s="56" t="s">
        <v>2187</v>
      </c>
      <c r="Q1053" s="56" t="s">
        <v>2186</v>
      </c>
    </row>
    <row r="1054" spans="1:17">
      <c r="A1054" s="57">
        <v>1087</v>
      </c>
      <c r="B1054" s="56" t="s">
        <v>3098</v>
      </c>
      <c r="C1054" s="56" t="s">
        <v>3130</v>
      </c>
      <c r="D1054" s="56" t="s">
        <v>2188</v>
      </c>
      <c r="E1054" s="58"/>
      <c r="F1054" s="58"/>
      <c r="G1054" s="58"/>
      <c r="H1054" s="58"/>
      <c r="I1054" s="58">
        <v>0</v>
      </c>
      <c r="J1054" s="58">
        <v>0</v>
      </c>
      <c r="K1054" s="58">
        <v>0</v>
      </c>
      <c r="L1054" s="58">
        <v>0</v>
      </c>
      <c r="M1054" s="58">
        <v>0</v>
      </c>
      <c r="N1054" s="58">
        <v>0</v>
      </c>
      <c r="O1054" s="56" t="s">
        <v>2189</v>
      </c>
      <c r="Q1054" s="56" t="s">
        <v>2188</v>
      </c>
    </row>
    <row r="1055" spans="1:17">
      <c r="A1055" s="57">
        <v>1088</v>
      </c>
      <c r="B1055" s="56" t="s">
        <v>3098</v>
      </c>
      <c r="C1055" s="56" t="s">
        <v>3130</v>
      </c>
      <c r="D1055" s="56" t="s">
        <v>2190</v>
      </c>
      <c r="E1055" s="58"/>
      <c r="F1055" s="58"/>
      <c r="G1055" s="58"/>
      <c r="H1055" s="58"/>
      <c r="I1055" s="58">
        <v>0</v>
      </c>
      <c r="J1055" s="58">
        <v>0</v>
      </c>
      <c r="K1055" s="58">
        <v>0</v>
      </c>
      <c r="L1055" s="58">
        <v>0</v>
      </c>
      <c r="M1055" s="58">
        <v>0</v>
      </c>
      <c r="N1055" s="58">
        <v>0</v>
      </c>
      <c r="O1055" s="56" t="s">
        <v>2191</v>
      </c>
      <c r="Q1055" s="56" t="s">
        <v>2190</v>
      </c>
    </row>
    <row r="1056" spans="1:17">
      <c r="A1056" s="57">
        <v>1089</v>
      </c>
      <c r="B1056" s="56" t="s">
        <v>3098</v>
      </c>
      <c r="C1056" s="56" t="s">
        <v>3130</v>
      </c>
      <c r="D1056" s="56" t="s">
        <v>2192</v>
      </c>
      <c r="E1056" s="58"/>
      <c r="F1056" s="58"/>
      <c r="G1056" s="58"/>
      <c r="H1056" s="58"/>
      <c r="I1056" s="58">
        <v>0</v>
      </c>
      <c r="J1056" s="58">
        <v>0</v>
      </c>
      <c r="K1056" s="58">
        <v>0</v>
      </c>
      <c r="L1056" s="58">
        <v>0</v>
      </c>
      <c r="M1056" s="58">
        <v>0</v>
      </c>
      <c r="N1056" s="58">
        <v>0</v>
      </c>
      <c r="O1056" s="56" t="s">
        <v>2193</v>
      </c>
      <c r="Q1056" s="56" t="s">
        <v>2192</v>
      </c>
    </row>
    <row r="1057" spans="1:17">
      <c r="A1057" s="57">
        <v>1090</v>
      </c>
      <c r="B1057" s="56" t="s">
        <v>3098</v>
      </c>
      <c r="C1057" s="56" t="s">
        <v>3130</v>
      </c>
      <c r="D1057" s="56" t="s">
        <v>2194</v>
      </c>
      <c r="E1057" s="58"/>
      <c r="F1057" s="58"/>
      <c r="G1057" s="58"/>
      <c r="H1057" s="58"/>
      <c r="I1057" s="58">
        <v>0</v>
      </c>
      <c r="J1057" s="58">
        <v>0</v>
      </c>
      <c r="K1057" s="58">
        <v>0</v>
      </c>
      <c r="L1057" s="58">
        <v>0</v>
      </c>
      <c r="M1057" s="58">
        <v>0</v>
      </c>
      <c r="N1057" s="58">
        <v>0</v>
      </c>
      <c r="O1057" s="56" t="s">
        <v>2195</v>
      </c>
      <c r="Q1057" s="56" t="s">
        <v>2194</v>
      </c>
    </row>
    <row r="1058" spans="1:17">
      <c r="A1058" s="57">
        <v>1091</v>
      </c>
      <c r="B1058" s="56" t="s">
        <v>3098</v>
      </c>
      <c r="C1058" s="56" t="s">
        <v>3130</v>
      </c>
      <c r="D1058" s="56" t="s">
        <v>2196</v>
      </c>
      <c r="E1058" s="58"/>
      <c r="F1058" s="58"/>
      <c r="G1058" s="58"/>
      <c r="H1058" s="58"/>
      <c r="I1058" s="58">
        <v>0</v>
      </c>
      <c r="J1058" s="58">
        <v>0</v>
      </c>
      <c r="K1058" s="58">
        <v>0</v>
      </c>
      <c r="L1058" s="58">
        <v>0</v>
      </c>
      <c r="M1058" s="58">
        <v>0</v>
      </c>
      <c r="N1058" s="58">
        <v>0</v>
      </c>
      <c r="O1058" s="56" t="s">
        <v>2197</v>
      </c>
      <c r="Q1058" s="56" t="s">
        <v>2196</v>
      </c>
    </row>
    <row r="1059" spans="1:17">
      <c r="A1059" s="57">
        <v>1092</v>
      </c>
      <c r="B1059" s="56" t="s">
        <v>3098</v>
      </c>
      <c r="C1059" s="56" t="s">
        <v>3130</v>
      </c>
      <c r="D1059" s="56" t="s">
        <v>2198</v>
      </c>
      <c r="E1059" s="58"/>
      <c r="F1059" s="58"/>
      <c r="G1059" s="58"/>
      <c r="H1059" s="58"/>
      <c r="I1059" s="58">
        <v>0</v>
      </c>
      <c r="J1059" s="58">
        <v>0</v>
      </c>
      <c r="K1059" s="58">
        <v>0</v>
      </c>
      <c r="L1059" s="58">
        <v>0</v>
      </c>
      <c r="M1059" s="58">
        <v>0</v>
      </c>
      <c r="N1059" s="58">
        <v>0</v>
      </c>
      <c r="O1059" s="56" t="s">
        <v>2199</v>
      </c>
      <c r="Q1059" s="56" t="s">
        <v>2198</v>
      </c>
    </row>
    <row r="1060" spans="1:17">
      <c r="A1060" s="57">
        <v>1093</v>
      </c>
      <c r="B1060" s="56" t="s">
        <v>3098</v>
      </c>
      <c r="C1060" s="56" t="s">
        <v>3130</v>
      </c>
      <c r="D1060" s="56" t="s">
        <v>2200</v>
      </c>
      <c r="E1060" s="58"/>
      <c r="F1060" s="58"/>
      <c r="G1060" s="58"/>
      <c r="H1060" s="58"/>
      <c r="I1060" s="58">
        <v>0</v>
      </c>
      <c r="J1060" s="58">
        <v>0</v>
      </c>
      <c r="K1060" s="58">
        <v>0</v>
      </c>
      <c r="L1060" s="58">
        <v>0</v>
      </c>
      <c r="M1060" s="58">
        <v>0</v>
      </c>
      <c r="N1060" s="58">
        <v>0</v>
      </c>
      <c r="O1060" s="56" t="s">
        <v>2201</v>
      </c>
      <c r="Q1060" s="56" t="s">
        <v>2200</v>
      </c>
    </row>
    <row r="1061" spans="1:17">
      <c r="A1061" s="57">
        <v>1094</v>
      </c>
      <c r="B1061" s="56" t="s">
        <v>3098</v>
      </c>
      <c r="C1061" s="56" t="s">
        <v>3130</v>
      </c>
      <c r="D1061" s="56" t="s">
        <v>2202</v>
      </c>
      <c r="E1061" s="58"/>
      <c r="F1061" s="58"/>
      <c r="G1061" s="58"/>
      <c r="H1061" s="58"/>
      <c r="I1061" s="58">
        <v>0</v>
      </c>
      <c r="J1061" s="58">
        <v>0</v>
      </c>
      <c r="K1061" s="58">
        <v>0</v>
      </c>
      <c r="L1061" s="58">
        <v>0</v>
      </c>
      <c r="M1061" s="58">
        <v>0</v>
      </c>
      <c r="N1061" s="58">
        <v>0</v>
      </c>
      <c r="O1061" s="56" t="s">
        <v>2203</v>
      </c>
      <c r="Q1061" s="56" t="s">
        <v>2202</v>
      </c>
    </row>
    <row r="1062" spans="1:17">
      <c r="A1062" s="57">
        <v>1096</v>
      </c>
      <c r="B1062" s="56" t="s">
        <v>3097</v>
      </c>
      <c r="C1062" s="56" t="s">
        <v>3131</v>
      </c>
      <c r="D1062" s="56" t="s">
        <v>2207</v>
      </c>
      <c r="E1062" s="58">
        <v>11</v>
      </c>
      <c r="F1062" s="58">
        <v>1</v>
      </c>
      <c r="G1062" s="58"/>
      <c r="H1062" s="58"/>
      <c r="I1062" s="58">
        <v>4272</v>
      </c>
      <c r="J1062" s="58">
        <v>178</v>
      </c>
      <c r="K1062" s="58"/>
      <c r="L1062" s="58"/>
      <c r="M1062" s="58">
        <v>2234</v>
      </c>
      <c r="N1062" s="58">
        <v>18</v>
      </c>
      <c r="O1062" s="56" t="s">
        <v>2208</v>
      </c>
      <c r="Q1062" s="56" t="s">
        <v>2207</v>
      </c>
    </row>
    <row r="1063" spans="1:17">
      <c r="A1063" s="57">
        <v>1098</v>
      </c>
      <c r="B1063" s="56" t="s">
        <v>3098</v>
      </c>
      <c r="C1063" s="56" t="s">
        <v>3131</v>
      </c>
      <c r="D1063" s="56" t="s">
        <v>2211</v>
      </c>
      <c r="E1063" s="58"/>
      <c r="F1063" s="58"/>
      <c r="G1063" s="58"/>
      <c r="H1063" s="58"/>
      <c r="I1063" s="58">
        <v>0</v>
      </c>
      <c r="J1063" s="58">
        <v>0</v>
      </c>
      <c r="K1063" s="58">
        <v>0</v>
      </c>
      <c r="L1063" s="58">
        <v>0</v>
      </c>
      <c r="M1063" s="81">
        <v>0</v>
      </c>
      <c r="N1063" s="58">
        <v>0</v>
      </c>
      <c r="O1063" s="56" t="s">
        <v>2212</v>
      </c>
      <c r="Q1063" s="56" t="s">
        <v>2211</v>
      </c>
    </row>
    <row r="1064" spans="1:17">
      <c r="A1064" s="57">
        <v>1099</v>
      </c>
      <c r="B1064" s="56" t="s">
        <v>3098</v>
      </c>
      <c r="C1064" s="56" t="s">
        <v>3131</v>
      </c>
      <c r="D1064" s="56" t="s">
        <v>2213</v>
      </c>
      <c r="E1064" s="58"/>
      <c r="F1064" s="58"/>
      <c r="G1064" s="58"/>
      <c r="H1064" s="58"/>
      <c r="I1064" s="58">
        <v>0</v>
      </c>
      <c r="J1064" s="58">
        <v>0</v>
      </c>
      <c r="K1064" s="58">
        <v>0</v>
      </c>
      <c r="L1064" s="58">
        <v>0</v>
      </c>
      <c r="M1064" s="58">
        <v>0</v>
      </c>
      <c r="N1064" s="58">
        <v>0</v>
      </c>
      <c r="O1064" s="56" t="s">
        <v>2214</v>
      </c>
      <c r="Q1064" s="56" t="s">
        <v>2213</v>
      </c>
    </row>
    <row r="1065" spans="1:17">
      <c r="A1065" s="57">
        <v>1100</v>
      </c>
      <c r="B1065" s="56" t="s">
        <v>3098</v>
      </c>
      <c r="C1065" s="56" t="s">
        <v>3131</v>
      </c>
      <c r="D1065" s="56" t="s">
        <v>2215</v>
      </c>
      <c r="E1065" s="58"/>
      <c r="F1065" s="58"/>
      <c r="G1065" s="58"/>
      <c r="H1065" s="58"/>
      <c r="I1065" s="58">
        <v>0</v>
      </c>
      <c r="J1065" s="58">
        <v>0</v>
      </c>
      <c r="K1065" s="58">
        <v>0</v>
      </c>
      <c r="L1065" s="58">
        <v>0</v>
      </c>
      <c r="M1065" s="58">
        <v>0</v>
      </c>
      <c r="N1065" s="58">
        <v>0</v>
      </c>
      <c r="O1065" s="56" t="s">
        <v>2216</v>
      </c>
      <c r="Q1065" s="56" t="s">
        <v>2215</v>
      </c>
    </row>
    <row r="1066" spans="1:17">
      <c r="A1066" s="57">
        <v>1101</v>
      </c>
      <c r="B1066" s="56" t="s">
        <v>3098</v>
      </c>
      <c r="C1066" s="56" t="s">
        <v>3131</v>
      </c>
      <c r="D1066" s="56" t="s">
        <v>2217</v>
      </c>
      <c r="E1066" s="58"/>
      <c r="F1066" s="58"/>
      <c r="G1066" s="58"/>
      <c r="H1066" s="58"/>
      <c r="I1066" s="58">
        <v>0</v>
      </c>
      <c r="J1066" s="58">
        <v>0</v>
      </c>
      <c r="K1066" s="58">
        <v>0</v>
      </c>
      <c r="L1066" s="58">
        <v>0</v>
      </c>
      <c r="M1066" s="58">
        <v>0</v>
      </c>
      <c r="N1066" s="58">
        <v>0</v>
      </c>
      <c r="O1066" s="56" t="s">
        <v>2218</v>
      </c>
      <c r="Q1066" s="56" t="s">
        <v>2217</v>
      </c>
    </row>
    <row r="1067" spans="1:17">
      <c r="A1067" s="57">
        <v>1102</v>
      </c>
      <c r="B1067" s="56" t="s">
        <v>3098</v>
      </c>
      <c r="C1067" s="56" t="s">
        <v>3131</v>
      </c>
      <c r="D1067" s="56" t="s">
        <v>2219</v>
      </c>
      <c r="E1067" s="58"/>
      <c r="F1067" s="58"/>
      <c r="G1067" s="58"/>
      <c r="H1067" s="58"/>
      <c r="I1067" s="58">
        <v>0</v>
      </c>
      <c r="J1067" s="58">
        <v>0</v>
      </c>
      <c r="K1067" s="58">
        <v>0</v>
      </c>
      <c r="L1067" s="58">
        <v>0</v>
      </c>
      <c r="M1067" s="58">
        <v>0</v>
      </c>
      <c r="N1067" s="58">
        <v>0</v>
      </c>
      <c r="O1067" s="56" t="s">
        <v>2220</v>
      </c>
      <c r="Q1067" s="56" t="s">
        <v>2219</v>
      </c>
    </row>
    <row r="1068" spans="1:17">
      <c r="A1068" s="57">
        <v>1103</v>
      </c>
      <c r="B1068" s="56" t="s">
        <v>3098</v>
      </c>
      <c r="C1068" s="56" t="s">
        <v>3131</v>
      </c>
      <c r="D1068" s="56" t="s">
        <v>2221</v>
      </c>
      <c r="E1068" s="58"/>
      <c r="F1068" s="58"/>
      <c r="G1068" s="58"/>
      <c r="H1068" s="58"/>
      <c r="I1068" s="58">
        <v>0</v>
      </c>
      <c r="J1068" s="58">
        <v>0</v>
      </c>
      <c r="K1068" s="58">
        <v>0</v>
      </c>
      <c r="L1068" s="58">
        <v>0</v>
      </c>
      <c r="M1068" s="58">
        <v>0</v>
      </c>
      <c r="N1068" s="58">
        <v>0</v>
      </c>
      <c r="O1068" s="56" t="s">
        <v>2222</v>
      </c>
      <c r="Q1068" s="56" t="s">
        <v>2221</v>
      </c>
    </row>
    <row r="1069" spans="1:17">
      <c r="A1069" s="57">
        <v>1104</v>
      </c>
      <c r="B1069" s="56" t="s">
        <v>3098</v>
      </c>
      <c r="C1069" s="56" t="s">
        <v>3131</v>
      </c>
      <c r="D1069" s="56" t="s">
        <v>2223</v>
      </c>
      <c r="E1069" s="58"/>
      <c r="F1069" s="58"/>
      <c r="G1069" s="58"/>
      <c r="H1069" s="58"/>
      <c r="I1069" s="58">
        <v>0</v>
      </c>
      <c r="J1069" s="58">
        <v>0</v>
      </c>
      <c r="K1069" s="58">
        <v>0</v>
      </c>
      <c r="L1069" s="58">
        <v>0</v>
      </c>
      <c r="M1069" s="58">
        <v>0</v>
      </c>
      <c r="N1069" s="58">
        <v>0</v>
      </c>
      <c r="O1069" s="56" t="s">
        <v>2224</v>
      </c>
      <c r="Q1069" s="56" t="s">
        <v>2223</v>
      </c>
    </row>
    <row r="1070" spans="1:17">
      <c r="A1070" s="57">
        <v>1105</v>
      </c>
      <c r="B1070" s="56" t="s">
        <v>3098</v>
      </c>
      <c r="C1070" s="56" t="s">
        <v>3131</v>
      </c>
      <c r="D1070" s="56" t="s">
        <v>2225</v>
      </c>
      <c r="E1070" s="58"/>
      <c r="F1070" s="58"/>
      <c r="G1070" s="58"/>
      <c r="H1070" s="58"/>
      <c r="I1070" s="58">
        <v>0</v>
      </c>
      <c r="J1070" s="58">
        <v>0</v>
      </c>
      <c r="K1070" s="58">
        <v>0</v>
      </c>
      <c r="L1070" s="58">
        <v>0</v>
      </c>
      <c r="M1070" s="58">
        <v>0</v>
      </c>
      <c r="N1070" s="58">
        <v>0</v>
      </c>
      <c r="O1070" s="56" t="s">
        <v>2226</v>
      </c>
      <c r="Q1070" s="56" t="s">
        <v>2225</v>
      </c>
    </row>
    <row r="1071" spans="1:17">
      <c r="A1071" s="57">
        <v>1106</v>
      </c>
      <c r="B1071" s="56" t="s">
        <v>3098</v>
      </c>
      <c r="C1071" s="56" t="s">
        <v>3131</v>
      </c>
      <c r="D1071" s="56" t="s">
        <v>2227</v>
      </c>
      <c r="E1071" s="58"/>
      <c r="F1071" s="58"/>
      <c r="G1071" s="58"/>
      <c r="H1071" s="58"/>
      <c r="I1071" s="58">
        <v>0</v>
      </c>
      <c r="J1071" s="58">
        <v>0</v>
      </c>
      <c r="K1071" s="58">
        <v>0</v>
      </c>
      <c r="L1071" s="58">
        <v>0</v>
      </c>
      <c r="M1071" s="58">
        <v>0</v>
      </c>
      <c r="N1071" s="58">
        <v>0</v>
      </c>
      <c r="O1071" s="56" t="s">
        <v>2228</v>
      </c>
      <c r="Q1071" s="56" t="s">
        <v>2227</v>
      </c>
    </row>
    <row r="1072" spans="1:17">
      <c r="A1072" s="57">
        <v>1107</v>
      </c>
      <c r="B1072" s="56" t="s">
        <v>3098</v>
      </c>
      <c r="C1072" s="56" t="s">
        <v>3131</v>
      </c>
      <c r="D1072" s="56" t="s">
        <v>2229</v>
      </c>
      <c r="E1072" s="58"/>
      <c r="F1072" s="58"/>
      <c r="G1072" s="58"/>
      <c r="H1072" s="58"/>
      <c r="I1072" s="58">
        <v>0</v>
      </c>
      <c r="J1072" s="58">
        <v>0</v>
      </c>
      <c r="K1072" s="58">
        <v>0</v>
      </c>
      <c r="L1072" s="58">
        <v>0</v>
      </c>
      <c r="M1072" s="58">
        <v>0</v>
      </c>
      <c r="N1072" s="58">
        <v>0</v>
      </c>
      <c r="O1072" s="56" t="s">
        <v>2230</v>
      </c>
      <c r="Q1072" s="56" t="s">
        <v>2229</v>
      </c>
    </row>
    <row r="1073" spans="1:17">
      <c r="A1073" s="57">
        <v>1108</v>
      </c>
      <c r="B1073" s="56" t="s">
        <v>3098</v>
      </c>
      <c r="C1073" s="56" t="s">
        <v>3131</v>
      </c>
      <c r="D1073" s="56" t="s">
        <v>2231</v>
      </c>
      <c r="E1073" s="58"/>
      <c r="F1073" s="58"/>
      <c r="G1073" s="58"/>
      <c r="H1073" s="58"/>
      <c r="I1073" s="58">
        <v>0</v>
      </c>
      <c r="J1073" s="58">
        <v>0</v>
      </c>
      <c r="K1073" s="58">
        <v>0</v>
      </c>
      <c r="L1073" s="58">
        <v>0</v>
      </c>
      <c r="M1073" s="58">
        <v>0</v>
      </c>
      <c r="N1073" s="58">
        <v>0</v>
      </c>
      <c r="O1073" s="56" t="s">
        <v>2232</v>
      </c>
      <c r="Q1073" s="56" t="s">
        <v>2231</v>
      </c>
    </row>
    <row r="1074" spans="1:17">
      <c r="A1074" s="57">
        <v>1109</v>
      </c>
      <c r="B1074" s="56" t="s">
        <v>3098</v>
      </c>
      <c r="C1074" s="56" t="s">
        <v>3131</v>
      </c>
      <c r="D1074" s="56" t="s">
        <v>2233</v>
      </c>
      <c r="E1074" s="58"/>
      <c r="F1074" s="58"/>
      <c r="G1074" s="58"/>
      <c r="H1074" s="58"/>
      <c r="I1074" s="58">
        <v>0</v>
      </c>
      <c r="J1074" s="58">
        <v>0</v>
      </c>
      <c r="K1074" s="58">
        <v>0</v>
      </c>
      <c r="L1074" s="58">
        <v>0</v>
      </c>
      <c r="M1074" s="58">
        <v>0</v>
      </c>
      <c r="N1074" s="58">
        <v>0</v>
      </c>
      <c r="O1074" s="56" t="s">
        <v>2234</v>
      </c>
      <c r="Q1074" s="56" t="s">
        <v>2233</v>
      </c>
    </row>
    <row r="1075" spans="1:17">
      <c r="A1075" s="57">
        <v>1110</v>
      </c>
      <c r="B1075" s="56" t="s">
        <v>3098</v>
      </c>
      <c r="C1075" s="56" t="s">
        <v>3131</v>
      </c>
      <c r="D1075" s="56" t="s">
        <v>2235</v>
      </c>
      <c r="E1075" s="58"/>
      <c r="F1075" s="58"/>
      <c r="G1075" s="58"/>
      <c r="H1075" s="58"/>
      <c r="I1075" s="58">
        <v>0</v>
      </c>
      <c r="J1075" s="58">
        <v>0</v>
      </c>
      <c r="K1075" s="58">
        <v>0</v>
      </c>
      <c r="L1075" s="58">
        <v>0</v>
      </c>
      <c r="M1075" s="58">
        <v>0</v>
      </c>
      <c r="N1075" s="58">
        <v>0</v>
      </c>
      <c r="O1075" s="56" t="s">
        <v>2236</v>
      </c>
      <c r="Q1075" s="56" t="s">
        <v>2235</v>
      </c>
    </row>
    <row r="1076" spans="1:17">
      <c r="A1076" s="57">
        <v>1111</v>
      </c>
      <c r="B1076" s="56" t="s">
        <v>3098</v>
      </c>
      <c r="C1076" s="56" t="s">
        <v>3131</v>
      </c>
      <c r="D1076" s="56" t="s">
        <v>2237</v>
      </c>
      <c r="E1076" s="58"/>
      <c r="F1076" s="58"/>
      <c r="G1076" s="58"/>
      <c r="H1076" s="58"/>
      <c r="I1076" s="58">
        <v>0</v>
      </c>
      <c r="J1076" s="58">
        <v>0</v>
      </c>
      <c r="K1076" s="58">
        <v>0</v>
      </c>
      <c r="L1076" s="58">
        <v>0</v>
      </c>
      <c r="M1076" s="58">
        <v>0</v>
      </c>
      <c r="N1076" s="58">
        <v>0</v>
      </c>
      <c r="O1076" s="56" t="s">
        <v>2238</v>
      </c>
      <c r="Q1076" s="56" t="s">
        <v>2237</v>
      </c>
    </row>
    <row r="1077" spans="1:17">
      <c r="A1077" s="57">
        <v>1112</v>
      </c>
      <c r="B1077" s="56" t="s">
        <v>3098</v>
      </c>
      <c r="C1077" s="56" t="s">
        <v>3131</v>
      </c>
      <c r="D1077" s="56" t="s">
        <v>2239</v>
      </c>
      <c r="E1077" s="58"/>
      <c r="F1077" s="58"/>
      <c r="G1077" s="58"/>
      <c r="H1077" s="58"/>
      <c r="I1077" s="58">
        <v>0</v>
      </c>
      <c r="J1077" s="58">
        <v>0</v>
      </c>
      <c r="K1077" s="58">
        <v>0</v>
      </c>
      <c r="L1077" s="58">
        <v>0</v>
      </c>
      <c r="M1077" s="58">
        <v>0</v>
      </c>
      <c r="N1077" s="58">
        <v>0</v>
      </c>
      <c r="O1077" s="56" t="s">
        <v>2240</v>
      </c>
      <c r="Q1077" s="56" t="s">
        <v>2239</v>
      </c>
    </row>
    <row r="1078" spans="1:17">
      <c r="A1078" s="57">
        <v>1113</v>
      </c>
      <c r="B1078" s="56" t="s">
        <v>3098</v>
      </c>
      <c r="C1078" s="56" t="s">
        <v>3131</v>
      </c>
      <c r="D1078" s="56" t="s">
        <v>2241</v>
      </c>
      <c r="E1078" s="58"/>
      <c r="F1078" s="58"/>
      <c r="G1078" s="58"/>
      <c r="H1078" s="58"/>
      <c r="I1078" s="58">
        <v>0</v>
      </c>
      <c r="J1078" s="58">
        <v>0</v>
      </c>
      <c r="K1078" s="58">
        <v>0</v>
      </c>
      <c r="L1078" s="58">
        <v>0</v>
      </c>
      <c r="M1078" s="58">
        <v>0</v>
      </c>
      <c r="N1078" s="58">
        <v>0</v>
      </c>
      <c r="O1078" s="56" t="s">
        <v>2242</v>
      </c>
      <c r="Q1078" s="56" t="s">
        <v>2241</v>
      </c>
    </row>
    <row r="1079" spans="1:17">
      <c r="A1079" s="57">
        <v>1114</v>
      </c>
      <c r="B1079" s="56" t="s">
        <v>3098</v>
      </c>
      <c r="C1079" s="56" t="s">
        <v>3131</v>
      </c>
      <c r="D1079" s="56" t="s">
        <v>2243</v>
      </c>
      <c r="E1079" s="58"/>
      <c r="F1079" s="58"/>
      <c r="G1079" s="58"/>
      <c r="H1079" s="58"/>
      <c r="I1079" s="58">
        <v>0</v>
      </c>
      <c r="J1079" s="58">
        <v>0</v>
      </c>
      <c r="K1079" s="58">
        <v>0</v>
      </c>
      <c r="L1079" s="58">
        <v>0</v>
      </c>
      <c r="M1079" s="58">
        <v>0</v>
      </c>
      <c r="N1079" s="58">
        <v>0</v>
      </c>
      <c r="O1079" s="56" t="s">
        <v>2244</v>
      </c>
      <c r="Q1079" s="56" t="s">
        <v>2243</v>
      </c>
    </row>
    <row r="1080" spans="1:17">
      <c r="A1080" s="57">
        <v>1115</v>
      </c>
      <c r="B1080" s="56" t="s">
        <v>3098</v>
      </c>
      <c r="C1080" s="56" t="s">
        <v>3131</v>
      </c>
      <c r="D1080" s="56" t="s">
        <v>2245</v>
      </c>
      <c r="E1080" s="58"/>
      <c r="F1080" s="58"/>
      <c r="G1080" s="58"/>
      <c r="H1080" s="58"/>
      <c r="I1080" s="58">
        <v>0</v>
      </c>
      <c r="J1080" s="58">
        <v>0</v>
      </c>
      <c r="K1080" s="58">
        <v>0</v>
      </c>
      <c r="L1080" s="58">
        <v>0</v>
      </c>
      <c r="M1080" s="58">
        <v>0</v>
      </c>
      <c r="N1080" s="58">
        <v>0</v>
      </c>
      <c r="O1080" s="56" t="s">
        <v>2246</v>
      </c>
      <c r="Q1080" s="56" t="s">
        <v>2245</v>
      </c>
    </row>
    <row r="1081" spans="1:17">
      <c r="A1081" s="57">
        <v>1116</v>
      </c>
      <c r="B1081" s="56" t="s">
        <v>3098</v>
      </c>
      <c r="C1081" s="56" t="s">
        <v>3131</v>
      </c>
      <c r="D1081" s="56" t="s">
        <v>2247</v>
      </c>
      <c r="E1081" s="58"/>
      <c r="F1081" s="58"/>
      <c r="G1081" s="58"/>
      <c r="H1081" s="58"/>
      <c r="I1081" s="58">
        <v>0</v>
      </c>
      <c r="J1081" s="58">
        <v>0</v>
      </c>
      <c r="K1081" s="58">
        <v>0</v>
      </c>
      <c r="L1081" s="58">
        <v>0</v>
      </c>
      <c r="M1081" s="58">
        <v>0</v>
      </c>
      <c r="N1081" s="58">
        <v>0</v>
      </c>
      <c r="O1081" s="56" t="s">
        <v>2248</v>
      </c>
      <c r="Q1081" s="56" t="s">
        <v>2247</v>
      </c>
    </row>
    <row r="1082" spans="1:17">
      <c r="A1082" s="57">
        <v>1117</v>
      </c>
      <c r="B1082" s="56" t="s">
        <v>3098</v>
      </c>
      <c r="C1082" s="56" t="s">
        <v>3131</v>
      </c>
      <c r="D1082" s="56" t="s">
        <v>2249</v>
      </c>
      <c r="E1082" s="58"/>
      <c r="F1082" s="58"/>
      <c r="G1082" s="58"/>
      <c r="H1082" s="58"/>
      <c r="I1082" s="58">
        <v>0</v>
      </c>
      <c r="J1082" s="58">
        <v>0</v>
      </c>
      <c r="K1082" s="58">
        <v>0</v>
      </c>
      <c r="L1082" s="58">
        <v>0</v>
      </c>
      <c r="M1082" s="58">
        <v>0</v>
      </c>
      <c r="N1082" s="58">
        <v>0</v>
      </c>
      <c r="O1082" s="56" t="s">
        <v>2250</v>
      </c>
      <c r="Q1082" s="56" t="s">
        <v>2249</v>
      </c>
    </row>
    <row r="1083" spans="1:17">
      <c r="A1083" s="57">
        <v>1118</v>
      </c>
      <c r="B1083" s="56" t="s">
        <v>3098</v>
      </c>
      <c r="C1083" s="56" t="s">
        <v>3131</v>
      </c>
      <c r="D1083" s="56" t="s">
        <v>2251</v>
      </c>
      <c r="E1083" s="58"/>
      <c r="F1083" s="58"/>
      <c r="G1083" s="58"/>
      <c r="H1083" s="58"/>
      <c r="I1083" s="58">
        <v>0</v>
      </c>
      <c r="J1083" s="58">
        <v>0</v>
      </c>
      <c r="K1083" s="58">
        <v>0</v>
      </c>
      <c r="L1083" s="58">
        <v>0</v>
      </c>
      <c r="M1083" s="58">
        <v>0</v>
      </c>
      <c r="N1083" s="58">
        <v>0</v>
      </c>
      <c r="O1083" s="56" t="s">
        <v>2252</v>
      </c>
      <c r="Q1083" s="56" t="s">
        <v>2251</v>
      </c>
    </row>
    <row r="1084" spans="1:17">
      <c r="A1084" s="57">
        <v>1119</v>
      </c>
      <c r="B1084" s="56" t="s">
        <v>3098</v>
      </c>
      <c r="C1084" s="56" t="s">
        <v>3131</v>
      </c>
      <c r="D1084" s="56" t="s">
        <v>2253</v>
      </c>
      <c r="E1084" s="58"/>
      <c r="F1084" s="58"/>
      <c r="G1084" s="58"/>
      <c r="H1084" s="58"/>
      <c r="I1084" s="58">
        <v>0</v>
      </c>
      <c r="J1084" s="58">
        <v>0</v>
      </c>
      <c r="K1084" s="58">
        <v>0</v>
      </c>
      <c r="L1084" s="58">
        <v>0</v>
      </c>
      <c r="M1084" s="58">
        <v>0</v>
      </c>
      <c r="N1084" s="58">
        <v>0</v>
      </c>
      <c r="O1084" s="56" t="s">
        <v>2254</v>
      </c>
      <c r="Q1084" s="56" t="s">
        <v>2253</v>
      </c>
    </row>
    <row r="1085" spans="1:17">
      <c r="A1085" s="57">
        <v>1120</v>
      </c>
      <c r="B1085" s="56" t="s">
        <v>3098</v>
      </c>
      <c r="C1085" s="56" t="s">
        <v>3131</v>
      </c>
      <c r="D1085" s="56" t="s">
        <v>2255</v>
      </c>
      <c r="E1085" s="58"/>
      <c r="F1085" s="58"/>
      <c r="G1085" s="58"/>
      <c r="H1085" s="58"/>
      <c r="I1085" s="58">
        <v>0</v>
      </c>
      <c r="J1085" s="58">
        <v>0</v>
      </c>
      <c r="K1085" s="58">
        <v>0</v>
      </c>
      <c r="L1085" s="58">
        <v>0</v>
      </c>
      <c r="M1085" s="58">
        <v>0</v>
      </c>
      <c r="N1085" s="58">
        <v>0</v>
      </c>
      <c r="O1085" s="56" t="s">
        <v>2256</v>
      </c>
      <c r="Q1085" s="56" t="s">
        <v>2255</v>
      </c>
    </row>
    <row r="1086" spans="1:17">
      <c r="A1086" s="57">
        <v>1121</v>
      </c>
      <c r="B1086" s="56" t="s">
        <v>3098</v>
      </c>
      <c r="C1086" s="56" t="s">
        <v>3131</v>
      </c>
      <c r="D1086" s="56" t="s">
        <v>2257</v>
      </c>
      <c r="E1086" s="58"/>
      <c r="F1086" s="58"/>
      <c r="G1086" s="58"/>
      <c r="H1086" s="58"/>
      <c r="I1086" s="58">
        <v>0</v>
      </c>
      <c r="J1086" s="58">
        <v>0</v>
      </c>
      <c r="K1086" s="58">
        <v>0</v>
      </c>
      <c r="L1086" s="58">
        <v>0</v>
      </c>
      <c r="M1086" s="58">
        <v>0</v>
      </c>
      <c r="N1086" s="58">
        <v>0</v>
      </c>
      <c r="O1086" s="56" t="s">
        <v>2258</v>
      </c>
      <c r="Q1086" s="56" t="s">
        <v>2257</v>
      </c>
    </row>
    <row r="1087" spans="1:17">
      <c r="A1087" s="57">
        <v>1122</v>
      </c>
      <c r="B1087" s="56" t="s">
        <v>3098</v>
      </c>
      <c r="C1087" s="56" t="s">
        <v>3131</v>
      </c>
      <c r="D1087" s="56" t="s">
        <v>2259</v>
      </c>
      <c r="E1087" s="58"/>
      <c r="F1087" s="58"/>
      <c r="G1087" s="58"/>
      <c r="H1087" s="58"/>
      <c r="I1087" s="58">
        <v>0</v>
      </c>
      <c r="J1087" s="58">
        <v>0</v>
      </c>
      <c r="K1087" s="58">
        <v>0</v>
      </c>
      <c r="L1087" s="58">
        <v>0</v>
      </c>
      <c r="M1087" s="58">
        <v>0</v>
      </c>
      <c r="N1087" s="58">
        <v>0</v>
      </c>
      <c r="O1087" s="56" t="s">
        <v>2260</v>
      </c>
      <c r="Q1087" s="56" t="s">
        <v>2259</v>
      </c>
    </row>
    <row r="1088" spans="1:17">
      <c r="A1088" s="57">
        <v>1123</v>
      </c>
      <c r="B1088" s="56" t="s">
        <v>3098</v>
      </c>
      <c r="C1088" s="56" t="s">
        <v>3131</v>
      </c>
      <c r="D1088" s="56" t="s">
        <v>2261</v>
      </c>
      <c r="E1088" s="58"/>
      <c r="F1088" s="58"/>
      <c r="G1088" s="58"/>
      <c r="H1088" s="58"/>
      <c r="I1088" s="58">
        <v>0</v>
      </c>
      <c r="J1088" s="58">
        <v>0</v>
      </c>
      <c r="K1088" s="58">
        <v>0</v>
      </c>
      <c r="L1088" s="58">
        <v>0</v>
      </c>
      <c r="M1088" s="58">
        <v>0</v>
      </c>
      <c r="N1088" s="58">
        <v>0</v>
      </c>
      <c r="O1088" s="56" t="s">
        <v>2262</v>
      </c>
      <c r="Q1088" s="56" t="s">
        <v>2261</v>
      </c>
    </row>
    <row r="1089" spans="1:17">
      <c r="A1089" s="57">
        <v>1124</v>
      </c>
      <c r="B1089" s="56" t="s">
        <v>3098</v>
      </c>
      <c r="C1089" s="56" t="s">
        <v>3131</v>
      </c>
      <c r="D1089" s="56" t="s">
        <v>2263</v>
      </c>
      <c r="E1089" s="58"/>
      <c r="F1089" s="58"/>
      <c r="G1089" s="58"/>
      <c r="H1089" s="58"/>
      <c r="I1089" s="58">
        <v>0</v>
      </c>
      <c r="J1089" s="58">
        <v>0</v>
      </c>
      <c r="K1089" s="58">
        <v>0</v>
      </c>
      <c r="L1089" s="58">
        <v>0</v>
      </c>
      <c r="M1089" s="58">
        <v>0</v>
      </c>
      <c r="N1089" s="58">
        <v>0</v>
      </c>
      <c r="O1089" s="56" t="s">
        <v>2264</v>
      </c>
      <c r="Q1089" s="56" t="s">
        <v>2263</v>
      </c>
    </row>
    <row r="1090" spans="1:17">
      <c r="A1090" s="57">
        <v>1125</v>
      </c>
      <c r="B1090" s="56" t="s">
        <v>3098</v>
      </c>
      <c r="C1090" s="56" t="s">
        <v>3131</v>
      </c>
      <c r="D1090" s="56" t="s">
        <v>2265</v>
      </c>
      <c r="E1090" s="58"/>
      <c r="F1090" s="58"/>
      <c r="G1090" s="58"/>
      <c r="H1090" s="58"/>
      <c r="I1090" s="58">
        <v>0</v>
      </c>
      <c r="J1090" s="58">
        <v>0</v>
      </c>
      <c r="K1090" s="58">
        <v>0</v>
      </c>
      <c r="L1090" s="58">
        <v>0</v>
      </c>
      <c r="M1090" s="58">
        <v>0</v>
      </c>
      <c r="N1090" s="58">
        <v>0</v>
      </c>
      <c r="O1090" s="56" t="s">
        <v>2266</v>
      </c>
      <c r="Q1090" s="56" t="s">
        <v>2265</v>
      </c>
    </row>
    <row r="1091" spans="1:17">
      <c r="A1091" s="57">
        <v>1126</v>
      </c>
      <c r="B1091" s="56" t="s">
        <v>3098</v>
      </c>
      <c r="C1091" s="56" t="s">
        <v>3131</v>
      </c>
      <c r="D1091" s="56" t="s">
        <v>2267</v>
      </c>
      <c r="E1091" s="58"/>
      <c r="F1091" s="58"/>
      <c r="G1091" s="58"/>
      <c r="H1091" s="58"/>
      <c r="I1091" s="58">
        <v>0</v>
      </c>
      <c r="J1091" s="58">
        <v>0</v>
      </c>
      <c r="K1091" s="58">
        <v>0</v>
      </c>
      <c r="L1091" s="58">
        <v>0</v>
      </c>
      <c r="M1091" s="58">
        <v>0</v>
      </c>
      <c r="N1091" s="58">
        <v>0</v>
      </c>
      <c r="O1091" s="56" t="s">
        <v>2268</v>
      </c>
      <c r="Q1091" s="56" t="s">
        <v>2267</v>
      </c>
    </row>
    <row r="1092" spans="1:17">
      <c r="A1092" s="57">
        <v>1127</v>
      </c>
      <c r="B1092" s="56" t="s">
        <v>3098</v>
      </c>
      <c r="C1092" s="56" t="s">
        <v>3131</v>
      </c>
      <c r="D1092" s="56" t="s">
        <v>2269</v>
      </c>
      <c r="E1092" s="58"/>
      <c r="F1092" s="58"/>
      <c r="G1092" s="58"/>
      <c r="H1092" s="58"/>
      <c r="I1092" s="58">
        <v>0</v>
      </c>
      <c r="J1092" s="58">
        <v>0</v>
      </c>
      <c r="K1092" s="58">
        <v>0</v>
      </c>
      <c r="L1092" s="58">
        <v>0</v>
      </c>
      <c r="M1092" s="58">
        <v>0</v>
      </c>
      <c r="N1092" s="58">
        <v>0</v>
      </c>
      <c r="O1092" s="56" t="s">
        <v>2270</v>
      </c>
      <c r="Q1092" s="56" t="s">
        <v>2269</v>
      </c>
    </row>
    <row r="1093" spans="1:17">
      <c r="A1093" s="57">
        <v>1128</v>
      </c>
      <c r="B1093" s="56" t="s">
        <v>3098</v>
      </c>
      <c r="C1093" s="56" t="s">
        <v>3131</v>
      </c>
      <c r="D1093" s="56" t="s">
        <v>2271</v>
      </c>
      <c r="E1093" s="58"/>
      <c r="F1093" s="58"/>
      <c r="G1093" s="58"/>
      <c r="H1093" s="58"/>
      <c r="I1093" s="58">
        <v>0</v>
      </c>
      <c r="J1093" s="58">
        <v>0</v>
      </c>
      <c r="K1093" s="58">
        <v>0</v>
      </c>
      <c r="L1093" s="58">
        <v>0</v>
      </c>
      <c r="M1093" s="58">
        <v>0</v>
      </c>
      <c r="N1093" s="58">
        <v>0</v>
      </c>
      <c r="O1093" s="56" t="s">
        <v>2272</v>
      </c>
      <c r="Q1093" s="56" t="s">
        <v>2271</v>
      </c>
    </row>
    <row r="1094" spans="1:17">
      <c r="A1094" s="57">
        <v>1129</v>
      </c>
      <c r="B1094" s="56" t="s">
        <v>3098</v>
      </c>
      <c r="C1094" s="56" t="s">
        <v>3131</v>
      </c>
      <c r="D1094" s="56" t="s">
        <v>2273</v>
      </c>
      <c r="E1094" s="58"/>
      <c r="F1094" s="58"/>
      <c r="G1094" s="58"/>
      <c r="H1094" s="58"/>
      <c r="I1094" s="58">
        <v>0</v>
      </c>
      <c r="J1094" s="58">
        <v>0</v>
      </c>
      <c r="K1094" s="58">
        <v>0</v>
      </c>
      <c r="L1094" s="58">
        <v>0</v>
      </c>
      <c r="M1094" s="58">
        <v>0</v>
      </c>
      <c r="N1094" s="58">
        <v>0</v>
      </c>
      <c r="O1094" s="56" t="s">
        <v>2274</v>
      </c>
      <c r="Q1094" s="56" t="s">
        <v>2273</v>
      </c>
    </row>
    <row r="1095" spans="1:17">
      <c r="A1095" s="57">
        <v>1130</v>
      </c>
      <c r="B1095" s="56" t="s">
        <v>3098</v>
      </c>
      <c r="C1095" s="56" t="s">
        <v>3131</v>
      </c>
      <c r="D1095" s="56" t="s">
        <v>2275</v>
      </c>
      <c r="E1095" s="58"/>
      <c r="F1095" s="58"/>
      <c r="G1095" s="58"/>
      <c r="H1095" s="58"/>
      <c r="I1095" s="58">
        <v>0</v>
      </c>
      <c r="J1095" s="58">
        <v>0</v>
      </c>
      <c r="K1095" s="58">
        <v>0</v>
      </c>
      <c r="L1095" s="58">
        <v>0</v>
      </c>
      <c r="M1095" s="58">
        <v>0</v>
      </c>
      <c r="N1095" s="58">
        <v>0</v>
      </c>
      <c r="O1095" s="56" t="s">
        <v>2276</v>
      </c>
      <c r="Q1095" s="56" t="s">
        <v>2275</v>
      </c>
    </row>
    <row r="1096" spans="1:17">
      <c r="A1096" s="57">
        <v>1131</v>
      </c>
      <c r="B1096" s="56" t="s">
        <v>3098</v>
      </c>
      <c r="C1096" s="56" t="s">
        <v>3131</v>
      </c>
      <c r="D1096" s="56" t="s">
        <v>2277</v>
      </c>
      <c r="E1096" s="58"/>
      <c r="F1096" s="58"/>
      <c r="G1096" s="58"/>
      <c r="H1096" s="58"/>
      <c r="I1096" s="58">
        <v>0</v>
      </c>
      <c r="J1096" s="58">
        <v>0</v>
      </c>
      <c r="K1096" s="58">
        <v>0</v>
      </c>
      <c r="L1096" s="58">
        <v>0</v>
      </c>
      <c r="M1096" s="58">
        <v>0</v>
      </c>
      <c r="N1096" s="58">
        <v>0</v>
      </c>
      <c r="O1096" s="56" t="s">
        <v>2278</v>
      </c>
      <c r="Q1096" s="56" t="s">
        <v>2277</v>
      </c>
    </row>
    <row r="1097" spans="1:17">
      <c r="A1097" s="57">
        <v>1132</v>
      </c>
      <c r="B1097" s="56" t="s">
        <v>3098</v>
      </c>
      <c r="C1097" s="56" t="s">
        <v>3131</v>
      </c>
      <c r="D1097" s="56" t="s">
        <v>2279</v>
      </c>
      <c r="E1097" s="58"/>
      <c r="F1097" s="58"/>
      <c r="G1097" s="58"/>
      <c r="H1097" s="58"/>
      <c r="I1097" s="58">
        <v>0</v>
      </c>
      <c r="J1097" s="58">
        <v>0</v>
      </c>
      <c r="K1097" s="58">
        <v>0</v>
      </c>
      <c r="L1097" s="58">
        <v>0</v>
      </c>
      <c r="M1097" s="58">
        <v>0</v>
      </c>
      <c r="N1097" s="58">
        <v>0</v>
      </c>
      <c r="O1097" s="56" t="s">
        <v>2280</v>
      </c>
      <c r="Q1097" s="56" t="s">
        <v>2279</v>
      </c>
    </row>
    <row r="1098" spans="1:17">
      <c r="A1098" s="57">
        <v>1133</v>
      </c>
      <c r="B1098" s="56" t="s">
        <v>3098</v>
      </c>
      <c r="C1098" s="56" t="s">
        <v>3131</v>
      </c>
      <c r="D1098" s="56" t="s">
        <v>2281</v>
      </c>
      <c r="E1098" s="58"/>
      <c r="F1098" s="58"/>
      <c r="G1098" s="58"/>
      <c r="H1098" s="58"/>
      <c r="I1098" s="58">
        <v>0</v>
      </c>
      <c r="J1098" s="58">
        <v>0</v>
      </c>
      <c r="K1098" s="58">
        <v>0</v>
      </c>
      <c r="L1098" s="58">
        <v>0</v>
      </c>
      <c r="M1098" s="58">
        <v>0</v>
      </c>
      <c r="N1098" s="58">
        <v>0</v>
      </c>
      <c r="O1098" s="56" t="s">
        <v>2282</v>
      </c>
      <c r="Q1098" s="56" t="s">
        <v>2281</v>
      </c>
    </row>
    <row r="1099" spans="1:17">
      <c r="A1099" s="57">
        <v>1134</v>
      </c>
      <c r="B1099" s="56" t="s">
        <v>3098</v>
      </c>
      <c r="C1099" s="56" t="s">
        <v>3131</v>
      </c>
      <c r="D1099" s="56" t="s">
        <v>2283</v>
      </c>
      <c r="E1099" s="58"/>
      <c r="F1099" s="58"/>
      <c r="G1099" s="58"/>
      <c r="H1099" s="58"/>
      <c r="I1099" s="58">
        <v>0</v>
      </c>
      <c r="J1099" s="58">
        <v>0</v>
      </c>
      <c r="K1099" s="58">
        <v>0</v>
      </c>
      <c r="L1099" s="58">
        <v>0</v>
      </c>
      <c r="M1099" s="58">
        <v>0</v>
      </c>
      <c r="N1099" s="58">
        <v>0</v>
      </c>
      <c r="O1099" s="56" t="s">
        <v>2284</v>
      </c>
      <c r="Q1099" s="56" t="s">
        <v>2283</v>
      </c>
    </row>
    <row r="1100" spans="1:17">
      <c r="A1100" s="57">
        <v>1135</v>
      </c>
      <c r="B1100" s="56" t="s">
        <v>3098</v>
      </c>
      <c r="C1100" s="56" t="s">
        <v>3131</v>
      </c>
      <c r="D1100" s="56" t="s">
        <v>2285</v>
      </c>
      <c r="E1100" s="58"/>
      <c r="F1100" s="58"/>
      <c r="G1100" s="58"/>
      <c r="H1100" s="58"/>
      <c r="I1100" s="58">
        <v>0</v>
      </c>
      <c r="J1100" s="58">
        <v>0</v>
      </c>
      <c r="K1100" s="58">
        <v>0</v>
      </c>
      <c r="L1100" s="58">
        <v>0</v>
      </c>
      <c r="M1100" s="58">
        <v>0</v>
      </c>
      <c r="N1100" s="58">
        <v>0</v>
      </c>
      <c r="O1100" s="56" t="s">
        <v>2286</v>
      </c>
      <c r="Q1100" s="56" t="s">
        <v>2285</v>
      </c>
    </row>
    <row r="1101" spans="1:17">
      <c r="A1101" s="57">
        <v>1136</v>
      </c>
      <c r="B1101" s="56" t="s">
        <v>3098</v>
      </c>
      <c r="C1101" s="56" t="s">
        <v>3131</v>
      </c>
      <c r="D1101" s="56" t="s">
        <v>2287</v>
      </c>
      <c r="E1101" s="58"/>
      <c r="F1101" s="58"/>
      <c r="G1101" s="58"/>
      <c r="H1101" s="58"/>
      <c r="I1101" s="58">
        <v>0</v>
      </c>
      <c r="J1101" s="58">
        <v>0</v>
      </c>
      <c r="K1101" s="58">
        <v>0</v>
      </c>
      <c r="L1101" s="58">
        <v>0</v>
      </c>
      <c r="M1101" s="58">
        <v>0</v>
      </c>
      <c r="N1101" s="58">
        <v>0</v>
      </c>
      <c r="O1101" s="56" t="s">
        <v>2288</v>
      </c>
      <c r="Q1101" s="56" t="s">
        <v>2287</v>
      </c>
    </row>
    <row r="1102" spans="1:17">
      <c r="A1102" s="57">
        <v>1137</v>
      </c>
      <c r="B1102" s="56" t="s">
        <v>3098</v>
      </c>
      <c r="C1102" s="56" t="s">
        <v>3131</v>
      </c>
      <c r="D1102" s="56" t="s">
        <v>2289</v>
      </c>
      <c r="E1102" s="58"/>
      <c r="F1102" s="58"/>
      <c r="G1102" s="58"/>
      <c r="H1102" s="58"/>
      <c r="I1102" s="58">
        <v>0</v>
      </c>
      <c r="J1102" s="58">
        <v>0</v>
      </c>
      <c r="K1102" s="58">
        <v>0</v>
      </c>
      <c r="L1102" s="58">
        <v>0</v>
      </c>
      <c r="M1102" s="58">
        <v>0</v>
      </c>
      <c r="N1102" s="58">
        <v>0</v>
      </c>
      <c r="O1102" s="56" t="s">
        <v>2290</v>
      </c>
      <c r="Q1102" s="56" t="s">
        <v>2289</v>
      </c>
    </row>
    <row r="1103" spans="1:17">
      <c r="A1103" s="57">
        <v>1138</v>
      </c>
      <c r="B1103" s="56" t="s">
        <v>3098</v>
      </c>
      <c r="C1103" s="56" t="s">
        <v>3131</v>
      </c>
      <c r="D1103" s="56" t="s">
        <v>2291</v>
      </c>
      <c r="E1103" s="58"/>
      <c r="F1103" s="58"/>
      <c r="G1103" s="58"/>
      <c r="H1103" s="58"/>
      <c r="I1103" s="58">
        <v>0</v>
      </c>
      <c r="J1103" s="58">
        <v>0</v>
      </c>
      <c r="K1103" s="58">
        <v>0</v>
      </c>
      <c r="L1103" s="58">
        <v>0</v>
      </c>
      <c r="M1103" s="58">
        <v>0</v>
      </c>
      <c r="N1103" s="58">
        <v>0</v>
      </c>
      <c r="O1103" s="56" t="s">
        <v>2292</v>
      </c>
      <c r="Q1103" s="56" t="s">
        <v>2291</v>
      </c>
    </row>
    <row r="1104" spans="1:17">
      <c r="A1104" s="57">
        <v>1139</v>
      </c>
      <c r="B1104" s="56" t="s">
        <v>3098</v>
      </c>
      <c r="C1104" s="56" t="s">
        <v>3131</v>
      </c>
      <c r="D1104" s="56" t="s">
        <v>2293</v>
      </c>
      <c r="E1104" s="58"/>
      <c r="F1104" s="58"/>
      <c r="G1104" s="58"/>
      <c r="H1104" s="58"/>
      <c r="I1104" s="58">
        <v>3008</v>
      </c>
      <c r="J1104" s="58">
        <v>125</v>
      </c>
      <c r="K1104" s="58"/>
      <c r="L1104" s="58"/>
      <c r="M1104" s="58">
        <v>0</v>
      </c>
      <c r="N1104" s="58">
        <v>0</v>
      </c>
      <c r="O1104" s="56" t="s">
        <v>2294</v>
      </c>
      <c r="Q1104" s="56" t="s">
        <v>2293</v>
      </c>
    </row>
    <row r="1105" spans="1:17">
      <c r="A1105" s="57">
        <v>1140</v>
      </c>
      <c r="B1105" s="56" t="s">
        <v>3098</v>
      </c>
      <c r="C1105" s="56" t="s">
        <v>3131</v>
      </c>
      <c r="D1105" s="56" t="s">
        <v>2295</v>
      </c>
      <c r="E1105" s="58"/>
      <c r="F1105" s="58"/>
      <c r="G1105" s="58"/>
      <c r="H1105" s="58"/>
      <c r="I1105" s="58">
        <v>0</v>
      </c>
      <c r="J1105" s="58">
        <v>0</v>
      </c>
      <c r="K1105" s="58">
        <v>0</v>
      </c>
      <c r="L1105" s="58">
        <v>0</v>
      </c>
      <c r="M1105" s="58">
        <v>0</v>
      </c>
      <c r="N1105" s="58">
        <v>0</v>
      </c>
      <c r="O1105" s="56" t="s">
        <v>2296</v>
      </c>
      <c r="Q1105" s="56" t="s">
        <v>2295</v>
      </c>
    </row>
    <row r="1106" spans="1:17">
      <c r="A1106" s="57">
        <v>1141</v>
      </c>
      <c r="B1106" s="56" t="s">
        <v>3098</v>
      </c>
      <c r="C1106" s="56" t="s">
        <v>3131</v>
      </c>
      <c r="D1106" s="56" t="s">
        <v>2297</v>
      </c>
      <c r="E1106" s="58"/>
      <c r="F1106" s="58"/>
      <c r="G1106" s="58"/>
      <c r="H1106" s="58"/>
      <c r="I1106" s="58">
        <v>0</v>
      </c>
      <c r="J1106" s="58">
        <v>0</v>
      </c>
      <c r="K1106" s="58">
        <v>0</v>
      </c>
      <c r="L1106" s="58">
        <v>0</v>
      </c>
      <c r="M1106" s="58">
        <v>0</v>
      </c>
      <c r="N1106" s="58">
        <v>0</v>
      </c>
      <c r="O1106" s="56" t="s">
        <v>2298</v>
      </c>
      <c r="Q1106" s="56" t="s">
        <v>2297</v>
      </c>
    </row>
    <row r="1107" spans="1:17">
      <c r="A1107" s="57">
        <v>1142</v>
      </c>
      <c r="B1107" s="56" t="s">
        <v>3098</v>
      </c>
      <c r="C1107" s="56" t="s">
        <v>3131</v>
      </c>
      <c r="D1107" s="56" t="s">
        <v>2299</v>
      </c>
      <c r="E1107" s="58"/>
      <c r="F1107" s="58"/>
      <c r="G1107" s="58"/>
      <c r="H1107" s="58"/>
      <c r="I1107" s="58">
        <v>0</v>
      </c>
      <c r="J1107" s="58">
        <v>0</v>
      </c>
      <c r="K1107" s="58">
        <v>0</v>
      </c>
      <c r="L1107" s="58">
        <v>0</v>
      </c>
      <c r="M1107" s="58">
        <v>0</v>
      </c>
      <c r="N1107" s="58">
        <v>0</v>
      </c>
      <c r="O1107" s="56" t="s">
        <v>2300</v>
      </c>
      <c r="Q1107" s="56" t="s">
        <v>2299</v>
      </c>
    </row>
    <row r="1108" spans="1:17">
      <c r="A1108" s="57">
        <v>1143</v>
      </c>
      <c r="B1108" s="56" t="s">
        <v>3098</v>
      </c>
      <c r="C1108" s="56" t="s">
        <v>3131</v>
      </c>
      <c r="D1108" s="56" t="s">
        <v>2301</v>
      </c>
      <c r="E1108" s="58"/>
      <c r="F1108" s="58"/>
      <c r="G1108" s="58"/>
      <c r="H1108" s="58"/>
      <c r="I1108" s="58">
        <v>0</v>
      </c>
      <c r="J1108" s="58">
        <v>0</v>
      </c>
      <c r="K1108" s="58">
        <v>0</v>
      </c>
      <c r="L1108" s="58">
        <v>0</v>
      </c>
      <c r="M1108" s="58">
        <v>0</v>
      </c>
      <c r="N1108" s="58">
        <v>0</v>
      </c>
      <c r="O1108" s="56" t="s">
        <v>2302</v>
      </c>
      <c r="Q1108" s="56" t="s">
        <v>2301</v>
      </c>
    </row>
    <row r="1109" spans="1:17">
      <c r="A1109" s="57">
        <v>1144</v>
      </c>
      <c r="B1109" s="56" t="s">
        <v>3098</v>
      </c>
      <c r="C1109" s="56" t="s">
        <v>3131</v>
      </c>
      <c r="D1109" s="56" t="s">
        <v>2303</v>
      </c>
      <c r="E1109" s="58"/>
      <c r="F1109" s="58"/>
      <c r="G1109" s="58"/>
      <c r="H1109" s="58"/>
      <c r="I1109" s="58">
        <v>0</v>
      </c>
      <c r="J1109" s="58">
        <v>0</v>
      </c>
      <c r="K1109" s="58">
        <v>0</v>
      </c>
      <c r="L1109" s="58">
        <v>0</v>
      </c>
      <c r="M1109" s="58">
        <v>0</v>
      </c>
      <c r="N1109" s="58">
        <v>0</v>
      </c>
      <c r="O1109" s="56" t="s">
        <v>2304</v>
      </c>
      <c r="Q1109" s="56" t="s">
        <v>2303</v>
      </c>
    </row>
    <row r="1110" spans="1:17">
      <c r="A1110" s="57">
        <v>1145</v>
      </c>
      <c r="B1110" s="56" t="s">
        <v>3098</v>
      </c>
      <c r="C1110" s="56" t="s">
        <v>3131</v>
      </c>
      <c r="D1110" s="56" t="s">
        <v>2305</v>
      </c>
      <c r="E1110" s="58"/>
      <c r="F1110" s="58"/>
      <c r="G1110" s="58"/>
      <c r="H1110" s="58"/>
      <c r="I1110" s="58">
        <v>0</v>
      </c>
      <c r="J1110" s="58">
        <v>0</v>
      </c>
      <c r="K1110" s="58">
        <v>0</v>
      </c>
      <c r="L1110" s="58">
        <v>0</v>
      </c>
      <c r="M1110" s="58">
        <v>0</v>
      </c>
      <c r="N1110" s="58">
        <v>0</v>
      </c>
      <c r="O1110" s="56" t="s">
        <v>2306</v>
      </c>
      <c r="Q1110" s="56" t="s">
        <v>2305</v>
      </c>
    </row>
    <row r="1111" spans="1:17">
      <c r="A1111" s="57">
        <v>1146</v>
      </c>
      <c r="B1111" s="56" t="s">
        <v>3098</v>
      </c>
      <c r="C1111" s="56" t="s">
        <v>3131</v>
      </c>
      <c r="D1111" s="56" t="s">
        <v>2307</v>
      </c>
      <c r="E1111" s="58"/>
      <c r="F1111" s="58"/>
      <c r="G1111" s="58"/>
      <c r="H1111" s="58"/>
      <c r="I1111" s="58">
        <v>0</v>
      </c>
      <c r="J1111" s="58">
        <v>0</v>
      </c>
      <c r="K1111" s="58">
        <v>0</v>
      </c>
      <c r="L1111" s="58">
        <v>0</v>
      </c>
      <c r="M1111" s="58">
        <v>0</v>
      </c>
      <c r="N1111" s="58">
        <v>0</v>
      </c>
      <c r="O1111" s="56" t="s">
        <v>2308</v>
      </c>
      <c r="Q1111" s="56" t="s">
        <v>2307</v>
      </c>
    </row>
    <row r="1112" spans="1:17">
      <c r="A1112" s="57">
        <v>1147</v>
      </c>
      <c r="B1112" s="56" t="s">
        <v>3098</v>
      </c>
      <c r="C1112" s="56" t="s">
        <v>3131</v>
      </c>
      <c r="D1112" s="56" t="s">
        <v>2309</v>
      </c>
      <c r="E1112" s="58"/>
      <c r="F1112" s="58"/>
      <c r="G1112" s="58"/>
      <c r="H1112" s="58"/>
      <c r="I1112" s="58">
        <v>0</v>
      </c>
      <c r="J1112" s="58">
        <v>0</v>
      </c>
      <c r="K1112" s="58">
        <v>0</v>
      </c>
      <c r="L1112" s="58">
        <v>0</v>
      </c>
      <c r="M1112" s="58">
        <v>0</v>
      </c>
      <c r="N1112" s="58">
        <v>0</v>
      </c>
      <c r="O1112" s="56" t="s">
        <v>2310</v>
      </c>
      <c r="Q1112" s="56" t="s">
        <v>2309</v>
      </c>
    </row>
    <row r="1113" spans="1:17">
      <c r="A1113" s="57">
        <v>1148</v>
      </c>
      <c r="B1113" s="56" t="s">
        <v>3098</v>
      </c>
      <c r="C1113" s="56" t="s">
        <v>3131</v>
      </c>
      <c r="D1113" s="56" t="s">
        <v>2311</v>
      </c>
      <c r="E1113" s="58"/>
      <c r="F1113" s="58"/>
      <c r="G1113" s="58"/>
      <c r="H1113" s="58"/>
      <c r="I1113" s="58">
        <v>0</v>
      </c>
      <c r="J1113" s="58">
        <v>0</v>
      </c>
      <c r="K1113" s="58">
        <v>0</v>
      </c>
      <c r="L1113" s="58">
        <v>0</v>
      </c>
      <c r="M1113" s="58">
        <v>0</v>
      </c>
      <c r="N1113" s="58">
        <v>0</v>
      </c>
      <c r="O1113" s="56" t="s">
        <v>2312</v>
      </c>
      <c r="Q1113" s="56" t="s">
        <v>2311</v>
      </c>
    </row>
    <row r="1114" spans="1:17">
      <c r="A1114" s="57">
        <v>1149</v>
      </c>
      <c r="B1114" s="56" t="s">
        <v>3098</v>
      </c>
      <c r="C1114" s="56" t="s">
        <v>3131</v>
      </c>
      <c r="D1114" s="56" t="s">
        <v>2313</v>
      </c>
      <c r="E1114" s="58"/>
      <c r="F1114" s="58"/>
      <c r="G1114" s="58"/>
      <c r="H1114" s="58"/>
      <c r="I1114" s="58">
        <v>0</v>
      </c>
      <c r="J1114" s="58">
        <v>0</v>
      </c>
      <c r="K1114" s="58">
        <v>0</v>
      </c>
      <c r="L1114" s="58">
        <v>0</v>
      </c>
      <c r="M1114" s="58">
        <v>0</v>
      </c>
      <c r="N1114" s="58">
        <v>0</v>
      </c>
      <c r="O1114" s="56" t="s">
        <v>2314</v>
      </c>
      <c r="Q1114" s="56" t="s">
        <v>2313</v>
      </c>
    </row>
    <row r="1115" spans="1:17">
      <c r="A1115" s="57">
        <v>1150</v>
      </c>
      <c r="B1115" s="56" t="s">
        <v>3098</v>
      </c>
      <c r="C1115" s="56" t="s">
        <v>3131</v>
      </c>
      <c r="D1115" s="56" t="s">
        <v>2315</v>
      </c>
      <c r="E1115" s="58"/>
      <c r="F1115" s="58"/>
      <c r="G1115" s="58"/>
      <c r="H1115" s="58"/>
      <c r="I1115" s="58">
        <v>0</v>
      </c>
      <c r="J1115" s="58">
        <v>0</v>
      </c>
      <c r="K1115" s="58">
        <v>0</v>
      </c>
      <c r="L1115" s="58">
        <v>0</v>
      </c>
      <c r="M1115" s="58">
        <v>0</v>
      </c>
      <c r="N1115" s="58">
        <v>0</v>
      </c>
      <c r="O1115" s="56" t="s">
        <v>2316</v>
      </c>
      <c r="Q1115" s="56" t="s">
        <v>2315</v>
      </c>
    </row>
    <row r="1116" spans="1:17">
      <c r="A1116" s="57">
        <v>1151</v>
      </c>
      <c r="B1116" s="56" t="s">
        <v>3098</v>
      </c>
      <c r="C1116" s="56" t="s">
        <v>3131</v>
      </c>
      <c r="D1116" s="56" t="s">
        <v>2317</v>
      </c>
      <c r="E1116" s="58"/>
      <c r="F1116" s="58"/>
      <c r="G1116" s="58"/>
      <c r="H1116" s="58"/>
      <c r="I1116" s="58">
        <v>0</v>
      </c>
      <c r="J1116" s="58">
        <v>0</v>
      </c>
      <c r="K1116" s="58">
        <v>0</v>
      </c>
      <c r="L1116" s="58">
        <v>0</v>
      </c>
      <c r="M1116" s="58">
        <v>0</v>
      </c>
      <c r="N1116" s="58">
        <v>0</v>
      </c>
      <c r="O1116" s="56" t="s">
        <v>2318</v>
      </c>
      <c r="Q1116" s="56" t="s">
        <v>2317</v>
      </c>
    </row>
    <row r="1117" spans="1:17">
      <c r="A1117" s="57">
        <v>1152</v>
      </c>
      <c r="B1117" s="56" t="s">
        <v>3098</v>
      </c>
      <c r="C1117" s="56" t="s">
        <v>3131</v>
      </c>
      <c r="D1117" s="56" t="s">
        <v>2319</v>
      </c>
      <c r="E1117" s="58"/>
      <c r="F1117" s="58"/>
      <c r="G1117" s="58"/>
      <c r="H1117" s="58"/>
      <c r="I1117" s="58">
        <v>0</v>
      </c>
      <c r="J1117" s="58">
        <v>0</v>
      </c>
      <c r="K1117" s="58">
        <v>0</v>
      </c>
      <c r="L1117" s="58">
        <v>0</v>
      </c>
      <c r="M1117" s="58">
        <v>0</v>
      </c>
      <c r="N1117" s="58">
        <v>0</v>
      </c>
      <c r="O1117" s="56" t="s">
        <v>2320</v>
      </c>
      <c r="Q1117" s="56" t="s">
        <v>2319</v>
      </c>
    </row>
    <row r="1118" spans="1:17">
      <c r="A1118" s="57">
        <v>1154</v>
      </c>
      <c r="B1118" s="56" t="s">
        <v>3097</v>
      </c>
      <c r="C1118" s="56" t="s">
        <v>3132</v>
      </c>
      <c r="D1118" s="56" t="s">
        <v>2324</v>
      </c>
      <c r="E1118" s="58"/>
      <c r="F1118" s="58"/>
      <c r="G1118" s="58"/>
      <c r="H1118" s="58"/>
      <c r="I1118" s="58">
        <v>5354</v>
      </c>
      <c r="J1118" s="58">
        <v>214</v>
      </c>
      <c r="K1118" s="58"/>
      <c r="L1118" s="58"/>
      <c r="M1118" s="58">
        <v>4424</v>
      </c>
      <c r="N1118" s="58">
        <v>37</v>
      </c>
      <c r="O1118" s="56" t="s">
        <v>2325</v>
      </c>
      <c r="P1118" s="56">
        <v>20</v>
      </c>
      <c r="Q1118" s="56" t="s">
        <v>2324</v>
      </c>
    </row>
    <row r="1119" spans="1:17">
      <c r="A1119" s="57">
        <v>1156</v>
      </c>
      <c r="B1119" s="56" t="s">
        <v>3098</v>
      </c>
      <c r="C1119" s="56" t="s">
        <v>3132</v>
      </c>
      <c r="D1119" s="56" t="s">
        <v>2328</v>
      </c>
      <c r="E1119" s="58"/>
      <c r="F1119" s="58"/>
      <c r="G1119" s="58"/>
      <c r="H1119" s="58"/>
      <c r="I1119" s="58">
        <v>0</v>
      </c>
      <c r="J1119" s="58">
        <v>0</v>
      </c>
      <c r="K1119" s="58">
        <v>0</v>
      </c>
      <c r="L1119" s="58">
        <v>0</v>
      </c>
      <c r="M1119" s="81">
        <v>0</v>
      </c>
      <c r="N1119" s="58">
        <v>0</v>
      </c>
      <c r="O1119" s="56" t="s">
        <v>2329</v>
      </c>
      <c r="Q1119" s="56" t="s">
        <v>2328</v>
      </c>
    </row>
    <row r="1120" spans="1:17">
      <c r="A1120" s="57">
        <v>1157</v>
      </c>
      <c r="B1120" s="56" t="s">
        <v>3098</v>
      </c>
      <c r="C1120" s="56" t="s">
        <v>3132</v>
      </c>
      <c r="D1120" s="56" t="s">
        <v>2330</v>
      </c>
      <c r="E1120" s="58"/>
      <c r="F1120" s="58"/>
      <c r="G1120" s="58"/>
      <c r="H1120" s="58"/>
      <c r="I1120" s="58">
        <v>0</v>
      </c>
      <c r="J1120" s="58">
        <v>0</v>
      </c>
      <c r="K1120" s="58">
        <v>0</v>
      </c>
      <c r="L1120" s="58">
        <v>0</v>
      </c>
      <c r="M1120" s="58">
        <v>0</v>
      </c>
      <c r="N1120" s="58">
        <v>0</v>
      </c>
      <c r="O1120" s="56" t="s">
        <v>2331</v>
      </c>
      <c r="Q1120" s="56" t="s">
        <v>2330</v>
      </c>
    </row>
    <row r="1121" spans="1:17">
      <c r="A1121" s="57">
        <v>1158</v>
      </c>
      <c r="B1121" s="56" t="s">
        <v>3098</v>
      </c>
      <c r="C1121" s="56" t="s">
        <v>3132</v>
      </c>
      <c r="D1121" s="56" t="s">
        <v>2332</v>
      </c>
      <c r="E1121" s="58"/>
      <c r="F1121" s="58"/>
      <c r="G1121" s="58"/>
      <c r="H1121" s="58"/>
      <c r="I1121" s="58">
        <v>0</v>
      </c>
      <c r="J1121" s="58">
        <v>0</v>
      </c>
      <c r="K1121" s="58">
        <v>0</v>
      </c>
      <c r="L1121" s="58">
        <v>0</v>
      </c>
      <c r="M1121" s="58">
        <v>0</v>
      </c>
      <c r="N1121" s="58">
        <v>0</v>
      </c>
      <c r="O1121" s="56" t="s">
        <v>2333</v>
      </c>
      <c r="Q1121" s="56" t="s">
        <v>2332</v>
      </c>
    </row>
    <row r="1122" spans="1:17">
      <c r="A1122" s="57">
        <v>1159</v>
      </c>
      <c r="B1122" s="56" t="s">
        <v>3098</v>
      </c>
      <c r="C1122" s="56" t="s">
        <v>3132</v>
      </c>
      <c r="D1122" s="56" t="s">
        <v>2334</v>
      </c>
      <c r="E1122" s="58"/>
      <c r="F1122" s="58"/>
      <c r="G1122" s="58"/>
      <c r="H1122" s="58"/>
      <c r="I1122" s="58">
        <v>0</v>
      </c>
      <c r="J1122" s="58">
        <v>0</v>
      </c>
      <c r="K1122" s="58">
        <v>0</v>
      </c>
      <c r="L1122" s="58">
        <v>0</v>
      </c>
      <c r="M1122" s="58">
        <v>0</v>
      </c>
      <c r="N1122" s="58">
        <v>0</v>
      </c>
      <c r="O1122" s="56" t="s">
        <v>2335</v>
      </c>
      <c r="Q1122" s="56" t="s">
        <v>2334</v>
      </c>
    </row>
    <row r="1123" spans="1:17">
      <c r="A1123" s="57">
        <v>1160</v>
      </c>
      <c r="B1123" s="56" t="s">
        <v>3098</v>
      </c>
      <c r="C1123" s="56" t="s">
        <v>3132</v>
      </c>
      <c r="D1123" s="56" t="s">
        <v>2336</v>
      </c>
      <c r="E1123" s="58"/>
      <c r="F1123" s="58"/>
      <c r="G1123" s="58"/>
      <c r="H1123" s="58"/>
      <c r="I1123" s="58">
        <v>0</v>
      </c>
      <c r="J1123" s="58">
        <v>0</v>
      </c>
      <c r="K1123" s="58">
        <v>0</v>
      </c>
      <c r="L1123" s="58">
        <v>0</v>
      </c>
      <c r="M1123" s="58">
        <v>0</v>
      </c>
      <c r="N1123" s="58">
        <v>0</v>
      </c>
      <c r="O1123" s="56" t="s">
        <v>2337</v>
      </c>
      <c r="Q1123" s="56" t="s">
        <v>2336</v>
      </c>
    </row>
    <row r="1124" spans="1:17">
      <c r="A1124" s="57">
        <v>1161</v>
      </c>
      <c r="B1124" s="56" t="s">
        <v>3098</v>
      </c>
      <c r="C1124" s="56" t="s">
        <v>3132</v>
      </c>
      <c r="D1124" s="56" t="s">
        <v>2338</v>
      </c>
      <c r="E1124" s="58"/>
      <c r="F1124" s="58"/>
      <c r="G1124" s="58"/>
      <c r="H1124" s="58"/>
      <c r="I1124" s="58">
        <v>0</v>
      </c>
      <c r="J1124" s="58">
        <v>0</v>
      </c>
      <c r="K1124" s="58">
        <v>0</v>
      </c>
      <c r="L1124" s="58">
        <v>0</v>
      </c>
      <c r="M1124" s="58">
        <v>0</v>
      </c>
      <c r="N1124" s="58">
        <v>0</v>
      </c>
      <c r="O1124" s="56" t="s">
        <v>2339</v>
      </c>
      <c r="Q1124" s="56" t="s">
        <v>2338</v>
      </c>
    </row>
    <row r="1125" spans="1:17">
      <c r="A1125" s="57">
        <v>1162</v>
      </c>
      <c r="B1125" s="56" t="s">
        <v>3098</v>
      </c>
      <c r="C1125" s="56" t="s">
        <v>3132</v>
      </c>
      <c r="D1125" s="56" t="s">
        <v>2340</v>
      </c>
      <c r="E1125" s="58"/>
      <c r="F1125" s="58"/>
      <c r="G1125" s="58"/>
      <c r="H1125" s="58"/>
      <c r="I1125" s="58">
        <v>0</v>
      </c>
      <c r="J1125" s="58">
        <v>0</v>
      </c>
      <c r="K1125" s="58">
        <v>0</v>
      </c>
      <c r="L1125" s="58">
        <v>0</v>
      </c>
      <c r="M1125" s="58">
        <v>0</v>
      </c>
      <c r="N1125" s="58">
        <v>0</v>
      </c>
      <c r="O1125" s="56" t="s">
        <v>2341</v>
      </c>
      <c r="Q1125" s="56" t="s">
        <v>2340</v>
      </c>
    </row>
    <row r="1126" spans="1:17">
      <c r="A1126" s="57">
        <v>1163</v>
      </c>
      <c r="B1126" s="56" t="s">
        <v>3098</v>
      </c>
      <c r="C1126" s="56" t="s">
        <v>3132</v>
      </c>
      <c r="D1126" s="56" t="s">
        <v>2342</v>
      </c>
      <c r="E1126" s="58"/>
      <c r="F1126" s="58"/>
      <c r="G1126" s="58"/>
      <c r="H1126" s="58"/>
      <c r="I1126" s="58">
        <v>0</v>
      </c>
      <c r="J1126" s="58">
        <v>0</v>
      </c>
      <c r="K1126" s="58">
        <v>0</v>
      </c>
      <c r="L1126" s="58">
        <v>0</v>
      </c>
      <c r="M1126" s="58">
        <v>0</v>
      </c>
      <c r="N1126" s="58">
        <v>0</v>
      </c>
      <c r="O1126" s="56" t="s">
        <v>2343</v>
      </c>
      <c r="Q1126" s="56" t="s">
        <v>2342</v>
      </c>
    </row>
    <row r="1127" spans="1:17">
      <c r="A1127" s="57">
        <v>1164</v>
      </c>
      <c r="B1127" s="56" t="s">
        <v>3098</v>
      </c>
      <c r="C1127" s="56" t="s">
        <v>3132</v>
      </c>
      <c r="D1127" s="56" t="s">
        <v>2344</v>
      </c>
      <c r="E1127" s="58"/>
      <c r="F1127" s="58"/>
      <c r="G1127" s="58"/>
      <c r="H1127" s="58"/>
      <c r="I1127" s="58">
        <v>0</v>
      </c>
      <c r="J1127" s="58">
        <v>0</v>
      </c>
      <c r="K1127" s="58">
        <v>0</v>
      </c>
      <c r="L1127" s="58">
        <v>0</v>
      </c>
      <c r="M1127" s="58">
        <v>0</v>
      </c>
      <c r="N1127" s="58">
        <v>0</v>
      </c>
      <c r="O1127" s="56" t="s">
        <v>2345</v>
      </c>
      <c r="Q1127" s="56" t="s">
        <v>2344</v>
      </c>
    </row>
    <row r="1128" spans="1:17">
      <c r="A1128" s="57">
        <v>1165</v>
      </c>
      <c r="B1128" s="56" t="s">
        <v>3098</v>
      </c>
      <c r="C1128" s="56" t="s">
        <v>3132</v>
      </c>
      <c r="D1128" s="56" t="s">
        <v>2346</v>
      </c>
      <c r="E1128" s="58"/>
      <c r="F1128" s="58"/>
      <c r="G1128" s="58"/>
      <c r="H1128" s="58"/>
      <c r="I1128" s="58">
        <v>0</v>
      </c>
      <c r="J1128" s="58">
        <v>0</v>
      </c>
      <c r="K1128" s="58">
        <v>0</v>
      </c>
      <c r="L1128" s="58">
        <v>0</v>
      </c>
      <c r="M1128" s="58">
        <v>0</v>
      </c>
      <c r="N1128" s="58">
        <v>0</v>
      </c>
      <c r="O1128" s="56" t="s">
        <v>2347</v>
      </c>
      <c r="Q1128" s="56" t="s">
        <v>2346</v>
      </c>
    </row>
    <row r="1129" spans="1:17">
      <c r="A1129" s="57">
        <v>1166</v>
      </c>
      <c r="B1129" s="56" t="s">
        <v>3098</v>
      </c>
      <c r="C1129" s="56" t="s">
        <v>3132</v>
      </c>
      <c r="D1129" s="56" t="s">
        <v>2348</v>
      </c>
      <c r="E1129" s="58"/>
      <c r="F1129" s="58"/>
      <c r="G1129" s="58"/>
      <c r="H1129" s="58"/>
      <c r="I1129" s="58">
        <v>0</v>
      </c>
      <c r="J1129" s="58">
        <v>0</v>
      </c>
      <c r="K1129" s="58">
        <v>0</v>
      </c>
      <c r="L1129" s="58">
        <v>0</v>
      </c>
      <c r="M1129" s="58">
        <v>0</v>
      </c>
      <c r="N1129" s="58">
        <v>0</v>
      </c>
      <c r="O1129" s="56" t="s">
        <v>2349</v>
      </c>
      <c r="Q1129" s="56" t="s">
        <v>2348</v>
      </c>
    </row>
    <row r="1130" spans="1:17">
      <c r="A1130" s="57">
        <v>1167</v>
      </c>
      <c r="B1130" s="56" t="s">
        <v>3098</v>
      </c>
      <c r="C1130" s="56" t="s">
        <v>3132</v>
      </c>
      <c r="D1130" s="56" t="s">
        <v>2350</v>
      </c>
      <c r="E1130" s="58"/>
      <c r="F1130" s="58"/>
      <c r="G1130" s="58"/>
      <c r="H1130" s="58"/>
      <c r="I1130" s="58">
        <v>0</v>
      </c>
      <c r="J1130" s="58">
        <v>0</v>
      </c>
      <c r="K1130" s="58">
        <v>0</v>
      </c>
      <c r="L1130" s="58">
        <v>0</v>
      </c>
      <c r="M1130" s="58">
        <v>0</v>
      </c>
      <c r="N1130" s="58">
        <v>0</v>
      </c>
      <c r="O1130" s="56" t="s">
        <v>2351</v>
      </c>
      <c r="Q1130" s="56" t="s">
        <v>2350</v>
      </c>
    </row>
    <row r="1131" spans="1:17">
      <c r="A1131" s="57">
        <v>1168</v>
      </c>
      <c r="B1131" s="56" t="s">
        <v>3098</v>
      </c>
      <c r="C1131" s="56" t="s">
        <v>3132</v>
      </c>
      <c r="D1131" s="56" t="s">
        <v>2352</v>
      </c>
      <c r="E1131" s="58"/>
      <c r="F1131" s="58"/>
      <c r="G1131" s="58"/>
      <c r="H1131" s="58"/>
      <c r="I1131" s="58">
        <v>0</v>
      </c>
      <c r="J1131" s="58">
        <v>0</v>
      </c>
      <c r="K1131" s="58">
        <v>0</v>
      </c>
      <c r="L1131" s="58">
        <v>0</v>
      </c>
      <c r="M1131" s="58">
        <v>0</v>
      </c>
      <c r="N1131" s="58">
        <v>0</v>
      </c>
      <c r="O1131" s="56" t="s">
        <v>2353</v>
      </c>
      <c r="Q1131" s="56" t="s">
        <v>2352</v>
      </c>
    </row>
    <row r="1132" spans="1:17">
      <c r="A1132" s="57">
        <v>1169</v>
      </c>
      <c r="B1132" s="56" t="s">
        <v>3098</v>
      </c>
      <c r="C1132" s="56" t="s">
        <v>3132</v>
      </c>
      <c r="D1132" s="56" t="s">
        <v>2354</v>
      </c>
      <c r="E1132" s="58"/>
      <c r="F1132" s="58"/>
      <c r="G1132" s="58"/>
      <c r="H1132" s="58"/>
      <c r="I1132" s="58">
        <v>0</v>
      </c>
      <c r="J1132" s="58">
        <v>0</v>
      </c>
      <c r="K1132" s="58">
        <v>0</v>
      </c>
      <c r="L1132" s="58">
        <v>0</v>
      </c>
      <c r="M1132" s="58">
        <v>0</v>
      </c>
      <c r="N1132" s="58">
        <v>0</v>
      </c>
      <c r="O1132" s="56" t="s">
        <v>2355</v>
      </c>
      <c r="Q1132" s="56" t="s">
        <v>2354</v>
      </c>
    </row>
    <row r="1133" spans="1:17">
      <c r="A1133" s="57">
        <v>1170</v>
      </c>
      <c r="B1133" s="56" t="s">
        <v>3098</v>
      </c>
      <c r="C1133" s="56" t="s">
        <v>3132</v>
      </c>
      <c r="D1133" s="56" t="s">
        <v>2356</v>
      </c>
      <c r="E1133" s="58"/>
      <c r="F1133" s="58"/>
      <c r="G1133" s="58"/>
      <c r="H1133" s="58"/>
      <c r="I1133" s="58">
        <v>0</v>
      </c>
      <c r="J1133" s="58">
        <v>0</v>
      </c>
      <c r="K1133" s="58">
        <v>0</v>
      </c>
      <c r="L1133" s="58">
        <v>0</v>
      </c>
      <c r="M1133" s="58">
        <v>0</v>
      </c>
      <c r="N1133" s="58">
        <v>0</v>
      </c>
      <c r="O1133" s="56" t="s">
        <v>2357</v>
      </c>
      <c r="Q1133" s="56" t="s">
        <v>2356</v>
      </c>
    </row>
    <row r="1134" spans="1:17">
      <c r="A1134" s="57">
        <v>1171</v>
      </c>
      <c r="B1134" s="56" t="s">
        <v>3098</v>
      </c>
      <c r="C1134" s="56" t="s">
        <v>3132</v>
      </c>
      <c r="D1134" s="56" t="s">
        <v>2358</v>
      </c>
      <c r="E1134" s="58"/>
      <c r="F1134" s="58"/>
      <c r="G1134" s="58"/>
      <c r="H1134" s="58"/>
      <c r="I1134" s="58">
        <v>0</v>
      </c>
      <c r="J1134" s="58">
        <v>0</v>
      </c>
      <c r="K1134" s="58">
        <v>0</v>
      </c>
      <c r="L1134" s="58">
        <v>0</v>
      </c>
      <c r="M1134" s="58">
        <v>0</v>
      </c>
      <c r="N1134" s="58">
        <v>0</v>
      </c>
      <c r="O1134" s="56" t="s">
        <v>2359</v>
      </c>
      <c r="Q1134" s="56" t="s">
        <v>2358</v>
      </c>
    </row>
    <row r="1135" spans="1:17">
      <c r="A1135" s="57">
        <v>1172</v>
      </c>
      <c r="B1135" s="56" t="s">
        <v>3098</v>
      </c>
      <c r="C1135" s="56" t="s">
        <v>3132</v>
      </c>
      <c r="D1135" s="56" t="s">
        <v>2360</v>
      </c>
      <c r="E1135" s="58"/>
      <c r="F1135" s="58"/>
      <c r="G1135" s="58"/>
      <c r="H1135" s="58"/>
      <c r="I1135" s="58">
        <v>0</v>
      </c>
      <c r="J1135" s="58">
        <v>0</v>
      </c>
      <c r="K1135" s="58">
        <v>0</v>
      </c>
      <c r="L1135" s="58">
        <v>0</v>
      </c>
      <c r="M1135" s="58">
        <v>0</v>
      </c>
      <c r="N1135" s="58">
        <v>0</v>
      </c>
      <c r="O1135" s="56" t="s">
        <v>2361</v>
      </c>
      <c r="Q1135" s="56" t="s">
        <v>2360</v>
      </c>
    </row>
    <row r="1136" spans="1:17">
      <c r="A1136" s="57">
        <v>1173</v>
      </c>
      <c r="B1136" s="56" t="s">
        <v>3098</v>
      </c>
      <c r="C1136" s="56" t="s">
        <v>3132</v>
      </c>
      <c r="D1136" s="56" t="s">
        <v>2362</v>
      </c>
      <c r="E1136" s="58"/>
      <c r="F1136" s="58"/>
      <c r="G1136" s="58"/>
      <c r="H1136" s="58"/>
      <c r="I1136" s="58">
        <v>0</v>
      </c>
      <c r="J1136" s="58">
        <v>0</v>
      </c>
      <c r="K1136" s="58">
        <v>0</v>
      </c>
      <c r="L1136" s="58">
        <v>0</v>
      </c>
      <c r="M1136" s="58">
        <v>0</v>
      </c>
      <c r="N1136" s="58">
        <v>0</v>
      </c>
      <c r="O1136" s="56" t="s">
        <v>2363</v>
      </c>
      <c r="Q1136" s="56" t="s">
        <v>2362</v>
      </c>
    </row>
    <row r="1137" spans="1:17">
      <c r="A1137" s="57">
        <v>1174</v>
      </c>
      <c r="B1137" s="56" t="s">
        <v>3098</v>
      </c>
      <c r="C1137" s="56" t="s">
        <v>3132</v>
      </c>
      <c r="D1137" s="56" t="s">
        <v>2364</v>
      </c>
      <c r="E1137" s="58"/>
      <c r="F1137" s="58"/>
      <c r="G1137" s="58"/>
      <c r="H1137" s="58"/>
      <c r="I1137" s="58">
        <v>0</v>
      </c>
      <c r="J1137" s="58">
        <v>0</v>
      </c>
      <c r="K1137" s="58">
        <v>0</v>
      </c>
      <c r="L1137" s="58">
        <v>0</v>
      </c>
      <c r="M1137" s="58">
        <v>0</v>
      </c>
      <c r="N1137" s="58">
        <v>0</v>
      </c>
      <c r="O1137" s="56" t="s">
        <v>2365</v>
      </c>
      <c r="Q1137" s="56" t="s">
        <v>2364</v>
      </c>
    </row>
    <row r="1138" spans="1:17">
      <c r="A1138" s="57">
        <v>1175</v>
      </c>
      <c r="B1138" s="56" t="s">
        <v>3098</v>
      </c>
      <c r="C1138" s="56" t="s">
        <v>3132</v>
      </c>
      <c r="D1138" s="56" t="s">
        <v>2366</v>
      </c>
      <c r="E1138" s="58"/>
      <c r="F1138" s="58"/>
      <c r="G1138" s="58"/>
      <c r="H1138" s="58"/>
      <c r="I1138" s="58">
        <v>0</v>
      </c>
      <c r="J1138" s="58">
        <v>0</v>
      </c>
      <c r="K1138" s="58">
        <v>0</v>
      </c>
      <c r="L1138" s="58">
        <v>0</v>
      </c>
      <c r="M1138" s="58">
        <v>0</v>
      </c>
      <c r="N1138" s="58">
        <v>0</v>
      </c>
      <c r="O1138" s="56" t="s">
        <v>2367</v>
      </c>
      <c r="Q1138" s="56" t="s">
        <v>2366</v>
      </c>
    </row>
    <row r="1139" spans="1:17">
      <c r="A1139" s="57">
        <v>1176</v>
      </c>
      <c r="B1139" s="56" t="s">
        <v>3098</v>
      </c>
      <c r="C1139" s="56" t="s">
        <v>3132</v>
      </c>
      <c r="D1139" s="56" t="s">
        <v>2368</v>
      </c>
      <c r="E1139" s="58"/>
      <c r="F1139" s="58"/>
      <c r="G1139" s="58"/>
      <c r="H1139" s="58"/>
      <c r="I1139" s="58">
        <v>0</v>
      </c>
      <c r="J1139" s="58">
        <v>0</v>
      </c>
      <c r="K1139" s="58">
        <v>0</v>
      </c>
      <c r="L1139" s="58">
        <v>0</v>
      </c>
      <c r="M1139" s="58">
        <v>0</v>
      </c>
      <c r="N1139" s="58">
        <v>0</v>
      </c>
      <c r="O1139" s="56" t="s">
        <v>2369</v>
      </c>
      <c r="Q1139" s="56" t="s">
        <v>2368</v>
      </c>
    </row>
    <row r="1140" spans="1:17">
      <c r="A1140" s="57">
        <v>1177</v>
      </c>
      <c r="B1140" s="56" t="s">
        <v>3098</v>
      </c>
      <c r="C1140" s="56" t="s">
        <v>3132</v>
      </c>
      <c r="D1140" s="56" t="s">
        <v>2370</v>
      </c>
      <c r="E1140" s="58"/>
      <c r="F1140" s="58"/>
      <c r="G1140" s="58"/>
      <c r="H1140" s="58"/>
      <c r="I1140" s="58">
        <v>0</v>
      </c>
      <c r="J1140" s="58">
        <v>0</v>
      </c>
      <c r="K1140" s="58">
        <v>0</v>
      </c>
      <c r="L1140" s="58">
        <v>0</v>
      </c>
      <c r="M1140" s="58">
        <v>0</v>
      </c>
      <c r="N1140" s="58">
        <v>0</v>
      </c>
      <c r="O1140" s="56" t="s">
        <v>2371</v>
      </c>
      <c r="Q1140" s="56" t="s">
        <v>2370</v>
      </c>
    </row>
    <row r="1141" spans="1:17">
      <c r="A1141" s="57">
        <v>1178</v>
      </c>
      <c r="B1141" s="56" t="s">
        <v>3098</v>
      </c>
      <c r="C1141" s="56" t="s">
        <v>3132</v>
      </c>
      <c r="D1141" s="56" t="s">
        <v>2372</v>
      </c>
      <c r="E1141" s="58"/>
      <c r="F1141" s="58"/>
      <c r="G1141" s="58"/>
      <c r="H1141" s="58"/>
      <c r="I1141" s="58">
        <v>0</v>
      </c>
      <c r="J1141" s="58">
        <v>0</v>
      </c>
      <c r="K1141" s="58">
        <v>0</v>
      </c>
      <c r="L1141" s="58">
        <v>0</v>
      </c>
      <c r="M1141" s="58">
        <v>0</v>
      </c>
      <c r="N1141" s="58">
        <v>0</v>
      </c>
      <c r="O1141" s="56" t="s">
        <v>2373</v>
      </c>
      <c r="Q1141" s="56" t="s">
        <v>2372</v>
      </c>
    </row>
    <row r="1142" spans="1:17">
      <c r="A1142" s="57">
        <v>1179</v>
      </c>
      <c r="B1142" s="56" t="s">
        <v>3098</v>
      </c>
      <c r="C1142" s="56" t="s">
        <v>3132</v>
      </c>
      <c r="D1142" s="56" t="s">
        <v>2374</v>
      </c>
      <c r="E1142" s="58"/>
      <c r="F1142" s="58"/>
      <c r="G1142" s="58"/>
      <c r="H1142" s="58"/>
      <c r="I1142" s="58">
        <v>0</v>
      </c>
      <c r="J1142" s="58">
        <v>0</v>
      </c>
      <c r="K1142" s="58">
        <v>0</v>
      </c>
      <c r="L1142" s="58">
        <v>0</v>
      </c>
      <c r="M1142" s="58">
        <v>0</v>
      </c>
      <c r="N1142" s="58">
        <v>0</v>
      </c>
      <c r="O1142" s="56" t="s">
        <v>2375</v>
      </c>
      <c r="Q1142" s="56" t="s">
        <v>2374</v>
      </c>
    </row>
    <row r="1143" spans="1:17">
      <c r="A1143" s="57">
        <v>1180</v>
      </c>
      <c r="B1143" s="56" t="s">
        <v>3098</v>
      </c>
      <c r="C1143" s="56" t="s">
        <v>3132</v>
      </c>
      <c r="D1143" s="56" t="s">
        <v>2376</v>
      </c>
      <c r="E1143" s="58"/>
      <c r="F1143" s="58"/>
      <c r="G1143" s="58"/>
      <c r="H1143" s="58"/>
      <c r="I1143" s="58">
        <v>0</v>
      </c>
      <c r="J1143" s="58">
        <v>0</v>
      </c>
      <c r="K1143" s="58">
        <v>0</v>
      </c>
      <c r="L1143" s="58">
        <v>0</v>
      </c>
      <c r="M1143" s="58">
        <v>0</v>
      </c>
      <c r="N1143" s="58">
        <v>0</v>
      </c>
      <c r="O1143" s="56" t="s">
        <v>2377</v>
      </c>
      <c r="Q1143" s="56" t="s">
        <v>2376</v>
      </c>
    </row>
    <row r="1144" spans="1:17">
      <c r="A1144" s="57">
        <v>1181</v>
      </c>
      <c r="B1144" s="56" t="s">
        <v>3098</v>
      </c>
      <c r="C1144" s="56" t="s">
        <v>3132</v>
      </c>
      <c r="D1144" s="56" t="s">
        <v>2378</v>
      </c>
      <c r="E1144" s="58"/>
      <c r="F1144" s="58"/>
      <c r="G1144" s="58"/>
      <c r="H1144" s="58"/>
      <c r="I1144" s="58">
        <v>0</v>
      </c>
      <c r="J1144" s="58">
        <v>0</v>
      </c>
      <c r="K1144" s="58">
        <v>0</v>
      </c>
      <c r="L1144" s="58">
        <v>0</v>
      </c>
      <c r="M1144" s="58">
        <v>0</v>
      </c>
      <c r="N1144" s="58">
        <v>0</v>
      </c>
      <c r="O1144" s="56" t="s">
        <v>2379</v>
      </c>
      <c r="Q1144" s="56" t="s">
        <v>2378</v>
      </c>
    </row>
    <row r="1145" spans="1:17">
      <c r="A1145" s="57">
        <v>1182</v>
      </c>
      <c r="B1145" s="56" t="s">
        <v>3098</v>
      </c>
      <c r="C1145" s="56" t="s">
        <v>3132</v>
      </c>
      <c r="D1145" s="56" t="s">
        <v>2380</v>
      </c>
      <c r="E1145" s="58"/>
      <c r="F1145" s="58"/>
      <c r="G1145" s="58"/>
      <c r="H1145" s="58"/>
      <c r="I1145" s="58">
        <v>0</v>
      </c>
      <c r="J1145" s="58">
        <v>0</v>
      </c>
      <c r="K1145" s="58">
        <v>0</v>
      </c>
      <c r="L1145" s="58">
        <v>0</v>
      </c>
      <c r="M1145" s="58">
        <v>0</v>
      </c>
      <c r="N1145" s="58">
        <v>0</v>
      </c>
      <c r="O1145" s="56" t="s">
        <v>2381</v>
      </c>
      <c r="Q1145" s="56" t="s">
        <v>2380</v>
      </c>
    </row>
    <row r="1146" spans="1:17">
      <c r="A1146" s="57">
        <v>1183</v>
      </c>
      <c r="B1146" s="56" t="s">
        <v>3098</v>
      </c>
      <c r="C1146" s="56" t="s">
        <v>3132</v>
      </c>
      <c r="D1146" s="56" t="s">
        <v>2382</v>
      </c>
      <c r="E1146" s="58"/>
      <c r="F1146" s="58"/>
      <c r="G1146" s="58"/>
      <c r="H1146" s="58"/>
      <c r="I1146" s="58">
        <v>0</v>
      </c>
      <c r="J1146" s="58">
        <v>0</v>
      </c>
      <c r="K1146" s="58">
        <v>0</v>
      </c>
      <c r="L1146" s="58">
        <v>0</v>
      </c>
      <c r="M1146" s="58">
        <v>0</v>
      </c>
      <c r="N1146" s="58">
        <v>0</v>
      </c>
      <c r="O1146" s="56" t="s">
        <v>2383</v>
      </c>
      <c r="Q1146" s="56" t="s">
        <v>2382</v>
      </c>
    </row>
    <row r="1147" spans="1:17">
      <c r="A1147" s="57">
        <v>1184</v>
      </c>
      <c r="B1147" s="56" t="s">
        <v>3098</v>
      </c>
      <c r="C1147" s="56" t="s">
        <v>3132</v>
      </c>
      <c r="D1147" s="56" t="s">
        <v>2384</v>
      </c>
      <c r="E1147" s="58"/>
      <c r="F1147" s="58"/>
      <c r="G1147" s="58"/>
      <c r="H1147" s="58"/>
      <c r="I1147" s="58">
        <v>0</v>
      </c>
      <c r="J1147" s="58">
        <v>0</v>
      </c>
      <c r="K1147" s="58">
        <v>0</v>
      </c>
      <c r="L1147" s="58">
        <v>0</v>
      </c>
      <c r="M1147" s="58">
        <v>0</v>
      </c>
      <c r="N1147" s="58">
        <v>0</v>
      </c>
      <c r="O1147" s="56" t="s">
        <v>2385</v>
      </c>
      <c r="Q1147" s="56" t="s">
        <v>2384</v>
      </c>
    </row>
    <row r="1148" spans="1:17">
      <c r="A1148" s="57">
        <v>1185</v>
      </c>
      <c r="B1148" s="56" t="s">
        <v>3098</v>
      </c>
      <c r="C1148" s="56" t="s">
        <v>3132</v>
      </c>
      <c r="D1148" s="56" t="s">
        <v>2386</v>
      </c>
      <c r="E1148" s="58"/>
      <c r="F1148" s="58"/>
      <c r="G1148" s="58"/>
      <c r="H1148" s="58"/>
      <c r="I1148" s="58">
        <v>0</v>
      </c>
      <c r="J1148" s="58">
        <v>0</v>
      </c>
      <c r="K1148" s="58">
        <v>0</v>
      </c>
      <c r="L1148" s="58">
        <v>0</v>
      </c>
      <c r="M1148" s="58">
        <v>0</v>
      </c>
      <c r="N1148" s="58">
        <v>0</v>
      </c>
      <c r="O1148" s="56" t="s">
        <v>2387</v>
      </c>
      <c r="Q1148" s="56" t="s">
        <v>2386</v>
      </c>
    </row>
    <row r="1149" spans="1:17">
      <c r="A1149" s="57">
        <v>1186</v>
      </c>
      <c r="B1149" s="56" t="s">
        <v>3098</v>
      </c>
      <c r="C1149" s="56" t="s">
        <v>3132</v>
      </c>
      <c r="D1149" s="56" t="s">
        <v>2388</v>
      </c>
      <c r="E1149" s="58"/>
      <c r="F1149" s="58"/>
      <c r="G1149" s="58"/>
      <c r="H1149" s="58"/>
      <c r="I1149" s="58">
        <v>0</v>
      </c>
      <c r="J1149" s="58">
        <v>0</v>
      </c>
      <c r="K1149" s="58">
        <v>0</v>
      </c>
      <c r="L1149" s="58">
        <v>0</v>
      </c>
      <c r="M1149" s="58">
        <v>0</v>
      </c>
      <c r="N1149" s="58">
        <v>0</v>
      </c>
      <c r="O1149" s="56" t="s">
        <v>2389</v>
      </c>
      <c r="Q1149" s="56" t="s">
        <v>2388</v>
      </c>
    </row>
    <row r="1150" spans="1:17">
      <c r="A1150" s="57">
        <v>1187</v>
      </c>
      <c r="B1150" s="56" t="s">
        <v>3098</v>
      </c>
      <c r="C1150" s="56" t="s">
        <v>3132</v>
      </c>
      <c r="D1150" s="56" t="s">
        <v>2390</v>
      </c>
      <c r="E1150" s="58"/>
      <c r="F1150" s="58"/>
      <c r="G1150" s="58"/>
      <c r="H1150" s="58"/>
      <c r="I1150" s="58">
        <v>0</v>
      </c>
      <c r="J1150" s="58">
        <v>0</v>
      </c>
      <c r="K1150" s="58">
        <v>0</v>
      </c>
      <c r="L1150" s="58">
        <v>0</v>
      </c>
      <c r="M1150" s="58">
        <v>0</v>
      </c>
      <c r="N1150" s="58">
        <v>0</v>
      </c>
      <c r="O1150" s="56" t="s">
        <v>2391</v>
      </c>
      <c r="Q1150" s="56" t="s">
        <v>2390</v>
      </c>
    </row>
    <row r="1151" spans="1:17">
      <c r="A1151" s="57">
        <v>1188</v>
      </c>
      <c r="B1151" s="56" t="s">
        <v>3098</v>
      </c>
      <c r="C1151" s="56" t="s">
        <v>3132</v>
      </c>
      <c r="D1151" s="56" t="s">
        <v>2392</v>
      </c>
      <c r="E1151" s="58"/>
      <c r="F1151" s="58"/>
      <c r="G1151" s="58"/>
      <c r="H1151" s="58"/>
      <c r="I1151" s="58">
        <v>0</v>
      </c>
      <c r="J1151" s="58">
        <v>0</v>
      </c>
      <c r="K1151" s="58">
        <v>0</v>
      </c>
      <c r="L1151" s="58">
        <v>0</v>
      </c>
      <c r="M1151" s="58">
        <v>0</v>
      </c>
      <c r="N1151" s="58">
        <v>0</v>
      </c>
      <c r="O1151" s="56" t="s">
        <v>2393</v>
      </c>
      <c r="Q1151" s="56" t="s">
        <v>2392</v>
      </c>
    </row>
    <row r="1152" spans="1:17">
      <c r="A1152" s="57">
        <v>1189</v>
      </c>
      <c r="B1152" s="56" t="s">
        <v>3098</v>
      </c>
      <c r="C1152" s="56" t="s">
        <v>3132</v>
      </c>
      <c r="D1152" s="56" t="s">
        <v>2394</v>
      </c>
      <c r="E1152" s="58"/>
      <c r="F1152" s="58"/>
      <c r="G1152" s="58"/>
      <c r="H1152" s="58"/>
      <c r="I1152" s="58">
        <v>0</v>
      </c>
      <c r="J1152" s="58">
        <v>0</v>
      </c>
      <c r="K1152" s="58">
        <v>0</v>
      </c>
      <c r="L1152" s="58">
        <v>0</v>
      </c>
      <c r="M1152" s="58">
        <v>0</v>
      </c>
      <c r="N1152" s="58">
        <v>0</v>
      </c>
      <c r="O1152" s="56" t="s">
        <v>2395</v>
      </c>
      <c r="Q1152" s="56" t="s">
        <v>2394</v>
      </c>
    </row>
    <row r="1153" spans="1:17">
      <c r="A1153" s="57">
        <v>1190</v>
      </c>
      <c r="B1153" s="56" t="s">
        <v>3098</v>
      </c>
      <c r="C1153" s="56" t="s">
        <v>3132</v>
      </c>
      <c r="D1153" s="56" t="s">
        <v>2396</v>
      </c>
      <c r="E1153" s="58"/>
      <c r="F1153" s="58"/>
      <c r="G1153" s="58"/>
      <c r="H1153" s="58"/>
      <c r="I1153" s="58">
        <v>0</v>
      </c>
      <c r="J1153" s="58">
        <v>0</v>
      </c>
      <c r="K1153" s="58">
        <v>0</v>
      </c>
      <c r="L1153" s="58">
        <v>0</v>
      </c>
      <c r="M1153" s="58">
        <v>0</v>
      </c>
      <c r="N1153" s="58">
        <v>0</v>
      </c>
      <c r="O1153" s="56" t="s">
        <v>2397</v>
      </c>
      <c r="Q1153" s="56" t="s">
        <v>2396</v>
      </c>
    </row>
    <row r="1154" spans="1:17">
      <c r="A1154" s="57">
        <v>1191</v>
      </c>
      <c r="B1154" s="56" t="s">
        <v>3098</v>
      </c>
      <c r="C1154" s="56" t="s">
        <v>3132</v>
      </c>
      <c r="D1154" s="56" t="s">
        <v>2398</v>
      </c>
      <c r="E1154" s="58"/>
      <c r="F1154" s="58"/>
      <c r="G1154" s="58"/>
      <c r="H1154" s="58"/>
      <c r="I1154" s="58">
        <v>0</v>
      </c>
      <c r="J1154" s="58">
        <v>0</v>
      </c>
      <c r="K1154" s="58">
        <v>0</v>
      </c>
      <c r="L1154" s="58">
        <v>0</v>
      </c>
      <c r="M1154" s="58">
        <v>0</v>
      </c>
      <c r="N1154" s="58">
        <v>0</v>
      </c>
      <c r="O1154" s="56" t="s">
        <v>2399</v>
      </c>
      <c r="Q1154" s="56" t="s">
        <v>2398</v>
      </c>
    </row>
    <row r="1155" spans="1:17">
      <c r="A1155" s="57">
        <v>1192</v>
      </c>
      <c r="B1155" s="56" t="s">
        <v>3098</v>
      </c>
      <c r="C1155" s="56" t="s">
        <v>3132</v>
      </c>
      <c r="D1155" s="56" t="s">
        <v>2400</v>
      </c>
      <c r="E1155" s="58"/>
      <c r="F1155" s="58"/>
      <c r="G1155" s="58"/>
      <c r="H1155" s="58"/>
      <c r="I1155" s="58">
        <v>0</v>
      </c>
      <c r="J1155" s="58">
        <v>0</v>
      </c>
      <c r="K1155" s="58">
        <v>0</v>
      </c>
      <c r="L1155" s="58">
        <v>0</v>
      </c>
      <c r="M1155" s="58">
        <v>0</v>
      </c>
      <c r="N1155" s="58">
        <v>0</v>
      </c>
      <c r="O1155" s="56" t="s">
        <v>2401</v>
      </c>
      <c r="Q1155" s="56" t="s">
        <v>2400</v>
      </c>
    </row>
    <row r="1156" spans="1:17">
      <c r="A1156" s="57">
        <v>1193</v>
      </c>
      <c r="B1156" s="56" t="s">
        <v>3098</v>
      </c>
      <c r="C1156" s="56" t="s">
        <v>3132</v>
      </c>
      <c r="D1156" s="56" t="s">
        <v>2402</v>
      </c>
      <c r="E1156" s="58"/>
      <c r="F1156" s="58"/>
      <c r="G1156" s="58"/>
      <c r="H1156" s="58"/>
      <c r="I1156" s="58">
        <v>0</v>
      </c>
      <c r="J1156" s="58">
        <v>0</v>
      </c>
      <c r="K1156" s="58">
        <v>0</v>
      </c>
      <c r="L1156" s="58">
        <v>0</v>
      </c>
      <c r="M1156" s="58">
        <v>0</v>
      </c>
      <c r="N1156" s="58">
        <v>0</v>
      </c>
      <c r="O1156" s="56" t="s">
        <v>2403</v>
      </c>
      <c r="Q1156" s="56" t="s">
        <v>2402</v>
      </c>
    </row>
    <row r="1157" spans="1:17">
      <c r="A1157" s="57">
        <v>1194</v>
      </c>
      <c r="B1157" s="56" t="s">
        <v>3098</v>
      </c>
      <c r="C1157" s="56" t="s">
        <v>3132</v>
      </c>
      <c r="D1157" s="56" t="s">
        <v>2404</v>
      </c>
      <c r="E1157" s="58"/>
      <c r="F1157" s="58"/>
      <c r="G1157" s="58"/>
      <c r="H1157" s="58"/>
      <c r="I1157" s="58">
        <v>0</v>
      </c>
      <c r="J1157" s="58">
        <v>0</v>
      </c>
      <c r="K1157" s="58">
        <v>0</v>
      </c>
      <c r="L1157" s="58">
        <v>0</v>
      </c>
      <c r="M1157" s="58">
        <v>0</v>
      </c>
      <c r="N1157" s="58">
        <v>0</v>
      </c>
      <c r="O1157" s="56" t="s">
        <v>2405</v>
      </c>
      <c r="Q1157" s="56" t="s">
        <v>2404</v>
      </c>
    </row>
    <row r="1158" spans="1:17">
      <c r="A1158" s="57">
        <v>1195</v>
      </c>
      <c r="B1158" s="56" t="s">
        <v>3098</v>
      </c>
      <c r="C1158" s="56" t="s">
        <v>3132</v>
      </c>
      <c r="D1158" s="56" t="s">
        <v>2406</v>
      </c>
      <c r="E1158" s="58"/>
      <c r="F1158" s="58"/>
      <c r="G1158" s="58"/>
      <c r="H1158" s="58"/>
      <c r="I1158" s="58">
        <v>0</v>
      </c>
      <c r="J1158" s="58">
        <v>0</v>
      </c>
      <c r="K1158" s="58">
        <v>0</v>
      </c>
      <c r="L1158" s="58">
        <v>0</v>
      </c>
      <c r="M1158" s="58">
        <v>0</v>
      </c>
      <c r="N1158" s="58">
        <v>0</v>
      </c>
      <c r="O1158" s="56" t="s">
        <v>2407</v>
      </c>
      <c r="Q1158" s="56" t="s">
        <v>2406</v>
      </c>
    </row>
    <row r="1159" spans="1:17">
      <c r="A1159" s="57">
        <v>1196</v>
      </c>
      <c r="B1159" s="56" t="s">
        <v>3098</v>
      </c>
      <c r="C1159" s="56" t="s">
        <v>3132</v>
      </c>
      <c r="D1159" s="56" t="s">
        <v>2408</v>
      </c>
      <c r="E1159" s="58"/>
      <c r="F1159" s="58"/>
      <c r="G1159" s="58"/>
      <c r="H1159" s="58"/>
      <c r="I1159" s="58">
        <v>0</v>
      </c>
      <c r="J1159" s="58">
        <v>0</v>
      </c>
      <c r="K1159" s="58">
        <v>0</v>
      </c>
      <c r="L1159" s="58">
        <v>0</v>
      </c>
      <c r="M1159" s="58">
        <v>0</v>
      </c>
      <c r="N1159" s="58">
        <v>0</v>
      </c>
      <c r="O1159" s="56" t="s">
        <v>2409</v>
      </c>
      <c r="Q1159" s="56" t="s">
        <v>2408</v>
      </c>
    </row>
    <row r="1160" spans="1:17">
      <c r="A1160" s="57">
        <v>1197</v>
      </c>
      <c r="B1160" s="56" t="s">
        <v>3098</v>
      </c>
      <c r="C1160" s="56" t="s">
        <v>3132</v>
      </c>
      <c r="D1160" s="56" t="s">
        <v>2410</v>
      </c>
      <c r="E1160" s="58"/>
      <c r="F1160" s="58"/>
      <c r="G1160" s="58"/>
      <c r="H1160" s="58"/>
      <c r="I1160" s="58">
        <v>0</v>
      </c>
      <c r="J1160" s="58">
        <v>0</v>
      </c>
      <c r="K1160" s="58">
        <v>0</v>
      </c>
      <c r="L1160" s="58">
        <v>0</v>
      </c>
      <c r="M1160" s="58">
        <v>0</v>
      </c>
      <c r="N1160" s="58">
        <v>0</v>
      </c>
      <c r="O1160" s="56" t="s">
        <v>2411</v>
      </c>
      <c r="Q1160" s="56" t="s">
        <v>2410</v>
      </c>
    </row>
    <row r="1161" spans="1:17">
      <c r="A1161" s="57">
        <v>1198</v>
      </c>
      <c r="B1161" s="56" t="s">
        <v>3098</v>
      </c>
      <c r="C1161" s="56" t="s">
        <v>3132</v>
      </c>
      <c r="D1161" s="56" t="s">
        <v>2412</v>
      </c>
      <c r="E1161" s="58"/>
      <c r="F1161" s="58"/>
      <c r="G1161" s="58"/>
      <c r="H1161" s="58"/>
      <c r="I1161" s="58">
        <v>0</v>
      </c>
      <c r="J1161" s="58">
        <v>0</v>
      </c>
      <c r="K1161" s="58">
        <v>0</v>
      </c>
      <c r="L1161" s="58">
        <v>0</v>
      </c>
      <c r="M1161" s="58">
        <v>0</v>
      </c>
      <c r="N1161" s="58">
        <v>0</v>
      </c>
      <c r="O1161" s="56" t="s">
        <v>2413</v>
      </c>
      <c r="Q1161" s="56" t="s">
        <v>2412</v>
      </c>
    </row>
    <row r="1162" spans="1:17">
      <c r="A1162" s="57">
        <v>1199</v>
      </c>
      <c r="B1162" s="56" t="s">
        <v>3098</v>
      </c>
      <c r="C1162" s="56" t="s">
        <v>3132</v>
      </c>
      <c r="D1162" s="56" t="s">
        <v>2414</v>
      </c>
      <c r="E1162" s="58"/>
      <c r="F1162" s="58"/>
      <c r="G1162" s="58"/>
      <c r="H1162" s="58"/>
      <c r="I1162" s="58">
        <v>0</v>
      </c>
      <c r="J1162" s="58">
        <v>0</v>
      </c>
      <c r="K1162" s="58">
        <v>0</v>
      </c>
      <c r="L1162" s="58">
        <v>0</v>
      </c>
      <c r="M1162" s="58">
        <v>0</v>
      </c>
      <c r="N1162" s="58">
        <v>0</v>
      </c>
      <c r="O1162" s="56" t="s">
        <v>2415</v>
      </c>
      <c r="Q1162" s="56" t="s">
        <v>2414</v>
      </c>
    </row>
    <row r="1163" spans="1:17">
      <c r="A1163" s="57">
        <v>1200</v>
      </c>
      <c r="B1163" s="56" t="s">
        <v>3098</v>
      </c>
      <c r="C1163" s="56" t="s">
        <v>3132</v>
      </c>
      <c r="D1163" s="56" t="s">
        <v>2416</v>
      </c>
      <c r="E1163" s="58"/>
      <c r="F1163" s="58"/>
      <c r="G1163" s="58"/>
      <c r="H1163" s="58"/>
      <c r="I1163" s="58">
        <v>0</v>
      </c>
      <c r="J1163" s="58">
        <v>0</v>
      </c>
      <c r="K1163" s="58">
        <v>0</v>
      </c>
      <c r="L1163" s="58">
        <v>0</v>
      </c>
      <c r="M1163" s="58">
        <v>0</v>
      </c>
      <c r="N1163" s="58">
        <v>0</v>
      </c>
      <c r="O1163" s="56" t="s">
        <v>2417</v>
      </c>
      <c r="Q1163" s="56" t="s">
        <v>2416</v>
      </c>
    </row>
    <row r="1164" spans="1:17">
      <c r="A1164" s="57">
        <v>1201</v>
      </c>
      <c r="B1164" s="56" t="s">
        <v>3098</v>
      </c>
      <c r="C1164" s="56" t="s">
        <v>3132</v>
      </c>
      <c r="D1164" s="56" t="s">
        <v>2418</v>
      </c>
      <c r="E1164" s="58"/>
      <c r="F1164" s="58"/>
      <c r="G1164" s="58"/>
      <c r="H1164" s="58"/>
      <c r="I1164" s="58">
        <v>0</v>
      </c>
      <c r="J1164" s="58">
        <v>0</v>
      </c>
      <c r="K1164" s="58">
        <v>0</v>
      </c>
      <c r="L1164" s="58">
        <v>0</v>
      </c>
      <c r="M1164" s="58">
        <v>0</v>
      </c>
      <c r="N1164" s="58">
        <v>0</v>
      </c>
      <c r="O1164" s="56" t="s">
        <v>2419</v>
      </c>
      <c r="Q1164" s="56" t="s">
        <v>2418</v>
      </c>
    </row>
    <row r="1165" spans="1:17">
      <c r="A1165" s="57">
        <v>1202</v>
      </c>
      <c r="B1165" s="56" t="s">
        <v>3098</v>
      </c>
      <c r="C1165" s="56" t="s">
        <v>3132</v>
      </c>
      <c r="D1165" s="56" t="s">
        <v>2420</v>
      </c>
      <c r="E1165" s="58"/>
      <c r="F1165" s="58"/>
      <c r="G1165" s="58"/>
      <c r="H1165" s="58"/>
      <c r="I1165" s="58">
        <v>0</v>
      </c>
      <c r="J1165" s="58">
        <v>0</v>
      </c>
      <c r="K1165" s="58">
        <v>0</v>
      </c>
      <c r="L1165" s="58">
        <v>0</v>
      </c>
      <c r="M1165" s="58">
        <v>0</v>
      </c>
      <c r="N1165" s="58">
        <v>0</v>
      </c>
      <c r="O1165" s="56" t="s">
        <v>1642</v>
      </c>
      <c r="Q1165" s="56" t="s">
        <v>2420</v>
      </c>
    </row>
    <row r="1166" spans="1:17">
      <c r="A1166" s="57">
        <v>1203</v>
      </c>
      <c r="B1166" s="56" t="s">
        <v>3098</v>
      </c>
      <c r="C1166" s="56" t="s">
        <v>3132</v>
      </c>
      <c r="D1166" s="56" t="s">
        <v>2421</v>
      </c>
      <c r="E1166" s="58"/>
      <c r="F1166" s="58"/>
      <c r="G1166" s="58"/>
      <c r="H1166" s="58"/>
      <c r="I1166" s="58">
        <v>0</v>
      </c>
      <c r="J1166" s="58">
        <v>0</v>
      </c>
      <c r="K1166" s="58">
        <v>0</v>
      </c>
      <c r="L1166" s="58">
        <v>0</v>
      </c>
      <c r="M1166" s="58">
        <v>0</v>
      </c>
      <c r="N1166" s="58">
        <v>0</v>
      </c>
      <c r="O1166" s="56" t="s">
        <v>2422</v>
      </c>
      <c r="Q1166" s="56" t="s">
        <v>2421</v>
      </c>
    </row>
    <row r="1167" spans="1:17">
      <c r="A1167" s="57">
        <v>1204</v>
      </c>
      <c r="B1167" s="56" t="s">
        <v>3098</v>
      </c>
      <c r="C1167" s="56" t="s">
        <v>3132</v>
      </c>
      <c r="D1167" s="56" t="s">
        <v>2423</v>
      </c>
      <c r="E1167" s="58"/>
      <c r="F1167" s="58"/>
      <c r="G1167" s="58"/>
      <c r="H1167" s="58"/>
      <c r="I1167" s="58">
        <v>0</v>
      </c>
      <c r="J1167" s="58">
        <v>0</v>
      </c>
      <c r="K1167" s="58">
        <v>0</v>
      </c>
      <c r="L1167" s="58">
        <v>0</v>
      </c>
      <c r="M1167" s="58">
        <v>0</v>
      </c>
      <c r="N1167" s="58">
        <v>0</v>
      </c>
      <c r="O1167" s="56" t="s">
        <v>2424</v>
      </c>
      <c r="Q1167" s="56" t="s">
        <v>2423</v>
      </c>
    </row>
    <row r="1168" spans="1:17">
      <c r="A1168" s="57">
        <v>1205</v>
      </c>
      <c r="B1168" s="56" t="s">
        <v>3098</v>
      </c>
      <c r="C1168" s="56" t="s">
        <v>3132</v>
      </c>
      <c r="D1168" s="56" t="s">
        <v>2425</v>
      </c>
      <c r="E1168" s="58"/>
      <c r="F1168" s="58"/>
      <c r="G1168" s="58"/>
      <c r="H1168" s="58"/>
      <c r="I1168" s="58">
        <v>0</v>
      </c>
      <c r="J1168" s="58">
        <v>0</v>
      </c>
      <c r="K1168" s="58">
        <v>0</v>
      </c>
      <c r="L1168" s="58">
        <v>0</v>
      </c>
      <c r="M1168" s="58">
        <v>0</v>
      </c>
      <c r="N1168" s="58">
        <v>0</v>
      </c>
      <c r="O1168" s="56" t="s">
        <v>2426</v>
      </c>
      <c r="Q1168" s="56" t="s">
        <v>2425</v>
      </c>
    </row>
    <row r="1169" spans="1:17">
      <c r="A1169" s="57">
        <v>1206</v>
      </c>
      <c r="B1169" s="56" t="s">
        <v>3098</v>
      </c>
      <c r="C1169" s="56" t="s">
        <v>3132</v>
      </c>
      <c r="D1169" s="56" t="s">
        <v>2427</v>
      </c>
      <c r="E1169" s="58"/>
      <c r="F1169" s="58"/>
      <c r="G1169" s="58"/>
      <c r="H1169" s="58"/>
      <c r="I1169" s="58">
        <v>0</v>
      </c>
      <c r="J1169" s="58">
        <v>0</v>
      </c>
      <c r="K1169" s="58">
        <v>0</v>
      </c>
      <c r="L1169" s="58">
        <v>0</v>
      </c>
      <c r="M1169" s="58">
        <v>0</v>
      </c>
      <c r="N1169" s="58">
        <v>0</v>
      </c>
      <c r="O1169" s="56" t="s">
        <v>2428</v>
      </c>
      <c r="Q1169" s="56" t="s">
        <v>2427</v>
      </c>
    </row>
    <row r="1170" spans="1:17">
      <c r="A1170" s="57">
        <v>1207</v>
      </c>
      <c r="B1170" s="56" t="s">
        <v>3098</v>
      </c>
      <c r="C1170" s="56" t="s">
        <v>3132</v>
      </c>
      <c r="D1170" s="56" t="s">
        <v>2429</v>
      </c>
      <c r="E1170" s="58"/>
      <c r="F1170" s="58"/>
      <c r="G1170" s="58"/>
      <c r="H1170" s="58"/>
      <c r="I1170" s="58">
        <v>0</v>
      </c>
      <c r="J1170" s="58">
        <v>0</v>
      </c>
      <c r="K1170" s="58">
        <v>0</v>
      </c>
      <c r="L1170" s="58">
        <v>0</v>
      </c>
      <c r="M1170" s="58">
        <v>0</v>
      </c>
      <c r="N1170" s="58">
        <v>0</v>
      </c>
      <c r="O1170" s="56" t="s">
        <v>2430</v>
      </c>
      <c r="Q1170" s="56" t="s">
        <v>2429</v>
      </c>
    </row>
    <row r="1171" spans="1:17">
      <c r="A1171" s="57">
        <v>1208</v>
      </c>
      <c r="B1171" s="56" t="s">
        <v>3098</v>
      </c>
      <c r="C1171" s="56" t="s">
        <v>3132</v>
      </c>
      <c r="D1171" s="56" t="s">
        <v>2431</v>
      </c>
      <c r="E1171" s="58"/>
      <c r="F1171" s="58"/>
      <c r="G1171" s="58"/>
      <c r="H1171" s="58"/>
      <c r="I1171" s="58">
        <v>0</v>
      </c>
      <c r="J1171" s="58">
        <v>0</v>
      </c>
      <c r="K1171" s="58">
        <v>0</v>
      </c>
      <c r="L1171" s="58">
        <v>0</v>
      </c>
      <c r="M1171" s="58">
        <v>0</v>
      </c>
      <c r="N1171" s="58">
        <v>0</v>
      </c>
      <c r="O1171" s="56" t="s">
        <v>2432</v>
      </c>
      <c r="Q1171" s="56" t="s">
        <v>2431</v>
      </c>
    </row>
    <row r="1172" spans="1:17">
      <c r="A1172" s="57">
        <v>1209</v>
      </c>
      <c r="B1172" s="56" t="s">
        <v>3098</v>
      </c>
      <c r="C1172" s="56" t="s">
        <v>3132</v>
      </c>
      <c r="D1172" s="56" t="s">
        <v>2433</v>
      </c>
      <c r="E1172" s="58"/>
      <c r="F1172" s="58"/>
      <c r="G1172" s="58"/>
      <c r="H1172" s="58"/>
      <c r="I1172" s="58">
        <v>4963</v>
      </c>
      <c r="J1172" s="58">
        <v>206</v>
      </c>
      <c r="K1172" s="58"/>
      <c r="L1172" s="58"/>
      <c r="M1172" s="58">
        <v>0</v>
      </c>
      <c r="N1172" s="58">
        <v>0</v>
      </c>
      <c r="O1172" s="56" t="s">
        <v>2434</v>
      </c>
      <c r="Q1172" s="56" t="s">
        <v>2433</v>
      </c>
    </row>
    <row r="1173" spans="1:17">
      <c r="A1173" s="57">
        <v>1210</v>
      </c>
      <c r="B1173" s="56" t="s">
        <v>3098</v>
      </c>
      <c r="C1173" s="56" t="s">
        <v>3132</v>
      </c>
      <c r="D1173" s="56" t="s">
        <v>2435</v>
      </c>
      <c r="E1173" s="58"/>
      <c r="F1173" s="58"/>
      <c r="G1173" s="58"/>
      <c r="H1173" s="58"/>
      <c r="I1173" s="58">
        <v>0</v>
      </c>
      <c r="J1173" s="58">
        <v>0</v>
      </c>
      <c r="K1173" s="58">
        <v>0</v>
      </c>
      <c r="L1173" s="58">
        <v>0</v>
      </c>
      <c r="M1173" s="58">
        <v>0</v>
      </c>
      <c r="N1173" s="58">
        <v>0</v>
      </c>
      <c r="O1173" s="56" t="s">
        <v>2436</v>
      </c>
      <c r="Q1173" s="56" t="s">
        <v>2435</v>
      </c>
    </row>
    <row r="1174" spans="1:17">
      <c r="A1174" s="57">
        <v>1211</v>
      </c>
      <c r="B1174" s="56" t="s">
        <v>3098</v>
      </c>
      <c r="C1174" s="56" t="s">
        <v>3132</v>
      </c>
      <c r="D1174" s="56" t="s">
        <v>2437</v>
      </c>
      <c r="E1174" s="58"/>
      <c r="F1174" s="58"/>
      <c r="G1174" s="58"/>
      <c r="H1174" s="58"/>
      <c r="I1174" s="58">
        <v>0</v>
      </c>
      <c r="J1174" s="58">
        <v>0</v>
      </c>
      <c r="K1174" s="58">
        <v>0</v>
      </c>
      <c r="L1174" s="58">
        <v>0</v>
      </c>
      <c r="M1174" s="58">
        <v>0</v>
      </c>
      <c r="N1174" s="58">
        <v>0</v>
      </c>
      <c r="O1174" s="56" t="s">
        <v>2438</v>
      </c>
      <c r="Q1174" s="56" t="s">
        <v>2437</v>
      </c>
    </row>
    <row r="1175" spans="1:17">
      <c r="A1175" s="57">
        <v>1213</v>
      </c>
      <c r="B1175" s="56" t="s">
        <v>3097</v>
      </c>
      <c r="C1175" s="56" t="s">
        <v>3133</v>
      </c>
      <c r="D1175" s="56" t="s">
        <v>2442</v>
      </c>
      <c r="E1175" s="58"/>
      <c r="F1175" s="58"/>
      <c r="G1175" s="58"/>
      <c r="H1175" s="58"/>
      <c r="I1175" s="58">
        <v>2712</v>
      </c>
      <c r="J1175" s="58">
        <v>112</v>
      </c>
      <c r="K1175" s="58"/>
      <c r="L1175" s="58"/>
      <c r="M1175" s="58">
        <v>726</v>
      </c>
      <c r="N1175" s="58">
        <v>13</v>
      </c>
      <c r="O1175" s="56" t="s">
        <v>2443</v>
      </c>
      <c r="P1175" s="56">
        <v>2878.77</v>
      </c>
      <c r="Q1175" s="56" t="s">
        <v>2442</v>
      </c>
    </row>
    <row r="1176" spans="1:17">
      <c r="A1176" s="57">
        <v>1215</v>
      </c>
      <c r="B1176" s="56" t="s">
        <v>3098</v>
      </c>
      <c r="C1176" s="56" t="s">
        <v>3133</v>
      </c>
      <c r="D1176" s="56" t="s">
        <v>2446</v>
      </c>
      <c r="E1176" s="58"/>
      <c r="F1176" s="58"/>
      <c r="G1176" s="58"/>
      <c r="H1176" s="58"/>
      <c r="I1176" s="58">
        <v>0</v>
      </c>
      <c r="J1176" s="58">
        <v>0</v>
      </c>
      <c r="K1176" s="58">
        <v>0</v>
      </c>
      <c r="L1176" s="58">
        <v>0</v>
      </c>
      <c r="M1176" s="81">
        <v>0</v>
      </c>
      <c r="N1176" s="58">
        <v>0</v>
      </c>
      <c r="O1176" s="56" t="s">
        <v>2447</v>
      </c>
      <c r="Q1176" s="56" t="s">
        <v>2446</v>
      </c>
    </row>
    <row r="1177" spans="1:17">
      <c r="A1177" s="57">
        <v>1216</v>
      </c>
      <c r="B1177" s="56" t="s">
        <v>3098</v>
      </c>
      <c r="C1177" s="56" t="s">
        <v>3133</v>
      </c>
      <c r="D1177" s="56" t="s">
        <v>2448</v>
      </c>
      <c r="E1177" s="58"/>
      <c r="F1177" s="58"/>
      <c r="G1177" s="58"/>
      <c r="H1177" s="58"/>
      <c r="I1177" s="58">
        <v>0</v>
      </c>
      <c r="J1177" s="58">
        <v>0</v>
      </c>
      <c r="K1177" s="58">
        <v>0</v>
      </c>
      <c r="L1177" s="58">
        <v>0</v>
      </c>
      <c r="M1177" s="58">
        <v>0</v>
      </c>
      <c r="N1177" s="58">
        <v>0</v>
      </c>
      <c r="O1177" s="56" t="s">
        <v>2449</v>
      </c>
      <c r="Q1177" s="56" t="s">
        <v>2448</v>
      </c>
    </row>
    <row r="1178" spans="1:17">
      <c r="A1178" s="57">
        <v>1217</v>
      </c>
      <c r="B1178" s="56" t="s">
        <v>3098</v>
      </c>
      <c r="C1178" s="56" t="s">
        <v>3133</v>
      </c>
      <c r="D1178" s="56" t="s">
        <v>2450</v>
      </c>
      <c r="E1178" s="58"/>
      <c r="F1178" s="58"/>
      <c r="G1178" s="58"/>
      <c r="H1178" s="58"/>
      <c r="I1178" s="58">
        <v>0</v>
      </c>
      <c r="J1178" s="58">
        <v>0</v>
      </c>
      <c r="K1178" s="58">
        <v>0</v>
      </c>
      <c r="L1178" s="58">
        <v>0</v>
      </c>
      <c r="M1178" s="58">
        <v>0</v>
      </c>
      <c r="N1178" s="58">
        <v>0</v>
      </c>
      <c r="O1178" s="56" t="s">
        <v>2451</v>
      </c>
      <c r="Q1178" s="56" t="s">
        <v>2450</v>
      </c>
    </row>
    <row r="1179" spans="1:17">
      <c r="A1179" s="57">
        <v>1218</v>
      </c>
      <c r="B1179" s="56" t="s">
        <v>3098</v>
      </c>
      <c r="C1179" s="56" t="s">
        <v>3133</v>
      </c>
      <c r="D1179" s="56" t="s">
        <v>2452</v>
      </c>
      <c r="E1179" s="58"/>
      <c r="F1179" s="58"/>
      <c r="G1179" s="58"/>
      <c r="H1179" s="58"/>
      <c r="I1179" s="58">
        <v>0</v>
      </c>
      <c r="J1179" s="58">
        <v>0</v>
      </c>
      <c r="K1179" s="58">
        <v>0</v>
      </c>
      <c r="L1179" s="58">
        <v>0</v>
      </c>
      <c r="M1179" s="58">
        <v>0</v>
      </c>
      <c r="N1179" s="58">
        <v>0</v>
      </c>
      <c r="O1179" s="56" t="s">
        <v>507</v>
      </c>
      <c r="Q1179" s="56" t="s">
        <v>2452</v>
      </c>
    </row>
    <row r="1180" spans="1:17">
      <c r="A1180" s="57">
        <v>1219</v>
      </c>
      <c r="B1180" s="56" t="s">
        <v>3098</v>
      </c>
      <c r="C1180" s="56" t="s">
        <v>3133</v>
      </c>
      <c r="D1180" s="56" t="s">
        <v>2453</v>
      </c>
      <c r="E1180" s="58"/>
      <c r="F1180" s="58"/>
      <c r="G1180" s="58"/>
      <c r="H1180" s="58"/>
      <c r="I1180" s="58">
        <v>0</v>
      </c>
      <c r="J1180" s="58">
        <v>0</v>
      </c>
      <c r="K1180" s="58">
        <v>0</v>
      </c>
      <c r="L1180" s="58">
        <v>0</v>
      </c>
      <c r="M1180" s="58">
        <v>0</v>
      </c>
      <c r="N1180" s="58">
        <v>0</v>
      </c>
      <c r="O1180" s="56" t="s">
        <v>2454</v>
      </c>
      <c r="Q1180" s="56" t="s">
        <v>2453</v>
      </c>
    </row>
    <row r="1181" spans="1:17">
      <c r="A1181" s="57">
        <v>1220</v>
      </c>
      <c r="B1181" s="56" t="s">
        <v>3098</v>
      </c>
      <c r="C1181" s="56" t="s">
        <v>3133</v>
      </c>
      <c r="D1181" s="56" t="s">
        <v>2455</v>
      </c>
      <c r="E1181" s="58"/>
      <c r="F1181" s="58"/>
      <c r="G1181" s="58"/>
      <c r="H1181" s="58"/>
      <c r="I1181" s="58">
        <v>0</v>
      </c>
      <c r="J1181" s="58">
        <v>0</v>
      </c>
      <c r="K1181" s="58">
        <v>0</v>
      </c>
      <c r="L1181" s="58">
        <v>0</v>
      </c>
      <c r="M1181" s="58">
        <v>0</v>
      </c>
      <c r="N1181" s="58">
        <v>0</v>
      </c>
      <c r="O1181" s="56" t="s">
        <v>2456</v>
      </c>
      <c r="Q1181" s="56" t="s">
        <v>2455</v>
      </c>
    </row>
    <row r="1182" spans="1:17">
      <c r="A1182" s="57">
        <v>1221</v>
      </c>
      <c r="B1182" s="56" t="s">
        <v>3098</v>
      </c>
      <c r="C1182" s="56" t="s">
        <v>3133</v>
      </c>
      <c r="D1182" s="56" t="s">
        <v>2457</v>
      </c>
      <c r="E1182" s="58"/>
      <c r="F1182" s="58"/>
      <c r="G1182" s="58"/>
      <c r="H1182" s="58"/>
      <c r="I1182" s="58">
        <v>0</v>
      </c>
      <c r="J1182" s="58">
        <v>0</v>
      </c>
      <c r="K1182" s="58">
        <v>0</v>
      </c>
      <c r="L1182" s="58">
        <v>0</v>
      </c>
      <c r="M1182" s="58">
        <v>0</v>
      </c>
      <c r="N1182" s="58">
        <v>0</v>
      </c>
      <c r="O1182" s="56" t="s">
        <v>2458</v>
      </c>
      <c r="Q1182" s="56" t="s">
        <v>2457</v>
      </c>
    </row>
    <row r="1183" spans="1:17">
      <c r="A1183" s="57">
        <v>1222</v>
      </c>
      <c r="B1183" s="56" t="s">
        <v>3098</v>
      </c>
      <c r="C1183" s="56" t="s">
        <v>3133</v>
      </c>
      <c r="D1183" s="56" t="s">
        <v>2459</v>
      </c>
      <c r="E1183" s="58"/>
      <c r="F1183" s="58"/>
      <c r="G1183" s="58"/>
      <c r="H1183" s="58"/>
      <c r="I1183" s="58">
        <v>0</v>
      </c>
      <c r="J1183" s="58">
        <v>0</v>
      </c>
      <c r="K1183" s="58">
        <v>0</v>
      </c>
      <c r="L1183" s="58">
        <v>0</v>
      </c>
      <c r="M1183" s="58">
        <v>0</v>
      </c>
      <c r="N1183" s="58">
        <v>0</v>
      </c>
      <c r="O1183" s="56" t="s">
        <v>2460</v>
      </c>
      <c r="Q1183" s="56" t="s">
        <v>2459</v>
      </c>
    </row>
    <row r="1184" spans="1:17">
      <c r="A1184" s="57">
        <v>1223</v>
      </c>
      <c r="B1184" s="56" t="s">
        <v>3098</v>
      </c>
      <c r="C1184" s="56" t="s">
        <v>3133</v>
      </c>
      <c r="D1184" s="56" t="s">
        <v>2461</v>
      </c>
      <c r="E1184" s="58"/>
      <c r="F1184" s="58"/>
      <c r="G1184" s="58"/>
      <c r="H1184" s="58"/>
      <c r="I1184" s="58">
        <v>0</v>
      </c>
      <c r="J1184" s="58">
        <v>0</v>
      </c>
      <c r="K1184" s="58">
        <v>0</v>
      </c>
      <c r="L1184" s="58">
        <v>0</v>
      </c>
      <c r="M1184" s="58">
        <v>0</v>
      </c>
      <c r="N1184" s="58">
        <v>0</v>
      </c>
      <c r="O1184" s="56" t="s">
        <v>2462</v>
      </c>
      <c r="Q1184" s="56" t="s">
        <v>2461</v>
      </c>
    </row>
    <row r="1185" spans="1:17">
      <c r="A1185" s="57">
        <v>1224</v>
      </c>
      <c r="B1185" s="56" t="s">
        <v>3098</v>
      </c>
      <c r="C1185" s="56" t="s">
        <v>3133</v>
      </c>
      <c r="D1185" s="56" t="s">
        <v>2463</v>
      </c>
      <c r="E1185" s="58"/>
      <c r="F1185" s="58"/>
      <c r="G1185" s="58"/>
      <c r="H1185" s="58"/>
      <c r="I1185" s="58">
        <v>0</v>
      </c>
      <c r="J1185" s="58">
        <v>0</v>
      </c>
      <c r="K1185" s="58">
        <v>0</v>
      </c>
      <c r="L1185" s="58">
        <v>0</v>
      </c>
      <c r="M1185" s="58">
        <v>0</v>
      </c>
      <c r="N1185" s="58">
        <v>0</v>
      </c>
      <c r="O1185" s="56" t="s">
        <v>2464</v>
      </c>
      <c r="Q1185" s="56" t="s">
        <v>2463</v>
      </c>
    </row>
    <row r="1186" spans="1:17">
      <c r="A1186" s="57">
        <v>1225</v>
      </c>
      <c r="B1186" s="56" t="s">
        <v>3098</v>
      </c>
      <c r="C1186" s="56" t="s">
        <v>3133</v>
      </c>
      <c r="D1186" s="56" t="s">
        <v>2465</v>
      </c>
      <c r="E1186" s="58"/>
      <c r="F1186" s="58"/>
      <c r="G1186" s="58"/>
      <c r="H1186" s="58"/>
      <c r="I1186" s="58">
        <v>0</v>
      </c>
      <c r="J1186" s="58">
        <v>0</v>
      </c>
      <c r="K1186" s="58">
        <v>0</v>
      </c>
      <c r="L1186" s="58">
        <v>0</v>
      </c>
      <c r="M1186" s="58">
        <v>0</v>
      </c>
      <c r="N1186" s="58">
        <v>0</v>
      </c>
      <c r="O1186" s="56" t="s">
        <v>2466</v>
      </c>
      <c r="Q1186" s="56" t="s">
        <v>2465</v>
      </c>
    </row>
    <row r="1187" spans="1:17">
      <c r="A1187" s="57">
        <v>1226</v>
      </c>
      <c r="B1187" s="56" t="s">
        <v>3098</v>
      </c>
      <c r="C1187" s="56" t="s">
        <v>3133</v>
      </c>
      <c r="D1187" s="56" t="s">
        <v>2467</v>
      </c>
      <c r="E1187" s="58"/>
      <c r="F1187" s="58"/>
      <c r="G1187" s="58"/>
      <c r="H1187" s="58"/>
      <c r="I1187" s="58">
        <v>0</v>
      </c>
      <c r="J1187" s="58">
        <v>0</v>
      </c>
      <c r="K1187" s="58">
        <v>0</v>
      </c>
      <c r="L1187" s="58">
        <v>0</v>
      </c>
      <c r="M1187" s="58">
        <v>0</v>
      </c>
      <c r="N1187" s="58">
        <v>0</v>
      </c>
      <c r="O1187" s="56" t="s">
        <v>2468</v>
      </c>
      <c r="Q1187" s="56" t="s">
        <v>2467</v>
      </c>
    </row>
    <row r="1188" spans="1:17">
      <c r="A1188" s="57">
        <v>1227</v>
      </c>
      <c r="B1188" s="56" t="s">
        <v>3098</v>
      </c>
      <c r="C1188" s="56" t="s">
        <v>3133</v>
      </c>
      <c r="D1188" s="56" t="s">
        <v>2469</v>
      </c>
      <c r="E1188" s="58"/>
      <c r="F1188" s="58"/>
      <c r="G1188" s="58"/>
      <c r="H1188" s="58"/>
      <c r="I1188" s="58">
        <v>0</v>
      </c>
      <c r="J1188" s="58">
        <v>0</v>
      </c>
      <c r="K1188" s="58">
        <v>0</v>
      </c>
      <c r="L1188" s="58">
        <v>0</v>
      </c>
      <c r="M1188" s="58">
        <v>0</v>
      </c>
      <c r="N1188" s="58">
        <v>0</v>
      </c>
      <c r="O1188" s="56" t="s">
        <v>2470</v>
      </c>
      <c r="Q1188" s="56" t="s">
        <v>2469</v>
      </c>
    </row>
    <row r="1189" spans="1:17">
      <c r="A1189" s="57">
        <v>1228</v>
      </c>
      <c r="B1189" s="56" t="s">
        <v>3098</v>
      </c>
      <c r="C1189" s="56" t="s">
        <v>3133</v>
      </c>
      <c r="D1189" s="56" t="s">
        <v>2471</v>
      </c>
      <c r="E1189" s="58"/>
      <c r="F1189" s="58"/>
      <c r="G1189" s="58"/>
      <c r="H1189" s="58"/>
      <c r="I1189" s="58">
        <v>0</v>
      </c>
      <c r="J1189" s="58">
        <v>0</v>
      </c>
      <c r="K1189" s="58">
        <v>0</v>
      </c>
      <c r="L1189" s="58">
        <v>0</v>
      </c>
      <c r="M1189" s="58">
        <v>0</v>
      </c>
      <c r="N1189" s="58">
        <v>0</v>
      </c>
      <c r="O1189" s="56" t="s">
        <v>2472</v>
      </c>
      <c r="Q1189" s="56" t="s">
        <v>2471</v>
      </c>
    </row>
    <row r="1190" spans="1:17">
      <c r="A1190" s="57">
        <v>1229</v>
      </c>
      <c r="B1190" s="56" t="s">
        <v>3098</v>
      </c>
      <c r="C1190" s="56" t="s">
        <v>3133</v>
      </c>
      <c r="D1190" s="56" t="s">
        <v>2473</v>
      </c>
      <c r="E1190" s="58"/>
      <c r="F1190" s="58"/>
      <c r="G1190" s="58"/>
      <c r="H1190" s="58"/>
      <c r="I1190" s="58">
        <v>0</v>
      </c>
      <c r="J1190" s="58">
        <v>0</v>
      </c>
      <c r="K1190" s="58">
        <v>0</v>
      </c>
      <c r="L1190" s="58">
        <v>0</v>
      </c>
      <c r="M1190" s="58">
        <v>0</v>
      </c>
      <c r="N1190" s="58">
        <v>0</v>
      </c>
      <c r="O1190" s="56" t="s">
        <v>2474</v>
      </c>
      <c r="Q1190" s="56" t="s">
        <v>2473</v>
      </c>
    </row>
    <row r="1191" spans="1:17">
      <c r="A1191" s="57">
        <v>1230</v>
      </c>
      <c r="B1191" s="56" t="s">
        <v>3098</v>
      </c>
      <c r="C1191" s="56" t="s">
        <v>3133</v>
      </c>
      <c r="D1191" s="56" t="s">
        <v>2475</v>
      </c>
      <c r="E1191" s="58"/>
      <c r="F1191" s="58"/>
      <c r="G1191" s="58"/>
      <c r="H1191" s="58"/>
      <c r="I1191" s="58">
        <v>0</v>
      </c>
      <c r="J1191" s="58">
        <v>0</v>
      </c>
      <c r="K1191" s="58">
        <v>0</v>
      </c>
      <c r="L1191" s="58">
        <v>0</v>
      </c>
      <c r="M1191" s="58">
        <v>0</v>
      </c>
      <c r="N1191" s="58">
        <v>0</v>
      </c>
      <c r="O1191" s="56" t="s">
        <v>2476</v>
      </c>
      <c r="Q1191" s="56" t="s">
        <v>2475</v>
      </c>
    </row>
    <row r="1192" spans="1:17">
      <c r="A1192" s="57">
        <v>1231</v>
      </c>
      <c r="B1192" s="56" t="s">
        <v>3098</v>
      </c>
      <c r="C1192" s="56" t="s">
        <v>3133</v>
      </c>
      <c r="D1192" s="56" t="s">
        <v>2477</v>
      </c>
      <c r="E1192" s="58"/>
      <c r="F1192" s="58"/>
      <c r="G1192" s="58"/>
      <c r="H1192" s="58"/>
      <c r="I1192" s="58">
        <v>0</v>
      </c>
      <c r="J1192" s="58">
        <v>0</v>
      </c>
      <c r="K1192" s="58">
        <v>0</v>
      </c>
      <c r="L1192" s="58">
        <v>0</v>
      </c>
      <c r="M1192" s="58">
        <v>0</v>
      </c>
      <c r="N1192" s="58">
        <v>0</v>
      </c>
      <c r="O1192" s="56" t="s">
        <v>2478</v>
      </c>
      <c r="Q1192" s="56" t="s">
        <v>2477</v>
      </c>
    </row>
    <row r="1193" spans="1:17">
      <c r="A1193" s="57">
        <v>1232</v>
      </c>
      <c r="B1193" s="56" t="s">
        <v>3098</v>
      </c>
      <c r="C1193" s="56" t="s">
        <v>3133</v>
      </c>
      <c r="D1193" s="56" t="s">
        <v>2479</v>
      </c>
      <c r="E1193" s="58"/>
      <c r="F1193" s="58"/>
      <c r="G1193" s="58"/>
      <c r="H1193" s="58"/>
      <c r="I1193" s="58">
        <v>0</v>
      </c>
      <c r="J1193" s="58">
        <v>0</v>
      </c>
      <c r="K1193" s="58">
        <v>0</v>
      </c>
      <c r="L1193" s="58">
        <v>0</v>
      </c>
      <c r="M1193" s="58">
        <v>0</v>
      </c>
      <c r="N1193" s="58">
        <v>0</v>
      </c>
      <c r="O1193" s="56" t="s">
        <v>2480</v>
      </c>
      <c r="Q1193" s="56" t="s">
        <v>2479</v>
      </c>
    </row>
    <row r="1194" spans="1:17">
      <c r="A1194" s="57">
        <v>1233</v>
      </c>
      <c r="B1194" s="56" t="s">
        <v>3098</v>
      </c>
      <c r="C1194" s="56" t="s">
        <v>3133</v>
      </c>
      <c r="D1194" s="56" t="s">
        <v>2481</v>
      </c>
      <c r="E1194" s="58"/>
      <c r="F1194" s="58"/>
      <c r="G1194" s="58"/>
      <c r="H1194" s="58"/>
      <c r="I1194" s="58">
        <v>0</v>
      </c>
      <c r="J1194" s="58">
        <v>0</v>
      </c>
      <c r="K1194" s="58">
        <v>0</v>
      </c>
      <c r="L1194" s="58">
        <v>0</v>
      </c>
      <c r="M1194" s="58">
        <v>0</v>
      </c>
      <c r="N1194" s="58">
        <v>0</v>
      </c>
      <c r="O1194" s="56" t="s">
        <v>2482</v>
      </c>
      <c r="Q1194" s="56" t="s">
        <v>2481</v>
      </c>
    </row>
    <row r="1195" spans="1:17">
      <c r="A1195" s="57">
        <v>1234</v>
      </c>
      <c r="B1195" s="56" t="s">
        <v>3098</v>
      </c>
      <c r="C1195" s="56" t="s">
        <v>3133</v>
      </c>
      <c r="D1195" s="56" t="s">
        <v>2483</v>
      </c>
      <c r="E1195" s="58"/>
      <c r="F1195" s="58"/>
      <c r="G1195" s="58"/>
      <c r="H1195" s="58"/>
      <c r="I1195" s="58">
        <v>0</v>
      </c>
      <c r="J1195" s="58">
        <v>0</v>
      </c>
      <c r="K1195" s="58">
        <v>0</v>
      </c>
      <c r="L1195" s="58">
        <v>0</v>
      </c>
      <c r="M1195" s="58">
        <v>0</v>
      </c>
      <c r="N1195" s="58">
        <v>0</v>
      </c>
      <c r="O1195" s="56" t="s">
        <v>931</v>
      </c>
      <c r="Q1195" s="56" t="s">
        <v>2483</v>
      </c>
    </row>
    <row r="1196" spans="1:17">
      <c r="A1196" s="57">
        <v>1235</v>
      </c>
      <c r="B1196" s="56" t="s">
        <v>3098</v>
      </c>
      <c r="C1196" s="56" t="s">
        <v>3133</v>
      </c>
      <c r="D1196" s="56" t="s">
        <v>2484</v>
      </c>
      <c r="E1196" s="58"/>
      <c r="F1196" s="58"/>
      <c r="G1196" s="58"/>
      <c r="H1196" s="58"/>
      <c r="I1196" s="58">
        <v>0</v>
      </c>
      <c r="J1196" s="58">
        <v>0</v>
      </c>
      <c r="K1196" s="58">
        <v>0</v>
      </c>
      <c r="L1196" s="58">
        <v>0</v>
      </c>
      <c r="M1196" s="58">
        <v>0</v>
      </c>
      <c r="N1196" s="58">
        <v>0</v>
      </c>
      <c r="O1196" s="56" t="s">
        <v>2485</v>
      </c>
      <c r="Q1196" s="56" t="s">
        <v>2484</v>
      </c>
    </row>
    <row r="1197" spans="1:17">
      <c r="A1197" s="57">
        <v>1236</v>
      </c>
      <c r="B1197" s="56" t="s">
        <v>3098</v>
      </c>
      <c r="C1197" s="56" t="s">
        <v>3133</v>
      </c>
      <c r="D1197" s="56" t="s">
        <v>2486</v>
      </c>
      <c r="E1197" s="58"/>
      <c r="F1197" s="58"/>
      <c r="G1197" s="58"/>
      <c r="H1197" s="58"/>
      <c r="I1197" s="58">
        <v>0</v>
      </c>
      <c r="J1197" s="58">
        <v>0</v>
      </c>
      <c r="K1197" s="58">
        <v>0</v>
      </c>
      <c r="L1197" s="58">
        <v>0</v>
      </c>
      <c r="M1197" s="58">
        <v>0</v>
      </c>
      <c r="N1197" s="58">
        <v>0</v>
      </c>
      <c r="O1197" s="56" t="s">
        <v>2487</v>
      </c>
      <c r="Q1197" s="56" t="s">
        <v>2486</v>
      </c>
    </row>
    <row r="1198" spans="1:17">
      <c r="A1198" s="57">
        <v>1237</v>
      </c>
      <c r="B1198" s="56" t="s">
        <v>3098</v>
      </c>
      <c r="C1198" s="56" t="s">
        <v>3133</v>
      </c>
      <c r="D1198" s="56" t="s">
        <v>2488</v>
      </c>
      <c r="E1198" s="58"/>
      <c r="F1198" s="58"/>
      <c r="G1198" s="58"/>
      <c r="H1198" s="58"/>
      <c r="I1198" s="58">
        <v>0</v>
      </c>
      <c r="J1198" s="58">
        <v>0</v>
      </c>
      <c r="K1198" s="58">
        <v>0</v>
      </c>
      <c r="L1198" s="58">
        <v>0</v>
      </c>
      <c r="M1198" s="58">
        <v>0</v>
      </c>
      <c r="N1198" s="58">
        <v>0</v>
      </c>
      <c r="O1198" s="56" t="s">
        <v>2489</v>
      </c>
      <c r="Q1198" s="56" t="s">
        <v>2488</v>
      </c>
    </row>
    <row r="1199" spans="1:17">
      <c r="A1199" s="57">
        <v>1238</v>
      </c>
      <c r="B1199" s="56" t="s">
        <v>3098</v>
      </c>
      <c r="C1199" s="56" t="s">
        <v>3133</v>
      </c>
      <c r="D1199" s="56" t="s">
        <v>2490</v>
      </c>
      <c r="E1199" s="58"/>
      <c r="F1199" s="58"/>
      <c r="G1199" s="58"/>
      <c r="H1199" s="58"/>
      <c r="I1199" s="58">
        <v>0</v>
      </c>
      <c r="J1199" s="58">
        <v>0</v>
      </c>
      <c r="K1199" s="58">
        <v>0</v>
      </c>
      <c r="L1199" s="58">
        <v>0</v>
      </c>
      <c r="M1199" s="58">
        <v>0</v>
      </c>
      <c r="N1199" s="58">
        <v>0</v>
      </c>
      <c r="O1199" s="56" t="s">
        <v>2491</v>
      </c>
      <c r="Q1199" s="56" t="s">
        <v>2490</v>
      </c>
    </row>
    <row r="1200" spans="1:17">
      <c r="A1200" s="57">
        <v>1239</v>
      </c>
      <c r="B1200" s="56" t="s">
        <v>3098</v>
      </c>
      <c r="C1200" s="56" t="s">
        <v>3133</v>
      </c>
      <c r="D1200" s="56" t="s">
        <v>2492</v>
      </c>
      <c r="E1200" s="58"/>
      <c r="F1200" s="58"/>
      <c r="G1200" s="58"/>
      <c r="H1200" s="58"/>
      <c r="I1200" s="58">
        <v>0</v>
      </c>
      <c r="J1200" s="58">
        <v>0</v>
      </c>
      <c r="K1200" s="58">
        <v>0</v>
      </c>
      <c r="L1200" s="58">
        <v>0</v>
      </c>
      <c r="M1200" s="58">
        <v>0</v>
      </c>
      <c r="N1200" s="58">
        <v>0</v>
      </c>
      <c r="O1200" s="56" t="s">
        <v>2493</v>
      </c>
      <c r="Q1200" s="56" t="s">
        <v>2492</v>
      </c>
    </row>
    <row r="1201" spans="1:17">
      <c r="A1201" s="57">
        <v>1240</v>
      </c>
      <c r="B1201" s="56" t="s">
        <v>3098</v>
      </c>
      <c r="C1201" s="56" t="s">
        <v>3133</v>
      </c>
      <c r="D1201" s="56" t="s">
        <v>2494</v>
      </c>
      <c r="E1201" s="58"/>
      <c r="F1201" s="58"/>
      <c r="G1201" s="58"/>
      <c r="H1201" s="58"/>
      <c r="I1201" s="58">
        <v>0</v>
      </c>
      <c r="J1201" s="58">
        <v>0</v>
      </c>
      <c r="K1201" s="58">
        <v>0</v>
      </c>
      <c r="L1201" s="58">
        <v>0</v>
      </c>
      <c r="M1201" s="58">
        <v>0</v>
      </c>
      <c r="N1201" s="58">
        <v>0</v>
      </c>
      <c r="O1201" s="56" t="s">
        <v>2495</v>
      </c>
      <c r="Q1201" s="56" t="s">
        <v>2494</v>
      </c>
    </row>
    <row r="1202" spans="1:17">
      <c r="A1202" s="57">
        <v>1241</v>
      </c>
      <c r="B1202" s="56" t="s">
        <v>3098</v>
      </c>
      <c r="C1202" s="56" t="s">
        <v>3133</v>
      </c>
      <c r="D1202" s="56" t="s">
        <v>2496</v>
      </c>
      <c r="E1202" s="58"/>
      <c r="F1202" s="58"/>
      <c r="G1202" s="58"/>
      <c r="H1202" s="58"/>
      <c r="I1202" s="58">
        <v>0</v>
      </c>
      <c r="J1202" s="58">
        <v>0</v>
      </c>
      <c r="K1202" s="58">
        <v>0</v>
      </c>
      <c r="L1202" s="58">
        <v>0</v>
      </c>
      <c r="M1202" s="58">
        <v>0</v>
      </c>
      <c r="N1202" s="58">
        <v>0</v>
      </c>
      <c r="O1202" s="56" t="s">
        <v>2497</v>
      </c>
      <c r="Q1202" s="56" t="s">
        <v>2496</v>
      </c>
    </row>
    <row r="1203" spans="1:17">
      <c r="A1203" s="57">
        <v>1242</v>
      </c>
      <c r="B1203" s="56" t="s">
        <v>3098</v>
      </c>
      <c r="C1203" s="56" t="s">
        <v>3133</v>
      </c>
      <c r="D1203" s="56" t="s">
        <v>2498</v>
      </c>
      <c r="E1203" s="58"/>
      <c r="F1203" s="58"/>
      <c r="G1203" s="58"/>
      <c r="H1203" s="58"/>
      <c r="I1203" s="58">
        <v>0</v>
      </c>
      <c r="J1203" s="58">
        <v>0</v>
      </c>
      <c r="K1203" s="58">
        <v>0</v>
      </c>
      <c r="L1203" s="58">
        <v>0</v>
      </c>
      <c r="M1203" s="58">
        <v>0</v>
      </c>
      <c r="N1203" s="58">
        <v>0</v>
      </c>
      <c r="O1203" s="56" t="s">
        <v>2499</v>
      </c>
      <c r="Q1203" s="56" t="s">
        <v>2498</v>
      </c>
    </row>
    <row r="1204" spans="1:17">
      <c r="A1204" s="57">
        <v>1243</v>
      </c>
      <c r="B1204" s="56" t="s">
        <v>3098</v>
      </c>
      <c r="C1204" s="56" t="s">
        <v>3133</v>
      </c>
      <c r="D1204" s="56" t="s">
        <v>2500</v>
      </c>
      <c r="E1204" s="58"/>
      <c r="F1204" s="58"/>
      <c r="G1204" s="58"/>
      <c r="H1204" s="58"/>
      <c r="I1204" s="58">
        <v>0</v>
      </c>
      <c r="J1204" s="58">
        <v>0</v>
      </c>
      <c r="K1204" s="58">
        <v>0</v>
      </c>
      <c r="L1204" s="58">
        <v>0</v>
      </c>
      <c r="M1204" s="58">
        <v>0</v>
      </c>
      <c r="N1204" s="58">
        <v>0</v>
      </c>
      <c r="O1204" s="56" t="s">
        <v>2501</v>
      </c>
      <c r="Q1204" s="56" t="s">
        <v>2500</v>
      </c>
    </row>
    <row r="1205" spans="1:17">
      <c r="A1205" s="57">
        <v>1244</v>
      </c>
      <c r="B1205" s="56" t="s">
        <v>3098</v>
      </c>
      <c r="C1205" s="56" t="s">
        <v>3133</v>
      </c>
      <c r="D1205" s="56" t="s">
        <v>2502</v>
      </c>
      <c r="E1205" s="58"/>
      <c r="F1205" s="58"/>
      <c r="G1205" s="58"/>
      <c r="H1205" s="58"/>
      <c r="I1205" s="58">
        <v>0</v>
      </c>
      <c r="J1205" s="58">
        <v>0</v>
      </c>
      <c r="K1205" s="58">
        <v>0</v>
      </c>
      <c r="L1205" s="58">
        <v>0</v>
      </c>
      <c r="M1205" s="58">
        <v>0</v>
      </c>
      <c r="N1205" s="58">
        <v>0</v>
      </c>
      <c r="O1205" s="56" t="s">
        <v>2503</v>
      </c>
      <c r="Q1205" s="56" t="s">
        <v>2502</v>
      </c>
    </row>
    <row r="1206" spans="1:17">
      <c r="A1206" s="57">
        <v>1245</v>
      </c>
      <c r="B1206" s="56" t="s">
        <v>3098</v>
      </c>
      <c r="C1206" s="56" t="s">
        <v>3133</v>
      </c>
      <c r="D1206" s="56" t="s">
        <v>2504</v>
      </c>
      <c r="E1206" s="58"/>
      <c r="F1206" s="58"/>
      <c r="G1206" s="58"/>
      <c r="H1206" s="58"/>
      <c r="I1206" s="58">
        <v>0</v>
      </c>
      <c r="J1206" s="58">
        <v>0</v>
      </c>
      <c r="K1206" s="58">
        <v>0</v>
      </c>
      <c r="L1206" s="58">
        <v>0</v>
      </c>
      <c r="M1206" s="58">
        <v>0</v>
      </c>
      <c r="N1206" s="58">
        <v>0</v>
      </c>
      <c r="O1206" s="56" t="s">
        <v>2505</v>
      </c>
      <c r="Q1206" s="56" t="s">
        <v>2504</v>
      </c>
    </row>
    <row r="1207" spans="1:17">
      <c r="A1207" s="57">
        <v>1246</v>
      </c>
      <c r="B1207" s="56" t="s">
        <v>3098</v>
      </c>
      <c r="C1207" s="56" t="s">
        <v>3133</v>
      </c>
      <c r="D1207" s="56" t="s">
        <v>2506</v>
      </c>
      <c r="E1207" s="58"/>
      <c r="F1207" s="58"/>
      <c r="G1207" s="58"/>
      <c r="H1207" s="58"/>
      <c r="I1207" s="58">
        <v>0</v>
      </c>
      <c r="J1207" s="58">
        <v>0</v>
      </c>
      <c r="K1207" s="58">
        <v>0</v>
      </c>
      <c r="L1207" s="58">
        <v>0</v>
      </c>
      <c r="M1207" s="58">
        <v>0</v>
      </c>
      <c r="N1207" s="58">
        <v>0</v>
      </c>
      <c r="O1207" s="56" t="s">
        <v>2507</v>
      </c>
      <c r="Q1207" s="56" t="s">
        <v>2506</v>
      </c>
    </row>
    <row r="1208" spans="1:17">
      <c r="A1208" s="57">
        <v>1247</v>
      </c>
      <c r="B1208" s="56" t="s">
        <v>3098</v>
      </c>
      <c r="C1208" s="56" t="s">
        <v>3133</v>
      </c>
      <c r="D1208" s="56" t="s">
        <v>2508</v>
      </c>
      <c r="E1208" s="58"/>
      <c r="F1208" s="58"/>
      <c r="G1208" s="58"/>
      <c r="H1208" s="58"/>
      <c r="I1208" s="58">
        <v>0</v>
      </c>
      <c r="J1208" s="58">
        <v>0</v>
      </c>
      <c r="K1208" s="58">
        <v>0</v>
      </c>
      <c r="L1208" s="58">
        <v>0</v>
      </c>
      <c r="M1208" s="58">
        <v>0</v>
      </c>
      <c r="N1208" s="58">
        <v>0</v>
      </c>
      <c r="O1208" s="56" t="s">
        <v>2509</v>
      </c>
      <c r="Q1208" s="56" t="s">
        <v>2508</v>
      </c>
    </row>
    <row r="1209" spans="1:17">
      <c r="A1209" s="57">
        <v>1248</v>
      </c>
      <c r="B1209" s="56" t="s">
        <v>3098</v>
      </c>
      <c r="C1209" s="56" t="s">
        <v>3133</v>
      </c>
      <c r="D1209" s="56" t="s">
        <v>2510</v>
      </c>
      <c r="E1209" s="58"/>
      <c r="F1209" s="58"/>
      <c r="G1209" s="58"/>
      <c r="H1209" s="58"/>
      <c r="I1209" s="58">
        <v>0</v>
      </c>
      <c r="J1209" s="58">
        <v>0</v>
      </c>
      <c r="K1209" s="58">
        <v>0</v>
      </c>
      <c r="L1209" s="58">
        <v>0</v>
      </c>
      <c r="M1209" s="58">
        <v>0</v>
      </c>
      <c r="N1209" s="58">
        <v>0</v>
      </c>
      <c r="O1209" s="56" t="s">
        <v>2511</v>
      </c>
      <c r="Q1209" s="56" t="s">
        <v>2510</v>
      </c>
    </row>
    <row r="1210" spans="1:17">
      <c r="A1210" s="57">
        <v>1249</v>
      </c>
      <c r="B1210" s="56" t="s">
        <v>3098</v>
      </c>
      <c r="C1210" s="56" t="s">
        <v>3133</v>
      </c>
      <c r="D1210" s="56" t="s">
        <v>2512</v>
      </c>
      <c r="E1210" s="58"/>
      <c r="F1210" s="58"/>
      <c r="G1210" s="58"/>
      <c r="H1210" s="58"/>
      <c r="I1210" s="58">
        <v>0</v>
      </c>
      <c r="J1210" s="58">
        <v>0</v>
      </c>
      <c r="K1210" s="58">
        <v>0</v>
      </c>
      <c r="L1210" s="58">
        <v>0</v>
      </c>
      <c r="M1210" s="58">
        <v>0</v>
      </c>
      <c r="N1210" s="58">
        <v>0</v>
      </c>
      <c r="O1210" s="56" t="s">
        <v>1188</v>
      </c>
      <c r="Q1210" s="56" t="s">
        <v>2512</v>
      </c>
    </row>
    <row r="1211" spans="1:17">
      <c r="A1211" s="57">
        <v>1250</v>
      </c>
      <c r="B1211" s="56" t="s">
        <v>3098</v>
      </c>
      <c r="C1211" s="56" t="s">
        <v>3133</v>
      </c>
      <c r="D1211" s="56" t="s">
        <v>2513</v>
      </c>
      <c r="E1211" s="58"/>
      <c r="F1211" s="58"/>
      <c r="G1211" s="58"/>
      <c r="H1211" s="58"/>
      <c r="I1211" s="58">
        <v>0</v>
      </c>
      <c r="J1211" s="58">
        <v>0</v>
      </c>
      <c r="K1211" s="58">
        <v>0</v>
      </c>
      <c r="L1211" s="58">
        <v>0</v>
      </c>
      <c r="M1211" s="58">
        <v>0</v>
      </c>
      <c r="N1211" s="58">
        <v>0</v>
      </c>
      <c r="O1211" s="56" t="s">
        <v>2514</v>
      </c>
      <c r="Q1211" s="56" t="s">
        <v>2513</v>
      </c>
    </row>
    <row r="1212" spans="1:17">
      <c r="A1212" s="57">
        <v>1251</v>
      </c>
      <c r="B1212" s="56" t="s">
        <v>3098</v>
      </c>
      <c r="C1212" s="56" t="s">
        <v>3133</v>
      </c>
      <c r="D1212" s="56" t="s">
        <v>2515</v>
      </c>
      <c r="E1212" s="58"/>
      <c r="F1212" s="58"/>
      <c r="G1212" s="58"/>
      <c r="H1212" s="58"/>
      <c r="I1212" s="58">
        <v>0</v>
      </c>
      <c r="J1212" s="58">
        <v>0</v>
      </c>
      <c r="K1212" s="58">
        <v>0</v>
      </c>
      <c r="L1212" s="58">
        <v>0</v>
      </c>
      <c r="M1212" s="58">
        <v>0</v>
      </c>
      <c r="N1212" s="58">
        <v>0</v>
      </c>
      <c r="O1212" s="56" t="s">
        <v>2516</v>
      </c>
      <c r="Q1212" s="56" t="s">
        <v>2515</v>
      </c>
    </row>
    <row r="1213" spans="1:17">
      <c r="A1213" s="57">
        <v>1252</v>
      </c>
      <c r="B1213" s="56" t="s">
        <v>3098</v>
      </c>
      <c r="C1213" s="56" t="s">
        <v>3133</v>
      </c>
      <c r="D1213" s="56" t="s">
        <v>2517</v>
      </c>
      <c r="E1213" s="58"/>
      <c r="F1213" s="58"/>
      <c r="G1213" s="58"/>
      <c r="H1213" s="58"/>
      <c r="I1213" s="58">
        <v>0</v>
      </c>
      <c r="J1213" s="58">
        <v>0</v>
      </c>
      <c r="K1213" s="58">
        <v>0</v>
      </c>
      <c r="L1213" s="58">
        <v>0</v>
      </c>
      <c r="M1213" s="58">
        <v>0</v>
      </c>
      <c r="N1213" s="58">
        <v>0</v>
      </c>
      <c r="O1213" s="56" t="s">
        <v>2518</v>
      </c>
      <c r="Q1213" s="56" t="s">
        <v>2517</v>
      </c>
    </row>
    <row r="1214" spans="1:17">
      <c r="A1214" s="57">
        <v>1253</v>
      </c>
      <c r="B1214" s="56" t="s">
        <v>3098</v>
      </c>
      <c r="C1214" s="56" t="s">
        <v>3133</v>
      </c>
      <c r="D1214" s="56" t="s">
        <v>2519</v>
      </c>
      <c r="E1214" s="58"/>
      <c r="F1214" s="58"/>
      <c r="G1214" s="58"/>
      <c r="H1214" s="58"/>
      <c r="I1214" s="58">
        <v>0</v>
      </c>
      <c r="J1214" s="58">
        <v>0</v>
      </c>
      <c r="K1214" s="58">
        <v>0</v>
      </c>
      <c r="L1214" s="58">
        <v>0</v>
      </c>
      <c r="M1214" s="58">
        <v>0</v>
      </c>
      <c r="N1214" s="58">
        <v>0</v>
      </c>
      <c r="O1214" s="56" t="s">
        <v>2520</v>
      </c>
      <c r="Q1214" s="56" t="s">
        <v>2519</v>
      </c>
    </row>
    <row r="1215" spans="1:17">
      <c r="A1215" s="57">
        <v>1254</v>
      </c>
      <c r="B1215" s="56" t="s">
        <v>3098</v>
      </c>
      <c r="C1215" s="56" t="s">
        <v>3133</v>
      </c>
      <c r="D1215" s="56" t="s">
        <v>2521</v>
      </c>
      <c r="E1215" s="58"/>
      <c r="F1215" s="58"/>
      <c r="G1215" s="58"/>
      <c r="H1215" s="58"/>
      <c r="I1215" s="58">
        <v>0</v>
      </c>
      <c r="J1215" s="58">
        <v>0</v>
      </c>
      <c r="K1215" s="58">
        <v>0</v>
      </c>
      <c r="L1215" s="58">
        <v>0</v>
      </c>
      <c r="M1215" s="58">
        <v>0</v>
      </c>
      <c r="N1215" s="58">
        <v>0</v>
      </c>
      <c r="O1215" s="56" t="s">
        <v>2522</v>
      </c>
      <c r="Q1215" s="56" t="s">
        <v>2521</v>
      </c>
    </row>
    <row r="1216" spans="1:17">
      <c r="A1216" s="57">
        <v>1255</v>
      </c>
      <c r="B1216" s="56" t="s">
        <v>3098</v>
      </c>
      <c r="C1216" s="56" t="s">
        <v>3133</v>
      </c>
      <c r="D1216" s="56" t="s">
        <v>2523</v>
      </c>
      <c r="E1216" s="58"/>
      <c r="F1216" s="58"/>
      <c r="G1216" s="58"/>
      <c r="H1216" s="58"/>
      <c r="I1216" s="58">
        <v>0</v>
      </c>
      <c r="J1216" s="58">
        <v>0</v>
      </c>
      <c r="K1216" s="58">
        <v>0</v>
      </c>
      <c r="L1216" s="58">
        <v>0</v>
      </c>
      <c r="M1216" s="58">
        <v>0</v>
      </c>
      <c r="N1216" s="58">
        <v>0</v>
      </c>
      <c r="O1216" s="56" t="s">
        <v>294</v>
      </c>
      <c r="Q1216" s="56" t="s">
        <v>2523</v>
      </c>
    </row>
    <row r="1217" spans="1:17">
      <c r="A1217" s="57">
        <v>1256</v>
      </c>
      <c r="B1217" s="56" t="s">
        <v>3098</v>
      </c>
      <c r="C1217" s="56" t="s">
        <v>3133</v>
      </c>
      <c r="D1217" s="56" t="s">
        <v>2524</v>
      </c>
      <c r="E1217" s="58"/>
      <c r="F1217" s="58"/>
      <c r="G1217" s="58"/>
      <c r="H1217" s="58"/>
      <c r="I1217" s="58">
        <v>0</v>
      </c>
      <c r="J1217" s="58">
        <v>0</v>
      </c>
      <c r="K1217" s="58">
        <v>0</v>
      </c>
      <c r="L1217" s="58">
        <v>0</v>
      </c>
      <c r="M1217" s="58">
        <v>0</v>
      </c>
      <c r="N1217" s="58">
        <v>0</v>
      </c>
      <c r="O1217" s="56" t="s">
        <v>2525</v>
      </c>
      <c r="Q1217" s="56" t="s">
        <v>2524</v>
      </c>
    </row>
    <row r="1218" spans="1:17">
      <c r="A1218" s="57">
        <v>1257</v>
      </c>
      <c r="B1218" s="56" t="s">
        <v>3098</v>
      </c>
      <c r="C1218" s="56" t="s">
        <v>3133</v>
      </c>
      <c r="D1218" s="56" t="s">
        <v>2526</v>
      </c>
      <c r="E1218" s="58"/>
      <c r="F1218" s="58"/>
      <c r="G1218" s="58"/>
      <c r="H1218" s="58"/>
      <c r="I1218" s="58">
        <v>0</v>
      </c>
      <c r="J1218" s="58">
        <v>0</v>
      </c>
      <c r="K1218" s="58">
        <v>0</v>
      </c>
      <c r="L1218" s="58">
        <v>0</v>
      </c>
      <c r="M1218" s="58">
        <v>0</v>
      </c>
      <c r="N1218" s="58">
        <v>0</v>
      </c>
      <c r="O1218" s="56" t="s">
        <v>2527</v>
      </c>
      <c r="Q1218" s="56" t="s">
        <v>2526</v>
      </c>
    </row>
    <row r="1219" spans="1:17">
      <c r="A1219" s="57">
        <v>1258</v>
      </c>
      <c r="B1219" s="56" t="s">
        <v>3098</v>
      </c>
      <c r="C1219" s="56" t="s">
        <v>3133</v>
      </c>
      <c r="D1219" s="56" t="s">
        <v>2528</v>
      </c>
      <c r="E1219" s="58"/>
      <c r="F1219" s="58"/>
      <c r="G1219" s="58"/>
      <c r="H1219" s="58"/>
      <c r="I1219" s="58">
        <v>0</v>
      </c>
      <c r="J1219" s="58">
        <v>0</v>
      </c>
      <c r="K1219" s="58">
        <v>0</v>
      </c>
      <c r="L1219" s="58">
        <v>0</v>
      </c>
      <c r="M1219" s="58">
        <v>0</v>
      </c>
      <c r="N1219" s="58">
        <v>0</v>
      </c>
      <c r="O1219" s="56" t="s">
        <v>2529</v>
      </c>
      <c r="Q1219" s="56" t="s">
        <v>2528</v>
      </c>
    </row>
    <row r="1220" spans="1:17">
      <c r="A1220" s="57">
        <v>1259</v>
      </c>
      <c r="B1220" s="56" t="s">
        <v>3098</v>
      </c>
      <c r="C1220" s="56" t="s">
        <v>3133</v>
      </c>
      <c r="D1220" s="56" t="s">
        <v>2530</v>
      </c>
      <c r="E1220" s="58"/>
      <c r="F1220" s="58"/>
      <c r="G1220" s="58"/>
      <c r="H1220" s="58"/>
      <c r="I1220" s="58">
        <v>0</v>
      </c>
      <c r="J1220" s="58">
        <v>0</v>
      </c>
      <c r="K1220" s="58">
        <v>0</v>
      </c>
      <c r="L1220" s="58">
        <v>0</v>
      </c>
      <c r="M1220" s="58">
        <v>0</v>
      </c>
      <c r="N1220" s="58">
        <v>0</v>
      </c>
      <c r="O1220" s="56" t="s">
        <v>2531</v>
      </c>
      <c r="Q1220" s="56" t="s">
        <v>2530</v>
      </c>
    </row>
    <row r="1221" spans="1:17">
      <c r="A1221" s="57">
        <v>1260</v>
      </c>
      <c r="B1221" s="56" t="s">
        <v>3098</v>
      </c>
      <c r="C1221" s="56" t="s">
        <v>3133</v>
      </c>
      <c r="D1221" s="56" t="s">
        <v>2532</v>
      </c>
      <c r="E1221" s="58"/>
      <c r="F1221" s="58"/>
      <c r="G1221" s="58"/>
      <c r="H1221" s="58"/>
      <c r="I1221" s="58">
        <v>0</v>
      </c>
      <c r="J1221" s="58">
        <v>0</v>
      </c>
      <c r="K1221" s="58">
        <v>0</v>
      </c>
      <c r="L1221" s="58">
        <v>0</v>
      </c>
      <c r="M1221" s="58">
        <v>0</v>
      </c>
      <c r="N1221" s="58">
        <v>0</v>
      </c>
      <c r="O1221" s="56" t="s">
        <v>2533</v>
      </c>
      <c r="Q1221" s="56" t="s">
        <v>2532</v>
      </c>
    </row>
    <row r="1222" spans="1:17">
      <c r="A1222" s="57">
        <v>1261</v>
      </c>
      <c r="B1222" s="56" t="s">
        <v>3098</v>
      </c>
      <c r="C1222" s="56" t="s">
        <v>3133</v>
      </c>
      <c r="D1222" s="56" t="s">
        <v>2534</v>
      </c>
      <c r="E1222" s="58"/>
      <c r="F1222" s="58"/>
      <c r="G1222" s="58"/>
      <c r="H1222" s="58"/>
      <c r="I1222" s="58">
        <v>0</v>
      </c>
      <c r="J1222" s="58">
        <v>0</v>
      </c>
      <c r="K1222" s="58">
        <v>0</v>
      </c>
      <c r="L1222" s="58">
        <v>0</v>
      </c>
      <c r="M1222" s="58">
        <v>0</v>
      </c>
      <c r="N1222" s="58">
        <v>0</v>
      </c>
      <c r="O1222" s="56" t="s">
        <v>2535</v>
      </c>
      <c r="Q1222" s="56" t="s">
        <v>2534</v>
      </c>
    </row>
    <row r="1223" spans="1:17">
      <c r="A1223" s="57">
        <v>1262</v>
      </c>
      <c r="B1223" s="56" t="s">
        <v>3098</v>
      </c>
      <c r="C1223" s="56" t="s">
        <v>3133</v>
      </c>
      <c r="D1223" s="56" t="s">
        <v>2536</v>
      </c>
      <c r="E1223" s="58"/>
      <c r="F1223" s="58"/>
      <c r="G1223" s="58"/>
      <c r="H1223" s="58"/>
      <c r="I1223" s="58">
        <v>1707</v>
      </c>
      <c r="J1223" s="58">
        <v>70</v>
      </c>
      <c r="K1223" s="58"/>
      <c r="L1223" s="58"/>
      <c r="M1223" s="58">
        <v>0</v>
      </c>
      <c r="N1223" s="58">
        <v>0</v>
      </c>
      <c r="O1223" s="56" t="s">
        <v>2537</v>
      </c>
      <c r="Q1223" s="56" t="s">
        <v>2536</v>
      </c>
    </row>
    <row r="1224" spans="1:17">
      <c r="A1224" s="57">
        <v>1263</v>
      </c>
      <c r="B1224" s="56" t="s">
        <v>3098</v>
      </c>
      <c r="C1224" s="56" t="s">
        <v>3133</v>
      </c>
      <c r="D1224" s="56" t="s">
        <v>2538</v>
      </c>
      <c r="E1224" s="58"/>
      <c r="F1224" s="58"/>
      <c r="G1224" s="58"/>
      <c r="H1224" s="58"/>
      <c r="I1224" s="58">
        <v>0</v>
      </c>
      <c r="J1224" s="58">
        <v>0</v>
      </c>
      <c r="K1224" s="58">
        <v>0</v>
      </c>
      <c r="L1224" s="58">
        <v>0</v>
      </c>
      <c r="M1224" s="58">
        <v>0</v>
      </c>
      <c r="N1224" s="58">
        <v>0</v>
      </c>
      <c r="O1224" s="56" t="s">
        <v>2539</v>
      </c>
      <c r="Q1224" s="56" t="s">
        <v>2538</v>
      </c>
    </row>
    <row r="1225" spans="1:17">
      <c r="A1225" s="57">
        <v>1265</v>
      </c>
      <c r="B1225" s="56" t="s">
        <v>3097</v>
      </c>
      <c r="C1225" s="56" t="s">
        <v>3134</v>
      </c>
      <c r="D1225" s="56" t="s">
        <v>2543</v>
      </c>
      <c r="E1225" s="58">
        <v>101</v>
      </c>
      <c r="F1225" s="58">
        <v>6</v>
      </c>
      <c r="G1225" s="58"/>
      <c r="H1225" s="58"/>
      <c r="I1225" s="58">
        <v>4041</v>
      </c>
      <c r="J1225" s="58">
        <v>171</v>
      </c>
      <c r="K1225" s="58"/>
      <c r="L1225" s="58"/>
      <c r="M1225" s="58">
        <v>1291</v>
      </c>
      <c r="N1225" s="58">
        <v>27</v>
      </c>
      <c r="O1225" s="56" t="s">
        <v>2544</v>
      </c>
      <c r="Q1225" s="56" t="s">
        <v>2543</v>
      </c>
    </row>
    <row r="1226" spans="1:17">
      <c r="A1226" s="57">
        <v>1267</v>
      </c>
      <c r="B1226" s="56" t="s">
        <v>3098</v>
      </c>
      <c r="C1226" s="56" t="s">
        <v>3134</v>
      </c>
      <c r="D1226" s="56" t="s">
        <v>2547</v>
      </c>
      <c r="E1226" s="58"/>
      <c r="F1226" s="58"/>
      <c r="G1226" s="58"/>
      <c r="H1226" s="58"/>
      <c r="I1226" s="58">
        <v>0</v>
      </c>
      <c r="J1226" s="58">
        <v>0</v>
      </c>
      <c r="K1226" s="58">
        <v>0</v>
      </c>
      <c r="L1226" s="58">
        <v>0</v>
      </c>
      <c r="M1226" s="81">
        <v>0</v>
      </c>
      <c r="N1226" s="58">
        <v>0</v>
      </c>
      <c r="O1226" s="56" t="s">
        <v>2548</v>
      </c>
      <c r="Q1226" s="56" t="s">
        <v>2547</v>
      </c>
    </row>
    <row r="1227" spans="1:17">
      <c r="A1227" s="57">
        <v>1268</v>
      </c>
      <c r="B1227" s="56" t="s">
        <v>3098</v>
      </c>
      <c r="C1227" s="56" t="s">
        <v>3134</v>
      </c>
      <c r="D1227" s="56" t="s">
        <v>2549</v>
      </c>
      <c r="E1227" s="58"/>
      <c r="F1227" s="58"/>
      <c r="G1227" s="58"/>
      <c r="H1227" s="58"/>
      <c r="I1227" s="58">
        <v>0</v>
      </c>
      <c r="J1227" s="58">
        <v>0</v>
      </c>
      <c r="K1227" s="58">
        <v>0</v>
      </c>
      <c r="L1227" s="58">
        <v>0</v>
      </c>
      <c r="M1227" s="58">
        <v>0</v>
      </c>
      <c r="N1227" s="58">
        <v>0</v>
      </c>
      <c r="O1227" s="56" t="s">
        <v>2550</v>
      </c>
      <c r="Q1227" s="56" t="s">
        <v>2549</v>
      </c>
    </row>
    <row r="1228" spans="1:17">
      <c r="A1228" s="57">
        <v>1269</v>
      </c>
      <c r="B1228" s="56" t="s">
        <v>3098</v>
      </c>
      <c r="C1228" s="56" t="s">
        <v>3134</v>
      </c>
      <c r="D1228" s="56" t="s">
        <v>2551</v>
      </c>
      <c r="E1228" s="58"/>
      <c r="F1228" s="58"/>
      <c r="G1228" s="58"/>
      <c r="H1228" s="58"/>
      <c r="I1228" s="58">
        <v>0</v>
      </c>
      <c r="J1228" s="58">
        <v>0</v>
      </c>
      <c r="K1228" s="58">
        <v>0</v>
      </c>
      <c r="L1228" s="58">
        <v>0</v>
      </c>
      <c r="M1228" s="58">
        <v>0</v>
      </c>
      <c r="N1228" s="58">
        <v>0</v>
      </c>
      <c r="O1228" s="56" t="s">
        <v>2552</v>
      </c>
      <c r="Q1228" s="56" t="s">
        <v>2551</v>
      </c>
    </row>
    <row r="1229" spans="1:17">
      <c r="A1229" s="57">
        <v>1270</v>
      </c>
      <c r="B1229" s="56" t="s">
        <v>3098</v>
      </c>
      <c r="C1229" s="56" t="s">
        <v>3134</v>
      </c>
      <c r="D1229" s="56" t="s">
        <v>2553</v>
      </c>
      <c r="E1229" s="58"/>
      <c r="F1229" s="58"/>
      <c r="G1229" s="58"/>
      <c r="H1229" s="58"/>
      <c r="I1229" s="58">
        <v>0</v>
      </c>
      <c r="J1229" s="58">
        <v>0</v>
      </c>
      <c r="K1229" s="58">
        <v>0</v>
      </c>
      <c r="L1229" s="58">
        <v>0</v>
      </c>
      <c r="M1229" s="58">
        <v>0</v>
      </c>
      <c r="N1229" s="58">
        <v>0</v>
      </c>
      <c r="O1229" s="56" t="s">
        <v>2554</v>
      </c>
      <c r="Q1229" s="56" t="s">
        <v>2553</v>
      </c>
    </row>
    <row r="1230" spans="1:17">
      <c r="A1230" s="57">
        <v>1271</v>
      </c>
      <c r="B1230" s="56" t="s">
        <v>3098</v>
      </c>
      <c r="C1230" s="56" t="s">
        <v>3134</v>
      </c>
      <c r="D1230" s="56" t="s">
        <v>2555</v>
      </c>
      <c r="E1230" s="58"/>
      <c r="F1230" s="58"/>
      <c r="G1230" s="58"/>
      <c r="H1230" s="58"/>
      <c r="I1230" s="58">
        <v>0</v>
      </c>
      <c r="J1230" s="58">
        <v>0</v>
      </c>
      <c r="K1230" s="58">
        <v>0</v>
      </c>
      <c r="L1230" s="58">
        <v>0</v>
      </c>
      <c r="M1230" s="58">
        <v>0</v>
      </c>
      <c r="N1230" s="58">
        <v>0</v>
      </c>
      <c r="O1230" s="56" t="s">
        <v>2556</v>
      </c>
      <c r="Q1230" s="56" t="s">
        <v>2555</v>
      </c>
    </row>
    <row r="1231" spans="1:17">
      <c r="A1231" s="57">
        <v>1272</v>
      </c>
      <c r="B1231" s="56" t="s">
        <v>3098</v>
      </c>
      <c r="C1231" s="56" t="s">
        <v>3134</v>
      </c>
      <c r="D1231" s="56" t="s">
        <v>2557</v>
      </c>
      <c r="E1231" s="58"/>
      <c r="F1231" s="58"/>
      <c r="G1231" s="58"/>
      <c r="H1231" s="58"/>
      <c r="I1231" s="58">
        <v>0</v>
      </c>
      <c r="J1231" s="58">
        <v>0</v>
      </c>
      <c r="K1231" s="58">
        <v>0</v>
      </c>
      <c r="L1231" s="58">
        <v>0</v>
      </c>
      <c r="M1231" s="58">
        <v>0</v>
      </c>
      <c r="N1231" s="58">
        <v>0</v>
      </c>
      <c r="O1231" s="56" t="s">
        <v>2558</v>
      </c>
      <c r="Q1231" s="56" t="s">
        <v>2557</v>
      </c>
    </row>
    <row r="1232" spans="1:17">
      <c r="A1232" s="57">
        <v>1273</v>
      </c>
      <c r="B1232" s="56" t="s">
        <v>3098</v>
      </c>
      <c r="C1232" s="56" t="s">
        <v>3134</v>
      </c>
      <c r="D1232" s="56" t="s">
        <v>2559</v>
      </c>
      <c r="E1232" s="58"/>
      <c r="F1232" s="58"/>
      <c r="G1232" s="58"/>
      <c r="H1232" s="58"/>
      <c r="I1232" s="58">
        <v>0</v>
      </c>
      <c r="J1232" s="58">
        <v>0</v>
      </c>
      <c r="K1232" s="58">
        <v>0</v>
      </c>
      <c r="L1232" s="58">
        <v>0</v>
      </c>
      <c r="M1232" s="58">
        <v>0</v>
      </c>
      <c r="N1232" s="58">
        <v>0</v>
      </c>
      <c r="O1232" s="56" t="s">
        <v>2560</v>
      </c>
      <c r="Q1232" s="56" t="s">
        <v>2559</v>
      </c>
    </row>
    <row r="1233" spans="1:17">
      <c r="A1233" s="57">
        <v>1274</v>
      </c>
      <c r="B1233" s="56" t="s">
        <v>3098</v>
      </c>
      <c r="C1233" s="56" t="s">
        <v>3134</v>
      </c>
      <c r="D1233" s="56" t="s">
        <v>2561</v>
      </c>
      <c r="E1233" s="58"/>
      <c r="F1233" s="58"/>
      <c r="G1233" s="58"/>
      <c r="H1233" s="58"/>
      <c r="I1233" s="58">
        <v>0</v>
      </c>
      <c r="J1233" s="58">
        <v>0</v>
      </c>
      <c r="K1233" s="58">
        <v>0</v>
      </c>
      <c r="L1233" s="58">
        <v>0</v>
      </c>
      <c r="M1233" s="58">
        <v>0</v>
      </c>
      <c r="N1233" s="58">
        <v>0</v>
      </c>
      <c r="O1233" s="56" t="s">
        <v>2562</v>
      </c>
      <c r="Q1233" s="56" t="s">
        <v>2561</v>
      </c>
    </row>
    <row r="1234" spans="1:17">
      <c r="A1234" s="57">
        <v>1275</v>
      </c>
      <c r="B1234" s="56" t="s">
        <v>3098</v>
      </c>
      <c r="C1234" s="56" t="s">
        <v>3134</v>
      </c>
      <c r="D1234" s="56" t="s">
        <v>2563</v>
      </c>
      <c r="E1234" s="58"/>
      <c r="F1234" s="58"/>
      <c r="G1234" s="58"/>
      <c r="H1234" s="58"/>
      <c r="I1234" s="58">
        <v>0</v>
      </c>
      <c r="J1234" s="58">
        <v>0</v>
      </c>
      <c r="K1234" s="58">
        <v>0</v>
      </c>
      <c r="L1234" s="58">
        <v>0</v>
      </c>
      <c r="M1234" s="58">
        <v>0</v>
      </c>
      <c r="N1234" s="58">
        <v>0</v>
      </c>
      <c r="O1234" s="56" t="s">
        <v>2564</v>
      </c>
      <c r="Q1234" s="56" t="s">
        <v>2563</v>
      </c>
    </row>
    <row r="1235" spans="1:17">
      <c r="A1235" s="57">
        <v>1276</v>
      </c>
      <c r="B1235" s="56" t="s">
        <v>3098</v>
      </c>
      <c r="C1235" s="56" t="s">
        <v>3134</v>
      </c>
      <c r="D1235" s="56" t="s">
        <v>2565</v>
      </c>
      <c r="E1235" s="58"/>
      <c r="F1235" s="58"/>
      <c r="G1235" s="58"/>
      <c r="H1235" s="58"/>
      <c r="I1235" s="58">
        <v>0</v>
      </c>
      <c r="J1235" s="58">
        <v>0</v>
      </c>
      <c r="K1235" s="58">
        <v>0</v>
      </c>
      <c r="L1235" s="58">
        <v>0</v>
      </c>
      <c r="M1235" s="58">
        <v>0</v>
      </c>
      <c r="N1235" s="58">
        <v>0</v>
      </c>
      <c r="O1235" s="56" t="s">
        <v>2566</v>
      </c>
      <c r="Q1235" s="56" t="s">
        <v>2565</v>
      </c>
    </row>
    <row r="1236" spans="1:17">
      <c r="A1236" s="57">
        <v>1277</v>
      </c>
      <c r="B1236" s="56" t="s">
        <v>3098</v>
      </c>
      <c r="C1236" s="56" t="s">
        <v>3134</v>
      </c>
      <c r="D1236" s="56" t="s">
        <v>2567</v>
      </c>
      <c r="E1236" s="58"/>
      <c r="F1236" s="58"/>
      <c r="G1236" s="58"/>
      <c r="H1236" s="58"/>
      <c r="I1236" s="58">
        <v>0</v>
      </c>
      <c r="J1236" s="58">
        <v>0</v>
      </c>
      <c r="K1236" s="58">
        <v>0</v>
      </c>
      <c r="L1236" s="58">
        <v>0</v>
      </c>
      <c r="M1236" s="58">
        <v>0</v>
      </c>
      <c r="N1236" s="58">
        <v>0</v>
      </c>
      <c r="O1236" s="56" t="s">
        <v>2568</v>
      </c>
      <c r="Q1236" s="56" t="s">
        <v>2567</v>
      </c>
    </row>
    <row r="1237" spans="1:17">
      <c r="A1237" s="57">
        <v>1278</v>
      </c>
      <c r="B1237" s="56" t="s">
        <v>3098</v>
      </c>
      <c r="C1237" s="56" t="s">
        <v>3134</v>
      </c>
      <c r="D1237" s="56" t="s">
        <v>2569</v>
      </c>
      <c r="E1237" s="58"/>
      <c r="F1237" s="58"/>
      <c r="G1237" s="58"/>
      <c r="H1237" s="58"/>
      <c r="I1237" s="58">
        <v>0</v>
      </c>
      <c r="J1237" s="58">
        <v>0</v>
      </c>
      <c r="K1237" s="58">
        <v>0</v>
      </c>
      <c r="L1237" s="58">
        <v>0</v>
      </c>
      <c r="M1237" s="58">
        <v>0</v>
      </c>
      <c r="N1237" s="58">
        <v>0</v>
      </c>
      <c r="O1237" s="56" t="s">
        <v>2570</v>
      </c>
      <c r="Q1237" s="56" t="s">
        <v>2569</v>
      </c>
    </row>
    <row r="1238" spans="1:17">
      <c r="A1238" s="57">
        <v>1279</v>
      </c>
      <c r="B1238" s="56" t="s">
        <v>3098</v>
      </c>
      <c r="C1238" s="56" t="s">
        <v>3134</v>
      </c>
      <c r="D1238" s="56" t="s">
        <v>2571</v>
      </c>
      <c r="E1238" s="58"/>
      <c r="F1238" s="58"/>
      <c r="G1238" s="58"/>
      <c r="H1238" s="58"/>
      <c r="I1238" s="58">
        <v>0</v>
      </c>
      <c r="J1238" s="58">
        <v>0</v>
      </c>
      <c r="K1238" s="58">
        <v>0</v>
      </c>
      <c r="L1238" s="58">
        <v>0</v>
      </c>
      <c r="M1238" s="58">
        <v>0</v>
      </c>
      <c r="N1238" s="58">
        <v>0</v>
      </c>
      <c r="O1238" s="56" t="s">
        <v>2572</v>
      </c>
      <c r="Q1238" s="56" t="s">
        <v>2571</v>
      </c>
    </row>
    <row r="1239" spans="1:17">
      <c r="A1239" s="57">
        <v>1280</v>
      </c>
      <c r="B1239" s="56" t="s">
        <v>3098</v>
      </c>
      <c r="C1239" s="56" t="s">
        <v>3134</v>
      </c>
      <c r="D1239" s="56" t="s">
        <v>2573</v>
      </c>
      <c r="E1239" s="58"/>
      <c r="F1239" s="58"/>
      <c r="G1239" s="58"/>
      <c r="H1239" s="58"/>
      <c r="I1239" s="58">
        <v>0</v>
      </c>
      <c r="J1239" s="58">
        <v>0</v>
      </c>
      <c r="K1239" s="58">
        <v>0</v>
      </c>
      <c r="L1239" s="58">
        <v>0</v>
      </c>
      <c r="M1239" s="58">
        <v>0</v>
      </c>
      <c r="N1239" s="58">
        <v>0</v>
      </c>
      <c r="O1239" s="56" t="s">
        <v>2574</v>
      </c>
      <c r="Q1239" s="56" t="s">
        <v>2573</v>
      </c>
    </row>
    <row r="1240" spans="1:17">
      <c r="A1240" s="57">
        <v>1281</v>
      </c>
      <c r="B1240" s="56" t="s">
        <v>3098</v>
      </c>
      <c r="C1240" s="56" t="s">
        <v>3134</v>
      </c>
      <c r="D1240" s="56" t="s">
        <v>2575</v>
      </c>
      <c r="E1240" s="58"/>
      <c r="F1240" s="58"/>
      <c r="G1240" s="58"/>
      <c r="H1240" s="58"/>
      <c r="I1240" s="58">
        <v>0</v>
      </c>
      <c r="J1240" s="58">
        <v>0</v>
      </c>
      <c r="K1240" s="58">
        <v>0</v>
      </c>
      <c r="L1240" s="58">
        <v>0</v>
      </c>
      <c r="M1240" s="58">
        <v>0</v>
      </c>
      <c r="N1240" s="58">
        <v>0</v>
      </c>
      <c r="O1240" s="56" t="s">
        <v>2576</v>
      </c>
      <c r="Q1240" s="56" t="s">
        <v>2575</v>
      </c>
    </row>
    <row r="1241" spans="1:17">
      <c r="A1241" s="57">
        <v>1282</v>
      </c>
      <c r="B1241" s="56" t="s">
        <v>3098</v>
      </c>
      <c r="C1241" s="56" t="s">
        <v>3134</v>
      </c>
      <c r="D1241" s="56" t="s">
        <v>2577</v>
      </c>
      <c r="E1241" s="58"/>
      <c r="F1241" s="58"/>
      <c r="G1241" s="58"/>
      <c r="H1241" s="58"/>
      <c r="I1241" s="58">
        <v>0</v>
      </c>
      <c r="J1241" s="58">
        <v>0</v>
      </c>
      <c r="K1241" s="58">
        <v>0</v>
      </c>
      <c r="L1241" s="58">
        <v>0</v>
      </c>
      <c r="M1241" s="58">
        <v>0</v>
      </c>
      <c r="N1241" s="58">
        <v>0</v>
      </c>
      <c r="O1241" s="56" t="s">
        <v>2578</v>
      </c>
      <c r="Q1241" s="56" t="s">
        <v>2577</v>
      </c>
    </row>
    <row r="1242" spans="1:17">
      <c r="A1242" s="57">
        <v>1283</v>
      </c>
      <c r="B1242" s="56" t="s">
        <v>3098</v>
      </c>
      <c r="C1242" s="56" t="s">
        <v>3134</v>
      </c>
      <c r="D1242" s="56" t="s">
        <v>2579</v>
      </c>
      <c r="E1242" s="58"/>
      <c r="F1242" s="58"/>
      <c r="G1242" s="58"/>
      <c r="H1242" s="58"/>
      <c r="I1242" s="58">
        <v>0</v>
      </c>
      <c r="J1242" s="58">
        <v>0</v>
      </c>
      <c r="K1242" s="58">
        <v>0</v>
      </c>
      <c r="L1242" s="58">
        <v>0</v>
      </c>
      <c r="M1242" s="58">
        <v>0</v>
      </c>
      <c r="N1242" s="58">
        <v>0</v>
      </c>
      <c r="O1242" s="56" t="s">
        <v>2580</v>
      </c>
      <c r="Q1242" s="56" t="s">
        <v>2579</v>
      </c>
    </row>
    <row r="1243" spans="1:17">
      <c r="A1243" s="57">
        <v>1284</v>
      </c>
      <c r="B1243" s="56" t="s">
        <v>3098</v>
      </c>
      <c r="C1243" s="56" t="s">
        <v>3134</v>
      </c>
      <c r="D1243" s="56" t="s">
        <v>2581</v>
      </c>
      <c r="E1243" s="58"/>
      <c r="F1243" s="58"/>
      <c r="G1243" s="58"/>
      <c r="H1243" s="58"/>
      <c r="I1243" s="58">
        <v>0</v>
      </c>
      <c r="J1243" s="58">
        <v>0</v>
      </c>
      <c r="K1243" s="58">
        <v>0</v>
      </c>
      <c r="L1243" s="58">
        <v>0</v>
      </c>
      <c r="M1243" s="58">
        <v>0</v>
      </c>
      <c r="N1243" s="58">
        <v>0</v>
      </c>
      <c r="O1243" s="56" t="s">
        <v>2582</v>
      </c>
      <c r="Q1243" s="56" t="s">
        <v>2581</v>
      </c>
    </row>
    <row r="1244" spans="1:17">
      <c r="A1244" s="57">
        <v>1285</v>
      </c>
      <c r="B1244" s="56" t="s">
        <v>3098</v>
      </c>
      <c r="C1244" s="56" t="s">
        <v>3134</v>
      </c>
      <c r="D1244" s="56" t="s">
        <v>2583</v>
      </c>
      <c r="E1244" s="58"/>
      <c r="F1244" s="58"/>
      <c r="G1244" s="58"/>
      <c r="H1244" s="58"/>
      <c r="I1244" s="58">
        <v>0</v>
      </c>
      <c r="J1244" s="58">
        <v>0</v>
      </c>
      <c r="K1244" s="58">
        <v>0</v>
      </c>
      <c r="L1244" s="58">
        <v>0</v>
      </c>
      <c r="M1244" s="58">
        <v>0</v>
      </c>
      <c r="N1244" s="58">
        <v>0</v>
      </c>
      <c r="O1244" s="56" t="s">
        <v>2584</v>
      </c>
      <c r="Q1244" s="56" t="s">
        <v>2583</v>
      </c>
    </row>
    <row r="1245" spans="1:17">
      <c r="A1245" s="57">
        <v>1286</v>
      </c>
      <c r="B1245" s="56" t="s">
        <v>3098</v>
      </c>
      <c r="C1245" s="56" t="s">
        <v>3134</v>
      </c>
      <c r="D1245" s="56" t="s">
        <v>2585</v>
      </c>
      <c r="E1245" s="58"/>
      <c r="F1245" s="58"/>
      <c r="G1245" s="58"/>
      <c r="H1245" s="58"/>
      <c r="I1245" s="58">
        <v>0</v>
      </c>
      <c r="J1245" s="58">
        <v>0</v>
      </c>
      <c r="K1245" s="58">
        <v>0</v>
      </c>
      <c r="L1245" s="58">
        <v>0</v>
      </c>
      <c r="M1245" s="58">
        <v>0</v>
      </c>
      <c r="N1245" s="58">
        <v>0</v>
      </c>
      <c r="O1245" s="56" t="s">
        <v>2586</v>
      </c>
      <c r="Q1245" s="56" t="s">
        <v>2585</v>
      </c>
    </row>
    <row r="1246" spans="1:17">
      <c r="A1246" s="57">
        <v>1287</v>
      </c>
      <c r="B1246" s="56" t="s">
        <v>3098</v>
      </c>
      <c r="C1246" s="56" t="s">
        <v>3134</v>
      </c>
      <c r="D1246" s="56" t="s">
        <v>2587</v>
      </c>
      <c r="E1246" s="58"/>
      <c r="F1246" s="58"/>
      <c r="G1246" s="58"/>
      <c r="H1246" s="58"/>
      <c r="I1246" s="58">
        <v>0</v>
      </c>
      <c r="J1246" s="58">
        <v>0</v>
      </c>
      <c r="K1246" s="58">
        <v>0</v>
      </c>
      <c r="L1246" s="58">
        <v>0</v>
      </c>
      <c r="M1246" s="58">
        <v>0</v>
      </c>
      <c r="N1246" s="58">
        <v>0</v>
      </c>
      <c r="O1246" s="56" t="s">
        <v>2588</v>
      </c>
      <c r="Q1246" s="56" t="s">
        <v>2587</v>
      </c>
    </row>
    <row r="1247" spans="1:17">
      <c r="A1247" s="57">
        <v>1288</v>
      </c>
      <c r="B1247" s="56" t="s">
        <v>3098</v>
      </c>
      <c r="C1247" s="56" t="s">
        <v>3134</v>
      </c>
      <c r="D1247" s="56" t="s">
        <v>2589</v>
      </c>
      <c r="E1247" s="58"/>
      <c r="F1247" s="58"/>
      <c r="G1247" s="58"/>
      <c r="H1247" s="58"/>
      <c r="I1247" s="58">
        <v>0</v>
      </c>
      <c r="J1247" s="58">
        <v>0</v>
      </c>
      <c r="K1247" s="58">
        <v>0</v>
      </c>
      <c r="L1247" s="58">
        <v>0</v>
      </c>
      <c r="M1247" s="58">
        <v>0</v>
      </c>
      <c r="N1247" s="58">
        <v>0</v>
      </c>
      <c r="O1247" s="56" t="s">
        <v>2590</v>
      </c>
      <c r="Q1247" s="56" t="s">
        <v>2589</v>
      </c>
    </row>
    <row r="1248" spans="1:17">
      <c r="A1248" s="57">
        <v>1289</v>
      </c>
      <c r="B1248" s="56" t="s">
        <v>3098</v>
      </c>
      <c r="C1248" s="56" t="s">
        <v>3134</v>
      </c>
      <c r="D1248" s="56" t="s">
        <v>2591</v>
      </c>
      <c r="E1248" s="58"/>
      <c r="F1248" s="58"/>
      <c r="G1248" s="58"/>
      <c r="H1248" s="58"/>
      <c r="I1248" s="58">
        <v>0</v>
      </c>
      <c r="J1248" s="58">
        <v>0</v>
      </c>
      <c r="K1248" s="58">
        <v>0</v>
      </c>
      <c r="L1248" s="58">
        <v>0</v>
      </c>
      <c r="M1248" s="58">
        <v>0</v>
      </c>
      <c r="N1248" s="58">
        <v>0</v>
      </c>
      <c r="O1248" s="56" t="s">
        <v>2592</v>
      </c>
      <c r="Q1248" s="56" t="s">
        <v>2591</v>
      </c>
    </row>
    <row r="1249" spans="1:17">
      <c r="A1249" s="57">
        <v>1290</v>
      </c>
      <c r="B1249" s="56" t="s">
        <v>3098</v>
      </c>
      <c r="C1249" s="56" t="s">
        <v>3134</v>
      </c>
      <c r="D1249" s="56" t="s">
        <v>2593</v>
      </c>
      <c r="E1249" s="58"/>
      <c r="F1249" s="58"/>
      <c r="G1249" s="58"/>
      <c r="H1249" s="58"/>
      <c r="I1249" s="58">
        <v>0</v>
      </c>
      <c r="J1249" s="58">
        <v>0</v>
      </c>
      <c r="K1249" s="58">
        <v>0</v>
      </c>
      <c r="L1249" s="58">
        <v>0</v>
      </c>
      <c r="M1249" s="58">
        <v>0</v>
      </c>
      <c r="N1249" s="58">
        <v>0</v>
      </c>
      <c r="O1249" s="56" t="s">
        <v>2594</v>
      </c>
      <c r="Q1249" s="56" t="s">
        <v>2593</v>
      </c>
    </row>
    <row r="1250" spans="1:17">
      <c r="A1250" s="57">
        <v>1291</v>
      </c>
      <c r="B1250" s="56" t="s">
        <v>3098</v>
      </c>
      <c r="C1250" s="56" t="s">
        <v>3134</v>
      </c>
      <c r="D1250" s="56" t="s">
        <v>2595</v>
      </c>
      <c r="E1250" s="58"/>
      <c r="F1250" s="58"/>
      <c r="G1250" s="58"/>
      <c r="H1250" s="58"/>
      <c r="I1250" s="58">
        <v>0</v>
      </c>
      <c r="J1250" s="58">
        <v>0</v>
      </c>
      <c r="K1250" s="58">
        <v>0</v>
      </c>
      <c r="L1250" s="58">
        <v>0</v>
      </c>
      <c r="M1250" s="58">
        <v>0</v>
      </c>
      <c r="N1250" s="58">
        <v>0</v>
      </c>
      <c r="O1250" s="56" t="s">
        <v>2596</v>
      </c>
      <c r="Q1250" s="56" t="s">
        <v>2595</v>
      </c>
    </row>
    <row r="1251" spans="1:17">
      <c r="A1251" s="57">
        <v>1292</v>
      </c>
      <c r="B1251" s="56" t="s">
        <v>3098</v>
      </c>
      <c r="C1251" s="56" t="s">
        <v>3134</v>
      </c>
      <c r="D1251" s="56" t="s">
        <v>2597</v>
      </c>
      <c r="E1251" s="58"/>
      <c r="F1251" s="58"/>
      <c r="G1251" s="58"/>
      <c r="H1251" s="58"/>
      <c r="I1251" s="58">
        <v>0</v>
      </c>
      <c r="J1251" s="58">
        <v>0</v>
      </c>
      <c r="K1251" s="58">
        <v>0</v>
      </c>
      <c r="L1251" s="58">
        <v>0</v>
      </c>
      <c r="M1251" s="58">
        <v>0</v>
      </c>
      <c r="N1251" s="58">
        <v>0</v>
      </c>
      <c r="O1251" s="56" t="s">
        <v>2598</v>
      </c>
      <c r="Q1251" s="56" t="s">
        <v>2597</v>
      </c>
    </row>
    <row r="1252" spans="1:17">
      <c r="A1252" s="57">
        <v>1293</v>
      </c>
      <c r="B1252" s="56" t="s">
        <v>3098</v>
      </c>
      <c r="C1252" s="56" t="s">
        <v>3134</v>
      </c>
      <c r="D1252" s="56" t="s">
        <v>2599</v>
      </c>
      <c r="E1252" s="58"/>
      <c r="F1252" s="58"/>
      <c r="G1252" s="58"/>
      <c r="H1252" s="58"/>
      <c r="I1252" s="58">
        <v>0</v>
      </c>
      <c r="J1252" s="58">
        <v>0</v>
      </c>
      <c r="K1252" s="58">
        <v>0</v>
      </c>
      <c r="L1252" s="58">
        <v>0</v>
      </c>
      <c r="M1252" s="58">
        <v>0</v>
      </c>
      <c r="N1252" s="58">
        <v>0</v>
      </c>
      <c r="O1252" s="56" t="s">
        <v>2600</v>
      </c>
      <c r="Q1252" s="56" t="s">
        <v>2599</v>
      </c>
    </row>
    <row r="1253" spans="1:17">
      <c r="A1253" s="57">
        <v>1294</v>
      </c>
      <c r="B1253" s="56" t="s">
        <v>3098</v>
      </c>
      <c r="C1253" s="56" t="s">
        <v>3134</v>
      </c>
      <c r="D1253" s="56" t="s">
        <v>2601</v>
      </c>
      <c r="E1253" s="58"/>
      <c r="F1253" s="58"/>
      <c r="G1253" s="58"/>
      <c r="H1253" s="58"/>
      <c r="I1253" s="58">
        <v>0</v>
      </c>
      <c r="J1253" s="58">
        <v>0</v>
      </c>
      <c r="K1253" s="58">
        <v>0</v>
      </c>
      <c r="L1253" s="58">
        <v>0</v>
      </c>
      <c r="M1253" s="58">
        <v>0</v>
      </c>
      <c r="N1253" s="58">
        <v>0</v>
      </c>
      <c r="O1253" s="56" t="s">
        <v>2602</v>
      </c>
      <c r="Q1253" s="56" t="s">
        <v>2601</v>
      </c>
    </row>
    <row r="1254" spans="1:17">
      <c r="A1254" s="57">
        <v>1295</v>
      </c>
      <c r="B1254" s="56" t="s">
        <v>3098</v>
      </c>
      <c r="C1254" s="56" t="s">
        <v>3134</v>
      </c>
      <c r="D1254" s="56" t="s">
        <v>2603</v>
      </c>
      <c r="E1254" s="58"/>
      <c r="F1254" s="58"/>
      <c r="G1254" s="58"/>
      <c r="H1254" s="58"/>
      <c r="I1254" s="58">
        <v>0</v>
      </c>
      <c r="J1254" s="58">
        <v>0</v>
      </c>
      <c r="K1254" s="58">
        <v>0</v>
      </c>
      <c r="L1254" s="58">
        <v>0</v>
      </c>
      <c r="M1254" s="58">
        <v>0</v>
      </c>
      <c r="N1254" s="58">
        <v>0</v>
      </c>
      <c r="O1254" s="56" t="s">
        <v>2604</v>
      </c>
      <c r="Q1254" s="56" t="s">
        <v>2603</v>
      </c>
    </row>
    <row r="1255" spans="1:17">
      <c r="A1255" s="57">
        <v>1296</v>
      </c>
      <c r="B1255" s="56" t="s">
        <v>3098</v>
      </c>
      <c r="C1255" s="56" t="s">
        <v>3134</v>
      </c>
      <c r="D1255" s="56" t="s">
        <v>2605</v>
      </c>
      <c r="E1255" s="58"/>
      <c r="F1255" s="58"/>
      <c r="G1255" s="58"/>
      <c r="H1255" s="58"/>
      <c r="I1255" s="58">
        <v>0</v>
      </c>
      <c r="J1255" s="58">
        <v>0</v>
      </c>
      <c r="K1255" s="58">
        <v>0</v>
      </c>
      <c r="L1255" s="58">
        <v>0</v>
      </c>
      <c r="M1255" s="58">
        <v>0</v>
      </c>
      <c r="N1255" s="58">
        <v>0</v>
      </c>
      <c r="O1255" s="56" t="s">
        <v>2606</v>
      </c>
      <c r="Q1255" s="56" t="s">
        <v>2605</v>
      </c>
    </row>
    <row r="1256" spans="1:17">
      <c r="A1256" s="57">
        <v>1297</v>
      </c>
      <c r="B1256" s="56" t="s">
        <v>3098</v>
      </c>
      <c r="C1256" s="56" t="s">
        <v>3134</v>
      </c>
      <c r="D1256" s="56" t="s">
        <v>2607</v>
      </c>
      <c r="E1256" s="58"/>
      <c r="F1256" s="58"/>
      <c r="G1256" s="58"/>
      <c r="H1256" s="58"/>
      <c r="I1256" s="58">
        <v>0</v>
      </c>
      <c r="J1256" s="58">
        <v>0</v>
      </c>
      <c r="K1256" s="58">
        <v>0</v>
      </c>
      <c r="L1256" s="58">
        <v>0</v>
      </c>
      <c r="M1256" s="58">
        <v>0</v>
      </c>
      <c r="N1256" s="58">
        <v>0</v>
      </c>
      <c r="O1256" s="56" t="s">
        <v>2608</v>
      </c>
      <c r="Q1256" s="56" t="s">
        <v>2607</v>
      </c>
    </row>
    <row r="1257" spans="1:17">
      <c r="A1257" s="57">
        <v>1298</v>
      </c>
      <c r="B1257" s="56" t="s">
        <v>3098</v>
      </c>
      <c r="C1257" s="56" t="s">
        <v>3134</v>
      </c>
      <c r="D1257" s="56" t="s">
        <v>2609</v>
      </c>
      <c r="E1257" s="58"/>
      <c r="F1257" s="58"/>
      <c r="G1257" s="58"/>
      <c r="H1257" s="58"/>
      <c r="I1257" s="58">
        <v>0</v>
      </c>
      <c r="J1257" s="58">
        <v>0</v>
      </c>
      <c r="K1257" s="58">
        <v>0</v>
      </c>
      <c r="L1257" s="58">
        <v>0</v>
      </c>
      <c r="M1257" s="58">
        <v>0</v>
      </c>
      <c r="N1257" s="58">
        <v>0</v>
      </c>
      <c r="O1257" s="56" t="s">
        <v>2610</v>
      </c>
      <c r="Q1257" s="56" t="s">
        <v>2609</v>
      </c>
    </row>
    <row r="1258" spans="1:17">
      <c r="A1258" s="57">
        <v>1299</v>
      </c>
      <c r="B1258" s="56" t="s">
        <v>3098</v>
      </c>
      <c r="C1258" s="56" t="s">
        <v>3134</v>
      </c>
      <c r="D1258" s="56" t="s">
        <v>2611</v>
      </c>
      <c r="E1258" s="58"/>
      <c r="F1258" s="58"/>
      <c r="G1258" s="58"/>
      <c r="H1258" s="58"/>
      <c r="I1258" s="58">
        <v>0</v>
      </c>
      <c r="J1258" s="58">
        <v>0</v>
      </c>
      <c r="K1258" s="58">
        <v>0</v>
      </c>
      <c r="L1258" s="58">
        <v>0</v>
      </c>
      <c r="M1258" s="58">
        <v>0</v>
      </c>
      <c r="N1258" s="58">
        <v>0</v>
      </c>
      <c r="O1258" s="56" t="s">
        <v>2612</v>
      </c>
      <c r="Q1258" s="56" t="s">
        <v>2611</v>
      </c>
    </row>
    <row r="1259" spans="1:17">
      <c r="A1259" s="57">
        <v>1300</v>
      </c>
      <c r="B1259" s="56" t="s">
        <v>3098</v>
      </c>
      <c r="C1259" s="56" t="s">
        <v>3134</v>
      </c>
      <c r="D1259" s="56" t="s">
        <v>2613</v>
      </c>
      <c r="E1259" s="58"/>
      <c r="F1259" s="58"/>
      <c r="G1259" s="58"/>
      <c r="H1259" s="58"/>
      <c r="I1259" s="58">
        <v>0</v>
      </c>
      <c r="J1259" s="58">
        <v>0</v>
      </c>
      <c r="K1259" s="58">
        <v>0</v>
      </c>
      <c r="L1259" s="58">
        <v>0</v>
      </c>
      <c r="M1259" s="58">
        <v>0</v>
      </c>
      <c r="N1259" s="58">
        <v>0</v>
      </c>
      <c r="O1259" s="56" t="s">
        <v>2614</v>
      </c>
      <c r="Q1259" s="56" t="s">
        <v>2613</v>
      </c>
    </row>
    <row r="1260" spans="1:17">
      <c r="A1260" s="57">
        <v>1301</v>
      </c>
      <c r="B1260" s="56" t="s">
        <v>3098</v>
      </c>
      <c r="C1260" s="56" t="s">
        <v>3134</v>
      </c>
      <c r="D1260" s="56" t="s">
        <v>2615</v>
      </c>
      <c r="E1260" s="58"/>
      <c r="F1260" s="58"/>
      <c r="G1260" s="58"/>
      <c r="H1260" s="58"/>
      <c r="I1260" s="58">
        <v>0</v>
      </c>
      <c r="J1260" s="58">
        <v>0</v>
      </c>
      <c r="K1260" s="58">
        <v>0</v>
      </c>
      <c r="L1260" s="58">
        <v>0</v>
      </c>
      <c r="M1260" s="58">
        <v>0</v>
      </c>
      <c r="N1260" s="58">
        <v>0</v>
      </c>
      <c r="O1260" s="56" t="s">
        <v>2616</v>
      </c>
      <c r="Q1260" s="56" t="s">
        <v>2615</v>
      </c>
    </row>
    <row r="1261" spans="1:17">
      <c r="A1261" s="57">
        <v>1302</v>
      </c>
      <c r="B1261" s="56" t="s">
        <v>3098</v>
      </c>
      <c r="C1261" s="56" t="s">
        <v>3134</v>
      </c>
      <c r="D1261" s="56" t="s">
        <v>2617</v>
      </c>
      <c r="E1261" s="58"/>
      <c r="F1261" s="58"/>
      <c r="G1261" s="58"/>
      <c r="H1261" s="58"/>
      <c r="I1261" s="58">
        <v>0</v>
      </c>
      <c r="J1261" s="58">
        <v>0</v>
      </c>
      <c r="K1261" s="58">
        <v>0</v>
      </c>
      <c r="L1261" s="58">
        <v>0</v>
      </c>
      <c r="M1261" s="58">
        <v>0</v>
      </c>
      <c r="N1261" s="58">
        <v>0</v>
      </c>
      <c r="O1261" s="56" t="s">
        <v>2618</v>
      </c>
      <c r="Q1261" s="56" t="s">
        <v>2617</v>
      </c>
    </row>
    <row r="1262" spans="1:17">
      <c r="A1262" s="57">
        <v>1303</v>
      </c>
      <c r="B1262" s="56" t="s">
        <v>3098</v>
      </c>
      <c r="C1262" s="56" t="s">
        <v>3134</v>
      </c>
      <c r="D1262" s="56" t="s">
        <v>2619</v>
      </c>
      <c r="E1262" s="58"/>
      <c r="F1262" s="58"/>
      <c r="G1262" s="58"/>
      <c r="H1262" s="58"/>
      <c r="I1262" s="58">
        <v>0</v>
      </c>
      <c r="J1262" s="58">
        <v>0</v>
      </c>
      <c r="K1262" s="58">
        <v>0</v>
      </c>
      <c r="L1262" s="58">
        <v>0</v>
      </c>
      <c r="M1262" s="58">
        <v>0</v>
      </c>
      <c r="N1262" s="58">
        <v>0</v>
      </c>
      <c r="O1262" s="56" t="s">
        <v>2620</v>
      </c>
      <c r="Q1262" s="56" t="s">
        <v>2619</v>
      </c>
    </row>
    <row r="1263" spans="1:17">
      <c r="A1263" s="57">
        <v>1304</v>
      </c>
      <c r="B1263" s="56" t="s">
        <v>3098</v>
      </c>
      <c r="C1263" s="56" t="s">
        <v>3134</v>
      </c>
      <c r="D1263" s="56" t="s">
        <v>2621</v>
      </c>
      <c r="E1263" s="58"/>
      <c r="F1263" s="58"/>
      <c r="G1263" s="58"/>
      <c r="H1263" s="58"/>
      <c r="I1263" s="58">
        <v>0</v>
      </c>
      <c r="J1263" s="58">
        <v>0</v>
      </c>
      <c r="K1263" s="58">
        <v>0</v>
      </c>
      <c r="L1263" s="58">
        <v>0</v>
      </c>
      <c r="M1263" s="58">
        <v>0</v>
      </c>
      <c r="N1263" s="58">
        <v>0</v>
      </c>
      <c r="O1263" s="56" t="s">
        <v>2622</v>
      </c>
      <c r="Q1263" s="56" t="s">
        <v>2621</v>
      </c>
    </row>
    <row r="1264" spans="1:17">
      <c r="A1264" s="57">
        <v>1305</v>
      </c>
      <c r="B1264" s="56" t="s">
        <v>3098</v>
      </c>
      <c r="C1264" s="56" t="s">
        <v>3134</v>
      </c>
      <c r="D1264" s="56" t="s">
        <v>2623</v>
      </c>
      <c r="E1264" s="58"/>
      <c r="F1264" s="58"/>
      <c r="G1264" s="58"/>
      <c r="H1264" s="58"/>
      <c r="I1264" s="58">
        <v>0</v>
      </c>
      <c r="J1264" s="58">
        <v>0</v>
      </c>
      <c r="K1264" s="58">
        <v>0</v>
      </c>
      <c r="L1264" s="58">
        <v>0</v>
      </c>
      <c r="M1264" s="58">
        <v>0</v>
      </c>
      <c r="N1264" s="58">
        <v>0</v>
      </c>
      <c r="O1264" s="56" t="s">
        <v>2203</v>
      </c>
      <c r="Q1264" s="56" t="s">
        <v>2623</v>
      </c>
    </row>
    <row r="1265" spans="1:17">
      <c r="A1265" s="57">
        <v>1306</v>
      </c>
      <c r="B1265" s="56" t="s">
        <v>3098</v>
      </c>
      <c r="C1265" s="56" t="s">
        <v>3134</v>
      </c>
      <c r="D1265" s="56" t="s">
        <v>2624</v>
      </c>
      <c r="E1265" s="58"/>
      <c r="F1265" s="58"/>
      <c r="G1265" s="58"/>
      <c r="H1265" s="58"/>
      <c r="I1265" s="58">
        <v>0</v>
      </c>
      <c r="J1265" s="58">
        <v>0</v>
      </c>
      <c r="K1265" s="58">
        <v>0</v>
      </c>
      <c r="L1265" s="58">
        <v>0</v>
      </c>
      <c r="M1265" s="58">
        <v>0</v>
      </c>
      <c r="N1265" s="58">
        <v>0</v>
      </c>
      <c r="O1265" s="56" t="s">
        <v>2625</v>
      </c>
      <c r="Q1265" s="56" t="s">
        <v>2624</v>
      </c>
    </row>
    <row r="1266" spans="1:17">
      <c r="A1266" s="57">
        <v>1307</v>
      </c>
      <c r="B1266" s="56" t="s">
        <v>3098</v>
      </c>
      <c r="C1266" s="56" t="s">
        <v>3134</v>
      </c>
      <c r="D1266" s="56" t="s">
        <v>2626</v>
      </c>
      <c r="E1266" s="58"/>
      <c r="F1266" s="58"/>
      <c r="G1266" s="58"/>
      <c r="H1266" s="58"/>
      <c r="I1266" s="58">
        <v>0</v>
      </c>
      <c r="J1266" s="58">
        <v>0</v>
      </c>
      <c r="K1266" s="58">
        <v>0</v>
      </c>
      <c r="L1266" s="58">
        <v>0</v>
      </c>
      <c r="M1266" s="58">
        <v>0</v>
      </c>
      <c r="N1266" s="58">
        <v>0</v>
      </c>
      <c r="O1266" s="56" t="s">
        <v>2627</v>
      </c>
      <c r="Q1266" s="56" t="s">
        <v>2626</v>
      </c>
    </row>
    <row r="1267" spans="1:17">
      <c r="A1267" s="57">
        <v>1308</v>
      </c>
      <c r="B1267" s="56" t="s">
        <v>3098</v>
      </c>
      <c r="C1267" s="56" t="s">
        <v>3134</v>
      </c>
      <c r="D1267" s="56" t="s">
        <v>2628</v>
      </c>
      <c r="E1267" s="58"/>
      <c r="F1267" s="58"/>
      <c r="G1267" s="58"/>
      <c r="H1267" s="58"/>
      <c r="I1267" s="58">
        <v>0</v>
      </c>
      <c r="J1267" s="58">
        <v>0</v>
      </c>
      <c r="K1267" s="58">
        <v>0</v>
      </c>
      <c r="L1267" s="58">
        <v>0</v>
      </c>
      <c r="M1267" s="58">
        <v>0</v>
      </c>
      <c r="N1267" s="58">
        <v>0</v>
      </c>
      <c r="O1267" s="56" t="s">
        <v>2629</v>
      </c>
      <c r="Q1267" s="56" t="s">
        <v>2628</v>
      </c>
    </row>
    <row r="1268" spans="1:17">
      <c r="A1268" s="57">
        <v>1309</v>
      </c>
      <c r="B1268" s="56" t="s">
        <v>3098</v>
      </c>
      <c r="C1268" s="56" t="s">
        <v>3134</v>
      </c>
      <c r="D1268" s="56" t="s">
        <v>2630</v>
      </c>
      <c r="E1268" s="58"/>
      <c r="F1268" s="58"/>
      <c r="G1268" s="58"/>
      <c r="H1268" s="58"/>
      <c r="I1268" s="58">
        <v>0</v>
      </c>
      <c r="J1268" s="58">
        <v>0</v>
      </c>
      <c r="K1268" s="58">
        <v>0</v>
      </c>
      <c r="L1268" s="58">
        <v>0</v>
      </c>
      <c r="M1268" s="58">
        <v>0</v>
      </c>
      <c r="N1268" s="58">
        <v>0</v>
      </c>
      <c r="O1268" s="56" t="s">
        <v>2631</v>
      </c>
      <c r="Q1268" s="56" t="s">
        <v>2630</v>
      </c>
    </row>
    <row r="1269" spans="1:17">
      <c r="A1269" s="57">
        <v>1310</v>
      </c>
      <c r="B1269" s="56" t="s">
        <v>3098</v>
      </c>
      <c r="C1269" s="56" t="s">
        <v>3134</v>
      </c>
      <c r="D1269" s="56" t="s">
        <v>2632</v>
      </c>
      <c r="E1269" s="58"/>
      <c r="F1269" s="58"/>
      <c r="G1269" s="58"/>
      <c r="H1269" s="58"/>
      <c r="I1269" s="58">
        <v>0</v>
      </c>
      <c r="J1269" s="58">
        <v>0</v>
      </c>
      <c r="K1269" s="58">
        <v>0</v>
      </c>
      <c r="L1269" s="58">
        <v>0</v>
      </c>
      <c r="M1269" s="58">
        <v>0</v>
      </c>
      <c r="N1269" s="58">
        <v>0</v>
      </c>
      <c r="O1269" s="56" t="s">
        <v>2633</v>
      </c>
      <c r="Q1269" s="56" t="s">
        <v>2632</v>
      </c>
    </row>
    <row r="1270" spans="1:17">
      <c r="A1270" s="57">
        <v>1311</v>
      </c>
      <c r="B1270" s="56" t="s">
        <v>3098</v>
      </c>
      <c r="C1270" s="56" t="s">
        <v>3134</v>
      </c>
      <c r="D1270" s="56" t="s">
        <v>2634</v>
      </c>
      <c r="E1270" s="58"/>
      <c r="F1270" s="58"/>
      <c r="G1270" s="58"/>
      <c r="H1270" s="58"/>
      <c r="I1270" s="58">
        <v>0</v>
      </c>
      <c r="J1270" s="58">
        <v>0</v>
      </c>
      <c r="K1270" s="58">
        <v>0</v>
      </c>
      <c r="L1270" s="58">
        <v>0</v>
      </c>
      <c r="M1270" s="58">
        <v>0</v>
      </c>
      <c r="N1270" s="58">
        <v>0</v>
      </c>
      <c r="O1270" s="56" t="s">
        <v>2635</v>
      </c>
      <c r="Q1270" s="56" t="s">
        <v>2634</v>
      </c>
    </row>
    <row r="1271" spans="1:17">
      <c r="A1271" s="57">
        <v>1312</v>
      </c>
      <c r="B1271" s="56" t="s">
        <v>3098</v>
      </c>
      <c r="C1271" s="56" t="s">
        <v>3134</v>
      </c>
      <c r="D1271" s="56" t="s">
        <v>2636</v>
      </c>
      <c r="E1271" s="58"/>
      <c r="F1271" s="58"/>
      <c r="G1271" s="58"/>
      <c r="H1271" s="58"/>
      <c r="I1271" s="58">
        <v>0</v>
      </c>
      <c r="J1271" s="58">
        <v>0</v>
      </c>
      <c r="K1271" s="58">
        <v>0</v>
      </c>
      <c r="L1271" s="58">
        <v>0</v>
      </c>
      <c r="M1271" s="58">
        <v>0</v>
      </c>
      <c r="N1271" s="58">
        <v>0</v>
      </c>
      <c r="O1271" s="56" t="s">
        <v>2637</v>
      </c>
      <c r="Q1271" s="56" t="s">
        <v>2636</v>
      </c>
    </row>
    <row r="1272" spans="1:17">
      <c r="A1272" s="57">
        <v>1313</v>
      </c>
      <c r="B1272" s="56" t="s">
        <v>3098</v>
      </c>
      <c r="C1272" s="56" t="s">
        <v>3134</v>
      </c>
      <c r="D1272" s="56" t="s">
        <v>2638</v>
      </c>
      <c r="E1272" s="58"/>
      <c r="F1272" s="58"/>
      <c r="G1272" s="58"/>
      <c r="H1272" s="58"/>
      <c r="I1272" s="58">
        <v>0</v>
      </c>
      <c r="J1272" s="58">
        <v>0</v>
      </c>
      <c r="K1272" s="58">
        <v>0</v>
      </c>
      <c r="L1272" s="58">
        <v>0</v>
      </c>
      <c r="M1272" s="58">
        <v>0</v>
      </c>
      <c r="N1272" s="58">
        <v>0</v>
      </c>
      <c r="O1272" s="56" t="s">
        <v>2639</v>
      </c>
      <c r="Q1272" s="56" t="s">
        <v>2638</v>
      </c>
    </row>
    <row r="1273" spans="1:17">
      <c r="A1273" s="57">
        <v>1314</v>
      </c>
      <c r="B1273" s="56" t="s">
        <v>3098</v>
      </c>
      <c r="C1273" s="56" t="s">
        <v>3134</v>
      </c>
      <c r="D1273" s="56" t="s">
        <v>2640</v>
      </c>
      <c r="E1273" s="58"/>
      <c r="F1273" s="58"/>
      <c r="G1273" s="58"/>
      <c r="H1273" s="58"/>
      <c r="I1273" s="58">
        <v>0</v>
      </c>
      <c r="J1273" s="58">
        <v>0</v>
      </c>
      <c r="K1273" s="58">
        <v>0</v>
      </c>
      <c r="L1273" s="58">
        <v>0</v>
      </c>
      <c r="M1273" s="58">
        <v>0</v>
      </c>
      <c r="N1273" s="58">
        <v>0</v>
      </c>
      <c r="O1273" s="56" t="s">
        <v>2641</v>
      </c>
      <c r="Q1273" s="56" t="s">
        <v>2640</v>
      </c>
    </row>
    <row r="1274" spans="1:17">
      <c r="A1274" s="57">
        <v>1315</v>
      </c>
      <c r="B1274" s="56" t="s">
        <v>3098</v>
      </c>
      <c r="C1274" s="56" t="s">
        <v>3134</v>
      </c>
      <c r="D1274" s="56" t="s">
        <v>2642</v>
      </c>
      <c r="E1274" s="58"/>
      <c r="F1274" s="58"/>
      <c r="G1274" s="58"/>
      <c r="H1274" s="58"/>
      <c r="I1274" s="58">
        <v>0</v>
      </c>
      <c r="J1274" s="58">
        <v>0</v>
      </c>
      <c r="K1274" s="58">
        <v>0</v>
      </c>
      <c r="L1274" s="58">
        <v>0</v>
      </c>
      <c r="M1274" s="58">
        <v>0</v>
      </c>
      <c r="N1274" s="58">
        <v>0</v>
      </c>
      <c r="O1274" s="56" t="s">
        <v>2643</v>
      </c>
      <c r="Q1274" s="56" t="s">
        <v>2642</v>
      </c>
    </row>
    <row r="1275" spans="1:17">
      <c r="A1275" s="57">
        <v>1316</v>
      </c>
      <c r="B1275" s="56" t="s">
        <v>3098</v>
      </c>
      <c r="C1275" s="56" t="s">
        <v>3134</v>
      </c>
      <c r="D1275" s="56" t="s">
        <v>2644</v>
      </c>
      <c r="E1275" s="58"/>
      <c r="F1275" s="58"/>
      <c r="G1275" s="58"/>
      <c r="H1275" s="58"/>
      <c r="I1275" s="58">
        <v>0</v>
      </c>
      <c r="J1275" s="58">
        <v>0</v>
      </c>
      <c r="K1275" s="58">
        <v>0</v>
      </c>
      <c r="L1275" s="58">
        <v>0</v>
      </c>
      <c r="M1275" s="58">
        <v>0</v>
      </c>
      <c r="N1275" s="58">
        <v>0</v>
      </c>
      <c r="O1275" s="56" t="s">
        <v>2645</v>
      </c>
      <c r="Q1275" s="56" t="s">
        <v>2644</v>
      </c>
    </row>
    <row r="1276" spans="1:17">
      <c r="A1276" s="57">
        <v>1317</v>
      </c>
      <c r="B1276" s="56" t="s">
        <v>3098</v>
      </c>
      <c r="C1276" s="56" t="s">
        <v>3134</v>
      </c>
      <c r="D1276" s="56" t="s">
        <v>2646</v>
      </c>
      <c r="E1276" s="58"/>
      <c r="F1276" s="58"/>
      <c r="G1276" s="58"/>
      <c r="H1276" s="58"/>
      <c r="I1276" s="58">
        <v>0</v>
      </c>
      <c r="J1276" s="58">
        <v>0</v>
      </c>
      <c r="K1276" s="58">
        <v>0</v>
      </c>
      <c r="L1276" s="58">
        <v>0</v>
      </c>
      <c r="M1276" s="58">
        <v>0</v>
      </c>
      <c r="N1276" s="58">
        <v>0</v>
      </c>
      <c r="O1276" s="56" t="s">
        <v>2647</v>
      </c>
      <c r="Q1276" s="56" t="s">
        <v>2646</v>
      </c>
    </row>
    <row r="1277" spans="1:17">
      <c r="A1277" s="57">
        <v>1318</v>
      </c>
      <c r="B1277" s="56" t="s">
        <v>3098</v>
      </c>
      <c r="C1277" s="56" t="s">
        <v>3134</v>
      </c>
      <c r="D1277" s="56" t="s">
        <v>2648</v>
      </c>
      <c r="E1277" s="58"/>
      <c r="F1277" s="58"/>
      <c r="G1277" s="58"/>
      <c r="H1277" s="58"/>
      <c r="I1277" s="58">
        <v>0</v>
      </c>
      <c r="J1277" s="58">
        <v>0</v>
      </c>
      <c r="K1277" s="58">
        <v>0</v>
      </c>
      <c r="L1277" s="58">
        <v>0</v>
      </c>
      <c r="M1277" s="58">
        <v>0</v>
      </c>
      <c r="N1277" s="58">
        <v>0</v>
      </c>
      <c r="O1277" s="56" t="s">
        <v>2649</v>
      </c>
      <c r="Q1277" s="56" t="s">
        <v>2648</v>
      </c>
    </row>
    <row r="1278" spans="1:17">
      <c r="A1278" s="57">
        <v>1319</v>
      </c>
      <c r="B1278" s="56" t="s">
        <v>3098</v>
      </c>
      <c r="C1278" s="56" t="s">
        <v>3134</v>
      </c>
      <c r="D1278" s="56" t="s">
        <v>2650</v>
      </c>
      <c r="E1278" s="58"/>
      <c r="F1278" s="58"/>
      <c r="G1278" s="58"/>
      <c r="H1278" s="58"/>
      <c r="I1278" s="58">
        <v>0</v>
      </c>
      <c r="J1278" s="58">
        <v>0</v>
      </c>
      <c r="K1278" s="58">
        <v>0</v>
      </c>
      <c r="L1278" s="58">
        <v>0</v>
      </c>
      <c r="M1278" s="58">
        <v>0</v>
      </c>
      <c r="N1278" s="58">
        <v>0</v>
      </c>
      <c r="O1278" s="56" t="s">
        <v>2651</v>
      </c>
      <c r="Q1278" s="56" t="s">
        <v>2650</v>
      </c>
    </row>
    <row r="1279" spans="1:17">
      <c r="A1279" s="57">
        <v>1320</v>
      </c>
      <c r="B1279" s="56" t="s">
        <v>3098</v>
      </c>
      <c r="C1279" s="56" t="s">
        <v>3134</v>
      </c>
      <c r="D1279" s="56" t="s">
        <v>2652</v>
      </c>
      <c r="E1279" s="58"/>
      <c r="F1279" s="58"/>
      <c r="G1279" s="58"/>
      <c r="H1279" s="58"/>
      <c r="I1279" s="58">
        <v>0</v>
      </c>
      <c r="J1279" s="58">
        <v>0</v>
      </c>
      <c r="K1279" s="58">
        <v>0</v>
      </c>
      <c r="L1279" s="58">
        <v>0</v>
      </c>
      <c r="M1279" s="58">
        <v>0</v>
      </c>
      <c r="N1279" s="58">
        <v>0</v>
      </c>
      <c r="O1279" s="56" t="s">
        <v>2653</v>
      </c>
      <c r="Q1279" s="56" t="s">
        <v>2652</v>
      </c>
    </row>
    <row r="1280" spans="1:17">
      <c r="A1280" s="57">
        <v>1321</v>
      </c>
      <c r="B1280" s="56" t="s">
        <v>3098</v>
      </c>
      <c r="C1280" s="56" t="s">
        <v>3134</v>
      </c>
      <c r="D1280" s="56" t="s">
        <v>2654</v>
      </c>
      <c r="E1280" s="58"/>
      <c r="F1280" s="58"/>
      <c r="G1280" s="58"/>
      <c r="H1280" s="58"/>
      <c r="I1280" s="58">
        <v>0</v>
      </c>
      <c r="J1280" s="58">
        <v>0</v>
      </c>
      <c r="K1280" s="58">
        <v>0</v>
      </c>
      <c r="L1280" s="58">
        <v>0</v>
      </c>
      <c r="M1280" s="58">
        <v>0</v>
      </c>
      <c r="N1280" s="58">
        <v>0</v>
      </c>
      <c r="O1280" s="56" t="s">
        <v>2655</v>
      </c>
      <c r="Q1280" s="56" t="s">
        <v>2654</v>
      </c>
    </row>
    <row r="1281" spans="1:17">
      <c r="A1281" s="57">
        <v>1322</v>
      </c>
      <c r="B1281" s="56" t="s">
        <v>3098</v>
      </c>
      <c r="C1281" s="56" t="s">
        <v>3134</v>
      </c>
      <c r="D1281" s="56" t="s">
        <v>2656</v>
      </c>
      <c r="E1281" s="58"/>
      <c r="F1281" s="58"/>
      <c r="G1281" s="58"/>
      <c r="H1281" s="58"/>
      <c r="I1281" s="58">
        <v>0</v>
      </c>
      <c r="J1281" s="58">
        <v>0</v>
      </c>
      <c r="K1281" s="58">
        <v>0</v>
      </c>
      <c r="L1281" s="58">
        <v>0</v>
      </c>
      <c r="M1281" s="58">
        <v>0</v>
      </c>
      <c r="N1281" s="58">
        <v>0</v>
      </c>
      <c r="O1281" s="56" t="s">
        <v>2657</v>
      </c>
      <c r="Q1281" s="56" t="s">
        <v>2656</v>
      </c>
    </row>
    <row r="1282" spans="1:17">
      <c r="A1282" s="57">
        <v>1323</v>
      </c>
      <c r="B1282" s="56" t="s">
        <v>3098</v>
      </c>
      <c r="C1282" s="56" t="s">
        <v>3134</v>
      </c>
      <c r="D1282" s="56" t="s">
        <v>2658</v>
      </c>
      <c r="E1282" s="58"/>
      <c r="F1282" s="58"/>
      <c r="G1282" s="58"/>
      <c r="H1282" s="58"/>
      <c r="I1282" s="58">
        <v>2205</v>
      </c>
      <c r="J1282" s="58">
        <v>87</v>
      </c>
      <c r="K1282" s="58"/>
      <c r="L1282" s="58"/>
      <c r="M1282" s="58">
        <v>0</v>
      </c>
      <c r="N1282" s="58">
        <v>0</v>
      </c>
      <c r="O1282" s="56" t="s">
        <v>2659</v>
      </c>
      <c r="Q1282" s="56" t="s">
        <v>2658</v>
      </c>
    </row>
    <row r="1283" spans="1:17">
      <c r="A1283" s="57">
        <v>1324</v>
      </c>
      <c r="B1283" s="56" t="s">
        <v>3098</v>
      </c>
      <c r="C1283" s="56" t="s">
        <v>3134</v>
      </c>
      <c r="D1283" s="56" t="s">
        <v>2660</v>
      </c>
      <c r="E1283" s="58"/>
      <c r="F1283" s="58"/>
      <c r="G1283" s="58"/>
      <c r="H1283" s="58"/>
      <c r="I1283" s="58">
        <v>0</v>
      </c>
      <c r="J1283" s="58">
        <v>0</v>
      </c>
      <c r="K1283" s="58">
        <v>0</v>
      </c>
      <c r="L1283" s="58">
        <v>0</v>
      </c>
      <c r="M1283" s="58">
        <v>0</v>
      </c>
      <c r="N1283" s="58">
        <v>0</v>
      </c>
      <c r="O1283" s="56" t="s">
        <v>2661</v>
      </c>
      <c r="Q1283" s="56" t="s">
        <v>2660</v>
      </c>
    </row>
    <row r="1284" spans="1:17">
      <c r="A1284" s="57">
        <v>1325</v>
      </c>
      <c r="B1284" s="56" t="s">
        <v>3098</v>
      </c>
      <c r="C1284" s="56" t="s">
        <v>3134</v>
      </c>
      <c r="D1284" s="56" t="s">
        <v>2662</v>
      </c>
      <c r="E1284" s="58"/>
      <c r="F1284" s="58"/>
      <c r="G1284" s="58"/>
      <c r="H1284" s="58"/>
      <c r="I1284" s="58">
        <v>0</v>
      </c>
      <c r="J1284" s="58">
        <v>0</v>
      </c>
      <c r="K1284" s="58">
        <v>0</v>
      </c>
      <c r="L1284" s="58">
        <v>0</v>
      </c>
      <c r="M1284" s="58">
        <v>0</v>
      </c>
      <c r="N1284" s="58">
        <v>0</v>
      </c>
      <c r="O1284" s="56" t="s">
        <v>2663</v>
      </c>
      <c r="Q1284" s="56" t="s">
        <v>2662</v>
      </c>
    </row>
    <row r="1285" spans="1:17">
      <c r="A1285" s="57">
        <v>1326</v>
      </c>
      <c r="B1285" s="56" t="s">
        <v>3098</v>
      </c>
      <c r="C1285" s="56" t="s">
        <v>3134</v>
      </c>
      <c r="D1285" s="56" t="s">
        <v>2664</v>
      </c>
      <c r="E1285" s="58"/>
      <c r="F1285" s="58"/>
      <c r="G1285" s="58"/>
      <c r="H1285" s="58"/>
      <c r="I1285" s="58">
        <v>0</v>
      </c>
      <c r="J1285" s="58">
        <v>0</v>
      </c>
      <c r="K1285" s="58">
        <v>0</v>
      </c>
      <c r="L1285" s="58">
        <v>0</v>
      </c>
      <c r="M1285" s="58">
        <v>0</v>
      </c>
      <c r="N1285" s="58">
        <v>0</v>
      </c>
      <c r="O1285" s="56" t="s">
        <v>2665</v>
      </c>
      <c r="Q1285" s="56" t="s">
        <v>2664</v>
      </c>
    </row>
    <row r="1286" spans="1:17">
      <c r="A1286" s="57">
        <v>1328</v>
      </c>
      <c r="B1286" s="56" t="s">
        <v>3097</v>
      </c>
      <c r="C1286" s="56" t="s">
        <v>3135</v>
      </c>
      <c r="D1286" s="56" t="s">
        <v>2669</v>
      </c>
      <c r="E1286" s="58">
        <v>15</v>
      </c>
      <c r="F1286" s="58">
        <v>1</v>
      </c>
      <c r="G1286" s="58"/>
      <c r="H1286" s="58"/>
      <c r="I1286" s="58">
        <v>3464</v>
      </c>
      <c r="J1286" s="58">
        <v>151</v>
      </c>
      <c r="K1286" s="58"/>
      <c r="L1286" s="58"/>
      <c r="M1286" s="58">
        <v>1684</v>
      </c>
      <c r="N1286" s="58">
        <v>25</v>
      </c>
      <c r="O1286" s="56" t="s">
        <v>2670</v>
      </c>
      <c r="Q1286" s="56" t="s">
        <v>2669</v>
      </c>
    </row>
    <row r="1287" spans="1:17">
      <c r="A1287" s="57">
        <v>1330</v>
      </c>
      <c r="B1287" s="56" t="s">
        <v>3098</v>
      </c>
      <c r="C1287" s="56" t="s">
        <v>3135</v>
      </c>
      <c r="D1287" s="56" t="s">
        <v>2673</v>
      </c>
      <c r="E1287" s="58"/>
      <c r="F1287" s="58"/>
      <c r="G1287" s="58"/>
      <c r="H1287" s="58"/>
      <c r="I1287" s="58">
        <v>0</v>
      </c>
      <c r="J1287" s="58">
        <v>0</v>
      </c>
      <c r="K1287" s="58">
        <v>0</v>
      </c>
      <c r="L1287" s="58">
        <v>0</v>
      </c>
      <c r="M1287" s="81">
        <v>0</v>
      </c>
      <c r="N1287" s="58">
        <v>0</v>
      </c>
      <c r="O1287" s="56" t="s">
        <v>2674</v>
      </c>
      <c r="Q1287" s="56" t="s">
        <v>2673</v>
      </c>
    </row>
    <row r="1288" spans="1:17">
      <c r="A1288" s="57">
        <v>1331</v>
      </c>
      <c r="B1288" s="56" t="s">
        <v>3098</v>
      </c>
      <c r="C1288" s="56" t="s">
        <v>3135</v>
      </c>
      <c r="D1288" s="56" t="s">
        <v>2675</v>
      </c>
      <c r="E1288" s="58"/>
      <c r="F1288" s="58"/>
      <c r="G1288" s="58"/>
      <c r="H1288" s="58"/>
      <c r="I1288" s="58">
        <v>0</v>
      </c>
      <c r="J1288" s="58">
        <v>0</v>
      </c>
      <c r="K1288" s="58">
        <v>0</v>
      </c>
      <c r="L1288" s="58">
        <v>0</v>
      </c>
      <c r="M1288" s="58">
        <v>0</v>
      </c>
      <c r="N1288" s="58">
        <v>0</v>
      </c>
      <c r="O1288" s="56" t="s">
        <v>2676</v>
      </c>
      <c r="Q1288" s="56" t="s">
        <v>2675</v>
      </c>
    </row>
    <row r="1289" spans="1:17">
      <c r="A1289" s="57">
        <v>1332</v>
      </c>
      <c r="B1289" s="56" t="s">
        <v>3098</v>
      </c>
      <c r="C1289" s="56" t="s">
        <v>3135</v>
      </c>
      <c r="D1289" s="56" t="s">
        <v>2677</v>
      </c>
      <c r="E1289" s="58"/>
      <c r="F1289" s="58"/>
      <c r="G1289" s="58"/>
      <c r="H1289" s="58"/>
      <c r="I1289" s="58">
        <v>0</v>
      </c>
      <c r="J1289" s="58">
        <v>0</v>
      </c>
      <c r="K1289" s="58">
        <v>0</v>
      </c>
      <c r="L1289" s="58">
        <v>0</v>
      </c>
      <c r="M1289" s="58">
        <v>0</v>
      </c>
      <c r="N1289" s="58">
        <v>0</v>
      </c>
      <c r="O1289" s="56" t="s">
        <v>2678</v>
      </c>
      <c r="Q1289" s="56" t="s">
        <v>2677</v>
      </c>
    </row>
    <row r="1290" spans="1:17">
      <c r="A1290" s="57">
        <v>1333</v>
      </c>
      <c r="B1290" s="56" t="s">
        <v>3098</v>
      </c>
      <c r="C1290" s="56" t="s">
        <v>3135</v>
      </c>
      <c r="D1290" s="56" t="s">
        <v>2679</v>
      </c>
      <c r="E1290" s="58"/>
      <c r="F1290" s="58"/>
      <c r="G1290" s="58"/>
      <c r="H1290" s="58"/>
      <c r="I1290" s="58">
        <v>0</v>
      </c>
      <c r="J1290" s="58">
        <v>0</v>
      </c>
      <c r="K1290" s="58">
        <v>0</v>
      </c>
      <c r="L1290" s="58">
        <v>0</v>
      </c>
      <c r="M1290" s="58">
        <v>0</v>
      </c>
      <c r="N1290" s="58">
        <v>0</v>
      </c>
      <c r="O1290" s="56" t="s">
        <v>2680</v>
      </c>
      <c r="Q1290" s="56" t="s">
        <v>2679</v>
      </c>
    </row>
    <row r="1291" spans="1:17">
      <c r="A1291" s="57">
        <v>1334</v>
      </c>
      <c r="B1291" s="56" t="s">
        <v>3098</v>
      </c>
      <c r="C1291" s="56" t="s">
        <v>3135</v>
      </c>
      <c r="D1291" s="56" t="s">
        <v>2681</v>
      </c>
      <c r="E1291" s="58"/>
      <c r="F1291" s="58"/>
      <c r="G1291" s="58"/>
      <c r="H1291" s="58"/>
      <c r="I1291" s="58">
        <v>0</v>
      </c>
      <c r="J1291" s="58">
        <v>0</v>
      </c>
      <c r="K1291" s="58">
        <v>0</v>
      </c>
      <c r="L1291" s="58">
        <v>0</v>
      </c>
      <c r="M1291" s="58">
        <v>0</v>
      </c>
      <c r="N1291" s="58">
        <v>0</v>
      </c>
      <c r="O1291" s="56" t="s">
        <v>2682</v>
      </c>
      <c r="Q1291" s="56" t="s">
        <v>2681</v>
      </c>
    </row>
    <row r="1292" spans="1:17">
      <c r="A1292" s="57">
        <v>1335</v>
      </c>
      <c r="B1292" s="56" t="s">
        <v>3098</v>
      </c>
      <c r="C1292" s="56" t="s">
        <v>3135</v>
      </c>
      <c r="D1292" s="56" t="s">
        <v>2683</v>
      </c>
      <c r="E1292" s="58"/>
      <c r="F1292" s="58"/>
      <c r="G1292" s="58"/>
      <c r="H1292" s="58"/>
      <c r="I1292" s="58">
        <v>0</v>
      </c>
      <c r="J1292" s="58">
        <v>0</v>
      </c>
      <c r="K1292" s="58">
        <v>0</v>
      </c>
      <c r="L1292" s="58">
        <v>0</v>
      </c>
      <c r="M1292" s="58">
        <v>0</v>
      </c>
      <c r="N1292" s="58">
        <v>0</v>
      </c>
      <c r="O1292" s="56" t="s">
        <v>2684</v>
      </c>
      <c r="Q1292" s="56" t="s">
        <v>2683</v>
      </c>
    </row>
    <row r="1293" spans="1:17">
      <c r="A1293" s="57">
        <v>1336</v>
      </c>
      <c r="B1293" s="56" t="s">
        <v>3098</v>
      </c>
      <c r="C1293" s="56" t="s">
        <v>3135</v>
      </c>
      <c r="D1293" s="56" t="s">
        <v>2685</v>
      </c>
      <c r="E1293" s="58"/>
      <c r="F1293" s="58"/>
      <c r="G1293" s="58"/>
      <c r="H1293" s="58"/>
      <c r="I1293" s="58">
        <v>0</v>
      </c>
      <c r="J1293" s="58">
        <v>0</v>
      </c>
      <c r="K1293" s="58">
        <v>0</v>
      </c>
      <c r="L1293" s="58">
        <v>0</v>
      </c>
      <c r="M1293" s="58">
        <v>0</v>
      </c>
      <c r="N1293" s="58">
        <v>0</v>
      </c>
      <c r="O1293" s="56" t="s">
        <v>2686</v>
      </c>
      <c r="Q1293" s="56" t="s">
        <v>2685</v>
      </c>
    </row>
    <row r="1294" spans="1:17">
      <c r="A1294" s="57">
        <v>1337</v>
      </c>
      <c r="B1294" s="56" t="s">
        <v>3098</v>
      </c>
      <c r="C1294" s="56" t="s">
        <v>3135</v>
      </c>
      <c r="D1294" s="56" t="s">
        <v>2687</v>
      </c>
      <c r="E1294" s="58"/>
      <c r="F1294" s="58"/>
      <c r="G1294" s="58"/>
      <c r="H1294" s="58"/>
      <c r="I1294" s="58">
        <v>0</v>
      </c>
      <c r="J1294" s="58">
        <v>0</v>
      </c>
      <c r="K1294" s="58">
        <v>0</v>
      </c>
      <c r="L1294" s="58">
        <v>0</v>
      </c>
      <c r="M1294" s="58">
        <v>0</v>
      </c>
      <c r="N1294" s="58">
        <v>0</v>
      </c>
      <c r="O1294" s="56" t="s">
        <v>2688</v>
      </c>
      <c r="Q1294" s="56" t="s">
        <v>2687</v>
      </c>
    </row>
    <row r="1295" spans="1:17">
      <c r="A1295" s="57">
        <v>1338</v>
      </c>
      <c r="B1295" s="56" t="s">
        <v>3098</v>
      </c>
      <c r="C1295" s="56" t="s">
        <v>3135</v>
      </c>
      <c r="D1295" s="56" t="s">
        <v>2689</v>
      </c>
      <c r="E1295" s="58"/>
      <c r="F1295" s="58"/>
      <c r="G1295" s="58"/>
      <c r="H1295" s="58"/>
      <c r="I1295" s="58">
        <v>0</v>
      </c>
      <c r="J1295" s="58">
        <v>0</v>
      </c>
      <c r="K1295" s="58">
        <v>0</v>
      </c>
      <c r="L1295" s="58">
        <v>0</v>
      </c>
      <c r="M1295" s="58">
        <v>0</v>
      </c>
      <c r="N1295" s="58">
        <v>0</v>
      </c>
      <c r="O1295" s="56" t="s">
        <v>2690</v>
      </c>
      <c r="Q1295" s="56" t="s">
        <v>2689</v>
      </c>
    </row>
    <row r="1296" spans="1:17">
      <c r="A1296" s="57">
        <v>1339</v>
      </c>
      <c r="B1296" s="56" t="s">
        <v>3098</v>
      </c>
      <c r="C1296" s="56" t="s">
        <v>3135</v>
      </c>
      <c r="D1296" s="56" t="s">
        <v>2691</v>
      </c>
      <c r="E1296" s="58"/>
      <c r="F1296" s="58"/>
      <c r="G1296" s="58"/>
      <c r="H1296" s="58"/>
      <c r="I1296" s="58">
        <v>0</v>
      </c>
      <c r="J1296" s="58">
        <v>0</v>
      </c>
      <c r="K1296" s="58">
        <v>0</v>
      </c>
      <c r="L1296" s="58">
        <v>0</v>
      </c>
      <c r="M1296" s="58">
        <v>0</v>
      </c>
      <c r="N1296" s="58">
        <v>0</v>
      </c>
      <c r="O1296" s="56" t="s">
        <v>2692</v>
      </c>
      <c r="Q1296" s="56" t="s">
        <v>2691</v>
      </c>
    </row>
    <row r="1297" spans="1:17">
      <c r="A1297" s="57">
        <v>1340</v>
      </c>
      <c r="B1297" s="56" t="s">
        <v>3098</v>
      </c>
      <c r="C1297" s="56" t="s">
        <v>3135</v>
      </c>
      <c r="D1297" s="56" t="s">
        <v>2693</v>
      </c>
      <c r="E1297" s="58"/>
      <c r="F1297" s="58"/>
      <c r="G1297" s="58"/>
      <c r="H1297" s="58"/>
      <c r="I1297" s="58">
        <v>0</v>
      </c>
      <c r="J1297" s="58">
        <v>0</v>
      </c>
      <c r="K1297" s="58">
        <v>0</v>
      </c>
      <c r="L1297" s="58">
        <v>0</v>
      </c>
      <c r="M1297" s="58">
        <v>0</v>
      </c>
      <c r="N1297" s="58">
        <v>0</v>
      </c>
      <c r="O1297" s="56" t="s">
        <v>2694</v>
      </c>
      <c r="Q1297" s="56" t="s">
        <v>2693</v>
      </c>
    </row>
    <row r="1298" spans="1:17">
      <c r="A1298" s="57">
        <v>1342</v>
      </c>
      <c r="B1298" s="56" t="s">
        <v>3098</v>
      </c>
      <c r="C1298" s="56" t="s">
        <v>3135</v>
      </c>
      <c r="D1298" s="56" t="s">
        <v>2696</v>
      </c>
      <c r="E1298" s="58"/>
      <c r="F1298" s="58"/>
      <c r="G1298" s="58"/>
      <c r="H1298" s="58"/>
      <c r="I1298" s="58">
        <v>0</v>
      </c>
      <c r="J1298" s="58">
        <v>0</v>
      </c>
      <c r="K1298" s="58">
        <v>0</v>
      </c>
      <c r="L1298" s="58">
        <v>0</v>
      </c>
      <c r="M1298" s="58">
        <v>0</v>
      </c>
      <c r="N1298" s="58">
        <v>0</v>
      </c>
      <c r="O1298" s="56" t="s">
        <v>2697</v>
      </c>
      <c r="Q1298" s="56" t="s">
        <v>2696</v>
      </c>
    </row>
    <row r="1299" spans="1:17">
      <c r="A1299" s="57">
        <v>1343</v>
      </c>
      <c r="B1299" s="56" t="s">
        <v>3098</v>
      </c>
      <c r="C1299" s="56" t="s">
        <v>3135</v>
      </c>
      <c r="D1299" s="56" t="s">
        <v>2698</v>
      </c>
      <c r="E1299" s="58"/>
      <c r="F1299" s="58"/>
      <c r="G1299" s="58"/>
      <c r="H1299" s="58"/>
      <c r="I1299" s="58">
        <v>0</v>
      </c>
      <c r="J1299" s="58">
        <v>0</v>
      </c>
      <c r="K1299" s="58">
        <v>0</v>
      </c>
      <c r="L1299" s="58">
        <v>0</v>
      </c>
      <c r="M1299" s="58">
        <v>0</v>
      </c>
      <c r="N1299" s="58">
        <v>0</v>
      </c>
      <c r="O1299" s="56" t="s">
        <v>2699</v>
      </c>
      <c r="Q1299" s="56" t="s">
        <v>2698</v>
      </c>
    </row>
    <row r="1300" spans="1:17">
      <c r="A1300" s="57">
        <v>1344</v>
      </c>
      <c r="B1300" s="56" t="s">
        <v>3098</v>
      </c>
      <c r="C1300" s="56" t="s">
        <v>3135</v>
      </c>
      <c r="D1300" s="56" t="s">
        <v>2700</v>
      </c>
      <c r="E1300" s="58"/>
      <c r="F1300" s="58"/>
      <c r="G1300" s="58"/>
      <c r="H1300" s="58"/>
      <c r="I1300" s="58">
        <v>0</v>
      </c>
      <c r="J1300" s="58">
        <v>0</v>
      </c>
      <c r="K1300" s="58">
        <v>0</v>
      </c>
      <c r="L1300" s="58">
        <v>0</v>
      </c>
      <c r="M1300" s="58">
        <v>0</v>
      </c>
      <c r="N1300" s="58">
        <v>0</v>
      </c>
      <c r="O1300" s="56" t="s">
        <v>2701</v>
      </c>
      <c r="Q1300" s="56" t="s">
        <v>2700</v>
      </c>
    </row>
    <row r="1301" spans="1:17">
      <c r="A1301" s="57">
        <v>1345</v>
      </c>
      <c r="B1301" s="56" t="s">
        <v>3098</v>
      </c>
      <c r="C1301" s="56" t="s">
        <v>3135</v>
      </c>
      <c r="D1301" s="56" t="s">
        <v>2702</v>
      </c>
      <c r="E1301" s="58"/>
      <c r="F1301" s="58"/>
      <c r="G1301" s="58"/>
      <c r="H1301" s="58"/>
      <c r="I1301" s="58">
        <v>0</v>
      </c>
      <c r="J1301" s="58">
        <v>0</v>
      </c>
      <c r="K1301" s="58">
        <v>0</v>
      </c>
      <c r="L1301" s="58">
        <v>0</v>
      </c>
      <c r="M1301" s="58">
        <v>0</v>
      </c>
      <c r="N1301" s="58">
        <v>0</v>
      </c>
      <c r="O1301" s="56" t="s">
        <v>2703</v>
      </c>
      <c r="Q1301" s="56" t="s">
        <v>2702</v>
      </c>
    </row>
    <row r="1302" spans="1:17">
      <c r="A1302" s="57">
        <v>1346</v>
      </c>
      <c r="B1302" s="56" t="s">
        <v>3098</v>
      </c>
      <c r="C1302" s="56" t="s">
        <v>3135</v>
      </c>
      <c r="D1302" s="56" t="s">
        <v>2704</v>
      </c>
      <c r="E1302" s="58"/>
      <c r="F1302" s="58"/>
      <c r="G1302" s="58"/>
      <c r="H1302" s="58"/>
      <c r="I1302" s="58">
        <v>0</v>
      </c>
      <c r="J1302" s="58">
        <v>0</v>
      </c>
      <c r="K1302" s="58">
        <v>0</v>
      </c>
      <c r="L1302" s="58">
        <v>0</v>
      </c>
      <c r="M1302" s="58">
        <v>0</v>
      </c>
      <c r="N1302" s="58">
        <v>0</v>
      </c>
      <c r="O1302" s="56" t="s">
        <v>2705</v>
      </c>
      <c r="Q1302" s="56" t="s">
        <v>2704</v>
      </c>
    </row>
    <row r="1303" spans="1:17">
      <c r="A1303" s="57">
        <v>1347</v>
      </c>
      <c r="B1303" s="56" t="s">
        <v>3098</v>
      </c>
      <c r="C1303" s="56" t="s">
        <v>3135</v>
      </c>
      <c r="D1303" s="56" t="s">
        <v>2706</v>
      </c>
      <c r="E1303" s="58"/>
      <c r="F1303" s="58"/>
      <c r="G1303" s="58"/>
      <c r="H1303" s="58"/>
      <c r="I1303" s="58">
        <v>0</v>
      </c>
      <c r="J1303" s="58">
        <v>0</v>
      </c>
      <c r="K1303" s="58">
        <v>0</v>
      </c>
      <c r="L1303" s="58">
        <v>0</v>
      </c>
      <c r="M1303" s="58">
        <v>0</v>
      </c>
      <c r="N1303" s="58">
        <v>0</v>
      </c>
      <c r="O1303" s="56" t="s">
        <v>2707</v>
      </c>
      <c r="Q1303" s="56" t="s">
        <v>2706</v>
      </c>
    </row>
    <row r="1304" spans="1:17">
      <c r="A1304" s="57">
        <v>1348</v>
      </c>
      <c r="B1304" s="56" t="s">
        <v>3098</v>
      </c>
      <c r="C1304" s="56" t="s">
        <v>3135</v>
      </c>
      <c r="D1304" s="56" t="s">
        <v>2708</v>
      </c>
      <c r="E1304" s="58"/>
      <c r="F1304" s="58"/>
      <c r="G1304" s="58"/>
      <c r="H1304" s="58"/>
      <c r="I1304" s="58">
        <v>0</v>
      </c>
      <c r="J1304" s="58">
        <v>0</v>
      </c>
      <c r="K1304" s="58">
        <v>0</v>
      </c>
      <c r="L1304" s="58">
        <v>0</v>
      </c>
      <c r="M1304" s="58">
        <v>0</v>
      </c>
      <c r="N1304" s="58">
        <v>0</v>
      </c>
      <c r="O1304" s="56" t="s">
        <v>2709</v>
      </c>
      <c r="Q1304" s="56" t="s">
        <v>2708</v>
      </c>
    </row>
    <row r="1305" spans="1:17">
      <c r="A1305" s="57">
        <v>1349</v>
      </c>
      <c r="B1305" s="56" t="s">
        <v>3098</v>
      </c>
      <c r="C1305" s="56" t="s">
        <v>3135</v>
      </c>
      <c r="D1305" s="56" t="s">
        <v>2710</v>
      </c>
      <c r="E1305" s="58"/>
      <c r="F1305" s="58"/>
      <c r="G1305" s="58"/>
      <c r="H1305" s="58"/>
      <c r="I1305" s="58">
        <v>0</v>
      </c>
      <c r="J1305" s="58">
        <v>0</v>
      </c>
      <c r="K1305" s="58">
        <v>0</v>
      </c>
      <c r="L1305" s="58">
        <v>0</v>
      </c>
      <c r="M1305" s="58">
        <v>0</v>
      </c>
      <c r="N1305" s="58">
        <v>0</v>
      </c>
      <c r="O1305" s="56" t="s">
        <v>2711</v>
      </c>
      <c r="Q1305" s="56" t="s">
        <v>2710</v>
      </c>
    </row>
    <row r="1306" spans="1:17">
      <c r="A1306" s="57">
        <v>1350</v>
      </c>
      <c r="B1306" s="56" t="s">
        <v>3098</v>
      </c>
      <c r="C1306" s="56" t="s">
        <v>3135</v>
      </c>
      <c r="D1306" s="56" t="s">
        <v>2712</v>
      </c>
      <c r="E1306" s="58"/>
      <c r="F1306" s="58"/>
      <c r="G1306" s="58"/>
      <c r="H1306" s="58"/>
      <c r="I1306" s="58">
        <v>0</v>
      </c>
      <c r="J1306" s="58">
        <v>0</v>
      </c>
      <c r="K1306" s="58">
        <v>0</v>
      </c>
      <c r="L1306" s="58">
        <v>0</v>
      </c>
      <c r="M1306" s="58">
        <v>0</v>
      </c>
      <c r="N1306" s="58">
        <v>0</v>
      </c>
      <c r="O1306" s="56" t="s">
        <v>2713</v>
      </c>
      <c r="Q1306" s="56" t="s">
        <v>2712</v>
      </c>
    </row>
    <row r="1307" spans="1:17">
      <c r="A1307" s="57">
        <v>1351</v>
      </c>
      <c r="B1307" s="56" t="s">
        <v>3098</v>
      </c>
      <c r="C1307" s="56" t="s">
        <v>3135</v>
      </c>
      <c r="D1307" s="56" t="s">
        <v>2714</v>
      </c>
      <c r="E1307" s="58"/>
      <c r="F1307" s="58"/>
      <c r="G1307" s="58"/>
      <c r="H1307" s="58"/>
      <c r="I1307" s="58">
        <v>0</v>
      </c>
      <c r="J1307" s="58">
        <v>0</v>
      </c>
      <c r="K1307" s="58">
        <v>0</v>
      </c>
      <c r="L1307" s="58">
        <v>0</v>
      </c>
      <c r="M1307" s="58">
        <v>0</v>
      </c>
      <c r="N1307" s="58">
        <v>0</v>
      </c>
      <c r="O1307" s="56" t="s">
        <v>888</v>
      </c>
      <c r="Q1307" s="56" t="s">
        <v>2714</v>
      </c>
    </row>
    <row r="1308" spans="1:17">
      <c r="A1308" s="57">
        <v>1352</v>
      </c>
      <c r="B1308" s="56" t="s">
        <v>3098</v>
      </c>
      <c r="C1308" s="56" t="s">
        <v>3135</v>
      </c>
      <c r="D1308" s="56" t="s">
        <v>2715</v>
      </c>
      <c r="E1308" s="58"/>
      <c r="F1308" s="58"/>
      <c r="G1308" s="58"/>
      <c r="H1308" s="58"/>
      <c r="I1308" s="58">
        <v>0</v>
      </c>
      <c r="J1308" s="58">
        <v>0</v>
      </c>
      <c r="K1308" s="58">
        <v>0</v>
      </c>
      <c r="L1308" s="58">
        <v>0</v>
      </c>
      <c r="M1308" s="58">
        <v>0</v>
      </c>
      <c r="N1308" s="58">
        <v>0</v>
      </c>
      <c r="O1308" s="56" t="s">
        <v>2716</v>
      </c>
      <c r="Q1308" s="56" t="s">
        <v>2715</v>
      </c>
    </row>
    <row r="1309" spans="1:17">
      <c r="A1309" s="57">
        <v>1353</v>
      </c>
      <c r="B1309" s="56" t="s">
        <v>3098</v>
      </c>
      <c r="C1309" s="56" t="s">
        <v>3135</v>
      </c>
      <c r="D1309" s="56" t="s">
        <v>2717</v>
      </c>
      <c r="E1309" s="58"/>
      <c r="F1309" s="58"/>
      <c r="G1309" s="58"/>
      <c r="H1309" s="58"/>
      <c r="I1309" s="58">
        <v>0</v>
      </c>
      <c r="J1309" s="58">
        <v>0</v>
      </c>
      <c r="K1309" s="58">
        <v>0</v>
      </c>
      <c r="L1309" s="58">
        <v>0</v>
      </c>
      <c r="M1309" s="58">
        <v>0</v>
      </c>
      <c r="N1309" s="58">
        <v>0</v>
      </c>
      <c r="O1309" s="56" t="s">
        <v>2718</v>
      </c>
      <c r="Q1309" s="56" t="s">
        <v>2717</v>
      </c>
    </row>
    <row r="1310" spans="1:17">
      <c r="A1310" s="57">
        <v>1354</v>
      </c>
      <c r="B1310" s="56" t="s">
        <v>3098</v>
      </c>
      <c r="C1310" s="56" t="s">
        <v>3135</v>
      </c>
      <c r="D1310" s="56" t="s">
        <v>2719</v>
      </c>
      <c r="E1310" s="58"/>
      <c r="F1310" s="58"/>
      <c r="G1310" s="58"/>
      <c r="H1310" s="58"/>
      <c r="I1310" s="58">
        <v>0</v>
      </c>
      <c r="J1310" s="58">
        <v>0</v>
      </c>
      <c r="K1310" s="58">
        <v>0</v>
      </c>
      <c r="L1310" s="58">
        <v>0</v>
      </c>
      <c r="M1310" s="58">
        <v>0</v>
      </c>
      <c r="N1310" s="58">
        <v>0</v>
      </c>
      <c r="O1310" s="56" t="s">
        <v>2720</v>
      </c>
      <c r="Q1310" s="56" t="s">
        <v>2719</v>
      </c>
    </row>
    <row r="1311" spans="1:17">
      <c r="A1311" s="57">
        <v>1355</v>
      </c>
      <c r="B1311" s="56" t="s">
        <v>3098</v>
      </c>
      <c r="C1311" s="56" t="s">
        <v>3135</v>
      </c>
      <c r="D1311" s="56" t="s">
        <v>2721</v>
      </c>
      <c r="E1311" s="58"/>
      <c r="F1311" s="58"/>
      <c r="G1311" s="58"/>
      <c r="H1311" s="58"/>
      <c r="I1311" s="58">
        <v>0</v>
      </c>
      <c r="J1311" s="58">
        <v>0</v>
      </c>
      <c r="K1311" s="58">
        <v>0</v>
      </c>
      <c r="L1311" s="58">
        <v>0</v>
      </c>
      <c r="M1311" s="58">
        <v>0</v>
      </c>
      <c r="N1311" s="58">
        <v>0</v>
      </c>
      <c r="O1311" s="56" t="s">
        <v>2722</v>
      </c>
      <c r="Q1311" s="56" t="s">
        <v>2721</v>
      </c>
    </row>
    <row r="1312" spans="1:17">
      <c r="A1312" s="57">
        <v>1356</v>
      </c>
      <c r="B1312" s="56" t="s">
        <v>3098</v>
      </c>
      <c r="C1312" s="56" t="s">
        <v>3135</v>
      </c>
      <c r="D1312" s="56" t="s">
        <v>2723</v>
      </c>
      <c r="E1312" s="58"/>
      <c r="F1312" s="58"/>
      <c r="G1312" s="58"/>
      <c r="H1312" s="58"/>
      <c r="I1312" s="58">
        <v>0</v>
      </c>
      <c r="J1312" s="58">
        <v>0</v>
      </c>
      <c r="K1312" s="58">
        <v>0</v>
      </c>
      <c r="L1312" s="58">
        <v>0</v>
      </c>
      <c r="M1312" s="58">
        <v>0</v>
      </c>
      <c r="N1312" s="58">
        <v>0</v>
      </c>
      <c r="O1312" s="56" t="s">
        <v>2724</v>
      </c>
      <c r="Q1312" s="56" t="s">
        <v>2723</v>
      </c>
    </row>
    <row r="1313" spans="1:17">
      <c r="A1313" s="57">
        <v>1357</v>
      </c>
      <c r="B1313" s="56" t="s">
        <v>3098</v>
      </c>
      <c r="C1313" s="56" t="s">
        <v>3135</v>
      </c>
      <c r="D1313" s="56" t="s">
        <v>2725</v>
      </c>
      <c r="E1313" s="58"/>
      <c r="F1313" s="58"/>
      <c r="G1313" s="58"/>
      <c r="H1313" s="58"/>
      <c r="I1313" s="58">
        <v>0</v>
      </c>
      <c r="J1313" s="58">
        <v>0</v>
      </c>
      <c r="K1313" s="58">
        <v>0</v>
      </c>
      <c r="L1313" s="58">
        <v>0</v>
      </c>
      <c r="M1313" s="58">
        <v>0</v>
      </c>
      <c r="N1313" s="58">
        <v>0</v>
      </c>
      <c r="O1313" s="56" t="s">
        <v>2726</v>
      </c>
      <c r="Q1313" s="56" t="s">
        <v>2725</v>
      </c>
    </row>
    <row r="1314" spans="1:17">
      <c r="A1314" s="57">
        <v>1358</v>
      </c>
      <c r="B1314" s="56" t="s">
        <v>3098</v>
      </c>
      <c r="C1314" s="56" t="s">
        <v>3135</v>
      </c>
      <c r="D1314" s="56" t="s">
        <v>2727</v>
      </c>
      <c r="E1314" s="58"/>
      <c r="F1314" s="58"/>
      <c r="G1314" s="58"/>
      <c r="H1314" s="58"/>
      <c r="I1314" s="58">
        <v>0</v>
      </c>
      <c r="J1314" s="58">
        <v>0</v>
      </c>
      <c r="K1314" s="58">
        <v>0</v>
      </c>
      <c r="L1314" s="58">
        <v>0</v>
      </c>
      <c r="M1314" s="58">
        <v>0</v>
      </c>
      <c r="N1314" s="58">
        <v>0</v>
      </c>
      <c r="O1314" s="56" t="s">
        <v>1293</v>
      </c>
      <c r="Q1314" s="56" t="s">
        <v>2727</v>
      </c>
    </row>
    <row r="1315" spans="1:17">
      <c r="A1315" s="57">
        <v>1359</v>
      </c>
      <c r="B1315" s="56" t="s">
        <v>3098</v>
      </c>
      <c r="C1315" s="56" t="s">
        <v>3135</v>
      </c>
      <c r="D1315" s="56" t="s">
        <v>2728</v>
      </c>
      <c r="E1315" s="58"/>
      <c r="F1315" s="58"/>
      <c r="G1315" s="58"/>
      <c r="H1315" s="58"/>
      <c r="I1315" s="58">
        <v>0</v>
      </c>
      <c r="J1315" s="58">
        <v>0</v>
      </c>
      <c r="K1315" s="58">
        <v>0</v>
      </c>
      <c r="L1315" s="58">
        <v>0</v>
      </c>
      <c r="M1315" s="58">
        <v>0</v>
      </c>
      <c r="N1315" s="58">
        <v>0</v>
      </c>
      <c r="O1315" s="56" t="s">
        <v>2729</v>
      </c>
      <c r="Q1315" s="56" t="s">
        <v>2728</v>
      </c>
    </row>
    <row r="1316" spans="1:17">
      <c r="A1316" s="57">
        <v>1360</v>
      </c>
      <c r="B1316" s="56" t="s">
        <v>3098</v>
      </c>
      <c r="C1316" s="56" t="s">
        <v>3135</v>
      </c>
      <c r="D1316" s="56" t="s">
        <v>2730</v>
      </c>
      <c r="E1316" s="58"/>
      <c r="F1316" s="58"/>
      <c r="G1316" s="58"/>
      <c r="H1316" s="58"/>
      <c r="I1316" s="58">
        <v>0</v>
      </c>
      <c r="J1316" s="58">
        <v>0</v>
      </c>
      <c r="K1316" s="58">
        <v>0</v>
      </c>
      <c r="L1316" s="58">
        <v>0</v>
      </c>
      <c r="M1316" s="58">
        <v>0</v>
      </c>
      <c r="N1316" s="58">
        <v>0</v>
      </c>
      <c r="O1316" s="56" t="s">
        <v>2731</v>
      </c>
      <c r="Q1316" s="56" t="s">
        <v>2730</v>
      </c>
    </row>
    <row r="1317" spans="1:17">
      <c r="A1317" s="57">
        <v>1361</v>
      </c>
      <c r="B1317" s="56" t="s">
        <v>3098</v>
      </c>
      <c r="C1317" s="56" t="s">
        <v>3135</v>
      </c>
      <c r="D1317" s="56" t="s">
        <v>2732</v>
      </c>
      <c r="E1317" s="58"/>
      <c r="F1317" s="58"/>
      <c r="G1317" s="58"/>
      <c r="H1317" s="58"/>
      <c r="I1317" s="58">
        <v>0</v>
      </c>
      <c r="J1317" s="58">
        <v>0</v>
      </c>
      <c r="K1317" s="58">
        <v>0</v>
      </c>
      <c r="L1317" s="58">
        <v>0</v>
      </c>
      <c r="M1317" s="58">
        <v>0</v>
      </c>
      <c r="N1317" s="58">
        <v>0</v>
      </c>
      <c r="O1317" s="56" t="s">
        <v>2733</v>
      </c>
      <c r="Q1317" s="56" t="s">
        <v>2732</v>
      </c>
    </row>
    <row r="1318" spans="1:17">
      <c r="A1318" s="57">
        <v>1362</v>
      </c>
      <c r="B1318" s="56" t="s">
        <v>3098</v>
      </c>
      <c r="C1318" s="56" t="s">
        <v>3135</v>
      </c>
      <c r="D1318" s="56" t="s">
        <v>2734</v>
      </c>
      <c r="E1318" s="58"/>
      <c r="F1318" s="58"/>
      <c r="G1318" s="58"/>
      <c r="H1318" s="58"/>
      <c r="I1318" s="58">
        <v>0</v>
      </c>
      <c r="J1318" s="58">
        <v>0</v>
      </c>
      <c r="K1318" s="58">
        <v>0</v>
      </c>
      <c r="L1318" s="58">
        <v>0</v>
      </c>
      <c r="M1318" s="58">
        <v>0</v>
      </c>
      <c r="N1318" s="58">
        <v>0</v>
      </c>
      <c r="O1318" s="56" t="s">
        <v>2735</v>
      </c>
      <c r="Q1318" s="56" t="s">
        <v>2734</v>
      </c>
    </row>
    <row r="1319" spans="1:17">
      <c r="A1319" s="57">
        <v>1363</v>
      </c>
      <c r="B1319" s="56" t="s">
        <v>3098</v>
      </c>
      <c r="C1319" s="56" t="s">
        <v>3135</v>
      </c>
      <c r="D1319" s="56" t="s">
        <v>2736</v>
      </c>
      <c r="E1319" s="58"/>
      <c r="F1319" s="58"/>
      <c r="G1319" s="58"/>
      <c r="H1319" s="58"/>
      <c r="I1319" s="58">
        <v>0</v>
      </c>
      <c r="J1319" s="58">
        <v>0</v>
      </c>
      <c r="K1319" s="58">
        <v>0</v>
      </c>
      <c r="L1319" s="58">
        <v>0</v>
      </c>
      <c r="M1319" s="58">
        <v>0</v>
      </c>
      <c r="N1319" s="58">
        <v>0</v>
      </c>
      <c r="O1319" s="56" t="s">
        <v>2737</v>
      </c>
      <c r="Q1319" s="56" t="s">
        <v>2736</v>
      </c>
    </row>
    <row r="1320" spans="1:17">
      <c r="A1320" s="57">
        <v>1364</v>
      </c>
      <c r="B1320" s="56" t="s">
        <v>3098</v>
      </c>
      <c r="C1320" s="56" t="s">
        <v>3135</v>
      </c>
      <c r="D1320" s="56" t="s">
        <v>2738</v>
      </c>
      <c r="E1320" s="58"/>
      <c r="F1320" s="58"/>
      <c r="G1320" s="58"/>
      <c r="H1320" s="58"/>
      <c r="I1320" s="58">
        <v>0</v>
      </c>
      <c r="J1320" s="58">
        <v>0</v>
      </c>
      <c r="K1320" s="58">
        <v>0</v>
      </c>
      <c r="L1320" s="58">
        <v>0</v>
      </c>
      <c r="M1320" s="58">
        <v>0</v>
      </c>
      <c r="N1320" s="58">
        <v>0</v>
      </c>
      <c r="O1320" s="56" t="s">
        <v>2739</v>
      </c>
      <c r="Q1320" s="56" t="s">
        <v>2738</v>
      </c>
    </row>
    <row r="1321" spans="1:17">
      <c r="A1321" s="57">
        <v>1365</v>
      </c>
      <c r="B1321" s="56" t="s">
        <v>3098</v>
      </c>
      <c r="C1321" s="56" t="s">
        <v>3135</v>
      </c>
      <c r="D1321" s="56" t="s">
        <v>2740</v>
      </c>
      <c r="E1321" s="58"/>
      <c r="F1321" s="58"/>
      <c r="G1321" s="58"/>
      <c r="H1321" s="58"/>
      <c r="I1321" s="58">
        <v>0</v>
      </c>
      <c r="J1321" s="58">
        <v>0</v>
      </c>
      <c r="K1321" s="58">
        <v>0</v>
      </c>
      <c r="L1321" s="58">
        <v>0</v>
      </c>
      <c r="M1321" s="58">
        <v>0</v>
      </c>
      <c r="N1321" s="58">
        <v>0</v>
      </c>
      <c r="O1321" s="56" t="s">
        <v>2741</v>
      </c>
      <c r="Q1321" s="56" t="s">
        <v>2740</v>
      </c>
    </row>
    <row r="1322" spans="1:17">
      <c r="A1322" s="57">
        <v>1366</v>
      </c>
      <c r="B1322" s="56" t="s">
        <v>3098</v>
      </c>
      <c r="C1322" s="56" t="s">
        <v>3135</v>
      </c>
      <c r="D1322" s="56" t="s">
        <v>2742</v>
      </c>
      <c r="E1322" s="58"/>
      <c r="F1322" s="58"/>
      <c r="G1322" s="58"/>
      <c r="H1322" s="58"/>
      <c r="I1322" s="58">
        <v>0</v>
      </c>
      <c r="J1322" s="58">
        <v>0</v>
      </c>
      <c r="K1322" s="58">
        <v>0</v>
      </c>
      <c r="L1322" s="58">
        <v>0</v>
      </c>
      <c r="M1322" s="58">
        <v>0</v>
      </c>
      <c r="N1322" s="58">
        <v>0</v>
      </c>
      <c r="O1322" s="56" t="s">
        <v>2743</v>
      </c>
      <c r="Q1322" s="56" t="s">
        <v>2742</v>
      </c>
    </row>
    <row r="1323" spans="1:17">
      <c r="A1323" s="57">
        <v>1367</v>
      </c>
      <c r="B1323" s="56" t="s">
        <v>3098</v>
      </c>
      <c r="C1323" s="56" t="s">
        <v>3135</v>
      </c>
      <c r="D1323" s="56" t="s">
        <v>2744</v>
      </c>
      <c r="E1323" s="58"/>
      <c r="F1323" s="58"/>
      <c r="G1323" s="58"/>
      <c r="H1323" s="58"/>
      <c r="I1323" s="58">
        <v>0</v>
      </c>
      <c r="J1323" s="58">
        <v>0</v>
      </c>
      <c r="K1323" s="58">
        <v>0</v>
      </c>
      <c r="L1323" s="58">
        <v>0</v>
      </c>
      <c r="M1323" s="58">
        <v>0</v>
      </c>
      <c r="N1323" s="58">
        <v>0</v>
      </c>
      <c r="O1323" s="56" t="s">
        <v>2745</v>
      </c>
      <c r="Q1323" s="56" t="s">
        <v>2744</v>
      </c>
    </row>
    <row r="1324" spans="1:17">
      <c r="A1324" s="57">
        <v>1368</v>
      </c>
      <c r="B1324" s="56" t="s">
        <v>3098</v>
      </c>
      <c r="C1324" s="56" t="s">
        <v>3135</v>
      </c>
      <c r="D1324" s="56" t="s">
        <v>2746</v>
      </c>
      <c r="E1324" s="58"/>
      <c r="F1324" s="58"/>
      <c r="G1324" s="58"/>
      <c r="H1324" s="58"/>
      <c r="I1324" s="58">
        <v>0</v>
      </c>
      <c r="J1324" s="58">
        <v>0</v>
      </c>
      <c r="K1324" s="58">
        <v>0</v>
      </c>
      <c r="L1324" s="58">
        <v>0</v>
      </c>
      <c r="M1324" s="58">
        <v>0</v>
      </c>
      <c r="N1324" s="58">
        <v>0</v>
      </c>
      <c r="O1324" s="56" t="s">
        <v>2747</v>
      </c>
      <c r="Q1324" s="56" t="s">
        <v>2746</v>
      </c>
    </row>
    <row r="1325" spans="1:17">
      <c r="A1325" s="57">
        <v>1369</v>
      </c>
      <c r="B1325" s="56" t="s">
        <v>3098</v>
      </c>
      <c r="C1325" s="56" t="s">
        <v>3135</v>
      </c>
      <c r="D1325" s="56" t="s">
        <v>2748</v>
      </c>
      <c r="E1325" s="58"/>
      <c r="F1325" s="58"/>
      <c r="G1325" s="58"/>
      <c r="H1325" s="58"/>
      <c r="I1325" s="58">
        <v>0</v>
      </c>
      <c r="J1325" s="58">
        <v>0</v>
      </c>
      <c r="K1325" s="58">
        <v>0</v>
      </c>
      <c r="L1325" s="58">
        <v>0</v>
      </c>
      <c r="M1325" s="58">
        <v>0</v>
      </c>
      <c r="N1325" s="58">
        <v>0</v>
      </c>
      <c r="O1325" s="56" t="s">
        <v>2749</v>
      </c>
      <c r="Q1325" s="56" t="s">
        <v>2748</v>
      </c>
    </row>
    <row r="1326" spans="1:17">
      <c r="A1326" s="57">
        <v>1370</v>
      </c>
      <c r="B1326" s="56" t="s">
        <v>3098</v>
      </c>
      <c r="C1326" s="56" t="s">
        <v>3135</v>
      </c>
      <c r="D1326" s="56" t="s">
        <v>2750</v>
      </c>
      <c r="E1326" s="58"/>
      <c r="F1326" s="58"/>
      <c r="G1326" s="58"/>
      <c r="H1326" s="58"/>
      <c r="I1326" s="58">
        <v>0</v>
      </c>
      <c r="J1326" s="58">
        <v>0</v>
      </c>
      <c r="K1326" s="58">
        <v>0</v>
      </c>
      <c r="L1326" s="58">
        <v>0</v>
      </c>
      <c r="M1326" s="58">
        <v>0</v>
      </c>
      <c r="N1326" s="58">
        <v>0</v>
      </c>
      <c r="O1326" s="56" t="s">
        <v>2751</v>
      </c>
      <c r="Q1326" s="56" t="s">
        <v>2750</v>
      </c>
    </row>
    <row r="1327" spans="1:17">
      <c r="A1327" s="57">
        <v>1371</v>
      </c>
      <c r="B1327" s="56" t="s">
        <v>3098</v>
      </c>
      <c r="C1327" s="56" t="s">
        <v>3135</v>
      </c>
      <c r="D1327" s="56" t="s">
        <v>2752</v>
      </c>
      <c r="E1327" s="58"/>
      <c r="F1327" s="58"/>
      <c r="G1327" s="58"/>
      <c r="H1327" s="58"/>
      <c r="I1327" s="58">
        <v>0</v>
      </c>
      <c r="J1327" s="58">
        <v>0</v>
      </c>
      <c r="K1327" s="58">
        <v>0</v>
      </c>
      <c r="L1327" s="58">
        <v>0</v>
      </c>
      <c r="M1327" s="58">
        <v>0</v>
      </c>
      <c r="N1327" s="58">
        <v>0</v>
      </c>
      <c r="O1327" s="56" t="s">
        <v>1586</v>
      </c>
      <c r="Q1327" s="56" t="s">
        <v>2752</v>
      </c>
    </row>
    <row r="1328" spans="1:17">
      <c r="A1328" s="57">
        <v>1372</v>
      </c>
      <c r="B1328" s="56" t="s">
        <v>3098</v>
      </c>
      <c r="C1328" s="56" t="s">
        <v>3135</v>
      </c>
      <c r="D1328" s="56" t="s">
        <v>2753</v>
      </c>
      <c r="E1328" s="58"/>
      <c r="F1328" s="58"/>
      <c r="G1328" s="58"/>
      <c r="H1328" s="58"/>
      <c r="I1328" s="58">
        <v>0</v>
      </c>
      <c r="J1328" s="58">
        <v>0</v>
      </c>
      <c r="K1328" s="58">
        <v>0</v>
      </c>
      <c r="L1328" s="58">
        <v>0</v>
      </c>
      <c r="M1328" s="58">
        <v>0</v>
      </c>
      <c r="N1328" s="58">
        <v>0</v>
      </c>
      <c r="O1328" s="56" t="s">
        <v>2754</v>
      </c>
      <c r="Q1328" s="56" t="s">
        <v>2753</v>
      </c>
    </row>
    <row r="1329" spans="1:17">
      <c r="A1329" s="57">
        <v>1373</v>
      </c>
      <c r="B1329" s="56" t="s">
        <v>3098</v>
      </c>
      <c r="C1329" s="56" t="s">
        <v>3135</v>
      </c>
      <c r="D1329" s="56" t="s">
        <v>2755</v>
      </c>
      <c r="E1329" s="58"/>
      <c r="F1329" s="58"/>
      <c r="G1329" s="58"/>
      <c r="H1329" s="58"/>
      <c r="I1329" s="58">
        <v>0</v>
      </c>
      <c r="J1329" s="58">
        <v>0</v>
      </c>
      <c r="K1329" s="58">
        <v>0</v>
      </c>
      <c r="L1329" s="58">
        <v>0</v>
      </c>
      <c r="M1329" s="58">
        <v>0</v>
      </c>
      <c r="N1329" s="58">
        <v>0</v>
      </c>
      <c r="O1329" s="56" t="s">
        <v>2756</v>
      </c>
      <c r="Q1329" s="56" t="s">
        <v>2755</v>
      </c>
    </row>
    <row r="1330" spans="1:17">
      <c r="A1330" s="57">
        <v>1374</v>
      </c>
      <c r="B1330" s="56" t="s">
        <v>3098</v>
      </c>
      <c r="C1330" s="56" t="s">
        <v>3135</v>
      </c>
      <c r="D1330" s="56" t="s">
        <v>2757</v>
      </c>
      <c r="E1330" s="58"/>
      <c r="F1330" s="58"/>
      <c r="G1330" s="58"/>
      <c r="H1330" s="58"/>
      <c r="I1330" s="58">
        <v>0</v>
      </c>
      <c r="J1330" s="58">
        <v>0</v>
      </c>
      <c r="K1330" s="58">
        <v>0</v>
      </c>
      <c r="L1330" s="58">
        <v>0</v>
      </c>
      <c r="M1330" s="58">
        <v>0</v>
      </c>
      <c r="N1330" s="58">
        <v>0</v>
      </c>
      <c r="O1330" s="56" t="s">
        <v>2758</v>
      </c>
      <c r="Q1330" s="56" t="s">
        <v>2757</v>
      </c>
    </row>
    <row r="1331" spans="1:17">
      <c r="A1331" s="57">
        <v>1375</v>
      </c>
      <c r="B1331" s="56" t="s">
        <v>3098</v>
      </c>
      <c r="C1331" s="56" t="s">
        <v>3135</v>
      </c>
      <c r="D1331" s="56" t="s">
        <v>2759</v>
      </c>
      <c r="E1331" s="58"/>
      <c r="F1331" s="58"/>
      <c r="G1331" s="58"/>
      <c r="H1331" s="58"/>
      <c r="I1331" s="58">
        <v>0</v>
      </c>
      <c r="J1331" s="58">
        <v>0</v>
      </c>
      <c r="K1331" s="58">
        <v>0</v>
      </c>
      <c r="L1331" s="58">
        <v>0</v>
      </c>
      <c r="M1331" s="58">
        <v>0</v>
      </c>
      <c r="N1331" s="58">
        <v>0</v>
      </c>
      <c r="O1331" s="56" t="s">
        <v>2760</v>
      </c>
      <c r="Q1331" s="56" t="s">
        <v>2759</v>
      </c>
    </row>
    <row r="1332" spans="1:17">
      <c r="A1332" s="57">
        <v>1376</v>
      </c>
      <c r="B1332" s="56" t="s">
        <v>3098</v>
      </c>
      <c r="C1332" s="56" t="s">
        <v>3135</v>
      </c>
      <c r="D1332" s="56" t="s">
        <v>2761</v>
      </c>
      <c r="E1332" s="58"/>
      <c r="F1332" s="58"/>
      <c r="G1332" s="58"/>
      <c r="H1332" s="58"/>
      <c r="I1332" s="58">
        <v>0</v>
      </c>
      <c r="J1332" s="58">
        <v>0</v>
      </c>
      <c r="K1332" s="58">
        <v>0</v>
      </c>
      <c r="L1332" s="58">
        <v>0</v>
      </c>
      <c r="M1332" s="58">
        <v>0</v>
      </c>
      <c r="N1332" s="58">
        <v>0</v>
      </c>
      <c r="O1332" s="56" t="s">
        <v>2762</v>
      </c>
      <c r="Q1332" s="56" t="s">
        <v>2761</v>
      </c>
    </row>
    <row r="1333" spans="1:17">
      <c r="A1333" s="57">
        <v>1377</v>
      </c>
      <c r="B1333" s="56" t="s">
        <v>3098</v>
      </c>
      <c r="C1333" s="56" t="s">
        <v>3135</v>
      </c>
      <c r="D1333" s="56" t="s">
        <v>2763</v>
      </c>
      <c r="E1333" s="58"/>
      <c r="F1333" s="58"/>
      <c r="G1333" s="58"/>
      <c r="H1333" s="58"/>
      <c r="I1333" s="58">
        <v>0</v>
      </c>
      <c r="J1333" s="58">
        <v>0</v>
      </c>
      <c r="K1333" s="58">
        <v>0</v>
      </c>
      <c r="L1333" s="58">
        <v>0</v>
      </c>
      <c r="M1333" s="58">
        <v>0</v>
      </c>
      <c r="N1333" s="58">
        <v>0</v>
      </c>
      <c r="O1333" s="56" t="s">
        <v>2764</v>
      </c>
      <c r="Q1333" s="56" t="s">
        <v>2763</v>
      </c>
    </row>
    <row r="1334" spans="1:17">
      <c r="A1334" s="57">
        <v>1378</v>
      </c>
      <c r="B1334" s="56" t="s">
        <v>3098</v>
      </c>
      <c r="C1334" s="56" t="s">
        <v>3135</v>
      </c>
      <c r="D1334" s="56" t="s">
        <v>2765</v>
      </c>
      <c r="E1334" s="58"/>
      <c r="F1334" s="58"/>
      <c r="G1334" s="58"/>
      <c r="H1334" s="58"/>
      <c r="I1334" s="58">
        <v>0</v>
      </c>
      <c r="J1334" s="58">
        <v>0</v>
      </c>
      <c r="K1334" s="58">
        <v>0</v>
      </c>
      <c r="L1334" s="58">
        <v>0</v>
      </c>
      <c r="M1334" s="58">
        <v>0</v>
      </c>
      <c r="N1334" s="58">
        <v>0</v>
      </c>
      <c r="O1334" s="56" t="s">
        <v>2766</v>
      </c>
      <c r="Q1334" s="56" t="s">
        <v>2765</v>
      </c>
    </row>
    <row r="1335" spans="1:17">
      <c r="A1335" s="57">
        <v>1379</v>
      </c>
      <c r="B1335" s="56" t="s">
        <v>3098</v>
      </c>
      <c r="C1335" s="56" t="s">
        <v>3135</v>
      </c>
      <c r="D1335" s="56" t="s">
        <v>2767</v>
      </c>
      <c r="E1335" s="58"/>
      <c r="F1335" s="58"/>
      <c r="G1335" s="58"/>
      <c r="H1335" s="58"/>
      <c r="I1335" s="58">
        <v>0</v>
      </c>
      <c r="J1335" s="58">
        <v>0</v>
      </c>
      <c r="K1335" s="58">
        <v>0</v>
      </c>
      <c r="L1335" s="58">
        <v>0</v>
      </c>
      <c r="M1335" s="58">
        <v>0</v>
      </c>
      <c r="N1335" s="58">
        <v>0</v>
      </c>
      <c r="O1335" s="56" t="s">
        <v>2768</v>
      </c>
      <c r="Q1335" s="56" t="s">
        <v>2767</v>
      </c>
    </row>
    <row r="1336" spans="1:17">
      <c r="A1336" s="57">
        <v>1380</v>
      </c>
      <c r="B1336" s="56" t="s">
        <v>3098</v>
      </c>
      <c r="C1336" s="56" t="s">
        <v>3135</v>
      </c>
      <c r="D1336" s="56" t="s">
        <v>2769</v>
      </c>
      <c r="E1336" s="58"/>
      <c r="F1336" s="58"/>
      <c r="G1336" s="58"/>
      <c r="H1336" s="58"/>
      <c r="I1336" s="58">
        <v>0</v>
      </c>
      <c r="J1336" s="58">
        <v>0</v>
      </c>
      <c r="K1336" s="58">
        <v>0</v>
      </c>
      <c r="L1336" s="58">
        <v>0</v>
      </c>
      <c r="M1336" s="58">
        <v>0</v>
      </c>
      <c r="N1336" s="58">
        <v>0</v>
      </c>
      <c r="O1336" s="56" t="s">
        <v>2770</v>
      </c>
      <c r="Q1336" s="56" t="s">
        <v>2769</v>
      </c>
    </row>
    <row r="1337" spans="1:17">
      <c r="A1337" s="57">
        <v>1381</v>
      </c>
      <c r="B1337" s="56" t="s">
        <v>3098</v>
      </c>
      <c r="C1337" s="56" t="s">
        <v>3135</v>
      </c>
      <c r="D1337" s="56" t="s">
        <v>2771</v>
      </c>
      <c r="E1337" s="58"/>
      <c r="F1337" s="58"/>
      <c r="G1337" s="58"/>
      <c r="H1337" s="58"/>
      <c r="I1337" s="58">
        <v>0</v>
      </c>
      <c r="J1337" s="58">
        <v>0</v>
      </c>
      <c r="K1337" s="58">
        <v>0</v>
      </c>
      <c r="L1337" s="58">
        <v>0</v>
      </c>
      <c r="M1337" s="58">
        <v>0</v>
      </c>
      <c r="N1337" s="58">
        <v>0</v>
      </c>
      <c r="O1337" s="56" t="s">
        <v>2772</v>
      </c>
      <c r="Q1337" s="56" t="s">
        <v>2771</v>
      </c>
    </row>
    <row r="1338" spans="1:17">
      <c r="A1338" s="57">
        <v>1382</v>
      </c>
      <c r="B1338" s="56" t="s">
        <v>3098</v>
      </c>
      <c r="C1338" s="56" t="s">
        <v>3135</v>
      </c>
      <c r="D1338" s="56" t="s">
        <v>2773</v>
      </c>
      <c r="E1338" s="58"/>
      <c r="F1338" s="58"/>
      <c r="G1338" s="58"/>
      <c r="H1338" s="58"/>
      <c r="I1338" s="58">
        <v>0</v>
      </c>
      <c r="J1338" s="58">
        <v>0</v>
      </c>
      <c r="K1338" s="58">
        <v>0</v>
      </c>
      <c r="L1338" s="58">
        <v>0</v>
      </c>
      <c r="M1338" s="58">
        <v>0</v>
      </c>
      <c r="N1338" s="58">
        <v>0</v>
      </c>
      <c r="O1338" s="56" t="s">
        <v>2774</v>
      </c>
      <c r="Q1338" s="56" t="s">
        <v>2773</v>
      </c>
    </row>
    <row r="1339" spans="1:17">
      <c r="A1339" s="57">
        <v>1383</v>
      </c>
      <c r="B1339" s="56" t="s">
        <v>3098</v>
      </c>
      <c r="C1339" s="56" t="s">
        <v>3135</v>
      </c>
      <c r="D1339" s="56" t="s">
        <v>2775</v>
      </c>
      <c r="E1339" s="58"/>
      <c r="F1339" s="58"/>
      <c r="G1339" s="58"/>
      <c r="H1339" s="58"/>
      <c r="I1339" s="58">
        <v>0</v>
      </c>
      <c r="J1339" s="58">
        <v>0</v>
      </c>
      <c r="K1339" s="58">
        <v>0</v>
      </c>
      <c r="L1339" s="58">
        <v>0</v>
      </c>
      <c r="M1339" s="58">
        <v>0</v>
      </c>
      <c r="N1339" s="58">
        <v>0</v>
      </c>
      <c r="O1339" s="56" t="s">
        <v>2776</v>
      </c>
      <c r="Q1339" s="56" t="s">
        <v>2775</v>
      </c>
    </row>
    <row r="1340" spans="1:17">
      <c r="A1340" s="57">
        <v>1384</v>
      </c>
      <c r="B1340" s="56" t="s">
        <v>3098</v>
      </c>
      <c r="C1340" s="56" t="s">
        <v>3135</v>
      </c>
      <c r="D1340" s="56" t="s">
        <v>2777</v>
      </c>
      <c r="E1340" s="58"/>
      <c r="F1340" s="58"/>
      <c r="G1340" s="58"/>
      <c r="H1340" s="58"/>
      <c r="I1340" s="58">
        <v>0</v>
      </c>
      <c r="J1340" s="58">
        <v>0</v>
      </c>
      <c r="K1340" s="58">
        <v>0</v>
      </c>
      <c r="L1340" s="58">
        <v>0</v>
      </c>
      <c r="M1340" s="58">
        <v>0</v>
      </c>
      <c r="N1340" s="58">
        <v>0</v>
      </c>
      <c r="O1340" s="56" t="s">
        <v>2778</v>
      </c>
      <c r="Q1340" s="56" t="s">
        <v>2777</v>
      </c>
    </row>
    <row r="1341" spans="1:17">
      <c r="A1341" s="57">
        <v>1385</v>
      </c>
      <c r="B1341" s="56" t="s">
        <v>3098</v>
      </c>
      <c r="C1341" s="56" t="s">
        <v>3135</v>
      </c>
      <c r="D1341" s="56" t="s">
        <v>2779</v>
      </c>
      <c r="E1341" s="58"/>
      <c r="F1341" s="58"/>
      <c r="G1341" s="58"/>
      <c r="H1341" s="58"/>
      <c r="I1341" s="58">
        <v>0</v>
      </c>
      <c r="J1341" s="58">
        <v>0</v>
      </c>
      <c r="K1341" s="58">
        <v>0</v>
      </c>
      <c r="L1341" s="58">
        <v>0</v>
      </c>
      <c r="M1341" s="58">
        <v>0</v>
      </c>
      <c r="N1341" s="58">
        <v>0</v>
      </c>
      <c r="O1341" s="56" t="s">
        <v>2780</v>
      </c>
      <c r="Q1341" s="56" t="s">
        <v>2779</v>
      </c>
    </row>
    <row r="1342" spans="1:17">
      <c r="A1342" s="57">
        <v>1386</v>
      </c>
      <c r="B1342" s="56" t="s">
        <v>3098</v>
      </c>
      <c r="C1342" s="56" t="s">
        <v>3135</v>
      </c>
      <c r="D1342" s="56" t="s">
        <v>2781</v>
      </c>
      <c r="E1342" s="58"/>
      <c r="F1342" s="58"/>
      <c r="G1342" s="58"/>
      <c r="H1342" s="58"/>
      <c r="I1342" s="58">
        <v>0</v>
      </c>
      <c r="J1342" s="58">
        <v>0</v>
      </c>
      <c r="K1342" s="58">
        <v>0</v>
      </c>
      <c r="L1342" s="58">
        <v>0</v>
      </c>
      <c r="M1342" s="58">
        <v>0</v>
      </c>
      <c r="N1342" s="58">
        <v>0</v>
      </c>
      <c r="O1342" s="56" t="s">
        <v>2782</v>
      </c>
      <c r="Q1342" s="56" t="s">
        <v>2781</v>
      </c>
    </row>
    <row r="1343" spans="1:17">
      <c r="A1343" s="57">
        <v>1387</v>
      </c>
      <c r="B1343" s="56" t="s">
        <v>3098</v>
      </c>
      <c r="C1343" s="56" t="s">
        <v>3135</v>
      </c>
      <c r="D1343" s="56" t="s">
        <v>2783</v>
      </c>
      <c r="E1343" s="58"/>
      <c r="F1343" s="58"/>
      <c r="G1343" s="58"/>
      <c r="H1343" s="58"/>
      <c r="I1343" s="58">
        <v>0</v>
      </c>
      <c r="J1343" s="58">
        <v>0</v>
      </c>
      <c r="K1343" s="58">
        <v>0</v>
      </c>
      <c r="L1343" s="58">
        <v>0</v>
      </c>
      <c r="M1343" s="58">
        <v>0</v>
      </c>
      <c r="N1343" s="58">
        <v>0</v>
      </c>
      <c r="O1343" s="56" t="s">
        <v>2784</v>
      </c>
      <c r="Q1343" s="56" t="s">
        <v>2783</v>
      </c>
    </row>
    <row r="1344" spans="1:17">
      <c r="A1344" s="57">
        <v>1388</v>
      </c>
      <c r="B1344" s="56" t="s">
        <v>3098</v>
      </c>
      <c r="C1344" s="56" t="s">
        <v>3135</v>
      </c>
      <c r="D1344" s="56" t="s">
        <v>2785</v>
      </c>
      <c r="E1344" s="58"/>
      <c r="F1344" s="58"/>
      <c r="G1344" s="58"/>
      <c r="H1344" s="58"/>
      <c r="I1344" s="58">
        <v>0</v>
      </c>
      <c r="J1344" s="58">
        <v>0</v>
      </c>
      <c r="K1344" s="58">
        <v>0</v>
      </c>
      <c r="L1344" s="58">
        <v>0</v>
      </c>
      <c r="M1344" s="58">
        <v>0</v>
      </c>
      <c r="N1344" s="58">
        <v>0</v>
      </c>
      <c r="O1344" s="56" t="s">
        <v>2786</v>
      </c>
      <c r="Q1344" s="56" t="s">
        <v>2785</v>
      </c>
    </row>
    <row r="1345" spans="1:17">
      <c r="A1345" s="57">
        <v>1389</v>
      </c>
      <c r="B1345" s="56" t="s">
        <v>3098</v>
      </c>
      <c r="C1345" s="56" t="s">
        <v>3135</v>
      </c>
      <c r="D1345" s="56" t="s">
        <v>2787</v>
      </c>
      <c r="E1345" s="58"/>
      <c r="F1345" s="58"/>
      <c r="G1345" s="58"/>
      <c r="H1345" s="58"/>
      <c r="I1345" s="58">
        <v>0</v>
      </c>
      <c r="J1345" s="58">
        <v>0</v>
      </c>
      <c r="K1345" s="58">
        <v>0</v>
      </c>
      <c r="L1345" s="58">
        <v>0</v>
      </c>
      <c r="M1345" s="58">
        <v>0</v>
      </c>
      <c r="N1345" s="58">
        <v>0</v>
      </c>
      <c r="O1345" s="56" t="s">
        <v>2788</v>
      </c>
      <c r="Q1345" s="56" t="s">
        <v>2787</v>
      </c>
    </row>
    <row r="1346" spans="1:17">
      <c r="A1346" s="57">
        <v>1390</v>
      </c>
      <c r="B1346" s="56" t="s">
        <v>3098</v>
      </c>
      <c r="C1346" s="56" t="s">
        <v>3135</v>
      </c>
      <c r="D1346" s="56" t="s">
        <v>2789</v>
      </c>
      <c r="E1346" s="58"/>
      <c r="F1346" s="58"/>
      <c r="G1346" s="58"/>
      <c r="H1346" s="58"/>
      <c r="I1346" s="58">
        <v>0</v>
      </c>
      <c r="J1346" s="58">
        <v>0</v>
      </c>
      <c r="K1346" s="58">
        <v>0</v>
      </c>
      <c r="L1346" s="58">
        <v>0</v>
      </c>
      <c r="M1346" s="58">
        <v>0</v>
      </c>
      <c r="N1346" s="58">
        <v>0</v>
      </c>
      <c r="O1346" s="56" t="s">
        <v>382</v>
      </c>
      <c r="Q1346" s="56" t="s">
        <v>2789</v>
      </c>
    </row>
    <row r="1347" spans="1:17">
      <c r="A1347" s="57">
        <v>1391</v>
      </c>
      <c r="B1347" s="56" t="s">
        <v>3098</v>
      </c>
      <c r="C1347" s="56" t="s">
        <v>3135</v>
      </c>
      <c r="D1347" s="56" t="s">
        <v>2790</v>
      </c>
      <c r="E1347" s="58"/>
      <c r="F1347" s="58"/>
      <c r="G1347" s="58"/>
      <c r="H1347" s="58"/>
      <c r="I1347" s="58">
        <v>0</v>
      </c>
      <c r="J1347" s="58">
        <v>0</v>
      </c>
      <c r="K1347" s="58">
        <v>0</v>
      </c>
      <c r="L1347" s="58">
        <v>0</v>
      </c>
      <c r="M1347" s="58">
        <v>0</v>
      </c>
      <c r="N1347" s="58">
        <v>0</v>
      </c>
      <c r="O1347" s="56" t="s">
        <v>2791</v>
      </c>
      <c r="Q1347" s="56" t="s">
        <v>2790</v>
      </c>
    </row>
    <row r="1348" spans="1:17">
      <c r="A1348" s="57">
        <v>1392</v>
      </c>
      <c r="B1348" s="56" t="s">
        <v>3098</v>
      </c>
      <c r="C1348" s="56" t="s">
        <v>3135</v>
      </c>
      <c r="D1348" s="56" t="s">
        <v>2792</v>
      </c>
      <c r="E1348" s="58"/>
      <c r="F1348" s="58"/>
      <c r="G1348" s="58"/>
      <c r="H1348" s="58"/>
      <c r="I1348" s="58">
        <v>0</v>
      </c>
      <c r="J1348" s="58">
        <v>0</v>
      </c>
      <c r="K1348" s="58">
        <v>0</v>
      </c>
      <c r="L1348" s="58">
        <v>0</v>
      </c>
      <c r="M1348" s="58">
        <v>0</v>
      </c>
      <c r="N1348" s="58">
        <v>0</v>
      </c>
      <c r="O1348" s="56" t="s">
        <v>2793</v>
      </c>
      <c r="Q1348" s="56" t="s">
        <v>2792</v>
      </c>
    </row>
    <row r="1349" spans="1:17">
      <c r="A1349" s="57">
        <v>1393</v>
      </c>
      <c r="B1349" s="56" t="s">
        <v>3098</v>
      </c>
      <c r="C1349" s="56" t="s">
        <v>3135</v>
      </c>
      <c r="D1349" s="56" t="s">
        <v>2794</v>
      </c>
      <c r="E1349" s="58"/>
      <c r="F1349" s="58"/>
      <c r="G1349" s="58"/>
      <c r="H1349" s="58"/>
      <c r="I1349" s="58">
        <v>0</v>
      </c>
      <c r="J1349" s="58">
        <v>0</v>
      </c>
      <c r="K1349" s="58">
        <v>0</v>
      </c>
      <c r="L1349" s="58">
        <v>0</v>
      </c>
      <c r="M1349" s="58">
        <v>0</v>
      </c>
      <c r="N1349" s="58">
        <v>0</v>
      </c>
      <c r="O1349" s="56" t="s">
        <v>2795</v>
      </c>
      <c r="Q1349" s="56" t="s">
        <v>2794</v>
      </c>
    </row>
    <row r="1350" spans="1:17">
      <c r="A1350" s="57">
        <v>1394</v>
      </c>
      <c r="B1350" s="56" t="s">
        <v>3098</v>
      </c>
      <c r="C1350" s="56" t="s">
        <v>3135</v>
      </c>
      <c r="D1350" s="56" t="s">
        <v>2796</v>
      </c>
      <c r="E1350" s="58"/>
      <c r="F1350" s="58"/>
      <c r="G1350" s="58"/>
      <c r="H1350" s="58"/>
      <c r="I1350" s="58">
        <v>1226</v>
      </c>
      <c r="J1350" s="58">
        <v>53</v>
      </c>
      <c r="K1350" s="58"/>
      <c r="L1350" s="58"/>
      <c r="M1350" s="58">
        <v>0</v>
      </c>
      <c r="N1350" s="58">
        <v>0</v>
      </c>
      <c r="O1350" s="56" t="s">
        <v>2797</v>
      </c>
      <c r="Q1350" s="56" t="s">
        <v>2796</v>
      </c>
    </row>
    <row r="1351" spans="1:17">
      <c r="A1351" s="57">
        <v>1395</v>
      </c>
      <c r="B1351" s="56" t="s">
        <v>3098</v>
      </c>
      <c r="C1351" s="56" t="s">
        <v>3135</v>
      </c>
      <c r="D1351" s="56" t="s">
        <v>2798</v>
      </c>
      <c r="E1351" s="58"/>
      <c r="F1351" s="58"/>
      <c r="G1351" s="58"/>
      <c r="H1351" s="58"/>
      <c r="I1351" s="58">
        <v>0</v>
      </c>
      <c r="J1351" s="58">
        <v>0</v>
      </c>
      <c r="K1351" s="58">
        <v>0</v>
      </c>
      <c r="L1351" s="58">
        <v>0</v>
      </c>
      <c r="M1351" s="58">
        <v>0</v>
      </c>
      <c r="N1351" s="58">
        <v>0</v>
      </c>
      <c r="O1351" s="56" t="s">
        <v>2799</v>
      </c>
      <c r="Q1351" s="56" t="s">
        <v>2798</v>
      </c>
    </row>
    <row r="1352" spans="1:17">
      <c r="A1352" s="57">
        <v>1396</v>
      </c>
      <c r="B1352" s="56" t="s">
        <v>3098</v>
      </c>
      <c r="C1352" s="56" t="s">
        <v>3135</v>
      </c>
      <c r="D1352" s="56" t="s">
        <v>2800</v>
      </c>
      <c r="E1352" s="58"/>
      <c r="F1352" s="58"/>
      <c r="G1352" s="58"/>
      <c r="H1352" s="58"/>
      <c r="I1352" s="58">
        <v>0</v>
      </c>
      <c r="J1352" s="58">
        <v>0</v>
      </c>
      <c r="K1352" s="58">
        <v>0</v>
      </c>
      <c r="L1352" s="58">
        <v>0</v>
      </c>
      <c r="M1352" s="58">
        <v>0</v>
      </c>
      <c r="N1352" s="58">
        <v>0</v>
      </c>
      <c r="O1352" s="56" t="s">
        <v>2801</v>
      </c>
      <c r="Q1352" s="56" t="s">
        <v>2800</v>
      </c>
    </row>
    <row r="1353" spans="1:17">
      <c r="A1353" s="57">
        <v>1398</v>
      </c>
      <c r="B1353" s="56" t="s">
        <v>3097</v>
      </c>
      <c r="C1353" s="56" t="s">
        <v>3136</v>
      </c>
      <c r="D1353" s="56" t="s">
        <v>2805</v>
      </c>
      <c r="E1353" s="58">
        <v>52</v>
      </c>
      <c r="F1353" s="58">
        <v>4</v>
      </c>
      <c r="G1353" s="58"/>
      <c r="H1353" s="58"/>
      <c r="I1353" s="58">
        <v>1043</v>
      </c>
      <c r="J1353" s="58">
        <v>43</v>
      </c>
      <c r="K1353" s="58"/>
      <c r="L1353" s="58"/>
      <c r="M1353" s="58">
        <v>1734</v>
      </c>
      <c r="N1353" s="58">
        <v>17</v>
      </c>
      <c r="O1353" s="56" t="s">
        <v>2806</v>
      </c>
      <c r="Q1353" s="56" t="s">
        <v>2805</v>
      </c>
    </row>
    <row r="1354" spans="1:17">
      <c r="A1354" s="57">
        <v>1400</v>
      </c>
      <c r="B1354" s="56" t="s">
        <v>3098</v>
      </c>
      <c r="C1354" s="56" t="s">
        <v>3136</v>
      </c>
      <c r="D1354" s="56" t="s">
        <v>2809</v>
      </c>
      <c r="E1354" s="58"/>
      <c r="F1354" s="58"/>
      <c r="G1354" s="58"/>
      <c r="H1354" s="58"/>
      <c r="I1354" s="58">
        <v>0</v>
      </c>
      <c r="J1354" s="58">
        <v>0</v>
      </c>
      <c r="K1354" s="58">
        <v>0</v>
      </c>
      <c r="L1354" s="58">
        <v>0</v>
      </c>
      <c r="M1354" s="81">
        <v>0</v>
      </c>
      <c r="N1354" s="58">
        <v>0</v>
      </c>
      <c r="O1354" s="56" t="s">
        <v>2810</v>
      </c>
      <c r="Q1354" s="56" t="s">
        <v>2809</v>
      </c>
    </row>
    <row r="1355" spans="1:17">
      <c r="A1355" s="57">
        <v>1401</v>
      </c>
      <c r="B1355" s="56" t="s">
        <v>3098</v>
      </c>
      <c r="C1355" s="56" t="s">
        <v>3136</v>
      </c>
      <c r="D1355" s="56" t="s">
        <v>2811</v>
      </c>
      <c r="E1355" s="58"/>
      <c r="F1355" s="58"/>
      <c r="G1355" s="58"/>
      <c r="H1355" s="58"/>
      <c r="I1355" s="58">
        <v>0</v>
      </c>
      <c r="J1355" s="58">
        <v>0</v>
      </c>
      <c r="K1355" s="58">
        <v>0</v>
      </c>
      <c r="L1355" s="58">
        <v>0</v>
      </c>
      <c r="M1355" s="58">
        <v>0</v>
      </c>
      <c r="N1355" s="58">
        <v>0</v>
      </c>
      <c r="O1355" s="56" t="s">
        <v>2812</v>
      </c>
      <c r="Q1355" s="56" t="s">
        <v>2811</v>
      </c>
    </row>
    <row r="1356" spans="1:17">
      <c r="A1356" s="57">
        <v>1402</v>
      </c>
      <c r="B1356" s="56" t="s">
        <v>3098</v>
      </c>
      <c r="C1356" s="56" t="s">
        <v>3136</v>
      </c>
      <c r="D1356" s="56" t="s">
        <v>2813</v>
      </c>
      <c r="E1356" s="58"/>
      <c r="F1356" s="58"/>
      <c r="G1356" s="58"/>
      <c r="H1356" s="58"/>
      <c r="I1356" s="58">
        <v>0</v>
      </c>
      <c r="J1356" s="58">
        <v>0</v>
      </c>
      <c r="K1356" s="58">
        <v>0</v>
      </c>
      <c r="L1356" s="58">
        <v>0</v>
      </c>
      <c r="M1356" s="58">
        <v>0</v>
      </c>
      <c r="N1356" s="58">
        <v>0</v>
      </c>
      <c r="O1356" s="56" t="s">
        <v>2814</v>
      </c>
      <c r="Q1356" s="56" t="s">
        <v>2813</v>
      </c>
    </row>
    <row r="1357" spans="1:17">
      <c r="A1357" s="57">
        <v>1403</v>
      </c>
      <c r="B1357" s="56" t="s">
        <v>3098</v>
      </c>
      <c r="C1357" s="56" t="s">
        <v>3136</v>
      </c>
      <c r="D1357" s="56" t="s">
        <v>2815</v>
      </c>
      <c r="E1357" s="58"/>
      <c r="F1357" s="58"/>
      <c r="G1357" s="58"/>
      <c r="H1357" s="58"/>
      <c r="I1357" s="58">
        <v>0</v>
      </c>
      <c r="J1357" s="58">
        <v>0</v>
      </c>
      <c r="K1357" s="58">
        <v>0</v>
      </c>
      <c r="L1357" s="58">
        <v>0</v>
      </c>
      <c r="M1357" s="58">
        <v>0</v>
      </c>
      <c r="N1357" s="58">
        <v>0</v>
      </c>
      <c r="O1357" s="56" t="s">
        <v>2816</v>
      </c>
      <c r="Q1357" s="56" t="s">
        <v>2815</v>
      </c>
    </row>
    <row r="1358" spans="1:17">
      <c r="A1358" s="57">
        <v>1404</v>
      </c>
      <c r="B1358" s="56" t="s">
        <v>3098</v>
      </c>
      <c r="C1358" s="56" t="s">
        <v>3136</v>
      </c>
      <c r="D1358" s="56" t="s">
        <v>2817</v>
      </c>
      <c r="E1358" s="58"/>
      <c r="F1358" s="58"/>
      <c r="G1358" s="58"/>
      <c r="H1358" s="58"/>
      <c r="I1358" s="58">
        <v>0</v>
      </c>
      <c r="J1358" s="58">
        <v>0</v>
      </c>
      <c r="K1358" s="58">
        <v>0</v>
      </c>
      <c r="L1358" s="58">
        <v>0</v>
      </c>
      <c r="M1358" s="58">
        <v>0</v>
      </c>
      <c r="N1358" s="58">
        <v>0</v>
      </c>
      <c r="O1358" s="56" t="s">
        <v>2818</v>
      </c>
      <c r="Q1358" s="56" t="s">
        <v>2817</v>
      </c>
    </row>
    <row r="1359" spans="1:17">
      <c r="A1359" s="57">
        <v>1405</v>
      </c>
      <c r="B1359" s="56" t="s">
        <v>3098</v>
      </c>
      <c r="C1359" s="56" t="s">
        <v>3136</v>
      </c>
      <c r="D1359" s="56" t="s">
        <v>2819</v>
      </c>
      <c r="E1359" s="58"/>
      <c r="F1359" s="58"/>
      <c r="G1359" s="58"/>
      <c r="H1359" s="58"/>
      <c r="I1359" s="58">
        <v>0</v>
      </c>
      <c r="J1359" s="58">
        <v>0</v>
      </c>
      <c r="K1359" s="58">
        <v>0</v>
      </c>
      <c r="L1359" s="58">
        <v>0</v>
      </c>
      <c r="M1359" s="58">
        <v>0</v>
      </c>
      <c r="N1359" s="58">
        <v>0</v>
      </c>
      <c r="O1359" s="56" t="s">
        <v>2820</v>
      </c>
      <c r="Q1359" s="56" t="s">
        <v>2819</v>
      </c>
    </row>
    <row r="1360" spans="1:17">
      <c r="A1360" s="57">
        <v>1406</v>
      </c>
      <c r="B1360" s="56" t="s">
        <v>3098</v>
      </c>
      <c r="C1360" s="56" t="s">
        <v>3136</v>
      </c>
      <c r="D1360" s="56" t="s">
        <v>2821</v>
      </c>
      <c r="E1360" s="58"/>
      <c r="F1360" s="58"/>
      <c r="G1360" s="58"/>
      <c r="H1360" s="58"/>
      <c r="I1360" s="58">
        <v>0</v>
      </c>
      <c r="J1360" s="58">
        <v>0</v>
      </c>
      <c r="K1360" s="58">
        <v>0</v>
      </c>
      <c r="L1360" s="58">
        <v>0</v>
      </c>
      <c r="M1360" s="58">
        <v>0</v>
      </c>
      <c r="N1360" s="58">
        <v>0</v>
      </c>
      <c r="O1360" s="56" t="s">
        <v>2822</v>
      </c>
      <c r="Q1360" s="56" t="s">
        <v>2821</v>
      </c>
    </row>
    <row r="1361" spans="1:17">
      <c r="A1361" s="57">
        <v>1407</v>
      </c>
      <c r="B1361" s="56" t="s">
        <v>3098</v>
      </c>
      <c r="C1361" s="56" t="s">
        <v>3136</v>
      </c>
      <c r="D1361" s="56" t="s">
        <v>2823</v>
      </c>
      <c r="E1361" s="58"/>
      <c r="F1361" s="58"/>
      <c r="G1361" s="58"/>
      <c r="H1361" s="58"/>
      <c r="I1361" s="58">
        <v>0</v>
      </c>
      <c r="J1361" s="58">
        <v>0</v>
      </c>
      <c r="K1361" s="58">
        <v>0</v>
      </c>
      <c r="L1361" s="58">
        <v>0</v>
      </c>
      <c r="M1361" s="58">
        <v>0</v>
      </c>
      <c r="N1361" s="58">
        <v>0</v>
      </c>
      <c r="O1361" s="56" t="s">
        <v>2824</v>
      </c>
      <c r="Q1361" s="56" t="s">
        <v>2823</v>
      </c>
    </row>
    <row r="1362" spans="1:17">
      <c r="A1362" s="57">
        <v>1408</v>
      </c>
      <c r="B1362" s="56" t="s">
        <v>3098</v>
      </c>
      <c r="C1362" s="56" t="s">
        <v>3136</v>
      </c>
      <c r="D1362" s="56" t="s">
        <v>2825</v>
      </c>
      <c r="E1362" s="58"/>
      <c r="F1362" s="58"/>
      <c r="G1362" s="58"/>
      <c r="H1362" s="58"/>
      <c r="I1362" s="58">
        <v>0</v>
      </c>
      <c r="J1362" s="58">
        <v>0</v>
      </c>
      <c r="K1362" s="58">
        <v>0</v>
      </c>
      <c r="L1362" s="58">
        <v>0</v>
      </c>
      <c r="M1362" s="58">
        <v>0</v>
      </c>
      <c r="N1362" s="58">
        <v>0</v>
      </c>
      <c r="O1362" s="56" t="s">
        <v>2826</v>
      </c>
      <c r="Q1362" s="56" t="s">
        <v>2825</v>
      </c>
    </row>
    <row r="1363" spans="1:17">
      <c r="A1363" s="57">
        <v>1409</v>
      </c>
      <c r="B1363" s="56" t="s">
        <v>3098</v>
      </c>
      <c r="C1363" s="56" t="s">
        <v>3136</v>
      </c>
      <c r="D1363" s="56" t="s">
        <v>2827</v>
      </c>
      <c r="E1363" s="58"/>
      <c r="F1363" s="58"/>
      <c r="G1363" s="58"/>
      <c r="H1363" s="58"/>
      <c r="I1363" s="58">
        <v>0</v>
      </c>
      <c r="J1363" s="58">
        <v>0</v>
      </c>
      <c r="K1363" s="58">
        <v>0</v>
      </c>
      <c r="L1363" s="58">
        <v>0</v>
      </c>
      <c r="M1363" s="58">
        <v>0</v>
      </c>
      <c r="N1363" s="58">
        <v>0</v>
      </c>
      <c r="O1363" s="56" t="s">
        <v>2828</v>
      </c>
      <c r="Q1363" s="56" t="s">
        <v>2827</v>
      </c>
    </row>
    <row r="1364" spans="1:17">
      <c r="A1364" s="57">
        <v>1410</v>
      </c>
      <c r="B1364" s="56" t="s">
        <v>3098</v>
      </c>
      <c r="C1364" s="56" t="s">
        <v>3136</v>
      </c>
      <c r="D1364" s="56" t="s">
        <v>2829</v>
      </c>
      <c r="E1364" s="58"/>
      <c r="F1364" s="58"/>
      <c r="G1364" s="58"/>
      <c r="H1364" s="58"/>
      <c r="I1364" s="58">
        <v>0</v>
      </c>
      <c r="J1364" s="58">
        <v>0</v>
      </c>
      <c r="K1364" s="58">
        <v>0</v>
      </c>
      <c r="L1364" s="58">
        <v>0</v>
      </c>
      <c r="M1364" s="58">
        <v>0</v>
      </c>
      <c r="N1364" s="58">
        <v>0</v>
      </c>
      <c r="O1364" s="56" t="s">
        <v>2830</v>
      </c>
      <c r="Q1364" s="56" t="s">
        <v>2829</v>
      </c>
    </row>
    <row r="1365" spans="1:17">
      <c r="A1365" s="57">
        <v>1411</v>
      </c>
      <c r="B1365" s="56" t="s">
        <v>3098</v>
      </c>
      <c r="C1365" s="56" t="s">
        <v>3136</v>
      </c>
      <c r="D1365" s="56" t="s">
        <v>2831</v>
      </c>
      <c r="E1365" s="58"/>
      <c r="F1365" s="58"/>
      <c r="G1365" s="58"/>
      <c r="H1365" s="58"/>
      <c r="I1365" s="58">
        <v>0</v>
      </c>
      <c r="J1365" s="58">
        <v>0</v>
      </c>
      <c r="K1365" s="58">
        <v>0</v>
      </c>
      <c r="L1365" s="58">
        <v>0</v>
      </c>
      <c r="M1365" s="58">
        <v>0</v>
      </c>
      <c r="N1365" s="58">
        <v>0</v>
      </c>
      <c r="O1365" s="56" t="s">
        <v>2832</v>
      </c>
      <c r="Q1365" s="56" t="s">
        <v>2831</v>
      </c>
    </row>
    <row r="1366" spans="1:17">
      <c r="A1366" s="57">
        <v>1412</v>
      </c>
      <c r="B1366" s="56" t="s">
        <v>3098</v>
      </c>
      <c r="C1366" s="56" t="s">
        <v>3136</v>
      </c>
      <c r="D1366" s="56" t="s">
        <v>2833</v>
      </c>
      <c r="E1366" s="58"/>
      <c r="F1366" s="58"/>
      <c r="G1366" s="58"/>
      <c r="H1366" s="58"/>
      <c r="I1366" s="58">
        <v>0</v>
      </c>
      <c r="J1366" s="58">
        <v>0</v>
      </c>
      <c r="K1366" s="58">
        <v>0</v>
      </c>
      <c r="L1366" s="58">
        <v>0</v>
      </c>
      <c r="M1366" s="58">
        <v>0</v>
      </c>
      <c r="N1366" s="58">
        <v>0</v>
      </c>
      <c r="O1366" s="56" t="s">
        <v>2834</v>
      </c>
      <c r="Q1366" s="56" t="s">
        <v>2833</v>
      </c>
    </row>
    <row r="1367" spans="1:17">
      <c r="A1367" s="57">
        <v>1413</v>
      </c>
      <c r="B1367" s="56" t="s">
        <v>3098</v>
      </c>
      <c r="C1367" s="56" t="s">
        <v>3136</v>
      </c>
      <c r="D1367" s="56" t="s">
        <v>2835</v>
      </c>
      <c r="E1367" s="58"/>
      <c r="F1367" s="58"/>
      <c r="G1367" s="58"/>
      <c r="H1367" s="58"/>
      <c r="I1367" s="58">
        <v>0</v>
      </c>
      <c r="J1367" s="58">
        <v>0</v>
      </c>
      <c r="K1367" s="58">
        <v>0</v>
      </c>
      <c r="L1367" s="58">
        <v>0</v>
      </c>
      <c r="M1367" s="58">
        <v>0</v>
      </c>
      <c r="N1367" s="58">
        <v>0</v>
      </c>
      <c r="O1367" s="56" t="s">
        <v>2836</v>
      </c>
      <c r="Q1367" s="56" t="s">
        <v>2835</v>
      </c>
    </row>
    <row r="1368" spans="1:17">
      <c r="A1368" s="57">
        <v>1414</v>
      </c>
      <c r="B1368" s="56" t="s">
        <v>3098</v>
      </c>
      <c r="C1368" s="56" t="s">
        <v>3136</v>
      </c>
      <c r="D1368" s="56" t="s">
        <v>2837</v>
      </c>
      <c r="E1368" s="58"/>
      <c r="F1368" s="58"/>
      <c r="G1368" s="58"/>
      <c r="H1368" s="58"/>
      <c r="I1368" s="58">
        <v>0</v>
      </c>
      <c r="J1368" s="58">
        <v>0</v>
      </c>
      <c r="K1368" s="58">
        <v>0</v>
      </c>
      <c r="L1368" s="58">
        <v>0</v>
      </c>
      <c r="M1368" s="58">
        <v>0</v>
      </c>
      <c r="N1368" s="58">
        <v>0</v>
      </c>
      <c r="O1368" s="56" t="s">
        <v>2838</v>
      </c>
      <c r="Q1368" s="56" t="s">
        <v>2837</v>
      </c>
    </row>
    <row r="1369" spans="1:17">
      <c r="A1369" s="57">
        <v>1415</v>
      </c>
      <c r="B1369" s="56" t="s">
        <v>3098</v>
      </c>
      <c r="C1369" s="56" t="s">
        <v>3136</v>
      </c>
      <c r="D1369" s="56" t="s">
        <v>2839</v>
      </c>
      <c r="E1369" s="58"/>
      <c r="F1369" s="58"/>
      <c r="G1369" s="58"/>
      <c r="H1369" s="58"/>
      <c r="I1369" s="58">
        <v>0</v>
      </c>
      <c r="J1369" s="58">
        <v>0</v>
      </c>
      <c r="K1369" s="58">
        <v>0</v>
      </c>
      <c r="L1369" s="58">
        <v>0</v>
      </c>
      <c r="M1369" s="58">
        <v>0</v>
      </c>
      <c r="N1369" s="58">
        <v>0</v>
      </c>
      <c r="O1369" s="56" t="s">
        <v>2840</v>
      </c>
      <c r="Q1369" s="56" t="s">
        <v>2839</v>
      </c>
    </row>
    <row r="1370" spans="1:17">
      <c r="A1370" s="57">
        <v>1416</v>
      </c>
      <c r="B1370" s="56" t="s">
        <v>3098</v>
      </c>
      <c r="C1370" s="56" t="s">
        <v>3136</v>
      </c>
      <c r="D1370" s="56" t="s">
        <v>2841</v>
      </c>
      <c r="E1370" s="58"/>
      <c r="F1370" s="58"/>
      <c r="G1370" s="58"/>
      <c r="H1370" s="58"/>
      <c r="I1370" s="58">
        <v>0</v>
      </c>
      <c r="J1370" s="58">
        <v>0</v>
      </c>
      <c r="K1370" s="58">
        <v>0</v>
      </c>
      <c r="L1370" s="58">
        <v>0</v>
      </c>
      <c r="M1370" s="58">
        <v>0</v>
      </c>
      <c r="N1370" s="58">
        <v>0</v>
      </c>
      <c r="O1370" s="56" t="s">
        <v>2842</v>
      </c>
      <c r="Q1370" s="56" t="s">
        <v>2841</v>
      </c>
    </row>
    <row r="1371" spans="1:17">
      <c r="A1371" s="57">
        <v>1417</v>
      </c>
      <c r="B1371" s="56" t="s">
        <v>3098</v>
      </c>
      <c r="C1371" s="56" t="s">
        <v>3136</v>
      </c>
      <c r="D1371" s="56" t="s">
        <v>2843</v>
      </c>
      <c r="E1371" s="58"/>
      <c r="F1371" s="58"/>
      <c r="G1371" s="58"/>
      <c r="H1371" s="58"/>
      <c r="I1371" s="58">
        <v>0</v>
      </c>
      <c r="J1371" s="58">
        <v>0</v>
      </c>
      <c r="K1371" s="58">
        <v>0</v>
      </c>
      <c r="L1371" s="58">
        <v>0</v>
      </c>
      <c r="M1371" s="58">
        <v>0</v>
      </c>
      <c r="N1371" s="58">
        <v>0</v>
      </c>
      <c r="O1371" s="56" t="s">
        <v>2844</v>
      </c>
      <c r="Q1371" s="56" t="s">
        <v>2843</v>
      </c>
    </row>
    <row r="1372" spans="1:17">
      <c r="A1372" s="57">
        <v>1418</v>
      </c>
      <c r="B1372" s="56" t="s">
        <v>3098</v>
      </c>
      <c r="C1372" s="56" t="s">
        <v>3136</v>
      </c>
      <c r="D1372" s="56" t="s">
        <v>2845</v>
      </c>
      <c r="E1372" s="58"/>
      <c r="F1372" s="58"/>
      <c r="G1372" s="58"/>
      <c r="H1372" s="58"/>
      <c r="I1372" s="58">
        <v>0</v>
      </c>
      <c r="J1372" s="58">
        <v>0</v>
      </c>
      <c r="K1372" s="58">
        <v>0</v>
      </c>
      <c r="L1372" s="58">
        <v>0</v>
      </c>
      <c r="M1372" s="58">
        <v>0</v>
      </c>
      <c r="N1372" s="58">
        <v>0</v>
      </c>
      <c r="O1372" s="56" t="s">
        <v>2846</v>
      </c>
      <c r="Q1372" s="56" t="s">
        <v>2845</v>
      </c>
    </row>
    <row r="1373" spans="1:17">
      <c r="A1373" s="57">
        <v>1419</v>
      </c>
      <c r="B1373" s="56" t="s">
        <v>3098</v>
      </c>
      <c r="C1373" s="56" t="s">
        <v>3136</v>
      </c>
      <c r="D1373" s="56" t="s">
        <v>2847</v>
      </c>
      <c r="E1373" s="58"/>
      <c r="F1373" s="58"/>
      <c r="G1373" s="58"/>
      <c r="H1373" s="58"/>
      <c r="I1373" s="58">
        <v>0</v>
      </c>
      <c r="J1373" s="58">
        <v>0</v>
      </c>
      <c r="K1373" s="58">
        <v>0</v>
      </c>
      <c r="L1373" s="58">
        <v>0</v>
      </c>
      <c r="M1373" s="58">
        <v>0</v>
      </c>
      <c r="N1373" s="58">
        <v>0</v>
      </c>
      <c r="O1373" s="56" t="s">
        <v>2848</v>
      </c>
      <c r="Q1373" s="56" t="s">
        <v>2847</v>
      </c>
    </row>
    <row r="1374" spans="1:17">
      <c r="A1374" s="57">
        <v>1420</v>
      </c>
      <c r="B1374" s="56" t="s">
        <v>3098</v>
      </c>
      <c r="C1374" s="56" t="s">
        <v>3136</v>
      </c>
      <c r="D1374" s="56" t="s">
        <v>2849</v>
      </c>
      <c r="E1374" s="58"/>
      <c r="F1374" s="58"/>
      <c r="G1374" s="58"/>
      <c r="H1374" s="58"/>
      <c r="I1374" s="58">
        <v>0</v>
      </c>
      <c r="J1374" s="58">
        <v>0</v>
      </c>
      <c r="K1374" s="58">
        <v>0</v>
      </c>
      <c r="L1374" s="58">
        <v>0</v>
      </c>
      <c r="M1374" s="58">
        <v>0</v>
      </c>
      <c r="N1374" s="58">
        <v>0</v>
      </c>
      <c r="O1374" s="56" t="s">
        <v>2850</v>
      </c>
      <c r="Q1374" s="56" t="s">
        <v>2849</v>
      </c>
    </row>
    <row r="1375" spans="1:17">
      <c r="A1375" s="57">
        <v>1421</v>
      </c>
      <c r="B1375" s="56" t="s">
        <v>3098</v>
      </c>
      <c r="C1375" s="56" t="s">
        <v>3136</v>
      </c>
      <c r="D1375" s="56" t="s">
        <v>2851</v>
      </c>
      <c r="E1375" s="58"/>
      <c r="F1375" s="58"/>
      <c r="G1375" s="58"/>
      <c r="H1375" s="58"/>
      <c r="I1375" s="58">
        <v>0</v>
      </c>
      <c r="J1375" s="58">
        <v>0</v>
      </c>
      <c r="K1375" s="58">
        <v>0</v>
      </c>
      <c r="L1375" s="58">
        <v>0</v>
      </c>
      <c r="M1375" s="58">
        <v>0</v>
      </c>
      <c r="N1375" s="58">
        <v>0</v>
      </c>
      <c r="O1375" s="56" t="s">
        <v>2852</v>
      </c>
      <c r="Q1375" s="56" t="s">
        <v>2851</v>
      </c>
    </row>
    <row r="1376" spans="1:17">
      <c r="A1376" s="57">
        <v>1422</v>
      </c>
      <c r="B1376" s="56" t="s">
        <v>3098</v>
      </c>
      <c r="C1376" s="56" t="s">
        <v>3136</v>
      </c>
      <c r="D1376" s="56" t="s">
        <v>2853</v>
      </c>
      <c r="E1376" s="58"/>
      <c r="F1376" s="58"/>
      <c r="G1376" s="58"/>
      <c r="H1376" s="58"/>
      <c r="I1376" s="58">
        <v>0</v>
      </c>
      <c r="J1376" s="58">
        <v>0</v>
      </c>
      <c r="K1376" s="58">
        <v>0</v>
      </c>
      <c r="L1376" s="58">
        <v>0</v>
      </c>
      <c r="M1376" s="58">
        <v>0</v>
      </c>
      <c r="N1376" s="58">
        <v>0</v>
      </c>
      <c r="O1376" s="56" t="s">
        <v>2854</v>
      </c>
      <c r="Q1376" s="56" t="s">
        <v>2853</v>
      </c>
    </row>
    <row r="1377" spans="1:17">
      <c r="A1377" s="57">
        <v>1423</v>
      </c>
      <c r="B1377" s="56" t="s">
        <v>3098</v>
      </c>
      <c r="C1377" s="56" t="s">
        <v>3136</v>
      </c>
      <c r="D1377" s="56" t="s">
        <v>2855</v>
      </c>
      <c r="E1377" s="58"/>
      <c r="F1377" s="58"/>
      <c r="G1377" s="58"/>
      <c r="H1377" s="58"/>
      <c r="I1377" s="58">
        <v>0</v>
      </c>
      <c r="J1377" s="58">
        <v>0</v>
      </c>
      <c r="K1377" s="58">
        <v>0</v>
      </c>
      <c r="L1377" s="58">
        <v>0</v>
      </c>
      <c r="M1377" s="58">
        <v>0</v>
      </c>
      <c r="N1377" s="58">
        <v>0</v>
      </c>
      <c r="O1377" s="56" t="s">
        <v>2856</v>
      </c>
      <c r="Q1377" s="56" t="s">
        <v>2855</v>
      </c>
    </row>
    <row r="1378" spans="1:17">
      <c r="A1378" s="57">
        <v>1424</v>
      </c>
      <c r="B1378" s="56" t="s">
        <v>3098</v>
      </c>
      <c r="C1378" s="56" t="s">
        <v>3136</v>
      </c>
      <c r="D1378" s="56" t="s">
        <v>2857</v>
      </c>
      <c r="E1378" s="58"/>
      <c r="F1378" s="58"/>
      <c r="G1378" s="58"/>
      <c r="H1378" s="58"/>
      <c r="I1378" s="58">
        <v>0</v>
      </c>
      <c r="J1378" s="58">
        <v>0</v>
      </c>
      <c r="K1378" s="58">
        <v>0</v>
      </c>
      <c r="L1378" s="58">
        <v>0</v>
      </c>
      <c r="M1378" s="58">
        <v>0</v>
      </c>
      <c r="N1378" s="58">
        <v>0</v>
      </c>
      <c r="O1378" s="56" t="s">
        <v>2858</v>
      </c>
      <c r="Q1378" s="56" t="s">
        <v>2857</v>
      </c>
    </row>
    <row r="1379" spans="1:17">
      <c r="A1379" s="57">
        <v>1425</v>
      </c>
      <c r="B1379" s="56" t="s">
        <v>3098</v>
      </c>
      <c r="C1379" s="56" t="s">
        <v>3136</v>
      </c>
      <c r="D1379" s="56" t="s">
        <v>2859</v>
      </c>
      <c r="E1379" s="58"/>
      <c r="F1379" s="58"/>
      <c r="G1379" s="58"/>
      <c r="H1379" s="58"/>
      <c r="I1379" s="58">
        <v>0</v>
      </c>
      <c r="J1379" s="58">
        <v>0</v>
      </c>
      <c r="K1379" s="58">
        <v>0</v>
      </c>
      <c r="L1379" s="58">
        <v>0</v>
      </c>
      <c r="M1379" s="58">
        <v>0</v>
      </c>
      <c r="N1379" s="58">
        <v>0</v>
      </c>
      <c r="O1379" s="56" t="s">
        <v>2860</v>
      </c>
      <c r="Q1379" s="56" t="s">
        <v>2859</v>
      </c>
    </row>
    <row r="1380" spans="1:17">
      <c r="A1380" s="57">
        <v>1426</v>
      </c>
      <c r="B1380" s="56" t="s">
        <v>3098</v>
      </c>
      <c r="C1380" s="56" t="s">
        <v>3136</v>
      </c>
      <c r="D1380" s="56" t="s">
        <v>2861</v>
      </c>
      <c r="E1380" s="58"/>
      <c r="F1380" s="58"/>
      <c r="G1380" s="58"/>
      <c r="H1380" s="58"/>
      <c r="I1380" s="58">
        <v>0</v>
      </c>
      <c r="J1380" s="58">
        <v>0</v>
      </c>
      <c r="K1380" s="58">
        <v>0</v>
      </c>
      <c r="L1380" s="58">
        <v>0</v>
      </c>
      <c r="M1380" s="58">
        <v>0</v>
      </c>
      <c r="N1380" s="58">
        <v>0</v>
      </c>
      <c r="O1380" s="56" t="s">
        <v>2862</v>
      </c>
      <c r="Q1380" s="56" t="s">
        <v>2861</v>
      </c>
    </row>
    <row r="1381" spans="1:17">
      <c r="A1381" s="57">
        <v>1427</v>
      </c>
      <c r="B1381" s="56" t="s">
        <v>3098</v>
      </c>
      <c r="C1381" s="56" t="s">
        <v>3136</v>
      </c>
      <c r="D1381" s="56" t="s">
        <v>2863</v>
      </c>
      <c r="E1381" s="58"/>
      <c r="F1381" s="58"/>
      <c r="G1381" s="58"/>
      <c r="H1381" s="58"/>
      <c r="I1381" s="58">
        <v>0</v>
      </c>
      <c r="J1381" s="58">
        <v>0</v>
      </c>
      <c r="K1381" s="58">
        <v>0</v>
      </c>
      <c r="L1381" s="58">
        <v>0</v>
      </c>
      <c r="M1381" s="58">
        <v>0</v>
      </c>
      <c r="N1381" s="58">
        <v>0</v>
      </c>
      <c r="O1381" s="56" t="s">
        <v>2864</v>
      </c>
      <c r="Q1381" s="56" t="s">
        <v>2863</v>
      </c>
    </row>
    <row r="1382" spans="1:17">
      <c r="A1382" s="57">
        <v>1428</v>
      </c>
      <c r="B1382" s="56" t="s">
        <v>3098</v>
      </c>
      <c r="C1382" s="56" t="s">
        <v>3136</v>
      </c>
      <c r="D1382" s="56" t="s">
        <v>2865</v>
      </c>
      <c r="E1382" s="58"/>
      <c r="F1382" s="58"/>
      <c r="G1382" s="58"/>
      <c r="H1382" s="58"/>
      <c r="I1382" s="58">
        <v>0</v>
      </c>
      <c r="J1382" s="58">
        <v>0</v>
      </c>
      <c r="K1382" s="58">
        <v>0</v>
      </c>
      <c r="L1382" s="58">
        <v>0</v>
      </c>
      <c r="M1382" s="58">
        <v>0</v>
      </c>
      <c r="N1382" s="58">
        <v>0</v>
      </c>
      <c r="O1382" s="56" t="s">
        <v>2866</v>
      </c>
      <c r="Q1382" s="56" t="s">
        <v>2865</v>
      </c>
    </row>
    <row r="1383" spans="1:17">
      <c r="A1383" s="57">
        <v>1429</v>
      </c>
      <c r="B1383" s="56" t="s">
        <v>3098</v>
      </c>
      <c r="C1383" s="56" t="s">
        <v>3136</v>
      </c>
      <c r="D1383" s="56" t="s">
        <v>2867</v>
      </c>
      <c r="E1383" s="58"/>
      <c r="F1383" s="58"/>
      <c r="G1383" s="58"/>
      <c r="H1383" s="58"/>
      <c r="I1383" s="58">
        <v>0</v>
      </c>
      <c r="J1383" s="58">
        <v>0</v>
      </c>
      <c r="K1383" s="58">
        <v>0</v>
      </c>
      <c r="L1383" s="58">
        <v>0</v>
      </c>
      <c r="M1383" s="58">
        <v>0</v>
      </c>
      <c r="N1383" s="58">
        <v>0</v>
      </c>
      <c r="O1383" s="56" t="s">
        <v>2868</v>
      </c>
      <c r="Q1383" s="56" t="s">
        <v>2867</v>
      </c>
    </row>
    <row r="1384" spans="1:17">
      <c r="A1384" s="57">
        <v>1430</v>
      </c>
      <c r="B1384" s="56" t="s">
        <v>3098</v>
      </c>
      <c r="C1384" s="56" t="s">
        <v>3136</v>
      </c>
      <c r="D1384" s="56" t="s">
        <v>2869</v>
      </c>
      <c r="E1384" s="58"/>
      <c r="F1384" s="58"/>
      <c r="G1384" s="58"/>
      <c r="H1384" s="58"/>
      <c r="I1384" s="58">
        <v>0</v>
      </c>
      <c r="J1384" s="58">
        <v>0</v>
      </c>
      <c r="K1384" s="58">
        <v>0</v>
      </c>
      <c r="L1384" s="58">
        <v>0</v>
      </c>
      <c r="M1384" s="58">
        <v>0</v>
      </c>
      <c r="N1384" s="58">
        <v>0</v>
      </c>
      <c r="O1384" s="56" t="s">
        <v>2870</v>
      </c>
      <c r="Q1384" s="56" t="s">
        <v>2869</v>
      </c>
    </row>
    <row r="1385" spans="1:17">
      <c r="A1385" s="57">
        <v>1431</v>
      </c>
      <c r="B1385" s="56" t="s">
        <v>3098</v>
      </c>
      <c r="C1385" s="56" t="s">
        <v>3136</v>
      </c>
      <c r="D1385" s="56" t="s">
        <v>2871</v>
      </c>
      <c r="E1385" s="58"/>
      <c r="F1385" s="58"/>
      <c r="G1385" s="58"/>
      <c r="H1385" s="58"/>
      <c r="I1385" s="58">
        <v>0</v>
      </c>
      <c r="J1385" s="58">
        <v>0</v>
      </c>
      <c r="K1385" s="58">
        <v>0</v>
      </c>
      <c r="L1385" s="58">
        <v>0</v>
      </c>
      <c r="M1385" s="58">
        <v>0</v>
      </c>
      <c r="N1385" s="58">
        <v>0</v>
      </c>
      <c r="O1385" s="56" t="s">
        <v>2872</v>
      </c>
      <c r="Q1385" s="56" t="s">
        <v>2871</v>
      </c>
    </row>
    <row r="1386" spans="1:17">
      <c r="A1386" s="57">
        <v>1432</v>
      </c>
      <c r="B1386" s="56" t="s">
        <v>3098</v>
      </c>
      <c r="C1386" s="56" t="s">
        <v>3136</v>
      </c>
      <c r="D1386" s="56" t="s">
        <v>2873</v>
      </c>
      <c r="E1386" s="58"/>
      <c r="F1386" s="58"/>
      <c r="G1386" s="58"/>
      <c r="H1386" s="58"/>
      <c r="I1386" s="58">
        <v>0</v>
      </c>
      <c r="J1386" s="58">
        <v>0</v>
      </c>
      <c r="K1386" s="58">
        <v>0</v>
      </c>
      <c r="L1386" s="58">
        <v>0</v>
      </c>
      <c r="M1386" s="58">
        <v>0</v>
      </c>
      <c r="N1386" s="58">
        <v>0</v>
      </c>
      <c r="O1386" s="56" t="s">
        <v>2874</v>
      </c>
      <c r="Q1386" s="56" t="s">
        <v>2873</v>
      </c>
    </row>
    <row r="1387" spans="1:17">
      <c r="A1387" s="57">
        <v>1433</v>
      </c>
      <c r="B1387" s="56" t="s">
        <v>3098</v>
      </c>
      <c r="C1387" s="56" t="s">
        <v>3136</v>
      </c>
      <c r="D1387" s="56" t="s">
        <v>2875</v>
      </c>
      <c r="E1387" s="58"/>
      <c r="F1387" s="58"/>
      <c r="G1387" s="58"/>
      <c r="H1387" s="58"/>
      <c r="I1387" s="58">
        <v>0</v>
      </c>
      <c r="J1387" s="58">
        <v>0</v>
      </c>
      <c r="K1387" s="58">
        <v>0</v>
      </c>
      <c r="L1387" s="58">
        <v>0</v>
      </c>
      <c r="M1387" s="58">
        <v>0</v>
      </c>
      <c r="N1387" s="58">
        <v>0</v>
      </c>
      <c r="O1387" s="56" t="s">
        <v>2876</v>
      </c>
      <c r="Q1387" s="56" t="s">
        <v>2875</v>
      </c>
    </row>
    <row r="1388" spans="1:17">
      <c r="A1388" s="57">
        <v>1434</v>
      </c>
      <c r="B1388" s="56" t="s">
        <v>3098</v>
      </c>
      <c r="C1388" s="56" t="s">
        <v>3136</v>
      </c>
      <c r="D1388" s="56" t="s">
        <v>2877</v>
      </c>
      <c r="E1388" s="58"/>
      <c r="F1388" s="58"/>
      <c r="G1388" s="58"/>
      <c r="H1388" s="58"/>
      <c r="I1388" s="58">
        <v>0</v>
      </c>
      <c r="J1388" s="58">
        <v>0</v>
      </c>
      <c r="K1388" s="58">
        <v>0</v>
      </c>
      <c r="L1388" s="58">
        <v>0</v>
      </c>
      <c r="M1388" s="58">
        <v>0</v>
      </c>
      <c r="N1388" s="58">
        <v>0</v>
      </c>
      <c r="O1388" s="56" t="s">
        <v>2878</v>
      </c>
      <c r="Q1388" s="56" t="s">
        <v>2877</v>
      </c>
    </row>
    <row r="1389" spans="1:17">
      <c r="A1389" s="57">
        <v>1435</v>
      </c>
      <c r="B1389" s="56" t="s">
        <v>3098</v>
      </c>
      <c r="C1389" s="56" t="s">
        <v>3136</v>
      </c>
      <c r="D1389" s="56" t="s">
        <v>2879</v>
      </c>
      <c r="E1389" s="58"/>
      <c r="F1389" s="58"/>
      <c r="G1389" s="58"/>
      <c r="H1389" s="58"/>
      <c r="I1389" s="58">
        <v>0</v>
      </c>
      <c r="J1389" s="58">
        <v>0</v>
      </c>
      <c r="K1389" s="58">
        <v>0</v>
      </c>
      <c r="L1389" s="58">
        <v>0</v>
      </c>
      <c r="M1389" s="58">
        <v>0</v>
      </c>
      <c r="N1389" s="58">
        <v>0</v>
      </c>
      <c r="O1389" s="56" t="s">
        <v>2880</v>
      </c>
      <c r="Q1389" s="56" t="s">
        <v>2879</v>
      </c>
    </row>
    <row r="1390" spans="1:17">
      <c r="A1390" s="57">
        <v>1436</v>
      </c>
      <c r="B1390" s="56" t="s">
        <v>3098</v>
      </c>
      <c r="C1390" s="56" t="s">
        <v>3136</v>
      </c>
      <c r="D1390" s="56" t="s">
        <v>2881</v>
      </c>
      <c r="E1390" s="58"/>
      <c r="F1390" s="58"/>
      <c r="G1390" s="58"/>
      <c r="H1390" s="58"/>
      <c r="I1390" s="58">
        <v>0</v>
      </c>
      <c r="J1390" s="58">
        <v>0</v>
      </c>
      <c r="K1390" s="58">
        <v>0</v>
      </c>
      <c r="L1390" s="58">
        <v>0</v>
      </c>
      <c r="M1390" s="58">
        <v>0</v>
      </c>
      <c r="N1390" s="58">
        <v>0</v>
      </c>
      <c r="O1390" s="56" t="s">
        <v>2882</v>
      </c>
      <c r="Q1390" s="56" t="s">
        <v>2881</v>
      </c>
    </row>
    <row r="1391" spans="1:17">
      <c r="A1391" s="57">
        <v>1437</v>
      </c>
      <c r="B1391" s="56" t="s">
        <v>3098</v>
      </c>
      <c r="C1391" s="56" t="s">
        <v>3136</v>
      </c>
      <c r="D1391" s="56" t="s">
        <v>2883</v>
      </c>
      <c r="E1391" s="58"/>
      <c r="F1391" s="58"/>
      <c r="G1391" s="58"/>
      <c r="H1391" s="58"/>
      <c r="I1391" s="58">
        <v>0</v>
      </c>
      <c r="J1391" s="58">
        <v>0</v>
      </c>
      <c r="K1391" s="58">
        <v>0</v>
      </c>
      <c r="L1391" s="58">
        <v>0</v>
      </c>
      <c r="M1391" s="58">
        <v>0</v>
      </c>
      <c r="N1391" s="58">
        <v>0</v>
      </c>
      <c r="O1391" s="56" t="s">
        <v>2884</v>
      </c>
      <c r="Q1391" s="56" t="s">
        <v>2883</v>
      </c>
    </row>
    <row r="1392" spans="1:17">
      <c r="A1392" s="57">
        <v>1438</v>
      </c>
      <c r="B1392" s="56" t="s">
        <v>3098</v>
      </c>
      <c r="C1392" s="56" t="s">
        <v>3136</v>
      </c>
      <c r="D1392" s="56" t="s">
        <v>2885</v>
      </c>
      <c r="E1392" s="58"/>
      <c r="F1392" s="58"/>
      <c r="G1392" s="58"/>
      <c r="H1392" s="58"/>
      <c r="I1392" s="58">
        <v>0</v>
      </c>
      <c r="J1392" s="58">
        <v>0</v>
      </c>
      <c r="K1392" s="58">
        <v>0</v>
      </c>
      <c r="L1392" s="58">
        <v>0</v>
      </c>
      <c r="M1392" s="58">
        <v>0</v>
      </c>
      <c r="N1392" s="58">
        <v>0</v>
      </c>
      <c r="O1392" s="56" t="s">
        <v>2886</v>
      </c>
      <c r="Q1392" s="56" t="s">
        <v>2885</v>
      </c>
    </row>
    <row r="1393" spans="1:17">
      <c r="A1393" s="57">
        <v>1439</v>
      </c>
      <c r="B1393" s="56" t="s">
        <v>3098</v>
      </c>
      <c r="C1393" s="56" t="s">
        <v>3136</v>
      </c>
      <c r="D1393" s="56" t="s">
        <v>2887</v>
      </c>
      <c r="E1393" s="58"/>
      <c r="F1393" s="58"/>
      <c r="G1393" s="58"/>
      <c r="H1393" s="58"/>
      <c r="I1393" s="58">
        <v>0</v>
      </c>
      <c r="J1393" s="58">
        <v>0</v>
      </c>
      <c r="K1393" s="58">
        <v>0</v>
      </c>
      <c r="L1393" s="58">
        <v>0</v>
      </c>
      <c r="M1393" s="58">
        <v>0</v>
      </c>
      <c r="N1393" s="58">
        <v>0</v>
      </c>
      <c r="O1393" s="56" t="s">
        <v>2888</v>
      </c>
      <c r="Q1393" s="56" t="s">
        <v>2887</v>
      </c>
    </row>
    <row r="1394" spans="1:17">
      <c r="A1394" s="57">
        <v>1440</v>
      </c>
      <c r="B1394" s="56" t="s">
        <v>3098</v>
      </c>
      <c r="C1394" s="56" t="s">
        <v>3136</v>
      </c>
      <c r="D1394" s="56" t="s">
        <v>2889</v>
      </c>
      <c r="E1394" s="58"/>
      <c r="F1394" s="58"/>
      <c r="G1394" s="58"/>
      <c r="H1394" s="58"/>
      <c r="I1394" s="58">
        <v>0</v>
      </c>
      <c r="J1394" s="58">
        <v>0</v>
      </c>
      <c r="K1394" s="58">
        <v>0</v>
      </c>
      <c r="L1394" s="58">
        <v>0</v>
      </c>
      <c r="M1394" s="58">
        <v>0</v>
      </c>
      <c r="N1394" s="58">
        <v>0</v>
      </c>
      <c r="O1394" s="56" t="s">
        <v>2890</v>
      </c>
      <c r="Q1394" s="56" t="s">
        <v>2889</v>
      </c>
    </row>
    <row r="1395" spans="1:17">
      <c r="A1395" s="57">
        <v>1441</v>
      </c>
      <c r="B1395" s="56" t="s">
        <v>3098</v>
      </c>
      <c r="C1395" s="56" t="s">
        <v>3136</v>
      </c>
      <c r="D1395" s="56" t="s">
        <v>2891</v>
      </c>
      <c r="E1395" s="58"/>
      <c r="F1395" s="58"/>
      <c r="G1395" s="58"/>
      <c r="H1395" s="58"/>
      <c r="I1395" s="58">
        <v>0</v>
      </c>
      <c r="J1395" s="58">
        <v>0</v>
      </c>
      <c r="K1395" s="58">
        <v>0</v>
      </c>
      <c r="L1395" s="58">
        <v>0</v>
      </c>
      <c r="M1395" s="58">
        <v>0</v>
      </c>
      <c r="N1395" s="58">
        <v>0</v>
      </c>
      <c r="O1395" s="56" t="s">
        <v>2892</v>
      </c>
      <c r="Q1395" s="56" t="s">
        <v>2891</v>
      </c>
    </row>
    <row r="1396" spans="1:17">
      <c r="A1396" s="57">
        <v>1442</v>
      </c>
      <c r="B1396" s="56" t="s">
        <v>3098</v>
      </c>
      <c r="C1396" s="56" t="s">
        <v>3136</v>
      </c>
      <c r="D1396" s="56" t="s">
        <v>2893</v>
      </c>
      <c r="E1396" s="58"/>
      <c r="F1396" s="58"/>
      <c r="G1396" s="58"/>
      <c r="H1396" s="58"/>
      <c r="I1396" s="58">
        <v>0</v>
      </c>
      <c r="J1396" s="58">
        <v>0</v>
      </c>
      <c r="K1396" s="58">
        <v>0</v>
      </c>
      <c r="L1396" s="58">
        <v>0</v>
      </c>
      <c r="M1396" s="58">
        <v>0</v>
      </c>
      <c r="N1396" s="58">
        <v>0</v>
      </c>
      <c r="O1396" s="56" t="s">
        <v>2894</v>
      </c>
      <c r="Q1396" s="56" t="s">
        <v>2893</v>
      </c>
    </row>
    <row r="1397" spans="1:17">
      <c r="A1397" s="57">
        <v>1443</v>
      </c>
      <c r="B1397" s="56" t="s">
        <v>3098</v>
      </c>
      <c r="C1397" s="56" t="s">
        <v>3136</v>
      </c>
      <c r="D1397" s="56" t="s">
        <v>2895</v>
      </c>
      <c r="E1397" s="58"/>
      <c r="F1397" s="58"/>
      <c r="G1397" s="58"/>
      <c r="H1397" s="58"/>
      <c r="I1397" s="58">
        <v>0</v>
      </c>
      <c r="J1397" s="58">
        <v>0</v>
      </c>
      <c r="K1397" s="58">
        <v>0</v>
      </c>
      <c r="L1397" s="58">
        <v>0</v>
      </c>
      <c r="M1397" s="58">
        <v>0</v>
      </c>
      <c r="N1397" s="58">
        <v>0</v>
      </c>
      <c r="O1397" s="56" t="s">
        <v>2896</v>
      </c>
      <c r="Q1397" s="56" t="s">
        <v>2895</v>
      </c>
    </row>
    <row r="1398" spans="1:17">
      <c r="A1398" s="57">
        <v>1444</v>
      </c>
      <c r="B1398" s="56" t="s">
        <v>3098</v>
      </c>
      <c r="C1398" s="56" t="s">
        <v>3136</v>
      </c>
      <c r="D1398" s="56" t="s">
        <v>2897</v>
      </c>
      <c r="E1398" s="58"/>
      <c r="F1398" s="58"/>
      <c r="G1398" s="58"/>
      <c r="H1398" s="58"/>
      <c r="I1398" s="58">
        <v>0</v>
      </c>
      <c r="J1398" s="58">
        <v>0</v>
      </c>
      <c r="K1398" s="58">
        <v>0</v>
      </c>
      <c r="L1398" s="58">
        <v>0</v>
      </c>
      <c r="M1398" s="58">
        <v>0</v>
      </c>
      <c r="N1398" s="58">
        <v>0</v>
      </c>
      <c r="O1398" s="56" t="s">
        <v>2898</v>
      </c>
      <c r="Q1398" s="56" t="s">
        <v>2897</v>
      </c>
    </row>
    <row r="1399" spans="1:17">
      <c r="A1399" s="57">
        <v>1445</v>
      </c>
      <c r="B1399" s="56" t="s">
        <v>3098</v>
      </c>
      <c r="C1399" s="56" t="s">
        <v>3136</v>
      </c>
      <c r="D1399" s="56" t="s">
        <v>2899</v>
      </c>
      <c r="E1399" s="58"/>
      <c r="F1399" s="58"/>
      <c r="G1399" s="58"/>
      <c r="H1399" s="58"/>
      <c r="I1399" s="58">
        <v>0</v>
      </c>
      <c r="J1399" s="58">
        <v>0</v>
      </c>
      <c r="K1399" s="58">
        <v>0</v>
      </c>
      <c r="L1399" s="58">
        <v>0</v>
      </c>
      <c r="M1399" s="58">
        <v>0</v>
      </c>
      <c r="N1399" s="58">
        <v>0</v>
      </c>
      <c r="O1399" s="56" t="s">
        <v>2900</v>
      </c>
      <c r="Q1399" s="56" t="s">
        <v>2899</v>
      </c>
    </row>
    <row r="1400" spans="1:17">
      <c r="A1400" s="57">
        <v>1446</v>
      </c>
      <c r="B1400" s="56" t="s">
        <v>3098</v>
      </c>
      <c r="C1400" s="56" t="s">
        <v>3136</v>
      </c>
      <c r="D1400" s="56" t="s">
        <v>2901</v>
      </c>
      <c r="E1400" s="58"/>
      <c r="F1400" s="58"/>
      <c r="G1400" s="58"/>
      <c r="H1400" s="58"/>
      <c r="I1400" s="58">
        <v>0</v>
      </c>
      <c r="J1400" s="58">
        <v>0</v>
      </c>
      <c r="K1400" s="58">
        <v>0</v>
      </c>
      <c r="L1400" s="58">
        <v>0</v>
      </c>
      <c r="M1400" s="58">
        <v>0</v>
      </c>
      <c r="N1400" s="58">
        <v>0</v>
      </c>
      <c r="O1400" s="56" t="s">
        <v>2902</v>
      </c>
      <c r="Q1400" s="56" t="s">
        <v>2901</v>
      </c>
    </row>
    <row r="1401" spans="1:17">
      <c r="A1401" s="57">
        <v>1447</v>
      </c>
      <c r="B1401" s="56" t="s">
        <v>3098</v>
      </c>
      <c r="C1401" s="56" t="s">
        <v>3136</v>
      </c>
      <c r="D1401" s="56" t="s">
        <v>2903</v>
      </c>
      <c r="E1401" s="58"/>
      <c r="F1401" s="58"/>
      <c r="G1401" s="58"/>
      <c r="H1401" s="58"/>
      <c r="I1401" s="58">
        <v>0</v>
      </c>
      <c r="J1401" s="58">
        <v>0</v>
      </c>
      <c r="K1401" s="58">
        <v>0</v>
      </c>
      <c r="L1401" s="58">
        <v>0</v>
      </c>
      <c r="M1401" s="58">
        <v>0</v>
      </c>
      <c r="N1401" s="58">
        <v>0</v>
      </c>
      <c r="O1401" s="56" t="s">
        <v>2904</v>
      </c>
      <c r="Q1401" s="56" t="s">
        <v>2903</v>
      </c>
    </row>
    <row r="1402" spans="1:17">
      <c r="A1402" s="57">
        <v>1448</v>
      </c>
      <c r="B1402" s="56" t="s">
        <v>3098</v>
      </c>
      <c r="C1402" s="56" t="s">
        <v>3136</v>
      </c>
      <c r="D1402" s="56" t="s">
        <v>2905</v>
      </c>
      <c r="E1402" s="58"/>
      <c r="F1402" s="58"/>
      <c r="G1402" s="58"/>
      <c r="H1402" s="58"/>
      <c r="I1402" s="58">
        <v>0</v>
      </c>
      <c r="J1402" s="58">
        <v>0</v>
      </c>
      <c r="K1402" s="58">
        <v>0</v>
      </c>
      <c r="L1402" s="58">
        <v>0</v>
      </c>
      <c r="M1402" s="58">
        <v>0</v>
      </c>
      <c r="N1402" s="58">
        <v>0</v>
      </c>
      <c r="O1402" s="56" t="s">
        <v>2906</v>
      </c>
      <c r="Q1402" s="56" t="s">
        <v>2905</v>
      </c>
    </row>
    <row r="1403" spans="1:17">
      <c r="A1403" s="57">
        <v>1449</v>
      </c>
      <c r="B1403" s="56" t="s">
        <v>3098</v>
      </c>
      <c r="C1403" s="56" t="s">
        <v>3136</v>
      </c>
      <c r="D1403" s="56" t="s">
        <v>2907</v>
      </c>
      <c r="E1403" s="58"/>
      <c r="F1403" s="58"/>
      <c r="G1403" s="58"/>
      <c r="H1403" s="58"/>
      <c r="I1403" s="58">
        <v>0</v>
      </c>
      <c r="J1403" s="58">
        <v>0</v>
      </c>
      <c r="K1403" s="58">
        <v>0</v>
      </c>
      <c r="L1403" s="58">
        <v>0</v>
      </c>
      <c r="M1403" s="58">
        <v>0</v>
      </c>
      <c r="N1403" s="58">
        <v>0</v>
      </c>
      <c r="O1403" s="56" t="s">
        <v>2908</v>
      </c>
      <c r="Q1403" s="56" t="s">
        <v>2907</v>
      </c>
    </row>
    <row r="1404" spans="1:17">
      <c r="A1404" s="57">
        <v>1450</v>
      </c>
      <c r="B1404" s="56" t="s">
        <v>3098</v>
      </c>
      <c r="C1404" s="56" t="s">
        <v>3136</v>
      </c>
      <c r="D1404" s="56" t="s">
        <v>2909</v>
      </c>
      <c r="E1404" s="58"/>
      <c r="F1404" s="58"/>
      <c r="G1404" s="58"/>
      <c r="H1404" s="58"/>
      <c r="I1404" s="58">
        <v>0</v>
      </c>
      <c r="J1404" s="58">
        <v>0</v>
      </c>
      <c r="K1404" s="58">
        <v>0</v>
      </c>
      <c r="L1404" s="58">
        <v>0</v>
      </c>
      <c r="M1404" s="58">
        <v>0</v>
      </c>
      <c r="N1404" s="58">
        <v>0</v>
      </c>
      <c r="O1404" s="56" t="s">
        <v>2910</v>
      </c>
      <c r="Q1404" s="56" t="s">
        <v>2909</v>
      </c>
    </row>
    <row r="1405" spans="1:17">
      <c r="A1405" s="57">
        <v>1451</v>
      </c>
      <c r="B1405" s="56" t="s">
        <v>3098</v>
      </c>
      <c r="C1405" s="56" t="s">
        <v>3136</v>
      </c>
      <c r="D1405" s="56" t="s">
        <v>2911</v>
      </c>
      <c r="E1405" s="58"/>
      <c r="F1405" s="58"/>
      <c r="G1405" s="58"/>
      <c r="H1405" s="58"/>
      <c r="I1405" s="58">
        <v>2359</v>
      </c>
      <c r="J1405" s="58">
        <v>89</v>
      </c>
      <c r="K1405" s="58"/>
      <c r="L1405" s="58"/>
      <c r="M1405" s="58">
        <v>0</v>
      </c>
      <c r="N1405" s="58">
        <v>0</v>
      </c>
      <c r="O1405" s="56" t="s">
        <v>2912</v>
      </c>
      <c r="Q1405" s="56" t="s">
        <v>2911</v>
      </c>
    </row>
    <row r="1406" spans="1:17">
      <c r="A1406" s="57">
        <v>1453</v>
      </c>
      <c r="B1406" s="56" t="s">
        <v>3097</v>
      </c>
      <c r="C1406" s="56" t="s">
        <v>3137</v>
      </c>
      <c r="D1406" s="56" t="s">
        <v>2916</v>
      </c>
      <c r="E1406" s="58"/>
      <c r="F1406" s="58"/>
      <c r="G1406" s="58"/>
      <c r="H1406" s="58"/>
      <c r="I1406" s="58">
        <v>1610</v>
      </c>
      <c r="J1406" s="58">
        <v>68</v>
      </c>
      <c r="K1406" s="58"/>
      <c r="L1406" s="58"/>
      <c r="M1406" s="58">
        <v>1333</v>
      </c>
      <c r="N1406" s="58">
        <v>16</v>
      </c>
      <c r="O1406" s="56" t="s">
        <v>2917</v>
      </c>
      <c r="Q1406" s="56" t="s">
        <v>2916</v>
      </c>
    </row>
    <row r="1407" spans="1:17">
      <c r="A1407" s="57">
        <v>1455</v>
      </c>
      <c r="B1407" s="56" t="s">
        <v>3098</v>
      </c>
      <c r="C1407" s="56" t="s">
        <v>3137</v>
      </c>
      <c r="D1407" s="56" t="s">
        <v>2920</v>
      </c>
      <c r="E1407" s="58"/>
      <c r="F1407" s="58"/>
      <c r="G1407" s="58"/>
      <c r="H1407" s="58"/>
      <c r="I1407" s="58">
        <v>0</v>
      </c>
      <c r="J1407" s="58">
        <v>0</v>
      </c>
      <c r="K1407" s="58">
        <v>0</v>
      </c>
      <c r="L1407" s="58">
        <v>0</v>
      </c>
      <c r="M1407" s="81">
        <v>0</v>
      </c>
      <c r="N1407" s="58">
        <v>0</v>
      </c>
      <c r="O1407" s="56" t="s">
        <v>2921</v>
      </c>
      <c r="Q1407" s="56" t="s">
        <v>2920</v>
      </c>
    </row>
    <row r="1408" spans="1:17">
      <c r="A1408" s="57">
        <v>1456</v>
      </c>
      <c r="B1408" s="56" t="s">
        <v>3098</v>
      </c>
      <c r="C1408" s="56" t="s">
        <v>3137</v>
      </c>
      <c r="D1408" s="56" t="s">
        <v>2922</v>
      </c>
      <c r="E1408" s="58"/>
      <c r="F1408" s="58"/>
      <c r="G1408" s="58"/>
      <c r="H1408" s="58"/>
      <c r="I1408" s="58">
        <v>0</v>
      </c>
      <c r="J1408" s="58">
        <v>0</v>
      </c>
      <c r="K1408" s="58">
        <v>0</v>
      </c>
      <c r="L1408" s="58">
        <v>0</v>
      </c>
      <c r="M1408" s="58">
        <v>0</v>
      </c>
      <c r="N1408" s="58">
        <v>0</v>
      </c>
      <c r="O1408" s="56" t="s">
        <v>2923</v>
      </c>
      <c r="Q1408" s="56" t="s">
        <v>2922</v>
      </c>
    </row>
    <row r="1409" spans="1:17">
      <c r="A1409" s="57">
        <v>1457</v>
      </c>
      <c r="B1409" s="56" t="s">
        <v>3098</v>
      </c>
      <c r="C1409" s="56" t="s">
        <v>3137</v>
      </c>
      <c r="D1409" s="56" t="s">
        <v>2924</v>
      </c>
      <c r="E1409" s="58"/>
      <c r="F1409" s="58"/>
      <c r="G1409" s="58"/>
      <c r="H1409" s="58"/>
      <c r="I1409" s="58">
        <v>0</v>
      </c>
      <c r="J1409" s="58">
        <v>0</v>
      </c>
      <c r="K1409" s="58">
        <v>0</v>
      </c>
      <c r="L1409" s="58">
        <v>0</v>
      </c>
      <c r="M1409" s="58">
        <v>0</v>
      </c>
      <c r="N1409" s="58">
        <v>0</v>
      </c>
      <c r="O1409" s="56" t="s">
        <v>2925</v>
      </c>
      <c r="Q1409" s="56" t="s">
        <v>2924</v>
      </c>
    </row>
    <row r="1410" spans="1:17">
      <c r="A1410" s="57">
        <v>1458</v>
      </c>
      <c r="B1410" s="56" t="s">
        <v>3098</v>
      </c>
      <c r="C1410" s="56" t="s">
        <v>3137</v>
      </c>
      <c r="D1410" s="56" t="s">
        <v>2926</v>
      </c>
      <c r="E1410" s="58"/>
      <c r="F1410" s="58"/>
      <c r="G1410" s="58"/>
      <c r="H1410" s="58"/>
      <c r="I1410" s="58">
        <v>0</v>
      </c>
      <c r="J1410" s="58">
        <v>0</v>
      </c>
      <c r="K1410" s="58">
        <v>0</v>
      </c>
      <c r="L1410" s="58">
        <v>0</v>
      </c>
      <c r="M1410" s="58">
        <v>0</v>
      </c>
      <c r="N1410" s="58">
        <v>0</v>
      </c>
      <c r="O1410" s="56" t="s">
        <v>2927</v>
      </c>
      <c r="Q1410" s="56" t="s">
        <v>2926</v>
      </c>
    </row>
    <row r="1411" spans="1:17">
      <c r="A1411" s="57">
        <v>1459</v>
      </c>
      <c r="B1411" s="56" t="s">
        <v>3098</v>
      </c>
      <c r="C1411" s="56" t="s">
        <v>3137</v>
      </c>
      <c r="D1411" s="56" t="s">
        <v>2928</v>
      </c>
      <c r="E1411" s="58"/>
      <c r="F1411" s="58"/>
      <c r="G1411" s="58"/>
      <c r="H1411" s="58"/>
      <c r="I1411" s="58">
        <v>0</v>
      </c>
      <c r="J1411" s="58">
        <v>0</v>
      </c>
      <c r="K1411" s="58">
        <v>0</v>
      </c>
      <c r="L1411" s="58">
        <v>0</v>
      </c>
      <c r="M1411" s="58">
        <v>0</v>
      </c>
      <c r="N1411" s="58">
        <v>0</v>
      </c>
      <c r="O1411" s="56" t="s">
        <v>2929</v>
      </c>
      <c r="Q1411" s="56" t="s">
        <v>2928</v>
      </c>
    </row>
    <row r="1412" spans="1:17">
      <c r="A1412" s="57">
        <v>1460</v>
      </c>
      <c r="B1412" s="56" t="s">
        <v>3098</v>
      </c>
      <c r="C1412" s="56" t="s">
        <v>3137</v>
      </c>
      <c r="D1412" s="56" t="s">
        <v>2930</v>
      </c>
      <c r="E1412" s="58"/>
      <c r="F1412" s="58"/>
      <c r="G1412" s="58"/>
      <c r="H1412" s="58"/>
      <c r="I1412" s="58">
        <v>0</v>
      </c>
      <c r="J1412" s="58">
        <v>0</v>
      </c>
      <c r="K1412" s="58">
        <v>0</v>
      </c>
      <c r="L1412" s="58">
        <v>0</v>
      </c>
      <c r="M1412" s="58">
        <v>0</v>
      </c>
      <c r="N1412" s="58">
        <v>0</v>
      </c>
      <c r="O1412" s="56" t="s">
        <v>2931</v>
      </c>
      <c r="Q1412" s="56" t="s">
        <v>2930</v>
      </c>
    </row>
    <row r="1413" spans="1:17">
      <c r="A1413" s="57">
        <v>1461</v>
      </c>
      <c r="B1413" s="56" t="s">
        <v>3098</v>
      </c>
      <c r="C1413" s="56" t="s">
        <v>3137</v>
      </c>
      <c r="D1413" s="56" t="s">
        <v>2932</v>
      </c>
      <c r="E1413" s="58"/>
      <c r="F1413" s="58"/>
      <c r="G1413" s="58"/>
      <c r="H1413" s="58"/>
      <c r="I1413" s="58">
        <v>0</v>
      </c>
      <c r="J1413" s="58">
        <v>0</v>
      </c>
      <c r="K1413" s="58">
        <v>0</v>
      </c>
      <c r="L1413" s="58">
        <v>0</v>
      </c>
      <c r="M1413" s="58">
        <v>0</v>
      </c>
      <c r="N1413" s="58">
        <v>0</v>
      </c>
      <c r="O1413" s="56" t="s">
        <v>2933</v>
      </c>
      <c r="Q1413" s="56" t="s">
        <v>2932</v>
      </c>
    </row>
    <row r="1414" spans="1:17">
      <c r="A1414" s="57">
        <v>1462</v>
      </c>
      <c r="B1414" s="56" t="s">
        <v>3098</v>
      </c>
      <c r="C1414" s="56" t="s">
        <v>3137</v>
      </c>
      <c r="D1414" s="56" t="s">
        <v>2934</v>
      </c>
      <c r="E1414" s="58"/>
      <c r="F1414" s="58"/>
      <c r="G1414" s="58"/>
      <c r="H1414" s="58"/>
      <c r="I1414" s="58">
        <v>0</v>
      </c>
      <c r="J1414" s="58">
        <v>0</v>
      </c>
      <c r="K1414" s="58">
        <v>0</v>
      </c>
      <c r="L1414" s="58">
        <v>0</v>
      </c>
      <c r="M1414" s="58">
        <v>0</v>
      </c>
      <c r="N1414" s="58">
        <v>0</v>
      </c>
      <c r="O1414" s="56" t="s">
        <v>2935</v>
      </c>
      <c r="Q1414" s="56" t="s">
        <v>2934</v>
      </c>
    </row>
    <row r="1415" spans="1:17">
      <c r="A1415" s="57">
        <v>1463</v>
      </c>
      <c r="B1415" s="56" t="s">
        <v>3098</v>
      </c>
      <c r="C1415" s="56" t="s">
        <v>3137</v>
      </c>
      <c r="D1415" s="56" t="s">
        <v>2936</v>
      </c>
      <c r="E1415" s="58"/>
      <c r="F1415" s="58"/>
      <c r="G1415" s="58"/>
      <c r="H1415" s="58"/>
      <c r="I1415" s="58">
        <v>0</v>
      </c>
      <c r="J1415" s="58">
        <v>0</v>
      </c>
      <c r="K1415" s="58">
        <v>0</v>
      </c>
      <c r="L1415" s="58">
        <v>0</v>
      </c>
      <c r="M1415" s="58">
        <v>0</v>
      </c>
      <c r="N1415" s="58">
        <v>0</v>
      </c>
      <c r="O1415" s="56" t="s">
        <v>2937</v>
      </c>
      <c r="Q1415" s="56" t="s">
        <v>2936</v>
      </c>
    </row>
    <row r="1416" spans="1:17">
      <c r="A1416" s="57">
        <v>1464</v>
      </c>
      <c r="B1416" s="56" t="s">
        <v>3098</v>
      </c>
      <c r="C1416" s="56" t="s">
        <v>3137</v>
      </c>
      <c r="D1416" s="56" t="s">
        <v>2938</v>
      </c>
      <c r="E1416" s="58"/>
      <c r="F1416" s="58"/>
      <c r="G1416" s="58"/>
      <c r="H1416" s="58"/>
      <c r="I1416" s="58">
        <v>0</v>
      </c>
      <c r="J1416" s="58">
        <v>0</v>
      </c>
      <c r="K1416" s="58">
        <v>0</v>
      </c>
      <c r="L1416" s="58">
        <v>0</v>
      </c>
      <c r="M1416" s="58">
        <v>0</v>
      </c>
      <c r="N1416" s="58">
        <v>0</v>
      </c>
      <c r="O1416" s="56" t="s">
        <v>2939</v>
      </c>
      <c r="Q1416" s="56" t="s">
        <v>2938</v>
      </c>
    </row>
    <row r="1417" spans="1:17">
      <c r="A1417" s="57">
        <v>1465</v>
      </c>
      <c r="B1417" s="56" t="s">
        <v>3098</v>
      </c>
      <c r="C1417" s="56" t="s">
        <v>3137</v>
      </c>
      <c r="D1417" s="56" t="s">
        <v>2940</v>
      </c>
      <c r="E1417" s="58"/>
      <c r="F1417" s="58"/>
      <c r="G1417" s="58"/>
      <c r="H1417" s="58"/>
      <c r="I1417" s="58">
        <v>0</v>
      </c>
      <c r="J1417" s="58">
        <v>0</v>
      </c>
      <c r="K1417" s="58">
        <v>0</v>
      </c>
      <c r="L1417" s="58">
        <v>0</v>
      </c>
      <c r="M1417" s="58">
        <v>0</v>
      </c>
      <c r="N1417" s="58">
        <v>0</v>
      </c>
      <c r="O1417" s="56" t="s">
        <v>2941</v>
      </c>
      <c r="Q1417" s="56" t="s">
        <v>2940</v>
      </c>
    </row>
    <row r="1418" spans="1:17">
      <c r="A1418" s="57">
        <v>1466</v>
      </c>
      <c r="B1418" s="56" t="s">
        <v>3098</v>
      </c>
      <c r="C1418" s="56" t="s">
        <v>3137</v>
      </c>
      <c r="D1418" s="56" t="s">
        <v>2942</v>
      </c>
      <c r="E1418" s="58"/>
      <c r="F1418" s="58"/>
      <c r="G1418" s="58"/>
      <c r="H1418" s="58"/>
      <c r="I1418" s="58">
        <v>0</v>
      </c>
      <c r="J1418" s="58">
        <v>0</v>
      </c>
      <c r="K1418" s="58">
        <v>0</v>
      </c>
      <c r="L1418" s="58">
        <v>0</v>
      </c>
      <c r="M1418" s="58">
        <v>0</v>
      </c>
      <c r="N1418" s="58">
        <v>0</v>
      </c>
      <c r="O1418" s="56" t="s">
        <v>2943</v>
      </c>
      <c r="Q1418" s="56" t="s">
        <v>2942</v>
      </c>
    </row>
    <row r="1419" spans="1:17">
      <c r="A1419" s="57">
        <v>1467</v>
      </c>
      <c r="B1419" s="56" t="s">
        <v>3098</v>
      </c>
      <c r="C1419" s="56" t="s">
        <v>3137</v>
      </c>
      <c r="D1419" s="56" t="s">
        <v>2944</v>
      </c>
      <c r="E1419" s="58"/>
      <c r="F1419" s="58"/>
      <c r="G1419" s="58"/>
      <c r="H1419" s="58"/>
      <c r="I1419" s="58">
        <v>0</v>
      </c>
      <c r="J1419" s="58">
        <v>0</v>
      </c>
      <c r="K1419" s="58">
        <v>0</v>
      </c>
      <c r="L1419" s="58">
        <v>0</v>
      </c>
      <c r="M1419" s="58">
        <v>0</v>
      </c>
      <c r="N1419" s="58">
        <v>0</v>
      </c>
      <c r="O1419" s="56" t="s">
        <v>2945</v>
      </c>
      <c r="Q1419" s="56" t="s">
        <v>2944</v>
      </c>
    </row>
    <row r="1420" spans="1:17">
      <c r="A1420" s="57">
        <v>1468</v>
      </c>
      <c r="B1420" s="56" t="s">
        <v>3098</v>
      </c>
      <c r="C1420" s="56" t="s">
        <v>3137</v>
      </c>
      <c r="D1420" s="56" t="s">
        <v>2946</v>
      </c>
      <c r="E1420" s="58"/>
      <c r="F1420" s="58"/>
      <c r="G1420" s="58"/>
      <c r="H1420" s="58"/>
      <c r="I1420" s="58">
        <v>0</v>
      </c>
      <c r="J1420" s="58">
        <v>0</v>
      </c>
      <c r="K1420" s="58">
        <v>0</v>
      </c>
      <c r="L1420" s="58">
        <v>0</v>
      </c>
      <c r="M1420" s="58">
        <v>0</v>
      </c>
      <c r="N1420" s="58">
        <v>0</v>
      </c>
      <c r="O1420" s="56" t="s">
        <v>2947</v>
      </c>
      <c r="Q1420" s="56" t="s">
        <v>2946</v>
      </c>
    </row>
    <row r="1421" spans="1:17">
      <c r="A1421" s="57">
        <v>1469</v>
      </c>
      <c r="B1421" s="56" t="s">
        <v>3098</v>
      </c>
      <c r="C1421" s="56" t="s">
        <v>3137</v>
      </c>
      <c r="D1421" s="56" t="s">
        <v>2948</v>
      </c>
      <c r="E1421" s="58"/>
      <c r="F1421" s="58"/>
      <c r="G1421" s="58"/>
      <c r="H1421" s="58"/>
      <c r="I1421" s="58">
        <v>0</v>
      </c>
      <c r="J1421" s="58">
        <v>0</v>
      </c>
      <c r="K1421" s="58">
        <v>0</v>
      </c>
      <c r="L1421" s="58">
        <v>0</v>
      </c>
      <c r="M1421" s="58">
        <v>0</v>
      </c>
      <c r="N1421" s="58">
        <v>0</v>
      </c>
      <c r="O1421" s="56" t="s">
        <v>2228</v>
      </c>
      <c r="Q1421" s="56" t="s">
        <v>2948</v>
      </c>
    </row>
    <row r="1422" spans="1:17">
      <c r="A1422" s="57">
        <v>1470</v>
      </c>
      <c r="B1422" s="56" t="s">
        <v>3098</v>
      </c>
      <c r="C1422" s="56" t="s">
        <v>3137</v>
      </c>
      <c r="D1422" s="56" t="s">
        <v>2949</v>
      </c>
      <c r="E1422" s="58"/>
      <c r="F1422" s="58"/>
      <c r="G1422" s="58"/>
      <c r="H1422" s="58"/>
      <c r="I1422" s="58">
        <v>0</v>
      </c>
      <c r="J1422" s="58">
        <v>0</v>
      </c>
      <c r="K1422" s="58">
        <v>0</v>
      </c>
      <c r="L1422" s="58">
        <v>0</v>
      </c>
      <c r="M1422" s="58">
        <v>0</v>
      </c>
      <c r="N1422" s="58">
        <v>0</v>
      </c>
      <c r="O1422" s="56" t="s">
        <v>2950</v>
      </c>
      <c r="Q1422" s="56" t="s">
        <v>2949</v>
      </c>
    </row>
    <row r="1423" spans="1:17">
      <c r="A1423" s="57">
        <v>1471</v>
      </c>
      <c r="B1423" s="56" t="s">
        <v>3098</v>
      </c>
      <c r="C1423" s="56" t="s">
        <v>3137</v>
      </c>
      <c r="D1423" s="56" t="s">
        <v>2951</v>
      </c>
      <c r="E1423" s="58"/>
      <c r="F1423" s="58"/>
      <c r="G1423" s="58"/>
      <c r="H1423" s="58"/>
      <c r="I1423" s="58">
        <v>0</v>
      </c>
      <c r="J1423" s="58">
        <v>0</v>
      </c>
      <c r="K1423" s="58">
        <v>0</v>
      </c>
      <c r="L1423" s="58">
        <v>0</v>
      </c>
      <c r="M1423" s="58">
        <v>0</v>
      </c>
      <c r="N1423" s="58">
        <v>0</v>
      </c>
      <c r="O1423" s="56" t="s">
        <v>2952</v>
      </c>
      <c r="Q1423" s="56" t="s">
        <v>2951</v>
      </c>
    </row>
    <row r="1424" spans="1:17">
      <c r="A1424" s="57">
        <v>1472</v>
      </c>
      <c r="B1424" s="56" t="s">
        <v>3098</v>
      </c>
      <c r="C1424" s="56" t="s">
        <v>3137</v>
      </c>
      <c r="D1424" s="56" t="s">
        <v>2953</v>
      </c>
      <c r="E1424" s="58"/>
      <c r="F1424" s="58"/>
      <c r="G1424" s="58"/>
      <c r="H1424" s="58"/>
      <c r="I1424" s="58">
        <v>0</v>
      </c>
      <c r="J1424" s="58">
        <v>0</v>
      </c>
      <c r="K1424" s="58">
        <v>0</v>
      </c>
      <c r="L1424" s="58">
        <v>0</v>
      </c>
      <c r="M1424" s="58">
        <v>0</v>
      </c>
      <c r="N1424" s="58">
        <v>0</v>
      </c>
      <c r="O1424" s="56" t="s">
        <v>2954</v>
      </c>
      <c r="Q1424" s="56" t="s">
        <v>2953</v>
      </c>
    </row>
    <row r="1425" spans="1:17">
      <c r="A1425" s="57">
        <v>1473</v>
      </c>
      <c r="B1425" s="56" t="s">
        <v>3098</v>
      </c>
      <c r="C1425" s="56" t="s">
        <v>3137</v>
      </c>
      <c r="D1425" s="56" t="s">
        <v>2955</v>
      </c>
      <c r="E1425" s="58"/>
      <c r="F1425" s="58"/>
      <c r="G1425" s="58"/>
      <c r="H1425" s="58"/>
      <c r="I1425" s="58">
        <v>0</v>
      </c>
      <c r="J1425" s="58">
        <v>0</v>
      </c>
      <c r="K1425" s="58">
        <v>0</v>
      </c>
      <c r="L1425" s="58">
        <v>0</v>
      </c>
      <c r="M1425" s="58">
        <v>0</v>
      </c>
      <c r="N1425" s="58">
        <v>0</v>
      </c>
      <c r="O1425" s="56" t="s">
        <v>2956</v>
      </c>
      <c r="Q1425" s="56" t="s">
        <v>2955</v>
      </c>
    </row>
    <row r="1426" spans="1:17">
      <c r="A1426" s="57">
        <v>1474</v>
      </c>
      <c r="B1426" s="56" t="s">
        <v>3098</v>
      </c>
      <c r="C1426" s="56" t="s">
        <v>3137</v>
      </c>
      <c r="D1426" s="56" t="s">
        <v>2957</v>
      </c>
      <c r="E1426" s="58"/>
      <c r="F1426" s="58"/>
      <c r="G1426" s="58"/>
      <c r="H1426" s="58"/>
      <c r="I1426" s="58">
        <v>0</v>
      </c>
      <c r="J1426" s="58">
        <v>0</v>
      </c>
      <c r="K1426" s="58">
        <v>0</v>
      </c>
      <c r="L1426" s="58">
        <v>0</v>
      </c>
      <c r="M1426" s="58">
        <v>0</v>
      </c>
      <c r="N1426" s="58">
        <v>0</v>
      </c>
      <c r="O1426" s="56" t="s">
        <v>2958</v>
      </c>
      <c r="Q1426" s="56" t="s">
        <v>2957</v>
      </c>
    </row>
    <row r="1427" spans="1:17">
      <c r="A1427" s="57">
        <v>1475</v>
      </c>
      <c r="B1427" s="56" t="s">
        <v>3098</v>
      </c>
      <c r="C1427" s="56" t="s">
        <v>3137</v>
      </c>
      <c r="D1427" s="56" t="s">
        <v>2959</v>
      </c>
      <c r="E1427" s="58"/>
      <c r="F1427" s="58"/>
      <c r="G1427" s="58"/>
      <c r="H1427" s="58"/>
      <c r="I1427" s="58">
        <v>0</v>
      </c>
      <c r="J1427" s="58">
        <v>0</v>
      </c>
      <c r="K1427" s="58">
        <v>0</v>
      </c>
      <c r="L1427" s="58">
        <v>0</v>
      </c>
      <c r="M1427" s="58">
        <v>0</v>
      </c>
      <c r="N1427" s="58">
        <v>0</v>
      </c>
      <c r="O1427" s="56" t="s">
        <v>2960</v>
      </c>
      <c r="Q1427" s="56" t="s">
        <v>2959</v>
      </c>
    </row>
    <row r="1428" spans="1:17">
      <c r="A1428" s="57">
        <v>1476</v>
      </c>
      <c r="B1428" s="56" t="s">
        <v>3098</v>
      </c>
      <c r="C1428" s="56" t="s">
        <v>3137</v>
      </c>
      <c r="D1428" s="56" t="s">
        <v>2961</v>
      </c>
      <c r="E1428" s="58"/>
      <c r="F1428" s="58"/>
      <c r="G1428" s="58"/>
      <c r="H1428" s="58"/>
      <c r="I1428" s="58">
        <v>0</v>
      </c>
      <c r="J1428" s="58">
        <v>0</v>
      </c>
      <c r="K1428" s="58">
        <v>0</v>
      </c>
      <c r="L1428" s="58">
        <v>0</v>
      </c>
      <c r="M1428" s="58">
        <v>0</v>
      </c>
      <c r="N1428" s="58">
        <v>0</v>
      </c>
      <c r="O1428" s="56" t="s">
        <v>2962</v>
      </c>
      <c r="Q1428" s="56" t="s">
        <v>2961</v>
      </c>
    </row>
    <row r="1429" spans="1:17">
      <c r="A1429" s="57">
        <v>1477</v>
      </c>
      <c r="B1429" s="56" t="s">
        <v>3098</v>
      </c>
      <c r="C1429" s="56" t="s">
        <v>3137</v>
      </c>
      <c r="D1429" s="56" t="s">
        <v>2963</v>
      </c>
      <c r="E1429" s="58"/>
      <c r="F1429" s="58"/>
      <c r="G1429" s="58"/>
      <c r="H1429" s="58"/>
      <c r="I1429" s="58">
        <v>0</v>
      </c>
      <c r="J1429" s="58">
        <v>0</v>
      </c>
      <c r="K1429" s="58">
        <v>0</v>
      </c>
      <c r="L1429" s="58">
        <v>0</v>
      </c>
      <c r="M1429" s="58">
        <v>0</v>
      </c>
      <c r="N1429" s="58">
        <v>0</v>
      </c>
      <c r="O1429" s="56" t="s">
        <v>2964</v>
      </c>
      <c r="Q1429" s="56" t="s">
        <v>2963</v>
      </c>
    </row>
    <row r="1430" spans="1:17">
      <c r="A1430" s="57">
        <v>1478</v>
      </c>
      <c r="B1430" s="56" t="s">
        <v>3098</v>
      </c>
      <c r="C1430" s="56" t="s">
        <v>3137</v>
      </c>
      <c r="D1430" s="56" t="s">
        <v>2965</v>
      </c>
      <c r="E1430" s="58"/>
      <c r="F1430" s="58"/>
      <c r="G1430" s="58"/>
      <c r="H1430" s="58"/>
      <c r="I1430" s="58">
        <v>0</v>
      </c>
      <c r="J1430" s="58">
        <v>0</v>
      </c>
      <c r="K1430" s="58">
        <v>0</v>
      </c>
      <c r="L1430" s="58">
        <v>0</v>
      </c>
      <c r="M1430" s="58">
        <v>0</v>
      </c>
      <c r="N1430" s="58">
        <v>0</v>
      </c>
      <c r="O1430" s="56" t="s">
        <v>2966</v>
      </c>
      <c r="Q1430" s="56" t="s">
        <v>2965</v>
      </c>
    </row>
    <row r="1431" spans="1:17">
      <c r="A1431" s="57">
        <v>1479</v>
      </c>
      <c r="B1431" s="56" t="s">
        <v>3098</v>
      </c>
      <c r="C1431" s="56" t="s">
        <v>3137</v>
      </c>
      <c r="D1431" s="56" t="s">
        <v>2967</v>
      </c>
      <c r="E1431" s="58"/>
      <c r="F1431" s="58"/>
      <c r="G1431" s="58"/>
      <c r="H1431" s="58"/>
      <c r="I1431" s="58">
        <v>0</v>
      </c>
      <c r="J1431" s="58">
        <v>0</v>
      </c>
      <c r="K1431" s="58">
        <v>0</v>
      </c>
      <c r="L1431" s="58">
        <v>0</v>
      </c>
      <c r="M1431" s="58">
        <v>0</v>
      </c>
      <c r="N1431" s="58">
        <v>0</v>
      </c>
      <c r="O1431" s="56" t="s">
        <v>2968</v>
      </c>
      <c r="Q1431" s="56" t="s">
        <v>2967</v>
      </c>
    </row>
    <row r="1432" spans="1:17">
      <c r="A1432" s="57">
        <v>1480</v>
      </c>
      <c r="B1432" s="56" t="s">
        <v>3098</v>
      </c>
      <c r="C1432" s="56" t="s">
        <v>3137</v>
      </c>
      <c r="D1432" s="56" t="s">
        <v>2969</v>
      </c>
      <c r="E1432" s="58"/>
      <c r="F1432" s="58"/>
      <c r="G1432" s="58"/>
      <c r="H1432" s="58"/>
      <c r="I1432" s="58">
        <v>0</v>
      </c>
      <c r="J1432" s="58">
        <v>0</v>
      </c>
      <c r="K1432" s="58">
        <v>0</v>
      </c>
      <c r="L1432" s="58">
        <v>0</v>
      </c>
      <c r="M1432" s="58">
        <v>0</v>
      </c>
      <c r="N1432" s="58">
        <v>0</v>
      </c>
      <c r="O1432" s="56" t="s">
        <v>2970</v>
      </c>
      <c r="Q1432" s="56" t="s">
        <v>2969</v>
      </c>
    </row>
    <row r="1433" spans="1:17">
      <c r="A1433" s="57">
        <v>1481</v>
      </c>
      <c r="B1433" s="56" t="s">
        <v>3098</v>
      </c>
      <c r="C1433" s="56" t="s">
        <v>3137</v>
      </c>
      <c r="D1433" s="56" t="s">
        <v>2971</v>
      </c>
      <c r="E1433" s="58"/>
      <c r="F1433" s="58"/>
      <c r="G1433" s="58"/>
      <c r="H1433" s="58"/>
      <c r="I1433" s="58">
        <v>0</v>
      </c>
      <c r="J1433" s="58">
        <v>0</v>
      </c>
      <c r="K1433" s="58">
        <v>0</v>
      </c>
      <c r="L1433" s="58">
        <v>0</v>
      </c>
      <c r="M1433" s="58">
        <v>0</v>
      </c>
      <c r="N1433" s="58">
        <v>0</v>
      </c>
      <c r="O1433" s="56" t="s">
        <v>2972</v>
      </c>
      <c r="Q1433" s="56" t="s">
        <v>2971</v>
      </c>
    </row>
    <row r="1434" spans="1:17">
      <c r="A1434" s="57">
        <v>1482</v>
      </c>
      <c r="B1434" s="56" t="s">
        <v>3098</v>
      </c>
      <c r="C1434" s="56" t="s">
        <v>3137</v>
      </c>
      <c r="D1434" s="56" t="s">
        <v>2973</v>
      </c>
      <c r="E1434" s="58"/>
      <c r="F1434" s="58"/>
      <c r="G1434" s="58"/>
      <c r="H1434" s="58"/>
      <c r="I1434" s="58">
        <v>0</v>
      </c>
      <c r="J1434" s="58">
        <v>0</v>
      </c>
      <c r="K1434" s="58">
        <v>0</v>
      </c>
      <c r="L1434" s="58">
        <v>0</v>
      </c>
      <c r="M1434" s="58">
        <v>0</v>
      </c>
      <c r="N1434" s="58">
        <v>0</v>
      </c>
      <c r="O1434" s="56" t="s">
        <v>2974</v>
      </c>
      <c r="Q1434" s="56" t="s">
        <v>2973</v>
      </c>
    </row>
    <row r="1435" spans="1:17">
      <c r="A1435" s="57">
        <v>1483</v>
      </c>
      <c r="B1435" s="56" t="s">
        <v>3098</v>
      </c>
      <c r="C1435" s="56" t="s">
        <v>3137</v>
      </c>
      <c r="D1435" s="56" t="s">
        <v>2975</v>
      </c>
      <c r="E1435" s="58"/>
      <c r="F1435" s="58"/>
      <c r="G1435" s="58"/>
      <c r="H1435" s="58"/>
      <c r="I1435" s="58">
        <v>0</v>
      </c>
      <c r="J1435" s="58">
        <v>0</v>
      </c>
      <c r="K1435" s="58">
        <v>0</v>
      </c>
      <c r="L1435" s="58">
        <v>0</v>
      </c>
      <c r="M1435" s="58">
        <v>0</v>
      </c>
      <c r="N1435" s="58">
        <v>0</v>
      </c>
      <c r="O1435" s="56" t="s">
        <v>2976</v>
      </c>
      <c r="Q1435" s="56" t="s">
        <v>2975</v>
      </c>
    </row>
    <row r="1436" spans="1:17">
      <c r="A1436" s="57">
        <v>1484</v>
      </c>
      <c r="B1436" s="56" t="s">
        <v>3098</v>
      </c>
      <c r="C1436" s="56" t="s">
        <v>3137</v>
      </c>
      <c r="D1436" s="56" t="s">
        <v>2977</v>
      </c>
      <c r="E1436" s="58"/>
      <c r="F1436" s="58"/>
      <c r="G1436" s="58"/>
      <c r="H1436" s="58"/>
      <c r="I1436" s="58">
        <v>0</v>
      </c>
      <c r="J1436" s="58">
        <v>0</v>
      </c>
      <c r="K1436" s="58">
        <v>0</v>
      </c>
      <c r="L1436" s="58">
        <v>0</v>
      </c>
      <c r="M1436" s="58">
        <v>0</v>
      </c>
      <c r="N1436" s="58">
        <v>0</v>
      </c>
      <c r="O1436" s="56" t="s">
        <v>2978</v>
      </c>
      <c r="Q1436" s="56" t="s">
        <v>2977</v>
      </c>
    </row>
    <row r="1437" spans="1:17">
      <c r="A1437" s="57">
        <v>1485</v>
      </c>
      <c r="B1437" s="56" t="s">
        <v>3098</v>
      </c>
      <c r="C1437" s="56" t="s">
        <v>3137</v>
      </c>
      <c r="D1437" s="56" t="s">
        <v>2979</v>
      </c>
      <c r="E1437" s="58"/>
      <c r="F1437" s="58"/>
      <c r="G1437" s="58"/>
      <c r="H1437" s="58"/>
      <c r="I1437" s="58">
        <v>0</v>
      </c>
      <c r="J1437" s="58">
        <v>0</v>
      </c>
      <c r="K1437" s="58">
        <v>0</v>
      </c>
      <c r="L1437" s="58">
        <v>0</v>
      </c>
      <c r="M1437" s="58">
        <v>0</v>
      </c>
      <c r="N1437" s="58">
        <v>0</v>
      </c>
      <c r="O1437" s="56" t="s">
        <v>2980</v>
      </c>
      <c r="Q1437" s="56" t="s">
        <v>2979</v>
      </c>
    </row>
    <row r="1438" spans="1:17">
      <c r="A1438" s="57">
        <v>1486</v>
      </c>
      <c r="B1438" s="56" t="s">
        <v>3098</v>
      </c>
      <c r="C1438" s="56" t="s">
        <v>3137</v>
      </c>
      <c r="D1438" s="56" t="s">
        <v>2981</v>
      </c>
      <c r="E1438" s="58"/>
      <c r="F1438" s="58"/>
      <c r="G1438" s="58"/>
      <c r="H1438" s="58"/>
      <c r="I1438" s="58">
        <v>0</v>
      </c>
      <c r="J1438" s="58">
        <v>0</v>
      </c>
      <c r="K1438" s="58">
        <v>0</v>
      </c>
      <c r="L1438" s="58">
        <v>0</v>
      </c>
      <c r="M1438" s="58">
        <v>0</v>
      </c>
      <c r="N1438" s="58">
        <v>0</v>
      </c>
      <c r="O1438" s="56" t="s">
        <v>2982</v>
      </c>
      <c r="Q1438" s="56" t="s">
        <v>2981</v>
      </c>
    </row>
    <row r="1439" spans="1:17">
      <c r="A1439" s="57">
        <v>1487</v>
      </c>
      <c r="B1439" s="56" t="s">
        <v>3098</v>
      </c>
      <c r="C1439" s="56" t="s">
        <v>3137</v>
      </c>
      <c r="D1439" s="56" t="s">
        <v>2983</v>
      </c>
      <c r="E1439" s="58"/>
      <c r="F1439" s="58"/>
      <c r="G1439" s="58"/>
      <c r="H1439" s="58"/>
      <c r="I1439" s="58">
        <v>0</v>
      </c>
      <c r="J1439" s="58">
        <v>0</v>
      </c>
      <c r="K1439" s="58">
        <v>0</v>
      </c>
      <c r="L1439" s="58">
        <v>0</v>
      </c>
      <c r="M1439" s="58">
        <v>0</v>
      </c>
      <c r="N1439" s="58">
        <v>0</v>
      </c>
      <c r="O1439" s="56" t="s">
        <v>2984</v>
      </c>
      <c r="Q1439" s="56" t="s">
        <v>2983</v>
      </c>
    </row>
    <row r="1440" spans="1:17">
      <c r="A1440" s="57">
        <v>1488</v>
      </c>
      <c r="B1440" s="56" t="s">
        <v>3098</v>
      </c>
      <c r="C1440" s="56" t="s">
        <v>3137</v>
      </c>
      <c r="D1440" s="56" t="s">
        <v>2985</v>
      </c>
      <c r="E1440" s="58"/>
      <c r="F1440" s="58"/>
      <c r="G1440" s="58"/>
      <c r="H1440" s="58"/>
      <c r="I1440" s="58">
        <v>0</v>
      </c>
      <c r="J1440" s="58">
        <v>0</v>
      </c>
      <c r="K1440" s="58">
        <v>0</v>
      </c>
      <c r="L1440" s="58">
        <v>0</v>
      </c>
      <c r="M1440" s="58">
        <v>0</v>
      </c>
      <c r="N1440" s="58">
        <v>0</v>
      </c>
      <c r="O1440" s="56" t="s">
        <v>2986</v>
      </c>
      <c r="Q1440" s="56" t="s">
        <v>2985</v>
      </c>
    </row>
    <row r="1441" spans="1:17">
      <c r="A1441" s="57">
        <v>1489</v>
      </c>
      <c r="B1441" s="56" t="s">
        <v>3098</v>
      </c>
      <c r="C1441" s="56" t="s">
        <v>3137</v>
      </c>
      <c r="D1441" s="56" t="s">
        <v>2987</v>
      </c>
      <c r="E1441" s="58"/>
      <c r="F1441" s="58"/>
      <c r="G1441" s="58"/>
      <c r="H1441" s="58"/>
      <c r="I1441" s="58">
        <v>0</v>
      </c>
      <c r="J1441" s="58">
        <v>0</v>
      </c>
      <c r="K1441" s="58">
        <v>0</v>
      </c>
      <c r="L1441" s="58">
        <v>0</v>
      </c>
      <c r="M1441" s="58">
        <v>0</v>
      </c>
      <c r="N1441" s="58">
        <v>0</v>
      </c>
      <c r="O1441" s="56" t="s">
        <v>2988</v>
      </c>
      <c r="Q1441" s="56" t="s">
        <v>2987</v>
      </c>
    </row>
    <row r="1442" spans="1:17">
      <c r="A1442" s="57">
        <v>1490</v>
      </c>
      <c r="B1442" s="56" t="s">
        <v>3098</v>
      </c>
      <c r="C1442" s="56" t="s">
        <v>3137</v>
      </c>
      <c r="D1442" s="56" t="s">
        <v>2989</v>
      </c>
      <c r="E1442" s="58"/>
      <c r="F1442" s="58"/>
      <c r="G1442" s="58"/>
      <c r="H1442" s="58"/>
      <c r="I1442" s="58">
        <v>0</v>
      </c>
      <c r="J1442" s="58">
        <v>0</v>
      </c>
      <c r="K1442" s="58">
        <v>0</v>
      </c>
      <c r="L1442" s="58">
        <v>0</v>
      </c>
      <c r="M1442" s="58">
        <v>0</v>
      </c>
      <c r="N1442" s="58">
        <v>0</v>
      </c>
      <c r="O1442" s="56" t="s">
        <v>2990</v>
      </c>
      <c r="Q1442" s="56" t="s">
        <v>2989</v>
      </c>
    </row>
    <row r="1443" spans="1:17">
      <c r="A1443" s="57">
        <v>1491</v>
      </c>
      <c r="B1443" s="56" t="s">
        <v>3098</v>
      </c>
      <c r="C1443" s="56" t="s">
        <v>3137</v>
      </c>
      <c r="D1443" s="56" t="s">
        <v>2991</v>
      </c>
      <c r="E1443" s="58"/>
      <c r="F1443" s="58"/>
      <c r="G1443" s="58"/>
      <c r="H1443" s="58"/>
      <c r="I1443" s="58">
        <v>0</v>
      </c>
      <c r="J1443" s="58">
        <v>0</v>
      </c>
      <c r="K1443" s="58">
        <v>0</v>
      </c>
      <c r="L1443" s="58">
        <v>0</v>
      </c>
      <c r="M1443" s="58">
        <v>0</v>
      </c>
      <c r="N1443" s="58">
        <v>0</v>
      </c>
      <c r="O1443" s="56" t="s">
        <v>2992</v>
      </c>
      <c r="Q1443" s="56" t="s">
        <v>2991</v>
      </c>
    </row>
    <row r="1444" spans="1:17">
      <c r="A1444" s="57">
        <v>1492</v>
      </c>
      <c r="B1444" s="56" t="s">
        <v>3098</v>
      </c>
      <c r="C1444" s="56" t="s">
        <v>3137</v>
      </c>
      <c r="D1444" s="56" t="s">
        <v>2993</v>
      </c>
      <c r="E1444" s="58"/>
      <c r="F1444" s="58"/>
      <c r="G1444" s="58"/>
      <c r="H1444" s="58"/>
      <c r="I1444" s="58">
        <v>0</v>
      </c>
      <c r="J1444" s="58">
        <v>0</v>
      </c>
      <c r="K1444" s="58">
        <v>0</v>
      </c>
      <c r="L1444" s="58">
        <v>0</v>
      </c>
      <c r="M1444" s="58">
        <v>0</v>
      </c>
      <c r="N1444" s="58">
        <v>0</v>
      </c>
      <c r="O1444" s="56" t="s">
        <v>2994</v>
      </c>
      <c r="Q1444" s="56" t="s">
        <v>2993</v>
      </c>
    </row>
    <row r="1445" spans="1:17">
      <c r="A1445" s="57">
        <v>1493</v>
      </c>
      <c r="B1445" s="56" t="s">
        <v>3098</v>
      </c>
      <c r="C1445" s="56" t="s">
        <v>3137</v>
      </c>
      <c r="D1445" s="56" t="s">
        <v>2995</v>
      </c>
      <c r="E1445" s="58"/>
      <c r="F1445" s="58"/>
      <c r="G1445" s="58"/>
      <c r="H1445" s="58"/>
      <c r="I1445" s="58">
        <v>0</v>
      </c>
      <c r="J1445" s="58">
        <v>0</v>
      </c>
      <c r="K1445" s="58">
        <v>0</v>
      </c>
      <c r="L1445" s="58">
        <v>0</v>
      </c>
      <c r="M1445" s="58">
        <v>0</v>
      </c>
      <c r="N1445" s="58">
        <v>0</v>
      </c>
      <c r="O1445" s="56" t="s">
        <v>2996</v>
      </c>
      <c r="Q1445" s="56" t="s">
        <v>2995</v>
      </c>
    </row>
    <row r="1446" spans="1:17">
      <c r="A1446" s="57">
        <v>1494</v>
      </c>
      <c r="B1446" s="56" t="s">
        <v>3098</v>
      </c>
      <c r="C1446" s="56" t="s">
        <v>3137</v>
      </c>
      <c r="D1446" s="56" t="s">
        <v>2997</v>
      </c>
      <c r="E1446" s="58"/>
      <c r="F1446" s="58"/>
      <c r="G1446" s="58"/>
      <c r="H1446" s="58"/>
      <c r="I1446" s="58">
        <v>0</v>
      </c>
      <c r="J1446" s="58">
        <v>0</v>
      </c>
      <c r="K1446" s="58">
        <v>0</v>
      </c>
      <c r="L1446" s="58">
        <v>0</v>
      </c>
      <c r="M1446" s="58">
        <v>0</v>
      </c>
      <c r="N1446" s="58">
        <v>0</v>
      </c>
      <c r="O1446" s="56" t="s">
        <v>2998</v>
      </c>
      <c r="Q1446" s="56" t="s">
        <v>2997</v>
      </c>
    </row>
    <row r="1447" spans="1:17">
      <c r="A1447" s="57">
        <v>1495</v>
      </c>
      <c r="B1447" s="56" t="s">
        <v>3098</v>
      </c>
      <c r="C1447" s="56" t="s">
        <v>3137</v>
      </c>
      <c r="D1447" s="56" t="s">
        <v>2999</v>
      </c>
      <c r="E1447" s="58"/>
      <c r="F1447" s="58"/>
      <c r="G1447" s="58"/>
      <c r="H1447" s="58"/>
      <c r="I1447" s="58">
        <v>0</v>
      </c>
      <c r="J1447" s="58">
        <v>0</v>
      </c>
      <c r="K1447" s="58">
        <v>0</v>
      </c>
      <c r="L1447" s="58">
        <v>0</v>
      </c>
      <c r="M1447" s="58">
        <v>0</v>
      </c>
      <c r="N1447" s="58">
        <v>0</v>
      </c>
      <c r="O1447" s="56" t="s">
        <v>3000</v>
      </c>
      <c r="Q1447" s="56" t="s">
        <v>2999</v>
      </c>
    </row>
    <row r="1448" spans="1:17">
      <c r="A1448" s="57">
        <v>1496</v>
      </c>
      <c r="B1448" s="56" t="s">
        <v>3098</v>
      </c>
      <c r="C1448" s="56" t="s">
        <v>3137</v>
      </c>
      <c r="D1448" s="56" t="s">
        <v>3001</v>
      </c>
      <c r="E1448" s="58"/>
      <c r="F1448" s="58"/>
      <c r="G1448" s="58"/>
      <c r="H1448" s="58"/>
      <c r="I1448" s="58">
        <v>0</v>
      </c>
      <c r="J1448" s="58">
        <v>0</v>
      </c>
      <c r="K1448" s="58">
        <v>0</v>
      </c>
      <c r="L1448" s="58">
        <v>0</v>
      </c>
      <c r="M1448" s="58">
        <v>0</v>
      </c>
      <c r="N1448" s="58">
        <v>0</v>
      </c>
      <c r="O1448" s="56" t="s">
        <v>3002</v>
      </c>
      <c r="Q1448" s="56" t="s">
        <v>3001</v>
      </c>
    </row>
    <row r="1449" spans="1:17">
      <c r="A1449" s="57">
        <v>1497</v>
      </c>
      <c r="B1449" s="56" t="s">
        <v>3098</v>
      </c>
      <c r="C1449" s="56" t="s">
        <v>3137</v>
      </c>
      <c r="D1449" s="56" t="s">
        <v>3003</v>
      </c>
      <c r="E1449" s="58"/>
      <c r="F1449" s="58"/>
      <c r="G1449" s="58"/>
      <c r="H1449" s="58"/>
      <c r="I1449" s="58">
        <v>0</v>
      </c>
      <c r="J1449" s="58">
        <v>0</v>
      </c>
      <c r="K1449" s="58">
        <v>0</v>
      </c>
      <c r="L1449" s="58">
        <v>0</v>
      </c>
      <c r="M1449" s="58">
        <v>0</v>
      </c>
      <c r="N1449" s="58">
        <v>0</v>
      </c>
      <c r="O1449" s="56" t="s">
        <v>3004</v>
      </c>
      <c r="Q1449" s="56" t="s">
        <v>3003</v>
      </c>
    </row>
    <row r="1450" spans="1:17">
      <c r="A1450" s="57">
        <v>1498</v>
      </c>
      <c r="B1450" s="56" t="s">
        <v>3098</v>
      </c>
      <c r="C1450" s="56" t="s">
        <v>3137</v>
      </c>
      <c r="D1450" s="56" t="s">
        <v>3005</v>
      </c>
      <c r="E1450" s="58"/>
      <c r="F1450" s="58"/>
      <c r="G1450" s="58"/>
      <c r="H1450" s="58"/>
      <c r="I1450" s="58">
        <v>0</v>
      </c>
      <c r="J1450" s="58">
        <v>0</v>
      </c>
      <c r="K1450" s="58">
        <v>0</v>
      </c>
      <c r="L1450" s="58">
        <v>0</v>
      </c>
      <c r="M1450" s="58">
        <v>0</v>
      </c>
      <c r="N1450" s="58">
        <v>0</v>
      </c>
      <c r="O1450" s="56" t="s">
        <v>3006</v>
      </c>
      <c r="Q1450" s="56" t="s">
        <v>3005</v>
      </c>
    </row>
    <row r="1451" spans="1:17">
      <c r="A1451" s="57">
        <v>1499</v>
      </c>
      <c r="B1451" s="56" t="s">
        <v>3098</v>
      </c>
      <c r="C1451" s="56" t="s">
        <v>3137</v>
      </c>
      <c r="D1451" s="56" t="s">
        <v>3007</v>
      </c>
      <c r="E1451" s="58"/>
      <c r="F1451" s="58"/>
      <c r="G1451" s="58"/>
      <c r="H1451" s="58"/>
      <c r="I1451" s="58">
        <v>0</v>
      </c>
      <c r="J1451" s="58">
        <v>0</v>
      </c>
      <c r="K1451" s="58">
        <v>0</v>
      </c>
      <c r="L1451" s="58">
        <v>0</v>
      </c>
      <c r="M1451" s="58">
        <v>0</v>
      </c>
      <c r="N1451" s="58">
        <v>0</v>
      </c>
      <c r="O1451" s="56" t="s">
        <v>3008</v>
      </c>
      <c r="Q1451" s="56" t="s">
        <v>3007</v>
      </c>
    </row>
    <row r="1452" spans="1:17">
      <c r="A1452" s="57">
        <v>1500</v>
      </c>
      <c r="B1452" s="56" t="s">
        <v>3098</v>
      </c>
      <c r="C1452" s="56" t="s">
        <v>3137</v>
      </c>
      <c r="D1452" s="56" t="s">
        <v>3009</v>
      </c>
      <c r="E1452" s="58"/>
      <c r="F1452" s="58"/>
      <c r="G1452" s="58"/>
      <c r="H1452" s="58"/>
      <c r="I1452" s="58">
        <v>0</v>
      </c>
      <c r="J1452" s="58">
        <v>0</v>
      </c>
      <c r="K1452" s="58">
        <v>0</v>
      </c>
      <c r="L1452" s="58">
        <v>0</v>
      </c>
      <c r="M1452" s="58">
        <v>0</v>
      </c>
      <c r="N1452" s="58">
        <v>0</v>
      </c>
      <c r="O1452" s="56" t="s">
        <v>3010</v>
      </c>
      <c r="Q1452" s="56" t="s">
        <v>3009</v>
      </c>
    </row>
    <row r="1453" spans="1:17">
      <c r="A1453" s="57">
        <v>1501</v>
      </c>
      <c r="B1453" s="56" t="s">
        <v>3098</v>
      </c>
      <c r="C1453" s="56" t="s">
        <v>3137</v>
      </c>
      <c r="D1453" s="56" t="s">
        <v>3011</v>
      </c>
      <c r="E1453" s="58"/>
      <c r="F1453" s="58"/>
      <c r="G1453" s="58"/>
      <c r="H1453" s="58"/>
      <c r="I1453" s="58">
        <v>0</v>
      </c>
      <c r="J1453" s="58">
        <v>0</v>
      </c>
      <c r="K1453" s="58">
        <v>0</v>
      </c>
      <c r="L1453" s="58">
        <v>0</v>
      </c>
      <c r="M1453" s="58">
        <v>0</v>
      </c>
      <c r="N1453" s="58">
        <v>0</v>
      </c>
      <c r="O1453" s="56" t="s">
        <v>3012</v>
      </c>
      <c r="Q1453" s="56" t="s">
        <v>3011</v>
      </c>
    </row>
    <row r="1454" spans="1:17">
      <c r="A1454" s="57">
        <v>1502</v>
      </c>
      <c r="B1454" s="56" t="s">
        <v>3098</v>
      </c>
      <c r="C1454" s="56" t="s">
        <v>3137</v>
      </c>
      <c r="D1454" s="56" t="s">
        <v>3013</v>
      </c>
      <c r="E1454" s="58"/>
      <c r="F1454" s="58"/>
      <c r="G1454" s="58"/>
      <c r="H1454" s="58"/>
      <c r="I1454" s="58">
        <v>0</v>
      </c>
      <c r="J1454" s="58">
        <v>0</v>
      </c>
      <c r="K1454" s="58">
        <v>0</v>
      </c>
      <c r="L1454" s="58">
        <v>0</v>
      </c>
      <c r="M1454" s="58">
        <v>0</v>
      </c>
      <c r="N1454" s="58">
        <v>0</v>
      </c>
      <c r="O1454" s="56" t="s">
        <v>3014</v>
      </c>
      <c r="Q1454" s="56" t="s">
        <v>3013</v>
      </c>
    </row>
    <row r="1455" spans="1:17">
      <c r="A1455" s="57">
        <v>1503</v>
      </c>
      <c r="B1455" s="56" t="s">
        <v>3098</v>
      </c>
      <c r="C1455" s="56" t="s">
        <v>3137</v>
      </c>
      <c r="D1455" s="56" t="s">
        <v>3015</v>
      </c>
      <c r="E1455" s="58"/>
      <c r="F1455" s="58"/>
      <c r="G1455" s="58"/>
      <c r="H1455" s="58"/>
      <c r="I1455" s="58">
        <v>0</v>
      </c>
      <c r="J1455" s="58">
        <v>0</v>
      </c>
      <c r="K1455" s="58">
        <v>0</v>
      </c>
      <c r="L1455" s="58">
        <v>0</v>
      </c>
      <c r="M1455" s="58">
        <v>0</v>
      </c>
      <c r="N1455" s="58">
        <v>0</v>
      </c>
      <c r="O1455" s="56" t="s">
        <v>3016</v>
      </c>
      <c r="Q1455" s="56" t="s">
        <v>3015</v>
      </c>
    </row>
    <row r="1456" spans="1:17">
      <c r="A1456" s="57">
        <v>1504</v>
      </c>
      <c r="B1456" s="56" t="s">
        <v>3098</v>
      </c>
      <c r="C1456" s="56" t="s">
        <v>3137</v>
      </c>
      <c r="D1456" s="56" t="s">
        <v>3017</v>
      </c>
      <c r="E1456" s="58"/>
      <c r="F1456" s="58"/>
      <c r="G1456" s="58"/>
      <c r="H1456" s="58"/>
      <c r="I1456" s="58">
        <v>0</v>
      </c>
      <c r="J1456" s="58">
        <v>0</v>
      </c>
      <c r="K1456" s="58">
        <v>0</v>
      </c>
      <c r="L1456" s="58">
        <v>0</v>
      </c>
      <c r="M1456" s="58">
        <v>0</v>
      </c>
      <c r="N1456" s="58">
        <v>0</v>
      </c>
      <c r="O1456" s="56" t="s">
        <v>3018</v>
      </c>
      <c r="Q1456" s="56" t="s">
        <v>3017</v>
      </c>
    </row>
    <row r="1457" spans="1:17">
      <c r="A1457" s="57">
        <v>1505</v>
      </c>
      <c r="B1457" s="56" t="s">
        <v>3098</v>
      </c>
      <c r="C1457" s="56" t="s">
        <v>3137</v>
      </c>
      <c r="D1457" s="56" t="s">
        <v>3019</v>
      </c>
      <c r="E1457" s="58"/>
      <c r="F1457" s="58"/>
      <c r="G1457" s="58"/>
      <c r="H1457" s="58"/>
      <c r="I1457" s="58">
        <v>0</v>
      </c>
      <c r="J1457" s="58">
        <v>0</v>
      </c>
      <c r="K1457" s="58">
        <v>0</v>
      </c>
      <c r="L1457" s="58">
        <v>0</v>
      </c>
      <c r="M1457" s="58">
        <v>0</v>
      </c>
      <c r="N1457" s="58">
        <v>0</v>
      </c>
      <c r="O1457" s="56" t="s">
        <v>3020</v>
      </c>
      <c r="Q1457" s="56" t="s">
        <v>3019</v>
      </c>
    </row>
    <row r="1458" spans="1:17">
      <c r="A1458" s="57">
        <v>1506</v>
      </c>
      <c r="B1458" s="56" t="s">
        <v>3098</v>
      </c>
      <c r="C1458" s="56" t="s">
        <v>3137</v>
      </c>
      <c r="D1458" s="56" t="s">
        <v>3021</v>
      </c>
      <c r="E1458" s="58"/>
      <c r="F1458" s="58"/>
      <c r="G1458" s="58"/>
      <c r="H1458" s="58"/>
      <c r="I1458" s="58">
        <v>0</v>
      </c>
      <c r="J1458" s="58">
        <v>0</v>
      </c>
      <c r="K1458" s="58">
        <v>0</v>
      </c>
      <c r="L1458" s="58">
        <v>0</v>
      </c>
      <c r="M1458" s="58">
        <v>0</v>
      </c>
      <c r="N1458" s="58">
        <v>0</v>
      </c>
      <c r="O1458" s="56" t="s">
        <v>3022</v>
      </c>
      <c r="Q1458" s="56" t="s">
        <v>3021</v>
      </c>
    </row>
    <row r="1459" spans="1:17">
      <c r="A1459" s="57">
        <v>1507</v>
      </c>
      <c r="B1459" s="56" t="s">
        <v>3098</v>
      </c>
      <c r="C1459" s="56" t="s">
        <v>3137</v>
      </c>
      <c r="D1459" s="56" t="s">
        <v>3023</v>
      </c>
      <c r="E1459" s="58"/>
      <c r="F1459" s="58"/>
      <c r="G1459" s="58"/>
      <c r="H1459" s="58"/>
      <c r="I1459" s="58">
        <v>0</v>
      </c>
      <c r="J1459" s="58">
        <v>0</v>
      </c>
      <c r="K1459" s="58">
        <v>0</v>
      </c>
      <c r="L1459" s="58">
        <v>0</v>
      </c>
      <c r="M1459" s="58">
        <v>0</v>
      </c>
      <c r="N1459" s="58">
        <v>0</v>
      </c>
      <c r="O1459" s="56" t="s">
        <v>3024</v>
      </c>
      <c r="Q1459" s="56" t="s">
        <v>3023</v>
      </c>
    </row>
    <row r="1460" spans="1:17">
      <c r="A1460" s="57">
        <v>1508</v>
      </c>
      <c r="B1460" s="56" t="s">
        <v>3098</v>
      </c>
      <c r="C1460" s="56" t="s">
        <v>3137</v>
      </c>
      <c r="D1460" s="56" t="s">
        <v>3025</v>
      </c>
      <c r="E1460" s="58"/>
      <c r="F1460" s="58"/>
      <c r="G1460" s="58"/>
      <c r="H1460" s="58"/>
      <c r="I1460" s="58">
        <v>0</v>
      </c>
      <c r="J1460" s="58">
        <v>0</v>
      </c>
      <c r="K1460" s="58">
        <v>0</v>
      </c>
      <c r="L1460" s="58">
        <v>0</v>
      </c>
      <c r="M1460" s="58">
        <v>0</v>
      </c>
      <c r="N1460" s="58">
        <v>0</v>
      </c>
      <c r="O1460" s="56" t="s">
        <v>3026</v>
      </c>
      <c r="Q1460" s="56" t="s">
        <v>3025</v>
      </c>
    </row>
    <row r="1461" spans="1:17">
      <c r="A1461" s="57">
        <v>1509</v>
      </c>
      <c r="B1461" s="56" t="s">
        <v>3098</v>
      </c>
      <c r="C1461" s="56" t="s">
        <v>3137</v>
      </c>
      <c r="D1461" s="56" t="s">
        <v>3027</v>
      </c>
      <c r="E1461" s="58"/>
      <c r="F1461" s="58"/>
      <c r="G1461" s="58"/>
      <c r="H1461" s="58"/>
      <c r="I1461" s="58">
        <v>0</v>
      </c>
      <c r="J1461" s="58">
        <v>0</v>
      </c>
      <c r="K1461" s="58">
        <v>0</v>
      </c>
      <c r="L1461" s="58">
        <v>0</v>
      </c>
      <c r="M1461" s="58">
        <v>0</v>
      </c>
      <c r="N1461" s="58">
        <v>0</v>
      </c>
      <c r="O1461" s="56" t="s">
        <v>3028</v>
      </c>
      <c r="Q1461" s="56" t="s">
        <v>3027</v>
      </c>
    </row>
    <row r="1462" spans="1:17">
      <c r="A1462" s="57">
        <v>1510</v>
      </c>
      <c r="B1462" s="56" t="s">
        <v>3098</v>
      </c>
      <c r="C1462" s="56" t="s">
        <v>3137</v>
      </c>
      <c r="D1462" s="56" t="s">
        <v>3029</v>
      </c>
      <c r="E1462" s="58"/>
      <c r="F1462" s="58"/>
      <c r="G1462" s="58"/>
      <c r="H1462" s="58"/>
      <c r="I1462" s="58">
        <v>1209</v>
      </c>
      <c r="J1462" s="58">
        <v>46</v>
      </c>
      <c r="K1462" s="58"/>
      <c r="L1462" s="58"/>
      <c r="M1462" s="58">
        <v>0</v>
      </c>
      <c r="N1462" s="58">
        <v>0</v>
      </c>
      <c r="O1462" s="56" t="s">
        <v>3030</v>
      </c>
      <c r="Q1462" s="56" t="s">
        <v>3029</v>
      </c>
    </row>
    <row r="1463" spans="1:17">
      <c r="A1463" s="57">
        <v>1511</v>
      </c>
      <c r="B1463" s="56" t="s">
        <v>3098</v>
      </c>
      <c r="C1463" s="56" t="s">
        <v>3137</v>
      </c>
      <c r="D1463" s="56" t="s">
        <v>3099</v>
      </c>
      <c r="E1463" s="58"/>
      <c r="F1463" s="58"/>
      <c r="G1463" s="58"/>
      <c r="H1463" s="58"/>
      <c r="I1463" s="58">
        <v>0</v>
      </c>
      <c r="J1463" s="58">
        <v>0</v>
      </c>
      <c r="K1463" s="58">
        <v>0</v>
      </c>
      <c r="L1463" s="58">
        <v>0</v>
      </c>
      <c r="M1463" s="58">
        <v>0</v>
      </c>
      <c r="N1463" s="58">
        <v>0</v>
      </c>
      <c r="O1463" s="56" t="s">
        <v>3031</v>
      </c>
      <c r="Q1463" s="56" t="s">
        <v>3099</v>
      </c>
    </row>
    <row r="1464" spans="1:17">
      <c r="A1464" s="57">
        <v>1512</v>
      </c>
      <c r="B1464" s="56" t="s">
        <v>3100</v>
      </c>
      <c r="C1464" s="56" t="s">
        <v>3138</v>
      </c>
      <c r="D1464" s="56" t="s">
        <v>3033</v>
      </c>
      <c r="E1464" s="58"/>
      <c r="F1464" s="58"/>
      <c r="G1464" s="58"/>
      <c r="H1464" s="58"/>
      <c r="I1464" s="58">
        <v>8917</v>
      </c>
      <c r="J1464" s="58">
        <v>366</v>
      </c>
      <c r="K1464" s="58"/>
      <c r="L1464" s="58"/>
      <c r="M1464" s="58">
        <v>4813</v>
      </c>
      <c r="N1464" s="58">
        <v>14</v>
      </c>
      <c r="O1464" s="56" t="s">
        <v>3034</v>
      </c>
      <c r="Q1464" s="56" t="s">
        <v>3033</v>
      </c>
    </row>
    <row r="1467" spans="1:17" ht="14.65" customHeight="1"/>
  </sheetData>
  <autoFilter ref="A1:O1464" xr:uid="{00000000-0009-0000-0000-00000E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8"/>
  <dimension ref="A1:L2000"/>
  <sheetViews>
    <sheetView workbookViewId="0">
      <pane ySplit="1" topLeftCell="A2" activePane="bottomLeft" state="frozen"/>
      <selection pane="bottomLeft" activeCell="M17" sqref="M17"/>
    </sheetView>
  </sheetViews>
  <sheetFormatPr defaultColWidth="9.140625" defaultRowHeight="1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36.42578125" style="8" bestFit="1" customWidth="1"/>
    <col min="7" max="7" width="18" style="8" customWidth="1"/>
    <col min="8" max="8" width="45.42578125" style="8" customWidth="1"/>
    <col min="9" max="9" width="17.42578125" style="8" customWidth="1"/>
    <col min="10" max="10" width="9.42578125" style="8" customWidth="1"/>
    <col min="11" max="16384" width="9.140625" style="8"/>
  </cols>
  <sheetData>
    <row r="1" spans="1:12" s="42" customFormat="1">
      <c r="A1" s="113" t="s">
        <v>3047</v>
      </c>
      <c r="B1" s="113" t="s">
        <v>3048</v>
      </c>
      <c r="C1" s="113" t="s">
        <v>3139</v>
      </c>
      <c r="D1" s="113" t="s">
        <v>3097</v>
      </c>
      <c r="E1" s="113" t="s">
        <v>3050</v>
      </c>
      <c r="F1" s="113" t="s">
        <v>3140</v>
      </c>
      <c r="G1" s="113" t="s">
        <v>3052</v>
      </c>
      <c r="H1" s="113" t="s">
        <v>3141</v>
      </c>
      <c r="I1" s="113" t="s">
        <v>3142</v>
      </c>
      <c r="J1" s="113" t="s">
        <v>3143</v>
      </c>
      <c r="K1" s="113"/>
      <c r="L1" s="113"/>
    </row>
    <row r="2" spans="1:12" ht="15" hidden="1" customHeight="1">
      <c r="A2" s="9">
        <v>1</v>
      </c>
      <c r="B2" s="9" t="s">
        <v>3097</v>
      </c>
      <c r="C2" s="9" t="s">
        <v>3097</v>
      </c>
      <c r="D2" s="9" t="s">
        <v>3144</v>
      </c>
      <c r="E2" s="9" t="s">
        <v>15</v>
      </c>
      <c r="F2" s="9" t="s">
        <v>3114</v>
      </c>
      <c r="G2" s="9" t="s">
        <v>16</v>
      </c>
      <c r="H2" s="8" t="str">
        <f>IF(E2="gmoz","Так","Ні")</f>
        <v>Ні</v>
      </c>
      <c r="J2" s="8">
        <f>_xlfn.AGGREGATE(3,3,Tabela1[[#This Row],[Lp]])</f>
        <v>0</v>
      </c>
    </row>
    <row r="3" spans="1:12" ht="15" hidden="1" customHeight="1">
      <c r="A3" s="9">
        <v>2</v>
      </c>
      <c r="B3" s="9" t="s">
        <v>3145</v>
      </c>
      <c r="C3" s="9" t="s">
        <v>3146</v>
      </c>
      <c r="D3" s="9" t="s">
        <v>3144</v>
      </c>
      <c r="E3" s="9" t="s">
        <v>21</v>
      </c>
      <c r="F3" s="9" t="s">
        <v>3147</v>
      </c>
      <c r="G3" s="9" t="s">
        <v>22</v>
      </c>
      <c r="H3" s="8" t="str">
        <f t="shared" ref="H3:H66" si="0">IF(E3="gmoz","Так","Ні")</f>
        <v>Ні</v>
      </c>
      <c r="J3" s="8">
        <f>_xlfn.AGGREGATE(3,3,Tabela1[[#This Row],[Lp]])</f>
        <v>0</v>
      </c>
    </row>
    <row r="4" spans="1:12" ht="15" hidden="1" customHeight="1">
      <c r="A4" s="9">
        <v>3</v>
      </c>
      <c r="B4" s="9" t="s">
        <v>3148</v>
      </c>
      <c r="C4" s="9" t="s">
        <v>3148</v>
      </c>
      <c r="D4" s="9" t="s">
        <v>3144</v>
      </c>
      <c r="E4" s="9" t="s">
        <v>24</v>
      </c>
      <c r="F4" s="9" t="s">
        <v>3149</v>
      </c>
      <c r="G4" s="9" t="s">
        <v>25</v>
      </c>
      <c r="H4" s="8" t="str">
        <f t="shared" si="0"/>
        <v>Ні</v>
      </c>
      <c r="J4" s="8">
        <f>_xlfn.AGGREGATE(3,3,Tabela1[[#This Row],[Lp]])</f>
        <v>0</v>
      </c>
    </row>
    <row r="5" spans="1:12" ht="15" hidden="1" customHeight="1">
      <c r="A5" s="9">
        <v>4</v>
      </c>
      <c r="B5" s="9" t="s">
        <v>3145</v>
      </c>
      <c r="C5" s="9" t="s">
        <v>3146</v>
      </c>
      <c r="D5" s="9" t="s">
        <v>3144</v>
      </c>
      <c r="E5" s="9" t="s">
        <v>21</v>
      </c>
      <c r="F5" s="9" t="s">
        <v>3150</v>
      </c>
      <c r="G5" s="9" t="s">
        <v>27</v>
      </c>
      <c r="H5" s="8" t="str">
        <f t="shared" si="0"/>
        <v>Ні</v>
      </c>
      <c r="J5" s="8">
        <f>_xlfn.AGGREGATE(3,3,Tabela1[[#This Row],[Lp]])</f>
        <v>0</v>
      </c>
    </row>
    <row r="6" spans="1:12" ht="15" hidden="1" customHeight="1">
      <c r="A6" s="9">
        <v>5</v>
      </c>
      <c r="B6" s="9" t="s">
        <v>3151</v>
      </c>
      <c r="C6" s="9" t="s">
        <v>3151</v>
      </c>
      <c r="D6" s="9" t="s">
        <v>3144</v>
      </c>
      <c r="E6" s="9" t="s">
        <v>29</v>
      </c>
      <c r="F6" s="9" t="s">
        <v>3152</v>
      </c>
      <c r="G6" s="9" t="s">
        <v>30</v>
      </c>
      <c r="H6" s="8" t="str">
        <f t="shared" si="0"/>
        <v>Ні</v>
      </c>
      <c r="J6" s="8">
        <f>_xlfn.AGGREGATE(3,3,Tabela1[[#This Row],[Lp]])</f>
        <v>0</v>
      </c>
    </row>
    <row r="7" spans="1:12" ht="15" hidden="1" customHeight="1">
      <c r="A7" s="9">
        <v>6</v>
      </c>
      <c r="B7" s="9" t="s">
        <v>3145</v>
      </c>
      <c r="C7" s="9" t="s">
        <v>3146</v>
      </c>
      <c r="D7" s="9" t="s">
        <v>3144</v>
      </c>
      <c r="E7" s="9" t="s">
        <v>21</v>
      </c>
      <c r="F7" s="9" t="s">
        <v>3153</v>
      </c>
      <c r="G7" s="9" t="s">
        <v>32</v>
      </c>
      <c r="H7" s="8" t="str">
        <f t="shared" si="0"/>
        <v>Ні</v>
      </c>
      <c r="J7" s="8">
        <f>_xlfn.AGGREGATE(3,3,Tabela1[[#This Row],[Lp]])</f>
        <v>0</v>
      </c>
    </row>
    <row r="8" spans="1:12" ht="15" hidden="1" customHeight="1">
      <c r="A8" s="9">
        <v>7</v>
      </c>
      <c r="B8" s="9" t="s">
        <v>3145</v>
      </c>
      <c r="C8" s="9" t="s">
        <v>3146</v>
      </c>
      <c r="D8" s="9" t="s">
        <v>3144</v>
      </c>
      <c r="E8" s="9" t="s">
        <v>21</v>
      </c>
      <c r="F8" s="9" t="s">
        <v>3154</v>
      </c>
      <c r="G8" s="9" t="s">
        <v>34</v>
      </c>
      <c r="H8" s="8" t="str">
        <f t="shared" si="0"/>
        <v>Ні</v>
      </c>
      <c r="J8" s="8">
        <f>_xlfn.AGGREGATE(3,3,Tabela1[[#This Row],[Lp]])</f>
        <v>0</v>
      </c>
    </row>
    <row r="9" spans="1:12" ht="15" hidden="1" customHeight="1">
      <c r="A9" s="9">
        <v>8</v>
      </c>
      <c r="B9" s="9" t="s">
        <v>3145</v>
      </c>
      <c r="C9" s="9" t="s">
        <v>3146</v>
      </c>
      <c r="D9" s="9" t="s">
        <v>3144</v>
      </c>
      <c r="E9" s="9" t="s">
        <v>21</v>
      </c>
      <c r="F9" s="9" t="s">
        <v>3155</v>
      </c>
      <c r="G9" s="9" t="s">
        <v>36</v>
      </c>
      <c r="H9" s="8" t="str">
        <f t="shared" si="0"/>
        <v>Ні</v>
      </c>
      <c r="J9" s="8">
        <f>_xlfn.AGGREGATE(3,3,Tabela1[[#This Row],[Lp]])</f>
        <v>0</v>
      </c>
    </row>
    <row r="10" spans="1:12" ht="15" hidden="1" customHeight="1">
      <c r="A10" s="9">
        <v>9</v>
      </c>
      <c r="B10" s="9" t="s">
        <v>3151</v>
      </c>
      <c r="C10" s="9" t="s">
        <v>3151</v>
      </c>
      <c r="D10" s="9" t="s">
        <v>3144</v>
      </c>
      <c r="E10" s="9" t="s">
        <v>29</v>
      </c>
      <c r="F10" s="9" t="s">
        <v>3156</v>
      </c>
      <c r="G10" s="9" t="s">
        <v>38</v>
      </c>
      <c r="H10" s="8" t="str">
        <f t="shared" si="0"/>
        <v>Ні</v>
      </c>
      <c r="J10" s="8">
        <f>_xlfn.AGGREGATE(3,3,Tabela1[[#This Row],[Lp]])</f>
        <v>0</v>
      </c>
    </row>
    <row r="11" spans="1:12" ht="15" hidden="1" customHeight="1">
      <c r="A11" s="9">
        <v>10</v>
      </c>
      <c r="B11" s="9" t="s">
        <v>3151</v>
      </c>
      <c r="C11" s="9" t="s">
        <v>3151</v>
      </c>
      <c r="D11" s="9" t="s">
        <v>3144</v>
      </c>
      <c r="E11" s="9" t="s">
        <v>29</v>
      </c>
      <c r="F11" s="9" t="s">
        <v>3157</v>
      </c>
      <c r="G11" s="9" t="s">
        <v>40</v>
      </c>
      <c r="H11" s="8" t="str">
        <f t="shared" si="0"/>
        <v>Ні</v>
      </c>
      <c r="J11" s="8">
        <f>_xlfn.AGGREGATE(3,3,Tabela1[[#This Row],[Lp]])</f>
        <v>0</v>
      </c>
    </row>
    <row r="12" spans="1:12" ht="15" hidden="1" customHeight="1">
      <c r="A12" s="9">
        <v>11</v>
      </c>
      <c r="B12" s="9" t="s">
        <v>3151</v>
      </c>
      <c r="C12" s="9" t="s">
        <v>3151</v>
      </c>
      <c r="D12" s="9" t="s">
        <v>3144</v>
      </c>
      <c r="E12" s="9" t="s">
        <v>29</v>
      </c>
      <c r="F12" s="9" t="s">
        <v>3158</v>
      </c>
      <c r="G12" s="9" t="s">
        <v>42</v>
      </c>
      <c r="H12" s="8" t="str">
        <f t="shared" si="0"/>
        <v>Ні</v>
      </c>
      <c r="J12" s="8">
        <f>_xlfn.AGGREGATE(3,3,Tabela1[[#This Row],[Lp]])</f>
        <v>0</v>
      </c>
    </row>
    <row r="13" spans="1:12" ht="15" hidden="1" customHeight="1">
      <c r="A13" s="9">
        <v>12</v>
      </c>
      <c r="B13" s="9" t="s">
        <v>3151</v>
      </c>
      <c r="C13" s="9" t="s">
        <v>3151</v>
      </c>
      <c r="D13" s="9" t="s">
        <v>3144</v>
      </c>
      <c r="E13" s="9" t="s">
        <v>29</v>
      </c>
      <c r="F13" s="9" t="s">
        <v>3159</v>
      </c>
      <c r="G13" s="9" t="s">
        <v>44</v>
      </c>
      <c r="H13" s="8" t="str">
        <f t="shared" si="0"/>
        <v>Ні</v>
      </c>
      <c r="J13" s="8">
        <f>_xlfn.AGGREGATE(3,3,Tabela1[[#This Row],[Lp]])</f>
        <v>0</v>
      </c>
    </row>
    <row r="14" spans="1:12" ht="15" hidden="1" customHeight="1">
      <c r="A14" s="9">
        <v>13</v>
      </c>
      <c r="B14" s="9" t="s">
        <v>3151</v>
      </c>
      <c r="C14" s="9" t="s">
        <v>3151</v>
      </c>
      <c r="D14" s="9" t="s">
        <v>3144</v>
      </c>
      <c r="E14" s="9" t="s">
        <v>29</v>
      </c>
      <c r="F14" s="9" t="s">
        <v>3160</v>
      </c>
      <c r="G14" s="9" t="s">
        <v>46</v>
      </c>
      <c r="H14" s="8" t="str">
        <f t="shared" si="0"/>
        <v>Ні</v>
      </c>
      <c r="J14" s="8">
        <f>_xlfn.AGGREGATE(3,3,Tabela1[[#This Row],[Lp]])</f>
        <v>0</v>
      </c>
    </row>
    <row r="15" spans="1:12" ht="15" hidden="1" customHeight="1">
      <c r="A15" s="9">
        <v>14</v>
      </c>
      <c r="B15" s="9" t="s">
        <v>3148</v>
      </c>
      <c r="C15" s="9" t="s">
        <v>3148</v>
      </c>
      <c r="D15" s="9" t="s">
        <v>3144</v>
      </c>
      <c r="E15" s="9" t="s">
        <v>24</v>
      </c>
      <c r="F15" s="9" t="s">
        <v>3161</v>
      </c>
      <c r="G15" s="9" t="s">
        <v>48</v>
      </c>
      <c r="H15" s="8" t="str">
        <f t="shared" si="0"/>
        <v>Ні</v>
      </c>
      <c r="J15" s="8">
        <f>_xlfn.AGGREGATE(3,3,Tabela1[[#This Row],[Lp]])</f>
        <v>0</v>
      </c>
    </row>
    <row r="16" spans="1:12" ht="15" hidden="1" customHeight="1">
      <c r="A16" s="9">
        <v>15</v>
      </c>
      <c r="B16" s="9" t="s">
        <v>3148</v>
      </c>
      <c r="C16" s="9" t="s">
        <v>3148</v>
      </c>
      <c r="D16" s="9" t="s">
        <v>3144</v>
      </c>
      <c r="E16" s="9" t="s">
        <v>24</v>
      </c>
      <c r="F16" s="9" t="s">
        <v>3162</v>
      </c>
      <c r="G16" s="9" t="s">
        <v>50</v>
      </c>
      <c r="H16" s="8" t="str">
        <f t="shared" si="0"/>
        <v>Ні</v>
      </c>
      <c r="J16" s="8">
        <f>_xlfn.AGGREGATE(3,3,Tabela1[[#This Row],[Lp]])</f>
        <v>0</v>
      </c>
    </row>
    <row r="17" spans="1:10" ht="15" hidden="1" customHeight="1">
      <c r="A17" s="9">
        <v>16</v>
      </c>
      <c r="B17" s="9" t="s">
        <v>3148</v>
      </c>
      <c r="C17" s="9" t="s">
        <v>3148</v>
      </c>
      <c r="D17" s="9" t="s">
        <v>3144</v>
      </c>
      <c r="E17" s="9" t="s">
        <v>24</v>
      </c>
      <c r="F17" s="9" t="s">
        <v>3163</v>
      </c>
      <c r="G17" s="9" t="s">
        <v>52</v>
      </c>
      <c r="H17" s="8" t="str">
        <f t="shared" si="0"/>
        <v>Ні</v>
      </c>
      <c r="J17" s="8">
        <f>_xlfn.AGGREGATE(3,3,Tabela1[[#This Row],[Lp]])</f>
        <v>0</v>
      </c>
    </row>
    <row r="18" spans="1:10" ht="15" hidden="1" customHeight="1">
      <c r="A18" s="9">
        <v>17</v>
      </c>
      <c r="B18" s="9" t="s">
        <v>3148</v>
      </c>
      <c r="C18" s="9" t="s">
        <v>3148</v>
      </c>
      <c r="D18" s="9" t="s">
        <v>3144</v>
      </c>
      <c r="E18" s="9" t="s">
        <v>24</v>
      </c>
      <c r="F18" s="9" t="s">
        <v>3164</v>
      </c>
      <c r="G18" s="9" t="s">
        <v>54</v>
      </c>
      <c r="H18" s="8" t="str">
        <f t="shared" si="0"/>
        <v>Ні</v>
      </c>
      <c r="J18" s="8">
        <f>_xlfn.AGGREGATE(3,3,Tabela1[[#This Row],[Lp]])</f>
        <v>0</v>
      </c>
    </row>
    <row r="19" spans="1:10" ht="15" hidden="1" customHeight="1">
      <c r="A19" s="9">
        <v>18</v>
      </c>
      <c r="B19" s="9" t="s">
        <v>3148</v>
      </c>
      <c r="C19" s="9" t="s">
        <v>3148</v>
      </c>
      <c r="D19" s="9" t="s">
        <v>3144</v>
      </c>
      <c r="E19" s="9" t="s">
        <v>24</v>
      </c>
      <c r="F19" s="9" t="s">
        <v>3165</v>
      </c>
      <c r="G19" s="9" t="s">
        <v>56</v>
      </c>
      <c r="H19" s="8" t="str">
        <f t="shared" si="0"/>
        <v>Ні</v>
      </c>
      <c r="J19" s="8">
        <f>_xlfn.AGGREGATE(3,3,Tabela1[[#This Row],[Lp]])</f>
        <v>0</v>
      </c>
    </row>
    <row r="20" spans="1:10" ht="15" hidden="1" customHeight="1">
      <c r="A20" s="9">
        <v>19</v>
      </c>
      <c r="B20" s="9" t="s">
        <v>3148</v>
      </c>
      <c r="C20" s="9" t="s">
        <v>3148</v>
      </c>
      <c r="D20" s="9" t="s">
        <v>3144</v>
      </c>
      <c r="E20" s="9" t="s">
        <v>24</v>
      </c>
      <c r="F20" s="9" t="s">
        <v>3166</v>
      </c>
      <c r="G20" s="9" t="s">
        <v>58</v>
      </c>
      <c r="H20" s="8" t="str">
        <f t="shared" si="0"/>
        <v>Ні</v>
      </c>
      <c r="J20" s="8">
        <f>_xlfn.AGGREGATE(3,3,Tabela1[[#This Row],[Lp]])</f>
        <v>0</v>
      </c>
    </row>
    <row r="21" spans="1:10" ht="15" hidden="1" customHeight="1">
      <c r="A21" s="9">
        <v>20</v>
      </c>
      <c r="B21" s="9" t="s">
        <v>3148</v>
      </c>
      <c r="C21" s="9" t="s">
        <v>3148</v>
      </c>
      <c r="D21" s="9" t="s">
        <v>3144</v>
      </c>
      <c r="E21" s="9" t="s">
        <v>24</v>
      </c>
      <c r="F21" s="9" t="s">
        <v>3167</v>
      </c>
      <c r="G21" s="9" t="s">
        <v>60</v>
      </c>
      <c r="H21" s="8" t="str">
        <f t="shared" si="0"/>
        <v>Ні</v>
      </c>
      <c r="J21" s="8">
        <f>_xlfn.AGGREGATE(3,3,Tabela1[[#This Row],[Lp]])</f>
        <v>0</v>
      </c>
    </row>
    <row r="22" spans="1:10" ht="15" hidden="1" customHeight="1">
      <c r="A22" s="9">
        <v>21</v>
      </c>
      <c r="B22" s="9" t="s">
        <v>3148</v>
      </c>
      <c r="C22" s="9" t="s">
        <v>3148</v>
      </c>
      <c r="D22" s="9" t="s">
        <v>3144</v>
      </c>
      <c r="E22" s="9" t="s">
        <v>24</v>
      </c>
      <c r="F22" s="9" t="s">
        <v>3168</v>
      </c>
      <c r="G22" s="9" t="s">
        <v>62</v>
      </c>
      <c r="H22" s="8" t="str">
        <f t="shared" si="0"/>
        <v>Ні</v>
      </c>
      <c r="J22" s="8">
        <f>_xlfn.AGGREGATE(3,3,Tabela1[[#This Row],[Lp]])</f>
        <v>0</v>
      </c>
    </row>
    <row r="23" spans="1:10" ht="15" hidden="1" customHeight="1">
      <c r="A23" s="9">
        <v>22</v>
      </c>
      <c r="B23" s="9" t="s">
        <v>3148</v>
      </c>
      <c r="C23" s="9" t="s">
        <v>3148</v>
      </c>
      <c r="D23" s="9" t="s">
        <v>3144</v>
      </c>
      <c r="E23" s="9" t="s">
        <v>24</v>
      </c>
      <c r="F23" s="9" t="s">
        <v>3169</v>
      </c>
      <c r="G23" s="9" t="s">
        <v>64</v>
      </c>
      <c r="H23" s="8" t="str">
        <f t="shared" si="0"/>
        <v>Ні</v>
      </c>
      <c r="J23" s="8">
        <f>_xlfn.AGGREGATE(3,3,Tabela1[[#This Row],[Lp]])</f>
        <v>0</v>
      </c>
    </row>
    <row r="24" spans="1:10" ht="15" hidden="1" customHeight="1">
      <c r="A24" s="9">
        <v>23</v>
      </c>
      <c r="B24" s="9" t="s">
        <v>3151</v>
      </c>
      <c r="C24" s="9" t="s">
        <v>3151</v>
      </c>
      <c r="D24" s="9" t="s">
        <v>3144</v>
      </c>
      <c r="E24" s="9" t="s">
        <v>29</v>
      </c>
      <c r="F24" s="9" t="s">
        <v>3170</v>
      </c>
      <c r="G24" s="9" t="s">
        <v>66</v>
      </c>
      <c r="H24" s="8" t="str">
        <f t="shared" si="0"/>
        <v>Ні</v>
      </c>
      <c r="J24" s="8">
        <f>_xlfn.AGGREGATE(3,3,Tabela1[[#This Row],[Lp]])</f>
        <v>0</v>
      </c>
    </row>
    <row r="25" spans="1:10" ht="15" hidden="1" customHeight="1">
      <c r="A25" s="9">
        <v>24</v>
      </c>
      <c r="B25" s="9" t="s">
        <v>3151</v>
      </c>
      <c r="C25" s="9" t="s">
        <v>3151</v>
      </c>
      <c r="D25" s="9" t="s">
        <v>3144</v>
      </c>
      <c r="E25" s="9" t="s">
        <v>29</v>
      </c>
      <c r="F25" s="9" t="s">
        <v>3171</v>
      </c>
      <c r="G25" s="9" t="s">
        <v>68</v>
      </c>
      <c r="H25" s="8" t="str">
        <f t="shared" si="0"/>
        <v>Ні</v>
      </c>
      <c r="J25" s="8">
        <f>_xlfn.AGGREGATE(3,3,Tabela1[[#This Row],[Lp]])</f>
        <v>0</v>
      </c>
    </row>
    <row r="26" spans="1:10" ht="15" hidden="1" customHeight="1">
      <c r="A26" s="9">
        <v>25</v>
      </c>
      <c r="B26" s="9" t="s">
        <v>3148</v>
      </c>
      <c r="C26" s="9" t="s">
        <v>3148</v>
      </c>
      <c r="D26" s="9" t="s">
        <v>3144</v>
      </c>
      <c r="E26" s="9" t="s">
        <v>24</v>
      </c>
      <c r="F26" s="9" t="s">
        <v>3172</v>
      </c>
      <c r="G26" s="9" t="s">
        <v>70</v>
      </c>
      <c r="H26" s="8" t="str">
        <f t="shared" si="0"/>
        <v>Ні</v>
      </c>
      <c r="J26" s="8">
        <f>_xlfn.AGGREGATE(3,3,Tabela1[[#This Row],[Lp]])</f>
        <v>0</v>
      </c>
    </row>
    <row r="27" spans="1:10" ht="15" hidden="1" customHeight="1">
      <c r="A27" s="9">
        <v>26</v>
      </c>
      <c r="B27" s="9" t="s">
        <v>3148</v>
      </c>
      <c r="C27" s="9" t="s">
        <v>3148</v>
      </c>
      <c r="D27" s="9" t="s">
        <v>3144</v>
      </c>
      <c r="E27" s="9" t="s">
        <v>24</v>
      </c>
      <c r="F27" s="9" t="s">
        <v>3173</v>
      </c>
      <c r="G27" s="9" t="s">
        <v>72</v>
      </c>
      <c r="H27" s="8" t="str">
        <f t="shared" si="0"/>
        <v>Ні</v>
      </c>
      <c r="J27" s="8">
        <f>_xlfn.AGGREGATE(3,3,Tabela1[[#This Row],[Lp]])</f>
        <v>0</v>
      </c>
    </row>
    <row r="28" spans="1:10" ht="15" hidden="1" customHeight="1">
      <c r="A28" s="9">
        <v>27</v>
      </c>
      <c r="B28" s="9" t="s">
        <v>3145</v>
      </c>
      <c r="C28" s="9" t="s">
        <v>3146</v>
      </c>
      <c r="D28" s="9" t="s">
        <v>3144</v>
      </c>
      <c r="E28" s="9" t="s">
        <v>21</v>
      </c>
      <c r="F28" s="9" t="s">
        <v>3174</v>
      </c>
      <c r="G28" s="9" t="s">
        <v>74</v>
      </c>
      <c r="H28" s="8" t="str">
        <f t="shared" si="0"/>
        <v>Ні</v>
      </c>
      <c r="J28" s="8">
        <f>_xlfn.AGGREGATE(3,3,Tabela1[[#This Row],[Lp]])</f>
        <v>0</v>
      </c>
    </row>
    <row r="29" spans="1:10" ht="15" hidden="1" customHeight="1">
      <c r="A29" s="9">
        <v>28</v>
      </c>
      <c r="B29" s="9" t="s">
        <v>3151</v>
      </c>
      <c r="C29" s="9" t="s">
        <v>3151</v>
      </c>
      <c r="D29" s="9" t="s">
        <v>3144</v>
      </c>
      <c r="E29" s="9" t="s">
        <v>29</v>
      </c>
      <c r="F29" s="9" t="s">
        <v>3175</v>
      </c>
      <c r="G29" s="9" t="s">
        <v>76</v>
      </c>
      <c r="H29" s="8" t="str">
        <f t="shared" si="0"/>
        <v>Ні</v>
      </c>
      <c r="J29" s="8">
        <f>_xlfn.AGGREGATE(3,3,Tabela1[[#This Row],[Lp]])</f>
        <v>0</v>
      </c>
    </row>
    <row r="30" spans="1:10" ht="15" hidden="1" customHeight="1">
      <c r="A30" s="9">
        <v>29</v>
      </c>
      <c r="B30" s="9" t="s">
        <v>3176</v>
      </c>
      <c r="C30" s="9" t="s">
        <v>3146</v>
      </c>
      <c r="D30" s="9" t="s">
        <v>3144</v>
      </c>
      <c r="E30" s="9" t="s">
        <v>78</v>
      </c>
      <c r="F30" s="9" t="s">
        <v>3177</v>
      </c>
      <c r="G30" s="9" t="s">
        <v>79</v>
      </c>
      <c r="H30" s="8" t="str">
        <f t="shared" si="0"/>
        <v>Так</v>
      </c>
      <c r="I30" s="8" t="s">
        <v>3178</v>
      </c>
      <c r="J30" s="8">
        <f>_xlfn.AGGREGATE(3,3,Tabela1[[#This Row],[Lp]])</f>
        <v>0</v>
      </c>
    </row>
    <row r="31" spans="1:10" ht="15" hidden="1" customHeight="1">
      <c r="A31" s="9">
        <v>30</v>
      </c>
      <c r="B31" s="9" t="s">
        <v>3176</v>
      </c>
      <c r="C31" s="9" t="s">
        <v>3146</v>
      </c>
      <c r="D31" s="9" t="s">
        <v>3144</v>
      </c>
      <c r="E31" s="9" t="s">
        <v>78</v>
      </c>
      <c r="F31" s="9" t="s">
        <v>3179</v>
      </c>
      <c r="G31" s="9" t="s">
        <v>81</v>
      </c>
      <c r="H31" s="8" t="str">
        <f t="shared" si="0"/>
        <v>Так</v>
      </c>
      <c r="J31" s="8">
        <f>_xlfn.AGGREGATE(3,3,Tabela1[[#This Row],[Lp]])</f>
        <v>0</v>
      </c>
    </row>
    <row r="32" spans="1:10" hidden="1">
      <c r="A32" s="9">
        <v>31</v>
      </c>
      <c r="B32" s="9" t="s">
        <v>3151</v>
      </c>
      <c r="C32" s="9" t="s">
        <v>3151</v>
      </c>
      <c r="D32" s="9" t="s">
        <v>3144</v>
      </c>
      <c r="E32" s="9" t="s">
        <v>29</v>
      </c>
      <c r="F32" s="9" t="s">
        <v>3180</v>
      </c>
      <c r="G32" s="9" t="s">
        <v>83</v>
      </c>
      <c r="H32" s="8" t="str">
        <f t="shared" si="0"/>
        <v>Ні</v>
      </c>
      <c r="J32" s="8">
        <f>_xlfn.AGGREGATE(3,3,Tabela1[[#This Row],[Lp]])</f>
        <v>0</v>
      </c>
    </row>
    <row r="33" spans="1:10" ht="15" hidden="1" customHeight="1">
      <c r="A33" s="9">
        <v>32</v>
      </c>
      <c r="B33" s="9" t="s">
        <v>3148</v>
      </c>
      <c r="C33" s="9" t="s">
        <v>3148</v>
      </c>
      <c r="D33" s="9" t="s">
        <v>3144</v>
      </c>
      <c r="E33" s="9" t="s">
        <v>24</v>
      </c>
      <c r="F33" s="9" t="s">
        <v>3181</v>
      </c>
      <c r="G33" s="9" t="s">
        <v>85</v>
      </c>
      <c r="H33" s="8" t="str">
        <f t="shared" si="0"/>
        <v>Ні</v>
      </c>
      <c r="J33" s="8">
        <f>_xlfn.AGGREGATE(3,3,Tabela1[[#This Row],[Lp]])</f>
        <v>0</v>
      </c>
    </row>
    <row r="34" spans="1:10" ht="15" hidden="1" customHeight="1">
      <c r="A34" s="9">
        <v>33</v>
      </c>
      <c r="B34" s="9" t="s">
        <v>3151</v>
      </c>
      <c r="C34" s="9" t="s">
        <v>3151</v>
      </c>
      <c r="D34" s="9" t="s">
        <v>3144</v>
      </c>
      <c r="E34" s="9" t="s">
        <v>29</v>
      </c>
      <c r="F34" s="9" t="s">
        <v>3182</v>
      </c>
      <c r="G34" s="9" t="s">
        <v>87</v>
      </c>
      <c r="H34" s="8" t="str">
        <f t="shared" si="0"/>
        <v>Ні</v>
      </c>
      <c r="J34" s="8">
        <f>_xlfn.AGGREGATE(3,3,Tabela1[[#This Row],[Lp]])</f>
        <v>0</v>
      </c>
    </row>
    <row r="35" spans="1:10" ht="15" hidden="1" customHeight="1">
      <c r="A35" s="9">
        <v>34</v>
      </c>
      <c r="B35" s="9" t="s">
        <v>3176</v>
      </c>
      <c r="C35" s="9" t="s">
        <v>3146</v>
      </c>
      <c r="D35" s="9" t="s">
        <v>3144</v>
      </c>
      <c r="E35" s="9" t="s">
        <v>78</v>
      </c>
      <c r="F35" s="9" t="s">
        <v>3183</v>
      </c>
      <c r="G35" s="9" t="s">
        <v>89</v>
      </c>
      <c r="H35" s="8" t="str">
        <f t="shared" si="0"/>
        <v>Так</v>
      </c>
      <c r="J35" s="8">
        <f>_xlfn.AGGREGATE(3,3,Tabela1[[#This Row],[Lp]])</f>
        <v>0</v>
      </c>
    </row>
    <row r="36" spans="1:10" ht="15" hidden="1" customHeight="1">
      <c r="A36" s="9">
        <v>35</v>
      </c>
      <c r="B36" s="9" t="s">
        <v>3151</v>
      </c>
      <c r="C36" s="9" t="s">
        <v>3151</v>
      </c>
      <c r="D36" s="9" t="s">
        <v>3144</v>
      </c>
      <c r="E36" s="9" t="s">
        <v>29</v>
      </c>
      <c r="F36" s="9" t="s">
        <v>3184</v>
      </c>
      <c r="G36" s="9" t="s">
        <v>91</v>
      </c>
      <c r="H36" s="8" t="str">
        <f t="shared" si="0"/>
        <v>Ні</v>
      </c>
      <c r="J36" s="8">
        <f>_xlfn.AGGREGATE(3,3,Tabela1[[#This Row],[Lp]])</f>
        <v>0</v>
      </c>
    </row>
    <row r="37" spans="1:10" ht="15" hidden="1" customHeight="1">
      <c r="A37" s="9">
        <v>36</v>
      </c>
      <c r="B37" s="9" t="s">
        <v>3148</v>
      </c>
      <c r="C37" s="9" t="s">
        <v>3148</v>
      </c>
      <c r="D37" s="9" t="s">
        <v>3144</v>
      </c>
      <c r="E37" s="9" t="s">
        <v>24</v>
      </c>
      <c r="F37" s="9" t="s">
        <v>3185</v>
      </c>
      <c r="G37" s="9" t="s">
        <v>93</v>
      </c>
      <c r="H37" s="8" t="str">
        <f t="shared" si="0"/>
        <v>Ні</v>
      </c>
      <c r="J37" s="8">
        <f>_xlfn.AGGREGATE(3,3,Tabela1[[#This Row],[Lp]])</f>
        <v>0</v>
      </c>
    </row>
    <row r="38" spans="1:10" ht="15" hidden="1" customHeight="1">
      <c r="A38" s="9">
        <v>37</v>
      </c>
      <c r="B38" s="9" t="s">
        <v>3148</v>
      </c>
      <c r="C38" s="9" t="s">
        <v>3148</v>
      </c>
      <c r="D38" s="9" t="s">
        <v>3144</v>
      </c>
      <c r="E38" s="9" t="s">
        <v>24</v>
      </c>
      <c r="F38" s="9" t="s">
        <v>3186</v>
      </c>
      <c r="G38" s="9" t="s">
        <v>95</v>
      </c>
      <c r="H38" s="8" t="str">
        <f t="shared" si="0"/>
        <v>Ні</v>
      </c>
      <c r="J38" s="8">
        <f>_xlfn.AGGREGATE(3,3,Tabela1[[#This Row],[Lp]])</f>
        <v>0</v>
      </c>
    </row>
    <row r="39" spans="1:10" ht="15" hidden="1" customHeight="1">
      <c r="A39" s="9">
        <v>38</v>
      </c>
      <c r="B39" s="9" t="s">
        <v>3145</v>
      </c>
      <c r="C39" s="9" t="s">
        <v>3146</v>
      </c>
      <c r="D39" s="9" t="s">
        <v>3144</v>
      </c>
      <c r="E39" s="9" t="s">
        <v>21</v>
      </c>
      <c r="F39" s="9" t="s">
        <v>3187</v>
      </c>
      <c r="G39" s="9" t="s">
        <v>97</v>
      </c>
      <c r="H39" s="8" t="str">
        <f t="shared" si="0"/>
        <v>Ні</v>
      </c>
      <c r="J39" s="8">
        <f>_xlfn.AGGREGATE(3,3,Tabela1[[#This Row],[Lp]])</f>
        <v>0</v>
      </c>
    </row>
    <row r="40" spans="1:10" ht="15" hidden="1" customHeight="1">
      <c r="A40" s="9">
        <v>39</v>
      </c>
      <c r="B40" s="9" t="s">
        <v>3151</v>
      </c>
      <c r="C40" s="9" t="s">
        <v>3151</v>
      </c>
      <c r="D40" s="9" t="s">
        <v>3144</v>
      </c>
      <c r="E40" s="9" t="s">
        <v>29</v>
      </c>
      <c r="F40" s="9" t="s">
        <v>3188</v>
      </c>
      <c r="G40" s="9" t="s">
        <v>99</v>
      </c>
      <c r="H40" s="8" t="str">
        <f t="shared" si="0"/>
        <v>Ні</v>
      </c>
      <c r="J40" s="8">
        <f>_xlfn.AGGREGATE(3,3,Tabela1[[#This Row],[Lp]])</f>
        <v>0</v>
      </c>
    </row>
    <row r="41" spans="1:10" ht="15" hidden="1" customHeight="1">
      <c r="A41" s="9">
        <v>40</v>
      </c>
      <c r="B41" s="9" t="s">
        <v>3145</v>
      </c>
      <c r="C41" s="9" t="s">
        <v>3146</v>
      </c>
      <c r="D41" s="9" t="s">
        <v>3144</v>
      </c>
      <c r="E41" s="9" t="s">
        <v>21</v>
      </c>
      <c r="F41" s="9" t="s">
        <v>3189</v>
      </c>
      <c r="G41" s="9" t="s">
        <v>101</v>
      </c>
      <c r="H41" s="8" t="str">
        <f t="shared" si="0"/>
        <v>Ні</v>
      </c>
      <c r="J41" s="8">
        <f>_xlfn.AGGREGATE(3,3,Tabela1[[#This Row],[Lp]])</f>
        <v>0</v>
      </c>
    </row>
    <row r="42" spans="1:10" ht="15" hidden="1" customHeight="1">
      <c r="A42" s="9">
        <v>41</v>
      </c>
      <c r="B42" s="9" t="s">
        <v>3148</v>
      </c>
      <c r="C42" s="9" t="s">
        <v>3148</v>
      </c>
      <c r="D42" s="9" t="s">
        <v>3144</v>
      </c>
      <c r="E42" s="9" t="s">
        <v>24</v>
      </c>
      <c r="F42" s="9" t="s">
        <v>3190</v>
      </c>
      <c r="G42" s="9" t="s">
        <v>103</v>
      </c>
      <c r="H42" s="8" t="str">
        <f t="shared" si="0"/>
        <v>Ні</v>
      </c>
      <c r="J42" s="8">
        <f>_xlfn.AGGREGATE(3,3,Tabela1[[#This Row],[Lp]])</f>
        <v>0</v>
      </c>
    </row>
    <row r="43" spans="1:10" ht="15" hidden="1" customHeight="1">
      <c r="A43" s="9">
        <v>42</v>
      </c>
      <c r="B43" s="9" t="s">
        <v>3148</v>
      </c>
      <c r="C43" s="9" t="s">
        <v>3148</v>
      </c>
      <c r="D43" s="9" t="s">
        <v>3144</v>
      </c>
      <c r="E43" s="9" t="s">
        <v>24</v>
      </c>
      <c r="F43" s="9" t="s">
        <v>3191</v>
      </c>
      <c r="G43" s="9" t="s">
        <v>105</v>
      </c>
      <c r="H43" s="8" t="str">
        <f t="shared" si="0"/>
        <v>Ні</v>
      </c>
      <c r="J43" s="8">
        <f>_xlfn.AGGREGATE(3,3,Tabela1[[#This Row],[Lp]])</f>
        <v>0</v>
      </c>
    </row>
    <row r="44" spans="1:10" ht="15" hidden="1" customHeight="1">
      <c r="A44" s="9">
        <v>43</v>
      </c>
      <c r="B44" s="9" t="s">
        <v>3176</v>
      </c>
      <c r="C44" s="9" t="s">
        <v>3146</v>
      </c>
      <c r="D44" s="9" t="s">
        <v>3144</v>
      </c>
      <c r="E44" s="9" t="s">
        <v>78</v>
      </c>
      <c r="F44" s="9" t="s">
        <v>3192</v>
      </c>
      <c r="G44" s="9" t="s">
        <v>107</v>
      </c>
      <c r="H44" s="8" t="str">
        <f t="shared" si="0"/>
        <v>Так</v>
      </c>
      <c r="J44" s="8">
        <f>_xlfn.AGGREGATE(3,3,Tabela1[[#This Row],[Lp]])</f>
        <v>0</v>
      </c>
    </row>
    <row r="45" spans="1:10" ht="15" hidden="1" customHeight="1">
      <c r="A45" s="9">
        <v>44</v>
      </c>
      <c r="B45" s="9" t="s">
        <v>3151</v>
      </c>
      <c r="C45" s="9" t="s">
        <v>3151</v>
      </c>
      <c r="D45" s="9" t="s">
        <v>3144</v>
      </c>
      <c r="E45" s="9" t="s">
        <v>29</v>
      </c>
      <c r="F45" s="9" t="s">
        <v>3193</v>
      </c>
      <c r="G45" s="9" t="s">
        <v>109</v>
      </c>
      <c r="H45" s="8" t="str">
        <f t="shared" si="0"/>
        <v>Ні</v>
      </c>
      <c r="J45" s="8">
        <f>_xlfn.AGGREGATE(3,3,Tabela1[[#This Row],[Lp]])</f>
        <v>0</v>
      </c>
    </row>
    <row r="46" spans="1:10" ht="15" hidden="1" customHeight="1">
      <c r="A46" s="9">
        <v>45</v>
      </c>
      <c r="B46" s="9" t="s">
        <v>3151</v>
      </c>
      <c r="C46" s="9" t="s">
        <v>3151</v>
      </c>
      <c r="D46" s="9" t="s">
        <v>3144</v>
      </c>
      <c r="E46" s="9" t="s">
        <v>29</v>
      </c>
      <c r="F46" s="9" t="s">
        <v>3194</v>
      </c>
      <c r="G46" s="9" t="s">
        <v>111</v>
      </c>
      <c r="H46" s="8" t="str">
        <f t="shared" si="0"/>
        <v>Ні</v>
      </c>
      <c r="J46" s="8">
        <f>_xlfn.AGGREGATE(3,3,Tabela1[[#This Row],[Lp]])</f>
        <v>0</v>
      </c>
    </row>
    <row r="47" spans="1:10" ht="15" hidden="1" customHeight="1">
      <c r="A47" s="9">
        <v>46</v>
      </c>
      <c r="B47" s="9" t="s">
        <v>3176</v>
      </c>
      <c r="C47" s="9" t="s">
        <v>3146</v>
      </c>
      <c r="D47" s="9" t="s">
        <v>3144</v>
      </c>
      <c r="E47" s="9" t="s">
        <v>78</v>
      </c>
      <c r="F47" s="9" t="s">
        <v>3195</v>
      </c>
      <c r="G47" s="9" t="s">
        <v>113</v>
      </c>
      <c r="H47" s="8" t="str">
        <f t="shared" si="0"/>
        <v>Так</v>
      </c>
      <c r="J47" s="8">
        <f>_xlfn.AGGREGATE(3,3,Tabela1[[#This Row],[Lp]])</f>
        <v>0</v>
      </c>
    </row>
    <row r="48" spans="1:10" ht="15" hidden="1" customHeight="1">
      <c r="A48" s="9">
        <v>47</v>
      </c>
      <c r="B48" s="9" t="s">
        <v>3145</v>
      </c>
      <c r="C48" s="9" t="s">
        <v>3146</v>
      </c>
      <c r="D48" s="9" t="s">
        <v>3144</v>
      </c>
      <c r="E48" s="9" t="s">
        <v>21</v>
      </c>
      <c r="F48" s="9" t="s">
        <v>3196</v>
      </c>
      <c r="G48" s="9" t="s">
        <v>115</v>
      </c>
      <c r="H48" s="8" t="str">
        <f t="shared" si="0"/>
        <v>Ні</v>
      </c>
      <c r="J48" s="8">
        <f>_xlfn.AGGREGATE(3,3,Tabela1[[#This Row],[Lp]])</f>
        <v>0</v>
      </c>
    </row>
    <row r="49" spans="1:10" ht="15" hidden="1" customHeight="1">
      <c r="A49" s="9">
        <v>48</v>
      </c>
      <c r="B49" s="9" t="s">
        <v>3176</v>
      </c>
      <c r="C49" s="9" t="s">
        <v>3146</v>
      </c>
      <c r="D49" s="9" t="s">
        <v>3144</v>
      </c>
      <c r="E49" s="9" t="s">
        <v>78</v>
      </c>
      <c r="F49" s="9" t="s">
        <v>3197</v>
      </c>
      <c r="G49" s="9" t="s">
        <v>117</v>
      </c>
      <c r="H49" s="8" t="str">
        <f t="shared" si="0"/>
        <v>Так</v>
      </c>
      <c r="J49" s="8">
        <f>_xlfn.AGGREGATE(3,3,Tabela1[[#This Row],[Lp]])</f>
        <v>0</v>
      </c>
    </row>
    <row r="50" spans="1:10" ht="15" hidden="1" customHeight="1">
      <c r="A50" s="9">
        <v>49</v>
      </c>
      <c r="B50" s="9" t="s">
        <v>3151</v>
      </c>
      <c r="C50" s="9" t="s">
        <v>3151</v>
      </c>
      <c r="D50" s="9" t="s">
        <v>3144</v>
      </c>
      <c r="E50" s="9" t="s">
        <v>29</v>
      </c>
      <c r="F50" s="9" t="s">
        <v>3198</v>
      </c>
      <c r="G50" s="9" t="s">
        <v>119</v>
      </c>
      <c r="H50" s="8" t="str">
        <f t="shared" si="0"/>
        <v>Ні</v>
      </c>
      <c r="J50" s="8">
        <f>_xlfn.AGGREGATE(3,3,Tabela1[[#This Row],[Lp]])</f>
        <v>0</v>
      </c>
    </row>
    <row r="51" spans="1:10" ht="15" hidden="1" customHeight="1">
      <c r="A51" s="9">
        <v>50</v>
      </c>
      <c r="B51" s="9" t="s">
        <v>3148</v>
      </c>
      <c r="C51" s="9" t="s">
        <v>3148</v>
      </c>
      <c r="D51" s="9" t="s">
        <v>3144</v>
      </c>
      <c r="E51" s="9" t="s">
        <v>24</v>
      </c>
      <c r="F51" s="9" t="s">
        <v>3199</v>
      </c>
      <c r="G51" s="9" t="s">
        <v>121</v>
      </c>
      <c r="H51" s="8" t="str">
        <f t="shared" si="0"/>
        <v>Ні</v>
      </c>
      <c r="J51" s="8">
        <f>_xlfn.AGGREGATE(3,3,Tabela1[[#This Row],[Lp]])</f>
        <v>0</v>
      </c>
    </row>
    <row r="52" spans="1:10" ht="15" hidden="1" customHeight="1">
      <c r="A52" s="9">
        <v>51</v>
      </c>
      <c r="B52" s="9" t="s">
        <v>3148</v>
      </c>
      <c r="C52" s="9" t="s">
        <v>3148</v>
      </c>
      <c r="D52" s="9" t="s">
        <v>3144</v>
      </c>
      <c r="E52" s="9" t="s">
        <v>24</v>
      </c>
      <c r="F52" s="9" t="s">
        <v>3200</v>
      </c>
      <c r="G52" s="9" t="s">
        <v>123</v>
      </c>
      <c r="H52" s="8" t="str">
        <f t="shared" si="0"/>
        <v>Ні</v>
      </c>
      <c r="J52" s="8">
        <f>_xlfn.AGGREGATE(3,3,Tabela1[[#This Row],[Lp]])</f>
        <v>0</v>
      </c>
    </row>
    <row r="53" spans="1:10" ht="15" hidden="1" customHeight="1">
      <c r="A53" s="9">
        <v>52</v>
      </c>
      <c r="B53" s="9" t="s">
        <v>3151</v>
      </c>
      <c r="C53" s="9" t="s">
        <v>3151</v>
      </c>
      <c r="D53" s="9" t="s">
        <v>3144</v>
      </c>
      <c r="E53" s="9" t="s">
        <v>29</v>
      </c>
      <c r="F53" s="9" t="s">
        <v>3201</v>
      </c>
      <c r="G53" s="9" t="s">
        <v>125</v>
      </c>
      <c r="H53" s="8" t="str">
        <f t="shared" si="0"/>
        <v>Ні</v>
      </c>
      <c r="J53" s="8">
        <f>_xlfn.AGGREGATE(3,3,Tabela1[[#This Row],[Lp]])</f>
        <v>0</v>
      </c>
    </row>
    <row r="54" spans="1:10" ht="15" hidden="1" customHeight="1">
      <c r="A54" s="9">
        <v>53</v>
      </c>
      <c r="B54" s="9" t="s">
        <v>3145</v>
      </c>
      <c r="C54" s="9" t="s">
        <v>3146</v>
      </c>
      <c r="D54" s="9" t="s">
        <v>3144</v>
      </c>
      <c r="E54" s="9" t="s">
        <v>21</v>
      </c>
      <c r="F54" s="9" t="s">
        <v>3202</v>
      </c>
      <c r="G54" s="9" t="s">
        <v>127</v>
      </c>
      <c r="H54" s="8" t="str">
        <f t="shared" si="0"/>
        <v>Ні</v>
      </c>
      <c r="J54" s="8">
        <f>_xlfn.AGGREGATE(3,3,Tabela1[[#This Row],[Lp]])</f>
        <v>0</v>
      </c>
    </row>
    <row r="55" spans="1:10" ht="15" hidden="1" customHeight="1">
      <c r="A55" s="9">
        <v>54</v>
      </c>
      <c r="B55" s="9" t="s">
        <v>3148</v>
      </c>
      <c r="C55" s="9" t="s">
        <v>3148</v>
      </c>
      <c r="D55" s="9" t="s">
        <v>3144</v>
      </c>
      <c r="E55" s="9" t="s">
        <v>24</v>
      </c>
      <c r="F55" s="9" t="s">
        <v>3203</v>
      </c>
      <c r="G55" s="9" t="s">
        <v>129</v>
      </c>
      <c r="H55" s="8" t="str">
        <f t="shared" si="0"/>
        <v>Ні</v>
      </c>
      <c r="J55" s="8">
        <f>_xlfn.AGGREGATE(3,3,Tabela1[[#This Row],[Lp]])</f>
        <v>0</v>
      </c>
    </row>
    <row r="56" spans="1:10" ht="15" hidden="1" customHeight="1">
      <c r="A56" s="9">
        <v>55</v>
      </c>
      <c r="B56" s="9" t="s">
        <v>3148</v>
      </c>
      <c r="C56" s="9" t="s">
        <v>3148</v>
      </c>
      <c r="D56" s="9" t="s">
        <v>3144</v>
      </c>
      <c r="E56" s="9" t="s">
        <v>24</v>
      </c>
      <c r="F56" s="9" t="s">
        <v>3204</v>
      </c>
      <c r="G56" s="9" t="s">
        <v>131</v>
      </c>
      <c r="H56" s="8" t="str">
        <f t="shared" si="0"/>
        <v>Ні</v>
      </c>
      <c r="J56" s="8">
        <f>_xlfn.AGGREGATE(3,3,Tabela1[[#This Row],[Lp]])</f>
        <v>0</v>
      </c>
    </row>
    <row r="57" spans="1:10" ht="15" hidden="1" customHeight="1">
      <c r="A57" s="9">
        <v>56</v>
      </c>
      <c r="B57" s="9" t="s">
        <v>3151</v>
      </c>
      <c r="C57" s="9" t="s">
        <v>3151</v>
      </c>
      <c r="D57" s="9" t="s">
        <v>3144</v>
      </c>
      <c r="E57" s="9" t="s">
        <v>29</v>
      </c>
      <c r="F57" s="9" t="s">
        <v>3205</v>
      </c>
      <c r="G57" s="9" t="s">
        <v>133</v>
      </c>
      <c r="H57" s="8" t="str">
        <f t="shared" si="0"/>
        <v>Ні</v>
      </c>
      <c r="J57" s="8">
        <f>_xlfn.AGGREGATE(3,3,Tabela1[[#This Row],[Lp]])</f>
        <v>0</v>
      </c>
    </row>
    <row r="58" spans="1:10" ht="15" hidden="1" customHeight="1">
      <c r="A58" s="9">
        <v>57</v>
      </c>
      <c r="B58" s="9" t="s">
        <v>3151</v>
      </c>
      <c r="C58" s="9" t="s">
        <v>3151</v>
      </c>
      <c r="D58" s="9" t="s">
        <v>3144</v>
      </c>
      <c r="E58" s="9" t="s">
        <v>29</v>
      </c>
      <c r="F58" s="9" t="s">
        <v>3206</v>
      </c>
      <c r="G58" s="9" t="s">
        <v>135</v>
      </c>
      <c r="H58" s="8" t="str">
        <f t="shared" si="0"/>
        <v>Ні</v>
      </c>
      <c r="J58" s="8">
        <f>_xlfn.AGGREGATE(3,3,Tabela1[[#This Row],[Lp]])</f>
        <v>0</v>
      </c>
    </row>
    <row r="59" spans="1:10" ht="15" hidden="1" customHeight="1">
      <c r="A59" s="9">
        <v>58</v>
      </c>
      <c r="B59" s="9" t="s">
        <v>3151</v>
      </c>
      <c r="C59" s="9" t="s">
        <v>3151</v>
      </c>
      <c r="D59" s="9" t="s">
        <v>3144</v>
      </c>
      <c r="E59" s="9" t="s">
        <v>29</v>
      </c>
      <c r="F59" s="9" t="s">
        <v>3207</v>
      </c>
      <c r="G59" s="9" t="s">
        <v>137</v>
      </c>
      <c r="H59" s="8" t="str">
        <f t="shared" si="0"/>
        <v>Ні</v>
      </c>
      <c r="J59" s="8">
        <f>_xlfn.AGGREGATE(3,3,Tabela1[[#This Row],[Lp]])</f>
        <v>0</v>
      </c>
    </row>
    <row r="60" spans="1:10" ht="15" hidden="1" customHeight="1">
      <c r="A60" s="9">
        <v>59</v>
      </c>
      <c r="B60" s="9" t="s">
        <v>3148</v>
      </c>
      <c r="C60" s="9" t="s">
        <v>3148</v>
      </c>
      <c r="D60" s="9" t="s">
        <v>3144</v>
      </c>
      <c r="E60" s="9" t="s">
        <v>24</v>
      </c>
      <c r="F60" s="9" t="s">
        <v>3208</v>
      </c>
      <c r="G60" s="9" t="s">
        <v>139</v>
      </c>
      <c r="H60" s="8" t="str">
        <f t="shared" si="0"/>
        <v>Ні</v>
      </c>
      <c r="J60" s="8">
        <f>_xlfn.AGGREGATE(3,3,Tabela1[[#This Row],[Lp]])</f>
        <v>0</v>
      </c>
    </row>
    <row r="61" spans="1:10" ht="15" hidden="1" customHeight="1">
      <c r="A61" s="9">
        <v>60</v>
      </c>
      <c r="B61" s="9" t="s">
        <v>3151</v>
      </c>
      <c r="C61" s="9" t="s">
        <v>3151</v>
      </c>
      <c r="D61" s="9" t="s">
        <v>3144</v>
      </c>
      <c r="E61" s="9" t="s">
        <v>29</v>
      </c>
      <c r="F61" s="9" t="s">
        <v>3209</v>
      </c>
      <c r="G61" s="9" t="s">
        <v>141</v>
      </c>
      <c r="H61" s="8" t="str">
        <f t="shared" si="0"/>
        <v>Ні</v>
      </c>
      <c r="J61" s="8">
        <f>_xlfn.AGGREGATE(3,3,Tabela1[[#This Row],[Lp]])</f>
        <v>0</v>
      </c>
    </row>
    <row r="62" spans="1:10" ht="15" hidden="1" customHeight="1">
      <c r="A62" s="9">
        <v>61</v>
      </c>
      <c r="B62" s="9" t="s">
        <v>3151</v>
      </c>
      <c r="C62" s="9" t="s">
        <v>3151</v>
      </c>
      <c r="D62" s="9" t="s">
        <v>3144</v>
      </c>
      <c r="E62" s="9" t="s">
        <v>29</v>
      </c>
      <c r="F62" s="9" t="s">
        <v>3210</v>
      </c>
      <c r="G62" s="9" t="s">
        <v>143</v>
      </c>
      <c r="H62" s="8" t="str">
        <f t="shared" si="0"/>
        <v>Ні</v>
      </c>
      <c r="J62" s="8">
        <f>_xlfn.AGGREGATE(3,3,Tabela1[[#This Row],[Lp]])</f>
        <v>0</v>
      </c>
    </row>
    <row r="63" spans="1:10" ht="15" hidden="1" customHeight="1">
      <c r="A63" s="9">
        <v>62</v>
      </c>
      <c r="B63" s="9" t="s">
        <v>3145</v>
      </c>
      <c r="C63" s="9" t="s">
        <v>3146</v>
      </c>
      <c r="D63" s="9" t="s">
        <v>3144</v>
      </c>
      <c r="E63" s="9" t="s">
        <v>21</v>
      </c>
      <c r="F63" s="9" t="s">
        <v>3211</v>
      </c>
      <c r="G63" s="9" t="s">
        <v>145</v>
      </c>
      <c r="H63" s="8" t="str">
        <f t="shared" si="0"/>
        <v>Ні</v>
      </c>
      <c r="J63" s="8">
        <f>_xlfn.AGGREGATE(3,3,Tabela1[[#This Row],[Lp]])</f>
        <v>0</v>
      </c>
    </row>
    <row r="64" spans="1:10" ht="15" hidden="1" customHeight="1">
      <c r="A64" s="9">
        <v>63</v>
      </c>
      <c r="B64" s="9" t="s">
        <v>3145</v>
      </c>
      <c r="C64" s="9" t="s">
        <v>3146</v>
      </c>
      <c r="D64" s="9" t="s">
        <v>3144</v>
      </c>
      <c r="E64" s="9" t="s">
        <v>21</v>
      </c>
      <c r="F64" s="9" t="s">
        <v>3212</v>
      </c>
      <c r="G64" s="9" t="s">
        <v>147</v>
      </c>
      <c r="H64" s="8" t="str">
        <f t="shared" si="0"/>
        <v>Ні</v>
      </c>
      <c r="J64" s="8">
        <f>_xlfn.AGGREGATE(3,3,Tabela1[[#This Row],[Lp]])</f>
        <v>0</v>
      </c>
    </row>
    <row r="65" spans="1:10" ht="15" hidden="1" customHeight="1">
      <c r="A65" s="9">
        <v>64</v>
      </c>
      <c r="B65" s="9" t="s">
        <v>3148</v>
      </c>
      <c r="C65" s="9" t="s">
        <v>3148</v>
      </c>
      <c r="D65" s="9" t="s">
        <v>3144</v>
      </c>
      <c r="E65" s="9" t="s">
        <v>24</v>
      </c>
      <c r="F65" s="9" t="s">
        <v>3213</v>
      </c>
      <c r="G65" s="9" t="s">
        <v>149</v>
      </c>
      <c r="H65" s="8" t="str">
        <f t="shared" si="0"/>
        <v>Ні</v>
      </c>
      <c r="J65" s="8">
        <f>_xlfn.AGGREGATE(3,3,Tabela1[[#This Row],[Lp]])</f>
        <v>0</v>
      </c>
    </row>
    <row r="66" spans="1:10" ht="15" hidden="1" customHeight="1">
      <c r="A66" s="9">
        <v>65</v>
      </c>
      <c r="B66" s="9" t="s">
        <v>3097</v>
      </c>
      <c r="C66" s="9" t="s">
        <v>3097</v>
      </c>
      <c r="D66" s="9" t="s">
        <v>3214</v>
      </c>
      <c r="E66" s="9" t="s">
        <v>15</v>
      </c>
      <c r="F66" s="9" t="s">
        <v>3115</v>
      </c>
      <c r="G66" s="9" t="s">
        <v>154</v>
      </c>
      <c r="H66" s="8" t="str">
        <f t="shared" si="0"/>
        <v>Ні</v>
      </c>
      <c r="J66" s="8">
        <f>_xlfn.AGGREGATE(3,3,Tabela1[[#This Row],[Lp]])</f>
        <v>0</v>
      </c>
    </row>
    <row r="67" spans="1:10" ht="15" hidden="1" customHeight="1">
      <c r="A67" s="9">
        <v>66</v>
      </c>
      <c r="B67" s="9" t="s">
        <v>3148</v>
      </c>
      <c r="C67" s="9" t="s">
        <v>3148</v>
      </c>
      <c r="D67" s="9" t="s">
        <v>3214</v>
      </c>
      <c r="E67" s="9" t="s">
        <v>24</v>
      </c>
      <c r="F67" s="9" t="s">
        <v>3215</v>
      </c>
      <c r="G67" s="9" t="s">
        <v>158</v>
      </c>
      <c r="H67" s="8" t="str">
        <f t="shared" ref="H67:H130" si="1">IF(E67="gmoz","Так","Ні")</f>
        <v>Ні</v>
      </c>
      <c r="J67" s="8">
        <f>_xlfn.AGGREGATE(3,3,Tabela1[[#This Row],[Lp]])</f>
        <v>0</v>
      </c>
    </row>
    <row r="68" spans="1:10" ht="15" hidden="1" customHeight="1">
      <c r="A68" s="9">
        <v>67</v>
      </c>
      <c r="B68" s="9" t="s">
        <v>3151</v>
      </c>
      <c r="C68" s="9" t="s">
        <v>3151</v>
      </c>
      <c r="D68" s="9" t="s">
        <v>3214</v>
      </c>
      <c r="E68" s="9" t="s">
        <v>29</v>
      </c>
      <c r="F68" s="9" t="s">
        <v>3216</v>
      </c>
      <c r="G68" s="9" t="s">
        <v>160</v>
      </c>
      <c r="H68" s="8" t="str">
        <f t="shared" si="1"/>
        <v>Ні</v>
      </c>
      <c r="J68" s="8">
        <f>_xlfn.AGGREGATE(3,3,Tabela1[[#This Row],[Lp]])</f>
        <v>0</v>
      </c>
    </row>
    <row r="69" spans="1:10" ht="15" hidden="1" customHeight="1">
      <c r="A69" s="9">
        <v>68</v>
      </c>
      <c r="B69" s="9" t="s">
        <v>3148</v>
      </c>
      <c r="C69" s="9" t="s">
        <v>3148</v>
      </c>
      <c r="D69" s="9" t="s">
        <v>3214</v>
      </c>
      <c r="E69" s="9" t="s">
        <v>24</v>
      </c>
      <c r="F69" s="9" t="s">
        <v>3217</v>
      </c>
      <c r="G69" s="9" t="s">
        <v>162</v>
      </c>
      <c r="H69" s="8" t="str">
        <f t="shared" si="1"/>
        <v>Ні</v>
      </c>
      <c r="J69" s="8">
        <f>_xlfn.AGGREGATE(3,3,Tabela1[[#This Row],[Lp]])</f>
        <v>0</v>
      </c>
    </row>
    <row r="70" spans="1:10" ht="15" hidden="1" customHeight="1">
      <c r="A70" s="9">
        <v>69</v>
      </c>
      <c r="B70" s="9" t="s">
        <v>3145</v>
      </c>
      <c r="C70" s="9" t="s">
        <v>3146</v>
      </c>
      <c r="D70" s="9" t="s">
        <v>3214</v>
      </c>
      <c r="E70" s="9" t="s">
        <v>21</v>
      </c>
      <c r="F70" s="9" t="s">
        <v>3218</v>
      </c>
      <c r="G70" s="9" t="s">
        <v>164</v>
      </c>
      <c r="H70" s="8" t="str">
        <f t="shared" si="1"/>
        <v>Ні</v>
      </c>
      <c r="J70" s="8">
        <f>_xlfn.AGGREGATE(3,3,Tabela1[[#This Row],[Lp]])</f>
        <v>0</v>
      </c>
    </row>
    <row r="71" spans="1:10" ht="15" hidden="1" customHeight="1">
      <c r="A71" s="9">
        <v>70</v>
      </c>
      <c r="B71" s="9" t="s">
        <v>3151</v>
      </c>
      <c r="C71" s="9" t="s">
        <v>3151</v>
      </c>
      <c r="D71" s="9" t="s">
        <v>3214</v>
      </c>
      <c r="E71" s="9" t="s">
        <v>29</v>
      </c>
      <c r="F71" s="9" t="s">
        <v>3219</v>
      </c>
      <c r="G71" s="9" t="s">
        <v>166</v>
      </c>
      <c r="H71" s="8" t="str">
        <f t="shared" si="1"/>
        <v>Ні</v>
      </c>
      <c r="J71" s="8">
        <f>_xlfn.AGGREGATE(3,3,Tabela1[[#This Row],[Lp]])</f>
        <v>0</v>
      </c>
    </row>
    <row r="72" spans="1:10" ht="15" hidden="1" customHeight="1">
      <c r="A72" s="9">
        <v>71</v>
      </c>
      <c r="B72" s="9" t="s">
        <v>3151</v>
      </c>
      <c r="C72" s="9" t="s">
        <v>3151</v>
      </c>
      <c r="D72" s="9" t="s">
        <v>3214</v>
      </c>
      <c r="E72" s="9" t="s">
        <v>29</v>
      </c>
      <c r="F72" s="9" t="s">
        <v>3220</v>
      </c>
      <c r="G72" s="9" t="s">
        <v>168</v>
      </c>
      <c r="H72" s="8" t="str">
        <f t="shared" si="1"/>
        <v>Ні</v>
      </c>
      <c r="J72" s="8">
        <f>_xlfn.AGGREGATE(3,3,Tabela1[[#This Row],[Lp]])</f>
        <v>0</v>
      </c>
    </row>
    <row r="73" spans="1:10" ht="15" hidden="1" customHeight="1">
      <c r="A73" s="9">
        <v>72</v>
      </c>
      <c r="B73" s="9" t="s">
        <v>3151</v>
      </c>
      <c r="C73" s="9" t="s">
        <v>3151</v>
      </c>
      <c r="D73" s="9" t="s">
        <v>3214</v>
      </c>
      <c r="E73" s="9" t="s">
        <v>29</v>
      </c>
      <c r="F73" s="9" t="s">
        <v>3221</v>
      </c>
      <c r="G73" s="9" t="s">
        <v>170</v>
      </c>
      <c r="H73" s="8" t="str">
        <f t="shared" si="1"/>
        <v>Ні</v>
      </c>
      <c r="J73" s="8">
        <f>_xlfn.AGGREGATE(3,3,Tabela1[[#This Row],[Lp]])</f>
        <v>0</v>
      </c>
    </row>
    <row r="74" spans="1:10" ht="15" hidden="1" customHeight="1">
      <c r="A74" s="9">
        <v>73</v>
      </c>
      <c r="B74" s="9" t="s">
        <v>3148</v>
      </c>
      <c r="C74" s="9" t="s">
        <v>3148</v>
      </c>
      <c r="D74" s="9" t="s">
        <v>3214</v>
      </c>
      <c r="E74" s="9" t="s">
        <v>24</v>
      </c>
      <c r="F74" s="9" t="s">
        <v>3222</v>
      </c>
      <c r="G74" s="9" t="s">
        <v>172</v>
      </c>
      <c r="H74" s="8" t="str">
        <f t="shared" si="1"/>
        <v>Ні</v>
      </c>
      <c r="J74" s="8">
        <f>_xlfn.AGGREGATE(3,3,Tabela1[[#This Row],[Lp]])</f>
        <v>0</v>
      </c>
    </row>
    <row r="75" spans="1:10" ht="15" hidden="1" customHeight="1">
      <c r="A75" s="9">
        <v>74</v>
      </c>
      <c r="B75" s="9" t="s">
        <v>3148</v>
      </c>
      <c r="C75" s="9" t="s">
        <v>3148</v>
      </c>
      <c r="D75" s="9" t="s">
        <v>3214</v>
      </c>
      <c r="E75" s="9" t="s">
        <v>24</v>
      </c>
      <c r="F75" s="9" t="s">
        <v>3223</v>
      </c>
      <c r="G75" s="9" t="s">
        <v>174</v>
      </c>
      <c r="H75" s="8" t="str">
        <f t="shared" si="1"/>
        <v>Ні</v>
      </c>
      <c r="J75" s="8">
        <f>_xlfn.AGGREGATE(3,3,Tabela1[[#This Row],[Lp]])</f>
        <v>0</v>
      </c>
    </row>
    <row r="76" spans="1:10" ht="15" hidden="1" customHeight="1">
      <c r="A76" s="9">
        <v>75</v>
      </c>
      <c r="B76" s="9" t="s">
        <v>3148</v>
      </c>
      <c r="C76" s="9" t="s">
        <v>3148</v>
      </c>
      <c r="D76" s="9" t="s">
        <v>3214</v>
      </c>
      <c r="E76" s="9" t="s">
        <v>24</v>
      </c>
      <c r="F76" s="9" t="s">
        <v>3224</v>
      </c>
      <c r="G76" s="9" t="s">
        <v>176</v>
      </c>
      <c r="H76" s="8" t="str">
        <f t="shared" si="1"/>
        <v>Ні</v>
      </c>
      <c r="J76" s="8">
        <f>_xlfn.AGGREGATE(3,3,Tabela1[[#This Row],[Lp]])</f>
        <v>0</v>
      </c>
    </row>
    <row r="77" spans="1:10" ht="15" hidden="1" customHeight="1">
      <c r="A77" s="9">
        <v>76</v>
      </c>
      <c r="B77" s="9" t="s">
        <v>3148</v>
      </c>
      <c r="C77" s="9" t="s">
        <v>3148</v>
      </c>
      <c r="D77" s="9" t="s">
        <v>3214</v>
      </c>
      <c r="E77" s="9" t="s">
        <v>24</v>
      </c>
      <c r="F77" s="9" t="s">
        <v>3225</v>
      </c>
      <c r="G77" s="9" t="s">
        <v>178</v>
      </c>
      <c r="H77" s="8" t="str">
        <f t="shared" si="1"/>
        <v>Ні</v>
      </c>
      <c r="J77" s="8">
        <f>_xlfn.AGGREGATE(3,3,Tabela1[[#This Row],[Lp]])</f>
        <v>0</v>
      </c>
    </row>
    <row r="78" spans="1:10" ht="15" hidden="1" customHeight="1">
      <c r="A78" s="9">
        <v>77</v>
      </c>
      <c r="B78" s="9" t="s">
        <v>3148</v>
      </c>
      <c r="C78" s="9" t="s">
        <v>3148</v>
      </c>
      <c r="D78" s="9" t="s">
        <v>3214</v>
      </c>
      <c r="E78" s="9" t="s">
        <v>24</v>
      </c>
      <c r="F78" s="9" t="s">
        <v>3226</v>
      </c>
      <c r="G78" s="9" t="s">
        <v>180</v>
      </c>
      <c r="H78" s="8" t="str">
        <f t="shared" si="1"/>
        <v>Ні</v>
      </c>
      <c r="J78" s="8">
        <f>_xlfn.AGGREGATE(3,3,Tabela1[[#This Row],[Lp]])</f>
        <v>0</v>
      </c>
    </row>
    <row r="79" spans="1:10" ht="15" hidden="1" customHeight="1">
      <c r="A79" s="9">
        <v>78</v>
      </c>
      <c r="B79" s="9" t="s">
        <v>3148</v>
      </c>
      <c r="C79" s="9" t="s">
        <v>3148</v>
      </c>
      <c r="D79" s="9" t="s">
        <v>3214</v>
      </c>
      <c r="E79" s="9" t="s">
        <v>24</v>
      </c>
      <c r="F79" s="9" t="s">
        <v>3227</v>
      </c>
      <c r="G79" s="9" t="s">
        <v>182</v>
      </c>
      <c r="H79" s="8" t="str">
        <f t="shared" si="1"/>
        <v>Ні</v>
      </c>
      <c r="J79" s="8">
        <f>_xlfn.AGGREGATE(3,3,Tabela1[[#This Row],[Lp]])</f>
        <v>0</v>
      </c>
    </row>
    <row r="80" spans="1:10" ht="15" hidden="1" customHeight="1">
      <c r="A80" s="9">
        <v>79</v>
      </c>
      <c r="B80" s="9" t="s">
        <v>3148</v>
      </c>
      <c r="C80" s="9" t="s">
        <v>3148</v>
      </c>
      <c r="D80" s="9" t="s">
        <v>3214</v>
      </c>
      <c r="E80" s="9" t="s">
        <v>24</v>
      </c>
      <c r="F80" s="9" t="s">
        <v>3228</v>
      </c>
      <c r="G80" s="9" t="s">
        <v>184</v>
      </c>
      <c r="H80" s="8" t="str">
        <f t="shared" si="1"/>
        <v>Ні</v>
      </c>
      <c r="J80" s="8">
        <f>_xlfn.AGGREGATE(3,3,Tabela1[[#This Row],[Lp]])</f>
        <v>0</v>
      </c>
    </row>
    <row r="81" spans="1:10" ht="15" hidden="1" customHeight="1">
      <c r="A81" s="9">
        <v>80</v>
      </c>
      <c r="B81" s="9" t="s">
        <v>3148</v>
      </c>
      <c r="C81" s="9" t="s">
        <v>3148</v>
      </c>
      <c r="D81" s="9" t="s">
        <v>3214</v>
      </c>
      <c r="E81" s="9" t="s">
        <v>24</v>
      </c>
      <c r="F81" s="9" t="s">
        <v>3229</v>
      </c>
      <c r="G81" s="9" t="s">
        <v>186</v>
      </c>
      <c r="H81" s="8" t="str">
        <f t="shared" si="1"/>
        <v>Ні</v>
      </c>
      <c r="J81" s="8">
        <f>_xlfn.AGGREGATE(3,3,Tabela1[[#This Row],[Lp]])</f>
        <v>0</v>
      </c>
    </row>
    <row r="82" spans="1:10" ht="15" hidden="1" customHeight="1">
      <c r="A82" s="9">
        <v>81</v>
      </c>
      <c r="B82" s="9" t="s">
        <v>3148</v>
      </c>
      <c r="C82" s="9" t="s">
        <v>3148</v>
      </c>
      <c r="D82" s="9" t="s">
        <v>3214</v>
      </c>
      <c r="E82" s="9" t="s">
        <v>24</v>
      </c>
      <c r="F82" s="9" t="s">
        <v>3230</v>
      </c>
      <c r="G82" s="9" t="s">
        <v>188</v>
      </c>
      <c r="H82" s="8" t="str">
        <f t="shared" si="1"/>
        <v>Ні</v>
      </c>
      <c r="J82" s="8">
        <f>_xlfn.AGGREGATE(3,3,Tabela1[[#This Row],[Lp]])</f>
        <v>0</v>
      </c>
    </row>
    <row r="83" spans="1:10" ht="15" hidden="1" customHeight="1">
      <c r="A83" s="9">
        <v>82</v>
      </c>
      <c r="B83" s="9" t="s">
        <v>3148</v>
      </c>
      <c r="C83" s="9" t="s">
        <v>3148</v>
      </c>
      <c r="D83" s="9" t="s">
        <v>3214</v>
      </c>
      <c r="E83" s="9" t="s">
        <v>24</v>
      </c>
      <c r="F83" s="9" t="s">
        <v>3231</v>
      </c>
      <c r="G83" s="9" t="s">
        <v>190</v>
      </c>
      <c r="H83" s="8" t="str">
        <f t="shared" si="1"/>
        <v>Ні</v>
      </c>
      <c r="J83" s="8">
        <f>_xlfn.AGGREGATE(3,3,Tabela1[[#This Row],[Lp]])</f>
        <v>0</v>
      </c>
    </row>
    <row r="84" spans="1:10" ht="15" hidden="1" customHeight="1">
      <c r="A84" s="9">
        <v>83</v>
      </c>
      <c r="B84" s="9" t="s">
        <v>3151</v>
      </c>
      <c r="C84" s="9" t="s">
        <v>3151</v>
      </c>
      <c r="D84" s="9" t="s">
        <v>3214</v>
      </c>
      <c r="E84" s="9" t="s">
        <v>29</v>
      </c>
      <c r="F84" s="9" t="s">
        <v>3232</v>
      </c>
      <c r="G84" s="9" t="s">
        <v>192</v>
      </c>
      <c r="H84" s="8" t="str">
        <f t="shared" si="1"/>
        <v>Ні</v>
      </c>
      <c r="J84" s="8">
        <f>_xlfn.AGGREGATE(3,3,Tabela1[[#This Row],[Lp]])</f>
        <v>0</v>
      </c>
    </row>
    <row r="85" spans="1:10" ht="15" hidden="1" customHeight="1">
      <c r="A85" s="9">
        <v>84</v>
      </c>
      <c r="B85" s="9" t="s">
        <v>3151</v>
      </c>
      <c r="C85" s="9" t="s">
        <v>3151</v>
      </c>
      <c r="D85" s="9" t="s">
        <v>3214</v>
      </c>
      <c r="E85" s="9" t="s">
        <v>29</v>
      </c>
      <c r="F85" s="9" t="s">
        <v>3233</v>
      </c>
      <c r="G85" s="9" t="s">
        <v>194</v>
      </c>
      <c r="H85" s="8" t="str">
        <f t="shared" si="1"/>
        <v>Ні</v>
      </c>
      <c r="J85" s="8">
        <f>_xlfn.AGGREGATE(3,3,Tabela1[[#This Row],[Lp]])</f>
        <v>0</v>
      </c>
    </row>
    <row r="86" spans="1:10" ht="15" hidden="1" customHeight="1">
      <c r="A86" s="9">
        <v>85</v>
      </c>
      <c r="B86" s="9" t="s">
        <v>3148</v>
      </c>
      <c r="C86" s="9" t="s">
        <v>3148</v>
      </c>
      <c r="D86" s="9" t="s">
        <v>3214</v>
      </c>
      <c r="E86" s="9" t="s">
        <v>24</v>
      </c>
      <c r="F86" s="9" t="s">
        <v>3234</v>
      </c>
      <c r="G86" s="9" t="s">
        <v>196</v>
      </c>
      <c r="H86" s="8" t="str">
        <f t="shared" si="1"/>
        <v>Ні</v>
      </c>
      <c r="J86" s="8">
        <f>_xlfn.AGGREGATE(3,3,Tabela1[[#This Row],[Lp]])</f>
        <v>0</v>
      </c>
    </row>
    <row r="87" spans="1:10" ht="15" hidden="1" customHeight="1">
      <c r="A87" s="9">
        <v>86</v>
      </c>
      <c r="B87" s="9" t="s">
        <v>3151</v>
      </c>
      <c r="C87" s="9" t="s">
        <v>3151</v>
      </c>
      <c r="D87" s="9" t="s">
        <v>3214</v>
      </c>
      <c r="E87" s="9" t="s">
        <v>29</v>
      </c>
      <c r="F87" s="9" t="s">
        <v>3235</v>
      </c>
      <c r="G87" s="9" t="s">
        <v>198</v>
      </c>
      <c r="H87" s="8" t="str">
        <f t="shared" si="1"/>
        <v>Ні</v>
      </c>
      <c r="J87" s="8">
        <f>_xlfn.AGGREGATE(3,3,Tabela1[[#This Row],[Lp]])</f>
        <v>0</v>
      </c>
    </row>
    <row r="88" spans="1:10" ht="15" hidden="1" customHeight="1">
      <c r="A88" s="9">
        <v>87</v>
      </c>
      <c r="B88" s="9" t="s">
        <v>3148</v>
      </c>
      <c r="C88" s="9" t="s">
        <v>3148</v>
      </c>
      <c r="D88" s="9" t="s">
        <v>3214</v>
      </c>
      <c r="E88" s="9" t="s">
        <v>24</v>
      </c>
      <c r="F88" s="9" t="s">
        <v>3236</v>
      </c>
      <c r="G88" s="9" t="s">
        <v>200</v>
      </c>
      <c r="H88" s="8" t="str">
        <f t="shared" si="1"/>
        <v>Ні</v>
      </c>
      <c r="J88" s="8">
        <f>_xlfn.AGGREGATE(3,3,Tabela1[[#This Row],[Lp]])</f>
        <v>0</v>
      </c>
    </row>
    <row r="89" spans="1:10" ht="15" hidden="1" customHeight="1">
      <c r="A89" s="9">
        <v>88</v>
      </c>
      <c r="B89" s="9" t="s">
        <v>3151</v>
      </c>
      <c r="C89" s="9" t="s">
        <v>3151</v>
      </c>
      <c r="D89" s="9" t="s">
        <v>3214</v>
      </c>
      <c r="E89" s="9" t="s">
        <v>29</v>
      </c>
      <c r="F89" s="9" t="s">
        <v>3237</v>
      </c>
      <c r="G89" s="9" t="s">
        <v>202</v>
      </c>
      <c r="H89" s="8" t="str">
        <f t="shared" si="1"/>
        <v>Ні</v>
      </c>
      <c r="J89" s="8">
        <f>_xlfn.AGGREGATE(3,3,Tabela1[[#This Row],[Lp]])</f>
        <v>0</v>
      </c>
    </row>
    <row r="90" spans="1:10" ht="15" hidden="1" customHeight="1">
      <c r="A90" s="9">
        <v>89</v>
      </c>
      <c r="B90" s="9" t="s">
        <v>3145</v>
      </c>
      <c r="C90" s="9" t="s">
        <v>3146</v>
      </c>
      <c r="D90" s="9" t="s">
        <v>3214</v>
      </c>
      <c r="E90" s="9" t="s">
        <v>21</v>
      </c>
      <c r="F90" s="9" t="s">
        <v>3238</v>
      </c>
      <c r="G90" s="9" t="s">
        <v>204</v>
      </c>
      <c r="H90" s="8" t="str">
        <f t="shared" si="1"/>
        <v>Ні</v>
      </c>
      <c r="J90" s="8">
        <f>_xlfn.AGGREGATE(3,3,Tabela1[[#This Row],[Lp]])</f>
        <v>0</v>
      </c>
    </row>
    <row r="91" spans="1:10" ht="15" hidden="1" customHeight="1">
      <c r="A91" s="9">
        <v>90</v>
      </c>
      <c r="B91" s="9" t="s">
        <v>3151</v>
      </c>
      <c r="C91" s="9" t="s">
        <v>3151</v>
      </c>
      <c r="D91" s="9" t="s">
        <v>3214</v>
      </c>
      <c r="E91" s="9" t="s">
        <v>29</v>
      </c>
      <c r="F91" s="9" t="s">
        <v>3239</v>
      </c>
      <c r="G91" s="9" t="s">
        <v>206</v>
      </c>
      <c r="H91" s="8" t="str">
        <f t="shared" si="1"/>
        <v>Ні</v>
      </c>
      <c r="J91" s="8">
        <f>_xlfn.AGGREGATE(3,3,Tabela1[[#This Row],[Lp]])</f>
        <v>0</v>
      </c>
    </row>
    <row r="92" spans="1:10" ht="15" hidden="1" customHeight="1">
      <c r="A92" s="9">
        <v>91</v>
      </c>
      <c r="B92" s="9" t="s">
        <v>3148</v>
      </c>
      <c r="C92" s="9" t="s">
        <v>3148</v>
      </c>
      <c r="D92" s="9" t="s">
        <v>3214</v>
      </c>
      <c r="E92" s="9" t="s">
        <v>24</v>
      </c>
      <c r="F92" s="9" t="s">
        <v>3240</v>
      </c>
      <c r="G92" s="9" t="s">
        <v>208</v>
      </c>
      <c r="H92" s="8" t="str">
        <f t="shared" si="1"/>
        <v>Ні</v>
      </c>
      <c r="J92" s="8">
        <f>_xlfn.AGGREGATE(3,3,Tabela1[[#This Row],[Lp]])</f>
        <v>0</v>
      </c>
    </row>
    <row r="93" spans="1:10" ht="15" hidden="1" customHeight="1">
      <c r="A93" s="9">
        <v>92</v>
      </c>
      <c r="B93" s="9" t="s">
        <v>3148</v>
      </c>
      <c r="C93" s="9" t="s">
        <v>3148</v>
      </c>
      <c r="D93" s="9" t="s">
        <v>3214</v>
      </c>
      <c r="E93" s="9" t="s">
        <v>24</v>
      </c>
      <c r="F93" s="9" t="s">
        <v>3241</v>
      </c>
      <c r="G93" s="9" t="s">
        <v>210</v>
      </c>
      <c r="H93" s="8" t="str">
        <f t="shared" si="1"/>
        <v>Ні</v>
      </c>
      <c r="J93" s="8">
        <f>_xlfn.AGGREGATE(3,3,Tabela1[[#This Row],[Lp]])</f>
        <v>0</v>
      </c>
    </row>
    <row r="94" spans="1:10" ht="15" hidden="1" customHeight="1">
      <c r="A94" s="9">
        <v>93</v>
      </c>
      <c r="B94" s="9" t="s">
        <v>3148</v>
      </c>
      <c r="C94" s="9" t="s">
        <v>3148</v>
      </c>
      <c r="D94" s="9" t="s">
        <v>3214</v>
      </c>
      <c r="E94" s="9" t="s">
        <v>24</v>
      </c>
      <c r="F94" s="9" t="s">
        <v>3242</v>
      </c>
      <c r="G94" s="9" t="s">
        <v>212</v>
      </c>
      <c r="H94" s="8" t="str">
        <f t="shared" si="1"/>
        <v>Ні</v>
      </c>
      <c r="J94" s="8">
        <f>_xlfn.AGGREGATE(3,3,Tabela1[[#This Row],[Lp]])</f>
        <v>0</v>
      </c>
    </row>
    <row r="95" spans="1:10" ht="15" hidden="1" customHeight="1">
      <c r="A95" s="9">
        <v>94</v>
      </c>
      <c r="B95" s="9" t="s">
        <v>3148</v>
      </c>
      <c r="C95" s="9" t="s">
        <v>3148</v>
      </c>
      <c r="D95" s="9" t="s">
        <v>3214</v>
      </c>
      <c r="E95" s="9" t="s">
        <v>24</v>
      </c>
      <c r="F95" s="9" t="s">
        <v>3243</v>
      </c>
      <c r="G95" s="9" t="s">
        <v>214</v>
      </c>
      <c r="H95" s="8" t="str">
        <f t="shared" si="1"/>
        <v>Ні</v>
      </c>
      <c r="J95" s="8">
        <f>_xlfn.AGGREGATE(3,3,Tabela1[[#This Row],[Lp]])</f>
        <v>0</v>
      </c>
    </row>
    <row r="96" spans="1:10" ht="15" hidden="1" customHeight="1">
      <c r="A96" s="9">
        <v>95</v>
      </c>
      <c r="B96" s="9" t="s">
        <v>3148</v>
      </c>
      <c r="C96" s="9" t="s">
        <v>3148</v>
      </c>
      <c r="D96" s="9" t="s">
        <v>3214</v>
      </c>
      <c r="E96" s="9" t="s">
        <v>24</v>
      </c>
      <c r="F96" s="9" t="s">
        <v>3244</v>
      </c>
      <c r="G96" s="9" t="s">
        <v>216</v>
      </c>
      <c r="H96" s="8" t="str">
        <f t="shared" si="1"/>
        <v>Ні</v>
      </c>
      <c r="J96" s="8">
        <f>_xlfn.AGGREGATE(3,3,Tabela1[[#This Row],[Lp]])</f>
        <v>0</v>
      </c>
    </row>
    <row r="97" spans="1:10" ht="15" hidden="1" customHeight="1">
      <c r="A97" s="9">
        <v>96</v>
      </c>
      <c r="B97" s="9" t="s">
        <v>3151</v>
      </c>
      <c r="C97" s="9" t="s">
        <v>3151</v>
      </c>
      <c r="D97" s="9" t="s">
        <v>3214</v>
      </c>
      <c r="E97" s="9" t="s">
        <v>29</v>
      </c>
      <c r="F97" s="9" t="s">
        <v>3245</v>
      </c>
      <c r="G97" s="9" t="s">
        <v>218</v>
      </c>
      <c r="H97" s="8" t="str">
        <f t="shared" si="1"/>
        <v>Ні</v>
      </c>
      <c r="J97" s="8">
        <f>_xlfn.AGGREGATE(3,3,Tabela1[[#This Row],[Lp]])</f>
        <v>0</v>
      </c>
    </row>
    <row r="98" spans="1:10" ht="15" hidden="1" customHeight="1">
      <c r="A98" s="9">
        <v>97</v>
      </c>
      <c r="B98" s="9" t="s">
        <v>3151</v>
      </c>
      <c r="C98" s="9" t="s">
        <v>3151</v>
      </c>
      <c r="D98" s="9" t="s">
        <v>3214</v>
      </c>
      <c r="E98" s="9" t="s">
        <v>29</v>
      </c>
      <c r="F98" s="9" t="s">
        <v>3246</v>
      </c>
      <c r="G98" s="9" t="s">
        <v>220</v>
      </c>
      <c r="H98" s="8" t="str">
        <f t="shared" si="1"/>
        <v>Ні</v>
      </c>
      <c r="J98" s="8">
        <f>_xlfn.AGGREGATE(3,3,Tabela1[[#This Row],[Lp]])</f>
        <v>0</v>
      </c>
    </row>
    <row r="99" spans="1:10" ht="15" hidden="1" customHeight="1">
      <c r="A99" s="9">
        <v>98</v>
      </c>
      <c r="B99" s="9" t="s">
        <v>3148</v>
      </c>
      <c r="C99" s="9" t="s">
        <v>3148</v>
      </c>
      <c r="D99" s="9" t="s">
        <v>3214</v>
      </c>
      <c r="E99" s="9" t="s">
        <v>24</v>
      </c>
      <c r="F99" s="9" t="s">
        <v>3247</v>
      </c>
      <c r="G99" s="9" t="s">
        <v>222</v>
      </c>
      <c r="H99" s="8" t="str">
        <f t="shared" si="1"/>
        <v>Ні</v>
      </c>
      <c r="J99" s="8">
        <f>_xlfn.AGGREGATE(3,3,Tabela1[[#This Row],[Lp]])</f>
        <v>0</v>
      </c>
    </row>
    <row r="100" spans="1:10" ht="15" hidden="1" customHeight="1">
      <c r="A100" s="9">
        <v>99</v>
      </c>
      <c r="B100" s="9" t="s">
        <v>3148</v>
      </c>
      <c r="C100" s="9" t="s">
        <v>3148</v>
      </c>
      <c r="D100" s="9" t="s">
        <v>3214</v>
      </c>
      <c r="E100" s="9" t="s">
        <v>24</v>
      </c>
      <c r="F100" s="9" t="s">
        <v>3248</v>
      </c>
      <c r="G100" s="9" t="s">
        <v>224</v>
      </c>
      <c r="H100" s="8" t="str">
        <f t="shared" si="1"/>
        <v>Ні</v>
      </c>
      <c r="J100" s="8">
        <f>_xlfn.AGGREGATE(3,3,Tabela1[[#This Row],[Lp]])</f>
        <v>0</v>
      </c>
    </row>
    <row r="101" spans="1:10" ht="15" hidden="1" customHeight="1">
      <c r="A101" s="9">
        <v>100</v>
      </c>
      <c r="B101" s="9" t="s">
        <v>3148</v>
      </c>
      <c r="C101" s="9" t="s">
        <v>3148</v>
      </c>
      <c r="D101" s="9" t="s">
        <v>3214</v>
      </c>
      <c r="E101" s="9" t="s">
        <v>24</v>
      </c>
      <c r="F101" s="9" t="s">
        <v>3249</v>
      </c>
      <c r="G101" s="9" t="s">
        <v>226</v>
      </c>
      <c r="H101" s="8" t="str">
        <f t="shared" si="1"/>
        <v>Ні</v>
      </c>
      <c r="J101" s="8">
        <f>_xlfn.AGGREGATE(3,3,Tabela1[[#This Row],[Lp]])</f>
        <v>0</v>
      </c>
    </row>
    <row r="102" spans="1:10" ht="15" hidden="1" customHeight="1">
      <c r="A102" s="9">
        <v>101</v>
      </c>
      <c r="B102" s="9" t="s">
        <v>3151</v>
      </c>
      <c r="C102" s="9" t="s">
        <v>3151</v>
      </c>
      <c r="D102" s="9" t="s">
        <v>3214</v>
      </c>
      <c r="E102" s="9" t="s">
        <v>29</v>
      </c>
      <c r="F102" s="9" t="s">
        <v>3250</v>
      </c>
      <c r="G102" s="9" t="s">
        <v>228</v>
      </c>
      <c r="H102" s="8" t="str">
        <f t="shared" si="1"/>
        <v>Ні</v>
      </c>
      <c r="J102" s="8">
        <f>_xlfn.AGGREGATE(3,3,Tabela1[[#This Row],[Lp]])</f>
        <v>0</v>
      </c>
    </row>
    <row r="103" spans="1:10" ht="15" hidden="1" customHeight="1">
      <c r="A103" s="9">
        <v>102</v>
      </c>
      <c r="B103" s="9" t="s">
        <v>3145</v>
      </c>
      <c r="C103" s="9" t="s">
        <v>3146</v>
      </c>
      <c r="D103" s="9" t="s">
        <v>3214</v>
      </c>
      <c r="E103" s="9" t="s">
        <v>21</v>
      </c>
      <c r="F103" s="9" t="s">
        <v>3251</v>
      </c>
      <c r="G103" s="9" t="s">
        <v>230</v>
      </c>
      <c r="H103" s="8" t="str">
        <f t="shared" si="1"/>
        <v>Ні</v>
      </c>
      <c r="J103" s="8">
        <f>_xlfn.AGGREGATE(3,3,Tabela1[[#This Row],[Lp]])</f>
        <v>0</v>
      </c>
    </row>
    <row r="104" spans="1:10" ht="15" hidden="1" customHeight="1">
      <c r="A104" s="9">
        <v>103</v>
      </c>
      <c r="B104" s="9" t="s">
        <v>3148</v>
      </c>
      <c r="C104" s="9" t="s">
        <v>3148</v>
      </c>
      <c r="D104" s="9" t="s">
        <v>3214</v>
      </c>
      <c r="E104" s="9" t="s">
        <v>24</v>
      </c>
      <c r="F104" s="9" t="s">
        <v>3252</v>
      </c>
      <c r="G104" s="9" t="s">
        <v>232</v>
      </c>
      <c r="H104" s="8" t="str">
        <f t="shared" si="1"/>
        <v>Ні</v>
      </c>
      <c r="J104" s="8">
        <f>_xlfn.AGGREGATE(3,3,Tabela1[[#This Row],[Lp]])</f>
        <v>0</v>
      </c>
    </row>
    <row r="105" spans="1:10" ht="15" hidden="1" customHeight="1">
      <c r="A105" s="9">
        <v>104</v>
      </c>
      <c r="B105" s="9" t="s">
        <v>3151</v>
      </c>
      <c r="C105" s="9" t="s">
        <v>3151</v>
      </c>
      <c r="D105" s="9" t="s">
        <v>3214</v>
      </c>
      <c r="E105" s="9" t="s">
        <v>29</v>
      </c>
      <c r="F105" s="9" t="s">
        <v>3253</v>
      </c>
      <c r="G105" s="9" t="s">
        <v>234</v>
      </c>
      <c r="H105" s="8" t="str">
        <f t="shared" si="1"/>
        <v>Ні</v>
      </c>
      <c r="J105" s="8">
        <f>_xlfn.AGGREGATE(3,3,Tabela1[[#This Row],[Lp]])</f>
        <v>0</v>
      </c>
    </row>
    <row r="106" spans="1:10" ht="15" hidden="1" customHeight="1">
      <c r="A106" s="9">
        <v>105</v>
      </c>
      <c r="B106" s="9" t="s">
        <v>3176</v>
      </c>
      <c r="C106" s="9" t="s">
        <v>3146</v>
      </c>
      <c r="D106" s="9" t="s">
        <v>3214</v>
      </c>
      <c r="E106" s="9" t="s">
        <v>78</v>
      </c>
      <c r="F106" s="9" t="s">
        <v>3254</v>
      </c>
      <c r="G106" s="9" t="s">
        <v>236</v>
      </c>
      <c r="H106" s="8" t="str">
        <f t="shared" si="1"/>
        <v>Так</v>
      </c>
      <c r="I106" s="8" t="s">
        <v>3178</v>
      </c>
      <c r="J106" s="8">
        <f>_xlfn.AGGREGATE(3,3,Tabela1[[#This Row],[Lp]])</f>
        <v>0</v>
      </c>
    </row>
    <row r="107" spans="1:10" ht="15" hidden="1" customHeight="1">
      <c r="A107" s="9">
        <v>106</v>
      </c>
      <c r="B107" s="9" t="s">
        <v>3151</v>
      </c>
      <c r="C107" s="9" t="s">
        <v>3151</v>
      </c>
      <c r="D107" s="9" t="s">
        <v>3214</v>
      </c>
      <c r="E107" s="9" t="s">
        <v>29</v>
      </c>
      <c r="F107" s="9" t="s">
        <v>3255</v>
      </c>
      <c r="G107" s="9" t="s">
        <v>238</v>
      </c>
      <c r="H107" s="8" t="str">
        <f t="shared" si="1"/>
        <v>Ні</v>
      </c>
      <c r="J107" s="8">
        <f>_xlfn.AGGREGATE(3,3,Tabela1[[#This Row],[Lp]])</f>
        <v>0</v>
      </c>
    </row>
    <row r="108" spans="1:10" ht="15" hidden="1" customHeight="1">
      <c r="A108" s="9">
        <v>107</v>
      </c>
      <c r="B108" s="9" t="s">
        <v>3148</v>
      </c>
      <c r="C108" s="9" t="s">
        <v>3148</v>
      </c>
      <c r="D108" s="9" t="s">
        <v>3214</v>
      </c>
      <c r="E108" s="9" t="s">
        <v>24</v>
      </c>
      <c r="F108" s="9" t="s">
        <v>3256</v>
      </c>
      <c r="G108" s="9" t="s">
        <v>240</v>
      </c>
      <c r="H108" s="8" t="str">
        <f t="shared" si="1"/>
        <v>Ні</v>
      </c>
      <c r="J108" s="8">
        <f>_xlfn.AGGREGATE(3,3,Tabela1[[#This Row],[Lp]])</f>
        <v>0</v>
      </c>
    </row>
    <row r="109" spans="1:10" ht="15" hidden="1" customHeight="1">
      <c r="A109" s="9">
        <v>108</v>
      </c>
      <c r="B109" s="9" t="s">
        <v>3148</v>
      </c>
      <c r="C109" s="9" t="s">
        <v>3148</v>
      </c>
      <c r="D109" s="9" t="s">
        <v>3214</v>
      </c>
      <c r="E109" s="9" t="s">
        <v>24</v>
      </c>
      <c r="F109" s="9" t="s">
        <v>3257</v>
      </c>
      <c r="G109" s="9" t="s">
        <v>242</v>
      </c>
      <c r="H109" s="8" t="str">
        <f t="shared" si="1"/>
        <v>Ні</v>
      </c>
      <c r="J109" s="8">
        <f>_xlfn.AGGREGATE(3,3,Tabela1[[#This Row],[Lp]])</f>
        <v>0</v>
      </c>
    </row>
    <row r="110" spans="1:10" hidden="1">
      <c r="A110" s="9">
        <v>109</v>
      </c>
      <c r="B110" s="9" t="s">
        <v>3145</v>
      </c>
      <c r="C110" s="9" t="s">
        <v>3146</v>
      </c>
      <c r="D110" s="9" t="s">
        <v>3214</v>
      </c>
      <c r="E110" s="9" t="s">
        <v>21</v>
      </c>
      <c r="F110" s="9" t="s">
        <v>3258</v>
      </c>
      <c r="G110" s="9" t="s">
        <v>244</v>
      </c>
      <c r="H110" s="8" t="str">
        <f t="shared" si="1"/>
        <v>Ні</v>
      </c>
      <c r="J110" s="8">
        <f>_xlfn.AGGREGATE(3,3,Tabela1[[#This Row],[Lp]])</f>
        <v>0</v>
      </c>
    </row>
    <row r="111" spans="1:10" ht="15" hidden="1" customHeight="1">
      <c r="A111" s="9">
        <v>110</v>
      </c>
      <c r="B111" s="9" t="s">
        <v>3176</v>
      </c>
      <c r="C111" s="9" t="s">
        <v>3146</v>
      </c>
      <c r="D111" s="9" t="s">
        <v>3214</v>
      </c>
      <c r="E111" s="9" t="s">
        <v>78</v>
      </c>
      <c r="F111" s="9" t="s">
        <v>3259</v>
      </c>
      <c r="G111" s="9" t="s">
        <v>246</v>
      </c>
      <c r="H111" s="8" t="str">
        <f t="shared" si="1"/>
        <v>Так</v>
      </c>
      <c r="J111" s="8">
        <f>_xlfn.AGGREGATE(3,3,Tabela1[[#This Row],[Lp]])</f>
        <v>0</v>
      </c>
    </row>
    <row r="112" spans="1:10" ht="15" hidden="1" customHeight="1">
      <c r="A112" s="9">
        <v>111</v>
      </c>
      <c r="B112" s="9" t="s">
        <v>3145</v>
      </c>
      <c r="C112" s="9" t="s">
        <v>3146</v>
      </c>
      <c r="D112" s="9" t="s">
        <v>3214</v>
      </c>
      <c r="E112" s="9" t="s">
        <v>21</v>
      </c>
      <c r="F112" s="9" t="s">
        <v>3260</v>
      </c>
      <c r="G112" s="9" t="s">
        <v>248</v>
      </c>
      <c r="H112" s="8" t="str">
        <f t="shared" si="1"/>
        <v>Ні</v>
      </c>
      <c r="J112" s="8">
        <f>_xlfn.AGGREGATE(3,3,Tabela1[[#This Row],[Lp]])</f>
        <v>0</v>
      </c>
    </row>
    <row r="113" spans="1:10" ht="15" hidden="1" customHeight="1">
      <c r="A113" s="9">
        <v>112</v>
      </c>
      <c r="B113" s="9" t="s">
        <v>3145</v>
      </c>
      <c r="C113" s="9" t="s">
        <v>3146</v>
      </c>
      <c r="D113" s="9" t="s">
        <v>3214</v>
      </c>
      <c r="E113" s="9" t="s">
        <v>21</v>
      </c>
      <c r="F113" s="9" t="s">
        <v>3261</v>
      </c>
      <c r="G113" s="9" t="s">
        <v>250</v>
      </c>
      <c r="H113" s="8" t="str">
        <f t="shared" si="1"/>
        <v>Ні</v>
      </c>
      <c r="J113" s="8">
        <f>_xlfn.AGGREGATE(3,3,Tabela1[[#This Row],[Lp]])</f>
        <v>0</v>
      </c>
    </row>
    <row r="114" spans="1:10" ht="15" hidden="1" customHeight="1">
      <c r="A114" s="9">
        <v>113</v>
      </c>
      <c r="B114" s="9" t="s">
        <v>3176</v>
      </c>
      <c r="C114" s="9" t="s">
        <v>3146</v>
      </c>
      <c r="D114" s="9" t="s">
        <v>3214</v>
      </c>
      <c r="E114" s="9" t="s">
        <v>78</v>
      </c>
      <c r="F114" s="9" t="s">
        <v>3262</v>
      </c>
      <c r="G114" s="9" t="s">
        <v>252</v>
      </c>
      <c r="H114" s="8" t="str">
        <f t="shared" si="1"/>
        <v>Так</v>
      </c>
      <c r="J114" s="8">
        <f>_xlfn.AGGREGATE(3,3,Tabela1[[#This Row],[Lp]])</f>
        <v>0</v>
      </c>
    </row>
    <row r="115" spans="1:10" ht="15" hidden="1" customHeight="1">
      <c r="A115" s="9">
        <v>114</v>
      </c>
      <c r="B115" s="9" t="s">
        <v>3151</v>
      </c>
      <c r="C115" s="9" t="s">
        <v>3151</v>
      </c>
      <c r="D115" s="9" t="s">
        <v>3214</v>
      </c>
      <c r="E115" s="9" t="s">
        <v>29</v>
      </c>
      <c r="F115" s="9" t="s">
        <v>3263</v>
      </c>
      <c r="G115" s="9" t="s">
        <v>254</v>
      </c>
      <c r="H115" s="8" t="str">
        <f t="shared" si="1"/>
        <v>Ні</v>
      </c>
      <c r="J115" s="8">
        <f>_xlfn.AGGREGATE(3,3,Tabela1[[#This Row],[Lp]])</f>
        <v>0</v>
      </c>
    </row>
    <row r="116" spans="1:10" ht="15" hidden="1" customHeight="1">
      <c r="A116" s="9">
        <v>115</v>
      </c>
      <c r="B116" s="9" t="s">
        <v>3151</v>
      </c>
      <c r="C116" s="9" t="s">
        <v>3151</v>
      </c>
      <c r="D116" s="9" t="s">
        <v>3214</v>
      </c>
      <c r="E116" s="9" t="s">
        <v>29</v>
      </c>
      <c r="F116" s="9" t="s">
        <v>3264</v>
      </c>
      <c r="G116" s="9" t="s">
        <v>256</v>
      </c>
      <c r="H116" s="8" t="str">
        <f t="shared" si="1"/>
        <v>Ні</v>
      </c>
      <c r="J116" s="8">
        <f>_xlfn.AGGREGATE(3,3,Tabela1[[#This Row],[Lp]])</f>
        <v>0</v>
      </c>
    </row>
    <row r="117" spans="1:10" ht="15" hidden="1" customHeight="1">
      <c r="A117" s="9">
        <v>116</v>
      </c>
      <c r="B117" s="9" t="s">
        <v>3176</v>
      </c>
      <c r="C117" s="9" t="s">
        <v>3146</v>
      </c>
      <c r="D117" s="9" t="s">
        <v>3214</v>
      </c>
      <c r="E117" s="9" t="s">
        <v>78</v>
      </c>
      <c r="F117" s="9" t="s">
        <v>3265</v>
      </c>
      <c r="G117" s="9" t="s">
        <v>258</v>
      </c>
      <c r="H117" s="8" t="str">
        <f t="shared" si="1"/>
        <v>Так</v>
      </c>
      <c r="J117" s="8">
        <f>_xlfn.AGGREGATE(3,3,Tabela1[[#This Row],[Lp]])</f>
        <v>0</v>
      </c>
    </row>
    <row r="118" spans="1:10" ht="15" hidden="1" customHeight="1">
      <c r="A118" s="9">
        <v>117</v>
      </c>
      <c r="B118" s="9" t="s">
        <v>3151</v>
      </c>
      <c r="C118" s="9" t="s">
        <v>3151</v>
      </c>
      <c r="D118" s="9" t="s">
        <v>3214</v>
      </c>
      <c r="E118" s="9" t="s">
        <v>29</v>
      </c>
      <c r="F118" s="9" t="s">
        <v>3266</v>
      </c>
      <c r="G118" s="9" t="s">
        <v>260</v>
      </c>
      <c r="H118" s="8" t="str">
        <f t="shared" si="1"/>
        <v>Ні</v>
      </c>
      <c r="J118" s="8">
        <f>_xlfn.AGGREGATE(3,3,Tabela1[[#This Row],[Lp]])</f>
        <v>0</v>
      </c>
    </row>
    <row r="119" spans="1:10" ht="15" hidden="1" customHeight="1">
      <c r="A119" s="9">
        <v>118</v>
      </c>
      <c r="B119" s="9" t="s">
        <v>3151</v>
      </c>
      <c r="C119" s="9" t="s">
        <v>3151</v>
      </c>
      <c r="D119" s="9" t="s">
        <v>3214</v>
      </c>
      <c r="E119" s="9" t="s">
        <v>29</v>
      </c>
      <c r="F119" s="9" t="s">
        <v>3267</v>
      </c>
      <c r="G119" s="9" t="s">
        <v>262</v>
      </c>
      <c r="H119" s="8" t="str">
        <f t="shared" si="1"/>
        <v>Ні</v>
      </c>
      <c r="J119" s="8">
        <f>_xlfn.AGGREGATE(3,3,Tabela1[[#This Row],[Lp]])</f>
        <v>0</v>
      </c>
    </row>
    <row r="120" spans="1:10" ht="15" hidden="1" customHeight="1">
      <c r="A120" s="9">
        <v>119</v>
      </c>
      <c r="B120" s="9" t="s">
        <v>3145</v>
      </c>
      <c r="C120" s="9" t="s">
        <v>3146</v>
      </c>
      <c r="D120" s="9" t="s">
        <v>3214</v>
      </c>
      <c r="E120" s="9" t="s">
        <v>21</v>
      </c>
      <c r="F120" s="9" t="s">
        <v>3268</v>
      </c>
      <c r="G120" s="9" t="s">
        <v>264</v>
      </c>
      <c r="H120" s="8" t="str">
        <f t="shared" si="1"/>
        <v>Ні</v>
      </c>
      <c r="J120" s="8">
        <f>_xlfn.AGGREGATE(3,3,Tabela1[[#This Row],[Lp]])</f>
        <v>0</v>
      </c>
    </row>
    <row r="121" spans="1:10" ht="15" hidden="1" customHeight="1">
      <c r="A121" s="9">
        <v>120</v>
      </c>
      <c r="B121" s="9" t="s">
        <v>3097</v>
      </c>
      <c r="C121" s="9" t="s">
        <v>3097</v>
      </c>
      <c r="D121" s="9" t="s">
        <v>3269</v>
      </c>
      <c r="E121" s="9" t="s">
        <v>15</v>
      </c>
      <c r="F121" s="9" t="s">
        <v>3116</v>
      </c>
      <c r="G121" s="9" t="s">
        <v>269</v>
      </c>
      <c r="H121" s="8" t="str">
        <f t="shared" si="1"/>
        <v>Ні</v>
      </c>
      <c r="J121" s="8">
        <f>_xlfn.AGGREGATE(3,3,Tabela1[[#This Row],[Lp]])</f>
        <v>0</v>
      </c>
    </row>
    <row r="122" spans="1:10" ht="15" hidden="1" customHeight="1">
      <c r="A122" s="9">
        <v>121</v>
      </c>
      <c r="B122" s="9" t="s">
        <v>3145</v>
      </c>
      <c r="C122" s="9" t="s">
        <v>3146</v>
      </c>
      <c r="D122" s="9" t="s">
        <v>3269</v>
      </c>
      <c r="E122" s="9" t="s">
        <v>21</v>
      </c>
      <c r="F122" s="9" t="s">
        <v>3270</v>
      </c>
      <c r="G122" s="9" t="s">
        <v>273</v>
      </c>
      <c r="H122" s="8" t="str">
        <f t="shared" si="1"/>
        <v>Ні</v>
      </c>
      <c r="J122" s="8">
        <f>_xlfn.AGGREGATE(3,3,Tabela1[[#This Row],[Lp]])</f>
        <v>0</v>
      </c>
    </row>
    <row r="123" spans="1:10" ht="15" hidden="1" customHeight="1">
      <c r="A123" s="9">
        <v>122</v>
      </c>
      <c r="B123" s="9" t="s">
        <v>3148</v>
      </c>
      <c r="C123" s="9" t="s">
        <v>3148</v>
      </c>
      <c r="D123" s="9" t="s">
        <v>3269</v>
      </c>
      <c r="E123" s="9" t="s">
        <v>24</v>
      </c>
      <c r="F123" s="9" t="s">
        <v>3271</v>
      </c>
      <c r="G123" s="9" t="s">
        <v>275</v>
      </c>
      <c r="H123" s="8" t="str">
        <f t="shared" si="1"/>
        <v>Ні</v>
      </c>
      <c r="J123" s="8">
        <f>_xlfn.AGGREGATE(3,3,Tabela1[[#This Row],[Lp]])</f>
        <v>0</v>
      </c>
    </row>
    <row r="124" spans="1:10" ht="15" hidden="1" customHeight="1">
      <c r="A124" s="9">
        <v>123</v>
      </c>
      <c r="B124" s="9" t="s">
        <v>3148</v>
      </c>
      <c r="C124" s="9" t="s">
        <v>3148</v>
      </c>
      <c r="D124" s="9" t="s">
        <v>3269</v>
      </c>
      <c r="E124" s="9" t="s">
        <v>24</v>
      </c>
      <c r="F124" s="9" t="s">
        <v>3272</v>
      </c>
      <c r="G124" s="9" t="s">
        <v>277</v>
      </c>
      <c r="H124" s="8" t="str">
        <f t="shared" si="1"/>
        <v>Ні</v>
      </c>
      <c r="J124" s="8">
        <f>_xlfn.AGGREGATE(3,3,Tabela1[[#This Row],[Lp]])</f>
        <v>0</v>
      </c>
    </row>
    <row r="125" spans="1:10" ht="15" hidden="1" customHeight="1">
      <c r="A125" s="9">
        <v>124</v>
      </c>
      <c r="B125" s="9" t="s">
        <v>3148</v>
      </c>
      <c r="C125" s="9" t="s">
        <v>3148</v>
      </c>
      <c r="D125" s="9" t="s">
        <v>3269</v>
      </c>
      <c r="E125" s="9" t="s">
        <v>24</v>
      </c>
      <c r="F125" s="9" t="s">
        <v>3273</v>
      </c>
      <c r="G125" s="9" t="s">
        <v>279</v>
      </c>
      <c r="H125" s="8" t="str">
        <f t="shared" si="1"/>
        <v>Ні</v>
      </c>
      <c r="J125" s="8">
        <f>_xlfn.AGGREGATE(3,3,Tabela1[[#This Row],[Lp]])</f>
        <v>0</v>
      </c>
    </row>
    <row r="126" spans="1:10" ht="15" hidden="1" customHeight="1">
      <c r="A126" s="9">
        <v>125</v>
      </c>
      <c r="B126" s="9" t="s">
        <v>3148</v>
      </c>
      <c r="C126" s="9" t="s">
        <v>3148</v>
      </c>
      <c r="D126" s="9" t="s">
        <v>3269</v>
      </c>
      <c r="E126" s="9" t="s">
        <v>24</v>
      </c>
      <c r="F126" s="9" t="s">
        <v>3274</v>
      </c>
      <c r="G126" s="9" t="s">
        <v>281</v>
      </c>
      <c r="H126" s="8" t="str">
        <f t="shared" si="1"/>
        <v>Ні</v>
      </c>
      <c r="J126" s="8">
        <f>_xlfn.AGGREGATE(3,3,Tabela1[[#This Row],[Lp]])</f>
        <v>0</v>
      </c>
    </row>
    <row r="127" spans="1:10" ht="15" hidden="1" customHeight="1">
      <c r="A127" s="9">
        <v>126</v>
      </c>
      <c r="B127" s="9" t="s">
        <v>3145</v>
      </c>
      <c r="C127" s="9" t="s">
        <v>3146</v>
      </c>
      <c r="D127" s="9" t="s">
        <v>3269</v>
      </c>
      <c r="E127" s="9" t="s">
        <v>21</v>
      </c>
      <c r="F127" s="9" t="s">
        <v>3275</v>
      </c>
      <c r="G127" s="9" t="s">
        <v>283</v>
      </c>
      <c r="H127" s="8" t="str">
        <f t="shared" si="1"/>
        <v>Ні</v>
      </c>
      <c r="J127" s="8">
        <f>_xlfn.AGGREGATE(3,3,Tabela1[[#This Row],[Lp]])</f>
        <v>0</v>
      </c>
    </row>
    <row r="128" spans="1:10" ht="15" hidden="1" customHeight="1">
      <c r="A128" s="9">
        <v>127</v>
      </c>
      <c r="B128" s="9" t="s">
        <v>3148</v>
      </c>
      <c r="C128" s="9" t="s">
        <v>3148</v>
      </c>
      <c r="D128" s="9" t="s">
        <v>3269</v>
      </c>
      <c r="E128" s="9" t="s">
        <v>24</v>
      </c>
      <c r="F128" s="9" t="s">
        <v>3276</v>
      </c>
      <c r="G128" s="9" t="s">
        <v>285</v>
      </c>
      <c r="H128" s="8" t="str">
        <f t="shared" si="1"/>
        <v>Ні</v>
      </c>
      <c r="J128" s="8">
        <f>_xlfn.AGGREGATE(3,3,Tabela1[[#This Row],[Lp]])</f>
        <v>0</v>
      </c>
    </row>
    <row r="129" spans="1:10" ht="15" hidden="1" customHeight="1">
      <c r="A129" s="9">
        <v>128</v>
      </c>
      <c r="B129" s="9" t="s">
        <v>3148</v>
      </c>
      <c r="C129" s="9" t="s">
        <v>3148</v>
      </c>
      <c r="D129" s="9" t="s">
        <v>3269</v>
      </c>
      <c r="E129" s="9" t="s">
        <v>24</v>
      </c>
      <c r="F129" s="9" t="s">
        <v>3277</v>
      </c>
      <c r="G129" s="9" t="s">
        <v>287</v>
      </c>
      <c r="H129" s="8" t="str">
        <f t="shared" si="1"/>
        <v>Ні</v>
      </c>
      <c r="J129" s="8">
        <f>_xlfn.AGGREGATE(3,3,Tabela1[[#This Row],[Lp]])</f>
        <v>0</v>
      </c>
    </row>
    <row r="130" spans="1:10" ht="15" hidden="1" customHeight="1">
      <c r="A130" s="9">
        <v>129</v>
      </c>
      <c r="B130" s="9" t="s">
        <v>3148</v>
      </c>
      <c r="C130" s="9" t="s">
        <v>3148</v>
      </c>
      <c r="D130" s="9" t="s">
        <v>3269</v>
      </c>
      <c r="E130" s="9" t="s">
        <v>24</v>
      </c>
      <c r="F130" s="9" t="s">
        <v>3278</v>
      </c>
      <c r="G130" s="9" t="s">
        <v>289</v>
      </c>
      <c r="H130" s="8" t="str">
        <f t="shared" si="1"/>
        <v>Ні</v>
      </c>
      <c r="J130" s="8">
        <f>_xlfn.AGGREGATE(3,3,Tabela1[[#This Row],[Lp]])</f>
        <v>0</v>
      </c>
    </row>
    <row r="131" spans="1:10" ht="15" hidden="1" customHeight="1">
      <c r="A131" s="9">
        <v>130</v>
      </c>
      <c r="B131" s="9" t="s">
        <v>3148</v>
      </c>
      <c r="C131" s="9" t="s">
        <v>3148</v>
      </c>
      <c r="D131" s="9" t="s">
        <v>3269</v>
      </c>
      <c r="E131" s="9" t="s">
        <v>24</v>
      </c>
      <c r="F131" s="9" t="s">
        <v>3279</v>
      </c>
      <c r="G131" s="9" t="s">
        <v>291</v>
      </c>
      <c r="H131" s="8" t="str">
        <f t="shared" ref="H131:H194" si="2">IF(E131="gmoz","Так","Ні")</f>
        <v>Ні</v>
      </c>
      <c r="J131" s="8">
        <f>_xlfn.AGGREGATE(3,3,Tabela1[[#This Row],[Lp]])</f>
        <v>0</v>
      </c>
    </row>
    <row r="132" spans="1:10" ht="15" hidden="1" customHeight="1">
      <c r="A132" s="9">
        <v>131</v>
      </c>
      <c r="B132" s="9" t="s">
        <v>3148</v>
      </c>
      <c r="C132" s="9" t="s">
        <v>3148</v>
      </c>
      <c r="D132" s="9" t="s">
        <v>3269</v>
      </c>
      <c r="E132" s="9" t="s">
        <v>24</v>
      </c>
      <c r="F132" s="9" t="s">
        <v>3280</v>
      </c>
      <c r="G132" s="9" t="s">
        <v>293</v>
      </c>
      <c r="H132" s="8" t="str">
        <f t="shared" si="2"/>
        <v>Ні</v>
      </c>
      <c r="J132" s="8">
        <f>_xlfn.AGGREGATE(3,3,Tabela1[[#This Row],[Lp]])</f>
        <v>0</v>
      </c>
    </row>
    <row r="133" spans="1:10" ht="15" hidden="1" customHeight="1">
      <c r="A133" s="9">
        <v>132</v>
      </c>
      <c r="B133" s="9" t="s">
        <v>3151</v>
      </c>
      <c r="C133" s="9" t="s">
        <v>3151</v>
      </c>
      <c r="D133" s="9" t="s">
        <v>3269</v>
      </c>
      <c r="E133" s="9" t="s">
        <v>29</v>
      </c>
      <c r="F133" s="9" t="s">
        <v>3281</v>
      </c>
      <c r="G133" s="9" t="s">
        <v>295</v>
      </c>
      <c r="H133" s="8" t="str">
        <f t="shared" si="2"/>
        <v>Ні</v>
      </c>
      <c r="J133" s="8">
        <f>_xlfn.AGGREGATE(3,3,Tabela1[[#This Row],[Lp]])</f>
        <v>0</v>
      </c>
    </row>
    <row r="134" spans="1:10" ht="15" hidden="1" customHeight="1">
      <c r="A134" s="9">
        <v>133</v>
      </c>
      <c r="B134" s="9" t="s">
        <v>3151</v>
      </c>
      <c r="C134" s="9" t="s">
        <v>3151</v>
      </c>
      <c r="D134" s="9" t="s">
        <v>3269</v>
      </c>
      <c r="E134" s="9" t="s">
        <v>29</v>
      </c>
      <c r="F134" s="9" t="s">
        <v>3282</v>
      </c>
      <c r="G134" s="9" t="s">
        <v>297</v>
      </c>
      <c r="H134" s="8" t="str">
        <f t="shared" si="2"/>
        <v>Ні</v>
      </c>
      <c r="J134" s="8">
        <f>_xlfn.AGGREGATE(3,3,Tabela1[[#This Row],[Lp]])</f>
        <v>0</v>
      </c>
    </row>
    <row r="135" spans="1:10" ht="15" hidden="1" customHeight="1">
      <c r="A135" s="9">
        <v>134</v>
      </c>
      <c r="B135" s="9" t="s">
        <v>3148</v>
      </c>
      <c r="C135" s="9" t="s">
        <v>3148</v>
      </c>
      <c r="D135" s="9" t="s">
        <v>3269</v>
      </c>
      <c r="E135" s="9" t="s">
        <v>24</v>
      </c>
      <c r="F135" s="9" t="s">
        <v>3283</v>
      </c>
      <c r="G135" s="9" t="s">
        <v>299</v>
      </c>
      <c r="H135" s="8" t="str">
        <f t="shared" si="2"/>
        <v>Ні</v>
      </c>
      <c r="J135" s="8">
        <f>_xlfn.AGGREGATE(3,3,Tabela1[[#This Row],[Lp]])</f>
        <v>0</v>
      </c>
    </row>
    <row r="136" spans="1:10" ht="15" hidden="1" customHeight="1">
      <c r="A136" s="9">
        <v>135</v>
      </c>
      <c r="B136" s="9" t="s">
        <v>3151</v>
      </c>
      <c r="C136" s="9" t="s">
        <v>3151</v>
      </c>
      <c r="D136" s="9" t="s">
        <v>3269</v>
      </c>
      <c r="E136" s="9" t="s">
        <v>29</v>
      </c>
      <c r="F136" s="9" t="s">
        <v>3284</v>
      </c>
      <c r="G136" s="9" t="s">
        <v>301</v>
      </c>
      <c r="H136" s="8" t="str">
        <f t="shared" si="2"/>
        <v>Ні</v>
      </c>
      <c r="J136" s="8">
        <f>_xlfn.AGGREGATE(3,3,Tabela1[[#This Row],[Lp]])</f>
        <v>0</v>
      </c>
    </row>
    <row r="137" spans="1:10" ht="15" hidden="1" customHeight="1">
      <c r="A137" s="9">
        <v>136</v>
      </c>
      <c r="B137" s="9" t="s">
        <v>3148</v>
      </c>
      <c r="C137" s="9" t="s">
        <v>3148</v>
      </c>
      <c r="D137" s="9" t="s">
        <v>3269</v>
      </c>
      <c r="E137" s="9" t="s">
        <v>24</v>
      </c>
      <c r="F137" s="9" t="s">
        <v>3285</v>
      </c>
      <c r="G137" s="9" t="s">
        <v>303</v>
      </c>
      <c r="H137" s="8" t="str">
        <f t="shared" si="2"/>
        <v>Ні</v>
      </c>
      <c r="J137" s="8">
        <f>_xlfn.AGGREGATE(3,3,Tabela1[[#This Row],[Lp]])</f>
        <v>0</v>
      </c>
    </row>
    <row r="138" spans="1:10" ht="15" hidden="1" customHeight="1">
      <c r="A138" s="9">
        <v>137</v>
      </c>
      <c r="B138" s="9" t="s">
        <v>3151</v>
      </c>
      <c r="C138" s="9" t="s">
        <v>3151</v>
      </c>
      <c r="D138" s="9" t="s">
        <v>3269</v>
      </c>
      <c r="E138" s="9" t="s">
        <v>29</v>
      </c>
      <c r="F138" s="9" t="s">
        <v>3286</v>
      </c>
      <c r="G138" s="9" t="s">
        <v>305</v>
      </c>
      <c r="H138" s="8" t="str">
        <f t="shared" si="2"/>
        <v>Ні</v>
      </c>
      <c r="J138" s="8">
        <f>_xlfn.AGGREGATE(3,3,Tabela1[[#This Row],[Lp]])</f>
        <v>0</v>
      </c>
    </row>
    <row r="139" spans="1:10" ht="15" hidden="1" customHeight="1">
      <c r="A139" s="9">
        <v>138</v>
      </c>
      <c r="B139" s="9" t="s">
        <v>3151</v>
      </c>
      <c r="C139" s="9" t="s">
        <v>3151</v>
      </c>
      <c r="D139" s="9" t="s">
        <v>3269</v>
      </c>
      <c r="E139" s="9" t="s">
        <v>29</v>
      </c>
      <c r="F139" s="9" t="s">
        <v>3287</v>
      </c>
      <c r="G139" s="9" t="s">
        <v>307</v>
      </c>
      <c r="H139" s="8" t="str">
        <f t="shared" si="2"/>
        <v>Ні</v>
      </c>
      <c r="J139" s="8">
        <f>_xlfn.AGGREGATE(3,3,Tabela1[[#This Row],[Lp]])</f>
        <v>0</v>
      </c>
    </row>
    <row r="140" spans="1:10" ht="15" hidden="1" customHeight="1">
      <c r="A140" s="9">
        <v>139</v>
      </c>
      <c r="B140" s="9" t="s">
        <v>3151</v>
      </c>
      <c r="C140" s="9" t="s">
        <v>3151</v>
      </c>
      <c r="D140" s="9" t="s">
        <v>3269</v>
      </c>
      <c r="E140" s="9" t="s">
        <v>29</v>
      </c>
      <c r="F140" s="9" t="s">
        <v>3229</v>
      </c>
      <c r="G140" s="9" t="s">
        <v>309</v>
      </c>
      <c r="H140" s="8" t="str">
        <f t="shared" si="2"/>
        <v>Ні</v>
      </c>
      <c r="J140" s="8">
        <f>_xlfn.AGGREGATE(3,3,Tabela1[[#This Row],[Lp]])</f>
        <v>0</v>
      </c>
    </row>
    <row r="141" spans="1:10" ht="15" hidden="1" customHeight="1">
      <c r="A141" s="9">
        <v>140</v>
      </c>
      <c r="B141" s="9" t="s">
        <v>3151</v>
      </c>
      <c r="C141" s="9" t="s">
        <v>3151</v>
      </c>
      <c r="D141" s="9" t="s">
        <v>3269</v>
      </c>
      <c r="E141" s="9" t="s">
        <v>29</v>
      </c>
      <c r="F141" s="9" t="s">
        <v>3288</v>
      </c>
      <c r="G141" s="9" t="s">
        <v>311</v>
      </c>
      <c r="H141" s="8" t="str">
        <f t="shared" si="2"/>
        <v>Ні</v>
      </c>
      <c r="J141" s="8">
        <f>_xlfn.AGGREGATE(3,3,Tabela1[[#This Row],[Lp]])</f>
        <v>0</v>
      </c>
    </row>
    <row r="142" spans="1:10" ht="15" hidden="1" customHeight="1">
      <c r="A142" s="9">
        <v>141</v>
      </c>
      <c r="B142" s="9" t="s">
        <v>3151</v>
      </c>
      <c r="C142" s="9" t="s">
        <v>3151</v>
      </c>
      <c r="D142" s="9" t="s">
        <v>3269</v>
      </c>
      <c r="E142" s="9" t="s">
        <v>29</v>
      </c>
      <c r="F142" s="9" t="s">
        <v>3289</v>
      </c>
      <c r="G142" s="9" t="s">
        <v>313</v>
      </c>
      <c r="H142" s="8" t="str">
        <f t="shared" si="2"/>
        <v>Ні</v>
      </c>
      <c r="J142" s="8">
        <f>_xlfn.AGGREGATE(3,3,Tabela1[[#This Row],[Lp]])</f>
        <v>0</v>
      </c>
    </row>
    <row r="143" spans="1:10" ht="15" hidden="1" customHeight="1">
      <c r="A143" s="9">
        <v>142</v>
      </c>
      <c r="B143" s="9" t="s">
        <v>3151</v>
      </c>
      <c r="C143" s="9" t="s">
        <v>3151</v>
      </c>
      <c r="D143" s="9" t="s">
        <v>3269</v>
      </c>
      <c r="E143" s="9" t="s">
        <v>29</v>
      </c>
      <c r="F143" s="9" t="s">
        <v>3290</v>
      </c>
      <c r="G143" s="9" t="s">
        <v>315</v>
      </c>
      <c r="H143" s="8" t="str">
        <f t="shared" si="2"/>
        <v>Ні</v>
      </c>
      <c r="J143" s="8">
        <f>_xlfn.AGGREGATE(3,3,Tabela1[[#This Row],[Lp]])</f>
        <v>0</v>
      </c>
    </row>
    <row r="144" spans="1:10" ht="15" hidden="1" customHeight="1">
      <c r="A144" s="9">
        <v>143</v>
      </c>
      <c r="B144" s="9" t="s">
        <v>3151</v>
      </c>
      <c r="C144" s="9" t="s">
        <v>3151</v>
      </c>
      <c r="D144" s="9" t="s">
        <v>3269</v>
      </c>
      <c r="E144" s="9" t="s">
        <v>29</v>
      </c>
      <c r="F144" s="9" t="s">
        <v>3291</v>
      </c>
      <c r="G144" s="9" t="s">
        <v>317</v>
      </c>
      <c r="H144" s="8" t="str">
        <f t="shared" si="2"/>
        <v>Ні</v>
      </c>
      <c r="J144" s="8">
        <f>_xlfn.AGGREGATE(3,3,Tabela1[[#This Row],[Lp]])</f>
        <v>0</v>
      </c>
    </row>
    <row r="145" spans="1:10" ht="15" hidden="1" customHeight="1">
      <c r="A145" s="9">
        <v>144</v>
      </c>
      <c r="B145" s="9" t="s">
        <v>3151</v>
      </c>
      <c r="C145" s="9" t="s">
        <v>3151</v>
      </c>
      <c r="D145" s="9" t="s">
        <v>3269</v>
      </c>
      <c r="E145" s="9" t="s">
        <v>29</v>
      </c>
      <c r="F145" s="9" t="s">
        <v>3292</v>
      </c>
      <c r="G145" s="9" t="s">
        <v>319</v>
      </c>
      <c r="H145" s="8" t="str">
        <f t="shared" si="2"/>
        <v>Ні</v>
      </c>
      <c r="J145" s="8">
        <f>_xlfn.AGGREGATE(3,3,Tabela1[[#This Row],[Lp]])</f>
        <v>0</v>
      </c>
    </row>
    <row r="146" spans="1:10" ht="15" hidden="1" customHeight="1">
      <c r="A146" s="9">
        <v>145</v>
      </c>
      <c r="B146" s="9" t="s">
        <v>3151</v>
      </c>
      <c r="C146" s="9" t="s">
        <v>3151</v>
      </c>
      <c r="D146" s="9" t="s">
        <v>3269</v>
      </c>
      <c r="E146" s="9" t="s">
        <v>29</v>
      </c>
      <c r="F146" s="9" t="s">
        <v>3293</v>
      </c>
      <c r="G146" s="9" t="s">
        <v>321</v>
      </c>
      <c r="H146" s="8" t="str">
        <f t="shared" si="2"/>
        <v>Ні</v>
      </c>
      <c r="J146" s="8">
        <f>_xlfn.AGGREGATE(3,3,Tabela1[[#This Row],[Lp]])</f>
        <v>0</v>
      </c>
    </row>
    <row r="147" spans="1:10" ht="15" hidden="1" customHeight="1">
      <c r="A147" s="9">
        <v>146</v>
      </c>
      <c r="B147" s="9" t="s">
        <v>3151</v>
      </c>
      <c r="C147" s="9" t="s">
        <v>3151</v>
      </c>
      <c r="D147" s="9" t="s">
        <v>3269</v>
      </c>
      <c r="E147" s="9" t="s">
        <v>29</v>
      </c>
      <c r="F147" s="9" t="s">
        <v>3294</v>
      </c>
      <c r="G147" s="9" t="s">
        <v>323</v>
      </c>
      <c r="H147" s="8" t="str">
        <f t="shared" si="2"/>
        <v>Ні</v>
      </c>
      <c r="J147" s="8">
        <f>_xlfn.AGGREGATE(3,3,Tabela1[[#This Row],[Lp]])</f>
        <v>0</v>
      </c>
    </row>
    <row r="148" spans="1:10" ht="15" hidden="1" customHeight="1">
      <c r="A148" s="9">
        <v>147</v>
      </c>
      <c r="B148" s="9" t="s">
        <v>3148</v>
      </c>
      <c r="C148" s="9" t="s">
        <v>3148</v>
      </c>
      <c r="D148" s="9" t="s">
        <v>3269</v>
      </c>
      <c r="E148" s="9" t="s">
        <v>24</v>
      </c>
      <c r="F148" s="9" t="s">
        <v>3295</v>
      </c>
      <c r="G148" s="9" t="s">
        <v>325</v>
      </c>
      <c r="H148" s="8" t="str">
        <f t="shared" si="2"/>
        <v>Ні</v>
      </c>
      <c r="J148" s="8">
        <f>_xlfn.AGGREGATE(3,3,Tabela1[[#This Row],[Lp]])</f>
        <v>0</v>
      </c>
    </row>
    <row r="149" spans="1:10" ht="15" hidden="1" customHeight="1">
      <c r="A149" s="9">
        <v>148</v>
      </c>
      <c r="B149" s="9" t="s">
        <v>3148</v>
      </c>
      <c r="C149" s="9" t="s">
        <v>3148</v>
      </c>
      <c r="D149" s="9" t="s">
        <v>3269</v>
      </c>
      <c r="E149" s="9" t="s">
        <v>24</v>
      </c>
      <c r="F149" s="9" t="s">
        <v>3296</v>
      </c>
      <c r="G149" s="9" t="s">
        <v>327</v>
      </c>
      <c r="H149" s="8" t="str">
        <f t="shared" si="2"/>
        <v>Ні</v>
      </c>
      <c r="J149" s="8">
        <f>_xlfn.AGGREGATE(3,3,Tabela1[[#This Row],[Lp]])</f>
        <v>0</v>
      </c>
    </row>
    <row r="150" spans="1:10" ht="15" hidden="1" customHeight="1">
      <c r="A150" s="9">
        <v>149</v>
      </c>
      <c r="B150" s="9" t="s">
        <v>3148</v>
      </c>
      <c r="C150" s="9" t="s">
        <v>3148</v>
      </c>
      <c r="D150" s="9" t="s">
        <v>3269</v>
      </c>
      <c r="E150" s="9" t="s">
        <v>24</v>
      </c>
      <c r="F150" s="9" t="s">
        <v>3297</v>
      </c>
      <c r="G150" s="9" t="s">
        <v>329</v>
      </c>
      <c r="H150" s="8" t="str">
        <f t="shared" si="2"/>
        <v>Ні</v>
      </c>
      <c r="J150" s="8">
        <f>_xlfn.AGGREGATE(3,3,Tabela1[[#This Row],[Lp]])</f>
        <v>0</v>
      </c>
    </row>
    <row r="151" spans="1:10" ht="15" hidden="1" customHeight="1">
      <c r="A151" s="9">
        <v>150</v>
      </c>
      <c r="B151" s="9" t="s">
        <v>3148</v>
      </c>
      <c r="C151" s="9" t="s">
        <v>3148</v>
      </c>
      <c r="D151" s="9" t="s">
        <v>3269</v>
      </c>
      <c r="E151" s="9" t="s">
        <v>24</v>
      </c>
      <c r="F151" s="9" t="s">
        <v>3298</v>
      </c>
      <c r="G151" s="9" t="s">
        <v>331</v>
      </c>
      <c r="H151" s="8" t="str">
        <f t="shared" si="2"/>
        <v>Ні</v>
      </c>
      <c r="J151" s="8">
        <f>_xlfn.AGGREGATE(3,3,Tabela1[[#This Row],[Lp]])</f>
        <v>0</v>
      </c>
    </row>
    <row r="152" spans="1:10" ht="15" hidden="1" customHeight="1">
      <c r="A152" s="9">
        <v>151</v>
      </c>
      <c r="B152" s="9" t="s">
        <v>3148</v>
      </c>
      <c r="C152" s="9" t="s">
        <v>3148</v>
      </c>
      <c r="D152" s="9" t="s">
        <v>3269</v>
      </c>
      <c r="E152" s="9" t="s">
        <v>24</v>
      </c>
      <c r="F152" s="9" t="s">
        <v>3299</v>
      </c>
      <c r="G152" s="9" t="s">
        <v>333</v>
      </c>
      <c r="H152" s="8" t="str">
        <f t="shared" si="2"/>
        <v>Ні</v>
      </c>
      <c r="J152" s="8">
        <f>_xlfn.AGGREGATE(3,3,Tabela1[[#This Row],[Lp]])</f>
        <v>0</v>
      </c>
    </row>
    <row r="153" spans="1:10" ht="15" hidden="1" customHeight="1">
      <c r="A153" s="9">
        <v>152</v>
      </c>
      <c r="B153" s="9" t="s">
        <v>3148</v>
      </c>
      <c r="C153" s="9" t="s">
        <v>3148</v>
      </c>
      <c r="D153" s="9" t="s">
        <v>3269</v>
      </c>
      <c r="E153" s="9" t="s">
        <v>24</v>
      </c>
      <c r="F153" s="9" t="s">
        <v>3300</v>
      </c>
      <c r="G153" s="9" t="s">
        <v>335</v>
      </c>
      <c r="H153" s="8" t="str">
        <f t="shared" si="2"/>
        <v>Ні</v>
      </c>
      <c r="J153" s="8">
        <f>_xlfn.AGGREGATE(3,3,Tabela1[[#This Row],[Lp]])</f>
        <v>0</v>
      </c>
    </row>
    <row r="154" spans="1:10" ht="15" hidden="1" customHeight="1">
      <c r="A154" s="9">
        <v>153</v>
      </c>
      <c r="B154" s="9" t="s">
        <v>3145</v>
      </c>
      <c r="C154" s="9" t="s">
        <v>3146</v>
      </c>
      <c r="D154" s="9" t="s">
        <v>3269</v>
      </c>
      <c r="E154" s="9" t="s">
        <v>21</v>
      </c>
      <c r="F154" s="9" t="s">
        <v>3301</v>
      </c>
      <c r="G154" s="9" t="s">
        <v>337</v>
      </c>
      <c r="H154" s="8" t="str">
        <f t="shared" si="2"/>
        <v>Ні</v>
      </c>
      <c r="J154" s="8">
        <f>_xlfn.AGGREGATE(3,3,Tabela1[[#This Row],[Lp]])</f>
        <v>0</v>
      </c>
    </row>
    <row r="155" spans="1:10" ht="15" hidden="1" customHeight="1">
      <c r="A155" s="9">
        <v>154</v>
      </c>
      <c r="B155" s="9" t="s">
        <v>3151</v>
      </c>
      <c r="C155" s="9" t="s">
        <v>3151</v>
      </c>
      <c r="D155" s="9" t="s">
        <v>3269</v>
      </c>
      <c r="E155" s="9" t="s">
        <v>29</v>
      </c>
      <c r="F155" s="9" t="s">
        <v>3302</v>
      </c>
      <c r="G155" s="9" t="s">
        <v>339</v>
      </c>
      <c r="H155" s="8" t="str">
        <f t="shared" si="2"/>
        <v>Ні</v>
      </c>
      <c r="J155" s="8">
        <f>_xlfn.AGGREGATE(3,3,Tabela1[[#This Row],[Lp]])</f>
        <v>0</v>
      </c>
    </row>
    <row r="156" spans="1:10" ht="15" hidden="1" customHeight="1">
      <c r="A156" s="9">
        <v>155</v>
      </c>
      <c r="B156" s="9" t="s">
        <v>3148</v>
      </c>
      <c r="C156" s="9" t="s">
        <v>3148</v>
      </c>
      <c r="D156" s="9" t="s">
        <v>3269</v>
      </c>
      <c r="E156" s="9" t="s">
        <v>24</v>
      </c>
      <c r="F156" s="9" t="s">
        <v>3303</v>
      </c>
      <c r="G156" s="9" t="s">
        <v>341</v>
      </c>
      <c r="H156" s="8" t="str">
        <f t="shared" si="2"/>
        <v>Ні</v>
      </c>
      <c r="J156" s="8">
        <f>_xlfn.AGGREGATE(3,3,Tabela1[[#This Row],[Lp]])</f>
        <v>0</v>
      </c>
    </row>
    <row r="157" spans="1:10" ht="15" hidden="1" customHeight="1">
      <c r="A157" s="9">
        <v>156</v>
      </c>
      <c r="B157" s="9" t="s">
        <v>3151</v>
      </c>
      <c r="C157" s="9" t="s">
        <v>3151</v>
      </c>
      <c r="D157" s="9" t="s">
        <v>3269</v>
      </c>
      <c r="E157" s="9" t="s">
        <v>29</v>
      </c>
      <c r="F157" s="9" t="s">
        <v>3304</v>
      </c>
      <c r="G157" s="9" t="s">
        <v>343</v>
      </c>
      <c r="H157" s="8" t="str">
        <f t="shared" si="2"/>
        <v>Ні</v>
      </c>
      <c r="J157" s="8">
        <f>_xlfn.AGGREGATE(3,3,Tabela1[[#This Row],[Lp]])</f>
        <v>0</v>
      </c>
    </row>
    <row r="158" spans="1:10" ht="15" hidden="1" customHeight="1">
      <c r="A158" s="9">
        <v>157</v>
      </c>
      <c r="B158" s="9" t="s">
        <v>3148</v>
      </c>
      <c r="C158" s="9" t="s">
        <v>3148</v>
      </c>
      <c r="D158" s="9" t="s">
        <v>3269</v>
      </c>
      <c r="E158" s="9" t="s">
        <v>24</v>
      </c>
      <c r="F158" s="9" t="s">
        <v>3305</v>
      </c>
      <c r="G158" s="9" t="s">
        <v>345</v>
      </c>
      <c r="H158" s="8" t="str">
        <f t="shared" si="2"/>
        <v>Ні</v>
      </c>
      <c r="J158" s="8">
        <f>_xlfn.AGGREGATE(3,3,Tabela1[[#This Row],[Lp]])</f>
        <v>0</v>
      </c>
    </row>
    <row r="159" spans="1:10" ht="15" hidden="1" customHeight="1">
      <c r="A159" s="9">
        <v>158</v>
      </c>
      <c r="B159" s="9" t="s">
        <v>3148</v>
      </c>
      <c r="C159" s="9" t="s">
        <v>3148</v>
      </c>
      <c r="D159" s="9" t="s">
        <v>3269</v>
      </c>
      <c r="E159" s="9" t="s">
        <v>24</v>
      </c>
      <c r="F159" s="9" t="s">
        <v>3306</v>
      </c>
      <c r="G159" s="9" t="s">
        <v>347</v>
      </c>
      <c r="H159" s="8" t="str">
        <f t="shared" si="2"/>
        <v>Ні</v>
      </c>
      <c r="J159" s="8">
        <f>_xlfn.AGGREGATE(3,3,Tabela1[[#This Row],[Lp]])</f>
        <v>0</v>
      </c>
    </row>
    <row r="160" spans="1:10" ht="15" hidden="1" customHeight="1">
      <c r="A160" s="9">
        <v>159</v>
      </c>
      <c r="B160" s="9" t="s">
        <v>3151</v>
      </c>
      <c r="C160" s="9" t="s">
        <v>3151</v>
      </c>
      <c r="D160" s="9" t="s">
        <v>3269</v>
      </c>
      <c r="E160" s="9" t="s">
        <v>29</v>
      </c>
      <c r="F160" s="9" t="s">
        <v>3307</v>
      </c>
      <c r="G160" s="9" t="s">
        <v>349</v>
      </c>
      <c r="H160" s="8" t="str">
        <f t="shared" si="2"/>
        <v>Ні</v>
      </c>
      <c r="J160" s="8">
        <f>_xlfn.AGGREGATE(3,3,Tabela1[[#This Row],[Lp]])</f>
        <v>0</v>
      </c>
    </row>
    <row r="161" spans="1:10" ht="15" hidden="1" customHeight="1">
      <c r="A161" s="9">
        <v>160</v>
      </c>
      <c r="B161" s="9" t="s">
        <v>3148</v>
      </c>
      <c r="C161" s="9" t="s">
        <v>3148</v>
      </c>
      <c r="D161" s="9" t="s">
        <v>3269</v>
      </c>
      <c r="E161" s="9" t="s">
        <v>24</v>
      </c>
      <c r="F161" s="9" t="s">
        <v>3308</v>
      </c>
      <c r="G161" s="9" t="s">
        <v>351</v>
      </c>
      <c r="H161" s="8" t="str">
        <f t="shared" si="2"/>
        <v>Ні</v>
      </c>
      <c r="J161" s="8">
        <f>_xlfn.AGGREGATE(3,3,Tabela1[[#This Row],[Lp]])</f>
        <v>0</v>
      </c>
    </row>
    <row r="162" spans="1:10" ht="15" hidden="1" customHeight="1">
      <c r="A162" s="9">
        <v>161</v>
      </c>
      <c r="B162" s="9" t="s">
        <v>3148</v>
      </c>
      <c r="C162" s="9" t="s">
        <v>3148</v>
      </c>
      <c r="D162" s="9" t="s">
        <v>3269</v>
      </c>
      <c r="E162" s="9" t="s">
        <v>24</v>
      </c>
      <c r="F162" s="9" t="s">
        <v>3309</v>
      </c>
      <c r="G162" s="9" t="s">
        <v>353</v>
      </c>
      <c r="H162" s="8" t="str">
        <f t="shared" si="2"/>
        <v>Ні</v>
      </c>
      <c r="J162" s="8">
        <f>_xlfn.AGGREGATE(3,3,Tabela1[[#This Row],[Lp]])</f>
        <v>0</v>
      </c>
    </row>
    <row r="163" spans="1:10" ht="15" hidden="1" customHeight="1">
      <c r="A163" s="9">
        <v>162</v>
      </c>
      <c r="B163" s="9" t="s">
        <v>3148</v>
      </c>
      <c r="C163" s="9" t="s">
        <v>3148</v>
      </c>
      <c r="D163" s="9" t="s">
        <v>3269</v>
      </c>
      <c r="E163" s="9" t="s">
        <v>24</v>
      </c>
      <c r="F163" s="9" t="s">
        <v>3310</v>
      </c>
      <c r="G163" s="9" t="s">
        <v>355</v>
      </c>
      <c r="H163" s="8" t="str">
        <f t="shared" si="2"/>
        <v>Ні</v>
      </c>
      <c r="J163" s="8">
        <f>_xlfn.AGGREGATE(3,3,Tabela1[[#This Row],[Lp]])</f>
        <v>0</v>
      </c>
    </row>
    <row r="164" spans="1:10" ht="15" hidden="1" customHeight="1">
      <c r="A164" s="9">
        <v>163</v>
      </c>
      <c r="B164" s="9" t="s">
        <v>3151</v>
      </c>
      <c r="C164" s="9" t="s">
        <v>3151</v>
      </c>
      <c r="D164" s="9" t="s">
        <v>3269</v>
      </c>
      <c r="E164" s="9" t="s">
        <v>29</v>
      </c>
      <c r="F164" s="9" t="s">
        <v>3311</v>
      </c>
      <c r="G164" s="9" t="s">
        <v>357</v>
      </c>
      <c r="H164" s="8" t="str">
        <f t="shared" si="2"/>
        <v>Ні</v>
      </c>
      <c r="J164" s="8">
        <f>_xlfn.AGGREGATE(3,3,Tabela1[[#This Row],[Lp]])</f>
        <v>0</v>
      </c>
    </row>
    <row r="165" spans="1:10" ht="15" hidden="1" customHeight="1">
      <c r="A165" s="9">
        <v>164</v>
      </c>
      <c r="B165" s="9" t="s">
        <v>3151</v>
      </c>
      <c r="C165" s="9" t="s">
        <v>3151</v>
      </c>
      <c r="D165" s="9" t="s">
        <v>3269</v>
      </c>
      <c r="E165" s="9" t="s">
        <v>29</v>
      </c>
      <c r="F165" s="9" t="s">
        <v>3312</v>
      </c>
      <c r="G165" s="9" t="s">
        <v>359</v>
      </c>
      <c r="H165" s="8" t="str">
        <f t="shared" si="2"/>
        <v>Ні</v>
      </c>
      <c r="J165" s="8">
        <f>_xlfn.AGGREGATE(3,3,Tabela1[[#This Row],[Lp]])</f>
        <v>0</v>
      </c>
    </row>
    <row r="166" spans="1:10" ht="15" hidden="1" customHeight="1">
      <c r="A166" s="9">
        <v>165</v>
      </c>
      <c r="B166" s="9" t="s">
        <v>3148</v>
      </c>
      <c r="C166" s="9" t="s">
        <v>3148</v>
      </c>
      <c r="D166" s="9" t="s">
        <v>3269</v>
      </c>
      <c r="E166" s="9" t="s">
        <v>24</v>
      </c>
      <c r="F166" s="9" t="s">
        <v>3313</v>
      </c>
      <c r="G166" s="9" t="s">
        <v>361</v>
      </c>
      <c r="H166" s="8" t="str">
        <f t="shared" si="2"/>
        <v>Ні</v>
      </c>
      <c r="J166" s="8">
        <f>_xlfn.AGGREGATE(3,3,Tabela1[[#This Row],[Lp]])</f>
        <v>0</v>
      </c>
    </row>
    <row r="167" spans="1:10" ht="15" hidden="1" customHeight="1">
      <c r="A167" s="9">
        <v>166</v>
      </c>
      <c r="B167" s="9" t="s">
        <v>3148</v>
      </c>
      <c r="C167" s="9" t="s">
        <v>3148</v>
      </c>
      <c r="D167" s="9" t="s">
        <v>3269</v>
      </c>
      <c r="E167" s="9" t="s">
        <v>24</v>
      </c>
      <c r="F167" s="9" t="s">
        <v>3314</v>
      </c>
      <c r="G167" s="9" t="s">
        <v>363</v>
      </c>
      <c r="H167" s="8" t="str">
        <f t="shared" si="2"/>
        <v>Ні</v>
      </c>
      <c r="J167" s="8">
        <f>_xlfn.AGGREGATE(3,3,Tabela1[[#This Row],[Lp]])</f>
        <v>0</v>
      </c>
    </row>
    <row r="168" spans="1:10" ht="15" hidden="1" customHeight="1">
      <c r="A168" s="9">
        <v>167</v>
      </c>
      <c r="B168" s="9" t="s">
        <v>3151</v>
      </c>
      <c r="C168" s="9" t="s">
        <v>3151</v>
      </c>
      <c r="D168" s="9" t="s">
        <v>3269</v>
      </c>
      <c r="E168" s="9" t="s">
        <v>29</v>
      </c>
      <c r="F168" s="9" t="s">
        <v>3315</v>
      </c>
      <c r="G168" s="9" t="s">
        <v>365</v>
      </c>
      <c r="H168" s="8" t="str">
        <f t="shared" si="2"/>
        <v>Ні</v>
      </c>
      <c r="J168" s="8">
        <f>_xlfn.AGGREGATE(3,3,Tabela1[[#This Row],[Lp]])</f>
        <v>0</v>
      </c>
    </row>
    <row r="169" spans="1:10" ht="15" hidden="1" customHeight="1">
      <c r="A169" s="9">
        <v>168</v>
      </c>
      <c r="B169" s="9" t="s">
        <v>3151</v>
      </c>
      <c r="C169" s="9" t="s">
        <v>3151</v>
      </c>
      <c r="D169" s="9" t="s">
        <v>3269</v>
      </c>
      <c r="E169" s="9" t="s">
        <v>29</v>
      </c>
      <c r="F169" s="9" t="s">
        <v>3316</v>
      </c>
      <c r="G169" s="9" t="s">
        <v>367</v>
      </c>
      <c r="H169" s="8" t="str">
        <f t="shared" si="2"/>
        <v>Ні</v>
      </c>
      <c r="J169" s="8">
        <f>_xlfn.AGGREGATE(3,3,Tabela1[[#This Row],[Lp]])</f>
        <v>0</v>
      </c>
    </row>
    <row r="170" spans="1:10" ht="15" hidden="1" customHeight="1">
      <c r="A170" s="9">
        <v>169</v>
      </c>
      <c r="B170" s="9" t="s">
        <v>3148</v>
      </c>
      <c r="C170" s="9" t="s">
        <v>3148</v>
      </c>
      <c r="D170" s="9" t="s">
        <v>3269</v>
      </c>
      <c r="E170" s="9" t="s">
        <v>24</v>
      </c>
      <c r="F170" s="9" t="s">
        <v>3317</v>
      </c>
      <c r="G170" s="9" t="s">
        <v>369</v>
      </c>
      <c r="H170" s="8" t="str">
        <f t="shared" si="2"/>
        <v>Ні</v>
      </c>
      <c r="J170" s="8">
        <f>_xlfn.AGGREGATE(3,3,Tabela1[[#This Row],[Lp]])</f>
        <v>0</v>
      </c>
    </row>
    <row r="171" spans="1:10" ht="15" hidden="1" customHeight="1">
      <c r="A171" s="9">
        <v>170</v>
      </c>
      <c r="B171" s="9" t="s">
        <v>3148</v>
      </c>
      <c r="C171" s="9" t="s">
        <v>3148</v>
      </c>
      <c r="D171" s="9" t="s">
        <v>3269</v>
      </c>
      <c r="E171" s="9" t="s">
        <v>24</v>
      </c>
      <c r="F171" s="9" t="s">
        <v>3318</v>
      </c>
      <c r="G171" s="9" t="s">
        <v>371</v>
      </c>
      <c r="H171" s="8" t="str">
        <f t="shared" si="2"/>
        <v>Ні</v>
      </c>
      <c r="J171" s="8">
        <f>_xlfn.AGGREGATE(3,3,Tabela1[[#This Row],[Lp]])</f>
        <v>0</v>
      </c>
    </row>
    <row r="172" spans="1:10" ht="15" hidden="1" customHeight="1">
      <c r="A172" s="9">
        <v>171</v>
      </c>
      <c r="B172" s="9" t="s">
        <v>3148</v>
      </c>
      <c r="C172" s="9" t="s">
        <v>3148</v>
      </c>
      <c r="D172" s="9" t="s">
        <v>3269</v>
      </c>
      <c r="E172" s="9" t="s">
        <v>24</v>
      </c>
      <c r="F172" s="9" t="s">
        <v>3319</v>
      </c>
      <c r="G172" s="9" t="s">
        <v>373</v>
      </c>
      <c r="H172" s="8" t="str">
        <f t="shared" si="2"/>
        <v>Ні</v>
      </c>
      <c r="J172" s="8">
        <f>_xlfn.AGGREGATE(3,3,Tabela1[[#This Row],[Lp]])</f>
        <v>0</v>
      </c>
    </row>
    <row r="173" spans="1:10" ht="15" hidden="1" customHeight="1">
      <c r="A173" s="9">
        <v>172</v>
      </c>
      <c r="B173" s="9" t="s">
        <v>3148</v>
      </c>
      <c r="C173" s="9" t="s">
        <v>3148</v>
      </c>
      <c r="D173" s="9" t="s">
        <v>3269</v>
      </c>
      <c r="E173" s="9" t="s">
        <v>24</v>
      </c>
      <c r="F173" s="9" t="s">
        <v>3320</v>
      </c>
      <c r="G173" s="9" t="s">
        <v>375</v>
      </c>
      <c r="H173" s="8" t="str">
        <f t="shared" si="2"/>
        <v>Ні</v>
      </c>
      <c r="J173" s="8">
        <f>_xlfn.AGGREGATE(3,3,Tabela1[[#This Row],[Lp]])</f>
        <v>0</v>
      </c>
    </row>
    <row r="174" spans="1:10" ht="15" hidden="1" customHeight="1">
      <c r="A174" s="9">
        <v>173</v>
      </c>
      <c r="B174" s="9" t="s">
        <v>3148</v>
      </c>
      <c r="C174" s="9" t="s">
        <v>3148</v>
      </c>
      <c r="D174" s="9" t="s">
        <v>3269</v>
      </c>
      <c r="E174" s="9" t="s">
        <v>24</v>
      </c>
      <c r="F174" s="9" t="s">
        <v>3321</v>
      </c>
      <c r="G174" s="9" t="s">
        <v>377</v>
      </c>
      <c r="H174" s="8" t="str">
        <f t="shared" si="2"/>
        <v>Ні</v>
      </c>
      <c r="J174" s="8">
        <f>_xlfn.AGGREGATE(3,3,Tabela1[[#This Row],[Lp]])</f>
        <v>0</v>
      </c>
    </row>
    <row r="175" spans="1:10" ht="15" hidden="1" customHeight="1">
      <c r="A175" s="9">
        <v>174</v>
      </c>
      <c r="B175" s="9" t="s">
        <v>3145</v>
      </c>
      <c r="C175" s="9" t="s">
        <v>3146</v>
      </c>
      <c r="D175" s="9" t="s">
        <v>3269</v>
      </c>
      <c r="E175" s="9" t="s">
        <v>21</v>
      </c>
      <c r="F175" s="9" t="s">
        <v>3322</v>
      </c>
      <c r="G175" s="9" t="s">
        <v>379</v>
      </c>
      <c r="H175" s="8" t="str">
        <f t="shared" si="2"/>
        <v>Ні</v>
      </c>
      <c r="J175" s="8">
        <f>_xlfn.AGGREGATE(3,3,Tabela1[[#This Row],[Lp]])</f>
        <v>0</v>
      </c>
    </row>
    <row r="176" spans="1:10" ht="15" hidden="1" customHeight="1">
      <c r="A176" s="9">
        <v>175</v>
      </c>
      <c r="B176" s="9" t="s">
        <v>3148</v>
      </c>
      <c r="C176" s="9" t="s">
        <v>3148</v>
      </c>
      <c r="D176" s="9" t="s">
        <v>3269</v>
      </c>
      <c r="E176" s="9" t="s">
        <v>24</v>
      </c>
      <c r="F176" s="9" t="s">
        <v>3201</v>
      </c>
      <c r="G176" s="9" t="s">
        <v>381</v>
      </c>
      <c r="H176" s="8" t="str">
        <f t="shared" si="2"/>
        <v>Ні</v>
      </c>
      <c r="J176" s="8">
        <f>_xlfn.AGGREGATE(3,3,Tabela1[[#This Row],[Lp]])</f>
        <v>0</v>
      </c>
    </row>
    <row r="177" spans="1:10" ht="15" hidden="1" customHeight="1">
      <c r="A177" s="9">
        <v>176</v>
      </c>
      <c r="B177" s="9" t="s">
        <v>3148</v>
      </c>
      <c r="C177" s="9" t="s">
        <v>3148</v>
      </c>
      <c r="D177" s="9" t="s">
        <v>3269</v>
      </c>
      <c r="E177" s="9" t="s">
        <v>24</v>
      </c>
      <c r="F177" s="9" t="s">
        <v>3323</v>
      </c>
      <c r="G177" s="9" t="s">
        <v>383</v>
      </c>
      <c r="H177" s="8" t="str">
        <f t="shared" si="2"/>
        <v>Ні</v>
      </c>
      <c r="J177" s="8">
        <f>_xlfn.AGGREGATE(3,3,Tabela1[[#This Row],[Lp]])</f>
        <v>0</v>
      </c>
    </row>
    <row r="178" spans="1:10" ht="15" hidden="1" customHeight="1">
      <c r="A178" s="9">
        <v>177</v>
      </c>
      <c r="B178" s="9" t="s">
        <v>3176</v>
      </c>
      <c r="C178" s="9" t="s">
        <v>3146</v>
      </c>
      <c r="D178" s="9" t="s">
        <v>3269</v>
      </c>
      <c r="E178" s="9" t="s">
        <v>78</v>
      </c>
      <c r="F178" s="9" t="s">
        <v>3324</v>
      </c>
      <c r="G178" s="9" t="s">
        <v>385</v>
      </c>
      <c r="H178" s="8" t="str">
        <f t="shared" si="2"/>
        <v>Так</v>
      </c>
      <c r="J178" s="8">
        <f>_xlfn.AGGREGATE(3,3,Tabela1[[#This Row],[Lp]])</f>
        <v>0</v>
      </c>
    </row>
    <row r="179" spans="1:10" ht="15" hidden="1" customHeight="1">
      <c r="A179" s="9">
        <v>178</v>
      </c>
      <c r="B179" s="9" t="s">
        <v>3176</v>
      </c>
      <c r="C179" s="9" t="s">
        <v>3146</v>
      </c>
      <c r="D179" s="9" t="s">
        <v>3269</v>
      </c>
      <c r="E179" s="9" t="s">
        <v>78</v>
      </c>
      <c r="F179" s="9" t="s">
        <v>3290</v>
      </c>
      <c r="G179" s="9" t="s">
        <v>387</v>
      </c>
      <c r="H179" s="8" t="str">
        <f t="shared" si="2"/>
        <v>Так</v>
      </c>
      <c r="J179" s="8">
        <f>_xlfn.AGGREGATE(3,3,Tabela1[[#This Row],[Lp]])</f>
        <v>0</v>
      </c>
    </row>
    <row r="180" spans="1:10" ht="15" hidden="1" customHeight="1">
      <c r="A180" s="9">
        <v>179</v>
      </c>
      <c r="B180" s="9" t="s">
        <v>3148</v>
      </c>
      <c r="C180" s="9" t="s">
        <v>3148</v>
      </c>
      <c r="D180" s="9" t="s">
        <v>3269</v>
      </c>
      <c r="E180" s="9" t="s">
        <v>24</v>
      </c>
      <c r="F180" s="9" t="s">
        <v>3325</v>
      </c>
      <c r="G180" s="9" t="s">
        <v>389</v>
      </c>
      <c r="H180" s="8" t="str">
        <f t="shared" si="2"/>
        <v>Ні</v>
      </c>
      <c r="J180" s="8">
        <f>_xlfn.AGGREGATE(3,3,Tabela1[[#This Row],[Lp]])</f>
        <v>0</v>
      </c>
    </row>
    <row r="181" spans="1:10" ht="15" hidden="1" customHeight="1">
      <c r="A181" s="9">
        <v>180</v>
      </c>
      <c r="B181" s="9" t="s">
        <v>3148</v>
      </c>
      <c r="C181" s="9" t="s">
        <v>3148</v>
      </c>
      <c r="D181" s="9" t="s">
        <v>3269</v>
      </c>
      <c r="E181" s="9" t="s">
        <v>24</v>
      </c>
      <c r="F181" s="9" t="s">
        <v>3326</v>
      </c>
      <c r="G181" s="9" t="s">
        <v>391</v>
      </c>
      <c r="H181" s="8" t="str">
        <f t="shared" si="2"/>
        <v>Ні</v>
      </c>
      <c r="J181" s="8">
        <f>_xlfn.AGGREGATE(3,3,Tabela1[[#This Row],[Lp]])</f>
        <v>0</v>
      </c>
    </row>
    <row r="182" spans="1:10" ht="15" hidden="1" customHeight="1">
      <c r="A182" s="9">
        <v>181</v>
      </c>
      <c r="B182" s="9" t="s">
        <v>3151</v>
      </c>
      <c r="C182" s="9" t="s">
        <v>3151</v>
      </c>
      <c r="D182" s="9" t="s">
        <v>3269</v>
      </c>
      <c r="E182" s="9" t="s">
        <v>29</v>
      </c>
      <c r="F182" s="9" t="s">
        <v>3327</v>
      </c>
      <c r="G182" s="9" t="s">
        <v>393</v>
      </c>
      <c r="H182" s="8" t="str">
        <f t="shared" si="2"/>
        <v>Ні</v>
      </c>
      <c r="J182" s="8">
        <f>_xlfn.AGGREGATE(3,3,Tabela1[[#This Row],[Lp]])</f>
        <v>0</v>
      </c>
    </row>
    <row r="183" spans="1:10" ht="15" hidden="1" customHeight="1">
      <c r="A183" s="9">
        <v>182</v>
      </c>
      <c r="B183" s="9" t="s">
        <v>3151</v>
      </c>
      <c r="C183" s="9" t="s">
        <v>3151</v>
      </c>
      <c r="D183" s="9" t="s">
        <v>3269</v>
      </c>
      <c r="E183" s="9" t="s">
        <v>29</v>
      </c>
      <c r="F183" s="9" t="s">
        <v>3328</v>
      </c>
      <c r="G183" s="9" t="s">
        <v>395</v>
      </c>
      <c r="H183" s="8" t="str">
        <f t="shared" si="2"/>
        <v>Ні</v>
      </c>
      <c r="J183" s="8">
        <f>_xlfn.AGGREGATE(3,3,Tabela1[[#This Row],[Lp]])</f>
        <v>0</v>
      </c>
    </row>
    <row r="184" spans="1:10" ht="15" hidden="1" customHeight="1">
      <c r="A184" s="9">
        <v>183</v>
      </c>
      <c r="B184" s="9" t="s">
        <v>3148</v>
      </c>
      <c r="C184" s="9" t="s">
        <v>3148</v>
      </c>
      <c r="D184" s="9" t="s">
        <v>3269</v>
      </c>
      <c r="E184" s="9" t="s">
        <v>24</v>
      </c>
      <c r="F184" s="9" t="s">
        <v>3329</v>
      </c>
      <c r="G184" s="9" t="s">
        <v>397</v>
      </c>
      <c r="H184" s="8" t="str">
        <f t="shared" si="2"/>
        <v>Ні</v>
      </c>
      <c r="J184" s="8">
        <f>_xlfn.AGGREGATE(3,3,Tabela1[[#This Row],[Lp]])</f>
        <v>0</v>
      </c>
    </row>
    <row r="185" spans="1:10" ht="15" hidden="1" customHeight="1">
      <c r="A185" s="9">
        <v>184</v>
      </c>
      <c r="B185" s="9" t="s">
        <v>3145</v>
      </c>
      <c r="C185" s="9" t="s">
        <v>3146</v>
      </c>
      <c r="D185" s="9" t="s">
        <v>3269</v>
      </c>
      <c r="E185" s="9" t="s">
        <v>21</v>
      </c>
      <c r="F185" s="9" t="s">
        <v>3330</v>
      </c>
      <c r="G185" s="9" t="s">
        <v>399</v>
      </c>
      <c r="H185" s="8" t="str">
        <f t="shared" si="2"/>
        <v>Ні</v>
      </c>
      <c r="J185" s="8">
        <f>_xlfn.AGGREGATE(3,3,Tabela1[[#This Row],[Lp]])</f>
        <v>0</v>
      </c>
    </row>
    <row r="186" spans="1:10" ht="15" hidden="1" customHeight="1">
      <c r="A186" s="9">
        <v>185</v>
      </c>
      <c r="B186" s="9" t="s">
        <v>3151</v>
      </c>
      <c r="C186" s="9" t="s">
        <v>3151</v>
      </c>
      <c r="D186" s="9" t="s">
        <v>3269</v>
      </c>
      <c r="E186" s="9" t="s">
        <v>29</v>
      </c>
      <c r="F186" s="9" t="s">
        <v>3331</v>
      </c>
      <c r="G186" s="9" t="s">
        <v>401</v>
      </c>
      <c r="H186" s="8" t="str">
        <f t="shared" si="2"/>
        <v>Ні</v>
      </c>
      <c r="J186" s="8">
        <f>_xlfn.AGGREGATE(3,3,Tabela1[[#This Row],[Lp]])</f>
        <v>0</v>
      </c>
    </row>
    <row r="187" spans="1:10" ht="15" hidden="1" customHeight="1">
      <c r="A187" s="9">
        <v>186</v>
      </c>
      <c r="B187" s="9" t="s">
        <v>3176</v>
      </c>
      <c r="C187" s="9" t="s">
        <v>3146</v>
      </c>
      <c r="D187" s="9" t="s">
        <v>3269</v>
      </c>
      <c r="E187" s="9" t="s">
        <v>78</v>
      </c>
      <c r="F187" s="9" t="s">
        <v>3332</v>
      </c>
      <c r="G187" s="9" t="s">
        <v>403</v>
      </c>
      <c r="H187" s="8" t="str">
        <f t="shared" si="2"/>
        <v>Так</v>
      </c>
      <c r="J187" s="8">
        <f>_xlfn.AGGREGATE(3,3,Tabela1[[#This Row],[Lp]])</f>
        <v>0</v>
      </c>
    </row>
    <row r="188" spans="1:10" ht="15" hidden="1" customHeight="1">
      <c r="A188" s="9">
        <v>187</v>
      </c>
      <c r="B188" s="9" t="s">
        <v>3148</v>
      </c>
      <c r="C188" s="9" t="s">
        <v>3148</v>
      </c>
      <c r="D188" s="9" t="s">
        <v>3269</v>
      </c>
      <c r="E188" s="9" t="s">
        <v>24</v>
      </c>
      <c r="F188" s="9" t="s">
        <v>3333</v>
      </c>
      <c r="G188" s="9" t="s">
        <v>405</v>
      </c>
      <c r="H188" s="8" t="str">
        <f t="shared" si="2"/>
        <v>Ні</v>
      </c>
      <c r="J188" s="8">
        <f>_xlfn.AGGREGATE(3,3,Tabela1[[#This Row],[Lp]])</f>
        <v>0</v>
      </c>
    </row>
    <row r="189" spans="1:10" ht="15" hidden="1" customHeight="1">
      <c r="A189" s="9">
        <v>188</v>
      </c>
      <c r="B189" s="9" t="s">
        <v>3145</v>
      </c>
      <c r="C189" s="9" t="s">
        <v>3146</v>
      </c>
      <c r="D189" s="9" t="s">
        <v>3269</v>
      </c>
      <c r="E189" s="9" t="s">
        <v>21</v>
      </c>
      <c r="F189" s="9" t="s">
        <v>3334</v>
      </c>
      <c r="G189" s="9" t="s">
        <v>407</v>
      </c>
      <c r="H189" s="8" t="str">
        <f t="shared" si="2"/>
        <v>Ні</v>
      </c>
      <c r="J189" s="8">
        <f>_xlfn.AGGREGATE(3,3,Tabela1[[#This Row],[Lp]])</f>
        <v>0</v>
      </c>
    </row>
    <row r="190" spans="1:10" ht="15" hidden="1" customHeight="1">
      <c r="A190" s="9">
        <v>189</v>
      </c>
      <c r="B190" s="9" t="s">
        <v>3176</v>
      </c>
      <c r="C190" s="9" t="s">
        <v>3146</v>
      </c>
      <c r="D190" s="9" t="s">
        <v>3269</v>
      </c>
      <c r="E190" s="9" t="s">
        <v>78</v>
      </c>
      <c r="F190" s="9" t="s">
        <v>3335</v>
      </c>
      <c r="G190" s="9" t="s">
        <v>409</v>
      </c>
      <c r="H190" s="8" t="str">
        <f t="shared" si="2"/>
        <v>Так</v>
      </c>
      <c r="J190" s="8">
        <f>_xlfn.AGGREGATE(3,3,Tabela1[[#This Row],[Lp]])</f>
        <v>0</v>
      </c>
    </row>
    <row r="191" spans="1:10" ht="15" hidden="1" customHeight="1">
      <c r="A191" s="9">
        <v>190</v>
      </c>
      <c r="B191" s="9" t="s">
        <v>3151</v>
      </c>
      <c r="C191" s="9" t="s">
        <v>3151</v>
      </c>
      <c r="D191" s="9" t="s">
        <v>3269</v>
      </c>
      <c r="E191" s="9" t="s">
        <v>29</v>
      </c>
      <c r="F191" s="9" t="s">
        <v>3336</v>
      </c>
      <c r="G191" s="9" t="s">
        <v>411</v>
      </c>
      <c r="H191" s="8" t="str">
        <f t="shared" si="2"/>
        <v>Ні</v>
      </c>
      <c r="J191" s="8">
        <f>_xlfn.AGGREGATE(3,3,Tabela1[[#This Row],[Lp]])</f>
        <v>0</v>
      </c>
    </row>
    <row r="192" spans="1:10" ht="15" hidden="1" customHeight="1">
      <c r="A192" s="9">
        <v>191</v>
      </c>
      <c r="B192" s="9" t="s">
        <v>3176</v>
      </c>
      <c r="C192" s="9" t="s">
        <v>3146</v>
      </c>
      <c r="D192" s="9" t="s">
        <v>3269</v>
      </c>
      <c r="E192" s="9" t="s">
        <v>78</v>
      </c>
      <c r="F192" s="9" t="s">
        <v>3337</v>
      </c>
      <c r="G192" s="9" t="s">
        <v>413</v>
      </c>
      <c r="H192" s="8" t="str">
        <f t="shared" si="2"/>
        <v>Так</v>
      </c>
      <c r="I192" s="8" t="s">
        <v>3178</v>
      </c>
      <c r="J192" s="8">
        <f>_xlfn.AGGREGATE(3,3,Tabela1[[#This Row],[Lp]])</f>
        <v>0</v>
      </c>
    </row>
    <row r="193" spans="1:10" hidden="1">
      <c r="A193" s="9">
        <v>192</v>
      </c>
      <c r="B193" s="9" t="s">
        <v>3176</v>
      </c>
      <c r="C193" s="9" t="s">
        <v>3146</v>
      </c>
      <c r="D193" s="9" t="s">
        <v>3269</v>
      </c>
      <c r="E193" s="9" t="s">
        <v>78</v>
      </c>
      <c r="F193" s="9" t="s">
        <v>3338</v>
      </c>
      <c r="G193" s="9" t="s">
        <v>415</v>
      </c>
      <c r="H193" s="8" t="str">
        <f t="shared" si="2"/>
        <v>Так</v>
      </c>
      <c r="J193" s="8">
        <f>_xlfn.AGGREGATE(3,3,Tabela1[[#This Row],[Lp]])</f>
        <v>0</v>
      </c>
    </row>
    <row r="194" spans="1:10" ht="15" hidden="1" customHeight="1">
      <c r="A194" s="9">
        <v>193</v>
      </c>
      <c r="B194" s="9" t="s">
        <v>3176</v>
      </c>
      <c r="C194" s="9" t="s">
        <v>3146</v>
      </c>
      <c r="D194" s="9" t="s">
        <v>3269</v>
      </c>
      <c r="E194" s="9" t="s">
        <v>78</v>
      </c>
      <c r="F194" s="9" t="s">
        <v>3339</v>
      </c>
      <c r="G194" s="9" t="s">
        <v>417</v>
      </c>
      <c r="H194" s="8" t="str">
        <f t="shared" si="2"/>
        <v>Так</v>
      </c>
      <c r="J194" s="8">
        <f>_xlfn.AGGREGATE(3,3,Tabela1[[#This Row],[Lp]])</f>
        <v>0</v>
      </c>
    </row>
    <row r="195" spans="1:10" ht="15" hidden="1" customHeight="1">
      <c r="A195" s="9">
        <v>194</v>
      </c>
      <c r="B195" s="9" t="s">
        <v>3148</v>
      </c>
      <c r="C195" s="9" t="s">
        <v>3148</v>
      </c>
      <c r="D195" s="9" t="s">
        <v>3269</v>
      </c>
      <c r="E195" s="9" t="s">
        <v>24</v>
      </c>
      <c r="F195" s="9" t="s">
        <v>3340</v>
      </c>
      <c r="G195" s="9" t="s">
        <v>419</v>
      </c>
      <c r="H195" s="8" t="str">
        <f t="shared" ref="H195:H258" si="3">IF(E195="gmoz","Так","Ні")</f>
        <v>Ні</v>
      </c>
      <c r="J195" s="8">
        <f>_xlfn.AGGREGATE(3,3,Tabela1[[#This Row],[Lp]])</f>
        <v>0</v>
      </c>
    </row>
    <row r="196" spans="1:10" ht="15" hidden="1" customHeight="1">
      <c r="A196" s="9">
        <v>195</v>
      </c>
      <c r="B196" s="9" t="s">
        <v>3148</v>
      </c>
      <c r="C196" s="9" t="s">
        <v>3148</v>
      </c>
      <c r="D196" s="9" t="s">
        <v>3269</v>
      </c>
      <c r="E196" s="9" t="s">
        <v>24</v>
      </c>
      <c r="F196" s="9" t="s">
        <v>3308</v>
      </c>
      <c r="G196" s="9" t="s">
        <v>421</v>
      </c>
      <c r="H196" s="8" t="str">
        <f t="shared" si="3"/>
        <v>Ні</v>
      </c>
      <c r="J196" s="8">
        <f>_xlfn.AGGREGATE(3,3,Tabela1[[#This Row],[Lp]])</f>
        <v>0</v>
      </c>
    </row>
    <row r="197" spans="1:10" ht="15" hidden="1" customHeight="1">
      <c r="A197" s="9">
        <v>196</v>
      </c>
      <c r="B197" s="9" t="s">
        <v>3176</v>
      </c>
      <c r="C197" s="9" t="s">
        <v>3146</v>
      </c>
      <c r="D197" s="9" t="s">
        <v>3269</v>
      </c>
      <c r="E197" s="9" t="s">
        <v>78</v>
      </c>
      <c r="F197" s="9" t="s">
        <v>3341</v>
      </c>
      <c r="G197" s="9" t="s">
        <v>422</v>
      </c>
      <c r="H197" s="8" t="str">
        <f t="shared" si="3"/>
        <v>Так</v>
      </c>
      <c r="J197" s="8">
        <f>_xlfn.AGGREGATE(3,3,Tabela1[[#This Row],[Lp]])</f>
        <v>0</v>
      </c>
    </row>
    <row r="198" spans="1:10" hidden="1">
      <c r="A198" s="9">
        <v>197</v>
      </c>
      <c r="B198" s="9" t="s">
        <v>3176</v>
      </c>
      <c r="C198" s="9" t="s">
        <v>3146</v>
      </c>
      <c r="D198" s="9" t="s">
        <v>3269</v>
      </c>
      <c r="E198" s="9" t="s">
        <v>78</v>
      </c>
      <c r="F198" s="9" t="s">
        <v>3342</v>
      </c>
      <c r="G198" s="9" t="s">
        <v>424</v>
      </c>
      <c r="H198" s="8" t="str">
        <f t="shared" si="3"/>
        <v>Так</v>
      </c>
      <c r="J198" s="8">
        <f>_xlfn.AGGREGATE(3,3,Tabela1[[#This Row],[Lp]])</f>
        <v>0</v>
      </c>
    </row>
    <row r="199" spans="1:10" ht="15" hidden="1" customHeight="1">
      <c r="A199" s="9">
        <v>198</v>
      </c>
      <c r="B199" s="9" t="s">
        <v>3148</v>
      </c>
      <c r="C199" s="9" t="s">
        <v>3148</v>
      </c>
      <c r="D199" s="9" t="s">
        <v>3269</v>
      </c>
      <c r="E199" s="9" t="s">
        <v>24</v>
      </c>
      <c r="F199" s="9" t="s">
        <v>3343</v>
      </c>
      <c r="G199" s="9" t="s">
        <v>426</v>
      </c>
      <c r="H199" s="8" t="str">
        <f t="shared" si="3"/>
        <v>Ні</v>
      </c>
      <c r="J199" s="8">
        <f>_xlfn.AGGREGATE(3,3,Tabela1[[#This Row],[Lp]])</f>
        <v>0</v>
      </c>
    </row>
    <row r="200" spans="1:10" hidden="1">
      <c r="A200" s="9">
        <v>199</v>
      </c>
      <c r="B200" s="9" t="s">
        <v>3176</v>
      </c>
      <c r="C200" s="9" t="s">
        <v>3146</v>
      </c>
      <c r="D200" s="9" t="s">
        <v>3269</v>
      </c>
      <c r="E200" s="9" t="s">
        <v>78</v>
      </c>
      <c r="F200" s="9" t="s">
        <v>3344</v>
      </c>
      <c r="G200" s="9" t="s">
        <v>428</v>
      </c>
      <c r="H200" s="8" t="str">
        <f t="shared" si="3"/>
        <v>Так</v>
      </c>
      <c r="J200" s="8">
        <f>_xlfn.AGGREGATE(3,3,Tabela1[[#This Row],[Lp]])</f>
        <v>0</v>
      </c>
    </row>
    <row r="201" spans="1:10" ht="15" hidden="1" customHeight="1">
      <c r="A201" s="9">
        <v>200</v>
      </c>
      <c r="B201" s="9" t="s">
        <v>3176</v>
      </c>
      <c r="C201" s="9" t="s">
        <v>3146</v>
      </c>
      <c r="D201" s="9" t="s">
        <v>3269</v>
      </c>
      <c r="E201" s="9" t="s">
        <v>78</v>
      </c>
      <c r="F201" s="9" t="s">
        <v>3345</v>
      </c>
      <c r="G201" s="9" t="s">
        <v>430</v>
      </c>
      <c r="H201" s="8" t="str">
        <f t="shared" si="3"/>
        <v>Так</v>
      </c>
      <c r="J201" s="8">
        <f>_xlfn.AGGREGATE(3,3,Tabela1[[#This Row],[Lp]])</f>
        <v>0</v>
      </c>
    </row>
    <row r="202" spans="1:10" ht="15" hidden="1" customHeight="1">
      <c r="A202" s="9">
        <v>201</v>
      </c>
      <c r="B202" s="9" t="s">
        <v>3151</v>
      </c>
      <c r="C202" s="9" t="s">
        <v>3151</v>
      </c>
      <c r="D202" s="9" t="s">
        <v>3269</v>
      </c>
      <c r="E202" s="9" t="s">
        <v>29</v>
      </c>
      <c r="F202" s="9" t="s">
        <v>3346</v>
      </c>
      <c r="G202" s="9" t="s">
        <v>432</v>
      </c>
      <c r="H202" s="8" t="str">
        <f t="shared" si="3"/>
        <v>Ні</v>
      </c>
      <c r="J202" s="8">
        <f>_xlfn.AGGREGATE(3,3,Tabela1[[#This Row],[Lp]])</f>
        <v>0</v>
      </c>
    </row>
    <row r="203" spans="1:10" ht="15" hidden="1" customHeight="1">
      <c r="A203" s="9">
        <v>202</v>
      </c>
      <c r="B203" s="9" t="s">
        <v>3148</v>
      </c>
      <c r="C203" s="9" t="s">
        <v>3148</v>
      </c>
      <c r="D203" s="9" t="s">
        <v>3269</v>
      </c>
      <c r="E203" s="9" t="s">
        <v>24</v>
      </c>
      <c r="F203" s="9" t="s">
        <v>3290</v>
      </c>
      <c r="G203" s="9" t="s">
        <v>434</v>
      </c>
      <c r="H203" s="8" t="str">
        <f t="shared" si="3"/>
        <v>Ні</v>
      </c>
      <c r="J203" s="8">
        <f>_xlfn.AGGREGATE(3,3,Tabela1[[#This Row],[Lp]])</f>
        <v>0</v>
      </c>
    </row>
    <row r="204" spans="1:10" ht="15" hidden="1" customHeight="1">
      <c r="A204" s="9">
        <v>203</v>
      </c>
      <c r="B204" s="9" t="s">
        <v>3145</v>
      </c>
      <c r="C204" s="9" t="s">
        <v>3146</v>
      </c>
      <c r="D204" s="9" t="s">
        <v>3269</v>
      </c>
      <c r="E204" s="9" t="s">
        <v>21</v>
      </c>
      <c r="F204" s="9" t="s">
        <v>3347</v>
      </c>
      <c r="G204" s="9" t="s">
        <v>436</v>
      </c>
      <c r="H204" s="8" t="str">
        <f t="shared" si="3"/>
        <v>Ні</v>
      </c>
      <c r="J204" s="8">
        <f>_xlfn.AGGREGATE(3,3,Tabela1[[#This Row],[Lp]])</f>
        <v>0</v>
      </c>
    </row>
    <row r="205" spans="1:10" ht="15" hidden="1" customHeight="1">
      <c r="A205" s="9">
        <v>204</v>
      </c>
      <c r="B205" s="9" t="s">
        <v>3176</v>
      </c>
      <c r="C205" s="9" t="s">
        <v>3146</v>
      </c>
      <c r="D205" s="9" t="s">
        <v>3269</v>
      </c>
      <c r="E205" s="9" t="s">
        <v>78</v>
      </c>
      <c r="F205" s="9" t="s">
        <v>3348</v>
      </c>
      <c r="G205" s="9" t="s">
        <v>438</v>
      </c>
      <c r="H205" s="8" t="str">
        <f t="shared" si="3"/>
        <v>Так</v>
      </c>
      <c r="J205" s="8">
        <f>_xlfn.AGGREGATE(3,3,Tabela1[[#This Row],[Lp]])</f>
        <v>0</v>
      </c>
    </row>
    <row r="206" spans="1:10" ht="15" hidden="1" customHeight="1">
      <c r="A206" s="9">
        <v>205</v>
      </c>
      <c r="B206" s="9" t="s">
        <v>3148</v>
      </c>
      <c r="C206" s="9" t="s">
        <v>3148</v>
      </c>
      <c r="D206" s="9" t="s">
        <v>3269</v>
      </c>
      <c r="E206" s="9" t="s">
        <v>24</v>
      </c>
      <c r="F206" s="9" t="s">
        <v>3349</v>
      </c>
      <c r="G206" s="9" t="s">
        <v>440</v>
      </c>
      <c r="H206" s="8" t="str">
        <f t="shared" si="3"/>
        <v>Ні</v>
      </c>
      <c r="J206" s="8">
        <f>_xlfn.AGGREGATE(3,3,Tabela1[[#This Row],[Lp]])</f>
        <v>0</v>
      </c>
    </row>
    <row r="207" spans="1:10" ht="15" hidden="1" customHeight="1">
      <c r="A207" s="9">
        <v>206</v>
      </c>
      <c r="B207" s="9" t="s">
        <v>3176</v>
      </c>
      <c r="C207" s="9" t="s">
        <v>3146</v>
      </c>
      <c r="D207" s="9" t="s">
        <v>3269</v>
      </c>
      <c r="E207" s="9" t="s">
        <v>78</v>
      </c>
      <c r="F207" s="9" t="s">
        <v>3350</v>
      </c>
      <c r="G207" s="9" t="s">
        <v>442</v>
      </c>
      <c r="H207" s="8" t="str">
        <f t="shared" si="3"/>
        <v>Так</v>
      </c>
      <c r="J207" s="8">
        <f>_xlfn.AGGREGATE(3,3,Tabela1[[#This Row],[Lp]])</f>
        <v>0</v>
      </c>
    </row>
    <row r="208" spans="1:10" ht="15" hidden="1" customHeight="1">
      <c r="A208" s="9">
        <v>207</v>
      </c>
      <c r="B208" s="9" t="s">
        <v>3097</v>
      </c>
      <c r="C208" s="9" t="s">
        <v>3097</v>
      </c>
      <c r="D208" s="9" t="s">
        <v>3351</v>
      </c>
      <c r="E208" s="9" t="s">
        <v>15</v>
      </c>
      <c r="F208" s="9" t="s">
        <v>3117</v>
      </c>
      <c r="G208" s="9" t="s">
        <v>447</v>
      </c>
      <c r="H208" s="8" t="str">
        <f t="shared" si="3"/>
        <v>Ні</v>
      </c>
      <c r="J208" s="8">
        <f>_xlfn.AGGREGATE(3,3,Tabela1[[#This Row],[Lp]])</f>
        <v>0</v>
      </c>
    </row>
    <row r="209" spans="1:10" ht="15" hidden="1" customHeight="1">
      <c r="A209" s="9">
        <v>208</v>
      </c>
      <c r="B209" s="9" t="s">
        <v>3176</v>
      </c>
      <c r="C209" s="9" t="s">
        <v>3146</v>
      </c>
      <c r="D209" s="9" t="s">
        <v>3351</v>
      </c>
      <c r="E209" s="9" t="s">
        <v>78</v>
      </c>
      <c r="F209" s="9" t="s">
        <v>3352</v>
      </c>
      <c r="G209" s="9" t="s">
        <v>451</v>
      </c>
      <c r="H209" s="8" t="str">
        <f t="shared" si="3"/>
        <v>Так</v>
      </c>
      <c r="J209" s="8">
        <f>_xlfn.AGGREGATE(3,3,Tabela1[[#This Row],[Lp]])</f>
        <v>0</v>
      </c>
    </row>
    <row r="210" spans="1:10" ht="15" hidden="1" customHeight="1">
      <c r="A210" s="9">
        <v>209</v>
      </c>
      <c r="B210" s="9" t="s">
        <v>3148</v>
      </c>
      <c r="C210" s="9" t="s">
        <v>3148</v>
      </c>
      <c r="D210" s="9" t="s">
        <v>3351</v>
      </c>
      <c r="E210" s="9" t="s">
        <v>24</v>
      </c>
      <c r="F210" s="9" t="s">
        <v>3353</v>
      </c>
      <c r="G210" s="9" t="s">
        <v>453</v>
      </c>
      <c r="H210" s="8" t="str">
        <f t="shared" si="3"/>
        <v>Ні</v>
      </c>
      <c r="J210" s="8">
        <f>_xlfn.AGGREGATE(3,3,Tabela1[[#This Row],[Lp]])</f>
        <v>0</v>
      </c>
    </row>
    <row r="211" spans="1:10" ht="15" hidden="1" customHeight="1">
      <c r="A211" s="9">
        <v>210</v>
      </c>
      <c r="B211" s="9" t="s">
        <v>3151</v>
      </c>
      <c r="C211" s="9" t="s">
        <v>3151</v>
      </c>
      <c r="D211" s="9" t="s">
        <v>3351</v>
      </c>
      <c r="E211" s="9" t="s">
        <v>29</v>
      </c>
      <c r="F211" s="9" t="s">
        <v>3331</v>
      </c>
      <c r="G211" s="9" t="s">
        <v>455</v>
      </c>
      <c r="H211" s="8" t="str">
        <f t="shared" si="3"/>
        <v>Ні</v>
      </c>
      <c r="J211" s="8">
        <f>_xlfn.AGGREGATE(3,3,Tabela1[[#This Row],[Lp]])</f>
        <v>0</v>
      </c>
    </row>
    <row r="212" spans="1:10" ht="15" hidden="1" customHeight="1">
      <c r="A212" s="9">
        <v>211</v>
      </c>
      <c r="B212" s="9" t="s">
        <v>3145</v>
      </c>
      <c r="C212" s="9" t="s">
        <v>3146</v>
      </c>
      <c r="D212" s="9" t="s">
        <v>3351</v>
      </c>
      <c r="E212" s="9" t="s">
        <v>21</v>
      </c>
      <c r="F212" s="9" t="s">
        <v>3308</v>
      </c>
      <c r="G212" s="9" t="s">
        <v>456</v>
      </c>
      <c r="H212" s="8" t="str">
        <f t="shared" si="3"/>
        <v>Ні</v>
      </c>
      <c r="J212" s="8">
        <f>_xlfn.AGGREGATE(3,3,Tabela1[[#This Row],[Lp]])</f>
        <v>0</v>
      </c>
    </row>
    <row r="213" spans="1:10" ht="15" hidden="1" customHeight="1">
      <c r="A213" s="9">
        <v>212</v>
      </c>
      <c r="B213" s="9" t="s">
        <v>3145</v>
      </c>
      <c r="C213" s="9" t="s">
        <v>3146</v>
      </c>
      <c r="D213" s="9" t="s">
        <v>3351</v>
      </c>
      <c r="E213" s="9" t="s">
        <v>21</v>
      </c>
      <c r="F213" s="9" t="s">
        <v>3354</v>
      </c>
      <c r="G213" s="9" t="s">
        <v>458</v>
      </c>
      <c r="H213" s="8" t="str">
        <f t="shared" si="3"/>
        <v>Ні</v>
      </c>
      <c r="J213" s="8">
        <f>_xlfn.AGGREGATE(3,3,Tabela1[[#This Row],[Lp]])</f>
        <v>0</v>
      </c>
    </row>
    <row r="214" spans="1:10" ht="15" hidden="1" customHeight="1">
      <c r="A214" s="9">
        <v>213</v>
      </c>
      <c r="B214" s="9" t="s">
        <v>3148</v>
      </c>
      <c r="C214" s="9" t="s">
        <v>3148</v>
      </c>
      <c r="D214" s="9" t="s">
        <v>3351</v>
      </c>
      <c r="E214" s="9" t="s">
        <v>24</v>
      </c>
      <c r="F214" s="9" t="s">
        <v>3355</v>
      </c>
      <c r="G214" s="9" t="s">
        <v>460</v>
      </c>
      <c r="H214" s="8" t="str">
        <f t="shared" si="3"/>
        <v>Ні</v>
      </c>
      <c r="J214" s="8">
        <f>_xlfn.AGGREGATE(3,3,Tabela1[[#This Row],[Lp]])</f>
        <v>0</v>
      </c>
    </row>
    <row r="215" spans="1:10" ht="15" hidden="1" customHeight="1">
      <c r="A215" s="9">
        <v>214</v>
      </c>
      <c r="B215" s="9" t="s">
        <v>3145</v>
      </c>
      <c r="C215" s="9" t="s">
        <v>3146</v>
      </c>
      <c r="D215" s="9" t="s">
        <v>3351</v>
      </c>
      <c r="E215" s="9" t="s">
        <v>21</v>
      </c>
      <c r="F215" s="9" t="s">
        <v>3356</v>
      </c>
      <c r="G215" s="9" t="s">
        <v>462</v>
      </c>
      <c r="H215" s="8" t="str">
        <f t="shared" si="3"/>
        <v>Ні</v>
      </c>
      <c r="J215" s="8">
        <f>_xlfn.AGGREGATE(3,3,Tabela1[[#This Row],[Lp]])</f>
        <v>0</v>
      </c>
    </row>
    <row r="216" spans="1:10" ht="15" hidden="1" customHeight="1">
      <c r="A216" s="9">
        <v>215</v>
      </c>
      <c r="B216" s="9" t="s">
        <v>3148</v>
      </c>
      <c r="C216" s="9" t="s">
        <v>3148</v>
      </c>
      <c r="D216" s="9" t="s">
        <v>3351</v>
      </c>
      <c r="E216" s="9" t="s">
        <v>24</v>
      </c>
      <c r="F216" s="9" t="s">
        <v>3357</v>
      </c>
      <c r="G216" s="9" t="s">
        <v>464</v>
      </c>
      <c r="H216" s="8" t="str">
        <f t="shared" si="3"/>
        <v>Ні</v>
      </c>
      <c r="J216" s="8">
        <f>_xlfn.AGGREGATE(3,3,Tabela1[[#This Row],[Lp]])</f>
        <v>0</v>
      </c>
    </row>
    <row r="217" spans="1:10" ht="15" hidden="1" customHeight="1">
      <c r="A217" s="9">
        <v>216</v>
      </c>
      <c r="B217" s="9" t="s">
        <v>3148</v>
      </c>
      <c r="C217" s="9" t="s">
        <v>3148</v>
      </c>
      <c r="D217" s="9" t="s">
        <v>3351</v>
      </c>
      <c r="E217" s="9" t="s">
        <v>24</v>
      </c>
      <c r="F217" s="9" t="s">
        <v>3358</v>
      </c>
      <c r="G217" s="9" t="s">
        <v>466</v>
      </c>
      <c r="H217" s="8" t="str">
        <f t="shared" si="3"/>
        <v>Ні</v>
      </c>
      <c r="J217" s="8">
        <f>_xlfn.AGGREGATE(3,3,Tabela1[[#This Row],[Lp]])</f>
        <v>0</v>
      </c>
    </row>
    <row r="218" spans="1:10" ht="15" hidden="1" customHeight="1">
      <c r="A218" s="9">
        <v>217</v>
      </c>
      <c r="B218" s="9" t="s">
        <v>3151</v>
      </c>
      <c r="C218" s="9" t="s">
        <v>3151</v>
      </c>
      <c r="D218" s="9" t="s">
        <v>3351</v>
      </c>
      <c r="E218" s="9" t="s">
        <v>29</v>
      </c>
      <c r="F218" s="9" t="s">
        <v>3359</v>
      </c>
      <c r="G218" s="9" t="s">
        <v>468</v>
      </c>
      <c r="H218" s="8" t="str">
        <f t="shared" si="3"/>
        <v>Ні</v>
      </c>
      <c r="J218" s="8">
        <f>_xlfn.AGGREGATE(3,3,Tabela1[[#This Row],[Lp]])</f>
        <v>0</v>
      </c>
    </row>
    <row r="219" spans="1:10" ht="15" hidden="1" customHeight="1">
      <c r="A219" s="9">
        <v>218</v>
      </c>
      <c r="B219" s="9" t="s">
        <v>3176</v>
      </c>
      <c r="C219" s="9" t="s">
        <v>3146</v>
      </c>
      <c r="D219" s="9" t="s">
        <v>3351</v>
      </c>
      <c r="E219" s="9" t="s">
        <v>78</v>
      </c>
      <c r="F219" s="9" t="s">
        <v>3360</v>
      </c>
      <c r="G219" s="9" t="s">
        <v>470</v>
      </c>
      <c r="H219" s="8" t="str">
        <f t="shared" si="3"/>
        <v>Так</v>
      </c>
      <c r="J219" s="8">
        <f>_xlfn.AGGREGATE(3,3,Tabela1[[#This Row],[Lp]])</f>
        <v>0</v>
      </c>
    </row>
    <row r="220" spans="1:10" ht="15" hidden="1" customHeight="1">
      <c r="A220" s="9">
        <v>219</v>
      </c>
      <c r="B220" s="9" t="s">
        <v>3176</v>
      </c>
      <c r="C220" s="9" t="s">
        <v>3146</v>
      </c>
      <c r="D220" s="9" t="s">
        <v>3351</v>
      </c>
      <c r="E220" s="9" t="s">
        <v>78</v>
      </c>
      <c r="F220" s="9" t="s">
        <v>3361</v>
      </c>
      <c r="G220" s="9" t="s">
        <v>472</v>
      </c>
      <c r="H220" s="8" t="str">
        <f t="shared" si="3"/>
        <v>Так</v>
      </c>
      <c r="J220" s="8">
        <f>_xlfn.AGGREGATE(3,3,Tabela1[[#This Row],[Lp]])</f>
        <v>0</v>
      </c>
    </row>
    <row r="221" spans="1:10" ht="15" hidden="1" customHeight="1">
      <c r="A221" s="9">
        <v>220</v>
      </c>
      <c r="B221" s="9" t="s">
        <v>3148</v>
      </c>
      <c r="C221" s="9" t="s">
        <v>3148</v>
      </c>
      <c r="D221" s="9" t="s">
        <v>3351</v>
      </c>
      <c r="E221" s="9" t="s">
        <v>24</v>
      </c>
      <c r="F221" s="9" t="s">
        <v>3339</v>
      </c>
      <c r="G221" s="9" t="s">
        <v>474</v>
      </c>
      <c r="H221" s="8" t="str">
        <f t="shared" si="3"/>
        <v>Ні</v>
      </c>
      <c r="J221" s="8">
        <f>_xlfn.AGGREGATE(3,3,Tabela1[[#This Row],[Lp]])</f>
        <v>0</v>
      </c>
    </row>
    <row r="222" spans="1:10" ht="15" hidden="1" customHeight="1">
      <c r="A222" s="9">
        <v>221</v>
      </c>
      <c r="B222" s="9" t="s">
        <v>3176</v>
      </c>
      <c r="C222" s="9" t="s">
        <v>3146</v>
      </c>
      <c r="D222" s="9" t="s">
        <v>3351</v>
      </c>
      <c r="E222" s="9" t="s">
        <v>78</v>
      </c>
      <c r="F222" s="9" t="s">
        <v>3362</v>
      </c>
      <c r="G222" s="9" t="s">
        <v>476</v>
      </c>
      <c r="H222" s="8" t="str">
        <f t="shared" si="3"/>
        <v>Так</v>
      </c>
      <c r="J222" s="8">
        <f>_xlfn.AGGREGATE(3,3,Tabela1[[#This Row],[Lp]])</f>
        <v>0</v>
      </c>
    </row>
    <row r="223" spans="1:10" ht="15" hidden="1" customHeight="1">
      <c r="A223" s="9">
        <v>222</v>
      </c>
      <c r="B223" s="9" t="s">
        <v>3145</v>
      </c>
      <c r="C223" s="9" t="s">
        <v>3146</v>
      </c>
      <c r="D223" s="9" t="s">
        <v>3351</v>
      </c>
      <c r="E223" s="9" t="s">
        <v>21</v>
      </c>
      <c r="F223" s="9" t="s">
        <v>3363</v>
      </c>
      <c r="G223" s="9" t="s">
        <v>478</v>
      </c>
      <c r="H223" s="8" t="str">
        <f t="shared" si="3"/>
        <v>Ні</v>
      </c>
      <c r="J223" s="8">
        <f>_xlfn.AGGREGATE(3,3,Tabela1[[#This Row],[Lp]])</f>
        <v>0</v>
      </c>
    </row>
    <row r="224" spans="1:10" ht="15" hidden="1" customHeight="1">
      <c r="A224" s="9">
        <v>223</v>
      </c>
      <c r="B224" s="9" t="s">
        <v>3151</v>
      </c>
      <c r="C224" s="9" t="s">
        <v>3151</v>
      </c>
      <c r="D224" s="9" t="s">
        <v>3351</v>
      </c>
      <c r="E224" s="9" t="s">
        <v>29</v>
      </c>
      <c r="F224" s="9" t="s">
        <v>3364</v>
      </c>
      <c r="G224" s="9" t="s">
        <v>480</v>
      </c>
      <c r="H224" s="8" t="str">
        <f t="shared" si="3"/>
        <v>Ні</v>
      </c>
      <c r="J224" s="8">
        <f>_xlfn.AGGREGATE(3,3,Tabela1[[#This Row],[Lp]])</f>
        <v>0</v>
      </c>
    </row>
    <row r="225" spans="1:10" ht="15" hidden="1" customHeight="1">
      <c r="A225" s="9">
        <v>224</v>
      </c>
      <c r="B225" s="9" t="s">
        <v>3145</v>
      </c>
      <c r="C225" s="9" t="s">
        <v>3146</v>
      </c>
      <c r="D225" s="9" t="s">
        <v>3351</v>
      </c>
      <c r="E225" s="9" t="s">
        <v>21</v>
      </c>
      <c r="F225" s="9" t="s">
        <v>3365</v>
      </c>
      <c r="G225" s="9" t="s">
        <v>482</v>
      </c>
      <c r="H225" s="8" t="str">
        <f t="shared" si="3"/>
        <v>Ні</v>
      </c>
      <c r="J225" s="8">
        <f>_xlfn.AGGREGATE(3,3,Tabela1[[#This Row],[Lp]])</f>
        <v>0</v>
      </c>
    </row>
    <row r="226" spans="1:10" ht="15" hidden="1" customHeight="1">
      <c r="A226" s="9">
        <v>225</v>
      </c>
      <c r="B226" s="9" t="s">
        <v>3151</v>
      </c>
      <c r="C226" s="9" t="s">
        <v>3151</v>
      </c>
      <c r="D226" s="9" t="s">
        <v>3351</v>
      </c>
      <c r="E226" s="9" t="s">
        <v>29</v>
      </c>
      <c r="F226" s="9" t="s">
        <v>3366</v>
      </c>
      <c r="G226" s="9" t="s">
        <v>484</v>
      </c>
      <c r="H226" s="8" t="str">
        <f t="shared" si="3"/>
        <v>Ні</v>
      </c>
      <c r="J226" s="8">
        <f>_xlfn.AGGREGATE(3,3,Tabela1[[#This Row],[Lp]])</f>
        <v>0</v>
      </c>
    </row>
    <row r="227" spans="1:10" ht="15" hidden="1" customHeight="1">
      <c r="A227" s="9">
        <v>226</v>
      </c>
      <c r="B227" s="9" t="s">
        <v>3176</v>
      </c>
      <c r="C227" s="9" t="s">
        <v>3146</v>
      </c>
      <c r="D227" s="9" t="s">
        <v>3351</v>
      </c>
      <c r="E227" s="9" t="s">
        <v>78</v>
      </c>
      <c r="F227" s="9" t="s">
        <v>3367</v>
      </c>
      <c r="G227" s="9" t="s">
        <v>486</v>
      </c>
      <c r="H227" s="8" t="str">
        <f t="shared" si="3"/>
        <v>Так</v>
      </c>
      <c r="J227" s="8">
        <f>_xlfn.AGGREGATE(3,3,Tabela1[[#This Row],[Lp]])</f>
        <v>0</v>
      </c>
    </row>
    <row r="228" spans="1:10" ht="15" hidden="1" customHeight="1">
      <c r="A228" s="9">
        <v>227</v>
      </c>
      <c r="B228" s="9" t="s">
        <v>3176</v>
      </c>
      <c r="C228" s="9" t="s">
        <v>3146</v>
      </c>
      <c r="D228" s="9" t="s">
        <v>3351</v>
      </c>
      <c r="E228" s="9" t="s">
        <v>78</v>
      </c>
      <c r="F228" s="9" t="s">
        <v>3368</v>
      </c>
      <c r="G228" s="9" t="s">
        <v>488</v>
      </c>
      <c r="H228" s="8" t="str">
        <f t="shared" si="3"/>
        <v>Так</v>
      </c>
      <c r="J228" s="8">
        <f>_xlfn.AGGREGATE(3,3,Tabela1[[#This Row],[Lp]])</f>
        <v>0</v>
      </c>
    </row>
    <row r="229" spans="1:10" ht="15" hidden="1" customHeight="1">
      <c r="A229" s="9">
        <v>228</v>
      </c>
      <c r="B229" s="9" t="s">
        <v>3148</v>
      </c>
      <c r="C229" s="9" t="s">
        <v>3148</v>
      </c>
      <c r="D229" s="9" t="s">
        <v>3351</v>
      </c>
      <c r="E229" s="9" t="s">
        <v>24</v>
      </c>
      <c r="F229" s="9" t="s">
        <v>3369</v>
      </c>
      <c r="G229" s="9" t="s">
        <v>490</v>
      </c>
      <c r="H229" s="8" t="str">
        <f t="shared" si="3"/>
        <v>Ні</v>
      </c>
      <c r="J229" s="8">
        <f>_xlfn.AGGREGATE(3,3,Tabela1[[#This Row],[Lp]])</f>
        <v>0</v>
      </c>
    </row>
    <row r="230" spans="1:10" ht="15" hidden="1" customHeight="1">
      <c r="A230" s="9">
        <v>229</v>
      </c>
      <c r="B230" s="9" t="s">
        <v>3148</v>
      </c>
      <c r="C230" s="9" t="s">
        <v>3148</v>
      </c>
      <c r="D230" s="9" t="s">
        <v>3351</v>
      </c>
      <c r="E230" s="9" t="s">
        <v>24</v>
      </c>
      <c r="F230" s="9" t="s">
        <v>3370</v>
      </c>
      <c r="G230" s="9" t="s">
        <v>492</v>
      </c>
      <c r="H230" s="8" t="str">
        <f t="shared" si="3"/>
        <v>Ні</v>
      </c>
      <c r="J230" s="8">
        <f>_xlfn.AGGREGATE(3,3,Tabela1[[#This Row],[Lp]])</f>
        <v>0</v>
      </c>
    </row>
    <row r="231" spans="1:10" ht="15" hidden="1" customHeight="1">
      <c r="A231" s="9">
        <v>230</v>
      </c>
      <c r="B231" s="9" t="s">
        <v>3176</v>
      </c>
      <c r="C231" s="9" t="s">
        <v>3146</v>
      </c>
      <c r="D231" s="9" t="s">
        <v>3351</v>
      </c>
      <c r="E231" s="9" t="s">
        <v>78</v>
      </c>
      <c r="F231" s="9" t="s">
        <v>3371</v>
      </c>
      <c r="G231" s="9" t="s">
        <v>494</v>
      </c>
      <c r="H231" s="8" t="str">
        <f t="shared" si="3"/>
        <v>Так</v>
      </c>
      <c r="J231" s="8">
        <f>_xlfn.AGGREGATE(3,3,Tabela1[[#This Row],[Lp]])</f>
        <v>0</v>
      </c>
    </row>
    <row r="232" spans="1:10" ht="15" hidden="1" customHeight="1">
      <c r="A232" s="9">
        <v>231</v>
      </c>
      <c r="B232" s="9" t="s">
        <v>3176</v>
      </c>
      <c r="C232" s="9" t="s">
        <v>3146</v>
      </c>
      <c r="D232" s="9" t="s">
        <v>3351</v>
      </c>
      <c r="E232" s="9" t="s">
        <v>78</v>
      </c>
      <c r="F232" s="9" t="s">
        <v>3372</v>
      </c>
      <c r="G232" s="9" t="s">
        <v>496</v>
      </c>
      <c r="H232" s="8" t="str">
        <f t="shared" si="3"/>
        <v>Так</v>
      </c>
      <c r="J232" s="8">
        <f>_xlfn.AGGREGATE(3,3,Tabela1[[#This Row],[Lp]])</f>
        <v>0</v>
      </c>
    </row>
    <row r="233" spans="1:10" ht="15" hidden="1" customHeight="1">
      <c r="A233" s="9">
        <v>232</v>
      </c>
      <c r="B233" s="9" t="s">
        <v>3145</v>
      </c>
      <c r="C233" s="9" t="s">
        <v>3146</v>
      </c>
      <c r="D233" s="9" t="s">
        <v>3351</v>
      </c>
      <c r="E233" s="9" t="s">
        <v>21</v>
      </c>
      <c r="F233" s="9" t="s">
        <v>3373</v>
      </c>
      <c r="G233" s="9" t="s">
        <v>498</v>
      </c>
      <c r="H233" s="8" t="str">
        <f t="shared" si="3"/>
        <v>Ні</v>
      </c>
      <c r="J233" s="8">
        <f>_xlfn.AGGREGATE(3,3,Tabela1[[#This Row],[Lp]])</f>
        <v>0</v>
      </c>
    </row>
    <row r="234" spans="1:10" ht="15" hidden="1" customHeight="1">
      <c r="A234" s="9">
        <v>233</v>
      </c>
      <c r="B234" s="9" t="s">
        <v>3151</v>
      </c>
      <c r="C234" s="9" t="s">
        <v>3151</v>
      </c>
      <c r="D234" s="9" t="s">
        <v>3351</v>
      </c>
      <c r="E234" s="9" t="s">
        <v>29</v>
      </c>
      <c r="F234" s="9" t="s">
        <v>3374</v>
      </c>
      <c r="G234" s="9" t="s">
        <v>500</v>
      </c>
      <c r="H234" s="8" t="str">
        <f t="shared" si="3"/>
        <v>Ні</v>
      </c>
      <c r="J234" s="8">
        <f>_xlfn.AGGREGATE(3,3,Tabela1[[#This Row],[Lp]])</f>
        <v>0</v>
      </c>
    </row>
    <row r="235" spans="1:10" ht="15" hidden="1" customHeight="1">
      <c r="A235" s="9">
        <v>234</v>
      </c>
      <c r="B235" s="9" t="s">
        <v>3145</v>
      </c>
      <c r="C235" s="9" t="s">
        <v>3146</v>
      </c>
      <c r="D235" s="9" t="s">
        <v>3351</v>
      </c>
      <c r="E235" s="9" t="s">
        <v>21</v>
      </c>
      <c r="F235" s="9" t="s">
        <v>3375</v>
      </c>
      <c r="G235" s="9" t="s">
        <v>502</v>
      </c>
      <c r="H235" s="8" t="str">
        <f t="shared" si="3"/>
        <v>Ні</v>
      </c>
      <c r="J235" s="8">
        <f>_xlfn.AGGREGATE(3,3,Tabela1[[#This Row],[Lp]])</f>
        <v>0</v>
      </c>
    </row>
    <row r="236" spans="1:10" ht="15" hidden="1" customHeight="1">
      <c r="A236" s="9">
        <v>235</v>
      </c>
      <c r="B236" s="9" t="s">
        <v>3176</v>
      </c>
      <c r="C236" s="9" t="s">
        <v>3146</v>
      </c>
      <c r="D236" s="9" t="s">
        <v>3351</v>
      </c>
      <c r="E236" s="9" t="s">
        <v>78</v>
      </c>
      <c r="F236" s="9" t="s">
        <v>3376</v>
      </c>
      <c r="G236" s="9" t="s">
        <v>504</v>
      </c>
      <c r="H236" s="8" t="str">
        <f t="shared" si="3"/>
        <v>Так</v>
      </c>
      <c r="J236" s="8">
        <f>_xlfn.AGGREGATE(3,3,Tabela1[[#This Row],[Lp]])</f>
        <v>0</v>
      </c>
    </row>
    <row r="237" spans="1:10" ht="15" hidden="1" customHeight="1">
      <c r="A237" s="9">
        <v>236</v>
      </c>
      <c r="B237" s="9" t="s">
        <v>3151</v>
      </c>
      <c r="C237" s="9" t="s">
        <v>3151</v>
      </c>
      <c r="D237" s="9" t="s">
        <v>3351</v>
      </c>
      <c r="E237" s="9" t="s">
        <v>29</v>
      </c>
      <c r="F237" s="9" t="s">
        <v>3377</v>
      </c>
      <c r="G237" s="9" t="s">
        <v>506</v>
      </c>
      <c r="H237" s="8" t="str">
        <f t="shared" si="3"/>
        <v>Ні</v>
      </c>
      <c r="J237" s="8">
        <f>_xlfn.AGGREGATE(3,3,Tabela1[[#This Row],[Lp]])</f>
        <v>0</v>
      </c>
    </row>
    <row r="238" spans="1:10" ht="15" hidden="1" customHeight="1">
      <c r="A238" s="9">
        <v>237</v>
      </c>
      <c r="B238" s="9" t="s">
        <v>3176</v>
      </c>
      <c r="C238" s="9" t="s">
        <v>3146</v>
      </c>
      <c r="D238" s="9" t="s">
        <v>3351</v>
      </c>
      <c r="E238" s="9" t="s">
        <v>78</v>
      </c>
      <c r="F238" s="9" t="s">
        <v>3378</v>
      </c>
      <c r="G238" s="9" t="s">
        <v>508</v>
      </c>
      <c r="H238" s="8" t="str">
        <f t="shared" si="3"/>
        <v>Так</v>
      </c>
      <c r="J238" s="8">
        <f>_xlfn.AGGREGATE(3,3,Tabela1[[#This Row],[Lp]])</f>
        <v>0</v>
      </c>
    </row>
    <row r="239" spans="1:10" ht="15" hidden="1" customHeight="1">
      <c r="A239" s="9">
        <v>238</v>
      </c>
      <c r="B239" s="9" t="s">
        <v>3151</v>
      </c>
      <c r="C239" s="9" t="s">
        <v>3151</v>
      </c>
      <c r="D239" s="9" t="s">
        <v>3351</v>
      </c>
      <c r="E239" s="9" t="s">
        <v>29</v>
      </c>
      <c r="F239" s="9" t="s">
        <v>3379</v>
      </c>
      <c r="G239" s="9" t="s">
        <v>510</v>
      </c>
      <c r="H239" s="8" t="str">
        <f t="shared" si="3"/>
        <v>Ні</v>
      </c>
      <c r="J239" s="8">
        <f>_xlfn.AGGREGATE(3,3,Tabela1[[#This Row],[Lp]])</f>
        <v>0</v>
      </c>
    </row>
    <row r="240" spans="1:10" ht="15" hidden="1" customHeight="1">
      <c r="A240" s="9">
        <v>239</v>
      </c>
      <c r="B240" s="9" t="s">
        <v>3176</v>
      </c>
      <c r="C240" s="9" t="s">
        <v>3146</v>
      </c>
      <c r="D240" s="9" t="s">
        <v>3351</v>
      </c>
      <c r="E240" s="9" t="s">
        <v>78</v>
      </c>
      <c r="F240" s="9" t="s">
        <v>3380</v>
      </c>
      <c r="G240" s="9" t="s">
        <v>512</v>
      </c>
      <c r="H240" s="8" t="str">
        <f t="shared" si="3"/>
        <v>Так</v>
      </c>
      <c r="J240" s="8">
        <f>_xlfn.AGGREGATE(3,3,Tabela1[[#This Row],[Lp]])</f>
        <v>0</v>
      </c>
    </row>
    <row r="241" spans="1:10" ht="15" hidden="1" customHeight="1">
      <c r="A241" s="9">
        <v>240</v>
      </c>
      <c r="B241" s="9" t="s">
        <v>3151</v>
      </c>
      <c r="C241" s="9" t="s">
        <v>3151</v>
      </c>
      <c r="D241" s="9" t="s">
        <v>3351</v>
      </c>
      <c r="E241" s="9" t="s">
        <v>29</v>
      </c>
      <c r="F241" s="9" t="s">
        <v>3381</v>
      </c>
      <c r="G241" s="9" t="s">
        <v>514</v>
      </c>
      <c r="H241" s="8" t="str">
        <f t="shared" si="3"/>
        <v>Ні</v>
      </c>
      <c r="J241" s="8">
        <f>_xlfn.AGGREGATE(3,3,Tabela1[[#This Row],[Lp]])</f>
        <v>0</v>
      </c>
    </row>
    <row r="242" spans="1:10" ht="15" hidden="1" customHeight="1">
      <c r="A242" s="9">
        <v>241</v>
      </c>
      <c r="B242" s="9" t="s">
        <v>3151</v>
      </c>
      <c r="C242" s="9" t="s">
        <v>3151</v>
      </c>
      <c r="D242" s="9" t="s">
        <v>3351</v>
      </c>
      <c r="E242" s="9" t="s">
        <v>29</v>
      </c>
      <c r="F242" s="9" t="s">
        <v>3382</v>
      </c>
      <c r="G242" s="9" t="s">
        <v>516</v>
      </c>
      <c r="H242" s="8" t="str">
        <f t="shared" si="3"/>
        <v>Ні</v>
      </c>
      <c r="J242" s="8">
        <f>_xlfn.AGGREGATE(3,3,Tabela1[[#This Row],[Lp]])</f>
        <v>0</v>
      </c>
    </row>
    <row r="243" spans="1:10" ht="15" hidden="1" customHeight="1">
      <c r="A243" s="9">
        <v>242</v>
      </c>
      <c r="B243" s="9" t="s">
        <v>3151</v>
      </c>
      <c r="C243" s="9" t="s">
        <v>3151</v>
      </c>
      <c r="D243" s="9" t="s">
        <v>3351</v>
      </c>
      <c r="E243" s="9" t="s">
        <v>29</v>
      </c>
      <c r="F243" s="9" t="s">
        <v>3383</v>
      </c>
      <c r="G243" s="9" t="s">
        <v>518</v>
      </c>
      <c r="H243" s="8" t="str">
        <f t="shared" si="3"/>
        <v>Ні</v>
      </c>
      <c r="J243" s="8">
        <f>_xlfn.AGGREGATE(3,3,Tabela1[[#This Row],[Lp]])</f>
        <v>0</v>
      </c>
    </row>
    <row r="244" spans="1:10" hidden="1">
      <c r="A244" s="9">
        <v>243</v>
      </c>
      <c r="B244" s="9" t="s">
        <v>3176</v>
      </c>
      <c r="C244" s="9" t="s">
        <v>3146</v>
      </c>
      <c r="D244" s="9" t="s">
        <v>3351</v>
      </c>
      <c r="E244" s="9" t="s">
        <v>78</v>
      </c>
      <c r="F244" s="9" t="s">
        <v>3290</v>
      </c>
      <c r="G244" s="9" t="s">
        <v>520</v>
      </c>
      <c r="H244" s="8" t="str">
        <f t="shared" si="3"/>
        <v>Так</v>
      </c>
      <c r="J244" s="8">
        <f>_xlfn.AGGREGATE(3,3,Tabela1[[#This Row],[Lp]])</f>
        <v>0</v>
      </c>
    </row>
    <row r="245" spans="1:10" ht="15" hidden="1" customHeight="1">
      <c r="A245" s="9">
        <v>244</v>
      </c>
      <c r="B245" s="9" t="s">
        <v>3151</v>
      </c>
      <c r="C245" s="9" t="s">
        <v>3151</v>
      </c>
      <c r="D245" s="9" t="s">
        <v>3351</v>
      </c>
      <c r="E245" s="9" t="s">
        <v>29</v>
      </c>
      <c r="F245" s="9" t="s">
        <v>3384</v>
      </c>
      <c r="G245" s="9" t="s">
        <v>522</v>
      </c>
      <c r="H245" s="8" t="str">
        <f t="shared" si="3"/>
        <v>Ні</v>
      </c>
      <c r="J245" s="8">
        <f>_xlfn.AGGREGATE(3,3,Tabela1[[#This Row],[Lp]])</f>
        <v>0</v>
      </c>
    </row>
    <row r="246" spans="1:10" ht="15" hidden="1" customHeight="1">
      <c r="A246" s="9">
        <v>245</v>
      </c>
      <c r="B246" s="9" t="s">
        <v>3145</v>
      </c>
      <c r="C246" s="9" t="s">
        <v>3146</v>
      </c>
      <c r="D246" s="9" t="s">
        <v>3351</v>
      </c>
      <c r="E246" s="9" t="s">
        <v>21</v>
      </c>
      <c r="F246" s="9" t="s">
        <v>3385</v>
      </c>
      <c r="G246" s="9" t="s">
        <v>524</v>
      </c>
      <c r="H246" s="8" t="str">
        <f t="shared" si="3"/>
        <v>Ні</v>
      </c>
      <c r="J246" s="8">
        <f>_xlfn.AGGREGATE(3,3,Tabela1[[#This Row],[Lp]])</f>
        <v>0</v>
      </c>
    </row>
    <row r="247" spans="1:10" ht="15" hidden="1" customHeight="1">
      <c r="A247" s="9">
        <v>246</v>
      </c>
      <c r="B247" s="9" t="s">
        <v>3145</v>
      </c>
      <c r="C247" s="9" t="s">
        <v>3146</v>
      </c>
      <c r="D247" s="9" t="s">
        <v>3351</v>
      </c>
      <c r="E247" s="9" t="s">
        <v>21</v>
      </c>
      <c r="F247" s="9" t="s">
        <v>3386</v>
      </c>
      <c r="G247" s="9" t="s">
        <v>526</v>
      </c>
      <c r="H247" s="8" t="str">
        <f t="shared" si="3"/>
        <v>Ні</v>
      </c>
      <c r="J247" s="8">
        <f>_xlfn.AGGREGATE(3,3,Tabela1[[#This Row],[Lp]])</f>
        <v>0</v>
      </c>
    </row>
    <row r="248" spans="1:10" ht="15" hidden="1" customHeight="1">
      <c r="A248" s="9">
        <v>247</v>
      </c>
      <c r="B248" s="9" t="s">
        <v>3176</v>
      </c>
      <c r="C248" s="9" t="s">
        <v>3146</v>
      </c>
      <c r="D248" s="9" t="s">
        <v>3351</v>
      </c>
      <c r="E248" s="9" t="s">
        <v>78</v>
      </c>
      <c r="F248" s="9" t="s">
        <v>3387</v>
      </c>
      <c r="G248" s="9" t="s">
        <v>528</v>
      </c>
      <c r="H248" s="8" t="str">
        <f t="shared" si="3"/>
        <v>Так</v>
      </c>
      <c r="J248" s="8">
        <f>_xlfn.AGGREGATE(3,3,Tabela1[[#This Row],[Lp]])</f>
        <v>0</v>
      </c>
    </row>
    <row r="249" spans="1:10" ht="15" hidden="1" customHeight="1">
      <c r="A249" s="9">
        <v>248</v>
      </c>
      <c r="B249" s="9" t="s">
        <v>3176</v>
      </c>
      <c r="C249" s="9" t="s">
        <v>3146</v>
      </c>
      <c r="D249" s="9" t="s">
        <v>3351</v>
      </c>
      <c r="E249" s="9" t="s">
        <v>78</v>
      </c>
      <c r="F249" s="9" t="s">
        <v>3349</v>
      </c>
      <c r="G249" s="9" t="s">
        <v>530</v>
      </c>
      <c r="H249" s="8" t="str">
        <f t="shared" si="3"/>
        <v>Так</v>
      </c>
      <c r="J249" s="8">
        <f>_xlfn.AGGREGATE(3,3,Tabela1[[#This Row],[Lp]])</f>
        <v>0</v>
      </c>
    </row>
    <row r="250" spans="1:10" ht="15" hidden="1" customHeight="1">
      <c r="A250" s="9">
        <v>249</v>
      </c>
      <c r="B250" s="9" t="s">
        <v>3148</v>
      </c>
      <c r="C250" s="9" t="s">
        <v>3148</v>
      </c>
      <c r="D250" s="9" t="s">
        <v>3351</v>
      </c>
      <c r="E250" s="9" t="s">
        <v>24</v>
      </c>
      <c r="F250" s="9" t="s">
        <v>3388</v>
      </c>
      <c r="G250" s="9" t="s">
        <v>532</v>
      </c>
      <c r="H250" s="8" t="str">
        <f t="shared" si="3"/>
        <v>Ні</v>
      </c>
      <c r="J250" s="8">
        <f>_xlfn.AGGREGATE(3,3,Tabela1[[#This Row],[Lp]])</f>
        <v>0</v>
      </c>
    </row>
    <row r="251" spans="1:10" ht="15" hidden="1" customHeight="1">
      <c r="A251" s="9">
        <v>250</v>
      </c>
      <c r="B251" s="9" t="s">
        <v>3176</v>
      </c>
      <c r="C251" s="9" t="s">
        <v>3146</v>
      </c>
      <c r="D251" s="9" t="s">
        <v>3351</v>
      </c>
      <c r="E251" s="9" t="s">
        <v>78</v>
      </c>
      <c r="F251" s="9" t="s">
        <v>3389</v>
      </c>
      <c r="G251" s="9" t="s">
        <v>534</v>
      </c>
      <c r="H251" s="8" t="str">
        <f t="shared" si="3"/>
        <v>Так</v>
      </c>
      <c r="J251" s="8">
        <f>_xlfn.AGGREGATE(3,3,Tabela1[[#This Row],[Lp]])</f>
        <v>0</v>
      </c>
    </row>
    <row r="252" spans="1:10" ht="15" hidden="1" customHeight="1">
      <c r="A252" s="9">
        <v>251</v>
      </c>
      <c r="B252" s="9" t="s">
        <v>3151</v>
      </c>
      <c r="C252" s="9" t="s">
        <v>3151</v>
      </c>
      <c r="D252" s="9" t="s">
        <v>3351</v>
      </c>
      <c r="E252" s="9" t="s">
        <v>29</v>
      </c>
      <c r="F252" s="9" t="s">
        <v>3390</v>
      </c>
      <c r="G252" s="9" t="s">
        <v>536</v>
      </c>
      <c r="H252" s="8" t="str">
        <f t="shared" si="3"/>
        <v>Ні</v>
      </c>
      <c r="J252" s="8">
        <f>_xlfn.AGGREGATE(3,3,Tabela1[[#This Row],[Lp]])</f>
        <v>0</v>
      </c>
    </row>
    <row r="253" spans="1:10" ht="15" hidden="1" customHeight="1">
      <c r="A253" s="9">
        <v>252</v>
      </c>
      <c r="B253" s="9" t="s">
        <v>3148</v>
      </c>
      <c r="C253" s="9" t="s">
        <v>3148</v>
      </c>
      <c r="D253" s="9" t="s">
        <v>3351</v>
      </c>
      <c r="E253" s="9" t="s">
        <v>24</v>
      </c>
      <c r="F253" s="9" t="s">
        <v>3391</v>
      </c>
      <c r="G253" s="9" t="s">
        <v>538</v>
      </c>
      <c r="H253" s="8" t="str">
        <f t="shared" si="3"/>
        <v>Ні</v>
      </c>
      <c r="J253" s="8">
        <f>_xlfn.AGGREGATE(3,3,Tabela1[[#This Row],[Lp]])</f>
        <v>0</v>
      </c>
    </row>
    <row r="254" spans="1:10" ht="15" hidden="1" customHeight="1">
      <c r="A254" s="9">
        <v>253</v>
      </c>
      <c r="B254" s="9" t="s">
        <v>3145</v>
      </c>
      <c r="C254" s="9" t="s">
        <v>3146</v>
      </c>
      <c r="D254" s="9" t="s">
        <v>3351</v>
      </c>
      <c r="E254" s="9" t="s">
        <v>21</v>
      </c>
      <c r="F254" s="9" t="s">
        <v>3392</v>
      </c>
      <c r="G254" s="9" t="s">
        <v>540</v>
      </c>
      <c r="H254" s="8" t="str">
        <f t="shared" si="3"/>
        <v>Ні</v>
      </c>
      <c r="J254" s="8">
        <f>_xlfn.AGGREGATE(3,3,Tabela1[[#This Row],[Lp]])</f>
        <v>0</v>
      </c>
    </row>
    <row r="255" spans="1:10" ht="15" hidden="1" customHeight="1">
      <c r="A255" s="9">
        <v>254</v>
      </c>
      <c r="B255" s="9" t="s">
        <v>3097</v>
      </c>
      <c r="C255" s="9" t="s">
        <v>3097</v>
      </c>
      <c r="D255" s="9" t="s">
        <v>3393</v>
      </c>
      <c r="E255" s="9" t="s">
        <v>15</v>
      </c>
      <c r="F255" s="9" t="s">
        <v>3118</v>
      </c>
      <c r="G255" s="9" t="s">
        <v>545</v>
      </c>
      <c r="H255" s="8" t="str">
        <f t="shared" si="3"/>
        <v>Ні</v>
      </c>
      <c r="J255" s="8">
        <f>_xlfn.AGGREGATE(3,3,Tabela1[[#This Row],[Lp]])</f>
        <v>0</v>
      </c>
    </row>
    <row r="256" spans="1:10" ht="15" hidden="1" customHeight="1">
      <c r="A256" s="9">
        <v>255</v>
      </c>
      <c r="B256" s="9" t="s">
        <v>3148</v>
      </c>
      <c r="C256" s="9" t="s">
        <v>3148</v>
      </c>
      <c r="D256" s="9" t="s">
        <v>3393</v>
      </c>
      <c r="E256" s="9" t="s">
        <v>24</v>
      </c>
      <c r="F256" s="9" t="s">
        <v>3394</v>
      </c>
      <c r="G256" s="9" t="s">
        <v>549</v>
      </c>
      <c r="H256" s="8" t="str">
        <f t="shared" si="3"/>
        <v>Ні</v>
      </c>
      <c r="J256" s="8">
        <f>_xlfn.AGGREGATE(3,3,Tabela1[[#This Row],[Lp]])</f>
        <v>0</v>
      </c>
    </row>
    <row r="257" spans="1:10" ht="15" hidden="1" customHeight="1">
      <c r="A257" s="9">
        <v>256</v>
      </c>
      <c r="B257" s="9" t="s">
        <v>3148</v>
      </c>
      <c r="C257" s="9" t="s">
        <v>3148</v>
      </c>
      <c r="D257" s="9" t="s">
        <v>3393</v>
      </c>
      <c r="E257" s="9" t="s">
        <v>24</v>
      </c>
      <c r="F257" s="9" t="s">
        <v>3395</v>
      </c>
      <c r="G257" s="9" t="s">
        <v>551</v>
      </c>
      <c r="H257" s="8" t="str">
        <f t="shared" si="3"/>
        <v>Ні</v>
      </c>
      <c r="J257" s="8">
        <f>_xlfn.AGGREGATE(3,3,Tabela1[[#This Row],[Lp]])</f>
        <v>0</v>
      </c>
    </row>
    <row r="258" spans="1:10" ht="15" hidden="1" customHeight="1">
      <c r="A258" s="9">
        <v>257</v>
      </c>
      <c r="B258" s="9" t="s">
        <v>3148</v>
      </c>
      <c r="C258" s="9" t="s">
        <v>3148</v>
      </c>
      <c r="D258" s="9" t="s">
        <v>3393</v>
      </c>
      <c r="E258" s="9" t="s">
        <v>24</v>
      </c>
      <c r="F258" s="9" t="s">
        <v>3396</v>
      </c>
      <c r="G258" s="9" t="s">
        <v>553</v>
      </c>
      <c r="H258" s="8" t="str">
        <f t="shared" si="3"/>
        <v>Ні</v>
      </c>
      <c r="J258" s="8">
        <f>_xlfn.AGGREGATE(3,3,Tabela1[[#This Row],[Lp]])</f>
        <v>0</v>
      </c>
    </row>
    <row r="259" spans="1:10" ht="15" hidden="1" customHeight="1">
      <c r="A259" s="9">
        <v>258</v>
      </c>
      <c r="B259" s="9" t="s">
        <v>3151</v>
      </c>
      <c r="C259" s="9" t="s">
        <v>3151</v>
      </c>
      <c r="D259" s="9" t="s">
        <v>3393</v>
      </c>
      <c r="E259" s="9" t="s">
        <v>29</v>
      </c>
      <c r="F259" s="9" t="s">
        <v>3397</v>
      </c>
      <c r="G259" s="9" t="s">
        <v>555</v>
      </c>
      <c r="H259" s="8" t="str">
        <f t="shared" ref="H259:H322" si="4">IF(E259="gmoz","Так","Ні")</f>
        <v>Ні</v>
      </c>
      <c r="J259" s="8">
        <f>_xlfn.AGGREGATE(3,3,Tabela1[[#This Row],[Lp]])</f>
        <v>0</v>
      </c>
    </row>
    <row r="260" spans="1:10" ht="15" hidden="1" customHeight="1">
      <c r="A260" s="9">
        <v>259</v>
      </c>
      <c r="B260" s="9" t="s">
        <v>3151</v>
      </c>
      <c r="C260" s="9" t="s">
        <v>3151</v>
      </c>
      <c r="D260" s="9" t="s">
        <v>3393</v>
      </c>
      <c r="E260" s="9" t="s">
        <v>29</v>
      </c>
      <c r="F260" s="9" t="s">
        <v>3398</v>
      </c>
      <c r="G260" s="9" t="s">
        <v>557</v>
      </c>
      <c r="H260" s="8" t="str">
        <f t="shared" si="4"/>
        <v>Ні</v>
      </c>
      <c r="J260" s="8">
        <f>_xlfn.AGGREGATE(3,3,Tabela1[[#This Row],[Lp]])</f>
        <v>0</v>
      </c>
    </row>
    <row r="261" spans="1:10" ht="15" hidden="1" customHeight="1">
      <c r="A261" s="9">
        <v>260</v>
      </c>
      <c r="B261" s="9" t="s">
        <v>3151</v>
      </c>
      <c r="C261" s="9" t="s">
        <v>3151</v>
      </c>
      <c r="D261" s="9" t="s">
        <v>3393</v>
      </c>
      <c r="E261" s="9" t="s">
        <v>29</v>
      </c>
      <c r="F261" s="9" t="s">
        <v>3399</v>
      </c>
      <c r="G261" s="9" t="s">
        <v>559</v>
      </c>
      <c r="H261" s="8" t="str">
        <f t="shared" si="4"/>
        <v>Ні</v>
      </c>
      <c r="J261" s="8">
        <f>_xlfn.AGGREGATE(3,3,Tabela1[[#This Row],[Lp]])</f>
        <v>0</v>
      </c>
    </row>
    <row r="262" spans="1:10" ht="15" hidden="1" customHeight="1">
      <c r="A262" s="9">
        <v>261</v>
      </c>
      <c r="B262" s="9" t="s">
        <v>3148</v>
      </c>
      <c r="C262" s="9" t="s">
        <v>3148</v>
      </c>
      <c r="D262" s="9" t="s">
        <v>3393</v>
      </c>
      <c r="E262" s="9" t="s">
        <v>24</v>
      </c>
      <c r="F262" s="9" t="s">
        <v>3400</v>
      </c>
      <c r="G262" s="9" t="s">
        <v>561</v>
      </c>
      <c r="H262" s="8" t="str">
        <f t="shared" si="4"/>
        <v>Ні</v>
      </c>
      <c r="J262" s="8">
        <f>_xlfn.AGGREGATE(3,3,Tabela1[[#This Row],[Lp]])</f>
        <v>0</v>
      </c>
    </row>
    <row r="263" spans="1:10" ht="15" hidden="1" customHeight="1">
      <c r="A263" s="9">
        <v>262</v>
      </c>
      <c r="B263" s="9" t="s">
        <v>3148</v>
      </c>
      <c r="C263" s="9" t="s">
        <v>3148</v>
      </c>
      <c r="D263" s="9" t="s">
        <v>3393</v>
      </c>
      <c r="E263" s="9" t="s">
        <v>24</v>
      </c>
      <c r="F263" s="9" t="s">
        <v>3401</v>
      </c>
      <c r="G263" s="9" t="s">
        <v>563</v>
      </c>
      <c r="H263" s="8" t="str">
        <f t="shared" si="4"/>
        <v>Ні</v>
      </c>
      <c r="J263" s="8">
        <f>_xlfn.AGGREGATE(3,3,Tabela1[[#This Row],[Lp]])</f>
        <v>0</v>
      </c>
    </row>
    <row r="264" spans="1:10" ht="15" hidden="1" customHeight="1">
      <c r="A264" s="9">
        <v>263</v>
      </c>
      <c r="B264" s="9" t="s">
        <v>3151</v>
      </c>
      <c r="C264" s="9" t="s">
        <v>3151</v>
      </c>
      <c r="D264" s="9" t="s">
        <v>3393</v>
      </c>
      <c r="E264" s="9" t="s">
        <v>29</v>
      </c>
      <c r="F264" s="9" t="s">
        <v>3402</v>
      </c>
      <c r="G264" s="9" t="s">
        <v>565</v>
      </c>
      <c r="H264" s="8" t="str">
        <f t="shared" si="4"/>
        <v>Ні</v>
      </c>
      <c r="J264" s="8">
        <f>_xlfn.AGGREGATE(3,3,Tabela1[[#This Row],[Lp]])</f>
        <v>0</v>
      </c>
    </row>
    <row r="265" spans="1:10" ht="15" hidden="1" customHeight="1">
      <c r="A265" s="9">
        <v>264</v>
      </c>
      <c r="B265" s="9" t="s">
        <v>3151</v>
      </c>
      <c r="C265" s="9" t="s">
        <v>3151</v>
      </c>
      <c r="D265" s="9" t="s">
        <v>3393</v>
      </c>
      <c r="E265" s="9" t="s">
        <v>29</v>
      </c>
      <c r="F265" s="9" t="s">
        <v>3403</v>
      </c>
      <c r="G265" s="9" t="s">
        <v>567</v>
      </c>
      <c r="H265" s="8" t="str">
        <f t="shared" si="4"/>
        <v>Ні</v>
      </c>
      <c r="J265" s="8">
        <f>_xlfn.AGGREGATE(3,3,Tabela1[[#This Row],[Lp]])</f>
        <v>0</v>
      </c>
    </row>
    <row r="266" spans="1:10" ht="15" hidden="1" customHeight="1">
      <c r="A266" s="9">
        <v>265</v>
      </c>
      <c r="B266" s="9" t="s">
        <v>3145</v>
      </c>
      <c r="C266" s="9" t="s">
        <v>3146</v>
      </c>
      <c r="D266" s="9" t="s">
        <v>3393</v>
      </c>
      <c r="E266" s="9" t="s">
        <v>21</v>
      </c>
      <c r="F266" s="9" t="s">
        <v>3404</v>
      </c>
      <c r="G266" s="9" t="s">
        <v>569</v>
      </c>
      <c r="H266" s="8" t="str">
        <f t="shared" si="4"/>
        <v>Ні</v>
      </c>
      <c r="J266" s="8">
        <f>_xlfn.AGGREGATE(3,3,Tabela1[[#This Row],[Lp]])</f>
        <v>0</v>
      </c>
    </row>
    <row r="267" spans="1:10" ht="15" hidden="1" customHeight="1">
      <c r="A267" s="9">
        <v>266</v>
      </c>
      <c r="B267" s="9" t="s">
        <v>3145</v>
      </c>
      <c r="C267" s="9" t="s">
        <v>3146</v>
      </c>
      <c r="D267" s="9" t="s">
        <v>3393</v>
      </c>
      <c r="E267" s="9" t="s">
        <v>21</v>
      </c>
      <c r="F267" s="9" t="s">
        <v>3405</v>
      </c>
      <c r="G267" s="9" t="s">
        <v>571</v>
      </c>
      <c r="H267" s="8" t="str">
        <f t="shared" si="4"/>
        <v>Ні</v>
      </c>
      <c r="J267" s="8">
        <f>_xlfn.AGGREGATE(3,3,Tabela1[[#This Row],[Lp]])</f>
        <v>0</v>
      </c>
    </row>
    <row r="268" spans="1:10" ht="15" hidden="1" customHeight="1">
      <c r="A268" s="9">
        <v>267</v>
      </c>
      <c r="B268" s="9" t="s">
        <v>3145</v>
      </c>
      <c r="C268" s="9" t="s">
        <v>3146</v>
      </c>
      <c r="D268" s="9" t="s">
        <v>3393</v>
      </c>
      <c r="E268" s="9" t="s">
        <v>21</v>
      </c>
      <c r="F268" s="9" t="s">
        <v>3406</v>
      </c>
      <c r="G268" s="9" t="s">
        <v>573</v>
      </c>
      <c r="H268" s="8" t="str">
        <f t="shared" si="4"/>
        <v>Ні</v>
      </c>
      <c r="J268" s="8">
        <f>_xlfn.AGGREGATE(3,3,Tabela1[[#This Row],[Lp]])</f>
        <v>0</v>
      </c>
    </row>
    <row r="269" spans="1:10" ht="15" hidden="1" customHeight="1">
      <c r="A269" s="9">
        <v>268</v>
      </c>
      <c r="B269" s="9" t="s">
        <v>3151</v>
      </c>
      <c r="C269" s="9" t="s">
        <v>3151</v>
      </c>
      <c r="D269" s="9" t="s">
        <v>3393</v>
      </c>
      <c r="E269" s="9" t="s">
        <v>29</v>
      </c>
      <c r="F269" s="9" t="s">
        <v>3407</v>
      </c>
      <c r="G269" s="9" t="s">
        <v>575</v>
      </c>
      <c r="H269" s="8" t="str">
        <f t="shared" si="4"/>
        <v>Ні</v>
      </c>
      <c r="J269" s="8">
        <f>_xlfn.AGGREGATE(3,3,Tabela1[[#This Row],[Lp]])</f>
        <v>0</v>
      </c>
    </row>
    <row r="270" spans="1:10" ht="15" hidden="1" customHeight="1">
      <c r="A270" s="9">
        <v>269</v>
      </c>
      <c r="B270" s="9" t="s">
        <v>3151</v>
      </c>
      <c r="C270" s="9" t="s">
        <v>3151</v>
      </c>
      <c r="D270" s="9" t="s">
        <v>3393</v>
      </c>
      <c r="E270" s="9" t="s">
        <v>29</v>
      </c>
      <c r="F270" s="9" t="s">
        <v>3408</v>
      </c>
      <c r="G270" s="9" t="s">
        <v>577</v>
      </c>
      <c r="H270" s="8" t="str">
        <f t="shared" si="4"/>
        <v>Ні</v>
      </c>
      <c r="J270" s="8">
        <f>_xlfn.AGGREGATE(3,3,Tabela1[[#This Row],[Lp]])</f>
        <v>0</v>
      </c>
    </row>
    <row r="271" spans="1:10" ht="15" hidden="1" customHeight="1">
      <c r="A271" s="9">
        <v>270</v>
      </c>
      <c r="B271" s="9" t="s">
        <v>3151</v>
      </c>
      <c r="C271" s="9" t="s">
        <v>3151</v>
      </c>
      <c r="D271" s="9" t="s">
        <v>3393</v>
      </c>
      <c r="E271" s="9" t="s">
        <v>29</v>
      </c>
      <c r="F271" s="9" t="s">
        <v>3409</v>
      </c>
      <c r="G271" s="9" t="s">
        <v>579</v>
      </c>
      <c r="H271" s="8" t="str">
        <f t="shared" si="4"/>
        <v>Ні</v>
      </c>
      <c r="J271" s="8">
        <f>_xlfn.AGGREGATE(3,3,Tabela1[[#This Row],[Lp]])</f>
        <v>0</v>
      </c>
    </row>
    <row r="272" spans="1:10" ht="15" hidden="1" customHeight="1">
      <c r="A272" s="9">
        <v>271</v>
      </c>
      <c r="B272" s="9" t="s">
        <v>3151</v>
      </c>
      <c r="C272" s="9" t="s">
        <v>3151</v>
      </c>
      <c r="D272" s="9" t="s">
        <v>3393</v>
      </c>
      <c r="E272" s="9" t="s">
        <v>29</v>
      </c>
      <c r="F272" s="9" t="s">
        <v>3410</v>
      </c>
      <c r="G272" s="9" t="s">
        <v>581</v>
      </c>
      <c r="H272" s="8" t="str">
        <f t="shared" si="4"/>
        <v>Ні</v>
      </c>
      <c r="J272" s="8">
        <f>_xlfn.AGGREGATE(3,3,Tabela1[[#This Row],[Lp]])</f>
        <v>0</v>
      </c>
    </row>
    <row r="273" spans="1:10" ht="15" hidden="1" customHeight="1">
      <c r="A273" s="9">
        <v>272</v>
      </c>
      <c r="B273" s="9" t="s">
        <v>3151</v>
      </c>
      <c r="C273" s="9" t="s">
        <v>3151</v>
      </c>
      <c r="D273" s="9" t="s">
        <v>3393</v>
      </c>
      <c r="E273" s="9" t="s">
        <v>29</v>
      </c>
      <c r="F273" s="9" t="s">
        <v>3411</v>
      </c>
      <c r="G273" s="9" t="s">
        <v>583</v>
      </c>
      <c r="H273" s="8" t="str">
        <f t="shared" si="4"/>
        <v>Ні</v>
      </c>
      <c r="J273" s="8">
        <f>_xlfn.AGGREGATE(3,3,Tabela1[[#This Row],[Lp]])</f>
        <v>0</v>
      </c>
    </row>
    <row r="274" spans="1:10" ht="15" hidden="1" customHeight="1">
      <c r="A274" s="9">
        <v>273</v>
      </c>
      <c r="B274" s="9" t="s">
        <v>3151</v>
      </c>
      <c r="C274" s="9" t="s">
        <v>3151</v>
      </c>
      <c r="D274" s="9" t="s">
        <v>3393</v>
      </c>
      <c r="E274" s="9" t="s">
        <v>29</v>
      </c>
      <c r="F274" s="9" t="s">
        <v>3412</v>
      </c>
      <c r="G274" s="9" t="s">
        <v>585</v>
      </c>
      <c r="H274" s="8" t="str">
        <f t="shared" si="4"/>
        <v>Ні</v>
      </c>
      <c r="J274" s="8">
        <f>_xlfn.AGGREGATE(3,3,Tabela1[[#This Row],[Lp]])</f>
        <v>0</v>
      </c>
    </row>
    <row r="275" spans="1:10" ht="15" hidden="1" customHeight="1">
      <c r="A275" s="9">
        <v>274</v>
      </c>
      <c r="B275" s="9" t="s">
        <v>3151</v>
      </c>
      <c r="C275" s="9" t="s">
        <v>3151</v>
      </c>
      <c r="D275" s="9" t="s">
        <v>3393</v>
      </c>
      <c r="E275" s="9" t="s">
        <v>29</v>
      </c>
      <c r="F275" s="9" t="s">
        <v>3413</v>
      </c>
      <c r="G275" s="9" t="s">
        <v>587</v>
      </c>
      <c r="H275" s="8" t="str">
        <f t="shared" si="4"/>
        <v>Ні</v>
      </c>
      <c r="J275" s="8">
        <f>_xlfn.AGGREGATE(3,3,Tabela1[[#This Row],[Lp]])</f>
        <v>0</v>
      </c>
    </row>
    <row r="276" spans="1:10" ht="15" hidden="1" customHeight="1">
      <c r="A276" s="9">
        <v>275</v>
      </c>
      <c r="B276" s="9" t="s">
        <v>3151</v>
      </c>
      <c r="C276" s="9" t="s">
        <v>3151</v>
      </c>
      <c r="D276" s="9" t="s">
        <v>3393</v>
      </c>
      <c r="E276" s="9" t="s">
        <v>29</v>
      </c>
      <c r="F276" s="9" t="s">
        <v>3414</v>
      </c>
      <c r="G276" s="9" t="s">
        <v>589</v>
      </c>
      <c r="H276" s="8" t="str">
        <f t="shared" si="4"/>
        <v>Ні</v>
      </c>
      <c r="J276" s="8">
        <f>_xlfn.AGGREGATE(3,3,Tabela1[[#This Row],[Lp]])</f>
        <v>0</v>
      </c>
    </row>
    <row r="277" spans="1:10" ht="15" hidden="1" customHeight="1">
      <c r="A277" s="9">
        <v>276</v>
      </c>
      <c r="B277" s="9" t="s">
        <v>3148</v>
      </c>
      <c r="C277" s="9" t="s">
        <v>3148</v>
      </c>
      <c r="D277" s="9" t="s">
        <v>3393</v>
      </c>
      <c r="E277" s="9" t="s">
        <v>24</v>
      </c>
      <c r="F277" s="9" t="s">
        <v>3415</v>
      </c>
      <c r="G277" s="9" t="s">
        <v>591</v>
      </c>
      <c r="H277" s="8" t="str">
        <f t="shared" si="4"/>
        <v>Ні</v>
      </c>
      <c r="J277" s="8">
        <f>_xlfn.AGGREGATE(3,3,Tabela1[[#This Row],[Lp]])</f>
        <v>0</v>
      </c>
    </row>
    <row r="278" spans="1:10" ht="15" hidden="1" customHeight="1">
      <c r="A278" s="9">
        <v>277</v>
      </c>
      <c r="B278" s="9" t="s">
        <v>3148</v>
      </c>
      <c r="C278" s="9" t="s">
        <v>3148</v>
      </c>
      <c r="D278" s="9" t="s">
        <v>3393</v>
      </c>
      <c r="E278" s="9" t="s">
        <v>24</v>
      </c>
      <c r="F278" s="9" t="s">
        <v>3416</v>
      </c>
      <c r="G278" s="9" t="s">
        <v>593</v>
      </c>
      <c r="H278" s="8" t="str">
        <f t="shared" si="4"/>
        <v>Ні</v>
      </c>
      <c r="J278" s="8">
        <f>_xlfn.AGGREGATE(3,3,Tabela1[[#This Row],[Lp]])</f>
        <v>0</v>
      </c>
    </row>
    <row r="279" spans="1:10" ht="15" hidden="1" customHeight="1">
      <c r="A279" s="9">
        <v>278</v>
      </c>
      <c r="B279" s="9" t="s">
        <v>3148</v>
      </c>
      <c r="C279" s="9" t="s">
        <v>3148</v>
      </c>
      <c r="D279" s="9" t="s">
        <v>3393</v>
      </c>
      <c r="E279" s="9" t="s">
        <v>24</v>
      </c>
      <c r="F279" s="9" t="s">
        <v>3417</v>
      </c>
      <c r="G279" s="9" t="s">
        <v>595</v>
      </c>
      <c r="H279" s="8" t="str">
        <f t="shared" si="4"/>
        <v>Ні</v>
      </c>
      <c r="J279" s="8">
        <f>_xlfn.AGGREGATE(3,3,Tabela1[[#This Row],[Lp]])</f>
        <v>0</v>
      </c>
    </row>
    <row r="280" spans="1:10" ht="15" hidden="1" customHeight="1">
      <c r="A280" s="9">
        <v>279</v>
      </c>
      <c r="B280" s="9" t="s">
        <v>3148</v>
      </c>
      <c r="C280" s="9" t="s">
        <v>3148</v>
      </c>
      <c r="D280" s="9" t="s">
        <v>3393</v>
      </c>
      <c r="E280" s="9" t="s">
        <v>24</v>
      </c>
      <c r="F280" s="9" t="s">
        <v>3418</v>
      </c>
      <c r="G280" s="9" t="s">
        <v>597</v>
      </c>
      <c r="H280" s="8" t="str">
        <f t="shared" si="4"/>
        <v>Ні</v>
      </c>
      <c r="J280" s="8">
        <f>_xlfn.AGGREGATE(3,3,Tabela1[[#This Row],[Lp]])</f>
        <v>0</v>
      </c>
    </row>
    <row r="281" spans="1:10" ht="15" hidden="1" customHeight="1">
      <c r="A281" s="9">
        <v>280</v>
      </c>
      <c r="B281" s="9" t="s">
        <v>3148</v>
      </c>
      <c r="C281" s="9" t="s">
        <v>3148</v>
      </c>
      <c r="D281" s="9" t="s">
        <v>3393</v>
      </c>
      <c r="E281" s="9" t="s">
        <v>24</v>
      </c>
      <c r="F281" s="9" t="s">
        <v>3419</v>
      </c>
      <c r="G281" s="9" t="s">
        <v>599</v>
      </c>
      <c r="H281" s="8" t="str">
        <f t="shared" si="4"/>
        <v>Ні</v>
      </c>
      <c r="J281" s="8">
        <f>_xlfn.AGGREGATE(3,3,Tabela1[[#This Row],[Lp]])</f>
        <v>0</v>
      </c>
    </row>
    <row r="282" spans="1:10" ht="15" hidden="1" customHeight="1">
      <c r="A282" s="9">
        <v>281</v>
      </c>
      <c r="B282" s="9" t="s">
        <v>3148</v>
      </c>
      <c r="C282" s="9" t="s">
        <v>3148</v>
      </c>
      <c r="D282" s="9" t="s">
        <v>3393</v>
      </c>
      <c r="E282" s="9" t="s">
        <v>24</v>
      </c>
      <c r="F282" s="9" t="s">
        <v>3173</v>
      </c>
      <c r="G282" s="9" t="s">
        <v>601</v>
      </c>
      <c r="H282" s="8" t="str">
        <f t="shared" si="4"/>
        <v>Ні</v>
      </c>
      <c r="J282" s="8">
        <f>_xlfn.AGGREGATE(3,3,Tabela1[[#This Row],[Lp]])</f>
        <v>0</v>
      </c>
    </row>
    <row r="283" spans="1:10" ht="15" hidden="1" customHeight="1">
      <c r="A283" s="9">
        <v>282</v>
      </c>
      <c r="B283" s="9" t="s">
        <v>3148</v>
      </c>
      <c r="C283" s="9" t="s">
        <v>3148</v>
      </c>
      <c r="D283" s="9" t="s">
        <v>3393</v>
      </c>
      <c r="E283" s="9" t="s">
        <v>24</v>
      </c>
      <c r="F283" s="9" t="s">
        <v>3420</v>
      </c>
      <c r="G283" s="9" t="s">
        <v>603</v>
      </c>
      <c r="H283" s="8" t="str">
        <f t="shared" si="4"/>
        <v>Ні</v>
      </c>
      <c r="J283" s="8">
        <f>_xlfn.AGGREGATE(3,3,Tabela1[[#This Row],[Lp]])</f>
        <v>0</v>
      </c>
    </row>
    <row r="284" spans="1:10" ht="15" hidden="1" customHeight="1">
      <c r="A284" s="9">
        <v>283</v>
      </c>
      <c r="B284" s="9" t="s">
        <v>3148</v>
      </c>
      <c r="C284" s="9" t="s">
        <v>3148</v>
      </c>
      <c r="D284" s="9" t="s">
        <v>3393</v>
      </c>
      <c r="E284" s="9" t="s">
        <v>24</v>
      </c>
      <c r="F284" s="9" t="s">
        <v>3421</v>
      </c>
      <c r="G284" s="9" t="s">
        <v>605</v>
      </c>
      <c r="H284" s="8" t="str">
        <f t="shared" si="4"/>
        <v>Ні</v>
      </c>
      <c r="J284" s="8">
        <f>_xlfn.AGGREGATE(3,3,Tabela1[[#This Row],[Lp]])</f>
        <v>0</v>
      </c>
    </row>
    <row r="285" spans="1:10" ht="15" hidden="1" customHeight="1">
      <c r="A285" s="9">
        <v>284</v>
      </c>
      <c r="B285" s="9" t="s">
        <v>3148</v>
      </c>
      <c r="C285" s="9" t="s">
        <v>3148</v>
      </c>
      <c r="D285" s="9" t="s">
        <v>3393</v>
      </c>
      <c r="E285" s="9" t="s">
        <v>24</v>
      </c>
      <c r="F285" s="9" t="s">
        <v>3422</v>
      </c>
      <c r="G285" s="9" t="s">
        <v>607</v>
      </c>
      <c r="H285" s="8" t="str">
        <f t="shared" si="4"/>
        <v>Ні</v>
      </c>
      <c r="J285" s="8">
        <f>_xlfn.AGGREGATE(3,3,Tabela1[[#This Row],[Lp]])</f>
        <v>0</v>
      </c>
    </row>
    <row r="286" spans="1:10" ht="15" hidden="1" customHeight="1">
      <c r="A286" s="9">
        <v>285</v>
      </c>
      <c r="B286" s="9" t="s">
        <v>3148</v>
      </c>
      <c r="C286" s="9" t="s">
        <v>3148</v>
      </c>
      <c r="D286" s="9" t="s">
        <v>3393</v>
      </c>
      <c r="E286" s="9" t="s">
        <v>24</v>
      </c>
      <c r="F286" s="9" t="s">
        <v>3423</v>
      </c>
      <c r="G286" s="9" t="s">
        <v>609</v>
      </c>
      <c r="H286" s="8" t="str">
        <f t="shared" si="4"/>
        <v>Ні</v>
      </c>
      <c r="J286" s="8">
        <f>_xlfn.AGGREGATE(3,3,Tabela1[[#This Row],[Lp]])</f>
        <v>0</v>
      </c>
    </row>
    <row r="287" spans="1:10" ht="15" hidden="1" customHeight="1">
      <c r="A287" s="9">
        <v>286</v>
      </c>
      <c r="B287" s="9" t="s">
        <v>3151</v>
      </c>
      <c r="C287" s="9" t="s">
        <v>3151</v>
      </c>
      <c r="D287" s="9" t="s">
        <v>3393</v>
      </c>
      <c r="E287" s="9" t="s">
        <v>29</v>
      </c>
      <c r="F287" s="9" t="s">
        <v>3424</v>
      </c>
      <c r="G287" s="9" t="s">
        <v>611</v>
      </c>
      <c r="H287" s="8" t="str">
        <f t="shared" si="4"/>
        <v>Ні</v>
      </c>
      <c r="J287" s="8">
        <f>_xlfn.AGGREGATE(3,3,Tabela1[[#This Row],[Lp]])</f>
        <v>0</v>
      </c>
    </row>
    <row r="288" spans="1:10" ht="15" hidden="1" customHeight="1">
      <c r="A288" s="9">
        <v>287</v>
      </c>
      <c r="B288" s="9" t="s">
        <v>3151</v>
      </c>
      <c r="C288" s="9" t="s">
        <v>3151</v>
      </c>
      <c r="D288" s="9" t="s">
        <v>3393</v>
      </c>
      <c r="E288" s="9" t="s">
        <v>29</v>
      </c>
      <c r="F288" s="9" t="s">
        <v>3425</v>
      </c>
      <c r="G288" s="9" t="s">
        <v>613</v>
      </c>
      <c r="H288" s="8" t="str">
        <f t="shared" si="4"/>
        <v>Ні</v>
      </c>
      <c r="J288" s="8">
        <f>_xlfn.AGGREGATE(3,3,Tabela1[[#This Row],[Lp]])</f>
        <v>0</v>
      </c>
    </row>
    <row r="289" spans="1:10" ht="15" hidden="1" customHeight="1">
      <c r="A289" s="9">
        <v>288</v>
      </c>
      <c r="B289" s="9" t="s">
        <v>3148</v>
      </c>
      <c r="C289" s="9" t="s">
        <v>3148</v>
      </c>
      <c r="D289" s="9" t="s">
        <v>3393</v>
      </c>
      <c r="E289" s="9" t="s">
        <v>24</v>
      </c>
      <c r="F289" s="9" t="s">
        <v>3426</v>
      </c>
      <c r="G289" s="9" t="s">
        <v>615</v>
      </c>
      <c r="H289" s="8" t="str">
        <f t="shared" si="4"/>
        <v>Ні</v>
      </c>
      <c r="J289" s="8">
        <f>_xlfn.AGGREGATE(3,3,Tabela1[[#This Row],[Lp]])</f>
        <v>0</v>
      </c>
    </row>
    <row r="290" spans="1:10" ht="15" hidden="1" customHeight="1">
      <c r="A290" s="9">
        <v>289</v>
      </c>
      <c r="B290" s="9" t="s">
        <v>3148</v>
      </c>
      <c r="C290" s="9" t="s">
        <v>3148</v>
      </c>
      <c r="D290" s="9" t="s">
        <v>3393</v>
      </c>
      <c r="E290" s="9" t="s">
        <v>24</v>
      </c>
      <c r="F290" s="9" t="s">
        <v>3427</v>
      </c>
      <c r="G290" s="9" t="s">
        <v>617</v>
      </c>
      <c r="H290" s="8" t="str">
        <f t="shared" si="4"/>
        <v>Ні</v>
      </c>
      <c r="J290" s="8">
        <f>_xlfn.AGGREGATE(3,3,Tabela1[[#This Row],[Lp]])</f>
        <v>0</v>
      </c>
    </row>
    <row r="291" spans="1:10" ht="15" hidden="1" customHeight="1">
      <c r="A291" s="9">
        <v>290</v>
      </c>
      <c r="B291" s="9" t="s">
        <v>3148</v>
      </c>
      <c r="C291" s="9" t="s">
        <v>3148</v>
      </c>
      <c r="D291" s="9" t="s">
        <v>3393</v>
      </c>
      <c r="E291" s="9" t="s">
        <v>24</v>
      </c>
      <c r="F291" s="9" t="s">
        <v>3428</v>
      </c>
      <c r="G291" s="9" t="s">
        <v>619</v>
      </c>
      <c r="H291" s="8" t="str">
        <f t="shared" si="4"/>
        <v>Ні</v>
      </c>
      <c r="J291" s="8">
        <f>_xlfn.AGGREGATE(3,3,Tabela1[[#This Row],[Lp]])</f>
        <v>0</v>
      </c>
    </row>
    <row r="292" spans="1:10" ht="15" hidden="1" customHeight="1">
      <c r="A292" s="9">
        <v>291</v>
      </c>
      <c r="B292" s="9" t="s">
        <v>3145</v>
      </c>
      <c r="C292" s="9" t="s">
        <v>3146</v>
      </c>
      <c r="D292" s="9" t="s">
        <v>3393</v>
      </c>
      <c r="E292" s="9" t="s">
        <v>21</v>
      </c>
      <c r="F292" s="9" t="s">
        <v>3429</v>
      </c>
      <c r="G292" s="9" t="s">
        <v>621</v>
      </c>
      <c r="H292" s="8" t="str">
        <f t="shared" si="4"/>
        <v>Ні</v>
      </c>
      <c r="J292" s="8">
        <f>_xlfn.AGGREGATE(3,3,Tabela1[[#This Row],[Lp]])</f>
        <v>0</v>
      </c>
    </row>
    <row r="293" spans="1:10" ht="15" hidden="1" customHeight="1">
      <c r="A293" s="9">
        <v>292</v>
      </c>
      <c r="B293" s="9" t="s">
        <v>3148</v>
      </c>
      <c r="C293" s="9" t="s">
        <v>3148</v>
      </c>
      <c r="D293" s="9" t="s">
        <v>3393</v>
      </c>
      <c r="E293" s="9" t="s">
        <v>24</v>
      </c>
      <c r="F293" s="9" t="s">
        <v>3430</v>
      </c>
      <c r="G293" s="9" t="s">
        <v>623</v>
      </c>
      <c r="H293" s="8" t="str">
        <f t="shared" si="4"/>
        <v>Ні</v>
      </c>
      <c r="J293" s="8">
        <f>_xlfn.AGGREGATE(3,3,Tabela1[[#This Row],[Lp]])</f>
        <v>0</v>
      </c>
    </row>
    <row r="294" spans="1:10" ht="15" hidden="1" customHeight="1">
      <c r="A294" s="9">
        <v>293</v>
      </c>
      <c r="B294" s="9" t="s">
        <v>3151</v>
      </c>
      <c r="C294" s="9" t="s">
        <v>3151</v>
      </c>
      <c r="D294" s="9" t="s">
        <v>3393</v>
      </c>
      <c r="E294" s="9" t="s">
        <v>29</v>
      </c>
      <c r="F294" s="9" t="s">
        <v>3431</v>
      </c>
      <c r="G294" s="9" t="s">
        <v>625</v>
      </c>
      <c r="H294" s="8" t="str">
        <f t="shared" si="4"/>
        <v>Ні</v>
      </c>
      <c r="J294" s="8">
        <f>_xlfn.AGGREGATE(3,3,Tabela1[[#This Row],[Lp]])</f>
        <v>0</v>
      </c>
    </row>
    <row r="295" spans="1:10" ht="15" hidden="1" customHeight="1">
      <c r="A295" s="9">
        <v>294</v>
      </c>
      <c r="B295" s="9" t="s">
        <v>3145</v>
      </c>
      <c r="C295" s="9" t="s">
        <v>3146</v>
      </c>
      <c r="D295" s="9" t="s">
        <v>3393</v>
      </c>
      <c r="E295" s="9" t="s">
        <v>21</v>
      </c>
      <c r="F295" s="9" t="s">
        <v>3432</v>
      </c>
      <c r="G295" s="9" t="s">
        <v>627</v>
      </c>
      <c r="H295" s="8" t="str">
        <f t="shared" si="4"/>
        <v>Ні</v>
      </c>
      <c r="J295" s="8">
        <f>_xlfn.AGGREGATE(3,3,Tabela1[[#This Row],[Lp]])</f>
        <v>0</v>
      </c>
    </row>
    <row r="296" spans="1:10" ht="15" hidden="1" customHeight="1">
      <c r="A296" s="9">
        <v>295</v>
      </c>
      <c r="B296" s="9" t="s">
        <v>3148</v>
      </c>
      <c r="C296" s="9" t="s">
        <v>3148</v>
      </c>
      <c r="D296" s="9" t="s">
        <v>3393</v>
      </c>
      <c r="E296" s="9" t="s">
        <v>24</v>
      </c>
      <c r="F296" s="9" t="s">
        <v>3433</v>
      </c>
      <c r="G296" s="9" t="s">
        <v>629</v>
      </c>
      <c r="H296" s="8" t="str">
        <f t="shared" si="4"/>
        <v>Ні</v>
      </c>
      <c r="J296" s="8">
        <f>_xlfn.AGGREGATE(3,3,Tabela1[[#This Row],[Lp]])</f>
        <v>0</v>
      </c>
    </row>
    <row r="297" spans="1:10" ht="15" hidden="1" customHeight="1">
      <c r="A297" s="9">
        <v>296</v>
      </c>
      <c r="B297" s="9" t="s">
        <v>3148</v>
      </c>
      <c r="C297" s="9" t="s">
        <v>3148</v>
      </c>
      <c r="D297" s="9" t="s">
        <v>3393</v>
      </c>
      <c r="E297" s="9" t="s">
        <v>24</v>
      </c>
      <c r="F297" s="9" t="s">
        <v>3434</v>
      </c>
      <c r="G297" s="9" t="s">
        <v>631</v>
      </c>
      <c r="H297" s="8" t="str">
        <f t="shared" si="4"/>
        <v>Ні</v>
      </c>
      <c r="J297" s="8">
        <f>_xlfn.AGGREGATE(3,3,Tabela1[[#This Row],[Lp]])</f>
        <v>0</v>
      </c>
    </row>
    <row r="298" spans="1:10" ht="15" hidden="1" customHeight="1">
      <c r="A298" s="9">
        <v>297</v>
      </c>
      <c r="B298" s="9" t="s">
        <v>3148</v>
      </c>
      <c r="C298" s="9" t="s">
        <v>3148</v>
      </c>
      <c r="D298" s="9" t="s">
        <v>3393</v>
      </c>
      <c r="E298" s="9" t="s">
        <v>24</v>
      </c>
      <c r="F298" s="9" t="s">
        <v>3435</v>
      </c>
      <c r="G298" s="9" t="s">
        <v>633</v>
      </c>
      <c r="H298" s="8" t="str">
        <f t="shared" si="4"/>
        <v>Ні</v>
      </c>
      <c r="J298" s="8">
        <f>_xlfn.AGGREGATE(3,3,Tabela1[[#This Row],[Lp]])</f>
        <v>0</v>
      </c>
    </row>
    <row r="299" spans="1:10" ht="15" hidden="1" customHeight="1">
      <c r="A299" s="9">
        <v>298</v>
      </c>
      <c r="B299" s="9" t="s">
        <v>3148</v>
      </c>
      <c r="C299" s="9" t="s">
        <v>3148</v>
      </c>
      <c r="D299" s="9" t="s">
        <v>3393</v>
      </c>
      <c r="E299" s="9" t="s">
        <v>24</v>
      </c>
      <c r="F299" s="9" t="s">
        <v>3436</v>
      </c>
      <c r="G299" s="9" t="s">
        <v>635</v>
      </c>
      <c r="H299" s="8" t="str">
        <f t="shared" si="4"/>
        <v>Ні</v>
      </c>
      <c r="J299" s="8">
        <f>_xlfn.AGGREGATE(3,3,Tabela1[[#This Row],[Lp]])</f>
        <v>0</v>
      </c>
    </row>
    <row r="300" spans="1:10" ht="15" hidden="1" customHeight="1">
      <c r="A300" s="9">
        <v>299</v>
      </c>
      <c r="B300" s="9" t="s">
        <v>3151</v>
      </c>
      <c r="C300" s="9" t="s">
        <v>3151</v>
      </c>
      <c r="D300" s="9" t="s">
        <v>3393</v>
      </c>
      <c r="E300" s="9" t="s">
        <v>29</v>
      </c>
      <c r="F300" s="9" t="s">
        <v>3437</v>
      </c>
      <c r="G300" s="9" t="s">
        <v>637</v>
      </c>
      <c r="H300" s="8" t="str">
        <f t="shared" si="4"/>
        <v>Ні</v>
      </c>
      <c r="J300" s="8">
        <f>_xlfn.AGGREGATE(3,3,Tabela1[[#This Row],[Lp]])</f>
        <v>0</v>
      </c>
    </row>
    <row r="301" spans="1:10" ht="15" hidden="1" customHeight="1">
      <c r="A301" s="9">
        <v>300</v>
      </c>
      <c r="B301" s="9" t="s">
        <v>3148</v>
      </c>
      <c r="C301" s="9" t="s">
        <v>3148</v>
      </c>
      <c r="D301" s="9" t="s">
        <v>3393</v>
      </c>
      <c r="E301" s="9" t="s">
        <v>24</v>
      </c>
      <c r="F301" s="9" t="s">
        <v>3438</v>
      </c>
      <c r="G301" s="9" t="s">
        <v>639</v>
      </c>
      <c r="H301" s="8" t="str">
        <f t="shared" si="4"/>
        <v>Ні</v>
      </c>
      <c r="J301" s="8">
        <f>_xlfn.AGGREGATE(3,3,Tabela1[[#This Row],[Lp]])</f>
        <v>0</v>
      </c>
    </row>
    <row r="302" spans="1:10" ht="15" hidden="1" customHeight="1">
      <c r="A302" s="9">
        <v>301</v>
      </c>
      <c r="B302" s="9" t="s">
        <v>3145</v>
      </c>
      <c r="C302" s="9" t="s">
        <v>3146</v>
      </c>
      <c r="D302" s="9" t="s">
        <v>3393</v>
      </c>
      <c r="E302" s="9" t="s">
        <v>21</v>
      </c>
      <c r="F302" s="9" t="s">
        <v>3439</v>
      </c>
      <c r="G302" s="9" t="s">
        <v>641</v>
      </c>
      <c r="H302" s="8" t="str">
        <f t="shared" si="4"/>
        <v>Ні</v>
      </c>
      <c r="J302" s="8">
        <f>_xlfn.AGGREGATE(3,3,Tabela1[[#This Row],[Lp]])</f>
        <v>0</v>
      </c>
    </row>
    <row r="303" spans="1:10" ht="15" hidden="1" customHeight="1">
      <c r="A303" s="9">
        <v>302</v>
      </c>
      <c r="B303" s="9" t="s">
        <v>3148</v>
      </c>
      <c r="C303" s="9" t="s">
        <v>3148</v>
      </c>
      <c r="D303" s="9" t="s">
        <v>3393</v>
      </c>
      <c r="E303" s="9" t="s">
        <v>24</v>
      </c>
      <c r="F303" s="9" t="s">
        <v>3440</v>
      </c>
      <c r="G303" s="9" t="s">
        <v>643</v>
      </c>
      <c r="H303" s="8" t="str">
        <f t="shared" si="4"/>
        <v>Ні</v>
      </c>
      <c r="J303" s="8">
        <f>_xlfn.AGGREGATE(3,3,Tabela1[[#This Row],[Lp]])</f>
        <v>0</v>
      </c>
    </row>
    <row r="304" spans="1:10" ht="15" hidden="1" customHeight="1">
      <c r="A304" s="9">
        <v>303</v>
      </c>
      <c r="B304" s="9" t="s">
        <v>3176</v>
      </c>
      <c r="C304" s="9" t="s">
        <v>3146</v>
      </c>
      <c r="D304" s="9" t="s">
        <v>3393</v>
      </c>
      <c r="E304" s="9" t="s">
        <v>78</v>
      </c>
      <c r="F304" s="9" t="s">
        <v>3441</v>
      </c>
      <c r="G304" s="9" t="s">
        <v>645</v>
      </c>
      <c r="H304" s="8" t="str">
        <f t="shared" si="4"/>
        <v>Так</v>
      </c>
      <c r="I304" s="8" t="s">
        <v>3178</v>
      </c>
      <c r="J304" s="8">
        <f>_xlfn.AGGREGATE(3,3,Tabela1[[#This Row],[Lp]])</f>
        <v>0</v>
      </c>
    </row>
    <row r="305" spans="1:10" ht="15" hidden="1" customHeight="1">
      <c r="A305" s="9">
        <v>304</v>
      </c>
      <c r="B305" s="9" t="s">
        <v>3176</v>
      </c>
      <c r="C305" s="9" t="s">
        <v>3146</v>
      </c>
      <c r="D305" s="9" t="s">
        <v>3393</v>
      </c>
      <c r="E305" s="9" t="s">
        <v>78</v>
      </c>
      <c r="F305" s="9" t="s">
        <v>3442</v>
      </c>
      <c r="G305" s="9" t="s">
        <v>647</v>
      </c>
      <c r="H305" s="8" t="str">
        <f t="shared" si="4"/>
        <v>Так</v>
      </c>
      <c r="J305" s="8">
        <f>_xlfn.AGGREGATE(3,3,Tabela1[[#This Row],[Lp]])</f>
        <v>0</v>
      </c>
    </row>
    <row r="306" spans="1:10" ht="15" hidden="1" customHeight="1">
      <c r="A306" s="9">
        <v>305</v>
      </c>
      <c r="B306" s="9" t="s">
        <v>3148</v>
      </c>
      <c r="C306" s="9" t="s">
        <v>3148</v>
      </c>
      <c r="D306" s="9" t="s">
        <v>3393</v>
      </c>
      <c r="E306" s="9" t="s">
        <v>24</v>
      </c>
      <c r="F306" s="9" t="s">
        <v>3443</v>
      </c>
      <c r="G306" s="9" t="s">
        <v>649</v>
      </c>
      <c r="H306" s="8" t="str">
        <f t="shared" si="4"/>
        <v>Ні</v>
      </c>
      <c r="J306" s="8">
        <f>_xlfn.AGGREGATE(3,3,Tabela1[[#This Row],[Lp]])</f>
        <v>0</v>
      </c>
    </row>
    <row r="307" spans="1:10" ht="15" hidden="1" customHeight="1">
      <c r="A307" s="9">
        <v>306</v>
      </c>
      <c r="B307" s="9" t="s">
        <v>3148</v>
      </c>
      <c r="C307" s="9" t="s">
        <v>3148</v>
      </c>
      <c r="D307" s="9" t="s">
        <v>3393</v>
      </c>
      <c r="E307" s="9" t="s">
        <v>24</v>
      </c>
      <c r="F307" s="9" t="s">
        <v>3444</v>
      </c>
      <c r="G307" s="9" t="s">
        <v>651</v>
      </c>
      <c r="H307" s="8" t="str">
        <f t="shared" si="4"/>
        <v>Ні</v>
      </c>
      <c r="J307" s="8">
        <f>_xlfn.AGGREGATE(3,3,Tabela1[[#This Row],[Lp]])</f>
        <v>0</v>
      </c>
    </row>
    <row r="308" spans="1:10" ht="15" hidden="1" customHeight="1">
      <c r="A308" s="9">
        <v>307</v>
      </c>
      <c r="B308" s="9" t="s">
        <v>3148</v>
      </c>
      <c r="C308" s="9" t="s">
        <v>3148</v>
      </c>
      <c r="D308" s="9" t="s">
        <v>3393</v>
      </c>
      <c r="E308" s="9" t="s">
        <v>24</v>
      </c>
      <c r="F308" s="9" t="s">
        <v>3445</v>
      </c>
      <c r="G308" s="9" t="s">
        <v>653</v>
      </c>
      <c r="H308" s="8" t="str">
        <f t="shared" si="4"/>
        <v>Ні</v>
      </c>
      <c r="J308" s="8">
        <f>_xlfn.AGGREGATE(3,3,Tabela1[[#This Row],[Lp]])</f>
        <v>0</v>
      </c>
    </row>
    <row r="309" spans="1:10" ht="15" hidden="1" customHeight="1">
      <c r="A309" s="9">
        <v>308</v>
      </c>
      <c r="B309" s="9" t="s">
        <v>3145</v>
      </c>
      <c r="C309" s="9" t="s">
        <v>3146</v>
      </c>
      <c r="D309" s="9" t="s">
        <v>3393</v>
      </c>
      <c r="E309" s="9" t="s">
        <v>21</v>
      </c>
      <c r="F309" s="9" t="s">
        <v>3446</v>
      </c>
      <c r="G309" s="9" t="s">
        <v>655</v>
      </c>
      <c r="H309" s="8" t="str">
        <f t="shared" si="4"/>
        <v>Ні</v>
      </c>
      <c r="J309" s="8">
        <f>_xlfn.AGGREGATE(3,3,Tabela1[[#This Row],[Lp]])</f>
        <v>0</v>
      </c>
    </row>
    <row r="310" spans="1:10" ht="15" hidden="1" customHeight="1">
      <c r="A310" s="9">
        <v>309</v>
      </c>
      <c r="B310" s="9" t="s">
        <v>3176</v>
      </c>
      <c r="C310" s="9" t="s">
        <v>3146</v>
      </c>
      <c r="D310" s="9" t="s">
        <v>3393</v>
      </c>
      <c r="E310" s="9" t="s">
        <v>78</v>
      </c>
      <c r="F310" s="9" t="s">
        <v>3447</v>
      </c>
      <c r="G310" s="9" t="s">
        <v>657</v>
      </c>
      <c r="H310" s="8" t="str">
        <f t="shared" si="4"/>
        <v>Так</v>
      </c>
      <c r="J310" s="8">
        <f>_xlfn.AGGREGATE(3,3,Tabela1[[#This Row],[Lp]])</f>
        <v>0</v>
      </c>
    </row>
    <row r="311" spans="1:10" ht="15" hidden="1" customHeight="1">
      <c r="A311" s="9">
        <v>310</v>
      </c>
      <c r="B311" s="9" t="s">
        <v>3148</v>
      </c>
      <c r="C311" s="9" t="s">
        <v>3148</v>
      </c>
      <c r="D311" s="9" t="s">
        <v>3393</v>
      </c>
      <c r="E311" s="9" t="s">
        <v>24</v>
      </c>
      <c r="F311" s="9" t="s">
        <v>3448</v>
      </c>
      <c r="G311" s="9" t="s">
        <v>659</v>
      </c>
      <c r="H311" s="8" t="str">
        <f t="shared" si="4"/>
        <v>Ні</v>
      </c>
      <c r="J311" s="8">
        <f>_xlfn.AGGREGATE(3,3,Tabela1[[#This Row],[Lp]])</f>
        <v>0</v>
      </c>
    </row>
    <row r="312" spans="1:10" ht="15" hidden="1" customHeight="1">
      <c r="A312" s="9">
        <v>311</v>
      </c>
      <c r="B312" s="9" t="s">
        <v>3148</v>
      </c>
      <c r="C312" s="9" t="s">
        <v>3148</v>
      </c>
      <c r="D312" s="9" t="s">
        <v>3393</v>
      </c>
      <c r="E312" s="9" t="s">
        <v>24</v>
      </c>
      <c r="F312" s="9" t="s">
        <v>3449</v>
      </c>
      <c r="G312" s="9" t="s">
        <v>661</v>
      </c>
      <c r="H312" s="8" t="str">
        <f t="shared" si="4"/>
        <v>Ні</v>
      </c>
      <c r="J312" s="8">
        <f>_xlfn.AGGREGATE(3,3,Tabela1[[#This Row],[Lp]])</f>
        <v>0</v>
      </c>
    </row>
    <row r="313" spans="1:10" ht="15" hidden="1" customHeight="1">
      <c r="A313" s="9">
        <v>312</v>
      </c>
      <c r="B313" s="9" t="s">
        <v>3148</v>
      </c>
      <c r="C313" s="9" t="s">
        <v>3148</v>
      </c>
      <c r="D313" s="9" t="s">
        <v>3393</v>
      </c>
      <c r="E313" s="9" t="s">
        <v>24</v>
      </c>
      <c r="F313" s="9" t="s">
        <v>3450</v>
      </c>
      <c r="G313" s="9" t="s">
        <v>663</v>
      </c>
      <c r="H313" s="8" t="str">
        <f t="shared" si="4"/>
        <v>Ні</v>
      </c>
      <c r="J313" s="8">
        <f>_xlfn.AGGREGATE(3,3,Tabela1[[#This Row],[Lp]])</f>
        <v>0</v>
      </c>
    </row>
    <row r="314" spans="1:10" hidden="1">
      <c r="A314" s="9">
        <v>313</v>
      </c>
      <c r="B314" s="9" t="s">
        <v>3151</v>
      </c>
      <c r="C314" s="9" t="s">
        <v>3151</v>
      </c>
      <c r="D314" s="9" t="s">
        <v>3393</v>
      </c>
      <c r="E314" s="9" t="s">
        <v>29</v>
      </c>
      <c r="F314" s="9" t="s">
        <v>3451</v>
      </c>
      <c r="G314" s="9" t="s">
        <v>665</v>
      </c>
      <c r="H314" s="8" t="str">
        <f t="shared" si="4"/>
        <v>Ні</v>
      </c>
      <c r="J314" s="8">
        <f>_xlfn.AGGREGATE(3,3,Tabela1[[#This Row],[Lp]])</f>
        <v>0</v>
      </c>
    </row>
    <row r="315" spans="1:10" ht="15" hidden="1" customHeight="1">
      <c r="A315" s="9">
        <v>314</v>
      </c>
      <c r="B315" s="9" t="s">
        <v>3176</v>
      </c>
      <c r="C315" s="9" t="s">
        <v>3146</v>
      </c>
      <c r="D315" s="9" t="s">
        <v>3393</v>
      </c>
      <c r="E315" s="9" t="s">
        <v>78</v>
      </c>
      <c r="F315" s="9" t="s">
        <v>3452</v>
      </c>
      <c r="G315" s="9" t="s">
        <v>667</v>
      </c>
      <c r="H315" s="8" t="str">
        <f t="shared" si="4"/>
        <v>Так</v>
      </c>
      <c r="J315" s="8">
        <f>_xlfn.AGGREGATE(3,3,Tabela1[[#This Row],[Lp]])</f>
        <v>0</v>
      </c>
    </row>
    <row r="316" spans="1:10" ht="15" hidden="1" customHeight="1">
      <c r="A316" s="9">
        <v>315</v>
      </c>
      <c r="B316" s="9" t="s">
        <v>3176</v>
      </c>
      <c r="C316" s="9" t="s">
        <v>3146</v>
      </c>
      <c r="D316" s="9" t="s">
        <v>3393</v>
      </c>
      <c r="E316" s="9" t="s">
        <v>78</v>
      </c>
      <c r="F316" s="9" t="s">
        <v>3453</v>
      </c>
      <c r="G316" s="9" t="s">
        <v>669</v>
      </c>
      <c r="H316" s="8" t="str">
        <f t="shared" si="4"/>
        <v>Так</v>
      </c>
      <c r="J316" s="8">
        <f>_xlfn.AGGREGATE(3,3,Tabela1[[#This Row],[Lp]])</f>
        <v>0</v>
      </c>
    </row>
    <row r="317" spans="1:10" ht="15" hidden="1" customHeight="1">
      <c r="A317" s="9">
        <v>316</v>
      </c>
      <c r="B317" s="9" t="s">
        <v>3151</v>
      </c>
      <c r="C317" s="9" t="s">
        <v>3151</v>
      </c>
      <c r="D317" s="9" t="s">
        <v>3393</v>
      </c>
      <c r="E317" s="9" t="s">
        <v>29</v>
      </c>
      <c r="F317" s="9" t="s">
        <v>3454</v>
      </c>
      <c r="G317" s="9" t="s">
        <v>671</v>
      </c>
      <c r="H317" s="8" t="str">
        <f t="shared" si="4"/>
        <v>Ні</v>
      </c>
      <c r="J317" s="8">
        <f>_xlfn.AGGREGATE(3,3,Tabela1[[#This Row],[Lp]])</f>
        <v>0</v>
      </c>
    </row>
    <row r="318" spans="1:10" ht="15" hidden="1" customHeight="1">
      <c r="A318" s="9">
        <v>317</v>
      </c>
      <c r="B318" s="9" t="s">
        <v>3151</v>
      </c>
      <c r="C318" s="9" t="s">
        <v>3151</v>
      </c>
      <c r="D318" s="9" t="s">
        <v>3393</v>
      </c>
      <c r="E318" s="9" t="s">
        <v>29</v>
      </c>
      <c r="F318" s="9" t="s">
        <v>3455</v>
      </c>
      <c r="G318" s="9" t="s">
        <v>673</v>
      </c>
      <c r="H318" s="8" t="str">
        <f t="shared" si="4"/>
        <v>Ні</v>
      </c>
      <c r="J318" s="8">
        <f>_xlfn.AGGREGATE(3,3,Tabela1[[#This Row],[Lp]])</f>
        <v>0</v>
      </c>
    </row>
    <row r="319" spans="1:10" ht="15" hidden="1" customHeight="1">
      <c r="A319" s="9">
        <v>318</v>
      </c>
      <c r="B319" s="9" t="s">
        <v>3151</v>
      </c>
      <c r="C319" s="9" t="s">
        <v>3151</v>
      </c>
      <c r="D319" s="9" t="s">
        <v>3393</v>
      </c>
      <c r="E319" s="9" t="s">
        <v>29</v>
      </c>
      <c r="F319" s="9" t="s">
        <v>3456</v>
      </c>
      <c r="G319" s="9" t="s">
        <v>675</v>
      </c>
      <c r="H319" s="8" t="str">
        <f t="shared" si="4"/>
        <v>Ні</v>
      </c>
      <c r="J319" s="8">
        <f>_xlfn.AGGREGATE(3,3,Tabela1[[#This Row],[Lp]])</f>
        <v>0</v>
      </c>
    </row>
    <row r="320" spans="1:10" ht="15" hidden="1" customHeight="1">
      <c r="A320" s="9">
        <v>319</v>
      </c>
      <c r="B320" s="9" t="s">
        <v>3151</v>
      </c>
      <c r="C320" s="9" t="s">
        <v>3151</v>
      </c>
      <c r="D320" s="9" t="s">
        <v>3393</v>
      </c>
      <c r="E320" s="9" t="s">
        <v>29</v>
      </c>
      <c r="F320" s="9" t="s">
        <v>3457</v>
      </c>
      <c r="G320" s="9" t="s">
        <v>677</v>
      </c>
      <c r="H320" s="8" t="str">
        <f t="shared" si="4"/>
        <v>Ні</v>
      </c>
      <c r="J320" s="8">
        <f>_xlfn.AGGREGATE(3,3,Tabela1[[#This Row],[Lp]])</f>
        <v>0</v>
      </c>
    </row>
    <row r="321" spans="1:10" ht="15" hidden="1" customHeight="1">
      <c r="A321" s="9">
        <v>320</v>
      </c>
      <c r="B321" s="9" t="s">
        <v>3148</v>
      </c>
      <c r="C321" s="9" t="s">
        <v>3148</v>
      </c>
      <c r="D321" s="9" t="s">
        <v>3393</v>
      </c>
      <c r="E321" s="9" t="s">
        <v>24</v>
      </c>
      <c r="F321" s="9" t="s">
        <v>3458</v>
      </c>
      <c r="G321" s="9" t="s">
        <v>679</v>
      </c>
      <c r="H321" s="8" t="str">
        <f t="shared" si="4"/>
        <v>Ні</v>
      </c>
      <c r="J321" s="8">
        <f>_xlfn.AGGREGATE(3,3,Tabela1[[#This Row],[Lp]])</f>
        <v>0</v>
      </c>
    </row>
    <row r="322" spans="1:10" ht="15" hidden="1" customHeight="1">
      <c r="A322" s="9">
        <v>321</v>
      </c>
      <c r="B322" s="9" t="s">
        <v>3097</v>
      </c>
      <c r="C322" s="9" t="s">
        <v>3097</v>
      </c>
      <c r="D322" s="9" t="s">
        <v>3459</v>
      </c>
      <c r="E322" s="9" t="s">
        <v>15</v>
      </c>
      <c r="F322" s="9" t="s">
        <v>3119</v>
      </c>
      <c r="G322" s="9" t="s">
        <v>684</v>
      </c>
      <c r="H322" s="8" t="str">
        <f t="shared" si="4"/>
        <v>Ні</v>
      </c>
      <c r="J322" s="8">
        <f>_xlfn.AGGREGATE(3,3,Tabela1[[#This Row],[Lp]])</f>
        <v>0</v>
      </c>
    </row>
    <row r="323" spans="1:10" ht="15" hidden="1" customHeight="1">
      <c r="A323" s="9">
        <v>322</v>
      </c>
      <c r="B323" s="9" t="s">
        <v>3148</v>
      </c>
      <c r="C323" s="9" t="s">
        <v>3148</v>
      </c>
      <c r="D323" s="9" t="s">
        <v>3459</v>
      </c>
      <c r="E323" s="9" t="s">
        <v>24</v>
      </c>
      <c r="F323" s="9" t="s">
        <v>3460</v>
      </c>
      <c r="G323" s="9" t="s">
        <v>688</v>
      </c>
      <c r="H323" s="8" t="str">
        <f t="shared" ref="H323:H386" si="5">IF(E323="gmoz","Так","Ні")</f>
        <v>Ні</v>
      </c>
      <c r="J323" s="8">
        <f>_xlfn.AGGREGATE(3,3,Tabela1[[#This Row],[Lp]])</f>
        <v>0</v>
      </c>
    </row>
    <row r="324" spans="1:10" ht="15" hidden="1" customHeight="1">
      <c r="A324" s="9">
        <v>323</v>
      </c>
      <c r="B324" s="9" t="s">
        <v>3145</v>
      </c>
      <c r="C324" s="9" t="s">
        <v>3146</v>
      </c>
      <c r="D324" s="9" t="s">
        <v>3459</v>
      </c>
      <c r="E324" s="9" t="s">
        <v>21</v>
      </c>
      <c r="F324" s="9" t="s">
        <v>3461</v>
      </c>
      <c r="G324" s="9" t="s">
        <v>690</v>
      </c>
      <c r="H324" s="8" t="str">
        <f t="shared" si="5"/>
        <v>Ні</v>
      </c>
      <c r="J324" s="8">
        <f>_xlfn.AGGREGATE(3,3,Tabela1[[#This Row],[Lp]])</f>
        <v>0</v>
      </c>
    </row>
    <row r="325" spans="1:10" ht="15" hidden="1" customHeight="1">
      <c r="A325" s="9">
        <v>324</v>
      </c>
      <c r="B325" s="9" t="s">
        <v>3148</v>
      </c>
      <c r="C325" s="9" t="s">
        <v>3148</v>
      </c>
      <c r="D325" s="9" t="s">
        <v>3459</v>
      </c>
      <c r="E325" s="9" t="s">
        <v>24</v>
      </c>
      <c r="F325" s="9" t="s">
        <v>3462</v>
      </c>
      <c r="G325" s="9" t="s">
        <v>692</v>
      </c>
      <c r="H325" s="8" t="str">
        <f t="shared" si="5"/>
        <v>Ні</v>
      </c>
      <c r="J325" s="8">
        <f>_xlfn.AGGREGATE(3,3,Tabela1[[#This Row],[Lp]])</f>
        <v>0</v>
      </c>
    </row>
    <row r="326" spans="1:10" ht="15" hidden="1" customHeight="1">
      <c r="A326" s="9">
        <v>325</v>
      </c>
      <c r="B326" s="9" t="s">
        <v>3145</v>
      </c>
      <c r="C326" s="9" t="s">
        <v>3146</v>
      </c>
      <c r="D326" s="9" t="s">
        <v>3459</v>
      </c>
      <c r="E326" s="9" t="s">
        <v>21</v>
      </c>
      <c r="F326" s="9" t="s">
        <v>3463</v>
      </c>
      <c r="G326" s="9" t="s">
        <v>694</v>
      </c>
      <c r="H326" s="8" t="str">
        <f t="shared" si="5"/>
        <v>Ні</v>
      </c>
      <c r="J326" s="8">
        <f>_xlfn.AGGREGATE(3,3,Tabela1[[#This Row],[Lp]])</f>
        <v>0</v>
      </c>
    </row>
    <row r="327" spans="1:10" ht="15" hidden="1" customHeight="1">
      <c r="A327" s="9">
        <v>326</v>
      </c>
      <c r="B327" s="9" t="s">
        <v>3145</v>
      </c>
      <c r="C327" s="9" t="s">
        <v>3146</v>
      </c>
      <c r="D327" s="9" t="s">
        <v>3459</v>
      </c>
      <c r="E327" s="9" t="s">
        <v>21</v>
      </c>
      <c r="F327" s="9" t="s">
        <v>3464</v>
      </c>
      <c r="G327" s="9" t="s">
        <v>696</v>
      </c>
      <c r="H327" s="8" t="str">
        <f t="shared" si="5"/>
        <v>Ні</v>
      </c>
      <c r="J327" s="8">
        <f>_xlfn.AGGREGATE(3,3,Tabela1[[#This Row],[Lp]])</f>
        <v>0</v>
      </c>
    </row>
    <row r="328" spans="1:10" ht="15" hidden="1" customHeight="1">
      <c r="A328" s="9">
        <v>327</v>
      </c>
      <c r="B328" s="9" t="s">
        <v>3148</v>
      </c>
      <c r="C328" s="9" t="s">
        <v>3148</v>
      </c>
      <c r="D328" s="9" t="s">
        <v>3459</v>
      </c>
      <c r="E328" s="9" t="s">
        <v>24</v>
      </c>
      <c r="F328" s="9" t="s">
        <v>3465</v>
      </c>
      <c r="G328" s="9" t="s">
        <v>698</v>
      </c>
      <c r="H328" s="8" t="str">
        <f t="shared" si="5"/>
        <v>Ні</v>
      </c>
      <c r="J328" s="8">
        <f>_xlfn.AGGREGATE(3,3,Tabela1[[#This Row],[Lp]])</f>
        <v>0</v>
      </c>
    </row>
    <row r="329" spans="1:10" ht="15" hidden="1" customHeight="1">
      <c r="A329" s="9">
        <v>328</v>
      </c>
      <c r="B329" s="9" t="s">
        <v>3176</v>
      </c>
      <c r="C329" s="9" t="s">
        <v>3146</v>
      </c>
      <c r="D329" s="9" t="s">
        <v>3459</v>
      </c>
      <c r="E329" s="9" t="s">
        <v>78</v>
      </c>
      <c r="F329" s="9" t="s">
        <v>3466</v>
      </c>
      <c r="G329" s="9" t="s">
        <v>700</v>
      </c>
      <c r="H329" s="8" t="str">
        <f t="shared" si="5"/>
        <v>Так</v>
      </c>
      <c r="J329" s="8">
        <f>_xlfn.AGGREGATE(3,3,Tabela1[[#This Row],[Lp]])</f>
        <v>0</v>
      </c>
    </row>
    <row r="330" spans="1:10" ht="15" hidden="1" customHeight="1">
      <c r="A330" s="9">
        <v>329</v>
      </c>
      <c r="B330" s="9" t="s">
        <v>3151</v>
      </c>
      <c r="C330" s="9" t="s">
        <v>3151</v>
      </c>
      <c r="D330" s="9" t="s">
        <v>3459</v>
      </c>
      <c r="E330" s="9" t="s">
        <v>29</v>
      </c>
      <c r="F330" s="9" t="s">
        <v>3467</v>
      </c>
      <c r="G330" s="9" t="s">
        <v>702</v>
      </c>
      <c r="H330" s="8" t="str">
        <f t="shared" si="5"/>
        <v>Ні</v>
      </c>
      <c r="J330" s="8">
        <f>_xlfn.AGGREGATE(3,3,Tabela1[[#This Row],[Lp]])</f>
        <v>0</v>
      </c>
    </row>
    <row r="331" spans="1:10" ht="15" hidden="1" customHeight="1">
      <c r="A331" s="9">
        <v>330</v>
      </c>
      <c r="B331" s="9" t="s">
        <v>3148</v>
      </c>
      <c r="C331" s="9" t="s">
        <v>3148</v>
      </c>
      <c r="D331" s="9" t="s">
        <v>3459</v>
      </c>
      <c r="E331" s="9" t="s">
        <v>24</v>
      </c>
      <c r="F331" s="9" t="s">
        <v>3468</v>
      </c>
      <c r="G331" s="9" t="s">
        <v>704</v>
      </c>
      <c r="H331" s="8" t="str">
        <f t="shared" si="5"/>
        <v>Ні</v>
      </c>
      <c r="J331" s="8">
        <f>_xlfn.AGGREGATE(3,3,Tabela1[[#This Row],[Lp]])</f>
        <v>0</v>
      </c>
    </row>
    <row r="332" spans="1:10" ht="15" hidden="1" customHeight="1">
      <c r="A332" s="9">
        <v>331</v>
      </c>
      <c r="B332" s="9" t="s">
        <v>3148</v>
      </c>
      <c r="C332" s="9" t="s">
        <v>3148</v>
      </c>
      <c r="D332" s="9" t="s">
        <v>3459</v>
      </c>
      <c r="E332" s="9" t="s">
        <v>24</v>
      </c>
      <c r="F332" s="9" t="s">
        <v>3469</v>
      </c>
      <c r="G332" s="9" t="s">
        <v>706</v>
      </c>
      <c r="H332" s="8" t="str">
        <f t="shared" si="5"/>
        <v>Ні</v>
      </c>
      <c r="J332" s="8">
        <f>_xlfn.AGGREGATE(3,3,Tabela1[[#This Row],[Lp]])</f>
        <v>0</v>
      </c>
    </row>
    <row r="333" spans="1:10" ht="15" hidden="1" customHeight="1">
      <c r="A333" s="9">
        <v>332</v>
      </c>
      <c r="B333" s="9" t="s">
        <v>3148</v>
      </c>
      <c r="C333" s="9" t="s">
        <v>3148</v>
      </c>
      <c r="D333" s="9" t="s">
        <v>3459</v>
      </c>
      <c r="E333" s="9" t="s">
        <v>24</v>
      </c>
      <c r="F333" s="9" t="s">
        <v>3470</v>
      </c>
      <c r="G333" s="9" t="s">
        <v>708</v>
      </c>
      <c r="H333" s="8" t="str">
        <f t="shared" si="5"/>
        <v>Ні</v>
      </c>
      <c r="J333" s="8">
        <f>_xlfn.AGGREGATE(3,3,Tabela1[[#This Row],[Lp]])</f>
        <v>0</v>
      </c>
    </row>
    <row r="334" spans="1:10" ht="15" hidden="1" customHeight="1">
      <c r="A334" s="9">
        <v>333</v>
      </c>
      <c r="B334" s="9" t="s">
        <v>3148</v>
      </c>
      <c r="C334" s="9" t="s">
        <v>3148</v>
      </c>
      <c r="D334" s="9" t="s">
        <v>3459</v>
      </c>
      <c r="E334" s="9" t="s">
        <v>24</v>
      </c>
      <c r="F334" s="9" t="s">
        <v>3471</v>
      </c>
      <c r="G334" s="9" t="s">
        <v>710</v>
      </c>
      <c r="H334" s="8" t="str">
        <f t="shared" si="5"/>
        <v>Ні</v>
      </c>
      <c r="J334" s="8">
        <f>_xlfn.AGGREGATE(3,3,Tabela1[[#This Row],[Lp]])</f>
        <v>0</v>
      </c>
    </row>
    <row r="335" spans="1:10" ht="15" hidden="1" customHeight="1">
      <c r="A335" s="9">
        <v>334</v>
      </c>
      <c r="B335" s="9" t="s">
        <v>3148</v>
      </c>
      <c r="C335" s="9" t="s">
        <v>3148</v>
      </c>
      <c r="D335" s="9" t="s">
        <v>3459</v>
      </c>
      <c r="E335" s="9" t="s">
        <v>24</v>
      </c>
      <c r="F335" s="9" t="s">
        <v>3472</v>
      </c>
      <c r="G335" s="9" t="s">
        <v>712</v>
      </c>
      <c r="H335" s="8" t="str">
        <f t="shared" si="5"/>
        <v>Ні</v>
      </c>
      <c r="J335" s="8">
        <f>_xlfn.AGGREGATE(3,3,Tabela1[[#This Row],[Lp]])</f>
        <v>0</v>
      </c>
    </row>
    <row r="336" spans="1:10" ht="15" hidden="1" customHeight="1">
      <c r="A336" s="9">
        <v>335</v>
      </c>
      <c r="B336" s="9" t="s">
        <v>3148</v>
      </c>
      <c r="C336" s="9" t="s">
        <v>3148</v>
      </c>
      <c r="D336" s="9" t="s">
        <v>3459</v>
      </c>
      <c r="E336" s="9" t="s">
        <v>24</v>
      </c>
      <c r="F336" s="9" t="s">
        <v>3473</v>
      </c>
      <c r="G336" s="9" t="s">
        <v>714</v>
      </c>
      <c r="H336" s="8" t="str">
        <f t="shared" si="5"/>
        <v>Ні</v>
      </c>
      <c r="J336" s="8">
        <f>_xlfn.AGGREGATE(3,3,Tabela1[[#This Row],[Lp]])</f>
        <v>0</v>
      </c>
    </row>
    <row r="337" spans="1:10" ht="15" hidden="1" customHeight="1">
      <c r="A337" s="9">
        <v>336</v>
      </c>
      <c r="B337" s="9" t="s">
        <v>3148</v>
      </c>
      <c r="C337" s="9" t="s">
        <v>3148</v>
      </c>
      <c r="D337" s="9" t="s">
        <v>3459</v>
      </c>
      <c r="E337" s="9" t="s">
        <v>24</v>
      </c>
      <c r="F337" s="9" t="s">
        <v>3474</v>
      </c>
      <c r="G337" s="9" t="s">
        <v>716</v>
      </c>
      <c r="H337" s="8" t="str">
        <f t="shared" si="5"/>
        <v>Ні</v>
      </c>
      <c r="J337" s="8">
        <f>_xlfn.AGGREGATE(3,3,Tabela1[[#This Row],[Lp]])</f>
        <v>0</v>
      </c>
    </row>
    <row r="338" spans="1:10" ht="15" hidden="1" customHeight="1">
      <c r="A338" s="9">
        <v>337</v>
      </c>
      <c r="B338" s="9" t="s">
        <v>3148</v>
      </c>
      <c r="C338" s="9" t="s">
        <v>3148</v>
      </c>
      <c r="D338" s="9" t="s">
        <v>3459</v>
      </c>
      <c r="E338" s="9" t="s">
        <v>24</v>
      </c>
      <c r="F338" s="9" t="s">
        <v>3475</v>
      </c>
      <c r="G338" s="9" t="s">
        <v>718</v>
      </c>
      <c r="H338" s="8" t="str">
        <f t="shared" si="5"/>
        <v>Ні</v>
      </c>
      <c r="J338" s="8">
        <f>_xlfn.AGGREGATE(3,3,Tabela1[[#This Row],[Lp]])</f>
        <v>0</v>
      </c>
    </row>
    <row r="339" spans="1:10" ht="15" hidden="1" customHeight="1">
      <c r="A339" s="9">
        <v>338</v>
      </c>
      <c r="B339" s="9" t="s">
        <v>3176</v>
      </c>
      <c r="C339" s="9" t="s">
        <v>3146</v>
      </c>
      <c r="D339" s="9" t="s">
        <v>3459</v>
      </c>
      <c r="E339" s="9" t="s">
        <v>78</v>
      </c>
      <c r="F339" s="9" t="s">
        <v>3476</v>
      </c>
      <c r="G339" s="9" t="s">
        <v>720</v>
      </c>
      <c r="H339" s="8" t="str">
        <f t="shared" si="5"/>
        <v>Так</v>
      </c>
      <c r="J339" s="8">
        <f>_xlfn.AGGREGATE(3,3,Tabela1[[#This Row],[Lp]])</f>
        <v>0</v>
      </c>
    </row>
    <row r="340" spans="1:10" ht="15" hidden="1" customHeight="1">
      <c r="A340" s="9">
        <v>339</v>
      </c>
      <c r="B340" s="9" t="s">
        <v>3151</v>
      </c>
      <c r="C340" s="9" t="s">
        <v>3151</v>
      </c>
      <c r="D340" s="9" t="s">
        <v>3459</v>
      </c>
      <c r="E340" s="9" t="s">
        <v>29</v>
      </c>
      <c r="F340" s="9" t="s">
        <v>3477</v>
      </c>
      <c r="G340" s="9" t="s">
        <v>722</v>
      </c>
      <c r="H340" s="8" t="str">
        <f t="shared" si="5"/>
        <v>Ні</v>
      </c>
      <c r="J340" s="8">
        <f>_xlfn.AGGREGATE(3,3,Tabela1[[#This Row],[Lp]])</f>
        <v>0</v>
      </c>
    </row>
    <row r="341" spans="1:10" ht="15" hidden="1" customHeight="1">
      <c r="A341" s="9">
        <v>340</v>
      </c>
      <c r="B341" s="9" t="s">
        <v>3148</v>
      </c>
      <c r="C341" s="9" t="s">
        <v>3148</v>
      </c>
      <c r="D341" s="9" t="s">
        <v>3459</v>
      </c>
      <c r="E341" s="9" t="s">
        <v>24</v>
      </c>
      <c r="F341" s="9" t="s">
        <v>3478</v>
      </c>
      <c r="G341" s="9" t="s">
        <v>724</v>
      </c>
      <c r="H341" s="8" t="str">
        <f t="shared" si="5"/>
        <v>Ні</v>
      </c>
      <c r="J341" s="8">
        <f>_xlfn.AGGREGATE(3,3,Tabela1[[#This Row],[Lp]])</f>
        <v>0</v>
      </c>
    </row>
    <row r="342" spans="1:10" ht="15" hidden="1" customHeight="1">
      <c r="A342" s="9">
        <v>341</v>
      </c>
      <c r="B342" s="9" t="s">
        <v>3148</v>
      </c>
      <c r="C342" s="9" t="s">
        <v>3148</v>
      </c>
      <c r="D342" s="9" t="s">
        <v>3459</v>
      </c>
      <c r="E342" s="9" t="s">
        <v>24</v>
      </c>
      <c r="F342" s="9" t="s">
        <v>3479</v>
      </c>
      <c r="G342" s="9" t="s">
        <v>726</v>
      </c>
      <c r="H342" s="8" t="str">
        <f t="shared" si="5"/>
        <v>Ні</v>
      </c>
      <c r="J342" s="8">
        <f>_xlfn.AGGREGATE(3,3,Tabela1[[#This Row],[Lp]])</f>
        <v>0</v>
      </c>
    </row>
    <row r="343" spans="1:10" ht="15" hidden="1" customHeight="1">
      <c r="A343" s="9">
        <v>342</v>
      </c>
      <c r="B343" s="9" t="s">
        <v>3148</v>
      </c>
      <c r="C343" s="9" t="s">
        <v>3148</v>
      </c>
      <c r="D343" s="9" t="s">
        <v>3459</v>
      </c>
      <c r="E343" s="9" t="s">
        <v>24</v>
      </c>
      <c r="F343" s="9" t="s">
        <v>3480</v>
      </c>
      <c r="G343" s="9" t="s">
        <v>728</v>
      </c>
      <c r="H343" s="8" t="str">
        <f t="shared" si="5"/>
        <v>Ні</v>
      </c>
      <c r="J343" s="8">
        <f>_xlfn.AGGREGATE(3,3,Tabela1[[#This Row],[Lp]])</f>
        <v>0</v>
      </c>
    </row>
    <row r="344" spans="1:10" ht="15" hidden="1" customHeight="1">
      <c r="A344" s="9">
        <v>343</v>
      </c>
      <c r="B344" s="9" t="s">
        <v>3151</v>
      </c>
      <c r="C344" s="9" t="s">
        <v>3151</v>
      </c>
      <c r="D344" s="9" t="s">
        <v>3459</v>
      </c>
      <c r="E344" s="9" t="s">
        <v>29</v>
      </c>
      <c r="F344" s="9" t="s">
        <v>3481</v>
      </c>
      <c r="G344" s="9" t="s">
        <v>730</v>
      </c>
      <c r="H344" s="8" t="str">
        <f t="shared" si="5"/>
        <v>Ні</v>
      </c>
      <c r="J344" s="8">
        <f>_xlfn.AGGREGATE(3,3,Tabela1[[#This Row],[Lp]])</f>
        <v>0</v>
      </c>
    </row>
    <row r="345" spans="1:10" ht="15" hidden="1" customHeight="1">
      <c r="A345" s="9">
        <v>344</v>
      </c>
      <c r="B345" s="9" t="s">
        <v>3148</v>
      </c>
      <c r="C345" s="9" t="s">
        <v>3148</v>
      </c>
      <c r="D345" s="9" t="s">
        <v>3459</v>
      </c>
      <c r="E345" s="9" t="s">
        <v>24</v>
      </c>
      <c r="F345" s="9" t="s">
        <v>3482</v>
      </c>
      <c r="G345" s="9" t="s">
        <v>732</v>
      </c>
      <c r="H345" s="8" t="str">
        <f t="shared" si="5"/>
        <v>Ні</v>
      </c>
      <c r="J345" s="8">
        <f>_xlfn.AGGREGATE(3,3,Tabela1[[#This Row],[Lp]])</f>
        <v>0</v>
      </c>
    </row>
    <row r="346" spans="1:10" ht="15" hidden="1" customHeight="1">
      <c r="A346" s="9">
        <v>345</v>
      </c>
      <c r="B346" s="9" t="s">
        <v>3148</v>
      </c>
      <c r="C346" s="9" t="s">
        <v>3148</v>
      </c>
      <c r="D346" s="9" t="s">
        <v>3459</v>
      </c>
      <c r="E346" s="9" t="s">
        <v>24</v>
      </c>
      <c r="F346" s="9" t="s">
        <v>3483</v>
      </c>
      <c r="G346" s="9" t="s">
        <v>734</v>
      </c>
      <c r="H346" s="8" t="str">
        <f t="shared" si="5"/>
        <v>Ні</v>
      </c>
      <c r="J346" s="8">
        <f>_xlfn.AGGREGATE(3,3,Tabela1[[#This Row],[Lp]])</f>
        <v>0</v>
      </c>
    </row>
    <row r="347" spans="1:10" ht="15" hidden="1" customHeight="1">
      <c r="A347" s="9">
        <v>346</v>
      </c>
      <c r="B347" s="9" t="s">
        <v>3151</v>
      </c>
      <c r="C347" s="9" t="s">
        <v>3151</v>
      </c>
      <c r="D347" s="9" t="s">
        <v>3459</v>
      </c>
      <c r="E347" s="9" t="s">
        <v>29</v>
      </c>
      <c r="F347" s="9" t="s">
        <v>3484</v>
      </c>
      <c r="G347" s="9" t="s">
        <v>736</v>
      </c>
      <c r="H347" s="8" t="str">
        <f t="shared" si="5"/>
        <v>Ні</v>
      </c>
      <c r="J347" s="8">
        <f>_xlfn.AGGREGATE(3,3,Tabela1[[#This Row],[Lp]])</f>
        <v>0</v>
      </c>
    </row>
    <row r="348" spans="1:10" ht="15" hidden="1" customHeight="1">
      <c r="A348" s="9">
        <v>347</v>
      </c>
      <c r="B348" s="9" t="s">
        <v>3148</v>
      </c>
      <c r="C348" s="9" t="s">
        <v>3148</v>
      </c>
      <c r="D348" s="9" t="s">
        <v>3459</v>
      </c>
      <c r="E348" s="9" t="s">
        <v>24</v>
      </c>
      <c r="F348" s="9" t="s">
        <v>3485</v>
      </c>
      <c r="G348" s="9" t="s">
        <v>738</v>
      </c>
      <c r="H348" s="8" t="str">
        <f t="shared" si="5"/>
        <v>Ні</v>
      </c>
      <c r="J348" s="8">
        <f>_xlfn.AGGREGATE(3,3,Tabela1[[#This Row],[Lp]])</f>
        <v>0</v>
      </c>
    </row>
    <row r="349" spans="1:10" ht="15" hidden="1" customHeight="1">
      <c r="A349" s="9">
        <v>348</v>
      </c>
      <c r="B349" s="9" t="s">
        <v>3148</v>
      </c>
      <c r="C349" s="9" t="s">
        <v>3148</v>
      </c>
      <c r="D349" s="9" t="s">
        <v>3459</v>
      </c>
      <c r="E349" s="9" t="s">
        <v>24</v>
      </c>
      <c r="F349" s="9" t="s">
        <v>3486</v>
      </c>
      <c r="G349" s="9" t="s">
        <v>740</v>
      </c>
      <c r="H349" s="8" t="str">
        <f t="shared" si="5"/>
        <v>Ні</v>
      </c>
      <c r="J349" s="8">
        <f>_xlfn.AGGREGATE(3,3,Tabela1[[#This Row],[Lp]])</f>
        <v>0</v>
      </c>
    </row>
    <row r="350" spans="1:10" ht="15" hidden="1" customHeight="1">
      <c r="A350" s="9">
        <v>349</v>
      </c>
      <c r="B350" s="9" t="s">
        <v>3148</v>
      </c>
      <c r="C350" s="9" t="s">
        <v>3148</v>
      </c>
      <c r="D350" s="9" t="s">
        <v>3459</v>
      </c>
      <c r="E350" s="9" t="s">
        <v>24</v>
      </c>
      <c r="F350" s="9" t="s">
        <v>3487</v>
      </c>
      <c r="G350" s="9" t="s">
        <v>742</v>
      </c>
      <c r="H350" s="8" t="str">
        <f t="shared" si="5"/>
        <v>Ні</v>
      </c>
      <c r="J350" s="8">
        <f>_xlfn.AGGREGATE(3,3,Tabela1[[#This Row],[Lp]])</f>
        <v>0</v>
      </c>
    </row>
    <row r="351" spans="1:10" ht="15" hidden="1" customHeight="1">
      <c r="A351" s="9">
        <v>350</v>
      </c>
      <c r="B351" s="9" t="s">
        <v>3151</v>
      </c>
      <c r="C351" s="9" t="s">
        <v>3151</v>
      </c>
      <c r="D351" s="9" t="s">
        <v>3459</v>
      </c>
      <c r="E351" s="9" t="s">
        <v>29</v>
      </c>
      <c r="F351" s="9" t="s">
        <v>3488</v>
      </c>
      <c r="G351" s="9" t="s">
        <v>744</v>
      </c>
      <c r="H351" s="8" t="str">
        <f t="shared" si="5"/>
        <v>Ні</v>
      </c>
      <c r="J351" s="8">
        <f>_xlfn.AGGREGATE(3,3,Tabela1[[#This Row],[Lp]])</f>
        <v>0</v>
      </c>
    </row>
    <row r="352" spans="1:10" ht="15" hidden="1" customHeight="1">
      <c r="A352" s="9">
        <v>351</v>
      </c>
      <c r="B352" s="9" t="s">
        <v>3145</v>
      </c>
      <c r="C352" s="9" t="s">
        <v>3146</v>
      </c>
      <c r="D352" s="9" t="s">
        <v>3459</v>
      </c>
      <c r="E352" s="9" t="s">
        <v>21</v>
      </c>
      <c r="F352" s="9" t="s">
        <v>3489</v>
      </c>
      <c r="G352" s="9" t="s">
        <v>746</v>
      </c>
      <c r="H352" s="8" t="str">
        <f t="shared" si="5"/>
        <v>Ні</v>
      </c>
      <c r="J352" s="8">
        <f>_xlfn.AGGREGATE(3,3,Tabela1[[#This Row],[Lp]])</f>
        <v>0</v>
      </c>
    </row>
    <row r="353" spans="1:10" ht="15" hidden="1" customHeight="1">
      <c r="A353" s="9">
        <v>352</v>
      </c>
      <c r="B353" s="9" t="s">
        <v>3151</v>
      </c>
      <c r="C353" s="9" t="s">
        <v>3151</v>
      </c>
      <c r="D353" s="9" t="s">
        <v>3459</v>
      </c>
      <c r="E353" s="9" t="s">
        <v>29</v>
      </c>
      <c r="F353" s="9" t="s">
        <v>3490</v>
      </c>
      <c r="G353" s="9" t="s">
        <v>748</v>
      </c>
      <c r="H353" s="8" t="str">
        <f t="shared" si="5"/>
        <v>Ні</v>
      </c>
      <c r="J353" s="8">
        <f>_xlfn.AGGREGATE(3,3,Tabela1[[#This Row],[Lp]])</f>
        <v>0</v>
      </c>
    </row>
    <row r="354" spans="1:10" ht="15" hidden="1" customHeight="1">
      <c r="A354" s="9">
        <v>353</v>
      </c>
      <c r="B354" s="9" t="s">
        <v>3151</v>
      </c>
      <c r="C354" s="9" t="s">
        <v>3151</v>
      </c>
      <c r="D354" s="9" t="s">
        <v>3459</v>
      </c>
      <c r="E354" s="9" t="s">
        <v>29</v>
      </c>
      <c r="F354" s="9" t="s">
        <v>3491</v>
      </c>
      <c r="G354" s="9" t="s">
        <v>750</v>
      </c>
      <c r="H354" s="8" t="str">
        <f t="shared" si="5"/>
        <v>Ні</v>
      </c>
      <c r="J354" s="8">
        <f>_xlfn.AGGREGATE(3,3,Tabela1[[#This Row],[Lp]])</f>
        <v>0</v>
      </c>
    </row>
    <row r="355" spans="1:10" ht="15" hidden="1" customHeight="1">
      <c r="A355" s="9">
        <v>354</v>
      </c>
      <c r="B355" s="9" t="s">
        <v>3148</v>
      </c>
      <c r="C355" s="9" t="s">
        <v>3148</v>
      </c>
      <c r="D355" s="9" t="s">
        <v>3459</v>
      </c>
      <c r="E355" s="9" t="s">
        <v>24</v>
      </c>
      <c r="F355" s="9" t="s">
        <v>3492</v>
      </c>
      <c r="G355" s="9" t="s">
        <v>752</v>
      </c>
      <c r="H355" s="8" t="str">
        <f t="shared" si="5"/>
        <v>Ні</v>
      </c>
      <c r="J355" s="8">
        <f>_xlfn.AGGREGATE(3,3,Tabela1[[#This Row],[Lp]])</f>
        <v>0</v>
      </c>
    </row>
    <row r="356" spans="1:10" ht="15" hidden="1" customHeight="1">
      <c r="A356" s="9">
        <v>355</v>
      </c>
      <c r="B356" s="9" t="s">
        <v>3148</v>
      </c>
      <c r="C356" s="9" t="s">
        <v>3148</v>
      </c>
      <c r="D356" s="9" t="s">
        <v>3459</v>
      </c>
      <c r="E356" s="9" t="s">
        <v>24</v>
      </c>
      <c r="F356" s="9" t="s">
        <v>3493</v>
      </c>
      <c r="G356" s="9" t="s">
        <v>754</v>
      </c>
      <c r="H356" s="8" t="str">
        <f t="shared" si="5"/>
        <v>Ні</v>
      </c>
      <c r="J356" s="8">
        <f>_xlfn.AGGREGATE(3,3,Tabela1[[#This Row],[Lp]])</f>
        <v>0</v>
      </c>
    </row>
    <row r="357" spans="1:10" ht="15" hidden="1" customHeight="1">
      <c r="A357" s="9">
        <v>356</v>
      </c>
      <c r="B357" s="9" t="s">
        <v>3151</v>
      </c>
      <c r="C357" s="9" t="s">
        <v>3151</v>
      </c>
      <c r="D357" s="9" t="s">
        <v>3459</v>
      </c>
      <c r="E357" s="9" t="s">
        <v>29</v>
      </c>
      <c r="F357" s="9" t="s">
        <v>3222</v>
      </c>
      <c r="G357" s="9" t="s">
        <v>756</v>
      </c>
      <c r="H357" s="8" t="str">
        <f t="shared" si="5"/>
        <v>Ні</v>
      </c>
      <c r="J357" s="8">
        <f>_xlfn.AGGREGATE(3,3,Tabela1[[#This Row],[Lp]])</f>
        <v>0</v>
      </c>
    </row>
    <row r="358" spans="1:10" ht="15" hidden="1" customHeight="1">
      <c r="A358" s="9">
        <v>357</v>
      </c>
      <c r="B358" s="9" t="s">
        <v>3148</v>
      </c>
      <c r="C358" s="9" t="s">
        <v>3148</v>
      </c>
      <c r="D358" s="9" t="s">
        <v>3459</v>
      </c>
      <c r="E358" s="9" t="s">
        <v>24</v>
      </c>
      <c r="F358" s="9" t="s">
        <v>3494</v>
      </c>
      <c r="G358" s="9" t="s">
        <v>758</v>
      </c>
      <c r="H358" s="8" t="str">
        <f t="shared" si="5"/>
        <v>Ні</v>
      </c>
      <c r="J358" s="8">
        <f>_xlfn.AGGREGATE(3,3,Tabela1[[#This Row],[Lp]])</f>
        <v>0</v>
      </c>
    </row>
    <row r="359" spans="1:10" ht="15" hidden="1" customHeight="1">
      <c r="A359" s="9">
        <v>358</v>
      </c>
      <c r="B359" s="9" t="s">
        <v>3151</v>
      </c>
      <c r="C359" s="9" t="s">
        <v>3151</v>
      </c>
      <c r="D359" s="9" t="s">
        <v>3459</v>
      </c>
      <c r="E359" s="9" t="s">
        <v>29</v>
      </c>
      <c r="F359" s="9" t="s">
        <v>3495</v>
      </c>
      <c r="G359" s="9" t="s">
        <v>760</v>
      </c>
      <c r="H359" s="8" t="str">
        <f t="shared" si="5"/>
        <v>Ні</v>
      </c>
      <c r="J359" s="8">
        <f>_xlfn.AGGREGATE(3,3,Tabela1[[#This Row],[Lp]])</f>
        <v>0</v>
      </c>
    </row>
    <row r="360" spans="1:10" ht="15" hidden="1" customHeight="1">
      <c r="A360" s="9">
        <v>359</v>
      </c>
      <c r="B360" s="9" t="s">
        <v>3148</v>
      </c>
      <c r="C360" s="9" t="s">
        <v>3148</v>
      </c>
      <c r="D360" s="9" t="s">
        <v>3459</v>
      </c>
      <c r="E360" s="9" t="s">
        <v>24</v>
      </c>
      <c r="F360" s="9" t="s">
        <v>3496</v>
      </c>
      <c r="G360" s="9" t="s">
        <v>762</v>
      </c>
      <c r="H360" s="8" t="str">
        <f t="shared" si="5"/>
        <v>Ні</v>
      </c>
      <c r="J360" s="8">
        <f>_xlfn.AGGREGATE(3,3,Tabela1[[#This Row],[Lp]])</f>
        <v>0</v>
      </c>
    </row>
    <row r="361" spans="1:10" ht="15" hidden="1" customHeight="1">
      <c r="A361" s="9">
        <v>360</v>
      </c>
      <c r="B361" s="9" t="s">
        <v>3148</v>
      </c>
      <c r="C361" s="9" t="s">
        <v>3148</v>
      </c>
      <c r="D361" s="9" t="s">
        <v>3459</v>
      </c>
      <c r="E361" s="9" t="s">
        <v>24</v>
      </c>
      <c r="F361" s="9" t="s">
        <v>3497</v>
      </c>
      <c r="G361" s="9" t="s">
        <v>764</v>
      </c>
      <c r="H361" s="8" t="str">
        <f t="shared" si="5"/>
        <v>Ні</v>
      </c>
      <c r="J361" s="8">
        <f>_xlfn.AGGREGATE(3,3,Tabela1[[#This Row],[Lp]])</f>
        <v>0</v>
      </c>
    </row>
    <row r="362" spans="1:10" ht="15" hidden="1" customHeight="1">
      <c r="A362" s="9">
        <v>361</v>
      </c>
      <c r="B362" s="9" t="s">
        <v>3151</v>
      </c>
      <c r="C362" s="9" t="s">
        <v>3151</v>
      </c>
      <c r="D362" s="9" t="s">
        <v>3459</v>
      </c>
      <c r="E362" s="9" t="s">
        <v>29</v>
      </c>
      <c r="F362" s="9" t="s">
        <v>3498</v>
      </c>
      <c r="G362" s="9" t="s">
        <v>766</v>
      </c>
      <c r="H362" s="8" t="str">
        <f t="shared" si="5"/>
        <v>Ні</v>
      </c>
      <c r="J362" s="8">
        <f>_xlfn.AGGREGATE(3,3,Tabela1[[#This Row],[Lp]])</f>
        <v>0</v>
      </c>
    </row>
    <row r="363" spans="1:10" ht="15" hidden="1" customHeight="1">
      <c r="A363" s="9">
        <v>362</v>
      </c>
      <c r="B363" s="9" t="s">
        <v>3151</v>
      </c>
      <c r="C363" s="9" t="s">
        <v>3151</v>
      </c>
      <c r="D363" s="9" t="s">
        <v>3459</v>
      </c>
      <c r="E363" s="9" t="s">
        <v>29</v>
      </c>
      <c r="F363" s="9" t="s">
        <v>3499</v>
      </c>
      <c r="G363" s="9" t="s">
        <v>768</v>
      </c>
      <c r="H363" s="8" t="str">
        <f t="shared" si="5"/>
        <v>Ні</v>
      </c>
      <c r="J363" s="8">
        <f>_xlfn.AGGREGATE(3,3,Tabela1[[#This Row],[Lp]])</f>
        <v>0</v>
      </c>
    </row>
    <row r="364" spans="1:10" ht="15" hidden="1" customHeight="1">
      <c r="A364" s="9">
        <v>363</v>
      </c>
      <c r="B364" s="9" t="s">
        <v>3148</v>
      </c>
      <c r="C364" s="9" t="s">
        <v>3148</v>
      </c>
      <c r="D364" s="9" t="s">
        <v>3459</v>
      </c>
      <c r="E364" s="9" t="s">
        <v>24</v>
      </c>
      <c r="F364" s="9" t="s">
        <v>3500</v>
      </c>
      <c r="G364" s="9" t="s">
        <v>770</v>
      </c>
      <c r="H364" s="8" t="str">
        <f t="shared" si="5"/>
        <v>Ні</v>
      </c>
      <c r="J364" s="8">
        <f>_xlfn.AGGREGATE(3,3,Tabela1[[#This Row],[Lp]])</f>
        <v>0</v>
      </c>
    </row>
    <row r="365" spans="1:10" ht="15" hidden="1" customHeight="1">
      <c r="A365" s="9">
        <v>364</v>
      </c>
      <c r="B365" s="9" t="s">
        <v>3151</v>
      </c>
      <c r="C365" s="9" t="s">
        <v>3151</v>
      </c>
      <c r="D365" s="9" t="s">
        <v>3459</v>
      </c>
      <c r="E365" s="9" t="s">
        <v>29</v>
      </c>
      <c r="F365" s="9" t="s">
        <v>3501</v>
      </c>
      <c r="G365" s="9" t="s">
        <v>772</v>
      </c>
      <c r="H365" s="8" t="str">
        <f t="shared" si="5"/>
        <v>Ні</v>
      </c>
      <c r="J365" s="8">
        <f>_xlfn.AGGREGATE(3,3,Tabela1[[#This Row],[Lp]])</f>
        <v>0</v>
      </c>
    </row>
    <row r="366" spans="1:10" ht="15" hidden="1" customHeight="1">
      <c r="A366" s="9">
        <v>365</v>
      </c>
      <c r="B366" s="9" t="s">
        <v>3148</v>
      </c>
      <c r="C366" s="9" t="s">
        <v>3148</v>
      </c>
      <c r="D366" s="9" t="s">
        <v>3459</v>
      </c>
      <c r="E366" s="9" t="s">
        <v>24</v>
      </c>
      <c r="F366" s="9" t="s">
        <v>3502</v>
      </c>
      <c r="G366" s="9" t="s">
        <v>774</v>
      </c>
      <c r="H366" s="8" t="str">
        <f t="shared" si="5"/>
        <v>Ні</v>
      </c>
      <c r="J366" s="8">
        <f>_xlfn.AGGREGATE(3,3,Tabela1[[#This Row],[Lp]])</f>
        <v>0</v>
      </c>
    </row>
    <row r="367" spans="1:10" ht="15" hidden="1" customHeight="1">
      <c r="A367" s="9">
        <v>366</v>
      </c>
      <c r="B367" s="9" t="s">
        <v>3148</v>
      </c>
      <c r="C367" s="9" t="s">
        <v>3148</v>
      </c>
      <c r="D367" s="9" t="s">
        <v>3459</v>
      </c>
      <c r="E367" s="9" t="s">
        <v>24</v>
      </c>
      <c r="F367" s="9" t="s">
        <v>3503</v>
      </c>
      <c r="G367" s="9" t="s">
        <v>776</v>
      </c>
      <c r="H367" s="8" t="str">
        <f t="shared" si="5"/>
        <v>Ні</v>
      </c>
      <c r="J367" s="8">
        <f>_xlfn.AGGREGATE(3,3,Tabela1[[#This Row],[Lp]])</f>
        <v>0</v>
      </c>
    </row>
    <row r="368" spans="1:10" ht="15" hidden="1" customHeight="1">
      <c r="A368" s="9">
        <v>367</v>
      </c>
      <c r="B368" s="9" t="s">
        <v>3148</v>
      </c>
      <c r="C368" s="9" t="s">
        <v>3148</v>
      </c>
      <c r="D368" s="9" t="s">
        <v>3459</v>
      </c>
      <c r="E368" s="9" t="s">
        <v>24</v>
      </c>
      <c r="F368" s="9" t="s">
        <v>3504</v>
      </c>
      <c r="G368" s="9" t="s">
        <v>778</v>
      </c>
      <c r="H368" s="8" t="str">
        <f t="shared" si="5"/>
        <v>Ні</v>
      </c>
      <c r="J368" s="8">
        <f>_xlfn.AGGREGATE(3,3,Tabela1[[#This Row],[Lp]])</f>
        <v>0</v>
      </c>
    </row>
    <row r="369" spans="1:10" ht="15" hidden="1" customHeight="1">
      <c r="A369" s="9">
        <v>368</v>
      </c>
      <c r="B369" s="9" t="s">
        <v>3148</v>
      </c>
      <c r="C369" s="9" t="s">
        <v>3148</v>
      </c>
      <c r="D369" s="9" t="s">
        <v>3459</v>
      </c>
      <c r="E369" s="9" t="s">
        <v>24</v>
      </c>
      <c r="F369" s="9" t="s">
        <v>3505</v>
      </c>
      <c r="G369" s="9" t="s">
        <v>780</v>
      </c>
      <c r="H369" s="8" t="str">
        <f t="shared" si="5"/>
        <v>Ні</v>
      </c>
      <c r="J369" s="8">
        <f>_xlfn.AGGREGATE(3,3,Tabela1[[#This Row],[Lp]])</f>
        <v>0</v>
      </c>
    </row>
    <row r="370" spans="1:10" ht="15" hidden="1" customHeight="1">
      <c r="A370" s="9">
        <v>369</v>
      </c>
      <c r="B370" s="9" t="s">
        <v>3148</v>
      </c>
      <c r="C370" s="9" t="s">
        <v>3148</v>
      </c>
      <c r="D370" s="9" t="s">
        <v>3459</v>
      </c>
      <c r="E370" s="9" t="s">
        <v>24</v>
      </c>
      <c r="F370" s="9" t="s">
        <v>3506</v>
      </c>
      <c r="G370" s="9" t="s">
        <v>782</v>
      </c>
      <c r="H370" s="8" t="str">
        <f t="shared" si="5"/>
        <v>Ні</v>
      </c>
      <c r="J370" s="8">
        <f>_xlfn.AGGREGATE(3,3,Tabela1[[#This Row],[Lp]])</f>
        <v>0</v>
      </c>
    </row>
    <row r="371" spans="1:10" ht="15" hidden="1" customHeight="1">
      <c r="A371" s="9">
        <v>370</v>
      </c>
      <c r="B371" s="9" t="s">
        <v>3145</v>
      </c>
      <c r="C371" s="9" t="s">
        <v>3146</v>
      </c>
      <c r="D371" s="9" t="s">
        <v>3459</v>
      </c>
      <c r="E371" s="9" t="s">
        <v>21</v>
      </c>
      <c r="F371" s="9" t="s">
        <v>3507</v>
      </c>
      <c r="G371" s="9" t="s">
        <v>784</v>
      </c>
      <c r="H371" s="8" t="str">
        <f t="shared" si="5"/>
        <v>Ні</v>
      </c>
      <c r="J371" s="8">
        <f>_xlfn.AGGREGATE(3,3,Tabela1[[#This Row],[Lp]])</f>
        <v>0</v>
      </c>
    </row>
    <row r="372" spans="1:10" ht="15" hidden="1" customHeight="1">
      <c r="A372" s="9">
        <v>371</v>
      </c>
      <c r="B372" s="9" t="s">
        <v>3145</v>
      </c>
      <c r="C372" s="9" t="s">
        <v>3146</v>
      </c>
      <c r="D372" s="9" t="s">
        <v>3459</v>
      </c>
      <c r="E372" s="9" t="s">
        <v>21</v>
      </c>
      <c r="F372" s="9" t="s">
        <v>3508</v>
      </c>
      <c r="G372" s="9" t="s">
        <v>786</v>
      </c>
      <c r="H372" s="8" t="str">
        <f t="shared" si="5"/>
        <v>Ні</v>
      </c>
      <c r="J372" s="8">
        <f>_xlfn.AGGREGATE(3,3,Tabela1[[#This Row],[Lp]])</f>
        <v>0</v>
      </c>
    </row>
    <row r="373" spans="1:10" ht="15" hidden="1" customHeight="1">
      <c r="A373" s="9">
        <v>372</v>
      </c>
      <c r="B373" s="9" t="s">
        <v>3151</v>
      </c>
      <c r="C373" s="9" t="s">
        <v>3151</v>
      </c>
      <c r="D373" s="9" t="s">
        <v>3459</v>
      </c>
      <c r="E373" s="9" t="s">
        <v>29</v>
      </c>
      <c r="F373" s="9" t="s">
        <v>3509</v>
      </c>
      <c r="G373" s="9" t="s">
        <v>788</v>
      </c>
      <c r="H373" s="8" t="str">
        <f t="shared" si="5"/>
        <v>Ні</v>
      </c>
      <c r="J373" s="8">
        <f>_xlfn.AGGREGATE(3,3,Tabela1[[#This Row],[Lp]])</f>
        <v>0</v>
      </c>
    </row>
    <row r="374" spans="1:10" ht="15" hidden="1" customHeight="1">
      <c r="A374" s="9">
        <v>373</v>
      </c>
      <c r="B374" s="9" t="s">
        <v>3148</v>
      </c>
      <c r="C374" s="9" t="s">
        <v>3148</v>
      </c>
      <c r="D374" s="9" t="s">
        <v>3459</v>
      </c>
      <c r="E374" s="9" t="s">
        <v>24</v>
      </c>
      <c r="F374" s="9" t="s">
        <v>3510</v>
      </c>
      <c r="G374" s="9" t="s">
        <v>790</v>
      </c>
      <c r="H374" s="8" t="str">
        <f t="shared" si="5"/>
        <v>Ні</v>
      </c>
      <c r="J374" s="8">
        <f>_xlfn.AGGREGATE(3,3,Tabela1[[#This Row],[Lp]])</f>
        <v>0</v>
      </c>
    </row>
    <row r="375" spans="1:10" ht="15" hidden="1" customHeight="1">
      <c r="A375" s="9">
        <v>374</v>
      </c>
      <c r="B375" s="9" t="s">
        <v>3151</v>
      </c>
      <c r="C375" s="9" t="s">
        <v>3151</v>
      </c>
      <c r="D375" s="9" t="s">
        <v>3459</v>
      </c>
      <c r="E375" s="9" t="s">
        <v>29</v>
      </c>
      <c r="F375" s="9" t="s">
        <v>3511</v>
      </c>
      <c r="G375" s="9" t="s">
        <v>792</v>
      </c>
      <c r="H375" s="8" t="str">
        <f t="shared" si="5"/>
        <v>Ні</v>
      </c>
      <c r="J375" s="8">
        <f>_xlfn.AGGREGATE(3,3,Tabela1[[#This Row],[Lp]])</f>
        <v>0</v>
      </c>
    </row>
    <row r="376" spans="1:10" ht="15" hidden="1" customHeight="1">
      <c r="A376" s="9">
        <v>375</v>
      </c>
      <c r="B376" s="9" t="s">
        <v>3148</v>
      </c>
      <c r="C376" s="9" t="s">
        <v>3148</v>
      </c>
      <c r="D376" s="9" t="s">
        <v>3459</v>
      </c>
      <c r="E376" s="9" t="s">
        <v>24</v>
      </c>
      <c r="F376" s="9" t="s">
        <v>3512</v>
      </c>
      <c r="G376" s="9" t="s">
        <v>794</v>
      </c>
      <c r="H376" s="8" t="str">
        <f t="shared" si="5"/>
        <v>Ні</v>
      </c>
      <c r="J376" s="8">
        <f>_xlfn.AGGREGATE(3,3,Tabela1[[#This Row],[Lp]])</f>
        <v>0</v>
      </c>
    </row>
    <row r="377" spans="1:10" ht="15" hidden="1" customHeight="1">
      <c r="A377" s="9">
        <v>376</v>
      </c>
      <c r="B377" s="9" t="s">
        <v>3148</v>
      </c>
      <c r="C377" s="9" t="s">
        <v>3148</v>
      </c>
      <c r="D377" s="9" t="s">
        <v>3459</v>
      </c>
      <c r="E377" s="9" t="s">
        <v>24</v>
      </c>
      <c r="F377" s="9" t="s">
        <v>3513</v>
      </c>
      <c r="G377" s="9" t="s">
        <v>796</v>
      </c>
      <c r="H377" s="8" t="str">
        <f t="shared" si="5"/>
        <v>Ні</v>
      </c>
      <c r="J377" s="8">
        <f>_xlfn.AGGREGATE(3,3,Tabela1[[#This Row],[Lp]])</f>
        <v>0</v>
      </c>
    </row>
    <row r="378" spans="1:10" ht="15" hidden="1" customHeight="1">
      <c r="A378" s="9">
        <v>377</v>
      </c>
      <c r="B378" s="9" t="s">
        <v>3151</v>
      </c>
      <c r="C378" s="9" t="s">
        <v>3151</v>
      </c>
      <c r="D378" s="9" t="s">
        <v>3459</v>
      </c>
      <c r="E378" s="9" t="s">
        <v>29</v>
      </c>
      <c r="F378" s="9" t="s">
        <v>3514</v>
      </c>
      <c r="G378" s="9" t="s">
        <v>798</v>
      </c>
      <c r="H378" s="8" t="str">
        <f t="shared" si="5"/>
        <v>Ні</v>
      </c>
      <c r="J378" s="8">
        <f>_xlfn.AGGREGATE(3,3,Tabela1[[#This Row],[Lp]])</f>
        <v>0</v>
      </c>
    </row>
    <row r="379" spans="1:10" ht="15" hidden="1" customHeight="1">
      <c r="A379" s="9">
        <v>378</v>
      </c>
      <c r="B379" s="9" t="s">
        <v>3148</v>
      </c>
      <c r="C379" s="9" t="s">
        <v>3148</v>
      </c>
      <c r="D379" s="9" t="s">
        <v>3459</v>
      </c>
      <c r="E379" s="9" t="s">
        <v>24</v>
      </c>
      <c r="F379" s="9" t="s">
        <v>3515</v>
      </c>
      <c r="G379" s="9" t="s">
        <v>800</v>
      </c>
      <c r="H379" s="8" t="str">
        <f t="shared" si="5"/>
        <v>Ні</v>
      </c>
      <c r="J379" s="8">
        <f>_xlfn.AGGREGATE(3,3,Tabela1[[#This Row],[Lp]])</f>
        <v>0</v>
      </c>
    </row>
    <row r="380" spans="1:10" ht="15" hidden="1" customHeight="1">
      <c r="A380" s="9">
        <v>379</v>
      </c>
      <c r="B380" s="9" t="s">
        <v>3148</v>
      </c>
      <c r="C380" s="9" t="s">
        <v>3148</v>
      </c>
      <c r="D380" s="9" t="s">
        <v>3459</v>
      </c>
      <c r="E380" s="9" t="s">
        <v>24</v>
      </c>
      <c r="F380" s="9" t="s">
        <v>3516</v>
      </c>
      <c r="G380" s="9" t="s">
        <v>802</v>
      </c>
      <c r="H380" s="8" t="str">
        <f t="shared" si="5"/>
        <v>Ні</v>
      </c>
      <c r="J380" s="8">
        <f>_xlfn.AGGREGATE(3,3,Tabela1[[#This Row],[Lp]])</f>
        <v>0</v>
      </c>
    </row>
    <row r="381" spans="1:10" ht="15" hidden="1" customHeight="1">
      <c r="A381" s="9">
        <v>380</v>
      </c>
      <c r="B381" s="9" t="s">
        <v>3176</v>
      </c>
      <c r="C381" s="9" t="s">
        <v>3146</v>
      </c>
      <c r="D381" s="9" t="s">
        <v>3459</v>
      </c>
      <c r="E381" s="9" t="s">
        <v>78</v>
      </c>
      <c r="F381" s="9" t="s">
        <v>3517</v>
      </c>
      <c r="G381" s="9" t="s">
        <v>804</v>
      </c>
      <c r="H381" s="8" t="str">
        <f t="shared" si="5"/>
        <v>Так</v>
      </c>
      <c r="I381" s="8" t="s">
        <v>3178</v>
      </c>
      <c r="J381" s="8">
        <f>_xlfn.AGGREGATE(3,3,Tabela1[[#This Row],[Lp]])</f>
        <v>0</v>
      </c>
    </row>
    <row r="382" spans="1:10" ht="15" hidden="1" customHeight="1">
      <c r="A382" s="9">
        <v>381</v>
      </c>
      <c r="B382" s="9" t="s">
        <v>3151</v>
      </c>
      <c r="C382" s="9" t="s">
        <v>3151</v>
      </c>
      <c r="D382" s="9" t="s">
        <v>3459</v>
      </c>
      <c r="E382" s="9" t="s">
        <v>29</v>
      </c>
      <c r="F382" s="9" t="s">
        <v>3518</v>
      </c>
      <c r="G382" s="9" t="s">
        <v>806</v>
      </c>
      <c r="H382" s="8" t="str">
        <f t="shared" si="5"/>
        <v>Ні</v>
      </c>
      <c r="J382" s="8">
        <f>_xlfn.AGGREGATE(3,3,Tabela1[[#This Row],[Lp]])</f>
        <v>0</v>
      </c>
    </row>
    <row r="383" spans="1:10" ht="15" hidden="1" customHeight="1">
      <c r="A383" s="9">
        <v>382</v>
      </c>
      <c r="B383" s="9" t="s">
        <v>3176</v>
      </c>
      <c r="C383" s="9" t="s">
        <v>3146</v>
      </c>
      <c r="D383" s="9" t="s">
        <v>3459</v>
      </c>
      <c r="E383" s="9" t="s">
        <v>78</v>
      </c>
      <c r="F383" s="9" t="s">
        <v>3519</v>
      </c>
      <c r="G383" s="9" t="s">
        <v>808</v>
      </c>
      <c r="H383" s="8" t="str">
        <f t="shared" si="5"/>
        <v>Так</v>
      </c>
      <c r="J383" s="8">
        <f>_xlfn.AGGREGATE(3,3,Tabela1[[#This Row],[Lp]])</f>
        <v>0</v>
      </c>
    </row>
    <row r="384" spans="1:10" ht="15" hidden="1" customHeight="1">
      <c r="A384" s="9">
        <v>383</v>
      </c>
      <c r="B384" s="9" t="s">
        <v>3151</v>
      </c>
      <c r="C384" s="9" t="s">
        <v>3151</v>
      </c>
      <c r="D384" s="9" t="s">
        <v>3459</v>
      </c>
      <c r="E384" s="9" t="s">
        <v>29</v>
      </c>
      <c r="F384" s="9" t="s">
        <v>3520</v>
      </c>
      <c r="G384" s="9" t="s">
        <v>810</v>
      </c>
      <c r="H384" s="8" t="str">
        <f t="shared" si="5"/>
        <v>Ні</v>
      </c>
      <c r="J384" s="8">
        <f>_xlfn.AGGREGATE(3,3,Tabela1[[#This Row],[Lp]])</f>
        <v>0</v>
      </c>
    </row>
    <row r="385" spans="1:10" ht="15" hidden="1" customHeight="1">
      <c r="A385" s="9">
        <v>384</v>
      </c>
      <c r="B385" s="9" t="s">
        <v>3176</v>
      </c>
      <c r="C385" s="9" t="s">
        <v>3146</v>
      </c>
      <c r="D385" s="9" t="s">
        <v>3459</v>
      </c>
      <c r="E385" s="9" t="s">
        <v>78</v>
      </c>
      <c r="F385" s="9" t="s">
        <v>3521</v>
      </c>
      <c r="G385" s="9" t="s">
        <v>812</v>
      </c>
      <c r="H385" s="8" t="str">
        <f t="shared" si="5"/>
        <v>Так</v>
      </c>
      <c r="J385" s="8">
        <f>_xlfn.AGGREGATE(3,3,Tabela1[[#This Row],[Lp]])</f>
        <v>0</v>
      </c>
    </row>
    <row r="386" spans="1:10" ht="15" hidden="1" customHeight="1">
      <c r="A386" s="9">
        <v>385</v>
      </c>
      <c r="B386" s="9" t="s">
        <v>3151</v>
      </c>
      <c r="C386" s="9" t="s">
        <v>3151</v>
      </c>
      <c r="D386" s="9" t="s">
        <v>3459</v>
      </c>
      <c r="E386" s="9" t="s">
        <v>29</v>
      </c>
      <c r="F386" s="9" t="s">
        <v>3522</v>
      </c>
      <c r="G386" s="9" t="s">
        <v>814</v>
      </c>
      <c r="H386" s="8" t="str">
        <f t="shared" si="5"/>
        <v>Ні</v>
      </c>
      <c r="J386" s="8">
        <f>_xlfn.AGGREGATE(3,3,Tabela1[[#This Row],[Lp]])</f>
        <v>0</v>
      </c>
    </row>
    <row r="387" spans="1:10" ht="15" hidden="1" customHeight="1">
      <c r="A387" s="9">
        <v>386</v>
      </c>
      <c r="B387" s="9" t="s">
        <v>3097</v>
      </c>
      <c r="C387" s="9" t="s">
        <v>3097</v>
      </c>
      <c r="D387" s="9" t="s">
        <v>3523</v>
      </c>
      <c r="E387" s="9" t="s">
        <v>15</v>
      </c>
      <c r="F387" s="9" t="s">
        <v>3120</v>
      </c>
      <c r="G387" s="9" t="s">
        <v>819</v>
      </c>
      <c r="H387" s="8" t="str">
        <f t="shared" ref="H387:H450" si="6">IF(E387="gmoz","Так","Ні")</f>
        <v>Ні</v>
      </c>
      <c r="J387" s="8">
        <f>_xlfn.AGGREGATE(3,3,Tabela1[[#This Row],[Lp]])</f>
        <v>0</v>
      </c>
    </row>
    <row r="388" spans="1:10" ht="15" hidden="1" customHeight="1">
      <c r="A388" s="9">
        <v>387</v>
      </c>
      <c r="B388" s="9" t="s">
        <v>3148</v>
      </c>
      <c r="C388" s="9" t="s">
        <v>3148</v>
      </c>
      <c r="D388" s="9" t="s">
        <v>3523</v>
      </c>
      <c r="E388" s="9" t="s">
        <v>24</v>
      </c>
      <c r="F388" s="9" t="s">
        <v>3524</v>
      </c>
      <c r="G388" s="9" t="s">
        <v>823</v>
      </c>
      <c r="H388" s="8" t="str">
        <f t="shared" si="6"/>
        <v>Ні</v>
      </c>
      <c r="J388" s="8">
        <f>_xlfn.AGGREGATE(3,3,Tabela1[[#This Row],[Lp]])</f>
        <v>0</v>
      </c>
    </row>
    <row r="389" spans="1:10" ht="15" hidden="1" customHeight="1">
      <c r="A389" s="9">
        <v>388</v>
      </c>
      <c r="B389" s="9" t="s">
        <v>3151</v>
      </c>
      <c r="C389" s="9" t="s">
        <v>3151</v>
      </c>
      <c r="D389" s="9" t="s">
        <v>3523</v>
      </c>
      <c r="E389" s="9" t="s">
        <v>29</v>
      </c>
      <c r="F389" s="9" t="s">
        <v>3525</v>
      </c>
      <c r="G389" s="9" t="s">
        <v>825</v>
      </c>
      <c r="H389" s="8" t="str">
        <f t="shared" si="6"/>
        <v>Ні</v>
      </c>
      <c r="J389" s="8">
        <f>_xlfn.AGGREGATE(3,3,Tabela1[[#This Row],[Lp]])</f>
        <v>0</v>
      </c>
    </row>
    <row r="390" spans="1:10" ht="15" hidden="1" customHeight="1">
      <c r="A390" s="9">
        <v>389</v>
      </c>
      <c r="B390" s="9" t="s">
        <v>3151</v>
      </c>
      <c r="C390" s="9" t="s">
        <v>3151</v>
      </c>
      <c r="D390" s="9" t="s">
        <v>3523</v>
      </c>
      <c r="E390" s="9" t="s">
        <v>29</v>
      </c>
      <c r="F390" s="9" t="s">
        <v>3526</v>
      </c>
      <c r="G390" s="9" t="s">
        <v>827</v>
      </c>
      <c r="H390" s="8" t="str">
        <f t="shared" si="6"/>
        <v>Ні</v>
      </c>
      <c r="J390" s="8">
        <f>_xlfn.AGGREGATE(3,3,Tabela1[[#This Row],[Lp]])</f>
        <v>0</v>
      </c>
    </row>
    <row r="391" spans="1:10" ht="15" hidden="1" customHeight="1">
      <c r="A391" s="9">
        <v>390</v>
      </c>
      <c r="B391" s="9" t="s">
        <v>3148</v>
      </c>
      <c r="C391" s="9" t="s">
        <v>3148</v>
      </c>
      <c r="D391" s="9" t="s">
        <v>3523</v>
      </c>
      <c r="E391" s="9" t="s">
        <v>24</v>
      </c>
      <c r="F391" s="9" t="s">
        <v>3527</v>
      </c>
      <c r="G391" s="9" t="s">
        <v>829</v>
      </c>
      <c r="H391" s="8" t="str">
        <f t="shared" si="6"/>
        <v>Ні</v>
      </c>
      <c r="J391" s="8">
        <f>_xlfn.AGGREGATE(3,3,Tabela1[[#This Row],[Lp]])</f>
        <v>0</v>
      </c>
    </row>
    <row r="392" spans="1:10" ht="15" hidden="1" customHeight="1">
      <c r="A392" s="9">
        <v>391</v>
      </c>
      <c r="B392" s="9" t="s">
        <v>3148</v>
      </c>
      <c r="C392" s="9" t="s">
        <v>3148</v>
      </c>
      <c r="D392" s="9" t="s">
        <v>3523</v>
      </c>
      <c r="E392" s="9" t="s">
        <v>24</v>
      </c>
      <c r="F392" s="9" t="s">
        <v>3528</v>
      </c>
      <c r="G392" s="9" t="s">
        <v>831</v>
      </c>
      <c r="H392" s="8" t="str">
        <f t="shared" si="6"/>
        <v>Ні</v>
      </c>
      <c r="J392" s="8">
        <f>_xlfn.AGGREGATE(3,3,Tabela1[[#This Row],[Lp]])</f>
        <v>0</v>
      </c>
    </row>
    <row r="393" spans="1:10" hidden="1">
      <c r="A393" s="9">
        <v>392</v>
      </c>
      <c r="B393" s="9" t="s">
        <v>3148</v>
      </c>
      <c r="C393" s="9" t="s">
        <v>3148</v>
      </c>
      <c r="D393" s="9" t="s">
        <v>3523</v>
      </c>
      <c r="E393" s="9" t="s">
        <v>24</v>
      </c>
      <c r="F393" s="9" t="s">
        <v>3529</v>
      </c>
      <c r="G393" s="9" t="s">
        <v>833</v>
      </c>
      <c r="H393" s="8" t="str">
        <f t="shared" si="6"/>
        <v>Ні</v>
      </c>
      <c r="J393" s="8">
        <f>_xlfn.AGGREGATE(3,3,Tabela1[[#This Row],[Lp]])</f>
        <v>0</v>
      </c>
    </row>
    <row r="394" spans="1:10" ht="15" hidden="1" customHeight="1">
      <c r="A394" s="9">
        <v>393</v>
      </c>
      <c r="B394" s="9" t="s">
        <v>3148</v>
      </c>
      <c r="C394" s="9" t="s">
        <v>3148</v>
      </c>
      <c r="D394" s="9" t="s">
        <v>3523</v>
      </c>
      <c r="E394" s="9" t="s">
        <v>24</v>
      </c>
      <c r="F394" s="9" t="s">
        <v>3530</v>
      </c>
      <c r="G394" s="9" t="s">
        <v>835</v>
      </c>
      <c r="H394" s="8" t="str">
        <f t="shared" si="6"/>
        <v>Ні</v>
      </c>
      <c r="J394" s="8">
        <f>_xlfn.AGGREGATE(3,3,Tabela1[[#This Row],[Lp]])</f>
        <v>0</v>
      </c>
    </row>
    <row r="395" spans="1:10" ht="15" hidden="1" customHeight="1">
      <c r="A395" s="9">
        <v>394</v>
      </c>
      <c r="B395" s="9" t="s">
        <v>3145</v>
      </c>
      <c r="C395" s="9" t="s">
        <v>3146</v>
      </c>
      <c r="D395" s="9" t="s">
        <v>3523</v>
      </c>
      <c r="E395" s="9" t="s">
        <v>21</v>
      </c>
      <c r="F395" s="9" t="s">
        <v>3531</v>
      </c>
      <c r="G395" s="9" t="s">
        <v>837</v>
      </c>
      <c r="H395" s="8" t="str">
        <f t="shared" si="6"/>
        <v>Ні</v>
      </c>
      <c r="J395" s="8">
        <f>_xlfn.AGGREGATE(3,3,Tabela1[[#This Row],[Lp]])</f>
        <v>0</v>
      </c>
    </row>
    <row r="396" spans="1:10" ht="15" hidden="1" customHeight="1">
      <c r="A396" s="9">
        <v>395</v>
      </c>
      <c r="B396" s="9" t="s">
        <v>3151</v>
      </c>
      <c r="C396" s="9" t="s">
        <v>3151</v>
      </c>
      <c r="D396" s="9" t="s">
        <v>3523</v>
      </c>
      <c r="E396" s="9" t="s">
        <v>29</v>
      </c>
      <c r="F396" s="9" t="s">
        <v>3532</v>
      </c>
      <c r="G396" s="9" t="s">
        <v>839</v>
      </c>
      <c r="H396" s="8" t="str">
        <f t="shared" si="6"/>
        <v>Ні</v>
      </c>
      <c r="J396" s="8">
        <f>_xlfn.AGGREGATE(3,3,Tabela1[[#This Row],[Lp]])</f>
        <v>0</v>
      </c>
    </row>
    <row r="397" spans="1:10" ht="15" hidden="1" customHeight="1">
      <c r="A397" s="9">
        <v>396</v>
      </c>
      <c r="B397" s="9" t="s">
        <v>3148</v>
      </c>
      <c r="C397" s="9" t="s">
        <v>3148</v>
      </c>
      <c r="D397" s="9" t="s">
        <v>3523</v>
      </c>
      <c r="E397" s="9" t="s">
        <v>24</v>
      </c>
      <c r="F397" s="9" t="s">
        <v>3533</v>
      </c>
      <c r="G397" s="9" t="s">
        <v>841</v>
      </c>
      <c r="H397" s="8" t="str">
        <f t="shared" si="6"/>
        <v>Ні</v>
      </c>
      <c r="J397" s="8">
        <f>_xlfn.AGGREGATE(3,3,Tabela1[[#This Row],[Lp]])</f>
        <v>0</v>
      </c>
    </row>
    <row r="398" spans="1:10" ht="15" hidden="1" customHeight="1">
      <c r="A398" s="9">
        <v>397</v>
      </c>
      <c r="B398" s="9" t="s">
        <v>3148</v>
      </c>
      <c r="C398" s="9" t="s">
        <v>3148</v>
      </c>
      <c r="D398" s="9" t="s">
        <v>3523</v>
      </c>
      <c r="E398" s="9" t="s">
        <v>24</v>
      </c>
      <c r="F398" s="9" t="s">
        <v>3534</v>
      </c>
      <c r="G398" s="9" t="s">
        <v>843</v>
      </c>
      <c r="H398" s="8" t="str">
        <f t="shared" si="6"/>
        <v>Ні</v>
      </c>
      <c r="J398" s="8">
        <f>_xlfn.AGGREGATE(3,3,Tabela1[[#This Row],[Lp]])</f>
        <v>0</v>
      </c>
    </row>
    <row r="399" spans="1:10" ht="15" hidden="1" customHeight="1">
      <c r="A399" s="9">
        <v>398</v>
      </c>
      <c r="B399" s="9" t="s">
        <v>3148</v>
      </c>
      <c r="C399" s="9" t="s">
        <v>3148</v>
      </c>
      <c r="D399" s="9" t="s">
        <v>3523</v>
      </c>
      <c r="E399" s="9" t="s">
        <v>24</v>
      </c>
      <c r="F399" s="9" t="s">
        <v>3535</v>
      </c>
      <c r="G399" s="9" t="s">
        <v>845</v>
      </c>
      <c r="H399" s="8" t="str">
        <f t="shared" si="6"/>
        <v>Ні</v>
      </c>
      <c r="J399" s="8">
        <f>_xlfn.AGGREGATE(3,3,Tabela1[[#This Row],[Lp]])</f>
        <v>0</v>
      </c>
    </row>
    <row r="400" spans="1:10" ht="15" hidden="1" customHeight="1">
      <c r="A400" s="9">
        <v>399</v>
      </c>
      <c r="B400" s="9" t="s">
        <v>3148</v>
      </c>
      <c r="C400" s="9" t="s">
        <v>3148</v>
      </c>
      <c r="D400" s="9" t="s">
        <v>3523</v>
      </c>
      <c r="E400" s="9" t="s">
        <v>24</v>
      </c>
      <c r="F400" s="9" t="s">
        <v>3536</v>
      </c>
      <c r="G400" s="9" t="s">
        <v>847</v>
      </c>
      <c r="H400" s="8" t="str">
        <f t="shared" si="6"/>
        <v>Ні</v>
      </c>
      <c r="J400" s="8">
        <f>_xlfn.AGGREGATE(3,3,Tabela1[[#This Row],[Lp]])</f>
        <v>0</v>
      </c>
    </row>
    <row r="401" spans="1:10" ht="15" hidden="1" customHeight="1">
      <c r="A401" s="9">
        <v>400</v>
      </c>
      <c r="B401" s="9" t="s">
        <v>3145</v>
      </c>
      <c r="C401" s="9" t="s">
        <v>3146</v>
      </c>
      <c r="D401" s="9" t="s">
        <v>3523</v>
      </c>
      <c r="E401" s="9" t="s">
        <v>21</v>
      </c>
      <c r="F401" s="9" t="s">
        <v>3537</v>
      </c>
      <c r="G401" s="9" t="s">
        <v>849</v>
      </c>
      <c r="H401" s="8" t="str">
        <f t="shared" si="6"/>
        <v>Ні</v>
      </c>
      <c r="J401" s="8">
        <f>_xlfn.AGGREGATE(3,3,Tabela1[[#This Row],[Lp]])</f>
        <v>0</v>
      </c>
    </row>
    <row r="402" spans="1:10" ht="15" hidden="1" customHeight="1">
      <c r="A402" s="9">
        <v>401</v>
      </c>
      <c r="B402" s="9" t="s">
        <v>3145</v>
      </c>
      <c r="C402" s="9" t="s">
        <v>3146</v>
      </c>
      <c r="D402" s="9" t="s">
        <v>3523</v>
      </c>
      <c r="E402" s="9" t="s">
        <v>21</v>
      </c>
      <c r="F402" s="9" t="s">
        <v>3538</v>
      </c>
      <c r="G402" s="9" t="s">
        <v>851</v>
      </c>
      <c r="H402" s="8" t="str">
        <f t="shared" si="6"/>
        <v>Ні</v>
      </c>
      <c r="J402" s="8">
        <f>_xlfn.AGGREGATE(3,3,Tabela1[[#This Row],[Lp]])</f>
        <v>0</v>
      </c>
    </row>
    <row r="403" spans="1:10" ht="15" hidden="1" customHeight="1">
      <c r="A403" s="9">
        <v>402</v>
      </c>
      <c r="B403" s="9" t="s">
        <v>3148</v>
      </c>
      <c r="C403" s="9" t="s">
        <v>3148</v>
      </c>
      <c r="D403" s="9" t="s">
        <v>3523</v>
      </c>
      <c r="E403" s="9" t="s">
        <v>24</v>
      </c>
      <c r="F403" s="9" t="s">
        <v>3539</v>
      </c>
      <c r="G403" s="9" t="s">
        <v>853</v>
      </c>
      <c r="H403" s="8" t="str">
        <f t="shared" si="6"/>
        <v>Ні</v>
      </c>
      <c r="J403" s="8">
        <f>_xlfn.AGGREGATE(3,3,Tabela1[[#This Row],[Lp]])</f>
        <v>0</v>
      </c>
    </row>
    <row r="404" spans="1:10" ht="15" hidden="1" customHeight="1">
      <c r="A404" s="9">
        <v>403</v>
      </c>
      <c r="B404" s="9" t="s">
        <v>3151</v>
      </c>
      <c r="C404" s="9" t="s">
        <v>3151</v>
      </c>
      <c r="D404" s="9" t="s">
        <v>3523</v>
      </c>
      <c r="E404" s="9" t="s">
        <v>29</v>
      </c>
      <c r="F404" s="9" t="s">
        <v>3540</v>
      </c>
      <c r="G404" s="9" t="s">
        <v>855</v>
      </c>
      <c r="H404" s="8" t="str">
        <f t="shared" si="6"/>
        <v>Ні</v>
      </c>
      <c r="J404" s="8">
        <f>_xlfn.AGGREGATE(3,3,Tabela1[[#This Row],[Lp]])</f>
        <v>0</v>
      </c>
    </row>
    <row r="405" spans="1:10" ht="15" hidden="1" customHeight="1">
      <c r="A405" s="9">
        <v>404</v>
      </c>
      <c r="B405" s="9" t="s">
        <v>3145</v>
      </c>
      <c r="C405" s="9" t="s">
        <v>3146</v>
      </c>
      <c r="D405" s="9" t="s">
        <v>3523</v>
      </c>
      <c r="E405" s="9" t="s">
        <v>21</v>
      </c>
      <c r="F405" s="9" t="s">
        <v>3541</v>
      </c>
      <c r="G405" s="9" t="s">
        <v>857</v>
      </c>
      <c r="H405" s="8" t="str">
        <f t="shared" si="6"/>
        <v>Ні</v>
      </c>
      <c r="J405" s="8">
        <f>_xlfn.AGGREGATE(3,3,Tabela1[[#This Row],[Lp]])</f>
        <v>0</v>
      </c>
    </row>
    <row r="406" spans="1:10" ht="15" hidden="1" customHeight="1">
      <c r="A406" s="9">
        <v>405</v>
      </c>
      <c r="B406" s="9" t="s">
        <v>3148</v>
      </c>
      <c r="C406" s="9" t="s">
        <v>3148</v>
      </c>
      <c r="D406" s="9" t="s">
        <v>3523</v>
      </c>
      <c r="E406" s="9" t="s">
        <v>24</v>
      </c>
      <c r="F406" s="9" t="s">
        <v>3224</v>
      </c>
      <c r="G406" s="9" t="s">
        <v>859</v>
      </c>
      <c r="H406" s="8" t="str">
        <f t="shared" si="6"/>
        <v>Ні</v>
      </c>
      <c r="J406" s="8">
        <f>_xlfn.AGGREGATE(3,3,Tabela1[[#This Row],[Lp]])</f>
        <v>0</v>
      </c>
    </row>
    <row r="407" spans="1:10" ht="15" hidden="1" customHeight="1">
      <c r="A407" s="9">
        <v>406</v>
      </c>
      <c r="B407" s="9" t="s">
        <v>3148</v>
      </c>
      <c r="C407" s="9" t="s">
        <v>3148</v>
      </c>
      <c r="D407" s="9" t="s">
        <v>3523</v>
      </c>
      <c r="E407" s="9" t="s">
        <v>24</v>
      </c>
      <c r="F407" s="9" t="s">
        <v>3315</v>
      </c>
      <c r="G407" s="9" t="s">
        <v>861</v>
      </c>
      <c r="H407" s="8" t="str">
        <f t="shared" si="6"/>
        <v>Ні</v>
      </c>
      <c r="J407" s="8">
        <f>_xlfn.AGGREGATE(3,3,Tabela1[[#This Row],[Lp]])</f>
        <v>0</v>
      </c>
    </row>
    <row r="408" spans="1:10" ht="15" hidden="1" customHeight="1">
      <c r="A408" s="9">
        <v>407</v>
      </c>
      <c r="B408" s="9" t="s">
        <v>3148</v>
      </c>
      <c r="C408" s="9" t="s">
        <v>3148</v>
      </c>
      <c r="D408" s="9" t="s">
        <v>3523</v>
      </c>
      <c r="E408" s="9" t="s">
        <v>24</v>
      </c>
      <c r="F408" s="9" t="s">
        <v>3542</v>
      </c>
      <c r="G408" s="9" t="s">
        <v>863</v>
      </c>
      <c r="H408" s="8" t="str">
        <f t="shared" si="6"/>
        <v>Ні</v>
      </c>
      <c r="J408" s="8">
        <f>_xlfn.AGGREGATE(3,3,Tabela1[[#This Row],[Lp]])</f>
        <v>0</v>
      </c>
    </row>
    <row r="409" spans="1:10" ht="15" hidden="1" customHeight="1">
      <c r="A409" s="9">
        <v>408</v>
      </c>
      <c r="B409" s="9" t="s">
        <v>3148</v>
      </c>
      <c r="C409" s="9" t="s">
        <v>3148</v>
      </c>
      <c r="D409" s="9" t="s">
        <v>3523</v>
      </c>
      <c r="E409" s="9" t="s">
        <v>24</v>
      </c>
      <c r="F409" s="9" t="s">
        <v>3543</v>
      </c>
      <c r="G409" s="9" t="s">
        <v>865</v>
      </c>
      <c r="H409" s="8" t="str">
        <f t="shared" si="6"/>
        <v>Ні</v>
      </c>
      <c r="J409" s="8">
        <f>_xlfn.AGGREGATE(3,3,Tabela1[[#This Row],[Lp]])</f>
        <v>0</v>
      </c>
    </row>
    <row r="410" spans="1:10" ht="15" hidden="1" customHeight="1">
      <c r="A410" s="9">
        <v>409</v>
      </c>
      <c r="B410" s="9" t="s">
        <v>3148</v>
      </c>
      <c r="C410" s="9" t="s">
        <v>3148</v>
      </c>
      <c r="D410" s="9" t="s">
        <v>3523</v>
      </c>
      <c r="E410" s="9" t="s">
        <v>24</v>
      </c>
      <c r="F410" s="9" t="s">
        <v>3544</v>
      </c>
      <c r="G410" s="9" t="s">
        <v>867</v>
      </c>
      <c r="H410" s="8" t="str">
        <f t="shared" si="6"/>
        <v>Ні</v>
      </c>
      <c r="J410" s="8">
        <f>_xlfn.AGGREGATE(3,3,Tabela1[[#This Row],[Lp]])</f>
        <v>0</v>
      </c>
    </row>
    <row r="411" spans="1:10" ht="15" hidden="1" customHeight="1">
      <c r="A411" s="9">
        <v>410</v>
      </c>
      <c r="B411" s="9" t="s">
        <v>3148</v>
      </c>
      <c r="C411" s="9" t="s">
        <v>3148</v>
      </c>
      <c r="D411" s="9" t="s">
        <v>3523</v>
      </c>
      <c r="E411" s="9" t="s">
        <v>24</v>
      </c>
      <c r="F411" s="9" t="s">
        <v>3545</v>
      </c>
      <c r="G411" s="9" t="s">
        <v>869</v>
      </c>
      <c r="H411" s="8" t="str">
        <f t="shared" si="6"/>
        <v>Ні</v>
      </c>
      <c r="J411" s="8">
        <f>_xlfn.AGGREGATE(3,3,Tabela1[[#This Row],[Lp]])</f>
        <v>0</v>
      </c>
    </row>
    <row r="412" spans="1:10" ht="15" hidden="1" customHeight="1">
      <c r="A412" s="9">
        <v>411</v>
      </c>
      <c r="B412" s="9" t="s">
        <v>3148</v>
      </c>
      <c r="C412" s="9" t="s">
        <v>3148</v>
      </c>
      <c r="D412" s="9" t="s">
        <v>3523</v>
      </c>
      <c r="E412" s="9" t="s">
        <v>24</v>
      </c>
      <c r="F412" s="9" t="s">
        <v>3546</v>
      </c>
      <c r="G412" s="9" t="s">
        <v>871</v>
      </c>
      <c r="H412" s="8" t="str">
        <f t="shared" si="6"/>
        <v>Ні</v>
      </c>
      <c r="J412" s="8">
        <f>_xlfn.AGGREGATE(3,3,Tabela1[[#This Row],[Lp]])</f>
        <v>0</v>
      </c>
    </row>
    <row r="413" spans="1:10" ht="15" hidden="1" customHeight="1">
      <c r="A413" s="9">
        <v>412</v>
      </c>
      <c r="B413" s="9" t="s">
        <v>3148</v>
      </c>
      <c r="C413" s="9" t="s">
        <v>3148</v>
      </c>
      <c r="D413" s="9" t="s">
        <v>3523</v>
      </c>
      <c r="E413" s="9" t="s">
        <v>24</v>
      </c>
      <c r="F413" s="9" t="s">
        <v>3547</v>
      </c>
      <c r="G413" s="9" t="s">
        <v>873</v>
      </c>
      <c r="H413" s="8" t="str">
        <f t="shared" si="6"/>
        <v>Ні</v>
      </c>
      <c r="J413" s="8">
        <f>_xlfn.AGGREGATE(3,3,Tabela1[[#This Row],[Lp]])</f>
        <v>0</v>
      </c>
    </row>
    <row r="414" spans="1:10" ht="15" hidden="1" customHeight="1">
      <c r="A414" s="9">
        <v>413</v>
      </c>
      <c r="B414" s="9" t="s">
        <v>3151</v>
      </c>
      <c r="C414" s="9" t="s">
        <v>3151</v>
      </c>
      <c r="D414" s="9" t="s">
        <v>3523</v>
      </c>
      <c r="E414" s="9" t="s">
        <v>29</v>
      </c>
      <c r="F414" s="9" t="s">
        <v>3548</v>
      </c>
      <c r="G414" s="9" t="s">
        <v>875</v>
      </c>
      <c r="H414" s="8" t="str">
        <f t="shared" si="6"/>
        <v>Ні</v>
      </c>
      <c r="J414" s="8">
        <f>_xlfn.AGGREGATE(3,3,Tabela1[[#This Row],[Lp]])</f>
        <v>0</v>
      </c>
    </row>
    <row r="415" spans="1:10" ht="15" hidden="1" customHeight="1">
      <c r="A415" s="9">
        <v>414</v>
      </c>
      <c r="B415" s="9" t="s">
        <v>3151</v>
      </c>
      <c r="C415" s="9" t="s">
        <v>3151</v>
      </c>
      <c r="D415" s="9" t="s">
        <v>3523</v>
      </c>
      <c r="E415" s="9" t="s">
        <v>29</v>
      </c>
      <c r="F415" s="9" t="s">
        <v>3549</v>
      </c>
      <c r="G415" s="9" t="s">
        <v>877</v>
      </c>
      <c r="H415" s="8" t="str">
        <f t="shared" si="6"/>
        <v>Ні</v>
      </c>
      <c r="J415" s="8">
        <f>_xlfn.AGGREGATE(3,3,Tabela1[[#This Row],[Lp]])</f>
        <v>0</v>
      </c>
    </row>
    <row r="416" spans="1:10" ht="15" hidden="1" customHeight="1">
      <c r="A416" s="9">
        <v>415</v>
      </c>
      <c r="B416" s="9" t="s">
        <v>3151</v>
      </c>
      <c r="C416" s="9" t="s">
        <v>3151</v>
      </c>
      <c r="D416" s="9" t="s">
        <v>3523</v>
      </c>
      <c r="E416" s="9" t="s">
        <v>29</v>
      </c>
      <c r="F416" s="9" t="s">
        <v>3550</v>
      </c>
      <c r="G416" s="9" t="s">
        <v>879</v>
      </c>
      <c r="H416" s="8" t="str">
        <f t="shared" si="6"/>
        <v>Ні</v>
      </c>
      <c r="J416" s="8">
        <f>_xlfn.AGGREGATE(3,3,Tabela1[[#This Row],[Lp]])</f>
        <v>0</v>
      </c>
    </row>
    <row r="417" spans="1:10" ht="15" hidden="1" customHeight="1">
      <c r="A417" s="9">
        <v>416</v>
      </c>
      <c r="B417" s="9" t="s">
        <v>3148</v>
      </c>
      <c r="C417" s="9" t="s">
        <v>3148</v>
      </c>
      <c r="D417" s="9" t="s">
        <v>3523</v>
      </c>
      <c r="E417" s="9" t="s">
        <v>24</v>
      </c>
      <c r="F417" s="9" t="s">
        <v>3551</v>
      </c>
      <c r="G417" s="9" t="s">
        <v>881</v>
      </c>
      <c r="H417" s="8" t="str">
        <f t="shared" si="6"/>
        <v>Ні</v>
      </c>
      <c r="J417" s="8">
        <f>_xlfn.AGGREGATE(3,3,Tabela1[[#This Row],[Lp]])</f>
        <v>0</v>
      </c>
    </row>
    <row r="418" spans="1:10" ht="15" hidden="1" customHeight="1">
      <c r="A418" s="9">
        <v>417</v>
      </c>
      <c r="B418" s="9" t="s">
        <v>3148</v>
      </c>
      <c r="C418" s="9" t="s">
        <v>3148</v>
      </c>
      <c r="D418" s="9" t="s">
        <v>3523</v>
      </c>
      <c r="E418" s="9" t="s">
        <v>24</v>
      </c>
      <c r="F418" s="9" t="s">
        <v>3552</v>
      </c>
      <c r="G418" s="9" t="s">
        <v>883</v>
      </c>
      <c r="H418" s="8" t="str">
        <f t="shared" si="6"/>
        <v>Ні</v>
      </c>
      <c r="J418" s="8">
        <f>_xlfn.AGGREGATE(3,3,Tabela1[[#This Row],[Lp]])</f>
        <v>0</v>
      </c>
    </row>
    <row r="419" spans="1:10" ht="15" hidden="1" customHeight="1">
      <c r="A419" s="9">
        <v>418</v>
      </c>
      <c r="B419" s="9" t="s">
        <v>3151</v>
      </c>
      <c r="C419" s="9" t="s">
        <v>3151</v>
      </c>
      <c r="D419" s="9" t="s">
        <v>3523</v>
      </c>
      <c r="E419" s="9" t="s">
        <v>29</v>
      </c>
      <c r="F419" s="9" t="s">
        <v>3553</v>
      </c>
      <c r="G419" s="9" t="s">
        <v>885</v>
      </c>
      <c r="H419" s="8" t="str">
        <f t="shared" si="6"/>
        <v>Ні</v>
      </c>
      <c r="J419" s="8">
        <f>_xlfn.AGGREGATE(3,3,Tabela1[[#This Row],[Lp]])</f>
        <v>0</v>
      </c>
    </row>
    <row r="420" spans="1:10" ht="15" hidden="1" customHeight="1">
      <c r="A420" s="9">
        <v>419</v>
      </c>
      <c r="B420" s="9" t="s">
        <v>3148</v>
      </c>
      <c r="C420" s="9" t="s">
        <v>3148</v>
      </c>
      <c r="D420" s="9" t="s">
        <v>3523</v>
      </c>
      <c r="E420" s="9" t="s">
        <v>24</v>
      </c>
      <c r="F420" s="9" t="s">
        <v>3553</v>
      </c>
      <c r="G420" s="9" t="s">
        <v>887</v>
      </c>
      <c r="H420" s="8" t="str">
        <f t="shared" si="6"/>
        <v>Ні</v>
      </c>
      <c r="J420" s="8">
        <f>_xlfn.AGGREGATE(3,3,Tabela1[[#This Row],[Lp]])</f>
        <v>0</v>
      </c>
    </row>
    <row r="421" spans="1:10" ht="15" hidden="1" customHeight="1">
      <c r="A421" s="9">
        <v>420</v>
      </c>
      <c r="B421" s="9" t="s">
        <v>3151</v>
      </c>
      <c r="C421" s="9" t="s">
        <v>3151</v>
      </c>
      <c r="D421" s="9" t="s">
        <v>3523</v>
      </c>
      <c r="E421" s="9" t="s">
        <v>29</v>
      </c>
      <c r="F421" s="9" t="s">
        <v>3377</v>
      </c>
      <c r="G421" s="9" t="s">
        <v>889</v>
      </c>
      <c r="H421" s="8" t="str">
        <f t="shared" si="6"/>
        <v>Ні</v>
      </c>
      <c r="J421" s="8">
        <f>_xlfn.AGGREGATE(3,3,Tabela1[[#This Row],[Lp]])</f>
        <v>0</v>
      </c>
    </row>
    <row r="422" spans="1:10" ht="15" hidden="1" customHeight="1">
      <c r="A422" s="9">
        <v>421</v>
      </c>
      <c r="B422" s="9" t="s">
        <v>3148</v>
      </c>
      <c r="C422" s="9" t="s">
        <v>3148</v>
      </c>
      <c r="D422" s="9" t="s">
        <v>3523</v>
      </c>
      <c r="E422" s="9" t="s">
        <v>24</v>
      </c>
      <c r="F422" s="9" t="s">
        <v>3359</v>
      </c>
      <c r="G422" s="9" t="s">
        <v>890</v>
      </c>
      <c r="H422" s="8" t="str">
        <f t="shared" si="6"/>
        <v>Ні</v>
      </c>
      <c r="J422" s="8">
        <f>_xlfn.AGGREGATE(3,3,Tabela1[[#This Row],[Lp]])</f>
        <v>0</v>
      </c>
    </row>
    <row r="423" spans="1:10" ht="15" hidden="1" customHeight="1">
      <c r="A423" s="9">
        <v>422</v>
      </c>
      <c r="B423" s="9" t="s">
        <v>3148</v>
      </c>
      <c r="C423" s="9" t="s">
        <v>3148</v>
      </c>
      <c r="D423" s="9" t="s">
        <v>3523</v>
      </c>
      <c r="E423" s="9" t="s">
        <v>24</v>
      </c>
      <c r="F423" s="9" t="s">
        <v>3554</v>
      </c>
      <c r="G423" s="9" t="s">
        <v>892</v>
      </c>
      <c r="H423" s="8" t="str">
        <f t="shared" si="6"/>
        <v>Ні</v>
      </c>
      <c r="J423" s="8">
        <f>_xlfn.AGGREGATE(3,3,Tabela1[[#This Row],[Lp]])</f>
        <v>0</v>
      </c>
    </row>
    <row r="424" spans="1:10" ht="15" hidden="1" customHeight="1">
      <c r="A424" s="9">
        <v>423</v>
      </c>
      <c r="B424" s="9" t="s">
        <v>3176</v>
      </c>
      <c r="C424" s="9" t="s">
        <v>3146</v>
      </c>
      <c r="D424" s="9" t="s">
        <v>3523</v>
      </c>
      <c r="E424" s="9" t="s">
        <v>78</v>
      </c>
      <c r="F424" s="9" t="s">
        <v>3555</v>
      </c>
      <c r="G424" s="9" t="s">
        <v>894</v>
      </c>
      <c r="H424" s="8" t="str">
        <f t="shared" si="6"/>
        <v>Так</v>
      </c>
      <c r="J424" s="8">
        <f>_xlfn.AGGREGATE(3,3,Tabela1[[#This Row],[Lp]])</f>
        <v>0</v>
      </c>
    </row>
    <row r="425" spans="1:10" ht="15" hidden="1" customHeight="1">
      <c r="A425" s="9">
        <v>424</v>
      </c>
      <c r="B425" s="9" t="s">
        <v>3151</v>
      </c>
      <c r="C425" s="9" t="s">
        <v>3151</v>
      </c>
      <c r="D425" s="9" t="s">
        <v>3523</v>
      </c>
      <c r="E425" s="9" t="s">
        <v>29</v>
      </c>
      <c r="F425" s="9" t="s">
        <v>3556</v>
      </c>
      <c r="G425" s="9" t="s">
        <v>896</v>
      </c>
      <c r="H425" s="8" t="str">
        <f t="shared" si="6"/>
        <v>Ні</v>
      </c>
      <c r="J425" s="8">
        <f>_xlfn.AGGREGATE(3,3,Tabela1[[#This Row],[Lp]])</f>
        <v>0</v>
      </c>
    </row>
    <row r="426" spans="1:10" ht="15" hidden="1" customHeight="1">
      <c r="A426" s="9">
        <v>425</v>
      </c>
      <c r="B426" s="9" t="s">
        <v>3148</v>
      </c>
      <c r="C426" s="9" t="s">
        <v>3148</v>
      </c>
      <c r="D426" s="9" t="s">
        <v>3523</v>
      </c>
      <c r="E426" s="9" t="s">
        <v>24</v>
      </c>
      <c r="F426" s="9" t="s">
        <v>3280</v>
      </c>
      <c r="G426" s="9" t="s">
        <v>898</v>
      </c>
      <c r="H426" s="8" t="str">
        <f t="shared" si="6"/>
        <v>Ні</v>
      </c>
      <c r="J426" s="8">
        <f>_xlfn.AGGREGATE(3,3,Tabela1[[#This Row],[Lp]])</f>
        <v>0</v>
      </c>
    </row>
    <row r="427" spans="1:10" ht="15" hidden="1" customHeight="1">
      <c r="A427" s="9">
        <v>426</v>
      </c>
      <c r="B427" s="9" t="s">
        <v>3145</v>
      </c>
      <c r="C427" s="9" t="s">
        <v>3146</v>
      </c>
      <c r="D427" s="9" t="s">
        <v>3523</v>
      </c>
      <c r="E427" s="9" t="s">
        <v>21</v>
      </c>
      <c r="F427" s="9" t="s">
        <v>3557</v>
      </c>
      <c r="G427" s="9" t="s">
        <v>900</v>
      </c>
      <c r="H427" s="8" t="str">
        <f t="shared" si="6"/>
        <v>Ні</v>
      </c>
      <c r="J427" s="8">
        <f>_xlfn.AGGREGATE(3,3,Tabela1[[#This Row],[Lp]])</f>
        <v>0</v>
      </c>
    </row>
    <row r="428" spans="1:10" ht="15" hidden="1" customHeight="1">
      <c r="A428" s="9">
        <v>427</v>
      </c>
      <c r="B428" s="9" t="s">
        <v>3151</v>
      </c>
      <c r="C428" s="9" t="s">
        <v>3151</v>
      </c>
      <c r="D428" s="9" t="s">
        <v>3523</v>
      </c>
      <c r="E428" s="9" t="s">
        <v>29</v>
      </c>
      <c r="F428" s="9" t="s">
        <v>3558</v>
      </c>
      <c r="G428" s="9" t="s">
        <v>902</v>
      </c>
      <c r="H428" s="8" t="str">
        <f t="shared" si="6"/>
        <v>Ні</v>
      </c>
      <c r="J428" s="8">
        <f>_xlfn.AGGREGATE(3,3,Tabela1[[#This Row],[Lp]])</f>
        <v>0</v>
      </c>
    </row>
    <row r="429" spans="1:10" ht="15" hidden="1" customHeight="1">
      <c r="A429" s="9">
        <v>428</v>
      </c>
      <c r="B429" s="9" t="s">
        <v>3148</v>
      </c>
      <c r="C429" s="9" t="s">
        <v>3148</v>
      </c>
      <c r="D429" s="9" t="s">
        <v>3523</v>
      </c>
      <c r="E429" s="9" t="s">
        <v>24</v>
      </c>
      <c r="F429" s="9" t="s">
        <v>3559</v>
      </c>
      <c r="G429" s="9" t="s">
        <v>904</v>
      </c>
      <c r="H429" s="8" t="str">
        <f t="shared" si="6"/>
        <v>Ні</v>
      </c>
      <c r="J429" s="8">
        <f>_xlfn.AGGREGATE(3,3,Tabela1[[#This Row],[Lp]])</f>
        <v>0</v>
      </c>
    </row>
    <row r="430" spans="1:10" ht="15" hidden="1" customHeight="1">
      <c r="A430" s="9">
        <v>429</v>
      </c>
      <c r="B430" s="9" t="s">
        <v>3148</v>
      </c>
      <c r="C430" s="9" t="s">
        <v>3148</v>
      </c>
      <c r="D430" s="9" t="s">
        <v>3523</v>
      </c>
      <c r="E430" s="9" t="s">
        <v>24</v>
      </c>
      <c r="F430" s="9" t="s">
        <v>3560</v>
      </c>
      <c r="G430" s="9" t="s">
        <v>906</v>
      </c>
      <c r="H430" s="8" t="str">
        <f t="shared" si="6"/>
        <v>Ні</v>
      </c>
      <c r="J430" s="8">
        <f>_xlfn.AGGREGATE(3,3,Tabela1[[#This Row],[Lp]])</f>
        <v>0</v>
      </c>
    </row>
    <row r="431" spans="1:10" ht="15" hidden="1" customHeight="1">
      <c r="A431" s="9">
        <v>430</v>
      </c>
      <c r="B431" s="9" t="s">
        <v>3148</v>
      </c>
      <c r="C431" s="9" t="s">
        <v>3148</v>
      </c>
      <c r="D431" s="9" t="s">
        <v>3523</v>
      </c>
      <c r="E431" s="9" t="s">
        <v>24</v>
      </c>
      <c r="F431" s="9" t="s">
        <v>3561</v>
      </c>
      <c r="G431" s="9" t="s">
        <v>908</v>
      </c>
      <c r="H431" s="8" t="str">
        <f t="shared" si="6"/>
        <v>Ні</v>
      </c>
      <c r="J431" s="8">
        <f>_xlfn.AGGREGATE(3,3,Tabela1[[#This Row],[Lp]])</f>
        <v>0</v>
      </c>
    </row>
    <row r="432" spans="1:10" ht="15" hidden="1" customHeight="1">
      <c r="A432" s="9">
        <v>431</v>
      </c>
      <c r="B432" s="9" t="s">
        <v>3148</v>
      </c>
      <c r="C432" s="9" t="s">
        <v>3148</v>
      </c>
      <c r="D432" s="9" t="s">
        <v>3523</v>
      </c>
      <c r="E432" s="9" t="s">
        <v>24</v>
      </c>
      <c r="F432" s="9" t="s">
        <v>3420</v>
      </c>
      <c r="G432" s="9" t="s">
        <v>910</v>
      </c>
      <c r="H432" s="8" t="str">
        <f t="shared" si="6"/>
        <v>Ні</v>
      </c>
      <c r="J432" s="8">
        <f>_xlfn.AGGREGATE(3,3,Tabela1[[#This Row],[Lp]])</f>
        <v>0</v>
      </c>
    </row>
    <row r="433" spans="1:10" ht="15" hidden="1" customHeight="1">
      <c r="A433" s="9">
        <v>432</v>
      </c>
      <c r="B433" s="9" t="s">
        <v>3151</v>
      </c>
      <c r="C433" s="9" t="s">
        <v>3151</v>
      </c>
      <c r="D433" s="9" t="s">
        <v>3523</v>
      </c>
      <c r="E433" s="9" t="s">
        <v>29</v>
      </c>
      <c r="F433" s="9" t="s">
        <v>3562</v>
      </c>
      <c r="G433" s="9" t="s">
        <v>912</v>
      </c>
      <c r="H433" s="8" t="str">
        <f t="shared" si="6"/>
        <v>Ні</v>
      </c>
      <c r="J433" s="8">
        <f>_xlfn.AGGREGATE(3,3,Tabela1[[#This Row],[Lp]])</f>
        <v>0</v>
      </c>
    </row>
    <row r="434" spans="1:10" ht="15" hidden="1" customHeight="1">
      <c r="A434" s="9">
        <v>433</v>
      </c>
      <c r="B434" s="9" t="s">
        <v>3148</v>
      </c>
      <c r="C434" s="9" t="s">
        <v>3148</v>
      </c>
      <c r="D434" s="9" t="s">
        <v>3523</v>
      </c>
      <c r="E434" s="9" t="s">
        <v>24</v>
      </c>
      <c r="F434" s="9" t="s">
        <v>3563</v>
      </c>
      <c r="G434" s="9" t="s">
        <v>914</v>
      </c>
      <c r="H434" s="8" t="str">
        <f t="shared" si="6"/>
        <v>Ні</v>
      </c>
      <c r="J434" s="8">
        <f>_xlfn.AGGREGATE(3,3,Tabela1[[#This Row],[Lp]])</f>
        <v>0</v>
      </c>
    </row>
    <row r="435" spans="1:10" ht="15" hidden="1" customHeight="1">
      <c r="A435" s="9">
        <v>434</v>
      </c>
      <c r="B435" s="9" t="s">
        <v>3151</v>
      </c>
      <c r="C435" s="9" t="s">
        <v>3151</v>
      </c>
      <c r="D435" s="9" t="s">
        <v>3523</v>
      </c>
      <c r="E435" s="9" t="s">
        <v>29</v>
      </c>
      <c r="F435" s="9" t="s">
        <v>3358</v>
      </c>
      <c r="G435" s="9" t="s">
        <v>916</v>
      </c>
      <c r="H435" s="8" t="str">
        <f t="shared" si="6"/>
        <v>Ні</v>
      </c>
      <c r="J435" s="8">
        <f>_xlfn.AGGREGATE(3,3,Tabela1[[#This Row],[Lp]])</f>
        <v>0</v>
      </c>
    </row>
    <row r="436" spans="1:10" ht="15" hidden="1" customHeight="1">
      <c r="A436" s="9">
        <v>435</v>
      </c>
      <c r="B436" s="9" t="s">
        <v>3145</v>
      </c>
      <c r="C436" s="9" t="s">
        <v>3146</v>
      </c>
      <c r="D436" s="9" t="s">
        <v>3523</v>
      </c>
      <c r="E436" s="9" t="s">
        <v>21</v>
      </c>
      <c r="F436" s="9" t="s">
        <v>3564</v>
      </c>
      <c r="G436" s="9" t="s">
        <v>918</v>
      </c>
      <c r="H436" s="8" t="str">
        <f t="shared" si="6"/>
        <v>Ні</v>
      </c>
      <c r="J436" s="8">
        <f>_xlfn.AGGREGATE(3,3,Tabela1[[#This Row],[Lp]])</f>
        <v>0</v>
      </c>
    </row>
    <row r="437" spans="1:10" ht="15" hidden="1" customHeight="1">
      <c r="A437" s="9">
        <v>436</v>
      </c>
      <c r="B437" s="9" t="s">
        <v>3145</v>
      </c>
      <c r="C437" s="9" t="s">
        <v>3146</v>
      </c>
      <c r="D437" s="9" t="s">
        <v>3523</v>
      </c>
      <c r="E437" s="9" t="s">
        <v>21</v>
      </c>
      <c r="F437" s="9" t="s">
        <v>3565</v>
      </c>
      <c r="G437" s="9" t="s">
        <v>920</v>
      </c>
      <c r="H437" s="8" t="str">
        <f t="shared" si="6"/>
        <v>Ні</v>
      </c>
      <c r="J437" s="8">
        <f>_xlfn.AGGREGATE(3,3,Tabela1[[#This Row],[Lp]])</f>
        <v>0</v>
      </c>
    </row>
    <row r="438" spans="1:10" ht="15" hidden="1" customHeight="1">
      <c r="A438" s="9">
        <v>437</v>
      </c>
      <c r="B438" s="9" t="s">
        <v>3145</v>
      </c>
      <c r="C438" s="9" t="s">
        <v>3146</v>
      </c>
      <c r="D438" s="9" t="s">
        <v>3523</v>
      </c>
      <c r="E438" s="9" t="s">
        <v>21</v>
      </c>
      <c r="F438" s="9" t="s">
        <v>3566</v>
      </c>
      <c r="G438" s="9" t="s">
        <v>922</v>
      </c>
      <c r="H438" s="8" t="str">
        <f t="shared" si="6"/>
        <v>Ні</v>
      </c>
      <c r="J438" s="8">
        <f>_xlfn.AGGREGATE(3,3,Tabela1[[#This Row],[Lp]])</f>
        <v>0</v>
      </c>
    </row>
    <row r="439" spans="1:10" ht="15" hidden="1" customHeight="1">
      <c r="A439" s="9">
        <v>438</v>
      </c>
      <c r="B439" s="9" t="s">
        <v>3176</v>
      </c>
      <c r="C439" s="9" t="s">
        <v>3146</v>
      </c>
      <c r="D439" s="9" t="s">
        <v>3523</v>
      </c>
      <c r="E439" s="9" t="s">
        <v>78</v>
      </c>
      <c r="F439" s="9" t="s">
        <v>3567</v>
      </c>
      <c r="G439" s="9" t="s">
        <v>924</v>
      </c>
      <c r="H439" s="8" t="str">
        <f t="shared" si="6"/>
        <v>Так</v>
      </c>
      <c r="J439" s="8">
        <f>_xlfn.AGGREGATE(3,3,Tabela1[[#This Row],[Lp]])</f>
        <v>0</v>
      </c>
    </row>
    <row r="440" spans="1:10" ht="15" hidden="1" customHeight="1">
      <c r="A440" s="9">
        <v>439</v>
      </c>
      <c r="B440" s="9" t="s">
        <v>3176</v>
      </c>
      <c r="C440" s="9" t="s">
        <v>3146</v>
      </c>
      <c r="D440" s="9" t="s">
        <v>3523</v>
      </c>
      <c r="E440" s="9" t="s">
        <v>78</v>
      </c>
      <c r="F440" s="9" t="s">
        <v>3568</v>
      </c>
      <c r="G440" s="9" t="s">
        <v>926</v>
      </c>
      <c r="H440" s="8" t="str">
        <f t="shared" si="6"/>
        <v>Так</v>
      </c>
      <c r="I440" s="8" t="s">
        <v>3178</v>
      </c>
      <c r="J440" s="8">
        <f>_xlfn.AGGREGATE(3,3,Tabela1[[#This Row],[Lp]])</f>
        <v>0</v>
      </c>
    </row>
    <row r="441" spans="1:10" ht="15" hidden="1" customHeight="1">
      <c r="A441" s="9">
        <v>440</v>
      </c>
      <c r="B441" s="9" t="s">
        <v>3148</v>
      </c>
      <c r="C441" s="9" t="s">
        <v>3148</v>
      </c>
      <c r="D441" s="9" t="s">
        <v>3523</v>
      </c>
      <c r="E441" s="9" t="s">
        <v>24</v>
      </c>
      <c r="F441" s="9" t="s">
        <v>3569</v>
      </c>
      <c r="G441" s="9" t="s">
        <v>928</v>
      </c>
      <c r="H441" s="8" t="str">
        <f t="shared" si="6"/>
        <v>Ні</v>
      </c>
      <c r="J441" s="8">
        <f>_xlfn.AGGREGATE(3,3,Tabela1[[#This Row],[Lp]])</f>
        <v>0</v>
      </c>
    </row>
    <row r="442" spans="1:10" ht="15" hidden="1" customHeight="1">
      <c r="A442" s="9">
        <v>441</v>
      </c>
      <c r="B442" s="9" t="s">
        <v>3148</v>
      </c>
      <c r="C442" s="9" t="s">
        <v>3148</v>
      </c>
      <c r="D442" s="9" t="s">
        <v>3523</v>
      </c>
      <c r="E442" s="9" t="s">
        <v>24</v>
      </c>
      <c r="F442" s="9" t="s">
        <v>3371</v>
      </c>
      <c r="G442" s="9" t="s">
        <v>930</v>
      </c>
      <c r="H442" s="8" t="str">
        <f t="shared" si="6"/>
        <v>Ні</v>
      </c>
      <c r="J442" s="8">
        <f>_xlfn.AGGREGATE(3,3,Tabela1[[#This Row],[Lp]])</f>
        <v>0</v>
      </c>
    </row>
    <row r="443" spans="1:10" ht="15" hidden="1" customHeight="1">
      <c r="A443" s="9">
        <v>442</v>
      </c>
      <c r="B443" s="9" t="s">
        <v>3151</v>
      </c>
      <c r="C443" s="9" t="s">
        <v>3151</v>
      </c>
      <c r="D443" s="9" t="s">
        <v>3523</v>
      </c>
      <c r="E443" s="9" t="s">
        <v>29</v>
      </c>
      <c r="F443" s="9" t="s">
        <v>3570</v>
      </c>
      <c r="G443" s="9" t="s">
        <v>932</v>
      </c>
      <c r="H443" s="8" t="str">
        <f t="shared" si="6"/>
        <v>Ні</v>
      </c>
      <c r="J443" s="8">
        <f>_xlfn.AGGREGATE(3,3,Tabela1[[#This Row],[Lp]])</f>
        <v>0</v>
      </c>
    </row>
    <row r="444" spans="1:10" ht="15" hidden="1" customHeight="1">
      <c r="A444" s="9">
        <v>443</v>
      </c>
      <c r="B444" s="9" t="s">
        <v>3148</v>
      </c>
      <c r="C444" s="9" t="s">
        <v>3148</v>
      </c>
      <c r="D444" s="9" t="s">
        <v>3523</v>
      </c>
      <c r="E444" s="9" t="s">
        <v>24</v>
      </c>
      <c r="F444" s="9" t="s">
        <v>3571</v>
      </c>
      <c r="G444" s="9" t="s">
        <v>934</v>
      </c>
      <c r="H444" s="8" t="str">
        <f t="shared" si="6"/>
        <v>Ні</v>
      </c>
      <c r="J444" s="8">
        <f>_xlfn.AGGREGATE(3,3,Tabela1[[#This Row],[Lp]])</f>
        <v>0</v>
      </c>
    </row>
    <row r="445" spans="1:10" ht="15" hidden="1" customHeight="1">
      <c r="A445" s="9">
        <v>444</v>
      </c>
      <c r="B445" s="9" t="s">
        <v>3148</v>
      </c>
      <c r="C445" s="9" t="s">
        <v>3148</v>
      </c>
      <c r="D445" s="9" t="s">
        <v>3523</v>
      </c>
      <c r="E445" s="9" t="s">
        <v>24</v>
      </c>
      <c r="F445" s="9" t="s">
        <v>3572</v>
      </c>
      <c r="G445" s="9" t="s">
        <v>936</v>
      </c>
      <c r="H445" s="8" t="str">
        <f t="shared" si="6"/>
        <v>Ні</v>
      </c>
      <c r="J445" s="8">
        <f>_xlfn.AGGREGATE(3,3,Tabela1[[#This Row],[Lp]])</f>
        <v>0</v>
      </c>
    </row>
    <row r="446" spans="1:10" ht="15" hidden="1" customHeight="1">
      <c r="A446" s="9">
        <v>445</v>
      </c>
      <c r="B446" s="9" t="s">
        <v>3176</v>
      </c>
      <c r="C446" s="9" t="s">
        <v>3146</v>
      </c>
      <c r="D446" s="9" t="s">
        <v>3523</v>
      </c>
      <c r="E446" s="9" t="s">
        <v>78</v>
      </c>
      <c r="F446" s="9" t="s">
        <v>3573</v>
      </c>
      <c r="G446" s="9" t="s">
        <v>938</v>
      </c>
      <c r="H446" s="8" t="str">
        <f t="shared" si="6"/>
        <v>Так</v>
      </c>
      <c r="J446" s="8">
        <f>_xlfn.AGGREGATE(3,3,Tabela1[[#This Row],[Lp]])</f>
        <v>0</v>
      </c>
    </row>
    <row r="447" spans="1:10" ht="15" hidden="1" customHeight="1">
      <c r="A447" s="9">
        <v>446</v>
      </c>
      <c r="B447" s="9" t="s">
        <v>3148</v>
      </c>
      <c r="C447" s="9" t="s">
        <v>3148</v>
      </c>
      <c r="D447" s="9" t="s">
        <v>3523</v>
      </c>
      <c r="E447" s="9" t="s">
        <v>24</v>
      </c>
      <c r="F447" s="9" t="s">
        <v>3574</v>
      </c>
      <c r="G447" s="9" t="s">
        <v>940</v>
      </c>
      <c r="H447" s="8" t="str">
        <f t="shared" si="6"/>
        <v>Ні</v>
      </c>
      <c r="J447" s="8">
        <f>_xlfn.AGGREGATE(3,3,Tabela1[[#This Row],[Lp]])</f>
        <v>0</v>
      </c>
    </row>
    <row r="448" spans="1:10" ht="15" hidden="1" customHeight="1">
      <c r="A448" s="9">
        <v>447</v>
      </c>
      <c r="B448" s="9" t="s">
        <v>3145</v>
      </c>
      <c r="C448" s="9" t="s">
        <v>3146</v>
      </c>
      <c r="D448" s="9" t="s">
        <v>3523</v>
      </c>
      <c r="E448" s="9" t="s">
        <v>21</v>
      </c>
      <c r="F448" s="9" t="s">
        <v>3575</v>
      </c>
      <c r="G448" s="9" t="s">
        <v>942</v>
      </c>
      <c r="H448" s="8" t="str">
        <f t="shared" si="6"/>
        <v>Ні</v>
      </c>
      <c r="J448" s="8">
        <f>_xlfn.AGGREGATE(3,3,Tabela1[[#This Row],[Lp]])</f>
        <v>0</v>
      </c>
    </row>
    <row r="449" spans="1:10" ht="15" hidden="1" customHeight="1">
      <c r="A449" s="9">
        <v>448</v>
      </c>
      <c r="B449" s="9" t="s">
        <v>3151</v>
      </c>
      <c r="C449" s="9" t="s">
        <v>3151</v>
      </c>
      <c r="D449" s="9" t="s">
        <v>3523</v>
      </c>
      <c r="E449" s="9" t="s">
        <v>29</v>
      </c>
      <c r="F449" s="9" t="s">
        <v>3576</v>
      </c>
      <c r="G449" s="9" t="s">
        <v>944</v>
      </c>
      <c r="H449" s="8" t="str">
        <f t="shared" si="6"/>
        <v>Ні</v>
      </c>
      <c r="J449" s="8">
        <f>_xlfn.AGGREGATE(3,3,Tabela1[[#This Row],[Lp]])</f>
        <v>0</v>
      </c>
    </row>
    <row r="450" spans="1:10" ht="15" hidden="1" customHeight="1">
      <c r="A450" s="9">
        <v>449</v>
      </c>
      <c r="B450" s="9" t="s">
        <v>3151</v>
      </c>
      <c r="C450" s="9" t="s">
        <v>3151</v>
      </c>
      <c r="D450" s="9" t="s">
        <v>3523</v>
      </c>
      <c r="E450" s="9" t="s">
        <v>29</v>
      </c>
      <c r="F450" s="9" t="s">
        <v>3577</v>
      </c>
      <c r="G450" s="9" t="s">
        <v>946</v>
      </c>
      <c r="H450" s="8" t="str">
        <f t="shared" si="6"/>
        <v>Ні</v>
      </c>
      <c r="J450" s="8">
        <f>_xlfn.AGGREGATE(3,3,Tabela1[[#This Row],[Lp]])</f>
        <v>0</v>
      </c>
    </row>
    <row r="451" spans="1:10" ht="15" hidden="1" customHeight="1">
      <c r="A451" s="9">
        <v>450</v>
      </c>
      <c r="B451" s="9" t="s">
        <v>3148</v>
      </c>
      <c r="C451" s="9" t="s">
        <v>3148</v>
      </c>
      <c r="D451" s="9" t="s">
        <v>3523</v>
      </c>
      <c r="E451" s="9" t="s">
        <v>24</v>
      </c>
      <c r="F451" s="9" t="s">
        <v>3578</v>
      </c>
      <c r="G451" s="9" t="s">
        <v>948</v>
      </c>
      <c r="H451" s="8" t="str">
        <f t="shared" ref="H451:H514" si="7">IF(E451="gmoz","Так","Ні")</f>
        <v>Ні</v>
      </c>
      <c r="J451" s="8">
        <f>_xlfn.AGGREGATE(3,3,Tabela1[[#This Row],[Lp]])</f>
        <v>0</v>
      </c>
    </row>
    <row r="452" spans="1:10" ht="15" hidden="1" customHeight="1">
      <c r="A452" s="9">
        <v>451</v>
      </c>
      <c r="B452" s="9" t="s">
        <v>3151</v>
      </c>
      <c r="C452" s="9" t="s">
        <v>3151</v>
      </c>
      <c r="D452" s="9" t="s">
        <v>3523</v>
      </c>
      <c r="E452" s="9" t="s">
        <v>29</v>
      </c>
      <c r="F452" s="9" t="s">
        <v>3579</v>
      </c>
      <c r="G452" s="9" t="s">
        <v>950</v>
      </c>
      <c r="H452" s="8" t="str">
        <f t="shared" si="7"/>
        <v>Ні</v>
      </c>
      <c r="J452" s="8">
        <f>_xlfn.AGGREGATE(3,3,Tabela1[[#This Row],[Lp]])</f>
        <v>0</v>
      </c>
    </row>
    <row r="453" spans="1:10" hidden="1">
      <c r="A453" s="9">
        <v>452</v>
      </c>
      <c r="B453" s="9" t="s">
        <v>3148</v>
      </c>
      <c r="C453" s="9" t="s">
        <v>3148</v>
      </c>
      <c r="D453" s="9" t="s">
        <v>3523</v>
      </c>
      <c r="E453" s="9" t="s">
        <v>24</v>
      </c>
      <c r="F453" s="9" t="s">
        <v>3580</v>
      </c>
      <c r="G453" s="9" t="s">
        <v>952</v>
      </c>
      <c r="H453" s="8" t="str">
        <f t="shared" si="7"/>
        <v>Ні</v>
      </c>
      <c r="J453" s="8">
        <f>_xlfn.AGGREGATE(3,3,Tabela1[[#This Row],[Lp]])</f>
        <v>0</v>
      </c>
    </row>
    <row r="454" spans="1:10" hidden="1">
      <c r="A454" s="9">
        <v>453</v>
      </c>
      <c r="B454" s="9" t="s">
        <v>3176</v>
      </c>
      <c r="C454" s="9" t="s">
        <v>3146</v>
      </c>
      <c r="D454" s="9" t="s">
        <v>3523</v>
      </c>
      <c r="E454" s="9" t="s">
        <v>78</v>
      </c>
      <c r="F454" s="9" t="s">
        <v>3581</v>
      </c>
      <c r="G454" s="9" t="s">
        <v>954</v>
      </c>
      <c r="H454" s="8" t="str">
        <f t="shared" si="7"/>
        <v>Так</v>
      </c>
      <c r="J454" s="8">
        <f>_xlfn.AGGREGATE(3,3,Tabela1[[#This Row],[Lp]])</f>
        <v>0</v>
      </c>
    </row>
    <row r="455" spans="1:10" ht="15" hidden="1" customHeight="1">
      <c r="A455" s="9">
        <v>454</v>
      </c>
      <c r="B455" s="9" t="s">
        <v>3097</v>
      </c>
      <c r="C455" s="9" t="s">
        <v>3097</v>
      </c>
      <c r="D455" s="9" t="s">
        <v>3582</v>
      </c>
      <c r="E455" s="9" t="s">
        <v>15</v>
      </c>
      <c r="F455" s="9" t="s">
        <v>3121</v>
      </c>
      <c r="G455" s="9" t="s">
        <v>959</v>
      </c>
      <c r="H455" s="8" t="str">
        <f t="shared" si="7"/>
        <v>Ні</v>
      </c>
      <c r="J455" s="8">
        <f>_xlfn.AGGREGATE(3,3,Tabela1[[#This Row],[Lp]])</f>
        <v>0</v>
      </c>
    </row>
    <row r="456" spans="1:10" ht="15" hidden="1" customHeight="1">
      <c r="A456" s="9">
        <v>455</v>
      </c>
      <c r="B456" s="9" t="s">
        <v>3148</v>
      </c>
      <c r="C456" s="9" t="s">
        <v>3148</v>
      </c>
      <c r="D456" s="9" t="s">
        <v>3582</v>
      </c>
      <c r="E456" s="9" t="s">
        <v>24</v>
      </c>
      <c r="F456" s="9" t="s">
        <v>3583</v>
      </c>
      <c r="G456" s="9" t="s">
        <v>963</v>
      </c>
      <c r="H456" s="8" t="str">
        <f t="shared" si="7"/>
        <v>Ні</v>
      </c>
      <c r="J456" s="8">
        <f>_xlfn.AGGREGATE(3,3,Tabela1[[#This Row],[Lp]])</f>
        <v>0</v>
      </c>
    </row>
    <row r="457" spans="1:10" ht="15" hidden="1" customHeight="1">
      <c r="A457" s="9">
        <v>456</v>
      </c>
      <c r="B457" s="9" t="s">
        <v>3151</v>
      </c>
      <c r="C457" s="9" t="s">
        <v>3151</v>
      </c>
      <c r="D457" s="9" t="s">
        <v>3582</v>
      </c>
      <c r="E457" s="9" t="s">
        <v>29</v>
      </c>
      <c r="F457" s="9" t="s">
        <v>3584</v>
      </c>
      <c r="G457" s="9" t="s">
        <v>965</v>
      </c>
      <c r="H457" s="8" t="str">
        <f t="shared" si="7"/>
        <v>Ні</v>
      </c>
      <c r="J457" s="8">
        <f>_xlfn.AGGREGATE(3,3,Tabela1[[#This Row],[Lp]])</f>
        <v>0</v>
      </c>
    </row>
    <row r="458" spans="1:10" ht="15" hidden="1" customHeight="1">
      <c r="A458" s="9">
        <v>457</v>
      </c>
      <c r="B458" s="9" t="s">
        <v>3148</v>
      </c>
      <c r="C458" s="9" t="s">
        <v>3148</v>
      </c>
      <c r="D458" s="9" t="s">
        <v>3582</v>
      </c>
      <c r="E458" s="9" t="s">
        <v>24</v>
      </c>
      <c r="F458" s="9" t="s">
        <v>3585</v>
      </c>
      <c r="G458" s="9" t="s">
        <v>967</v>
      </c>
      <c r="H458" s="8" t="str">
        <f t="shared" si="7"/>
        <v>Ні</v>
      </c>
      <c r="J458" s="8">
        <f>_xlfn.AGGREGATE(3,3,Tabela1[[#This Row],[Lp]])</f>
        <v>0</v>
      </c>
    </row>
    <row r="459" spans="1:10" ht="15" hidden="1" customHeight="1">
      <c r="A459" s="9">
        <v>458</v>
      </c>
      <c r="B459" s="9" t="s">
        <v>3148</v>
      </c>
      <c r="C459" s="9" t="s">
        <v>3148</v>
      </c>
      <c r="D459" s="9" t="s">
        <v>3582</v>
      </c>
      <c r="E459" s="9" t="s">
        <v>24</v>
      </c>
      <c r="F459" s="9" t="s">
        <v>3586</v>
      </c>
      <c r="G459" s="9" t="s">
        <v>969</v>
      </c>
      <c r="H459" s="8" t="str">
        <f t="shared" si="7"/>
        <v>Ні</v>
      </c>
      <c r="J459" s="8">
        <f>_xlfn.AGGREGATE(3,3,Tabela1[[#This Row],[Lp]])</f>
        <v>0</v>
      </c>
    </row>
    <row r="460" spans="1:10" hidden="1">
      <c r="A460" s="9">
        <v>459</v>
      </c>
      <c r="B460" s="9" t="s">
        <v>3145</v>
      </c>
      <c r="C460" s="9" t="s">
        <v>3146</v>
      </c>
      <c r="D460" s="9" t="s">
        <v>3582</v>
      </c>
      <c r="E460" s="9" t="s">
        <v>21</v>
      </c>
      <c r="F460" s="9" t="s">
        <v>3587</v>
      </c>
      <c r="G460" s="9" t="s">
        <v>971</v>
      </c>
      <c r="H460" s="8" t="str">
        <f t="shared" si="7"/>
        <v>Ні</v>
      </c>
      <c r="J460" s="8">
        <f>_xlfn.AGGREGATE(3,3,Tabela1[[#This Row],[Lp]])</f>
        <v>0</v>
      </c>
    </row>
    <row r="461" spans="1:10" ht="15" hidden="1" customHeight="1">
      <c r="A461" s="9">
        <v>460</v>
      </c>
      <c r="B461" s="9" t="s">
        <v>3151</v>
      </c>
      <c r="C461" s="9" t="s">
        <v>3151</v>
      </c>
      <c r="D461" s="9" t="s">
        <v>3582</v>
      </c>
      <c r="E461" s="9" t="s">
        <v>29</v>
      </c>
      <c r="F461" s="9" t="s">
        <v>3588</v>
      </c>
      <c r="G461" s="9" t="s">
        <v>973</v>
      </c>
      <c r="H461" s="8" t="str">
        <f t="shared" si="7"/>
        <v>Ні</v>
      </c>
      <c r="J461" s="8">
        <f>_xlfn.AGGREGATE(3,3,Tabela1[[#This Row],[Lp]])</f>
        <v>0</v>
      </c>
    </row>
    <row r="462" spans="1:10" ht="15" hidden="1" customHeight="1">
      <c r="A462" s="9">
        <v>461</v>
      </c>
      <c r="B462" s="9" t="s">
        <v>3148</v>
      </c>
      <c r="C462" s="9" t="s">
        <v>3148</v>
      </c>
      <c r="D462" s="9" t="s">
        <v>3582</v>
      </c>
      <c r="E462" s="9" t="s">
        <v>24</v>
      </c>
      <c r="F462" s="9" t="s">
        <v>3589</v>
      </c>
      <c r="G462" s="9" t="s">
        <v>975</v>
      </c>
      <c r="H462" s="8" t="str">
        <f t="shared" si="7"/>
        <v>Ні</v>
      </c>
      <c r="J462" s="8">
        <f>_xlfn.AGGREGATE(3,3,Tabela1[[#This Row],[Lp]])</f>
        <v>0</v>
      </c>
    </row>
    <row r="463" spans="1:10" ht="15" hidden="1" customHeight="1">
      <c r="A463" s="9">
        <v>462</v>
      </c>
      <c r="B463" s="9" t="s">
        <v>3148</v>
      </c>
      <c r="C463" s="9" t="s">
        <v>3148</v>
      </c>
      <c r="D463" s="9" t="s">
        <v>3582</v>
      </c>
      <c r="E463" s="9" t="s">
        <v>24</v>
      </c>
      <c r="F463" s="9" t="s">
        <v>3590</v>
      </c>
      <c r="G463" s="9" t="s">
        <v>977</v>
      </c>
      <c r="H463" s="8" t="str">
        <f t="shared" si="7"/>
        <v>Ні</v>
      </c>
      <c r="J463" s="8">
        <f>_xlfn.AGGREGATE(3,3,Tabela1[[#This Row],[Lp]])</f>
        <v>0</v>
      </c>
    </row>
    <row r="464" spans="1:10" ht="15" hidden="1" customHeight="1">
      <c r="A464" s="9">
        <v>463</v>
      </c>
      <c r="B464" s="9" t="s">
        <v>3148</v>
      </c>
      <c r="C464" s="9" t="s">
        <v>3148</v>
      </c>
      <c r="D464" s="9" t="s">
        <v>3582</v>
      </c>
      <c r="E464" s="9" t="s">
        <v>24</v>
      </c>
      <c r="F464" s="9" t="s">
        <v>3591</v>
      </c>
      <c r="G464" s="9" t="s">
        <v>979</v>
      </c>
      <c r="H464" s="8" t="str">
        <f t="shared" si="7"/>
        <v>Ні</v>
      </c>
      <c r="J464" s="8">
        <f>_xlfn.AGGREGATE(3,3,Tabela1[[#This Row],[Lp]])</f>
        <v>0</v>
      </c>
    </row>
    <row r="465" spans="1:10" ht="15" hidden="1" customHeight="1">
      <c r="A465" s="9">
        <v>464</v>
      </c>
      <c r="B465" s="9" t="s">
        <v>3148</v>
      </c>
      <c r="C465" s="9" t="s">
        <v>3148</v>
      </c>
      <c r="D465" s="9" t="s">
        <v>3582</v>
      </c>
      <c r="E465" s="9" t="s">
        <v>24</v>
      </c>
      <c r="F465" s="9" t="s">
        <v>3592</v>
      </c>
      <c r="G465" s="9" t="s">
        <v>981</v>
      </c>
      <c r="H465" s="8" t="str">
        <f t="shared" si="7"/>
        <v>Ні</v>
      </c>
      <c r="J465" s="8">
        <f>_xlfn.AGGREGATE(3,3,Tabela1[[#This Row],[Lp]])</f>
        <v>0</v>
      </c>
    </row>
    <row r="466" spans="1:10" ht="15" hidden="1" customHeight="1">
      <c r="A466" s="9">
        <v>465</v>
      </c>
      <c r="B466" s="9" t="s">
        <v>3148</v>
      </c>
      <c r="C466" s="9" t="s">
        <v>3148</v>
      </c>
      <c r="D466" s="9" t="s">
        <v>3582</v>
      </c>
      <c r="E466" s="9" t="s">
        <v>24</v>
      </c>
      <c r="F466" s="9" t="s">
        <v>3593</v>
      </c>
      <c r="G466" s="9" t="s">
        <v>983</v>
      </c>
      <c r="H466" s="8" t="str">
        <f t="shared" si="7"/>
        <v>Ні</v>
      </c>
      <c r="J466" s="8">
        <f>_xlfn.AGGREGATE(3,3,Tabela1[[#This Row],[Lp]])</f>
        <v>0</v>
      </c>
    </row>
    <row r="467" spans="1:10" ht="15" hidden="1" customHeight="1">
      <c r="A467" s="9">
        <v>466</v>
      </c>
      <c r="B467" s="9" t="s">
        <v>3148</v>
      </c>
      <c r="C467" s="9" t="s">
        <v>3148</v>
      </c>
      <c r="D467" s="9" t="s">
        <v>3582</v>
      </c>
      <c r="E467" s="9" t="s">
        <v>24</v>
      </c>
      <c r="F467" s="9" t="s">
        <v>3594</v>
      </c>
      <c r="G467" s="9" t="s">
        <v>985</v>
      </c>
      <c r="H467" s="8" t="str">
        <f t="shared" si="7"/>
        <v>Ні</v>
      </c>
      <c r="J467" s="8">
        <f>_xlfn.AGGREGATE(3,3,Tabela1[[#This Row],[Lp]])</f>
        <v>0</v>
      </c>
    </row>
    <row r="468" spans="1:10" ht="15" hidden="1" customHeight="1">
      <c r="A468" s="9">
        <v>467</v>
      </c>
      <c r="B468" s="9" t="s">
        <v>3148</v>
      </c>
      <c r="C468" s="9" t="s">
        <v>3148</v>
      </c>
      <c r="D468" s="9" t="s">
        <v>3582</v>
      </c>
      <c r="E468" s="9" t="s">
        <v>24</v>
      </c>
      <c r="F468" s="9" t="s">
        <v>3595</v>
      </c>
      <c r="G468" s="9" t="s">
        <v>987</v>
      </c>
      <c r="H468" s="8" t="str">
        <f t="shared" si="7"/>
        <v>Ні</v>
      </c>
      <c r="J468" s="8">
        <f>_xlfn.AGGREGATE(3,3,Tabela1[[#This Row],[Lp]])</f>
        <v>0</v>
      </c>
    </row>
    <row r="469" spans="1:10" ht="15" hidden="1" customHeight="1">
      <c r="A469" s="9">
        <v>468</v>
      </c>
      <c r="B469" s="9" t="s">
        <v>3148</v>
      </c>
      <c r="C469" s="9" t="s">
        <v>3148</v>
      </c>
      <c r="D469" s="9" t="s">
        <v>3582</v>
      </c>
      <c r="E469" s="9" t="s">
        <v>24</v>
      </c>
      <c r="F469" s="9" t="s">
        <v>3596</v>
      </c>
      <c r="G469" s="9" t="s">
        <v>989</v>
      </c>
      <c r="H469" s="8" t="str">
        <f t="shared" si="7"/>
        <v>Ні</v>
      </c>
      <c r="J469" s="8">
        <f>_xlfn.AGGREGATE(3,3,Tabela1[[#This Row],[Lp]])</f>
        <v>0</v>
      </c>
    </row>
    <row r="470" spans="1:10" ht="15" hidden="1" customHeight="1">
      <c r="A470" s="9">
        <v>469</v>
      </c>
      <c r="B470" s="9" t="s">
        <v>3151</v>
      </c>
      <c r="C470" s="9" t="s">
        <v>3151</v>
      </c>
      <c r="D470" s="9" t="s">
        <v>3582</v>
      </c>
      <c r="E470" s="9" t="s">
        <v>29</v>
      </c>
      <c r="F470" s="9" t="s">
        <v>3597</v>
      </c>
      <c r="G470" s="9" t="s">
        <v>991</v>
      </c>
      <c r="H470" s="8" t="str">
        <f t="shared" si="7"/>
        <v>Ні</v>
      </c>
      <c r="J470" s="8">
        <f>_xlfn.AGGREGATE(3,3,Tabela1[[#This Row],[Lp]])</f>
        <v>0</v>
      </c>
    </row>
    <row r="471" spans="1:10" ht="15" hidden="1" customHeight="1">
      <c r="A471" s="9">
        <v>470</v>
      </c>
      <c r="B471" s="9" t="s">
        <v>3148</v>
      </c>
      <c r="C471" s="9" t="s">
        <v>3148</v>
      </c>
      <c r="D471" s="9" t="s">
        <v>3582</v>
      </c>
      <c r="E471" s="9" t="s">
        <v>24</v>
      </c>
      <c r="F471" s="9" t="s">
        <v>3598</v>
      </c>
      <c r="G471" s="9" t="s">
        <v>993</v>
      </c>
      <c r="H471" s="8" t="str">
        <f t="shared" si="7"/>
        <v>Ні</v>
      </c>
      <c r="J471" s="8">
        <f>_xlfn.AGGREGATE(3,3,Tabela1[[#This Row],[Lp]])</f>
        <v>0</v>
      </c>
    </row>
    <row r="472" spans="1:10" ht="15" hidden="1" customHeight="1">
      <c r="A472" s="9">
        <v>471</v>
      </c>
      <c r="B472" s="9" t="s">
        <v>3151</v>
      </c>
      <c r="C472" s="9" t="s">
        <v>3151</v>
      </c>
      <c r="D472" s="9" t="s">
        <v>3582</v>
      </c>
      <c r="E472" s="9" t="s">
        <v>29</v>
      </c>
      <c r="F472" s="9" t="s">
        <v>3599</v>
      </c>
      <c r="G472" s="9" t="s">
        <v>995</v>
      </c>
      <c r="H472" s="8" t="str">
        <f t="shared" si="7"/>
        <v>Ні</v>
      </c>
      <c r="J472" s="8">
        <f>_xlfn.AGGREGATE(3,3,Tabela1[[#This Row],[Lp]])</f>
        <v>0</v>
      </c>
    </row>
    <row r="473" spans="1:10" ht="15" hidden="1" customHeight="1">
      <c r="A473" s="9">
        <v>472</v>
      </c>
      <c r="B473" s="9" t="s">
        <v>3151</v>
      </c>
      <c r="C473" s="9" t="s">
        <v>3151</v>
      </c>
      <c r="D473" s="9" t="s">
        <v>3582</v>
      </c>
      <c r="E473" s="9" t="s">
        <v>29</v>
      </c>
      <c r="F473" s="9" t="s">
        <v>3600</v>
      </c>
      <c r="G473" s="9" t="s">
        <v>997</v>
      </c>
      <c r="H473" s="8" t="str">
        <f t="shared" si="7"/>
        <v>Ні</v>
      </c>
      <c r="J473" s="8">
        <f>_xlfn.AGGREGATE(3,3,Tabela1[[#This Row],[Lp]])</f>
        <v>0</v>
      </c>
    </row>
    <row r="474" spans="1:10" ht="15" hidden="1" customHeight="1">
      <c r="A474" s="9">
        <v>473</v>
      </c>
      <c r="B474" s="9" t="s">
        <v>3148</v>
      </c>
      <c r="C474" s="9" t="s">
        <v>3148</v>
      </c>
      <c r="D474" s="9" t="s">
        <v>3582</v>
      </c>
      <c r="E474" s="9" t="s">
        <v>24</v>
      </c>
      <c r="F474" s="9" t="s">
        <v>3601</v>
      </c>
      <c r="G474" s="9" t="s">
        <v>999</v>
      </c>
      <c r="H474" s="8" t="str">
        <f t="shared" si="7"/>
        <v>Ні</v>
      </c>
      <c r="J474" s="8">
        <f>_xlfn.AGGREGATE(3,3,Tabela1[[#This Row],[Lp]])</f>
        <v>0</v>
      </c>
    </row>
    <row r="475" spans="1:10" ht="15" hidden="1" customHeight="1">
      <c r="A475" s="9">
        <v>474</v>
      </c>
      <c r="B475" s="9" t="s">
        <v>3151</v>
      </c>
      <c r="C475" s="9" t="s">
        <v>3151</v>
      </c>
      <c r="D475" s="9" t="s">
        <v>3582</v>
      </c>
      <c r="E475" s="9" t="s">
        <v>29</v>
      </c>
      <c r="F475" s="9" t="s">
        <v>3602</v>
      </c>
      <c r="G475" s="9" t="s">
        <v>1001</v>
      </c>
      <c r="H475" s="8" t="str">
        <f t="shared" si="7"/>
        <v>Ні</v>
      </c>
      <c r="J475" s="8">
        <f>_xlfn.AGGREGATE(3,3,Tabela1[[#This Row],[Lp]])</f>
        <v>0</v>
      </c>
    </row>
    <row r="476" spans="1:10" ht="15" hidden="1" customHeight="1">
      <c r="A476" s="9">
        <v>475</v>
      </c>
      <c r="B476" s="9" t="s">
        <v>3151</v>
      </c>
      <c r="C476" s="9" t="s">
        <v>3151</v>
      </c>
      <c r="D476" s="9" t="s">
        <v>3582</v>
      </c>
      <c r="E476" s="9" t="s">
        <v>29</v>
      </c>
      <c r="F476" s="9" t="s">
        <v>3603</v>
      </c>
      <c r="G476" s="9" t="s">
        <v>1003</v>
      </c>
      <c r="H476" s="8" t="str">
        <f t="shared" si="7"/>
        <v>Ні</v>
      </c>
      <c r="J476" s="8">
        <f>_xlfn.AGGREGATE(3,3,Tabela1[[#This Row],[Lp]])</f>
        <v>0</v>
      </c>
    </row>
    <row r="477" spans="1:10" ht="15" hidden="1" customHeight="1">
      <c r="A477" s="9">
        <v>476</v>
      </c>
      <c r="B477" s="9" t="s">
        <v>3151</v>
      </c>
      <c r="C477" s="9" t="s">
        <v>3151</v>
      </c>
      <c r="D477" s="9" t="s">
        <v>3582</v>
      </c>
      <c r="E477" s="9" t="s">
        <v>29</v>
      </c>
      <c r="F477" s="9" t="s">
        <v>3604</v>
      </c>
      <c r="G477" s="9" t="s">
        <v>1005</v>
      </c>
      <c r="H477" s="8" t="str">
        <f t="shared" si="7"/>
        <v>Ні</v>
      </c>
      <c r="J477" s="8">
        <f>_xlfn.AGGREGATE(3,3,Tabela1[[#This Row],[Lp]])</f>
        <v>0</v>
      </c>
    </row>
    <row r="478" spans="1:10" ht="15" hidden="1" customHeight="1">
      <c r="A478" s="9">
        <v>477</v>
      </c>
      <c r="B478" s="9" t="s">
        <v>3148</v>
      </c>
      <c r="C478" s="9" t="s">
        <v>3148</v>
      </c>
      <c r="D478" s="9" t="s">
        <v>3582</v>
      </c>
      <c r="E478" s="9" t="s">
        <v>24</v>
      </c>
      <c r="F478" s="9" t="s">
        <v>3605</v>
      </c>
      <c r="G478" s="9" t="s">
        <v>1007</v>
      </c>
      <c r="H478" s="8" t="str">
        <f t="shared" si="7"/>
        <v>Ні</v>
      </c>
      <c r="J478" s="8">
        <f>_xlfn.AGGREGATE(3,3,Tabela1[[#This Row],[Lp]])</f>
        <v>0</v>
      </c>
    </row>
    <row r="479" spans="1:10" ht="15" hidden="1" customHeight="1">
      <c r="A479" s="9">
        <v>478</v>
      </c>
      <c r="B479" s="9" t="s">
        <v>3148</v>
      </c>
      <c r="C479" s="9" t="s">
        <v>3148</v>
      </c>
      <c r="D479" s="9" t="s">
        <v>3582</v>
      </c>
      <c r="E479" s="9" t="s">
        <v>24</v>
      </c>
      <c r="F479" s="9" t="s">
        <v>3606</v>
      </c>
      <c r="G479" s="9" t="s">
        <v>1009</v>
      </c>
      <c r="H479" s="8" t="str">
        <f t="shared" si="7"/>
        <v>Ні</v>
      </c>
      <c r="J479" s="8">
        <f>_xlfn.AGGREGATE(3,3,Tabela1[[#This Row],[Lp]])</f>
        <v>0</v>
      </c>
    </row>
    <row r="480" spans="1:10" ht="15" hidden="1" customHeight="1">
      <c r="A480" s="9">
        <v>479</v>
      </c>
      <c r="B480" s="9" t="s">
        <v>3148</v>
      </c>
      <c r="C480" s="9" t="s">
        <v>3148</v>
      </c>
      <c r="D480" s="9" t="s">
        <v>3582</v>
      </c>
      <c r="E480" s="9" t="s">
        <v>24</v>
      </c>
      <c r="F480" s="9" t="s">
        <v>3607</v>
      </c>
      <c r="G480" s="9" t="s">
        <v>1011</v>
      </c>
      <c r="H480" s="8" t="str">
        <f t="shared" si="7"/>
        <v>Ні</v>
      </c>
      <c r="J480" s="8">
        <f>_xlfn.AGGREGATE(3,3,Tabela1[[#This Row],[Lp]])</f>
        <v>0</v>
      </c>
    </row>
    <row r="481" spans="1:10" ht="15" hidden="1" customHeight="1">
      <c r="A481" s="9">
        <v>480</v>
      </c>
      <c r="B481" s="9" t="s">
        <v>3151</v>
      </c>
      <c r="C481" s="9" t="s">
        <v>3151</v>
      </c>
      <c r="D481" s="9" t="s">
        <v>3582</v>
      </c>
      <c r="E481" s="9" t="s">
        <v>29</v>
      </c>
      <c r="F481" s="9" t="s">
        <v>3608</v>
      </c>
      <c r="G481" s="9" t="s">
        <v>1013</v>
      </c>
      <c r="H481" s="8" t="str">
        <f t="shared" si="7"/>
        <v>Ні</v>
      </c>
      <c r="J481" s="8">
        <f>_xlfn.AGGREGATE(3,3,Tabela1[[#This Row],[Lp]])</f>
        <v>0</v>
      </c>
    </row>
    <row r="482" spans="1:10" ht="15" hidden="1" customHeight="1">
      <c r="A482" s="9">
        <v>481</v>
      </c>
      <c r="B482" s="9" t="s">
        <v>3151</v>
      </c>
      <c r="C482" s="9" t="s">
        <v>3151</v>
      </c>
      <c r="D482" s="9" t="s">
        <v>3582</v>
      </c>
      <c r="E482" s="9" t="s">
        <v>29</v>
      </c>
      <c r="F482" s="9" t="s">
        <v>3609</v>
      </c>
      <c r="G482" s="9" t="s">
        <v>1015</v>
      </c>
      <c r="H482" s="8" t="str">
        <f t="shared" si="7"/>
        <v>Ні</v>
      </c>
      <c r="J482" s="8">
        <f>_xlfn.AGGREGATE(3,3,Tabela1[[#This Row],[Lp]])</f>
        <v>0</v>
      </c>
    </row>
    <row r="483" spans="1:10" ht="15" hidden="1" customHeight="1">
      <c r="A483" s="9">
        <v>482</v>
      </c>
      <c r="B483" s="9" t="s">
        <v>3148</v>
      </c>
      <c r="C483" s="9" t="s">
        <v>3148</v>
      </c>
      <c r="D483" s="9" t="s">
        <v>3582</v>
      </c>
      <c r="E483" s="9" t="s">
        <v>24</v>
      </c>
      <c r="F483" s="9" t="s">
        <v>3610</v>
      </c>
      <c r="G483" s="9" t="s">
        <v>1017</v>
      </c>
      <c r="H483" s="8" t="str">
        <f t="shared" si="7"/>
        <v>Ні</v>
      </c>
      <c r="J483" s="8">
        <f>_xlfn.AGGREGATE(3,3,Tabela1[[#This Row],[Lp]])</f>
        <v>0</v>
      </c>
    </row>
    <row r="484" spans="1:10" ht="15" hidden="1" customHeight="1">
      <c r="A484" s="9">
        <v>483</v>
      </c>
      <c r="B484" s="9" t="s">
        <v>3148</v>
      </c>
      <c r="C484" s="9" t="s">
        <v>3148</v>
      </c>
      <c r="D484" s="9" t="s">
        <v>3582</v>
      </c>
      <c r="E484" s="9" t="s">
        <v>24</v>
      </c>
      <c r="F484" s="9" t="s">
        <v>3611</v>
      </c>
      <c r="G484" s="9" t="s">
        <v>1019</v>
      </c>
      <c r="H484" s="8" t="str">
        <f t="shared" si="7"/>
        <v>Ні</v>
      </c>
      <c r="J484" s="8">
        <f>_xlfn.AGGREGATE(3,3,Tabela1[[#This Row],[Lp]])</f>
        <v>0</v>
      </c>
    </row>
    <row r="485" spans="1:10" ht="15" hidden="1" customHeight="1">
      <c r="A485" s="9">
        <v>484</v>
      </c>
      <c r="B485" s="9" t="s">
        <v>3176</v>
      </c>
      <c r="C485" s="9" t="s">
        <v>3146</v>
      </c>
      <c r="D485" s="9" t="s">
        <v>3582</v>
      </c>
      <c r="E485" s="9" t="s">
        <v>78</v>
      </c>
      <c r="F485" s="9" t="s">
        <v>3612</v>
      </c>
      <c r="G485" s="9" t="s">
        <v>1021</v>
      </c>
      <c r="H485" s="8" t="str">
        <f t="shared" si="7"/>
        <v>Так</v>
      </c>
      <c r="J485" s="8">
        <f>_xlfn.AGGREGATE(3,3,Tabela1[[#This Row],[Lp]])</f>
        <v>0</v>
      </c>
    </row>
    <row r="486" spans="1:10" ht="15" hidden="1" customHeight="1">
      <c r="A486" s="9">
        <v>485</v>
      </c>
      <c r="B486" s="9" t="s">
        <v>3176</v>
      </c>
      <c r="C486" s="9" t="s">
        <v>3146</v>
      </c>
      <c r="D486" s="9" t="s">
        <v>3582</v>
      </c>
      <c r="E486" s="9" t="s">
        <v>78</v>
      </c>
      <c r="F486" s="9" t="s">
        <v>3613</v>
      </c>
      <c r="G486" s="9" t="s">
        <v>1023</v>
      </c>
      <c r="H486" s="8" t="str">
        <f t="shared" si="7"/>
        <v>Так</v>
      </c>
      <c r="J486" s="8">
        <f>_xlfn.AGGREGATE(3,3,Tabela1[[#This Row],[Lp]])</f>
        <v>0</v>
      </c>
    </row>
    <row r="487" spans="1:10" ht="15" hidden="1" customHeight="1">
      <c r="A487" s="9">
        <v>486</v>
      </c>
      <c r="B487" s="9" t="s">
        <v>3145</v>
      </c>
      <c r="C487" s="9" t="s">
        <v>3146</v>
      </c>
      <c r="D487" s="9" t="s">
        <v>3582</v>
      </c>
      <c r="E487" s="9" t="s">
        <v>21</v>
      </c>
      <c r="F487" s="9" t="s">
        <v>3530</v>
      </c>
      <c r="G487" s="9" t="s">
        <v>1025</v>
      </c>
      <c r="H487" s="8" t="str">
        <f t="shared" si="7"/>
        <v>Ні</v>
      </c>
      <c r="J487" s="8">
        <f>_xlfn.AGGREGATE(3,3,Tabela1[[#This Row],[Lp]])</f>
        <v>0</v>
      </c>
    </row>
    <row r="488" spans="1:10" ht="15" hidden="1" customHeight="1">
      <c r="A488" s="9">
        <v>487</v>
      </c>
      <c r="B488" s="9" t="s">
        <v>3176</v>
      </c>
      <c r="C488" s="9" t="s">
        <v>3146</v>
      </c>
      <c r="D488" s="9" t="s">
        <v>3582</v>
      </c>
      <c r="E488" s="9" t="s">
        <v>78</v>
      </c>
      <c r="F488" s="9" t="s">
        <v>3614</v>
      </c>
      <c r="G488" s="9" t="s">
        <v>1027</v>
      </c>
      <c r="H488" s="8" t="str">
        <f t="shared" si="7"/>
        <v>Так</v>
      </c>
      <c r="I488" s="8" t="s">
        <v>3178</v>
      </c>
      <c r="J488" s="8">
        <f>_xlfn.AGGREGATE(3,3,Tabela1[[#This Row],[Lp]])</f>
        <v>0</v>
      </c>
    </row>
    <row r="489" spans="1:10" ht="15" hidden="1" customHeight="1">
      <c r="A489" s="9">
        <v>488</v>
      </c>
      <c r="B489" s="9" t="s">
        <v>3151</v>
      </c>
      <c r="C489" s="9" t="s">
        <v>3151</v>
      </c>
      <c r="D489" s="9" t="s">
        <v>3582</v>
      </c>
      <c r="E489" s="9" t="s">
        <v>29</v>
      </c>
      <c r="F489" s="9" t="s">
        <v>3615</v>
      </c>
      <c r="G489" s="9" t="s">
        <v>1029</v>
      </c>
      <c r="H489" s="8" t="str">
        <f t="shared" si="7"/>
        <v>Ні</v>
      </c>
      <c r="J489" s="8">
        <f>_xlfn.AGGREGATE(3,3,Tabela1[[#This Row],[Lp]])</f>
        <v>0</v>
      </c>
    </row>
    <row r="490" spans="1:10" ht="15" hidden="1" customHeight="1">
      <c r="A490" s="9">
        <v>489</v>
      </c>
      <c r="B490" s="9" t="s">
        <v>3148</v>
      </c>
      <c r="C490" s="9" t="s">
        <v>3148</v>
      </c>
      <c r="D490" s="9" t="s">
        <v>3582</v>
      </c>
      <c r="E490" s="9" t="s">
        <v>24</v>
      </c>
      <c r="F490" s="9" t="s">
        <v>3222</v>
      </c>
      <c r="G490" s="9" t="s">
        <v>1031</v>
      </c>
      <c r="H490" s="8" t="str">
        <f t="shared" si="7"/>
        <v>Ні</v>
      </c>
      <c r="J490" s="8">
        <f>_xlfn.AGGREGATE(3,3,Tabela1[[#This Row],[Lp]])</f>
        <v>0</v>
      </c>
    </row>
    <row r="491" spans="1:10" ht="15" hidden="1" customHeight="1">
      <c r="A491" s="9">
        <v>490</v>
      </c>
      <c r="B491" s="9" t="s">
        <v>3151</v>
      </c>
      <c r="C491" s="9" t="s">
        <v>3151</v>
      </c>
      <c r="D491" s="9" t="s">
        <v>3582</v>
      </c>
      <c r="E491" s="9" t="s">
        <v>29</v>
      </c>
      <c r="F491" s="9" t="s">
        <v>3616</v>
      </c>
      <c r="G491" s="9" t="s">
        <v>1033</v>
      </c>
      <c r="H491" s="8" t="str">
        <f t="shared" si="7"/>
        <v>Ні</v>
      </c>
      <c r="J491" s="8">
        <f>_xlfn.AGGREGATE(3,3,Tabela1[[#This Row],[Lp]])</f>
        <v>0</v>
      </c>
    </row>
    <row r="492" spans="1:10" ht="15" hidden="1" customHeight="1">
      <c r="A492" s="9">
        <v>491</v>
      </c>
      <c r="B492" s="9" t="s">
        <v>3148</v>
      </c>
      <c r="C492" s="9" t="s">
        <v>3148</v>
      </c>
      <c r="D492" s="9" t="s">
        <v>3582</v>
      </c>
      <c r="E492" s="9" t="s">
        <v>24</v>
      </c>
      <c r="F492" s="9" t="s">
        <v>3617</v>
      </c>
      <c r="G492" s="9" t="s">
        <v>1035</v>
      </c>
      <c r="H492" s="8" t="str">
        <f t="shared" si="7"/>
        <v>Ні</v>
      </c>
      <c r="J492" s="8">
        <f>_xlfn.AGGREGATE(3,3,Tabela1[[#This Row],[Lp]])</f>
        <v>0</v>
      </c>
    </row>
    <row r="493" spans="1:10" ht="15" hidden="1" customHeight="1">
      <c r="A493" s="9">
        <v>492</v>
      </c>
      <c r="B493" s="9" t="s">
        <v>3148</v>
      </c>
      <c r="C493" s="9" t="s">
        <v>3148</v>
      </c>
      <c r="D493" s="9" t="s">
        <v>3582</v>
      </c>
      <c r="E493" s="9" t="s">
        <v>24</v>
      </c>
      <c r="F493" s="9" t="s">
        <v>3618</v>
      </c>
      <c r="G493" s="9" t="s">
        <v>1037</v>
      </c>
      <c r="H493" s="8" t="str">
        <f t="shared" si="7"/>
        <v>Ні</v>
      </c>
      <c r="J493" s="8">
        <f>_xlfn.AGGREGATE(3,3,Tabela1[[#This Row],[Lp]])</f>
        <v>0</v>
      </c>
    </row>
    <row r="494" spans="1:10" ht="15" hidden="1" customHeight="1">
      <c r="A494" s="9">
        <v>493</v>
      </c>
      <c r="B494" s="9" t="s">
        <v>3151</v>
      </c>
      <c r="C494" s="9" t="s">
        <v>3151</v>
      </c>
      <c r="D494" s="9" t="s">
        <v>3582</v>
      </c>
      <c r="E494" s="9" t="s">
        <v>29</v>
      </c>
      <c r="F494" s="9" t="s">
        <v>3619</v>
      </c>
      <c r="G494" s="9" t="s">
        <v>1039</v>
      </c>
      <c r="H494" s="8" t="str">
        <f t="shared" si="7"/>
        <v>Ні</v>
      </c>
      <c r="J494" s="8">
        <f>_xlfn.AGGREGATE(3,3,Tabela1[[#This Row],[Lp]])</f>
        <v>0</v>
      </c>
    </row>
    <row r="495" spans="1:10" ht="15" hidden="1" customHeight="1">
      <c r="A495" s="9">
        <v>494</v>
      </c>
      <c r="B495" s="9" t="s">
        <v>3176</v>
      </c>
      <c r="C495" s="9" t="s">
        <v>3146</v>
      </c>
      <c r="D495" s="9" t="s">
        <v>3582</v>
      </c>
      <c r="E495" s="9" t="s">
        <v>78</v>
      </c>
      <c r="F495" s="9" t="s">
        <v>3620</v>
      </c>
      <c r="G495" s="9" t="s">
        <v>1041</v>
      </c>
      <c r="H495" s="8" t="str">
        <f t="shared" si="7"/>
        <v>Так</v>
      </c>
      <c r="J495" s="8">
        <f>_xlfn.AGGREGATE(3,3,Tabela1[[#This Row],[Lp]])</f>
        <v>0</v>
      </c>
    </row>
    <row r="496" spans="1:10" ht="15" hidden="1" customHeight="1">
      <c r="A496" s="9">
        <v>495</v>
      </c>
      <c r="B496" s="9" t="s">
        <v>3176</v>
      </c>
      <c r="C496" s="9" t="s">
        <v>3146</v>
      </c>
      <c r="D496" s="9" t="s">
        <v>3582</v>
      </c>
      <c r="E496" s="9" t="s">
        <v>78</v>
      </c>
      <c r="F496" s="9" t="s">
        <v>3621</v>
      </c>
      <c r="G496" s="9" t="s">
        <v>1043</v>
      </c>
      <c r="H496" s="8" t="str">
        <f t="shared" si="7"/>
        <v>Так</v>
      </c>
      <c r="J496" s="8">
        <f>_xlfn.AGGREGATE(3,3,Tabela1[[#This Row],[Lp]])</f>
        <v>0</v>
      </c>
    </row>
    <row r="497" spans="1:10" ht="15" hidden="1" customHeight="1">
      <c r="A497" s="9">
        <v>496</v>
      </c>
      <c r="B497" s="9" t="s">
        <v>3151</v>
      </c>
      <c r="C497" s="9" t="s">
        <v>3151</v>
      </c>
      <c r="D497" s="9" t="s">
        <v>3582</v>
      </c>
      <c r="E497" s="9" t="s">
        <v>29</v>
      </c>
      <c r="F497" s="9" t="s">
        <v>3622</v>
      </c>
      <c r="G497" s="9" t="s">
        <v>1045</v>
      </c>
      <c r="H497" s="8" t="str">
        <f t="shared" si="7"/>
        <v>Ні</v>
      </c>
      <c r="J497" s="8">
        <f>_xlfn.AGGREGATE(3,3,Tabela1[[#This Row],[Lp]])</f>
        <v>0</v>
      </c>
    </row>
    <row r="498" spans="1:10" ht="15" hidden="1" customHeight="1">
      <c r="A498" s="9">
        <v>497</v>
      </c>
      <c r="B498" s="9" t="s">
        <v>3151</v>
      </c>
      <c r="C498" s="9" t="s">
        <v>3151</v>
      </c>
      <c r="D498" s="9" t="s">
        <v>3582</v>
      </c>
      <c r="E498" s="9" t="s">
        <v>29</v>
      </c>
      <c r="F498" s="9" t="s">
        <v>3623</v>
      </c>
      <c r="G498" s="9" t="s">
        <v>1047</v>
      </c>
      <c r="H498" s="8" t="str">
        <f t="shared" si="7"/>
        <v>Ні</v>
      </c>
      <c r="J498" s="8">
        <f>_xlfn.AGGREGATE(3,3,Tabela1[[#This Row],[Lp]])</f>
        <v>0</v>
      </c>
    </row>
    <row r="499" spans="1:10" ht="15" hidden="1" customHeight="1">
      <c r="A499" s="9">
        <v>498</v>
      </c>
      <c r="B499" s="9" t="s">
        <v>3145</v>
      </c>
      <c r="C499" s="9" t="s">
        <v>3146</v>
      </c>
      <c r="D499" s="9" t="s">
        <v>3582</v>
      </c>
      <c r="E499" s="9" t="s">
        <v>21</v>
      </c>
      <c r="F499" s="9" t="s">
        <v>3624</v>
      </c>
      <c r="G499" s="9" t="s">
        <v>1049</v>
      </c>
      <c r="H499" s="8" t="str">
        <f t="shared" si="7"/>
        <v>Ні</v>
      </c>
      <c r="J499" s="8">
        <f>_xlfn.AGGREGATE(3,3,Tabela1[[#This Row],[Lp]])</f>
        <v>0</v>
      </c>
    </row>
    <row r="500" spans="1:10" ht="15" hidden="1" customHeight="1">
      <c r="A500" s="9">
        <v>499</v>
      </c>
      <c r="B500" s="9" t="s">
        <v>3145</v>
      </c>
      <c r="C500" s="9" t="s">
        <v>3146</v>
      </c>
      <c r="D500" s="9" t="s">
        <v>3582</v>
      </c>
      <c r="E500" s="9" t="s">
        <v>21</v>
      </c>
      <c r="F500" s="9" t="s">
        <v>3625</v>
      </c>
      <c r="G500" s="9" t="s">
        <v>1051</v>
      </c>
      <c r="H500" s="8" t="str">
        <f t="shared" si="7"/>
        <v>Ні</v>
      </c>
      <c r="J500" s="8">
        <f>_xlfn.AGGREGATE(3,3,Tabela1[[#This Row],[Lp]])</f>
        <v>0</v>
      </c>
    </row>
    <row r="501" spans="1:10" ht="15" hidden="1" customHeight="1">
      <c r="A501" s="9">
        <v>500</v>
      </c>
      <c r="B501" s="9" t="s">
        <v>3148</v>
      </c>
      <c r="C501" s="9" t="s">
        <v>3148</v>
      </c>
      <c r="D501" s="9" t="s">
        <v>3582</v>
      </c>
      <c r="E501" s="9" t="s">
        <v>24</v>
      </c>
      <c r="F501" s="9" t="s">
        <v>3626</v>
      </c>
      <c r="G501" s="9" t="s">
        <v>1053</v>
      </c>
      <c r="H501" s="8" t="str">
        <f t="shared" si="7"/>
        <v>Ні</v>
      </c>
      <c r="J501" s="8">
        <f>_xlfn.AGGREGATE(3,3,Tabela1[[#This Row],[Lp]])</f>
        <v>0</v>
      </c>
    </row>
    <row r="502" spans="1:10" ht="15" hidden="1" customHeight="1">
      <c r="A502" s="9">
        <v>501</v>
      </c>
      <c r="B502" s="9" t="s">
        <v>3148</v>
      </c>
      <c r="C502" s="9" t="s">
        <v>3148</v>
      </c>
      <c r="D502" s="9" t="s">
        <v>3582</v>
      </c>
      <c r="E502" s="9" t="s">
        <v>24</v>
      </c>
      <c r="F502" s="9" t="s">
        <v>3627</v>
      </c>
      <c r="G502" s="9" t="s">
        <v>1055</v>
      </c>
      <c r="H502" s="8" t="str">
        <f t="shared" si="7"/>
        <v>Ні</v>
      </c>
      <c r="J502" s="8">
        <f>_xlfn.AGGREGATE(3,3,Tabela1[[#This Row],[Lp]])</f>
        <v>0</v>
      </c>
    </row>
    <row r="503" spans="1:10" ht="15" hidden="1" customHeight="1">
      <c r="A503" s="9">
        <v>502</v>
      </c>
      <c r="B503" s="9" t="s">
        <v>3145</v>
      </c>
      <c r="C503" s="9" t="s">
        <v>3146</v>
      </c>
      <c r="D503" s="9" t="s">
        <v>3582</v>
      </c>
      <c r="E503" s="9" t="s">
        <v>21</v>
      </c>
      <c r="F503" s="9" t="s">
        <v>3628</v>
      </c>
      <c r="G503" s="9" t="s">
        <v>1057</v>
      </c>
      <c r="H503" s="8" t="str">
        <f t="shared" si="7"/>
        <v>Ні</v>
      </c>
      <c r="J503" s="8">
        <f>_xlfn.AGGREGATE(3,3,Tabela1[[#This Row],[Lp]])</f>
        <v>0</v>
      </c>
    </row>
    <row r="504" spans="1:10" hidden="1">
      <c r="A504" s="9">
        <v>503</v>
      </c>
      <c r="B504" s="9" t="s">
        <v>3151</v>
      </c>
      <c r="C504" s="9" t="s">
        <v>3151</v>
      </c>
      <c r="D504" s="9" t="s">
        <v>3582</v>
      </c>
      <c r="E504" s="9" t="s">
        <v>29</v>
      </c>
      <c r="F504" s="9" t="s">
        <v>3629</v>
      </c>
      <c r="G504" s="9" t="s">
        <v>1059</v>
      </c>
      <c r="H504" s="8" t="str">
        <f t="shared" si="7"/>
        <v>Ні</v>
      </c>
      <c r="J504" s="8">
        <f>_xlfn.AGGREGATE(3,3,Tabela1[[#This Row],[Lp]])</f>
        <v>0</v>
      </c>
    </row>
    <row r="505" spans="1:10" ht="15" hidden="1" customHeight="1">
      <c r="A505" s="9">
        <v>504</v>
      </c>
      <c r="B505" s="9" t="s">
        <v>3151</v>
      </c>
      <c r="C505" s="9" t="s">
        <v>3151</v>
      </c>
      <c r="D505" s="9" t="s">
        <v>3582</v>
      </c>
      <c r="E505" s="9" t="s">
        <v>29</v>
      </c>
      <c r="F505" s="9" t="s">
        <v>3630</v>
      </c>
      <c r="G505" s="9" t="s">
        <v>1061</v>
      </c>
      <c r="H505" s="8" t="str">
        <f t="shared" si="7"/>
        <v>Ні</v>
      </c>
      <c r="J505" s="8">
        <f>_xlfn.AGGREGATE(3,3,Tabela1[[#This Row],[Lp]])</f>
        <v>0</v>
      </c>
    </row>
    <row r="506" spans="1:10" ht="15" hidden="1" customHeight="1">
      <c r="A506" s="9">
        <v>505</v>
      </c>
      <c r="B506" s="9" t="s">
        <v>3145</v>
      </c>
      <c r="C506" s="9" t="s">
        <v>3146</v>
      </c>
      <c r="D506" s="9" t="s">
        <v>3582</v>
      </c>
      <c r="E506" s="9" t="s">
        <v>21</v>
      </c>
      <c r="F506" s="9" t="s">
        <v>3631</v>
      </c>
      <c r="G506" s="9" t="s">
        <v>1063</v>
      </c>
      <c r="H506" s="8" t="str">
        <f t="shared" si="7"/>
        <v>Ні</v>
      </c>
      <c r="J506" s="8">
        <f>_xlfn.AGGREGATE(3,3,Tabela1[[#This Row],[Lp]])</f>
        <v>0</v>
      </c>
    </row>
    <row r="507" spans="1:10" ht="15" hidden="1" customHeight="1">
      <c r="A507" s="9">
        <v>506</v>
      </c>
      <c r="B507" s="9" t="s">
        <v>3151</v>
      </c>
      <c r="C507" s="9" t="s">
        <v>3151</v>
      </c>
      <c r="D507" s="9" t="s">
        <v>3582</v>
      </c>
      <c r="E507" s="9" t="s">
        <v>29</v>
      </c>
      <c r="F507" s="9" t="s">
        <v>3632</v>
      </c>
      <c r="G507" s="9" t="s">
        <v>1065</v>
      </c>
      <c r="H507" s="8" t="str">
        <f t="shared" si="7"/>
        <v>Ні</v>
      </c>
      <c r="J507" s="8">
        <f>_xlfn.AGGREGATE(3,3,Tabela1[[#This Row],[Lp]])</f>
        <v>0</v>
      </c>
    </row>
    <row r="508" spans="1:10" ht="15" hidden="1" customHeight="1">
      <c r="A508" s="9">
        <v>507</v>
      </c>
      <c r="B508" s="9" t="s">
        <v>3151</v>
      </c>
      <c r="C508" s="9" t="s">
        <v>3151</v>
      </c>
      <c r="D508" s="9" t="s">
        <v>3582</v>
      </c>
      <c r="E508" s="9" t="s">
        <v>29</v>
      </c>
      <c r="F508" s="9" t="s">
        <v>3633</v>
      </c>
      <c r="G508" s="9" t="s">
        <v>1067</v>
      </c>
      <c r="H508" s="8" t="str">
        <f t="shared" si="7"/>
        <v>Ні</v>
      </c>
      <c r="J508" s="8">
        <f>_xlfn.AGGREGATE(3,3,Tabela1[[#This Row],[Lp]])</f>
        <v>0</v>
      </c>
    </row>
    <row r="509" spans="1:10" ht="15" hidden="1" customHeight="1">
      <c r="A509" s="9">
        <v>508</v>
      </c>
      <c r="B509" s="9" t="s">
        <v>3151</v>
      </c>
      <c r="C509" s="9" t="s">
        <v>3151</v>
      </c>
      <c r="D509" s="9" t="s">
        <v>3582</v>
      </c>
      <c r="E509" s="9" t="s">
        <v>29</v>
      </c>
      <c r="F509" s="9" t="s">
        <v>3634</v>
      </c>
      <c r="G509" s="9" t="s">
        <v>1069</v>
      </c>
      <c r="H509" s="8" t="str">
        <f t="shared" si="7"/>
        <v>Ні</v>
      </c>
      <c r="J509" s="8">
        <f>_xlfn.AGGREGATE(3,3,Tabela1[[#This Row],[Lp]])</f>
        <v>0</v>
      </c>
    </row>
    <row r="510" spans="1:10" ht="15" hidden="1" customHeight="1">
      <c r="A510" s="9">
        <v>509</v>
      </c>
      <c r="B510" s="9" t="s">
        <v>3148</v>
      </c>
      <c r="C510" s="9" t="s">
        <v>3148</v>
      </c>
      <c r="D510" s="9" t="s">
        <v>3582</v>
      </c>
      <c r="E510" s="9" t="s">
        <v>24</v>
      </c>
      <c r="F510" s="9" t="s">
        <v>3635</v>
      </c>
      <c r="G510" s="9" t="s">
        <v>1071</v>
      </c>
      <c r="H510" s="8" t="str">
        <f t="shared" si="7"/>
        <v>Ні</v>
      </c>
      <c r="J510" s="8">
        <f>_xlfn.AGGREGATE(3,3,Tabela1[[#This Row],[Lp]])</f>
        <v>0</v>
      </c>
    </row>
    <row r="511" spans="1:10" ht="15" hidden="1" customHeight="1">
      <c r="A511" s="9">
        <v>510</v>
      </c>
      <c r="B511" s="9" t="s">
        <v>3145</v>
      </c>
      <c r="C511" s="9" t="s">
        <v>3146</v>
      </c>
      <c r="D511" s="9" t="s">
        <v>3582</v>
      </c>
      <c r="E511" s="9" t="s">
        <v>21</v>
      </c>
      <c r="F511" s="9" t="s">
        <v>3636</v>
      </c>
      <c r="G511" s="9" t="s">
        <v>1073</v>
      </c>
      <c r="H511" s="8" t="str">
        <f t="shared" si="7"/>
        <v>Ні</v>
      </c>
      <c r="J511" s="8">
        <f>_xlfn.AGGREGATE(3,3,Tabela1[[#This Row],[Lp]])</f>
        <v>0</v>
      </c>
    </row>
    <row r="512" spans="1:10" ht="15" hidden="1" customHeight="1">
      <c r="A512" s="9">
        <v>511</v>
      </c>
      <c r="B512" s="9" t="s">
        <v>3151</v>
      </c>
      <c r="C512" s="9" t="s">
        <v>3151</v>
      </c>
      <c r="D512" s="9" t="s">
        <v>3582</v>
      </c>
      <c r="E512" s="9" t="s">
        <v>29</v>
      </c>
      <c r="F512" s="9" t="s">
        <v>3637</v>
      </c>
      <c r="G512" s="9" t="s">
        <v>1075</v>
      </c>
      <c r="H512" s="8" t="str">
        <f t="shared" si="7"/>
        <v>Ні</v>
      </c>
      <c r="J512" s="8">
        <f>_xlfn.AGGREGATE(3,3,Tabela1[[#This Row],[Lp]])</f>
        <v>0</v>
      </c>
    </row>
    <row r="513" spans="1:10" ht="15" hidden="1" customHeight="1">
      <c r="A513" s="9">
        <v>512</v>
      </c>
      <c r="B513" s="9" t="s">
        <v>3145</v>
      </c>
      <c r="C513" s="9" t="s">
        <v>3146</v>
      </c>
      <c r="D513" s="9" t="s">
        <v>3582</v>
      </c>
      <c r="E513" s="9" t="s">
        <v>21</v>
      </c>
      <c r="F513" s="9" t="s">
        <v>3638</v>
      </c>
      <c r="G513" s="9" t="s">
        <v>1077</v>
      </c>
      <c r="H513" s="8" t="str">
        <f t="shared" si="7"/>
        <v>Ні</v>
      </c>
      <c r="J513" s="8">
        <f>_xlfn.AGGREGATE(3,3,Tabela1[[#This Row],[Lp]])</f>
        <v>0</v>
      </c>
    </row>
    <row r="514" spans="1:10" ht="15" hidden="1" customHeight="1">
      <c r="A514" s="9">
        <v>513</v>
      </c>
      <c r="B514" s="9" t="s">
        <v>3151</v>
      </c>
      <c r="C514" s="9" t="s">
        <v>3151</v>
      </c>
      <c r="D514" s="9" t="s">
        <v>3582</v>
      </c>
      <c r="E514" s="9" t="s">
        <v>29</v>
      </c>
      <c r="F514" s="9" t="s">
        <v>3511</v>
      </c>
      <c r="G514" s="9" t="s">
        <v>1079</v>
      </c>
      <c r="H514" s="8" t="str">
        <f t="shared" si="7"/>
        <v>Ні</v>
      </c>
      <c r="J514" s="8">
        <f>_xlfn.AGGREGATE(3,3,Tabela1[[#This Row],[Lp]])</f>
        <v>0</v>
      </c>
    </row>
    <row r="515" spans="1:10" ht="15" hidden="1" customHeight="1">
      <c r="A515" s="9">
        <v>514</v>
      </c>
      <c r="B515" s="9" t="s">
        <v>3145</v>
      </c>
      <c r="C515" s="9" t="s">
        <v>3146</v>
      </c>
      <c r="D515" s="9" t="s">
        <v>3582</v>
      </c>
      <c r="E515" s="9" t="s">
        <v>21</v>
      </c>
      <c r="F515" s="9" t="s">
        <v>3639</v>
      </c>
      <c r="G515" s="9" t="s">
        <v>1080</v>
      </c>
      <c r="H515" s="8" t="str">
        <f t="shared" ref="H515:H578" si="8">IF(E515="gmoz","Так","Ні")</f>
        <v>Ні</v>
      </c>
      <c r="J515" s="8">
        <f>_xlfn.AGGREGATE(3,3,Tabela1[[#This Row],[Lp]])</f>
        <v>0</v>
      </c>
    </row>
    <row r="516" spans="1:10" ht="15" hidden="1" customHeight="1">
      <c r="A516" s="9">
        <v>515</v>
      </c>
      <c r="B516" s="9" t="s">
        <v>3151</v>
      </c>
      <c r="C516" s="9" t="s">
        <v>3151</v>
      </c>
      <c r="D516" s="9" t="s">
        <v>3582</v>
      </c>
      <c r="E516" s="9" t="s">
        <v>29</v>
      </c>
      <c r="F516" s="9" t="s">
        <v>3640</v>
      </c>
      <c r="G516" s="9" t="s">
        <v>1082</v>
      </c>
      <c r="H516" s="8" t="str">
        <f t="shared" si="8"/>
        <v>Ні</v>
      </c>
      <c r="J516" s="8">
        <f>_xlfn.AGGREGATE(3,3,Tabela1[[#This Row],[Lp]])</f>
        <v>0</v>
      </c>
    </row>
    <row r="517" spans="1:10" ht="15" hidden="1" customHeight="1">
      <c r="A517" s="9">
        <v>516</v>
      </c>
      <c r="B517" s="9" t="s">
        <v>3176</v>
      </c>
      <c r="C517" s="9" t="s">
        <v>3146</v>
      </c>
      <c r="D517" s="9" t="s">
        <v>3582</v>
      </c>
      <c r="E517" s="9" t="s">
        <v>78</v>
      </c>
      <c r="F517" s="9" t="s">
        <v>3641</v>
      </c>
      <c r="G517" s="9" t="s">
        <v>1084</v>
      </c>
      <c r="H517" s="8" t="str">
        <f t="shared" si="8"/>
        <v>Так</v>
      </c>
      <c r="J517" s="8">
        <f>_xlfn.AGGREGATE(3,3,Tabela1[[#This Row],[Lp]])</f>
        <v>0</v>
      </c>
    </row>
    <row r="518" spans="1:10" ht="15" hidden="1" customHeight="1">
      <c r="A518" s="9">
        <v>517</v>
      </c>
      <c r="B518" s="9" t="s">
        <v>3097</v>
      </c>
      <c r="C518" s="9" t="s">
        <v>3097</v>
      </c>
      <c r="D518" s="9" t="s">
        <v>3642</v>
      </c>
      <c r="E518" s="9" t="s">
        <v>15</v>
      </c>
      <c r="F518" s="9" t="s">
        <v>3122</v>
      </c>
      <c r="G518" s="9" t="s">
        <v>1089</v>
      </c>
      <c r="H518" s="8" t="str">
        <f t="shared" si="8"/>
        <v>Ні</v>
      </c>
      <c r="J518" s="8">
        <f>_xlfn.AGGREGATE(3,3,Tabela1[[#This Row],[Lp]])</f>
        <v>0</v>
      </c>
    </row>
    <row r="519" spans="1:10" ht="15" hidden="1" customHeight="1">
      <c r="A519" s="9">
        <v>518</v>
      </c>
      <c r="B519" s="9" t="s">
        <v>3151</v>
      </c>
      <c r="C519" s="9" t="s">
        <v>3151</v>
      </c>
      <c r="D519" s="9" t="s">
        <v>3642</v>
      </c>
      <c r="E519" s="9" t="s">
        <v>29</v>
      </c>
      <c r="F519" s="9" t="s">
        <v>3643</v>
      </c>
      <c r="G519" s="9" t="s">
        <v>1093</v>
      </c>
      <c r="H519" s="8" t="str">
        <f t="shared" si="8"/>
        <v>Ні</v>
      </c>
      <c r="J519" s="8">
        <f>_xlfn.AGGREGATE(3,3,Tabela1[[#This Row],[Lp]])</f>
        <v>0</v>
      </c>
    </row>
    <row r="520" spans="1:10" ht="15" hidden="1" customHeight="1">
      <c r="A520" s="9">
        <v>519</v>
      </c>
      <c r="B520" s="9" t="s">
        <v>3151</v>
      </c>
      <c r="C520" s="9" t="s">
        <v>3151</v>
      </c>
      <c r="D520" s="9" t="s">
        <v>3642</v>
      </c>
      <c r="E520" s="9" t="s">
        <v>29</v>
      </c>
      <c r="F520" s="9" t="s">
        <v>3644</v>
      </c>
      <c r="G520" s="9" t="s">
        <v>1095</v>
      </c>
      <c r="H520" s="8" t="str">
        <f t="shared" si="8"/>
        <v>Ні</v>
      </c>
      <c r="J520" s="8">
        <f>_xlfn.AGGREGATE(3,3,Tabela1[[#This Row],[Lp]])</f>
        <v>0</v>
      </c>
    </row>
    <row r="521" spans="1:10" ht="15" hidden="1" customHeight="1">
      <c r="A521" s="9">
        <v>520</v>
      </c>
      <c r="B521" s="9" t="s">
        <v>3148</v>
      </c>
      <c r="C521" s="9" t="s">
        <v>3148</v>
      </c>
      <c r="D521" s="9" t="s">
        <v>3642</v>
      </c>
      <c r="E521" s="9" t="s">
        <v>24</v>
      </c>
      <c r="F521" s="9" t="s">
        <v>3645</v>
      </c>
      <c r="G521" s="9" t="s">
        <v>1097</v>
      </c>
      <c r="H521" s="8" t="str">
        <f t="shared" si="8"/>
        <v>Ні</v>
      </c>
      <c r="J521" s="8">
        <f>_xlfn.AGGREGATE(3,3,Tabela1[[#This Row],[Lp]])</f>
        <v>0</v>
      </c>
    </row>
    <row r="522" spans="1:10" ht="15" hidden="1" customHeight="1">
      <c r="A522" s="9">
        <v>521</v>
      </c>
      <c r="B522" s="9" t="s">
        <v>3151</v>
      </c>
      <c r="C522" s="9" t="s">
        <v>3151</v>
      </c>
      <c r="D522" s="9" t="s">
        <v>3642</v>
      </c>
      <c r="E522" s="9" t="s">
        <v>29</v>
      </c>
      <c r="F522" s="9" t="s">
        <v>3646</v>
      </c>
      <c r="G522" s="9" t="s">
        <v>1099</v>
      </c>
      <c r="H522" s="8" t="str">
        <f t="shared" si="8"/>
        <v>Ні</v>
      </c>
      <c r="J522" s="8">
        <f>_xlfn.AGGREGATE(3,3,Tabela1[[#This Row],[Lp]])</f>
        <v>0</v>
      </c>
    </row>
    <row r="523" spans="1:10" ht="15" hidden="1" customHeight="1">
      <c r="A523" s="9">
        <v>522</v>
      </c>
      <c r="B523" s="9" t="s">
        <v>3148</v>
      </c>
      <c r="C523" s="9" t="s">
        <v>3148</v>
      </c>
      <c r="D523" s="9" t="s">
        <v>3642</v>
      </c>
      <c r="E523" s="9" t="s">
        <v>24</v>
      </c>
      <c r="F523" s="9" t="s">
        <v>3647</v>
      </c>
      <c r="G523" s="9" t="s">
        <v>1101</v>
      </c>
      <c r="H523" s="8" t="str">
        <f t="shared" si="8"/>
        <v>Ні</v>
      </c>
      <c r="J523" s="8">
        <f>_xlfn.AGGREGATE(3,3,Tabela1[[#This Row],[Lp]])</f>
        <v>0</v>
      </c>
    </row>
    <row r="524" spans="1:10" ht="15" hidden="1" customHeight="1">
      <c r="A524" s="9">
        <v>523</v>
      </c>
      <c r="B524" s="9" t="s">
        <v>3148</v>
      </c>
      <c r="C524" s="9" t="s">
        <v>3148</v>
      </c>
      <c r="D524" s="9" t="s">
        <v>3642</v>
      </c>
      <c r="E524" s="9" t="s">
        <v>24</v>
      </c>
      <c r="F524" s="9" t="s">
        <v>3648</v>
      </c>
      <c r="G524" s="9" t="s">
        <v>1103</v>
      </c>
      <c r="H524" s="8" t="str">
        <f t="shared" si="8"/>
        <v>Ні</v>
      </c>
      <c r="J524" s="8">
        <f>_xlfn.AGGREGATE(3,3,Tabela1[[#This Row],[Lp]])</f>
        <v>0</v>
      </c>
    </row>
    <row r="525" spans="1:10" ht="15" hidden="1" customHeight="1">
      <c r="A525" s="9">
        <v>524</v>
      </c>
      <c r="B525" s="9" t="s">
        <v>3145</v>
      </c>
      <c r="C525" s="9" t="s">
        <v>3146</v>
      </c>
      <c r="D525" s="9" t="s">
        <v>3642</v>
      </c>
      <c r="E525" s="9" t="s">
        <v>21</v>
      </c>
      <c r="F525" s="9" t="s">
        <v>3649</v>
      </c>
      <c r="G525" s="9" t="s">
        <v>1105</v>
      </c>
      <c r="H525" s="8" t="str">
        <f t="shared" si="8"/>
        <v>Ні</v>
      </c>
      <c r="J525" s="8">
        <f>_xlfn.AGGREGATE(3,3,Tabela1[[#This Row],[Lp]])</f>
        <v>0</v>
      </c>
    </row>
    <row r="526" spans="1:10" ht="15" hidden="1" customHeight="1">
      <c r="A526" s="9">
        <v>525</v>
      </c>
      <c r="B526" s="9" t="s">
        <v>3145</v>
      </c>
      <c r="C526" s="9" t="s">
        <v>3146</v>
      </c>
      <c r="D526" s="9" t="s">
        <v>3642</v>
      </c>
      <c r="E526" s="9" t="s">
        <v>21</v>
      </c>
      <c r="F526" s="9" t="s">
        <v>3650</v>
      </c>
      <c r="G526" s="9" t="s">
        <v>1107</v>
      </c>
      <c r="H526" s="8" t="str">
        <f t="shared" si="8"/>
        <v>Ні</v>
      </c>
      <c r="J526" s="8">
        <f>_xlfn.AGGREGATE(3,3,Tabela1[[#This Row],[Lp]])</f>
        <v>0</v>
      </c>
    </row>
    <row r="527" spans="1:10" ht="15" hidden="1" customHeight="1">
      <c r="A527" s="9">
        <v>526</v>
      </c>
      <c r="B527" s="9" t="s">
        <v>3148</v>
      </c>
      <c r="C527" s="9" t="s">
        <v>3148</v>
      </c>
      <c r="D527" s="9" t="s">
        <v>3642</v>
      </c>
      <c r="E527" s="9" t="s">
        <v>24</v>
      </c>
      <c r="F527" s="9" t="s">
        <v>3651</v>
      </c>
      <c r="G527" s="9" t="s">
        <v>1109</v>
      </c>
      <c r="H527" s="8" t="str">
        <f t="shared" si="8"/>
        <v>Ні</v>
      </c>
      <c r="J527" s="8">
        <f>_xlfn.AGGREGATE(3,3,Tabela1[[#This Row],[Lp]])</f>
        <v>0</v>
      </c>
    </row>
    <row r="528" spans="1:10" ht="15" hidden="1" customHeight="1">
      <c r="A528" s="9">
        <v>527</v>
      </c>
      <c r="B528" s="9" t="s">
        <v>3151</v>
      </c>
      <c r="C528" s="9" t="s">
        <v>3151</v>
      </c>
      <c r="D528" s="9" t="s">
        <v>3642</v>
      </c>
      <c r="E528" s="9" t="s">
        <v>29</v>
      </c>
      <c r="F528" s="9" t="s">
        <v>3652</v>
      </c>
      <c r="G528" s="9" t="s">
        <v>1111</v>
      </c>
      <c r="H528" s="8" t="str">
        <f t="shared" si="8"/>
        <v>Ні</v>
      </c>
      <c r="J528" s="8">
        <f>_xlfn.AGGREGATE(3,3,Tabela1[[#This Row],[Lp]])</f>
        <v>0</v>
      </c>
    </row>
    <row r="529" spans="1:10" ht="15" hidden="1" customHeight="1">
      <c r="A529" s="9">
        <v>528</v>
      </c>
      <c r="B529" s="9" t="s">
        <v>3151</v>
      </c>
      <c r="C529" s="9" t="s">
        <v>3151</v>
      </c>
      <c r="D529" s="9" t="s">
        <v>3642</v>
      </c>
      <c r="E529" s="9" t="s">
        <v>29</v>
      </c>
      <c r="F529" s="9" t="s">
        <v>3653</v>
      </c>
      <c r="G529" s="9" t="s">
        <v>1113</v>
      </c>
      <c r="H529" s="8" t="str">
        <f t="shared" si="8"/>
        <v>Ні</v>
      </c>
      <c r="J529" s="8">
        <f>_xlfn.AGGREGATE(3,3,Tabela1[[#This Row],[Lp]])</f>
        <v>0</v>
      </c>
    </row>
    <row r="530" spans="1:10" ht="15" hidden="1" customHeight="1">
      <c r="A530" s="9">
        <v>529</v>
      </c>
      <c r="B530" s="9" t="s">
        <v>3148</v>
      </c>
      <c r="C530" s="9" t="s">
        <v>3148</v>
      </c>
      <c r="D530" s="9" t="s">
        <v>3642</v>
      </c>
      <c r="E530" s="9" t="s">
        <v>24</v>
      </c>
      <c r="F530" s="9" t="s">
        <v>3654</v>
      </c>
      <c r="G530" s="9" t="s">
        <v>1115</v>
      </c>
      <c r="H530" s="8" t="str">
        <f t="shared" si="8"/>
        <v>Ні</v>
      </c>
      <c r="J530" s="8">
        <f>_xlfn.AGGREGATE(3,3,Tabela1[[#This Row],[Lp]])</f>
        <v>0</v>
      </c>
    </row>
    <row r="531" spans="1:10" ht="15" hidden="1" customHeight="1">
      <c r="A531" s="9">
        <v>530</v>
      </c>
      <c r="B531" s="9" t="s">
        <v>3145</v>
      </c>
      <c r="C531" s="9" t="s">
        <v>3146</v>
      </c>
      <c r="D531" s="9" t="s">
        <v>3642</v>
      </c>
      <c r="E531" s="9" t="s">
        <v>21</v>
      </c>
      <c r="F531" s="9" t="s">
        <v>3655</v>
      </c>
      <c r="G531" s="9" t="s">
        <v>1117</v>
      </c>
      <c r="H531" s="8" t="str">
        <f t="shared" si="8"/>
        <v>Ні</v>
      </c>
      <c r="J531" s="8">
        <f>_xlfn.AGGREGATE(3,3,Tabela1[[#This Row],[Lp]])</f>
        <v>0</v>
      </c>
    </row>
    <row r="532" spans="1:10" ht="15" hidden="1" customHeight="1">
      <c r="A532" s="9">
        <v>531</v>
      </c>
      <c r="B532" s="9" t="s">
        <v>3176</v>
      </c>
      <c r="C532" s="9" t="s">
        <v>3146</v>
      </c>
      <c r="D532" s="9" t="s">
        <v>3642</v>
      </c>
      <c r="E532" s="9" t="s">
        <v>78</v>
      </c>
      <c r="F532" s="9" t="s">
        <v>3656</v>
      </c>
      <c r="G532" s="9" t="s">
        <v>1119</v>
      </c>
      <c r="H532" s="8" t="str">
        <f t="shared" si="8"/>
        <v>Так</v>
      </c>
      <c r="J532" s="8">
        <f>_xlfn.AGGREGATE(3,3,Tabela1[[#This Row],[Lp]])</f>
        <v>0</v>
      </c>
    </row>
    <row r="533" spans="1:10" ht="15" hidden="1" customHeight="1">
      <c r="A533" s="9">
        <v>532</v>
      </c>
      <c r="B533" s="9" t="s">
        <v>3176</v>
      </c>
      <c r="C533" s="9" t="s">
        <v>3146</v>
      </c>
      <c r="D533" s="9" t="s">
        <v>3642</v>
      </c>
      <c r="E533" s="9" t="s">
        <v>78</v>
      </c>
      <c r="F533" s="9" t="s">
        <v>3657</v>
      </c>
      <c r="G533" s="9" t="s">
        <v>1121</v>
      </c>
      <c r="H533" s="8" t="str">
        <f t="shared" si="8"/>
        <v>Так</v>
      </c>
      <c r="J533" s="8">
        <f>_xlfn.AGGREGATE(3,3,Tabela1[[#This Row],[Lp]])</f>
        <v>0</v>
      </c>
    </row>
    <row r="534" spans="1:10" ht="15" hidden="1" customHeight="1">
      <c r="A534" s="9">
        <v>533</v>
      </c>
      <c r="B534" s="9" t="s">
        <v>3176</v>
      </c>
      <c r="C534" s="9" t="s">
        <v>3146</v>
      </c>
      <c r="D534" s="9" t="s">
        <v>3642</v>
      </c>
      <c r="E534" s="9" t="s">
        <v>78</v>
      </c>
      <c r="F534" s="9" t="s">
        <v>3658</v>
      </c>
      <c r="G534" s="9" t="s">
        <v>1123</v>
      </c>
      <c r="H534" s="8" t="str">
        <f t="shared" si="8"/>
        <v>Так</v>
      </c>
      <c r="J534" s="8">
        <f>_xlfn.AGGREGATE(3,3,Tabela1[[#This Row],[Lp]])</f>
        <v>0</v>
      </c>
    </row>
    <row r="535" spans="1:10" ht="15" hidden="1" customHeight="1">
      <c r="A535" s="9">
        <v>534</v>
      </c>
      <c r="B535" s="9" t="s">
        <v>3176</v>
      </c>
      <c r="C535" s="9" t="s">
        <v>3146</v>
      </c>
      <c r="D535" s="9" t="s">
        <v>3642</v>
      </c>
      <c r="E535" s="9" t="s">
        <v>78</v>
      </c>
      <c r="F535" s="9" t="s">
        <v>3328</v>
      </c>
      <c r="G535" s="9" t="s">
        <v>1125</v>
      </c>
      <c r="H535" s="8" t="str">
        <f t="shared" si="8"/>
        <v>Так</v>
      </c>
      <c r="J535" s="8">
        <f>_xlfn.AGGREGATE(3,3,Tabela1[[#This Row],[Lp]])</f>
        <v>0</v>
      </c>
    </row>
    <row r="536" spans="1:10" ht="15" hidden="1" customHeight="1">
      <c r="A536" s="9">
        <v>535</v>
      </c>
      <c r="B536" s="9" t="s">
        <v>3145</v>
      </c>
      <c r="C536" s="9" t="s">
        <v>3146</v>
      </c>
      <c r="D536" s="9" t="s">
        <v>3642</v>
      </c>
      <c r="E536" s="9" t="s">
        <v>21</v>
      </c>
      <c r="F536" s="9" t="s">
        <v>3659</v>
      </c>
      <c r="G536" s="9" t="s">
        <v>1127</v>
      </c>
      <c r="H536" s="8" t="str">
        <f t="shared" si="8"/>
        <v>Ні</v>
      </c>
      <c r="J536" s="8">
        <f>_xlfn.AGGREGATE(3,3,Tabela1[[#This Row],[Lp]])</f>
        <v>0</v>
      </c>
    </row>
    <row r="537" spans="1:10" ht="15" hidden="1" customHeight="1">
      <c r="A537" s="9">
        <v>536</v>
      </c>
      <c r="B537" s="9" t="s">
        <v>3151</v>
      </c>
      <c r="C537" s="9" t="s">
        <v>3151</v>
      </c>
      <c r="D537" s="9" t="s">
        <v>3642</v>
      </c>
      <c r="E537" s="9" t="s">
        <v>29</v>
      </c>
      <c r="F537" s="9" t="s">
        <v>3660</v>
      </c>
      <c r="G537" s="9" t="s">
        <v>1129</v>
      </c>
      <c r="H537" s="8" t="str">
        <f t="shared" si="8"/>
        <v>Ні</v>
      </c>
      <c r="J537" s="8">
        <f>_xlfn.AGGREGATE(3,3,Tabela1[[#This Row],[Lp]])</f>
        <v>0</v>
      </c>
    </row>
    <row r="538" spans="1:10" ht="15" hidden="1" customHeight="1">
      <c r="A538" s="9">
        <v>537</v>
      </c>
      <c r="B538" s="9" t="s">
        <v>3148</v>
      </c>
      <c r="C538" s="9" t="s">
        <v>3148</v>
      </c>
      <c r="D538" s="9" t="s">
        <v>3642</v>
      </c>
      <c r="E538" s="9" t="s">
        <v>24</v>
      </c>
      <c r="F538" s="9" t="s">
        <v>3661</v>
      </c>
      <c r="G538" s="9" t="s">
        <v>1131</v>
      </c>
      <c r="H538" s="8" t="str">
        <f t="shared" si="8"/>
        <v>Ні</v>
      </c>
      <c r="J538" s="8">
        <f>_xlfn.AGGREGATE(3,3,Tabela1[[#This Row],[Lp]])</f>
        <v>0</v>
      </c>
    </row>
    <row r="539" spans="1:10" ht="15" hidden="1" customHeight="1">
      <c r="A539" s="9">
        <v>538</v>
      </c>
      <c r="B539" s="9" t="s">
        <v>3148</v>
      </c>
      <c r="C539" s="9" t="s">
        <v>3148</v>
      </c>
      <c r="D539" s="9" t="s">
        <v>3642</v>
      </c>
      <c r="E539" s="9" t="s">
        <v>24</v>
      </c>
      <c r="F539" s="9" t="s">
        <v>3662</v>
      </c>
      <c r="G539" s="9" t="s">
        <v>1133</v>
      </c>
      <c r="H539" s="8" t="str">
        <f t="shared" si="8"/>
        <v>Ні</v>
      </c>
      <c r="J539" s="8">
        <f>_xlfn.AGGREGATE(3,3,Tabela1[[#This Row],[Lp]])</f>
        <v>0</v>
      </c>
    </row>
    <row r="540" spans="1:10" ht="15" hidden="1" customHeight="1">
      <c r="A540" s="9">
        <v>539</v>
      </c>
      <c r="B540" s="9" t="s">
        <v>3148</v>
      </c>
      <c r="C540" s="9" t="s">
        <v>3148</v>
      </c>
      <c r="D540" s="9" t="s">
        <v>3642</v>
      </c>
      <c r="E540" s="9" t="s">
        <v>24</v>
      </c>
      <c r="F540" s="9" t="s">
        <v>3663</v>
      </c>
      <c r="G540" s="9" t="s">
        <v>1135</v>
      </c>
      <c r="H540" s="8" t="str">
        <f t="shared" si="8"/>
        <v>Ні</v>
      </c>
      <c r="J540" s="8">
        <f>_xlfn.AGGREGATE(3,3,Tabela1[[#This Row],[Lp]])</f>
        <v>0</v>
      </c>
    </row>
    <row r="541" spans="1:10" ht="15" hidden="1" customHeight="1">
      <c r="A541" s="9">
        <v>540</v>
      </c>
      <c r="B541" s="9" t="s">
        <v>3148</v>
      </c>
      <c r="C541" s="9" t="s">
        <v>3148</v>
      </c>
      <c r="D541" s="9" t="s">
        <v>3642</v>
      </c>
      <c r="E541" s="9" t="s">
        <v>24</v>
      </c>
      <c r="F541" s="9" t="s">
        <v>3664</v>
      </c>
      <c r="G541" s="9" t="s">
        <v>1137</v>
      </c>
      <c r="H541" s="8" t="str">
        <f t="shared" si="8"/>
        <v>Ні</v>
      </c>
      <c r="J541" s="8">
        <f>_xlfn.AGGREGATE(3,3,Tabela1[[#This Row],[Lp]])</f>
        <v>0</v>
      </c>
    </row>
    <row r="542" spans="1:10" ht="15" hidden="1" customHeight="1">
      <c r="A542" s="9">
        <v>541</v>
      </c>
      <c r="B542" s="9" t="s">
        <v>3151</v>
      </c>
      <c r="C542" s="9" t="s">
        <v>3151</v>
      </c>
      <c r="D542" s="9" t="s">
        <v>3642</v>
      </c>
      <c r="E542" s="9" t="s">
        <v>29</v>
      </c>
      <c r="F542" s="9" t="s">
        <v>3147</v>
      </c>
      <c r="G542" s="9" t="s">
        <v>1139</v>
      </c>
      <c r="H542" s="8" t="str">
        <f t="shared" si="8"/>
        <v>Ні</v>
      </c>
      <c r="J542" s="8">
        <f>_xlfn.AGGREGATE(3,3,Tabela1[[#This Row],[Lp]])</f>
        <v>0</v>
      </c>
    </row>
    <row r="543" spans="1:10" ht="15" hidden="1" customHeight="1">
      <c r="A543" s="9">
        <v>542</v>
      </c>
      <c r="B543" s="9" t="s">
        <v>3148</v>
      </c>
      <c r="C543" s="9" t="s">
        <v>3148</v>
      </c>
      <c r="D543" s="9" t="s">
        <v>3642</v>
      </c>
      <c r="E543" s="9" t="s">
        <v>24</v>
      </c>
      <c r="F543" s="9" t="s">
        <v>3665</v>
      </c>
      <c r="G543" s="9" t="s">
        <v>1141</v>
      </c>
      <c r="H543" s="8" t="str">
        <f t="shared" si="8"/>
        <v>Ні</v>
      </c>
      <c r="J543" s="8">
        <f>_xlfn.AGGREGATE(3,3,Tabela1[[#This Row],[Lp]])</f>
        <v>0</v>
      </c>
    </row>
    <row r="544" spans="1:10" ht="15" hidden="1" customHeight="1">
      <c r="A544" s="9">
        <v>543</v>
      </c>
      <c r="B544" s="9" t="s">
        <v>3148</v>
      </c>
      <c r="C544" s="9" t="s">
        <v>3148</v>
      </c>
      <c r="D544" s="9" t="s">
        <v>3642</v>
      </c>
      <c r="E544" s="9" t="s">
        <v>24</v>
      </c>
      <c r="F544" s="9" t="s">
        <v>3666</v>
      </c>
      <c r="G544" s="9" t="s">
        <v>1143</v>
      </c>
      <c r="H544" s="8" t="str">
        <f t="shared" si="8"/>
        <v>Ні</v>
      </c>
      <c r="J544" s="8">
        <f>_xlfn.AGGREGATE(3,3,Tabela1[[#This Row],[Lp]])</f>
        <v>0</v>
      </c>
    </row>
    <row r="545" spans="1:10" ht="15" hidden="1" customHeight="1">
      <c r="A545" s="9">
        <v>544</v>
      </c>
      <c r="B545" s="9" t="s">
        <v>3176</v>
      </c>
      <c r="C545" s="9" t="s">
        <v>3146</v>
      </c>
      <c r="D545" s="9" t="s">
        <v>3642</v>
      </c>
      <c r="E545" s="9" t="s">
        <v>78</v>
      </c>
      <c r="F545" s="9" t="s">
        <v>3667</v>
      </c>
      <c r="G545" s="9" t="s">
        <v>1145</v>
      </c>
      <c r="H545" s="8" t="str">
        <f t="shared" si="8"/>
        <v>Так</v>
      </c>
      <c r="J545" s="8">
        <f>_xlfn.AGGREGATE(3,3,Tabela1[[#This Row],[Lp]])</f>
        <v>0</v>
      </c>
    </row>
    <row r="546" spans="1:10" ht="15" hidden="1" customHeight="1">
      <c r="A546" s="9">
        <v>545</v>
      </c>
      <c r="B546" s="9" t="s">
        <v>3176</v>
      </c>
      <c r="C546" s="9" t="s">
        <v>3146</v>
      </c>
      <c r="D546" s="9" t="s">
        <v>3642</v>
      </c>
      <c r="E546" s="9" t="s">
        <v>78</v>
      </c>
      <c r="F546" s="9" t="s">
        <v>3668</v>
      </c>
      <c r="G546" s="9" t="s">
        <v>1147</v>
      </c>
      <c r="H546" s="8" t="str">
        <f t="shared" si="8"/>
        <v>Так</v>
      </c>
      <c r="J546" s="8">
        <f>_xlfn.AGGREGATE(3,3,Tabela1[[#This Row],[Lp]])</f>
        <v>0</v>
      </c>
    </row>
    <row r="547" spans="1:10" ht="15" hidden="1" customHeight="1">
      <c r="A547" s="9">
        <v>546</v>
      </c>
      <c r="B547" s="9" t="s">
        <v>3148</v>
      </c>
      <c r="C547" s="9" t="s">
        <v>3148</v>
      </c>
      <c r="D547" s="9" t="s">
        <v>3642</v>
      </c>
      <c r="E547" s="9" t="s">
        <v>24</v>
      </c>
      <c r="F547" s="9" t="s">
        <v>3669</v>
      </c>
      <c r="G547" s="9" t="s">
        <v>1149</v>
      </c>
      <c r="H547" s="8" t="str">
        <f t="shared" si="8"/>
        <v>Ні</v>
      </c>
      <c r="J547" s="8">
        <f>_xlfn.AGGREGATE(3,3,Tabela1[[#This Row],[Lp]])</f>
        <v>0</v>
      </c>
    </row>
    <row r="548" spans="1:10" ht="15" hidden="1" customHeight="1">
      <c r="A548" s="9">
        <v>547</v>
      </c>
      <c r="B548" s="9" t="s">
        <v>3145</v>
      </c>
      <c r="C548" s="9" t="s">
        <v>3146</v>
      </c>
      <c r="D548" s="9" t="s">
        <v>3642</v>
      </c>
      <c r="E548" s="9" t="s">
        <v>21</v>
      </c>
      <c r="F548" s="9" t="s">
        <v>3670</v>
      </c>
      <c r="G548" s="9" t="s">
        <v>1151</v>
      </c>
      <c r="H548" s="8" t="str">
        <f t="shared" si="8"/>
        <v>Ні</v>
      </c>
      <c r="J548" s="8">
        <f>_xlfn.AGGREGATE(3,3,Tabela1[[#This Row],[Lp]])</f>
        <v>0</v>
      </c>
    </row>
    <row r="549" spans="1:10" ht="15" hidden="1" customHeight="1">
      <c r="A549" s="9">
        <v>548</v>
      </c>
      <c r="B549" s="9" t="s">
        <v>3176</v>
      </c>
      <c r="C549" s="9" t="s">
        <v>3146</v>
      </c>
      <c r="D549" s="9" t="s">
        <v>3642</v>
      </c>
      <c r="E549" s="9" t="s">
        <v>78</v>
      </c>
      <c r="F549" s="9" t="s">
        <v>3671</v>
      </c>
      <c r="G549" s="9" t="s">
        <v>1153</v>
      </c>
      <c r="H549" s="8" t="str">
        <f t="shared" si="8"/>
        <v>Так</v>
      </c>
      <c r="J549" s="8">
        <f>_xlfn.AGGREGATE(3,3,Tabela1[[#This Row],[Lp]])</f>
        <v>0</v>
      </c>
    </row>
    <row r="550" spans="1:10" ht="15" hidden="1" customHeight="1">
      <c r="A550" s="9">
        <v>549</v>
      </c>
      <c r="B550" s="9" t="s">
        <v>3176</v>
      </c>
      <c r="C550" s="9" t="s">
        <v>3146</v>
      </c>
      <c r="D550" s="9" t="s">
        <v>3642</v>
      </c>
      <c r="E550" s="9" t="s">
        <v>78</v>
      </c>
      <c r="F550" s="9" t="s">
        <v>3287</v>
      </c>
      <c r="G550" s="9" t="s">
        <v>1155</v>
      </c>
      <c r="H550" s="8" t="str">
        <f t="shared" si="8"/>
        <v>Так</v>
      </c>
      <c r="J550" s="8">
        <f>_xlfn.AGGREGATE(3,3,Tabela1[[#This Row],[Lp]])</f>
        <v>0</v>
      </c>
    </row>
    <row r="551" spans="1:10" ht="15" hidden="1" customHeight="1">
      <c r="A551" s="9">
        <v>550</v>
      </c>
      <c r="B551" s="9" t="s">
        <v>3145</v>
      </c>
      <c r="C551" s="9" t="s">
        <v>3146</v>
      </c>
      <c r="D551" s="9" t="s">
        <v>3642</v>
      </c>
      <c r="E551" s="9" t="s">
        <v>21</v>
      </c>
      <c r="F551" s="9" t="s">
        <v>3672</v>
      </c>
      <c r="G551" s="9" t="s">
        <v>1157</v>
      </c>
      <c r="H551" s="8" t="str">
        <f t="shared" si="8"/>
        <v>Ні</v>
      </c>
      <c r="J551" s="8">
        <f>_xlfn.AGGREGATE(3,3,Tabela1[[#This Row],[Lp]])</f>
        <v>0</v>
      </c>
    </row>
    <row r="552" spans="1:10" ht="15" hidden="1" customHeight="1">
      <c r="A552" s="9">
        <v>551</v>
      </c>
      <c r="B552" s="9" t="s">
        <v>3145</v>
      </c>
      <c r="C552" s="9" t="s">
        <v>3146</v>
      </c>
      <c r="D552" s="9" t="s">
        <v>3642</v>
      </c>
      <c r="E552" s="9" t="s">
        <v>21</v>
      </c>
      <c r="F552" s="9" t="s">
        <v>3673</v>
      </c>
      <c r="G552" s="9" t="s">
        <v>1159</v>
      </c>
      <c r="H552" s="8" t="str">
        <f t="shared" si="8"/>
        <v>Ні</v>
      </c>
      <c r="J552" s="8">
        <f>_xlfn.AGGREGATE(3,3,Tabela1[[#This Row],[Lp]])</f>
        <v>0</v>
      </c>
    </row>
    <row r="553" spans="1:10" ht="15" hidden="1" customHeight="1">
      <c r="A553" s="9">
        <v>552</v>
      </c>
      <c r="B553" s="9" t="s">
        <v>3151</v>
      </c>
      <c r="C553" s="9" t="s">
        <v>3151</v>
      </c>
      <c r="D553" s="9" t="s">
        <v>3642</v>
      </c>
      <c r="E553" s="9" t="s">
        <v>29</v>
      </c>
      <c r="F553" s="9" t="s">
        <v>3674</v>
      </c>
      <c r="G553" s="9" t="s">
        <v>1161</v>
      </c>
      <c r="H553" s="8" t="str">
        <f t="shared" si="8"/>
        <v>Ні</v>
      </c>
      <c r="J553" s="8">
        <f>_xlfn.AGGREGATE(3,3,Tabela1[[#This Row],[Lp]])</f>
        <v>0</v>
      </c>
    </row>
    <row r="554" spans="1:10" ht="15" hidden="1" customHeight="1">
      <c r="A554" s="9">
        <v>553</v>
      </c>
      <c r="B554" s="9" t="s">
        <v>3148</v>
      </c>
      <c r="C554" s="9" t="s">
        <v>3148</v>
      </c>
      <c r="D554" s="9" t="s">
        <v>3642</v>
      </c>
      <c r="E554" s="9" t="s">
        <v>24</v>
      </c>
      <c r="F554" s="9" t="s">
        <v>3675</v>
      </c>
      <c r="G554" s="9" t="s">
        <v>1163</v>
      </c>
      <c r="H554" s="8" t="str">
        <f t="shared" si="8"/>
        <v>Ні</v>
      </c>
      <c r="J554" s="8">
        <f>_xlfn.AGGREGATE(3,3,Tabela1[[#This Row],[Lp]])</f>
        <v>0</v>
      </c>
    </row>
    <row r="555" spans="1:10" ht="15" hidden="1" customHeight="1">
      <c r="A555" s="9">
        <v>554</v>
      </c>
      <c r="B555" s="9" t="s">
        <v>3148</v>
      </c>
      <c r="C555" s="9" t="s">
        <v>3148</v>
      </c>
      <c r="D555" s="9" t="s">
        <v>3642</v>
      </c>
      <c r="E555" s="9" t="s">
        <v>24</v>
      </c>
      <c r="F555" s="9" t="s">
        <v>3676</v>
      </c>
      <c r="G555" s="9" t="s">
        <v>1165</v>
      </c>
      <c r="H555" s="8" t="str">
        <f t="shared" si="8"/>
        <v>Ні</v>
      </c>
      <c r="J555" s="8">
        <f>_xlfn.AGGREGATE(3,3,Tabela1[[#This Row],[Lp]])</f>
        <v>0</v>
      </c>
    </row>
    <row r="556" spans="1:10" ht="15" hidden="1" customHeight="1">
      <c r="A556" s="9">
        <v>555</v>
      </c>
      <c r="B556" s="9" t="s">
        <v>3148</v>
      </c>
      <c r="C556" s="9" t="s">
        <v>3148</v>
      </c>
      <c r="D556" s="9" t="s">
        <v>3642</v>
      </c>
      <c r="E556" s="9" t="s">
        <v>24</v>
      </c>
      <c r="F556" s="9" t="s">
        <v>3677</v>
      </c>
      <c r="G556" s="9" t="s">
        <v>1167</v>
      </c>
      <c r="H556" s="8" t="str">
        <f t="shared" si="8"/>
        <v>Ні</v>
      </c>
      <c r="J556" s="8">
        <f>_xlfn.AGGREGATE(3,3,Tabela1[[#This Row],[Lp]])</f>
        <v>0</v>
      </c>
    </row>
    <row r="557" spans="1:10" ht="15" hidden="1" customHeight="1">
      <c r="A557" s="9">
        <v>556</v>
      </c>
      <c r="B557" s="9" t="s">
        <v>3151</v>
      </c>
      <c r="C557" s="9" t="s">
        <v>3151</v>
      </c>
      <c r="D557" s="9" t="s">
        <v>3642</v>
      </c>
      <c r="E557" s="9" t="s">
        <v>29</v>
      </c>
      <c r="F557" s="9" t="s">
        <v>3678</v>
      </c>
      <c r="G557" s="9" t="s">
        <v>1169</v>
      </c>
      <c r="H557" s="8" t="str">
        <f t="shared" si="8"/>
        <v>Ні</v>
      </c>
      <c r="J557" s="8">
        <f>_xlfn.AGGREGATE(3,3,Tabela1[[#This Row],[Lp]])</f>
        <v>0</v>
      </c>
    </row>
    <row r="558" spans="1:10" ht="15" hidden="1" customHeight="1">
      <c r="A558" s="9">
        <v>557</v>
      </c>
      <c r="B558" s="9" t="s">
        <v>3151</v>
      </c>
      <c r="C558" s="9" t="s">
        <v>3151</v>
      </c>
      <c r="D558" s="9" t="s">
        <v>3642</v>
      </c>
      <c r="E558" s="9" t="s">
        <v>29</v>
      </c>
      <c r="F558" s="9" t="s">
        <v>3679</v>
      </c>
      <c r="G558" s="9" t="s">
        <v>1171</v>
      </c>
      <c r="H558" s="8" t="str">
        <f t="shared" si="8"/>
        <v>Ні</v>
      </c>
      <c r="J558" s="8">
        <f>_xlfn.AGGREGATE(3,3,Tabela1[[#This Row],[Lp]])</f>
        <v>0</v>
      </c>
    </row>
    <row r="559" spans="1:10" ht="15" hidden="1" customHeight="1">
      <c r="A559" s="9">
        <v>558</v>
      </c>
      <c r="B559" s="9" t="s">
        <v>3151</v>
      </c>
      <c r="C559" s="9" t="s">
        <v>3151</v>
      </c>
      <c r="D559" s="9" t="s">
        <v>3642</v>
      </c>
      <c r="E559" s="9" t="s">
        <v>29</v>
      </c>
      <c r="F559" s="9" t="s">
        <v>3680</v>
      </c>
      <c r="G559" s="9" t="s">
        <v>1173</v>
      </c>
      <c r="H559" s="8" t="str">
        <f t="shared" si="8"/>
        <v>Ні</v>
      </c>
      <c r="J559" s="8">
        <f>_xlfn.AGGREGATE(3,3,Tabela1[[#This Row],[Lp]])</f>
        <v>0</v>
      </c>
    </row>
    <row r="560" spans="1:10" ht="15" hidden="1" customHeight="1">
      <c r="A560" s="9">
        <v>559</v>
      </c>
      <c r="B560" s="9" t="s">
        <v>3148</v>
      </c>
      <c r="C560" s="9" t="s">
        <v>3148</v>
      </c>
      <c r="D560" s="9" t="s">
        <v>3642</v>
      </c>
      <c r="E560" s="9" t="s">
        <v>24</v>
      </c>
      <c r="F560" s="9" t="s">
        <v>3681</v>
      </c>
      <c r="G560" s="9" t="s">
        <v>1175</v>
      </c>
      <c r="H560" s="8" t="str">
        <f t="shared" si="8"/>
        <v>Ні</v>
      </c>
      <c r="J560" s="8">
        <f>_xlfn.AGGREGATE(3,3,Tabela1[[#This Row],[Lp]])</f>
        <v>0</v>
      </c>
    </row>
    <row r="561" spans="1:10" ht="15" hidden="1" customHeight="1">
      <c r="A561" s="9">
        <v>560</v>
      </c>
      <c r="B561" s="9" t="s">
        <v>3151</v>
      </c>
      <c r="C561" s="9" t="s">
        <v>3151</v>
      </c>
      <c r="D561" s="9" t="s">
        <v>3642</v>
      </c>
      <c r="E561" s="9" t="s">
        <v>29</v>
      </c>
      <c r="F561" s="9" t="s">
        <v>3682</v>
      </c>
      <c r="G561" s="9" t="s">
        <v>1177</v>
      </c>
      <c r="H561" s="8" t="str">
        <f t="shared" si="8"/>
        <v>Ні</v>
      </c>
      <c r="J561" s="8">
        <f>_xlfn.AGGREGATE(3,3,Tabela1[[#This Row],[Lp]])</f>
        <v>0</v>
      </c>
    </row>
    <row r="562" spans="1:10" ht="15" hidden="1" customHeight="1">
      <c r="A562" s="9">
        <v>561</v>
      </c>
      <c r="B562" s="9" t="s">
        <v>3148</v>
      </c>
      <c r="C562" s="9" t="s">
        <v>3148</v>
      </c>
      <c r="D562" s="9" t="s">
        <v>3642</v>
      </c>
      <c r="E562" s="9" t="s">
        <v>24</v>
      </c>
      <c r="F562" s="9" t="s">
        <v>3683</v>
      </c>
      <c r="G562" s="9" t="s">
        <v>1179</v>
      </c>
      <c r="H562" s="8" t="str">
        <f t="shared" si="8"/>
        <v>Ні</v>
      </c>
      <c r="J562" s="8">
        <f>_xlfn.AGGREGATE(3,3,Tabela1[[#This Row],[Lp]])</f>
        <v>0</v>
      </c>
    </row>
    <row r="563" spans="1:10" hidden="1">
      <c r="A563" s="9">
        <v>562</v>
      </c>
      <c r="B563" s="9" t="s">
        <v>3151</v>
      </c>
      <c r="C563" s="9" t="s">
        <v>3151</v>
      </c>
      <c r="D563" s="9" t="s">
        <v>3642</v>
      </c>
      <c r="E563" s="9" t="s">
        <v>29</v>
      </c>
      <c r="F563" s="9" t="s">
        <v>3684</v>
      </c>
      <c r="G563" s="9" t="s">
        <v>1181</v>
      </c>
      <c r="H563" s="8" t="str">
        <f t="shared" si="8"/>
        <v>Ні</v>
      </c>
      <c r="J563" s="8">
        <f>_xlfn.AGGREGATE(3,3,Tabela1[[#This Row],[Lp]])</f>
        <v>0</v>
      </c>
    </row>
    <row r="564" spans="1:10" ht="15" hidden="1" customHeight="1">
      <c r="A564" s="9">
        <v>563</v>
      </c>
      <c r="B564" s="9" t="s">
        <v>3176</v>
      </c>
      <c r="C564" s="9" t="s">
        <v>3146</v>
      </c>
      <c r="D564" s="9" t="s">
        <v>3642</v>
      </c>
      <c r="E564" s="9" t="s">
        <v>78</v>
      </c>
      <c r="F564" s="9" t="s">
        <v>3685</v>
      </c>
      <c r="G564" s="9" t="s">
        <v>1183</v>
      </c>
      <c r="H564" s="8" t="str">
        <f t="shared" si="8"/>
        <v>Так</v>
      </c>
      <c r="J564" s="8">
        <f>_xlfn.AGGREGATE(3,3,Tabela1[[#This Row],[Lp]])</f>
        <v>0</v>
      </c>
    </row>
    <row r="565" spans="1:10" hidden="1">
      <c r="A565" s="9">
        <v>564</v>
      </c>
      <c r="B565" s="9" t="s">
        <v>3145</v>
      </c>
      <c r="C565" s="9" t="s">
        <v>3146</v>
      </c>
      <c r="D565" s="9" t="s">
        <v>3642</v>
      </c>
      <c r="E565" s="9" t="s">
        <v>21</v>
      </c>
      <c r="F565" s="9" t="s">
        <v>3686</v>
      </c>
      <c r="G565" s="9" t="s">
        <v>1185</v>
      </c>
      <c r="H565" s="8" t="str">
        <f t="shared" si="8"/>
        <v>Ні</v>
      </c>
      <c r="J565" s="8">
        <f>_xlfn.AGGREGATE(3,3,Tabela1[[#This Row],[Lp]])</f>
        <v>0</v>
      </c>
    </row>
    <row r="566" spans="1:10" ht="15" hidden="1" customHeight="1">
      <c r="A566" s="9">
        <v>565</v>
      </c>
      <c r="B566" s="9" t="s">
        <v>3151</v>
      </c>
      <c r="C566" s="9" t="s">
        <v>3151</v>
      </c>
      <c r="D566" s="9" t="s">
        <v>3642</v>
      </c>
      <c r="E566" s="9" t="s">
        <v>29</v>
      </c>
      <c r="F566" s="9" t="s">
        <v>3147</v>
      </c>
      <c r="G566" s="9" t="s">
        <v>1187</v>
      </c>
      <c r="H566" s="8" t="str">
        <f t="shared" si="8"/>
        <v>Ні</v>
      </c>
      <c r="J566" s="8">
        <f>_xlfn.AGGREGATE(3,3,Tabela1[[#This Row],[Lp]])</f>
        <v>0</v>
      </c>
    </row>
    <row r="567" spans="1:10" hidden="1">
      <c r="A567" s="9">
        <v>566</v>
      </c>
      <c r="B567" s="9" t="s">
        <v>3151</v>
      </c>
      <c r="C567" s="9" t="s">
        <v>3151</v>
      </c>
      <c r="D567" s="9" t="s">
        <v>3642</v>
      </c>
      <c r="E567" s="9" t="s">
        <v>29</v>
      </c>
      <c r="F567" s="9" t="s">
        <v>3687</v>
      </c>
      <c r="G567" s="9" t="s">
        <v>1189</v>
      </c>
      <c r="H567" s="8" t="str">
        <f t="shared" si="8"/>
        <v>Ні</v>
      </c>
      <c r="J567" s="8">
        <f>_xlfn.AGGREGATE(3,3,Tabela1[[#This Row],[Lp]])</f>
        <v>0</v>
      </c>
    </row>
    <row r="568" spans="1:10" ht="15" hidden="1" customHeight="1">
      <c r="A568" s="9">
        <v>567</v>
      </c>
      <c r="B568" s="9" t="s">
        <v>3151</v>
      </c>
      <c r="C568" s="9" t="s">
        <v>3151</v>
      </c>
      <c r="D568" s="9" t="s">
        <v>3642</v>
      </c>
      <c r="E568" s="9" t="s">
        <v>29</v>
      </c>
      <c r="F568" s="9" t="s">
        <v>3688</v>
      </c>
      <c r="G568" s="9" t="s">
        <v>1191</v>
      </c>
      <c r="H568" s="8" t="str">
        <f t="shared" si="8"/>
        <v>Ні</v>
      </c>
      <c r="J568" s="8">
        <f>_xlfn.AGGREGATE(3,3,Tabela1[[#This Row],[Lp]])</f>
        <v>0</v>
      </c>
    </row>
    <row r="569" spans="1:10" hidden="1">
      <c r="A569" s="9">
        <v>568</v>
      </c>
      <c r="B569" s="9" t="s">
        <v>3151</v>
      </c>
      <c r="C569" s="9" t="s">
        <v>3151</v>
      </c>
      <c r="D569" s="9" t="s">
        <v>3642</v>
      </c>
      <c r="E569" s="9" t="s">
        <v>29</v>
      </c>
      <c r="F569" s="9" t="s">
        <v>3689</v>
      </c>
      <c r="G569" s="9" t="s">
        <v>1193</v>
      </c>
      <c r="H569" s="8" t="str">
        <f t="shared" si="8"/>
        <v>Ні</v>
      </c>
      <c r="J569" s="8">
        <f>_xlfn.AGGREGATE(3,3,Tabela1[[#This Row],[Lp]])</f>
        <v>0</v>
      </c>
    </row>
    <row r="570" spans="1:10" hidden="1">
      <c r="A570" s="9">
        <v>569</v>
      </c>
      <c r="B570" s="9" t="s">
        <v>3151</v>
      </c>
      <c r="C570" s="9" t="s">
        <v>3151</v>
      </c>
      <c r="D570" s="9" t="s">
        <v>3642</v>
      </c>
      <c r="E570" s="9" t="s">
        <v>29</v>
      </c>
      <c r="F570" s="9" t="s">
        <v>3690</v>
      </c>
      <c r="G570" s="9" t="s">
        <v>1195</v>
      </c>
      <c r="H570" s="8" t="str">
        <f t="shared" si="8"/>
        <v>Ні</v>
      </c>
      <c r="J570" s="8">
        <f>_xlfn.AGGREGATE(3,3,Tabela1[[#This Row],[Lp]])</f>
        <v>0</v>
      </c>
    </row>
    <row r="571" spans="1:10" ht="15" hidden="1" customHeight="1">
      <c r="A571" s="9">
        <v>570</v>
      </c>
      <c r="B571" s="9" t="s">
        <v>3148</v>
      </c>
      <c r="C571" s="9" t="s">
        <v>3148</v>
      </c>
      <c r="D571" s="9" t="s">
        <v>3642</v>
      </c>
      <c r="E571" s="9" t="s">
        <v>24</v>
      </c>
      <c r="F571" s="9" t="s">
        <v>3691</v>
      </c>
      <c r="G571" s="9" t="s">
        <v>1197</v>
      </c>
      <c r="H571" s="8" t="str">
        <f t="shared" si="8"/>
        <v>Ні</v>
      </c>
      <c r="J571" s="8">
        <f>_xlfn.AGGREGATE(3,3,Tabela1[[#This Row],[Lp]])</f>
        <v>0</v>
      </c>
    </row>
    <row r="572" spans="1:10" ht="15" hidden="1" customHeight="1">
      <c r="A572" s="9">
        <v>571</v>
      </c>
      <c r="B572" s="9" t="s">
        <v>3151</v>
      </c>
      <c r="C572" s="9" t="s">
        <v>3151</v>
      </c>
      <c r="D572" s="9" t="s">
        <v>3642</v>
      </c>
      <c r="E572" s="9" t="s">
        <v>29</v>
      </c>
      <c r="F572" s="9" t="s">
        <v>3692</v>
      </c>
      <c r="G572" s="9" t="s">
        <v>1199</v>
      </c>
      <c r="H572" s="8" t="str">
        <f t="shared" si="8"/>
        <v>Ні</v>
      </c>
      <c r="J572" s="8">
        <f>_xlfn.AGGREGATE(3,3,Tabela1[[#This Row],[Lp]])</f>
        <v>0</v>
      </c>
    </row>
    <row r="573" spans="1:10" ht="15" hidden="1" customHeight="1">
      <c r="A573" s="9">
        <v>572</v>
      </c>
      <c r="B573" s="9" t="s">
        <v>3176</v>
      </c>
      <c r="C573" s="9" t="s">
        <v>3146</v>
      </c>
      <c r="D573" s="9" t="s">
        <v>3642</v>
      </c>
      <c r="E573" s="9" t="s">
        <v>78</v>
      </c>
      <c r="F573" s="9" t="s">
        <v>3693</v>
      </c>
      <c r="G573" s="9" t="s">
        <v>1201</v>
      </c>
      <c r="H573" s="8" t="str">
        <f t="shared" si="8"/>
        <v>Так</v>
      </c>
      <c r="J573" s="8">
        <f>_xlfn.AGGREGATE(3,3,Tabela1[[#This Row],[Lp]])</f>
        <v>0</v>
      </c>
    </row>
    <row r="574" spans="1:10" ht="15" hidden="1" customHeight="1">
      <c r="A574" s="9">
        <v>573</v>
      </c>
      <c r="B574" s="9" t="s">
        <v>3148</v>
      </c>
      <c r="C574" s="9" t="s">
        <v>3148</v>
      </c>
      <c r="D574" s="9" t="s">
        <v>3642</v>
      </c>
      <c r="E574" s="9" t="s">
        <v>24</v>
      </c>
      <c r="F574" s="9" t="s">
        <v>3694</v>
      </c>
      <c r="G574" s="9" t="s">
        <v>1203</v>
      </c>
      <c r="H574" s="8" t="str">
        <f t="shared" si="8"/>
        <v>Ні</v>
      </c>
      <c r="J574" s="8">
        <f>_xlfn.AGGREGATE(3,3,Tabela1[[#This Row],[Lp]])</f>
        <v>0</v>
      </c>
    </row>
    <row r="575" spans="1:10" ht="15" hidden="1" customHeight="1">
      <c r="A575" s="9">
        <v>574</v>
      </c>
      <c r="B575" s="9" t="s">
        <v>3148</v>
      </c>
      <c r="C575" s="9" t="s">
        <v>3148</v>
      </c>
      <c r="D575" s="9" t="s">
        <v>3642</v>
      </c>
      <c r="E575" s="9" t="s">
        <v>24</v>
      </c>
      <c r="F575" s="9" t="s">
        <v>3695</v>
      </c>
      <c r="G575" s="9" t="s">
        <v>1205</v>
      </c>
      <c r="H575" s="8" t="str">
        <f t="shared" si="8"/>
        <v>Ні</v>
      </c>
      <c r="J575" s="8">
        <f>_xlfn.AGGREGATE(3,3,Tabela1[[#This Row],[Lp]])</f>
        <v>0</v>
      </c>
    </row>
    <row r="576" spans="1:10" ht="15" hidden="1" customHeight="1">
      <c r="A576" s="9">
        <v>575</v>
      </c>
      <c r="B576" s="9" t="s">
        <v>3148</v>
      </c>
      <c r="C576" s="9" t="s">
        <v>3148</v>
      </c>
      <c r="D576" s="9" t="s">
        <v>3642</v>
      </c>
      <c r="E576" s="9" t="s">
        <v>24</v>
      </c>
      <c r="F576" s="9" t="s">
        <v>3696</v>
      </c>
      <c r="G576" s="9" t="s">
        <v>1207</v>
      </c>
      <c r="H576" s="8" t="str">
        <f t="shared" si="8"/>
        <v>Ні</v>
      </c>
      <c r="J576" s="8">
        <f>_xlfn.AGGREGATE(3,3,Tabela1[[#This Row],[Lp]])</f>
        <v>0</v>
      </c>
    </row>
    <row r="577" spans="1:10" ht="15" hidden="1" customHeight="1">
      <c r="A577" s="9">
        <v>576</v>
      </c>
      <c r="B577" s="9" t="s">
        <v>3148</v>
      </c>
      <c r="C577" s="9" t="s">
        <v>3148</v>
      </c>
      <c r="D577" s="9" t="s">
        <v>3642</v>
      </c>
      <c r="E577" s="9" t="s">
        <v>24</v>
      </c>
      <c r="F577" s="9" t="s">
        <v>3697</v>
      </c>
      <c r="G577" s="9" t="s">
        <v>1209</v>
      </c>
      <c r="H577" s="8" t="str">
        <f t="shared" si="8"/>
        <v>Ні</v>
      </c>
      <c r="J577" s="8">
        <f>_xlfn.AGGREGATE(3,3,Tabela1[[#This Row],[Lp]])</f>
        <v>0</v>
      </c>
    </row>
    <row r="578" spans="1:10" ht="15" hidden="1" customHeight="1">
      <c r="A578" s="9">
        <v>577</v>
      </c>
      <c r="B578" s="9" t="s">
        <v>3151</v>
      </c>
      <c r="C578" s="9" t="s">
        <v>3151</v>
      </c>
      <c r="D578" s="9" t="s">
        <v>3642</v>
      </c>
      <c r="E578" s="9" t="s">
        <v>29</v>
      </c>
      <c r="F578" s="9" t="s">
        <v>3698</v>
      </c>
      <c r="G578" s="9" t="s">
        <v>1211</v>
      </c>
      <c r="H578" s="8" t="str">
        <f t="shared" si="8"/>
        <v>Ні</v>
      </c>
      <c r="J578" s="8">
        <f>_xlfn.AGGREGATE(3,3,Tabela1[[#This Row],[Lp]])</f>
        <v>0</v>
      </c>
    </row>
    <row r="579" spans="1:10" ht="15" hidden="1" customHeight="1">
      <c r="A579" s="9">
        <v>578</v>
      </c>
      <c r="B579" s="9" t="s">
        <v>3145</v>
      </c>
      <c r="C579" s="9" t="s">
        <v>3146</v>
      </c>
      <c r="D579" s="9" t="s">
        <v>3642</v>
      </c>
      <c r="E579" s="9" t="s">
        <v>21</v>
      </c>
      <c r="F579" s="9" t="s">
        <v>3699</v>
      </c>
      <c r="G579" s="9" t="s">
        <v>1213</v>
      </c>
      <c r="H579" s="8" t="str">
        <f t="shared" ref="H579:H642" si="9">IF(E579="gmoz","Так","Ні")</f>
        <v>Ні</v>
      </c>
      <c r="J579" s="8">
        <f>_xlfn.AGGREGATE(3,3,Tabela1[[#This Row],[Lp]])</f>
        <v>0</v>
      </c>
    </row>
    <row r="580" spans="1:10" ht="15" hidden="1" customHeight="1">
      <c r="A580" s="9">
        <v>579</v>
      </c>
      <c r="B580" s="9" t="s">
        <v>3176</v>
      </c>
      <c r="C580" s="9" t="s">
        <v>3146</v>
      </c>
      <c r="D580" s="9" t="s">
        <v>3642</v>
      </c>
      <c r="E580" s="9" t="s">
        <v>78</v>
      </c>
      <c r="F580" s="9" t="s">
        <v>3700</v>
      </c>
      <c r="G580" s="9" t="s">
        <v>1215</v>
      </c>
      <c r="H580" s="8" t="str">
        <f t="shared" si="9"/>
        <v>Так</v>
      </c>
      <c r="J580" s="8">
        <f>_xlfn.AGGREGATE(3,3,Tabela1[[#This Row],[Lp]])</f>
        <v>0</v>
      </c>
    </row>
    <row r="581" spans="1:10" ht="15" hidden="1" customHeight="1">
      <c r="A581" s="9">
        <v>580</v>
      </c>
      <c r="B581" s="9" t="s">
        <v>3151</v>
      </c>
      <c r="C581" s="9" t="s">
        <v>3151</v>
      </c>
      <c r="D581" s="9" t="s">
        <v>3642</v>
      </c>
      <c r="E581" s="9" t="s">
        <v>29</v>
      </c>
      <c r="F581" s="9" t="s">
        <v>3701</v>
      </c>
      <c r="G581" s="9" t="s">
        <v>1217</v>
      </c>
      <c r="H581" s="8" t="str">
        <f t="shared" si="9"/>
        <v>Ні</v>
      </c>
      <c r="J581" s="8">
        <f>_xlfn.AGGREGATE(3,3,Tabela1[[#This Row],[Lp]])</f>
        <v>0</v>
      </c>
    </row>
    <row r="582" spans="1:10" hidden="1">
      <c r="A582" s="9">
        <v>581</v>
      </c>
      <c r="B582" s="9" t="s">
        <v>3145</v>
      </c>
      <c r="C582" s="9" t="s">
        <v>3146</v>
      </c>
      <c r="D582" s="9" t="s">
        <v>3642</v>
      </c>
      <c r="E582" s="9" t="s">
        <v>21</v>
      </c>
      <c r="F582" s="9" t="s">
        <v>3702</v>
      </c>
      <c r="G582" s="9" t="s">
        <v>1219</v>
      </c>
      <c r="H582" s="8" t="str">
        <f t="shared" si="9"/>
        <v>Ні</v>
      </c>
      <c r="J582" s="8">
        <f>_xlfn.AGGREGATE(3,3,Tabela1[[#This Row],[Lp]])</f>
        <v>0</v>
      </c>
    </row>
    <row r="583" spans="1:10" ht="15" hidden="1" customHeight="1">
      <c r="A583" s="9">
        <v>582</v>
      </c>
      <c r="B583" s="9" t="s">
        <v>3145</v>
      </c>
      <c r="C583" s="9" t="s">
        <v>3146</v>
      </c>
      <c r="D583" s="9" t="s">
        <v>3642</v>
      </c>
      <c r="E583" s="9" t="s">
        <v>21</v>
      </c>
      <c r="F583" s="9" t="s">
        <v>3318</v>
      </c>
      <c r="G583" s="9" t="s">
        <v>1221</v>
      </c>
      <c r="H583" s="8" t="str">
        <f t="shared" si="9"/>
        <v>Ні</v>
      </c>
      <c r="J583" s="8">
        <f>_xlfn.AGGREGATE(3,3,Tabela1[[#This Row],[Lp]])</f>
        <v>0</v>
      </c>
    </row>
    <row r="584" spans="1:10" ht="15" hidden="1" customHeight="1">
      <c r="A584" s="9">
        <v>583</v>
      </c>
      <c r="B584" s="9" t="s">
        <v>3176</v>
      </c>
      <c r="C584" s="9" t="s">
        <v>3146</v>
      </c>
      <c r="D584" s="9" t="s">
        <v>3642</v>
      </c>
      <c r="E584" s="9" t="s">
        <v>78</v>
      </c>
      <c r="F584" s="9" t="s">
        <v>3703</v>
      </c>
      <c r="G584" s="9" t="s">
        <v>1223</v>
      </c>
      <c r="H584" s="8" t="str">
        <f t="shared" si="9"/>
        <v>Так</v>
      </c>
      <c r="J584" s="8">
        <f>_xlfn.AGGREGATE(3,3,Tabela1[[#This Row],[Lp]])</f>
        <v>0</v>
      </c>
    </row>
    <row r="585" spans="1:10" ht="15" hidden="1" customHeight="1">
      <c r="A585" s="9">
        <v>584</v>
      </c>
      <c r="B585" s="9" t="s">
        <v>3148</v>
      </c>
      <c r="C585" s="9" t="s">
        <v>3148</v>
      </c>
      <c r="D585" s="9" t="s">
        <v>3642</v>
      </c>
      <c r="E585" s="9" t="s">
        <v>24</v>
      </c>
      <c r="F585" s="9" t="s">
        <v>3704</v>
      </c>
      <c r="G585" s="9" t="s">
        <v>1225</v>
      </c>
      <c r="H585" s="8" t="str">
        <f t="shared" si="9"/>
        <v>Ні</v>
      </c>
      <c r="J585" s="8">
        <f>_xlfn.AGGREGATE(3,3,Tabela1[[#This Row],[Lp]])</f>
        <v>0</v>
      </c>
    </row>
    <row r="586" spans="1:10" ht="15" hidden="1" customHeight="1">
      <c r="A586" s="9">
        <v>585</v>
      </c>
      <c r="B586" s="9" t="s">
        <v>3151</v>
      </c>
      <c r="C586" s="9" t="s">
        <v>3151</v>
      </c>
      <c r="D586" s="9" t="s">
        <v>3642</v>
      </c>
      <c r="E586" s="9" t="s">
        <v>29</v>
      </c>
      <c r="F586" s="9" t="s">
        <v>3705</v>
      </c>
      <c r="G586" s="9" t="s">
        <v>1227</v>
      </c>
      <c r="H586" s="8" t="str">
        <f t="shared" si="9"/>
        <v>Ні</v>
      </c>
      <c r="J586" s="8">
        <f>_xlfn.AGGREGATE(3,3,Tabela1[[#This Row],[Lp]])</f>
        <v>0</v>
      </c>
    </row>
    <row r="587" spans="1:10" ht="15" hidden="1" customHeight="1">
      <c r="A587" s="9">
        <v>586</v>
      </c>
      <c r="B587" s="9" t="s">
        <v>3145</v>
      </c>
      <c r="C587" s="9" t="s">
        <v>3146</v>
      </c>
      <c r="D587" s="9" t="s">
        <v>3642</v>
      </c>
      <c r="E587" s="9" t="s">
        <v>21</v>
      </c>
      <c r="F587" s="9" t="s">
        <v>3706</v>
      </c>
      <c r="G587" s="9" t="s">
        <v>1229</v>
      </c>
      <c r="H587" s="8" t="str">
        <f t="shared" si="9"/>
        <v>Ні</v>
      </c>
      <c r="J587" s="8">
        <f>_xlfn.AGGREGATE(3,3,Tabela1[[#This Row],[Lp]])</f>
        <v>0</v>
      </c>
    </row>
    <row r="588" spans="1:10" ht="15" hidden="1" customHeight="1">
      <c r="A588" s="9">
        <v>587</v>
      </c>
      <c r="B588" s="9" t="s">
        <v>3097</v>
      </c>
      <c r="C588" s="9" t="s">
        <v>3097</v>
      </c>
      <c r="D588" s="9" t="s">
        <v>3707</v>
      </c>
      <c r="E588" s="9" t="s">
        <v>15</v>
      </c>
      <c r="F588" s="9" t="s">
        <v>3123</v>
      </c>
      <c r="G588" s="9" t="s">
        <v>1234</v>
      </c>
      <c r="H588" s="8" t="str">
        <f t="shared" si="9"/>
        <v>Ні</v>
      </c>
      <c r="J588" s="8">
        <f>_xlfn.AGGREGATE(3,3,Tabela1[[#This Row],[Lp]])</f>
        <v>0</v>
      </c>
    </row>
    <row r="589" spans="1:10" ht="15" hidden="1" customHeight="1">
      <c r="A589" s="9">
        <v>588</v>
      </c>
      <c r="B589" s="9" t="s">
        <v>3145</v>
      </c>
      <c r="C589" s="9" t="s">
        <v>3146</v>
      </c>
      <c r="D589" s="9" t="s">
        <v>3707</v>
      </c>
      <c r="E589" s="9" t="s">
        <v>21</v>
      </c>
      <c r="F589" s="9" t="s">
        <v>3708</v>
      </c>
      <c r="G589" s="9" t="s">
        <v>1238</v>
      </c>
      <c r="H589" s="8" t="str">
        <f t="shared" si="9"/>
        <v>Ні</v>
      </c>
      <c r="J589" s="8">
        <f>_xlfn.AGGREGATE(3,3,Tabela1[[#This Row],[Lp]])</f>
        <v>0</v>
      </c>
    </row>
    <row r="590" spans="1:10" ht="15" hidden="1" customHeight="1">
      <c r="A590" s="9">
        <v>589</v>
      </c>
      <c r="B590" s="9" t="s">
        <v>3145</v>
      </c>
      <c r="C590" s="9" t="s">
        <v>3146</v>
      </c>
      <c r="D590" s="9" t="s">
        <v>3707</v>
      </c>
      <c r="E590" s="9" t="s">
        <v>21</v>
      </c>
      <c r="F590" s="9" t="s">
        <v>3709</v>
      </c>
      <c r="G590" s="9" t="s">
        <v>1240</v>
      </c>
      <c r="H590" s="8" t="str">
        <f t="shared" si="9"/>
        <v>Ні</v>
      </c>
      <c r="J590" s="8">
        <f>_xlfn.AGGREGATE(3,3,Tabela1[[#This Row],[Lp]])</f>
        <v>0</v>
      </c>
    </row>
    <row r="591" spans="1:10" ht="15" hidden="1" customHeight="1">
      <c r="A591" s="9">
        <v>590</v>
      </c>
      <c r="B591" s="9" t="s">
        <v>3145</v>
      </c>
      <c r="C591" s="9" t="s">
        <v>3146</v>
      </c>
      <c r="D591" s="9" t="s">
        <v>3707</v>
      </c>
      <c r="E591" s="9" t="s">
        <v>21</v>
      </c>
      <c r="F591" s="9" t="s">
        <v>3710</v>
      </c>
      <c r="G591" s="9" t="s">
        <v>1242</v>
      </c>
      <c r="H591" s="8" t="str">
        <f t="shared" si="9"/>
        <v>Ні</v>
      </c>
      <c r="J591" s="8">
        <f>_xlfn.AGGREGATE(3,3,Tabela1[[#This Row],[Lp]])</f>
        <v>0</v>
      </c>
    </row>
    <row r="592" spans="1:10" ht="15" hidden="1" customHeight="1">
      <c r="A592" s="9">
        <v>591</v>
      </c>
      <c r="B592" s="9" t="s">
        <v>3148</v>
      </c>
      <c r="C592" s="9" t="s">
        <v>3148</v>
      </c>
      <c r="D592" s="9" t="s">
        <v>3707</v>
      </c>
      <c r="E592" s="9" t="s">
        <v>24</v>
      </c>
      <c r="F592" s="9" t="s">
        <v>3711</v>
      </c>
      <c r="G592" s="9" t="s">
        <v>1244</v>
      </c>
      <c r="H592" s="8" t="str">
        <f t="shared" si="9"/>
        <v>Ні</v>
      </c>
      <c r="J592" s="8">
        <f>_xlfn.AGGREGATE(3,3,Tabela1[[#This Row],[Lp]])</f>
        <v>0</v>
      </c>
    </row>
    <row r="593" spans="1:10" ht="15" hidden="1" customHeight="1">
      <c r="A593" s="9">
        <v>592</v>
      </c>
      <c r="B593" s="9" t="s">
        <v>3148</v>
      </c>
      <c r="C593" s="9" t="s">
        <v>3148</v>
      </c>
      <c r="D593" s="9" t="s">
        <v>3707</v>
      </c>
      <c r="E593" s="9" t="s">
        <v>24</v>
      </c>
      <c r="F593" s="9" t="s">
        <v>3712</v>
      </c>
      <c r="G593" s="9" t="s">
        <v>1246</v>
      </c>
      <c r="H593" s="8" t="str">
        <f t="shared" si="9"/>
        <v>Ні</v>
      </c>
      <c r="J593" s="8">
        <f>_xlfn.AGGREGATE(3,3,Tabela1[[#This Row],[Lp]])</f>
        <v>0</v>
      </c>
    </row>
    <row r="594" spans="1:10" ht="15" hidden="1" customHeight="1">
      <c r="A594" s="9">
        <v>593</v>
      </c>
      <c r="B594" s="9" t="s">
        <v>3148</v>
      </c>
      <c r="C594" s="9" t="s">
        <v>3148</v>
      </c>
      <c r="D594" s="9" t="s">
        <v>3707</v>
      </c>
      <c r="E594" s="9" t="s">
        <v>24</v>
      </c>
      <c r="F594" s="9" t="s">
        <v>3713</v>
      </c>
      <c r="G594" s="9" t="s">
        <v>1248</v>
      </c>
      <c r="H594" s="8" t="str">
        <f t="shared" si="9"/>
        <v>Ні</v>
      </c>
      <c r="J594" s="8">
        <f>_xlfn.AGGREGATE(3,3,Tabela1[[#This Row],[Lp]])</f>
        <v>0</v>
      </c>
    </row>
    <row r="595" spans="1:10" ht="15" hidden="1" customHeight="1">
      <c r="A595" s="9">
        <v>594</v>
      </c>
      <c r="B595" s="9" t="s">
        <v>3148</v>
      </c>
      <c r="C595" s="9" t="s">
        <v>3148</v>
      </c>
      <c r="D595" s="9" t="s">
        <v>3707</v>
      </c>
      <c r="E595" s="9" t="s">
        <v>24</v>
      </c>
      <c r="F595" s="9" t="s">
        <v>3714</v>
      </c>
      <c r="G595" s="9" t="s">
        <v>1250</v>
      </c>
      <c r="H595" s="8" t="str">
        <f t="shared" si="9"/>
        <v>Ні</v>
      </c>
      <c r="J595" s="8">
        <f>_xlfn.AGGREGATE(3,3,Tabela1[[#This Row],[Lp]])</f>
        <v>0</v>
      </c>
    </row>
    <row r="596" spans="1:10" ht="15" hidden="1" customHeight="1">
      <c r="A596" s="9">
        <v>595</v>
      </c>
      <c r="B596" s="9" t="s">
        <v>3148</v>
      </c>
      <c r="C596" s="9" t="s">
        <v>3148</v>
      </c>
      <c r="D596" s="9" t="s">
        <v>3707</v>
      </c>
      <c r="E596" s="9" t="s">
        <v>24</v>
      </c>
      <c r="F596" s="9" t="s">
        <v>3715</v>
      </c>
      <c r="G596" s="9" t="s">
        <v>1252</v>
      </c>
      <c r="H596" s="8" t="str">
        <f t="shared" si="9"/>
        <v>Ні</v>
      </c>
      <c r="J596" s="8">
        <f>_xlfn.AGGREGATE(3,3,Tabela1[[#This Row],[Lp]])</f>
        <v>0</v>
      </c>
    </row>
    <row r="597" spans="1:10" ht="15" hidden="1" customHeight="1">
      <c r="A597" s="9">
        <v>596</v>
      </c>
      <c r="B597" s="9" t="s">
        <v>3148</v>
      </c>
      <c r="C597" s="9" t="s">
        <v>3148</v>
      </c>
      <c r="D597" s="9" t="s">
        <v>3707</v>
      </c>
      <c r="E597" s="9" t="s">
        <v>24</v>
      </c>
      <c r="F597" s="9" t="s">
        <v>3716</v>
      </c>
      <c r="G597" s="9" t="s">
        <v>1254</v>
      </c>
      <c r="H597" s="8" t="str">
        <f t="shared" si="9"/>
        <v>Ні</v>
      </c>
      <c r="J597" s="8">
        <f>_xlfn.AGGREGATE(3,3,Tabela1[[#This Row],[Lp]])</f>
        <v>0</v>
      </c>
    </row>
    <row r="598" spans="1:10" ht="15" hidden="1" customHeight="1">
      <c r="A598" s="9">
        <v>597</v>
      </c>
      <c r="B598" s="9" t="s">
        <v>3148</v>
      </c>
      <c r="C598" s="9" t="s">
        <v>3148</v>
      </c>
      <c r="D598" s="9" t="s">
        <v>3707</v>
      </c>
      <c r="E598" s="9" t="s">
        <v>24</v>
      </c>
      <c r="F598" s="9" t="s">
        <v>3717</v>
      </c>
      <c r="G598" s="9" t="s">
        <v>1256</v>
      </c>
      <c r="H598" s="8" t="str">
        <f t="shared" si="9"/>
        <v>Ні</v>
      </c>
      <c r="J598" s="8">
        <f>_xlfn.AGGREGATE(3,3,Tabela1[[#This Row],[Lp]])</f>
        <v>0</v>
      </c>
    </row>
    <row r="599" spans="1:10" ht="15" hidden="1" customHeight="1">
      <c r="A599" s="9">
        <v>598</v>
      </c>
      <c r="B599" s="9" t="s">
        <v>3151</v>
      </c>
      <c r="C599" s="9" t="s">
        <v>3151</v>
      </c>
      <c r="D599" s="9" t="s">
        <v>3707</v>
      </c>
      <c r="E599" s="9" t="s">
        <v>29</v>
      </c>
      <c r="F599" s="9" t="s">
        <v>3718</v>
      </c>
      <c r="G599" s="9" t="s">
        <v>1258</v>
      </c>
      <c r="H599" s="8" t="str">
        <f t="shared" si="9"/>
        <v>Ні</v>
      </c>
      <c r="J599" s="8">
        <f>_xlfn.AGGREGATE(3,3,Tabela1[[#This Row],[Lp]])</f>
        <v>0</v>
      </c>
    </row>
    <row r="600" spans="1:10" ht="15" hidden="1" customHeight="1">
      <c r="A600" s="9">
        <v>599</v>
      </c>
      <c r="B600" s="9" t="s">
        <v>3151</v>
      </c>
      <c r="C600" s="9" t="s">
        <v>3151</v>
      </c>
      <c r="D600" s="9" t="s">
        <v>3707</v>
      </c>
      <c r="E600" s="9" t="s">
        <v>29</v>
      </c>
      <c r="F600" s="9" t="s">
        <v>3719</v>
      </c>
      <c r="G600" s="9" t="s">
        <v>1260</v>
      </c>
      <c r="H600" s="8" t="str">
        <f t="shared" si="9"/>
        <v>Ні</v>
      </c>
      <c r="J600" s="8">
        <f>_xlfn.AGGREGATE(3,3,Tabela1[[#This Row],[Lp]])</f>
        <v>0</v>
      </c>
    </row>
    <row r="601" spans="1:10" ht="15" hidden="1" customHeight="1">
      <c r="A601" s="9">
        <v>600</v>
      </c>
      <c r="B601" s="9" t="s">
        <v>3145</v>
      </c>
      <c r="C601" s="9" t="s">
        <v>3146</v>
      </c>
      <c r="D601" s="9" t="s">
        <v>3707</v>
      </c>
      <c r="E601" s="9" t="s">
        <v>21</v>
      </c>
      <c r="F601" s="9" t="s">
        <v>3720</v>
      </c>
      <c r="G601" s="9" t="s">
        <v>1262</v>
      </c>
      <c r="H601" s="8" t="str">
        <f t="shared" si="9"/>
        <v>Ні</v>
      </c>
      <c r="J601" s="8">
        <f>_xlfn.AGGREGATE(3,3,Tabela1[[#This Row],[Lp]])</f>
        <v>0</v>
      </c>
    </row>
    <row r="602" spans="1:10" ht="15" hidden="1" customHeight="1">
      <c r="A602" s="9">
        <v>601</v>
      </c>
      <c r="B602" s="9" t="s">
        <v>3148</v>
      </c>
      <c r="C602" s="9" t="s">
        <v>3148</v>
      </c>
      <c r="D602" s="9" t="s">
        <v>3707</v>
      </c>
      <c r="E602" s="9" t="s">
        <v>24</v>
      </c>
      <c r="F602" s="9" t="s">
        <v>3681</v>
      </c>
      <c r="G602" s="9" t="s">
        <v>1264</v>
      </c>
      <c r="H602" s="8" t="str">
        <f t="shared" si="9"/>
        <v>Ні</v>
      </c>
      <c r="J602" s="8">
        <f>_xlfn.AGGREGATE(3,3,Tabela1[[#This Row],[Lp]])</f>
        <v>0</v>
      </c>
    </row>
    <row r="603" spans="1:10" ht="15" hidden="1" customHeight="1">
      <c r="A603" s="9">
        <v>602</v>
      </c>
      <c r="B603" s="9" t="s">
        <v>3151</v>
      </c>
      <c r="C603" s="9" t="s">
        <v>3151</v>
      </c>
      <c r="D603" s="9" t="s">
        <v>3707</v>
      </c>
      <c r="E603" s="9" t="s">
        <v>29</v>
      </c>
      <c r="F603" s="9" t="s">
        <v>3721</v>
      </c>
      <c r="G603" s="9" t="s">
        <v>1266</v>
      </c>
      <c r="H603" s="8" t="str">
        <f t="shared" si="9"/>
        <v>Ні</v>
      </c>
      <c r="J603" s="8">
        <f>_xlfn.AGGREGATE(3,3,Tabela1[[#This Row],[Lp]])</f>
        <v>0</v>
      </c>
    </row>
    <row r="604" spans="1:10" ht="15" hidden="1" customHeight="1">
      <c r="A604" s="9">
        <v>603</v>
      </c>
      <c r="B604" s="9" t="s">
        <v>3151</v>
      </c>
      <c r="C604" s="9" t="s">
        <v>3151</v>
      </c>
      <c r="D604" s="9" t="s">
        <v>3707</v>
      </c>
      <c r="E604" s="9" t="s">
        <v>29</v>
      </c>
      <c r="F604" s="9" t="s">
        <v>3722</v>
      </c>
      <c r="G604" s="9" t="s">
        <v>1268</v>
      </c>
      <c r="H604" s="8" t="str">
        <f t="shared" si="9"/>
        <v>Ні</v>
      </c>
      <c r="J604" s="8">
        <f>_xlfn.AGGREGATE(3,3,Tabela1[[#This Row],[Lp]])</f>
        <v>0</v>
      </c>
    </row>
    <row r="605" spans="1:10" ht="15" hidden="1" customHeight="1">
      <c r="A605" s="9">
        <v>604</v>
      </c>
      <c r="B605" s="9" t="s">
        <v>3151</v>
      </c>
      <c r="C605" s="9" t="s">
        <v>3151</v>
      </c>
      <c r="D605" s="9" t="s">
        <v>3707</v>
      </c>
      <c r="E605" s="9" t="s">
        <v>29</v>
      </c>
      <c r="F605" s="9" t="s">
        <v>3723</v>
      </c>
      <c r="G605" s="9" t="s">
        <v>1270</v>
      </c>
      <c r="H605" s="8" t="str">
        <f t="shared" si="9"/>
        <v>Ні</v>
      </c>
      <c r="J605" s="8">
        <f>_xlfn.AGGREGATE(3,3,Tabela1[[#This Row],[Lp]])</f>
        <v>0</v>
      </c>
    </row>
    <row r="606" spans="1:10" ht="15" hidden="1" customHeight="1">
      <c r="A606" s="9">
        <v>605</v>
      </c>
      <c r="B606" s="9" t="s">
        <v>3148</v>
      </c>
      <c r="C606" s="9" t="s">
        <v>3148</v>
      </c>
      <c r="D606" s="9" t="s">
        <v>3707</v>
      </c>
      <c r="E606" s="9" t="s">
        <v>24</v>
      </c>
      <c r="F606" s="9" t="s">
        <v>3255</v>
      </c>
      <c r="G606" s="9" t="s">
        <v>1272</v>
      </c>
      <c r="H606" s="8" t="str">
        <f t="shared" si="9"/>
        <v>Ні</v>
      </c>
      <c r="J606" s="8">
        <f>_xlfn.AGGREGATE(3,3,Tabela1[[#This Row],[Lp]])</f>
        <v>0</v>
      </c>
    </row>
    <row r="607" spans="1:10" ht="15" hidden="1" customHeight="1">
      <c r="A607" s="9">
        <v>606</v>
      </c>
      <c r="B607" s="9" t="s">
        <v>3148</v>
      </c>
      <c r="C607" s="9" t="s">
        <v>3148</v>
      </c>
      <c r="D607" s="9" t="s">
        <v>3707</v>
      </c>
      <c r="E607" s="9" t="s">
        <v>24</v>
      </c>
      <c r="F607" s="9" t="s">
        <v>3724</v>
      </c>
      <c r="G607" s="9" t="s">
        <v>1274</v>
      </c>
      <c r="H607" s="8" t="str">
        <f t="shared" si="9"/>
        <v>Ні</v>
      </c>
      <c r="J607" s="8">
        <f>_xlfn.AGGREGATE(3,3,Tabela1[[#This Row],[Lp]])</f>
        <v>0</v>
      </c>
    </row>
    <row r="608" spans="1:10" ht="15" hidden="1" customHeight="1">
      <c r="A608" s="9">
        <v>607</v>
      </c>
      <c r="B608" s="9" t="s">
        <v>3148</v>
      </c>
      <c r="C608" s="9" t="s">
        <v>3148</v>
      </c>
      <c r="D608" s="9" t="s">
        <v>3707</v>
      </c>
      <c r="E608" s="9" t="s">
        <v>24</v>
      </c>
      <c r="F608" s="9" t="s">
        <v>3725</v>
      </c>
      <c r="G608" s="9" t="s">
        <v>1276</v>
      </c>
      <c r="H608" s="8" t="str">
        <f t="shared" si="9"/>
        <v>Ні</v>
      </c>
      <c r="J608" s="8">
        <f>_xlfn.AGGREGATE(3,3,Tabela1[[#This Row],[Lp]])</f>
        <v>0</v>
      </c>
    </row>
    <row r="609" spans="1:10" ht="15" hidden="1" customHeight="1">
      <c r="A609" s="9">
        <v>608</v>
      </c>
      <c r="B609" s="9" t="s">
        <v>3151</v>
      </c>
      <c r="C609" s="9" t="s">
        <v>3151</v>
      </c>
      <c r="D609" s="9" t="s">
        <v>3707</v>
      </c>
      <c r="E609" s="9" t="s">
        <v>29</v>
      </c>
      <c r="F609" s="9" t="s">
        <v>3694</v>
      </c>
      <c r="G609" s="9" t="s">
        <v>1278</v>
      </c>
      <c r="H609" s="8" t="str">
        <f t="shared" si="9"/>
        <v>Ні</v>
      </c>
      <c r="J609" s="8">
        <f>_xlfn.AGGREGATE(3,3,Tabela1[[#This Row],[Lp]])</f>
        <v>0</v>
      </c>
    </row>
    <row r="610" spans="1:10" ht="15" hidden="1" customHeight="1">
      <c r="A610" s="9">
        <v>609</v>
      </c>
      <c r="B610" s="9" t="s">
        <v>3148</v>
      </c>
      <c r="C610" s="9" t="s">
        <v>3148</v>
      </c>
      <c r="D610" s="9" t="s">
        <v>3707</v>
      </c>
      <c r="E610" s="9" t="s">
        <v>24</v>
      </c>
      <c r="F610" s="9" t="s">
        <v>3726</v>
      </c>
      <c r="G610" s="9" t="s">
        <v>1280</v>
      </c>
      <c r="H610" s="8" t="str">
        <f t="shared" si="9"/>
        <v>Ні</v>
      </c>
      <c r="J610" s="8">
        <f>_xlfn.AGGREGATE(3,3,Tabela1[[#This Row],[Lp]])</f>
        <v>0</v>
      </c>
    </row>
    <row r="611" spans="1:10" ht="15" hidden="1" customHeight="1">
      <c r="A611" s="9">
        <v>610</v>
      </c>
      <c r="B611" s="9" t="s">
        <v>3148</v>
      </c>
      <c r="C611" s="9" t="s">
        <v>3148</v>
      </c>
      <c r="D611" s="9" t="s">
        <v>3707</v>
      </c>
      <c r="E611" s="9" t="s">
        <v>24</v>
      </c>
      <c r="F611" s="9" t="s">
        <v>3727</v>
      </c>
      <c r="G611" s="9" t="s">
        <v>1282</v>
      </c>
      <c r="H611" s="8" t="str">
        <f t="shared" si="9"/>
        <v>Ні</v>
      </c>
      <c r="J611" s="8">
        <f>_xlfn.AGGREGATE(3,3,Tabela1[[#This Row],[Lp]])</f>
        <v>0</v>
      </c>
    </row>
    <row r="612" spans="1:10" ht="15" hidden="1" customHeight="1">
      <c r="A612" s="9">
        <v>611</v>
      </c>
      <c r="B612" s="9" t="s">
        <v>3148</v>
      </c>
      <c r="C612" s="9" t="s">
        <v>3148</v>
      </c>
      <c r="D612" s="9" t="s">
        <v>3707</v>
      </c>
      <c r="E612" s="9" t="s">
        <v>24</v>
      </c>
      <c r="F612" s="9" t="s">
        <v>3728</v>
      </c>
      <c r="G612" s="9" t="s">
        <v>1284</v>
      </c>
      <c r="H612" s="8" t="str">
        <f t="shared" si="9"/>
        <v>Ні</v>
      </c>
      <c r="J612" s="8">
        <f>_xlfn.AGGREGATE(3,3,Tabela1[[#This Row],[Lp]])</f>
        <v>0</v>
      </c>
    </row>
    <row r="613" spans="1:10" ht="15" hidden="1" customHeight="1">
      <c r="A613" s="9">
        <v>612</v>
      </c>
      <c r="B613" s="9" t="s">
        <v>3176</v>
      </c>
      <c r="C613" s="9" t="s">
        <v>3146</v>
      </c>
      <c r="D613" s="9" t="s">
        <v>3707</v>
      </c>
      <c r="E613" s="9" t="s">
        <v>78</v>
      </c>
      <c r="F613" s="9" t="s">
        <v>3729</v>
      </c>
      <c r="G613" s="9" t="s">
        <v>1286</v>
      </c>
      <c r="H613" s="8" t="str">
        <f t="shared" si="9"/>
        <v>Так</v>
      </c>
      <c r="I613" s="8" t="s">
        <v>3178</v>
      </c>
      <c r="J613" s="8">
        <f>_xlfn.AGGREGATE(3,3,Tabela1[[#This Row],[Lp]])</f>
        <v>0</v>
      </c>
    </row>
    <row r="614" spans="1:10" ht="15" hidden="1" customHeight="1">
      <c r="A614" s="9">
        <v>613</v>
      </c>
      <c r="B614" s="9" t="s">
        <v>3148</v>
      </c>
      <c r="C614" s="9" t="s">
        <v>3148</v>
      </c>
      <c r="D614" s="9" t="s">
        <v>3707</v>
      </c>
      <c r="E614" s="9" t="s">
        <v>24</v>
      </c>
      <c r="F614" s="9" t="s">
        <v>3730</v>
      </c>
      <c r="G614" s="9" t="s">
        <v>1288</v>
      </c>
      <c r="H614" s="8" t="str">
        <f t="shared" si="9"/>
        <v>Ні</v>
      </c>
      <c r="J614" s="8">
        <f>_xlfn.AGGREGATE(3,3,Tabela1[[#This Row],[Lp]])</f>
        <v>0</v>
      </c>
    </row>
    <row r="615" spans="1:10" ht="15" hidden="1" customHeight="1">
      <c r="A615" s="9">
        <v>614</v>
      </c>
      <c r="B615" s="9" t="s">
        <v>3145</v>
      </c>
      <c r="C615" s="9" t="s">
        <v>3146</v>
      </c>
      <c r="D615" s="9" t="s">
        <v>3707</v>
      </c>
      <c r="E615" s="9" t="s">
        <v>21</v>
      </c>
      <c r="F615" s="9" t="s">
        <v>3552</v>
      </c>
      <c r="G615" s="9" t="s">
        <v>1290</v>
      </c>
      <c r="H615" s="8" t="str">
        <f t="shared" si="9"/>
        <v>Ні</v>
      </c>
      <c r="J615" s="8">
        <f>_xlfn.AGGREGATE(3,3,Tabela1[[#This Row],[Lp]])</f>
        <v>0</v>
      </c>
    </row>
    <row r="616" spans="1:10" ht="15" hidden="1" customHeight="1">
      <c r="A616" s="9">
        <v>615</v>
      </c>
      <c r="B616" s="9" t="s">
        <v>3151</v>
      </c>
      <c r="C616" s="9" t="s">
        <v>3151</v>
      </c>
      <c r="D616" s="9" t="s">
        <v>3707</v>
      </c>
      <c r="E616" s="9" t="s">
        <v>29</v>
      </c>
      <c r="F616" s="9" t="s">
        <v>3435</v>
      </c>
      <c r="G616" s="9" t="s">
        <v>1292</v>
      </c>
      <c r="H616" s="8" t="str">
        <f t="shared" si="9"/>
        <v>Ні</v>
      </c>
      <c r="J616" s="8">
        <f>_xlfn.AGGREGATE(3,3,Tabela1[[#This Row],[Lp]])</f>
        <v>0</v>
      </c>
    </row>
    <row r="617" spans="1:10" ht="15" hidden="1" customHeight="1">
      <c r="A617" s="9">
        <v>616</v>
      </c>
      <c r="B617" s="9" t="s">
        <v>3145</v>
      </c>
      <c r="C617" s="9" t="s">
        <v>3146</v>
      </c>
      <c r="D617" s="9" t="s">
        <v>3707</v>
      </c>
      <c r="E617" s="9" t="s">
        <v>21</v>
      </c>
      <c r="F617" s="9" t="s">
        <v>3731</v>
      </c>
      <c r="G617" s="9" t="s">
        <v>1294</v>
      </c>
      <c r="H617" s="8" t="str">
        <f t="shared" si="9"/>
        <v>Ні</v>
      </c>
      <c r="J617" s="8">
        <f>_xlfn.AGGREGATE(3,3,Tabela1[[#This Row],[Lp]])</f>
        <v>0</v>
      </c>
    </row>
    <row r="618" spans="1:10" ht="15" hidden="1" customHeight="1">
      <c r="A618" s="9">
        <v>617</v>
      </c>
      <c r="B618" s="9" t="s">
        <v>3151</v>
      </c>
      <c r="C618" s="9" t="s">
        <v>3151</v>
      </c>
      <c r="D618" s="9" t="s">
        <v>3707</v>
      </c>
      <c r="E618" s="9" t="s">
        <v>29</v>
      </c>
      <c r="F618" s="9" t="s">
        <v>3732</v>
      </c>
      <c r="G618" s="9" t="s">
        <v>1296</v>
      </c>
      <c r="H618" s="8" t="str">
        <f t="shared" si="9"/>
        <v>Ні</v>
      </c>
      <c r="J618" s="8">
        <f>_xlfn.AGGREGATE(3,3,Tabela1[[#This Row],[Lp]])</f>
        <v>0</v>
      </c>
    </row>
    <row r="619" spans="1:10" ht="15" hidden="1" customHeight="1">
      <c r="A619" s="9">
        <v>618</v>
      </c>
      <c r="B619" s="9" t="s">
        <v>3145</v>
      </c>
      <c r="C619" s="9" t="s">
        <v>3146</v>
      </c>
      <c r="D619" s="9" t="s">
        <v>3707</v>
      </c>
      <c r="E619" s="9" t="s">
        <v>21</v>
      </c>
      <c r="F619" s="9" t="s">
        <v>3530</v>
      </c>
      <c r="G619" s="9" t="s">
        <v>1298</v>
      </c>
      <c r="H619" s="8" t="str">
        <f t="shared" si="9"/>
        <v>Ні</v>
      </c>
      <c r="J619" s="8">
        <f>_xlfn.AGGREGATE(3,3,Tabela1[[#This Row],[Lp]])</f>
        <v>0</v>
      </c>
    </row>
    <row r="620" spans="1:10" ht="15" hidden="1" customHeight="1">
      <c r="A620" s="9">
        <v>619</v>
      </c>
      <c r="B620" s="9" t="s">
        <v>3151</v>
      </c>
      <c r="C620" s="9" t="s">
        <v>3151</v>
      </c>
      <c r="D620" s="9" t="s">
        <v>3707</v>
      </c>
      <c r="E620" s="9" t="s">
        <v>29</v>
      </c>
      <c r="F620" s="9" t="s">
        <v>3733</v>
      </c>
      <c r="G620" s="9" t="s">
        <v>1300</v>
      </c>
      <c r="H620" s="8" t="str">
        <f t="shared" si="9"/>
        <v>Ні</v>
      </c>
      <c r="J620" s="8">
        <f>_xlfn.AGGREGATE(3,3,Tabela1[[#This Row],[Lp]])</f>
        <v>0</v>
      </c>
    </row>
    <row r="621" spans="1:10" ht="15" hidden="1" customHeight="1">
      <c r="A621" s="9">
        <v>620</v>
      </c>
      <c r="B621" s="9" t="s">
        <v>3176</v>
      </c>
      <c r="C621" s="9" t="s">
        <v>3146</v>
      </c>
      <c r="D621" s="9" t="s">
        <v>3707</v>
      </c>
      <c r="E621" s="9" t="s">
        <v>78</v>
      </c>
      <c r="F621" s="9" t="s">
        <v>3734</v>
      </c>
      <c r="G621" s="9" t="s">
        <v>1302</v>
      </c>
      <c r="H621" s="8" t="str">
        <f t="shared" si="9"/>
        <v>Так</v>
      </c>
      <c r="J621" s="8">
        <f>_xlfn.AGGREGATE(3,3,Tabela1[[#This Row],[Lp]])</f>
        <v>0</v>
      </c>
    </row>
    <row r="622" spans="1:10" ht="15" hidden="1" customHeight="1">
      <c r="A622" s="9">
        <v>621</v>
      </c>
      <c r="B622" s="9" t="s">
        <v>3148</v>
      </c>
      <c r="C622" s="9" t="s">
        <v>3148</v>
      </c>
      <c r="D622" s="9" t="s">
        <v>3707</v>
      </c>
      <c r="E622" s="9" t="s">
        <v>24</v>
      </c>
      <c r="F622" s="9" t="s">
        <v>3735</v>
      </c>
      <c r="G622" s="9" t="s">
        <v>1304</v>
      </c>
      <c r="H622" s="8" t="str">
        <f t="shared" si="9"/>
        <v>Ні</v>
      </c>
      <c r="J622" s="8">
        <f>_xlfn.AGGREGATE(3,3,Tabela1[[#This Row],[Lp]])</f>
        <v>0</v>
      </c>
    </row>
    <row r="623" spans="1:10" ht="15" hidden="1" customHeight="1">
      <c r="A623" s="9">
        <v>622</v>
      </c>
      <c r="B623" s="9" t="s">
        <v>3148</v>
      </c>
      <c r="C623" s="9" t="s">
        <v>3148</v>
      </c>
      <c r="D623" s="9" t="s">
        <v>3707</v>
      </c>
      <c r="E623" s="9" t="s">
        <v>24</v>
      </c>
      <c r="F623" s="9" t="s">
        <v>3736</v>
      </c>
      <c r="G623" s="9" t="s">
        <v>1306</v>
      </c>
      <c r="H623" s="8" t="str">
        <f t="shared" si="9"/>
        <v>Ні</v>
      </c>
      <c r="J623" s="8">
        <f>_xlfn.AGGREGATE(3,3,Tabela1[[#This Row],[Lp]])</f>
        <v>0</v>
      </c>
    </row>
    <row r="624" spans="1:10" ht="15" hidden="1" customHeight="1">
      <c r="A624" s="9">
        <v>623</v>
      </c>
      <c r="B624" s="9" t="s">
        <v>3151</v>
      </c>
      <c r="C624" s="9" t="s">
        <v>3151</v>
      </c>
      <c r="D624" s="9" t="s">
        <v>3707</v>
      </c>
      <c r="E624" s="9" t="s">
        <v>29</v>
      </c>
      <c r="F624" s="9" t="s">
        <v>3737</v>
      </c>
      <c r="G624" s="9" t="s">
        <v>1308</v>
      </c>
      <c r="H624" s="8" t="str">
        <f t="shared" si="9"/>
        <v>Ні</v>
      </c>
      <c r="J624" s="8">
        <f>_xlfn.AGGREGATE(3,3,Tabela1[[#This Row],[Lp]])</f>
        <v>0</v>
      </c>
    </row>
    <row r="625" spans="1:10" ht="15" hidden="1" customHeight="1">
      <c r="A625" s="9">
        <v>624</v>
      </c>
      <c r="B625" s="9" t="s">
        <v>3151</v>
      </c>
      <c r="C625" s="9" t="s">
        <v>3151</v>
      </c>
      <c r="D625" s="9" t="s">
        <v>3707</v>
      </c>
      <c r="E625" s="9" t="s">
        <v>29</v>
      </c>
      <c r="F625" s="9" t="s">
        <v>3738</v>
      </c>
      <c r="G625" s="9" t="s">
        <v>1310</v>
      </c>
      <c r="H625" s="8" t="str">
        <f t="shared" si="9"/>
        <v>Ні</v>
      </c>
      <c r="J625" s="8">
        <f>_xlfn.AGGREGATE(3,3,Tabela1[[#This Row],[Lp]])</f>
        <v>0</v>
      </c>
    </row>
    <row r="626" spans="1:10" ht="15" hidden="1" customHeight="1">
      <c r="A626" s="9">
        <v>625</v>
      </c>
      <c r="B626" s="9" t="s">
        <v>3145</v>
      </c>
      <c r="C626" s="9" t="s">
        <v>3146</v>
      </c>
      <c r="D626" s="9" t="s">
        <v>3707</v>
      </c>
      <c r="E626" s="9" t="s">
        <v>21</v>
      </c>
      <c r="F626" s="9" t="s">
        <v>3739</v>
      </c>
      <c r="G626" s="9" t="s">
        <v>1312</v>
      </c>
      <c r="H626" s="8" t="str">
        <f t="shared" si="9"/>
        <v>Ні</v>
      </c>
      <c r="J626" s="8">
        <f>_xlfn.AGGREGATE(3,3,Tabela1[[#This Row],[Lp]])</f>
        <v>0</v>
      </c>
    </row>
    <row r="627" spans="1:10" ht="15" hidden="1" customHeight="1">
      <c r="A627" s="9">
        <v>626</v>
      </c>
      <c r="B627" s="9" t="s">
        <v>3151</v>
      </c>
      <c r="C627" s="9" t="s">
        <v>3151</v>
      </c>
      <c r="D627" s="9" t="s">
        <v>3707</v>
      </c>
      <c r="E627" s="9" t="s">
        <v>29</v>
      </c>
      <c r="F627" s="9" t="s">
        <v>3359</v>
      </c>
      <c r="G627" s="9" t="s">
        <v>1314</v>
      </c>
      <c r="H627" s="8" t="str">
        <f t="shared" si="9"/>
        <v>Ні</v>
      </c>
      <c r="J627" s="8">
        <f>_xlfn.AGGREGATE(3,3,Tabela1[[#This Row],[Lp]])</f>
        <v>0</v>
      </c>
    </row>
    <row r="628" spans="1:10" ht="15" hidden="1" customHeight="1">
      <c r="A628" s="9">
        <v>627</v>
      </c>
      <c r="B628" s="9" t="s">
        <v>3176</v>
      </c>
      <c r="C628" s="9" t="s">
        <v>3146</v>
      </c>
      <c r="D628" s="9" t="s">
        <v>3707</v>
      </c>
      <c r="E628" s="9" t="s">
        <v>78</v>
      </c>
      <c r="F628" s="9" t="s">
        <v>3740</v>
      </c>
      <c r="G628" s="9" t="s">
        <v>1315</v>
      </c>
      <c r="H628" s="8" t="str">
        <f t="shared" si="9"/>
        <v>Так</v>
      </c>
      <c r="J628" s="8">
        <f>_xlfn.AGGREGATE(3,3,Tabela1[[#This Row],[Lp]])</f>
        <v>0</v>
      </c>
    </row>
    <row r="629" spans="1:10" ht="15" hidden="1" customHeight="1">
      <c r="A629" s="9">
        <v>628</v>
      </c>
      <c r="B629" s="9" t="s">
        <v>3151</v>
      </c>
      <c r="C629" s="9" t="s">
        <v>3151</v>
      </c>
      <c r="D629" s="9" t="s">
        <v>3707</v>
      </c>
      <c r="E629" s="9" t="s">
        <v>29</v>
      </c>
      <c r="F629" s="9" t="s">
        <v>3741</v>
      </c>
      <c r="G629" s="9" t="s">
        <v>1317</v>
      </c>
      <c r="H629" s="8" t="str">
        <f t="shared" si="9"/>
        <v>Ні</v>
      </c>
      <c r="J629" s="8">
        <f>_xlfn.AGGREGATE(3,3,Tabela1[[#This Row],[Lp]])</f>
        <v>0</v>
      </c>
    </row>
    <row r="630" spans="1:10" ht="15" hidden="1" customHeight="1">
      <c r="A630" s="9">
        <v>629</v>
      </c>
      <c r="B630" s="9" t="s">
        <v>3151</v>
      </c>
      <c r="C630" s="9" t="s">
        <v>3151</v>
      </c>
      <c r="D630" s="9" t="s">
        <v>3707</v>
      </c>
      <c r="E630" s="9" t="s">
        <v>29</v>
      </c>
      <c r="F630" s="9" t="s">
        <v>3742</v>
      </c>
      <c r="G630" s="9" t="s">
        <v>1319</v>
      </c>
      <c r="H630" s="8" t="str">
        <f t="shared" si="9"/>
        <v>Ні</v>
      </c>
      <c r="J630" s="8">
        <f>_xlfn.AGGREGATE(3,3,Tabela1[[#This Row],[Lp]])</f>
        <v>0</v>
      </c>
    </row>
    <row r="631" spans="1:10" ht="15" hidden="1" customHeight="1">
      <c r="A631" s="9">
        <v>630</v>
      </c>
      <c r="B631" s="9" t="s">
        <v>3148</v>
      </c>
      <c r="C631" s="9" t="s">
        <v>3148</v>
      </c>
      <c r="D631" s="9" t="s">
        <v>3707</v>
      </c>
      <c r="E631" s="9" t="s">
        <v>24</v>
      </c>
      <c r="F631" s="9" t="s">
        <v>3743</v>
      </c>
      <c r="G631" s="9" t="s">
        <v>1321</v>
      </c>
      <c r="H631" s="8" t="str">
        <f t="shared" si="9"/>
        <v>Ні</v>
      </c>
      <c r="J631" s="8">
        <f>_xlfn.AGGREGATE(3,3,Tabela1[[#This Row],[Lp]])</f>
        <v>0</v>
      </c>
    </row>
    <row r="632" spans="1:10" ht="15" hidden="1" customHeight="1">
      <c r="A632" s="9">
        <v>631</v>
      </c>
      <c r="B632" s="9" t="s">
        <v>3148</v>
      </c>
      <c r="C632" s="9" t="s">
        <v>3148</v>
      </c>
      <c r="D632" s="9" t="s">
        <v>3707</v>
      </c>
      <c r="E632" s="9" t="s">
        <v>24</v>
      </c>
      <c r="F632" s="9" t="s">
        <v>3744</v>
      </c>
      <c r="G632" s="9" t="s">
        <v>1323</v>
      </c>
      <c r="H632" s="8" t="str">
        <f t="shared" si="9"/>
        <v>Ні</v>
      </c>
      <c r="J632" s="8">
        <f>_xlfn.AGGREGATE(3,3,Tabela1[[#This Row],[Lp]])</f>
        <v>0</v>
      </c>
    </row>
    <row r="633" spans="1:10" hidden="1">
      <c r="A633" s="9">
        <v>632</v>
      </c>
      <c r="B633" s="9" t="s">
        <v>3151</v>
      </c>
      <c r="C633" s="9" t="s">
        <v>3151</v>
      </c>
      <c r="D633" s="9" t="s">
        <v>3707</v>
      </c>
      <c r="E633" s="9" t="s">
        <v>29</v>
      </c>
      <c r="F633" s="9" t="s">
        <v>3745</v>
      </c>
      <c r="G633" s="9" t="s">
        <v>1325</v>
      </c>
      <c r="H633" s="8" t="str">
        <f t="shared" si="9"/>
        <v>Ні</v>
      </c>
      <c r="J633" s="8">
        <f>_xlfn.AGGREGATE(3,3,Tabela1[[#This Row],[Lp]])</f>
        <v>0</v>
      </c>
    </row>
    <row r="634" spans="1:10" ht="15" hidden="1" customHeight="1">
      <c r="A634" s="9">
        <v>633</v>
      </c>
      <c r="B634" s="9" t="s">
        <v>3148</v>
      </c>
      <c r="C634" s="9" t="s">
        <v>3148</v>
      </c>
      <c r="D634" s="9" t="s">
        <v>3707</v>
      </c>
      <c r="E634" s="9" t="s">
        <v>24</v>
      </c>
      <c r="F634" s="9" t="s">
        <v>3746</v>
      </c>
      <c r="G634" s="9" t="s">
        <v>1327</v>
      </c>
      <c r="H634" s="8" t="str">
        <f t="shared" si="9"/>
        <v>Ні</v>
      </c>
      <c r="J634" s="8">
        <f>_xlfn.AGGREGATE(3,3,Tabela1[[#This Row],[Lp]])</f>
        <v>0</v>
      </c>
    </row>
    <row r="635" spans="1:10" ht="15" hidden="1" customHeight="1">
      <c r="A635" s="9">
        <v>634</v>
      </c>
      <c r="B635" s="9" t="s">
        <v>3176</v>
      </c>
      <c r="C635" s="9" t="s">
        <v>3146</v>
      </c>
      <c r="D635" s="9" t="s">
        <v>3707</v>
      </c>
      <c r="E635" s="9" t="s">
        <v>78</v>
      </c>
      <c r="F635" s="9" t="s">
        <v>3747</v>
      </c>
      <c r="G635" s="9" t="s">
        <v>1329</v>
      </c>
      <c r="H635" s="8" t="str">
        <f t="shared" si="9"/>
        <v>Так</v>
      </c>
      <c r="J635" s="8">
        <f>_xlfn.AGGREGATE(3,3,Tabela1[[#This Row],[Lp]])</f>
        <v>0</v>
      </c>
    </row>
    <row r="636" spans="1:10" ht="15" hidden="1" customHeight="1">
      <c r="A636" s="9">
        <v>635</v>
      </c>
      <c r="B636" s="9" t="s">
        <v>3148</v>
      </c>
      <c r="C636" s="9" t="s">
        <v>3148</v>
      </c>
      <c r="D636" s="9" t="s">
        <v>3707</v>
      </c>
      <c r="E636" s="9" t="s">
        <v>24</v>
      </c>
      <c r="F636" s="9" t="s">
        <v>3748</v>
      </c>
      <c r="G636" s="9" t="s">
        <v>1331</v>
      </c>
      <c r="H636" s="8" t="str">
        <f t="shared" si="9"/>
        <v>Ні</v>
      </c>
      <c r="J636" s="8">
        <f>_xlfn.AGGREGATE(3,3,Tabela1[[#This Row],[Lp]])</f>
        <v>0</v>
      </c>
    </row>
    <row r="637" spans="1:10" ht="15" hidden="1" customHeight="1">
      <c r="A637" s="9">
        <v>636</v>
      </c>
      <c r="B637" s="9" t="s">
        <v>3151</v>
      </c>
      <c r="C637" s="9" t="s">
        <v>3151</v>
      </c>
      <c r="D637" s="9" t="s">
        <v>3707</v>
      </c>
      <c r="E637" s="9" t="s">
        <v>29</v>
      </c>
      <c r="F637" s="9" t="s">
        <v>3749</v>
      </c>
      <c r="G637" s="9" t="s">
        <v>1333</v>
      </c>
      <c r="H637" s="8" t="str">
        <f t="shared" si="9"/>
        <v>Ні</v>
      </c>
      <c r="J637" s="8">
        <f>_xlfn.AGGREGATE(3,3,Tabela1[[#This Row],[Lp]])</f>
        <v>0</v>
      </c>
    </row>
    <row r="638" spans="1:10" ht="15" hidden="1" customHeight="1">
      <c r="A638" s="9">
        <v>637</v>
      </c>
      <c r="B638" s="9" t="s">
        <v>3097</v>
      </c>
      <c r="C638" s="9" t="s">
        <v>3097</v>
      </c>
      <c r="D638" s="9" t="s">
        <v>3750</v>
      </c>
      <c r="E638" s="9" t="s">
        <v>15</v>
      </c>
      <c r="F638" s="9" t="s">
        <v>3124</v>
      </c>
      <c r="G638" s="9" t="s">
        <v>1338</v>
      </c>
      <c r="H638" s="8" t="str">
        <f t="shared" si="9"/>
        <v>Ні</v>
      </c>
      <c r="J638" s="8">
        <f>_xlfn.AGGREGATE(3,3,Tabela1[[#This Row],[Lp]])</f>
        <v>0</v>
      </c>
    </row>
    <row r="639" spans="1:10" ht="15" hidden="1" customHeight="1">
      <c r="A639" s="9">
        <v>638</v>
      </c>
      <c r="B639" s="9" t="s">
        <v>3151</v>
      </c>
      <c r="C639" s="9" t="s">
        <v>3151</v>
      </c>
      <c r="D639" s="9" t="s">
        <v>3750</v>
      </c>
      <c r="E639" s="9" t="s">
        <v>29</v>
      </c>
      <c r="F639" s="9" t="s">
        <v>3751</v>
      </c>
      <c r="G639" s="9" t="s">
        <v>1342</v>
      </c>
      <c r="H639" s="8" t="str">
        <f t="shared" si="9"/>
        <v>Ні</v>
      </c>
      <c r="J639" s="8">
        <f>_xlfn.AGGREGATE(3,3,Tabela1[[#This Row],[Lp]])</f>
        <v>0</v>
      </c>
    </row>
    <row r="640" spans="1:10" ht="15" hidden="1" customHeight="1">
      <c r="A640" s="9">
        <v>639</v>
      </c>
      <c r="B640" s="9" t="s">
        <v>3151</v>
      </c>
      <c r="C640" s="9" t="s">
        <v>3151</v>
      </c>
      <c r="D640" s="9" t="s">
        <v>3750</v>
      </c>
      <c r="E640" s="9" t="s">
        <v>29</v>
      </c>
      <c r="F640" s="9" t="s">
        <v>3752</v>
      </c>
      <c r="G640" s="9" t="s">
        <v>1344</v>
      </c>
      <c r="H640" s="8" t="str">
        <f t="shared" si="9"/>
        <v>Ні</v>
      </c>
      <c r="J640" s="8">
        <f>_xlfn.AGGREGATE(3,3,Tabela1[[#This Row],[Lp]])</f>
        <v>0</v>
      </c>
    </row>
    <row r="641" spans="1:10" ht="15" hidden="1" customHeight="1">
      <c r="A641" s="9">
        <v>640</v>
      </c>
      <c r="B641" s="9" t="s">
        <v>3148</v>
      </c>
      <c r="C641" s="9" t="s">
        <v>3148</v>
      </c>
      <c r="D641" s="9" t="s">
        <v>3750</v>
      </c>
      <c r="E641" s="9" t="s">
        <v>24</v>
      </c>
      <c r="F641" s="9" t="s">
        <v>3753</v>
      </c>
      <c r="G641" s="9" t="s">
        <v>1346</v>
      </c>
      <c r="H641" s="8" t="str">
        <f t="shared" si="9"/>
        <v>Ні</v>
      </c>
      <c r="J641" s="8">
        <f>_xlfn.AGGREGATE(3,3,Tabela1[[#This Row],[Lp]])</f>
        <v>0</v>
      </c>
    </row>
    <row r="642" spans="1:10" ht="15" hidden="1" customHeight="1">
      <c r="A642" s="9">
        <v>641</v>
      </c>
      <c r="B642" s="9" t="s">
        <v>3151</v>
      </c>
      <c r="C642" s="9" t="s">
        <v>3151</v>
      </c>
      <c r="D642" s="9" t="s">
        <v>3750</v>
      </c>
      <c r="E642" s="9" t="s">
        <v>29</v>
      </c>
      <c r="F642" s="9" t="s">
        <v>3306</v>
      </c>
      <c r="G642" s="9" t="s">
        <v>1348</v>
      </c>
      <c r="H642" s="8" t="str">
        <f t="shared" si="9"/>
        <v>Ні</v>
      </c>
      <c r="J642" s="8">
        <f>_xlfn.AGGREGATE(3,3,Tabela1[[#This Row],[Lp]])</f>
        <v>0</v>
      </c>
    </row>
    <row r="643" spans="1:10" ht="15" hidden="1" customHeight="1">
      <c r="A643" s="9">
        <v>642</v>
      </c>
      <c r="B643" s="9" t="s">
        <v>3151</v>
      </c>
      <c r="C643" s="9" t="s">
        <v>3151</v>
      </c>
      <c r="D643" s="9" t="s">
        <v>3750</v>
      </c>
      <c r="E643" s="9" t="s">
        <v>29</v>
      </c>
      <c r="F643" s="9" t="s">
        <v>3754</v>
      </c>
      <c r="G643" s="9" t="s">
        <v>1350</v>
      </c>
      <c r="H643" s="8" t="str">
        <f t="shared" ref="H643:H706" si="10">IF(E643="gmoz","Так","Ні")</f>
        <v>Ні</v>
      </c>
      <c r="J643" s="8">
        <f>_xlfn.AGGREGATE(3,3,Tabela1[[#This Row],[Lp]])</f>
        <v>0</v>
      </c>
    </row>
    <row r="644" spans="1:10" ht="15" hidden="1" customHeight="1">
      <c r="A644" s="9">
        <v>643</v>
      </c>
      <c r="B644" s="9" t="s">
        <v>3151</v>
      </c>
      <c r="C644" s="9" t="s">
        <v>3151</v>
      </c>
      <c r="D644" s="9" t="s">
        <v>3750</v>
      </c>
      <c r="E644" s="9" t="s">
        <v>29</v>
      </c>
      <c r="F644" s="9" t="s">
        <v>3755</v>
      </c>
      <c r="G644" s="9" t="s">
        <v>1352</v>
      </c>
      <c r="H644" s="8" t="str">
        <f t="shared" si="10"/>
        <v>Ні</v>
      </c>
      <c r="J644" s="8">
        <f>_xlfn.AGGREGATE(3,3,Tabela1[[#This Row],[Lp]])</f>
        <v>0</v>
      </c>
    </row>
    <row r="645" spans="1:10" ht="15" hidden="1" customHeight="1">
      <c r="A645" s="9">
        <v>644</v>
      </c>
      <c r="B645" s="9" t="s">
        <v>3151</v>
      </c>
      <c r="C645" s="9" t="s">
        <v>3151</v>
      </c>
      <c r="D645" s="9" t="s">
        <v>3750</v>
      </c>
      <c r="E645" s="9" t="s">
        <v>29</v>
      </c>
      <c r="F645" s="9" t="s">
        <v>3756</v>
      </c>
      <c r="G645" s="9" t="s">
        <v>1354</v>
      </c>
      <c r="H645" s="8" t="str">
        <f t="shared" si="10"/>
        <v>Ні</v>
      </c>
      <c r="J645" s="8">
        <f>_xlfn.AGGREGATE(3,3,Tabela1[[#This Row],[Lp]])</f>
        <v>0</v>
      </c>
    </row>
    <row r="646" spans="1:10" ht="15" hidden="1" customHeight="1">
      <c r="A646" s="9">
        <v>645</v>
      </c>
      <c r="B646" s="9" t="s">
        <v>3151</v>
      </c>
      <c r="C646" s="9" t="s">
        <v>3151</v>
      </c>
      <c r="D646" s="9" t="s">
        <v>3750</v>
      </c>
      <c r="E646" s="9" t="s">
        <v>29</v>
      </c>
      <c r="F646" s="9" t="s">
        <v>3757</v>
      </c>
      <c r="G646" s="9" t="s">
        <v>1356</v>
      </c>
      <c r="H646" s="8" t="str">
        <f t="shared" si="10"/>
        <v>Ні</v>
      </c>
      <c r="J646" s="8">
        <f>_xlfn.AGGREGATE(3,3,Tabela1[[#This Row],[Lp]])</f>
        <v>0</v>
      </c>
    </row>
    <row r="647" spans="1:10" ht="15" hidden="1" customHeight="1">
      <c r="A647" s="9">
        <v>646</v>
      </c>
      <c r="B647" s="9" t="s">
        <v>3148</v>
      </c>
      <c r="C647" s="9" t="s">
        <v>3148</v>
      </c>
      <c r="D647" s="9" t="s">
        <v>3750</v>
      </c>
      <c r="E647" s="9" t="s">
        <v>24</v>
      </c>
      <c r="F647" s="9" t="s">
        <v>3758</v>
      </c>
      <c r="G647" s="9" t="s">
        <v>1358</v>
      </c>
      <c r="H647" s="8" t="str">
        <f t="shared" si="10"/>
        <v>Ні</v>
      </c>
      <c r="J647" s="8">
        <f>_xlfn.AGGREGATE(3,3,Tabela1[[#This Row],[Lp]])</f>
        <v>0</v>
      </c>
    </row>
    <row r="648" spans="1:10" ht="15" hidden="1" customHeight="1">
      <c r="A648" s="9">
        <v>647</v>
      </c>
      <c r="B648" s="9" t="s">
        <v>3151</v>
      </c>
      <c r="C648" s="9" t="s">
        <v>3151</v>
      </c>
      <c r="D648" s="9" t="s">
        <v>3750</v>
      </c>
      <c r="E648" s="9" t="s">
        <v>29</v>
      </c>
      <c r="F648" s="9" t="s">
        <v>3759</v>
      </c>
      <c r="G648" s="9" t="s">
        <v>1360</v>
      </c>
      <c r="H648" s="8" t="str">
        <f t="shared" si="10"/>
        <v>Ні</v>
      </c>
      <c r="J648" s="8">
        <f>_xlfn.AGGREGATE(3,3,Tabela1[[#This Row],[Lp]])</f>
        <v>0</v>
      </c>
    </row>
    <row r="649" spans="1:10" ht="15" hidden="1" customHeight="1">
      <c r="A649" s="9">
        <v>648</v>
      </c>
      <c r="B649" s="9" t="s">
        <v>3148</v>
      </c>
      <c r="C649" s="9" t="s">
        <v>3148</v>
      </c>
      <c r="D649" s="9" t="s">
        <v>3750</v>
      </c>
      <c r="E649" s="9" t="s">
        <v>24</v>
      </c>
      <c r="F649" s="9" t="s">
        <v>3760</v>
      </c>
      <c r="G649" s="9" t="s">
        <v>1362</v>
      </c>
      <c r="H649" s="8" t="str">
        <f t="shared" si="10"/>
        <v>Ні</v>
      </c>
      <c r="J649" s="8">
        <f>_xlfn.AGGREGATE(3,3,Tabela1[[#This Row],[Lp]])</f>
        <v>0</v>
      </c>
    </row>
    <row r="650" spans="1:10" ht="15" hidden="1" customHeight="1">
      <c r="A650" s="9">
        <v>649</v>
      </c>
      <c r="B650" s="9" t="s">
        <v>3151</v>
      </c>
      <c r="C650" s="9" t="s">
        <v>3151</v>
      </c>
      <c r="D650" s="9" t="s">
        <v>3750</v>
      </c>
      <c r="E650" s="9" t="s">
        <v>29</v>
      </c>
      <c r="F650" s="9" t="s">
        <v>3761</v>
      </c>
      <c r="G650" s="9" t="s">
        <v>1364</v>
      </c>
      <c r="H650" s="8" t="str">
        <f t="shared" si="10"/>
        <v>Ні</v>
      </c>
      <c r="J650" s="8">
        <f>_xlfn.AGGREGATE(3,3,Tabela1[[#This Row],[Lp]])</f>
        <v>0</v>
      </c>
    </row>
    <row r="651" spans="1:10" ht="15" hidden="1" customHeight="1">
      <c r="A651" s="9">
        <v>650</v>
      </c>
      <c r="B651" s="9" t="s">
        <v>3145</v>
      </c>
      <c r="C651" s="9" t="s">
        <v>3146</v>
      </c>
      <c r="D651" s="9" t="s">
        <v>3750</v>
      </c>
      <c r="E651" s="9" t="s">
        <v>21</v>
      </c>
      <c r="F651" s="9" t="s">
        <v>3677</v>
      </c>
      <c r="G651" s="9" t="s">
        <v>1366</v>
      </c>
      <c r="H651" s="8" t="str">
        <f t="shared" si="10"/>
        <v>Ні</v>
      </c>
      <c r="J651" s="8">
        <f>_xlfn.AGGREGATE(3,3,Tabela1[[#This Row],[Lp]])</f>
        <v>0</v>
      </c>
    </row>
    <row r="652" spans="1:10" ht="15" hidden="1" customHeight="1">
      <c r="A652" s="9">
        <v>651</v>
      </c>
      <c r="B652" s="9" t="s">
        <v>3145</v>
      </c>
      <c r="C652" s="9" t="s">
        <v>3146</v>
      </c>
      <c r="D652" s="9" t="s">
        <v>3750</v>
      </c>
      <c r="E652" s="9" t="s">
        <v>21</v>
      </c>
      <c r="F652" s="9" t="s">
        <v>3762</v>
      </c>
      <c r="G652" s="9" t="s">
        <v>1368</v>
      </c>
      <c r="H652" s="8" t="str">
        <f t="shared" si="10"/>
        <v>Ні</v>
      </c>
      <c r="J652" s="8">
        <f>_xlfn.AGGREGATE(3,3,Tabela1[[#This Row],[Lp]])</f>
        <v>0</v>
      </c>
    </row>
    <row r="653" spans="1:10" ht="15" hidden="1" customHeight="1">
      <c r="A653" s="9">
        <v>652</v>
      </c>
      <c r="B653" s="9" t="s">
        <v>3176</v>
      </c>
      <c r="C653" s="9" t="s">
        <v>3146</v>
      </c>
      <c r="D653" s="9" t="s">
        <v>3750</v>
      </c>
      <c r="E653" s="9" t="s">
        <v>78</v>
      </c>
      <c r="F653" s="9" t="s">
        <v>3763</v>
      </c>
      <c r="G653" s="9" t="s">
        <v>1370</v>
      </c>
      <c r="H653" s="8" t="str">
        <f t="shared" si="10"/>
        <v>Так</v>
      </c>
      <c r="J653" s="8">
        <f>_xlfn.AGGREGATE(3,3,Tabela1[[#This Row],[Lp]])</f>
        <v>0</v>
      </c>
    </row>
    <row r="654" spans="1:10" ht="15" hidden="1" customHeight="1">
      <c r="A654" s="9">
        <v>653</v>
      </c>
      <c r="B654" s="9" t="s">
        <v>3151</v>
      </c>
      <c r="C654" s="9" t="s">
        <v>3151</v>
      </c>
      <c r="D654" s="9" t="s">
        <v>3750</v>
      </c>
      <c r="E654" s="9" t="s">
        <v>29</v>
      </c>
      <c r="F654" s="9" t="s">
        <v>3764</v>
      </c>
      <c r="G654" s="9" t="s">
        <v>1372</v>
      </c>
      <c r="H654" s="8" t="str">
        <f t="shared" si="10"/>
        <v>Ні</v>
      </c>
      <c r="J654" s="8">
        <f>_xlfn.AGGREGATE(3,3,Tabela1[[#This Row],[Lp]])</f>
        <v>0</v>
      </c>
    </row>
    <row r="655" spans="1:10" ht="15" hidden="1" customHeight="1">
      <c r="A655" s="9">
        <v>654</v>
      </c>
      <c r="B655" s="9" t="s">
        <v>3148</v>
      </c>
      <c r="C655" s="9" t="s">
        <v>3148</v>
      </c>
      <c r="D655" s="9" t="s">
        <v>3750</v>
      </c>
      <c r="E655" s="9" t="s">
        <v>24</v>
      </c>
      <c r="F655" s="9" t="s">
        <v>3765</v>
      </c>
      <c r="G655" s="9" t="s">
        <v>1374</v>
      </c>
      <c r="H655" s="8" t="str">
        <f t="shared" si="10"/>
        <v>Ні</v>
      </c>
      <c r="J655" s="8">
        <f>_xlfn.AGGREGATE(3,3,Tabela1[[#This Row],[Lp]])</f>
        <v>0</v>
      </c>
    </row>
    <row r="656" spans="1:10" ht="15" hidden="1" customHeight="1">
      <c r="A656" s="9">
        <v>655</v>
      </c>
      <c r="B656" s="9" t="s">
        <v>3151</v>
      </c>
      <c r="C656" s="9" t="s">
        <v>3151</v>
      </c>
      <c r="D656" s="9" t="s">
        <v>3750</v>
      </c>
      <c r="E656" s="9" t="s">
        <v>29</v>
      </c>
      <c r="F656" s="9" t="s">
        <v>3766</v>
      </c>
      <c r="G656" s="9" t="s">
        <v>1376</v>
      </c>
      <c r="H656" s="8" t="str">
        <f t="shared" si="10"/>
        <v>Ні</v>
      </c>
      <c r="J656" s="8">
        <f>_xlfn.AGGREGATE(3,3,Tabela1[[#This Row],[Lp]])</f>
        <v>0</v>
      </c>
    </row>
    <row r="657" spans="1:10" ht="15" hidden="1" customHeight="1">
      <c r="A657" s="9">
        <v>656</v>
      </c>
      <c r="B657" s="9" t="s">
        <v>3145</v>
      </c>
      <c r="C657" s="9" t="s">
        <v>3146</v>
      </c>
      <c r="D657" s="9" t="s">
        <v>3750</v>
      </c>
      <c r="E657" s="9" t="s">
        <v>21</v>
      </c>
      <c r="F657" s="9" t="s">
        <v>3767</v>
      </c>
      <c r="G657" s="9" t="s">
        <v>1378</v>
      </c>
      <c r="H657" s="8" t="str">
        <f t="shared" si="10"/>
        <v>Ні</v>
      </c>
      <c r="J657" s="8">
        <f>_xlfn.AGGREGATE(3,3,Tabela1[[#This Row],[Lp]])</f>
        <v>0</v>
      </c>
    </row>
    <row r="658" spans="1:10" ht="15" hidden="1" customHeight="1">
      <c r="A658" s="9">
        <v>657</v>
      </c>
      <c r="B658" s="9" t="s">
        <v>3176</v>
      </c>
      <c r="C658" s="9" t="s">
        <v>3146</v>
      </c>
      <c r="D658" s="9" t="s">
        <v>3750</v>
      </c>
      <c r="E658" s="9" t="s">
        <v>78</v>
      </c>
      <c r="F658" s="9" t="s">
        <v>3768</v>
      </c>
      <c r="G658" s="9" t="s">
        <v>1380</v>
      </c>
      <c r="H658" s="8" t="str">
        <f t="shared" si="10"/>
        <v>Так</v>
      </c>
      <c r="J658" s="8">
        <f>_xlfn.AGGREGATE(3,3,Tabela1[[#This Row],[Lp]])</f>
        <v>0</v>
      </c>
    </row>
    <row r="659" spans="1:10" ht="15" hidden="1" customHeight="1">
      <c r="A659" s="9">
        <v>658</v>
      </c>
      <c r="B659" s="9" t="s">
        <v>3145</v>
      </c>
      <c r="C659" s="9" t="s">
        <v>3146</v>
      </c>
      <c r="D659" s="9" t="s">
        <v>3750</v>
      </c>
      <c r="E659" s="9" t="s">
        <v>21</v>
      </c>
      <c r="F659" s="9" t="s">
        <v>3769</v>
      </c>
      <c r="G659" s="9" t="s">
        <v>1382</v>
      </c>
      <c r="H659" s="8" t="str">
        <f t="shared" si="10"/>
        <v>Ні</v>
      </c>
      <c r="J659" s="8">
        <f>_xlfn.AGGREGATE(3,3,Tabela1[[#This Row],[Lp]])</f>
        <v>0</v>
      </c>
    </row>
    <row r="660" spans="1:10" ht="15" hidden="1" customHeight="1">
      <c r="A660" s="9">
        <v>659</v>
      </c>
      <c r="B660" s="9" t="s">
        <v>3176</v>
      </c>
      <c r="C660" s="9" t="s">
        <v>3146</v>
      </c>
      <c r="D660" s="9" t="s">
        <v>3750</v>
      </c>
      <c r="E660" s="9" t="s">
        <v>78</v>
      </c>
      <c r="F660" s="9" t="s">
        <v>3770</v>
      </c>
      <c r="G660" s="9" t="s">
        <v>1384</v>
      </c>
      <c r="H660" s="8" t="str">
        <f t="shared" si="10"/>
        <v>Так</v>
      </c>
      <c r="J660" s="8">
        <f>_xlfn.AGGREGATE(3,3,Tabela1[[#This Row],[Lp]])</f>
        <v>0</v>
      </c>
    </row>
    <row r="661" spans="1:10" ht="15" hidden="1" customHeight="1">
      <c r="A661" s="9">
        <v>660</v>
      </c>
      <c r="B661" s="9" t="s">
        <v>3151</v>
      </c>
      <c r="C661" s="9" t="s">
        <v>3151</v>
      </c>
      <c r="D661" s="9" t="s">
        <v>3750</v>
      </c>
      <c r="E661" s="9" t="s">
        <v>29</v>
      </c>
      <c r="F661" s="9" t="s">
        <v>3771</v>
      </c>
      <c r="G661" s="9" t="s">
        <v>1386</v>
      </c>
      <c r="H661" s="8" t="str">
        <f t="shared" si="10"/>
        <v>Ні</v>
      </c>
      <c r="J661" s="8">
        <f>_xlfn.AGGREGATE(3,3,Tabela1[[#This Row],[Lp]])</f>
        <v>0</v>
      </c>
    </row>
    <row r="662" spans="1:10" ht="15" hidden="1" customHeight="1">
      <c r="A662" s="9">
        <v>661</v>
      </c>
      <c r="B662" s="9" t="s">
        <v>3145</v>
      </c>
      <c r="C662" s="9" t="s">
        <v>3146</v>
      </c>
      <c r="D662" s="9" t="s">
        <v>3750</v>
      </c>
      <c r="E662" s="9" t="s">
        <v>21</v>
      </c>
      <c r="F662" s="9" t="s">
        <v>3772</v>
      </c>
      <c r="G662" s="9" t="s">
        <v>1388</v>
      </c>
      <c r="H662" s="8" t="str">
        <f t="shared" si="10"/>
        <v>Ні</v>
      </c>
      <c r="J662" s="8">
        <f>_xlfn.AGGREGATE(3,3,Tabela1[[#This Row],[Lp]])</f>
        <v>0</v>
      </c>
    </row>
    <row r="663" spans="1:10" ht="15" hidden="1" customHeight="1">
      <c r="A663" s="9">
        <v>662</v>
      </c>
      <c r="B663" s="9" t="s">
        <v>3148</v>
      </c>
      <c r="C663" s="9" t="s">
        <v>3148</v>
      </c>
      <c r="D663" s="9" t="s">
        <v>3750</v>
      </c>
      <c r="E663" s="9" t="s">
        <v>24</v>
      </c>
      <c r="F663" s="9" t="s">
        <v>3315</v>
      </c>
      <c r="G663" s="9" t="s">
        <v>1390</v>
      </c>
      <c r="H663" s="8" t="str">
        <f t="shared" si="10"/>
        <v>Ні</v>
      </c>
      <c r="J663" s="8">
        <f>_xlfn.AGGREGATE(3,3,Tabela1[[#This Row],[Lp]])</f>
        <v>0</v>
      </c>
    </row>
    <row r="664" spans="1:10" ht="15" hidden="1" customHeight="1">
      <c r="A664" s="9">
        <v>663</v>
      </c>
      <c r="B664" s="9" t="s">
        <v>3145</v>
      </c>
      <c r="C664" s="9" t="s">
        <v>3146</v>
      </c>
      <c r="D664" s="9" t="s">
        <v>3750</v>
      </c>
      <c r="E664" s="9" t="s">
        <v>21</v>
      </c>
      <c r="F664" s="9" t="s">
        <v>3773</v>
      </c>
      <c r="G664" s="9" t="s">
        <v>1391</v>
      </c>
      <c r="H664" s="8" t="str">
        <f t="shared" si="10"/>
        <v>Ні</v>
      </c>
      <c r="J664" s="8">
        <f>_xlfn.AGGREGATE(3,3,Tabela1[[#This Row],[Lp]])</f>
        <v>0</v>
      </c>
    </row>
    <row r="665" spans="1:10" ht="15" hidden="1" customHeight="1">
      <c r="A665" s="9">
        <v>664</v>
      </c>
      <c r="B665" s="9" t="s">
        <v>3097</v>
      </c>
      <c r="C665" s="9" t="s">
        <v>3097</v>
      </c>
      <c r="D665" s="9" t="s">
        <v>3774</v>
      </c>
      <c r="E665" s="9" t="s">
        <v>15</v>
      </c>
      <c r="F665" s="9" t="s">
        <v>3125</v>
      </c>
      <c r="G665" s="9" t="s">
        <v>1396</v>
      </c>
      <c r="H665" s="8" t="str">
        <f t="shared" si="10"/>
        <v>Ні</v>
      </c>
      <c r="J665" s="8">
        <f>_xlfn.AGGREGATE(3,3,Tabela1[[#This Row],[Lp]])</f>
        <v>0</v>
      </c>
    </row>
    <row r="666" spans="1:10" ht="15" hidden="1" customHeight="1">
      <c r="A666" s="9">
        <v>665</v>
      </c>
      <c r="B666" s="9" t="s">
        <v>3148</v>
      </c>
      <c r="C666" s="9" t="s">
        <v>3148</v>
      </c>
      <c r="D666" s="9" t="s">
        <v>3774</v>
      </c>
      <c r="E666" s="9" t="s">
        <v>24</v>
      </c>
      <c r="F666" s="9" t="s">
        <v>3775</v>
      </c>
      <c r="G666" s="9" t="s">
        <v>1400</v>
      </c>
      <c r="H666" s="8" t="str">
        <f t="shared" si="10"/>
        <v>Ні</v>
      </c>
      <c r="J666" s="8">
        <f>_xlfn.AGGREGATE(3,3,Tabela1[[#This Row],[Lp]])</f>
        <v>0</v>
      </c>
    </row>
    <row r="667" spans="1:10" ht="15" hidden="1" customHeight="1">
      <c r="A667" s="9">
        <v>666</v>
      </c>
      <c r="B667" s="9" t="s">
        <v>3151</v>
      </c>
      <c r="C667" s="9" t="s">
        <v>3151</v>
      </c>
      <c r="D667" s="9" t="s">
        <v>3774</v>
      </c>
      <c r="E667" s="9" t="s">
        <v>29</v>
      </c>
      <c r="F667" s="9" t="s">
        <v>3776</v>
      </c>
      <c r="G667" s="9" t="s">
        <v>1402</v>
      </c>
      <c r="H667" s="8" t="str">
        <f t="shared" si="10"/>
        <v>Ні</v>
      </c>
      <c r="J667" s="8">
        <f>_xlfn.AGGREGATE(3,3,Tabela1[[#This Row],[Lp]])</f>
        <v>0</v>
      </c>
    </row>
    <row r="668" spans="1:10" ht="15" hidden="1" customHeight="1">
      <c r="A668" s="9">
        <v>667</v>
      </c>
      <c r="B668" s="9" t="s">
        <v>3148</v>
      </c>
      <c r="C668" s="9" t="s">
        <v>3148</v>
      </c>
      <c r="D668" s="9" t="s">
        <v>3774</v>
      </c>
      <c r="E668" s="9" t="s">
        <v>24</v>
      </c>
      <c r="F668" s="9" t="s">
        <v>3777</v>
      </c>
      <c r="G668" s="9" t="s">
        <v>1404</v>
      </c>
      <c r="H668" s="8" t="str">
        <f t="shared" si="10"/>
        <v>Ні</v>
      </c>
      <c r="J668" s="8">
        <f>_xlfn.AGGREGATE(3,3,Tabela1[[#This Row],[Lp]])</f>
        <v>0</v>
      </c>
    </row>
    <row r="669" spans="1:10" ht="15" hidden="1" customHeight="1">
      <c r="A669" s="9">
        <v>668</v>
      </c>
      <c r="B669" s="9" t="s">
        <v>3145</v>
      </c>
      <c r="C669" s="9" t="s">
        <v>3146</v>
      </c>
      <c r="D669" s="9" t="s">
        <v>3774</v>
      </c>
      <c r="E669" s="9" t="s">
        <v>21</v>
      </c>
      <c r="F669" s="9" t="s">
        <v>3778</v>
      </c>
      <c r="G669" s="9" t="s">
        <v>1406</v>
      </c>
      <c r="H669" s="8" t="str">
        <f t="shared" si="10"/>
        <v>Ні</v>
      </c>
      <c r="J669" s="8">
        <f>_xlfn.AGGREGATE(3,3,Tabela1[[#This Row],[Lp]])</f>
        <v>0</v>
      </c>
    </row>
    <row r="670" spans="1:10" ht="15" hidden="1" customHeight="1">
      <c r="A670" s="9">
        <v>669</v>
      </c>
      <c r="B670" s="9" t="s">
        <v>3148</v>
      </c>
      <c r="C670" s="9" t="s">
        <v>3148</v>
      </c>
      <c r="D670" s="9" t="s">
        <v>3774</v>
      </c>
      <c r="E670" s="9" t="s">
        <v>24</v>
      </c>
      <c r="F670" s="9" t="s">
        <v>3175</v>
      </c>
      <c r="G670" s="9" t="s">
        <v>1408</v>
      </c>
      <c r="H670" s="8" t="str">
        <f t="shared" si="10"/>
        <v>Ні</v>
      </c>
      <c r="J670" s="8">
        <f>_xlfn.AGGREGATE(3,3,Tabela1[[#This Row],[Lp]])</f>
        <v>0</v>
      </c>
    </row>
    <row r="671" spans="1:10" ht="15" hidden="1" customHeight="1">
      <c r="A671" s="9">
        <v>670</v>
      </c>
      <c r="B671" s="9" t="s">
        <v>3145</v>
      </c>
      <c r="C671" s="9" t="s">
        <v>3146</v>
      </c>
      <c r="D671" s="9" t="s">
        <v>3774</v>
      </c>
      <c r="E671" s="9" t="s">
        <v>21</v>
      </c>
      <c r="F671" s="9" t="s">
        <v>3779</v>
      </c>
      <c r="G671" s="9" t="s">
        <v>1410</v>
      </c>
      <c r="H671" s="8" t="str">
        <f t="shared" si="10"/>
        <v>Ні</v>
      </c>
      <c r="J671" s="8">
        <f>_xlfn.AGGREGATE(3,3,Tabela1[[#This Row],[Lp]])</f>
        <v>0</v>
      </c>
    </row>
    <row r="672" spans="1:10" ht="15" hidden="1" customHeight="1">
      <c r="A672" s="9">
        <v>671</v>
      </c>
      <c r="B672" s="9" t="s">
        <v>3145</v>
      </c>
      <c r="C672" s="9" t="s">
        <v>3146</v>
      </c>
      <c r="D672" s="9" t="s">
        <v>3774</v>
      </c>
      <c r="E672" s="9" t="s">
        <v>21</v>
      </c>
      <c r="F672" s="9" t="s">
        <v>3780</v>
      </c>
      <c r="G672" s="9" t="s">
        <v>1412</v>
      </c>
      <c r="H672" s="8" t="str">
        <f t="shared" si="10"/>
        <v>Ні</v>
      </c>
      <c r="J672" s="8">
        <f>_xlfn.AGGREGATE(3,3,Tabela1[[#This Row],[Lp]])</f>
        <v>0</v>
      </c>
    </row>
    <row r="673" spans="1:10" ht="15" hidden="1" customHeight="1">
      <c r="A673" s="9">
        <v>672</v>
      </c>
      <c r="B673" s="9" t="s">
        <v>3145</v>
      </c>
      <c r="C673" s="9" t="s">
        <v>3146</v>
      </c>
      <c r="D673" s="9" t="s">
        <v>3774</v>
      </c>
      <c r="E673" s="9" t="s">
        <v>21</v>
      </c>
      <c r="F673" s="9" t="s">
        <v>3781</v>
      </c>
      <c r="G673" s="9" t="s">
        <v>1414</v>
      </c>
      <c r="H673" s="8" t="str">
        <f t="shared" si="10"/>
        <v>Ні</v>
      </c>
      <c r="J673" s="8">
        <f>_xlfn.AGGREGATE(3,3,Tabela1[[#This Row],[Lp]])</f>
        <v>0</v>
      </c>
    </row>
    <row r="674" spans="1:10" ht="15" hidden="1" customHeight="1">
      <c r="A674" s="9">
        <v>673</v>
      </c>
      <c r="B674" s="9" t="s">
        <v>3148</v>
      </c>
      <c r="C674" s="9" t="s">
        <v>3148</v>
      </c>
      <c r="D674" s="9" t="s">
        <v>3774</v>
      </c>
      <c r="E674" s="9" t="s">
        <v>24</v>
      </c>
      <c r="F674" s="9" t="s">
        <v>3782</v>
      </c>
      <c r="G674" s="9" t="s">
        <v>1416</v>
      </c>
      <c r="H674" s="8" t="str">
        <f t="shared" si="10"/>
        <v>Ні</v>
      </c>
      <c r="J674" s="8">
        <f>_xlfn.AGGREGATE(3,3,Tabela1[[#This Row],[Lp]])</f>
        <v>0</v>
      </c>
    </row>
    <row r="675" spans="1:10" ht="15" hidden="1" customHeight="1">
      <c r="A675" s="9">
        <v>674</v>
      </c>
      <c r="B675" s="9" t="s">
        <v>3148</v>
      </c>
      <c r="C675" s="9" t="s">
        <v>3148</v>
      </c>
      <c r="D675" s="9" t="s">
        <v>3774</v>
      </c>
      <c r="E675" s="9" t="s">
        <v>24</v>
      </c>
      <c r="F675" s="9" t="s">
        <v>3783</v>
      </c>
      <c r="G675" s="9" t="s">
        <v>1418</v>
      </c>
      <c r="H675" s="8" t="str">
        <f t="shared" si="10"/>
        <v>Ні</v>
      </c>
      <c r="J675" s="8">
        <f>_xlfn.AGGREGATE(3,3,Tabela1[[#This Row],[Lp]])</f>
        <v>0</v>
      </c>
    </row>
    <row r="676" spans="1:10" ht="15" hidden="1" customHeight="1">
      <c r="A676" s="9">
        <v>675</v>
      </c>
      <c r="B676" s="9" t="s">
        <v>3148</v>
      </c>
      <c r="C676" s="9" t="s">
        <v>3148</v>
      </c>
      <c r="D676" s="9" t="s">
        <v>3774</v>
      </c>
      <c r="E676" s="9" t="s">
        <v>24</v>
      </c>
      <c r="F676" s="9" t="s">
        <v>3784</v>
      </c>
      <c r="G676" s="9" t="s">
        <v>1420</v>
      </c>
      <c r="H676" s="8" t="str">
        <f t="shared" si="10"/>
        <v>Ні</v>
      </c>
      <c r="J676" s="8">
        <f>_xlfn.AGGREGATE(3,3,Tabela1[[#This Row],[Lp]])</f>
        <v>0</v>
      </c>
    </row>
    <row r="677" spans="1:10" ht="15" hidden="1" customHeight="1">
      <c r="A677" s="9">
        <v>676</v>
      </c>
      <c r="B677" s="9" t="s">
        <v>3151</v>
      </c>
      <c r="C677" s="9" t="s">
        <v>3151</v>
      </c>
      <c r="D677" s="9" t="s">
        <v>3774</v>
      </c>
      <c r="E677" s="9" t="s">
        <v>29</v>
      </c>
      <c r="F677" s="9" t="s">
        <v>3785</v>
      </c>
      <c r="G677" s="9" t="s">
        <v>1422</v>
      </c>
      <c r="H677" s="8" t="str">
        <f t="shared" si="10"/>
        <v>Ні</v>
      </c>
      <c r="J677" s="8">
        <f>_xlfn.AGGREGATE(3,3,Tabela1[[#This Row],[Lp]])</f>
        <v>0</v>
      </c>
    </row>
    <row r="678" spans="1:10" ht="15" hidden="1" customHeight="1">
      <c r="A678" s="9">
        <v>677</v>
      </c>
      <c r="B678" s="9" t="s">
        <v>3148</v>
      </c>
      <c r="C678" s="9" t="s">
        <v>3148</v>
      </c>
      <c r="D678" s="9" t="s">
        <v>3774</v>
      </c>
      <c r="E678" s="9" t="s">
        <v>24</v>
      </c>
      <c r="F678" s="9" t="s">
        <v>3786</v>
      </c>
      <c r="G678" s="9" t="s">
        <v>1424</v>
      </c>
      <c r="H678" s="8" t="str">
        <f t="shared" si="10"/>
        <v>Ні</v>
      </c>
      <c r="J678" s="8">
        <f>_xlfn.AGGREGATE(3,3,Tabela1[[#This Row],[Lp]])</f>
        <v>0</v>
      </c>
    </row>
    <row r="679" spans="1:10" ht="15" hidden="1" customHeight="1">
      <c r="A679" s="9">
        <v>678</v>
      </c>
      <c r="B679" s="9" t="s">
        <v>3148</v>
      </c>
      <c r="C679" s="9" t="s">
        <v>3148</v>
      </c>
      <c r="D679" s="9" t="s">
        <v>3774</v>
      </c>
      <c r="E679" s="9" t="s">
        <v>24</v>
      </c>
      <c r="F679" s="9" t="s">
        <v>3787</v>
      </c>
      <c r="G679" s="9" t="s">
        <v>1426</v>
      </c>
      <c r="H679" s="8" t="str">
        <f t="shared" si="10"/>
        <v>Ні</v>
      </c>
      <c r="J679" s="8">
        <f>_xlfn.AGGREGATE(3,3,Tabela1[[#This Row],[Lp]])</f>
        <v>0</v>
      </c>
    </row>
    <row r="680" spans="1:10" ht="15" hidden="1" customHeight="1">
      <c r="A680" s="9">
        <v>679</v>
      </c>
      <c r="B680" s="9" t="s">
        <v>3148</v>
      </c>
      <c r="C680" s="9" t="s">
        <v>3148</v>
      </c>
      <c r="D680" s="9" t="s">
        <v>3774</v>
      </c>
      <c r="E680" s="9" t="s">
        <v>24</v>
      </c>
      <c r="F680" s="9" t="s">
        <v>3788</v>
      </c>
      <c r="G680" s="9" t="s">
        <v>1428</v>
      </c>
      <c r="H680" s="8" t="str">
        <f t="shared" si="10"/>
        <v>Ні</v>
      </c>
      <c r="J680" s="8">
        <f>_xlfn.AGGREGATE(3,3,Tabela1[[#This Row],[Lp]])</f>
        <v>0</v>
      </c>
    </row>
    <row r="681" spans="1:10" ht="15" hidden="1" customHeight="1">
      <c r="A681" s="9">
        <v>680</v>
      </c>
      <c r="B681" s="9" t="s">
        <v>3151</v>
      </c>
      <c r="C681" s="9" t="s">
        <v>3151</v>
      </c>
      <c r="D681" s="9" t="s">
        <v>3774</v>
      </c>
      <c r="E681" s="9" t="s">
        <v>29</v>
      </c>
      <c r="F681" s="9" t="s">
        <v>3789</v>
      </c>
      <c r="G681" s="9" t="s">
        <v>1430</v>
      </c>
      <c r="H681" s="8" t="str">
        <f t="shared" si="10"/>
        <v>Ні</v>
      </c>
      <c r="J681" s="8">
        <f>_xlfn.AGGREGATE(3,3,Tabela1[[#This Row],[Lp]])</f>
        <v>0</v>
      </c>
    </row>
    <row r="682" spans="1:10" ht="15" hidden="1" customHeight="1">
      <c r="A682" s="9">
        <v>681</v>
      </c>
      <c r="B682" s="9" t="s">
        <v>3145</v>
      </c>
      <c r="C682" s="9" t="s">
        <v>3146</v>
      </c>
      <c r="D682" s="9" t="s">
        <v>3774</v>
      </c>
      <c r="E682" s="9" t="s">
        <v>21</v>
      </c>
      <c r="F682" s="9" t="s">
        <v>3790</v>
      </c>
      <c r="G682" s="9" t="s">
        <v>1432</v>
      </c>
      <c r="H682" s="8" t="str">
        <f t="shared" si="10"/>
        <v>Ні</v>
      </c>
      <c r="J682" s="8">
        <f>_xlfn.AGGREGATE(3,3,Tabela1[[#This Row],[Lp]])</f>
        <v>0</v>
      </c>
    </row>
    <row r="683" spans="1:10" ht="15" hidden="1" customHeight="1">
      <c r="A683" s="9">
        <v>682</v>
      </c>
      <c r="B683" s="9" t="s">
        <v>3151</v>
      </c>
      <c r="C683" s="9" t="s">
        <v>3151</v>
      </c>
      <c r="D683" s="9" t="s">
        <v>3774</v>
      </c>
      <c r="E683" s="9" t="s">
        <v>29</v>
      </c>
      <c r="F683" s="9" t="s">
        <v>3791</v>
      </c>
      <c r="G683" s="9" t="s">
        <v>1434</v>
      </c>
      <c r="H683" s="8" t="str">
        <f t="shared" si="10"/>
        <v>Ні</v>
      </c>
      <c r="J683" s="8">
        <f>_xlfn.AGGREGATE(3,3,Tabela1[[#This Row],[Lp]])</f>
        <v>0</v>
      </c>
    </row>
    <row r="684" spans="1:10" ht="15" hidden="1" customHeight="1">
      <c r="A684" s="9">
        <v>683</v>
      </c>
      <c r="B684" s="9" t="s">
        <v>3145</v>
      </c>
      <c r="C684" s="9" t="s">
        <v>3146</v>
      </c>
      <c r="D684" s="9" t="s">
        <v>3774</v>
      </c>
      <c r="E684" s="9" t="s">
        <v>21</v>
      </c>
      <c r="F684" s="9" t="s">
        <v>3792</v>
      </c>
      <c r="G684" s="9" t="s">
        <v>1436</v>
      </c>
      <c r="H684" s="8" t="str">
        <f t="shared" si="10"/>
        <v>Ні</v>
      </c>
      <c r="J684" s="8">
        <f>_xlfn.AGGREGATE(3,3,Tabela1[[#This Row],[Lp]])</f>
        <v>0</v>
      </c>
    </row>
    <row r="685" spans="1:10" ht="15" hidden="1" customHeight="1">
      <c r="A685" s="9">
        <v>684</v>
      </c>
      <c r="B685" s="9" t="s">
        <v>3145</v>
      </c>
      <c r="C685" s="9" t="s">
        <v>3146</v>
      </c>
      <c r="D685" s="9" t="s">
        <v>3774</v>
      </c>
      <c r="E685" s="9" t="s">
        <v>21</v>
      </c>
      <c r="F685" s="9" t="s">
        <v>3793</v>
      </c>
      <c r="G685" s="9" t="s">
        <v>1438</v>
      </c>
      <c r="H685" s="8" t="str">
        <f t="shared" si="10"/>
        <v>Ні</v>
      </c>
      <c r="J685" s="8">
        <f>_xlfn.AGGREGATE(3,3,Tabela1[[#This Row],[Lp]])</f>
        <v>0</v>
      </c>
    </row>
    <row r="686" spans="1:10" ht="15" hidden="1" customHeight="1">
      <c r="A686" s="9">
        <v>685</v>
      </c>
      <c r="B686" s="9" t="s">
        <v>3148</v>
      </c>
      <c r="C686" s="9" t="s">
        <v>3148</v>
      </c>
      <c r="D686" s="9" t="s">
        <v>3774</v>
      </c>
      <c r="E686" s="9" t="s">
        <v>24</v>
      </c>
      <c r="F686" s="9" t="s">
        <v>3794</v>
      </c>
      <c r="G686" s="9" t="s">
        <v>1440</v>
      </c>
      <c r="H686" s="8" t="str">
        <f t="shared" si="10"/>
        <v>Ні</v>
      </c>
      <c r="J686" s="8">
        <f>_xlfn.AGGREGATE(3,3,Tabela1[[#This Row],[Lp]])</f>
        <v>0</v>
      </c>
    </row>
    <row r="687" spans="1:10" ht="15" hidden="1" customHeight="1">
      <c r="A687" s="9">
        <v>686</v>
      </c>
      <c r="B687" s="9" t="s">
        <v>3145</v>
      </c>
      <c r="C687" s="9" t="s">
        <v>3146</v>
      </c>
      <c r="D687" s="9" t="s">
        <v>3774</v>
      </c>
      <c r="E687" s="9" t="s">
        <v>21</v>
      </c>
      <c r="F687" s="9" t="s">
        <v>3795</v>
      </c>
      <c r="G687" s="9" t="s">
        <v>1442</v>
      </c>
      <c r="H687" s="8" t="str">
        <f t="shared" si="10"/>
        <v>Ні</v>
      </c>
      <c r="J687" s="8">
        <f>_xlfn.AGGREGATE(3,3,Tabela1[[#This Row],[Lp]])</f>
        <v>0</v>
      </c>
    </row>
    <row r="688" spans="1:10" ht="15" hidden="1" customHeight="1">
      <c r="A688" s="9">
        <v>687</v>
      </c>
      <c r="B688" s="9" t="s">
        <v>3148</v>
      </c>
      <c r="C688" s="9" t="s">
        <v>3148</v>
      </c>
      <c r="D688" s="9" t="s">
        <v>3774</v>
      </c>
      <c r="E688" s="9" t="s">
        <v>24</v>
      </c>
      <c r="F688" s="9" t="s">
        <v>3796</v>
      </c>
      <c r="G688" s="9" t="s">
        <v>1444</v>
      </c>
      <c r="H688" s="8" t="str">
        <f t="shared" si="10"/>
        <v>Ні</v>
      </c>
      <c r="J688" s="8">
        <f>_xlfn.AGGREGATE(3,3,Tabela1[[#This Row],[Lp]])</f>
        <v>0</v>
      </c>
    </row>
    <row r="689" spans="1:10" ht="15" hidden="1" customHeight="1">
      <c r="A689" s="9">
        <v>688</v>
      </c>
      <c r="B689" s="9" t="s">
        <v>3151</v>
      </c>
      <c r="C689" s="9" t="s">
        <v>3151</v>
      </c>
      <c r="D689" s="9" t="s">
        <v>3774</v>
      </c>
      <c r="E689" s="9" t="s">
        <v>29</v>
      </c>
      <c r="F689" s="9" t="s">
        <v>3797</v>
      </c>
      <c r="G689" s="9" t="s">
        <v>1446</v>
      </c>
      <c r="H689" s="8" t="str">
        <f t="shared" si="10"/>
        <v>Ні</v>
      </c>
      <c r="J689" s="8">
        <f>_xlfn.AGGREGATE(3,3,Tabela1[[#This Row],[Lp]])</f>
        <v>0</v>
      </c>
    </row>
    <row r="690" spans="1:10" ht="15" hidden="1" customHeight="1">
      <c r="A690" s="9">
        <v>689</v>
      </c>
      <c r="B690" s="9" t="s">
        <v>3151</v>
      </c>
      <c r="C690" s="9" t="s">
        <v>3151</v>
      </c>
      <c r="D690" s="9" t="s">
        <v>3774</v>
      </c>
      <c r="E690" s="9" t="s">
        <v>29</v>
      </c>
      <c r="F690" s="9" t="s">
        <v>3798</v>
      </c>
      <c r="G690" s="9" t="s">
        <v>1448</v>
      </c>
      <c r="H690" s="8" t="str">
        <f t="shared" si="10"/>
        <v>Ні</v>
      </c>
      <c r="J690" s="8">
        <f>_xlfn.AGGREGATE(3,3,Tabela1[[#This Row],[Lp]])</f>
        <v>0</v>
      </c>
    </row>
    <row r="691" spans="1:10" ht="15" hidden="1" customHeight="1">
      <c r="A691" s="9">
        <v>690</v>
      </c>
      <c r="B691" s="9" t="s">
        <v>3145</v>
      </c>
      <c r="C691" s="9" t="s">
        <v>3146</v>
      </c>
      <c r="D691" s="9" t="s">
        <v>3774</v>
      </c>
      <c r="E691" s="9" t="s">
        <v>21</v>
      </c>
      <c r="F691" s="9" t="s">
        <v>3799</v>
      </c>
      <c r="G691" s="9" t="s">
        <v>1450</v>
      </c>
      <c r="H691" s="8" t="str">
        <f t="shared" si="10"/>
        <v>Ні</v>
      </c>
      <c r="J691" s="8">
        <f>_xlfn.AGGREGATE(3,3,Tabela1[[#This Row],[Lp]])</f>
        <v>0</v>
      </c>
    </row>
    <row r="692" spans="1:10" ht="15" hidden="1" customHeight="1">
      <c r="A692" s="9">
        <v>691</v>
      </c>
      <c r="B692" s="9" t="s">
        <v>3145</v>
      </c>
      <c r="C692" s="9" t="s">
        <v>3146</v>
      </c>
      <c r="D692" s="9" t="s">
        <v>3774</v>
      </c>
      <c r="E692" s="9" t="s">
        <v>21</v>
      </c>
      <c r="F692" s="9" t="s">
        <v>3800</v>
      </c>
      <c r="G692" s="9" t="s">
        <v>1452</v>
      </c>
      <c r="H692" s="8" t="str">
        <f t="shared" si="10"/>
        <v>Ні</v>
      </c>
      <c r="J692" s="8">
        <f>_xlfn.AGGREGATE(3,3,Tabela1[[#This Row],[Lp]])</f>
        <v>0</v>
      </c>
    </row>
    <row r="693" spans="1:10" ht="15" hidden="1" customHeight="1">
      <c r="A693" s="9">
        <v>692</v>
      </c>
      <c r="B693" s="9" t="s">
        <v>3151</v>
      </c>
      <c r="C693" s="9" t="s">
        <v>3151</v>
      </c>
      <c r="D693" s="9" t="s">
        <v>3774</v>
      </c>
      <c r="E693" s="9" t="s">
        <v>29</v>
      </c>
      <c r="F693" s="9" t="s">
        <v>3801</v>
      </c>
      <c r="G693" s="9" t="s">
        <v>1454</v>
      </c>
      <c r="H693" s="8" t="str">
        <f t="shared" si="10"/>
        <v>Ні</v>
      </c>
      <c r="J693" s="8">
        <f>_xlfn.AGGREGATE(3,3,Tabela1[[#This Row],[Lp]])</f>
        <v>0</v>
      </c>
    </row>
    <row r="694" spans="1:10" ht="15" hidden="1" customHeight="1">
      <c r="A694" s="9">
        <v>693</v>
      </c>
      <c r="B694" s="9" t="s">
        <v>3176</v>
      </c>
      <c r="C694" s="9" t="s">
        <v>3146</v>
      </c>
      <c r="D694" s="9" t="s">
        <v>3774</v>
      </c>
      <c r="E694" s="9" t="s">
        <v>78</v>
      </c>
      <c r="F694" s="9" t="s">
        <v>3802</v>
      </c>
      <c r="G694" s="9" t="s">
        <v>1456</v>
      </c>
      <c r="H694" s="8" t="str">
        <f t="shared" si="10"/>
        <v>Так</v>
      </c>
      <c r="J694" s="8">
        <f>_xlfn.AGGREGATE(3,3,Tabela1[[#This Row],[Lp]])</f>
        <v>0</v>
      </c>
    </row>
    <row r="695" spans="1:10" ht="15" hidden="1" customHeight="1">
      <c r="A695" s="9">
        <v>694</v>
      </c>
      <c r="B695" s="9" t="s">
        <v>3145</v>
      </c>
      <c r="C695" s="9" t="s">
        <v>3146</v>
      </c>
      <c r="D695" s="9" t="s">
        <v>3774</v>
      </c>
      <c r="E695" s="9" t="s">
        <v>21</v>
      </c>
      <c r="F695" s="9" t="s">
        <v>3803</v>
      </c>
      <c r="G695" s="9" t="s">
        <v>1458</v>
      </c>
      <c r="H695" s="8" t="str">
        <f t="shared" si="10"/>
        <v>Ні</v>
      </c>
      <c r="J695" s="8">
        <f>_xlfn.AGGREGATE(3,3,Tabela1[[#This Row],[Lp]])</f>
        <v>0</v>
      </c>
    </row>
    <row r="696" spans="1:10" ht="15" hidden="1" customHeight="1">
      <c r="A696" s="9">
        <v>695</v>
      </c>
      <c r="B696" s="9" t="s">
        <v>3145</v>
      </c>
      <c r="C696" s="9" t="s">
        <v>3146</v>
      </c>
      <c r="D696" s="9" t="s">
        <v>3774</v>
      </c>
      <c r="E696" s="9" t="s">
        <v>21</v>
      </c>
      <c r="F696" s="9" t="s">
        <v>3804</v>
      </c>
      <c r="G696" s="9" t="s">
        <v>1460</v>
      </c>
      <c r="H696" s="8" t="str">
        <f t="shared" si="10"/>
        <v>Ні</v>
      </c>
      <c r="J696" s="8">
        <f>_xlfn.AGGREGATE(3,3,Tabela1[[#This Row],[Lp]])</f>
        <v>0</v>
      </c>
    </row>
    <row r="697" spans="1:10" ht="15" hidden="1" customHeight="1">
      <c r="A697" s="9">
        <v>696</v>
      </c>
      <c r="B697" s="9" t="s">
        <v>3145</v>
      </c>
      <c r="C697" s="9" t="s">
        <v>3146</v>
      </c>
      <c r="D697" s="9" t="s">
        <v>3774</v>
      </c>
      <c r="E697" s="9" t="s">
        <v>21</v>
      </c>
      <c r="F697" s="9" t="s">
        <v>3805</v>
      </c>
      <c r="G697" s="9" t="s">
        <v>1462</v>
      </c>
      <c r="H697" s="8" t="str">
        <f t="shared" si="10"/>
        <v>Ні</v>
      </c>
      <c r="J697" s="8">
        <f>_xlfn.AGGREGATE(3,3,Tabela1[[#This Row],[Lp]])</f>
        <v>0</v>
      </c>
    </row>
    <row r="698" spans="1:10" ht="15" hidden="1" customHeight="1">
      <c r="A698" s="9">
        <v>697</v>
      </c>
      <c r="B698" s="9" t="s">
        <v>3145</v>
      </c>
      <c r="C698" s="9" t="s">
        <v>3146</v>
      </c>
      <c r="D698" s="9" t="s">
        <v>3774</v>
      </c>
      <c r="E698" s="9" t="s">
        <v>21</v>
      </c>
      <c r="F698" s="9" t="s">
        <v>3451</v>
      </c>
      <c r="G698" s="9" t="s">
        <v>1464</v>
      </c>
      <c r="H698" s="8" t="str">
        <f t="shared" si="10"/>
        <v>Ні</v>
      </c>
      <c r="J698" s="8">
        <f>_xlfn.AGGREGATE(3,3,Tabela1[[#This Row],[Lp]])</f>
        <v>0</v>
      </c>
    </row>
    <row r="699" spans="1:10" ht="15" hidden="1" customHeight="1">
      <c r="A699" s="9">
        <v>698</v>
      </c>
      <c r="B699" s="9" t="s">
        <v>3148</v>
      </c>
      <c r="C699" s="9" t="s">
        <v>3148</v>
      </c>
      <c r="D699" s="9" t="s">
        <v>3774</v>
      </c>
      <c r="E699" s="9" t="s">
        <v>24</v>
      </c>
      <c r="F699" s="9" t="s">
        <v>3806</v>
      </c>
      <c r="G699" s="9" t="s">
        <v>1466</v>
      </c>
      <c r="H699" s="8" t="str">
        <f t="shared" si="10"/>
        <v>Ні</v>
      </c>
      <c r="J699" s="8">
        <f>_xlfn.AGGREGATE(3,3,Tabela1[[#This Row],[Lp]])</f>
        <v>0</v>
      </c>
    </row>
    <row r="700" spans="1:10" ht="15" hidden="1" customHeight="1">
      <c r="A700" s="9">
        <v>699</v>
      </c>
      <c r="B700" s="9" t="s">
        <v>3145</v>
      </c>
      <c r="C700" s="9" t="s">
        <v>3146</v>
      </c>
      <c r="D700" s="9" t="s">
        <v>3774</v>
      </c>
      <c r="E700" s="9" t="s">
        <v>21</v>
      </c>
      <c r="F700" s="9" t="s">
        <v>3807</v>
      </c>
      <c r="G700" s="9" t="s">
        <v>1468</v>
      </c>
      <c r="H700" s="8" t="str">
        <f t="shared" si="10"/>
        <v>Ні</v>
      </c>
      <c r="J700" s="8">
        <f>_xlfn.AGGREGATE(3,3,Tabela1[[#This Row],[Lp]])</f>
        <v>0</v>
      </c>
    </row>
    <row r="701" spans="1:10" ht="15" hidden="1" customHeight="1">
      <c r="A701" s="9">
        <v>700</v>
      </c>
      <c r="B701" s="9" t="s">
        <v>3151</v>
      </c>
      <c r="C701" s="9" t="s">
        <v>3151</v>
      </c>
      <c r="D701" s="9" t="s">
        <v>3774</v>
      </c>
      <c r="E701" s="9" t="s">
        <v>29</v>
      </c>
      <c r="F701" s="9" t="s">
        <v>3808</v>
      </c>
      <c r="G701" s="9" t="s">
        <v>1470</v>
      </c>
      <c r="H701" s="8" t="str">
        <f t="shared" si="10"/>
        <v>Ні</v>
      </c>
      <c r="J701" s="8">
        <f>_xlfn.AGGREGATE(3,3,Tabela1[[#This Row],[Lp]])</f>
        <v>0</v>
      </c>
    </row>
    <row r="702" spans="1:10" ht="15" hidden="1" customHeight="1">
      <c r="A702" s="9">
        <v>701</v>
      </c>
      <c r="B702" s="9" t="s">
        <v>3151</v>
      </c>
      <c r="C702" s="9" t="s">
        <v>3151</v>
      </c>
      <c r="D702" s="9" t="s">
        <v>3774</v>
      </c>
      <c r="E702" s="9" t="s">
        <v>29</v>
      </c>
      <c r="F702" s="9" t="s">
        <v>3809</v>
      </c>
      <c r="G702" s="9" t="s">
        <v>1472</v>
      </c>
      <c r="H702" s="8" t="str">
        <f t="shared" si="10"/>
        <v>Ні</v>
      </c>
      <c r="J702" s="8">
        <f>_xlfn.AGGREGATE(3,3,Tabela1[[#This Row],[Lp]])</f>
        <v>0</v>
      </c>
    </row>
    <row r="703" spans="1:10" ht="15" hidden="1" customHeight="1">
      <c r="A703" s="9">
        <v>702</v>
      </c>
      <c r="B703" s="9" t="s">
        <v>3176</v>
      </c>
      <c r="C703" s="9" t="s">
        <v>3146</v>
      </c>
      <c r="D703" s="9" t="s">
        <v>3774</v>
      </c>
      <c r="E703" s="9" t="s">
        <v>78</v>
      </c>
      <c r="F703" s="9" t="s">
        <v>3810</v>
      </c>
      <c r="G703" s="9" t="s">
        <v>1474</v>
      </c>
      <c r="H703" s="8" t="str">
        <f t="shared" si="10"/>
        <v>Так</v>
      </c>
      <c r="J703" s="8">
        <f>_xlfn.AGGREGATE(3,3,Tabela1[[#This Row],[Lp]])</f>
        <v>0</v>
      </c>
    </row>
    <row r="704" spans="1:10" ht="15" hidden="1" customHeight="1">
      <c r="A704" s="9">
        <v>703</v>
      </c>
      <c r="B704" s="9" t="s">
        <v>3145</v>
      </c>
      <c r="C704" s="9" t="s">
        <v>3146</v>
      </c>
      <c r="D704" s="9" t="s">
        <v>3774</v>
      </c>
      <c r="E704" s="9" t="s">
        <v>21</v>
      </c>
      <c r="F704" s="9" t="s">
        <v>3811</v>
      </c>
      <c r="G704" s="9" t="s">
        <v>1476</v>
      </c>
      <c r="H704" s="8" t="str">
        <f t="shared" si="10"/>
        <v>Ні</v>
      </c>
      <c r="J704" s="8">
        <f>_xlfn.AGGREGATE(3,3,Tabela1[[#This Row],[Lp]])</f>
        <v>0</v>
      </c>
    </row>
    <row r="705" spans="1:10" ht="15" hidden="1" customHeight="1">
      <c r="A705" s="9">
        <v>704</v>
      </c>
      <c r="B705" s="9" t="s">
        <v>3145</v>
      </c>
      <c r="C705" s="9" t="s">
        <v>3146</v>
      </c>
      <c r="D705" s="9" t="s">
        <v>3774</v>
      </c>
      <c r="E705" s="9" t="s">
        <v>21</v>
      </c>
      <c r="F705" s="9" t="s">
        <v>3812</v>
      </c>
      <c r="G705" s="9" t="s">
        <v>1478</v>
      </c>
      <c r="H705" s="8" t="str">
        <f t="shared" si="10"/>
        <v>Ні</v>
      </c>
      <c r="J705" s="8">
        <f>_xlfn.AGGREGATE(3,3,Tabela1[[#This Row],[Lp]])</f>
        <v>0</v>
      </c>
    </row>
    <row r="706" spans="1:10" ht="15" hidden="1" customHeight="1">
      <c r="A706" s="9">
        <v>705</v>
      </c>
      <c r="B706" s="9" t="s">
        <v>3151</v>
      </c>
      <c r="C706" s="9" t="s">
        <v>3151</v>
      </c>
      <c r="D706" s="9" t="s">
        <v>3774</v>
      </c>
      <c r="E706" s="9" t="s">
        <v>29</v>
      </c>
      <c r="F706" s="9" t="s">
        <v>3813</v>
      </c>
      <c r="G706" s="9" t="s">
        <v>1480</v>
      </c>
      <c r="H706" s="8" t="str">
        <f t="shared" si="10"/>
        <v>Ні</v>
      </c>
      <c r="J706" s="8">
        <f>_xlfn.AGGREGATE(3,3,Tabela1[[#This Row],[Lp]])</f>
        <v>0</v>
      </c>
    </row>
    <row r="707" spans="1:10" ht="15" hidden="1" customHeight="1">
      <c r="A707" s="9">
        <v>706</v>
      </c>
      <c r="B707" s="9" t="s">
        <v>3145</v>
      </c>
      <c r="C707" s="9" t="s">
        <v>3146</v>
      </c>
      <c r="D707" s="9" t="s">
        <v>3774</v>
      </c>
      <c r="E707" s="9" t="s">
        <v>21</v>
      </c>
      <c r="F707" s="9" t="s">
        <v>3683</v>
      </c>
      <c r="G707" s="9" t="s">
        <v>1482</v>
      </c>
      <c r="H707" s="8" t="str">
        <f t="shared" ref="H707:H770" si="11">IF(E707="gmoz","Так","Ні")</f>
        <v>Ні</v>
      </c>
      <c r="J707" s="8">
        <f>_xlfn.AGGREGATE(3,3,Tabela1[[#This Row],[Lp]])</f>
        <v>0</v>
      </c>
    </row>
    <row r="708" spans="1:10" ht="15" hidden="1" customHeight="1">
      <c r="A708" s="9">
        <v>707</v>
      </c>
      <c r="B708" s="9" t="s">
        <v>3151</v>
      </c>
      <c r="C708" s="9" t="s">
        <v>3151</v>
      </c>
      <c r="D708" s="9" t="s">
        <v>3774</v>
      </c>
      <c r="E708" s="9" t="s">
        <v>29</v>
      </c>
      <c r="F708" s="9" t="s">
        <v>3614</v>
      </c>
      <c r="G708" s="9" t="s">
        <v>1484</v>
      </c>
      <c r="H708" s="8" t="str">
        <f t="shared" si="11"/>
        <v>Ні</v>
      </c>
      <c r="J708" s="8">
        <f>_xlfn.AGGREGATE(3,3,Tabela1[[#This Row],[Lp]])</f>
        <v>0</v>
      </c>
    </row>
    <row r="709" spans="1:10" ht="15" hidden="1" customHeight="1">
      <c r="A709" s="9">
        <v>708</v>
      </c>
      <c r="B709" s="9" t="s">
        <v>3148</v>
      </c>
      <c r="C709" s="9" t="s">
        <v>3148</v>
      </c>
      <c r="D709" s="9" t="s">
        <v>3774</v>
      </c>
      <c r="E709" s="9" t="s">
        <v>24</v>
      </c>
      <c r="F709" s="9" t="s">
        <v>3814</v>
      </c>
      <c r="G709" s="9" t="s">
        <v>1486</v>
      </c>
      <c r="H709" s="8" t="str">
        <f t="shared" si="11"/>
        <v>Ні</v>
      </c>
      <c r="J709" s="8">
        <f>_xlfn.AGGREGATE(3,3,Tabela1[[#This Row],[Lp]])</f>
        <v>0</v>
      </c>
    </row>
    <row r="710" spans="1:10" ht="15" hidden="1" customHeight="1">
      <c r="A710" s="9">
        <v>709</v>
      </c>
      <c r="B710" s="9" t="s">
        <v>3145</v>
      </c>
      <c r="C710" s="9" t="s">
        <v>3146</v>
      </c>
      <c r="D710" s="9" t="s">
        <v>3774</v>
      </c>
      <c r="E710" s="9" t="s">
        <v>21</v>
      </c>
      <c r="F710" s="9" t="s">
        <v>3815</v>
      </c>
      <c r="G710" s="9" t="s">
        <v>1488</v>
      </c>
      <c r="H710" s="8" t="str">
        <f t="shared" si="11"/>
        <v>Ні</v>
      </c>
      <c r="J710" s="8">
        <f>_xlfn.AGGREGATE(3,3,Tabela1[[#This Row],[Lp]])</f>
        <v>0</v>
      </c>
    </row>
    <row r="711" spans="1:10" ht="15" hidden="1" customHeight="1">
      <c r="A711" s="9">
        <v>710</v>
      </c>
      <c r="B711" s="9" t="s">
        <v>3151</v>
      </c>
      <c r="C711" s="9" t="s">
        <v>3151</v>
      </c>
      <c r="D711" s="9" t="s">
        <v>3774</v>
      </c>
      <c r="E711" s="9" t="s">
        <v>29</v>
      </c>
      <c r="F711" s="9" t="s">
        <v>3816</v>
      </c>
      <c r="G711" s="9" t="s">
        <v>1490</v>
      </c>
      <c r="H711" s="8" t="str">
        <f t="shared" si="11"/>
        <v>Ні</v>
      </c>
      <c r="J711" s="8">
        <f>_xlfn.AGGREGATE(3,3,Tabela1[[#This Row],[Lp]])</f>
        <v>0</v>
      </c>
    </row>
    <row r="712" spans="1:10" ht="15" hidden="1" customHeight="1">
      <c r="A712" s="9">
        <v>711</v>
      </c>
      <c r="B712" s="9" t="s">
        <v>3151</v>
      </c>
      <c r="C712" s="9" t="s">
        <v>3151</v>
      </c>
      <c r="D712" s="9" t="s">
        <v>3774</v>
      </c>
      <c r="E712" s="9" t="s">
        <v>29</v>
      </c>
      <c r="F712" s="9" t="s">
        <v>3817</v>
      </c>
      <c r="G712" s="9" t="s">
        <v>1492</v>
      </c>
      <c r="H712" s="8" t="str">
        <f t="shared" si="11"/>
        <v>Ні</v>
      </c>
      <c r="J712" s="8">
        <f>_xlfn.AGGREGATE(3,3,Tabela1[[#This Row],[Lp]])</f>
        <v>0</v>
      </c>
    </row>
    <row r="713" spans="1:10" ht="15" hidden="1" customHeight="1">
      <c r="A713" s="9">
        <v>712</v>
      </c>
      <c r="B713" s="9" t="s">
        <v>3176</v>
      </c>
      <c r="C713" s="9" t="s">
        <v>3146</v>
      </c>
      <c r="D713" s="9" t="s">
        <v>3774</v>
      </c>
      <c r="E713" s="9" t="s">
        <v>78</v>
      </c>
      <c r="F713" s="9" t="s">
        <v>3818</v>
      </c>
      <c r="G713" s="9" t="s">
        <v>1494</v>
      </c>
      <c r="H713" s="8" t="str">
        <f t="shared" si="11"/>
        <v>Так</v>
      </c>
      <c r="I713" s="8" t="s">
        <v>3178</v>
      </c>
      <c r="J713" s="8">
        <f>_xlfn.AGGREGATE(3,3,Tabela1[[#This Row],[Lp]])</f>
        <v>0</v>
      </c>
    </row>
    <row r="714" spans="1:10" ht="15" hidden="1" customHeight="1">
      <c r="A714" s="9">
        <v>713</v>
      </c>
      <c r="B714" s="9" t="s">
        <v>3145</v>
      </c>
      <c r="C714" s="9" t="s">
        <v>3146</v>
      </c>
      <c r="D714" s="9" t="s">
        <v>3774</v>
      </c>
      <c r="E714" s="9" t="s">
        <v>21</v>
      </c>
      <c r="F714" s="9" t="s">
        <v>3308</v>
      </c>
      <c r="G714" s="9" t="s">
        <v>1496</v>
      </c>
      <c r="H714" s="8" t="str">
        <f t="shared" si="11"/>
        <v>Ні</v>
      </c>
      <c r="J714" s="8">
        <f>_xlfn.AGGREGATE(3,3,Tabela1[[#This Row],[Lp]])</f>
        <v>0</v>
      </c>
    </row>
    <row r="715" spans="1:10" ht="15" hidden="1" customHeight="1">
      <c r="A715" s="9">
        <v>714</v>
      </c>
      <c r="B715" s="9" t="s">
        <v>3176</v>
      </c>
      <c r="C715" s="9" t="s">
        <v>3146</v>
      </c>
      <c r="D715" s="9" t="s">
        <v>3774</v>
      </c>
      <c r="E715" s="9" t="s">
        <v>78</v>
      </c>
      <c r="F715" s="9" t="s">
        <v>3819</v>
      </c>
      <c r="G715" s="9" t="s">
        <v>1497</v>
      </c>
      <c r="H715" s="8" t="str">
        <f t="shared" si="11"/>
        <v>Так</v>
      </c>
      <c r="J715" s="8">
        <f>_xlfn.AGGREGATE(3,3,Tabela1[[#This Row],[Lp]])</f>
        <v>0</v>
      </c>
    </row>
    <row r="716" spans="1:10" ht="15" hidden="1" customHeight="1">
      <c r="A716" s="9">
        <v>715</v>
      </c>
      <c r="B716" s="9" t="s">
        <v>3176</v>
      </c>
      <c r="C716" s="9" t="s">
        <v>3146</v>
      </c>
      <c r="D716" s="9" t="s">
        <v>3774</v>
      </c>
      <c r="E716" s="9" t="s">
        <v>78</v>
      </c>
      <c r="F716" s="9" t="s">
        <v>3820</v>
      </c>
      <c r="G716" s="9" t="s">
        <v>1499</v>
      </c>
      <c r="H716" s="8" t="str">
        <f t="shared" si="11"/>
        <v>Так</v>
      </c>
      <c r="J716" s="8">
        <f>_xlfn.AGGREGATE(3,3,Tabela1[[#This Row],[Lp]])</f>
        <v>0</v>
      </c>
    </row>
    <row r="717" spans="1:10" ht="15" hidden="1" customHeight="1">
      <c r="A717" s="9">
        <v>716</v>
      </c>
      <c r="B717" s="9" t="s">
        <v>3145</v>
      </c>
      <c r="C717" s="9" t="s">
        <v>3146</v>
      </c>
      <c r="D717" s="9" t="s">
        <v>3774</v>
      </c>
      <c r="E717" s="9" t="s">
        <v>21</v>
      </c>
      <c r="F717" s="9" t="s">
        <v>3821</v>
      </c>
      <c r="G717" s="9" t="s">
        <v>1501</v>
      </c>
      <c r="H717" s="8" t="str">
        <f t="shared" si="11"/>
        <v>Ні</v>
      </c>
      <c r="J717" s="8">
        <f>_xlfn.AGGREGATE(3,3,Tabela1[[#This Row],[Lp]])</f>
        <v>0</v>
      </c>
    </row>
    <row r="718" spans="1:10" ht="15" hidden="1" customHeight="1">
      <c r="A718" s="9">
        <v>717</v>
      </c>
      <c r="B718" s="9" t="s">
        <v>3151</v>
      </c>
      <c r="C718" s="9" t="s">
        <v>3151</v>
      </c>
      <c r="D718" s="9" t="s">
        <v>3774</v>
      </c>
      <c r="E718" s="9" t="s">
        <v>29</v>
      </c>
      <c r="F718" s="9" t="s">
        <v>3822</v>
      </c>
      <c r="G718" s="9" t="s">
        <v>1503</v>
      </c>
      <c r="H718" s="8" t="str">
        <f t="shared" si="11"/>
        <v>Ні</v>
      </c>
      <c r="J718" s="8">
        <f>_xlfn.AGGREGATE(3,3,Tabela1[[#This Row],[Lp]])</f>
        <v>0</v>
      </c>
    </row>
    <row r="719" spans="1:10" ht="15" hidden="1" customHeight="1">
      <c r="A719" s="9">
        <v>718</v>
      </c>
      <c r="B719" s="9" t="s">
        <v>3148</v>
      </c>
      <c r="C719" s="9" t="s">
        <v>3148</v>
      </c>
      <c r="D719" s="9" t="s">
        <v>3774</v>
      </c>
      <c r="E719" s="9" t="s">
        <v>24</v>
      </c>
      <c r="F719" s="9" t="s">
        <v>3823</v>
      </c>
      <c r="G719" s="9" t="s">
        <v>1505</v>
      </c>
      <c r="H719" s="8" t="str">
        <f t="shared" si="11"/>
        <v>Ні</v>
      </c>
      <c r="J719" s="8">
        <f>_xlfn.AGGREGATE(3,3,Tabela1[[#This Row],[Lp]])</f>
        <v>0</v>
      </c>
    </row>
    <row r="720" spans="1:10" ht="15" hidden="1" customHeight="1">
      <c r="A720" s="9">
        <v>719</v>
      </c>
      <c r="B720" s="9" t="s">
        <v>3145</v>
      </c>
      <c r="C720" s="9" t="s">
        <v>3146</v>
      </c>
      <c r="D720" s="9" t="s">
        <v>3774</v>
      </c>
      <c r="E720" s="9" t="s">
        <v>21</v>
      </c>
      <c r="F720" s="9" t="s">
        <v>3824</v>
      </c>
      <c r="G720" s="9" t="s">
        <v>1507</v>
      </c>
      <c r="H720" s="8" t="str">
        <f t="shared" si="11"/>
        <v>Ні</v>
      </c>
      <c r="J720" s="8">
        <f>_xlfn.AGGREGATE(3,3,Tabela1[[#This Row],[Lp]])</f>
        <v>0</v>
      </c>
    </row>
    <row r="721" spans="1:10" ht="15" hidden="1" customHeight="1">
      <c r="A721" s="9">
        <v>720</v>
      </c>
      <c r="B721" s="9" t="s">
        <v>3151</v>
      </c>
      <c r="C721" s="9" t="s">
        <v>3151</v>
      </c>
      <c r="D721" s="9" t="s">
        <v>3774</v>
      </c>
      <c r="E721" s="9" t="s">
        <v>29</v>
      </c>
      <c r="F721" s="9" t="s">
        <v>3825</v>
      </c>
      <c r="G721" s="9" t="s">
        <v>1509</v>
      </c>
      <c r="H721" s="8" t="str">
        <f t="shared" si="11"/>
        <v>Ні</v>
      </c>
      <c r="J721" s="8">
        <f>_xlfn.AGGREGATE(3,3,Tabela1[[#This Row],[Lp]])</f>
        <v>0</v>
      </c>
    </row>
    <row r="722" spans="1:10" ht="15" hidden="1" customHeight="1">
      <c r="A722" s="9">
        <v>721</v>
      </c>
      <c r="B722" s="9" t="s">
        <v>3151</v>
      </c>
      <c r="C722" s="9" t="s">
        <v>3151</v>
      </c>
      <c r="D722" s="9" t="s">
        <v>3774</v>
      </c>
      <c r="E722" s="9" t="s">
        <v>29</v>
      </c>
      <c r="F722" s="9" t="s">
        <v>3826</v>
      </c>
      <c r="G722" s="9" t="s">
        <v>1511</v>
      </c>
      <c r="H722" s="8" t="str">
        <f t="shared" si="11"/>
        <v>Ні</v>
      </c>
      <c r="J722" s="8">
        <f>_xlfn.AGGREGATE(3,3,Tabela1[[#This Row],[Lp]])</f>
        <v>0</v>
      </c>
    </row>
    <row r="723" spans="1:10" ht="15" hidden="1" customHeight="1">
      <c r="A723" s="9">
        <v>722</v>
      </c>
      <c r="B723" s="9" t="s">
        <v>3145</v>
      </c>
      <c r="C723" s="9" t="s">
        <v>3146</v>
      </c>
      <c r="D723" s="9" t="s">
        <v>3774</v>
      </c>
      <c r="E723" s="9" t="s">
        <v>21</v>
      </c>
      <c r="F723" s="9" t="s">
        <v>3827</v>
      </c>
      <c r="G723" s="9" t="s">
        <v>1513</v>
      </c>
      <c r="H723" s="8" t="str">
        <f t="shared" si="11"/>
        <v>Ні</v>
      </c>
      <c r="J723" s="8">
        <f>_xlfn.AGGREGATE(3,3,Tabela1[[#This Row],[Lp]])</f>
        <v>0</v>
      </c>
    </row>
    <row r="724" spans="1:10" ht="15" hidden="1" customHeight="1">
      <c r="A724" s="9">
        <v>723</v>
      </c>
      <c r="B724" s="9" t="s">
        <v>3145</v>
      </c>
      <c r="C724" s="9" t="s">
        <v>3146</v>
      </c>
      <c r="D724" s="9" t="s">
        <v>3774</v>
      </c>
      <c r="E724" s="9" t="s">
        <v>21</v>
      </c>
      <c r="F724" s="9" t="s">
        <v>3828</v>
      </c>
      <c r="G724" s="9" t="s">
        <v>1515</v>
      </c>
      <c r="H724" s="8" t="str">
        <f t="shared" si="11"/>
        <v>Ні</v>
      </c>
      <c r="J724" s="8">
        <f>_xlfn.AGGREGATE(3,3,Tabela1[[#This Row],[Lp]])</f>
        <v>0</v>
      </c>
    </row>
    <row r="725" spans="1:10" ht="15" hidden="1" customHeight="1">
      <c r="A725" s="9">
        <v>724</v>
      </c>
      <c r="B725" s="9" t="s">
        <v>3148</v>
      </c>
      <c r="C725" s="9" t="s">
        <v>3148</v>
      </c>
      <c r="D725" s="9" t="s">
        <v>3774</v>
      </c>
      <c r="E725" s="9" t="s">
        <v>24</v>
      </c>
      <c r="F725" s="9" t="s">
        <v>3829</v>
      </c>
      <c r="G725" s="9" t="s">
        <v>1517</v>
      </c>
      <c r="H725" s="8" t="str">
        <f t="shared" si="11"/>
        <v>Ні</v>
      </c>
      <c r="J725" s="8">
        <f>_xlfn.AGGREGATE(3,3,Tabela1[[#This Row],[Lp]])</f>
        <v>0</v>
      </c>
    </row>
    <row r="726" spans="1:10" ht="15" hidden="1" customHeight="1">
      <c r="A726" s="9">
        <v>725</v>
      </c>
      <c r="B726" s="9" t="s">
        <v>3176</v>
      </c>
      <c r="C726" s="9" t="s">
        <v>3146</v>
      </c>
      <c r="D726" s="9" t="s">
        <v>3774</v>
      </c>
      <c r="E726" s="9" t="s">
        <v>78</v>
      </c>
      <c r="F726" s="9" t="s">
        <v>3830</v>
      </c>
      <c r="G726" s="9" t="s">
        <v>1519</v>
      </c>
      <c r="H726" s="8" t="str">
        <f t="shared" si="11"/>
        <v>Так</v>
      </c>
      <c r="J726" s="8">
        <f>_xlfn.AGGREGATE(3,3,Tabela1[[#This Row],[Lp]])</f>
        <v>0</v>
      </c>
    </row>
    <row r="727" spans="1:10" ht="15" hidden="1" customHeight="1">
      <c r="A727" s="9">
        <v>726</v>
      </c>
      <c r="B727" s="9" t="s">
        <v>3145</v>
      </c>
      <c r="C727" s="9" t="s">
        <v>3146</v>
      </c>
      <c r="D727" s="9" t="s">
        <v>3774</v>
      </c>
      <c r="E727" s="9" t="s">
        <v>21</v>
      </c>
      <c r="F727" s="9" t="s">
        <v>3831</v>
      </c>
      <c r="G727" s="9" t="s">
        <v>1521</v>
      </c>
      <c r="H727" s="8" t="str">
        <f t="shared" si="11"/>
        <v>Ні</v>
      </c>
      <c r="J727" s="8">
        <f>_xlfn.AGGREGATE(3,3,Tabela1[[#This Row],[Lp]])</f>
        <v>0</v>
      </c>
    </row>
    <row r="728" spans="1:10" ht="15" hidden="1" customHeight="1">
      <c r="A728" s="9">
        <v>727</v>
      </c>
      <c r="B728" s="9" t="s">
        <v>3145</v>
      </c>
      <c r="C728" s="9" t="s">
        <v>3146</v>
      </c>
      <c r="D728" s="9" t="s">
        <v>3774</v>
      </c>
      <c r="E728" s="9" t="s">
        <v>21</v>
      </c>
      <c r="F728" s="9" t="s">
        <v>3832</v>
      </c>
      <c r="G728" s="9" t="s">
        <v>1523</v>
      </c>
      <c r="H728" s="8" t="str">
        <f t="shared" si="11"/>
        <v>Ні</v>
      </c>
      <c r="J728" s="8">
        <f>_xlfn.AGGREGATE(3,3,Tabela1[[#This Row],[Lp]])</f>
        <v>0</v>
      </c>
    </row>
    <row r="729" spans="1:10" ht="15" hidden="1" customHeight="1">
      <c r="A729" s="9">
        <v>728</v>
      </c>
      <c r="B729" s="9" t="s">
        <v>3148</v>
      </c>
      <c r="C729" s="9" t="s">
        <v>3148</v>
      </c>
      <c r="D729" s="9" t="s">
        <v>3774</v>
      </c>
      <c r="E729" s="9" t="s">
        <v>24</v>
      </c>
      <c r="F729" s="9" t="s">
        <v>3833</v>
      </c>
      <c r="G729" s="9" t="s">
        <v>1525</v>
      </c>
      <c r="H729" s="8" t="str">
        <f t="shared" si="11"/>
        <v>Ні</v>
      </c>
      <c r="J729" s="8">
        <f>_xlfn.AGGREGATE(3,3,Tabela1[[#This Row],[Lp]])</f>
        <v>0</v>
      </c>
    </row>
    <row r="730" spans="1:10" ht="15" hidden="1" customHeight="1">
      <c r="A730" s="9">
        <v>729</v>
      </c>
      <c r="B730" s="9" t="s">
        <v>3145</v>
      </c>
      <c r="C730" s="9" t="s">
        <v>3146</v>
      </c>
      <c r="D730" s="9" t="s">
        <v>3774</v>
      </c>
      <c r="E730" s="9" t="s">
        <v>21</v>
      </c>
      <c r="F730" s="9" t="s">
        <v>3834</v>
      </c>
      <c r="G730" s="9" t="s">
        <v>1527</v>
      </c>
      <c r="H730" s="8" t="str">
        <f t="shared" si="11"/>
        <v>Ні</v>
      </c>
      <c r="J730" s="8">
        <f>_xlfn.AGGREGATE(3,3,Tabela1[[#This Row],[Lp]])</f>
        <v>0</v>
      </c>
    </row>
    <row r="731" spans="1:10" ht="15" hidden="1" customHeight="1">
      <c r="A731" s="9">
        <v>730</v>
      </c>
      <c r="B731" s="9" t="s">
        <v>3176</v>
      </c>
      <c r="C731" s="9" t="s">
        <v>3146</v>
      </c>
      <c r="D731" s="9" t="s">
        <v>3774</v>
      </c>
      <c r="E731" s="9" t="s">
        <v>78</v>
      </c>
      <c r="F731" s="9" t="s">
        <v>3835</v>
      </c>
      <c r="G731" s="9" t="s">
        <v>1529</v>
      </c>
      <c r="H731" s="8" t="str">
        <f t="shared" si="11"/>
        <v>Так</v>
      </c>
      <c r="J731" s="8">
        <f>_xlfn.AGGREGATE(3,3,Tabela1[[#This Row],[Lp]])</f>
        <v>0</v>
      </c>
    </row>
    <row r="732" spans="1:10" ht="15" hidden="1" customHeight="1">
      <c r="A732" s="9">
        <v>731</v>
      </c>
      <c r="B732" s="9" t="s">
        <v>3148</v>
      </c>
      <c r="C732" s="9" t="s">
        <v>3148</v>
      </c>
      <c r="D732" s="9" t="s">
        <v>3774</v>
      </c>
      <c r="E732" s="9" t="s">
        <v>24</v>
      </c>
      <c r="F732" s="9" t="s">
        <v>3836</v>
      </c>
      <c r="G732" s="9" t="s">
        <v>1531</v>
      </c>
      <c r="H732" s="8" t="str">
        <f t="shared" si="11"/>
        <v>Ні</v>
      </c>
      <c r="J732" s="8">
        <f>_xlfn.AGGREGATE(3,3,Tabela1[[#This Row],[Lp]])</f>
        <v>0</v>
      </c>
    </row>
    <row r="733" spans="1:10" ht="15" hidden="1" customHeight="1">
      <c r="A733" s="9">
        <v>732</v>
      </c>
      <c r="B733" s="9" t="s">
        <v>3151</v>
      </c>
      <c r="C733" s="9" t="s">
        <v>3151</v>
      </c>
      <c r="D733" s="9" t="s">
        <v>3774</v>
      </c>
      <c r="E733" s="9" t="s">
        <v>29</v>
      </c>
      <c r="F733" s="9" t="s">
        <v>3837</v>
      </c>
      <c r="G733" s="9" t="s">
        <v>1533</v>
      </c>
      <c r="H733" s="8" t="str">
        <f t="shared" si="11"/>
        <v>Ні</v>
      </c>
      <c r="J733" s="8">
        <f>_xlfn.AGGREGATE(3,3,Tabela1[[#This Row],[Lp]])</f>
        <v>0</v>
      </c>
    </row>
    <row r="734" spans="1:10" ht="15" hidden="1" customHeight="1">
      <c r="A734" s="9">
        <v>733</v>
      </c>
      <c r="B734" s="9" t="s">
        <v>3176</v>
      </c>
      <c r="C734" s="9" t="s">
        <v>3146</v>
      </c>
      <c r="D734" s="9" t="s">
        <v>3774</v>
      </c>
      <c r="E734" s="9" t="s">
        <v>78</v>
      </c>
      <c r="F734" s="9" t="s">
        <v>3838</v>
      </c>
      <c r="G734" s="9" t="s">
        <v>1535</v>
      </c>
      <c r="H734" s="8" t="str">
        <f t="shared" si="11"/>
        <v>Так</v>
      </c>
      <c r="J734" s="8">
        <f>_xlfn.AGGREGATE(3,3,Tabela1[[#This Row],[Lp]])</f>
        <v>0</v>
      </c>
    </row>
    <row r="735" spans="1:10" ht="15" hidden="1" customHeight="1">
      <c r="A735" s="9">
        <v>734</v>
      </c>
      <c r="B735" s="9" t="s">
        <v>3145</v>
      </c>
      <c r="C735" s="9" t="s">
        <v>3146</v>
      </c>
      <c r="D735" s="9" t="s">
        <v>3774</v>
      </c>
      <c r="E735" s="9" t="s">
        <v>21</v>
      </c>
      <c r="F735" s="9" t="s">
        <v>3839</v>
      </c>
      <c r="G735" s="9" t="s">
        <v>1537</v>
      </c>
      <c r="H735" s="8" t="str">
        <f t="shared" si="11"/>
        <v>Ні</v>
      </c>
      <c r="J735" s="8">
        <f>_xlfn.AGGREGATE(3,3,Tabela1[[#This Row],[Lp]])</f>
        <v>0</v>
      </c>
    </row>
    <row r="736" spans="1:10" ht="15" hidden="1" customHeight="1">
      <c r="A736" s="9">
        <v>735</v>
      </c>
      <c r="B736" s="9" t="s">
        <v>3145</v>
      </c>
      <c r="C736" s="9" t="s">
        <v>3146</v>
      </c>
      <c r="D736" s="9" t="s">
        <v>3774</v>
      </c>
      <c r="E736" s="9" t="s">
        <v>21</v>
      </c>
      <c r="F736" s="9" t="s">
        <v>3840</v>
      </c>
      <c r="G736" s="9" t="s">
        <v>1539</v>
      </c>
      <c r="H736" s="8" t="str">
        <f t="shared" si="11"/>
        <v>Ні</v>
      </c>
      <c r="J736" s="8">
        <f>_xlfn.AGGREGATE(3,3,Tabela1[[#This Row],[Lp]])</f>
        <v>0</v>
      </c>
    </row>
    <row r="737" spans="1:10" hidden="1">
      <c r="A737" s="9">
        <v>736</v>
      </c>
      <c r="B737" s="9" t="s">
        <v>3176</v>
      </c>
      <c r="C737" s="9" t="s">
        <v>3146</v>
      </c>
      <c r="D737" s="9" t="s">
        <v>3774</v>
      </c>
      <c r="E737" s="9" t="s">
        <v>78</v>
      </c>
      <c r="F737" s="9" t="s">
        <v>3841</v>
      </c>
      <c r="G737" s="9" t="s">
        <v>1541</v>
      </c>
      <c r="H737" s="8" t="str">
        <f t="shared" si="11"/>
        <v>Так</v>
      </c>
      <c r="J737" s="8">
        <f>_xlfn.AGGREGATE(3,3,Tabela1[[#This Row],[Lp]])</f>
        <v>0</v>
      </c>
    </row>
    <row r="738" spans="1:10" ht="15" hidden="1" customHeight="1">
      <c r="A738" s="9">
        <v>737</v>
      </c>
      <c r="B738" s="9" t="s">
        <v>3145</v>
      </c>
      <c r="C738" s="9" t="s">
        <v>3146</v>
      </c>
      <c r="D738" s="9" t="s">
        <v>3774</v>
      </c>
      <c r="E738" s="9" t="s">
        <v>21</v>
      </c>
      <c r="F738" s="9" t="s">
        <v>3842</v>
      </c>
      <c r="G738" s="9" t="s">
        <v>1543</v>
      </c>
      <c r="H738" s="8" t="str">
        <f t="shared" si="11"/>
        <v>Ні</v>
      </c>
      <c r="J738" s="8">
        <f>_xlfn.AGGREGATE(3,3,Tabela1[[#This Row],[Lp]])</f>
        <v>0</v>
      </c>
    </row>
    <row r="739" spans="1:10" ht="15" hidden="1" customHeight="1">
      <c r="A739" s="9">
        <v>738</v>
      </c>
      <c r="B739" s="9" t="s">
        <v>3097</v>
      </c>
      <c r="C739" s="9" t="s">
        <v>3097</v>
      </c>
      <c r="D739" s="9" t="s">
        <v>3843</v>
      </c>
      <c r="E739" s="9" t="s">
        <v>15</v>
      </c>
      <c r="F739" s="9" t="s">
        <v>3126</v>
      </c>
      <c r="G739" s="9" t="s">
        <v>1548</v>
      </c>
      <c r="H739" s="8" t="str">
        <f t="shared" si="11"/>
        <v>Ні</v>
      </c>
      <c r="J739" s="8">
        <f>_xlfn.AGGREGATE(3,3,Tabela1[[#This Row],[Lp]])</f>
        <v>0</v>
      </c>
    </row>
    <row r="740" spans="1:10" ht="15" hidden="1" customHeight="1">
      <c r="A740" s="9">
        <v>739</v>
      </c>
      <c r="B740" s="9" t="s">
        <v>3148</v>
      </c>
      <c r="C740" s="9" t="s">
        <v>3148</v>
      </c>
      <c r="D740" s="9" t="s">
        <v>3843</v>
      </c>
      <c r="E740" s="9" t="s">
        <v>24</v>
      </c>
      <c r="F740" s="9" t="s">
        <v>3844</v>
      </c>
      <c r="G740" s="9" t="s">
        <v>1552</v>
      </c>
      <c r="H740" s="8" t="str">
        <f t="shared" si="11"/>
        <v>Ні</v>
      </c>
      <c r="J740" s="8">
        <f>_xlfn.AGGREGATE(3,3,Tabela1[[#This Row],[Lp]])</f>
        <v>0</v>
      </c>
    </row>
    <row r="741" spans="1:10" ht="15" hidden="1" customHeight="1">
      <c r="A741" s="9">
        <v>740</v>
      </c>
      <c r="B741" s="9" t="s">
        <v>3145</v>
      </c>
      <c r="C741" s="9" t="s">
        <v>3146</v>
      </c>
      <c r="D741" s="9" t="s">
        <v>3843</v>
      </c>
      <c r="E741" s="9" t="s">
        <v>21</v>
      </c>
      <c r="F741" s="9" t="s">
        <v>3845</v>
      </c>
      <c r="G741" s="9" t="s">
        <v>1554</v>
      </c>
      <c r="H741" s="8" t="str">
        <f t="shared" si="11"/>
        <v>Ні</v>
      </c>
      <c r="J741" s="8">
        <f>_xlfn.AGGREGATE(3,3,Tabela1[[#This Row],[Lp]])</f>
        <v>0</v>
      </c>
    </row>
    <row r="742" spans="1:10" ht="15" hidden="1" customHeight="1">
      <c r="A742" s="9">
        <v>741</v>
      </c>
      <c r="B742" s="9" t="s">
        <v>3151</v>
      </c>
      <c r="C742" s="9" t="s">
        <v>3151</v>
      </c>
      <c r="D742" s="9" t="s">
        <v>3843</v>
      </c>
      <c r="E742" s="9" t="s">
        <v>29</v>
      </c>
      <c r="F742" s="9" t="s">
        <v>3359</v>
      </c>
      <c r="G742" s="9" t="s">
        <v>1556</v>
      </c>
      <c r="H742" s="8" t="str">
        <f t="shared" si="11"/>
        <v>Ні</v>
      </c>
      <c r="J742" s="8">
        <f>_xlfn.AGGREGATE(3,3,Tabela1[[#This Row],[Lp]])</f>
        <v>0</v>
      </c>
    </row>
    <row r="743" spans="1:10" ht="15" hidden="1" customHeight="1">
      <c r="A743" s="9">
        <v>742</v>
      </c>
      <c r="B743" s="9" t="s">
        <v>3151</v>
      </c>
      <c r="C743" s="9" t="s">
        <v>3151</v>
      </c>
      <c r="D743" s="9" t="s">
        <v>3843</v>
      </c>
      <c r="E743" s="9" t="s">
        <v>29</v>
      </c>
      <c r="F743" s="9" t="s">
        <v>3846</v>
      </c>
      <c r="G743" s="9" t="s">
        <v>1557</v>
      </c>
      <c r="H743" s="8" t="str">
        <f t="shared" si="11"/>
        <v>Ні</v>
      </c>
      <c r="J743" s="8">
        <f>_xlfn.AGGREGATE(3,3,Tabela1[[#This Row],[Lp]])</f>
        <v>0</v>
      </c>
    </row>
    <row r="744" spans="1:10" ht="15" hidden="1" customHeight="1">
      <c r="A744" s="9">
        <v>743</v>
      </c>
      <c r="B744" s="9" t="s">
        <v>3151</v>
      </c>
      <c r="C744" s="9" t="s">
        <v>3151</v>
      </c>
      <c r="D744" s="9" t="s">
        <v>3843</v>
      </c>
      <c r="E744" s="9" t="s">
        <v>29</v>
      </c>
      <c r="F744" s="9" t="s">
        <v>3529</v>
      </c>
      <c r="G744" s="9" t="s">
        <v>1559</v>
      </c>
      <c r="H744" s="8" t="str">
        <f t="shared" si="11"/>
        <v>Ні</v>
      </c>
      <c r="J744" s="8">
        <f>_xlfn.AGGREGATE(3,3,Tabela1[[#This Row],[Lp]])</f>
        <v>0</v>
      </c>
    </row>
    <row r="745" spans="1:10" ht="15" hidden="1" customHeight="1">
      <c r="A745" s="9">
        <v>744</v>
      </c>
      <c r="B745" s="9" t="s">
        <v>3151</v>
      </c>
      <c r="C745" s="9" t="s">
        <v>3151</v>
      </c>
      <c r="D745" s="9" t="s">
        <v>3843</v>
      </c>
      <c r="E745" s="9" t="s">
        <v>29</v>
      </c>
      <c r="F745" s="9" t="s">
        <v>3847</v>
      </c>
      <c r="G745" s="9" t="s">
        <v>1561</v>
      </c>
      <c r="H745" s="8" t="str">
        <f t="shared" si="11"/>
        <v>Ні</v>
      </c>
      <c r="J745" s="8">
        <f>_xlfn.AGGREGATE(3,3,Tabela1[[#This Row],[Lp]])</f>
        <v>0</v>
      </c>
    </row>
    <row r="746" spans="1:10" ht="15" hidden="1" customHeight="1">
      <c r="A746" s="9">
        <v>745</v>
      </c>
      <c r="B746" s="9" t="s">
        <v>3151</v>
      </c>
      <c r="C746" s="9" t="s">
        <v>3151</v>
      </c>
      <c r="D746" s="9" t="s">
        <v>3843</v>
      </c>
      <c r="E746" s="9" t="s">
        <v>29</v>
      </c>
      <c r="F746" s="9" t="s">
        <v>3848</v>
      </c>
      <c r="G746" s="9" t="s">
        <v>1563</v>
      </c>
      <c r="H746" s="8" t="str">
        <f t="shared" si="11"/>
        <v>Ні</v>
      </c>
      <c r="J746" s="8">
        <f>_xlfn.AGGREGATE(3,3,Tabela1[[#This Row],[Lp]])</f>
        <v>0</v>
      </c>
    </row>
    <row r="747" spans="1:10" ht="15" hidden="1" customHeight="1">
      <c r="A747" s="9">
        <v>746</v>
      </c>
      <c r="B747" s="9" t="s">
        <v>3148</v>
      </c>
      <c r="C747" s="9" t="s">
        <v>3148</v>
      </c>
      <c r="D747" s="9" t="s">
        <v>3843</v>
      </c>
      <c r="E747" s="9" t="s">
        <v>24</v>
      </c>
      <c r="F747" s="9" t="s">
        <v>3849</v>
      </c>
      <c r="G747" s="9" t="s">
        <v>1565</v>
      </c>
      <c r="H747" s="8" t="str">
        <f t="shared" si="11"/>
        <v>Ні</v>
      </c>
      <c r="J747" s="8">
        <f>_xlfn.AGGREGATE(3,3,Tabela1[[#This Row],[Lp]])</f>
        <v>0</v>
      </c>
    </row>
    <row r="748" spans="1:10" ht="15" hidden="1" customHeight="1">
      <c r="A748" s="9">
        <v>747</v>
      </c>
      <c r="B748" s="9" t="s">
        <v>3148</v>
      </c>
      <c r="C748" s="9" t="s">
        <v>3148</v>
      </c>
      <c r="D748" s="9" t="s">
        <v>3843</v>
      </c>
      <c r="E748" s="9" t="s">
        <v>24</v>
      </c>
      <c r="F748" s="9" t="s">
        <v>3850</v>
      </c>
      <c r="G748" s="9" t="s">
        <v>1567</v>
      </c>
      <c r="H748" s="8" t="str">
        <f t="shared" si="11"/>
        <v>Ні</v>
      </c>
      <c r="J748" s="8">
        <f>_xlfn.AGGREGATE(3,3,Tabela1[[#This Row],[Lp]])</f>
        <v>0</v>
      </c>
    </row>
    <row r="749" spans="1:10" ht="15" hidden="1" customHeight="1">
      <c r="A749" s="9">
        <v>748</v>
      </c>
      <c r="B749" s="9" t="s">
        <v>3148</v>
      </c>
      <c r="C749" s="9" t="s">
        <v>3148</v>
      </c>
      <c r="D749" s="9" t="s">
        <v>3843</v>
      </c>
      <c r="E749" s="9" t="s">
        <v>24</v>
      </c>
      <c r="F749" s="9" t="s">
        <v>3851</v>
      </c>
      <c r="G749" s="9" t="s">
        <v>1569</v>
      </c>
      <c r="H749" s="8" t="str">
        <f t="shared" si="11"/>
        <v>Ні</v>
      </c>
      <c r="J749" s="8">
        <f>_xlfn.AGGREGATE(3,3,Tabela1[[#This Row],[Lp]])</f>
        <v>0</v>
      </c>
    </row>
    <row r="750" spans="1:10" ht="15" hidden="1" customHeight="1">
      <c r="A750" s="9">
        <v>749</v>
      </c>
      <c r="B750" s="9" t="s">
        <v>3148</v>
      </c>
      <c r="C750" s="9" t="s">
        <v>3148</v>
      </c>
      <c r="D750" s="9" t="s">
        <v>3843</v>
      </c>
      <c r="E750" s="9" t="s">
        <v>24</v>
      </c>
      <c r="F750" s="9" t="s">
        <v>3852</v>
      </c>
      <c r="G750" s="9" t="s">
        <v>1571</v>
      </c>
      <c r="H750" s="8" t="str">
        <f t="shared" si="11"/>
        <v>Ні</v>
      </c>
      <c r="J750" s="8">
        <f>_xlfn.AGGREGATE(3,3,Tabela1[[#This Row],[Lp]])</f>
        <v>0</v>
      </c>
    </row>
    <row r="751" spans="1:10" ht="15" hidden="1" customHeight="1">
      <c r="A751" s="9">
        <v>750</v>
      </c>
      <c r="B751" s="9" t="s">
        <v>3148</v>
      </c>
      <c r="C751" s="9" t="s">
        <v>3148</v>
      </c>
      <c r="D751" s="9" t="s">
        <v>3843</v>
      </c>
      <c r="E751" s="9" t="s">
        <v>24</v>
      </c>
      <c r="F751" s="9" t="s">
        <v>3853</v>
      </c>
      <c r="G751" s="9" t="s">
        <v>1573</v>
      </c>
      <c r="H751" s="8" t="str">
        <f t="shared" si="11"/>
        <v>Ні</v>
      </c>
      <c r="J751" s="8">
        <f>_xlfn.AGGREGATE(3,3,Tabela1[[#This Row],[Lp]])</f>
        <v>0</v>
      </c>
    </row>
    <row r="752" spans="1:10" ht="15" hidden="1" customHeight="1">
      <c r="A752" s="9">
        <v>751</v>
      </c>
      <c r="B752" s="9" t="s">
        <v>3148</v>
      </c>
      <c r="C752" s="9" t="s">
        <v>3148</v>
      </c>
      <c r="D752" s="9" t="s">
        <v>3843</v>
      </c>
      <c r="E752" s="9" t="s">
        <v>24</v>
      </c>
      <c r="F752" s="9" t="s">
        <v>3854</v>
      </c>
      <c r="G752" s="9" t="s">
        <v>1575</v>
      </c>
      <c r="H752" s="8" t="str">
        <f t="shared" si="11"/>
        <v>Ні</v>
      </c>
      <c r="J752" s="8">
        <f>_xlfn.AGGREGATE(3,3,Tabela1[[#This Row],[Lp]])</f>
        <v>0</v>
      </c>
    </row>
    <row r="753" spans="1:10" ht="15" hidden="1" customHeight="1">
      <c r="A753" s="9">
        <v>752</v>
      </c>
      <c r="B753" s="9" t="s">
        <v>3148</v>
      </c>
      <c r="C753" s="9" t="s">
        <v>3148</v>
      </c>
      <c r="D753" s="9" t="s">
        <v>3843</v>
      </c>
      <c r="E753" s="9" t="s">
        <v>24</v>
      </c>
      <c r="F753" s="9" t="s">
        <v>3855</v>
      </c>
      <c r="G753" s="9" t="s">
        <v>1577</v>
      </c>
      <c r="H753" s="8" t="str">
        <f t="shared" si="11"/>
        <v>Ні</v>
      </c>
      <c r="J753" s="8">
        <f>_xlfn.AGGREGATE(3,3,Tabela1[[#This Row],[Lp]])</f>
        <v>0</v>
      </c>
    </row>
    <row r="754" spans="1:10" ht="15" hidden="1" customHeight="1">
      <c r="A754" s="9">
        <v>753</v>
      </c>
      <c r="B754" s="9" t="s">
        <v>3148</v>
      </c>
      <c r="C754" s="9" t="s">
        <v>3148</v>
      </c>
      <c r="D754" s="9" t="s">
        <v>3843</v>
      </c>
      <c r="E754" s="9" t="s">
        <v>24</v>
      </c>
      <c r="F754" s="9" t="s">
        <v>3856</v>
      </c>
      <c r="G754" s="9" t="s">
        <v>1579</v>
      </c>
      <c r="H754" s="8" t="str">
        <f t="shared" si="11"/>
        <v>Ні</v>
      </c>
      <c r="J754" s="8">
        <f>_xlfn.AGGREGATE(3,3,Tabela1[[#This Row],[Lp]])</f>
        <v>0</v>
      </c>
    </row>
    <row r="755" spans="1:10" ht="15" hidden="1" customHeight="1">
      <c r="A755" s="9">
        <v>754</v>
      </c>
      <c r="B755" s="9" t="s">
        <v>3148</v>
      </c>
      <c r="C755" s="9" t="s">
        <v>3148</v>
      </c>
      <c r="D755" s="9" t="s">
        <v>3843</v>
      </c>
      <c r="E755" s="9" t="s">
        <v>24</v>
      </c>
      <c r="F755" s="9" t="s">
        <v>3857</v>
      </c>
      <c r="G755" s="9" t="s">
        <v>1581</v>
      </c>
      <c r="H755" s="8" t="str">
        <f t="shared" si="11"/>
        <v>Ні</v>
      </c>
      <c r="J755" s="8">
        <f>_xlfn.AGGREGATE(3,3,Tabela1[[#This Row],[Lp]])</f>
        <v>0</v>
      </c>
    </row>
    <row r="756" spans="1:10" ht="15" hidden="1" customHeight="1">
      <c r="A756" s="9">
        <v>755</v>
      </c>
      <c r="B756" s="9" t="s">
        <v>3148</v>
      </c>
      <c r="C756" s="9" t="s">
        <v>3148</v>
      </c>
      <c r="D756" s="9" t="s">
        <v>3843</v>
      </c>
      <c r="E756" s="9" t="s">
        <v>24</v>
      </c>
      <c r="F756" s="9" t="s">
        <v>3858</v>
      </c>
      <c r="G756" s="9" t="s">
        <v>1583</v>
      </c>
      <c r="H756" s="8" t="str">
        <f t="shared" si="11"/>
        <v>Ні</v>
      </c>
      <c r="J756" s="8">
        <f>_xlfn.AGGREGATE(3,3,Tabela1[[#This Row],[Lp]])</f>
        <v>0</v>
      </c>
    </row>
    <row r="757" spans="1:10" ht="15" hidden="1" customHeight="1">
      <c r="A757" s="9">
        <v>756</v>
      </c>
      <c r="B757" s="9" t="s">
        <v>3148</v>
      </c>
      <c r="C757" s="9" t="s">
        <v>3148</v>
      </c>
      <c r="D757" s="9" t="s">
        <v>3843</v>
      </c>
      <c r="E757" s="9" t="s">
        <v>24</v>
      </c>
      <c r="F757" s="9" t="s">
        <v>3859</v>
      </c>
      <c r="G757" s="9" t="s">
        <v>1585</v>
      </c>
      <c r="H757" s="8" t="str">
        <f t="shared" si="11"/>
        <v>Ні</v>
      </c>
      <c r="J757" s="8">
        <f>_xlfn.AGGREGATE(3,3,Tabela1[[#This Row],[Lp]])</f>
        <v>0</v>
      </c>
    </row>
    <row r="758" spans="1:10" ht="15" hidden="1" customHeight="1">
      <c r="A758" s="9">
        <v>757</v>
      </c>
      <c r="B758" s="9" t="s">
        <v>3148</v>
      </c>
      <c r="C758" s="9" t="s">
        <v>3148</v>
      </c>
      <c r="D758" s="9" t="s">
        <v>3843</v>
      </c>
      <c r="E758" s="9" t="s">
        <v>24</v>
      </c>
      <c r="F758" s="9" t="s">
        <v>3860</v>
      </c>
      <c r="G758" s="9" t="s">
        <v>1587</v>
      </c>
      <c r="H758" s="8" t="str">
        <f t="shared" si="11"/>
        <v>Ні</v>
      </c>
      <c r="J758" s="8">
        <f>_xlfn.AGGREGATE(3,3,Tabela1[[#This Row],[Lp]])</f>
        <v>0</v>
      </c>
    </row>
    <row r="759" spans="1:10" ht="15" hidden="1" customHeight="1">
      <c r="A759" s="9">
        <v>758</v>
      </c>
      <c r="B759" s="9" t="s">
        <v>3151</v>
      </c>
      <c r="C759" s="9" t="s">
        <v>3151</v>
      </c>
      <c r="D759" s="9" t="s">
        <v>3843</v>
      </c>
      <c r="E759" s="9" t="s">
        <v>29</v>
      </c>
      <c r="F759" s="9" t="s">
        <v>3656</v>
      </c>
      <c r="G759" s="9" t="s">
        <v>1589</v>
      </c>
      <c r="H759" s="8" t="str">
        <f t="shared" si="11"/>
        <v>Ні</v>
      </c>
      <c r="J759" s="8">
        <f>_xlfn.AGGREGATE(3,3,Tabela1[[#This Row],[Lp]])</f>
        <v>0</v>
      </c>
    </row>
    <row r="760" spans="1:10" ht="15" hidden="1" customHeight="1">
      <c r="A760" s="9">
        <v>759</v>
      </c>
      <c r="B760" s="9" t="s">
        <v>3148</v>
      </c>
      <c r="C760" s="9" t="s">
        <v>3148</v>
      </c>
      <c r="D760" s="9" t="s">
        <v>3843</v>
      </c>
      <c r="E760" s="9" t="s">
        <v>24</v>
      </c>
      <c r="F760" s="9" t="s">
        <v>3861</v>
      </c>
      <c r="G760" s="9" t="s">
        <v>1591</v>
      </c>
      <c r="H760" s="8" t="str">
        <f t="shared" si="11"/>
        <v>Ні</v>
      </c>
      <c r="J760" s="8">
        <f>_xlfn.AGGREGATE(3,3,Tabela1[[#This Row],[Lp]])</f>
        <v>0</v>
      </c>
    </row>
    <row r="761" spans="1:10" ht="15" hidden="1" customHeight="1">
      <c r="A761" s="9">
        <v>760</v>
      </c>
      <c r="B761" s="9" t="s">
        <v>3148</v>
      </c>
      <c r="C761" s="9" t="s">
        <v>3148</v>
      </c>
      <c r="D761" s="9" t="s">
        <v>3843</v>
      </c>
      <c r="E761" s="9" t="s">
        <v>24</v>
      </c>
      <c r="F761" s="9" t="s">
        <v>3862</v>
      </c>
      <c r="G761" s="9" t="s">
        <v>1593</v>
      </c>
      <c r="H761" s="8" t="str">
        <f t="shared" si="11"/>
        <v>Ні</v>
      </c>
      <c r="J761" s="8">
        <f>_xlfn.AGGREGATE(3,3,Tabela1[[#This Row],[Lp]])</f>
        <v>0</v>
      </c>
    </row>
    <row r="762" spans="1:10" ht="15" hidden="1" customHeight="1">
      <c r="A762" s="9">
        <v>761</v>
      </c>
      <c r="B762" s="9" t="s">
        <v>3151</v>
      </c>
      <c r="C762" s="9" t="s">
        <v>3151</v>
      </c>
      <c r="D762" s="9" t="s">
        <v>3843</v>
      </c>
      <c r="E762" s="9" t="s">
        <v>29</v>
      </c>
      <c r="F762" s="9" t="s">
        <v>3863</v>
      </c>
      <c r="G762" s="9" t="s">
        <v>1595</v>
      </c>
      <c r="H762" s="8" t="str">
        <f t="shared" si="11"/>
        <v>Ні</v>
      </c>
      <c r="J762" s="8">
        <f>_xlfn.AGGREGATE(3,3,Tabela1[[#This Row],[Lp]])</f>
        <v>0</v>
      </c>
    </row>
    <row r="763" spans="1:10" ht="15" hidden="1" customHeight="1">
      <c r="A763" s="9">
        <v>762</v>
      </c>
      <c r="B763" s="9" t="s">
        <v>3148</v>
      </c>
      <c r="C763" s="9" t="s">
        <v>3148</v>
      </c>
      <c r="D763" s="9" t="s">
        <v>3843</v>
      </c>
      <c r="E763" s="9" t="s">
        <v>24</v>
      </c>
      <c r="F763" s="9" t="s">
        <v>3315</v>
      </c>
      <c r="G763" s="9" t="s">
        <v>1597</v>
      </c>
      <c r="H763" s="8" t="str">
        <f t="shared" si="11"/>
        <v>Ні</v>
      </c>
      <c r="J763" s="8">
        <f>_xlfn.AGGREGATE(3,3,Tabela1[[#This Row],[Lp]])</f>
        <v>0</v>
      </c>
    </row>
    <row r="764" spans="1:10" ht="15" hidden="1" customHeight="1">
      <c r="A764" s="9">
        <v>763</v>
      </c>
      <c r="B764" s="9" t="s">
        <v>3148</v>
      </c>
      <c r="C764" s="9" t="s">
        <v>3148</v>
      </c>
      <c r="D764" s="9" t="s">
        <v>3843</v>
      </c>
      <c r="E764" s="9" t="s">
        <v>24</v>
      </c>
      <c r="F764" s="9" t="s">
        <v>3864</v>
      </c>
      <c r="G764" s="9" t="s">
        <v>1598</v>
      </c>
      <c r="H764" s="8" t="str">
        <f t="shared" si="11"/>
        <v>Ні</v>
      </c>
      <c r="J764" s="8">
        <f>_xlfn.AGGREGATE(3,3,Tabela1[[#This Row],[Lp]])</f>
        <v>0</v>
      </c>
    </row>
    <row r="765" spans="1:10" ht="15" hidden="1" customHeight="1">
      <c r="A765" s="9">
        <v>764</v>
      </c>
      <c r="B765" s="9" t="s">
        <v>3151</v>
      </c>
      <c r="C765" s="9" t="s">
        <v>3151</v>
      </c>
      <c r="D765" s="9" t="s">
        <v>3843</v>
      </c>
      <c r="E765" s="9" t="s">
        <v>29</v>
      </c>
      <c r="F765" s="9" t="s">
        <v>3865</v>
      </c>
      <c r="G765" s="9" t="s">
        <v>1600</v>
      </c>
      <c r="H765" s="8" t="str">
        <f t="shared" si="11"/>
        <v>Ні</v>
      </c>
      <c r="J765" s="8">
        <f>_xlfn.AGGREGATE(3,3,Tabela1[[#This Row],[Lp]])</f>
        <v>0</v>
      </c>
    </row>
    <row r="766" spans="1:10" ht="15" hidden="1" customHeight="1">
      <c r="A766" s="9">
        <v>765</v>
      </c>
      <c r="B766" s="9" t="s">
        <v>3176</v>
      </c>
      <c r="C766" s="9" t="s">
        <v>3146</v>
      </c>
      <c r="D766" s="9" t="s">
        <v>3843</v>
      </c>
      <c r="E766" s="9" t="s">
        <v>78</v>
      </c>
      <c r="F766" s="9" t="s">
        <v>3866</v>
      </c>
      <c r="G766" s="9" t="s">
        <v>1602</v>
      </c>
      <c r="H766" s="8" t="str">
        <f t="shared" si="11"/>
        <v>Так</v>
      </c>
      <c r="J766" s="8">
        <f>_xlfn.AGGREGATE(3,3,Tabela1[[#This Row],[Lp]])</f>
        <v>0</v>
      </c>
    </row>
    <row r="767" spans="1:10" ht="15" hidden="1" customHeight="1">
      <c r="A767" s="9">
        <v>766</v>
      </c>
      <c r="B767" s="9" t="s">
        <v>3151</v>
      </c>
      <c r="C767" s="9" t="s">
        <v>3151</v>
      </c>
      <c r="D767" s="9" t="s">
        <v>3843</v>
      </c>
      <c r="E767" s="9" t="s">
        <v>29</v>
      </c>
      <c r="F767" s="9" t="s">
        <v>3867</v>
      </c>
      <c r="G767" s="9" t="s">
        <v>1604</v>
      </c>
      <c r="H767" s="8" t="str">
        <f t="shared" si="11"/>
        <v>Ні</v>
      </c>
      <c r="J767" s="8">
        <f>_xlfn.AGGREGATE(3,3,Tabela1[[#This Row],[Lp]])</f>
        <v>0</v>
      </c>
    </row>
    <row r="768" spans="1:10" ht="15" hidden="1" customHeight="1">
      <c r="A768" s="9">
        <v>767</v>
      </c>
      <c r="B768" s="9" t="s">
        <v>3145</v>
      </c>
      <c r="C768" s="9" t="s">
        <v>3146</v>
      </c>
      <c r="D768" s="9" t="s">
        <v>3843</v>
      </c>
      <c r="E768" s="9" t="s">
        <v>21</v>
      </c>
      <c r="F768" s="9" t="s">
        <v>3868</v>
      </c>
      <c r="G768" s="9" t="s">
        <v>1606</v>
      </c>
      <c r="H768" s="8" t="str">
        <f t="shared" si="11"/>
        <v>Ні</v>
      </c>
      <c r="J768" s="8">
        <f>_xlfn.AGGREGATE(3,3,Tabela1[[#This Row],[Lp]])</f>
        <v>0</v>
      </c>
    </row>
    <row r="769" spans="1:10" ht="15" hidden="1" customHeight="1">
      <c r="A769" s="9">
        <v>768</v>
      </c>
      <c r="B769" s="9" t="s">
        <v>3145</v>
      </c>
      <c r="C769" s="9" t="s">
        <v>3146</v>
      </c>
      <c r="D769" s="9" t="s">
        <v>3843</v>
      </c>
      <c r="E769" s="9" t="s">
        <v>21</v>
      </c>
      <c r="F769" s="9" t="s">
        <v>3869</v>
      </c>
      <c r="G769" s="9" t="s">
        <v>1608</v>
      </c>
      <c r="H769" s="8" t="str">
        <f t="shared" si="11"/>
        <v>Ні</v>
      </c>
      <c r="J769" s="8">
        <f>_xlfn.AGGREGATE(3,3,Tabela1[[#This Row],[Lp]])</f>
        <v>0</v>
      </c>
    </row>
    <row r="770" spans="1:10" ht="15" hidden="1" customHeight="1">
      <c r="A770" s="9">
        <v>769</v>
      </c>
      <c r="B770" s="9" t="s">
        <v>3148</v>
      </c>
      <c r="C770" s="9" t="s">
        <v>3148</v>
      </c>
      <c r="D770" s="9" t="s">
        <v>3843</v>
      </c>
      <c r="E770" s="9" t="s">
        <v>24</v>
      </c>
      <c r="F770" s="9" t="s">
        <v>3870</v>
      </c>
      <c r="G770" s="9" t="s">
        <v>1610</v>
      </c>
      <c r="H770" s="8" t="str">
        <f t="shared" si="11"/>
        <v>Ні</v>
      </c>
      <c r="J770" s="8">
        <f>_xlfn.AGGREGATE(3,3,Tabela1[[#This Row],[Lp]])</f>
        <v>0</v>
      </c>
    </row>
    <row r="771" spans="1:10" ht="15" hidden="1" customHeight="1">
      <c r="A771" s="9">
        <v>770</v>
      </c>
      <c r="B771" s="9" t="s">
        <v>3148</v>
      </c>
      <c r="C771" s="9" t="s">
        <v>3148</v>
      </c>
      <c r="D771" s="9" t="s">
        <v>3843</v>
      </c>
      <c r="E771" s="9" t="s">
        <v>24</v>
      </c>
      <c r="F771" s="9" t="s">
        <v>3260</v>
      </c>
      <c r="G771" s="9" t="s">
        <v>1612</v>
      </c>
      <c r="H771" s="8" t="str">
        <f t="shared" ref="H771:H834" si="12">IF(E771="gmoz","Так","Ні")</f>
        <v>Ні</v>
      </c>
      <c r="J771" s="8">
        <f>_xlfn.AGGREGATE(3,3,Tabela1[[#This Row],[Lp]])</f>
        <v>0</v>
      </c>
    </row>
    <row r="772" spans="1:10" ht="15" hidden="1" customHeight="1">
      <c r="A772" s="9">
        <v>771</v>
      </c>
      <c r="B772" s="9" t="s">
        <v>3148</v>
      </c>
      <c r="C772" s="9" t="s">
        <v>3148</v>
      </c>
      <c r="D772" s="9" t="s">
        <v>3843</v>
      </c>
      <c r="E772" s="9" t="s">
        <v>24</v>
      </c>
      <c r="F772" s="9" t="s">
        <v>3871</v>
      </c>
      <c r="G772" s="9" t="s">
        <v>1614</v>
      </c>
      <c r="H772" s="8" t="str">
        <f t="shared" si="12"/>
        <v>Ні</v>
      </c>
      <c r="J772" s="8">
        <f>_xlfn.AGGREGATE(3,3,Tabela1[[#This Row],[Lp]])</f>
        <v>0</v>
      </c>
    </row>
    <row r="773" spans="1:10" ht="15" hidden="1" customHeight="1">
      <c r="A773" s="9">
        <v>772</v>
      </c>
      <c r="B773" s="9" t="s">
        <v>3148</v>
      </c>
      <c r="C773" s="9" t="s">
        <v>3148</v>
      </c>
      <c r="D773" s="9" t="s">
        <v>3843</v>
      </c>
      <c r="E773" s="9" t="s">
        <v>24</v>
      </c>
      <c r="F773" s="9" t="s">
        <v>3872</v>
      </c>
      <c r="G773" s="9" t="s">
        <v>1616</v>
      </c>
      <c r="H773" s="8" t="str">
        <f t="shared" si="12"/>
        <v>Ні</v>
      </c>
      <c r="J773" s="8">
        <f>_xlfn.AGGREGATE(3,3,Tabela1[[#This Row],[Lp]])</f>
        <v>0</v>
      </c>
    </row>
    <row r="774" spans="1:10" ht="15" hidden="1" customHeight="1">
      <c r="A774" s="9">
        <v>773</v>
      </c>
      <c r="B774" s="9" t="s">
        <v>3148</v>
      </c>
      <c r="C774" s="9" t="s">
        <v>3148</v>
      </c>
      <c r="D774" s="9" t="s">
        <v>3843</v>
      </c>
      <c r="E774" s="9" t="s">
        <v>24</v>
      </c>
      <c r="F774" s="9" t="s">
        <v>3292</v>
      </c>
      <c r="G774" s="9" t="s">
        <v>1618</v>
      </c>
      <c r="H774" s="8" t="str">
        <f t="shared" si="12"/>
        <v>Ні</v>
      </c>
      <c r="J774" s="8">
        <f>_xlfn.AGGREGATE(3,3,Tabela1[[#This Row],[Lp]])</f>
        <v>0</v>
      </c>
    </row>
    <row r="775" spans="1:10" ht="15" hidden="1" customHeight="1">
      <c r="A775" s="9">
        <v>774</v>
      </c>
      <c r="B775" s="9" t="s">
        <v>3148</v>
      </c>
      <c r="C775" s="9" t="s">
        <v>3148</v>
      </c>
      <c r="D775" s="9" t="s">
        <v>3843</v>
      </c>
      <c r="E775" s="9" t="s">
        <v>24</v>
      </c>
      <c r="F775" s="9" t="s">
        <v>3873</v>
      </c>
      <c r="G775" s="9" t="s">
        <v>1620</v>
      </c>
      <c r="H775" s="8" t="str">
        <f t="shared" si="12"/>
        <v>Ні</v>
      </c>
      <c r="J775" s="8">
        <f>_xlfn.AGGREGATE(3,3,Tabela1[[#This Row],[Lp]])</f>
        <v>0</v>
      </c>
    </row>
    <row r="776" spans="1:10" ht="15" hidden="1" customHeight="1">
      <c r="A776" s="9">
        <v>775</v>
      </c>
      <c r="B776" s="9" t="s">
        <v>3148</v>
      </c>
      <c r="C776" s="9" t="s">
        <v>3148</v>
      </c>
      <c r="D776" s="9" t="s">
        <v>3843</v>
      </c>
      <c r="E776" s="9" t="s">
        <v>24</v>
      </c>
      <c r="F776" s="9" t="s">
        <v>3874</v>
      </c>
      <c r="G776" s="9" t="s">
        <v>1622</v>
      </c>
      <c r="H776" s="8" t="str">
        <f t="shared" si="12"/>
        <v>Ні</v>
      </c>
      <c r="J776" s="8">
        <f>_xlfn.AGGREGATE(3,3,Tabela1[[#This Row],[Lp]])</f>
        <v>0</v>
      </c>
    </row>
    <row r="777" spans="1:10" ht="15" hidden="1" customHeight="1">
      <c r="A777" s="9">
        <v>776</v>
      </c>
      <c r="B777" s="9" t="s">
        <v>3151</v>
      </c>
      <c r="C777" s="9" t="s">
        <v>3151</v>
      </c>
      <c r="D777" s="9" t="s">
        <v>3843</v>
      </c>
      <c r="E777" s="9" t="s">
        <v>29</v>
      </c>
      <c r="F777" s="9" t="s">
        <v>3875</v>
      </c>
      <c r="G777" s="9" t="s">
        <v>1624</v>
      </c>
      <c r="H777" s="8" t="str">
        <f t="shared" si="12"/>
        <v>Ні</v>
      </c>
      <c r="J777" s="8">
        <f>_xlfn.AGGREGATE(3,3,Tabela1[[#This Row],[Lp]])</f>
        <v>0</v>
      </c>
    </row>
    <row r="778" spans="1:10" ht="15" hidden="1" customHeight="1">
      <c r="A778" s="9">
        <v>777</v>
      </c>
      <c r="B778" s="9" t="s">
        <v>3151</v>
      </c>
      <c r="C778" s="9" t="s">
        <v>3151</v>
      </c>
      <c r="D778" s="9" t="s">
        <v>3843</v>
      </c>
      <c r="E778" s="9" t="s">
        <v>29</v>
      </c>
      <c r="F778" s="9" t="s">
        <v>3876</v>
      </c>
      <c r="G778" s="9" t="s">
        <v>1626</v>
      </c>
      <c r="H778" s="8" t="str">
        <f t="shared" si="12"/>
        <v>Ні</v>
      </c>
      <c r="J778" s="8">
        <f>_xlfn.AGGREGATE(3,3,Tabela1[[#This Row],[Lp]])</f>
        <v>0</v>
      </c>
    </row>
    <row r="779" spans="1:10" ht="15" hidden="1" customHeight="1">
      <c r="A779" s="9">
        <v>778</v>
      </c>
      <c r="B779" s="9" t="s">
        <v>3151</v>
      </c>
      <c r="C779" s="9" t="s">
        <v>3151</v>
      </c>
      <c r="D779" s="9" t="s">
        <v>3843</v>
      </c>
      <c r="E779" s="9" t="s">
        <v>29</v>
      </c>
      <c r="F779" s="9" t="s">
        <v>3877</v>
      </c>
      <c r="G779" s="9" t="s">
        <v>1628</v>
      </c>
      <c r="H779" s="8" t="str">
        <f t="shared" si="12"/>
        <v>Ні</v>
      </c>
      <c r="J779" s="8">
        <f>_xlfn.AGGREGATE(3,3,Tabela1[[#This Row],[Lp]])</f>
        <v>0</v>
      </c>
    </row>
    <row r="780" spans="1:10" ht="15" hidden="1" customHeight="1">
      <c r="A780" s="9">
        <v>779</v>
      </c>
      <c r="B780" s="9" t="s">
        <v>3148</v>
      </c>
      <c r="C780" s="9" t="s">
        <v>3148</v>
      </c>
      <c r="D780" s="9" t="s">
        <v>3843</v>
      </c>
      <c r="E780" s="9" t="s">
        <v>24</v>
      </c>
      <c r="F780" s="9" t="s">
        <v>3878</v>
      </c>
      <c r="G780" s="9" t="s">
        <v>1630</v>
      </c>
      <c r="H780" s="8" t="str">
        <f t="shared" si="12"/>
        <v>Ні</v>
      </c>
      <c r="J780" s="8">
        <f>_xlfn.AGGREGATE(3,3,Tabela1[[#This Row],[Lp]])</f>
        <v>0</v>
      </c>
    </row>
    <row r="781" spans="1:10" ht="15" hidden="1" customHeight="1">
      <c r="A781" s="9">
        <v>780</v>
      </c>
      <c r="B781" s="9" t="s">
        <v>3148</v>
      </c>
      <c r="C781" s="9" t="s">
        <v>3148</v>
      </c>
      <c r="D781" s="9" t="s">
        <v>3843</v>
      </c>
      <c r="E781" s="9" t="s">
        <v>24</v>
      </c>
      <c r="F781" s="9" t="s">
        <v>3371</v>
      </c>
      <c r="G781" s="9" t="s">
        <v>1632</v>
      </c>
      <c r="H781" s="8" t="str">
        <f t="shared" si="12"/>
        <v>Ні</v>
      </c>
      <c r="J781" s="8">
        <f>_xlfn.AGGREGATE(3,3,Tabela1[[#This Row],[Lp]])</f>
        <v>0</v>
      </c>
    </row>
    <row r="782" spans="1:10" ht="15" hidden="1" customHeight="1">
      <c r="A782" s="9">
        <v>781</v>
      </c>
      <c r="B782" s="9" t="s">
        <v>3151</v>
      </c>
      <c r="C782" s="9" t="s">
        <v>3151</v>
      </c>
      <c r="D782" s="9" t="s">
        <v>3843</v>
      </c>
      <c r="E782" s="9" t="s">
        <v>29</v>
      </c>
      <c r="F782" s="9" t="s">
        <v>3879</v>
      </c>
      <c r="G782" s="9" t="s">
        <v>1633</v>
      </c>
      <c r="H782" s="8" t="str">
        <f t="shared" si="12"/>
        <v>Ні</v>
      </c>
      <c r="J782" s="8">
        <f>_xlfn.AGGREGATE(3,3,Tabela1[[#This Row],[Lp]])</f>
        <v>0</v>
      </c>
    </row>
    <row r="783" spans="1:10" ht="15" hidden="1" customHeight="1">
      <c r="A783" s="9">
        <v>782</v>
      </c>
      <c r="B783" s="9" t="s">
        <v>3176</v>
      </c>
      <c r="C783" s="9" t="s">
        <v>3146</v>
      </c>
      <c r="D783" s="9" t="s">
        <v>3843</v>
      </c>
      <c r="E783" s="9" t="s">
        <v>78</v>
      </c>
      <c r="F783" s="9" t="s">
        <v>3308</v>
      </c>
      <c r="G783" s="9" t="s">
        <v>1635</v>
      </c>
      <c r="H783" s="8" t="str">
        <f t="shared" si="12"/>
        <v>Так</v>
      </c>
      <c r="I783" s="8" t="s">
        <v>3178</v>
      </c>
      <c r="J783" s="8">
        <f>_xlfn.AGGREGATE(3,3,Tabela1[[#This Row],[Lp]])</f>
        <v>0</v>
      </c>
    </row>
    <row r="784" spans="1:10" ht="15" hidden="1" customHeight="1">
      <c r="A784" s="9">
        <v>783</v>
      </c>
      <c r="B784" s="9" t="s">
        <v>3145</v>
      </c>
      <c r="C784" s="9" t="s">
        <v>3146</v>
      </c>
      <c r="D784" s="9" t="s">
        <v>3843</v>
      </c>
      <c r="E784" s="9" t="s">
        <v>21</v>
      </c>
      <c r="F784" s="9" t="s">
        <v>3880</v>
      </c>
      <c r="G784" s="9" t="s">
        <v>1637</v>
      </c>
      <c r="H784" s="8" t="str">
        <f t="shared" si="12"/>
        <v>Ні</v>
      </c>
      <c r="J784" s="8">
        <f>_xlfn.AGGREGATE(3,3,Tabela1[[#This Row],[Lp]])</f>
        <v>0</v>
      </c>
    </row>
    <row r="785" spans="1:10" ht="15" hidden="1" customHeight="1">
      <c r="A785" s="9">
        <v>784</v>
      </c>
      <c r="B785" s="9" t="s">
        <v>3176</v>
      </c>
      <c r="C785" s="9" t="s">
        <v>3146</v>
      </c>
      <c r="D785" s="9" t="s">
        <v>3843</v>
      </c>
      <c r="E785" s="9" t="s">
        <v>78</v>
      </c>
      <c r="F785" s="9" t="s">
        <v>3881</v>
      </c>
      <c r="G785" s="9" t="s">
        <v>1639</v>
      </c>
      <c r="H785" s="8" t="str">
        <f t="shared" si="12"/>
        <v>Так</v>
      </c>
      <c r="J785" s="8">
        <f>_xlfn.AGGREGATE(3,3,Tabela1[[#This Row],[Lp]])</f>
        <v>0</v>
      </c>
    </row>
    <row r="786" spans="1:10" ht="15" hidden="1" customHeight="1">
      <c r="A786" s="9">
        <v>785</v>
      </c>
      <c r="B786" s="9" t="s">
        <v>3176</v>
      </c>
      <c r="C786" s="9" t="s">
        <v>3146</v>
      </c>
      <c r="D786" s="9" t="s">
        <v>3843</v>
      </c>
      <c r="E786" s="9" t="s">
        <v>78</v>
      </c>
      <c r="F786" s="9" t="s">
        <v>3882</v>
      </c>
      <c r="G786" s="9" t="s">
        <v>1641</v>
      </c>
      <c r="H786" s="8" t="str">
        <f t="shared" si="12"/>
        <v>Так</v>
      </c>
      <c r="J786" s="8">
        <f>_xlfn.AGGREGATE(3,3,Tabela1[[#This Row],[Lp]])</f>
        <v>0</v>
      </c>
    </row>
    <row r="787" spans="1:10" ht="15" hidden="1" customHeight="1">
      <c r="A787" s="9">
        <v>786</v>
      </c>
      <c r="B787" s="9" t="s">
        <v>3151</v>
      </c>
      <c r="C787" s="9" t="s">
        <v>3151</v>
      </c>
      <c r="D787" s="9" t="s">
        <v>3843</v>
      </c>
      <c r="E787" s="9" t="s">
        <v>29</v>
      </c>
      <c r="F787" s="9" t="s">
        <v>3882</v>
      </c>
      <c r="G787" s="9" t="s">
        <v>1643</v>
      </c>
      <c r="H787" s="8" t="str">
        <f t="shared" si="12"/>
        <v>Ні</v>
      </c>
      <c r="J787" s="8">
        <f>_xlfn.AGGREGATE(3,3,Tabela1[[#This Row],[Lp]])</f>
        <v>0</v>
      </c>
    </row>
    <row r="788" spans="1:10" ht="15" hidden="1" customHeight="1">
      <c r="A788" s="9">
        <v>787</v>
      </c>
      <c r="B788" s="9" t="s">
        <v>3148</v>
      </c>
      <c r="C788" s="9" t="s">
        <v>3148</v>
      </c>
      <c r="D788" s="9" t="s">
        <v>3843</v>
      </c>
      <c r="E788" s="9" t="s">
        <v>24</v>
      </c>
      <c r="F788" s="9" t="s">
        <v>3883</v>
      </c>
      <c r="G788" s="9" t="s">
        <v>1645</v>
      </c>
      <c r="H788" s="8" t="str">
        <f t="shared" si="12"/>
        <v>Ні</v>
      </c>
      <c r="J788" s="8">
        <f>_xlfn.AGGREGATE(3,3,Tabela1[[#This Row],[Lp]])</f>
        <v>0</v>
      </c>
    </row>
    <row r="789" spans="1:10" ht="15" hidden="1" customHeight="1">
      <c r="A789" s="9">
        <v>788</v>
      </c>
      <c r="B789" s="9" t="s">
        <v>3148</v>
      </c>
      <c r="C789" s="9" t="s">
        <v>3148</v>
      </c>
      <c r="D789" s="9" t="s">
        <v>3843</v>
      </c>
      <c r="E789" s="9" t="s">
        <v>24</v>
      </c>
      <c r="F789" s="9" t="s">
        <v>3884</v>
      </c>
      <c r="G789" s="9" t="s">
        <v>1647</v>
      </c>
      <c r="H789" s="8" t="str">
        <f t="shared" si="12"/>
        <v>Ні</v>
      </c>
      <c r="J789" s="8">
        <f>_xlfn.AGGREGATE(3,3,Tabela1[[#This Row],[Lp]])</f>
        <v>0</v>
      </c>
    </row>
    <row r="790" spans="1:10" ht="15" hidden="1" customHeight="1">
      <c r="A790" s="9">
        <v>789</v>
      </c>
      <c r="B790" s="9" t="s">
        <v>3148</v>
      </c>
      <c r="C790" s="9" t="s">
        <v>3148</v>
      </c>
      <c r="D790" s="9" t="s">
        <v>3843</v>
      </c>
      <c r="E790" s="9" t="s">
        <v>24</v>
      </c>
      <c r="F790" s="9" t="s">
        <v>3885</v>
      </c>
      <c r="G790" s="9" t="s">
        <v>1649</v>
      </c>
      <c r="H790" s="8" t="str">
        <f t="shared" si="12"/>
        <v>Ні</v>
      </c>
      <c r="J790" s="8">
        <f>_xlfn.AGGREGATE(3,3,Tabela1[[#This Row],[Lp]])</f>
        <v>0</v>
      </c>
    </row>
    <row r="791" spans="1:10" ht="15" hidden="1" customHeight="1">
      <c r="A791" s="9">
        <v>790</v>
      </c>
      <c r="B791" s="9" t="s">
        <v>3176</v>
      </c>
      <c r="C791" s="9" t="s">
        <v>3146</v>
      </c>
      <c r="D791" s="9" t="s">
        <v>3843</v>
      </c>
      <c r="E791" s="9" t="s">
        <v>78</v>
      </c>
      <c r="F791" s="9" t="s">
        <v>3886</v>
      </c>
      <c r="G791" s="9" t="s">
        <v>1651</v>
      </c>
      <c r="H791" s="8" t="str">
        <f t="shared" si="12"/>
        <v>Так</v>
      </c>
      <c r="J791" s="8">
        <f>_xlfn.AGGREGATE(3,3,Tabela1[[#This Row],[Lp]])</f>
        <v>0</v>
      </c>
    </row>
    <row r="792" spans="1:10" ht="15" hidden="1" customHeight="1">
      <c r="A792" s="9">
        <v>791</v>
      </c>
      <c r="B792" s="9" t="s">
        <v>3097</v>
      </c>
      <c r="C792" s="9" t="s">
        <v>3097</v>
      </c>
      <c r="D792" s="9" t="s">
        <v>3887</v>
      </c>
      <c r="E792" s="9" t="s">
        <v>15</v>
      </c>
      <c r="F792" s="9" t="s">
        <v>3127</v>
      </c>
      <c r="G792" s="9" t="s">
        <v>1656</v>
      </c>
      <c r="H792" s="8" t="str">
        <f t="shared" si="12"/>
        <v>Ні</v>
      </c>
      <c r="J792" s="8">
        <f>_xlfn.AGGREGATE(3,3,Tabela1[[#This Row],[Lp]])</f>
        <v>0</v>
      </c>
    </row>
    <row r="793" spans="1:10" ht="15" hidden="1" customHeight="1">
      <c r="A793" s="9">
        <v>792</v>
      </c>
      <c r="B793" s="9" t="s">
        <v>3176</v>
      </c>
      <c r="C793" s="9" t="s">
        <v>3146</v>
      </c>
      <c r="D793" s="9" t="s">
        <v>3887</v>
      </c>
      <c r="E793" s="9" t="s">
        <v>78</v>
      </c>
      <c r="F793" s="9" t="s">
        <v>3888</v>
      </c>
      <c r="G793" s="9" t="s">
        <v>1660</v>
      </c>
      <c r="H793" s="8" t="str">
        <f t="shared" si="12"/>
        <v>Так</v>
      </c>
      <c r="J793" s="8">
        <f>_xlfn.AGGREGATE(3,3,Tabela1[[#This Row],[Lp]])</f>
        <v>0</v>
      </c>
    </row>
    <row r="794" spans="1:10" ht="15" hidden="1" customHeight="1">
      <c r="A794" s="9">
        <v>793</v>
      </c>
      <c r="B794" s="9" t="s">
        <v>3176</v>
      </c>
      <c r="C794" s="9" t="s">
        <v>3146</v>
      </c>
      <c r="D794" s="9" t="s">
        <v>3887</v>
      </c>
      <c r="E794" s="9" t="s">
        <v>78</v>
      </c>
      <c r="F794" s="9" t="s">
        <v>3889</v>
      </c>
      <c r="G794" s="9" t="s">
        <v>1662</v>
      </c>
      <c r="H794" s="8" t="str">
        <f t="shared" si="12"/>
        <v>Так</v>
      </c>
      <c r="J794" s="8">
        <f>_xlfn.AGGREGATE(3,3,Tabela1[[#This Row],[Lp]])</f>
        <v>0</v>
      </c>
    </row>
    <row r="795" spans="1:10" ht="15" hidden="1" customHeight="1">
      <c r="A795" s="9">
        <v>794</v>
      </c>
      <c r="B795" s="9" t="s">
        <v>3151</v>
      </c>
      <c r="C795" s="9" t="s">
        <v>3151</v>
      </c>
      <c r="D795" s="9" t="s">
        <v>3887</v>
      </c>
      <c r="E795" s="9" t="s">
        <v>29</v>
      </c>
      <c r="F795" s="9" t="s">
        <v>3295</v>
      </c>
      <c r="G795" s="9" t="s">
        <v>1664</v>
      </c>
      <c r="H795" s="8" t="str">
        <f t="shared" si="12"/>
        <v>Ні</v>
      </c>
      <c r="J795" s="8">
        <f>_xlfn.AGGREGATE(3,3,Tabela1[[#This Row],[Lp]])</f>
        <v>0</v>
      </c>
    </row>
    <row r="796" spans="1:10" ht="15" hidden="1" customHeight="1">
      <c r="A796" s="9">
        <v>795</v>
      </c>
      <c r="B796" s="9" t="s">
        <v>3148</v>
      </c>
      <c r="C796" s="9" t="s">
        <v>3148</v>
      </c>
      <c r="D796" s="9" t="s">
        <v>3887</v>
      </c>
      <c r="E796" s="9" t="s">
        <v>24</v>
      </c>
      <c r="F796" s="9" t="s">
        <v>3890</v>
      </c>
      <c r="G796" s="9" t="s">
        <v>1666</v>
      </c>
      <c r="H796" s="8" t="str">
        <f t="shared" si="12"/>
        <v>Ні</v>
      </c>
      <c r="J796" s="8">
        <f>_xlfn.AGGREGATE(3,3,Tabela1[[#This Row],[Lp]])</f>
        <v>0</v>
      </c>
    </row>
    <row r="797" spans="1:10" ht="15" hidden="1" customHeight="1">
      <c r="A797" s="9">
        <v>796</v>
      </c>
      <c r="B797" s="9" t="s">
        <v>3148</v>
      </c>
      <c r="C797" s="9" t="s">
        <v>3148</v>
      </c>
      <c r="D797" s="9" t="s">
        <v>3887</v>
      </c>
      <c r="E797" s="9" t="s">
        <v>24</v>
      </c>
      <c r="F797" s="9" t="s">
        <v>3891</v>
      </c>
      <c r="G797" s="9" t="s">
        <v>1668</v>
      </c>
      <c r="H797" s="8" t="str">
        <f t="shared" si="12"/>
        <v>Ні</v>
      </c>
      <c r="J797" s="8">
        <f>_xlfn.AGGREGATE(3,3,Tabela1[[#This Row],[Lp]])</f>
        <v>0</v>
      </c>
    </row>
    <row r="798" spans="1:10" ht="15" hidden="1" customHeight="1">
      <c r="A798" s="9">
        <v>797</v>
      </c>
      <c r="B798" s="9" t="s">
        <v>3148</v>
      </c>
      <c r="C798" s="9" t="s">
        <v>3148</v>
      </c>
      <c r="D798" s="9" t="s">
        <v>3887</v>
      </c>
      <c r="E798" s="9" t="s">
        <v>24</v>
      </c>
      <c r="F798" s="9" t="s">
        <v>3892</v>
      </c>
      <c r="G798" s="9" t="s">
        <v>1670</v>
      </c>
      <c r="H798" s="8" t="str">
        <f t="shared" si="12"/>
        <v>Ні</v>
      </c>
      <c r="J798" s="8">
        <f>_xlfn.AGGREGATE(3,3,Tabela1[[#This Row],[Lp]])</f>
        <v>0</v>
      </c>
    </row>
    <row r="799" spans="1:10" ht="15" hidden="1" customHeight="1">
      <c r="A799" s="9">
        <v>798</v>
      </c>
      <c r="B799" s="9" t="s">
        <v>3148</v>
      </c>
      <c r="C799" s="9" t="s">
        <v>3148</v>
      </c>
      <c r="D799" s="9" t="s">
        <v>3887</v>
      </c>
      <c r="E799" s="9" t="s">
        <v>24</v>
      </c>
      <c r="F799" s="9" t="s">
        <v>3893</v>
      </c>
      <c r="G799" s="9" t="s">
        <v>1672</v>
      </c>
      <c r="H799" s="8" t="str">
        <f t="shared" si="12"/>
        <v>Ні</v>
      </c>
      <c r="J799" s="8">
        <f>_xlfn.AGGREGATE(3,3,Tabela1[[#This Row],[Lp]])</f>
        <v>0</v>
      </c>
    </row>
    <row r="800" spans="1:10" ht="15" hidden="1" customHeight="1">
      <c r="A800" s="9">
        <v>799</v>
      </c>
      <c r="B800" s="9" t="s">
        <v>3148</v>
      </c>
      <c r="C800" s="9" t="s">
        <v>3148</v>
      </c>
      <c r="D800" s="9" t="s">
        <v>3887</v>
      </c>
      <c r="E800" s="9" t="s">
        <v>24</v>
      </c>
      <c r="F800" s="9" t="s">
        <v>3894</v>
      </c>
      <c r="G800" s="9" t="s">
        <v>1674</v>
      </c>
      <c r="H800" s="8" t="str">
        <f t="shared" si="12"/>
        <v>Ні</v>
      </c>
      <c r="J800" s="8">
        <f>_xlfn.AGGREGATE(3,3,Tabela1[[#This Row],[Lp]])</f>
        <v>0</v>
      </c>
    </row>
    <row r="801" spans="1:10" ht="15" hidden="1" customHeight="1">
      <c r="A801" s="9">
        <v>800</v>
      </c>
      <c r="B801" s="9" t="s">
        <v>3151</v>
      </c>
      <c r="C801" s="9" t="s">
        <v>3151</v>
      </c>
      <c r="D801" s="9" t="s">
        <v>3887</v>
      </c>
      <c r="E801" s="9" t="s">
        <v>29</v>
      </c>
      <c r="F801" s="9" t="s">
        <v>3895</v>
      </c>
      <c r="G801" s="9" t="s">
        <v>1676</v>
      </c>
      <c r="H801" s="8" t="str">
        <f t="shared" si="12"/>
        <v>Ні</v>
      </c>
      <c r="J801" s="8">
        <f>_xlfn.AGGREGATE(3,3,Tabela1[[#This Row],[Lp]])</f>
        <v>0</v>
      </c>
    </row>
    <row r="802" spans="1:10" ht="15" hidden="1" customHeight="1">
      <c r="A802" s="9">
        <v>801</v>
      </c>
      <c r="B802" s="9" t="s">
        <v>3151</v>
      </c>
      <c r="C802" s="9" t="s">
        <v>3151</v>
      </c>
      <c r="D802" s="9" t="s">
        <v>3887</v>
      </c>
      <c r="E802" s="9" t="s">
        <v>29</v>
      </c>
      <c r="F802" s="9" t="s">
        <v>3896</v>
      </c>
      <c r="G802" s="9" t="s">
        <v>1678</v>
      </c>
      <c r="H802" s="8" t="str">
        <f t="shared" si="12"/>
        <v>Ні</v>
      </c>
      <c r="J802" s="8">
        <f>_xlfn.AGGREGATE(3,3,Tabela1[[#This Row],[Lp]])</f>
        <v>0</v>
      </c>
    </row>
    <row r="803" spans="1:10" ht="15" hidden="1" customHeight="1">
      <c r="A803" s="9">
        <v>802</v>
      </c>
      <c r="B803" s="9" t="s">
        <v>3148</v>
      </c>
      <c r="C803" s="9" t="s">
        <v>3148</v>
      </c>
      <c r="D803" s="9" t="s">
        <v>3887</v>
      </c>
      <c r="E803" s="9" t="s">
        <v>24</v>
      </c>
      <c r="F803" s="9" t="s">
        <v>3897</v>
      </c>
      <c r="G803" s="9" t="s">
        <v>1680</v>
      </c>
      <c r="H803" s="8" t="str">
        <f t="shared" si="12"/>
        <v>Ні</v>
      </c>
      <c r="J803" s="8">
        <f>_xlfn.AGGREGATE(3,3,Tabela1[[#This Row],[Lp]])</f>
        <v>0</v>
      </c>
    </row>
    <row r="804" spans="1:10" ht="15" hidden="1" customHeight="1">
      <c r="A804" s="9">
        <v>803</v>
      </c>
      <c r="B804" s="9" t="s">
        <v>3148</v>
      </c>
      <c r="C804" s="9" t="s">
        <v>3148</v>
      </c>
      <c r="D804" s="9" t="s">
        <v>3887</v>
      </c>
      <c r="E804" s="9" t="s">
        <v>24</v>
      </c>
      <c r="F804" s="9" t="s">
        <v>3898</v>
      </c>
      <c r="G804" s="9" t="s">
        <v>1682</v>
      </c>
      <c r="H804" s="8" t="str">
        <f t="shared" si="12"/>
        <v>Ні</v>
      </c>
      <c r="J804" s="8">
        <f>_xlfn.AGGREGATE(3,3,Tabela1[[#This Row],[Lp]])</f>
        <v>0</v>
      </c>
    </row>
    <row r="805" spans="1:10" ht="15" hidden="1" customHeight="1">
      <c r="A805" s="9">
        <v>804</v>
      </c>
      <c r="B805" s="9" t="s">
        <v>3148</v>
      </c>
      <c r="C805" s="9" t="s">
        <v>3148</v>
      </c>
      <c r="D805" s="9" t="s">
        <v>3887</v>
      </c>
      <c r="E805" s="9" t="s">
        <v>24</v>
      </c>
      <c r="F805" s="9" t="s">
        <v>3899</v>
      </c>
      <c r="G805" s="9" t="s">
        <v>1684</v>
      </c>
      <c r="H805" s="8" t="str">
        <f t="shared" si="12"/>
        <v>Ні</v>
      </c>
      <c r="J805" s="8">
        <f>_xlfn.AGGREGATE(3,3,Tabela1[[#This Row],[Lp]])</f>
        <v>0</v>
      </c>
    </row>
    <row r="806" spans="1:10" ht="15" hidden="1" customHeight="1">
      <c r="A806" s="9">
        <v>805</v>
      </c>
      <c r="B806" s="9" t="s">
        <v>3145</v>
      </c>
      <c r="C806" s="9" t="s">
        <v>3146</v>
      </c>
      <c r="D806" s="9" t="s">
        <v>3887</v>
      </c>
      <c r="E806" s="9" t="s">
        <v>21</v>
      </c>
      <c r="F806" s="9" t="s">
        <v>3448</v>
      </c>
      <c r="G806" s="9" t="s">
        <v>1686</v>
      </c>
      <c r="H806" s="8" t="str">
        <f t="shared" si="12"/>
        <v>Ні</v>
      </c>
      <c r="J806" s="8">
        <f>_xlfn.AGGREGATE(3,3,Tabela1[[#This Row],[Lp]])</f>
        <v>0</v>
      </c>
    </row>
    <row r="807" spans="1:10" ht="15" hidden="1" customHeight="1">
      <c r="A807" s="9">
        <v>806</v>
      </c>
      <c r="B807" s="9" t="s">
        <v>3148</v>
      </c>
      <c r="C807" s="9" t="s">
        <v>3148</v>
      </c>
      <c r="D807" s="9" t="s">
        <v>3887</v>
      </c>
      <c r="E807" s="9" t="s">
        <v>24</v>
      </c>
      <c r="F807" s="9" t="s">
        <v>3900</v>
      </c>
      <c r="G807" s="9" t="s">
        <v>1688</v>
      </c>
      <c r="H807" s="8" t="str">
        <f t="shared" si="12"/>
        <v>Ні</v>
      </c>
      <c r="J807" s="8">
        <f>_xlfn.AGGREGATE(3,3,Tabela1[[#This Row],[Lp]])</f>
        <v>0</v>
      </c>
    </row>
    <row r="808" spans="1:10" ht="15" hidden="1" customHeight="1">
      <c r="A808" s="9">
        <v>807</v>
      </c>
      <c r="B808" s="9" t="s">
        <v>3148</v>
      </c>
      <c r="C808" s="9" t="s">
        <v>3148</v>
      </c>
      <c r="D808" s="9" t="s">
        <v>3887</v>
      </c>
      <c r="E808" s="9" t="s">
        <v>24</v>
      </c>
      <c r="F808" s="9" t="s">
        <v>3901</v>
      </c>
      <c r="G808" s="9" t="s">
        <v>1690</v>
      </c>
      <c r="H808" s="8" t="str">
        <f t="shared" si="12"/>
        <v>Ні</v>
      </c>
      <c r="J808" s="8">
        <f>_xlfn.AGGREGATE(3,3,Tabela1[[#This Row],[Lp]])</f>
        <v>0</v>
      </c>
    </row>
    <row r="809" spans="1:10" hidden="1">
      <c r="A809" s="9">
        <v>808</v>
      </c>
      <c r="B809" s="9" t="s">
        <v>3145</v>
      </c>
      <c r="C809" s="9" t="s">
        <v>3146</v>
      </c>
      <c r="D809" s="9" t="s">
        <v>3887</v>
      </c>
      <c r="E809" s="9" t="s">
        <v>21</v>
      </c>
      <c r="F809" s="9" t="s">
        <v>3902</v>
      </c>
      <c r="G809" s="9" t="s">
        <v>1692</v>
      </c>
      <c r="H809" s="8" t="str">
        <f t="shared" si="12"/>
        <v>Ні</v>
      </c>
      <c r="J809" s="8">
        <f>_xlfn.AGGREGATE(3,3,Tabela1[[#This Row],[Lp]])</f>
        <v>0</v>
      </c>
    </row>
    <row r="810" spans="1:10" ht="15" hidden="1" customHeight="1">
      <c r="A810" s="9">
        <v>809</v>
      </c>
      <c r="B810" s="9" t="s">
        <v>3151</v>
      </c>
      <c r="C810" s="9" t="s">
        <v>3151</v>
      </c>
      <c r="D810" s="9" t="s">
        <v>3887</v>
      </c>
      <c r="E810" s="9" t="s">
        <v>29</v>
      </c>
      <c r="F810" s="9" t="s">
        <v>3903</v>
      </c>
      <c r="G810" s="9" t="s">
        <v>1694</v>
      </c>
      <c r="H810" s="8" t="str">
        <f t="shared" si="12"/>
        <v>Ні</v>
      </c>
      <c r="J810" s="8">
        <f>_xlfn.AGGREGATE(3,3,Tabela1[[#This Row],[Lp]])</f>
        <v>0</v>
      </c>
    </row>
    <row r="811" spans="1:10" ht="15" hidden="1" customHeight="1">
      <c r="A811" s="9">
        <v>810</v>
      </c>
      <c r="B811" s="9" t="s">
        <v>3148</v>
      </c>
      <c r="C811" s="9" t="s">
        <v>3148</v>
      </c>
      <c r="D811" s="9" t="s">
        <v>3887</v>
      </c>
      <c r="E811" s="9" t="s">
        <v>24</v>
      </c>
      <c r="F811" s="9" t="s">
        <v>3904</v>
      </c>
      <c r="G811" s="9" t="s">
        <v>1696</v>
      </c>
      <c r="H811" s="8" t="str">
        <f t="shared" si="12"/>
        <v>Ні</v>
      </c>
      <c r="J811" s="8">
        <f>_xlfn.AGGREGATE(3,3,Tabela1[[#This Row],[Lp]])</f>
        <v>0</v>
      </c>
    </row>
    <row r="812" spans="1:10" ht="15" hidden="1" customHeight="1">
      <c r="A812" s="9">
        <v>811</v>
      </c>
      <c r="B812" s="9" t="s">
        <v>3148</v>
      </c>
      <c r="C812" s="9" t="s">
        <v>3148</v>
      </c>
      <c r="D812" s="9" t="s">
        <v>3887</v>
      </c>
      <c r="E812" s="9" t="s">
        <v>24</v>
      </c>
      <c r="F812" s="9" t="s">
        <v>3352</v>
      </c>
      <c r="G812" s="9" t="s">
        <v>1698</v>
      </c>
      <c r="H812" s="8" t="str">
        <f t="shared" si="12"/>
        <v>Ні</v>
      </c>
      <c r="J812" s="8">
        <f>_xlfn.AGGREGATE(3,3,Tabela1[[#This Row],[Lp]])</f>
        <v>0</v>
      </c>
    </row>
    <row r="813" spans="1:10" ht="15" hidden="1" customHeight="1">
      <c r="A813" s="9">
        <v>812</v>
      </c>
      <c r="B813" s="9" t="s">
        <v>3148</v>
      </c>
      <c r="C813" s="9" t="s">
        <v>3148</v>
      </c>
      <c r="D813" s="9" t="s">
        <v>3887</v>
      </c>
      <c r="E813" s="9" t="s">
        <v>24</v>
      </c>
      <c r="F813" s="9" t="s">
        <v>3905</v>
      </c>
      <c r="G813" s="9" t="s">
        <v>1700</v>
      </c>
      <c r="H813" s="8" t="str">
        <f t="shared" si="12"/>
        <v>Ні</v>
      </c>
      <c r="J813" s="8">
        <f>_xlfn.AGGREGATE(3,3,Tabela1[[#This Row],[Lp]])</f>
        <v>0</v>
      </c>
    </row>
    <row r="814" spans="1:10" ht="15" hidden="1" customHeight="1">
      <c r="A814" s="9">
        <v>813</v>
      </c>
      <c r="B814" s="9" t="s">
        <v>3151</v>
      </c>
      <c r="C814" s="9" t="s">
        <v>3151</v>
      </c>
      <c r="D814" s="9" t="s">
        <v>3887</v>
      </c>
      <c r="E814" s="9" t="s">
        <v>29</v>
      </c>
      <c r="F814" s="9" t="s">
        <v>3906</v>
      </c>
      <c r="G814" s="9" t="s">
        <v>1702</v>
      </c>
      <c r="H814" s="8" t="str">
        <f t="shared" si="12"/>
        <v>Ні</v>
      </c>
      <c r="J814" s="8">
        <f>_xlfn.AGGREGATE(3,3,Tabela1[[#This Row],[Lp]])</f>
        <v>0</v>
      </c>
    </row>
    <row r="815" spans="1:10" ht="15" hidden="1" customHeight="1">
      <c r="A815" s="9">
        <v>814</v>
      </c>
      <c r="B815" s="9" t="s">
        <v>3148</v>
      </c>
      <c r="C815" s="9" t="s">
        <v>3148</v>
      </c>
      <c r="D815" s="9" t="s">
        <v>3887</v>
      </c>
      <c r="E815" s="9" t="s">
        <v>24</v>
      </c>
      <c r="F815" s="9" t="s">
        <v>3907</v>
      </c>
      <c r="G815" s="9" t="s">
        <v>1704</v>
      </c>
      <c r="H815" s="8" t="str">
        <f t="shared" si="12"/>
        <v>Ні</v>
      </c>
      <c r="J815" s="8">
        <f>_xlfn.AGGREGATE(3,3,Tabela1[[#This Row],[Lp]])</f>
        <v>0</v>
      </c>
    </row>
    <row r="816" spans="1:10" ht="15" hidden="1" customHeight="1">
      <c r="A816" s="9">
        <v>815</v>
      </c>
      <c r="B816" s="9" t="s">
        <v>3148</v>
      </c>
      <c r="C816" s="9" t="s">
        <v>3148</v>
      </c>
      <c r="D816" s="9" t="s">
        <v>3887</v>
      </c>
      <c r="E816" s="9" t="s">
        <v>24</v>
      </c>
      <c r="F816" s="9" t="s">
        <v>3908</v>
      </c>
      <c r="G816" s="9" t="s">
        <v>1706</v>
      </c>
      <c r="H816" s="8" t="str">
        <f t="shared" si="12"/>
        <v>Ні</v>
      </c>
      <c r="J816" s="8">
        <f>_xlfn.AGGREGATE(3,3,Tabela1[[#This Row],[Lp]])</f>
        <v>0</v>
      </c>
    </row>
    <row r="817" spans="1:10" ht="15" hidden="1" customHeight="1">
      <c r="A817" s="9">
        <v>816</v>
      </c>
      <c r="B817" s="9" t="s">
        <v>3151</v>
      </c>
      <c r="C817" s="9" t="s">
        <v>3151</v>
      </c>
      <c r="D817" s="9" t="s">
        <v>3887</v>
      </c>
      <c r="E817" s="9" t="s">
        <v>29</v>
      </c>
      <c r="F817" s="9" t="s">
        <v>3909</v>
      </c>
      <c r="G817" s="9" t="s">
        <v>1708</v>
      </c>
      <c r="H817" s="8" t="str">
        <f t="shared" si="12"/>
        <v>Ні</v>
      </c>
      <c r="J817" s="8">
        <f>_xlfn.AGGREGATE(3,3,Tabela1[[#This Row],[Lp]])</f>
        <v>0</v>
      </c>
    </row>
    <row r="818" spans="1:10" ht="15" hidden="1" customHeight="1">
      <c r="A818" s="9">
        <v>817</v>
      </c>
      <c r="B818" s="9" t="s">
        <v>3145</v>
      </c>
      <c r="C818" s="9" t="s">
        <v>3146</v>
      </c>
      <c r="D818" s="9" t="s">
        <v>3887</v>
      </c>
      <c r="E818" s="9" t="s">
        <v>21</v>
      </c>
      <c r="F818" s="9" t="s">
        <v>3910</v>
      </c>
      <c r="G818" s="9" t="s">
        <v>1710</v>
      </c>
      <c r="H818" s="8" t="str">
        <f t="shared" si="12"/>
        <v>Ні</v>
      </c>
      <c r="J818" s="8">
        <f>_xlfn.AGGREGATE(3,3,Tabela1[[#This Row],[Lp]])</f>
        <v>0</v>
      </c>
    </row>
    <row r="819" spans="1:10" ht="15" hidden="1" customHeight="1">
      <c r="A819" s="9">
        <v>818</v>
      </c>
      <c r="B819" s="9" t="s">
        <v>3151</v>
      </c>
      <c r="C819" s="9" t="s">
        <v>3151</v>
      </c>
      <c r="D819" s="9" t="s">
        <v>3887</v>
      </c>
      <c r="E819" s="9" t="s">
        <v>29</v>
      </c>
      <c r="F819" s="9" t="s">
        <v>3911</v>
      </c>
      <c r="G819" s="9" t="s">
        <v>1712</v>
      </c>
      <c r="H819" s="8" t="str">
        <f t="shared" si="12"/>
        <v>Ні</v>
      </c>
      <c r="J819" s="8">
        <f>_xlfn.AGGREGATE(3,3,Tabela1[[#This Row],[Lp]])</f>
        <v>0</v>
      </c>
    </row>
    <row r="820" spans="1:10" ht="15" hidden="1" customHeight="1">
      <c r="A820" s="9">
        <v>819</v>
      </c>
      <c r="B820" s="9" t="s">
        <v>3151</v>
      </c>
      <c r="C820" s="9" t="s">
        <v>3151</v>
      </c>
      <c r="D820" s="9" t="s">
        <v>3887</v>
      </c>
      <c r="E820" s="9" t="s">
        <v>29</v>
      </c>
      <c r="F820" s="9" t="s">
        <v>3912</v>
      </c>
      <c r="G820" s="9" t="s">
        <v>1714</v>
      </c>
      <c r="H820" s="8" t="str">
        <f t="shared" si="12"/>
        <v>Ні</v>
      </c>
      <c r="J820" s="8">
        <f>_xlfn.AGGREGATE(3,3,Tabela1[[#This Row],[Lp]])</f>
        <v>0</v>
      </c>
    </row>
    <row r="821" spans="1:10" ht="15" hidden="1" customHeight="1">
      <c r="A821" s="9">
        <v>820</v>
      </c>
      <c r="B821" s="9" t="s">
        <v>3148</v>
      </c>
      <c r="C821" s="9" t="s">
        <v>3148</v>
      </c>
      <c r="D821" s="9" t="s">
        <v>3887</v>
      </c>
      <c r="E821" s="9" t="s">
        <v>24</v>
      </c>
      <c r="F821" s="9" t="s">
        <v>3913</v>
      </c>
      <c r="G821" s="9" t="s">
        <v>1716</v>
      </c>
      <c r="H821" s="8" t="str">
        <f t="shared" si="12"/>
        <v>Ні</v>
      </c>
      <c r="J821" s="8">
        <f>_xlfn.AGGREGATE(3,3,Tabela1[[#This Row],[Lp]])</f>
        <v>0</v>
      </c>
    </row>
    <row r="822" spans="1:10" ht="15" hidden="1" customHeight="1">
      <c r="A822" s="9">
        <v>821</v>
      </c>
      <c r="B822" s="9" t="s">
        <v>3148</v>
      </c>
      <c r="C822" s="9" t="s">
        <v>3148</v>
      </c>
      <c r="D822" s="9" t="s">
        <v>3887</v>
      </c>
      <c r="E822" s="9" t="s">
        <v>24</v>
      </c>
      <c r="F822" s="9" t="s">
        <v>3914</v>
      </c>
      <c r="G822" s="9" t="s">
        <v>1718</v>
      </c>
      <c r="H822" s="8" t="str">
        <f t="shared" si="12"/>
        <v>Ні</v>
      </c>
      <c r="J822" s="8">
        <f>_xlfn.AGGREGATE(3,3,Tabela1[[#This Row],[Lp]])</f>
        <v>0</v>
      </c>
    </row>
    <row r="823" spans="1:10" ht="15" hidden="1" customHeight="1">
      <c r="A823" s="9">
        <v>822</v>
      </c>
      <c r="B823" s="9" t="s">
        <v>3148</v>
      </c>
      <c r="C823" s="9" t="s">
        <v>3148</v>
      </c>
      <c r="D823" s="9" t="s">
        <v>3887</v>
      </c>
      <c r="E823" s="9" t="s">
        <v>24</v>
      </c>
      <c r="F823" s="9" t="s">
        <v>3915</v>
      </c>
      <c r="G823" s="9" t="s">
        <v>1720</v>
      </c>
      <c r="H823" s="8" t="str">
        <f t="shared" si="12"/>
        <v>Ні</v>
      </c>
      <c r="J823" s="8">
        <f>_xlfn.AGGREGATE(3,3,Tabela1[[#This Row],[Lp]])</f>
        <v>0</v>
      </c>
    </row>
    <row r="824" spans="1:10" ht="15" hidden="1" customHeight="1">
      <c r="A824" s="9">
        <v>823</v>
      </c>
      <c r="B824" s="9" t="s">
        <v>3151</v>
      </c>
      <c r="C824" s="9" t="s">
        <v>3151</v>
      </c>
      <c r="D824" s="9" t="s">
        <v>3887</v>
      </c>
      <c r="E824" s="9" t="s">
        <v>29</v>
      </c>
      <c r="F824" s="9" t="s">
        <v>3916</v>
      </c>
      <c r="G824" s="9" t="s">
        <v>1722</v>
      </c>
      <c r="H824" s="8" t="str">
        <f t="shared" si="12"/>
        <v>Ні</v>
      </c>
      <c r="J824" s="8">
        <f>_xlfn.AGGREGATE(3,3,Tabela1[[#This Row],[Lp]])</f>
        <v>0</v>
      </c>
    </row>
    <row r="825" spans="1:10" ht="15" hidden="1" customHeight="1">
      <c r="A825" s="9">
        <v>824</v>
      </c>
      <c r="B825" s="9" t="s">
        <v>3148</v>
      </c>
      <c r="C825" s="9" t="s">
        <v>3148</v>
      </c>
      <c r="D825" s="9" t="s">
        <v>3887</v>
      </c>
      <c r="E825" s="9" t="s">
        <v>24</v>
      </c>
      <c r="F825" s="9" t="s">
        <v>3917</v>
      </c>
      <c r="G825" s="9" t="s">
        <v>1724</v>
      </c>
      <c r="H825" s="8" t="str">
        <f t="shared" si="12"/>
        <v>Ні</v>
      </c>
      <c r="J825" s="8">
        <f>_xlfn.AGGREGATE(3,3,Tabela1[[#This Row],[Lp]])</f>
        <v>0</v>
      </c>
    </row>
    <row r="826" spans="1:10" ht="15" hidden="1" customHeight="1">
      <c r="A826" s="9">
        <v>825</v>
      </c>
      <c r="B826" s="9" t="s">
        <v>3151</v>
      </c>
      <c r="C826" s="9" t="s">
        <v>3151</v>
      </c>
      <c r="D826" s="9" t="s">
        <v>3887</v>
      </c>
      <c r="E826" s="9" t="s">
        <v>29</v>
      </c>
      <c r="F826" s="9" t="s">
        <v>3169</v>
      </c>
      <c r="G826" s="9" t="s">
        <v>1726</v>
      </c>
      <c r="H826" s="8" t="str">
        <f t="shared" si="12"/>
        <v>Ні</v>
      </c>
      <c r="J826" s="8">
        <f>_xlfn.AGGREGATE(3,3,Tabela1[[#This Row],[Lp]])</f>
        <v>0</v>
      </c>
    </row>
    <row r="827" spans="1:10" ht="15" hidden="1" customHeight="1">
      <c r="A827" s="9">
        <v>826</v>
      </c>
      <c r="B827" s="9" t="s">
        <v>3148</v>
      </c>
      <c r="C827" s="9" t="s">
        <v>3148</v>
      </c>
      <c r="D827" s="9" t="s">
        <v>3887</v>
      </c>
      <c r="E827" s="9" t="s">
        <v>24</v>
      </c>
      <c r="F827" s="9" t="s">
        <v>3918</v>
      </c>
      <c r="G827" s="9" t="s">
        <v>1728</v>
      </c>
      <c r="H827" s="8" t="str">
        <f t="shared" si="12"/>
        <v>Ні</v>
      </c>
      <c r="J827" s="8">
        <f>_xlfn.AGGREGATE(3,3,Tabela1[[#This Row],[Lp]])</f>
        <v>0</v>
      </c>
    </row>
    <row r="828" spans="1:10" ht="15" hidden="1" customHeight="1">
      <c r="A828" s="9">
        <v>827</v>
      </c>
      <c r="B828" s="9" t="s">
        <v>3148</v>
      </c>
      <c r="C828" s="9" t="s">
        <v>3148</v>
      </c>
      <c r="D828" s="9" t="s">
        <v>3887</v>
      </c>
      <c r="E828" s="9" t="s">
        <v>24</v>
      </c>
      <c r="F828" s="9" t="s">
        <v>3919</v>
      </c>
      <c r="G828" s="9" t="s">
        <v>1730</v>
      </c>
      <c r="H828" s="8" t="str">
        <f t="shared" si="12"/>
        <v>Ні</v>
      </c>
      <c r="J828" s="8">
        <f>_xlfn.AGGREGATE(3,3,Tabela1[[#This Row],[Lp]])</f>
        <v>0</v>
      </c>
    </row>
    <row r="829" spans="1:10" ht="15" hidden="1" customHeight="1">
      <c r="A829" s="9">
        <v>828</v>
      </c>
      <c r="B829" s="9" t="s">
        <v>3148</v>
      </c>
      <c r="C829" s="9" t="s">
        <v>3148</v>
      </c>
      <c r="D829" s="9" t="s">
        <v>3887</v>
      </c>
      <c r="E829" s="9" t="s">
        <v>24</v>
      </c>
      <c r="F829" s="9" t="s">
        <v>3920</v>
      </c>
      <c r="G829" s="9" t="s">
        <v>1732</v>
      </c>
      <c r="H829" s="8" t="str">
        <f t="shared" si="12"/>
        <v>Ні</v>
      </c>
      <c r="J829" s="8">
        <f>_xlfn.AGGREGATE(3,3,Tabela1[[#This Row],[Lp]])</f>
        <v>0</v>
      </c>
    </row>
    <row r="830" spans="1:10" ht="15" hidden="1" customHeight="1">
      <c r="A830" s="9">
        <v>829</v>
      </c>
      <c r="B830" s="9" t="s">
        <v>3145</v>
      </c>
      <c r="C830" s="9" t="s">
        <v>3146</v>
      </c>
      <c r="D830" s="9" t="s">
        <v>3887</v>
      </c>
      <c r="E830" s="9" t="s">
        <v>21</v>
      </c>
      <c r="F830" s="9" t="s">
        <v>3921</v>
      </c>
      <c r="G830" s="9" t="s">
        <v>1734</v>
      </c>
      <c r="H830" s="8" t="str">
        <f t="shared" si="12"/>
        <v>Ні</v>
      </c>
      <c r="J830" s="8">
        <f>_xlfn.AGGREGATE(3,3,Tabela1[[#This Row],[Lp]])</f>
        <v>0</v>
      </c>
    </row>
    <row r="831" spans="1:10" ht="15" hidden="1" customHeight="1">
      <c r="A831" s="9">
        <v>830</v>
      </c>
      <c r="B831" s="9" t="s">
        <v>3145</v>
      </c>
      <c r="C831" s="9" t="s">
        <v>3146</v>
      </c>
      <c r="D831" s="9" t="s">
        <v>3887</v>
      </c>
      <c r="E831" s="9" t="s">
        <v>21</v>
      </c>
      <c r="F831" s="9" t="s">
        <v>3922</v>
      </c>
      <c r="G831" s="9" t="s">
        <v>1736</v>
      </c>
      <c r="H831" s="8" t="str">
        <f t="shared" si="12"/>
        <v>Ні</v>
      </c>
      <c r="J831" s="8">
        <f>_xlfn.AGGREGATE(3,3,Tabela1[[#This Row],[Lp]])</f>
        <v>0</v>
      </c>
    </row>
    <row r="832" spans="1:10" ht="15" hidden="1" customHeight="1">
      <c r="A832" s="9">
        <v>831</v>
      </c>
      <c r="B832" s="9" t="s">
        <v>3176</v>
      </c>
      <c r="C832" s="9" t="s">
        <v>3146</v>
      </c>
      <c r="D832" s="9" t="s">
        <v>3887</v>
      </c>
      <c r="E832" s="9" t="s">
        <v>78</v>
      </c>
      <c r="F832" s="9" t="s">
        <v>3923</v>
      </c>
      <c r="G832" s="9" t="s">
        <v>1738</v>
      </c>
      <c r="H832" s="8" t="str">
        <f t="shared" si="12"/>
        <v>Так</v>
      </c>
      <c r="J832" s="8">
        <f>_xlfn.AGGREGATE(3,3,Tabela1[[#This Row],[Lp]])</f>
        <v>0</v>
      </c>
    </row>
    <row r="833" spans="1:10" ht="15" hidden="1" customHeight="1">
      <c r="A833" s="9">
        <v>832</v>
      </c>
      <c r="B833" s="9" t="s">
        <v>3145</v>
      </c>
      <c r="C833" s="9" t="s">
        <v>3146</v>
      </c>
      <c r="D833" s="9" t="s">
        <v>3887</v>
      </c>
      <c r="E833" s="9" t="s">
        <v>21</v>
      </c>
      <c r="F833" s="9" t="s">
        <v>3924</v>
      </c>
      <c r="G833" s="9" t="s">
        <v>1740</v>
      </c>
      <c r="H833" s="8" t="str">
        <f t="shared" si="12"/>
        <v>Ні</v>
      </c>
      <c r="J833" s="8">
        <f>_xlfn.AGGREGATE(3,3,Tabela1[[#This Row],[Lp]])</f>
        <v>0</v>
      </c>
    </row>
    <row r="834" spans="1:10" ht="15" hidden="1" customHeight="1">
      <c r="A834" s="9">
        <v>833</v>
      </c>
      <c r="B834" s="9" t="s">
        <v>3151</v>
      </c>
      <c r="C834" s="9" t="s">
        <v>3151</v>
      </c>
      <c r="D834" s="9" t="s">
        <v>3887</v>
      </c>
      <c r="E834" s="9" t="s">
        <v>29</v>
      </c>
      <c r="F834" s="9" t="s">
        <v>3925</v>
      </c>
      <c r="G834" s="9" t="s">
        <v>1742</v>
      </c>
      <c r="H834" s="8" t="str">
        <f t="shared" si="12"/>
        <v>Ні</v>
      </c>
      <c r="J834" s="8">
        <f>_xlfn.AGGREGATE(3,3,Tabela1[[#This Row],[Lp]])</f>
        <v>0</v>
      </c>
    </row>
    <row r="835" spans="1:10" ht="15" hidden="1" customHeight="1">
      <c r="A835" s="9">
        <v>834</v>
      </c>
      <c r="B835" s="9" t="s">
        <v>3148</v>
      </c>
      <c r="C835" s="9" t="s">
        <v>3148</v>
      </c>
      <c r="D835" s="9" t="s">
        <v>3887</v>
      </c>
      <c r="E835" s="9" t="s">
        <v>24</v>
      </c>
      <c r="F835" s="9" t="s">
        <v>3564</v>
      </c>
      <c r="G835" s="9" t="s">
        <v>1744</v>
      </c>
      <c r="H835" s="8" t="str">
        <f t="shared" ref="H835:H898" si="13">IF(E835="gmoz","Так","Ні")</f>
        <v>Ні</v>
      </c>
      <c r="J835" s="8">
        <f>_xlfn.AGGREGATE(3,3,Tabela1[[#This Row],[Lp]])</f>
        <v>0</v>
      </c>
    </row>
    <row r="836" spans="1:10" ht="15" hidden="1" customHeight="1">
      <c r="A836" s="9">
        <v>835</v>
      </c>
      <c r="B836" s="9" t="s">
        <v>3148</v>
      </c>
      <c r="C836" s="9" t="s">
        <v>3148</v>
      </c>
      <c r="D836" s="9" t="s">
        <v>3887</v>
      </c>
      <c r="E836" s="9" t="s">
        <v>24</v>
      </c>
      <c r="F836" s="9" t="s">
        <v>3926</v>
      </c>
      <c r="G836" s="9" t="s">
        <v>1746</v>
      </c>
      <c r="H836" s="8" t="str">
        <f t="shared" si="13"/>
        <v>Ні</v>
      </c>
      <c r="J836" s="8">
        <f>_xlfn.AGGREGATE(3,3,Tabela1[[#This Row],[Lp]])</f>
        <v>0</v>
      </c>
    </row>
    <row r="837" spans="1:10" ht="15" hidden="1" customHeight="1">
      <c r="A837" s="9">
        <v>836</v>
      </c>
      <c r="B837" s="9" t="s">
        <v>3151</v>
      </c>
      <c r="C837" s="9" t="s">
        <v>3151</v>
      </c>
      <c r="D837" s="9" t="s">
        <v>3887</v>
      </c>
      <c r="E837" s="9" t="s">
        <v>29</v>
      </c>
      <c r="F837" s="9" t="s">
        <v>3927</v>
      </c>
      <c r="G837" s="9" t="s">
        <v>1748</v>
      </c>
      <c r="H837" s="8" t="str">
        <f t="shared" si="13"/>
        <v>Ні</v>
      </c>
      <c r="J837" s="8">
        <f>_xlfn.AGGREGATE(3,3,Tabela1[[#This Row],[Lp]])</f>
        <v>0</v>
      </c>
    </row>
    <row r="838" spans="1:10" ht="15" hidden="1" customHeight="1">
      <c r="A838" s="9">
        <v>837</v>
      </c>
      <c r="B838" s="9" t="s">
        <v>3148</v>
      </c>
      <c r="C838" s="9" t="s">
        <v>3148</v>
      </c>
      <c r="D838" s="9" t="s">
        <v>3887</v>
      </c>
      <c r="E838" s="9" t="s">
        <v>24</v>
      </c>
      <c r="F838" s="9" t="s">
        <v>3928</v>
      </c>
      <c r="G838" s="9" t="s">
        <v>1750</v>
      </c>
      <c r="H838" s="8" t="str">
        <f t="shared" si="13"/>
        <v>Ні</v>
      </c>
      <c r="J838" s="8">
        <f>_xlfn.AGGREGATE(3,3,Tabela1[[#This Row],[Lp]])</f>
        <v>0</v>
      </c>
    </row>
    <row r="839" spans="1:10" ht="15" hidden="1" customHeight="1">
      <c r="A839" s="9">
        <v>838</v>
      </c>
      <c r="B839" s="9" t="s">
        <v>3148</v>
      </c>
      <c r="C839" s="9" t="s">
        <v>3148</v>
      </c>
      <c r="D839" s="9" t="s">
        <v>3887</v>
      </c>
      <c r="E839" s="9" t="s">
        <v>24</v>
      </c>
      <c r="F839" s="9" t="s">
        <v>3929</v>
      </c>
      <c r="G839" s="9" t="s">
        <v>1752</v>
      </c>
      <c r="H839" s="8" t="str">
        <f t="shared" si="13"/>
        <v>Ні</v>
      </c>
      <c r="J839" s="8">
        <f>_xlfn.AGGREGATE(3,3,Tabela1[[#This Row],[Lp]])</f>
        <v>0</v>
      </c>
    </row>
    <row r="840" spans="1:10" ht="15" hidden="1" customHeight="1">
      <c r="A840" s="9">
        <v>839</v>
      </c>
      <c r="B840" s="9" t="s">
        <v>3148</v>
      </c>
      <c r="C840" s="9" t="s">
        <v>3148</v>
      </c>
      <c r="D840" s="9" t="s">
        <v>3887</v>
      </c>
      <c r="E840" s="9" t="s">
        <v>24</v>
      </c>
      <c r="F840" s="9" t="s">
        <v>3930</v>
      </c>
      <c r="G840" s="9" t="s">
        <v>1754</v>
      </c>
      <c r="H840" s="8" t="str">
        <f t="shared" si="13"/>
        <v>Ні</v>
      </c>
      <c r="J840" s="8">
        <f>_xlfn.AGGREGATE(3,3,Tabela1[[#This Row],[Lp]])</f>
        <v>0</v>
      </c>
    </row>
    <row r="841" spans="1:10" ht="15" hidden="1" customHeight="1">
      <c r="A841" s="9">
        <v>840</v>
      </c>
      <c r="B841" s="9" t="s">
        <v>3148</v>
      </c>
      <c r="C841" s="9" t="s">
        <v>3148</v>
      </c>
      <c r="D841" s="9" t="s">
        <v>3887</v>
      </c>
      <c r="E841" s="9" t="s">
        <v>24</v>
      </c>
      <c r="F841" s="9" t="s">
        <v>3931</v>
      </c>
      <c r="G841" s="9" t="s">
        <v>1756</v>
      </c>
      <c r="H841" s="8" t="str">
        <f t="shared" si="13"/>
        <v>Ні</v>
      </c>
      <c r="J841" s="8">
        <f>_xlfn.AGGREGATE(3,3,Tabela1[[#This Row],[Lp]])</f>
        <v>0</v>
      </c>
    </row>
    <row r="842" spans="1:10" ht="15" hidden="1" customHeight="1">
      <c r="A842" s="9">
        <v>841</v>
      </c>
      <c r="B842" s="9" t="s">
        <v>3151</v>
      </c>
      <c r="C842" s="9" t="s">
        <v>3151</v>
      </c>
      <c r="D842" s="9" t="s">
        <v>3887</v>
      </c>
      <c r="E842" s="9" t="s">
        <v>29</v>
      </c>
      <c r="F842" s="9" t="s">
        <v>3932</v>
      </c>
      <c r="G842" s="9" t="s">
        <v>1758</v>
      </c>
      <c r="H842" s="8" t="str">
        <f t="shared" si="13"/>
        <v>Ні</v>
      </c>
      <c r="J842" s="8">
        <f>_xlfn.AGGREGATE(3,3,Tabela1[[#This Row],[Lp]])</f>
        <v>0</v>
      </c>
    </row>
    <row r="843" spans="1:10" ht="15" hidden="1" customHeight="1">
      <c r="A843" s="9">
        <v>842</v>
      </c>
      <c r="B843" s="9" t="s">
        <v>3148</v>
      </c>
      <c r="C843" s="9" t="s">
        <v>3148</v>
      </c>
      <c r="D843" s="9" t="s">
        <v>3887</v>
      </c>
      <c r="E843" s="9" t="s">
        <v>24</v>
      </c>
      <c r="F843" s="9" t="s">
        <v>3530</v>
      </c>
      <c r="G843" s="9" t="s">
        <v>1760</v>
      </c>
      <c r="H843" s="8" t="str">
        <f t="shared" si="13"/>
        <v>Ні</v>
      </c>
      <c r="J843" s="8">
        <f>_xlfn.AGGREGATE(3,3,Tabela1[[#This Row],[Lp]])</f>
        <v>0</v>
      </c>
    </row>
    <row r="844" spans="1:10" ht="15" hidden="1" customHeight="1">
      <c r="A844" s="9">
        <v>843</v>
      </c>
      <c r="B844" s="9" t="s">
        <v>3151</v>
      </c>
      <c r="C844" s="9" t="s">
        <v>3151</v>
      </c>
      <c r="D844" s="9" t="s">
        <v>3887</v>
      </c>
      <c r="E844" s="9" t="s">
        <v>29</v>
      </c>
      <c r="F844" s="9" t="s">
        <v>3933</v>
      </c>
      <c r="G844" s="9" t="s">
        <v>1761</v>
      </c>
      <c r="H844" s="8" t="str">
        <f t="shared" si="13"/>
        <v>Ні</v>
      </c>
      <c r="J844" s="8">
        <f>_xlfn.AGGREGATE(3,3,Tabela1[[#This Row],[Lp]])</f>
        <v>0</v>
      </c>
    </row>
    <row r="845" spans="1:10" ht="15" hidden="1" customHeight="1">
      <c r="A845" s="9">
        <v>844</v>
      </c>
      <c r="B845" s="9" t="s">
        <v>3176</v>
      </c>
      <c r="C845" s="9" t="s">
        <v>3146</v>
      </c>
      <c r="D845" s="9" t="s">
        <v>3887</v>
      </c>
      <c r="E845" s="9" t="s">
        <v>78</v>
      </c>
      <c r="F845" s="9" t="s">
        <v>3934</v>
      </c>
      <c r="G845" s="9" t="s">
        <v>1763</v>
      </c>
      <c r="H845" s="8" t="str">
        <f t="shared" si="13"/>
        <v>Так</v>
      </c>
      <c r="J845" s="8">
        <f>_xlfn.AGGREGATE(3,3,Tabela1[[#This Row],[Lp]])</f>
        <v>0</v>
      </c>
    </row>
    <row r="846" spans="1:10" ht="15" hidden="1" customHeight="1">
      <c r="A846" s="9">
        <v>845</v>
      </c>
      <c r="B846" s="9" t="s">
        <v>3148</v>
      </c>
      <c r="C846" s="9" t="s">
        <v>3148</v>
      </c>
      <c r="D846" s="9" t="s">
        <v>3887</v>
      </c>
      <c r="E846" s="9" t="s">
        <v>24</v>
      </c>
      <c r="F846" s="9" t="s">
        <v>3935</v>
      </c>
      <c r="G846" s="9" t="s">
        <v>1765</v>
      </c>
      <c r="H846" s="8" t="str">
        <f t="shared" si="13"/>
        <v>Ні</v>
      </c>
      <c r="J846" s="8">
        <f>_xlfn.AGGREGATE(3,3,Tabela1[[#This Row],[Lp]])</f>
        <v>0</v>
      </c>
    </row>
    <row r="847" spans="1:10" ht="15" hidden="1" customHeight="1">
      <c r="A847" s="9">
        <v>846</v>
      </c>
      <c r="B847" s="9" t="s">
        <v>3145</v>
      </c>
      <c r="C847" s="9" t="s">
        <v>3146</v>
      </c>
      <c r="D847" s="9" t="s">
        <v>3887</v>
      </c>
      <c r="E847" s="9" t="s">
        <v>21</v>
      </c>
      <c r="F847" s="9" t="s">
        <v>3936</v>
      </c>
      <c r="G847" s="9" t="s">
        <v>1767</v>
      </c>
      <c r="H847" s="8" t="str">
        <f t="shared" si="13"/>
        <v>Ні</v>
      </c>
      <c r="J847" s="8">
        <f>_xlfn.AGGREGATE(3,3,Tabela1[[#This Row],[Lp]])</f>
        <v>0</v>
      </c>
    </row>
    <row r="848" spans="1:10" ht="15" hidden="1" customHeight="1">
      <c r="A848" s="9">
        <v>847</v>
      </c>
      <c r="B848" s="9" t="s">
        <v>3148</v>
      </c>
      <c r="C848" s="9" t="s">
        <v>3148</v>
      </c>
      <c r="D848" s="9" t="s">
        <v>3887</v>
      </c>
      <c r="E848" s="9" t="s">
        <v>24</v>
      </c>
      <c r="F848" s="9" t="s">
        <v>3937</v>
      </c>
      <c r="G848" s="9" t="s">
        <v>1769</v>
      </c>
      <c r="H848" s="8" t="str">
        <f t="shared" si="13"/>
        <v>Ні</v>
      </c>
      <c r="J848" s="8">
        <f>_xlfn.AGGREGATE(3,3,Tabela1[[#This Row],[Lp]])</f>
        <v>0</v>
      </c>
    </row>
    <row r="849" spans="1:10" ht="15" hidden="1" customHeight="1">
      <c r="A849" s="9">
        <v>848</v>
      </c>
      <c r="B849" s="9" t="s">
        <v>3148</v>
      </c>
      <c r="C849" s="9" t="s">
        <v>3148</v>
      </c>
      <c r="D849" s="9" t="s">
        <v>3887</v>
      </c>
      <c r="E849" s="9" t="s">
        <v>24</v>
      </c>
      <c r="F849" s="9" t="s">
        <v>3938</v>
      </c>
      <c r="G849" s="9" t="s">
        <v>1771</v>
      </c>
      <c r="H849" s="8" t="str">
        <f t="shared" si="13"/>
        <v>Ні</v>
      </c>
      <c r="J849" s="8">
        <f>_xlfn.AGGREGATE(3,3,Tabela1[[#This Row],[Lp]])</f>
        <v>0</v>
      </c>
    </row>
    <row r="850" spans="1:10" ht="15" hidden="1" customHeight="1">
      <c r="A850" s="9">
        <v>849</v>
      </c>
      <c r="B850" s="9" t="s">
        <v>3148</v>
      </c>
      <c r="C850" s="9" t="s">
        <v>3148</v>
      </c>
      <c r="D850" s="9" t="s">
        <v>3887</v>
      </c>
      <c r="E850" s="9" t="s">
        <v>24</v>
      </c>
      <c r="F850" s="9" t="s">
        <v>3939</v>
      </c>
      <c r="G850" s="9" t="s">
        <v>1773</v>
      </c>
      <c r="H850" s="8" t="str">
        <f t="shared" si="13"/>
        <v>Ні</v>
      </c>
      <c r="J850" s="8">
        <f>_xlfn.AGGREGATE(3,3,Tabela1[[#This Row],[Lp]])</f>
        <v>0</v>
      </c>
    </row>
    <row r="851" spans="1:10" ht="15" hidden="1" customHeight="1">
      <c r="A851" s="9">
        <v>850</v>
      </c>
      <c r="B851" s="9" t="s">
        <v>3148</v>
      </c>
      <c r="C851" s="9" t="s">
        <v>3148</v>
      </c>
      <c r="D851" s="9" t="s">
        <v>3887</v>
      </c>
      <c r="E851" s="9" t="s">
        <v>24</v>
      </c>
      <c r="F851" s="9" t="s">
        <v>3940</v>
      </c>
      <c r="G851" s="9" t="s">
        <v>1775</v>
      </c>
      <c r="H851" s="8" t="str">
        <f t="shared" si="13"/>
        <v>Ні</v>
      </c>
      <c r="J851" s="8">
        <f>_xlfn.AGGREGATE(3,3,Tabela1[[#This Row],[Lp]])</f>
        <v>0</v>
      </c>
    </row>
    <row r="852" spans="1:10" ht="15" hidden="1" customHeight="1">
      <c r="A852" s="9">
        <v>851</v>
      </c>
      <c r="B852" s="9" t="s">
        <v>3151</v>
      </c>
      <c r="C852" s="9" t="s">
        <v>3151</v>
      </c>
      <c r="D852" s="9" t="s">
        <v>3887</v>
      </c>
      <c r="E852" s="9" t="s">
        <v>29</v>
      </c>
      <c r="F852" s="9" t="s">
        <v>3352</v>
      </c>
      <c r="G852" s="9" t="s">
        <v>1777</v>
      </c>
      <c r="H852" s="8" t="str">
        <f t="shared" si="13"/>
        <v>Ні</v>
      </c>
      <c r="J852" s="8">
        <f>_xlfn.AGGREGATE(3,3,Tabela1[[#This Row],[Lp]])</f>
        <v>0</v>
      </c>
    </row>
    <row r="853" spans="1:10" ht="15" hidden="1" customHeight="1">
      <c r="A853" s="9">
        <v>852</v>
      </c>
      <c r="B853" s="9" t="s">
        <v>3151</v>
      </c>
      <c r="C853" s="9" t="s">
        <v>3151</v>
      </c>
      <c r="D853" s="9" t="s">
        <v>3887</v>
      </c>
      <c r="E853" s="9" t="s">
        <v>29</v>
      </c>
      <c r="F853" s="9" t="s">
        <v>3308</v>
      </c>
      <c r="G853" s="9" t="s">
        <v>1779</v>
      </c>
      <c r="H853" s="8" t="str">
        <f t="shared" si="13"/>
        <v>Ні</v>
      </c>
      <c r="J853" s="8">
        <f>_xlfn.AGGREGATE(3,3,Tabela1[[#This Row],[Lp]])</f>
        <v>0</v>
      </c>
    </row>
    <row r="854" spans="1:10" ht="15" hidden="1" customHeight="1">
      <c r="A854" s="9">
        <v>853</v>
      </c>
      <c r="B854" s="9" t="s">
        <v>3148</v>
      </c>
      <c r="C854" s="9" t="s">
        <v>3148</v>
      </c>
      <c r="D854" s="9" t="s">
        <v>3887</v>
      </c>
      <c r="E854" s="9" t="s">
        <v>24</v>
      </c>
      <c r="F854" s="9" t="s">
        <v>3941</v>
      </c>
      <c r="G854" s="9" t="s">
        <v>1781</v>
      </c>
      <c r="H854" s="8" t="str">
        <f t="shared" si="13"/>
        <v>Ні</v>
      </c>
      <c r="J854" s="8">
        <f>_xlfn.AGGREGATE(3,3,Tabela1[[#This Row],[Lp]])</f>
        <v>0</v>
      </c>
    </row>
    <row r="855" spans="1:10" ht="15" hidden="1" customHeight="1">
      <c r="A855" s="9">
        <v>854</v>
      </c>
      <c r="B855" s="9" t="s">
        <v>3151</v>
      </c>
      <c r="C855" s="9" t="s">
        <v>3151</v>
      </c>
      <c r="D855" s="9" t="s">
        <v>3887</v>
      </c>
      <c r="E855" s="9" t="s">
        <v>29</v>
      </c>
      <c r="F855" s="9" t="s">
        <v>3942</v>
      </c>
      <c r="G855" s="9" t="s">
        <v>1783</v>
      </c>
      <c r="H855" s="8" t="str">
        <f t="shared" si="13"/>
        <v>Ні</v>
      </c>
      <c r="J855" s="8">
        <f>_xlfn.AGGREGATE(3,3,Tabela1[[#This Row],[Lp]])</f>
        <v>0</v>
      </c>
    </row>
    <row r="856" spans="1:10" ht="15" hidden="1" customHeight="1">
      <c r="A856" s="9">
        <v>855</v>
      </c>
      <c r="B856" s="9" t="s">
        <v>3176</v>
      </c>
      <c r="C856" s="9" t="s">
        <v>3146</v>
      </c>
      <c r="D856" s="9" t="s">
        <v>3887</v>
      </c>
      <c r="E856" s="9" t="s">
        <v>78</v>
      </c>
      <c r="F856" s="9" t="s">
        <v>3943</v>
      </c>
      <c r="G856" s="9" t="s">
        <v>1785</v>
      </c>
      <c r="H856" s="8" t="str">
        <f t="shared" si="13"/>
        <v>Так</v>
      </c>
      <c r="I856" s="8" t="s">
        <v>3178</v>
      </c>
      <c r="J856" s="8">
        <f>_xlfn.AGGREGATE(3,3,Tabela1[[#This Row],[Lp]])</f>
        <v>0</v>
      </c>
    </row>
    <row r="857" spans="1:10" ht="15" hidden="1" customHeight="1">
      <c r="A857" s="9">
        <v>856</v>
      </c>
      <c r="B857" s="9" t="s">
        <v>3148</v>
      </c>
      <c r="C857" s="9" t="s">
        <v>3148</v>
      </c>
      <c r="D857" s="9" t="s">
        <v>3887</v>
      </c>
      <c r="E857" s="9" t="s">
        <v>24</v>
      </c>
      <c r="F857" s="9" t="s">
        <v>3224</v>
      </c>
      <c r="G857" s="9" t="s">
        <v>1787</v>
      </c>
      <c r="H857" s="8" t="str">
        <f t="shared" si="13"/>
        <v>Ні</v>
      </c>
      <c r="J857" s="8">
        <f>_xlfn.AGGREGATE(3,3,Tabela1[[#This Row],[Lp]])</f>
        <v>0</v>
      </c>
    </row>
    <row r="858" spans="1:10" ht="15" hidden="1" customHeight="1">
      <c r="A858" s="9">
        <v>857</v>
      </c>
      <c r="B858" s="9" t="s">
        <v>3148</v>
      </c>
      <c r="C858" s="9" t="s">
        <v>3148</v>
      </c>
      <c r="D858" s="9" t="s">
        <v>3887</v>
      </c>
      <c r="E858" s="9" t="s">
        <v>24</v>
      </c>
      <c r="F858" s="9" t="s">
        <v>3346</v>
      </c>
      <c r="G858" s="9" t="s">
        <v>1788</v>
      </c>
      <c r="H858" s="8" t="str">
        <f t="shared" si="13"/>
        <v>Ні</v>
      </c>
      <c r="J858" s="8">
        <f>_xlfn.AGGREGATE(3,3,Tabela1[[#This Row],[Lp]])</f>
        <v>0</v>
      </c>
    </row>
    <row r="859" spans="1:10" ht="15" hidden="1" customHeight="1">
      <c r="A859" s="9">
        <v>858</v>
      </c>
      <c r="B859" s="9" t="s">
        <v>3148</v>
      </c>
      <c r="C859" s="9" t="s">
        <v>3148</v>
      </c>
      <c r="D859" s="9" t="s">
        <v>3887</v>
      </c>
      <c r="E859" s="9" t="s">
        <v>24</v>
      </c>
      <c r="F859" s="9" t="s">
        <v>3201</v>
      </c>
      <c r="G859" s="9" t="s">
        <v>1790</v>
      </c>
      <c r="H859" s="8" t="str">
        <f t="shared" si="13"/>
        <v>Ні</v>
      </c>
      <c r="J859" s="8">
        <f>_xlfn.AGGREGATE(3,3,Tabela1[[#This Row],[Lp]])</f>
        <v>0</v>
      </c>
    </row>
    <row r="860" spans="1:10" hidden="1">
      <c r="A860" s="9">
        <v>859</v>
      </c>
      <c r="B860" s="9" t="s">
        <v>3148</v>
      </c>
      <c r="C860" s="9" t="s">
        <v>3148</v>
      </c>
      <c r="D860" s="9" t="s">
        <v>3887</v>
      </c>
      <c r="E860" s="9" t="s">
        <v>24</v>
      </c>
      <c r="F860" s="9" t="s">
        <v>3944</v>
      </c>
      <c r="G860" s="9" t="s">
        <v>1791</v>
      </c>
      <c r="H860" s="8" t="str">
        <f t="shared" si="13"/>
        <v>Ні</v>
      </c>
      <c r="J860" s="8">
        <f>_xlfn.AGGREGATE(3,3,Tabela1[[#This Row],[Lp]])</f>
        <v>0</v>
      </c>
    </row>
    <row r="861" spans="1:10" ht="15" hidden="1" customHeight="1">
      <c r="A861" s="9">
        <v>860</v>
      </c>
      <c r="B861" s="9" t="s">
        <v>3176</v>
      </c>
      <c r="C861" s="9" t="s">
        <v>3146</v>
      </c>
      <c r="D861" s="9" t="s">
        <v>3887</v>
      </c>
      <c r="E861" s="9" t="s">
        <v>78</v>
      </c>
      <c r="F861" s="9" t="s">
        <v>3945</v>
      </c>
      <c r="G861" s="9" t="s">
        <v>1793</v>
      </c>
      <c r="H861" s="8" t="str">
        <f t="shared" si="13"/>
        <v>Так</v>
      </c>
      <c r="J861" s="8">
        <f>_xlfn.AGGREGATE(3,3,Tabela1[[#This Row],[Lp]])</f>
        <v>0</v>
      </c>
    </row>
    <row r="862" spans="1:10" ht="15" hidden="1" customHeight="1">
      <c r="A862" s="9">
        <v>861</v>
      </c>
      <c r="B862" s="9" t="s">
        <v>3151</v>
      </c>
      <c r="C862" s="9" t="s">
        <v>3151</v>
      </c>
      <c r="D862" s="9" t="s">
        <v>3887</v>
      </c>
      <c r="E862" s="9" t="s">
        <v>29</v>
      </c>
      <c r="F862" s="9" t="s">
        <v>3946</v>
      </c>
      <c r="G862" s="9" t="s">
        <v>1795</v>
      </c>
      <c r="H862" s="8" t="str">
        <f t="shared" si="13"/>
        <v>Ні</v>
      </c>
      <c r="J862" s="8">
        <f>_xlfn.AGGREGATE(3,3,Tabela1[[#This Row],[Lp]])</f>
        <v>0</v>
      </c>
    </row>
    <row r="863" spans="1:10" ht="15" hidden="1" customHeight="1">
      <c r="A863" s="9">
        <v>862</v>
      </c>
      <c r="B863" s="9" t="s">
        <v>3145</v>
      </c>
      <c r="C863" s="9" t="s">
        <v>3146</v>
      </c>
      <c r="D863" s="9" t="s">
        <v>3887</v>
      </c>
      <c r="E863" s="9" t="s">
        <v>21</v>
      </c>
      <c r="F863" s="9" t="s">
        <v>3947</v>
      </c>
      <c r="G863" s="9" t="s">
        <v>1797</v>
      </c>
      <c r="H863" s="8" t="str">
        <f t="shared" si="13"/>
        <v>Ні</v>
      </c>
      <c r="J863" s="8">
        <f>_xlfn.AGGREGATE(3,3,Tabela1[[#This Row],[Lp]])</f>
        <v>0</v>
      </c>
    </row>
    <row r="864" spans="1:10" ht="15" hidden="1" customHeight="1">
      <c r="A864" s="9">
        <v>863</v>
      </c>
      <c r="B864" s="9" t="s">
        <v>3145</v>
      </c>
      <c r="C864" s="9" t="s">
        <v>3146</v>
      </c>
      <c r="D864" s="9" t="s">
        <v>3887</v>
      </c>
      <c r="E864" s="9" t="s">
        <v>21</v>
      </c>
      <c r="F864" s="9" t="s">
        <v>3948</v>
      </c>
      <c r="G864" s="9" t="s">
        <v>1799</v>
      </c>
      <c r="H864" s="8" t="str">
        <f t="shared" si="13"/>
        <v>Ні</v>
      </c>
      <c r="J864" s="8">
        <f>_xlfn.AGGREGATE(3,3,Tabela1[[#This Row],[Lp]])</f>
        <v>0</v>
      </c>
    </row>
    <row r="865" spans="1:10" ht="15" hidden="1" customHeight="1">
      <c r="A865" s="9">
        <v>864</v>
      </c>
      <c r="B865" s="9" t="s">
        <v>3151</v>
      </c>
      <c r="C865" s="9" t="s">
        <v>3151</v>
      </c>
      <c r="D865" s="9" t="s">
        <v>3887</v>
      </c>
      <c r="E865" s="9" t="s">
        <v>29</v>
      </c>
      <c r="F865" s="9" t="s">
        <v>3949</v>
      </c>
      <c r="G865" s="9" t="s">
        <v>1801</v>
      </c>
      <c r="H865" s="8" t="str">
        <f t="shared" si="13"/>
        <v>Ні</v>
      </c>
      <c r="J865" s="8">
        <f>_xlfn.AGGREGATE(3,3,Tabela1[[#This Row],[Lp]])</f>
        <v>0</v>
      </c>
    </row>
    <row r="866" spans="1:10" ht="15" hidden="1" customHeight="1">
      <c r="A866" s="9">
        <v>865</v>
      </c>
      <c r="B866" s="9" t="s">
        <v>3151</v>
      </c>
      <c r="C866" s="9" t="s">
        <v>3151</v>
      </c>
      <c r="D866" s="9" t="s">
        <v>3887</v>
      </c>
      <c r="E866" s="9" t="s">
        <v>29</v>
      </c>
      <c r="F866" s="9" t="s">
        <v>3950</v>
      </c>
      <c r="G866" s="9" t="s">
        <v>1803</v>
      </c>
      <c r="H866" s="8" t="str">
        <f t="shared" si="13"/>
        <v>Ні</v>
      </c>
      <c r="J866" s="8">
        <f>_xlfn.AGGREGATE(3,3,Tabela1[[#This Row],[Lp]])</f>
        <v>0</v>
      </c>
    </row>
    <row r="867" spans="1:10" ht="15" hidden="1" customHeight="1">
      <c r="A867" s="9">
        <v>866</v>
      </c>
      <c r="B867" s="9" t="s">
        <v>3148</v>
      </c>
      <c r="C867" s="9" t="s">
        <v>3148</v>
      </c>
      <c r="D867" s="9" t="s">
        <v>3887</v>
      </c>
      <c r="E867" s="9" t="s">
        <v>24</v>
      </c>
      <c r="F867" s="9" t="s">
        <v>3951</v>
      </c>
      <c r="G867" s="9" t="s">
        <v>1805</v>
      </c>
      <c r="H867" s="8" t="str">
        <f t="shared" si="13"/>
        <v>Ні</v>
      </c>
      <c r="J867" s="8">
        <f>_xlfn.AGGREGATE(3,3,Tabela1[[#This Row],[Lp]])</f>
        <v>0</v>
      </c>
    </row>
    <row r="868" spans="1:10" ht="15" hidden="1" customHeight="1">
      <c r="A868" s="9">
        <v>867</v>
      </c>
      <c r="B868" s="9" t="s">
        <v>3151</v>
      </c>
      <c r="C868" s="9" t="s">
        <v>3151</v>
      </c>
      <c r="D868" s="9" t="s">
        <v>3887</v>
      </c>
      <c r="E868" s="9" t="s">
        <v>29</v>
      </c>
      <c r="F868" s="9" t="s">
        <v>3952</v>
      </c>
      <c r="G868" s="9" t="s">
        <v>1807</v>
      </c>
      <c r="H868" s="8" t="str">
        <f t="shared" si="13"/>
        <v>Ні</v>
      </c>
      <c r="J868" s="8">
        <f>_xlfn.AGGREGATE(3,3,Tabela1[[#This Row],[Lp]])</f>
        <v>0</v>
      </c>
    </row>
    <row r="869" spans="1:10" ht="15" hidden="1" customHeight="1">
      <c r="A869" s="9">
        <v>868</v>
      </c>
      <c r="B869" s="9" t="s">
        <v>3151</v>
      </c>
      <c r="C869" s="9" t="s">
        <v>3151</v>
      </c>
      <c r="D869" s="9" t="s">
        <v>3887</v>
      </c>
      <c r="E869" s="9" t="s">
        <v>29</v>
      </c>
      <c r="F869" s="9" t="s">
        <v>3953</v>
      </c>
      <c r="G869" s="9" t="s">
        <v>1809</v>
      </c>
      <c r="H869" s="8" t="str">
        <f t="shared" si="13"/>
        <v>Ні</v>
      </c>
      <c r="J869" s="8">
        <f>_xlfn.AGGREGATE(3,3,Tabela1[[#This Row],[Lp]])</f>
        <v>0</v>
      </c>
    </row>
    <row r="870" spans="1:10" ht="15" hidden="1" customHeight="1">
      <c r="A870" s="9">
        <v>869</v>
      </c>
      <c r="B870" s="9" t="s">
        <v>3148</v>
      </c>
      <c r="C870" s="9" t="s">
        <v>3148</v>
      </c>
      <c r="D870" s="9" t="s">
        <v>3887</v>
      </c>
      <c r="E870" s="9" t="s">
        <v>24</v>
      </c>
      <c r="F870" s="9" t="s">
        <v>3954</v>
      </c>
      <c r="G870" s="9" t="s">
        <v>1811</v>
      </c>
      <c r="H870" s="8" t="str">
        <f t="shared" si="13"/>
        <v>Ні</v>
      </c>
      <c r="J870" s="8">
        <f>_xlfn.AGGREGATE(3,3,Tabela1[[#This Row],[Lp]])</f>
        <v>0</v>
      </c>
    </row>
    <row r="871" spans="1:10" ht="15" hidden="1" customHeight="1">
      <c r="A871" s="9">
        <v>870</v>
      </c>
      <c r="B871" s="9" t="s">
        <v>3148</v>
      </c>
      <c r="C871" s="9" t="s">
        <v>3148</v>
      </c>
      <c r="D871" s="9" t="s">
        <v>3887</v>
      </c>
      <c r="E871" s="9" t="s">
        <v>24</v>
      </c>
      <c r="F871" s="9" t="s">
        <v>3955</v>
      </c>
      <c r="G871" s="9" t="s">
        <v>1813</v>
      </c>
      <c r="H871" s="8" t="str">
        <f t="shared" si="13"/>
        <v>Ні</v>
      </c>
      <c r="J871" s="8">
        <f>_xlfn.AGGREGATE(3,3,Tabela1[[#This Row],[Lp]])</f>
        <v>0</v>
      </c>
    </row>
    <row r="872" spans="1:10" ht="15" hidden="1" customHeight="1">
      <c r="A872" s="9">
        <v>871</v>
      </c>
      <c r="B872" s="9" t="s">
        <v>3148</v>
      </c>
      <c r="C872" s="9" t="s">
        <v>3148</v>
      </c>
      <c r="D872" s="9" t="s">
        <v>3887</v>
      </c>
      <c r="E872" s="9" t="s">
        <v>24</v>
      </c>
      <c r="F872" s="9" t="s">
        <v>3956</v>
      </c>
      <c r="G872" s="9" t="s">
        <v>1815</v>
      </c>
      <c r="H872" s="8" t="str">
        <f t="shared" si="13"/>
        <v>Ні</v>
      </c>
      <c r="J872" s="8">
        <f>_xlfn.AGGREGATE(3,3,Tabela1[[#This Row],[Lp]])</f>
        <v>0</v>
      </c>
    </row>
    <row r="873" spans="1:10" ht="15" hidden="1" customHeight="1">
      <c r="A873" s="9">
        <v>872</v>
      </c>
      <c r="B873" s="9" t="s">
        <v>3151</v>
      </c>
      <c r="C873" s="9" t="s">
        <v>3151</v>
      </c>
      <c r="D873" s="9" t="s">
        <v>3887</v>
      </c>
      <c r="E873" s="9" t="s">
        <v>29</v>
      </c>
      <c r="F873" s="9" t="s">
        <v>3957</v>
      </c>
      <c r="G873" s="9" t="s">
        <v>1817</v>
      </c>
      <c r="H873" s="8" t="str">
        <f t="shared" si="13"/>
        <v>Ні</v>
      </c>
      <c r="J873" s="8">
        <f>_xlfn.AGGREGATE(3,3,Tabela1[[#This Row],[Lp]])</f>
        <v>0</v>
      </c>
    </row>
    <row r="874" spans="1:10" ht="15" hidden="1" customHeight="1">
      <c r="A874" s="9">
        <v>873</v>
      </c>
      <c r="B874" s="9" t="s">
        <v>3151</v>
      </c>
      <c r="C874" s="9" t="s">
        <v>3151</v>
      </c>
      <c r="D874" s="9" t="s">
        <v>3887</v>
      </c>
      <c r="E874" s="9" t="s">
        <v>29</v>
      </c>
      <c r="F874" s="9" t="s">
        <v>3958</v>
      </c>
      <c r="G874" s="9" t="s">
        <v>1819</v>
      </c>
      <c r="H874" s="8" t="str">
        <f t="shared" si="13"/>
        <v>Ні</v>
      </c>
      <c r="J874" s="8">
        <f>_xlfn.AGGREGATE(3,3,Tabela1[[#This Row],[Lp]])</f>
        <v>0</v>
      </c>
    </row>
    <row r="875" spans="1:10" ht="15" hidden="1" customHeight="1">
      <c r="A875" s="9">
        <v>874</v>
      </c>
      <c r="B875" s="9" t="s">
        <v>3145</v>
      </c>
      <c r="C875" s="9" t="s">
        <v>3146</v>
      </c>
      <c r="D875" s="9" t="s">
        <v>3887</v>
      </c>
      <c r="E875" s="9" t="s">
        <v>21</v>
      </c>
      <c r="F875" s="9" t="s">
        <v>3959</v>
      </c>
      <c r="G875" s="9" t="s">
        <v>1821</v>
      </c>
      <c r="H875" s="8" t="str">
        <f t="shared" si="13"/>
        <v>Ні</v>
      </c>
      <c r="J875" s="8">
        <f>_xlfn.AGGREGATE(3,3,Tabela1[[#This Row],[Lp]])</f>
        <v>0</v>
      </c>
    </row>
    <row r="876" spans="1:10" ht="15" hidden="1" customHeight="1">
      <c r="A876" s="9">
        <v>875</v>
      </c>
      <c r="B876" s="9" t="s">
        <v>3148</v>
      </c>
      <c r="C876" s="9" t="s">
        <v>3148</v>
      </c>
      <c r="D876" s="9" t="s">
        <v>3887</v>
      </c>
      <c r="E876" s="9" t="s">
        <v>24</v>
      </c>
      <c r="F876" s="9" t="s">
        <v>3180</v>
      </c>
      <c r="G876" s="9" t="s">
        <v>1823</v>
      </c>
      <c r="H876" s="8" t="str">
        <f t="shared" si="13"/>
        <v>Ні</v>
      </c>
      <c r="J876" s="8">
        <f>_xlfn.AGGREGATE(3,3,Tabela1[[#This Row],[Lp]])</f>
        <v>0</v>
      </c>
    </row>
    <row r="877" spans="1:10" ht="15" hidden="1" customHeight="1">
      <c r="A877" s="9">
        <v>876</v>
      </c>
      <c r="B877" s="9" t="s">
        <v>3176</v>
      </c>
      <c r="C877" s="9" t="s">
        <v>3146</v>
      </c>
      <c r="D877" s="9" t="s">
        <v>3887</v>
      </c>
      <c r="E877" s="9" t="s">
        <v>78</v>
      </c>
      <c r="F877" s="9" t="s">
        <v>3960</v>
      </c>
      <c r="G877" s="9" t="s">
        <v>1825</v>
      </c>
      <c r="H877" s="8" t="str">
        <f t="shared" si="13"/>
        <v>Так</v>
      </c>
      <c r="J877" s="8">
        <f>_xlfn.AGGREGATE(3,3,Tabela1[[#This Row],[Lp]])</f>
        <v>0</v>
      </c>
    </row>
    <row r="878" spans="1:10" ht="15" hidden="1" customHeight="1">
      <c r="A878" s="9">
        <v>877</v>
      </c>
      <c r="B878" s="9" t="s">
        <v>3148</v>
      </c>
      <c r="C878" s="9" t="s">
        <v>3148</v>
      </c>
      <c r="D878" s="9" t="s">
        <v>3887</v>
      </c>
      <c r="E878" s="9" t="s">
        <v>24</v>
      </c>
      <c r="F878" s="9" t="s">
        <v>3961</v>
      </c>
      <c r="G878" s="9" t="s">
        <v>1827</v>
      </c>
      <c r="H878" s="8" t="str">
        <f t="shared" si="13"/>
        <v>Ні</v>
      </c>
      <c r="J878" s="8">
        <f>_xlfn.AGGREGATE(3,3,Tabela1[[#This Row],[Lp]])</f>
        <v>0</v>
      </c>
    </row>
    <row r="879" spans="1:10" ht="15" hidden="1" customHeight="1">
      <c r="A879" s="9">
        <v>878</v>
      </c>
      <c r="B879" s="9" t="s">
        <v>3148</v>
      </c>
      <c r="C879" s="9" t="s">
        <v>3148</v>
      </c>
      <c r="D879" s="9" t="s">
        <v>3887</v>
      </c>
      <c r="E879" s="9" t="s">
        <v>24</v>
      </c>
      <c r="F879" s="9" t="s">
        <v>3962</v>
      </c>
      <c r="G879" s="9" t="s">
        <v>1829</v>
      </c>
      <c r="H879" s="8" t="str">
        <f t="shared" si="13"/>
        <v>Ні</v>
      </c>
      <c r="J879" s="8">
        <f>_xlfn.AGGREGATE(3,3,Tabela1[[#This Row],[Lp]])</f>
        <v>0</v>
      </c>
    </row>
    <row r="880" spans="1:10" ht="15" hidden="1" customHeight="1">
      <c r="A880" s="9">
        <v>879</v>
      </c>
      <c r="B880" s="9" t="s">
        <v>3148</v>
      </c>
      <c r="C880" s="9" t="s">
        <v>3148</v>
      </c>
      <c r="D880" s="9" t="s">
        <v>3887</v>
      </c>
      <c r="E880" s="9" t="s">
        <v>24</v>
      </c>
      <c r="F880" s="9" t="s">
        <v>3963</v>
      </c>
      <c r="G880" s="9" t="s">
        <v>1831</v>
      </c>
      <c r="H880" s="8" t="str">
        <f t="shared" si="13"/>
        <v>Ні</v>
      </c>
      <c r="J880" s="8">
        <f>_xlfn.AGGREGATE(3,3,Tabela1[[#This Row],[Lp]])</f>
        <v>0</v>
      </c>
    </row>
    <row r="881" spans="1:10" ht="15" hidden="1" customHeight="1">
      <c r="A881" s="9">
        <v>880</v>
      </c>
      <c r="B881" s="9" t="s">
        <v>3176</v>
      </c>
      <c r="C881" s="9" t="s">
        <v>3146</v>
      </c>
      <c r="D881" s="9" t="s">
        <v>3887</v>
      </c>
      <c r="E881" s="9" t="s">
        <v>78</v>
      </c>
      <c r="F881" s="9" t="s">
        <v>3858</v>
      </c>
      <c r="G881" s="9" t="s">
        <v>1833</v>
      </c>
      <c r="H881" s="8" t="str">
        <f t="shared" si="13"/>
        <v>Так</v>
      </c>
      <c r="J881" s="8">
        <f>_xlfn.AGGREGATE(3,3,Tabela1[[#This Row],[Lp]])</f>
        <v>0</v>
      </c>
    </row>
    <row r="882" spans="1:10" ht="15" hidden="1" customHeight="1">
      <c r="A882" s="9">
        <v>881</v>
      </c>
      <c r="B882" s="9" t="s">
        <v>3151</v>
      </c>
      <c r="C882" s="9" t="s">
        <v>3151</v>
      </c>
      <c r="D882" s="9" t="s">
        <v>3887</v>
      </c>
      <c r="E882" s="9" t="s">
        <v>29</v>
      </c>
      <c r="F882" s="9" t="s">
        <v>3858</v>
      </c>
      <c r="G882" s="9" t="s">
        <v>1835</v>
      </c>
      <c r="H882" s="8" t="str">
        <f t="shared" si="13"/>
        <v>Ні</v>
      </c>
      <c r="J882" s="8">
        <f>_xlfn.AGGREGATE(3,3,Tabela1[[#This Row],[Lp]])</f>
        <v>0</v>
      </c>
    </row>
    <row r="883" spans="1:10" ht="15" hidden="1" customHeight="1">
      <c r="A883" s="9">
        <v>882</v>
      </c>
      <c r="B883" s="9" t="s">
        <v>3176</v>
      </c>
      <c r="C883" s="9" t="s">
        <v>3146</v>
      </c>
      <c r="D883" s="9" t="s">
        <v>3887</v>
      </c>
      <c r="E883" s="9" t="s">
        <v>78</v>
      </c>
      <c r="F883" s="9" t="s">
        <v>3964</v>
      </c>
      <c r="G883" s="9" t="s">
        <v>1837</v>
      </c>
      <c r="H883" s="8" t="str">
        <f t="shared" si="13"/>
        <v>Так</v>
      </c>
      <c r="J883" s="8">
        <f>_xlfn.AGGREGATE(3,3,Tabela1[[#This Row],[Lp]])</f>
        <v>0</v>
      </c>
    </row>
    <row r="884" spans="1:10" hidden="1">
      <c r="A884" s="9">
        <v>883</v>
      </c>
      <c r="B884" s="9" t="s">
        <v>3097</v>
      </c>
      <c r="C884" s="9" t="s">
        <v>3097</v>
      </c>
      <c r="D884" s="9" t="s">
        <v>3965</v>
      </c>
      <c r="E884" s="9" t="s">
        <v>15</v>
      </c>
      <c r="F884" s="9" t="s">
        <v>3128</v>
      </c>
      <c r="G884" s="9" t="s">
        <v>1842</v>
      </c>
      <c r="H884" s="8" t="str">
        <f t="shared" si="13"/>
        <v>Ні</v>
      </c>
      <c r="J884" s="8">
        <f>_xlfn.AGGREGATE(3,3,Tabela1[[#This Row],[Lp]])</f>
        <v>0</v>
      </c>
    </row>
    <row r="885" spans="1:10" ht="15" hidden="1" customHeight="1">
      <c r="A885" s="9">
        <v>884</v>
      </c>
      <c r="B885" s="9" t="s">
        <v>3148</v>
      </c>
      <c r="C885" s="9" t="s">
        <v>3148</v>
      </c>
      <c r="D885" s="9" t="s">
        <v>3965</v>
      </c>
      <c r="E885" s="9" t="s">
        <v>24</v>
      </c>
      <c r="F885" s="9" t="s">
        <v>3667</v>
      </c>
      <c r="G885" s="9" t="s">
        <v>1846</v>
      </c>
      <c r="H885" s="8" t="str">
        <f t="shared" si="13"/>
        <v>Ні</v>
      </c>
      <c r="J885" s="8">
        <f>_xlfn.AGGREGATE(3,3,Tabela1[[#This Row],[Lp]])</f>
        <v>0</v>
      </c>
    </row>
    <row r="886" spans="1:10" ht="15" hidden="1" customHeight="1">
      <c r="A886" s="9">
        <v>885</v>
      </c>
      <c r="B886" s="9" t="s">
        <v>3145</v>
      </c>
      <c r="C886" s="9" t="s">
        <v>3146</v>
      </c>
      <c r="D886" s="9" t="s">
        <v>3965</v>
      </c>
      <c r="E886" s="9" t="s">
        <v>21</v>
      </c>
      <c r="F886" s="9" t="s">
        <v>3966</v>
      </c>
      <c r="G886" s="9" t="s">
        <v>1848</v>
      </c>
      <c r="H886" s="8" t="str">
        <f t="shared" si="13"/>
        <v>Ні</v>
      </c>
      <c r="J886" s="8">
        <f>_xlfn.AGGREGATE(3,3,Tabela1[[#This Row],[Lp]])</f>
        <v>0</v>
      </c>
    </row>
    <row r="887" spans="1:10" ht="15" hidden="1" customHeight="1">
      <c r="A887" s="9">
        <v>886</v>
      </c>
      <c r="B887" s="9" t="s">
        <v>3148</v>
      </c>
      <c r="C887" s="9" t="s">
        <v>3148</v>
      </c>
      <c r="D887" s="9" t="s">
        <v>3965</v>
      </c>
      <c r="E887" s="9" t="s">
        <v>24</v>
      </c>
      <c r="F887" s="9" t="s">
        <v>3967</v>
      </c>
      <c r="G887" s="9" t="s">
        <v>1850</v>
      </c>
      <c r="H887" s="8" t="str">
        <f t="shared" si="13"/>
        <v>Ні</v>
      </c>
      <c r="J887" s="8">
        <f>_xlfn.AGGREGATE(3,3,Tabela1[[#This Row],[Lp]])</f>
        <v>0</v>
      </c>
    </row>
    <row r="888" spans="1:10" ht="15" hidden="1" customHeight="1">
      <c r="A888" s="9">
        <v>887</v>
      </c>
      <c r="B888" s="9" t="s">
        <v>3145</v>
      </c>
      <c r="C888" s="9" t="s">
        <v>3146</v>
      </c>
      <c r="D888" s="9" t="s">
        <v>3965</v>
      </c>
      <c r="E888" s="9" t="s">
        <v>21</v>
      </c>
      <c r="F888" s="9" t="s">
        <v>3968</v>
      </c>
      <c r="G888" s="9" t="s">
        <v>1852</v>
      </c>
      <c r="H888" s="8" t="str">
        <f t="shared" si="13"/>
        <v>Ні</v>
      </c>
      <c r="J888" s="8">
        <f>_xlfn.AGGREGATE(3,3,Tabela1[[#This Row],[Lp]])</f>
        <v>0</v>
      </c>
    </row>
    <row r="889" spans="1:10" ht="15" hidden="1" customHeight="1">
      <c r="A889" s="9">
        <v>888</v>
      </c>
      <c r="B889" s="9" t="s">
        <v>3148</v>
      </c>
      <c r="C889" s="9" t="s">
        <v>3148</v>
      </c>
      <c r="D889" s="9" t="s">
        <v>3965</v>
      </c>
      <c r="E889" s="9" t="s">
        <v>24</v>
      </c>
      <c r="F889" s="9" t="s">
        <v>3201</v>
      </c>
      <c r="G889" s="9" t="s">
        <v>1854</v>
      </c>
      <c r="H889" s="8" t="str">
        <f t="shared" si="13"/>
        <v>Ні</v>
      </c>
      <c r="J889" s="8">
        <f>_xlfn.AGGREGATE(3,3,Tabela1[[#This Row],[Lp]])</f>
        <v>0</v>
      </c>
    </row>
    <row r="890" spans="1:10" ht="15" hidden="1" customHeight="1">
      <c r="A890" s="9">
        <v>889</v>
      </c>
      <c r="B890" s="9" t="s">
        <v>3148</v>
      </c>
      <c r="C890" s="9" t="s">
        <v>3148</v>
      </c>
      <c r="D890" s="9" t="s">
        <v>3965</v>
      </c>
      <c r="E890" s="9" t="s">
        <v>24</v>
      </c>
      <c r="F890" s="9" t="s">
        <v>3969</v>
      </c>
      <c r="G890" s="9" t="s">
        <v>1855</v>
      </c>
      <c r="H890" s="8" t="str">
        <f t="shared" si="13"/>
        <v>Ні</v>
      </c>
      <c r="J890" s="8">
        <f>_xlfn.AGGREGATE(3,3,Tabela1[[#This Row],[Lp]])</f>
        <v>0</v>
      </c>
    </row>
    <row r="891" spans="1:10" ht="15" hidden="1" customHeight="1">
      <c r="A891" s="9">
        <v>890</v>
      </c>
      <c r="B891" s="9" t="s">
        <v>3151</v>
      </c>
      <c r="C891" s="9" t="s">
        <v>3151</v>
      </c>
      <c r="D891" s="9" t="s">
        <v>3965</v>
      </c>
      <c r="E891" s="9" t="s">
        <v>29</v>
      </c>
      <c r="F891" s="9" t="s">
        <v>3420</v>
      </c>
      <c r="G891" s="9" t="s">
        <v>1857</v>
      </c>
      <c r="H891" s="8" t="str">
        <f t="shared" si="13"/>
        <v>Ні</v>
      </c>
      <c r="J891" s="8">
        <f>_xlfn.AGGREGATE(3,3,Tabela1[[#This Row],[Lp]])</f>
        <v>0</v>
      </c>
    </row>
    <row r="892" spans="1:10" ht="15" hidden="1" customHeight="1">
      <c r="A892" s="9">
        <v>891</v>
      </c>
      <c r="B892" s="9" t="s">
        <v>3151</v>
      </c>
      <c r="C892" s="9" t="s">
        <v>3151</v>
      </c>
      <c r="D892" s="9" t="s">
        <v>3965</v>
      </c>
      <c r="E892" s="9" t="s">
        <v>29</v>
      </c>
      <c r="F892" s="9" t="s">
        <v>3970</v>
      </c>
      <c r="G892" s="9" t="s">
        <v>1859</v>
      </c>
      <c r="H892" s="8" t="str">
        <f t="shared" si="13"/>
        <v>Ні</v>
      </c>
      <c r="J892" s="8">
        <f>_xlfn.AGGREGATE(3,3,Tabela1[[#This Row],[Lp]])</f>
        <v>0</v>
      </c>
    </row>
    <row r="893" spans="1:10" ht="15" hidden="1" customHeight="1">
      <c r="A893" s="9">
        <v>892</v>
      </c>
      <c r="B893" s="9" t="s">
        <v>3151</v>
      </c>
      <c r="C893" s="9" t="s">
        <v>3151</v>
      </c>
      <c r="D893" s="9" t="s">
        <v>3965</v>
      </c>
      <c r="E893" s="9" t="s">
        <v>29</v>
      </c>
      <c r="F893" s="9" t="s">
        <v>3971</v>
      </c>
      <c r="G893" s="9" t="s">
        <v>1861</v>
      </c>
      <c r="H893" s="8" t="str">
        <f t="shared" si="13"/>
        <v>Ні</v>
      </c>
      <c r="J893" s="8">
        <f>_xlfn.AGGREGATE(3,3,Tabela1[[#This Row],[Lp]])</f>
        <v>0</v>
      </c>
    </row>
    <row r="894" spans="1:10" ht="15" hidden="1" customHeight="1">
      <c r="A894" s="9">
        <v>893</v>
      </c>
      <c r="B894" s="9" t="s">
        <v>3145</v>
      </c>
      <c r="C894" s="9" t="s">
        <v>3146</v>
      </c>
      <c r="D894" s="9" t="s">
        <v>3965</v>
      </c>
      <c r="E894" s="9" t="s">
        <v>21</v>
      </c>
      <c r="F894" s="9" t="s">
        <v>3972</v>
      </c>
      <c r="G894" s="9" t="s">
        <v>1863</v>
      </c>
      <c r="H894" s="8" t="str">
        <f t="shared" si="13"/>
        <v>Ні</v>
      </c>
      <c r="J894" s="8">
        <f>_xlfn.AGGREGATE(3,3,Tabela1[[#This Row],[Lp]])</f>
        <v>0</v>
      </c>
    </row>
    <row r="895" spans="1:10" ht="15" hidden="1" customHeight="1">
      <c r="A895" s="9">
        <v>894</v>
      </c>
      <c r="B895" s="9" t="s">
        <v>3148</v>
      </c>
      <c r="C895" s="9" t="s">
        <v>3148</v>
      </c>
      <c r="D895" s="9" t="s">
        <v>3965</v>
      </c>
      <c r="E895" s="9" t="s">
        <v>24</v>
      </c>
      <c r="F895" s="9" t="s">
        <v>3973</v>
      </c>
      <c r="G895" s="9" t="s">
        <v>1865</v>
      </c>
      <c r="H895" s="8" t="str">
        <f t="shared" si="13"/>
        <v>Ні</v>
      </c>
      <c r="J895" s="8">
        <f>_xlfn.AGGREGATE(3,3,Tabela1[[#This Row],[Lp]])</f>
        <v>0</v>
      </c>
    </row>
    <row r="896" spans="1:10" ht="15" hidden="1" customHeight="1">
      <c r="A896" s="9">
        <v>895</v>
      </c>
      <c r="B896" s="9" t="s">
        <v>3148</v>
      </c>
      <c r="C896" s="9" t="s">
        <v>3148</v>
      </c>
      <c r="D896" s="9" t="s">
        <v>3965</v>
      </c>
      <c r="E896" s="9" t="s">
        <v>24</v>
      </c>
      <c r="F896" s="9" t="s">
        <v>3952</v>
      </c>
      <c r="G896" s="9" t="s">
        <v>1867</v>
      </c>
      <c r="H896" s="8" t="str">
        <f t="shared" si="13"/>
        <v>Ні</v>
      </c>
      <c r="J896" s="8">
        <f>_xlfn.AGGREGATE(3,3,Tabela1[[#This Row],[Lp]])</f>
        <v>0</v>
      </c>
    </row>
    <row r="897" spans="1:10" ht="15" hidden="1" customHeight="1">
      <c r="A897" s="9">
        <v>896</v>
      </c>
      <c r="B897" s="9" t="s">
        <v>3151</v>
      </c>
      <c r="C897" s="9" t="s">
        <v>3151</v>
      </c>
      <c r="D897" s="9" t="s">
        <v>3965</v>
      </c>
      <c r="E897" s="9" t="s">
        <v>29</v>
      </c>
      <c r="F897" s="9" t="s">
        <v>3974</v>
      </c>
      <c r="G897" s="9" t="s">
        <v>1869</v>
      </c>
      <c r="H897" s="8" t="str">
        <f t="shared" si="13"/>
        <v>Ні</v>
      </c>
      <c r="J897" s="8">
        <f>_xlfn.AGGREGATE(3,3,Tabela1[[#This Row],[Lp]])</f>
        <v>0</v>
      </c>
    </row>
    <row r="898" spans="1:10" ht="15" hidden="1" customHeight="1">
      <c r="A898" s="9">
        <v>897</v>
      </c>
      <c r="B898" s="9" t="s">
        <v>3145</v>
      </c>
      <c r="C898" s="9" t="s">
        <v>3146</v>
      </c>
      <c r="D898" s="9" t="s">
        <v>3965</v>
      </c>
      <c r="E898" s="9" t="s">
        <v>21</v>
      </c>
      <c r="F898" s="9" t="s">
        <v>3679</v>
      </c>
      <c r="G898" s="9" t="s">
        <v>1871</v>
      </c>
      <c r="H898" s="8" t="str">
        <f t="shared" si="13"/>
        <v>Ні</v>
      </c>
      <c r="J898" s="8">
        <f>_xlfn.AGGREGATE(3,3,Tabela1[[#This Row],[Lp]])</f>
        <v>0</v>
      </c>
    </row>
    <row r="899" spans="1:10" ht="15" hidden="1" customHeight="1">
      <c r="A899" s="9">
        <v>898</v>
      </c>
      <c r="B899" s="9" t="s">
        <v>3148</v>
      </c>
      <c r="C899" s="9" t="s">
        <v>3148</v>
      </c>
      <c r="D899" s="9" t="s">
        <v>3965</v>
      </c>
      <c r="E899" s="9" t="s">
        <v>24</v>
      </c>
      <c r="F899" s="9" t="s">
        <v>3975</v>
      </c>
      <c r="G899" s="9" t="s">
        <v>1873</v>
      </c>
      <c r="H899" s="8" t="str">
        <f t="shared" ref="H899:H962" si="14">IF(E899="gmoz","Так","Ні")</f>
        <v>Ні</v>
      </c>
      <c r="J899" s="8">
        <f>_xlfn.AGGREGATE(3,3,Tabela1[[#This Row],[Lp]])</f>
        <v>0</v>
      </c>
    </row>
    <row r="900" spans="1:10" ht="15" hidden="1" customHeight="1">
      <c r="A900" s="9">
        <v>899</v>
      </c>
      <c r="B900" s="9" t="s">
        <v>3145</v>
      </c>
      <c r="C900" s="9" t="s">
        <v>3146</v>
      </c>
      <c r="D900" s="9" t="s">
        <v>3965</v>
      </c>
      <c r="E900" s="9" t="s">
        <v>21</v>
      </c>
      <c r="F900" s="9" t="s">
        <v>3976</v>
      </c>
      <c r="G900" s="9" t="s">
        <v>1875</v>
      </c>
      <c r="H900" s="8" t="str">
        <f t="shared" si="14"/>
        <v>Ні</v>
      </c>
      <c r="J900" s="8">
        <f>_xlfn.AGGREGATE(3,3,Tabela1[[#This Row],[Lp]])</f>
        <v>0</v>
      </c>
    </row>
    <row r="901" spans="1:10" ht="15" hidden="1" customHeight="1">
      <c r="A901" s="9">
        <v>900</v>
      </c>
      <c r="B901" s="9" t="s">
        <v>3148</v>
      </c>
      <c r="C901" s="9" t="s">
        <v>3148</v>
      </c>
      <c r="D901" s="9" t="s">
        <v>3965</v>
      </c>
      <c r="E901" s="9" t="s">
        <v>24</v>
      </c>
      <c r="F901" s="9" t="s">
        <v>3553</v>
      </c>
      <c r="G901" s="9" t="s">
        <v>1877</v>
      </c>
      <c r="H901" s="8" t="str">
        <f t="shared" si="14"/>
        <v>Ні</v>
      </c>
      <c r="J901" s="8">
        <f>_xlfn.AGGREGATE(3,3,Tabela1[[#This Row],[Lp]])</f>
        <v>0</v>
      </c>
    </row>
    <row r="902" spans="1:10" ht="15" hidden="1" customHeight="1">
      <c r="A902" s="9">
        <v>901</v>
      </c>
      <c r="B902" s="9" t="s">
        <v>3148</v>
      </c>
      <c r="C902" s="9" t="s">
        <v>3148</v>
      </c>
      <c r="D902" s="9" t="s">
        <v>3965</v>
      </c>
      <c r="E902" s="9" t="s">
        <v>24</v>
      </c>
      <c r="F902" s="9" t="s">
        <v>3977</v>
      </c>
      <c r="G902" s="9" t="s">
        <v>1878</v>
      </c>
      <c r="H902" s="8" t="str">
        <f t="shared" si="14"/>
        <v>Ні</v>
      </c>
      <c r="J902" s="8">
        <f>_xlfn.AGGREGATE(3,3,Tabela1[[#This Row],[Lp]])</f>
        <v>0</v>
      </c>
    </row>
    <row r="903" spans="1:10" ht="15" hidden="1" customHeight="1">
      <c r="A903" s="9">
        <v>902</v>
      </c>
      <c r="B903" s="9" t="s">
        <v>3148</v>
      </c>
      <c r="C903" s="9" t="s">
        <v>3148</v>
      </c>
      <c r="D903" s="9" t="s">
        <v>3965</v>
      </c>
      <c r="E903" s="9" t="s">
        <v>24</v>
      </c>
      <c r="F903" s="9" t="s">
        <v>3978</v>
      </c>
      <c r="G903" s="9" t="s">
        <v>1880</v>
      </c>
      <c r="H903" s="8" t="str">
        <f t="shared" si="14"/>
        <v>Ні</v>
      </c>
      <c r="J903" s="8">
        <f>_xlfn.AGGREGATE(3,3,Tabela1[[#This Row],[Lp]])</f>
        <v>0</v>
      </c>
    </row>
    <row r="904" spans="1:10" ht="15" hidden="1" customHeight="1">
      <c r="A904" s="9">
        <v>903</v>
      </c>
      <c r="B904" s="9" t="s">
        <v>3151</v>
      </c>
      <c r="C904" s="9" t="s">
        <v>3151</v>
      </c>
      <c r="D904" s="9" t="s">
        <v>3965</v>
      </c>
      <c r="E904" s="9" t="s">
        <v>29</v>
      </c>
      <c r="F904" s="9" t="s">
        <v>3979</v>
      </c>
      <c r="G904" s="9" t="s">
        <v>1882</v>
      </c>
      <c r="H904" s="8" t="str">
        <f t="shared" si="14"/>
        <v>Ні</v>
      </c>
      <c r="J904" s="8">
        <f>_xlfn.AGGREGATE(3,3,Tabela1[[#This Row],[Lp]])</f>
        <v>0</v>
      </c>
    </row>
    <row r="905" spans="1:10" ht="15" hidden="1" customHeight="1">
      <c r="A905" s="9">
        <v>904</v>
      </c>
      <c r="B905" s="9" t="s">
        <v>3151</v>
      </c>
      <c r="C905" s="9" t="s">
        <v>3151</v>
      </c>
      <c r="D905" s="9" t="s">
        <v>3965</v>
      </c>
      <c r="E905" s="9" t="s">
        <v>29</v>
      </c>
      <c r="F905" s="9" t="s">
        <v>3980</v>
      </c>
      <c r="G905" s="9" t="s">
        <v>1884</v>
      </c>
      <c r="H905" s="8" t="str">
        <f t="shared" si="14"/>
        <v>Ні</v>
      </c>
      <c r="J905" s="8">
        <f>_xlfn.AGGREGATE(3,3,Tabela1[[#This Row],[Lp]])</f>
        <v>0</v>
      </c>
    </row>
    <row r="906" spans="1:10" ht="15" hidden="1" customHeight="1">
      <c r="A906" s="9">
        <v>905</v>
      </c>
      <c r="B906" s="9" t="s">
        <v>3148</v>
      </c>
      <c r="C906" s="9" t="s">
        <v>3148</v>
      </c>
      <c r="D906" s="9" t="s">
        <v>3965</v>
      </c>
      <c r="E906" s="9" t="s">
        <v>24</v>
      </c>
      <c r="F906" s="9" t="s">
        <v>3981</v>
      </c>
      <c r="G906" s="9" t="s">
        <v>1886</v>
      </c>
      <c r="H906" s="8" t="str">
        <f t="shared" si="14"/>
        <v>Ні</v>
      </c>
      <c r="J906" s="8">
        <f>_xlfn.AGGREGATE(3,3,Tabela1[[#This Row],[Lp]])</f>
        <v>0</v>
      </c>
    </row>
    <row r="907" spans="1:10" ht="15" hidden="1" customHeight="1">
      <c r="A907" s="9">
        <v>906</v>
      </c>
      <c r="B907" s="9" t="s">
        <v>3148</v>
      </c>
      <c r="C907" s="9" t="s">
        <v>3148</v>
      </c>
      <c r="D907" s="9" t="s">
        <v>3965</v>
      </c>
      <c r="E907" s="9" t="s">
        <v>24</v>
      </c>
      <c r="F907" s="9" t="s">
        <v>3982</v>
      </c>
      <c r="G907" s="9" t="s">
        <v>1888</v>
      </c>
      <c r="H907" s="8" t="str">
        <f t="shared" si="14"/>
        <v>Ні</v>
      </c>
      <c r="J907" s="8">
        <f>_xlfn.AGGREGATE(3,3,Tabela1[[#This Row],[Lp]])</f>
        <v>0</v>
      </c>
    </row>
    <row r="908" spans="1:10" ht="15" hidden="1" customHeight="1">
      <c r="A908" s="9">
        <v>907</v>
      </c>
      <c r="B908" s="9" t="s">
        <v>3151</v>
      </c>
      <c r="C908" s="9" t="s">
        <v>3151</v>
      </c>
      <c r="D908" s="9" t="s">
        <v>3965</v>
      </c>
      <c r="E908" s="9" t="s">
        <v>29</v>
      </c>
      <c r="F908" s="9" t="s">
        <v>3983</v>
      </c>
      <c r="G908" s="9" t="s">
        <v>1890</v>
      </c>
      <c r="H908" s="8" t="str">
        <f t="shared" si="14"/>
        <v>Ні</v>
      </c>
      <c r="J908" s="8">
        <f>_xlfn.AGGREGATE(3,3,Tabela1[[#This Row],[Lp]])</f>
        <v>0</v>
      </c>
    </row>
    <row r="909" spans="1:10" ht="15" hidden="1" customHeight="1">
      <c r="A909" s="9">
        <v>908</v>
      </c>
      <c r="B909" s="9" t="s">
        <v>3151</v>
      </c>
      <c r="C909" s="9" t="s">
        <v>3151</v>
      </c>
      <c r="D909" s="9" t="s">
        <v>3965</v>
      </c>
      <c r="E909" s="9" t="s">
        <v>29</v>
      </c>
      <c r="F909" s="9" t="s">
        <v>3984</v>
      </c>
      <c r="G909" s="9" t="s">
        <v>1892</v>
      </c>
      <c r="H909" s="8" t="str">
        <f t="shared" si="14"/>
        <v>Ні</v>
      </c>
      <c r="J909" s="8">
        <f>_xlfn.AGGREGATE(3,3,Tabela1[[#This Row],[Lp]])</f>
        <v>0</v>
      </c>
    </row>
    <row r="910" spans="1:10" ht="15" hidden="1" customHeight="1">
      <c r="A910" s="9">
        <v>909</v>
      </c>
      <c r="B910" s="9" t="s">
        <v>3148</v>
      </c>
      <c r="C910" s="9" t="s">
        <v>3148</v>
      </c>
      <c r="D910" s="9" t="s">
        <v>3965</v>
      </c>
      <c r="E910" s="9" t="s">
        <v>24</v>
      </c>
      <c r="F910" s="9" t="s">
        <v>3985</v>
      </c>
      <c r="G910" s="9" t="s">
        <v>1894</v>
      </c>
      <c r="H910" s="8" t="str">
        <f t="shared" si="14"/>
        <v>Ні</v>
      </c>
      <c r="J910" s="8">
        <f>_xlfn.AGGREGATE(3,3,Tabela1[[#This Row],[Lp]])</f>
        <v>0</v>
      </c>
    </row>
    <row r="911" spans="1:10" ht="15" hidden="1" customHeight="1">
      <c r="A911" s="9">
        <v>910</v>
      </c>
      <c r="B911" s="9" t="s">
        <v>3148</v>
      </c>
      <c r="C911" s="9" t="s">
        <v>3148</v>
      </c>
      <c r="D911" s="9" t="s">
        <v>3965</v>
      </c>
      <c r="E911" s="9" t="s">
        <v>24</v>
      </c>
      <c r="F911" s="9" t="s">
        <v>3986</v>
      </c>
      <c r="G911" s="9" t="s">
        <v>1896</v>
      </c>
      <c r="H911" s="8" t="str">
        <f t="shared" si="14"/>
        <v>Ні</v>
      </c>
      <c r="J911" s="8">
        <f>_xlfn.AGGREGATE(3,3,Tabela1[[#This Row],[Lp]])</f>
        <v>0</v>
      </c>
    </row>
    <row r="912" spans="1:10" ht="15" hidden="1" customHeight="1">
      <c r="A912" s="9">
        <v>911</v>
      </c>
      <c r="B912" s="9" t="s">
        <v>3148</v>
      </c>
      <c r="C912" s="9" t="s">
        <v>3148</v>
      </c>
      <c r="D912" s="9" t="s">
        <v>3965</v>
      </c>
      <c r="E912" s="9" t="s">
        <v>24</v>
      </c>
      <c r="F912" s="9" t="s">
        <v>3987</v>
      </c>
      <c r="G912" s="9" t="s">
        <v>1898</v>
      </c>
      <c r="H912" s="8" t="str">
        <f t="shared" si="14"/>
        <v>Ні</v>
      </c>
      <c r="J912" s="8">
        <f>_xlfn.AGGREGATE(3,3,Tabela1[[#This Row],[Lp]])</f>
        <v>0</v>
      </c>
    </row>
    <row r="913" spans="1:10" ht="15" hidden="1" customHeight="1">
      <c r="A913" s="9">
        <v>912</v>
      </c>
      <c r="B913" s="9" t="s">
        <v>3148</v>
      </c>
      <c r="C913" s="9" t="s">
        <v>3148</v>
      </c>
      <c r="D913" s="9" t="s">
        <v>3965</v>
      </c>
      <c r="E913" s="9" t="s">
        <v>24</v>
      </c>
      <c r="F913" s="9" t="s">
        <v>3988</v>
      </c>
      <c r="G913" s="9" t="s">
        <v>1900</v>
      </c>
      <c r="H913" s="8" t="str">
        <f t="shared" si="14"/>
        <v>Ні</v>
      </c>
      <c r="J913" s="8">
        <f>_xlfn.AGGREGATE(3,3,Tabela1[[#This Row],[Lp]])</f>
        <v>0</v>
      </c>
    </row>
    <row r="914" spans="1:10" ht="15" hidden="1" customHeight="1">
      <c r="A914" s="9">
        <v>913</v>
      </c>
      <c r="B914" s="9" t="s">
        <v>3148</v>
      </c>
      <c r="C914" s="9" t="s">
        <v>3148</v>
      </c>
      <c r="D914" s="9" t="s">
        <v>3965</v>
      </c>
      <c r="E914" s="9" t="s">
        <v>24</v>
      </c>
      <c r="F914" s="9" t="s">
        <v>3989</v>
      </c>
      <c r="G914" s="9" t="s">
        <v>1902</v>
      </c>
      <c r="H914" s="8" t="str">
        <f t="shared" si="14"/>
        <v>Ні</v>
      </c>
      <c r="J914" s="8">
        <f>_xlfn.AGGREGATE(3,3,Tabela1[[#This Row],[Lp]])</f>
        <v>0</v>
      </c>
    </row>
    <row r="915" spans="1:10" ht="15" hidden="1" customHeight="1">
      <c r="A915" s="9">
        <v>914</v>
      </c>
      <c r="B915" s="9" t="s">
        <v>3148</v>
      </c>
      <c r="C915" s="9" t="s">
        <v>3148</v>
      </c>
      <c r="D915" s="9" t="s">
        <v>3965</v>
      </c>
      <c r="E915" s="9" t="s">
        <v>24</v>
      </c>
      <c r="F915" s="9" t="s">
        <v>3990</v>
      </c>
      <c r="G915" s="9" t="s">
        <v>1904</v>
      </c>
      <c r="H915" s="8" t="str">
        <f t="shared" si="14"/>
        <v>Ні</v>
      </c>
      <c r="J915" s="8">
        <f>_xlfn.AGGREGATE(3,3,Tabela1[[#This Row],[Lp]])</f>
        <v>0</v>
      </c>
    </row>
    <row r="916" spans="1:10" ht="15" hidden="1" customHeight="1">
      <c r="A916" s="9">
        <v>915</v>
      </c>
      <c r="B916" s="9" t="s">
        <v>3151</v>
      </c>
      <c r="C916" s="9" t="s">
        <v>3151</v>
      </c>
      <c r="D916" s="9" t="s">
        <v>3965</v>
      </c>
      <c r="E916" s="9" t="s">
        <v>29</v>
      </c>
      <c r="F916" s="9" t="s">
        <v>3991</v>
      </c>
      <c r="G916" s="9" t="s">
        <v>1906</v>
      </c>
      <c r="H916" s="8" t="str">
        <f t="shared" si="14"/>
        <v>Ні</v>
      </c>
      <c r="J916" s="8">
        <f>_xlfn.AGGREGATE(3,3,Tabela1[[#This Row],[Lp]])</f>
        <v>0</v>
      </c>
    </row>
    <row r="917" spans="1:10" ht="15" hidden="1" customHeight="1">
      <c r="A917" s="9">
        <v>916</v>
      </c>
      <c r="B917" s="9" t="s">
        <v>3151</v>
      </c>
      <c r="C917" s="9" t="s">
        <v>3151</v>
      </c>
      <c r="D917" s="9" t="s">
        <v>3965</v>
      </c>
      <c r="E917" s="9" t="s">
        <v>29</v>
      </c>
      <c r="F917" s="9" t="s">
        <v>3992</v>
      </c>
      <c r="G917" s="9" t="s">
        <v>1908</v>
      </c>
      <c r="H917" s="8" t="str">
        <f t="shared" si="14"/>
        <v>Ні</v>
      </c>
      <c r="J917" s="8">
        <f>_xlfn.AGGREGATE(3,3,Tabela1[[#This Row],[Lp]])</f>
        <v>0</v>
      </c>
    </row>
    <row r="918" spans="1:10" ht="15" hidden="1" customHeight="1">
      <c r="A918" s="9">
        <v>917</v>
      </c>
      <c r="B918" s="9" t="s">
        <v>3176</v>
      </c>
      <c r="C918" s="9" t="s">
        <v>3146</v>
      </c>
      <c r="D918" s="9" t="s">
        <v>3965</v>
      </c>
      <c r="E918" s="9" t="s">
        <v>78</v>
      </c>
      <c r="F918" s="9" t="s">
        <v>3993</v>
      </c>
      <c r="G918" s="9" t="s">
        <v>1910</v>
      </c>
      <c r="H918" s="8" t="str">
        <f t="shared" si="14"/>
        <v>Так</v>
      </c>
      <c r="J918" s="8">
        <f>_xlfn.AGGREGATE(3,3,Tabela1[[#This Row],[Lp]])</f>
        <v>0</v>
      </c>
    </row>
    <row r="919" spans="1:10" ht="15" hidden="1" customHeight="1">
      <c r="A919" s="9">
        <v>918</v>
      </c>
      <c r="B919" s="9" t="s">
        <v>3176</v>
      </c>
      <c r="C919" s="9" t="s">
        <v>3146</v>
      </c>
      <c r="D919" s="9" t="s">
        <v>3965</v>
      </c>
      <c r="E919" s="9" t="s">
        <v>78</v>
      </c>
      <c r="F919" s="9" t="s">
        <v>3994</v>
      </c>
      <c r="G919" s="9" t="s">
        <v>1912</v>
      </c>
      <c r="H919" s="8" t="str">
        <f t="shared" si="14"/>
        <v>Так</v>
      </c>
      <c r="J919" s="8">
        <f>_xlfn.AGGREGATE(3,3,Tabela1[[#This Row],[Lp]])</f>
        <v>0</v>
      </c>
    </row>
    <row r="920" spans="1:10" ht="15" hidden="1" customHeight="1">
      <c r="A920" s="9">
        <v>919</v>
      </c>
      <c r="B920" s="9" t="s">
        <v>3148</v>
      </c>
      <c r="C920" s="9" t="s">
        <v>3148</v>
      </c>
      <c r="D920" s="9" t="s">
        <v>3965</v>
      </c>
      <c r="E920" s="9" t="s">
        <v>24</v>
      </c>
      <c r="F920" s="9" t="s">
        <v>3995</v>
      </c>
      <c r="G920" s="9" t="s">
        <v>1914</v>
      </c>
      <c r="H920" s="8" t="str">
        <f t="shared" si="14"/>
        <v>Ні</v>
      </c>
      <c r="J920" s="8">
        <f>_xlfn.AGGREGATE(3,3,Tabela1[[#This Row],[Lp]])</f>
        <v>0</v>
      </c>
    </row>
    <row r="921" spans="1:10" ht="15" hidden="1" customHeight="1">
      <c r="A921" s="9">
        <v>920</v>
      </c>
      <c r="B921" s="9" t="s">
        <v>3148</v>
      </c>
      <c r="C921" s="9" t="s">
        <v>3148</v>
      </c>
      <c r="D921" s="9" t="s">
        <v>3965</v>
      </c>
      <c r="E921" s="9" t="s">
        <v>24</v>
      </c>
      <c r="F921" s="9" t="s">
        <v>3996</v>
      </c>
      <c r="G921" s="9" t="s">
        <v>1916</v>
      </c>
      <c r="H921" s="8" t="str">
        <f t="shared" si="14"/>
        <v>Ні</v>
      </c>
      <c r="J921" s="8">
        <f>_xlfn.AGGREGATE(3,3,Tabela1[[#This Row],[Lp]])</f>
        <v>0</v>
      </c>
    </row>
    <row r="922" spans="1:10" ht="15" hidden="1" customHeight="1">
      <c r="A922" s="9">
        <v>921</v>
      </c>
      <c r="B922" s="9" t="s">
        <v>3151</v>
      </c>
      <c r="C922" s="9" t="s">
        <v>3151</v>
      </c>
      <c r="D922" s="9" t="s">
        <v>3965</v>
      </c>
      <c r="E922" s="9" t="s">
        <v>29</v>
      </c>
      <c r="F922" s="9" t="s">
        <v>3997</v>
      </c>
      <c r="G922" s="9" t="s">
        <v>1918</v>
      </c>
      <c r="H922" s="8" t="str">
        <f t="shared" si="14"/>
        <v>Ні</v>
      </c>
      <c r="J922" s="8">
        <f>_xlfn.AGGREGATE(3,3,Tabela1[[#This Row],[Lp]])</f>
        <v>0</v>
      </c>
    </row>
    <row r="923" spans="1:10" ht="15" hidden="1" customHeight="1">
      <c r="A923" s="9">
        <v>922</v>
      </c>
      <c r="B923" s="9" t="s">
        <v>3145</v>
      </c>
      <c r="C923" s="9" t="s">
        <v>3146</v>
      </c>
      <c r="D923" s="9" t="s">
        <v>3965</v>
      </c>
      <c r="E923" s="9" t="s">
        <v>21</v>
      </c>
      <c r="F923" s="9" t="s">
        <v>3998</v>
      </c>
      <c r="G923" s="9" t="s">
        <v>1920</v>
      </c>
      <c r="H923" s="8" t="str">
        <f t="shared" si="14"/>
        <v>Ні</v>
      </c>
      <c r="J923" s="8">
        <f>_xlfn.AGGREGATE(3,3,Tabela1[[#This Row],[Lp]])</f>
        <v>0</v>
      </c>
    </row>
    <row r="924" spans="1:10" ht="15" hidden="1" customHeight="1">
      <c r="A924" s="9">
        <v>923</v>
      </c>
      <c r="B924" s="9" t="s">
        <v>3151</v>
      </c>
      <c r="C924" s="9" t="s">
        <v>3151</v>
      </c>
      <c r="D924" s="9" t="s">
        <v>3965</v>
      </c>
      <c r="E924" s="9" t="s">
        <v>29</v>
      </c>
      <c r="F924" s="9" t="s">
        <v>3999</v>
      </c>
      <c r="G924" s="9" t="s">
        <v>1922</v>
      </c>
      <c r="H924" s="8" t="str">
        <f t="shared" si="14"/>
        <v>Ні</v>
      </c>
      <c r="J924" s="8">
        <f>_xlfn.AGGREGATE(3,3,Tabela1[[#This Row],[Lp]])</f>
        <v>0</v>
      </c>
    </row>
    <row r="925" spans="1:10" ht="15" hidden="1" customHeight="1">
      <c r="A925" s="9">
        <v>924</v>
      </c>
      <c r="B925" s="9" t="s">
        <v>3151</v>
      </c>
      <c r="C925" s="9" t="s">
        <v>3151</v>
      </c>
      <c r="D925" s="9" t="s">
        <v>3965</v>
      </c>
      <c r="E925" s="9" t="s">
        <v>29</v>
      </c>
      <c r="F925" s="9" t="s">
        <v>4000</v>
      </c>
      <c r="G925" s="9" t="s">
        <v>1924</v>
      </c>
      <c r="H925" s="8" t="str">
        <f t="shared" si="14"/>
        <v>Ні</v>
      </c>
      <c r="J925" s="8">
        <f>_xlfn.AGGREGATE(3,3,Tabela1[[#This Row],[Lp]])</f>
        <v>0</v>
      </c>
    </row>
    <row r="926" spans="1:10" ht="15" hidden="1" customHeight="1">
      <c r="A926" s="9">
        <v>925</v>
      </c>
      <c r="B926" s="9" t="s">
        <v>3151</v>
      </c>
      <c r="C926" s="9" t="s">
        <v>3151</v>
      </c>
      <c r="D926" s="9" t="s">
        <v>3965</v>
      </c>
      <c r="E926" s="9" t="s">
        <v>29</v>
      </c>
      <c r="F926" s="9" t="s">
        <v>4001</v>
      </c>
      <c r="G926" s="9" t="s">
        <v>1926</v>
      </c>
      <c r="H926" s="8" t="str">
        <f t="shared" si="14"/>
        <v>Ні</v>
      </c>
      <c r="J926" s="8">
        <f>_xlfn.AGGREGATE(3,3,Tabela1[[#This Row],[Lp]])</f>
        <v>0</v>
      </c>
    </row>
    <row r="927" spans="1:10" ht="15" hidden="1" customHeight="1">
      <c r="A927" s="9">
        <v>926</v>
      </c>
      <c r="B927" s="9" t="s">
        <v>3148</v>
      </c>
      <c r="C927" s="9" t="s">
        <v>3148</v>
      </c>
      <c r="D927" s="9" t="s">
        <v>3965</v>
      </c>
      <c r="E927" s="9" t="s">
        <v>24</v>
      </c>
      <c r="F927" s="9" t="s">
        <v>4002</v>
      </c>
      <c r="G927" s="9" t="s">
        <v>1928</v>
      </c>
      <c r="H927" s="8" t="str">
        <f t="shared" si="14"/>
        <v>Ні</v>
      </c>
      <c r="J927" s="8">
        <f>_xlfn.AGGREGATE(3,3,Tabela1[[#This Row],[Lp]])</f>
        <v>0</v>
      </c>
    </row>
    <row r="928" spans="1:10" ht="15" customHeight="1">
      <c r="A928" s="9">
        <v>927</v>
      </c>
      <c r="B928" s="9" t="s">
        <v>3151</v>
      </c>
      <c r="C928" s="9" t="s">
        <v>3151</v>
      </c>
      <c r="D928" s="9" t="s">
        <v>3965</v>
      </c>
      <c r="E928" s="9" t="s">
        <v>29</v>
      </c>
      <c r="F928" s="9" t="s">
        <v>4003</v>
      </c>
      <c r="G928" s="9" t="s">
        <v>1930</v>
      </c>
      <c r="H928" s="8" t="str">
        <f t="shared" si="14"/>
        <v>Ні</v>
      </c>
      <c r="J928" s="8">
        <f>_xlfn.AGGREGATE(3,3,Tabela1[[#This Row],[Lp]])</f>
        <v>1</v>
      </c>
    </row>
    <row r="929" spans="1:10" ht="15" hidden="1" customHeight="1">
      <c r="A929" s="9">
        <v>928</v>
      </c>
      <c r="B929" s="9" t="s">
        <v>3151</v>
      </c>
      <c r="C929" s="9" t="s">
        <v>3151</v>
      </c>
      <c r="D929" s="9" t="s">
        <v>3965</v>
      </c>
      <c r="E929" s="9" t="s">
        <v>29</v>
      </c>
      <c r="F929" s="9" t="s">
        <v>4004</v>
      </c>
      <c r="G929" s="9" t="s">
        <v>1932</v>
      </c>
      <c r="H929" s="8" t="str">
        <f t="shared" si="14"/>
        <v>Ні</v>
      </c>
      <c r="J929" s="8">
        <f>_xlfn.AGGREGATE(3,3,Tabela1[[#This Row],[Lp]])</f>
        <v>0</v>
      </c>
    </row>
    <row r="930" spans="1:10" ht="15" hidden="1" customHeight="1">
      <c r="A930" s="9">
        <v>929</v>
      </c>
      <c r="B930" s="9" t="s">
        <v>3145</v>
      </c>
      <c r="C930" s="9" t="s">
        <v>3146</v>
      </c>
      <c r="D930" s="9" t="s">
        <v>3965</v>
      </c>
      <c r="E930" s="9" t="s">
        <v>21</v>
      </c>
      <c r="F930" s="9" t="s">
        <v>4005</v>
      </c>
      <c r="G930" s="9" t="s">
        <v>1934</v>
      </c>
      <c r="H930" s="8" t="str">
        <f t="shared" si="14"/>
        <v>Ні</v>
      </c>
      <c r="J930" s="8">
        <f>_xlfn.AGGREGATE(3,3,Tabela1[[#This Row],[Lp]])</f>
        <v>0</v>
      </c>
    </row>
    <row r="931" spans="1:10" ht="15" hidden="1" customHeight="1">
      <c r="A931" s="9">
        <v>930</v>
      </c>
      <c r="B931" s="9" t="s">
        <v>3148</v>
      </c>
      <c r="C931" s="9" t="s">
        <v>3148</v>
      </c>
      <c r="D931" s="9" t="s">
        <v>3965</v>
      </c>
      <c r="E931" s="9" t="s">
        <v>24</v>
      </c>
      <c r="F931" s="9" t="s">
        <v>4006</v>
      </c>
      <c r="G931" s="9" t="s">
        <v>1936</v>
      </c>
      <c r="H931" s="8" t="str">
        <f t="shared" si="14"/>
        <v>Ні</v>
      </c>
      <c r="J931" s="8">
        <f>_xlfn.AGGREGATE(3,3,Tabela1[[#This Row],[Lp]])</f>
        <v>0</v>
      </c>
    </row>
    <row r="932" spans="1:10" ht="15" hidden="1" customHeight="1">
      <c r="A932" s="9">
        <v>931</v>
      </c>
      <c r="B932" s="9" t="s">
        <v>3145</v>
      </c>
      <c r="C932" s="9" t="s">
        <v>3146</v>
      </c>
      <c r="D932" s="9" t="s">
        <v>3965</v>
      </c>
      <c r="E932" s="9" t="s">
        <v>21</v>
      </c>
      <c r="F932" s="9" t="s">
        <v>4007</v>
      </c>
      <c r="G932" s="9" t="s">
        <v>1938</v>
      </c>
      <c r="H932" s="8" t="str">
        <f t="shared" si="14"/>
        <v>Ні</v>
      </c>
      <c r="J932" s="8">
        <f>_xlfn.AGGREGATE(3,3,Tabela1[[#This Row],[Lp]])</f>
        <v>0</v>
      </c>
    </row>
    <row r="933" spans="1:10" ht="15" hidden="1" customHeight="1">
      <c r="A933" s="9">
        <v>932</v>
      </c>
      <c r="B933" s="9" t="s">
        <v>3145</v>
      </c>
      <c r="C933" s="9" t="s">
        <v>3146</v>
      </c>
      <c r="D933" s="9" t="s">
        <v>3965</v>
      </c>
      <c r="E933" s="9" t="s">
        <v>21</v>
      </c>
      <c r="F933" s="9" t="s">
        <v>4008</v>
      </c>
      <c r="G933" s="9" t="s">
        <v>1940</v>
      </c>
      <c r="H933" s="8" t="str">
        <f t="shared" si="14"/>
        <v>Ні</v>
      </c>
      <c r="J933" s="8">
        <f>_xlfn.AGGREGATE(3,3,Tabela1[[#This Row],[Lp]])</f>
        <v>0</v>
      </c>
    </row>
    <row r="934" spans="1:10" ht="15" hidden="1" customHeight="1">
      <c r="A934" s="9">
        <v>933</v>
      </c>
      <c r="B934" s="9" t="s">
        <v>3151</v>
      </c>
      <c r="C934" s="9" t="s">
        <v>3151</v>
      </c>
      <c r="D934" s="9" t="s">
        <v>3965</v>
      </c>
      <c r="E934" s="9" t="s">
        <v>29</v>
      </c>
      <c r="F934" s="9" t="s">
        <v>4009</v>
      </c>
      <c r="G934" s="9" t="s">
        <v>1942</v>
      </c>
      <c r="H934" s="8" t="str">
        <f t="shared" si="14"/>
        <v>Ні</v>
      </c>
      <c r="J934" s="8">
        <f>_xlfn.AGGREGATE(3,3,Tabela1[[#This Row],[Lp]])</f>
        <v>0</v>
      </c>
    </row>
    <row r="935" spans="1:10" ht="15" hidden="1" customHeight="1">
      <c r="A935" s="9">
        <v>934</v>
      </c>
      <c r="B935" s="9" t="s">
        <v>3151</v>
      </c>
      <c r="C935" s="9" t="s">
        <v>3151</v>
      </c>
      <c r="D935" s="9" t="s">
        <v>3965</v>
      </c>
      <c r="E935" s="9" t="s">
        <v>29</v>
      </c>
      <c r="F935" s="9" t="s">
        <v>4010</v>
      </c>
      <c r="G935" s="9" t="s">
        <v>1944</v>
      </c>
      <c r="H935" s="8" t="str">
        <f t="shared" si="14"/>
        <v>Ні</v>
      </c>
      <c r="J935" s="8">
        <f>_xlfn.AGGREGATE(3,3,Tabela1[[#This Row],[Lp]])</f>
        <v>0</v>
      </c>
    </row>
    <row r="936" spans="1:10" ht="15" hidden="1" customHeight="1">
      <c r="A936" s="9">
        <v>935</v>
      </c>
      <c r="B936" s="9" t="s">
        <v>3176</v>
      </c>
      <c r="C936" s="9" t="s">
        <v>3146</v>
      </c>
      <c r="D936" s="9" t="s">
        <v>3965</v>
      </c>
      <c r="E936" s="9" t="s">
        <v>78</v>
      </c>
      <c r="F936" s="9" t="s">
        <v>4011</v>
      </c>
      <c r="G936" s="9" t="s">
        <v>1946</v>
      </c>
      <c r="H936" s="8" t="str">
        <f t="shared" si="14"/>
        <v>Так</v>
      </c>
      <c r="J936" s="8">
        <f>_xlfn.AGGREGATE(3,3,Tabela1[[#This Row],[Lp]])</f>
        <v>0</v>
      </c>
    </row>
    <row r="937" spans="1:10" ht="15" hidden="1" customHeight="1">
      <c r="A937" s="9">
        <v>936</v>
      </c>
      <c r="B937" s="9" t="s">
        <v>3176</v>
      </c>
      <c r="C937" s="9" t="s">
        <v>3146</v>
      </c>
      <c r="D937" s="9" t="s">
        <v>3965</v>
      </c>
      <c r="E937" s="9" t="s">
        <v>78</v>
      </c>
      <c r="F937" s="9" t="s">
        <v>4012</v>
      </c>
      <c r="G937" s="9" t="s">
        <v>1948</v>
      </c>
      <c r="H937" s="8" t="str">
        <f t="shared" si="14"/>
        <v>Так</v>
      </c>
      <c r="J937" s="8">
        <f>_xlfn.AGGREGATE(3,3,Tabela1[[#This Row],[Lp]])</f>
        <v>0</v>
      </c>
    </row>
    <row r="938" spans="1:10" ht="15" hidden="1" customHeight="1">
      <c r="A938" s="9">
        <v>937</v>
      </c>
      <c r="B938" s="9" t="s">
        <v>3148</v>
      </c>
      <c r="C938" s="9" t="s">
        <v>3148</v>
      </c>
      <c r="D938" s="9" t="s">
        <v>3965</v>
      </c>
      <c r="E938" s="9" t="s">
        <v>24</v>
      </c>
      <c r="F938" s="9" t="s">
        <v>4013</v>
      </c>
      <c r="G938" s="9" t="s">
        <v>1950</v>
      </c>
      <c r="H938" s="8" t="str">
        <f t="shared" si="14"/>
        <v>Ні</v>
      </c>
      <c r="J938" s="8">
        <f>_xlfn.AGGREGATE(3,3,Tabela1[[#This Row],[Lp]])</f>
        <v>0</v>
      </c>
    </row>
    <row r="939" spans="1:10" ht="15" hidden="1" customHeight="1">
      <c r="A939" s="9">
        <v>938</v>
      </c>
      <c r="B939" s="9" t="s">
        <v>3148</v>
      </c>
      <c r="C939" s="9" t="s">
        <v>3148</v>
      </c>
      <c r="D939" s="9" t="s">
        <v>3965</v>
      </c>
      <c r="E939" s="9" t="s">
        <v>24</v>
      </c>
      <c r="F939" s="9" t="s">
        <v>4014</v>
      </c>
      <c r="G939" s="9" t="s">
        <v>1952</v>
      </c>
      <c r="H939" s="8" t="str">
        <f t="shared" si="14"/>
        <v>Ні</v>
      </c>
      <c r="J939" s="8">
        <f>_xlfn.AGGREGATE(3,3,Tabela1[[#This Row],[Lp]])</f>
        <v>0</v>
      </c>
    </row>
    <row r="940" spans="1:10" ht="15" hidden="1" customHeight="1">
      <c r="A940" s="9">
        <v>939</v>
      </c>
      <c r="B940" s="9" t="s">
        <v>3176</v>
      </c>
      <c r="C940" s="9" t="s">
        <v>3146</v>
      </c>
      <c r="D940" s="9" t="s">
        <v>3965</v>
      </c>
      <c r="E940" s="9" t="s">
        <v>78</v>
      </c>
      <c r="F940" s="9" t="s">
        <v>4015</v>
      </c>
      <c r="G940" s="9" t="s">
        <v>1954</v>
      </c>
      <c r="H940" s="8" t="str">
        <f t="shared" si="14"/>
        <v>Так</v>
      </c>
      <c r="J940" s="8">
        <f>_xlfn.AGGREGATE(3,3,Tabela1[[#This Row],[Lp]])</f>
        <v>0</v>
      </c>
    </row>
    <row r="941" spans="1:10" ht="15" hidden="1" customHeight="1">
      <c r="A941" s="9">
        <v>940</v>
      </c>
      <c r="B941" s="9" t="s">
        <v>3151</v>
      </c>
      <c r="C941" s="9" t="s">
        <v>3151</v>
      </c>
      <c r="D941" s="9" t="s">
        <v>3965</v>
      </c>
      <c r="E941" s="9" t="s">
        <v>29</v>
      </c>
      <c r="F941" s="9" t="s">
        <v>4016</v>
      </c>
      <c r="G941" s="9" t="s">
        <v>1956</v>
      </c>
      <c r="H941" s="8" t="str">
        <f t="shared" si="14"/>
        <v>Ні</v>
      </c>
      <c r="J941" s="8">
        <f>_xlfn.AGGREGATE(3,3,Tabela1[[#This Row],[Lp]])</f>
        <v>0</v>
      </c>
    </row>
    <row r="942" spans="1:10" ht="15" hidden="1" customHeight="1">
      <c r="A942" s="9">
        <v>941</v>
      </c>
      <c r="B942" s="9" t="s">
        <v>3176</v>
      </c>
      <c r="C942" s="9" t="s">
        <v>3146</v>
      </c>
      <c r="D942" s="9" t="s">
        <v>3965</v>
      </c>
      <c r="E942" s="9" t="s">
        <v>78</v>
      </c>
      <c r="F942" s="9" t="s">
        <v>4017</v>
      </c>
      <c r="G942" s="9" t="s">
        <v>1958</v>
      </c>
      <c r="H942" s="8" t="str">
        <f t="shared" si="14"/>
        <v>Так</v>
      </c>
      <c r="I942" s="8" t="s">
        <v>3178</v>
      </c>
      <c r="J942" s="8">
        <f>_xlfn.AGGREGATE(3,3,Tabela1[[#This Row],[Lp]])</f>
        <v>0</v>
      </c>
    </row>
    <row r="943" spans="1:10" ht="15" hidden="1" customHeight="1">
      <c r="A943" s="9">
        <v>942</v>
      </c>
      <c r="B943" s="9" t="s">
        <v>3145</v>
      </c>
      <c r="C943" s="9" t="s">
        <v>3146</v>
      </c>
      <c r="D943" s="9" t="s">
        <v>3965</v>
      </c>
      <c r="E943" s="9" t="s">
        <v>21</v>
      </c>
      <c r="F943" s="9" t="s">
        <v>4018</v>
      </c>
      <c r="G943" s="9" t="s">
        <v>1960</v>
      </c>
      <c r="H943" s="8" t="str">
        <f t="shared" si="14"/>
        <v>Ні</v>
      </c>
      <c r="J943" s="8">
        <f>_xlfn.AGGREGATE(3,3,Tabela1[[#This Row],[Lp]])</f>
        <v>0</v>
      </c>
    </row>
    <row r="944" spans="1:10" ht="15" hidden="1" customHeight="1">
      <c r="A944" s="9">
        <v>943</v>
      </c>
      <c r="B944" s="9" t="s">
        <v>3151</v>
      </c>
      <c r="C944" s="9" t="s">
        <v>3151</v>
      </c>
      <c r="D944" s="9" t="s">
        <v>3965</v>
      </c>
      <c r="E944" s="9" t="s">
        <v>29</v>
      </c>
      <c r="F944" s="9" t="s">
        <v>4019</v>
      </c>
      <c r="G944" s="9" t="s">
        <v>1962</v>
      </c>
      <c r="H944" s="8" t="str">
        <f t="shared" si="14"/>
        <v>Ні</v>
      </c>
      <c r="J944" s="8">
        <f>_xlfn.AGGREGATE(3,3,Tabela1[[#This Row],[Lp]])</f>
        <v>0</v>
      </c>
    </row>
    <row r="945" spans="1:10" ht="15" hidden="1" customHeight="1">
      <c r="A945" s="9">
        <v>944</v>
      </c>
      <c r="B945" s="9" t="s">
        <v>3097</v>
      </c>
      <c r="C945" s="9" t="s">
        <v>3097</v>
      </c>
      <c r="D945" s="9" t="s">
        <v>4020</v>
      </c>
      <c r="E945" s="9" t="s">
        <v>15</v>
      </c>
      <c r="F945" s="9" t="s">
        <v>3129</v>
      </c>
      <c r="G945" s="9" t="s">
        <v>1967</v>
      </c>
      <c r="H945" s="8" t="str">
        <f t="shared" si="14"/>
        <v>Ні</v>
      </c>
      <c r="J945" s="8">
        <f>_xlfn.AGGREGATE(3,3,Tabela1[[#This Row],[Lp]])</f>
        <v>0</v>
      </c>
    </row>
    <row r="946" spans="1:10" ht="15" hidden="1" customHeight="1">
      <c r="A946" s="9">
        <v>945</v>
      </c>
      <c r="B946" s="9" t="s">
        <v>3148</v>
      </c>
      <c r="C946" s="9" t="s">
        <v>3148</v>
      </c>
      <c r="D946" s="9" t="s">
        <v>4020</v>
      </c>
      <c r="E946" s="9" t="s">
        <v>24</v>
      </c>
      <c r="F946" s="9" t="s">
        <v>4021</v>
      </c>
      <c r="G946" s="9" t="s">
        <v>1971</v>
      </c>
      <c r="H946" s="8" t="str">
        <f t="shared" si="14"/>
        <v>Ні</v>
      </c>
      <c r="J946" s="8">
        <f>_xlfn.AGGREGATE(3,3,Tabela1[[#This Row],[Lp]])</f>
        <v>0</v>
      </c>
    </row>
    <row r="947" spans="1:10" ht="15" hidden="1" customHeight="1">
      <c r="A947" s="9">
        <v>946</v>
      </c>
      <c r="B947" s="9" t="s">
        <v>3148</v>
      </c>
      <c r="C947" s="9" t="s">
        <v>3148</v>
      </c>
      <c r="D947" s="9" t="s">
        <v>4020</v>
      </c>
      <c r="E947" s="9" t="s">
        <v>24</v>
      </c>
      <c r="F947" s="9" t="s">
        <v>4022</v>
      </c>
      <c r="G947" s="9" t="s">
        <v>1973</v>
      </c>
      <c r="H947" s="8" t="str">
        <f t="shared" si="14"/>
        <v>Ні</v>
      </c>
      <c r="J947" s="8">
        <f>_xlfn.AGGREGATE(3,3,Tabela1[[#This Row],[Lp]])</f>
        <v>0</v>
      </c>
    </row>
    <row r="948" spans="1:10" ht="15" hidden="1" customHeight="1">
      <c r="A948" s="9">
        <v>947</v>
      </c>
      <c r="B948" s="9" t="s">
        <v>3151</v>
      </c>
      <c r="C948" s="9" t="s">
        <v>3151</v>
      </c>
      <c r="D948" s="9" t="s">
        <v>4020</v>
      </c>
      <c r="E948" s="9" t="s">
        <v>29</v>
      </c>
      <c r="F948" s="9" t="s">
        <v>4023</v>
      </c>
      <c r="G948" s="9" t="s">
        <v>1975</v>
      </c>
      <c r="H948" s="8" t="str">
        <f t="shared" si="14"/>
        <v>Ні</v>
      </c>
      <c r="J948" s="8">
        <f>_xlfn.AGGREGATE(3,3,Tabela1[[#This Row],[Lp]])</f>
        <v>0</v>
      </c>
    </row>
    <row r="949" spans="1:10" ht="15" hidden="1" customHeight="1">
      <c r="A949" s="9">
        <v>948</v>
      </c>
      <c r="B949" s="9" t="s">
        <v>3148</v>
      </c>
      <c r="C949" s="9" t="s">
        <v>3148</v>
      </c>
      <c r="D949" s="9" t="s">
        <v>4020</v>
      </c>
      <c r="E949" s="9" t="s">
        <v>24</v>
      </c>
      <c r="F949" s="9" t="s">
        <v>4024</v>
      </c>
      <c r="G949" s="9" t="s">
        <v>1977</v>
      </c>
      <c r="H949" s="8" t="str">
        <f t="shared" si="14"/>
        <v>Ні</v>
      </c>
      <c r="J949" s="8">
        <f>_xlfn.AGGREGATE(3,3,Tabela1[[#This Row],[Lp]])</f>
        <v>0</v>
      </c>
    </row>
    <row r="950" spans="1:10" ht="15" hidden="1" customHeight="1">
      <c r="A950" s="9">
        <v>949</v>
      </c>
      <c r="B950" s="9" t="s">
        <v>3148</v>
      </c>
      <c r="C950" s="9" t="s">
        <v>3148</v>
      </c>
      <c r="D950" s="9" t="s">
        <v>4020</v>
      </c>
      <c r="E950" s="9" t="s">
        <v>24</v>
      </c>
      <c r="F950" s="9" t="s">
        <v>4025</v>
      </c>
      <c r="G950" s="9" t="s">
        <v>1979</v>
      </c>
      <c r="H950" s="8" t="str">
        <f t="shared" si="14"/>
        <v>Ні</v>
      </c>
      <c r="J950" s="8">
        <f>_xlfn.AGGREGATE(3,3,Tabela1[[#This Row],[Lp]])</f>
        <v>0</v>
      </c>
    </row>
    <row r="951" spans="1:10" ht="15" hidden="1" customHeight="1">
      <c r="A951" s="9">
        <v>950</v>
      </c>
      <c r="B951" s="9" t="s">
        <v>3145</v>
      </c>
      <c r="C951" s="9" t="s">
        <v>3146</v>
      </c>
      <c r="D951" s="9" t="s">
        <v>4020</v>
      </c>
      <c r="E951" s="9" t="s">
        <v>21</v>
      </c>
      <c r="F951" s="9" t="s">
        <v>4026</v>
      </c>
      <c r="G951" s="9" t="s">
        <v>1981</v>
      </c>
      <c r="H951" s="8" t="str">
        <f t="shared" si="14"/>
        <v>Ні</v>
      </c>
      <c r="J951" s="8">
        <f>_xlfn.AGGREGATE(3,3,Tabela1[[#This Row],[Lp]])</f>
        <v>0</v>
      </c>
    </row>
    <row r="952" spans="1:10" ht="15" hidden="1" customHeight="1">
      <c r="A952" s="9">
        <v>951</v>
      </c>
      <c r="B952" s="9" t="s">
        <v>3148</v>
      </c>
      <c r="C952" s="9" t="s">
        <v>3148</v>
      </c>
      <c r="D952" s="9" t="s">
        <v>4020</v>
      </c>
      <c r="E952" s="9" t="s">
        <v>24</v>
      </c>
      <c r="F952" s="9" t="s">
        <v>4027</v>
      </c>
      <c r="G952" s="9" t="s">
        <v>1983</v>
      </c>
      <c r="H952" s="8" t="str">
        <f t="shared" si="14"/>
        <v>Ні</v>
      </c>
      <c r="J952" s="8">
        <f>_xlfn.AGGREGATE(3,3,Tabela1[[#This Row],[Lp]])</f>
        <v>0</v>
      </c>
    </row>
    <row r="953" spans="1:10" ht="15" hidden="1" customHeight="1">
      <c r="A953" s="9">
        <v>952</v>
      </c>
      <c r="B953" s="9" t="s">
        <v>3148</v>
      </c>
      <c r="C953" s="9" t="s">
        <v>3148</v>
      </c>
      <c r="D953" s="9" t="s">
        <v>4020</v>
      </c>
      <c r="E953" s="9" t="s">
        <v>24</v>
      </c>
      <c r="F953" s="9" t="s">
        <v>3883</v>
      </c>
      <c r="G953" s="9" t="s">
        <v>1985</v>
      </c>
      <c r="H953" s="8" t="str">
        <f t="shared" si="14"/>
        <v>Ні</v>
      </c>
      <c r="J953" s="8">
        <f>_xlfn.AGGREGATE(3,3,Tabela1[[#This Row],[Lp]])</f>
        <v>0</v>
      </c>
    </row>
    <row r="954" spans="1:10" ht="15" hidden="1" customHeight="1">
      <c r="A954" s="9">
        <v>953</v>
      </c>
      <c r="B954" s="9" t="s">
        <v>3148</v>
      </c>
      <c r="C954" s="9" t="s">
        <v>3148</v>
      </c>
      <c r="D954" s="9" t="s">
        <v>4020</v>
      </c>
      <c r="E954" s="9" t="s">
        <v>24</v>
      </c>
      <c r="F954" s="9" t="s">
        <v>4028</v>
      </c>
      <c r="G954" s="9" t="s">
        <v>1987</v>
      </c>
      <c r="H954" s="8" t="str">
        <f t="shared" si="14"/>
        <v>Ні</v>
      </c>
      <c r="J954" s="8">
        <f>_xlfn.AGGREGATE(3,3,Tabela1[[#This Row],[Lp]])</f>
        <v>0</v>
      </c>
    </row>
    <row r="955" spans="1:10" ht="15" hidden="1" customHeight="1">
      <c r="A955" s="9">
        <v>954</v>
      </c>
      <c r="B955" s="9" t="s">
        <v>3148</v>
      </c>
      <c r="C955" s="9" t="s">
        <v>3148</v>
      </c>
      <c r="D955" s="9" t="s">
        <v>4020</v>
      </c>
      <c r="E955" s="9" t="s">
        <v>24</v>
      </c>
      <c r="F955" s="9" t="s">
        <v>4029</v>
      </c>
      <c r="G955" s="9" t="s">
        <v>1989</v>
      </c>
      <c r="H955" s="8" t="str">
        <f t="shared" si="14"/>
        <v>Ні</v>
      </c>
      <c r="J955" s="8">
        <f>_xlfn.AGGREGATE(3,3,Tabela1[[#This Row],[Lp]])</f>
        <v>0</v>
      </c>
    </row>
    <row r="956" spans="1:10" ht="15" hidden="1" customHeight="1">
      <c r="A956" s="9">
        <v>955</v>
      </c>
      <c r="B956" s="9" t="s">
        <v>3151</v>
      </c>
      <c r="C956" s="9" t="s">
        <v>3151</v>
      </c>
      <c r="D956" s="9" t="s">
        <v>4020</v>
      </c>
      <c r="E956" s="9" t="s">
        <v>29</v>
      </c>
      <c r="F956" s="9" t="s">
        <v>4030</v>
      </c>
      <c r="G956" s="9" t="s">
        <v>1991</v>
      </c>
      <c r="H956" s="8" t="str">
        <f t="shared" si="14"/>
        <v>Ні</v>
      </c>
      <c r="J956" s="8">
        <f>_xlfn.AGGREGATE(3,3,Tabela1[[#This Row],[Lp]])</f>
        <v>0</v>
      </c>
    </row>
    <row r="957" spans="1:10" ht="15" hidden="1" customHeight="1">
      <c r="A957" s="9">
        <v>956</v>
      </c>
      <c r="B957" s="9" t="s">
        <v>3148</v>
      </c>
      <c r="C957" s="9" t="s">
        <v>3148</v>
      </c>
      <c r="D957" s="9" t="s">
        <v>4020</v>
      </c>
      <c r="E957" s="9" t="s">
        <v>24</v>
      </c>
      <c r="F957" s="9" t="s">
        <v>4031</v>
      </c>
      <c r="G957" s="9" t="s">
        <v>1993</v>
      </c>
      <c r="H957" s="8" t="str">
        <f t="shared" si="14"/>
        <v>Ні</v>
      </c>
      <c r="J957" s="8">
        <f>_xlfn.AGGREGATE(3,3,Tabela1[[#This Row],[Lp]])</f>
        <v>0</v>
      </c>
    </row>
    <row r="958" spans="1:10" ht="15" hidden="1" customHeight="1">
      <c r="A958" s="9">
        <v>957</v>
      </c>
      <c r="B958" s="9" t="s">
        <v>3148</v>
      </c>
      <c r="C958" s="9" t="s">
        <v>3148</v>
      </c>
      <c r="D958" s="9" t="s">
        <v>4020</v>
      </c>
      <c r="E958" s="9" t="s">
        <v>24</v>
      </c>
      <c r="F958" s="9" t="s">
        <v>3688</v>
      </c>
      <c r="G958" s="9" t="s">
        <v>1995</v>
      </c>
      <c r="H958" s="8" t="str">
        <f t="shared" si="14"/>
        <v>Ні</v>
      </c>
      <c r="J958" s="8">
        <f>_xlfn.AGGREGATE(3,3,Tabela1[[#This Row],[Lp]])</f>
        <v>0</v>
      </c>
    </row>
    <row r="959" spans="1:10" ht="15" hidden="1" customHeight="1">
      <c r="A959" s="9">
        <v>958</v>
      </c>
      <c r="B959" s="9" t="s">
        <v>3151</v>
      </c>
      <c r="C959" s="9" t="s">
        <v>3151</v>
      </c>
      <c r="D959" s="9" t="s">
        <v>4020</v>
      </c>
      <c r="E959" s="9" t="s">
        <v>29</v>
      </c>
      <c r="F959" s="9" t="s">
        <v>4032</v>
      </c>
      <c r="G959" s="9" t="s">
        <v>1997</v>
      </c>
      <c r="H959" s="8" t="str">
        <f t="shared" si="14"/>
        <v>Ні</v>
      </c>
      <c r="J959" s="8">
        <f>_xlfn.AGGREGATE(3,3,Tabela1[[#This Row],[Lp]])</f>
        <v>0</v>
      </c>
    </row>
    <row r="960" spans="1:10" ht="15" hidden="1" customHeight="1">
      <c r="A960" s="9">
        <v>959</v>
      </c>
      <c r="B960" s="9" t="s">
        <v>3148</v>
      </c>
      <c r="C960" s="9" t="s">
        <v>3148</v>
      </c>
      <c r="D960" s="9" t="s">
        <v>4020</v>
      </c>
      <c r="E960" s="9" t="s">
        <v>24</v>
      </c>
      <c r="F960" s="9" t="s">
        <v>4033</v>
      </c>
      <c r="G960" s="9" t="s">
        <v>1999</v>
      </c>
      <c r="H960" s="8" t="str">
        <f t="shared" si="14"/>
        <v>Ні</v>
      </c>
      <c r="J960" s="8">
        <f>_xlfn.AGGREGATE(3,3,Tabela1[[#This Row],[Lp]])</f>
        <v>0</v>
      </c>
    </row>
    <row r="961" spans="1:10" ht="15" hidden="1" customHeight="1">
      <c r="A961" s="9">
        <v>960</v>
      </c>
      <c r="B961" s="9" t="s">
        <v>3148</v>
      </c>
      <c r="C961" s="9" t="s">
        <v>3148</v>
      </c>
      <c r="D961" s="9" t="s">
        <v>4020</v>
      </c>
      <c r="E961" s="9" t="s">
        <v>24</v>
      </c>
      <c r="F961" s="9" t="s">
        <v>4034</v>
      </c>
      <c r="G961" s="9" t="s">
        <v>2001</v>
      </c>
      <c r="H961" s="8" t="str">
        <f t="shared" si="14"/>
        <v>Ні</v>
      </c>
      <c r="J961" s="8">
        <f>_xlfn.AGGREGATE(3,3,Tabela1[[#This Row],[Lp]])</f>
        <v>0</v>
      </c>
    </row>
    <row r="962" spans="1:10" ht="15" hidden="1" customHeight="1">
      <c r="A962" s="9">
        <v>961</v>
      </c>
      <c r="B962" s="9" t="s">
        <v>3148</v>
      </c>
      <c r="C962" s="9" t="s">
        <v>3148</v>
      </c>
      <c r="D962" s="9" t="s">
        <v>4020</v>
      </c>
      <c r="E962" s="9" t="s">
        <v>24</v>
      </c>
      <c r="F962" s="9" t="s">
        <v>4035</v>
      </c>
      <c r="G962" s="9" t="s">
        <v>2003</v>
      </c>
      <c r="H962" s="8" t="str">
        <f t="shared" si="14"/>
        <v>Ні</v>
      </c>
      <c r="J962" s="8">
        <f>_xlfn.AGGREGATE(3,3,Tabela1[[#This Row],[Lp]])</f>
        <v>0</v>
      </c>
    </row>
    <row r="963" spans="1:10" ht="15" hidden="1" customHeight="1">
      <c r="A963" s="9">
        <v>962</v>
      </c>
      <c r="B963" s="9" t="s">
        <v>3148</v>
      </c>
      <c r="C963" s="9" t="s">
        <v>3148</v>
      </c>
      <c r="D963" s="9" t="s">
        <v>4020</v>
      </c>
      <c r="E963" s="9" t="s">
        <v>24</v>
      </c>
      <c r="F963" s="9" t="s">
        <v>4036</v>
      </c>
      <c r="G963" s="9" t="s">
        <v>2005</v>
      </c>
      <c r="H963" s="8" t="str">
        <f t="shared" ref="H963:H1026" si="15">IF(E963="gmoz","Так","Ні")</f>
        <v>Ні</v>
      </c>
      <c r="J963" s="8">
        <f>_xlfn.AGGREGATE(3,3,Tabela1[[#This Row],[Lp]])</f>
        <v>0</v>
      </c>
    </row>
    <row r="964" spans="1:10" ht="15" hidden="1" customHeight="1">
      <c r="A964" s="9">
        <v>963</v>
      </c>
      <c r="B964" s="9" t="s">
        <v>3148</v>
      </c>
      <c r="C964" s="9" t="s">
        <v>3148</v>
      </c>
      <c r="D964" s="9" t="s">
        <v>4020</v>
      </c>
      <c r="E964" s="9" t="s">
        <v>24</v>
      </c>
      <c r="F964" s="9" t="s">
        <v>4037</v>
      </c>
      <c r="G964" s="9" t="s">
        <v>2007</v>
      </c>
      <c r="H964" s="8" t="str">
        <f t="shared" si="15"/>
        <v>Ні</v>
      </c>
      <c r="J964" s="8">
        <f>_xlfn.AGGREGATE(3,3,Tabela1[[#This Row],[Lp]])</f>
        <v>0</v>
      </c>
    </row>
    <row r="965" spans="1:10" ht="15" hidden="1" customHeight="1">
      <c r="A965" s="9">
        <v>964</v>
      </c>
      <c r="B965" s="9" t="s">
        <v>3148</v>
      </c>
      <c r="C965" s="9" t="s">
        <v>3148</v>
      </c>
      <c r="D965" s="9" t="s">
        <v>4020</v>
      </c>
      <c r="E965" s="9" t="s">
        <v>24</v>
      </c>
      <c r="F965" s="9" t="s">
        <v>4038</v>
      </c>
      <c r="G965" s="9" t="s">
        <v>2009</v>
      </c>
      <c r="H965" s="8" t="str">
        <f t="shared" si="15"/>
        <v>Ні</v>
      </c>
      <c r="J965" s="8">
        <f>_xlfn.AGGREGATE(3,3,Tabela1[[#This Row],[Lp]])</f>
        <v>0</v>
      </c>
    </row>
    <row r="966" spans="1:10" hidden="1">
      <c r="A966" s="9">
        <v>965</v>
      </c>
      <c r="B966" s="9" t="s">
        <v>3151</v>
      </c>
      <c r="C966" s="9" t="s">
        <v>3151</v>
      </c>
      <c r="D966" s="9" t="s">
        <v>4020</v>
      </c>
      <c r="E966" s="9" t="s">
        <v>29</v>
      </c>
      <c r="F966" s="9" t="s">
        <v>4039</v>
      </c>
      <c r="G966" s="9" t="s">
        <v>2011</v>
      </c>
      <c r="H966" s="8" t="str">
        <f t="shared" si="15"/>
        <v>Ні</v>
      </c>
      <c r="J966" s="8">
        <f>_xlfn.AGGREGATE(3,3,Tabela1[[#This Row],[Lp]])</f>
        <v>0</v>
      </c>
    </row>
    <row r="967" spans="1:10" ht="15" hidden="1" customHeight="1">
      <c r="A967" s="9">
        <v>966</v>
      </c>
      <c r="B967" s="9" t="s">
        <v>3148</v>
      </c>
      <c r="C967" s="9" t="s">
        <v>3148</v>
      </c>
      <c r="D967" s="9" t="s">
        <v>4020</v>
      </c>
      <c r="E967" s="9" t="s">
        <v>24</v>
      </c>
      <c r="F967" s="9" t="s">
        <v>4040</v>
      </c>
      <c r="G967" s="9" t="s">
        <v>2013</v>
      </c>
      <c r="H967" s="8" t="str">
        <f t="shared" si="15"/>
        <v>Ні</v>
      </c>
      <c r="J967" s="8">
        <f>_xlfn.AGGREGATE(3,3,Tabela1[[#This Row],[Lp]])</f>
        <v>0</v>
      </c>
    </row>
    <row r="968" spans="1:10" ht="15" hidden="1" customHeight="1">
      <c r="A968" s="9">
        <v>967</v>
      </c>
      <c r="B968" s="9" t="s">
        <v>3151</v>
      </c>
      <c r="C968" s="9" t="s">
        <v>3151</v>
      </c>
      <c r="D968" s="9" t="s">
        <v>4020</v>
      </c>
      <c r="E968" s="9" t="s">
        <v>29</v>
      </c>
      <c r="F968" s="9" t="s">
        <v>4041</v>
      </c>
      <c r="G968" s="9" t="s">
        <v>2015</v>
      </c>
      <c r="H968" s="8" t="str">
        <f t="shared" si="15"/>
        <v>Ні</v>
      </c>
      <c r="J968" s="8">
        <f>_xlfn.AGGREGATE(3,3,Tabela1[[#This Row],[Lp]])</f>
        <v>0</v>
      </c>
    </row>
    <row r="969" spans="1:10" ht="15" hidden="1" customHeight="1">
      <c r="A969" s="9">
        <v>968</v>
      </c>
      <c r="B969" s="9" t="s">
        <v>3148</v>
      </c>
      <c r="C969" s="9" t="s">
        <v>3148</v>
      </c>
      <c r="D969" s="9" t="s">
        <v>4020</v>
      </c>
      <c r="E969" s="9" t="s">
        <v>24</v>
      </c>
      <c r="F969" s="9" t="s">
        <v>4042</v>
      </c>
      <c r="G969" s="9" t="s">
        <v>2017</v>
      </c>
      <c r="H969" s="8" t="str">
        <f t="shared" si="15"/>
        <v>Ні</v>
      </c>
      <c r="J969" s="8">
        <f>_xlfn.AGGREGATE(3,3,Tabela1[[#This Row],[Lp]])</f>
        <v>0</v>
      </c>
    </row>
    <row r="970" spans="1:10" ht="15" hidden="1" customHeight="1">
      <c r="A970" s="9">
        <v>969</v>
      </c>
      <c r="B970" s="9" t="s">
        <v>3148</v>
      </c>
      <c r="C970" s="9" t="s">
        <v>3148</v>
      </c>
      <c r="D970" s="9" t="s">
        <v>4020</v>
      </c>
      <c r="E970" s="9" t="s">
        <v>24</v>
      </c>
      <c r="F970" s="9" t="s">
        <v>3740</v>
      </c>
      <c r="G970" s="9" t="s">
        <v>2019</v>
      </c>
      <c r="H970" s="8" t="str">
        <f t="shared" si="15"/>
        <v>Ні</v>
      </c>
      <c r="J970" s="8">
        <f>_xlfn.AGGREGATE(3,3,Tabela1[[#This Row],[Lp]])</f>
        <v>0</v>
      </c>
    </row>
    <row r="971" spans="1:10" ht="15" hidden="1" customHeight="1">
      <c r="A971" s="9">
        <v>970</v>
      </c>
      <c r="B971" s="9" t="s">
        <v>3148</v>
      </c>
      <c r="C971" s="9" t="s">
        <v>3148</v>
      </c>
      <c r="D971" s="9" t="s">
        <v>4020</v>
      </c>
      <c r="E971" s="9" t="s">
        <v>24</v>
      </c>
      <c r="F971" s="9" t="s">
        <v>4043</v>
      </c>
      <c r="G971" s="9" t="s">
        <v>2021</v>
      </c>
      <c r="H971" s="8" t="str">
        <f t="shared" si="15"/>
        <v>Ні</v>
      </c>
      <c r="J971" s="8">
        <f>_xlfn.AGGREGATE(3,3,Tabela1[[#This Row],[Lp]])</f>
        <v>0</v>
      </c>
    </row>
    <row r="972" spans="1:10" hidden="1">
      <c r="A972" s="9">
        <v>971</v>
      </c>
      <c r="B972" s="9" t="s">
        <v>3148</v>
      </c>
      <c r="C972" s="9" t="s">
        <v>3148</v>
      </c>
      <c r="D972" s="9" t="s">
        <v>4020</v>
      </c>
      <c r="E972" s="9" t="s">
        <v>24</v>
      </c>
      <c r="F972" s="9" t="s">
        <v>4044</v>
      </c>
      <c r="G972" s="9" t="s">
        <v>2023</v>
      </c>
      <c r="H972" s="8" t="str">
        <f t="shared" si="15"/>
        <v>Ні</v>
      </c>
      <c r="J972" s="8">
        <f>_xlfn.AGGREGATE(3,3,Tabela1[[#This Row],[Lp]])</f>
        <v>0</v>
      </c>
    </row>
    <row r="973" spans="1:10" ht="15" hidden="1" customHeight="1">
      <c r="A973" s="9">
        <v>972</v>
      </c>
      <c r="B973" s="9" t="s">
        <v>3148</v>
      </c>
      <c r="C973" s="9" t="s">
        <v>3148</v>
      </c>
      <c r="D973" s="9" t="s">
        <v>4020</v>
      </c>
      <c r="E973" s="9" t="s">
        <v>24</v>
      </c>
      <c r="F973" s="9" t="s">
        <v>4045</v>
      </c>
      <c r="G973" s="9" t="s">
        <v>2025</v>
      </c>
      <c r="H973" s="8" t="str">
        <f t="shared" si="15"/>
        <v>Ні</v>
      </c>
      <c r="J973" s="8">
        <f>_xlfn.AGGREGATE(3,3,Tabela1[[#This Row],[Lp]])</f>
        <v>0</v>
      </c>
    </row>
    <row r="974" spans="1:10" ht="15" hidden="1" customHeight="1">
      <c r="A974" s="9">
        <v>973</v>
      </c>
      <c r="B974" s="9" t="s">
        <v>3148</v>
      </c>
      <c r="C974" s="9" t="s">
        <v>3148</v>
      </c>
      <c r="D974" s="9" t="s">
        <v>4020</v>
      </c>
      <c r="E974" s="9" t="s">
        <v>24</v>
      </c>
      <c r="F974" s="9" t="s">
        <v>3403</v>
      </c>
      <c r="G974" s="9" t="s">
        <v>2027</v>
      </c>
      <c r="H974" s="8" t="str">
        <f t="shared" si="15"/>
        <v>Ні</v>
      </c>
      <c r="J974" s="8">
        <f>_xlfn.AGGREGATE(3,3,Tabela1[[#This Row],[Lp]])</f>
        <v>0</v>
      </c>
    </row>
    <row r="975" spans="1:10" ht="15" hidden="1" customHeight="1">
      <c r="A975" s="9">
        <v>974</v>
      </c>
      <c r="B975" s="9" t="s">
        <v>3148</v>
      </c>
      <c r="C975" s="9" t="s">
        <v>3148</v>
      </c>
      <c r="D975" s="9" t="s">
        <v>4020</v>
      </c>
      <c r="E975" s="9" t="s">
        <v>24</v>
      </c>
      <c r="F975" s="9" t="s">
        <v>4046</v>
      </c>
      <c r="G975" s="9" t="s">
        <v>2029</v>
      </c>
      <c r="H975" s="8" t="str">
        <f t="shared" si="15"/>
        <v>Ні</v>
      </c>
      <c r="J975" s="8">
        <f>_xlfn.AGGREGATE(3,3,Tabela1[[#This Row],[Lp]])</f>
        <v>0</v>
      </c>
    </row>
    <row r="976" spans="1:10" ht="15" hidden="1" customHeight="1">
      <c r="A976" s="9">
        <v>975</v>
      </c>
      <c r="B976" s="9" t="s">
        <v>3176</v>
      </c>
      <c r="C976" s="9" t="s">
        <v>3146</v>
      </c>
      <c r="D976" s="9" t="s">
        <v>4020</v>
      </c>
      <c r="E976" s="9" t="s">
        <v>78</v>
      </c>
      <c r="F976" s="9" t="s">
        <v>4047</v>
      </c>
      <c r="G976" s="9" t="s">
        <v>2031</v>
      </c>
      <c r="H976" s="8" t="str">
        <f t="shared" si="15"/>
        <v>Так</v>
      </c>
      <c r="J976" s="8">
        <f>_xlfn.AGGREGATE(3,3,Tabela1[[#This Row],[Lp]])</f>
        <v>0</v>
      </c>
    </row>
    <row r="977" spans="1:10" ht="15" hidden="1" customHeight="1">
      <c r="A977" s="9">
        <v>976</v>
      </c>
      <c r="B977" s="9" t="s">
        <v>3176</v>
      </c>
      <c r="C977" s="9" t="s">
        <v>3146</v>
      </c>
      <c r="D977" s="9" t="s">
        <v>4020</v>
      </c>
      <c r="E977" s="9" t="s">
        <v>78</v>
      </c>
      <c r="F977" s="9" t="s">
        <v>4048</v>
      </c>
      <c r="G977" s="9" t="s">
        <v>2033</v>
      </c>
      <c r="H977" s="8" t="str">
        <f t="shared" si="15"/>
        <v>Так</v>
      </c>
      <c r="J977" s="8">
        <f>_xlfn.AGGREGATE(3,3,Tabela1[[#This Row],[Lp]])</f>
        <v>0</v>
      </c>
    </row>
    <row r="978" spans="1:10" ht="15" hidden="1" customHeight="1">
      <c r="A978" s="9">
        <v>977</v>
      </c>
      <c r="B978" s="9" t="s">
        <v>3151</v>
      </c>
      <c r="C978" s="9" t="s">
        <v>3151</v>
      </c>
      <c r="D978" s="9" t="s">
        <v>4020</v>
      </c>
      <c r="E978" s="9" t="s">
        <v>29</v>
      </c>
      <c r="F978" s="9" t="s">
        <v>4049</v>
      </c>
      <c r="G978" s="9" t="s">
        <v>2035</v>
      </c>
      <c r="H978" s="8" t="str">
        <f t="shared" si="15"/>
        <v>Ні</v>
      </c>
      <c r="J978" s="8">
        <f>_xlfn.AGGREGATE(3,3,Tabela1[[#This Row],[Lp]])</f>
        <v>0</v>
      </c>
    </row>
    <row r="979" spans="1:10" ht="15" hidden="1" customHeight="1">
      <c r="A979" s="9">
        <v>978</v>
      </c>
      <c r="B979" s="9" t="s">
        <v>3148</v>
      </c>
      <c r="C979" s="9" t="s">
        <v>3148</v>
      </c>
      <c r="D979" s="9" t="s">
        <v>4020</v>
      </c>
      <c r="E979" s="9" t="s">
        <v>24</v>
      </c>
      <c r="F979" s="9" t="s">
        <v>3453</v>
      </c>
      <c r="G979" s="9" t="s">
        <v>2037</v>
      </c>
      <c r="H979" s="8" t="str">
        <f t="shared" si="15"/>
        <v>Ні</v>
      </c>
      <c r="J979" s="8">
        <f>_xlfn.AGGREGATE(3,3,Tabela1[[#This Row],[Lp]])</f>
        <v>0</v>
      </c>
    </row>
    <row r="980" spans="1:10" ht="15" hidden="1" customHeight="1">
      <c r="A980" s="9">
        <v>979</v>
      </c>
      <c r="B980" s="9" t="s">
        <v>3148</v>
      </c>
      <c r="C980" s="9" t="s">
        <v>3148</v>
      </c>
      <c r="D980" s="9" t="s">
        <v>4020</v>
      </c>
      <c r="E980" s="9" t="s">
        <v>24</v>
      </c>
      <c r="F980" s="9" t="s">
        <v>4050</v>
      </c>
      <c r="G980" s="9" t="s">
        <v>2039</v>
      </c>
      <c r="H980" s="8" t="str">
        <f t="shared" si="15"/>
        <v>Ні</v>
      </c>
      <c r="J980" s="8">
        <f>_xlfn.AGGREGATE(3,3,Tabela1[[#This Row],[Lp]])</f>
        <v>0</v>
      </c>
    </row>
    <row r="981" spans="1:10" ht="15" hidden="1" customHeight="1">
      <c r="A981" s="9">
        <v>980</v>
      </c>
      <c r="B981" s="9" t="s">
        <v>3148</v>
      </c>
      <c r="C981" s="9" t="s">
        <v>3148</v>
      </c>
      <c r="D981" s="9" t="s">
        <v>4020</v>
      </c>
      <c r="E981" s="9" t="s">
        <v>24</v>
      </c>
      <c r="F981" s="9" t="s">
        <v>4051</v>
      </c>
      <c r="G981" s="9" t="s">
        <v>2041</v>
      </c>
      <c r="H981" s="8" t="str">
        <f t="shared" si="15"/>
        <v>Ні</v>
      </c>
      <c r="J981" s="8">
        <f>_xlfn.AGGREGATE(3,3,Tabela1[[#This Row],[Lp]])</f>
        <v>0</v>
      </c>
    </row>
    <row r="982" spans="1:10" ht="15" hidden="1" customHeight="1">
      <c r="A982" s="9">
        <v>981</v>
      </c>
      <c r="B982" s="9" t="s">
        <v>3148</v>
      </c>
      <c r="C982" s="9" t="s">
        <v>3148</v>
      </c>
      <c r="D982" s="9" t="s">
        <v>4020</v>
      </c>
      <c r="E982" s="9" t="s">
        <v>24</v>
      </c>
      <c r="F982" s="9" t="s">
        <v>4052</v>
      </c>
      <c r="G982" s="9" t="s">
        <v>2043</v>
      </c>
      <c r="H982" s="8" t="str">
        <f t="shared" si="15"/>
        <v>Ні</v>
      </c>
      <c r="J982" s="8">
        <f>_xlfn.AGGREGATE(3,3,Tabela1[[#This Row],[Lp]])</f>
        <v>0</v>
      </c>
    </row>
    <row r="983" spans="1:10" ht="15" hidden="1" customHeight="1">
      <c r="A983" s="9">
        <v>982</v>
      </c>
      <c r="B983" s="9" t="s">
        <v>3148</v>
      </c>
      <c r="C983" s="9" t="s">
        <v>3148</v>
      </c>
      <c r="D983" s="9" t="s">
        <v>4020</v>
      </c>
      <c r="E983" s="9" t="s">
        <v>24</v>
      </c>
      <c r="F983" s="9" t="s">
        <v>4053</v>
      </c>
      <c r="G983" s="9" t="s">
        <v>2045</v>
      </c>
      <c r="H983" s="8" t="str">
        <f t="shared" si="15"/>
        <v>Ні</v>
      </c>
      <c r="J983" s="8">
        <f>_xlfn.AGGREGATE(3,3,Tabela1[[#This Row],[Lp]])</f>
        <v>0</v>
      </c>
    </row>
    <row r="984" spans="1:10" ht="15" hidden="1" customHeight="1">
      <c r="A984" s="9">
        <v>983</v>
      </c>
      <c r="B984" s="9" t="s">
        <v>3148</v>
      </c>
      <c r="C984" s="9" t="s">
        <v>3148</v>
      </c>
      <c r="D984" s="9" t="s">
        <v>4020</v>
      </c>
      <c r="E984" s="9" t="s">
        <v>24</v>
      </c>
      <c r="F984" s="9" t="s">
        <v>4054</v>
      </c>
      <c r="G984" s="9" t="s">
        <v>2047</v>
      </c>
      <c r="H984" s="8" t="str">
        <f t="shared" si="15"/>
        <v>Ні</v>
      </c>
      <c r="J984" s="8">
        <f>_xlfn.AGGREGATE(3,3,Tabela1[[#This Row],[Lp]])</f>
        <v>0</v>
      </c>
    </row>
    <row r="985" spans="1:10" ht="15" hidden="1" customHeight="1">
      <c r="A985" s="9">
        <v>984</v>
      </c>
      <c r="B985" s="9" t="s">
        <v>3148</v>
      </c>
      <c r="C985" s="9" t="s">
        <v>3148</v>
      </c>
      <c r="D985" s="9" t="s">
        <v>4020</v>
      </c>
      <c r="E985" s="9" t="s">
        <v>24</v>
      </c>
      <c r="F985" s="9" t="s">
        <v>4055</v>
      </c>
      <c r="G985" s="9" t="s">
        <v>2049</v>
      </c>
      <c r="H985" s="8" t="str">
        <f t="shared" si="15"/>
        <v>Ні</v>
      </c>
      <c r="J985" s="8">
        <f>_xlfn.AGGREGATE(3,3,Tabela1[[#This Row],[Lp]])</f>
        <v>0</v>
      </c>
    </row>
    <row r="986" spans="1:10" ht="15" hidden="1" customHeight="1">
      <c r="A986" s="9">
        <v>985</v>
      </c>
      <c r="B986" s="9" t="s">
        <v>3151</v>
      </c>
      <c r="C986" s="9" t="s">
        <v>3151</v>
      </c>
      <c r="D986" s="9" t="s">
        <v>4020</v>
      </c>
      <c r="E986" s="9" t="s">
        <v>29</v>
      </c>
      <c r="F986" s="9" t="s">
        <v>4056</v>
      </c>
      <c r="G986" s="9" t="s">
        <v>2051</v>
      </c>
      <c r="H986" s="8" t="str">
        <f t="shared" si="15"/>
        <v>Ні</v>
      </c>
      <c r="J986" s="8">
        <f>_xlfn.AGGREGATE(3,3,Tabela1[[#This Row],[Lp]])</f>
        <v>0</v>
      </c>
    </row>
    <row r="987" spans="1:10" ht="15" hidden="1" customHeight="1">
      <c r="A987" s="9">
        <v>986</v>
      </c>
      <c r="B987" s="9" t="s">
        <v>3148</v>
      </c>
      <c r="C987" s="9" t="s">
        <v>3148</v>
      </c>
      <c r="D987" s="9" t="s">
        <v>4020</v>
      </c>
      <c r="E987" s="9" t="s">
        <v>24</v>
      </c>
      <c r="F987" s="9" t="s">
        <v>4057</v>
      </c>
      <c r="G987" s="9" t="s">
        <v>2053</v>
      </c>
      <c r="H987" s="8" t="str">
        <f t="shared" si="15"/>
        <v>Ні</v>
      </c>
      <c r="J987" s="8">
        <f>_xlfn.AGGREGATE(3,3,Tabela1[[#This Row],[Lp]])</f>
        <v>0</v>
      </c>
    </row>
    <row r="988" spans="1:10" ht="15" hidden="1" customHeight="1">
      <c r="A988" s="9">
        <v>987</v>
      </c>
      <c r="B988" s="9" t="s">
        <v>3148</v>
      </c>
      <c r="C988" s="9" t="s">
        <v>3148</v>
      </c>
      <c r="D988" s="9" t="s">
        <v>4020</v>
      </c>
      <c r="E988" s="9" t="s">
        <v>24</v>
      </c>
      <c r="F988" s="9" t="s">
        <v>3448</v>
      </c>
      <c r="G988" s="9" t="s">
        <v>2055</v>
      </c>
      <c r="H988" s="8" t="str">
        <f t="shared" si="15"/>
        <v>Ні</v>
      </c>
      <c r="J988" s="8">
        <f>_xlfn.AGGREGATE(3,3,Tabela1[[#This Row],[Lp]])</f>
        <v>0</v>
      </c>
    </row>
    <row r="989" spans="1:10" ht="15" hidden="1" customHeight="1">
      <c r="A989" s="9">
        <v>988</v>
      </c>
      <c r="B989" s="9" t="s">
        <v>3145</v>
      </c>
      <c r="C989" s="9" t="s">
        <v>3146</v>
      </c>
      <c r="D989" s="9" t="s">
        <v>4020</v>
      </c>
      <c r="E989" s="9" t="s">
        <v>21</v>
      </c>
      <c r="F989" s="9" t="s">
        <v>4058</v>
      </c>
      <c r="G989" s="9" t="s">
        <v>2056</v>
      </c>
      <c r="H989" s="8" t="str">
        <f t="shared" si="15"/>
        <v>Ні</v>
      </c>
      <c r="J989" s="8">
        <f>_xlfn.AGGREGATE(3,3,Tabela1[[#This Row],[Lp]])</f>
        <v>0</v>
      </c>
    </row>
    <row r="990" spans="1:10" ht="15" hidden="1" customHeight="1">
      <c r="A990" s="9">
        <v>989</v>
      </c>
      <c r="B990" s="9" t="s">
        <v>3148</v>
      </c>
      <c r="C990" s="9" t="s">
        <v>3148</v>
      </c>
      <c r="D990" s="9" t="s">
        <v>4020</v>
      </c>
      <c r="E990" s="9" t="s">
        <v>24</v>
      </c>
      <c r="F990" s="9" t="s">
        <v>4059</v>
      </c>
      <c r="G990" s="9" t="s">
        <v>2058</v>
      </c>
      <c r="H990" s="8" t="str">
        <f t="shared" si="15"/>
        <v>Ні</v>
      </c>
      <c r="J990" s="8">
        <f>_xlfn.AGGREGATE(3,3,Tabela1[[#This Row],[Lp]])</f>
        <v>0</v>
      </c>
    </row>
    <row r="991" spans="1:10" ht="15" hidden="1" customHeight="1">
      <c r="A991" s="9">
        <v>990</v>
      </c>
      <c r="B991" s="9" t="s">
        <v>3148</v>
      </c>
      <c r="C991" s="9" t="s">
        <v>3148</v>
      </c>
      <c r="D991" s="9" t="s">
        <v>4020</v>
      </c>
      <c r="E991" s="9" t="s">
        <v>24</v>
      </c>
      <c r="F991" s="9" t="s">
        <v>4060</v>
      </c>
      <c r="G991" s="9" t="s">
        <v>2060</v>
      </c>
      <c r="H991" s="8" t="str">
        <f t="shared" si="15"/>
        <v>Ні</v>
      </c>
      <c r="J991" s="8">
        <f>_xlfn.AGGREGATE(3,3,Tabela1[[#This Row],[Lp]])</f>
        <v>0</v>
      </c>
    </row>
    <row r="992" spans="1:10" ht="15" hidden="1" customHeight="1">
      <c r="A992" s="9">
        <v>991</v>
      </c>
      <c r="B992" s="9" t="s">
        <v>3148</v>
      </c>
      <c r="C992" s="9" t="s">
        <v>3148</v>
      </c>
      <c r="D992" s="9" t="s">
        <v>4020</v>
      </c>
      <c r="E992" s="9" t="s">
        <v>24</v>
      </c>
      <c r="F992" s="9" t="s">
        <v>4061</v>
      </c>
      <c r="G992" s="9" t="s">
        <v>2062</v>
      </c>
      <c r="H992" s="8" t="str">
        <f t="shared" si="15"/>
        <v>Ні</v>
      </c>
      <c r="J992" s="8">
        <f>_xlfn.AGGREGATE(3,3,Tabela1[[#This Row],[Lp]])</f>
        <v>0</v>
      </c>
    </row>
    <row r="993" spans="1:10" ht="15" hidden="1" customHeight="1">
      <c r="A993" s="9">
        <v>992</v>
      </c>
      <c r="B993" s="9" t="s">
        <v>3148</v>
      </c>
      <c r="C993" s="9" t="s">
        <v>3148</v>
      </c>
      <c r="D993" s="9" t="s">
        <v>4020</v>
      </c>
      <c r="E993" s="9" t="s">
        <v>24</v>
      </c>
      <c r="F993" s="9" t="s">
        <v>4062</v>
      </c>
      <c r="G993" s="9" t="s">
        <v>2064</v>
      </c>
      <c r="H993" s="8" t="str">
        <f t="shared" si="15"/>
        <v>Ні</v>
      </c>
      <c r="J993" s="8">
        <f>_xlfn.AGGREGATE(3,3,Tabela1[[#This Row],[Lp]])</f>
        <v>0</v>
      </c>
    </row>
    <row r="994" spans="1:10" ht="15" hidden="1" customHeight="1">
      <c r="A994" s="9">
        <v>993</v>
      </c>
      <c r="B994" s="9" t="s">
        <v>3151</v>
      </c>
      <c r="C994" s="9" t="s">
        <v>3151</v>
      </c>
      <c r="D994" s="9" t="s">
        <v>4020</v>
      </c>
      <c r="E994" s="9" t="s">
        <v>29</v>
      </c>
      <c r="F994" s="9" t="s">
        <v>4063</v>
      </c>
      <c r="G994" s="9" t="s">
        <v>2066</v>
      </c>
      <c r="H994" s="8" t="str">
        <f t="shared" si="15"/>
        <v>Ні</v>
      </c>
      <c r="J994" s="8">
        <f>_xlfn.AGGREGATE(3,3,Tabela1[[#This Row],[Lp]])</f>
        <v>0</v>
      </c>
    </row>
    <row r="995" spans="1:10" ht="15" hidden="1" customHeight="1">
      <c r="A995" s="9">
        <v>994</v>
      </c>
      <c r="B995" s="9" t="s">
        <v>3148</v>
      </c>
      <c r="C995" s="9" t="s">
        <v>3148</v>
      </c>
      <c r="D995" s="9" t="s">
        <v>4020</v>
      </c>
      <c r="E995" s="9" t="s">
        <v>24</v>
      </c>
      <c r="F995" s="9" t="s">
        <v>3451</v>
      </c>
      <c r="G995" s="9" t="s">
        <v>2068</v>
      </c>
      <c r="H995" s="8" t="str">
        <f t="shared" si="15"/>
        <v>Ні</v>
      </c>
      <c r="J995" s="8">
        <f>_xlfn.AGGREGATE(3,3,Tabela1[[#This Row],[Lp]])</f>
        <v>0</v>
      </c>
    </row>
    <row r="996" spans="1:10" ht="15" hidden="1" customHeight="1">
      <c r="A996" s="9">
        <v>995</v>
      </c>
      <c r="B996" s="9" t="s">
        <v>3151</v>
      </c>
      <c r="C996" s="9" t="s">
        <v>3151</v>
      </c>
      <c r="D996" s="9" t="s">
        <v>4020</v>
      </c>
      <c r="E996" s="9" t="s">
        <v>29</v>
      </c>
      <c r="F996" s="9" t="s">
        <v>4064</v>
      </c>
      <c r="G996" s="9" t="s">
        <v>2070</v>
      </c>
      <c r="H996" s="8" t="str">
        <f t="shared" si="15"/>
        <v>Ні</v>
      </c>
      <c r="J996" s="8">
        <f>_xlfn.AGGREGATE(3,3,Tabela1[[#This Row],[Lp]])</f>
        <v>0</v>
      </c>
    </row>
    <row r="997" spans="1:10" ht="15" hidden="1" customHeight="1">
      <c r="A997" s="9">
        <v>996</v>
      </c>
      <c r="B997" s="9" t="s">
        <v>3176</v>
      </c>
      <c r="C997" s="9" t="s">
        <v>3146</v>
      </c>
      <c r="D997" s="9" t="s">
        <v>4020</v>
      </c>
      <c r="E997" s="9" t="s">
        <v>78</v>
      </c>
      <c r="F997" s="9" t="s">
        <v>4065</v>
      </c>
      <c r="G997" s="9" t="s">
        <v>2072</v>
      </c>
      <c r="H997" s="8" t="str">
        <f t="shared" si="15"/>
        <v>Так</v>
      </c>
      <c r="J997" s="8">
        <f>_xlfn.AGGREGATE(3,3,Tabela1[[#This Row],[Lp]])</f>
        <v>0</v>
      </c>
    </row>
    <row r="998" spans="1:10" ht="15" hidden="1" customHeight="1">
      <c r="A998" s="9">
        <v>997</v>
      </c>
      <c r="B998" s="9" t="s">
        <v>3145</v>
      </c>
      <c r="C998" s="9" t="s">
        <v>3146</v>
      </c>
      <c r="D998" s="9" t="s">
        <v>4020</v>
      </c>
      <c r="E998" s="9" t="s">
        <v>21</v>
      </c>
      <c r="F998" s="9" t="s">
        <v>4066</v>
      </c>
      <c r="G998" s="9" t="s">
        <v>2074</v>
      </c>
      <c r="H998" s="8" t="str">
        <f t="shared" si="15"/>
        <v>Ні</v>
      </c>
      <c r="J998" s="8">
        <f>_xlfn.AGGREGATE(3,3,Tabela1[[#This Row],[Lp]])</f>
        <v>0</v>
      </c>
    </row>
    <row r="999" spans="1:10" ht="15" hidden="1" customHeight="1">
      <c r="A999" s="9">
        <v>998</v>
      </c>
      <c r="B999" s="9" t="s">
        <v>3151</v>
      </c>
      <c r="C999" s="9" t="s">
        <v>3151</v>
      </c>
      <c r="D999" s="9" t="s">
        <v>4020</v>
      </c>
      <c r="E999" s="9" t="s">
        <v>29</v>
      </c>
      <c r="F999" s="9" t="s">
        <v>4067</v>
      </c>
      <c r="G999" s="9" t="s">
        <v>2076</v>
      </c>
      <c r="H999" s="8" t="str">
        <f t="shared" si="15"/>
        <v>Ні</v>
      </c>
      <c r="J999" s="8">
        <f>_xlfn.AGGREGATE(3,3,Tabela1[[#This Row],[Lp]])</f>
        <v>0</v>
      </c>
    </row>
    <row r="1000" spans="1:10" ht="15" hidden="1" customHeight="1">
      <c r="A1000" s="9">
        <v>999</v>
      </c>
      <c r="B1000" s="9" t="s">
        <v>3148</v>
      </c>
      <c r="C1000" s="9" t="s">
        <v>3148</v>
      </c>
      <c r="D1000" s="9" t="s">
        <v>4020</v>
      </c>
      <c r="E1000" s="9" t="s">
        <v>24</v>
      </c>
      <c r="F1000" s="9" t="s">
        <v>4068</v>
      </c>
      <c r="G1000" s="9" t="s">
        <v>2078</v>
      </c>
      <c r="H1000" s="8" t="str">
        <f t="shared" si="15"/>
        <v>Ні</v>
      </c>
      <c r="J1000" s="8">
        <f>_xlfn.AGGREGATE(3,3,Tabela1[[#This Row],[Lp]])</f>
        <v>0</v>
      </c>
    </row>
    <row r="1001" spans="1:10" ht="15" hidden="1" customHeight="1">
      <c r="A1001" s="9">
        <v>1000</v>
      </c>
      <c r="B1001" s="9" t="s">
        <v>3145</v>
      </c>
      <c r="C1001" s="9" t="s">
        <v>3146</v>
      </c>
      <c r="D1001" s="9" t="s">
        <v>4020</v>
      </c>
      <c r="E1001" s="9" t="s">
        <v>21</v>
      </c>
      <c r="F1001" s="9" t="s">
        <v>4069</v>
      </c>
      <c r="G1001" s="9" t="s">
        <v>2080</v>
      </c>
      <c r="H1001" s="8" t="str">
        <f t="shared" si="15"/>
        <v>Ні</v>
      </c>
      <c r="J1001" s="8">
        <f>_xlfn.AGGREGATE(3,3,Tabela1[[#This Row],[Lp]])</f>
        <v>0</v>
      </c>
    </row>
    <row r="1002" spans="1:10" ht="15" hidden="1" customHeight="1">
      <c r="A1002" s="9">
        <v>1001</v>
      </c>
      <c r="B1002" s="9" t="s">
        <v>3148</v>
      </c>
      <c r="C1002" s="9" t="s">
        <v>3148</v>
      </c>
      <c r="D1002" s="9" t="s">
        <v>4020</v>
      </c>
      <c r="E1002" s="9" t="s">
        <v>24</v>
      </c>
      <c r="F1002" s="9" t="s">
        <v>4070</v>
      </c>
      <c r="G1002" s="9" t="s">
        <v>2082</v>
      </c>
      <c r="H1002" s="8" t="str">
        <f t="shared" si="15"/>
        <v>Ні</v>
      </c>
      <c r="J1002" s="8">
        <f>_xlfn.AGGREGATE(3,3,Tabela1[[#This Row],[Lp]])</f>
        <v>0</v>
      </c>
    </row>
    <row r="1003" spans="1:10" ht="15" hidden="1" customHeight="1">
      <c r="A1003" s="9">
        <v>1002</v>
      </c>
      <c r="B1003" s="9" t="s">
        <v>3145</v>
      </c>
      <c r="C1003" s="9" t="s">
        <v>3146</v>
      </c>
      <c r="D1003" s="9" t="s">
        <v>4020</v>
      </c>
      <c r="E1003" s="9" t="s">
        <v>21</v>
      </c>
      <c r="F1003" s="9" t="s">
        <v>4071</v>
      </c>
      <c r="G1003" s="9" t="s">
        <v>2084</v>
      </c>
      <c r="H1003" s="8" t="str">
        <f t="shared" si="15"/>
        <v>Ні</v>
      </c>
      <c r="J1003" s="8">
        <f>_xlfn.AGGREGATE(3,3,Tabela1[[#This Row],[Lp]])</f>
        <v>0</v>
      </c>
    </row>
    <row r="1004" spans="1:10" ht="15" hidden="1" customHeight="1">
      <c r="A1004" s="9">
        <v>1003</v>
      </c>
      <c r="B1004" s="9" t="s">
        <v>3145</v>
      </c>
      <c r="C1004" s="9" t="s">
        <v>3146</v>
      </c>
      <c r="D1004" s="9" t="s">
        <v>4020</v>
      </c>
      <c r="E1004" s="9" t="s">
        <v>21</v>
      </c>
      <c r="F1004" s="9" t="s">
        <v>4072</v>
      </c>
      <c r="G1004" s="9" t="s">
        <v>2086</v>
      </c>
      <c r="H1004" s="8" t="str">
        <f t="shared" si="15"/>
        <v>Ні</v>
      </c>
      <c r="J1004" s="8">
        <f>_xlfn.AGGREGATE(3,3,Tabela1[[#This Row],[Lp]])</f>
        <v>0</v>
      </c>
    </row>
    <row r="1005" spans="1:10" ht="15" hidden="1" customHeight="1">
      <c r="A1005" s="9">
        <v>1004</v>
      </c>
      <c r="B1005" s="9" t="s">
        <v>3151</v>
      </c>
      <c r="C1005" s="9" t="s">
        <v>3151</v>
      </c>
      <c r="D1005" s="9" t="s">
        <v>4020</v>
      </c>
      <c r="E1005" s="9" t="s">
        <v>29</v>
      </c>
      <c r="F1005" s="9" t="s">
        <v>4073</v>
      </c>
      <c r="G1005" s="9" t="s">
        <v>2088</v>
      </c>
      <c r="H1005" s="8" t="str">
        <f t="shared" si="15"/>
        <v>Ні</v>
      </c>
      <c r="J1005" s="8">
        <f>_xlfn.AGGREGATE(3,3,Tabela1[[#This Row],[Lp]])</f>
        <v>0</v>
      </c>
    </row>
    <row r="1006" spans="1:10" ht="15" hidden="1" customHeight="1">
      <c r="A1006" s="9">
        <v>1005</v>
      </c>
      <c r="B1006" s="9" t="s">
        <v>3176</v>
      </c>
      <c r="C1006" s="9" t="s">
        <v>3146</v>
      </c>
      <c r="D1006" s="9" t="s">
        <v>4020</v>
      </c>
      <c r="E1006" s="9" t="s">
        <v>78</v>
      </c>
      <c r="F1006" s="9" t="s">
        <v>3236</v>
      </c>
      <c r="G1006" s="9" t="s">
        <v>2090</v>
      </c>
      <c r="H1006" s="8" t="str">
        <f t="shared" si="15"/>
        <v>Так</v>
      </c>
      <c r="I1006" s="8" t="s">
        <v>3178</v>
      </c>
      <c r="J1006" s="8">
        <f>_xlfn.AGGREGATE(3,3,Tabela1[[#This Row],[Lp]])</f>
        <v>0</v>
      </c>
    </row>
    <row r="1007" spans="1:10" ht="15" hidden="1" customHeight="1">
      <c r="A1007" s="9">
        <v>1006</v>
      </c>
      <c r="B1007" s="9" t="s">
        <v>3151</v>
      </c>
      <c r="C1007" s="9" t="s">
        <v>3151</v>
      </c>
      <c r="D1007" s="9" t="s">
        <v>4020</v>
      </c>
      <c r="E1007" s="9" t="s">
        <v>29</v>
      </c>
      <c r="F1007" s="9" t="s">
        <v>4074</v>
      </c>
      <c r="G1007" s="9" t="s">
        <v>2092</v>
      </c>
      <c r="H1007" s="8" t="str">
        <f t="shared" si="15"/>
        <v>Ні</v>
      </c>
      <c r="J1007" s="8">
        <f>_xlfn.AGGREGATE(3,3,Tabela1[[#This Row],[Lp]])</f>
        <v>0</v>
      </c>
    </row>
    <row r="1008" spans="1:10" ht="15" hidden="1" customHeight="1">
      <c r="A1008" s="9">
        <v>1007</v>
      </c>
      <c r="B1008" s="9" t="s">
        <v>3145</v>
      </c>
      <c r="C1008" s="9" t="s">
        <v>3146</v>
      </c>
      <c r="D1008" s="9" t="s">
        <v>4020</v>
      </c>
      <c r="E1008" s="9" t="s">
        <v>21</v>
      </c>
      <c r="F1008" s="9" t="s">
        <v>4075</v>
      </c>
      <c r="G1008" s="9" t="s">
        <v>2094</v>
      </c>
      <c r="H1008" s="8" t="str">
        <f t="shared" si="15"/>
        <v>Ні</v>
      </c>
      <c r="J1008" s="8">
        <f>_xlfn.AGGREGATE(3,3,Tabela1[[#This Row],[Lp]])</f>
        <v>0</v>
      </c>
    </row>
    <row r="1009" spans="1:10" ht="15" hidden="1" customHeight="1">
      <c r="A1009" s="9">
        <v>1008</v>
      </c>
      <c r="B1009" s="9" t="s">
        <v>3151</v>
      </c>
      <c r="C1009" s="9" t="s">
        <v>3151</v>
      </c>
      <c r="D1009" s="9" t="s">
        <v>4020</v>
      </c>
      <c r="E1009" s="9" t="s">
        <v>29</v>
      </c>
      <c r="F1009" s="9" t="s">
        <v>4076</v>
      </c>
      <c r="G1009" s="9" t="s">
        <v>2096</v>
      </c>
      <c r="H1009" s="8" t="str">
        <f t="shared" si="15"/>
        <v>Ні</v>
      </c>
      <c r="J1009" s="8">
        <f>_xlfn.AGGREGATE(3,3,Tabela1[[#This Row],[Lp]])</f>
        <v>0</v>
      </c>
    </row>
    <row r="1010" spans="1:10" ht="15" hidden="1" customHeight="1">
      <c r="A1010" s="9">
        <v>1009</v>
      </c>
      <c r="B1010" s="9" t="s">
        <v>3097</v>
      </c>
      <c r="C1010" s="9" t="s">
        <v>3097</v>
      </c>
      <c r="D1010" s="9" t="s">
        <v>4077</v>
      </c>
      <c r="E1010" s="9" t="s">
        <v>15</v>
      </c>
      <c r="F1010" s="9" t="s">
        <v>3130</v>
      </c>
      <c r="G1010" s="9" t="s">
        <v>2101</v>
      </c>
      <c r="H1010" s="8" t="str">
        <f t="shared" si="15"/>
        <v>Ні</v>
      </c>
      <c r="J1010" s="8">
        <f>_xlfn.AGGREGATE(3,3,Tabela1[[#This Row],[Lp]])</f>
        <v>0</v>
      </c>
    </row>
    <row r="1011" spans="1:10" ht="15" hidden="1" customHeight="1">
      <c r="A1011" s="9">
        <v>1010</v>
      </c>
      <c r="B1011" s="9" t="s">
        <v>3148</v>
      </c>
      <c r="C1011" s="9" t="s">
        <v>3148</v>
      </c>
      <c r="D1011" s="9" t="s">
        <v>4077</v>
      </c>
      <c r="E1011" s="9" t="s">
        <v>24</v>
      </c>
      <c r="F1011" s="9" t="s">
        <v>3448</v>
      </c>
      <c r="G1011" s="9" t="s">
        <v>2105</v>
      </c>
      <c r="H1011" s="8" t="str">
        <f t="shared" si="15"/>
        <v>Ні</v>
      </c>
      <c r="J1011" s="8">
        <f>_xlfn.AGGREGATE(3,3,Tabela1[[#This Row],[Lp]])</f>
        <v>0</v>
      </c>
    </row>
    <row r="1012" spans="1:10" ht="15" hidden="1" customHeight="1">
      <c r="A1012" s="9">
        <v>1011</v>
      </c>
      <c r="B1012" s="9" t="s">
        <v>3145</v>
      </c>
      <c r="C1012" s="9" t="s">
        <v>3146</v>
      </c>
      <c r="D1012" s="9" t="s">
        <v>4077</v>
      </c>
      <c r="E1012" s="9" t="s">
        <v>21</v>
      </c>
      <c r="F1012" s="9" t="s">
        <v>4078</v>
      </c>
      <c r="G1012" s="9" t="s">
        <v>2106</v>
      </c>
      <c r="H1012" s="8" t="str">
        <f t="shared" si="15"/>
        <v>Ні</v>
      </c>
      <c r="J1012" s="8">
        <f>_xlfn.AGGREGATE(3,3,Tabela1[[#This Row],[Lp]])</f>
        <v>0</v>
      </c>
    </row>
    <row r="1013" spans="1:10" ht="15" hidden="1" customHeight="1">
      <c r="A1013" s="9">
        <v>1012</v>
      </c>
      <c r="B1013" s="9" t="s">
        <v>3151</v>
      </c>
      <c r="C1013" s="9" t="s">
        <v>3151</v>
      </c>
      <c r="D1013" s="9" t="s">
        <v>4077</v>
      </c>
      <c r="E1013" s="9" t="s">
        <v>29</v>
      </c>
      <c r="F1013" s="9" t="s">
        <v>4079</v>
      </c>
      <c r="G1013" s="9" t="s">
        <v>2108</v>
      </c>
      <c r="H1013" s="8" t="str">
        <f t="shared" si="15"/>
        <v>Ні</v>
      </c>
      <c r="J1013" s="8">
        <f>_xlfn.AGGREGATE(3,3,Tabela1[[#This Row],[Lp]])</f>
        <v>0</v>
      </c>
    </row>
    <row r="1014" spans="1:10" ht="15" hidden="1" customHeight="1">
      <c r="A1014" s="9">
        <v>1013</v>
      </c>
      <c r="B1014" s="9" t="s">
        <v>3151</v>
      </c>
      <c r="C1014" s="9" t="s">
        <v>3151</v>
      </c>
      <c r="D1014" s="9" t="s">
        <v>4077</v>
      </c>
      <c r="E1014" s="9" t="s">
        <v>29</v>
      </c>
      <c r="F1014" s="9" t="s">
        <v>4080</v>
      </c>
      <c r="G1014" s="9" t="s">
        <v>2110</v>
      </c>
      <c r="H1014" s="8" t="str">
        <f t="shared" si="15"/>
        <v>Ні</v>
      </c>
      <c r="J1014" s="8">
        <f>_xlfn.AGGREGATE(3,3,Tabela1[[#This Row],[Lp]])</f>
        <v>0</v>
      </c>
    </row>
    <row r="1015" spans="1:10" ht="15" hidden="1" customHeight="1">
      <c r="A1015" s="9">
        <v>1014</v>
      </c>
      <c r="B1015" s="9" t="s">
        <v>3151</v>
      </c>
      <c r="C1015" s="9" t="s">
        <v>3151</v>
      </c>
      <c r="D1015" s="9" t="s">
        <v>4077</v>
      </c>
      <c r="E1015" s="9" t="s">
        <v>29</v>
      </c>
      <c r="F1015" s="9" t="s">
        <v>3308</v>
      </c>
      <c r="G1015" s="9" t="s">
        <v>2112</v>
      </c>
      <c r="H1015" s="8" t="str">
        <f t="shared" si="15"/>
        <v>Ні</v>
      </c>
      <c r="J1015" s="8">
        <f>_xlfn.AGGREGATE(3,3,Tabela1[[#This Row],[Lp]])</f>
        <v>0</v>
      </c>
    </row>
    <row r="1016" spans="1:10" ht="15" hidden="1" customHeight="1">
      <c r="A1016" s="9">
        <v>1015</v>
      </c>
      <c r="B1016" s="9" t="s">
        <v>3151</v>
      </c>
      <c r="C1016" s="9" t="s">
        <v>3151</v>
      </c>
      <c r="D1016" s="9" t="s">
        <v>4077</v>
      </c>
      <c r="E1016" s="9" t="s">
        <v>29</v>
      </c>
      <c r="F1016" s="9" t="s">
        <v>4081</v>
      </c>
      <c r="G1016" s="9" t="s">
        <v>2113</v>
      </c>
      <c r="H1016" s="8" t="str">
        <f t="shared" si="15"/>
        <v>Ні</v>
      </c>
      <c r="J1016" s="8">
        <f>_xlfn.AGGREGATE(3,3,Tabela1[[#This Row],[Lp]])</f>
        <v>0</v>
      </c>
    </row>
    <row r="1017" spans="1:10" ht="15" hidden="1" customHeight="1">
      <c r="A1017" s="9">
        <v>1016</v>
      </c>
      <c r="B1017" s="9" t="s">
        <v>3151</v>
      </c>
      <c r="C1017" s="9" t="s">
        <v>3151</v>
      </c>
      <c r="D1017" s="9" t="s">
        <v>4077</v>
      </c>
      <c r="E1017" s="9" t="s">
        <v>29</v>
      </c>
      <c r="F1017" s="9" t="s">
        <v>4082</v>
      </c>
      <c r="G1017" s="9" t="s">
        <v>2115</v>
      </c>
      <c r="H1017" s="8" t="str">
        <f t="shared" si="15"/>
        <v>Ні</v>
      </c>
      <c r="J1017" s="8">
        <f>_xlfn.AGGREGATE(3,3,Tabela1[[#This Row],[Lp]])</f>
        <v>0</v>
      </c>
    </row>
    <row r="1018" spans="1:10" ht="15" hidden="1" customHeight="1">
      <c r="A1018" s="9">
        <v>1017</v>
      </c>
      <c r="B1018" s="9" t="s">
        <v>3151</v>
      </c>
      <c r="C1018" s="9" t="s">
        <v>3151</v>
      </c>
      <c r="D1018" s="9" t="s">
        <v>4077</v>
      </c>
      <c r="E1018" s="9" t="s">
        <v>29</v>
      </c>
      <c r="F1018" s="9" t="s">
        <v>4083</v>
      </c>
      <c r="G1018" s="9" t="s">
        <v>2117</v>
      </c>
      <c r="H1018" s="8" t="str">
        <f t="shared" si="15"/>
        <v>Ні</v>
      </c>
      <c r="J1018" s="8">
        <f>_xlfn.AGGREGATE(3,3,Tabela1[[#This Row],[Lp]])</f>
        <v>0</v>
      </c>
    </row>
    <row r="1019" spans="1:10" ht="15" hidden="1" customHeight="1">
      <c r="A1019" s="9">
        <v>1018</v>
      </c>
      <c r="B1019" s="9" t="s">
        <v>3148</v>
      </c>
      <c r="C1019" s="9" t="s">
        <v>3148</v>
      </c>
      <c r="D1019" s="9" t="s">
        <v>4077</v>
      </c>
      <c r="E1019" s="9" t="s">
        <v>24</v>
      </c>
      <c r="F1019" s="9" t="s">
        <v>4084</v>
      </c>
      <c r="G1019" s="9" t="s">
        <v>2119</v>
      </c>
      <c r="H1019" s="8" t="str">
        <f t="shared" si="15"/>
        <v>Ні</v>
      </c>
      <c r="J1019" s="8">
        <f>_xlfn.AGGREGATE(3,3,Tabela1[[#This Row],[Lp]])</f>
        <v>0</v>
      </c>
    </row>
    <row r="1020" spans="1:10" ht="15" hidden="1" customHeight="1">
      <c r="A1020" s="9">
        <v>1019</v>
      </c>
      <c r="B1020" s="9" t="s">
        <v>3148</v>
      </c>
      <c r="C1020" s="9" t="s">
        <v>3148</v>
      </c>
      <c r="D1020" s="9" t="s">
        <v>4077</v>
      </c>
      <c r="E1020" s="9" t="s">
        <v>24</v>
      </c>
      <c r="F1020" s="9" t="s">
        <v>4085</v>
      </c>
      <c r="G1020" s="9" t="s">
        <v>2121</v>
      </c>
      <c r="H1020" s="8" t="str">
        <f t="shared" si="15"/>
        <v>Ні</v>
      </c>
      <c r="J1020" s="8">
        <f>_xlfn.AGGREGATE(3,3,Tabela1[[#This Row],[Lp]])</f>
        <v>0</v>
      </c>
    </row>
    <row r="1021" spans="1:10" ht="15" hidden="1" customHeight="1">
      <c r="A1021" s="9">
        <v>1020</v>
      </c>
      <c r="B1021" s="9" t="s">
        <v>3148</v>
      </c>
      <c r="C1021" s="9" t="s">
        <v>3148</v>
      </c>
      <c r="D1021" s="9" t="s">
        <v>4077</v>
      </c>
      <c r="E1021" s="9" t="s">
        <v>24</v>
      </c>
      <c r="F1021" s="9" t="s">
        <v>4086</v>
      </c>
      <c r="G1021" s="9" t="s">
        <v>2123</v>
      </c>
      <c r="H1021" s="8" t="str">
        <f t="shared" si="15"/>
        <v>Ні</v>
      </c>
      <c r="J1021" s="8">
        <f>_xlfn.AGGREGATE(3,3,Tabela1[[#This Row],[Lp]])</f>
        <v>0</v>
      </c>
    </row>
    <row r="1022" spans="1:10" ht="15" hidden="1" customHeight="1">
      <c r="A1022" s="9">
        <v>1021</v>
      </c>
      <c r="B1022" s="9" t="s">
        <v>3148</v>
      </c>
      <c r="C1022" s="9" t="s">
        <v>3148</v>
      </c>
      <c r="D1022" s="9" t="s">
        <v>4077</v>
      </c>
      <c r="E1022" s="9" t="s">
        <v>24</v>
      </c>
      <c r="F1022" s="9" t="s">
        <v>3308</v>
      </c>
      <c r="G1022" s="9" t="s">
        <v>2125</v>
      </c>
      <c r="H1022" s="8" t="str">
        <f t="shared" si="15"/>
        <v>Ні</v>
      </c>
      <c r="J1022" s="8">
        <f>_xlfn.AGGREGATE(3,3,Tabela1[[#This Row],[Lp]])</f>
        <v>0</v>
      </c>
    </row>
    <row r="1023" spans="1:10" ht="15" hidden="1" customHeight="1">
      <c r="A1023" s="9">
        <v>1022</v>
      </c>
      <c r="B1023" s="9" t="s">
        <v>3148</v>
      </c>
      <c r="C1023" s="9" t="s">
        <v>3148</v>
      </c>
      <c r="D1023" s="9" t="s">
        <v>4077</v>
      </c>
      <c r="E1023" s="9" t="s">
        <v>24</v>
      </c>
      <c r="F1023" s="9" t="s">
        <v>3411</v>
      </c>
      <c r="G1023" s="9" t="s">
        <v>2127</v>
      </c>
      <c r="H1023" s="8" t="str">
        <f t="shared" si="15"/>
        <v>Ні</v>
      </c>
      <c r="J1023" s="8">
        <f>_xlfn.AGGREGATE(3,3,Tabela1[[#This Row],[Lp]])</f>
        <v>0</v>
      </c>
    </row>
    <row r="1024" spans="1:10" ht="15" hidden="1" customHeight="1">
      <c r="A1024" s="9">
        <v>1023</v>
      </c>
      <c r="B1024" s="9" t="s">
        <v>3148</v>
      </c>
      <c r="C1024" s="9" t="s">
        <v>3148</v>
      </c>
      <c r="D1024" s="9" t="s">
        <v>4077</v>
      </c>
      <c r="E1024" s="9" t="s">
        <v>24</v>
      </c>
      <c r="F1024" s="9" t="s">
        <v>4087</v>
      </c>
      <c r="G1024" s="9" t="s">
        <v>2129</v>
      </c>
      <c r="H1024" s="8" t="str">
        <f t="shared" si="15"/>
        <v>Ні</v>
      </c>
      <c r="J1024" s="8">
        <f>_xlfn.AGGREGATE(3,3,Tabela1[[#This Row],[Lp]])</f>
        <v>0</v>
      </c>
    </row>
    <row r="1025" spans="1:10" ht="15" hidden="1" customHeight="1">
      <c r="A1025" s="9">
        <v>1024</v>
      </c>
      <c r="B1025" s="9" t="s">
        <v>3148</v>
      </c>
      <c r="C1025" s="9" t="s">
        <v>3148</v>
      </c>
      <c r="D1025" s="9" t="s">
        <v>4077</v>
      </c>
      <c r="E1025" s="9" t="s">
        <v>24</v>
      </c>
      <c r="F1025" s="9" t="s">
        <v>3435</v>
      </c>
      <c r="G1025" s="9" t="s">
        <v>2131</v>
      </c>
      <c r="H1025" s="8" t="str">
        <f t="shared" si="15"/>
        <v>Ні</v>
      </c>
      <c r="J1025" s="8">
        <f>_xlfn.AGGREGATE(3,3,Tabela1[[#This Row],[Lp]])</f>
        <v>0</v>
      </c>
    </row>
    <row r="1026" spans="1:10" ht="15" hidden="1" customHeight="1">
      <c r="A1026" s="9">
        <v>1025</v>
      </c>
      <c r="B1026" s="9" t="s">
        <v>3145</v>
      </c>
      <c r="C1026" s="9" t="s">
        <v>3146</v>
      </c>
      <c r="D1026" s="9" t="s">
        <v>4077</v>
      </c>
      <c r="E1026" s="9" t="s">
        <v>21</v>
      </c>
      <c r="F1026" s="9" t="s">
        <v>4088</v>
      </c>
      <c r="G1026" s="9" t="s">
        <v>2132</v>
      </c>
      <c r="H1026" s="8" t="str">
        <f t="shared" si="15"/>
        <v>Ні</v>
      </c>
      <c r="J1026" s="8">
        <f>_xlfn.AGGREGATE(3,3,Tabela1[[#This Row],[Lp]])</f>
        <v>0</v>
      </c>
    </row>
    <row r="1027" spans="1:10" ht="15" hidden="1" customHeight="1">
      <c r="A1027" s="9">
        <v>1026</v>
      </c>
      <c r="B1027" s="9" t="s">
        <v>3151</v>
      </c>
      <c r="C1027" s="9" t="s">
        <v>3151</v>
      </c>
      <c r="D1027" s="9" t="s">
        <v>4077</v>
      </c>
      <c r="E1027" s="9" t="s">
        <v>29</v>
      </c>
      <c r="F1027" s="9" t="s">
        <v>3173</v>
      </c>
      <c r="G1027" s="9" t="s">
        <v>2134</v>
      </c>
      <c r="H1027" s="8" t="str">
        <f t="shared" ref="H1027:H1090" si="16">IF(E1027="gmoz","Так","Ні")</f>
        <v>Ні</v>
      </c>
      <c r="J1027" s="8">
        <f>_xlfn.AGGREGATE(3,3,Tabela1[[#This Row],[Lp]])</f>
        <v>0</v>
      </c>
    </row>
    <row r="1028" spans="1:10" ht="15" hidden="1" customHeight="1">
      <c r="A1028" s="9">
        <v>1027</v>
      </c>
      <c r="B1028" s="9" t="s">
        <v>3148</v>
      </c>
      <c r="C1028" s="9" t="s">
        <v>3148</v>
      </c>
      <c r="D1028" s="9" t="s">
        <v>4077</v>
      </c>
      <c r="E1028" s="9" t="s">
        <v>24</v>
      </c>
      <c r="F1028" s="9" t="s">
        <v>4089</v>
      </c>
      <c r="G1028" s="9" t="s">
        <v>2136</v>
      </c>
      <c r="H1028" s="8" t="str">
        <f t="shared" si="16"/>
        <v>Ні</v>
      </c>
      <c r="J1028" s="8">
        <f>_xlfn.AGGREGATE(3,3,Tabela1[[#This Row],[Lp]])</f>
        <v>0</v>
      </c>
    </row>
    <row r="1029" spans="1:10" ht="15" hidden="1" customHeight="1">
      <c r="A1029" s="9">
        <v>1028</v>
      </c>
      <c r="B1029" s="9" t="s">
        <v>3145</v>
      </c>
      <c r="C1029" s="9" t="s">
        <v>3146</v>
      </c>
      <c r="D1029" s="9" t="s">
        <v>4077</v>
      </c>
      <c r="E1029" s="9" t="s">
        <v>21</v>
      </c>
      <c r="F1029" s="9" t="s">
        <v>4090</v>
      </c>
      <c r="G1029" s="9" t="s">
        <v>2138</v>
      </c>
      <c r="H1029" s="8" t="str">
        <f t="shared" si="16"/>
        <v>Ні</v>
      </c>
      <c r="J1029" s="8">
        <f>_xlfn.AGGREGATE(3,3,Tabela1[[#This Row],[Lp]])</f>
        <v>0</v>
      </c>
    </row>
    <row r="1030" spans="1:10" ht="15" hidden="1" customHeight="1">
      <c r="A1030" s="9">
        <v>1029</v>
      </c>
      <c r="B1030" s="9" t="s">
        <v>3151</v>
      </c>
      <c r="C1030" s="9" t="s">
        <v>3151</v>
      </c>
      <c r="D1030" s="9" t="s">
        <v>4077</v>
      </c>
      <c r="E1030" s="9" t="s">
        <v>29</v>
      </c>
      <c r="F1030" s="9" t="s">
        <v>4091</v>
      </c>
      <c r="G1030" s="9" t="s">
        <v>2140</v>
      </c>
      <c r="H1030" s="8" t="str">
        <f t="shared" si="16"/>
        <v>Ні</v>
      </c>
      <c r="J1030" s="8">
        <f>_xlfn.AGGREGATE(3,3,Tabela1[[#This Row],[Lp]])</f>
        <v>0</v>
      </c>
    </row>
    <row r="1031" spans="1:10" ht="15" hidden="1" customHeight="1">
      <c r="A1031" s="9">
        <v>1030</v>
      </c>
      <c r="B1031" s="9" t="s">
        <v>3148</v>
      </c>
      <c r="C1031" s="9" t="s">
        <v>3148</v>
      </c>
      <c r="D1031" s="9" t="s">
        <v>4077</v>
      </c>
      <c r="E1031" s="9" t="s">
        <v>24</v>
      </c>
      <c r="F1031" s="9" t="s">
        <v>4092</v>
      </c>
      <c r="G1031" s="9" t="s">
        <v>2142</v>
      </c>
      <c r="H1031" s="8" t="str">
        <f t="shared" si="16"/>
        <v>Ні</v>
      </c>
      <c r="J1031" s="8">
        <f>_xlfn.AGGREGATE(3,3,Tabela1[[#This Row],[Lp]])</f>
        <v>0</v>
      </c>
    </row>
    <row r="1032" spans="1:10" ht="15" hidden="1" customHeight="1">
      <c r="A1032" s="9">
        <v>1031</v>
      </c>
      <c r="B1032" s="9" t="s">
        <v>3148</v>
      </c>
      <c r="C1032" s="9" t="s">
        <v>3148</v>
      </c>
      <c r="D1032" s="9" t="s">
        <v>4077</v>
      </c>
      <c r="E1032" s="9" t="s">
        <v>24</v>
      </c>
      <c r="F1032" s="9" t="s">
        <v>4093</v>
      </c>
      <c r="G1032" s="9" t="s">
        <v>2144</v>
      </c>
      <c r="H1032" s="8" t="str">
        <f t="shared" si="16"/>
        <v>Ні</v>
      </c>
      <c r="J1032" s="8">
        <f>_xlfn.AGGREGATE(3,3,Tabela1[[#This Row],[Lp]])</f>
        <v>0</v>
      </c>
    </row>
    <row r="1033" spans="1:10" ht="15" hidden="1" customHeight="1">
      <c r="A1033" s="9">
        <v>1032</v>
      </c>
      <c r="B1033" s="9" t="s">
        <v>3148</v>
      </c>
      <c r="C1033" s="9" t="s">
        <v>3148</v>
      </c>
      <c r="D1033" s="9" t="s">
        <v>4077</v>
      </c>
      <c r="E1033" s="9" t="s">
        <v>24</v>
      </c>
      <c r="F1033" s="9" t="s">
        <v>3329</v>
      </c>
      <c r="G1033" s="9" t="s">
        <v>2146</v>
      </c>
      <c r="H1033" s="8" t="str">
        <f t="shared" si="16"/>
        <v>Ні</v>
      </c>
      <c r="J1033" s="8">
        <f>_xlfn.AGGREGATE(3,3,Tabela1[[#This Row],[Lp]])</f>
        <v>0</v>
      </c>
    </row>
    <row r="1034" spans="1:10" ht="15" hidden="1" customHeight="1">
      <c r="A1034" s="9">
        <v>1033</v>
      </c>
      <c r="B1034" s="9" t="s">
        <v>3148</v>
      </c>
      <c r="C1034" s="9" t="s">
        <v>3148</v>
      </c>
      <c r="D1034" s="9" t="s">
        <v>4077</v>
      </c>
      <c r="E1034" s="9" t="s">
        <v>24</v>
      </c>
      <c r="F1034" s="9" t="s">
        <v>4094</v>
      </c>
      <c r="G1034" s="9" t="s">
        <v>2148</v>
      </c>
      <c r="H1034" s="8" t="str">
        <f t="shared" si="16"/>
        <v>Ні</v>
      </c>
      <c r="J1034" s="8">
        <f>_xlfn.AGGREGATE(3,3,Tabela1[[#This Row],[Lp]])</f>
        <v>0</v>
      </c>
    </row>
    <row r="1035" spans="1:10" ht="15" hidden="1" customHeight="1">
      <c r="A1035" s="9">
        <v>1034</v>
      </c>
      <c r="B1035" s="9" t="s">
        <v>3151</v>
      </c>
      <c r="C1035" s="9" t="s">
        <v>3151</v>
      </c>
      <c r="D1035" s="9" t="s">
        <v>4077</v>
      </c>
      <c r="E1035" s="9" t="s">
        <v>29</v>
      </c>
      <c r="F1035" s="9" t="s">
        <v>3955</v>
      </c>
      <c r="G1035" s="9" t="s">
        <v>2150</v>
      </c>
      <c r="H1035" s="8" t="str">
        <f t="shared" si="16"/>
        <v>Ні</v>
      </c>
      <c r="J1035" s="8">
        <f>_xlfn.AGGREGATE(3,3,Tabela1[[#This Row],[Lp]])</f>
        <v>0</v>
      </c>
    </row>
    <row r="1036" spans="1:10" ht="15" hidden="1" customHeight="1">
      <c r="A1036" s="9">
        <v>1035</v>
      </c>
      <c r="B1036" s="9" t="s">
        <v>3145</v>
      </c>
      <c r="C1036" s="9" t="s">
        <v>3146</v>
      </c>
      <c r="D1036" s="9" t="s">
        <v>4077</v>
      </c>
      <c r="E1036" s="9" t="s">
        <v>21</v>
      </c>
      <c r="F1036" s="9" t="s">
        <v>3175</v>
      </c>
      <c r="G1036" s="9" t="s">
        <v>2152</v>
      </c>
      <c r="H1036" s="8" t="str">
        <f t="shared" si="16"/>
        <v>Ні</v>
      </c>
      <c r="J1036" s="8">
        <f>_xlfn.AGGREGATE(3,3,Tabela1[[#This Row],[Lp]])</f>
        <v>0</v>
      </c>
    </row>
    <row r="1037" spans="1:10" ht="15" hidden="1" customHeight="1">
      <c r="A1037" s="9">
        <v>1036</v>
      </c>
      <c r="B1037" s="9" t="s">
        <v>3148</v>
      </c>
      <c r="C1037" s="9" t="s">
        <v>3148</v>
      </c>
      <c r="D1037" s="9" t="s">
        <v>4077</v>
      </c>
      <c r="E1037" s="9" t="s">
        <v>24</v>
      </c>
      <c r="F1037" s="9" t="s">
        <v>4095</v>
      </c>
      <c r="G1037" s="9" t="s">
        <v>2154</v>
      </c>
      <c r="H1037" s="8" t="str">
        <f t="shared" si="16"/>
        <v>Ні</v>
      </c>
      <c r="J1037" s="8">
        <f>_xlfn.AGGREGATE(3,3,Tabela1[[#This Row],[Lp]])</f>
        <v>0</v>
      </c>
    </row>
    <row r="1038" spans="1:10" hidden="1">
      <c r="A1038" s="9">
        <v>1037</v>
      </c>
      <c r="B1038" s="9" t="s">
        <v>3151</v>
      </c>
      <c r="C1038" s="9" t="s">
        <v>3151</v>
      </c>
      <c r="D1038" s="9" t="s">
        <v>4077</v>
      </c>
      <c r="E1038" s="9" t="s">
        <v>29</v>
      </c>
      <c r="F1038" s="9" t="s">
        <v>4096</v>
      </c>
      <c r="G1038" s="9" t="s">
        <v>2156</v>
      </c>
      <c r="H1038" s="8" t="str">
        <f t="shared" si="16"/>
        <v>Ні</v>
      </c>
      <c r="J1038" s="8">
        <f>_xlfn.AGGREGATE(3,3,Tabela1[[#This Row],[Lp]])</f>
        <v>0</v>
      </c>
    </row>
    <row r="1039" spans="1:10" ht="15" hidden="1" customHeight="1">
      <c r="A1039" s="9">
        <v>1038</v>
      </c>
      <c r="B1039" s="9" t="s">
        <v>3148</v>
      </c>
      <c r="C1039" s="9" t="s">
        <v>3148</v>
      </c>
      <c r="D1039" s="9" t="s">
        <v>4077</v>
      </c>
      <c r="E1039" s="9" t="s">
        <v>24</v>
      </c>
      <c r="F1039" s="9" t="s">
        <v>4097</v>
      </c>
      <c r="G1039" s="9" t="s">
        <v>2158</v>
      </c>
      <c r="H1039" s="8" t="str">
        <f t="shared" si="16"/>
        <v>Ні</v>
      </c>
      <c r="J1039" s="8">
        <f>_xlfn.AGGREGATE(3,3,Tabela1[[#This Row],[Lp]])</f>
        <v>0</v>
      </c>
    </row>
    <row r="1040" spans="1:10" ht="15" hidden="1" customHeight="1">
      <c r="A1040" s="9">
        <v>1039</v>
      </c>
      <c r="B1040" s="9" t="s">
        <v>3176</v>
      </c>
      <c r="C1040" s="9" t="s">
        <v>3146</v>
      </c>
      <c r="D1040" s="9" t="s">
        <v>4077</v>
      </c>
      <c r="E1040" s="9" t="s">
        <v>78</v>
      </c>
      <c r="F1040" s="9" t="s">
        <v>4098</v>
      </c>
      <c r="G1040" s="9" t="s">
        <v>2160</v>
      </c>
      <c r="H1040" s="8" t="str">
        <f t="shared" si="16"/>
        <v>Так</v>
      </c>
      <c r="J1040" s="8">
        <f>_xlfn.AGGREGATE(3,3,Tabela1[[#This Row],[Lp]])</f>
        <v>0</v>
      </c>
    </row>
    <row r="1041" spans="1:10" ht="15" hidden="1" customHeight="1">
      <c r="A1041" s="9">
        <v>1040</v>
      </c>
      <c r="B1041" s="9" t="s">
        <v>3176</v>
      </c>
      <c r="C1041" s="9" t="s">
        <v>3146</v>
      </c>
      <c r="D1041" s="9" t="s">
        <v>4077</v>
      </c>
      <c r="E1041" s="9" t="s">
        <v>78</v>
      </c>
      <c r="F1041" s="9" t="s">
        <v>4099</v>
      </c>
      <c r="G1041" s="9" t="s">
        <v>2162</v>
      </c>
      <c r="H1041" s="8" t="str">
        <f t="shared" si="16"/>
        <v>Так</v>
      </c>
      <c r="I1041" s="8" t="s">
        <v>3178</v>
      </c>
      <c r="J1041" s="8">
        <f>_xlfn.AGGREGATE(3,3,Tabela1[[#This Row],[Lp]])</f>
        <v>0</v>
      </c>
    </row>
    <row r="1042" spans="1:10" ht="15" hidden="1" customHeight="1">
      <c r="A1042" s="9">
        <v>1041</v>
      </c>
      <c r="B1042" s="9" t="s">
        <v>3151</v>
      </c>
      <c r="C1042" s="9" t="s">
        <v>3151</v>
      </c>
      <c r="D1042" s="9" t="s">
        <v>4077</v>
      </c>
      <c r="E1042" s="9" t="s">
        <v>29</v>
      </c>
      <c r="F1042" s="9" t="s">
        <v>4100</v>
      </c>
      <c r="G1042" s="9" t="s">
        <v>2164</v>
      </c>
      <c r="H1042" s="8" t="str">
        <f t="shared" si="16"/>
        <v>Ні</v>
      </c>
      <c r="J1042" s="8">
        <f>_xlfn.AGGREGATE(3,3,Tabela1[[#This Row],[Lp]])</f>
        <v>0</v>
      </c>
    </row>
    <row r="1043" spans="1:10" ht="15" hidden="1" customHeight="1">
      <c r="A1043" s="9">
        <v>1042</v>
      </c>
      <c r="B1043" s="9" t="s">
        <v>3148</v>
      </c>
      <c r="C1043" s="9" t="s">
        <v>3148</v>
      </c>
      <c r="D1043" s="9" t="s">
        <v>4077</v>
      </c>
      <c r="E1043" s="9" t="s">
        <v>24</v>
      </c>
      <c r="F1043" s="9" t="s">
        <v>4101</v>
      </c>
      <c r="G1043" s="9" t="s">
        <v>2166</v>
      </c>
      <c r="H1043" s="8" t="str">
        <f t="shared" si="16"/>
        <v>Ні</v>
      </c>
      <c r="J1043" s="8">
        <f>_xlfn.AGGREGATE(3,3,Tabela1[[#This Row],[Lp]])</f>
        <v>0</v>
      </c>
    </row>
    <row r="1044" spans="1:10" ht="15" hidden="1" customHeight="1">
      <c r="A1044" s="9">
        <v>1043</v>
      </c>
      <c r="B1044" s="9" t="s">
        <v>3176</v>
      </c>
      <c r="C1044" s="9" t="s">
        <v>3146</v>
      </c>
      <c r="D1044" s="9" t="s">
        <v>4077</v>
      </c>
      <c r="E1044" s="9" t="s">
        <v>78</v>
      </c>
      <c r="F1044" s="9" t="s">
        <v>4102</v>
      </c>
      <c r="G1044" s="9" t="s">
        <v>2168</v>
      </c>
      <c r="H1044" s="8" t="str">
        <f t="shared" si="16"/>
        <v>Так</v>
      </c>
      <c r="J1044" s="8">
        <f>_xlfn.AGGREGATE(3,3,Tabela1[[#This Row],[Lp]])</f>
        <v>0</v>
      </c>
    </row>
    <row r="1045" spans="1:10" ht="15" hidden="1" customHeight="1">
      <c r="A1045" s="9">
        <v>1044</v>
      </c>
      <c r="B1045" s="9" t="s">
        <v>3145</v>
      </c>
      <c r="C1045" s="9" t="s">
        <v>3146</v>
      </c>
      <c r="D1045" s="9" t="s">
        <v>4077</v>
      </c>
      <c r="E1045" s="9" t="s">
        <v>21</v>
      </c>
      <c r="F1045" s="9" t="s">
        <v>4103</v>
      </c>
      <c r="G1045" s="9" t="s">
        <v>2170</v>
      </c>
      <c r="H1045" s="8" t="str">
        <f t="shared" si="16"/>
        <v>Ні</v>
      </c>
      <c r="J1045" s="8">
        <f>_xlfn.AGGREGATE(3,3,Tabela1[[#This Row],[Lp]])</f>
        <v>0</v>
      </c>
    </row>
    <row r="1046" spans="1:10" ht="15" hidden="1" customHeight="1">
      <c r="A1046" s="9">
        <v>1045</v>
      </c>
      <c r="B1046" s="9" t="s">
        <v>3148</v>
      </c>
      <c r="C1046" s="9" t="s">
        <v>3148</v>
      </c>
      <c r="D1046" s="9" t="s">
        <v>4077</v>
      </c>
      <c r="E1046" s="9" t="s">
        <v>24</v>
      </c>
      <c r="F1046" s="9" t="s">
        <v>4104</v>
      </c>
      <c r="G1046" s="9" t="s">
        <v>2172</v>
      </c>
      <c r="H1046" s="8" t="str">
        <f t="shared" si="16"/>
        <v>Ні</v>
      </c>
      <c r="J1046" s="8">
        <f>_xlfn.AGGREGATE(3,3,Tabela1[[#This Row],[Lp]])</f>
        <v>0</v>
      </c>
    </row>
    <row r="1047" spans="1:10" ht="15" hidden="1" customHeight="1">
      <c r="A1047" s="9">
        <v>1046</v>
      </c>
      <c r="B1047" s="9" t="s">
        <v>3176</v>
      </c>
      <c r="C1047" s="9" t="s">
        <v>3146</v>
      </c>
      <c r="D1047" s="9" t="s">
        <v>4077</v>
      </c>
      <c r="E1047" s="9" t="s">
        <v>78</v>
      </c>
      <c r="F1047" s="9" t="s">
        <v>4105</v>
      </c>
      <c r="G1047" s="9" t="s">
        <v>2174</v>
      </c>
      <c r="H1047" s="8" t="str">
        <f t="shared" si="16"/>
        <v>Так</v>
      </c>
      <c r="J1047" s="8">
        <f>_xlfn.AGGREGATE(3,3,Tabela1[[#This Row],[Lp]])</f>
        <v>0</v>
      </c>
    </row>
    <row r="1048" spans="1:10" ht="15" hidden="1" customHeight="1">
      <c r="A1048" s="9">
        <v>1047</v>
      </c>
      <c r="B1048" s="9" t="s">
        <v>3145</v>
      </c>
      <c r="C1048" s="9" t="s">
        <v>3146</v>
      </c>
      <c r="D1048" s="9" t="s">
        <v>4077</v>
      </c>
      <c r="E1048" s="9" t="s">
        <v>21</v>
      </c>
      <c r="F1048" s="9" t="s">
        <v>4106</v>
      </c>
      <c r="G1048" s="9" t="s">
        <v>2176</v>
      </c>
      <c r="H1048" s="8" t="str">
        <f t="shared" si="16"/>
        <v>Ні</v>
      </c>
      <c r="J1048" s="8">
        <f>_xlfn.AGGREGATE(3,3,Tabela1[[#This Row],[Lp]])</f>
        <v>0</v>
      </c>
    </row>
    <row r="1049" spans="1:10" ht="15" hidden="1" customHeight="1">
      <c r="A1049" s="9">
        <v>1048</v>
      </c>
      <c r="B1049" s="9" t="s">
        <v>3151</v>
      </c>
      <c r="C1049" s="9" t="s">
        <v>3151</v>
      </c>
      <c r="D1049" s="9" t="s">
        <v>4077</v>
      </c>
      <c r="E1049" s="9" t="s">
        <v>29</v>
      </c>
      <c r="F1049" s="9" t="s">
        <v>4107</v>
      </c>
      <c r="G1049" s="9" t="s">
        <v>2178</v>
      </c>
      <c r="H1049" s="8" t="str">
        <f t="shared" si="16"/>
        <v>Ні</v>
      </c>
      <c r="J1049" s="8">
        <f>_xlfn.AGGREGATE(3,3,Tabela1[[#This Row],[Lp]])</f>
        <v>0</v>
      </c>
    </row>
    <row r="1050" spans="1:10" ht="15" hidden="1" customHeight="1">
      <c r="A1050" s="9">
        <v>1049</v>
      </c>
      <c r="B1050" s="9" t="s">
        <v>3145</v>
      </c>
      <c r="C1050" s="9" t="s">
        <v>3146</v>
      </c>
      <c r="D1050" s="9" t="s">
        <v>4077</v>
      </c>
      <c r="E1050" s="9" t="s">
        <v>21</v>
      </c>
      <c r="F1050" s="9" t="s">
        <v>4108</v>
      </c>
      <c r="G1050" s="9" t="s">
        <v>2180</v>
      </c>
      <c r="H1050" s="8" t="str">
        <f t="shared" si="16"/>
        <v>Ні</v>
      </c>
      <c r="J1050" s="8">
        <f>_xlfn.AGGREGATE(3,3,Tabela1[[#This Row],[Lp]])</f>
        <v>0</v>
      </c>
    </row>
    <row r="1051" spans="1:10" ht="15" hidden="1" customHeight="1">
      <c r="A1051" s="9">
        <v>1050</v>
      </c>
      <c r="B1051" s="9" t="s">
        <v>3176</v>
      </c>
      <c r="C1051" s="9" t="s">
        <v>3146</v>
      </c>
      <c r="D1051" s="9" t="s">
        <v>4077</v>
      </c>
      <c r="E1051" s="9" t="s">
        <v>78</v>
      </c>
      <c r="F1051" s="9" t="s">
        <v>4109</v>
      </c>
      <c r="G1051" s="9" t="s">
        <v>2182</v>
      </c>
      <c r="H1051" s="8" t="str">
        <f t="shared" si="16"/>
        <v>Так</v>
      </c>
      <c r="J1051" s="8">
        <f>_xlfn.AGGREGATE(3,3,Tabela1[[#This Row],[Lp]])</f>
        <v>0</v>
      </c>
    </row>
    <row r="1052" spans="1:10" ht="15" hidden="1" customHeight="1">
      <c r="A1052" s="9">
        <v>1051</v>
      </c>
      <c r="B1052" s="9" t="s">
        <v>3151</v>
      </c>
      <c r="C1052" s="9" t="s">
        <v>3151</v>
      </c>
      <c r="D1052" s="9" t="s">
        <v>4077</v>
      </c>
      <c r="E1052" s="9" t="s">
        <v>29</v>
      </c>
      <c r="F1052" s="9" t="s">
        <v>4110</v>
      </c>
      <c r="G1052" s="9" t="s">
        <v>2184</v>
      </c>
      <c r="H1052" s="8" t="str">
        <f t="shared" si="16"/>
        <v>Ні</v>
      </c>
      <c r="J1052" s="8">
        <f>_xlfn.AGGREGATE(3,3,Tabela1[[#This Row],[Lp]])</f>
        <v>0</v>
      </c>
    </row>
    <row r="1053" spans="1:10" ht="15" hidden="1" customHeight="1">
      <c r="A1053" s="9">
        <v>1052</v>
      </c>
      <c r="B1053" s="9" t="s">
        <v>3176</v>
      </c>
      <c r="C1053" s="9" t="s">
        <v>3146</v>
      </c>
      <c r="D1053" s="9" t="s">
        <v>4077</v>
      </c>
      <c r="E1053" s="9" t="s">
        <v>78</v>
      </c>
      <c r="F1053" s="9" t="s">
        <v>4111</v>
      </c>
      <c r="G1053" s="9" t="s">
        <v>2186</v>
      </c>
      <c r="H1053" s="8" t="str">
        <f t="shared" si="16"/>
        <v>Так</v>
      </c>
      <c r="J1053" s="8">
        <f>_xlfn.AGGREGATE(3,3,Tabela1[[#This Row],[Lp]])</f>
        <v>0</v>
      </c>
    </row>
    <row r="1054" spans="1:10" ht="15" hidden="1" customHeight="1">
      <c r="A1054" s="9">
        <v>1053</v>
      </c>
      <c r="B1054" s="9" t="s">
        <v>3148</v>
      </c>
      <c r="C1054" s="9" t="s">
        <v>3148</v>
      </c>
      <c r="D1054" s="9" t="s">
        <v>4077</v>
      </c>
      <c r="E1054" s="9" t="s">
        <v>24</v>
      </c>
      <c r="F1054" s="9" t="s">
        <v>4112</v>
      </c>
      <c r="G1054" s="9" t="s">
        <v>2188</v>
      </c>
      <c r="H1054" s="8" t="str">
        <f t="shared" si="16"/>
        <v>Ні</v>
      </c>
      <c r="J1054" s="8">
        <f>_xlfn.AGGREGATE(3,3,Tabela1[[#This Row],[Lp]])</f>
        <v>0</v>
      </c>
    </row>
    <row r="1055" spans="1:10" ht="15" hidden="1" customHeight="1">
      <c r="A1055" s="9">
        <v>1054</v>
      </c>
      <c r="B1055" s="9" t="s">
        <v>3176</v>
      </c>
      <c r="C1055" s="9" t="s">
        <v>3146</v>
      </c>
      <c r="D1055" s="9" t="s">
        <v>4077</v>
      </c>
      <c r="E1055" s="9" t="s">
        <v>78</v>
      </c>
      <c r="F1055" s="9" t="s">
        <v>4113</v>
      </c>
      <c r="G1055" s="9" t="s">
        <v>2190</v>
      </c>
      <c r="H1055" s="8" t="str">
        <f t="shared" si="16"/>
        <v>Так</v>
      </c>
      <c r="J1055" s="8">
        <f>_xlfn.AGGREGATE(3,3,Tabela1[[#This Row],[Lp]])</f>
        <v>0</v>
      </c>
    </row>
    <row r="1056" spans="1:10" ht="15" hidden="1" customHeight="1">
      <c r="A1056" s="9">
        <v>1055</v>
      </c>
      <c r="B1056" s="9" t="s">
        <v>3148</v>
      </c>
      <c r="C1056" s="9" t="s">
        <v>3148</v>
      </c>
      <c r="D1056" s="9" t="s">
        <v>4077</v>
      </c>
      <c r="E1056" s="9" t="s">
        <v>24</v>
      </c>
      <c r="F1056" s="9" t="s">
        <v>4114</v>
      </c>
      <c r="G1056" s="9" t="s">
        <v>2192</v>
      </c>
      <c r="H1056" s="8" t="str">
        <f t="shared" si="16"/>
        <v>Ні</v>
      </c>
      <c r="J1056" s="8">
        <f>_xlfn.AGGREGATE(3,3,Tabela1[[#This Row],[Lp]])</f>
        <v>0</v>
      </c>
    </row>
    <row r="1057" spans="1:10" ht="15" hidden="1" customHeight="1">
      <c r="A1057" s="9">
        <v>1056</v>
      </c>
      <c r="B1057" s="9" t="s">
        <v>3151</v>
      </c>
      <c r="C1057" s="9" t="s">
        <v>3151</v>
      </c>
      <c r="D1057" s="9" t="s">
        <v>4077</v>
      </c>
      <c r="E1057" s="9" t="s">
        <v>29</v>
      </c>
      <c r="F1057" s="9" t="s">
        <v>4115</v>
      </c>
      <c r="G1057" s="9" t="s">
        <v>2194</v>
      </c>
      <c r="H1057" s="8" t="str">
        <f t="shared" si="16"/>
        <v>Ні</v>
      </c>
      <c r="J1057" s="8">
        <f>_xlfn.AGGREGATE(3,3,Tabela1[[#This Row],[Lp]])</f>
        <v>0</v>
      </c>
    </row>
    <row r="1058" spans="1:10" ht="15" hidden="1" customHeight="1">
      <c r="A1058" s="9">
        <v>1057</v>
      </c>
      <c r="B1058" s="9" t="s">
        <v>3145</v>
      </c>
      <c r="C1058" s="9" t="s">
        <v>3146</v>
      </c>
      <c r="D1058" s="9" t="s">
        <v>4077</v>
      </c>
      <c r="E1058" s="9" t="s">
        <v>21</v>
      </c>
      <c r="F1058" s="9" t="s">
        <v>4116</v>
      </c>
      <c r="G1058" s="9" t="s">
        <v>2196</v>
      </c>
      <c r="H1058" s="8" t="str">
        <f t="shared" si="16"/>
        <v>Ні</v>
      </c>
      <c r="J1058" s="8">
        <f>_xlfn.AGGREGATE(3,3,Tabela1[[#This Row],[Lp]])</f>
        <v>0</v>
      </c>
    </row>
    <row r="1059" spans="1:10" ht="15" hidden="1" customHeight="1">
      <c r="A1059" s="9">
        <v>1058</v>
      </c>
      <c r="B1059" s="9" t="s">
        <v>3148</v>
      </c>
      <c r="C1059" s="9" t="s">
        <v>3148</v>
      </c>
      <c r="D1059" s="9" t="s">
        <v>4077</v>
      </c>
      <c r="E1059" s="9" t="s">
        <v>24</v>
      </c>
      <c r="F1059" s="9" t="s">
        <v>4117</v>
      </c>
      <c r="G1059" s="9" t="s">
        <v>2198</v>
      </c>
      <c r="H1059" s="8" t="str">
        <f t="shared" si="16"/>
        <v>Ні</v>
      </c>
      <c r="J1059" s="8">
        <f>_xlfn.AGGREGATE(3,3,Tabela1[[#This Row],[Lp]])</f>
        <v>0</v>
      </c>
    </row>
    <row r="1060" spans="1:10" ht="15" hidden="1" customHeight="1">
      <c r="A1060" s="9">
        <v>1059</v>
      </c>
      <c r="B1060" s="9" t="s">
        <v>3148</v>
      </c>
      <c r="C1060" s="9" t="s">
        <v>3148</v>
      </c>
      <c r="D1060" s="9" t="s">
        <v>4077</v>
      </c>
      <c r="E1060" s="9" t="s">
        <v>24</v>
      </c>
      <c r="F1060" s="9" t="s">
        <v>4118</v>
      </c>
      <c r="G1060" s="9" t="s">
        <v>2200</v>
      </c>
      <c r="H1060" s="8" t="str">
        <f t="shared" si="16"/>
        <v>Ні</v>
      </c>
      <c r="J1060" s="8">
        <f>_xlfn.AGGREGATE(3,3,Tabela1[[#This Row],[Lp]])</f>
        <v>0</v>
      </c>
    </row>
    <row r="1061" spans="1:10" ht="15" hidden="1" customHeight="1">
      <c r="A1061" s="9">
        <v>1060</v>
      </c>
      <c r="B1061" s="9" t="s">
        <v>3151</v>
      </c>
      <c r="C1061" s="9" t="s">
        <v>3151</v>
      </c>
      <c r="D1061" s="9" t="s">
        <v>4077</v>
      </c>
      <c r="E1061" s="9" t="s">
        <v>29</v>
      </c>
      <c r="F1061" s="9" t="s">
        <v>3212</v>
      </c>
      <c r="G1061" s="9" t="s">
        <v>2202</v>
      </c>
      <c r="H1061" s="8" t="str">
        <f t="shared" si="16"/>
        <v>Ні</v>
      </c>
      <c r="J1061" s="8">
        <f>_xlfn.AGGREGATE(3,3,Tabela1[[#This Row],[Lp]])</f>
        <v>0</v>
      </c>
    </row>
    <row r="1062" spans="1:10" ht="15" hidden="1" customHeight="1">
      <c r="A1062" s="9">
        <v>1061</v>
      </c>
      <c r="B1062" s="9" t="s">
        <v>3097</v>
      </c>
      <c r="C1062" s="9" t="s">
        <v>3097</v>
      </c>
      <c r="D1062" s="9" t="s">
        <v>4119</v>
      </c>
      <c r="E1062" s="9" t="s">
        <v>15</v>
      </c>
      <c r="F1062" s="9" t="s">
        <v>3131</v>
      </c>
      <c r="G1062" s="9" t="s">
        <v>2207</v>
      </c>
      <c r="H1062" s="8" t="str">
        <f t="shared" si="16"/>
        <v>Ні</v>
      </c>
      <c r="J1062" s="8">
        <f>_xlfn.AGGREGATE(3,3,Tabela1[[#This Row],[Lp]])</f>
        <v>0</v>
      </c>
    </row>
    <row r="1063" spans="1:10" ht="15" hidden="1" customHeight="1">
      <c r="A1063" s="9">
        <v>1062</v>
      </c>
      <c r="B1063" s="9" t="s">
        <v>3148</v>
      </c>
      <c r="C1063" s="9" t="s">
        <v>3148</v>
      </c>
      <c r="D1063" s="9" t="s">
        <v>4119</v>
      </c>
      <c r="E1063" s="9" t="s">
        <v>24</v>
      </c>
      <c r="F1063" s="9" t="s">
        <v>4120</v>
      </c>
      <c r="G1063" s="9" t="s">
        <v>2211</v>
      </c>
      <c r="H1063" s="8" t="str">
        <f t="shared" si="16"/>
        <v>Ні</v>
      </c>
      <c r="J1063" s="8">
        <f>_xlfn.AGGREGATE(3,3,Tabela1[[#This Row],[Lp]])</f>
        <v>0</v>
      </c>
    </row>
    <row r="1064" spans="1:10" ht="15" hidden="1" customHeight="1">
      <c r="A1064" s="9">
        <v>1063</v>
      </c>
      <c r="B1064" s="9" t="s">
        <v>3148</v>
      </c>
      <c r="C1064" s="9" t="s">
        <v>3148</v>
      </c>
      <c r="D1064" s="9" t="s">
        <v>4119</v>
      </c>
      <c r="E1064" s="9" t="s">
        <v>24</v>
      </c>
      <c r="F1064" s="9" t="s">
        <v>4121</v>
      </c>
      <c r="G1064" s="9" t="s">
        <v>2213</v>
      </c>
      <c r="H1064" s="8" t="str">
        <f t="shared" si="16"/>
        <v>Ні</v>
      </c>
      <c r="J1064" s="8">
        <f>_xlfn.AGGREGATE(3,3,Tabela1[[#This Row],[Lp]])</f>
        <v>0</v>
      </c>
    </row>
    <row r="1065" spans="1:10" ht="15" hidden="1" customHeight="1">
      <c r="A1065" s="9">
        <v>1064</v>
      </c>
      <c r="B1065" s="9" t="s">
        <v>3148</v>
      </c>
      <c r="C1065" s="9" t="s">
        <v>3148</v>
      </c>
      <c r="D1065" s="9" t="s">
        <v>4119</v>
      </c>
      <c r="E1065" s="9" t="s">
        <v>24</v>
      </c>
      <c r="F1065" s="9" t="s">
        <v>4122</v>
      </c>
      <c r="G1065" s="9" t="s">
        <v>2215</v>
      </c>
      <c r="H1065" s="8" t="str">
        <f t="shared" si="16"/>
        <v>Ні</v>
      </c>
      <c r="J1065" s="8">
        <f>_xlfn.AGGREGATE(3,3,Tabela1[[#This Row],[Lp]])</f>
        <v>0</v>
      </c>
    </row>
    <row r="1066" spans="1:10" ht="15" hidden="1" customHeight="1">
      <c r="A1066" s="9">
        <v>1065</v>
      </c>
      <c r="B1066" s="9" t="s">
        <v>3148</v>
      </c>
      <c r="C1066" s="9" t="s">
        <v>3148</v>
      </c>
      <c r="D1066" s="9" t="s">
        <v>4119</v>
      </c>
      <c r="E1066" s="9" t="s">
        <v>24</v>
      </c>
      <c r="F1066" s="9" t="s">
        <v>4123</v>
      </c>
      <c r="G1066" s="9" t="s">
        <v>2217</v>
      </c>
      <c r="H1066" s="8" t="str">
        <f t="shared" si="16"/>
        <v>Ні</v>
      </c>
      <c r="J1066" s="8">
        <f>_xlfn.AGGREGATE(3,3,Tabela1[[#This Row],[Lp]])</f>
        <v>0</v>
      </c>
    </row>
    <row r="1067" spans="1:10" ht="15" hidden="1" customHeight="1">
      <c r="A1067" s="9">
        <v>1066</v>
      </c>
      <c r="B1067" s="9" t="s">
        <v>3151</v>
      </c>
      <c r="C1067" s="9" t="s">
        <v>3151</v>
      </c>
      <c r="D1067" s="9" t="s">
        <v>4119</v>
      </c>
      <c r="E1067" s="9" t="s">
        <v>29</v>
      </c>
      <c r="F1067" s="9" t="s">
        <v>4124</v>
      </c>
      <c r="G1067" s="9" t="s">
        <v>2219</v>
      </c>
      <c r="H1067" s="8" t="str">
        <f t="shared" si="16"/>
        <v>Ні</v>
      </c>
      <c r="J1067" s="8">
        <f>_xlfn.AGGREGATE(3,3,Tabela1[[#This Row],[Lp]])</f>
        <v>0</v>
      </c>
    </row>
    <row r="1068" spans="1:10" ht="15" hidden="1" customHeight="1">
      <c r="A1068" s="9">
        <v>1067</v>
      </c>
      <c r="B1068" s="9" t="s">
        <v>3151</v>
      </c>
      <c r="C1068" s="9" t="s">
        <v>3151</v>
      </c>
      <c r="D1068" s="9" t="s">
        <v>4119</v>
      </c>
      <c r="E1068" s="9" t="s">
        <v>29</v>
      </c>
      <c r="F1068" s="9" t="s">
        <v>4005</v>
      </c>
      <c r="G1068" s="9" t="s">
        <v>2221</v>
      </c>
      <c r="H1068" s="8" t="str">
        <f t="shared" si="16"/>
        <v>Ні</v>
      </c>
      <c r="J1068" s="8">
        <f>_xlfn.AGGREGATE(3,3,Tabela1[[#This Row],[Lp]])</f>
        <v>0</v>
      </c>
    </row>
    <row r="1069" spans="1:10" ht="15" hidden="1" customHeight="1">
      <c r="A1069" s="9">
        <v>1068</v>
      </c>
      <c r="B1069" s="9" t="s">
        <v>3148</v>
      </c>
      <c r="C1069" s="9" t="s">
        <v>3148</v>
      </c>
      <c r="D1069" s="9" t="s">
        <v>4119</v>
      </c>
      <c r="E1069" s="9" t="s">
        <v>24</v>
      </c>
      <c r="F1069" s="9" t="s">
        <v>4125</v>
      </c>
      <c r="G1069" s="9" t="s">
        <v>2223</v>
      </c>
      <c r="H1069" s="8" t="str">
        <f t="shared" si="16"/>
        <v>Ні</v>
      </c>
      <c r="J1069" s="8">
        <f>_xlfn.AGGREGATE(3,3,Tabela1[[#This Row],[Lp]])</f>
        <v>0</v>
      </c>
    </row>
    <row r="1070" spans="1:10" ht="15" hidden="1" customHeight="1">
      <c r="A1070" s="9">
        <v>1069</v>
      </c>
      <c r="B1070" s="9" t="s">
        <v>3151</v>
      </c>
      <c r="C1070" s="9" t="s">
        <v>3151</v>
      </c>
      <c r="D1070" s="9" t="s">
        <v>4119</v>
      </c>
      <c r="E1070" s="9" t="s">
        <v>29</v>
      </c>
      <c r="F1070" s="9" t="s">
        <v>4126</v>
      </c>
      <c r="G1070" s="9" t="s">
        <v>2225</v>
      </c>
      <c r="H1070" s="8" t="str">
        <f t="shared" si="16"/>
        <v>Ні</v>
      </c>
      <c r="J1070" s="8">
        <f>_xlfn.AGGREGATE(3,3,Tabela1[[#This Row],[Lp]])</f>
        <v>0</v>
      </c>
    </row>
    <row r="1071" spans="1:10" ht="15" hidden="1" customHeight="1">
      <c r="A1071" s="9">
        <v>1070</v>
      </c>
      <c r="B1071" s="9" t="s">
        <v>3148</v>
      </c>
      <c r="C1071" s="9" t="s">
        <v>3148</v>
      </c>
      <c r="D1071" s="9" t="s">
        <v>4119</v>
      </c>
      <c r="E1071" s="9" t="s">
        <v>24</v>
      </c>
      <c r="F1071" s="9" t="s">
        <v>3169</v>
      </c>
      <c r="G1071" s="9" t="s">
        <v>2227</v>
      </c>
      <c r="H1071" s="8" t="str">
        <f t="shared" si="16"/>
        <v>Ні</v>
      </c>
      <c r="J1071" s="8">
        <f>_xlfn.AGGREGATE(3,3,Tabela1[[#This Row],[Lp]])</f>
        <v>0</v>
      </c>
    </row>
    <row r="1072" spans="1:10" ht="15" hidden="1" customHeight="1">
      <c r="A1072" s="9">
        <v>1071</v>
      </c>
      <c r="B1072" s="9" t="s">
        <v>3151</v>
      </c>
      <c r="C1072" s="9" t="s">
        <v>3151</v>
      </c>
      <c r="D1072" s="9" t="s">
        <v>4119</v>
      </c>
      <c r="E1072" s="9" t="s">
        <v>29</v>
      </c>
      <c r="F1072" s="9" t="s">
        <v>4127</v>
      </c>
      <c r="G1072" s="9" t="s">
        <v>2229</v>
      </c>
      <c r="H1072" s="8" t="str">
        <f t="shared" si="16"/>
        <v>Ні</v>
      </c>
      <c r="J1072" s="8">
        <f>_xlfn.AGGREGATE(3,3,Tabela1[[#This Row],[Lp]])</f>
        <v>0</v>
      </c>
    </row>
    <row r="1073" spans="1:10" ht="15" hidden="1" customHeight="1">
      <c r="A1073" s="9">
        <v>1072</v>
      </c>
      <c r="B1073" s="9" t="s">
        <v>3148</v>
      </c>
      <c r="C1073" s="9" t="s">
        <v>3148</v>
      </c>
      <c r="D1073" s="9" t="s">
        <v>4119</v>
      </c>
      <c r="E1073" s="9" t="s">
        <v>24</v>
      </c>
      <c r="F1073" s="9" t="s">
        <v>4128</v>
      </c>
      <c r="G1073" s="9" t="s">
        <v>2231</v>
      </c>
      <c r="H1073" s="8" t="str">
        <f t="shared" si="16"/>
        <v>Ні</v>
      </c>
      <c r="J1073" s="8">
        <f>_xlfn.AGGREGATE(3,3,Tabela1[[#This Row],[Lp]])</f>
        <v>0</v>
      </c>
    </row>
    <row r="1074" spans="1:10" ht="15" hidden="1" customHeight="1">
      <c r="A1074" s="9">
        <v>1073</v>
      </c>
      <c r="B1074" s="9" t="s">
        <v>3151</v>
      </c>
      <c r="C1074" s="9" t="s">
        <v>3151</v>
      </c>
      <c r="D1074" s="9" t="s">
        <v>4119</v>
      </c>
      <c r="E1074" s="9" t="s">
        <v>29</v>
      </c>
      <c r="F1074" s="9" t="s">
        <v>4129</v>
      </c>
      <c r="G1074" s="9" t="s">
        <v>2233</v>
      </c>
      <c r="H1074" s="8" t="str">
        <f t="shared" si="16"/>
        <v>Ні</v>
      </c>
      <c r="J1074" s="8">
        <f>_xlfn.AGGREGATE(3,3,Tabela1[[#This Row],[Lp]])</f>
        <v>0</v>
      </c>
    </row>
    <row r="1075" spans="1:10" hidden="1">
      <c r="A1075" s="9">
        <v>1074</v>
      </c>
      <c r="B1075" s="9" t="s">
        <v>3148</v>
      </c>
      <c r="C1075" s="9" t="s">
        <v>3148</v>
      </c>
      <c r="D1075" s="9" t="s">
        <v>4119</v>
      </c>
      <c r="E1075" s="9" t="s">
        <v>24</v>
      </c>
      <c r="F1075" s="9" t="s">
        <v>4130</v>
      </c>
      <c r="G1075" s="9" t="s">
        <v>2235</v>
      </c>
      <c r="H1075" s="8" t="str">
        <f t="shared" si="16"/>
        <v>Ні</v>
      </c>
      <c r="J1075" s="8">
        <f>_xlfn.AGGREGATE(3,3,Tabela1[[#This Row],[Lp]])</f>
        <v>0</v>
      </c>
    </row>
    <row r="1076" spans="1:10" ht="15" hidden="1" customHeight="1">
      <c r="A1076" s="9">
        <v>1075</v>
      </c>
      <c r="B1076" s="9" t="s">
        <v>3151</v>
      </c>
      <c r="C1076" s="9" t="s">
        <v>3151</v>
      </c>
      <c r="D1076" s="9" t="s">
        <v>4119</v>
      </c>
      <c r="E1076" s="9" t="s">
        <v>29</v>
      </c>
      <c r="F1076" s="9" t="s">
        <v>4131</v>
      </c>
      <c r="G1076" s="9" t="s">
        <v>2237</v>
      </c>
      <c r="H1076" s="8" t="str">
        <f t="shared" si="16"/>
        <v>Ні</v>
      </c>
      <c r="J1076" s="8">
        <f>_xlfn.AGGREGATE(3,3,Tabela1[[#This Row],[Lp]])</f>
        <v>0</v>
      </c>
    </row>
    <row r="1077" spans="1:10" ht="15" hidden="1" customHeight="1">
      <c r="A1077" s="9">
        <v>1076</v>
      </c>
      <c r="B1077" s="9" t="s">
        <v>3151</v>
      </c>
      <c r="C1077" s="9" t="s">
        <v>3151</v>
      </c>
      <c r="D1077" s="9" t="s">
        <v>4119</v>
      </c>
      <c r="E1077" s="9" t="s">
        <v>29</v>
      </c>
      <c r="F1077" s="9" t="s">
        <v>4132</v>
      </c>
      <c r="G1077" s="9" t="s">
        <v>2239</v>
      </c>
      <c r="H1077" s="8" t="str">
        <f t="shared" si="16"/>
        <v>Ні</v>
      </c>
      <c r="J1077" s="8">
        <f>_xlfn.AGGREGATE(3,3,Tabela1[[#This Row],[Lp]])</f>
        <v>0</v>
      </c>
    </row>
    <row r="1078" spans="1:10" ht="15" hidden="1" customHeight="1">
      <c r="A1078" s="9">
        <v>1077</v>
      </c>
      <c r="B1078" s="9" t="s">
        <v>3148</v>
      </c>
      <c r="C1078" s="9" t="s">
        <v>3148</v>
      </c>
      <c r="D1078" s="9" t="s">
        <v>4119</v>
      </c>
      <c r="E1078" s="9" t="s">
        <v>24</v>
      </c>
      <c r="F1078" s="9" t="s">
        <v>4133</v>
      </c>
      <c r="G1078" s="9" t="s">
        <v>2241</v>
      </c>
      <c r="H1078" s="8" t="str">
        <f t="shared" si="16"/>
        <v>Ні</v>
      </c>
      <c r="J1078" s="8">
        <f>_xlfn.AGGREGATE(3,3,Tabela1[[#This Row],[Lp]])</f>
        <v>0</v>
      </c>
    </row>
    <row r="1079" spans="1:10" ht="15" hidden="1" customHeight="1">
      <c r="A1079" s="9">
        <v>1078</v>
      </c>
      <c r="B1079" s="9" t="s">
        <v>3151</v>
      </c>
      <c r="C1079" s="9" t="s">
        <v>3151</v>
      </c>
      <c r="D1079" s="9" t="s">
        <v>4119</v>
      </c>
      <c r="E1079" s="9" t="s">
        <v>29</v>
      </c>
      <c r="F1079" s="9" t="s">
        <v>4134</v>
      </c>
      <c r="G1079" s="9" t="s">
        <v>2243</v>
      </c>
      <c r="H1079" s="8" t="str">
        <f t="shared" si="16"/>
        <v>Ні</v>
      </c>
      <c r="J1079" s="8">
        <f>_xlfn.AGGREGATE(3,3,Tabela1[[#This Row],[Lp]])</f>
        <v>0</v>
      </c>
    </row>
    <row r="1080" spans="1:10" ht="15" hidden="1" customHeight="1">
      <c r="A1080" s="9">
        <v>1079</v>
      </c>
      <c r="B1080" s="9" t="s">
        <v>3145</v>
      </c>
      <c r="C1080" s="9" t="s">
        <v>3146</v>
      </c>
      <c r="D1080" s="9" t="s">
        <v>4119</v>
      </c>
      <c r="E1080" s="9" t="s">
        <v>21</v>
      </c>
      <c r="F1080" s="9" t="s">
        <v>4135</v>
      </c>
      <c r="G1080" s="9" t="s">
        <v>2245</v>
      </c>
      <c r="H1080" s="8" t="str">
        <f t="shared" si="16"/>
        <v>Ні</v>
      </c>
      <c r="J1080" s="8">
        <f>_xlfn.AGGREGATE(3,3,Tabela1[[#This Row],[Lp]])</f>
        <v>0</v>
      </c>
    </row>
    <row r="1081" spans="1:10" ht="15" hidden="1" customHeight="1">
      <c r="A1081" s="9">
        <v>1080</v>
      </c>
      <c r="B1081" s="9" t="s">
        <v>3151</v>
      </c>
      <c r="C1081" s="9" t="s">
        <v>3151</v>
      </c>
      <c r="D1081" s="9" t="s">
        <v>4119</v>
      </c>
      <c r="E1081" s="9" t="s">
        <v>29</v>
      </c>
      <c r="F1081" s="9" t="s">
        <v>4136</v>
      </c>
      <c r="G1081" s="9" t="s">
        <v>2247</v>
      </c>
      <c r="H1081" s="8" t="str">
        <f t="shared" si="16"/>
        <v>Ні</v>
      </c>
      <c r="J1081" s="8">
        <f>_xlfn.AGGREGATE(3,3,Tabela1[[#This Row],[Lp]])</f>
        <v>0</v>
      </c>
    </row>
    <row r="1082" spans="1:10" ht="15" hidden="1" customHeight="1">
      <c r="A1082" s="9">
        <v>1081</v>
      </c>
      <c r="B1082" s="9" t="s">
        <v>3145</v>
      </c>
      <c r="C1082" s="9" t="s">
        <v>3146</v>
      </c>
      <c r="D1082" s="9" t="s">
        <v>4119</v>
      </c>
      <c r="E1082" s="9" t="s">
        <v>21</v>
      </c>
      <c r="F1082" s="9" t="s">
        <v>4137</v>
      </c>
      <c r="G1082" s="9" t="s">
        <v>2249</v>
      </c>
      <c r="H1082" s="8" t="str">
        <f t="shared" si="16"/>
        <v>Ні</v>
      </c>
      <c r="J1082" s="8">
        <f>_xlfn.AGGREGATE(3,3,Tabela1[[#This Row],[Lp]])</f>
        <v>0</v>
      </c>
    </row>
    <row r="1083" spans="1:10" ht="15" hidden="1" customHeight="1">
      <c r="A1083" s="9">
        <v>1082</v>
      </c>
      <c r="B1083" s="9" t="s">
        <v>3148</v>
      </c>
      <c r="C1083" s="9" t="s">
        <v>3148</v>
      </c>
      <c r="D1083" s="9" t="s">
        <v>4119</v>
      </c>
      <c r="E1083" s="9" t="s">
        <v>24</v>
      </c>
      <c r="F1083" s="9" t="s">
        <v>4138</v>
      </c>
      <c r="G1083" s="9" t="s">
        <v>2251</v>
      </c>
      <c r="H1083" s="8" t="str">
        <f t="shared" si="16"/>
        <v>Ні</v>
      </c>
      <c r="J1083" s="8">
        <f>_xlfn.AGGREGATE(3,3,Tabela1[[#This Row],[Lp]])</f>
        <v>0</v>
      </c>
    </row>
    <row r="1084" spans="1:10" ht="15" hidden="1" customHeight="1">
      <c r="A1084" s="9">
        <v>1083</v>
      </c>
      <c r="B1084" s="9" t="s">
        <v>3145</v>
      </c>
      <c r="C1084" s="9" t="s">
        <v>3146</v>
      </c>
      <c r="D1084" s="9" t="s">
        <v>4119</v>
      </c>
      <c r="E1084" s="9" t="s">
        <v>21</v>
      </c>
      <c r="F1084" s="9" t="s">
        <v>4139</v>
      </c>
      <c r="G1084" s="9" t="s">
        <v>2253</v>
      </c>
      <c r="H1084" s="8" t="str">
        <f t="shared" si="16"/>
        <v>Ні</v>
      </c>
      <c r="J1084" s="8">
        <f>_xlfn.AGGREGATE(3,3,Tabela1[[#This Row],[Lp]])</f>
        <v>0</v>
      </c>
    </row>
    <row r="1085" spans="1:10" ht="15" hidden="1" customHeight="1">
      <c r="A1085" s="9">
        <v>1084</v>
      </c>
      <c r="B1085" s="9" t="s">
        <v>3145</v>
      </c>
      <c r="C1085" s="9" t="s">
        <v>3146</v>
      </c>
      <c r="D1085" s="9" t="s">
        <v>4119</v>
      </c>
      <c r="E1085" s="9" t="s">
        <v>21</v>
      </c>
      <c r="F1085" s="9" t="s">
        <v>4140</v>
      </c>
      <c r="G1085" s="9" t="s">
        <v>2255</v>
      </c>
      <c r="H1085" s="8" t="str">
        <f t="shared" si="16"/>
        <v>Ні</v>
      </c>
      <c r="J1085" s="8">
        <f>_xlfn.AGGREGATE(3,3,Tabela1[[#This Row],[Lp]])</f>
        <v>0</v>
      </c>
    </row>
    <row r="1086" spans="1:10" ht="15" hidden="1" customHeight="1">
      <c r="A1086" s="9">
        <v>1085</v>
      </c>
      <c r="B1086" s="9" t="s">
        <v>3145</v>
      </c>
      <c r="C1086" s="9" t="s">
        <v>3146</v>
      </c>
      <c r="D1086" s="9" t="s">
        <v>4119</v>
      </c>
      <c r="E1086" s="9" t="s">
        <v>21</v>
      </c>
      <c r="F1086" s="9" t="s">
        <v>4141</v>
      </c>
      <c r="G1086" s="9" t="s">
        <v>2257</v>
      </c>
      <c r="H1086" s="8" t="str">
        <f t="shared" si="16"/>
        <v>Ні</v>
      </c>
      <c r="J1086" s="8">
        <f>_xlfn.AGGREGATE(3,3,Tabela1[[#This Row],[Lp]])</f>
        <v>0</v>
      </c>
    </row>
    <row r="1087" spans="1:10" ht="15" hidden="1" customHeight="1">
      <c r="A1087" s="9">
        <v>1086</v>
      </c>
      <c r="B1087" s="9" t="s">
        <v>3151</v>
      </c>
      <c r="C1087" s="9" t="s">
        <v>3151</v>
      </c>
      <c r="D1087" s="9" t="s">
        <v>4119</v>
      </c>
      <c r="E1087" s="9" t="s">
        <v>29</v>
      </c>
      <c r="F1087" s="9" t="s">
        <v>4142</v>
      </c>
      <c r="G1087" s="9" t="s">
        <v>2259</v>
      </c>
      <c r="H1087" s="8" t="str">
        <f t="shared" si="16"/>
        <v>Ні</v>
      </c>
      <c r="J1087" s="8">
        <f>_xlfn.AGGREGATE(3,3,Tabela1[[#This Row],[Lp]])</f>
        <v>0</v>
      </c>
    </row>
    <row r="1088" spans="1:10" ht="15" hidden="1" customHeight="1">
      <c r="A1088" s="9">
        <v>1087</v>
      </c>
      <c r="B1088" s="9" t="s">
        <v>3151</v>
      </c>
      <c r="C1088" s="9" t="s">
        <v>3151</v>
      </c>
      <c r="D1088" s="9" t="s">
        <v>4119</v>
      </c>
      <c r="E1088" s="9" t="s">
        <v>29</v>
      </c>
      <c r="F1088" s="9" t="s">
        <v>4143</v>
      </c>
      <c r="G1088" s="9" t="s">
        <v>2261</v>
      </c>
      <c r="H1088" s="8" t="str">
        <f t="shared" si="16"/>
        <v>Ні</v>
      </c>
      <c r="J1088" s="8">
        <f>_xlfn.AGGREGATE(3,3,Tabela1[[#This Row],[Lp]])</f>
        <v>0</v>
      </c>
    </row>
    <row r="1089" spans="1:10" ht="15" hidden="1" customHeight="1">
      <c r="A1089" s="9">
        <v>1088</v>
      </c>
      <c r="B1089" s="9" t="s">
        <v>3151</v>
      </c>
      <c r="C1089" s="9" t="s">
        <v>3151</v>
      </c>
      <c r="D1089" s="9" t="s">
        <v>4119</v>
      </c>
      <c r="E1089" s="9" t="s">
        <v>29</v>
      </c>
      <c r="F1089" s="9" t="s">
        <v>4144</v>
      </c>
      <c r="G1089" s="9" t="s">
        <v>2263</v>
      </c>
      <c r="H1089" s="8" t="str">
        <f t="shared" si="16"/>
        <v>Ні</v>
      </c>
      <c r="J1089" s="8">
        <f>_xlfn.AGGREGATE(3,3,Tabela1[[#This Row],[Lp]])</f>
        <v>0</v>
      </c>
    </row>
    <row r="1090" spans="1:10" ht="15" hidden="1" customHeight="1">
      <c r="A1090" s="9">
        <v>1089</v>
      </c>
      <c r="B1090" s="9" t="s">
        <v>3148</v>
      </c>
      <c r="C1090" s="9" t="s">
        <v>3148</v>
      </c>
      <c r="D1090" s="9" t="s">
        <v>4119</v>
      </c>
      <c r="E1090" s="9" t="s">
        <v>24</v>
      </c>
      <c r="F1090" s="9" t="s">
        <v>4145</v>
      </c>
      <c r="G1090" s="9" t="s">
        <v>2265</v>
      </c>
      <c r="H1090" s="8" t="str">
        <f t="shared" si="16"/>
        <v>Ні</v>
      </c>
      <c r="J1090" s="8">
        <f>_xlfn.AGGREGATE(3,3,Tabela1[[#This Row],[Lp]])</f>
        <v>0</v>
      </c>
    </row>
    <row r="1091" spans="1:10" ht="15" hidden="1" customHeight="1">
      <c r="A1091" s="9">
        <v>1090</v>
      </c>
      <c r="B1091" s="9" t="s">
        <v>3148</v>
      </c>
      <c r="C1091" s="9" t="s">
        <v>3148</v>
      </c>
      <c r="D1091" s="9" t="s">
        <v>4119</v>
      </c>
      <c r="E1091" s="9" t="s">
        <v>24</v>
      </c>
      <c r="F1091" s="9" t="s">
        <v>4146</v>
      </c>
      <c r="G1091" s="9" t="s">
        <v>2267</v>
      </c>
      <c r="H1091" s="8" t="str">
        <f t="shared" ref="H1091:H1154" si="17">IF(E1091="gmoz","Так","Ні")</f>
        <v>Ні</v>
      </c>
      <c r="J1091" s="8">
        <f>_xlfn.AGGREGATE(3,3,Tabela1[[#This Row],[Lp]])</f>
        <v>0</v>
      </c>
    </row>
    <row r="1092" spans="1:10" ht="15" hidden="1" customHeight="1">
      <c r="A1092" s="9">
        <v>1091</v>
      </c>
      <c r="B1092" s="9" t="s">
        <v>3148</v>
      </c>
      <c r="C1092" s="9" t="s">
        <v>3148</v>
      </c>
      <c r="D1092" s="9" t="s">
        <v>4119</v>
      </c>
      <c r="E1092" s="9" t="s">
        <v>24</v>
      </c>
      <c r="F1092" s="9" t="s">
        <v>4147</v>
      </c>
      <c r="G1092" s="9" t="s">
        <v>2269</v>
      </c>
      <c r="H1092" s="8" t="str">
        <f t="shared" si="17"/>
        <v>Ні</v>
      </c>
      <c r="J1092" s="8">
        <f>_xlfn.AGGREGATE(3,3,Tabela1[[#This Row],[Lp]])</f>
        <v>0</v>
      </c>
    </row>
    <row r="1093" spans="1:10" ht="15" hidden="1" customHeight="1">
      <c r="A1093" s="9">
        <v>1092</v>
      </c>
      <c r="B1093" s="9" t="s">
        <v>3148</v>
      </c>
      <c r="C1093" s="9" t="s">
        <v>3148</v>
      </c>
      <c r="D1093" s="9" t="s">
        <v>4119</v>
      </c>
      <c r="E1093" s="9" t="s">
        <v>24</v>
      </c>
      <c r="F1093" s="9" t="s">
        <v>4148</v>
      </c>
      <c r="G1093" s="9" t="s">
        <v>2271</v>
      </c>
      <c r="H1093" s="8" t="str">
        <f t="shared" si="17"/>
        <v>Ні</v>
      </c>
      <c r="J1093" s="8">
        <f>_xlfn.AGGREGATE(3,3,Tabela1[[#This Row],[Lp]])</f>
        <v>0</v>
      </c>
    </row>
    <row r="1094" spans="1:10" ht="15" hidden="1" customHeight="1">
      <c r="A1094" s="9">
        <v>1093</v>
      </c>
      <c r="B1094" s="9" t="s">
        <v>3148</v>
      </c>
      <c r="C1094" s="9" t="s">
        <v>3148</v>
      </c>
      <c r="D1094" s="9" t="s">
        <v>4119</v>
      </c>
      <c r="E1094" s="9" t="s">
        <v>24</v>
      </c>
      <c r="F1094" s="9" t="s">
        <v>4149</v>
      </c>
      <c r="G1094" s="9" t="s">
        <v>2273</v>
      </c>
      <c r="H1094" s="8" t="str">
        <f t="shared" si="17"/>
        <v>Ні</v>
      </c>
      <c r="J1094" s="8">
        <f>_xlfn.AGGREGATE(3,3,Tabela1[[#This Row],[Lp]])</f>
        <v>0</v>
      </c>
    </row>
    <row r="1095" spans="1:10" ht="15" hidden="1" customHeight="1">
      <c r="A1095" s="9">
        <v>1094</v>
      </c>
      <c r="B1095" s="9" t="s">
        <v>3145</v>
      </c>
      <c r="C1095" s="9" t="s">
        <v>3146</v>
      </c>
      <c r="D1095" s="9" t="s">
        <v>4119</v>
      </c>
      <c r="E1095" s="9" t="s">
        <v>21</v>
      </c>
      <c r="F1095" s="9" t="s">
        <v>4150</v>
      </c>
      <c r="G1095" s="9" t="s">
        <v>2275</v>
      </c>
      <c r="H1095" s="8" t="str">
        <f t="shared" si="17"/>
        <v>Ні</v>
      </c>
      <c r="J1095" s="8">
        <f>_xlfn.AGGREGATE(3,3,Tabela1[[#This Row],[Lp]])</f>
        <v>0</v>
      </c>
    </row>
    <row r="1096" spans="1:10" ht="15" hidden="1" customHeight="1">
      <c r="A1096" s="9">
        <v>1095</v>
      </c>
      <c r="B1096" s="9" t="s">
        <v>3145</v>
      </c>
      <c r="C1096" s="9" t="s">
        <v>3146</v>
      </c>
      <c r="D1096" s="9" t="s">
        <v>4119</v>
      </c>
      <c r="E1096" s="9" t="s">
        <v>21</v>
      </c>
      <c r="F1096" s="9" t="s">
        <v>4151</v>
      </c>
      <c r="G1096" s="9" t="s">
        <v>2277</v>
      </c>
      <c r="H1096" s="8" t="str">
        <f t="shared" si="17"/>
        <v>Ні</v>
      </c>
      <c r="J1096" s="8">
        <f>_xlfn.AGGREGATE(3,3,Tabela1[[#This Row],[Lp]])</f>
        <v>0</v>
      </c>
    </row>
    <row r="1097" spans="1:10" ht="15" hidden="1" customHeight="1">
      <c r="A1097" s="9">
        <v>1096</v>
      </c>
      <c r="B1097" s="9" t="s">
        <v>3145</v>
      </c>
      <c r="C1097" s="9" t="s">
        <v>3146</v>
      </c>
      <c r="D1097" s="9" t="s">
        <v>4119</v>
      </c>
      <c r="E1097" s="9" t="s">
        <v>21</v>
      </c>
      <c r="F1097" s="9" t="s">
        <v>4152</v>
      </c>
      <c r="G1097" s="9" t="s">
        <v>2279</v>
      </c>
      <c r="H1097" s="8" t="str">
        <f t="shared" si="17"/>
        <v>Ні</v>
      </c>
      <c r="J1097" s="8">
        <f>_xlfn.AGGREGATE(3,3,Tabela1[[#This Row],[Lp]])</f>
        <v>0</v>
      </c>
    </row>
    <row r="1098" spans="1:10" ht="15" hidden="1" customHeight="1">
      <c r="A1098" s="9">
        <v>1097</v>
      </c>
      <c r="B1098" s="9" t="s">
        <v>3151</v>
      </c>
      <c r="C1098" s="9" t="s">
        <v>3151</v>
      </c>
      <c r="D1098" s="9" t="s">
        <v>4119</v>
      </c>
      <c r="E1098" s="9" t="s">
        <v>29</v>
      </c>
      <c r="F1098" s="9" t="s">
        <v>4153</v>
      </c>
      <c r="G1098" s="9" t="s">
        <v>2281</v>
      </c>
      <c r="H1098" s="8" t="str">
        <f t="shared" si="17"/>
        <v>Ні</v>
      </c>
      <c r="J1098" s="8">
        <f>_xlfn.AGGREGATE(3,3,Tabela1[[#This Row],[Lp]])</f>
        <v>0</v>
      </c>
    </row>
    <row r="1099" spans="1:10" ht="15" hidden="1" customHeight="1">
      <c r="A1099" s="9">
        <v>1098</v>
      </c>
      <c r="B1099" s="9" t="s">
        <v>3148</v>
      </c>
      <c r="C1099" s="9" t="s">
        <v>3148</v>
      </c>
      <c r="D1099" s="9" t="s">
        <v>4119</v>
      </c>
      <c r="E1099" s="9" t="s">
        <v>24</v>
      </c>
      <c r="F1099" s="9" t="s">
        <v>4154</v>
      </c>
      <c r="G1099" s="9" t="s">
        <v>2283</v>
      </c>
      <c r="H1099" s="8" t="str">
        <f t="shared" si="17"/>
        <v>Ні</v>
      </c>
      <c r="J1099" s="8">
        <f>_xlfn.AGGREGATE(3,3,Tabela1[[#This Row],[Lp]])</f>
        <v>0</v>
      </c>
    </row>
    <row r="1100" spans="1:10" ht="15" hidden="1" customHeight="1">
      <c r="A1100" s="9">
        <v>1099</v>
      </c>
      <c r="B1100" s="9" t="s">
        <v>3145</v>
      </c>
      <c r="C1100" s="9" t="s">
        <v>3146</v>
      </c>
      <c r="D1100" s="9" t="s">
        <v>4119</v>
      </c>
      <c r="E1100" s="9" t="s">
        <v>21</v>
      </c>
      <c r="F1100" s="9" t="s">
        <v>4155</v>
      </c>
      <c r="G1100" s="9" t="s">
        <v>2285</v>
      </c>
      <c r="H1100" s="8" t="str">
        <f t="shared" si="17"/>
        <v>Ні</v>
      </c>
      <c r="J1100" s="8">
        <f>_xlfn.AGGREGATE(3,3,Tabela1[[#This Row],[Lp]])</f>
        <v>0</v>
      </c>
    </row>
    <row r="1101" spans="1:10" ht="15" hidden="1" customHeight="1">
      <c r="A1101" s="9">
        <v>1100</v>
      </c>
      <c r="B1101" s="9" t="s">
        <v>3148</v>
      </c>
      <c r="C1101" s="9" t="s">
        <v>3148</v>
      </c>
      <c r="D1101" s="9" t="s">
        <v>4119</v>
      </c>
      <c r="E1101" s="9" t="s">
        <v>24</v>
      </c>
      <c r="F1101" s="9" t="s">
        <v>4156</v>
      </c>
      <c r="G1101" s="9" t="s">
        <v>2287</v>
      </c>
      <c r="H1101" s="8" t="str">
        <f t="shared" si="17"/>
        <v>Ні</v>
      </c>
      <c r="J1101" s="8">
        <f>_xlfn.AGGREGATE(3,3,Tabela1[[#This Row],[Lp]])</f>
        <v>0</v>
      </c>
    </row>
    <row r="1102" spans="1:10" ht="15" hidden="1" customHeight="1">
      <c r="A1102" s="9">
        <v>1101</v>
      </c>
      <c r="B1102" s="9" t="s">
        <v>3145</v>
      </c>
      <c r="C1102" s="9" t="s">
        <v>3146</v>
      </c>
      <c r="D1102" s="9" t="s">
        <v>4119</v>
      </c>
      <c r="E1102" s="9" t="s">
        <v>21</v>
      </c>
      <c r="F1102" s="9" t="s">
        <v>4157</v>
      </c>
      <c r="G1102" s="9" t="s">
        <v>2289</v>
      </c>
      <c r="H1102" s="8" t="str">
        <f t="shared" si="17"/>
        <v>Ні</v>
      </c>
      <c r="J1102" s="8">
        <f>_xlfn.AGGREGATE(3,3,Tabela1[[#This Row],[Lp]])</f>
        <v>0</v>
      </c>
    </row>
    <row r="1103" spans="1:10" ht="15" hidden="1" customHeight="1">
      <c r="A1103" s="9">
        <v>1102</v>
      </c>
      <c r="B1103" s="9" t="s">
        <v>3176</v>
      </c>
      <c r="C1103" s="9" t="s">
        <v>3146</v>
      </c>
      <c r="D1103" s="9" t="s">
        <v>4119</v>
      </c>
      <c r="E1103" s="9" t="s">
        <v>78</v>
      </c>
      <c r="F1103" s="9" t="s">
        <v>4158</v>
      </c>
      <c r="G1103" s="9" t="s">
        <v>2291</v>
      </c>
      <c r="H1103" s="8" t="str">
        <f t="shared" si="17"/>
        <v>Так</v>
      </c>
      <c r="J1103" s="8">
        <f>_xlfn.AGGREGATE(3,3,Tabela1[[#This Row],[Lp]])</f>
        <v>0</v>
      </c>
    </row>
    <row r="1104" spans="1:10" ht="15" hidden="1" customHeight="1">
      <c r="A1104" s="9">
        <v>1103</v>
      </c>
      <c r="B1104" s="9" t="s">
        <v>3176</v>
      </c>
      <c r="C1104" s="9" t="s">
        <v>3146</v>
      </c>
      <c r="D1104" s="9" t="s">
        <v>4119</v>
      </c>
      <c r="E1104" s="9" t="s">
        <v>78</v>
      </c>
      <c r="F1104" s="9" t="s">
        <v>4159</v>
      </c>
      <c r="G1104" s="9" t="s">
        <v>2293</v>
      </c>
      <c r="H1104" s="8" t="str">
        <f t="shared" si="17"/>
        <v>Так</v>
      </c>
      <c r="I1104" s="8" t="s">
        <v>3178</v>
      </c>
      <c r="J1104" s="8">
        <f>_xlfn.AGGREGATE(3,3,Tabela1[[#This Row],[Lp]])</f>
        <v>0</v>
      </c>
    </row>
    <row r="1105" spans="1:10" ht="15" hidden="1" customHeight="1">
      <c r="A1105" s="9">
        <v>1104</v>
      </c>
      <c r="B1105" s="9" t="s">
        <v>3151</v>
      </c>
      <c r="C1105" s="9" t="s">
        <v>3151</v>
      </c>
      <c r="D1105" s="9" t="s">
        <v>4119</v>
      </c>
      <c r="E1105" s="9" t="s">
        <v>29</v>
      </c>
      <c r="F1105" s="9" t="s">
        <v>4160</v>
      </c>
      <c r="G1105" s="9" t="s">
        <v>2295</v>
      </c>
      <c r="H1105" s="8" t="str">
        <f t="shared" si="17"/>
        <v>Ні</v>
      </c>
      <c r="J1105" s="8">
        <f>_xlfn.AGGREGATE(3,3,Tabela1[[#This Row],[Lp]])</f>
        <v>0</v>
      </c>
    </row>
    <row r="1106" spans="1:10" ht="15" hidden="1" customHeight="1">
      <c r="A1106" s="9">
        <v>1105</v>
      </c>
      <c r="B1106" s="9" t="s">
        <v>3148</v>
      </c>
      <c r="C1106" s="9" t="s">
        <v>3148</v>
      </c>
      <c r="D1106" s="9" t="s">
        <v>4119</v>
      </c>
      <c r="E1106" s="9" t="s">
        <v>24</v>
      </c>
      <c r="F1106" s="9" t="s">
        <v>4161</v>
      </c>
      <c r="G1106" s="9" t="s">
        <v>2297</v>
      </c>
      <c r="H1106" s="8" t="str">
        <f t="shared" si="17"/>
        <v>Ні</v>
      </c>
      <c r="J1106" s="8">
        <f>_xlfn.AGGREGATE(3,3,Tabela1[[#This Row],[Lp]])</f>
        <v>0</v>
      </c>
    </row>
    <row r="1107" spans="1:10" ht="15" hidden="1" customHeight="1">
      <c r="A1107" s="9">
        <v>1106</v>
      </c>
      <c r="B1107" s="9" t="s">
        <v>3176</v>
      </c>
      <c r="C1107" s="9" t="s">
        <v>3146</v>
      </c>
      <c r="D1107" s="9" t="s">
        <v>4119</v>
      </c>
      <c r="E1107" s="9" t="s">
        <v>78</v>
      </c>
      <c r="F1107" s="9" t="s">
        <v>4162</v>
      </c>
      <c r="G1107" s="9" t="s">
        <v>2299</v>
      </c>
      <c r="H1107" s="8" t="str">
        <f t="shared" si="17"/>
        <v>Так</v>
      </c>
      <c r="J1107" s="8">
        <f>_xlfn.AGGREGATE(3,3,Tabela1[[#This Row],[Lp]])</f>
        <v>0</v>
      </c>
    </row>
    <row r="1108" spans="1:10" ht="15" hidden="1" customHeight="1">
      <c r="A1108" s="9">
        <v>1107</v>
      </c>
      <c r="B1108" s="9" t="s">
        <v>3145</v>
      </c>
      <c r="C1108" s="9" t="s">
        <v>3146</v>
      </c>
      <c r="D1108" s="9" t="s">
        <v>4119</v>
      </c>
      <c r="E1108" s="9" t="s">
        <v>21</v>
      </c>
      <c r="F1108" s="9" t="s">
        <v>4163</v>
      </c>
      <c r="G1108" s="9" t="s">
        <v>2301</v>
      </c>
      <c r="H1108" s="8" t="str">
        <f t="shared" si="17"/>
        <v>Ні</v>
      </c>
      <c r="J1108" s="8">
        <f>_xlfn.AGGREGATE(3,3,Tabela1[[#This Row],[Lp]])</f>
        <v>0</v>
      </c>
    </row>
    <row r="1109" spans="1:10" ht="15" hidden="1" customHeight="1">
      <c r="A1109" s="9">
        <v>1108</v>
      </c>
      <c r="B1109" s="9" t="s">
        <v>3151</v>
      </c>
      <c r="C1109" s="9" t="s">
        <v>3151</v>
      </c>
      <c r="D1109" s="9" t="s">
        <v>4119</v>
      </c>
      <c r="E1109" s="9" t="s">
        <v>29</v>
      </c>
      <c r="F1109" s="9" t="s">
        <v>4164</v>
      </c>
      <c r="G1109" s="9" t="s">
        <v>2303</v>
      </c>
      <c r="H1109" s="8" t="str">
        <f t="shared" si="17"/>
        <v>Ні</v>
      </c>
      <c r="J1109" s="8">
        <f>_xlfn.AGGREGATE(3,3,Tabela1[[#This Row],[Lp]])</f>
        <v>0</v>
      </c>
    </row>
    <row r="1110" spans="1:10" ht="15" hidden="1" customHeight="1">
      <c r="A1110" s="9">
        <v>1109</v>
      </c>
      <c r="B1110" s="9" t="s">
        <v>3145</v>
      </c>
      <c r="C1110" s="9" t="s">
        <v>3146</v>
      </c>
      <c r="D1110" s="9" t="s">
        <v>4119</v>
      </c>
      <c r="E1110" s="9" t="s">
        <v>21</v>
      </c>
      <c r="F1110" s="9" t="s">
        <v>4165</v>
      </c>
      <c r="G1110" s="9" t="s">
        <v>2305</v>
      </c>
      <c r="H1110" s="8" t="str">
        <f t="shared" si="17"/>
        <v>Ні</v>
      </c>
      <c r="J1110" s="8">
        <f>_xlfn.AGGREGATE(3,3,Tabela1[[#This Row],[Lp]])</f>
        <v>0</v>
      </c>
    </row>
    <row r="1111" spans="1:10" ht="15" hidden="1" customHeight="1">
      <c r="A1111" s="9">
        <v>1110</v>
      </c>
      <c r="B1111" s="9" t="s">
        <v>3145</v>
      </c>
      <c r="C1111" s="9" t="s">
        <v>3146</v>
      </c>
      <c r="D1111" s="9" t="s">
        <v>4119</v>
      </c>
      <c r="E1111" s="9" t="s">
        <v>21</v>
      </c>
      <c r="F1111" s="9" t="s">
        <v>4166</v>
      </c>
      <c r="G1111" s="9" t="s">
        <v>2307</v>
      </c>
      <c r="H1111" s="8" t="str">
        <f t="shared" si="17"/>
        <v>Ні</v>
      </c>
      <c r="J1111" s="8">
        <f>_xlfn.AGGREGATE(3,3,Tabela1[[#This Row],[Lp]])</f>
        <v>0</v>
      </c>
    </row>
    <row r="1112" spans="1:10" ht="15" hidden="1" customHeight="1">
      <c r="A1112" s="9">
        <v>1111</v>
      </c>
      <c r="B1112" s="9" t="s">
        <v>3148</v>
      </c>
      <c r="C1112" s="9" t="s">
        <v>3148</v>
      </c>
      <c r="D1112" s="9" t="s">
        <v>4119</v>
      </c>
      <c r="E1112" s="9" t="s">
        <v>24</v>
      </c>
      <c r="F1112" s="9" t="s">
        <v>4167</v>
      </c>
      <c r="G1112" s="9" t="s">
        <v>2309</v>
      </c>
      <c r="H1112" s="8" t="str">
        <f t="shared" si="17"/>
        <v>Ні</v>
      </c>
      <c r="J1112" s="8">
        <f>_xlfn.AGGREGATE(3,3,Tabela1[[#This Row],[Lp]])</f>
        <v>0</v>
      </c>
    </row>
    <row r="1113" spans="1:10" ht="15" hidden="1" customHeight="1">
      <c r="A1113" s="9">
        <v>1112</v>
      </c>
      <c r="B1113" s="9" t="s">
        <v>3151</v>
      </c>
      <c r="C1113" s="9" t="s">
        <v>3151</v>
      </c>
      <c r="D1113" s="9" t="s">
        <v>4119</v>
      </c>
      <c r="E1113" s="9" t="s">
        <v>29</v>
      </c>
      <c r="F1113" s="9" t="s">
        <v>3814</v>
      </c>
      <c r="G1113" s="9" t="s">
        <v>2311</v>
      </c>
      <c r="H1113" s="8" t="str">
        <f t="shared" si="17"/>
        <v>Ні</v>
      </c>
      <c r="J1113" s="8">
        <f>_xlfn.AGGREGATE(3,3,Tabela1[[#This Row],[Lp]])</f>
        <v>0</v>
      </c>
    </row>
    <row r="1114" spans="1:10" ht="15" hidden="1" customHeight="1">
      <c r="A1114" s="9">
        <v>1113</v>
      </c>
      <c r="B1114" s="9" t="s">
        <v>3176</v>
      </c>
      <c r="C1114" s="9" t="s">
        <v>3146</v>
      </c>
      <c r="D1114" s="9" t="s">
        <v>4119</v>
      </c>
      <c r="E1114" s="9" t="s">
        <v>78</v>
      </c>
      <c r="F1114" s="9" t="s">
        <v>4168</v>
      </c>
      <c r="G1114" s="9" t="s">
        <v>2313</v>
      </c>
      <c r="H1114" s="8" t="str">
        <f t="shared" si="17"/>
        <v>Так</v>
      </c>
      <c r="J1114" s="8">
        <f>_xlfn.AGGREGATE(3,3,Tabela1[[#This Row],[Lp]])</f>
        <v>0</v>
      </c>
    </row>
    <row r="1115" spans="1:10" ht="15" hidden="1" customHeight="1">
      <c r="A1115" s="9">
        <v>1114</v>
      </c>
      <c r="B1115" s="9" t="s">
        <v>3148</v>
      </c>
      <c r="C1115" s="9" t="s">
        <v>3148</v>
      </c>
      <c r="D1115" s="9" t="s">
        <v>4119</v>
      </c>
      <c r="E1115" s="9" t="s">
        <v>24</v>
      </c>
      <c r="F1115" s="9" t="s">
        <v>4169</v>
      </c>
      <c r="G1115" s="9" t="s">
        <v>2315</v>
      </c>
      <c r="H1115" s="8" t="str">
        <f t="shared" si="17"/>
        <v>Ні</v>
      </c>
      <c r="J1115" s="8">
        <f>_xlfn.AGGREGATE(3,3,Tabela1[[#This Row],[Lp]])</f>
        <v>0</v>
      </c>
    </row>
    <row r="1116" spans="1:10" ht="15" hidden="1" customHeight="1">
      <c r="A1116" s="9">
        <v>1115</v>
      </c>
      <c r="B1116" s="9" t="s">
        <v>3145</v>
      </c>
      <c r="C1116" s="9" t="s">
        <v>3146</v>
      </c>
      <c r="D1116" s="9" t="s">
        <v>4119</v>
      </c>
      <c r="E1116" s="9" t="s">
        <v>21</v>
      </c>
      <c r="F1116" s="9" t="s">
        <v>4170</v>
      </c>
      <c r="G1116" s="9" t="s">
        <v>2317</v>
      </c>
      <c r="H1116" s="8" t="str">
        <f t="shared" si="17"/>
        <v>Ні</v>
      </c>
      <c r="J1116" s="8">
        <f>_xlfn.AGGREGATE(3,3,Tabela1[[#This Row],[Lp]])</f>
        <v>0</v>
      </c>
    </row>
    <row r="1117" spans="1:10" ht="15" hidden="1" customHeight="1">
      <c r="A1117" s="9">
        <v>1116</v>
      </c>
      <c r="B1117" s="9" t="s">
        <v>3148</v>
      </c>
      <c r="C1117" s="9" t="s">
        <v>3148</v>
      </c>
      <c r="D1117" s="9" t="s">
        <v>4119</v>
      </c>
      <c r="E1117" s="9" t="s">
        <v>24</v>
      </c>
      <c r="F1117" s="9" t="s">
        <v>4171</v>
      </c>
      <c r="G1117" s="9" t="s">
        <v>2319</v>
      </c>
      <c r="H1117" s="8" t="str">
        <f t="shared" si="17"/>
        <v>Ні</v>
      </c>
      <c r="J1117" s="8">
        <f>_xlfn.AGGREGATE(3,3,Tabela1[[#This Row],[Lp]])</f>
        <v>0</v>
      </c>
    </row>
    <row r="1118" spans="1:10" ht="15" hidden="1" customHeight="1">
      <c r="A1118" s="9">
        <v>1117</v>
      </c>
      <c r="B1118" s="9" t="s">
        <v>3097</v>
      </c>
      <c r="C1118" s="9" t="s">
        <v>3097</v>
      </c>
      <c r="D1118" s="9" t="s">
        <v>4172</v>
      </c>
      <c r="E1118" s="9" t="s">
        <v>15</v>
      </c>
      <c r="F1118" s="9" t="s">
        <v>3132</v>
      </c>
      <c r="G1118" s="9" t="s">
        <v>2324</v>
      </c>
      <c r="H1118" s="8" t="str">
        <f t="shared" si="17"/>
        <v>Ні</v>
      </c>
      <c r="J1118" s="8">
        <f>_xlfn.AGGREGATE(3,3,Tabela1[[#This Row],[Lp]])</f>
        <v>0</v>
      </c>
    </row>
    <row r="1119" spans="1:10" ht="15" hidden="1" customHeight="1">
      <c r="A1119" s="9">
        <v>1118</v>
      </c>
      <c r="B1119" s="9" t="s">
        <v>3151</v>
      </c>
      <c r="C1119" s="9" t="s">
        <v>3151</v>
      </c>
      <c r="D1119" s="9" t="s">
        <v>4172</v>
      </c>
      <c r="E1119" s="9" t="s">
        <v>29</v>
      </c>
      <c r="F1119" s="9" t="s">
        <v>4173</v>
      </c>
      <c r="G1119" s="9" t="s">
        <v>2328</v>
      </c>
      <c r="H1119" s="8" t="str">
        <f t="shared" si="17"/>
        <v>Ні</v>
      </c>
      <c r="J1119" s="8">
        <f>_xlfn.AGGREGATE(3,3,Tabela1[[#This Row],[Lp]])</f>
        <v>0</v>
      </c>
    </row>
    <row r="1120" spans="1:10" ht="15" hidden="1" customHeight="1">
      <c r="A1120" s="9">
        <v>1119</v>
      </c>
      <c r="B1120" s="9" t="s">
        <v>3145</v>
      </c>
      <c r="C1120" s="9" t="s">
        <v>3146</v>
      </c>
      <c r="D1120" s="9" t="s">
        <v>4172</v>
      </c>
      <c r="E1120" s="9" t="s">
        <v>21</v>
      </c>
      <c r="F1120" s="9" t="s">
        <v>4174</v>
      </c>
      <c r="G1120" s="9" t="s">
        <v>2330</v>
      </c>
      <c r="H1120" s="8" t="str">
        <f t="shared" si="17"/>
        <v>Ні</v>
      </c>
      <c r="J1120" s="8">
        <f>_xlfn.AGGREGATE(3,3,Tabela1[[#This Row],[Lp]])</f>
        <v>0</v>
      </c>
    </row>
    <row r="1121" spans="1:10" ht="15" hidden="1" customHeight="1">
      <c r="A1121" s="9">
        <v>1120</v>
      </c>
      <c r="B1121" s="9" t="s">
        <v>3151</v>
      </c>
      <c r="C1121" s="9" t="s">
        <v>3151</v>
      </c>
      <c r="D1121" s="9" t="s">
        <v>4172</v>
      </c>
      <c r="E1121" s="9" t="s">
        <v>29</v>
      </c>
      <c r="F1121" s="9" t="s">
        <v>3544</v>
      </c>
      <c r="G1121" s="9" t="s">
        <v>2332</v>
      </c>
      <c r="H1121" s="8" t="str">
        <f t="shared" si="17"/>
        <v>Ні</v>
      </c>
      <c r="J1121" s="8">
        <f>_xlfn.AGGREGATE(3,3,Tabela1[[#This Row],[Lp]])</f>
        <v>0</v>
      </c>
    </row>
    <row r="1122" spans="1:10" ht="15" hidden="1" customHeight="1">
      <c r="A1122" s="9">
        <v>1121</v>
      </c>
      <c r="B1122" s="9" t="s">
        <v>3151</v>
      </c>
      <c r="C1122" s="9" t="s">
        <v>3151</v>
      </c>
      <c r="D1122" s="9" t="s">
        <v>4172</v>
      </c>
      <c r="E1122" s="9" t="s">
        <v>29</v>
      </c>
      <c r="F1122" s="9" t="s">
        <v>4175</v>
      </c>
      <c r="G1122" s="9" t="s">
        <v>2334</v>
      </c>
      <c r="H1122" s="8" t="str">
        <f t="shared" si="17"/>
        <v>Ні</v>
      </c>
      <c r="J1122" s="8">
        <f>_xlfn.AGGREGATE(3,3,Tabela1[[#This Row],[Lp]])</f>
        <v>0</v>
      </c>
    </row>
    <row r="1123" spans="1:10" ht="15" hidden="1" customHeight="1">
      <c r="A1123" s="9">
        <v>1122</v>
      </c>
      <c r="B1123" s="9" t="s">
        <v>3151</v>
      </c>
      <c r="C1123" s="9" t="s">
        <v>3151</v>
      </c>
      <c r="D1123" s="9" t="s">
        <v>4172</v>
      </c>
      <c r="E1123" s="9" t="s">
        <v>29</v>
      </c>
      <c r="F1123" s="9" t="s">
        <v>4176</v>
      </c>
      <c r="G1123" s="9" t="s">
        <v>2336</v>
      </c>
      <c r="H1123" s="8" t="str">
        <f t="shared" si="17"/>
        <v>Ні</v>
      </c>
      <c r="J1123" s="8">
        <f>_xlfn.AGGREGATE(3,3,Tabela1[[#This Row],[Lp]])</f>
        <v>0</v>
      </c>
    </row>
    <row r="1124" spans="1:10" ht="15" hidden="1" customHeight="1">
      <c r="A1124" s="9">
        <v>1123</v>
      </c>
      <c r="B1124" s="9" t="s">
        <v>3151</v>
      </c>
      <c r="C1124" s="9" t="s">
        <v>3151</v>
      </c>
      <c r="D1124" s="9" t="s">
        <v>4172</v>
      </c>
      <c r="E1124" s="9" t="s">
        <v>29</v>
      </c>
      <c r="F1124" s="9" t="s">
        <v>4177</v>
      </c>
      <c r="G1124" s="9" t="s">
        <v>2338</v>
      </c>
      <c r="H1124" s="8" t="str">
        <f t="shared" si="17"/>
        <v>Ні</v>
      </c>
      <c r="J1124" s="8">
        <f>_xlfn.AGGREGATE(3,3,Tabela1[[#This Row],[Lp]])</f>
        <v>0</v>
      </c>
    </row>
    <row r="1125" spans="1:10" ht="15" hidden="1" customHeight="1">
      <c r="A1125" s="9">
        <v>1124</v>
      </c>
      <c r="B1125" s="9" t="s">
        <v>3151</v>
      </c>
      <c r="C1125" s="9" t="s">
        <v>3151</v>
      </c>
      <c r="D1125" s="9" t="s">
        <v>4172</v>
      </c>
      <c r="E1125" s="9" t="s">
        <v>29</v>
      </c>
      <c r="F1125" s="9" t="s">
        <v>4178</v>
      </c>
      <c r="G1125" s="9" t="s">
        <v>2340</v>
      </c>
      <c r="H1125" s="8" t="str">
        <f t="shared" si="17"/>
        <v>Ні</v>
      </c>
      <c r="J1125" s="8">
        <f>_xlfn.AGGREGATE(3,3,Tabela1[[#This Row],[Lp]])</f>
        <v>0</v>
      </c>
    </row>
    <row r="1126" spans="1:10" ht="15" hidden="1" customHeight="1">
      <c r="A1126" s="9">
        <v>1125</v>
      </c>
      <c r="B1126" s="9" t="s">
        <v>3151</v>
      </c>
      <c r="C1126" s="9" t="s">
        <v>3151</v>
      </c>
      <c r="D1126" s="9" t="s">
        <v>4172</v>
      </c>
      <c r="E1126" s="9" t="s">
        <v>29</v>
      </c>
      <c r="F1126" s="9" t="s">
        <v>3683</v>
      </c>
      <c r="G1126" s="9" t="s">
        <v>2342</v>
      </c>
      <c r="H1126" s="8" t="str">
        <f t="shared" si="17"/>
        <v>Ні</v>
      </c>
      <c r="J1126" s="8">
        <f>_xlfn.AGGREGATE(3,3,Tabela1[[#This Row],[Lp]])</f>
        <v>0</v>
      </c>
    </row>
    <row r="1127" spans="1:10" ht="15" hidden="1" customHeight="1">
      <c r="A1127" s="9">
        <v>1126</v>
      </c>
      <c r="B1127" s="9" t="s">
        <v>3148</v>
      </c>
      <c r="C1127" s="9" t="s">
        <v>3148</v>
      </c>
      <c r="D1127" s="9" t="s">
        <v>4172</v>
      </c>
      <c r="E1127" s="9" t="s">
        <v>24</v>
      </c>
      <c r="F1127" s="9" t="s">
        <v>4179</v>
      </c>
      <c r="G1127" s="9" t="s">
        <v>2344</v>
      </c>
      <c r="H1127" s="8" t="str">
        <f t="shared" si="17"/>
        <v>Ні</v>
      </c>
      <c r="J1127" s="8">
        <f>_xlfn.AGGREGATE(3,3,Tabela1[[#This Row],[Lp]])</f>
        <v>0</v>
      </c>
    </row>
    <row r="1128" spans="1:10" ht="15" hidden="1" customHeight="1">
      <c r="A1128" s="9">
        <v>1127</v>
      </c>
      <c r="B1128" s="9" t="s">
        <v>3151</v>
      </c>
      <c r="C1128" s="9" t="s">
        <v>3151</v>
      </c>
      <c r="D1128" s="9" t="s">
        <v>4172</v>
      </c>
      <c r="E1128" s="9" t="s">
        <v>29</v>
      </c>
      <c r="F1128" s="9" t="s">
        <v>3989</v>
      </c>
      <c r="G1128" s="9" t="s">
        <v>2346</v>
      </c>
      <c r="H1128" s="8" t="str">
        <f t="shared" si="17"/>
        <v>Ні</v>
      </c>
      <c r="J1128" s="8">
        <f>_xlfn.AGGREGATE(3,3,Tabela1[[#This Row],[Lp]])</f>
        <v>0</v>
      </c>
    </row>
    <row r="1129" spans="1:10" ht="15" hidden="1" customHeight="1">
      <c r="A1129" s="9">
        <v>1128</v>
      </c>
      <c r="B1129" s="9" t="s">
        <v>3148</v>
      </c>
      <c r="C1129" s="9" t="s">
        <v>3148</v>
      </c>
      <c r="D1129" s="9" t="s">
        <v>4172</v>
      </c>
      <c r="E1129" s="9" t="s">
        <v>24</v>
      </c>
      <c r="F1129" s="9" t="s">
        <v>4180</v>
      </c>
      <c r="G1129" s="9" t="s">
        <v>2348</v>
      </c>
      <c r="H1129" s="8" t="str">
        <f t="shared" si="17"/>
        <v>Ні</v>
      </c>
      <c r="J1129" s="8">
        <f>_xlfn.AGGREGATE(3,3,Tabela1[[#This Row],[Lp]])</f>
        <v>0</v>
      </c>
    </row>
    <row r="1130" spans="1:10" ht="15" hidden="1" customHeight="1">
      <c r="A1130" s="9">
        <v>1129</v>
      </c>
      <c r="B1130" s="9" t="s">
        <v>3151</v>
      </c>
      <c r="C1130" s="9" t="s">
        <v>3151</v>
      </c>
      <c r="D1130" s="9" t="s">
        <v>4172</v>
      </c>
      <c r="E1130" s="9" t="s">
        <v>29</v>
      </c>
      <c r="F1130" s="9" t="s">
        <v>3560</v>
      </c>
      <c r="G1130" s="9" t="s">
        <v>2350</v>
      </c>
      <c r="H1130" s="8" t="str">
        <f t="shared" si="17"/>
        <v>Ні</v>
      </c>
      <c r="J1130" s="8">
        <f>_xlfn.AGGREGATE(3,3,Tabela1[[#This Row],[Lp]])</f>
        <v>0</v>
      </c>
    </row>
    <row r="1131" spans="1:10" ht="15" hidden="1" customHeight="1">
      <c r="A1131" s="9">
        <v>1130</v>
      </c>
      <c r="B1131" s="9" t="s">
        <v>3151</v>
      </c>
      <c r="C1131" s="9" t="s">
        <v>3151</v>
      </c>
      <c r="D1131" s="9" t="s">
        <v>4172</v>
      </c>
      <c r="E1131" s="9" t="s">
        <v>29</v>
      </c>
      <c r="F1131" s="9" t="s">
        <v>4181</v>
      </c>
      <c r="G1131" s="9" t="s">
        <v>2352</v>
      </c>
      <c r="H1131" s="8" t="str">
        <f t="shared" si="17"/>
        <v>Ні</v>
      </c>
      <c r="J1131" s="8">
        <f>_xlfn.AGGREGATE(3,3,Tabela1[[#This Row],[Lp]])</f>
        <v>0</v>
      </c>
    </row>
    <row r="1132" spans="1:10" ht="15" hidden="1" customHeight="1">
      <c r="A1132" s="9">
        <v>1131</v>
      </c>
      <c r="B1132" s="9" t="s">
        <v>3151</v>
      </c>
      <c r="C1132" s="9" t="s">
        <v>3151</v>
      </c>
      <c r="D1132" s="9" t="s">
        <v>4172</v>
      </c>
      <c r="E1132" s="9" t="s">
        <v>29</v>
      </c>
      <c r="F1132" s="9" t="s">
        <v>4182</v>
      </c>
      <c r="G1132" s="9" t="s">
        <v>2354</v>
      </c>
      <c r="H1132" s="8" t="str">
        <f t="shared" si="17"/>
        <v>Ні</v>
      </c>
      <c r="J1132" s="8">
        <f>_xlfn.AGGREGATE(3,3,Tabela1[[#This Row],[Lp]])</f>
        <v>0</v>
      </c>
    </row>
    <row r="1133" spans="1:10" ht="15" hidden="1" customHeight="1">
      <c r="A1133" s="9">
        <v>1132</v>
      </c>
      <c r="B1133" s="9" t="s">
        <v>3148</v>
      </c>
      <c r="C1133" s="9" t="s">
        <v>3148</v>
      </c>
      <c r="D1133" s="9" t="s">
        <v>4172</v>
      </c>
      <c r="E1133" s="9" t="s">
        <v>24</v>
      </c>
      <c r="F1133" s="9" t="s">
        <v>4183</v>
      </c>
      <c r="G1133" s="9" t="s">
        <v>2356</v>
      </c>
      <c r="H1133" s="8" t="str">
        <f t="shared" si="17"/>
        <v>Ні</v>
      </c>
      <c r="J1133" s="8">
        <f>_xlfn.AGGREGATE(3,3,Tabela1[[#This Row],[Lp]])</f>
        <v>0</v>
      </c>
    </row>
    <row r="1134" spans="1:10" ht="15" hidden="1" customHeight="1">
      <c r="A1134" s="9">
        <v>1133</v>
      </c>
      <c r="B1134" s="9" t="s">
        <v>3148</v>
      </c>
      <c r="C1134" s="9" t="s">
        <v>3148</v>
      </c>
      <c r="D1134" s="9" t="s">
        <v>4172</v>
      </c>
      <c r="E1134" s="9" t="s">
        <v>24</v>
      </c>
      <c r="F1134" s="9" t="s">
        <v>4184</v>
      </c>
      <c r="G1134" s="9" t="s">
        <v>2358</v>
      </c>
      <c r="H1134" s="8" t="str">
        <f t="shared" si="17"/>
        <v>Ні</v>
      </c>
      <c r="J1134" s="8">
        <f>_xlfn.AGGREGATE(3,3,Tabela1[[#This Row],[Lp]])</f>
        <v>0</v>
      </c>
    </row>
    <row r="1135" spans="1:10" ht="15" hidden="1" customHeight="1">
      <c r="A1135" s="9">
        <v>1134</v>
      </c>
      <c r="B1135" s="9" t="s">
        <v>3176</v>
      </c>
      <c r="C1135" s="9" t="s">
        <v>3146</v>
      </c>
      <c r="D1135" s="9" t="s">
        <v>4172</v>
      </c>
      <c r="E1135" s="9" t="s">
        <v>78</v>
      </c>
      <c r="F1135" s="9" t="s">
        <v>4185</v>
      </c>
      <c r="G1135" s="9" t="s">
        <v>2360</v>
      </c>
      <c r="H1135" s="8" t="str">
        <f t="shared" si="17"/>
        <v>Так</v>
      </c>
      <c r="J1135" s="8">
        <f>_xlfn.AGGREGATE(3,3,Tabela1[[#This Row],[Lp]])</f>
        <v>0</v>
      </c>
    </row>
    <row r="1136" spans="1:10" ht="15" hidden="1" customHeight="1">
      <c r="A1136" s="9">
        <v>1135</v>
      </c>
      <c r="B1136" s="9" t="s">
        <v>3176</v>
      </c>
      <c r="C1136" s="9" t="s">
        <v>3146</v>
      </c>
      <c r="D1136" s="9" t="s">
        <v>4172</v>
      </c>
      <c r="E1136" s="9" t="s">
        <v>78</v>
      </c>
      <c r="F1136" s="9" t="s">
        <v>4186</v>
      </c>
      <c r="G1136" s="9" t="s">
        <v>2362</v>
      </c>
      <c r="H1136" s="8" t="str">
        <f t="shared" si="17"/>
        <v>Так</v>
      </c>
      <c r="J1136" s="8">
        <f>_xlfn.AGGREGATE(3,3,Tabela1[[#This Row],[Lp]])</f>
        <v>0</v>
      </c>
    </row>
    <row r="1137" spans="1:10" ht="15" hidden="1" customHeight="1">
      <c r="A1137" s="9">
        <v>1136</v>
      </c>
      <c r="B1137" s="9" t="s">
        <v>3148</v>
      </c>
      <c r="C1137" s="9" t="s">
        <v>3148</v>
      </c>
      <c r="D1137" s="9" t="s">
        <v>4172</v>
      </c>
      <c r="E1137" s="9" t="s">
        <v>24</v>
      </c>
      <c r="F1137" s="9" t="s">
        <v>4187</v>
      </c>
      <c r="G1137" s="9" t="s">
        <v>2364</v>
      </c>
      <c r="H1137" s="8" t="str">
        <f t="shared" si="17"/>
        <v>Ні</v>
      </c>
      <c r="J1137" s="8">
        <f>_xlfn.AGGREGATE(3,3,Tabela1[[#This Row],[Lp]])</f>
        <v>0</v>
      </c>
    </row>
    <row r="1138" spans="1:10" ht="15" hidden="1" customHeight="1">
      <c r="A1138" s="9">
        <v>1137</v>
      </c>
      <c r="B1138" s="9" t="s">
        <v>3151</v>
      </c>
      <c r="C1138" s="9" t="s">
        <v>3151</v>
      </c>
      <c r="D1138" s="9" t="s">
        <v>4172</v>
      </c>
      <c r="E1138" s="9" t="s">
        <v>29</v>
      </c>
      <c r="F1138" s="9" t="s">
        <v>4188</v>
      </c>
      <c r="G1138" s="9" t="s">
        <v>2366</v>
      </c>
      <c r="H1138" s="8" t="str">
        <f t="shared" si="17"/>
        <v>Ні</v>
      </c>
      <c r="J1138" s="8">
        <f>_xlfn.AGGREGATE(3,3,Tabela1[[#This Row],[Lp]])</f>
        <v>0</v>
      </c>
    </row>
    <row r="1139" spans="1:10" ht="15" hidden="1" customHeight="1">
      <c r="A1139" s="9">
        <v>1138</v>
      </c>
      <c r="B1139" s="9" t="s">
        <v>3148</v>
      </c>
      <c r="C1139" s="9" t="s">
        <v>3148</v>
      </c>
      <c r="D1139" s="9" t="s">
        <v>4172</v>
      </c>
      <c r="E1139" s="9" t="s">
        <v>24</v>
      </c>
      <c r="F1139" s="9" t="s">
        <v>4189</v>
      </c>
      <c r="G1139" s="9" t="s">
        <v>2368</v>
      </c>
      <c r="H1139" s="8" t="str">
        <f t="shared" si="17"/>
        <v>Ні</v>
      </c>
      <c r="J1139" s="8">
        <f>_xlfn.AGGREGATE(3,3,Tabela1[[#This Row],[Lp]])</f>
        <v>0</v>
      </c>
    </row>
    <row r="1140" spans="1:10" hidden="1">
      <c r="A1140" s="9">
        <v>1139</v>
      </c>
      <c r="B1140" s="9" t="s">
        <v>3148</v>
      </c>
      <c r="C1140" s="9" t="s">
        <v>3148</v>
      </c>
      <c r="D1140" s="9" t="s">
        <v>4172</v>
      </c>
      <c r="E1140" s="9" t="s">
        <v>24</v>
      </c>
      <c r="F1140" s="9" t="s">
        <v>4190</v>
      </c>
      <c r="G1140" s="9" t="s">
        <v>2370</v>
      </c>
      <c r="H1140" s="8" t="str">
        <f t="shared" si="17"/>
        <v>Ні</v>
      </c>
      <c r="J1140" s="8">
        <f>_xlfn.AGGREGATE(3,3,Tabela1[[#This Row],[Lp]])</f>
        <v>0</v>
      </c>
    </row>
    <row r="1141" spans="1:10" ht="15" hidden="1" customHeight="1">
      <c r="A1141" s="9">
        <v>1140</v>
      </c>
      <c r="B1141" s="9" t="s">
        <v>3148</v>
      </c>
      <c r="C1141" s="9" t="s">
        <v>3148</v>
      </c>
      <c r="D1141" s="9" t="s">
        <v>4172</v>
      </c>
      <c r="E1141" s="9" t="s">
        <v>24</v>
      </c>
      <c r="F1141" s="9" t="s">
        <v>3346</v>
      </c>
      <c r="G1141" s="9" t="s">
        <v>2372</v>
      </c>
      <c r="H1141" s="8" t="str">
        <f t="shared" si="17"/>
        <v>Ні</v>
      </c>
      <c r="J1141" s="8">
        <f>_xlfn.AGGREGATE(3,3,Tabela1[[#This Row],[Lp]])</f>
        <v>0</v>
      </c>
    </row>
    <row r="1142" spans="1:10" ht="15" hidden="1" customHeight="1">
      <c r="A1142" s="9">
        <v>1141</v>
      </c>
      <c r="B1142" s="9" t="s">
        <v>3145</v>
      </c>
      <c r="C1142" s="9" t="s">
        <v>3146</v>
      </c>
      <c r="D1142" s="9" t="s">
        <v>4172</v>
      </c>
      <c r="E1142" s="9" t="s">
        <v>21</v>
      </c>
      <c r="F1142" s="9" t="s">
        <v>4191</v>
      </c>
      <c r="G1142" s="9" t="s">
        <v>2374</v>
      </c>
      <c r="H1142" s="8" t="str">
        <f t="shared" si="17"/>
        <v>Ні</v>
      </c>
      <c r="J1142" s="8">
        <f>_xlfn.AGGREGATE(3,3,Tabela1[[#This Row],[Lp]])</f>
        <v>0</v>
      </c>
    </row>
    <row r="1143" spans="1:10" ht="15" hidden="1" customHeight="1">
      <c r="A1143" s="9">
        <v>1142</v>
      </c>
      <c r="B1143" s="9" t="s">
        <v>3145</v>
      </c>
      <c r="C1143" s="9" t="s">
        <v>3146</v>
      </c>
      <c r="D1143" s="9" t="s">
        <v>4172</v>
      </c>
      <c r="E1143" s="9" t="s">
        <v>21</v>
      </c>
      <c r="F1143" s="9" t="s">
        <v>4192</v>
      </c>
      <c r="G1143" s="9" t="s">
        <v>2376</v>
      </c>
      <c r="H1143" s="8" t="str">
        <f t="shared" si="17"/>
        <v>Ні</v>
      </c>
      <c r="J1143" s="8">
        <f>_xlfn.AGGREGATE(3,3,Tabela1[[#This Row],[Lp]])</f>
        <v>0</v>
      </c>
    </row>
    <row r="1144" spans="1:10" ht="15" hidden="1" customHeight="1">
      <c r="A1144" s="9">
        <v>1143</v>
      </c>
      <c r="B1144" s="9" t="s">
        <v>3151</v>
      </c>
      <c r="C1144" s="9" t="s">
        <v>3151</v>
      </c>
      <c r="D1144" s="9" t="s">
        <v>4172</v>
      </c>
      <c r="E1144" s="9" t="s">
        <v>29</v>
      </c>
      <c r="F1144" s="9" t="s">
        <v>4193</v>
      </c>
      <c r="G1144" s="9" t="s">
        <v>2378</v>
      </c>
      <c r="H1144" s="8" t="str">
        <f t="shared" si="17"/>
        <v>Ні</v>
      </c>
      <c r="J1144" s="8">
        <f>_xlfn.AGGREGATE(3,3,Tabela1[[#This Row],[Lp]])</f>
        <v>0</v>
      </c>
    </row>
    <row r="1145" spans="1:10" ht="15" hidden="1" customHeight="1">
      <c r="A1145" s="9">
        <v>1144</v>
      </c>
      <c r="B1145" s="9" t="s">
        <v>3148</v>
      </c>
      <c r="C1145" s="9" t="s">
        <v>3148</v>
      </c>
      <c r="D1145" s="9" t="s">
        <v>4172</v>
      </c>
      <c r="E1145" s="9" t="s">
        <v>24</v>
      </c>
      <c r="F1145" s="9" t="s">
        <v>3889</v>
      </c>
      <c r="G1145" s="9" t="s">
        <v>2380</v>
      </c>
      <c r="H1145" s="8" t="str">
        <f t="shared" si="17"/>
        <v>Ні</v>
      </c>
      <c r="J1145" s="8">
        <f>_xlfn.AGGREGATE(3,3,Tabela1[[#This Row],[Lp]])</f>
        <v>0</v>
      </c>
    </row>
    <row r="1146" spans="1:10" ht="15" hidden="1" customHeight="1">
      <c r="A1146" s="9">
        <v>1145</v>
      </c>
      <c r="B1146" s="9" t="s">
        <v>3151</v>
      </c>
      <c r="C1146" s="9" t="s">
        <v>3151</v>
      </c>
      <c r="D1146" s="9" t="s">
        <v>4172</v>
      </c>
      <c r="E1146" s="9" t="s">
        <v>29</v>
      </c>
      <c r="F1146" s="9" t="s">
        <v>4194</v>
      </c>
      <c r="G1146" s="9" t="s">
        <v>2382</v>
      </c>
      <c r="H1146" s="8" t="str">
        <f t="shared" si="17"/>
        <v>Ні</v>
      </c>
      <c r="J1146" s="8">
        <f>_xlfn.AGGREGATE(3,3,Tabela1[[#This Row],[Lp]])</f>
        <v>0</v>
      </c>
    </row>
    <row r="1147" spans="1:10" ht="15" hidden="1" customHeight="1">
      <c r="A1147" s="9">
        <v>1146</v>
      </c>
      <c r="B1147" s="9" t="s">
        <v>3145</v>
      </c>
      <c r="C1147" s="9" t="s">
        <v>3146</v>
      </c>
      <c r="D1147" s="9" t="s">
        <v>4172</v>
      </c>
      <c r="E1147" s="9" t="s">
        <v>21</v>
      </c>
      <c r="F1147" s="9" t="s">
        <v>4195</v>
      </c>
      <c r="G1147" s="9" t="s">
        <v>2384</v>
      </c>
      <c r="H1147" s="8" t="str">
        <f t="shared" si="17"/>
        <v>Ні</v>
      </c>
      <c r="J1147" s="8">
        <f>_xlfn.AGGREGATE(3,3,Tabela1[[#This Row],[Lp]])</f>
        <v>0</v>
      </c>
    </row>
    <row r="1148" spans="1:10" ht="15" hidden="1" customHeight="1">
      <c r="A1148" s="9">
        <v>1147</v>
      </c>
      <c r="B1148" s="9" t="s">
        <v>3151</v>
      </c>
      <c r="C1148" s="9" t="s">
        <v>3151</v>
      </c>
      <c r="D1148" s="9" t="s">
        <v>4172</v>
      </c>
      <c r="E1148" s="9" t="s">
        <v>29</v>
      </c>
      <c r="F1148" s="9" t="s">
        <v>4196</v>
      </c>
      <c r="G1148" s="9" t="s">
        <v>2386</v>
      </c>
      <c r="H1148" s="8" t="str">
        <f t="shared" si="17"/>
        <v>Ні</v>
      </c>
      <c r="J1148" s="8">
        <f>_xlfn.AGGREGATE(3,3,Tabela1[[#This Row],[Lp]])</f>
        <v>0</v>
      </c>
    </row>
    <row r="1149" spans="1:10" ht="15" hidden="1" customHeight="1">
      <c r="A1149" s="9">
        <v>1148</v>
      </c>
      <c r="B1149" s="9" t="s">
        <v>3145</v>
      </c>
      <c r="C1149" s="9" t="s">
        <v>3146</v>
      </c>
      <c r="D1149" s="9" t="s">
        <v>4172</v>
      </c>
      <c r="E1149" s="9" t="s">
        <v>21</v>
      </c>
      <c r="F1149" s="9" t="s">
        <v>4197</v>
      </c>
      <c r="G1149" s="9" t="s">
        <v>2388</v>
      </c>
      <c r="H1149" s="8" t="str">
        <f t="shared" si="17"/>
        <v>Ні</v>
      </c>
      <c r="J1149" s="8">
        <f>_xlfn.AGGREGATE(3,3,Tabela1[[#This Row],[Lp]])</f>
        <v>0</v>
      </c>
    </row>
    <row r="1150" spans="1:10" ht="15" hidden="1" customHeight="1">
      <c r="A1150" s="9">
        <v>1149</v>
      </c>
      <c r="B1150" s="9" t="s">
        <v>3151</v>
      </c>
      <c r="C1150" s="9" t="s">
        <v>3151</v>
      </c>
      <c r="D1150" s="9" t="s">
        <v>4172</v>
      </c>
      <c r="E1150" s="9" t="s">
        <v>29</v>
      </c>
      <c r="F1150" s="9" t="s">
        <v>4198</v>
      </c>
      <c r="G1150" s="9" t="s">
        <v>2390</v>
      </c>
      <c r="H1150" s="8" t="str">
        <f t="shared" si="17"/>
        <v>Ні</v>
      </c>
      <c r="J1150" s="8">
        <f>_xlfn.AGGREGATE(3,3,Tabela1[[#This Row],[Lp]])</f>
        <v>0</v>
      </c>
    </row>
    <row r="1151" spans="1:10" ht="15" hidden="1" customHeight="1">
      <c r="A1151" s="9">
        <v>1150</v>
      </c>
      <c r="B1151" s="9" t="s">
        <v>3148</v>
      </c>
      <c r="C1151" s="9" t="s">
        <v>3148</v>
      </c>
      <c r="D1151" s="9" t="s">
        <v>4172</v>
      </c>
      <c r="E1151" s="9" t="s">
        <v>24</v>
      </c>
      <c r="F1151" s="9" t="s">
        <v>4199</v>
      </c>
      <c r="G1151" s="9" t="s">
        <v>2392</v>
      </c>
      <c r="H1151" s="8" t="str">
        <f t="shared" si="17"/>
        <v>Ні</v>
      </c>
      <c r="J1151" s="8">
        <f>_xlfn.AGGREGATE(3,3,Tabela1[[#This Row],[Lp]])</f>
        <v>0</v>
      </c>
    </row>
    <row r="1152" spans="1:10" ht="15" hidden="1" customHeight="1">
      <c r="A1152" s="9">
        <v>1151</v>
      </c>
      <c r="B1152" s="9" t="s">
        <v>3148</v>
      </c>
      <c r="C1152" s="9" t="s">
        <v>3148</v>
      </c>
      <c r="D1152" s="9" t="s">
        <v>4172</v>
      </c>
      <c r="E1152" s="9" t="s">
        <v>24</v>
      </c>
      <c r="F1152" s="9" t="s">
        <v>4200</v>
      </c>
      <c r="G1152" s="9" t="s">
        <v>2394</v>
      </c>
      <c r="H1152" s="8" t="str">
        <f t="shared" si="17"/>
        <v>Ні</v>
      </c>
      <c r="J1152" s="8">
        <f>_xlfn.AGGREGATE(3,3,Tabela1[[#This Row],[Lp]])</f>
        <v>0</v>
      </c>
    </row>
    <row r="1153" spans="1:10" ht="15" hidden="1" customHeight="1">
      <c r="A1153" s="9">
        <v>1152</v>
      </c>
      <c r="B1153" s="9" t="s">
        <v>3145</v>
      </c>
      <c r="C1153" s="9" t="s">
        <v>3146</v>
      </c>
      <c r="D1153" s="9" t="s">
        <v>4172</v>
      </c>
      <c r="E1153" s="9" t="s">
        <v>21</v>
      </c>
      <c r="F1153" s="9" t="s">
        <v>4201</v>
      </c>
      <c r="G1153" s="9" t="s">
        <v>2396</v>
      </c>
      <c r="H1153" s="8" t="str">
        <f t="shared" si="17"/>
        <v>Ні</v>
      </c>
      <c r="J1153" s="8">
        <f>_xlfn.AGGREGATE(3,3,Tabela1[[#This Row],[Lp]])</f>
        <v>0</v>
      </c>
    </row>
    <row r="1154" spans="1:10" ht="15" hidden="1" customHeight="1">
      <c r="A1154" s="9">
        <v>1153</v>
      </c>
      <c r="B1154" s="9" t="s">
        <v>3151</v>
      </c>
      <c r="C1154" s="9" t="s">
        <v>3151</v>
      </c>
      <c r="D1154" s="9" t="s">
        <v>4172</v>
      </c>
      <c r="E1154" s="9" t="s">
        <v>29</v>
      </c>
      <c r="F1154" s="9" t="s">
        <v>4202</v>
      </c>
      <c r="G1154" s="9" t="s">
        <v>2398</v>
      </c>
      <c r="H1154" s="8" t="str">
        <f t="shared" si="17"/>
        <v>Ні</v>
      </c>
      <c r="J1154" s="8">
        <f>_xlfn.AGGREGATE(3,3,Tabela1[[#This Row],[Lp]])</f>
        <v>0</v>
      </c>
    </row>
    <row r="1155" spans="1:10" ht="15" hidden="1" customHeight="1">
      <c r="A1155" s="9">
        <v>1154</v>
      </c>
      <c r="B1155" s="9" t="s">
        <v>3145</v>
      </c>
      <c r="C1155" s="9" t="s">
        <v>3146</v>
      </c>
      <c r="D1155" s="9" t="s">
        <v>4172</v>
      </c>
      <c r="E1155" s="9" t="s">
        <v>21</v>
      </c>
      <c r="F1155" s="9" t="s">
        <v>4203</v>
      </c>
      <c r="G1155" s="9" t="s">
        <v>2400</v>
      </c>
      <c r="H1155" s="8" t="str">
        <f t="shared" ref="H1155:H1218" si="18">IF(E1155="gmoz","Так","Ні")</f>
        <v>Ні</v>
      </c>
      <c r="J1155" s="8">
        <f>_xlfn.AGGREGATE(3,3,Tabela1[[#This Row],[Lp]])</f>
        <v>0</v>
      </c>
    </row>
    <row r="1156" spans="1:10" ht="15" hidden="1" customHeight="1">
      <c r="A1156" s="9">
        <v>1155</v>
      </c>
      <c r="B1156" s="9" t="s">
        <v>3145</v>
      </c>
      <c r="C1156" s="9" t="s">
        <v>3146</v>
      </c>
      <c r="D1156" s="9" t="s">
        <v>4172</v>
      </c>
      <c r="E1156" s="9" t="s">
        <v>21</v>
      </c>
      <c r="F1156" s="9" t="s">
        <v>4204</v>
      </c>
      <c r="G1156" s="9" t="s">
        <v>2402</v>
      </c>
      <c r="H1156" s="8" t="str">
        <f t="shared" si="18"/>
        <v>Ні</v>
      </c>
      <c r="J1156" s="8">
        <f>_xlfn.AGGREGATE(3,3,Tabela1[[#This Row],[Lp]])</f>
        <v>0</v>
      </c>
    </row>
    <row r="1157" spans="1:10" ht="15" hidden="1" customHeight="1">
      <c r="A1157" s="9">
        <v>1156</v>
      </c>
      <c r="B1157" s="9" t="s">
        <v>3151</v>
      </c>
      <c r="C1157" s="9" t="s">
        <v>3151</v>
      </c>
      <c r="D1157" s="9" t="s">
        <v>4172</v>
      </c>
      <c r="E1157" s="9" t="s">
        <v>29</v>
      </c>
      <c r="F1157" s="9" t="s">
        <v>4205</v>
      </c>
      <c r="G1157" s="9" t="s">
        <v>2404</v>
      </c>
      <c r="H1157" s="8" t="str">
        <f t="shared" si="18"/>
        <v>Ні</v>
      </c>
      <c r="J1157" s="8">
        <f>_xlfn.AGGREGATE(3,3,Tabela1[[#This Row],[Lp]])</f>
        <v>0</v>
      </c>
    </row>
    <row r="1158" spans="1:10" ht="15" hidden="1" customHeight="1">
      <c r="A1158" s="9">
        <v>1157</v>
      </c>
      <c r="B1158" s="9" t="s">
        <v>3145</v>
      </c>
      <c r="C1158" s="9" t="s">
        <v>3146</v>
      </c>
      <c r="D1158" s="9" t="s">
        <v>4172</v>
      </c>
      <c r="E1158" s="9" t="s">
        <v>21</v>
      </c>
      <c r="F1158" s="9" t="s">
        <v>4206</v>
      </c>
      <c r="G1158" s="9" t="s">
        <v>2406</v>
      </c>
      <c r="H1158" s="8" t="str">
        <f t="shared" si="18"/>
        <v>Ні</v>
      </c>
      <c r="J1158" s="8">
        <f>_xlfn.AGGREGATE(3,3,Tabela1[[#This Row],[Lp]])</f>
        <v>0</v>
      </c>
    </row>
    <row r="1159" spans="1:10" ht="15" hidden="1" customHeight="1">
      <c r="A1159" s="9">
        <v>1158</v>
      </c>
      <c r="B1159" s="9" t="s">
        <v>3151</v>
      </c>
      <c r="C1159" s="9" t="s">
        <v>3151</v>
      </c>
      <c r="D1159" s="9" t="s">
        <v>4172</v>
      </c>
      <c r="E1159" s="9" t="s">
        <v>29</v>
      </c>
      <c r="F1159" s="9" t="s">
        <v>4207</v>
      </c>
      <c r="G1159" s="9" t="s">
        <v>2408</v>
      </c>
      <c r="H1159" s="8" t="str">
        <f t="shared" si="18"/>
        <v>Ні</v>
      </c>
      <c r="J1159" s="8">
        <f>_xlfn.AGGREGATE(3,3,Tabela1[[#This Row],[Lp]])</f>
        <v>0</v>
      </c>
    </row>
    <row r="1160" spans="1:10" ht="15" hidden="1" customHeight="1">
      <c r="A1160" s="9">
        <v>1159</v>
      </c>
      <c r="B1160" s="9" t="s">
        <v>3148</v>
      </c>
      <c r="C1160" s="9" t="s">
        <v>3148</v>
      </c>
      <c r="D1160" s="9" t="s">
        <v>4172</v>
      </c>
      <c r="E1160" s="9" t="s">
        <v>24</v>
      </c>
      <c r="F1160" s="9" t="s">
        <v>4208</v>
      </c>
      <c r="G1160" s="9" t="s">
        <v>2410</v>
      </c>
      <c r="H1160" s="8" t="str">
        <f t="shared" si="18"/>
        <v>Ні</v>
      </c>
      <c r="J1160" s="8">
        <f>_xlfn.AGGREGATE(3,3,Tabela1[[#This Row],[Lp]])</f>
        <v>0</v>
      </c>
    </row>
    <row r="1161" spans="1:10" ht="15" hidden="1" customHeight="1">
      <c r="A1161" s="9">
        <v>1160</v>
      </c>
      <c r="B1161" s="9" t="s">
        <v>3176</v>
      </c>
      <c r="C1161" s="9" t="s">
        <v>3146</v>
      </c>
      <c r="D1161" s="9" t="s">
        <v>4172</v>
      </c>
      <c r="E1161" s="9" t="s">
        <v>78</v>
      </c>
      <c r="F1161" s="9" t="s">
        <v>4209</v>
      </c>
      <c r="G1161" s="9" t="s">
        <v>2412</v>
      </c>
      <c r="H1161" s="8" t="str">
        <f t="shared" si="18"/>
        <v>Так</v>
      </c>
      <c r="J1161" s="8">
        <f>_xlfn.AGGREGATE(3,3,Tabela1[[#This Row],[Lp]])</f>
        <v>0</v>
      </c>
    </row>
    <row r="1162" spans="1:10" ht="15" hidden="1" customHeight="1">
      <c r="A1162" s="9">
        <v>1161</v>
      </c>
      <c r="B1162" s="9" t="s">
        <v>3148</v>
      </c>
      <c r="C1162" s="9" t="s">
        <v>3148</v>
      </c>
      <c r="D1162" s="9" t="s">
        <v>4172</v>
      </c>
      <c r="E1162" s="9" t="s">
        <v>24</v>
      </c>
      <c r="F1162" s="9" t="s">
        <v>4210</v>
      </c>
      <c r="G1162" s="9" t="s">
        <v>2414</v>
      </c>
      <c r="H1162" s="8" t="str">
        <f t="shared" si="18"/>
        <v>Ні</v>
      </c>
      <c r="J1162" s="8">
        <f>_xlfn.AGGREGATE(3,3,Tabela1[[#This Row],[Lp]])</f>
        <v>0</v>
      </c>
    </row>
    <row r="1163" spans="1:10" ht="15" hidden="1" customHeight="1">
      <c r="A1163" s="9">
        <v>1162</v>
      </c>
      <c r="B1163" s="9" t="s">
        <v>3176</v>
      </c>
      <c r="C1163" s="9" t="s">
        <v>3146</v>
      </c>
      <c r="D1163" s="9" t="s">
        <v>4172</v>
      </c>
      <c r="E1163" s="9" t="s">
        <v>78</v>
      </c>
      <c r="F1163" s="9" t="s">
        <v>4211</v>
      </c>
      <c r="G1163" s="9" t="s">
        <v>2416</v>
      </c>
      <c r="H1163" s="8" t="str">
        <f t="shared" si="18"/>
        <v>Так</v>
      </c>
      <c r="J1163" s="8">
        <f>_xlfn.AGGREGATE(3,3,Tabela1[[#This Row],[Lp]])</f>
        <v>0</v>
      </c>
    </row>
    <row r="1164" spans="1:10" ht="15" hidden="1" customHeight="1">
      <c r="A1164" s="9">
        <v>1163</v>
      </c>
      <c r="B1164" s="9" t="s">
        <v>3151</v>
      </c>
      <c r="C1164" s="9" t="s">
        <v>3151</v>
      </c>
      <c r="D1164" s="9" t="s">
        <v>4172</v>
      </c>
      <c r="E1164" s="9" t="s">
        <v>29</v>
      </c>
      <c r="F1164" s="9" t="s">
        <v>3281</v>
      </c>
      <c r="G1164" s="9" t="s">
        <v>2418</v>
      </c>
      <c r="H1164" s="8" t="str">
        <f t="shared" si="18"/>
        <v>Ні</v>
      </c>
      <c r="J1164" s="8">
        <f>_xlfn.AGGREGATE(3,3,Tabela1[[#This Row],[Lp]])</f>
        <v>0</v>
      </c>
    </row>
    <row r="1165" spans="1:10" ht="15" hidden="1" customHeight="1">
      <c r="A1165" s="9">
        <v>1164</v>
      </c>
      <c r="B1165" s="9" t="s">
        <v>3176</v>
      </c>
      <c r="C1165" s="9" t="s">
        <v>3146</v>
      </c>
      <c r="D1165" s="9" t="s">
        <v>4172</v>
      </c>
      <c r="E1165" s="9" t="s">
        <v>78</v>
      </c>
      <c r="F1165" s="9" t="s">
        <v>3882</v>
      </c>
      <c r="G1165" s="9" t="s">
        <v>2420</v>
      </c>
      <c r="H1165" s="8" t="str">
        <f t="shared" si="18"/>
        <v>Так</v>
      </c>
      <c r="J1165" s="8">
        <f>_xlfn.AGGREGATE(3,3,Tabela1[[#This Row],[Lp]])</f>
        <v>0</v>
      </c>
    </row>
    <row r="1166" spans="1:10" ht="15" hidden="1" customHeight="1">
      <c r="A1166" s="9">
        <v>1165</v>
      </c>
      <c r="B1166" s="9" t="s">
        <v>3151</v>
      </c>
      <c r="C1166" s="9" t="s">
        <v>3151</v>
      </c>
      <c r="D1166" s="9" t="s">
        <v>4172</v>
      </c>
      <c r="E1166" s="9" t="s">
        <v>29</v>
      </c>
      <c r="F1166" s="9" t="s">
        <v>4212</v>
      </c>
      <c r="G1166" s="9" t="s">
        <v>2421</v>
      </c>
      <c r="H1166" s="8" t="str">
        <f t="shared" si="18"/>
        <v>Ні</v>
      </c>
      <c r="J1166" s="8">
        <f>_xlfn.AGGREGATE(3,3,Tabela1[[#This Row],[Lp]])</f>
        <v>0</v>
      </c>
    </row>
    <row r="1167" spans="1:10" ht="15" hidden="1" customHeight="1">
      <c r="A1167" s="9">
        <v>1166</v>
      </c>
      <c r="B1167" s="9" t="s">
        <v>3145</v>
      </c>
      <c r="C1167" s="9" t="s">
        <v>3146</v>
      </c>
      <c r="D1167" s="9" t="s">
        <v>4172</v>
      </c>
      <c r="E1167" s="9" t="s">
        <v>21</v>
      </c>
      <c r="F1167" s="9" t="s">
        <v>4213</v>
      </c>
      <c r="G1167" s="9" t="s">
        <v>2423</v>
      </c>
      <c r="H1167" s="8" t="str">
        <f t="shared" si="18"/>
        <v>Ні</v>
      </c>
      <c r="J1167" s="8">
        <f>_xlfn.AGGREGATE(3,3,Tabela1[[#This Row],[Lp]])</f>
        <v>0</v>
      </c>
    </row>
    <row r="1168" spans="1:10" ht="15" hidden="1" customHeight="1">
      <c r="A1168" s="9">
        <v>1167</v>
      </c>
      <c r="B1168" s="9" t="s">
        <v>3151</v>
      </c>
      <c r="C1168" s="9" t="s">
        <v>3151</v>
      </c>
      <c r="D1168" s="9" t="s">
        <v>4172</v>
      </c>
      <c r="E1168" s="9" t="s">
        <v>29</v>
      </c>
      <c r="F1168" s="9" t="s">
        <v>4214</v>
      </c>
      <c r="G1168" s="9" t="s">
        <v>2425</v>
      </c>
      <c r="H1168" s="8" t="str">
        <f t="shared" si="18"/>
        <v>Ні</v>
      </c>
      <c r="J1168" s="8">
        <f>_xlfn.AGGREGATE(3,3,Tabela1[[#This Row],[Lp]])</f>
        <v>0</v>
      </c>
    </row>
    <row r="1169" spans="1:10" ht="15" hidden="1" customHeight="1">
      <c r="A1169" s="9">
        <v>1168</v>
      </c>
      <c r="B1169" s="9" t="s">
        <v>3151</v>
      </c>
      <c r="C1169" s="9" t="s">
        <v>3151</v>
      </c>
      <c r="D1169" s="9" t="s">
        <v>4172</v>
      </c>
      <c r="E1169" s="9" t="s">
        <v>29</v>
      </c>
      <c r="F1169" s="9" t="s">
        <v>4215</v>
      </c>
      <c r="G1169" s="9" t="s">
        <v>2427</v>
      </c>
      <c r="H1169" s="8" t="str">
        <f t="shared" si="18"/>
        <v>Ні</v>
      </c>
      <c r="J1169" s="8">
        <f>_xlfn.AGGREGATE(3,3,Tabela1[[#This Row],[Lp]])</f>
        <v>0</v>
      </c>
    </row>
    <row r="1170" spans="1:10" ht="15" hidden="1" customHeight="1">
      <c r="A1170" s="9">
        <v>1169</v>
      </c>
      <c r="B1170" s="9" t="s">
        <v>3151</v>
      </c>
      <c r="C1170" s="9" t="s">
        <v>3151</v>
      </c>
      <c r="D1170" s="9" t="s">
        <v>4172</v>
      </c>
      <c r="E1170" s="9" t="s">
        <v>29</v>
      </c>
      <c r="F1170" s="9" t="s">
        <v>3284</v>
      </c>
      <c r="G1170" s="9" t="s">
        <v>2429</v>
      </c>
      <c r="H1170" s="8" t="str">
        <f t="shared" si="18"/>
        <v>Ні</v>
      </c>
      <c r="J1170" s="8">
        <f>_xlfn.AGGREGATE(3,3,Tabela1[[#This Row],[Lp]])</f>
        <v>0</v>
      </c>
    </row>
    <row r="1171" spans="1:10" ht="15" hidden="1" customHeight="1">
      <c r="A1171" s="9">
        <v>1170</v>
      </c>
      <c r="B1171" s="9" t="s">
        <v>3151</v>
      </c>
      <c r="C1171" s="9" t="s">
        <v>3151</v>
      </c>
      <c r="D1171" s="9" t="s">
        <v>4172</v>
      </c>
      <c r="E1171" s="9" t="s">
        <v>29</v>
      </c>
      <c r="F1171" s="9" t="s">
        <v>4216</v>
      </c>
      <c r="G1171" s="9" t="s">
        <v>2431</v>
      </c>
      <c r="H1171" s="8" t="str">
        <f t="shared" si="18"/>
        <v>Ні</v>
      </c>
      <c r="J1171" s="8">
        <f>_xlfn.AGGREGATE(3,3,Tabela1[[#This Row],[Lp]])</f>
        <v>0</v>
      </c>
    </row>
    <row r="1172" spans="1:10" ht="15" hidden="1" customHeight="1">
      <c r="A1172" s="9">
        <v>1171</v>
      </c>
      <c r="B1172" s="9" t="s">
        <v>3176</v>
      </c>
      <c r="C1172" s="9" t="s">
        <v>3146</v>
      </c>
      <c r="D1172" s="9" t="s">
        <v>4172</v>
      </c>
      <c r="E1172" s="9" t="s">
        <v>78</v>
      </c>
      <c r="F1172" s="9" t="s">
        <v>4217</v>
      </c>
      <c r="G1172" s="9" t="s">
        <v>2433</v>
      </c>
      <c r="H1172" s="8" t="str">
        <f t="shared" si="18"/>
        <v>Так</v>
      </c>
      <c r="I1172" s="8" t="s">
        <v>3178</v>
      </c>
      <c r="J1172" s="8">
        <f>_xlfn.AGGREGATE(3,3,Tabela1[[#This Row],[Lp]])</f>
        <v>0</v>
      </c>
    </row>
    <row r="1173" spans="1:10" ht="15" hidden="1" customHeight="1">
      <c r="A1173" s="9">
        <v>1172</v>
      </c>
      <c r="B1173" s="9" t="s">
        <v>3176</v>
      </c>
      <c r="C1173" s="9" t="s">
        <v>3146</v>
      </c>
      <c r="D1173" s="9" t="s">
        <v>4172</v>
      </c>
      <c r="E1173" s="9" t="s">
        <v>78</v>
      </c>
      <c r="F1173" s="9" t="s">
        <v>4218</v>
      </c>
      <c r="G1173" s="9" t="s">
        <v>2435</v>
      </c>
      <c r="H1173" s="8" t="str">
        <f t="shared" si="18"/>
        <v>Так</v>
      </c>
      <c r="J1173" s="8">
        <f>_xlfn.AGGREGATE(3,3,Tabela1[[#This Row],[Lp]])</f>
        <v>0</v>
      </c>
    </row>
    <row r="1174" spans="1:10" ht="15" hidden="1" customHeight="1">
      <c r="A1174" s="9">
        <v>1173</v>
      </c>
      <c r="B1174" s="9" t="s">
        <v>3151</v>
      </c>
      <c r="C1174" s="9" t="s">
        <v>3151</v>
      </c>
      <c r="D1174" s="9" t="s">
        <v>4172</v>
      </c>
      <c r="E1174" s="9" t="s">
        <v>29</v>
      </c>
      <c r="F1174" s="9" t="s">
        <v>3859</v>
      </c>
      <c r="G1174" s="9" t="s">
        <v>2437</v>
      </c>
      <c r="H1174" s="8" t="str">
        <f t="shared" si="18"/>
        <v>Ні</v>
      </c>
      <c r="J1174" s="8">
        <f>_xlfn.AGGREGATE(3,3,Tabela1[[#This Row],[Lp]])</f>
        <v>0</v>
      </c>
    </row>
    <row r="1175" spans="1:10" ht="15" hidden="1" customHeight="1">
      <c r="A1175" s="9">
        <v>1174</v>
      </c>
      <c r="B1175" s="9" t="s">
        <v>3097</v>
      </c>
      <c r="C1175" s="9" t="s">
        <v>3097</v>
      </c>
      <c r="D1175" s="9" t="s">
        <v>4219</v>
      </c>
      <c r="E1175" s="9" t="s">
        <v>15</v>
      </c>
      <c r="F1175" s="9" t="s">
        <v>3133</v>
      </c>
      <c r="G1175" s="9" t="s">
        <v>2442</v>
      </c>
      <c r="H1175" s="8" t="str">
        <f t="shared" si="18"/>
        <v>Ні</v>
      </c>
      <c r="J1175" s="8">
        <f>_xlfn.AGGREGATE(3,3,Tabela1[[#This Row],[Lp]])</f>
        <v>0</v>
      </c>
    </row>
    <row r="1176" spans="1:10" ht="15" hidden="1" customHeight="1">
      <c r="A1176" s="9">
        <v>1175</v>
      </c>
      <c r="B1176" s="9" t="s">
        <v>3148</v>
      </c>
      <c r="C1176" s="9" t="s">
        <v>3148</v>
      </c>
      <c r="D1176" s="9" t="s">
        <v>4219</v>
      </c>
      <c r="E1176" s="9" t="s">
        <v>24</v>
      </c>
      <c r="F1176" s="9" t="s">
        <v>4220</v>
      </c>
      <c r="G1176" s="9" t="s">
        <v>2446</v>
      </c>
      <c r="H1176" s="8" t="str">
        <f t="shared" si="18"/>
        <v>Ні</v>
      </c>
      <c r="J1176" s="8">
        <f>_xlfn.AGGREGATE(3,3,Tabela1[[#This Row],[Lp]])</f>
        <v>0</v>
      </c>
    </row>
    <row r="1177" spans="1:10" ht="15" hidden="1" customHeight="1">
      <c r="A1177" s="9">
        <v>1176</v>
      </c>
      <c r="B1177" s="9" t="s">
        <v>3151</v>
      </c>
      <c r="C1177" s="9" t="s">
        <v>3151</v>
      </c>
      <c r="D1177" s="9" t="s">
        <v>4219</v>
      </c>
      <c r="E1177" s="9" t="s">
        <v>29</v>
      </c>
      <c r="F1177" s="9" t="s">
        <v>4221</v>
      </c>
      <c r="G1177" s="9" t="s">
        <v>2448</v>
      </c>
      <c r="H1177" s="8" t="str">
        <f t="shared" si="18"/>
        <v>Ні</v>
      </c>
      <c r="J1177" s="8">
        <f>_xlfn.AGGREGATE(3,3,Tabela1[[#This Row],[Lp]])</f>
        <v>0</v>
      </c>
    </row>
    <row r="1178" spans="1:10" ht="15" hidden="1" customHeight="1">
      <c r="A1178" s="9">
        <v>1177</v>
      </c>
      <c r="B1178" s="9" t="s">
        <v>3151</v>
      </c>
      <c r="C1178" s="9" t="s">
        <v>3151</v>
      </c>
      <c r="D1178" s="9" t="s">
        <v>4219</v>
      </c>
      <c r="E1178" s="9" t="s">
        <v>29</v>
      </c>
      <c r="F1178" s="9" t="s">
        <v>4222</v>
      </c>
      <c r="G1178" s="9" t="s">
        <v>2450</v>
      </c>
      <c r="H1178" s="8" t="str">
        <f t="shared" si="18"/>
        <v>Ні</v>
      </c>
      <c r="J1178" s="8">
        <f>_xlfn.AGGREGATE(3,3,Tabela1[[#This Row],[Lp]])</f>
        <v>0</v>
      </c>
    </row>
    <row r="1179" spans="1:10" ht="15" hidden="1" customHeight="1">
      <c r="A1179" s="9">
        <v>1178</v>
      </c>
      <c r="B1179" s="9" t="s">
        <v>3151</v>
      </c>
      <c r="C1179" s="9" t="s">
        <v>3151</v>
      </c>
      <c r="D1179" s="9" t="s">
        <v>4219</v>
      </c>
      <c r="E1179" s="9" t="s">
        <v>29</v>
      </c>
      <c r="F1179" s="9" t="s">
        <v>3377</v>
      </c>
      <c r="G1179" s="9" t="s">
        <v>2452</v>
      </c>
      <c r="H1179" s="8" t="str">
        <f t="shared" si="18"/>
        <v>Ні</v>
      </c>
      <c r="J1179" s="8">
        <f>_xlfn.AGGREGATE(3,3,Tabela1[[#This Row],[Lp]])</f>
        <v>0</v>
      </c>
    </row>
    <row r="1180" spans="1:10" ht="15" hidden="1" customHeight="1">
      <c r="A1180" s="9">
        <v>1179</v>
      </c>
      <c r="B1180" s="9" t="s">
        <v>3151</v>
      </c>
      <c r="C1180" s="9" t="s">
        <v>3151</v>
      </c>
      <c r="D1180" s="9" t="s">
        <v>4219</v>
      </c>
      <c r="E1180" s="9" t="s">
        <v>29</v>
      </c>
      <c r="F1180" s="9" t="s">
        <v>4223</v>
      </c>
      <c r="G1180" s="9" t="s">
        <v>2453</v>
      </c>
      <c r="H1180" s="8" t="str">
        <f t="shared" si="18"/>
        <v>Ні</v>
      </c>
      <c r="J1180" s="8">
        <f>_xlfn.AGGREGATE(3,3,Tabela1[[#This Row],[Lp]])</f>
        <v>0</v>
      </c>
    </row>
    <row r="1181" spans="1:10" ht="15" hidden="1" customHeight="1">
      <c r="A1181" s="9">
        <v>1180</v>
      </c>
      <c r="B1181" s="9" t="s">
        <v>3148</v>
      </c>
      <c r="C1181" s="9" t="s">
        <v>3148</v>
      </c>
      <c r="D1181" s="9" t="s">
        <v>4219</v>
      </c>
      <c r="E1181" s="9" t="s">
        <v>24</v>
      </c>
      <c r="F1181" s="9" t="s">
        <v>4224</v>
      </c>
      <c r="G1181" s="9" t="s">
        <v>2455</v>
      </c>
      <c r="H1181" s="8" t="str">
        <f t="shared" si="18"/>
        <v>Ні</v>
      </c>
      <c r="J1181" s="8">
        <f>_xlfn.AGGREGATE(3,3,Tabela1[[#This Row],[Lp]])</f>
        <v>0</v>
      </c>
    </row>
    <row r="1182" spans="1:10" ht="15" hidden="1" customHeight="1">
      <c r="A1182" s="9">
        <v>1181</v>
      </c>
      <c r="B1182" s="9" t="s">
        <v>3148</v>
      </c>
      <c r="C1182" s="9" t="s">
        <v>3148</v>
      </c>
      <c r="D1182" s="9" t="s">
        <v>4219</v>
      </c>
      <c r="E1182" s="9" t="s">
        <v>24</v>
      </c>
      <c r="F1182" s="9" t="s">
        <v>4225</v>
      </c>
      <c r="G1182" s="9" t="s">
        <v>2457</v>
      </c>
      <c r="H1182" s="8" t="str">
        <f t="shared" si="18"/>
        <v>Ні</v>
      </c>
      <c r="J1182" s="8">
        <f>_xlfn.AGGREGATE(3,3,Tabela1[[#This Row],[Lp]])</f>
        <v>0</v>
      </c>
    </row>
    <row r="1183" spans="1:10" ht="15" hidden="1" customHeight="1">
      <c r="A1183" s="9">
        <v>1182</v>
      </c>
      <c r="B1183" s="9" t="s">
        <v>3148</v>
      </c>
      <c r="C1183" s="9" t="s">
        <v>3148</v>
      </c>
      <c r="D1183" s="9" t="s">
        <v>4219</v>
      </c>
      <c r="E1183" s="9" t="s">
        <v>24</v>
      </c>
      <c r="F1183" s="9" t="s">
        <v>4226</v>
      </c>
      <c r="G1183" s="9" t="s">
        <v>2459</v>
      </c>
      <c r="H1183" s="8" t="str">
        <f t="shared" si="18"/>
        <v>Ні</v>
      </c>
      <c r="J1183" s="8">
        <f>_xlfn.AGGREGATE(3,3,Tabela1[[#This Row],[Lp]])</f>
        <v>0</v>
      </c>
    </row>
    <row r="1184" spans="1:10" ht="15" hidden="1" customHeight="1">
      <c r="A1184" s="9">
        <v>1183</v>
      </c>
      <c r="B1184" s="9" t="s">
        <v>3148</v>
      </c>
      <c r="C1184" s="9" t="s">
        <v>3148</v>
      </c>
      <c r="D1184" s="9" t="s">
        <v>4219</v>
      </c>
      <c r="E1184" s="9" t="s">
        <v>24</v>
      </c>
      <c r="F1184" s="9" t="s">
        <v>4227</v>
      </c>
      <c r="G1184" s="9" t="s">
        <v>2461</v>
      </c>
      <c r="H1184" s="8" t="str">
        <f t="shared" si="18"/>
        <v>Ні</v>
      </c>
      <c r="J1184" s="8">
        <f>_xlfn.AGGREGATE(3,3,Tabela1[[#This Row],[Lp]])</f>
        <v>0</v>
      </c>
    </row>
    <row r="1185" spans="1:10" ht="15" hidden="1" customHeight="1">
      <c r="A1185" s="9">
        <v>1184</v>
      </c>
      <c r="B1185" s="9" t="s">
        <v>3148</v>
      </c>
      <c r="C1185" s="9" t="s">
        <v>3148</v>
      </c>
      <c r="D1185" s="9" t="s">
        <v>4219</v>
      </c>
      <c r="E1185" s="9" t="s">
        <v>24</v>
      </c>
      <c r="F1185" s="9" t="s">
        <v>4228</v>
      </c>
      <c r="G1185" s="9" t="s">
        <v>2463</v>
      </c>
      <c r="H1185" s="8" t="str">
        <f t="shared" si="18"/>
        <v>Ні</v>
      </c>
      <c r="J1185" s="8">
        <f>_xlfn.AGGREGATE(3,3,Tabela1[[#This Row],[Lp]])</f>
        <v>0</v>
      </c>
    </row>
    <row r="1186" spans="1:10" ht="15" hidden="1" customHeight="1">
      <c r="A1186" s="9">
        <v>1185</v>
      </c>
      <c r="B1186" s="9" t="s">
        <v>3148</v>
      </c>
      <c r="C1186" s="9" t="s">
        <v>3148</v>
      </c>
      <c r="D1186" s="9" t="s">
        <v>4219</v>
      </c>
      <c r="E1186" s="9" t="s">
        <v>24</v>
      </c>
      <c r="F1186" s="9" t="s">
        <v>4229</v>
      </c>
      <c r="G1186" s="9" t="s">
        <v>2465</v>
      </c>
      <c r="H1186" s="8" t="str">
        <f t="shared" si="18"/>
        <v>Ні</v>
      </c>
      <c r="J1186" s="8">
        <f>_xlfn.AGGREGATE(3,3,Tabela1[[#This Row],[Lp]])</f>
        <v>0</v>
      </c>
    </row>
    <row r="1187" spans="1:10" ht="15" hidden="1" customHeight="1">
      <c r="A1187" s="9">
        <v>1186</v>
      </c>
      <c r="B1187" s="9" t="s">
        <v>3148</v>
      </c>
      <c r="C1187" s="9" t="s">
        <v>3148</v>
      </c>
      <c r="D1187" s="9" t="s">
        <v>4219</v>
      </c>
      <c r="E1187" s="9" t="s">
        <v>24</v>
      </c>
      <c r="F1187" s="9" t="s">
        <v>3489</v>
      </c>
      <c r="G1187" s="9" t="s">
        <v>2467</v>
      </c>
      <c r="H1187" s="8" t="str">
        <f t="shared" si="18"/>
        <v>Ні</v>
      </c>
      <c r="J1187" s="8">
        <f>_xlfn.AGGREGATE(3,3,Tabela1[[#This Row],[Lp]])</f>
        <v>0</v>
      </c>
    </row>
    <row r="1188" spans="1:10" ht="15" hidden="1" customHeight="1">
      <c r="A1188" s="9">
        <v>1187</v>
      </c>
      <c r="B1188" s="9" t="s">
        <v>3151</v>
      </c>
      <c r="C1188" s="9" t="s">
        <v>3151</v>
      </c>
      <c r="D1188" s="9" t="s">
        <v>4219</v>
      </c>
      <c r="E1188" s="9" t="s">
        <v>29</v>
      </c>
      <c r="F1188" s="9" t="s">
        <v>4230</v>
      </c>
      <c r="G1188" s="9" t="s">
        <v>2469</v>
      </c>
      <c r="H1188" s="8" t="str">
        <f t="shared" si="18"/>
        <v>Ні</v>
      </c>
      <c r="J1188" s="8">
        <f>_xlfn.AGGREGATE(3,3,Tabela1[[#This Row],[Lp]])</f>
        <v>0</v>
      </c>
    </row>
    <row r="1189" spans="1:10" ht="15" hidden="1" customHeight="1">
      <c r="A1189" s="9">
        <v>1188</v>
      </c>
      <c r="B1189" s="9" t="s">
        <v>3148</v>
      </c>
      <c r="C1189" s="9" t="s">
        <v>3148</v>
      </c>
      <c r="D1189" s="9" t="s">
        <v>4219</v>
      </c>
      <c r="E1189" s="9" t="s">
        <v>24</v>
      </c>
      <c r="F1189" s="9" t="s">
        <v>4231</v>
      </c>
      <c r="G1189" s="9" t="s">
        <v>2471</v>
      </c>
      <c r="H1189" s="8" t="str">
        <f t="shared" si="18"/>
        <v>Ні</v>
      </c>
      <c r="J1189" s="8">
        <f>_xlfn.AGGREGATE(3,3,Tabela1[[#This Row],[Lp]])</f>
        <v>0</v>
      </c>
    </row>
    <row r="1190" spans="1:10" ht="15" hidden="1" customHeight="1">
      <c r="A1190" s="9">
        <v>1189</v>
      </c>
      <c r="B1190" s="9" t="s">
        <v>3151</v>
      </c>
      <c r="C1190" s="9" t="s">
        <v>3151</v>
      </c>
      <c r="D1190" s="9" t="s">
        <v>4219</v>
      </c>
      <c r="E1190" s="9" t="s">
        <v>29</v>
      </c>
      <c r="F1190" s="9" t="s">
        <v>3363</v>
      </c>
      <c r="G1190" s="9" t="s">
        <v>2473</v>
      </c>
      <c r="H1190" s="8" t="str">
        <f t="shared" si="18"/>
        <v>Ні</v>
      </c>
      <c r="J1190" s="8">
        <f>_xlfn.AGGREGATE(3,3,Tabela1[[#This Row],[Lp]])</f>
        <v>0</v>
      </c>
    </row>
    <row r="1191" spans="1:10" ht="15" hidden="1" customHeight="1">
      <c r="A1191" s="9">
        <v>1190</v>
      </c>
      <c r="B1191" s="9" t="s">
        <v>3148</v>
      </c>
      <c r="C1191" s="9" t="s">
        <v>3148</v>
      </c>
      <c r="D1191" s="9" t="s">
        <v>4219</v>
      </c>
      <c r="E1191" s="9" t="s">
        <v>24</v>
      </c>
      <c r="F1191" s="9" t="s">
        <v>4232</v>
      </c>
      <c r="G1191" s="9" t="s">
        <v>2475</v>
      </c>
      <c r="H1191" s="8" t="str">
        <f t="shared" si="18"/>
        <v>Ні</v>
      </c>
      <c r="J1191" s="8">
        <f>_xlfn.AGGREGATE(3,3,Tabela1[[#This Row],[Lp]])</f>
        <v>0</v>
      </c>
    </row>
    <row r="1192" spans="1:10" ht="15" hidden="1" customHeight="1">
      <c r="A1192" s="9">
        <v>1191</v>
      </c>
      <c r="B1192" s="9" t="s">
        <v>3151</v>
      </c>
      <c r="C1192" s="9" t="s">
        <v>3151</v>
      </c>
      <c r="D1192" s="9" t="s">
        <v>4219</v>
      </c>
      <c r="E1192" s="9" t="s">
        <v>29</v>
      </c>
      <c r="F1192" s="9" t="s">
        <v>4233</v>
      </c>
      <c r="G1192" s="9" t="s">
        <v>2477</v>
      </c>
      <c r="H1192" s="8" t="str">
        <f t="shared" si="18"/>
        <v>Ні</v>
      </c>
      <c r="J1192" s="8">
        <f>_xlfn.AGGREGATE(3,3,Tabela1[[#This Row],[Lp]])</f>
        <v>0</v>
      </c>
    </row>
    <row r="1193" spans="1:10" ht="15" hidden="1" customHeight="1">
      <c r="A1193" s="9">
        <v>1192</v>
      </c>
      <c r="B1193" s="9" t="s">
        <v>3148</v>
      </c>
      <c r="C1193" s="9" t="s">
        <v>3148</v>
      </c>
      <c r="D1193" s="9" t="s">
        <v>4219</v>
      </c>
      <c r="E1193" s="9" t="s">
        <v>24</v>
      </c>
      <c r="F1193" s="9" t="s">
        <v>4234</v>
      </c>
      <c r="G1193" s="9" t="s">
        <v>2479</v>
      </c>
      <c r="H1193" s="8" t="str">
        <f t="shared" si="18"/>
        <v>Ні</v>
      </c>
      <c r="J1193" s="8">
        <f>_xlfn.AGGREGATE(3,3,Tabela1[[#This Row],[Lp]])</f>
        <v>0</v>
      </c>
    </row>
    <row r="1194" spans="1:10" ht="15" hidden="1" customHeight="1">
      <c r="A1194" s="9">
        <v>1193</v>
      </c>
      <c r="B1194" s="9" t="s">
        <v>3148</v>
      </c>
      <c r="C1194" s="9" t="s">
        <v>3148</v>
      </c>
      <c r="D1194" s="9" t="s">
        <v>4219</v>
      </c>
      <c r="E1194" s="9" t="s">
        <v>24</v>
      </c>
      <c r="F1194" s="9" t="s">
        <v>4235</v>
      </c>
      <c r="G1194" s="9" t="s">
        <v>2481</v>
      </c>
      <c r="H1194" s="8" t="str">
        <f t="shared" si="18"/>
        <v>Ні</v>
      </c>
      <c r="J1194" s="8">
        <f>_xlfn.AGGREGATE(3,3,Tabela1[[#This Row],[Lp]])</f>
        <v>0</v>
      </c>
    </row>
    <row r="1195" spans="1:10" ht="15" hidden="1" customHeight="1">
      <c r="A1195" s="9">
        <v>1194</v>
      </c>
      <c r="B1195" s="9" t="s">
        <v>3148</v>
      </c>
      <c r="C1195" s="9" t="s">
        <v>3148</v>
      </c>
      <c r="D1195" s="9" t="s">
        <v>4219</v>
      </c>
      <c r="E1195" s="9" t="s">
        <v>24</v>
      </c>
      <c r="F1195" s="9" t="s">
        <v>3371</v>
      </c>
      <c r="G1195" s="9" t="s">
        <v>2483</v>
      </c>
      <c r="H1195" s="8" t="str">
        <f t="shared" si="18"/>
        <v>Ні</v>
      </c>
      <c r="J1195" s="8">
        <f>_xlfn.AGGREGATE(3,3,Tabela1[[#This Row],[Lp]])</f>
        <v>0</v>
      </c>
    </row>
    <row r="1196" spans="1:10" ht="15" hidden="1" customHeight="1">
      <c r="A1196" s="9">
        <v>1195</v>
      </c>
      <c r="B1196" s="9" t="s">
        <v>3151</v>
      </c>
      <c r="C1196" s="9" t="s">
        <v>3151</v>
      </c>
      <c r="D1196" s="9" t="s">
        <v>4219</v>
      </c>
      <c r="E1196" s="9" t="s">
        <v>29</v>
      </c>
      <c r="F1196" s="9" t="s">
        <v>3169</v>
      </c>
      <c r="G1196" s="9" t="s">
        <v>2484</v>
      </c>
      <c r="H1196" s="8" t="str">
        <f t="shared" si="18"/>
        <v>Ні</v>
      </c>
      <c r="J1196" s="8">
        <f>_xlfn.AGGREGATE(3,3,Tabela1[[#This Row],[Lp]])</f>
        <v>0</v>
      </c>
    </row>
    <row r="1197" spans="1:10" ht="15" hidden="1" customHeight="1">
      <c r="A1197" s="9">
        <v>1196</v>
      </c>
      <c r="B1197" s="9" t="s">
        <v>3148</v>
      </c>
      <c r="C1197" s="9" t="s">
        <v>3148</v>
      </c>
      <c r="D1197" s="9" t="s">
        <v>4219</v>
      </c>
      <c r="E1197" s="9" t="s">
        <v>24</v>
      </c>
      <c r="F1197" s="9" t="s">
        <v>4236</v>
      </c>
      <c r="G1197" s="9" t="s">
        <v>2486</v>
      </c>
      <c r="H1197" s="8" t="str">
        <f t="shared" si="18"/>
        <v>Ні</v>
      </c>
      <c r="J1197" s="8">
        <f>_xlfn.AGGREGATE(3,3,Tabela1[[#This Row],[Lp]])</f>
        <v>0</v>
      </c>
    </row>
    <row r="1198" spans="1:10" ht="15" hidden="1" customHeight="1">
      <c r="A1198" s="9">
        <v>1197</v>
      </c>
      <c r="B1198" s="9" t="s">
        <v>3151</v>
      </c>
      <c r="C1198" s="9" t="s">
        <v>3151</v>
      </c>
      <c r="D1198" s="9" t="s">
        <v>4219</v>
      </c>
      <c r="E1198" s="9" t="s">
        <v>29</v>
      </c>
      <c r="F1198" s="9" t="s">
        <v>3317</v>
      </c>
      <c r="G1198" s="9" t="s">
        <v>2488</v>
      </c>
      <c r="H1198" s="8" t="str">
        <f t="shared" si="18"/>
        <v>Ні</v>
      </c>
      <c r="J1198" s="8">
        <f>_xlfn.AGGREGATE(3,3,Tabela1[[#This Row],[Lp]])</f>
        <v>0</v>
      </c>
    </row>
    <row r="1199" spans="1:10" ht="15" hidden="1" customHeight="1">
      <c r="A1199" s="9">
        <v>1198</v>
      </c>
      <c r="B1199" s="9" t="s">
        <v>3148</v>
      </c>
      <c r="C1199" s="9" t="s">
        <v>3148</v>
      </c>
      <c r="D1199" s="9" t="s">
        <v>4219</v>
      </c>
      <c r="E1199" s="9" t="s">
        <v>24</v>
      </c>
      <c r="F1199" s="9" t="s">
        <v>4237</v>
      </c>
      <c r="G1199" s="9" t="s">
        <v>2490</v>
      </c>
      <c r="H1199" s="8" t="str">
        <f t="shared" si="18"/>
        <v>Ні</v>
      </c>
      <c r="J1199" s="8">
        <f>_xlfn.AGGREGATE(3,3,Tabela1[[#This Row],[Lp]])</f>
        <v>0</v>
      </c>
    </row>
    <row r="1200" spans="1:10" ht="15" hidden="1" customHeight="1">
      <c r="A1200" s="9">
        <v>1199</v>
      </c>
      <c r="B1200" s="9" t="s">
        <v>3148</v>
      </c>
      <c r="C1200" s="9" t="s">
        <v>3148</v>
      </c>
      <c r="D1200" s="9" t="s">
        <v>4219</v>
      </c>
      <c r="E1200" s="9" t="s">
        <v>24</v>
      </c>
      <c r="F1200" s="9" t="s">
        <v>4238</v>
      </c>
      <c r="G1200" s="9" t="s">
        <v>2492</v>
      </c>
      <c r="H1200" s="8" t="str">
        <f t="shared" si="18"/>
        <v>Ні</v>
      </c>
      <c r="J1200" s="8">
        <f>_xlfn.AGGREGATE(3,3,Tabela1[[#This Row],[Lp]])</f>
        <v>0</v>
      </c>
    </row>
    <row r="1201" spans="1:10" ht="15" hidden="1" customHeight="1">
      <c r="A1201" s="9">
        <v>1200</v>
      </c>
      <c r="B1201" s="9" t="s">
        <v>3176</v>
      </c>
      <c r="C1201" s="9" t="s">
        <v>3146</v>
      </c>
      <c r="D1201" s="9" t="s">
        <v>4219</v>
      </c>
      <c r="E1201" s="9" t="s">
        <v>78</v>
      </c>
      <c r="F1201" s="9" t="s">
        <v>4239</v>
      </c>
      <c r="G1201" s="9" t="s">
        <v>2494</v>
      </c>
      <c r="H1201" s="8" t="str">
        <f t="shared" si="18"/>
        <v>Так</v>
      </c>
      <c r="J1201" s="8">
        <f>_xlfn.AGGREGATE(3,3,Tabela1[[#This Row],[Lp]])</f>
        <v>0</v>
      </c>
    </row>
    <row r="1202" spans="1:10" ht="15" hidden="1" customHeight="1">
      <c r="A1202" s="9">
        <v>1201</v>
      </c>
      <c r="B1202" s="9" t="s">
        <v>3176</v>
      </c>
      <c r="C1202" s="9" t="s">
        <v>3146</v>
      </c>
      <c r="D1202" s="9" t="s">
        <v>4219</v>
      </c>
      <c r="E1202" s="9" t="s">
        <v>78</v>
      </c>
      <c r="F1202" s="9" t="s">
        <v>4240</v>
      </c>
      <c r="G1202" s="9" t="s">
        <v>2496</v>
      </c>
      <c r="H1202" s="8" t="str">
        <f t="shared" si="18"/>
        <v>Так</v>
      </c>
      <c r="J1202" s="8">
        <f>_xlfn.AGGREGATE(3,3,Tabela1[[#This Row],[Lp]])</f>
        <v>0</v>
      </c>
    </row>
    <row r="1203" spans="1:10" ht="15" hidden="1" customHeight="1">
      <c r="A1203" s="9">
        <v>1202</v>
      </c>
      <c r="B1203" s="9" t="s">
        <v>3148</v>
      </c>
      <c r="C1203" s="9" t="s">
        <v>3148</v>
      </c>
      <c r="D1203" s="9" t="s">
        <v>4219</v>
      </c>
      <c r="E1203" s="9" t="s">
        <v>24</v>
      </c>
      <c r="F1203" s="9" t="s">
        <v>4241</v>
      </c>
      <c r="G1203" s="9" t="s">
        <v>2498</v>
      </c>
      <c r="H1203" s="8" t="str">
        <f t="shared" si="18"/>
        <v>Ні</v>
      </c>
      <c r="J1203" s="8">
        <f>_xlfn.AGGREGATE(3,3,Tabela1[[#This Row],[Lp]])</f>
        <v>0</v>
      </c>
    </row>
    <row r="1204" spans="1:10" ht="15" hidden="1" customHeight="1">
      <c r="A1204" s="9">
        <v>1203</v>
      </c>
      <c r="B1204" s="9" t="s">
        <v>3145</v>
      </c>
      <c r="C1204" s="9" t="s">
        <v>3146</v>
      </c>
      <c r="D1204" s="9" t="s">
        <v>4219</v>
      </c>
      <c r="E1204" s="9" t="s">
        <v>21</v>
      </c>
      <c r="F1204" s="9" t="s">
        <v>4242</v>
      </c>
      <c r="G1204" s="9" t="s">
        <v>2500</v>
      </c>
      <c r="H1204" s="8" t="str">
        <f t="shared" si="18"/>
        <v>Ні</v>
      </c>
      <c r="J1204" s="8">
        <f>_xlfn.AGGREGATE(3,3,Tabela1[[#This Row],[Lp]])</f>
        <v>0</v>
      </c>
    </row>
    <row r="1205" spans="1:10" ht="15" hidden="1" customHeight="1">
      <c r="A1205" s="9">
        <v>1204</v>
      </c>
      <c r="B1205" s="9" t="s">
        <v>3151</v>
      </c>
      <c r="C1205" s="9" t="s">
        <v>3151</v>
      </c>
      <c r="D1205" s="9" t="s">
        <v>4219</v>
      </c>
      <c r="E1205" s="9" t="s">
        <v>29</v>
      </c>
      <c r="F1205" s="9" t="s">
        <v>4243</v>
      </c>
      <c r="G1205" s="9" t="s">
        <v>2502</v>
      </c>
      <c r="H1205" s="8" t="str">
        <f t="shared" si="18"/>
        <v>Ні</v>
      </c>
      <c r="J1205" s="8">
        <f>_xlfn.AGGREGATE(3,3,Tabela1[[#This Row],[Lp]])</f>
        <v>0</v>
      </c>
    </row>
    <row r="1206" spans="1:10" ht="15" hidden="1" customHeight="1">
      <c r="A1206" s="9">
        <v>1205</v>
      </c>
      <c r="B1206" s="9" t="s">
        <v>3151</v>
      </c>
      <c r="C1206" s="9" t="s">
        <v>3151</v>
      </c>
      <c r="D1206" s="9" t="s">
        <v>4219</v>
      </c>
      <c r="E1206" s="9" t="s">
        <v>29</v>
      </c>
      <c r="F1206" s="9" t="s">
        <v>4244</v>
      </c>
      <c r="G1206" s="9" t="s">
        <v>2504</v>
      </c>
      <c r="H1206" s="8" t="str">
        <f t="shared" si="18"/>
        <v>Ні</v>
      </c>
      <c r="J1206" s="8">
        <f>_xlfn.AGGREGATE(3,3,Tabela1[[#This Row],[Lp]])</f>
        <v>0</v>
      </c>
    </row>
    <row r="1207" spans="1:10" ht="15" hidden="1" customHeight="1">
      <c r="A1207" s="9">
        <v>1206</v>
      </c>
      <c r="B1207" s="9" t="s">
        <v>3151</v>
      </c>
      <c r="C1207" s="9" t="s">
        <v>3151</v>
      </c>
      <c r="D1207" s="9" t="s">
        <v>4219</v>
      </c>
      <c r="E1207" s="9" t="s">
        <v>29</v>
      </c>
      <c r="F1207" s="9" t="s">
        <v>4245</v>
      </c>
      <c r="G1207" s="9" t="s">
        <v>2506</v>
      </c>
      <c r="H1207" s="8" t="str">
        <f t="shared" si="18"/>
        <v>Ні</v>
      </c>
      <c r="J1207" s="8">
        <f>_xlfn.AGGREGATE(3,3,Tabela1[[#This Row],[Lp]])</f>
        <v>0</v>
      </c>
    </row>
    <row r="1208" spans="1:10" ht="15" hidden="1" customHeight="1">
      <c r="A1208" s="9">
        <v>1207</v>
      </c>
      <c r="B1208" s="9" t="s">
        <v>3145</v>
      </c>
      <c r="C1208" s="9" t="s">
        <v>3146</v>
      </c>
      <c r="D1208" s="9" t="s">
        <v>4219</v>
      </c>
      <c r="E1208" s="9" t="s">
        <v>21</v>
      </c>
      <c r="F1208" s="9" t="s">
        <v>4246</v>
      </c>
      <c r="G1208" s="9" t="s">
        <v>2508</v>
      </c>
      <c r="H1208" s="8" t="str">
        <f t="shared" si="18"/>
        <v>Ні</v>
      </c>
      <c r="J1208" s="8">
        <f>_xlfn.AGGREGATE(3,3,Tabela1[[#This Row],[Lp]])</f>
        <v>0</v>
      </c>
    </row>
    <row r="1209" spans="1:10" ht="15" hidden="1" customHeight="1">
      <c r="A1209" s="9">
        <v>1208</v>
      </c>
      <c r="B1209" s="9" t="s">
        <v>3148</v>
      </c>
      <c r="C1209" s="9" t="s">
        <v>3148</v>
      </c>
      <c r="D1209" s="9" t="s">
        <v>4219</v>
      </c>
      <c r="E1209" s="9" t="s">
        <v>24</v>
      </c>
      <c r="F1209" s="9" t="s">
        <v>4247</v>
      </c>
      <c r="G1209" s="9" t="s">
        <v>2510</v>
      </c>
      <c r="H1209" s="8" t="str">
        <f t="shared" si="18"/>
        <v>Ні</v>
      </c>
      <c r="J1209" s="8">
        <f>_xlfn.AGGREGATE(3,3,Tabela1[[#This Row],[Lp]])</f>
        <v>0</v>
      </c>
    </row>
    <row r="1210" spans="1:10" hidden="1">
      <c r="A1210" s="9">
        <v>1209</v>
      </c>
      <c r="B1210" s="9" t="s">
        <v>3151</v>
      </c>
      <c r="C1210" s="9" t="s">
        <v>3151</v>
      </c>
      <c r="D1210" s="9" t="s">
        <v>4219</v>
      </c>
      <c r="E1210" s="9" t="s">
        <v>29</v>
      </c>
      <c r="F1210" s="9" t="s">
        <v>3147</v>
      </c>
      <c r="G1210" s="9" t="s">
        <v>2512</v>
      </c>
      <c r="H1210" s="8" t="str">
        <f t="shared" si="18"/>
        <v>Ні</v>
      </c>
      <c r="J1210" s="8">
        <f>_xlfn.AGGREGATE(3,3,Tabela1[[#This Row],[Lp]])</f>
        <v>0</v>
      </c>
    </row>
    <row r="1211" spans="1:10" ht="15" hidden="1" customHeight="1">
      <c r="A1211" s="9">
        <v>1210</v>
      </c>
      <c r="B1211" s="9" t="s">
        <v>3176</v>
      </c>
      <c r="C1211" s="9" t="s">
        <v>3146</v>
      </c>
      <c r="D1211" s="9" t="s">
        <v>4219</v>
      </c>
      <c r="E1211" s="9" t="s">
        <v>78</v>
      </c>
      <c r="F1211" s="9" t="s">
        <v>4248</v>
      </c>
      <c r="G1211" s="9" t="s">
        <v>2513</v>
      </c>
      <c r="H1211" s="8" t="str">
        <f t="shared" si="18"/>
        <v>Так</v>
      </c>
      <c r="J1211" s="8">
        <f>_xlfn.AGGREGATE(3,3,Tabela1[[#This Row],[Lp]])</f>
        <v>0</v>
      </c>
    </row>
    <row r="1212" spans="1:10" ht="15" hidden="1" customHeight="1">
      <c r="A1212" s="9">
        <v>1211</v>
      </c>
      <c r="B1212" s="9" t="s">
        <v>3151</v>
      </c>
      <c r="C1212" s="9" t="s">
        <v>3151</v>
      </c>
      <c r="D1212" s="9" t="s">
        <v>4219</v>
      </c>
      <c r="E1212" s="9" t="s">
        <v>29</v>
      </c>
      <c r="F1212" s="9" t="s">
        <v>4249</v>
      </c>
      <c r="G1212" s="9" t="s">
        <v>2515</v>
      </c>
      <c r="H1212" s="8" t="str">
        <f t="shared" si="18"/>
        <v>Ні</v>
      </c>
      <c r="J1212" s="8">
        <f>_xlfn.AGGREGATE(3,3,Tabela1[[#This Row],[Lp]])</f>
        <v>0</v>
      </c>
    </row>
    <row r="1213" spans="1:10" ht="15" hidden="1" customHeight="1">
      <c r="A1213" s="9">
        <v>1212</v>
      </c>
      <c r="B1213" s="9" t="s">
        <v>3151</v>
      </c>
      <c r="C1213" s="9" t="s">
        <v>3151</v>
      </c>
      <c r="D1213" s="9" t="s">
        <v>4219</v>
      </c>
      <c r="E1213" s="9" t="s">
        <v>29</v>
      </c>
      <c r="F1213" s="9" t="s">
        <v>4250</v>
      </c>
      <c r="G1213" s="9" t="s">
        <v>2517</v>
      </c>
      <c r="H1213" s="8" t="str">
        <f t="shared" si="18"/>
        <v>Ні</v>
      </c>
      <c r="J1213" s="8">
        <f>_xlfn.AGGREGATE(3,3,Tabela1[[#This Row],[Lp]])</f>
        <v>0</v>
      </c>
    </row>
    <row r="1214" spans="1:10" ht="15" hidden="1" customHeight="1">
      <c r="A1214" s="9">
        <v>1213</v>
      </c>
      <c r="B1214" s="9" t="s">
        <v>3151</v>
      </c>
      <c r="C1214" s="9" t="s">
        <v>3151</v>
      </c>
      <c r="D1214" s="9" t="s">
        <v>4219</v>
      </c>
      <c r="E1214" s="9" t="s">
        <v>29</v>
      </c>
      <c r="F1214" s="9" t="s">
        <v>4251</v>
      </c>
      <c r="G1214" s="9" t="s">
        <v>2519</v>
      </c>
      <c r="H1214" s="8" t="str">
        <f t="shared" si="18"/>
        <v>Ні</v>
      </c>
      <c r="J1214" s="8">
        <f>_xlfn.AGGREGATE(3,3,Tabela1[[#This Row],[Lp]])</f>
        <v>0</v>
      </c>
    </row>
    <row r="1215" spans="1:10" ht="15" hidden="1" customHeight="1">
      <c r="A1215" s="9">
        <v>1214</v>
      </c>
      <c r="B1215" s="9" t="s">
        <v>3148</v>
      </c>
      <c r="C1215" s="9" t="s">
        <v>3148</v>
      </c>
      <c r="D1215" s="9" t="s">
        <v>4219</v>
      </c>
      <c r="E1215" s="9" t="s">
        <v>24</v>
      </c>
      <c r="F1215" s="9" t="s">
        <v>3577</v>
      </c>
      <c r="G1215" s="9" t="s">
        <v>2521</v>
      </c>
      <c r="H1215" s="8" t="str">
        <f t="shared" si="18"/>
        <v>Ні</v>
      </c>
      <c r="J1215" s="8">
        <f>_xlfn.AGGREGATE(3,3,Tabela1[[#This Row],[Lp]])</f>
        <v>0</v>
      </c>
    </row>
    <row r="1216" spans="1:10" ht="15" hidden="1" customHeight="1">
      <c r="A1216" s="9">
        <v>1215</v>
      </c>
      <c r="B1216" s="9" t="s">
        <v>3148</v>
      </c>
      <c r="C1216" s="9" t="s">
        <v>3148</v>
      </c>
      <c r="D1216" s="9" t="s">
        <v>4219</v>
      </c>
      <c r="E1216" s="9" t="s">
        <v>24</v>
      </c>
      <c r="F1216" s="9" t="s">
        <v>3280</v>
      </c>
      <c r="G1216" s="9" t="s">
        <v>2523</v>
      </c>
      <c r="H1216" s="8" t="str">
        <f t="shared" si="18"/>
        <v>Ні</v>
      </c>
      <c r="J1216" s="8">
        <f>_xlfn.AGGREGATE(3,3,Tabela1[[#This Row],[Lp]])</f>
        <v>0</v>
      </c>
    </row>
    <row r="1217" spans="1:10" ht="15" hidden="1" customHeight="1">
      <c r="A1217" s="9">
        <v>1216</v>
      </c>
      <c r="B1217" s="9" t="s">
        <v>3151</v>
      </c>
      <c r="C1217" s="9" t="s">
        <v>3151</v>
      </c>
      <c r="D1217" s="9" t="s">
        <v>4219</v>
      </c>
      <c r="E1217" s="9" t="s">
        <v>29</v>
      </c>
      <c r="F1217" s="9" t="s">
        <v>4252</v>
      </c>
      <c r="G1217" s="9" t="s">
        <v>2524</v>
      </c>
      <c r="H1217" s="8" t="str">
        <f t="shared" si="18"/>
        <v>Ні</v>
      </c>
      <c r="J1217" s="8">
        <f>_xlfn.AGGREGATE(3,3,Tabela1[[#This Row],[Lp]])</f>
        <v>0</v>
      </c>
    </row>
    <row r="1218" spans="1:10" ht="15" hidden="1" customHeight="1">
      <c r="A1218" s="9">
        <v>1217</v>
      </c>
      <c r="B1218" s="9" t="s">
        <v>3145</v>
      </c>
      <c r="C1218" s="9" t="s">
        <v>3146</v>
      </c>
      <c r="D1218" s="9" t="s">
        <v>4219</v>
      </c>
      <c r="E1218" s="9" t="s">
        <v>21</v>
      </c>
      <c r="F1218" s="9" t="s">
        <v>4253</v>
      </c>
      <c r="G1218" s="9" t="s">
        <v>2526</v>
      </c>
      <c r="H1218" s="8" t="str">
        <f t="shared" si="18"/>
        <v>Ні</v>
      </c>
      <c r="J1218" s="8">
        <f>_xlfn.AGGREGATE(3,3,Tabela1[[#This Row],[Lp]])</f>
        <v>0</v>
      </c>
    </row>
    <row r="1219" spans="1:10" ht="15" hidden="1" customHeight="1">
      <c r="A1219" s="9">
        <v>1218</v>
      </c>
      <c r="B1219" s="9" t="s">
        <v>3148</v>
      </c>
      <c r="C1219" s="9" t="s">
        <v>3148</v>
      </c>
      <c r="D1219" s="9" t="s">
        <v>4219</v>
      </c>
      <c r="E1219" s="9" t="s">
        <v>24</v>
      </c>
      <c r="F1219" s="9" t="s">
        <v>4254</v>
      </c>
      <c r="G1219" s="9" t="s">
        <v>2528</v>
      </c>
      <c r="H1219" s="8" t="str">
        <f t="shared" ref="H1219:H1282" si="19">IF(E1219="gmoz","Так","Ні")</f>
        <v>Ні</v>
      </c>
      <c r="J1219" s="8">
        <f>_xlfn.AGGREGATE(3,3,Tabela1[[#This Row],[Lp]])</f>
        <v>0</v>
      </c>
    </row>
    <row r="1220" spans="1:10" ht="15" hidden="1" customHeight="1">
      <c r="A1220" s="9">
        <v>1219</v>
      </c>
      <c r="B1220" s="9" t="s">
        <v>3145</v>
      </c>
      <c r="C1220" s="9" t="s">
        <v>3146</v>
      </c>
      <c r="D1220" s="9" t="s">
        <v>4219</v>
      </c>
      <c r="E1220" s="9" t="s">
        <v>21</v>
      </c>
      <c r="F1220" s="9" t="s">
        <v>4255</v>
      </c>
      <c r="G1220" s="9" t="s">
        <v>2530</v>
      </c>
      <c r="H1220" s="8" t="str">
        <f t="shared" si="19"/>
        <v>Ні</v>
      </c>
      <c r="J1220" s="8">
        <f>_xlfn.AGGREGATE(3,3,Tabela1[[#This Row],[Lp]])</f>
        <v>0</v>
      </c>
    </row>
    <row r="1221" spans="1:10" ht="15" hidden="1" customHeight="1">
      <c r="A1221" s="9">
        <v>1220</v>
      </c>
      <c r="B1221" s="9" t="s">
        <v>3145</v>
      </c>
      <c r="C1221" s="9" t="s">
        <v>3146</v>
      </c>
      <c r="D1221" s="9" t="s">
        <v>4219</v>
      </c>
      <c r="E1221" s="9" t="s">
        <v>21</v>
      </c>
      <c r="F1221" s="9" t="s">
        <v>3536</v>
      </c>
      <c r="G1221" s="9" t="s">
        <v>2532</v>
      </c>
      <c r="H1221" s="8" t="str">
        <f t="shared" si="19"/>
        <v>Ні</v>
      </c>
      <c r="J1221" s="8">
        <f>_xlfn.AGGREGATE(3,3,Tabela1[[#This Row],[Lp]])</f>
        <v>0</v>
      </c>
    </row>
    <row r="1222" spans="1:10" ht="15" hidden="1" customHeight="1">
      <c r="A1222" s="9">
        <v>1221</v>
      </c>
      <c r="B1222" s="9" t="s">
        <v>3148</v>
      </c>
      <c r="C1222" s="9" t="s">
        <v>3148</v>
      </c>
      <c r="D1222" s="9" t="s">
        <v>4219</v>
      </c>
      <c r="E1222" s="9" t="s">
        <v>24</v>
      </c>
      <c r="F1222" s="9" t="s">
        <v>4256</v>
      </c>
      <c r="G1222" s="9" t="s">
        <v>2534</v>
      </c>
      <c r="H1222" s="8" t="str">
        <f t="shared" si="19"/>
        <v>Ні</v>
      </c>
      <c r="J1222" s="8">
        <f>_xlfn.AGGREGATE(3,3,Tabela1[[#This Row],[Lp]])</f>
        <v>0</v>
      </c>
    </row>
    <row r="1223" spans="1:10" ht="15" hidden="1" customHeight="1">
      <c r="A1223" s="9">
        <v>1222</v>
      </c>
      <c r="B1223" s="9" t="s">
        <v>3176</v>
      </c>
      <c r="C1223" s="9" t="s">
        <v>3146</v>
      </c>
      <c r="D1223" s="9" t="s">
        <v>4219</v>
      </c>
      <c r="E1223" s="9" t="s">
        <v>78</v>
      </c>
      <c r="F1223" s="9" t="s">
        <v>4257</v>
      </c>
      <c r="G1223" s="9" t="s">
        <v>2536</v>
      </c>
      <c r="H1223" s="8" t="str">
        <f t="shared" si="19"/>
        <v>Так</v>
      </c>
      <c r="I1223" s="8" t="s">
        <v>3178</v>
      </c>
      <c r="J1223" s="8">
        <f>_xlfn.AGGREGATE(3,3,Tabela1[[#This Row],[Lp]])</f>
        <v>0</v>
      </c>
    </row>
    <row r="1224" spans="1:10" ht="15" hidden="1" customHeight="1">
      <c r="A1224" s="9">
        <v>1223</v>
      </c>
      <c r="B1224" s="9" t="s">
        <v>3148</v>
      </c>
      <c r="C1224" s="9" t="s">
        <v>3148</v>
      </c>
      <c r="D1224" s="9" t="s">
        <v>4219</v>
      </c>
      <c r="E1224" s="9" t="s">
        <v>24</v>
      </c>
      <c r="F1224" s="9" t="s">
        <v>4258</v>
      </c>
      <c r="G1224" s="9" t="s">
        <v>2538</v>
      </c>
      <c r="H1224" s="8" t="str">
        <f t="shared" si="19"/>
        <v>Ні</v>
      </c>
      <c r="J1224" s="8">
        <f>_xlfn.AGGREGATE(3,3,Tabela1[[#This Row],[Lp]])</f>
        <v>0</v>
      </c>
    </row>
    <row r="1225" spans="1:10" ht="15" hidden="1" customHeight="1">
      <c r="A1225" s="9">
        <v>1224</v>
      </c>
      <c r="B1225" s="9" t="s">
        <v>3097</v>
      </c>
      <c r="C1225" s="9" t="s">
        <v>3097</v>
      </c>
      <c r="D1225" s="9" t="s">
        <v>4259</v>
      </c>
      <c r="E1225" s="9" t="s">
        <v>15</v>
      </c>
      <c r="F1225" s="9" t="s">
        <v>3134</v>
      </c>
      <c r="G1225" s="9" t="s">
        <v>2543</v>
      </c>
      <c r="H1225" s="8" t="str">
        <f t="shared" si="19"/>
        <v>Ні</v>
      </c>
      <c r="J1225" s="8">
        <f>_xlfn.AGGREGATE(3,3,Tabela1[[#This Row],[Lp]])</f>
        <v>0</v>
      </c>
    </row>
    <row r="1226" spans="1:10" ht="15" hidden="1" customHeight="1">
      <c r="A1226" s="9">
        <v>1225</v>
      </c>
      <c r="B1226" s="9" t="s">
        <v>3148</v>
      </c>
      <c r="C1226" s="9" t="s">
        <v>3148</v>
      </c>
      <c r="D1226" s="9" t="s">
        <v>4259</v>
      </c>
      <c r="E1226" s="9" t="s">
        <v>24</v>
      </c>
      <c r="F1226" s="9" t="s">
        <v>4260</v>
      </c>
      <c r="G1226" s="9" t="s">
        <v>2547</v>
      </c>
      <c r="H1226" s="8" t="str">
        <f t="shared" si="19"/>
        <v>Ні</v>
      </c>
      <c r="J1226" s="8">
        <f>_xlfn.AGGREGATE(3,3,Tabela1[[#This Row],[Lp]])</f>
        <v>0</v>
      </c>
    </row>
    <row r="1227" spans="1:10" ht="15" hidden="1" customHeight="1">
      <c r="A1227" s="9">
        <v>1226</v>
      </c>
      <c r="B1227" s="9" t="s">
        <v>3151</v>
      </c>
      <c r="C1227" s="9" t="s">
        <v>3151</v>
      </c>
      <c r="D1227" s="9" t="s">
        <v>4259</v>
      </c>
      <c r="E1227" s="9" t="s">
        <v>29</v>
      </c>
      <c r="F1227" s="9" t="s">
        <v>4261</v>
      </c>
      <c r="G1227" s="9" t="s">
        <v>2549</v>
      </c>
      <c r="H1227" s="8" t="str">
        <f t="shared" si="19"/>
        <v>Ні</v>
      </c>
      <c r="J1227" s="8">
        <f>_xlfn.AGGREGATE(3,3,Tabela1[[#This Row],[Lp]])</f>
        <v>0</v>
      </c>
    </row>
    <row r="1228" spans="1:10" ht="15" hidden="1" customHeight="1">
      <c r="A1228" s="9">
        <v>1227</v>
      </c>
      <c r="B1228" s="9" t="s">
        <v>3145</v>
      </c>
      <c r="C1228" s="9" t="s">
        <v>3146</v>
      </c>
      <c r="D1228" s="9" t="s">
        <v>4259</v>
      </c>
      <c r="E1228" s="9" t="s">
        <v>21</v>
      </c>
      <c r="F1228" s="9" t="s">
        <v>4262</v>
      </c>
      <c r="G1228" s="9" t="s">
        <v>2551</v>
      </c>
      <c r="H1228" s="8" t="str">
        <f t="shared" si="19"/>
        <v>Ні</v>
      </c>
      <c r="J1228" s="8">
        <f>_xlfn.AGGREGATE(3,3,Tabela1[[#This Row],[Lp]])</f>
        <v>0</v>
      </c>
    </row>
    <row r="1229" spans="1:10" ht="15" hidden="1" customHeight="1">
      <c r="A1229" s="9">
        <v>1228</v>
      </c>
      <c r="B1229" s="9" t="s">
        <v>3148</v>
      </c>
      <c r="C1229" s="9" t="s">
        <v>3148</v>
      </c>
      <c r="D1229" s="9" t="s">
        <v>4259</v>
      </c>
      <c r="E1229" s="9" t="s">
        <v>24</v>
      </c>
      <c r="F1229" s="9" t="s">
        <v>4263</v>
      </c>
      <c r="G1229" s="9" t="s">
        <v>2553</v>
      </c>
      <c r="H1229" s="8" t="str">
        <f t="shared" si="19"/>
        <v>Ні</v>
      </c>
      <c r="J1229" s="8">
        <f>_xlfn.AGGREGATE(3,3,Tabela1[[#This Row],[Lp]])</f>
        <v>0</v>
      </c>
    </row>
    <row r="1230" spans="1:10" ht="15" hidden="1" customHeight="1">
      <c r="A1230" s="9">
        <v>1229</v>
      </c>
      <c r="B1230" s="9" t="s">
        <v>3148</v>
      </c>
      <c r="C1230" s="9" t="s">
        <v>3148</v>
      </c>
      <c r="D1230" s="9" t="s">
        <v>4259</v>
      </c>
      <c r="E1230" s="9" t="s">
        <v>24</v>
      </c>
      <c r="F1230" s="9" t="s">
        <v>4264</v>
      </c>
      <c r="G1230" s="9" t="s">
        <v>2555</v>
      </c>
      <c r="H1230" s="8" t="str">
        <f t="shared" si="19"/>
        <v>Ні</v>
      </c>
      <c r="J1230" s="8">
        <f>_xlfn.AGGREGATE(3,3,Tabela1[[#This Row],[Lp]])</f>
        <v>0</v>
      </c>
    </row>
    <row r="1231" spans="1:10" ht="15" hidden="1" customHeight="1">
      <c r="A1231" s="9">
        <v>1230</v>
      </c>
      <c r="B1231" s="9" t="s">
        <v>3148</v>
      </c>
      <c r="C1231" s="9" t="s">
        <v>3148</v>
      </c>
      <c r="D1231" s="9" t="s">
        <v>4259</v>
      </c>
      <c r="E1231" s="9" t="s">
        <v>24</v>
      </c>
      <c r="F1231" s="9" t="s">
        <v>4265</v>
      </c>
      <c r="G1231" s="9" t="s">
        <v>2557</v>
      </c>
      <c r="H1231" s="8" t="str">
        <f t="shared" si="19"/>
        <v>Ні</v>
      </c>
      <c r="J1231" s="8">
        <f>_xlfn.AGGREGATE(3,3,Tabela1[[#This Row],[Lp]])</f>
        <v>0</v>
      </c>
    </row>
    <row r="1232" spans="1:10" ht="15" hidden="1" customHeight="1">
      <c r="A1232" s="9">
        <v>1231</v>
      </c>
      <c r="B1232" s="9" t="s">
        <v>3145</v>
      </c>
      <c r="C1232" s="9" t="s">
        <v>3146</v>
      </c>
      <c r="D1232" s="9" t="s">
        <v>4259</v>
      </c>
      <c r="E1232" s="9" t="s">
        <v>21</v>
      </c>
      <c r="F1232" s="9" t="s">
        <v>4266</v>
      </c>
      <c r="G1232" s="9" t="s">
        <v>2559</v>
      </c>
      <c r="H1232" s="8" t="str">
        <f t="shared" si="19"/>
        <v>Ні</v>
      </c>
      <c r="J1232" s="8">
        <f>_xlfn.AGGREGATE(3,3,Tabela1[[#This Row],[Lp]])</f>
        <v>0</v>
      </c>
    </row>
    <row r="1233" spans="1:10" ht="15" hidden="1" customHeight="1">
      <c r="A1233" s="9">
        <v>1232</v>
      </c>
      <c r="B1233" s="9" t="s">
        <v>3151</v>
      </c>
      <c r="C1233" s="9" t="s">
        <v>3151</v>
      </c>
      <c r="D1233" s="9" t="s">
        <v>4259</v>
      </c>
      <c r="E1233" s="9" t="s">
        <v>29</v>
      </c>
      <c r="F1233" s="9" t="s">
        <v>4267</v>
      </c>
      <c r="G1233" s="9" t="s">
        <v>2561</v>
      </c>
      <c r="H1233" s="8" t="str">
        <f t="shared" si="19"/>
        <v>Ні</v>
      </c>
      <c r="J1233" s="8">
        <f>_xlfn.AGGREGATE(3,3,Tabela1[[#This Row],[Lp]])</f>
        <v>0</v>
      </c>
    </row>
    <row r="1234" spans="1:10" ht="15" hidden="1" customHeight="1">
      <c r="A1234" s="9">
        <v>1233</v>
      </c>
      <c r="B1234" s="9" t="s">
        <v>3148</v>
      </c>
      <c r="C1234" s="9" t="s">
        <v>3148</v>
      </c>
      <c r="D1234" s="9" t="s">
        <v>4259</v>
      </c>
      <c r="E1234" s="9" t="s">
        <v>24</v>
      </c>
      <c r="F1234" s="9" t="s">
        <v>3313</v>
      </c>
      <c r="G1234" s="9" t="s">
        <v>2563</v>
      </c>
      <c r="H1234" s="8" t="str">
        <f t="shared" si="19"/>
        <v>Ні</v>
      </c>
      <c r="J1234" s="8">
        <f>_xlfn.AGGREGATE(3,3,Tabela1[[#This Row],[Lp]])</f>
        <v>0</v>
      </c>
    </row>
    <row r="1235" spans="1:10" ht="15" hidden="1" customHeight="1">
      <c r="A1235" s="9">
        <v>1234</v>
      </c>
      <c r="B1235" s="9" t="s">
        <v>3151</v>
      </c>
      <c r="C1235" s="9" t="s">
        <v>3151</v>
      </c>
      <c r="D1235" s="9" t="s">
        <v>4259</v>
      </c>
      <c r="E1235" s="9" t="s">
        <v>29</v>
      </c>
      <c r="F1235" s="9" t="s">
        <v>4268</v>
      </c>
      <c r="G1235" s="9" t="s">
        <v>2565</v>
      </c>
      <c r="H1235" s="8" t="str">
        <f t="shared" si="19"/>
        <v>Ні</v>
      </c>
      <c r="J1235" s="8">
        <f>_xlfn.AGGREGATE(3,3,Tabela1[[#This Row],[Lp]])</f>
        <v>0</v>
      </c>
    </row>
    <row r="1236" spans="1:10" ht="15" hidden="1" customHeight="1">
      <c r="A1236" s="9">
        <v>1235</v>
      </c>
      <c r="B1236" s="9" t="s">
        <v>3148</v>
      </c>
      <c r="C1236" s="9" t="s">
        <v>3148</v>
      </c>
      <c r="D1236" s="9" t="s">
        <v>4259</v>
      </c>
      <c r="E1236" s="9" t="s">
        <v>24</v>
      </c>
      <c r="F1236" s="9" t="s">
        <v>4269</v>
      </c>
      <c r="G1236" s="9" t="s">
        <v>2567</v>
      </c>
      <c r="H1236" s="8" t="str">
        <f t="shared" si="19"/>
        <v>Ні</v>
      </c>
      <c r="J1236" s="8">
        <f>_xlfn.AGGREGATE(3,3,Tabela1[[#This Row],[Lp]])</f>
        <v>0</v>
      </c>
    </row>
    <row r="1237" spans="1:10" ht="15" hidden="1" customHeight="1">
      <c r="A1237" s="9">
        <v>1236</v>
      </c>
      <c r="B1237" s="9" t="s">
        <v>3148</v>
      </c>
      <c r="C1237" s="9" t="s">
        <v>3148</v>
      </c>
      <c r="D1237" s="9" t="s">
        <v>4259</v>
      </c>
      <c r="E1237" s="9" t="s">
        <v>24</v>
      </c>
      <c r="F1237" s="9" t="s">
        <v>4270</v>
      </c>
      <c r="G1237" s="9" t="s">
        <v>2569</v>
      </c>
      <c r="H1237" s="8" t="str">
        <f t="shared" si="19"/>
        <v>Ні</v>
      </c>
      <c r="J1237" s="8">
        <f>_xlfn.AGGREGATE(3,3,Tabela1[[#This Row],[Lp]])</f>
        <v>0</v>
      </c>
    </row>
    <row r="1238" spans="1:10" ht="15" hidden="1" customHeight="1">
      <c r="A1238" s="9">
        <v>1237</v>
      </c>
      <c r="B1238" s="9" t="s">
        <v>3151</v>
      </c>
      <c r="C1238" s="9" t="s">
        <v>3151</v>
      </c>
      <c r="D1238" s="9" t="s">
        <v>4259</v>
      </c>
      <c r="E1238" s="9" t="s">
        <v>29</v>
      </c>
      <c r="F1238" s="9" t="s">
        <v>4271</v>
      </c>
      <c r="G1238" s="9" t="s">
        <v>2571</v>
      </c>
      <c r="H1238" s="8" t="str">
        <f t="shared" si="19"/>
        <v>Ні</v>
      </c>
      <c r="J1238" s="8">
        <f>_xlfn.AGGREGATE(3,3,Tabela1[[#This Row],[Lp]])</f>
        <v>0</v>
      </c>
    </row>
    <row r="1239" spans="1:10" ht="15" hidden="1" customHeight="1">
      <c r="A1239" s="9">
        <v>1238</v>
      </c>
      <c r="B1239" s="9" t="s">
        <v>3151</v>
      </c>
      <c r="C1239" s="9" t="s">
        <v>3151</v>
      </c>
      <c r="D1239" s="9" t="s">
        <v>4259</v>
      </c>
      <c r="E1239" s="9" t="s">
        <v>29</v>
      </c>
      <c r="F1239" s="9" t="s">
        <v>4272</v>
      </c>
      <c r="G1239" s="9" t="s">
        <v>2573</v>
      </c>
      <c r="H1239" s="8" t="str">
        <f t="shared" si="19"/>
        <v>Ні</v>
      </c>
      <c r="J1239" s="8">
        <f>_xlfn.AGGREGATE(3,3,Tabela1[[#This Row],[Lp]])</f>
        <v>0</v>
      </c>
    </row>
    <row r="1240" spans="1:10" ht="15" hidden="1" customHeight="1">
      <c r="A1240" s="9">
        <v>1239</v>
      </c>
      <c r="B1240" s="9" t="s">
        <v>3151</v>
      </c>
      <c r="C1240" s="9" t="s">
        <v>3151</v>
      </c>
      <c r="D1240" s="9" t="s">
        <v>4259</v>
      </c>
      <c r="E1240" s="9" t="s">
        <v>29</v>
      </c>
      <c r="F1240" s="9" t="s">
        <v>4273</v>
      </c>
      <c r="G1240" s="9" t="s">
        <v>2575</v>
      </c>
      <c r="H1240" s="8" t="str">
        <f t="shared" si="19"/>
        <v>Ні</v>
      </c>
      <c r="J1240" s="8">
        <f>_xlfn.AGGREGATE(3,3,Tabela1[[#This Row],[Lp]])</f>
        <v>0</v>
      </c>
    </row>
    <row r="1241" spans="1:10" ht="15" hidden="1" customHeight="1">
      <c r="A1241" s="9">
        <v>1240</v>
      </c>
      <c r="B1241" s="9" t="s">
        <v>3145</v>
      </c>
      <c r="C1241" s="9" t="s">
        <v>3146</v>
      </c>
      <c r="D1241" s="9" t="s">
        <v>4259</v>
      </c>
      <c r="E1241" s="9" t="s">
        <v>21</v>
      </c>
      <c r="F1241" s="9" t="s">
        <v>4274</v>
      </c>
      <c r="G1241" s="9" t="s">
        <v>2577</v>
      </c>
      <c r="H1241" s="8" t="str">
        <f t="shared" si="19"/>
        <v>Ні</v>
      </c>
      <c r="J1241" s="8">
        <f>_xlfn.AGGREGATE(3,3,Tabela1[[#This Row],[Lp]])</f>
        <v>0</v>
      </c>
    </row>
    <row r="1242" spans="1:10" ht="15" hidden="1" customHeight="1">
      <c r="A1242" s="9">
        <v>1241</v>
      </c>
      <c r="B1242" s="9" t="s">
        <v>3151</v>
      </c>
      <c r="C1242" s="9" t="s">
        <v>3151</v>
      </c>
      <c r="D1242" s="9" t="s">
        <v>4259</v>
      </c>
      <c r="E1242" s="9" t="s">
        <v>29</v>
      </c>
      <c r="F1242" s="9" t="s">
        <v>4275</v>
      </c>
      <c r="G1242" s="9" t="s">
        <v>2579</v>
      </c>
      <c r="H1242" s="8" t="str">
        <f t="shared" si="19"/>
        <v>Ні</v>
      </c>
      <c r="J1242" s="8">
        <f>_xlfn.AGGREGATE(3,3,Tabela1[[#This Row],[Lp]])</f>
        <v>0</v>
      </c>
    </row>
    <row r="1243" spans="1:10" ht="15" hidden="1" customHeight="1">
      <c r="A1243" s="9">
        <v>1242</v>
      </c>
      <c r="B1243" s="9" t="s">
        <v>3148</v>
      </c>
      <c r="C1243" s="9" t="s">
        <v>3148</v>
      </c>
      <c r="D1243" s="9" t="s">
        <v>4259</v>
      </c>
      <c r="E1243" s="9" t="s">
        <v>24</v>
      </c>
      <c r="F1243" s="9" t="s">
        <v>4276</v>
      </c>
      <c r="G1243" s="9" t="s">
        <v>2581</v>
      </c>
      <c r="H1243" s="8" t="str">
        <f t="shared" si="19"/>
        <v>Ні</v>
      </c>
      <c r="J1243" s="8">
        <f>_xlfn.AGGREGATE(3,3,Tabela1[[#This Row],[Lp]])</f>
        <v>0</v>
      </c>
    </row>
    <row r="1244" spans="1:10" ht="15" hidden="1" customHeight="1">
      <c r="A1244" s="9">
        <v>1243</v>
      </c>
      <c r="B1244" s="9" t="s">
        <v>3151</v>
      </c>
      <c r="C1244" s="9" t="s">
        <v>3151</v>
      </c>
      <c r="D1244" s="9" t="s">
        <v>4259</v>
      </c>
      <c r="E1244" s="9" t="s">
        <v>29</v>
      </c>
      <c r="F1244" s="9" t="s">
        <v>4277</v>
      </c>
      <c r="G1244" s="9" t="s">
        <v>2583</v>
      </c>
      <c r="H1244" s="8" t="str">
        <f t="shared" si="19"/>
        <v>Ні</v>
      </c>
      <c r="J1244" s="8">
        <f>_xlfn.AGGREGATE(3,3,Tabela1[[#This Row],[Lp]])</f>
        <v>0</v>
      </c>
    </row>
    <row r="1245" spans="1:10" ht="15" hidden="1" customHeight="1">
      <c r="A1245" s="9">
        <v>1244</v>
      </c>
      <c r="B1245" s="9" t="s">
        <v>3151</v>
      </c>
      <c r="C1245" s="9" t="s">
        <v>3151</v>
      </c>
      <c r="D1245" s="9" t="s">
        <v>4259</v>
      </c>
      <c r="E1245" s="9" t="s">
        <v>29</v>
      </c>
      <c r="F1245" s="9" t="s">
        <v>4278</v>
      </c>
      <c r="G1245" s="9" t="s">
        <v>2585</v>
      </c>
      <c r="H1245" s="8" t="str">
        <f t="shared" si="19"/>
        <v>Ні</v>
      </c>
      <c r="J1245" s="8">
        <f>_xlfn.AGGREGATE(3,3,Tabela1[[#This Row],[Lp]])</f>
        <v>0</v>
      </c>
    </row>
    <row r="1246" spans="1:10" ht="15" hidden="1" customHeight="1">
      <c r="A1246" s="9">
        <v>1245</v>
      </c>
      <c r="B1246" s="9" t="s">
        <v>3151</v>
      </c>
      <c r="C1246" s="9" t="s">
        <v>3151</v>
      </c>
      <c r="D1246" s="9" t="s">
        <v>4259</v>
      </c>
      <c r="E1246" s="9" t="s">
        <v>29</v>
      </c>
      <c r="F1246" s="9" t="s">
        <v>4279</v>
      </c>
      <c r="G1246" s="9" t="s">
        <v>2587</v>
      </c>
      <c r="H1246" s="8" t="str">
        <f t="shared" si="19"/>
        <v>Ні</v>
      </c>
      <c r="J1246" s="8">
        <f>_xlfn.AGGREGATE(3,3,Tabela1[[#This Row],[Lp]])</f>
        <v>0</v>
      </c>
    </row>
    <row r="1247" spans="1:10" ht="15" hidden="1" customHeight="1">
      <c r="A1247" s="9">
        <v>1246</v>
      </c>
      <c r="B1247" s="9" t="s">
        <v>3151</v>
      </c>
      <c r="C1247" s="9" t="s">
        <v>3151</v>
      </c>
      <c r="D1247" s="9" t="s">
        <v>4259</v>
      </c>
      <c r="E1247" s="9" t="s">
        <v>29</v>
      </c>
      <c r="F1247" s="9" t="s">
        <v>4280</v>
      </c>
      <c r="G1247" s="9" t="s">
        <v>2589</v>
      </c>
      <c r="H1247" s="8" t="str">
        <f t="shared" si="19"/>
        <v>Ні</v>
      </c>
      <c r="J1247" s="8">
        <f>_xlfn.AGGREGATE(3,3,Tabela1[[#This Row],[Lp]])</f>
        <v>0</v>
      </c>
    </row>
    <row r="1248" spans="1:10" ht="15" hidden="1" customHeight="1">
      <c r="A1248" s="9">
        <v>1247</v>
      </c>
      <c r="B1248" s="9" t="s">
        <v>3148</v>
      </c>
      <c r="C1248" s="9" t="s">
        <v>3148</v>
      </c>
      <c r="D1248" s="9" t="s">
        <v>4259</v>
      </c>
      <c r="E1248" s="9" t="s">
        <v>24</v>
      </c>
      <c r="F1248" s="9" t="s">
        <v>4281</v>
      </c>
      <c r="G1248" s="9" t="s">
        <v>2591</v>
      </c>
      <c r="H1248" s="8" t="str">
        <f t="shared" si="19"/>
        <v>Ні</v>
      </c>
      <c r="J1248" s="8">
        <f>_xlfn.AGGREGATE(3,3,Tabela1[[#This Row],[Lp]])</f>
        <v>0</v>
      </c>
    </row>
    <row r="1249" spans="1:10" ht="15" hidden="1" customHeight="1">
      <c r="A1249" s="9">
        <v>1248</v>
      </c>
      <c r="B1249" s="9" t="s">
        <v>3148</v>
      </c>
      <c r="C1249" s="9" t="s">
        <v>3148</v>
      </c>
      <c r="D1249" s="9" t="s">
        <v>4259</v>
      </c>
      <c r="E1249" s="9" t="s">
        <v>24</v>
      </c>
      <c r="F1249" s="9" t="s">
        <v>4282</v>
      </c>
      <c r="G1249" s="9" t="s">
        <v>2593</v>
      </c>
      <c r="H1249" s="8" t="str">
        <f t="shared" si="19"/>
        <v>Ні</v>
      </c>
      <c r="J1249" s="8">
        <f>_xlfn.AGGREGATE(3,3,Tabela1[[#This Row],[Lp]])</f>
        <v>0</v>
      </c>
    </row>
    <row r="1250" spans="1:10" ht="15" hidden="1" customHeight="1">
      <c r="A1250" s="9">
        <v>1249</v>
      </c>
      <c r="B1250" s="9" t="s">
        <v>3148</v>
      </c>
      <c r="C1250" s="9" t="s">
        <v>3148</v>
      </c>
      <c r="D1250" s="9" t="s">
        <v>4259</v>
      </c>
      <c r="E1250" s="9" t="s">
        <v>24</v>
      </c>
      <c r="F1250" s="9" t="s">
        <v>4283</v>
      </c>
      <c r="G1250" s="9" t="s">
        <v>2595</v>
      </c>
      <c r="H1250" s="8" t="str">
        <f t="shared" si="19"/>
        <v>Ні</v>
      </c>
      <c r="J1250" s="8">
        <f>_xlfn.AGGREGATE(3,3,Tabela1[[#This Row],[Lp]])</f>
        <v>0</v>
      </c>
    </row>
    <row r="1251" spans="1:10" ht="15" hidden="1" customHeight="1">
      <c r="A1251" s="9">
        <v>1250</v>
      </c>
      <c r="B1251" s="9" t="s">
        <v>3145</v>
      </c>
      <c r="C1251" s="9" t="s">
        <v>3146</v>
      </c>
      <c r="D1251" s="9" t="s">
        <v>4259</v>
      </c>
      <c r="E1251" s="9" t="s">
        <v>21</v>
      </c>
      <c r="F1251" s="9" t="s">
        <v>3451</v>
      </c>
      <c r="G1251" s="9" t="s">
        <v>2597</v>
      </c>
      <c r="H1251" s="8" t="str">
        <f t="shared" si="19"/>
        <v>Ні</v>
      </c>
      <c r="J1251" s="8">
        <f>_xlfn.AGGREGATE(3,3,Tabela1[[#This Row],[Lp]])</f>
        <v>0</v>
      </c>
    </row>
    <row r="1252" spans="1:10" ht="15" hidden="1" customHeight="1">
      <c r="A1252" s="9">
        <v>1251</v>
      </c>
      <c r="B1252" s="9" t="s">
        <v>3148</v>
      </c>
      <c r="C1252" s="9" t="s">
        <v>3148</v>
      </c>
      <c r="D1252" s="9" t="s">
        <v>4259</v>
      </c>
      <c r="E1252" s="9" t="s">
        <v>24</v>
      </c>
      <c r="F1252" s="9" t="s">
        <v>4284</v>
      </c>
      <c r="G1252" s="9" t="s">
        <v>2599</v>
      </c>
      <c r="H1252" s="8" t="str">
        <f t="shared" si="19"/>
        <v>Ні</v>
      </c>
      <c r="J1252" s="8">
        <f>_xlfn.AGGREGATE(3,3,Tabela1[[#This Row],[Lp]])</f>
        <v>0</v>
      </c>
    </row>
    <row r="1253" spans="1:10" ht="15" hidden="1" customHeight="1">
      <c r="A1253" s="9">
        <v>1252</v>
      </c>
      <c r="B1253" s="9" t="s">
        <v>3151</v>
      </c>
      <c r="C1253" s="9" t="s">
        <v>3151</v>
      </c>
      <c r="D1253" s="9" t="s">
        <v>4259</v>
      </c>
      <c r="E1253" s="9" t="s">
        <v>29</v>
      </c>
      <c r="F1253" s="9" t="s">
        <v>4285</v>
      </c>
      <c r="G1253" s="9" t="s">
        <v>2601</v>
      </c>
      <c r="H1253" s="8" t="str">
        <f t="shared" si="19"/>
        <v>Ні</v>
      </c>
      <c r="J1253" s="8">
        <f>_xlfn.AGGREGATE(3,3,Tabela1[[#This Row],[Lp]])</f>
        <v>0</v>
      </c>
    </row>
    <row r="1254" spans="1:10" ht="15" hidden="1" customHeight="1">
      <c r="A1254" s="9">
        <v>1253</v>
      </c>
      <c r="B1254" s="9" t="s">
        <v>3145</v>
      </c>
      <c r="C1254" s="9" t="s">
        <v>3146</v>
      </c>
      <c r="D1254" s="9" t="s">
        <v>4259</v>
      </c>
      <c r="E1254" s="9" t="s">
        <v>21</v>
      </c>
      <c r="F1254" s="9" t="s">
        <v>4286</v>
      </c>
      <c r="G1254" s="9" t="s">
        <v>2603</v>
      </c>
      <c r="H1254" s="8" t="str">
        <f t="shared" si="19"/>
        <v>Ні</v>
      </c>
      <c r="J1254" s="8">
        <f>_xlfn.AGGREGATE(3,3,Tabela1[[#This Row],[Lp]])</f>
        <v>0</v>
      </c>
    </row>
    <row r="1255" spans="1:10" ht="15" hidden="1" customHeight="1">
      <c r="A1255" s="9">
        <v>1254</v>
      </c>
      <c r="B1255" s="9" t="s">
        <v>3148</v>
      </c>
      <c r="C1255" s="9" t="s">
        <v>3148</v>
      </c>
      <c r="D1255" s="9" t="s">
        <v>4259</v>
      </c>
      <c r="E1255" s="9" t="s">
        <v>24</v>
      </c>
      <c r="F1255" s="9" t="s">
        <v>4287</v>
      </c>
      <c r="G1255" s="9" t="s">
        <v>2605</v>
      </c>
      <c r="H1255" s="8" t="str">
        <f t="shared" si="19"/>
        <v>Ні</v>
      </c>
      <c r="J1255" s="8">
        <f>_xlfn.AGGREGATE(3,3,Tabela1[[#This Row],[Lp]])</f>
        <v>0</v>
      </c>
    </row>
    <row r="1256" spans="1:10" ht="15" hidden="1" customHeight="1">
      <c r="A1256" s="9">
        <v>1255</v>
      </c>
      <c r="B1256" s="9" t="s">
        <v>3151</v>
      </c>
      <c r="C1256" s="9" t="s">
        <v>3151</v>
      </c>
      <c r="D1256" s="9" t="s">
        <v>4259</v>
      </c>
      <c r="E1256" s="9" t="s">
        <v>29</v>
      </c>
      <c r="F1256" s="9" t="s">
        <v>4288</v>
      </c>
      <c r="G1256" s="9" t="s">
        <v>2607</v>
      </c>
      <c r="H1256" s="8" t="str">
        <f t="shared" si="19"/>
        <v>Ні</v>
      </c>
      <c r="J1256" s="8">
        <f>_xlfn.AGGREGATE(3,3,Tabela1[[#This Row],[Lp]])</f>
        <v>0</v>
      </c>
    </row>
    <row r="1257" spans="1:10" ht="15" hidden="1" customHeight="1">
      <c r="A1257" s="9">
        <v>1256</v>
      </c>
      <c r="B1257" s="9" t="s">
        <v>3151</v>
      </c>
      <c r="C1257" s="9" t="s">
        <v>3151</v>
      </c>
      <c r="D1257" s="9" t="s">
        <v>4259</v>
      </c>
      <c r="E1257" s="9" t="s">
        <v>29</v>
      </c>
      <c r="F1257" s="9" t="s">
        <v>4289</v>
      </c>
      <c r="G1257" s="9" t="s">
        <v>2609</v>
      </c>
      <c r="H1257" s="8" t="str">
        <f t="shared" si="19"/>
        <v>Ні</v>
      </c>
      <c r="J1257" s="8">
        <f>_xlfn.AGGREGATE(3,3,Tabela1[[#This Row],[Lp]])</f>
        <v>0</v>
      </c>
    </row>
    <row r="1258" spans="1:10" ht="15" hidden="1" customHeight="1">
      <c r="A1258" s="9">
        <v>1257</v>
      </c>
      <c r="B1258" s="9" t="s">
        <v>3151</v>
      </c>
      <c r="C1258" s="9" t="s">
        <v>3151</v>
      </c>
      <c r="D1258" s="9" t="s">
        <v>4259</v>
      </c>
      <c r="E1258" s="9" t="s">
        <v>29</v>
      </c>
      <c r="F1258" s="9" t="s">
        <v>4290</v>
      </c>
      <c r="G1258" s="9" t="s">
        <v>2611</v>
      </c>
      <c r="H1258" s="8" t="str">
        <f t="shared" si="19"/>
        <v>Ні</v>
      </c>
      <c r="J1258" s="8">
        <f>_xlfn.AGGREGATE(3,3,Tabela1[[#This Row],[Lp]])</f>
        <v>0</v>
      </c>
    </row>
    <row r="1259" spans="1:10" ht="15" hidden="1" customHeight="1">
      <c r="A1259" s="9">
        <v>1258</v>
      </c>
      <c r="B1259" s="9" t="s">
        <v>3148</v>
      </c>
      <c r="C1259" s="9" t="s">
        <v>3148</v>
      </c>
      <c r="D1259" s="9" t="s">
        <v>4259</v>
      </c>
      <c r="E1259" s="9" t="s">
        <v>24</v>
      </c>
      <c r="F1259" s="9" t="s">
        <v>4291</v>
      </c>
      <c r="G1259" s="9" t="s">
        <v>2613</v>
      </c>
      <c r="H1259" s="8" t="str">
        <f t="shared" si="19"/>
        <v>Ні</v>
      </c>
      <c r="J1259" s="8">
        <f>_xlfn.AGGREGATE(3,3,Tabela1[[#This Row],[Lp]])</f>
        <v>0</v>
      </c>
    </row>
    <row r="1260" spans="1:10" ht="15" hidden="1" customHeight="1">
      <c r="A1260" s="9">
        <v>1259</v>
      </c>
      <c r="B1260" s="9" t="s">
        <v>3151</v>
      </c>
      <c r="C1260" s="9" t="s">
        <v>3151</v>
      </c>
      <c r="D1260" s="9" t="s">
        <v>4259</v>
      </c>
      <c r="E1260" s="9" t="s">
        <v>29</v>
      </c>
      <c r="F1260" s="9" t="s">
        <v>4292</v>
      </c>
      <c r="G1260" s="9" t="s">
        <v>2615</v>
      </c>
      <c r="H1260" s="8" t="str">
        <f t="shared" si="19"/>
        <v>Ні</v>
      </c>
      <c r="J1260" s="8">
        <f>_xlfn.AGGREGATE(3,3,Tabela1[[#This Row],[Lp]])</f>
        <v>0</v>
      </c>
    </row>
    <row r="1261" spans="1:10" ht="15" hidden="1" customHeight="1">
      <c r="A1261" s="9">
        <v>1260</v>
      </c>
      <c r="B1261" s="9" t="s">
        <v>3148</v>
      </c>
      <c r="C1261" s="9" t="s">
        <v>3148</v>
      </c>
      <c r="D1261" s="9" t="s">
        <v>4259</v>
      </c>
      <c r="E1261" s="9" t="s">
        <v>24</v>
      </c>
      <c r="F1261" s="9" t="s">
        <v>4027</v>
      </c>
      <c r="G1261" s="9" t="s">
        <v>2617</v>
      </c>
      <c r="H1261" s="8" t="str">
        <f t="shared" si="19"/>
        <v>Ні</v>
      </c>
      <c r="J1261" s="8">
        <f>_xlfn.AGGREGATE(3,3,Tabela1[[#This Row],[Lp]])</f>
        <v>0</v>
      </c>
    </row>
    <row r="1262" spans="1:10" ht="15" hidden="1" customHeight="1">
      <c r="A1262" s="9">
        <v>1261</v>
      </c>
      <c r="B1262" s="9" t="s">
        <v>3151</v>
      </c>
      <c r="C1262" s="9" t="s">
        <v>3151</v>
      </c>
      <c r="D1262" s="9" t="s">
        <v>4259</v>
      </c>
      <c r="E1262" s="9" t="s">
        <v>29</v>
      </c>
      <c r="F1262" s="9" t="s">
        <v>4293</v>
      </c>
      <c r="G1262" s="9" t="s">
        <v>2619</v>
      </c>
      <c r="H1262" s="8" t="str">
        <f t="shared" si="19"/>
        <v>Ні</v>
      </c>
      <c r="J1262" s="8">
        <f>_xlfn.AGGREGATE(3,3,Tabela1[[#This Row],[Lp]])</f>
        <v>0</v>
      </c>
    </row>
    <row r="1263" spans="1:10" hidden="1">
      <c r="A1263" s="9">
        <v>1262</v>
      </c>
      <c r="B1263" s="9" t="s">
        <v>3148</v>
      </c>
      <c r="C1263" s="9" t="s">
        <v>3148</v>
      </c>
      <c r="D1263" s="9" t="s">
        <v>4259</v>
      </c>
      <c r="E1263" s="9" t="s">
        <v>24</v>
      </c>
      <c r="F1263" s="9" t="s">
        <v>4294</v>
      </c>
      <c r="G1263" s="9" t="s">
        <v>2621</v>
      </c>
      <c r="H1263" s="8" t="str">
        <f t="shared" si="19"/>
        <v>Ні</v>
      </c>
      <c r="J1263" s="8">
        <f>_xlfn.AGGREGATE(3,3,Tabela1[[#This Row],[Lp]])</f>
        <v>0</v>
      </c>
    </row>
    <row r="1264" spans="1:10" ht="15" hidden="1" customHeight="1">
      <c r="A1264" s="9">
        <v>1263</v>
      </c>
      <c r="B1264" s="9" t="s">
        <v>3151</v>
      </c>
      <c r="C1264" s="9" t="s">
        <v>3151</v>
      </c>
      <c r="D1264" s="9" t="s">
        <v>4259</v>
      </c>
      <c r="E1264" s="9" t="s">
        <v>29</v>
      </c>
      <c r="F1264" s="9" t="s">
        <v>3212</v>
      </c>
      <c r="G1264" s="9" t="s">
        <v>2623</v>
      </c>
      <c r="H1264" s="8" t="str">
        <f t="shared" si="19"/>
        <v>Ні</v>
      </c>
      <c r="J1264" s="8">
        <f>_xlfn.AGGREGATE(3,3,Tabela1[[#This Row],[Lp]])</f>
        <v>0</v>
      </c>
    </row>
    <row r="1265" spans="1:10" ht="15" hidden="1" customHeight="1">
      <c r="A1265" s="9">
        <v>1264</v>
      </c>
      <c r="B1265" s="9" t="s">
        <v>3176</v>
      </c>
      <c r="C1265" s="9" t="s">
        <v>3146</v>
      </c>
      <c r="D1265" s="9" t="s">
        <v>4259</v>
      </c>
      <c r="E1265" s="9" t="s">
        <v>78</v>
      </c>
      <c r="F1265" s="9" t="s">
        <v>4295</v>
      </c>
      <c r="G1265" s="9" t="s">
        <v>2624</v>
      </c>
      <c r="H1265" s="8" t="str">
        <f t="shared" si="19"/>
        <v>Так</v>
      </c>
      <c r="J1265" s="8">
        <f>_xlfn.AGGREGATE(3,3,Tabela1[[#This Row],[Lp]])</f>
        <v>0</v>
      </c>
    </row>
    <row r="1266" spans="1:10" ht="15" hidden="1" customHeight="1">
      <c r="A1266" s="9">
        <v>1265</v>
      </c>
      <c r="B1266" s="9" t="s">
        <v>3176</v>
      </c>
      <c r="C1266" s="9" t="s">
        <v>3146</v>
      </c>
      <c r="D1266" s="9" t="s">
        <v>4259</v>
      </c>
      <c r="E1266" s="9" t="s">
        <v>78</v>
      </c>
      <c r="F1266" s="9" t="s">
        <v>4296</v>
      </c>
      <c r="G1266" s="9" t="s">
        <v>2626</v>
      </c>
      <c r="H1266" s="8" t="str">
        <f t="shared" si="19"/>
        <v>Так</v>
      </c>
      <c r="J1266" s="8">
        <f>_xlfn.AGGREGATE(3,3,Tabela1[[#This Row],[Lp]])</f>
        <v>0</v>
      </c>
    </row>
    <row r="1267" spans="1:10" ht="15" hidden="1" customHeight="1">
      <c r="A1267" s="9">
        <v>1266</v>
      </c>
      <c r="B1267" s="9" t="s">
        <v>3148</v>
      </c>
      <c r="C1267" s="9" t="s">
        <v>3148</v>
      </c>
      <c r="D1267" s="9" t="s">
        <v>4259</v>
      </c>
      <c r="E1267" s="9" t="s">
        <v>24</v>
      </c>
      <c r="F1267" s="9" t="s">
        <v>4297</v>
      </c>
      <c r="G1267" s="9" t="s">
        <v>2628</v>
      </c>
      <c r="H1267" s="8" t="str">
        <f t="shared" si="19"/>
        <v>Ні</v>
      </c>
      <c r="J1267" s="8">
        <f>_xlfn.AGGREGATE(3,3,Tabela1[[#This Row],[Lp]])</f>
        <v>0</v>
      </c>
    </row>
    <row r="1268" spans="1:10" ht="15" hidden="1" customHeight="1">
      <c r="A1268" s="9">
        <v>1267</v>
      </c>
      <c r="B1268" s="9" t="s">
        <v>3148</v>
      </c>
      <c r="C1268" s="9" t="s">
        <v>3148</v>
      </c>
      <c r="D1268" s="9" t="s">
        <v>4259</v>
      </c>
      <c r="E1268" s="9" t="s">
        <v>24</v>
      </c>
      <c r="F1268" s="9" t="s">
        <v>4298</v>
      </c>
      <c r="G1268" s="9" t="s">
        <v>2630</v>
      </c>
      <c r="H1268" s="8" t="str">
        <f t="shared" si="19"/>
        <v>Ні</v>
      </c>
      <c r="J1268" s="8">
        <f>_xlfn.AGGREGATE(3,3,Tabela1[[#This Row],[Lp]])</f>
        <v>0</v>
      </c>
    </row>
    <row r="1269" spans="1:10" ht="15" hidden="1" customHeight="1">
      <c r="A1269" s="9">
        <v>1268</v>
      </c>
      <c r="B1269" s="9" t="s">
        <v>3148</v>
      </c>
      <c r="C1269" s="9" t="s">
        <v>3148</v>
      </c>
      <c r="D1269" s="9" t="s">
        <v>4259</v>
      </c>
      <c r="E1269" s="9" t="s">
        <v>24</v>
      </c>
      <c r="F1269" s="9" t="s">
        <v>4299</v>
      </c>
      <c r="G1269" s="9" t="s">
        <v>2632</v>
      </c>
      <c r="H1269" s="8" t="str">
        <f t="shared" si="19"/>
        <v>Ні</v>
      </c>
      <c r="J1269" s="8">
        <f>_xlfn.AGGREGATE(3,3,Tabela1[[#This Row],[Lp]])</f>
        <v>0</v>
      </c>
    </row>
    <row r="1270" spans="1:10" ht="15" hidden="1" customHeight="1">
      <c r="A1270" s="9">
        <v>1269</v>
      </c>
      <c r="B1270" s="9" t="s">
        <v>3176</v>
      </c>
      <c r="C1270" s="9" t="s">
        <v>3146</v>
      </c>
      <c r="D1270" s="9" t="s">
        <v>4259</v>
      </c>
      <c r="E1270" s="9" t="s">
        <v>78</v>
      </c>
      <c r="F1270" s="9" t="s">
        <v>4300</v>
      </c>
      <c r="G1270" s="9" t="s">
        <v>2634</v>
      </c>
      <c r="H1270" s="8" t="str">
        <f t="shared" si="19"/>
        <v>Так</v>
      </c>
      <c r="J1270" s="8">
        <f>_xlfn.AGGREGATE(3,3,Tabela1[[#This Row],[Lp]])</f>
        <v>0</v>
      </c>
    </row>
    <row r="1271" spans="1:10" ht="15" hidden="1" customHeight="1">
      <c r="A1271" s="9">
        <v>1270</v>
      </c>
      <c r="B1271" s="9" t="s">
        <v>3151</v>
      </c>
      <c r="C1271" s="9" t="s">
        <v>3151</v>
      </c>
      <c r="D1271" s="9" t="s">
        <v>4259</v>
      </c>
      <c r="E1271" s="9" t="s">
        <v>29</v>
      </c>
      <c r="F1271" s="9" t="s">
        <v>4301</v>
      </c>
      <c r="G1271" s="9" t="s">
        <v>2636</v>
      </c>
      <c r="H1271" s="8" t="str">
        <f t="shared" si="19"/>
        <v>Ні</v>
      </c>
      <c r="J1271" s="8">
        <f>_xlfn.AGGREGATE(3,3,Tabela1[[#This Row],[Lp]])</f>
        <v>0</v>
      </c>
    </row>
    <row r="1272" spans="1:10" ht="15" hidden="1" customHeight="1">
      <c r="A1272" s="9">
        <v>1271</v>
      </c>
      <c r="B1272" s="9" t="s">
        <v>3145</v>
      </c>
      <c r="C1272" s="9" t="s">
        <v>3146</v>
      </c>
      <c r="D1272" s="9" t="s">
        <v>4259</v>
      </c>
      <c r="E1272" s="9" t="s">
        <v>21</v>
      </c>
      <c r="F1272" s="9" t="s">
        <v>4302</v>
      </c>
      <c r="G1272" s="9" t="s">
        <v>2638</v>
      </c>
      <c r="H1272" s="8" t="str">
        <f t="shared" si="19"/>
        <v>Ні</v>
      </c>
      <c r="J1272" s="8">
        <f>_xlfn.AGGREGATE(3,3,Tabela1[[#This Row],[Lp]])</f>
        <v>0</v>
      </c>
    </row>
    <row r="1273" spans="1:10" ht="15" hidden="1" customHeight="1">
      <c r="A1273" s="9">
        <v>1272</v>
      </c>
      <c r="B1273" s="9" t="s">
        <v>3151</v>
      </c>
      <c r="C1273" s="9" t="s">
        <v>3151</v>
      </c>
      <c r="D1273" s="9" t="s">
        <v>4259</v>
      </c>
      <c r="E1273" s="9" t="s">
        <v>29</v>
      </c>
      <c r="F1273" s="9" t="s">
        <v>4303</v>
      </c>
      <c r="G1273" s="9" t="s">
        <v>2640</v>
      </c>
      <c r="H1273" s="8" t="str">
        <f t="shared" si="19"/>
        <v>Ні</v>
      </c>
      <c r="J1273" s="8">
        <f>_xlfn.AGGREGATE(3,3,Tabela1[[#This Row],[Lp]])</f>
        <v>0</v>
      </c>
    </row>
    <row r="1274" spans="1:10" ht="15" hidden="1" customHeight="1">
      <c r="A1274" s="9">
        <v>1273</v>
      </c>
      <c r="B1274" s="9" t="s">
        <v>3148</v>
      </c>
      <c r="C1274" s="9" t="s">
        <v>3148</v>
      </c>
      <c r="D1274" s="9" t="s">
        <v>4259</v>
      </c>
      <c r="E1274" s="9" t="s">
        <v>24</v>
      </c>
      <c r="F1274" s="9" t="s">
        <v>3998</v>
      </c>
      <c r="G1274" s="9" t="s">
        <v>2642</v>
      </c>
      <c r="H1274" s="8" t="str">
        <f t="shared" si="19"/>
        <v>Ні</v>
      </c>
      <c r="J1274" s="8">
        <f>_xlfn.AGGREGATE(3,3,Tabela1[[#This Row],[Lp]])</f>
        <v>0</v>
      </c>
    </row>
    <row r="1275" spans="1:10" ht="15" hidden="1" customHeight="1">
      <c r="A1275" s="9">
        <v>1274</v>
      </c>
      <c r="B1275" s="9" t="s">
        <v>3145</v>
      </c>
      <c r="C1275" s="9" t="s">
        <v>3146</v>
      </c>
      <c r="D1275" s="9" t="s">
        <v>4259</v>
      </c>
      <c r="E1275" s="9" t="s">
        <v>21</v>
      </c>
      <c r="F1275" s="9" t="s">
        <v>4304</v>
      </c>
      <c r="G1275" s="9" t="s">
        <v>2644</v>
      </c>
      <c r="H1275" s="8" t="str">
        <f t="shared" si="19"/>
        <v>Ні</v>
      </c>
      <c r="J1275" s="8">
        <f>_xlfn.AGGREGATE(3,3,Tabela1[[#This Row],[Lp]])</f>
        <v>0</v>
      </c>
    </row>
    <row r="1276" spans="1:10" ht="15" hidden="1" customHeight="1">
      <c r="A1276" s="9">
        <v>1275</v>
      </c>
      <c r="B1276" s="9" t="s">
        <v>3176</v>
      </c>
      <c r="C1276" s="9" t="s">
        <v>3146</v>
      </c>
      <c r="D1276" s="9" t="s">
        <v>4259</v>
      </c>
      <c r="E1276" s="9" t="s">
        <v>78</v>
      </c>
      <c r="F1276" s="9" t="s">
        <v>4305</v>
      </c>
      <c r="G1276" s="9" t="s">
        <v>2646</v>
      </c>
      <c r="H1276" s="8" t="str">
        <f t="shared" si="19"/>
        <v>Так</v>
      </c>
      <c r="J1276" s="8">
        <f>_xlfn.AGGREGATE(3,3,Tabela1[[#This Row],[Lp]])</f>
        <v>0</v>
      </c>
    </row>
    <row r="1277" spans="1:10" ht="15" hidden="1" customHeight="1">
      <c r="A1277" s="9">
        <v>1276</v>
      </c>
      <c r="B1277" s="9" t="s">
        <v>3148</v>
      </c>
      <c r="C1277" s="9" t="s">
        <v>3148</v>
      </c>
      <c r="D1277" s="9" t="s">
        <v>4259</v>
      </c>
      <c r="E1277" s="9" t="s">
        <v>24</v>
      </c>
      <c r="F1277" s="9" t="s">
        <v>4306</v>
      </c>
      <c r="G1277" s="9" t="s">
        <v>2648</v>
      </c>
      <c r="H1277" s="8" t="str">
        <f t="shared" si="19"/>
        <v>Ні</v>
      </c>
      <c r="J1277" s="8">
        <f>_xlfn.AGGREGATE(3,3,Tabela1[[#This Row],[Lp]])</f>
        <v>0</v>
      </c>
    </row>
    <row r="1278" spans="1:10" ht="15" hidden="1" customHeight="1">
      <c r="A1278" s="9">
        <v>1277</v>
      </c>
      <c r="B1278" s="9" t="s">
        <v>3148</v>
      </c>
      <c r="C1278" s="9" t="s">
        <v>3148</v>
      </c>
      <c r="D1278" s="9" t="s">
        <v>4259</v>
      </c>
      <c r="E1278" s="9" t="s">
        <v>24</v>
      </c>
      <c r="F1278" s="9" t="s">
        <v>4307</v>
      </c>
      <c r="G1278" s="9" t="s">
        <v>2650</v>
      </c>
      <c r="H1278" s="8" t="str">
        <f t="shared" si="19"/>
        <v>Ні</v>
      </c>
      <c r="J1278" s="8">
        <f>_xlfn.AGGREGATE(3,3,Tabela1[[#This Row],[Lp]])</f>
        <v>0</v>
      </c>
    </row>
    <row r="1279" spans="1:10" ht="15" hidden="1" customHeight="1">
      <c r="A1279" s="9">
        <v>1278</v>
      </c>
      <c r="B1279" s="9" t="s">
        <v>3148</v>
      </c>
      <c r="C1279" s="9" t="s">
        <v>3148</v>
      </c>
      <c r="D1279" s="9" t="s">
        <v>4259</v>
      </c>
      <c r="E1279" s="9" t="s">
        <v>24</v>
      </c>
      <c r="F1279" s="9" t="s">
        <v>4308</v>
      </c>
      <c r="G1279" s="9" t="s">
        <v>2652</v>
      </c>
      <c r="H1279" s="8" t="str">
        <f t="shared" si="19"/>
        <v>Ні</v>
      </c>
      <c r="J1279" s="8">
        <f>_xlfn.AGGREGATE(3,3,Tabela1[[#This Row],[Lp]])</f>
        <v>0</v>
      </c>
    </row>
    <row r="1280" spans="1:10" ht="15" hidden="1" customHeight="1">
      <c r="A1280" s="9">
        <v>1279</v>
      </c>
      <c r="B1280" s="9" t="s">
        <v>3148</v>
      </c>
      <c r="C1280" s="9" t="s">
        <v>3148</v>
      </c>
      <c r="D1280" s="9" t="s">
        <v>4259</v>
      </c>
      <c r="E1280" s="9" t="s">
        <v>24</v>
      </c>
      <c r="F1280" s="9" t="s">
        <v>4309</v>
      </c>
      <c r="G1280" s="9" t="s">
        <v>2654</v>
      </c>
      <c r="H1280" s="8" t="str">
        <f t="shared" si="19"/>
        <v>Ні</v>
      </c>
      <c r="J1280" s="8">
        <f>_xlfn.AGGREGATE(3,3,Tabela1[[#This Row],[Lp]])</f>
        <v>0</v>
      </c>
    </row>
    <row r="1281" spans="1:10" ht="15" hidden="1" customHeight="1">
      <c r="A1281" s="9">
        <v>1280</v>
      </c>
      <c r="B1281" s="9" t="s">
        <v>3151</v>
      </c>
      <c r="C1281" s="9" t="s">
        <v>3151</v>
      </c>
      <c r="D1281" s="9" t="s">
        <v>4259</v>
      </c>
      <c r="E1281" s="9" t="s">
        <v>29</v>
      </c>
      <c r="F1281" s="9" t="s">
        <v>4310</v>
      </c>
      <c r="G1281" s="9" t="s">
        <v>2656</v>
      </c>
      <c r="H1281" s="8" t="str">
        <f t="shared" si="19"/>
        <v>Ні</v>
      </c>
      <c r="J1281" s="8">
        <f>_xlfn.AGGREGATE(3,3,Tabela1[[#This Row],[Lp]])</f>
        <v>0</v>
      </c>
    </row>
    <row r="1282" spans="1:10" ht="15" hidden="1" customHeight="1">
      <c r="A1282" s="9">
        <v>1281</v>
      </c>
      <c r="B1282" s="9" t="s">
        <v>3176</v>
      </c>
      <c r="C1282" s="9" t="s">
        <v>3146</v>
      </c>
      <c r="D1282" s="9" t="s">
        <v>4259</v>
      </c>
      <c r="E1282" s="9" t="s">
        <v>78</v>
      </c>
      <c r="F1282" s="9" t="s">
        <v>4311</v>
      </c>
      <c r="G1282" s="9" t="s">
        <v>2658</v>
      </c>
      <c r="H1282" s="8" t="str">
        <f t="shared" si="19"/>
        <v>Так</v>
      </c>
      <c r="I1282" s="8" t="s">
        <v>3178</v>
      </c>
      <c r="J1282" s="8">
        <f>_xlfn.AGGREGATE(3,3,Tabela1[[#This Row],[Lp]])</f>
        <v>0</v>
      </c>
    </row>
    <row r="1283" spans="1:10" ht="15" hidden="1" customHeight="1">
      <c r="A1283" s="9">
        <v>1282</v>
      </c>
      <c r="B1283" s="9" t="s">
        <v>3176</v>
      </c>
      <c r="C1283" s="9" t="s">
        <v>3146</v>
      </c>
      <c r="D1283" s="9" t="s">
        <v>4259</v>
      </c>
      <c r="E1283" s="9" t="s">
        <v>78</v>
      </c>
      <c r="F1283" s="9" t="s">
        <v>4312</v>
      </c>
      <c r="G1283" s="9" t="s">
        <v>2660</v>
      </c>
      <c r="H1283" s="8" t="str">
        <f t="shared" ref="H1283:H1346" si="20">IF(E1283="gmoz","Так","Ні")</f>
        <v>Так</v>
      </c>
      <c r="J1283" s="8">
        <f>_xlfn.AGGREGATE(3,3,Tabela1[[#This Row],[Lp]])</f>
        <v>0</v>
      </c>
    </row>
    <row r="1284" spans="1:10" ht="15" hidden="1" customHeight="1">
      <c r="A1284" s="9">
        <v>1283</v>
      </c>
      <c r="B1284" s="9" t="s">
        <v>3148</v>
      </c>
      <c r="C1284" s="9" t="s">
        <v>3148</v>
      </c>
      <c r="D1284" s="9" t="s">
        <v>4259</v>
      </c>
      <c r="E1284" s="9" t="s">
        <v>24</v>
      </c>
      <c r="F1284" s="9" t="s">
        <v>4313</v>
      </c>
      <c r="G1284" s="9" t="s">
        <v>2662</v>
      </c>
      <c r="H1284" s="8" t="str">
        <f t="shared" si="20"/>
        <v>Ні</v>
      </c>
      <c r="J1284" s="8">
        <f>_xlfn.AGGREGATE(3,3,Tabela1[[#This Row],[Lp]])</f>
        <v>0</v>
      </c>
    </row>
    <row r="1285" spans="1:10" ht="15" hidden="1" customHeight="1">
      <c r="A1285" s="9">
        <v>1284</v>
      </c>
      <c r="B1285" s="9" t="s">
        <v>3151</v>
      </c>
      <c r="C1285" s="9" t="s">
        <v>3151</v>
      </c>
      <c r="D1285" s="9" t="s">
        <v>4259</v>
      </c>
      <c r="E1285" s="9" t="s">
        <v>29</v>
      </c>
      <c r="F1285" s="9" t="s">
        <v>4314</v>
      </c>
      <c r="G1285" s="9" t="s">
        <v>2664</v>
      </c>
      <c r="H1285" s="8" t="str">
        <f t="shared" si="20"/>
        <v>Ні</v>
      </c>
      <c r="J1285" s="8">
        <f>_xlfn.AGGREGATE(3,3,Tabela1[[#This Row],[Lp]])</f>
        <v>0</v>
      </c>
    </row>
    <row r="1286" spans="1:10" ht="15" hidden="1" customHeight="1">
      <c r="A1286" s="9">
        <v>1285</v>
      </c>
      <c r="B1286" s="9" t="s">
        <v>3097</v>
      </c>
      <c r="C1286" s="9" t="s">
        <v>3097</v>
      </c>
      <c r="D1286" s="9" t="s">
        <v>4315</v>
      </c>
      <c r="E1286" s="9" t="s">
        <v>15</v>
      </c>
      <c r="F1286" s="9" t="s">
        <v>3135</v>
      </c>
      <c r="G1286" s="9" t="s">
        <v>2669</v>
      </c>
      <c r="H1286" s="8" t="str">
        <f t="shared" si="20"/>
        <v>Ні</v>
      </c>
      <c r="J1286" s="8">
        <f>_xlfn.AGGREGATE(3,3,Tabela1[[#This Row],[Lp]])</f>
        <v>0</v>
      </c>
    </row>
    <row r="1287" spans="1:10" ht="15" hidden="1" customHeight="1">
      <c r="A1287" s="9">
        <v>1286</v>
      </c>
      <c r="B1287" s="9" t="s">
        <v>3148</v>
      </c>
      <c r="C1287" s="9" t="s">
        <v>3148</v>
      </c>
      <c r="D1287" s="9" t="s">
        <v>4315</v>
      </c>
      <c r="E1287" s="9" t="s">
        <v>24</v>
      </c>
      <c r="F1287" s="9" t="s">
        <v>4316</v>
      </c>
      <c r="G1287" s="9" t="s">
        <v>2673</v>
      </c>
      <c r="H1287" s="8" t="str">
        <f t="shared" si="20"/>
        <v>Ні</v>
      </c>
      <c r="J1287" s="8">
        <f>_xlfn.AGGREGATE(3,3,Tabela1[[#This Row],[Lp]])</f>
        <v>0</v>
      </c>
    </row>
    <row r="1288" spans="1:10" ht="15" hidden="1" customHeight="1">
      <c r="A1288" s="9">
        <v>1287</v>
      </c>
      <c r="B1288" s="9" t="s">
        <v>3151</v>
      </c>
      <c r="C1288" s="9" t="s">
        <v>3151</v>
      </c>
      <c r="D1288" s="9" t="s">
        <v>4315</v>
      </c>
      <c r="E1288" s="9" t="s">
        <v>29</v>
      </c>
      <c r="F1288" s="9" t="s">
        <v>4317</v>
      </c>
      <c r="G1288" s="9" t="s">
        <v>2675</v>
      </c>
      <c r="H1288" s="8" t="str">
        <f t="shared" si="20"/>
        <v>Ні</v>
      </c>
      <c r="J1288" s="8">
        <f>_xlfn.AGGREGATE(3,3,Tabela1[[#This Row],[Lp]])</f>
        <v>0</v>
      </c>
    </row>
    <row r="1289" spans="1:10" ht="15" hidden="1" customHeight="1">
      <c r="A1289" s="9">
        <v>1288</v>
      </c>
      <c r="B1289" s="9" t="s">
        <v>3148</v>
      </c>
      <c r="C1289" s="9" t="s">
        <v>3148</v>
      </c>
      <c r="D1289" s="9" t="s">
        <v>4315</v>
      </c>
      <c r="E1289" s="9" t="s">
        <v>24</v>
      </c>
      <c r="F1289" s="9" t="s">
        <v>4318</v>
      </c>
      <c r="G1289" s="9" t="s">
        <v>2677</v>
      </c>
      <c r="H1289" s="8" t="str">
        <f t="shared" si="20"/>
        <v>Ні</v>
      </c>
      <c r="J1289" s="8">
        <f>_xlfn.AGGREGATE(3,3,Tabela1[[#This Row],[Lp]])</f>
        <v>0</v>
      </c>
    </row>
    <row r="1290" spans="1:10" ht="15" hidden="1" customHeight="1">
      <c r="A1290" s="9">
        <v>1289</v>
      </c>
      <c r="B1290" s="9" t="s">
        <v>3145</v>
      </c>
      <c r="C1290" s="9" t="s">
        <v>3146</v>
      </c>
      <c r="D1290" s="9" t="s">
        <v>4315</v>
      </c>
      <c r="E1290" s="9" t="s">
        <v>21</v>
      </c>
      <c r="F1290" s="9" t="s">
        <v>4319</v>
      </c>
      <c r="G1290" s="9" t="s">
        <v>2679</v>
      </c>
      <c r="H1290" s="8" t="str">
        <f t="shared" si="20"/>
        <v>Ні</v>
      </c>
      <c r="J1290" s="8">
        <f>_xlfn.AGGREGATE(3,3,Tabela1[[#This Row],[Lp]])</f>
        <v>0</v>
      </c>
    </row>
    <row r="1291" spans="1:10" ht="15" hidden="1" customHeight="1">
      <c r="A1291" s="9">
        <v>1290</v>
      </c>
      <c r="B1291" s="9" t="s">
        <v>3151</v>
      </c>
      <c r="C1291" s="9" t="s">
        <v>3151</v>
      </c>
      <c r="D1291" s="9" t="s">
        <v>4315</v>
      </c>
      <c r="E1291" s="9" t="s">
        <v>29</v>
      </c>
      <c r="F1291" s="9" t="s">
        <v>4320</v>
      </c>
      <c r="G1291" s="9" t="s">
        <v>2681</v>
      </c>
      <c r="H1291" s="8" t="str">
        <f t="shared" si="20"/>
        <v>Ні</v>
      </c>
      <c r="J1291" s="8">
        <f>_xlfn.AGGREGATE(3,3,Tabela1[[#This Row],[Lp]])</f>
        <v>0</v>
      </c>
    </row>
    <row r="1292" spans="1:10" ht="15" hidden="1" customHeight="1">
      <c r="A1292" s="9">
        <v>1291</v>
      </c>
      <c r="B1292" s="9" t="s">
        <v>3148</v>
      </c>
      <c r="C1292" s="9" t="s">
        <v>3148</v>
      </c>
      <c r="D1292" s="9" t="s">
        <v>4315</v>
      </c>
      <c r="E1292" s="9" t="s">
        <v>24</v>
      </c>
      <c r="F1292" s="9" t="s">
        <v>4321</v>
      </c>
      <c r="G1292" s="9" t="s">
        <v>2683</v>
      </c>
      <c r="H1292" s="8" t="str">
        <f t="shared" si="20"/>
        <v>Ні</v>
      </c>
      <c r="J1292" s="8">
        <f>_xlfn.AGGREGATE(3,3,Tabela1[[#This Row],[Lp]])</f>
        <v>0</v>
      </c>
    </row>
    <row r="1293" spans="1:10" ht="15" hidden="1" customHeight="1">
      <c r="A1293" s="9">
        <v>1292</v>
      </c>
      <c r="B1293" s="9" t="s">
        <v>3148</v>
      </c>
      <c r="C1293" s="9" t="s">
        <v>3148</v>
      </c>
      <c r="D1293" s="9" t="s">
        <v>4315</v>
      </c>
      <c r="E1293" s="9" t="s">
        <v>24</v>
      </c>
      <c r="F1293" s="9" t="s">
        <v>4322</v>
      </c>
      <c r="G1293" s="9" t="s">
        <v>2685</v>
      </c>
      <c r="H1293" s="8" t="str">
        <f t="shared" si="20"/>
        <v>Ні</v>
      </c>
      <c r="J1293" s="8">
        <f>_xlfn.AGGREGATE(3,3,Tabela1[[#This Row],[Lp]])</f>
        <v>0</v>
      </c>
    </row>
    <row r="1294" spans="1:10" ht="15" hidden="1" customHeight="1">
      <c r="A1294" s="9">
        <v>1293</v>
      </c>
      <c r="B1294" s="9" t="s">
        <v>3148</v>
      </c>
      <c r="C1294" s="9" t="s">
        <v>3148</v>
      </c>
      <c r="D1294" s="9" t="s">
        <v>4315</v>
      </c>
      <c r="E1294" s="9" t="s">
        <v>24</v>
      </c>
      <c r="F1294" s="9" t="s">
        <v>4323</v>
      </c>
      <c r="G1294" s="9" t="s">
        <v>2687</v>
      </c>
      <c r="H1294" s="8" t="str">
        <f t="shared" si="20"/>
        <v>Ні</v>
      </c>
      <c r="J1294" s="8">
        <f>_xlfn.AGGREGATE(3,3,Tabela1[[#This Row],[Lp]])</f>
        <v>0</v>
      </c>
    </row>
    <row r="1295" spans="1:10" ht="15" hidden="1" customHeight="1">
      <c r="A1295" s="9">
        <v>1294</v>
      </c>
      <c r="B1295" s="9" t="s">
        <v>3145</v>
      </c>
      <c r="C1295" s="9" t="s">
        <v>3146</v>
      </c>
      <c r="D1295" s="9" t="s">
        <v>4315</v>
      </c>
      <c r="E1295" s="9" t="s">
        <v>21</v>
      </c>
      <c r="F1295" s="9" t="s">
        <v>4324</v>
      </c>
      <c r="G1295" s="9" t="s">
        <v>2689</v>
      </c>
      <c r="H1295" s="8" t="str">
        <f t="shared" si="20"/>
        <v>Ні</v>
      </c>
      <c r="J1295" s="8">
        <f>_xlfn.AGGREGATE(3,3,Tabela1[[#This Row],[Lp]])</f>
        <v>0</v>
      </c>
    </row>
    <row r="1296" spans="1:10" ht="15" hidden="1" customHeight="1">
      <c r="A1296" s="9">
        <v>1295</v>
      </c>
      <c r="B1296" s="9" t="s">
        <v>3148</v>
      </c>
      <c r="C1296" s="9" t="s">
        <v>3148</v>
      </c>
      <c r="D1296" s="9" t="s">
        <v>4315</v>
      </c>
      <c r="E1296" s="9" t="s">
        <v>24</v>
      </c>
      <c r="F1296" s="9" t="s">
        <v>4325</v>
      </c>
      <c r="G1296" s="9" t="s">
        <v>2691</v>
      </c>
      <c r="H1296" s="8" t="str">
        <f t="shared" si="20"/>
        <v>Ні</v>
      </c>
      <c r="J1296" s="8">
        <f>_xlfn.AGGREGATE(3,3,Tabela1[[#This Row],[Lp]])</f>
        <v>0</v>
      </c>
    </row>
    <row r="1297" spans="1:10" ht="15" hidden="1" customHeight="1">
      <c r="A1297" s="9">
        <v>1296</v>
      </c>
      <c r="B1297" s="9" t="s">
        <v>3148</v>
      </c>
      <c r="C1297" s="9" t="s">
        <v>3148</v>
      </c>
      <c r="D1297" s="9" t="s">
        <v>4315</v>
      </c>
      <c r="E1297" s="9" t="s">
        <v>24</v>
      </c>
      <c r="F1297" s="9" t="s">
        <v>4326</v>
      </c>
      <c r="G1297" s="9" t="s">
        <v>2693</v>
      </c>
      <c r="H1297" s="8" t="str">
        <f t="shared" si="20"/>
        <v>Ні</v>
      </c>
      <c r="J1297" s="8">
        <f>_xlfn.AGGREGATE(3,3,Tabela1[[#This Row],[Lp]])</f>
        <v>0</v>
      </c>
    </row>
    <row r="1298" spans="1:10" ht="15" hidden="1" customHeight="1">
      <c r="A1298" s="9">
        <v>1297</v>
      </c>
      <c r="B1298" s="9" t="s">
        <v>3145</v>
      </c>
      <c r="C1298" s="9" t="s">
        <v>3146</v>
      </c>
      <c r="D1298" s="9" t="s">
        <v>4315</v>
      </c>
      <c r="E1298" s="9" t="s">
        <v>21</v>
      </c>
      <c r="F1298" s="9" t="s">
        <v>4327</v>
      </c>
      <c r="G1298" s="9" t="s">
        <v>2696</v>
      </c>
      <c r="H1298" s="8" t="str">
        <f t="shared" si="20"/>
        <v>Ні</v>
      </c>
      <c r="J1298" s="8">
        <f>_xlfn.AGGREGATE(3,3,Tabela1[[#This Row],[Lp]])</f>
        <v>0</v>
      </c>
    </row>
    <row r="1299" spans="1:10" ht="15" hidden="1" customHeight="1">
      <c r="A1299" s="9">
        <v>1298</v>
      </c>
      <c r="B1299" s="9" t="s">
        <v>3145</v>
      </c>
      <c r="C1299" s="9" t="s">
        <v>3146</v>
      </c>
      <c r="D1299" s="9" t="s">
        <v>4315</v>
      </c>
      <c r="E1299" s="9" t="s">
        <v>21</v>
      </c>
      <c r="F1299" s="9" t="s">
        <v>3471</v>
      </c>
      <c r="G1299" s="9" t="s">
        <v>2698</v>
      </c>
      <c r="H1299" s="8" t="str">
        <f t="shared" si="20"/>
        <v>Ні</v>
      </c>
      <c r="J1299" s="8">
        <f>_xlfn.AGGREGATE(3,3,Tabela1[[#This Row],[Lp]])</f>
        <v>0</v>
      </c>
    </row>
    <row r="1300" spans="1:10" ht="15" hidden="1" customHeight="1">
      <c r="A1300" s="9">
        <v>1299</v>
      </c>
      <c r="B1300" s="9" t="s">
        <v>3148</v>
      </c>
      <c r="C1300" s="9" t="s">
        <v>3148</v>
      </c>
      <c r="D1300" s="9" t="s">
        <v>4315</v>
      </c>
      <c r="E1300" s="9" t="s">
        <v>24</v>
      </c>
      <c r="F1300" s="9" t="s">
        <v>4328</v>
      </c>
      <c r="G1300" s="9" t="s">
        <v>2700</v>
      </c>
      <c r="H1300" s="8" t="str">
        <f t="shared" si="20"/>
        <v>Ні</v>
      </c>
      <c r="J1300" s="8">
        <f>_xlfn.AGGREGATE(3,3,Tabela1[[#This Row],[Lp]])</f>
        <v>0</v>
      </c>
    </row>
    <row r="1301" spans="1:10" ht="15" hidden="1" customHeight="1">
      <c r="A1301" s="9">
        <v>1300</v>
      </c>
      <c r="B1301" s="9" t="s">
        <v>3148</v>
      </c>
      <c r="C1301" s="9" t="s">
        <v>3148</v>
      </c>
      <c r="D1301" s="9" t="s">
        <v>4315</v>
      </c>
      <c r="E1301" s="9" t="s">
        <v>24</v>
      </c>
      <c r="F1301" s="9" t="s">
        <v>4329</v>
      </c>
      <c r="G1301" s="9" t="s">
        <v>2702</v>
      </c>
      <c r="H1301" s="8" t="str">
        <f t="shared" si="20"/>
        <v>Ні</v>
      </c>
      <c r="J1301" s="8">
        <f>_xlfn.AGGREGATE(3,3,Tabela1[[#This Row],[Lp]])</f>
        <v>0</v>
      </c>
    </row>
    <row r="1302" spans="1:10" ht="15" hidden="1" customHeight="1">
      <c r="A1302" s="9">
        <v>1301</v>
      </c>
      <c r="B1302" s="9" t="s">
        <v>3148</v>
      </c>
      <c r="C1302" s="9" t="s">
        <v>3148</v>
      </c>
      <c r="D1302" s="9" t="s">
        <v>4315</v>
      </c>
      <c r="E1302" s="9" t="s">
        <v>24</v>
      </c>
      <c r="F1302" s="9" t="s">
        <v>4330</v>
      </c>
      <c r="G1302" s="9" t="s">
        <v>2704</v>
      </c>
      <c r="H1302" s="8" t="str">
        <f t="shared" si="20"/>
        <v>Ні</v>
      </c>
      <c r="J1302" s="8">
        <f>_xlfn.AGGREGATE(3,3,Tabela1[[#This Row],[Lp]])</f>
        <v>0</v>
      </c>
    </row>
    <row r="1303" spans="1:10" ht="15" hidden="1" customHeight="1">
      <c r="A1303" s="9">
        <v>1302</v>
      </c>
      <c r="B1303" s="9" t="s">
        <v>3148</v>
      </c>
      <c r="C1303" s="9" t="s">
        <v>3148</v>
      </c>
      <c r="D1303" s="9" t="s">
        <v>4315</v>
      </c>
      <c r="E1303" s="9" t="s">
        <v>24</v>
      </c>
      <c r="F1303" s="9" t="s">
        <v>4331</v>
      </c>
      <c r="G1303" s="9" t="s">
        <v>2706</v>
      </c>
      <c r="H1303" s="8" t="str">
        <f t="shared" si="20"/>
        <v>Ні</v>
      </c>
      <c r="J1303" s="8">
        <f>_xlfn.AGGREGATE(3,3,Tabela1[[#This Row],[Lp]])</f>
        <v>0</v>
      </c>
    </row>
    <row r="1304" spans="1:10" ht="15" hidden="1" customHeight="1">
      <c r="A1304" s="9">
        <v>1303</v>
      </c>
      <c r="B1304" s="9" t="s">
        <v>3148</v>
      </c>
      <c r="C1304" s="9" t="s">
        <v>3148</v>
      </c>
      <c r="D1304" s="9" t="s">
        <v>4315</v>
      </c>
      <c r="E1304" s="9" t="s">
        <v>24</v>
      </c>
      <c r="F1304" s="9" t="s">
        <v>4332</v>
      </c>
      <c r="G1304" s="9" t="s">
        <v>2708</v>
      </c>
      <c r="H1304" s="8" t="str">
        <f t="shared" si="20"/>
        <v>Ні</v>
      </c>
      <c r="J1304" s="8">
        <f>_xlfn.AGGREGATE(3,3,Tabela1[[#This Row],[Lp]])</f>
        <v>0</v>
      </c>
    </row>
    <row r="1305" spans="1:10" ht="15" hidden="1" customHeight="1">
      <c r="A1305" s="9">
        <v>1304</v>
      </c>
      <c r="B1305" s="9" t="s">
        <v>3148</v>
      </c>
      <c r="C1305" s="9" t="s">
        <v>3148</v>
      </c>
      <c r="D1305" s="9" t="s">
        <v>4315</v>
      </c>
      <c r="E1305" s="9" t="s">
        <v>24</v>
      </c>
      <c r="F1305" s="9" t="s">
        <v>4333</v>
      </c>
      <c r="G1305" s="9" t="s">
        <v>2710</v>
      </c>
      <c r="H1305" s="8" t="str">
        <f t="shared" si="20"/>
        <v>Ні</v>
      </c>
      <c r="J1305" s="8">
        <f>_xlfn.AGGREGATE(3,3,Tabela1[[#This Row],[Lp]])</f>
        <v>0</v>
      </c>
    </row>
    <row r="1306" spans="1:10" ht="15" hidden="1" customHeight="1">
      <c r="A1306" s="9">
        <v>1305</v>
      </c>
      <c r="B1306" s="9" t="s">
        <v>3148</v>
      </c>
      <c r="C1306" s="9" t="s">
        <v>3148</v>
      </c>
      <c r="D1306" s="9" t="s">
        <v>4315</v>
      </c>
      <c r="E1306" s="9" t="s">
        <v>24</v>
      </c>
      <c r="F1306" s="9" t="s">
        <v>4334</v>
      </c>
      <c r="G1306" s="9" t="s">
        <v>2712</v>
      </c>
      <c r="H1306" s="8" t="str">
        <f t="shared" si="20"/>
        <v>Ні</v>
      </c>
      <c r="J1306" s="8">
        <f>_xlfn.AGGREGATE(3,3,Tabela1[[#This Row],[Lp]])</f>
        <v>0</v>
      </c>
    </row>
    <row r="1307" spans="1:10" ht="15" hidden="1" customHeight="1">
      <c r="A1307" s="9">
        <v>1306</v>
      </c>
      <c r="B1307" s="9" t="s">
        <v>3148</v>
      </c>
      <c r="C1307" s="9" t="s">
        <v>3148</v>
      </c>
      <c r="D1307" s="9" t="s">
        <v>4315</v>
      </c>
      <c r="E1307" s="9" t="s">
        <v>24</v>
      </c>
      <c r="F1307" s="9" t="s">
        <v>3553</v>
      </c>
      <c r="G1307" s="9" t="s">
        <v>2714</v>
      </c>
      <c r="H1307" s="8" t="str">
        <f t="shared" si="20"/>
        <v>Ні</v>
      </c>
      <c r="J1307" s="8">
        <f>_xlfn.AGGREGATE(3,3,Tabela1[[#This Row],[Lp]])</f>
        <v>0</v>
      </c>
    </row>
    <row r="1308" spans="1:10" ht="15" hidden="1" customHeight="1">
      <c r="A1308" s="9">
        <v>1307</v>
      </c>
      <c r="B1308" s="9" t="s">
        <v>3151</v>
      </c>
      <c r="C1308" s="9" t="s">
        <v>3151</v>
      </c>
      <c r="D1308" s="9" t="s">
        <v>4315</v>
      </c>
      <c r="E1308" s="9" t="s">
        <v>29</v>
      </c>
      <c r="F1308" s="9" t="s">
        <v>4335</v>
      </c>
      <c r="G1308" s="9" t="s">
        <v>2715</v>
      </c>
      <c r="H1308" s="8" t="str">
        <f t="shared" si="20"/>
        <v>Ні</v>
      </c>
      <c r="J1308" s="8">
        <f>_xlfn.AGGREGATE(3,3,Tabela1[[#This Row],[Lp]])</f>
        <v>0</v>
      </c>
    </row>
    <row r="1309" spans="1:10" ht="15" hidden="1" customHeight="1">
      <c r="A1309" s="9">
        <v>1308</v>
      </c>
      <c r="B1309" s="9" t="s">
        <v>3148</v>
      </c>
      <c r="C1309" s="9" t="s">
        <v>3148</v>
      </c>
      <c r="D1309" s="9" t="s">
        <v>4315</v>
      </c>
      <c r="E1309" s="9" t="s">
        <v>24</v>
      </c>
      <c r="F1309" s="9" t="s">
        <v>4336</v>
      </c>
      <c r="G1309" s="9" t="s">
        <v>2717</v>
      </c>
      <c r="H1309" s="8" t="str">
        <f t="shared" si="20"/>
        <v>Ні</v>
      </c>
      <c r="J1309" s="8">
        <f>_xlfn.AGGREGATE(3,3,Tabela1[[#This Row],[Lp]])</f>
        <v>0</v>
      </c>
    </row>
    <row r="1310" spans="1:10" ht="15" hidden="1" customHeight="1">
      <c r="A1310" s="9">
        <v>1309</v>
      </c>
      <c r="B1310" s="9" t="s">
        <v>3148</v>
      </c>
      <c r="C1310" s="9" t="s">
        <v>3148</v>
      </c>
      <c r="D1310" s="9" t="s">
        <v>4315</v>
      </c>
      <c r="E1310" s="9" t="s">
        <v>24</v>
      </c>
      <c r="F1310" s="9" t="s">
        <v>4337</v>
      </c>
      <c r="G1310" s="9" t="s">
        <v>2719</v>
      </c>
      <c r="H1310" s="8" t="str">
        <f t="shared" si="20"/>
        <v>Ні</v>
      </c>
      <c r="J1310" s="8">
        <f>_xlfn.AGGREGATE(3,3,Tabela1[[#This Row],[Lp]])</f>
        <v>0</v>
      </c>
    </row>
    <row r="1311" spans="1:10" ht="15" hidden="1" customHeight="1">
      <c r="A1311" s="9">
        <v>1310</v>
      </c>
      <c r="B1311" s="9" t="s">
        <v>3148</v>
      </c>
      <c r="C1311" s="9" t="s">
        <v>3148</v>
      </c>
      <c r="D1311" s="9" t="s">
        <v>4315</v>
      </c>
      <c r="E1311" s="9" t="s">
        <v>24</v>
      </c>
      <c r="F1311" s="9" t="s">
        <v>4338</v>
      </c>
      <c r="G1311" s="9" t="s">
        <v>2721</v>
      </c>
      <c r="H1311" s="8" t="str">
        <f t="shared" si="20"/>
        <v>Ні</v>
      </c>
      <c r="J1311" s="8">
        <f>_xlfn.AGGREGATE(3,3,Tabela1[[#This Row],[Lp]])</f>
        <v>0</v>
      </c>
    </row>
    <row r="1312" spans="1:10" ht="15" hidden="1" customHeight="1">
      <c r="A1312" s="9">
        <v>1311</v>
      </c>
      <c r="B1312" s="9" t="s">
        <v>3148</v>
      </c>
      <c r="C1312" s="9" t="s">
        <v>3148</v>
      </c>
      <c r="D1312" s="9" t="s">
        <v>4315</v>
      </c>
      <c r="E1312" s="9" t="s">
        <v>24</v>
      </c>
      <c r="F1312" s="9" t="s">
        <v>4339</v>
      </c>
      <c r="G1312" s="9" t="s">
        <v>2723</v>
      </c>
      <c r="H1312" s="8" t="str">
        <f t="shared" si="20"/>
        <v>Ні</v>
      </c>
      <c r="J1312" s="8">
        <f>_xlfn.AGGREGATE(3,3,Tabela1[[#This Row],[Lp]])</f>
        <v>0</v>
      </c>
    </row>
    <row r="1313" spans="1:10" ht="15" hidden="1" customHeight="1">
      <c r="A1313" s="9">
        <v>1312</v>
      </c>
      <c r="B1313" s="9" t="s">
        <v>3148</v>
      </c>
      <c r="C1313" s="9" t="s">
        <v>3148</v>
      </c>
      <c r="D1313" s="9" t="s">
        <v>4315</v>
      </c>
      <c r="E1313" s="9" t="s">
        <v>24</v>
      </c>
      <c r="F1313" s="9" t="s">
        <v>4340</v>
      </c>
      <c r="G1313" s="9" t="s">
        <v>2725</v>
      </c>
      <c r="H1313" s="8" t="str">
        <f t="shared" si="20"/>
        <v>Ні</v>
      </c>
      <c r="J1313" s="8">
        <f>_xlfn.AGGREGATE(3,3,Tabela1[[#This Row],[Lp]])</f>
        <v>0</v>
      </c>
    </row>
    <row r="1314" spans="1:10" ht="15" hidden="1" customHeight="1">
      <c r="A1314" s="9">
        <v>1313</v>
      </c>
      <c r="B1314" s="9" t="s">
        <v>3151</v>
      </c>
      <c r="C1314" s="9" t="s">
        <v>3151</v>
      </c>
      <c r="D1314" s="9" t="s">
        <v>4315</v>
      </c>
      <c r="E1314" s="9" t="s">
        <v>29</v>
      </c>
      <c r="F1314" s="9" t="s">
        <v>3435</v>
      </c>
      <c r="G1314" s="9" t="s">
        <v>2727</v>
      </c>
      <c r="H1314" s="8" t="str">
        <f t="shared" si="20"/>
        <v>Ні</v>
      </c>
      <c r="J1314" s="8">
        <f>_xlfn.AGGREGATE(3,3,Tabela1[[#This Row],[Lp]])</f>
        <v>0</v>
      </c>
    </row>
    <row r="1315" spans="1:10" ht="15" hidden="1" customHeight="1">
      <c r="A1315" s="9">
        <v>1314</v>
      </c>
      <c r="B1315" s="9" t="s">
        <v>3148</v>
      </c>
      <c r="C1315" s="9" t="s">
        <v>3148</v>
      </c>
      <c r="D1315" s="9" t="s">
        <v>4315</v>
      </c>
      <c r="E1315" s="9" t="s">
        <v>24</v>
      </c>
      <c r="F1315" s="9" t="s">
        <v>4341</v>
      </c>
      <c r="G1315" s="9" t="s">
        <v>2728</v>
      </c>
      <c r="H1315" s="8" t="str">
        <f t="shared" si="20"/>
        <v>Ні</v>
      </c>
      <c r="J1315" s="8">
        <f>_xlfn.AGGREGATE(3,3,Tabela1[[#This Row],[Lp]])</f>
        <v>0</v>
      </c>
    </row>
    <row r="1316" spans="1:10" ht="15" hidden="1" customHeight="1">
      <c r="A1316" s="9">
        <v>1315</v>
      </c>
      <c r="B1316" s="9" t="s">
        <v>3148</v>
      </c>
      <c r="C1316" s="9" t="s">
        <v>3148</v>
      </c>
      <c r="D1316" s="9" t="s">
        <v>4315</v>
      </c>
      <c r="E1316" s="9" t="s">
        <v>24</v>
      </c>
      <c r="F1316" s="9" t="s">
        <v>4342</v>
      </c>
      <c r="G1316" s="9" t="s">
        <v>2730</v>
      </c>
      <c r="H1316" s="8" t="str">
        <f t="shared" si="20"/>
        <v>Ні</v>
      </c>
      <c r="J1316" s="8">
        <f>_xlfn.AGGREGATE(3,3,Tabela1[[#This Row],[Lp]])</f>
        <v>0</v>
      </c>
    </row>
    <row r="1317" spans="1:10" ht="15" hidden="1" customHeight="1">
      <c r="A1317" s="9">
        <v>1316</v>
      </c>
      <c r="B1317" s="9" t="s">
        <v>3148</v>
      </c>
      <c r="C1317" s="9" t="s">
        <v>3148</v>
      </c>
      <c r="D1317" s="9" t="s">
        <v>4315</v>
      </c>
      <c r="E1317" s="9" t="s">
        <v>24</v>
      </c>
      <c r="F1317" s="9" t="s">
        <v>3195</v>
      </c>
      <c r="G1317" s="9" t="s">
        <v>2732</v>
      </c>
      <c r="H1317" s="8" t="str">
        <f t="shared" si="20"/>
        <v>Ні</v>
      </c>
      <c r="J1317" s="8">
        <f>_xlfn.AGGREGATE(3,3,Tabela1[[#This Row],[Lp]])</f>
        <v>0</v>
      </c>
    </row>
    <row r="1318" spans="1:10" ht="15" hidden="1" customHeight="1">
      <c r="A1318" s="9">
        <v>1317</v>
      </c>
      <c r="B1318" s="9" t="s">
        <v>3148</v>
      </c>
      <c r="C1318" s="9" t="s">
        <v>3148</v>
      </c>
      <c r="D1318" s="9" t="s">
        <v>4315</v>
      </c>
      <c r="E1318" s="9" t="s">
        <v>24</v>
      </c>
      <c r="F1318" s="9" t="s">
        <v>4343</v>
      </c>
      <c r="G1318" s="9" t="s">
        <v>2734</v>
      </c>
      <c r="H1318" s="8" t="str">
        <f t="shared" si="20"/>
        <v>Ні</v>
      </c>
      <c r="J1318" s="8">
        <f>_xlfn.AGGREGATE(3,3,Tabela1[[#This Row],[Lp]])</f>
        <v>0</v>
      </c>
    </row>
    <row r="1319" spans="1:10" ht="15" hidden="1" customHeight="1">
      <c r="A1319" s="9">
        <v>1318</v>
      </c>
      <c r="B1319" s="9" t="s">
        <v>3148</v>
      </c>
      <c r="C1319" s="9" t="s">
        <v>3148</v>
      </c>
      <c r="D1319" s="9" t="s">
        <v>4315</v>
      </c>
      <c r="E1319" s="9" t="s">
        <v>24</v>
      </c>
      <c r="F1319" s="9" t="s">
        <v>4344</v>
      </c>
      <c r="G1319" s="9" t="s">
        <v>2736</v>
      </c>
      <c r="H1319" s="8" t="str">
        <f t="shared" si="20"/>
        <v>Ні</v>
      </c>
      <c r="J1319" s="8">
        <f>_xlfn.AGGREGATE(3,3,Tabela1[[#This Row],[Lp]])</f>
        <v>0</v>
      </c>
    </row>
    <row r="1320" spans="1:10" ht="15" hidden="1" customHeight="1">
      <c r="A1320" s="9">
        <v>1319</v>
      </c>
      <c r="B1320" s="9" t="s">
        <v>3151</v>
      </c>
      <c r="C1320" s="9" t="s">
        <v>3151</v>
      </c>
      <c r="D1320" s="9" t="s">
        <v>4315</v>
      </c>
      <c r="E1320" s="9" t="s">
        <v>29</v>
      </c>
      <c r="F1320" s="9" t="s">
        <v>4345</v>
      </c>
      <c r="G1320" s="9" t="s">
        <v>2738</v>
      </c>
      <c r="H1320" s="8" t="str">
        <f t="shared" si="20"/>
        <v>Ні</v>
      </c>
      <c r="J1320" s="8">
        <f>_xlfn.AGGREGATE(3,3,Tabela1[[#This Row],[Lp]])</f>
        <v>0</v>
      </c>
    </row>
    <row r="1321" spans="1:10" ht="15" hidden="1" customHeight="1">
      <c r="A1321" s="9">
        <v>1320</v>
      </c>
      <c r="B1321" s="9" t="s">
        <v>3148</v>
      </c>
      <c r="C1321" s="9" t="s">
        <v>3148</v>
      </c>
      <c r="D1321" s="9" t="s">
        <v>4315</v>
      </c>
      <c r="E1321" s="9" t="s">
        <v>24</v>
      </c>
      <c r="F1321" s="9" t="s">
        <v>4346</v>
      </c>
      <c r="G1321" s="9" t="s">
        <v>2740</v>
      </c>
      <c r="H1321" s="8" t="str">
        <f t="shared" si="20"/>
        <v>Ні</v>
      </c>
      <c r="J1321" s="8">
        <f>_xlfn.AGGREGATE(3,3,Tabela1[[#This Row],[Lp]])</f>
        <v>0</v>
      </c>
    </row>
    <row r="1322" spans="1:10" ht="15" hidden="1" customHeight="1">
      <c r="A1322" s="9">
        <v>1321</v>
      </c>
      <c r="B1322" s="9" t="s">
        <v>3148</v>
      </c>
      <c r="C1322" s="9" t="s">
        <v>3148</v>
      </c>
      <c r="D1322" s="9" t="s">
        <v>4315</v>
      </c>
      <c r="E1322" s="9" t="s">
        <v>24</v>
      </c>
      <c r="F1322" s="9" t="s">
        <v>4347</v>
      </c>
      <c r="G1322" s="9" t="s">
        <v>2742</v>
      </c>
      <c r="H1322" s="8" t="str">
        <f t="shared" si="20"/>
        <v>Ні</v>
      </c>
      <c r="J1322" s="8">
        <f>_xlfn.AGGREGATE(3,3,Tabela1[[#This Row],[Lp]])</f>
        <v>0</v>
      </c>
    </row>
    <row r="1323" spans="1:10" ht="15" hidden="1" customHeight="1">
      <c r="A1323" s="9">
        <v>1322</v>
      </c>
      <c r="B1323" s="9" t="s">
        <v>3148</v>
      </c>
      <c r="C1323" s="9" t="s">
        <v>3148</v>
      </c>
      <c r="D1323" s="9" t="s">
        <v>4315</v>
      </c>
      <c r="E1323" s="9" t="s">
        <v>24</v>
      </c>
      <c r="F1323" s="9" t="s">
        <v>4348</v>
      </c>
      <c r="G1323" s="9" t="s">
        <v>2744</v>
      </c>
      <c r="H1323" s="8" t="str">
        <f t="shared" si="20"/>
        <v>Ні</v>
      </c>
      <c r="J1323" s="8">
        <f>_xlfn.AGGREGATE(3,3,Tabela1[[#This Row],[Lp]])</f>
        <v>0</v>
      </c>
    </row>
    <row r="1324" spans="1:10" hidden="1">
      <c r="A1324" s="9">
        <v>1323</v>
      </c>
      <c r="B1324" s="9" t="s">
        <v>3148</v>
      </c>
      <c r="C1324" s="9" t="s">
        <v>3148</v>
      </c>
      <c r="D1324" s="9" t="s">
        <v>4315</v>
      </c>
      <c r="E1324" s="9" t="s">
        <v>24</v>
      </c>
      <c r="F1324" s="9" t="s">
        <v>3350</v>
      </c>
      <c r="G1324" s="9" t="s">
        <v>2746</v>
      </c>
      <c r="H1324" s="8" t="str">
        <f t="shared" si="20"/>
        <v>Ні</v>
      </c>
      <c r="J1324" s="8">
        <f>_xlfn.AGGREGATE(3,3,Tabela1[[#This Row],[Lp]])</f>
        <v>0</v>
      </c>
    </row>
    <row r="1325" spans="1:10" ht="15" hidden="1" customHeight="1">
      <c r="A1325" s="9">
        <v>1324</v>
      </c>
      <c r="B1325" s="9" t="s">
        <v>3148</v>
      </c>
      <c r="C1325" s="9" t="s">
        <v>3148</v>
      </c>
      <c r="D1325" s="9" t="s">
        <v>4315</v>
      </c>
      <c r="E1325" s="9" t="s">
        <v>24</v>
      </c>
      <c r="F1325" s="9" t="s">
        <v>4349</v>
      </c>
      <c r="G1325" s="9" t="s">
        <v>2748</v>
      </c>
      <c r="H1325" s="8" t="str">
        <f t="shared" si="20"/>
        <v>Ні</v>
      </c>
      <c r="J1325" s="8">
        <f>_xlfn.AGGREGATE(3,3,Tabela1[[#This Row],[Lp]])</f>
        <v>0</v>
      </c>
    </row>
    <row r="1326" spans="1:10" ht="15" hidden="1" customHeight="1">
      <c r="A1326" s="9">
        <v>1325</v>
      </c>
      <c r="B1326" s="9" t="s">
        <v>3145</v>
      </c>
      <c r="C1326" s="9" t="s">
        <v>3146</v>
      </c>
      <c r="D1326" s="9" t="s">
        <v>4315</v>
      </c>
      <c r="E1326" s="9" t="s">
        <v>21</v>
      </c>
      <c r="F1326" s="9" t="s">
        <v>4350</v>
      </c>
      <c r="G1326" s="9" t="s">
        <v>2750</v>
      </c>
      <c r="H1326" s="8" t="str">
        <f t="shared" si="20"/>
        <v>Ні</v>
      </c>
      <c r="J1326" s="8">
        <f>_xlfn.AGGREGATE(3,3,Tabela1[[#This Row],[Lp]])</f>
        <v>0</v>
      </c>
    </row>
    <row r="1327" spans="1:10" ht="15" hidden="1" customHeight="1">
      <c r="A1327" s="9">
        <v>1326</v>
      </c>
      <c r="B1327" s="9" t="s">
        <v>3148</v>
      </c>
      <c r="C1327" s="9" t="s">
        <v>3148</v>
      </c>
      <c r="D1327" s="9" t="s">
        <v>4315</v>
      </c>
      <c r="E1327" s="9" t="s">
        <v>24</v>
      </c>
      <c r="F1327" s="9" t="s">
        <v>3859</v>
      </c>
      <c r="G1327" s="9" t="s">
        <v>2752</v>
      </c>
      <c r="H1327" s="8" t="str">
        <f t="shared" si="20"/>
        <v>Ні</v>
      </c>
      <c r="J1327" s="8">
        <f>_xlfn.AGGREGATE(3,3,Tabela1[[#This Row],[Lp]])</f>
        <v>0</v>
      </c>
    </row>
    <row r="1328" spans="1:10" ht="15" hidden="1" customHeight="1">
      <c r="A1328" s="9">
        <v>1327</v>
      </c>
      <c r="B1328" s="9" t="s">
        <v>3176</v>
      </c>
      <c r="C1328" s="9" t="s">
        <v>3146</v>
      </c>
      <c r="D1328" s="9" t="s">
        <v>4315</v>
      </c>
      <c r="E1328" s="9" t="s">
        <v>78</v>
      </c>
      <c r="F1328" s="9" t="s">
        <v>4351</v>
      </c>
      <c r="G1328" s="9" t="s">
        <v>2753</v>
      </c>
      <c r="H1328" s="8" t="str">
        <f t="shared" si="20"/>
        <v>Так</v>
      </c>
      <c r="J1328" s="8">
        <f>_xlfn.AGGREGATE(3,3,Tabela1[[#This Row],[Lp]])</f>
        <v>0</v>
      </c>
    </row>
    <row r="1329" spans="1:10" ht="15" hidden="1" customHeight="1">
      <c r="A1329" s="9">
        <v>1328</v>
      </c>
      <c r="B1329" s="9" t="s">
        <v>3151</v>
      </c>
      <c r="C1329" s="9" t="s">
        <v>3151</v>
      </c>
      <c r="D1329" s="9" t="s">
        <v>4315</v>
      </c>
      <c r="E1329" s="9" t="s">
        <v>29</v>
      </c>
      <c r="F1329" s="9" t="s">
        <v>4352</v>
      </c>
      <c r="G1329" s="9" t="s">
        <v>2755</v>
      </c>
      <c r="H1329" s="8" t="str">
        <f t="shared" si="20"/>
        <v>Ні</v>
      </c>
      <c r="J1329" s="8">
        <f>_xlfn.AGGREGATE(3,3,Tabela1[[#This Row],[Lp]])</f>
        <v>0</v>
      </c>
    </row>
    <row r="1330" spans="1:10" ht="15" hidden="1" customHeight="1">
      <c r="A1330" s="9">
        <v>1329</v>
      </c>
      <c r="B1330" s="9" t="s">
        <v>3148</v>
      </c>
      <c r="C1330" s="9" t="s">
        <v>3148</v>
      </c>
      <c r="D1330" s="9" t="s">
        <v>4315</v>
      </c>
      <c r="E1330" s="9" t="s">
        <v>24</v>
      </c>
      <c r="F1330" s="9" t="s">
        <v>4353</v>
      </c>
      <c r="G1330" s="9" t="s">
        <v>2757</v>
      </c>
      <c r="H1330" s="8" t="str">
        <f t="shared" si="20"/>
        <v>Ні</v>
      </c>
      <c r="J1330" s="8">
        <f>_xlfn.AGGREGATE(3,3,Tabela1[[#This Row],[Lp]])</f>
        <v>0</v>
      </c>
    </row>
    <row r="1331" spans="1:10" ht="15" hidden="1" customHeight="1">
      <c r="A1331" s="9">
        <v>1330</v>
      </c>
      <c r="B1331" s="9" t="s">
        <v>3148</v>
      </c>
      <c r="C1331" s="9" t="s">
        <v>3148</v>
      </c>
      <c r="D1331" s="9" t="s">
        <v>4315</v>
      </c>
      <c r="E1331" s="9" t="s">
        <v>24</v>
      </c>
      <c r="F1331" s="9" t="s">
        <v>4354</v>
      </c>
      <c r="G1331" s="9" t="s">
        <v>2759</v>
      </c>
      <c r="H1331" s="8" t="str">
        <f t="shared" si="20"/>
        <v>Ні</v>
      </c>
      <c r="J1331" s="8">
        <f>_xlfn.AGGREGATE(3,3,Tabela1[[#This Row],[Lp]])</f>
        <v>0</v>
      </c>
    </row>
    <row r="1332" spans="1:10" ht="15" hidden="1" customHeight="1">
      <c r="A1332" s="9">
        <v>1331</v>
      </c>
      <c r="B1332" s="9" t="s">
        <v>3151</v>
      </c>
      <c r="C1332" s="9" t="s">
        <v>3151</v>
      </c>
      <c r="D1332" s="9" t="s">
        <v>4315</v>
      </c>
      <c r="E1332" s="9" t="s">
        <v>29</v>
      </c>
      <c r="F1332" s="9" t="s">
        <v>4355</v>
      </c>
      <c r="G1332" s="9" t="s">
        <v>2761</v>
      </c>
      <c r="H1332" s="8" t="str">
        <f t="shared" si="20"/>
        <v>Ні</v>
      </c>
      <c r="J1332" s="8">
        <f>_xlfn.AGGREGATE(3,3,Tabela1[[#This Row],[Lp]])</f>
        <v>0</v>
      </c>
    </row>
    <row r="1333" spans="1:10" ht="15" hidden="1" customHeight="1">
      <c r="A1333" s="9">
        <v>1332</v>
      </c>
      <c r="B1333" s="9" t="s">
        <v>3148</v>
      </c>
      <c r="C1333" s="9" t="s">
        <v>3148</v>
      </c>
      <c r="D1333" s="9" t="s">
        <v>4315</v>
      </c>
      <c r="E1333" s="9" t="s">
        <v>24</v>
      </c>
      <c r="F1333" s="9" t="s">
        <v>4356</v>
      </c>
      <c r="G1333" s="9" t="s">
        <v>2763</v>
      </c>
      <c r="H1333" s="8" t="str">
        <f t="shared" si="20"/>
        <v>Ні</v>
      </c>
      <c r="J1333" s="8">
        <f>_xlfn.AGGREGATE(3,3,Tabela1[[#This Row],[Lp]])</f>
        <v>0</v>
      </c>
    </row>
    <row r="1334" spans="1:10" ht="15" hidden="1" customHeight="1">
      <c r="A1334" s="9">
        <v>1333</v>
      </c>
      <c r="B1334" s="9" t="s">
        <v>3176</v>
      </c>
      <c r="C1334" s="9" t="s">
        <v>3146</v>
      </c>
      <c r="D1334" s="9" t="s">
        <v>4315</v>
      </c>
      <c r="E1334" s="9" t="s">
        <v>78</v>
      </c>
      <c r="F1334" s="9" t="s">
        <v>4357</v>
      </c>
      <c r="G1334" s="9" t="s">
        <v>2765</v>
      </c>
      <c r="H1334" s="8" t="str">
        <f t="shared" si="20"/>
        <v>Так</v>
      </c>
      <c r="J1334" s="8">
        <f>_xlfn.AGGREGATE(3,3,Tabela1[[#This Row],[Lp]])</f>
        <v>0</v>
      </c>
    </row>
    <row r="1335" spans="1:10" ht="15" hidden="1" customHeight="1">
      <c r="A1335" s="9">
        <v>1334</v>
      </c>
      <c r="B1335" s="9" t="s">
        <v>3148</v>
      </c>
      <c r="C1335" s="9" t="s">
        <v>3148</v>
      </c>
      <c r="D1335" s="9" t="s">
        <v>4315</v>
      </c>
      <c r="E1335" s="9" t="s">
        <v>24</v>
      </c>
      <c r="F1335" s="9" t="s">
        <v>3866</v>
      </c>
      <c r="G1335" s="9" t="s">
        <v>2767</v>
      </c>
      <c r="H1335" s="8" t="str">
        <f t="shared" si="20"/>
        <v>Ні</v>
      </c>
      <c r="J1335" s="8">
        <f>_xlfn.AGGREGATE(3,3,Tabela1[[#This Row],[Lp]])</f>
        <v>0</v>
      </c>
    </row>
    <row r="1336" spans="1:10" ht="15" hidden="1" customHeight="1">
      <c r="A1336" s="9">
        <v>1335</v>
      </c>
      <c r="B1336" s="9" t="s">
        <v>3148</v>
      </c>
      <c r="C1336" s="9" t="s">
        <v>3148</v>
      </c>
      <c r="D1336" s="9" t="s">
        <v>4315</v>
      </c>
      <c r="E1336" s="9" t="s">
        <v>24</v>
      </c>
      <c r="F1336" s="9" t="s">
        <v>4358</v>
      </c>
      <c r="G1336" s="9" t="s">
        <v>2769</v>
      </c>
      <c r="H1336" s="8" t="str">
        <f t="shared" si="20"/>
        <v>Ні</v>
      </c>
      <c r="J1336" s="8">
        <f>_xlfn.AGGREGATE(3,3,Tabela1[[#This Row],[Lp]])</f>
        <v>0</v>
      </c>
    </row>
    <row r="1337" spans="1:10" ht="15" hidden="1" customHeight="1">
      <c r="A1337" s="9">
        <v>1336</v>
      </c>
      <c r="B1337" s="9" t="s">
        <v>3145</v>
      </c>
      <c r="C1337" s="9" t="s">
        <v>3146</v>
      </c>
      <c r="D1337" s="9" t="s">
        <v>4315</v>
      </c>
      <c r="E1337" s="9" t="s">
        <v>21</v>
      </c>
      <c r="F1337" s="9" t="s">
        <v>3248</v>
      </c>
      <c r="G1337" s="9" t="s">
        <v>2771</v>
      </c>
      <c r="H1337" s="8" t="str">
        <f t="shared" si="20"/>
        <v>Ні</v>
      </c>
      <c r="J1337" s="8">
        <f>_xlfn.AGGREGATE(3,3,Tabela1[[#This Row],[Lp]])</f>
        <v>0</v>
      </c>
    </row>
    <row r="1338" spans="1:10" ht="15" hidden="1" customHeight="1">
      <c r="A1338" s="9">
        <v>1337</v>
      </c>
      <c r="B1338" s="9" t="s">
        <v>3145</v>
      </c>
      <c r="C1338" s="9" t="s">
        <v>3146</v>
      </c>
      <c r="D1338" s="9" t="s">
        <v>4315</v>
      </c>
      <c r="E1338" s="9" t="s">
        <v>21</v>
      </c>
      <c r="F1338" s="9" t="s">
        <v>4359</v>
      </c>
      <c r="G1338" s="9" t="s">
        <v>2773</v>
      </c>
      <c r="H1338" s="8" t="str">
        <f t="shared" si="20"/>
        <v>Ні</v>
      </c>
      <c r="J1338" s="8">
        <f>_xlfn.AGGREGATE(3,3,Tabela1[[#This Row],[Lp]])</f>
        <v>0</v>
      </c>
    </row>
    <row r="1339" spans="1:10" ht="15" hidden="1" customHeight="1">
      <c r="A1339" s="9">
        <v>1338</v>
      </c>
      <c r="B1339" s="9" t="s">
        <v>3176</v>
      </c>
      <c r="C1339" s="9" t="s">
        <v>3146</v>
      </c>
      <c r="D1339" s="9" t="s">
        <v>4315</v>
      </c>
      <c r="E1339" s="9" t="s">
        <v>78</v>
      </c>
      <c r="F1339" s="9" t="s">
        <v>4360</v>
      </c>
      <c r="G1339" s="9" t="s">
        <v>2775</v>
      </c>
      <c r="H1339" s="8" t="str">
        <f t="shared" si="20"/>
        <v>Так</v>
      </c>
      <c r="J1339" s="8">
        <f>_xlfn.AGGREGATE(3,3,Tabela1[[#This Row],[Lp]])</f>
        <v>0</v>
      </c>
    </row>
    <row r="1340" spans="1:10" ht="15" hidden="1" customHeight="1">
      <c r="A1340" s="9">
        <v>1339</v>
      </c>
      <c r="B1340" s="9" t="s">
        <v>3151</v>
      </c>
      <c r="C1340" s="9" t="s">
        <v>3151</v>
      </c>
      <c r="D1340" s="9" t="s">
        <v>4315</v>
      </c>
      <c r="E1340" s="9" t="s">
        <v>29</v>
      </c>
      <c r="F1340" s="9" t="s">
        <v>4361</v>
      </c>
      <c r="G1340" s="9" t="s">
        <v>2777</v>
      </c>
      <c r="H1340" s="8" t="str">
        <f t="shared" si="20"/>
        <v>Ні</v>
      </c>
      <c r="J1340" s="8">
        <f>_xlfn.AGGREGATE(3,3,Tabela1[[#This Row],[Lp]])</f>
        <v>0</v>
      </c>
    </row>
    <row r="1341" spans="1:10" ht="15" hidden="1" customHeight="1">
      <c r="A1341" s="9">
        <v>1340</v>
      </c>
      <c r="B1341" s="9" t="s">
        <v>3145</v>
      </c>
      <c r="C1341" s="9" t="s">
        <v>3146</v>
      </c>
      <c r="D1341" s="9" t="s">
        <v>4315</v>
      </c>
      <c r="E1341" s="9" t="s">
        <v>21</v>
      </c>
      <c r="F1341" s="9" t="s">
        <v>4362</v>
      </c>
      <c r="G1341" s="9" t="s">
        <v>2779</v>
      </c>
      <c r="H1341" s="8" t="str">
        <f t="shared" si="20"/>
        <v>Ні</v>
      </c>
      <c r="J1341" s="8">
        <f>_xlfn.AGGREGATE(3,3,Tabela1[[#This Row],[Lp]])</f>
        <v>0</v>
      </c>
    </row>
    <row r="1342" spans="1:10" ht="15" hidden="1" customHeight="1">
      <c r="A1342" s="9">
        <v>1341</v>
      </c>
      <c r="B1342" s="9" t="s">
        <v>3151</v>
      </c>
      <c r="C1342" s="9" t="s">
        <v>3151</v>
      </c>
      <c r="D1342" s="9" t="s">
        <v>4315</v>
      </c>
      <c r="E1342" s="9" t="s">
        <v>29</v>
      </c>
      <c r="F1342" s="9" t="s">
        <v>4363</v>
      </c>
      <c r="G1342" s="9" t="s">
        <v>2781</v>
      </c>
      <c r="H1342" s="8" t="str">
        <f t="shared" si="20"/>
        <v>Ні</v>
      </c>
      <c r="J1342" s="8">
        <f>_xlfn.AGGREGATE(3,3,Tabela1[[#This Row],[Lp]])</f>
        <v>0</v>
      </c>
    </row>
    <row r="1343" spans="1:10" ht="15" hidden="1" customHeight="1">
      <c r="A1343" s="9">
        <v>1342</v>
      </c>
      <c r="B1343" s="9" t="s">
        <v>3145</v>
      </c>
      <c r="C1343" s="9" t="s">
        <v>3146</v>
      </c>
      <c r="D1343" s="9" t="s">
        <v>4315</v>
      </c>
      <c r="E1343" s="9" t="s">
        <v>21</v>
      </c>
      <c r="F1343" s="9" t="s">
        <v>4364</v>
      </c>
      <c r="G1343" s="9" t="s">
        <v>2783</v>
      </c>
      <c r="H1343" s="8" t="str">
        <f t="shared" si="20"/>
        <v>Ні</v>
      </c>
      <c r="J1343" s="8">
        <f>_xlfn.AGGREGATE(3,3,Tabela1[[#This Row],[Lp]])</f>
        <v>0</v>
      </c>
    </row>
    <row r="1344" spans="1:10" ht="15" hidden="1" customHeight="1">
      <c r="A1344" s="9">
        <v>1343</v>
      </c>
      <c r="B1344" s="9" t="s">
        <v>3148</v>
      </c>
      <c r="C1344" s="9" t="s">
        <v>3148</v>
      </c>
      <c r="D1344" s="9" t="s">
        <v>4315</v>
      </c>
      <c r="E1344" s="9" t="s">
        <v>24</v>
      </c>
      <c r="F1344" s="9" t="s">
        <v>4365</v>
      </c>
      <c r="G1344" s="9" t="s">
        <v>2785</v>
      </c>
      <c r="H1344" s="8" t="str">
        <f t="shared" si="20"/>
        <v>Ні</v>
      </c>
      <c r="J1344" s="8">
        <f>_xlfn.AGGREGATE(3,3,Tabela1[[#This Row],[Lp]])</f>
        <v>0</v>
      </c>
    </row>
    <row r="1345" spans="1:10" ht="15" hidden="1" customHeight="1">
      <c r="A1345" s="9">
        <v>1344</v>
      </c>
      <c r="B1345" s="9" t="s">
        <v>3148</v>
      </c>
      <c r="C1345" s="9" t="s">
        <v>3148</v>
      </c>
      <c r="D1345" s="9" t="s">
        <v>4315</v>
      </c>
      <c r="E1345" s="9" t="s">
        <v>24</v>
      </c>
      <c r="F1345" s="9" t="s">
        <v>4366</v>
      </c>
      <c r="G1345" s="9" t="s">
        <v>2787</v>
      </c>
      <c r="H1345" s="8" t="str">
        <f t="shared" si="20"/>
        <v>Ні</v>
      </c>
      <c r="J1345" s="8">
        <f>_xlfn.AGGREGATE(3,3,Tabela1[[#This Row],[Lp]])</f>
        <v>0</v>
      </c>
    </row>
    <row r="1346" spans="1:10" ht="15" hidden="1" customHeight="1">
      <c r="A1346" s="9">
        <v>1345</v>
      </c>
      <c r="B1346" s="9" t="s">
        <v>3148</v>
      </c>
      <c r="C1346" s="9" t="s">
        <v>3148</v>
      </c>
      <c r="D1346" s="9" t="s">
        <v>4315</v>
      </c>
      <c r="E1346" s="9" t="s">
        <v>24</v>
      </c>
      <c r="F1346" s="9" t="s">
        <v>3201</v>
      </c>
      <c r="G1346" s="9" t="s">
        <v>2789</v>
      </c>
      <c r="H1346" s="8" t="str">
        <f t="shared" si="20"/>
        <v>Ні</v>
      </c>
      <c r="J1346" s="8">
        <f>_xlfn.AGGREGATE(3,3,Tabela1[[#This Row],[Lp]])</f>
        <v>0</v>
      </c>
    </row>
    <row r="1347" spans="1:10" ht="15" hidden="1" customHeight="1">
      <c r="A1347" s="9">
        <v>1346</v>
      </c>
      <c r="B1347" s="9" t="s">
        <v>3176</v>
      </c>
      <c r="C1347" s="9" t="s">
        <v>3146</v>
      </c>
      <c r="D1347" s="9" t="s">
        <v>4315</v>
      </c>
      <c r="E1347" s="9" t="s">
        <v>78</v>
      </c>
      <c r="F1347" s="9" t="s">
        <v>4367</v>
      </c>
      <c r="G1347" s="9" t="s">
        <v>2790</v>
      </c>
      <c r="H1347" s="8" t="str">
        <f t="shared" ref="H1347:H1410" si="21">IF(E1347="gmoz","Так","Ні")</f>
        <v>Так</v>
      </c>
      <c r="J1347" s="8">
        <f>_xlfn.AGGREGATE(3,3,Tabela1[[#This Row],[Lp]])</f>
        <v>0</v>
      </c>
    </row>
    <row r="1348" spans="1:10" ht="15" hidden="1" customHeight="1">
      <c r="A1348" s="9">
        <v>1347</v>
      </c>
      <c r="B1348" s="9" t="s">
        <v>3176</v>
      </c>
      <c r="C1348" s="9" t="s">
        <v>3146</v>
      </c>
      <c r="D1348" s="9" t="s">
        <v>4315</v>
      </c>
      <c r="E1348" s="9" t="s">
        <v>78</v>
      </c>
      <c r="F1348" s="9" t="s">
        <v>4368</v>
      </c>
      <c r="G1348" s="9" t="s">
        <v>2792</v>
      </c>
      <c r="H1348" s="8" t="str">
        <f t="shared" si="21"/>
        <v>Так</v>
      </c>
      <c r="J1348" s="8">
        <f>_xlfn.AGGREGATE(3,3,Tabela1[[#This Row],[Lp]])</f>
        <v>0</v>
      </c>
    </row>
    <row r="1349" spans="1:10" ht="15" hidden="1" customHeight="1">
      <c r="A1349" s="9">
        <v>1348</v>
      </c>
      <c r="B1349" s="9" t="s">
        <v>3145</v>
      </c>
      <c r="C1349" s="9" t="s">
        <v>3146</v>
      </c>
      <c r="D1349" s="9" t="s">
        <v>4315</v>
      </c>
      <c r="E1349" s="9" t="s">
        <v>21</v>
      </c>
      <c r="F1349" s="9" t="s">
        <v>4369</v>
      </c>
      <c r="G1349" s="9" t="s">
        <v>2794</v>
      </c>
      <c r="H1349" s="8" t="str">
        <f t="shared" si="21"/>
        <v>Ні</v>
      </c>
      <c r="J1349" s="8">
        <f>_xlfn.AGGREGATE(3,3,Tabela1[[#This Row],[Lp]])</f>
        <v>0</v>
      </c>
    </row>
    <row r="1350" spans="1:10" ht="15" hidden="1" customHeight="1">
      <c r="A1350" s="9">
        <v>1349</v>
      </c>
      <c r="B1350" s="9" t="s">
        <v>3176</v>
      </c>
      <c r="C1350" s="9" t="s">
        <v>3146</v>
      </c>
      <c r="D1350" s="9" t="s">
        <v>4315</v>
      </c>
      <c r="E1350" s="9" t="s">
        <v>78</v>
      </c>
      <c r="F1350" s="9" t="s">
        <v>3331</v>
      </c>
      <c r="G1350" s="9" t="s">
        <v>2796</v>
      </c>
      <c r="H1350" s="8" t="str">
        <f t="shared" si="21"/>
        <v>Так</v>
      </c>
      <c r="I1350" s="8" t="s">
        <v>3178</v>
      </c>
      <c r="J1350" s="8">
        <f>_xlfn.AGGREGATE(3,3,Tabela1[[#This Row],[Lp]])</f>
        <v>0</v>
      </c>
    </row>
    <row r="1351" spans="1:10" ht="15" hidden="1" customHeight="1">
      <c r="A1351" s="9">
        <v>1350</v>
      </c>
      <c r="B1351" s="9" t="s">
        <v>3151</v>
      </c>
      <c r="C1351" s="9" t="s">
        <v>3151</v>
      </c>
      <c r="D1351" s="9" t="s">
        <v>4315</v>
      </c>
      <c r="E1351" s="9" t="s">
        <v>29</v>
      </c>
      <c r="F1351" s="9" t="s">
        <v>4258</v>
      </c>
      <c r="G1351" s="9" t="s">
        <v>2798</v>
      </c>
      <c r="H1351" s="8" t="str">
        <f t="shared" si="21"/>
        <v>Ні</v>
      </c>
      <c r="J1351" s="8">
        <f>_xlfn.AGGREGATE(3,3,Tabela1[[#This Row],[Lp]])</f>
        <v>0</v>
      </c>
    </row>
    <row r="1352" spans="1:10" ht="15" hidden="1" customHeight="1">
      <c r="A1352" s="9">
        <v>1351</v>
      </c>
      <c r="B1352" s="9" t="s">
        <v>3151</v>
      </c>
      <c r="C1352" s="9" t="s">
        <v>3151</v>
      </c>
      <c r="D1352" s="9" t="s">
        <v>4315</v>
      </c>
      <c r="E1352" s="9" t="s">
        <v>29</v>
      </c>
      <c r="F1352" s="9" t="s">
        <v>4370</v>
      </c>
      <c r="G1352" s="9" t="s">
        <v>2800</v>
      </c>
      <c r="H1352" s="8" t="str">
        <f t="shared" si="21"/>
        <v>Ні</v>
      </c>
      <c r="J1352" s="8">
        <f>_xlfn.AGGREGATE(3,3,Tabela1[[#This Row],[Lp]])</f>
        <v>0</v>
      </c>
    </row>
    <row r="1353" spans="1:10" ht="15" hidden="1" customHeight="1">
      <c r="A1353" s="9">
        <v>1352</v>
      </c>
      <c r="B1353" s="9" t="s">
        <v>3097</v>
      </c>
      <c r="C1353" s="9" t="s">
        <v>3097</v>
      </c>
      <c r="D1353" s="9" t="s">
        <v>4371</v>
      </c>
      <c r="E1353" s="9" t="s">
        <v>15</v>
      </c>
      <c r="F1353" s="9" t="s">
        <v>3136</v>
      </c>
      <c r="G1353" s="9" t="s">
        <v>2805</v>
      </c>
      <c r="H1353" s="8" t="str">
        <f t="shared" si="21"/>
        <v>Ні</v>
      </c>
      <c r="J1353" s="8">
        <f>_xlfn.AGGREGATE(3,3,Tabela1[[#This Row],[Lp]])</f>
        <v>0</v>
      </c>
    </row>
    <row r="1354" spans="1:10" ht="15" hidden="1" customHeight="1">
      <c r="A1354" s="9">
        <v>1353</v>
      </c>
      <c r="B1354" s="9" t="s">
        <v>3148</v>
      </c>
      <c r="C1354" s="9" t="s">
        <v>3148</v>
      </c>
      <c r="D1354" s="9" t="s">
        <v>4371</v>
      </c>
      <c r="E1354" s="9" t="s">
        <v>24</v>
      </c>
      <c r="F1354" s="9" t="s">
        <v>4372</v>
      </c>
      <c r="G1354" s="9" t="s">
        <v>2809</v>
      </c>
      <c r="H1354" s="8" t="str">
        <f t="shared" si="21"/>
        <v>Ні</v>
      </c>
      <c r="J1354" s="8">
        <f>_xlfn.AGGREGATE(3,3,Tabela1[[#This Row],[Lp]])</f>
        <v>0</v>
      </c>
    </row>
    <row r="1355" spans="1:10" ht="15" hidden="1" customHeight="1">
      <c r="A1355" s="9">
        <v>1354</v>
      </c>
      <c r="B1355" s="9" t="s">
        <v>3148</v>
      </c>
      <c r="C1355" s="9" t="s">
        <v>3148</v>
      </c>
      <c r="D1355" s="9" t="s">
        <v>4371</v>
      </c>
      <c r="E1355" s="9" t="s">
        <v>24</v>
      </c>
      <c r="F1355" s="9" t="s">
        <v>4373</v>
      </c>
      <c r="G1355" s="9" t="s">
        <v>2811</v>
      </c>
      <c r="H1355" s="8" t="str">
        <f t="shared" si="21"/>
        <v>Ні</v>
      </c>
      <c r="J1355" s="8">
        <f>_xlfn.AGGREGATE(3,3,Tabela1[[#This Row],[Lp]])</f>
        <v>0</v>
      </c>
    </row>
    <row r="1356" spans="1:10" ht="15" hidden="1" customHeight="1">
      <c r="A1356" s="9">
        <v>1355</v>
      </c>
      <c r="B1356" s="9" t="s">
        <v>3148</v>
      </c>
      <c r="C1356" s="9" t="s">
        <v>3148</v>
      </c>
      <c r="D1356" s="9" t="s">
        <v>4371</v>
      </c>
      <c r="E1356" s="9" t="s">
        <v>24</v>
      </c>
      <c r="F1356" s="9" t="s">
        <v>4374</v>
      </c>
      <c r="G1356" s="9" t="s">
        <v>2813</v>
      </c>
      <c r="H1356" s="8" t="str">
        <f t="shared" si="21"/>
        <v>Ні</v>
      </c>
      <c r="J1356" s="8">
        <f>_xlfn.AGGREGATE(3,3,Tabela1[[#This Row],[Lp]])</f>
        <v>0</v>
      </c>
    </row>
    <row r="1357" spans="1:10" ht="15" hidden="1" customHeight="1">
      <c r="A1357" s="9">
        <v>1356</v>
      </c>
      <c r="B1357" s="9" t="s">
        <v>3151</v>
      </c>
      <c r="C1357" s="9" t="s">
        <v>3151</v>
      </c>
      <c r="D1357" s="9" t="s">
        <v>4371</v>
      </c>
      <c r="E1357" s="9" t="s">
        <v>29</v>
      </c>
      <c r="F1357" s="9" t="s">
        <v>4375</v>
      </c>
      <c r="G1357" s="9" t="s">
        <v>2815</v>
      </c>
      <c r="H1357" s="8" t="str">
        <f t="shared" si="21"/>
        <v>Ні</v>
      </c>
      <c r="J1357" s="8">
        <f>_xlfn.AGGREGATE(3,3,Tabela1[[#This Row],[Lp]])</f>
        <v>0</v>
      </c>
    </row>
    <row r="1358" spans="1:10" ht="15" hidden="1" customHeight="1">
      <c r="A1358" s="9">
        <v>1357</v>
      </c>
      <c r="B1358" s="9" t="s">
        <v>3148</v>
      </c>
      <c r="C1358" s="9" t="s">
        <v>3148</v>
      </c>
      <c r="D1358" s="9" t="s">
        <v>4371</v>
      </c>
      <c r="E1358" s="9" t="s">
        <v>24</v>
      </c>
      <c r="F1358" s="9" t="s">
        <v>4376</v>
      </c>
      <c r="G1358" s="9" t="s">
        <v>2817</v>
      </c>
      <c r="H1358" s="8" t="str">
        <f t="shared" si="21"/>
        <v>Ні</v>
      </c>
      <c r="J1358" s="8">
        <f>_xlfn.AGGREGATE(3,3,Tabela1[[#This Row],[Lp]])</f>
        <v>0</v>
      </c>
    </row>
    <row r="1359" spans="1:10" ht="15" hidden="1" customHeight="1">
      <c r="A1359" s="9">
        <v>1358</v>
      </c>
      <c r="B1359" s="9" t="s">
        <v>3148</v>
      </c>
      <c r="C1359" s="9" t="s">
        <v>3148</v>
      </c>
      <c r="D1359" s="9" t="s">
        <v>4371</v>
      </c>
      <c r="E1359" s="9" t="s">
        <v>24</v>
      </c>
      <c r="F1359" s="9" t="s">
        <v>4377</v>
      </c>
      <c r="G1359" s="9" t="s">
        <v>2819</v>
      </c>
      <c r="H1359" s="8" t="str">
        <f t="shared" si="21"/>
        <v>Ні</v>
      </c>
      <c r="J1359" s="8">
        <f>_xlfn.AGGREGATE(3,3,Tabela1[[#This Row],[Lp]])</f>
        <v>0</v>
      </c>
    </row>
    <row r="1360" spans="1:10" ht="15" hidden="1" customHeight="1">
      <c r="A1360" s="9">
        <v>1359</v>
      </c>
      <c r="B1360" s="9" t="s">
        <v>3148</v>
      </c>
      <c r="C1360" s="9" t="s">
        <v>3148</v>
      </c>
      <c r="D1360" s="9" t="s">
        <v>4371</v>
      </c>
      <c r="E1360" s="9" t="s">
        <v>24</v>
      </c>
      <c r="F1360" s="9" t="s">
        <v>4378</v>
      </c>
      <c r="G1360" s="9" t="s">
        <v>2821</v>
      </c>
      <c r="H1360" s="8" t="str">
        <f t="shared" si="21"/>
        <v>Ні</v>
      </c>
      <c r="J1360" s="8">
        <f>_xlfn.AGGREGATE(3,3,Tabela1[[#This Row],[Lp]])</f>
        <v>0</v>
      </c>
    </row>
    <row r="1361" spans="1:10" ht="15" hidden="1" customHeight="1">
      <c r="A1361" s="9">
        <v>1360</v>
      </c>
      <c r="B1361" s="9" t="s">
        <v>3148</v>
      </c>
      <c r="C1361" s="9" t="s">
        <v>3148</v>
      </c>
      <c r="D1361" s="9" t="s">
        <v>4371</v>
      </c>
      <c r="E1361" s="9" t="s">
        <v>24</v>
      </c>
      <c r="F1361" s="9" t="s">
        <v>4379</v>
      </c>
      <c r="G1361" s="9" t="s">
        <v>2823</v>
      </c>
      <c r="H1361" s="8" t="str">
        <f t="shared" si="21"/>
        <v>Ні</v>
      </c>
      <c r="J1361" s="8">
        <f>_xlfn.AGGREGATE(3,3,Tabela1[[#This Row],[Lp]])</f>
        <v>0</v>
      </c>
    </row>
    <row r="1362" spans="1:10" ht="15" hidden="1" customHeight="1">
      <c r="A1362" s="9">
        <v>1361</v>
      </c>
      <c r="B1362" s="9" t="s">
        <v>3145</v>
      </c>
      <c r="C1362" s="9" t="s">
        <v>3146</v>
      </c>
      <c r="D1362" s="9" t="s">
        <v>4371</v>
      </c>
      <c r="E1362" s="9" t="s">
        <v>21</v>
      </c>
      <c r="F1362" s="9" t="s">
        <v>4380</v>
      </c>
      <c r="G1362" s="9" t="s">
        <v>2825</v>
      </c>
      <c r="H1362" s="8" t="str">
        <f t="shared" si="21"/>
        <v>Ні</v>
      </c>
      <c r="J1362" s="8">
        <f>_xlfn.AGGREGATE(3,3,Tabela1[[#This Row],[Lp]])</f>
        <v>0</v>
      </c>
    </row>
    <row r="1363" spans="1:10" ht="15" hidden="1" customHeight="1">
      <c r="A1363" s="9">
        <v>1362</v>
      </c>
      <c r="B1363" s="9" t="s">
        <v>3148</v>
      </c>
      <c r="C1363" s="9" t="s">
        <v>3148</v>
      </c>
      <c r="D1363" s="9" t="s">
        <v>4371</v>
      </c>
      <c r="E1363" s="9" t="s">
        <v>24</v>
      </c>
      <c r="F1363" s="9" t="s">
        <v>4381</v>
      </c>
      <c r="G1363" s="9" t="s">
        <v>2827</v>
      </c>
      <c r="H1363" s="8" t="str">
        <f t="shared" si="21"/>
        <v>Ні</v>
      </c>
      <c r="J1363" s="8">
        <f>_xlfn.AGGREGATE(3,3,Tabela1[[#This Row],[Lp]])</f>
        <v>0</v>
      </c>
    </row>
    <row r="1364" spans="1:10" ht="15" hidden="1" customHeight="1">
      <c r="A1364" s="9">
        <v>1363</v>
      </c>
      <c r="B1364" s="9" t="s">
        <v>3145</v>
      </c>
      <c r="C1364" s="9" t="s">
        <v>3146</v>
      </c>
      <c r="D1364" s="9" t="s">
        <v>4371</v>
      </c>
      <c r="E1364" s="9" t="s">
        <v>21</v>
      </c>
      <c r="F1364" s="9" t="s">
        <v>4382</v>
      </c>
      <c r="G1364" s="9" t="s">
        <v>2829</v>
      </c>
      <c r="H1364" s="8" t="str">
        <f t="shared" si="21"/>
        <v>Ні</v>
      </c>
      <c r="J1364" s="8">
        <f>_xlfn.AGGREGATE(3,3,Tabela1[[#This Row],[Lp]])</f>
        <v>0</v>
      </c>
    </row>
    <row r="1365" spans="1:10" ht="15" hidden="1" customHeight="1">
      <c r="A1365" s="9">
        <v>1364</v>
      </c>
      <c r="B1365" s="9" t="s">
        <v>3145</v>
      </c>
      <c r="C1365" s="9" t="s">
        <v>3146</v>
      </c>
      <c r="D1365" s="9" t="s">
        <v>4371</v>
      </c>
      <c r="E1365" s="9" t="s">
        <v>21</v>
      </c>
      <c r="F1365" s="9" t="s">
        <v>4383</v>
      </c>
      <c r="G1365" s="9" t="s">
        <v>2831</v>
      </c>
      <c r="H1365" s="8" t="str">
        <f t="shared" si="21"/>
        <v>Ні</v>
      </c>
      <c r="J1365" s="8">
        <f>_xlfn.AGGREGATE(3,3,Tabela1[[#This Row],[Lp]])</f>
        <v>0</v>
      </c>
    </row>
    <row r="1366" spans="1:10" ht="15" hidden="1" customHeight="1">
      <c r="A1366" s="9">
        <v>1365</v>
      </c>
      <c r="B1366" s="9" t="s">
        <v>3145</v>
      </c>
      <c r="C1366" s="9" t="s">
        <v>3146</v>
      </c>
      <c r="D1366" s="9" t="s">
        <v>4371</v>
      </c>
      <c r="E1366" s="9" t="s">
        <v>21</v>
      </c>
      <c r="F1366" s="9" t="s">
        <v>4384</v>
      </c>
      <c r="G1366" s="9" t="s">
        <v>2833</v>
      </c>
      <c r="H1366" s="8" t="str">
        <f t="shared" si="21"/>
        <v>Ні</v>
      </c>
      <c r="J1366" s="8">
        <f>_xlfn.AGGREGATE(3,3,Tabela1[[#This Row],[Lp]])</f>
        <v>0</v>
      </c>
    </row>
    <row r="1367" spans="1:10" ht="15" hidden="1" customHeight="1">
      <c r="A1367" s="9">
        <v>1366</v>
      </c>
      <c r="B1367" s="9" t="s">
        <v>3151</v>
      </c>
      <c r="C1367" s="9" t="s">
        <v>3151</v>
      </c>
      <c r="D1367" s="9" t="s">
        <v>4371</v>
      </c>
      <c r="E1367" s="9" t="s">
        <v>29</v>
      </c>
      <c r="F1367" s="9" t="s">
        <v>4385</v>
      </c>
      <c r="G1367" s="9" t="s">
        <v>2835</v>
      </c>
      <c r="H1367" s="8" t="str">
        <f t="shared" si="21"/>
        <v>Ні</v>
      </c>
      <c r="J1367" s="8">
        <f>_xlfn.AGGREGATE(3,3,Tabela1[[#This Row],[Lp]])</f>
        <v>0</v>
      </c>
    </row>
    <row r="1368" spans="1:10" ht="15" hidden="1" customHeight="1">
      <c r="A1368" s="9">
        <v>1367</v>
      </c>
      <c r="B1368" s="9" t="s">
        <v>3148</v>
      </c>
      <c r="C1368" s="9" t="s">
        <v>3148</v>
      </c>
      <c r="D1368" s="9" t="s">
        <v>4371</v>
      </c>
      <c r="E1368" s="9" t="s">
        <v>24</v>
      </c>
      <c r="F1368" s="9" t="s">
        <v>4386</v>
      </c>
      <c r="G1368" s="9" t="s">
        <v>2837</v>
      </c>
      <c r="H1368" s="8" t="str">
        <f t="shared" si="21"/>
        <v>Ні</v>
      </c>
      <c r="J1368" s="8">
        <f>_xlfn.AGGREGATE(3,3,Tabela1[[#This Row],[Lp]])</f>
        <v>0</v>
      </c>
    </row>
    <row r="1369" spans="1:10" ht="15" hidden="1" customHeight="1">
      <c r="A1369" s="9">
        <v>1368</v>
      </c>
      <c r="B1369" s="9" t="s">
        <v>3148</v>
      </c>
      <c r="C1369" s="9" t="s">
        <v>3148</v>
      </c>
      <c r="D1369" s="9" t="s">
        <v>4371</v>
      </c>
      <c r="E1369" s="9" t="s">
        <v>24</v>
      </c>
      <c r="F1369" s="9" t="s">
        <v>4387</v>
      </c>
      <c r="G1369" s="9" t="s">
        <v>2839</v>
      </c>
      <c r="H1369" s="8" t="str">
        <f t="shared" si="21"/>
        <v>Ні</v>
      </c>
      <c r="J1369" s="8">
        <f>_xlfn.AGGREGATE(3,3,Tabela1[[#This Row],[Lp]])</f>
        <v>0</v>
      </c>
    </row>
    <row r="1370" spans="1:10" ht="15" hidden="1" customHeight="1">
      <c r="A1370" s="9">
        <v>1369</v>
      </c>
      <c r="B1370" s="9" t="s">
        <v>3148</v>
      </c>
      <c r="C1370" s="9" t="s">
        <v>3148</v>
      </c>
      <c r="D1370" s="9" t="s">
        <v>4371</v>
      </c>
      <c r="E1370" s="9" t="s">
        <v>24</v>
      </c>
      <c r="F1370" s="9" t="s">
        <v>4388</v>
      </c>
      <c r="G1370" s="9" t="s">
        <v>2841</v>
      </c>
      <c r="H1370" s="8" t="str">
        <f t="shared" si="21"/>
        <v>Ні</v>
      </c>
      <c r="J1370" s="8">
        <f>_xlfn.AGGREGATE(3,3,Tabela1[[#This Row],[Lp]])</f>
        <v>0</v>
      </c>
    </row>
    <row r="1371" spans="1:10" ht="15" hidden="1" customHeight="1">
      <c r="A1371" s="9">
        <v>1370</v>
      </c>
      <c r="B1371" s="9" t="s">
        <v>3148</v>
      </c>
      <c r="C1371" s="9" t="s">
        <v>3148</v>
      </c>
      <c r="D1371" s="9" t="s">
        <v>4371</v>
      </c>
      <c r="E1371" s="9" t="s">
        <v>24</v>
      </c>
      <c r="F1371" s="9" t="s">
        <v>4389</v>
      </c>
      <c r="G1371" s="9" t="s">
        <v>2843</v>
      </c>
      <c r="H1371" s="8" t="str">
        <f t="shared" si="21"/>
        <v>Ні</v>
      </c>
      <c r="J1371" s="8">
        <f>_xlfn.AGGREGATE(3,3,Tabela1[[#This Row],[Lp]])</f>
        <v>0</v>
      </c>
    </row>
    <row r="1372" spans="1:10" ht="15" hidden="1" customHeight="1">
      <c r="A1372" s="9">
        <v>1371</v>
      </c>
      <c r="B1372" s="9" t="s">
        <v>3148</v>
      </c>
      <c r="C1372" s="9" t="s">
        <v>3148</v>
      </c>
      <c r="D1372" s="9" t="s">
        <v>4371</v>
      </c>
      <c r="E1372" s="9" t="s">
        <v>24</v>
      </c>
      <c r="F1372" s="9" t="s">
        <v>4390</v>
      </c>
      <c r="G1372" s="9" t="s">
        <v>2845</v>
      </c>
      <c r="H1372" s="8" t="str">
        <f t="shared" si="21"/>
        <v>Ні</v>
      </c>
      <c r="J1372" s="8">
        <f>_xlfn.AGGREGATE(3,3,Tabela1[[#This Row],[Lp]])</f>
        <v>0</v>
      </c>
    </row>
    <row r="1373" spans="1:10" ht="15" hidden="1" customHeight="1">
      <c r="A1373" s="9">
        <v>1372</v>
      </c>
      <c r="B1373" s="9" t="s">
        <v>3148</v>
      </c>
      <c r="C1373" s="9" t="s">
        <v>3148</v>
      </c>
      <c r="D1373" s="9" t="s">
        <v>4371</v>
      </c>
      <c r="E1373" s="9" t="s">
        <v>24</v>
      </c>
      <c r="F1373" s="9" t="s">
        <v>4391</v>
      </c>
      <c r="G1373" s="9" t="s">
        <v>2847</v>
      </c>
      <c r="H1373" s="8" t="str">
        <f t="shared" si="21"/>
        <v>Ні</v>
      </c>
      <c r="J1373" s="8">
        <f>_xlfn.AGGREGATE(3,3,Tabela1[[#This Row],[Lp]])</f>
        <v>0</v>
      </c>
    </row>
    <row r="1374" spans="1:10" ht="15" hidden="1" customHeight="1">
      <c r="A1374" s="9">
        <v>1373</v>
      </c>
      <c r="B1374" s="9" t="s">
        <v>3145</v>
      </c>
      <c r="C1374" s="9" t="s">
        <v>3146</v>
      </c>
      <c r="D1374" s="9" t="s">
        <v>4371</v>
      </c>
      <c r="E1374" s="9" t="s">
        <v>21</v>
      </c>
      <c r="F1374" s="9" t="s">
        <v>4392</v>
      </c>
      <c r="G1374" s="9" t="s">
        <v>2849</v>
      </c>
      <c r="H1374" s="8" t="str">
        <f t="shared" si="21"/>
        <v>Ні</v>
      </c>
      <c r="J1374" s="8">
        <f>_xlfn.AGGREGATE(3,3,Tabela1[[#This Row],[Lp]])</f>
        <v>0</v>
      </c>
    </row>
    <row r="1375" spans="1:10" ht="15" hidden="1" customHeight="1">
      <c r="A1375" s="9">
        <v>1374</v>
      </c>
      <c r="B1375" s="9" t="s">
        <v>3148</v>
      </c>
      <c r="C1375" s="9" t="s">
        <v>3148</v>
      </c>
      <c r="D1375" s="9" t="s">
        <v>4371</v>
      </c>
      <c r="E1375" s="9" t="s">
        <v>24</v>
      </c>
      <c r="F1375" s="9" t="s">
        <v>4393</v>
      </c>
      <c r="G1375" s="9" t="s">
        <v>2851</v>
      </c>
      <c r="H1375" s="8" t="str">
        <f t="shared" si="21"/>
        <v>Ні</v>
      </c>
      <c r="J1375" s="8">
        <f>_xlfn.AGGREGATE(3,3,Tabela1[[#This Row],[Lp]])</f>
        <v>0</v>
      </c>
    </row>
    <row r="1376" spans="1:10" ht="15" hidden="1" customHeight="1">
      <c r="A1376" s="9">
        <v>1375</v>
      </c>
      <c r="B1376" s="9" t="s">
        <v>3148</v>
      </c>
      <c r="C1376" s="9" t="s">
        <v>3148</v>
      </c>
      <c r="D1376" s="9" t="s">
        <v>4371</v>
      </c>
      <c r="E1376" s="9" t="s">
        <v>24</v>
      </c>
      <c r="F1376" s="9" t="s">
        <v>4394</v>
      </c>
      <c r="G1376" s="9" t="s">
        <v>2853</v>
      </c>
      <c r="H1376" s="8" t="str">
        <f t="shared" si="21"/>
        <v>Ні</v>
      </c>
      <c r="J1376" s="8">
        <f>_xlfn.AGGREGATE(3,3,Tabela1[[#This Row],[Lp]])</f>
        <v>0</v>
      </c>
    </row>
    <row r="1377" spans="1:10" ht="15" hidden="1" customHeight="1">
      <c r="A1377" s="9">
        <v>1376</v>
      </c>
      <c r="B1377" s="9" t="s">
        <v>3148</v>
      </c>
      <c r="C1377" s="9" t="s">
        <v>3148</v>
      </c>
      <c r="D1377" s="9" t="s">
        <v>4371</v>
      </c>
      <c r="E1377" s="9" t="s">
        <v>24</v>
      </c>
      <c r="F1377" s="9" t="s">
        <v>4395</v>
      </c>
      <c r="G1377" s="9" t="s">
        <v>2855</v>
      </c>
      <c r="H1377" s="8" t="str">
        <f t="shared" si="21"/>
        <v>Ні</v>
      </c>
      <c r="J1377" s="8">
        <f>_xlfn.AGGREGATE(3,3,Tabela1[[#This Row],[Lp]])</f>
        <v>0</v>
      </c>
    </row>
    <row r="1378" spans="1:10" ht="15" hidden="1" customHeight="1">
      <c r="A1378" s="9">
        <v>1377</v>
      </c>
      <c r="B1378" s="9" t="s">
        <v>3151</v>
      </c>
      <c r="C1378" s="9" t="s">
        <v>3151</v>
      </c>
      <c r="D1378" s="9" t="s">
        <v>4371</v>
      </c>
      <c r="E1378" s="9" t="s">
        <v>29</v>
      </c>
      <c r="F1378" s="9" t="s">
        <v>4396</v>
      </c>
      <c r="G1378" s="9" t="s">
        <v>2857</v>
      </c>
      <c r="H1378" s="8" t="str">
        <f t="shared" si="21"/>
        <v>Ні</v>
      </c>
      <c r="J1378" s="8">
        <f>_xlfn.AGGREGATE(3,3,Tabela1[[#This Row],[Lp]])</f>
        <v>0</v>
      </c>
    </row>
    <row r="1379" spans="1:10" ht="15" hidden="1" customHeight="1">
      <c r="A1379" s="9">
        <v>1378</v>
      </c>
      <c r="B1379" s="9" t="s">
        <v>3145</v>
      </c>
      <c r="C1379" s="9" t="s">
        <v>3146</v>
      </c>
      <c r="D1379" s="9" t="s">
        <v>4371</v>
      </c>
      <c r="E1379" s="9" t="s">
        <v>21</v>
      </c>
      <c r="F1379" s="9" t="s">
        <v>4397</v>
      </c>
      <c r="G1379" s="9" t="s">
        <v>2859</v>
      </c>
      <c r="H1379" s="8" t="str">
        <f t="shared" si="21"/>
        <v>Ні</v>
      </c>
      <c r="J1379" s="8">
        <f>_xlfn.AGGREGATE(3,3,Tabela1[[#This Row],[Lp]])</f>
        <v>0</v>
      </c>
    </row>
    <row r="1380" spans="1:10" ht="15" hidden="1" customHeight="1">
      <c r="A1380" s="9">
        <v>1379</v>
      </c>
      <c r="B1380" s="9" t="s">
        <v>3145</v>
      </c>
      <c r="C1380" s="9" t="s">
        <v>3146</v>
      </c>
      <c r="D1380" s="9" t="s">
        <v>4371</v>
      </c>
      <c r="E1380" s="9" t="s">
        <v>21</v>
      </c>
      <c r="F1380" s="9" t="s">
        <v>4398</v>
      </c>
      <c r="G1380" s="9" t="s">
        <v>2861</v>
      </c>
      <c r="H1380" s="8" t="str">
        <f t="shared" si="21"/>
        <v>Ні</v>
      </c>
      <c r="J1380" s="8">
        <f>_xlfn.AGGREGATE(3,3,Tabela1[[#This Row],[Lp]])</f>
        <v>0</v>
      </c>
    </row>
    <row r="1381" spans="1:10" ht="15" hidden="1" customHeight="1">
      <c r="A1381" s="9">
        <v>1380</v>
      </c>
      <c r="B1381" s="9" t="s">
        <v>3145</v>
      </c>
      <c r="C1381" s="9" t="s">
        <v>3146</v>
      </c>
      <c r="D1381" s="9" t="s">
        <v>4371</v>
      </c>
      <c r="E1381" s="9" t="s">
        <v>21</v>
      </c>
      <c r="F1381" s="9" t="s">
        <v>4399</v>
      </c>
      <c r="G1381" s="9" t="s">
        <v>2863</v>
      </c>
      <c r="H1381" s="8" t="str">
        <f t="shared" si="21"/>
        <v>Ні</v>
      </c>
      <c r="J1381" s="8">
        <f>_xlfn.AGGREGATE(3,3,Tabela1[[#This Row],[Lp]])</f>
        <v>0</v>
      </c>
    </row>
    <row r="1382" spans="1:10" ht="15" hidden="1" customHeight="1">
      <c r="A1382" s="9">
        <v>1381</v>
      </c>
      <c r="B1382" s="9" t="s">
        <v>3151</v>
      </c>
      <c r="C1382" s="9" t="s">
        <v>3151</v>
      </c>
      <c r="D1382" s="9" t="s">
        <v>4371</v>
      </c>
      <c r="E1382" s="9" t="s">
        <v>29</v>
      </c>
      <c r="F1382" s="9" t="s">
        <v>4400</v>
      </c>
      <c r="G1382" s="9" t="s">
        <v>2865</v>
      </c>
      <c r="H1382" s="8" t="str">
        <f t="shared" si="21"/>
        <v>Ні</v>
      </c>
      <c r="J1382" s="8">
        <f>_xlfn.AGGREGATE(3,3,Tabela1[[#This Row],[Lp]])</f>
        <v>0</v>
      </c>
    </row>
    <row r="1383" spans="1:10" ht="15" hidden="1" customHeight="1">
      <c r="A1383" s="9">
        <v>1382</v>
      </c>
      <c r="B1383" s="9" t="s">
        <v>3148</v>
      </c>
      <c r="C1383" s="9" t="s">
        <v>3148</v>
      </c>
      <c r="D1383" s="9" t="s">
        <v>4371</v>
      </c>
      <c r="E1383" s="9" t="s">
        <v>24</v>
      </c>
      <c r="F1383" s="9" t="s">
        <v>4401</v>
      </c>
      <c r="G1383" s="9" t="s">
        <v>2867</v>
      </c>
      <c r="H1383" s="8" t="str">
        <f t="shared" si="21"/>
        <v>Ні</v>
      </c>
      <c r="J1383" s="8">
        <f>_xlfn.AGGREGATE(3,3,Tabela1[[#This Row],[Lp]])</f>
        <v>0</v>
      </c>
    </row>
    <row r="1384" spans="1:10" ht="15" hidden="1" customHeight="1">
      <c r="A1384" s="9">
        <v>1383</v>
      </c>
      <c r="B1384" s="9" t="s">
        <v>3145</v>
      </c>
      <c r="C1384" s="9" t="s">
        <v>3146</v>
      </c>
      <c r="D1384" s="9" t="s">
        <v>4371</v>
      </c>
      <c r="E1384" s="9" t="s">
        <v>21</v>
      </c>
      <c r="F1384" s="9" t="s">
        <v>4402</v>
      </c>
      <c r="G1384" s="9" t="s">
        <v>2869</v>
      </c>
      <c r="H1384" s="8" t="str">
        <f t="shared" si="21"/>
        <v>Ні</v>
      </c>
      <c r="J1384" s="8">
        <f>_xlfn.AGGREGATE(3,3,Tabela1[[#This Row],[Lp]])</f>
        <v>0</v>
      </c>
    </row>
    <row r="1385" spans="1:10" ht="15" hidden="1" customHeight="1">
      <c r="A1385" s="9">
        <v>1384</v>
      </c>
      <c r="B1385" s="9" t="s">
        <v>3148</v>
      </c>
      <c r="C1385" s="9" t="s">
        <v>3148</v>
      </c>
      <c r="D1385" s="9" t="s">
        <v>4371</v>
      </c>
      <c r="E1385" s="9" t="s">
        <v>24</v>
      </c>
      <c r="F1385" s="9" t="s">
        <v>4403</v>
      </c>
      <c r="G1385" s="9" t="s">
        <v>2871</v>
      </c>
      <c r="H1385" s="8" t="str">
        <f t="shared" si="21"/>
        <v>Ні</v>
      </c>
      <c r="J1385" s="8">
        <f>_xlfn.AGGREGATE(3,3,Tabela1[[#This Row],[Lp]])</f>
        <v>0</v>
      </c>
    </row>
    <row r="1386" spans="1:10" ht="15" hidden="1" customHeight="1">
      <c r="A1386" s="9">
        <v>1385</v>
      </c>
      <c r="B1386" s="9" t="s">
        <v>3176</v>
      </c>
      <c r="C1386" s="9" t="s">
        <v>3146</v>
      </c>
      <c r="D1386" s="9" t="s">
        <v>4371</v>
      </c>
      <c r="E1386" s="9" t="s">
        <v>78</v>
      </c>
      <c r="F1386" s="9" t="s">
        <v>4404</v>
      </c>
      <c r="G1386" s="9" t="s">
        <v>2873</v>
      </c>
      <c r="H1386" s="8" t="str">
        <f t="shared" si="21"/>
        <v>Так</v>
      </c>
      <c r="J1386" s="8">
        <f>_xlfn.AGGREGATE(3,3,Tabela1[[#This Row],[Lp]])</f>
        <v>0</v>
      </c>
    </row>
    <row r="1387" spans="1:10" ht="15" hidden="1" customHeight="1">
      <c r="A1387" s="9">
        <v>1386</v>
      </c>
      <c r="B1387" s="9" t="s">
        <v>3148</v>
      </c>
      <c r="C1387" s="9" t="s">
        <v>3148</v>
      </c>
      <c r="D1387" s="9" t="s">
        <v>4371</v>
      </c>
      <c r="E1387" s="9" t="s">
        <v>24</v>
      </c>
      <c r="F1387" s="9" t="s">
        <v>4405</v>
      </c>
      <c r="G1387" s="9" t="s">
        <v>2875</v>
      </c>
      <c r="H1387" s="8" t="str">
        <f t="shared" si="21"/>
        <v>Ні</v>
      </c>
      <c r="J1387" s="8">
        <f>_xlfn.AGGREGATE(3,3,Tabela1[[#This Row],[Lp]])</f>
        <v>0</v>
      </c>
    </row>
    <row r="1388" spans="1:10" ht="15" hidden="1" customHeight="1">
      <c r="A1388" s="9">
        <v>1387</v>
      </c>
      <c r="B1388" s="9" t="s">
        <v>3148</v>
      </c>
      <c r="C1388" s="9" t="s">
        <v>3148</v>
      </c>
      <c r="D1388" s="9" t="s">
        <v>4371</v>
      </c>
      <c r="E1388" s="9" t="s">
        <v>24</v>
      </c>
      <c r="F1388" s="9" t="s">
        <v>4406</v>
      </c>
      <c r="G1388" s="9" t="s">
        <v>2877</v>
      </c>
      <c r="H1388" s="8" t="str">
        <f t="shared" si="21"/>
        <v>Ні</v>
      </c>
      <c r="J1388" s="8">
        <f>_xlfn.AGGREGATE(3,3,Tabela1[[#This Row],[Lp]])</f>
        <v>0</v>
      </c>
    </row>
    <row r="1389" spans="1:10" ht="15" hidden="1" customHeight="1">
      <c r="A1389" s="9">
        <v>1388</v>
      </c>
      <c r="B1389" s="9" t="s">
        <v>3148</v>
      </c>
      <c r="C1389" s="9" t="s">
        <v>3148</v>
      </c>
      <c r="D1389" s="9" t="s">
        <v>4371</v>
      </c>
      <c r="E1389" s="9" t="s">
        <v>24</v>
      </c>
      <c r="F1389" s="9" t="s">
        <v>4407</v>
      </c>
      <c r="G1389" s="9" t="s">
        <v>2879</v>
      </c>
      <c r="H1389" s="8" t="str">
        <f t="shared" si="21"/>
        <v>Ні</v>
      </c>
      <c r="J1389" s="8">
        <f>_xlfn.AGGREGATE(3,3,Tabela1[[#This Row],[Lp]])</f>
        <v>0</v>
      </c>
    </row>
    <row r="1390" spans="1:10" ht="15" hidden="1" customHeight="1">
      <c r="A1390" s="9">
        <v>1389</v>
      </c>
      <c r="B1390" s="9" t="s">
        <v>3148</v>
      </c>
      <c r="C1390" s="9" t="s">
        <v>3148</v>
      </c>
      <c r="D1390" s="9" t="s">
        <v>4371</v>
      </c>
      <c r="E1390" s="9" t="s">
        <v>24</v>
      </c>
      <c r="F1390" s="9" t="s">
        <v>4408</v>
      </c>
      <c r="G1390" s="9" t="s">
        <v>2881</v>
      </c>
      <c r="H1390" s="8" t="str">
        <f t="shared" si="21"/>
        <v>Ні</v>
      </c>
      <c r="J1390" s="8">
        <f>_xlfn.AGGREGATE(3,3,Tabela1[[#This Row],[Lp]])</f>
        <v>0</v>
      </c>
    </row>
    <row r="1391" spans="1:10" ht="15" hidden="1" customHeight="1">
      <c r="A1391" s="9">
        <v>1390</v>
      </c>
      <c r="B1391" s="9" t="s">
        <v>3148</v>
      </c>
      <c r="C1391" s="9" t="s">
        <v>3148</v>
      </c>
      <c r="D1391" s="9" t="s">
        <v>4371</v>
      </c>
      <c r="E1391" s="9" t="s">
        <v>24</v>
      </c>
      <c r="F1391" s="9" t="s">
        <v>4409</v>
      </c>
      <c r="G1391" s="9" t="s">
        <v>2883</v>
      </c>
      <c r="H1391" s="8" t="str">
        <f t="shared" si="21"/>
        <v>Ні</v>
      </c>
      <c r="J1391" s="8">
        <f>_xlfn.AGGREGATE(3,3,Tabela1[[#This Row],[Lp]])</f>
        <v>0</v>
      </c>
    </row>
    <row r="1392" spans="1:10" ht="15" hidden="1" customHeight="1">
      <c r="A1392" s="9">
        <v>1391</v>
      </c>
      <c r="B1392" s="9" t="s">
        <v>3151</v>
      </c>
      <c r="C1392" s="9" t="s">
        <v>3151</v>
      </c>
      <c r="D1392" s="9" t="s">
        <v>4371</v>
      </c>
      <c r="E1392" s="9" t="s">
        <v>29</v>
      </c>
      <c r="F1392" s="9" t="s">
        <v>4410</v>
      </c>
      <c r="G1392" s="9" t="s">
        <v>2885</v>
      </c>
      <c r="H1392" s="8" t="str">
        <f t="shared" si="21"/>
        <v>Ні</v>
      </c>
      <c r="J1392" s="8">
        <f>_xlfn.AGGREGATE(3,3,Tabela1[[#This Row],[Lp]])</f>
        <v>0</v>
      </c>
    </row>
    <row r="1393" spans="1:10" ht="15" hidden="1" customHeight="1">
      <c r="A1393" s="9">
        <v>1392</v>
      </c>
      <c r="B1393" s="9" t="s">
        <v>3148</v>
      </c>
      <c r="C1393" s="9" t="s">
        <v>3148</v>
      </c>
      <c r="D1393" s="9" t="s">
        <v>4371</v>
      </c>
      <c r="E1393" s="9" t="s">
        <v>24</v>
      </c>
      <c r="F1393" s="9" t="s">
        <v>4411</v>
      </c>
      <c r="G1393" s="9" t="s">
        <v>2887</v>
      </c>
      <c r="H1393" s="8" t="str">
        <f t="shared" si="21"/>
        <v>Ні</v>
      </c>
      <c r="J1393" s="8">
        <f>_xlfn.AGGREGATE(3,3,Tabela1[[#This Row],[Lp]])</f>
        <v>0</v>
      </c>
    </row>
    <row r="1394" spans="1:10" ht="15" hidden="1" customHeight="1">
      <c r="A1394" s="9">
        <v>1393</v>
      </c>
      <c r="B1394" s="9" t="s">
        <v>3148</v>
      </c>
      <c r="C1394" s="9" t="s">
        <v>3148</v>
      </c>
      <c r="D1394" s="9" t="s">
        <v>4371</v>
      </c>
      <c r="E1394" s="9" t="s">
        <v>24</v>
      </c>
      <c r="F1394" s="9" t="s">
        <v>4412</v>
      </c>
      <c r="G1394" s="9" t="s">
        <v>2889</v>
      </c>
      <c r="H1394" s="8" t="str">
        <f t="shared" si="21"/>
        <v>Ні</v>
      </c>
      <c r="J1394" s="8">
        <f>_xlfn.AGGREGATE(3,3,Tabela1[[#This Row],[Lp]])</f>
        <v>0</v>
      </c>
    </row>
    <row r="1395" spans="1:10" hidden="1">
      <c r="A1395" s="9">
        <v>1394</v>
      </c>
      <c r="B1395" s="9" t="s">
        <v>3148</v>
      </c>
      <c r="C1395" s="9" t="s">
        <v>3148</v>
      </c>
      <c r="D1395" s="9" t="s">
        <v>4371</v>
      </c>
      <c r="E1395" s="9" t="s">
        <v>24</v>
      </c>
      <c r="F1395" s="9" t="s">
        <v>4413</v>
      </c>
      <c r="G1395" s="9" t="s">
        <v>2891</v>
      </c>
      <c r="H1395" s="8" t="str">
        <f t="shared" si="21"/>
        <v>Ні</v>
      </c>
      <c r="J1395" s="8">
        <f>_xlfn.AGGREGATE(3,3,Tabela1[[#This Row],[Lp]])</f>
        <v>0</v>
      </c>
    </row>
    <row r="1396" spans="1:10" ht="15" hidden="1" customHeight="1">
      <c r="A1396" s="9">
        <v>1395</v>
      </c>
      <c r="B1396" s="9" t="s">
        <v>3148</v>
      </c>
      <c r="C1396" s="9" t="s">
        <v>3148</v>
      </c>
      <c r="D1396" s="9" t="s">
        <v>4371</v>
      </c>
      <c r="E1396" s="9" t="s">
        <v>24</v>
      </c>
      <c r="F1396" s="9" t="s">
        <v>4414</v>
      </c>
      <c r="G1396" s="9" t="s">
        <v>2893</v>
      </c>
      <c r="H1396" s="8" t="str">
        <f t="shared" si="21"/>
        <v>Ні</v>
      </c>
      <c r="J1396" s="8">
        <f>_xlfn.AGGREGATE(3,3,Tabela1[[#This Row],[Lp]])</f>
        <v>0</v>
      </c>
    </row>
    <row r="1397" spans="1:10" ht="15" hidden="1" customHeight="1">
      <c r="A1397" s="9">
        <v>1396</v>
      </c>
      <c r="B1397" s="9" t="s">
        <v>3148</v>
      </c>
      <c r="C1397" s="9" t="s">
        <v>3148</v>
      </c>
      <c r="D1397" s="9" t="s">
        <v>4371</v>
      </c>
      <c r="E1397" s="9" t="s">
        <v>24</v>
      </c>
      <c r="F1397" s="9" t="s">
        <v>4415</v>
      </c>
      <c r="G1397" s="9" t="s">
        <v>2895</v>
      </c>
      <c r="H1397" s="8" t="str">
        <f t="shared" si="21"/>
        <v>Ні</v>
      </c>
      <c r="J1397" s="8">
        <f>_xlfn.AGGREGATE(3,3,Tabela1[[#This Row],[Lp]])</f>
        <v>0</v>
      </c>
    </row>
    <row r="1398" spans="1:10" ht="15" hidden="1" customHeight="1">
      <c r="A1398" s="9">
        <v>1397</v>
      </c>
      <c r="B1398" s="9" t="s">
        <v>3148</v>
      </c>
      <c r="C1398" s="9" t="s">
        <v>3148</v>
      </c>
      <c r="D1398" s="9" t="s">
        <v>4371</v>
      </c>
      <c r="E1398" s="9" t="s">
        <v>24</v>
      </c>
      <c r="F1398" s="9" t="s">
        <v>3471</v>
      </c>
      <c r="G1398" s="9" t="s">
        <v>2897</v>
      </c>
      <c r="H1398" s="8" t="str">
        <f t="shared" si="21"/>
        <v>Ні</v>
      </c>
      <c r="J1398" s="8">
        <f>_xlfn.AGGREGATE(3,3,Tabela1[[#This Row],[Lp]])</f>
        <v>0</v>
      </c>
    </row>
    <row r="1399" spans="1:10" ht="15" hidden="1" customHeight="1">
      <c r="A1399" s="9">
        <v>1398</v>
      </c>
      <c r="B1399" s="9" t="s">
        <v>3151</v>
      </c>
      <c r="C1399" s="9" t="s">
        <v>3151</v>
      </c>
      <c r="D1399" s="9" t="s">
        <v>4371</v>
      </c>
      <c r="E1399" s="9" t="s">
        <v>29</v>
      </c>
      <c r="F1399" s="9" t="s">
        <v>4416</v>
      </c>
      <c r="G1399" s="9" t="s">
        <v>2899</v>
      </c>
      <c r="H1399" s="8" t="str">
        <f t="shared" si="21"/>
        <v>Ні</v>
      </c>
      <c r="J1399" s="8">
        <f>_xlfn.AGGREGATE(3,3,Tabela1[[#This Row],[Lp]])</f>
        <v>0</v>
      </c>
    </row>
    <row r="1400" spans="1:10" ht="15" hidden="1" customHeight="1">
      <c r="A1400" s="9">
        <v>1399</v>
      </c>
      <c r="B1400" s="9" t="s">
        <v>3148</v>
      </c>
      <c r="C1400" s="9" t="s">
        <v>3148</v>
      </c>
      <c r="D1400" s="9" t="s">
        <v>4371</v>
      </c>
      <c r="E1400" s="9" t="s">
        <v>24</v>
      </c>
      <c r="F1400" s="9" t="s">
        <v>4417</v>
      </c>
      <c r="G1400" s="9" t="s">
        <v>2901</v>
      </c>
      <c r="H1400" s="8" t="str">
        <f t="shared" si="21"/>
        <v>Ні</v>
      </c>
      <c r="J1400" s="8">
        <f>_xlfn.AGGREGATE(3,3,Tabela1[[#This Row],[Lp]])</f>
        <v>0</v>
      </c>
    </row>
    <row r="1401" spans="1:10" ht="15" hidden="1" customHeight="1">
      <c r="A1401" s="9">
        <v>1400</v>
      </c>
      <c r="B1401" s="9" t="s">
        <v>3148</v>
      </c>
      <c r="C1401" s="9" t="s">
        <v>3148</v>
      </c>
      <c r="D1401" s="9" t="s">
        <v>4371</v>
      </c>
      <c r="E1401" s="9" t="s">
        <v>24</v>
      </c>
      <c r="F1401" s="9" t="s">
        <v>4418</v>
      </c>
      <c r="G1401" s="9" t="s">
        <v>2903</v>
      </c>
      <c r="H1401" s="8" t="str">
        <f t="shared" si="21"/>
        <v>Ні</v>
      </c>
      <c r="J1401" s="8">
        <f>_xlfn.AGGREGATE(3,3,Tabela1[[#This Row],[Lp]])</f>
        <v>0</v>
      </c>
    </row>
    <row r="1402" spans="1:10" ht="15" hidden="1" customHeight="1">
      <c r="A1402" s="9">
        <v>1401</v>
      </c>
      <c r="B1402" s="9" t="s">
        <v>3151</v>
      </c>
      <c r="C1402" s="9" t="s">
        <v>3151</v>
      </c>
      <c r="D1402" s="9" t="s">
        <v>4371</v>
      </c>
      <c r="E1402" s="9" t="s">
        <v>29</v>
      </c>
      <c r="F1402" s="9" t="s">
        <v>4419</v>
      </c>
      <c r="G1402" s="9" t="s">
        <v>2905</v>
      </c>
      <c r="H1402" s="8" t="str">
        <f t="shared" si="21"/>
        <v>Ні</v>
      </c>
      <c r="J1402" s="8">
        <f>_xlfn.AGGREGATE(3,3,Tabela1[[#This Row],[Lp]])</f>
        <v>0</v>
      </c>
    </row>
    <row r="1403" spans="1:10" ht="15" hidden="1" customHeight="1">
      <c r="A1403" s="9">
        <v>1402</v>
      </c>
      <c r="B1403" s="9" t="s">
        <v>3148</v>
      </c>
      <c r="C1403" s="9" t="s">
        <v>3148</v>
      </c>
      <c r="D1403" s="9" t="s">
        <v>4371</v>
      </c>
      <c r="E1403" s="9" t="s">
        <v>24</v>
      </c>
      <c r="F1403" s="9" t="s">
        <v>4420</v>
      </c>
      <c r="G1403" s="9" t="s">
        <v>2907</v>
      </c>
      <c r="H1403" s="8" t="str">
        <f t="shared" si="21"/>
        <v>Ні</v>
      </c>
      <c r="J1403" s="8">
        <f>_xlfn.AGGREGATE(3,3,Tabela1[[#This Row],[Lp]])</f>
        <v>0</v>
      </c>
    </row>
    <row r="1404" spans="1:10" ht="15" hidden="1" customHeight="1">
      <c r="A1404" s="9">
        <v>1403</v>
      </c>
      <c r="B1404" s="9" t="s">
        <v>3148</v>
      </c>
      <c r="C1404" s="9" t="s">
        <v>3148</v>
      </c>
      <c r="D1404" s="9" t="s">
        <v>4371</v>
      </c>
      <c r="E1404" s="9" t="s">
        <v>24</v>
      </c>
      <c r="F1404" s="9" t="s">
        <v>4421</v>
      </c>
      <c r="G1404" s="9" t="s">
        <v>2909</v>
      </c>
      <c r="H1404" s="8" t="str">
        <f t="shared" si="21"/>
        <v>Ні</v>
      </c>
      <c r="J1404" s="8">
        <f>_xlfn.AGGREGATE(3,3,Tabela1[[#This Row],[Lp]])</f>
        <v>0</v>
      </c>
    </row>
    <row r="1405" spans="1:10" ht="15" hidden="1" customHeight="1">
      <c r="A1405" s="9">
        <v>1404</v>
      </c>
      <c r="B1405" s="9" t="s">
        <v>3176</v>
      </c>
      <c r="C1405" s="9" t="s">
        <v>3146</v>
      </c>
      <c r="D1405" s="9" t="s">
        <v>4371</v>
      </c>
      <c r="E1405" s="9" t="s">
        <v>78</v>
      </c>
      <c r="F1405" s="9" t="s">
        <v>3209</v>
      </c>
      <c r="G1405" s="9" t="s">
        <v>2911</v>
      </c>
      <c r="H1405" s="8" t="str">
        <f t="shared" si="21"/>
        <v>Так</v>
      </c>
      <c r="I1405" s="8" t="s">
        <v>3178</v>
      </c>
      <c r="J1405" s="8">
        <f>_xlfn.AGGREGATE(3,3,Tabela1[[#This Row],[Lp]])</f>
        <v>0</v>
      </c>
    </row>
    <row r="1406" spans="1:10" ht="15" hidden="1" customHeight="1">
      <c r="A1406" s="9">
        <v>1405</v>
      </c>
      <c r="B1406" s="9" t="s">
        <v>3097</v>
      </c>
      <c r="C1406" s="9" t="s">
        <v>3097</v>
      </c>
      <c r="D1406" s="9" t="s">
        <v>4422</v>
      </c>
      <c r="E1406" s="9" t="s">
        <v>15</v>
      </c>
      <c r="F1406" s="9" t="s">
        <v>3137</v>
      </c>
      <c r="G1406" s="9" t="s">
        <v>2916</v>
      </c>
      <c r="H1406" s="8" t="str">
        <f t="shared" si="21"/>
        <v>Ні</v>
      </c>
      <c r="J1406" s="8">
        <f>_xlfn.AGGREGATE(3,3,Tabela1[[#This Row],[Lp]])</f>
        <v>0</v>
      </c>
    </row>
    <row r="1407" spans="1:10" ht="15" hidden="1" customHeight="1">
      <c r="A1407" s="9">
        <v>1406</v>
      </c>
      <c r="B1407" s="9" t="s">
        <v>3148</v>
      </c>
      <c r="C1407" s="9" t="s">
        <v>3148</v>
      </c>
      <c r="D1407" s="9" t="s">
        <v>4422</v>
      </c>
      <c r="E1407" s="9" t="s">
        <v>24</v>
      </c>
      <c r="F1407" s="9" t="s">
        <v>4423</v>
      </c>
      <c r="G1407" s="9" t="s">
        <v>2920</v>
      </c>
      <c r="H1407" s="8" t="str">
        <f t="shared" si="21"/>
        <v>Ні</v>
      </c>
      <c r="J1407" s="8">
        <f>_xlfn.AGGREGATE(3,3,Tabela1[[#This Row],[Lp]])</f>
        <v>0</v>
      </c>
    </row>
    <row r="1408" spans="1:10" ht="15" hidden="1" customHeight="1">
      <c r="A1408" s="9">
        <v>1407</v>
      </c>
      <c r="B1408" s="9" t="s">
        <v>3151</v>
      </c>
      <c r="C1408" s="9" t="s">
        <v>3151</v>
      </c>
      <c r="D1408" s="9" t="s">
        <v>4422</v>
      </c>
      <c r="E1408" s="9" t="s">
        <v>29</v>
      </c>
      <c r="F1408" s="9" t="s">
        <v>4424</v>
      </c>
      <c r="G1408" s="9" t="s">
        <v>2922</v>
      </c>
      <c r="H1408" s="8" t="str">
        <f t="shared" si="21"/>
        <v>Ні</v>
      </c>
      <c r="J1408" s="8">
        <f>_xlfn.AGGREGATE(3,3,Tabela1[[#This Row],[Lp]])</f>
        <v>0</v>
      </c>
    </row>
    <row r="1409" spans="1:10" ht="15" hidden="1" customHeight="1">
      <c r="A1409" s="9">
        <v>1408</v>
      </c>
      <c r="B1409" s="9" t="s">
        <v>3148</v>
      </c>
      <c r="C1409" s="9" t="s">
        <v>3148</v>
      </c>
      <c r="D1409" s="9" t="s">
        <v>4422</v>
      </c>
      <c r="E1409" s="9" t="s">
        <v>24</v>
      </c>
      <c r="F1409" s="9" t="s">
        <v>4425</v>
      </c>
      <c r="G1409" s="9" t="s">
        <v>2924</v>
      </c>
      <c r="H1409" s="8" t="str">
        <f t="shared" si="21"/>
        <v>Ні</v>
      </c>
      <c r="J1409" s="8">
        <f>_xlfn.AGGREGATE(3,3,Tabela1[[#This Row],[Lp]])</f>
        <v>0</v>
      </c>
    </row>
    <row r="1410" spans="1:10" ht="15" hidden="1" customHeight="1">
      <c r="A1410" s="9">
        <v>1409</v>
      </c>
      <c r="B1410" s="9" t="s">
        <v>3148</v>
      </c>
      <c r="C1410" s="9" t="s">
        <v>3148</v>
      </c>
      <c r="D1410" s="9" t="s">
        <v>4422</v>
      </c>
      <c r="E1410" s="9" t="s">
        <v>24</v>
      </c>
      <c r="F1410" s="9" t="s">
        <v>4426</v>
      </c>
      <c r="G1410" s="9" t="s">
        <v>2926</v>
      </c>
      <c r="H1410" s="8" t="str">
        <f t="shared" si="21"/>
        <v>Ні</v>
      </c>
      <c r="J1410" s="8">
        <f>_xlfn.AGGREGATE(3,3,Tabela1[[#This Row],[Lp]])</f>
        <v>0</v>
      </c>
    </row>
    <row r="1411" spans="1:10" ht="15" hidden="1" customHeight="1">
      <c r="A1411" s="9">
        <v>1410</v>
      </c>
      <c r="B1411" s="9" t="s">
        <v>3151</v>
      </c>
      <c r="C1411" s="9" t="s">
        <v>3151</v>
      </c>
      <c r="D1411" s="9" t="s">
        <v>4422</v>
      </c>
      <c r="E1411" s="9" t="s">
        <v>29</v>
      </c>
      <c r="F1411" s="9" t="s">
        <v>4427</v>
      </c>
      <c r="G1411" s="9" t="s">
        <v>2928</v>
      </c>
      <c r="H1411" s="8" t="str">
        <f t="shared" ref="H1411:H1464" si="22">IF(E1411="gmoz","Так","Ні")</f>
        <v>Ні</v>
      </c>
      <c r="J1411" s="8">
        <f>_xlfn.AGGREGATE(3,3,Tabela1[[#This Row],[Lp]])</f>
        <v>0</v>
      </c>
    </row>
    <row r="1412" spans="1:10" ht="15" hidden="1" customHeight="1">
      <c r="A1412" s="9">
        <v>1411</v>
      </c>
      <c r="B1412" s="9" t="s">
        <v>3145</v>
      </c>
      <c r="C1412" s="9" t="s">
        <v>3146</v>
      </c>
      <c r="D1412" s="9" t="s">
        <v>4422</v>
      </c>
      <c r="E1412" s="9" t="s">
        <v>21</v>
      </c>
      <c r="F1412" s="9" t="s">
        <v>4428</v>
      </c>
      <c r="G1412" s="9" t="s">
        <v>2930</v>
      </c>
      <c r="H1412" s="8" t="str">
        <f t="shared" si="22"/>
        <v>Ні</v>
      </c>
      <c r="J1412" s="8">
        <f>_xlfn.AGGREGATE(3,3,Tabela1[[#This Row],[Lp]])</f>
        <v>0</v>
      </c>
    </row>
    <row r="1413" spans="1:10" ht="15" hidden="1" customHeight="1">
      <c r="A1413" s="9">
        <v>1412</v>
      </c>
      <c r="B1413" s="9" t="s">
        <v>3145</v>
      </c>
      <c r="C1413" s="9" t="s">
        <v>3146</v>
      </c>
      <c r="D1413" s="9" t="s">
        <v>4422</v>
      </c>
      <c r="E1413" s="9" t="s">
        <v>21</v>
      </c>
      <c r="F1413" s="9" t="s">
        <v>4429</v>
      </c>
      <c r="G1413" s="9" t="s">
        <v>2932</v>
      </c>
      <c r="H1413" s="8" t="str">
        <f t="shared" si="22"/>
        <v>Ні</v>
      </c>
      <c r="J1413" s="8">
        <f>_xlfn.AGGREGATE(3,3,Tabela1[[#This Row],[Lp]])</f>
        <v>0</v>
      </c>
    </row>
    <row r="1414" spans="1:10" ht="15" hidden="1" customHeight="1">
      <c r="A1414" s="9">
        <v>1413</v>
      </c>
      <c r="B1414" s="9" t="s">
        <v>3145</v>
      </c>
      <c r="C1414" s="9" t="s">
        <v>3146</v>
      </c>
      <c r="D1414" s="9" t="s">
        <v>4422</v>
      </c>
      <c r="E1414" s="9" t="s">
        <v>21</v>
      </c>
      <c r="F1414" s="9" t="s">
        <v>4430</v>
      </c>
      <c r="G1414" s="9" t="s">
        <v>2934</v>
      </c>
      <c r="H1414" s="8" t="str">
        <f t="shared" si="22"/>
        <v>Ні</v>
      </c>
      <c r="J1414" s="8">
        <f>_xlfn.AGGREGATE(3,3,Tabela1[[#This Row],[Lp]])</f>
        <v>0</v>
      </c>
    </row>
    <row r="1415" spans="1:10" ht="15" hidden="1" customHeight="1">
      <c r="A1415" s="9">
        <v>1414</v>
      </c>
      <c r="B1415" s="9" t="s">
        <v>3145</v>
      </c>
      <c r="C1415" s="9" t="s">
        <v>3146</v>
      </c>
      <c r="D1415" s="9" t="s">
        <v>4422</v>
      </c>
      <c r="E1415" s="9" t="s">
        <v>21</v>
      </c>
      <c r="F1415" s="9" t="s">
        <v>4431</v>
      </c>
      <c r="G1415" s="9" t="s">
        <v>2936</v>
      </c>
      <c r="H1415" s="8" t="str">
        <f t="shared" si="22"/>
        <v>Ні</v>
      </c>
      <c r="J1415" s="8">
        <f>_xlfn.AGGREGATE(3,3,Tabela1[[#This Row],[Lp]])</f>
        <v>0</v>
      </c>
    </row>
    <row r="1416" spans="1:10" ht="15" hidden="1" customHeight="1">
      <c r="A1416" s="9">
        <v>1415</v>
      </c>
      <c r="B1416" s="9" t="s">
        <v>3145</v>
      </c>
      <c r="C1416" s="9" t="s">
        <v>3146</v>
      </c>
      <c r="D1416" s="9" t="s">
        <v>4422</v>
      </c>
      <c r="E1416" s="9" t="s">
        <v>21</v>
      </c>
      <c r="F1416" s="9" t="s">
        <v>4432</v>
      </c>
      <c r="G1416" s="9" t="s">
        <v>2938</v>
      </c>
      <c r="H1416" s="8" t="str">
        <f t="shared" si="22"/>
        <v>Ні</v>
      </c>
      <c r="J1416" s="8">
        <f>_xlfn.AGGREGATE(3,3,Tabela1[[#This Row],[Lp]])</f>
        <v>0</v>
      </c>
    </row>
    <row r="1417" spans="1:10" ht="15" hidden="1" customHeight="1">
      <c r="A1417" s="9">
        <v>1416</v>
      </c>
      <c r="B1417" s="9" t="s">
        <v>3151</v>
      </c>
      <c r="C1417" s="9" t="s">
        <v>3151</v>
      </c>
      <c r="D1417" s="9" t="s">
        <v>4422</v>
      </c>
      <c r="E1417" s="9" t="s">
        <v>29</v>
      </c>
      <c r="F1417" s="9" t="s">
        <v>4433</v>
      </c>
      <c r="G1417" s="9" t="s">
        <v>2940</v>
      </c>
      <c r="H1417" s="8" t="str">
        <f t="shared" si="22"/>
        <v>Ні</v>
      </c>
      <c r="J1417" s="8">
        <f>_xlfn.AGGREGATE(3,3,Tabela1[[#This Row],[Lp]])</f>
        <v>0</v>
      </c>
    </row>
    <row r="1418" spans="1:10" ht="15" hidden="1" customHeight="1">
      <c r="A1418" s="9">
        <v>1417</v>
      </c>
      <c r="B1418" s="9" t="s">
        <v>3151</v>
      </c>
      <c r="C1418" s="9" t="s">
        <v>3151</v>
      </c>
      <c r="D1418" s="9" t="s">
        <v>4422</v>
      </c>
      <c r="E1418" s="9" t="s">
        <v>29</v>
      </c>
      <c r="F1418" s="9" t="s">
        <v>4434</v>
      </c>
      <c r="G1418" s="9" t="s">
        <v>2942</v>
      </c>
      <c r="H1418" s="8" t="str">
        <f t="shared" si="22"/>
        <v>Ні</v>
      </c>
      <c r="J1418" s="8">
        <f>_xlfn.AGGREGATE(3,3,Tabela1[[#This Row],[Lp]])</f>
        <v>0</v>
      </c>
    </row>
    <row r="1419" spans="1:10" ht="15" hidden="1" customHeight="1">
      <c r="A1419" s="9">
        <v>1418</v>
      </c>
      <c r="B1419" s="9" t="s">
        <v>3151</v>
      </c>
      <c r="C1419" s="9" t="s">
        <v>3151</v>
      </c>
      <c r="D1419" s="9" t="s">
        <v>4422</v>
      </c>
      <c r="E1419" s="9" t="s">
        <v>29</v>
      </c>
      <c r="F1419" s="9" t="s">
        <v>4435</v>
      </c>
      <c r="G1419" s="9" t="s">
        <v>2944</v>
      </c>
      <c r="H1419" s="8" t="str">
        <f t="shared" si="22"/>
        <v>Ні</v>
      </c>
      <c r="J1419" s="8">
        <f>_xlfn.AGGREGATE(3,3,Tabela1[[#This Row],[Lp]])</f>
        <v>0</v>
      </c>
    </row>
    <row r="1420" spans="1:10" ht="15" hidden="1" customHeight="1">
      <c r="A1420" s="9">
        <v>1419</v>
      </c>
      <c r="B1420" s="9" t="s">
        <v>3151</v>
      </c>
      <c r="C1420" s="9" t="s">
        <v>3151</v>
      </c>
      <c r="D1420" s="9" t="s">
        <v>4422</v>
      </c>
      <c r="E1420" s="9" t="s">
        <v>29</v>
      </c>
      <c r="F1420" s="9" t="s">
        <v>4436</v>
      </c>
      <c r="G1420" s="9" t="s">
        <v>2946</v>
      </c>
      <c r="H1420" s="8" t="str">
        <f t="shared" si="22"/>
        <v>Ні</v>
      </c>
      <c r="J1420" s="8">
        <f>_xlfn.AGGREGATE(3,3,Tabela1[[#This Row],[Lp]])</f>
        <v>0</v>
      </c>
    </row>
    <row r="1421" spans="1:10" ht="15" hidden="1" customHeight="1">
      <c r="A1421" s="9">
        <v>1420</v>
      </c>
      <c r="B1421" s="9" t="s">
        <v>3148</v>
      </c>
      <c r="C1421" s="9" t="s">
        <v>3148</v>
      </c>
      <c r="D1421" s="9" t="s">
        <v>4422</v>
      </c>
      <c r="E1421" s="9" t="s">
        <v>24</v>
      </c>
      <c r="F1421" s="9" t="s">
        <v>3169</v>
      </c>
      <c r="G1421" s="9" t="s">
        <v>2948</v>
      </c>
      <c r="H1421" s="8" t="str">
        <f t="shared" si="22"/>
        <v>Ні</v>
      </c>
      <c r="J1421" s="8">
        <f>_xlfn.AGGREGATE(3,3,Tabela1[[#This Row],[Lp]])</f>
        <v>0</v>
      </c>
    </row>
    <row r="1422" spans="1:10" ht="15" hidden="1" customHeight="1">
      <c r="A1422" s="9">
        <v>1421</v>
      </c>
      <c r="B1422" s="9" t="s">
        <v>3148</v>
      </c>
      <c r="C1422" s="9" t="s">
        <v>3148</v>
      </c>
      <c r="D1422" s="9" t="s">
        <v>4422</v>
      </c>
      <c r="E1422" s="9" t="s">
        <v>24</v>
      </c>
      <c r="F1422" s="9" t="s">
        <v>4437</v>
      </c>
      <c r="G1422" s="9" t="s">
        <v>2949</v>
      </c>
      <c r="H1422" s="8" t="str">
        <f t="shared" si="22"/>
        <v>Ні</v>
      </c>
      <c r="J1422" s="8">
        <f>_xlfn.AGGREGATE(3,3,Tabela1[[#This Row],[Lp]])</f>
        <v>0</v>
      </c>
    </row>
    <row r="1423" spans="1:10" ht="15" hidden="1" customHeight="1">
      <c r="A1423" s="9">
        <v>1422</v>
      </c>
      <c r="B1423" s="9" t="s">
        <v>3145</v>
      </c>
      <c r="C1423" s="9" t="s">
        <v>3146</v>
      </c>
      <c r="D1423" s="9" t="s">
        <v>4422</v>
      </c>
      <c r="E1423" s="9" t="s">
        <v>21</v>
      </c>
      <c r="F1423" s="9" t="s">
        <v>4438</v>
      </c>
      <c r="G1423" s="9" t="s">
        <v>2951</v>
      </c>
      <c r="H1423" s="8" t="str">
        <f t="shared" si="22"/>
        <v>Ні</v>
      </c>
      <c r="J1423" s="8">
        <f>_xlfn.AGGREGATE(3,3,Tabela1[[#This Row],[Lp]])</f>
        <v>0</v>
      </c>
    </row>
    <row r="1424" spans="1:10" ht="15" hidden="1" customHeight="1">
      <c r="A1424" s="9">
        <v>1423</v>
      </c>
      <c r="B1424" s="9" t="s">
        <v>3151</v>
      </c>
      <c r="C1424" s="9" t="s">
        <v>3151</v>
      </c>
      <c r="D1424" s="9" t="s">
        <v>4422</v>
      </c>
      <c r="E1424" s="9" t="s">
        <v>29</v>
      </c>
      <c r="F1424" s="9" t="s">
        <v>4439</v>
      </c>
      <c r="G1424" s="9" t="s">
        <v>2953</v>
      </c>
      <c r="H1424" s="8" t="str">
        <f t="shared" si="22"/>
        <v>Ні</v>
      </c>
      <c r="J1424" s="8">
        <f>_xlfn.AGGREGATE(3,3,Tabela1[[#This Row],[Lp]])</f>
        <v>0</v>
      </c>
    </row>
    <row r="1425" spans="1:10" ht="15" hidden="1" customHeight="1">
      <c r="A1425" s="9">
        <v>1424</v>
      </c>
      <c r="B1425" s="9" t="s">
        <v>3148</v>
      </c>
      <c r="C1425" s="9" t="s">
        <v>3148</v>
      </c>
      <c r="D1425" s="9" t="s">
        <v>4422</v>
      </c>
      <c r="E1425" s="9" t="s">
        <v>24</v>
      </c>
      <c r="F1425" s="9" t="s">
        <v>4440</v>
      </c>
      <c r="G1425" s="9" t="s">
        <v>2955</v>
      </c>
      <c r="H1425" s="8" t="str">
        <f t="shared" si="22"/>
        <v>Ні</v>
      </c>
      <c r="J1425" s="8">
        <f>_xlfn.AGGREGATE(3,3,Tabela1[[#This Row],[Lp]])</f>
        <v>0</v>
      </c>
    </row>
    <row r="1426" spans="1:10" ht="15" hidden="1" customHeight="1">
      <c r="A1426" s="9">
        <v>1425</v>
      </c>
      <c r="B1426" s="9" t="s">
        <v>3148</v>
      </c>
      <c r="C1426" s="9" t="s">
        <v>3148</v>
      </c>
      <c r="D1426" s="9" t="s">
        <v>4422</v>
      </c>
      <c r="E1426" s="9" t="s">
        <v>24</v>
      </c>
      <c r="F1426" s="9" t="s">
        <v>4441</v>
      </c>
      <c r="G1426" s="9" t="s">
        <v>2957</v>
      </c>
      <c r="H1426" s="8" t="str">
        <f t="shared" si="22"/>
        <v>Ні</v>
      </c>
      <c r="J1426" s="8">
        <f>_xlfn.AGGREGATE(3,3,Tabela1[[#This Row],[Lp]])</f>
        <v>0</v>
      </c>
    </row>
    <row r="1427" spans="1:10" ht="15" hidden="1" customHeight="1">
      <c r="A1427" s="9">
        <v>1426</v>
      </c>
      <c r="B1427" s="9" t="s">
        <v>3145</v>
      </c>
      <c r="C1427" s="9" t="s">
        <v>3146</v>
      </c>
      <c r="D1427" s="9" t="s">
        <v>4422</v>
      </c>
      <c r="E1427" s="9" t="s">
        <v>21</v>
      </c>
      <c r="F1427" s="9" t="s">
        <v>4442</v>
      </c>
      <c r="G1427" s="9" t="s">
        <v>2959</v>
      </c>
      <c r="H1427" s="8" t="str">
        <f t="shared" si="22"/>
        <v>Ні</v>
      </c>
      <c r="J1427" s="8">
        <f>_xlfn.AGGREGATE(3,3,Tabela1[[#This Row],[Lp]])</f>
        <v>0</v>
      </c>
    </row>
    <row r="1428" spans="1:10" ht="15" hidden="1" customHeight="1">
      <c r="A1428" s="9">
        <v>1427</v>
      </c>
      <c r="B1428" s="9" t="s">
        <v>3148</v>
      </c>
      <c r="C1428" s="9" t="s">
        <v>3148</v>
      </c>
      <c r="D1428" s="9" t="s">
        <v>4422</v>
      </c>
      <c r="E1428" s="9" t="s">
        <v>24</v>
      </c>
      <c r="F1428" s="9" t="s">
        <v>4443</v>
      </c>
      <c r="G1428" s="9" t="s">
        <v>2961</v>
      </c>
      <c r="H1428" s="8" t="str">
        <f t="shared" si="22"/>
        <v>Ні</v>
      </c>
      <c r="J1428" s="8">
        <f>_xlfn.AGGREGATE(3,3,Tabela1[[#This Row],[Lp]])</f>
        <v>0</v>
      </c>
    </row>
    <row r="1429" spans="1:10" ht="15" hidden="1" customHeight="1">
      <c r="A1429" s="9">
        <v>1428</v>
      </c>
      <c r="B1429" s="9" t="s">
        <v>3148</v>
      </c>
      <c r="C1429" s="9" t="s">
        <v>3148</v>
      </c>
      <c r="D1429" s="9" t="s">
        <v>4422</v>
      </c>
      <c r="E1429" s="9" t="s">
        <v>24</v>
      </c>
      <c r="F1429" s="9" t="s">
        <v>4444</v>
      </c>
      <c r="G1429" s="9" t="s">
        <v>2963</v>
      </c>
      <c r="H1429" s="8" t="str">
        <f t="shared" si="22"/>
        <v>Ні</v>
      </c>
      <c r="J1429" s="8">
        <f>_xlfn.AGGREGATE(3,3,Tabela1[[#This Row],[Lp]])</f>
        <v>0</v>
      </c>
    </row>
    <row r="1430" spans="1:10" ht="15" hidden="1" customHeight="1">
      <c r="A1430" s="9">
        <v>1429</v>
      </c>
      <c r="B1430" s="9" t="s">
        <v>3145</v>
      </c>
      <c r="C1430" s="9" t="s">
        <v>3146</v>
      </c>
      <c r="D1430" s="9" t="s">
        <v>4422</v>
      </c>
      <c r="E1430" s="9" t="s">
        <v>21</v>
      </c>
      <c r="F1430" s="9" t="s">
        <v>4445</v>
      </c>
      <c r="G1430" s="9" t="s">
        <v>2965</v>
      </c>
      <c r="H1430" s="8" t="str">
        <f t="shared" si="22"/>
        <v>Ні</v>
      </c>
      <c r="J1430" s="8">
        <f>_xlfn.AGGREGATE(3,3,Tabela1[[#This Row],[Lp]])</f>
        <v>0</v>
      </c>
    </row>
    <row r="1431" spans="1:10" ht="15" hidden="1" customHeight="1">
      <c r="A1431" s="9">
        <v>1430</v>
      </c>
      <c r="B1431" s="9" t="s">
        <v>3151</v>
      </c>
      <c r="C1431" s="9" t="s">
        <v>3151</v>
      </c>
      <c r="D1431" s="9" t="s">
        <v>4422</v>
      </c>
      <c r="E1431" s="9" t="s">
        <v>29</v>
      </c>
      <c r="F1431" s="9" t="s">
        <v>3817</v>
      </c>
      <c r="G1431" s="9" t="s">
        <v>2967</v>
      </c>
      <c r="H1431" s="8" t="str">
        <f t="shared" si="22"/>
        <v>Ні</v>
      </c>
      <c r="J1431" s="8">
        <f>_xlfn.AGGREGATE(3,3,Tabela1[[#This Row],[Lp]])</f>
        <v>0</v>
      </c>
    </row>
    <row r="1432" spans="1:10" ht="15" hidden="1" customHeight="1">
      <c r="A1432" s="9">
        <v>1431</v>
      </c>
      <c r="B1432" s="9" t="s">
        <v>3151</v>
      </c>
      <c r="C1432" s="9" t="s">
        <v>3151</v>
      </c>
      <c r="D1432" s="9" t="s">
        <v>4422</v>
      </c>
      <c r="E1432" s="9" t="s">
        <v>29</v>
      </c>
      <c r="F1432" s="9" t="s">
        <v>4446</v>
      </c>
      <c r="G1432" s="9" t="s">
        <v>2969</v>
      </c>
      <c r="H1432" s="8" t="str">
        <f t="shared" si="22"/>
        <v>Ні</v>
      </c>
      <c r="J1432" s="8">
        <f>_xlfn.AGGREGATE(3,3,Tabela1[[#This Row],[Lp]])</f>
        <v>0</v>
      </c>
    </row>
    <row r="1433" spans="1:10" ht="15" hidden="1" customHeight="1">
      <c r="A1433" s="9">
        <v>1432</v>
      </c>
      <c r="B1433" s="9" t="s">
        <v>3151</v>
      </c>
      <c r="C1433" s="9" t="s">
        <v>3151</v>
      </c>
      <c r="D1433" s="9" t="s">
        <v>4422</v>
      </c>
      <c r="E1433" s="9"/>
      <c r="F1433" s="9" t="s">
        <v>4447</v>
      </c>
      <c r="G1433" s="9" t="s">
        <v>2971</v>
      </c>
      <c r="H1433" s="8" t="str">
        <f t="shared" si="22"/>
        <v>Ні</v>
      </c>
      <c r="J1433" s="8">
        <f>_xlfn.AGGREGATE(3,3,Tabela1[[#This Row],[Lp]])</f>
        <v>0</v>
      </c>
    </row>
    <row r="1434" spans="1:10" ht="15" hidden="1" customHeight="1">
      <c r="A1434" s="9">
        <v>1433</v>
      </c>
      <c r="B1434" s="9" t="s">
        <v>3145</v>
      </c>
      <c r="C1434" s="9" t="s">
        <v>3146</v>
      </c>
      <c r="D1434" s="9" t="s">
        <v>4422</v>
      </c>
      <c r="E1434" s="9" t="s">
        <v>21</v>
      </c>
      <c r="F1434" s="9" t="s">
        <v>3420</v>
      </c>
      <c r="G1434" s="9" t="s">
        <v>2973</v>
      </c>
      <c r="H1434" s="8" t="str">
        <f t="shared" si="22"/>
        <v>Ні</v>
      </c>
      <c r="J1434" s="8">
        <f>_xlfn.AGGREGATE(3,3,Tabela1[[#This Row],[Lp]])</f>
        <v>0</v>
      </c>
    </row>
    <row r="1435" spans="1:10" ht="15" hidden="1" customHeight="1">
      <c r="A1435" s="9">
        <v>1434</v>
      </c>
      <c r="B1435" s="9" t="s">
        <v>3151</v>
      </c>
      <c r="C1435" s="9" t="s">
        <v>3151</v>
      </c>
      <c r="D1435" s="9" t="s">
        <v>4422</v>
      </c>
      <c r="E1435" s="9" t="s">
        <v>29</v>
      </c>
      <c r="F1435" s="9" t="s">
        <v>4448</v>
      </c>
      <c r="G1435" s="9" t="s">
        <v>2975</v>
      </c>
      <c r="H1435" s="8" t="str">
        <f t="shared" si="22"/>
        <v>Ні</v>
      </c>
      <c r="J1435" s="8">
        <f>_xlfn.AGGREGATE(3,3,Tabela1[[#This Row],[Lp]])</f>
        <v>0</v>
      </c>
    </row>
    <row r="1436" spans="1:10" ht="15" hidden="1" customHeight="1">
      <c r="A1436" s="9">
        <v>1435</v>
      </c>
      <c r="B1436" s="9" t="s">
        <v>3151</v>
      </c>
      <c r="C1436" s="9" t="s">
        <v>3151</v>
      </c>
      <c r="D1436" s="9" t="s">
        <v>4422</v>
      </c>
      <c r="E1436" s="9" t="s">
        <v>29</v>
      </c>
      <c r="F1436" s="9" t="s">
        <v>4449</v>
      </c>
      <c r="G1436" s="9" t="s">
        <v>2977</v>
      </c>
      <c r="H1436" s="8" t="str">
        <f t="shared" si="22"/>
        <v>Ні</v>
      </c>
      <c r="J1436" s="8">
        <f>_xlfn.AGGREGATE(3,3,Tabela1[[#This Row],[Lp]])</f>
        <v>0</v>
      </c>
    </row>
    <row r="1437" spans="1:10" ht="15" hidden="1" customHeight="1">
      <c r="A1437" s="9">
        <v>1436</v>
      </c>
      <c r="B1437" s="9" t="s">
        <v>3151</v>
      </c>
      <c r="C1437" s="9" t="s">
        <v>3151</v>
      </c>
      <c r="D1437" s="9" t="s">
        <v>4422</v>
      </c>
      <c r="E1437" s="9" t="s">
        <v>29</v>
      </c>
      <c r="F1437" s="9" t="s">
        <v>4450</v>
      </c>
      <c r="G1437" s="9" t="s">
        <v>2979</v>
      </c>
      <c r="H1437" s="8" t="str">
        <f t="shared" si="22"/>
        <v>Ні</v>
      </c>
      <c r="J1437" s="8">
        <f>_xlfn.AGGREGATE(3,3,Tabela1[[#This Row],[Lp]])</f>
        <v>0</v>
      </c>
    </row>
    <row r="1438" spans="1:10" ht="15" hidden="1" customHeight="1">
      <c r="A1438" s="9">
        <v>1437</v>
      </c>
      <c r="B1438" s="9" t="s">
        <v>3151</v>
      </c>
      <c r="C1438" s="9" t="s">
        <v>3151</v>
      </c>
      <c r="D1438" s="9" t="s">
        <v>4422</v>
      </c>
      <c r="E1438" s="9" t="s">
        <v>29</v>
      </c>
      <c r="F1438" s="9" t="s">
        <v>4451</v>
      </c>
      <c r="G1438" s="9" t="s">
        <v>2981</v>
      </c>
      <c r="H1438" s="8" t="str">
        <f t="shared" si="22"/>
        <v>Ні</v>
      </c>
      <c r="J1438" s="8">
        <f>_xlfn.AGGREGATE(3,3,Tabela1[[#This Row],[Lp]])</f>
        <v>0</v>
      </c>
    </row>
    <row r="1439" spans="1:10" ht="15" hidden="1" customHeight="1">
      <c r="A1439" s="9">
        <v>1438</v>
      </c>
      <c r="B1439" s="9" t="s">
        <v>3151</v>
      </c>
      <c r="C1439" s="9" t="s">
        <v>3151</v>
      </c>
      <c r="D1439" s="9" t="s">
        <v>4422</v>
      </c>
      <c r="E1439" s="9" t="s">
        <v>29</v>
      </c>
      <c r="F1439" s="9" t="s">
        <v>4452</v>
      </c>
      <c r="G1439" s="9" t="s">
        <v>2983</v>
      </c>
      <c r="H1439" s="8" t="str">
        <f t="shared" si="22"/>
        <v>Ні</v>
      </c>
      <c r="J1439" s="8">
        <f>_xlfn.AGGREGATE(3,3,Tabela1[[#This Row],[Lp]])</f>
        <v>0</v>
      </c>
    </row>
    <row r="1440" spans="1:10" ht="15" hidden="1" customHeight="1">
      <c r="A1440" s="9">
        <v>1439</v>
      </c>
      <c r="B1440" s="9" t="s">
        <v>3148</v>
      </c>
      <c r="C1440" s="9" t="s">
        <v>3148</v>
      </c>
      <c r="D1440" s="9" t="s">
        <v>4422</v>
      </c>
      <c r="E1440" s="9" t="s">
        <v>24</v>
      </c>
      <c r="F1440" s="9" t="s">
        <v>4198</v>
      </c>
      <c r="G1440" s="9" t="s">
        <v>2985</v>
      </c>
      <c r="H1440" s="8" t="str">
        <f t="shared" si="22"/>
        <v>Ні</v>
      </c>
      <c r="J1440" s="8">
        <f>_xlfn.AGGREGATE(3,3,Tabela1[[#This Row],[Lp]])</f>
        <v>0</v>
      </c>
    </row>
    <row r="1441" spans="1:10" ht="15" hidden="1" customHeight="1">
      <c r="A1441" s="9">
        <v>1440</v>
      </c>
      <c r="B1441" s="9" t="s">
        <v>3151</v>
      </c>
      <c r="C1441" s="9" t="s">
        <v>3151</v>
      </c>
      <c r="D1441" s="9" t="s">
        <v>4422</v>
      </c>
      <c r="E1441" s="9" t="s">
        <v>29</v>
      </c>
      <c r="F1441" s="9" t="s">
        <v>4453</v>
      </c>
      <c r="G1441" s="9" t="s">
        <v>2987</v>
      </c>
      <c r="H1441" s="8" t="str">
        <f t="shared" si="22"/>
        <v>Ні</v>
      </c>
      <c r="J1441" s="8">
        <f>_xlfn.AGGREGATE(3,3,Tabela1[[#This Row],[Lp]])</f>
        <v>0</v>
      </c>
    </row>
    <row r="1442" spans="1:10" ht="15" hidden="1" customHeight="1">
      <c r="A1442" s="9">
        <v>1441</v>
      </c>
      <c r="B1442" s="9" t="s">
        <v>3145</v>
      </c>
      <c r="C1442" s="9" t="s">
        <v>3146</v>
      </c>
      <c r="D1442" s="9" t="s">
        <v>4422</v>
      </c>
      <c r="E1442" s="9" t="s">
        <v>21</v>
      </c>
      <c r="F1442" s="9" t="s">
        <v>4454</v>
      </c>
      <c r="G1442" s="9" t="s">
        <v>2989</v>
      </c>
      <c r="H1442" s="8" t="str">
        <f t="shared" si="22"/>
        <v>Ні</v>
      </c>
      <c r="J1442" s="8">
        <f>_xlfn.AGGREGATE(3,3,Tabela1[[#This Row],[Lp]])</f>
        <v>0</v>
      </c>
    </row>
    <row r="1443" spans="1:10" ht="15" hidden="1" customHeight="1">
      <c r="A1443" s="9">
        <v>1442</v>
      </c>
      <c r="B1443" s="9" t="s">
        <v>3151</v>
      </c>
      <c r="C1443" s="9" t="s">
        <v>3151</v>
      </c>
      <c r="D1443" s="9" t="s">
        <v>4422</v>
      </c>
      <c r="E1443" s="9" t="s">
        <v>29</v>
      </c>
      <c r="F1443" s="9" t="s">
        <v>4455</v>
      </c>
      <c r="G1443" s="9" t="s">
        <v>2991</v>
      </c>
      <c r="H1443" s="8" t="str">
        <f t="shared" si="22"/>
        <v>Ні</v>
      </c>
      <c r="J1443" s="8">
        <f>_xlfn.AGGREGATE(3,3,Tabela1[[#This Row],[Lp]])</f>
        <v>0</v>
      </c>
    </row>
    <row r="1444" spans="1:10" ht="15" hidden="1" customHeight="1">
      <c r="A1444" s="9">
        <v>1443</v>
      </c>
      <c r="B1444" s="9" t="s">
        <v>3176</v>
      </c>
      <c r="C1444" s="9" t="s">
        <v>3146</v>
      </c>
      <c r="D1444" s="9" t="s">
        <v>4422</v>
      </c>
      <c r="E1444" s="9" t="s">
        <v>78</v>
      </c>
      <c r="F1444" s="9" t="s">
        <v>4456</v>
      </c>
      <c r="G1444" s="9" t="s">
        <v>2993</v>
      </c>
      <c r="H1444" s="8" t="str">
        <f t="shared" si="22"/>
        <v>Так</v>
      </c>
      <c r="J1444" s="8">
        <f>_xlfn.AGGREGATE(3,3,Tabela1[[#This Row],[Lp]])</f>
        <v>0</v>
      </c>
    </row>
    <row r="1445" spans="1:10" ht="15" hidden="1" customHeight="1">
      <c r="A1445" s="9">
        <v>1444</v>
      </c>
      <c r="B1445" s="9" t="s">
        <v>3176</v>
      </c>
      <c r="C1445" s="9" t="s">
        <v>3146</v>
      </c>
      <c r="D1445" s="9" t="s">
        <v>4422</v>
      </c>
      <c r="E1445" s="9" t="s">
        <v>78</v>
      </c>
      <c r="F1445" s="9" t="s">
        <v>4457</v>
      </c>
      <c r="G1445" s="9" t="s">
        <v>2995</v>
      </c>
      <c r="H1445" s="8" t="str">
        <f t="shared" si="22"/>
        <v>Так</v>
      </c>
      <c r="J1445" s="8">
        <f>_xlfn.AGGREGATE(3,3,Tabela1[[#This Row],[Lp]])</f>
        <v>0</v>
      </c>
    </row>
    <row r="1446" spans="1:10" ht="15" hidden="1" customHeight="1">
      <c r="A1446" s="9">
        <v>1445</v>
      </c>
      <c r="B1446" s="9" t="s">
        <v>3145</v>
      </c>
      <c r="C1446" s="9" t="s">
        <v>3146</v>
      </c>
      <c r="D1446" s="9" t="s">
        <v>4422</v>
      </c>
      <c r="E1446" s="9" t="s">
        <v>21</v>
      </c>
      <c r="F1446" s="9" t="s">
        <v>4458</v>
      </c>
      <c r="G1446" s="9" t="s">
        <v>2997</v>
      </c>
      <c r="H1446" s="8" t="str">
        <f t="shared" si="22"/>
        <v>Ні</v>
      </c>
      <c r="J1446" s="8">
        <f>_xlfn.AGGREGATE(3,3,Tabela1[[#This Row],[Lp]])</f>
        <v>0</v>
      </c>
    </row>
    <row r="1447" spans="1:10" ht="15" hidden="1" customHeight="1">
      <c r="A1447" s="9">
        <v>1446</v>
      </c>
      <c r="B1447" s="9" t="s">
        <v>3148</v>
      </c>
      <c r="C1447" s="9" t="s">
        <v>3148</v>
      </c>
      <c r="D1447" s="9" t="s">
        <v>4422</v>
      </c>
      <c r="E1447" s="9" t="s">
        <v>24</v>
      </c>
      <c r="F1447" s="9" t="s">
        <v>4459</v>
      </c>
      <c r="G1447" s="9" t="s">
        <v>2999</v>
      </c>
      <c r="H1447" s="8" t="str">
        <f t="shared" si="22"/>
        <v>Ні</v>
      </c>
      <c r="J1447" s="8">
        <f>_xlfn.AGGREGATE(3,3,Tabela1[[#This Row],[Lp]])</f>
        <v>0</v>
      </c>
    </row>
    <row r="1448" spans="1:10" ht="15" hidden="1" customHeight="1">
      <c r="A1448" s="9">
        <v>1447</v>
      </c>
      <c r="B1448" s="9" t="s">
        <v>3148</v>
      </c>
      <c r="C1448" s="9" t="s">
        <v>3148</v>
      </c>
      <c r="D1448" s="9" t="s">
        <v>4422</v>
      </c>
      <c r="E1448" s="9" t="s">
        <v>24</v>
      </c>
      <c r="F1448" s="9" t="s">
        <v>4460</v>
      </c>
      <c r="G1448" s="9" t="s">
        <v>3001</v>
      </c>
      <c r="H1448" s="8" t="str">
        <f t="shared" si="22"/>
        <v>Ні</v>
      </c>
      <c r="J1448" s="8">
        <f>_xlfn.AGGREGATE(3,3,Tabela1[[#This Row],[Lp]])</f>
        <v>0</v>
      </c>
    </row>
    <row r="1449" spans="1:10" ht="15" hidden="1" customHeight="1">
      <c r="A1449" s="9">
        <v>1448</v>
      </c>
      <c r="B1449" s="9" t="s">
        <v>3151</v>
      </c>
      <c r="C1449" s="9" t="s">
        <v>3151</v>
      </c>
      <c r="D1449" s="9" t="s">
        <v>4422</v>
      </c>
      <c r="E1449" s="9" t="s">
        <v>29</v>
      </c>
      <c r="F1449" s="9" t="s">
        <v>4461</v>
      </c>
      <c r="G1449" s="9" t="s">
        <v>3003</v>
      </c>
      <c r="H1449" s="8" t="str">
        <f t="shared" si="22"/>
        <v>Ні</v>
      </c>
      <c r="J1449" s="8">
        <f>_xlfn.AGGREGATE(3,3,Tabela1[[#This Row],[Lp]])</f>
        <v>0</v>
      </c>
    </row>
    <row r="1450" spans="1:10" ht="15" hidden="1" customHeight="1">
      <c r="A1450" s="9">
        <v>1449</v>
      </c>
      <c r="B1450" s="9" t="s">
        <v>3148</v>
      </c>
      <c r="C1450" s="9" t="s">
        <v>3148</v>
      </c>
      <c r="D1450" s="9" t="s">
        <v>4422</v>
      </c>
      <c r="E1450" s="9" t="s">
        <v>24</v>
      </c>
      <c r="F1450" s="9" t="s">
        <v>4462</v>
      </c>
      <c r="G1450" s="9" t="s">
        <v>3005</v>
      </c>
      <c r="H1450" s="8" t="str">
        <f t="shared" si="22"/>
        <v>Ні</v>
      </c>
      <c r="J1450" s="8">
        <f>_xlfn.AGGREGATE(3,3,Tabela1[[#This Row],[Lp]])</f>
        <v>0</v>
      </c>
    </row>
    <row r="1451" spans="1:10" ht="15" hidden="1" customHeight="1">
      <c r="A1451" s="9">
        <v>1450</v>
      </c>
      <c r="B1451" s="9" t="s">
        <v>3151</v>
      </c>
      <c r="C1451" s="9" t="s">
        <v>3151</v>
      </c>
      <c r="D1451" s="9" t="s">
        <v>4422</v>
      </c>
      <c r="E1451" s="9" t="s">
        <v>29</v>
      </c>
      <c r="F1451" s="9" t="s">
        <v>4463</v>
      </c>
      <c r="G1451" s="9" t="s">
        <v>3007</v>
      </c>
      <c r="H1451" s="8" t="str">
        <f t="shared" si="22"/>
        <v>Ні</v>
      </c>
      <c r="J1451" s="8">
        <f>_xlfn.AGGREGATE(3,3,Tabela1[[#This Row],[Lp]])</f>
        <v>0</v>
      </c>
    </row>
    <row r="1452" spans="1:10" hidden="1">
      <c r="A1452" s="9">
        <v>1451</v>
      </c>
      <c r="B1452" s="9" t="s">
        <v>3148</v>
      </c>
      <c r="C1452" s="9" t="s">
        <v>3148</v>
      </c>
      <c r="D1452" s="9" t="s">
        <v>4422</v>
      </c>
      <c r="E1452" s="9" t="s">
        <v>24</v>
      </c>
      <c r="F1452" s="9" t="s">
        <v>4464</v>
      </c>
      <c r="G1452" s="9" t="s">
        <v>3009</v>
      </c>
      <c r="H1452" s="8" t="str">
        <f t="shared" si="22"/>
        <v>Ні</v>
      </c>
      <c r="J1452" s="8">
        <f>_xlfn.AGGREGATE(3,3,Tabela1[[#This Row],[Lp]])</f>
        <v>0</v>
      </c>
    </row>
    <row r="1453" spans="1:10" ht="15" hidden="1" customHeight="1">
      <c r="A1453" s="9">
        <v>1452</v>
      </c>
      <c r="B1453" s="9" t="s">
        <v>3148</v>
      </c>
      <c r="C1453" s="9" t="s">
        <v>3148</v>
      </c>
      <c r="D1453" s="9" t="s">
        <v>4422</v>
      </c>
      <c r="E1453" s="9" t="s">
        <v>24</v>
      </c>
      <c r="F1453" s="9" t="s">
        <v>4450</v>
      </c>
      <c r="G1453" s="9" t="s">
        <v>3011</v>
      </c>
      <c r="H1453" s="8" t="str">
        <f t="shared" si="22"/>
        <v>Ні</v>
      </c>
      <c r="J1453" s="8">
        <f>_xlfn.AGGREGATE(3,3,Tabela1[[#This Row],[Lp]])</f>
        <v>0</v>
      </c>
    </row>
    <row r="1454" spans="1:10" ht="15" hidden="1" customHeight="1">
      <c r="A1454" s="9">
        <v>1453</v>
      </c>
      <c r="B1454" s="9" t="s">
        <v>3145</v>
      </c>
      <c r="C1454" s="9" t="s">
        <v>3146</v>
      </c>
      <c r="D1454" s="9" t="s">
        <v>4422</v>
      </c>
      <c r="E1454" s="9" t="s">
        <v>21</v>
      </c>
      <c r="F1454" s="9" t="s">
        <v>4465</v>
      </c>
      <c r="G1454" s="9" t="s">
        <v>3013</v>
      </c>
      <c r="H1454" s="8" t="str">
        <f t="shared" si="22"/>
        <v>Ні</v>
      </c>
      <c r="J1454" s="8">
        <f>_xlfn.AGGREGATE(3,3,Tabela1[[#This Row],[Lp]])</f>
        <v>0</v>
      </c>
    </row>
    <row r="1455" spans="1:10" ht="15" hidden="1" customHeight="1">
      <c r="A1455" s="9">
        <v>1454</v>
      </c>
      <c r="B1455" s="9" t="s">
        <v>3151</v>
      </c>
      <c r="C1455" s="9" t="s">
        <v>3151</v>
      </c>
      <c r="D1455" s="9" t="s">
        <v>4422</v>
      </c>
      <c r="E1455" s="9" t="s">
        <v>29</v>
      </c>
      <c r="F1455" s="9" t="s">
        <v>4466</v>
      </c>
      <c r="G1455" s="9" t="s">
        <v>3015</v>
      </c>
      <c r="H1455" s="8" t="str">
        <f t="shared" si="22"/>
        <v>Ні</v>
      </c>
      <c r="J1455" s="8">
        <f>_xlfn.AGGREGATE(3,3,Tabela1[[#This Row],[Lp]])</f>
        <v>0</v>
      </c>
    </row>
    <row r="1456" spans="1:10" ht="15" hidden="1" customHeight="1">
      <c r="A1456" s="9">
        <v>1455</v>
      </c>
      <c r="B1456" s="9" t="s">
        <v>3151</v>
      </c>
      <c r="C1456" s="9" t="s">
        <v>3151</v>
      </c>
      <c r="D1456" s="9" t="s">
        <v>4422</v>
      </c>
      <c r="E1456" s="9" t="s">
        <v>29</v>
      </c>
      <c r="F1456" s="9" t="s">
        <v>3681</v>
      </c>
      <c r="G1456" s="9" t="s">
        <v>3017</v>
      </c>
      <c r="H1456" s="8" t="str">
        <f t="shared" si="22"/>
        <v>Ні</v>
      </c>
      <c r="J1456" s="8">
        <f>_xlfn.AGGREGATE(3,3,Tabela1[[#This Row],[Lp]])</f>
        <v>0</v>
      </c>
    </row>
    <row r="1457" spans="1:10" ht="15" hidden="1" customHeight="1">
      <c r="A1457" s="9">
        <v>1456</v>
      </c>
      <c r="B1457" s="9" t="s">
        <v>3148</v>
      </c>
      <c r="C1457" s="9" t="s">
        <v>3148</v>
      </c>
      <c r="D1457" s="9" t="s">
        <v>4422</v>
      </c>
      <c r="E1457" s="9" t="s">
        <v>24</v>
      </c>
      <c r="F1457" s="9" t="s">
        <v>4467</v>
      </c>
      <c r="G1457" s="9" t="s">
        <v>3019</v>
      </c>
      <c r="H1457" s="8" t="str">
        <f t="shared" si="22"/>
        <v>Ні</v>
      </c>
      <c r="J1457" s="8">
        <f>_xlfn.AGGREGATE(3,3,Tabela1[[#This Row],[Lp]])</f>
        <v>0</v>
      </c>
    </row>
    <row r="1458" spans="1:10" ht="15" hidden="1" customHeight="1">
      <c r="A1458" s="9">
        <v>1457</v>
      </c>
      <c r="B1458" s="9" t="s">
        <v>3151</v>
      </c>
      <c r="C1458" s="9" t="s">
        <v>3151</v>
      </c>
      <c r="D1458" s="9" t="s">
        <v>4422</v>
      </c>
      <c r="E1458" s="9" t="s">
        <v>29</v>
      </c>
      <c r="F1458" s="9" t="s">
        <v>4468</v>
      </c>
      <c r="G1458" s="9" t="s">
        <v>3021</v>
      </c>
      <c r="H1458" s="8" t="str">
        <f t="shared" si="22"/>
        <v>Ні</v>
      </c>
      <c r="J1458" s="8">
        <f>_xlfn.AGGREGATE(3,3,Tabela1[[#This Row],[Lp]])</f>
        <v>0</v>
      </c>
    </row>
    <row r="1459" spans="1:10" ht="15" hidden="1" customHeight="1">
      <c r="A1459" s="9">
        <v>1458</v>
      </c>
      <c r="B1459" s="9" t="s">
        <v>3176</v>
      </c>
      <c r="C1459" s="9" t="s">
        <v>3146</v>
      </c>
      <c r="D1459" s="9" t="s">
        <v>4422</v>
      </c>
      <c r="E1459" s="9" t="s">
        <v>78</v>
      </c>
      <c r="F1459" s="9" t="s">
        <v>4469</v>
      </c>
      <c r="G1459" s="9" t="s">
        <v>3023</v>
      </c>
      <c r="H1459" s="8" t="str">
        <f t="shared" si="22"/>
        <v>Так</v>
      </c>
      <c r="J1459" s="8">
        <f>_xlfn.AGGREGATE(3,3,Tabela1[[#This Row],[Lp]])</f>
        <v>0</v>
      </c>
    </row>
    <row r="1460" spans="1:10" ht="15" hidden="1" customHeight="1">
      <c r="A1460" s="9">
        <v>1459</v>
      </c>
      <c r="B1460" s="9" t="s">
        <v>3151</v>
      </c>
      <c r="C1460" s="9" t="s">
        <v>3151</v>
      </c>
      <c r="D1460" s="9" t="s">
        <v>4422</v>
      </c>
      <c r="E1460" s="9" t="s">
        <v>29</v>
      </c>
      <c r="F1460" s="9" t="s">
        <v>4470</v>
      </c>
      <c r="G1460" s="9" t="s">
        <v>3025</v>
      </c>
      <c r="H1460" s="8" t="str">
        <f t="shared" si="22"/>
        <v>Ні</v>
      </c>
      <c r="J1460" s="8">
        <f>_xlfn.AGGREGATE(3,3,Tabela1[[#This Row],[Lp]])</f>
        <v>0</v>
      </c>
    </row>
    <row r="1461" spans="1:10" ht="15" hidden="1" customHeight="1">
      <c r="A1461" s="9">
        <v>1460</v>
      </c>
      <c r="B1461" s="9" t="s">
        <v>3151</v>
      </c>
      <c r="C1461" s="9" t="s">
        <v>3151</v>
      </c>
      <c r="D1461" s="9" t="s">
        <v>4422</v>
      </c>
      <c r="E1461" s="9" t="s">
        <v>29</v>
      </c>
      <c r="F1461" s="9" t="s">
        <v>4471</v>
      </c>
      <c r="G1461" s="9" t="s">
        <v>3027</v>
      </c>
      <c r="H1461" s="8" t="str">
        <f t="shared" si="22"/>
        <v>Ні</v>
      </c>
      <c r="J1461" s="8">
        <f>_xlfn.AGGREGATE(3,3,Tabela1[[#This Row],[Lp]])</f>
        <v>0</v>
      </c>
    </row>
    <row r="1462" spans="1:10" ht="15" hidden="1" customHeight="1">
      <c r="A1462" s="9">
        <v>1461</v>
      </c>
      <c r="B1462" s="9" t="s">
        <v>3176</v>
      </c>
      <c r="C1462" s="9" t="s">
        <v>3146</v>
      </c>
      <c r="D1462" s="9" t="s">
        <v>4422</v>
      </c>
      <c r="E1462" s="9" t="s">
        <v>78</v>
      </c>
      <c r="F1462" s="9" t="s">
        <v>3540</v>
      </c>
      <c r="G1462" s="9" t="s">
        <v>3029</v>
      </c>
      <c r="H1462" s="8" t="str">
        <f t="shared" si="22"/>
        <v>Так</v>
      </c>
      <c r="I1462" s="8" t="s">
        <v>3178</v>
      </c>
      <c r="J1462" s="8">
        <f>_xlfn.AGGREGATE(3,3,Tabela1[[#This Row],[Lp]])</f>
        <v>0</v>
      </c>
    </row>
    <row r="1463" spans="1:10" ht="15" hidden="1" customHeight="1">
      <c r="A1463" s="9">
        <v>1462</v>
      </c>
      <c r="B1463" s="9" t="s">
        <v>3148</v>
      </c>
      <c r="C1463" s="9" t="s">
        <v>3148</v>
      </c>
      <c r="D1463" s="9" t="s">
        <v>4422</v>
      </c>
      <c r="E1463" s="9" t="s">
        <v>24</v>
      </c>
      <c r="F1463" s="9" t="s">
        <v>3597</v>
      </c>
      <c r="G1463" s="9" t="s">
        <v>3099</v>
      </c>
      <c r="H1463" s="8" t="str">
        <f t="shared" si="22"/>
        <v>Ні</v>
      </c>
      <c r="J1463" s="8">
        <f>_xlfn.AGGREGATE(3,3,Tabela1[[#This Row],[Lp]])</f>
        <v>0</v>
      </c>
    </row>
    <row r="1464" spans="1:10" ht="15" hidden="1" customHeight="1">
      <c r="A1464" s="9">
        <v>1463</v>
      </c>
      <c r="B1464" s="9" t="s">
        <v>3100</v>
      </c>
      <c r="C1464" s="9" t="s">
        <v>3100</v>
      </c>
      <c r="D1464" s="9" t="s">
        <v>3100</v>
      </c>
      <c r="E1464" s="9" t="s">
        <v>12</v>
      </c>
      <c r="F1464" s="9" t="s">
        <v>3138</v>
      </c>
      <c r="G1464" s="9" t="s">
        <v>3033</v>
      </c>
      <c r="H1464" s="8" t="str">
        <f t="shared" si="22"/>
        <v>Ні</v>
      </c>
      <c r="J1464" s="8">
        <f>_xlfn.AGGREGATE(3,3,Tabela1[[#This Row],[Lp]])</f>
        <v>0</v>
      </c>
    </row>
    <row r="1465" spans="1:10" ht="15" customHeight="1"/>
    <row r="1466" spans="1:10" ht="15" customHeight="1"/>
    <row r="1467" spans="1:10" ht="15" customHeight="1"/>
    <row r="1468" spans="1:10" ht="15" customHeight="1"/>
    <row r="1469" spans="1:10" ht="15" customHeight="1"/>
    <row r="1470" spans="1:10" ht="15" customHeight="1"/>
    <row r="1471" spans="1:10" ht="15" customHeight="1"/>
    <row r="1472" spans="1:10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2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16"/>
  <dimension ref="A1:AL81"/>
  <sheetViews>
    <sheetView zoomScale="90" zoomScaleNormal="90" workbookViewId="0"/>
  </sheetViews>
  <sheetFormatPr defaultColWidth="8.7109375" defaultRowHeight="15"/>
  <cols>
    <col min="1" max="1" width="5" customWidth="1"/>
    <col min="3" max="3" width="17.7109375" customWidth="1"/>
    <col min="7" max="7" width="12.7109375" customWidth="1"/>
    <col min="12" max="12" width="11.140625" customWidth="1"/>
    <col min="13" max="13" width="12.28515625" bestFit="1" customWidth="1"/>
    <col min="15" max="15" width="12.140625" customWidth="1"/>
    <col min="16" max="16" width="8.7109375" customWidth="1"/>
    <col min="19" max="19" width="12.140625" customWidth="1"/>
    <col min="24" max="38" width="6.42578125" customWidth="1"/>
  </cols>
  <sheetData>
    <row r="1" spans="3:38">
      <c r="C1" s="11" t="s">
        <v>4472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X1" s="11" t="s">
        <v>4472</v>
      </c>
    </row>
    <row r="2" spans="3:38">
      <c r="C2" s="8"/>
      <c r="D2" s="11" t="str">
        <f t="shared" ref="D2:R2" ca="1" si="0">OFFSET($C$54,-D18,0)</f>
        <v>1. 100%</v>
      </c>
      <c r="E2" s="11" t="str">
        <f t="shared" ca="1" si="0"/>
        <v>2. 72-100</v>
      </c>
      <c r="F2" s="11" t="str">
        <f t="shared" ca="1" si="0"/>
        <v>3. 66-72</v>
      </c>
      <c r="G2" s="11" t="str">
        <f t="shared" ca="1" si="0"/>
        <v>4. 63-66</v>
      </c>
      <c r="H2" s="11" t="str">
        <f t="shared" ca="1" si="0"/>
        <v>5. 58-63</v>
      </c>
      <c r="I2" s="11" t="str">
        <f t="shared" ca="1" si="0"/>
        <v>6. 53-58</v>
      </c>
      <c r="J2" s="11" t="str">
        <f t="shared" ca="1" si="0"/>
        <v>7. 49-53</v>
      </c>
      <c r="K2" s="11" t="str">
        <f t="shared" ca="1" si="0"/>
        <v>8. 43-49</v>
      </c>
      <c r="L2" s="11" t="str">
        <f t="shared" ca="1" si="0"/>
        <v>9. 26-43</v>
      </c>
      <c r="M2" s="11" t="str">
        <f t="shared" ca="1" si="0"/>
        <v>10. 23-26</v>
      </c>
      <c r="N2" s="11" t="str">
        <f t="shared" ca="1" si="0"/>
        <v>11. 22-23</v>
      </c>
      <c r="O2" s="11" t="str">
        <f t="shared" ca="1" si="0"/>
        <v>12. 19-22</v>
      </c>
      <c r="P2" s="11" t="str">
        <f t="shared" ca="1" si="0"/>
        <v>13. 12-19</v>
      </c>
      <c r="Q2" s="11" t="str">
        <f t="shared" ca="1" si="0"/>
        <v>14. 9-12</v>
      </c>
      <c r="R2" s="11" t="str">
        <f t="shared" ca="1" si="0"/>
        <v>15. 0-9</v>
      </c>
      <c r="S2" s="8"/>
    </row>
    <row r="3" spans="3:38">
      <c r="C3" s="8" t="str">
        <f>C21</f>
        <v>1. 0-1</v>
      </c>
      <c r="D3" s="12">
        <v>10</v>
      </c>
      <c r="E3" s="13">
        <v>10</v>
      </c>
      <c r="F3" s="13">
        <v>11.5</v>
      </c>
      <c r="G3" s="13">
        <v>13</v>
      </c>
      <c r="H3" s="13">
        <v>13</v>
      </c>
      <c r="I3" s="13">
        <v>13</v>
      </c>
      <c r="J3" s="13">
        <v>13.5</v>
      </c>
      <c r="K3" s="13">
        <v>13.5</v>
      </c>
      <c r="L3" s="13">
        <v>14.5</v>
      </c>
      <c r="M3" s="13">
        <v>14.5</v>
      </c>
      <c r="N3" s="13">
        <v>15.5</v>
      </c>
      <c r="O3" s="13">
        <v>15.5</v>
      </c>
      <c r="P3" s="13">
        <v>15.5</v>
      </c>
      <c r="Q3" s="13">
        <v>15.5</v>
      </c>
      <c r="R3" s="14">
        <v>16.5</v>
      </c>
      <c r="S3" s="8"/>
      <c r="W3" s="26"/>
      <c r="X3" s="47">
        <f>R3</f>
        <v>16.5</v>
      </c>
      <c r="Y3" s="47">
        <f>Q3</f>
        <v>15.5</v>
      </c>
      <c r="Z3" s="47">
        <f>P3</f>
        <v>15.5</v>
      </c>
      <c r="AA3" s="47">
        <f>O3</f>
        <v>15.5</v>
      </c>
      <c r="AB3" s="47">
        <f>N3</f>
        <v>15.5</v>
      </c>
      <c r="AC3" s="47">
        <f>M3</f>
        <v>14.5</v>
      </c>
      <c r="AD3" s="47">
        <f>L3</f>
        <v>14.5</v>
      </c>
      <c r="AE3" s="47">
        <f>K3</f>
        <v>13.5</v>
      </c>
      <c r="AF3" s="47">
        <f>J3</f>
        <v>13.5</v>
      </c>
      <c r="AG3" s="47">
        <f>I3</f>
        <v>13</v>
      </c>
      <c r="AH3" s="47">
        <f>H3</f>
        <v>13</v>
      </c>
      <c r="AI3" s="47">
        <f>G3</f>
        <v>13</v>
      </c>
      <c r="AJ3" s="47">
        <f>F3</f>
        <v>11.5</v>
      </c>
      <c r="AK3" s="47">
        <f>E3</f>
        <v>10</v>
      </c>
      <c r="AL3" s="47">
        <f>D3</f>
        <v>10</v>
      </c>
    </row>
    <row r="4" spans="3:38">
      <c r="C4" s="8" t="str">
        <f t="shared" ref="C4:C17" si="1">C22</f>
        <v>2. 1-1,4</v>
      </c>
      <c r="D4" s="15">
        <v>11.5</v>
      </c>
      <c r="E4" s="16">
        <v>12.5</v>
      </c>
      <c r="F4" s="16">
        <v>13</v>
      </c>
      <c r="G4" s="16">
        <v>13</v>
      </c>
      <c r="H4" s="16">
        <v>13</v>
      </c>
      <c r="I4" s="16">
        <v>13</v>
      </c>
      <c r="J4" s="16">
        <v>13.5</v>
      </c>
      <c r="K4" s="16">
        <v>15.5</v>
      </c>
      <c r="L4" s="16">
        <v>16.5</v>
      </c>
      <c r="M4" s="16">
        <v>16.5</v>
      </c>
      <c r="N4" s="16">
        <v>18</v>
      </c>
      <c r="O4" s="16">
        <v>18</v>
      </c>
      <c r="P4" s="16">
        <v>18</v>
      </c>
      <c r="Q4" s="16">
        <v>18</v>
      </c>
      <c r="R4" s="17">
        <v>18.5</v>
      </c>
      <c r="S4" s="8"/>
      <c r="X4" s="47">
        <f t="shared" ref="X4:X17" si="2">R4</f>
        <v>18.5</v>
      </c>
      <c r="Y4" s="47">
        <f t="shared" ref="Y4:Y17" si="3">Q4</f>
        <v>18</v>
      </c>
      <c r="Z4" s="47">
        <f t="shared" ref="Z4:Z17" si="4">P4</f>
        <v>18</v>
      </c>
      <c r="AA4" s="47">
        <f t="shared" ref="AA4:AA17" si="5">O4</f>
        <v>18</v>
      </c>
      <c r="AB4" s="47">
        <f t="shared" ref="AB4:AB17" si="6">N4</f>
        <v>18</v>
      </c>
      <c r="AC4" s="47">
        <f t="shared" ref="AC4:AC17" si="7">M4</f>
        <v>16.5</v>
      </c>
      <c r="AD4" s="47">
        <f t="shared" ref="AD4:AD17" si="8">L4</f>
        <v>16.5</v>
      </c>
      <c r="AE4" s="47">
        <f t="shared" ref="AE4:AE17" si="9">K4</f>
        <v>15.5</v>
      </c>
      <c r="AF4" s="47">
        <f t="shared" ref="AF4:AF17" si="10">J4</f>
        <v>13.5</v>
      </c>
      <c r="AG4" s="47">
        <f t="shared" ref="AG4:AG17" si="11">I4</f>
        <v>13</v>
      </c>
      <c r="AH4" s="47">
        <f t="shared" ref="AH4:AH17" si="12">H4</f>
        <v>13</v>
      </c>
      <c r="AI4" s="47">
        <f t="shared" ref="AI4:AI17" si="13">G4</f>
        <v>13</v>
      </c>
      <c r="AJ4" s="47">
        <f t="shared" ref="AJ4:AJ17" si="14">F4</f>
        <v>13</v>
      </c>
      <c r="AK4" s="47">
        <f t="shared" ref="AK4:AK17" si="15">E4</f>
        <v>12.5</v>
      </c>
      <c r="AL4" s="47">
        <f t="shared" ref="AL4:AL17" si="16">D4</f>
        <v>11.5</v>
      </c>
    </row>
    <row r="5" spans="3:38">
      <c r="C5" s="8" t="str">
        <f t="shared" si="1"/>
        <v>3. 1,4-2,1</v>
      </c>
      <c r="D5" s="15">
        <v>12.5</v>
      </c>
      <c r="E5" s="16">
        <v>12.5</v>
      </c>
      <c r="F5" s="16">
        <v>13</v>
      </c>
      <c r="G5" s="16">
        <v>13.5</v>
      </c>
      <c r="H5" s="16">
        <v>13.5</v>
      </c>
      <c r="I5" s="16">
        <v>14</v>
      </c>
      <c r="J5" s="16">
        <v>14.5</v>
      </c>
      <c r="K5" s="16">
        <v>15.5</v>
      </c>
      <c r="L5" s="16">
        <v>16.5</v>
      </c>
      <c r="M5" s="16">
        <v>16.5</v>
      </c>
      <c r="N5" s="16">
        <v>18</v>
      </c>
      <c r="O5" s="16">
        <v>18</v>
      </c>
      <c r="P5" s="16">
        <v>18</v>
      </c>
      <c r="Q5" s="16">
        <v>18</v>
      </c>
      <c r="R5" s="17">
        <v>18.5</v>
      </c>
      <c r="S5" s="8"/>
      <c r="X5" s="47">
        <f t="shared" si="2"/>
        <v>18.5</v>
      </c>
      <c r="Y5" s="47">
        <f t="shared" si="3"/>
        <v>18</v>
      </c>
      <c r="Z5" s="47">
        <f t="shared" si="4"/>
        <v>18</v>
      </c>
      <c r="AA5" s="47">
        <f t="shared" si="5"/>
        <v>18</v>
      </c>
      <c r="AB5" s="47">
        <f t="shared" si="6"/>
        <v>18</v>
      </c>
      <c r="AC5" s="47">
        <f t="shared" si="7"/>
        <v>16.5</v>
      </c>
      <c r="AD5" s="47">
        <f t="shared" si="8"/>
        <v>16.5</v>
      </c>
      <c r="AE5" s="47">
        <f t="shared" si="9"/>
        <v>15.5</v>
      </c>
      <c r="AF5" s="47">
        <f t="shared" si="10"/>
        <v>14.5</v>
      </c>
      <c r="AG5" s="47">
        <f t="shared" si="11"/>
        <v>14</v>
      </c>
      <c r="AH5" s="47">
        <f t="shared" si="12"/>
        <v>13.5</v>
      </c>
      <c r="AI5" s="47">
        <f t="shared" si="13"/>
        <v>13.5</v>
      </c>
      <c r="AJ5" s="47">
        <f t="shared" si="14"/>
        <v>13</v>
      </c>
      <c r="AK5" s="47">
        <f t="shared" si="15"/>
        <v>12.5</v>
      </c>
      <c r="AL5" s="47">
        <f t="shared" si="16"/>
        <v>12.5</v>
      </c>
    </row>
    <row r="6" spans="3:38">
      <c r="C6" s="8" t="str">
        <f t="shared" si="1"/>
        <v>4. 2,1-3</v>
      </c>
      <c r="D6" s="15">
        <v>13</v>
      </c>
      <c r="E6" s="16">
        <v>13</v>
      </c>
      <c r="F6" s="16">
        <v>14</v>
      </c>
      <c r="G6" s="16">
        <v>14.5</v>
      </c>
      <c r="H6" s="16">
        <v>14.5</v>
      </c>
      <c r="I6" s="16">
        <v>15</v>
      </c>
      <c r="J6" s="16">
        <v>15</v>
      </c>
      <c r="K6" s="16">
        <v>15.5</v>
      </c>
      <c r="L6" s="16">
        <v>16.5</v>
      </c>
      <c r="M6" s="16">
        <v>16.5</v>
      </c>
      <c r="N6" s="16">
        <v>18</v>
      </c>
      <c r="O6" s="16">
        <v>18</v>
      </c>
      <c r="P6" s="16">
        <v>18</v>
      </c>
      <c r="Q6" s="16">
        <v>18</v>
      </c>
      <c r="R6" s="17">
        <v>19</v>
      </c>
      <c r="S6" s="8"/>
      <c r="X6" s="47">
        <f t="shared" si="2"/>
        <v>19</v>
      </c>
      <c r="Y6" s="47">
        <f t="shared" si="3"/>
        <v>18</v>
      </c>
      <c r="Z6" s="47">
        <f t="shared" si="4"/>
        <v>18</v>
      </c>
      <c r="AA6" s="47">
        <f t="shared" si="5"/>
        <v>18</v>
      </c>
      <c r="AB6" s="47">
        <f t="shared" si="6"/>
        <v>18</v>
      </c>
      <c r="AC6" s="47">
        <f t="shared" si="7"/>
        <v>16.5</v>
      </c>
      <c r="AD6" s="47">
        <f t="shared" si="8"/>
        <v>16.5</v>
      </c>
      <c r="AE6" s="47">
        <f t="shared" si="9"/>
        <v>15.5</v>
      </c>
      <c r="AF6" s="47">
        <f t="shared" si="10"/>
        <v>15</v>
      </c>
      <c r="AG6" s="47">
        <f t="shared" si="11"/>
        <v>15</v>
      </c>
      <c r="AH6" s="47">
        <f t="shared" si="12"/>
        <v>14.5</v>
      </c>
      <c r="AI6" s="47">
        <f t="shared" si="13"/>
        <v>14.5</v>
      </c>
      <c r="AJ6" s="47">
        <f t="shared" si="14"/>
        <v>14</v>
      </c>
      <c r="AK6" s="47">
        <f t="shared" si="15"/>
        <v>13</v>
      </c>
      <c r="AL6" s="47">
        <f t="shared" si="16"/>
        <v>13</v>
      </c>
    </row>
    <row r="7" spans="3:38">
      <c r="C7" s="8" t="str">
        <f t="shared" si="1"/>
        <v>5. 3-3,9</v>
      </c>
      <c r="D7" s="15">
        <v>13.5</v>
      </c>
      <c r="E7" s="16">
        <v>13.5</v>
      </c>
      <c r="F7" s="16">
        <v>14</v>
      </c>
      <c r="G7" s="16">
        <v>14.5</v>
      </c>
      <c r="H7" s="16">
        <v>14.5</v>
      </c>
      <c r="I7" s="16">
        <v>15</v>
      </c>
      <c r="J7" s="16">
        <v>15.5</v>
      </c>
      <c r="K7" s="16">
        <v>17</v>
      </c>
      <c r="L7" s="16">
        <v>17.5</v>
      </c>
      <c r="M7" s="16">
        <v>18</v>
      </c>
      <c r="N7" s="16">
        <v>18</v>
      </c>
      <c r="O7" s="16">
        <v>18</v>
      </c>
      <c r="P7" s="16">
        <v>18</v>
      </c>
      <c r="Q7" s="16">
        <v>18</v>
      </c>
      <c r="R7" s="17">
        <v>19</v>
      </c>
      <c r="S7" s="8"/>
      <c r="X7" s="47">
        <f t="shared" si="2"/>
        <v>19</v>
      </c>
      <c r="Y7" s="47">
        <f t="shared" si="3"/>
        <v>18</v>
      </c>
      <c r="Z7" s="47">
        <f t="shared" si="4"/>
        <v>18</v>
      </c>
      <c r="AA7" s="47">
        <f t="shared" si="5"/>
        <v>18</v>
      </c>
      <c r="AB7" s="47">
        <f t="shared" si="6"/>
        <v>18</v>
      </c>
      <c r="AC7" s="47">
        <f t="shared" si="7"/>
        <v>18</v>
      </c>
      <c r="AD7" s="47">
        <f t="shared" si="8"/>
        <v>17.5</v>
      </c>
      <c r="AE7" s="47">
        <f t="shared" si="9"/>
        <v>17</v>
      </c>
      <c r="AF7" s="47">
        <f t="shared" si="10"/>
        <v>15.5</v>
      </c>
      <c r="AG7" s="47">
        <f t="shared" si="11"/>
        <v>15</v>
      </c>
      <c r="AH7" s="47">
        <f t="shared" si="12"/>
        <v>14.5</v>
      </c>
      <c r="AI7" s="47">
        <f t="shared" si="13"/>
        <v>14.5</v>
      </c>
      <c r="AJ7" s="47">
        <f t="shared" si="14"/>
        <v>14</v>
      </c>
      <c r="AK7" s="47">
        <f t="shared" si="15"/>
        <v>13.5</v>
      </c>
      <c r="AL7" s="47">
        <f t="shared" si="16"/>
        <v>13.5</v>
      </c>
    </row>
    <row r="8" spans="3:38">
      <c r="C8" s="8" t="str">
        <f t="shared" si="1"/>
        <v>6. 3,9-4,1</v>
      </c>
      <c r="D8" s="15">
        <v>14.5</v>
      </c>
      <c r="E8" s="16">
        <v>14.5</v>
      </c>
      <c r="F8" s="16">
        <v>14.5</v>
      </c>
      <c r="G8" s="16">
        <v>14.5</v>
      </c>
      <c r="H8" s="16">
        <v>14.5</v>
      </c>
      <c r="I8" s="16">
        <v>15.5</v>
      </c>
      <c r="J8" s="16">
        <v>15.5</v>
      </c>
      <c r="K8" s="16">
        <v>17</v>
      </c>
      <c r="L8" s="16">
        <v>17.5</v>
      </c>
      <c r="M8" s="16">
        <v>18</v>
      </c>
      <c r="N8" s="16">
        <v>19</v>
      </c>
      <c r="O8" s="16">
        <v>19</v>
      </c>
      <c r="P8" s="16">
        <v>20</v>
      </c>
      <c r="Q8" s="16">
        <v>20</v>
      </c>
      <c r="R8" s="17">
        <v>20</v>
      </c>
      <c r="S8" s="8"/>
      <c r="X8" s="47">
        <f t="shared" si="2"/>
        <v>20</v>
      </c>
      <c r="Y8" s="47">
        <f t="shared" si="3"/>
        <v>20</v>
      </c>
      <c r="Z8" s="47">
        <f t="shared" si="4"/>
        <v>20</v>
      </c>
      <c r="AA8" s="47">
        <f t="shared" si="5"/>
        <v>19</v>
      </c>
      <c r="AB8" s="47">
        <f t="shared" si="6"/>
        <v>19</v>
      </c>
      <c r="AC8" s="47">
        <f t="shared" si="7"/>
        <v>18</v>
      </c>
      <c r="AD8" s="47">
        <f t="shared" si="8"/>
        <v>17.5</v>
      </c>
      <c r="AE8" s="47">
        <f t="shared" si="9"/>
        <v>17</v>
      </c>
      <c r="AF8" s="47">
        <f t="shared" si="10"/>
        <v>15.5</v>
      </c>
      <c r="AG8" s="47">
        <f t="shared" si="11"/>
        <v>15.5</v>
      </c>
      <c r="AH8" s="47">
        <f t="shared" si="12"/>
        <v>14.5</v>
      </c>
      <c r="AI8" s="47">
        <f t="shared" si="13"/>
        <v>14.5</v>
      </c>
      <c r="AJ8" s="47">
        <f t="shared" si="14"/>
        <v>14.5</v>
      </c>
      <c r="AK8" s="47">
        <f t="shared" si="15"/>
        <v>14.5</v>
      </c>
      <c r="AL8" s="47">
        <f t="shared" si="16"/>
        <v>14.5</v>
      </c>
    </row>
    <row r="9" spans="3:38">
      <c r="C9" s="8" t="str">
        <f t="shared" si="1"/>
        <v>7. 4,1-4,5</v>
      </c>
      <c r="D9" s="15">
        <v>14.5</v>
      </c>
      <c r="E9" s="16">
        <v>15</v>
      </c>
      <c r="F9" s="16">
        <v>15</v>
      </c>
      <c r="G9" s="16">
        <v>15</v>
      </c>
      <c r="H9" s="16">
        <v>15</v>
      </c>
      <c r="I9" s="16">
        <v>16.5</v>
      </c>
      <c r="J9" s="16">
        <v>16.5</v>
      </c>
      <c r="K9" s="16">
        <v>18</v>
      </c>
      <c r="L9" s="16">
        <v>18</v>
      </c>
      <c r="M9" s="16">
        <v>18</v>
      </c>
      <c r="N9" s="16">
        <v>19</v>
      </c>
      <c r="O9" s="16">
        <v>19</v>
      </c>
      <c r="P9" s="16">
        <v>20</v>
      </c>
      <c r="Q9" s="16">
        <v>20</v>
      </c>
      <c r="R9" s="17">
        <v>20.5</v>
      </c>
      <c r="S9" s="8"/>
      <c r="X9" s="47">
        <f t="shared" si="2"/>
        <v>20.5</v>
      </c>
      <c r="Y9" s="47">
        <f t="shared" si="3"/>
        <v>20</v>
      </c>
      <c r="Z9" s="47">
        <f t="shared" si="4"/>
        <v>20</v>
      </c>
      <c r="AA9" s="47">
        <f t="shared" si="5"/>
        <v>19</v>
      </c>
      <c r="AB9" s="47">
        <f t="shared" si="6"/>
        <v>19</v>
      </c>
      <c r="AC9" s="47">
        <f t="shared" si="7"/>
        <v>18</v>
      </c>
      <c r="AD9" s="47">
        <f t="shared" si="8"/>
        <v>18</v>
      </c>
      <c r="AE9" s="47">
        <f t="shared" si="9"/>
        <v>18</v>
      </c>
      <c r="AF9" s="47">
        <f t="shared" si="10"/>
        <v>16.5</v>
      </c>
      <c r="AG9" s="47">
        <f t="shared" si="11"/>
        <v>16.5</v>
      </c>
      <c r="AH9" s="47">
        <f t="shared" si="12"/>
        <v>15</v>
      </c>
      <c r="AI9" s="47">
        <f t="shared" si="13"/>
        <v>15</v>
      </c>
      <c r="AJ9" s="47">
        <f t="shared" si="14"/>
        <v>15</v>
      </c>
      <c r="AK9" s="47">
        <f t="shared" si="15"/>
        <v>15</v>
      </c>
      <c r="AL9" s="47">
        <f t="shared" si="16"/>
        <v>14.5</v>
      </c>
    </row>
    <row r="10" spans="3:38">
      <c r="C10" s="8" t="str">
        <f t="shared" si="1"/>
        <v>8. 4,5-5,8</v>
      </c>
      <c r="D10" s="15">
        <v>15.5</v>
      </c>
      <c r="E10" s="16">
        <v>15.5</v>
      </c>
      <c r="F10" s="16">
        <v>15.5</v>
      </c>
      <c r="G10" s="16">
        <v>15.5</v>
      </c>
      <c r="H10" s="16">
        <v>15.5</v>
      </c>
      <c r="I10" s="16">
        <v>17</v>
      </c>
      <c r="J10" s="16">
        <v>18</v>
      </c>
      <c r="K10" s="16">
        <v>18</v>
      </c>
      <c r="L10" s="16">
        <v>18</v>
      </c>
      <c r="M10" s="16">
        <v>18</v>
      </c>
      <c r="N10" s="16">
        <v>19</v>
      </c>
      <c r="O10" s="16">
        <v>19</v>
      </c>
      <c r="P10" s="16">
        <v>20</v>
      </c>
      <c r="Q10" s="16">
        <v>20</v>
      </c>
      <c r="R10" s="17">
        <v>20.5</v>
      </c>
      <c r="S10" s="8"/>
      <c r="X10" s="47">
        <f t="shared" si="2"/>
        <v>20.5</v>
      </c>
      <c r="Y10" s="47">
        <f t="shared" si="3"/>
        <v>20</v>
      </c>
      <c r="Z10" s="47">
        <f t="shared" si="4"/>
        <v>20</v>
      </c>
      <c r="AA10" s="47">
        <f t="shared" si="5"/>
        <v>19</v>
      </c>
      <c r="AB10" s="47">
        <f t="shared" si="6"/>
        <v>19</v>
      </c>
      <c r="AC10" s="47">
        <f t="shared" si="7"/>
        <v>18</v>
      </c>
      <c r="AD10" s="47">
        <f t="shared" si="8"/>
        <v>18</v>
      </c>
      <c r="AE10" s="47">
        <f t="shared" si="9"/>
        <v>18</v>
      </c>
      <c r="AF10" s="47">
        <f t="shared" si="10"/>
        <v>18</v>
      </c>
      <c r="AG10" s="47">
        <f t="shared" si="11"/>
        <v>17</v>
      </c>
      <c r="AH10" s="47">
        <f t="shared" si="12"/>
        <v>15.5</v>
      </c>
      <c r="AI10" s="47">
        <f t="shared" si="13"/>
        <v>15.5</v>
      </c>
      <c r="AJ10" s="47">
        <f t="shared" si="14"/>
        <v>15.5</v>
      </c>
      <c r="AK10" s="47">
        <f t="shared" si="15"/>
        <v>15.5</v>
      </c>
      <c r="AL10" s="47">
        <f t="shared" si="16"/>
        <v>15.5</v>
      </c>
    </row>
    <row r="11" spans="3:38">
      <c r="C11" s="8" t="str">
        <f t="shared" si="1"/>
        <v>9. 5,8-7</v>
      </c>
      <c r="D11" s="15">
        <v>15.5</v>
      </c>
      <c r="E11" s="16">
        <v>15.5</v>
      </c>
      <c r="F11" s="16">
        <v>15.5</v>
      </c>
      <c r="G11" s="16">
        <v>15.5</v>
      </c>
      <c r="H11" s="16">
        <v>15.5</v>
      </c>
      <c r="I11" s="16">
        <v>17.5</v>
      </c>
      <c r="J11" s="16">
        <v>18</v>
      </c>
      <c r="K11" s="16">
        <v>18</v>
      </c>
      <c r="L11" s="16">
        <v>18</v>
      </c>
      <c r="M11" s="16">
        <v>18.5</v>
      </c>
      <c r="N11" s="16">
        <v>19</v>
      </c>
      <c r="O11" s="16">
        <v>19.5</v>
      </c>
      <c r="P11" s="16">
        <v>20</v>
      </c>
      <c r="Q11" s="16">
        <v>20</v>
      </c>
      <c r="R11" s="17">
        <v>20.5</v>
      </c>
      <c r="S11" s="8"/>
      <c r="X11" s="47">
        <f t="shared" si="2"/>
        <v>20.5</v>
      </c>
      <c r="Y11" s="47">
        <f t="shared" si="3"/>
        <v>20</v>
      </c>
      <c r="Z11" s="47">
        <f t="shared" si="4"/>
        <v>20</v>
      </c>
      <c r="AA11" s="47">
        <f t="shared" si="5"/>
        <v>19.5</v>
      </c>
      <c r="AB11" s="47">
        <f t="shared" si="6"/>
        <v>19</v>
      </c>
      <c r="AC11" s="47">
        <f t="shared" si="7"/>
        <v>18.5</v>
      </c>
      <c r="AD11" s="47">
        <f t="shared" si="8"/>
        <v>18</v>
      </c>
      <c r="AE11" s="47">
        <f t="shared" si="9"/>
        <v>18</v>
      </c>
      <c r="AF11" s="47">
        <f t="shared" si="10"/>
        <v>18</v>
      </c>
      <c r="AG11" s="47">
        <f t="shared" si="11"/>
        <v>17.5</v>
      </c>
      <c r="AH11" s="47">
        <f t="shared" si="12"/>
        <v>15.5</v>
      </c>
      <c r="AI11" s="47">
        <f t="shared" si="13"/>
        <v>15.5</v>
      </c>
      <c r="AJ11" s="47">
        <f t="shared" si="14"/>
        <v>15.5</v>
      </c>
      <c r="AK11" s="47">
        <f t="shared" si="15"/>
        <v>15.5</v>
      </c>
      <c r="AL11" s="47">
        <f t="shared" si="16"/>
        <v>15.5</v>
      </c>
    </row>
    <row r="12" spans="3:38">
      <c r="C12" s="8" t="str">
        <f t="shared" si="1"/>
        <v>10. 7-10,2</v>
      </c>
      <c r="D12" s="15">
        <v>15.5</v>
      </c>
      <c r="E12" s="16">
        <v>15.5</v>
      </c>
      <c r="F12" s="16">
        <v>15.5</v>
      </c>
      <c r="G12" s="16">
        <v>16.5</v>
      </c>
      <c r="H12" s="16">
        <v>16.5</v>
      </c>
      <c r="I12" s="16">
        <v>18</v>
      </c>
      <c r="J12" s="16">
        <v>18</v>
      </c>
      <c r="K12" s="16">
        <v>18</v>
      </c>
      <c r="L12" s="16">
        <v>18</v>
      </c>
      <c r="M12" s="16">
        <v>18.5</v>
      </c>
      <c r="N12" s="16">
        <v>20</v>
      </c>
      <c r="O12" s="16">
        <v>20</v>
      </c>
      <c r="P12" s="16">
        <v>21</v>
      </c>
      <c r="Q12" s="16">
        <v>21</v>
      </c>
      <c r="R12" s="17">
        <v>21</v>
      </c>
      <c r="S12" s="8"/>
      <c r="X12" s="47">
        <f t="shared" si="2"/>
        <v>21</v>
      </c>
      <c r="Y12" s="47">
        <f t="shared" si="3"/>
        <v>21</v>
      </c>
      <c r="Z12" s="47">
        <f t="shared" si="4"/>
        <v>21</v>
      </c>
      <c r="AA12" s="47">
        <f t="shared" si="5"/>
        <v>20</v>
      </c>
      <c r="AB12" s="47">
        <f t="shared" si="6"/>
        <v>20</v>
      </c>
      <c r="AC12" s="47">
        <f t="shared" si="7"/>
        <v>18.5</v>
      </c>
      <c r="AD12" s="47">
        <f t="shared" si="8"/>
        <v>18</v>
      </c>
      <c r="AE12" s="47">
        <f t="shared" si="9"/>
        <v>18</v>
      </c>
      <c r="AF12" s="47">
        <f t="shared" si="10"/>
        <v>18</v>
      </c>
      <c r="AG12" s="47">
        <f t="shared" si="11"/>
        <v>18</v>
      </c>
      <c r="AH12" s="47">
        <f t="shared" si="12"/>
        <v>16.5</v>
      </c>
      <c r="AI12" s="47">
        <f t="shared" si="13"/>
        <v>16.5</v>
      </c>
      <c r="AJ12" s="47">
        <f t="shared" si="14"/>
        <v>15.5</v>
      </c>
      <c r="AK12" s="47">
        <f t="shared" si="15"/>
        <v>15.5</v>
      </c>
      <c r="AL12" s="47">
        <f t="shared" si="16"/>
        <v>15.5</v>
      </c>
    </row>
    <row r="13" spans="3:38">
      <c r="C13" s="8" t="str">
        <f t="shared" si="1"/>
        <v>11. 10,2-15</v>
      </c>
      <c r="D13" s="15">
        <v>18</v>
      </c>
      <c r="E13" s="16">
        <v>18</v>
      </c>
      <c r="F13" s="16">
        <v>18</v>
      </c>
      <c r="G13" s="16">
        <v>18</v>
      </c>
      <c r="H13" s="16">
        <v>18</v>
      </c>
      <c r="I13" s="16">
        <v>18.5</v>
      </c>
      <c r="J13" s="16">
        <v>18.5</v>
      </c>
      <c r="K13" s="16">
        <v>19</v>
      </c>
      <c r="L13" s="16">
        <v>19</v>
      </c>
      <c r="M13" s="16">
        <v>19</v>
      </c>
      <c r="N13" s="16">
        <v>21.5</v>
      </c>
      <c r="O13" s="16">
        <v>22.5</v>
      </c>
      <c r="P13" s="16">
        <v>22.5</v>
      </c>
      <c r="Q13" s="16">
        <v>24</v>
      </c>
      <c r="R13" s="17">
        <v>24.5</v>
      </c>
      <c r="S13" s="8"/>
      <c r="X13" s="47">
        <f t="shared" si="2"/>
        <v>24.5</v>
      </c>
      <c r="Y13" s="47">
        <f t="shared" si="3"/>
        <v>24</v>
      </c>
      <c r="Z13" s="47">
        <f t="shared" si="4"/>
        <v>22.5</v>
      </c>
      <c r="AA13" s="47">
        <f t="shared" si="5"/>
        <v>22.5</v>
      </c>
      <c r="AB13" s="47">
        <f t="shared" si="6"/>
        <v>21.5</v>
      </c>
      <c r="AC13" s="47">
        <f t="shared" si="7"/>
        <v>19</v>
      </c>
      <c r="AD13" s="47">
        <f t="shared" si="8"/>
        <v>19</v>
      </c>
      <c r="AE13" s="47">
        <f t="shared" si="9"/>
        <v>19</v>
      </c>
      <c r="AF13" s="47">
        <f t="shared" si="10"/>
        <v>18.5</v>
      </c>
      <c r="AG13" s="47">
        <f t="shared" si="11"/>
        <v>18.5</v>
      </c>
      <c r="AH13" s="47">
        <f t="shared" si="12"/>
        <v>18</v>
      </c>
      <c r="AI13" s="47">
        <f t="shared" si="13"/>
        <v>18</v>
      </c>
      <c r="AJ13" s="47">
        <f t="shared" si="14"/>
        <v>18</v>
      </c>
      <c r="AK13" s="47">
        <f t="shared" si="15"/>
        <v>18</v>
      </c>
      <c r="AL13" s="47">
        <f t="shared" si="16"/>
        <v>18</v>
      </c>
    </row>
    <row r="14" spans="3:38">
      <c r="C14" s="8" t="str">
        <f t="shared" si="1"/>
        <v>12. 15-35,3</v>
      </c>
      <c r="D14" s="15">
        <v>20.5</v>
      </c>
      <c r="E14" s="16">
        <v>20.5</v>
      </c>
      <c r="F14" s="16">
        <v>20.5</v>
      </c>
      <c r="G14" s="16">
        <v>20.5</v>
      </c>
      <c r="H14" s="16">
        <v>20.5</v>
      </c>
      <c r="I14" s="16">
        <v>21</v>
      </c>
      <c r="J14" s="16">
        <v>21</v>
      </c>
      <c r="K14" s="16">
        <v>21</v>
      </c>
      <c r="L14" s="16">
        <v>21.5</v>
      </c>
      <c r="M14" s="16">
        <v>21.5</v>
      </c>
      <c r="N14" s="16">
        <v>21.5</v>
      </c>
      <c r="O14" s="16">
        <v>23.5</v>
      </c>
      <c r="P14" s="16">
        <v>23.5</v>
      </c>
      <c r="Q14" s="16">
        <v>24.5</v>
      </c>
      <c r="R14" s="17">
        <v>24.5</v>
      </c>
      <c r="S14" s="8"/>
      <c r="X14" s="47">
        <f t="shared" si="2"/>
        <v>24.5</v>
      </c>
      <c r="Y14" s="47">
        <f t="shared" si="3"/>
        <v>24.5</v>
      </c>
      <c r="Z14" s="47">
        <f t="shared" si="4"/>
        <v>23.5</v>
      </c>
      <c r="AA14" s="47">
        <f t="shared" si="5"/>
        <v>23.5</v>
      </c>
      <c r="AB14" s="47">
        <f t="shared" si="6"/>
        <v>21.5</v>
      </c>
      <c r="AC14" s="47">
        <f t="shared" si="7"/>
        <v>21.5</v>
      </c>
      <c r="AD14" s="47">
        <f t="shared" si="8"/>
        <v>21.5</v>
      </c>
      <c r="AE14" s="47">
        <f t="shared" si="9"/>
        <v>21</v>
      </c>
      <c r="AF14" s="47">
        <f t="shared" si="10"/>
        <v>21</v>
      </c>
      <c r="AG14" s="47">
        <f t="shared" si="11"/>
        <v>21</v>
      </c>
      <c r="AH14" s="47">
        <f t="shared" si="12"/>
        <v>20.5</v>
      </c>
      <c r="AI14" s="47">
        <f t="shared" si="13"/>
        <v>20.5</v>
      </c>
      <c r="AJ14" s="47">
        <f t="shared" si="14"/>
        <v>20.5</v>
      </c>
      <c r="AK14" s="47">
        <f t="shared" si="15"/>
        <v>20.5</v>
      </c>
      <c r="AL14" s="47">
        <f t="shared" si="16"/>
        <v>20.5</v>
      </c>
    </row>
    <row r="15" spans="3:38">
      <c r="C15" s="8" t="str">
        <f t="shared" si="1"/>
        <v>13. 35,3-44,9</v>
      </c>
      <c r="D15" s="15">
        <v>22.5</v>
      </c>
      <c r="E15" s="16">
        <v>22.5</v>
      </c>
      <c r="F15" s="16">
        <v>22.5</v>
      </c>
      <c r="G15" s="16">
        <v>22.5</v>
      </c>
      <c r="H15" s="16">
        <v>22.5</v>
      </c>
      <c r="I15" s="16">
        <v>24.5</v>
      </c>
      <c r="J15" s="16">
        <v>24.5</v>
      </c>
      <c r="K15" s="16">
        <v>24.5</v>
      </c>
      <c r="L15" s="16">
        <v>24.5</v>
      </c>
      <c r="M15" s="16">
        <v>24.5</v>
      </c>
      <c r="N15" s="16">
        <v>25</v>
      </c>
      <c r="O15" s="16">
        <v>25</v>
      </c>
      <c r="P15" s="16">
        <v>25</v>
      </c>
      <c r="Q15" s="16">
        <v>25</v>
      </c>
      <c r="R15" s="17">
        <v>25</v>
      </c>
      <c r="S15" s="8"/>
      <c r="X15" s="47">
        <f t="shared" si="2"/>
        <v>25</v>
      </c>
      <c r="Y15" s="47">
        <f t="shared" si="3"/>
        <v>25</v>
      </c>
      <c r="Z15" s="47">
        <f t="shared" si="4"/>
        <v>25</v>
      </c>
      <c r="AA15" s="47">
        <f t="shared" si="5"/>
        <v>25</v>
      </c>
      <c r="AB15" s="47">
        <f t="shared" si="6"/>
        <v>25</v>
      </c>
      <c r="AC15" s="47">
        <f t="shared" si="7"/>
        <v>24.5</v>
      </c>
      <c r="AD15" s="47">
        <f t="shared" si="8"/>
        <v>24.5</v>
      </c>
      <c r="AE15" s="47">
        <f t="shared" si="9"/>
        <v>24.5</v>
      </c>
      <c r="AF15" s="47">
        <f t="shared" si="10"/>
        <v>24.5</v>
      </c>
      <c r="AG15" s="47">
        <f t="shared" si="11"/>
        <v>24.5</v>
      </c>
      <c r="AH15" s="47">
        <f t="shared" si="12"/>
        <v>22.5</v>
      </c>
      <c r="AI15" s="47">
        <f t="shared" si="13"/>
        <v>22.5</v>
      </c>
      <c r="AJ15" s="47">
        <f t="shared" si="14"/>
        <v>22.5</v>
      </c>
      <c r="AK15" s="47">
        <f t="shared" si="15"/>
        <v>22.5</v>
      </c>
      <c r="AL15" s="47">
        <f t="shared" si="16"/>
        <v>22.5</v>
      </c>
    </row>
    <row r="16" spans="3:38">
      <c r="C16" s="8" t="str">
        <f t="shared" si="1"/>
        <v>14. 44,9-93,7</v>
      </c>
      <c r="D16" s="15">
        <v>24</v>
      </c>
      <c r="E16" s="16">
        <v>24</v>
      </c>
      <c r="F16" s="16">
        <v>24</v>
      </c>
      <c r="G16" s="16">
        <v>24</v>
      </c>
      <c r="H16" s="16">
        <v>24</v>
      </c>
      <c r="I16" s="16">
        <v>24.5</v>
      </c>
      <c r="J16" s="16">
        <v>24.5</v>
      </c>
      <c r="K16" s="16">
        <v>24.5</v>
      </c>
      <c r="L16" s="16">
        <v>25</v>
      </c>
      <c r="M16" s="16">
        <v>25</v>
      </c>
      <c r="N16" s="16">
        <v>25</v>
      </c>
      <c r="O16" s="16">
        <v>25</v>
      </c>
      <c r="P16" s="16">
        <v>25</v>
      </c>
      <c r="Q16" s="16">
        <v>27</v>
      </c>
      <c r="R16" s="17">
        <v>27.5</v>
      </c>
      <c r="S16" s="8"/>
      <c r="X16" s="47">
        <f t="shared" si="2"/>
        <v>27.5</v>
      </c>
      <c r="Y16" s="47">
        <f t="shared" si="3"/>
        <v>27</v>
      </c>
      <c r="Z16" s="47">
        <f t="shared" si="4"/>
        <v>25</v>
      </c>
      <c r="AA16" s="47">
        <f t="shared" si="5"/>
        <v>25</v>
      </c>
      <c r="AB16" s="47">
        <f t="shared" si="6"/>
        <v>25</v>
      </c>
      <c r="AC16" s="47">
        <f t="shared" si="7"/>
        <v>25</v>
      </c>
      <c r="AD16" s="47">
        <f t="shared" si="8"/>
        <v>25</v>
      </c>
      <c r="AE16" s="47">
        <f t="shared" si="9"/>
        <v>24.5</v>
      </c>
      <c r="AF16" s="47">
        <f t="shared" si="10"/>
        <v>24.5</v>
      </c>
      <c r="AG16" s="47">
        <f t="shared" si="11"/>
        <v>24.5</v>
      </c>
      <c r="AH16" s="47">
        <f t="shared" si="12"/>
        <v>24</v>
      </c>
      <c r="AI16" s="47">
        <f t="shared" si="13"/>
        <v>24</v>
      </c>
      <c r="AJ16" s="47">
        <f t="shared" si="14"/>
        <v>24</v>
      </c>
      <c r="AK16" s="47">
        <f t="shared" si="15"/>
        <v>24</v>
      </c>
      <c r="AL16" s="47">
        <f t="shared" si="16"/>
        <v>24</v>
      </c>
    </row>
    <row r="17" spans="1:38">
      <c r="C17" s="8" t="str">
        <f t="shared" si="1"/>
        <v>15. 93,7-</v>
      </c>
      <c r="D17" s="18">
        <v>27.5</v>
      </c>
      <c r="E17" s="19">
        <v>27.5</v>
      </c>
      <c r="F17" s="19">
        <v>27.5</v>
      </c>
      <c r="G17" s="19">
        <v>27.5</v>
      </c>
      <c r="H17" s="19">
        <v>27.5</v>
      </c>
      <c r="I17" s="19">
        <v>27.5</v>
      </c>
      <c r="J17" s="19">
        <v>27.5</v>
      </c>
      <c r="K17" s="19">
        <v>27.5</v>
      </c>
      <c r="L17" s="19">
        <v>27.5</v>
      </c>
      <c r="M17" s="19">
        <v>27.5</v>
      </c>
      <c r="N17" s="19">
        <v>27.5</v>
      </c>
      <c r="O17" s="19">
        <v>27.5</v>
      </c>
      <c r="P17" s="19">
        <v>27.5</v>
      </c>
      <c r="Q17" s="19">
        <v>27.5</v>
      </c>
      <c r="R17" s="20">
        <v>27.5</v>
      </c>
      <c r="S17" s="8"/>
      <c r="X17" s="47">
        <f t="shared" si="2"/>
        <v>27.5</v>
      </c>
      <c r="Y17" s="47">
        <f t="shared" si="3"/>
        <v>27.5</v>
      </c>
      <c r="Z17" s="47">
        <f t="shared" si="4"/>
        <v>27.5</v>
      </c>
      <c r="AA17" s="47">
        <f t="shared" si="5"/>
        <v>27.5</v>
      </c>
      <c r="AB17" s="47">
        <f t="shared" si="6"/>
        <v>27.5</v>
      </c>
      <c r="AC17" s="47">
        <f t="shared" si="7"/>
        <v>27.5</v>
      </c>
      <c r="AD17" s="47">
        <f t="shared" si="8"/>
        <v>27.5</v>
      </c>
      <c r="AE17" s="47">
        <f t="shared" si="9"/>
        <v>27.5</v>
      </c>
      <c r="AF17" s="47">
        <f t="shared" si="10"/>
        <v>27.5</v>
      </c>
      <c r="AG17" s="47">
        <f t="shared" si="11"/>
        <v>27.5</v>
      </c>
      <c r="AH17" s="47">
        <f t="shared" si="12"/>
        <v>27.5</v>
      </c>
      <c r="AI17" s="47">
        <f t="shared" si="13"/>
        <v>27.5</v>
      </c>
      <c r="AJ17" s="47">
        <f t="shared" si="14"/>
        <v>27.5</v>
      </c>
      <c r="AK17" s="47">
        <f t="shared" si="15"/>
        <v>27.5</v>
      </c>
      <c r="AL17" s="47">
        <f t="shared" si="16"/>
        <v>27.5</v>
      </c>
    </row>
    <row r="18" spans="1:38">
      <c r="C18" s="8"/>
      <c r="D18" s="30">
        <v>1</v>
      </c>
      <c r="E18" s="30">
        <v>2</v>
      </c>
      <c r="F18" s="30">
        <v>3</v>
      </c>
      <c r="G18" s="30">
        <v>4</v>
      </c>
      <c r="H18" s="30">
        <v>5</v>
      </c>
      <c r="I18" s="30">
        <v>6</v>
      </c>
      <c r="J18" s="30">
        <v>7</v>
      </c>
      <c r="K18" s="30">
        <v>8</v>
      </c>
      <c r="L18" s="30">
        <v>9</v>
      </c>
      <c r="M18" s="30">
        <v>10</v>
      </c>
      <c r="N18" s="30">
        <v>11</v>
      </c>
      <c r="O18" s="30">
        <v>12</v>
      </c>
      <c r="P18" s="30">
        <v>13</v>
      </c>
      <c r="Q18" s="30">
        <v>14</v>
      </c>
      <c r="R18" s="30">
        <v>15</v>
      </c>
      <c r="S18" s="8"/>
    </row>
    <row r="19" spans="1:38">
      <c r="X19" s="11" t="s">
        <v>4473</v>
      </c>
    </row>
    <row r="20" spans="1:38">
      <c r="A20" s="11" t="s">
        <v>4474</v>
      </c>
      <c r="E20" s="25" t="s">
        <v>4475</v>
      </c>
      <c r="K20" s="35">
        <f>(1/R17)*K32/18*K51*1000</f>
        <v>9516.898689955553</v>
      </c>
      <c r="M20" s="86"/>
    </row>
    <row r="21" spans="1:38">
      <c r="A21" s="9">
        <v>1</v>
      </c>
      <c r="B21" s="21">
        <v>0</v>
      </c>
      <c r="C21" s="9" t="str">
        <f>A21&amp;". "&amp;B21&amp;"-"&amp;B22</f>
        <v>1. 0-1</v>
      </c>
      <c r="X21" s="80">
        <f t="shared" ref="X21:AL21" si="17">$AL$17/X3</f>
        <v>1.6666666666666667</v>
      </c>
      <c r="Y21" s="80">
        <f t="shared" si="17"/>
        <v>1.7741935483870968</v>
      </c>
      <c r="Z21" s="80">
        <f t="shared" si="17"/>
        <v>1.7741935483870968</v>
      </c>
      <c r="AA21" s="80">
        <f t="shared" si="17"/>
        <v>1.7741935483870968</v>
      </c>
      <c r="AB21" s="80">
        <f t="shared" si="17"/>
        <v>1.7741935483870968</v>
      </c>
      <c r="AC21" s="80">
        <f t="shared" si="17"/>
        <v>1.896551724137931</v>
      </c>
      <c r="AD21" s="80">
        <f t="shared" si="17"/>
        <v>1.896551724137931</v>
      </c>
      <c r="AE21" s="80">
        <f t="shared" si="17"/>
        <v>2.0370370370370372</v>
      </c>
      <c r="AF21" s="80">
        <f t="shared" si="17"/>
        <v>2.0370370370370372</v>
      </c>
      <c r="AG21" s="80">
        <f t="shared" si="17"/>
        <v>2.1153846153846154</v>
      </c>
      <c r="AH21" s="80">
        <f t="shared" si="17"/>
        <v>2.1153846153846154</v>
      </c>
      <c r="AI21" s="80">
        <f t="shared" si="17"/>
        <v>2.1153846153846154</v>
      </c>
      <c r="AJ21" s="80">
        <f t="shared" si="17"/>
        <v>2.3913043478260869</v>
      </c>
      <c r="AK21" s="80">
        <f t="shared" si="17"/>
        <v>2.75</v>
      </c>
      <c r="AL21" s="80">
        <f t="shared" si="17"/>
        <v>2.75</v>
      </c>
    </row>
    <row r="22" spans="1:38">
      <c r="A22" s="9">
        <v>2</v>
      </c>
      <c r="B22" s="21">
        <v>1</v>
      </c>
      <c r="C22" s="9" t="str">
        <f t="shared" ref="C22:C35" si="18">A22&amp;". "&amp;B22&amp;"-"&amp;B23</f>
        <v>2. 1-1,4</v>
      </c>
      <c r="E22" s="25" t="s">
        <v>4472</v>
      </c>
      <c r="X22" s="80">
        <f t="shared" ref="X22:AL22" si="19">$AL$17/X4</f>
        <v>1.4864864864864864</v>
      </c>
      <c r="Y22" s="80">
        <f t="shared" si="19"/>
        <v>1.5277777777777777</v>
      </c>
      <c r="Z22" s="80">
        <f t="shared" si="19"/>
        <v>1.5277777777777777</v>
      </c>
      <c r="AA22" s="80">
        <f t="shared" si="19"/>
        <v>1.5277777777777777</v>
      </c>
      <c r="AB22" s="80">
        <f t="shared" si="19"/>
        <v>1.5277777777777777</v>
      </c>
      <c r="AC22" s="80">
        <f t="shared" si="19"/>
        <v>1.6666666666666667</v>
      </c>
      <c r="AD22" s="80">
        <f t="shared" si="19"/>
        <v>1.6666666666666667</v>
      </c>
      <c r="AE22" s="80">
        <f t="shared" si="19"/>
        <v>1.7741935483870968</v>
      </c>
      <c r="AF22" s="80">
        <f t="shared" si="19"/>
        <v>2.0370370370370372</v>
      </c>
      <c r="AG22" s="80">
        <f t="shared" si="19"/>
        <v>2.1153846153846154</v>
      </c>
      <c r="AH22" s="80">
        <f t="shared" si="19"/>
        <v>2.1153846153846154</v>
      </c>
      <c r="AI22" s="80">
        <f t="shared" si="19"/>
        <v>2.1153846153846154</v>
      </c>
      <c r="AJ22" s="80">
        <f t="shared" si="19"/>
        <v>2.1153846153846154</v>
      </c>
      <c r="AK22" s="80">
        <f t="shared" si="19"/>
        <v>2.2000000000000002</v>
      </c>
      <c r="AL22" s="80">
        <f t="shared" si="19"/>
        <v>2.3913043478260869</v>
      </c>
    </row>
    <row r="23" spans="1:38">
      <c r="A23" s="9">
        <v>3</v>
      </c>
      <c r="B23" s="21">
        <v>1.4</v>
      </c>
      <c r="C23" s="9" t="str">
        <f t="shared" si="18"/>
        <v>3. 1,4-2,1</v>
      </c>
      <c r="F23" t="s">
        <v>3097</v>
      </c>
      <c r="K23" s="32">
        <v>20</v>
      </c>
      <c r="M23" s="80">
        <f>$R$17/K23</f>
        <v>1.375</v>
      </c>
      <c r="X23" s="80">
        <f t="shared" ref="X23:AL23" si="20">$AL$17/X5</f>
        <v>1.4864864864864864</v>
      </c>
      <c r="Y23" s="80">
        <f t="shared" si="20"/>
        <v>1.5277777777777777</v>
      </c>
      <c r="Z23" s="80">
        <f t="shared" si="20"/>
        <v>1.5277777777777777</v>
      </c>
      <c r="AA23" s="80">
        <f t="shared" si="20"/>
        <v>1.5277777777777777</v>
      </c>
      <c r="AB23" s="80">
        <f t="shared" si="20"/>
        <v>1.5277777777777777</v>
      </c>
      <c r="AC23" s="80">
        <f t="shared" si="20"/>
        <v>1.6666666666666667</v>
      </c>
      <c r="AD23" s="80">
        <f t="shared" si="20"/>
        <v>1.6666666666666667</v>
      </c>
      <c r="AE23" s="80">
        <f t="shared" si="20"/>
        <v>1.7741935483870968</v>
      </c>
      <c r="AF23" s="80">
        <f t="shared" si="20"/>
        <v>1.896551724137931</v>
      </c>
      <c r="AG23" s="80">
        <f t="shared" si="20"/>
        <v>1.9642857142857142</v>
      </c>
      <c r="AH23" s="80">
        <f t="shared" si="20"/>
        <v>2.0370370370370372</v>
      </c>
      <c r="AI23" s="80">
        <f t="shared" si="20"/>
        <v>2.0370370370370372</v>
      </c>
      <c r="AJ23" s="80">
        <f t="shared" si="20"/>
        <v>2.1153846153846154</v>
      </c>
      <c r="AK23" s="80">
        <f t="shared" si="20"/>
        <v>2.2000000000000002</v>
      </c>
      <c r="AL23" s="80">
        <f t="shared" si="20"/>
        <v>2.2000000000000002</v>
      </c>
    </row>
    <row r="24" spans="1:38">
      <c r="A24" s="9">
        <v>4</v>
      </c>
      <c r="B24" s="21">
        <v>2.1</v>
      </c>
      <c r="C24" s="9" t="str">
        <f t="shared" si="18"/>
        <v>4. 2,1-3</v>
      </c>
      <c r="F24" t="s">
        <v>4476</v>
      </c>
      <c r="K24" s="32">
        <v>9</v>
      </c>
      <c r="M24" s="80">
        <f t="shared" ref="M24:M28" si="21">$R$17/K24</f>
        <v>3.0555555555555554</v>
      </c>
      <c r="X24" s="80">
        <f t="shared" ref="X24:AL24" si="22">$AL$17/X6</f>
        <v>1.4473684210526316</v>
      </c>
      <c r="Y24" s="80">
        <f t="shared" si="22"/>
        <v>1.5277777777777777</v>
      </c>
      <c r="Z24" s="80">
        <f t="shared" si="22"/>
        <v>1.5277777777777777</v>
      </c>
      <c r="AA24" s="80">
        <f t="shared" si="22"/>
        <v>1.5277777777777777</v>
      </c>
      <c r="AB24" s="80">
        <f t="shared" si="22"/>
        <v>1.5277777777777777</v>
      </c>
      <c r="AC24" s="80">
        <f t="shared" si="22"/>
        <v>1.6666666666666667</v>
      </c>
      <c r="AD24" s="80">
        <f t="shared" si="22"/>
        <v>1.6666666666666667</v>
      </c>
      <c r="AE24" s="80">
        <f t="shared" si="22"/>
        <v>1.7741935483870968</v>
      </c>
      <c r="AF24" s="80">
        <f t="shared" si="22"/>
        <v>1.8333333333333333</v>
      </c>
      <c r="AG24" s="80">
        <f t="shared" si="22"/>
        <v>1.8333333333333333</v>
      </c>
      <c r="AH24" s="80">
        <f t="shared" si="22"/>
        <v>1.896551724137931</v>
      </c>
      <c r="AI24" s="80">
        <f t="shared" si="22"/>
        <v>1.896551724137931</v>
      </c>
      <c r="AJ24" s="80">
        <f t="shared" si="22"/>
        <v>1.9642857142857142</v>
      </c>
      <c r="AK24" s="80">
        <f t="shared" si="22"/>
        <v>2.1153846153846154</v>
      </c>
      <c r="AL24" s="80">
        <f t="shared" si="22"/>
        <v>2.1153846153846154</v>
      </c>
    </row>
    <row r="25" spans="1:38">
      <c r="A25" s="9">
        <v>5</v>
      </c>
      <c r="B25" s="21">
        <v>3</v>
      </c>
      <c r="C25" s="9" t="str">
        <f t="shared" si="18"/>
        <v>5. 3-3,9</v>
      </c>
      <c r="F25" t="s">
        <v>4477</v>
      </c>
      <c r="K25" s="32">
        <v>6</v>
      </c>
      <c r="M25" s="80">
        <f t="shared" si="21"/>
        <v>4.583333333333333</v>
      </c>
      <c r="X25" s="80">
        <f t="shared" ref="X25:AL25" si="23">$AL$17/X7</f>
        <v>1.4473684210526316</v>
      </c>
      <c r="Y25" s="80">
        <f t="shared" si="23"/>
        <v>1.5277777777777777</v>
      </c>
      <c r="Z25" s="80">
        <f t="shared" si="23"/>
        <v>1.5277777777777777</v>
      </c>
      <c r="AA25" s="80">
        <f t="shared" si="23"/>
        <v>1.5277777777777777</v>
      </c>
      <c r="AB25" s="80">
        <f t="shared" si="23"/>
        <v>1.5277777777777777</v>
      </c>
      <c r="AC25" s="80">
        <f t="shared" si="23"/>
        <v>1.5277777777777777</v>
      </c>
      <c r="AD25" s="80">
        <f t="shared" si="23"/>
        <v>1.5714285714285714</v>
      </c>
      <c r="AE25" s="80">
        <f t="shared" si="23"/>
        <v>1.6176470588235294</v>
      </c>
      <c r="AF25" s="80">
        <f t="shared" si="23"/>
        <v>1.7741935483870968</v>
      </c>
      <c r="AG25" s="80">
        <f t="shared" si="23"/>
        <v>1.8333333333333333</v>
      </c>
      <c r="AH25" s="80">
        <f t="shared" si="23"/>
        <v>1.896551724137931</v>
      </c>
      <c r="AI25" s="80">
        <f t="shared" si="23"/>
        <v>1.896551724137931</v>
      </c>
      <c r="AJ25" s="80">
        <f t="shared" si="23"/>
        <v>1.9642857142857142</v>
      </c>
      <c r="AK25" s="80">
        <f t="shared" si="23"/>
        <v>2.0370370370370372</v>
      </c>
      <c r="AL25" s="80">
        <f t="shared" si="23"/>
        <v>2.0370370370370372</v>
      </c>
    </row>
    <row r="26" spans="1:38">
      <c r="A26" s="9">
        <v>6</v>
      </c>
      <c r="B26" s="21">
        <v>3.9</v>
      </c>
      <c r="C26" s="9" t="str">
        <f t="shared" si="18"/>
        <v>6. 3,9-4,1</v>
      </c>
      <c r="F26" t="s">
        <v>4478</v>
      </c>
      <c r="K26" s="32">
        <v>26</v>
      </c>
      <c r="M26" s="80">
        <f t="shared" si="21"/>
        <v>1.0576923076923077</v>
      </c>
      <c r="O26" s="28"/>
      <c r="P26" s="28"/>
      <c r="S26" s="28"/>
      <c r="X26" s="80">
        <f t="shared" ref="X26:AL26" si="24">$AL$17/X8</f>
        <v>1.375</v>
      </c>
      <c r="Y26" s="80">
        <f t="shared" si="24"/>
        <v>1.375</v>
      </c>
      <c r="Z26" s="80">
        <f t="shared" si="24"/>
        <v>1.375</v>
      </c>
      <c r="AA26" s="80">
        <f t="shared" si="24"/>
        <v>1.4473684210526316</v>
      </c>
      <c r="AB26" s="80">
        <f t="shared" si="24"/>
        <v>1.4473684210526316</v>
      </c>
      <c r="AC26" s="80">
        <f t="shared" si="24"/>
        <v>1.5277777777777777</v>
      </c>
      <c r="AD26" s="80">
        <f t="shared" si="24"/>
        <v>1.5714285714285714</v>
      </c>
      <c r="AE26" s="80">
        <f t="shared" si="24"/>
        <v>1.6176470588235294</v>
      </c>
      <c r="AF26" s="80">
        <f t="shared" si="24"/>
        <v>1.7741935483870968</v>
      </c>
      <c r="AG26" s="80">
        <f t="shared" si="24"/>
        <v>1.7741935483870968</v>
      </c>
      <c r="AH26" s="80">
        <f t="shared" si="24"/>
        <v>1.896551724137931</v>
      </c>
      <c r="AI26" s="80">
        <f t="shared" si="24"/>
        <v>1.896551724137931</v>
      </c>
      <c r="AJ26" s="80">
        <f t="shared" si="24"/>
        <v>1.896551724137931</v>
      </c>
      <c r="AK26" s="80">
        <f t="shared" si="24"/>
        <v>1.896551724137931</v>
      </c>
      <c r="AL26" s="80">
        <f t="shared" si="24"/>
        <v>1.896551724137931</v>
      </c>
    </row>
    <row r="27" spans="1:38">
      <c r="A27" s="9">
        <v>7</v>
      </c>
      <c r="B27" s="21">
        <v>4.0999999999999996</v>
      </c>
      <c r="C27" s="9" t="str">
        <f t="shared" si="18"/>
        <v>7. 4,1-4,5</v>
      </c>
      <c r="F27" t="s">
        <v>4479</v>
      </c>
      <c r="K27" s="32">
        <v>23</v>
      </c>
      <c r="M27" s="80">
        <f t="shared" si="21"/>
        <v>1.1956521739130435</v>
      </c>
      <c r="O27" s="28"/>
      <c r="P27" s="28"/>
      <c r="S27" s="28"/>
      <c r="X27" s="80">
        <f t="shared" ref="X27:AL27" si="25">$AL$17/X9</f>
        <v>1.3414634146341464</v>
      </c>
      <c r="Y27" s="80">
        <f t="shared" si="25"/>
        <v>1.375</v>
      </c>
      <c r="Z27" s="80">
        <f t="shared" si="25"/>
        <v>1.375</v>
      </c>
      <c r="AA27" s="80">
        <f t="shared" si="25"/>
        <v>1.4473684210526316</v>
      </c>
      <c r="AB27" s="80">
        <f t="shared" si="25"/>
        <v>1.4473684210526316</v>
      </c>
      <c r="AC27" s="80">
        <f t="shared" si="25"/>
        <v>1.5277777777777777</v>
      </c>
      <c r="AD27" s="80">
        <f t="shared" si="25"/>
        <v>1.5277777777777777</v>
      </c>
      <c r="AE27" s="80">
        <f t="shared" si="25"/>
        <v>1.5277777777777777</v>
      </c>
      <c r="AF27" s="80">
        <f t="shared" si="25"/>
        <v>1.6666666666666667</v>
      </c>
      <c r="AG27" s="80">
        <f t="shared" si="25"/>
        <v>1.6666666666666667</v>
      </c>
      <c r="AH27" s="80">
        <f t="shared" si="25"/>
        <v>1.8333333333333333</v>
      </c>
      <c r="AI27" s="80">
        <f t="shared" si="25"/>
        <v>1.8333333333333333</v>
      </c>
      <c r="AJ27" s="80">
        <f t="shared" si="25"/>
        <v>1.8333333333333333</v>
      </c>
      <c r="AK27" s="80">
        <f t="shared" si="25"/>
        <v>1.8333333333333333</v>
      </c>
      <c r="AL27" s="80">
        <f t="shared" si="25"/>
        <v>1.896551724137931</v>
      </c>
    </row>
    <row r="28" spans="1:38">
      <c r="A28" s="9">
        <v>8</v>
      </c>
      <c r="B28" s="21">
        <v>4.5</v>
      </c>
      <c r="C28" s="9" t="str">
        <f t="shared" si="18"/>
        <v>8. 4,5-5,8</v>
      </c>
      <c r="F28" t="s">
        <v>4480</v>
      </c>
      <c r="K28" s="32">
        <v>16</v>
      </c>
      <c r="M28" s="80">
        <f t="shared" si="21"/>
        <v>1.71875</v>
      </c>
      <c r="X28" s="80">
        <f t="shared" ref="X28:AL28" si="26">$AL$17/X10</f>
        <v>1.3414634146341464</v>
      </c>
      <c r="Y28" s="80">
        <f t="shared" si="26"/>
        <v>1.375</v>
      </c>
      <c r="Z28" s="80">
        <f t="shared" si="26"/>
        <v>1.375</v>
      </c>
      <c r="AA28" s="80">
        <f t="shared" si="26"/>
        <v>1.4473684210526316</v>
      </c>
      <c r="AB28" s="80">
        <f t="shared" si="26"/>
        <v>1.4473684210526316</v>
      </c>
      <c r="AC28" s="80">
        <f t="shared" si="26"/>
        <v>1.5277777777777777</v>
      </c>
      <c r="AD28" s="80">
        <f t="shared" si="26"/>
        <v>1.5277777777777777</v>
      </c>
      <c r="AE28" s="80">
        <f t="shared" si="26"/>
        <v>1.5277777777777777</v>
      </c>
      <c r="AF28" s="80">
        <f t="shared" si="26"/>
        <v>1.5277777777777777</v>
      </c>
      <c r="AG28" s="80">
        <f t="shared" si="26"/>
        <v>1.6176470588235294</v>
      </c>
      <c r="AH28" s="80">
        <f t="shared" si="26"/>
        <v>1.7741935483870968</v>
      </c>
      <c r="AI28" s="80">
        <f t="shared" si="26"/>
        <v>1.7741935483870968</v>
      </c>
      <c r="AJ28" s="80">
        <f t="shared" si="26"/>
        <v>1.7741935483870968</v>
      </c>
      <c r="AK28" s="80">
        <f t="shared" si="26"/>
        <v>1.7741935483870968</v>
      </c>
      <c r="AL28" s="80">
        <f t="shared" si="26"/>
        <v>1.7741935483870968</v>
      </c>
    </row>
    <row r="29" spans="1:38">
      <c r="A29" s="9">
        <v>9</v>
      </c>
      <c r="B29" s="21">
        <v>5.8</v>
      </c>
      <c r="C29" s="9" t="str">
        <f t="shared" si="18"/>
        <v>9. 5,8-7</v>
      </c>
      <c r="F29" t="s">
        <v>4481</v>
      </c>
      <c r="K29" s="50">
        <v>27.5</v>
      </c>
      <c r="M29" s="80">
        <f>$R$17/K29</f>
        <v>1</v>
      </c>
      <c r="X29" s="80">
        <f t="shared" ref="X29:AL29" si="27">$AL$17/X11</f>
        <v>1.3414634146341464</v>
      </c>
      <c r="Y29" s="80">
        <f t="shared" si="27"/>
        <v>1.375</v>
      </c>
      <c r="Z29" s="80">
        <f t="shared" si="27"/>
        <v>1.375</v>
      </c>
      <c r="AA29" s="80">
        <f t="shared" si="27"/>
        <v>1.4102564102564104</v>
      </c>
      <c r="AB29" s="80">
        <f t="shared" si="27"/>
        <v>1.4473684210526316</v>
      </c>
      <c r="AC29" s="80">
        <f t="shared" si="27"/>
        <v>1.4864864864864864</v>
      </c>
      <c r="AD29" s="80">
        <f t="shared" si="27"/>
        <v>1.5277777777777777</v>
      </c>
      <c r="AE29" s="80">
        <f t="shared" si="27"/>
        <v>1.5277777777777777</v>
      </c>
      <c r="AF29" s="80">
        <f t="shared" si="27"/>
        <v>1.5277777777777777</v>
      </c>
      <c r="AG29" s="80">
        <f t="shared" si="27"/>
        <v>1.5714285714285714</v>
      </c>
      <c r="AH29" s="80">
        <f t="shared" si="27"/>
        <v>1.7741935483870968</v>
      </c>
      <c r="AI29" s="80">
        <f t="shared" si="27"/>
        <v>1.7741935483870968</v>
      </c>
      <c r="AJ29" s="80">
        <f t="shared" si="27"/>
        <v>1.7741935483870968</v>
      </c>
      <c r="AK29" s="80">
        <f t="shared" si="27"/>
        <v>1.7741935483870968</v>
      </c>
      <c r="AL29" s="80">
        <f t="shared" si="27"/>
        <v>1.7741935483870968</v>
      </c>
    </row>
    <row r="30" spans="1:38">
      <c r="A30" s="9">
        <v>10</v>
      </c>
      <c r="B30" s="21">
        <v>7</v>
      </c>
      <c r="C30" s="9" t="str">
        <f t="shared" si="18"/>
        <v>10. 7-10,2</v>
      </c>
      <c r="X30" s="80">
        <f t="shared" ref="X30:AL30" si="28">$AL$17/X12</f>
        <v>1.3095238095238095</v>
      </c>
      <c r="Y30" s="80">
        <f t="shared" si="28"/>
        <v>1.3095238095238095</v>
      </c>
      <c r="Z30" s="80">
        <f t="shared" si="28"/>
        <v>1.3095238095238095</v>
      </c>
      <c r="AA30" s="80">
        <f t="shared" si="28"/>
        <v>1.375</v>
      </c>
      <c r="AB30" s="80">
        <f t="shared" si="28"/>
        <v>1.375</v>
      </c>
      <c r="AC30" s="80">
        <f t="shared" si="28"/>
        <v>1.4864864864864864</v>
      </c>
      <c r="AD30" s="80">
        <f t="shared" si="28"/>
        <v>1.5277777777777777</v>
      </c>
      <c r="AE30" s="80">
        <f t="shared" si="28"/>
        <v>1.5277777777777777</v>
      </c>
      <c r="AF30" s="80">
        <f t="shared" si="28"/>
        <v>1.5277777777777777</v>
      </c>
      <c r="AG30" s="80">
        <f t="shared" si="28"/>
        <v>1.5277777777777777</v>
      </c>
      <c r="AH30" s="80">
        <f t="shared" si="28"/>
        <v>1.6666666666666667</v>
      </c>
      <c r="AI30" s="80">
        <f t="shared" si="28"/>
        <v>1.6666666666666667</v>
      </c>
      <c r="AJ30" s="80">
        <f t="shared" si="28"/>
        <v>1.7741935483870968</v>
      </c>
      <c r="AK30" s="80">
        <f t="shared" si="28"/>
        <v>1.7741935483870968</v>
      </c>
      <c r="AL30" s="80">
        <f t="shared" si="28"/>
        <v>1.7741935483870968</v>
      </c>
    </row>
    <row r="31" spans="1:38">
      <c r="A31" s="9">
        <v>11</v>
      </c>
      <c r="B31" s="21">
        <v>10.199999999999999</v>
      </c>
      <c r="C31" s="9" t="str">
        <f t="shared" si="18"/>
        <v>11. 10,2-15</v>
      </c>
      <c r="E31" s="24" t="s">
        <v>4482</v>
      </c>
      <c r="K31" s="23" t="s">
        <v>4483</v>
      </c>
      <c r="L31" s="23" t="s">
        <v>4484</v>
      </c>
      <c r="M31" s="23" t="s">
        <v>4485</v>
      </c>
      <c r="O31" s="23" t="s">
        <v>4483</v>
      </c>
      <c r="P31" s="23" t="s">
        <v>4484</v>
      </c>
      <c r="Q31" s="23" t="s">
        <v>4485</v>
      </c>
      <c r="X31" s="80">
        <f t="shared" ref="X31:AL31" si="29">$AL$17/X13</f>
        <v>1.1224489795918366</v>
      </c>
      <c r="Y31" s="80">
        <f t="shared" si="29"/>
        <v>1.1458333333333333</v>
      </c>
      <c r="Z31" s="80">
        <f t="shared" si="29"/>
        <v>1.2222222222222223</v>
      </c>
      <c r="AA31" s="80">
        <f t="shared" si="29"/>
        <v>1.2222222222222223</v>
      </c>
      <c r="AB31" s="80">
        <f t="shared" si="29"/>
        <v>1.2790697674418605</v>
      </c>
      <c r="AC31" s="80">
        <f t="shared" si="29"/>
        <v>1.4473684210526316</v>
      </c>
      <c r="AD31" s="80">
        <f t="shared" si="29"/>
        <v>1.4473684210526316</v>
      </c>
      <c r="AE31" s="80">
        <f t="shared" si="29"/>
        <v>1.4473684210526316</v>
      </c>
      <c r="AF31" s="80">
        <f t="shared" si="29"/>
        <v>1.4864864864864864</v>
      </c>
      <c r="AG31" s="80">
        <f t="shared" si="29"/>
        <v>1.4864864864864864</v>
      </c>
      <c r="AH31" s="80">
        <f t="shared" si="29"/>
        <v>1.5277777777777777</v>
      </c>
      <c r="AI31" s="80">
        <f t="shared" si="29"/>
        <v>1.5277777777777777</v>
      </c>
      <c r="AJ31" s="80">
        <f t="shared" si="29"/>
        <v>1.5277777777777777</v>
      </c>
      <c r="AK31" s="80">
        <f t="shared" si="29"/>
        <v>1.5277777777777777</v>
      </c>
      <c r="AL31" s="80">
        <f t="shared" si="29"/>
        <v>1.5277777777777777</v>
      </c>
    </row>
    <row r="32" spans="1:38">
      <c r="A32" s="9">
        <v>12</v>
      </c>
      <c r="B32" s="21">
        <v>15</v>
      </c>
      <c r="C32" s="9" t="str">
        <f t="shared" si="18"/>
        <v>12. 15-35,3</v>
      </c>
      <c r="F32" t="s">
        <v>4486</v>
      </c>
      <c r="K32" s="31">
        <v>23</v>
      </c>
      <c r="L32" s="31">
        <v>32.700000000000003</v>
      </c>
      <c r="M32" s="31">
        <v>35.5</v>
      </c>
      <c r="O32" s="80">
        <f t="shared" ref="O32:Q34" si="30">K32/$K$32</f>
        <v>1</v>
      </c>
      <c r="P32" s="80">
        <f t="shared" si="30"/>
        <v>1.4217391304347828</v>
      </c>
      <c r="Q32" s="80">
        <f t="shared" si="30"/>
        <v>1.5434782608695652</v>
      </c>
      <c r="X32" s="80">
        <f t="shared" ref="X32:AL32" si="31">$AL$17/X14</f>
        <v>1.1224489795918366</v>
      </c>
      <c r="Y32" s="80">
        <f t="shared" si="31"/>
        <v>1.1224489795918366</v>
      </c>
      <c r="Z32" s="80">
        <f t="shared" si="31"/>
        <v>1.1702127659574468</v>
      </c>
      <c r="AA32" s="80">
        <f t="shared" si="31"/>
        <v>1.1702127659574468</v>
      </c>
      <c r="AB32" s="80">
        <f t="shared" si="31"/>
        <v>1.2790697674418605</v>
      </c>
      <c r="AC32" s="80">
        <f t="shared" si="31"/>
        <v>1.2790697674418605</v>
      </c>
      <c r="AD32" s="80">
        <f t="shared" si="31"/>
        <v>1.2790697674418605</v>
      </c>
      <c r="AE32" s="80">
        <f t="shared" si="31"/>
        <v>1.3095238095238095</v>
      </c>
      <c r="AF32" s="80">
        <f t="shared" si="31"/>
        <v>1.3095238095238095</v>
      </c>
      <c r="AG32" s="80">
        <f t="shared" si="31"/>
        <v>1.3095238095238095</v>
      </c>
      <c r="AH32" s="80">
        <f t="shared" si="31"/>
        <v>1.3414634146341464</v>
      </c>
      <c r="AI32" s="80">
        <f t="shared" si="31"/>
        <v>1.3414634146341464</v>
      </c>
      <c r="AJ32" s="80">
        <f t="shared" si="31"/>
        <v>1.3414634146341464</v>
      </c>
      <c r="AK32" s="80">
        <f t="shared" si="31"/>
        <v>1.3414634146341464</v>
      </c>
      <c r="AL32" s="80">
        <f t="shared" si="31"/>
        <v>1.3414634146341464</v>
      </c>
    </row>
    <row r="33" spans="1:38">
      <c r="A33" s="9">
        <v>13</v>
      </c>
      <c r="B33" s="21">
        <v>35.299999999999997</v>
      </c>
      <c r="C33" s="9" t="str">
        <f t="shared" si="18"/>
        <v>13. 35,3-44,9</v>
      </c>
      <c r="F33" t="s">
        <v>4487</v>
      </c>
      <c r="K33" s="31">
        <v>36</v>
      </c>
      <c r="L33" s="31">
        <v>36</v>
      </c>
      <c r="M33" s="31">
        <v>36</v>
      </c>
      <c r="O33" s="80">
        <f t="shared" si="30"/>
        <v>1.5652173913043479</v>
      </c>
      <c r="P33" s="80">
        <f t="shared" si="30"/>
        <v>1.5652173913043479</v>
      </c>
      <c r="Q33" s="80">
        <f t="shared" si="30"/>
        <v>1.5652173913043479</v>
      </c>
      <c r="X33" s="80">
        <f t="shared" ref="X33:AL33" si="32">$AL$17/X15</f>
        <v>1.1000000000000001</v>
      </c>
      <c r="Y33" s="80">
        <f t="shared" si="32"/>
        <v>1.1000000000000001</v>
      </c>
      <c r="Z33" s="80">
        <f t="shared" si="32"/>
        <v>1.1000000000000001</v>
      </c>
      <c r="AA33" s="80">
        <f t="shared" si="32"/>
        <v>1.1000000000000001</v>
      </c>
      <c r="AB33" s="80">
        <f t="shared" si="32"/>
        <v>1.1000000000000001</v>
      </c>
      <c r="AC33" s="80">
        <f t="shared" si="32"/>
        <v>1.1224489795918366</v>
      </c>
      <c r="AD33" s="80">
        <f t="shared" si="32"/>
        <v>1.1224489795918366</v>
      </c>
      <c r="AE33" s="80">
        <f t="shared" si="32"/>
        <v>1.1224489795918366</v>
      </c>
      <c r="AF33" s="80">
        <f t="shared" si="32"/>
        <v>1.1224489795918366</v>
      </c>
      <c r="AG33" s="80">
        <f t="shared" si="32"/>
        <v>1.1224489795918366</v>
      </c>
      <c r="AH33" s="80">
        <f t="shared" si="32"/>
        <v>1.2222222222222223</v>
      </c>
      <c r="AI33" s="80">
        <f t="shared" si="32"/>
        <v>1.2222222222222223</v>
      </c>
      <c r="AJ33" s="80">
        <f t="shared" si="32"/>
        <v>1.2222222222222223</v>
      </c>
      <c r="AK33" s="80">
        <f t="shared" si="32"/>
        <v>1.2222222222222223</v>
      </c>
      <c r="AL33" s="80">
        <f t="shared" si="32"/>
        <v>1.2222222222222223</v>
      </c>
    </row>
    <row r="34" spans="1:38">
      <c r="A34" s="9">
        <v>14</v>
      </c>
      <c r="B34" s="21">
        <v>44.9</v>
      </c>
      <c r="C34" s="9" t="str">
        <f t="shared" si="18"/>
        <v>14. 44,9-93,7</v>
      </c>
      <c r="F34" t="s">
        <v>4477</v>
      </c>
      <c r="K34" s="31">
        <v>36</v>
      </c>
      <c r="L34" s="31">
        <v>36</v>
      </c>
      <c r="M34" s="31">
        <v>36</v>
      </c>
      <c r="O34" s="80">
        <f t="shared" si="30"/>
        <v>1.5652173913043479</v>
      </c>
      <c r="P34" s="80">
        <f t="shared" si="30"/>
        <v>1.5652173913043479</v>
      </c>
      <c r="Q34" s="80">
        <f t="shared" si="30"/>
        <v>1.5652173913043479</v>
      </c>
      <c r="X34" s="80">
        <f t="shared" ref="X34:AL34" si="33">$AL$17/X16</f>
        <v>1</v>
      </c>
      <c r="Y34" s="80">
        <f t="shared" si="33"/>
        <v>1.0185185185185186</v>
      </c>
      <c r="Z34" s="80">
        <f t="shared" si="33"/>
        <v>1.1000000000000001</v>
      </c>
      <c r="AA34" s="80">
        <f t="shared" si="33"/>
        <v>1.1000000000000001</v>
      </c>
      <c r="AB34" s="80">
        <f t="shared" si="33"/>
        <v>1.1000000000000001</v>
      </c>
      <c r="AC34" s="80">
        <f t="shared" si="33"/>
        <v>1.1000000000000001</v>
      </c>
      <c r="AD34" s="80">
        <f t="shared" si="33"/>
        <v>1.1000000000000001</v>
      </c>
      <c r="AE34" s="80">
        <f t="shared" si="33"/>
        <v>1.1224489795918366</v>
      </c>
      <c r="AF34" s="80">
        <f t="shared" si="33"/>
        <v>1.1224489795918366</v>
      </c>
      <c r="AG34" s="80">
        <f t="shared" si="33"/>
        <v>1.1224489795918366</v>
      </c>
      <c r="AH34" s="80">
        <f t="shared" si="33"/>
        <v>1.1458333333333333</v>
      </c>
      <c r="AI34" s="80">
        <f t="shared" si="33"/>
        <v>1.1458333333333333</v>
      </c>
      <c r="AJ34" s="80">
        <f t="shared" si="33"/>
        <v>1.1458333333333333</v>
      </c>
      <c r="AK34" s="80">
        <f t="shared" si="33"/>
        <v>1.1458333333333333</v>
      </c>
      <c r="AL34" s="80">
        <f t="shared" si="33"/>
        <v>1.1458333333333333</v>
      </c>
    </row>
    <row r="35" spans="1:38">
      <c r="A35" s="9">
        <v>15</v>
      </c>
      <c r="B35" s="21">
        <v>93.7</v>
      </c>
      <c r="C35" s="9" t="str">
        <f t="shared" si="18"/>
        <v>15. 93,7-</v>
      </c>
      <c r="F35" t="s">
        <v>4480</v>
      </c>
      <c r="M35" s="32">
        <v>23</v>
      </c>
      <c r="Q35" s="80">
        <f>M35/$K$32</f>
        <v>1</v>
      </c>
      <c r="X35" s="80">
        <f t="shared" ref="X35:AL35" si="34">$AL$17/X17</f>
        <v>1</v>
      </c>
      <c r="Y35" s="80">
        <f t="shared" si="34"/>
        <v>1</v>
      </c>
      <c r="Z35" s="80">
        <f t="shared" si="34"/>
        <v>1</v>
      </c>
      <c r="AA35" s="80">
        <f t="shared" si="34"/>
        <v>1</v>
      </c>
      <c r="AB35" s="80">
        <f t="shared" si="34"/>
        <v>1</v>
      </c>
      <c r="AC35" s="80">
        <f t="shared" si="34"/>
        <v>1</v>
      </c>
      <c r="AD35" s="80">
        <f t="shared" si="34"/>
        <v>1</v>
      </c>
      <c r="AE35" s="80">
        <f t="shared" si="34"/>
        <v>1</v>
      </c>
      <c r="AF35" s="80">
        <f t="shared" si="34"/>
        <v>1</v>
      </c>
      <c r="AG35" s="80">
        <f t="shared" si="34"/>
        <v>1</v>
      </c>
      <c r="AH35" s="80">
        <f t="shared" si="34"/>
        <v>1</v>
      </c>
      <c r="AI35" s="80">
        <f t="shared" si="34"/>
        <v>1</v>
      </c>
      <c r="AJ35" s="80">
        <f t="shared" si="34"/>
        <v>1</v>
      </c>
      <c r="AK35" s="80">
        <f t="shared" si="34"/>
        <v>1</v>
      </c>
      <c r="AL35" s="80">
        <f t="shared" si="34"/>
        <v>1</v>
      </c>
    </row>
    <row r="36" spans="1:38">
      <c r="A36" s="8"/>
      <c r="B36" s="22"/>
      <c r="C36" s="8"/>
      <c r="F36" t="s">
        <v>4488</v>
      </c>
      <c r="M36" s="32">
        <v>28</v>
      </c>
      <c r="Q36" s="80">
        <f>M36/$K$32</f>
        <v>1.2173913043478262</v>
      </c>
    </row>
    <row r="37" spans="1:38">
      <c r="A37" s="8"/>
      <c r="B37" s="22"/>
      <c r="C37" s="8"/>
      <c r="F37" t="s">
        <v>4479</v>
      </c>
      <c r="M37" s="32">
        <v>30</v>
      </c>
      <c r="Q37" s="80">
        <f>M37/$K$32</f>
        <v>1.3043478260869565</v>
      </c>
    </row>
    <row r="38" spans="1:38">
      <c r="A38" s="22" t="s">
        <v>4489</v>
      </c>
      <c r="B38" s="8"/>
      <c r="C38" s="8"/>
    </row>
    <row r="39" spans="1:38">
      <c r="A39" s="9">
        <v>15</v>
      </c>
      <c r="B39" s="21">
        <v>0</v>
      </c>
      <c r="C39" s="9" t="str">
        <f>A39&amp;". "&amp;B39&amp;"-"&amp;B40</f>
        <v>15. 0-9</v>
      </c>
    </row>
    <row r="40" spans="1:38">
      <c r="A40" s="9">
        <v>14</v>
      </c>
      <c r="B40" s="21">
        <v>9</v>
      </c>
      <c r="C40" s="9" t="str">
        <f t="shared" ref="C40:C52" si="35">A40&amp;". "&amp;B40&amp;"-"&amp;B41</f>
        <v>14. 9-12</v>
      </c>
      <c r="E40" s="25" t="s">
        <v>4490</v>
      </c>
    </row>
    <row r="41" spans="1:38">
      <c r="A41" s="9">
        <v>13</v>
      </c>
      <c r="B41" s="21">
        <v>12</v>
      </c>
      <c r="C41" s="9" t="str">
        <f t="shared" si="35"/>
        <v>13. 12-19</v>
      </c>
      <c r="E41" t="s">
        <v>4491</v>
      </c>
      <c r="F41" s="10"/>
      <c r="G41" s="27"/>
      <c r="H41" s="36"/>
      <c r="T41" s="79"/>
      <c r="U41" s="79"/>
    </row>
    <row r="42" spans="1:38">
      <c r="A42" s="9">
        <v>12</v>
      </c>
      <c r="B42" s="21">
        <v>19</v>
      </c>
      <c r="C42" s="9" t="str">
        <f t="shared" si="35"/>
        <v>12. 19-22</v>
      </c>
      <c r="F42" t="s">
        <v>4492</v>
      </c>
      <c r="G42" s="79">
        <v>0</v>
      </c>
      <c r="H42" s="36" t="s">
        <v>4493</v>
      </c>
      <c r="I42" s="79">
        <v>0.2</v>
      </c>
      <c r="K42" s="82">
        <v>0.23</v>
      </c>
      <c r="M42" s="87"/>
      <c r="P42" s="87"/>
      <c r="Q42" s="87"/>
      <c r="R42" s="87"/>
      <c r="T42" s="79"/>
      <c r="U42" s="79"/>
    </row>
    <row r="43" spans="1:38">
      <c r="A43" s="9">
        <v>11</v>
      </c>
      <c r="B43" s="21">
        <v>22</v>
      </c>
      <c r="C43" s="9" t="str">
        <f t="shared" si="35"/>
        <v>11. 22-23</v>
      </c>
      <c r="F43" t="s">
        <v>4492</v>
      </c>
      <c r="G43" s="79">
        <f>I42</f>
        <v>0.2</v>
      </c>
      <c r="H43" s="36" t="s">
        <v>4493</v>
      </c>
      <c r="I43" s="79">
        <v>0.4</v>
      </c>
      <c r="K43" s="82">
        <v>0.33</v>
      </c>
      <c r="M43" s="87"/>
      <c r="P43" s="87"/>
      <c r="Q43" s="87"/>
      <c r="R43" s="87"/>
      <c r="T43" s="79"/>
      <c r="U43" s="79"/>
    </row>
    <row r="44" spans="1:38">
      <c r="A44" s="9">
        <v>10</v>
      </c>
      <c r="B44" s="21">
        <v>23</v>
      </c>
      <c r="C44" s="9" t="str">
        <f t="shared" si="35"/>
        <v>10. 23-26</v>
      </c>
      <c r="F44" t="s">
        <v>4492</v>
      </c>
      <c r="G44" s="79">
        <f t="shared" ref="G44:G45" si="36">I43</f>
        <v>0.4</v>
      </c>
      <c r="H44" s="36" t="s">
        <v>4493</v>
      </c>
      <c r="I44" s="79">
        <v>0.6</v>
      </c>
      <c r="K44" s="82">
        <v>0.43</v>
      </c>
      <c r="M44" s="87"/>
      <c r="P44" s="87"/>
      <c r="Q44" s="87"/>
      <c r="R44" s="87"/>
      <c r="T44" s="79"/>
      <c r="U44" s="79"/>
    </row>
    <row r="45" spans="1:38">
      <c r="A45" s="9">
        <v>9</v>
      </c>
      <c r="B45" s="21">
        <v>26</v>
      </c>
      <c r="C45" s="9" t="str">
        <f t="shared" si="35"/>
        <v>9. 26-43</v>
      </c>
      <c r="F45" t="s">
        <v>4492</v>
      </c>
      <c r="G45" s="79">
        <f t="shared" si="36"/>
        <v>0.6</v>
      </c>
      <c r="H45" s="36" t="s">
        <v>4493</v>
      </c>
      <c r="I45" s="79">
        <v>0.8</v>
      </c>
      <c r="K45" s="82">
        <v>0.48</v>
      </c>
      <c r="M45" s="87"/>
      <c r="P45" s="87"/>
      <c r="Q45" s="87"/>
      <c r="R45" s="87"/>
      <c r="T45" s="79"/>
      <c r="U45" s="79"/>
    </row>
    <row r="46" spans="1:38">
      <c r="A46" s="9">
        <v>8</v>
      </c>
      <c r="B46" s="21">
        <v>43</v>
      </c>
      <c r="C46" s="9" t="str">
        <f t="shared" si="35"/>
        <v>8. 43-49</v>
      </c>
      <c r="F46" t="s">
        <v>4492</v>
      </c>
      <c r="G46" s="79">
        <f t="shared" ref="G46" si="37">I45</f>
        <v>0.8</v>
      </c>
      <c r="H46" s="36" t="s">
        <v>4493</v>
      </c>
      <c r="I46" s="79">
        <v>1</v>
      </c>
      <c r="K46" s="82">
        <v>0.53</v>
      </c>
      <c r="M46" s="87"/>
      <c r="P46" s="87"/>
      <c r="Q46" s="87"/>
      <c r="R46" s="87"/>
    </row>
    <row r="47" spans="1:38">
      <c r="A47" s="9">
        <v>7</v>
      </c>
      <c r="B47" s="21">
        <v>49</v>
      </c>
      <c r="C47" s="9" t="str">
        <f t="shared" si="35"/>
        <v>7. 49-53</v>
      </c>
      <c r="G47" t="s">
        <v>3097</v>
      </c>
      <c r="K47" s="82">
        <v>0.23</v>
      </c>
      <c r="M47" s="87"/>
      <c r="P47" s="87"/>
      <c r="Q47" s="87"/>
      <c r="R47" s="87"/>
    </row>
    <row r="48" spans="1:38">
      <c r="A48" s="9">
        <v>6</v>
      </c>
      <c r="B48" s="21">
        <v>53</v>
      </c>
      <c r="C48" s="9" t="str">
        <f t="shared" si="35"/>
        <v>6. 53-58</v>
      </c>
      <c r="G48" t="s">
        <v>4494</v>
      </c>
      <c r="K48" s="82">
        <v>0.23</v>
      </c>
      <c r="M48" s="87"/>
      <c r="P48" s="87"/>
      <c r="Q48" s="87"/>
      <c r="R48" s="87"/>
    </row>
    <row r="49" spans="1:17">
      <c r="A49" s="9">
        <v>5</v>
      </c>
      <c r="B49" s="21">
        <v>58</v>
      </c>
      <c r="C49" s="9" t="str">
        <f t="shared" si="35"/>
        <v>5. 58-63</v>
      </c>
    </row>
    <row r="50" spans="1:17">
      <c r="A50" s="9">
        <v>4</v>
      </c>
      <c r="B50" s="21">
        <v>63</v>
      </c>
      <c r="C50" s="9" t="str">
        <f t="shared" si="35"/>
        <v>4. 63-66</v>
      </c>
      <c r="E50" s="25" t="s">
        <v>4495</v>
      </c>
    </row>
    <row r="51" spans="1:17">
      <c r="A51" s="9">
        <v>3</v>
      </c>
      <c r="B51" s="21">
        <v>66</v>
      </c>
      <c r="C51" s="9" t="str">
        <f t="shared" si="35"/>
        <v>3. 66-72</v>
      </c>
      <c r="F51" t="s">
        <v>4496</v>
      </c>
      <c r="K51" s="33">
        <v>204.820210936</v>
      </c>
    </row>
    <row r="52" spans="1:17">
      <c r="A52" s="9">
        <v>2</v>
      </c>
      <c r="B52" s="21">
        <v>72</v>
      </c>
      <c r="C52" s="9" t="str">
        <f t="shared" si="35"/>
        <v>2. 72-100</v>
      </c>
      <c r="F52" t="s">
        <v>4497</v>
      </c>
      <c r="K52" s="33">
        <v>267.88601399999999</v>
      </c>
    </row>
    <row r="53" spans="1:17">
      <c r="A53" s="9">
        <v>1</v>
      </c>
      <c r="B53" s="21">
        <v>100</v>
      </c>
      <c r="C53" s="9" t="str">
        <f>A53&amp;". "&amp;B53&amp;"%"</f>
        <v>1. 100%</v>
      </c>
      <c r="F53" t="s">
        <v>4498</v>
      </c>
      <c r="K53" s="33">
        <v>179.42927569600005</v>
      </c>
    </row>
    <row r="54" spans="1:17">
      <c r="F54" t="s">
        <v>4499</v>
      </c>
      <c r="K54" s="33">
        <v>238.48631809200003</v>
      </c>
    </row>
    <row r="55" spans="1:17">
      <c r="F55" s="10" t="s">
        <v>4500</v>
      </c>
      <c r="K55" s="33">
        <v>74.411746358400009</v>
      </c>
    </row>
    <row r="56" spans="1:17">
      <c r="O56" s="49"/>
    </row>
    <row r="57" spans="1:17">
      <c r="E57" s="25" t="s">
        <v>4501</v>
      </c>
      <c r="K57" t="str">
        <f>F32</f>
        <v>Загальна</v>
      </c>
      <c r="L57" t="str">
        <f>F33</f>
        <v>Спеціальна</v>
      </c>
    </row>
    <row r="58" spans="1:17">
      <c r="F58" s="10" t="s">
        <v>4502</v>
      </c>
      <c r="G58" s="27">
        <f>D3</f>
        <v>10</v>
      </c>
      <c r="H58" s="36" t="s">
        <v>4493</v>
      </c>
      <c r="I58">
        <v>19.5</v>
      </c>
      <c r="K58" s="34">
        <v>1.7000000000000001E-2</v>
      </c>
      <c r="L58" s="34">
        <v>4.7E-2</v>
      </c>
      <c r="O58" s="93"/>
      <c r="P58" s="93"/>
      <c r="Q58" s="93"/>
    </row>
    <row r="59" spans="1:17">
      <c r="F59" s="10" t="s">
        <v>4502</v>
      </c>
      <c r="G59">
        <f>I58+0.5</f>
        <v>20</v>
      </c>
      <c r="H59" s="36" t="s">
        <v>4493</v>
      </c>
      <c r="I59">
        <v>21.5</v>
      </c>
      <c r="K59" s="34">
        <v>7.4999999999999997E-2</v>
      </c>
      <c r="L59" s="34">
        <v>4.7E-2</v>
      </c>
      <c r="O59" s="93"/>
      <c r="P59" s="93"/>
      <c r="Q59" s="93"/>
    </row>
    <row r="60" spans="1:17">
      <c r="F60" s="10" t="s">
        <v>4502</v>
      </c>
      <c r="G60">
        <f t="shared" ref="G60:G62" si="38">I59+0.5</f>
        <v>22</v>
      </c>
      <c r="H60" s="36" t="s">
        <v>4493</v>
      </c>
      <c r="I60">
        <v>24.5</v>
      </c>
      <c r="K60" s="34">
        <v>0.1</v>
      </c>
      <c r="L60" s="34">
        <v>4.7E-2</v>
      </c>
      <c r="O60" s="93"/>
      <c r="P60" s="93"/>
      <c r="Q60" s="93"/>
    </row>
    <row r="61" spans="1:17">
      <c r="F61" s="10" t="s">
        <v>4502</v>
      </c>
      <c r="G61">
        <f t="shared" si="38"/>
        <v>25</v>
      </c>
      <c r="H61" s="36" t="s">
        <v>4493</v>
      </c>
      <c r="I61">
        <v>26.5</v>
      </c>
      <c r="K61" s="34">
        <v>0.125</v>
      </c>
      <c r="L61" s="34">
        <v>4.7E-2</v>
      </c>
      <c r="O61" s="93"/>
      <c r="P61" s="93"/>
      <c r="Q61" s="93"/>
    </row>
    <row r="62" spans="1:17">
      <c r="F62" s="10" t="s">
        <v>4502</v>
      </c>
      <c r="G62">
        <f t="shared" si="38"/>
        <v>27</v>
      </c>
      <c r="H62" s="36" t="s">
        <v>4493</v>
      </c>
      <c r="I62" s="26">
        <f>R17</f>
        <v>27.5</v>
      </c>
      <c r="K62" s="34">
        <v>0.15</v>
      </c>
      <c r="L62" s="34">
        <v>0.10100000000000001</v>
      </c>
      <c r="O62" s="93"/>
      <c r="P62" s="93"/>
      <c r="Q62" s="93"/>
    </row>
    <row r="63" spans="1:17">
      <c r="F63" s="10" t="s">
        <v>3097</v>
      </c>
      <c r="K63" s="34">
        <v>7.0000000000000007E-2</v>
      </c>
      <c r="L63" s="34">
        <v>0.10100000000000001</v>
      </c>
      <c r="O63" s="93"/>
      <c r="P63" s="93"/>
      <c r="Q63" s="93"/>
    </row>
    <row r="65" spans="5:16" hidden="1">
      <c r="E65" s="25" t="s">
        <v>4503</v>
      </c>
    </row>
    <row r="66" spans="5:16" hidden="1">
      <c r="F66" s="10" t="s">
        <v>4504</v>
      </c>
      <c r="K66" s="83">
        <v>0</v>
      </c>
      <c r="P66" s="88"/>
    </row>
    <row r="68" spans="5:16">
      <c r="E68" s="25" t="s">
        <v>4505</v>
      </c>
    </row>
    <row r="69" spans="5:16">
      <c r="F69" s="28" t="s">
        <v>4506</v>
      </c>
      <c r="K69" s="32">
        <v>20</v>
      </c>
      <c r="M69" s="80">
        <f>1000*2*$K$51/K69/$K$20</f>
        <v>2.1521739130434789</v>
      </c>
    </row>
    <row r="70" spans="5:16">
      <c r="F70" s="28" t="s">
        <v>4507</v>
      </c>
      <c r="K70" s="32">
        <v>9</v>
      </c>
      <c r="M70" s="80">
        <f t="shared" ref="M70:M71" si="39">1000*2*$K$51/K70/$K$20</f>
        <v>4.7826086956521747</v>
      </c>
    </row>
    <row r="71" spans="5:16">
      <c r="F71" t="s">
        <v>4508</v>
      </c>
      <c r="K71" s="32">
        <v>6</v>
      </c>
      <c r="M71" s="80">
        <f t="shared" si="39"/>
        <v>7.1739130434782616</v>
      </c>
    </row>
    <row r="73" spans="5:16">
      <c r="E73" s="25" t="s">
        <v>4509</v>
      </c>
    </row>
    <row r="74" spans="5:16">
      <c r="F74" t="s">
        <v>4509</v>
      </c>
      <c r="K74" s="50">
        <v>0.8</v>
      </c>
    </row>
    <row r="76" spans="5:16">
      <c r="E76" s="25" t="s">
        <v>4510</v>
      </c>
      <c r="K76" s="50">
        <v>1937.2902406440001</v>
      </c>
    </row>
    <row r="77" spans="5:16">
      <c r="E77" s="89" t="s">
        <v>4511</v>
      </c>
      <c r="K77" s="50" t="s">
        <v>4512</v>
      </c>
    </row>
    <row r="78" spans="5:16">
      <c r="E78" s="89" t="s">
        <v>4513</v>
      </c>
      <c r="K78" s="50">
        <v>0.9</v>
      </c>
      <c r="P78" s="92"/>
    </row>
    <row r="79" spans="5:16">
      <c r="E79" s="25"/>
      <c r="K79" s="90"/>
    </row>
    <row r="80" spans="5:16">
      <c r="E80" s="25"/>
      <c r="K80" s="90"/>
    </row>
    <row r="81" spans="5:11">
      <c r="E81" s="25"/>
      <c r="K81" s="90"/>
    </row>
  </sheetData>
  <dataValidations count="2">
    <dataValidation type="list" allowBlank="1" showInputMessage="1" showErrorMessage="1" sqref="K77" xr:uid="{DB5510F3-ADA3-4A8D-A25A-386D13E626B5}">
      <formula1>"Yes,No"</formula1>
    </dataValidation>
    <dataValidation type="list" allowBlank="1" showInputMessage="1" showErrorMessage="1" sqref="K77" xr:uid="{9DB61959-15E3-4DC3-AA2E-E21A11A374E2}">
      <mc:AlternateContent xmlns:x12ac="http://schemas.microsoft.com/office/spreadsheetml/2011/1/ac" xmlns:mc="http://schemas.openxmlformats.org/markup-compatibility/2006">
        <mc:Choice Requires="x12ac">
          <x12ac:list>"None, School,Settlement"</x12ac:list>
        </mc:Choice>
        <mc:Fallback>
          <formula1>"None, School,Settlement"</formula1>
        </mc:Fallback>
      </mc:AlternateContent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11"/>
  <dimension ref="A1:AC2000"/>
  <sheetViews>
    <sheetView workbookViewId="0">
      <pane ySplit="1" topLeftCell="A2" activePane="bottomLeft" state="frozen"/>
      <selection pane="bottomLeft"/>
    </sheetView>
  </sheetViews>
  <sheetFormatPr defaultColWidth="9.140625" defaultRowHeight="1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26.140625" style="8" customWidth="1"/>
    <col min="7" max="7" width="36.42578125" style="8" bestFit="1" customWidth="1"/>
    <col min="8" max="8" width="17.42578125" style="8" customWidth="1"/>
    <col min="9" max="9" width="13.7109375" style="8" customWidth="1"/>
    <col min="10" max="10" width="11.42578125" style="8" customWidth="1"/>
    <col min="11" max="11" width="9.140625" style="8" customWidth="1"/>
    <col min="12" max="12" width="13.42578125" style="8" customWidth="1"/>
    <col min="13" max="13" width="10.140625" style="8" customWidth="1"/>
    <col min="14" max="14" width="13" style="8" customWidth="1"/>
    <col min="15" max="15" width="14.42578125" style="8" customWidth="1"/>
    <col min="16" max="16" width="16.7109375" style="8" customWidth="1"/>
    <col min="17" max="17" width="17.42578125" style="8" customWidth="1"/>
    <col min="18" max="19" width="9.140625" style="8" customWidth="1"/>
    <col min="20" max="20" width="11.42578125" style="8" customWidth="1"/>
    <col min="21" max="21" width="11.140625" style="8" customWidth="1"/>
    <col min="22" max="22" width="9.140625" style="8" customWidth="1"/>
    <col min="23" max="23" width="16" style="8" customWidth="1"/>
    <col min="24" max="24" width="18" style="8" customWidth="1"/>
    <col min="25" max="25" width="13.7109375" style="8" customWidth="1"/>
    <col min="26" max="26" width="15.7109375" style="8" customWidth="1"/>
    <col min="27" max="27" width="9.140625" style="8"/>
    <col min="28" max="28" width="12.42578125" style="8" customWidth="1"/>
    <col min="29" max="29" width="11" style="8" customWidth="1"/>
    <col min="30" max="16384" width="9.140625" style="8"/>
  </cols>
  <sheetData>
    <row r="1" spans="1:29" s="42" customFormat="1" ht="47.25">
      <c r="A1" s="1" t="s">
        <v>3047</v>
      </c>
      <c r="B1" s="39" t="s">
        <v>3048</v>
      </c>
      <c r="C1" s="39" t="s">
        <v>3139</v>
      </c>
      <c r="D1" s="39" t="s">
        <v>3097</v>
      </c>
      <c r="E1" s="1" t="s">
        <v>3050</v>
      </c>
      <c r="F1" s="3" t="s">
        <v>3051</v>
      </c>
      <c r="G1" s="1" t="s">
        <v>3140</v>
      </c>
      <c r="H1" s="1" t="s">
        <v>3052</v>
      </c>
      <c r="I1" s="1" t="s">
        <v>4514</v>
      </c>
      <c r="J1" s="1" t="s">
        <v>4515</v>
      </c>
      <c r="K1" s="1" t="s">
        <v>4516</v>
      </c>
      <c r="L1" s="95" t="s">
        <v>4517</v>
      </c>
      <c r="M1" s="95" t="s">
        <v>4518</v>
      </c>
      <c r="N1" s="95" t="s">
        <v>4519</v>
      </c>
      <c r="O1" s="95" t="s">
        <v>4520</v>
      </c>
      <c r="P1" s="114" t="s">
        <v>4521</v>
      </c>
      <c r="Q1" s="114" t="s">
        <v>4522</v>
      </c>
      <c r="R1" s="114" t="s">
        <v>4523</v>
      </c>
      <c r="S1" s="95" t="s">
        <v>4524</v>
      </c>
      <c r="T1" s="95" t="s">
        <v>4525</v>
      </c>
      <c r="U1" s="95" t="s">
        <v>4526</v>
      </c>
      <c r="V1" s="1" t="s">
        <v>4527</v>
      </c>
      <c r="W1" s="114" t="s">
        <v>4528</v>
      </c>
      <c r="X1" s="39" t="s">
        <v>4529</v>
      </c>
      <c r="Y1" s="114" t="s">
        <v>4530</v>
      </c>
      <c r="Z1" s="114" t="s">
        <v>4531</v>
      </c>
      <c r="AA1" s="114" t="s">
        <v>4532</v>
      </c>
      <c r="AB1" s="39" t="s">
        <v>4533</v>
      </c>
      <c r="AC1" s="114" t="s">
        <v>3178</v>
      </c>
    </row>
    <row r="2" spans="1:29" ht="15" customHeight="1">
      <c r="A2" s="9">
        <v>1</v>
      </c>
      <c r="B2" s="9" t="s">
        <v>3097</v>
      </c>
      <c r="C2" s="9" t="s">
        <v>3097</v>
      </c>
      <c r="D2" s="9" t="s">
        <v>3144</v>
      </c>
      <c r="E2" s="9" t="s">
        <v>15</v>
      </c>
      <c r="F2" s="9" t="s">
        <v>17</v>
      </c>
      <c r="G2" s="9" t="s">
        <v>3114</v>
      </c>
      <c r="H2" s="9" t="s">
        <v>16</v>
      </c>
      <c r="I2" s="9"/>
      <c r="J2" s="9"/>
      <c r="K2" s="9" t="s">
        <v>4534</v>
      </c>
      <c r="L2" s="115" t="str">
        <f t="shared" ref="L2:L65" si="0">IF($B2="Область","",J2/I2)</f>
        <v/>
      </c>
      <c r="M2" s="96" t="str">
        <f>IF($B2="Область","",SUM('Дані з ДІСО'!J2:L2)/K2)</f>
        <v/>
      </c>
      <c r="N2" s="9" t="str">
        <f>IF($B2="Область","",VLOOKUP(100*J2/I2,Параметри!$B$39:$C$53,2,TRUE))</f>
        <v/>
      </c>
      <c r="O2" s="9" t="str">
        <f>IF($B2="Область","",VLOOKUP(M2,Параметри!$B$21:$C$35,2,TRUE))</f>
        <v/>
      </c>
      <c r="P2" s="9" t="str">
        <f t="shared" ref="P2:P65" si="1">IF($B2="Область","",IF(MID(N2,2,1)=".",MID(N2,1,1),MID(N2,1,2))*1)</f>
        <v/>
      </c>
      <c r="Q2" s="9" t="str">
        <f t="shared" ref="Q2:Q65" si="2">IF($B2="Область","",IF(MID(O2,2,1)=".",MID(O2,1,1),MID(O2,1,2))*1)</f>
        <v/>
      </c>
      <c r="R2" s="116">
        <v>20</v>
      </c>
      <c r="S2" s="117">
        <f>IF(C2="Область",Параметри!$K$47,IF(C2="Київ",Параметри!$K$48,IF(L2&lt;Параметри!$I$42,Параметри!$K$42,IF(L2&lt;Параметри!$I$43,Параметри!$K$43,IF(L2&lt;Параметри!$I$44,Параметри!$K$44,IF(L2&lt;Параметри!$I$45,Параметри!$K$45,Параметри!$K$46))))))</f>
        <v>0.23</v>
      </c>
      <c r="T2" s="97">
        <f>IF($B2="Область",Параметри!K$63,IF($R2&lt;Параметри!$G$59,Параметри!K$58,IF($R2&lt;Параметри!$G$60,Параметри!K$59,IF($R2&lt;Параметри!$G$61,Параметри!K$60,IF($R2&lt;Параметри!$G$62,Параметри!K$61,Параметри!K$62)))))</f>
        <v>7.0000000000000007E-2</v>
      </c>
      <c r="U2" s="97">
        <f>IF($B2="Область",Параметри!L$63,IF($R2&lt;Параметри!$G$59,Параметри!L$58,IF($R2&lt;Параметри!$G$60,Параметри!L$59,IF($R2&lt;Параметри!$G$61,Параметри!L$60,IF($R2&lt;Параметри!$G$62,Параметри!L$61,Параметри!L$62)))))</f>
        <v>0.10100000000000001</v>
      </c>
      <c r="V2" s="98">
        <f>IF(OR(SUM('Дані з ДІСО'!G2:I2)=0,Розрахунки!H2=0),"",Розрахунки!H2/SUM('Дані з ДІСО'!G2:I2))</f>
        <v>21.518072289156628</v>
      </c>
      <c r="W2" s="9" t="s">
        <v>3097</v>
      </c>
      <c r="X2" s="9">
        <v>20</v>
      </c>
      <c r="Y2" s="9">
        <v>20</v>
      </c>
      <c r="Z2" s="9" t="s">
        <v>4535</v>
      </c>
      <c r="AA2" s="99">
        <v>20</v>
      </c>
      <c r="AB2" s="9" t="str">
        <f>IF('Коефіцієнти АТО'!C2="Область","",'Коефіцієнти АТО'!D2)</f>
        <v/>
      </c>
      <c r="AC2" s="9"/>
    </row>
    <row r="3" spans="1:29" ht="15" customHeight="1">
      <c r="A3" s="9">
        <v>2</v>
      </c>
      <c r="B3" s="9" t="s">
        <v>3145</v>
      </c>
      <c r="C3" s="9" t="s">
        <v>3146</v>
      </c>
      <c r="D3" s="9" t="s">
        <v>3144</v>
      </c>
      <c r="E3" s="9" t="s">
        <v>21</v>
      </c>
      <c r="F3" s="9" t="s">
        <v>23</v>
      </c>
      <c r="G3" s="9" t="s">
        <v>3147</v>
      </c>
      <c r="H3" s="9" t="s">
        <v>22</v>
      </c>
      <c r="I3" s="9">
        <v>45257</v>
      </c>
      <c r="J3" s="9">
        <v>26562</v>
      </c>
      <c r="K3" s="9">
        <v>847</v>
      </c>
      <c r="L3" s="115">
        <f t="shared" si="0"/>
        <v>0.58691473142276329</v>
      </c>
      <c r="M3" s="96">
        <f>IF($B3="Область","",SUM('Дані з ДІСО'!J3:L3)/K3)</f>
        <v>6.2526564344746163</v>
      </c>
      <c r="N3" s="9" t="str">
        <f>IF($B3="Область","",VLOOKUP(100*L3,Параметри!$B$39:$C$53,2,TRUE))</f>
        <v>5. 58-63</v>
      </c>
      <c r="O3" s="9" t="str">
        <f>IF($B3="Область","",VLOOKUP(M3,Параметри!$B$21:$C$35,2,TRUE))</f>
        <v>9. 5,8-7</v>
      </c>
      <c r="P3" s="9">
        <f t="shared" si="1"/>
        <v>5</v>
      </c>
      <c r="Q3" s="9">
        <f t="shared" si="2"/>
        <v>9</v>
      </c>
      <c r="R3" s="116">
        <v>15.5</v>
      </c>
      <c r="S3" s="117">
        <f>IF(C3="Область",Параметри!$K$47,IF(C3="Київ",Параметри!$K$48,IF(L3&lt;Параметри!$I$42,Параметри!$K$42,IF(L3&lt;Параметри!$I$43,Параметри!$K$43,IF(L3&lt;Параметри!$I$44,Параметри!$K$44,IF(L3&lt;Параметри!$I$45,Параметри!$K$45,Параметри!$K$46))))))</f>
        <v>0.43</v>
      </c>
      <c r="T3" s="97">
        <f>IF($B3="Область",Параметри!K$63,IF($R3&lt;Параметри!$G$59,Параметри!K$58,IF($R3&lt;Параметри!$G$60,Параметри!K$59,IF($R3&lt;Параметри!$G$61,Параметри!K$60,IF($R3&lt;Параметри!$G$62,Параметри!K$61,Параметри!K$62)))))</f>
        <v>1.7000000000000001E-2</v>
      </c>
      <c r="U3" s="97">
        <f>IF($B3="Область",Параметри!L$63,IF($R3&lt;Параметри!$G$59,Параметри!L$58,IF($R3&lt;Параметри!$G$60,Параметри!L$59,IF($R3&lt;Параметри!$G$61,Параметри!L$60,IF($R3&lt;Параметри!$G$62,Параметри!L$61,Параметри!L$62)))))</f>
        <v>4.7E-2</v>
      </c>
      <c r="V3" s="98">
        <f>IF(OR(SUM('Дані з ДІСО'!G3:I3)=0,Розрахунки!H3=0),"",Розрахунки!H3/SUM('Дані з ДІСО'!G3:I3))</f>
        <v>16.812698412698413</v>
      </c>
      <c r="W3" s="9">
        <v>2016</v>
      </c>
      <c r="X3" s="9">
        <v>15.5</v>
      </c>
      <c r="Y3" s="9">
        <v>16.5</v>
      </c>
      <c r="Z3" s="9" t="s">
        <v>4535</v>
      </c>
      <c r="AA3" s="99">
        <v>15.5</v>
      </c>
      <c r="AB3" s="9" t="str">
        <f>IF('Коефіцієнти АТО'!C3="Область","",'Коефіцієнти АТО'!D3)</f>
        <v>Вінницька</v>
      </c>
      <c r="AC3" s="9"/>
    </row>
    <row r="4" spans="1:29" ht="15" customHeight="1">
      <c r="A4" s="9">
        <v>3</v>
      </c>
      <c r="B4" s="9" t="s">
        <v>3148</v>
      </c>
      <c r="C4" s="9" t="s">
        <v>3148</v>
      </c>
      <c r="D4" s="9" t="s">
        <v>3144</v>
      </c>
      <c r="E4" s="9" t="s">
        <v>24</v>
      </c>
      <c r="F4" s="9" t="s">
        <v>26</v>
      </c>
      <c r="G4" s="9" t="s">
        <v>3149</v>
      </c>
      <c r="H4" s="9" t="s">
        <v>25</v>
      </c>
      <c r="I4" s="9">
        <v>5911</v>
      </c>
      <c r="J4" s="9">
        <v>5911</v>
      </c>
      <c r="K4" s="9">
        <v>260.89999999999998</v>
      </c>
      <c r="L4" s="115">
        <f t="shared" si="0"/>
        <v>1</v>
      </c>
      <c r="M4" s="96">
        <f>IF($B4="Область","",SUM('Дані з ДІСО'!J4:L4)/K4)</f>
        <v>1.483326945189728</v>
      </c>
      <c r="N4" s="9" t="str">
        <f>IF($B4="Область","",VLOOKUP(100*J4/I4,Параметри!$B$39:$C$53,2,TRUE))</f>
        <v>1. 100%</v>
      </c>
      <c r="O4" s="9" t="str">
        <f>IF($B4="Область","",VLOOKUP(M4,Параметри!$B$21:$C$35,2,TRUE))</f>
        <v>3. 1,4-2,1</v>
      </c>
      <c r="P4" s="9">
        <f t="shared" si="1"/>
        <v>1</v>
      </c>
      <c r="Q4" s="9">
        <f t="shared" si="2"/>
        <v>3</v>
      </c>
      <c r="R4" s="116">
        <v>12</v>
      </c>
      <c r="S4" s="117">
        <f>IF(C4="Область",Параметри!$K$47,IF(C4="Київ",Параметри!$K$48,IF(L4&lt;Параметри!$I$42,Параметри!$K$42,IF(L4&lt;Параметри!$I$43,Параметри!$K$43,IF(L4&lt;Параметри!$I$44,Параметри!$K$44,IF(L4&lt;Параметри!$I$45,Параметри!$K$45,Параметри!$K$46))))))</f>
        <v>0.53</v>
      </c>
      <c r="T4" s="97">
        <f>IF($B4="Область",Параметри!K$63,IF($R4&lt;Параметри!$G$59,Параметри!K$58,IF($R4&lt;Параметри!$G$60,Параметри!K$59,IF($R4&lt;Параметри!$G$61,Параметри!K$60,IF($R4&lt;Параметри!$G$62,Параметри!K$61,Параметри!K$62)))))</f>
        <v>1.7000000000000001E-2</v>
      </c>
      <c r="U4" s="97">
        <f>IF($B4="Область",Параметри!L$63,IF($R4&lt;Параметри!$G$59,Параметри!L$58,IF($R4&lt;Параметри!$G$60,Параметри!L$59,IF($R4&lt;Параметри!$G$61,Параметри!L$60,IF($R4&lt;Параметри!$G$62,Параметри!L$61,Параметри!L$62)))))</f>
        <v>4.7E-2</v>
      </c>
      <c r="V4" s="98">
        <f>IF(OR(SUM('Дані з ДІСО'!G4:I4)=0,Розрахунки!H4=0),"",Розрахунки!H4/SUM('Дані з ДІСО'!G4:I4))</f>
        <v>9.4390243902439028</v>
      </c>
      <c r="W4" s="9">
        <v>2016</v>
      </c>
      <c r="X4" s="9">
        <v>12.5</v>
      </c>
      <c r="Y4" s="9">
        <v>11</v>
      </c>
      <c r="Z4" s="9" t="s">
        <v>4536</v>
      </c>
      <c r="AA4" s="99">
        <v>12</v>
      </c>
      <c r="AB4" s="9" t="str">
        <f>IF('Коефіцієнти АТО'!C4="Область","",'Коефіцієнти АТО'!D4)</f>
        <v>Вінницька</v>
      </c>
      <c r="AC4" s="9"/>
    </row>
    <row r="5" spans="1:29" ht="15" customHeight="1">
      <c r="A5" s="9">
        <v>4</v>
      </c>
      <c r="B5" s="9" t="s">
        <v>3145</v>
      </c>
      <c r="C5" s="9" t="s">
        <v>3146</v>
      </c>
      <c r="D5" s="9" t="s">
        <v>3144</v>
      </c>
      <c r="E5" s="9" t="s">
        <v>21</v>
      </c>
      <c r="F5" s="9" t="s">
        <v>28</v>
      </c>
      <c r="G5" s="9" t="s">
        <v>3150</v>
      </c>
      <c r="H5" s="9" t="s">
        <v>27</v>
      </c>
      <c r="I5" s="9">
        <v>21374</v>
      </c>
      <c r="J5" s="9">
        <v>10189</v>
      </c>
      <c r="K5" s="9">
        <v>471.1</v>
      </c>
      <c r="L5" s="115">
        <f t="shared" si="0"/>
        <v>0.47670066435856651</v>
      </c>
      <c r="M5" s="96">
        <f>IF($B5="Область","",SUM('Дані з ДІСО'!J5:L5)/K5)</f>
        <v>5.2409254935257907</v>
      </c>
      <c r="N5" s="9" t="str">
        <f>IF($B5="Область","",VLOOKUP(100*J5/I5,Параметри!$B$39:$C$53,2,TRUE))</f>
        <v>8. 43-49</v>
      </c>
      <c r="O5" s="9" t="str">
        <f>IF($B5="Область","",VLOOKUP(M5,Параметри!$B$21:$C$35,2,TRUE))</f>
        <v>8. 4,5-5,8</v>
      </c>
      <c r="P5" s="9">
        <f t="shared" si="1"/>
        <v>8</v>
      </c>
      <c r="Q5" s="9">
        <f t="shared" si="2"/>
        <v>8</v>
      </c>
      <c r="R5" s="116">
        <v>17.5</v>
      </c>
      <c r="S5" s="117">
        <f>IF(C5="Область",Параметри!$K$47,IF(C5="Київ",Параметри!$K$48,IF(L5&lt;Параметри!$I$42,Параметри!$K$42,IF(L5&lt;Параметри!$I$43,Параметри!$K$43,IF(L5&lt;Параметри!$I$44,Параметри!$K$44,IF(L5&lt;Параметри!$I$45,Параметри!$K$45,Параметри!$K$46))))))</f>
        <v>0.43</v>
      </c>
      <c r="T5" s="97">
        <f>IF($B5="Область",Параметри!K$63,IF($R5&lt;Параметри!$G$59,Параметри!K$58,IF($R5&lt;Параметри!$G$60,Параметри!K$59,IF($R5&lt;Параметри!$G$61,Параметри!K$60,IF($R5&lt;Параметри!$G$62,Параметри!K$61,Параметри!K$62)))))</f>
        <v>1.7000000000000001E-2</v>
      </c>
      <c r="U5" s="97">
        <f>IF($B5="Область",Параметри!L$63,IF($R5&lt;Параметри!$G$59,Параметри!L$58,IF($R5&lt;Параметри!$G$60,Параметри!L$59,IF($R5&lt;Параметри!$G$61,Параметри!L$60,IF($R5&lt;Параметри!$G$62,Параметри!L$61,Параметри!L$62)))))</f>
        <v>4.7E-2</v>
      </c>
      <c r="V5" s="98">
        <f>IF(OR(SUM('Дані з ДІСО'!G5:I5)=0,Розрахунки!H5=0),"",Розрахунки!H5/SUM('Дані з ДІСО'!G5:I5))</f>
        <v>16.350993377483444</v>
      </c>
      <c r="W5" s="9">
        <v>2017</v>
      </c>
      <c r="X5" s="9">
        <v>18</v>
      </c>
      <c r="Y5" s="9">
        <v>16.5</v>
      </c>
      <c r="Z5" s="9" t="s">
        <v>4536</v>
      </c>
      <c r="AA5" s="99">
        <v>17.5</v>
      </c>
      <c r="AB5" s="9" t="str">
        <f>IF('Коефіцієнти АТО'!C5="Область","",'Коефіцієнти АТО'!D5)</f>
        <v>Вінницька</v>
      </c>
      <c r="AC5" s="9"/>
    </row>
    <row r="6" spans="1:29" ht="15" customHeight="1">
      <c r="A6" s="9">
        <v>5</v>
      </c>
      <c r="B6" s="9" t="s">
        <v>3151</v>
      </c>
      <c r="C6" s="9" t="s">
        <v>3151</v>
      </c>
      <c r="D6" s="9" t="s">
        <v>3144</v>
      </c>
      <c r="E6" s="9" t="s">
        <v>29</v>
      </c>
      <c r="F6" s="9" t="s">
        <v>31</v>
      </c>
      <c r="G6" s="9" t="s">
        <v>3152</v>
      </c>
      <c r="H6" s="9" t="s">
        <v>30</v>
      </c>
      <c r="I6" s="9">
        <v>9500</v>
      </c>
      <c r="J6" s="9">
        <v>2184</v>
      </c>
      <c r="K6" s="9">
        <v>114</v>
      </c>
      <c r="L6" s="115">
        <f t="shared" si="0"/>
        <v>0.22989473684210526</v>
      </c>
      <c r="M6" s="96">
        <f>IF($B6="Область","",SUM('Дані з ДІСО'!J6:L6)/K6)</f>
        <v>9.526315789473685</v>
      </c>
      <c r="N6" s="9" t="str">
        <f>IF($B6="Область","",VLOOKUP(100*J6/I6,Параметри!$B$39:$C$53,2,TRUE))</f>
        <v>11. 22-23</v>
      </c>
      <c r="O6" s="9" t="str">
        <f>IF($B6="Область","",VLOOKUP(M6,Параметри!$B$21:$C$35,2,TRUE))</f>
        <v>10. 7-10,2</v>
      </c>
      <c r="P6" s="9">
        <f t="shared" si="1"/>
        <v>11</v>
      </c>
      <c r="Q6" s="9">
        <f t="shared" si="2"/>
        <v>10</v>
      </c>
      <c r="R6" s="116">
        <v>18.5</v>
      </c>
      <c r="S6" s="117">
        <f>IF(C6="Область",Параметри!$K$47,IF(C6="Київ",Параметри!$K$48,IF(L6&lt;Параметри!$I$42,Параметри!$K$42,IF(L6&lt;Параметри!$I$43,Параметри!$K$43,IF(L6&lt;Параметри!$I$44,Параметри!$K$44,IF(L6&lt;Параметри!$I$45,Параметри!$K$45,Параметри!$K$46))))))</f>
        <v>0.33</v>
      </c>
      <c r="T6" s="97">
        <f>IF($B6="Область",Параметри!K$63,IF($R6&lt;Параметри!$G$59,Параметри!K$58,IF($R6&lt;Параметри!$G$60,Параметри!K$59,IF($R6&lt;Параметри!$G$61,Параметри!K$60,IF($R6&lt;Параметри!$G$62,Параметри!K$61,Параметри!K$62)))))</f>
        <v>1.7000000000000001E-2</v>
      </c>
      <c r="U6" s="97">
        <f>IF($B6="Область",Параметри!L$63,IF($R6&lt;Параметри!$G$59,Параметри!L$58,IF($R6&lt;Параметри!$G$60,Параметри!L$59,IF($R6&lt;Параметри!$G$61,Параметри!L$60,IF($R6&lt;Параметри!$G$62,Параметри!L$61,Параметри!L$62)))))</f>
        <v>4.7E-2</v>
      </c>
      <c r="V6" s="98">
        <f>IF(OR(SUM('Дані з ДІСО'!G6:I6)=0,Розрахунки!H6=0),"",Розрахунки!H6/SUM('Дані з ДІСО'!G6:I6))</f>
        <v>20.884615384615383</v>
      </c>
      <c r="W6" s="9">
        <v>2017</v>
      </c>
      <c r="X6" s="9">
        <v>20</v>
      </c>
      <c r="Y6" s="9">
        <v>17.5</v>
      </c>
      <c r="Z6" s="9" t="s">
        <v>4536</v>
      </c>
      <c r="AA6" s="99">
        <v>18.5</v>
      </c>
      <c r="AB6" s="9" t="str">
        <f>IF('Коефіцієнти АТО'!C6="Область","",'Коефіцієнти АТО'!D6)</f>
        <v>Вінницька</v>
      </c>
      <c r="AC6" s="9"/>
    </row>
    <row r="7" spans="1:29" ht="15" customHeight="1">
      <c r="A7" s="9">
        <v>6</v>
      </c>
      <c r="B7" s="9" t="s">
        <v>3145</v>
      </c>
      <c r="C7" s="9" t="s">
        <v>3146</v>
      </c>
      <c r="D7" s="9" t="s">
        <v>3144</v>
      </c>
      <c r="E7" s="9" t="s">
        <v>21</v>
      </c>
      <c r="F7" s="9" t="s">
        <v>33</v>
      </c>
      <c r="G7" s="9" t="s">
        <v>3153</v>
      </c>
      <c r="H7" s="9" t="s">
        <v>32</v>
      </c>
      <c r="I7" s="9">
        <v>40310</v>
      </c>
      <c r="J7" s="9">
        <v>24747</v>
      </c>
      <c r="K7" s="9">
        <v>770.1</v>
      </c>
      <c r="L7" s="115">
        <f t="shared" si="0"/>
        <v>0.61391714214835025</v>
      </c>
      <c r="M7" s="96">
        <f>IF($B7="Область","",SUM('Дані з ДІСО'!J7:L7)/K7)</f>
        <v>5.855733021685495</v>
      </c>
      <c r="N7" s="9" t="str">
        <f>IF($B7="Область","",VLOOKUP(100*J7/I7,Параметри!$B$39:$C$53,2,TRUE))</f>
        <v>5. 58-63</v>
      </c>
      <c r="O7" s="9" t="str">
        <f>IF($B7="Область","",VLOOKUP(M7,Параметри!$B$21:$C$35,2,TRUE))</f>
        <v>9. 5,8-7</v>
      </c>
      <c r="P7" s="9">
        <f t="shared" si="1"/>
        <v>5</v>
      </c>
      <c r="Q7" s="9">
        <f t="shared" si="2"/>
        <v>9</v>
      </c>
      <c r="R7" s="116">
        <v>16</v>
      </c>
      <c r="S7" s="117">
        <f>IF(C7="Область",Параметри!$K$47,IF(C7="Київ",Параметри!$K$48,IF(L7&lt;Параметри!$I$42,Параметри!$K$42,IF(L7&lt;Параметри!$I$43,Параметри!$K$43,IF(L7&lt;Параметри!$I$44,Параметри!$K$44,IF(L7&lt;Параметри!$I$45,Параметри!$K$45,Параметри!$K$46))))))</f>
        <v>0.48</v>
      </c>
      <c r="T7" s="97">
        <f>IF($B7="Область",Параметри!K$63,IF($R7&lt;Параметри!$G$59,Параметри!K$58,IF($R7&lt;Параметри!$G$60,Параметри!K$59,IF($R7&lt;Параметри!$G$61,Параметри!K$60,IF($R7&lt;Параметри!$G$62,Параметри!K$61,Параметри!K$62)))))</f>
        <v>1.7000000000000001E-2</v>
      </c>
      <c r="U7" s="97">
        <f>IF($B7="Область",Параметри!L$63,IF($R7&lt;Параметри!$G$59,Параметри!L$58,IF($R7&lt;Параметри!$G$60,Параметри!L$59,IF($R7&lt;Параметри!$G$61,Параметри!L$60,IF($R7&lt;Параметри!$G$62,Параметри!L$61,Параметри!L$62)))))</f>
        <v>4.7E-2</v>
      </c>
      <c r="V7" s="98">
        <f>IF(OR(SUM('Дані з ДІСО'!G7:I7)=0,Розрахунки!H7=0),"",Розрахунки!H7/SUM('Дані з ДІСО'!G7:I7))</f>
        <v>17.277777777777779</v>
      </c>
      <c r="W7" s="9">
        <v>2017</v>
      </c>
      <c r="X7" s="9">
        <v>15.5</v>
      </c>
      <c r="Y7" s="9">
        <v>17</v>
      </c>
      <c r="Z7" s="9" t="s">
        <v>4536</v>
      </c>
      <c r="AA7" s="99">
        <v>16</v>
      </c>
      <c r="AB7" s="9" t="str">
        <f>IF('Коефіцієнти АТО'!C7="Область","",'Коефіцієнти АТО'!D7)</f>
        <v>Вінницька</v>
      </c>
      <c r="AC7" s="9"/>
    </row>
    <row r="8" spans="1:29" ht="15" customHeight="1">
      <c r="A8" s="9">
        <v>7</v>
      </c>
      <c r="B8" s="9" t="s">
        <v>3145</v>
      </c>
      <c r="C8" s="9" t="s">
        <v>3146</v>
      </c>
      <c r="D8" s="9" t="s">
        <v>3144</v>
      </c>
      <c r="E8" s="9" t="s">
        <v>21</v>
      </c>
      <c r="F8" s="9" t="s">
        <v>35</v>
      </c>
      <c r="G8" s="9" t="s">
        <v>3154</v>
      </c>
      <c r="H8" s="9" t="s">
        <v>34</v>
      </c>
      <c r="I8" s="9">
        <v>28472</v>
      </c>
      <c r="J8" s="9">
        <v>16909</v>
      </c>
      <c r="K8" s="9">
        <v>675.5</v>
      </c>
      <c r="L8" s="115">
        <f t="shared" si="0"/>
        <v>0.59388170834504073</v>
      </c>
      <c r="M8" s="96">
        <f>IF($B8="Область","",SUM('Дані з ДІСО'!J8:L8)/K8)</f>
        <v>3.9259807549962988</v>
      </c>
      <c r="N8" s="9" t="str">
        <f>IF($B8="Область","",VLOOKUP(100*J8/I8,Параметри!$B$39:$C$53,2,TRUE))</f>
        <v>5. 58-63</v>
      </c>
      <c r="O8" s="9" t="str">
        <f>IF($B8="Область","",VLOOKUP(M8,Параметри!$B$21:$C$35,2,TRUE))</f>
        <v>6. 3,9-4,1</v>
      </c>
      <c r="P8" s="9">
        <f t="shared" si="1"/>
        <v>5</v>
      </c>
      <c r="Q8" s="9">
        <f t="shared" si="2"/>
        <v>6</v>
      </c>
      <c r="R8" s="116">
        <v>14.5</v>
      </c>
      <c r="S8" s="117">
        <f>IF(C8="Область",Параметри!$K$47,IF(C8="Київ",Параметри!$K$48,IF(L8&lt;Параметри!$I$42,Параметри!$K$42,IF(L8&lt;Параметри!$I$43,Параметри!$K$43,IF(L8&lt;Параметри!$I$44,Параметри!$K$44,IF(L8&lt;Параметри!$I$45,Параметри!$K$45,Параметри!$K$46))))))</f>
        <v>0.43</v>
      </c>
      <c r="T8" s="97">
        <f>IF($B8="Область",Параметри!K$63,IF($R8&lt;Параметри!$G$59,Параметри!K$58,IF($R8&lt;Параметри!$G$60,Параметри!K$59,IF($R8&lt;Параметри!$G$61,Параметри!K$60,IF($R8&lt;Параметри!$G$62,Параметри!K$61,Параметри!K$62)))))</f>
        <v>1.7000000000000001E-2</v>
      </c>
      <c r="U8" s="97">
        <f>IF($B8="Область",Параметри!L$63,IF($R8&lt;Параметри!$G$59,Параметри!L$58,IF($R8&lt;Параметри!$G$60,Параметри!L$59,IF($R8&lt;Параметри!$G$61,Параметри!L$60,IF($R8&lt;Параметри!$G$62,Параметри!L$61,Параметри!L$62)))))</f>
        <v>4.7E-2</v>
      </c>
      <c r="V8" s="98">
        <f>IF(OR(SUM('Дані з ДІСО'!G8:I8)=0,Розрахунки!H8=0),"",Розрахунки!H8/SUM('Дані з ДІСО'!G8:I8))</f>
        <v>17.68</v>
      </c>
      <c r="W8" s="9">
        <v>2017</v>
      </c>
      <c r="X8" s="9">
        <v>14.5</v>
      </c>
      <c r="Y8" s="9">
        <v>15</v>
      </c>
      <c r="Z8" s="9" t="s">
        <v>4535</v>
      </c>
      <c r="AA8" s="99">
        <v>14.5</v>
      </c>
      <c r="AB8" s="9" t="str">
        <f>IF('Коефіцієнти АТО'!C8="Область","",'Коефіцієнти АТО'!D8)</f>
        <v>Вінницька</v>
      </c>
      <c r="AC8" s="9"/>
    </row>
    <row r="9" spans="1:29" ht="15" customHeight="1">
      <c r="A9" s="9">
        <v>8</v>
      </c>
      <c r="B9" s="9" t="s">
        <v>3145</v>
      </c>
      <c r="C9" s="9" t="s">
        <v>3146</v>
      </c>
      <c r="D9" s="9" t="s">
        <v>3144</v>
      </c>
      <c r="E9" s="9" t="s">
        <v>21</v>
      </c>
      <c r="F9" s="9" t="s">
        <v>37</v>
      </c>
      <c r="G9" s="9" t="s">
        <v>3155</v>
      </c>
      <c r="H9" s="9" t="s">
        <v>36</v>
      </c>
      <c r="I9" s="9">
        <v>43819</v>
      </c>
      <c r="J9" s="9">
        <v>24248</v>
      </c>
      <c r="K9" s="9">
        <v>863.3</v>
      </c>
      <c r="L9" s="115">
        <f t="shared" si="0"/>
        <v>0.55336726077728837</v>
      </c>
      <c r="M9" s="96">
        <f>IF($B9="Область","",SUM('Дані з ДІСО'!J9:L9)/K9)</f>
        <v>5.166801807019576</v>
      </c>
      <c r="N9" s="9" t="str">
        <f>IF($B9="Область","",VLOOKUP(100*J9/I9,Параметри!$B$39:$C$53,2,TRUE))</f>
        <v>6. 53-58</v>
      </c>
      <c r="O9" s="9" t="str">
        <f>IF($B9="Область","",VLOOKUP(M9,Параметри!$B$21:$C$35,2,TRUE))</f>
        <v>8. 4,5-5,8</v>
      </c>
      <c r="P9" s="9">
        <f t="shared" si="1"/>
        <v>6</v>
      </c>
      <c r="Q9" s="9">
        <f t="shared" si="2"/>
        <v>8</v>
      </c>
      <c r="R9" s="116">
        <v>17</v>
      </c>
      <c r="S9" s="117">
        <f>IF(C9="Область",Параметри!$K$47,IF(C9="Київ",Параметри!$K$48,IF(L9&lt;Параметри!$I$42,Параметри!$K$42,IF(L9&lt;Параметри!$I$43,Параметри!$K$43,IF(L9&lt;Параметри!$I$44,Параметри!$K$44,IF(L9&lt;Параметри!$I$45,Параметри!$K$45,Параметри!$K$46))))))</f>
        <v>0.43</v>
      </c>
      <c r="T9" s="97">
        <f>IF($B9="Область",Параметри!K$63,IF($R9&lt;Параметри!$G$59,Параметри!K$58,IF($R9&lt;Параметри!$G$60,Параметри!K$59,IF($R9&lt;Параметри!$G$61,Параметри!K$60,IF($R9&lt;Параметри!$G$62,Параметри!K$61,Параметри!K$62)))))</f>
        <v>1.7000000000000001E-2</v>
      </c>
      <c r="U9" s="97">
        <f>IF($B9="Область",Параметри!L$63,IF($R9&lt;Параметри!$G$59,Параметри!L$58,IF($R9&lt;Параметри!$G$60,Параметри!L$59,IF($R9&lt;Параметри!$G$61,Параметри!L$60,IF($R9&lt;Параметри!$G$62,Параметри!L$61,Параметри!L$62)))))</f>
        <v>4.7E-2</v>
      </c>
      <c r="V9" s="98">
        <f>IF(OR(SUM('Дані з ДІСО'!G9:I9)=0,Розрахунки!H9=0),"",Розрахунки!H9/SUM('Дані з ДІСО'!G9:I9))</f>
        <v>16.044964028776977</v>
      </c>
      <c r="W9" s="9">
        <v>2017</v>
      </c>
      <c r="X9" s="9">
        <v>17</v>
      </c>
      <c r="Y9" s="9">
        <v>16</v>
      </c>
      <c r="Z9" s="9" t="s">
        <v>4535</v>
      </c>
      <c r="AA9" s="99">
        <v>17</v>
      </c>
      <c r="AB9" s="9" t="str">
        <f>IF('Коефіцієнти АТО'!C9="Область","",'Коефіцієнти АТО'!D9)</f>
        <v>Вінницька</v>
      </c>
      <c r="AC9" s="9"/>
    </row>
    <row r="10" spans="1:29" ht="15" customHeight="1">
      <c r="A10" s="9">
        <v>9</v>
      </c>
      <c r="B10" s="9" t="s">
        <v>3151</v>
      </c>
      <c r="C10" s="9" t="s">
        <v>3151</v>
      </c>
      <c r="D10" s="9" t="s">
        <v>3144</v>
      </c>
      <c r="E10" s="9" t="s">
        <v>29</v>
      </c>
      <c r="F10" s="9" t="s">
        <v>39</v>
      </c>
      <c r="G10" s="9" t="s">
        <v>3156</v>
      </c>
      <c r="H10" s="9" t="s">
        <v>38</v>
      </c>
      <c r="I10" s="9">
        <v>17230</v>
      </c>
      <c r="J10" s="9">
        <v>10895</v>
      </c>
      <c r="K10" s="9">
        <v>372.3</v>
      </c>
      <c r="L10" s="115">
        <f t="shared" si="0"/>
        <v>0.63232733604178759</v>
      </c>
      <c r="M10" s="96">
        <f>IF($B10="Область","",SUM('Дані з ДІСО'!J10:L10)/K10)</f>
        <v>4.1337630942788071</v>
      </c>
      <c r="N10" s="9" t="str">
        <f>IF($B10="Область","",VLOOKUP(100*J10/I10,Параметри!$B$39:$C$53,2,TRUE))</f>
        <v>4. 63-66</v>
      </c>
      <c r="O10" s="9" t="str">
        <f>IF($B10="Область","",VLOOKUP(M10,Параметри!$B$21:$C$35,2,TRUE))</f>
        <v>7. 4,1-4,5</v>
      </c>
      <c r="P10" s="9">
        <f t="shared" si="1"/>
        <v>4</v>
      </c>
      <c r="Q10" s="9">
        <f t="shared" si="2"/>
        <v>7</v>
      </c>
      <c r="R10" s="116">
        <v>15</v>
      </c>
      <c r="S10" s="117">
        <f>IF(C10="Область",Параметри!$K$47,IF(C10="Київ",Параметри!$K$48,IF(L10&lt;Параметри!$I$42,Параметри!$K$42,IF(L10&lt;Параметри!$I$43,Параметри!$K$43,IF(L10&lt;Параметри!$I$44,Параметри!$K$44,IF(L10&lt;Параметри!$I$45,Параметри!$K$45,Параметри!$K$46))))))</f>
        <v>0.48</v>
      </c>
      <c r="T10" s="97">
        <f>IF($B10="Область",Параметри!K$63,IF($R10&lt;Параметри!$G$59,Параметри!K$58,IF($R10&lt;Параметри!$G$60,Параметри!K$59,IF($R10&lt;Параметри!$G$61,Параметри!K$60,IF($R10&lt;Параметри!$G$62,Параметри!K$61,Параметри!K$62)))))</f>
        <v>1.7000000000000001E-2</v>
      </c>
      <c r="U10" s="97">
        <f>IF($B10="Область",Параметри!L$63,IF($R10&lt;Параметри!$G$59,Параметри!L$58,IF($R10&lt;Параметри!$G$60,Параметри!L$59,IF($R10&lt;Параметри!$G$61,Параметри!L$60,IF($R10&lt;Параметри!$G$62,Параметри!L$61,Параметри!L$62)))))</f>
        <v>4.7E-2</v>
      </c>
      <c r="V10" s="98">
        <f>IF(OR(SUM('Дані з ДІСО'!G10:I10)=0,Розрахунки!H10=0),"",Розрахунки!H10/SUM('Дані з ДІСО'!G10:I10))</f>
        <v>15.39</v>
      </c>
      <c r="W10" s="9">
        <v>2017</v>
      </c>
      <c r="X10" s="9">
        <v>15</v>
      </c>
      <c r="Y10" s="9">
        <v>15</v>
      </c>
      <c r="Z10" s="9" t="s">
        <v>4535</v>
      </c>
      <c r="AA10" s="99">
        <v>15</v>
      </c>
      <c r="AB10" s="9" t="str">
        <f>IF('Коефіцієнти АТО'!C10="Область","",'Коефіцієнти АТО'!D10)</f>
        <v>Вінницька</v>
      </c>
      <c r="AC10" s="9"/>
    </row>
    <row r="11" spans="1:29" ht="15" customHeight="1">
      <c r="A11" s="9">
        <v>10</v>
      </c>
      <c r="B11" s="9" t="s">
        <v>3151</v>
      </c>
      <c r="C11" s="9" t="s">
        <v>3151</v>
      </c>
      <c r="D11" s="9" t="s">
        <v>3144</v>
      </c>
      <c r="E11" s="9" t="s">
        <v>29</v>
      </c>
      <c r="F11" s="9" t="s">
        <v>41</v>
      </c>
      <c r="G11" s="9" t="s">
        <v>3157</v>
      </c>
      <c r="H11" s="9" t="s">
        <v>40</v>
      </c>
      <c r="I11" s="9">
        <v>14447</v>
      </c>
      <c r="J11" s="9">
        <v>10673</v>
      </c>
      <c r="K11" s="9">
        <v>446.2</v>
      </c>
      <c r="L11" s="115">
        <f t="shared" si="0"/>
        <v>0.73876929466325192</v>
      </c>
      <c r="M11" s="96">
        <f>IF($B11="Область","",SUM('Дані з ДІСО'!J11:L11)/K11)</f>
        <v>3.0502017032720752</v>
      </c>
      <c r="N11" s="9" t="str">
        <f>IF($B11="Область","",VLOOKUP(100*J11/I11,Параметри!$B$39:$C$53,2,TRUE))</f>
        <v>2. 72-100</v>
      </c>
      <c r="O11" s="9" t="str">
        <f>IF($B11="Область","",VLOOKUP(M11,Параметри!$B$21:$C$35,2,TRUE))</f>
        <v>5. 3-3,9</v>
      </c>
      <c r="P11" s="9">
        <f t="shared" si="1"/>
        <v>2</v>
      </c>
      <c r="Q11" s="9">
        <f t="shared" si="2"/>
        <v>5</v>
      </c>
      <c r="R11" s="116">
        <v>13.5</v>
      </c>
      <c r="S11" s="117">
        <f>IF(C11="Область",Параметри!$K$47,IF(C11="Київ",Параметри!$K$48,IF(L11&lt;Параметри!$I$42,Параметри!$K$42,IF(L11&lt;Параметри!$I$43,Параметри!$K$43,IF(L11&lt;Параметри!$I$44,Параметри!$K$44,IF(L11&lt;Параметри!$I$45,Параметри!$K$45,Параметри!$K$46))))))</f>
        <v>0.48</v>
      </c>
      <c r="T11" s="97">
        <f>IF($B11="Область",Параметри!K$63,IF($R11&lt;Параметри!$G$59,Параметри!K$58,IF($R11&lt;Параметри!$G$60,Параметри!K$59,IF($R11&lt;Параметри!$G$61,Параметри!K$60,IF($R11&lt;Параметри!$G$62,Параметри!K$61,Параметри!K$62)))))</f>
        <v>1.7000000000000001E-2</v>
      </c>
      <c r="U11" s="97">
        <f>IF($B11="Область",Параметри!L$63,IF($R11&lt;Параметри!$G$59,Параметри!L$58,IF($R11&lt;Параметри!$G$60,Параметри!L$59,IF($R11&lt;Параметри!$G$61,Параметри!L$60,IF($R11&lt;Параметри!$G$62,Параметри!L$61,Параметри!L$62)))))</f>
        <v>4.7E-2</v>
      </c>
      <c r="V11" s="98">
        <f>IF(OR(SUM('Дані з ДІСО'!G11:I11)=0,Розрахунки!H11=0),"",Розрахунки!H11/SUM('Дані з ДІСО'!G11:I11))</f>
        <v>11.834782608695653</v>
      </c>
      <c r="W11" s="9">
        <v>2017</v>
      </c>
      <c r="X11" s="9">
        <v>13.5</v>
      </c>
      <c r="Y11" s="9">
        <v>13</v>
      </c>
      <c r="Z11" s="9" t="s">
        <v>4535</v>
      </c>
      <c r="AA11" s="99">
        <v>13.5</v>
      </c>
      <c r="AB11" s="9" t="str">
        <f>IF('Коефіцієнти АТО'!C11="Область","",'Коефіцієнти АТО'!D11)</f>
        <v>Вінницька</v>
      </c>
      <c r="AC11" s="9"/>
    </row>
    <row r="12" spans="1:29" ht="15" customHeight="1">
      <c r="A12" s="9">
        <v>11</v>
      </c>
      <c r="B12" s="9" t="s">
        <v>3151</v>
      </c>
      <c r="C12" s="9" t="s">
        <v>3151</v>
      </c>
      <c r="D12" s="9" t="s">
        <v>3144</v>
      </c>
      <c r="E12" s="9" t="s">
        <v>29</v>
      </c>
      <c r="F12" s="9" t="s">
        <v>43</v>
      </c>
      <c r="G12" s="9" t="s">
        <v>3158</v>
      </c>
      <c r="H12" s="9" t="s">
        <v>42</v>
      </c>
      <c r="I12" s="9">
        <v>18782</v>
      </c>
      <c r="J12" s="9">
        <v>16029</v>
      </c>
      <c r="K12" s="9">
        <v>840.5</v>
      </c>
      <c r="L12" s="115">
        <f t="shared" si="0"/>
        <v>0.85342349057608347</v>
      </c>
      <c r="M12" s="96">
        <f>IF($B12="Область","",SUM('Дані з ДІСО'!J12:L12)/K12)</f>
        <v>2.0999405116002379</v>
      </c>
      <c r="N12" s="9" t="str">
        <f>IF($B12="Область","",VLOOKUP(100*J12/I12,Параметри!$B$39:$C$53,2,TRUE))</f>
        <v>2. 72-100</v>
      </c>
      <c r="O12" s="9" t="str">
        <f>IF($B12="Область","",VLOOKUP(M12,Параметри!$B$21:$C$35,2,TRUE))</f>
        <v>3. 1,4-2,1</v>
      </c>
      <c r="P12" s="9">
        <f t="shared" si="1"/>
        <v>2</v>
      </c>
      <c r="Q12" s="9">
        <f t="shared" si="2"/>
        <v>3</v>
      </c>
      <c r="R12" s="116">
        <v>12.5</v>
      </c>
      <c r="S12" s="117">
        <f>IF(C12="Область",Параметри!$K$47,IF(C12="Київ",Параметри!$K$48,IF(L12&lt;Параметри!$I$42,Параметри!$K$42,IF(L12&lt;Параметри!$I$43,Параметри!$K$43,IF(L12&lt;Параметри!$I$44,Параметри!$K$44,IF(L12&lt;Параметри!$I$45,Параметри!$K$45,Параметри!$K$46))))))</f>
        <v>0.53</v>
      </c>
      <c r="T12" s="97">
        <f>IF($B12="Область",Параметри!K$63,IF($R12&lt;Параметри!$G$59,Параметри!K$58,IF($R12&lt;Параметри!$G$60,Параметри!K$59,IF($R12&lt;Параметри!$G$61,Параметри!K$60,IF($R12&lt;Параметри!$G$62,Параметри!K$61,Параметри!K$62)))))</f>
        <v>1.7000000000000001E-2</v>
      </c>
      <c r="U12" s="97">
        <f>IF($B12="Область",Параметри!L$63,IF($R12&lt;Параметри!$G$59,Параметри!L$58,IF($R12&lt;Параметри!$G$60,Параметри!L$59,IF($R12&lt;Параметри!$G$61,Параметри!L$60,IF($R12&lt;Параметри!$G$62,Параметри!L$61,Параметри!L$62)))))</f>
        <v>4.7E-2</v>
      </c>
      <c r="V12" s="98">
        <f>IF(OR(SUM('Дані з ДІСО'!G12:I12)=0,Розрахунки!H12=0),"",Розрахунки!H12/SUM('Дані з ДІСО'!G12:I12))</f>
        <v>11.242038216560509</v>
      </c>
      <c r="W12" s="9">
        <v>2017</v>
      </c>
      <c r="X12" s="9">
        <v>12.5</v>
      </c>
      <c r="Y12" s="9">
        <v>12</v>
      </c>
      <c r="Z12" s="9" t="s">
        <v>4535</v>
      </c>
      <c r="AA12" s="99">
        <v>12.5</v>
      </c>
      <c r="AB12" s="9" t="str">
        <f>IF('Коефіцієнти АТО'!C12="Область","",'Коефіцієнти АТО'!D12)</f>
        <v>Вінницька</v>
      </c>
      <c r="AC12" s="9"/>
    </row>
    <row r="13" spans="1:29" ht="15" customHeight="1">
      <c r="A13" s="9">
        <v>12</v>
      </c>
      <c r="B13" s="9" t="s">
        <v>3151</v>
      </c>
      <c r="C13" s="9" t="s">
        <v>3151</v>
      </c>
      <c r="D13" s="9" t="s">
        <v>3144</v>
      </c>
      <c r="E13" s="9" t="s">
        <v>29</v>
      </c>
      <c r="F13" s="9" t="s">
        <v>45</v>
      </c>
      <c r="G13" s="9" t="s">
        <v>3159</v>
      </c>
      <c r="H13" s="9" t="s">
        <v>44</v>
      </c>
      <c r="I13" s="9">
        <v>21930</v>
      </c>
      <c r="J13" s="9">
        <v>16564</v>
      </c>
      <c r="K13" s="9">
        <v>665.3</v>
      </c>
      <c r="L13" s="115">
        <f t="shared" si="0"/>
        <v>0.75531235750114001</v>
      </c>
      <c r="M13" s="96">
        <f>IF($B13="Область","",SUM('Дані з ДІСО'!J13:L13)/K13)</f>
        <v>3.2947542462047199</v>
      </c>
      <c r="N13" s="9" t="str">
        <f>IF($B13="Область","",VLOOKUP(100*J13/I13,Параметри!$B$39:$C$53,2,TRUE))</f>
        <v>2. 72-100</v>
      </c>
      <c r="O13" s="9" t="str">
        <f>IF($B13="Область","",VLOOKUP(M13,Параметри!$B$21:$C$35,2,TRUE))</f>
        <v>5. 3-3,9</v>
      </c>
      <c r="P13" s="9">
        <f t="shared" si="1"/>
        <v>2</v>
      </c>
      <c r="Q13" s="9">
        <f t="shared" si="2"/>
        <v>5</v>
      </c>
      <c r="R13" s="116">
        <v>13.5</v>
      </c>
      <c r="S13" s="117">
        <f>IF(C13="Область",Параметри!$K$47,IF(C13="Київ",Параметри!$K$48,IF(L13&lt;Параметри!$I$42,Параметри!$K$42,IF(L13&lt;Параметри!$I$43,Параметри!$K$43,IF(L13&lt;Параметри!$I$44,Параметри!$K$44,IF(L13&lt;Параметри!$I$45,Параметри!$K$45,Параметри!$K$46))))))</f>
        <v>0.48</v>
      </c>
      <c r="T13" s="97">
        <f>IF($B13="Область",Параметри!K$63,IF($R13&lt;Параметри!$G$59,Параметри!K$58,IF($R13&lt;Параметри!$G$60,Параметри!K$59,IF($R13&lt;Параметри!$G$61,Параметри!K$60,IF($R13&lt;Параметри!$G$62,Параметри!K$61,Параметри!K$62)))))</f>
        <v>1.7000000000000001E-2</v>
      </c>
      <c r="U13" s="97">
        <f>IF($B13="Область",Параметри!L$63,IF($R13&lt;Параметри!$G$59,Параметри!L$58,IF($R13&lt;Параметри!$G$60,Параметри!L$59,IF($R13&lt;Параметри!$G$61,Параметри!L$60,IF($R13&lt;Параметри!$G$62,Параметри!L$61,Параметри!L$62)))))</f>
        <v>4.7E-2</v>
      </c>
      <c r="V13" s="98">
        <f>IF(OR(SUM('Дані з ДІСО'!G13:I13)=0,Розрахунки!H13=0),"",Розрахунки!H13/SUM('Дані з ДІСО'!G13:I13))</f>
        <v>13.961783439490446</v>
      </c>
      <c r="W13" s="9">
        <v>2017</v>
      </c>
      <c r="X13" s="9">
        <v>13.5</v>
      </c>
      <c r="Y13" s="9">
        <v>12.5</v>
      </c>
      <c r="Z13" s="9" t="s">
        <v>4535</v>
      </c>
      <c r="AA13" s="99">
        <v>13.5</v>
      </c>
      <c r="AB13" s="9" t="str">
        <f>IF('Коефіцієнти АТО'!C13="Область","",'Коефіцієнти АТО'!D13)</f>
        <v>Вінницька</v>
      </c>
      <c r="AC13" s="9"/>
    </row>
    <row r="14" spans="1:29" ht="15" customHeight="1">
      <c r="A14" s="9">
        <v>13</v>
      </c>
      <c r="B14" s="9" t="s">
        <v>3151</v>
      </c>
      <c r="C14" s="9" t="s">
        <v>3151</v>
      </c>
      <c r="D14" s="9" t="s">
        <v>3144</v>
      </c>
      <c r="E14" s="9" t="s">
        <v>29</v>
      </c>
      <c r="F14" s="9" t="s">
        <v>47</v>
      </c>
      <c r="G14" s="9" t="s">
        <v>3160</v>
      </c>
      <c r="H14" s="9" t="s">
        <v>46</v>
      </c>
      <c r="I14" s="9">
        <v>16084</v>
      </c>
      <c r="J14" s="9">
        <v>13110</v>
      </c>
      <c r="K14" s="9">
        <v>479.7</v>
      </c>
      <c r="L14" s="115">
        <f t="shared" si="0"/>
        <v>0.81509574732653567</v>
      </c>
      <c r="M14" s="96">
        <f>IF($B14="Область","",SUM('Дані з ДІСО'!J14:L14)/K14)</f>
        <v>3.0268918073796125</v>
      </c>
      <c r="N14" s="9" t="str">
        <f>IF($B14="Область","",VLOOKUP(100*J14/I14,Параметри!$B$39:$C$53,2,TRUE))</f>
        <v>2. 72-100</v>
      </c>
      <c r="O14" s="9" t="str">
        <f>IF($B14="Область","",VLOOKUP(M14,Параметри!$B$21:$C$35,2,TRUE))</f>
        <v>5. 3-3,9</v>
      </c>
      <c r="P14" s="9">
        <f t="shared" si="1"/>
        <v>2</v>
      </c>
      <c r="Q14" s="9">
        <f t="shared" si="2"/>
        <v>5</v>
      </c>
      <c r="R14" s="116">
        <v>13.5</v>
      </c>
      <c r="S14" s="117">
        <f>IF(C14="Область",Параметри!$K$47,IF(C14="Київ",Параметри!$K$48,IF(L14&lt;Параметри!$I$42,Параметри!$K$42,IF(L14&lt;Параметри!$I$43,Параметри!$K$43,IF(L14&lt;Параметри!$I$44,Параметри!$K$44,IF(L14&lt;Параметри!$I$45,Параметри!$K$45,Параметри!$K$46))))))</f>
        <v>0.53</v>
      </c>
      <c r="T14" s="97">
        <f>IF($B14="Область",Параметри!K$63,IF($R14&lt;Параметри!$G$59,Параметри!K$58,IF($R14&lt;Параметри!$G$60,Параметри!K$59,IF($R14&lt;Параметри!$G$61,Параметри!K$60,IF($R14&lt;Параметри!$G$62,Параметри!K$61,Параметри!K$62)))))</f>
        <v>1.7000000000000001E-2</v>
      </c>
      <c r="U14" s="97">
        <f>IF($B14="Область",Параметри!L$63,IF($R14&lt;Параметри!$G$59,Параметри!L$58,IF($R14&lt;Параметри!$G$60,Параметри!L$59,IF($R14&lt;Параметри!$G$61,Параметри!L$60,IF($R14&lt;Параметри!$G$62,Параметри!L$61,Параметри!L$62)))))</f>
        <v>4.7E-2</v>
      </c>
      <c r="V14" s="98">
        <f>IF(OR(SUM('Дані з ДІСО'!G14:I14)=0,Розрахунки!H14=0),"",Розрахунки!H14/SUM('Дані з ДІСО'!G14:I14))</f>
        <v>10.521739130434783</v>
      </c>
      <c r="W14" s="9">
        <v>2017</v>
      </c>
      <c r="X14" s="9">
        <v>13.5</v>
      </c>
      <c r="Y14" s="9">
        <v>12.5</v>
      </c>
      <c r="Z14" s="9" t="s">
        <v>4535</v>
      </c>
      <c r="AA14" s="99">
        <v>13.5</v>
      </c>
      <c r="AB14" s="9" t="str">
        <f>IF('Коефіцієнти АТО'!C14="Область","",'Коефіцієнти АТО'!D14)</f>
        <v>Вінницька</v>
      </c>
      <c r="AC14" s="9"/>
    </row>
    <row r="15" spans="1:29" ht="15" customHeight="1">
      <c r="A15" s="9">
        <v>14</v>
      </c>
      <c r="B15" s="9" t="s">
        <v>3148</v>
      </c>
      <c r="C15" s="9" t="s">
        <v>3148</v>
      </c>
      <c r="D15" s="9" t="s">
        <v>3144</v>
      </c>
      <c r="E15" s="9" t="s">
        <v>24</v>
      </c>
      <c r="F15" s="9" t="s">
        <v>49</v>
      </c>
      <c r="G15" s="9" t="s">
        <v>3161</v>
      </c>
      <c r="H15" s="9" t="s">
        <v>48</v>
      </c>
      <c r="I15" s="9">
        <v>5354</v>
      </c>
      <c r="J15" s="9">
        <v>5354</v>
      </c>
      <c r="K15" s="9">
        <v>206.7</v>
      </c>
      <c r="L15" s="115">
        <f t="shared" si="0"/>
        <v>1</v>
      </c>
      <c r="M15" s="96">
        <f>IF($B15="Область","",SUM('Дані з ДІСО'!J15:L15)/K15)</f>
        <v>2.0174165457184325</v>
      </c>
      <c r="N15" s="9" t="str">
        <f>IF($B15="Область","",VLOOKUP(100*J15/I15,Параметри!$B$39:$C$53,2,TRUE))</f>
        <v>1. 100%</v>
      </c>
      <c r="O15" s="9" t="str">
        <f>IF($B15="Область","",VLOOKUP(M15,Параметри!$B$21:$C$35,2,TRUE))</f>
        <v>3. 1,4-2,1</v>
      </c>
      <c r="P15" s="9">
        <f t="shared" si="1"/>
        <v>1</v>
      </c>
      <c r="Q15" s="9">
        <f t="shared" si="2"/>
        <v>3</v>
      </c>
      <c r="R15" s="116">
        <v>12</v>
      </c>
      <c r="S15" s="117">
        <f>IF(C15="Область",Параметри!$K$47,IF(C15="Київ",Параметри!$K$48,IF(L15&lt;Параметри!$I$42,Параметри!$K$42,IF(L15&lt;Параметри!$I$43,Параметри!$K$43,IF(L15&lt;Параметри!$I$44,Параметри!$K$44,IF(L15&lt;Параметри!$I$45,Параметри!$K$45,Параметри!$K$46))))))</f>
        <v>0.53</v>
      </c>
      <c r="T15" s="97">
        <f>IF($B15="Область",Параметри!K$63,IF($R15&lt;Параметри!$G$59,Параметри!K$58,IF($R15&lt;Параметри!$G$60,Параметри!K$59,IF($R15&lt;Параметри!$G$61,Параметри!K$60,IF($R15&lt;Параметри!$G$62,Параметри!K$61,Параметри!K$62)))))</f>
        <v>1.7000000000000001E-2</v>
      </c>
      <c r="U15" s="97">
        <f>IF($B15="Область",Параметри!L$63,IF($R15&lt;Параметри!$G$59,Параметри!L$58,IF($R15&lt;Параметри!$G$60,Параметри!L$59,IF($R15&lt;Параметри!$G$61,Параметри!L$60,IF($R15&lt;Параметри!$G$62,Параметри!L$61,Параметри!L$62)))))</f>
        <v>4.7E-2</v>
      </c>
      <c r="V15" s="98">
        <f>IF(OR(SUM('Дані з ДІСО'!G15:I15)=0,Розрахунки!H15=0),"",Розрахунки!H15/SUM('Дані з ДІСО'!G15:I15))</f>
        <v>8.34</v>
      </c>
      <c r="W15" s="9">
        <v>2017</v>
      </c>
      <c r="X15" s="9">
        <v>12.5</v>
      </c>
      <c r="Y15" s="9">
        <v>11</v>
      </c>
      <c r="Z15" s="9" t="s">
        <v>4536</v>
      </c>
      <c r="AA15" s="99">
        <v>12</v>
      </c>
      <c r="AB15" s="9" t="str">
        <f>IF('Коефіцієнти АТО'!C15="Область","",'Коефіцієнти АТО'!D15)</f>
        <v>Вінницька</v>
      </c>
      <c r="AC15" s="9"/>
    </row>
    <row r="16" spans="1:29" ht="15" customHeight="1">
      <c r="A16" s="9">
        <v>15</v>
      </c>
      <c r="B16" s="9" t="s">
        <v>3148</v>
      </c>
      <c r="C16" s="9" t="s">
        <v>3148</v>
      </c>
      <c r="D16" s="9" t="s">
        <v>3144</v>
      </c>
      <c r="E16" s="9" t="s">
        <v>24</v>
      </c>
      <c r="F16" s="9" t="s">
        <v>51</v>
      </c>
      <c r="G16" s="9" t="s">
        <v>3162</v>
      </c>
      <c r="H16" s="9" t="s">
        <v>50</v>
      </c>
      <c r="I16" s="9">
        <v>5490</v>
      </c>
      <c r="J16" s="9">
        <v>5490</v>
      </c>
      <c r="K16" s="9">
        <v>169.4</v>
      </c>
      <c r="L16" s="115">
        <f t="shared" si="0"/>
        <v>1</v>
      </c>
      <c r="M16" s="96">
        <f>IF($B16="Область","",SUM('Дані з ДІСО'!J16:L16)/K16)</f>
        <v>3.1286894923258557</v>
      </c>
      <c r="N16" s="9" t="str">
        <f>IF($B16="Область","",VLOOKUP(100*J16/I16,Параметри!$B$39:$C$53,2,TRUE))</f>
        <v>1. 100%</v>
      </c>
      <c r="O16" s="9" t="str">
        <f>IF($B16="Область","",VLOOKUP(M16,Параметри!$B$21:$C$35,2,TRUE))</f>
        <v>5. 3-3,9</v>
      </c>
      <c r="P16" s="9">
        <f t="shared" si="1"/>
        <v>1</v>
      </c>
      <c r="Q16" s="9">
        <f t="shared" si="2"/>
        <v>5</v>
      </c>
      <c r="R16" s="116">
        <v>13</v>
      </c>
      <c r="S16" s="117">
        <f>IF(C16="Область",Параметри!$K$47,IF(C16="Київ",Параметри!$K$48,IF(L16&lt;Параметри!$I$42,Параметри!$K$42,IF(L16&lt;Параметри!$I$43,Параметри!$K$43,IF(L16&lt;Параметри!$I$44,Параметри!$K$44,IF(L16&lt;Параметри!$I$45,Параметри!$K$45,Параметри!$K$46))))))</f>
        <v>0.53</v>
      </c>
      <c r="T16" s="97">
        <f>IF($B16="Область",Параметри!K$63,IF($R16&lt;Параметри!$G$59,Параметри!K$58,IF($R16&lt;Параметри!$G$60,Параметри!K$59,IF($R16&lt;Параметри!$G$61,Параметри!K$60,IF($R16&lt;Параметри!$G$62,Параметри!K$61,Параметри!K$62)))))</f>
        <v>1.7000000000000001E-2</v>
      </c>
      <c r="U16" s="97">
        <f>IF($B16="Область",Параметри!L$63,IF($R16&lt;Параметри!$G$59,Параметри!L$58,IF($R16&lt;Параметри!$G$60,Параметри!L$59,IF($R16&lt;Параметри!$G$61,Параметри!L$60,IF($R16&lt;Параметри!$G$62,Параметри!L$61,Параметри!L$62)))))</f>
        <v>4.7E-2</v>
      </c>
      <c r="V16" s="98">
        <f>IF(OR(SUM('Дані з ДІСО'!G16:I16)=0,Розрахунки!H16=0),"",Розрахунки!H16/SUM('Дані з ДІСО'!G16:I16))</f>
        <v>13.25</v>
      </c>
      <c r="W16" s="9">
        <v>2017</v>
      </c>
      <c r="X16" s="9">
        <v>13.5</v>
      </c>
      <c r="Y16" s="9">
        <v>12</v>
      </c>
      <c r="Z16" s="9" t="s">
        <v>4536</v>
      </c>
      <c r="AA16" s="99">
        <v>13</v>
      </c>
      <c r="AB16" s="9" t="str">
        <f>IF('Коефіцієнти АТО'!C16="Область","",'Коефіцієнти АТО'!D16)</f>
        <v>Вінницька</v>
      </c>
      <c r="AC16" s="9"/>
    </row>
    <row r="17" spans="1:29" ht="15" customHeight="1">
      <c r="A17" s="9">
        <v>16</v>
      </c>
      <c r="B17" s="9" t="s">
        <v>3148</v>
      </c>
      <c r="C17" s="9" t="s">
        <v>3148</v>
      </c>
      <c r="D17" s="9" t="s">
        <v>3144</v>
      </c>
      <c r="E17" s="9" t="s">
        <v>24</v>
      </c>
      <c r="F17" s="9" t="s">
        <v>53</v>
      </c>
      <c r="G17" s="9" t="s">
        <v>3163</v>
      </c>
      <c r="H17" s="9" t="s">
        <v>52</v>
      </c>
      <c r="I17" s="9">
        <v>12834</v>
      </c>
      <c r="J17" s="9">
        <v>12834</v>
      </c>
      <c r="K17" s="9">
        <v>414.7</v>
      </c>
      <c r="L17" s="115">
        <f t="shared" si="0"/>
        <v>1</v>
      </c>
      <c r="M17" s="96">
        <f>IF($B17="Область","",SUM('Дані з ДІСО'!J17:L17)/K17)</f>
        <v>2.9840848806366047</v>
      </c>
      <c r="N17" s="9" t="str">
        <f>IF($B17="Область","",VLOOKUP(100*J17/I17,Параметри!$B$39:$C$53,2,TRUE))</f>
        <v>1. 100%</v>
      </c>
      <c r="O17" s="9" t="str">
        <f>IF($B17="Область","",VLOOKUP(M17,Параметри!$B$21:$C$35,2,TRUE))</f>
        <v>4. 2,1-3</v>
      </c>
      <c r="P17" s="9">
        <f t="shared" si="1"/>
        <v>1</v>
      </c>
      <c r="Q17" s="9">
        <f t="shared" si="2"/>
        <v>4</v>
      </c>
      <c r="R17" s="116">
        <v>13</v>
      </c>
      <c r="S17" s="117">
        <f>IF(C17="Область",Параметри!$K$47,IF(C17="Київ",Параметри!$K$48,IF(L17&lt;Параметри!$I$42,Параметри!$K$42,IF(L17&lt;Параметри!$I$43,Параметри!$K$43,IF(L17&lt;Параметри!$I$44,Параметри!$K$44,IF(L17&lt;Параметри!$I$45,Параметри!$K$45,Параметри!$K$46))))))</f>
        <v>0.53</v>
      </c>
      <c r="T17" s="97">
        <f>IF($B17="Область",Параметри!K$63,IF($R17&lt;Параметри!$G$59,Параметри!K$58,IF($R17&lt;Параметри!$G$60,Параметри!K$59,IF($R17&lt;Параметри!$G$61,Параметри!K$60,IF($R17&lt;Параметри!$G$62,Параметри!K$61,Параметри!K$62)))))</f>
        <v>1.7000000000000001E-2</v>
      </c>
      <c r="U17" s="97">
        <f>IF($B17="Область",Параметри!L$63,IF($R17&lt;Параметри!$G$59,Параметри!L$58,IF($R17&lt;Параметри!$G$60,Параметри!L$59,IF($R17&lt;Параметри!$G$61,Параметри!L$60,IF($R17&lt;Параметри!$G$62,Параметри!L$61,Параметри!L$62)))))</f>
        <v>4.7E-2</v>
      </c>
      <c r="V17" s="98">
        <f>IF(OR(SUM('Дані з ДІСО'!G17:I17)=0,Розрахунки!H17=0),"",Розрахунки!H17/SUM('Дані з ДІСО'!G17:I17))</f>
        <v>10.576923076923077</v>
      </c>
      <c r="W17" s="9">
        <v>2017</v>
      </c>
      <c r="X17" s="9">
        <v>13</v>
      </c>
      <c r="Y17" s="9">
        <v>12</v>
      </c>
      <c r="Z17" s="9" t="s">
        <v>4535</v>
      </c>
      <c r="AA17" s="99">
        <v>13</v>
      </c>
      <c r="AB17" s="9" t="str">
        <f>IF('Коефіцієнти АТО'!C17="Область","",'Коефіцієнти АТО'!D17)</f>
        <v>Вінницька</v>
      </c>
      <c r="AC17" s="9"/>
    </row>
    <row r="18" spans="1:29" ht="15" customHeight="1">
      <c r="A18" s="9">
        <v>17</v>
      </c>
      <c r="B18" s="9" t="s">
        <v>3148</v>
      </c>
      <c r="C18" s="9" t="s">
        <v>3148</v>
      </c>
      <c r="D18" s="9" t="s">
        <v>3144</v>
      </c>
      <c r="E18" s="9" t="s">
        <v>24</v>
      </c>
      <c r="F18" s="9" t="s">
        <v>55</v>
      </c>
      <c r="G18" s="9" t="s">
        <v>3164</v>
      </c>
      <c r="H18" s="9" t="s">
        <v>54</v>
      </c>
      <c r="I18" s="9">
        <v>7172</v>
      </c>
      <c r="J18" s="9">
        <v>4988</v>
      </c>
      <c r="K18" s="9">
        <v>292.60000000000002</v>
      </c>
      <c r="L18" s="115">
        <f t="shared" si="0"/>
        <v>0.69548243167875068</v>
      </c>
      <c r="M18" s="96">
        <f>IF($B18="Область","",SUM('Дані з ДІСО'!J18:L18)/K18)</f>
        <v>2.1360218728639779</v>
      </c>
      <c r="N18" s="9" t="str">
        <f>IF($B18="Область","",VLOOKUP(100*J18/I18,Параметри!$B$39:$C$53,2,TRUE))</f>
        <v>3. 66-72</v>
      </c>
      <c r="O18" s="9" t="str">
        <f>IF($B18="Область","",VLOOKUP(M18,Параметри!$B$21:$C$35,2,TRUE))</f>
        <v>4. 2,1-3</v>
      </c>
      <c r="P18" s="9">
        <f t="shared" si="1"/>
        <v>3</v>
      </c>
      <c r="Q18" s="9">
        <f t="shared" si="2"/>
        <v>4</v>
      </c>
      <c r="R18" s="116">
        <v>11</v>
      </c>
      <c r="S18" s="117">
        <f>IF(C18="Область",Параметри!$K$47,IF(C18="Київ",Параметри!$K$48,IF(L18&lt;Параметри!$I$42,Параметри!$K$42,IF(L18&lt;Параметри!$I$43,Параметри!$K$43,IF(L18&lt;Параметри!$I$44,Параметри!$K$44,IF(L18&lt;Параметри!$I$45,Параметри!$K$45,Параметри!$K$46))))))</f>
        <v>0.48</v>
      </c>
      <c r="T18" s="97">
        <f>IF($B18="Область",Параметри!K$63,IF($R18&lt;Параметри!$G$59,Параметри!K$58,IF($R18&lt;Параметри!$G$60,Параметри!K$59,IF($R18&lt;Параметри!$G$61,Параметри!K$60,IF($R18&lt;Параметри!$G$62,Параметри!K$61,Параметри!K$62)))))</f>
        <v>1.7000000000000001E-2</v>
      </c>
      <c r="U18" s="97">
        <f>IF($B18="Область",Параметри!L$63,IF($R18&lt;Параметри!$G$59,Параметри!L$58,IF($R18&lt;Параметри!$G$60,Параметри!L$59,IF($R18&lt;Параметри!$G$61,Параметри!L$60,IF($R18&lt;Параметри!$G$62,Параметри!L$61,Параметри!L$62)))))</f>
        <v>4.7E-2</v>
      </c>
      <c r="V18" s="98">
        <f>IF(OR(SUM('Дані з ДІСО'!G18:I18)=0,Розрахунки!H18=0),"",Розрахунки!H18/SUM('Дані з ДІСО'!G18:I18))</f>
        <v>10.080645161290322</v>
      </c>
      <c r="W18" s="9">
        <v>2017</v>
      </c>
      <c r="X18" s="9">
        <v>14</v>
      </c>
      <c r="Y18" s="9">
        <v>10</v>
      </c>
      <c r="Z18" s="9" t="s">
        <v>4536</v>
      </c>
      <c r="AA18" s="99">
        <v>11</v>
      </c>
      <c r="AB18" s="9" t="str">
        <f>IF('Коефіцієнти АТО'!C18="Область","",'Коефіцієнти АТО'!D18)</f>
        <v>Вінницька</v>
      </c>
      <c r="AC18" s="9"/>
    </row>
    <row r="19" spans="1:29" ht="15" customHeight="1">
      <c r="A19" s="9">
        <v>18</v>
      </c>
      <c r="B19" s="9" t="s">
        <v>3148</v>
      </c>
      <c r="C19" s="9" t="s">
        <v>3148</v>
      </c>
      <c r="D19" s="9" t="s">
        <v>3144</v>
      </c>
      <c r="E19" s="9" t="s">
        <v>24</v>
      </c>
      <c r="F19" s="9" t="s">
        <v>57</v>
      </c>
      <c r="G19" s="9" t="s">
        <v>3165</v>
      </c>
      <c r="H19" s="9" t="s">
        <v>56</v>
      </c>
      <c r="I19" s="9">
        <v>7922</v>
      </c>
      <c r="J19" s="9">
        <v>7922</v>
      </c>
      <c r="K19" s="9">
        <v>221</v>
      </c>
      <c r="L19" s="115">
        <f t="shared" si="0"/>
        <v>1</v>
      </c>
      <c r="M19" s="96">
        <f>IF($B19="Область","",SUM('Дані з ДІСО'!J19:L19)/K19)</f>
        <v>3.7330316742081449</v>
      </c>
      <c r="N19" s="9" t="str">
        <f>IF($B19="Область","",VLOOKUP(100*J19/I19,Параметри!$B$39:$C$53,2,TRUE))</f>
        <v>1. 100%</v>
      </c>
      <c r="O19" s="9" t="str">
        <f>IF($B19="Область","",VLOOKUP(M19,Параметри!$B$21:$C$35,2,TRUE))</f>
        <v>5. 3-3,9</v>
      </c>
      <c r="P19" s="9">
        <f t="shared" si="1"/>
        <v>1</v>
      </c>
      <c r="Q19" s="9">
        <f t="shared" si="2"/>
        <v>5</v>
      </c>
      <c r="R19" s="116">
        <v>13.5</v>
      </c>
      <c r="S19" s="117">
        <f>IF(C19="Область",Параметри!$K$47,IF(C19="Київ",Параметри!$K$48,IF(L19&lt;Параметри!$I$42,Параметри!$K$42,IF(L19&lt;Параметри!$I$43,Параметри!$K$43,IF(L19&lt;Параметри!$I$44,Параметри!$K$44,IF(L19&lt;Параметри!$I$45,Параметри!$K$45,Параметри!$K$46))))))</f>
        <v>0.53</v>
      </c>
      <c r="T19" s="97">
        <f>IF($B19="Область",Параметри!K$63,IF($R19&lt;Параметри!$G$59,Параметри!K$58,IF($R19&lt;Параметри!$G$60,Параметри!K$59,IF($R19&lt;Параметри!$G$61,Параметри!K$60,IF($R19&lt;Параметри!$G$62,Параметри!K$61,Параметри!K$62)))))</f>
        <v>1.7000000000000001E-2</v>
      </c>
      <c r="U19" s="97">
        <f>IF($B19="Область",Параметри!L$63,IF($R19&lt;Параметри!$G$59,Параметри!L$58,IF($R19&lt;Параметри!$G$60,Параметри!L$59,IF($R19&lt;Параметри!$G$61,Параметри!L$60,IF($R19&lt;Параметри!$G$62,Параметри!L$61,Параметри!L$62)))))</f>
        <v>4.7E-2</v>
      </c>
      <c r="V19" s="98">
        <f>IF(OR(SUM('Дані з ДІСО'!G19:I19)=0,Розрахунки!H19=0),"",Розрахунки!H19/SUM('Дані з ДІСО'!G19:I19))</f>
        <v>12.313432835820896</v>
      </c>
      <c r="W19" s="9">
        <v>2017</v>
      </c>
      <c r="X19" s="9">
        <v>13.5</v>
      </c>
      <c r="Y19" s="9">
        <v>13</v>
      </c>
      <c r="Z19" s="9" t="s">
        <v>4535</v>
      </c>
      <c r="AA19" s="99">
        <v>13.5</v>
      </c>
      <c r="AB19" s="9" t="str">
        <f>IF('Коефіцієнти АТО'!C19="Область","",'Коефіцієнти АТО'!D19)</f>
        <v>Вінницька</v>
      </c>
      <c r="AC19" s="9"/>
    </row>
    <row r="20" spans="1:29" ht="15" customHeight="1">
      <c r="A20" s="9">
        <v>19</v>
      </c>
      <c r="B20" s="9" t="s">
        <v>3148</v>
      </c>
      <c r="C20" s="9" t="s">
        <v>3148</v>
      </c>
      <c r="D20" s="9" t="s">
        <v>3144</v>
      </c>
      <c r="E20" s="9" t="s">
        <v>24</v>
      </c>
      <c r="F20" s="9" t="s">
        <v>59</v>
      </c>
      <c r="G20" s="9" t="s">
        <v>3166</v>
      </c>
      <c r="H20" s="9" t="s">
        <v>58</v>
      </c>
      <c r="I20" s="9">
        <v>11560</v>
      </c>
      <c r="J20" s="9">
        <v>11560</v>
      </c>
      <c r="K20" s="9">
        <v>193.9</v>
      </c>
      <c r="L20" s="115">
        <f t="shared" si="0"/>
        <v>1</v>
      </c>
      <c r="M20" s="96">
        <f>IF($B20="Область","",SUM('Дані з ДІСО'!J20:L20)/K20)</f>
        <v>8.2671480144404335</v>
      </c>
      <c r="N20" s="9" t="str">
        <f>IF($B20="Область","",VLOOKUP(100*J20/I20,Параметри!$B$39:$C$53,2,TRUE))</f>
        <v>1. 100%</v>
      </c>
      <c r="O20" s="9" t="str">
        <f>IF($B20="Область","",VLOOKUP(M20,Параметри!$B$21:$C$35,2,TRUE))</f>
        <v>10. 7-10,2</v>
      </c>
      <c r="P20" s="9">
        <f t="shared" si="1"/>
        <v>1</v>
      </c>
      <c r="Q20" s="9">
        <f t="shared" si="2"/>
        <v>10</v>
      </c>
      <c r="R20" s="116">
        <v>15.5</v>
      </c>
      <c r="S20" s="117">
        <f>IF(C20="Область",Параметри!$K$47,IF(C20="Київ",Параметри!$K$48,IF(L20&lt;Параметри!$I$42,Параметри!$K$42,IF(L20&lt;Параметри!$I$43,Параметри!$K$43,IF(L20&lt;Параметри!$I$44,Параметри!$K$44,IF(L20&lt;Параметри!$I$45,Параметри!$K$45,Параметри!$K$46))))))</f>
        <v>0.53</v>
      </c>
      <c r="T20" s="97">
        <f>IF($B20="Область",Параметри!K$63,IF($R20&lt;Параметри!$G$59,Параметри!K$58,IF($R20&lt;Параметри!$G$60,Параметри!K$59,IF($R20&lt;Параметри!$G$61,Параметри!K$60,IF($R20&lt;Параметри!$G$62,Параметри!K$61,Параметри!K$62)))))</f>
        <v>1.7000000000000001E-2</v>
      </c>
      <c r="U20" s="97">
        <f>IF($B20="Область",Параметри!L$63,IF($R20&lt;Параметри!$G$59,Параметри!L$58,IF($R20&lt;Параметри!$G$60,Параметри!L$59,IF($R20&lt;Параметри!$G$61,Параметри!L$60,IF($R20&lt;Параметри!$G$62,Параметри!L$61,Параметри!L$62)))))</f>
        <v>4.7E-2</v>
      </c>
      <c r="V20" s="98">
        <f>IF(OR(SUM('Дані з ДІСО'!G20:I20)=0,Розрахунки!H20=0),"",Розрахунки!H20/SUM('Дані з ДІСО'!G20:I20))</f>
        <v>19.313253012048193</v>
      </c>
      <c r="W20" s="9">
        <v>2018</v>
      </c>
      <c r="X20" s="9">
        <v>15.5</v>
      </c>
      <c r="Y20" s="9">
        <v>15.5</v>
      </c>
      <c r="Z20" s="9" t="s">
        <v>4535</v>
      </c>
      <c r="AA20" s="99">
        <v>15.5</v>
      </c>
      <c r="AB20" s="9" t="str">
        <f>IF('Коефіцієнти АТО'!C20="Область","",'Коефіцієнти АТО'!D20)</f>
        <v>Вінницька</v>
      </c>
      <c r="AC20" s="9"/>
    </row>
    <row r="21" spans="1:29" ht="15" customHeight="1">
      <c r="A21" s="9">
        <v>20</v>
      </c>
      <c r="B21" s="9" t="s">
        <v>3148</v>
      </c>
      <c r="C21" s="9" t="s">
        <v>3148</v>
      </c>
      <c r="D21" s="9" t="s">
        <v>3144</v>
      </c>
      <c r="E21" s="9" t="s">
        <v>24</v>
      </c>
      <c r="F21" s="9" t="s">
        <v>61</v>
      </c>
      <c r="G21" s="9" t="s">
        <v>3167</v>
      </c>
      <c r="H21" s="9" t="s">
        <v>60</v>
      </c>
      <c r="I21" s="9">
        <v>16349</v>
      </c>
      <c r="J21" s="9">
        <v>16349</v>
      </c>
      <c r="K21" s="9">
        <v>286.3</v>
      </c>
      <c r="L21" s="115">
        <f t="shared" si="0"/>
        <v>1</v>
      </c>
      <c r="M21" s="96">
        <f>IF($B21="Область","",SUM('Дані з ДІСО'!J21:L21)/K21)</f>
        <v>5.630457561997904</v>
      </c>
      <c r="N21" s="9" t="str">
        <f>IF($B21="Область","",VLOOKUP(100*J21/I21,Параметри!$B$39:$C$53,2,TRUE))</f>
        <v>1. 100%</v>
      </c>
      <c r="O21" s="9" t="str">
        <f>IF($B21="Область","",VLOOKUP(M21,Параметри!$B$21:$C$35,2,TRUE))</f>
        <v>8. 4,5-5,8</v>
      </c>
      <c r="P21" s="9">
        <f t="shared" si="1"/>
        <v>1</v>
      </c>
      <c r="Q21" s="9">
        <f t="shared" si="2"/>
        <v>8</v>
      </c>
      <c r="R21" s="116">
        <v>15.5</v>
      </c>
      <c r="S21" s="117">
        <f>IF(C21="Область",Параметри!$K$47,IF(C21="Київ",Параметри!$K$48,IF(L21&lt;Параметри!$I$42,Параметри!$K$42,IF(L21&lt;Параметри!$I$43,Параметри!$K$43,IF(L21&lt;Параметри!$I$44,Параметри!$K$44,IF(L21&lt;Параметри!$I$45,Параметри!$K$45,Параметри!$K$46))))))</f>
        <v>0.53</v>
      </c>
      <c r="T21" s="97">
        <f>IF($B21="Область",Параметри!K$63,IF($R21&lt;Параметри!$G$59,Параметри!K$58,IF($R21&lt;Параметри!$G$60,Параметри!K$59,IF($R21&lt;Параметри!$G$61,Параметри!K$60,IF($R21&lt;Параметри!$G$62,Параметри!K$61,Параметри!K$62)))))</f>
        <v>1.7000000000000001E-2</v>
      </c>
      <c r="U21" s="97">
        <f>IF($B21="Область",Параметри!L$63,IF($R21&lt;Параметри!$G$59,Параметри!L$58,IF($R21&lt;Параметри!$G$60,Параметри!L$59,IF($R21&lt;Параметри!$G$61,Параметри!L$60,IF($R21&lt;Параметри!$G$62,Параметри!L$61,Параметри!L$62)))))</f>
        <v>4.7E-2</v>
      </c>
      <c r="V21" s="98">
        <f>IF(OR(SUM('Дані з ДІСО'!G21:I21)=0,Розрахунки!H21=0),"",Розрахунки!H21/SUM('Дані з ДІСО'!G21:I21))</f>
        <v>17.333333333333332</v>
      </c>
      <c r="W21" s="9">
        <v>2018</v>
      </c>
      <c r="X21" s="9">
        <v>15.5</v>
      </c>
      <c r="Y21" s="9">
        <v>16.5</v>
      </c>
      <c r="Z21" s="9" t="s">
        <v>4535</v>
      </c>
      <c r="AA21" s="99">
        <v>15.5</v>
      </c>
      <c r="AB21" s="9" t="str">
        <f>IF('Коефіцієнти АТО'!C21="Область","",'Коефіцієнти АТО'!D21)</f>
        <v>Вінницька</v>
      </c>
      <c r="AC21" s="9"/>
    </row>
    <row r="22" spans="1:29" ht="15" customHeight="1">
      <c r="A22" s="9">
        <v>21</v>
      </c>
      <c r="B22" s="9" t="s">
        <v>3148</v>
      </c>
      <c r="C22" s="9" t="s">
        <v>3148</v>
      </c>
      <c r="D22" s="9" t="s">
        <v>3144</v>
      </c>
      <c r="E22" s="9" t="s">
        <v>24</v>
      </c>
      <c r="F22" s="9" t="s">
        <v>63</v>
      </c>
      <c r="G22" s="9" t="s">
        <v>3168</v>
      </c>
      <c r="H22" s="9" t="s">
        <v>62</v>
      </c>
      <c r="I22" s="9">
        <v>4161</v>
      </c>
      <c r="J22" s="9">
        <v>4161</v>
      </c>
      <c r="K22" s="9">
        <v>175.2</v>
      </c>
      <c r="L22" s="115">
        <f t="shared" si="0"/>
        <v>1</v>
      </c>
      <c r="M22" s="96">
        <f>IF($B22="Область","",SUM('Дані з ДІСО'!J22:L22)/K22)</f>
        <v>1.786529680365297</v>
      </c>
      <c r="N22" s="9" t="str">
        <f>IF($B22="Область","",VLOOKUP(100*J22/I22,Параметри!$B$39:$C$53,2,TRUE))</f>
        <v>1. 100%</v>
      </c>
      <c r="O22" s="9" t="str">
        <f>IF($B22="Область","",VLOOKUP(M22,Параметри!$B$21:$C$35,2,TRUE))</f>
        <v>3. 1,4-2,1</v>
      </c>
      <c r="P22" s="9">
        <f t="shared" si="1"/>
        <v>1</v>
      </c>
      <c r="Q22" s="9">
        <f t="shared" si="2"/>
        <v>3</v>
      </c>
      <c r="R22" s="116">
        <v>11</v>
      </c>
      <c r="S22" s="117">
        <f>IF(C22="Область",Параметри!$K$47,IF(C22="Київ",Параметри!$K$48,IF(L22&lt;Параметри!$I$42,Параметри!$K$42,IF(L22&lt;Параметри!$I$43,Параметри!$K$43,IF(L22&lt;Параметри!$I$44,Параметри!$K$44,IF(L22&lt;Параметри!$I$45,Параметри!$K$45,Параметри!$K$46))))))</f>
        <v>0.53</v>
      </c>
      <c r="T22" s="97">
        <f>IF($B22="Область",Параметри!K$63,IF($R22&lt;Параметри!$G$59,Параметри!K$58,IF($R22&lt;Параметри!$G$60,Параметри!K$59,IF($R22&lt;Параметри!$G$61,Параметри!K$60,IF($R22&lt;Параметри!$G$62,Параметри!K$61,Параметри!K$62)))))</f>
        <v>1.7000000000000001E-2</v>
      </c>
      <c r="U22" s="97">
        <f>IF($B22="Область",Параметри!L$63,IF($R22&lt;Параметри!$G$59,Параметри!L$58,IF($R22&lt;Параметри!$G$60,Параметри!L$59,IF($R22&lt;Параметри!$G$61,Параметри!L$60,IF($R22&lt;Параметри!$G$62,Параметри!L$61,Параметри!L$62)))))</f>
        <v>4.7E-2</v>
      </c>
      <c r="V22" s="98">
        <f>IF(OR(SUM('Дані з ДІСО'!G22:I22)=0,Розрахунки!H22=0),"",Розрахунки!H22/SUM('Дані з ДІСО'!G22:I22))</f>
        <v>6.9555555555555557</v>
      </c>
      <c r="W22" s="9">
        <v>2018</v>
      </c>
      <c r="X22" s="9">
        <v>12.5</v>
      </c>
      <c r="Y22" s="9">
        <v>10</v>
      </c>
      <c r="Z22" s="9" t="s">
        <v>4536</v>
      </c>
      <c r="AA22" s="99">
        <v>11</v>
      </c>
      <c r="AB22" s="9" t="str">
        <f>IF('Коефіцієнти АТО'!C22="Область","",'Коефіцієнти АТО'!D22)</f>
        <v>Вінницька</v>
      </c>
      <c r="AC22" s="9"/>
    </row>
    <row r="23" spans="1:29" ht="15" customHeight="1">
      <c r="A23" s="9">
        <v>22</v>
      </c>
      <c r="B23" s="9" t="s">
        <v>3148</v>
      </c>
      <c r="C23" s="9" t="s">
        <v>3148</v>
      </c>
      <c r="D23" s="9" t="s">
        <v>3144</v>
      </c>
      <c r="E23" s="9" t="s">
        <v>24</v>
      </c>
      <c r="F23" s="9" t="s">
        <v>65</v>
      </c>
      <c r="G23" s="9" t="s">
        <v>3169</v>
      </c>
      <c r="H23" s="9" t="s">
        <v>64</v>
      </c>
      <c r="I23" s="9">
        <v>13424</v>
      </c>
      <c r="J23" s="9">
        <v>13424</v>
      </c>
      <c r="K23" s="9">
        <v>312.2</v>
      </c>
      <c r="L23" s="115">
        <f t="shared" si="0"/>
        <v>1</v>
      </c>
      <c r="M23" s="96">
        <f>IF($B23="Область","",SUM('Дані з ДІСО'!J23:L23)/K23)</f>
        <v>4.3657911595131331</v>
      </c>
      <c r="N23" s="9" t="str">
        <f>IF($B23="Область","",VLOOKUP(100*J23/I23,Параметри!$B$39:$C$53,2,TRUE))</f>
        <v>1. 100%</v>
      </c>
      <c r="O23" s="9" t="str">
        <f>IF($B23="Область","",VLOOKUP(M23,Параметри!$B$21:$C$35,2,TRUE))</f>
        <v>7. 4,1-4,5</v>
      </c>
      <c r="P23" s="9">
        <f t="shared" si="1"/>
        <v>1</v>
      </c>
      <c r="Q23" s="9">
        <f t="shared" si="2"/>
        <v>7</v>
      </c>
      <c r="R23" s="116">
        <v>14</v>
      </c>
      <c r="S23" s="117">
        <f>IF(C23="Область",Параметри!$K$47,IF(C23="Київ",Параметри!$K$48,IF(L23&lt;Параметри!$I$42,Параметри!$K$42,IF(L23&lt;Параметри!$I$43,Параметри!$K$43,IF(L23&lt;Параметри!$I$44,Параметри!$K$44,IF(L23&lt;Параметри!$I$45,Параметри!$K$45,Параметри!$K$46))))))</f>
        <v>0.53</v>
      </c>
      <c r="T23" s="97">
        <f>IF($B23="Область",Параметри!K$63,IF($R23&lt;Параметри!$G$59,Параметри!K$58,IF($R23&lt;Параметри!$G$60,Параметри!K$59,IF($R23&lt;Параметри!$G$61,Параметри!K$60,IF($R23&lt;Параметри!$G$62,Параметри!K$61,Параметри!K$62)))))</f>
        <v>1.7000000000000001E-2</v>
      </c>
      <c r="U23" s="97">
        <f>IF($B23="Область",Параметри!L$63,IF($R23&lt;Параметри!$G$59,Параметри!L$58,IF($R23&lt;Параметри!$G$60,Параметри!L$59,IF($R23&lt;Параметри!$G$61,Параметри!L$60,IF($R23&lt;Параметри!$G$62,Параметри!L$61,Параметри!L$62)))))</f>
        <v>4.7E-2</v>
      </c>
      <c r="V23" s="98">
        <f>IF(OR(SUM('Дані з ДІСО'!G23:I23)=0,Розрахунки!H23=0),"",Розрахунки!H23/SUM('Дані з ДІСО'!G23:I23))</f>
        <v>17.934210526315791</v>
      </c>
      <c r="W23" s="9">
        <v>2018</v>
      </c>
      <c r="X23" s="9">
        <v>14.5</v>
      </c>
      <c r="Y23" s="9">
        <v>13</v>
      </c>
      <c r="Z23" s="9" t="s">
        <v>4536</v>
      </c>
      <c r="AA23" s="99">
        <v>14</v>
      </c>
      <c r="AB23" s="9" t="str">
        <f>IF('Коефіцієнти АТО'!C23="Область","",'Коефіцієнти АТО'!D23)</f>
        <v>Вінницька</v>
      </c>
      <c r="AC23" s="9"/>
    </row>
    <row r="24" spans="1:29" ht="15" customHeight="1">
      <c r="A24" s="9">
        <v>23</v>
      </c>
      <c r="B24" s="9" t="s">
        <v>3151</v>
      </c>
      <c r="C24" s="9" t="s">
        <v>3151</v>
      </c>
      <c r="D24" s="9" t="s">
        <v>3144</v>
      </c>
      <c r="E24" s="9" t="s">
        <v>29</v>
      </c>
      <c r="F24" s="9" t="s">
        <v>67</v>
      </c>
      <c r="G24" s="9" t="s">
        <v>3170</v>
      </c>
      <c r="H24" s="9" t="s">
        <v>66</v>
      </c>
      <c r="I24" s="9">
        <v>11215</v>
      </c>
      <c r="J24" s="9">
        <v>5971</v>
      </c>
      <c r="K24" s="9">
        <v>264.8</v>
      </c>
      <c r="L24" s="115">
        <f t="shared" si="0"/>
        <v>0.53241194828354876</v>
      </c>
      <c r="M24" s="96">
        <f>IF($B24="Область","",SUM('Дані з ДІСО'!J24:L24)/K24)</f>
        <v>4.7432024169184288</v>
      </c>
      <c r="N24" s="9" t="str">
        <f>IF($B24="Область","",VLOOKUP(100*J24/I24,Параметри!$B$39:$C$53,2,TRUE))</f>
        <v>6. 53-58</v>
      </c>
      <c r="O24" s="9" t="str">
        <f>IF($B24="Область","",VLOOKUP(M24,Параметри!$B$21:$C$35,2,TRUE))</f>
        <v>8. 4,5-5,8</v>
      </c>
      <c r="P24" s="9">
        <f t="shared" si="1"/>
        <v>6</v>
      </c>
      <c r="Q24" s="9">
        <f t="shared" si="2"/>
        <v>8</v>
      </c>
      <c r="R24" s="116">
        <v>14</v>
      </c>
      <c r="S24" s="117">
        <f>IF(C24="Область",Параметри!$K$47,IF(C24="Київ",Параметри!$K$48,IF(L24&lt;Параметри!$I$42,Параметри!$K$42,IF(L24&lt;Параметри!$I$43,Параметри!$K$43,IF(L24&lt;Параметри!$I$44,Параметри!$K$44,IF(L24&lt;Параметри!$I$45,Параметри!$K$45,Параметри!$K$46))))))</f>
        <v>0.43</v>
      </c>
      <c r="T24" s="97">
        <f>IF($B24="Область",Параметри!K$63,IF($R24&lt;Параметри!$G$59,Параметри!K$58,IF($R24&lt;Параметри!$G$60,Параметри!K$59,IF($R24&lt;Параметри!$G$61,Параметри!K$60,IF($R24&lt;Параметри!$G$62,Параметри!K$61,Параметри!K$62)))))</f>
        <v>1.7000000000000001E-2</v>
      </c>
      <c r="U24" s="97">
        <f>IF($B24="Область",Параметри!L$63,IF($R24&lt;Параметри!$G$59,Параметри!L$58,IF($R24&lt;Параметри!$G$60,Параметри!L$59,IF($R24&lt;Параметри!$G$61,Параметри!L$60,IF($R24&lt;Параметри!$G$62,Параметри!L$61,Параметри!L$62)))))</f>
        <v>4.7E-2</v>
      </c>
      <c r="V24" s="98">
        <f>IF(OR(SUM('Дані з ДІСО'!G24:I24)=0,Розрахунки!H24=0),"",Розрахунки!H24/SUM('Дані з ДІСО'!G24:I24))</f>
        <v>12.686868686868687</v>
      </c>
      <c r="W24" s="9">
        <v>2018</v>
      </c>
      <c r="X24" s="9">
        <v>17</v>
      </c>
      <c r="Y24" s="9">
        <v>13</v>
      </c>
      <c r="Z24" s="9" t="s">
        <v>4536</v>
      </c>
      <c r="AA24" s="99">
        <v>14</v>
      </c>
      <c r="AB24" s="9" t="str">
        <f>IF('Коефіцієнти АТО'!C24="Область","",'Коефіцієнти АТО'!D24)</f>
        <v>Вінницька</v>
      </c>
      <c r="AC24" s="9"/>
    </row>
    <row r="25" spans="1:29" ht="15" customHeight="1">
      <c r="A25" s="9">
        <v>24</v>
      </c>
      <c r="B25" s="9" t="s">
        <v>3151</v>
      </c>
      <c r="C25" s="9" t="s">
        <v>3151</v>
      </c>
      <c r="D25" s="9" t="s">
        <v>3144</v>
      </c>
      <c r="E25" s="9" t="s">
        <v>29</v>
      </c>
      <c r="F25" s="9" t="s">
        <v>69</v>
      </c>
      <c r="G25" s="9" t="s">
        <v>3171</v>
      </c>
      <c r="H25" s="9" t="s">
        <v>68</v>
      </c>
      <c r="I25" s="9">
        <v>9655</v>
      </c>
      <c r="J25" s="9">
        <v>4660</v>
      </c>
      <c r="K25" s="9">
        <v>261.39999999999998</v>
      </c>
      <c r="L25" s="115">
        <f t="shared" si="0"/>
        <v>0.48265147591921287</v>
      </c>
      <c r="M25" s="96">
        <f>IF($B25="Область","",SUM('Дані з ДІСО'!J25:L25)/K25)</f>
        <v>2.5554705432287683</v>
      </c>
      <c r="N25" s="9" t="str">
        <f>IF($B25="Область","",VLOOKUP(100*J25/I25,Параметри!$B$39:$C$53,2,TRUE))</f>
        <v>8. 43-49</v>
      </c>
      <c r="O25" s="9" t="str">
        <f>IF($B25="Область","",VLOOKUP(M25,Параметри!$B$21:$C$35,2,TRUE))</f>
        <v>4. 2,1-3</v>
      </c>
      <c r="P25" s="9">
        <f t="shared" si="1"/>
        <v>8</v>
      </c>
      <c r="Q25" s="9">
        <f t="shared" si="2"/>
        <v>4</v>
      </c>
      <c r="R25" s="116">
        <v>13</v>
      </c>
      <c r="S25" s="117">
        <f>IF(C25="Область",Параметри!$K$47,IF(C25="Київ",Параметри!$K$48,IF(L25&lt;Параметри!$I$42,Параметри!$K$42,IF(L25&lt;Параметри!$I$43,Параметри!$K$43,IF(L25&lt;Параметри!$I$44,Параметри!$K$44,IF(L25&lt;Параметри!$I$45,Параметри!$K$45,Параметри!$K$46))))))</f>
        <v>0.43</v>
      </c>
      <c r="T25" s="97">
        <f>IF($B25="Область",Параметри!K$63,IF($R25&lt;Параметри!$G$59,Параметри!K$58,IF($R25&lt;Параметри!$G$60,Параметри!K$59,IF($R25&lt;Параметри!$G$61,Параметри!K$60,IF($R25&lt;Параметри!$G$62,Параметри!K$61,Параметри!K$62)))))</f>
        <v>1.7000000000000001E-2</v>
      </c>
      <c r="U25" s="97">
        <f>IF($B25="Область",Параметри!L$63,IF($R25&lt;Параметри!$G$59,Параметри!L$58,IF($R25&lt;Параметри!$G$60,Параметри!L$59,IF($R25&lt;Параметри!$G$61,Параметри!L$60,IF($R25&lt;Параметри!$G$62,Параметри!L$61,Параметри!L$62)))))</f>
        <v>4.7E-2</v>
      </c>
      <c r="V25" s="98">
        <f>IF(OR(SUM('Дані з ДІСО'!G25:I25)=0,Розрахунки!H25=0),"",Розрахунки!H25/SUM('Дані з ДІСО'!G25:I25))</f>
        <v>8.7894736842105257</v>
      </c>
      <c r="W25" s="9">
        <v>2018</v>
      </c>
      <c r="X25" s="9">
        <v>15.5</v>
      </c>
      <c r="Y25" s="9">
        <v>12</v>
      </c>
      <c r="Z25" s="9" t="s">
        <v>4536</v>
      </c>
      <c r="AA25" s="99">
        <v>13</v>
      </c>
      <c r="AB25" s="9" t="str">
        <f>IF('Коефіцієнти АТО'!C25="Область","",'Коефіцієнти АТО'!D25)</f>
        <v>Вінницька</v>
      </c>
      <c r="AC25" s="9"/>
    </row>
    <row r="26" spans="1:29" ht="15" customHeight="1">
      <c r="A26" s="9">
        <v>25</v>
      </c>
      <c r="B26" s="9" t="s">
        <v>3148</v>
      </c>
      <c r="C26" s="9" t="s">
        <v>3148</v>
      </c>
      <c r="D26" s="9" t="s">
        <v>3144</v>
      </c>
      <c r="E26" s="9" t="s">
        <v>24</v>
      </c>
      <c r="F26" s="9" t="s">
        <v>71</v>
      </c>
      <c r="G26" s="9" t="s">
        <v>3172</v>
      </c>
      <c r="H26" s="9" t="s">
        <v>70</v>
      </c>
      <c r="I26" s="9">
        <v>11239</v>
      </c>
      <c r="J26" s="9">
        <v>11239</v>
      </c>
      <c r="K26" s="9">
        <v>174.5</v>
      </c>
      <c r="L26" s="115">
        <f t="shared" si="0"/>
        <v>1</v>
      </c>
      <c r="M26" s="96">
        <f>IF($B26="Область","",SUM('Дані з ДІСО'!J26:L26)/K26)</f>
        <v>7.7249283667621773</v>
      </c>
      <c r="N26" s="9" t="str">
        <f>IF($B26="Область","",VLOOKUP(100*J26/I26,Параметри!$B$39:$C$53,2,TRUE))</f>
        <v>1. 100%</v>
      </c>
      <c r="O26" s="9" t="str">
        <f>IF($B26="Область","",VLOOKUP(M26,Параметри!$B$21:$C$35,2,TRUE))</f>
        <v>10. 7-10,2</v>
      </c>
      <c r="P26" s="9">
        <f t="shared" si="1"/>
        <v>1</v>
      </c>
      <c r="Q26" s="9">
        <f t="shared" si="2"/>
        <v>10</v>
      </c>
      <c r="R26" s="116">
        <v>15.5</v>
      </c>
      <c r="S26" s="117">
        <f>IF(C26="Область",Параметри!$K$47,IF(C26="Київ",Параметри!$K$48,IF(L26&lt;Параметри!$I$42,Параметри!$K$42,IF(L26&lt;Параметри!$I$43,Параметри!$K$43,IF(L26&lt;Параметри!$I$44,Параметри!$K$44,IF(L26&lt;Параметри!$I$45,Параметри!$K$45,Параметри!$K$46))))))</f>
        <v>0.53</v>
      </c>
      <c r="T26" s="97">
        <f>IF($B26="Область",Параметри!K$63,IF($R26&lt;Параметри!$G$59,Параметри!K$58,IF($R26&lt;Параметри!$G$60,Параметри!K$59,IF($R26&lt;Параметри!$G$61,Параметри!K$60,IF($R26&lt;Параметри!$G$62,Параметри!K$61,Параметри!K$62)))))</f>
        <v>1.7000000000000001E-2</v>
      </c>
      <c r="U26" s="97">
        <f>IF($B26="Область",Параметри!L$63,IF($R26&lt;Параметри!$G$59,Параметри!L$58,IF($R26&lt;Параметри!$G$60,Параметри!L$59,IF($R26&lt;Параметри!$G$61,Параметри!L$60,IF($R26&lt;Параметри!$G$62,Параметри!L$61,Параметри!L$62)))))</f>
        <v>4.7E-2</v>
      </c>
      <c r="V26" s="98">
        <f>IF(OR(SUM('Дані з ДІСО'!G26:I26)=0,Розрахунки!H26=0),"",Розрахунки!H26/SUM('Дані з ДІСО'!G26:I26))</f>
        <v>20.738461538461539</v>
      </c>
      <c r="W26" s="9">
        <v>2018</v>
      </c>
      <c r="X26" s="9">
        <v>15.5</v>
      </c>
      <c r="Y26" s="9">
        <v>15.5</v>
      </c>
      <c r="Z26" s="9" t="s">
        <v>4535</v>
      </c>
      <c r="AA26" s="99">
        <v>15.5</v>
      </c>
      <c r="AB26" s="9" t="str">
        <f>IF('Коефіцієнти АТО'!C26="Область","",'Коефіцієнти АТО'!D26)</f>
        <v>Вінницька</v>
      </c>
      <c r="AC26" s="9"/>
    </row>
    <row r="27" spans="1:29" ht="15" customHeight="1">
      <c r="A27" s="9">
        <v>26</v>
      </c>
      <c r="B27" s="9" t="s">
        <v>3148</v>
      </c>
      <c r="C27" s="9" t="s">
        <v>3148</v>
      </c>
      <c r="D27" s="9" t="s">
        <v>3144</v>
      </c>
      <c r="E27" s="9" t="s">
        <v>24</v>
      </c>
      <c r="F27" s="9" t="s">
        <v>73</v>
      </c>
      <c r="G27" s="9" t="s">
        <v>3173</v>
      </c>
      <c r="H27" s="9" t="s">
        <v>72</v>
      </c>
      <c r="I27" s="9">
        <v>7647</v>
      </c>
      <c r="J27" s="9">
        <v>7647</v>
      </c>
      <c r="K27" s="9">
        <v>326.3</v>
      </c>
      <c r="L27" s="115">
        <f t="shared" si="0"/>
        <v>1</v>
      </c>
      <c r="M27" s="96">
        <f>IF($B27="Область","",SUM('Дані з ДІСО'!J27:L27)/K27)</f>
        <v>2.1467974256818878</v>
      </c>
      <c r="N27" s="9" t="str">
        <f>IF($B27="Область","",VLOOKUP(100*J27/I27,Параметри!$B$39:$C$53,2,TRUE))</f>
        <v>1. 100%</v>
      </c>
      <c r="O27" s="9" t="str">
        <f>IF($B27="Область","",VLOOKUP(M27,Параметри!$B$21:$C$35,2,TRUE))</f>
        <v>4. 2,1-3</v>
      </c>
      <c r="P27" s="9">
        <f t="shared" si="1"/>
        <v>1</v>
      </c>
      <c r="Q27" s="9">
        <f t="shared" si="2"/>
        <v>4</v>
      </c>
      <c r="R27" s="116">
        <v>12</v>
      </c>
      <c r="S27" s="117">
        <f>IF(C27="Область",Параметри!$K$47,IF(C27="Київ",Параметри!$K$48,IF(L27&lt;Параметри!$I$42,Параметри!$K$42,IF(L27&lt;Параметри!$I$43,Параметри!$K$43,IF(L27&lt;Параметри!$I$44,Параметри!$K$44,IF(L27&lt;Параметри!$I$45,Параметри!$K$45,Параметри!$K$46))))))</f>
        <v>0.53</v>
      </c>
      <c r="T27" s="97">
        <f>IF($B27="Область",Параметри!K$63,IF($R27&lt;Параметри!$G$59,Параметри!K$58,IF($R27&lt;Параметри!$G$60,Параметри!K$59,IF($R27&lt;Параметри!$G$61,Параметри!K$60,IF($R27&lt;Параметри!$G$62,Параметри!K$61,Параметри!K$62)))))</f>
        <v>1.7000000000000001E-2</v>
      </c>
      <c r="U27" s="97">
        <f>IF($B27="Область",Параметри!L$63,IF($R27&lt;Параметри!$G$59,Параметри!L$58,IF($R27&lt;Параметри!$G$60,Параметри!L$59,IF($R27&lt;Параметри!$G$61,Параметри!L$60,IF($R27&lt;Параметри!$G$62,Параметри!L$61,Параметри!L$62)))))</f>
        <v>4.7E-2</v>
      </c>
      <c r="V27" s="98">
        <f>IF(OR(SUM('Дані з ДІСО'!G27:I27)=0,Розрахунки!H27=0),"",Розрахунки!H27/SUM('Дані з ДІСО'!G27:I27))</f>
        <v>11.675000000000001</v>
      </c>
      <c r="W27" s="9">
        <v>2018</v>
      </c>
      <c r="X27" s="9">
        <v>12.5</v>
      </c>
      <c r="Y27" s="9">
        <v>11</v>
      </c>
      <c r="Z27" s="9" t="s">
        <v>4536</v>
      </c>
      <c r="AA27" s="99">
        <v>12</v>
      </c>
      <c r="AB27" s="9" t="str">
        <f>IF('Коефіцієнти АТО'!C27="Область","",'Коефіцієнти АТО'!D27)</f>
        <v>Вінницька</v>
      </c>
      <c r="AC27" s="9"/>
    </row>
    <row r="28" spans="1:29" ht="15" customHeight="1">
      <c r="A28" s="9">
        <v>27</v>
      </c>
      <c r="B28" s="9" t="s">
        <v>3145</v>
      </c>
      <c r="C28" s="9" t="s">
        <v>3146</v>
      </c>
      <c r="D28" s="9" t="s">
        <v>3144</v>
      </c>
      <c r="E28" s="9" t="s">
        <v>21</v>
      </c>
      <c r="F28" s="9" t="s">
        <v>75</v>
      </c>
      <c r="G28" s="9" t="s">
        <v>3174</v>
      </c>
      <c r="H28" s="9" t="s">
        <v>74</v>
      </c>
      <c r="I28" s="9">
        <v>18697</v>
      </c>
      <c r="J28" s="9">
        <v>6383</v>
      </c>
      <c r="K28" s="9">
        <v>231.8</v>
      </c>
      <c r="L28" s="115">
        <f t="shared" si="0"/>
        <v>0.34139166711237096</v>
      </c>
      <c r="M28" s="96">
        <f>IF($B28="Область","",SUM('Дані з ДІСО'!J28:L28)/K28)</f>
        <v>9.2838654012079367</v>
      </c>
      <c r="N28" s="9" t="str">
        <f>IF($B28="Область","",VLOOKUP(100*J28/I28,Параметри!$B$39:$C$53,2,TRUE))</f>
        <v>9. 26-43</v>
      </c>
      <c r="O28" s="9" t="str">
        <f>IF($B28="Область","",VLOOKUP(M28,Параметри!$B$21:$C$35,2,TRUE))</f>
        <v>10. 7-10,2</v>
      </c>
      <c r="P28" s="9">
        <f t="shared" si="1"/>
        <v>9</v>
      </c>
      <c r="Q28" s="9">
        <f t="shared" si="2"/>
        <v>10</v>
      </c>
      <c r="R28" s="116">
        <v>18</v>
      </c>
      <c r="S28" s="117">
        <f>IF(C28="Область",Параметри!$K$47,IF(C28="Київ",Параметри!$K$48,IF(L28&lt;Параметри!$I$42,Параметри!$K$42,IF(L28&lt;Параметри!$I$43,Параметри!$K$43,IF(L28&lt;Параметри!$I$44,Параметри!$K$44,IF(L28&lt;Параметри!$I$45,Параметри!$K$45,Параметри!$K$46))))))</f>
        <v>0.33</v>
      </c>
      <c r="T28" s="97">
        <f>IF($B28="Область",Параметри!K$63,IF($R28&lt;Параметри!$G$59,Параметри!K$58,IF($R28&lt;Параметри!$G$60,Параметри!K$59,IF($R28&lt;Параметри!$G$61,Параметри!K$60,IF($R28&lt;Параметри!$G$62,Параметри!K$61,Параметри!K$62)))))</f>
        <v>1.7000000000000001E-2</v>
      </c>
      <c r="U28" s="97">
        <f>IF($B28="Область",Параметри!L$63,IF($R28&lt;Параметри!$G$59,Параметри!L$58,IF($R28&lt;Параметри!$G$60,Параметри!L$59,IF($R28&lt;Параметри!$G$61,Параметри!L$60,IF($R28&lt;Параметри!$G$62,Параметри!L$61,Параметри!L$62)))))</f>
        <v>4.7E-2</v>
      </c>
      <c r="V28" s="98">
        <f>IF(OR(SUM('Дані з ДІСО'!G28:I28)=0,Розрахунки!H28=0),"",Розрахунки!H28/SUM('Дані з ДІСО'!G28:I28))</f>
        <v>17.216000000000001</v>
      </c>
      <c r="W28" s="9">
        <v>2018</v>
      </c>
      <c r="X28" s="9">
        <v>18</v>
      </c>
      <c r="Y28" s="9">
        <v>18</v>
      </c>
      <c r="Z28" s="9" t="s">
        <v>4535</v>
      </c>
      <c r="AA28" s="99">
        <v>18</v>
      </c>
      <c r="AB28" s="9" t="str">
        <f>IF('Коефіцієнти АТО'!C28="Область","",'Коефіцієнти АТО'!D28)</f>
        <v>Вінницька</v>
      </c>
      <c r="AC28" s="9"/>
    </row>
    <row r="29" spans="1:29" ht="15" customHeight="1">
      <c r="A29" s="9">
        <v>28</v>
      </c>
      <c r="B29" s="9" t="s">
        <v>3151</v>
      </c>
      <c r="C29" s="9" t="s">
        <v>3151</v>
      </c>
      <c r="D29" s="9" t="s">
        <v>3144</v>
      </c>
      <c r="E29" s="9" t="s">
        <v>29</v>
      </c>
      <c r="F29" s="9" t="s">
        <v>77</v>
      </c>
      <c r="G29" s="9" t="s">
        <v>3175</v>
      </c>
      <c r="H29" s="9" t="s">
        <v>76</v>
      </c>
      <c r="I29" s="9">
        <v>23938</v>
      </c>
      <c r="J29" s="9">
        <v>16530</v>
      </c>
      <c r="K29" s="9">
        <v>525.9</v>
      </c>
      <c r="L29" s="115">
        <f t="shared" si="0"/>
        <v>0.6905338791879021</v>
      </c>
      <c r="M29" s="96">
        <f>IF($B29="Область","",SUM('Дані з ДІСО'!J29:L29)/K29)</f>
        <v>4.4590226278760223</v>
      </c>
      <c r="N29" s="9" t="str">
        <f>IF($B29="Область","",VLOOKUP(100*J29/I29,Параметри!$B$39:$C$53,2,TRUE))</f>
        <v>3. 66-72</v>
      </c>
      <c r="O29" s="9" t="str">
        <f>IF($B29="Область","",VLOOKUP(M29,Параметри!$B$21:$C$35,2,TRUE))</f>
        <v>7. 4,1-4,5</v>
      </c>
      <c r="P29" s="9">
        <f t="shared" si="1"/>
        <v>3</v>
      </c>
      <c r="Q29" s="9">
        <f t="shared" si="2"/>
        <v>7</v>
      </c>
      <c r="R29" s="116">
        <v>15</v>
      </c>
      <c r="S29" s="117">
        <f>IF(C29="Область",Параметри!$K$47,IF(C29="Київ",Параметри!$K$48,IF(L29&lt;Параметри!$I$42,Параметри!$K$42,IF(L29&lt;Параметри!$I$43,Параметри!$K$43,IF(L29&lt;Параметри!$I$44,Параметри!$K$44,IF(L29&lt;Параметри!$I$45,Параметри!$K$45,Параметри!$K$46))))))</f>
        <v>0.48</v>
      </c>
      <c r="T29" s="97">
        <f>IF($B29="Область",Параметри!K$63,IF($R29&lt;Параметри!$G$59,Параметри!K$58,IF($R29&lt;Параметри!$G$60,Параметри!K$59,IF($R29&lt;Параметри!$G$61,Параметри!K$60,IF($R29&lt;Параметри!$G$62,Параметри!K$61,Параметри!K$62)))))</f>
        <v>1.7000000000000001E-2</v>
      </c>
      <c r="U29" s="97">
        <f>IF($B29="Область",Параметри!L$63,IF($R29&lt;Параметри!$G$59,Параметри!L$58,IF($R29&lt;Параметри!$G$60,Параметри!L$59,IF($R29&lt;Параметри!$G$61,Параметри!L$60,IF($R29&lt;Параметри!$G$62,Параметри!L$61,Параметри!L$62)))))</f>
        <v>4.7E-2</v>
      </c>
      <c r="V29" s="98">
        <f>IF(OR(SUM('Дані з ДІСО'!G29:I29)=0,Розрахунки!H29=0),"",Розрахунки!H29/SUM('Дані з ДІСО'!G29:I29))</f>
        <v>18.464566929133859</v>
      </c>
      <c r="W29" s="9">
        <v>2019</v>
      </c>
      <c r="X29" s="9">
        <v>15</v>
      </c>
      <c r="Y29" s="9">
        <v>14</v>
      </c>
      <c r="Z29" s="9" t="s">
        <v>4535</v>
      </c>
      <c r="AA29" s="99">
        <v>15</v>
      </c>
      <c r="AB29" s="9" t="str">
        <f>IF('Коефіцієнти АТО'!C29="Область","",'Коефіцієнти АТО'!D29)</f>
        <v>Вінницька</v>
      </c>
      <c r="AC29" s="9"/>
    </row>
    <row r="30" spans="1:29" ht="15" customHeight="1">
      <c r="A30" s="9">
        <v>29</v>
      </c>
      <c r="B30" s="9" t="s">
        <v>3176</v>
      </c>
      <c r="C30" s="9" t="s">
        <v>3146</v>
      </c>
      <c r="D30" s="9" t="s">
        <v>3144</v>
      </c>
      <c r="E30" s="9" t="s">
        <v>78</v>
      </c>
      <c r="F30" s="9" t="s">
        <v>80</v>
      </c>
      <c r="G30" s="9" t="s">
        <v>3177</v>
      </c>
      <c r="H30" s="9" t="s">
        <v>79</v>
      </c>
      <c r="I30" s="9">
        <v>388204</v>
      </c>
      <c r="J30" s="9">
        <v>16335</v>
      </c>
      <c r="K30" s="9">
        <v>224.6</v>
      </c>
      <c r="L30" s="115">
        <f t="shared" si="0"/>
        <v>4.2078391773397492E-2</v>
      </c>
      <c r="M30" s="96">
        <f>IF($B30="Область","",SUM('Дані з ДІСО'!J30:L30)/K30)</f>
        <v>204.61041852181657</v>
      </c>
      <c r="N30" s="9" t="str">
        <f>IF($B30="Область","",VLOOKUP(100*J30/I30,Параметри!$B$39:$C$53,2,TRUE))</f>
        <v>15. 0-9</v>
      </c>
      <c r="O30" s="9" t="str">
        <f>IF($B30="Область","",VLOOKUP(M30,Параметри!$B$21:$C$35,2,TRUE))</f>
        <v>15. 93,7-</v>
      </c>
      <c r="P30" s="9">
        <f t="shared" si="1"/>
        <v>15</v>
      </c>
      <c r="Q30" s="9">
        <f t="shared" si="2"/>
        <v>15</v>
      </c>
      <c r="R30" s="116">
        <v>27.5</v>
      </c>
      <c r="S30" s="117">
        <f>IF(C30="Область",Параметри!$K$47,IF(C30="Київ",Параметри!$K$48,IF(L30&lt;Параметри!$I$42,Параметри!$K$42,IF(L30&lt;Параметри!$I$43,Параметри!$K$43,IF(L30&lt;Параметри!$I$44,Параметри!$K$44,IF(L30&lt;Параметри!$I$45,Параметри!$K$45,Параметри!$K$46))))))</f>
        <v>0.23</v>
      </c>
      <c r="T30" s="97">
        <f>IF($B30="Область",Параметри!K$63,IF($R30&lt;Параметри!$G$59,Параметри!K$58,IF($R30&lt;Параметри!$G$60,Параметри!K$59,IF($R30&lt;Параметри!$G$61,Параметри!K$60,IF($R30&lt;Параметри!$G$62,Параметри!K$61,Параметри!K$62)))))</f>
        <v>0.15</v>
      </c>
      <c r="U30" s="97">
        <f>IF($B30="Область",Параметри!L$63,IF($R30&lt;Параметри!$G$59,Параметри!L$58,IF($R30&lt;Параметри!$G$60,Параметри!L$59,IF($R30&lt;Параметри!$G$61,Параметри!L$60,IF($R30&lt;Параметри!$G$62,Параметри!L$61,Параметри!L$62)))))</f>
        <v>0.10100000000000001</v>
      </c>
      <c r="V30" s="98">
        <f>IF(OR(SUM('Дані з ДІСО'!G30:I30)=0,Розрахунки!H30=0),"",Розрахунки!H30/SUM('Дані з ДІСО'!G30:I30))</f>
        <v>35.432151117964537</v>
      </c>
      <c r="W30" s="9" t="s">
        <v>3176</v>
      </c>
      <c r="X30" s="9">
        <v>27.5</v>
      </c>
      <c r="Y30" s="9">
        <v>27.5</v>
      </c>
      <c r="Z30" s="9" t="s">
        <v>4535</v>
      </c>
      <c r="AA30" s="99">
        <v>27.5</v>
      </c>
      <c r="AB30" s="9" t="str">
        <f>IF('Коефіцієнти АТО'!C30="Область","",'Коефіцієнти АТО'!D30)</f>
        <v>Вінницька</v>
      </c>
      <c r="AC30" s="9">
        <v>1</v>
      </c>
    </row>
    <row r="31" spans="1:29" ht="15" customHeight="1">
      <c r="A31" s="9">
        <v>30</v>
      </c>
      <c r="B31" s="9" t="s">
        <v>3176</v>
      </c>
      <c r="C31" s="9" t="s">
        <v>3146</v>
      </c>
      <c r="D31" s="9" t="s">
        <v>3144</v>
      </c>
      <c r="E31" s="9" t="s">
        <v>78</v>
      </c>
      <c r="F31" s="9" t="s">
        <v>82</v>
      </c>
      <c r="G31" s="9" t="s">
        <v>3179</v>
      </c>
      <c r="H31" s="9" t="s">
        <v>81</v>
      </c>
      <c r="I31" s="9">
        <v>43609</v>
      </c>
      <c r="J31" s="9">
        <v>16451</v>
      </c>
      <c r="K31" s="9">
        <v>637.29999999999995</v>
      </c>
      <c r="L31" s="115">
        <f t="shared" si="0"/>
        <v>0.3772386433992983</v>
      </c>
      <c r="M31" s="96">
        <f>IF($B31="Область","",SUM('Дані з ДІСО'!J31:L31)/K31)</f>
        <v>7.3262199905852823</v>
      </c>
      <c r="N31" s="9" t="str">
        <f>IF($B31="Область","",VLOOKUP(100*J31/I31,Параметри!$B$39:$C$53,2,TRUE))</f>
        <v>9. 26-43</v>
      </c>
      <c r="O31" s="9" t="str">
        <f>IF($B31="Область","",VLOOKUP(M31,Параметри!$B$21:$C$35,2,TRUE))</f>
        <v>10. 7-10,2</v>
      </c>
      <c r="P31" s="9">
        <f t="shared" si="1"/>
        <v>9</v>
      </c>
      <c r="Q31" s="9">
        <f t="shared" si="2"/>
        <v>10</v>
      </c>
      <c r="R31" s="116">
        <v>18</v>
      </c>
      <c r="S31" s="117">
        <f>IF(C31="Область",Параметри!$K$47,IF(C31="Київ",Параметри!$K$48,IF(L31&lt;Параметри!$I$42,Параметри!$K$42,IF(L31&lt;Параметри!$I$43,Параметри!$K$43,IF(L31&lt;Параметри!$I$44,Параметри!$K$44,IF(L31&lt;Параметри!$I$45,Параметри!$K$45,Параметри!$K$46))))))</f>
        <v>0.33</v>
      </c>
      <c r="T31" s="97">
        <f>IF($B31="Область",Параметри!K$63,IF($R31&lt;Параметри!$G$59,Параметри!K$58,IF($R31&lt;Параметри!$G$60,Параметри!K$59,IF($R31&lt;Параметри!$G$61,Параметри!K$60,IF($R31&lt;Параметри!$G$62,Параметри!K$61,Параметри!K$62)))))</f>
        <v>1.7000000000000001E-2</v>
      </c>
      <c r="U31" s="97">
        <f>IF($B31="Область",Параметри!L$63,IF($R31&lt;Параметри!$G$59,Параметри!L$58,IF($R31&lt;Параметри!$G$60,Параметри!L$59,IF($R31&lt;Параметри!$G$61,Параметри!L$60,IF($R31&lt;Параметри!$G$62,Параметри!L$61,Параметри!L$62)))))</f>
        <v>4.7E-2</v>
      </c>
      <c r="V31" s="98">
        <f>IF(OR(SUM('Дані з ДІСО'!G31:I31)=0,Розрахунки!H31=0),"",Розрахунки!H31/SUM('Дані з ДІСО'!G31:I31))</f>
        <v>21.516129032258064</v>
      </c>
      <c r="W31" s="9" t="s">
        <v>3176</v>
      </c>
      <c r="X31" s="9">
        <v>18</v>
      </c>
      <c r="Y31" s="9">
        <v>19</v>
      </c>
      <c r="Z31" s="9" t="s">
        <v>4535</v>
      </c>
      <c r="AA31" s="99">
        <v>18</v>
      </c>
      <c r="AB31" s="9" t="str">
        <f>IF('Коефіцієнти АТО'!C31="Область","",'Коефіцієнти АТО'!D31)</f>
        <v>Вінницька</v>
      </c>
      <c r="AC31" s="9"/>
    </row>
    <row r="32" spans="1:29">
      <c r="A32" s="9">
        <v>31</v>
      </c>
      <c r="B32" s="9" t="s">
        <v>3151</v>
      </c>
      <c r="C32" s="9" t="s">
        <v>3151</v>
      </c>
      <c r="D32" s="9" t="s">
        <v>3144</v>
      </c>
      <c r="E32" s="9" t="s">
        <v>29</v>
      </c>
      <c r="F32" s="9" t="s">
        <v>84</v>
      </c>
      <c r="G32" s="9" t="s">
        <v>3180</v>
      </c>
      <c r="H32" s="9" t="s">
        <v>83</v>
      </c>
      <c r="I32" s="9">
        <v>17251</v>
      </c>
      <c r="J32" s="9">
        <v>11075</v>
      </c>
      <c r="K32" s="9">
        <v>460</v>
      </c>
      <c r="L32" s="115">
        <f t="shared" si="0"/>
        <v>0.64199176859312501</v>
      </c>
      <c r="M32" s="96">
        <f>IF($B32="Область","",SUM('Дані з ДІСО'!J32:L32)/K32)</f>
        <v>3.5695652173913044</v>
      </c>
      <c r="N32" s="9" t="str">
        <f>IF($B32="Область","",VLOOKUP(100*J32/I32,Параметри!$B$39:$C$53,2,TRUE))</f>
        <v>4. 63-66</v>
      </c>
      <c r="O32" s="9" t="str">
        <f>IF($B32="Область","",VLOOKUP(M32,Параметри!$B$21:$C$35,2,TRUE))</f>
        <v>5. 3-3,9</v>
      </c>
      <c r="P32" s="9">
        <f t="shared" si="1"/>
        <v>4</v>
      </c>
      <c r="Q32" s="9">
        <f t="shared" si="2"/>
        <v>5</v>
      </c>
      <c r="R32" s="116">
        <v>14.5</v>
      </c>
      <c r="S32" s="117">
        <f>IF(C32="Область",Параметри!$K$47,IF(C32="Київ",Параметри!$K$48,IF(L32&lt;Параметри!$I$42,Параметри!$K$42,IF(L32&lt;Параметри!$I$43,Параметри!$K$43,IF(L32&lt;Параметри!$I$44,Параметри!$K$44,IF(L32&lt;Параметри!$I$45,Параметри!$K$45,Параметри!$K$46))))))</f>
        <v>0.48</v>
      </c>
      <c r="T32" s="97">
        <f>IF($B32="Область",Параметри!K$63,IF($R32&lt;Параметри!$G$59,Параметри!K$58,IF($R32&lt;Параметри!$G$60,Параметри!K$59,IF($R32&lt;Параметри!$G$61,Параметри!K$60,IF($R32&lt;Параметри!$G$62,Параметри!K$61,Параметри!K$62)))))</f>
        <v>1.7000000000000001E-2</v>
      </c>
      <c r="U32" s="97">
        <f>IF($B32="Область",Параметри!L$63,IF($R32&lt;Параметри!$G$59,Параметри!L$58,IF($R32&lt;Параметри!$G$60,Параметри!L$59,IF($R32&lt;Параметри!$G$61,Параметри!L$60,IF($R32&lt;Параметри!$G$62,Параметри!L$61,Параметри!L$62)))))</f>
        <v>4.7E-2</v>
      </c>
      <c r="V32" s="98">
        <f>IF(OR(SUM('Дані з ДІСО'!G32:I32)=0,Розрахунки!H32=0),"",Розрахунки!H32/SUM('Дані з ДІСО'!G32:I32))</f>
        <v>10.39240506329114</v>
      </c>
      <c r="W32" s="9">
        <v>2020</v>
      </c>
      <c r="X32" s="9">
        <v>14.5</v>
      </c>
      <c r="Y32" s="9">
        <v>13.5</v>
      </c>
      <c r="Z32" s="9" t="s">
        <v>4535</v>
      </c>
      <c r="AA32" s="99">
        <v>14.5</v>
      </c>
      <c r="AB32" s="9" t="str">
        <f>IF('Коефіцієнти АТО'!C32="Область","",'Коефіцієнти АТО'!D32)</f>
        <v>Вінницька</v>
      </c>
      <c r="AC32" s="9"/>
    </row>
    <row r="33" spans="1:29" ht="15" customHeight="1">
      <c r="A33" s="9">
        <v>32</v>
      </c>
      <c r="B33" s="9" t="s">
        <v>3148</v>
      </c>
      <c r="C33" s="9" t="s">
        <v>3148</v>
      </c>
      <c r="D33" s="9" t="s">
        <v>3144</v>
      </c>
      <c r="E33" s="9" t="s">
        <v>24</v>
      </c>
      <c r="F33" s="9" t="s">
        <v>86</v>
      </c>
      <c r="G33" s="9" t="s">
        <v>3181</v>
      </c>
      <c r="H33" s="9" t="s">
        <v>85</v>
      </c>
      <c r="I33" s="9">
        <v>7923</v>
      </c>
      <c r="J33" s="9">
        <v>7923</v>
      </c>
      <c r="K33" s="9">
        <v>297</v>
      </c>
      <c r="L33" s="115">
        <f t="shared" si="0"/>
        <v>1</v>
      </c>
      <c r="M33" s="96">
        <f>IF($B33="Область","",SUM('Дані з ДІСО'!J33:L33)/K33)</f>
        <v>2.0235690235690234</v>
      </c>
      <c r="N33" s="9" t="str">
        <f>IF($B33="Область","",VLOOKUP(100*J33/I33,Параметри!$B$39:$C$53,2,TRUE))</f>
        <v>1. 100%</v>
      </c>
      <c r="O33" s="9" t="str">
        <f>IF($B33="Область","",VLOOKUP(M33,Параметри!$B$21:$C$35,2,TRUE))</f>
        <v>3. 1,4-2,1</v>
      </c>
      <c r="P33" s="9">
        <f t="shared" si="1"/>
        <v>1</v>
      </c>
      <c r="Q33" s="9">
        <f t="shared" si="2"/>
        <v>3</v>
      </c>
      <c r="R33" s="116">
        <v>11.5</v>
      </c>
      <c r="S33" s="117">
        <f>IF(C33="Область",Параметри!$K$47,IF(C33="Київ",Параметри!$K$48,IF(L33&lt;Параметри!$I$42,Параметри!$K$42,IF(L33&lt;Параметри!$I$43,Параметри!$K$43,IF(L33&lt;Параметри!$I$44,Параметри!$K$44,IF(L33&lt;Параметри!$I$45,Параметри!$K$45,Параметри!$K$46))))))</f>
        <v>0.53</v>
      </c>
      <c r="T33" s="97">
        <f>IF($B33="Область",Параметри!K$63,IF($R33&lt;Параметри!$G$59,Параметри!K$58,IF($R33&lt;Параметри!$G$60,Параметри!K$59,IF($R33&lt;Параметри!$G$61,Параметри!K$60,IF($R33&lt;Параметри!$G$62,Параметри!K$61,Параметри!K$62)))))</f>
        <v>1.7000000000000001E-2</v>
      </c>
      <c r="U33" s="97">
        <f>IF($B33="Область",Параметри!L$63,IF($R33&lt;Параметри!$G$59,Параметри!L$58,IF($R33&lt;Параметри!$G$60,Параметри!L$59,IF($R33&lt;Параметри!$G$61,Параметри!L$60,IF($R33&lt;Параметри!$G$62,Параметри!L$61,Параметри!L$62)))))</f>
        <v>4.7E-2</v>
      </c>
      <c r="V33" s="98">
        <f>IF(OR(SUM('Дані з ДІСО'!G33:I33)=0,Розрахунки!H33=0),"",Розрахунки!H33/SUM('Дані з ДІСО'!G33:I33))</f>
        <v>7.5125000000000002</v>
      </c>
      <c r="W33" s="9">
        <v>2020</v>
      </c>
      <c r="X33" s="9">
        <v>11.5</v>
      </c>
      <c r="Y33" s="9">
        <v>11</v>
      </c>
      <c r="Z33" s="9" t="s">
        <v>4535</v>
      </c>
      <c r="AA33" s="99">
        <v>11.5</v>
      </c>
      <c r="AB33" s="9" t="str">
        <f>IF('Коефіцієнти АТО'!C33="Область","",'Коефіцієнти АТО'!D33)</f>
        <v>Вінницька</v>
      </c>
      <c r="AC33" s="9"/>
    </row>
    <row r="34" spans="1:29" ht="15" customHeight="1">
      <c r="A34" s="9">
        <v>33</v>
      </c>
      <c r="B34" s="9" t="s">
        <v>3151</v>
      </c>
      <c r="C34" s="9" t="s">
        <v>3151</v>
      </c>
      <c r="D34" s="9" t="s">
        <v>3144</v>
      </c>
      <c r="E34" s="9" t="s">
        <v>29</v>
      </c>
      <c r="F34" s="9" t="s">
        <v>88</v>
      </c>
      <c r="G34" s="9" t="s">
        <v>3182</v>
      </c>
      <c r="H34" s="9" t="s">
        <v>87</v>
      </c>
      <c r="I34" s="9">
        <v>21449</v>
      </c>
      <c r="J34" s="9">
        <v>14865</v>
      </c>
      <c r="K34" s="9">
        <v>586.4</v>
      </c>
      <c r="L34" s="115">
        <f t="shared" si="0"/>
        <v>0.69303930253158652</v>
      </c>
      <c r="M34" s="96">
        <f>IF($B34="Область","",SUM('Дані з ДІСО'!J34:L34)/K34)</f>
        <v>4.1848567530695773</v>
      </c>
      <c r="N34" s="9" t="str">
        <f>IF($B34="Область","",VLOOKUP(100*J34/I34,Параметри!$B$39:$C$53,2,TRUE))</f>
        <v>3. 66-72</v>
      </c>
      <c r="O34" s="9" t="str">
        <f>IF($B34="Область","",VLOOKUP(M34,Параметри!$B$21:$C$35,2,TRUE))</f>
        <v>7. 4,1-4,5</v>
      </c>
      <c r="P34" s="9">
        <f t="shared" si="1"/>
        <v>3</v>
      </c>
      <c r="Q34" s="9">
        <f t="shared" si="2"/>
        <v>7</v>
      </c>
      <c r="R34" s="116">
        <v>15</v>
      </c>
      <c r="S34" s="117">
        <f>IF(C34="Область",Параметри!$K$47,IF(C34="Київ",Параметри!$K$48,IF(L34&lt;Параметри!$I$42,Параметри!$K$42,IF(L34&lt;Параметри!$I$43,Параметри!$K$43,IF(L34&lt;Параметри!$I$44,Параметри!$K$44,IF(L34&lt;Параметри!$I$45,Параметри!$K$45,Параметри!$K$46))))))</f>
        <v>0.48</v>
      </c>
      <c r="T34" s="97">
        <f>IF($B34="Область",Параметри!K$63,IF($R34&lt;Параметри!$G$59,Параметри!K$58,IF($R34&lt;Параметри!$G$60,Параметри!K$59,IF($R34&lt;Параметри!$G$61,Параметри!K$60,IF($R34&lt;Параметри!$G$62,Параметри!K$61,Параметри!K$62)))))</f>
        <v>1.7000000000000001E-2</v>
      </c>
      <c r="U34" s="97">
        <f>IF($B34="Область",Параметри!L$63,IF($R34&lt;Параметри!$G$59,Параметри!L$58,IF($R34&lt;Параметри!$G$60,Параметри!L$59,IF($R34&lt;Параметри!$G$61,Параметри!L$60,IF($R34&lt;Параметри!$G$62,Параметри!L$61,Параметри!L$62)))))</f>
        <v>4.7E-2</v>
      </c>
      <c r="V34" s="98">
        <f>IF(OR(SUM('Дані з ДІСО'!G34:I34)=0,Розрахунки!H34=0),"",Розрахунки!H34/SUM('Дані з ДІСО'!G34:I34))</f>
        <v>13.864406779661017</v>
      </c>
      <c r="W34" s="9">
        <v>2020</v>
      </c>
      <c r="X34" s="9">
        <v>15</v>
      </c>
      <c r="Y34" s="9">
        <v>14</v>
      </c>
      <c r="Z34" s="9" t="s">
        <v>4535</v>
      </c>
      <c r="AA34" s="99">
        <v>15</v>
      </c>
      <c r="AB34" s="9" t="str">
        <f>IF('Коефіцієнти АТО'!C34="Область","",'Коефіцієнти АТО'!D34)</f>
        <v>Вінницька</v>
      </c>
      <c r="AC34" s="9"/>
    </row>
    <row r="35" spans="1:29" ht="15" customHeight="1">
      <c r="A35" s="9">
        <v>34</v>
      </c>
      <c r="B35" s="9" t="s">
        <v>3176</v>
      </c>
      <c r="C35" s="9" t="s">
        <v>3146</v>
      </c>
      <c r="D35" s="9" t="s">
        <v>3144</v>
      </c>
      <c r="E35" s="9" t="s">
        <v>78</v>
      </c>
      <c r="F35" s="9" t="s">
        <v>90</v>
      </c>
      <c r="G35" s="9" t="s">
        <v>3183</v>
      </c>
      <c r="H35" s="9" t="s">
        <v>89</v>
      </c>
      <c r="I35" s="9">
        <v>48952</v>
      </c>
      <c r="J35" s="9">
        <v>10430</v>
      </c>
      <c r="K35" s="9">
        <v>547.70000000000005</v>
      </c>
      <c r="L35" s="115">
        <f t="shared" si="0"/>
        <v>0.21306586043471154</v>
      </c>
      <c r="M35" s="96">
        <f>IF($B35="Область","",SUM('Дані з ДІСО'!J35:L35)/K35)</f>
        <v>11.440569654920576</v>
      </c>
      <c r="N35" s="9" t="str">
        <f>IF($B35="Область","",VLOOKUP(100*J35/I35,Параметри!$B$39:$C$53,2,TRUE))</f>
        <v>12. 19-22</v>
      </c>
      <c r="O35" s="9" t="str">
        <f>IF($B35="Область","",VLOOKUP(M35,Параметри!$B$21:$C$35,2,TRUE))</f>
        <v>11. 10,2-15</v>
      </c>
      <c r="P35" s="9">
        <f t="shared" si="1"/>
        <v>12</v>
      </c>
      <c r="Q35" s="9">
        <f t="shared" si="2"/>
        <v>11</v>
      </c>
      <c r="R35" s="116">
        <v>22.5</v>
      </c>
      <c r="S35" s="117">
        <f>IF(C35="Область",Параметри!$K$47,IF(C35="Київ",Параметри!$K$48,IF(L35&lt;Параметри!$I$42,Параметри!$K$42,IF(L35&lt;Параметри!$I$43,Параметри!$K$43,IF(L35&lt;Параметри!$I$44,Параметри!$K$44,IF(L35&lt;Параметри!$I$45,Параметри!$K$45,Параметри!$K$46))))))</f>
        <v>0.33</v>
      </c>
      <c r="T35" s="97">
        <f>IF($B35="Область",Параметри!K$63,IF($R35&lt;Параметри!$G$59,Параметри!K$58,IF($R35&lt;Параметри!$G$60,Параметри!K$59,IF($R35&lt;Параметри!$G$61,Параметри!K$60,IF($R35&lt;Параметри!$G$62,Параметри!K$61,Параметри!K$62)))))</f>
        <v>0.1</v>
      </c>
      <c r="U35" s="97">
        <f>IF($B35="Область",Параметри!L$63,IF($R35&lt;Параметри!$G$59,Параметри!L$58,IF($R35&lt;Параметри!$G$60,Параметри!L$59,IF($R35&lt;Параметри!$G$61,Параметри!L$60,IF($R35&lt;Параметри!$G$62,Параметри!L$61,Параметри!L$62)))))</f>
        <v>4.7E-2</v>
      </c>
      <c r="V35" s="98">
        <f>IF(OR(SUM('Дані з ДІСО'!G35:I35)=0,Розрахунки!H35=0),"",Розрахунки!H35/SUM('Дані з ДІСО'!G35:I35))</f>
        <v>24.572549019607845</v>
      </c>
      <c r="W35" s="9" t="s">
        <v>3176</v>
      </c>
      <c r="X35" s="9">
        <v>22.5</v>
      </c>
      <c r="Y35" s="9">
        <v>22</v>
      </c>
      <c r="Z35" s="9" t="s">
        <v>4535</v>
      </c>
      <c r="AA35" s="99">
        <v>22.5</v>
      </c>
      <c r="AB35" s="9" t="str">
        <f>IF('Коефіцієнти АТО'!C35="Область","",'Коефіцієнти АТО'!D35)</f>
        <v>Вінницька</v>
      </c>
      <c r="AC35" s="9"/>
    </row>
    <row r="36" spans="1:29" ht="15" customHeight="1">
      <c r="A36" s="9">
        <v>35</v>
      </c>
      <c r="B36" s="9" t="s">
        <v>3151</v>
      </c>
      <c r="C36" s="9" t="s">
        <v>3151</v>
      </c>
      <c r="D36" s="9" t="s">
        <v>3144</v>
      </c>
      <c r="E36" s="9" t="s">
        <v>29</v>
      </c>
      <c r="F36" s="9" t="s">
        <v>92</v>
      </c>
      <c r="G36" s="9" t="s">
        <v>3184</v>
      </c>
      <c r="H36" s="9" t="s">
        <v>91</v>
      </c>
      <c r="I36" s="9">
        <v>6695</v>
      </c>
      <c r="J36" s="9">
        <v>757</v>
      </c>
      <c r="K36" s="9">
        <v>63.5</v>
      </c>
      <c r="L36" s="115">
        <f t="shared" si="0"/>
        <v>0.11306945481702763</v>
      </c>
      <c r="M36" s="96">
        <f>IF($B36="Область","",SUM('Дані з ДІСО'!J36:L36)/K36)</f>
        <v>8.9291338582677167</v>
      </c>
      <c r="N36" s="9" t="str">
        <f>IF($B36="Область","",VLOOKUP(100*J36/I36,Параметри!$B$39:$C$53,2,TRUE))</f>
        <v>14. 9-12</v>
      </c>
      <c r="O36" s="9" t="str">
        <f>IF($B36="Область","",VLOOKUP(M36,Параметри!$B$21:$C$35,2,TRUE))</f>
        <v>10. 7-10,2</v>
      </c>
      <c r="P36" s="9">
        <f t="shared" si="1"/>
        <v>14</v>
      </c>
      <c r="Q36" s="9">
        <f t="shared" si="2"/>
        <v>10</v>
      </c>
      <c r="R36" s="116">
        <v>19.5</v>
      </c>
      <c r="S36" s="117">
        <f>IF(C36="Область",Параметри!$K$47,IF(C36="Київ",Параметри!$K$48,IF(L36&lt;Параметри!$I$42,Параметри!$K$42,IF(L36&lt;Параметри!$I$43,Параметри!$K$43,IF(L36&lt;Параметри!$I$44,Параметри!$K$44,IF(L36&lt;Параметри!$I$45,Параметри!$K$45,Параметри!$K$46))))))</f>
        <v>0.23</v>
      </c>
      <c r="T36" s="97">
        <f>IF($B36="Область",Параметри!K$63,IF($R36&lt;Параметри!$G$59,Параметри!K$58,IF($R36&lt;Параметри!$G$60,Параметри!K$59,IF($R36&lt;Параметри!$G$61,Параметри!K$60,IF($R36&lt;Параметри!$G$62,Параметри!K$61,Параметри!K$62)))))</f>
        <v>1.7000000000000001E-2</v>
      </c>
      <c r="U36" s="97">
        <f>IF($B36="Область",Параметри!L$63,IF($R36&lt;Параметри!$G$59,Параметри!L$58,IF($R36&lt;Параметри!$G$60,Параметри!L$59,IF($R36&lt;Параметри!$G$61,Параметри!L$60,IF($R36&lt;Параметри!$G$62,Параметри!L$61,Параметри!L$62)))))</f>
        <v>4.7E-2</v>
      </c>
      <c r="V36" s="98">
        <f>IF(OR(SUM('Дані з ДІСО'!G36:I36)=0,Розрахунки!H36=0),"",Розрахунки!H36/SUM('Дані з ДІСО'!G36:I36))</f>
        <v>25.772727272727273</v>
      </c>
      <c r="W36" s="9">
        <v>2021</v>
      </c>
      <c r="X36" s="9">
        <v>21</v>
      </c>
      <c r="Y36" s="9">
        <v>18.5</v>
      </c>
      <c r="Z36" s="9" t="s">
        <v>4536</v>
      </c>
      <c r="AA36" s="99">
        <v>19.5</v>
      </c>
      <c r="AB36" s="9" t="str">
        <f>IF('Коефіцієнти АТО'!C36="Область","",'Коефіцієнти АТО'!D36)</f>
        <v>Вінницька</v>
      </c>
      <c r="AC36" s="9"/>
    </row>
    <row r="37" spans="1:29" ht="15" customHeight="1">
      <c r="A37" s="9">
        <v>36</v>
      </c>
      <c r="B37" s="9" t="s">
        <v>3148</v>
      </c>
      <c r="C37" s="9" t="s">
        <v>3148</v>
      </c>
      <c r="D37" s="9" t="s">
        <v>3144</v>
      </c>
      <c r="E37" s="9" t="s">
        <v>24</v>
      </c>
      <c r="F37" s="9" t="s">
        <v>94</v>
      </c>
      <c r="G37" s="9" t="s">
        <v>3185</v>
      </c>
      <c r="H37" s="9" t="s">
        <v>93</v>
      </c>
      <c r="I37" s="9">
        <v>7929</v>
      </c>
      <c r="J37" s="9">
        <v>7929</v>
      </c>
      <c r="K37" s="9">
        <v>309.60000000000002</v>
      </c>
      <c r="L37" s="115">
        <f t="shared" si="0"/>
        <v>1</v>
      </c>
      <c r="M37" s="96">
        <f>IF($B37="Область","",SUM('Дані з ДІСО'!J37:L37)/K37)</f>
        <v>2.231912144702842</v>
      </c>
      <c r="N37" s="9" t="str">
        <f>IF($B37="Область","",VLOOKUP(100*J37/I37,Параметри!$B$39:$C$53,2,TRUE))</f>
        <v>1. 100%</v>
      </c>
      <c r="O37" s="9" t="str">
        <f>IF($B37="Область","",VLOOKUP(M37,Параметри!$B$21:$C$35,2,TRUE))</f>
        <v>4. 2,1-3</v>
      </c>
      <c r="P37" s="9">
        <f t="shared" si="1"/>
        <v>1</v>
      </c>
      <c r="Q37" s="9">
        <f t="shared" si="2"/>
        <v>4</v>
      </c>
      <c r="R37" s="116">
        <v>12.5</v>
      </c>
      <c r="S37" s="117">
        <f>IF(C37="Область",Параметри!$K$47,IF(C37="Київ",Параметри!$K$48,IF(L37&lt;Параметри!$I$42,Параметри!$K$42,IF(L37&lt;Параметри!$I$43,Параметри!$K$43,IF(L37&lt;Параметри!$I$44,Параметри!$K$44,IF(L37&lt;Параметри!$I$45,Параметри!$K$45,Параметри!$K$46))))))</f>
        <v>0.53</v>
      </c>
      <c r="T37" s="97">
        <f>IF($B37="Область",Параметри!K$63,IF($R37&lt;Параметри!$G$59,Параметри!K$58,IF($R37&lt;Параметри!$G$60,Параметри!K$59,IF($R37&lt;Параметри!$G$61,Параметри!K$60,IF($R37&lt;Параметри!$G$62,Параметри!K$61,Параметри!K$62)))))</f>
        <v>1.7000000000000001E-2</v>
      </c>
      <c r="U37" s="97">
        <f>IF($B37="Область",Параметри!L$63,IF($R37&lt;Параметри!$G$59,Параметри!L$58,IF($R37&lt;Параметри!$G$60,Параметри!L$59,IF($R37&lt;Параметри!$G$61,Параметри!L$60,IF($R37&lt;Параметри!$G$62,Параметри!L$61,Параметри!L$62)))))</f>
        <v>4.7E-2</v>
      </c>
      <c r="V37" s="98">
        <f>IF(OR(SUM('Дані з ДІСО'!G37:I37)=0,Розрахунки!H37=0),"",Розрахунки!H37/SUM('Дані з ДІСО'!G37:I37))</f>
        <v>12.796296296296296</v>
      </c>
      <c r="W37" s="9">
        <v>2021</v>
      </c>
      <c r="X37" s="9">
        <v>13</v>
      </c>
      <c r="Y37" s="9">
        <v>11.5</v>
      </c>
      <c r="Z37" s="9" t="s">
        <v>4536</v>
      </c>
      <c r="AA37" s="99">
        <v>12.5</v>
      </c>
      <c r="AB37" s="9" t="str">
        <f>IF('Коефіцієнти АТО'!C37="Область","",'Коефіцієнти АТО'!D37)</f>
        <v>Вінницька</v>
      </c>
      <c r="AC37" s="9"/>
    </row>
    <row r="38" spans="1:29" ht="15" customHeight="1">
      <c r="A38" s="9">
        <v>37</v>
      </c>
      <c r="B38" s="9" t="s">
        <v>3148</v>
      </c>
      <c r="C38" s="9" t="s">
        <v>3148</v>
      </c>
      <c r="D38" s="9" t="s">
        <v>3144</v>
      </c>
      <c r="E38" s="9" t="s">
        <v>24</v>
      </c>
      <c r="F38" s="9" t="s">
        <v>96</v>
      </c>
      <c r="G38" s="9" t="s">
        <v>3186</v>
      </c>
      <c r="H38" s="9" t="s">
        <v>95</v>
      </c>
      <c r="I38" s="9">
        <v>9304</v>
      </c>
      <c r="J38" s="9">
        <v>9304</v>
      </c>
      <c r="K38" s="9">
        <v>93.1</v>
      </c>
      <c r="L38" s="115">
        <f t="shared" si="0"/>
        <v>1</v>
      </c>
      <c r="M38" s="96">
        <f>IF($B38="Область","",SUM('Дані з ДІСО'!J38:L38)/K38)</f>
        <v>11.605800214822771</v>
      </c>
      <c r="N38" s="9" t="str">
        <f>IF($B38="Область","",VLOOKUP(100*J38/I38,Параметри!$B$39:$C$53,2,TRUE))</f>
        <v>1. 100%</v>
      </c>
      <c r="O38" s="9" t="str">
        <f>IF($B38="Область","",VLOOKUP(M38,Параметри!$B$21:$C$35,2,TRUE))</f>
        <v>11. 10,2-15</v>
      </c>
      <c r="P38" s="9">
        <f t="shared" si="1"/>
        <v>1</v>
      </c>
      <c r="Q38" s="9">
        <f t="shared" si="2"/>
        <v>11</v>
      </c>
      <c r="R38" s="116">
        <v>18</v>
      </c>
      <c r="S38" s="117">
        <f>IF(C38="Область",Параметри!$K$47,IF(C38="Київ",Параметри!$K$48,IF(L38&lt;Параметри!$I$42,Параметри!$K$42,IF(L38&lt;Параметри!$I$43,Параметри!$K$43,IF(L38&lt;Параметри!$I$44,Параметри!$K$44,IF(L38&lt;Параметри!$I$45,Параметри!$K$45,Параметри!$K$46))))))</f>
        <v>0.53</v>
      </c>
      <c r="T38" s="97">
        <f>IF($B38="Область",Параметри!K$63,IF($R38&lt;Параметри!$G$59,Параметри!K$58,IF($R38&lt;Параметри!$G$60,Параметри!K$59,IF($R38&lt;Параметри!$G$61,Параметри!K$60,IF($R38&lt;Параметри!$G$62,Параметри!K$61,Параметри!K$62)))))</f>
        <v>1.7000000000000001E-2</v>
      </c>
      <c r="U38" s="97">
        <f>IF($B38="Область",Параметри!L$63,IF($R38&lt;Параметри!$G$59,Параметри!L$58,IF($R38&lt;Параметри!$G$60,Параметри!L$59,IF($R38&lt;Параметри!$G$61,Параметри!L$60,IF($R38&lt;Параметри!$G$62,Параметри!L$61,Параметри!L$62)))))</f>
        <v>4.7E-2</v>
      </c>
      <c r="V38" s="98">
        <f>IF(OR(SUM('Дані з ДІСО'!G38:I38)=0,Розрахунки!H38=0),"",Розрахунки!H38/SUM('Дані з ДІСО'!G38:I38))</f>
        <v>22.98936170212766</v>
      </c>
      <c r="W38" s="9">
        <v>2021</v>
      </c>
      <c r="X38" s="9">
        <v>18</v>
      </c>
      <c r="Y38" s="9">
        <v>17.5</v>
      </c>
      <c r="Z38" s="9" t="s">
        <v>4535</v>
      </c>
      <c r="AA38" s="99">
        <v>18</v>
      </c>
      <c r="AB38" s="9" t="str">
        <f>IF('Коефіцієнти АТО'!C38="Область","",'Коефіцієнти АТО'!D38)</f>
        <v>Вінницька</v>
      </c>
      <c r="AC38" s="9"/>
    </row>
    <row r="39" spans="1:29" ht="15" customHeight="1">
      <c r="A39" s="9">
        <v>38</v>
      </c>
      <c r="B39" s="9" t="s">
        <v>3145</v>
      </c>
      <c r="C39" s="9" t="s">
        <v>3146</v>
      </c>
      <c r="D39" s="9" t="s">
        <v>3144</v>
      </c>
      <c r="E39" s="9" t="s">
        <v>21</v>
      </c>
      <c r="F39" s="9" t="s">
        <v>98</v>
      </c>
      <c r="G39" s="9" t="s">
        <v>3187</v>
      </c>
      <c r="H39" s="9" t="s">
        <v>97</v>
      </c>
      <c r="I39" s="9">
        <v>42953</v>
      </c>
      <c r="J39" s="9">
        <v>30487</v>
      </c>
      <c r="K39" s="9">
        <v>869.9</v>
      </c>
      <c r="L39" s="115">
        <f t="shared" si="0"/>
        <v>0.70977580145740693</v>
      </c>
      <c r="M39" s="96">
        <f>IF($B39="Область","",SUM('Дані з ДІСО'!J39:L39)/K39)</f>
        <v>4.9471203586619152</v>
      </c>
      <c r="N39" s="9" t="str">
        <f>IF($B39="Область","",VLOOKUP(100*J39/I39,Параметри!$B$39:$C$53,2,TRUE))</f>
        <v>3. 66-72</v>
      </c>
      <c r="O39" s="9" t="str">
        <f>IF($B39="Область","",VLOOKUP(M39,Параметри!$B$21:$C$35,2,TRUE))</f>
        <v>8. 4,5-5,8</v>
      </c>
      <c r="P39" s="9">
        <f t="shared" si="1"/>
        <v>3</v>
      </c>
      <c r="Q39" s="9">
        <f t="shared" si="2"/>
        <v>8</v>
      </c>
      <c r="R39" s="116">
        <v>16</v>
      </c>
      <c r="S39" s="117">
        <f>IF(C39="Область",Параметри!$K$47,IF(C39="Київ",Параметри!$K$48,IF(L39&lt;Параметри!$I$42,Параметри!$K$42,IF(L39&lt;Параметри!$I$43,Параметри!$K$43,IF(L39&lt;Параметри!$I$44,Параметри!$K$44,IF(L39&lt;Параметри!$I$45,Параметри!$K$45,Параметри!$K$46))))))</f>
        <v>0.48</v>
      </c>
      <c r="T39" s="97">
        <f>IF($B39="Область",Параметри!K$63,IF($R39&lt;Параметри!$G$59,Параметри!K$58,IF($R39&lt;Параметри!$G$60,Параметри!K$59,IF($R39&lt;Параметри!$G$61,Параметри!K$60,IF($R39&lt;Параметри!$G$62,Параметри!K$61,Параметри!K$62)))))</f>
        <v>1.7000000000000001E-2</v>
      </c>
      <c r="U39" s="97">
        <f>IF($B39="Область",Параметри!L$63,IF($R39&lt;Параметри!$G$59,Параметри!L$58,IF($R39&lt;Параметри!$G$60,Параметри!L$59,IF($R39&lt;Параметри!$G$61,Параметри!L$60,IF($R39&lt;Параметри!$G$62,Параметри!L$61,Параметри!L$62)))))</f>
        <v>4.7E-2</v>
      </c>
      <c r="V39" s="98">
        <f>IF(OR(SUM('Дані з ДІСО'!G39:I39)=0,Розрахунки!H39=0),"",Розрахунки!H39/SUM('Дані з ДІСО'!G39:I39))</f>
        <v>16.057835820895523</v>
      </c>
      <c r="W39" s="9">
        <v>2021</v>
      </c>
      <c r="X39" s="9">
        <v>15.5</v>
      </c>
      <c r="Y39" s="9">
        <v>17</v>
      </c>
      <c r="Z39" s="9" t="s">
        <v>4536</v>
      </c>
      <c r="AA39" s="99">
        <v>16</v>
      </c>
      <c r="AB39" s="9" t="str">
        <f>IF('Коефіцієнти АТО'!C39="Область","",'Коефіцієнти АТО'!D39)</f>
        <v>Вінницька</v>
      </c>
      <c r="AC39" s="9"/>
    </row>
    <row r="40" spans="1:29" ht="15" customHeight="1">
      <c r="A40" s="9">
        <v>39</v>
      </c>
      <c r="B40" s="9" t="s">
        <v>3151</v>
      </c>
      <c r="C40" s="9" t="s">
        <v>3151</v>
      </c>
      <c r="D40" s="9" t="s">
        <v>3144</v>
      </c>
      <c r="E40" s="9" t="s">
        <v>29</v>
      </c>
      <c r="F40" s="9" t="s">
        <v>100</v>
      </c>
      <c r="G40" s="9" t="s">
        <v>3188</v>
      </c>
      <c r="H40" s="9" t="s">
        <v>99</v>
      </c>
      <c r="I40" s="9">
        <v>13871</v>
      </c>
      <c r="J40" s="9">
        <v>10158</v>
      </c>
      <c r="K40" s="9">
        <v>439.6</v>
      </c>
      <c r="L40" s="115">
        <f t="shared" si="0"/>
        <v>0.73231922716458797</v>
      </c>
      <c r="M40" s="96">
        <f>IF($B40="Область","",SUM('Дані з ДІСО'!J40:L40)/K40)</f>
        <v>1.9676979071883529</v>
      </c>
      <c r="N40" s="9" t="str">
        <f>IF($B40="Область","",VLOOKUP(100*J40/I40,Параметри!$B$39:$C$53,2,TRUE))</f>
        <v>2. 72-100</v>
      </c>
      <c r="O40" s="9" t="str">
        <f>IF($B40="Область","",VLOOKUP(M40,Параметри!$B$21:$C$35,2,TRUE))</f>
        <v>3. 1,4-2,1</v>
      </c>
      <c r="P40" s="9">
        <f t="shared" si="1"/>
        <v>2</v>
      </c>
      <c r="Q40" s="9">
        <f t="shared" si="2"/>
        <v>3</v>
      </c>
      <c r="R40" s="116">
        <v>12.5</v>
      </c>
      <c r="S40" s="117">
        <f>IF(C40="Область",Параметри!$K$47,IF(C40="Київ",Параметри!$K$48,IF(L40&lt;Параметри!$I$42,Параметри!$K$42,IF(L40&lt;Параметри!$I$43,Параметри!$K$43,IF(L40&lt;Параметри!$I$44,Параметри!$K$44,IF(L40&lt;Параметри!$I$45,Параметри!$K$45,Параметри!$K$46))))))</f>
        <v>0.48</v>
      </c>
      <c r="T40" s="97">
        <f>IF($B40="Область",Параметри!K$63,IF($R40&lt;Параметри!$G$59,Параметри!K$58,IF($R40&lt;Параметри!$G$60,Параметри!K$59,IF($R40&lt;Параметри!$G$61,Параметри!K$60,IF($R40&lt;Параметри!$G$62,Параметри!K$61,Параметри!K$62)))))</f>
        <v>1.7000000000000001E-2</v>
      </c>
      <c r="U40" s="97">
        <f>IF($B40="Область",Параметри!L$63,IF($R40&lt;Параметри!$G$59,Параметри!L$58,IF($R40&lt;Параметри!$G$60,Параметри!L$59,IF($R40&lt;Параметри!$G$61,Параметри!L$60,IF($R40&lt;Параметри!$G$62,Параметри!L$61,Параметри!L$62)))))</f>
        <v>4.7E-2</v>
      </c>
      <c r="V40" s="98">
        <f>IF(OR(SUM('Дані з ДІСО'!G40:I40)=0,Розрахунки!H40=0),"",Розрахунки!H40/SUM('Дані з ДІСО'!G40:I40))</f>
        <v>7.0325203252032518</v>
      </c>
      <c r="W40" s="9">
        <v>2021</v>
      </c>
      <c r="X40" s="9">
        <v>12.5</v>
      </c>
      <c r="Y40" s="9">
        <v>12.5</v>
      </c>
      <c r="Z40" s="9" t="s">
        <v>4535</v>
      </c>
      <c r="AA40" s="99">
        <v>12.5</v>
      </c>
      <c r="AB40" s="9" t="str">
        <f>IF('Коефіцієнти АТО'!C40="Область","",'Коефіцієнти АТО'!D40)</f>
        <v>Вінницька</v>
      </c>
      <c r="AC40" s="9"/>
    </row>
    <row r="41" spans="1:29" ht="15" customHeight="1">
      <c r="A41" s="9">
        <v>40</v>
      </c>
      <c r="B41" s="9" t="s">
        <v>3145</v>
      </c>
      <c r="C41" s="9" t="s">
        <v>3146</v>
      </c>
      <c r="D41" s="9" t="s">
        <v>3144</v>
      </c>
      <c r="E41" s="9" t="s">
        <v>21</v>
      </c>
      <c r="F41" s="9" t="s">
        <v>102</v>
      </c>
      <c r="G41" s="9" t="s">
        <v>3189</v>
      </c>
      <c r="H41" s="9" t="s">
        <v>101</v>
      </c>
      <c r="I41" s="9">
        <v>44192</v>
      </c>
      <c r="J41" s="9">
        <v>18309</v>
      </c>
      <c r="K41" s="9">
        <v>660.6</v>
      </c>
      <c r="L41" s="115">
        <f t="shared" si="0"/>
        <v>0.41430575669804487</v>
      </c>
      <c r="M41" s="96">
        <f>IF($B41="Область","",SUM('Дані з ДІСО'!J41:L41)/K41)</f>
        <v>7.2827732364517104</v>
      </c>
      <c r="N41" s="9" t="str">
        <f>IF($B41="Область","",VLOOKUP(100*J41/I41,Параметри!$B$39:$C$53,2,TRUE))</f>
        <v>9. 26-43</v>
      </c>
      <c r="O41" s="9" t="str">
        <f>IF($B41="Область","",VLOOKUP(M41,Параметри!$B$21:$C$35,2,TRUE))</f>
        <v>10. 7-10,2</v>
      </c>
      <c r="P41" s="9">
        <f t="shared" si="1"/>
        <v>9</v>
      </c>
      <c r="Q41" s="9">
        <f t="shared" si="2"/>
        <v>10</v>
      </c>
      <c r="R41" s="116">
        <v>17.5</v>
      </c>
      <c r="S41" s="117">
        <f>IF(C41="Область",Параметри!$K$47,IF(C41="Київ",Параметри!$K$48,IF(L41&lt;Параметри!$I$42,Параметри!$K$42,IF(L41&lt;Параметри!$I$43,Параметри!$K$43,IF(L41&lt;Параметри!$I$44,Параметри!$K$44,IF(L41&lt;Параметри!$I$45,Параметри!$K$45,Параметри!$K$46))))))</f>
        <v>0.43</v>
      </c>
      <c r="T41" s="97">
        <f>IF($B41="Область",Параметри!K$63,IF($R41&lt;Параметри!$G$59,Параметри!K$58,IF($R41&lt;Параметри!$G$60,Параметри!K$59,IF($R41&lt;Параметри!$G$61,Параметри!K$60,IF($R41&lt;Параметри!$G$62,Параметри!K$61,Параметри!K$62)))))</f>
        <v>1.7000000000000001E-2</v>
      </c>
      <c r="U41" s="97">
        <f>IF($B41="Область",Параметри!L$63,IF($R41&lt;Параметри!$G$59,Параметри!L$58,IF($R41&lt;Параметри!$G$60,Параметри!L$59,IF($R41&lt;Параметри!$G$61,Параметри!L$60,IF($R41&lt;Параметри!$G$62,Параметри!L$61,Параметри!L$62)))))</f>
        <v>4.7E-2</v>
      </c>
      <c r="V41" s="98">
        <f>IF(OR(SUM('Дані з ДІСО'!G41:I41)=0,Розрахунки!H41=0),"",Розрахунки!H41/SUM('Дані з ДІСО'!G41:I41))</f>
        <v>16.090301003344482</v>
      </c>
      <c r="W41" s="9">
        <v>2021</v>
      </c>
      <c r="X41" s="9">
        <v>18</v>
      </c>
      <c r="Y41" s="9">
        <v>16.5</v>
      </c>
      <c r="Z41" s="9" t="s">
        <v>4536</v>
      </c>
      <c r="AA41" s="99">
        <v>17.5</v>
      </c>
      <c r="AB41" s="9" t="str">
        <f>IF('Коефіцієнти АТО'!C41="Область","",'Коефіцієнти АТО'!D41)</f>
        <v>Вінницька</v>
      </c>
      <c r="AC41" s="9"/>
    </row>
    <row r="42" spans="1:29" ht="15" customHeight="1">
      <c r="A42" s="9">
        <v>41</v>
      </c>
      <c r="B42" s="9" t="s">
        <v>3148</v>
      </c>
      <c r="C42" s="9" t="s">
        <v>3148</v>
      </c>
      <c r="D42" s="9" t="s">
        <v>3144</v>
      </c>
      <c r="E42" s="9" t="s">
        <v>24</v>
      </c>
      <c r="F42" s="9" t="s">
        <v>104</v>
      </c>
      <c r="G42" s="9" t="s">
        <v>3190</v>
      </c>
      <c r="H42" s="9" t="s">
        <v>103</v>
      </c>
      <c r="I42" s="9">
        <v>11662</v>
      </c>
      <c r="J42" s="9">
        <v>11662</v>
      </c>
      <c r="K42" s="9">
        <v>463.3</v>
      </c>
      <c r="L42" s="115">
        <f t="shared" si="0"/>
        <v>1</v>
      </c>
      <c r="M42" s="96">
        <f>IF($B42="Область","",SUM('Дані з ДІСО'!J42:L42)/K42)</f>
        <v>1.9771206561623138</v>
      </c>
      <c r="N42" s="9" t="str">
        <f>IF($B42="Область","",VLOOKUP(100*J42/I42,Параметри!$B$39:$C$53,2,TRUE))</f>
        <v>1. 100%</v>
      </c>
      <c r="O42" s="9" t="str">
        <f>IF($B42="Область","",VLOOKUP(M42,Параметри!$B$21:$C$35,2,TRUE))</f>
        <v>3. 1,4-2,1</v>
      </c>
      <c r="P42" s="9">
        <f t="shared" si="1"/>
        <v>1</v>
      </c>
      <c r="Q42" s="9">
        <f t="shared" si="2"/>
        <v>3</v>
      </c>
      <c r="R42" s="116">
        <v>13</v>
      </c>
      <c r="S42" s="117">
        <f>IF(C42="Область",Параметри!$K$47,IF(C42="Київ",Параметри!$K$48,IF(L42&lt;Параметри!$I$42,Параметри!$K$42,IF(L42&lt;Параметри!$I$43,Параметри!$K$43,IF(L42&lt;Параметри!$I$44,Параметри!$K$44,IF(L42&lt;Параметри!$I$45,Параметри!$K$45,Параметри!$K$46))))))</f>
        <v>0.53</v>
      </c>
      <c r="T42" s="97">
        <f>IF($B42="Область",Параметри!K$63,IF($R42&lt;Параметри!$G$59,Параметри!K$58,IF($R42&lt;Параметри!$G$60,Параметри!K$59,IF($R42&lt;Параметри!$G$61,Параметри!K$60,IF($R42&lt;Параметри!$G$62,Параметри!K$61,Параметри!K$62)))))</f>
        <v>1.7000000000000001E-2</v>
      </c>
      <c r="U42" s="97">
        <f>IF($B42="Область",Параметри!L$63,IF($R42&lt;Параметри!$G$59,Параметри!L$58,IF($R42&lt;Параметри!$G$60,Параметри!L$59,IF($R42&lt;Параметри!$G$61,Параметри!L$60,IF($R42&lt;Параметри!$G$62,Параметри!L$61,Параметри!L$62)))))</f>
        <v>4.7E-2</v>
      </c>
      <c r="V42" s="98">
        <f>IF(OR(SUM('Дані з ДІСО'!G42:I42)=0,Розрахунки!H42=0),"",Розрахунки!H42/SUM('Дані з ДІСО'!G42:I42))</f>
        <v>18.693877551020407</v>
      </c>
      <c r="W42" s="9">
        <v>2021</v>
      </c>
      <c r="X42" s="9">
        <v>12.5</v>
      </c>
      <c r="Y42" s="9">
        <v>14</v>
      </c>
      <c r="Z42" s="9" t="s">
        <v>4536</v>
      </c>
      <c r="AA42" s="99">
        <v>13</v>
      </c>
      <c r="AB42" s="9" t="str">
        <f>IF('Коефіцієнти АТО'!C42="Область","",'Коефіцієнти АТО'!D42)</f>
        <v>Вінницька</v>
      </c>
      <c r="AC42" s="9"/>
    </row>
    <row r="43" spans="1:29" ht="15" customHeight="1">
      <c r="A43" s="9">
        <v>42</v>
      </c>
      <c r="B43" s="9" t="s">
        <v>3148</v>
      </c>
      <c r="C43" s="9" t="s">
        <v>3148</v>
      </c>
      <c r="D43" s="9" t="s">
        <v>3144</v>
      </c>
      <c r="E43" s="9" t="s">
        <v>24</v>
      </c>
      <c r="F43" s="9" t="s">
        <v>106</v>
      </c>
      <c r="G43" s="9" t="s">
        <v>3191</v>
      </c>
      <c r="H43" s="9" t="s">
        <v>105</v>
      </c>
      <c r="I43" s="9">
        <v>12813</v>
      </c>
      <c r="J43" s="9">
        <v>12813</v>
      </c>
      <c r="K43" s="9">
        <v>335.8</v>
      </c>
      <c r="L43" s="115">
        <f t="shared" si="0"/>
        <v>1</v>
      </c>
      <c r="M43" s="96">
        <f>IF($B43="Область","",SUM('Дані з ДІСО'!J43:L43)/K43)</f>
        <v>3.150684931506849</v>
      </c>
      <c r="N43" s="9" t="str">
        <f>IF($B43="Область","",VLOOKUP(100*J43/I43,Параметри!$B$39:$C$53,2,TRUE))</f>
        <v>1. 100%</v>
      </c>
      <c r="O43" s="9" t="str">
        <f>IF($B43="Область","",VLOOKUP(M43,Параметри!$B$21:$C$35,2,TRUE))</f>
        <v>5. 3-3,9</v>
      </c>
      <c r="P43" s="9">
        <f t="shared" si="1"/>
        <v>1</v>
      </c>
      <c r="Q43" s="9">
        <f t="shared" si="2"/>
        <v>5</v>
      </c>
      <c r="R43" s="116">
        <v>13</v>
      </c>
      <c r="S43" s="117">
        <f>IF(C43="Область",Параметри!$K$47,IF(C43="Київ",Параметри!$K$48,IF(L43&lt;Параметри!$I$42,Параметри!$K$42,IF(L43&lt;Параметри!$I$43,Параметри!$K$43,IF(L43&lt;Параметри!$I$44,Параметри!$K$44,IF(L43&lt;Параметри!$I$45,Параметри!$K$45,Параметри!$K$46))))))</f>
        <v>0.53</v>
      </c>
      <c r="T43" s="97">
        <f>IF($B43="Область",Параметри!K$63,IF($R43&lt;Параметри!$G$59,Параметри!K$58,IF($R43&lt;Параметри!$G$60,Параметри!K$59,IF($R43&lt;Параметри!$G$61,Параметри!K$60,IF($R43&lt;Параметри!$G$62,Параметри!K$61,Параметри!K$62)))))</f>
        <v>1.7000000000000001E-2</v>
      </c>
      <c r="U43" s="97">
        <f>IF($B43="Область",Параметри!L$63,IF($R43&lt;Параметри!$G$59,Параметри!L$58,IF($R43&lt;Параметри!$G$60,Параметри!L$59,IF($R43&lt;Параметри!$G$61,Параметри!L$60,IF($R43&lt;Параметри!$G$62,Параметри!L$61,Параметри!L$62)))))</f>
        <v>4.7E-2</v>
      </c>
      <c r="V43" s="98">
        <f>IF(OR(SUM('Дані з ДІСО'!G43:I43)=0,Розрахунки!H43=0),"",Розрахунки!H43/SUM('Дані з ДІСО'!G43:I43))</f>
        <v>12.302325581395349</v>
      </c>
      <c r="W43" s="9">
        <v>2021</v>
      </c>
      <c r="X43" s="9">
        <v>13.5</v>
      </c>
      <c r="Y43" s="9">
        <v>12</v>
      </c>
      <c r="Z43" s="9" t="s">
        <v>4536</v>
      </c>
      <c r="AA43" s="99">
        <v>13</v>
      </c>
      <c r="AB43" s="9" t="str">
        <f>IF('Коефіцієнти АТО'!C43="Область","",'Коефіцієнти АТО'!D43)</f>
        <v>Вінницька</v>
      </c>
      <c r="AC43" s="9"/>
    </row>
    <row r="44" spans="1:29" ht="15" customHeight="1">
      <c r="A44" s="9">
        <v>43</v>
      </c>
      <c r="B44" s="9" t="s">
        <v>3176</v>
      </c>
      <c r="C44" s="9" t="s">
        <v>3146</v>
      </c>
      <c r="D44" s="9" t="s">
        <v>3144</v>
      </c>
      <c r="E44" s="9" t="s">
        <v>78</v>
      </c>
      <c r="F44" s="9" t="s">
        <v>108</v>
      </c>
      <c r="G44" s="9" t="s">
        <v>3192</v>
      </c>
      <c r="H44" s="9" t="s">
        <v>107</v>
      </c>
      <c r="I44" s="9">
        <v>32922</v>
      </c>
      <c r="J44" s="9">
        <v>9312</v>
      </c>
      <c r="K44" s="9">
        <v>236.3</v>
      </c>
      <c r="L44" s="115">
        <f t="shared" si="0"/>
        <v>0.28285037361035176</v>
      </c>
      <c r="M44" s="96">
        <f>IF($B44="Область","",SUM('Дані з ДІСО'!J44:L44)/K44)</f>
        <v>17.206940330088869</v>
      </c>
      <c r="N44" s="9" t="str">
        <f>IF($B44="Область","",VLOOKUP(100*J44/I44,Параметри!$B$39:$C$53,2,TRUE))</f>
        <v>9. 26-43</v>
      </c>
      <c r="O44" s="9" t="str">
        <f>IF($B44="Область","",VLOOKUP(M44,Параметри!$B$21:$C$35,2,TRUE))</f>
        <v>12. 15-35,3</v>
      </c>
      <c r="P44" s="9">
        <f t="shared" si="1"/>
        <v>9</v>
      </c>
      <c r="Q44" s="9">
        <f t="shared" si="2"/>
        <v>12</v>
      </c>
      <c r="R44" s="116">
        <v>19</v>
      </c>
      <c r="S44" s="117">
        <f>IF(C44="Область",Параметри!$K$47,IF(C44="Київ",Параметри!$K$48,IF(L44&lt;Параметри!$I$42,Параметри!$K$42,IF(L44&lt;Параметри!$I$43,Параметри!$K$43,IF(L44&lt;Параметри!$I$44,Параметри!$K$44,IF(L44&lt;Параметри!$I$45,Параметри!$K$45,Параметри!$K$46))))))</f>
        <v>0.33</v>
      </c>
      <c r="T44" s="97">
        <f>IF($B44="Область",Параметри!K$63,IF($R44&lt;Параметри!$G$59,Параметри!K$58,IF($R44&lt;Параметри!$G$60,Параметри!K$59,IF($R44&lt;Параметри!$G$61,Параметри!K$60,IF($R44&lt;Параметри!$G$62,Параметри!K$61,Параметри!K$62)))))</f>
        <v>1.7000000000000001E-2</v>
      </c>
      <c r="U44" s="97">
        <f>IF($B44="Область",Параметри!L$63,IF($R44&lt;Параметри!$G$59,Параметри!L$58,IF($R44&lt;Параметри!$G$60,Параметри!L$59,IF($R44&lt;Параметри!$G$61,Параметри!L$60,IF($R44&lt;Параметри!$G$62,Параметри!L$61,Параметри!L$62)))))</f>
        <v>4.7E-2</v>
      </c>
      <c r="V44" s="98">
        <f>IF(OR(SUM('Дані з ДІСО'!G44:I44)=0,Розрахунки!H44=0),"",Розрахунки!H44/SUM('Дані з ДІСО'!G44:I44))</f>
        <v>23.91764705882353</v>
      </c>
      <c r="W44" s="9" t="s">
        <v>3176</v>
      </c>
      <c r="X44" s="9">
        <v>21.5</v>
      </c>
      <c r="Y44" s="9">
        <v>18</v>
      </c>
      <c r="Z44" s="9" t="s">
        <v>4536</v>
      </c>
      <c r="AA44" s="99">
        <v>19</v>
      </c>
      <c r="AB44" s="9" t="str">
        <f>IF('Коефіцієнти АТО'!C44="Область","",'Коефіцієнти АТО'!D44)</f>
        <v>Вінницька</v>
      </c>
      <c r="AC44" s="9"/>
    </row>
    <row r="45" spans="1:29" ht="15" customHeight="1">
      <c r="A45" s="9">
        <v>44</v>
      </c>
      <c r="B45" s="9" t="s">
        <v>3151</v>
      </c>
      <c r="C45" s="9" t="s">
        <v>3151</v>
      </c>
      <c r="D45" s="9" t="s">
        <v>3144</v>
      </c>
      <c r="E45" s="9" t="s">
        <v>29</v>
      </c>
      <c r="F45" s="9" t="s">
        <v>110</v>
      </c>
      <c r="G45" s="9" t="s">
        <v>3193</v>
      </c>
      <c r="H45" s="9" t="s">
        <v>109</v>
      </c>
      <c r="I45" s="9">
        <v>7961</v>
      </c>
      <c r="J45" s="9">
        <v>6735</v>
      </c>
      <c r="K45" s="9">
        <v>305.3</v>
      </c>
      <c r="L45" s="115">
        <f t="shared" si="0"/>
        <v>0.84599924632583845</v>
      </c>
      <c r="M45" s="96">
        <f>IF($B45="Область","",SUM('Дані з ДІСО'!J45:L45)/K45)</f>
        <v>2.3796265967900423</v>
      </c>
      <c r="N45" s="9" t="str">
        <f>IF($B45="Область","",VLOOKUP(100*J45/I45,Параметри!$B$39:$C$53,2,TRUE))</f>
        <v>2. 72-100</v>
      </c>
      <c r="O45" s="9" t="str">
        <f>IF($B45="Область","",VLOOKUP(M45,Параметри!$B$21:$C$35,2,TRUE))</f>
        <v>4. 2,1-3</v>
      </c>
      <c r="P45" s="9">
        <f t="shared" si="1"/>
        <v>2</v>
      </c>
      <c r="Q45" s="9">
        <f t="shared" si="2"/>
        <v>4</v>
      </c>
      <c r="R45" s="116">
        <v>13</v>
      </c>
      <c r="S45" s="117">
        <f>IF(C45="Область",Параметри!$K$47,IF(C45="Київ",Параметри!$K$48,IF(L45&lt;Параметри!$I$42,Параметри!$K$42,IF(L45&lt;Параметри!$I$43,Параметри!$K$43,IF(L45&lt;Параметри!$I$44,Параметри!$K$44,IF(L45&lt;Параметри!$I$45,Параметри!$K$45,Параметри!$K$46))))))</f>
        <v>0.53</v>
      </c>
      <c r="T45" s="97">
        <f>IF($B45="Область",Параметри!K$63,IF($R45&lt;Параметри!$G$59,Параметри!K$58,IF($R45&lt;Параметри!$G$60,Параметри!K$59,IF($R45&lt;Параметри!$G$61,Параметри!K$60,IF($R45&lt;Параметри!$G$62,Параметри!K$61,Параметри!K$62)))))</f>
        <v>1.7000000000000001E-2</v>
      </c>
      <c r="U45" s="97">
        <f>IF($B45="Область",Параметри!L$63,IF($R45&lt;Параметри!$G$59,Параметри!L$58,IF($R45&lt;Параметри!$G$60,Параметри!L$59,IF($R45&lt;Параметри!$G$61,Параметри!L$60,IF($R45&lt;Параметри!$G$62,Параметри!L$61,Параметри!L$62)))))</f>
        <v>4.7E-2</v>
      </c>
      <c r="V45" s="98">
        <f>IF(OR(SUM('Дані з ДІСО'!G45:I45)=0,Розрахунки!H45=0),"",Розрахунки!H45/SUM('Дані з ДІСО'!G45:I45))</f>
        <v>13.209090909090909</v>
      </c>
      <c r="W45" s="9">
        <v>2021</v>
      </c>
      <c r="X45" s="9">
        <v>13</v>
      </c>
      <c r="Y45" s="9">
        <v>12</v>
      </c>
      <c r="Z45" s="9" t="s">
        <v>4535</v>
      </c>
      <c r="AA45" s="99">
        <v>13</v>
      </c>
      <c r="AB45" s="9" t="str">
        <f>IF('Коефіцієнти АТО'!C45="Область","",'Коефіцієнти АТО'!D45)</f>
        <v>Вінницька</v>
      </c>
      <c r="AC45" s="9"/>
    </row>
    <row r="46" spans="1:29" ht="15" customHeight="1">
      <c r="A46" s="9">
        <v>45</v>
      </c>
      <c r="B46" s="9" t="s">
        <v>3151</v>
      </c>
      <c r="C46" s="9" t="s">
        <v>3151</v>
      </c>
      <c r="D46" s="9" t="s">
        <v>3144</v>
      </c>
      <c r="E46" s="9" t="s">
        <v>29</v>
      </c>
      <c r="F46" s="9" t="s">
        <v>112</v>
      </c>
      <c r="G46" s="9" t="s">
        <v>3194</v>
      </c>
      <c r="H46" s="9" t="s">
        <v>111</v>
      </c>
      <c r="I46" s="9">
        <v>19974</v>
      </c>
      <c r="J46" s="9">
        <v>11365</v>
      </c>
      <c r="K46" s="9">
        <v>416.3</v>
      </c>
      <c r="L46" s="115">
        <f t="shared" si="0"/>
        <v>0.56898968659257032</v>
      </c>
      <c r="M46" s="96">
        <f>IF($B46="Область","",SUM('Дані з ДІСО'!J46:L46)/K46)</f>
        <v>4.8162382896949314</v>
      </c>
      <c r="N46" s="9" t="str">
        <f>IF($B46="Область","",VLOOKUP(100*J46/I46,Параметри!$B$39:$C$53,2,TRUE))</f>
        <v>6. 53-58</v>
      </c>
      <c r="O46" s="9" t="str">
        <f>IF($B46="Область","",VLOOKUP(M46,Параметри!$B$21:$C$35,2,TRUE))</f>
        <v>8. 4,5-5,8</v>
      </c>
      <c r="P46" s="9">
        <f t="shared" si="1"/>
        <v>6</v>
      </c>
      <c r="Q46" s="9">
        <f t="shared" si="2"/>
        <v>8</v>
      </c>
      <c r="R46" s="116">
        <v>16</v>
      </c>
      <c r="S46" s="117">
        <f>IF(C46="Область",Параметри!$K$47,IF(C46="Київ",Параметри!$K$48,IF(L46&lt;Параметри!$I$42,Параметри!$K$42,IF(L46&lt;Параметри!$I$43,Параметри!$K$43,IF(L46&lt;Параметри!$I$44,Параметри!$K$44,IF(L46&lt;Параметри!$I$45,Параметри!$K$45,Параметри!$K$46))))))</f>
        <v>0.43</v>
      </c>
      <c r="T46" s="97">
        <f>IF($B46="Область",Параметри!K$63,IF($R46&lt;Параметри!$G$59,Параметри!K$58,IF($R46&lt;Параметри!$G$60,Параметри!K$59,IF($R46&lt;Параметри!$G$61,Параметри!K$60,IF($R46&lt;Параметри!$G$62,Параметри!K$61,Параметри!K$62)))))</f>
        <v>1.7000000000000001E-2</v>
      </c>
      <c r="U46" s="97">
        <f>IF($B46="Область",Параметри!L$63,IF($R46&lt;Параметри!$G$59,Параметри!L$58,IF($R46&lt;Параметри!$G$60,Параметри!L$59,IF($R46&lt;Параметри!$G$61,Параметри!L$60,IF($R46&lt;Параметри!$G$62,Параметри!L$61,Параметри!L$62)))))</f>
        <v>4.7E-2</v>
      </c>
      <c r="V46" s="98">
        <f>IF(OR(SUM('Дані з ДІСО'!G46:I46)=0,Розрахунки!H46=0),"",Розрахунки!H46/SUM('Дані з ДІСО'!G46:I46))</f>
        <v>17.28448275862069</v>
      </c>
      <c r="W46" s="9">
        <v>2021</v>
      </c>
      <c r="X46" s="9">
        <v>17</v>
      </c>
      <c r="Y46" s="9">
        <v>15</v>
      </c>
      <c r="Z46" s="9" t="s">
        <v>4536</v>
      </c>
      <c r="AA46" s="99">
        <v>16</v>
      </c>
      <c r="AB46" s="9" t="str">
        <f>IF('Коефіцієнти АТО'!C46="Область","",'Коефіцієнти АТО'!D46)</f>
        <v>Вінницька</v>
      </c>
      <c r="AC46" s="9"/>
    </row>
    <row r="47" spans="1:29" ht="15" customHeight="1">
      <c r="A47" s="9">
        <v>46</v>
      </c>
      <c r="B47" s="9" t="s">
        <v>3176</v>
      </c>
      <c r="C47" s="9" t="s">
        <v>3146</v>
      </c>
      <c r="D47" s="9" t="s">
        <v>3144</v>
      </c>
      <c r="E47" s="9" t="s">
        <v>78</v>
      </c>
      <c r="F47" s="9" t="s">
        <v>114</v>
      </c>
      <c r="G47" s="9" t="s">
        <v>3195</v>
      </c>
      <c r="H47" s="9" t="s">
        <v>113</v>
      </c>
      <c r="I47" s="9">
        <v>24771</v>
      </c>
      <c r="J47" s="9">
        <v>2178</v>
      </c>
      <c r="K47" s="9">
        <v>122.3</v>
      </c>
      <c r="L47" s="115">
        <f t="shared" si="0"/>
        <v>8.792539663315975E-2</v>
      </c>
      <c r="M47" s="96">
        <f>IF($B47="Область","",SUM('Дані з ДІСО'!J47:L47)/K47)</f>
        <v>22.522485690923958</v>
      </c>
      <c r="N47" s="9" t="str">
        <f>IF($B47="Область","",VLOOKUP(100*J47/I47,Параметри!$B$39:$C$53,2,TRUE))</f>
        <v>15. 0-9</v>
      </c>
      <c r="O47" s="9" t="str">
        <f>IF($B47="Область","",VLOOKUP(M47,Параметри!$B$21:$C$35,2,TRUE))</f>
        <v>12. 15-35,3</v>
      </c>
      <c r="P47" s="9">
        <f t="shared" si="1"/>
        <v>15</v>
      </c>
      <c r="Q47" s="9">
        <f t="shared" si="2"/>
        <v>12</v>
      </c>
      <c r="R47" s="116">
        <v>24.5</v>
      </c>
      <c r="S47" s="117">
        <f>IF(C47="Область",Параметри!$K$47,IF(C47="Київ",Параметри!$K$48,IF(L47&lt;Параметри!$I$42,Параметри!$K$42,IF(L47&lt;Параметри!$I$43,Параметри!$K$43,IF(L47&lt;Параметри!$I$44,Параметри!$K$44,IF(L47&lt;Параметри!$I$45,Параметри!$K$45,Параметри!$K$46))))))</f>
        <v>0.23</v>
      </c>
      <c r="T47" s="97">
        <f>IF($B47="Область",Параметри!K$63,IF($R47&lt;Параметри!$G$59,Параметри!K$58,IF($R47&lt;Параметри!$G$60,Параметри!K$59,IF($R47&lt;Параметри!$G$61,Параметри!K$60,IF($R47&lt;Параметри!$G$62,Параметри!K$61,Параметри!K$62)))))</f>
        <v>0.1</v>
      </c>
      <c r="U47" s="97">
        <f>IF($B47="Область",Параметри!L$63,IF($R47&lt;Параметри!$G$59,Параметри!L$58,IF($R47&lt;Параметри!$G$60,Параметри!L$59,IF($R47&lt;Параметри!$G$61,Параметри!L$60,IF($R47&lt;Параметри!$G$62,Параметри!L$61,Параметри!L$62)))))</f>
        <v>4.7E-2</v>
      </c>
      <c r="V47" s="98">
        <f>IF(OR(SUM('Дані з ДІСО'!G47:I47)=0,Розрахунки!H47=0),"",Розрахунки!H47/SUM('Дані з ДІСО'!G47:I47))</f>
        <v>27.823232323232322</v>
      </c>
      <c r="W47" s="9" t="s">
        <v>3176</v>
      </c>
      <c r="X47" s="9">
        <v>24.5</v>
      </c>
      <c r="Y47" s="9">
        <v>23.5</v>
      </c>
      <c r="Z47" s="9" t="s">
        <v>4535</v>
      </c>
      <c r="AA47" s="99">
        <v>24.5</v>
      </c>
      <c r="AB47" s="9" t="str">
        <f>IF('Коефіцієнти АТО'!C47="Область","",'Коефіцієнти АТО'!D47)</f>
        <v>Вінницька</v>
      </c>
      <c r="AC47" s="9"/>
    </row>
    <row r="48" spans="1:29" ht="15" customHeight="1">
      <c r="A48" s="9">
        <v>47</v>
      </c>
      <c r="B48" s="9" t="s">
        <v>3145</v>
      </c>
      <c r="C48" s="9" t="s">
        <v>3146</v>
      </c>
      <c r="D48" s="9" t="s">
        <v>3144</v>
      </c>
      <c r="E48" s="9" t="s">
        <v>21</v>
      </c>
      <c r="F48" s="9" t="s">
        <v>116</v>
      </c>
      <c r="G48" s="9" t="s">
        <v>3196</v>
      </c>
      <c r="H48" s="9" t="s">
        <v>115</v>
      </c>
      <c r="I48" s="9">
        <v>20669</v>
      </c>
      <c r="J48" s="9">
        <v>12576</v>
      </c>
      <c r="K48" s="9">
        <v>613</v>
      </c>
      <c r="L48" s="115">
        <f t="shared" si="0"/>
        <v>0.60844743335429874</v>
      </c>
      <c r="M48" s="96">
        <f>IF($B48="Область","",SUM('Дані з ДІСО'!J48:L48)/K48)</f>
        <v>3.367047308319739</v>
      </c>
      <c r="N48" s="9" t="str">
        <f>IF($B48="Область","",VLOOKUP(100*J48/I48,Параметри!$B$39:$C$53,2,TRUE))</f>
        <v>5. 58-63</v>
      </c>
      <c r="O48" s="9" t="str">
        <f>IF($B48="Область","",VLOOKUP(M48,Параметри!$B$21:$C$35,2,TRUE))</f>
        <v>5. 3-3,9</v>
      </c>
      <c r="P48" s="9">
        <f t="shared" si="1"/>
        <v>5</v>
      </c>
      <c r="Q48" s="9">
        <f t="shared" si="2"/>
        <v>5</v>
      </c>
      <c r="R48" s="116">
        <v>14.5</v>
      </c>
      <c r="S48" s="117">
        <f>IF(C48="Область",Параметри!$K$47,IF(C48="Київ",Параметри!$K$48,IF(L48&lt;Параметри!$I$42,Параметри!$K$42,IF(L48&lt;Параметри!$I$43,Параметри!$K$43,IF(L48&lt;Параметри!$I$44,Параметри!$K$44,IF(L48&lt;Параметри!$I$45,Параметри!$K$45,Параметри!$K$46))))))</f>
        <v>0.48</v>
      </c>
      <c r="T48" s="97">
        <f>IF($B48="Область",Параметри!K$63,IF($R48&lt;Параметри!$G$59,Параметри!K$58,IF($R48&lt;Параметри!$G$60,Параметри!K$59,IF($R48&lt;Параметри!$G$61,Параметри!K$60,IF($R48&lt;Параметри!$G$62,Параметри!K$61,Параметри!K$62)))))</f>
        <v>1.7000000000000001E-2</v>
      </c>
      <c r="U48" s="97">
        <f>IF($B48="Область",Параметри!L$63,IF($R48&lt;Параметри!$G$59,Параметри!L$58,IF($R48&lt;Параметри!$G$60,Параметри!L$59,IF($R48&lt;Параметри!$G$61,Параметри!L$60,IF($R48&lt;Параметри!$G$62,Параметри!L$61,Параметри!L$62)))))</f>
        <v>4.7E-2</v>
      </c>
      <c r="V48" s="98">
        <f>IF(OR(SUM('Дані з ДІСО'!G48:I48)=0,Розрахунки!H48=0),"",Розрахунки!H48/SUM('Дані з ДІСО'!G48:I48))</f>
        <v>11.217391304347826</v>
      </c>
      <c r="W48" s="9">
        <v>2021</v>
      </c>
      <c r="X48" s="9">
        <v>14.5</v>
      </c>
      <c r="Y48" s="9">
        <v>14</v>
      </c>
      <c r="Z48" s="9" t="s">
        <v>4535</v>
      </c>
      <c r="AA48" s="99">
        <v>14.5</v>
      </c>
      <c r="AB48" s="9" t="str">
        <f>IF('Коефіцієнти АТО'!C48="Область","",'Коефіцієнти АТО'!D48)</f>
        <v>Вінницька</v>
      </c>
      <c r="AC48" s="9"/>
    </row>
    <row r="49" spans="1:29" ht="15" customHeight="1">
      <c r="A49" s="9">
        <v>48</v>
      </c>
      <c r="B49" s="9" t="s">
        <v>3176</v>
      </c>
      <c r="C49" s="9" t="s">
        <v>3146</v>
      </c>
      <c r="D49" s="9" t="s">
        <v>3144</v>
      </c>
      <c r="E49" s="9" t="s">
        <v>78</v>
      </c>
      <c r="F49" s="9" t="s">
        <v>118</v>
      </c>
      <c r="G49" s="9" t="s">
        <v>3197</v>
      </c>
      <c r="H49" s="9" t="s">
        <v>117</v>
      </c>
      <c r="I49" s="9">
        <v>42726</v>
      </c>
      <c r="J49" s="9">
        <v>12540</v>
      </c>
      <c r="K49" s="9">
        <v>371</v>
      </c>
      <c r="L49" s="115">
        <f t="shared" si="0"/>
        <v>0.29349810419884848</v>
      </c>
      <c r="M49" s="96">
        <f>IF($B49="Область","",SUM('Дані з ДІСО'!J49:L49)/K49)</f>
        <v>11.754716981132075</v>
      </c>
      <c r="N49" s="9" t="str">
        <f>IF($B49="Область","",VLOOKUP(100*J49/I49,Параметри!$B$39:$C$53,2,TRUE))</f>
        <v>9. 26-43</v>
      </c>
      <c r="O49" s="9" t="str">
        <f>IF($B49="Область","",VLOOKUP(M49,Параметри!$B$21:$C$35,2,TRUE))</f>
        <v>11. 10,2-15</v>
      </c>
      <c r="P49" s="9">
        <f t="shared" si="1"/>
        <v>9</v>
      </c>
      <c r="Q49" s="9">
        <f t="shared" si="2"/>
        <v>11</v>
      </c>
      <c r="R49" s="116">
        <v>20</v>
      </c>
      <c r="S49" s="117">
        <f>IF(C49="Область",Параметри!$K$47,IF(C49="Київ",Параметри!$K$48,IF(L49&lt;Параметри!$I$42,Параметри!$K$42,IF(L49&lt;Параметри!$I$43,Параметри!$K$43,IF(L49&lt;Параметри!$I$44,Параметри!$K$44,IF(L49&lt;Параметри!$I$45,Параметри!$K$45,Параметри!$K$46))))))</f>
        <v>0.33</v>
      </c>
      <c r="T49" s="97">
        <f>IF($B49="Область",Параметри!K$63,IF($R49&lt;Параметри!$G$59,Параметри!K$58,IF($R49&lt;Параметри!$G$60,Параметри!K$59,IF($R49&lt;Параметри!$G$61,Параметри!K$60,IF($R49&lt;Параметри!$G$62,Параметри!K$61,Параметри!K$62)))))</f>
        <v>7.4999999999999997E-2</v>
      </c>
      <c r="U49" s="97">
        <f>IF($B49="Область",Параметри!L$63,IF($R49&lt;Параметри!$G$59,Параметри!L$58,IF($R49&lt;Параметри!$G$60,Параметри!L$59,IF($R49&lt;Параметри!$G$61,Параметри!L$60,IF($R49&lt;Параметри!$G$62,Параметри!L$61,Параметри!L$62)))))</f>
        <v>4.7E-2</v>
      </c>
      <c r="V49" s="98">
        <f>IF(OR(SUM('Дані з ДІСО'!G49:I49)=0,Розрахунки!H49=0),"",Розрахунки!H49/SUM('Дані з ДІСО'!G49:I49))</f>
        <v>19.822727272727274</v>
      </c>
      <c r="W49" s="9" t="s">
        <v>3176</v>
      </c>
      <c r="X49" s="9">
        <v>19</v>
      </c>
      <c r="Y49" s="9">
        <v>21</v>
      </c>
      <c r="Z49" s="9" t="s">
        <v>4536</v>
      </c>
      <c r="AA49" s="99">
        <v>20</v>
      </c>
      <c r="AB49" s="9" t="str">
        <f>IF('Коефіцієнти АТО'!C49="Область","",'Коефіцієнти АТО'!D49)</f>
        <v>Вінницька</v>
      </c>
      <c r="AC49" s="9"/>
    </row>
    <row r="50" spans="1:29" ht="15" customHeight="1">
      <c r="A50" s="9">
        <v>49</v>
      </c>
      <c r="B50" s="9" t="s">
        <v>3151</v>
      </c>
      <c r="C50" s="9" t="s">
        <v>3151</v>
      </c>
      <c r="D50" s="9" t="s">
        <v>3144</v>
      </c>
      <c r="E50" s="9" t="s">
        <v>29</v>
      </c>
      <c r="F50" s="9" t="s">
        <v>120</v>
      </c>
      <c r="G50" s="9" t="s">
        <v>3198</v>
      </c>
      <c r="H50" s="9" t="s">
        <v>119</v>
      </c>
      <c r="I50" s="9">
        <v>20873</v>
      </c>
      <c r="J50" s="9">
        <v>15131</v>
      </c>
      <c r="K50" s="9">
        <v>738</v>
      </c>
      <c r="L50" s="115">
        <f t="shared" si="0"/>
        <v>0.72490777559526665</v>
      </c>
      <c r="M50" s="96">
        <f>IF($B50="Область","",SUM('Дані з ДІСО'!J50:L50)/K50)</f>
        <v>2.4891598915989159</v>
      </c>
      <c r="N50" s="9" t="str">
        <f>IF($B50="Область","",VLOOKUP(100*J50/I50,Параметри!$B$39:$C$53,2,TRUE))</f>
        <v>2. 72-100</v>
      </c>
      <c r="O50" s="9" t="str">
        <f>IF($B50="Область","",VLOOKUP(M50,Параметри!$B$21:$C$35,2,TRUE))</f>
        <v>4. 2,1-3</v>
      </c>
      <c r="P50" s="9">
        <f t="shared" si="1"/>
        <v>2</v>
      </c>
      <c r="Q50" s="9">
        <f t="shared" si="2"/>
        <v>4</v>
      </c>
      <c r="R50" s="116">
        <v>13</v>
      </c>
      <c r="S50" s="117">
        <f>IF(C50="Область",Параметри!$K$47,IF(C50="Київ",Параметри!$K$48,IF(L50&lt;Параметри!$I$42,Параметри!$K$42,IF(L50&lt;Параметри!$I$43,Параметри!$K$43,IF(L50&lt;Параметри!$I$44,Параметри!$K$44,IF(L50&lt;Параметри!$I$45,Параметри!$K$45,Параметри!$K$46))))))</f>
        <v>0.48</v>
      </c>
      <c r="T50" s="97">
        <f>IF($B50="Область",Параметри!K$63,IF($R50&lt;Параметри!$G$59,Параметри!K$58,IF($R50&lt;Параметри!$G$60,Параметри!K$59,IF($R50&lt;Параметри!$G$61,Параметри!K$60,IF($R50&lt;Параметри!$G$62,Параметри!K$61,Параметри!K$62)))))</f>
        <v>1.7000000000000001E-2</v>
      </c>
      <c r="U50" s="97">
        <f>IF($B50="Область",Параметри!L$63,IF($R50&lt;Параметри!$G$59,Параметри!L$58,IF($R50&lt;Параметри!$G$60,Параметри!L$59,IF($R50&lt;Параметри!$G$61,Параметри!L$60,IF($R50&lt;Параметри!$G$62,Параметри!L$61,Параметри!L$62)))))</f>
        <v>4.7E-2</v>
      </c>
      <c r="V50" s="98">
        <f>IF(OR(SUM('Дані з ДІСО'!G50:I50)=0,Розрахунки!H50=0),"",Розрахунки!H50/SUM('Дані з ДІСО'!G50:I50))</f>
        <v>14.022900763358779</v>
      </c>
      <c r="W50" s="9">
        <v>2021</v>
      </c>
      <c r="X50" s="9">
        <v>13</v>
      </c>
      <c r="Y50" s="9">
        <v>12.5</v>
      </c>
      <c r="Z50" s="9" t="s">
        <v>4535</v>
      </c>
      <c r="AA50" s="99">
        <v>13</v>
      </c>
      <c r="AB50" s="9" t="str">
        <f>IF('Коефіцієнти АТО'!C50="Область","",'Коефіцієнти АТО'!D50)</f>
        <v>Вінницька</v>
      </c>
      <c r="AC50" s="9"/>
    </row>
    <row r="51" spans="1:29" ht="15" customHeight="1">
      <c r="A51" s="9">
        <v>50</v>
      </c>
      <c r="B51" s="9" t="s">
        <v>3148</v>
      </c>
      <c r="C51" s="9" t="s">
        <v>3148</v>
      </c>
      <c r="D51" s="9" t="s">
        <v>3144</v>
      </c>
      <c r="E51" s="9" t="s">
        <v>24</v>
      </c>
      <c r="F51" s="9" t="s">
        <v>122</v>
      </c>
      <c r="G51" s="9" t="s">
        <v>3199</v>
      </c>
      <c r="H51" s="9" t="s">
        <v>121</v>
      </c>
      <c r="I51" s="9">
        <v>9814</v>
      </c>
      <c r="J51" s="9">
        <v>9814</v>
      </c>
      <c r="K51" s="9">
        <v>327.9</v>
      </c>
      <c r="L51" s="115">
        <f t="shared" si="0"/>
        <v>1</v>
      </c>
      <c r="M51" s="96">
        <f>IF($B51="Область","",SUM('Дані з ДІСО'!J51:L51)/K51)</f>
        <v>2.3970722781335776</v>
      </c>
      <c r="N51" s="9" t="str">
        <f>IF($B51="Область","",VLOOKUP(100*J51/I51,Параметри!$B$39:$C$53,2,TRUE))</f>
        <v>1. 100%</v>
      </c>
      <c r="O51" s="9" t="str">
        <f>IF($B51="Область","",VLOOKUP(M51,Параметри!$B$21:$C$35,2,TRUE))</f>
        <v>4. 2,1-3</v>
      </c>
      <c r="P51" s="9">
        <f t="shared" si="1"/>
        <v>1</v>
      </c>
      <c r="Q51" s="9">
        <f t="shared" si="2"/>
        <v>4</v>
      </c>
      <c r="R51" s="116">
        <v>13</v>
      </c>
      <c r="S51" s="117">
        <f>IF(C51="Область",Параметри!$K$47,IF(C51="Київ",Параметри!$K$48,IF(L51&lt;Параметри!$I$42,Параметри!$K$42,IF(L51&lt;Параметри!$I$43,Параметри!$K$43,IF(L51&lt;Параметри!$I$44,Параметри!$K$44,IF(L51&lt;Параметри!$I$45,Параметри!$K$45,Параметри!$K$46))))))</f>
        <v>0.53</v>
      </c>
      <c r="T51" s="97">
        <f>IF($B51="Область",Параметри!K$63,IF($R51&lt;Параметри!$G$59,Параметри!K$58,IF($R51&lt;Параметри!$G$60,Параметри!K$59,IF($R51&lt;Параметри!$G$61,Параметри!K$60,IF($R51&lt;Параметри!$G$62,Параметри!K$61,Параметри!K$62)))))</f>
        <v>1.7000000000000001E-2</v>
      </c>
      <c r="U51" s="97">
        <f>IF($B51="Область",Параметри!L$63,IF($R51&lt;Параметри!$G$59,Параметри!L$58,IF($R51&lt;Параметри!$G$60,Параметри!L$59,IF($R51&lt;Параметри!$G$61,Параметри!L$60,IF($R51&lt;Параметри!$G$62,Параметри!L$61,Параметри!L$62)))))</f>
        <v>4.7E-2</v>
      </c>
      <c r="V51" s="98">
        <f>IF(OR(SUM('Дані з ДІСО'!G51:I51)=0,Розрахунки!H51=0),"",Розрахунки!H51/SUM('Дані з ДІСО'!G51:I51))</f>
        <v>16.375</v>
      </c>
      <c r="W51" s="9">
        <v>2021</v>
      </c>
      <c r="X51" s="9">
        <v>13</v>
      </c>
      <c r="Y51" s="9">
        <v>13.5</v>
      </c>
      <c r="Z51" s="9" t="s">
        <v>4535</v>
      </c>
      <c r="AA51" s="99">
        <v>13</v>
      </c>
      <c r="AB51" s="9" t="str">
        <f>IF('Коефіцієнти АТО'!C51="Область","",'Коефіцієнти АТО'!D51)</f>
        <v>Вінницька</v>
      </c>
      <c r="AC51" s="9"/>
    </row>
    <row r="52" spans="1:29" ht="15" customHeight="1">
      <c r="A52" s="9">
        <v>51</v>
      </c>
      <c r="B52" s="9" t="s">
        <v>3148</v>
      </c>
      <c r="C52" s="9" t="s">
        <v>3148</v>
      </c>
      <c r="D52" s="9" t="s">
        <v>3144</v>
      </c>
      <c r="E52" s="9" t="s">
        <v>24</v>
      </c>
      <c r="F52" s="9" t="s">
        <v>124</v>
      </c>
      <c r="G52" s="9" t="s">
        <v>3200</v>
      </c>
      <c r="H52" s="9" t="s">
        <v>123</v>
      </c>
      <c r="I52" s="9">
        <v>6224</v>
      </c>
      <c r="J52" s="9">
        <v>6224</v>
      </c>
      <c r="K52" s="9">
        <v>234.8</v>
      </c>
      <c r="L52" s="115">
        <f t="shared" si="0"/>
        <v>1</v>
      </c>
      <c r="M52" s="96">
        <f>IF($B52="Область","",SUM('Дані з ДІСО'!J52:L52)/K52)</f>
        <v>2.3509369676320273</v>
      </c>
      <c r="N52" s="9" t="str">
        <f>IF($B52="Область","",VLOOKUP(100*J52/I52,Параметри!$B$39:$C$53,2,TRUE))</f>
        <v>1. 100%</v>
      </c>
      <c r="O52" s="9" t="str">
        <f>IF($B52="Область","",VLOOKUP(M52,Параметри!$B$21:$C$35,2,TRUE))</f>
        <v>4. 2,1-3</v>
      </c>
      <c r="P52" s="9">
        <f t="shared" si="1"/>
        <v>1</v>
      </c>
      <c r="Q52" s="9">
        <f t="shared" si="2"/>
        <v>4</v>
      </c>
      <c r="R52" s="116">
        <v>12.5</v>
      </c>
      <c r="S52" s="117">
        <f>IF(C52="Область",Параметри!$K$47,IF(C52="Київ",Параметри!$K$48,IF(L52&lt;Параметри!$I$42,Параметри!$K$42,IF(L52&lt;Параметри!$I$43,Параметри!$K$43,IF(L52&lt;Параметри!$I$44,Параметри!$K$44,IF(L52&lt;Параметри!$I$45,Параметри!$K$45,Параметри!$K$46))))))</f>
        <v>0.53</v>
      </c>
      <c r="T52" s="97">
        <f>IF($B52="Область",Параметри!K$63,IF($R52&lt;Параметри!$G$59,Параметри!K$58,IF($R52&lt;Параметри!$G$60,Параметри!K$59,IF($R52&lt;Параметри!$G$61,Параметри!K$60,IF($R52&lt;Параметри!$G$62,Параметри!K$61,Параметри!K$62)))))</f>
        <v>1.7000000000000001E-2</v>
      </c>
      <c r="U52" s="97">
        <f>IF($B52="Область",Параметри!L$63,IF($R52&lt;Параметри!$G$59,Параметри!L$58,IF($R52&lt;Параметри!$G$60,Параметри!L$59,IF($R52&lt;Параметри!$G$61,Параметри!L$60,IF($R52&lt;Параметри!$G$62,Параметри!L$61,Параметри!L$62)))))</f>
        <v>4.7E-2</v>
      </c>
      <c r="V52" s="98">
        <f>IF(OR(SUM('Дані з ДІСО'!G52:I52)=0,Розрахунки!H52=0),"",Розрахунки!H52/SUM('Дані з ДІСО'!G52:I52))</f>
        <v>11.26530612244898</v>
      </c>
      <c r="W52" s="9">
        <v>2021</v>
      </c>
      <c r="X52" s="9">
        <v>13</v>
      </c>
      <c r="Y52" s="9">
        <v>11.5</v>
      </c>
      <c r="Z52" s="9" t="s">
        <v>4536</v>
      </c>
      <c r="AA52" s="99">
        <v>12.5</v>
      </c>
      <c r="AB52" s="9" t="str">
        <f>IF('Коефіцієнти АТО'!C52="Область","",'Коефіцієнти АТО'!D52)</f>
        <v>Вінницька</v>
      </c>
      <c r="AC52" s="9"/>
    </row>
    <row r="53" spans="1:29" ht="15" customHeight="1">
      <c r="A53" s="9">
        <v>52</v>
      </c>
      <c r="B53" s="9" t="s">
        <v>3151</v>
      </c>
      <c r="C53" s="9" t="s">
        <v>3151</v>
      </c>
      <c r="D53" s="9" t="s">
        <v>3144</v>
      </c>
      <c r="E53" s="9" t="s">
        <v>29</v>
      </c>
      <c r="F53" s="9" t="s">
        <v>126</v>
      </c>
      <c r="G53" s="9" t="s">
        <v>3201</v>
      </c>
      <c r="H53" s="9" t="s">
        <v>125</v>
      </c>
      <c r="I53" s="9">
        <v>13746</v>
      </c>
      <c r="J53" s="9">
        <v>7406</v>
      </c>
      <c r="K53" s="9">
        <v>340.5</v>
      </c>
      <c r="L53" s="115">
        <f t="shared" si="0"/>
        <v>0.53877491633929875</v>
      </c>
      <c r="M53" s="96">
        <f>IF($B53="Область","",SUM('Дані з ДІСО'!J53:L53)/K53)</f>
        <v>4.0029368575624078</v>
      </c>
      <c r="N53" s="9" t="str">
        <f>IF($B53="Область","",VLOOKUP(100*J53/I53,Параметри!$B$39:$C$53,2,TRUE))</f>
        <v>6. 53-58</v>
      </c>
      <c r="O53" s="9" t="str">
        <f>IF($B53="Область","",VLOOKUP(M53,Параметри!$B$21:$C$35,2,TRUE))</f>
        <v>6. 3,9-4,1</v>
      </c>
      <c r="P53" s="9">
        <f t="shared" si="1"/>
        <v>6</v>
      </c>
      <c r="Q53" s="9">
        <f t="shared" si="2"/>
        <v>6</v>
      </c>
      <c r="R53" s="116">
        <v>15.5</v>
      </c>
      <c r="S53" s="117">
        <f>IF(C53="Область",Параметри!$K$47,IF(C53="Київ",Параметри!$K$48,IF(L53&lt;Параметри!$I$42,Параметри!$K$42,IF(L53&lt;Параметри!$I$43,Параметри!$K$43,IF(L53&lt;Параметри!$I$44,Параметри!$K$44,IF(L53&lt;Параметри!$I$45,Параметри!$K$45,Параметри!$K$46))))))</f>
        <v>0.43</v>
      </c>
      <c r="T53" s="97">
        <f>IF($B53="Область",Параметри!K$63,IF($R53&lt;Параметри!$G$59,Параметри!K$58,IF($R53&lt;Параметри!$G$60,Параметри!K$59,IF($R53&lt;Параметри!$G$61,Параметри!K$60,IF($R53&lt;Параметри!$G$62,Параметри!K$61,Параметри!K$62)))))</f>
        <v>1.7000000000000001E-2</v>
      </c>
      <c r="U53" s="97">
        <f>IF($B53="Область",Параметри!L$63,IF($R53&lt;Параметри!$G$59,Параметри!L$58,IF($R53&lt;Параметри!$G$60,Параметри!L$59,IF($R53&lt;Параметри!$G$61,Параметри!L$60,IF($R53&lt;Параметри!$G$62,Параметри!L$61,Параметри!L$62)))))</f>
        <v>4.7E-2</v>
      </c>
      <c r="V53" s="98">
        <f>IF(OR(SUM('Дані з ДІСО'!G53:I53)=0,Розрахунки!H53=0),"",Розрахунки!H53/SUM('Дані з ДІСО'!G53:I53))</f>
        <v>16.226190476190474</v>
      </c>
      <c r="W53" s="9">
        <v>2021</v>
      </c>
      <c r="X53" s="9">
        <v>15.5</v>
      </c>
      <c r="Y53" s="9">
        <v>16.5</v>
      </c>
      <c r="Z53" s="9" t="s">
        <v>4535</v>
      </c>
      <c r="AA53" s="99">
        <v>15.5</v>
      </c>
      <c r="AB53" s="9" t="str">
        <f>IF('Коефіцієнти АТО'!C53="Область","",'Коефіцієнти АТО'!D53)</f>
        <v>Вінницька</v>
      </c>
      <c r="AC53" s="9"/>
    </row>
    <row r="54" spans="1:29" ht="15" customHeight="1">
      <c r="A54" s="9">
        <v>53</v>
      </c>
      <c r="B54" s="9" t="s">
        <v>3145</v>
      </c>
      <c r="C54" s="9" t="s">
        <v>3146</v>
      </c>
      <c r="D54" s="9" t="s">
        <v>3144</v>
      </c>
      <c r="E54" s="9" t="s">
        <v>21</v>
      </c>
      <c r="F54" s="9" t="s">
        <v>128</v>
      </c>
      <c r="G54" s="9" t="s">
        <v>3202</v>
      </c>
      <c r="H54" s="9" t="s">
        <v>127</v>
      </c>
      <c r="I54" s="9">
        <v>27731</v>
      </c>
      <c r="J54" s="9">
        <v>18349</v>
      </c>
      <c r="K54" s="9">
        <v>1202.0999999999999</v>
      </c>
      <c r="L54" s="115">
        <f t="shared" si="0"/>
        <v>0.66167826620028125</v>
      </c>
      <c r="M54" s="96">
        <f>IF($B54="Область","",SUM('Дані з ДІСО'!J54:L54)/K54)</f>
        <v>2.0742866650029117</v>
      </c>
      <c r="N54" s="9" t="str">
        <f>IF($B54="Область","",VLOOKUP(100*J54/I54,Параметри!$B$39:$C$53,2,TRUE))</f>
        <v>3. 66-72</v>
      </c>
      <c r="O54" s="9" t="str">
        <f>IF($B54="Область","",VLOOKUP(M54,Параметри!$B$21:$C$35,2,TRUE))</f>
        <v>3. 1,4-2,1</v>
      </c>
      <c r="P54" s="9">
        <f t="shared" si="1"/>
        <v>3</v>
      </c>
      <c r="Q54" s="9">
        <f t="shared" si="2"/>
        <v>3</v>
      </c>
      <c r="R54" s="116">
        <v>13</v>
      </c>
      <c r="S54" s="117">
        <f>IF(C54="Область",Параметри!$K$47,IF(C54="Київ",Параметри!$K$48,IF(L54&lt;Параметри!$I$42,Параметри!$K$42,IF(L54&lt;Параметри!$I$43,Параметри!$K$43,IF(L54&lt;Параметри!$I$44,Параметри!$K$44,IF(L54&lt;Параметри!$I$45,Параметри!$K$45,Параметри!$K$46))))))</f>
        <v>0.48</v>
      </c>
      <c r="T54" s="97">
        <f>IF($B54="Область",Параметри!K$63,IF($R54&lt;Параметри!$G$59,Параметри!K$58,IF($R54&lt;Параметри!$G$60,Параметри!K$59,IF($R54&lt;Параметри!$G$61,Параметри!K$60,IF($R54&lt;Параметри!$G$62,Параметри!K$61,Параметри!K$62)))))</f>
        <v>1.7000000000000001E-2</v>
      </c>
      <c r="U54" s="97">
        <f>IF($B54="Область",Параметри!L$63,IF($R54&lt;Параметри!$G$59,Параметри!L$58,IF($R54&lt;Параметри!$G$60,Параметри!L$59,IF($R54&lt;Параметри!$G$61,Параметри!L$60,IF($R54&lt;Параметри!$G$62,Параметри!L$61,Параметри!L$62)))))</f>
        <v>4.7E-2</v>
      </c>
      <c r="V54" s="98">
        <f>IF(OR(SUM('Дані з ДІСО'!G54:I54)=0,Розрахунки!H54=0),"",Розрахунки!H54/SUM('Дані з ДІСО'!G54:I54))</f>
        <v>11.131696428571429</v>
      </c>
      <c r="W54" s="9">
        <v>2021</v>
      </c>
      <c r="X54" s="9">
        <v>13</v>
      </c>
      <c r="Y54" s="9">
        <v>13</v>
      </c>
      <c r="Z54" s="9" t="s">
        <v>4535</v>
      </c>
      <c r="AA54" s="99">
        <v>13</v>
      </c>
      <c r="AB54" s="9" t="str">
        <f>IF('Коефіцієнти АТО'!C54="Область","",'Коефіцієнти АТО'!D54)</f>
        <v>Вінницька</v>
      </c>
      <c r="AC54" s="9"/>
    </row>
    <row r="55" spans="1:29" ht="15" customHeight="1">
      <c r="A55" s="9">
        <v>54</v>
      </c>
      <c r="B55" s="9" t="s">
        <v>3148</v>
      </c>
      <c r="C55" s="9" t="s">
        <v>3148</v>
      </c>
      <c r="D55" s="9" t="s">
        <v>3144</v>
      </c>
      <c r="E55" s="9" t="s">
        <v>24</v>
      </c>
      <c r="F55" s="9" t="s">
        <v>130</v>
      </c>
      <c r="G55" s="9" t="s">
        <v>3203</v>
      </c>
      <c r="H55" s="9" t="s">
        <v>129</v>
      </c>
      <c r="I55" s="9">
        <v>8433</v>
      </c>
      <c r="J55" s="9">
        <v>8433</v>
      </c>
      <c r="K55" s="9">
        <v>322.3</v>
      </c>
      <c r="L55" s="115">
        <f t="shared" si="0"/>
        <v>1</v>
      </c>
      <c r="M55" s="96">
        <f>IF($B55="Область","",SUM('Дані з ДІСО'!J55:L55)/K55)</f>
        <v>2.3487434067638846</v>
      </c>
      <c r="N55" s="9" t="str">
        <f>IF($B55="Область","",VLOOKUP(100*J55/I55,Параметри!$B$39:$C$53,2,TRUE))</f>
        <v>1. 100%</v>
      </c>
      <c r="O55" s="9" t="str">
        <f>IF($B55="Область","",VLOOKUP(M55,Параметри!$B$21:$C$35,2,TRUE))</f>
        <v>4. 2,1-3</v>
      </c>
      <c r="P55" s="9">
        <f t="shared" si="1"/>
        <v>1</v>
      </c>
      <c r="Q55" s="9">
        <f t="shared" si="2"/>
        <v>4</v>
      </c>
      <c r="R55" s="116">
        <v>12.5</v>
      </c>
      <c r="S55" s="117">
        <f>IF(C55="Область",Параметри!$K$47,IF(C55="Київ",Параметри!$K$48,IF(L55&lt;Параметри!$I$42,Параметри!$K$42,IF(L55&lt;Параметри!$I$43,Параметри!$K$43,IF(L55&lt;Параметри!$I$44,Параметри!$K$44,IF(L55&lt;Параметри!$I$45,Параметри!$K$45,Параметри!$K$46))))))</f>
        <v>0.53</v>
      </c>
      <c r="T55" s="97">
        <f>IF($B55="Область",Параметри!K$63,IF($R55&lt;Параметри!$G$59,Параметри!K$58,IF($R55&lt;Параметри!$G$60,Параметри!K$59,IF($R55&lt;Параметри!$G$61,Параметри!K$60,IF($R55&lt;Параметри!$G$62,Параметри!K$61,Параметри!K$62)))))</f>
        <v>1.7000000000000001E-2</v>
      </c>
      <c r="U55" s="97">
        <f>IF($B55="Область",Параметри!L$63,IF($R55&lt;Параметри!$G$59,Параметри!L$58,IF($R55&lt;Параметри!$G$60,Параметри!L$59,IF($R55&lt;Параметри!$G$61,Параметри!L$60,IF($R55&lt;Параметри!$G$62,Параметри!L$61,Параметри!L$62)))))</f>
        <v>4.7E-2</v>
      </c>
      <c r="V55" s="98">
        <f>IF(OR(SUM('Дані з ДІСО'!G55:I55)=0,Розрахунки!H55=0),"",Розрахунки!H55/SUM('Дані з ДІСО'!G55:I55))</f>
        <v>12.015873015873016</v>
      </c>
      <c r="W55" s="9">
        <v>2021</v>
      </c>
      <c r="X55" s="9">
        <v>13</v>
      </c>
      <c r="Y55" s="9">
        <v>11.5</v>
      </c>
      <c r="Z55" s="9" t="s">
        <v>4536</v>
      </c>
      <c r="AA55" s="99">
        <v>12.5</v>
      </c>
      <c r="AB55" s="9" t="str">
        <f>IF('Коефіцієнти АТО'!C55="Область","",'Коефіцієнти АТО'!D55)</f>
        <v>Вінницька</v>
      </c>
      <c r="AC55" s="9"/>
    </row>
    <row r="56" spans="1:29" ht="15" customHeight="1">
      <c r="A56" s="9">
        <v>55</v>
      </c>
      <c r="B56" s="9" t="s">
        <v>3148</v>
      </c>
      <c r="C56" s="9" t="s">
        <v>3148</v>
      </c>
      <c r="D56" s="9" t="s">
        <v>3144</v>
      </c>
      <c r="E56" s="9" t="s">
        <v>24</v>
      </c>
      <c r="F56" s="9" t="s">
        <v>132</v>
      </c>
      <c r="G56" s="9" t="s">
        <v>3204</v>
      </c>
      <c r="H56" s="9" t="s">
        <v>131</v>
      </c>
      <c r="I56" s="9">
        <v>7649</v>
      </c>
      <c r="J56" s="9">
        <v>7649</v>
      </c>
      <c r="K56" s="9">
        <v>303.39999999999998</v>
      </c>
      <c r="L56" s="115">
        <f t="shared" si="0"/>
        <v>1</v>
      </c>
      <c r="M56" s="96">
        <f>IF($B56="Область","",SUM('Дані з ДІСО'!J56:L56)/K56)</f>
        <v>2.3599208965062624</v>
      </c>
      <c r="N56" s="9" t="str">
        <f>IF($B56="Область","",VLOOKUP(100*J56/I56,Параметри!$B$39:$C$53,2,TRUE))</f>
        <v>1. 100%</v>
      </c>
      <c r="O56" s="9" t="str">
        <f>IF($B56="Область","",VLOOKUP(M56,Параметри!$B$21:$C$35,2,TRUE))</f>
        <v>4. 2,1-3</v>
      </c>
      <c r="P56" s="9">
        <f t="shared" si="1"/>
        <v>1</v>
      </c>
      <c r="Q56" s="9">
        <f t="shared" si="2"/>
        <v>4</v>
      </c>
      <c r="R56" s="116">
        <v>12.5</v>
      </c>
      <c r="S56" s="117">
        <f>IF(C56="Область",Параметри!$K$47,IF(C56="Київ",Параметри!$K$48,IF(L56&lt;Параметри!$I$42,Параметри!$K$42,IF(L56&lt;Параметри!$I$43,Параметри!$K$43,IF(L56&lt;Параметри!$I$44,Параметри!$K$44,IF(L56&lt;Параметри!$I$45,Параметри!$K$45,Параметри!$K$46))))))</f>
        <v>0.53</v>
      </c>
      <c r="T56" s="97">
        <f>IF($B56="Область",Параметри!K$63,IF($R56&lt;Параметри!$G$59,Параметри!K$58,IF($R56&lt;Параметри!$G$60,Параметри!K$59,IF($R56&lt;Параметри!$G$61,Параметри!K$60,IF($R56&lt;Параметри!$G$62,Параметри!K$61,Параметри!K$62)))))</f>
        <v>1.7000000000000001E-2</v>
      </c>
      <c r="U56" s="97">
        <f>IF($B56="Область",Параметри!L$63,IF($R56&lt;Параметри!$G$59,Параметри!L$58,IF($R56&lt;Параметри!$G$60,Параметри!L$59,IF($R56&lt;Параметри!$G$61,Параметри!L$60,IF($R56&lt;Параметри!$G$62,Параметри!L$61,Параметри!L$62)))))</f>
        <v>4.7E-2</v>
      </c>
      <c r="V56" s="98">
        <f>IF(OR(SUM('Дані з ДІСО'!G56:I56)=0,Розрахунки!H56=0),"",Розрахунки!H56/SUM('Дані з ДІСО'!G56:I56))</f>
        <v>10.529411764705882</v>
      </c>
      <c r="W56" s="9">
        <v>2021</v>
      </c>
      <c r="X56" s="9">
        <v>13</v>
      </c>
      <c r="Y56" s="9">
        <v>11.5</v>
      </c>
      <c r="Z56" s="9" t="s">
        <v>4536</v>
      </c>
      <c r="AA56" s="99">
        <v>12.5</v>
      </c>
      <c r="AB56" s="9" t="str">
        <f>IF('Коефіцієнти АТО'!C56="Область","",'Коефіцієнти АТО'!D56)</f>
        <v>Вінницька</v>
      </c>
      <c r="AC56" s="9"/>
    </row>
    <row r="57" spans="1:29" ht="15" customHeight="1">
      <c r="A57" s="9">
        <v>56</v>
      </c>
      <c r="B57" s="9" t="s">
        <v>3151</v>
      </c>
      <c r="C57" s="9" t="s">
        <v>3151</v>
      </c>
      <c r="D57" s="9" t="s">
        <v>3144</v>
      </c>
      <c r="E57" s="9" t="s">
        <v>29</v>
      </c>
      <c r="F57" s="9" t="s">
        <v>134</v>
      </c>
      <c r="G57" s="9" t="s">
        <v>3205</v>
      </c>
      <c r="H57" s="9" t="s">
        <v>133</v>
      </c>
      <c r="I57" s="9">
        <v>19296</v>
      </c>
      <c r="J57" s="9">
        <v>10131</v>
      </c>
      <c r="K57" s="9">
        <v>251.8</v>
      </c>
      <c r="L57" s="115">
        <f t="shared" si="0"/>
        <v>0.52503109452736318</v>
      </c>
      <c r="M57" s="96">
        <f>IF($B57="Область","",SUM('Дані з ДІСО'!J57:L57)/K57)</f>
        <v>8.3141382049245429</v>
      </c>
      <c r="N57" s="9" t="str">
        <f>IF($B57="Область","",VLOOKUP(100*J57/I57,Параметри!$B$39:$C$53,2,TRUE))</f>
        <v>7. 49-53</v>
      </c>
      <c r="O57" s="9" t="str">
        <f>IF($B57="Область","",VLOOKUP(M57,Параметри!$B$21:$C$35,2,TRUE))</f>
        <v>10. 7-10,2</v>
      </c>
      <c r="P57" s="9">
        <f t="shared" si="1"/>
        <v>7</v>
      </c>
      <c r="Q57" s="9">
        <f t="shared" si="2"/>
        <v>10</v>
      </c>
      <c r="R57" s="116">
        <v>18</v>
      </c>
      <c r="S57" s="117">
        <f>IF(C57="Область",Параметри!$K$47,IF(C57="Київ",Параметри!$K$48,IF(L57&lt;Параметри!$I$42,Параметри!$K$42,IF(L57&lt;Параметри!$I$43,Параметри!$K$43,IF(L57&lt;Параметри!$I$44,Параметри!$K$44,IF(L57&lt;Параметри!$I$45,Параметри!$K$45,Параметри!$K$46))))))</f>
        <v>0.43</v>
      </c>
      <c r="T57" s="97">
        <f>IF($B57="Область",Параметри!K$63,IF($R57&lt;Параметри!$G$59,Параметри!K$58,IF($R57&lt;Параметри!$G$60,Параметри!K$59,IF($R57&lt;Параметри!$G$61,Параметри!K$60,IF($R57&lt;Параметри!$G$62,Параметри!K$61,Параметри!K$62)))))</f>
        <v>1.7000000000000001E-2</v>
      </c>
      <c r="U57" s="97">
        <f>IF($B57="Область",Параметри!L$63,IF($R57&lt;Параметри!$G$59,Параметри!L$58,IF($R57&lt;Параметри!$G$60,Параметри!L$59,IF($R57&lt;Параметри!$G$61,Параметри!L$60,IF($R57&lt;Параметри!$G$62,Параметри!L$61,Параметри!L$62)))))</f>
        <v>4.7E-2</v>
      </c>
      <c r="V57" s="98">
        <f>IF(OR(SUM('Дані з ДІСО'!G57:I57)=0,Розрахунки!H57=0),"",Розрахунки!H57/SUM('Дані з ДІСО'!G57:I57))</f>
        <v>20.325242718446603</v>
      </c>
      <c r="W57" s="9">
        <v>2021</v>
      </c>
      <c r="X57" s="9">
        <v>18</v>
      </c>
      <c r="Y57" s="9">
        <v>18.5</v>
      </c>
      <c r="Z57" s="9" t="s">
        <v>4535</v>
      </c>
      <c r="AA57" s="99">
        <v>18</v>
      </c>
      <c r="AB57" s="9" t="str">
        <f>IF('Коефіцієнти АТО'!C57="Область","",'Коефіцієнти АТО'!D57)</f>
        <v>Вінницька</v>
      </c>
      <c r="AC57" s="9"/>
    </row>
    <row r="58" spans="1:29" ht="15" customHeight="1">
      <c r="A58" s="9">
        <v>57</v>
      </c>
      <c r="B58" s="9" t="s">
        <v>3151</v>
      </c>
      <c r="C58" s="9" t="s">
        <v>3151</v>
      </c>
      <c r="D58" s="9" t="s">
        <v>3144</v>
      </c>
      <c r="E58" s="9" t="s">
        <v>29</v>
      </c>
      <c r="F58" s="9" t="s">
        <v>136</v>
      </c>
      <c r="G58" s="9" t="s">
        <v>3206</v>
      </c>
      <c r="H58" s="9" t="s">
        <v>135</v>
      </c>
      <c r="I58" s="9">
        <v>11128</v>
      </c>
      <c r="J58" s="9">
        <v>7219</v>
      </c>
      <c r="K58" s="9">
        <v>421.8</v>
      </c>
      <c r="L58" s="115">
        <f t="shared" si="0"/>
        <v>0.64872393961179009</v>
      </c>
      <c r="M58" s="96">
        <f>IF($B58="Область","",SUM('Дані з ДІСО'!J58:L58)/K58)</f>
        <v>2.8307254623044096</v>
      </c>
      <c r="N58" s="9" t="str">
        <f>IF($B58="Область","",VLOOKUP(100*J58/I58,Параметри!$B$39:$C$53,2,TRUE))</f>
        <v>4. 63-66</v>
      </c>
      <c r="O58" s="9" t="str">
        <f>IF($B58="Область","",VLOOKUP(M58,Параметри!$B$21:$C$35,2,TRUE))</f>
        <v>4. 2,1-3</v>
      </c>
      <c r="P58" s="9">
        <f t="shared" si="1"/>
        <v>4</v>
      </c>
      <c r="Q58" s="9">
        <f t="shared" si="2"/>
        <v>4</v>
      </c>
      <c r="R58" s="116">
        <v>14.5</v>
      </c>
      <c r="S58" s="117">
        <f>IF(C58="Область",Параметри!$K$47,IF(C58="Київ",Параметри!$K$48,IF(L58&lt;Параметри!$I$42,Параметри!$K$42,IF(L58&lt;Параметри!$I$43,Параметри!$K$43,IF(L58&lt;Параметри!$I$44,Параметри!$K$44,IF(L58&lt;Параметри!$I$45,Параметри!$K$45,Параметри!$K$46))))))</f>
        <v>0.48</v>
      </c>
      <c r="T58" s="97">
        <f>IF($B58="Область",Параметри!K$63,IF($R58&lt;Параметри!$G$59,Параметри!K$58,IF($R58&lt;Параметри!$G$60,Параметри!K$59,IF($R58&lt;Параметри!$G$61,Параметри!K$60,IF($R58&lt;Параметри!$G$62,Параметри!K$61,Параметри!K$62)))))</f>
        <v>1.7000000000000001E-2</v>
      </c>
      <c r="U58" s="97">
        <f>IF($B58="Область",Параметри!L$63,IF($R58&lt;Параметри!$G$59,Параметри!L$58,IF($R58&lt;Параметри!$G$60,Параметри!L$59,IF($R58&lt;Параметри!$G$61,Параметри!L$60,IF($R58&lt;Параметри!$G$62,Параметри!L$61,Параметри!L$62)))))</f>
        <v>4.7E-2</v>
      </c>
      <c r="V58" s="98">
        <f>IF(OR(SUM('Дані з ДІСО'!G58:I58)=0,Розрахунки!H58=0),"",Розрахунки!H58/SUM('Дані з ДІСО'!G58:I58))</f>
        <v>10.293103448275861</v>
      </c>
      <c r="W58" s="9">
        <v>2021</v>
      </c>
      <c r="X58" s="9">
        <v>14.5</v>
      </c>
      <c r="Y58" s="9">
        <v>14</v>
      </c>
      <c r="Z58" s="9" t="s">
        <v>4535</v>
      </c>
      <c r="AA58" s="99">
        <v>14.5</v>
      </c>
      <c r="AB58" s="9" t="str">
        <f>IF('Коефіцієнти АТО'!C58="Область","",'Коефіцієнти АТО'!D58)</f>
        <v>Вінницька</v>
      </c>
      <c r="AC58" s="9"/>
    </row>
    <row r="59" spans="1:29" ht="15" customHeight="1">
      <c r="A59" s="9">
        <v>58</v>
      </c>
      <c r="B59" s="9" t="s">
        <v>3151</v>
      </c>
      <c r="C59" s="9" t="s">
        <v>3151</v>
      </c>
      <c r="D59" s="9" t="s">
        <v>3144</v>
      </c>
      <c r="E59" s="9" t="s">
        <v>29</v>
      </c>
      <c r="F59" s="9" t="s">
        <v>138</v>
      </c>
      <c r="G59" s="9" t="s">
        <v>3207</v>
      </c>
      <c r="H59" s="9" t="s">
        <v>137</v>
      </c>
      <c r="I59" s="9">
        <v>15507</v>
      </c>
      <c r="J59" s="9">
        <v>9341</v>
      </c>
      <c r="K59" s="9">
        <v>390.8</v>
      </c>
      <c r="L59" s="115">
        <f t="shared" si="0"/>
        <v>0.60237312181595404</v>
      </c>
      <c r="M59" s="96">
        <f>IF($B59="Область","",SUM('Дані з ДІСО'!J59:L59)/K59)</f>
        <v>4.5752302968270211</v>
      </c>
      <c r="N59" s="9" t="str">
        <f>IF($B59="Область","",VLOOKUP(100*J59/I59,Параметри!$B$39:$C$53,2,TRUE))</f>
        <v>5. 58-63</v>
      </c>
      <c r="O59" s="9" t="str">
        <f>IF($B59="Область","",VLOOKUP(M59,Параметри!$B$21:$C$35,2,TRUE))</f>
        <v>8. 4,5-5,8</v>
      </c>
      <c r="P59" s="9">
        <f t="shared" si="1"/>
        <v>5</v>
      </c>
      <c r="Q59" s="9">
        <f t="shared" si="2"/>
        <v>8</v>
      </c>
      <c r="R59" s="116">
        <v>15.5</v>
      </c>
      <c r="S59" s="117">
        <f>IF(C59="Область",Параметри!$K$47,IF(C59="Київ",Параметри!$K$48,IF(L59&lt;Параметри!$I$42,Параметри!$K$42,IF(L59&lt;Параметри!$I$43,Параметри!$K$43,IF(L59&lt;Параметри!$I$44,Параметри!$K$44,IF(L59&lt;Параметри!$I$45,Параметри!$K$45,Параметри!$K$46))))))</f>
        <v>0.48</v>
      </c>
      <c r="T59" s="97">
        <f>IF($B59="Область",Параметри!K$63,IF($R59&lt;Параметри!$G$59,Параметри!K$58,IF($R59&lt;Параметри!$G$60,Параметри!K$59,IF($R59&lt;Параметри!$G$61,Параметри!K$60,IF($R59&lt;Параметри!$G$62,Параметри!K$61,Параметри!K$62)))))</f>
        <v>1.7000000000000001E-2</v>
      </c>
      <c r="U59" s="97">
        <f>IF($B59="Область",Параметри!L$63,IF($R59&lt;Параметри!$G$59,Параметри!L$58,IF($R59&lt;Параметри!$G$60,Параметри!L$59,IF($R59&lt;Параметри!$G$61,Параметри!L$60,IF($R59&lt;Параметри!$G$62,Параметри!L$61,Параметри!L$62)))))</f>
        <v>4.7E-2</v>
      </c>
      <c r="V59" s="98">
        <f>IF(OR(SUM('Дані з ДІСО'!G59:I59)=0,Розрахунки!H59=0),"",Розрахунки!H59/SUM('Дані з ДІСО'!G59:I59))</f>
        <v>13.86046511627907</v>
      </c>
      <c r="W59" s="9">
        <v>2021</v>
      </c>
      <c r="X59" s="9">
        <v>15.5</v>
      </c>
      <c r="Y59" s="9">
        <v>15</v>
      </c>
      <c r="Z59" s="9" t="s">
        <v>4535</v>
      </c>
      <c r="AA59" s="99">
        <v>15.5</v>
      </c>
      <c r="AB59" s="9" t="str">
        <f>IF('Коефіцієнти АТО'!C59="Область","",'Коефіцієнти АТО'!D59)</f>
        <v>Вінницька</v>
      </c>
      <c r="AC59" s="9"/>
    </row>
    <row r="60" spans="1:29" ht="15" customHeight="1">
      <c r="A60" s="9">
        <v>59</v>
      </c>
      <c r="B60" s="9" t="s">
        <v>3148</v>
      </c>
      <c r="C60" s="9" t="s">
        <v>3148</v>
      </c>
      <c r="D60" s="9" t="s">
        <v>3144</v>
      </c>
      <c r="E60" s="9" t="s">
        <v>24</v>
      </c>
      <c r="F60" s="9" t="s">
        <v>140</v>
      </c>
      <c r="G60" s="9" t="s">
        <v>3208</v>
      </c>
      <c r="H60" s="9" t="s">
        <v>139</v>
      </c>
      <c r="I60" s="9">
        <v>15634</v>
      </c>
      <c r="J60" s="9">
        <v>15634</v>
      </c>
      <c r="K60" s="9">
        <v>609.29999999999995</v>
      </c>
      <c r="L60" s="115">
        <f t="shared" si="0"/>
        <v>1</v>
      </c>
      <c r="M60" s="96">
        <f>IF($B60="Область","",SUM('Дані з ДІСО'!J60:L60)/K60)</f>
        <v>2.1327753159363207</v>
      </c>
      <c r="N60" s="9" t="str">
        <f>IF($B60="Область","",VLOOKUP(100*J60/I60,Параметри!$B$39:$C$53,2,TRUE))</f>
        <v>1. 100%</v>
      </c>
      <c r="O60" s="9" t="str">
        <f>IF($B60="Область","",VLOOKUP(M60,Параметри!$B$21:$C$35,2,TRUE))</f>
        <v>4. 2,1-3</v>
      </c>
      <c r="P60" s="9">
        <f t="shared" si="1"/>
        <v>1</v>
      </c>
      <c r="Q60" s="9">
        <f t="shared" si="2"/>
        <v>4</v>
      </c>
      <c r="R60" s="116">
        <v>12</v>
      </c>
      <c r="S60" s="117">
        <f>IF(C60="Область",Параметри!$K$47,IF(C60="Київ",Параметри!$K$48,IF(L60&lt;Параметри!$I$42,Параметри!$K$42,IF(L60&lt;Параметри!$I$43,Параметри!$K$43,IF(L60&lt;Параметри!$I$44,Параметри!$K$44,IF(L60&lt;Параметри!$I$45,Параметри!$K$45,Параметри!$K$46))))))</f>
        <v>0.53</v>
      </c>
      <c r="T60" s="97">
        <f>IF($B60="Область",Параметри!K$63,IF($R60&lt;Параметри!$G$59,Параметри!K$58,IF($R60&lt;Параметри!$G$60,Параметри!K$59,IF($R60&lt;Параметри!$G$61,Параметри!K$60,IF($R60&lt;Параметри!$G$62,Параметри!K$61,Параметри!K$62)))))</f>
        <v>1.7000000000000001E-2</v>
      </c>
      <c r="U60" s="97">
        <f>IF($B60="Область",Параметри!L$63,IF($R60&lt;Параметри!$G$59,Параметри!L$58,IF($R60&lt;Параметри!$G$60,Параметри!L$59,IF($R60&lt;Параметри!$G$61,Параметри!L$60,IF($R60&lt;Параметри!$G$62,Параметри!L$61,Параметри!L$62)))))</f>
        <v>4.7E-2</v>
      </c>
      <c r="V60" s="98">
        <f>IF(OR(SUM('Дані з ДІСО'!G60:I60)=0,Розрахунки!H60=0),"",Розрахунки!H60/SUM('Дані з ДІСО'!G60:I60))</f>
        <v>8.8401360544217695</v>
      </c>
      <c r="W60" s="9">
        <v>2021</v>
      </c>
      <c r="X60" s="9">
        <v>13</v>
      </c>
      <c r="Y60" s="9">
        <v>11</v>
      </c>
      <c r="Z60" s="9" t="s">
        <v>4536</v>
      </c>
      <c r="AA60" s="99">
        <v>12</v>
      </c>
      <c r="AB60" s="9" t="str">
        <f>IF('Коефіцієнти АТО'!C60="Область","",'Коефіцієнти АТО'!D60)</f>
        <v>Вінницька</v>
      </c>
      <c r="AC60" s="9"/>
    </row>
    <row r="61" spans="1:29" ht="15" customHeight="1">
      <c r="A61" s="9">
        <v>60</v>
      </c>
      <c r="B61" s="9" t="s">
        <v>3151</v>
      </c>
      <c r="C61" s="9" t="s">
        <v>3151</v>
      </c>
      <c r="D61" s="9" t="s">
        <v>3144</v>
      </c>
      <c r="E61" s="9" t="s">
        <v>29</v>
      </c>
      <c r="F61" s="9" t="s">
        <v>142</v>
      </c>
      <c r="G61" s="9" t="s">
        <v>3209</v>
      </c>
      <c r="H61" s="9" t="s">
        <v>141</v>
      </c>
      <c r="I61" s="9">
        <v>15561</v>
      </c>
      <c r="J61" s="9">
        <v>12993</v>
      </c>
      <c r="K61" s="9">
        <v>427.8</v>
      </c>
      <c r="L61" s="115">
        <f t="shared" si="0"/>
        <v>0.83497204549836124</v>
      </c>
      <c r="M61" s="96">
        <f>IF($B61="Область","",SUM('Дані з ДІСО'!J61:L61)/K61)</f>
        <v>3.3450210378681624</v>
      </c>
      <c r="N61" s="9" t="str">
        <f>IF($B61="Область","",VLOOKUP(100*J61/I61,Параметри!$B$39:$C$53,2,TRUE))</f>
        <v>2. 72-100</v>
      </c>
      <c r="O61" s="9" t="str">
        <f>IF($B61="Область","",VLOOKUP(M61,Параметри!$B$21:$C$35,2,TRUE))</f>
        <v>5. 3-3,9</v>
      </c>
      <c r="P61" s="9">
        <f t="shared" si="1"/>
        <v>2</v>
      </c>
      <c r="Q61" s="9">
        <f t="shared" si="2"/>
        <v>5</v>
      </c>
      <c r="R61" s="116">
        <v>13.5</v>
      </c>
      <c r="S61" s="117">
        <f>IF(C61="Область",Параметри!$K$47,IF(C61="Київ",Параметри!$K$48,IF(L61&lt;Параметри!$I$42,Параметри!$K$42,IF(L61&lt;Параметри!$I$43,Параметри!$K$43,IF(L61&lt;Параметри!$I$44,Параметри!$K$44,IF(L61&lt;Параметри!$I$45,Параметри!$K$45,Параметри!$K$46))))))</f>
        <v>0.53</v>
      </c>
      <c r="T61" s="97">
        <f>IF($B61="Область",Параметри!K$63,IF($R61&lt;Параметри!$G$59,Параметри!K$58,IF($R61&lt;Параметри!$G$60,Параметри!K$59,IF($R61&lt;Параметри!$G$61,Параметри!K$60,IF($R61&lt;Параметри!$G$62,Параметри!K$61,Параметри!K$62)))))</f>
        <v>1.7000000000000001E-2</v>
      </c>
      <c r="U61" s="97">
        <f>IF($B61="Область",Параметри!L$63,IF($R61&lt;Параметри!$G$59,Параметри!L$58,IF($R61&lt;Параметри!$G$60,Параметри!L$59,IF($R61&lt;Параметри!$G$61,Параметри!L$60,IF($R61&lt;Параметри!$G$62,Параметри!L$61,Параметри!L$62)))))</f>
        <v>4.7E-2</v>
      </c>
      <c r="V61" s="98">
        <f>IF(OR(SUM('Дані з ДІСО'!G61:I61)=0,Розрахунки!H61=0),"",Розрахунки!H61/SUM('Дані з ДІСО'!G61:I61))</f>
        <v>18.828947368421051</v>
      </c>
      <c r="W61" s="9">
        <v>2021</v>
      </c>
      <c r="X61" s="9">
        <v>13.5</v>
      </c>
      <c r="Y61" s="9">
        <v>12.5</v>
      </c>
      <c r="Z61" s="9" t="s">
        <v>4535</v>
      </c>
      <c r="AA61" s="99">
        <v>13.5</v>
      </c>
      <c r="AB61" s="9" t="str">
        <f>IF('Коефіцієнти АТО'!C61="Область","",'Коефіцієнти АТО'!D61)</f>
        <v>Вінницька</v>
      </c>
      <c r="AC61" s="9"/>
    </row>
    <row r="62" spans="1:29" ht="15" customHeight="1">
      <c r="A62" s="9">
        <v>61</v>
      </c>
      <c r="B62" s="9" t="s">
        <v>3151</v>
      </c>
      <c r="C62" s="9" t="s">
        <v>3151</v>
      </c>
      <c r="D62" s="9" t="s">
        <v>3144</v>
      </c>
      <c r="E62" s="9" t="s">
        <v>29</v>
      </c>
      <c r="F62" s="9" t="s">
        <v>144</v>
      </c>
      <c r="G62" s="9" t="s">
        <v>3210</v>
      </c>
      <c r="H62" s="9" t="s">
        <v>143</v>
      </c>
      <c r="I62" s="9">
        <v>13476</v>
      </c>
      <c r="J62" s="9">
        <v>8626</v>
      </c>
      <c r="K62" s="9">
        <v>526.5</v>
      </c>
      <c r="L62" s="115">
        <f t="shared" si="0"/>
        <v>0.6401009201543485</v>
      </c>
      <c r="M62" s="96">
        <f>IF($B62="Область","",SUM('Дані з ДІСО'!J62:L62)/K62)</f>
        <v>2.2469135802469138</v>
      </c>
      <c r="N62" s="9" t="str">
        <f>IF($B62="Область","",VLOOKUP(100*J62/I62,Параметри!$B$39:$C$53,2,TRUE))</f>
        <v>4. 63-66</v>
      </c>
      <c r="O62" s="9" t="str">
        <f>IF($B62="Область","",VLOOKUP(M62,Параметри!$B$21:$C$35,2,TRUE))</f>
        <v>4. 2,1-3</v>
      </c>
      <c r="P62" s="9">
        <f t="shared" si="1"/>
        <v>4</v>
      </c>
      <c r="Q62" s="9">
        <f t="shared" si="2"/>
        <v>4</v>
      </c>
      <c r="R62" s="116">
        <v>14.5</v>
      </c>
      <c r="S62" s="117">
        <f>IF(C62="Область",Параметри!$K$47,IF(C62="Київ",Параметри!$K$48,IF(L62&lt;Параметри!$I$42,Параметри!$K$42,IF(L62&lt;Параметри!$I$43,Параметри!$K$43,IF(L62&lt;Параметри!$I$44,Параметри!$K$44,IF(L62&lt;Параметри!$I$45,Параметри!$K$45,Параметри!$K$46))))))</f>
        <v>0.48</v>
      </c>
      <c r="T62" s="97">
        <f>IF($B62="Область",Параметри!K$63,IF($R62&lt;Параметри!$G$59,Параметри!K$58,IF($R62&lt;Параметри!$G$60,Параметри!K$59,IF($R62&lt;Параметри!$G$61,Параметри!K$60,IF($R62&lt;Параметри!$G$62,Параметри!K$61,Параметри!K$62)))))</f>
        <v>1.7000000000000001E-2</v>
      </c>
      <c r="U62" s="97">
        <f>IF($B62="Область",Параметри!L$63,IF($R62&lt;Параметри!$G$59,Параметри!L$58,IF($R62&lt;Параметри!$G$60,Параметри!L$59,IF($R62&lt;Параметри!$G$61,Параметри!L$60,IF($R62&lt;Параметри!$G$62,Параметри!L$61,Параметри!L$62)))))</f>
        <v>4.7E-2</v>
      </c>
      <c r="V62" s="98">
        <f>IF(OR(SUM('Дані з ДІСО'!G62:I62)=0,Розрахунки!H62=0),"",Розрахунки!H62/SUM('Дані з ДІСО'!G62:I62))</f>
        <v>11.83</v>
      </c>
      <c r="W62" s="9">
        <v>2021</v>
      </c>
      <c r="X62" s="9">
        <v>14.5</v>
      </c>
      <c r="Y62" s="9">
        <v>13.5</v>
      </c>
      <c r="Z62" s="9" t="s">
        <v>4535</v>
      </c>
      <c r="AA62" s="99">
        <v>14.5</v>
      </c>
      <c r="AB62" s="9" t="str">
        <f>IF('Коефіцієнти АТО'!C62="Область","",'Коефіцієнти АТО'!D62)</f>
        <v>Вінницька</v>
      </c>
      <c r="AC62" s="9"/>
    </row>
    <row r="63" spans="1:29" ht="15" customHeight="1">
      <c r="A63" s="9">
        <v>62</v>
      </c>
      <c r="B63" s="9" t="s">
        <v>3145</v>
      </c>
      <c r="C63" s="9" t="s">
        <v>3146</v>
      </c>
      <c r="D63" s="9" t="s">
        <v>3144</v>
      </c>
      <c r="E63" s="9" t="s">
        <v>21</v>
      </c>
      <c r="F63" s="9" t="s">
        <v>146</v>
      </c>
      <c r="G63" s="9" t="s">
        <v>3211</v>
      </c>
      <c r="H63" s="9" t="s">
        <v>145</v>
      </c>
      <c r="I63" s="9">
        <v>24377</v>
      </c>
      <c r="J63" s="9">
        <v>17315</v>
      </c>
      <c r="K63" s="9">
        <v>481.4</v>
      </c>
      <c r="L63" s="115">
        <f t="shared" si="0"/>
        <v>0.71030069327644907</v>
      </c>
      <c r="M63" s="96">
        <f>IF($B63="Область","",SUM('Дані з ДІСО'!J63:L63)/K63)</f>
        <v>5.4092230992937269</v>
      </c>
      <c r="N63" s="9" t="str">
        <f>IF($B63="Область","",VLOOKUP(100*J63/I63,Параметри!$B$39:$C$53,2,TRUE))</f>
        <v>3. 66-72</v>
      </c>
      <c r="O63" s="9" t="str">
        <f>IF($B63="Область","",VLOOKUP(M63,Параметри!$B$21:$C$35,2,TRUE))</f>
        <v>8. 4,5-5,8</v>
      </c>
      <c r="P63" s="9">
        <f t="shared" si="1"/>
        <v>3</v>
      </c>
      <c r="Q63" s="9">
        <f t="shared" si="2"/>
        <v>8</v>
      </c>
      <c r="R63" s="116">
        <v>15</v>
      </c>
      <c r="S63" s="117">
        <f>IF(C63="Область",Параметри!$K$47,IF(C63="Київ",Параметри!$K$48,IF(L63&lt;Параметри!$I$42,Параметри!$K$42,IF(L63&lt;Параметри!$I$43,Параметри!$K$43,IF(L63&lt;Параметри!$I$44,Параметри!$K$44,IF(L63&lt;Параметри!$I$45,Параметри!$K$45,Параметри!$K$46))))))</f>
        <v>0.48</v>
      </c>
      <c r="T63" s="97">
        <f>IF($B63="Область",Параметри!K$63,IF($R63&lt;Параметри!$G$59,Параметри!K$58,IF($R63&lt;Параметри!$G$60,Параметри!K$59,IF($R63&lt;Параметри!$G$61,Параметри!K$60,IF($R63&lt;Параметри!$G$62,Параметри!K$61,Параметри!K$62)))))</f>
        <v>1.7000000000000001E-2</v>
      </c>
      <c r="U63" s="97">
        <f>IF($B63="Область",Параметри!L$63,IF($R63&lt;Параметри!$G$59,Параметри!L$58,IF($R63&lt;Параметри!$G$60,Параметри!L$59,IF($R63&lt;Параметри!$G$61,Параметри!L$60,IF($R63&lt;Параметри!$G$62,Параметри!L$61,Параметри!L$62)))))</f>
        <v>4.7E-2</v>
      </c>
      <c r="V63" s="98">
        <f>IF(OR(SUM('Дані з ДІСО'!G63:I63)=0,Розрахунки!H63=0),"",Розрахунки!H63/SUM('Дані з ДІСО'!G63:I63))</f>
        <v>14.229508196721312</v>
      </c>
      <c r="W63" s="9">
        <v>2021</v>
      </c>
      <c r="X63" s="9">
        <v>15.5</v>
      </c>
      <c r="Y63" s="9">
        <v>14</v>
      </c>
      <c r="Z63" s="9" t="s">
        <v>4536</v>
      </c>
      <c r="AA63" s="99">
        <v>15</v>
      </c>
      <c r="AB63" s="9" t="str">
        <f>IF('Коефіцієнти АТО'!C63="Область","",'Коефіцієнти АТО'!D63)</f>
        <v>Вінницька</v>
      </c>
      <c r="AC63" s="9"/>
    </row>
    <row r="64" spans="1:29" ht="15" customHeight="1">
      <c r="A64" s="9">
        <v>63</v>
      </c>
      <c r="B64" s="9" t="s">
        <v>3145</v>
      </c>
      <c r="C64" s="9" t="s">
        <v>3146</v>
      </c>
      <c r="D64" s="9" t="s">
        <v>3144</v>
      </c>
      <c r="E64" s="9" t="s">
        <v>21</v>
      </c>
      <c r="F64" s="9" t="s">
        <v>148</v>
      </c>
      <c r="G64" s="9" t="s">
        <v>3212</v>
      </c>
      <c r="H64" s="9" t="s">
        <v>147</v>
      </c>
      <c r="I64" s="9">
        <v>37290</v>
      </c>
      <c r="J64" s="9">
        <v>26503</v>
      </c>
      <c r="K64" s="9">
        <v>789.8</v>
      </c>
      <c r="L64" s="115">
        <f t="shared" si="0"/>
        <v>0.71072673639045325</v>
      </c>
      <c r="M64" s="96">
        <f>IF($B64="Область","",SUM('Дані з ДІСО'!J64:L64)/K64)</f>
        <v>4.1744745505191192</v>
      </c>
      <c r="N64" s="9" t="str">
        <f>IF($B64="Область","",VLOOKUP(100*J64/I64,Параметри!$B$39:$C$53,2,TRUE))</f>
        <v>3. 66-72</v>
      </c>
      <c r="O64" s="9" t="str">
        <f>IF($B64="Область","",VLOOKUP(M64,Параметри!$B$21:$C$35,2,TRUE))</f>
        <v>7. 4,1-4,5</v>
      </c>
      <c r="P64" s="9">
        <f t="shared" si="1"/>
        <v>3</v>
      </c>
      <c r="Q64" s="9">
        <f t="shared" si="2"/>
        <v>7</v>
      </c>
      <c r="R64" s="116">
        <v>15</v>
      </c>
      <c r="S64" s="117">
        <f>IF(C64="Область",Параметри!$K$47,IF(C64="Київ",Параметри!$K$48,IF(L64&lt;Параметри!$I$42,Параметри!$K$42,IF(L64&lt;Параметри!$I$43,Параметри!$K$43,IF(L64&lt;Параметри!$I$44,Параметри!$K$44,IF(L64&lt;Параметри!$I$45,Параметри!$K$45,Параметри!$K$46))))))</f>
        <v>0.48</v>
      </c>
      <c r="T64" s="97">
        <f>IF($B64="Область",Параметри!K$63,IF($R64&lt;Параметри!$G$59,Параметри!K$58,IF($R64&lt;Параметри!$G$60,Параметри!K$59,IF($R64&lt;Параметри!$G$61,Параметри!K$60,IF($R64&lt;Параметри!$G$62,Параметри!K$61,Параметри!K$62)))))</f>
        <v>1.7000000000000001E-2</v>
      </c>
      <c r="U64" s="97">
        <f>IF($B64="Область",Параметри!L$63,IF($R64&lt;Параметри!$G$59,Параметри!L$58,IF($R64&lt;Параметри!$G$60,Параметри!L$59,IF($R64&lt;Параметри!$G$61,Параметри!L$60,IF($R64&lt;Параметри!$G$62,Параметри!L$61,Параметри!L$62)))))</f>
        <v>4.7E-2</v>
      </c>
      <c r="V64" s="98">
        <f>IF(OR(SUM('Дані з ДІСО'!G64:I64)=0,Розрахунки!H64=0),"",Розрахунки!H64/SUM('Дані з ДІСО'!G64:I64))</f>
        <v>10.433544303797468</v>
      </c>
      <c r="W64" s="9">
        <v>2021</v>
      </c>
      <c r="X64" s="9">
        <v>15</v>
      </c>
      <c r="Y64" s="9">
        <v>14</v>
      </c>
      <c r="Z64" s="9" t="s">
        <v>4535</v>
      </c>
      <c r="AA64" s="99">
        <v>15</v>
      </c>
      <c r="AB64" s="9" t="str">
        <f>IF('Коефіцієнти АТО'!C64="Область","",'Коефіцієнти АТО'!D64)</f>
        <v>Вінницька</v>
      </c>
      <c r="AC64" s="9"/>
    </row>
    <row r="65" spans="1:29" ht="15" customHeight="1">
      <c r="A65" s="9">
        <v>64</v>
      </c>
      <c r="B65" s="9" t="s">
        <v>3148</v>
      </c>
      <c r="C65" s="9" t="s">
        <v>3148</v>
      </c>
      <c r="D65" s="9" t="s">
        <v>3144</v>
      </c>
      <c r="E65" s="9" t="s">
        <v>24</v>
      </c>
      <c r="F65" s="9" t="s">
        <v>150</v>
      </c>
      <c r="G65" s="9" t="s">
        <v>3213</v>
      </c>
      <c r="H65" s="9" t="s">
        <v>149</v>
      </c>
      <c r="I65" s="9">
        <v>6781</v>
      </c>
      <c r="J65" s="9">
        <v>6781</v>
      </c>
      <c r="K65" s="9">
        <v>256.10000000000002</v>
      </c>
      <c r="L65" s="115">
        <f t="shared" si="0"/>
        <v>1</v>
      </c>
      <c r="M65" s="96">
        <f>IF($B65="Область","",SUM('Дані з ДІСО'!J65:L65)/K65)</f>
        <v>1.6380320187426785</v>
      </c>
      <c r="N65" s="9" t="str">
        <f>IF($B65="Область","",VLOOKUP(100*J65/I65,Параметри!$B$39:$C$53,2,TRUE))</f>
        <v>1. 100%</v>
      </c>
      <c r="O65" s="9" t="str">
        <f>IF($B65="Область","",VLOOKUP(M65,Параметри!$B$21:$C$35,2,TRUE))</f>
        <v>3. 1,4-2,1</v>
      </c>
      <c r="P65" s="9">
        <f t="shared" si="1"/>
        <v>1</v>
      </c>
      <c r="Q65" s="9">
        <f t="shared" si="2"/>
        <v>3</v>
      </c>
      <c r="R65" s="116">
        <v>11</v>
      </c>
      <c r="S65" s="117">
        <f>IF(C65="Область",Параметри!$K$47,IF(C65="Київ",Параметри!$K$48,IF(L65&lt;Параметри!$I$42,Параметри!$K$42,IF(L65&lt;Параметри!$I$43,Параметри!$K$43,IF(L65&lt;Параметри!$I$44,Параметри!$K$44,IF(L65&lt;Параметри!$I$45,Параметри!$K$45,Параметри!$K$46))))))</f>
        <v>0.53</v>
      </c>
      <c r="T65" s="97">
        <f>IF($B65="Область",Параметри!K$63,IF($R65&lt;Параметри!$G$59,Параметри!K$58,IF($R65&lt;Параметри!$G$60,Параметри!K$59,IF($R65&lt;Параметри!$G$61,Параметри!K$60,IF($R65&lt;Параметри!$G$62,Параметри!K$61,Параметри!K$62)))))</f>
        <v>1.7000000000000001E-2</v>
      </c>
      <c r="U65" s="97">
        <f>IF($B65="Область",Параметри!L$63,IF($R65&lt;Параметри!$G$59,Параметри!L$58,IF($R65&lt;Параметри!$G$60,Параметри!L$59,IF($R65&lt;Параметри!$G$61,Параметри!L$60,IF($R65&lt;Параметри!$G$62,Параметри!L$61,Параметри!L$62)))))</f>
        <v>4.7E-2</v>
      </c>
      <c r="V65" s="98">
        <f>IF(OR(SUM('Дані з ДІСО'!G65:I65)=0,Розрахунки!H65=0),"",Розрахунки!H65/SUM('Дані з ДІСО'!G65:I65))</f>
        <v>5.1158536585365857</v>
      </c>
      <c r="W65" s="9">
        <v>2021</v>
      </c>
      <c r="X65" s="9">
        <v>12.5</v>
      </c>
      <c r="Y65" s="9">
        <v>10</v>
      </c>
      <c r="Z65" s="9" t="s">
        <v>4536</v>
      </c>
      <c r="AA65" s="99">
        <v>11</v>
      </c>
      <c r="AB65" s="9" t="str">
        <f>IF('Коефіцієнти АТО'!C65="Область","",'Коефіцієнти АТО'!D65)</f>
        <v>Вінницька</v>
      </c>
      <c r="AC65" s="9"/>
    </row>
    <row r="66" spans="1:29" ht="15" customHeight="1">
      <c r="A66" s="9">
        <v>65</v>
      </c>
      <c r="B66" s="9" t="s">
        <v>3097</v>
      </c>
      <c r="C66" s="9" t="s">
        <v>3097</v>
      </c>
      <c r="D66" s="9" t="s">
        <v>3214</v>
      </c>
      <c r="E66" s="9" t="s">
        <v>15</v>
      </c>
      <c r="F66" s="9" t="s">
        <v>155</v>
      </c>
      <c r="G66" s="9" t="s">
        <v>3115</v>
      </c>
      <c r="H66" s="9" t="s">
        <v>154</v>
      </c>
      <c r="I66" s="9"/>
      <c r="J66" s="9"/>
      <c r="K66" s="9" t="s">
        <v>4534</v>
      </c>
      <c r="L66" s="115" t="str">
        <f t="shared" ref="L66:L129" si="3">IF($B66="Область","",J66/I66)</f>
        <v/>
      </c>
      <c r="M66" s="96" t="str">
        <f>IF($B66="Область","",SUM('Дані з ДІСО'!J66:L66)/K66)</f>
        <v/>
      </c>
      <c r="N66" s="9" t="str">
        <f>IF($B66="Область","",VLOOKUP(100*J66/I66,Параметри!$B$39:$C$53,2,TRUE))</f>
        <v/>
      </c>
      <c r="O66" s="9" t="str">
        <f>IF($B66="Область","",VLOOKUP(M66,Параметри!$B$21:$C$35,2,TRUE))</f>
        <v/>
      </c>
      <c r="P66" s="9" t="str">
        <f t="shared" ref="P66:P129" si="4">IF($B66="Область","",IF(MID(N66,2,1)=".",MID(N66,1,1),MID(N66,1,2))*1)</f>
        <v/>
      </c>
      <c r="Q66" s="9" t="str">
        <f t="shared" ref="Q66:Q129" si="5">IF($B66="Область","",IF(MID(O66,2,1)=".",MID(O66,1,1),MID(O66,1,2))*1)</f>
        <v/>
      </c>
      <c r="R66" s="116">
        <v>20</v>
      </c>
      <c r="S66" s="117">
        <f>IF(C66="Область",Параметри!$K$47,IF(C66="Київ",Параметри!$K$48,IF(L66&lt;Параметри!$I$42,Параметри!$K$42,IF(L66&lt;Параметри!$I$43,Параметри!$K$43,IF(L66&lt;Параметри!$I$44,Параметри!$K$44,IF(L66&lt;Параметри!$I$45,Параметри!$K$45,Параметри!$K$46))))))</f>
        <v>0.23</v>
      </c>
      <c r="T66" s="97">
        <f>IF($B66="Область",Параметри!K$63,IF($R66&lt;Параметри!$G$59,Параметри!K$58,IF($R66&lt;Параметри!$G$60,Параметри!K$59,IF($R66&lt;Параметри!$G$61,Параметри!K$60,IF($R66&lt;Параметри!$G$62,Параметри!K$61,Параметри!K$62)))))</f>
        <v>7.0000000000000007E-2</v>
      </c>
      <c r="U66" s="97">
        <f>IF($B66="Область",Параметри!L$63,IF($R66&lt;Параметри!$G$59,Параметри!L$58,IF($R66&lt;Параметри!$G$60,Параметри!L$59,IF($R66&lt;Параметри!$G$61,Параметри!L$60,IF($R66&lt;Параметри!$G$62,Параметри!L$61,Параметри!L$62)))))</f>
        <v>0.10100000000000001</v>
      </c>
      <c r="V66" s="98">
        <f>IF(OR(SUM('Дані з ДІСО'!G66:I66)=0,Розрахунки!H66=0),"",Розрахунки!H66/SUM('Дані з ДІСО'!G66:I66))</f>
        <v>29.394444444444446</v>
      </c>
      <c r="W66" s="9" t="s">
        <v>3097</v>
      </c>
      <c r="X66" s="9">
        <v>20</v>
      </c>
      <c r="Y66" s="9">
        <v>20</v>
      </c>
      <c r="Z66" s="9" t="s">
        <v>4535</v>
      </c>
      <c r="AA66" s="99">
        <v>20</v>
      </c>
      <c r="AB66" s="9" t="str">
        <f>IF('Коефіцієнти АТО'!C66="Область","",'Коефіцієнти АТО'!D66)</f>
        <v/>
      </c>
      <c r="AC66" s="9"/>
    </row>
    <row r="67" spans="1:29" ht="15" customHeight="1">
      <c r="A67" s="9">
        <v>66</v>
      </c>
      <c r="B67" s="9" t="s">
        <v>3148</v>
      </c>
      <c r="C67" s="9" t="s">
        <v>3148</v>
      </c>
      <c r="D67" s="9" t="s">
        <v>3214</v>
      </c>
      <c r="E67" s="9" t="s">
        <v>24</v>
      </c>
      <c r="F67" s="9" t="s">
        <v>159</v>
      </c>
      <c r="G67" s="9" t="s">
        <v>3215</v>
      </c>
      <c r="H67" s="9" t="s">
        <v>158</v>
      </c>
      <c r="I67" s="9">
        <v>4010</v>
      </c>
      <c r="J67" s="9">
        <v>4010</v>
      </c>
      <c r="K67" s="9">
        <v>211.5</v>
      </c>
      <c r="L67" s="115">
        <f t="shared" si="3"/>
        <v>1</v>
      </c>
      <c r="M67" s="96">
        <f>IF($B67="Область","",SUM('Дані з ДІСО'!J67:L67)/K67)</f>
        <v>1.9290780141843971</v>
      </c>
      <c r="N67" s="9" t="str">
        <f>IF($B67="Область","",VLOOKUP(100*J67/I67,Параметри!$B$39:$C$53,2,TRUE))</f>
        <v>1. 100%</v>
      </c>
      <c r="O67" s="9" t="str">
        <f>IF($B67="Область","",VLOOKUP(M67,Параметри!$B$21:$C$35,2,TRUE))</f>
        <v>3. 1,4-2,1</v>
      </c>
      <c r="P67" s="9">
        <f t="shared" si="4"/>
        <v>1</v>
      </c>
      <c r="Q67" s="9">
        <f t="shared" si="5"/>
        <v>3</v>
      </c>
      <c r="R67" s="116">
        <v>12</v>
      </c>
      <c r="S67" s="117">
        <f>IF(C67="Область",Параметри!$K$47,IF(C67="Київ",Параметри!$K$48,IF(L67&lt;Параметри!$I$42,Параметри!$K$42,IF(L67&lt;Параметри!$I$43,Параметри!$K$43,IF(L67&lt;Параметри!$I$44,Параметри!$K$44,IF(L67&lt;Параметри!$I$45,Параметри!$K$45,Параметри!$K$46))))))</f>
        <v>0.53</v>
      </c>
      <c r="T67" s="97">
        <f>IF($B67="Область",Параметри!K$63,IF($R67&lt;Параметри!$G$59,Параметри!K$58,IF($R67&lt;Параметри!$G$60,Параметри!K$59,IF($R67&lt;Параметри!$G$61,Параметри!K$60,IF($R67&lt;Параметри!$G$62,Параметри!K$61,Параметри!K$62)))))</f>
        <v>1.7000000000000001E-2</v>
      </c>
      <c r="U67" s="97">
        <f>IF($B67="Область",Параметри!L$63,IF($R67&lt;Параметри!$G$59,Параметри!L$58,IF($R67&lt;Параметри!$G$60,Параметри!L$59,IF($R67&lt;Параметри!$G$61,Параметри!L$60,IF($R67&lt;Параметри!$G$62,Параметри!L$61,Параметри!L$62)))))</f>
        <v>4.7E-2</v>
      </c>
      <c r="V67" s="98">
        <f>IF(OR(SUM('Дані з ДІСО'!G67:I67)=0,Розрахунки!H67=0),"",Розрахунки!H67/SUM('Дані з ДІСО'!G67:I67))</f>
        <v>13.161290322580646</v>
      </c>
      <c r="W67" s="9">
        <v>2016</v>
      </c>
      <c r="X67" s="9">
        <v>12.5</v>
      </c>
      <c r="Y67" s="9">
        <v>11</v>
      </c>
      <c r="Z67" s="9" t="s">
        <v>4536</v>
      </c>
      <c r="AA67" s="99">
        <v>12</v>
      </c>
      <c r="AB67" s="9" t="str">
        <f>IF('Коефіцієнти АТО'!C67="Область","",'Коефіцієнти АТО'!D67)</f>
        <v>Волинська</v>
      </c>
      <c r="AC67" s="9"/>
    </row>
    <row r="68" spans="1:29" ht="15" customHeight="1">
      <c r="A68" s="9">
        <v>67</v>
      </c>
      <c r="B68" s="9" t="s">
        <v>3151</v>
      </c>
      <c r="C68" s="9" t="s">
        <v>3151</v>
      </c>
      <c r="D68" s="9" t="s">
        <v>3214</v>
      </c>
      <c r="E68" s="9" t="s">
        <v>29</v>
      </c>
      <c r="F68" s="9" t="s">
        <v>161</v>
      </c>
      <c r="G68" s="9" t="s">
        <v>3216</v>
      </c>
      <c r="H68" s="9" t="s">
        <v>160</v>
      </c>
      <c r="I68" s="9">
        <v>8555</v>
      </c>
      <c r="J68" s="9">
        <v>4612</v>
      </c>
      <c r="K68" s="9">
        <v>304.10000000000002</v>
      </c>
      <c r="L68" s="115">
        <f t="shared" si="3"/>
        <v>0.53909994155464636</v>
      </c>
      <c r="M68" s="96">
        <f>IF($B68="Область","",SUM('Дані з ДІСО'!J68:L68)/K68)</f>
        <v>3.324564288063137</v>
      </c>
      <c r="N68" s="9" t="str">
        <f>IF($B68="Область","",VLOOKUP(100*J68/I68,Параметри!$B$39:$C$53,2,TRUE))</f>
        <v>6. 53-58</v>
      </c>
      <c r="O68" s="9" t="str">
        <f>IF($B68="Область","",VLOOKUP(M68,Параметри!$B$21:$C$35,2,TRUE))</f>
        <v>5. 3-3,9</v>
      </c>
      <c r="P68" s="9">
        <f t="shared" si="4"/>
        <v>6</v>
      </c>
      <c r="Q68" s="9">
        <f t="shared" si="5"/>
        <v>5</v>
      </c>
      <c r="R68" s="116">
        <v>15</v>
      </c>
      <c r="S68" s="117">
        <f>IF(C68="Область",Параметри!$K$47,IF(C68="Київ",Параметри!$K$48,IF(L68&lt;Параметри!$I$42,Параметри!$K$42,IF(L68&lt;Параметри!$I$43,Параметри!$K$43,IF(L68&lt;Параметри!$I$44,Параметри!$K$44,IF(L68&lt;Параметри!$I$45,Параметри!$K$45,Параметри!$K$46))))))</f>
        <v>0.43</v>
      </c>
      <c r="T68" s="97">
        <f>IF($B68="Область",Параметри!K$63,IF($R68&lt;Параметри!$G$59,Параметри!K$58,IF($R68&lt;Параметри!$G$60,Параметри!K$59,IF($R68&lt;Параметри!$G$61,Параметри!K$60,IF($R68&lt;Параметри!$G$62,Параметри!K$61,Параметри!K$62)))))</f>
        <v>1.7000000000000001E-2</v>
      </c>
      <c r="U68" s="97">
        <f>IF($B68="Область",Параметри!L$63,IF($R68&lt;Параметри!$G$59,Параметри!L$58,IF($R68&lt;Параметри!$G$60,Параметри!L$59,IF($R68&lt;Параметри!$G$61,Параметри!L$60,IF($R68&lt;Параметри!$G$62,Параметри!L$61,Параметри!L$62)))))</f>
        <v>4.7E-2</v>
      </c>
      <c r="V68" s="98">
        <f>IF(OR(SUM('Дані з ДІСО'!G68:I68)=0,Розрахунки!H68=0),"",Розрахунки!H68/SUM('Дані з ДІСО'!G68:I68))</f>
        <v>18.053571428571427</v>
      </c>
      <c r="W68" s="9">
        <v>2016</v>
      </c>
      <c r="X68" s="9">
        <v>15</v>
      </c>
      <c r="Y68" s="9">
        <v>15</v>
      </c>
      <c r="Z68" s="9" t="s">
        <v>4535</v>
      </c>
      <c r="AA68" s="99">
        <v>15</v>
      </c>
      <c r="AB68" s="9" t="str">
        <f>IF('Коефіцієнти АТО'!C68="Область","",'Коефіцієнти АТО'!D68)</f>
        <v>Волинська</v>
      </c>
      <c r="AC68" s="9"/>
    </row>
    <row r="69" spans="1:29" ht="15" customHeight="1">
      <c r="A69" s="9">
        <v>68</v>
      </c>
      <c r="B69" s="9" t="s">
        <v>3148</v>
      </c>
      <c r="C69" s="9" t="s">
        <v>3148</v>
      </c>
      <c r="D69" s="9" t="s">
        <v>3214</v>
      </c>
      <c r="E69" s="9" t="s">
        <v>24</v>
      </c>
      <c r="F69" s="9" t="s">
        <v>163</v>
      </c>
      <c r="G69" s="9" t="s">
        <v>3217</v>
      </c>
      <c r="H69" s="9" t="s">
        <v>162</v>
      </c>
      <c r="I69" s="9">
        <v>8590</v>
      </c>
      <c r="J69" s="9">
        <v>8590</v>
      </c>
      <c r="K69" s="9">
        <v>315.89999999999998</v>
      </c>
      <c r="L69" s="115">
        <f t="shared" si="3"/>
        <v>1</v>
      </c>
      <c r="M69" s="96">
        <f>IF($B69="Область","",SUM('Дані з ДІСО'!J69:L69)/K69)</f>
        <v>3.2193732193732196</v>
      </c>
      <c r="N69" s="9" t="str">
        <f>IF($B69="Область","",VLOOKUP(100*J69/I69,Параметри!$B$39:$C$53,2,TRUE))</f>
        <v>1. 100%</v>
      </c>
      <c r="O69" s="9" t="str">
        <f>IF($B69="Область","",VLOOKUP(M69,Параметри!$B$21:$C$35,2,TRUE))</f>
        <v>5. 3-3,9</v>
      </c>
      <c r="P69" s="9">
        <f t="shared" si="4"/>
        <v>1</v>
      </c>
      <c r="Q69" s="9">
        <f t="shared" si="5"/>
        <v>5</v>
      </c>
      <c r="R69" s="116">
        <v>13</v>
      </c>
      <c r="S69" s="117">
        <f>IF(C69="Область",Параметри!$K$47,IF(C69="Київ",Параметри!$K$48,IF(L69&lt;Параметри!$I$42,Параметри!$K$42,IF(L69&lt;Параметри!$I$43,Параметри!$K$43,IF(L69&lt;Параметри!$I$44,Параметри!$K$44,IF(L69&lt;Параметри!$I$45,Параметри!$K$45,Параметри!$K$46))))))</f>
        <v>0.53</v>
      </c>
      <c r="T69" s="97">
        <f>IF($B69="Область",Параметри!K$63,IF($R69&lt;Параметри!$G$59,Параметри!K$58,IF($R69&lt;Параметри!$G$60,Параметри!K$59,IF($R69&lt;Параметри!$G$61,Параметри!K$60,IF($R69&lt;Параметри!$G$62,Параметри!K$61,Параметри!K$62)))))</f>
        <v>1.7000000000000001E-2</v>
      </c>
      <c r="U69" s="97">
        <f>IF($B69="Область",Параметри!L$63,IF($R69&lt;Параметри!$G$59,Параметри!L$58,IF($R69&lt;Параметри!$G$60,Параметри!L$59,IF($R69&lt;Параметри!$G$61,Параметри!L$60,IF($R69&lt;Параметри!$G$62,Параметри!L$61,Параметри!L$62)))))</f>
        <v>4.7E-2</v>
      </c>
      <c r="V69" s="98">
        <f>IF(OR(SUM('Дані з ДІСО'!G69:I69)=0,Розрахунки!H69=0),"",Розрахунки!H69/SUM('Дані з ДІСО'!G69:I69))</f>
        <v>13.038461538461538</v>
      </c>
      <c r="W69" s="9">
        <v>2016</v>
      </c>
      <c r="X69" s="9">
        <v>13.5</v>
      </c>
      <c r="Y69" s="9">
        <v>12</v>
      </c>
      <c r="Z69" s="9" t="s">
        <v>4536</v>
      </c>
      <c r="AA69" s="99">
        <v>13</v>
      </c>
      <c r="AB69" s="9" t="str">
        <f>IF('Коефіцієнти АТО'!C69="Область","",'Коефіцієнти АТО'!D69)</f>
        <v>Волинська</v>
      </c>
      <c r="AC69" s="9"/>
    </row>
    <row r="70" spans="1:29" ht="15" customHeight="1">
      <c r="A70" s="9">
        <v>69</v>
      </c>
      <c r="B70" s="9" t="s">
        <v>3145</v>
      </c>
      <c r="C70" s="9" t="s">
        <v>3146</v>
      </c>
      <c r="D70" s="9" t="s">
        <v>3214</v>
      </c>
      <c r="E70" s="9" t="s">
        <v>21</v>
      </c>
      <c r="F70" s="9" t="s">
        <v>165</v>
      </c>
      <c r="G70" s="9" t="s">
        <v>3218</v>
      </c>
      <c r="H70" s="9" t="s">
        <v>164</v>
      </c>
      <c r="I70" s="9">
        <v>7243</v>
      </c>
      <c r="J70" s="9">
        <v>5161</v>
      </c>
      <c r="K70" s="9">
        <v>426.8</v>
      </c>
      <c r="L70" s="115">
        <f t="shared" si="3"/>
        <v>0.71255004832251834</v>
      </c>
      <c r="M70" s="96">
        <f>IF($B70="Область","",SUM('Дані з ДІСО'!J70:L70)/K70)</f>
        <v>1.7057169634489222</v>
      </c>
      <c r="N70" s="9" t="str">
        <f>IF($B70="Область","",VLOOKUP(100*J70/I70,Параметри!$B$39:$C$53,2,TRUE))</f>
        <v>3. 66-72</v>
      </c>
      <c r="O70" s="9" t="str">
        <f>IF($B70="Область","",VLOOKUP(M70,Параметри!$B$21:$C$35,2,TRUE))</f>
        <v>3. 1,4-2,1</v>
      </c>
      <c r="P70" s="9">
        <f t="shared" si="4"/>
        <v>3</v>
      </c>
      <c r="Q70" s="9">
        <f t="shared" si="5"/>
        <v>3</v>
      </c>
      <c r="R70" s="116">
        <v>13</v>
      </c>
      <c r="S70" s="117">
        <f>IF(C70="Область",Параметри!$K$47,IF(C70="Київ",Параметри!$K$48,IF(L70&lt;Параметри!$I$42,Параметри!$K$42,IF(L70&lt;Параметри!$I$43,Параметри!$K$43,IF(L70&lt;Параметри!$I$44,Параметри!$K$44,IF(L70&lt;Параметри!$I$45,Параметри!$K$45,Параметри!$K$46))))))</f>
        <v>0.48</v>
      </c>
      <c r="T70" s="97">
        <f>IF($B70="Область",Параметри!K$63,IF($R70&lt;Параметри!$G$59,Параметри!K$58,IF($R70&lt;Параметри!$G$60,Параметри!K$59,IF($R70&lt;Параметри!$G$61,Параметри!K$60,IF($R70&lt;Параметри!$G$62,Параметри!K$61,Параметри!K$62)))))</f>
        <v>1.7000000000000001E-2</v>
      </c>
      <c r="U70" s="97">
        <f>IF($B70="Область",Параметри!L$63,IF($R70&lt;Параметри!$G$59,Параметри!L$58,IF($R70&lt;Параметри!$G$60,Параметри!L$59,IF($R70&lt;Параметри!$G$61,Параметри!L$60,IF($R70&lt;Параметри!$G$62,Параметри!L$61,Параметри!L$62)))))</f>
        <v>4.7E-2</v>
      </c>
      <c r="V70" s="98">
        <f>IF(OR(SUM('Дані з ДІСО'!G70:I70)=0,Розрахунки!H70=0),"",Розрахунки!H70/SUM('Дані з ДІСО'!G70:I70))</f>
        <v>10.55072463768116</v>
      </c>
      <c r="W70" s="9">
        <v>2016</v>
      </c>
      <c r="X70" s="9">
        <v>13</v>
      </c>
      <c r="Y70" s="9">
        <v>12.5</v>
      </c>
      <c r="Z70" s="9" t="s">
        <v>4535</v>
      </c>
      <c r="AA70" s="99">
        <v>13</v>
      </c>
      <c r="AB70" s="9" t="str">
        <f>IF('Коефіцієнти АТО'!C70="Область","",'Коефіцієнти АТО'!D70)</f>
        <v>Волинська</v>
      </c>
      <c r="AC70" s="9"/>
    </row>
    <row r="71" spans="1:29" ht="15" customHeight="1">
      <c r="A71" s="9">
        <v>70</v>
      </c>
      <c r="B71" s="9" t="s">
        <v>3151</v>
      </c>
      <c r="C71" s="9" t="s">
        <v>3151</v>
      </c>
      <c r="D71" s="9" t="s">
        <v>3214</v>
      </c>
      <c r="E71" s="9" t="s">
        <v>29</v>
      </c>
      <c r="F71" s="9" t="s">
        <v>167</v>
      </c>
      <c r="G71" s="9" t="s">
        <v>3219</v>
      </c>
      <c r="H71" s="9" t="s">
        <v>166</v>
      </c>
      <c r="I71" s="9">
        <v>6388</v>
      </c>
      <c r="J71" s="9">
        <v>1882</v>
      </c>
      <c r="K71" s="9">
        <v>114.9</v>
      </c>
      <c r="L71" s="115">
        <f t="shared" si="3"/>
        <v>0.29461490294301818</v>
      </c>
      <c r="M71" s="96">
        <f>IF($B71="Область","",SUM('Дані з ДІСО'!J71:L71)/K71)</f>
        <v>6.309834638816362</v>
      </c>
      <c r="N71" s="9" t="str">
        <f>IF($B71="Область","",VLOOKUP(100*J71/I71,Параметри!$B$39:$C$53,2,TRUE))</f>
        <v>9. 26-43</v>
      </c>
      <c r="O71" s="9" t="str">
        <f>IF($B71="Область","",VLOOKUP(M71,Параметри!$B$21:$C$35,2,TRUE))</f>
        <v>9. 5,8-7</v>
      </c>
      <c r="P71" s="9">
        <f t="shared" si="4"/>
        <v>9</v>
      </c>
      <c r="Q71" s="9">
        <f t="shared" si="5"/>
        <v>9</v>
      </c>
      <c r="R71" s="116">
        <v>18</v>
      </c>
      <c r="S71" s="117">
        <f>IF(C71="Область",Параметри!$K$47,IF(C71="Київ",Параметри!$K$48,IF(L71&lt;Параметри!$I$42,Параметри!$K$42,IF(L71&lt;Параметри!$I$43,Параметри!$K$43,IF(L71&lt;Параметри!$I$44,Параметри!$K$44,IF(L71&lt;Параметри!$I$45,Параметри!$K$45,Параметри!$K$46))))))</f>
        <v>0.33</v>
      </c>
      <c r="T71" s="97">
        <f>IF($B71="Область",Параметри!K$63,IF($R71&lt;Параметри!$G$59,Параметри!K$58,IF($R71&lt;Параметри!$G$60,Параметри!K$59,IF($R71&lt;Параметри!$G$61,Параметри!K$60,IF($R71&lt;Параметри!$G$62,Параметри!K$61,Параметри!K$62)))))</f>
        <v>1.7000000000000001E-2</v>
      </c>
      <c r="U71" s="97">
        <f>IF($B71="Область",Параметри!L$63,IF($R71&lt;Параметри!$G$59,Параметри!L$58,IF($R71&lt;Параметри!$G$60,Параметри!L$59,IF($R71&lt;Параметри!$G$61,Параметри!L$60,IF($R71&lt;Параметри!$G$62,Параметри!L$61,Параметри!L$62)))))</f>
        <v>4.7E-2</v>
      </c>
      <c r="V71" s="98">
        <f>IF(OR(SUM('Дані з ДІСО'!G71:I71)=0,Розрахунки!H71=0),"",Розрахунки!H71/SUM('Дані з ДІСО'!G71:I71))</f>
        <v>25</v>
      </c>
      <c r="W71" s="9">
        <v>2017</v>
      </c>
      <c r="X71" s="9">
        <v>18</v>
      </c>
      <c r="Y71" s="9">
        <v>17</v>
      </c>
      <c r="Z71" s="9" t="s">
        <v>4535</v>
      </c>
      <c r="AA71" s="99">
        <v>18</v>
      </c>
      <c r="AB71" s="9" t="str">
        <f>IF('Коефіцієнти АТО'!C71="Область","",'Коефіцієнти АТО'!D71)</f>
        <v>Волинська</v>
      </c>
      <c r="AC71" s="9"/>
    </row>
    <row r="72" spans="1:29" ht="15" customHeight="1">
      <c r="A72" s="9">
        <v>71</v>
      </c>
      <c r="B72" s="9" t="s">
        <v>3151</v>
      </c>
      <c r="C72" s="9" t="s">
        <v>3151</v>
      </c>
      <c r="D72" s="9" t="s">
        <v>3214</v>
      </c>
      <c r="E72" s="9" t="s">
        <v>29</v>
      </c>
      <c r="F72" s="9" t="s">
        <v>169</v>
      </c>
      <c r="G72" s="9" t="s">
        <v>3220</v>
      </c>
      <c r="H72" s="9" t="s">
        <v>168</v>
      </c>
      <c r="I72" s="9">
        <v>16482</v>
      </c>
      <c r="J72" s="9">
        <v>11227</v>
      </c>
      <c r="K72" s="9">
        <v>767</v>
      </c>
      <c r="L72" s="115">
        <f t="shared" si="3"/>
        <v>0.68116733406140029</v>
      </c>
      <c r="M72" s="96">
        <f>IF($B72="Область","",SUM('Дані з ДІСО'!J72:L72)/K72)</f>
        <v>2.7366362451108213</v>
      </c>
      <c r="N72" s="9" t="str">
        <f>IF($B72="Область","",VLOOKUP(100*J72/I72,Параметри!$B$39:$C$53,2,TRUE))</f>
        <v>3. 66-72</v>
      </c>
      <c r="O72" s="9" t="str">
        <f>IF($B72="Область","",VLOOKUP(M72,Параметри!$B$21:$C$35,2,TRUE))</f>
        <v>4. 2,1-3</v>
      </c>
      <c r="P72" s="9">
        <f t="shared" si="4"/>
        <v>3</v>
      </c>
      <c r="Q72" s="9">
        <f t="shared" si="5"/>
        <v>4</v>
      </c>
      <c r="R72" s="116">
        <v>14</v>
      </c>
      <c r="S72" s="117">
        <f>IF(C72="Область",Параметри!$K$47,IF(C72="Київ",Параметри!$K$48,IF(L72&lt;Параметри!$I$42,Параметри!$K$42,IF(L72&lt;Параметри!$I$43,Параметри!$K$43,IF(L72&lt;Параметри!$I$44,Параметри!$K$44,IF(L72&lt;Параметри!$I$45,Параметри!$K$45,Параметри!$K$46))))))</f>
        <v>0.48</v>
      </c>
      <c r="T72" s="97">
        <f>IF($B72="Область",Параметри!K$63,IF($R72&lt;Параметри!$G$59,Параметри!K$58,IF($R72&lt;Параметри!$G$60,Параметри!K$59,IF($R72&lt;Параметри!$G$61,Параметри!K$60,IF($R72&lt;Параметри!$G$62,Параметри!K$61,Параметри!K$62)))))</f>
        <v>1.7000000000000001E-2</v>
      </c>
      <c r="U72" s="97">
        <f>IF($B72="Область",Параметри!L$63,IF($R72&lt;Параметри!$G$59,Параметри!L$58,IF($R72&lt;Параметри!$G$60,Параметри!L$59,IF($R72&lt;Параметри!$G$61,Параметри!L$60,IF($R72&lt;Параметри!$G$62,Параметри!L$61,Параметри!L$62)))))</f>
        <v>4.7E-2</v>
      </c>
      <c r="V72" s="98">
        <f>IF(OR(SUM('Дані з ДІСО'!G72:I72)=0,Розрахунки!H72=0),"",Розрахунки!H72/SUM('Дані з ДІСО'!G72:I72))</f>
        <v>10.391089108910892</v>
      </c>
      <c r="W72" s="9">
        <v>2017</v>
      </c>
      <c r="X72" s="9">
        <v>14</v>
      </c>
      <c r="Y72" s="9">
        <v>13</v>
      </c>
      <c r="Z72" s="9" t="s">
        <v>4535</v>
      </c>
      <c r="AA72" s="99">
        <v>14</v>
      </c>
      <c r="AB72" s="9" t="str">
        <f>IF('Коефіцієнти АТО'!C72="Область","",'Коефіцієнти АТО'!D72)</f>
        <v>Волинська</v>
      </c>
      <c r="AC72" s="9"/>
    </row>
    <row r="73" spans="1:29" ht="15" customHeight="1">
      <c r="A73" s="9">
        <v>72</v>
      </c>
      <c r="B73" s="9" t="s">
        <v>3151</v>
      </c>
      <c r="C73" s="9" t="s">
        <v>3151</v>
      </c>
      <c r="D73" s="9" t="s">
        <v>3214</v>
      </c>
      <c r="E73" s="9" t="s">
        <v>29</v>
      </c>
      <c r="F73" s="9" t="s">
        <v>171</v>
      </c>
      <c r="G73" s="9" t="s">
        <v>3221</v>
      </c>
      <c r="H73" s="9" t="s">
        <v>170</v>
      </c>
      <c r="I73" s="9">
        <v>9485</v>
      </c>
      <c r="J73" s="9">
        <v>5091</v>
      </c>
      <c r="K73" s="9">
        <v>253.2</v>
      </c>
      <c r="L73" s="115">
        <f t="shared" si="3"/>
        <v>0.53674222456510279</v>
      </c>
      <c r="M73" s="96">
        <f>IF($B73="Область","",SUM('Дані з ДІСО'!J73:L73)/K73)</f>
        <v>5.5568720379146921</v>
      </c>
      <c r="N73" s="9" t="str">
        <f>IF($B73="Область","",VLOOKUP(100*J73/I73,Параметри!$B$39:$C$53,2,TRUE))</f>
        <v>6. 53-58</v>
      </c>
      <c r="O73" s="9" t="str">
        <f>IF($B73="Область","",VLOOKUP(M73,Параметри!$B$21:$C$35,2,TRUE))</f>
        <v>8. 4,5-5,8</v>
      </c>
      <c r="P73" s="9">
        <f t="shared" si="4"/>
        <v>6</v>
      </c>
      <c r="Q73" s="9">
        <f t="shared" si="5"/>
        <v>8</v>
      </c>
      <c r="R73" s="116">
        <v>18.5</v>
      </c>
      <c r="S73" s="117">
        <f>IF(C73="Область",Параметри!$K$47,IF(C73="Київ",Параметри!$K$48,IF(L73&lt;Параметри!$I$42,Параметри!$K$42,IF(L73&lt;Параметри!$I$43,Параметри!$K$43,IF(L73&lt;Параметри!$I$44,Параметри!$K$44,IF(L73&lt;Параметри!$I$45,Параметри!$K$45,Параметри!$K$46))))))</f>
        <v>0.43</v>
      </c>
      <c r="T73" s="97">
        <f>IF($B73="Область",Параметри!K$63,IF($R73&lt;Параметри!$G$59,Параметри!K$58,IF($R73&lt;Параметри!$G$60,Параметри!K$59,IF($R73&lt;Параметри!$G$61,Параметри!K$60,IF($R73&lt;Параметри!$G$62,Параметри!K$61,Параметри!K$62)))))</f>
        <v>1.7000000000000001E-2</v>
      </c>
      <c r="U73" s="97">
        <f>IF($B73="Область",Параметри!L$63,IF($R73&lt;Параметри!$G$59,Параметри!L$58,IF($R73&lt;Параметри!$G$60,Параметри!L$59,IF($R73&lt;Параметри!$G$61,Параметри!L$60,IF($R73&lt;Параметри!$G$62,Параметри!L$61,Параметри!L$62)))))</f>
        <v>4.7E-2</v>
      </c>
      <c r="V73" s="98">
        <f>IF(OR(SUM('Дані з ДІСО'!G73:I73)=0,Розрахунки!H73=0),"",Розрахунки!H73/SUM('Дані з ДІСО'!G73:I73))</f>
        <v>21.984375</v>
      </c>
      <c r="W73" s="9">
        <v>2017</v>
      </c>
      <c r="X73" s="9">
        <v>17</v>
      </c>
      <c r="Y73" s="9">
        <v>19.5</v>
      </c>
      <c r="Z73" s="9" t="s">
        <v>4536</v>
      </c>
      <c r="AA73" s="99">
        <v>18.5</v>
      </c>
      <c r="AB73" s="9" t="str">
        <f>IF('Коефіцієнти АТО'!C73="Область","",'Коефіцієнти АТО'!D73)</f>
        <v>Волинська</v>
      </c>
      <c r="AC73" s="9"/>
    </row>
    <row r="74" spans="1:29" ht="15" customHeight="1">
      <c r="A74" s="9">
        <v>73</v>
      </c>
      <c r="B74" s="9" t="s">
        <v>3148</v>
      </c>
      <c r="C74" s="9" t="s">
        <v>3148</v>
      </c>
      <c r="D74" s="9" t="s">
        <v>3214</v>
      </c>
      <c r="E74" s="9" t="s">
        <v>24</v>
      </c>
      <c r="F74" s="9" t="s">
        <v>173</v>
      </c>
      <c r="G74" s="9" t="s">
        <v>3222</v>
      </c>
      <c r="H74" s="9" t="s">
        <v>172</v>
      </c>
      <c r="I74" s="9">
        <v>5120</v>
      </c>
      <c r="J74" s="9">
        <v>5120</v>
      </c>
      <c r="K74" s="9">
        <v>194.1</v>
      </c>
      <c r="L74" s="115">
        <f t="shared" si="3"/>
        <v>1</v>
      </c>
      <c r="M74" s="96">
        <f>IF($B74="Область","",SUM('Дані з ДІСО'!J74:L74)/K74)</f>
        <v>6.8263781555899019</v>
      </c>
      <c r="N74" s="9" t="str">
        <f>IF($B74="Область","",VLOOKUP(100*J74/I74,Параметри!$B$39:$C$53,2,TRUE))</f>
        <v>1. 100%</v>
      </c>
      <c r="O74" s="9" t="str">
        <f>IF($B74="Область","",VLOOKUP(M74,Параметри!$B$21:$C$35,2,TRUE))</f>
        <v>9. 5,8-7</v>
      </c>
      <c r="P74" s="9">
        <f t="shared" si="4"/>
        <v>1</v>
      </c>
      <c r="Q74" s="9">
        <f t="shared" si="5"/>
        <v>9</v>
      </c>
      <c r="R74" s="116">
        <v>15.5</v>
      </c>
      <c r="S74" s="117">
        <f>IF(C74="Область",Параметри!$K$47,IF(C74="Київ",Параметри!$K$48,IF(L74&lt;Параметри!$I$42,Параметри!$K$42,IF(L74&lt;Параметри!$I$43,Параметри!$K$43,IF(L74&lt;Параметри!$I$44,Параметри!$K$44,IF(L74&lt;Параметри!$I$45,Параметри!$K$45,Параметри!$K$46))))))</f>
        <v>0.53</v>
      </c>
      <c r="T74" s="97">
        <f>IF($B74="Область",Параметри!K$63,IF($R74&lt;Параметри!$G$59,Параметри!K$58,IF($R74&lt;Параметри!$G$60,Параметри!K$59,IF($R74&lt;Параметри!$G$61,Параметри!K$60,IF($R74&lt;Параметри!$G$62,Параметри!K$61,Параметри!K$62)))))</f>
        <v>1.7000000000000001E-2</v>
      </c>
      <c r="U74" s="97">
        <f>IF($B74="Область",Параметри!L$63,IF($R74&lt;Параметри!$G$59,Параметри!L$58,IF($R74&lt;Параметри!$G$60,Параметри!L$59,IF($R74&lt;Параметри!$G$61,Параметри!L$60,IF($R74&lt;Параметри!$G$62,Параметри!L$61,Параметри!L$62)))))</f>
        <v>4.7E-2</v>
      </c>
      <c r="V74" s="98">
        <f>IF(OR(SUM('Дані з ДІСО'!G74:I74)=0,Розрахунки!H74=0),"",Розрахунки!H74/SUM('Дані з ДІСО'!G74:I74))</f>
        <v>18.402777777777779</v>
      </c>
      <c r="W74" s="9">
        <v>2017</v>
      </c>
      <c r="X74" s="9">
        <v>15.5</v>
      </c>
      <c r="Y74" s="9">
        <v>16</v>
      </c>
      <c r="Z74" s="9" t="s">
        <v>4535</v>
      </c>
      <c r="AA74" s="99">
        <v>15.5</v>
      </c>
      <c r="AB74" s="9" t="str">
        <f>IF('Коефіцієнти АТО'!C74="Область","",'Коефіцієнти АТО'!D74)</f>
        <v>Волинська</v>
      </c>
      <c r="AC74" s="9"/>
    </row>
    <row r="75" spans="1:29" ht="15" customHeight="1">
      <c r="A75" s="9">
        <v>74</v>
      </c>
      <c r="B75" s="9" t="s">
        <v>3148</v>
      </c>
      <c r="C75" s="9" t="s">
        <v>3148</v>
      </c>
      <c r="D75" s="9" t="s">
        <v>3214</v>
      </c>
      <c r="E75" s="9" t="s">
        <v>24</v>
      </c>
      <c r="F75" s="9" t="s">
        <v>175</v>
      </c>
      <c r="G75" s="9" t="s">
        <v>3223</v>
      </c>
      <c r="H75" s="9" t="s">
        <v>174</v>
      </c>
      <c r="I75" s="9">
        <v>4094</v>
      </c>
      <c r="J75" s="9">
        <v>4094</v>
      </c>
      <c r="K75" s="9">
        <v>125</v>
      </c>
      <c r="L75" s="115">
        <f t="shared" si="3"/>
        <v>1</v>
      </c>
      <c r="M75" s="96">
        <f>IF($B75="Область","",SUM('Дані з ДІСО'!J75:L75)/K75)</f>
        <v>2.7440000000000002</v>
      </c>
      <c r="N75" s="9" t="str">
        <f>IF($B75="Область","",VLOOKUP(100*J75/I75,Параметри!$B$39:$C$53,2,TRUE))</f>
        <v>1. 100%</v>
      </c>
      <c r="O75" s="9" t="str">
        <f>IF($B75="Область","",VLOOKUP(M75,Параметри!$B$21:$C$35,2,TRUE))</f>
        <v>4. 2,1-3</v>
      </c>
      <c r="P75" s="9">
        <f t="shared" si="4"/>
        <v>1</v>
      </c>
      <c r="Q75" s="9">
        <f t="shared" si="5"/>
        <v>4</v>
      </c>
      <c r="R75" s="116">
        <v>13</v>
      </c>
      <c r="S75" s="117">
        <f>IF(C75="Область",Параметри!$K$47,IF(C75="Київ",Параметри!$K$48,IF(L75&lt;Параметри!$I$42,Параметри!$K$42,IF(L75&lt;Параметри!$I$43,Параметри!$K$43,IF(L75&lt;Параметри!$I$44,Параметри!$K$44,IF(L75&lt;Параметри!$I$45,Параметри!$K$45,Параметри!$K$46))))))</f>
        <v>0.53</v>
      </c>
      <c r="T75" s="97">
        <f>IF($B75="Область",Параметри!K$63,IF($R75&lt;Параметри!$G$59,Параметри!K$58,IF($R75&lt;Параметри!$G$60,Параметри!K$59,IF($R75&lt;Параметри!$G$61,Параметри!K$60,IF($R75&lt;Параметри!$G$62,Параметри!K$61,Параметри!K$62)))))</f>
        <v>1.7000000000000001E-2</v>
      </c>
      <c r="U75" s="97">
        <f>IF($B75="Область",Параметри!L$63,IF($R75&lt;Параметри!$G$59,Параметри!L$58,IF($R75&lt;Параметри!$G$60,Параметри!L$59,IF($R75&lt;Параметри!$G$61,Параметри!L$60,IF($R75&lt;Параметри!$G$62,Параметри!L$61,Параметри!L$62)))))</f>
        <v>4.7E-2</v>
      </c>
      <c r="V75" s="98">
        <f>IF(OR(SUM('Дані з ДІСО'!G75:I75)=0,Розрахунки!H75=0),"",Розрахунки!H75/SUM('Дані з ДІСО'!G75:I75))</f>
        <v>12.703703703703704</v>
      </c>
      <c r="W75" s="9">
        <v>2017</v>
      </c>
      <c r="X75" s="9">
        <v>13</v>
      </c>
      <c r="Y75" s="9">
        <v>12</v>
      </c>
      <c r="Z75" s="9" t="s">
        <v>4535</v>
      </c>
      <c r="AA75" s="99">
        <v>13</v>
      </c>
      <c r="AB75" s="9" t="str">
        <f>IF('Коефіцієнти АТО'!C75="Область","",'Коефіцієнти АТО'!D75)</f>
        <v>Волинська</v>
      </c>
      <c r="AC75" s="9"/>
    </row>
    <row r="76" spans="1:29" ht="15" customHeight="1">
      <c r="A76" s="9">
        <v>75</v>
      </c>
      <c r="B76" s="9" t="s">
        <v>3148</v>
      </c>
      <c r="C76" s="9" t="s">
        <v>3148</v>
      </c>
      <c r="D76" s="9" t="s">
        <v>3214</v>
      </c>
      <c r="E76" s="9" t="s">
        <v>24</v>
      </c>
      <c r="F76" s="9" t="s">
        <v>177</v>
      </c>
      <c r="G76" s="9" t="s">
        <v>3224</v>
      </c>
      <c r="H76" s="9" t="s">
        <v>176</v>
      </c>
      <c r="I76" s="9">
        <v>8734</v>
      </c>
      <c r="J76" s="9">
        <v>8734</v>
      </c>
      <c r="K76" s="9">
        <v>257.8</v>
      </c>
      <c r="L76" s="115">
        <f t="shared" si="3"/>
        <v>1</v>
      </c>
      <c r="M76" s="96">
        <f>IF($B76="Область","",SUM('Дані з ДІСО'!J76:L76)/K76)</f>
        <v>4.2358417377812252</v>
      </c>
      <c r="N76" s="9" t="str">
        <f>IF($B76="Область","",VLOOKUP(100*J76/I76,Параметри!$B$39:$C$53,2,TRUE))</f>
        <v>1. 100%</v>
      </c>
      <c r="O76" s="9" t="str">
        <f>IF($B76="Область","",VLOOKUP(M76,Параметри!$B$21:$C$35,2,TRUE))</f>
        <v>7. 4,1-4,5</v>
      </c>
      <c r="P76" s="9">
        <f t="shared" si="4"/>
        <v>1</v>
      </c>
      <c r="Q76" s="9">
        <f t="shared" si="5"/>
        <v>7</v>
      </c>
      <c r="R76" s="116">
        <v>12</v>
      </c>
      <c r="S76" s="117">
        <f>IF(C76="Область",Параметри!$K$47,IF(C76="Київ",Параметри!$K$48,IF(L76&lt;Параметри!$I$42,Параметри!$K$42,IF(L76&lt;Параметри!$I$43,Параметри!$K$43,IF(L76&lt;Параметри!$I$44,Параметри!$K$44,IF(L76&lt;Параметри!$I$45,Параметри!$K$45,Параметри!$K$46))))))</f>
        <v>0.53</v>
      </c>
      <c r="T76" s="97">
        <f>IF($B76="Область",Параметри!K$63,IF($R76&lt;Параметри!$G$59,Параметри!K$58,IF($R76&lt;Параметри!$G$60,Параметри!K$59,IF($R76&lt;Параметри!$G$61,Параметри!K$60,IF($R76&lt;Параметри!$G$62,Параметри!K$61,Параметри!K$62)))))</f>
        <v>1.7000000000000001E-2</v>
      </c>
      <c r="U76" s="97">
        <f>IF($B76="Область",Параметри!L$63,IF($R76&lt;Параметри!$G$59,Параметри!L$58,IF($R76&lt;Параметри!$G$60,Параметри!L$59,IF($R76&lt;Параметри!$G$61,Параметри!L$60,IF($R76&lt;Параметри!$G$62,Параметри!L$61,Параметри!L$62)))))</f>
        <v>4.7E-2</v>
      </c>
      <c r="V76" s="98">
        <f>IF(OR(SUM('Дані з ДІСО'!G76:I76)=0,Розрахунки!H76=0),"",Розрахунки!H76/SUM('Дані з ДІСО'!G76:I76))</f>
        <v>6.24</v>
      </c>
      <c r="W76" s="9">
        <v>2017</v>
      </c>
      <c r="X76" s="9">
        <v>14.5</v>
      </c>
      <c r="Y76" s="9">
        <v>11</v>
      </c>
      <c r="Z76" s="9" t="s">
        <v>4536</v>
      </c>
      <c r="AA76" s="99">
        <v>12</v>
      </c>
      <c r="AB76" s="9" t="str">
        <f>IF('Коефіцієнти АТО'!C76="Область","",'Коефіцієнти АТО'!D76)</f>
        <v>Волинська</v>
      </c>
      <c r="AC76" s="9"/>
    </row>
    <row r="77" spans="1:29" ht="15" customHeight="1">
      <c r="A77" s="9">
        <v>76</v>
      </c>
      <c r="B77" s="9" t="s">
        <v>3148</v>
      </c>
      <c r="C77" s="9" t="s">
        <v>3148</v>
      </c>
      <c r="D77" s="9" t="s">
        <v>3214</v>
      </c>
      <c r="E77" s="9" t="s">
        <v>24</v>
      </c>
      <c r="F77" s="9" t="s">
        <v>179</v>
      </c>
      <c r="G77" s="9" t="s">
        <v>3225</v>
      </c>
      <c r="H77" s="9" t="s">
        <v>178</v>
      </c>
      <c r="I77" s="9">
        <v>4461</v>
      </c>
      <c r="J77" s="9">
        <v>4461</v>
      </c>
      <c r="K77" s="9">
        <v>248.7</v>
      </c>
      <c r="L77" s="115">
        <f t="shared" si="3"/>
        <v>1</v>
      </c>
      <c r="M77" s="96">
        <f>IF($B77="Область","",SUM('Дані з ДІСО'!J77:L77)/K77)</f>
        <v>2.1873743466023323</v>
      </c>
      <c r="N77" s="9" t="str">
        <f>IF($B77="Область","",VLOOKUP(100*J77/I77,Параметри!$B$39:$C$53,2,TRUE))</f>
        <v>1. 100%</v>
      </c>
      <c r="O77" s="9" t="str">
        <f>IF($B77="Область","",VLOOKUP(M77,Параметри!$B$21:$C$35,2,TRUE))</f>
        <v>4. 2,1-3</v>
      </c>
      <c r="P77" s="9">
        <f t="shared" si="4"/>
        <v>1</v>
      </c>
      <c r="Q77" s="9">
        <f t="shared" si="5"/>
        <v>4</v>
      </c>
      <c r="R77" s="116">
        <v>12</v>
      </c>
      <c r="S77" s="117">
        <f>IF(C77="Область",Параметри!$K$47,IF(C77="Київ",Параметри!$K$48,IF(L77&lt;Параметри!$I$42,Параметри!$K$42,IF(L77&lt;Параметри!$I$43,Параметри!$K$43,IF(L77&lt;Параметри!$I$44,Параметри!$K$44,IF(L77&lt;Параметри!$I$45,Параметри!$K$45,Параметри!$K$46))))))</f>
        <v>0.53</v>
      </c>
      <c r="T77" s="97">
        <f>IF($B77="Область",Параметри!K$63,IF($R77&lt;Параметри!$G$59,Параметри!K$58,IF($R77&lt;Параметри!$G$60,Параметри!K$59,IF($R77&lt;Параметри!$G$61,Параметри!K$60,IF($R77&lt;Параметри!$G$62,Параметри!K$61,Параметри!K$62)))))</f>
        <v>1.7000000000000001E-2</v>
      </c>
      <c r="U77" s="97">
        <f>IF($B77="Область",Параметри!L$63,IF($R77&lt;Параметри!$G$59,Параметри!L$58,IF($R77&lt;Параметри!$G$60,Параметри!L$59,IF($R77&lt;Параметри!$G$61,Параметри!L$60,IF($R77&lt;Параметри!$G$62,Параметри!L$61,Параметри!L$62)))))</f>
        <v>4.7E-2</v>
      </c>
      <c r="V77" s="98">
        <f>IF(OR(SUM('Дані з ДІСО'!G77:I77)=0,Розрахунки!H77=0),"",Розрахунки!H77/SUM('Дані з ДІСО'!G77:I77))</f>
        <v>12.952380952380953</v>
      </c>
      <c r="W77" s="9">
        <v>2017</v>
      </c>
      <c r="X77" s="9">
        <v>12.5</v>
      </c>
      <c r="Y77" s="9">
        <v>11</v>
      </c>
      <c r="Z77" s="9" t="s">
        <v>4536</v>
      </c>
      <c r="AA77" s="99">
        <v>12</v>
      </c>
      <c r="AB77" s="9" t="str">
        <f>IF('Коефіцієнти АТО'!C77="Область","",'Коефіцієнти АТО'!D77)</f>
        <v>Волинська</v>
      </c>
      <c r="AC77" s="9"/>
    </row>
    <row r="78" spans="1:29" ht="15" customHeight="1">
      <c r="A78" s="9">
        <v>77</v>
      </c>
      <c r="B78" s="9" t="s">
        <v>3148</v>
      </c>
      <c r="C78" s="9" t="s">
        <v>3148</v>
      </c>
      <c r="D78" s="9" t="s">
        <v>3214</v>
      </c>
      <c r="E78" s="9" t="s">
        <v>24</v>
      </c>
      <c r="F78" s="9" t="s">
        <v>181</v>
      </c>
      <c r="G78" s="9" t="s">
        <v>3226</v>
      </c>
      <c r="H78" s="9" t="s">
        <v>180</v>
      </c>
      <c r="I78" s="9">
        <v>5676</v>
      </c>
      <c r="J78" s="9">
        <v>5676</v>
      </c>
      <c r="K78" s="9">
        <v>109.9</v>
      </c>
      <c r="L78" s="115">
        <f t="shared" si="3"/>
        <v>1</v>
      </c>
      <c r="M78" s="96">
        <f>IF($B78="Область","",SUM('Дані з ДІСО'!J78:L78)/K78)</f>
        <v>6.005459508644222</v>
      </c>
      <c r="N78" s="9" t="str">
        <f>IF($B78="Область","",VLOOKUP(100*J78/I78,Параметри!$B$39:$C$53,2,TRUE))</f>
        <v>1. 100%</v>
      </c>
      <c r="O78" s="9" t="str">
        <f>IF($B78="Область","",VLOOKUP(M78,Параметри!$B$21:$C$35,2,TRUE))</f>
        <v>9. 5,8-7</v>
      </c>
      <c r="P78" s="9">
        <f t="shared" si="4"/>
        <v>1</v>
      </c>
      <c r="Q78" s="9">
        <f t="shared" si="5"/>
        <v>9</v>
      </c>
      <c r="R78" s="116">
        <v>14</v>
      </c>
      <c r="S78" s="117">
        <f>IF(C78="Область",Параметри!$K$47,IF(C78="Київ",Параметри!$K$48,IF(L78&lt;Параметри!$I$42,Параметри!$K$42,IF(L78&lt;Параметри!$I$43,Параметри!$K$43,IF(L78&lt;Параметри!$I$44,Параметри!$K$44,IF(L78&lt;Параметри!$I$45,Параметри!$K$45,Параметри!$K$46))))))</f>
        <v>0.53</v>
      </c>
      <c r="T78" s="97">
        <f>IF($B78="Область",Параметри!K$63,IF($R78&lt;Параметри!$G$59,Параметри!K$58,IF($R78&lt;Параметри!$G$60,Параметри!K$59,IF($R78&lt;Параметри!$G$61,Параметри!K$60,IF($R78&lt;Параметри!$G$62,Параметри!K$61,Параметри!K$62)))))</f>
        <v>1.7000000000000001E-2</v>
      </c>
      <c r="U78" s="97">
        <f>IF($B78="Область",Параметри!L$63,IF($R78&lt;Параметри!$G$59,Параметри!L$58,IF($R78&lt;Параметри!$G$60,Параметри!L$59,IF($R78&lt;Параметри!$G$61,Параметри!L$60,IF($R78&lt;Параметри!$G$62,Параметри!L$61,Параметри!L$62)))))</f>
        <v>4.7E-2</v>
      </c>
      <c r="V78" s="98">
        <f>IF(OR(SUM('Дані з ДІСО'!G78:I78)=0,Розрахунки!H78=0),"",Розрахунки!H78/SUM('Дані з ДІСО'!G78:I78))</f>
        <v>12.452830188679245</v>
      </c>
      <c r="W78" s="9">
        <v>2017</v>
      </c>
      <c r="X78" s="9">
        <v>15.5</v>
      </c>
      <c r="Y78" s="9">
        <v>13</v>
      </c>
      <c r="Z78" s="9" t="s">
        <v>4536</v>
      </c>
      <c r="AA78" s="99">
        <v>14</v>
      </c>
      <c r="AB78" s="9" t="str">
        <f>IF('Коефіцієнти АТО'!C78="Область","",'Коефіцієнти АТО'!D78)</f>
        <v>Волинська</v>
      </c>
      <c r="AC78" s="9"/>
    </row>
    <row r="79" spans="1:29" ht="15" customHeight="1">
      <c r="A79" s="9">
        <v>78</v>
      </c>
      <c r="B79" s="9" t="s">
        <v>3148</v>
      </c>
      <c r="C79" s="9" t="s">
        <v>3148</v>
      </c>
      <c r="D79" s="9" t="s">
        <v>3214</v>
      </c>
      <c r="E79" s="9" t="s">
        <v>24</v>
      </c>
      <c r="F79" s="9" t="s">
        <v>183</v>
      </c>
      <c r="G79" s="9" t="s">
        <v>3227</v>
      </c>
      <c r="H79" s="9" t="s">
        <v>182</v>
      </c>
      <c r="I79" s="9">
        <v>8896</v>
      </c>
      <c r="J79" s="9">
        <v>8896</v>
      </c>
      <c r="K79" s="9">
        <v>527.5</v>
      </c>
      <c r="L79" s="115">
        <f t="shared" si="3"/>
        <v>1</v>
      </c>
      <c r="M79" s="96">
        <f>IF($B79="Область","",SUM('Дані з ДІСО'!J79:L79)/K79)</f>
        <v>2.6218009478672988</v>
      </c>
      <c r="N79" s="9" t="str">
        <f>IF($B79="Область","",VLOOKUP(100*J79/I79,Параметри!$B$39:$C$53,2,TRUE))</f>
        <v>1. 100%</v>
      </c>
      <c r="O79" s="9" t="str">
        <f>IF($B79="Область","",VLOOKUP(M79,Параметри!$B$21:$C$35,2,TRUE))</f>
        <v>4. 2,1-3</v>
      </c>
      <c r="P79" s="9">
        <f t="shared" si="4"/>
        <v>1</v>
      </c>
      <c r="Q79" s="9">
        <f t="shared" si="5"/>
        <v>4</v>
      </c>
      <c r="R79" s="116">
        <v>13</v>
      </c>
      <c r="S79" s="117">
        <f>IF(C79="Область",Параметри!$K$47,IF(C79="Київ",Параметри!$K$48,IF(L79&lt;Параметри!$I$42,Параметри!$K$42,IF(L79&lt;Параметри!$I$43,Параметри!$K$43,IF(L79&lt;Параметри!$I$44,Параметри!$K$44,IF(L79&lt;Параметри!$I$45,Параметри!$K$45,Параметри!$K$46))))))</f>
        <v>0.53</v>
      </c>
      <c r="T79" s="97">
        <f>IF($B79="Область",Параметри!K$63,IF($R79&lt;Параметри!$G$59,Параметри!K$58,IF($R79&lt;Параметри!$G$60,Параметри!K$59,IF($R79&lt;Параметри!$G$61,Параметри!K$60,IF($R79&lt;Параметри!$G$62,Параметри!K$61,Параметри!K$62)))))</f>
        <v>1.7000000000000001E-2</v>
      </c>
      <c r="U79" s="97">
        <f>IF($B79="Область",Параметри!L$63,IF($R79&lt;Параметри!$G$59,Параметри!L$58,IF($R79&lt;Параметри!$G$60,Параметри!L$59,IF($R79&lt;Параметри!$G$61,Параметри!L$60,IF($R79&lt;Параметри!$G$62,Параметри!L$61,Параметри!L$62)))))</f>
        <v>4.7E-2</v>
      </c>
      <c r="V79" s="98">
        <f>IF(OR(SUM('Дані з ДІСО'!G79:I79)=0,Розрахунки!H79=0),"",Розрахунки!H79/SUM('Дані з ДІСО'!G79:I79))</f>
        <v>13.298076923076923</v>
      </c>
      <c r="W79" s="9">
        <v>2017</v>
      </c>
      <c r="X79" s="9">
        <v>13</v>
      </c>
      <c r="Y79" s="9">
        <v>14</v>
      </c>
      <c r="Z79" s="9" t="s">
        <v>4535</v>
      </c>
      <c r="AA79" s="99">
        <v>13</v>
      </c>
      <c r="AB79" s="9" t="str">
        <f>IF('Коефіцієнти АТО'!C79="Область","",'Коефіцієнти АТО'!D79)</f>
        <v>Волинська</v>
      </c>
      <c r="AC79" s="9"/>
    </row>
    <row r="80" spans="1:29" ht="15" customHeight="1">
      <c r="A80" s="9">
        <v>79</v>
      </c>
      <c r="B80" s="9" t="s">
        <v>3148</v>
      </c>
      <c r="C80" s="9" t="s">
        <v>3148</v>
      </c>
      <c r="D80" s="9" t="s">
        <v>3214</v>
      </c>
      <c r="E80" s="9" t="s">
        <v>24</v>
      </c>
      <c r="F80" s="9" t="s">
        <v>185</v>
      </c>
      <c r="G80" s="9" t="s">
        <v>3228</v>
      </c>
      <c r="H80" s="9" t="s">
        <v>184</v>
      </c>
      <c r="I80" s="9">
        <v>8345</v>
      </c>
      <c r="J80" s="9">
        <v>8345</v>
      </c>
      <c r="K80" s="9">
        <v>515.79999999999995</v>
      </c>
      <c r="L80" s="115">
        <f t="shared" si="3"/>
        <v>1</v>
      </c>
      <c r="M80" s="96">
        <f>IF($B80="Область","",SUM('Дані з ДІСО'!J80:L80)/K80)</f>
        <v>2.3090345094998064</v>
      </c>
      <c r="N80" s="9" t="str">
        <f>IF($B80="Область","",VLOOKUP(100*J80/I80,Параметри!$B$39:$C$53,2,TRUE))</f>
        <v>1. 100%</v>
      </c>
      <c r="O80" s="9" t="str">
        <f>IF($B80="Область","",VLOOKUP(M80,Параметри!$B$21:$C$35,2,TRUE))</f>
        <v>4. 2,1-3</v>
      </c>
      <c r="P80" s="9">
        <f t="shared" si="4"/>
        <v>1</v>
      </c>
      <c r="Q80" s="9">
        <f t="shared" si="5"/>
        <v>4</v>
      </c>
      <c r="R80" s="116">
        <v>12.5</v>
      </c>
      <c r="S80" s="117">
        <f>IF(C80="Область",Параметри!$K$47,IF(C80="Київ",Параметри!$K$48,IF(L80&lt;Параметри!$I$42,Параметри!$K$42,IF(L80&lt;Параметри!$I$43,Параметри!$K$43,IF(L80&lt;Параметри!$I$44,Параметри!$K$44,IF(L80&lt;Параметри!$I$45,Параметри!$K$45,Параметри!$K$46))))))</f>
        <v>0.53</v>
      </c>
      <c r="T80" s="97">
        <f>IF($B80="Область",Параметри!K$63,IF($R80&lt;Параметри!$G$59,Параметри!K$58,IF($R80&lt;Параметри!$G$60,Параметри!K$59,IF($R80&lt;Параметри!$G$61,Параметри!K$60,IF($R80&lt;Параметри!$G$62,Параметри!K$61,Параметри!K$62)))))</f>
        <v>1.7000000000000001E-2</v>
      </c>
      <c r="U80" s="97">
        <f>IF($B80="Область",Параметри!L$63,IF($R80&lt;Параметри!$G$59,Параметри!L$58,IF($R80&lt;Параметри!$G$60,Параметри!L$59,IF($R80&lt;Параметри!$G$61,Параметри!L$60,IF($R80&lt;Параметри!$G$62,Параметри!L$61,Параметри!L$62)))))</f>
        <v>4.7E-2</v>
      </c>
      <c r="V80" s="98">
        <f>IF(OR(SUM('Дані з ДІСО'!G80:I80)=0,Розрахунки!H80=0),"",Розрахунки!H80/SUM('Дані з ДІСО'!G80:I80))</f>
        <v>14.524390243902438</v>
      </c>
      <c r="W80" s="9">
        <v>2018</v>
      </c>
      <c r="X80" s="9">
        <v>13</v>
      </c>
      <c r="Y80" s="9">
        <v>11.5</v>
      </c>
      <c r="Z80" s="9" t="s">
        <v>4536</v>
      </c>
      <c r="AA80" s="99">
        <v>12.5</v>
      </c>
      <c r="AB80" s="9" t="str">
        <f>IF('Коефіцієнти АТО'!C80="Область","",'Коефіцієнти АТО'!D80)</f>
        <v>Волинська</v>
      </c>
      <c r="AC80" s="9"/>
    </row>
    <row r="81" spans="1:29" ht="15" customHeight="1">
      <c r="A81" s="9">
        <v>80</v>
      </c>
      <c r="B81" s="9" t="s">
        <v>3148</v>
      </c>
      <c r="C81" s="9" t="s">
        <v>3148</v>
      </c>
      <c r="D81" s="9" t="s">
        <v>3214</v>
      </c>
      <c r="E81" s="9" t="s">
        <v>24</v>
      </c>
      <c r="F81" s="9" t="s">
        <v>187</v>
      </c>
      <c r="G81" s="9" t="s">
        <v>3229</v>
      </c>
      <c r="H81" s="9" t="s">
        <v>186</v>
      </c>
      <c r="I81" s="9">
        <v>7899</v>
      </c>
      <c r="J81" s="9">
        <v>7899</v>
      </c>
      <c r="K81" s="9">
        <v>500.7</v>
      </c>
      <c r="L81" s="115">
        <f t="shared" si="3"/>
        <v>1</v>
      </c>
      <c r="M81" s="96">
        <f>IF($B81="Область","",SUM('Дані з ДІСО'!J81:L81)/K81)</f>
        <v>2.2658278410225683</v>
      </c>
      <c r="N81" s="9" t="str">
        <f>IF($B81="Область","",VLOOKUP(100*J81/I81,Параметри!$B$39:$C$53,2,TRUE))</f>
        <v>1. 100%</v>
      </c>
      <c r="O81" s="9" t="str">
        <f>IF($B81="Область","",VLOOKUP(M81,Параметри!$B$21:$C$35,2,TRUE))</f>
        <v>4. 2,1-3</v>
      </c>
      <c r="P81" s="9">
        <f t="shared" si="4"/>
        <v>1</v>
      </c>
      <c r="Q81" s="9">
        <f t="shared" si="5"/>
        <v>4</v>
      </c>
      <c r="R81" s="116">
        <v>12.5</v>
      </c>
      <c r="S81" s="117">
        <f>IF(C81="Область",Параметри!$K$47,IF(C81="Київ",Параметри!$K$48,IF(L81&lt;Параметри!$I$42,Параметри!$K$42,IF(L81&lt;Параметри!$I$43,Параметри!$K$43,IF(L81&lt;Параметри!$I$44,Параметри!$K$44,IF(L81&lt;Параметри!$I$45,Параметри!$K$45,Параметри!$K$46))))))</f>
        <v>0.53</v>
      </c>
      <c r="T81" s="97">
        <f>IF($B81="Область",Параметри!K$63,IF($R81&lt;Параметри!$G$59,Параметри!K$58,IF($R81&lt;Параметри!$G$60,Параметри!K$59,IF($R81&lt;Параметри!$G$61,Параметри!K$60,IF($R81&lt;Параметри!$G$62,Параметри!K$61,Параметри!K$62)))))</f>
        <v>1.7000000000000001E-2</v>
      </c>
      <c r="U81" s="97">
        <f>IF($B81="Область",Параметри!L$63,IF($R81&lt;Параметри!$G$59,Параметри!L$58,IF($R81&lt;Параметри!$G$60,Параметри!L$59,IF($R81&lt;Параметри!$G$61,Параметри!L$60,IF($R81&lt;Параметри!$G$62,Параметри!L$61,Параметри!L$62)))))</f>
        <v>4.7E-2</v>
      </c>
      <c r="V81" s="98">
        <f>IF(OR(SUM('Дані з ДІСО'!G81:I81)=0,Розрахунки!H81=0),"",Розрахунки!H81/SUM('Дані з ДІСО'!G81:I81))</f>
        <v>12.331521739130435</v>
      </c>
      <c r="W81" s="9">
        <v>2018</v>
      </c>
      <c r="X81" s="9">
        <v>13</v>
      </c>
      <c r="Y81" s="9">
        <v>11.5</v>
      </c>
      <c r="Z81" s="9" t="s">
        <v>4536</v>
      </c>
      <c r="AA81" s="99">
        <v>12.5</v>
      </c>
      <c r="AB81" s="9" t="str">
        <f>IF('Коефіцієнти АТО'!C81="Область","",'Коефіцієнти АТО'!D81)</f>
        <v>Волинська</v>
      </c>
      <c r="AC81" s="9"/>
    </row>
    <row r="82" spans="1:29" ht="15" customHeight="1">
      <c r="A82" s="9">
        <v>81</v>
      </c>
      <c r="B82" s="9" t="s">
        <v>3148</v>
      </c>
      <c r="C82" s="9" t="s">
        <v>3148</v>
      </c>
      <c r="D82" s="9" t="s">
        <v>3214</v>
      </c>
      <c r="E82" s="9" t="s">
        <v>24</v>
      </c>
      <c r="F82" s="9" t="s">
        <v>189</v>
      </c>
      <c r="G82" s="9" t="s">
        <v>3230</v>
      </c>
      <c r="H82" s="9" t="s">
        <v>188</v>
      </c>
      <c r="I82" s="9">
        <v>10537</v>
      </c>
      <c r="J82" s="9">
        <v>10537</v>
      </c>
      <c r="K82" s="9">
        <v>333.7</v>
      </c>
      <c r="L82" s="115">
        <f t="shared" si="3"/>
        <v>1</v>
      </c>
      <c r="M82" s="96">
        <f>IF($B82="Область","",SUM('Дані з ДІСО'!J82:L82)/K82)</f>
        <v>4.9955049445609827</v>
      </c>
      <c r="N82" s="9" t="str">
        <f>IF($B82="Область","",VLOOKUP(100*J82/I82,Параметри!$B$39:$C$53,2,TRUE))</f>
        <v>1. 100%</v>
      </c>
      <c r="O82" s="9" t="str">
        <f>IF($B82="Область","",VLOOKUP(M82,Параметри!$B$21:$C$35,2,TRUE))</f>
        <v>8. 4,5-5,8</v>
      </c>
      <c r="P82" s="9">
        <f t="shared" si="4"/>
        <v>1</v>
      </c>
      <c r="Q82" s="9">
        <f t="shared" si="5"/>
        <v>8</v>
      </c>
      <c r="R82" s="116">
        <v>15.5</v>
      </c>
      <c r="S82" s="117">
        <f>IF(C82="Область",Параметри!$K$47,IF(C82="Київ",Параметри!$K$48,IF(L82&lt;Параметри!$I$42,Параметри!$K$42,IF(L82&lt;Параметри!$I$43,Параметри!$K$43,IF(L82&lt;Параметри!$I$44,Параметри!$K$44,IF(L82&lt;Параметри!$I$45,Параметри!$K$45,Параметри!$K$46))))))</f>
        <v>0.53</v>
      </c>
      <c r="T82" s="97">
        <f>IF($B82="Область",Параметри!K$63,IF($R82&lt;Параметри!$G$59,Параметри!K$58,IF($R82&lt;Параметри!$G$60,Параметри!K$59,IF($R82&lt;Параметри!$G$61,Параметри!K$60,IF($R82&lt;Параметри!$G$62,Параметри!K$61,Параметри!K$62)))))</f>
        <v>1.7000000000000001E-2</v>
      </c>
      <c r="U82" s="97">
        <f>IF($B82="Область",Параметри!L$63,IF($R82&lt;Параметри!$G$59,Параметри!L$58,IF($R82&lt;Параметри!$G$60,Параметри!L$59,IF($R82&lt;Параметри!$G$61,Параметри!L$60,IF($R82&lt;Параметри!$G$62,Параметри!L$61,Параметри!L$62)))))</f>
        <v>4.7E-2</v>
      </c>
      <c r="V82" s="98">
        <f>IF(OR(SUM('Дані з ДІСО'!G82:I82)=0,Розрахунки!H82=0),"",Розрахунки!H82/SUM('Дані з ДІСО'!G82:I82))</f>
        <v>17.9247311827957</v>
      </c>
      <c r="W82" s="9">
        <v>2018</v>
      </c>
      <c r="X82" s="9">
        <v>15.5</v>
      </c>
      <c r="Y82" s="9">
        <v>15</v>
      </c>
      <c r="Z82" s="9" t="s">
        <v>4535</v>
      </c>
      <c r="AA82" s="99">
        <v>15.5</v>
      </c>
      <c r="AB82" s="9" t="str">
        <f>IF('Коефіцієнти АТО'!C82="Область","",'Коефіцієнти АТО'!D82)</f>
        <v>Волинська</v>
      </c>
      <c r="AC82" s="9"/>
    </row>
    <row r="83" spans="1:29" ht="15" customHeight="1">
      <c r="A83" s="9">
        <v>82</v>
      </c>
      <c r="B83" s="9" t="s">
        <v>3148</v>
      </c>
      <c r="C83" s="9" t="s">
        <v>3148</v>
      </c>
      <c r="D83" s="9" t="s">
        <v>3214</v>
      </c>
      <c r="E83" s="9" t="s">
        <v>24</v>
      </c>
      <c r="F83" s="9" t="s">
        <v>191</v>
      </c>
      <c r="G83" s="9" t="s">
        <v>3231</v>
      </c>
      <c r="H83" s="9" t="s">
        <v>190</v>
      </c>
      <c r="I83" s="9">
        <v>5460</v>
      </c>
      <c r="J83" s="9">
        <v>5460</v>
      </c>
      <c r="K83" s="9">
        <v>256.60000000000002</v>
      </c>
      <c r="L83" s="115">
        <f t="shared" si="3"/>
        <v>1</v>
      </c>
      <c r="M83" s="96">
        <f>IF($B83="Область","",SUM('Дані з ДІСО'!J83:L83)/K83)</f>
        <v>3.4684333593141075</v>
      </c>
      <c r="N83" s="9" t="str">
        <f>IF($B83="Область","",VLOOKUP(100*J83/I83,Параметри!$B$39:$C$53,2,TRUE))</f>
        <v>1. 100%</v>
      </c>
      <c r="O83" s="9" t="str">
        <f>IF($B83="Область","",VLOOKUP(M83,Параметри!$B$21:$C$35,2,TRUE))</f>
        <v>5. 3-3,9</v>
      </c>
      <c r="P83" s="9">
        <f t="shared" si="4"/>
        <v>1</v>
      </c>
      <c r="Q83" s="9">
        <f t="shared" si="5"/>
        <v>5</v>
      </c>
      <c r="R83" s="116">
        <v>14</v>
      </c>
      <c r="S83" s="117">
        <f>IF(C83="Область",Параметри!$K$47,IF(C83="Київ",Параметри!$K$48,IF(L83&lt;Параметри!$I$42,Параметри!$K$42,IF(L83&lt;Параметри!$I$43,Параметри!$K$43,IF(L83&lt;Параметри!$I$44,Параметри!$K$44,IF(L83&lt;Параметри!$I$45,Параметри!$K$45,Параметри!$K$46))))))</f>
        <v>0.53</v>
      </c>
      <c r="T83" s="97">
        <f>IF($B83="Область",Параметри!K$63,IF($R83&lt;Параметри!$G$59,Параметри!K$58,IF($R83&lt;Параметри!$G$60,Параметри!K$59,IF($R83&lt;Параметри!$G$61,Параметри!K$60,IF($R83&lt;Параметри!$G$62,Параметри!K$61,Параметри!K$62)))))</f>
        <v>1.7000000000000001E-2</v>
      </c>
      <c r="U83" s="97">
        <f>IF($B83="Область",Параметри!L$63,IF($R83&lt;Параметри!$G$59,Параметри!L$58,IF($R83&lt;Параметри!$G$60,Параметри!L$59,IF($R83&lt;Параметри!$G$61,Параметри!L$60,IF($R83&lt;Параметри!$G$62,Параметри!L$61,Параметри!L$62)))))</f>
        <v>4.7E-2</v>
      </c>
      <c r="V83" s="98">
        <f>IF(OR(SUM('Дані з ДІСО'!G83:I83)=0,Розрахунки!H83=0),"",Розрахунки!H83/SUM('Дані з ДІСО'!G83:I83))</f>
        <v>17.450980392156861</v>
      </c>
      <c r="W83" s="9">
        <v>2018</v>
      </c>
      <c r="X83" s="9">
        <v>13.5</v>
      </c>
      <c r="Y83" s="9">
        <v>15</v>
      </c>
      <c r="Z83" s="9" t="s">
        <v>4536</v>
      </c>
      <c r="AA83" s="99">
        <v>14</v>
      </c>
      <c r="AB83" s="9" t="str">
        <f>IF('Коефіцієнти АТО'!C83="Область","",'Коефіцієнти АТО'!D83)</f>
        <v>Волинська</v>
      </c>
      <c r="AC83" s="9"/>
    </row>
    <row r="84" spans="1:29" ht="15" customHeight="1">
      <c r="A84" s="9">
        <v>83</v>
      </c>
      <c r="B84" s="9" t="s">
        <v>3151</v>
      </c>
      <c r="C84" s="9" t="s">
        <v>3151</v>
      </c>
      <c r="D84" s="9" t="s">
        <v>3214</v>
      </c>
      <c r="E84" s="9" t="s">
        <v>29</v>
      </c>
      <c r="F84" s="9" t="s">
        <v>193</v>
      </c>
      <c r="G84" s="9" t="s">
        <v>3232</v>
      </c>
      <c r="H84" s="9" t="s">
        <v>192</v>
      </c>
      <c r="I84" s="9">
        <v>9415</v>
      </c>
      <c r="J84" s="9">
        <v>3033</v>
      </c>
      <c r="K84" s="9">
        <v>99.2</v>
      </c>
      <c r="L84" s="115">
        <f t="shared" si="3"/>
        <v>0.32214551248008499</v>
      </c>
      <c r="M84" s="96">
        <f>IF($B84="Область","",SUM('Дані з ДІСО'!J84:L84)/K84)</f>
        <v>11.008064516129032</v>
      </c>
      <c r="N84" s="9" t="str">
        <f>IF($B84="Область","",VLOOKUP(100*J84/I84,Параметри!$B$39:$C$53,2,TRUE))</f>
        <v>9. 26-43</v>
      </c>
      <c r="O84" s="9" t="str">
        <f>IF($B84="Область","",VLOOKUP(M84,Параметри!$B$21:$C$35,2,TRUE))</f>
        <v>11. 10,2-15</v>
      </c>
      <c r="P84" s="9">
        <f t="shared" si="4"/>
        <v>9</v>
      </c>
      <c r="Q84" s="9">
        <f t="shared" si="5"/>
        <v>11</v>
      </c>
      <c r="R84" s="116">
        <v>17.5</v>
      </c>
      <c r="S84" s="117">
        <f>IF(C84="Область",Параметри!$K$47,IF(C84="Київ",Параметри!$K$48,IF(L84&lt;Параметри!$I$42,Параметри!$K$42,IF(L84&lt;Параметри!$I$43,Параметри!$K$43,IF(L84&lt;Параметри!$I$44,Параметри!$K$44,IF(L84&lt;Параметри!$I$45,Параметри!$K$45,Параметри!$K$46))))))</f>
        <v>0.33</v>
      </c>
      <c r="T84" s="97">
        <f>IF($B84="Область",Параметри!K$63,IF($R84&lt;Параметри!$G$59,Параметри!K$58,IF($R84&lt;Параметри!$G$60,Параметри!K$59,IF($R84&lt;Параметри!$G$61,Параметри!K$60,IF($R84&lt;Параметри!$G$62,Параметри!K$61,Параметри!K$62)))))</f>
        <v>1.7000000000000001E-2</v>
      </c>
      <c r="U84" s="97">
        <f>IF($B84="Область",Параметри!L$63,IF($R84&lt;Параметри!$G$59,Параметри!L$58,IF($R84&lt;Параметри!$G$60,Параметри!L$59,IF($R84&lt;Параметри!$G$61,Параметри!L$60,IF($R84&lt;Параметри!$G$62,Параметри!L$61,Параметри!L$62)))))</f>
        <v>4.7E-2</v>
      </c>
      <c r="V84" s="98">
        <f>IF(OR(SUM('Дані з ДІСО'!G84:I84)=0,Розрахунки!H84=0),"",Розрахунки!H84/SUM('Дані з ДІСО'!G84:I84))</f>
        <v>17.901639344262296</v>
      </c>
      <c r="W84" s="9">
        <v>2018</v>
      </c>
      <c r="X84" s="9">
        <v>19</v>
      </c>
      <c r="Y84" s="9">
        <v>16.5</v>
      </c>
      <c r="Z84" s="9" t="s">
        <v>4536</v>
      </c>
      <c r="AA84" s="99">
        <v>17.5</v>
      </c>
      <c r="AB84" s="9" t="str">
        <f>IF('Коефіцієнти АТО'!C84="Область","",'Коефіцієнти АТО'!D84)</f>
        <v>Волинська</v>
      </c>
      <c r="AC84" s="9"/>
    </row>
    <row r="85" spans="1:29" ht="15" customHeight="1">
      <c r="A85" s="9">
        <v>84</v>
      </c>
      <c r="B85" s="9" t="s">
        <v>3151</v>
      </c>
      <c r="C85" s="9" t="s">
        <v>3151</v>
      </c>
      <c r="D85" s="9" t="s">
        <v>3214</v>
      </c>
      <c r="E85" s="9" t="s">
        <v>29</v>
      </c>
      <c r="F85" s="9" t="s">
        <v>195</v>
      </c>
      <c r="G85" s="9" t="s">
        <v>3233</v>
      </c>
      <c r="H85" s="9" t="s">
        <v>194</v>
      </c>
      <c r="I85" s="9">
        <v>17655</v>
      </c>
      <c r="J85" s="9">
        <v>11097</v>
      </c>
      <c r="K85" s="9">
        <v>446.2</v>
      </c>
      <c r="L85" s="115">
        <f t="shared" si="3"/>
        <v>0.62854715378079862</v>
      </c>
      <c r="M85" s="96">
        <f>IF($B85="Область","",SUM('Дані з ДІСО'!J85:L85)/K85)</f>
        <v>7.0192738682205293</v>
      </c>
      <c r="N85" s="9" t="str">
        <f>IF($B85="Область","",VLOOKUP(100*J85/I85,Параметри!$B$39:$C$53,2,TRUE))</f>
        <v>5. 58-63</v>
      </c>
      <c r="O85" s="9" t="str">
        <f>IF($B85="Область","",VLOOKUP(M85,Параметри!$B$21:$C$35,2,TRUE))</f>
        <v>10. 7-10,2</v>
      </c>
      <c r="P85" s="9">
        <f t="shared" si="4"/>
        <v>5</v>
      </c>
      <c r="Q85" s="9">
        <f t="shared" si="5"/>
        <v>10</v>
      </c>
      <c r="R85" s="116">
        <v>16.5</v>
      </c>
      <c r="S85" s="117">
        <f>IF(C85="Область",Параметри!$K$47,IF(C85="Київ",Параметри!$K$48,IF(L85&lt;Параметри!$I$42,Параметри!$K$42,IF(L85&lt;Параметри!$I$43,Параметри!$K$43,IF(L85&lt;Параметри!$I$44,Параметри!$K$44,IF(L85&lt;Параметри!$I$45,Параметри!$K$45,Параметри!$K$46))))))</f>
        <v>0.48</v>
      </c>
      <c r="T85" s="97">
        <f>IF($B85="Область",Параметри!K$63,IF($R85&lt;Параметри!$G$59,Параметри!K$58,IF($R85&lt;Параметри!$G$60,Параметри!K$59,IF($R85&lt;Параметри!$G$61,Параметри!K$60,IF($R85&lt;Параметри!$G$62,Параметри!K$61,Параметри!K$62)))))</f>
        <v>1.7000000000000001E-2</v>
      </c>
      <c r="U85" s="97">
        <f>IF($B85="Область",Параметри!L$63,IF($R85&lt;Параметри!$G$59,Параметри!L$58,IF($R85&lt;Параметри!$G$60,Параметри!L$59,IF($R85&lt;Параметри!$G$61,Параметри!L$60,IF($R85&lt;Параметри!$G$62,Параметри!L$61,Параметри!L$62)))))</f>
        <v>4.7E-2</v>
      </c>
      <c r="V85" s="98">
        <f>IF(OR(SUM('Дані з ДІСО'!G85:I85)=0,Розрахунки!H85=0),"",Розрахунки!H85/SUM('Дані з ДІСО'!G85:I85))</f>
        <v>22.861313868613138</v>
      </c>
      <c r="W85" s="9">
        <v>2018</v>
      </c>
      <c r="X85" s="9">
        <v>15.5</v>
      </c>
      <c r="Y85" s="9">
        <v>17.5</v>
      </c>
      <c r="Z85" s="9" t="s">
        <v>4536</v>
      </c>
      <c r="AA85" s="99">
        <v>16.5</v>
      </c>
      <c r="AB85" s="9" t="str">
        <f>IF('Коефіцієнти АТО'!C85="Область","",'Коефіцієнти АТО'!D85)</f>
        <v>Волинська</v>
      </c>
      <c r="AC85" s="9"/>
    </row>
    <row r="86" spans="1:29" ht="15" customHeight="1">
      <c r="A86" s="9">
        <v>85</v>
      </c>
      <c r="B86" s="9" t="s">
        <v>3148</v>
      </c>
      <c r="C86" s="9" t="s">
        <v>3148</v>
      </c>
      <c r="D86" s="9" t="s">
        <v>3214</v>
      </c>
      <c r="E86" s="9" t="s">
        <v>24</v>
      </c>
      <c r="F86" s="9" t="s">
        <v>197</v>
      </c>
      <c r="G86" s="9" t="s">
        <v>3234</v>
      </c>
      <c r="H86" s="9" t="s">
        <v>196</v>
      </c>
      <c r="I86" s="9">
        <v>18666</v>
      </c>
      <c r="J86" s="9">
        <v>18666</v>
      </c>
      <c r="K86" s="9">
        <v>287.3</v>
      </c>
      <c r="L86" s="115">
        <f t="shared" si="3"/>
        <v>1</v>
      </c>
      <c r="M86" s="96">
        <f>IF($B86="Область","",SUM('Дані з ДІСО'!J86:L86)/K86)</f>
        <v>8.8861816916115561</v>
      </c>
      <c r="N86" s="9" t="str">
        <f>IF($B86="Область","",VLOOKUP(100*J86/I86,Параметри!$B$39:$C$53,2,TRUE))</f>
        <v>1. 100%</v>
      </c>
      <c r="O86" s="9" t="str">
        <f>IF($B86="Область","",VLOOKUP(M86,Параметри!$B$21:$C$35,2,TRUE))</f>
        <v>10. 7-10,2</v>
      </c>
      <c r="P86" s="9">
        <f t="shared" si="4"/>
        <v>1</v>
      </c>
      <c r="Q86" s="9">
        <f t="shared" si="5"/>
        <v>10</v>
      </c>
      <c r="R86" s="116">
        <v>16</v>
      </c>
      <c r="S86" s="117">
        <f>IF(C86="Область",Параметри!$K$47,IF(C86="Київ",Параметри!$K$48,IF(L86&lt;Параметри!$I$42,Параметри!$K$42,IF(L86&lt;Параметри!$I$43,Параметри!$K$43,IF(L86&lt;Параметри!$I$44,Параметри!$K$44,IF(L86&lt;Параметри!$I$45,Параметри!$K$45,Параметри!$K$46))))))</f>
        <v>0.53</v>
      </c>
      <c r="T86" s="97">
        <f>IF($B86="Область",Параметри!K$63,IF($R86&lt;Параметри!$G$59,Параметри!K$58,IF($R86&lt;Параметри!$G$60,Параметри!K$59,IF($R86&lt;Параметри!$G$61,Параметри!K$60,IF($R86&lt;Параметри!$G$62,Параметри!K$61,Параметри!K$62)))))</f>
        <v>1.7000000000000001E-2</v>
      </c>
      <c r="U86" s="97">
        <f>IF($B86="Область",Параметри!L$63,IF($R86&lt;Параметри!$G$59,Параметри!L$58,IF($R86&lt;Параметри!$G$60,Параметри!L$59,IF($R86&lt;Параметри!$G$61,Параметри!L$60,IF($R86&lt;Параметри!$G$62,Параметри!L$61,Параметри!L$62)))))</f>
        <v>4.7E-2</v>
      </c>
      <c r="V86" s="98">
        <f>IF(OR(SUM('Дані з ДІСО'!G86:I86)=0,Розрахунки!H86=0),"",Розрахунки!H86/SUM('Дані з ДІСО'!G86:I86))</f>
        <v>24.548076923076923</v>
      </c>
      <c r="W86" s="9">
        <v>2018</v>
      </c>
      <c r="X86" s="9">
        <v>15.5</v>
      </c>
      <c r="Y86" s="9">
        <v>17</v>
      </c>
      <c r="Z86" s="9" t="s">
        <v>4536</v>
      </c>
      <c r="AA86" s="99">
        <v>16</v>
      </c>
      <c r="AB86" s="9" t="str">
        <f>IF('Коефіцієнти АТО'!C86="Область","",'Коефіцієнти АТО'!D86)</f>
        <v>Волинська</v>
      </c>
      <c r="AC86" s="9"/>
    </row>
    <row r="87" spans="1:29" ht="15" customHeight="1">
      <c r="A87" s="9">
        <v>86</v>
      </c>
      <c r="B87" s="9" t="s">
        <v>3151</v>
      </c>
      <c r="C87" s="9" t="s">
        <v>3151</v>
      </c>
      <c r="D87" s="9" t="s">
        <v>3214</v>
      </c>
      <c r="E87" s="9" t="s">
        <v>29</v>
      </c>
      <c r="F87" s="9" t="s">
        <v>199</v>
      </c>
      <c r="G87" s="9" t="s">
        <v>3235</v>
      </c>
      <c r="H87" s="9" t="s">
        <v>198</v>
      </c>
      <c r="I87" s="9">
        <v>29976</v>
      </c>
      <c r="J87" s="9">
        <v>24272</v>
      </c>
      <c r="K87" s="9">
        <v>1250.0999999999999</v>
      </c>
      <c r="L87" s="115">
        <f t="shared" si="3"/>
        <v>0.80971443821724043</v>
      </c>
      <c r="M87" s="96">
        <f>IF($B87="Область","",SUM('Дані з ДІСО'!J87:L87)/K87)</f>
        <v>3.9636829053675711</v>
      </c>
      <c r="N87" s="9" t="str">
        <f>IF($B87="Область","",VLOOKUP(100*J87/I87,Параметри!$B$39:$C$53,2,TRUE))</f>
        <v>2. 72-100</v>
      </c>
      <c r="O87" s="9" t="str">
        <f>IF($B87="Область","",VLOOKUP(M87,Параметри!$B$21:$C$35,2,TRUE))</f>
        <v>6. 3,9-4,1</v>
      </c>
      <c r="P87" s="9">
        <f t="shared" si="4"/>
        <v>2</v>
      </c>
      <c r="Q87" s="9">
        <f t="shared" si="5"/>
        <v>6</v>
      </c>
      <c r="R87" s="116">
        <v>14.5</v>
      </c>
      <c r="S87" s="117">
        <f>IF(C87="Область",Параметри!$K$47,IF(C87="Київ",Параметри!$K$48,IF(L87&lt;Параметри!$I$42,Параметри!$K$42,IF(L87&lt;Параметри!$I$43,Параметри!$K$43,IF(L87&lt;Параметри!$I$44,Параметри!$K$44,IF(L87&lt;Параметри!$I$45,Параметри!$K$45,Параметри!$K$46))))))</f>
        <v>0.53</v>
      </c>
      <c r="T87" s="97">
        <f>IF($B87="Область",Параметри!K$63,IF($R87&lt;Параметри!$G$59,Параметри!K$58,IF($R87&lt;Параметри!$G$60,Параметри!K$59,IF($R87&lt;Параметри!$G$61,Параметри!K$60,IF($R87&lt;Параметри!$G$62,Параметри!K$61,Параметри!K$62)))))</f>
        <v>1.7000000000000001E-2</v>
      </c>
      <c r="U87" s="97">
        <f>IF($B87="Область",Параметри!L$63,IF($R87&lt;Параметри!$G$59,Параметри!L$58,IF($R87&lt;Параметри!$G$60,Параметри!L$59,IF($R87&lt;Параметри!$G$61,Параметри!L$60,IF($R87&lt;Параметри!$G$62,Параметри!L$61,Параметри!L$62)))))</f>
        <v>4.7E-2</v>
      </c>
      <c r="V87" s="98">
        <f>IF(OR(SUM('Дані з ДІСО'!G87:I87)=0,Розрахунки!H87=0),"",Розрахунки!H87/SUM('Дані з ДІСО'!G87:I87))</f>
        <v>16.192810457516341</v>
      </c>
      <c r="W87" s="9">
        <v>2018</v>
      </c>
      <c r="X87" s="9">
        <v>14.5</v>
      </c>
      <c r="Y87" s="9">
        <v>15.5</v>
      </c>
      <c r="Z87" s="9" t="s">
        <v>4535</v>
      </c>
      <c r="AA87" s="99">
        <v>14.5</v>
      </c>
      <c r="AB87" s="9" t="str">
        <f>IF('Коефіцієнти АТО'!C87="Область","",'Коефіцієнти АТО'!D87)</f>
        <v>Волинська</v>
      </c>
      <c r="AC87" s="9"/>
    </row>
    <row r="88" spans="1:29" ht="15" customHeight="1">
      <c r="A88" s="9">
        <v>87</v>
      </c>
      <c r="B88" s="9" t="s">
        <v>3148</v>
      </c>
      <c r="C88" s="9" t="s">
        <v>3148</v>
      </c>
      <c r="D88" s="9" t="s">
        <v>3214</v>
      </c>
      <c r="E88" s="9" t="s">
        <v>24</v>
      </c>
      <c r="F88" s="9" t="s">
        <v>201</v>
      </c>
      <c r="G88" s="9" t="s">
        <v>3236</v>
      </c>
      <c r="H88" s="9" t="s">
        <v>200</v>
      </c>
      <c r="I88" s="9">
        <v>5475</v>
      </c>
      <c r="J88" s="9">
        <v>5475</v>
      </c>
      <c r="K88" s="9">
        <v>358.6</v>
      </c>
      <c r="L88" s="115">
        <f t="shared" si="3"/>
        <v>1</v>
      </c>
      <c r="M88" s="96">
        <f>IF($B88="Область","",SUM('Дані з ДІСО'!J88:L88)/K88)</f>
        <v>2.0273284997211376</v>
      </c>
      <c r="N88" s="9" t="str">
        <f>IF($B88="Область","",VLOOKUP(100*J88/I88,Параметри!$B$39:$C$53,2,TRUE))</f>
        <v>1. 100%</v>
      </c>
      <c r="O88" s="9" t="str">
        <f>IF($B88="Область","",VLOOKUP(M88,Параметри!$B$21:$C$35,2,TRUE))</f>
        <v>3. 1,4-2,1</v>
      </c>
      <c r="P88" s="9">
        <f t="shared" si="4"/>
        <v>1</v>
      </c>
      <c r="Q88" s="9">
        <f t="shared" si="5"/>
        <v>3</v>
      </c>
      <c r="R88" s="116">
        <v>12</v>
      </c>
      <c r="S88" s="117">
        <f>IF(C88="Область",Параметри!$K$47,IF(C88="Київ",Параметри!$K$48,IF(L88&lt;Параметри!$I$42,Параметри!$K$42,IF(L88&lt;Параметри!$I$43,Параметри!$K$43,IF(L88&lt;Параметри!$I$44,Параметри!$K$44,IF(L88&lt;Параметри!$I$45,Параметри!$K$45,Параметри!$K$46))))))</f>
        <v>0.53</v>
      </c>
      <c r="T88" s="97">
        <f>IF($B88="Область",Параметри!K$63,IF($R88&lt;Параметри!$G$59,Параметри!K$58,IF($R88&lt;Параметри!$G$60,Параметри!K$59,IF($R88&lt;Параметри!$G$61,Параметри!K$60,IF($R88&lt;Параметри!$G$62,Параметри!K$61,Параметри!K$62)))))</f>
        <v>1.7000000000000001E-2</v>
      </c>
      <c r="U88" s="97">
        <f>IF($B88="Область",Параметри!L$63,IF($R88&lt;Параметри!$G$59,Параметри!L$58,IF($R88&lt;Параметри!$G$60,Параметри!L$59,IF($R88&lt;Параметри!$G$61,Параметри!L$60,IF($R88&lt;Параметри!$G$62,Параметри!L$61,Параметри!L$62)))))</f>
        <v>4.7E-2</v>
      </c>
      <c r="V88" s="98">
        <f>IF(OR(SUM('Дані з ДІСО'!G88:I88)=0,Розрахунки!H88=0),"",Розрахунки!H88/SUM('Дані з ДІСО'!G88:I88))</f>
        <v>13.98076923076923</v>
      </c>
      <c r="W88" s="9">
        <v>2018</v>
      </c>
      <c r="X88" s="9">
        <v>12.5</v>
      </c>
      <c r="Y88" s="9">
        <v>11</v>
      </c>
      <c r="Z88" s="9" t="s">
        <v>4536</v>
      </c>
      <c r="AA88" s="99">
        <v>12</v>
      </c>
      <c r="AB88" s="9" t="str">
        <f>IF('Коефіцієнти АТО'!C88="Область","",'Коефіцієнти АТО'!D88)</f>
        <v>Волинська</v>
      </c>
      <c r="AC88" s="9"/>
    </row>
    <row r="89" spans="1:29" ht="15" customHeight="1">
      <c r="A89" s="9">
        <v>88</v>
      </c>
      <c r="B89" s="9" t="s">
        <v>3151</v>
      </c>
      <c r="C89" s="9" t="s">
        <v>3151</v>
      </c>
      <c r="D89" s="9" t="s">
        <v>3214</v>
      </c>
      <c r="E89" s="9" t="s">
        <v>29</v>
      </c>
      <c r="F89" s="9" t="s">
        <v>203</v>
      </c>
      <c r="G89" s="9" t="s">
        <v>3237</v>
      </c>
      <c r="H89" s="9" t="s">
        <v>202</v>
      </c>
      <c r="I89" s="9">
        <v>8308</v>
      </c>
      <c r="J89" s="9">
        <v>5365</v>
      </c>
      <c r="K89" s="9">
        <v>317.8</v>
      </c>
      <c r="L89" s="115">
        <f t="shared" si="3"/>
        <v>0.64576311988444868</v>
      </c>
      <c r="M89" s="96">
        <f>IF($B89="Область","",SUM('Дані з ДІСО'!J89:L89)/K89)</f>
        <v>3.6910006293266204</v>
      </c>
      <c r="N89" s="9" t="str">
        <f>IF($B89="Область","",VLOOKUP(100*J89/I89,Параметри!$B$39:$C$53,2,TRUE))</f>
        <v>4. 63-66</v>
      </c>
      <c r="O89" s="9" t="str">
        <f>IF($B89="Область","",VLOOKUP(M89,Параметри!$B$21:$C$35,2,TRUE))</f>
        <v>5. 3-3,9</v>
      </c>
      <c r="P89" s="9">
        <f t="shared" si="4"/>
        <v>4</v>
      </c>
      <c r="Q89" s="9">
        <f t="shared" si="5"/>
        <v>5</v>
      </c>
      <c r="R89" s="116">
        <v>14.5</v>
      </c>
      <c r="S89" s="117">
        <f>IF(C89="Область",Параметри!$K$47,IF(C89="Київ",Параметри!$K$48,IF(L89&lt;Параметри!$I$42,Параметри!$K$42,IF(L89&lt;Параметри!$I$43,Параметри!$K$43,IF(L89&lt;Параметри!$I$44,Параметри!$K$44,IF(L89&lt;Параметри!$I$45,Параметри!$K$45,Параметри!$K$46))))))</f>
        <v>0.48</v>
      </c>
      <c r="T89" s="97">
        <f>IF($B89="Область",Параметри!K$63,IF($R89&lt;Параметри!$G$59,Параметри!K$58,IF($R89&lt;Параметри!$G$60,Параметри!K$59,IF($R89&lt;Параметри!$G$61,Параметри!K$60,IF($R89&lt;Параметри!$G$62,Параметри!K$61,Параметри!K$62)))))</f>
        <v>1.7000000000000001E-2</v>
      </c>
      <c r="U89" s="97">
        <f>IF($B89="Область",Параметри!L$63,IF($R89&lt;Параметри!$G$59,Параметри!L$58,IF($R89&lt;Параметри!$G$60,Параметри!L$59,IF($R89&lt;Параметри!$G$61,Параметри!L$60,IF($R89&lt;Параметри!$G$62,Параметри!L$61,Параметри!L$62)))))</f>
        <v>4.7E-2</v>
      </c>
      <c r="V89" s="98">
        <f>IF(OR(SUM('Дані з ДІСО'!G89:I89)=0,Розрахунки!H89=0),"",Розрахунки!H89/SUM('Дані з ДІСО'!G89:I89))</f>
        <v>14.481481481481481</v>
      </c>
      <c r="W89" s="9">
        <v>2018</v>
      </c>
      <c r="X89" s="9">
        <v>14.5</v>
      </c>
      <c r="Y89" s="9">
        <v>13.5</v>
      </c>
      <c r="Z89" s="9" t="s">
        <v>4535</v>
      </c>
      <c r="AA89" s="99">
        <v>14.5</v>
      </c>
      <c r="AB89" s="9" t="str">
        <f>IF('Коефіцієнти АТО'!C89="Область","",'Коефіцієнти АТО'!D89)</f>
        <v>Волинська</v>
      </c>
      <c r="AC89" s="9"/>
    </row>
    <row r="90" spans="1:29" ht="15" customHeight="1">
      <c r="A90" s="9">
        <v>89</v>
      </c>
      <c r="B90" s="9" t="s">
        <v>3145</v>
      </c>
      <c r="C90" s="9" t="s">
        <v>3146</v>
      </c>
      <c r="D90" s="9" t="s">
        <v>3214</v>
      </c>
      <c r="E90" s="9" t="s">
        <v>21</v>
      </c>
      <c r="F90" s="9" t="s">
        <v>205</v>
      </c>
      <c r="G90" s="9" t="s">
        <v>3238</v>
      </c>
      <c r="H90" s="9" t="s">
        <v>204</v>
      </c>
      <c r="I90" s="9">
        <v>15887</v>
      </c>
      <c r="J90" s="9">
        <v>5466</v>
      </c>
      <c r="K90" s="9">
        <v>294.2</v>
      </c>
      <c r="L90" s="115">
        <f t="shared" si="3"/>
        <v>0.34405488764398567</v>
      </c>
      <c r="M90" s="96">
        <f>IF($B90="Область","",SUM('Дані з ДІСО'!J90:L90)/K90)</f>
        <v>7.7124405166553371</v>
      </c>
      <c r="N90" s="9" t="str">
        <f>IF($B90="Область","",VLOOKUP(100*J90/I90,Параметри!$B$39:$C$53,2,TRUE))</f>
        <v>9. 26-43</v>
      </c>
      <c r="O90" s="9" t="str">
        <f>IF($B90="Область","",VLOOKUP(M90,Параметри!$B$21:$C$35,2,TRUE))</f>
        <v>10. 7-10,2</v>
      </c>
      <c r="P90" s="9">
        <f t="shared" si="4"/>
        <v>9</v>
      </c>
      <c r="Q90" s="9">
        <f t="shared" si="5"/>
        <v>10</v>
      </c>
      <c r="R90" s="116">
        <v>18</v>
      </c>
      <c r="S90" s="117">
        <f>IF(C90="Область",Параметри!$K$47,IF(C90="Київ",Параметри!$K$48,IF(L90&lt;Параметри!$I$42,Параметри!$K$42,IF(L90&lt;Параметри!$I$43,Параметри!$K$43,IF(L90&lt;Параметри!$I$44,Параметри!$K$44,IF(L90&lt;Параметри!$I$45,Параметри!$K$45,Параметри!$K$46))))))</f>
        <v>0.33</v>
      </c>
      <c r="T90" s="97">
        <f>IF($B90="Область",Параметри!K$63,IF($R90&lt;Параметри!$G$59,Параметри!K$58,IF($R90&lt;Параметри!$G$60,Параметри!K$59,IF($R90&lt;Параметри!$G$61,Параметри!K$60,IF($R90&lt;Параметри!$G$62,Параметри!K$61,Параметри!K$62)))))</f>
        <v>1.7000000000000001E-2</v>
      </c>
      <c r="U90" s="97">
        <f>IF($B90="Область",Параметри!L$63,IF($R90&lt;Параметри!$G$59,Параметри!L$58,IF($R90&lt;Параметри!$G$60,Параметри!L$59,IF($R90&lt;Параметри!$G$61,Параметри!L$60,IF($R90&lt;Параметри!$G$62,Параметри!L$61,Параметри!L$62)))))</f>
        <v>4.7E-2</v>
      </c>
      <c r="V90" s="98">
        <f>IF(OR(SUM('Дані з ДІСО'!G90:I90)=0,Розрахунки!H90=0),"",Розрахунки!H90/SUM('Дані з ДІСО'!G90:I90))</f>
        <v>19.903508771929825</v>
      </c>
      <c r="W90" s="9">
        <v>2018</v>
      </c>
      <c r="X90" s="9">
        <v>18</v>
      </c>
      <c r="Y90" s="9">
        <v>17</v>
      </c>
      <c r="Z90" s="9" t="s">
        <v>4535</v>
      </c>
      <c r="AA90" s="99">
        <v>18</v>
      </c>
      <c r="AB90" s="9" t="str">
        <f>IF('Коефіцієнти АТО'!C90="Область","",'Коефіцієнти АТО'!D90)</f>
        <v>Волинська</v>
      </c>
      <c r="AC90" s="9"/>
    </row>
    <row r="91" spans="1:29" ht="15" customHeight="1">
      <c r="A91" s="9">
        <v>90</v>
      </c>
      <c r="B91" s="9" t="s">
        <v>3151</v>
      </c>
      <c r="C91" s="9" t="s">
        <v>3151</v>
      </c>
      <c r="D91" s="9" t="s">
        <v>3214</v>
      </c>
      <c r="E91" s="9" t="s">
        <v>29</v>
      </c>
      <c r="F91" s="9" t="s">
        <v>207</v>
      </c>
      <c r="G91" s="9" t="s">
        <v>3239</v>
      </c>
      <c r="H91" s="9" t="s">
        <v>206</v>
      </c>
      <c r="I91" s="9">
        <v>20762</v>
      </c>
      <c r="J91" s="9">
        <v>16783</v>
      </c>
      <c r="K91" s="9">
        <v>764.9</v>
      </c>
      <c r="L91" s="115">
        <f t="shared" si="3"/>
        <v>0.808351796551392</v>
      </c>
      <c r="M91" s="96">
        <f>IF($B91="Область","",SUM('Дані з ДІСО'!J91:L91)/K91)</f>
        <v>3.8227219244345667</v>
      </c>
      <c r="N91" s="9" t="str">
        <f>IF($B91="Область","",VLOOKUP(100*J91/I91,Параметри!$B$39:$C$53,2,TRUE))</f>
        <v>2. 72-100</v>
      </c>
      <c r="O91" s="9" t="str">
        <f>IF($B91="Область","",VLOOKUP(M91,Параметри!$B$21:$C$35,2,TRUE))</f>
        <v>5. 3-3,9</v>
      </c>
      <c r="P91" s="9">
        <f t="shared" si="4"/>
        <v>2</v>
      </c>
      <c r="Q91" s="9">
        <f t="shared" si="5"/>
        <v>5</v>
      </c>
      <c r="R91" s="116">
        <v>13.5</v>
      </c>
      <c r="S91" s="117">
        <f>IF(C91="Область",Параметри!$K$47,IF(C91="Київ",Параметри!$K$48,IF(L91&lt;Параметри!$I$42,Параметри!$K$42,IF(L91&lt;Параметри!$I$43,Параметри!$K$43,IF(L91&lt;Параметри!$I$44,Параметри!$K$44,IF(L91&lt;Параметри!$I$45,Параметри!$K$45,Параметри!$K$46))))))</f>
        <v>0.53</v>
      </c>
      <c r="T91" s="97">
        <f>IF($B91="Область",Параметри!K$63,IF($R91&lt;Параметри!$G$59,Параметри!K$58,IF($R91&lt;Параметри!$G$60,Параметри!K$59,IF($R91&lt;Параметри!$G$61,Параметри!K$60,IF($R91&lt;Параметри!$G$62,Параметри!K$61,Параметри!K$62)))))</f>
        <v>1.7000000000000001E-2</v>
      </c>
      <c r="U91" s="97">
        <f>IF($B91="Область",Параметри!L$63,IF($R91&lt;Параметри!$G$59,Параметри!L$58,IF($R91&lt;Параметри!$G$60,Параметри!L$59,IF($R91&lt;Параметри!$G$61,Параметри!L$60,IF($R91&lt;Параметри!$G$62,Параметри!L$61,Параметри!L$62)))))</f>
        <v>4.7E-2</v>
      </c>
      <c r="V91" s="98">
        <f>IF(OR(SUM('Дані з ДІСО'!G91:I91)=0,Розрахунки!H91=0),"",Розрахунки!H91/SUM('Дані з ДІСО'!G91:I91))</f>
        <v>16.804597701149426</v>
      </c>
      <c r="W91" s="9">
        <v>2018</v>
      </c>
      <c r="X91" s="9">
        <v>13.5</v>
      </c>
      <c r="Y91" s="9">
        <v>14</v>
      </c>
      <c r="Z91" s="9" t="s">
        <v>4535</v>
      </c>
      <c r="AA91" s="99">
        <v>13.5</v>
      </c>
      <c r="AB91" s="9" t="str">
        <f>IF('Коефіцієнти АТО'!C91="Область","",'Коефіцієнти АТО'!D91)</f>
        <v>Волинська</v>
      </c>
      <c r="AC91" s="9"/>
    </row>
    <row r="92" spans="1:29" ht="15" customHeight="1">
      <c r="A92" s="9">
        <v>91</v>
      </c>
      <c r="B92" s="9" t="s">
        <v>3148</v>
      </c>
      <c r="C92" s="9" t="s">
        <v>3148</v>
      </c>
      <c r="D92" s="9" t="s">
        <v>3214</v>
      </c>
      <c r="E92" s="9" t="s">
        <v>24</v>
      </c>
      <c r="F92" s="9" t="s">
        <v>209</v>
      </c>
      <c r="G92" s="9" t="s">
        <v>3240</v>
      </c>
      <c r="H92" s="9" t="s">
        <v>208</v>
      </c>
      <c r="I92" s="9">
        <v>3752</v>
      </c>
      <c r="J92" s="9">
        <v>3752</v>
      </c>
      <c r="K92" s="9">
        <v>111.3</v>
      </c>
      <c r="L92" s="115">
        <f t="shared" si="3"/>
        <v>1</v>
      </c>
      <c r="M92" s="96">
        <f>IF($B92="Область","",SUM('Дані з ДІСО'!J92:L92)/K92)</f>
        <v>5.3099730458221028</v>
      </c>
      <c r="N92" s="9" t="str">
        <f>IF($B92="Область","",VLOOKUP(100*J92/I92,Параметри!$B$39:$C$53,2,TRUE))</f>
        <v>1. 100%</v>
      </c>
      <c r="O92" s="9" t="str">
        <f>IF($B92="Область","",VLOOKUP(M92,Параметри!$B$21:$C$35,2,TRUE))</f>
        <v>8. 4,5-5,8</v>
      </c>
      <c r="P92" s="9">
        <f t="shared" si="4"/>
        <v>1</v>
      </c>
      <c r="Q92" s="9">
        <f t="shared" si="5"/>
        <v>8</v>
      </c>
      <c r="R92" s="116">
        <v>16.5</v>
      </c>
      <c r="S92" s="117">
        <f>IF(C92="Область",Параметри!$K$47,IF(C92="Київ",Параметри!$K$48,IF(L92&lt;Параметри!$I$42,Параметри!$K$42,IF(L92&lt;Параметри!$I$43,Параметри!$K$43,IF(L92&lt;Параметри!$I$44,Параметри!$K$44,IF(L92&lt;Параметри!$I$45,Параметри!$K$45,Параметри!$K$46))))))</f>
        <v>0.53</v>
      </c>
      <c r="T92" s="97">
        <f>IF($B92="Область",Параметри!K$63,IF($R92&lt;Параметри!$G$59,Параметри!K$58,IF($R92&lt;Параметри!$G$60,Параметри!K$59,IF($R92&lt;Параметри!$G$61,Параметри!K$60,IF($R92&lt;Параметри!$G$62,Параметри!K$61,Параметри!K$62)))))</f>
        <v>1.7000000000000001E-2</v>
      </c>
      <c r="U92" s="97">
        <f>IF($B92="Область",Параметри!L$63,IF($R92&lt;Параметри!$G$59,Параметри!L$58,IF($R92&lt;Параметри!$G$60,Параметри!L$59,IF($R92&lt;Параметри!$G$61,Параметри!L$60,IF($R92&lt;Параметри!$G$62,Параметри!L$61,Параметри!L$62)))))</f>
        <v>4.7E-2</v>
      </c>
      <c r="V92" s="98">
        <f>IF(OR(SUM('Дані з ДІСО'!G92:I92)=0,Розрахунки!H92=0),"",Розрахунки!H92/SUM('Дані з ДІСО'!G92:I92))</f>
        <v>24.625</v>
      </c>
      <c r="W92" s="9">
        <v>2018</v>
      </c>
      <c r="X92" s="9">
        <v>15.5</v>
      </c>
      <c r="Y92" s="9">
        <v>17.5</v>
      </c>
      <c r="Z92" s="9" t="s">
        <v>4536</v>
      </c>
      <c r="AA92" s="99">
        <v>16.5</v>
      </c>
      <c r="AB92" s="9" t="str">
        <f>IF('Коефіцієнти АТО'!C92="Область","",'Коефіцієнти АТО'!D92)</f>
        <v>Волинська</v>
      </c>
      <c r="AC92" s="9"/>
    </row>
    <row r="93" spans="1:29" ht="15" customHeight="1">
      <c r="A93" s="9">
        <v>92</v>
      </c>
      <c r="B93" s="9" t="s">
        <v>3148</v>
      </c>
      <c r="C93" s="9" t="s">
        <v>3148</v>
      </c>
      <c r="D93" s="9" t="s">
        <v>3214</v>
      </c>
      <c r="E93" s="9" t="s">
        <v>24</v>
      </c>
      <c r="F93" s="9" t="s">
        <v>211</v>
      </c>
      <c r="G93" s="9" t="s">
        <v>3241</v>
      </c>
      <c r="H93" s="9" t="s">
        <v>210</v>
      </c>
      <c r="I93" s="9">
        <v>5178</v>
      </c>
      <c r="J93" s="9">
        <v>5178</v>
      </c>
      <c r="K93" s="9">
        <v>178.6</v>
      </c>
      <c r="L93" s="115">
        <f t="shared" si="3"/>
        <v>1</v>
      </c>
      <c r="M93" s="96">
        <f>IF($B93="Область","",SUM('Дані з ДІСО'!J93:L93)/K93)</f>
        <v>4.1993281075027999</v>
      </c>
      <c r="N93" s="9" t="str">
        <f>IF($B93="Область","",VLOOKUP(100*J93/I93,Параметри!$B$39:$C$53,2,TRUE))</f>
        <v>1. 100%</v>
      </c>
      <c r="O93" s="9" t="str">
        <f>IF($B93="Область","",VLOOKUP(M93,Параметри!$B$21:$C$35,2,TRUE))</f>
        <v>7. 4,1-4,5</v>
      </c>
      <c r="P93" s="9">
        <f t="shared" si="4"/>
        <v>1</v>
      </c>
      <c r="Q93" s="9">
        <f t="shared" si="5"/>
        <v>7</v>
      </c>
      <c r="R93" s="116">
        <v>14</v>
      </c>
      <c r="S93" s="117">
        <f>IF(C93="Область",Параметри!$K$47,IF(C93="Київ",Параметри!$K$48,IF(L93&lt;Параметри!$I$42,Параметри!$K$42,IF(L93&lt;Параметри!$I$43,Параметри!$K$43,IF(L93&lt;Параметри!$I$44,Параметри!$K$44,IF(L93&lt;Параметри!$I$45,Параметри!$K$45,Параметри!$K$46))))))</f>
        <v>0.53</v>
      </c>
      <c r="T93" s="97">
        <f>IF($B93="Область",Параметри!K$63,IF($R93&lt;Параметри!$G$59,Параметри!K$58,IF($R93&lt;Параметри!$G$60,Параметри!K$59,IF($R93&lt;Параметри!$G$61,Параметри!K$60,IF($R93&lt;Параметри!$G$62,Параметри!K$61,Параметри!K$62)))))</f>
        <v>1.7000000000000001E-2</v>
      </c>
      <c r="U93" s="97">
        <f>IF($B93="Область",Параметри!L$63,IF($R93&lt;Параметри!$G$59,Параметри!L$58,IF($R93&lt;Параметри!$G$60,Параметри!L$59,IF($R93&lt;Параметри!$G$61,Параметри!L$60,IF($R93&lt;Параметри!$G$62,Параметри!L$61,Параметри!L$62)))))</f>
        <v>4.7E-2</v>
      </c>
      <c r="V93" s="98">
        <f>IF(OR(SUM('Дані з ДІСО'!G93:I93)=0,Розрахунки!H93=0),"",Розрахунки!H93/SUM('Дані з ДІСО'!G93:I93))</f>
        <v>12.711864406779661</v>
      </c>
      <c r="W93" s="9">
        <v>2018</v>
      </c>
      <c r="X93" s="9">
        <v>14.5</v>
      </c>
      <c r="Y93" s="9">
        <v>13</v>
      </c>
      <c r="Z93" s="9" t="s">
        <v>4536</v>
      </c>
      <c r="AA93" s="99">
        <v>14</v>
      </c>
      <c r="AB93" s="9" t="str">
        <f>IF('Коефіцієнти АТО'!C93="Область","",'Коефіцієнти АТО'!D93)</f>
        <v>Волинська</v>
      </c>
      <c r="AC93" s="9"/>
    </row>
    <row r="94" spans="1:29" ht="15" customHeight="1">
      <c r="A94" s="9">
        <v>93</v>
      </c>
      <c r="B94" s="9" t="s">
        <v>3148</v>
      </c>
      <c r="C94" s="9" t="s">
        <v>3148</v>
      </c>
      <c r="D94" s="9" t="s">
        <v>3214</v>
      </c>
      <c r="E94" s="9" t="s">
        <v>24</v>
      </c>
      <c r="F94" s="9" t="s">
        <v>213</v>
      </c>
      <c r="G94" s="9" t="s">
        <v>3242</v>
      </c>
      <c r="H94" s="9" t="s">
        <v>212</v>
      </c>
      <c r="I94" s="9">
        <v>9269</v>
      </c>
      <c r="J94" s="9">
        <v>9269</v>
      </c>
      <c r="K94" s="9">
        <v>314.3</v>
      </c>
      <c r="L94" s="115">
        <f t="shared" si="3"/>
        <v>1</v>
      </c>
      <c r="M94" s="96">
        <f>IF($B94="Область","",SUM('Дані з ДІСО'!J94:L94)/K94)</f>
        <v>4.5879732739420938</v>
      </c>
      <c r="N94" s="9" t="str">
        <f>IF($B94="Область","",VLOOKUP(100*J94/I94,Параметри!$B$39:$C$53,2,TRUE))</f>
        <v>1. 100%</v>
      </c>
      <c r="O94" s="9" t="str">
        <f>IF($B94="Область","",VLOOKUP(M94,Параметри!$B$21:$C$35,2,TRUE))</f>
        <v>8. 4,5-5,8</v>
      </c>
      <c r="P94" s="9">
        <f t="shared" si="4"/>
        <v>1</v>
      </c>
      <c r="Q94" s="9">
        <f t="shared" si="5"/>
        <v>8</v>
      </c>
      <c r="R94" s="116">
        <v>14</v>
      </c>
      <c r="S94" s="117">
        <f>IF(C94="Область",Параметри!$K$47,IF(C94="Київ",Параметри!$K$48,IF(L94&lt;Параметри!$I$42,Параметри!$K$42,IF(L94&lt;Параметри!$I$43,Параметри!$K$43,IF(L94&lt;Параметри!$I$44,Параметри!$K$44,IF(L94&lt;Параметри!$I$45,Параметри!$K$45,Параметри!$K$46))))))</f>
        <v>0.53</v>
      </c>
      <c r="T94" s="97">
        <f>IF($B94="Область",Параметри!K$63,IF($R94&lt;Параметри!$G$59,Параметри!K$58,IF($R94&lt;Параметри!$G$60,Параметри!K$59,IF($R94&lt;Параметри!$G$61,Параметри!K$60,IF($R94&lt;Параметри!$G$62,Параметри!K$61,Параметри!K$62)))))</f>
        <v>1.7000000000000001E-2</v>
      </c>
      <c r="U94" s="97">
        <f>IF($B94="Область",Параметри!L$63,IF($R94&lt;Параметри!$G$59,Параметри!L$58,IF($R94&lt;Параметри!$G$60,Параметри!L$59,IF($R94&lt;Параметри!$G$61,Параметри!L$60,IF($R94&lt;Параметри!$G$62,Параметри!L$61,Параметри!L$62)))))</f>
        <v>4.7E-2</v>
      </c>
      <c r="V94" s="98">
        <f>IF(OR(SUM('Дані з ДІСО'!G94:I94)=0,Розрахунки!H94=0),"",Розрахунки!H94/SUM('Дані з ДІСО'!G94:I94))</f>
        <v>15.178947368421053</v>
      </c>
      <c r="W94" s="9">
        <v>2018</v>
      </c>
      <c r="X94" s="9">
        <v>15.5</v>
      </c>
      <c r="Y94" s="9">
        <v>13</v>
      </c>
      <c r="Z94" s="9" t="s">
        <v>4536</v>
      </c>
      <c r="AA94" s="99">
        <v>14</v>
      </c>
      <c r="AB94" s="9" t="str">
        <f>IF('Коефіцієнти АТО'!C94="Область","",'Коефіцієнти АТО'!D94)</f>
        <v>Волинська</v>
      </c>
      <c r="AC94" s="9"/>
    </row>
    <row r="95" spans="1:29" ht="15" customHeight="1">
      <c r="A95" s="9">
        <v>94</v>
      </c>
      <c r="B95" s="9" t="s">
        <v>3148</v>
      </c>
      <c r="C95" s="9" t="s">
        <v>3148</v>
      </c>
      <c r="D95" s="9" t="s">
        <v>3214</v>
      </c>
      <c r="E95" s="9" t="s">
        <v>24</v>
      </c>
      <c r="F95" s="9" t="s">
        <v>215</v>
      </c>
      <c r="G95" s="9" t="s">
        <v>3243</v>
      </c>
      <c r="H95" s="9" t="s">
        <v>214</v>
      </c>
      <c r="I95" s="9">
        <v>3218</v>
      </c>
      <c r="J95" s="9">
        <v>3218</v>
      </c>
      <c r="K95" s="9">
        <v>171.8</v>
      </c>
      <c r="L95" s="115">
        <f t="shared" si="3"/>
        <v>1</v>
      </c>
      <c r="M95" s="96">
        <f>IF($B95="Область","",SUM('Дані з ДІСО'!J95:L95)/K95)</f>
        <v>1.6996507566938299</v>
      </c>
      <c r="N95" s="9" t="str">
        <f>IF($B95="Область","",VLOOKUP(100*J95/I95,Параметри!$B$39:$C$53,2,TRUE))</f>
        <v>1. 100%</v>
      </c>
      <c r="O95" s="9" t="str">
        <f>IF($B95="Область","",VLOOKUP(M95,Параметри!$B$21:$C$35,2,TRUE))</f>
        <v>3. 1,4-2,1</v>
      </c>
      <c r="P95" s="9">
        <f t="shared" si="4"/>
        <v>1</v>
      </c>
      <c r="Q95" s="9">
        <f t="shared" si="5"/>
        <v>3</v>
      </c>
      <c r="R95" s="116">
        <v>12</v>
      </c>
      <c r="S95" s="117">
        <f>IF(C95="Область",Параметри!$K$47,IF(C95="Київ",Параметри!$K$48,IF(L95&lt;Параметри!$I$42,Параметри!$K$42,IF(L95&lt;Параметри!$I$43,Параметри!$K$43,IF(L95&lt;Параметри!$I$44,Параметри!$K$44,IF(L95&lt;Параметри!$I$45,Параметри!$K$45,Параметри!$K$46))))))</f>
        <v>0.53</v>
      </c>
      <c r="T95" s="97">
        <f>IF($B95="Область",Параметри!K$63,IF($R95&lt;Параметри!$G$59,Параметри!K$58,IF($R95&lt;Параметри!$G$60,Параметри!K$59,IF($R95&lt;Параметри!$G$61,Параметри!K$60,IF($R95&lt;Параметри!$G$62,Параметри!K$61,Параметри!K$62)))))</f>
        <v>1.7000000000000001E-2</v>
      </c>
      <c r="U95" s="97">
        <f>IF($B95="Область",Параметри!L$63,IF($R95&lt;Параметри!$G$59,Параметри!L$58,IF($R95&lt;Параметри!$G$60,Параметри!L$59,IF($R95&lt;Параметри!$G$61,Параметри!L$60,IF($R95&lt;Параметри!$G$62,Параметри!L$61,Параметри!L$62)))))</f>
        <v>4.7E-2</v>
      </c>
      <c r="V95" s="98">
        <f>IF(OR(SUM('Дані з ДІСО'!G95:I95)=0,Розрахунки!H95=0),"",Розрахунки!H95/SUM('Дані з ДІСО'!G95:I95))</f>
        <v>12.695652173913043</v>
      </c>
      <c r="W95" s="9">
        <v>2018</v>
      </c>
      <c r="X95" s="9">
        <v>12.5</v>
      </c>
      <c r="Y95" s="9">
        <v>11</v>
      </c>
      <c r="Z95" s="9" t="s">
        <v>4536</v>
      </c>
      <c r="AA95" s="99">
        <v>12</v>
      </c>
      <c r="AB95" s="9" t="str">
        <f>IF('Коефіцієнти АТО'!C95="Область","",'Коефіцієнти АТО'!D95)</f>
        <v>Волинська</v>
      </c>
      <c r="AC95" s="9"/>
    </row>
    <row r="96" spans="1:29" ht="15" customHeight="1">
      <c r="A96" s="9">
        <v>95</v>
      </c>
      <c r="B96" s="9" t="s">
        <v>3148</v>
      </c>
      <c r="C96" s="9" t="s">
        <v>3148</v>
      </c>
      <c r="D96" s="9" t="s">
        <v>3214</v>
      </c>
      <c r="E96" s="9" t="s">
        <v>24</v>
      </c>
      <c r="F96" s="9" t="s">
        <v>217</v>
      </c>
      <c r="G96" s="9" t="s">
        <v>3244</v>
      </c>
      <c r="H96" s="9" t="s">
        <v>216</v>
      </c>
      <c r="I96" s="9">
        <v>4277</v>
      </c>
      <c r="J96" s="9">
        <v>4277</v>
      </c>
      <c r="K96" s="9">
        <v>218.2</v>
      </c>
      <c r="L96" s="115">
        <f t="shared" si="3"/>
        <v>1</v>
      </c>
      <c r="M96" s="96">
        <f>IF($B96="Область","",SUM('Дані з ДІСО'!J96:L96)/K96)</f>
        <v>2.1791934005499543</v>
      </c>
      <c r="N96" s="9" t="str">
        <f>IF($B96="Область","",VLOOKUP(100*J96/I96,Параметри!$B$39:$C$53,2,TRUE))</f>
        <v>1. 100%</v>
      </c>
      <c r="O96" s="9" t="str">
        <f>IF($B96="Область","",VLOOKUP(M96,Параметри!$B$21:$C$35,2,TRUE))</f>
        <v>4. 2,1-3</v>
      </c>
      <c r="P96" s="9">
        <f t="shared" si="4"/>
        <v>1</v>
      </c>
      <c r="Q96" s="9">
        <f t="shared" si="5"/>
        <v>4</v>
      </c>
      <c r="R96" s="116">
        <v>12</v>
      </c>
      <c r="S96" s="117">
        <f>IF(C96="Область",Параметри!$K$47,IF(C96="Київ",Параметри!$K$48,IF(L96&lt;Параметри!$I$42,Параметри!$K$42,IF(L96&lt;Параметри!$I$43,Параметри!$K$43,IF(L96&lt;Параметри!$I$44,Параметри!$K$44,IF(L96&lt;Параметри!$I$45,Параметри!$K$45,Параметри!$K$46))))))</f>
        <v>0.53</v>
      </c>
      <c r="T96" s="97">
        <f>IF($B96="Область",Параметри!K$63,IF($R96&lt;Параметри!$G$59,Параметри!K$58,IF($R96&lt;Параметри!$G$60,Параметри!K$59,IF($R96&lt;Параметри!$G$61,Параметри!K$60,IF($R96&lt;Параметри!$G$62,Параметри!K$61,Параметри!K$62)))))</f>
        <v>1.7000000000000001E-2</v>
      </c>
      <c r="U96" s="97">
        <f>IF($B96="Область",Параметри!L$63,IF($R96&lt;Параметри!$G$59,Параметри!L$58,IF($R96&lt;Параметри!$G$60,Параметри!L$59,IF($R96&lt;Параметри!$G$61,Параметри!L$60,IF($R96&lt;Параметри!$G$62,Параметри!L$61,Параметри!L$62)))))</f>
        <v>4.7E-2</v>
      </c>
      <c r="V96" s="98">
        <f>IF(OR(SUM('Дані з ДІСО'!G96:I96)=0,Розрахунки!H96=0),"",Розрахунки!H96/SUM('Дані з ДІСО'!G96:I96))</f>
        <v>9.51</v>
      </c>
      <c r="W96" s="9">
        <v>2018</v>
      </c>
      <c r="X96" s="9">
        <v>12.5</v>
      </c>
      <c r="Y96" s="9">
        <v>11</v>
      </c>
      <c r="Z96" s="9" t="s">
        <v>4536</v>
      </c>
      <c r="AA96" s="99">
        <v>12</v>
      </c>
      <c r="AB96" s="9" t="str">
        <f>IF('Коефіцієнти АТО'!C96="Область","",'Коефіцієнти АТО'!D96)</f>
        <v>Волинська</v>
      </c>
      <c r="AC96" s="9"/>
    </row>
    <row r="97" spans="1:29" ht="15" customHeight="1">
      <c r="A97" s="9">
        <v>96</v>
      </c>
      <c r="B97" s="9" t="s">
        <v>3151</v>
      </c>
      <c r="C97" s="9" t="s">
        <v>3151</v>
      </c>
      <c r="D97" s="9" t="s">
        <v>3214</v>
      </c>
      <c r="E97" s="9" t="s">
        <v>29</v>
      </c>
      <c r="F97" s="9" t="s">
        <v>219</v>
      </c>
      <c r="G97" s="9" t="s">
        <v>3245</v>
      </c>
      <c r="H97" s="9" t="s">
        <v>218</v>
      </c>
      <c r="I97" s="9">
        <v>5043</v>
      </c>
      <c r="J97" s="9">
        <v>2008</v>
      </c>
      <c r="K97" s="9">
        <v>157.6</v>
      </c>
      <c r="L97" s="115">
        <f t="shared" si="3"/>
        <v>0.39817568907396389</v>
      </c>
      <c r="M97" s="96">
        <f>IF($B97="Область","",SUM('Дані з ДІСО'!J97:L97)/K97)</f>
        <v>4.8794416243654828</v>
      </c>
      <c r="N97" s="9" t="str">
        <f>IF($B97="Область","",VLOOKUP(100*J97/I97,Параметри!$B$39:$C$53,2,TRUE))</f>
        <v>9. 26-43</v>
      </c>
      <c r="O97" s="9" t="str">
        <f>IF($B97="Область","",VLOOKUP(M97,Параметри!$B$21:$C$35,2,TRUE))</f>
        <v>8. 4,5-5,8</v>
      </c>
      <c r="P97" s="9">
        <f t="shared" si="4"/>
        <v>9</v>
      </c>
      <c r="Q97" s="9">
        <f t="shared" si="5"/>
        <v>8</v>
      </c>
      <c r="R97" s="116">
        <v>18</v>
      </c>
      <c r="S97" s="117">
        <f>IF(C97="Область",Параметри!$K$47,IF(C97="Київ",Параметри!$K$48,IF(L97&lt;Параметри!$I$42,Параметри!$K$42,IF(L97&lt;Параметри!$I$43,Параметри!$K$43,IF(L97&lt;Параметри!$I$44,Параметри!$K$44,IF(L97&lt;Параметри!$I$45,Параметри!$K$45,Параметри!$K$46))))))</f>
        <v>0.33</v>
      </c>
      <c r="T97" s="97">
        <f>IF($B97="Область",Параметри!K$63,IF($R97&lt;Параметри!$G$59,Параметри!K$58,IF($R97&lt;Параметри!$G$60,Параметри!K$59,IF($R97&lt;Параметри!$G$61,Параметри!K$60,IF($R97&lt;Параметри!$G$62,Параметри!K$61,Параметри!K$62)))))</f>
        <v>1.7000000000000001E-2</v>
      </c>
      <c r="U97" s="97">
        <f>IF($B97="Область",Параметри!L$63,IF($R97&lt;Параметри!$G$59,Параметри!L$58,IF($R97&lt;Параметри!$G$60,Параметри!L$59,IF($R97&lt;Параметри!$G$61,Параметри!L$60,IF($R97&lt;Параметри!$G$62,Параметри!L$61,Параметри!L$62)))))</f>
        <v>4.7E-2</v>
      </c>
      <c r="V97" s="98">
        <f>IF(OR(SUM('Дані з ДІСО'!G97:I97)=0,Розрахунки!H97=0),"",Розрахунки!H97/SUM('Дані з ДІСО'!G97:I97))</f>
        <v>14.509433962264151</v>
      </c>
      <c r="W97" s="9">
        <v>2018</v>
      </c>
      <c r="X97" s="9">
        <v>18</v>
      </c>
      <c r="Y97" s="9">
        <v>17</v>
      </c>
      <c r="Z97" s="9" t="s">
        <v>4535</v>
      </c>
      <c r="AA97" s="99">
        <v>18</v>
      </c>
      <c r="AB97" s="9" t="str">
        <f>IF('Коефіцієнти АТО'!C97="Область","",'Коефіцієнти АТО'!D97)</f>
        <v>Волинська</v>
      </c>
      <c r="AC97" s="9"/>
    </row>
    <row r="98" spans="1:29" ht="15" customHeight="1">
      <c r="A98" s="9">
        <v>97</v>
      </c>
      <c r="B98" s="9" t="s">
        <v>3151</v>
      </c>
      <c r="C98" s="9" t="s">
        <v>3151</v>
      </c>
      <c r="D98" s="9" t="s">
        <v>3214</v>
      </c>
      <c r="E98" s="9" t="s">
        <v>29</v>
      </c>
      <c r="F98" s="9" t="s">
        <v>221</v>
      </c>
      <c r="G98" s="9" t="s">
        <v>3246</v>
      </c>
      <c r="H98" s="9" t="s">
        <v>220</v>
      </c>
      <c r="I98" s="9">
        <v>18451</v>
      </c>
      <c r="J98" s="9">
        <v>12596</v>
      </c>
      <c r="K98" s="9">
        <v>875.7</v>
      </c>
      <c r="L98" s="115">
        <f t="shared" si="3"/>
        <v>0.68267302585225731</v>
      </c>
      <c r="M98" s="96">
        <f>IF($B98="Область","",SUM('Дані з ДІСО'!J98:L98)/K98)</f>
        <v>2.9462144570058237</v>
      </c>
      <c r="N98" s="9" t="str">
        <f>IF($B98="Область","",VLOOKUP(100*J98/I98,Параметри!$B$39:$C$53,2,TRUE))</f>
        <v>3. 66-72</v>
      </c>
      <c r="O98" s="9" t="str">
        <f>IF($B98="Область","",VLOOKUP(M98,Параметри!$B$21:$C$35,2,TRUE))</f>
        <v>4. 2,1-3</v>
      </c>
      <c r="P98" s="9">
        <f t="shared" si="4"/>
        <v>3</v>
      </c>
      <c r="Q98" s="9">
        <f t="shared" si="5"/>
        <v>4</v>
      </c>
      <c r="R98" s="116">
        <v>14</v>
      </c>
      <c r="S98" s="117">
        <f>IF(C98="Область",Параметри!$K$47,IF(C98="Київ",Параметри!$K$48,IF(L98&lt;Параметри!$I$42,Параметри!$K$42,IF(L98&lt;Параметри!$I$43,Параметри!$K$43,IF(L98&lt;Параметри!$I$44,Параметри!$K$44,IF(L98&lt;Параметри!$I$45,Параметри!$K$45,Параметри!$K$46))))))</f>
        <v>0.48</v>
      </c>
      <c r="T98" s="97">
        <f>IF($B98="Область",Параметри!K$63,IF($R98&lt;Параметри!$G$59,Параметри!K$58,IF($R98&lt;Параметри!$G$60,Параметри!K$59,IF($R98&lt;Параметри!$G$61,Параметри!K$60,IF($R98&lt;Параметри!$G$62,Параметри!K$61,Параметри!K$62)))))</f>
        <v>1.7000000000000001E-2</v>
      </c>
      <c r="U98" s="97">
        <f>IF($B98="Область",Параметри!L$63,IF($R98&lt;Параметри!$G$59,Параметри!L$58,IF($R98&lt;Параметри!$G$60,Параметри!L$59,IF($R98&lt;Параметри!$G$61,Параметри!L$60,IF($R98&lt;Параметри!$G$62,Параметри!L$61,Параметри!L$62)))))</f>
        <v>4.7E-2</v>
      </c>
      <c r="V98" s="98">
        <f>IF(OR(SUM('Дані з ДІСО'!G98:I98)=0,Розрахунки!H98=0),"",Розрахунки!H98/SUM('Дані з ДІСО'!G98:I98))</f>
        <v>14.098360655737705</v>
      </c>
      <c r="W98" s="9">
        <v>2018</v>
      </c>
      <c r="X98" s="9">
        <v>14</v>
      </c>
      <c r="Y98" s="9">
        <v>13</v>
      </c>
      <c r="Z98" s="9" t="s">
        <v>4535</v>
      </c>
      <c r="AA98" s="99">
        <v>14</v>
      </c>
      <c r="AB98" s="9" t="str">
        <f>IF('Коефіцієнти АТО'!C98="Область","",'Коефіцієнти АТО'!D98)</f>
        <v>Волинська</v>
      </c>
      <c r="AC98" s="9"/>
    </row>
    <row r="99" spans="1:29" ht="15" customHeight="1">
      <c r="A99" s="9">
        <v>98</v>
      </c>
      <c r="B99" s="9" t="s">
        <v>3148</v>
      </c>
      <c r="C99" s="9" t="s">
        <v>3148</v>
      </c>
      <c r="D99" s="9" t="s">
        <v>3214</v>
      </c>
      <c r="E99" s="9" t="s">
        <v>24</v>
      </c>
      <c r="F99" s="9" t="s">
        <v>223</v>
      </c>
      <c r="G99" s="9" t="s">
        <v>3247</v>
      </c>
      <c r="H99" s="9" t="s">
        <v>222</v>
      </c>
      <c r="I99" s="9">
        <v>5726</v>
      </c>
      <c r="J99" s="9">
        <v>5726</v>
      </c>
      <c r="K99" s="9">
        <v>354</v>
      </c>
      <c r="L99" s="115">
        <f t="shared" si="3"/>
        <v>1</v>
      </c>
      <c r="M99" s="96">
        <f>IF($B99="Область","",SUM('Дані з ДІСО'!J99:L99)/K99)</f>
        <v>1.8418079096045197</v>
      </c>
      <c r="N99" s="9" t="str">
        <f>IF($B99="Область","",VLOOKUP(100*J99/I99,Параметри!$B$39:$C$53,2,TRUE))</f>
        <v>1. 100%</v>
      </c>
      <c r="O99" s="9" t="str">
        <f>IF($B99="Область","",VLOOKUP(M99,Параметри!$B$21:$C$35,2,TRUE))</f>
        <v>3. 1,4-2,1</v>
      </c>
      <c r="P99" s="9">
        <f t="shared" si="4"/>
        <v>1</v>
      </c>
      <c r="Q99" s="9">
        <f t="shared" si="5"/>
        <v>3</v>
      </c>
      <c r="R99" s="116">
        <v>12</v>
      </c>
      <c r="S99" s="117">
        <f>IF(C99="Область",Параметри!$K$47,IF(C99="Київ",Параметри!$K$48,IF(L99&lt;Параметри!$I$42,Параметри!$K$42,IF(L99&lt;Параметри!$I$43,Параметри!$K$43,IF(L99&lt;Параметри!$I$44,Параметри!$K$44,IF(L99&lt;Параметри!$I$45,Параметри!$K$45,Параметри!$K$46))))))</f>
        <v>0.53</v>
      </c>
      <c r="T99" s="97">
        <f>IF($B99="Область",Параметри!K$63,IF($R99&lt;Параметри!$G$59,Параметри!K$58,IF($R99&lt;Параметри!$G$60,Параметри!K$59,IF($R99&lt;Параметри!$G$61,Параметри!K$60,IF($R99&lt;Параметри!$G$62,Параметри!K$61,Параметри!K$62)))))</f>
        <v>1.7000000000000001E-2</v>
      </c>
      <c r="U99" s="97">
        <f>IF($B99="Область",Параметри!L$63,IF($R99&lt;Параметри!$G$59,Параметри!L$58,IF($R99&lt;Параметри!$G$60,Параметри!L$59,IF($R99&lt;Параметри!$G$61,Параметри!L$60,IF($R99&lt;Параметри!$G$62,Параметри!L$61,Параметри!L$62)))))</f>
        <v>4.7E-2</v>
      </c>
      <c r="V99" s="98">
        <f>IF(OR(SUM('Дані з ДІСО'!G99:I99)=0,Розрахунки!H99=0),"",Розрахунки!H99/SUM('Дані з ДІСО'!G99:I99))</f>
        <v>10.688524590163935</v>
      </c>
      <c r="W99" s="9">
        <v>2018</v>
      </c>
      <c r="X99" s="9">
        <v>12.5</v>
      </c>
      <c r="Y99" s="9">
        <v>11</v>
      </c>
      <c r="Z99" s="9" t="s">
        <v>4536</v>
      </c>
      <c r="AA99" s="99">
        <v>12</v>
      </c>
      <c r="AB99" s="9" t="str">
        <f>IF('Коефіцієнти АТО'!C99="Область","",'Коефіцієнти АТО'!D99)</f>
        <v>Волинська</v>
      </c>
      <c r="AC99" s="9"/>
    </row>
    <row r="100" spans="1:29" ht="15" customHeight="1">
      <c r="A100" s="9">
        <v>99</v>
      </c>
      <c r="B100" s="9" t="s">
        <v>3148</v>
      </c>
      <c r="C100" s="9" t="s">
        <v>3148</v>
      </c>
      <c r="D100" s="9" t="s">
        <v>3214</v>
      </c>
      <c r="E100" s="9" t="s">
        <v>24</v>
      </c>
      <c r="F100" s="9" t="s">
        <v>225</v>
      </c>
      <c r="G100" s="9" t="s">
        <v>3248</v>
      </c>
      <c r="H100" s="9" t="s">
        <v>224</v>
      </c>
      <c r="I100" s="9">
        <v>8994</v>
      </c>
      <c r="J100" s="9">
        <v>7758</v>
      </c>
      <c r="K100" s="9">
        <v>237</v>
      </c>
      <c r="L100" s="115">
        <f t="shared" si="3"/>
        <v>0.86257505003335555</v>
      </c>
      <c r="M100" s="96">
        <f>IF($B100="Область","",SUM('Дані з ДІСО'!J100:L100)/K100)</f>
        <v>4.0506329113924053</v>
      </c>
      <c r="N100" s="9" t="str">
        <f>IF($B100="Область","",VLOOKUP(100*J100/I100,Параметри!$B$39:$C$53,2,TRUE))</f>
        <v>2. 72-100</v>
      </c>
      <c r="O100" s="9" t="str">
        <f>IF($B100="Область","",VLOOKUP(M100,Параметри!$B$21:$C$35,2,TRUE))</f>
        <v>6. 3,9-4,1</v>
      </c>
      <c r="P100" s="9">
        <f t="shared" si="4"/>
        <v>2</v>
      </c>
      <c r="Q100" s="9">
        <f t="shared" si="5"/>
        <v>6</v>
      </c>
      <c r="R100" s="116">
        <v>13</v>
      </c>
      <c r="S100" s="117">
        <f>IF(C100="Область",Параметри!$K$47,IF(C100="Київ",Параметри!$K$48,IF(L100&lt;Параметри!$I$42,Параметри!$K$42,IF(L100&lt;Параметри!$I$43,Параметри!$K$43,IF(L100&lt;Параметри!$I$44,Параметри!$K$44,IF(L100&lt;Параметри!$I$45,Параметри!$K$45,Параметри!$K$46))))))</f>
        <v>0.53</v>
      </c>
      <c r="T100" s="97">
        <f>IF($B100="Область",Параметри!K$63,IF($R100&lt;Параметри!$G$59,Параметри!K$58,IF($R100&lt;Параметри!$G$60,Параметри!K$59,IF($R100&lt;Параметри!$G$61,Параметри!K$60,IF($R100&lt;Параметри!$G$62,Параметри!K$61,Параметри!K$62)))))</f>
        <v>1.7000000000000001E-2</v>
      </c>
      <c r="U100" s="97">
        <f>IF($B100="Область",Параметри!L$63,IF($R100&lt;Параметри!$G$59,Параметри!L$58,IF($R100&lt;Параметри!$G$60,Параметри!L$59,IF($R100&lt;Параметри!$G$61,Параметри!L$60,IF($R100&lt;Параметри!$G$62,Параметри!L$61,Параметри!L$62)))))</f>
        <v>4.7E-2</v>
      </c>
      <c r="V100" s="98">
        <f>IF(OR(SUM('Дані з ДІСО'!G100:I100)=0,Розрахунки!H100=0),"",Розрахунки!H100/SUM('Дані з ДІСО'!G100:I100))</f>
        <v>14.117647058823529</v>
      </c>
      <c r="W100" s="9">
        <v>2018</v>
      </c>
      <c r="X100" s="9">
        <v>15</v>
      </c>
      <c r="Y100" s="9">
        <v>12</v>
      </c>
      <c r="Z100" s="9" t="s">
        <v>4536</v>
      </c>
      <c r="AA100" s="99">
        <v>13</v>
      </c>
      <c r="AB100" s="9" t="str">
        <f>IF('Коефіцієнти АТО'!C100="Область","",'Коефіцієнти АТО'!D100)</f>
        <v>Волинська</v>
      </c>
      <c r="AC100" s="9"/>
    </row>
    <row r="101" spans="1:29" ht="15" customHeight="1">
      <c r="A101" s="9">
        <v>100</v>
      </c>
      <c r="B101" s="9" t="s">
        <v>3148</v>
      </c>
      <c r="C101" s="9" t="s">
        <v>3148</v>
      </c>
      <c r="D101" s="9" t="s">
        <v>3214</v>
      </c>
      <c r="E101" s="9" t="s">
        <v>24</v>
      </c>
      <c r="F101" s="9" t="s">
        <v>227</v>
      </c>
      <c r="G101" s="9" t="s">
        <v>3249</v>
      </c>
      <c r="H101" s="9" t="s">
        <v>226</v>
      </c>
      <c r="I101" s="9">
        <v>8121</v>
      </c>
      <c r="J101" s="9">
        <v>8121</v>
      </c>
      <c r="K101" s="9">
        <v>364.7</v>
      </c>
      <c r="L101" s="115">
        <f t="shared" si="3"/>
        <v>1</v>
      </c>
      <c r="M101" s="96">
        <f>IF($B101="Область","",SUM('Дані з ДІСО'!J101:L101)/K101)</f>
        <v>2.6816561557444474</v>
      </c>
      <c r="N101" s="9" t="str">
        <f>IF($B101="Область","",VLOOKUP(100*J101/I101,Параметри!$B$39:$C$53,2,TRUE))</f>
        <v>1. 100%</v>
      </c>
      <c r="O101" s="9" t="str">
        <f>IF($B101="Область","",VLOOKUP(M101,Параметри!$B$21:$C$35,2,TRUE))</f>
        <v>4. 2,1-3</v>
      </c>
      <c r="P101" s="9">
        <f t="shared" si="4"/>
        <v>1</v>
      </c>
      <c r="Q101" s="9">
        <f t="shared" si="5"/>
        <v>4</v>
      </c>
      <c r="R101" s="116">
        <v>13</v>
      </c>
      <c r="S101" s="117">
        <f>IF(C101="Область",Параметри!$K$47,IF(C101="Київ",Параметри!$K$48,IF(L101&lt;Параметри!$I$42,Параметри!$K$42,IF(L101&lt;Параметри!$I$43,Параметри!$K$43,IF(L101&lt;Параметри!$I$44,Параметри!$K$44,IF(L101&lt;Параметри!$I$45,Параметри!$K$45,Параметри!$K$46))))))</f>
        <v>0.53</v>
      </c>
      <c r="T101" s="97">
        <f>IF($B101="Область",Параметри!K$63,IF($R101&lt;Параметри!$G$59,Параметри!K$58,IF($R101&lt;Параметри!$G$60,Параметри!K$59,IF($R101&lt;Параметри!$G$61,Параметри!K$60,IF($R101&lt;Параметри!$G$62,Параметри!K$61,Параметри!K$62)))))</f>
        <v>1.7000000000000001E-2</v>
      </c>
      <c r="U101" s="97">
        <f>IF($B101="Область",Параметри!L$63,IF($R101&lt;Параметри!$G$59,Параметри!L$58,IF($R101&lt;Параметри!$G$60,Параметри!L$59,IF($R101&lt;Параметри!$G$61,Параметри!L$60,IF($R101&lt;Параметри!$G$62,Параметри!L$61,Параметри!L$62)))))</f>
        <v>4.7E-2</v>
      </c>
      <c r="V101" s="98">
        <f>IF(OR(SUM('Дані з ДІСО'!G101:I101)=0,Розрахунки!H101=0),"",Розрахунки!H101/SUM('Дані з ДІСО'!G101:I101))</f>
        <v>10.988764044943821</v>
      </c>
      <c r="W101" s="9">
        <v>2018</v>
      </c>
      <c r="X101" s="9">
        <v>13</v>
      </c>
      <c r="Y101" s="9">
        <v>12</v>
      </c>
      <c r="Z101" s="9" t="s">
        <v>4535</v>
      </c>
      <c r="AA101" s="99">
        <v>13</v>
      </c>
      <c r="AB101" s="9" t="str">
        <f>IF('Коефіцієнти АТО'!C101="Область","",'Коефіцієнти АТО'!D101)</f>
        <v>Волинська</v>
      </c>
      <c r="AC101" s="9"/>
    </row>
    <row r="102" spans="1:29" ht="15" customHeight="1">
      <c r="A102" s="9">
        <v>101</v>
      </c>
      <c r="B102" s="9" t="s">
        <v>3151</v>
      </c>
      <c r="C102" s="9" t="s">
        <v>3151</v>
      </c>
      <c r="D102" s="9" t="s">
        <v>3214</v>
      </c>
      <c r="E102" s="9" t="s">
        <v>29</v>
      </c>
      <c r="F102" s="9" t="s">
        <v>229</v>
      </c>
      <c r="G102" s="9" t="s">
        <v>3250</v>
      </c>
      <c r="H102" s="9" t="s">
        <v>228</v>
      </c>
      <c r="I102" s="9">
        <v>13534</v>
      </c>
      <c r="J102" s="9">
        <v>8988</v>
      </c>
      <c r="K102" s="9">
        <v>285.60000000000002</v>
      </c>
      <c r="L102" s="115">
        <f t="shared" si="3"/>
        <v>0.66410521649179843</v>
      </c>
      <c r="M102" s="96">
        <f>IF($B102="Область","",SUM('Дані з ДІСО'!J102:L102)/K102)</f>
        <v>5.6670168067226889</v>
      </c>
      <c r="N102" s="9" t="str">
        <f>IF($B102="Область","",VLOOKUP(100*J102/I102,Параметри!$B$39:$C$53,2,TRUE))</f>
        <v>3. 66-72</v>
      </c>
      <c r="O102" s="9" t="str">
        <f>IF($B102="Область","",VLOOKUP(M102,Параметри!$B$21:$C$35,2,TRUE))</f>
        <v>8. 4,5-5,8</v>
      </c>
      <c r="P102" s="9">
        <f t="shared" si="4"/>
        <v>3</v>
      </c>
      <c r="Q102" s="9">
        <f t="shared" si="5"/>
        <v>8</v>
      </c>
      <c r="R102" s="116">
        <v>15</v>
      </c>
      <c r="S102" s="117">
        <f>IF(C102="Область",Параметри!$K$47,IF(C102="Київ",Параметри!$K$48,IF(L102&lt;Параметри!$I$42,Параметри!$K$42,IF(L102&lt;Параметри!$I$43,Параметри!$K$43,IF(L102&lt;Параметри!$I$44,Параметри!$K$44,IF(L102&lt;Параметри!$I$45,Параметри!$K$45,Параметри!$K$46))))))</f>
        <v>0.48</v>
      </c>
      <c r="T102" s="97">
        <f>IF($B102="Область",Параметри!K$63,IF($R102&lt;Параметри!$G$59,Параметри!K$58,IF($R102&lt;Параметри!$G$60,Параметри!K$59,IF($R102&lt;Параметри!$G$61,Параметри!K$60,IF($R102&lt;Параметри!$G$62,Параметри!K$61,Параметри!K$62)))))</f>
        <v>1.7000000000000001E-2</v>
      </c>
      <c r="U102" s="97">
        <f>IF($B102="Область",Параметри!L$63,IF($R102&lt;Параметри!$G$59,Параметри!L$58,IF($R102&lt;Параметри!$G$60,Параметри!L$59,IF($R102&lt;Параметри!$G$61,Параметри!L$60,IF($R102&lt;Параметри!$G$62,Параметри!L$61,Параметри!L$62)))))</f>
        <v>4.7E-2</v>
      </c>
      <c r="V102" s="98">
        <f>IF(OR(SUM('Дані з ДІСО'!G102:I102)=0,Розрахунки!H102=0),"",Розрахунки!H102/SUM('Дані з ДІСО'!G102:I102))</f>
        <v>14.581081081081081</v>
      </c>
      <c r="W102" s="9">
        <v>2019</v>
      </c>
      <c r="X102" s="9">
        <v>15.5</v>
      </c>
      <c r="Y102" s="9">
        <v>14</v>
      </c>
      <c r="Z102" s="9" t="s">
        <v>4536</v>
      </c>
      <c r="AA102" s="99">
        <v>15</v>
      </c>
      <c r="AB102" s="9" t="str">
        <f>IF('Коефіцієнти АТО'!C102="Область","",'Коефіцієнти АТО'!D102)</f>
        <v>Волинська</v>
      </c>
      <c r="AC102" s="9"/>
    </row>
    <row r="103" spans="1:29" ht="15" customHeight="1">
      <c r="A103" s="9">
        <v>102</v>
      </c>
      <c r="B103" s="9" t="s">
        <v>3145</v>
      </c>
      <c r="C103" s="9" t="s">
        <v>3146</v>
      </c>
      <c r="D103" s="9" t="s">
        <v>3214</v>
      </c>
      <c r="E103" s="9" t="s">
        <v>21</v>
      </c>
      <c r="F103" s="9" t="s">
        <v>231</v>
      </c>
      <c r="G103" s="9" t="s">
        <v>3251</v>
      </c>
      <c r="H103" s="9" t="s">
        <v>230</v>
      </c>
      <c r="I103" s="9">
        <v>24918</v>
      </c>
      <c r="J103" s="9">
        <v>9525</v>
      </c>
      <c r="K103" s="9">
        <v>481.1</v>
      </c>
      <c r="L103" s="115">
        <f t="shared" si="3"/>
        <v>0.3822537924392006</v>
      </c>
      <c r="M103" s="96">
        <f>IF($B103="Область","",SUM('Дані з ДІСО'!J103:L103)/K103)</f>
        <v>8.0908335065474954</v>
      </c>
      <c r="N103" s="9" t="str">
        <f>IF($B103="Область","",VLOOKUP(100*J103/I103,Параметри!$B$39:$C$53,2,TRUE))</f>
        <v>9. 26-43</v>
      </c>
      <c r="O103" s="9" t="str">
        <f>IF($B103="Область","",VLOOKUP(M103,Параметри!$B$21:$C$35,2,TRUE))</f>
        <v>10. 7-10,2</v>
      </c>
      <c r="P103" s="9">
        <f t="shared" si="4"/>
        <v>9</v>
      </c>
      <c r="Q103" s="9">
        <f t="shared" si="5"/>
        <v>10</v>
      </c>
      <c r="R103" s="116">
        <v>18</v>
      </c>
      <c r="S103" s="117">
        <f>IF(C103="Область",Параметри!$K$47,IF(C103="Київ",Параметри!$K$48,IF(L103&lt;Параметри!$I$42,Параметри!$K$42,IF(L103&lt;Параметри!$I$43,Параметри!$K$43,IF(L103&lt;Параметри!$I$44,Параметри!$K$44,IF(L103&lt;Параметри!$I$45,Параметри!$K$45,Параметри!$K$46))))))</f>
        <v>0.33</v>
      </c>
      <c r="T103" s="97">
        <f>IF($B103="Область",Параметри!K$63,IF($R103&lt;Параметри!$G$59,Параметри!K$58,IF($R103&lt;Параметри!$G$60,Параметри!K$59,IF($R103&lt;Параметри!$G$61,Параметри!K$60,IF($R103&lt;Параметри!$G$62,Параметри!K$61,Параметри!K$62)))))</f>
        <v>1.7000000000000001E-2</v>
      </c>
      <c r="U103" s="97">
        <f>IF($B103="Область",Параметри!L$63,IF($R103&lt;Параметри!$G$59,Параметри!L$58,IF($R103&lt;Параметри!$G$60,Параметри!L$59,IF($R103&lt;Параметри!$G$61,Параметри!L$60,IF($R103&lt;Параметри!$G$62,Параметри!L$61,Параметри!L$62)))))</f>
        <v>4.7E-2</v>
      </c>
      <c r="V103" s="98">
        <f>IF(OR(SUM('Дані з ДІСО'!G103:I103)=0,Розрахунки!H103=0),"",Розрахунки!H103/SUM('Дані з ДІСО'!G103:I103))</f>
        <v>22.630813953488371</v>
      </c>
      <c r="W103" s="9">
        <v>2019</v>
      </c>
      <c r="X103" s="9">
        <v>18</v>
      </c>
      <c r="Y103" s="9">
        <v>17</v>
      </c>
      <c r="Z103" s="9" t="s">
        <v>4535</v>
      </c>
      <c r="AA103" s="99">
        <v>18</v>
      </c>
      <c r="AB103" s="9" t="str">
        <f>IF('Коефіцієнти АТО'!C103="Область","",'Коефіцієнти АТО'!D103)</f>
        <v>Волинська</v>
      </c>
      <c r="AC103" s="9"/>
    </row>
    <row r="104" spans="1:29" ht="15" customHeight="1">
      <c r="A104" s="9">
        <v>103</v>
      </c>
      <c r="B104" s="9" t="s">
        <v>3148</v>
      </c>
      <c r="C104" s="9" t="s">
        <v>3148</v>
      </c>
      <c r="D104" s="9" t="s">
        <v>3214</v>
      </c>
      <c r="E104" s="9" t="s">
        <v>24</v>
      </c>
      <c r="F104" s="9" t="s">
        <v>233</v>
      </c>
      <c r="G104" s="9" t="s">
        <v>3252</v>
      </c>
      <c r="H104" s="9" t="s">
        <v>232</v>
      </c>
      <c r="I104" s="9">
        <v>20573</v>
      </c>
      <c r="J104" s="9">
        <v>20573</v>
      </c>
      <c r="K104" s="9">
        <v>294.8</v>
      </c>
      <c r="L104" s="115">
        <f t="shared" si="3"/>
        <v>1</v>
      </c>
      <c r="M104" s="96">
        <f>IF($B104="Область","",SUM('Дані з ДІСО'!J104:L104)/K104)</f>
        <v>9.511533242876526</v>
      </c>
      <c r="N104" s="9" t="str">
        <f>IF($B104="Область","",VLOOKUP(100*J104/I104,Параметри!$B$39:$C$53,2,TRUE))</f>
        <v>1. 100%</v>
      </c>
      <c r="O104" s="9" t="str">
        <f>IF($B104="Область","",VLOOKUP(M104,Параметри!$B$21:$C$35,2,TRUE))</f>
        <v>10. 7-10,2</v>
      </c>
      <c r="P104" s="9">
        <f t="shared" si="4"/>
        <v>1</v>
      </c>
      <c r="Q104" s="9">
        <f t="shared" si="5"/>
        <v>10</v>
      </c>
      <c r="R104" s="116">
        <v>15.5</v>
      </c>
      <c r="S104" s="117">
        <f>IF(C104="Область",Параметри!$K$47,IF(C104="Київ",Параметри!$K$48,IF(L104&lt;Параметри!$I$42,Параметри!$K$42,IF(L104&lt;Параметри!$I$43,Параметри!$K$43,IF(L104&lt;Параметри!$I$44,Параметри!$K$44,IF(L104&lt;Параметри!$I$45,Параметри!$K$45,Параметри!$K$46))))))</f>
        <v>0.53</v>
      </c>
      <c r="T104" s="97">
        <f>IF($B104="Область",Параметри!K$63,IF($R104&lt;Параметри!$G$59,Параметри!K$58,IF($R104&lt;Параметри!$G$60,Параметри!K$59,IF($R104&lt;Параметри!$G$61,Параметри!K$60,IF($R104&lt;Параметри!$G$62,Параметри!K$61,Параметри!K$62)))))</f>
        <v>1.7000000000000001E-2</v>
      </c>
      <c r="U104" s="97">
        <f>IF($B104="Область",Параметри!L$63,IF($R104&lt;Параметри!$G$59,Параметри!L$58,IF($R104&lt;Параметри!$G$60,Параметри!L$59,IF($R104&lt;Параметри!$G$61,Параметри!L$60,IF($R104&lt;Параметри!$G$62,Параметри!L$61,Параметри!L$62)))))</f>
        <v>4.7E-2</v>
      </c>
      <c r="V104" s="98">
        <f>IF(OR(SUM('Дані з ДІСО'!G104:I104)=0,Розрахунки!H104=0),"",Розрахунки!H104/SUM('Дані з ДІСО'!G104:I104))</f>
        <v>21.242424242424242</v>
      </c>
      <c r="W104" s="9">
        <v>2019</v>
      </c>
      <c r="X104" s="9">
        <v>15.5</v>
      </c>
      <c r="Y104" s="9">
        <v>16.5</v>
      </c>
      <c r="Z104" s="9" t="s">
        <v>4535</v>
      </c>
      <c r="AA104" s="99">
        <v>15.5</v>
      </c>
      <c r="AB104" s="9" t="str">
        <f>IF('Коефіцієнти АТО'!C104="Область","",'Коефіцієнти АТО'!D104)</f>
        <v>Волинська</v>
      </c>
      <c r="AC104" s="9"/>
    </row>
    <row r="105" spans="1:29" ht="15" customHeight="1">
      <c r="A105" s="9">
        <v>104</v>
      </c>
      <c r="B105" s="9" t="s">
        <v>3151</v>
      </c>
      <c r="C105" s="9" t="s">
        <v>3151</v>
      </c>
      <c r="D105" s="9" t="s">
        <v>3214</v>
      </c>
      <c r="E105" s="9" t="s">
        <v>29</v>
      </c>
      <c r="F105" s="9" t="s">
        <v>235</v>
      </c>
      <c r="G105" s="9" t="s">
        <v>3253</v>
      </c>
      <c r="H105" s="9" t="s">
        <v>234</v>
      </c>
      <c r="I105" s="9">
        <v>11973</v>
      </c>
      <c r="J105" s="9">
        <v>6861</v>
      </c>
      <c r="K105" s="9">
        <v>385.5</v>
      </c>
      <c r="L105" s="115">
        <f t="shared" si="3"/>
        <v>0.57303933851165123</v>
      </c>
      <c r="M105" s="96">
        <f>IF($B105="Область","",SUM('Дані з ДІСО'!J105:L105)/K105)</f>
        <v>4.5758754863813227</v>
      </c>
      <c r="N105" s="9" t="str">
        <f>IF($B105="Область","",VLOOKUP(100*J105/I105,Параметри!$B$39:$C$53,2,TRUE))</f>
        <v>6. 53-58</v>
      </c>
      <c r="O105" s="9" t="str">
        <f>IF($B105="Область","",VLOOKUP(M105,Параметри!$B$21:$C$35,2,TRUE))</f>
        <v>8. 4,5-5,8</v>
      </c>
      <c r="P105" s="9">
        <f t="shared" si="4"/>
        <v>6</v>
      </c>
      <c r="Q105" s="9">
        <f t="shared" si="5"/>
        <v>8</v>
      </c>
      <c r="R105" s="116">
        <v>16</v>
      </c>
      <c r="S105" s="117">
        <f>IF(C105="Область",Параметри!$K$47,IF(C105="Київ",Параметри!$K$48,IF(L105&lt;Параметри!$I$42,Параметри!$K$42,IF(L105&lt;Параметри!$I$43,Параметри!$K$43,IF(L105&lt;Параметри!$I$44,Параметри!$K$44,IF(L105&lt;Параметри!$I$45,Параметри!$K$45,Параметри!$K$46))))))</f>
        <v>0.43</v>
      </c>
      <c r="T105" s="97">
        <f>IF($B105="Область",Параметри!K$63,IF($R105&lt;Параметри!$G$59,Параметри!K$58,IF($R105&lt;Параметри!$G$60,Параметри!K$59,IF($R105&lt;Параметри!$G$61,Параметри!K$60,IF($R105&lt;Параметри!$G$62,Параметри!K$61,Параметри!K$62)))))</f>
        <v>1.7000000000000001E-2</v>
      </c>
      <c r="U105" s="97">
        <f>IF($B105="Область",Параметри!L$63,IF($R105&lt;Параметри!$G$59,Параметри!L$58,IF($R105&lt;Параметри!$G$60,Параметри!L$59,IF($R105&lt;Параметри!$G$61,Параметри!L$60,IF($R105&lt;Параметри!$G$62,Параметри!L$61,Параметри!L$62)))))</f>
        <v>4.7E-2</v>
      </c>
      <c r="V105" s="98">
        <f>IF(OR(SUM('Дані з ДІСО'!G105:I105)=0,Розрахунки!H105=0),"",Розрахунки!H105/SUM('Дані з ДІСО'!G105:I105))</f>
        <v>16.485981308411215</v>
      </c>
      <c r="W105" s="9">
        <v>2019</v>
      </c>
      <c r="X105" s="9">
        <v>17</v>
      </c>
      <c r="Y105" s="9">
        <v>15</v>
      </c>
      <c r="Z105" s="9" t="s">
        <v>4536</v>
      </c>
      <c r="AA105" s="99">
        <v>16</v>
      </c>
      <c r="AB105" s="9" t="str">
        <f>IF('Коефіцієнти АТО'!C105="Область","",'Коефіцієнти АТО'!D105)</f>
        <v>Волинська</v>
      </c>
      <c r="AC105" s="9"/>
    </row>
    <row r="106" spans="1:29" ht="15" customHeight="1">
      <c r="A106" s="9">
        <v>105</v>
      </c>
      <c r="B106" s="9" t="s">
        <v>3176</v>
      </c>
      <c r="C106" s="9" t="s">
        <v>3146</v>
      </c>
      <c r="D106" s="9" t="s">
        <v>3214</v>
      </c>
      <c r="E106" s="9" t="s">
        <v>78</v>
      </c>
      <c r="F106" s="9" t="s">
        <v>237</v>
      </c>
      <c r="G106" s="9" t="s">
        <v>3254</v>
      </c>
      <c r="H106" s="9" t="s">
        <v>236</v>
      </c>
      <c r="I106" s="9">
        <v>238816</v>
      </c>
      <c r="J106" s="9">
        <v>21619</v>
      </c>
      <c r="K106" s="9">
        <v>382.4</v>
      </c>
      <c r="L106" s="115">
        <f t="shared" si="3"/>
        <v>9.0525760418062443E-2</v>
      </c>
      <c r="M106" s="96">
        <f>IF($B106="Область","",SUM('Дані з ДІСО'!J106:L106)/K106)</f>
        <v>82.246338912133893</v>
      </c>
      <c r="N106" s="9" t="str">
        <f>IF($B106="Область","",VLOOKUP(100*J106/I106,Параметри!$B$39:$C$53,2,TRUE))</f>
        <v>14. 9-12</v>
      </c>
      <c r="O106" s="9" t="str">
        <f>IF($B106="Область","",VLOOKUP(M106,Параметри!$B$21:$C$35,2,TRUE))</f>
        <v>14. 44,9-93,7</v>
      </c>
      <c r="P106" s="9">
        <f t="shared" si="4"/>
        <v>14</v>
      </c>
      <c r="Q106" s="9">
        <f t="shared" si="5"/>
        <v>14</v>
      </c>
      <c r="R106" s="116">
        <v>27</v>
      </c>
      <c r="S106" s="117">
        <f>IF(C106="Область",Параметри!$K$47,IF(C106="Київ",Параметри!$K$48,IF(L106&lt;Параметри!$I$42,Параметри!$K$42,IF(L106&lt;Параметри!$I$43,Параметри!$K$43,IF(L106&lt;Параметри!$I$44,Параметри!$K$44,IF(L106&lt;Параметри!$I$45,Параметри!$K$45,Параметри!$K$46))))))</f>
        <v>0.23</v>
      </c>
      <c r="T106" s="97">
        <f>IF($B106="Область",Параметри!K$63,IF($R106&lt;Параметри!$G$59,Параметри!K$58,IF($R106&lt;Параметри!$G$60,Параметри!K$59,IF($R106&lt;Параметри!$G$61,Параметри!K$60,IF($R106&lt;Параметри!$G$62,Параметри!K$61,Параметри!K$62)))))</f>
        <v>0.15</v>
      </c>
      <c r="U106" s="97">
        <f>IF($B106="Область",Параметри!L$63,IF($R106&lt;Параметри!$G$59,Параметри!L$58,IF($R106&lt;Параметри!$G$60,Параметри!L$59,IF($R106&lt;Параметри!$G$61,Параметри!L$60,IF($R106&lt;Параметри!$G$62,Параметри!L$61,Параметри!L$62)))))</f>
        <v>0.10100000000000001</v>
      </c>
      <c r="V106" s="98">
        <f>IF(OR(SUM('Дані з ДІСО'!G106:I106)=0,Розрахунки!H106=0),"",Розрахунки!H106/SUM('Дані з ДІСО'!G106:I106))</f>
        <v>30.475775193798448</v>
      </c>
      <c r="W106" s="9" t="s">
        <v>3176</v>
      </c>
      <c r="X106" s="9">
        <v>27</v>
      </c>
      <c r="Y106" s="9">
        <v>27.5</v>
      </c>
      <c r="Z106" s="9" t="s">
        <v>4535</v>
      </c>
      <c r="AA106" s="99">
        <v>27</v>
      </c>
      <c r="AB106" s="9" t="str">
        <f>IF('Коефіцієнти АТО'!C106="Область","",'Коефіцієнти АТО'!D106)</f>
        <v>Волинська</v>
      </c>
      <c r="AC106" s="9">
        <v>1</v>
      </c>
    </row>
    <row r="107" spans="1:29" ht="15" customHeight="1">
      <c r="A107" s="9">
        <v>106</v>
      </c>
      <c r="B107" s="9" t="s">
        <v>3151</v>
      </c>
      <c r="C107" s="9" t="s">
        <v>3151</v>
      </c>
      <c r="D107" s="9" t="s">
        <v>3214</v>
      </c>
      <c r="E107" s="9" t="s">
        <v>29</v>
      </c>
      <c r="F107" s="9" t="s">
        <v>239</v>
      </c>
      <c r="G107" s="9" t="s">
        <v>3255</v>
      </c>
      <c r="H107" s="9" t="s">
        <v>238</v>
      </c>
      <c r="I107" s="9">
        <v>9519</v>
      </c>
      <c r="J107" s="9">
        <v>6799</v>
      </c>
      <c r="K107" s="9">
        <v>232.5</v>
      </c>
      <c r="L107" s="115">
        <f t="shared" si="3"/>
        <v>0.71425569912805964</v>
      </c>
      <c r="M107" s="96">
        <f>IF($B107="Область","",SUM('Дані з ДІСО'!J107:L107)/K107)</f>
        <v>4.7225806451612904</v>
      </c>
      <c r="N107" s="9" t="str">
        <f>IF($B107="Область","",VLOOKUP(100*J107/I107,Параметри!$B$39:$C$53,2,TRUE))</f>
        <v>3. 66-72</v>
      </c>
      <c r="O107" s="9" t="str">
        <f>IF($B107="Область","",VLOOKUP(M107,Параметри!$B$21:$C$35,2,TRUE))</f>
        <v>8. 4,5-5,8</v>
      </c>
      <c r="P107" s="9">
        <f t="shared" si="4"/>
        <v>3</v>
      </c>
      <c r="Q107" s="9">
        <f t="shared" si="5"/>
        <v>8</v>
      </c>
      <c r="R107" s="116">
        <v>15</v>
      </c>
      <c r="S107" s="117">
        <f>IF(C107="Область",Параметри!$K$47,IF(C107="Київ",Параметри!$K$48,IF(L107&lt;Параметри!$I$42,Параметри!$K$42,IF(L107&lt;Параметри!$I$43,Параметри!$K$43,IF(L107&lt;Параметри!$I$44,Параметри!$K$44,IF(L107&lt;Параметри!$I$45,Параметри!$K$45,Параметри!$K$46))))))</f>
        <v>0.48</v>
      </c>
      <c r="T107" s="97">
        <f>IF($B107="Область",Параметри!K$63,IF($R107&lt;Параметри!$G$59,Параметри!K$58,IF($R107&lt;Параметри!$G$60,Параметри!K$59,IF($R107&lt;Параметри!$G$61,Параметри!K$60,IF($R107&lt;Параметри!$G$62,Параметри!K$61,Параметри!K$62)))))</f>
        <v>1.7000000000000001E-2</v>
      </c>
      <c r="U107" s="97">
        <f>IF($B107="Область",Параметри!L$63,IF($R107&lt;Параметри!$G$59,Параметри!L$58,IF($R107&lt;Параметри!$G$60,Параметри!L$59,IF($R107&lt;Параметри!$G$61,Параметри!L$60,IF($R107&lt;Параметри!$G$62,Параметри!L$61,Параметри!L$62)))))</f>
        <v>4.7E-2</v>
      </c>
      <c r="V107" s="98">
        <f>IF(OR(SUM('Дані з ДІСО'!G107:I107)=0,Розрахунки!H107=0),"",Розрахунки!H107/SUM('Дані з ДІСО'!G107:I107))</f>
        <v>12.767441860465116</v>
      </c>
      <c r="W107" s="9">
        <v>2021</v>
      </c>
      <c r="X107" s="9">
        <v>15.5</v>
      </c>
      <c r="Y107" s="9">
        <v>14</v>
      </c>
      <c r="Z107" s="9" t="s">
        <v>4536</v>
      </c>
      <c r="AA107" s="99">
        <v>15</v>
      </c>
      <c r="AB107" s="9" t="str">
        <f>IF('Коефіцієнти АТО'!C107="Область","",'Коефіцієнти АТО'!D107)</f>
        <v>Волинська</v>
      </c>
      <c r="AC107" s="9"/>
    </row>
    <row r="108" spans="1:29" ht="15" customHeight="1">
      <c r="A108" s="9">
        <v>107</v>
      </c>
      <c r="B108" s="9" t="s">
        <v>3148</v>
      </c>
      <c r="C108" s="9" t="s">
        <v>3148</v>
      </c>
      <c r="D108" s="9" t="s">
        <v>3214</v>
      </c>
      <c r="E108" s="9" t="s">
        <v>24</v>
      </c>
      <c r="F108" s="9" t="s">
        <v>241</v>
      </c>
      <c r="G108" s="9" t="s">
        <v>3256</v>
      </c>
      <c r="H108" s="9" t="s">
        <v>240</v>
      </c>
      <c r="I108" s="9">
        <v>5676</v>
      </c>
      <c r="J108" s="9">
        <v>5676</v>
      </c>
      <c r="K108" s="9">
        <v>241.7</v>
      </c>
      <c r="L108" s="115">
        <f t="shared" si="3"/>
        <v>1</v>
      </c>
      <c r="M108" s="96">
        <f>IF($B108="Область","",SUM('Дані з ДІСО'!J108:L108)/K108)</f>
        <v>2.7554820024824163</v>
      </c>
      <c r="N108" s="9" t="str">
        <f>IF($B108="Область","",VLOOKUP(100*J108/I108,Параметри!$B$39:$C$53,2,TRUE))</f>
        <v>1. 100%</v>
      </c>
      <c r="O108" s="9" t="str">
        <f>IF($B108="Область","",VLOOKUP(M108,Параметри!$B$21:$C$35,2,TRUE))</f>
        <v>4. 2,1-3</v>
      </c>
      <c r="P108" s="9">
        <f t="shared" si="4"/>
        <v>1</v>
      </c>
      <c r="Q108" s="9">
        <f t="shared" si="5"/>
        <v>4</v>
      </c>
      <c r="R108" s="116">
        <v>13</v>
      </c>
      <c r="S108" s="117">
        <f>IF(C108="Область",Параметри!$K$47,IF(C108="Київ",Параметри!$K$48,IF(L108&lt;Параметри!$I$42,Параметри!$K$42,IF(L108&lt;Параметри!$I$43,Параметри!$K$43,IF(L108&lt;Параметри!$I$44,Параметри!$K$44,IF(L108&lt;Параметри!$I$45,Параметри!$K$45,Параметри!$K$46))))))</f>
        <v>0.53</v>
      </c>
      <c r="T108" s="97">
        <f>IF($B108="Область",Параметри!K$63,IF($R108&lt;Параметри!$G$59,Параметри!K$58,IF($R108&lt;Параметри!$G$60,Параметри!K$59,IF($R108&lt;Параметри!$G$61,Параметри!K$60,IF($R108&lt;Параметри!$G$62,Параметри!K$61,Параметри!K$62)))))</f>
        <v>1.7000000000000001E-2</v>
      </c>
      <c r="U108" s="97">
        <f>IF($B108="Область",Параметри!L$63,IF($R108&lt;Параметри!$G$59,Параметри!L$58,IF($R108&lt;Параметри!$G$60,Параметри!L$59,IF($R108&lt;Параметри!$G$61,Параметри!L$60,IF($R108&lt;Параметри!$G$62,Параметри!L$61,Параметри!L$62)))))</f>
        <v>4.7E-2</v>
      </c>
      <c r="V108" s="98">
        <f>IF(OR(SUM('Дані з ДІСО'!G108:I108)=0,Розрахунки!H108=0),"",Розрахунки!H108/SUM('Дані з ДІСО'!G108:I108))</f>
        <v>10.090909090909092</v>
      </c>
      <c r="W108" s="9">
        <v>2021</v>
      </c>
      <c r="X108" s="9">
        <v>13</v>
      </c>
      <c r="Y108" s="9">
        <v>12</v>
      </c>
      <c r="Z108" s="9" t="s">
        <v>4535</v>
      </c>
      <c r="AA108" s="99">
        <v>13</v>
      </c>
      <c r="AB108" s="9" t="str">
        <f>IF('Коефіцієнти АТО'!C108="Область","",'Коефіцієнти АТО'!D108)</f>
        <v>Волинська</v>
      </c>
      <c r="AC108" s="9"/>
    </row>
    <row r="109" spans="1:29" ht="15" customHeight="1">
      <c r="A109" s="9">
        <v>108</v>
      </c>
      <c r="B109" s="9" t="s">
        <v>3148</v>
      </c>
      <c r="C109" s="9" t="s">
        <v>3148</v>
      </c>
      <c r="D109" s="9" t="s">
        <v>3214</v>
      </c>
      <c r="E109" s="9" t="s">
        <v>24</v>
      </c>
      <c r="F109" s="9" t="s">
        <v>243</v>
      </c>
      <c r="G109" s="9" t="s">
        <v>3257</v>
      </c>
      <c r="H109" s="9" t="s">
        <v>242</v>
      </c>
      <c r="I109" s="9">
        <v>9648</v>
      </c>
      <c r="J109" s="9">
        <v>9648</v>
      </c>
      <c r="K109" s="9">
        <v>379.7</v>
      </c>
      <c r="L109" s="115">
        <f t="shared" si="3"/>
        <v>1</v>
      </c>
      <c r="M109" s="96">
        <f>IF($B109="Область","",SUM('Дані з ДІСО'!J109:L109)/K109)</f>
        <v>4.213853041875165</v>
      </c>
      <c r="N109" s="9" t="str">
        <f>IF($B109="Область","",VLOOKUP(100*J109/I109,Параметри!$B$39:$C$53,2,TRUE))</f>
        <v>1. 100%</v>
      </c>
      <c r="O109" s="9" t="str">
        <f>IF($B109="Область","",VLOOKUP(M109,Параметри!$B$21:$C$35,2,TRUE))</f>
        <v>7. 4,1-4,5</v>
      </c>
      <c r="P109" s="9">
        <f t="shared" si="4"/>
        <v>1</v>
      </c>
      <c r="Q109" s="9">
        <f t="shared" si="5"/>
        <v>7</v>
      </c>
      <c r="R109" s="116">
        <v>14.5</v>
      </c>
      <c r="S109" s="117">
        <f>IF(C109="Область",Параметри!$K$47,IF(C109="Київ",Параметри!$K$48,IF(L109&lt;Параметри!$I$42,Параметри!$K$42,IF(L109&lt;Параметри!$I$43,Параметри!$K$43,IF(L109&lt;Параметри!$I$44,Параметри!$K$44,IF(L109&lt;Параметри!$I$45,Параметри!$K$45,Параметри!$K$46))))))</f>
        <v>0.53</v>
      </c>
      <c r="T109" s="97">
        <f>IF($B109="Область",Параметри!K$63,IF($R109&lt;Параметри!$G$59,Параметри!K$58,IF($R109&lt;Параметри!$G$60,Параметри!K$59,IF($R109&lt;Параметри!$G$61,Параметри!K$60,IF($R109&lt;Параметри!$G$62,Параметри!K$61,Параметри!K$62)))))</f>
        <v>1.7000000000000001E-2</v>
      </c>
      <c r="U109" s="97">
        <f>IF($B109="Область",Параметри!L$63,IF($R109&lt;Параметри!$G$59,Параметри!L$58,IF($R109&lt;Параметри!$G$60,Параметри!L$59,IF($R109&lt;Параметри!$G$61,Параметри!L$60,IF($R109&lt;Параметри!$G$62,Параметри!L$61,Параметри!L$62)))))</f>
        <v>4.7E-2</v>
      </c>
      <c r="V109" s="98">
        <f>IF(OR(SUM('Дані з ДІСО'!G109:I109)=0,Розрахунки!H109=0),"",Розрахунки!H109/SUM('Дані з ДІСО'!G109:I109))</f>
        <v>15.09433962264151</v>
      </c>
      <c r="W109" s="9">
        <v>2021</v>
      </c>
      <c r="X109" s="9">
        <v>14.5</v>
      </c>
      <c r="Y109" s="9">
        <v>15.5</v>
      </c>
      <c r="Z109" s="9" t="s">
        <v>4535</v>
      </c>
      <c r="AA109" s="99">
        <v>14.5</v>
      </c>
      <c r="AB109" s="9" t="str">
        <f>IF('Коефіцієнти АТО'!C109="Область","",'Коефіцієнти АТО'!D109)</f>
        <v>Волинська</v>
      </c>
      <c r="AC109" s="9"/>
    </row>
    <row r="110" spans="1:29">
      <c r="A110" s="9">
        <v>109</v>
      </c>
      <c r="B110" s="9" t="s">
        <v>3145</v>
      </c>
      <c r="C110" s="9" t="s">
        <v>3146</v>
      </c>
      <c r="D110" s="9" t="s">
        <v>3214</v>
      </c>
      <c r="E110" s="9" t="s">
        <v>21</v>
      </c>
      <c r="F110" s="9" t="s">
        <v>245</v>
      </c>
      <c r="G110" s="9" t="s">
        <v>3258</v>
      </c>
      <c r="H110" s="9" t="s">
        <v>244</v>
      </c>
      <c r="I110" s="9">
        <v>9312</v>
      </c>
      <c r="J110" s="9">
        <v>7678</v>
      </c>
      <c r="K110" s="9">
        <v>223.5</v>
      </c>
      <c r="L110" s="115">
        <f t="shared" si="3"/>
        <v>0.82452749140893467</v>
      </c>
      <c r="M110" s="96">
        <f>IF($B110="Область","",SUM('Дані з ДІСО'!J110:L110)/K110)</f>
        <v>4.3713646532438482</v>
      </c>
      <c r="N110" s="9" t="str">
        <f>IF($B110="Область","",VLOOKUP(100*J110/I110,Параметри!$B$39:$C$53,2,TRUE))</f>
        <v>2. 72-100</v>
      </c>
      <c r="O110" s="9" t="str">
        <f>IF($B110="Область","",VLOOKUP(M110,Параметри!$B$21:$C$35,2,TRUE))</f>
        <v>7. 4,1-4,5</v>
      </c>
      <c r="P110" s="9">
        <f t="shared" si="4"/>
        <v>2</v>
      </c>
      <c r="Q110" s="9">
        <f t="shared" si="5"/>
        <v>7</v>
      </c>
      <c r="R110" s="116">
        <v>15</v>
      </c>
      <c r="S110" s="117">
        <f>IF(C110="Область",Параметри!$K$47,IF(C110="Київ",Параметри!$K$48,IF(L110&lt;Параметри!$I$42,Параметри!$K$42,IF(L110&lt;Параметри!$I$43,Параметри!$K$43,IF(L110&lt;Параметри!$I$44,Параметри!$K$44,IF(L110&lt;Параметри!$I$45,Параметри!$K$45,Параметри!$K$46))))))</f>
        <v>0.53</v>
      </c>
      <c r="T110" s="97">
        <f>IF($B110="Область",Параметри!K$63,IF($R110&lt;Параметри!$G$59,Параметри!K$58,IF($R110&lt;Параметри!$G$60,Параметри!K$59,IF($R110&lt;Параметри!$G$61,Параметри!K$60,IF($R110&lt;Параметри!$G$62,Параметри!K$61,Параметри!K$62)))))</f>
        <v>1.7000000000000001E-2</v>
      </c>
      <c r="U110" s="97">
        <f>IF($B110="Область",Параметри!L$63,IF($R110&lt;Параметри!$G$59,Параметри!L$58,IF($R110&lt;Параметри!$G$60,Параметри!L$59,IF($R110&lt;Параметри!$G$61,Параметри!L$60,IF($R110&lt;Параметри!$G$62,Параметри!L$61,Параметри!L$62)))))</f>
        <v>4.7E-2</v>
      </c>
      <c r="V110" s="98">
        <f>IF(OR(SUM('Дані з ДІСО'!G110:I110)=0,Розрахунки!H110=0),"",Розрахунки!H110/SUM('Дані з ДІСО'!G110:I110))</f>
        <v>12.688311688311689</v>
      </c>
      <c r="W110" s="9">
        <v>2021</v>
      </c>
      <c r="X110" s="9">
        <v>15</v>
      </c>
      <c r="Y110" s="9">
        <v>14</v>
      </c>
      <c r="Z110" s="9" t="s">
        <v>4535</v>
      </c>
      <c r="AA110" s="99">
        <v>15</v>
      </c>
      <c r="AB110" s="9" t="str">
        <f>IF('Коефіцієнти АТО'!C110="Область","",'Коефіцієнти АТО'!D110)</f>
        <v>Волинська</v>
      </c>
      <c r="AC110" s="9"/>
    </row>
    <row r="111" spans="1:29" ht="15" customHeight="1">
      <c r="A111" s="9">
        <v>110</v>
      </c>
      <c r="B111" s="9" t="s">
        <v>3176</v>
      </c>
      <c r="C111" s="9" t="s">
        <v>3146</v>
      </c>
      <c r="D111" s="9" t="s">
        <v>3214</v>
      </c>
      <c r="E111" s="9" t="s">
        <v>78</v>
      </c>
      <c r="F111" s="9" t="s">
        <v>247</v>
      </c>
      <c r="G111" s="9" t="s">
        <v>3259</v>
      </c>
      <c r="H111" s="9" t="s">
        <v>246</v>
      </c>
      <c r="I111" s="9">
        <v>42227</v>
      </c>
      <c r="J111" s="9">
        <v>4157</v>
      </c>
      <c r="K111" s="9">
        <v>98.1</v>
      </c>
      <c r="L111" s="115">
        <f t="shared" si="3"/>
        <v>9.8444123428138394E-2</v>
      </c>
      <c r="M111" s="96">
        <f>IF($B111="Область","",SUM('Дані з ДІСО'!J111:L111)/K111)</f>
        <v>48.583078491335378</v>
      </c>
      <c r="N111" s="9" t="str">
        <f>IF($B111="Область","",VLOOKUP(100*J111/I111,Параметри!$B$39:$C$53,2,TRUE))</f>
        <v>14. 9-12</v>
      </c>
      <c r="O111" s="9" t="str">
        <f>IF($B111="Область","",VLOOKUP(M111,Параметри!$B$21:$C$35,2,TRUE))</f>
        <v>14. 44,9-93,7</v>
      </c>
      <c r="P111" s="9">
        <f t="shared" si="4"/>
        <v>14</v>
      </c>
      <c r="Q111" s="9">
        <f t="shared" si="5"/>
        <v>14</v>
      </c>
      <c r="R111" s="116">
        <v>26</v>
      </c>
      <c r="S111" s="117">
        <f>IF(C111="Область",Параметри!$K$47,IF(C111="Київ",Параметри!$K$48,IF(L111&lt;Параметри!$I$42,Параметри!$K$42,IF(L111&lt;Параметри!$I$43,Параметри!$K$43,IF(L111&lt;Параметри!$I$44,Параметри!$K$44,IF(L111&lt;Параметри!$I$45,Параметри!$K$45,Параметри!$K$46))))))</f>
        <v>0.23</v>
      </c>
      <c r="T111" s="97">
        <f>IF($B111="Область",Параметри!K$63,IF($R111&lt;Параметри!$G$59,Параметри!K$58,IF($R111&lt;Параметри!$G$60,Параметри!K$59,IF($R111&lt;Параметри!$G$61,Параметри!K$60,IF($R111&lt;Параметри!$G$62,Параметри!K$61,Параметри!K$62)))))</f>
        <v>0.125</v>
      </c>
      <c r="U111" s="97">
        <f>IF($B111="Область",Параметри!L$63,IF($R111&lt;Параметри!$G$59,Параметри!L$58,IF($R111&lt;Параметри!$G$60,Параметри!L$59,IF($R111&lt;Параметри!$G$61,Параметри!L$60,IF($R111&lt;Параметри!$G$62,Параметри!L$61,Параметри!L$62)))))</f>
        <v>4.7E-2</v>
      </c>
      <c r="V111" s="98">
        <f>IF(OR(SUM('Дані з ДІСО'!G111:I111)=0,Розрахунки!H111=0),"",Розрахунки!H111/SUM('Дані з ДІСО'!G111:I111))</f>
        <v>29.419753086419753</v>
      </c>
      <c r="W111" s="9" t="s">
        <v>3176</v>
      </c>
      <c r="X111" s="9">
        <v>27</v>
      </c>
      <c r="Y111" s="9">
        <v>25</v>
      </c>
      <c r="Z111" s="9" t="s">
        <v>4536</v>
      </c>
      <c r="AA111" s="99">
        <v>26</v>
      </c>
      <c r="AB111" s="9" t="str">
        <f>IF('Коефіцієнти АТО'!C111="Область","",'Коефіцієнти АТО'!D111)</f>
        <v>Волинська</v>
      </c>
      <c r="AC111" s="9"/>
    </row>
    <row r="112" spans="1:29" ht="15" customHeight="1">
      <c r="A112" s="9">
        <v>111</v>
      </c>
      <c r="B112" s="9" t="s">
        <v>3145</v>
      </c>
      <c r="C112" s="9" t="s">
        <v>3146</v>
      </c>
      <c r="D112" s="9" t="s">
        <v>3214</v>
      </c>
      <c r="E112" s="9" t="s">
        <v>21</v>
      </c>
      <c r="F112" s="9" t="s">
        <v>249</v>
      </c>
      <c r="G112" s="9" t="s">
        <v>3260</v>
      </c>
      <c r="H112" s="9" t="s">
        <v>248</v>
      </c>
      <c r="I112" s="9">
        <v>25147</v>
      </c>
      <c r="J112" s="9">
        <v>16151</v>
      </c>
      <c r="K112" s="9">
        <v>498.1</v>
      </c>
      <c r="L112" s="115">
        <f t="shared" si="3"/>
        <v>0.64226349067483202</v>
      </c>
      <c r="M112" s="96">
        <f>IF($B112="Область","",SUM('Дані з ДІСО'!J112:L112)/K112)</f>
        <v>6.4485043164023281</v>
      </c>
      <c r="N112" s="9" t="str">
        <f>IF($B112="Область","",VLOOKUP(100*J112/I112,Параметри!$B$39:$C$53,2,TRUE))</f>
        <v>4. 63-66</v>
      </c>
      <c r="O112" s="9" t="str">
        <f>IF($B112="Область","",VLOOKUP(M112,Параметри!$B$21:$C$35,2,TRUE))</f>
        <v>9. 5,8-7</v>
      </c>
      <c r="P112" s="9">
        <f t="shared" si="4"/>
        <v>4</v>
      </c>
      <c r="Q112" s="9">
        <f t="shared" si="5"/>
        <v>9</v>
      </c>
      <c r="R112" s="116">
        <v>15.5</v>
      </c>
      <c r="S112" s="117">
        <f>IF(C112="Область",Параметри!$K$47,IF(C112="Київ",Параметри!$K$48,IF(L112&lt;Параметри!$I$42,Параметри!$K$42,IF(L112&lt;Параметри!$I$43,Параметри!$K$43,IF(L112&lt;Параметри!$I$44,Параметри!$K$44,IF(L112&lt;Параметри!$I$45,Параметри!$K$45,Параметри!$K$46))))))</f>
        <v>0.48</v>
      </c>
      <c r="T112" s="97">
        <f>IF($B112="Область",Параметри!K$63,IF($R112&lt;Параметри!$G$59,Параметри!K$58,IF($R112&lt;Параметри!$G$60,Параметри!K$59,IF($R112&lt;Параметри!$G$61,Параметри!K$60,IF($R112&lt;Параметри!$G$62,Параметри!K$61,Параметри!K$62)))))</f>
        <v>1.7000000000000001E-2</v>
      </c>
      <c r="U112" s="97">
        <f>IF($B112="Область",Параметри!L$63,IF($R112&lt;Параметри!$G$59,Параметри!L$58,IF($R112&lt;Параметри!$G$60,Параметри!L$59,IF($R112&lt;Параметри!$G$61,Параметри!L$60,IF($R112&lt;Параметри!$G$62,Параметри!L$61,Параметри!L$62)))))</f>
        <v>4.7E-2</v>
      </c>
      <c r="V112" s="98">
        <f>IF(OR(SUM('Дані з ДІСО'!G112:I112)=0,Розрахунки!H112=0),"",Розрахунки!H112/SUM('Дані з ДІСО'!G112:I112))</f>
        <v>14.14977973568282</v>
      </c>
      <c r="W112" s="9">
        <v>2021</v>
      </c>
      <c r="X112" s="9">
        <v>15.5</v>
      </c>
      <c r="Y112" s="9">
        <v>15</v>
      </c>
      <c r="Z112" s="9" t="s">
        <v>4535</v>
      </c>
      <c r="AA112" s="99">
        <v>15.5</v>
      </c>
      <c r="AB112" s="9" t="str">
        <f>IF('Коефіцієнти АТО'!C112="Область","",'Коефіцієнти АТО'!D112)</f>
        <v>Волинська</v>
      </c>
      <c r="AC112" s="9"/>
    </row>
    <row r="113" spans="1:29" ht="15" customHeight="1">
      <c r="A113" s="9">
        <v>112</v>
      </c>
      <c r="B113" s="9" t="s">
        <v>3145</v>
      </c>
      <c r="C113" s="9" t="s">
        <v>3146</v>
      </c>
      <c r="D113" s="9" t="s">
        <v>3214</v>
      </c>
      <c r="E113" s="9" t="s">
        <v>21</v>
      </c>
      <c r="F113" s="9" t="s">
        <v>251</v>
      </c>
      <c r="G113" s="9" t="s">
        <v>3261</v>
      </c>
      <c r="H113" s="9" t="s">
        <v>250</v>
      </c>
      <c r="I113" s="9">
        <v>55874</v>
      </c>
      <c r="J113" s="9">
        <v>43355</v>
      </c>
      <c r="K113" s="9">
        <v>1474</v>
      </c>
      <c r="L113" s="115">
        <f t="shared" si="3"/>
        <v>0.77594229874360165</v>
      </c>
      <c r="M113" s="96">
        <f>IF($B113="Область","",SUM('Дані з ДІСО'!J113:L113)/K113)</f>
        <v>6.2747625508819542</v>
      </c>
      <c r="N113" s="9" t="str">
        <f>IF($B113="Область","",VLOOKUP(100*J113/I113,Параметри!$B$39:$C$53,2,TRUE))</f>
        <v>2. 72-100</v>
      </c>
      <c r="O113" s="9" t="str">
        <f>IF($B113="Область","",VLOOKUP(M113,Параметри!$B$21:$C$35,2,TRUE))</f>
        <v>9. 5,8-7</v>
      </c>
      <c r="P113" s="9">
        <f t="shared" si="4"/>
        <v>2</v>
      </c>
      <c r="Q113" s="9">
        <f t="shared" si="5"/>
        <v>9</v>
      </c>
      <c r="R113" s="116">
        <v>15.5</v>
      </c>
      <c r="S113" s="117">
        <f>IF(C113="Область",Параметри!$K$47,IF(C113="Київ",Параметри!$K$48,IF(L113&lt;Параметри!$I$42,Параметри!$K$42,IF(L113&lt;Параметри!$I$43,Параметри!$K$43,IF(L113&lt;Параметри!$I$44,Параметри!$K$44,IF(L113&lt;Параметри!$I$45,Параметри!$K$45,Параметри!$K$46))))))</f>
        <v>0.48</v>
      </c>
      <c r="T113" s="97">
        <f>IF($B113="Область",Параметри!K$63,IF($R113&lt;Параметри!$G$59,Параметри!K$58,IF($R113&lt;Параметри!$G$60,Параметри!K$59,IF($R113&lt;Параметри!$G$61,Параметри!K$60,IF($R113&lt;Параметри!$G$62,Параметри!K$61,Параметри!K$62)))))</f>
        <v>1.7000000000000001E-2</v>
      </c>
      <c r="U113" s="97">
        <f>IF($B113="Область",Параметри!L$63,IF($R113&lt;Параметри!$G$59,Параметри!L$58,IF($R113&lt;Параметри!$G$60,Параметри!L$59,IF($R113&lt;Параметри!$G$61,Параметри!L$60,IF($R113&lt;Параметри!$G$62,Параметри!L$61,Параметри!L$62)))))</f>
        <v>4.7E-2</v>
      </c>
      <c r="V113" s="98">
        <f>IF(OR(SUM('Дані з ДІСО'!G113:I113)=0,Розрахунки!H113=0),"",Розрахунки!H113/SUM('Дані з ДІСО'!G113:I113))</f>
        <v>16.908592321755027</v>
      </c>
      <c r="W113" s="9">
        <v>2021</v>
      </c>
      <c r="X113" s="9">
        <v>15.5</v>
      </c>
      <c r="Y113" s="9">
        <v>16.5</v>
      </c>
      <c r="Z113" s="9" t="s">
        <v>4535</v>
      </c>
      <c r="AA113" s="99">
        <v>15.5</v>
      </c>
      <c r="AB113" s="9" t="str">
        <f>IF('Коефіцієнти АТО'!C113="Область","",'Коефіцієнти АТО'!D113)</f>
        <v>Волинська</v>
      </c>
      <c r="AC113" s="9"/>
    </row>
    <row r="114" spans="1:29" ht="15" customHeight="1">
      <c r="A114" s="9">
        <v>113</v>
      </c>
      <c r="B114" s="9" t="s">
        <v>3176</v>
      </c>
      <c r="C114" s="9" t="s">
        <v>3146</v>
      </c>
      <c r="D114" s="9" t="s">
        <v>3214</v>
      </c>
      <c r="E114" s="9" t="s">
        <v>78</v>
      </c>
      <c r="F114" s="9" t="s">
        <v>253</v>
      </c>
      <c r="G114" s="9" t="s">
        <v>3262</v>
      </c>
      <c r="H114" s="9" t="s">
        <v>252</v>
      </c>
      <c r="I114" s="9">
        <v>73370</v>
      </c>
      <c r="J114" s="9">
        <v>5379</v>
      </c>
      <c r="K114" s="9">
        <v>316.7</v>
      </c>
      <c r="L114" s="115">
        <f t="shared" si="3"/>
        <v>7.3313343328335834E-2</v>
      </c>
      <c r="M114" s="96">
        <f>IF($B114="Область","",SUM('Дані з ДІСО'!J114:L114)/K114)</f>
        <v>33.552257657088731</v>
      </c>
      <c r="N114" s="9" t="str">
        <f>IF($B114="Область","",VLOOKUP(100*J114/I114,Параметри!$B$39:$C$53,2,TRUE))</f>
        <v>15. 0-9</v>
      </c>
      <c r="O114" s="9" t="str">
        <f>IF($B114="Область","",VLOOKUP(M114,Параметри!$B$21:$C$35,2,TRUE))</f>
        <v>12. 15-35,3</v>
      </c>
      <c r="P114" s="9">
        <f t="shared" si="4"/>
        <v>15</v>
      </c>
      <c r="Q114" s="9">
        <f t="shared" si="5"/>
        <v>12</v>
      </c>
      <c r="R114" s="116">
        <v>25</v>
      </c>
      <c r="S114" s="117">
        <f>IF(C114="Область",Параметри!$K$47,IF(C114="Київ",Параметри!$K$48,IF(L114&lt;Параметри!$I$42,Параметри!$K$42,IF(L114&lt;Параметри!$I$43,Параметри!$K$43,IF(L114&lt;Параметри!$I$44,Параметри!$K$44,IF(L114&lt;Параметри!$I$45,Параметри!$K$45,Параметри!$K$46))))))</f>
        <v>0.23</v>
      </c>
      <c r="T114" s="97">
        <f>IF($B114="Область",Параметри!K$63,IF($R114&lt;Параметри!$G$59,Параметри!K$58,IF($R114&lt;Параметри!$G$60,Параметри!K$59,IF($R114&lt;Параметри!$G$61,Параметри!K$60,IF($R114&lt;Параметри!$G$62,Параметри!K$61,Параметри!K$62)))))</f>
        <v>0.125</v>
      </c>
      <c r="U114" s="97">
        <f>IF($B114="Область",Параметри!L$63,IF($R114&lt;Параметри!$G$59,Параметри!L$58,IF($R114&lt;Параметри!$G$60,Параметри!L$59,IF($R114&lt;Параметри!$G$61,Параметри!L$60,IF($R114&lt;Параметри!$G$62,Параметри!L$61,Параметри!L$62)))))</f>
        <v>4.7E-2</v>
      </c>
      <c r="V114" s="98">
        <f>IF(OR(SUM('Дані з ДІСО'!G114:I114)=0,Розрахунки!H114=0),"",Розрахунки!H114/SUM('Дані з ДІСО'!G114:I114))</f>
        <v>29.353591160220994</v>
      </c>
      <c r="W114" s="9" t="s">
        <v>3176</v>
      </c>
      <c r="X114" s="9">
        <v>24.5</v>
      </c>
      <c r="Y114" s="9">
        <v>26</v>
      </c>
      <c r="Z114" s="9" t="s">
        <v>4536</v>
      </c>
      <c r="AA114" s="99">
        <v>25</v>
      </c>
      <c r="AB114" s="9" t="str">
        <f>IF('Коефіцієнти АТО'!C114="Область","",'Коефіцієнти АТО'!D114)</f>
        <v>Волинська</v>
      </c>
      <c r="AC114" s="9"/>
    </row>
    <row r="115" spans="1:29" ht="15" customHeight="1">
      <c r="A115" s="9">
        <v>114</v>
      </c>
      <c r="B115" s="9" t="s">
        <v>3151</v>
      </c>
      <c r="C115" s="9" t="s">
        <v>3151</v>
      </c>
      <c r="D115" s="9" t="s">
        <v>3214</v>
      </c>
      <c r="E115" s="9" t="s">
        <v>29</v>
      </c>
      <c r="F115" s="9" t="s">
        <v>255</v>
      </c>
      <c r="G115" s="9" t="s">
        <v>3263</v>
      </c>
      <c r="H115" s="9" t="s">
        <v>254</v>
      </c>
      <c r="I115" s="9">
        <v>13256</v>
      </c>
      <c r="J115" s="9">
        <v>9510</v>
      </c>
      <c r="K115" s="9">
        <v>352.6</v>
      </c>
      <c r="L115" s="115">
        <f t="shared" si="3"/>
        <v>0.71741098370549183</v>
      </c>
      <c r="M115" s="96">
        <f>IF($B115="Область","",SUM('Дані з ДІСО'!J115:L115)/K115)</f>
        <v>4.3391945547362445</v>
      </c>
      <c r="N115" s="9" t="str">
        <f>IF($B115="Область","",VLOOKUP(100*J115/I115,Параметри!$B$39:$C$53,2,TRUE))</f>
        <v>3. 66-72</v>
      </c>
      <c r="O115" s="9" t="str">
        <f>IF($B115="Область","",VLOOKUP(M115,Параметри!$B$21:$C$35,2,TRUE))</f>
        <v>7. 4,1-4,5</v>
      </c>
      <c r="P115" s="9">
        <f t="shared" si="4"/>
        <v>3</v>
      </c>
      <c r="Q115" s="9">
        <f t="shared" si="5"/>
        <v>7</v>
      </c>
      <c r="R115" s="116">
        <v>13</v>
      </c>
      <c r="S115" s="117">
        <f>IF(C115="Область",Параметри!$K$47,IF(C115="Київ",Параметри!$K$48,IF(L115&lt;Параметри!$I$42,Параметри!$K$42,IF(L115&lt;Параметри!$I$43,Параметри!$K$43,IF(L115&lt;Параметри!$I$44,Параметри!$K$44,IF(L115&lt;Параметри!$I$45,Параметри!$K$45,Параметри!$K$46))))))</f>
        <v>0.48</v>
      </c>
      <c r="T115" s="97">
        <f>IF($B115="Область",Параметри!K$63,IF($R115&lt;Параметри!$G$59,Параметри!K$58,IF($R115&lt;Параметри!$G$60,Параметри!K$59,IF($R115&lt;Параметри!$G$61,Параметри!K$60,IF($R115&lt;Параметри!$G$62,Параметри!K$61,Параметри!K$62)))))</f>
        <v>1.7000000000000001E-2</v>
      </c>
      <c r="U115" s="97">
        <f>IF($B115="Область",Параметри!L$63,IF($R115&lt;Параметри!$G$59,Параметри!L$58,IF($R115&lt;Параметри!$G$60,Параметри!L$59,IF($R115&lt;Параметри!$G$61,Параметри!L$60,IF($R115&lt;Параметри!$G$62,Параметри!L$61,Параметри!L$62)))))</f>
        <v>4.7E-2</v>
      </c>
      <c r="V115" s="98">
        <f>IF(OR(SUM('Дані з ДІСО'!G115:I115)=0,Розрахунки!H115=0),"",Розрахунки!H115/SUM('Дані з ДІСО'!G115:I115))</f>
        <v>11.503759398496241</v>
      </c>
      <c r="W115" s="9">
        <v>2021</v>
      </c>
      <c r="X115" s="9">
        <v>15</v>
      </c>
      <c r="Y115" s="9">
        <v>12</v>
      </c>
      <c r="Z115" s="9" t="s">
        <v>4536</v>
      </c>
      <c r="AA115" s="99">
        <v>13</v>
      </c>
      <c r="AB115" s="9" t="str">
        <f>IF('Коефіцієнти АТО'!C115="Область","",'Коефіцієнти АТО'!D115)</f>
        <v>Волинська</v>
      </c>
      <c r="AC115" s="9"/>
    </row>
    <row r="116" spans="1:29" ht="15" customHeight="1">
      <c r="A116" s="9">
        <v>115</v>
      </c>
      <c r="B116" s="9" t="s">
        <v>3151</v>
      </c>
      <c r="C116" s="9" t="s">
        <v>3151</v>
      </c>
      <c r="D116" s="9" t="s">
        <v>3214</v>
      </c>
      <c r="E116" s="9" t="s">
        <v>29</v>
      </c>
      <c r="F116" s="9" t="s">
        <v>257</v>
      </c>
      <c r="G116" s="9" t="s">
        <v>3264</v>
      </c>
      <c r="H116" s="9" t="s">
        <v>256</v>
      </c>
      <c r="I116" s="9">
        <v>26729</v>
      </c>
      <c r="J116" s="9">
        <v>16015</v>
      </c>
      <c r="K116" s="9">
        <v>1091.3</v>
      </c>
      <c r="L116" s="115">
        <f t="shared" si="3"/>
        <v>0.59916195892102209</v>
      </c>
      <c r="M116" s="96">
        <f>IF($B116="Область","",SUM('Дані з ДІСО'!J116:L116)/K116)</f>
        <v>3.6039585815082931</v>
      </c>
      <c r="N116" s="9" t="str">
        <f>IF($B116="Область","",VLOOKUP(100*J116/I116,Параметри!$B$39:$C$53,2,TRUE))</f>
        <v>5. 58-63</v>
      </c>
      <c r="O116" s="9" t="str">
        <f>IF($B116="Область","",VLOOKUP(M116,Параметри!$B$21:$C$35,2,TRUE))</f>
        <v>5. 3-3,9</v>
      </c>
      <c r="P116" s="9">
        <f t="shared" si="4"/>
        <v>5</v>
      </c>
      <c r="Q116" s="9">
        <f t="shared" si="5"/>
        <v>5</v>
      </c>
      <c r="R116" s="116">
        <v>14.5</v>
      </c>
      <c r="S116" s="117">
        <f>IF(C116="Область",Параметри!$K$47,IF(C116="Київ",Параметри!$K$48,IF(L116&lt;Параметри!$I$42,Параметри!$K$42,IF(L116&lt;Параметри!$I$43,Параметри!$K$43,IF(L116&lt;Параметри!$I$44,Параметри!$K$44,IF(L116&lt;Параметри!$I$45,Параметри!$K$45,Параметри!$K$46))))))</f>
        <v>0.43</v>
      </c>
      <c r="T116" s="97">
        <f>IF($B116="Область",Параметри!K$63,IF($R116&lt;Параметри!$G$59,Параметри!K$58,IF($R116&lt;Параметри!$G$60,Параметри!K$59,IF($R116&lt;Параметри!$G$61,Параметри!K$60,IF($R116&lt;Параметри!$G$62,Параметри!K$61,Параметри!K$62)))))</f>
        <v>1.7000000000000001E-2</v>
      </c>
      <c r="U116" s="97">
        <f>IF($B116="Область",Параметри!L$63,IF($R116&lt;Параметри!$G$59,Параметри!L$58,IF($R116&lt;Параметри!$G$60,Параметри!L$59,IF($R116&lt;Параметри!$G$61,Параметри!L$60,IF($R116&lt;Параметри!$G$62,Параметри!L$61,Параметри!L$62)))))</f>
        <v>4.7E-2</v>
      </c>
      <c r="V116" s="98">
        <f>IF(OR(SUM('Дані з ДІСО'!G116:I116)=0,Розрахунки!H116=0),"",Розрахунки!H116/SUM('Дані з ДІСО'!G116:I116))</f>
        <v>18.208333333333332</v>
      </c>
      <c r="W116" s="9">
        <v>2021</v>
      </c>
      <c r="X116" s="9">
        <v>14.5</v>
      </c>
      <c r="Y116" s="9">
        <v>15</v>
      </c>
      <c r="Z116" s="9" t="s">
        <v>4535</v>
      </c>
      <c r="AA116" s="99">
        <v>14.5</v>
      </c>
      <c r="AB116" s="9" t="str">
        <f>IF('Коефіцієнти АТО'!C116="Область","",'Коефіцієнти АТО'!D116)</f>
        <v>Волинська</v>
      </c>
      <c r="AC116" s="9"/>
    </row>
    <row r="117" spans="1:29" ht="15" customHeight="1">
      <c r="A117" s="9">
        <v>116</v>
      </c>
      <c r="B117" s="9" t="s">
        <v>3176</v>
      </c>
      <c r="C117" s="9" t="s">
        <v>3146</v>
      </c>
      <c r="D117" s="9" t="s">
        <v>3214</v>
      </c>
      <c r="E117" s="9" t="s">
        <v>78</v>
      </c>
      <c r="F117" s="9" t="s">
        <v>259</v>
      </c>
      <c r="G117" s="9" t="s">
        <v>3265</v>
      </c>
      <c r="H117" s="9" t="s">
        <v>258</v>
      </c>
      <c r="I117" s="9">
        <v>58182</v>
      </c>
      <c r="J117" s="9">
        <v>3108</v>
      </c>
      <c r="K117" s="9">
        <v>75.3</v>
      </c>
      <c r="L117" s="115">
        <f t="shared" si="3"/>
        <v>5.3418583066927913E-2</v>
      </c>
      <c r="M117" s="96">
        <f>IF($B117="Область","",SUM('Дані з ДІСО'!J117:L117)/K117)</f>
        <v>80.531208499335989</v>
      </c>
      <c r="N117" s="9" t="str">
        <f>IF($B117="Область","",VLOOKUP(100*J117/I117,Параметри!$B$39:$C$53,2,TRUE))</f>
        <v>15. 0-9</v>
      </c>
      <c r="O117" s="9" t="str">
        <f>IF($B117="Область","",VLOOKUP(M117,Параметри!$B$21:$C$35,2,TRUE))</f>
        <v>14. 44,9-93,7</v>
      </c>
      <c r="P117" s="9">
        <f t="shared" si="4"/>
        <v>15</v>
      </c>
      <c r="Q117" s="9">
        <f t="shared" si="5"/>
        <v>14</v>
      </c>
      <c r="R117" s="116">
        <v>26</v>
      </c>
      <c r="S117" s="117">
        <f>IF(C117="Область",Параметри!$K$47,IF(C117="Київ",Параметри!$K$48,IF(L117&lt;Параметри!$I$42,Параметри!$K$42,IF(L117&lt;Параметри!$I$43,Параметри!$K$43,IF(L117&lt;Параметри!$I$44,Параметри!$K$44,IF(L117&lt;Параметри!$I$45,Параметри!$K$45,Параметри!$K$46))))))</f>
        <v>0.23</v>
      </c>
      <c r="T117" s="97">
        <f>IF($B117="Область",Параметри!K$63,IF($R117&lt;Параметри!$G$59,Параметри!K$58,IF($R117&lt;Параметри!$G$60,Параметри!K$59,IF($R117&lt;Параметри!$G$61,Параметри!K$60,IF($R117&lt;Параметри!$G$62,Параметри!K$61,Параметри!K$62)))))</f>
        <v>0.125</v>
      </c>
      <c r="U117" s="97">
        <f>IF($B117="Область",Параметри!L$63,IF($R117&lt;Параметри!$G$59,Параметри!L$58,IF($R117&lt;Параметри!$G$60,Параметри!L$59,IF($R117&lt;Параметри!$G$61,Параметри!L$60,IF($R117&lt;Параметри!$G$62,Параметри!L$61,Параметри!L$62)))))</f>
        <v>4.7E-2</v>
      </c>
      <c r="V117" s="98">
        <f>IF(OR(SUM('Дані з ДІСО'!G117:I117)=0,Розрахунки!H117=0),"",Розрахунки!H117/SUM('Дані з ДІСО'!G117:I117))</f>
        <v>29.436893203883496</v>
      </c>
      <c r="W117" s="9" t="s">
        <v>3176</v>
      </c>
      <c r="X117" s="9">
        <v>27.5</v>
      </c>
      <c r="Y117" s="9">
        <v>25</v>
      </c>
      <c r="Z117" s="9" t="s">
        <v>4536</v>
      </c>
      <c r="AA117" s="99">
        <v>26</v>
      </c>
      <c r="AB117" s="9" t="str">
        <f>IF('Коефіцієнти АТО'!C117="Область","",'Коефіцієнти АТО'!D117)</f>
        <v>Волинська</v>
      </c>
      <c r="AC117" s="9"/>
    </row>
    <row r="118" spans="1:29" ht="15" customHeight="1">
      <c r="A118" s="9">
        <v>117</v>
      </c>
      <c r="B118" s="9" t="s">
        <v>3151</v>
      </c>
      <c r="C118" s="9" t="s">
        <v>3151</v>
      </c>
      <c r="D118" s="9" t="s">
        <v>3214</v>
      </c>
      <c r="E118" s="9" t="s">
        <v>29</v>
      </c>
      <c r="F118" s="9" t="s">
        <v>261</v>
      </c>
      <c r="G118" s="9" t="s">
        <v>3266</v>
      </c>
      <c r="H118" s="9" t="s">
        <v>260</v>
      </c>
      <c r="I118" s="9">
        <v>11810</v>
      </c>
      <c r="J118" s="9">
        <v>8750</v>
      </c>
      <c r="K118" s="9">
        <v>261.89999999999998</v>
      </c>
      <c r="L118" s="115">
        <f t="shared" si="3"/>
        <v>0.7408975444538527</v>
      </c>
      <c r="M118" s="96">
        <f>IF($B118="Область","",SUM('Дані з ДІСО'!J118:L118)/K118)</f>
        <v>5.7846506300114555</v>
      </c>
      <c r="N118" s="9" t="str">
        <f>IF($B118="Область","",VLOOKUP(100*J118/I118,Параметри!$B$39:$C$53,2,TRUE))</f>
        <v>2. 72-100</v>
      </c>
      <c r="O118" s="9" t="str">
        <f>IF($B118="Область","",VLOOKUP(M118,Параметри!$B$21:$C$35,2,TRUE))</f>
        <v>8. 4,5-5,8</v>
      </c>
      <c r="P118" s="9">
        <f t="shared" si="4"/>
        <v>2</v>
      </c>
      <c r="Q118" s="9">
        <f t="shared" si="5"/>
        <v>8</v>
      </c>
      <c r="R118" s="116">
        <v>15</v>
      </c>
      <c r="S118" s="117">
        <f>IF(C118="Область",Параметри!$K$47,IF(C118="Київ",Параметри!$K$48,IF(L118&lt;Параметри!$I$42,Параметри!$K$42,IF(L118&lt;Параметри!$I$43,Параметри!$K$43,IF(L118&lt;Параметри!$I$44,Параметри!$K$44,IF(L118&lt;Параметри!$I$45,Параметри!$K$45,Параметри!$K$46))))))</f>
        <v>0.48</v>
      </c>
      <c r="T118" s="97">
        <f>IF($B118="Область",Параметри!K$63,IF($R118&lt;Параметри!$G$59,Параметри!K$58,IF($R118&lt;Параметри!$G$60,Параметри!K$59,IF($R118&lt;Параметри!$G$61,Параметри!K$60,IF($R118&lt;Параметри!$G$62,Параметри!K$61,Параметри!K$62)))))</f>
        <v>1.7000000000000001E-2</v>
      </c>
      <c r="U118" s="97">
        <f>IF($B118="Область",Параметри!L$63,IF($R118&lt;Параметри!$G$59,Параметри!L$58,IF($R118&lt;Параметри!$G$60,Параметри!L$59,IF($R118&lt;Параметри!$G$61,Параметри!L$60,IF($R118&lt;Параметри!$G$62,Параметри!L$61,Параметри!L$62)))))</f>
        <v>4.7E-2</v>
      </c>
      <c r="V118" s="98">
        <f>IF(OR(SUM('Дані з ДІСО'!G118:I118)=0,Розрахунки!H118=0),"",Розрахунки!H118/SUM('Дані з ДІСО'!G118:I118))</f>
        <v>15.459183673469388</v>
      </c>
      <c r="W118" s="9">
        <v>2021</v>
      </c>
      <c r="X118" s="9">
        <v>15.5</v>
      </c>
      <c r="Y118" s="9">
        <v>14</v>
      </c>
      <c r="Z118" s="9" t="s">
        <v>4536</v>
      </c>
      <c r="AA118" s="99">
        <v>15</v>
      </c>
      <c r="AB118" s="9" t="str">
        <f>IF('Коефіцієнти АТО'!C118="Область","",'Коефіцієнти АТО'!D118)</f>
        <v>Волинська</v>
      </c>
      <c r="AC118" s="9"/>
    </row>
    <row r="119" spans="1:29" ht="15" customHeight="1">
      <c r="A119" s="9">
        <v>118</v>
      </c>
      <c r="B119" s="9" t="s">
        <v>3151</v>
      </c>
      <c r="C119" s="9" t="s">
        <v>3151</v>
      </c>
      <c r="D119" s="9" t="s">
        <v>3214</v>
      </c>
      <c r="E119" s="9" t="s">
        <v>29</v>
      </c>
      <c r="F119" s="9" t="s">
        <v>263</v>
      </c>
      <c r="G119" s="9" t="s">
        <v>3267</v>
      </c>
      <c r="H119" s="9" t="s">
        <v>262</v>
      </c>
      <c r="I119" s="9">
        <v>22317</v>
      </c>
      <c r="J119" s="9">
        <v>12660</v>
      </c>
      <c r="K119" s="9">
        <v>486.7</v>
      </c>
      <c r="L119" s="115">
        <f t="shared" si="3"/>
        <v>0.56728054846081466</v>
      </c>
      <c r="M119" s="96">
        <f>IF($B119="Область","",SUM('Дані з ДІСО'!J119:L119)/K119)</f>
        <v>7.0433531949866452</v>
      </c>
      <c r="N119" s="9" t="str">
        <f>IF($B119="Область","",VLOOKUP(100*J119/I119,Параметри!$B$39:$C$53,2,TRUE))</f>
        <v>6. 53-58</v>
      </c>
      <c r="O119" s="9" t="str">
        <f>IF($B119="Область","",VLOOKUP(M119,Параметри!$B$21:$C$35,2,TRUE))</f>
        <v>10. 7-10,2</v>
      </c>
      <c r="P119" s="9">
        <f t="shared" si="4"/>
        <v>6</v>
      </c>
      <c r="Q119" s="9">
        <f t="shared" si="5"/>
        <v>10</v>
      </c>
      <c r="R119" s="116">
        <v>18</v>
      </c>
      <c r="S119" s="117">
        <f>IF(C119="Область",Параметри!$K$47,IF(C119="Київ",Параметри!$K$48,IF(L119&lt;Параметри!$I$42,Параметри!$K$42,IF(L119&lt;Параметри!$I$43,Параметри!$K$43,IF(L119&lt;Параметри!$I$44,Параметри!$K$44,IF(L119&lt;Параметри!$I$45,Параметри!$K$45,Параметри!$K$46))))))</f>
        <v>0.43</v>
      </c>
      <c r="T119" s="97">
        <f>IF($B119="Область",Параметри!K$63,IF($R119&lt;Параметри!$G$59,Параметри!K$58,IF($R119&lt;Параметри!$G$60,Параметри!K$59,IF($R119&lt;Параметри!$G$61,Параметри!K$60,IF($R119&lt;Параметри!$G$62,Параметри!K$61,Параметри!K$62)))))</f>
        <v>1.7000000000000001E-2</v>
      </c>
      <c r="U119" s="97">
        <f>IF($B119="Область",Параметри!L$63,IF($R119&lt;Параметри!$G$59,Параметри!L$58,IF($R119&lt;Параметри!$G$60,Параметри!L$59,IF($R119&lt;Параметри!$G$61,Параметри!L$60,IF($R119&lt;Параметри!$G$62,Параметри!L$61,Параметри!L$62)))))</f>
        <v>4.7E-2</v>
      </c>
      <c r="V119" s="98">
        <f>IF(OR(SUM('Дані з ДІСО'!G119:I119)=0,Розрахунки!H119=0),"",Розрахунки!H119/SUM('Дані з ДІСО'!G119:I119))</f>
        <v>19.815028901734102</v>
      </c>
      <c r="W119" s="9">
        <v>2021</v>
      </c>
      <c r="X119" s="9">
        <v>18</v>
      </c>
      <c r="Y119" s="9">
        <v>18.5</v>
      </c>
      <c r="Z119" s="9" t="s">
        <v>4535</v>
      </c>
      <c r="AA119" s="99">
        <v>18</v>
      </c>
      <c r="AB119" s="9" t="str">
        <f>IF('Коефіцієнти АТО'!C119="Область","",'Коефіцієнти АТО'!D119)</f>
        <v>Волинська</v>
      </c>
      <c r="AC119" s="9"/>
    </row>
    <row r="120" spans="1:29" ht="15" customHeight="1">
      <c r="A120" s="9">
        <v>119</v>
      </c>
      <c r="B120" s="9" t="s">
        <v>3145</v>
      </c>
      <c r="C120" s="9" t="s">
        <v>3146</v>
      </c>
      <c r="D120" s="9" t="s">
        <v>3214</v>
      </c>
      <c r="E120" s="9" t="s">
        <v>21</v>
      </c>
      <c r="F120" s="9" t="s">
        <v>265</v>
      </c>
      <c r="G120" s="9" t="s">
        <v>3268</v>
      </c>
      <c r="H120" s="9" t="s">
        <v>264</v>
      </c>
      <c r="I120" s="9">
        <v>26368</v>
      </c>
      <c r="J120" s="9">
        <v>11848</v>
      </c>
      <c r="K120" s="9">
        <v>465.8</v>
      </c>
      <c r="L120" s="115">
        <f t="shared" si="3"/>
        <v>0.44933252427184467</v>
      </c>
      <c r="M120" s="96">
        <f>IF($B120="Область","",SUM('Дані з ДІСО'!J120:L120)/K120)</f>
        <v>7.9562043795620436</v>
      </c>
      <c r="N120" s="9" t="str">
        <f>IF($B120="Область","",VLOOKUP(100*J120/I120,Параметри!$B$39:$C$53,2,TRUE))</f>
        <v>8. 43-49</v>
      </c>
      <c r="O120" s="9" t="str">
        <f>IF($B120="Область","",VLOOKUP(M120,Параметри!$B$21:$C$35,2,TRUE))</f>
        <v>10. 7-10,2</v>
      </c>
      <c r="P120" s="9">
        <f t="shared" si="4"/>
        <v>8</v>
      </c>
      <c r="Q120" s="9">
        <f t="shared" si="5"/>
        <v>10</v>
      </c>
      <c r="R120" s="116">
        <v>18</v>
      </c>
      <c r="S120" s="117">
        <f>IF(C120="Область",Параметри!$K$47,IF(C120="Київ",Параметри!$K$48,IF(L120&lt;Параметри!$I$42,Параметри!$K$42,IF(L120&lt;Параметри!$I$43,Параметри!$K$43,IF(L120&lt;Параметри!$I$44,Параметри!$K$44,IF(L120&lt;Параметри!$I$45,Параметри!$K$45,Параметри!$K$46))))))</f>
        <v>0.43</v>
      </c>
      <c r="T120" s="97">
        <f>IF($B120="Область",Параметри!K$63,IF($R120&lt;Параметри!$G$59,Параметри!K$58,IF($R120&lt;Параметри!$G$60,Параметри!K$59,IF($R120&lt;Параметри!$G$61,Параметри!K$60,IF($R120&lt;Параметри!$G$62,Параметри!K$61,Параметри!K$62)))))</f>
        <v>1.7000000000000001E-2</v>
      </c>
      <c r="U120" s="97">
        <f>IF($B120="Область",Параметри!L$63,IF($R120&lt;Параметри!$G$59,Параметри!L$58,IF($R120&lt;Параметри!$G$60,Параметри!L$59,IF($R120&lt;Параметри!$G$61,Параметри!L$60,IF($R120&lt;Параметри!$G$62,Параметри!L$61,Параметри!L$62)))))</f>
        <v>4.7E-2</v>
      </c>
      <c r="V120" s="98">
        <f>IF(OR(SUM('Дані з ДІСО'!G120:I120)=0,Розрахунки!H120=0),"",Розрахунки!H120/SUM('Дані з ДІСО'!G120:I120))</f>
        <v>18.437810945273633</v>
      </c>
      <c r="W120" s="9">
        <v>2021</v>
      </c>
      <c r="X120" s="9">
        <v>18</v>
      </c>
      <c r="Y120" s="9">
        <v>17</v>
      </c>
      <c r="Z120" s="9" t="s">
        <v>4535</v>
      </c>
      <c r="AA120" s="99">
        <v>18</v>
      </c>
      <c r="AB120" s="9" t="str">
        <f>IF('Коефіцієнти АТО'!C120="Область","",'Коефіцієнти АТО'!D120)</f>
        <v>Волинська</v>
      </c>
      <c r="AC120" s="9"/>
    </row>
    <row r="121" spans="1:29" ht="15" customHeight="1">
      <c r="A121" s="9">
        <v>120</v>
      </c>
      <c r="B121" s="9" t="s">
        <v>3097</v>
      </c>
      <c r="C121" s="9" t="s">
        <v>3097</v>
      </c>
      <c r="D121" s="9" t="s">
        <v>3269</v>
      </c>
      <c r="E121" s="9" t="s">
        <v>15</v>
      </c>
      <c r="F121" s="9" t="s">
        <v>270</v>
      </c>
      <c r="G121" s="9" t="s">
        <v>3116</v>
      </c>
      <c r="H121" s="9" t="s">
        <v>269</v>
      </c>
      <c r="I121" s="9"/>
      <c r="J121" s="9"/>
      <c r="K121" s="9" t="s">
        <v>4534</v>
      </c>
      <c r="L121" s="115" t="str">
        <f t="shared" si="3"/>
        <v/>
      </c>
      <c r="M121" s="96" t="str">
        <f>IF($B121="Область","",SUM('Дані з ДІСО'!J121:L121)/K121)</f>
        <v/>
      </c>
      <c r="N121" s="9" t="str">
        <f>IF($B121="Область","",VLOOKUP(100*J121/I121,Параметри!$B$39:$C$53,2,TRUE))</f>
        <v/>
      </c>
      <c r="O121" s="9" t="str">
        <f>IF($B121="Область","",VLOOKUP(M121,Параметри!$B$21:$C$35,2,TRUE))</f>
        <v/>
      </c>
      <c r="P121" s="9" t="str">
        <f t="shared" si="4"/>
        <v/>
      </c>
      <c r="Q121" s="9" t="str">
        <f t="shared" si="5"/>
        <v/>
      </c>
      <c r="R121" s="116">
        <v>20</v>
      </c>
      <c r="S121" s="117">
        <f>IF(C121="Область",Параметри!$K$47,IF(C121="Київ",Параметри!$K$48,IF(L121&lt;Параметри!$I$42,Параметри!$K$42,IF(L121&lt;Параметри!$I$43,Параметри!$K$43,IF(L121&lt;Параметри!$I$44,Параметри!$K$44,IF(L121&lt;Параметри!$I$45,Параметри!$K$45,Параметри!$K$46))))))</f>
        <v>0.23</v>
      </c>
      <c r="T121" s="97">
        <f>IF($B121="Область",Параметри!K$63,IF($R121&lt;Параметри!$G$59,Параметри!K$58,IF($R121&lt;Параметри!$G$60,Параметри!K$59,IF($R121&lt;Параметри!$G$61,Параметри!K$60,IF($R121&lt;Параметри!$G$62,Параметри!K$61,Параметри!K$62)))))</f>
        <v>7.0000000000000007E-2</v>
      </c>
      <c r="U121" s="97">
        <f>IF($B121="Область",Параметри!L$63,IF($R121&lt;Параметри!$G$59,Параметри!L$58,IF($R121&lt;Параметри!$G$60,Параметри!L$59,IF($R121&lt;Параметри!$G$61,Параметри!L$60,IF($R121&lt;Параметри!$G$62,Параметри!L$61,Параметри!L$62)))))</f>
        <v>0.10100000000000001</v>
      </c>
      <c r="V121" s="98">
        <f>IF(OR(SUM('Дані з ДІСО'!G121:I121)=0,Розрахунки!H121=0),"",Розрахунки!H121/SUM('Дані з ДІСО'!G121:I121))</f>
        <v>22.744827586206895</v>
      </c>
      <c r="W121" s="9" t="s">
        <v>3097</v>
      </c>
      <c r="X121" s="9">
        <v>20</v>
      </c>
      <c r="Y121" s="9">
        <v>20</v>
      </c>
      <c r="Z121" s="9" t="s">
        <v>4535</v>
      </c>
      <c r="AA121" s="99">
        <v>20</v>
      </c>
      <c r="AB121" s="9" t="str">
        <f>IF('Коефіцієнти АТО'!C121="Область","",'Коефіцієнти АТО'!D121)</f>
        <v/>
      </c>
      <c r="AC121" s="9"/>
    </row>
    <row r="122" spans="1:29" ht="15" customHeight="1">
      <c r="A122" s="9">
        <v>121</v>
      </c>
      <c r="B122" s="9" t="s">
        <v>3145</v>
      </c>
      <c r="C122" s="9" t="s">
        <v>3146</v>
      </c>
      <c r="D122" s="9" t="s">
        <v>3269</v>
      </c>
      <c r="E122" s="9" t="s">
        <v>21</v>
      </c>
      <c r="F122" s="9" t="s">
        <v>274</v>
      </c>
      <c r="G122" s="9" t="s">
        <v>3270</v>
      </c>
      <c r="H122" s="9" t="s">
        <v>273</v>
      </c>
      <c r="I122" s="9">
        <v>22208</v>
      </c>
      <c r="J122" s="9">
        <v>8962</v>
      </c>
      <c r="K122" s="9">
        <v>671.3</v>
      </c>
      <c r="L122" s="115">
        <f t="shared" si="3"/>
        <v>0.40354827089337175</v>
      </c>
      <c r="M122" s="96">
        <f>IF($B122="Область","",SUM('Дані з ДІСО'!J122:L122)/K122)</f>
        <v>4.0548190078951292</v>
      </c>
      <c r="N122" s="9" t="str">
        <f>IF($B122="Область","",VLOOKUP(100*J122/I122,Параметри!$B$39:$C$53,2,TRUE))</f>
        <v>9. 26-43</v>
      </c>
      <c r="O122" s="9" t="str">
        <f>IF($B122="Область","",VLOOKUP(M122,Параметри!$B$21:$C$35,2,TRUE))</f>
        <v>6. 3,9-4,1</v>
      </c>
      <c r="P122" s="9">
        <f t="shared" si="4"/>
        <v>9</v>
      </c>
      <c r="Q122" s="9">
        <f t="shared" si="5"/>
        <v>6</v>
      </c>
      <c r="R122" s="116">
        <v>18</v>
      </c>
      <c r="S122" s="117">
        <f>IF(C122="Область",Параметри!$K$47,IF(C122="Київ",Параметри!$K$48,IF(L122&lt;Параметри!$I$42,Параметри!$K$42,IF(L122&lt;Параметри!$I$43,Параметри!$K$43,IF(L122&lt;Параметри!$I$44,Параметри!$K$44,IF(L122&lt;Параметри!$I$45,Параметри!$K$45,Параметри!$K$46))))))</f>
        <v>0.43</v>
      </c>
      <c r="T122" s="97">
        <f>IF($B122="Область",Параметри!K$63,IF($R122&lt;Параметри!$G$59,Параметри!K$58,IF($R122&lt;Параметри!$G$60,Параметри!K$59,IF($R122&lt;Параметри!$G$61,Параметри!K$60,IF($R122&lt;Параметри!$G$62,Параметри!K$61,Параметри!K$62)))))</f>
        <v>1.7000000000000001E-2</v>
      </c>
      <c r="U122" s="97">
        <f>IF($B122="Область",Параметри!L$63,IF($R122&lt;Параметри!$G$59,Параметри!L$58,IF($R122&lt;Параметри!$G$60,Параметри!L$59,IF($R122&lt;Параметри!$G$61,Параметри!L$60,IF($R122&lt;Параметри!$G$62,Параметри!L$61,Параметри!L$62)))))</f>
        <v>4.7E-2</v>
      </c>
      <c r="V122" s="98">
        <f>IF(OR(SUM('Дані з ДІСО'!G122:I122)=0,Розрахунки!H122=0),"",Розрахунки!H122/SUM('Дані з ДІСО'!G122:I122))</f>
        <v>16.699386503067483</v>
      </c>
      <c r="W122" s="9">
        <v>2016</v>
      </c>
      <c r="X122" s="9">
        <v>18</v>
      </c>
      <c r="Y122" s="9">
        <v>17</v>
      </c>
      <c r="Z122" s="9" t="s">
        <v>4535</v>
      </c>
      <c r="AA122" s="99">
        <v>18</v>
      </c>
      <c r="AB122" s="9" t="str">
        <f>IF('Коефіцієнти АТО'!C122="Область","",'Коефіцієнти АТО'!D122)</f>
        <v>Дніпропетровська</v>
      </c>
      <c r="AC122" s="9"/>
    </row>
    <row r="123" spans="1:29" ht="15" customHeight="1">
      <c r="A123" s="9">
        <v>122</v>
      </c>
      <c r="B123" s="9" t="s">
        <v>3148</v>
      </c>
      <c r="C123" s="9" t="s">
        <v>3148</v>
      </c>
      <c r="D123" s="9" t="s">
        <v>3269</v>
      </c>
      <c r="E123" s="9" t="s">
        <v>24</v>
      </c>
      <c r="F123" s="9" t="s">
        <v>276</v>
      </c>
      <c r="G123" s="9" t="s">
        <v>3271</v>
      </c>
      <c r="H123" s="9" t="s">
        <v>275</v>
      </c>
      <c r="I123" s="9">
        <v>9737</v>
      </c>
      <c r="J123" s="9">
        <v>9737</v>
      </c>
      <c r="K123" s="9">
        <v>489.4</v>
      </c>
      <c r="L123" s="115">
        <f t="shared" si="3"/>
        <v>1</v>
      </c>
      <c r="M123" s="96">
        <f>IF($B123="Область","",SUM('Дані з ДІСО'!J123:L123)/K123)</f>
        <v>1.8839395177768696</v>
      </c>
      <c r="N123" s="9" t="str">
        <f>IF($B123="Область","",VLOOKUP(100*J123/I123,Параметри!$B$39:$C$53,2,TRUE))</f>
        <v>1. 100%</v>
      </c>
      <c r="O123" s="9" t="str">
        <f>IF($B123="Область","",VLOOKUP(M123,Параметри!$B$21:$C$35,2,TRUE))</f>
        <v>3. 1,4-2,1</v>
      </c>
      <c r="P123" s="9">
        <f t="shared" si="4"/>
        <v>1</v>
      </c>
      <c r="Q123" s="9">
        <f t="shared" si="5"/>
        <v>3</v>
      </c>
      <c r="R123" s="116">
        <v>15.5</v>
      </c>
      <c r="S123" s="117">
        <f>IF(C123="Область",Параметри!$K$47,IF(C123="Київ",Параметри!$K$48,IF(L123&lt;Параметри!$I$42,Параметри!$K$42,IF(L123&lt;Параметри!$I$43,Параметри!$K$43,IF(L123&lt;Параметри!$I$44,Параметри!$K$44,IF(L123&lt;Параметри!$I$45,Параметри!$K$45,Параметри!$K$46))))))</f>
        <v>0.53</v>
      </c>
      <c r="T123" s="97">
        <f>IF($B123="Область",Параметри!K$63,IF($R123&lt;Параметри!$G$59,Параметри!K$58,IF($R123&lt;Параметри!$G$60,Параметри!K$59,IF($R123&lt;Параметри!$G$61,Параметри!K$60,IF($R123&lt;Параметри!$G$62,Параметри!K$61,Параметри!K$62)))))</f>
        <v>1.7000000000000001E-2</v>
      </c>
      <c r="U123" s="97">
        <f>IF($B123="Область",Параметри!L$63,IF($R123&lt;Параметри!$G$59,Параметри!L$58,IF($R123&lt;Параметри!$G$60,Параметри!L$59,IF($R123&lt;Параметри!$G$61,Параметри!L$60,IF($R123&lt;Параметри!$G$62,Параметри!L$61,Параметри!L$62)))))</f>
        <v>4.7E-2</v>
      </c>
      <c r="V123" s="98">
        <f>IF(OR(SUM('Дані з ДІСО'!G123:I123)=0,Розрахунки!H123=0),"",Розрахунки!H123/SUM('Дані з ДІСО'!G123:I123))</f>
        <v>20.954545454545453</v>
      </c>
      <c r="W123" s="9">
        <v>2016</v>
      </c>
      <c r="X123" s="9">
        <v>12.5</v>
      </c>
      <c r="Y123" s="9">
        <v>16.5</v>
      </c>
      <c r="Z123" s="9" t="s">
        <v>4536</v>
      </c>
      <c r="AA123" s="99">
        <v>15.5</v>
      </c>
      <c r="AB123" s="9" t="str">
        <f>IF('Коефіцієнти АТО'!C123="Область","",'Коефіцієнти АТО'!D123)</f>
        <v>Дніпропетровська</v>
      </c>
      <c r="AC123" s="9"/>
    </row>
    <row r="124" spans="1:29" ht="15" customHeight="1">
      <c r="A124" s="9">
        <v>123</v>
      </c>
      <c r="B124" s="9" t="s">
        <v>3148</v>
      </c>
      <c r="C124" s="9" t="s">
        <v>3148</v>
      </c>
      <c r="D124" s="9" t="s">
        <v>3269</v>
      </c>
      <c r="E124" s="9" t="s">
        <v>24</v>
      </c>
      <c r="F124" s="9" t="s">
        <v>278</v>
      </c>
      <c r="G124" s="9" t="s">
        <v>3272</v>
      </c>
      <c r="H124" s="9" t="s">
        <v>277</v>
      </c>
      <c r="I124" s="9">
        <v>8097</v>
      </c>
      <c r="J124" s="9">
        <v>8097</v>
      </c>
      <c r="K124" s="9">
        <v>592.4</v>
      </c>
      <c r="L124" s="115">
        <f t="shared" si="3"/>
        <v>1</v>
      </c>
      <c r="M124" s="96">
        <f>IF($B124="Область","",SUM('Дані з ДІСО'!J124:L124)/K124)</f>
        <v>1.5124915597569211</v>
      </c>
      <c r="N124" s="9" t="str">
        <f>IF($B124="Область","",VLOOKUP(100*J124/I124,Параметри!$B$39:$C$53,2,TRUE))</f>
        <v>1. 100%</v>
      </c>
      <c r="O124" s="9" t="str">
        <f>IF($B124="Область","",VLOOKUP(M124,Параметри!$B$21:$C$35,2,TRUE))</f>
        <v>3. 1,4-2,1</v>
      </c>
      <c r="P124" s="9">
        <f t="shared" si="4"/>
        <v>1</v>
      </c>
      <c r="Q124" s="9">
        <f t="shared" si="5"/>
        <v>3</v>
      </c>
      <c r="R124" s="116">
        <v>13.5</v>
      </c>
      <c r="S124" s="117">
        <f>IF(C124="Область",Параметри!$K$47,IF(C124="Київ",Параметри!$K$48,IF(L124&lt;Параметри!$I$42,Параметри!$K$42,IF(L124&lt;Параметри!$I$43,Параметри!$K$43,IF(L124&lt;Параметри!$I$44,Параметри!$K$44,IF(L124&lt;Параметри!$I$45,Параметри!$K$45,Параметри!$K$46))))))</f>
        <v>0.53</v>
      </c>
      <c r="T124" s="97">
        <f>IF($B124="Область",Параметри!K$63,IF($R124&lt;Параметри!$G$59,Параметри!K$58,IF($R124&lt;Параметри!$G$60,Параметри!K$59,IF($R124&lt;Параметри!$G$61,Параметри!K$60,IF($R124&lt;Параметри!$G$62,Параметри!K$61,Параметри!K$62)))))</f>
        <v>1.7000000000000001E-2</v>
      </c>
      <c r="U124" s="97">
        <f>IF($B124="Область",Параметри!L$63,IF($R124&lt;Параметри!$G$59,Параметри!L$58,IF($R124&lt;Параметри!$G$60,Параметри!L$59,IF($R124&lt;Параметри!$G$61,Параметри!L$60,IF($R124&lt;Параметри!$G$62,Параметри!L$61,Параметри!L$62)))))</f>
        <v>4.7E-2</v>
      </c>
      <c r="V124" s="98">
        <f>IF(OR(SUM('Дані з ДІСО'!G124:I124)=0,Розрахунки!H124=0),"",Розрахунки!H124/SUM('Дані з ДІСО'!G124:I124))</f>
        <v>19.063829787234042</v>
      </c>
      <c r="W124" s="9">
        <v>2016</v>
      </c>
      <c r="X124" s="9">
        <v>12.5</v>
      </c>
      <c r="Y124" s="9">
        <v>14.5</v>
      </c>
      <c r="Z124" s="9" t="s">
        <v>4536</v>
      </c>
      <c r="AA124" s="99">
        <v>13.5</v>
      </c>
      <c r="AB124" s="9" t="str">
        <f>IF('Коефіцієнти АТО'!C124="Область","",'Коефіцієнти АТО'!D124)</f>
        <v>Дніпропетровська</v>
      </c>
      <c r="AC124" s="9"/>
    </row>
    <row r="125" spans="1:29" ht="15" customHeight="1">
      <c r="A125" s="9">
        <v>124</v>
      </c>
      <c r="B125" s="9" t="s">
        <v>3148</v>
      </c>
      <c r="C125" s="9" t="s">
        <v>3148</v>
      </c>
      <c r="D125" s="9" t="s">
        <v>3269</v>
      </c>
      <c r="E125" s="9" t="s">
        <v>24</v>
      </c>
      <c r="F125" s="9" t="s">
        <v>280</v>
      </c>
      <c r="G125" s="9" t="s">
        <v>3273</v>
      </c>
      <c r="H125" s="9" t="s">
        <v>279</v>
      </c>
      <c r="I125" s="9">
        <v>5023</v>
      </c>
      <c r="J125" s="9">
        <v>5023</v>
      </c>
      <c r="K125" s="9">
        <v>306.60000000000002</v>
      </c>
      <c r="L125" s="115">
        <f t="shared" si="3"/>
        <v>1</v>
      </c>
      <c r="M125" s="96">
        <f>IF($B125="Область","",SUM('Дані з ДІСО'!J125:L125)/K125)</f>
        <v>1.7351598173515981</v>
      </c>
      <c r="N125" s="9" t="str">
        <f>IF($B125="Область","",VLOOKUP(100*J125/I125,Параметри!$B$39:$C$53,2,TRUE))</f>
        <v>1. 100%</v>
      </c>
      <c r="O125" s="9" t="str">
        <f>IF($B125="Область","",VLOOKUP(M125,Параметри!$B$21:$C$35,2,TRUE))</f>
        <v>3. 1,4-2,1</v>
      </c>
      <c r="P125" s="9">
        <f t="shared" si="4"/>
        <v>1</v>
      </c>
      <c r="Q125" s="9">
        <f t="shared" si="5"/>
        <v>3</v>
      </c>
      <c r="R125" s="116">
        <v>12.5</v>
      </c>
      <c r="S125" s="117">
        <f>IF(C125="Область",Параметри!$K$47,IF(C125="Київ",Параметри!$K$48,IF(L125&lt;Параметри!$I$42,Параметри!$K$42,IF(L125&lt;Параметри!$I$43,Параметри!$K$43,IF(L125&lt;Параметри!$I$44,Параметри!$K$44,IF(L125&lt;Параметри!$I$45,Параметри!$K$45,Параметри!$K$46))))))</f>
        <v>0.53</v>
      </c>
      <c r="T125" s="97">
        <f>IF($B125="Область",Параметри!K$63,IF($R125&lt;Параметри!$G$59,Параметри!K$58,IF($R125&lt;Параметри!$G$60,Параметри!K$59,IF($R125&lt;Параметри!$G$61,Параметри!K$60,IF($R125&lt;Параметри!$G$62,Параметри!K$61,Параметри!K$62)))))</f>
        <v>1.7000000000000001E-2</v>
      </c>
      <c r="U125" s="97">
        <f>IF($B125="Область",Параметри!L$63,IF($R125&lt;Параметри!$G$59,Параметри!L$58,IF($R125&lt;Параметри!$G$60,Параметри!L$59,IF($R125&lt;Параметри!$G$61,Параметри!L$60,IF($R125&lt;Параметри!$G$62,Параметри!L$61,Параметри!L$62)))))</f>
        <v>4.7E-2</v>
      </c>
      <c r="V125" s="98">
        <f>IF(OR(SUM('Дані з ДІСО'!G125:I125)=0,Розрахунки!H125=0),"",Розрахунки!H125/SUM('Дані з ДІСО'!G125:I125))</f>
        <v>12.975609756097562</v>
      </c>
      <c r="W125" s="9">
        <v>2016</v>
      </c>
      <c r="X125" s="9">
        <v>12.5</v>
      </c>
      <c r="Y125" s="9">
        <v>12.5</v>
      </c>
      <c r="Z125" s="9" t="s">
        <v>4535</v>
      </c>
      <c r="AA125" s="99">
        <v>12.5</v>
      </c>
      <c r="AB125" s="9" t="str">
        <f>IF('Коефіцієнти АТО'!C125="Область","",'Коефіцієнти АТО'!D125)</f>
        <v>Дніпропетровська</v>
      </c>
      <c r="AC125" s="9"/>
    </row>
    <row r="126" spans="1:29" ht="15" customHeight="1">
      <c r="A126" s="9">
        <v>125</v>
      </c>
      <c r="B126" s="9" t="s">
        <v>3148</v>
      </c>
      <c r="C126" s="9" t="s">
        <v>3148</v>
      </c>
      <c r="D126" s="9" t="s">
        <v>3269</v>
      </c>
      <c r="E126" s="9" t="s">
        <v>24</v>
      </c>
      <c r="F126" s="9" t="s">
        <v>282</v>
      </c>
      <c r="G126" s="9" t="s">
        <v>3274</v>
      </c>
      <c r="H126" s="9" t="s">
        <v>281</v>
      </c>
      <c r="I126" s="9">
        <v>2838</v>
      </c>
      <c r="J126" s="9">
        <v>2838</v>
      </c>
      <c r="K126" s="9">
        <v>286.10000000000002</v>
      </c>
      <c r="L126" s="115">
        <f t="shared" si="3"/>
        <v>1</v>
      </c>
      <c r="M126" s="96">
        <f>IF($B126="Область","",SUM('Дані з ДІСО'!J126:L126)/K126)</f>
        <v>0.7287661656763369</v>
      </c>
      <c r="N126" s="9" t="str">
        <f>IF($B126="Область","",VLOOKUP(100*J126/I126,Параметри!$B$39:$C$53,2,TRUE))</f>
        <v>1. 100%</v>
      </c>
      <c r="O126" s="9" t="str">
        <f>IF($B126="Область","",VLOOKUP(M126,Параметри!$B$21:$C$35,2,TRUE))</f>
        <v>1. 0-1</v>
      </c>
      <c r="P126" s="9">
        <f t="shared" si="4"/>
        <v>1</v>
      </c>
      <c r="Q126" s="9">
        <f t="shared" si="5"/>
        <v>1</v>
      </c>
      <c r="R126" s="116">
        <v>10</v>
      </c>
      <c r="S126" s="117">
        <f>IF(C126="Область",Параметри!$K$47,IF(C126="Київ",Параметри!$K$48,IF(L126&lt;Параметри!$I$42,Параметри!$K$42,IF(L126&lt;Параметри!$I$43,Параметри!$K$43,IF(L126&lt;Параметри!$I$44,Параметри!$K$44,IF(L126&lt;Параметри!$I$45,Параметри!$K$45,Параметри!$K$46))))))</f>
        <v>0.53</v>
      </c>
      <c r="T126" s="97">
        <f>IF($B126="Область",Параметри!K$63,IF($R126&lt;Параметри!$G$59,Параметри!K$58,IF($R126&lt;Параметри!$G$60,Параметри!K$59,IF($R126&lt;Параметри!$G$61,Параметри!K$60,IF($R126&lt;Параметри!$G$62,Параметри!K$61,Параметри!K$62)))))</f>
        <v>1.7000000000000001E-2</v>
      </c>
      <c r="U126" s="97">
        <f>IF($B126="Область",Параметри!L$63,IF($R126&lt;Параметри!$G$59,Параметри!L$58,IF($R126&lt;Параметри!$G$60,Параметри!L$59,IF($R126&lt;Параметри!$G$61,Параметри!L$60,IF($R126&lt;Параметри!$G$62,Параметри!L$61,Параметри!L$62)))))</f>
        <v>4.7E-2</v>
      </c>
      <c r="V126" s="98">
        <f>IF(OR(SUM('Дані з ДІСО'!G126:I126)=0,Розрахунки!H126=0),"",Розрахунки!H126/SUM('Дані з ДІСО'!G126:I126))</f>
        <v>9.4772727272727266</v>
      </c>
      <c r="W126" s="9">
        <v>2016</v>
      </c>
      <c r="X126" s="9">
        <v>10</v>
      </c>
      <c r="Y126" s="9">
        <v>10</v>
      </c>
      <c r="Z126" s="9" t="s">
        <v>4535</v>
      </c>
      <c r="AA126" s="99">
        <v>10</v>
      </c>
      <c r="AB126" s="9" t="str">
        <f>IF('Коефіцієнти АТО'!C126="Область","",'Коефіцієнти АТО'!D126)</f>
        <v>Дніпропетровська</v>
      </c>
      <c r="AC126" s="9"/>
    </row>
    <row r="127" spans="1:29" ht="15" customHeight="1">
      <c r="A127" s="9">
        <v>126</v>
      </c>
      <c r="B127" s="9" t="s">
        <v>3145</v>
      </c>
      <c r="C127" s="9" t="s">
        <v>3146</v>
      </c>
      <c r="D127" s="9" t="s">
        <v>3269</v>
      </c>
      <c r="E127" s="9" t="s">
        <v>21</v>
      </c>
      <c r="F127" s="9" t="s">
        <v>284</v>
      </c>
      <c r="G127" s="9" t="s">
        <v>3275</v>
      </c>
      <c r="H127" s="9" t="s">
        <v>283</v>
      </c>
      <c r="I127" s="9">
        <v>18637</v>
      </c>
      <c r="J127" s="9">
        <v>5763</v>
      </c>
      <c r="K127" s="9">
        <v>298.10000000000002</v>
      </c>
      <c r="L127" s="115">
        <f t="shared" si="3"/>
        <v>0.30922358748725653</v>
      </c>
      <c r="M127" s="96">
        <f>IF($B127="Область","",SUM('Дані з ДІСО'!J127:L127)/K127)</f>
        <v>5.7312982220731294</v>
      </c>
      <c r="N127" s="9" t="str">
        <f>IF($B127="Область","",VLOOKUP(100*J127/I127,Параметри!$B$39:$C$53,2,TRUE))</f>
        <v>9. 26-43</v>
      </c>
      <c r="O127" s="9" t="str">
        <f>IF($B127="Область","",VLOOKUP(M127,Параметри!$B$21:$C$35,2,TRUE))</f>
        <v>8. 4,5-5,8</v>
      </c>
      <c r="P127" s="9">
        <f t="shared" si="4"/>
        <v>9</v>
      </c>
      <c r="Q127" s="9">
        <f t="shared" si="5"/>
        <v>8</v>
      </c>
      <c r="R127" s="116">
        <v>18</v>
      </c>
      <c r="S127" s="117">
        <f>IF(C127="Область",Параметри!$K$47,IF(C127="Київ",Параметри!$K$48,IF(L127&lt;Параметри!$I$42,Параметри!$K$42,IF(L127&lt;Параметри!$I$43,Параметри!$K$43,IF(L127&lt;Параметри!$I$44,Параметри!$K$44,IF(L127&lt;Параметри!$I$45,Параметри!$K$45,Параметри!$K$46))))))</f>
        <v>0.33</v>
      </c>
      <c r="T127" s="97">
        <f>IF($B127="Область",Параметри!K$63,IF($R127&lt;Параметри!$G$59,Параметри!K$58,IF($R127&lt;Параметри!$G$60,Параметри!K$59,IF($R127&lt;Параметри!$G$61,Параметри!K$60,IF($R127&lt;Параметри!$G$62,Параметри!K$61,Параметри!K$62)))))</f>
        <v>1.7000000000000001E-2</v>
      </c>
      <c r="U127" s="97">
        <f>IF($B127="Область",Параметри!L$63,IF($R127&lt;Параметри!$G$59,Параметри!L$58,IF($R127&lt;Параметри!$G$60,Параметри!L$59,IF($R127&lt;Параметри!$G$61,Параметри!L$60,IF($R127&lt;Параметри!$G$62,Параметри!L$61,Параметри!L$62)))))</f>
        <v>4.7E-2</v>
      </c>
      <c r="V127" s="98">
        <f>IF(OR(SUM('Дані з ДІСО'!G127:I127)=0,Розрахунки!H127=0),"",Розрахунки!H127/SUM('Дані з ДІСО'!G127:I127))</f>
        <v>29.973684210526315</v>
      </c>
      <c r="W127" s="9">
        <v>2016</v>
      </c>
      <c r="X127" s="9">
        <v>18</v>
      </c>
      <c r="Y127" s="9">
        <v>19</v>
      </c>
      <c r="Z127" s="9" t="s">
        <v>4535</v>
      </c>
      <c r="AA127" s="99">
        <v>18</v>
      </c>
      <c r="AB127" s="9" t="str">
        <f>IF('Коефіцієнти АТО'!C127="Область","",'Коефіцієнти АТО'!D127)</f>
        <v>Дніпропетровська</v>
      </c>
      <c r="AC127" s="9"/>
    </row>
    <row r="128" spans="1:29" ht="15" customHeight="1">
      <c r="A128" s="9">
        <v>127</v>
      </c>
      <c r="B128" s="9" t="s">
        <v>3148</v>
      </c>
      <c r="C128" s="9" t="s">
        <v>3148</v>
      </c>
      <c r="D128" s="9" t="s">
        <v>3269</v>
      </c>
      <c r="E128" s="9" t="s">
        <v>24</v>
      </c>
      <c r="F128" s="9" t="s">
        <v>286</v>
      </c>
      <c r="G128" s="9" t="s">
        <v>3276</v>
      </c>
      <c r="H128" s="9" t="s">
        <v>285</v>
      </c>
      <c r="I128" s="9">
        <v>6174</v>
      </c>
      <c r="J128" s="9">
        <v>6174</v>
      </c>
      <c r="K128" s="9">
        <v>286.5</v>
      </c>
      <c r="L128" s="115">
        <f t="shared" si="3"/>
        <v>1</v>
      </c>
      <c r="M128" s="96">
        <f>IF($B128="Область","",SUM('Дані з ДІСО'!J128:L128)/K128)</f>
        <v>1.8027923211169286</v>
      </c>
      <c r="N128" s="9" t="str">
        <f>IF($B128="Область","",VLOOKUP(100*J128/I128,Параметри!$B$39:$C$53,2,TRUE))</f>
        <v>1. 100%</v>
      </c>
      <c r="O128" s="9" t="str">
        <f>IF($B128="Область","",VLOOKUP(M128,Параметри!$B$21:$C$35,2,TRUE))</f>
        <v>3. 1,4-2,1</v>
      </c>
      <c r="P128" s="9">
        <f t="shared" si="4"/>
        <v>1</v>
      </c>
      <c r="Q128" s="9">
        <f t="shared" si="5"/>
        <v>3</v>
      </c>
      <c r="R128" s="116">
        <v>13</v>
      </c>
      <c r="S128" s="117">
        <f>IF(C128="Область",Параметри!$K$47,IF(C128="Київ",Параметри!$K$48,IF(L128&lt;Параметри!$I$42,Параметри!$K$42,IF(L128&lt;Параметри!$I$43,Параметри!$K$43,IF(L128&lt;Параметри!$I$44,Параметри!$K$44,IF(L128&lt;Параметри!$I$45,Параметри!$K$45,Параметри!$K$46))))))</f>
        <v>0.53</v>
      </c>
      <c r="T128" s="97">
        <f>IF($B128="Область",Параметри!K$63,IF($R128&lt;Параметри!$G$59,Параметри!K$58,IF($R128&lt;Параметри!$G$60,Параметри!K$59,IF($R128&lt;Параметри!$G$61,Параметри!K$60,IF($R128&lt;Параметри!$G$62,Параметри!K$61,Параметри!K$62)))))</f>
        <v>1.7000000000000001E-2</v>
      </c>
      <c r="U128" s="97">
        <f>IF($B128="Область",Параметри!L$63,IF($R128&lt;Параметри!$G$59,Параметри!L$58,IF($R128&lt;Параметри!$G$60,Параметри!L$59,IF($R128&lt;Параметри!$G$61,Параметри!L$60,IF($R128&lt;Параметри!$G$62,Параметри!L$61,Параметри!L$62)))))</f>
        <v>4.7E-2</v>
      </c>
      <c r="V128" s="98">
        <f>IF(OR(SUM('Дані з ДІСО'!G128:I128)=0,Розрахунки!H128=0),"",Розрахунки!H128/SUM('Дані з ДІСО'!G128:I128))</f>
        <v>19.12962962962963</v>
      </c>
      <c r="W128" s="9">
        <v>2016</v>
      </c>
      <c r="X128" s="9">
        <v>12.5</v>
      </c>
      <c r="Y128" s="9">
        <v>14</v>
      </c>
      <c r="Z128" s="9" t="s">
        <v>4536</v>
      </c>
      <c r="AA128" s="99">
        <v>13</v>
      </c>
      <c r="AB128" s="9" t="str">
        <f>IF('Коефіцієнти АТО'!C128="Область","",'Коефіцієнти АТО'!D128)</f>
        <v>Дніпропетровська</v>
      </c>
      <c r="AC128" s="9"/>
    </row>
    <row r="129" spans="1:29" ht="15" customHeight="1">
      <c r="A129" s="9">
        <v>128</v>
      </c>
      <c r="B129" s="9" t="s">
        <v>3148</v>
      </c>
      <c r="C129" s="9" t="s">
        <v>3148</v>
      </c>
      <c r="D129" s="9" t="s">
        <v>3269</v>
      </c>
      <c r="E129" s="9" t="s">
        <v>24</v>
      </c>
      <c r="F129" s="9" t="s">
        <v>288</v>
      </c>
      <c r="G129" s="9" t="s">
        <v>3277</v>
      </c>
      <c r="H129" s="9" t="s">
        <v>287</v>
      </c>
      <c r="I129" s="9">
        <v>2070</v>
      </c>
      <c r="J129" s="9">
        <v>2070</v>
      </c>
      <c r="K129" s="9">
        <v>84.2</v>
      </c>
      <c r="L129" s="115">
        <f t="shared" si="3"/>
        <v>1</v>
      </c>
      <c r="M129" s="96">
        <f>IF($B129="Область","",SUM('Дані з ДІСО'!J129:L129)/K129)</f>
        <v>2.4465558194774344</v>
      </c>
      <c r="N129" s="9" t="str">
        <f>IF($B129="Область","",VLOOKUP(100*J129/I129,Параметри!$B$39:$C$53,2,TRUE))</f>
        <v>1. 100%</v>
      </c>
      <c r="O129" s="9" t="str">
        <f>IF($B129="Область","",VLOOKUP(M129,Параметри!$B$21:$C$35,2,TRUE))</f>
        <v>4. 2,1-3</v>
      </c>
      <c r="P129" s="9">
        <f t="shared" si="4"/>
        <v>1</v>
      </c>
      <c r="Q129" s="9">
        <f t="shared" si="5"/>
        <v>4</v>
      </c>
      <c r="R129" s="116">
        <v>15.5</v>
      </c>
      <c r="S129" s="117">
        <f>IF(C129="Область",Параметри!$K$47,IF(C129="Київ",Параметри!$K$48,IF(L129&lt;Параметри!$I$42,Параметри!$K$42,IF(L129&lt;Параметри!$I$43,Параметри!$K$43,IF(L129&lt;Параметри!$I$44,Параметри!$K$44,IF(L129&lt;Параметри!$I$45,Параметри!$K$45,Параметри!$K$46))))))</f>
        <v>0.53</v>
      </c>
      <c r="T129" s="97">
        <f>IF($B129="Область",Параметри!K$63,IF($R129&lt;Параметри!$G$59,Параметри!K$58,IF($R129&lt;Параметри!$G$60,Параметри!K$59,IF($R129&lt;Параметри!$G$61,Параметри!K$60,IF($R129&lt;Параметри!$G$62,Параметри!K$61,Параметри!K$62)))))</f>
        <v>1.7000000000000001E-2</v>
      </c>
      <c r="U129" s="97">
        <f>IF($B129="Область",Параметри!L$63,IF($R129&lt;Параметри!$G$59,Параметри!L$58,IF($R129&lt;Параметри!$G$60,Параметри!L$59,IF($R129&lt;Параметри!$G$61,Параметри!L$60,IF($R129&lt;Параметри!$G$62,Параметри!L$61,Параметри!L$62)))))</f>
        <v>4.7E-2</v>
      </c>
      <c r="V129" s="98">
        <f>IF(OR(SUM('Дані з ДІСО'!G129:I129)=0,Розрахунки!H129=0),"",Розрахунки!H129/SUM('Дані з ДІСО'!G129:I129))</f>
        <v>18.727272727272727</v>
      </c>
      <c r="W129" s="9">
        <v>2016</v>
      </c>
      <c r="X129" s="9">
        <v>13</v>
      </c>
      <c r="Y129" s="9">
        <v>16.5</v>
      </c>
      <c r="Z129" s="9" t="s">
        <v>4536</v>
      </c>
      <c r="AA129" s="99">
        <v>15.5</v>
      </c>
      <c r="AB129" s="9" t="str">
        <f>IF('Коефіцієнти АТО'!C129="Область","",'Коефіцієнти АТО'!D129)</f>
        <v>Дніпропетровська</v>
      </c>
      <c r="AC129" s="9"/>
    </row>
    <row r="130" spans="1:29" ht="15" customHeight="1">
      <c r="A130" s="9">
        <v>129</v>
      </c>
      <c r="B130" s="9" t="s">
        <v>3148</v>
      </c>
      <c r="C130" s="9" t="s">
        <v>3148</v>
      </c>
      <c r="D130" s="9" t="s">
        <v>3269</v>
      </c>
      <c r="E130" s="9" t="s">
        <v>24</v>
      </c>
      <c r="F130" s="9" t="s">
        <v>290</v>
      </c>
      <c r="G130" s="9" t="s">
        <v>3278</v>
      </c>
      <c r="H130" s="9" t="s">
        <v>289</v>
      </c>
      <c r="I130" s="9">
        <v>5971</v>
      </c>
      <c r="J130" s="9">
        <v>5971</v>
      </c>
      <c r="K130" s="9">
        <v>279.7</v>
      </c>
      <c r="L130" s="115">
        <f t="shared" ref="L130:L193" si="6">IF($B130="Область","",J130/I130)</f>
        <v>1</v>
      </c>
      <c r="M130" s="96">
        <f>IF($B130="Область","",SUM('Дані з ДІСО'!J130:L130)/K130)</f>
        <v>1.6875223453700394</v>
      </c>
      <c r="N130" s="9" t="str">
        <f>IF($B130="Область","",VLOOKUP(100*J130/I130,Параметри!$B$39:$C$53,2,TRUE))</f>
        <v>1. 100%</v>
      </c>
      <c r="O130" s="9" t="str">
        <f>IF($B130="Область","",VLOOKUP(M130,Параметри!$B$21:$C$35,2,TRUE))</f>
        <v>3. 1,4-2,1</v>
      </c>
      <c r="P130" s="9">
        <f t="shared" ref="P130:P193" si="7">IF($B130="Область","",IF(MID(N130,2,1)=".",MID(N130,1,1),MID(N130,1,2))*1)</f>
        <v>1</v>
      </c>
      <c r="Q130" s="9">
        <f t="shared" ref="Q130:Q193" si="8">IF($B130="Область","",IF(MID(O130,2,1)=".",MID(O130,1,1),MID(O130,1,2))*1)</f>
        <v>3</v>
      </c>
      <c r="R130" s="116">
        <v>12</v>
      </c>
      <c r="S130" s="117">
        <f>IF(C130="Область",Параметри!$K$47,IF(C130="Київ",Параметри!$K$48,IF(L130&lt;Параметри!$I$42,Параметри!$K$42,IF(L130&lt;Параметри!$I$43,Параметри!$K$43,IF(L130&lt;Параметри!$I$44,Параметри!$K$44,IF(L130&lt;Параметри!$I$45,Параметри!$K$45,Параметри!$K$46))))))</f>
        <v>0.53</v>
      </c>
      <c r="T130" s="97">
        <f>IF($B130="Область",Параметри!K$63,IF($R130&lt;Параметри!$G$59,Параметри!K$58,IF($R130&lt;Параметри!$G$60,Параметри!K$59,IF($R130&lt;Параметри!$G$61,Параметри!K$60,IF($R130&lt;Параметри!$G$62,Параметри!K$61,Параметри!K$62)))))</f>
        <v>1.7000000000000001E-2</v>
      </c>
      <c r="U130" s="97">
        <f>IF($B130="Область",Параметри!L$63,IF($R130&lt;Параметри!$G$59,Параметри!L$58,IF($R130&lt;Параметри!$G$60,Параметри!L$59,IF($R130&lt;Параметри!$G$61,Параметри!L$60,IF($R130&lt;Параметри!$G$62,Параметри!L$61,Параметри!L$62)))))</f>
        <v>4.7E-2</v>
      </c>
      <c r="V130" s="98">
        <f>IF(OR(SUM('Дані з ДІСО'!G130:I130)=0,Розрахунки!H130=0),"",Розрахунки!H130/SUM('Дані з ДІСО'!G130:I130))</f>
        <v>11.8</v>
      </c>
      <c r="W130" s="9">
        <v>2016</v>
      </c>
      <c r="X130" s="9">
        <v>12.5</v>
      </c>
      <c r="Y130" s="9">
        <v>11</v>
      </c>
      <c r="Z130" s="9" t="s">
        <v>4536</v>
      </c>
      <c r="AA130" s="99">
        <v>12</v>
      </c>
      <c r="AB130" s="9" t="str">
        <f>IF('Коефіцієнти АТО'!C130="Область","",'Коефіцієнти АТО'!D130)</f>
        <v>Дніпропетровська</v>
      </c>
      <c r="AC130" s="9"/>
    </row>
    <row r="131" spans="1:29" ht="15" customHeight="1">
      <c r="A131" s="9">
        <v>130</v>
      </c>
      <c r="B131" s="9" t="s">
        <v>3148</v>
      </c>
      <c r="C131" s="9" t="s">
        <v>3148</v>
      </c>
      <c r="D131" s="9" t="s">
        <v>3269</v>
      </c>
      <c r="E131" s="9" t="s">
        <v>24</v>
      </c>
      <c r="F131" s="9" t="s">
        <v>292</v>
      </c>
      <c r="G131" s="9" t="s">
        <v>3279</v>
      </c>
      <c r="H131" s="9" t="s">
        <v>291</v>
      </c>
      <c r="I131" s="9">
        <v>4635</v>
      </c>
      <c r="J131" s="9">
        <v>4635</v>
      </c>
      <c r="K131" s="9">
        <v>134.1</v>
      </c>
      <c r="L131" s="115">
        <f t="shared" si="6"/>
        <v>1</v>
      </c>
      <c r="M131" s="96">
        <f>IF($B131="Область","",SUM('Дані з ДІСО'!J131:L131)/K131)</f>
        <v>3.5197613721103655</v>
      </c>
      <c r="N131" s="9" t="str">
        <f>IF($B131="Область","",VLOOKUP(100*J131/I131,Параметри!$B$39:$C$53,2,TRUE))</f>
        <v>1. 100%</v>
      </c>
      <c r="O131" s="9" t="str">
        <f>IF($B131="Область","",VLOOKUP(M131,Параметри!$B$21:$C$35,2,TRUE))</f>
        <v>5. 3-3,9</v>
      </c>
      <c r="P131" s="9">
        <f t="shared" si="7"/>
        <v>1</v>
      </c>
      <c r="Q131" s="9">
        <f t="shared" si="8"/>
        <v>5</v>
      </c>
      <c r="R131" s="116">
        <v>14.5</v>
      </c>
      <c r="S131" s="117">
        <f>IF(C131="Область",Параметри!$K$47,IF(C131="Київ",Параметри!$K$48,IF(L131&lt;Параметри!$I$42,Параметри!$K$42,IF(L131&lt;Параметри!$I$43,Параметри!$K$43,IF(L131&lt;Параметри!$I$44,Параметри!$K$44,IF(L131&lt;Параметри!$I$45,Параметри!$K$45,Параметри!$K$46))))))</f>
        <v>0.53</v>
      </c>
      <c r="T131" s="97">
        <f>IF($B131="Область",Параметри!K$63,IF($R131&lt;Параметри!$G$59,Параметри!K$58,IF($R131&lt;Параметри!$G$60,Параметри!K$59,IF($R131&lt;Параметри!$G$61,Параметри!K$60,IF($R131&lt;Параметри!$G$62,Параметри!K$61,Параметри!K$62)))))</f>
        <v>1.7000000000000001E-2</v>
      </c>
      <c r="U131" s="97">
        <f>IF($B131="Область",Параметри!L$63,IF($R131&lt;Параметри!$G$59,Параметри!L$58,IF($R131&lt;Параметри!$G$60,Параметри!L$59,IF($R131&lt;Параметри!$G$61,Параметри!L$60,IF($R131&lt;Параметри!$G$62,Параметри!L$61,Параметри!L$62)))))</f>
        <v>4.7E-2</v>
      </c>
      <c r="V131" s="98">
        <f>IF(OR(SUM('Дані з ДІСО'!G131:I131)=0,Розрахунки!H131=0),"",Розрахунки!H131/SUM('Дані з ДІСО'!G131:I131))</f>
        <v>16.857142857142858</v>
      </c>
      <c r="W131" s="9">
        <v>2016</v>
      </c>
      <c r="X131" s="9">
        <v>13.5</v>
      </c>
      <c r="Y131" s="9">
        <v>15.5</v>
      </c>
      <c r="Z131" s="9" t="s">
        <v>4536</v>
      </c>
      <c r="AA131" s="99">
        <v>14.5</v>
      </c>
      <c r="AB131" s="9" t="str">
        <f>IF('Коефіцієнти АТО'!C131="Область","",'Коефіцієнти АТО'!D131)</f>
        <v>Дніпропетровська</v>
      </c>
      <c r="AC131" s="9"/>
    </row>
    <row r="132" spans="1:29" ht="15" customHeight="1">
      <c r="A132" s="9">
        <v>131</v>
      </c>
      <c r="B132" s="9" t="s">
        <v>3148</v>
      </c>
      <c r="C132" s="9" t="s">
        <v>3148</v>
      </c>
      <c r="D132" s="9" t="s">
        <v>3269</v>
      </c>
      <c r="E132" s="9" t="s">
        <v>24</v>
      </c>
      <c r="F132" s="9" t="s">
        <v>294</v>
      </c>
      <c r="G132" s="9" t="s">
        <v>3280</v>
      </c>
      <c r="H132" s="9" t="s">
        <v>293</v>
      </c>
      <c r="I132" s="9">
        <v>10653</v>
      </c>
      <c r="J132" s="9">
        <v>10653</v>
      </c>
      <c r="K132" s="9">
        <v>237.8</v>
      </c>
      <c r="L132" s="115">
        <f t="shared" si="6"/>
        <v>1</v>
      </c>
      <c r="M132" s="96">
        <f>IF($B132="Область","",SUM('Дані з ДІСО'!J132:L132)/K132)</f>
        <v>4.2262405382674517</v>
      </c>
      <c r="N132" s="9" t="str">
        <f>IF($B132="Область","",VLOOKUP(100*J132/I132,Параметри!$B$39:$C$53,2,TRUE))</f>
        <v>1. 100%</v>
      </c>
      <c r="O132" s="9" t="str">
        <f>IF($B132="Область","",VLOOKUP(M132,Параметри!$B$21:$C$35,2,TRUE))</f>
        <v>7. 4,1-4,5</v>
      </c>
      <c r="P132" s="9">
        <f t="shared" si="7"/>
        <v>1</v>
      </c>
      <c r="Q132" s="9">
        <f t="shared" si="8"/>
        <v>7</v>
      </c>
      <c r="R132" s="116">
        <v>18</v>
      </c>
      <c r="S132" s="117">
        <f>IF(C132="Область",Параметри!$K$47,IF(C132="Київ",Параметри!$K$48,IF(L132&lt;Параметри!$I$42,Параметри!$K$42,IF(L132&lt;Параметри!$I$43,Параметри!$K$43,IF(L132&lt;Параметри!$I$44,Параметри!$K$44,IF(L132&lt;Параметри!$I$45,Параметри!$K$45,Параметри!$K$46))))))</f>
        <v>0.53</v>
      </c>
      <c r="T132" s="97">
        <f>IF($B132="Область",Параметри!K$63,IF($R132&lt;Параметри!$G$59,Параметри!K$58,IF($R132&lt;Параметри!$G$60,Параметри!K$59,IF($R132&lt;Параметри!$G$61,Параметри!K$60,IF($R132&lt;Параметри!$G$62,Параметри!K$61,Параметри!K$62)))))</f>
        <v>1.7000000000000001E-2</v>
      </c>
      <c r="U132" s="97">
        <f>IF($B132="Область",Параметри!L$63,IF($R132&lt;Параметри!$G$59,Параметри!L$58,IF($R132&lt;Параметри!$G$60,Параметри!L$59,IF($R132&lt;Параметри!$G$61,Параметри!L$60,IF($R132&lt;Параметри!$G$62,Параметри!L$61,Параметри!L$62)))))</f>
        <v>4.7E-2</v>
      </c>
      <c r="V132" s="98">
        <f>IF(OR(SUM('Дані з ДІСО'!G132:I132)=0,Розрахунки!H132=0),"",Розрахунки!H132/SUM('Дані з ДІСО'!G132:I132))</f>
        <v>28.714285714285715</v>
      </c>
      <c r="W132" s="9">
        <v>2016</v>
      </c>
      <c r="X132" s="9">
        <v>14.5</v>
      </c>
      <c r="Y132" s="9">
        <v>19</v>
      </c>
      <c r="Z132" s="9" t="s">
        <v>4536</v>
      </c>
      <c r="AA132" s="99">
        <v>18</v>
      </c>
      <c r="AB132" s="9" t="str">
        <f>IF('Коефіцієнти АТО'!C132="Область","",'Коефіцієнти АТО'!D132)</f>
        <v>Дніпропетровська</v>
      </c>
      <c r="AC132" s="9"/>
    </row>
    <row r="133" spans="1:29" ht="15" customHeight="1">
      <c r="A133" s="9">
        <v>132</v>
      </c>
      <c r="B133" s="9" t="s">
        <v>3151</v>
      </c>
      <c r="C133" s="9" t="s">
        <v>3151</v>
      </c>
      <c r="D133" s="9" t="s">
        <v>3269</v>
      </c>
      <c r="E133" s="9" t="s">
        <v>29</v>
      </c>
      <c r="F133" s="9" t="s">
        <v>296</v>
      </c>
      <c r="G133" s="9" t="s">
        <v>3281</v>
      </c>
      <c r="H133" s="9" t="s">
        <v>295</v>
      </c>
      <c r="I133" s="9">
        <v>7826</v>
      </c>
      <c r="J133" s="9">
        <v>6091</v>
      </c>
      <c r="K133" s="9">
        <v>530.4</v>
      </c>
      <c r="L133" s="115">
        <f t="shared" si="6"/>
        <v>0.77830309225658068</v>
      </c>
      <c r="M133" s="96">
        <f>IF($B133="Область","",SUM('Дані з ДІСО'!J133:L133)/K133)</f>
        <v>1.4234539969834088</v>
      </c>
      <c r="N133" s="9" t="str">
        <f>IF($B133="Область","",VLOOKUP(100*J133/I133,Параметри!$B$39:$C$53,2,TRUE))</f>
        <v>2. 72-100</v>
      </c>
      <c r="O133" s="9" t="str">
        <f>IF($B133="Область","",VLOOKUP(M133,Параметри!$B$21:$C$35,2,TRUE))</f>
        <v>3. 1,4-2,1</v>
      </c>
      <c r="P133" s="9">
        <f t="shared" si="7"/>
        <v>2</v>
      </c>
      <c r="Q133" s="9">
        <f t="shared" si="8"/>
        <v>3</v>
      </c>
      <c r="R133" s="116">
        <v>12.5</v>
      </c>
      <c r="S133" s="117">
        <f>IF(C133="Область",Параметри!$K$47,IF(C133="Київ",Параметри!$K$48,IF(L133&lt;Параметри!$I$42,Параметри!$K$42,IF(L133&lt;Параметри!$I$43,Параметри!$K$43,IF(L133&lt;Параметри!$I$44,Параметри!$K$44,IF(L133&lt;Параметри!$I$45,Параметри!$K$45,Параметри!$K$46))))))</f>
        <v>0.48</v>
      </c>
      <c r="T133" s="97">
        <f>IF($B133="Область",Параметри!K$63,IF($R133&lt;Параметри!$G$59,Параметри!K$58,IF($R133&lt;Параметри!$G$60,Параметри!K$59,IF($R133&lt;Параметри!$G$61,Параметри!K$60,IF($R133&lt;Параметри!$G$62,Параметри!K$61,Параметри!K$62)))))</f>
        <v>1.7000000000000001E-2</v>
      </c>
      <c r="U133" s="97">
        <f>IF($B133="Область",Параметри!L$63,IF($R133&lt;Параметри!$G$59,Параметри!L$58,IF($R133&lt;Параметри!$G$60,Параметри!L$59,IF($R133&lt;Параметри!$G$61,Параметри!L$60,IF($R133&lt;Параметри!$G$62,Параметри!L$61,Параметри!L$62)))))</f>
        <v>4.7E-2</v>
      </c>
      <c r="V133" s="98">
        <f>IF(OR(SUM('Дані з ДІСО'!G133:I133)=0,Розрахунки!H133=0),"",Розрахунки!H133/SUM('Дані з ДІСО'!G133:I133))</f>
        <v>14.803921568627452</v>
      </c>
      <c r="W133" s="9">
        <v>2016</v>
      </c>
      <c r="X133" s="9">
        <v>12.5</v>
      </c>
      <c r="Y133" s="9">
        <v>11.5</v>
      </c>
      <c r="Z133" s="9" t="s">
        <v>4535</v>
      </c>
      <c r="AA133" s="99">
        <v>12.5</v>
      </c>
      <c r="AB133" s="9" t="str">
        <f>IF('Коефіцієнти АТО'!C133="Область","",'Коефіцієнти АТО'!D133)</f>
        <v>Дніпропетровська</v>
      </c>
      <c r="AC133" s="9"/>
    </row>
    <row r="134" spans="1:29" ht="15" customHeight="1">
      <c r="A134" s="9">
        <v>133</v>
      </c>
      <c r="B134" s="9" t="s">
        <v>3151</v>
      </c>
      <c r="C134" s="9" t="s">
        <v>3151</v>
      </c>
      <c r="D134" s="9" t="s">
        <v>3269</v>
      </c>
      <c r="E134" s="9" t="s">
        <v>29</v>
      </c>
      <c r="F134" s="9" t="s">
        <v>298</v>
      </c>
      <c r="G134" s="9" t="s">
        <v>3282</v>
      </c>
      <c r="H134" s="9" t="s">
        <v>297</v>
      </c>
      <c r="I134" s="9">
        <v>24100</v>
      </c>
      <c r="J134" s="9">
        <v>16647</v>
      </c>
      <c r="K134" s="9">
        <v>904.4</v>
      </c>
      <c r="L134" s="115">
        <f t="shared" si="6"/>
        <v>0.69074688796680495</v>
      </c>
      <c r="M134" s="96">
        <f>IF($B134="Область","",SUM('Дані з ДІСО'!J134:L134)/K134)</f>
        <v>2.89031402034498</v>
      </c>
      <c r="N134" s="9" t="str">
        <f>IF($B134="Область","",VLOOKUP(100*J134/I134,Параметри!$B$39:$C$53,2,TRUE))</f>
        <v>3. 66-72</v>
      </c>
      <c r="O134" s="9" t="str">
        <f>IF($B134="Область","",VLOOKUP(M134,Параметри!$B$21:$C$35,2,TRUE))</f>
        <v>4. 2,1-3</v>
      </c>
      <c r="P134" s="9">
        <f t="shared" si="7"/>
        <v>3</v>
      </c>
      <c r="Q134" s="9">
        <f t="shared" si="8"/>
        <v>4</v>
      </c>
      <c r="R134" s="116">
        <v>14</v>
      </c>
      <c r="S134" s="117">
        <f>IF(C134="Область",Параметри!$K$47,IF(C134="Київ",Параметри!$K$48,IF(L134&lt;Параметри!$I$42,Параметри!$K$42,IF(L134&lt;Параметри!$I$43,Параметри!$K$43,IF(L134&lt;Параметри!$I$44,Параметри!$K$44,IF(L134&lt;Параметри!$I$45,Параметри!$K$45,Параметри!$K$46))))))</f>
        <v>0.48</v>
      </c>
      <c r="T134" s="97">
        <f>IF($B134="Область",Параметри!K$63,IF($R134&lt;Параметри!$G$59,Параметри!K$58,IF($R134&lt;Параметри!$G$60,Параметри!K$59,IF($R134&lt;Параметри!$G$61,Параметри!K$60,IF($R134&lt;Параметри!$G$62,Параметри!K$61,Параметри!K$62)))))</f>
        <v>1.7000000000000001E-2</v>
      </c>
      <c r="U134" s="97">
        <f>IF($B134="Область",Параметри!L$63,IF($R134&lt;Параметри!$G$59,Параметри!L$58,IF($R134&lt;Параметри!$G$60,Параметри!L$59,IF($R134&lt;Параметри!$G$61,Параметри!L$60,IF($R134&lt;Параметри!$G$62,Параметри!L$61,Параметри!L$62)))))</f>
        <v>4.7E-2</v>
      </c>
      <c r="V134" s="98">
        <f>IF(OR(SUM('Дані з ДІСО'!G134:I134)=0,Розрахунки!H134=0),"",Розрахунки!H134/SUM('Дані з ДІСО'!G134:I134))</f>
        <v>19.654135338345863</v>
      </c>
      <c r="W134" s="9">
        <v>2016</v>
      </c>
      <c r="X134" s="9">
        <v>14</v>
      </c>
      <c r="Y134" s="9">
        <v>15</v>
      </c>
      <c r="Z134" s="9" t="s">
        <v>4535</v>
      </c>
      <c r="AA134" s="99">
        <v>14</v>
      </c>
      <c r="AB134" s="9" t="str">
        <f>IF('Коефіцієнти АТО'!C134="Область","",'Коефіцієнти АТО'!D134)</f>
        <v>Дніпропетровська</v>
      </c>
      <c r="AC134" s="9"/>
    </row>
    <row r="135" spans="1:29" ht="15" customHeight="1">
      <c r="A135" s="9">
        <v>134</v>
      </c>
      <c r="B135" s="9" t="s">
        <v>3148</v>
      </c>
      <c r="C135" s="9" t="s">
        <v>3148</v>
      </c>
      <c r="D135" s="9" t="s">
        <v>3269</v>
      </c>
      <c r="E135" s="9" t="s">
        <v>24</v>
      </c>
      <c r="F135" s="9" t="s">
        <v>300</v>
      </c>
      <c r="G135" s="9" t="s">
        <v>3283</v>
      </c>
      <c r="H135" s="9" t="s">
        <v>299</v>
      </c>
      <c r="I135" s="9">
        <v>5786</v>
      </c>
      <c r="J135" s="9">
        <v>5786</v>
      </c>
      <c r="K135" s="9">
        <v>106.7</v>
      </c>
      <c r="L135" s="115">
        <f t="shared" si="6"/>
        <v>1</v>
      </c>
      <c r="M135" s="96">
        <f>IF($B135="Область","",SUM('Дані з ДІСО'!J135:L135)/K135)</f>
        <v>5.2671040299906275</v>
      </c>
      <c r="N135" s="9" t="str">
        <f>IF($B135="Область","",VLOOKUP(100*J135/I135,Параметри!$B$39:$C$53,2,TRUE))</f>
        <v>1. 100%</v>
      </c>
      <c r="O135" s="9" t="str">
        <f>IF($B135="Область","",VLOOKUP(M135,Параметри!$B$21:$C$35,2,TRUE))</f>
        <v>8. 4,5-5,8</v>
      </c>
      <c r="P135" s="9">
        <f t="shared" si="7"/>
        <v>1</v>
      </c>
      <c r="Q135" s="9">
        <f t="shared" si="8"/>
        <v>8</v>
      </c>
      <c r="R135" s="116">
        <v>16</v>
      </c>
      <c r="S135" s="117">
        <f>IF(C135="Область",Параметри!$K$47,IF(C135="Київ",Параметри!$K$48,IF(L135&lt;Параметри!$I$42,Параметри!$K$42,IF(L135&lt;Параметри!$I$43,Параметри!$K$43,IF(L135&lt;Параметри!$I$44,Параметри!$K$44,IF(L135&lt;Параметри!$I$45,Параметри!$K$45,Параметри!$K$46))))))</f>
        <v>0.53</v>
      </c>
      <c r="T135" s="97">
        <f>IF($B135="Область",Параметри!K$63,IF($R135&lt;Параметри!$G$59,Параметри!K$58,IF($R135&lt;Параметри!$G$60,Параметри!K$59,IF($R135&lt;Параметри!$G$61,Параметри!K$60,IF($R135&lt;Параметри!$G$62,Параметри!K$61,Параметри!K$62)))))</f>
        <v>1.7000000000000001E-2</v>
      </c>
      <c r="U135" s="97">
        <f>IF($B135="Область",Параметри!L$63,IF($R135&lt;Параметри!$G$59,Параметри!L$58,IF($R135&lt;Параметри!$G$60,Параметри!L$59,IF($R135&lt;Параметри!$G$61,Параметри!L$60,IF($R135&lt;Параметри!$G$62,Параметри!L$61,Параметри!L$62)))))</f>
        <v>4.7E-2</v>
      </c>
      <c r="V135" s="98">
        <f>IF(OR(SUM('Дані з ДІСО'!G135:I135)=0,Розрахунки!H135=0),"",Розрахунки!H135/SUM('Дані з ДІСО'!G135:I135))</f>
        <v>20.071428571428573</v>
      </c>
      <c r="W135" s="9">
        <v>2016</v>
      </c>
      <c r="X135" s="9">
        <v>15.5</v>
      </c>
      <c r="Y135" s="9">
        <v>17</v>
      </c>
      <c r="Z135" s="9" t="s">
        <v>4536</v>
      </c>
      <c r="AA135" s="99">
        <v>16</v>
      </c>
      <c r="AB135" s="9" t="str">
        <f>IF('Коефіцієнти АТО'!C135="Область","",'Коефіцієнти АТО'!D135)</f>
        <v>Дніпропетровська</v>
      </c>
      <c r="AC135" s="9"/>
    </row>
    <row r="136" spans="1:29" ht="15" customHeight="1">
      <c r="A136" s="9">
        <v>135</v>
      </c>
      <c r="B136" s="9" t="s">
        <v>3151</v>
      </c>
      <c r="C136" s="9" t="s">
        <v>3151</v>
      </c>
      <c r="D136" s="9" t="s">
        <v>3269</v>
      </c>
      <c r="E136" s="9" t="s">
        <v>29</v>
      </c>
      <c r="F136" s="9" t="s">
        <v>302</v>
      </c>
      <c r="G136" s="9" t="s">
        <v>3284</v>
      </c>
      <c r="H136" s="9" t="s">
        <v>301</v>
      </c>
      <c r="I136" s="9">
        <v>23622</v>
      </c>
      <c r="J136" s="9">
        <v>9329</v>
      </c>
      <c r="K136" s="9">
        <v>260.5</v>
      </c>
      <c r="L136" s="115">
        <f t="shared" si="6"/>
        <v>0.39492845652357972</v>
      </c>
      <c r="M136" s="96">
        <f>IF($B136="Область","",SUM('Дані з ДІСО'!J136:L136)/K136)</f>
        <v>11.976967370441459</v>
      </c>
      <c r="N136" s="9" t="str">
        <f>IF($B136="Область","",VLOOKUP(100*J136/I136,Параметри!$B$39:$C$53,2,TRUE))</f>
        <v>9. 26-43</v>
      </c>
      <c r="O136" s="9" t="str">
        <f>IF($B136="Область","",VLOOKUP(M136,Параметри!$B$21:$C$35,2,TRUE))</f>
        <v>11. 10,2-15</v>
      </c>
      <c r="P136" s="9">
        <f t="shared" si="7"/>
        <v>9</v>
      </c>
      <c r="Q136" s="9">
        <f t="shared" si="8"/>
        <v>11</v>
      </c>
      <c r="R136" s="116">
        <v>22.5</v>
      </c>
      <c r="S136" s="117">
        <f>IF(C136="Область",Параметри!$K$47,IF(C136="Київ",Параметри!$K$48,IF(L136&lt;Параметри!$I$42,Параметри!$K$42,IF(L136&lt;Параметри!$I$43,Параметри!$K$43,IF(L136&lt;Параметри!$I$44,Параметри!$K$44,IF(L136&lt;Параметри!$I$45,Параметри!$K$45,Параметри!$K$46))))))</f>
        <v>0.33</v>
      </c>
      <c r="T136" s="97">
        <f>IF($B136="Область",Параметри!K$63,IF($R136&lt;Параметри!$G$59,Параметри!K$58,IF($R136&lt;Параметри!$G$60,Параметри!K$59,IF($R136&lt;Параметри!$G$61,Параметри!K$60,IF($R136&lt;Параметри!$G$62,Параметри!K$61,Параметри!K$62)))))</f>
        <v>0.1</v>
      </c>
      <c r="U136" s="97">
        <f>IF($B136="Область",Параметри!L$63,IF($R136&lt;Параметри!$G$59,Параметри!L$58,IF($R136&lt;Параметри!$G$60,Параметри!L$59,IF($R136&lt;Параметри!$G$61,Параметри!L$60,IF($R136&lt;Параметри!$G$62,Параметри!L$61,Параметри!L$62)))))</f>
        <v>4.7E-2</v>
      </c>
      <c r="V136" s="98">
        <f>IF(OR(SUM('Дані з ДІСО'!G136:I136)=0,Розрахунки!H136=0),"",Розрахунки!H136/SUM('Дані з ДІСО'!G136:I136))</f>
        <v>27.857142857142858</v>
      </c>
      <c r="W136" s="9">
        <v>2016</v>
      </c>
      <c r="X136" s="9">
        <v>19</v>
      </c>
      <c r="Y136" s="9">
        <v>23.5</v>
      </c>
      <c r="Z136" s="9" t="s">
        <v>4536</v>
      </c>
      <c r="AA136" s="99">
        <v>22.5</v>
      </c>
      <c r="AB136" s="9" t="str">
        <f>IF('Коефіцієнти АТО'!C136="Область","",'Коефіцієнти АТО'!D136)</f>
        <v>Дніпропетровська</v>
      </c>
      <c r="AC136" s="9"/>
    </row>
    <row r="137" spans="1:29" ht="15" customHeight="1">
      <c r="A137" s="9">
        <v>136</v>
      </c>
      <c r="B137" s="9" t="s">
        <v>3148</v>
      </c>
      <c r="C137" s="9" t="s">
        <v>3148</v>
      </c>
      <c r="D137" s="9" t="s">
        <v>3269</v>
      </c>
      <c r="E137" s="9" t="s">
        <v>24</v>
      </c>
      <c r="F137" s="9" t="s">
        <v>304</v>
      </c>
      <c r="G137" s="9" t="s">
        <v>3285</v>
      </c>
      <c r="H137" s="9" t="s">
        <v>303</v>
      </c>
      <c r="I137" s="9">
        <v>7122</v>
      </c>
      <c r="J137" s="9">
        <v>7122</v>
      </c>
      <c r="K137" s="9">
        <v>378.1</v>
      </c>
      <c r="L137" s="115">
        <f t="shared" si="6"/>
        <v>1</v>
      </c>
      <c r="M137" s="96">
        <f>IF($B137="Область","",SUM('Дані з ДІСО'!J137:L137)/K137)</f>
        <v>1.9359957683152604</v>
      </c>
      <c r="N137" s="9" t="str">
        <f>IF($B137="Область","",VLOOKUP(100*J137/I137,Параметри!$B$39:$C$53,2,TRUE))</f>
        <v>1. 100%</v>
      </c>
      <c r="O137" s="9" t="str">
        <f>IF($B137="Область","",VLOOKUP(M137,Параметри!$B$21:$C$35,2,TRUE))</f>
        <v>3. 1,4-2,1</v>
      </c>
      <c r="P137" s="9">
        <f t="shared" si="7"/>
        <v>1</v>
      </c>
      <c r="Q137" s="9">
        <f t="shared" si="8"/>
        <v>3</v>
      </c>
      <c r="R137" s="116">
        <v>12.5</v>
      </c>
      <c r="S137" s="117">
        <f>IF(C137="Область",Параметри!$K$47,IF(C137="Київ",Параметри!$K$48,IF(L137&lt;Параметри!$I$42,Параметри!$K$42,IF(L137&lt;Параметри!$I$43,Параметри!$K$43,IF(L137&lt;Параметри!$I$44,Параметри!$K$44,IF(L137&lt;Параметри!$I$45,Параметри!$K$45,Параметри!$K$46))))))</f>
        <v>0.53</v>
      </c>
      <c r="T137" s="97">
        <f>IF($B137="Область",Параметри!K$63,IF($R137&lt;Параметри!$G$59,Параметри!K$58,IF($R137&lt;Параметри!$G$60,Параметри!K$59,IF($R137&lt;Параметри!$G$61,Параметри!K$60,IF($R137&lt;Параметри!$G$62,Параметри!K$61,Параметри!K$62)))))</f>
        <v>1.7000000000000001E-2</v>
      </c>
      <c r="U137" s="97">
        <f>IF($B137="Область",Параметри!L$63,IF($R137&lt;Параметри!$G$59,Параметри!L$58,IF($R137&lt;Параметри!$G$60,Параметри!L$59,IF($R137&lt;Параметри!$G$61,Параметри!L$60,IF($R137&lt;Параметри!$G$62,Параметри!L$61,Параметри!L$62)))))</f>
        <v>4.7E-2</v>
      </c>
      <c r="V137" s="98">
        <f>IF(OR(SUM('Дані з ДІСО'!G137:I137)=0,Розрахунки!H137=0),"",Розрахунки!H137/SUM('Дані з ДІСО'!G137:I137))</f>
        <v>15.574468085106384</v>
      </c>
      <c r="W137" s="9">
        <v>2017</v>
      </c>
      <c r="X137" s="9">
        <v>12.5</v>
      </c>
      <c r="Y137" s="9">
        <v>13.5</v>
      </c>
      <c r="Z137" s="9" t="s">
        <v>4535</v>
      </c>
      <c r="AA137" s="99">
        <v>12.5</v>
      </c>
      <c r="AB137" s="9" t="str">
        <f>IF('Коефіцієнти АТО'!C137="Область","",'Коефіцієнти АТО'!D137)</f>
        <v>Дніпропетровська</v>
      </c>
      <c r="AC137" s="9"/>
    </row>
    <row r="138" spans="1:29" ht="15" customHeight="1">
      <c r="A138" s="9">
        <v>137</v>
      </c>
      <c r="B138" s="9" t="s">
        <v>3151</v>
      </c>
      <c r="C138" s="9" t="s">
        <v>3151</v>
      </c>
      <c r="D138" s="9" t="s">
        <v>3269</v>
      </c>
      <c r="E138" s="9" t="s">
        <v>29</v>
      </c>
      <c r="F138" s="9" t="s">
        <v>306</v>
      </c>
      <c r="G138" s="9" t="s">
        <v>3286</v>
      </c>
      <c r="H138" s="9" t="s">
        <v>305</v>
      </c>
      <c r="I138" s="9">
        <v>10624</v>
      </c>
      <c r="J138" s="9">
        <v>7936</v>
      </c>
      <c r="K138" s="9">
        <v>607.20000000000005</v>
      </c>
      <c r="L138" s="115">
        <f t="shared" si="6"/>
        <v>0.74698795180722888</v>
      </c>
      <c r="M138" s="96">
        <f>IF($B138="Область","",SUM('Дані з ДІСО'!J138:L138)/K138)</f>
        <v>1.5777338603425559</v>
      </c>
      <c r="N138" s="9" t="str">
        <f>IF($B138="Область","",VLOOKUP(100*J138/I138,Параметри!$B$39:$C$53,2,TRUE))</f>
        <v>2. 72-100</v>
      </c>
      <c r="O138" s="9" t="str">
        <f>IF($B138="Область","",VLOOKUP(M138,Параметри!$B$21:$C$35,2,TRUE))</f>
        <v>3. 1,4-2,1</v>
      </c>
      <c r="P138" s="9">
        <f t="shared" si="7"/>
        <v>2</v>
      </c>
      <c r="Q138" s="9">
        <f t="shared" si="8"/>
        <v>3</v>
      </c>
      <c r="R138" s="116">
        <v>12.5</v>
      </c>
      <c r="S138" s="117">
        <f>IF(C138="Область",Параметри!$K$47,IF(C138="Київ",Параметри!$K$48,IF(L138&lt;Параметри!$I$42,Параметри!$K$42,IF(L138&lt;Параметри!$I$43,Параметри!$K$43,IF(L138&lt;Параметри!$I$44,Параметри!$K$44,IF(L138&lt;Параметри!$I$45,Параметри!$K$45,Параметри!$K$46))))))</f>
        <v>0.48</v>
      </c>
      <c r="T138" s="97">
        <f>IF($B138="Область",Параметри!K$63,IF($R138&lt;Параметри!$G$59,Параметри!K$58,IF($R138&lt;Параметри!$G$60,Параметри!K$59,IF($R138&lt;Параметри!$G$61,Параметри!K$60,IF($R138&lt;Параметри!$G$62,Параметри!K$61,Параметри!K$62)))))</f>
        <v>1.7000000000000001E-2</v>
      </c>
      <c r="U138" s="97">
        <f>IF($B138="Область",Параметри!L$63,IF($R138&lt;Параметри!$G$59,Параметри!L$58,IF($R138&lt;Параметри!$G$60,Параметри!L$59,IF($R138&lt;Параметри!$G$61,Параметри!L$60,IF($R138&lt;Параметри!$G$62,Параметри!L$61,Параметри!L$62)))))</f>
        <v>4.7E-2</v>
      </c>
      <c r="V138" s="98">
        <f>IF(OR(SUM('Дані з ДІСО'!G138:I138)=0,Розрахунки!H138=0),"",Розрахунки!H138/SUM('Дані з ДІСО'!G138:I138))</f>
        <v>11.82716049382716</v>
      </c>
      <c r="W138" s="9">
        <v>2017</v>
      </c>
      <c r="X138" s="9">
        <v>12.5</v>
      </c>
      <c r="Y138" s="9">
        <v>12.5</v>
      </c>
      <c r="Z138" s="9" t="s">
        <v>4535</v>
      </c>
      <c r="AA138" s="99">
        <v>12.5</v>
      </c>
      <c r="AB138" s="9" t="str">
        <f>IF('Коефіцієнти АТО'!C138="Область","",'Коефіцієнти АТО'!D138)</f>
        <v>Дніпропетровська</v>
      </c>
      <c r="AC138" s="9"/>
    </row>
    <row r="139" spans="1:29" ht="15" customHeight="1">
      <c r="A139" s="9">
        <v>138</v>
      </c>
      <c r="B139" s="9" t="s">
        <v>3151</v>
      </c>
      <c r="C139" s="9" t="s">
        <v>3151</v>
      </c>
      <c r="D139" s="9" t="s">
        <v>3269</v>
      </c>
      <c r="E139" s="9" t="s">
        <v>29</v>
      </c>
      <c r="F139" s="9" t="s">
        <v>308</v>
      </c>
      <c r="G139" s="9" t="s">
        <v>3287</v>
      </c>
      <c r="H139" s="9" t="s">
        <v>307</v>
      </c>
      <c r="I139" s="9">
        <v>21999</v>
      </c>
      <c r="J139" s="9">
        <v>9396</v>
      </c>
      <c r="K139" s="9">
        <v>884.2</v>
      </c>
      <c r="L139" s="115">
        <f t="shared" si="6"/>
        <v>0.42711032319650893</v>
      </c>
      <c r="M139" s="96">
        <f>IF($B139="Область","",SUM('Дані з ДІСО'!J139:L139)/K139)</f>
        <v>2.4598507125084823</v>
      </c>
      <c r="N139" s="9" t="str">
        <f>IF($B139="Область","",VLOOKUP(100*J139/I139,Параметри!$B$39:$C$53,2,TRUE))</f>
        <v>9. 26-43</v>
      </c>
      <c r="O139" s="9" t="str">
        <f>IF($B139="Область","",VLOOKUP(M139,Параметри!$B$21:$C$35,2,TRUE))</f>
        <v>4. 2,1-3</v>
      </c>
      <c r="P139" s="9">
        <f t="shared" si="7"/>
        <v>9</v>
      </c>
      <c r="Q139" s="9">
        <f t="shared" si="8"/>
        <v>4</v>
      </c>
      <c r="R139" s="116">
        <v>16</v>
      </c>
      <c r="S139" s="117">
        <f>IF(C139="Область",Параметри!$K$47,IF(C139="Київ",Параметри!$K$48,IF(L139&lt;Параметри!$I$42,Параметри!$K$42,IF(L139&lt;Параметри!$I$43,Параметри!$K$43,IF(L139&lt;Параметри!$I$44,Параметри!$K$44,IF(L139&lt;Параметри!$I$45,Параметри!$K$45,Параметри!$K$46))))))</f>
        <v>0.43</v>
      </c>
      <c r="T139" s="97">
        <f>IF($B139="Область",Параметри!K$63,IF($R139&lt;Параметри!$G$59,Параметри!K$58,IF($R139&lt;Параметри!$G$60,Параметри!K$59,IF($R139&lt;Параметри!$G$61,Параметри!K$60,IF($R139&lt;Параметри!$G$62,Параметри!K$61,Параметри!K$62)))))</f>
        <v>1.7000000000000001E-2</v>
      </c>
      <c r="U139" s="97">
        <f>IF($B139="Область",Параметри!L$63,IF($R139&lt;Параметри!$G$59,Параметри!L$58,IF($R139&lt;Параметри!$G$60,Параметри!L$59,IF($R139&lt;Параметри!$G$61,Параметри!L$60,IF($R139&lt;Параметри!$G$62,Параметри!L$61,Параметри!L$62)))))</f>
        <v>4.7E-2</v>
      </c>
      <c r="V139" s="98">
        <f>IF(OR(SUM('Дані з ДІСО'!G139:I139)=0,Розрахунки!H139=0),"",Розрахунки!H139/SUM('Дані з ДІСО'!G139:I139))</f>
        <v>16.231343283582088</v>
      </c>
      <c r="W139" s="9">
        <v>2017</v>
      </c>
      <c r="X139" s="9">
        <v>16.5</v>
      </c>
      <c r="Y139" s="9">
        <v>15</v>
      </c>
      <c r="Z139" s="9" t="s">
        <v>4536</v>
      </c>
      <c r="AA139" s="99">
        <v>16</v>
      </c>
      <c r="AB139" s="9" t="str">
        <f>IF('Коефіцієнти АТО'!C139="Область","",'Коефіцієнти АТО'!D139)</f>
        <v>Дніпропетровська</v>
      </c>
      <c r="AC139" s="9"/>
    </row>
    <row r="140" spans="1:29" ht="15" customHeight="1">
      <c r="A140" s="9">
        <v>139</v>
      </c>
      <c r="B140" s="9" t="s">
        <v>3151</v>
      </c>
      <c r="C140" s="9" t="s">
        <v>3151</v>
      </c>
      <c r="D140" s="9" t="s">
        <v>3269</v>
      </c>
      <c r="E140" s="9" t="s">
        <v>29</v>
      </c>
      <c r="F140" s="9" t="s">
        <v>310</v>
      </c>
      <c r="G140" s="9" t="s">
        <v>3229</v>
      </c>
      <c r="H140" s="9" t="s">
        <v>309</v>
      </c>
      <c r="I140" s="9">
        <v>4440</v>
      </c>
      <c r="J140" s="9">
        <v>2152</v>
      </c>
      <c r="K140" s="9">
        <v>206.4</v>
      </c>
      <c r="L140" s="115">
        <f t="shared" si="6"/>
        <v>0.48468468468468467</v>
      </c>
      <c r="M140" s="96">
        <f>IF($B140="Область","",SUM('Дані з ДІСО'!J140:L140)/K140)</f>
        <v>2.248062015503876</v>
      </c>
      <c r="N140" s="9" t="str">
        <f>IF($B140="Область","",VLOOKUP(100*J140/I140,Параметри!$B$39:$C$53,2,TRUE))</f>
        <v>8. 43-49</v>
      </c>
      <c r="O140" s="9" t="str">
        <f>IF($B140="Область","",VLOOKUP(M140,Параметри!$B$21:$C$35,2,TRUE))</f>
        <v>4. 2,1-3</v>
      </c>
      <c r="P140" s="9">
        <f t="shared" si="7"/>
        <v>8</v>
      </c>
      <c r="Q140" s="9">
        <f t="shared" si="8"/>
        <v>4</v>
      </c>
      <c r="R140" s="116">
        <v>15</v>
      </c>
      <c r="S140" s="117">
        <f>IF(C140="Область",Параметри!$K$47,IF(C140="Київ",Параметри!$K$48,IF(L140&lt;Параметри!$I$42,Параметри!$K$42,IF(L140&lt;Параметри!$I$43,Параметри!$K$43,IF(L140&lt;Параметри!$I$44,Параметри!$K$44,IF(L140&lt;Параметри!$I$45,Параметри!$K$45,Параметри!$K$46))))))</f>
        <v>0.43</v>
      </c>
      <c r="T140" s="97">
        <f>IF($B140="Область",Параметри!K$63,IF($R140&lt;Параметри!$G$59,Параметри!K$58,IF($R140&lt;Параметри!$G$60,Параметри!K$59,IF($R140&lt;Параметри!$G$61,Параметри!K$60,IF($R140&lt;Параметри!$G$62,Параметри!K$61,Параметри!K$62)))))</f>
        <v>1.7000000000000001E-2</v>
      </c>
      <c r="U140" s="97">
        <f>IF($B140="Область",Параметри!L$63,IF($R140&lt;Параметри!$G$59,Параметри!L$58,IF($R140&lt;Параметри!$G$60,Параметри!L$59,IF($R140&lt;Параметри!$G$61,Параметри!L$60,IF($R140&lt;Параметри!$G$62,Параметри!L$61,Параметри!L$62)))))</f>
        <v>4.7E-2</v>
      </c>
      <c r="V140" s="98">
        <f>IF(OR(SUM('Дані з ДІСО'!G140:I140)=0,Розрахунки!H140=0),"",Розрахунки!H140/SUM('Дані з ДІСО'!G140:I140))</f>
        <v>14.96774193548387</v>
      </c>
      <c r="W140" s="9">
        <v>2017</v>
      </c>
      <c r="X140" s="9">
        <v>15.5</v>
      </c>
      <c r="Y140" s="9">
        <v>14</v>
      </c>
      <c r="Z140" s="9" t="s">
        <v>4536</v>
      </c>
      <c r="AA140" s="99">
        <v>15</v>
      </c>
      <c r="AB140" s="9" t="str">
        <f>IF('Коефіцієнти АТО'!C140="Область","",'Коефіцієнти АТО'!D140)</f>
        <v>Дніпропетровська</v>
      </c>
      <c r="AC140" s="9"/>
    </row>
    <row r="141" spans="1:29" ht="15" customHeight="1">
      <c r="A141" s="9">
        <v>140</v>
      </c>
      <c r="B141" s="9" t="s">
        <v>3151</v>
      </c>
      <c r="C141" s="9" t="s">
        <v>3151</v>
      </c>
      <c r="D141" s="9" t="s">
        <v>3269</v>
      </c>
      <c r="E141" s="9" t="s">
        <v>29</v>
      </c>
      <c r="F141" s="9" t="s">
        <v>312</v>
      </c>
      <c r="G141" s="9" t="s">
        <v>3288</v>
      </c>
      <c r="H141" s="9" t="s">
        <v>311</v>
      </c>
      <c r="I141" s="9">
        <v>19105</v>
      </c>
      <c r="J141" s="9">
        <v>11056</v>
      </c>
      <c r="K141" s="9">
        <v>690.5</v>
      </c>
      <c r="L141" s="115">
        <f t="shared" si="6"/>
        <v>0.57869667626275845</v>
      </c>
      <c r="M141" s="96">
        <f>IF($B141="Область","",SUM('Дані з ДІСО'!J141:L141)/K141)</f>
        <v>3.0615496017378709</v>
      </c>
      <c r="N141" s="9" t="str">
        <f>IF($B141="Область","",VLOOKUP(100*J141/I141,Параметри!$B$39:$C$53,2,TRUE))</f>
        <v>6. 53-58</v>
      </c>
      <c r="O141" s="9" t="str">
        <f>IF($B141="Область","",VLOOKUP(M141,Параметри!$B$21:$C$35,2,TRUE))</f>
        <v>5. 3-3,9</v>
      </c>
      <c r="P141" s="9">
        <f t="shared" si="7"/>
        <v>6</v>
      </c>
      <c r="Q141" s="9">
        <f t="shared" si="8"/>
        <v>5</v>
      </c>
      <c r="R141" s="116">
        <v>15</v>
      </c>
      <c r="S141" s="117">
        <f>IF(C141="Область",Параметри!$K$47,IF(C141="Київ",Параметри!$K$48,IF(L141&lt;Параметри!$I$42,Параметри!$K$42,IF(L141&lt;Параметри!$I$43,Параметри!$K$43,IF(L141&lt;Параметри!$I$44,Параметри!$K$44,IF(L141&lt;Параметри!$I$45,Параметри!$K$45,Параметри!$K$46))))))</f>
        <v>0.43</v>
      </c>
      <c r="T141" s="97">
        <f>IF($B141="Область",Параметри!K$63,IF($R141&lt;Параметри!$G$59,Параметри!K$58,IF($R141&lt;Параметри!$G$60,Параметри!K$59,IF($R141&lt;Параметри!$G$61,Параметри!K$60,IF($R141&lt;Параметри!$G$62,Параметри!K$61,Параметри!K$62)))))</f>
        <v>1.7000000000000001E-2</v>
      </c>
      <c r="U141" s="97">
        <f>IF($B141="Область",Параметри!L$63,IF($R141&lt;Параметри!$G$59,Параметри!L$58,IF($R141&lt;Параметри!$G$60,Параметри!L$59,IF($R141&lt;Параметри!$G$61,Параметри!L$60,IF($R141&lt;Параметри!$G$62,Параметри!L$61,Параметри!L$62)))))</f>
        <v>4.7E-2</v>
      </c>
      <c r="V141" s="98">
        <f>IF(OR(SUM('Дані з ДІСО'!G141:I141)=0,Розрахунки!H141=0),"",Розрахунки!H141/SUM('Дані з ДІСО'!G141:I141))</f>
        <v>17.1869918699187</v>
      </c>
      <c r="W141" s="9">
        <v>2017</v>
      </c>
      <c r="X141" s="9">
        <v>15</v>
      </c>
      <c r="Y141" s="9">
        <v>14</v>
      </c>
      <c r="Z141" s="9" t="s">
        <v>4535</v>
      </c>
      <c r="AA141" s="99">
        <v>15</v>
      </c>
      <c r="AB141" s="9" t="str">
        <f>IF('Коефіцієнти АТО'!C141="Область","",'Коефіцієнти АТО'!D141)</f>
        <v>Дніпропетровська</v>
      </c>
      <c r="AC141" s="9"/>
    </row>
    <row r="142" spans="1:29" ht="15" customHeight="1">
      <c r="A142" s="9">
        <v>141</v>
      </c>
      <c r="B142" s="9" t="s">
        <v>3151</v>
      </c>
      <c r="C142" s="9" t="s">
        <v>3151</v>
      </c>
      <c r="D142" s="9" t="s">
        <v>3269</v>
      </c>
      <c r="E142" s="9" t="s">
        <v>29</v>
      </c>
      <c r="F142" s="9" t="s">
        <v>314</v>
      </c>
      <c r="G142" s="9" t="s">
        <v>3289</v>
      </c>
      <c r="H142" s="9" t="s">
        <v>313</v>
      </c>
      <c r="I142" s="9">
        <v>4846</v>
      </c>
      <c r="J142" s="9">
        <v>2948</v>
      </c>
      <c r="K142" s="9">
        <v>465</v>
      </c>
      <c r="L142" s="115">
        <f t="shared" si="6"/>
        <v>0.60833677259595542</v>
      </c>
      <c r="M142" s="96">
        <f>IF($B142="Область","",SUM('Дані з ДІСО'!J142:L142)/K142)</f>
        <v>0.88172043010752688</v>
      </c>
      <c r="N142" s="9" t="str">
        <f>IF($B142="Область","",VLOOKUP(100*J142/I142,Параметри!$B$39:$C$53,2,TRUE))</f>
        <v>5. 58-63</v>
      </c>
      <c r="O142" s="9" t="str">
        <f>IF($B142="Область","",VLOOKUP(M142,Параметри!$B$21:$C$35,2,TRUE))</f>
        <v>1. 0-1</v>
      </c>
      <c r="P142" s="9">
        <f t="shared" si="7"/>
        <v>5</v>
      </c>
      <c r="Q142" s="9">
        <f t="shared" si="8"/>
        <v>1</v>
      </c>
      <c r="R142" s="116">
        <v>12.5</v>
      </c>
      <c r="S142" s="117">
        <f>IF(C142="Область",Параметри!$K$47,IF(C142="Київ",Параметри!$K$48,IF(L142&lt;Параметри!$I$42,Параметри!$K$42,IF(L142&lt;Параметри!$I$43,Параметри!$K$43,IF(L142&lt;Параметри!$I$44,Параметри!$K$44,IF(L142&lt;Параметри!$I$45,Параметри!$K$45,Параметри!$K$46))))))</f>
        <v>0.48</v>
      </c>
      <c r="T142" s="97">
        <f>IF($B142="Область",Параметри!K$63,IF($R142&lt;Параметри!$G$59,Параметри!K$58,IF($R142&lt;Параметри!$G$60,Параметри!K$59,IF($R142&lt;Параметри!$G$61,Параметри!K$60,IF($R142&lt;Параметри!$G$62,Параметри!K$61,Параметри!K$62)))))</f>
        <v>1.7000000000000001E-2</v>
      </c>
      <c r="U142" s="97">
        <f>IF($B142="Область",Параметри!L$63,IF($R142&lt;Параметри!$G$59,Параметри!L$58,IF($R142&lt;Параметри!$G$60,Параметри!L$59,IF($R142&lt;Параметри!$G$61,Параметри!L$60,IF($R142&lt;Параметри!$G$62,Параметри!L$61,Параметри!L$62)))))</f>
        <v>4.7E-2</v>
      </c>
      <c r="V142" s="98">
        <f>IF(OR(SUM('Дані з ДІСО'!G142:I142)=0,Розрахунки!H142=0),"",Розрахунки!H142/SUM('Дані з ДІСО'!G142:I142))</f>
        <v>12.058823529411764</v>
      </c>
      <c r="W142" s="9">
        <v>2017</v>
      </c>
      <c r="X142" s="9">
        <v>13</v>
      </c>
      <c r="Y142" s="9">
        <v>11.5</v>
      </c>
      <c r="Z142" s="9" t="s">
        <v>4536</v>
      </c>
      <c r="AA142" s="99">
        <v>12.5</v>
      </c>
      <c r="AB142" s="9" t="str">
        <f>IF('Коефіцієнти АТО'!C142="Область","",'Коефіцієнти АТО'!D142)</f>
        <v>Дніпропетровська</v>
      </c>
      <c r="AC142" s="9"/>
    </row>
    <row r="143" spans="1:29" ht="15" customHeight="1">
      <c r="A143" s="9">
        <v>142</v>
      </c>
      <c r="B143" s="9" t="s">
        <v>3151</v>
      </c>
      <c r="C143" s="9" t="s">
        <v>3151</v>
      </c>
      <c r="D143" s="9" t="s">
        <v>3269</v>
      </c>
      <c r="E143" s="9" t="s">
        <v>29</v>
      </c>
      <c r="F143" s="9" t="s">
        <v>316</v>
      </c>
      <c r="G143" s="9" t="s">
        <v>3290</v>
      </c>
      <c r="H143" s="9" t="s">
        <v>315</v>
      </c>
      <c r="I143" s="9">
        <v>20038</v>
      </c>
      <c r="J143" s="9">
        <v>10429</v>
      </c>
      <c r="K143" s="9">
        <v>705.5</v>
      </c>
      <c r="L143" s="115">
        <f t="shared" si="6"/>
        <v>0.52046112386465715</v>
      </c>
      <c r="M143" s="96">
        <f>IF($B143="Область","",SUM('Дані з ДІСО'!J143:L143)/K143)</f>
        <v>2.8391211906449327</v>
      </c>
      <c r="N143" s="9" t="str">
        <f>IF($B143="Область","",VLOOKUP(100*J143/I143,Параметри!$B$39:$C$53,2,TRUE))</f>
        <v>7. 49-53</v>
      </c>
      <c r="O143" s="9" t="str">
        <f>IF($B143="Область","",VLOOKUP(M143,Параметри!$B$21:$C$35,2,TRUE))</f>
        <v>4. 2,1-3</v>
      </c>
      <c r="P143" s="9">
        <f t="shared" si="7"/>
        <v>7</v>
      </c>
      <c r="Q143" s="9">
        <f t="shared" si="8"/>
        <v>4</v>
      </c>
      <c r="R143" s="116">
        <v>15</v>
      </c>
      <c r="S143" s="117">
        <f>IF(C143="Область",Параметри!$K$47,IF(C143="Київ",Параметри!$K$48,IF(L143&lt;Параметри!$I$42,Параметри!$K$42,IF(L143&lt;Параметри!$I$43,Параметри!$K$43,IF(L143&lt;Параметри!$I$44,Параметри!$K$44,IF(L143&lt;Параметри!$I$45,Параметри!$K$45,Параметри!$K$46))))))</f>
        <v>0.43</v>
      </c>
      <c r="T143" s="97">
        <f>IF($B143="Область",Параметри!K$63,IF($R143&lt;Параметри!$G$59,Параметри!K$58,IF($R143&lt;Параметри!$G$60,Параметри!K$59,IF($R143&lt;Параметри!$G$61,Параметри!K$60,IF($R143&lt;Параметри!$G$62,Параметри!K$61,Параметри!K$62)))))</f>
        <v>1.7000000000000001E-2</v>
      </c>
      <c r="U143" s="97">
        <f>IF($B143="Область",Параметри!L$63,IF($R143&lt;Параметри!$G$59,Параметри!L$58,IF($R143&lt;Параметри!$G$60,Параметри!L$59,IF($R143&lt;Параметри!$G$61,Параметри!L$60,IF($R143&lt;Параметри!$G$62,Параметри!L$61,Параметри!L$62)))))</f>
        <v>4.7E-2</v>
      </c>
      <c r="V143" s="98">
        <f>IF(OR(SUM('Дані з ДІСО'!G143:I143)=0,Розрахунки!H143=0),"",Розрахунки!H143/SUM('Дані з ДІСО'!G143:I143))</f>
        <v>19.637254901960784</v>
      </c>
      <c r="W143" s="9">
        <v>2017</v>
      </c>
      <c r="X143" s="9">
        <v>15</v>
      </c>
      <c r="Y143" s="9">
        <v>15.5</v>
      </c>
      <c r="Z143" s="9" t="s">
        <v>4535</v>
      </c>
      <c r="AA143" s="99">
        <v>15</v>
      </c>
      <c r="AB143" s="9" t="str">
        <f>IF('Коефіцієнти АТО'!C143="Область","",'Коефіцієнти АТО'!D143)</f>
        <v>Дніпропетровська</v>
      </c>
      <c r="AC143" s="9"/>
    </row>
    <row r="144" spans="1:29" ht="15" customHeight="1">
      <c r="A144" s="9">
        <v>143</v>
      </c>
      <c r="B144" s="9" t="s">
        <v>3151</v>
      </c>
      <c r="C144" s="9" t="s">
        <v>3151</v>
      </c>
      <c r="D144" s="9" t="s">
        <v>3269</v>
      </c>
      <c r="E144" s="9" t="s">
        <v>29</v>
      </c>
      <c r="F144" s="9" t="s">
        <v>318</v>
      </c>
      <c r="G144" s="9" t="s">
        <v>3291</v>
      </c>
      <c r="H144" s="9" t="s">
        <v>317</v>
      </c>
      <c r="I144" s="9">
        <v>3062</v>
      </c>
      <c r="J144" s="9">
        <v>1405</v>
      </c>
      <c r="K144" s="9">
        <v>143.6</v>
      </c>
      <c r="L144" s="115">
        <f t="shared" si="6"/>
        <v>0.45885042455911168</v>
      </c>
      <c r="M144" s="96">
        <f>IF($B144="Область","",SUM('Дані з ДІСО'!J144:L144)/K144)</f>
        <v>2.3259052924791086</v>
      </c>
      <c r="N144" s="9" t="str">
        <f>IF($B144="Область","",VLOOKUP(100*J144/I144,Параметри!$B$39:$C$53,2,TRUE))</f>
        <v>8. 43-49</v>
      </c>
      <c r="O144" s="9" t="str">
        <f>IF($B144="Область","",VLOOKUP(M144,Параметри!$B$21:$C$35,2,TRUE))</f>
        <v>4. 2,1-3</v>
      </c>
      <c r="P144" s="9">
        <f t="shared" si="7"/>
        <v>8</v>
      </c>
      <c r="Q144" s="9">
        <f t="shared" si="8"/>
        <v>4</v>
      </c>
      <c r="R144" s="116">
        <v>15.5</v>
      </c>
      <c r="S144" s="117">
        <f>IF(C144="Область",Параметри!$K$47,IF(C144="Київ",Параметри!$K$48,IF(L144&lt;Параметри!$I$42,Параметри!$K$42,IF(L144&lt;Параметри!$I$43,Параметри!$K$43,IF(L144&lt;Параметри!$I$44,Параметри!$K$44,IF(L144&lt;Параметри!$I$45,Параметри!$K$45,Параметри!$K$46))))))</f>
        <v>0.43</v>
      </c>
      <c r="T144" s="97">
        <f>IF($B144="Область",Параметри!K$63,IF($R144&lt;Параметри!$G$59,Параметри!K$58,IF($R144&lt;Параметри!$G$60,Параметри!K$59,IF($R144&lt;Параметри!$G$61,Параметри!K$60,IF($R144&lt;Параметри!$G$62,Параметри!K$61,Параметри!K$62)))))</f>
        <v>1.7000000000000001E-2</v>
      </c>
      <c r="U144" s="97">
        <f>IF($B144="Область",Параметри!L$63,IF($R144&lt;Параметри!$G$59,Параметри!L$58,IF($R144&lt;Параметри!$G$60,Параметри!L$59,IF($R144&lt;Параметри!$G$61,Параметри!L$60,IF($R144&lt;Параметри!$G$62,Параметри!L$61,Параметри!L$62)))))</f>
        <v>4.7E-2</v>
      </c>
      <c r="V144" s="98">
        <f>IF(OR(SUM('Дані з ДІСО'!G144:I144)=0,Розрахунки!H144=0),"",Розрахунки!H144/SUM('Дані з ДІСО'!G144:I144))</f>
        <v>18.555555555555557</v>
      </c>
      <c r="W144" s="9">
        <v>2017</v>
      </c>
      <c r="X144" s="9">
        <v>15.5</v>
      </c>
      <c r="Y144" s="9">
        <v>15</v>
      </c>
      <c r="Z144" s="9" t="s">
        <v>4535</v>
      </c>
      <c r="AA144" s="99">
        <v>15.5</v>
      </c>
      <c r="AB144" s="9" t="str">
        <f>IF('Коефіцієнти АТО'!C144="Область","",'Коефіцієнти АТО'!D144)</f>
        <v>Дніпропетровська</v>
      </c>
      <c r="AC144" s="9"/>
    </row>
    <row r="145" spans="1:29" ht="15" customHeight="1">
      <c r="A145" s="9">
        <v>144</v>
      </c>
      <c r="B145" s="9" t="s">
        <v>3151</v>
      </c>
      <c r="C145" s="9" t="s">
        <v>3151</v>
      </c>
      <c r="D145" s="9" t="s">
        <v>3269</v>
      </c>
      <c r="E145" s="9" t="s">
        <v>29</v>
      </c>
      <c r="F145" s="9" t="s">
        <v>320</v>
      </c>
      <c r="G145" s="9" t="s">
        <v>3292</v>
      </c>
      <c r="H145" s="9" t="s">
        <v>319</v>
      </c>
      <c r="I145" s="9">
        <v>12074</v>
      </c>
      <c r="J145" s="9">
        <v>5623</v>
      </c>
      <c r="K145" s="9">
        <v>667.7</v>
      </c>
      <c r="L145" s="115">
        <f t="shared" si="6"/>
        <v>0.46571144608249132</v>
      </c>
      <c r="M145" s="96">
        <f>IF($B145="Область","",SUM('Дані з ДІСО'!J145:L145)/K145)</f>
        <v>2.2315411112775196</v>
      </c>
      <c r="N145" s="9" t="str">
        <f>IF($B145="Область","",VLOOKUP(100*J145/I145,Параметри!$B$39:$C$53,2,TRUE))</f>
        <v>8. 43-49</v>
      </c>
      <c r="O145" s="9" t="str">
        <f>IF($B145="Область","",VLOOKUP(M145,Параметри!$B$21:$C$35,2,TRUE))</f>
        <v>4. 2,1-3</v>
      </c>
      <c r="P145" s="9">
        <f t="shared" si="7"/>
        <v>8</v>
      </c>
      <c r="Q145" s="9">
        <f t="shared" si="8"/>
        <v>4</v>
      </c>
      <c r="R145" s="116">
        <v>15</v>
      </c>
      <c r="S145" s="117">
        <f>IF(C145="Область",Параметри!$K$47,IF(C145="Київ",Параметри!$K$48,IF(L145&lt;Параметри!$I$42,Параметри!$K$42,IF(L145&lt;Параметри!$I$43,Параметри!$K$43,IF(L145&lt;Параметри!$I$44,Параметри!$K$44,IF(L145&lt;Параметри!$I$45,Параметри!$K$45,Параметри!$K$46))))))</f>
        <v>0.43</v>
      </c>
      <c r="T145" s="97">
        <f>IF($B145="Область",Параметри!K$63,IF($R145&lt;Параметри!$G$59,Параметри!K$58,IF($R145&lt;Параметри!$G$60,Параметри!K$59,IF($R145&lt;Параметри!$G$61,Параметри!K$60,IF($R145&lt;Параметри!$G$62,Параметри!K$61,Параметри!K$62)))))</f>
        <v>1.7000000000000001E-2</v>
      </c>
      <c r="U145" s="97">
        <f>IF($B145="Область",Параметри!L$63,IF($R145&lt;Параметри!$G$59,Параметри!L$58,IF($R145&lt;Параметри!$G$60,Параметри!L$59,IF($R145&lt;Параметри!$G$61,Параметри!L$60,IF($R145&lt;Параметри!$G$62,Параметри!L$61,Параметри!L$62)))))</f>
        <v>4.7E-2</v>
      </c>
      <c r="V145" s="98">
        <f>IF(OR(SUM('Дані з ДІСО'!G145:I145)=0,Розрахунки!H145=0),"",Розрахунки!H145/SUM('Дані з ДІСО'!G145:I145))</f>
        <v>15.360824742268042</v>
      </c>
      <c r="W145" s="9">
        <v>2017</v>
      </c>
      <c r="X145" s="9">
        <v>15.5</v>
      </c>
      <c r="Y145" s="9">
        <v>14</v>
      </c>
      <c r="Z145" s="9" t="s">
        <v>4536</v>
      </c>
      <c r="AA145" s="99">
        <v>15</v>
      </c>
      <c r="AB145" s="9" t="str">
        <f>IF('Коефіцієнти АТО'!C145="Область","",'Коефіцієнти АТО'!D145)</f>
        <v>Дніпропетровська</v>
      </c>
      <c r="AC145" s="9"/>
    </row>
    <row r="146" spans="1:29" ht="15" customHeight="1">
      <c r="A146" s="9">
        <v>145</v>
      </c>
      <c r="B146" s="9" t="s">
        <v>3151</v>
      </c>
      <c r="C146" s="9" t="s">
        <v>3151</v>
      </c>
      <c r="D146" s="9" t="s">
        <v>3269</v>
      </c>
      <c r="E146" s="9" t="s">
        <v>29</v>
      </c>
      <c r="F146" s="9" t="s">
        <v>322</v>
      </c>
      <c r="G146" s="9" t="s">
        <v>3293</v>
      </c>
      <c r="H146" s="9" t="s">
        <v>321</v>
      </c>
      <c r="I146" s="9">
        <v>14416</v>
      </c>
      <c r="J146" s="9">
        <v>7772</v>
      </c>
      <c r="K146" s="9">
        <v>669.4</v>
      </c>
      <c r="L146" s="115">
        <f t="shared" si="6"/>
        <v>0.53912319644839068</v>
      </c>
      <c r="M146" s="96">
        <f>IF($B146="Область","",SUM('Дані з ДІСО'!J146:L146)/K146)</f>
        <v>2.4021511801613387</v>
      </c>
      <c r="N146" s="9" t="str">
        <f>IF($B146="Область","",VLOOKUP(100*J146/I146,Параметри!$B$39:$C$53,2,TRUE))</f>
        <v>6. 53-58</v>
      </c>
      <c r="O146" s="9" t="str">
        <f>IF($B146="Область","",VLOOKUP(M146,Параметри!$B$21:$C$35,2,TRUE))</f>
        <v>4. 2,1-3</v>
      </c>
      <c r="P146" s="9">
        <f t="shared" si="7"/>
        <v>6</v>
      </c>
      <c r="Q146" s="9">
        <f t="shared" si="8"/>
        <v>4</v>
      </c>
      <c r="R146" s="116">
        <v>15</v>
      </c>
      <c r="S146" s="117">
        <f>IF(C146="Область",Параметри!$K$47,IF(C146="Київ",Параметри!$K$48,IF(L146&lt;Параметри!$I$42,Параметри!$K$42,IF(L146&lt;Параметри!$I$43,Параметри!$K$43,IF(L146&lt;Параметри!$I$44,Параметри!$K$44,IF(L146&lt;Параметри!$I$45,Параметри!$K$45,Параметри!$K$46))))))</f>
        <v>0.43</v>
      </c>
      <c r="T146" s="97">
        <f>IF($B146="Область",Параметри!K$63,IF($R146&lt;Параметри!$G$59,Параметри!K$58,IF($R146&lt;Параметри!$G$60,Параметри!K$59,IF($R146&lt;Параметри!$G$61,Параметри!K$60,IF($R146&lt;Параметри!$G$62,Параметри!K$61,Параметри!K$62)))))</f>
        <v>1.7000000000000001E-2</v>
      </c>
      <c r="U146" s="97">
        <f>IF($B146="Область",Параметри!L$63,IF($R146&lt;Параметри!$G$59,Параметри!L$58,IF($R146&lt;Параметри!$G$60,Параметри!L$59,IF($R146&lt;Параметри!$G$61,Параметри!L$60,IF($R146&lt;Параметри!$G$62,Параметри!L$61,Параметри!L$62)))))</f>
        <v>4.7E-2</v>
      </c>
      <c r="V146" s="98">
        <f>IF(OR(SUM('Дані з ДІСО'!G146:I146)=0,Розрахунки!H146=0),"",Розрахунки!H146/SUM('Дані з ДІСО'!G146:I146))</f>
        <v>19.609756097560975</v>
      </c>
      <c r="W146" s="9">
        <v>2017</v>
      </c>
      <c r="X146" s="9">
        <v>15</v>
      </c>
      <c r="Y146" s="9">
        <v>16</v>
      </c>
      <c r="Z146" s="9" t="s">
        <v>4535</v>
      </c>
      <c r="AA146" s="99">
        <v>15</v>
      </c>
      <c r="AB146" s="9" t="str">
        <f>IF('Коефіцієнти АТО'!C146="Область","",'Коефіцієнти АТО'!D146)</f>
        <v>Дніпропетровська</v>
      </c>
      <c r="AC146" s="9"/>
    </row>
    <row r="147" spans="1:29" ht="15" customHeight="1">
      <c r="A147" s="9">
        <v>146</v>
      </c>
      <c r="B147" s="9" t="s">
        <v>3151</v>
      </c>
      <c r="C147" s="9" t="s">
        <v>3151</v>
      </c>
      <c r="D147" s="9" t="s">
        <v>3269</v>
      </c>
      <c r="E147" s="9" t="s">
        <v>29</v>
      </c>
      <c r="F147" s="9" t="s">
        <v>324</v>
      </c>
      <c r="G147" s="9" t="s">
        <v>3294</v>
      </c>
      <c r="H147" s="9" t="s">
        <v>323</v>
      </c>
      <c r="I147" s="9">
        <v>14473</v>
      </c>
      <c r="J147" s="9">
        <v>7228</v>
      </c>
      <c r="K147" s="9">
        <v>454.2</v>
      </c>
      <c r="L147" s="115">
        <f t="shared" si="6"/>
        <v>0.49941269950943135</v>
      </c>
      <c r="M147" s="96">
        <f>IF($B147="Область","",SUM('Дані з ДІСО'!J147:L147)/K147)</f>
        <v>3.3861734918538091</v>
      </c>
      <c r="N147" s="9" t="str">
        <f>IF($B147="Область","",VLOOKUP(100*J147/I147,Параметри!$B$39:$C$53,2,TRUE))</f>
        <v>7. 49-53</v>
      </c>
      <c r="O147" s="9" t="str">
        <f>IF($B147="Область","",VLOOKUP(M147,Параметри!$B$21:$C$35,2,TRUE))</f>
        <v>5. 3-3,9</v>
      </c>
      <c r="P147" s="9">
        <f t="shared" si="7"/>
        <v>7</v>
      </c>
      <c r="Q147" s="9">
        <f t="shared" si="8"/>
        <v>5</v>
      </c>
      <c r="R147" s="116">
        <v>16.5</v>
      </c>
      <c r="S147" s="117">
        <f>IF(C147="Область",Параметри!$K$47,IF(C147="Київ",Параметри!$K$48,IF(L147&lt;Параметри!$I$42,Параметри!$K$42,IF(L147&lt;Параметри!$I$43,Параметри!$K$43,IF(L147&lt;Параметри!$I$44,Параметри!$K$44,IF(L147&lt;Параметри!$I$45,Параметри!$K$45,Параметри!$K$46))))))</f>
        <v>0.43</v>
      </c>
      <c r="T147" s="97">
        <f>IF($B147="Область",Параметри!K$63,IF($R147&lt;Параметри!$G$59,Параметри!K$58,IF($R147&lt;Параметри!$G$60,Параметри!K$59,IF($R147&lt;Параметри!$G$61,Параметри!K$60,IF($R147&lt;Параметри!$G$62,Параметри!K$61,Параметри!K$62)))))</f>
        <v>1.7000000000000001E-2</v>
      </c>
      <c r="U147" s="97">
        <f>IF($B147="Область",Параметри!L$63,IF($R147&lt;Параметри!$G$59,Параметри!L$58,IF($R147&lt;Параметри!$G$60,Параметри!L$59,IF($R147&lt;Параметри!$G$61,Параметри!L$60,IF($R147&lt;Параметри!$G$62,Параметри!L$61,Параметри!L$62)))))</f>
        <v>4.7E-2</v>
      </c>
      <c r="V147" s="98">
        <f>IF(OR(SUM('Дані з ДІСО'!G147:I147)=0,Розрахунки!H147=0),"",Розрахунки!H147/SUM('Дані з ДІСО'!G147:I147))</f>
        <v>24.412698412698411</v>
      </c>
      <c r="W147" s="9">
        <v>2017</v>
      </c>
      <c r="X147" s="9">
        <v>15.5</v>
      </c>
      <c r="Y147" s="9">
        <v>17.5</v>
      </c>
      <c r="Z147" s="9" t="s">
        <v>4536</v>
      </c>
      <c r="AA147" s="99">
        <v>16.5</v>
      </c>
      <c r="AB147" s="9" t="str">
        <f>IF('Коефіцієнти АТО'!C147="Область","",'Коефіцієнти АТО'!D147)</f>
        <v>Дніпропетровська</v>
      </c>
      <c r="AC147" s="9"/>
    </row>
    <row r="148" spans="1:29" ht="15" customHeight="1">
      <c r="A148" s="9">
        <v>147</v>
      </c>
      <c r="B148" s="9" t="s">
        <v>3148</v>
      </c>
      <c r="C148" s="9" t="s">
        <v>3148</v>
      </c>
      <c r="D148" s="9" t="s">
        <v>3269</v>
      </c>
      <c r="E148" s="9" t="s">
        <v>24</v>
      </c>
      <c r="F148" s="9" t="s">
        <v>326</v>
      </c>
      <c r="G148" s="9" t="s">
        <v>3295</v>
      </c>
      <c r="H148" s="9" t="s">
        <v>325</v>
      </c>
      <c r="I148" s="9">
        <v>3779</v>
      </c>
      <c r="J148" s="9">
        <v>3779</v>
      </c>
      <c r="K148" s="9">
        <v>272.10000000000002</v>
      </c>
      <c r="L148" s="115">
        <f t="shared" si="6"/>
        <v>1</v>
      </c>
      <c r="M148" s="96">
        <f>IF($B148="Область","",SUM('Дані з ДІСО'!J148:L148)/K148)</f>
        <v>0.95553105475927957</v>
      </c>
      <c r="N148" s="9" t="str">
        <f>IF($B148="Область","",VLOOKUP(100*J148/I148,Параметри!$B$39:$C$53,2,TRUE))</f>
        <v>1. 100%</v>
      </c>
      <c r="O148" s="9" t="str">
        <f>IF($B148="Область","",VLOOKUP(M148,Параметри!$B$21:$C$35,2,TRUE))</f>
        <v>1. 0-1</v>
      </c>
      <c r="P148" s="9">
        <f t="shared" si="7"/>
        <v>1</v>
      </c>
      <c r="Q148" s="9">
        <f t="shared" si="8"/>
        <v>1</v>
      </c>
      <c r="R148" s="116">
        <v>12.5</v>
      </c>
      <c r="S148" s="117">
        <f>IF(C148="Область",Параметри!$K$47,IF(C148="Київ",Параметри!$K$48,IF(L148&lt;Параметри!$I$42,Параметри!$K$42,IF(L148&lt;Параметри!$I$43,Параметри!$K$43,IF(L148&lt;Параметри!$I$44,Параметри!$K$44,IF(L148&lt;Параметри!$I$45,Параметри!$K$45,Параметри!$K$46))))))</f>
        <v>0.53</v>
      </c>
      <c r="T148" s="97">
        <f>IF($B148="Область",Параметри!K$63,IF($R148&lt;Параметри!$G$59,Параметри!K$58,IF($R148&lt;Параметри!$G$60,Параметри!K$59,IF($R148&lt;Параметри!$G$61,Параметри!K$60,IF($R148&lt;Параметри!$G$62,Параметри!K$61,Параметри!K$62)))))</f>
        <v>1.7000000000000001E-2</v>
      </c>
      <c r="U148" s="97">
        <f>IF($B148="Область",Параметри!L$63,IF($R148&lt;Параметри!$G$59,Параметри!L$58,IF($R148&lt;Параметри!$G$60,Параметри!L$59,IF($R148&lt;Параметри!$G$61,Параметри!L$60,IF($R148&lt;Параметри!$G$62,Параметри!L$61,Параметри!L$62)))))</f>
        <v>4.7E-2</v>
      </c>
      <c r="V148" s="98">
        <f>IF(OR(SUM('Дані з ДІСО'!G148:I148)=0,Розрахунки!H148=0),"",Розрахунки!H148/SUM('Дані з ДІСО'!G148:I148))</f>
        <v>13</v>
      </c>
      <c r="W148" s="9">
        <v>2017</v>
      </c>
      <c r="X148" s="9">
        <v>11.5</v>
      </c>
      <c r="Y148" s="9">
        <v>13.5</v>
      </c>
      <c r="Z148" s="9" t="s">
        <v>4536</v>
      </c>
      <c r="AA148" s="99">
        <v>12.5</v>
      </c>
      <c r="AB148" s="9" t="str">
        <f>IF('Коефіцієнти АТО'!C148="Область","",'Коефіцієнти АТО'!D148)</f>
        <v>Дніпропетровська</v>
      </c>
      <c r="AC148" s="9"/>
    </row>
    <row r="149" spans="1:29" ht="15" customHeight="1">
      <c r="A149" s="9">
        <v>148</v>
      </c>
      <c r="B149" s="9" t="s">
        <v>3148</v>
      </c>
      <c r="C149" s="9" t="s">
        <v>3148</v>
      </c>
      <c r="D149" s="9" t="s">
        <v>3269</v>
      </c>
      <c r="E149" s="9" t="s">
        <v>24</v>
      </c>
      <c r="F149" s="9" t="s">
        <v>328</v>
      </c>
      <c r="G149" s="9" t="s">
        <v>3296</v>
      </c>
      <c r="H149" s="9" t="s">
        <v>327</v>
      </c>
      <c r="I149" s="9">
        <v>4512</v>
      </c>
      <c r="J149" s="9">
        <v>4512</v>
      </c>
      <c r="K149" s="9">
        <v>239.4</v>
      </c>
      <c r="L149" s="115">
        <f t="shared" si="6"/>
        <v>1</v>
      </c>
      <c r="M149" s="96">
        <f>IF($B149="Область","",SUM('Дані з ДІСО'!J149:L149)/K149)</f>
        <v>1.6833751044277359</v>
      </c>
      <c r="N149" s="9" t="str">
        <f>IF($B149="Область","",VLOOKUP(100*J149/I149,Параметри!$B$39:$C$53,2,TRUE))</f>
        <v>1. 100%</v>
      </c>
      <c r="O149" s="9" t="str">
        <f>IF($B149="Область","",VLOOKUP(M149,Параметри!$B$21:$C$35,2,TRUE))</f>
        <v>3. 1,4-2,1</v>
      </c>
      <c r="P149" s="9">
        <f t="shared" si="7"/>
        <v>1</v>
      </c>
      <c r="Q149" s="9">
        <f t="shared" si="8"/>
        <v>3</v>
      </c>
      <c r="R149" s="116">
        <v>12</v>
      </c>
      <c r="S149" s="117">
        <f>IF(C149="Область",Параметри!$K$47,IF(C149="Київ",Параметри!$K$48,IF(L149&lt;Параметри!$I$42,Параметри!$K$42,IF(L149&lt;Параметри!$I$43,Параметри!$K$43,IF(L149&lt;Параметри!$I$44,Параметри!$K$44,IF(L149&lt;Параметри!$I$45,Параметри!$K$45,Параметри!$K$46))))))</f>
        <v>0.53</v>
      </c>
      <c r="T149" s="97">
        <f>IF($B149="Область",Параметри!K$63,IF($R149&lt;Параметри!$G$59,Параметри!K$58,IF($R149&lt;Параметри!$G$60,Параметри!K$59,IF($R149&lt;Параметри!$G$61,Параметри!K$60,IF($R149&lt;Параметри!$G$62,Параметри!K$61,Параметри!K$62)))))</f>
        <v>1.7000000000000001E-2</v>
      </c>
      <c r="U149" s="97">
        <f>IF($B149="Область",Параметри!L$63,IF($R149&lt;Параметри!$G$59,Параметри!L$58,IF($R149&lt;Параметри!$G$60,Параметри!L$59,IF($R149&lt;Параметри!$G$61,Параметри!L$60,IF($R149&lt;Параметри!$G$62,Параметри!L$61,Параметри!L$62)))))</f>
        <v>4.7E-2</v>
      </c>
      <c r="V149" s="98">
        <f>IF(OR(SUM('Дані з ДІСО'!G149:I149)=0,Розрахунки!H149=0),"",Розрахунки!H149/SUM('Дані з ДІСО'!G149:I149))</f>
        <v>9.1590909090909083</v>
      </c>
      <c r="W149" s="9">
        <v>2017</v>
      </c>
      <c r="X149" s="9">
        <v>12.5</v>
      </c>
      <c r="Y149" s="9">
        <v>11</v>
      </c>
      <c r="Z149" s="9" t="s">
        <v>4536</v>
      </c>
      <c r="AA149" s="99">
        <v>12</v>
      </c>
      <c r="AB149" s="9" t="str">
        <f>IF('Коефіцієнти АТО'!C149="Область","",'Коефіцієнти АТО'!D149)</f>
        <v>Дніпропетровська</v>
      </c>
      <c r="AC149" s="9"/>
    </row>
    <row r="150" spans="1:29" ht="15" customHeight="1">
      <c r="A150" s="9">
        <v>149</v>
      </c>
      <c r="B150" s="9" t="s">
        <v>3148</v>
      </c>
      <c r="C150" s="9" t="s">
        <v>3148</v>
      </c>
      <c r="D150" s="9" t="s">
        <v>3269</v>
      </c>
      <c r="E150" s="9" t="s">
        <v>24</v>
      </c>
      <c r="F150" s="9" t="s">
        <v>330</v>
      </c>
      <c r="G150" s="9" t="s">
        <v>3297</v>
      </c>
      <c r="H150" s="9" t="s">
        <v>329</v>
      </c>
      <c r="I150" s="9">
        <v>8722</v>
      </c>
      <c r="J150" s="9">
        <v>4045</v>
      </c>
      <c r="K150" s="9">
        <v>243.5</v>
      </c>
      <c r="L150" s="115">
        <f t="shared" si="6"/>
        <v>0.46376977757395094</v>
      </c>
      <c r="M150" s="96">
        <f>IF($B150="Область","",SUM('Дані з ДІСО'!J150:L150)/K150)</f>
        <v>3.40041067761807</v>
      </c>
      <c r="N150" s="9" t="str">
        <f>IF($B150="Область","",VLOOKUP(100*J150/I150,Параметри!$B$39:$C$53,2,TRUE))</f>
        <v>8. 43-49</v>
      </c>
      <c r="O150" s="9" t="str">
        <f>IF($B150="Область","",VLOOKUP(M150,Параметри!$B$21:$C$35,2,TRUE))</f>
        <v>5. 3-3,9</v>
      </c>
      <c r="P150" s="9">
        <f t="shared" si="7"/>
        <v>8</v>
      </c>
      <c r="Q150" s="9">
        <f t="shared" si="8"/>
        <v>5</v>
      </c>
      <c r="R150" s="116">
        <v>17</v>
      </c>
      <c r="S150" s="117">
        <f>IF(C150="Область",Параметри!$K$47,IF(C150="Київ",Параметри!$K$48,IF(L150&lt;Параметри!$I$42,Параметри!$K$42,IF(L150&lt;Параметри!$I$43,Параметри!$K$43,IF(L150&lt;Параметри!$I$44,Параметри!$K$44,IF(L150&lt;Параметри!$I$45,Параметри!$K$45,Параметри!$K$46))))))</f>
        <v>0.43</v>
      </c>
      <c r="T150" s="97">
        <f>IF($B150="Область",Параметри!K$63,IF($R150&lt;Параметри!$G$59,Параметри!K$58,IF($R150&lt;Параметри!$G$60,Параметри!K$59,IF($R150&lt;Параметри!$G$61,Параметри!K$60,IF($R150&lt;Параметри!$G$62,Параметри!K$61,Параметри!K$62)))))</f>
        <v>1.7000000000000001E-2</v>
      </c>
      <c r="U150" s="97">
        <f>IF($B150="Область",Параметри!L$63,IF($R150&lt;Параметри!$G$59,Параметри!L$58,IF($R150&lt;Параметри!$G$60,Параметри!L$59,IF($R150&lt;Параметри!$G$61,Параметри!L$60,IF($R150&lt;Параметри!$G$62,Параметри!L$61,Параметри!L$62)))))</f>
        <v>4.7E-2</v>
      </c>
      <c r="V150" s="98">
        <f>IF(OR(SUM('Дані з ДІСО'!G150:I150)=0,Розрахунки!H150=0),"",Розрахунки!H150/SUM('Дані з ДІСО'!G150:I150))</f>
        <v>23.657142857142858</v>
      </c>
      <c r="W150" s="9">
        <v>2017</v>
      </c>
      <c r="X150" s="9">
        <v>17</v>
      </c>
      <c r="Y150" s="9">
        <v>16</v>
      </c>
      <c r="Z150" s="9" t="s">
        <v>4535</v>
      </c>
      <c r="AA150" s="99">
        <v>17</v>
      </c>
      <c r="AB150" s="9" t="str">
        <f>IF('Коефіцієнти АТО'!C150="Область","",'Коефіцієнти АТО'!D150)</f>
        <v>Дніпропетровська</v>
      </c>
      <c r="AC150" s="9"/>
    </row>
    <row r="151" spans="1:29" ht="15" customHeight="1">
      <c r="A151" s="9">
        <v>150</v>
      </c>
      <c r="B151" s="9" t="s">
        <v>3148</v>
      </c>
      <c r="C151" s="9" t="s">
        <v>3148</v>
      </c>
      <c r="D151" s="9" t="s">
        <v>3269</v>
      </c>
      <c r="E151" s="9" t="s">
        <v>24</v>
      </c>
      <c r="F151" s="9" t="s">
        <v>332</v>
      </c>
      <c r="G151" s="9" t="s">
        <v>3298</v>
      </c>
      <c r="H151" s="9" t="s">
        <v>331</v>
      </c>
      <c r="I151" s="9">
        <v>2507</v>
      </c>
      <c r="J151" s="9">
        <v>2507</v>
      </c>
      <c r="K151" s="9">
        <v>274.60000000000002</v>
      </c>
      <c r="L151" s="115">
        <f t="shared" si="6"/>
        <v>1</v>
      </c>
      <c r="M151" s="96">
        <f>IF($B151="Область","",SUM('Дані з ДІСО'!J151:L151)/K151)</f>
        <v>1.0014566642388929</v>
      </c>
      <c r="N151" s="9" t="str">
        <f>IF($B151="Область","",VLOOKUP(100*J151/I151,Параметри!$B$39:$C$53,2,TRUE))</f>
        <v>1. 100%</v>
      </c>
      <c r="O151" s="9" t="str">
        <f>IF($B151="Область","",VLOOKUP(M151,Параметри!$B$21:$C$35,2,TRUE))</f>
        <v>2. 1-1,4</v>
      </c>
      <c r="P151" s="9">
        <f t="shared" si="7"/>
        <v>1</v>
      </c>
      <c r="Q151" s="9">
        <f t="shared" si="8"/>
        <v>2</v>
      </c>
      <c r="R151" s="116">
        <v>13</v>
      </c>
      <c r="S151" s="117">
        <f>IF(C151="Область",Параметри!$K$47,IF(C151="Київ",Параметри!$K$48,IF(L151&lt;Параметри!$I$42,Параметри!$K$42,IF(L151&lt;Параметри!$I$43,Параметри!$K$43,IF(L151&lt;Параметри!$I$44,Параметри!$K$44,IF(L151&lt;Параметри!$I$45,Параметри!$K$45,Параметри!$K$46))))))</f>
        <v>0.53</v>
      </c>
      <c r="T151" s="97">
        <f>IF($B151="Область",Параметри!K$63,IF($R151&lt;Параметри!$G$59,Параметри!K$58,IF($R151&lt;Параметри!$G$60,Параметри!K$59,IF($R151&lt;Параметри!$G$61,Параметри!K$60,IF($R151&lt;Параметри!$G$62,Параметри!K$61,Параметри!K$62)))))</f>
        <v>1.7000000000000001E-2</v>
      </c>
      <c r="U151" s="97">
        <f>IF($B151="Область",Параметри!L$63,IF($R151&lt;Параметри!$G$59,Параметри!L$58,IF($R151&lt;Параметри!$G$60,Параметри!L$59,IF($R151&lt;Параметри!$G$61,Параметри!L$60,IF($R151&lt;Параметри!$G$62,Параметри!L$61,Параметри!L$62)))))</f>
        <v>4.7E-2</v>
      </c>
      <c r="V151" s="98">
        <f>IF(OR(SUM('Дані з ДІСО'!G151:I151)=0,Розрахунки!H151=0),"",Розрахунки!H151/SUM('Дані з ДІСО'!G151:I151))</f>
        <v>13.75</v>
      </c>
      <c r="W151" s="9">
        <v>2017</v>
      </c>
      <c r="X151" s="9">
        <v>11.5</v>
      </c>
      <c r="Y151" s="9">
        <v>14</v>
      </c>
      <c r="Z151" s="9" t="s">
        <v>4536</v>
      </c>
      <c r="AA151" s="99">
        <v>13</v>
      </c>
      <c r="AB151" s="9" t="str">
        <f>IF('Коефіцієнти АТО'!C151="Область","",'Коефіцієнти АТО'!D151)</f>
        <v>Дніпропетровська</v>
      </c>
      <c r="AC151" s="9"/>
    </row>
    <row r="152" spans="1:29" ht="15" customHeight="1">
      <c r="A152" s="9">
        <v>151</v>
      </c>
      <c r="B152" s="9" t="s">
        <v>3148</v>
      </c>
      <c r="C152" s="9" t="s">
        <v>3148</v>
      </c>
      <c r="D152" s="9" t="s">
        <v>3269</v>
      </c>
      <c r="E152" s="9" t="s">
        <v>24</v>
      </c>
      <c r="F152" s="9" t="s">
        <v>334</v>
      </c>
      <c r="G152" s="9" t="s">
        <v>3299</v>
      </c>
      <c r="H152" s="9" t="s">
        <v>333</v>
      </c>
      <c r="I152" s="9">
        <v>3901</v>
      </c>
      <c r="J152" s="9">
        <v>3901</v>
      </c>
      <c r="K152" s="9">
        <v>319.89999999999998</v>
      </c>
      <c r="L152" s="115">
        <f t="shared" si="6"/>
        <v>1</v>
      </c>
      <c r="M152" s="96">
        <f>IF($B152="Область","",SUM('Дані з ДІСО'!J152:L152)/K152)</f>
        <v>0.67208502657080338</v>
      </c>
      <c r="N152" s="9" t="str">
        <f>IF($B152="Область","",VLOOKUP(100*J152/I152,Параметри!$B$39:$C$53,2,TRUE))</f>
        <v>1. 100%</v>
      </c>
      <c r="O152" s="9" t="str">
        <f>IF($B152="Область","",VLOOKUP(M152,Параметри!$B$21:$C$35,2,TRUE))</f>
        <v>1. 0-1</v>
      </c>
      <c r="P152" s="9">
        <f t="shared" si="7"/>
        <v>1</v>
      </c>
      <c r="Q152" s="9">
        <f t="shared" si="8"/>
        <v>1</v>
      </c>
      <c r="R152" s="116">
        <v>10</v>
      </c>
      <c r="S152" s="117">
        <f>IF(C152="Область",Параметри!$K$47,IF(C152="Київ",Параметри!$K$48,IF(L152&lt;Параметри!$I$42,Параметри!$K$42,IF(L152&lt;Параметри!$I$43,Параметри!$K$43,IF(L152&lt;Параметри!$I$44,Параметри!$K$44,IF(L152&lt;Параметри!$I$45,Параметри!$K$45,Параметри!$K$46))))))</f>
        <v>0.53</v>
      </c>
      <c r="T152" s="97">
        <f>IF($B152="Область",Параметри!K$63,IF($R152&lt;Параметри!$G$59,Параметри!K$58,IF($R152&lt;Параметри!$G$60,Параметри!K$59,IF($R152&lt;Параметри!$G$61,Параметри!K$60,IF($R152&lt;Параметри!$G$62,Параметри!K$61,Параметри!K$62)))))</f>
        <v>1.7000000000000001E-2</v>
      </c>
      <c r="U152" s="97">
        <f>IF($B152="Область",Параметри!L$63,IF($R152&lt;Параметри!$G$59,Параметри!L$58,IF($R152&lt;Параметри!$G$60,Параметри!L$59,IF($R152&lt;Параметри!$G$61,Параметри!L$60,IF($R152&lt;Параметри!$G$62,Параметри!L$61,Параметри!L$62)))))</f>
        <v>4.7E-2</v>
      </c>
      <c r="V152" s="98">
        <f>IF(OR(SUM('Дані з ДІСО'!G152:I152)=0,Розрахунки!H152=0),"",Розрахунки!H152/SUM('Дані з ДІСО'!G152:I152))</f>
        <v>53.75</v>
      </c>
      <c r="W152" s="9">
        <v>2017</v>
      </c>
      <c r="X152" s="9">
        <v>10</v>
      </c>
      <c r="Y152" s="9">
        <v>10</v>
      </c>
      <c r="Z152" s="9" t="s">
        <v>4535</v>
      </c>
      <c r="AA152" s="99">
        <v>10</v>
      </c>
      <c r="AB152" s="9" t="str">
        <f>IF('Коефіцієнти АТО'!C152="Область","",'Коефіцієнти АТО'!D152)</f>
        <v>Дніпропетровська</v>
      </c>
      <c r="AC152" s="9"/>
    </row>
    <row r="153" spans="1:29" ht="15" customHeight="1">
      <c r="A153" s="9">
        <v>152</v>
      </c>
      <c r="B153" s="9" t="s">
        <v>3148</v>
      </c>
      <c r="C153" s="9" t="s">
        <v>3148</v>
      </c>
      <c r="D153" s="9" t="s">
        <v>3269</v>
      </c>
      <c r="E153" s="9" t="s">
        <v>24</v>
      </c>
      <c r="F153" s="9" t="s">
        <v>336</v>
      </c>
      <c r="G153" s="9" t="s">
        <v>3300</v>
      </c>
      <c r="H153" s="9" t="s">
        <v>335</v>
      </c>
      <c r="I153" s="9">
        <v>8670</v>
      </c>
      <c r="J153" s="9">
        <v>5015</v>
      </c>
      <c r="K153" s="9">
        <v>454.4</v>
      </c>
      <c r="L153" s="115">
        <f t="shared" si="6"/>
        <v>0.57843137254901966</v>
      </c>
      <c r="M153" s="96">
        <f>IF($B153="Область","",SUM('Дані з ДІСО'!J153:L153)/K153)</f>
        <v>1.6087147887323945</v>
      </c>
      <c r="N153" s="9" t="str">
        <f>IF($B153="Область","",VLOOKUP(100*J153/I153,Параметри!$B$39:$C$53,2,TRUE))</f>
        <v>6. 53-58</v>
      </c>
      <c r="O153" s="9" t="str">
        <f>IF($B153="Область","",VLOOKUP(M153,Параметри!$B$21:$C$35,2,TRUE))</f>
        <v>3. 1,4-2,1</v>
      </c>
      <c r="P153" s="9">
        <f t="shared" si="7"/>
        <v>6</v>
      </c>
      <c r="Q153" s="9">
        <f t="shared" si="8"/>
        <v>3</v>
      </c>
      <c r="R153" s="116">
        <v>14</v>
      </c>
      <c r="S153" s="117">
        <f>IF(C153="Область",Параметри!$K$47,IF(C153="Київ",Параметри!$K$48,IF(L153&lt;Параметри!$I$42,Параметри!$K$42,IF(L153&lt;Параметри!$I$43,Параметри!$K$43,IF(L153&lt;Параметри!$I$44,Параметри!$K$44,IF(L153&lt;Параметри!$I$45,Параметри!$K$45,Параметри!$K$46))))))</f>
        <v>0.43</v>
      </c>
      <c r="T153" s="97">
        <f>IF($B153="Область",Параметри!K$63,IF($R153&lt;Параметри!$G$59,Параметри!K$58,IF($R153&lt;Параметри!$G$60,Параметри!K$59,IF($R153&lt;Параметри!$G$61,Параметри!K$60,IF($R153&lt;Параметри!$G$62,Параметри!K$61,Параметри!K$62)))))</f>
        <v>1.7000000000000001E-2</v>
      </c>
      <c r="U153" s="97">
        <f>IF($B153="Область",Параметри!L$63,IF($R153&lt;Параметри!$G$59,Параметри!L$58,IF($R153&lt;Параметри!$G$60,Параметри!L$59,IF($R153&lt;Параметри!$G$61,Параметри!L$60,IF($R153&lt;Параметри!$G$62,Параметри!L$61,Параметри!L$62)))))</f>
        <v>4.7E-2</v>
      </c>
      <c r="V153" s="98">
        <f>IF(OR(SUM('Дані з ДІСО'!G153:I153)=0,Розрахунки!H153=0),"",Розрахунки!H153/SUM('Дані з ДІСО'!G153:I153))</f>
        <v>12.183333333333334</v>
      </c>
      <c r="W153" s="9">
        <v>2018</v>
      </c>
      <c r="X153" s="9">
        <v>14</v>
      </c>
      <c r="Y153" s="9">
        <v>13</v>
      </c>
      <c r="Z153" s="9" t="s">
        <v>4535</v>
      </c>
      <c r="AA153" s="99">
        <v>14</v>
      </c>
      <c r="AB153" s="9" t="str">
        <f>IF('Коефіцієнти АТО'!C153="Область","",'Коефіцієнти АТО'!D153)</f>
        <v>Дніпропетровська</v>
      </c>
      <c r="AC153" s="9"/>
    </row>
    <row r="154" spans="1:29" ht="15" customHeight="1">
      <c r="A154" s="9">
        <v>153</v>
      </c>
      <c r="B154" s="9" t="s">
        <v>3145</v>
      </c>
      <c r="C154" s="9" t="s">
        <v>3146</v>
      </c>
      <c r="D154" s="9" t="s">
        <v>3269</v>
      </c>
      <c r="E154" s="9" t="s">
        <v>21</v>
      </c>
      <c r="F154" s="9" t="s">
        <v>338</v>
      </c>
      <c r="G154" s="9" t="s">
        <v>3301</v>
      </c>
      <c r="H154" s="9" t="s">
        <v>337</v>
      </c>
      <c r="I154" s="9">
        <v>37577</v>
      </c>
      <c r="J154" s="9">
        <v>12531</v>
      </c>
      <c r="K154" s="9">
        <v>1044</v>
      </c>
      <c r="L154" s="115">
        <f t="shared" si="6"/>
        <v>0.33347526412433137</v>
      </c>
      <c r="M154" s="96">
        <f>IF($B154="Область","",SUM('Дані з ДІСО'!J154:L154)/K154)</f>
        <v>3.5699233716475094</v>
      </c>
      <c r="N154" s="9" t="str">
        <f>IF($B154="Область","",VLOOKUP(100*J154/I154,Параметри!$B$39:$C$53,2,TRUE))</f>
        <v>9. 26-43</v>
      </c>
      <c r="O154" s="9" t="str">
        <f>IF($B154="Область","",VLOOKUP(M154,Параметри!$B$21:$C$35,2,TRUE))</f>
        <v>5. 3-3,9</v>
      </c>
      <c r="P154" s="9">
        <f t="shared" si="7"/>
        <v>9</v>
      </c>
      <c r="Q154" s="9">
        <f t="shared" si="8"/>
        <v>5</v>
      </c>
      <c r="R154" s="116">
        <v>17.5</v>
      </c>
      <c r="S154" s="117">
        <f>IF(C154="Область",Параметри!$K$47,IF(C154="Київ",Параметри!$K$48,IF(L154&lt;Параметри!$I$42,Параметри!$K$42,IF(L154&lt;Параметри!$I$43,Параметри!$K$43,IF(L154&lt;Параметри!$I$44,Параметри!$K$44,IF(L154&lt;Параметри!$I$45,Параметри!$K$45,Параметри!$K$46))))))</f>
        <v>0.33</v>
      </c>
      <c r="T154" s="97">
        <f>IF($B154="Область",Параметри!K$63,IF($R154&lt;Параметри!$G$59,Параметри!K$58,IF($R154&lt;Параметри!$G$60,Параметри!K$59,IF($R154&lt;Параметри!$G$61,Параметри!K$60,IF($R154&lt;Параметри!$G$62,Параметри!K$61,Параметри!K$62)))))</f>
        <v>1.7000000000000001E-2</v>
      </c>
      <c r="U154" s="97">
        <f>IF($B154="Область",Параметри!L$63,IF($R154&lt;Параметри!$G$59,Параметри!L$58,IF($R154&lt;Параметри!$G$60,Параметри!L$59,IF($R154&lt;Параметри!$G$61,Параметри!L$60,IF($R154&lt;Параметри!$G$62,Параметри!L$61,Параметри!L$62)))))</f>
        <v>4.7E-2</v>
      </c>
      <c r="V154" s="98">
        <f>IF(OR(SUM('Дані з ДІСО'!G154:I154)=0,Розрахунки!H154=0),"",Розрахунки!H154/SUM('Дані з ДІСО'!G154:I154))</f>
        <v>23.149068322981368</v>
      </c>
      <c r="W154" s="9">
        <v>2018</v>
      </c>
      <c r="X154" s="9">
        <v>17.5</v>
      </c>
      <c r="Y154" s="9">
        <v>18</v>
      </c>
      <c r="Z154" s="9" t="s">
        <v>4535</v>
      </c>
      <c r="AA154" s="99">
        <v>17.5</v>
      </c>
      <c r="AB154" s="9" t="str">
        <f>IF('Коефіцієнти АТО'!C154="Область","",'Коефіцієнти АТО'!D154)</f>
        <v>Дніпропетровська</v>
      </c>
      <c r="AC154" s="9"/>
    </row>
    <row r="155" spans="1:29" ht="15" customHeight="1">
      <c r="A155" s="9">
        <v>154</v>
      </c>
      <c r="B155" s="9" t="s">
        <v>3151</v>
      </c>
      <c r="C155" s="9" t="s">
        <v>3151</v>
      </c>
      <c r="D155" s="9" t="s">
        <v>3269</v>
      </c>
      <c r="E155" s="9" t="s">
        <v>29</v>
      </c>
      <c r="F155" s="9" t="s">
        <v>340</v>
      </c>
      <c r="G155" s="9" t="s">
        <v>3302</v>
      </c>
      <c r="H155" s="9" t="s">
        <v>339</v>
      </c>
      <c r="I155" s="9">
        <v>14946</v>
      </c>
      <c r="J155" s="9">
        <v>6811</v>
      </c>
      <c r="K155" s="9">
        <v>626.79999999999995</v>
      </c>
      <c r="L155" s="115">
        <f t="shared" si="6"/>
        <v>0.45570721263214237</v>
      </c>
      <c r="M155" s="96">
        <f>IF($B155="Область","",SUM('Дані з ДІСО'!J155:L155)/K155)</f>
        <v>2.3276962348436503</v>
      </c>
      <c r="N155" s="9" t="str">
        <f>IF($B155="Область","",VLOOKUP(100*J155/I155,Параметри!$B$39:$C$53,2,TRUE))</f>
        <v>8. 43-49</v>
      </c>
      <c r="O155" s="9" t="str">
        <f>IF($B155="Область","",VLOOKUP(M155,Параметри!$B$21:$C$35,2,TRUE))</f>
        <v>4. 2,1-3</v>
      </c>
      <c r="P155" s="9">
        <f t="shared" si="7"/>
        <v>8</v>
      </c>
      <c r="Q155" s="9">
        <f t="shared" si="8"/>
        <v>4</v>
      </c>
      <c r="R155" s="116">
        <v>15.5</v>
      </c>
      <c r="S155" s="117">
        <f>IF(C155="Область",Параметри!$K$47,IF(C155="Київ",Параметри!$K$48,IF(L155&lt;Параметри!$I$42,Параметри!$K$42,IF(L155&lt;Параметри!$I$43,Параметри!$K$43,IF(L155&lt;Параметри!$I$44,Параметри!$K$44,IF(L155&lt;Параметри!$I$45,Параметри!$K$45,Параметри!$K$46))))))</f>
        <v>0.43</v>
      </c>
      <c r="T155" s="97">
        <f>IF($B155="Область",Параметри!K$63,IF($R155&lt;Параметри!$G$59,Параметри!K$58,IF($R155&lt;Параметри!$G$60,Параметри!K$59,IF($R155&lt;Параметри!$G$61,Параметри!K$60,IF($R155&lt;Параметри!$G$62,Параметри!K$61,Параметри!K$62)))))</f>
        <v>1.7000000000000001E-2</v>
      </c>
      <c r="U155" s="97">
        <f>IF($B155="Область",Параметри!L$63,IF($R155&lt;Параметри!$G$59,Параметри!L$58,IF($R155&lt;Параметри!$G$60,Параметри!L$59,IF($R155&lt;Параметри!$G$61,Параметри!L$60,IF($R155&lt;Параметри!$G$62,Параметри!L$61,Параметри!L$62)))))</f>
        <v>4.7E-2</v>
      </c>
      <c r="V155" s="98">
        <f>IF(OR(SUM('Дані з ДІСО'!G155:I155)=0,Розрахунки!H155=0),"",Розрахунки!H155/SUM('Дані з ДІСО'!G155:I155))</f>
        <v>17.578313253012048</v>
      </c>
      <c r="W155" s="9">
        <v>2018</v>
      </c>
      <c r="X155" s="9">
        <v>15.5</v>
      </c>
      <c r="Y155" s="9">
        <v>15</v>
      </c>
      <c r="Z155" s="9" t="s">
        <v>4535</v>
      </c>
      <c r="AA155" s="99">
        <v>15.5</v>
      </c>
      <c r="AB155" s="9" t="str">
        <f>IF('Коефіцієнти АТО'!C155="Область","",'Коефіцієнти АТО'!D155)</f>
        <v>Дніпропетровська</v>
      </c>
      <c r="AC155" s="9"/>
    </row>
    <row r="156" spans="1:29" ht="15" customHeight="1">
      <c r="A156" s="9">
        <v>155</v>
      </c>
      <c r="B156" s="9" t="s">
        <v>3148</v>
      </c>
      <c r="C156" s="9" t="s">
        <v>3148</v>
      </c>
      <c r="D156" s="9" t="s">
        <v>3269</v>
      </c>
      <c r="E156" s="9" t="s">
        <v>24</v>
      </c>
      <c r="F156" s="9" t="s">
        <v>342</v>
      </c>
      <c r="G156" s="9" t="s">
        <v>3303</v>
      </c>
      <c r="H156" s="9" t="s">
        <v>341</v>
      </c>
      <c r="I156" s="9">
        <v>12327</v>
      </c>
      <c r="J156" s="9">
        <v>12327</v>
      </c>
      <c r="K156" s="9">
        <v>791.7</v>
      </c>
      <c r="L156" s="115">
        <f t="shared" si="6"/>
        <v>1</v>
      </c>
      <c r="M156" s="96">
        <f>IF($B156="Область","",SUM('Дані з ДІСО'!J156:L156)/K156)</f>
        <v>1.3199444233926991</v>
      </c>
      <c r="N156" s="9" t="str">
        <f>IF($B156="Область","",VLOOKUP(100*J156/I156,Параметри!$B$39:$C$53,2,TRUE))</f>
        <v>1. 100%</v>
      </c>
      <c r="O156" s="9" t="str">
        <f>IF($B156="Область","",VLOOKUP(M156,Параметри!$B$21:$C$35,2,TRUE))</f>
        <v>2. 1-1,4</v>
      </c>
      <c r="P156" s="9">
        <f t="shared" si="7"/>
        <v>1</v>
      </c>
      <c r="Q156" s="9">
        <f t="shared" si="8"/>
        <v>2</v>
      </c>
      <c r="R156" s="116">
        <v>11</v>
      </c>
      <c r="S156" s="117">
        <f>IF(C156="Область",Параметри!$K$47,IF(C156="Київ",Параметри!$K$48,IF(L156&lt;Параметри!$I$42,Параметри!$K$42,IF(L156&lt;Параметри!$I$43,Параметри!$K$43,IF(L156&lt;Параметри!$I$44,Параметри!$K$44,IF(L156&lt;Параметри!$I$45,Параметри!$K$45,Параметри!$K$46))))))</f>
        <v>0.53</v>
      </c>
      <c r="T156" s="97">
        <f>IF($B156="Область",Параметри!K$63,IF($R156&lt;Параметри!$G$59,Параметри!K$58,IF($R156&lt;Параметри!$G$60,Параметри!K$59,IF($R156&lt;Параметри!$G$61,Параметри!K$60,IF($R156&lt;Параметри!$G$62,Параметри!K$61,Параметри!K$62)))))</f>
        <v>1.7000000000000001E-2</v>
      </c>
      <c r="U156" s="97">
        <f>IF($B156="Область",Параметри!L$63,IF($R156&lt;Параметри!$G$59,Параметри!L$58,IF($R156&lt;Параметри!$G$60,Параметри!L$59,IF($R156&lt;Параметри!$G$61,Параметри!L$60,IF($R156&lt;Параметри!$G$62,Параметри!L$61,Параметри!L$62)))))</f>
        <v>4.7E-2</v>
      </c>
      <c r="V156" s="98">
        <f>IF(OR(SUM('Дані з ДІСО'!G156:I156)=0,Розрахунки!H156=0),"",Розрахунки!H156/SUM('Дані з ДІСО'!G156:I156))</f>
        <v>13.227848101265822</v>
      </c>
      <c r="W156" s="9">
        <v>2018</v>
      </c>
      <c r="X156" s="9">
        <v>11.5</v>
      </c>
      <c r="Y156" s="9">
        <v>10</v>
      </c>
      <c r="Z156" s="9" t="s">
        <v>4536</v>
      </c>
      <c r="AA156" s="99">
        <v>11</v>
      </c>
      <c r="AB156" s="9" t="str">
        <f>IF('Коефіцієнти АТО'!C156="Область","",'Коефіцієнти АТО'!D156)</f>
        <v>Дніпропетровська</v>
      </c>
      <c r="AC156" s="9"/>
    </row>
    <row r="157" spans="1:29" ht="15" customHeight="1">
      <c r="A157" s="9">
        <v>156</v>
      </c>
      <c r="B157" s="9" t="s">
        <v>3151</v>
      </c>
      <c r="C157" s="9" t="s">
        <v>3151</v>
      </c>
      <c r="D157" s="9" t="s">
        <v>3269</v>
      </c>
      <c r="E157" s="9" t="s">
        <v>29</v>
      </c>
      <c r="F157" s="9" t="s">
        <v>344</v>
      </c>
      <c r="G157" s="9" t="s">
        <v>3304</v>
      </c>
      <c r="H157" s="9" t="s">
        <v>343</v>
      </c>
      <c r="I157" s="9">
        <v>12511</v>
      </c>
      <c r="J157" s="9">
        <v>6392</v>
      </c>
      <c r="K157" s="9">
        <v>447.4</v>
      </c>
      <c r="L157" s="115">
        <f t="shared" si="6"/>
        <v>0.5109103988490129</v>
      </c>
      <c r="M157" s="96">
        <f>IF($B157="Область","",SUM('Дані з ДІСО'!J157:L157)/K157)</f>
        <v>2.6776933392936972</v>
      </c>
      <c r="N157" s="9" t="str">
        <f>IF($B157="Область","",VLOOKUP(100*J157/I157,Параметри!$B$39:$C$53,2,TRUE))</f>
        <v>7. 49-53</v>
      </c>
      <c r="O157" s="9" t="str">
        <f>IF($B157="Область","",VLOOKUP(M157,Параметри!$B$21:$C$35,2,TRUE))</f>
        <v>4. 2,1-3</v>
      </c>
      <c r="P157" s="9">
        <f t="shared" si="7"/>
        <v>7</v>
      </c>
      <c r="Q157" s="9">
        <f t="shared" si="8"/>
        <v>4</v>
      </c>
      <c r="R157" s="116">
        <v>16.5</v>
      </c>
      <c r="S157" s="117">
        <f>IF(C157="Область",Параметри!$K$47,IF(C157="Київ",Параметри!$K$48,IF(L157&lt;Параметри!$I$42,Параметри!$K$42,IF(L157&lt;Параметри!$I$43,Параметри!$K$43,IF(L157&lt;Параметри!$I$44,Параметри!$K$44,IF(L157&lt;Параметри!$I$45,Параметри!$K$45,Параметри!$K$46))))))</f>
        <v>0.43</v>
      </c>
      <c r="T157" s="97">
        <f>IF($B157="Область",Параметри!K$63,IF($R157&lt;Параметри!$G$59,Параметри!K$58,IF($R157&lt;Параметри!$G$60,Параметри!K$59,IF($R157&lt;Параметри!$G$61,Параметри!K$60,IF($R157&lt;Параметри!$G$62,Параметри!K$61,Параметри!K$62)))))</f>
        <v>1.7000000000000001E-2</v>
      </c>
      <c r="U157" s="97">
        <f>IF($B157="Область",Параметри!L$63,IF($R157&lt;Параметри!$G$59,Параметри!L$58,IF($R157&lt;Параметри!$G$60,Параметри!L$59,IF($R157&lt;Параметри!$G$61,Параметри!L$60,IF($R157&lt;Параметри!$G$62,Параметри!L$61,Параметри!L$62)))))</f>
        <v>4.7E-2</v>
      </c>
      <c r="V157" s="98">
        <f>IF(OR(SUM('Дані з ДІСО'!G157:I157)=0,Розрахунки!H157=0),"",Розрахунки!H157/SUM('Дані з ДІСО'!G157:I157))</f>
        <v>25.48936170212766</v>
      </c>
      <c r="W157" s="9">
        <v>2018</v>
      </c>
      <c r="X157" s="9">
        <v>15</v>
      </c>
      <c r="Y157" s="9">
        <v>17.5</v>
      </c>
      <c r="Z157" s="9" t="s">
        <v>4536</v>
      </c>
      <c r="AA157" s="99">
        <v>16.5</v>
      </c>
      <c r="AB157" s="9" t="str">
        <f>IF('Коефіцієнти АТО'!C157="Область","",'Коефіцієнти АТО'!D157)</f>
        <v>Дніпропетровська</v>
      </c>
      <c r="AC157" s="9"/>
    </row>
    <row r="158" spans="1:29" ht="15" customHeight="1">
      <c r="A158" s="9">
        <v>157</v>
      </c>
      <c r="B158" s="9" t="s">
        <v>3148</v>
      </c>
      <c r="C158" s="9" t="s">
        <v>3148</v>
      </c>
      <c r="D158" s="9" t="s">
        <v>3269</v>
      </c>
      <c r="E158" s="9" t="s">
        <v>24</v>
      </c>
      <c r="F158" s="9" t="s">
        <v>346</v>
      </c>
      <c r="G158" s="9" t="s">
        <v>3305</v>
      </c>
      <c r="H158" s="9" t="s">
        <v>345</v>
      </c>
      <c r="I158" s="9">
        <v>6805</v>
      </c>
      <c r="J158" s="9">
        <v>6805</v>
      </c>
      <c r="K158" s="9">
        <v>271.89999999999998</v>
      </c>
      <c r="L158" s="115">
        <f t="shared" si="6"/>
        <v>1</v>
      </c>
      <c r="M158" s="96">
        <f>IF($B158="Область","",SUM('Дані з ДІСО'!J158:L158)/K158)</f>
        <v>2.5597646193453478</v>
      </c>
      <c r="N158" s="9" t="str">
        <f>IF($B158="Область","",VLOOKUP(100*J158/I158,Параметри!$B$39:$C$53,2,TRUE))</f>
        <v>1. 100%</v>
      </c>
      <c r="O158" s="9" t="str">
        <f>IF($B158="Область","",VLOOKUP(M158,Параметри!$B$21:$C$35,2,TRUE))</f>
        <v>4. 2,1-3</v>
      </c>
      <c r="P158" s="9">
        <f t="shared" si="7"/>
        <v>1</v>
      </c>
      <c r="Q158" s="9">
        <f t="shared" si="8"/>
        <v>4</v>
      </c>
      <c r="R158" s="116">
        <v>13.5</v>
      </c>
      <c r="S158" s="117">
        <f>IF(C158="Область",Параметри!$K$47,IF(C158="Київ",Параметри!$K$48,IF(L158&lt;Параметри!$I$42,Параметри!$K$42,IF(L158&lt;Параметри!$I$43,Параметри!$K$43,IF(L158&lt;Параметри!$I$44,Параметри!$K$44,IF(L158&lt;Параметри!$I$45,Параметри!$K$45,Параметри!$K$46))))))</f>
        <v>0.53</v>
      </c>
      <c r="T158" s="97">
        <f>IF($B158="Область",Параметри!K$63,IF($R158&lt;Параметри!$G$59,Параметри!K$58,IF($R158&lt;Параметри!$G$60,Параметри!K$59,IF($R158&lt;Параметри!$G$61,Параметри!K$60,IF($R158&lt;Параметри!$G$62,Параметри!K$61,Параметри!K$62)))))</f>
        <v>1.7000000000000001E-2</v>
      </c>
      <c r="U158" s="97">
        <f>IF($B158="Область",Параметри!L$63,IF($R158&lt;Параметри!$G$59,Параметри!L$58,IF($R158&lt;Параметри!$G$60,Параметри!L$59,IF($R158&lt;Параметри!$G$61,Параметри!L$60,IF($R158&lt;Параметри!$G$62,Параметри!L$61,Параметри!L$62)))))</f>
        <v>4.7E-2</v>
      </c>
      <c r="V158" s="98">
        <f>IF(OR(SUM('Дані з ДІСО'!G158:I158)=0,Розрахунки!H158=0),"",Розрахунки!H158/SUM('Дані з ДІСО'!G158:I158))</f>
        <v>21.09090909090909</v>
      </c>
      <c r="W158" s="9">
        <v>2018</v>
      </c>
      <c r="X158" s="9">
        <v>13</v>
      </c>
      <c r="Y158" s="9">
        <v>14.5</v>
      </c>
      <c r="Z158" s="9" t="s">
        <v>4536</v>
      </c>
      <c r="AA158" s="99">
        <v>13.5</v>
      </c>
      <c r="AB158" s="9" t="str">
        <f>IF('Коефіцієнти АТО'!C158="Область","",'Коефіцієнти АТО'!D158)</f>
        <v>Дніпропетровська</v>
      </c>
      <c r="AC158" s="9"/>
    </row>
    <row r="159" spans="1:29" ht="15" customHeight="1">
      <c r="A159" s="9">
        <v>158</v>
      </c>
      <c r="B159" s="9" t="s">
        <v>3148</v>
      </c>
      <c r="C159" s="9" t="s">
        <v>3148</v>
      </c>
      <c r="D159" s="9" t="s">
        <v>3269</v>
      </c>
      <c r="E159" s="9" t="s">
        <v>24</v>
      </c>
      <c r="F159" s="9" t="s">
        <v>348</v>
      </c>
      <c r="G159" s="117" t="s">
        <v>4537</v>
      </c>
      <c r="H159" s="9" t="s">
        <v>347</v>
      </c>
      <c r="I159" s="9">
        <v>3450</v>
      </c>
      <c r="J159" s="9">
        <v>3450</v>
      </c>
      <c r="K159" s="9">
        <v>241.7</v>
      </c>
      <c r="L159" s="115">
        <f t="shared" si="6"/>
        <v>1</v>
      </c>
      <c r="M159" s="96">
        <f>IF($B159="Область","",SUM('Дані з ДІСО'!J159:L159)/K159)</f>
        <v>1.5349606950765413</v>
      </c>
      <c r="N159" s="9" t="str">
        <f>IF($B159="Область","",VLOOKUP(100*J159/I159,Параметри!$B$39:$C$53,2,TRUE))</f>
        <v>1. 100%</v>
      </c>
      <c r="O159" s="9" t="str">
        <f>IF($B159="Область","",VLOOKUP(M159,Параметри!$B$21:$C$35,2,TRUE))</f>
        <v>3. 1,4-2,1</v>
      </c>
      <c r="P159" s="9">
        <f t="shared" si="7"/>
        <v>1</v>
      </c>
      <c r="Q159" s="9">
        <f t="shared" si="8"/>
        <v>3</v>
      </c>
      <c r="R159" s="116">
        <v>12</v>
      </c>
      <c r="S159" s="117">
        <f>IF(C159="Область",Параметри!$K$47,IF(C159="Київ",Параметри!$K$48,IF(L159&lt;Параметри!$I$42,Параметри!$K$42,IF(L159&lt;Параметри!$I$43,Параметри!$K$43,IF(L159&lt;Параметри!$I$44,Параметри!$K$44,IF(L159&lt;Параметри!$I$45,Параметри!$K$45,Параметри!$K$46))))))</f>
        <v>0.53</v>
      </c>
      <c r="T159" s="97">
        <f>IF($B159="Область",Параметри!K$63,IF($R159&lt;Параметри!$G$59,Параметри!K$58,IF($R159&lt;Параметри!$G$60,Параметри!K$59,IF($R159&lt;Параметри!$G$61,Параметри!K$60,IF($R159&lt;Параметри!$G$62,Параметри!K$61,Параметри!K$62)))))</f>
        <v>1.7000000000000001E-2</v>
      </c>
      <c r="U159" s="97">
        <f>IF($B159="Область",Параметри!L$63,IF($R159&lt;Параметри!$G$59,Параметри!L$58,IF($R159&lt;Параметри!$G$60,Параметри!L$59,IF($R159&lt;Параметри!$G$61,Параметри!L$60,IF($R159&lt;Параметри!$G$62,Параметри!L$61,Параметри!L$62)))))</f>
        <v>4.7E-2</v>
      </c>
      <c r="V159" s="98">
        <f>IF(OR(SUM('Дані з ДІСО'!G159:I159)=0,Розрахунки!H159=0),"",Розрахунки!H159/SUM('Дані з ДІСО'!G159:I159))</f>
        <v>13.25</v>
      </c>
      <c r="W159" s="9">
        <v>2018</v>
      </c>
      <c r="X159" s="9">
        <v>12.5</v>
      </c>
      <c r="Y159" s="9">
        <v>11</v>
      </c>
      <c r="Z159" s="9" t="s">
        <v>4536</v>
      </c>
      <c r="AA159" s="99">
        <v>12</v>
      </c>
      <c r="AB159" s="9" t="str">
        <f>IF('Коефіцієнти АТО'!C159="Область","",'Коефіцієнти АТО'!D159)</f>
        <v>Дніпропетровська</v>
      </c>
      <c r="AC159" s="9"/>
    </row>
    <row r="160" spans="1:29" ht="15" customHeight="1">
      <c r="A160" s="9">
        <v>159</v>
      </c>
      <c r="B160" s="9" t="s">
        <v>3151</v>
      </c>
      <c r="C160" s="9" t="s">
        <v>3151</v>
      </c>
      <c r="D160" s="9" t="s">
        <v>3269</v>
      </c>
      <c r="E160" s="9" t="s">
        <v>29</v>
      </c>
      <c r="F160" s="9" t="s">
        <v>350</v>
      </c>
      <c r="G160" s="9" t="s">
        <v>3307</v>
      </c>
      <c r="H160" s="9" t="s">
        <v>349</v>
      </c>
      <c r="I160" s="9">
        <v>23028</v>
      </c>
      <c r="J160" s="9">
        <v>16077</v>
      </c>
      <c r="K160" s="9">
        <v>834.9</v>
      </c>
      <c r="L160" s="115">
        <f t="shared" si="6"/>
        <v>0.69815007816571129</v>
      </c>
      <c r="M160" s="96">
        <f>IF($B160="Область","",SUM('Дані з ДІСО'!J160:L160)/K160)</f>
        <v>2.8398610612049349</v>
      </c>
      <c r="N160" s="9" t="str">
        <f>IF($B160="Область","",VLOOKUP(100*J160/I160,Параметри!$B$39:$C$53,2,TRUE))</f>
        <v>3. 66-72</v>
      </c>
      <c r="O160" s="9" t="str">
        <f>IF($B160="Область","",VLOOKUP(M160,Параметри!$B$21:$C$35,2,TRUE))</f>
        <v>4. 2,1-3</v>
      </c>
      <c r="P160" s="9">
        <f t="shared" si="7"/>
        <v>3</v>
      </c>
      <c r="Q160" s="9">
        <f t="shared" si="8"/>
        <v>4</v>
      </c>
      <c r="R160" s="116">
        <v>17</v>
      </c>
      <c r="S160" s="117">
        <f>IF(C160="Область",Параметри!$K$47,IF(C160="Київ",Параметри!$K$48,IF(L160&lt;Параметри!$I$42,Параметри!$K$42,IF(L160&lt;Параметри!$I$43,Параметри!$K$43,IF(L160&lt;Параметри!$I$44,Параметри!$K$44,IF(L160&lt;Параметри!$I$45,Параметри!$K$45,Параметри!$K$46))))))</f>
        <v>0.48</v>
      </c>
      <c r="T160" s="97">
        <f>IF($B160="Область",Параметри!K$63,IF($R160&lt;Параметри!$G$59,Параметри!K$58,IF($R160&lt;Параметри!$G$60,Параметри!K$59,IF($R160&lt;Параметри!$G$61,Параметри!K$60,IF($R160&lt;Параметри!$G$62,Параметри!K$61,Параметри!K$62)))))</f>
        <v>1.7000000000000001E-2</v>
      </c>
      <c r="U160" s="97">
        <f>IF($B160="Область",Параметри!L$63,IF($R160&lt;Параметри!$G$59,Параметри!L$58,IF($R160&lt;Параметри!$G$60,Параметри!L$59,IF($R160&lt;Параметри!$G$61,Параметри!L$60,IF($R160&lt;Параметри!$G$62,Параметри!L$61,Параметри!L$62)))))</f>
        <v>4.7E-2</v>
      </c>
      <c r="V160" s="98">
        <f>IF(OR(SUM('Дані з ДІСО'!G160:I160)=0,Розрахунки!H160=0),"",Розрахунки!H160/SUM('Дані з ДІСО'!G160:I160))</f>
        <v>23.949494949494948</v>
      </c>
      <c r="W160" s="9">
        <v>2018</v>
      </c>
      <c r="X160" s="9">
        <v>14</v>
      </c>
      <c r="Y160" s="9">
        <v>18</v>
      </c>
      <c r="Z160" s="9" t="s">
        <v>4536</v>
      </c>
      <c r="AA160" s="99">
        <v>17</v>
      </c>
      <c r="AB160" s="9" t="str">
        <f>IF('Коефіцієнти АТО'!C160="Область","",'Коефіцієнти АТО'!D160)</f>
        <v>Дніпропетровська</v>
      </c>
      <c r="AC160" s="9"/>
    </row>
    <row r="161" spans="1:29" ht="15" customHeight="1">
      <c r="A161" s="9">
        <v>160</v>
      </c>
      <c r="B161" s="9" t="s">
        <v>3148</v>
      </c>
      <c r="C161" s="9" t="s">
        <v>3148</v>
      </c>
      <c r="D161" s="9" t="s">
        <v>3269</v>
      </c>
      <c r="E161" s="9" t="s">
        <v>24</v>
      </c>
      <c r="F161" s="9" t="s">
        <v>352</v>
      </c>
      <c r="G161" s="9" t="s">
        <v>3308</v>
      </c>
      <c r="H161" s="9" t="s">
        <v>351</v>
      </c>
      <c r="I161" s="9">
        <v>9764</v>
      </c>
      <c r="J161" s="9">
        <v>9764</v>
      </c>
      <c r="K161" s="9">
        <v>453.6</v>
      </c>
      <c r="L161" s="115">
        <f t="shared" si="6"/>
        <v>1</v>
      </c>
      <c r="M161" s="96">
        <f>IF($B161="Область","",SUM('Дані з ДІСО'!J161:L161)/K161)</f>
        <v>2.1406525573192239</v>
      </c>
      <c r="N161" s="9" t="str">
        <f>IF($B161="Область","",VLOOKUP(100*J161/I161,Параметри!$B$39:$C$53,2,TRUE))</f>
        <v>1. 100%</v>
      </c>
      <c r="O161" s="9" t="str">
        <f>IF($B161="Область","",VLOOKUP(M161,Параметри!$B$21:$C$35,2,TRUE))</f>
        <v>4. 2,1-3</v>
      </c>
      <c r="P161" s="9">
        <f t="shared" si="7"/>
        <v>1</v>
      </c>
      <c r="Q161" s="9">
        <f t="shared" si="8"/>
        <v>4</v>
      </c>
      <c r="R161" s="116">
        <v>14</v>
      </c>
      <c r="S161" s="117">
        <f>IF(C161="Область",Параметри!$K$47,IF(C161="Київ",Параметри!$K$48,IF(L161&lt;Параметри!$I$42,Параметри!$K$42,IF(L161&lt;Параметри!$I$43,Параметри!$K$43,IF(L161&lt;Параметри!$I$44,Параметри!$K$44,IF(L161&lt;Параметри!$I$45,Параметри!$K$45,Параметри!$K$46))))))</f>
        <v>0.53</v>
      </c>
      <c r="T161" s="97">
        <f>IF($B161="Область",Параметри!K$63,IF($R161&lt;Параметри!$G$59,Параметри!K$58,IF($R161&lt;Параметри!$G$60,Параметри!K$59,IF($R161&lt;Параметри!$G$61,Параметри!K$60,IF($R161&lt;Параметри!$G$62,Параметри!K$61,Параметри!K$62)))))</f>
        <v>1.7000000000000001E-2</v>
      </c>
      <c r="U161" s="97">
        <f>IF($B161="Область",Параметри!L$63,IF($R161&lt;Параметри!$G$59,Параметри!L$58,IF($R161&lt;Параметри!$G$60,Параметри!L$59,IF($R161&lt;Параметри!$G$61,Параметри!L$60,IF($R161&lt;Параметри!$G$62,Параметри!L$61,Параметри!L$62)))))</f>
        <v>4.7E-2</v>
      </c>
      <c r="V161" s="98">
        <f>IF(OR(SUM('Дані з ДІСО'!G161:I161)=0,Розрахунки!H161=0),"",Розрахунки!H161/SUM('Дані з ДІСО'!G161:I161))</f>
        <v>26.243243243243242</v>
      </c>
      <c r="W161" s="9">
        <v>2018</v>
      </c>
      <c r="X161" s="9">
        <v>13</v>
      </c>
      <c r="Y161" s="9">
        <v>15</v>
      </c>
      <c r="Z161" s="9" t="s">
        <v>4536</v>
      </c>
      <c r="AA161" s="99">
        <v>14</v>
      </c>
      <c r="AB161" s="9" t="str">
        <f>IF('Коефіцієнти АТО'!C161="Область","",'Коефіцієнти АТО'!D161)</f>
        <v>Дніпропетровська</v>
      </c>
      <c r="AC161" s="9"/>
    </row>
    <row r="162" spans="1:29" ht="15" customHeight="1">
      <c r="A162" s="9">
        <v>161</v>
      </c>
      <c r="B162" s="9" t="s">
        <v>3148</v>
      </c>
      <c r="C162" s="9" t="s">
        <v>3148</v>
      </c>
      <c r="D162" s="9" t="s">
        <v>3269</v>
      </c>
      <c r="E162" s="9" t="s">
        <v>24</v>
      </c>
      <c r="F162" s="9" t="s">
        <v>354</v>
      </c>
      <c r="G162" s="9" t="s">
        <v>3309</v>
      </c>
      <c r="H162" s="9" t="s">
        <v>353</v>
      </c>
      <c r="I162" s="9">
        <v>3410</v>
      </c>
      <c r="J162" s="9">
        <v>3410</v>
      </c>
      <c r="K162" s="9">
        <v>256.39999999999998</v>
      </c>
      <c r="L162" s="115">
        <f t="shared" si="6"/>
        <v>1</v>
      </c>
      <c r="M162" s="96">
        <f>IF($B162="Область","",SUM('Дані з ДІСО'!J162:L162)/K162)</f>
        <v>1.3299531981279253</v>
      </c>
      <c r="N162" s="9" t="str">
        <f>IF($B162="Область","",VLOOKUP(100*J162/I162,Параметри!$B$39:$C$53,2,TRUE))</f>
        <v>1. 100%</v>
      </c>
      <c r="O162" s="9" t="str">
        <f>IF($B162="Область","",VLOOKUP(M162,Параметри!$B$21:$C$35,2,TRUE))</f>
        <v>2. 1-1,4</v>
      </c>
      <c r="P162" s="9">
        <f t="shared" si="7"/>
        <v>1</v>
      </c>
      <c r="Q162" s="9">
        <f t="shared" si="8"/>
        <v>2</v>
      </c>
      <c r="R162" s="116">
        <v>11.5</v>
      </c>
      <c r="S162" s="117">
        <f>IF(C162="Область",Параметри!$K$47,IF(C162="Київ",Параметри!$K$48,IF(L162&lt;Параметри!$I$42,Параметри!$K$42,IF(L162&lt;Параметри!$I$43,Параметри!$K$43,IF(L162&lt;Параметри!$I$44,Параметри!$K$44,IF(L162&lt;Параметри!$I$45,Параметри!$K$45,Параметри!$K$46))))))</f>
        <v>0.53</v>
      </c>
      <c r="T162" s="97">
        <f>IF($B162="Область",Параметри!K$63,IF($R162&lt;Параметри!$G$59,Параметри!K$58,IF($R162&lt;Параметри!$G$60,Параметри!K$59,IF($R162&lt;Параметри!$G$61,Параметри!K$60,IF($R162&lt;Параметри!$G$62,Параметри!K$61,Параметри!K$62)))))</f>
        <v>1.7000000000000001E-2</v>
      </c>
      <c r="U162" s="97">
        <f>IF($B162="Область",Параметри!L$63,IF($R162&lt;Параметри!$G$59,Параметри!L$58,IF($R162&lt;Параметри!$G$60,Параметри!L$59,IF($R162&lt;Параметри!$G$61,Параметри!L$60,IF($R162&lt;Параметри!$G$62,Параметри!L$61,Параметри!L$62)))))</f>
        <v>4.7E-2</v>
      </c>
      <c r="V162" s="98">
        <f>IF(OR(SUM('Дані з ДІСО'!G162:I162)=0,Розрахунки!H162=0),"",Розрахунки!H162/SUM('Дані з ДІСО'!G162:I162))</f>
        <v>12.178571428571429</v>
      </c>
      <c r="W162" s="9">
        <v>2018</v>
      </c>
      <c r="X162" s="9">
        <v>11.5</v>
      </c>
      <c r="Y162" s="9">
        <v>11</v>
      </c>
      <c r="Z162" s="9" t="s">
        <v>4535</v>
      </c>
      <c r="AA162" s="99">
        <v>11.5</v>
      </c>
      <c r="AB162" s="9" t="str">
        <f>IF('Коефіцієнти АТО'!C162="Область","",'Коефіцієнти АТО'!D162)</f>
        <v>Дніпропетровська</v>
      </c>
      <c r="AC162" s="9"/>
    </row>
    <row r="163" spans="1:29" ht="15" customHeight="1">
      <c r="A163" s="9">
        <v>162</v>
      </c>
      <c r="B163" s="9" t="s">
        <v>3148</v>
      </c>
      <c r="C163" s="9" t="s">
        <v>3148</v>
      </c>
      <c r="D163" s="9" t="s">
        <v>3269</v>
      </c>
      <c r="E163" s="9" t="s">
        <v>24</v>
      </c>
      <c r="F163" s="9" t="s">
        <v>356</v>
      </c>
      <c r="G163" s="9" t="s">
        <v>3310</v>
      </c>
      <c r="H163" s="9" t="s">
        <v>355</v>
      </c>
      <c r="I163" s="9">
        <v>10501</v>
      </c>
      <c r="J163" s="9">
        <v>10501</v>
      </c>
      <c r="K163" s="9">
        <v>669.5</v>
      </c>
      <c r="L163" s="115">
        <f t="shared" si="6"/>
        <v>1</v>
      </c>
      <c r="M163" s="96">
        <f>IF($B163="Область","",SUM('Дані з ДІСО'!J163:L163)/K163)</f>
        <v>1.3495145631067962</v>
      </c>
      <c r="N163" s="9" t="str">
        <f>IF($B163="Область","",VLOOKUP(100*J163/I163,Параметри!$B$39:$C$53,2,TRUE))</f>
        <v>1. 100%</v>
      </c>
      <c r="O163" s="9" t="str">
        <f>IF($B163="Область","",VLOOKUP(M163,Параметри!$B$21:$C$35,2,TRUE))</f>
        <v>2. 1-1,4</v>
      </c>
      <c r="P163" s="9">
        <f t="shared" si="7"/>
        <v>1</v>
      </c>
      <c r="Q163" s="9">
        <f t="shared" si="8"/>
        <v>2</v>
      </c>
      <c r="R163" s="116">
        <v>12</v>
      </c>
      <c r="S163" s="117">
        <f>IF(C163="Область",Параметри!$K$47,IF(C163="Київ",Параметри!$K$48,IF(L163&lt;Параметри!$I$42,Параметри!$K$42,IF(L163&lt;Параметри!$I$43,Параметри!$K$43,IF(L163&lt;Параметри!$I$44,Параметри!$K$44,IF(L163&lt;Параметри!$I$45,Параметри!$K$45,Параметри!$K$46))))))</f>
        <v>0.53</v>
      </c>
      <c r="T163" s="97">
        <f>IF($B163="Область",Параметри!K$63,IF($R163&lt;Параметри!$G$59,Параметри!K$58,IF($R163&lt;Параметри!$G$60,Параметри!K$59,IF($R163&lt;Параметри!$G$61,Параметри!K$60,IF($R163&lt;Параметри!$G$62,Параметри!K$61,Параметри!K$62)))))</f>
        <v>1.7000000000000001E-2</v>
      </c>
      <c r="U163" s="97">
        <f>IF($B163="Область",Параметри!L$63,IF($R163&lt;Параметри!$G$59,Параметри!L$58,IF($R163&lt;Параметри!$G$60,Параметри!L$59,IF($R163&lt;Параметри!$G$61,Параметри!L$60,IF($R163&lt;Параметри!$G$62,Параметри!L$61,Параметри!L$62)))))</f>
        <v>4.7E-2</v>
      </c>
      <c r="V163" s="98">
        <f>IF(OR(SUM('Дані з ДІСО'!G163:I163)=0,Розрахунки!H163=0),"",Розрахунки!H163/SUM('Дані з ДІСО'!G163:I163))</f>
        <v>16.133928571428573</v>
      </c>
      <c r="W163" s="9">
        <v>2018</v>
      </c>
      <c r="X163" s="9">
        <v>11.5</v>
      </c>
      <c r="Y163" s="9">
        <v>13</v>
      </c>
      <c r="Z163" s="9" t="s">
        <v>4536</v>
      </c>
      <c r="AA163" s="99">
        <v>12</v>
      </c>
      <c r="AB163" s="9" t="str">
        <f>IF('Коефіцієнти АТО'!C163="Область","",'Коефіцієнти АТО'!D163)</f>
        <v>Дніпропетровська</v>
      </c>
      <c r="AC163" s="9"/>
    </row>
    <row r="164" spans="1:29" ht="15" customHeight="1">
      <c r="A164" s="9">
        <v>163</v>
      </c>
      <c r="B164" s="9" t="s">
        <v>3151</v>
      </c>
      <c r="C164" s="9" t="s">
        <v>3151</v>
      </c>
      <c r="D164" s="9" t="s">
        <v>3269</v>
      </c>
      <c r="E164" s="9" t="s">
        <v>29</v>
      </c>
      <c r="F164" s="9" t="s">
        <v>358</v>
      </c>
      <c r="G164" s="9" t="s">
        <v>3311</v>
      </c>
      <c r="H164" s="9" t="s">
        <v>357</v>
      </c>
      <c r="I164" s="9">
        <v>12995</v>
      </c>
      <c r="J164" s="9">
        <v>3758</v>
      </c>
      <c r="K164" s="9">
        <v>241.5</v>
      </c>
      <c r="L164" s="115">
        <f t="shared" si="6"/>
        <v>0.28918814928818776</v>
      </c>
      <c r="M164" s="96">
        <f>IF($B164="Область","",SUM('Дані з ДІСО'!J164:L164)/K164)</f>
        <v>6.5341614906832302</v>
      </c>
      <c r="N164" s="9" t="str">
        <f>IF($B164="Область","",VLOOKUP(100*J164/I164,Параметри!$B$39:$C$53,2,TRUE))</f>
        <v>9. 26-43</v>
      </c>
      <c r="O164" s="9" t="str">
        <f>IF($B164="Область","",VLOOKUP(M164,Параметри!$B$21:$C$35,2,TRUE))</f>
        <v>9. 5,8-7</v>
      </c>
      <c r="P164" s="9">
        <f t="shared" si="7"/>
        <v>9</v>
      </c>
      <c r="Q164" s="9">
        <f t="shared" si="8"/>
        <v>9</v>
      </c>
      <c r="R164" s="116">
        <v>18.5</v>
      </c>
      <c r="S164" s="117">
        <f>IF(C164="Область",Параметри!$K$47,IF(C164="Київ",Параметри!$K$48,IF(L164&lt;Параметри!$I$42,Параметри!$K$42,IF(L164&lt;Параметри!$I$43,Параметри!$K$43,IF(L164&lt;Параметри!$I$44,Параметри!$K$44,IF(L164&lt;Параметри!$I$45,Параметри!$K$45,Параметри!$K$46))))))</f>
        <v>0.33</v>
      </c>
      <c r="T164" s="97">
        <f>IF($B164="Область",Параметри!K$63,IF($R164&lt;Параметри!$G$59,Параметри!K$58,IF($R164&lt;Параметри!$G$60,Параметри!K$59,IF($R164&lt;Параметри!$G$61,Параметри!K$60,IF($R164&lt;Параметри!$G$62,Параметри!K$61,Параметри!K$62)))))</f>
        <v>1.7000000000000001E-2</v>
      </c>
      <c r="U164" s="97">
        <f>IF($B164="Область",Параметри!L$63,IF($R164&lt;Параметри!$G$59,Параметри!L$58,IF($R164&lt;Параметри!$G$60,Параметри!L$59,IF($R164&lt;Параметри!$G$61,Параметри!L$60,IF($R164&lt;Параметри!$G$62,Параметри!L$61,Параметри!L$62)))))</f>
        <v>4.7E-2</v>
      </c>
      <c r="V164" s="98">
        <f>IF(OR(SUM('Дані з ДІСО'!G164:I164)=0,Розрахунки!H164=0),"",Розрахунки!H164/SUM('Дані з ДІСО'!G164:I164))</f>
        <v>31.56</v>
      </c>
      <c r="W164" s="9">
        <v>2018</v>
      </c>
      <c r="X164" s="9">
        <v>18</v>
      </c>
      <c r="Y164" s="9">
        <v>19.5</v>
      </c>
      <c r="Z164" s="9" t="s">
        <v>4536</v>
      </c>
      <c r="AA164" s="99">
        <v>18.5</v>
      </c>
      <c r="AB164" s="9" t="str">
        <f>IF('Коефіцієнти АТО'!C164="Область","",'Коефіцієнти АТО'!D164)</f>
        <v>Дніпропетровська</v>
      </c>
      <c r="AC164" s="9"/>
    </row>
    <row r="165" spans="1:29" ht="15" customHeight="1">
      <c r="A165" s="9">
        <v>164</v>
      </c>
      <c r="B165" s="9" t="s">
        <v>3151</v>
      </c>
      <c r="C165" s="9" t="s">
        <v>3151</v>
      </c>
      <c r="D165" s="9" t="s">
        <v>3269</v>
      </c>
      <c r="E165" s="9" t="s">
        <v>29</v>
      </c>
      <c r="F165" s="9" t="s">
        <v>360</v>
      </c>
      <c r="G165" s="9" t="s">
        <v>3312</v>
      </c>
      <c r="H165" s="9" t="s">
        <v>359</v>
      </c>
      <c r="I165" s="9">
        <v>5044</v>
      </c>
      <c r="J165" s="9">
        <v>2914</v>
      </c>
      <c r="K165" s="9">
        <v>241.5</v>
      </c>
      <c r="L165" s="115">
        <f t="shared" si="6"/>
        <v>0.57771609833465498</v>
      </c>
      <c r="M165" s="96">
        <f>IF($B165="Область","",SUM('Дані з ДІСО'!J165:L165)/K165)</f>
        <v>2.1656314699792962</v>
      </c>
      <c r="N165" s="9" t="str">
        <f>IF($B165="Область","",VLOOKUP(100*J165/I165,Параметри!$B$39:$C$53,2,TRUE))</f>
        <v>6. 53-58</v>
      </c>
      <c r="O165" s="9" t="str">
        <f>IF($B165="Область","",VLOOKUP(M165,Параметри!$B$21:$C$35,2,TRUE))</f>
        <v>4. 2,1-3</v>
      </c>
      <c r="P165" s="9">
        <f t="shared" si="7"/>
        <v>6</v>
      </c>
      <c r="Q165" s="9">
        <f t="shared" si="8"/>
        <v>4</v>
      </c>
      <c r="R165" s="116">
        <v>15</v>
      </c>
      <c r="S165" s="117">
        <f>IF(C165="Область",Параметри!$K$47,IF(C165="Київ",Параметри!$K$48,IF(L165&lt;Параметри!$I$42,Параметри!$K$42,IF(L165&lt;Параметри!$I$43,Параметри!$K$43,IF(L165&lt;Параметри!$I$44,Параметри!$K$44,IF(L165&lt;Параметри!$I$45,Параметри!$K$45,Параметри!$K$46))))))</f>
        <v>0.43</v>
      </c>
      <c r="T165" s="97">
        <f>IF($B165="Область",Параметри!K$63,IF($R165&lt;Параметри!$G$59,Параметри!K$58,IF($R165&lt;Параметри!$G$60,Параметри!K$59,IF($R165&lt;Параметри!$G$61,Параметри!K$60,IF($R165&lt;Параметри!$G$62,Параметри!K$61,Параметри!K$62)))))</f>
        <v>1.7000000000000001E-2</v>
      </c>
      <c r="U165" s="97">
        <f>IF($B165="Область",Параметри!L$63,IF($R165&lt;Параметри!$G$59,Параметри!L$58,IF($R165&lt;Параметри!$G$60,Параметри!L$59,IF($R165&lt;Параметри!$G$61,Параметри!L$60,IF($R165&lt;Параметри!$G$62,Параметри!L$61,Параметри!L$62)))))</f>
        <v>4.7E-2</v>
      </c>
      <c r="V165" s="98">
        <f>IF(OR(SUM('Дані з ДІСО'!G165:I165)=0,Розрахунки!H165=0),"",Розрахунки!H165/SUM('Дані з ДІСО'!G165:I165))</f>
        <v>14.135135135135135</v>
      </c>
      <c r="W165" s="9">
        <v>2018</v>
      </c>
      <c r="X165" s="9">
        <v>15</v>
      </c>
      <c r="Y165" s="9">
        <v>14</v>
      </c>
      <c r="Z165" s="9" t="s">
        <v>4535</v>
      </c>
      <c r="AA165" s="99">
        <v>15</v>
      </c>
      <c r="AB165" s="9" t="str">
        <f>IF('Коефіцієнти АТО'!C165="Область","",'Коефіцієнти АТО'!D165)</f>
        <v>Дніпропетровська</v>
      </c>
      <c r="AC165" s="9"/>
    </row>
    <row r="166" spans="1:29" ht="15" customHeight="1">
      <c r="A166" s="9">
        <v>165</v>
      </c>
      <c r="B166" s="9" t="s">
        <v>3148</v>
      </c>
      <c r="C166" s="9" t="s">
        <v>3148</v>
      </c>
      <c r="D166" s="9" t="s">
        <v>3269</v>
      </c>
      <c r="E166" s="9" t="s">
        <v>24</v>
      </c>
      <c r="F166" s="9" t="s">
        <v>362</v>
      </c>
      <c r="G166" s="9" t="s">
        <v>3313</v>
      </c>
      <c r="H166" s="9" t="s">
        <v>361</v>
      </c>
      <c r="I166" s="9">
        <v>3217</v>
      </c>
      <c r="J166" s="9">
        <v>3217</v>
      </c>
      <c r="K166" s="9">
        <v>90.2</v>
      </c>
      <c r="L166" s="115">
        <f t="shared" si="6"/>
        <v>1</v>
      </c>
      <c r="M166" s="96">
        <f>IF($B166="Область","",SUM('Дані з ДІСО'!J166:L166)/K166)</f>
        <v>3.6031042128603104</v>
      </c>
      <c r="N166" s="9" t="str">
        <f>IF($B166="Область","",VLOOKUP(100*J166/I166,Параметри!$B$39:$C$53,2,TRUE))</f>
        <v>1. 100%</v>
      </c>
      <c r="O166" s="9" t="str">
        <f>IF($B166="Область","",VLOOKUP(M166,Параметри!$B$21:$C$35,2,TRUE))</f>
        <v>5. 3-3,9</v>
      </c>
      <c r="P166" s="9">
        <f t="shared" si="7"/>
        <v>1</v>
      </c>
      <c r="Q166" s="9">
        <f t="shared" si="8"/>
        <v>5</v>
      </c>
      <c r="R166" s="116">
        <v>13.5</v>
      </c>
      <c r="S166" s="117">
        <f>IF(C166="Область",Параметри!$K$47,IF(C166="Київ",Параметри!$K$48,IF(L166&lt;Параметри!$I$42,Параметри!$K$42,IF(L166&lt;Параметри!$I$43,Параметри!$K$43,IF(L166&lt;Параметри!$I$44,Параметри!$K$44,IF(L166&lt;Параметри!$I$45,Параметри!$K$45,Параметри!$K$46))))))</f>
        <v>0.53</v>
      </c>
      <c r="T166" s="97">
        <f>IF($B166="Область",Параметри!K$63,IF($R166&lt;Параметри!$G$59,Параметри!K$58,IF($R166&lt;Параметри!$G$60,Параметри!K$59,IF($R166&lt;Параметри!$G$61,Параметри!K$60,IF($R166&lt;Параметри!$G$62,Параметри!K$61,Параметри!K$62)))))</f>
        <v>1.7000000000000001E-2</v>
      </c>
      <c r="U166" s="97">
        <f>IF($B166="Область",Параметри!L$63,IF($R166&lt;Параметри!$G$59,Параметри!L$58,IF($R166&lt;Параметри!$G$60,Параметри!L$59,IF($R166&lt;Параметри!$G$61,Параметри!L$60,IF($R166&lt;Параметри!$G$62,Параметри!L$61,Параметри!L$62)))))</f>
        <v>4.7E-2</v>
      </c>
      <c r="V166" s="98">
        <f>IF(OR(SUM('Дані з ДІСО'!G166:I166)=0,Розрахунки!H166=0),"",Розрахунки!H166/SUM('Дані з ДІСО'!G166:I166))</f>
        <v>23.214285714285715</v>
      </c>
      <c r="W166" s="9">
        <v>2018</v>
      </c>
      <c r="X166" s="9">
        <v>13.5</v>
      </c>
      <c r="Y166" s="9">
        <v>14</v>
      </c>
      <c r="Z166" s="9" t="s">
        <v>4535</v>
      </c>
      <c r="AA166" s="99">
        <v>13.5</v>
      </c>
      <c r="AB166" s="9" t="str">
        <f>IF('Коефіцієнти АТО'!C166="Область","",'Коефіцієнти АТО'!D166)</f>
        <v>Дніпропетровська</v>
      </c>
      <c r="AC166" s="9"/>
    </row>
    <row r="167" spans="1:29" ht="15" customHeight="1">
      <c r="A167" s="9">
        <v>166</v>
      </c>
      <c r="B167" s="9" t="s">
        <v>3148</v>
      </c>
      <c r="C167" s="9" t="s">
        <v>3148</v>
      </c>
      <c r="D167" s="9" t="s">
        <v>3269</v>
      </c>
      <c r="E167" s="9" t="s">
        <v>24</v>
      </c>
      <c r="F167" s="9" t="s">
        <v>364</v>
      </c>
      <c r="G167" s="9" t="s">
        <v>3314</v>
      </c>
      <c r="H167" s="9" t="s">
        <v>363</v>
      </c>
      <c r="I167" s="9">
        <v>5377</v>
      </c>
      <c r="J167" s="9">
        <v>5377</v>
      </c>
      <c r="K167" s="9">
        <v>369.1</v>
      </c>
      <c r="L167" s="115">
        <f t="shared" si="6"/>
        <v>1</v>
      </c>
      <c r="M167" s="96">
        <f>IF($B167="Область","",SUM('Дані з ДІСО'!J167:L167)/K167)</f>
        <v>1.2462747222974804</v>
      </c>
      <c r="N167" s="9" t="str">
        <f>IF($B167="Область","",VLOOKUP(100*J167/I167,Параметри!$B$39:$C$53,2,TRUE))</f>
        <v>1. 100%</v>
      </c>
      <c r="O167" s="9" t="str">
        <f>IF($B167="Область","",VLOOKUP(M167,Параметри!$B$21:$C$35,2,TRUE))</f>
        <v>2. 1-1,4</v>
      </c>
      <c r="P167" s="9">
        <f t="shared" si="7"/>
        <v>1</v>
      </c>
      <c r="Q167" s="9">
        <f t="shared" si="8"/>
        <v>2</v>
      </c>
      <c r="R167" s="116">
        <v>11.5</v>
      </c>
      <c r="S167" s="117">
        <f>IF(C167="Область",Параметри!$K$47,IF(C167="Київ",Параметри!$K$48,IF(L167&lt;Параметри!$I$42,Параметри!$K$42,IF(L167&lt;Параметри!$I$43,Параметри!$K$43,IF(L167&lt;Параметри!$I$44,Параметри!$K$44,IF(L167&lt;Параметри!$I$45,Параметри!$K$45,Параметри!$K$46))))))</f>
        <v>0.53</v>
      </c>
      <c r="T167" s="97">
        <f>IF($B167="Область",Параметри!K$63,IF($R167&lt;Параметри!$G$59,Параметри!K$58,IF($R167&lt;Параметри!$G$60,Параметри!K$59,IF($R167&lt;Параметри!$G$61,Параметри!K$60,IF($R167&lt;Параметри!$G$62,Параметри!K$61,Параметри!K$62)))))</f>
        <v>1.7000000000000001E-2</v>
      </c>
      <c r="U167" s="97">
        <f>IF($B167="Область",Параметри!L$63,IF($R167&lt;Параметри!$G$59,Параметри!L$58,IF($R167&lt;Параметри!$G$60,Параметри!L$59,IF($R167&lt;Параметри!$G$61,Параметри!L$60,IF($R167&lt;Параметри!$G$62,Параметри!L$61,Параметри!L$62)))))</f>
        <v>4.7E-2</v>
      </c>
      <c r="V167" s="98">
        <f>IF(OR(SUM('Дані з ДІСО'!G167:I167)=0,Розрахунки!H167=0),"",Розрахунки!H167/SUM('Дані з ДІСО'!G167:I167))</f>
        <v>11.794871794871796</v>
      </c>
      <c r="W167" s="9">
        <v>2018</v>
      </c>
      <c r="X167" s="9">
        <v>11.5</v>
      </c>
      <c r="Y167" s="9">
        <v>12</v>
      </c>
      <c r="Z167" s="9" t="s">
        <v>4535</v>
      </c>
      <c r="AA167" s="99">
        <v>11.5</v>
      </c>
      <c r="AB167" s="9" t="str">
        <f>IF('Коефіцієнти АТО'!C167="Область","",'Коефіцієнти АТО'!D167)</f>
        <v>Дніпропетровська</v>
      </c>
      <c r="AC167" s="9"/>
    </row>
    <row r="168" spans="1:29" ht="15" customHeight="1">
      <c r="A168" s="9">
        <v>167</v>
      </c>
      <c r="B168" s="9" t="s">
        <v>3151</v>
      </c>
      <c r="C168" s="9" t="s">
        <v>3151</v>
      </c>
      <c r="D168" s="9" t="s">
        <v>3269</v>
      </c>
      <c r="E168" s="9" t="s">
        <v>29</v>
      </c>
      <c r="F168" s="9" t="s">
        <v>366</v>
      </c>
      <c r="G168" s="9" t="s">
        <v>3315</v>
      </c>
      <c r="H168" s="9" t="s">
        <v>365</v>
      </c>
      <c r="I168" s="9">
        <v>12742</v>
      </c>
      <c r="J168" s="9">
        <v>2959</v>
      </c>
      <c r="K168" s="9">
        <v>307.3</v>
      </c>
      <c r="L168" s="115">
        <f t="shared" si="6"/>
        <v>0.2322241406372626</v>
      </c>
      <c r="M168" s="96">
        <f>IF($B168="Область","",SUM('Дані з ДІСО'!J168:L168)/K168)</f>
        <v>4.4777090790758214</v>
      </c>
      <c r="N168" s="9" t="str">
        <f>IF($B168="Область","",VLOOKUP(100*J168/I168,Параметри!$B$39:$C$53,2,TRUE))</f>
        <v>10. 23-26</v>
      </c>
      <c r="O168" s="9" t="str">
        <f>IF($B168="Область","",VLOOKUP(M168,Параметри!$B$21:$C$35,2,TRUE))</f>
        <v>7. 4,1-4,5</v>
      </c>
      <c r="P168" s="9">
        <f t="shared" si="7"/>
        <v>10</v>
      </c>
      <c r="Q168" s="9">
        <f t="shared" si="8"/>
        <v>7</v>
      </c>
      <c r="R168" s="116">
        <v>17.5</v>
      </c>
      <c r="S168" s="117">
        <f>IF(C168="Область",Параметри!$K$47,IF(C168="Київ",Параметри!$K$48,IF(L168&lt;Параметри!$I$42,Параметри!$K$42,IF(L168&lt;Параметри!$I$43,Параметри!$K$43,IF(L168&lt;Параметри!$I$44,Параметри!$K$44,IF(L168&lt;Параметри!$I$45,Параметри!$K$45,Параметри!$K$46))))))</f>
        <v>0.33</v>
      </c>
      <c r="T168" s="97">
        <f>IF($B168="Область",Параметри!K$63,IF($R168&lt;Параметри!$G$59,Параметри!K$58,IF($R168&lt;Параметри!$G$60,Параметри!K$59,IF($R168&lt;Параметри!$G$61,Параметри!K$60,IF($R168&lt;Параметри!$G$62,Параметри!K$61,Параметри!K$62)))))</f>
        <v>1.7000000000000001E-2</v>
      </c>
      <c r="U168" s="97">
        <f>IF($B168="Область",Параметри!L$63,IF($R168&lt;Параметри!$G$59,Параметри!L$58,IF($R168&lt;Параметри!$G$60,Параметри!L$59,IF($R168&lt;Параметри!$G$61,Параметри!L$60,IF($R168&lt;Параметри!$G$62,Параметри!L$61,Параметри!L$62)))))</f>
        <v>4.7E-2</v>
      </c>
      <c r="V168" s="98">
        <f>IF(OR(SUM('Дані з ДІСО'!G168:I168)=0,Розрахунки!H168=0),"",Розрахунки!H168/SUM('Дані з ДІСО'!G168:I168))</f>
        <v>16.38095238095238</v>
      </c>
      <c r="W168" s="9">
        <v>2018</v>
      </c>
      <c r="X168" s="9">
        <v>18</v>
      </c>
      <c r="Y168" s="9">
        <v>16.5</v>
      </c>
      <c r="Z168" s="9" t="s">
        <v>4536</v>
      </c>
      <c r="AA168" s="99">
        <v>17.5</v>
      </c>
      <c r="AB168" s="9" t="str">
        <f>IF('Коефіцієнти АТО'!C168="Область","",'Коефіцієнти АТО'!D168)</f>
        <v>Дніпропетровська</v>
      </c>
      <c r="AC168" s="9"/>
    </row>
    <row r="169" spans="1:29" ht="15" customHeight="1">
      <c r="A169" s="9">
        <v>168</v>
      </c>
      <c r="B169" s="9" t="s">
        <v>3151</v>
      </c>
      <c r="C169" s="9" t="s">
        <v>3151</v>
      </c>
      <c r="D169" s="9" t="s">
        <v>3269</v>
      </c>
      <c r="E169" s="9" t="s">
        <v>29</v>
      </c>
      <c r="F169" s="9" t="s">
        <v>368</v>
      </c>
      <c r="G169" s="9" t="s">
        <v>3316</v>
      </c>
      <c r="H169" s="9" t="s">
        <v>367</v>
      </c>
      <c r="I169" s="9">
        <v>11027</v>
      </c>
      <c r="J169" s="9">
        <v>8875</v>
      </c>
      <c r="K169" s="9">
        <v>752.8</v>
      </c>
      <c r="L169" s="115">
        <f t="shared" si="6"/>
        <v>0.8048426589280856</v>
      </c>
      <c r="M169" s="96">
        <f>IF($B169="Область","",SUM('Дані з ДІСО'!J169:L169)/K169)</f>
        <v>1.636556854410202</v>
      </c>
      <c r="N169" s="9" t="str">
        <f>IF($B169="Область","",VLOOKUP(100*J169/I169,Параметри!$B$39:$C$53,2,TRUE))</f>
        <v>2. 72-100</v>
      </c>
      <c r="O169" s="9" t="str">
        <f>IF($B169="Область","",VLOOKUP(M169,Параметри!$B$21:$C$35,2,TRUE))</f>
        <v>3. 1,4-2,1</v>
      </c>
      <c r="P169" s="9">
        <f t="shared" si="7"/>
        <v>2</v>
      </c>
      <c r="Q169" s="9">
        <f t="shared" si="8"/>
        <v>3</v>
      </c>
      <c r="R169" s="116">
        <v>12.5</v>
      </c>
      <c r="S169" s="117">
        <f>IF(C169="Область",Параметри!$K$47,IF(C169="Київ",Параметри!$K$48,IF(L169&lt;Параметри!$I$42,Параметри!$K$42,IF(L169&lt;Параметри!$I$43,Параметри!$K$43,IF(L169&lt;Параметри!$I$44,Параметри!$K$44,IF(L169&lt;Параметри!$I$45,Параметри!$K$45,Параметри!$K$46))))))</f>
        <v>0.53</v>
      </c>
      <c r="T169" s="97">
        <f>IF($B169="Область",Параметри!K$63,IF($R169&lt;Параметри!$G$59,Параметри!K$58,IF($R169&lt;Параметри!$G$60,Параметри!K$59,IF($R169&lt;Параметри!$G$61,Параметри!K$60,IF($R169&lt;Параметри!$G$62,Параметри!K$61,Параметри!K$62)))))</f>
        <v>1.7000000000000001E-2</v>
      </c>
      <c r="U169" s="97">
        <f>IF($B169="Область",Параметри!L$63,IF($R169&lt;Параметри!$G$59,Параметри!L$58,IF($R169&lt;Параметри!$G$60,Параметри!L$59,IF($R169&lt;Параметри!$G$61,Параметри!L$60,IF($R169&lt;Параметри!$G$62,Параметри!L$61,Параметри!L$62)))))</f>
        <v>4.7E-2</v>
      </c>
      <c r="V169" s="98">
        <f>IF(OR(SUM('Дані з ДІСО'!G169:I169)=0,Розрахунки!H169=0),"",Розрахунки!H169/SUM('Дані з ДІСО'!G169:I169))</f>
        <v>13.106382978723405</v>
      </c>
      <c r="W169" s="9">
        <v>2018</v>
      </c>
      <c r="X169" s="9">
        <v>12.5</v>
      </c>
      <c r="Y169" s="9">
        <v>12</v>
      </c>
      <c r="Z169" s="9" t="s">
        <v>4535</v>
      </c>
      <c r="AA169" s="99">
        <v>12.5</v>
      </c>
      <c r="AB169" s="9" t="str">
        <f>IF('Коефіцієнти АТО'!C169="Область","",'Коефіцієнти АТО'!D169)</f>
        <v>Дніпропетровська</v>
      </c>
      <c r="AC169" s="9"/>
    </row>
    <row r="170" spans="1:29" ht="15" customHeight="1">
      <c r="A170" s="9">
        <v>169</v>
      </c>
      <c r="B170" s="9" t="s">
        <v>3148</v>
      </c>
      <c r="C170" s="9" t="s">
        <v>3148</v>
      </c>
      <c r="D170" s="9" t="s">
        <v>3269</v>
      </c>
      <c r="E170" s="9" t="s">
        <v>24</v>
      </c>
      <c r="F170" s="9" t="s">
        <v>370</v>
      </c>
      <c r="G170" s="9" t="s">
        <v>3317</v>
      </c>
      <c r="H170" s="9" t="s">
        <v>369</v>
      </c>
      <c r="I170" s="9">
        <v>3615</v>
      </c>
      <c r="J170" s="9">
        <v>3615</v>
      </c>
      <c r="K170" s="9">
        <v>160.4</v>
      </c>
      <c r="L170" s="115">
        <f t="shared" si="6"/>
        <v>1</v>
      </c>
      <c r="M170" s="96">
        <f>IF($B170="Область","",SUM('Дані з ДІСО'!J170:L170)/K170)</f>
        <v>1.440149625935162</v>
      </c>
      <c r="N170" s="9" t="str">
        <f>IF($B170="Область","",VLOOKUP(100*J170/I170,Параметри!$B$39:$C$53,2,TRUE))</f>
        <v>1. 100%</v>
      </c>
      <c r="O170" s="9" t="str">
        <f>IF($B170="Область","",VLOOKUP(M170,Параметри!$B$21:$C$35,2,TRUE))</f>
        <v>3. 1,4-2,1</v>
      </c>
      <c r="P170" s="9">
        <f t="shared" si="7"/>
        <v>1</v>
      </c>
      <c r="Q170" s="9">
        <f t="shared" si="8"/>
        <v>3</v>
      </c>
      <c r="R170" s="116">
        <v>16.5</v>
      </c>
      <c r="S170" s="117">
        <f>IF(C170="Область",Параметри!$K$47,IF(C170="Київ",Параметри!$K$48,IF(L170&lt;Параметри!$I$42,Параметри!$K$42,IF(L170&lt;Параметри!$I$43,Параметри!$K$43,IF(L170&lt;Параметри!$I$44,Параметри!$K$44,IF(L170&lt;Параметри!$I$45,Параметри!$K$45,Параметри!$K$46))))))</f>
        <v>0.53</v>
      </c>
      <c r="T170" s="97">
        <f>IF($B170="Область",Параметри!K$63,IF($R170&lt;Параметри!$G$59,Параметри!K$58,IF($R170&lt;Параметри!$G$60,Параметри!K$59,IF($R170&lt;Параметри!$G$61,Параметри!K$60,IF($R170&lt;Параметри!$G$62,Параметри!K$61,Параметри!K$62)))))</f>
        <v>1.7000000000000001E-2</v>
      </c>
      <c r="U170" s="97">
        <f>IF($B170="Область",Параметри!L$63,IF($R170&lt;Параметри!$G$59,Параметри!L$58,IF($R170&lt;Параметри!$G$60,Параметри!L$59,IF($R170&lt;Параметри!$G$61,Параметри!L$60,IF($R170&lt;Параметри!$G$62,Параметри!L$61,Параметри!L$62)))))</f>
        <v>4.7E-2</v>
      </c>
      <c r="V170" s="98">
        <f>IF(OR(SUM('Дані з ДІСО'!G170:I170)=0,Розрахунки!H170=0),"",Розрахунки!H170/SUM('Дані з ДІСО'!G170:I170))</f>
        <v>19.25</v>
      </c>
      <c r="W170" s="9">
        <v>2018</v>
      </c>
      <c r="X170" s="9">
        <v>11.5</v>
      </c>
      <c r="Y170" s="9">
        <v>17.5</v>
      </c>
      <c r="Z170" s="9" t="s">
        <v>4536</v>
      </c>
      <c r="AA170" s="99">
        <v>16.5</v>
      </c>
      <c r="AB170" s="9" t="str">
        <f>IF('Коефіцієнти АТО'!C170="Область","",'Коефіцієнти АТО'!D170)</f>
        <v>Дніпропетровська</v>
      </c>
      <c r="AC170" s="9"/>
    </row>
    <row r="171" spans="1:29" ht="15" customHeight="1">
      <c r="A171" s="9">
        <v>170</v>
      </c>
      <c r="B171" s="9" t="s">
        <v>3148</v>
      </c>
      <c r="C171" s="9" t="s">
        <v>3148</v>
      </c>
      <c r="D171" s="9" t="s">
        <v>3269</v>
      </c>
      <c r="E171" s="9" t="s">
        <v>24</v>
      </c>
      <c r="F171" s="9" t="s">
        <v>372</v>
      </c>
      <c r="G171" s="9" t="s">
        <v>3318</v>
      </c>
      <c r="H171" s="9" t="s">
        <v>371</v>
      </c>
      <c r="I171" s="9">
        <v>2534</v>
      </c>
      <c r="J171" s="9">
        <v>2534</v>
      </c>
      <c r="K171" s="9">
        <v>269.39999999999998</v>
      </c>
      <c r="L171" s="115">
        <f t="shared" si="6"/>
        <v>1</v>
      </c>
      <c r="M171" s="96">
        <f>IF($B171="Область","",SUM('Дані з ДІСО'!J171:L171)/K171)</f>
        <v>0.79435783221974765</v>
      </c>
      <c r="N171" s="9" t="str">
        <f>IF($B171="Область","",VLOOKUP(100*J171/I171,Параметри!$B$39:$C$53,2,TRUE))</f>
        <v>1. 100%</v>
      </c>
      <c r="O171" s="9" t="str">
        <f>IF($B171="Область","",VLOOKUP(M171,Параметри!$B$21:$C$35,2,TRUE))</f>
        <v>1. 0-1</v>
      </c>
      <c r="P171" s="9">
        <f t="shared" si="7"/>
        <v>1</v>
      </c>
      <c r="Q171" s="9">
        <f t="shared" si="8"/>
        <v>1</v>
      </c>
      <c r="R171" s="116">
        <v>10</v>
      </c>
      <c r="S171" s="117">
        <f>IF(C171="Область",Параметри!$K$47,IF(C171="Київ",Параметри!$K$48,IF(L171&lt;Параметри!$I$42,Параметри!$K$42,IF(L171&lt;Параметри!$I$43,Параметри!$K$43,IF(L171&lt;Параметри!$I$44,Параметри!$K$44,IF(L171&lt;Параметри!$I$45,Параметри!$K$45,Параметри!$K$46))))))</f>
        <v>0.53</v>
      </c>
      <c r="T171" s="97">
        <f>IF($B171="Область",Параметри!K$63,IF($R171&lt;Параметри!$G$59,Параметри!K$58,IF($R171&lt;Параметри!$G$60,Параметри!K$59,IF($R171&lt;Параметри!$G$61,Параметри!K$60,IF($R171&lt;Параметри!$G$62,Параметри!K$61,Параметри!K$62)))))</f>
        <v>1.7000000000000001E-2</v>
      </c>
      <c r="U171" s="97">
        <f>IF($B171="Область",Параметри!L$63,IF($R171&lt;Параметри!$G$59,Параметри!L$58,IF($R171&lt;Параметри!$G$60,Параметри!L$59,IF($R171&lt;Параметри!$G$61,Параметри!L$60,IF($R171&lt;Параметри!$G$62,Параметри!L$61,Параметри!L$62)))))</f>
        <v>4.7E-2</v>
      </c>
      <c r="V171" s="98">
        <f>IF(OR(SUM('Дані з ДІСО'!G171:I171)=0,Розрахунки!H171=0),"",Розрахунки!H171/SUM('Дані з ДІСО'!G171:I171))</f>
        <v>10.19047619047619</v>
      </c>
      <c r="W171" s="9">
        <v>2018</v>
      </c>
      <c r="X171" s="9">
        <v>10</v>
      </c>
      <c r="Y171" s="9">
        <v>10</v>
      </c>
      <c r="Z171" s="9" t="s">
        <v>4535</v>
      </c>
      <c r="AA171" s="99">
        <v>10</v>
      </c>
      <c r="AB171" s="9" t="str">
        <f>IF('Коефіцієнти АТО'!C171="Область","",'Коефіцієнти АТО'!D171)</f>
        <v>Дніпропетровська</v>
      </c>
      <c r="AC171" s="9"/>
    </row>
    <row r="172" spans="1:29" ht="15" customHeight="1">
      <c r="A172" s="9">
        <v>171</v>
      </c>
      <c r="B172" s="9" t="s">
        <v>3148</v>
      </c>
      <c r="C172" s="9" t="s">
        <v>3148</v>
      </c>
      <c r="D172" s="9" t="s">
        <v>3269</v>
      </c>
      <c r="E172" s="9" t="s">
        <v>24</v>
      </c>
      <c r="F172" s="9" t="s">
        <v>374</v>
      </c>
      <c r="G172" s="9" t="s">
        <v>3319</v>
      </c>
      <c r="H172" s="9" t="s">
        <v>373</v>
      </c>
      <c r="I172" s="9">
        <v>6977</v>
      </c>
      <c r="J172" s="9">
        <v>6977</v>
      </c>
      <c r="K172" s="9">
        <v>410.5</v>
      </c>
      <c r="L172" s="115">
        <f t="shared" si="6"/>
        <v>1</v>
      </c>
      <c r="M172" s="96">
        <f>IF($B172="Область","",SUM('Дані з ДІСО'!J172:L172)/K172)</f>
        <v>1.7247259439707674</v>
      </c>
      <c r="N172" s="9" t="str">
        <f>IF($B172="Область","",VLOOKUP(100*J172/I172,Параметри!$B$39:$C$53,2,TRUE))</f>
        <v>1. 100%</v>
      </c>
      <c r="O172" s="9" t="str">
        <f>IF($B172="Область","",VLOOKUP(M172,Параметри!$B$21:$C$35,2,TRUE))</f>
        <v>3. 1,4-2,1</v>
      </c>
      <c r="P172" s="9">
        <f t="shared" si="7"/>
        <v>1</v>
      </c>
      <c r="Q172" s="9">
        <f t="shared" si="8"/>
        <v>3</v>
      </c>
      <c r="R172" s="116">
        <v>12</v>
      </c>
      <c r="S172" s="117">
        <f>IF(C172="Область",Параметри!$K$47,IF(C172="Київ",Параметри!$K$48,IF(L172&lt;Параметри!$I$42,Параметри!$K$42,IF(L172&lt;Параметри!$I$43,Параметри!$K$43,IF(L172&lt;Параметри!$I$44,Параметри!$K$44,IF(L172&lt;Параметри!$I$45,Параметри!$K$45,Параметри!$K$46))))))</f>
        <v>0.53</v>
      </c>
      <c r="T172" s="97">
        <f>IF($B172="Область",Параметри!K$63,IF($R172&lt;Параметри!$G$59,Параметри!K$58,IF($R172&lt;Параметри!$G$60,Параметри!K$59,IF($R172&lt;Параметри!$G$61,Параметри!K$60,IF($R172&lt;Параметри!$G$62,Параметри!K$61,Параметри!K$62)))))</f>
        <v>1.7000000000000001E-2</v>
      </c>
      <c r="U172" s="97">
        <f>IF($B172="Область",Параметри!L$63,IF($R172&lt;Параметри!$G$59,Параметри!L$58,IF($R172&lt;Параметри!$G$60,Параметри!L$59,IF($R172&lt;Параметри!$G$61,Параметри!L$60,IF($R172&lt;Параметри!$G$62,Параметри!L$61,Параметри!L$62)))))</f>
        <v>4.7E-2</v>
      </c>
      <c r="V172" s="98">
        <f>IF(OR(SUM('Дані з ДІСО'!G172:I172)=0,Розрахунки!H172=0),"",Розрахунки!H172/SUM('Дані з ДІСО'!G172:I172))</f>
        <v>10.114285714285714</v>
      </c>
      <c r="W172" s="9">
        <v>2018</v>
      </c>
      <c r="X172" s="9">
        <v>12.5</v>
      </c>
      <c r="Y172" s="9">
        <v>11</v>
      </c>
      <c r="Z172" s="9" t="s">
        <v>4536</v>
      </c>
      <c r="AA172" s="99">
        <v>12</v>
      </c>
      <c r="AB172" s="9" t="str">
        <f>IF('Коефіцієнти АТО'!C172="Область","",'Коефіцієнти АТО'!D172)</f>
        <v>Дніпропетровська</v>
      </c>
      <c r="AC172" s="9"/>
    </row>
    <row r="173" spans="1:29" ht="15" customHeight="1">
      <c r="A173" s="9">
        <v>172</v>
      </c>
      <c r="B173" s="9" t="s">
        <v>3148</v>
      </c>
      <c r="C173" s="9" t="s">
        <v>3148</v>
      </c>
      <c r="D173" s="9" t="s">
        <v>3269</v>
      </c>
      <c r="E173" s="9" t="s">
        <v>24</v>
      </c>
      <c r="F173" s="9" t="s">
        <v>376</v>
      </c>
      <c r="G173" s="9" t="s">
        <v>3320</v>
      </c>
      <c r="H173" s="9" t="s">
        <v>375</v>
      </c>
      <c r="I173" s="9">
        <v>5255</v>
      </c>
      <c r="J173" s="9">
        <v>5255</v>
      </c>
      <c r="K173" s="9">
        <v>408.1</v>
      </c>
      <c r="L173" s="115">
        <f t="shared" si="6"/>
        <v>1</v>
      </c>
      <c r="M173" s="96">
        <f>IF($B173="Область","",SUM('Дані з ДІСО'!J173:L173)/K173)</f>
        <v>1.1222739524626317</v>
      </c>
      <c r="N173" s="9" t="str">
        <f>IF($B173="Область","",VLOOKUP(100*J173/I173,Параметри!$B$39:$C$53,2,TRUE))</f>
        <v>1. 100%</v>
      </c>
      <c r="O173" s="9" t="str">
        <f>IF($B173="Область","",VLOOKUP(M173,Параметри!$B$21:$C$35,2,TRUE))</f>
        <v>2. 1-1,4</v>
      </c>
      <c r="P173" s="9">
        <f t="shared" si="7"/>
        <v>1</v>
      </c>
      <c r="Q173" s="9">
        <f t="shared" si="8"/>
        <v>2</v>
      </c>
      <c r="R173" s="116">
        <v>11</v>
      </c>
      <c r="S173" s="117">
        <f>IF(C173="Область",Параметри!$K$47,IF(C173="Київ",Параметри!$K$48,IF(L173&lt;Параметри!$I$42,Параметри!$K$42,IF(L173&lt;Параметри!$I$43,Параметри!$K$43,IF(L173&lt;Параметри!$I$44,Параметри!$K$44,IF(L173&lt;Параметри!$I$45,Параметри!$K$45,Параметри!$K$46))))))</f>
        <v>0.53</v>
      </c>
      <c r="T173" s="97">
        <f>IF($B173="Область",Параметри!K$63,IF($R173&lt;Параметри!$G$59,Параметри!K$58,IF($R173&lt;Параметри!$G$60,Параметри!K$59,IF($R173&lt;Параметри!$G$61,Параметри!K$60,IF($R173&lt;Параметри!$G$62,Параметри!K$61,Параметри!K$62)))))</f>
        <v>1.7000000000000001E-2</v>
      </c>
      <c r="U173" s="97">
        <f>IF($B173="Область",Параметри!L$63,IF($R173&lt;Параметри!$G$59,Параметри!L$58,IF($R173&lt;Параметри!$G$60,Параметри!L$59,IF($R173&lt;Параметри!$G$61,Параметри!L$60,IF($R173&lt;Параметри!$G$62,Параметри!L$61,Параметри!L$62)))))</f>
        <v>4.7E-2</v>
      </c>
      <c r="V173" s="98">
        <f>IF(OR(SUM('Дані з ДІСО'!G173:I173)=0,Розрахунки!H173=0),"",Розрахунки!H173/SUM('Дані з ДІСО'!G173:I173))</f>
        <v>8.6415094339622645</v>
      </c>
      <c r="W173" s="9">
        <v>2018</v>
      </c>
      <c r="X173" s="9">
        <v>11.5</v>
      </c>
      <c r="Y173" s="9">
        <v>10</v>
      </c>
      <c r="Z173" s="9" t="s">
        <v>4536</v>
      </c>
      <c r="AA173" s="99">
        <v>11</v>
      </c>
      <c r="AB173" s="9" t="str">
        <f>IF('Коефіцієнти АТО'!C173="Область","",'Коефіцієнти АТО'!D173)</f>
        <v>Дніпропетровська</v>
      </c>
      <c r="AC173" s="9"/>
    </row>
    <row r="174" spans="1:29" ht="15" customHeight="1">
      <c r="A174" s="9">
        <v>173</v>
      </c>
      <c r="B174" s="9" t="s">
        <v>3148</v>
      </c>
      <c r="C174" s="9" t="s">
        <v>3148</v>
      </c>
      <c r="D174" s="9" t="s">
        <v>3269</v>
      </c>
      <c r="E174" s="9" t="s">
        <v>24</v>
      </c>
      <c r="F174" s="9" t="s">
        <v>378</v>
      </c>
      <c r="G174" s="9" t="s">
        <v>3321</v>
      </c>
      <c r="H174" s="9" t="s">
        <v>377</v>
      </c>
      <c r="I174" s="9">
        <v>5086</v>
      </c>
      <c r="J174" s="9">
        <v>5086</v>
      </c>
      <c r="K174" s="9">
        <v>297.89999999999998</v>
      </c>
      <c r="L174" s="115">
        <f t="shared" si="6"/>
        <v>1</v>
      </c>
      <c r="M174" s="96">
        <f>IF($B174="Область","",SUM('Дані з ДІСО'!J174:L174)/K174)</f>
        <v>1.6247062772742533</v>
      </c>
      <c r="N174" s="9" t="str">
        <f>IF($B174="Область","",VLOOKUP(100*J174/I174,Параметри!$B$39:$C$53,2,TRUE))</f>
        <v>1. 100%</v>
      </c>
      <c r="O174" s="9" t="str">
        <f>IF($B174="Область","",VLOOKUP(M174,Параметри!$B$21:$C$35,2,TRUE))</f>
        <v>3. 1,4-2,1</v>
      </c>
      <c r="P174" s="9">
        <f t="shared" si="7"/>
        <v>1</v>
      </c>
      <c r="Q174" s="9">
        <f t="shared" si="8"/>
        <v>3</v>
      </c>
      <c r="R174" s="116">
        <v>12</v>
      </c>
      <c r="S174" s="117">
        <f>IF(C174="Область",Параметри!$K$47,IF(C174="Київ",Параметри!$K$48,IF(L174&lt;Параметри!$I$42,Параметри!$K$42,IF(L174&lt;Параметри!$I$43,Параметри!$K$43,IF(L174&lt;Параметри!$I$44,Параметри!$K$44,IF(L174&lt;Параметри!$I$45,Параметри!$K$45,Параметри!$K$46))))))</f>
        <v>0.53</v>
      </c>
      <c r="T174" s="97">
        <f>IF($B174="Область",Параметри!K$63,IF($R174&lt;Параметри!$G$59,Параметри!K$58,IF($R174&lt;Параметри!$G$60,Параметри!K$59,IF($R174&lt;Параметри!$G$61,Параметри!K$60,IF($R174&lt;Параметри!$G$62,Параметри!K$61,Параметри!K$62)))))</f>
        <v>1.7000000000000001E-2</v>
      </c>
      <c r="U174" s="97">
        <f>IF($B174="Область",Параметри!L$63,IF($R174&lt;Параметри!$G$59,Параметри!L$58,IF($R174&lt;Параметри!$G$60,Параметри!L$59,IF($R174&lt;Параметри!$G$61,Параметри!L$60,IF($R174&lt;Параметри!$G$62,Параметри!L$61,Параметри!L$62)))))</f>
        <v>4.7E-2</v>
      </c>
      <c r="V174" s="98">
        <f>IF(OR(SUM('Дані з ДІСО'!G174:I174)=0,Розрахунки!H174=0),"",Розрахунки!H174/SUM('Дані з ДІСО'!G174:I174))</f>
        <v>13.081081081081081</v>
      </c>
      <c r="W174" s="9">
        <v>2019</v>
      </c>
      <c r="X174" s="9">
        <v>12.5</v>
      </c>
      <c r="Y174" s="9">
        <v>11</v>
      </c>
      <c r="Z174" s="9" t="s">
        <v>4536</v>
      </c>
      <c r="AA174" s="99">
        <v>12</v>
      </c>
      <c r="AB174" s="9" t="str">
        <f>IF('Коефіцієнти АТО'!C174="Область","",'Коефіцієнти АТО'!D174)</f>
        <v>Дніпропетровська</v>
      </c>
      <c r="AC174" s="9"/>
    </row>
    <row r="175" spans="1:29" ht="15" customHeight="1">
      <c r="A175" s="9">
        <v>174</v>
      </c>
      <c r="B175" s="9" t="s">
        <v>3145</v>
      </c>
      <c r="C175" s="9" t="s">
        <v>3146</v>
      </c>
      <c r="D175" s="9" t="s">
        <v>3269</v>
      </c>
      <c r="E175" s="9" t="s">
        <v>21</v>
      </c>
      <c r="F175" s="9" t="s">
        <v>380</v>
      </c>
      <c r="G175" s="9" t="s">
        <v>3322</v>
      </c>
      <c r="H175" s="9" t="s">
        <v>379</v>
      </c>
      <c r="I175" s="9">
        <v>20639</v>
      </c>
      <c r="J175" s="9">
        <v>10919</v>
      </c>
      <c r="K175" s="9">
        <v>579.5</v>
      </c>
      <c r="L175" s="115">
        <f t="shared" si="6"/>
        <v>0.52904694994912549</v>
      </c>
      <c r="M175" s="96">
        <f>IF($B175="Область","",SUM('Дані з ДІСО'!J175:L175)/K175)</f>
        <v>3.5547886108714408</v>
      </c>
      <c r="N175" s="9" t="str">
        <f>IF($B175="Область","",VLOOKUP(100*J175/I175,Параметри!$B$39:$C$53,2,TRUE))</f>
        <v>7. 49-53</v>
      </c>
      <c r="O175" s="9" t="str">
        <f>IF($B175="Область","",VLOOKUP(M175,Параметри!$B$21:$C$35,2,TRUE))</f>
        <v>5. 3-3,9</v>
      </c>
      <c r="P175" s="9">
        <f t="shared" si="7"/>
        <v>7</v>
      </c>
      <c r="Q175" s="9">
        <f t="shared" si="8"/>
        <v>5</v>
      </c>
      <c r="R175" s="116">
        <v>15.5</v>
      </c>
      <c r="S175" s="117">
        <f>IF(C175="Область",Параметри!$K$47,IF(C175="Київ",Параметри!$K$48,IF(L175&lt;Параметри!$I$42,Параметри!$K$42,IF(L175&lt;Параметри!$I$43,Параметри!$K$43,IF(L175&lt;Параметри!$I$44,Параметри!$K$44,IF(L175&lt;Параметри!$I$45,Параметри!$K$45,Параметри!$K$46))))))</f>
        <v>0.43</v>
      </c>
      <c r="T175" s="97">
        <f>IF($B175="Область",Параметри!K$63,IF($R175&lt;Параметри!$G$59,Параметри!K$58,IF($R175&lt;Параметри!$G$60,Параметри!K$59,IF($R175&lt;Параметри!$G$61,Параметри!K$60,IF($R175&lt;Параметри!$G$62,Параметри!K$61,Параметри!K$62)))))</f>
        <v>1.7000000000000001E-2</v>
      </c>
      <c r="U175" s="97">
        <f>IF($B175="Область",Параметри!L$63,IF($R175&lt;Параметри!$G$59,Параметри!L$58,IF($R175&lt;Параметри!$G$60,Параметри!L$59,IF($R175&lt;Параметри!$G$61,Параметри!L$60,IF($R175&lt;Параметри!$G$62,Параметри!L$61,Параметри!L$62)))))</f>
        <v>4.7E-2</v>
      </c>
      <c r="V175" s="98">
        <f>IF(OR(SUM('Дані з ДІСО'!G175:I175)=0,Розрахунки!H175=0),"",Розрахунки!H175/SUM('Дані з ДІСО'!G175:I175))</f>
        <v>18.727272727272727</v>
      </c>
      <c r="W175" s="9">
        <v>2019</v>
      </c>
      <c r="X175" s="9">
        <v>15.5</v>
      </c>
      <c r="Y175" s="9">
        <v>15</v>
      </c>
      <c r="Z175" s="9" t="s">
        <v>4535</v>
      </c>
      <c r="AA175" s="99">
        <v>15.5</v>
      </c>
      <c r="AB175" s="9" t="str">
        <f>IF('Коефіцієнти АТО'!C175="Область","",'Коефіцієнти АТО'!D175)</f>
        <v>Дніпропетровська</v>
      </c>
      <c r="AC175" s="9"/>
    </row>
    <row r="176" spans="1:29" ht="15" customHeight="1">
      <c r="A176" s="9">
        <v>175</v>
      </c>
      <c r="B176" s="9" t="s">
        <v>3148</v>
      </c>
      <c r="C176" s="9" t="s">
        <v>3148</v>
      </c>
      <c r="D176" s="9" t="s">
        <v>3269</v>
      </c>
      <c r="E176" s="9" t="s">
        <v>24</v>
      </c>
      <c r="F176" s="9" t="s">
        <v>382</v>
      </c>
      <c r="G176" s="9" t="s">
        <v>3201</v>
      </c>
      <c r="H176" s="9" t="s">
        <v>381</v>
      </c>
      <c r="I176" s="9">
        <v>18668</v>
      </c>
      <c r="J176" s="9">
        <v>14649</v>
      </c>
      <c r="K176" s="9">
        <v>404.4</v>
      </c>
      <c r="L176" s="115">
        <f t="shared" si="6"/>
        <v>0.78471180629955006</v>
      </c>
      <c r="M176" s="96">
        <f>IF($B176="Область","",SUM('Дані з ДІСО'!J176:L176)/K176)</f>
        <v>5.0741839762611276</v>
      </c>
      <c r="N176" s="9" t="str">
        <f>IF($B176="Область","",VLOOKUP(100*J176/I176,Параметри!$B$39:$C$53,2,TRUE))</f>
        <v>2. 72-100</v>
      </c>
      <c r="O176" s="9" t="str">
        <f>IF($B176="Область","",VLOOKUP(M176,Параметри!$B$21:$C$35,2,TRUE))</f>
        <v>8. 4,5-5,8</v>
      </c>
      <c r="P176" s="9">
        <f t="shared" si="7"/>
        <v>2</v>
      </c>
      <c r="Q176" s="9">
        <f t="shared" si="8"/>
        <v>8</v>
      </c>
      <c r="R176" s="116">
        <v>18</v>
      </c>
      <c r="S176" s="117">
        <f>IF(C176="Область",Параметри!$K$47,IF(C176="Київ",Параметри!$K$48,IF(L176&lt;Параметри!$I$42,Параметри!$K$42,IF(L176&lt;Параметри!$I$43,Параметри!$K$43,IF(L176&lt;Параметри!$I$44,Параметри!$K$44,IF(L176&lt;Параметри!$I$45,Параметри!$K$45,Параметри!$K$46))))))</f>
        <v>0.48</v>
      </c>
      <c r="T176" s="97">
        <f>IF($B176="Область",Параметри!K$63,IF($R176&lt;Параметри!$G$59,Параметри!K$58,IF($R176&lt;Параметри!$G$60,Параметри!K$59,IF($R176&lt;Параметри!$G$61,Параметри!K$60,IF($R176&lt;Параметри!$G$62,Параметри!K$61,Параметри!K$62)))))</f>
        <v>1.7000000000000001E-2</v>
      </c>
      <c r="U176" s="97">
        <f>IF($B176="Область",Параметри!L$63,IF($R176&lt;Параметри!$G$59,Параметри!L$58,IF($R176&lt;Параметри!$G$60,Параметри!L$59,IF($R176&lt;Параметри!$G$61,Параметри!L$60,IF($R176&lt;Параметри!$G$62,Параметри!L$61,Параметри!L$62)))))</f>
        <v>4.7E-2</v>
      </c>
      <c r="V176" s="98">
        <f>IF(OR(SUM('Дані з ДІСО'!G176:I176)=0,Розрахунки!H176=0),"",Розрахунки!H176/SUM('Дані з ДІСО'!G176:I176))</f>
        <v>23.318181818181817</v>
      </c>
      <c r="W176" s="9">
        <v>2019</v>
      </c>
      <c r="X176" s="9">
        <v>15.5</v>
      </c>
      <c r="Y176" s="9">
        <v>19</v>
      </c>
      <c r="Z176" s="9" t="s">
        <v>4536</v>
      </c>
      <c r="AA176" s="99">
        <v>18</v>
      </c>
      <c r="AB176" s="9" t="str">
        <f>IF('Коефіцієнти АТО'!C176="Область","",'Коефіцієнти АТО'!D176)</f>
        <v>Дніпропетровська</v>
      </c>
      <c r="AC176" s="9"/>
    </row>
    <row r="177" spans="1:29" ht="15" customHeight="1">
      <c r="A177" s="9">
        <v>176</v>
      </c>
      <c r="B177" s="9" t="s">
        <v>3148</v>
      </c>
      <c r="C177" s="9" t="s">
        <v>3148</v>
      </c>
      <c r="D177" s="9" t="s">
        <v>3269</v>
      </c>
      <c r="E177" s="9" t="s">
        <v>24</v>
      </c>
      <c r="F177" s="9" t="s">
        <v>384</v>
      </c>
      <c r="G177" s="9" t="s">
        <v>3323</v>
      </c>
      <c r="H177" s="9" t="s">
        <v>383</v>
      </c>
      <c r="I177" s="9">
        <v>4584</v>
      </c>
      <c r="J177" s="9">
        <v>4584</v>
      </c>
      <c r="K177" s="9">
        <v>190.7</v>
      </c>
      <c r="L177" s="115">
        <f t="shared" si="6"/>
        <v>1</v>
      </c>
      <c r="M177" s="96">
        <f>IF($B177="Область","",SUM('Дані з ДІСО'!J177:L177)/K177)</f>
        <v>2.4331410592553753</v>
      </c>
      <c r="N177" s="9" t="str">
        <f>IF($B177="Область","",VLOOKUP(100*J177/I177,Параметри!$B$39:$C$53,2,TRUE))</f>
        <v>1. 100%</v>
      </c>
      <c r="O177" s="9" t="str">
        <f>IF($B177="Область","",VLOOKUP(M177,Параметри!$B$21:$C$35,2,TRUE))</f>
        <v>4. 2,1-3</v>
      </c>
      <c r="P177" s="9">
        <f t="shared" si="7"/>
        <v>1</v>
      </c>
      <c r="Q177" s="9">
        <f t="shared" si="8"/>
        <v>4</v>
      </c>
      <c r="R177" s="116">
        <v>14.5</v>
      </c>
      <c r="S177" s="117">
        <f>IF(C177="Область",Параметри!$K$47,IF(C177="Київ",Параметри!$K$48,IF(L177&lt;Параметри!$I$42,Параметри!$K$42,IF(L177&lt;Параметри!$I$43,Параметри!$K$43,IF(L177&lt;Параметри!$I$44,Параметри!$K$44,IF(L177&lt;Параметри!$I$45,Параметри!$K$45,Параметри!$K$46))))))</f>
        <v>0.53</v>
      </c>
      <c r="T177" s="97">
        <f>IF($B177="Область",Параметри!K$63,IF($R177&lt;Параметри!$G$59,Параметри!K$58,IF($R177&lt;Параметри!$G$60,Параметри!K$59,IF($R177&lt;Параметри!$G$61,Параметри!K$60,IF($R177&lt;Параметри!$G$62,Параметри!K$61,Параметри!K$62)))))</f>
        <v>1.7000000000000001E-2</v>
      </c>
      <c r="U177" s="97">
        <f>IF($B177="Область",Параметри!L$63,IF($R177&lt;Параметри!$G$59,Параметри!L$58,IF($R177&lt;Параметри!$G$60,Параметри!L$59,IF($R177&lt;Параметри!$G$61,Параметри!L$60,IF($R177&lt;Параметри!$G$62,Параметри!L$61,Параметри!L$62)))))</f>
        <v>4.7E-2</v>
      </c>
      <c r="V177" s="98">
        <f>IF(OR(SUM('Дані з ДІСО'!G177:I177)=0,Розрахунки!H177=0),"",Розрахунки!H177/SUM('Дані з ДІСО'!G177:I177))</f>
        <v>14.060606060606061</v>
      </c>
      <c r="W177" s="9">
        <v>2019</v>
      </c>
      <c r="X177" s="9">
        <v>13</v>
      </c>
      <c r="Y177" s="9">
        <v>15.5</v>
      </c>
      <c r="Z177" s="9" t="s">
        <v>4536</v>
      </c>
      <c r="AA177" s="99">
        <v>14.5</v>
      </c>
      <c r="AB177" s="9" t="str">
        <f>IF('Коефіцієнти АТО'!C177="Область","",'Коефіцієнти АТО'!D177)</f>
        <v>Дніпропетровська</v>
      </c>
      <c r="AC177" s="9"/>
    </row>
    <row r="178" spans="1:29" ht="15" customHeight="1">
      <c r="A178" s="9">
        <v>177</v>
      </c>
      <c r="B178" s="9" t="s">
        <v>3176</v>
      </c>
      <c r="C178" s="9" t="s">
        <v>3146</v>
      </c>
      <c r="D178" s="9" t="s">
        <v>3269</v>
      </c>
      <c r="E178" s="9" t="s">
        <v>78</v>
      </c>
      <c r="F178" s="9" t="s">
        <v>386</v>
      </c>
      <c r="G178" s="9" t="s">
        <v>3324</v>
      </c>
      <c r="H178" s="9" t="s">
        <v>385</v>
      </c>
      <c r="I178" s="9">
        <v>48474</v>
      </c>
      <c r="J178" s="9">
        <v>2410</v>
      </c>
      <c r="K178" s="9">
        <v>204.7</v>
      </c>
      <c r="L178" s="115">
        <f t="shared" si="6"/>
        <v>4.9717374262491232E-2</v>
      </c>
      <c r="M178" s="96">
        <f>IF($B178="Область","",SUM('Дані з ДІСО'!J178:L178)/K178)</f>
        <v>21.314118221787982</v>
      </c>
      <c r="N178" s="9" t="str">
        <f>IF($B178="Область","",VLOOKUP(100*J178/I178,Параметри!$B$39:$C$53,2,TRUE))</f>
        <v>15. 0-9</v>
      </c>
      <c r="O178" s="9" t="str">
        <f>IF($B178="Область","",VLOOKUP(M178,Параметри!$B$21:$C$35,2,TRUE))</f>
        <v>12. 15-35,3</v>
      </c>
      <c r="P178" s="9">
        <f t="shared" si="7"/>
        <v>15</v>
      </c>
      <c r="Q178" s="9">
        <f t="shared" si="8"/>
        <v>12</v>
      </c>
      <c r="R178" s="116">
        <v>24.5</v>
      </c>
      <c r="S178" s="117">
        <f>IF(C178="Область",Параметри!$K$47,IF(C178="Київ",Параметри!$K$48,IF(L178&lt;Параметри!$I$42,Параметри!$K$42,IF(L178&lt;Параметри!$I$43,Параметри!$K$43,IF(L178&lt;Параметри!$I$44,Параметри!$K$44,IF(L178&lt;Параметри!$I$45,Параметри!$K$45,Параметри!$K$46))))))</f>
        <v>0.23</v>
      </c>
      <c r="T178" s="97">
        <f>IF($B178="Область",Параметри!K$63,IF($R178&lt;Параметри!$G$59,Параметри!K$58,IF($R178&lt;Параметри!$G$60,Параметри!K$59,IF($R178&lt;Параметри!$G$61,Параметри!K$60,IF($R178&lt;Параметри!$G$62,Параметри!K$61,Параметри!K$62)))))</f>
        <v>0.1</v>
      </c>
      <c r="U178" s="97">
        <f>IF($B178="Область",Параметри!L$63,IF($R178&lt;Параметри!$G$59,Параметри!L$58,IF($R178&lt;Параметри!$G$60,Параметри!L$59,IF($R178&lt;Параметри!$G$61,Параметри!L$60,IF($R178&lt;Параметри!$G$62,Параметри!L$61,Параметри!L$62)))))</f>
        <v>4.7E-2</v>
      </c>
      <c r="V178" s="98">
        <f>IF(OR(SUM('Дані з ДІСО'!G178:I178)=0,Розрахунки!H178=0),"",Розрахунки!H178/SUM('Дані з ДІСО'!G178:I178))</f>
        <v>31.615942028985508</v>
      </c>
      <c r="W178" s="9" t="s">
        <v>3176</v>
      </c>
      <c r="X178" s="9">
        <v>24.5</v>
      </c>
      <c r="Y178" s="9">
        <v>25</v>
      </c>
      <c r="Z178" s="9" t="s">
        <v>4535</v>
      </c>
      <c r="AA178" s="99">
        <v>24.5</v>
      </c>
      <c r="AB178" s="9" t="str">
        <f>IF('Коефіцієнти АТО'!C178="Область","",'Коефіцієнти АТО'!D178)</f>
        <v>Дніпропетровська</v>
      </c>
      <c r="AC178" s="9"/>
    </row>
    <row r="179" spans="1:29" ht="15" customHeight="1">
      <c r="A179" s="9">
        <v>178</v>
      </c>
      <c r="B179" s="9" t="s">
        <v>3176</v>
      </c>
      <c r="C179" s="9" t="s">
        <v>3146</v>
      </c>
      <c r="D179" s="9" t="s">
        <v>3269</v>
      </c>
      <c r="E179" s="9" t="s">
        <v>78</v>
      </c>
      <c r="F179" s="9" t="s">
        <v>388</v>
      </c>
      <c r="G179" s="9" t="s">
        <v>3290</v>
      </c>
      <c r="H179" s="9" t="s">
        <v>387</v>
      </c>
      <c r="I179" s="9">
        <v>42875</v>
      </c>
      <c r="J179" s="9">
        <v>3125</v>
      </c>
      <c r="K179" s="9">
        <v>168.6</v>
      </c>
      <c r="L179" s="115">
        <f t="shared" si="6"/>
        <v>7.2886297376093298E-2</v>
      </c>
      <c r="M179" s="96">
        <f>IF($B179="Область","",SUM('Дані з ДІСО'!J179:L179)/K179)</f>
        <v>23.457888493475682</v>
      </c>
      <c r="N179" s="9" t="str">
        <f>IF($B179="Область","",VLOOKUP(100*J179/I179,Параметри!$B$39:$C$53,2,TRUE))</f>
        <v>15. 0-9</v>
      </c>
      <c r="O179" s="9" t="str">
        <f>IF($B179="Область","",VLOOKUP(M179,Параметри!$B$21:$C$35,2,TRUE))</f>
        <v>12. 15-35,3</v>
      </c>
      <c r="P179" s="9">
        <f t="shared" si="7"/>
        <v>15</v>
      </c>
      <c r="Q179" s="9">
        <f t="shared" si="8"/>
        <v>12</v>
      </c>
      <c r="R179" s="116">
        <v>24.5</v>
      </c>
      <c r="S179" s="117">
        <f>IF(C179="Область",Параметри!$K$47,IF(C179="Київ",Параметри!$K$48,IF(L179&lt;Параметри!$I$42,Параметри!$K$42,IF(L179&lt;Параметри!$I$43,Параметри!$K$43,IF(L179&lt;Параметри!$I$44,Параметри!$K$44,IF(L179&lt;Параметри!$I$45,Параметри!$K$45,Параметри!$K$46))))))</f>
        <v>0.23</v>
      </c>
      <c r="T179" s="97">
        <f>IF($B179="Область",Параметри!K$63,IF($R179&lt;Параметри!$G$59,Параметри!K$58,IF($R179&lt;Параметри!$G$60,Параметри!K$59,IF($R179&lt;Параметри!$G$61,Параметри!K$60,IF($R179&lt;Параметри!$G$62,Параметри!K$61,Параметри!K$62)))))</f>
        <v>0.1</v>
      </c>
      <c r="U179" s="97">
        <f>IF($B179="Область",Параметри!L$63,IF($R179&lt;Параметри!$G$59,Параметри!L$58,IF($R179&lt;Параметри!$G$60,Параметри!L$59,IF($R179&lt;Параметри!$G$61,Параметри!L$60,IF($R179&lt;Параметри!$G$62,Параметри!L$61,Параметри!L$62)))))</f>
        <v>4.7E-2</v>
      </c>
      <c r="V179" s="98">
        <f>IF(OR(SUM('Дані з ДІСО'!G179:I179)=0,Розрахунки!H179=0),"",Розрахунки!H179/SUM('Дані з ДІСО'!G179:I179))</f>
        <v>41.631578947368418</v>
      </c>
      <c r="W179" s="9" t="s">
        <v>3176</v>
      </c>
      <c r="X179" s="9">
        <v>24.5</v>
      </c>
      <c r="Y179" s="9">
        <v>25</v>
      </c>
      <c r="Z179" s="9" t="s">
        <v>4535</v>
      </c>
      <c r="AA179" s="99">
        <v>24.5</v>
      </c>
      <c r="AB179" s="9" t="str">
        <f>IF('Коефіцієнти АТО'!C179="Область","",'Коефіцієнти АТО'!D179)</f>
        <v>Дніпропетровська</v>
      </c>
      <c r="AC179" s="9"/>
    </row>
    <row r="180" spans="1:29" ht="15" customHeight="1">
      <c r="A180" s="9">
        <v>179</v>
      </c>
      <c r="B180" s="9" t="s">
        <v>3148</v>
      </c>
      <c r="C180" s="9" t="s">
        <v>3148</v>
      </c>
      <c r="D180" s="9" t="s">
        <v>3269</v>
      </c>
      <c r="E180" s="9" t="s">
        <v>24</v>
      </c>
      <c r="F180" s="9" t="s">
        <v>390</v>
      </c>
      <c r="G180" s="9" t="s">
        <v>3325</v>
      </c>
      <c r="H180" s="9" t="s">
        <v>389</v>
      </c>
      <c r="I180" s="9">
        <v>7675</v>
      </c>
      <c r="J180" s="9">
        <v>7675</v>
      </c>
      <c r="K180" s="9">
        <v>326.60000000000002</v>
      </c>
      <c r="L180" s="115">
        <f t="shared" si="6"/>
        <v>1</v>
      </c>
      <c r="M180" s="96">
        <f>IF($B180="Область","",SUM('Дані з ДІСО'!J180:L180)/K180)</f>
        <v>1.8371096142069809</v>
      </c>
      <c r="N180" s="9" t="str">
        <f>IF($B180="Область","",VLOOKUP(100*J180/I180,Параметри!$B$39:$C$53,2,TRUE))</f>
        <v>1. 100%</v>
      </c>
      <c r="O180" s="9" t="str">
        <f>IF($B180="Область","",VLOOKUP(M180,Параметри!$B$21:$C$35,2,TRUE))</f>
        <v>3. 1,4-2,1</v>
      </c>
      <c r="P180" s="9">
        <f t="shared" si="7"/>
        <v>1</v>
      </c>
      <c r="Q180" s="9">
        <f t="shared" si="8"/>
        <v>3</v>
      </c>
      <c r="R180" s="116">
        <v>13</v>
      </c>
      <c r="S180" s="117">
        <f>IF(C180="Область",Параметри!$K$47,IF(C180="Київ",Параметри!$K$48,IF(L180&lt;Параметри!$I$42,Параметри!$K$42,IF(L180&lt;Параметри!$I$43,Параметри!$K$43,IF(L180&lt;Параметри!$I$44,Параметри!$K$44,IF(L180&lt;Параметри!$I$45,Параметри!$K$45,Параметри!$K$46))))))</f>
        <v>0.53</v>
      </c>
      <c r="T180" s="97">
        <f>IF($B180="Область",Параметри!K$63,IF($R180&lt;Параметри!$G$59,Параметри!K$58,IF($R180&lt;Параметри!$G$60,Параметри!K$59,IF($R180&lt;Параметри!$G$61,Параметри!K$60,IF($R180&lt;Параметри!$G$62,Параметри!K$61,Параметри!K$62)))))</f>
        <v>1.7000000000000001E-2</v>
      </c>
      <c r="U180" s="97">
        <f>IF($B180="Область",Параметри!L$63,IF($R180&lt;Параметри!$G$59,Параметри!L$58,IF($R180&lt;Параметри!$G$60,Параметри!L$59,IF($R180&lt;Параметри!$G$61,Параметри!L$60,IF($R180&lt;Параметри!$G$62,Параметри!L$61,Параметри!L$62)))))</f>
        <v>4.7E-2</v>
      </c>
      <c r="V180" s="98">
        <f>IF(OR(SUM('Дані з ДІСО'!G180:I180)=0,Розрахунки!H180=0),"",Розрахунки!H180/SUM('Дані з ДІСО'!G180:I180))</f>
        <v>16.216216216216218</v>
      </c>
      <c r="W180" s="9">
        <v>2021</v>
      </c>
      <c r="X180" s="9">
        <v>12.5</v>
      </c>
      <c r="Y180" s="9">
        <v>14</v>
      </c>
      <c r="Z180" s="9" t="s">
        <v>4536</v>
      </c>
      <c r="AA180" s="99">
        <v>13</v>
      </c>
      <c r="AB180" s="9" t="str">
        <f>IF('Коефіцієнти АТО'!C180="Область","",'Коефіцієнти АТО'!D180)</f>
        <v>Дніпропетровська</v>
      </c>
      <c r="AC180" s="9"/>
    </row>
    <row r="181" spans="1:29" ht="15" customHeight="1">
      <c r="A181" s="9">
        <v>180</v>
      </c>
      <c r="B181" s="9" t="s">
        <v>3148</v>
      </c>
      <c r="C181" s="9" t="s">
        <v>3148</v>
      </c>
      <c r="D181" s="9" t="s">
        <v>3269</v>
      </c>
      <c r="E181" s="9" t="s">
        <v>24</v>
      </c>
      <c r="F181" s="9" t="s">
        <v>392</v>
      </c>
      <c r="G181" s="9" t="s">
        <v>3326</v>
      </c>
      <c r="H181" s="9" t="s">
        <v>391</v>
      </c>
      <c r="I181" s="9">
        <v>3888</v>
      </c>
      <c r="J181" s="9">
        <v>3888</v>
      </c>
      <c r="K181" s="9">
        <v>373</v>
      </c>
      <c r="L181" s="115">
        <f t="shared" si="6"/>
        <v>1</v>
      </c>
      <c r="M181" s="96">
        <f>IF($B181="Область","",SUM('Дані з ДІСО'!J181:L181)/K181)</f>
        <v>0.98123324396782841</v>
      </c>
      <c r="N181" s="9" t="str">
        <f>IF($B181="Область","",VLOOKUP(100*J181/I181,Параметри!$B$39:$C$53,2,TRUE))</f>
        <v>1. 100%</v>
      </c>
      <c r="O181" s="9" t="str">
        <f>IF($B181="Область","",VLOOKUP(M181,Параметри!$B$21:$C$35,2,TRUE))</f>
        <v>1. 0-1</v>
      </c>
      <c r="P181" s="9">
        <f t="shared" si="7"/>
        <v>1</v>
      </c>
      <c r="Q181" s="9">
        <f t="shared" si="8"/>
        <v>1</v>
      </c>
      <c r="R181" s="116">
        <v>11</v>
      </c>
      <c r="S181" s="117">
        <f>IF(C181="Область",Параметри!$K$47,IF(C181="Київ",Параметри!$K$48,IF(L181&lt;Параметри!$I$42,Параметри!$K$42,IF(L181&lt;Параметри!$I$43,Параметри!$K$43,IF(L181&lt;Параметри!$I$44,Параметри!$K$44,IF(L181&lt;Параметри!$I$45,Параметри!$K$45,Параметри!$K$46))))))</f>
        <v>0.53</v>
      </c>
      <c r="T181" s="97">
        <f>IF($B181="Область",Параметри!K$63,IF($R181&lt;Параметри!$G$59,Параметри!K$58,IF($R181&lt;Параметри!$G$60,Параметри!K$59,IF($R181&lt;Параметри!$G$61,Параметри!K$60,IF($R181&lt;Параметри!$G$62,Параметри!K$61,Параметри!K$62)))))</f>
        <v>1.7000000000000001E-2</v>
      </c>
      <c r="U181" s="97">
        <f>IF($B181="Область",Параметри!L$63,IF($R181&lt;Параметри!$G$59,Параметри!L$58,IF($R181&lt;Параметри!$G$60,Параметри!L$59,IF($R181&lt;Параметри!$G$61,Параметри!L$60,IF($R181&lt;Параметри!$G$62,Параметри!L$61,Параметри!L$62)))))</f>
        <v>4.7E-2</v>
      </c>
      <c r="V181" s="98">
        <f>IF(OR(SUM('Дані з ДІСО'!G181:I181)=0,Розрахунки!H181=0),"",Розрахунки!H181/SUM('Дані з ДІСО'!G181:I181))</f>
        <v>11.4375</v>
      </c>
      <c r="W181" s="9">
        <v>2021</v>
      </c>
      <c r="X181" s="9">
        <v>11.5</v>
      </c>
      <c r="Y181" s="9">
        <v>10</v>
      </c>
      <c r="Z181" s="9" t="s">
        <v>4536</v>
      </c>
      <c r="AA181" s="99">
        <v>11</v>
      </c>
      <c r="AB181" s="9" t="str">
        <f>IF('Коефіцієнти АТО'!C181="Область","",'Коефіцієнти АТО'!D181)</f>
        <v>Дніпропетровська</v>
      </c>
      <c r="AC181" s="9"/>
    </row>
    <row r="182" spans="1:29" ht="15" customHeight="1">
      <c r="A182" s="9">
        <v>181</v>
      </c>
      <c r="B182" s="9" t="s">
        <v>3151</v>
      </c>
      <c r="C182" s="9" t="s">
        <v>3151</v>
      </c>
      <c r="D182" s="9" t="s">
        <v>3269</v>
      </c>
      <c r="E182" s="9" t="s">
        <v>29</v>
      </c>
      <c r="F182" s="9" t="s">
        <v>394</v>
      </c>
      <c r="G182" s="9" t="s">
        <v>3327</v>
      </c>
      <c r="H182" s="9" t="s">
        <v>393</v>
      </c>
      <c r="I182" s="9">
        <v>21442</v>
      </c>
      <c r="J182" s="9">
        <v>15262</v>
      </c>
      <c r="K182" s="9">
        <v>928</v>
      </c>
      <c r="L182" s="115">
        <f t="shared" si="6"/>
        <v>0.71178061747971266</v>
      </c>
      <c r="M182" s="96">
        <f>IF($B182="Область","",SUM('Дані з ДІСО'!J182:L182)/K182)</f>
        <v>2.5161637931034484</v>
      </c>
      <c r="N182" s="9" t="str">
        <f>IF($B182="Область","",VLOOKUP(100*J182/I182,Параметри!$B$39:$C$53,2,TRUE))</f>
        <v>3. 66-72</v>
      </c>
      <c r="O182" s="9" t="str">
        <f>IF($B182="Область","",VLOOKUP(M182,Параметри!$B$21:$C$35,2,TRUE))</f>
        <v>4. 2,1-3</v>
      </c>
      <c r="P182" s="9">
        <f t="shared" si="7"/>
        <v>3</v>
      </c>
      <c r="Q182" s="9">
        <f t="shared" si="8"/>
        <v>4</v>
      </c>
      <c r="R182" s="116">
        <v>13.5</v>
      </c>
      <c r="S182" s="117">
        <f>IF(C182="Область",Параметри!$K$47,IF(C182="Київ",Параметри!$K$48,IF(L182&lt;Параметри!$I$42,Параметри!$K$42,IF(L182&lt;Параметри!$I$43,Параметри!$K$43,IF(L182&lt;Параметри!$I$44,Параметри!$K$44,IF(L182&lt;Параметри!$I$45,Параметри!$K$45,Параметри!$K$46))))))</f>
        <v>0.48</v>
      </c>
      <c r="T182" s="97">
        <f>IF($B182="Область",Параметри!K$63,IF($R182&lt;Параметри!$G$59,Параметри!K$58,IF($R182&lt;Параметри!$G$60,Параметри!K$59,IF($R182&lt;Параметри!$G$61,Параметри!K$60,IF($R182&lt;Параметри!$G$62,Параметри!K$61,Параметри!K$62)))))</f>
        <v>1.7000000000000001E-2</v>
      </c>
      <c r="U182" s="97">
        <f>IF($B182="Область",Параметри!L$63,IF($R182&lt;Параметри!$G$59,Параметри!L$58,IF($R182&lt;Параметри!$G$60,Параметри!L$59,IF($R182&lt;Параметри!$G$61,Параметри!L$60,IF($R182&lt;Параметри!$G$62,Параметри!L$61,Параметри!L$62)))))</f>
        <v>4.7E-2</v>
      </c>
      <c r="V182" s="98">
        <f>IF(OR(SUM('Дані з ДІСО'!G182:I182)=0,Розрахунки!H182=0),"",Розрахунки!H182/SUM('Дані з ДІСО'!G182:I182))</f>
        <v>13.735294117647058</v>
      </c>
      <c r="W182" s="9">
        <v>2021</v>
      </c>
      <c r="X182" s="9">
        <v>14</v>
      </c>
      <c r="Y182" s="9">
        <v>12.5</v>
      </c>
      <c r="Z182" s="9" t="s">
        <v>4536</v>
      </c>
      <c r="AA182" s="99">
        <v>13.5</v>
      </c>
      <c r="AB182" s="9" t="str">
        <f>IF('Коефіцієнти АТО'!C182="Область","",'Коефіцієнти АТО'!D182)</f>
        <v>Дніпропетровська</v>
      </c>
      <c r="AC182" s="9"/>
    </row>
    <row r="183" spans="1:29" ht="15" customHeight="1">
      <c r="A183" s="9">
        <v>182</v>
      </c>
      <c r="B183" s="9" t="s">
        <v>3151</v>
      </c>
      <c r="C183" s="9" t="s">
        <v>3151</v>
      </c>
      <c r="D183" s="9" t="s">
        <v>3269</v>
      </c>
      <c r="E183" s="9" t="s">
        <v>29</v>
      </c>
      <c r="F183" s="9" t="s">
        <v>396</v>
      </c>
      <c r="G183" s="9" t="s">
        <v>3328</v>
      </c>
      <c r="H183" s="9" t="s">
        <v>395</v>
      </c>
      <c r="I183" s="9">
        <v>11785</v>
      </c>
      <c r="J183" s="9">
        <v>1443</v>
      </c>
      <c r="K183" s="9">
        <v>144.5</v>
      </c>
      <c r="L183" s="115">
        <f t="shared" si="6"/>
        <v>0.12244378447178617</v>
      </c>
      <c r="M183" s="96">
        <f>IF($B183="Область","",SUM('Дані з ДІСО'!J183:L183)/K183)</f>
        <v>8.0830449826989614</v>
      </c>
      <c r="N183" s="9" t="str">
        <f>IF($B183="Область","",VLOOKUP(100*J183/I183,Параметри!$B$39:$C$53,2,TRUE))</f>
        <v>13. 12-19</v>
      </c>
      <c r="O183" s="9" t="str">
        <f>IF($B183="Область","",VLOOKUP(M183,Параметри!$B$21:$C$35,2,TRUE))</f>
        <v>10. 7-10,2</v>
      </c>
      <c r="P183" s="9">
        <f t="shared" si="7"/>
        <v>13</v>
      </c>
      <c r="Q183" s="9">
        <f t="shared" si="8"/>
        <v>10</v>
      </c>
      <c r="R183" s="116">
        <v>21.5</v>
      </c>
      <c r="S183" s="117">
        <f>IF(C183="Область",Параметри!$K$47,IF(C183="Київ",Параметри!$K$48,IF(L183&lt;Параметри!$I$42,Параметри!$K$42,IF(L183&lt;Параметри!$I$43,Параметри!$K$43,IF(L183&lt;Параметри!$I$44,Параметри!$K$44,IF(L183&lt;Параметри!$I$45,Параметри!$K$45,Параметри!$K$46))))))</f>
        <v>0.23</v>
      </c>
      <c r="T183" s="97">
        <f>IF($B183="Область",Параметри!K$63,IF($R183&lt;Параметри!$G$59,Параметри!K$58,IF($R183&lt;Параметри!$G$60,Параметри!K$59,IF($R183&lt;Параметри!$G$61,Параметри!K$60,IF($R183&lt;Параметри!$G$62,Параметри!K$61,Параметри!K$62)))))</f>
        <v>7.4999999999999997E-2</v>
      </c>
      <c r="U183" s="97">
        <f>IF($B183="Область",Параметри!L$63,IF($R183&lt;Параметри!$G$59,Параметри!L$58,IF($R183&lt;Параметри!$G$60,Параметри!L$59,IF($R183&lt;Параметри!$G$61,Параметри!L$60,IF($R183&lt;Параметри!$G$62,Параметри!L$61,Параметри!L$62)))))</f>
        <v>4.7E-2</v>
      </c>
      <c r="V183" s="98">
        <f>IF(OR(SUM('Дані з ДІСО'!G183:I183)=0,Розрахунки!H183=0),"",Розрахунки!H183/SUM('Дані з ДІСО'!G183:I183))</f>
        <v>30.736842105263158</v>
      </c>
      <c r="W183" s="9">
        <v>2021</v>
      </c>
      <c r="X183" s="9">
        <v>21</v>
      </c>
      <c r="Y183" s="9">
        <v>22.5</v>
      </c>
      <c r="Z183" s="9" t="s">
        <v>4536</v>
      </c>
      <c r="AA183" s="99">
        <v>21.5</v>
      </c>
      <c r="AB183" s="9" t="str">
        <f>IF('Коефіцієнти АТО'!C183="Область","",'Коефіцієнти АТО'!D183)</f>
        <v>Дніпропетровська</v>
      </c>
      <c r="AC183" s="9"/>
    </row>
    <row r="184" spans="1:29" ht="15" customHeight="1">
      <c r="A184" s="9">
        <v>183</v>
      </c>
      <c r="B184" s="9" t="s">
        <v>3148</v>
      </c>
      <c r="C184" s="9" t="s">
        <v>3148</v>
      </c>
      <c r="D184" s="9" t="s">
        <v>3269</v>
      </c>
      <c r="E184" s="9" t="s">
        <v>24</v>
      </c>
      <c r="F184" s="9" t="s">
        <v>398</v>
      </c>
      <c r="G184" s="9" t="s">
        <v>3329</v>
      </c>
      <c r="H184" s="9" t="s">
        <v>397</v>
      </c>
      <c r="I184" s="9">
        <v>4744</v>
      </c>
      <c r="J184" s="9">
        <v>4744</v>
      </c>
      <c r="K184" s="9">
        <v>308.5</v>
      </c>
      <c r="L184" s="115">
        <f t="shared" si="6"/>
        <v>1</v>
      </c>
      <c r="M184" s="96">
        <f>IF($B184="Область","",SUM('Дані з ДІСО'!J184:L184)/K184)</f>
        <v>1.3225283630470017</v>
      </c>
      <c r="N184" s="9" t="str">
        <f>IF($B184="Область","",VLOOKUP(100*J184/I184,Параметри!$B$39:$C$53,2,TRUE))</f>
        <v>1. 100%</v>
      </c>
      <c r="O184" s="9" t="str">
        <f>IF($B184="Область","",VLOOKUP(M184,Параметри!$B$21:$C$35,2,TRUE))</f>
        <v>2. 1-1,4</v>
      </c>
      <c r="P184" s="9">
        <f t="shared" si="7"/>
        <v>1</v>
      </c>
      <c r="Q184" s="9">
        <f t="shared" si="8"/>
        <v>2</v>
      </c>
      <c r="R184" s="116">
        <v>11</v>
      </c>
      <c r="S184" s="117">
        <f>IF(C184="Область",Параметри!$K$47,IF(C184="Київ",Параметри!$K$48,IF(L184&lt;Параметри!$I$42,Параметри!$K$42,IF(L184&lt;Параметри!$I$43,Параметри!$K$43,IF(L184&lt;Параметри!$I$44,Параметри!$K$44,IF(L184&lt;Параметри!$I$45,Параметри!$K$45,Параметри!$K$46))))))</f>
        <v>0.53</v>
      </c>
      <c r="T184" s="97">
        <f>IF($B184="Область",Параметри!K$63,IF($R184&lt;Параметри!$G$59,Параметри!K$58,IF($R184&lt;Параметри!$G$60,Параметри!K$59,IF($R184&lt;Параметри!$G$61,Параметри!K$60,IF($R184&lt;Параметри!$G$62,Параметри!K$61,Параметри!K$62)))))</f>
        <v>1.7000000000000001E-2</v>
      </c>
      <c r="U184" s="97">
        <f>IF($B184="Область",Параметри!L$63,IF($R184&lt;Параметри!$G$59,Параметри!L$58,IF($R184&lt;Параметри!$G$60,Параметри!L$59,IF($R184&lt;Параметри!$G$61,Параметри!L$60,IF($R184&lt;Параметри!$G$62,Параметри!L$61,Параметри!L$62)))))</f>
        <v>4.7E-2</v>
      </c>
      <c r="V184" s="98">
        <f>IF(OR(SUM('Дані з ДІСО'!G184:I184)=0,Розрахунки!H184=0),"",Розрахунки!H184/SUM('Дані з ДІСО'!G184:I184))</f>
        <v>9.2727272727272734</v>
      </c>
      <c r="W184" s="9">
        <v>2021</v>
      </c>
      <c r="X184" s="9">
        <v>11.5</v>
      </c>
      <c r="Y184" s="9">
        <v>10</v>
      </c>
      <c r="Z184" s="9" t="s">
        <v>4536</v>
      </c>
      <c r="AA184" s="99">
        <v>11</v>
      </c>
      <c r="AB184" s="9" t="str">
        <f>IF('Коефіцієнти АТО'!C184="Область","",'Коефіцієнти АТО'!D184)</f>
        <v>Дніпропетровська</v>
      </c>
      <c r="AC184" s="9"/>
    </row>
    <row r="185" spans="1:29" ht="15" customHeight="1">
      <c r="A185" s="9">
        <v>184</v>
      </c>
      <c r="B185" s="9" t="s">
        <v>3145</v>
      </c>
      <c r="C185" s="9" t="s">
        <v>3146</v>
      </c>
      <c r="D185" s="9" t="s">
        <v>3269</v>
      </c>
      <c r="E185" s="9" t="s">
        <v>21</v>
      </c>
      <c r="F185" s="9" t="s">
        <v>400</v>
      </c>
      <c r="G185" s="9" t="s">
        <v>3330</v>
      </c>
      <c r="H185" s="9" t="s">
        <v>399</v>
      </c>
      <c r="I185" s="9">
        <v>23400</v>
      </c>
      <c r="J185" s="9">
        <v>4064</v>
      </c>
      <c r="K185" s="9">
        <v>232.6</v>
      </c>
      <c r="L185" s="115">
        <f t="shared" si="6"/>
        <v>0.17367521367521369</v>
      </c>
      <c r="M185" s="96">
        <f>IF($B185="Область","",SUM('Дані з ДІСО'!J185:L185)/K185)</f>
        <v>11.595012897678417</v>
      </c>
      <c r="N185" s="9" t="str">
        <f>IF($B185="Область","",VLOOKUP(100*J185/I185,Параметри!$B$39:$C$53,2,TRUE))</f>
        <v>13. 12-19</v>
      </c>
      <c r="O185" s="9" t="str">
        <f>IF($B185="Область","",VLOOKUP(M185,Параметри!$B$21:$C$35,2,TRUE))</f>
        <v>11. 10,2-15</v>
      </c>
      <c r="P185" s="9">
        <f t="shared" si="7"/>
        <v>13</v>
      </c>
      <c r="Q185" s="9">
        <f t="shared" si="8"/>
        <v>11</v>
      </c>
      <c r="R185" s="116">
        <v>22.5</v>
      </c>
      <c r="S185" s="117">
        <f>IF(C185="Область",Параметри!$K$47,IF(C185="Київ",Параметри!$K$48,IF(L185&lt;Параметри!$I$42,Параметри!$K$42,IF(L185&lt;Параметри!$I$43,Параметри!$K$43,IF(L185&lt;Параметри!$I$44,Параметри!$K$44,IF(L185&lt;Параметри!$I$45,Параметри!$K$45,Параметри!$K$46))))))</f>
        <v>0.23</v>
      </c>
      <c r="T185" s="97">
        <f>IF($B185="Область",Параметри!K$63,IF($R185&lt;Параметри!$G$59,Параметри!K$58,IF($R185&lt;Параметри!$G$60,Параметри!K$59,IF($R185&lt;Параметри!$G$61,Параметри!K$60,IF($R185&lt;Параметри!$G$62,Параметри!K$61,Параметри!K$62)))))</f>
        <v>0.1</v>
      </c>
      <c r="U185" s="97">
        <f>IF($B185="Область",Параметри!L$63,IF($R185&lt;Параметри!$G$59,Параметри!L$58,IF($R185&lt;Параметри!$G$60,Параметри!L$59,IF($R185&lt;Параметри!$G$61,Параметри!L$60,IF($R185&lt;Параметри!$G$62,Параметри!L$61,Параметри!L$62)))))</f>
        <v>4.7E-2</v>
      </c>
      <c r="V185" s="98">
        <f>IF(OR(SUM('Дані з ДІСО'!G185:I185)=0,Розрахунки!H185=0),"",Розрахунки!H185/SUM('Дані з ДІСО'!G185:I185))</f>
        <v>25.932692307692307</v>
      </c>
      <c r="W185" s="9">
        <v>2021</v>
      </c>
      <c r="X185" s="9">
        <v>22.5</v>
      </c>
      <c r="Y185" s="9">
        <v>23.5</v>
      </c>
      <c r="Z185" s="9" t="s">
        <v>4535</v>
      </c>
      <c r="AA185" s="99">
        <v>22.5</v>
      </c>
      <c r="AB185" s="9" t="str">
        <f>IF('Коефіцієнти АТО'!C185="Область","",'Коефіцієнти АТО'!D185)</f>
        <v>Дніпропетровська</v>
      </c>
      <c r="AC185" s="9"/>
    </row>
    <row r="186" spans="1:29" ht="15" customHeight="1">
      <c r="A186" s="9">
        <v>185</v>
      </c>
      <c r="B186" s="9" t="s">
        <v>3151</v>
      </c>
      <c r="C186" s="9" t="s">
        <v>3151</v>
      </c>
      <c r="D186" s="9" t="s">
        <v>3269</v>
      </c>
      <c r="E186" s="9" t="s">
        <v>29</v>
      </c>
      <c r="F186" s="9" t="s">
        <v>402</v>
      </c>
      <c r="G186" s="9" t="s">
        <v>3331</v>
      </c>
      <c r="H186" s="9" t="s">
        <v>401</v>
      </c>
      <c r="I186" s="9">
        <v>10293</v>
      </c>
      <c r="J186" s="9">
        <v>0</v>
      </c>
      <c r="K186" s="9">
        <v>189.9</v>
      </c>
      <c r="L186" s="115">
        <f t="shared" si="6"/>
        <v>0</v>
      </c>
      <c r="M186" s="96">
        <f>IF($B186="Область","",SUM('Дані з ДІСО'!J186:L186)/K186)</f>
        <v>4.218009478672986</v>
      </c>
      <c r="N186" s="9" t="str">
        <f>IF($B186="Область","",VLOOKUP(100*J186/I186,Параметри!$B$39:$C$53,2,TRUE))</f>
        <v>15. 0-9</v>
      </c>
      <c r="O186" s="9" t="str">
        <f>IF($B186="Область","",VLOOKUP(M186,Параметри!$B$21:$C$35,2,TRUE))</f>
        <v>7. 4,1-4,5</v>
      </c>
      <c r="P186" s="9">
        <f t="shared" si="7"/>
        <v>15</v>
      </c>
      <c r="Q186" s="9">
        <f t="shared" si="8"/>
        <v>7</v>
      </c>
      <c r="R186" s="116">
        <v>20</v>
      </c>
      <c r="S186" s="117">
        <f>IF(C186="Область",Параметри!$K$47,IF(C186="Київ",Параметри!$K$48,IF(L186&lt;Параметри!$I$42,Параметри!$K$42,IF(L186&lt;Параметри!$I$43,Параметри!$K$43,IF(L186&lt;Параметри!$I$44,Параметри!$K$44,IF(L186&lt;Параметри!$I$45,Параметри!$K$45,Параметри!$K$46))))))</f>
        <v>0.23</v>
      </c>
      <c r="T186" s="97">
        <f>IF($B186="Область",Параметри!K$63,IF($R186&lt;Параметри!$G$59,Параметри!K$58,IF($R186&lt;Параметри!$G$60,Параметри!K$59,IF($R186&lt;Параметри!$G$61,Параметри!K$60,IF($R186&lt;Параметри!$G$62,Параметри!K$61,Параметри!K$62)))))</f>
        <v>7.4999999999999997E-2</v>
      </c>
      <c r="U186" s="97">
        <f>IF($B186="Область",Параметри!L$63,IF($R186&lt;Параметри!$G$59,Параметри!L$58,IF($R186&lt;Параметри!$G$60,Параметри!L$59,IF($R186&lt;Параметри!$G$61,Параметри!L$60,IF($R186&lt;Параметри!$G$62,Параметри!L$61,Параметри!L$62)))))</f>
        <v>4.7E-2</v>
      </c>
      <c r="V186" s="98">
        <f>IF(OR(SUM('Дані з ДІСО'!G186:I186)=0,Розрахунки!H186=0),"",Розрахунки!H186/SUM('Дані з ДІСО'!G186:I186))</f>
        <v>22.25</v>
      </c>
      <c r="W186" s="9">
        <v>2021</v>
      </c>
      <c r="X186" s="9">
        <v>20.5</v>
      </c>
      <c r="Y186" s="9">
        <v>19</v>
      </c>
      <c r="Z186" s="9" t="s">
        <v>4536</v>
      </c>
      <c r="AA186" s="99">
        <v>20</v>
      </c>
      <c r="AB186" s="9" t="str">
        <f>IF('Коефіцієнти АТО'!C186="Область","",'Коефіцієнти АТО'!D186)</f>
        <v>Дніпропетровська</v>
      </c>
      <c r="AC186" s="9"/>
    </row>
    <row r="187" spans="1:29" ht="15" customHeight="1">
      <c r="A187" s="9">
        <v>186</v>
      </c>
      <c r="B187" s="9" t="s">
        <v>3176</v>
      </c>
      <c r="C187" s="9" t="s">
        <v>3146</v>
      </c>
      <c r="D187" s="9" t="s">
        <v>3269</v>
      </c>
      <c r="E187" s="9" t="s">
        <v>78</v>
      </c>
      <c r="F187" s="9" t="s">
        <v>404</v>
      </c>
      <c r="G187" s="9" t="s">
        <v>3332</v>
      </c>
      <c r="H187" s="9" t="s">
        <v>403</v>
      </c>
      <c r="I187" s="9">
        <v>236672</v>
      </c>
      <c r="J187" s="9">
        <v>262</v>
      </c>
      <c r="K187" s="9">
        <v>133.9</v>
      </c>
      <c r="L187" s="115">
        <f t="shared" si="6"/>
        <v>1.1070173066522445E-3</v>
      </c>
      <c r="M187" s="96">
        <f>IF($B187="Область","",SUM('Дані з ДІСО'!J187:L187)/K187)</f>
        <v>185.39955190440625</v>
      </c>
      <c r="N187" s="9" t="str">
        <f>IF($B187="Область","",VLOOKUP(100*J187/I187,Параметри!$B$39:$C$53,2,TRUE))</f>
        <v>15. 0-9</v>
      </c>
      <c r="O187" s="9" t="str">
        <f>IF($B187="Область","",VLOOKUP(M187,Параметри!$B$21:$C$35,2,TRUE))</f>
        <v>15. 93,7-</v>
      </c>
      <c r="P187" s="9">
        <f t="shared" si="7"/>
        <v>15</v>
      </c>
      <c r="Q187" s="9">
        <f t="shared" si="8"/>
        <v>15</v>
      </c>
      <c r="R187" s="116">
        <v>27.5</v>
      </c>
      <c r="S187" s="117">
        <f>IF(C187="Область",Параметри!$K$47,IF(C187="Київ",Параметри!$K$48,IF(L187&lt;Параметри!$I$42,Параметри!$K$42,IF(L187&lt;Параметри!$I$43,Параметри!$K$43,IF(L187&lt;Параметри!$I$44,Параметри!$K$44,IF(L187&lt;Параметри!$I$45,Параметри!$K$45,Параметри!$K$46))))))</f>
        <v>0.23</v>
      </c>
      <c r="T187" s="97">
        <f>IF($B187="Область",Параметри!K$63,IF($R187&lt;Параметри!$G$59,Параметри!K$58,IF($R187&lt;Параметри!$G$60,Параметри!K$59,IF($R187&lt;Параметри!$G$61,Параметри!K$60,IF($R187&lt;Параметри!$G$62,Параметри!K$61,Параметри!K$62)))))</f>
        <v>0.15</v>
      </c>
      <c r="U187" s="97">
        <f>IF($B187="Область",Параметри!L$63,IF($R187&lt;Параметри!$G$59,Параметри!L$58,IF($R187&lt;Параметри!$G$60,Параметри!L$59,IF($R187&lt;Параметри!$G$61,Параметри!L$60,IF($R187&lt;Параметри!$G$62,Параметри!L$61,Параметри!L$62)))))</f>
        <v>0.10100000000000001</v>
      </c>
      <c r="V187" s="98">
        <f>IF(OR(SUM('Дані з ДІСО'!G187:I187)=0,Розрахунки!H187=0),"",Розрахунки!H187/SUM('Дані з ДІСО'!G187:I187))</f>
        <v>34.479166666666664</v>
      </c>
      <c r="W187" s="9" t="s">
        <v>3176</v>
      </c>
      <c r="X187" s="9">
        <v>27.5</v>
      </c>
      <c r="Y187" s="9">
        <v>27.5</v>
      </c>
      <c r="Z187" s="9" t="s">
        <v>4535</v>
      </c>
      <c r="AA187" s="99">
        <v>27.5</v>
      </c>
      <c r="AB187" s="9" t="str">
        <f>IF('Коефіцієнти АТО'!C187="Область","",'Коефіцієнти АТО'!D187)</f>
        <v>Дніпропетровська</v>
      </c>
      <c r="AC187" s="9"/>
    </row>
    <row r="188" spans="1:29" ht="15" customHeight="1">
      <c r="A188" s="9">
        <v>187</v>
      </c>
      <c r="B188" s="9" t="s">
        <v>3148</v>
      </c>
      <c r="C188" s="9" t="s">
        <v>3148</v>
      </c>
      <c r="D188" s="9" t="s">
        <v>3269</v>
      </c>
      <c r="E188" s="9" t="s">
        <v>24</v>
      </c>
      <c r="F188" s="9" t="s">
        <v>406</v>
      </c>
      <c r="G188" s="9" t="s">
        <v>3333</v>
      </c>
      <c r="H188" s="9" t="s">
        <v>405</v>
      </c>
      <c r="I188" s="9">
        <v>3892</v>
      </c>
      <c r="J188" s="9">
        <v>3892</v>
      </c>
      <c r="K188" s="9">
        <v>287.39999999999998</v>
      </c>
      <c r="L188" s="115">
        <f t="shared" si="6"/>
        <v>1</v>
      </c>
      <c r="M188" s="96">
        <f>IF($B188="Область","",SUM('Дані з ДІСО'!J188:L188)/K188)</f>
        <v>1.0473208072372999</v>
      </c>
      <c r="N188" s="9" t="str">
        <f>IF($B188="Область","",VLOOKUP(100*J188/I188,Параметри!$B$39:$C$53,2,TRUE))</f>
        <v>1. 100%</v>
      </c>
      <c r="O188" s="9" t="str">
        <f>IF($B188="Область","",VLOOKUP(M188,Параметри!$B$21:$C$35,2,TRUE))</f>
        <v>2. 1-1,4</v>
      </c>
      <c r="P188" s="9">
        <f t="shared" si="7"/>
        <v>1</v>
      </c>
      <c r="Q188" s="9">
        <f t="shared" si="8"/>
        <v>2</v>
      </c>
      <c r="R188" s="116">
        <v>11</v>
      </c>
      <c r="S188" s="117">
        <f>IF(C188="Область",Параметри!$K$47,IF(C188="Київ",Параметри!$K$48,IF(L188&lt;Параметри!$I$42,Параметри!$K$42,IF(L188&lt;Параметри!$I$43,Параметри!$K$43,IF(L188&lt;Параметри!$I$44,Параметри!$K$44,IF(L188&lt;Параметри!$I$45,Параметри!$K$45,Параметри!$K$46))))))</f>
        <v>0.53</v>
      </c>
      <c r="T188" s="97">
        <f>IF($B188="Область",Параметри!K$63,IF($R188&lt;Параметри!$G$59,Параметри!K$58,IF($R188&lt;Параметри!$G$60,Параметри!K$59,IF($R188&lt;Параметри!$G$61,Параметри!K$60,IF($R188&lt;Параметри!$G$62,Параметри!K$61,Параметри!K$62)))))</f>
        <v>1.7000000000000001E-2</v>
      </c>
      <c r="U188" s="97">
        <f>IF($B188="Область",Параметри!L$63,IF($R188&lt;Параметри!$G$59,Параметри!L$58,IF($R188&lt;Параметри!$G$60,Параметри!L$59,IF($R188&lt;Параметри!$G$61,Параметри!L$60,IF($R188&lt;Параметри!$G$62,Параметри!L$61,Параметри!L$62)))))</f>
        <v>4.7E-2</v>
      </c>
      <c r="V188" s="98">
        <f>IF(OR(SUM('Дані з ДІСО'!G188:I188)=0,Розрахунки!H188=0),"",Розрахунки!H188/SUM('Дані з ДІСО'!G188:I188))</f>
        <v>14.333333333333334</v>
      </c>
      <c r="W188" s="9">
        <v>2021</v>
      </c>
      <c r="X188" s="9">
        <v>11.5</v>
      </c>
      <c r="Y188" s="9">
        <v>10</v>
      </c>
      <c r="Z188" s="9" t="s">
        <v>4536</v>
      </c>
      <c r="AA188" s="99">
        <v>11</v>
      </c>
      <c r="AB188" s="9" t="str">
        <f>IF('Коефіцієнти АТО'!C188="Область","",'Коефіцієнти АТО'!D188)</f>
        <v>Дніпропетровська</v>
      </c>
      <c r="AC188" s="9"/>
    </row>
    <row r="189" spans="1:29" ht="15" customHeight="1">
      <c r="A189" s="9">
        <v>188</v>
      </c>
      <c r="B189" s="9" t="s">
        <v>3145</v>
      </c>
      <c r="C189" s="9" t="s">
        <v>3146</v>
      </c>
      <c r="D189" s="9" t="s">
        <v>3269</v>
      </c>
      <c r="E189" s="9" t="s">
        <v>21</v>
      </c>
      <c r="F189" s="9" t="s">
        <v>408</v>
      </c>
      <c r="G189" s="9" t="s">
        <v>3334</v>
      </c>
      <c r="H189" s="9" t="s">
        <v>407</v>
      </c>
      <c r="I189" s="9">
        <v>11953</v>
      </c>
      <c r="J189" s="9">
        <v>1872</v>
      </c>
      <c r="K189" s="9">
        <v>153.30000000000001</v>
      </c>
      <c r="L189" s="115">
        <f t="shared" si="6"/>
        <v>0.15661340249309796</v>
      </c>
      <c r="M189" s="96">
        <f>IF($B189="Область","",SUM('Дані з ДІСО'!J189:L189)/K189)</f>
        <v>9.8760600130463132</v>
      </c>
      <c r="N189" s="9" t="str">
        <f>IF($B189="Область","",VLOOKUP(100*J189/I189,Параметри!$B$39:$C$53,2,TRUE))</f>
        <v>13. 12-19</v>
      </c>
      <c r="O189" s="9" t="str">
        <f>IF($B189="Область","",VLOOKUP(M189,Параметри!$B$21:$C$35,2,TRUE))</f>
        <v>10. 7-10,2</v>
      </c>
      <c r="P189" s="9">
        <f t="shared" si="7"/>
        <v>13</v>
      </c>
      <c r="Q189" s="9">
        <f t="shared" si="8"/>
        <v>10</v>
      </c>
      <c r="R189" s="116">
        <v>21</v>
      </c>
      <c r="S189" s="117">
        <f>IF(C189="Область",Параметри!$K$47,IF(C189="Київ",Параметри!$K$48,IF(L189&lt;Параметри!$I$42,Параметри!$K$42,IF(L189&lt;Параметри!$I$43,Параметри!$K$43,IF(L189&lt;Параметри!$I$44,Параметри!$K$44,IF(L189&lt;Параметри!$I$45,Параметри!$K$45,Параметри!$K$46))))))</f>
        <v>0.23</v>
      </c>
      <c r="T189" s="97">
        <f>IF($B189="Область",Параметри!K$63,IF($R189&lt;Параметри!$G$59,Параметри!K$58,IF($R189&lt;Параметри!$G$60,Параметри!K$59,IF($R189&lt;Параметри!$G$61,Параметри!K$60,IF($R189&lt;Параметри!$G$62,Параметри!K$61,Параметри!K$62)))))</f>
        <v>7.4999999999999997E-2</v>
      </c>
      <c r="U189" s="97">
        <f>IF($B189="Область",Параметри!L$63,IF($R189&lt;Параметри!$G$59,Параметри!L$58,IF($R189&lt;Параметри!$G$60,Параметри!L$59,IF($R189&lt;Параметри!$G$61,Параметри!L$60,IF($R189&lt;Параметри!$G$62,Параметри!L$61,Параметри!L$62)))))</f>
        <v>4.7E-2</v>
      </c>
      <c r="V189" s="98">
        <f>IF(OR(SUM('Дані з ДІСО'!G189:I189)=0,Розрахунки!H189=0),"",Розрахунки!H189/SUM('Дані з ДІСО'!G189:I189))</f>
        <v>32.913043478260867</v>
      </c>
      <c r="W189" s="9">
        <v>2021</v>
      </c>
      <c r="X189" s="9">
        <v>21</v>
      </c>
      <c r="Y189" s="9">
        <v>20.5</v>
      </c>
      <c r="Z189" s="9" t="s">
        <v>4535</v>
      </c>
      <c r="AA189" s="99">
        <v>21</v>
      </c>
      <c r="AB189" s="9" t="str">
        <f>IF('Коефіцієнти АТО'!C189="Область","",'Коефіцієнти АТО'!D189)</f>
        <v>Дніпропетровська</v>
      </c>
      <c r="AC189" s="9"/>
    </row>
    <row r="190" spans="1:29" ht="15" customHeight="1">
      <c r="A190" s="9">
        <v>189</v>
      </c>
      <c r="B190" s="9" t="s">
        <v>3176</v>
      </c>
      <c r="C190" s="9" t="s">
        <v>3146</v>
      </c>
      <c r="D190" s="9" t="s">
        <v>3269</v>
      </c>
      <c r="E190" s="9" t="s">
        <v>78</v>
      </c>
      <c r="F190" s="9" t="s">
        <v>410</v>
      </c>
      <c r="G190" s="9" t="s">
        <v>3335</v>
      </c>
      <c r="H190" s="9" t="s">
        <v>409</v>
      </c>
      <c r="I190" s="9">
        <v>23768</v>
      </c>
      <c r="J190" s="9">
        <v>1310</v>
      </c>
      <c r="K190" s="9">
        <v>124.6</v>
      </c>
      <c r="L190" s="115">
        <f t="shared" si="6"/>
        <v>5.5116122517670819E-2</v>
      </c>
      <c r="M190" s="96">
        <f>IF($B190="Область","",SUM('Дані з ДІСО'!J190:L190)/K190)</f>
        <v>18.154093097913325</v>
      </c>
      <c r="N190" s="9" t="str">
        <f>IF($B190="Область","",VLOOKUP(100*J190/I190,Параметри!$B$39:$C$53,2,TRUE))</f>
        <v>15. 0-9</v>
      </c>
      <c r="O190" s="9" t="str">
        <f>IF($B190="Область","",VLOOKUP(M190,Параметри!$B$21:$C$35,2,TRUE))</f>
        <v>12. 15-35,3</v>
      </c>
      <c r="P190" s="9">
        <f t="shared" si="7"/>
        <v>15</v>
      </c>
      <c r="Q190" s="9">
        <f t="shared" si="8"/>
        <v>12</v>
      </c>
      <c r="R190" s="116">
        <v>24.5</v>
      </c>
      <c r="S190" s="117">
        <f>IF(C190="Область",Параметри!$K$47,IF(C190="Київ",Параметри!$K$48,IF(L190&lt;Параметри!$I$42,Параметри!$K$42,IF(L190&lt;Параметри!$I$43,Параметри!$K$43,IF(L190&lt;Параметри!$I$44,Параметри!$K$44,IF(L190&lt;Параметри!$I$45,Параметри!$K$45,Параметри!$K$46))))))</f>
        <v>0.23</v>
      </c>
      <c r="T190" s="97">
        <f>IF($B190="Область",Параметри!K$63,IF($R190&lt;Параметри!$G$59,Параметри!K$58,IF($R190&lt;Параметри!$G$60,Параметри!K$59,IF($R190&lt;Параметри!$G$61,Параметри!K$60,IF($R190&lt;Параметри!$G$62,Параметри!K$61,Параметри!K$62)))))</f>
        <v>0.1</v>
      </c>
      <c r="U190" s="97">
        <f>IF($B190="Область",Параметри!L$63,IF($R190&lt;Параметри!$G$59,Параметри!L$58,IF($R190&lt;Параметри!$G$60,Параметри!L$59,IF($R190&lt;Параметри!$G$61,Параметри!L$60,IF($R190&lt;Параметри!$G$62,Параметри!L$61,Параметри!L$62)))))</f>
        <v>4.7E-2</v>
      </c>
      <c r="V190" s="98">
        <f>IF(OR(SUM('Дані з ДІСО'!G190:I190)=0,Розрахунки!H190=0),"",Розрахунки!H190/SUM('Дані з ДІСО'!G190:I190))</f>
        <v>36.483870967741936</v>
      </c>
      <c r="W190" s="9" t="s">
        <v>3176</v>
      </c>
      <c r="X190" s="9">
        <v>24.5</v>
      </c>
      <c r="Y190" s="9">
        <v>25</v>
      </c>
      <c r="Z190" s="9" t="s">
        <v>4535</v>
      </c>
      <c r="AA190" s="99">
        <v>24.5</v>
      </c>
      <c r="AB190" s="9" t="str">
        <f>IF('Коефіцієнти АТО'!C190="Область","",'Коефіцієнти АТО'!D190)</f>
        <v>Дніпропетровська</v>
      </c>
      <c r="AC190" s="9"/>
    </row>
    <row r="191" spans="1:29" ht="15" customHeight="1">
      <c r="A191" s="9">
        <v>190</v>
      </c>
      <c r="B191" s="9" t="s">
        <v>3151</v>
      </c>
      <c r="C191" s="9" t="s">
        <v>3151</v>
      </c>
      <c r="D191" s="9" t="s">
        <v>3269</v>
      </c>
      <c r="E191" s="9" t="s">
        <v>29</v>
      </c>
      <c r="F191" s="9" t="s">
        <v>412</v>
      </c>
      <c r="G191" s="9" t="s">
        <v>3336</v>
      </c>
      <c r="H191" s="9" t="s">
        <v>411</v>
      </c>
      <c r="I191" s="9">
        <v>18173</v>
      </c>
      <c r="J191" s="9">
        <v>12784</v>
      </c>
      <c r="K191" s="9">
        <v>738.1</v>
      </c>
      <c r="L191" s="115">
        <f t="shared" si="6"/>
        <v>0.70346117867165581</v>
      </c>
      <c r="M191" s="96">
        <f>IF($B191="Область","",SUM('Дані з ДІСО'!J191:L191)/K191)</f>
        <v>2.7963690556835115</v>
      </c>
      <c r="N191" s="9" t="str">
        <f>IF($B191="Область","",VLOOKUP(100*J191/I191,Параметри!$B$39:$C$53,2,TRUE))</f>
        <v>3. 66-72</v>
      </c>
      <c r="O191" s="9" t="str">
        <f>IF($B191="Область","",VLOOKUP(M191,Параметри!$B$21:$C$35,2,TRUE))</f>
        <v>4. 2,1-3</v>
      </c>
      <c r="P191" s="9">
        <f t="shared" si="7"/>
        <v>3</v>
      </c>
      <c r="Q191" s="9">
        <f t="shared" si="8"/>
        <v>4</v>
      </c>
      <c r="R191" s="116">
        <v>14</v>
      </c>
      <c r="S191" s="117">
        <f>IF(C191="Область",Параметри!$K$47,IF(C191="Київ",Параметри!$K$48,IF(L191&lt;Параметри!$I$42,Параметри!$K$42,IF(L191&lt;Параметри!$I$43,Параметри!$K$43,IF(L191&lt;Параметри!$I$44,Параметри!$K$44,IF(L191&lt;Параметри!$I$45,Параметри!$K$45,Параметри!$K$46))))))</f>
        <v>0.48</v>
      </c>
      <c r="T191" s="97">
        <f>IF($B191="Область",Параметри!K$63,IF($R191&lt;Параметри!$G$59,Параметри!K$58,IF($R191&lt;Параметри!$G$60,Параметри!K$59,IF($R191&lt;Параметри!$G$61,Параметри!K$60,IF($R191&lt;Параметри!$G$62,Параметри!K$61,Параметри!K$62)))))</f>
        <v>1.7000000000000001E-2</v>
      </c>
      <c r="U191" s="97">
        <f>IF($B191="Область",Параметри!L$63,IF($R191&lt;Параметри!$G$59,Параметри!L$58,IF($R191&lt;Параметри!$G$60,Параметри!L$59,IF($R191&lt;Параметри!$G$61,Параметри!L$60,IF($R191&lt;Параметри!$G$62,Параметри!L$61,Параметри!L$62)))))</f>
        <v>4.7E-2</v>
      </c>
      <c r="V191" s="98">
        <f>IF(OR(SUM('Дані з ДІСО'!G191:I191)=0,Розрахунки!H191=0),"",Розрахунки!H191/SUM('Дані з ДІСО'!G191:I191))</f>
        <v>12.50909090909091</v>
      </c>
      <c r="W191" s="9">
        <v>2021</v>
      </c>
      <c r="X191" s="9">
        <v>14</v>
      </c>
      <c r="Y191" s="9">
        <v>13</v>
      </c>
      <c r="Z191" s="9" t="s">
        <v>4535</v>
      </c>
      <c r="AA191" s="99">
        <v>14</v>
      </c>
      <c r="AB191" s="9" t="str">
        <f>IF('Коефіцієнти АТО'!C191="Область","",'Коефіцієнти АТО'!D191)</f>
        <v>Дніпропетровська</v>
      </c>
      <c r="AC191" s="9"/>
    </row>
    <row r="192" spans="1:29" ht="15" customHeight="1">
      <c r="A192" s="9">
        <v>191</v>
      </c>
      <c r="B192" s="9" t="s">
        <v>3176</v>
      </c>
      <c r="C192" s="9" t="s">
        <v>3146</v>
      </c>
      <c r="D192" s="9" t="s">
        <v>3269</v>
      </c>
      <c r="E192" s="9" t="s">
        <v>78</v>
      </c>
      <c r="F192" s="9" t="s">
        <v>414</v>
      </c>
      <c r="G192" s="9" t="s">
        <v>3337</v>
      </c>
      <c r="H192" s="9" t="s">
        <v>413</v>
      </c>
      <c r="I192" s="9">
        <v>983515</v>
      </c>
      <c r="J192" s="9">
        <v>0</v>
      </c>
      <c r="K192" s="9">
        <v>416.5</v>
      </c>
      <c r="L192" s="115">
        <f t="shared" si="6"/>
        <v>0</v>
      </c>
      <c r="M192" s="96">
        <f>IF($B192="Область","",SUM('Дані з ДІСО'!J192:L192)/K192)</f>
        <v>248.26890756302521</v>
      </c>
      <c r="N192" s="9" t="str">
        <f>IF($B192="Область","",VLOOKUP(100*J192/I192,Параметри!$B$39:$C$53,2,TRUE))</f>
        <v>15. 0-9</v>
      </c>
      <c r="O192" s="9" t="str">
        <f>IF($B192="Область","",VLOOKUP(M192,Параметри!$B$21:$C$35,2,TRUE))</f>
        <v>15. 93,7-</v>
      </c>
      <c r="P192" s="9">
        <f t="shared" si="7"/>
        <v>15</v>
      </c>
      <c r="Q192" s="9">
        <f t="shared" si="8"/>
        <v>15</v>
      </c>
      <c r="R192" s="116">
        <v>27.5</v>
      </c>
      <c r="S192" s="117">
        <f>IF(C192="Область",Параметри!$K$47,IF(C192="Київ",Параметри!$K$48,IF(L192&lt;Параметри!$I$42,Параметри!$K$42,IF(L192&lt;Параметри!$I$43,Параметри!$K$43,IF(L192&lt;Параметри!$I$44,Параметри!$K$44,IF(L192&lt;Параметри!$I$45,Параметри!$K$45,Параметри!$K$46))))))</f>
        <v>0.23</v>
      </c>
      <c r="T192" s="97">
        <f>IF($B192="Область",Параметри!K$63,IF($R192&lt;Параметри!$G$59,Параметри!K$58,IF($R192&lt;Параметри!$G$60,Параметри!K$59,IF($R192&lt;Параметри!$G$61,Параметри!K$60,IF($R192&lt;Параметри!$G$62,Параметри!K$61,Параметри!K$62)))))</f>
        <v>0.15</v>
      </c>
      <c r="U192" s="97">
        <f>IF($B192="Область",Параметри!L$63,IF($R192&lt;Параметри!$G$59,Параметри!L$58,IF($R192&lt;Параметри!$G$60,Параметри!L$59,IF($R192&lt;Параметри!$G$61,Параметри!L$60,IF($R192&lt;Параметри!$G$62,Параметри!L$61,Параметри!L$62)))))</f>
        <v>0.10100000000000001</v>
      </c>
      <c r="V192" s="98">
        <f>IF(OR(SUM('Дані з ДІСО'!G192:I192)=0,Розрахунки!H192=0),"",Розрахунки!H192/SUM('Дані з ДІСО'!G192:I192))</f>
        <v>34.433566433566433</v>
      </c>
      <c r="W192" s="9" t="s">
        <v>3176</v>
      </c>
      <c r="X192" s="9">
        <v>27.5</v>
      </c>
      <c r="Y192" s="9">
        <v>27.5</v>
      </c>
      <c r="Z192" s="9" t="s">
        <v>4535</v>
      </c>
      <c r="AA192" s="99">
        <v>27.5</v>
      </c>
      <c r="AB192" s="9" t="str">
        <f>IF('Коефіцієнти АТО'!C192="Область","",'Коефіцієнти АТО'!D192)</f>
        <v>Дніпропетровська</v>
      </c>
      <c r="AC192" s="9">
        <v>1</v>
      </c>
    </row>
    <row r="193" spans="1:29">
      <c r="A193" s="9">
        <v>192</v>
      </c>
      <c r="B193" s="9" t="s">
        <v>3176</v>
      </c>
      <c r="C193" s="9" t="s">
        <v>3146</v>
      </c>
      <c r="D193" s="9" t="s">
        <v>3269</v>
      </c>
      <c r="E193" s="9" t="s">
        <v>78</v>
      </c>
      <c r="F193" s="9" t="s">
        <v>416</v>
      </c>
      <c r="G193" s="9" t="s">
        <v>3338</v>
      </c>
      <c r="H193" s="9" t="s">
        <v>415</v>
      </c>
      <c r="I193" s="9">
        <v>44376</v>
      </c>
      <c r="J193" s="9">
        <v>1475</v>
      </c>
      <c r="K193" s="9">
        <v>78.2</v>
      </c>
      <c r="L193" s="115">
        <f t="shared" si="6"/>
        <v>3.3238687578871461E-2</v>
      </c>
      <c r="M193" s="96">
        <f>IF($B193="Область","",SUM('Дані з ДІСО'!J193:L193)/K193)</f>
        <v>53.951406649616366</v>
      </c>
      <c r="N193" s="9" t="str">
        <f>IF($B193="Область","",VLOOKUP(100*J193/I193,Параметри!$B$39:$C$53,2,TRUE))</f>
        <v>15. 0-9</v>
      </c>
      <c r="O193" s="9" t="str">
        <f>IF($B193="Область","",VLOOKUP(M193,Параметри!$B$21:$C$35,2,TRUE))</f>
        <v>14. 44,9-93,7</v>
      </c>
      <c r="P193" s="9">
        <f t="shared" si="7"/>
        <v>15</v>
      </c>
      <c r="Q193" s="9">
        <f t="shared" si="8"/>
        <v>14</v>
      </c>
      <c r="R193" s="116">
        <v>26</v>
      </c>
      <c r="S193" s="117">
        <f>IF(C193="Область",Параметри!$K$47,IF(C193="Київ",Параметри!$K$48,IF(L193&lt;Параметри!$I$42,Параметри!$K$42,IF(L193&lt;Параметри!$I$43,Параметри!$K$43,IF(L193&lt;Параметри!$I$44,Параметри!$K$44,IF(L193&lt;Параметри!$I$45,Параметри!$K$45,Параметри!$K$46))))))</f>
        <v>0.23</v>
      </c>
      <c r="T193" s="97">
        <f>IF($B193="Область",Параметри!K$63,IF($R193&lt;Параметри!$G$59,Параметри!K$58,IF($R193&lt;Параметри!$G$60,Параметри!K$59,IF($R193&lt;Параметри!$G$61,Параметри!K$60,IF($R193&lt;Параметри!$G$62,Параметри!K$61,Параметри!K$62)))))</f>
        <v>0.125</v>
      </c>
      <c r="U193" s="97">
        <f>IF($B193="Область",Параметри!L$63,IF($R193&lt;Параметри!$G$59,Параметри!L$58,IF($R193&lt;Параметри!$G$60,Параметри!L$59,IF($R193&lt;Параметри!$G$61,Параметри!L$60,IF($R193&lt;Параметри!$G$62,Параметри!L$61,Параметри!L$62)))))</f>
        <v>4.7E-2</v>
      </c>
      <c r="V193" s="98">
        <f>IF(OR(SUM('Дані з ДІСО'!G193:I193)=0,Розрахунки!H193=0),"",Розрахунки!H193/SUM('Дані з ДІСО'!G193:I193))</f>
        <v>31.962121212121211</v>
      </c>
      <c r="W193" s="9" t="s">
        <v>3176</v>
      </c>
      <c r="X193" s="9">
        <v>27.5</v>
      </c>
      <c r="Y193" s="9">
        <v>25</v>
      </c>
      <c r="Z193" s="9" t="s">
        <v>4536</v>
      </c>
      <c r="AA193" s="99">
        <v>26</v>
      </c>
      <c r="AB193" s="9" t="str">
        <f>IF('Коефіцієнти АТО'!C193="Область","",'Коефіцієнти АТО'!D193)</f>
        <v>Дніпропетровська</v>
      </c>
      <c r="AC193" s="9"/>
    </row>
    <row r="194" spans="1:29" ht="15" customHeight="1">
      <c r="A194" s="9">
        <v>193</v>
      </c>
      <c r="B194" s="9" t="s">
        <v>3176</v>
      </c>
      <c r="C194" s="9" t="s">
        <v>3146</v>
      </c>
      <c r="D194" s="9" t="s">
        <v>3269</v>
      </c>
      <c r="E194" s="9" t="s">
        <v>78</v>
      </c>
      <c r="F194" s="9" t="s">
        <v>418</v>
      </c>
      <c r="G194" s="9" t="s">
        <v>3339</v>
      </c>
      <c r="H194" s="9" t="s">
        <v>417</v>
      </c>
      <c r="I194" s="9">
        <v>615492</v>
      </c>
      <c r="J194" s="9">
        <v>2742</v>
      </c>
      <c r="K194" s="9">
        <v>444.4</v>
      </c>
      <c r="L194" s="115">
        <f t="shared" ref="L194:L257" si="9">IF($B194="Область","",J194/I194)</f>
        <v>4.4549726072800298E-3</v>
      </c>
      <c r="M194" s="96">
        <f>IF($B194="Область","",SUM('Дані з ДІСО'!J194:L194)/K194)</f>
        <v>144.28217821782178</v>
      </c>
      <c r="N194" s="9" t="str">
        <f>IF($B194="Область","",VLOOKUP(100*J194/I194,Параметри!$B$39:$C$53,2,TRUE))</f>
        <v>15. 0-9</v>
      </c>
      <c r="O194" s="9" t="str">
        <f>IF($B194="Область","",VLOOKUP(M194,Параметри!$B$21:$C$35,2,TRUE))</f>
        <v>15. 93,7-</v>
      </c>
      <c r="P194" s="9">
        <f t="shared" ref="P194:P257" si="10">IF($B194="Область","",IF(MID(N194,2,1)=".",MID(N194,1,1),MID(N194,1,2))*1)</f>
        <v>15</v>
      </c>
      <c r="Q194" s="9">
        <f t="shared" ref="Q194:Q257" si="11">IF($B194="Область","",IF(MID(O194,2,1)=".",MID(O194,1,1),MID(O194,1,2))*1)</f>
        <v>15</v>
      </c>
      <c r="R194" s="116">
        <v>27.5</v>
      </c>
      <c r="S194" s="117">
        <f>IF(C194="Область",Параметри!$K$47,IF(C194="Київ",Параметри!$K$48,IF(L194&lt;Параметри!$I$42,Параметри!$K$42,IF(L194&lt;Параметри!$I$43,Параметри!$K$43,IF(L194&lt;Параметри!$I$44,Параметри!$K$44,IF(L194&lt;Параметри!$I$45,Параметри!$K$45,Параметри!$K$46))))))</f>
        <v>0.23</v>
      </c>
      <c r="T194" s="97">
        <f>IF($B194="Область",Параметри!K$63,IF($R194&lt;Параметри!$G$59,Параметри!K$58,IF($R194&lt;Параметри!$G$60,Параметри!K$59,IF($R194&lt;Параметри!$G$61,Параметри!K$60,IF($R194&lt;Параметри!$G$62,Параметри!K$61,Параметри!K$62)))))</f>
        <v>0.15</v>
      </c>
      <c r="U194" s="97">
        <f>IF($B194="Область",Параметри!L$63,IF($R194&lt;Параметри!$G$59,Параметри!L$58,IF($R194&lt;Параметри!$G$60,Параметри!L$59,IF($R194&lt;Параметри!$G$61,Параметри!L$60,IF($R194&lt;Параметри!$G$62,Параметри!L$61,Параметри!L$62)))))</f>
        <v>0.10100000000000001</v>
      </c>
      <c r="V194" s="98">
        <f>IF(OR(SUM('Дані з ДІСО'!G194:I194)=0,Розрахунки!H194=0),"",Розрахунки!H194/SUM('Дані з ДІСО'!G194:I194))</f>
        <v>31.065406976744185</v>
      </c>
      <c r="W194" s="9" t="s">
        <v>3176</v>
      </c>
      <c r="X194" s="9">
        <v>27.5</v>
      </c>
      <c r="Y194" s="9">
        <v>27.5</v>
      </c>
      <c r="Z194" s="9" t="s">
        <v>4535</v>
      </c>
      <c r="AA194" s="99">
        <v>27.5</v>
      </c>
      <c r="AB194" s="9" t="str">
        <f>IF('Коефіцієнти АТО'!C194="Область","",'Коефіцієнти АТО'!D194)</f>
        <v>Дніпропетровська</v>
      </c>
      <c r="AC194" s="9"/>
    </row>
    <row r="195" spans="1:29" ht="15" customHeight="1">
      <c r="A195" s="9">
        <v>194</v>
      </c>
      <c r="B195" s="9" t="s">
        <v>3148</v>
      </c>
      <c r="C195" s="9" t="s">
        <v>3148</v>
      </c>
      <c r="D195" s="9" t="s">
        <v>3269</v>
      </c>
      <c r="E195" s="9" t="s">
        <v>24</v>
      </c>
      <c r="F195" s="9" t="s">
        <v>420</v>
      </c>
      <c r="G195" s="9" t="s">
        <v>3340</v>
      </c>
      <c r="H195" s="9" t="s">
        <v>419</v>
      </c>
      <c r="I195" s="9">
        <v>18910</v>
      </c>
      <c r="J195" s="9">
        <v>17551</v>
      </c>
      <c r="K195" s="9">
        <v>564.70000000000005</v>
      </c>
      <c r="L195" s="115">
        <f t="shared" si="9"/>
        <v>0.92813326282390274</v>
      </c>
      <c r="M195" s="96">
        <f>IF($B195="Область","",SUM('Дані з ДІСО'!J195:L195)/K195)</f>
        <v>2.5092969718434563</v>
      </c>
      <c r="N195" s="9" t="str">
        <f>IF($B195="Область","",VLOOKUP(100*J195/I195,Параметри!$B$39:$C$53,2,TRUE))</f>
        <v>2. 72-100</v>
      </c>
      <c r="O195" s="9" t="str">
        <f>IF($B195="Область","",VLOOKUP(M195,Параметри!$B$21:$C$35,2,TRUE))</f>
        <v>4. 2,1-3</v>
      </c>
      <c r="P195" s="9">
        <f t="shared" si="10"/>
        <v>2</v>
      </c>
      <c r="Q195" s="9">
        <f t="shared" si="11"/>
        <v>4</v>
      </c>
      <c r="R195" s="116">
        <v>13</v>
      </c>
      <c r="S195" s="117">
        <f>IF(C195="Область",Параметри!$K$47,IF(C195="Київ",Параметри!$K$48,IF(L195&lt;Параметри!$I$42,Параметри!$K$42,IF(L195&lt;Параметри!$I$43,Параметри!$K$43,IF(L195&lt;Параметри!$I$44,Параметри!$K$44,IF(L195&lt;Параметри!$I$45,Параметри!$K$45,Параметри!$K$46))))))</f>
        <v>0.53</v>
      </c>
      <c r="T195" s="97">
        <f>IF($B195="Область",Параметри!K$63,IF($R195&lt;Параметри!$G$59,Параметри!K$58,IF($R195&lt;Параметри!$G$60,Параметри!K$59,IF($R195&lt;Параметри!$G$61,Параметри!K$60,IF($R195&lt;Параметри!$G$62,Параметри!K$61,Параметри!K$62)))))</f>
        <v>1.7000000000000001E-2</v>
      </c>
      <c r="U195" s="97">
        <f>IF($B195="Область",Параметри!L$63,IF($R195&lt;Параметри!$G$59,Параметри!L$58,IF($R195&lt;Параметри!$G$60,Параметри!L$59,IF($R195&lt;Параметри!$G$61,Параметри!L$60,IF($R195&lt;Параметри!$G$62,Параметри!L$61,Параметри!L$62)))))</f>
        <v>4.7E-2</v>
      </c>
      <c r="V195" s="98">
        <f>IF(OR(SUM('Дані з ДІСО'!G195:I195)=0,Розрахунки!H195=0),"",Розрахунки!H195/SUM('Дані з ДІСО'!G195:I195))</f>
        <v>15.236559139784946</v>
      </c>
      <c r="W195" s="9">
        <v>2021</v>
      </c>
      <c r="X195" s="9">
        <v>13</v>
      </c>
      <c r="Y195" s="9">
        <v>12.5</v>
      </c>
      <c r="Z195" s="9" t="s">
        <v>4535</v>
      </c>
      <c r="AA195" s="99">
        <v>13</v>
      </c>
      <c r="AB195" s="9" t="str">
        <f>IF('Коефіцієнти АТО'!C195="Область","",'Коефіцієнти АТО'!D195)</f>
        <v>Дніпропетровська</v>
      </c>
      <c r="AC195" s="9"/>
    </row>
    <row r="196" spans="1:29" ht="15" customHeight="1">
      <c r="A196" s="9">
        <v>195</v>
      </c>
      <c r="B196" s="9" t="s">
        <v>3148</v>
      </c>
      <c r="C196" s="9" t="s">
        <v>3148</v>
      </c>
      <c r="D196" s="9" t="s">
        <v>3269</v>
      </c>
      <c r="E196" s="9" t="s">
        <v>24</v>
      </c>
      <c r="F196" s="9" t="s">
        <v>352</v>
      </c>
      <c r="G196" s="9" t="s">
        <v>3308</v>
      </c>
      <c r="H196" s="9" t="s">
        <v>421</v>
      </c>
      <c r="I196" s="9">
        <v>6634</v>
      </c>
      <c r="J196" s="9">
        <v>6634</v>
      </c>
      <c r="K196" s="9">
        <v>369.3</v>
      </c>
      <c r="L196" s="115">
        <f t="shared" si="9"/>
        <v>1</v>
      </c>
      <c r="M196" s="96">
        <f>IF($B196="Область","",SUM('Дані з ДІСО'!J196:L196)/K196)</f>
        <v>1.6301110208502572</v>
      </c>
      <c r="N196" s="9" t="str">
        <f>IF($B196="Область","",VLOOKUP(100*J196/I196,Параметри!$B$39:$C$53,2,TRUE))</f>
        <v>1. 100%</v>
      </c>
      <c r="O196" s="9" t="str">
        <f>IF($B196="Область","",VLOOKUP(M196,Параметри!$B$21:$C$35,2,TRUE))</f>
        <v>3. 1,4-2,1</v>
      </c>
      <c r="P196" s="9">
        <f t="shared" si="10"/>
        <v>1</v>
      </c>
      <c r="Q196" s="9">
        <f t="shared" si="11"/>
        <v>3</v>
      </c>
      <c r="R196" s="116">
        <v>12</v>
      </c>
      <c r="S196" s="117">
        <f>IF(C196="Область",Параметри!$K$47,IF(C196="Київ",Параметри!$K$48,IF(L196&lt;Параметри!$I$42,Параметри!$K$42,IF(L196&lt;Параметри!$I$43,Параметри!$K$43,IF(L196&lt;Параметри!$I$44,Параметри!$K$44,IF(L196&lt;Параметри!$I$45,Параметри!$K$45,Параметри!$K$46))))))</f>
        <v>0.53</v>
      </c>
      <c r="T196" s="97">
        <f>IF($B196="Область",Параметри!K$63,IF($R196&lt;Параметри!$G$59,Параметри!K$58,IF($R196&lt;Параметри!$G$60,Параметри!K$59,IF($R196&lt;Параметри!$G$61,Параметри!K$60,IF($R196&lt;Параметри!$G$62,Параметри!K$61,Параметри!K$62)))))</f>
        <v>1.7000000000000001E-2</v>
      </c>
      <c r="U196" s="97">
        <f>IF($B196="Область",Параметри!L$63,IF($R196&lt;Параметри!$G$59,Параметри!L$58,IF($R196&lt;Параметри!$G$60,Параметри!L$59,IF($R196&lt;Параметри!$G$61,Параметри!L$60,IF($R196&lt;Параметри!$G$62,Параметри!L$61,Параметри!L$62)))))</f>
        <v>4.7E-2</v>
      </c>
      <c r="V196" s="98">
        <f>IF(OR(SUM('Дані з ДІСО'!G196:I196)=0,Розрахунки!H196=0),"",Розрахунки!H196/SUM('Дані з ДІСО'!G196:I196))</f>
        <v>12.285714285714286</v>
      </c>
      <c r="W196" s="9">
        <v>2021</v>
      </c>
      <c r="X196" s="9">
        <v>12.5</v>
      </c>
      <c r="Y196" s="9">
        <v>11</v>
      </c>
      <c r="Z196" s="9" t="s">
        <v>4536</v>
      </c>
      <c r="AA196" s="99">
        <v>12</v>
      </c>
      <c r="AB196" s="9" t="str">
        <f>IF('Коефіцієнти АТО'!C196="Область","",'Коефіцієнти АТО'!D196)</f>
        <v>Дніпропетровська</v>
      </c>
      <c r="AC196" s="9"/>
    </row>
    <row r="197" spans="1:29" ht="15" customHeight="1">
      <c r="A197" s="9">
        <v>196</v>
      </c>
      <c r="B197" s="9" t="s">
        <v>3176</v>
      </c>
      <c r="C197" s="9" t="s">
        <v>3146</v>
      </c>
      <c r="D197" s="9" t="s">
        <v>3269</v>
      </c>
      <c r="E197" s="9" t="s">
        <v>78</v>
      </c>
      <c r="F197" s="9" t="s">
        <v>423</v>
      </c>
      <c r="G197" s="9" t="s">
        <v>3341</v>
      </c>
      <c r="H197" s="9" t="s">
        <v>422</v>
      </c>
      <c r="I197" s="9">
        <v>107464</v>
      </c>
      <c r="J197" s="9">
        <v>0</v>
      </c>
      <c r="K197" s="9">
        <v>50.3</v>
      </c>
      <c r="L197" s="115">
        <f t="shared" si="9"/>
        <v>0</v>
      </c>
      <c r="M197" s="96">
        <f>IF($B197="Область","",SUM('Дані з ДІСО'!J197:L197)/K197)</f>
        <v>234.47316103379723</v>
      </c>
      <c r="N197" s="9" t="str">
        <f>IF($B197="Область","",VLOOKUP(100*J197/I197,Параметри!$B$39:$C$53,2,TRUE))</f>
        <v>15. 0-9</v>
      </c>
      <c r="O197" s="9" t="str">
        <f>IF($B197="Область","",VLOOKUP(M197,Параметри!$B$21:$C$35,2,TRUE))</f>
        <v>15. 93,7-</v>
      </c>
      <c r="P197" s="9">
        <f t="shared" si="10"/>
        <v>15</v>
      </c>
      <c r="Q197" s="9">
        <f t="shared" si="11"/>
        <v>15</v>
      </c>
      <c r="R197" s="116">
        <v>27</v>
      </c>
      <c r="S197" s="117">
        <f>IF(C197="Область",Параметри!$K$47,IF(C197="Київ",Параметри!$K$48,IF(L197&lt;Параметри!$I$42,Параметри!$K$42,IF(L197&lt;Параметри!$I$43,Параметри!$K$43,IF(L197&lt;Параметри!$I$44,Параметри!$K$44,IF(L197&lt;Параметри!$I$45,Параметри!$K$45,Параметри!$K$46))))))</f>
        <v>0.23</v>
      </c>
      <c r="T197" s="97">
        <f>IF($B197="Область",Параметри!K$63,IF($R197&lt;Параметри!$G$59,Параметри!K$58,IF($R197&lt;Параметри!$G$60,Параметри!K$59,IF($R197&lt;Параметри!$G$61,Параметри!K$60,IF($R197&lt;Параметри!$G$62,Параметри!K$61,Параметри!K$62)))))</f>
        <v>0.15</v>
      </c>
      <c r="U197" s="97">
        <f>IF($B197="Область",Параметри!L$63,IF($R197&lt;Параметри!$G$59,Параметри!L$58,IF($R197&lt;Параметри!$G$60,Параметри!L$59,IF($R197&lt;Параметри!$G$61,Параметри!L$60,IF($R197&lt;Параметри!$G$62,Параметри!L$61,Параметри!L$62)))))</f>
        <v>0.10100000000000001</v>
      </c>
      <c r="V197" s="98">
        <f>IF(OR(SUM('Дані з ДІСО'!G197:I197)=0,Розрахунки!H197=0),"",Розрахунки!H197/SUM('Дані з ДІСО'!G197:I197))</f>
        <v>28.977886977886978</v>
      </c>
      <c r="W197" s="9" t="s">
        <v>3176</v>
      </c>
      <c r="X197" s="9">
        <v>27.5</v>
      </c>
      <c r="Y197" s="9">
        <v>26</v>
      </c>
      <c r="Z197" s="9" t="s">
        <v>4536</v>
      </c>
      <c r="AA197" s="99">
        <v>27</v>
      </c>
      <c r="AB197" s="9" t="str">
        <f>IF('Коефіцієнти АТО'!C197="Область","",'Коефіцієнти АТО'!D197)</f>
        <v>Дніпропетровська</v>
      </c>
      <c r="AC197" s="9"/>
    </row>
    <row r="198" spans="1:29">
      <c r="A198" s="9">
        <v>197</v>
      </c>
      <c r="B198" s="9" t="s">
        <v>3176</v>
      </c>
      <c r="C198" s="9" t="s">
        <v>3146</v>
      </c>
      <c r="D198" s="9" t="s">
        <v>3269</v>
      </c>
      <c r="E198" s="9" t="s">
        <v>78</v>
      </c>
      <c r="F198" s="9" t="s">
        <v>425</v>
      </c>
      <c r="G198" s="9" t="s">
        <v>3342</v>
      </c>
      <c r="H198" s="9" t="s">
        <v>424</v>
      </c>
      <c r="I198" s="9">
        <v>70230</v>
      </c>
      <c r="J198" s="9">
        <v>0</v>
      </c>
      <c r="K198" s="9">
        <v>36</v>
      </c>
      <c r="L198" s="115">
        <f t="shared" si="9"/>
        <v>0</v>
      </c>
      <c r="M198" s="96">
        <f>IF($B198="Область","",SUM('Дані з ДІСО'!J198:L198)/K198)</f>
        <v>214.59722222222223</v>
      </c>
      <c r="N198" s="9" t="str">
        <f>IF($B198="Область","",VLOOKUP(100*J198/I198,Параметри!$B$39:$C$53,2,TRUE))</f>
        <v>15. 0-9</v>
      </c>
      <c r="O198" s="9" t="str">
        <f>IF($B198="Область","",VLOOKUP(M198,Параметри!$B$21:$C$35,2,TRUE))</f>
        <v>15. 93,7-</v>
      </c>
      <c r="P198" s="9">
        <f t="shared" si="10"/>
        <v>15</v>
      </c>
      <c r="Q198" s="9">
        <f t="shared" si="11"/>
        <v>15</v>
      </c>
      <c r="R198" s="116">
        <v>27</v>
      </c>
      <c r="S198" s="117">
        <f>IF(C198="Область",Параметри!$K$47,IF(C198="Київ",Параметри!$K$48,IF(L198&lt;Параметри!$I$42,Параметри!$K$42,IF(L198&lt;Параметри!$I$43,Параметри!$K$43,IF(L198&lt;Параметри!$I$44,Параметри!$K$44,IF(L198&lt;Параметри!$I$45,Параметри!$K$45,Параметри!$K$46))))))</f>
        <v>0.23</v>
      </c>
      <c r="T198" s="97">
        <f>IF($B198="Область",Параметри!K$63,IF($R198&lt;Параметри!$G$59,Параметри!K$58,IF($R198&lt;Параметри!$G$60,Параметри!K$59,IF($R198&lt;Параметри!$G$61,Параметри!K$60,IF($R198&lt;Параметри!$G$62,Параметри!K$61,Параметри!K$62)))))</f>
        <v>0.15</v>
      </c>
      <c r="U198" s="97">
        <f>IF($B198="Область",Параметри!L$63,IF($R198&lt;Параметри!$G$59,Параметри!L$58,IF($R198&lt;Параметри!$G$60,Параметри!L$59,IF($R198&lt;Параметри!$G$61,Параметри!L$60,IF($R198&lt;Параметри!$G$62,Параметри!L$61,Параметри!L$62)))))</f>
        <v>0.10100000000000001</v>
      </c>
      <c r="V198" s="98">
        <f>IF(OR(SUM('Дані з ДІСО'!G198:I198)=0,Розрахунки!H198=0),"",Розрахунки!H198/SUM('Дані з ДІСО'!G198:I198))</f>
        <v>28.612962962962964</v>
      </c>
      <c r="W198" s="9" t="s">
        <v>3176</v>
      </c>
      <c r="X198" s="9">
        <v>27.5</v>
      </c>
      <c r="Y198" s="9">
        <v>26</v>
      </c>
      <c r="Z198" s="9" t="s">
        <v>4536</v>
      </c>
      <c r="AA198" s="99">
        <v>27</v>
      </c>
      <c r="AB198" s="9" t="str">
        <f>IF('Коефіцієнти АТО'!C198="Область","",'Коефіцієнти АТО'!D198)</f>
        <v>Дніпропетровська</v>
      </c>
      <c r="AC198" s="9"/>
    </row>
    <row r="199" spans="1:29" ht="15" customHeight="1">
      <c r="A199" s="9">
        <v>198</v>
      </c>
      <c r="B199" s="9" t="s">
        <v>3148</v>
      </c>
      <c r="C199" s="9" t="s">
        <v>3148</v>
      </c>
      <c r="D199" s="9" t="s">
        <v>3269</v>
      </c>
      <c r="E199" s="9" t="s">
        <v>24</v>
      </c>
      <c r="F199" s="9" t="s">
        <v>427</v>
      </c>
      <c r="G199" s="9" t="s">
        <v>3343</v>
      </c>
      <c r="H199" s="9" t="s">
        <v>426</v>
      </c>
      <c r="I199" s="9">
        <v>16631</v>
      </c>
      <c r="J199" s="9">
        <v>12815</v>
      </c>
      <c r="K199" s="9">
        <v>435.1</v>
      </c>
      <c r="L199" s="115">
        <f t="shared" si="9"/>
        <v>0.77054897480608497</v>
      </c>
      <c r="M199" s="96">
        <f>IF($B199="Область","",SUM('Дані з ДІСО'!J199:L199)/K199)</f>
        <v>3.5049413927832682</v>
      </c>
      <c r="N199" s="9" t="str">
        <f>IF($B199="Область","",VLOOKUP(100*J199/I199,Параметри!$B$39:$C$53,2,TRUE))</f>
        <v>2. 72-100</v>
      </c>
      <c r="O199" s="9" t="str">
        <f>IF($B199="Область","",VLOOKUP(M199,Параметри!$B$21:$C$35,2,TRUE))</f>
        <v>5. 3-3,9</v>
      </c>
      <c r="P199" s="9">
        <f t="shared" si="10"/>
        <v>2</v>
      </c>
      <c r="Q199" s="9">
        <f t="shared" si="11"/>
        <v>5</v>
      </c>
      <c r="R199" s="116">
        <v>13.5</v>
      </c>
      <c r="S199" s="117">
        <f>IF(C199="Область",Параметри!$K$47,IF(C199="Київ",Параметри!$K$48,IF(L199&lt;Параметри!$I$42,Параметри!$K$42,IF(L199&lt;Параметри!$I$43,Параметри!$K$43,IF(L199&lt;Параметри!$I$44,Параметри!$K$44,IF(L199&lt;Параметри!$I$45,Параметри!$K$45,Параметри!$K$46))))))</f>
        <v>0.48</v>
      </c>
      <c r="T199" s="97">
        <f>IF($B199="Область",Параметри!K$63,IF($R199&lt;Параметри!$G$59,Параметри!K$58,IF($R199&lt;Параметри!$G$60,Параметри!K$59,IF($R199&lt;Параметри!$G$61,Параметри!K$60,IF($R199&lt;Параметри!$G$62,Параметри!K$61,Параметри!K$62)))))</f>
        <v>1.7000000000000001E-2</v>
      </c>
      <c r="U199" s="97">
        <f>IF($B199="Область",Параметри!L$63,IF($R199&lt;Параметри!$G$59,Параметри!L$58,IF($R199&lt;Параметри!$G$60,Параметри!L$59,IF($R199&lt;Параметри!$G$61,Параметри!L$60,IF($R199&lt;Параметри!$G$62,Параметри!L$61,Параметри!L$62)))))</f>
        <v>4.7E-2</v>
      </c>
      <c r="V199" s="98">
        <f>IF(OR(SUM('Дані з ДІСО'!G199:I199)=0,Розрахунки!H199=0),"",Розрахунки!H199/SUM('Дані з ДІСО'!G199:I199))</f>
        <v>18.154761904761905</v>
      </c>
      <c r="W199" s="9">
        <v>2021</v>
      </c>
      <c r="X199" s="9">
        <v>13.5</v>
      </c>
      <c r="Y199" s="9">
        <v>14</v>
      </c>
      <c r="Z199" s="9" t="s">
        <v>4535</v>
      </c>
      <c r="AA199" s="99">
        <v>13.5</v>
      </c>
      <c r="AB199" s="9" t="str">
        <f>IF('Коефіцієнти АТО'!C199="Область","",'Коефіцієнти АТО'!D199)</f>
        <v>Дніпропетровська</v>
      </c>
      <c r="AC199" s="9"/>
    </row>
    <row r="200" spans="1:29">
      <c r="A200" s="9">
        <v>199</v>
      </c>
      <c r="B200" s="9" t="s">
        <v>3176</v>
      </c>
      <c r="C200" s="9" t="s">
        <v>3146</v>
      </c>
      <c r="D200" s="9" t="s">
        <v>3269</v>
      </c>
      <c r="E200" s="9" t="s">
        <v>78</v>
      </c>
      <c r="F200" s="9" t="s">
        <v>429</v>
      </c>
      <c r="G200" s="9" t="s">
        <v>3344</v>
      </c>
      <c r="H200" s="9" t="s">
        <v>428</v>
      </c>
      <c r="I200" s="9">
        <v>103073</v>
      </c>
      <c r="J200" s="9">
        <v>0</v>
      </c>
      <c r="K200" s="9">
        <v>59.1</v>
      </c>
      <c r="L200" s="115">
        <f t="shared" si="9"/>
        <v>0</v>
      </c>
      <c r="M200" s="96">
        <f>IF($B200="Область","",SUM('Дані з ДІСО'!J200:L200)/K200)</f>
        <v>207.14043993231809</v>
      </c>
      <c r="N200" s="9" t="str">
        <f>IF($B200="Область","",VLOOKUP(100*J200/I200,Параметри!$B$39:$C$53,2,TRUE))</f>
        <v>15. 0-9</v>
      </c>
      <c r="O200" s="9" t="str">
        <f>IF($B200="Область","",VLOOKUP(M200,Параметри!$B$21:$C$35,2,TRUE))</f>
        <v>15. 93,7-</v>
      </c>
      <c r="P200" s="9">
        <f t="shared" si="10"/>
        <v>15</v>
      </c>
      <c r="Q200" s="9">
        <f t="shared" si="11"/>
        <v>15</v>
      </c>
      <c r="R200" s="116">
        <v>27</v>
      </c>
      <c r="S200" s="117">
        <f>IF(C200="Область",Параметри!$K$47,IF(C200="Київ",Параметри!$K$48,IF(L200&lt;Параметри!$I$42,Параметри!$K$42,IF(L200&lt;Параметри!$I$43,Параметри!$K$43,IF(L200&lt;Параметри!$I$44,Параметри!$K$44,IF(L200&lt;Параметри!$I$45,Параметри!$K$45,Параметри!$K$46))))))</f>
        <v>0.23</v>
      </c>
      <c r="T200" s="97">
        <f>IF($B200="Область",Параметри!K$63,IF($R200&lt;Параметри!$G$59,Параметри!K$58,IF($R200&lt;Параметри!$G$60,Параметри!K$59,IF($R200&lt;Параметри!$G$61,Параметри!K$60,IF($R200&lt;Параметри!$G$62,Параметри!K$61,Параметри!K$62)))))</f>
        <v>0.15</v>
      </c>
      <c r="U200" s="97">
        <f>IF($B200="Область",Параметри!L$63,IF($R200&lt;Параметри!$G$59,Параметри!L$58,IF($R200&lt;Параметри!$G$60,Параметри!L$59,IF($R200&lt;Параметри!$G$61,Параметри!L$60,IF($R200&lt;Параметри!$G$62,Параметри!L$61,Параметри!L$62)))))</f>
        <v>0.10100000000000001</v>
      </c>
      <c r="V200" s="98">
        <f>IF(OR(SUM('Дані з ДІСО'!G200:I200)=0,Розрахунки!H200=0),"",Розрахунки!H200/SUM('Дані з ДІСО'!G200:I200))</f>
        <v>40.26973684210526</v>
      </c>
      <c r="W200" s="9" t="s">
        <v>3176</v>
      </c>
      <c r="X200" s="9">
        <v>27.5</v>
      </c>
      <c r="Y200" s="9">
        <v>26</v>
      </c>
      <c r="Z200" s="9" t="s">
        <v>4536</v>
      </c>
      <c r="AA200" s="99">
        <v>27</v>
      </c>
      <c r="AB200" s="9" t="str">
        <f>IF('Коефіцієнти АТО'!C200="Область","",'Коефіцієнти АТО'!D200)</f>
        <v>Дніпропетровська</v>
      </c>
      <c r="AC200" s="9"/>
    </row>
    <row r="201" spans="1:29" ht="15" customHeight="1">
      <c r="A201" s="9">
        <v>200</v>
      </c>
      <c r="B201" s="9" t="s">
        <v>3176</v>
      </c>
      <c r="C201" s="9" t="s">
        <v>3146</v>
      </c>
      <c r="D201" s="9" t="s">
        <v>3269</v>
      </c>
      <c r="E201" s="9" t="s">
        <v>78</v>
      </c>
      <c r="F201" s="9" t="s">
        <v>431</v>
      </c>
      <c r="G201" s="9" t="s">
        <v>3345</v>
      </c>
      <c r="H201" s="9" t="s">
        <v>430</v>
      </c>
      <c r="I201" s="9">
        <v>27573</v>
      </c>
      <c r="J201" s="9">
        <v>0</v>
      </c>
      <c r="K201" s="9">
        <v>2.9</v>
      </c>
      <c r="L201" s="115">
        <f t="shared" si="9"/>
        <v>0</v>
      </c>
      <c r="M201" s="96">
        <f>IF($B201="Область","",SUM('Дані з ДІСО'!J201:L201)/K201)</f>
        <v>1004.8275862068966</v>
      </c>
      <c r="N201" s="9" t="str">
        <f>IF($B201="Область","",VLOOKUP(100*J201/I201,Параметри!$B$39:$C$53,2,TRUE))</f>
        <v>15. 0-9</v>
      </c>
      <c r="O201" s="9" t="str">
        <f>IF($B201="Область","",VLOOKUP(M201,Параметри!$B$21:$C$35,2,TRUE))</f>
        <v>15. 93,7-</v>
      </c>
      <c r="P201" s="9">
        <f t="shared" si="10"/>
        <v>15</v>
      </c>
      <c r="Q201" s="9">
        <f t="shared" si="11"/>
        <v>15</v>
      </c>
      <c r="R201" s="116">
        <v>24.5</v>
      </c>
      <c r="S201" s="117">
        <f>IF(C201="Область",Параметри!$K$47,IF(C201="Київ",Параметри!$K$48,IF(L201&lt;Параметри!$I$42,Параметри!$K$42,IF(L201&lt;Параметри!$I$43,Параметри!$K$43,IF(L201&lt;Параметри!$I$44,Параметри!$K$44,IF(L201&lt;Параметри!$I$45,Параметри!$K$45,Параметри!$K$46))))))</f>
        <v>0.23</v>
      </c>
      <c r="T201" s="97">
        <f>IF($B201="Область",Параметри!K$63,IF($R201&lt;Параметри!$G$59,Параметри!K$58,IF($R201&lt;Параметри!$G$60,Параметри!K$59,IF($R201&lt;Параметри!$G$61,Параметри!K$60,IF($R201&lt;Параметри!$G$62,Параметри!K$61,Параметри!K$62)))))</f>
        <v>0.1</v>
      </c>
      <c r="U201" s="97">
        <f>IF($B201="Область",Параметри!L$63,IF($R201&lt;Параметри!$G$59,Параметри!L$58,IF($R201&lt;Параметри!$G$60,Параметри!L$59,IF($R201&lt;Параметри!$G$61,Параметри!L$60,IF($R201&lt;Параметри!$G$62,Параметри!L$61,Параметри!L$62)))))</f>
        <v>4.7E-2</v>
      </c>
      <c r="V201" s="98">
        <f>IF(OR(SUM('Дані з ДІСО'!G201:I201)=0,Розрахунки!H201=0),"",Розрахунки!H201/SUM('Дані з ДІСО'!G201:I201))</f>
        <v>35.108433734939759</v>
      </c>
      <c r="W201" s="9" t="s">
        <v>3176</v>
      </c>
      <c r="X201" s="9">
        <v>27.5</v>
      </c>
      <c r="Y201" s="9">
        <v>23.5</v>
      </c>
      <c r="Z201" s="9" t="s">
        <v>4536</v>
      </c>
      <c r="AA201" s="99">
        <v>24.5</v>
      </c>
      <c r="AB201" s="9" t="str">
        <f>IF('Коефіцієнти АТО'!C201="Область","",'Коефіцієнти АТО'!D201)</f>
        <v>Дніпропетровська</v>
      </c>
      <c r="AC201" s="9"/>
    </row>
    <row r="202" spans="1:29" ht="15" customHeight="1">
      <c r="A202" s="9">
        <v>201</v>
      </c>
      <c r="B202" s="9" t="s">
        <v>3151</v>
      </c>
      <c r="C202" s="9" t="s">
        <v>3151</v>
      </c>
      <c r="D202" s="9" t="s">
        <v>3269</v>
      </c>
      <c r="E202" s="9" t="s">
        <v>29</v>
      </c>
      <c r="F202" s="9" t="s">
        <v>433</v>
      </c>
      <c r="G202" s="9" t="s">
        <v>3346</v>
      </c>
      <c r="H202" s="9" t="s">
        <v>432</v>
      </c>
      <c r="I202" s="9">
        <v>8489</v>
      </c>
      <c r="J202" s="9">
        <v>1519</v>
      </c>
      <c r="K202" s="9">
        <v>233.5</v>
      </c>
      <c r="L202" s="115">
        <f t="shared" si="9"/>
        <v>0.17893744846271645</v>
      </c>
      <c r="M202" s="96">
        <f>IF($B202="Область","",SUM('Дані з ДІСО'!J202:L202)/K202)</f>
        <v>5.32762312633833</v>
      </c>
      <c r="N202" s="9" t="str">
        <f>IF($B202="Область","",VLOOKUP(100*J202/I202,Параметри!$B$39:$C$53,2,TRUE))</f>
        <v>13. 12-19</v>
      </c>
      <c r="O202" s="9" t="str">
        <f>IF($B202="Область","",VLOOKUP(M202,Параметри!$B$21:$C$35,2,TRUE))</f>
        <v>8. 4,5-5,8</v>
      </c>
      <c r="P202" s="9">
        <f t="shared" si="10"/>
        <v>13</v>
      </c>
      <c r="Q202" s="9">
        <f t="shared" si="11"/>
        <v>8</v>
      </c>
      <c r="R202" s="116">
        <v>20</v>
      </c>
      <c r="S202" s="117">
        <f>IF(C202="Область",Параметри!$K$47,IF(C202="Київ",Параметри!$K$48,IF(L202&lt;Параметри!$I$42,Параметри!$K$42,IF(L202&lt;Параметри!$I$43,Параметри!$K$43,IF(L202&lt;Параметри!$I$44,Параметри!$K$44,IF(L202&lt;Параметри!$I$45,Параметри!$K$45,Параметри!$K$46))))))</f>
        <v>0.23</v>
      </c>
      <c r="T202" s="97">
        <f>IF($B202="Область",Параметри!K$63,IF($R202&lt;Параметри!$G$59,Параметри!K$58,IF($R202&lt;Параметри!$G$60,Параметри!K$59,IF($R202&lt;Параметри!$G$61,Параметри!K$60,IF($R202&lt;Параметри!$G$62,Параметри!K$61,Параметри!K$62)))))</f>
        <v>7.4999999999999997E-2</v>
      </c>
      <c r="U202" s="97">
        <f>IF($B202="Область",Параметри!L$63,IF($R202&lt;Параметри!$G$59,Параметри!L$58,IF($R202&lt;Параметри!$G$60,Параметри!L$59,IF($R202&lt;Параметри!$G$61,Параметри!L$60,IF($R202&lt;Параметри!$G$62,Параметри!L$61,Параметри!L$62)))))</f>
        <v>4.7E-2</v>
      </c>
      <c r="V202" s="98">
        <f>IF(OR(SUM('Дані з ДІСО'!G202:I202)=0,Розрахунки!H202=0),"",Розрахунки!H202/SUM('Дані з ДІСО'!G202:I202))</f>
        <v>34.555555555555557</v>
      </c>
      <c r="W202" s="9">
        <v>2021</v>
      </c>
      <c r="X202" s="9">
        <v>20</v>
      </c>
      <c r="Y202" s="9">
        <v>19</v>
      </c>
      <c r="Z202" s="9" t="s">
        <v>4535</v>
      </c>
      <c r="AA202" s="99">
        <v>20</v>
      </c>
      <c r="AB202" s="9" t="str">
        <f>IF('Коефіцієнти АТО'!C202="Область","",'Коефіцієнти АТО'!D202)</f>
        <v>Дніпропетровська</v>
      </c>
      <c r="AC202" s="9"/>
    </row>
    <row r="203" spans="1:29" ht="15" customHeight="1">
      <c r="A203" s="9">
        <v>202</v>
      </c>
      <c r="B203" s="9" t="s">
        <v>3148</v>
      </c>
      <c r="C203" s="9" t="s">
        <v>3148</v>
      </c>
      <c r="D203" s="9" t="s">
        <v>3269</v>
      </c>
      <c r="E203" s="9" t="s">
        <v>24</v>
      </c>
      <c r="F203" s="9" t="s">
        <v>435</v>
      </c>
      <c r="G203" s="9" t="s">
        <v>3290</v>
      </c>
      <c r="H203" s="9" t="s">
        <v>434</v>
      </c>
      <c r="I203" s="9">
        <v>10316</v>
      </c>
      <c r="J203" s="9">
        <v>10316</v>
      </c>
      <c r="K203" s="9">
        <v>528.70000000000005</v>
      </c>
      <c r="L203" s="115">
        <f t="shared" si="9"/>
        <v>1</v>
      </c>
      <c r="M203" s="96">
        <f>IF($B203="Область","",SUM('Дані з ДІСО'!J203:L203)/K203)</f>
        <v>1.74579156421411</v>
      </c>
      <c r="N203" s="9" t="str">
        <f>IF($B203="Область","",VLOOKUP(100*J203/I203,Параметри!$B$39:$C$53,2,TRUE))</f>
        <v>1. 100%</v>
      </c>
      <c r="O203" s="9" t="str">
        <f>IF($B203="Область","",VLOOKUP(M203,Параметри!$B$21:$C$35,2,TRUE))</f>
        <v>3. 1,4-2,1</v>
      </c>
      <c r="P203" s="9">
        <f t="shared" si="10"/>
        <v>1</v>
      </c>
      <c r="Q203" s="9">
        <f t="shared" si="11"/>
        <v>3</v>
      </c>
      <c r="R203" s="116">
        <v>14.5</v>
      </c>
      <c r="S203" s="117">
        <f>IF(C203="Область",Параметри!$K$47,IF(C203="Київ",Параметри!$K$48,IF(L203&lt;Параметри!$I$42,Параметри!$K$42,IF(L203&lt;Параметри!$I$43,Параметри!$K$43,IF(L203&lt;Параметри!$I$44,Параметри!$K$44,IF(L203&lt;Параметри!$I$45,Параметри!$K$45,Параметри!$K$46))))))</f>
        <v>0.53</v>
      </c>
      <c r="T203" s="97">
        <f>IF($B203="Область",Параметри!K$63,IF($R203&lt;Параметри!$G$59,Параметри!K$58,IF($R203&lt;Параметри!$G$60,Параметри!K$59,IF($R203&lt;Параметри!$G$61,Параметри!K$60,IF($R203&lt;Параметри!$G$62,Параметри!K$61,Параметри!K$62)))))</f>
        <v>1.7000000000000001E-2</v>
      </c>
      <c r="U203" s="97">
        <f>IF($B203="Область",Параметри!L$63,IF($R203&lt;Параметри!$G$59,Параметри!L$58,IF($R203&lt;Параметри!$G$60,Параметри!L$59,IF($R203&lt;Параметри!$G$61,Параметри!L$60,IF($R203&lt;Параметри!$G$62,Параметри!L$61,Параметри!L$62)))))</f>
        <v>4.7E-2</v>
      </c>
      <c r="V203" s="98">
        <f>IF(OR(SUM('Дані з ДІСО'!G203:I203)=0,Розрахунки!H203=0),"",Розрахунки!H203/SUM('Дані з ДІСО'!G203:I203))</f>
        <v>19.229166666666668</v>
      </c>
      <c r="W203" s="9">
        <v>2021</v>
      </c>
      <c r="X203" s="9">
        <v>12.5</v>
      </c>
      <c r="Y203" s="9">
        <v>15.5</v>
      </c>
      <c r="Z203" s="9" t="s">
        <v>4536</v>
      </c>
      <c r="AA203" s="99">
        <v>14.5</v>
      </c>
      <c r="AB203" s="9" t="str">
        <f>IF('Коефіцієнти АТО'!C203="Область","",'Коефіцієнти АТО'!D203)</f>
        <v>Дніпропетровська</v>
      </c>
      <c r="AC203" s="9"/>
    </row>
    <row r="204" spans="1:29" ht="15" customHeight="1">
      <c r="A204" s="9">
        <v>203</v>
      </c>
      <c r="B204" s="9" t="s">
        <v>3145</v>
      </c>
      <c r="C204" s="9" t="s">
        <v>3146</v>
      </c>
      <c r="D204" s="9" t="s">
        <v>3269</v>
      </c>
      <c r="E204" s="9" t="s">
        <v>21</v>
      </c>
      <c r="F204" s="9" t="s">
        <v>437</v>
      </c>
      <c r="G204" s="9" t="s">
        <v>3347</v>
      </c>
      <c r="H204" s="9" t="s">
        <v>436</v>
      </c>
      <c r="I204" s="9">
        <v>25840</v>
      </c>
      <c r="J204" s="9">
        <v>7383</v>
      </c>
      <c r="K204" s="9">
        <v>531.6</v>
      </c>
      <c r="L204" s="115">
        <f t="shared" si="9"/>
        <v>0.28571981424148607</v>
      </c>
      <c r="M204" s="96">
        <f>IF($B204="Область","",SUM('Дані з ДІСО'!J204:L204)/K204)</f>
        <v>5.0150489089541006</v>
      </c>
      <c r="N204" s="9" t="str">
        <f>IF($B204="Область","",VLOOKUP(100*J204/I204,Параметри!$B$39:$C$53,2,TRUE))</f>
        <v>9. 26-43</v>
      </c>
      <c r="O204" s="9" t="str">
        <f>IF($B204="Область","",VLOOKUP(M204,Параметри!$B$21:$C$35,2,TRUE))</f>
        <v>8. 4,5-5,8</v>
      </c>
      <c r="P204" s="9">
        <f t="shared" si="10"/>
        <v>9</v>
      </c>
      <c r="Q204" s="9">
        <f t="shared" si="11"/>
        <v>8</v>
      </c>
      <c r="R204" s="116">
        <v>18</v>
      </c>
      <c r="S204" s="117">
        <f>IF(C204="Область",Параметри!$K$47,IF(C204="Київ",Параметри!$K$48,IF(L204&lt;Параметри!$I$42,Параметри!$K$42,IF(L204&lt;Параметри!$I$43,Параметри!$K$43,IF(L204&lt;Параметри!$I$44,Параметри!$K$44,IF(L204&lt;Параметри!$I$45,Параметри!$K$45,Параметри!$K$46))))))</f>
        <v>0.33</v>
      </c>
      <c r="T204" s="97">
        <f>IF($B204="Область",Параметри!K$63,IF($R204&lt;Параметри!$G$59,Параметри!K$58,IF($R204&lt;Параметри!$G$60,Параметри!K$59,IF($R204&lt;Параметри!$G$61,Параметри!K$60,IF($R204&lt;Параметри!$G$62,Параметри!K$61,Параметри!K$62)))))</f>
        <v>1.7000000000000001E-2</v>
      </c>
      <c r="U204" s="97">
        <f>IF($B204="Область",Параметри!L$63,IF($R204&lt;Параметри!$G$59,Параметри!L$58,IF($R204&lt;Параметри!$G$60,Параметри!L$59,IF($R204&lt;Параметри!$G$61,Параметри!L$60,IF($R204&lt;Параметри!$G$62,Параметри!L$61,Параметри!L$62)))))</f>
        <v>4.7E-2</v>
      </c>
      <c r="V204" s="98">
        <f>IF(OR(SUM('Дані з ДІСО'!G204:I204)=0,Розрахунки!H204=0),"",Розрахунки!H204/SUM('Дані з ДІСО'!G204:I204))</f>
        <v>19.179856115107913</v>
      </c>
      <c r="W204" s="9">
        <v>2021</v>
      </c>
      <c r="X204" s="9">
        <v>18</v>
      </c>
      <c r="Y204" s="9">
        <v>17</v>
      </c>
      <c r="Z204" s="9" t="s">
        <v>4535</v>
      </c>
      <c r="AA204" s="99">
        <v>18</v>
      </c>
      <c r="AB204" s="9" t="str">
        <f>IF('Коефіцієнти АТО'!C204="Область","",'Коефіцієнти АТО'!D204)</f>
        <v>Дніпропетровська</v>
      </c>
      <c r="AC204" s="9"/>
    </row>
    <row r="205" spans="1:29" ht="15" customHeight="1">
      <c r="A205" s="9">
        <v>204</v>
      </c>
      <c r="B205" s="9" t="s">
        <v>3176</v>
      </c>
      <c r="C205" s="9" t="s">
        <v>3146</v>
      </c>
      <c r="D205" s="9" t="s">
        <v>3269</v>
      </c>
      <c r="E205" s="9" t="s">
        <v>78</v>
      </c>
      <c r="F205" s="9" t="s">
        <v>439</v>
      </c>
      <c r="G205" s="9" t="s">
        <v>3348</v>
      </c>
      <c r="H205" s="9" t="s">
        <v>438</v>
      </c>
      <c r="I205" s="9">
        <v>30021</v>
      </c>
      <c r="J205" s="9">
        <v>0</v>
      </c>
      <c r="K205" s="9">
        <v>23.7</v>
      </c>
      <c r="L205" s="115">
        <f t="shared" si="9"/>
        <v>0</v>
      </c>
      <c r="M205" s="96">
        <f>IF($B205="Область","",SUM('Дані з ДІСО'!J205:L205)/K205)</f>
        <v>162.32067510548524</v>
      </c>
      <c r="N205" s="9" t="str">
        <f>IF($B205="Область","",VLOOKUP(100*J205/I205,Параметри!$B$39:$C$53,2,TRUE))</f>
        <v>15. 0-9</v>
      </c>
      <c r="O205" s="9" t="str">
        <f>IF($B205="Область","",VLOOKUP(M205,Параметри!$B$21:$C$35,2,TRUE))</f>
        <v>15. 93,7-</v>
      </c>
      <c r="P205" s="9">
        <f t="shared" si="10"/>
        <v>15</v>
      </c>
      <c r="Q205" s="9">
        <f t="shared" si="11"/>
        <v>15</v>
      </c>
      <c r="R205" s="116">
        <v>27.5</v>
      </c>
      <c r="S205" s="117">
        <f>IF(C205="Область",Параметри!$K$47,IF(C205="Київ",Параметри!$K$48,IF(L205&lt;Параметри!$I$42,Параметри!$K$42,IF(L205&lt;Параметри!$I$43,Параметри!$K$43,IF(L205&lt;Параметри!$I$44,Параметри!$K$44,IF(L205&lt;Параметри!$I$45,Параметри!$K$45,Параметри!$K$46))))))</f>
        <v>0.23</v>
      </c>
      <c r="T205" s="97">
        <f>IF($B205="Область",Параметри!K$63,IF($R205&lt;Параметри!$G$59,Параметри!K$58,IF($R205&lt;Параметри!$G$60,Параметри!K$59,IF($R205&lt;Параметри!$G$61,Параметри!K$60,IF($R205&lt;Параметри!$G$62,Параметри!K$61,Параметри!K$62)))))</f>
        <v>0.15</v>
      </c>
      <c r="U205" s="97">
        <f>IF($B205="Область",Параметри!L$63,IF($R205&lt;Параметри!$G$59,Параметри!L$58,IF($R205&lt;Параметри!$G$60,Параметри!L$59,IF($R205&lt;Параметри!$G$61,Параметри!L$60,IF($R205&lt;Параметри!$G$62,Параметри!L$61,Параметри!L$62)))))</f>
        <v>0.10100000000000001</v>
      </c>
      <c r="V205" s="98">
        <f>IF(OR(SUM('Дані з ДІСО'!G205:I205)=0,Розрахунки!H205=0),"",Розрахунки!H205/SUM('Дані з ДІСО'!G205:I205))</f>
        <v>41.365591397849464</v>
      </c>
      <c r="W205" s="9" t="s">
        <v>3176</v>
      </c>
      <c r="X205" s="9">
        <v>27.5</v>
      </c>
      <c r="Y205" s="9">
        <v>26.5</v>
      </c>
      <c r="Z205" s="9" t="s">
        <v>4535</v>
      </c>
      <c r="AA205" s="99">
        <v>27.5</v>
      </c>
      <c r="AB205" s="9" t="str">
        <f>IF('Коефіцієнти АТО'!C205="Область","",'Коефіцієнти АТО'!D205)</f>
        <v>Дніпропетровська</v>
      </c>
      <c r="AC205" s="9"/>
    </row>
    <row r="206" spans="1:29" ht="15" customHeight="1">
      <c r="A206" s="9">
        <v>205</v>
      </c>
      <c r="B206" s="9" t="s">
        <v>3148</v>
      </c>
      <c r="C206" s="9" t="s">
        <v>3148</v>
      </c>
      <c r="D206" s="9" t="s">
        <v>3269</v>
      </c>
      <c r="E206" s="9" t="s">
        <v>24</v>
      </c>
      <c r="F206" s="9" t="s">
        <v>441</v>
      </c>
      <c r="G206" s="9" t="s">
        <v>3349</v>
      </c>
      <c r="H206" s="9" t="s">
        <v>440</v>
      </c>
      <c r="I206" s="9">
        <v>3371</v>
      </c>
      <c r="J206" s="9">
        <v>3371</v>
      </c>
      <c r="K206" s="9">
        <v>290.89999999999998</v>
      </c>
      <c r="L206" s="115">
        <f t="shared" si="9"/>
        <v>1</v>
      </c>
      <c r="M206" s="96">
        <f>IF($B206="Область","",SUM('Дані з ДІСО'!J206:L206)/K206)</f>
        <v>1.3647301478171194</v>
      </c>
      <c r="N206" s="9" t="str">
        <f>IF($B206="Область","",VLOOKUP(100*J206/I206,Параметри!$B$39:$C$53,2,TRUE))</f>
        <v>1. 100%</v>
      </c>
      <c r="O206" s="9" t="str">
        <f>IF($B206="Область","",VLOOKUP(M206,Параметри!$B$21:$C$35,2,TRUE))</f>
        <v>2. 1-1,4</v>
      </c>
      <c r="P206" s="9">
        <f t="shared" si="10"/>
        <v>1</v>
      </c>
      <c r="Q206" s="9">
        <f t="shared" si="11"/>
        <v>2</v>
      </c>
      <c r="R206" s="116">
        <v>14</v>
      </c>
      <c r="S206" s="117">
        <f>IF(C206="Область",Параметри!$K$47,IF(C206="Київ",Параметри!$K$48,IF(L206&lt;Параметри!$I$42,Параметри!$K$42,IF(L206&lt;Параметри!$I$43,Параметри!$K$43,IF(L206&lt;Параметри!$I$44,Параметри!$K$44,IF(L206&lt;Параметри!$I$45,Параметри!$K$45,Параметри!$K$46))))))</f>
        <v>0.53</v>
      </c>
      <c r="T206" s="97">
        <f>IF($B206="Область",Параметри!K$63,IF($R206&lt;Параметри!$G$59,Параметри!K$58,IF($R206&lt;Параметри!$G$60,Параметри!K$59,IF($R206&lt;Параметри!$G$61,Параметри!K$60,IF($R206&lt;Параметри!$G$62,Параметри!K$61,Параметри!K$62)))))</f>
        <v>1.7000000000000001E-2</v>
      </c>
      <c r="U206" s="97">
        <f>IF($B206="Область",Параметри!L$63,IF($R206&lt;Параметри!$G$59,Параметри!L$58,IF($R206&lt;Параметри!$G$60,Параметри!L$59,IF($R206&lt;Параметри!$G$61,Параметри!L$60,IF($R206&lt;Параметри!$G$62,Параметри!L$61,Параметри!L$62)))))</f>
        <v>4.7E-2</v>
      </c>
      <c r="V206" s="98">
        <f>IF(OR(SUM('Дані з ДІСО'!G206:I206)=0,Розрахунки!H206=0),"",Розрахунки!H206/SUM('Дані з ДІСО'!G206:I206))</f>
        <v>12.806451612903226</v>
      </c>
      <c r="W206" s="9">
        <v>2021</v>
      </c>
      <c r="X206" s="9">
        <v>11.5</v>
      </c>
      <c r="Y206" s="9">
        <v>15</v>
      </c>
      <c r="Z206" s="9" t="s">
        <v>4536</v>
      </c>
      <c r="AA206" s="99">
        <v>14</v>
      </c>
      <c r="AB206" s="9" t="str">
        <f>IF('Коефіцієнти АТО'!C206="Область","",'Коефіцієнти АТО'!D206)</f>
        <v>Дніпропетровська</v>
      </c>
      <c r="AC206" s="9"/>
    </row>
    <row r="207" spans="1:29" ht="15" customHeight="1">
      <c r="A207" s="9">
        <v>206</v>
      </c>
      <c r="B207" s="9" t="s">
        <v>3176</v>
      </c>
      <c r="C207" s="9" t="s">
        <v>3146</v>
      </c>
      <c r="D207" s="9" t="s">
        <v>3269</v>
      </c>
      <c r="E207" s="9" t="s">
        <v>78</v>
      </c>
      <c r="F207" s="9" t="s">
        <v>443</v>
      </c>
      <c r="G207" s="9" t="s">
        <v>3350</v>
      </c>
      <c r="H207" s="9" t="s">
        <v>442</v>
      </c>
      <c r="I207" s="9">
        <v>27320</v>
      </c>
      <c r="J207" s="9">
        <v>15</v>
      </c>
      <c r="K207" s="9">
        <v>14.3</v>
      </c>
      <c r="L207" s="115">
        <f t="shared" si="9"/>
        <v>5.4904831625183018E-4</v>
      </c>
      <c r="M207" s="96">
        <f>IF($B207="Область","",SUM('Дані з ДІСО'!J207:L207)/K207)</f>
        <v>229.79020979020979</v>
      </c>
      <c r="N207" s="9" t="str">
        <f>IF($B207="Область","",VLOOKUP(100*J207/I207,Параметри!$B$39:$C$53,2,TRUE))</f>
        <v>15. 0-9</v>
      </c>
      <c r="O207" s="9" t="str">
        <f>IF($B207="Область","",VLOOKUP(M207,Параметри!$B$21:$C$35,2,TRUE))</f>
        <v>15. 93,7-</v>
      </c>
      <c r="P207" s="9">
        <f t="shared" si="10"/>
        <v>15</v>
      </c>
      <c r="Q207" s="9">
        <f t="shared" si="11"/>
        <v>15</v>
      </c>
      <c r="R207" s="116">
        <v>25.5</v>
      </c>
      <c r="S207" s="117">
        <f>IF(C207="Область",Параметри!$K$47,IF(C207="Київ",Параметри!$K$48,IF(L207&lt;Параметри!$I$42,Параметри!$K$42,IF(L207&lt;Параметри!$I$43,Параметри!$K$43,IF(L207&lt;Параметри!$I$44,Параметри!$K$44,IF(L207&lt;Параметри!$I$45,Параметри!$K$45,Параметри!$K$46))))))</f>
        <v>0.23</v>
      </c>
      <c r="T207" s="97">
        <f>IF($B207="Область",Параметри!K$63,IF($R207&lt;Параметри!$G$59,Параметри!K$58,IF($R207&lt;Параметри!$G$60,Параметри!K$59,IF($R207&lt;Параметри!$G$61,Параметри!K$60,IF($R207&lt;Параметри!$G$62,Параметри!K$61,Параметри!K$62)))))</f>
        <v>0.125</v>
      </c>
      <c r="U207" s="97">
        <f>IF($B207="Область",Параметри!L$63,IF($R207&lt;Параметри!$G$59,Параметри!L$58,IF($R207&lt;Параметри!$G$60,Параметри!L$59,IF($R207&lt;Параметри!$G$61,Параметри!L$60,IF($R207&lt;Параметри!$G$62,Параметри!L$61,Параметри!L$62)))))</f>
        <v>4.7E-2</v>
      </c>
      <c r="V207" s="98">
        <f>IF(OR(SUM('Дані з ДІСО'!G207:I207)=0,Розрахунки!H207=0),"",Розрахунки!H207/SUM('Дані з ДІСО'!G207:I207))</f>
        <v>29.339285714285715</v>
      </c>
      <c r="W207" s="9" t="s">
        <v>3176</v>
      </c>
      <c r="X207" s="9">
        <v>27.5</v>
      </c>
      <c r="Y207" s="9">
        <v>24.5</v>
      </c>
      <c r="Z207" s="9" t="s">
        <v>4536</v>
      </c>
      <c r="AA207" s="99">
        <v>25.5</v>
      </c>
      <c r="AB207" s="9" t="str">
        <f>IF('Коефіцієнти АТО'!C207="Область","",'Коефіцієнти АТО'!D207)</f>
        <v>Дніпропетровська</v>
      </c>
      <c r="AC207" s="9"/>
    </row>
    <row r="208" spans="1:29" ht="15" customHeight="1">
      <c r="A208" s="9">
        <v>207</v>
      </c>
      <c r="B208" s="9" t="s">
        <v>3097</v>
      </c>
      <c r="C208" s="9" t="s">
        <v>3097</v>
      </c>
      <c r="D208" s="9" t="s">
        <v>3351</v>
      </c>
      <c r="E208" s="9" t="s">
        <v>15</v>
      </c>
      <c r="F208" s="9" t="s">
        <v>448</v>
      </c>
      <c r="G208" s="9" t="s">
        <v>3117</v>
      </c>
      <c r="H208" s="9" t="s">
        <v>447</v>
      </c>
      <c r="I208" s="9"/>
      <c r="J208" s="9"/>
      <c r="K208" s="9" t="s">
        <v>4534</v>
      </c>
      <c r="L208" s="115" t="str">
        <f t="shared" si="9"/>
        <v/>
      </c>
      <c r="M208" s="96" t="str">
        <f>IF($B208="Область","",SUM('Дані з ДІСО'!J208:L208)/K208)</f>
        <v/>
      </c>
      <c r="N208" s="9" t="str">
        <f>IF($B208="Область","",VLOOKUP(100*J208/I208,Параметри!$B$39:$C$53,2,TRUE))</f>
        <v/>
      </c>
      <c r="O208" s="9" t="str">
        <f>IF($B208="Область","",VLOOKUP(M208,Параметри!$B$21:$C$35,2,TRUE))</f>
        <v/>
      </c>
      <c r="P208" s="9" t="str">
        <f t="shared" si="10"/>
        <v/>
      </c>
      <c r="Q208" s="9" t="str">
        <f t="shared" si="11"/>
        <v/>
      </c>
      <c r="R208" s="116">
        <v>20</v>
      </c>
      <c r="S208" s="117">
        <f>IF(C208="Область",Параметри!$K$47,IF(C208="Київ",Параметри!$K$48,IF(L208&lt;Параметри!$I$42,Параметри!$K$42,IF(L208&lt;Параметри!$I$43,Параметри!$K$43,IF(L208&lt;Параметри!$I$44,Параметри!$K$44,IF(L208&lt;Параметри!$I$45,Параметри!$K$45,Параметри!$K$46))))))</f>
        <v>0.23</v>
      </c>
      <c r="T208" s="97">
        <f>IF($B208="Область",Параметри!K$63,IF($R208&lt;Параметри!$G$59,Параметри!K$58,IF($R208&lt;Параметри!$G$60,Параметри!K$59,IF($R208&lt;Параметри!$G$61,Параметри!K$60,IF($R208&lt;Параметри!$G$62,Параметри!K$61,Параметри!K$62)))))</f>
        <v>7.0000000000000007E-2</v>
      </c>
      <c r="U208" s="97">
        <f>IF($B208="Область",Параметри!L$63,IF($R208&lt;Параметри!$G$59,Параметри!L$58,IF($R208&lt;Параметри!$G$60,Параметри!L$59,IF($R208&lt;Параметри!$G$61,Параметри!L$60,IF($R208&lt;Параметри!$G$62,Параметри!L$61,Параметри!L$62)))))</f>
        <v>0.10100000000000001</v>
      </c>
      <c r="V208" s="98">
        <f>IF(OR(SUM('Дані з ДІСО'!G208:I208)=0,Розрахунки!H208=0),"",Розрахунки!H208/SUM('Дані з ДІСО'!G208:I208))</f>
        <v>11</v>
      </c>
      <c r="W208" s="9" t="s">
        <v>3097</v>
      </c>
      <c r="X208" s="9">
        <v>20</v>
      </c>
      <c r="Y208" s="9">
        <v>20</v>
      </c>
      <c r="Z208" s="9" t="s">
        <v>4535</v>
      </c>
      <c r="AA208" s="99">
        <v>20</v>
      </c>
      <c r="AB208" s="9" t="str">
        <f>IF('Коефіцієнти АТО'!C208="Область","",'Коефіцієнти АТО'!D208)</f>
        <v/>
      </c>
      <c r="AC208" s="9"/>
    </row>
    <row r="209" spans="1:29" ht="15" customHeight="1">
      <c r="A209" s="9">
        <v>208</v>
      </c>
      <c r="B209" s="9" t="s">
        <v>3176</v>
      </c>
      <c r="C209" s="9" t="s">
        <v>3146</v>
      </c>
      <c r="D209" s="9" t="s">
        <v>3351</v>
      </c>
      <c r="E209" s="9" t="s">
        <v>78</v>
      </c>
      <c r="F209" s="9" t="s">
        <v>452</v>
      </c>
      <c r="G209" s="9" t="s">
        <v>3352</v>
      </c>
      <c r="H209" s="9" t="s">
        <v>451</v>
      </c>
      <c r="I209" s="9">
        <v>41066</v>
      </c>
      <c r="J209" s="9">
        <v>10452</v>
      </c>
      <c r="K209" s="9">
        <v>1204.4000000000001</v>
      </c>
      <c r="L209" s="115">
        <f t="shared" si="9"/>
        <v>0.25451711878439587</v>
      </c>
      <c r="M209" s="96">
        <f>IF($B209="Область","",SUM('Дані з ДІСО'!J209:L209)/K209)</f>
        <v>3.0131185652607106</v>
      </c>
      <c r="N209" s="9" t="str">
        <f>IF($B209="Область","",VLOOKUP(100*J209/I209,Параметри!$B$39:$C$53,2,TRUE))</f>
        <v>10. 23-26</v>
      </c>
      <c r="O209" s="9" t="str">
        <f>IF($B209="Область","",VLOOKUP(M209,Параметри!$B$21:$C$35,2,TRUE))</f>
        <v>5. 3-3,9</v>
      </c>
      <c r="P209" s="9">
        <f t="shared" si="10"/>
        <v>10</v>
      </c>
      <c r="Q209" s="9">
        <f t="shared" si="11"/>
        <v>5</v>
      </c>
      <c r="R209" s="116">
        <v>18</v>
      </c>
      <c r="S209" s="117">
        <f>IF(C209="Область",Параметри!$K$47,IF(C209="Київ",Параметри!$K$48,IF(L209&lt;Параметри!$I$42,Параметри!$K$42,IF(L209&lt;Параметри!$I$43,Параметри!$K$43,IF(L209&lt;Параметри!$I$44,Параметри!$K$44,IF(L209&lt;Параметри!$I$45,Параметри!$K$45,Параметри!$K$46))))))</f>
        <v>0.33</v>
      </c>
      <c r="T209" s="97">
        <f>IF($B209="Область",Параметри!K$63,IF($R209&lt;Параметри!$G$59,Параметри!K$58,IF($R209&lt;Параметри!$G$60,Параметри!K$59,IF($R209&lt;Параметри!$G$61,Параметри!K$60,IF($R209&lt;Параметри!$G$62,Параметри!K$61,Параметри!K$62)))))</f>
        <v>1.7000000000000001E-2</v>
      </c>
      <c r="U209" s="97">
        <f>IF($B209="Область",Параметри!L$63,IF($R209&lt;Параметри!$G$59,Параметри!L$58,IF($R209&lt;Параметри!$G$60,Параметри!L$59,IF($R209&lt;Параметри!$G$61,Параметри!L$60,IF($R209&lt;Параметри!$G$62,Параметри!L$61,Параметри!L$62)))))</f>
        <v>4.7E-2</v>
      </c>
      <c r="V209" s="98">
        <f>IF(OR(SUM('Дані з ДІСО'!G209:I209)=0,Розрахунки!H209=0),"",Розрахунки!H209/SUM('Дані з ДІСО'!G209:I209))</f>
        <v>23.875</v>
      </c>
      <c r="W209" s="9" t="s">
        <v>3176</v>
      </c>
      <c r="X209" s="9">
        <v>18</v>
      </c>
      <c r="Y209" s="9">
        <v>17</v>
      </c>
      <c r="Z209" s="9" t="s">
        <v>4535</v>
      </c>
      <c r="AA209" s="99">
        <v>18</v>
      </c>
      <c r="AB209" s="9" t="str">
        <f>IF('Коефіцієнти АТО'!C209="Область","",'Коефіцієнти АТО'!D209)</f>
        <v>Донецька</v>
      </c>
      <c r="AC209" s="9"/>
    </row>
    <row r="210" spans="1:29" ht="15" customHeight="1">
      <c r="A210" s="9">
        <v>209</v>
      </c>
      <c r="B210" s="9" t="s">
        <v>3148</v>
      </c>
      <c r="C210" s="9" t="s">
        <v>3148</v>
      </c>
      <c r="D210" s="9" t="s">
        <v>3351</v>
      </c>
      <c r="E210" s="9" t="s">
        <v>24</v>
      </c>
      <c r="F210" s="9" t="s">
        <v>454</v>
      </c>
      <c r="G210" s="9" t="s">
        <v>3353</v>
      </c>
      <c r="H210" s="9" t="s">
        <v>453</v>
      </c>
      <c r="I210" s="9">
        <v>4021</v>
      </c>
      <c r="J210" s="9">
        <v>4021</v>
      </c>
      <c r="K210" s="9">
        <v>351.8</v>
      </c>
      <c r="L210" s="115">
        <f t="shared" si="9"/>
        <v>1</v>
      </c>
      <c r="M210" s="96">
        <f>IF($B210="Область","",SUM('Дані з ДІСО'!J210:L210)/K210)</f>
        <v>0.78311540648095501</v>
      </c>
      <c r="N210" s="9" t="str">
        <f>IF($B210="Область","",VLOOKUP(100*J210/I210,Параметри!$B$39:$C$53,2,TRUE))</f>
        <v>1. 100%</v>
      </c>
      <c r="O210" s="9" t="str">
        <f>IF($B210="Область","",VLOOKUP(M210,Параметри!$B$21:$C$35,2,TRUE))</f>
        <v>1. 0-1</v>
      </c>
      <c r="P210" s="9">
        <f t="shared" si="10"/>
        <v>1</v>
      </c>
      <c r="Q210" s="9">
        <f t="shared" si="11"/>
        <v>1</v>
      </c>
      <c r="R210" s="116">
        <v>12.5</v>
      </c>
      <c r="S210" s="117">
        <f>IF(C210="Область",Параметри!$K$47,IF(C210="Київ",Параметри!$K$48,IF(L210&lt;Параметри!$I$42,Параметри!$K$42,IF(L210&lt;Параметри!$I$43,Параметри!$K$43,IF(L210&lt;Параметри!$I$44,Параметри!$K$44,IF(L210&lt;Параметри!$I$45,Параметри!$K$45,Параметри!$K$46))))))</f>
        <v>0.53</v>
      </c>
      <c r="T210" s="97">
        <f>IF($B210="Область",Параметри!K$63,IF($R210&lt;Параметри!$G$59,Параметри!K$58,IF($R210&lt;Параметри!$G$60,Параметри!K$59,IF($R210&lt;Параметри!$G$61,Параметри!K$60,IF($R210&lt;Параметри!$G$62,Параметри!K$61,Параметри!K$62)))))</f>
        <v>1.7000000000000001E-2</v>
      </c>
      <c r="U210" s="97">
        <f>IF($B210="Область",Параметри!L$63,IF($R210&lt;Параметри!$G$59,Параметри!L$58,IF($R210&lt;Параметри!$G$60,Параметри!L$59,IF($R210&lt;Параметри!$G$61,Параметри!L$60,IF($R210&lt;Параметри!$G$62,Параметри!L$61,Параметри!L$62)))))</f>
        <v>4.7E-2</v>
      </c>
      <c r="V210" s="98">
        <f>IF(OR(SUM('Дані з ДІСО'!G210:I210)=0,Розрахунки!H210=0),"",Розрахунки!H210/SUM('Дані з ДІСО'!G210:I210))</f>
        <v>18.366666666666667</v>
      </c>
      <c r="W210" s="9">
        <v>2016</v>
      </c>
      <c r="X210" s="9">
        <v>10</v>
      </c>
      <c r="Y210" s="9">
        <v>13.5</v>
      </c>
      <c r="Z210" s="9" t="s">
        <v>4536</v>
      </c>
      <c r="AA210" s="99">
        <v>12.5</v>
      </c>
      <c r="AB210" s="9" t="str">
        <f>IF('Коефіцієнти АТО'!C210="Область","",'Коефіцієнти АТО'!D210)</f>
        <v>Донецька</v>
      </c>
      <c r="AC210" s="9"/>
    </row>
    <row r="211" spans="1:29" ht="15" customHeight="1">
      <c r="A211" s="9">
        <v>210</v>
      </c>
      <c r="B211" s="9" t="s">
        <v>3151</v>
      </c>
      <c r="C211" s="9" t="s">
        <v>3151</v>
      </c>
      <c r="D211" s="9" t="s">
        <v>3351</v>
      </c>
      <c r="E211" s="9" t="s">
        <v>29</v>
      </c>
      <c r="F211" s="9" t="s">
        <v>402</v>
      </c>
      <c r="G211" s="9" t="s">
        <v>3331</v>
      </c>
      <c r="H211" s="9" t="s">
        <v>455</v>
      </c>
      <c r="I211" s="9">
        <v>8703</v>
      </c>
      <c r="J211" s="9">
        <v>5496</v>
      </c>
      <c r="K211" s="9">
        <v>296.3</v>
      </c>
      <c r="L211" s="115">
        <f t="shared" si="9"/>
        <v>0.63150637711134094</v>
      </c>
      <c r="M211" s="96">
        <f>IF($B211="Область","",SUM('Дані з ДІСО'!J211:L211)/K211)</f>
        <v>2.6020924738440767</v>
      </c>
      <c r="N211" s="9" t="str">
        <f>IF($B211="Область","",VLOOKUP(100*J211/I211,Параметри!$B$39:$C$53,2,TRUE))</f>
        <v>4. 63-66</v>
      </c>
      <c r="O211" s="9" t="str">
        <f>IF($B211="Область","",VLOOKUP(M211,Параметри!$B$21:$C$35,2,TRUE))</f>
        <v>4. 2,1-3</v>
      </c>
      <c r="P211" s="9">
        <f t="shared" si="10"/>
        <v>4</v>
      </c>
      <c r="Q211" s="9">
        <f t="shared" si="11"/>
        <v>4</v>
      </c>
      <c r="R211" s="116">
        <v>14.5</v>
      </c>
      <c r="S211" s="117">
        <f>IF(C211="Область",Параметри!$K$47,IF(C211="Київ",Параметри!$K$48,IF(L211&lt;Параметри!$I$42,Параметри!$K$42,IF(L211&lt;Параметри!$I$43,Параметри!$K$43,IF(L211&lt;Параметри!$I$44,Параметри!$K$44,IF(L211&lt;Параметри!$I$45,Параметри!$K$45,Параметри!$K$46))))))</f>
        <v>0.48</v>
      </c>
      <c r="T211" s="97">
        <f>IF($B211="Область",Параметри!K$63,IF($R211&lt;Параметри!$G$59,Параметри!K$58,IF($R211&lt;Параметри!$G$60,Параметри!K$59,IF($R211&lt;Параметри!$G$61,Параметри!K$60,IF($R211&lt;Параметри!$G$62,Параметри!K$61,Параметри!K$62)))))</f>
        <v>1.7000000000000001E-2</v>
      </c>
      <c r="U211" s="97">
        <f>IF($B211="Область",Параметри!L$63,IF($R211&lt;Параметри!$G$59,Параметри!L$58,IF($R211&lt;Параметри!$G$60,Параметри!L$59,IF($R211&lt;Параметри!$G$61,Параметри!L$60,IF($R211&lt;Параметри!$G$62,Параметри!L$61,Параметри!L$62)))))</f>
        <v>4.7E-2</v>
      </c>
      <c r="V211" s="98">
        <f>IF(OR(SUM('Дані з ДІСО'!G211:I211)=0,Розрахунки!H211=0),"",Розрахунки!H211/SUM('Дані з ДІСО'!G211:I211))</f>
        <v>14.018181818181818</v>
      </c>
      <c r="W211" s="9">
        <v>2016</v>
      </c>
      <c r="X211" s="9">
        <v>14.5</v>
      </c>
      <c r="Y211" s="9">
        <v>14</v>
      </c>
      <c r="Z211" s="9" t="s">
        <v>4535</v>
      </c>
      <c r="AA211" s="99">
        <v>14.5</v>
      </c>
      <c r="AB211" s="9" t="str">
        <f>IF('Коефіцієнти АТО'!C211="Область","",'Коефіцієнти АТО'!D211)</f>
        <v>Донецька</v>
      </c>
      <c r="AC211" s="9"/>
    </row>
    <row r="212" spans="1:29" ht="15" customHeight="1">
      <c r="A212" s="9">
        <v>211</v>
      </c>
      <c r="B212" s="9" t="s">
        <v>3145</v>
      </c>
      <c r="C212" s="9" t="s">
        <v>3146</v>
      </c>
      <c r="D212" s="9" t="s">
        <v>3351</v>
      </c>
      <c r="E212" s="9" t="s">
        <v>21</v>
      </c>
      <c r="F212" s="9" t="s">
        <v>457</v>
      </c>
      <c r="G212" s="9" t="s">
        <v>3308</v>
      </c>
      <c r="H212" s="9" t="s">
        <v>456</v>
      </c>
      <c r="I212" s="9">
        <v>20943</v>
      </c>
      <c r="J212" s="9">
        <v>2679</v>
      </c>
      <c r="K212" s="9">
        <v>335.6</v>
      </c>
      <c r="L212" s="115">
        <f t="shared" si="9"/>
        <v>0.12791863629852457</v>
      </c>
      <c r="M212" s="96">
        <f>IF($B212="Область","",SUM('Дані з ДІСО'!J212:L212)/K212)</f>
        <v>4.1001191895113225</v>
      </c>
      <c r="N212" s="9" t="str">
        <f>IF($B212="Область","",VLOOKUP(100*J212/I212,Параметри!$B$39:$C$53,2,TRUE))</f>
        <v>13. 12-19</v>
      </c>
      <c r="O212" s="9" t="str">
        <f>IF($B212="Область","",VLOOKUP(M212,Параметри!$B$21:$C$35,2,TRUE))</f>
        <v>7. 4,1-4,5</v>
      </c>
      <c r="P212" s="9">
        <f t="shared" si="10"/>
        <v>13</v>
      </c>
      <c r="Q212" s="9">
        <f t="shared" si="11"/>
        <v>7</v>
      </c>
      <c r="R212" s="116">
        <v>20</v>
      </c>
      <c r="S212" s="117">
        <f>IF(C212="Область",Параметри!$K$47,IF(C212="Київ",Параметри!$K$48,IF(L212&lt;Параметри!$I$42,Параметри!$K$42,IF(L212&lt;Параметри!$I$43,Параметри!$K$43,IF(L212&lt;Параметри!$I$44,Параметри!$K$44,IF(L212&lt;Параметри!$I$45,Параметри!$K$45,Параметри!$K$46))))))</f>
        <v>0.23</v>
      </c>
      <c r="T212" s="97">
        <f>IF($B212="Область",Параметри!K$63,IF($R212&lt;Параметри!$G$59,Параметри!K$58,IF($R212&lt;Параметри!$G$60,Параметри!K$59,IF($R212&lt;Параметри!$G$61,Параметри!K$60,IF($R212&lt;Параметри!$G$62,Параметри!K$61,Параметри!K$62)))))</f>
        <v>7.4999999999999997E-2</v>
      </c>
      <c r="U212" s="97">
        <f>IF($B212="Область",Параметри!L$63,IF($R212&lt;Параметри!$G$59,Параметри!L$58,IF($R212&lt;Параметри!$G$60,Параметри!L$59,IF($R212&lt;Параметри!$G$61,Параметри!L$60,IF($R212&lt;Параметри!$G$62,Параметри!L$61,Параметри!L$62)))))</f>
        <v>4.7E-2</v>
      </c>
      <c r="V212" s="98">
        <f>IF(OR(SUM('Дані з ДІСО'!G212:I212)=0,Розрахунки!H212=0),"",Розрахунки!H212/SUM('Дані з ДІСО'!G212:I212))</f>
        <v>31.272727272727273</v>
      </c>
      <c r="W212" s="9">
        <v>2017</v>
      </c>
      <c r="X212" s="9">
        <v>20</v>
      </c>
      <c r="Y212" s="9">
        <v>19</v>
      </c>
      <c r="Z212" s="9" t="s">
        <v>4535</v>
      </c>
      <c r="AA212" s="99">
        <v>20</v>
      </c>
      <c r="AB212" s="9" t="str">
        <f>IF('Коефіцієнти АТО'!C212="Область","",'Коефіцієнти АТО'!D212)</f>
        <v>Донецька</v>
      </c>
      <c r="AC212" s="9"/>
    </row>
    <row r="213" spans="1:29" ht="15" customHeight="1">
      <c r="A213" s="9">
        <v>212</v>
      </c>
      <c r="B213" s="9" t="s">
        <v>3145</v>
      </c>
      <c r="C213" s="9" t="s">
        <v>3146</v>
      </c>
      <c r="D213" s="9" t="s">
        <v>3351</v>
      </c>
      <c r="E213" s="9" t="s">
        <v>21</v>
      </c>
      <c r="F213" s="9" t="s">
        <v>459</v>
      </c>
      <c r="G213" s="9" t="s">
        <v>3354</v>
      </c>
      <c r="H213" s="9" t="s">
        <v>458</v>
      </c>
      <c r="I213" s="9">
        <v>19753</v>
      </c>
      <c r="J213" s="9">
        <v>9061</v>
      </c>
      <c r="K213" s="9">
        <v>593.20000000000005</v>
      </c>
      <c r="L213" s="115">
        <f t="shared" si="9"/>
        <v>0.45871513187870194</v>
      </c>
      <c r="M213" s="96">
        <f>IF($B213="Область","",SUM('Дані з ДІСО'!J213:L213)/K213)</f>
        <v>1.8526635198921104</v>
      </c>
      <c r="N213" s="9" t="str">
        <f>IF($B213="Область","",VLOOKUP(100*J213/I213,Параметри!$B$39:$C$53,2,TRUE))</f>
        <v>8. 43-49</v>
      </c>
      <c r="O213" s="9" t="str">
        <f>IF($B213="Область","",VLOOKUP(M213,Параметри!$B$21:$C$35,2,TRUE))</f>
        <v>3. 1,4-2,1</v>
      </c>
      <c r="P213" s="9">
        <f t="shared" si="10"/>
        <v>8</v>
      </c>
      <c r="Q213" s="9">
        <f t="shared" si="11"/>
        <v>3</v>
      </c>
      <c r="R213" s="116">
        <v>15.5</v>
      </c>
      <c r="S213" s="117">
        <f>IF(C213="Область",Параметри!$K$47,IF(C213="Київ",Параметри!$K$48,IF(L213&lt;Параметри!$I$42,Параметри!$K$42,IF(L213&lt;Параметри!$I$43,Параметри!$K$43,IF(L213&lt;Параметри!$I$44,Параметри!$K$44,IF(L213&lt;Параметри!$I$45,Параметри!$K$45,Параметри!$K$46))))))</f>
        <v>0.43</v>
      </c>
      <c r="T213" s="97">
        <f>IF($B213="Область",Параметри!K$63,IF($R213&lt;Параметри!$G$59,Параметри!K$58,IF($R213&lt;Параметри!$G$60,Параметри!K$59,IF($R213&lt;Параметри!$G$61,Параметри!K$60,IF($R213&lt;Параметри!$G$62,Параметри!K$61,Параметри!K$62)))))</f>
        <v>1.7000000000000001E-2</v>
      </c>
      <c r="U213" s="97">
        <f>IF($B213="Область",Параметри!L$63,IF($R213&lt;Параметри!$G$59,Параметри!L$58,IF($R213&lt;Параметри!$G$60,Параметри!L$59,IF($R213&lt;Параметри!$G$61,Параметри!L$60,IF($R213&lt;Параметри!$G$62,Параметри!L$61,Параметри!L$62)))))</f>
        <v>4.7E-2</v>
      </c>
      <c r="V213" s="98">
        <f>IF(OR(SUM('Дані з ДІСО'!G213:I213)=0,Розрахунки!H213=0),"",Розрахунки!H213/SUM('Дані з ДІСО'!G213:I213))</f>
        <v>26.166666666666668</v>
      </c>
      <c r="W213" s="9">
        <v>2017</v>
      </c>
      <c r="X213" s="9">
        <v>15.5</v>
      </c>
      <c r="Y213" s="9">
        <v>16</v>
      </c>
      <c r="Z213" s="9" t="s">
        <v>4535</v>
      </c>
      <c r="AA213" s="99">
        <v>15.5</v>
      </c>
      <c r="AB213" s="9" t="str">
        <f>IF('Коефіцієнти АТО'!C213="Область","",'Коефіцієнти АТО'!D213)</f>
        <v>Донецька</v>
      </c>
      <c r="AC213" s="9"/>
    </row>
    <row r="214" spans="1:29" ht="15" customHeight="1">
      <c r="A214" s="9">
        <v>213</v>
      </c>
      <c r="B214" s="9" t="s">
        <v>3148</v>
      </c>
      <c r="C214" s="9" t="s">
        <v>3148</v>
      </c>
      <c r="D214" s="9" t="s">
        <v>3351</v>
      </c>
      <c r="E214" s="9" t="s">
        <v>24</v>
      </c>
      <c r="F214" s="9" t="s">
        <v>461</v>
      </c>
      <c r="G214" s="9" t="s">
        <v>3355</v>
      </c>
      <c r="H214" s="9" t="s">
        <v>460</v>
      </c>
      <c r="I214" s="9">
        <v>8897</v>
      </c>
      <c r="J214" s="9">
        <v>8897</v>
      </c>
      <c r="K214" s="9">
        <v>525.6</v>
      </c>
      <c r="L214" s="115">
        <f t="shared" si="9"/>
        <v>1</v>
      </c>
      <c r="M214" s="96">
        <f>IF($B214="Область","",SUM('Дані з ДІСО'!J214:L214)/K214)</f>
        <v>1.4459665144596652</v>
      </c>
      <c r="N214" s="9" t="str">
        <f>IF($B214="Область","",VLOOKUP(100*J214/I214,Параметри!$B$39:$C$53,2,TRUE))</f>
        <v>1. 100%</v>
      </c>
      <c r="O214" s="9" t="str">
        <f>IF($B214="Область","",VLOOKUP(M214,Параметри!$B$21:$C$35,2,TRUE))</f>
        <v>3. 1,4-2,1</v>
      </c>
      <c r="P214" s="9">
        <f t="shared" si="10"/>
        <v>1</v>
      </c>
      <c r="Q214" s="9">
        <f t="shared" si="11"/>
        <v>3</v>
      </c>
      <c r="R214" s="116">
        <v>12</v>
      </c>
      <c r="S214" s="117">
        <f>IF(C214="Область",Параметри!$K$47,IF(C214="Київ",Параметри!$K$48,IF(L214&lt;Параметри!$I$42,Параметри!$K$42,IF(L214&lt;Параметри!$I$43,Параметри!$K$43,IF(L214&lt;Параметри!$I$44,Параметри!$K$44,IF(L214&lt;Параметри!$I$45,Параметри!$K$45,Параметри!$K$46))))))</f>
        <v>0.53</v>
      </c>
      <c r="T214" s="97">
        <f>IF($B214="Область",Параметри!K$63,IF($R214&lt;Параметри!$G$59,Параметри!K$58,IF($R214&lt;Параметри!$G$60,Параметри!K$59,IF($R214&lt;Параметри!$G$61,Параметри!K$60,IF($R214&lt;Параметри!$G$62,Параметри!K$61,Параметри!K$62)))))</f>
        <v>1.7000000000000001E-2</v>
      </c>
      <c r="U214" s="97">
        <f>IF($B214="Область",Параметри!L$63,IF($R214&lt;Параметри!$G$59,Параметри!L$58,IF($R214&lt;Параметри!$G$60,Параметри!L$59,IF($R214&lt;Параметри!$G$61,Параметри!L$60,IF($R214&lt;Параметри!$G$62,Параметри!L$61,Параметри!L$62)))))</f>
        <v>4.7E-2</v>
      </c>
      <c r="V214" s="98">
        <f>IF(OR(SUM('Дані з ДІСО'!G214:I214)=0,Розрахунки!H214=0),"",Розрахунки!H214/SUM('Дані з ДІСО'!G214:I214))</f>
        <v>17.272727272727273</v>
      </c>
      <c r="W214" s="9">
        <v>2017</v>
      </c>
      <c r="X214" s="9">
        <v>12.5</v>
      </c>
      <c r="Y214" s="9">
        <v>11</v>
      </c>
      <c r="Z214" s="9" t="s">
        <v>4536</v>
      </c>
      <c r="AA214" s="99">
        <v>12</v>
      </c>
      <c r="AB214" s="9" t="str">
        <f>IF('Коефіцієнти АТО'!C214="Область","",'Коефіцієнти АТО'!D214)</f>
        <v>Донецька</v>
      </c>
      <c r="AC214" s="9"/>
    </row>
    <row r="215" spans="1:29" ht="15" customHeight="1">
      <c r="A215" s="9">
        <v>214</v>
      </c>
      <c r="B215" s="9" t="s">
        <v>3145</v>
      </c>
      <c r="C215" s="9" t="s">
        <v>3146</v>
      </c>
      <c r="D215" s="9" t="s">
        <v>3351</v>
      </c>
      <c r="E215" s="9" t="s">
        <v>21</v>
      </c>
      <c r="F215" s="9" t="s">
        <v>463</v>
      </c>
      <c r="G215" s="9" t="s">
        <v>3356</v>
      </c>
      <c r="H215" s="9" t="s">
        <v>462</v>
      </c>
      <c r="I215" s="9">
        <v>13244</v>
      </c>
      <c r="J215" s="9">
        <v>2176</v>
      </c>
      <c r="K215" s="9">
        <v>197.8</v>
      </c>
      <c r="L215" s="115">
        <f t="shared" si="9"/>
        <v>0.16430081546360617</v>
      </c>
      <c r="M215" s="96">
        <f>IF($B215="Область","",SUM('Дані з ДІСО'!J215:L215)/K215)</f>
        <v>2.9777553083923154</v>
      </c>
      <c r="N215" s="9" t="str">
        <f>IF($B215="Область","",VLOOKUP(100*J215/I215,Параметри!$B$39:$C$53,2,TRUE))</f>
        <v>13. 12-19</v>
      </c>
      <c r="O215" s="9" t="str">
        <f>IF($B215="Область","",VLOOKUP(M215,Параметри!$B$21:$C$35,2,TRUE))</f>
        <v>4. 2,1-3</v>
      </c>
      <c r="P215" s="9">
        <f t="shared" si="10"/>
        <v>13</v>
      </c>
      <c r="Q215" s="9">
        <f t="shared" si="11"/>
        <v>4</v>
      </c>
      <c r="R215" s="116">
        <v>18</v>
      </c>
      <c r="S215" s="117">
        <f>IF(C215="Область",Параметри!$K$47,IF(C215="Київ",Параметри!$K$48,IF(L215&lt;Параметри!$I$42,Параметри!$K$42,IF(L215&lt;Параметри!$I$43,Параметри!$K$43,IF(L215&lt;Параметри!$I$44,Параметри!$K$44,IF(L215&lt;Параметри!$I$45,Параметри!$K$45,Параметри!$K$46))))))</f>
        <v>0.23</v>
      </c>
      <c r="T215" s="97">
        <f>IF($B215="Область",Параметри!K$63,IF($R215&lt;Параметри!$G$59,Параметри!K$58,IF($R215&lt;Параметри!$G$60,Параметри!K$59,IF($R215&lt;Параметри!$G$61,Параметри!K$60,IF($R215&lt;Параметри!$G$62,Параметри!K$61,Параметри!K$62)))))</f>
        <v>1.7000000000000001E-2</v>
      </c>
      <c r="U215" s="97">
        <f>IF($B215="Область",Параметри!L$63,IF($R215&lt;Параметри!$G$59,Параметри!L$58,IF($R215&lt;Параметри!$G$60,Параметри!L$59,IF($R215&lt;Параметри!$G$61,Параметри!L$60,IF($R215&lt;Параметри!$G$62,Параметри!L$61,Параметри!L$62)))))</f>
        <v>4.7E-2</v>
      </c>
      <c r="V215" s="98">
        <f>IF(OR(SUM('Дані з ДІСО'!G215:I215)=0,Розрахунки!H215=0),"",Розрахунки!H215/SUM('Дані з ДІСО'!G215:I215))</f>
        <v>16.361111111111111</v>
      </c>
      <c r="W215" s="9">
        <v>2018</v>
      </c>
      <c r="X215" s="9">
        <v>18</v>
      </c>
      <c r="Y215" s="9">
        <v>19</v>
      </c>
      <c r="Z215" s="9" t="s">
        <v>4535</v>
      </c>
      <c r="AA215" s="99">
        <v>18</v>
      </c>
      <c r="AB215" s="9" t="str">
        <f>IF('Коефіцієнти АТО'!C215="Область","",'Коефіцієнти АТО'!D215)</f>
        <v>Донецька</v>
      </c>
      <c r="AC215" s="9"/>
    </row>
    <row r="216" spans="1:29" ht="15" customHeight="1">
      <c r="A216" s="9">
        <v>215</v>
      </c>
      <c r="B216" s="9" t="s">
        <v>3148</v>
      </c>
      <c r="C216" s="9" t="s">
        <v>3148</v>
      </c>
      <c r="D216" s="9" t="s">
        <v>3351</v>
      </c>
      <c r="E216" s="9" t="s">
        <v>24</v>
      </c>
      <c r="F216" s="9" t="s">
        <v>465</v>
      </c>
      <c r="G216" s="9" t="s">
        <v>3357</v>
      </c>
      <c r="H216" s="9" t="s">
        <v>464</v>
      </c>
      <c r="I216" s="9">
        <v>2418</v>
      </c>
      <c r="J216" s="9">
        <v>2418</v>
      </c>
      <c r="K216" s="9">
        <v>115.7</v>
      </c>
      <c r="L216" s="115">
        <f t="shared" si="9"/>
        <v>1</v>
      </c>
      <c r="M216" s="96">
        <f>IF($B216="Область","",SUM('Дані з ДІСО'!J216:L216)/K216)</f>
        <v>1.9619706136560069</v>
      </c>
      <c r="N216" s="9" t="str">
        <f>IF($B216="Область","",VLOOKUP(100*J216/I216,Параметри!$B$39:$C$53,2,TRUE))</f>
        <v>1. 100%</v>
      </c>
      <c r="O216" s="9" t="str">
        <f>IF($B216="Область","",VLOOKUP(M216,Параметри!$B$21:$C$35,2,TRUE))</f>
        <v>3. 1,4-2,1</v>
      </c>
      <c r="P216" s="9">
        <f t="shared" si="10"/>
        <v>1</v>
      </c>
      <c r="Q216" s="9">
        <f t="shared" si="11"/>
        <v>3</v>
      </c>
      <c r="R216" s="116">
        <v>12.5</v>
      </c>
      <c r="S216" s="117">
        <f>IF(C216="Область",Параметри!$K$47,IF(C216="Київ",Параметри!$K$48,IF(L216&lt;Параметри!$I$42,Параметри!$K$42,IF(L216&lt;Параметри!$I$43,Параметри!$K$43,IF(L216&lt;Параметри!$I$44,Параметри!$K$44,IF(L216&lt;Параметри!$I$45,Параметри!$K$45,Параметри!$K$46))))))</f>
        <v>0.53</v>
      </c>
      <c r="T216" s="97">
        <f>IF($B216="Область",Параметри!K$63,IF($R216&lt;Параметри!$G$59,Параметри!K$58,IF($R216&lt;Параметри!$G$60,Параметри!K$59,IF($R216&lt;Параметри!$G$61,Параметри!K$60,IF($R216&lt;Параметри!$G$62,Параметри!K$61,Параметри!K$62)))))</f>
        <v>1.7000000000000001E-2</v>
      </c>
      <c r="U216" s="97">
        <f>IF($B216="Область",Параметри!L$63,IF($R216&lt;Параметри!$G$59,Параметри!L$58,IF($R216&lt;Параметри!$G$60,Параметри!L$59,IF($R216&lt;Параметри!$G$61,Параметри!L$60,IF($R216&lt;Параметри!$G$62,Параметри!L$61,Параметри!L$62)))))</f>
        <v>4.7E-2</v>
      </c>
      <c r="V216" s="98">
        <f>IF(OR(SUM('Дані з ДІСО'!G216:I216)=0,Розрахунки!H216=0),"",Розрахунки!H216/SUM('Дані з ДІСО'!G216:I216))</f>
        <v>8.4074074074074066</v>
      </c>
      <c r="W216" s="9">
        <v>2018</v>
      </c>
      <c r="X216" s="9">
        <v>13</v>
      </c>
      <c r="Y216" s="9">
        <v>11.5</v>
      </c>
      <c r="Z216" s="9" t="s">
        <v>4536</v>
      </c>
      <c r="AA216" s="99">
        <v>12.5</v>
      </c>
      <c r="AB216" s="9" t="str">
        <f>IF('Коефіцієнти АТО'!C216="Область","",'Коефіцієнти АТО'!D216)</f>
        <v>Донецька</v>
      </c>
      <c r="AC216" s="9"/>
    </row>
    <row r="217" spans="1:29" ht="15" customHeight="1">
      <c r="A217" s="9">
        <v>216</v>
      </c>
      <c r="B217" s="9" t="s">
        <v>3148</v>
      </c>
      <c r="C217" s="9" t="s">
        <v>3148</v>
      </c>
      <c r="D217" s="9" t="s">
        <v>3351</v>
      </c>
      <c r="E217" s="9" t="s">
        <v>24</v>
      </c>
      <c r="F217" s="9" t="s">
        <v>467</v>
      </c>
      <c r="G217" s="9" t="s">
        <v>3358</v>
      </c>
      <c r="H217" s="9" t="s">
        <v>466</v>
      </c>
      <c r="I217" s="9">
        <v>2230</v>
      </c>
      <c r="J217" s="9">
        <v>2230</v>
      </c>
      <c r="K217" s="9">
        <v>161.6</v>
      </c>
      <c r="L217" s="115">
        <f t="shared" si="9"/>
        <v>1</v>
      </c>
      <c r="M217" s="96">
        <f>IF($B217="Область","",SUM('Дані з ДІСО'!J217:L217)/K217)</f>
        <v>1.3861386138613863</v>
      </c>
      <c r="N217" s="9" t="str">
        <f>IF($B217="Область","",VLOOKUP(100*J217/I217,Параметри!$B$39:$C$53,2,TRUE))</f>
        <v>1. 100%</v>
      </c>
      <c r="O217" s="9" t="str">
        <f>IF($B217="Область","",VLOOKUP(M217,Параметри!$B$21:$C$35,2,TRUE))</f>
        <v>2. 1-1,4</v>
      </c>
      <c r="P217" s="9">
        <f t="shared" si="10"/>
        <v>1</v>
      </c>
      <c r="Q217" s="9">
        <f t="shared" si="11"/>
        <v>2</v>
      </c>
      <c r="R217" s="116">
        <v>12</v>
      </c>
      <c r="S217" s="117">
        <f>IF(C217="Область",Параметри!$K$47,IF(C217="Київ",Параметри!$K$48,IF(L217&lt;Параметри!$I$42,Параметри!$K$42,IF(L217&lt;Параметри!$I$43,Параметри!$K$43,IF(L217&lt;Параметри!$I$44,Параметри!$K$44,IF(L217&lt;Параметри!$I$45,Параметри!$K$45,Параметри!$K$46))))))</f>
        <v>0.53</v>
      </c>
      <c r="T217" s="97">
        <f>IF($B217="Область",Параметри!K$63,IF($R217&lt;Параметри!$G$59,Параметри!K$58,IF($R217&lt;Параметри!$G$60,Параметри!K$59,IF($R217&lt;Параметри!$G$61,Параметри!K$60,IF($R217&lt;Параметри!$G$62,Параметри!K$61,Параметри!K$62)))))</f>
        <v>1.7000000000000001E-2</v>
      </c>
      <c r="U217" s="97">
        <f>IF($B217="Область",Параметри!L$63,IF($R217&lt;Параметри!$G$59,Параметри!L$58,IF($R217&lt;Параметри!$G$60,Параметри!L$59,IF($R217&lt;Параметри!$G$61,Параметри!L$60,IF($R217&lt;Параметри!$G$62,Параметри!L$61,Параметри!L$62)))))</f>
        <v>4.7E-2</v>
      </c>
      <c r="V217" s="98">
        <f>IF(OR(SUM('Дані з ДІСО'!G217:I217)=0,Розрахунки!H217=0),"",Розрахунки!H217/SUM('Дані з ДІСО'!G217:I217))</f>
        <v>10.181818181818182</v>
      </c>
      <c r="W217" s="9">
        <v>2018</v>
      </c>
      <c r="X217" s="9">
        <v>12.5</v>
      </c>
      <c r="Y217" s="9">
        <v>11</v>
      </c>
      <c r="Z217" s="9" t="s">
        <v>4536</v>
      </c>
      <c r="AA217" s="99">
        <v>12</v>
      </c>
      <c r="AB217" s="9" t="str">
        <f>IF('Коефіцієнти АТО'!C217="Область","",'Коефіцієнти АТО'!D217)</f>
        <v>Донецька</v>
      </c>
      <c r="AC217" s="9"/>
    </row>
    <row r="218" spans="1:29" ht="15" customHeight="1">
      <c r="A218" s="9">
        <v>217</v>
      </c>
      <c r="B218" s="9" t="s">
        <v>3151</v>
      </c>
      <c r="C218" s="9" t="s">
        <v>3151</v>
      </c>
      <c r="D218" s="9" t="s">
        <v>3351</v>
      </c>
      <c r="E218" s="9" t="s">
        <v>29</v>
      </c>
      <c r="F218" s="9" t="s">
        <v>469</v>
      </c>
      <c r="G218" s="9" t="s">
        <v>3359</v>
      </c>
      <c r="H218" s="9" t="s">
        <v>468</v>
      </c>
      <c r="I218" s="9">
        <v>12320</v>
      </c>
      <c r="J218" s="9">
        <v>8915</v>
      </c>
      <c r="K218" s="9">
        <v>726</v>
      </c>
      <c r="L218" s="115">
        <f t="shared" si="9"/>
        <v>0.72362012987012991</v>
      </c>
      <c r="M218" s="96">
        <f>IF($B218="Область","",SUM('Дані з ДІСО'!J218:L218)/K218)</f>
        <v>1.3539944903581267</v>
      </c>
      <c r="N218" s="9" t="str">
        <f>IF($B218="Область","",VLOOKUP(100*J218/I218,Параметри!$B$39:$C$53,2,TRUE))</f>
        <v>2. 72-100</v>
      </c>
      <c r="O218" s="9" t="str">
        <f>IF($B218="Область","",VLOOKUP(M218,Параметри!$B$21:$C$35,2,TRUE))</f>
        <v>2. 1-1,4</v>
      </c>
      <c r="P218" s="9">
        <f t="shared" si="10"/>
        <v>2</v>
      </c>
      <c r="Q218" s="9">
        <f t="shared" si="11"/>
        <v>2</v>
      </c>
      <c r="R218" s="116">
        <v>12.5</v>
      </c>
      <c r="S218" s="117">
        <f>IF(C218="Область",Параметри!$K$47,IF(C218="Київ",Параметри!$K$48,IF(L218&lt;Параметри!$I$42,Параметри!$K$42,IF(L218&lt;Параметри!$I$43,Параметри!$K$43,IF(L218&lt;Параметри!$I$44,Параметри!$K$44,IF(L218&lt;Параметри!$I$45,Параметри!$K$45,Параметри!$K$46))))))</f>
        <v>0.48</v>
      </c>
      <c r="T218" s="97">
        <f>IF($B218="Область",Параметри!K$63,IF($R218&lt;Параметри!$G$59,Параметри!K$58,IF($R218&lt;Параметри!$G$60,Параметри!K$59,IF($R218&lt;Параметри!$G$61,Параметри!K$60,IF($R218&lt;Параметри!$G$62,Параметри!K$61,Параметри!K$62)))))</f>
        <v>1.7000000000000001E-2</v>
      </c>
      <c r="U218" s="97">
        <f>IF($B218="Область",Параметри!L$63,IF($R218&lt;Параметри!$G$59,Параметри!L$58,IF($R218&lt;Параметри!$G$60,Параметри!L$59,IF($R218&lt;Параметри!$G$61,Параметри!L$60,IF($R218&lt;Параметри!$G$62,Параметри!L$61,Параметри!L$62)))))</f>
        <v>4.7E-2</v>
      </c>
      <c r="V218" s="98">
        <f>IF(OR(SUM('Дані з ДІСО'!G218:I218)=0,Розрахунки!H218=0),"",Розрахунки!H218/SUM('Дані з ДІСО'!G218:I218))</f>
        <v>14.893939393939394</v>
      </c>
      <c r="W218" s="9">
        <v>2019</v>
      </c>
      <c r="X218" s="9">
        <v>12.5</v>
      </c>
      <c r="Y218" s="9">
        <v>12.5</v>
      </c>
      <c r="Z218" s="9" t="s">
        <v>4535</v>
      </c>
      <c r="AA218" s="99">
        <v>12.5</v>
      </c>
      <c r="AB218" s="9" t="str">
        <f>IF('Коефіцієнти АТО'!C218="Область","",'Коефіцієнти АТО'!D218)</f>
        <v>Донецька</v>
      </c>
      <c r="AC218" s="9"/>
    </row>
    <row r="219" spans="1:29" ht="15" customHeight="1">
      <c r="A219" s="9">
        <v>218</v>
      </c>
      <c r="B219" s="9" t="s">
        <v>3176</v>
      </c>
      <c r="C219" s="9" t="s">
        <v>3146</v>
      </c>
      <c r="D219" s="9" t="s">
        <v>3351</v>
      </c>
      <c r="E219" s="9" t="s">
        <v>78</v>
      </c>
      <c r="F219" s="9" t="s">
        <v>471</v>
      </c>
      <c r="G219" s="9" t="s">
        <v>3360</v>
      </c>
      <c r="H219" s="9" t="s">
        <v>470</v>
      </c>
      <c r="I219" s="9">
        <v>80377</v>
      </c>
      <c r="J219" s="9">
        <v>7456</v>
      </c>
      <c r="K219" s="9">
        <v>427.4</v>
      </c>
      <c r="L219" s="115">
        <f t="shared" si="9"/>
        <v>9.2762855045597628E-2</v>
      </c>
      <c r="M219" s="96">
        <f>IF($B219="Область","",SUM('Дані з ДІСО'!J219:L219)/K219)</f>
        <v>14.169396350023398</v>
      </c>
      <c r="N219" s="9" t="str">
        <f>IF($B219="Область","",VLOOKUP(100*J219/I219,Параметри!$B$39:$C$53,2,TRUE))</f>
        <v>14. 9-12</v>
      </c>
      <c r="O219" s="9" t="str">
        <f>IF($B219="Область","",VLOOKUP(M219,Параметри!$B$21:$C$35,2,TRUE))</f>
        <v>11. 10,2-15</v>
      </c>
      <c r="P219" s="9">
        <f t="shared" si="10"/>
        <v>14</v>
      </c>
      <c r="Q219" s="9">
        <f t="shared" si="11"/>
        <v>11</v>
      </c>
      <c r="R219" s="116">
        <v>25</v>
      </c>
      <c r="S219" s="117">
        <f>IF(C219="Область",Параметри!$K$47,IF(C219="Київ",Параметри!$K$48,IF(L219&lt;Параметри!$I$42,Параметри!$K$42,IF(L219&lt;Параметри!$I$43,Параметри!$K$43,IF(L219&lt;Параметри!$I$44,Параметри!$K$44,IF(L219&lt;Параметри!$I$45,Параметри!$K$45,Параметри!$K$46))))))</f>
        <v>0.23</v>
      </c>
      <c r="T219" s="97">
        <f>IF($B219="Область",Параметри!K$63,IF($R219&lt;Параметри!$G$59,Параметри!K$58,IF($R219&lt;Параметри!$G$60,Параметри!K$59,IF($R219&lt;Параметри!$G$61,Параметри!K$60,IF($R219&lt;Параметри!$G$62,Параметри!K$61,Параметри!K$62)))))</f>
        <v>0.125</v>
      </c>
      <c r="U219" s="97">
        <f>IF($B219="Область",Параметри!L$63,IF($R219&lt;Параметри!$G$59,Параметри!L$58,IF($R219&lt;Параметри!$G$60,Параметри!L$59,IF($R219&lt;Параметри!$G$61,Параметри!L$60,IF($R219&lt;Параметри!$G$62,Параметри!L$61,Параметри!L$62)))))</f>
        <v>4.7E-2</v>
      </c>
      <c r="V219" s="98">
        <f>IF(OR(SUM('Дані з ДІСО'!G219:I219)=0,Розрахунки!H219=0),"",Розрахунки!H219/SUM('Дані з ДІСО'!G219:I219))</f>
        <v>27.779816513761467</v>
      </c>
      <c r="W219" s="9" t="s">
        <v>3176</v>
      </c>
      <c r="X219" s="9">
        <v>24.5</v>
      </c>
      <c r="Y219" s="9">
        <v>26</v>
      </c>
      <c r="Z219" s="9" t="s">
        <v>4536</v>
      </c>
      <c r="AA219" s="99">
        <v>25</v>
      </c>
      <c r="AB219" s="9" t="str">
        <f>IF('Коефіцієнти АТО'!C219="Область","",'Коефіцієнти АТО'!D219)</f>
        <v>Донецька</v>
      </c>
      <c r="AC219" s="9"/>
    </row>
    <row r="220" spans="1:29" ht="15" customHeight="1">
      <c r="A220" s="9">
        <v>219</v>
      </c>
      <c r="B220" s="9" t="s">
        <v>3176</v>
      </c>
      <c r="C220" s="9" t="s">
        <v>3146</v>
      </c>
      <c r="D220" s="9" t="s">
        <v>3351</v>
      </c>
      <c r="E220" s="9" t="s">
        <v>78</v>
      </c>
      <c r="F220" s="9" t="s">
        <v>473</v>
      </c>
      <c r="G220" s="9" t="s">
        <v>3361</v>
      </c>
      <c r="H220" s="9" t="s">
        <v>472</v>
      </c>
      <c r="I220" s="9">
        <v>25980</v>
      </c>
      <c r="J220" s="9">
        <v>11548</v>
      </c>
      <c r="K220" s="9">
        <v>595.79999999999995</v>
      </c>
      <c r="L220" s="115">
        <f t="shared" si="9"/>
        <v>0.44449576597382601</v>
      </c>
      <c r="M220" s="96">
        <f>IF($B220="Область","",SUM('Дані з ДІСО'!J220:L220)/K220)</f>
        <v>2.032561262168513</v>
      </c>
      <c r="N220" s="9" t="str">
        <f>IF($B220="Область","",VLOOKUP(100*J220/I220,Параметри!$B$39:$C$53,2,TRUE))</f>
        <v>8. 43-49</v>
      </c>
      <c r="O220" s="9" t="str">
        <f>IF($B220="Область","",VLOOKUP(M220,Параметри!$B$21:$C$35,2,TRUE))</f>
        <v>3. 1,4-2,1</v>
      </c>
      <c r="P220" s="9">
        <f t="shared" si="10"/>
        <v>8</v>
      </c>
      <c r="Q220" s="9">
        <f t="shared" si="11"/>
        <v>3</v>
      </c>
      <c r="R220" s="116">
        <v>18</v>
      </c>
      <c r="S220" s="117">
        <f>IF(C220="Область",Параметри!$K$47,IF(C220="Київ",Параметри!$K$48,IF(L220&lt;Параметри!$I$42,Параметри!$K$42,IF(L220&lt;Параметри!$I$43,Параметри!$K$43,IF(L220&lt;Параметри!$I$44,Параметри!$K$44,IF(L220&lt;Параметри!$I$45,Параметри!$K$45,Параметри!$K$46))))))</f>
        <v>0.43</v>
      </c>
      <c r="T220" s="97">
        <f>IF($B220="Область",Параметри!K$63,IF($R220&lt;Параметри!$G$59,Параметри!K$58,IF($R220&lt;Параметри!$G$60,Параметри!K$59,IF($R220&lt;Параметри!$G$61,Параметри!K$60,IF($R220&lt;Параметри!$G$62,Параметри!K$61,Параметри!K$62)))))</f>
        <v>1.7000000000000001E-2</v>
      </c>
      <c r="U220" s="97">
        <f>IF($B220="Область",Параметри!L$63,IF($R220&lt;Параметри!$G$59,Параметри!L$58,IF($R220&lt;Параметри!$G$60,Параметри!L$59,IF($R220&lt;Параметри!$G$61,Параметри!L$60,IF($R220&lt;Параметри!$G$62,Параметри!L$61,Параметри!L$62)))))</f>
        <v>4.7E-2</v>
      </c>
      <c r="V220" s="98">
        <f>IF(OR(SUM('Дані з ДІСО'!G220:I220)=0,Розрахунки!H220=0),"",Розрахунки!H220/SUM('Дані з ДІСО'!G220:I220))</f>
        <v>20.525423728813561</v>
      </c>
      <c r="W220" s="9" t="s">
        <v>3176</v>
      </c>
      <c r="X220" s="9">
        <v>18</v>
      </c>
      <c r="Y220" s="9">
        <v>17</v>
      </c>
      <c r="Z220" s="9" t="s">
        <v>4535</v>
      </c>
      <c r="AA220" s="99">
        <v>18</v>
      </c>
      <c r="AB220" s="9" t="str">
        <f>IF('Коефіцієнти АТО'!C220="Область","",'Коефіцієнти АТО'!D220)</f>
        <v>Донецька</v>
      </c>
      <c r="AC220" s="9"/>
    </row>
    <row r="221" spans="1:29" ht="15" customHeight="1">
      <c r="A221" s="9">
        <v>220</v>
      </c>
      <c r="B221" s="9" t="s">
        <v>3148</v>
      </c>
      <c r="C221" s="9" t="s">
        <v>3148</v>
      </c>
      <c r="D221" s="9" t="s">
        <v>3351</v>
      </c>
      <c r="E221" s="9" t="s">
        <v>24</v>
      </c>
      <c r="F221" s="9" t="s">
        <v>475</v>
      </c>
      <c r="G221" s="9" t="s">
        <v>3339</v>
      </c>
      <c r="H221" s="9" t="s">
        <v>474</v>
      </c>
      <c r="I221" s="9">
        <v>4011</v>
      </c>
      <c r="J221" s="9">
        <v>4011</v>
      </c>
      <c r="K221" s="9">
        <v>279.60000000000002</v>
      </c>
      <c r="L221" s="115">
        <f t="shared" si="9"/>
        <v>1</v>
      </c>
      <c r="M221" s="96">
        <f>IF($B221="Область","",SUM('Дані з ДІСО'!J221:L221)/K221)</f>
        <v>1.0586552217453504</v>
      </c>
      <c r="N221" s="9" t="str">
        <f>IF($B221="Область","",VLOOKUP(100*J221/I221,Параметри!$B$39:$C$53,2,TRUE))</f>
        <v>1. 100%</v>
      </c>
      <c r="O221" s="9" t="str">
        <f>IF($B221="Область","",VLOOKUP(M221,Параметри!$B$21:$C$35,2,TRUE))</f>
        <v>2. 1-1,4</v>
      </c>
      <c r="P221" s="9">
        <f t="shared" si="10"/>
        <v>1</v>
      </c>
      <c r="Q221" s="9">
        <f t="shared" si="11"/>
        <v>2</v>
      </c>
      <c r="R221" s="116">
        <v>11.5</v>
      </c>
      <c r="S221" s="117">
        <f>IF(C221="Область",Параметри!$K$47,IF(C221="Київ",Параметри!$K$48,IF(L221&lt;Параметри!$I$42,Параметри!$K$42,IF(L221&lt;Параметри!$I$43,Параметри!$K$43,IF(L221&lt;Параметри!$I$44,Параметри!$K$44,IF(L221&lt;Параметри!$I$45,Параметри!$K$45,Параметри!$K$46))))))</f>
        <v>0.53</v>
      </c>
      <c r="T221" s="97">
        <f>IF($B221="Область",Параметри!K$63,IF($R221&lt;Параметри!$G$59,Параметри!K$58,IF($R221&lt;Параметри!$G$60,Параметри!K$59,IF($R221&lt;Параметри!$G$61,Параметри!K$60,IF($R221&lt;Параметри!$G$62,Параметри!K$61,Параметри!K$62)))))</f>
        <v>1.7000000000000001E-2</v>
      </c>
      <c r="U221" s="97">
        <f>IF($B221="Область",Параметри!L$63,IF($R221&lt;Параметри!$G$59,Параметри!L$58,IF($R221&lt;Параметри!$G$60,Параметри!L$59,IF($R221&lt;Параметри!$G$61,Параметри!L$60,IF($R221&lt;Параметри!$G$62,Параметри!L$61,Параметри!L$62)))))</f>
        <v>4.7E-2</v>
      </c>
      <c r="V221" s="98">
        <f>IF(OR(SUM('Дані з ДІСО'!G221:I221)=0,Розрахунки!H221=0),"",Розрахунки!H221/SUM('Дані з ДІСО'!G221:I221))</f>
        <v>9.8666666666666671</v>
      </c>
      <c r="W221" s="9">
        <v>2021</v>
      </c>
      <c r="X221" s="9">
        <v>11.5</v>
      </c>
      <c r="Y221" s="9">
        <v>11</v>
      </c>
      <c r="Z221" s="9" t="s">
        <v>4535</v>
      </c>
      <c r="AA221" s="99">
        <v>11.5</v>
      </c>
      <c r="AB221" s="9" t="str">
        <f>IF('Коефіцієнти АТО'!C221="Область","",'Коефіцієнти АТО'!D221)</f>
        <v>Донецька</v>
      </c>
      <c r="AC221" s="9"/>
    </row>
    <row r="222" spans="1:29" ht="15" customHeight="1">
      <c r="A222" s="9">
        <v>221</v>
      </c>
      <c r="B222" s="9" t="s">
        <v>3176</v>
      </c>
      <c r="C222" s="9" t="s">
        <v>3146</v>
      </c>
      <c r="D222" s="9" t="s">
        <v>3351</v>
      </c>
      <c r="E222" s="9" t="s">
        <v>78</v>
      </c>
      <c r="F222" s="9" t="s">
        <v>477</v>
      </c>
      <c r="G222" s="9" t="s">
        <v>3362</v>
      </c>
      <c r="H222" s="9" t="s">
        <v>476</v>
      </c>
      <c r="I222" s="9">
        <v>32579</v>
      </c>
      <c r="J222" s="9">
        <v>639</v>
      </c>
      <c r="K222" s="9">
        <v>30.4</v>
      </c>
      <c r="L222" s="115">
        <f t="shared" si="9"/>
        <v>1.9613861690045736E-2</v>
      </c>
      <c r="M222" s="96">
        <f>IF($B222="Область","",SUM('Дані з ДІСО'!J222:L222)/K222)</f>
        <v>48.651315789473685</v>
      </c>
      <c r="N222" s="9" t="str">
        <f>IF($B222="Область","",VLOOKUP(100*J222/I222,Параметри!$B$39:$C$53,2,TRUE))</f>
        <v>15. 0-9</v>
      </c>
      <c r="O222" s="9" t="str">
        <f>IF($B222="Область","",VLOOKUP(M222,Параметри!$B$21:$C$35,2,TRUE))</f>
        <v>14. 44,9-93,7</v>
      </c>
      <c r="P222" s="9">
        <f t="shared" si="10"/>
        <v>15</v>
      </c>
      <c r="Q222" s="9">
        <f t="shared" si="11"/>
        <v>14</v>
      </c>
      <c r="R222" s="116">
        <v>23</v>
      </c>
      <c r="S222" s="117">
        <f>IF(C222="Область",Параметри!$K$47,IF(C222="Київ",Параметри!$K$48,IF(L222&lt;Параметри!$I$42,Параметри!$K$42,IF(L222&lt;Параметри!$I$43,Параметри!$K$43,IF(L222&lt;Параметри!$I$44,Параметри!$K$44,IF(L222&lt;Параметри!$I$45,Параметри!$K$45,Параметри!$K$46))))))</f>
        <v>0.23</v>
      </c>
      <c r="T222" s="97">
        <f>IF($B222="Область",Параметри!K$63,IF($R222&lt;Параметри!$G$59,Параметри!K$58,IF($R222&lt;Параметри!$G$60,Параметри!K$59,IF($R222&lt;Параметри!$G$61,Параметри!K$60,IF($R222&lt;Параметри!$G$62,Параметри!K$61,Параметри!K$62)))))</f>
        <v>0.1</v>
      </c>
      <c r="U222" s="97">
        <f>IF($B222="Область",Параметри!L$63,IF($R222&lt;Параметри!$G$59,Параметри!L$58,IF($R222&lt;Параметри!$G$60,Параметри!L$59,IF($R222&lt;Параметри!$G$61,Параметри!L$60,IF($R222&lt;Параметри!$G$62,Параметри!L$61,Параметри!L$62)))))</f>
        <v>4.7E-2</v>
      </c>
      <c r="V222" s="98">
        <f>IF(OR(SUM('Дані з ДІСО'!G222:I222)=0,Розрахунки!H222=0),"",Розрахунки!H222/SUM('Дані з ДІСО'!G222:I222))</f>
        <v>21.434782608695652</v>
      </c>
      <c r="W222" s="9" t="s">
        <v>3176</v>
      </c>
      <c r="X222" s="9">
        <v>27.5</v>
      </c>
      <c r="Y222" s="9">
        <v>22</v>
      </c>
      <c r="Z222" s="9" t="s">
        <v>4536</v>
      </c>
      <c r="AA222" s="99">
        <v>23</v>
      </c>
      <c r="AB222" s="9" t="str">
        <f>IF('Коефіцієнти АТО'!C222="Область","",'Коефіцієнти АТО'!D222)</f>
        <v>Донецька</v>
      </c>
      <c r="AC222" s="9"/>
    </row>
    <row r="223" spans="1:29" ht="15" customHeight="1">
      <c r="A223" s="9">
        <v>222</v>
      </c>
      <c r="B223" s="9" t="s">
        <v>3145</v>
      </c>
      <c r="C223" s="9" t="s">
        <v>3146</v>
      </c>
      <c r="D223" s="9" t="s">
        <v>3351</v>
      </c>
      <c r="E223" s="9" t="s">
        <v>21</v>
      </c>
      <c r="F223" s="9" t="s">
        <v>479</v>
      </c>
      <c r="G223" s="9" t="s">
        <v>3363</v>
      </c>
      <c r="H223" s="9" t="s">
        <v>478</v>
      </c>
      <c r="I223" s="9">
        <v>15738</v>
      </c>
      <c r="J223" s="9">
        <v>798</v>
      </c>
      <c r="K223" s="9">
        <v>68.5</v>
      </c>
      <c r="L223" s="115">
        <f t="shared" si="9"/>
        <v>5.0705299275638584E-2</v>
      </c>
      <c r="M223" s="96">
        <f>IF($B223="Область","",SUM('Дані з ДІСО'!J223:L223)/K223)</f>
        <v>20.37956204379562</v>
      </c>
      <c r="N223" s="9" t="str">
        <f>IF($B223="Область","",VLOOKUP(100*J223/I223,Параметри!$B$39:$C$53,2,TRUE))</f>
        <v>15. 0-9</v>
      </c>
      <c r="O223" s="9" t="str">
        <f>IF($B223="Область","",VLOOKUP(M223,Параметри!$B$21:$C$35,2,TRUE))</f>
        <v>12. 15-35,3</v>
      </c>
      <c r="P223" s="9">
        <f t="shared" si="10"/>
        <v>15</v>
      </c>
      <c r="Q223" s="9">
        <f t="shared" si="11"/>
        <v>12</v>
      </c>
      <c r="R223" s="116">
        <v>24.5</v>
      </c>
      <c r="S223" s="117">
        <f>IF(C223="Область",Параметри!$K$47,IF(C223="Київ",Параметри!$K$48,IF(L223&lt;Параметри!$I$42,Параметри!$K$42,IF(L223&lt;Параметри!$I$43,Параметри!$K$43,IF(L223&lt;Параметри!$I$44,Параметри!$K$44,IF(L223&lt;Параметри!$I$45,Параметри!$K$45,Параметри!$K$46))))))</f>
        <v>0.23</v>
      </c>
      <c r="T223" s="97">
        <f>IF($B223="Область",Параметри!K$63,IF($R223&lt;Параметри!$G$59,Параметри!K$58,IF($R223&lt;Параметри!$G$60,Параметри!K$59,IF($R223&lt;Параметри!$G$61,Параметри!K$60,IF($R223&lt;Параметри!$G$62,Параметри!K$61,Параметри!K$62)))))</f>
        <v>0.1</v>
      </c>
      <c r="U223" s="97">
        <f>IF($B223="Область",Параметри!L$63,IF($R223&lt;Параметри!$G$59,Параметри!L$58,IF($R223&lt;Параметри!$G$60,Параметри!L$59,IF($R223&lt;Параметри!$G$61,Параметри!L$60,IF($R223&lt;Параметри!$G$62,Параметри!L$61,Параметри!L$62)))))</f>
        <v>4.7E-2</v>
      </c>
      <c r="V223" s="98">
        <f>IF(OR(SUM('Дані з ДІСО'!G223:I223)=0,Розрахунки!H223=0),"",Розрахунки!H223/SUM('Дані з ДІСО'!G223:I223))</f>
        <v>29.083333333333332</v>
      </c>
      <c r="W223" s="9">
        <v>2021</v>
      </c>
      <c r="X223" s="9">
        <v>24.5</v>
      </c>
      <c r="Y223" s="9">
        <v>24</v>
      </c>
      <c r="Z223" s="9" t="s">
        <v>4535</v>
      </c>
      <c r="AA223" s="99">
        <v>24.5</v>
      </c>
      <c r="AB223" s="9" t="str">
        <f>IF('Коефіцієнти АТО'!C223="Область","",'Коефіцієнти АТО'!D223)</f>
        <v>Донецька</v>
      </c>
      <c r="AC223" s="9"/>
    </row>
    <row r="224" spans="1:29" ht="15" customHeight="1">
      <c r="A224" s="9">
        <v>223</v>
      </c>
      <c r="B224" s="9" t="s">
        <v>3151</v>
      </c>
      <c r="C224" s="9" t="s">
        <v>3151</v>
      </c>
      <c r="D224" s="9" t="s">
        <v>3351</v>
      </c>
      <c r="E224" s="9" t="s">
        <v>29</v>
      </c>
      <c r="F224" s="9" t="s">
        <v>481</v>
      </c>
      <c r="G224" s="9" t="s">
        <v>3364</v>
      </c>
      <c r="H224" s="9" t="s">
        <v>480</v>
      </c>
      <c r="I224" s="9">
        <v>18710</v>
      </c>
      <c r="J224" s="9">
        <v>13345</v>
      </c>
      <c r="K224" s="9">
        <v>906.7</v>
      </c>
      <c r="L224" s="115">
        <f t="shared" si="9"/>
        <v>0.71325494388027788</v>
      </c>
      <c r="M224" s="96">
        <f>IF($B224="Область","",SUM('Дані з ДІСО'!J224:L224)/K224)</f>
        <v>1.6311900297783168</v>
      </c>
      <c r="N224" s="9" t="str">
        <f>IF($B224="Область","",VLOOKUP(100*J224/I224,Параметри!$B$39:$C$53,2,TRUE))</f>
        <v>3. 66-72</v>
      </c>
      <c r="O224" s="9" t="str">
        <f>IF($B224="Область","",VLOOKUP(M224,Параметри!$B$21:$C$35,2,TRUE))</f>
        <v>3. 1,4-2,1</v>
      </c>
      <c r="P224" s="9">
        <f t="shared" si="10"/>
        <v>3</v>
      </c>
      <c r="Q224" s="9">
        <f t="shared" si="11"/>
        <v>3</v>
      </c>
      <c r="R224" s="116">
        <v>13</v>
      </c>
      <c r="S224" s="117">
        <f>IF(C224="Область",Параметри!$K$47,IF(C224="Київ",Параметри!$K$48,IF(L224&lt;Параметри!$I$42,Параметри!$K$42,IF(L224&lt;Параметри!$I$43,Параметри!$K$43,IF(L224&lt;Параметри!$I$44,Параметри!$K$44,IF(L224&lt;Параметри!$I$45,Параметри!$K$45,Параметри!$K$46))))))</f>
        <v>0.48</v>
      </c>
      <c r="T224" s="97">
        <f>IF($B224="Область",Параметри!K$63,IF($R224&lt;Параметри!$G$59,Параметри!K$58,IF($R224&lt;Параметри!$G$60,Параметри!K$59,IF($R224&lt;Параметри!$G$61,Параметри!K$60,IF($R224&lt;Параметри!$G$62,Параметри!K$61,Параметри!K$62)))))</f>
        <v>1.7000000000000001E-2</v>
      </c>
      <c r="U224" s="97">
        <f>IF($B224="Область",Параметри!L$63,IF($R224&lt;Параметри!$G$59,Параметри!L$58,IF($R224&lt;Параметри!$G$60,Параметри!L$59,IF($R224&lt;Параметри!$G$61,Параметри!L$60,IF($R224&lt;Параметри!$G$62,Параметри!L$61,Параметри!L$62)))))</f>
        <v>4.7E-2</v>
      </c>
      <c r="V224" s="98">
        <f>IF(OR(SUM('Дані з ДІСО'!G224:I224)=0,Розрахунки!H224=0),"",Розрахунки!H224/SUM('Дані з ДІСО'!G224:I224))</f>
        <v>17</v>
      </c>
      <c r="W224" s="9">
        <v>2021</v>
      </c>
      <c r="X224" s="9">
        <v>13</v>
      </c>
      <c r="Y224" s="9">
        <v>12.5</v>
      </c>
      <c r="Z224" s="9" t="s">
        <v>4535</v>
      </c>
      <c r="AA224" s="99">
        <v>13</v>
      </c>
      <c r="AB224" s="9" t="str">
        <f>IF('Коефіцієнти АТО'!C224="Область","",'Коефіцієнти АТО'!D224)</f>
        <v>Донецька</v>
      </c>
      <c r="AC224" s="9"/>
    </row>
    <row r="225" spans="1:29" ht="15" customHeight="1">
      <c r="A225" s="9">
        <v>224</v>
      </c>
      <c r="B225" s="9" t="s">
        <v>3145</v>
      </c>
      <c r="C225" s="9" t="s">
        <v>3146</v>
      </c>
      <c r="D225" s="9" t="s">
        <v>3351</v>
      </c>
      <c r="E225" s="9" t="s">
        <v>21</v>
      </c>
      <c r="F225" s="9" t="s">
        <v>483</v>
      </c>
      <c r="G225" s="9" t="s">
        <v>3365</v>
      </c>
      <c r="H225" s="9" t="s">
        <v>482</v>
      </c>
      <c r="I225" s="9">
        <v>36134</v>
      </c>
      <c r="J225" s="9">
        <v>10052</v>
      </c>
      <c r="K225" s="9">
        <v>539.5</v>
      </c>
      <c r="L225" s="115">
        <f t="shared" si="9"/>
        <v>0.27818674932196824</v>
      </c>
      <c r="M225" s="96">
        <f>IF($B225="Область","",SUM('Дані з ДІСО'!J225:L225)/K225)</f>
        <v>1.5866543095458758</v>
      </c>
      <c r="N225" s="9" t="str">
        <f>IF($B225="Область","",VLOOKUP(100*J225/I225,Параметри!$B$39:$C$53,2,TRUE))</f>
        <v>9. 26-43</v>
      </c>
      <c r="O225" s="9" t="str">
        <f>IF($B225="Область","",VLOOKUP(M225,Параметри!$B$21:$C$35,2,TRUE))</f>
        <v>3. 1,4-2,1</v>
      </c>
      <c r="P225" s="9">
        <f t="shared" si="10"/>
        <v>9</v>
      </c>
      <c r="Q225" s="9">
        <f t="shared" si="11"/>
        <v>3</v>
      </c>
      <c r="R225" s="116">
        <v>18</v>
      </c>
      <c r="S225" s="117">
        <f>IF(C225="Область",Параметри!$K$47,IF(C225="Київ",Параметри!$K$48,IF(L225&lt;Параметри!$I$42,Параметри!$K$42,IF(L225&lt;Параметри!$I$43,Параметри!$K$43,IF(L225&lt;Параметри!$I$44,Параметри!$K$44,IF(L225&lt;Параметри!$I$45,Параметри!$K$45,Параметри!$K$46))))))</f>
        <v>0.33</v>
      </c>
      <c r="T225" s="97">
        <f>IF($B225="Область",Параметри!K$63,IF($R225&lt;Параметри!$G$59,Параметри!K$58,IF($R225&lt;Параметри!$G$60,Параметри!K$59,IF($R225&lt;Параметри!$G$61,Параметри!K$60,IF($R225&lt;Параметри!$G$62,Параметри!K$61,Параметри!K$62)))))</f>
        <v>1.7000000000000001E-2</v>
      </c>
      <c r="U225" s="97">
        <f>IF($B225="Область",Параметри!L$63,IF($R225&lt;Параметри!$G$59,Параметри!L$58,IF($R225&lt;Параметри!$G$60,Параметри!L$59,IF($R225&lt;Параметри!$G$61,Параметри!L$60,IF($R225&lt;Параметри!$G$62,Параметри!L$61,Параметри!L$62)))))</f>
        <v>4.7E-2</v>
      </c>
      <c r="V225" s="98">
        <f>IF(OR(SUM('Дані з ДІСО'!G225:I225)=0,Розрахунки!H225=0),"",Розрахунки!H225/SUM('Дані з ДІСО'!G225:I225))</f>
        <v>15.017543859649123</v>
      </c>
      <c r="W225" s="9">
        <v>2021</v>
      </c>
      <c r="X225" s="9">
        <v>18</v>
      </c>
      <c r="Y225" s="9">
        <v>17</v>
      </c>
      <c r="Z225" s="9" t="s">
        <v>4535</v>
      </c>
      <c r="AA225" s="99">
        <v>18</v>
      </c>
      <c r="AB225" s="9" t="str">
        <f>IF('Коефіцієнти АТО'!C225="Область","",'Коефіцієнти АТО'!D225)</f>
        <v>Донецька</v>
      </c>
      <c r="AC225" s="9"/>
    </row>
    <row r="226" spans="1:29" ht="15" customHeight="1">
      <c r="A226" s="9">
        <v>225</v>
      </c>
      <c r="B226" s="9" t="s">
        <v>3151</v>
      </c>
      <c r="C226" s="9" t="s">
        <v>3151</v>
      </c>
      <c r="D226" s="9" t="s">
        <v>3351</v>
      </c>
      <c r="E226" s="9" t="s">
        <v>29</v>
      </c>
      <c r="F226" s="9" t="s">
        <v>485</v>
      </c>
      <c r="G226" s="9" t="s">
        <v>3366</v>
      </c>
      <c r="H226" s="9" t="s">
        <v>484</v>
      </c>
      <c r="I226" s="9">
        <v>9518</v>
      </c>
      <c r="J226" s="9">
        <v>4363</v>
      </c>
      <c r="K226" s="9">
        <v>338.7</v>
      </c>
      <c r="L226" s="115">
        <f t="shared" si="9"/>
        <v>0.45839462071863835</v>
      </c>
      <c r="M226" s="96">
        <f>IF($B226="Область","",SUM('Дані з ДІСО'!J226:L226)/K226)</f>
        <v>1.6179509890758783</v>
      </c>
      <c r="N226" s="9" t="str">
        <f>IF($B226="Область","",VLOOKUP(100*J226/I226,Параметри!$B$39:$C$53,2,TRUE))</f>
        <v>8. 43-49</v>
      </c>
      <c r="O226" s="9" t="str">
        <f>IF($B226="Область","",VLOOKUP(M226,Параметри!$B$21:$C$35,2,TRUE))</f>
        <v>3. 1,4-2,1</v>
      </c>
      <c r="P226" s="9">
        <f t="shared" si="10"/>
        <v>8</v>
      </c>
      <c r="Q226" s="9">
        <f t="shared" si="11"/>
        <v>3</v>
      </c>
      <c r="R226" s="116">
        <v>15</v>
      </c>
      <c r="S226" s="117">
        <f>IF(C226="Область",Параметри!$K$47,IF(C226="Київ",Параметри!$K$48,IF(L226&lt;Параметри!$I$42,Параметри!$K$42,IF(L226&lt;Параметри!$I$43,Параметри!$K$43,IF(L226&lt;Параметри!$I$44,Параметри!$K$44,IF(L226&lt;Параметри!$I$45,Параметри!$K$45,Параметри!$K$46))))))</f>
        <v>0.43</v>
      </c>
      <c r="T226" s="97">
        <f>IF($B226="Область",Параметри!K$63,IF($R226&lt;Параметри!$G$59,Параметри!K$58,IF($R226&lt;Параметри!$G$60,Параметри!K$59,IF($R226&lt;Параметри!$G$61,Параметри!K$60,IF($R226&lt;Параметри!$G$62,Параметри!K$61,Параметри!K$62)))))</f>
        <v>1.7000000000000001E-2</v>
      </c>
      <c r="U226" s="97">
        <f>IF($B226="Область",Параметри!L$63,IF($R226&lt;Параметри!$G$59,Параметри!L$58,IF($R226&lt;Параметри!$G$60,Параметри!L$59,IF($R226&lt;Параметри!$G$61,Параметри!L$60,IF($R226&lt;Параметри!$G$62,Параметри!L$61,Параметри!L$62)))))</f>
        <v>4.7E-2</v>
      </c>
      <c r="V226" s="98">
        <f>IF(OR(SUM('Дані з ДІСО'!G226:I226)=0,Розрахунки!H226=0),"",Розрахунки!H226/SUM('Дані з ДІСО'!G226:I226))</f>
        <v>11.416666666666666</v>
      </c>
      <c r="W226" s="9">
        <v>2021</v>
      </c>
      <c r="X226" s="9">
        <v>15.5</v>
      </c>
      <c r="Y226" s="9">
        <v>14</v>
      </c>
      <c r="Z226" s="9" t="s">
        <v>4536</v>
      </c>
      <c r="AA226" s="99">
        <v>15</v>
      </c>
      <c r="AB226" s="9" t="str">
        <f>IF('Коефіцієнти АТО'!C226="Область","",'Коефіцієнти АТО'!D226)</f>
        <v>Донецька</v>
      </c>
      <c r="AC226" s="9"/>
    </row>
    <row r="227" spans="1:29" ht="15" customHeight="1">
      <c r="A227" s="9">
        <v>226</v>
      </c>
      <c r="B227" s="9" t="s">
        <v>3176</v>
      </c>
      <c r="C227" s="9" t="s">
        <v>3146</v>
      </c>
      <c r="D227" s="9" t="s">
        <v>3351</v>
      </c>
      <c r="E227" s="9" t="s">
        <v>78</v>
      </c>
      <c r="F227" s="9" t="s">
        <v>487</v>
      </c>
      <c r="G227" s="9" t="s">
        <v>3367</v>
      </c>
      <c r="H227" s="9" t="s">
        <v>486</v>
      </c>
      <c r="I227" s="9">
        <v>43827</v>
      </c>
      <c r="J227" s="9">
        <v>3929</v>
      </c>
      <c r="K227" s="9">
        <v>264.10000000000002</v>
      </c>
      <c r="L227" s="115">
        <f t="shared" si="9"/>
        <v>8.964793392201155E-2</v>
      </c>
      <c r="M227" s="96">
        <f>IF($B227="Область","",SUM('Дані з ДІСО'!J227:L227)/K227)</f>
        <v>17.970465732677013</v>
      </c>
      <c r="N227" s="9" t="str">
        <f>IF($B227="Область","",VLOOKUP(100*J227/I227,Параметри!$B$39:$C$53,2,TRUE))</f>
        <v>15. 0-9</v>
      </c>
      <c r="O227" s="9" t="str">
        <f>IF($B227="Область","",VLOOKUP(M227,Параметри!$B$21:$C$35,2,TRUE))</f>
        <v>12. 15-35,3</v>
      </c>
      <c r="P227" s="9">
        <f t="shared" si="10"/>
        <v>15</v>
      </c>
      <c r="Q227" s="9">
        <f t="shared" si="11"/>
        <v>12</v>
      </c>
      <c r="R227" s="116">
        <v>24.5</v>
      </c>
      <c r="S227" s="117">
        <f>IF(C227="Область",Параметри!$K$47,IF(C227="Київ",Параметри!$K$48,IF(L227&lt;Параметри!$I$42,Параметри!$K$42,IF(L227&lt;Параметри!$I$43,Параметри!$K$43,IF(L227&lt;Параметри!$I$44,Параметри!$K$44,IF(L227&lt;Параметри!$I$45,Параметри!$K$45,Параметри!$K$46))))))</f>
        <v>0.23</v>
      </c>
      <c r="T227" s="97">
        <f>IF($B227="Область",Параметри!K$63,IF($R227&lt;Параметри!$G$59,Параметри!K$58,IF($R227&lt;Параметри!$G$60,Параметри!K$59,IF($R227&lt;Параметри!$G$61,Параметри!K$60,IF($R227&lt;Параметри!$G$62,Параметри!K$61,Параметри!K$62)))))</f>
        <v>0.1</v>
      </c>
      <c r="U227" s="97">
        <f>IF($B227="Область",Параметри!L$63,IF($R227&lt;Параметри!$G$59,Параметри!L$58,IF($R227&lt;Параметри!$G$60,Параметри!L$59,IF($R227&lt;Параметри!$G$61,Параметри!L$60,IF($R227&lt;Параметри!$G$62,Параметри!L$61,Параметри!L$62)))))</f>
        <v>4.7E-2</v>
      </c>
      <c r="V227" s="98">
        <f>IF(OR(SUM('Дані з ДІСО'!G227:I227)=0,Розрахунки!H227=0),"",Розрахунки!H227/SUM('Дані з ДІСО'!G227:I227))</f>
        <v>26.96590909090909</v>
      </c>
      <c r="W227" s="9" t="s">
        <v>3176</v>
      </c>
      <c r="X227" s="9">
        <v>24.5</v>
      </c>
      <c r="Y227" s="9">
        <v>25</v>
      </c>
      <c r="Z227" s="9" t="s">
        <v>4535</v>
      </c>
      <c r="AA227" s="99">
        <v>24.5</v>
      </c>
      <c r="AB227" s="9" t="str">
        <f>IF('Коефіцієнти АТО'!C227="Область","",'Коефіцієнти АТО'!D227)</f>
        <v>Донецька</v>
      </c>
      <c r="AC227" s="9"/>
    </row>
    <row r="228" spans="1:29" ht="15" customHeight="1">
      <c r="A228" s="9">
        <v>227</v>
      </c>
      <c r="B228" s="9" t="s">
        <v>3176</v>
      </c>
      <c r="C228" s="9" t="s">
        <v>3146</v>
      </c>
      <c r="D228" s="9" t="s">
        <v>3351</v>
      </c>
      <c r="E228" s="9" t="s">
        <v>78</v>
      </c>
      <c r="F228" s="9" t="s">
        <v>489</v>
      </c>
      <c r="G228" s="9" t="s">
        <v>3368</v>
      </c>
      <c r="H228" s="9" t="s">
        <v>488</v>
      </c>
      <c r="I228" s="9">
        <v>66823</v>
      </c>
      <c r="J228" s="9">
        <v>3500</v>
      </c>
      <c r="K228" s="9">
        <v>297.3</v>
      </c>
      <c r="L228" s="115">
        <f t="shared" si="9"/>
        <v>5.2377175523397636E-2</v>
      </c>
      <c r="M228" s="96">
        <f>IF($B228="Область","",SUM('Дані з ДІСО'!J228:L228)/K228)</f>
        <v>15.681130171543895</v>
      </c>
      <c r="N228" s="9" t="str">
        <f>IF($B228="Область","",VLOOKUP(100*J228/I228,Параметри!$B$39:$C$53,2,TRUE))</f>
        <v>15. 0-9</v>
      </c>
      <c r="O228" s="9" t="str">
        <f>IF($B228="Область","",VLOOKUP(M228,Параметри!$B$21:$C$35,2,TRUE))</f>
        <v>12. 15-35,3</v>
      </c>
      <c r="P228" s="9">
        <f t="shared" si="10"/>
        <v>15</v>
      </c>
      <c r="Q228" s="9">
        <f t="shared" si="11"/>
        <v>12</v>
      </c>
      <c r="R228" s="116">
        <v>24</v>
      </c>
      <c r="S228" s="117">
        <f>IF(C228="Область",Параметри!$K$47,IF(C228="Київ",Параметри!$K$48,IF(L228&lt;Параметри!$I$42,Параметри!$K$42,IF(L228&lt;Параметри!$I$43,Параметри!$K$43,IF(L228&lt;Параметри!$I$44,Параметри!$K$44,IF(L228&lt;Параметри!$I$45,Параметри!$K$45,Параметри!$K$46))))))</f>
        <v>0.23</v>
      </c>
      <c r="T228" s="97">
        <f>IF($B228="Область",Параметри!K$63,IF($R228&lt;Параметри!$G$59,Параметри!K$58,IF($R228&lt;Параметри!$G$60,Параметри!K$59,IF($R228&lt;Параметри!$G$61,Параметри!K$60,IF($R228&lt;Параметри!$G$62,Параметри!K$61,Параметри!K$62)))))</f>
        <v>0.1</v>
      </c>
      <c r="U228" s="97">
        <f>IF($B228="Область",Параметри!L$63,IF($R228&lt;Параметри!$G$59,Параметри!L$58,IF($R228&lt;Параметри!$G$60,Параметри!L$59,IF($R228&lt;Параметри!$G$61,Параметри!L$60,IF($R228&lt;Параметри!$G$62,Параметри!L$61,Параметри!L$62)))))</f>
        <v>4.7E-2</v>
      </c>
      <c r="V228" s="98">
        <f>IF(OR(SUM('Дані з ДІСО'!G228:I228)=0,Розрахунки!H228=0),"",Розрахунки!H228/SUM('Дані з ДІСО'!G228:I228))</f>
        <v>25.756906077348066</v>
      </c>
      <c r="W228" s="9" t="s">
        <v>3176</v>
      </c>
      <c r="X228" s="9">
        <v>24.5</v>
      </c>
      <c r="Y228" s="9">
        <v>23</v>
      </c>
      <c r="Z228" s="9" t="s">
        <v>4536</v>
      </c>
      <c r="AA228" s="99">
        <v>24</v>
      </c>
      <c r="AB228" s="9" t="str">
        <f>IF('Коефіцієнти АТО'!C228="Область","",'Коефіцієнти АТО'!D228)</f>
        <v>Донецька</v>
      </c>
      <c r="AC228" s="9"/>
    </row>
    <row r="229" spans="1:29" ht="15" customHeight="1">
      <c r="A229" s="9">
        <v>228</v>
      </c>
      <c r="B229" s="9" t="s">
        <v>3148</v>
      </c>
      <c r="C229" s="9" t="s">
        <v>3148</v>
      </c>
      <c r="D229" s="9" t="s">
        <v>3351</v>
      </c>
      <c r="E229" s="9" t="s">
        <v>24</v>
      </c>
      <c r="F229" s="9" t="s">
        <v>491</v>
      </c>
      <c r="G229" s="9" t="s">
        <v>3369</v>
      </c>
      <c r="H229" s="9" t="s">
        <v>490</v>
      </c>
      <c r="I229" s="9">
        <v>9894</v>
      </c>
      <c r="J229" s="9">
        <v>9894</v>
      </c>
      <c r="K229" s="9">
        <v>440.9</v>
      </c>
      <c r="L229" s="115">
        <f t="shared" si="9"/>
        <v>1</v>
      </c>
      <c r="M229" s="96">
        <f>IF($B229="Область","",SUM('Дані з ДІСО'!J229:L229)/K229)</f>
        <v>0</v>
      </c>
      <c r="N229" s="9" t="str">
        <f>IF($B229="Область","",VLOOKUP(100*J229/I229,Параметри!$B$39:$C$53,2,TRUE))</f>
        <v>1. 100%</v>
      </c>
      <c r="O229" s="9" t="str">
        <f>IF($B229="Область","",VLOOKUP(M229,Параметри!$B$21:$C$35,2,TRUE))</f>
        <v>1. 0-1</v>
      </c>
      <c r="P229" s="9">
        <f t="shared" si="10"/>
        <v>1</v>
      </c>
      <c r="Q229" s="9">
        <f t="shared" si="11"/>
        <v>1</v>
      </c>
      <c r="R229" s="116">
        <v>12</v>
      </c>
      <c r="S229" s="117">
        <f>IF(C229="Область",Параметри!$K$47,IF(C229="Київ",Параметри!$K$48,IF(L229&lt;Параметри!$I$42,Параметри!$K$42,IF(L229&lt;Параметри!$I$43,Параметри!$K$43,IF(L229&lt;Параметри!$I$44,Параметри!$K$44,IF(L229&lt;Параметри!$I$45,Параметри!$K$45,Параметри!$K$46))))))</f>
        <v>0.53</v>
      </c>
      <c r="T229" s="97">
        <f>IF($B229="Область",Параметри!K$63,IF($R229&lt;Параметри!$G$59,Параметри!K$58,IF($R229&lt;Параметри!$G$60,Параметри!K$59,IF($R229&lt;Параметри!$G$61,Параметри!K$60,IF($R229&lt;Параметри!$G$62,Параметри!K$61,Параметри!K$62)))))</f>
        <v>1.7000000000000001E-2</v>
      </c>
      <c r="U229" s="97">
        <f>IF($B229="Область",Параметри!L$63,IF($R229&lt;Параметри!$G$59,Параметри!L$58,IF($R229&lt;Параметри!$G$60,Параметри!L$59,IF($R229&lt;Параметри!$G$61,Параметри!L$60,IF($R229&lt;Параметри!$G$62,Параметри!L$61,Параметри!L$62)))))</f>
        <v>4.7E-2</v>
      </c>
      <c r="V229" s="98" t="str">
        <f>IF(OR(SUM('Дані з ДІСО'!G229:I229)=0,Розрахунки!H229=0),"",Розрахунки!H229/SUM('Дані з ДІСО'!G229:I229))</f>
        <v/>
      </c>
      <c r="W229" s="9">
        <v>2021</v>
      </c>
      <c r="X229" s="9">
        <v>12.5</v>
      </c>
      <c r="Y229" s="9">
        <v>11</v>
      </c>
      <c r="Z229" s="9" t="s">
        <v>4536</v>
      </c>
      <c r="AA229" s="99">
        <v>12</v>
      </c>
      <c r="AB229" s="9" t="str">
        <f>IF('Коефіцієнти АТО'!C229="Область","",'Коефіцієнти АТО'!D229)</f>
        <v>Донецька</v>
      </c>
      <c r="AC229" s="9"/>
    </row>
    <row r="230" spans="1:29" ht="15" customHeight="1">
      <c r="A230" s="9">
        <v>229</v>
      </c>
      <c r="B230" s="9" t="s">
        <v>3148</v>
      </c>
      <c r="C230" s="9" t="s">
        <v>3148</v>
      </c>
      <c r="D230" s="9" t="s">
        <v>3351</v>
      </c>
      <c r="E230" s="9" t="s">
        <v>24</v>
      </c>
      <c r="F230" s="9" t="s">
        <v>493</v>
      </c>
      <c r="G230" s="9" t="s">
        <v>3370</v>
      </c>
      <c r="H230" s="9" t="s">
        <v>492</v>
      </c>
      <c r="I230" s="9">
        <v>6948</v>
      </c>
      <c r="J230" s="9">
        <v>6948</v>
      </c>
      <c r="K230" s="9">
        <v>421.1</v>
      </c>
      <c r="L230" s="115">
        <f t="shared" si="9"/>
        <v>1</v>
      </c>
      <c r="M230" s="96">
        <f>IF($B230="Область","",SUM('Дані з ДІСО'!J230:L230)/K230)</f>
        <v>0.916646877226312</v>
      </c>
      <c r="N230" s="9" t="str">
        <f>IF($B230="Область","",VLOOKUP(100*J230/I230,Параметри!$B$39:$C$53,2,TRUE))</f>
        <v>1. 100%</v>
      </c>
      <c r="O230" s="9" t="str">
        <f>IF($B230="Область","",VLOOKUP(M230,Параметри!$B$21:$C$35,2,TRUE))</f>
        <v>1. 0-1</v>
      </c>
      <c r="P230" s="9">
        <f t="shared" si="10"/>
        <v>1</v>
      </c>
      <c r="Q230" s="9">
        <f t="shared" si="11"/>
        <v>1</v>
      </c>
      <c r="R230" s="116">
        <v>11</v>
      </c>
      <c r="S230" s="117">
        <f>IF(C230="Область",Параметри!$K$47,IF(C230="Київ",Параметри!$K$48,IF(L230&lt;Параметри!$I$42,Параметри!$K$42,IF(L230&lt;Параметри!$I$43,Параметри!$K$43,IF(L230&lt;Параметри!$I$44,Параметри!$K$44,IF(L230&lt;Параметри!$I$45,Параметри!$K$45,Параметри!$K$46))))))</f>
        <v>0.53</v>
      </c>
      <c r="T230" s="97">
        <f>IF($B230="Область",Параметри!K$63,IF($R230&lt;Параметри!$G$59,Параметри!K$58,IF($R230&lt;Параметри!$G$60,Параметри!K$59,IF($R230&lt;Параметри!$G$61,Параметри!K$60,IF($R230&lt;Параметри!$G$62,Параметри!K$61,Параметри!K$62)))))</f>
        <v>1.7000000000000001E-2</v>
      </c>
      <c r="U230" s="97">
        <f>IF($B230="Область",Параметри!L$63,IF($R230&lt;Параметри!$G$59,Параметри!L$58,IF($R230&lt;Параметри!$G$60,Параметри!L$59,IF($R230&lt;Параметри!$G$61,Параметри!L$60,IF($R230&lt;Параметри!$G$62,Параметри!L$61,Параметри!L$62)))))</f>
        <v>4.7E-2</v>
      </c>
      <c r="V230" s="98">
        <f>IF(OR(SUM('Дані з ДІСО'!G230:I230)=0,Розрахунки!H230=0),"",Розрахунки!H230/SUM('Дані з ДІСО'!G230:I230))</f>
        <v>11.696969696969697</v>
      </c>
      <c r="W230" s="9">
        <v>2021</v>
      </c>
      <c r="X230" s="9">
        <v>11.5</v>
      </c>
      <c r="Y230" s="9">
        <v>10</v>
      </c>
      <c r="Z230" s="9" t="s">
        <v>4536</v>
      </c>
      <c r="AA230" s="99">
        <v>11</v>
      </c>
      <c r="AB230" s="9" t="str">
        <f>IF('Коефіцієнти АТО'!C230="Область","",'Коефіцієнти АТО'!D230)</f>
        <v>Донецька</v>
      </c>
      <c r="AC230" s="9"/>
    </row>
    <row r="231" spans="1:29" ht="15" customHeight="1">
      <c r="A231" s="9">
        <v>230</v>
      </c>
      <c r="B231" s="9" t="s">
        <v>3176</v>
      </c>
      <c r="C231" s="9" t="s">
        <v>3146</v>
      </c>
      <c r="D231" s="9" t="s">
        <v>3351</v>
      </c>
      <c r="E231" s="9" t="s">
        <v>78</v>
      </c>
      <c r="F231" s="9" t="s">
        <v>495</v>
      </c>
      <c r="G231" s="9" t="s">
        <v>3371</v>
      </c>
      <c r="H231" s="9" t="s">
        <v>494</v>
      </c>
      <c r="I231" s="9">
        <v>73979</v>
      </c>
      <c r="J231" s="9">
        <v>5187</v>
      </c>
      <c r="K231" s="9">
        <v>454.5</v>
      </c>
      <c r="L231" s="115">
        <f t="shared" si="9"/>
        <v>7.0114491950418356E-2</v>
      </c>
      <c r="M231" s="96">
        <f>IF($B231="Область","",SUM('Дані з ДІСО'!J231:L231)/K231)</f>
        <v>13.289328932893289</v>
      </c>
      <c r="N231" s="9" t="str">
        <f>IF($B231="Область","",VLOOKUP(100*J231/I231,Параметри!$B$39:$C$53,2,TRUE))</f>
        <v>15. 0-9</v>
      </c>
      <c r="O231" s="9" t="str">
        <f>IF($B231="Область","",VLOOKUP(M231,Параметри!$B$21:$C$35,2,TRUE))</f>
        <v>11. 10,2-15</v>
      </c>
      <c r="P231" s="9">
        <f t="shared" si="10"/>
        <v>15</v>
      </c>
      <c r="Q231" s="9">
        <f t="shared" si="11"/>
        <v>11</v>
      </c>
      <c r="R231" s="116">
        <v>24.5</v>
      </c>
      <c r="S231" s="117">
        <f>IF(C231="Область",Параметри!$K$47,IF(C231="Київ",Параметри!$K$48,IF(L231&lt;Параметри!$I$42,Параметри!$K$42,IF(L231&lt;Параметри!$I$43,Параметри!$K$43,IF(L231&lt;Параметри!$I$44,Параметри!$K$44,IF(L231&lt;Параметри!$I$45,Параметри!$K$45,Параметри!$K$46))))))</f>
        <v>0.23</v>
      </c>
      <c r="T231" s="97">
        <f>IF($B231="Область",Параметри!K$63,IF($R231&lt;Параметри!$G$59,Параметри!K$58,IF($R231&lt;Параметри!$G$60,Параметри!K$59,IF($R231&lt;Параметри!$G$61,Параметри!K$60,IF($R231&lt;Параметри!$G$62,Параметри!K$61,Параметри!K$62)))))</f>
        <v>0.1</v>
      </c>
      <c r="U231" s="97">
        <f>IF($B231="Область",Параметри!L$63,IF($R231&lt;Параметри!$G$59,Параметри!L$58,IF($R231&lt;Параметри!$G$60,Параметри!L$59,IF($R231&lt;Параметри!$G$61,Параметри!L$60,IF($R231&lt;Параметри!$G$62,Параметри!L$61,Параметри!L$62)))))</f>
        <v>4.7E-2</v>
      </c>
      <c r="V231" s="98">
        <f>IF(OR(SUM('Дані з ДІСО'!G231:I231)=0,Розрахунки!H231=0),"",Розрахунки!H231/SUM('Дані з ДІСО'!G231:I231))</f>
        <v>29.900990099009903</v>
      </c>
      <c r="W231" s="9" t="s">
        <v>3176</v>
      </c>
      <c r="X231" s="9">
        <v>24.5</v>
      </c>
      <c r="Y231" s="9">
        <v>24</v>
      </c>
      <c r="Z231" s="9" t="s">
        <v>4535</v>
      </c>
      <c r="AA231" s="99">
        <v>24.5</v>
      </c>
      <c r="AB231" s="9" t="str">
        <f>IF('Коефіцієнти АТО'!C231="Область","",'Коефіцієнти АТО'!D231)</f>
        <v>Донецька</v>
      </c>
      <c r="AC231" s="9"/>
    </row>
    <row r="232" spans="1:29" ht="15" customHeight="1">
      <c r="A232" s="9">
        <v>231</v>
      </c>
      <c r="B232" s="9" t="s">
        <v>3176</v>
      </c>
      <c r="C232" s="9" t="s">
        <v>3146</v>
      </c>
      <c r="D232" s="9" t="s">
        <v>3351</v>
      </c>
      <c r="E232" s="9" t="s">
        <v>78</v>
      </c>
      <c r="F232" s="9" t="s">
        <v>497</v>
      </c>
      <c r="G232" s="9" t="s">
        <v>3372</v>
      </c>
      <c r="H232" s="9" t="s">
        <v>496</v>
      </c>
      <c r="I232" s="9">
        <v>183946</v>
      </c>
      <c r="J232" s="9">
        <v>1453</v>
      </c>
      <c r="K232" s="9">
        <v>414</v>
      </c>
      <c r="L232" s="115">
        <f t="shared" si="9"/>
        <v>7.8990573320430989E-3</v>
      </c>
      <c r="M232" s="96">
        <f>IF($B232="Область","",SUM('Дані з ДІСО'!J232:L232)/K232)</f>
        <v>40.800724637681157</v>
      </c>
      <c r="N232" s="9" t="str">
        <f>IF($B232="Область","",VLOOKUP(100*J232/I232,Параметри!$B$39:$C$53,2,TRUE))</f>
        <v>15. 0-9</v>
      </c>
      <c r="O232" s="9" t="str">
        <f>IF($B232="Область","",VLOOKUP(M232,Параметри!$B$21:$C$35,2,TRUE))</f>
        <v>13. 35,3-44,9</v>
      </c>
      <c r="P232" s="9">
        <f t="shared" si="10"/>
        <v>15</v>
      </c>
      <c r="Q232" s="9">
        <f t="shared" si="11"/>
        <v>13</v>
      </c>
      <c r="R232" s="116">
        <v>27</v>
      </c>
      <c r="S232" s="117">
        <f>IF(C232="Область",Параметри!$K$47,IF(C232="Київ",Параметри!$K$48,IF(L232&lt;Параметри!$I$42,Параметри!$K$42,IF(L232&lt;Параметри!$I$43,Параметри!$K$43,IF(L232&lt;Параметри!$I$44,Параметри!$K$44,IF(L232&lt;Параметри!$I$45,Параметри!$K$45,Параметри!$K$46))))))</f>
        <v>0.23</v>
      </c>
      <c r="T232" s="97">
        <f>IF($B232="Область",Параметри!K$63,IF($R232&lt;Параметри!$G$59,Параметри!K$58,IF($R232&lt;Параметри!$G$60,Параметри!K$59,IF($R232&lt;Параметри!$G$61,Параметри!K$60,IF($R232&lt;Параметри!$G$62,Параметри!K$61,Параметри!K$62)))))</f>
        <v>0.15</v>
      </c>
      <c r="U232" s="97">
        <f>IF($B232="Область",Параметри!L$63,IF($R232&lt;Параметри!$G$59,Параметри!L$58,IF($R232&lt;Параметри!$G$60,Параметри!L$59,IF($R232&lt;Параметри!$G$61,Параметри!L$60,IF($R232&lt;Параметри!$G$62,Параметри!L$61,Параметри!L$62)))))</f>
        <v>0.10100000000000001</v>
      </c>
      <c r="V232" s="98">
        <f>IF(OR(SUM('Дані з ДІСО'!G232:I232)=0,Розрахунки!H232=0),"",Розрахунки!H232/SUM('Дані з ДІСО'!G232:I232))</f>
        <v>32.609073359073356</v>
      </c>
      <c r="W232" s="9" t="s">
        <v>3176</v>
      </c>
      <c r="X232" s="9">
        <v>27.5</v>
      </c>
      <c r="Y232" s="9">
        <v>26</v>
      </c>
      <c r="Z232" s="9" t="s">
        <v>4536</v>
      </c>
      <c r="AA232" s="99">
        <v>27</v>
      </c>
      <c r="AB232" s="9" t="str">
        <f>IF('Коефіцієнти АТО'!C232="Область","",'Коефіцієнти АТО'!D232)</f>
        <v>Донецька</v>
      </c>
      <c r="AC232" s="9"/>
    </row>
    <row r="233" spans="1:29" ht="15" customHeight="1">
      <c r="A233" s="9">
        <v>232</v>
      </c>
      <c r="B233" s="9" t="s">
        <v>3145</v>
      </c>
      <c r="C233" s="9" t="s">
        <v>3146</v>
      </c>
      <c r="D233" s="9" t="s">
        <v>3351</v>
      </c>
      <c r="E233" s="9" t="s">
        <v>21</v>
      </c>
      <c r="F233" s="9" t="s">
        <v>499</v>
      </c>
      <c r="G233" s="9" t="s">
        <v>3373</v>
      </c>
      <c r="H233" s="9" t="s">
        <v>498</v>
      </c>
      <c r="I233" s="9">
        <v>38776</v>
      </c>
      <c r="J233" s="9">
        <v>6031</v>
      </c>
      <c r="K233" s="9">
        <v>355.1</v>
      </c>
      <c r="L233" s="115">
        <f t="shared" si="9"/>
        <v>0.15553435114503816</v>
      </c>
      <c r="M233" s="96">
        <f>IF($B233="Область","",SUM('Дані з ДІСО'!J233:L233)/K233)</f>
        <v>8.7369754998591933</v>
      </c>
      <c r="N233" s="9" t="str">
        <f>IF($B233="Область","",VLOOKUP(100*J233/I233,Параметри!$B$39:$C$53,2,TRUE))</f>
        <v>13. 12-19</v>
      </c>
      <c r="O233" s="9" t="str">
        <f>IF($B233="Область","",VLOOKUP(M233,Параметри!$B$21:$C$35,2,TRUE))</f>
        <v>10. 7-10,2</v>
      </c>
      <c r="P233" s="9">
        <f t="shared" si="10"/>
        <v>13</v>
      </c>
      <c r="Q233" s="9">
        <f t="shared" si="11"/>
        <v>10</v>
      </c>
      <c r="R233" s="116">
        <v>21.5</v>
      </c>
      <c r="S233" s="117">
        <f>IF(C233="Область",Параметри!$K$47,IF(C233="Київ",Параметри!$K$48,IF(L233&lt;Параметри!$I$42,Параметри!$K$42,IF(L233&lt;Параметри!$I$43,Параметри!$K$43,IF(L233&lt;Параметри!$I$44,Параметри!$K$44,IF(L233&lt;Параметри!$I$45,Параметри!$K$45,Параметри!$K$46))))))</f>
        <v>0.23</v>
      </c>
      <c r="T233" s="97">
        <f>IF($B233="Область",Параметри!K$63,IF($R233&lt;Параметри!$G$59,Параметри!K$58,IF($R233&lt;Параметри!$G$60,Параметри!K$59,IF($R233&lt;Параметри!$G$61,Параметри!K$60,IF($R233&lt;Параметри!$G$62,Параметри!K$61,Параметри!K$62)))))</f>
        <v>7.4999999999999997E-2</v>
      </c>
      <c r="U233" s="97">
        <f>IF($B233="Область",Параметри!L$63,IF($R233&lt;Параметри!$G$59,Параметри!L$58,IF($R233&lt;Параметри!$G$60,Параметри!L$59,IF($R233&lt;Параметри!$G$61,Параметри!L$60,IF($R233&lt;Параметри!$G$62,Параметри!L$61,Параметри!L$62)))))</f>
        <v>4.7E-2</v>
      </c>
      <c r="V233" s="98">
        <f>IF(OR(SUM('Дані з ДІСО'!G233:I233)=0,Розрахунки!H233=0),"",Розрахунки!H233/SUM('Дані з ДІСО'!G233:I233))</f>
        <v>20.411184210526315</v>
      </c>
      <c r="W233" s="9">
        <v>2021</v>
      </c>
      <c r="X233" s="9">
        <v>22.5</v>
      </c>
      <c r="Y233" s="9">
        <v>20.5</v>
      </c>
      <c r="Z233" s="9" t="s">
        <v>4536</v>
      </c>
      <c r="AA233" s="99">
        <v>21.5</v>
      </c>
      <c r="AB233" s="9" t="str">
        <f>IF('Коефіцієнти АТО'!C233="Область","",'Коефіцієнти АТО'!D233)</f>
        <v>Донецька</v>
      </c>
      <c r="AC233" s="9"/>
    </row>
    <row r="234" spans="1:29" ht="15" customHeight="1">
      <c r="A234" s="9">
        <v>233</v>
      </c>
      <c r="B234" s="9" t="s">
        <v>3151</v>
      </c>
      <c r="C234" s="9" t="s">
        <v>3151</v>
      </c>
      <c r="D234" s="9" t="s">
        <v>3351</v>
      </c>
      <c r="E234" s="9" t="s">
        <v>29</v>
      </c>
      <c r="F234" s="9" t="s">
        <v>501</v>
      </c>
      <c r="G234" s="9" t="s">
        <v>3374</v>
      </c>
      <c r="H234" s="9" t="s">
        <v>500</v>
      </c>
      <c r="I234" s="9">
        <v>21307</v>
      </c>
      <c r="J234" s="9">
        <v>8622</v>
      </c>
      <c r="K234" s="9">
        <v>636.29999999999995</v>
      </c>
      <c r="L234" s="115">
        <f t="shared" si="9"/>
        <v>0.40465574693762613</v>
      </c>
      <c r="M234" s="96">
        <f>IF($B234="Область","",SUM('Дані з ДІСО'!J234:L234)/K234)</f>
        <v>0.41961338991041963</v>
      </c>
      <c r="N234" s="9" t="str">
        <f>IF($B234="Область","",VLOOKUP(100*J234/I234,Параметри!$B$39:$C$53,2,TRUE))</f>
        <v>9. 26-43</v>
      </c>
      <c r="O234" s="9" t="str">
        <f>IF($B234="Область","",VLOOKUP(M234,Параметри!$B$21:$C$35,2,TRUE))</f>
        <v>1. 0-1</v>
      </c>
      <c r="P234" s="9">
        <f t="shared" si="10"/>
        <v>9</v>
      </c>
      <c r="Q234" s="9">
        <f t="shared" si="11"/>
        <v>1</v>
      </c>
      <c r="R234" s="116">
        <v>17</v>
      </c>
      <c r="S234" s="117">
        <f>IF(C234="Область",Параметри!$K$47,IF(C234="Київ",Параметри!$K$48,IF(L234&lt;Параметри!$I$42,Параметри!$K$42,IF(L234&lt;Параметри!$I$43,Параметри!$K$43,IF(L234&lt;Параметри!$I$44,Параметри!$K$44,IF(L234&lt;Параметри!$I$45,Параметри!$K$45,Параметри!$K$46))))))</f>
        <v>0.43</v>
      </c>
      <c r="T234" s="97">
        <f>IF($B234="Область",Параметри!K$63,IF($R234&lt;Параметри!$G$59,Параметри!K$58,IF($R234&lt;Параметри!$G$60,Параметри!K$59,IF($R234&lt;Параметри!$G$61,Параметри!K$60,IF($R234&lt;Параметри!$G$62,Параметри!K$61,Параметри!K$62)))))</f>
        <v>1.7000000000000001E-2</v>
      </c>
      <c r="U234" s="97">
        <f>IF($B234="Область",Параметри!L$63,IF($R234&lt;Параметри!$G$59,Параметри!L$58,IF($R234&lt;Параметри!$G$60,Параметри!L$59,IF($R234&lt;Параметри!$G$61,Параметри!L$60,IF($R234&lt;Параметри!$G$62,Параметри!L$61,Параметри!L$62)))))</f>
        <v>4.7E-2</v>
      </c>
      <c r="V234" s="98">
        <f>IF(OR(SUM('Дані з ДІСО'!G234:I234)=0,Розрахунки!H234=0),"",Розрахунки!H234/SUM('Дані з ДІСО'!G234:I234))</f>
        <v>24.272727272727273</v>
      </c>
      <c r="W234" s="9">
        <v>2021</v>
      </c>
      <c r="X234" s="9">
        <v>17.5</v>
      </c>
      <c r="Y234" s="9">
        <v>16</v>
      </c>
      <c r="Z234" s="9" t="s">
        <v>4536</v>
      </c>
      <c r="AA234" s="99">
        <v>17</v>
      </c>
      <c r="AB234" s="9" t="str">
        <f>IF('Коефіцієнти АТО'!C234="Область","",'Коефіцієнти АТО'!D234)</f>
        <v>Донецька</v>
      </c>
      <c r="AC234" s="9"/>
    </row>
    <row r="235" spans="1:29" ht="15" customHeight="1">
      <c r="A235" s="9">
        <v>234</v>
      </c>
      <c r="B235" s="9" t="s">
        <v>3145</v>
      </c>
      <c r="C235" s="9" t="s">
        <v>3146</v>
      </c>
      <c r="D235" s="9" t="s">
        <v>3351</v>
      </c>
      <c r="E235" s="9" t="s">
        <v>21</v>
      </c>
      <c r="F235" s="9" t="s">
        <v>503</v>
      </c>
      <c r="G235" s="9" t="s">
        <v>3375</v>
      </c>
      <c r="H235" s="9" t="s">
        <v>502</v>
      </c>
      <c r="I235" s="9">
        <v>33643</v>
      </c>
      <c r="J235" s="9">
        <v>9470</v>
      </c>
      <c r="K235" s="9">
        <v>487.3</v>
      </c>
      <c r="L235" s="115">
        <f t="shared" si="9"/>
        <v>0.28148500430996048</v>
      </c>
      <c r="M235" s="96">
        <f>IF($B235="Область","",SUM('Дані з ДІСО'!J235:L235)/K235)</f>
        <v>2.8155140570490458</v>
      </c>
      <c r="N235" s="9" t="str">
        <f>IF($B235="Область","",VLOOKUP(100*J235/I235,Параметри!$B$39:$C$53,2,TRUE))</f>
        <v>9. 26-43</v>
      </c>
      <c r="O235" s="9" t="str">
        <f>IF($B235="Область","",VLOOKUP(M235,Параметри!$B$21:$C$35,2,TRUE))</f>
        <v>4. 2,1-3</v>
      </c>
      <c r="P235" s="9">
        <f t="shared" si="10"/>
        <v>9</v>
      </c>
      <c r="Q235" s="9">
        <f t="shared" si="11"/>
        <v>4</v>
      </c>
      <c r="R235" s="116">
        <v>16</v>
      </c>
      <c r="S235" s="117">
        <f>IF(C235="Область",Параметри!$K$47,IF(C235="Київ",Параметри!$K$48,IF(L235&lt;Параметри!$I$42,Параметри!$K$42,IF(L235&lt;Параметри!$I$43,Параметри!$K$43,IF(L235&lt;Параметри!$I$44,Параметри!$K$44,IF(L235&lt;Параметри!$I$45,Параметри!$K$45,Параметри!$K$46))))))</f>
        <v>0.33</v>
      </c>
      <c r="T235" s="97">
        <f>IF($B235="Область",Параметри!K$63,IF($R235&lt;Параметри!$G$59,Параметри!K$58,IF($R235&lt;Параметри!$G$60,Параметри!K$59,IF($R235&lt;Параметри!$G$61,Параметри!K$60,IF($R235&lt;Параметри!$G$62,Параметри!K$61,Параметри!K$62)))))</f>
        <v>1.7000000000000001E-2</v>
      </c>
      <c r="U235" s="97">
        <f>IF($B235="Область",Параметри!L$63,IF($R235&lt;Параметри!$G$59,Параметри!L$58,IF($R235&lt;Параметри!$G$60,Параметри!L$59,IF($R235&lt;Параметри!$G$61,Параметри!L$60,IF($R235&lt;Параметри!$G$62,Параметри!L$61,Параметри!L$62)))))</f>
        <v>4.7E-2</v>
      </c>
      <c r="V235" s="98">
        <f>IF(OR(SUM('Дані з ДІСО'!G235:I235)=0,Розрахунки!H235=0),"",Розрахунки!H235/SUM('Дані з ДІСО'!G235:I235))</f>
        <v>17.818181818181817</v>
      </c>
      <c r="W235" s="9">
        <v>2021</v>
      </c>
      <c r="X235" s="9">
        <v>17.5</v>
      </c>
      <c r="Y235" s="9">
        <v>15</v>
      </c>
      <c r="Z235" s="9" t="s">
        <v>4536</v>
      </c>
      <c r="AA235" s="99">
        <v>16</v>
      </c>
      <c r="AB235" s="9" t="str">
        <f>IF('Коефіцієнти АТО'!C235="Область","",'Коефіцієнти АТО'!D235)</f>
        <v>Донецька</v>
      </c>
      <c r="AC235" s="9"/>
    </row>
    <row r="236" spans="1:29" ht="15" customHeight="1">
      <c r="A236" s="9">
        <v>235</v>
      </c>
      <c r="B236" s="9" t="s">
        <v>3176</v>
      </c>
      <c r="C236" s="9" t="s">
        <v>3146</v>
      </c>
      <c r="D236" s="9" t="s">
        <v>3351</v>
      </c>
      <c r="E236" s="9" t="s">
        <v>78</v>
      </c>
      <c r="F236" s="9" t="s">
        <v>505</v>
      </c>
      <c r="G236" s="9" t="s">
        <v>3376</v>
      </c>
      <c r="H236" s="118" t="s">
        <v>504</v>
      </c>
      <c r="I236" s="9">
        <v>441489</v>
      </c>
      <c r="J236" s="9">
        <v>3841</v>
      </c>
      <c r="K236" s="9">
        <v>377.2</v>
      </c>
      <c r="L236" s="115">
        <f t="shared" si="9"/>
        <v>8.7001035133378174E-3</v>
      </c>
      <c r="M236" s="96">
        <f>IF($B236="Область","",SUM('Дані з ДІСО'!J236:L236)/K236)</f>
        <v>14.122481442205727</v>
      </c>
      <c r="N236" s="9" t="str">
        <f>IF($B236="Область","",VLOOKUP(100*J236/I236,Параметри!$B$39:$C$53,2,TRUE))</f>
        <v>15. 0-9</v>
      </c>
      <c r="O236" s="9" t="str">
        <f>IF($B236="Область","",VLOOKUP(M236,Параметри!$B$21:$C$35,2,TRUE))</f>
        <v>11. 10,2-15</v>
      </c>
      <c r="P236" s="9">
        <f t="shared" si="10"/>
        <v>15</v>
      </c>
      <c r="Q236" s="9">
        <f t="shared" si="11"/>
        <v>11</v>
      </c>
      <c r="R236" s="116">
        <v>27.5</v>
      </c>
      <c r="S236" s="117">
        <f>IF(C236="Область",Параметри!$K$47,IF(C236="Київ",Параметри!$K$48,IF(L236&lt;Параметри!$I$42,Параметри!$K$42,IF(L236&lt;Параметри!$I$43,Параметри!$K$43,IF(L236&lt;Параметри!$I$44,Параметри!$K$44,IF(L236&lt;Параметри!$I$45,Параметри!$K$45,Параметри!$K$46))))))</f>
        <v>0.23</v>
      </c>
      <c r="T236" s="97">
        <f>IF($B236="Область",Параметри!K$63,IF($R236&lt;Параметри!$G$59,Параметри!K$58,IF($R236&lt;Параметри!$G$60,Параметри!K$59,IF($R236&lt;Параметри!$G$61,Параметри!K$60,IF($R236&lt;Параметри!$G$62,Параметри!K$61,Параметри!K$62)))))</f>
        <v>0.15</v>
      </c>
      <c r="U236" s="97">
        <f>IF($B236="Область",Параметри!L$63,IF($R236&lt;Параметри!$G$59,Параметри!L$58,IF($R236&lt;Параметри!$G$60,Параметри!L$59,IF($R236&lt;Параметри!$G$61,Параметри!L$60,IF($R236&lt;Параметри!$G$62,Параметри!L$61,Параметри!L$62)))))</f>
        <v>0.10100000000000001</v>
      </c>
      <c r="V236" s="98">
        <f>IF(OR(SUM('Дані з ДІСО'!G236:I236)=0,Розрахунки!H236=0),"",Розрахунки!H236/SUM('Дані з ДІСО'!G236:I236))</f>
        <v>33.929936305732483</v>
      </c>
      <c r="W236" s="9" t="s">
        <v>3176</v>
      </c>
      <c r="X236" s="9">
        <v>27.5</v>
      </c>
      <c r="Y236" s="9">
        <v>27.5</v>
      </c>
      <c r="Z236" s="9" t="s">
        <v>4535</v>
      </c>
      <c r="AA236" s="99">
        <v>27.5</v>
      </c>
      <c r="AB236" s="9" t="str">
        <f>IF('Коефіцієнти АТО'!C236="Область","",'Коефіцієнти АТО'!D236)</f>
        <v>Донецька</v>
      </c>
      <c r="AC236" s="9"/>
    </row>
    <row r="237" spans="1:29" ht="15" customHeight="1">
      <c r="A237" s="9">
        <v>236</v>
      </c>
      <c r="B237" s="9" t="s">
        <v>3151</v>
      </c>
      <c r="C237" s="9" t="s">
        <v>3151</v>
      </c>
      <c r="D237" s="9" t="s">
        <v>3351</v>
      </c>
      <c r="E237" s="9" t="s">
        <v>29</v>
      </c>
      <c r="F237" s="9" t="s">
        <v>507</v>
      </c>
      <c r="G237" s="9" t="s">
        <v>3377</v>
      </c>
      <c r="H237" s="9" t="s">
        <v>506</v>
      </c>
      <c r="I237" s="9">
        <v>11845</v>
      </c>
      <c r="J237" s="9">
        <v>7633</v>
      </c>
      <c r="K237" s="9">
        <v>415.4</v>
      </c>
      <c r="L237" s="115">
        <f t="shared" si="9"/>
        <v>0.64440692275221612</v>
      </c>
      <c r="M237" s="96">
        <f>IF($B237="Область","",SUM('Дані з ДІСО'!J237:L237)/K237)</f>
        <v>0</v>
      </c>
      <c r="N237" s="9" t="str">
        <f>IF($B237="Область","",VLOOKUP(100*J237/I237,Параметри!$B$39:$C$53,2,TRUE))</f>
        <v>4. 63-66</v>
      </c>
      <c r="O237" s="9" t="str">
        <f>IF($B237="Область","",VLOOKUP(M237,Параметри!$B$21:$C$35,2,TRUE))</f>
        <v>1. 0-1</v>
      </c>
      <c r="P237" s="9">
        <f t="shared" si="10"/>
        <v>4</v>
      </c>
      <c r="Q237" s="9">
        <f t="shared" si="11"/>
        <v>1</v>
      </c>
      <c r="R237" s="116">
        <v>13.5</v>
      </c>
      <c r="S237" s="117">
        <f>IF(C237="Область",Параметри!$K$47,IF(C237="Київ",Параметри!$K$48,IF(L237&lt;Параметри!$I$42,Параметри!$K$42,IF(L237&lt;Параметри!$I$43,Параметри!$K$43,IF(L237&lt;Параметри!$I$44,Параметри!$K$44,IF(L237&lt;Параметри!$I$45,Параметри!$K$45,Параметри!$K$46))))))</f>
        <v>0.48</v>
      </c>
      <c r="T237" s="97">
        <f>IF($B237="Область",Параметри!K$63,IF($R237&lt;Параметри!$G$59,Параметри!K$58,IF($R237&lt;Параметри!$G$60,Параметри!K$59,IF($R237&lt;Параметри!$G$61,Параметри!K$60,IF($R237&lt;Параметри!$G$62,Параметри!K$61,Параметри!K$62)))))</f>
        <v>1.7000000000000001E-2</v>
      </c>
      <c r="U237" s="97">
        <f>IF($B237="Область",Параметри!L$63,IF($R237&lt;Параметри!$G$59,Параметри!L$58,IF($R237&lt;Параметри!$G$60,Параметри!L$59,IF($R237&lt;Параметри!$G$61,Параметри!L$60,IF($R237&lt;Параметри!$G$62,Параметри!L$61,Параметри!L$62)))))</f>
        <v>4.7E-2</v>
      </c>
      <c r="V237" s="98" t="str">
        <f>IF(OR(SUM('Дані з ДІСО'!G237:I237)=0,Розрахунки!H237=0),"",Розрахунки!H237/SUM('Дані з ДІСО'!G237:I237))</f>
        <v/>
      </c>
      <c r="W237" s="9">
        <v>2021</v>
      </c>
      <c r="X237" s="9">
        <v>13.5</v>
      </c>
      <c r="Y237" s="9">
        <v>13</v>
      </c>
      <c r="Z237" s="9" t="s">
        <v>4535</v>
      </c>
      <c r="AA237" s="99">
        <v>13.5</v>
      </c>
      <c r="AB237" s="9" t="str">
        <f>IF('Коефіцієнти АТО'!C237="Область","",'Коефіцієнти АТО'!D237)</f>
        <v>Донецька</v>
      </c>
      <c r="AC237" s="9"/>
    </row>
    <row r="238" spans="1:29" ht="15" customHeight="1">
      <c r="A238" s="9">
        <v>237</v>
      </c>
      <c r="B238" s="9" t="s">
        <v>3176</v>
      </c>
      <c r="C238" s="9" t="s">
        <v>3146</v>
      </c>
      <c r="D238" s="9" t="s">
        <v>3351</v>
      </c>
      <c r="E238" s="9" t="s">
        <v>78</v>
      </c>
      <c r="F238" s="9" t="s">
        <v>509</v>
      </c>
      <c r="G238" s="9" t="s">
        <v>3378</v>
      </c>
      <c r="H238" s="9" t="s">
        <v>508</v>
      </c>
      <c r="I238" s="9">
        <v>48894</v>
      </c>
      <c r="J238" s="9">
        <v>1990</v>
      </c>
      <c r="K238" s="9">
        <v>67.400000000000006</v>
      </c>
      <c r="L238" s="115">
        <f t="shared" si="9"/>
        <v>4.0700290424182925E-2</v>
      </c>
      <c r="M238" s="96">
        <f>IF($B238="Область","",SUM('Дані з ДІСО'!J238:L238)/K238)</f>
        <v>67.685459940652819</v>
      </c>
      <c r="N238" s="9" t="str">
        <f>IF($B238="Область","",VLOOKUP(100*J238/I238,Параметри!$B$39:$C$53,2,TRUE))</f>
        <v>15. 0-9</v>
      </c>
      <c r="O238" s="9" t="str">
        <f>IF($B238="Область","",VLOOKUP(M238,Параметри!$B$21:$C$35,2,TRUE))</f>
        <v>14. 44,9-93,7</v>
      </c>
      <c r="P238" s="9">
        <f t="shared" si="10"/>
        <v>15</v>
      </c>
      <c r="Q238" s="9">
        <f t="shared" si="11"/>
        <v>14</v>
      </c>
      <c r="R238" s="116">
        <v>26</v>
      </c>
      <c r="S238" s="117">
        <f>IF(C238="Область",Параметри!$K$47,IF(C238="Київ",Параметри!$K$48,IF(L238&lt;Параметри!$I$42,Параметри!$K$42,IF(L238&lt;Параметри!$I$43,Параметри!$K$43,IF(L238&lt;Параметри!$I$44,Параметри!$K$44,IF(L238&lt;Параметри!$I$45,Параметри!$K$45,Параметри!$K$46))))))</f>
        <v>0.23</v>
      </c>
      <c r="T238" s="97">
        <f>IF($B238="Область",Параметри!K$63,IF($R238&lt;Параметри!$G$59,Параметри!K$58,IF($R238&lt;Параметри!$G$60,Параметри!K$59,IF($R238&lt;Параметри!$G$61,Параметри!K$60,IF($R238&lt;Параметри!$G$62,Параметри!K$61,Параметри!K$62)))))</f>
        <v>0.125</v>
      </c>
      <c r="U238" s="97">
        <f>IF($B238="Область",Параметри!L$63,IF($R238&lt;Параметри!$G$59,Параметри!L$58,IF($R238&lt;Параметри!$G$60,Параметри!L$59,IF($R238&lt;Параметри!$G$61,Параметри!L$60,IF($R238&lt;Параметри!$G$62,Параметри!L$61,Параметри!L$62)))))</f>
        <v>4.7E-2</v>
      </c>
      <c r="V238" s="98">
        <f>IF(OR(SUM('Дані з ДІСО'!G238:I238)=0,Розрахунки!H238=0),"",Розрахунки!H238/SUM('Дані з ДІСО'!G238:I238))</f>
        <v>28.691823899371069</v>
      </c>
      <c r="W238" s="9" t="s">
        <v>3176</v>
      </c>
      <c r="X238" s="9">
        <v>27.5</v>
      </c>
      <c r="Y238" s="9">
        <v>25</v>
      </c>
      <c r="Z238" s="9" t="s">
        <v>4536</v>
      </c>
      <c r="AA238" s="99">
        <v>26</v>
      </c>
      <c r="AB238" s="9" t="str">
        <f>IF('Коефіцієнти АТО'!C238="Область","",'Коефіцієнти АТО'!D238)</f>
        <v>Донецька</v>
      </c>
      <c r="AC238" s="9"/>
    </row>
    <row r="239" spans="1:29" ht="15" customHeight="1">
      <c r="A239" s="9">
        <v>238</v>
      </c>
      <c r="B239" s="9" t="s">
        <v>3151</v>
      </c>
      <c r="C239" s="9" t="s">
        <v>3151</v>
      </c>
      <c r="D239" s="9" t="s">
        <v>3351</v>
      </c>
      <c r="E239" s="9" t="s">
        <v>29</v>
      </c>
      <c r="F239" s="9" t="s">
        <v>511</v>
      </c>
      <c r="G239" s="9" t="s">
        <v>3379</v>
      </c>
      <c r="H239" s="9" t="s">
        <v>510</v>
      </c>
      <c r="I239" s="9">
        <v>16999</v>
      </c>
      <c r="J239" s="9">
        <v>9132</v>
      </c>
      <c r="K239" s="9">
        <v>782</v>
      </c>
      <c r="L239" s="115">
        <f t="shared" si="9"/>
        <v>0.53720807106300372</v>
      </c>
      <c r="M239" s="96">
        <f>IF($B239="Область","",SUM('Дані з ДІСО'!J239:L239)/K239)</f>
        <v>0.68797953964194369</v>
      </c>
      <c r="N239" s="9" t="str">
        <f>IF($B239="Область","",VLOOKUP(100*J239/I239,Параметри!$B$39:$C$53,2,TRUE))</f>
        <v>6. 53-58</v>
      </c>
      <c r="O239" s="9" t="str">
        <f>IF($B239="Область","",VLOOKUP(M239,Параметри!$B$21:$C$35,2,TRUE))</f>
        <v>1. 0-1</v>
      </c>
      <c r="P239" s="9">
        <f t="shared" si="10"/>
        <v>6</v>
      </c>
      <c r="Q239" s="9">
        <f t="shared" si="11"/>
        <v>1</v>
      </c>
      <c r="R239" s="116">
        <v>14</v>
      </c>
      <c r="S239" s="117">
        <f>IF(C239="Область",Параметри!$K$47,IF(C239="Київ",Параметри!$K$48,IF(L239&lt;Параметри!$I$42,Параметри!$K$42,IF(L239&lt;Параметри!$I$43,Параметри!$K$43,IF(L239&lt;Параметри!$I$44,Параметри!$K$44,IF(L239&lt;Параметри!$I$45,Параметри!$K$45,Параметри!$K$46))))))</f>
        <v>0.43</v>
      </c>
      <c r="T239" s="97">
        <f>IF($B239="Область",Параметри!K$63,IF($R239&lt;Параметри!$G$59,Параметри!K$58,IF($R239&lt;Параметри!$G$60,Параметри!K$59,IF($R239&lt;Параметри!$G$61,Параметри!K$60,IF($R239&lt;Параметри!$G$62,Параметри!K$61,Параметри!K$62)))))</f>
        <v>1.7000000000000001E-2</v>
      </c>
      <c r="U239" s="97">
        <f>IF($B239="Область",Параметри!L$63,IF($R239&lt;Параметри!$G$59,Параметри!L$58,IF($R239&lt;Параметри!$G$60,Параметри!L$59,IF($R239&lt;Параметри!$G$61,Параметри!L$60,IF($R239&lt;Параметри!$G$62,Параметри!L$61,Параметри!L$62)))))</f>
        <v>4.7E-2</v>
      </c>
      <c r="V239" s="98">
        <f>IF(OR(SUM('Дані з ДІСО'!G239:I239)=0,Розрахунки!H239=0),"",Розрахунки!H239/SUM('Дані з ДІСО'!G239:I239))</f>
        <v>24.454545454545453</v>
      </c>
      <c r="W239" s="9">
        <v>2021</v>
      </c>
      <c r="X239" s="9">
        <v>14</v>
      </c>
      <c r="Y239" s="9">
        <v>14</v>
      </c>
      <c r="Z239" s="9" t="s">
        <v>4535</v>
      </c>
      <c r="AA239" s="99">
        <v>14</v>
      </c>
      <c r="AB239" s="9" t="str">
        <f>IF('Коефіцієнти АТО'!C239="Область","",'Коефіцієнти АТО'!D239)</f>
        <v>Донецька</v>
      </c>
      <c r="AC239" s="9"/>
    </row>
    <row r="240" spans="1:29" ht="15" customHeight="1">
      <c r="A240" s="9">
        <v>239</v>
      </c>
      <c r="B240" s="9" t="s">
        <v>3176</v>
      </c>
      <c r="C240" s="9" t="s">
        <v>3146</v>
      </c>
      <c r="D240" s="9" t="s">
        <v>3351</v>
      </c>
      <c r="E240" s="9" t="s">
        <v>78</v>
      </c>
      <c r="F240" s="9" t="s">
        <v>513</v>
      </c>
      <c r="G240" s="9" t="s">
        <v>3380</v>
      </c>
      <c r="H240" s="9" t="s">
        <v>512</v>
      </c>
      <c r="I240" s="9">
        <v>19380</v>
      </c>
      <c r="J240" s="9">
        <v>4715</v>
      </c>
      <c r="K240" s="9">
        <v>155.30000000000001</v>
      </c>
      <c r="L240" s="115">
        <f t="shared" si="9"/>
        <v>0.24329205366357068</v>
      </c>
      <c r="M240" s="96">
        <f>IF($B240="Область","",SUM('Дані з ДІСО'!J240:L240)/K240)</f>
        <v>8.6220218931101087</v>
      </c>
      <c r="N240" s="9" t="str">
        <f>IF($B240="Область","",VLOOKUP(100*J240/I240,Параметри!$B$39:$C$53,2,TRUE))</f>
        <v>10. 23-26</v>
      </c>
      <c r="O240" s="9" t="str">
        <f>IF($B240="Область","",VLOOKUP(M240,Параметри!$B$21:$C$35,2,TRUE))</f>
        <v>10. 7-10,2</v>
      </c>
      <c r="P240" s="9">
        <f t="shared" si="10"/>
        <v>10</v>
      </c>
      <c r="Q240" s="9">
        <f t="shared" si="11"/>
        <v>10</v>
      </c>
      <c r="R240" s="116">
        <v>18.5</v>
      </c>
      <c r="S240" s="117">
        <f>IF(C240="Область",Параметри!$K$47,IF(C240="Київ",Параметри!$K$48,IF(L240&lt;Параметри!$I$42,Параметри!$K$42,IF(L240&lt;Параметри!$I$43,Параметри!$K$43,IF(L240&lt;Параметри!$I$44,Параметри!$K$44,IF(L240&lt;Параметри!$I$45,Параметри!$K$45,Параметри!$K$46))))))</f>
        <v>0.33</v>
      </c>
      <c r="T240" s="97">
        <f>IF($B240="Область",Параметри!K$63,IF($R240&lt;Параметри!$G$59,Параметри!K$58,IF($R240&lt;Параметри!$G$60,Параметри!K$59,IF($R240&lt;Параметри!$G$61,Параметри!K$60,IF($R240&lt;Параметри!$G$62,Параметри!K$61,Параметри!K$62)))))</f>
        <v>1.7000000000000001E-2</v>
      </c>
      <c r="U240" s="97">
        <f>IF($B240="Область",Параметри!L$63,IF($R240&lt;Параметри!$G$59,Параметри!L$58,IF($R240&lt;Параметри!$G$60,Параметри!L$59,IF($R240&lt;Параметри!$G$61,Параметри!L$60,IF($R240&lt;Параметри!$G$62,Параметри!L$61,Параметри!L$62)))))</f>
        <v>4.7E-2</v>
      </c>
      <c r="V240" s="98">
        <f>IF(OR(SUM('Дані з ДІСО'!G240:I240)=0,Розрахунки!H240=0),"",Розрахунки!H240/SUM('Дані з ДІСО'!G240:I240))</f>
        <v>16.530864197530864</v>
      </c>
      <c r="W240" s="9" t="s">
        <v>3176</v>
      </c>
      <c r="X240" s="9">
        <v>18.5</v>
      </c>
      <c r="Y240" s="9">
        <v>18</v>
      </c>
      <c r="Z240" s="9" t="s">
        <v>4535</v>
      </c>
      <c r="AA240" s="99">
        <v>18.5</v>
      </c>
      <c r="AB240" s="9" t="str">
        <f>IF('Коефіцієнти АТО'!C240="Область","",'Коефіцієнти АТО'!D240)</f>
        <v>Донецька</v>
      </c>
      <c r="AC240" s="9"/>
    </row>
    <row r="241" spans="1:29" ht="15" customHeight="1">
      <c r="A241" s="9">
        <v>240</v>
      </c>
      <c r="B241" s="9" t="s">
        <v>3151</v>
      </c>
      <c r="C241" s="9" t="s">
        <v>3151</v>
      </c>
      <c r="D241" s="9" t="s">
        <v>3351</v>
      </c>
      <c r="E241" s="9" t="s">
        <v>29</v>
      </c>
      <c r="F241" s="9" t="s">
        <v>515</v>
      </c>
      <c r="G241" s="9" t="s">
        <v>3381</v>
      </c>
      <c r="H241" s="9" t="s">
        <v>514</v>
      </c>
      <c r="I241" s="9">
        <v>10723</v>
      </c>
      <c r="J241" s="9">
        <v>5025</v>
      </c>
      <c r="K241" s="9">
        <v>284.8</v>
      </c>
      <c r="L241" s="115">
        <f t="shared" si="9"/>
        <v>0.46861885666324721</v>
      </c>
      <c r="M241" s="96">
        <f>IF($B241="Область","",SUM('Дані з ДІСО'!J241:L241)/K241)</f>
        <v>3.0442415730337076</v>
      </c>
      <c r="N241" s="9" t="str">
        <f>IF($B241="Область","",VLOOKUP(100*J241/I241,Параметри!$B$39:$C$53,2,TRUE))</f>
        <v>8. 43-49</v>
      </c>
      <c r="O241" s="9" t="str">
        <f>IF($B241="Область","",VLOOKUP(M241,Параметри!$B$21:$C$35,2,TRUE))</f>
        <v>5. 3-3,9</v>
      </c>
      <c r="P241" s="9">
        <f t="shared" si="10"/>
        <v>8</v>
      </c>
      <c r="Q241" s="9">
        <f t="shared" si="11"/>
        <v>5</v>
      </c>
      <c r="R241" s="116">
        <v>16</v>
      </c>
      <c r="S241" s="117">
        <f>IF(C241="Область",Параметри!$K$47,IF(C241="Київ",Параметри!$K$48,IF(L241&lt;Параметри!$I$42,Параметри!$K$42,IF(L241&lt;Параметри!$I$43,Параметри!$K$43,IF(L241&lt;Параметри!$I$44,Параметри!$K$44,IF(L241&lt;Параметри!$I$45,Параметри!$K$45,Параметри!$K$46))))))</f>
        <v>0.43</v>
      </c>
      <c r="T241" s="97">
        <f>IF($B241="Область",Параметри!K$63,IF($R241&lt;Параметри!$G$59,Параметри!K$58,IF($R241&lt;Параметри!$G$60,Параметри!K$59,IF($R241&lt;Параметри!$G$61,Параметри!K$60,IF($R241&lt;Параметри!$G$62,Параметри!K$61,Параметри!K$62)))))</f>
        <v>1.7000000000000001E-2</v>
      </c>
      <c r="U241" s="97">
        <f>IF($B241="Область",Параметри!L$63,IF($R241&lt;Параметри!$G$59,Параметри!L$58,IF($R241&lt;Параметри!$G$60,Параметри!L$59,IF($R241&lt;Параметри!$G$61,Параметри!L$60,IF($R241&lt;Параметри!$G$62,Параметри!L$61,Параметри!L$62)))))</f>
        <v>4.7E-2</v>
      </c>
      <c r="V241" s="98">
        <f>IF(OR(SUM('Дані з ДІСО'!G241:I241)=0,Розрахунки!H241=0),"",Розрахунки!H241/SUM('Дані з ДІСО'!G241:I241))</f>
        <v>19.704545454545453</v>
      </c>
      <c r="W241" s="9">
        <v>2021</v>
      </c>
      <c r="X241" s="9">
        <v>17</v>
      </c>
      <c r="Y241" s="9">
        <v>15</v>
      </c>
      <c r="Z241" s="9" t="s">
        <v>4536</v>
      </c>
      <c r="AA241" s="99">
        <v>16</v>
      </c>
      <c r="AB241" s="9" t="str">
        <f>IF('Коефіцієнти АТО'!C241="Область","",'Коефіцієнти АТО'!D241)</f>
        <v>Донецька</v>
      </c>
      <c r="AC241" s="9"/>
    </row>
    <row r="242" spans="1:29" ht="15" customHeight="1">
      <c r="A242" s="9">
        <v>241</v>
      </c>
      <c r="B242" s="9" t="s">
        <v>3151</v>
      </c>
      <c r="C242" s="9" t="s">
        <v>3151</v>
      </c>
      <c r="D242" s="9" t="s">
        <v>3351</v>
      </c>
      <c r="E242" s="9" t="s">
        <v>29</v>
      </c>
      <c r="F242" s="9" t="s">
        <v>517</v>
      </c>
      <c r="G242" s="9" t="s">
        <v>3382</v>
      </c>
      <c r="H242" s="9" t="s">
        <v>516</v>
      </c>
      <c r="I242" s="9">
        <v>19174</v>
      </c>
      <c r="J242" s="9">
        <v>2144</v>
      </c>
      <c r="K242" s="9">
        <v>343.9</v>
      </c>
      <c r="L242" s="115">
        <f t="shared" si="9"/>
        <v>0.11181808699280275</v>
      </c>
      <c r="M242" s="96">
        <f>IF($B242="Область","",SUM('Дані з ДІСО'!J242:L242)/K242)</f>
        <v>0.70078511195114868</v>
      </c>
      <c r="N242" s="9" t="str">
        <f>IF($B242="Область","",VLOOKUP(100*J242/I242,Параметри!$B$39:$C$53,2,TRUE))</f>
        <v>14. 9-12</v>
      </c>
      <c r="O242" s="9" t="str">
        <f>IF($B242="Область","",VLOOKUP(M242,Параметри!$B$21:$C$35,2,TRUE))</f>
        <v>1. 0-1</v>
      </c>
      <c r="P242" s="9">
        <f t="shared" si="10"/>
        <v>14</v>
      </c>
      <c r="Q242" s="9">
        <f t="shared" si="11"/>
        <v>1</v>
      </c>
      <c r="R242" s="116">
        <v>20</v>
      </c>
      <c r="S242" s="117">
        <f>IF(C242="Область",Параметри!$K$47,IF(C242="Київ",Параметри!$K$48,IF(L242&lt;Параметри!$I$42,Параметри!$K$42,IF(L242&lt;Параметри!$I$43,Параметри!$K$43,IF(L242&lt;Параметри!$I$44,Параметри!$K$44,IF(L242&lt;Параметри!$I$45,Параметри!$K$45,Параметри!$K$46))))))</f>
        <v>0.23</v>
      </c>
      <c r="T242" s="97">
        <f>IF($B242="Область",Параметри!K$63,IF($R242&lt;Параметри!$G$59,Параметри!K$58,IF($R242&lt;Параметри!$G$60,Параметри!K$59,IF($R242&lt;Параметри!$G$61,Параметри!K$60,IF($R242&lt;Параметри!$G$62,Параметри!K$61,Параметри!K$62)))))</f>
        <v>7.4999999999999997E-2</v>
      </c>
      <c r="U242" s="97">
        <f>IF($B242="Область",Параметри!L$63,IF($R242&lt;Параметри!$G$59,Параметри!L$58,IF($R242&lt;Параметри!$G$60,Параметри!L$59,IF($R242&lt;Параметри!$G$61,Параметри!L$60,IF($R242&lt;Параметри!$G$62,Параметри!L$61,Параметри!L$62)))))</f>
        <v>4.7E-2</v>
      </c>
      <c r="V242" s="98">
        <f>IF(OR(SUM('Дані з ДІСО'!G242:I242)=0,Розрахунки!H242=0),"",Розрахунки!H242/SUM('Дані з ДІСО'!G242:I242))</f>
        <v>11.476190476190476</v>
      </c>
      <c r="W242" s="9">
        <v>2021</v>
      </c>
      <c r="X242" s="9">
        <v>20</v>
      </c>
      <c r="Y242" s="9">
        <v>19</v>
      </c>
      <c r="Z242" s="9" t="s">
        <v>4535</v>
      </c>
      <c r="AA242" s="99">
        <v>20</v>
      </c>
      <c r="AB242" s="9" t="str">
        <f>IF('Коефіцієнти АТО'!C242="Область","",'Коефіцієнти АТО'!D242)</f>
        <v>Донецька</v>
      </c>
      <c r="AC242" s="9"/>
    </row>
    <row r="243" spans="1:29" ht="15" customHeight="1">
      <c r="A243" s="9">
        <v>242</v>
      </c>
      <c r="B243" s="9" t="s">
        <v>3151</v>
      </c>
      <c r="C243" s="9" t="s">
        <v>3151</v>
      </c>
      <c r="D243" s="9" t="s">
        <v>3351</v>
      </c>
      <c r="E243" s="9" t="s">
        <v>29</v>
      </c>
      <c r="F243" s="9" t="s">
        <v>519</v>
      </c>
      <c r="G243" s="9" t="s">
        <v>3383</v>
      </c>
      <c r="H243" s="9" t="s">
        <v>518</v>
      </c>
      <c r="I243" s="9">
        <v>21399</v>
      </c>
      <c r="J243" s="9">
        <v>13491</v>
      </c>
      <c r="K243" s="9">
        <v>732.9</v>
      </c>
      <c r="L243" s="115">
        <f t="shared" si="9"/>
        <v>0.63045002102902004</v>
      </c>
      <c r="M243" s="96">
        <f>IF($B243="Область","",SUM('Дані з ДІСО'!J243:L243)/K243)</f>
        <v>1.3651248465002046</v>
      </c>
      <c r="N243" s="9" t="str">
        <f>IF($B243="Область","",VLOOKUP(100*J243/I243,Параметри!$B$39:$C$53,2,TRUE))</f>
        <v>4. 63-66</v>
      </c>
      <c r="O243" s="9" t="str">
        <f>IF($B243="Область","",VLOOKUP(M243,Параметри!$B$21:$C$35,2,TRUE))</f>
        <v>2. 1-1,4</v>
      </c>
      <c r="P243" s="9">
        <f t="shared" si="10"/>
        <v>4</v>
      </c>
      <c r="Q243" s="9">
        <f t="shared" si="11"/>
        <v>2</v>
      </c>
      <c r="R243" s="116">
        <v>12</v>
      </c>
      <c r="S243" s="117">
        <f>IF(C243="Область",Параметри!$K$47,IF(C243="Київ",Параметри!$K$48,IF(L243&lt;Параметри!$I$42,Параметри!$K$42,IF(L243&lt;Параметри!$I$43,Параметри!$K$43,IF(L243&lt;Параметри!$I$44,Параметри!$K$44,IF(L243&lt;Параметри!$I$45,Параметри!$K$45,Параметри!$K$46))))))</f>
        <v>0.48</v>
      </c>
      <c r="T243" s="97">
        <f>IF($B243="Область",Параметри!K$63,IF($R243&lt;Параметри!$G$59,Параметри!K$58,IF($R243&lt;Параметри!$G$60,Параметри!K$59,IF($R243&lt;Параметри!$G$61,Параметри!K$60,IF($R243&lt;Параметри!$G$62,Параметри!K$61,Параметри!K$62)))))</f>
        <v>1.7000000000000001E-2</v>
      </c>
      <c r="U243" s="97">
        <f>IF($B243="Область",Параметри!L$63,IF($R243&lt;Параметри!$G$59,Параметри!L$58,IF($R243&lt;Параметри!$G$60,Параметри!L$59,IF($R243&lt;Параметри!$G$61,Параметри!L$60,IF($R243&lt;Параметри!$G$62,Параметри!L$61,Параметри!L$62)))))</f>
        <v>4.7E-2</v>
      </c>
      <c r="V243" s="98">
        <f>IF(OR(SUM('Дані з ДІСО'!G243:I243)=0,Розрахунки!H243=0),"",Розрахунки!H243/SUM('Дані з ДІСО'!G243:I243))</f>
        <v>9.9059405940594054</v>
      </c>
      <c r="W243" s="9">
        <v>2021</v>
      </c>
      <c r="X243" s="9">
        <v>13.5</v>
      </c>
      <c r="Y243" s="9">
        <v>11</v>
      </c>
      <c r="Z243" s="9" t="s">
        <v>4536</v>
      </c>
      <c r="AA243" s="99">
        <v>12</v>
      </c>
      <c r="AB243" s="9" t="str">
        <f>IF('Коефіцієнти АТО'!C243="Область","",'Коефіцієнти АТО'!D243)</f>
        <v>Донецька</v>
      </c>
      <c r="AC243" s="9"/>
    </row>
    <row r="244" spans="1:29">
      <c r="A244" s="9">
        <v>243</v>
      </c>
      <c r="B244" s="9" t="s">
        <v>3176</v>
      </c>
      <c r="C244" s="9" t="s">
        <v>3146</v>
      </c>
      <c r="D244" s="9" t="s">
        <v>3351</v>
      </c>
      <c r="E244" s="9" t="s">
        <v>78</v>
      </c>
      <c r="F244" s="9" t="s">
        <v>521</v>
      </c>
      <c r="G244" s="9" t="s">
        <v>3290</v>
      </c>
      <c r="H244" s="9" t="s">
        <v>520</v>
      </c>
      <c r="I244" s="9">
        <v>82388</v>
      </c>
      <c r="J244" s="9">
        <v>9597</v>
      </c>
      <c r="K244" s="9">
        <v>513.6</v>
      </c>
      <c r="L244" s="115">
        <f t="shared" si="9"/>
        <v>0.11648541049667427</v>
      </c>
      <c r="M244" s="96">
        <f>IF($B244="Область","",SUM('Дані з ДІСО'!J244:L244)/K244)</f>
        <v>16.707554517133957</v>
      </c>
      <c r="N244" s="9" t="str">
        <f>IF($B244="Область","",VLOOKUP(100*J244/I244,Параметри!$B$39:$C$53,2,TRUE))</f>
        <v>14. 9-12</v>
      </c>
      <c r="O244" s="9" t="str">
        <f>IF($B244="Область","",VLOOKUP(M244,Параметри!$B$21:$C$35,2,TRUE))</f>
        <v>12. 15-35,3</v>
      </c>
      <c r="P244" s="9">
        <f t="shared" si="10"/>
        <v>14</v>
      </c>
      <c r="Q244" s="9">
        <f t="shared" si="11"/>
        <v>12</v>
      </c>
      <c r="R244" s="116">
        <v>24.5</v>
      </c>
      <c r="S244" s="117">
        <f>IF(C244="Область",Параметри!$K$47,IF(C244="Київ",Параметри!$K$48,IF(L244&lt;Параметри!$I$42,Параметри!$K$42,IF(L244&lt;Параметри!$I$43,Параметри!$K$43,IF(L244&lt;Параметри!$I$44,Параметри!$K$44,IF(L244&lt;Параметри!$I$45,Параметри!$K$45,Параметри!$K$46))))))</f>
        <v>0.23</v>
      </c>
      <c r="T244" s="97">
        <f>IF($B244="Область",Параметри!K$63,IF($R244&lt;Параметри!$G$59,Параметри!K$58,IF($R244&lt;Параметри!$G$60,Параметри!K$59,IF($R244&lt;Параметри!$G$61,Параметри!K$60,IF($R244&lt;Параметри!$G$62,Параметри!K$61,Параметри!K$62)))))</f>
        <v>0.1</v>
      </c>
      <c r="U244" s="97">
        <f>IF($B244="Область",Параметри!L$63,IF($R244&lt;Параметри!$G$59,Параметри!L$58,IF($R244&lt;Параметри!$G$60,Параметри!L$59,IF($R244&lt;Параметри!$G$61,Параметри!L$60,IF($R244&lt;Параметри!$G$62,Параметри!L$61,Параметри!L$62)))))</f>
        <v>4.7E-2</v>
      </c>
      <c r="V244" s="98">
        <f>IF(OR(SUM('Дані з ДІСО'!G244:I244)=0,Розрахунки!H244=0),"",Розрахунки!H244/SUM('Дані з ДІСО'!G244:I244))</f>
        <v>26.403076923076924</v>
      </c>
      <c r="W244" s="9" t="s">
        <v>3176</v>
      </c>
      <c r="X244" s="9">
        <v>24.5</v>
      </c>
      <c r="Y244" s="9">
        <v>24.5</v>
      </c>
      <c r="Z244" s="9" t="s">
        <v>4535</v>
      </c>
      <c r="AA244" s="99">
        <v>24.5</v>
      </c>
      <c r="AB244" s="9" t="str">
        <f>IF('Коефіцієнти АТО'!C244="Область","",'Коефіцієнти АТО'!D244)</f>
        <v>Донецька</v>
      </c>
      <c r="AC244" s="9"/>
    </row>
    <row r="245" spans="1:29" ht="15" customHeight="1">
      <c r="A245" s="9">
        <v>244</v>
      </c>
      <c r="B245" s="9" t="s">
        <v>3151</v>
      </c>
      <c r="C245" s="9" t="s">
        <v>3151</v>
      </c>
      <c r="D245" s="9" t="s">
        <v>3351</v>
      </c>
      <c r="E245" s="9" t="s">
        <v>29</v>
      </c>
      <c r="F245" s="9" t="s">
        <v>523</v>
      </c>
      <c r="G245" s="9" t="s">
        <v>3384</v>
      </c>
      <c r="H245" s="9" t="s">
        <v>522</v>
      </c>
      <c r="I245" s="9">
        <v>20736</v>
      </c>
      <c r="J245" s="9">
        <v>6673</v>
      </c>
      <c r="K245" s="9">
        <v>392.3</v>
      </c>
      <c r="L245" s="115">
        <f t="shared" si="9"/>
        <v>0.32180748456790126</v>
      </c>
      <c r="M245" s="96">
        <f>IF($B245="Область","",SUM('Дані з ДІСО'!J245:L245)/K245)</f>
        <v>0.96609737445832267</v>
      </c>
      <c r="N245" s="9" t="str">
        <f>IF($B245="Область","",VLOOKUP(100*J245/I245,Параметри!$B$39:$C$53,2,TRUE))</f>
        <v>9. 26-43</v>
      </c>
      <c r="O245" s="9" t="str">
        <f>IF($B245="Область","",VLOOKUP(M245,Параметри!$B$21:$C$35,2,TRUE))</f>
        <v>1. 0-1</v>
      </c>
      <c r="P245" s="9">
        <f t="shared" si="10"/>
        <v>9</v>
      </c>
      <c r="Q245" s="9">
        <f t="shared" si="11"/>
        <v>1</v>
      </c>
      <c r="R245" s="116">
        <v>20.5</v>
      </c>
      <c r="S245" s="117">
        <f>IF(C245="Область",Параметри!$K$47,IF(C245="Київ",Параметри!$K$48,IF(L245&lt;Параметри!$I$42,Параметри!$K$42,IF(L245&lt;Параметри!$I$43,Параметри!$K$43,IF(L245&lt;Параметри!$I$44,Параметри!$K$44,IF(L245&lt;Параметри!$I$45,Параметри!$K$45,Параметри!$K$46))))))</f>
        <v>0.33</v>
      </c>
      <c r="T245" s="97">
        <f>IF($B245="Область",Параметри!K$63,IF($R245&lt;Параметри!$G$59,Параметри!K$58,IF($R245&lt;Параметри!$G$60,Параметри!K$59,IF($R245&lt;Параметри!$G$61,Параметри!K$60,IF($R245&lt;Параметри!$G$62,Параметри!K$61,Параметри!K$62)))))</f>
        <v>7.4999999999999997E-2</v>
      </c>
      <c r="U245" s="97">
        <f>IF($B245="Область",Параметри!L$63,IF($R245&lt;Параметри!$G$59,Параметри!L$58,IF($R245&lt;Параметри!$G$60,Параметри!L$59,IF($R245&lt;Параметри!$G$61,Параметри!L$60,IF($R245&lt;Параметри!$G$62,Параметри!L$61,Параметри!L$62)))))</f>
        <v>4.7E-2</v>
      </c>
      <c r="V245" s="98">
        <f>IF(OR(SUM('Дані з ДІСО'!G245:I245)=0,Розрахунки!H245=0),"",Розрахунки!H245/SUM('Дані з ДІСО'!G245:I245))</f>
        <v>23.6875</v>
      </c>
      <c r="W245" s="9">
        <v>2021</v>
      </c>
      <c r="X245" s="9">
        <v>17.5</v>
      </c>
      <c r="Y245" s="9">
        <v>21.5</v>
      </c>
      <c r="Z245" s="9" t="s">
        <v>4536</v>
      </c>
      <c r="AA245" s="99">
        <v>20.5</v>
      </c>
      <c r="AB245" s="9" t="str">
        <f>IF('Коефіцієнти АТО'!C245="Область","",'Коефіцієнти АТО'!D245)</f>
        <v>Донецька</v>
      </c>
      <c r="AC245" s="9"/>
    </row>
    <row r="246" spans="1:29" ht="15" customHeight="1">
      <c r="A246" s="9">
        <v>245</v>
      </c>
      <c r="B246" s="9" t="s">
        <v>3145</v>
      </c>
      <c r="C246" s="9" t="s">
        <v>3146</v>
      </c>
      <c r="D246" s="9" t="s">
        <v>3351</v>
      </c>
      <c r="E246" s="9" t="s">
        <v>21</v>
      </c>
      <c r="F246" s="9" t="s">
        <v>525</v>
      </c>
      <c r="G246" s="9" t="s">
        <v>3385</v>
      </c>
      <c r="H246" s="9" t="s">
        <v>524</v>
      </c>
      <c r="I246" s="9">
        <v>29167</v>
      </c>
      <c r="J246" s="9">
        <v>4437</v>
      </c>
      <c r="K246" s="9">
        <v>288.60000000000002</v>
      </c>
      <c r="L246" s="115">
        <f t="shared" si="9"/>
        <v>0.15212397572599171</v>
      </c>
      <c r="M246" s="96">
        <f>IF($B246="Область","",SUM('Дані з ДІСО'!J246:L246)/K246)</f>
        <v>0.64449064449064442</v>
      </c>
      <c r="N246" s="9" t="str">
        <f>IF($B246="Область","",VLOOKUP(100*J246/I246,Параметри!$B$39:$C$53,2,TRUE))</f>
        <v>13. 12-19</v>
      </c>
      <c r="O246" s="9" t="str">
        <f>IF($B246="Область","",VLOOKUP(M246,Параметри!$B$21:$C$35,2,TRUE))</f>
        <v>1. 0-1</v>
      </c>
      <c r="P246" s="9">
        <f t="shared" si="10"/>
        <v>13</v>
      </c>
      <c r="Q246" s="9">
        <f t="shared" si="11"/>
        <v>1</v>
      </c>
      <c r="R246" s="116">
        <v>20</v>
      </c>
      <c r="S246" s="117">
        <f>IF(C246="Область",Параметри!$K$47,IF(C246="Київ",Параметри!$K$48,IF(L246&lt;Параметри!$I$42,Параметри!$K$42,IF(L246&lt;Параметри!$I$43,Параметри!$K$43,IF(L246&lt;Параметри!$I$44,Параметри!$K$44,IF(L246&lt;Параметри!$I$45,Параметри!$K$45,Параметри!$K$46))))))</f>
        <v>0.23</v>
      </c>
      <c r="T246" s="97">
        <f>IF($B246="Область",Параметри!K$63,IF($R246&lt;Параметри!$G$59,Параметри!K$58,IF($R246&lt;Параметри!$G$60,Параметри!K$59,IF($R246&lt;Параметри!$G$61,Параметри!K$60,IF($R246&lt;Параметри!$G$62,Параметри!K$61,Параметри!K$62)))))</f>
        <v>7.4999999999999997E-2</v>
      </c>
      <c r="U246" s="97">
        <f>IF($B246="Область",Параметри!L$63,IF($R246&lt;Параметри!$G$59,Параметри!L$58,IF($R246&lt;Параметри!$G$60,Параметри!L$59,IF($R246&lt;Параметри!$G$61,Параметри!L$60,IF($R246&lt;Параметри!$G$62,Параметри!L$61,Параметри!L$62)))))</f>
        <v>4.7E-2</v>
      </c>
      <c r="V246" s="98">
        <f>IF(OR(SUM('Дані з ДІСО'!G246:I246)=0,Розрахунки!H246=0),"",Розрахунки!H246/SUM('Дані з ДІСО'!G246:I246))</f>
        <v>16.90909090909091</v>
      </c>
      <c r="W246" s="9">
        <v>2021</v>
      </c>
      <c r="X246" s="9">
        <v>20</v>
      </c>
      <c r="Y246" s="9">
        <v>19</v>
      </c>
      <c r="Z246" s="9" t="s">
        <v>4535</v>
      </c>
      <c r="AA246" s="99">
        <v>20</v>
      </c>
      <c r="AB246" s="9" t="str">
        <f>IF('Коефіцієнти АТО'!C246="Область","",'Коефіцієнти АТО'!D246)</f>
        <v>Донецька</v>
      </c>
      <c r="AC246" s="9"/>
    </row>
    <row r="247" spans="1:29" ht="15" customHeight="1">
      <c r="A247" s="9">
        <v>246</v>
      </c>
      <c r="B247" s="9" t="s">
        <v>3145</v>
      </c>
      <c r="C247" s="9" t="s">
        <v>3146</v>
      </c>
      <c r="D247" s="9" t="s">
        <v>3351</v>
      </c>
      <c r="E247" s="9" t="s">
        <v>21</v>
      </c>
      <c r="F247" s="9" t="s">
        <v>527</v>
      </c>
      <c r="G247" s="9" t="s">
        <v>3386</v>
      </c>
      <c r="H247" s="9" t="s">
        <v>526</v>
      </c>
      <c r="I247" s="9">
        <v>8903</v>
      </c>
      <c r="J247" s="9">
        <v>4594</v>
      </c>
      <c r="K247" s="9">
        <v>376.4</v>
      </c>
      <c r="L247" s="115">
        <f t="shared" si="9"/>
        <v>0.5160058407278445</v>
      </c>
      <c r="M247" s="96">
        <f>IF($B247="Область","",SUM('Дані з ДІСО'!J247:L247)/K247)</f>
        <v>1.4638682252922424</v>
      </c>
      <c r="N247" s="9" t="str">
        <f>IF($B247="Область","",VLOOKUP(100*J247/I247,Параметри!$B$39:$C$53,2,TRUE))</f>
        <v>7. 49-53</v>
      </c>
      <c r="O247" s="9" t="str">
        <f>IF($B247="Область","",VLOOKUP(M247,Параметри!$B$21:$C$35,2,TRUE))</f>
        <v>3. 1,4-2,1</v>
      </c>
      <c r="P247" s="9">
        <f t="shared" si="10"/>
        <v>7</v>
      </c>
      <c r="Q247" s="9">
        <f t="shared" si="11"/>
        <v>3</v>
      </c>
      <c r="R247" s="116">
        <v>14.5</v>
      </c>
      <c r="S247" s="117">
        <f>IF(C247="Область",Параметри!$K$47,IF(C247="Київ",Параметри!$K$48,IF(L247&lt;Параметри!$I$42,Параметри!$K$42,IF(L247&lt;Параметри!$I$43,Параметри!$K$43,IF(L247&lt;Параметри!$I$44,Параметри!$K$44,IF(L247&lt;Параметри!$I$45,Параметри!$K$45,Параметри!$K$46))))))</f>
        <v>0.43</v>
      </c>
      <c r="T247" s="97">
        <f>IF($B247="Область",Параметри!K$63,IF($R247&lt;Параметри!$G$59,Параметри!K$58,IF($R247&lt;Параметри!$G$60,Параметри!K$59,IF($R247&lt;Параметри!$G$61,Параметри!K$60,IF($R247&lt;Параметри!$G$62,Параметри!K$61,Параметри!K$62)))))</f>
        <v>1.7000000000000001E-2</v>
      </c>
      <c r="U247" s="97">
        <f>IF($B247="Область",Параметри!L$63,IF($R247&lt;Параметри!$G$59,Параметри!L$58,IF($R247&lt;Параметри!$G$60,Параметри!L$59,IF($R247&lt;Параметри!$G$61,Параметри!L$60,IF($R247&lt;Параметри!$G$62,Параметри!L$61,Параметри!L$62)))))</f>
        <v>4.7E-2</v>
      </c>
      <c r="V247" s="98">
        <f>IF(OR(SUM('Дані з ДІСО'!G247:I247)=0,Розрахунки!H247=0),"",Розрахунки!H247/SUM('Дані з ДІСО'!G247:I247))</f>
        <v>11.244897959183673</v>
      </c>
      <c r="W247" s="9">
        <v>2021</v>
      </c>
      <c r="X247" s="9">
        <v>14.5</v>
      </c>
      <c r="Y247" s="9">
        <v>14</v>
      </c>
      <c r="Z247" s="9" t="s">
        <v>4535</v>
      </c>
      <c r="AA247" s="99">
        <v>14.5</v>
      </c>
      <c r="AB247" s="9" t="str">
        <f>IF('Коефіцієнти АТО'!C247="Область","",'Коефіцієнти АТО'!D247)</f>
        <v>Донецька</v>
      </c>
      <c r="AC247" s="9"/>
    </row>
    <row r="248" spans="1:29" ht="15" customHeight="1">
      <c r="A248" s="9">
        <v>247</v>
      </c>
      <c r="B248" s="9" t="s">
        <v>3176</v>
      </c>
      <c r="C248" s="9" t="s">
        <v>3146</v>
      </c>
      <c r="D248" s="9" t="s">
        <v>3351</v>
      </c>
      <c r="E248" s="9" t="s">
        <v>78</v>
      </c>
      <c r="F248" s="9" t="s">
        <v>529</v>
      </c>
      <c r="G248" s="9" t="s">
        <v>3387</v>
      </c>
      <c r="H248" s="9" t="s">
        <v>528</v>
      </c>
      <c r="I248" s="9">
        <v>35403</v>
      </c>
      <c r="J248" s="9">
        <v>633</v>
      </c>
      <c r="K248" s="9">
        <v>150.69999999999999</v>
      </c>
      <c r="L248" s="115">
        <f t="shared" si="9"/>
        <v>1.7879840691466826E-2</v>
      </c>
      <c r="M248" s="96">
        <f>IF($B248="Область","",SUM('Дані з ДІСО'!J248:L248)/K248)</f>
        <v>17.763769077637694</v>
      </c>
      <c r="N248" s="9" t="str">
        <f>IF($B248="Область","",VLOOKUP(100*J248/I248,Параметри!$B$39:$C$53,2,TRUE))</f>
        <v>15. 0-9</v>
      </c>
      <c r="O248" s="9" t="str">
        <f>IF($B248="Область","",VLOOKUP(M248,Параметри!$B$21:$C$35,2,TRUE))</f>
        <v>12. 15-35,3</v>
      </c>
      <c r="P248" s="9">
        <f t="shared" si="10"/>
        <v>15</v>
      </c>
      <c r="Q248" s="9">
        <f t="shared" si="11"/>
        <v>12</v>
      </c>
      <c r="R248" s="116">
        <v>24.5</v>
      </c>
      <c r="S248" s="117">
        <f>IF(C248="Область",Параметри!$K$47,IF(C248="Київ",Параметри!$K$48,IF(L248&lt;Параметри!$I$42,Параметри!$K$42,IF(L248&lt;Параметри!$I$43,Параметри!$K$43,IF(L248&lt;Параметри!$I$44,Параметри!$K$44,IF(L248&lt;Параметри!$I$45,Параметри!$K$45,Параметри!$K$46))))))</f>
        <v>0.23</v>
      </c>
      <c r="T248" s="97">
        <f>IF($B248="Область",Параметри!K$63,IF($R248&lt;Параметри!$G$59,Параметри!K$58,IF($R248&lt;Параметри!$G$60,Параметри!K$59,IF($R248&lt;Параметри!$G$61,Параметри!K$60,IF($R248&lt;Параметри!$G$62,Параметри!K$61,Параметри!K$62)))))</f>
        <v>0.1</v>
      </c>
      <c r="U248" s="97">
        <f>IF($B248="Область",Параметри!L$63,IF($R248&lt;Параметри!$G$59,Параметри!L$58,IF($R248&lt;Параметри!$G$60,Параметри!L$59,IF($R248&lt;Параметри!$G$61,Параметри!L$60,IF($R248&lt;Параметри!$G$62,Параметри!L$61,Параметри!L$62)))))</f>
        <v>4.7E-2</v>
      </c>
      <c r="V248" s="98">
        <f>IF(OR(SUM('Дані з ДІСО'!G248:I248)=0,Розрахунки!H248=0),"",Розрахунки!H248/SUM('Дані з ДІСО'!G248:I248))</f>
        <v>21.246031746031747</v>
      </c>
      <c r="W248" s="9" t="s">
        <v>3176</v>
      </c>
      <c r="X248" s="9">
        <v>24.5</v>
      </c>
      <c r="Y248" s="9">
        <v>23.5</v>
      </c>
      <c r="Z248" s="9" t="s">
        <v>4535</v>
      </c>
      <c r="AA248" s="99">
        <v>24.5</v>
      </c>
      <c r="AB248" s="9" t="str">
        <f>IF('Коефіцієнти АТО'!C248="Область","",'Коефіцієнти АТО'!D248)</f>
        <v>Донецька</v>
      </c>
      <c r="AC248" s="9"/>
    </row>
    <row r="249" spans="1:29" ht="15" customHeight="1">
      <c r="A249" s="9">
        <v>248</v>
      </c>
      <c r="B249" s="9" t="s">
        <v>3176</v>
      </c>
      <c r="C249" s="9" t="s">
        <v>3146</v>
      </c>
      <c r="D249" s="9" t="s">
        <v>3351</v>
      </c>
      <c r="E249" s="9" t="s">
        <v>78</v>
      </c>
      <c r="F249" s="9" t="s">
        <v>531</v>
      </c>
      <c r="G249" s="9" t="s">
        <v>3349</v>
      </c>
      <c r="H249" s="9" t="s">
        <v>530</v>
      </c>
      <c r="I249" s="9">
        <v>115026</v>
      </c>
      <c r="J249" s="9">
        <v>1347</v>
      </c>
      <c r="K249" s="9">
        <v>119.6</v>
      </c>
      <c r="L249" s="115">
        <f t="shared" si="9"/>
        <v>1.1710395910489802E-2</v>
      </c>
      <c r="M249" s="96">
        <f>IF($B249="Область","",SUM('Дані з ДІСО'!J249:L249)/K249)</f>
        <v>88.31103678929766</v>
      </c>
      <c r="N249" s="9" t="str">
        <f>IF($B249="Область","",VLOOKUP(100*J249/I249,Параметри!$B$39:$C$53,2,TRUE))</f>
        <v>15. 0-9</v>
      </c>
      <c r="O249" s="9" t="str">
        <f>IF($B249="Область","",VLOOKUP(M249,Параметри!$B$21:$C$35,2,TRUE))</f>
        <v>14. 44,9-93,7</v>
      </c>
      <c r="P249" s="9">
        <f t="shared" si="10"/>
        <v>15</v>
      </c>
      <c r="Q249" s="9">
        <f t="shared" si="11"/>
        <v>14</v>
      </c>
      <c r="R249" s="116">
        <v>27</v>
      </c>
      <c r="S249" s="117">
        <f>IF(C249="Область",Параметри!$K$47,IF(C249="Київ",Параметри!$K$48,IF(L249&lt;Параметри!$I$42,Параметри!$K$42,IF(L249&lt;Параметри!$I$43,Параметри!$K$43,IF(L249&lt;Параметри!$I$44,Параметри!$K$44,IF(L249&lt;Параметри!$I$45,Параметри!$K$45,Параметри!$K$46))))))</f>
        <v>0.23</v>
      </c>
      <c r="T249" s="97">
        <f>IF($B249="Область",Параметри!K$63,IF($R249&lt;Параметри!$G$59,Параметри!K$58,IF($R249&lt;Параметри!$G$60,Параметри!K$59,IF($R249&lt;Параметри!$G$61,Параметри!K$60,IF($R249&lt;Параметри!$G$62,Параметри!K$61,Параметри!K$62)))))</f>
        <v>0.15</v>
      </c>
      <c r="U249" s="97">
        <f>IF($B249="Область",Параметри!L$63,IF($R249&lt;Параметри!$G$59,Параметри!L$58,IF($R249&lt;Параметри!$G$60,Параметри!L$59,IF($R249&lt;Параметри!$G$61,Параметри!L$60,IF($R249&lt;Параметри!$G$62,Параметри!L$61,Параметри!L$62)))))</f>
        <v>0.10100000000000001</v>
      </c>
      <c r="V249" s="98">
        <f>IF(OR(SUM('Дані з ДІСО'!G249:I249)=0,Розрахунки!H249=0),"",Розрахунки!H249/SUM('Дані з ДІСО'!G249:I249))</f>
        <v>31.156342182890857</v>
      </c>
      <c r="W249" s="9" t="s">
        <v>3176</v>
      </c>
      <c r="X249" s="9">
        <v>27.5</v>
      </c>
      <c r="Y249" s="9">
        <v>26</v>
      </c>
      <c r="Z249" s="9" t="s">
        <v>4536</v>
      </c>
      <c r="AA249" s="99">
        <v>27</v>
      </c>
      <c r="AB249" s="9" t="str">
        <f>IF('Коефіцієнти АТО'!C249="Область","",'Коефіцієнти АТО'!D249)</f>
        <v>Донецька</v>
      </c>
      <c r="AC249" s="9"/>
    </row>
    <row r="250" spans="1:29" ht="15" customHeight="1">
      <c r="A250" s="9">
        <v>249</v>
      </c>
      <c r="B250" s="9" t="s">
        <v>3148</v>
      </c>
      <c r="C250" s="9" t="s">
        <v>3148</v>
      </c>
      <c r="D250" s="9" t="s">
        <v>3351</v>
      </c>
      <c r="E250" s="9" t="s">
        <v>24</v>
      </c>
      <c r="F250" s="9" t="s">
        <v>533</v>
      </c>
      <c r="G250" s="9" t="s">
        <v>3388</v>
      </c>
      <c r="H250" s="9" t="s">
        <v>532</v>
      </c>
      <c r="I250" s="9">
        <v>10800</v>
      </c>
      <c r="J250" s="9">
        <v>10800</v>
      </c>
      <c r="K250" s="9">
        <v>571.1</v>
      </c>
      <c r="L250" s="115">
        <f t="shared" si="9"/>
        <v>1</v>
      </c>
      <c r="M250" s="96">
        <f>IF($B250="Область","",SUM('Дані з ДІСО'!J250:L250)/K250)</f>
        <v>0.15583960777447031</v>
      </c>
      <c r="N250" s="9" t="str">
        <f>IF($B250="Область","",VLOOKUP(100*J250/I250,Параметри!$B$39:$C$53,2,TRUE))</f>
        <v>1. 100%</v>
      </c>
      <c r="O250" s="9" t="str">
        <f>IF($B250="Область","",VLOOKUP(M250,Параметри!$B$21:$C$35,2,TRUE))</f>
        <v>1. 0-1</v>
      </c>
      <c r="P250" s="9">
        <f t="shared" si="10"/>
        <v>1</v>
      </c>
      <c r="Q250" s="9">
        <f t="shared" si="11"/>
        <v>1</v>
      </c>
      <c r="R250" s="116">
        <v>12</v>
      </c>
      <c r="S250" s="117">
        <f>IF(C250="Область",Параметри!$K$47,IF(C250="Київ",Параметри!$K$48,IF(L250&lt;Параметри!$I$42,Параметри!$K$42,IF(L250&lt;Параметри!$I$43,Параметри!$K$43,IF(L250&lt;Параметри!$I$44,Параметри!$K$44,IF(L250&lt;Параметри!$I$45,Параметри!$K$45,Параметри!$K$46))))))</f>
        <v>0.53</v>
      </c>
      <c r="T250" s="97">
        <f>IF($B250="Область",Параметри!K$63,IF($R250&lt;Параметри!$G$59,Параметри!K$58,IF($R250&lt;Параметри!$G$60,Параметри!K$59,IF($R250&lt;Параметри!$G$61,Параметри!K$60,IF($R250&lt;Параметри!$G$62,Параметри!K$61,Параметри!K$62)))))</f>
        <v>1.7000000000000001E-2</v>
      </c>
      <c r="U250" s="97">
        <f>IF($B250="Область",Параметри!L$63,IF($R250&lt;Параметри!$G$59,Параметри!L$58,IF($R250&lt;Параметри!$G$60,Параметри!L$59,IF($R250&lt;Параметри!$G$61,Параметри!L$60,IF($R250&lt;Параметри!$G$62,Параметри!L$61,Параметри!L$62)))))</f>
        <v>4.7E-2</v>
      </c>
      <c r="V250" s="98">
        <f>IF(OR(SUM('Дані з ДІСО'!G250:I250)=0,Розрахунки!H250=0),"",Розрахунки!H250/SUM('Дані з ДІСО'!G250:I250))</f>
        <v>8.9</v>
      </c>
      <c r="W250" s="9">
        <v>2021</v>
      </c>
      <c r="X250" s="9">
        <v>12.5</v>
      </c>
      <c r="Y250" s="9">
        <v>11</v>
      </c>
      <c r="Z250" s="9" t="s">
        <v>4536</v>
      </c>
      <c r="AA250" s="99">
        <v>12</v>
      </c>
      <c r="AB250" s="9" t="str">
        <f>IF('Коефіцієнти АТО'!C250="Область","",'Коефіцієнти АТО'!D250)</f>
        <v>Донецька</v>
      </c>
      <c r="AC250" s="9"/>
    </row>
    <row r="251" spans="1:29" ht="15" customHeight="1">
      <c r="A251" s="9">
        <v>250</v>
      </c>
      <c r="B251" s="9" t="s">
        <v>3176</v>
      </c>
      <c r="C251" s="9" t="s">
        <v>3146</v>
      </c>
      <c r="D251" s="9" t="s">
        <v>3351</v>
      </c>
      <c r="E251" s="9" t="s">
        <v>78</v>
      </c>
      <c r="F251" s="9" t="s">
        <v>535</v>
      </c>
      <c r="G251" s="9" t="s">
        <v>3389</v>
      </c>
      <c r="H251" s="9" t="s">
        <v>534</v>
      </c>
      <c r="I251" s="9">
        <v>66369</v>
      </c>
      <c r="J251" s="9">
        <v>3160</v>
      </c>
      <c r="K251" s="9">
        <v>67.900000000000006</v>
      </c>
      <c r="L251" s="115">
        <f t="shared" si="9"/>
        <v>4.7612590215311362E-2</v>
      </c>
      <c r="M251" s="96">
        <f>IF($B251="Область","",SUM('Дані з ДІСО'!J251:L251)/K251)</f>
        <v>57.37849779086892</v>
      </c>
      <c r="N251" s="9" t="str">
        <f>IF($B251="Область","",VLOOKUP(100*J251/I251,Параметри!$B$39:$C$53,2,TRUE))</f>
        <v>15. 0-9</v>
      </c>
      <c r="O251" s="9" t="str">
        <f>IF($B251="Область","",VLOOKUP(M251,Параметри!$B$21:$C$35,2,TRUE))</f>
        <v>14. 44,9-93,7</v>
      </c>
      <c r="P251" s="9">
        <f t="shared" si="10"/>
        <v>15</v>
      </c>
      <c r="Q251" s="9">
        <f t="shared" si="11"/>
        <v>14</v>
      </c>
      <c r="R251" s="116">
        <v>22</v>
      </c>
      <c r="S251" s="117">
        <f>IF(C251="Область",Параметри!$K$47,IF(C251="Київ",Параметри!$K$48,IF(L251&lt;Параметри!$I$42,Параметри!$K$42,IF(L251&lt;Параметри!$I$43,Параметри!$K$43,IF(L251&lt;Параметри!$I$44,Параметри!$K$44,IF(L251&lt;Параметри!$I$45,Параметри!$K$45,Параметри!$K$46))))))</f>
        <v>0.23</v>
      </c>
      <c r="T251" s="97">
        <f>IF($B251="Область",Параметри!K$63,IF($R251&lt;Параметри!$G$59,Параметри!K$58,IF($R251&lt;Параметри!$G$60,Параметри!K$59,IF($R251&lt;Параметри!$G$61,Параметри!K$60,IF($R251&lt;Параметри!$G$62,Параметри!K$61,Параметри!K$62)))))</f>
        <v>0.1</v>
      </c>
      <c r="U251" s="97">
        <f>IF($B251="Область",Параметри!L$63,IF($R251&lt;Параметри!$G$59,Параметри!L$58,IF($R251&lt;Параметри!$G$60,Параметри!L$59,IF($R251&lt;Параметри!$G$61,Параметри!L$60,IF($R251&lt;Параметри!$G$62,Параметри!L$61,Параметри!L$62)))))</f>
        <v>4.7E-2</v>
      </c>
      <c r="V251" s="98">
        <f>IF(OR(SUM('Дані з ДІСО'!G251:I251)=0,Розрахунки!H251=0),"",Розрахунки!H251/SUM('Дані з ДІСО'!G251:I251))</f>
        <v>21.765363128491622</v>
      </c>
      <c r="W251" s="9" t="s">
        <v>3176</v>
      </c>
      <c r="X251" s="9">
        <v>27.5</v>
      </c>
      <c r="Y251" s="9">
        <v>21</v>
      </c>
      <c r="Z251" s="9" t="s">
        <v>4536</v>
      </c>
      <c r="AA251" s="99">
        <v>22</v>
      </c>
      <c r="AB251" s="9" t="str">
        <f>IF('Коефіцієнти АТО'!C251="Область","",'Коефіцієнти АТО'!D251)</f>
        <v>Донецька</v>
      </c>
      <c r="AC251" s="9"/>
    </row>
    <row r="252" spans="1:29" ht="15" customHeight="1">
      <c r="A252" s="9">
        <v>251</v>
      </c>
      <c r="B252" s="9" t="s">
        <v>3151</v>
      </c>
      <c r="C252" s="9" t="s">
        <v>3151</v>
      </c>
      <c r="D252" s="9" t="s">
        <v>3351</v>
      </c>
      <c r="E252" s="9" t="s">
        <v>29</v>
      </c>
      <c r="F252" s="9" t="s">
        <v>537</v>
      </c>
      <c r="G252" s="9" t="s">
        <v>3390</v>
      </c>
      <c r="H252" s="9" t="s">
        <v>536</v>
      </c>
      <c r="I252" s="9">
        <v>3910</v>
      </c>
      <c r="J252" s="9">
        <v>2255</v>
      </c>
      <c r="K252" s="9">
        <v>215.3</v>
      </c>
      <c r="L252" s="115">
        <f t="shared" si="9"/>
        <v>0.57672634271099743</v>
      </c>
      <c r="M252" s="96">
        <f>IF($B252="Область","",SUM('Дані з ДІСО'!J252:L252)/K252)</f>
        <v>1.179749187180678</v>
      </c>
      <c r="N252" s="9" t="str">
        <f>IF($B252="Область","",VLOOKUP(100*J252/I252,Параметри!$B$39:$C$53,2,TRUE))</f>
        <v>6. 53-58</v>
      </c>
      <c r="O252" s="9" t="str">
        <f>IF($B252="Область","",VLOOKUP(M252,Параметри!$B$21:$C$35,2,TRUE))</f>
        <v>2. 1-1,4</v>
      </c>
      <c r="P252" s="9">
        <f t="shared" si="10"/>
        <v>6</v>
      </c>
      <c r="Q252" s="9">
        <f t="shared" si="11"/>
        <v>2</v>
      </c>
      <c r="R252" s="116">
        <v>12.5</v>
      </c>
      <c r="S252" s="117">
        <f>IF(C252="Область",Параметри!$K$47,IF(C252="Київ",Параметри!$K$48,IF(L252&lt;Параметри!$I$42,Параметри!$K$42,IF(L252&lt;Параметри!$I$43,Параметри!$K$43,IF(L252&lt;Параметри!$I$44,Параметри!$K$44,IF(L252&lt;Параметри!$I$45,Параметри!$K$45,Параметри!$K$46))))))</f>
        <v>0.43</v>
      </c>
      <c r="T252" s="97">
        <f>IF($B252="Область",Параметри!K$63,IF($R252&lt;Параметри!$G$59,Параметри!K$58,IF($R252&lt;Параметри!$G$60,Параметри!K$59,IF($R252&lt;Параметри!$G$61,Параметри!K$60,IF($R252&lt;Параметри!$G$62,Параметри!K$61,Параметри!K$62)))))</f>
        <v>1.7000000000000001E-2</v>
      </c>
      <c r="U252" s="97">
        <f>IF($B252="Область",Параметри!L$63,IF($R252&lt;Параметри!$G$59,Параметри!L$58,IF($R252&lt;Параметри!$G$60,Параметри!L$59,IF($R252&lt;Параметри!$G$61,Параметри!L$60,IF($R252&lt;Параметри!$G$62,Параметри!L$61,Параметри!L$62)))))</f>
        <v>4.7E-2</v>
      </c>
      <c r="V252" s="98">
        <f>IF(OR(SUM('Дані з ДІСО'!G252:I252)=0,Розрахунки!H252=0),"",Розрахунки!H252/SUM('Дані з ДІСО'!G252:I252))</f>
        <v>11.545454545454545</v>
      </c>
      <c r="W252" s="9">
        <v>2021</v>
      </c>
      <c r="X252" s="9">
        <v>13</v>
      </c>
      <c r="Y252" s="9">
        <v>11.5</v>
      </c>
      <c r="Z252" s="9" t="s">
        <v>4536</v>
      </c>
      <c r="AA252" s="99">
        <v>12.5</v>
      </c>
      <c r="AB252" s="9" t="str">
        <f>IF('Коефіцієнти АТО'!C252="Область","",'Коефіцієнти АТО'!D252)</f>
        <v>Донецька</v>
      </c>
      <c r="AC252" s="9"/>
    </row>
    <row r="253" spans="1:29" ht="15" customHeight="1">
      <c r="A253" s="9">
        <v>252</v>
      </c>
      <c r="B253" s="9" t="s">
        <v>3148</v>
      </c>
      <c r="C253" s="9" t="s">
        <v>3148</v>
      </c>
      <c r="D253" s="9" t="s">
        <v>3351</v>
      </c>
      <c r="E253" s="9" t="s">
        <v>24</v>
      </c>
      <c r="F253" s="9" t="s">
        <v>539</v>
      </c>
      <c r="G253" s="9" t="s">
        <v>3391</v>
      </c>
      <c r="H253" s="9" t="s">
        <v>538</v>
      </c>
      <c r="I253" s="9">
        <v>12206</v>
      </c>
      <c r="J253" s="9">
        <v>12206</v>
      </c>
      <c r="K253" s="9">
        <v>663</v>
      </c>
      <c r="L253" s="115">
        <f t="shared" si="9"/>
        <v>1</v>
      </c>
      <c r="M253" s="96">
        <f>IF($B253="Область","",SUM('Дані з ДІСО'!J253:L253)/K253)</f>
        <v>0.24283559577677225</v>
      </c>
      <c r="N253" s="9" t="str">
        <f>IF($B253="Область","",VLOOKUP(100*J253/I253,Параметри!$B$39:$C$53,2,TRUE))</f>
        <v>1. 100%</v>
      </c>
      <c r="O253" s="9" t="str">
        <f>IF($B253="Область","",VLOOKUP(M253,Параметри!$B$21:$C$35,2,TRUE))</f>
        <v>1. 0-1</v>
      </c>
      <c r="P253" s="9">
        <f t="shared" si="10"/>
        <v>1</v>
      </c>
      <c r="Q253" s="9">
        <f t="shared" si="11"/>
        <v>1</v>
      </c>
      <c r="R253" s="116">
        <v>12</v>
      </c>
      <c r="S253" s="117">
        <f>IF(C253="Область",Параметри!$K$47,IF(C253="Київ",Параметри!$K$48,IF(L253&lt;Параметри!$I$42,Параметри!$K$42,IF(L253&lt;Параметри!$I$43,Параметри!$K$43,IF(L253&lt;Параметри!$I$44,Параметри!$K$44,IF(L253&lt;Параметри!$I$45,Параметри!$K$45,Параметри!$K$46))))))</f>
        <v>0.53</v>
      </c>
      <c r="T253" s="97">
        <f>IF($B253="Область",Параметри!K$63,IF($R253&lt;Параметри!$G$59,Параметри!K$58,IF($R253&lt;Параметри!$G$60,Параметри!K$59,IF($R253&lt;Параметри!$G$61,Параметри!K$60,IF($R253&lt;Параметри!$G$62,Параметри!K$61,Параметри!K$62)))))</f>
        <v>1.7000000000000001E-2</v>
      </c>
      <c r="U253" s="97">
        <f>IF($B253="Область",Параметри!L$63,IF($R253&lt;Параметри!$G$59,Параметри!L$58,IF($R253&lt;Параметри!$G$60,Параметри!L$59,IF($R253&lt;Параметри!$G$61,Параметри!L$60,IF($R253&lt;Параметри!$G$62,Параметри!L$61,Параметри!L$62)))))</f>
        <v>4.7E-2</v>
      </c>
      <c r="V253" s="98">
        <f>IF(OR(SUM('Дані з ДІСО'!G253:I253)=0,Розрахунки!H253=0),"",Розрахунки!H253/SUM('Дані з ДІСО'!G253:I253))</f>
        <v>14.636363636363637</v>
      </c>
      <c r="W253" s="9">
        <v>2021</v>
      </c>
      <c r="X253" s="9">
        <v>12.5</v>
      </c>
      <c r="Y253" s="9">
        <v>11</v>
      </c>
      <c r="Z253" s="9" t="s">
        <v>4536</v>
      </c>
      <c r="AA253" s="99">
        <v>12</v>
      </c>
      <c r="AB253" s="9" t="str">
        <f>IF('Коефіцієнти АТО'!C253="Область","",'Коефіцієнти АТО'!D253)</f>
        <v>Донецька</v>
      </c>
      <c r="AC253" s="9"/>
    </row>
    <row r="254" spans="1:29" ht="15" customHeight="1">
      <c r="A254" s="9">
        <v>253</v>
      </c>
      <c r="B254" s="9" t="s">
        <v>3145</v>
      </c>
      <c r="C254" s="9" t="s">
        <v>3146</v>
      </c>
      <c r="D254" s="9" t="s">
        <v>3351</v>
      </c>
      <c r="E254" s="9" t="s">
        <v>21</v>
      </c>
      <c r="F254" s="9" t="s">
        <v>541</v>
      </c>
      <c r="G254" s="9" t="s">
        <v>3392</v>
      </c>
      <c r="H254" s="9" t="s">
        <v>540</v>
      </c>
      <c r="I254" s="9">
        <v>13200</v>
      </c>
      <c r="J254" s="9">
        <v>643</v>
      </c>
      <c r="K254" s="9">
        <v>63.6</v>
      </c>
      <c r="L254" s="115">
        <f t="shared" si="9"/>
        <v>4.8712121212121214E-2</v>
      </c>
      <c r="M254" s="96">
        <f>IF($B254="Область","",SUM('Дані з ДІСО'!J254:L254)/K254)</f>
        <v>12.987421383647799</v>
      </c>
      <c r="N254" s="9" t="str">
        <f>IF($B254="Область","",VLOOKUP(100*J254/I254,Параметри!$B$39:$C$53,2,TRUE))</f>
        <v>15. 0-9</v>
      </c>
      <c r="O254" s="9" t="str">
        <f>IF($B254="Область","",VLOOKUP(M254,Параметри!$B$21:$C$35,2,TRUE))</f>
        <v>11. 10,2-15</v>
      </c>
      <c r="P254" s="9">
        <f t="shared" si="10"/>
        <v>15</v>
      </c>
      <c r="Q254" s="9">
        <f t="shared" si="11"/>
        <v>11</v>
      </c>
      <c r="R254" s="116">
        <v>21.5</v>
      </c>
      <c r="S254" s="117">
        <f>IF(C254="Область",Параметри!$K$47,IF(C254="Київ",Параметри!$K$48,IF(L254&lt;Параметри!$I$42,Параметри!$K$42,IF(L254&lt;Параметри!$I$43,Параметри!$K$43,IF(L254&lt;Параметри!$I$44,Параметри!$K$44,IF(L254&lt;Параметри!$I$45,Параметри!$K$45,Параметри!$K$46))))))</f>
        <v>0.23</v>
      </c>
      <c r="T254" s="97">
        <f>IF($B254="Область",Параметри!K$63,IF($R254&lt;Параметри!$G$59,Параметри!K$58,IF($R254&lt;Параметри!$G$60,Параметри!K$59,IF($R254&lt;Параметри!$G$61,Параметри!K$60,IF($R254&lt;Параметри!$G$62,Параметри!K$61,Параметри!K$62)))))</f>
        <v>7.4999999999999997E-2</v>
      </c>
      <c r="U254" s="97">
        <f>IF($B254="Область",Параметри!L$63,IF($R254&lt;Параметри!$G$59,Параметри!L$58,IF($R254&lt;Параметри!$G$60,Параметри!L$59,IF($R254&lt;Параметри!$G$61,Параметри!L$60,IF($R254&lt;Параметри!$G$62,Параметри!L$61,Параметри!L$62)))))</f>
        <v>4.7E-2</v>
      </c>
      <c r="V254" s="98">
        <f>IF(OR(SUM('Дані з ДІСО'!G254:I254)=0,Розрахунки!H254=0),"",Розрахунки!H254/SUM('Дані з ДІСО'!G254:I254))</f>
        <v>28.482758620689655</v>
      </c>
      <c r="W254" s="9">
        <v>2021</v>
      </c>
      <c r="X254" s="9">
        <v>24.5</v>
      </c>
      <c r="Y254" s="9">
        <v>20.5</v>
      </c>
      <c r="Z254" s="9" t="s">
        <v>4536</v>
      </c>
      <c r="AA254" s="99">
        <v>21.5</v>
      </c>
      <c r="AB254" s="9" t="str">
        <f>IF('Коефіцієнти АТО'!C254="Область","",'Коефіцієнти АТО'!D254)</f>
        <v>Донецька</v>
      </c>
      <c r="AC254" s="9"/>
    </row>
    <row r="255" spans="1:29" ht="15" customHeight="1">
      <c r="A255" s="9">
        <v>254</v>
      </c>
      <c r="B255" s="9" t="s">
        <v>3097</v>
      </c>
      <c r="C255" s="9" t="s">
        <v>3097</v>
      </c>
      <c r="D255" s="9" t="s">
        <v>3393</v>
      </c>
      <c r="E255" s="9" t="s">
        <v>15</v>
      </c>
      <c r="F255" s="9" t="s">
        <v>546</v>
      </c>
      <c r="G255" s="9" t="s">
        <v>3118</v>
      </c>
      <c r="H255" s="9" t="s">
        <v>545</v>
      </c>
      <c r="I255" s="9"/>
      <c r="J255" s="9"/>
      <c r="K255" s="9" t="s">
        <v>4534</v>
      </c>
      <c r="L255" s="115" t="str">
        <f t="shared" si="9"/>
        <v/>
      </c>
      <c r="M255" s="96" t="str">
        <f>IF($B255="Область","",SUM('Дані з ДІСО'!J255:L255)/K255)</f>
        <v/>
      </c>
      <c r="N255" s="9" t="str">
        <f>IF($B255="Область","",VLOOKUP(100*J255/I255,Параметри!$B$39:$C$53,2,TRUE))</f>
        <v/>
      </c>
      <c r="O255" s="9" t="str">
        <f>IF($B255="Область","",VLOOKUP(M255,Параметри!$B$21:$C$35,2,TRUE))</f>
        <v/>
      </c>
      <c r="P255" s="9" t="str">
        <f t="shared" si="10"/>
        <v/>
      </c>
      <c r="Q255" s="9" t="str">
        <f t="shared" si="11"/>
        <v/>
      </c>
      <c r="R255" s="116">
        <v>20</v>
      </c>
      <c r="S255" s="117">
        <f>IF(C255="Область",Параметри!$K$47,IF(C255="Київ",Параметри!$K$48,IF(L255&lt;Параметри!$I$42,Параметри!$K$42,IF(L255&lt;Параметри!$I$43,Параметри!$K$43,IF(L255&lt;Параметри!$I$44,Параметри!$K$44,IF(L255&lt;Параметри!$I$45,Параметри!$K$45,Параметри!$K$46))))))</f>
        <v>0.23</v>
      </c>
      <c r="T255" s="97">
        <f>IF($B255="Область",Параметри!K$63,IF($R255&lt;Параметри!$G$59,Параметри!K$58,IF($R255&lt;Параметри!$G$60,Параметри!K$59,IF($R255&lt;Параметри!$G$61,Параметри!K$60,IF($R255&lt;Параметри!$G$62,Параметри!K$61,Параметри!K$62)))))</f>
        <v>7.0000000000000007E-2</v>
      </c>
      <c r="U255" s="97">
        <f>IF($B255="Область",Параметри!L$63,IF($R255&lt;Параметри!$G$59,Параметри!L$58,IF($R255&lt;Параметри!$G$60,Параметри!L$59,IF($R255&lt;Параметри!$G$61,Параметри!L$60,IF($R255&lt;Параметри!$G$62,Параметри!L$61,Параметри!L$62)))))</f>
        <v>0.10100000000000001</v>
      </c>
      <c r="V255" s="98">
        <f>IF(OR(SUM('Дані з ДІСО'!G255:I255)=0,Розрахунки!H255=0),"",Розрахунки!H255/SUM('Дані з ДІСО'!G255:I255))</f>
        <v>21.115384615384617</v>
      </c>
      <c r="W255" s="9" t="s">
        <v>3097</v>
      </c>
      <c r="X255" s="9">
        <v>20</v>
      </c>
      <c r="Y255" s="9">
        <v>20</v>
      </c>
      <c r="Z255" s="9" t="s">
        <v>4535</v>
      </c>
      <c r="AA255" s="99">
        <v>20</v>
      </c>
      <c r="AB255" s="9" t="str">
        <f>IF('Коефіцієнти АТО'!C255="Область","",'Коефіцієнти АТО'!D255)</f>
        <v/>
      </c>
      <c r="AC255" s="9"/>
    </row>
    <row r="256" spans="1:29" ht="15" customHeight="1">
      <c r="A256" s="9">
        <v>255</v>
      </c>
      <c r="B256" s="9" t="s">
        <v>3148</v>
      </c>
      <c r="C256" s="9" t="s">
        <v>3148</v>
      </c>
      <c r="D256" s="9" t="s">
        <v>3393</v>
      </c>
      <c r="E256" s="9" t="s">
        <v>24</v>
      </c>
      <c r="F256" s="9" t="s">
        <v>550</v>
      </c>
      <c r="G256" s="9" t="s">
        <v>3394</v>
      </c>
      <c r="H256" s="9" t="s">
        <v>549</v>
      </c>
      <c r="I256" s="9">
        <v>2348</v>
      </c>
      <c r="J256" s="9">
        <v>2348</v>
      </c>
      <c r="K256" s="9">
        <v>97.2</v>
      </c>
      <c r="L256" s="115">
        <f t="shared" si="9"/>
        <v>1</v>
      </c>
      <c r="M256" s="96">
        <f>IF($B256="Область","",SUM('Дані з ДІСО'!J256:L256)/K256)</f>
        <v>2.9526748971193415</v>
      </c>
      <c r="N256" s="9" t="str">
        <f>IF($B256="Область","",VLOOKUP(100*J256/I256,Параметри!$B$39:$C$53,2,TRUE))</f>
        <v>1. 100%</v>
      </c>
      <c r="O256" s="9" t="str">
        <f>IF($B256="Область","",VLOOKUP(M256,Параметри!$B$21:$C$35,2,TRUE))</f>
        <v>4. 2,1-3</v>
      </c>
      <c r="P256" s="9">
        <f t="shared" si="10"/>
        <v>1</v>
      </c>
      <c r="Q256" s="9">
        <f t="shared" si="11"/>
        <v>4</v>
      </c>
      <c r="R256" s="116">
        <v>13</v>
      </c>
      <c r="S256" s="117">
        <f>IF(C256="Область",Параметри!$K$47,IF(C256="Київ",Параметри!$K$48,IF(L256&lt;Параметри!$I$42,Параметри!$K$42,IF(L256&lt;Параметри!$I$43,Параметри!$K$43,IF(L256&lt;Параметри!$I$44,Параметри!$K$44,IF(L256&lt;Параметри!$I$45,Параметри!$K$45,Параметри!$K$46))))))</f>
        <v>0.53</v>
      </c>
      <c r="T256" s="97">
        <f>IF($B256="Область",Параметри!K$63,IF($R256&lt;Параметри!$G$59,Параметри!K$58,IF($R256&lt;Параметри!$G$60,Параметри!K$59,IF($R256&lt;Параметри!$G$61,Параметри!K$60,IF($R256&lt;Параметри!$G$62,Параметри!K$61,Параметри!K$62)))))</f>
        <v>1.7000000000000001E-2</v>
      </c>
      <c r="U256" s="97">
        <f>IF($B256="Область",Параметри!L$63,IF($R256&lt;Параметри!$G$59,Параметри!L$58,IF($R256&lt;Параметри!$G$60,Параметри!L$59,IF($R256&lt;Параметри!$G$61,Параметри!L$60,IF($R256&lt;Параметри!$G$62,Параметри!L$61,Параметри!L$62)))))</f>
        <v>4.7E-2</v>
      </c>
      <c r="V256" s="98">
        <f>IF(OR(SUM('Дані з ДІСО'!G256:I256)=0,Розрахунки!H256=0),"",Розрахунки!H256/SUM('Дані з ДІСО'!G256:I256))</f>
        <v>14.35</v>
      </c>
      <c r="W256" s="9">
        <v>2016</v>
      </c>
      <c r="X256" s="9">
        <v>13.5</v>
      </c>
      <c r="Y256" s="9">
        <v>12</v>
      </c>
      <c r="Z256" s="9" t="s">
        <v>4536</v>
      </c>
      <c r="AA256" s="99">
        <v>13</v>
      </c>
      <c r="AB256" s="9" t="str">
        <f>IF('Коефіцієнти АТО'!C256="Область","",'Коефіцієнти АТО'!D256)</f>
        <v>Житомирська</v>
      </c>
      <c r="AC256" s="9"/>
    </row>
    <row r="257" spans="1:29" ht="15" customHeight="1">
      <c r="A257" s="9">
        <v>256</v>
      </c>
      <c r="B257" s="9" t="s">
        <v>3148</v>
      </c>
      <c r="C257" s="9" t="s">
        <v>3148</v>
      </c>
      <c r="D257" s="9" t="s">
        <v>3393</v>
      </c>
      <c r="E257" s="9" t="s">
        <v>24</v>
      </c>
      <c r="F257" s="9" t="s">
        <v>552</v>
      </c>
      <c r="G257" s="9" t="s">
        <v>3395</v>
      </c>
      <c r="H257" s="9" t="s">
        <v>551</v>
      </c>
      <c r="I257" s="9">
        <v>3129</v>
      </c>
      <c r="J257" s="9">
        <v>3129</v>
      </c>
      <c r="K257" s="9">
        <v>148</v>
      </c>
      <c r="L257" s="115">
        <f t="shared" si="9"/>
        <v>1</v>
      </c>
      <c r="M257" s="96">
        <f>IF($B257="Область","",SUM('Дані з ДІСО'!J257:L257)/K257)</f>
        <v>2.2027027027027026</v>
      </c>
      <c r="N257" s="9" t="str">
        <f>IF($B257="Область","",VLOOKUP(100*J257/I257,Параметри!$B$39:$C$53,2,TRUE))</f>
        <v>1. 100%</v>
      </c>
      <c r="O257" s="9" t="str">
        <f>IF($B257="Область","",VLOOKUP(M257,Параметри!$B$21:$C$35,2,TRUE))</f>
        <v>4. 2,1-3</v>
      </c>
      <c r="P257" s="9">
        <f t="shared" si="10"/>
        <v>1</v>
      </c>
      <c r="Q257" s="9">
        <f t="shared" si="11"/>
        <v>4</v>
      </c>
      <c r="R257" s="116">
        <v>12.5</v>
      </c>
      <c r="S257" s="117">
        <f>IF(C257="Область",Параметри!$K$47,IF(C257="Київ",Параметри!$K$48,IF(L257&lt;Параметри!$I$42,Параметри!$K$42,IF(L257&lt;Параметри!$I$43,Параметри!$K$43,IF(L257&lt;Параметри!$I$44,Параметри!$K$44,IF(L257&lt;Параметри!$I$45,Параметри!$K$45,Параметри!$K$46))))))</f>
        <v>0.53</v>
      </c>
      <c r="T257" s="97">
        <f>IF($B257="Область",Параметри!K$63,IF($R257&lt;Параметри!$G$59,Параметри!K$58,IF($R257&lt;Параметри!$G$60,Параметри!K$59,IF($R257&lt;Параметри!$G$61,Параметри!K$60,IF($R257&lt;Параметри!$G$62,Параметри!K$61,Параметри!K$62)))))</f>
        <v>1.7000000000000001E-2</v>
      </c>
      <c r="U257" s="97">
        <f>IF($B257="Область",Параметри!L$63,IF($R257&lt;Параметри!$G$59,Параметри!L$58,IF($R257&lt;Параметри!$G$60,Параметри!L$59,IF($R257&lt;Параметри!$G$61,Параметри!L$60,IF($R257&lt;Параметри!$G$62,Параметри!L$61,Параметри!L$62)))))</f>
        <v>4.7E-2</v>
      </c>
      <c r="V257" s="98">
        <f>IF(OR(SUM('Дані з ДІСО'!G257:I257)=0,Розрахунки!H257=0),"",Розрахунки!H257/SUM('Дані з ДІСО'!G257:I257))</f>
        <v>12.538461538461538</v>
      </c>
      <c r="W257" s="9">
        <v>2016</v>
      </c>
      <c r="X257" s="9">
        <v>13</v>
      </c>
      <c r="Y257" s="9">
        <v>11.5</v>
      </c>
      <c r="Z257" s="9" t="s">
        <v>4536</v>
      </c>
      <c r="AA257" s="99">
        <v>12.5</v>
      </c>
      <c r="AB257" s="9" t="str">
        <f>IF('Коефіцієнти АТО'!C257="Область","",'Коефіцієнти АТО'!D257)</f>
        <v>Житомирська</v>
      </c>
      <c r="AC257" s="9"/>
    </row>
    <row r="258" spans="1:29" ht="15" customHeight="1">
      <c r="A258" s="9">
        <v>257</v>
      </c>
      <c r="B258" s="9" t="s">
        <v>3148</v>
      </c>
      <c r="C258" s="9" t="s">
        <v>3148</v>
      </c>
      <c r="D258" s="9" t="s">
        <v>3393</v>
      </c>
      <c r="E258" s="9" t="s">
        <v>24</v>
      </c>
      <c r="F258" s="9" t="s">
        <v>554</v>
      </c>
      <c r="G258" s="9" t="s">
        <v>3396</v>
      </c>
      <c r="H258" s="9" t="s">
        <v>553</v>
      </c>
      <c r="I258" s="9">
        <v>3747</v>
      </c>
      <c r="J258" s="9">
        <v>3747</v>
      </c>
      <c r="K258" s="9">
        <v>174.7</v>
      </c>
      <c r="L258" s="115">
        <f t="shared" ref="L258:L321" si="12">IF($B258="Область","",J258/I258)</f>
        <v>1</v>
      </c>
      <c r="M258" s="96">
        <f>IF($B258="Область","",SUM('Дані з ДІСО'!J258:L258)/K258)</f>
        <v>2.2552947910704066</v>
      </c>
      <c r="N258" s="9" t="str">
        <f>IF($B258="Область","",VLOOKUP(100*J258/I258,Параметри!$B$39:$C$53,2,TRUE))</f>
        <v>1. 100%</v>
      </c>
      <c r="O258" s="9" t="str">
        <f>IF($B258="Область","",VLOOKUP(M258,Параметри!$B$21:$C$35,2,TRUE))</f>
        <v>4. 2,1-3</v>
      </c>
      <c r="P258" s="9">
        <f t="shared" ref="P258:P321" si="13">IF($B258="Область","",IF(MID(N258,2,1)=".",MID(N258,1,1),MID(N258,1,2))*1)</f>
        <v>1</v>
      </c>
      <c r="Q258" s="9">
        <f t="shared" ref="Q258:Q321" si="14">IF($B258="Область","",IF(MID(O258,2,1)=".",MID(O258,1,1),MID(O258,1,2))*1)</f>
        <v>4</v>
      </c>
      <c r="R258" s="116">
        <v>13</v>
      </c>
      <c r="S258" s="117">
        <f>IF(C258="Область",Параметри!$K$47,IF(C258="Київ",Параметри!$K$48,IF(L258&lt;Параметри!$I$42,Параметри!$K$42,IF(L258&lt;Параметри!$I$43,Параметри!$K$43,IF(L258&lt;Параметри!$I$44,Параметри!$K$44,IF(L258&lt;Параметри!$I$45,Параметри!$K$45,Параметри!$K$46))))))</f>
        <v>0.53</v>
      </c>
      <c r="T258" s="97">
        <f>IF($B258="Область",Параметри!K$63,IF($R258&lt;Параметри!$G$59,Параметри!K$58,IF($R258&lt;Параметри!$G$60,Параметри!K$59,IF($R258&lt;Параметри!$G$61,Параметри!K$60,IF($R258&lt;Параметри!$G$62,Параметри!K$61,Параметри!K$62)))))</f>
        <v>1.7000000000000001E-2</v>
      </c>
      <c r="U258" s="97">
        <f>IF($B258="Область",Параметри!L$63,IF($R258&lt;Параметри!$G$59,Параметри!L$58,IF($R258&lt;Параметри!$G$60,Параметри!L$59,IF($R258&lt;Параметри!$G$61,Параметри!L$60,IF($R258&lt;Параметри!$G$62,Параметри!L$61,Параметри!L$62)))))</f>
        <v>4.7E-2</v>
      </c>
      <c r="V258" s="98">
        <f>IF(OR(SUM('Дані з ДІСО'!G258:I258)=0,Розрахунки!H258=0),"",Розрахунки!H258/SUM('Дані з ДІСО'!G258:I258))</f>
        <v>11.939393939393939</v>
      </c>
      <c r="W258" s="9">
        <v>2016</v>
      </c>
      <c r="X258" s="9">
        <v>13</v>
      </c>
      <c r="Y258" s="9">
        <v>13.5</v>
      </c>
      <c r="Z258" s="9" t="s">
        <v>4535</v>
      </c>
      <c r="AA258" s="99">
        <v>13</v>
      </c>
      <c r="AB258" s="9" t="str">
        <f>IF('Коефіцієнти АТО'!C258="Область","",'Коефіцієнти АТО'!D258)</f>
        <v>Житомирська</v>
      </c>
      <c r="AC258" s="9"/>
    </row>
    <row r="259" spans="1:29" ht="15" customHeight="1">
      <c r="A259" s="9">
        <v>258</v>
      </c>
      <c r="B259" s="9" t="s">
        <v>3151</v>
      </c>
      <c r="C259" s="9" t="s">
        <v>3151</v>
      </c>
      <c r="D259" s="9" t="s">
        <v>3393</v>
      </c>
      <c r="E259" s="9" t="s">
        <v>29</v>
      </c>
      <c r="F259" s="9" t="s">
        <v>556</v>
      </c>
      <c r="G259" s="9" t="s">
        <v>3397</v>
      </c>
      <c r="H259" s="9" t="s">
        <v>555</v>
      </c>
      <c r="I259" s="9">
        <v>9081</v>
      </c>
      <c r="J259" s="9">
        <v>2634</v>
      </c>
      <c r="K259" s="9">
        <v>243.7</v>
      </c>
      <c r="L259" s="115">
        <f t="shared" si="12"/>
        <v>0.29005616121572514</v>
      </c>
      <c r="M259" s="96">
        <f>IF($B259="Область","",SUM('Дані з ДІСО'!J259:L259)/K259)</f>
        <v>3.7094788674599921</v>
      </c>
      <c r="N259" s="9" t="str">
        <f>IF($B259="Область","",VLOOKUP(100*J259/I259,Параметри!$B$39:$C$53,2,TRUE))</f>
        <v>9. 26-43</v>
      </c>
      <c r="O259" s="9" t="str">
        <f>IF($B259="Область","",VLOOKUP(M259,Параметри!$B$21:$C$35,2,TRUE))</f>
        <v>5. 3-3,9</v>
      </c>
      <c r="P259" s="9">
        <f t="shared" si="13"/>
        <v>9</v>
      </c>
      <c r="Q259" s="9">
        <f t="shared" si="14"/>
        <v>5</v>
      </c>
      <c r="R259" s="116">
        <v>18</v>
      </c>
      <c r="S259" s="117">
        <f>IF(C259="Область",Параметри!$K$47,IF(C259="Київ",Параметри!$K$48,IF(L259&lt;Параметри!$I$42,Параметри!$K$42,IF(L259&lt;Параметри!$I$43,Параметри!$K$43,IF(L259&lt;Параметри!$I$44,Параметри!$K$44,IF(L259&lt;Параметри!$I$45,Параметри!$K$45,Параметри!$K$46))))))</f>
        <v>0.33</v>
      </c>
      <c r="T259" s="97">
        <f>IF($B259="Область",Параметри!K$63,IF($R259&lt;Параметри!$G$59,Параметри!K$58,IF($R259&lt;Параметри!$G$60,Параметри!K$59,IF($R259&lt;Параметри!$G$61,Параметри!K$60,IF($R259&lt;Параметри!$G$62,Параметри!K$61,Параметри!K$62)))))</f>
        <v>1.7000000000000001E-2</v>
      </c>
      <c r="U259" s="97">
        <f>IF($B259="Область",Параметри!L$63,IF($R259&lt;Параметри!$G$59,Параметри!L$58,IF($R259&lt;Параметри!$G$60,Параметри!L$59,IF($R259&lt;Параметри!$G$61,Параметри!L$60,IF($R259&lt;Параметри!$G$62,Параметри!L$61,Параметри!L$62)))))</f>
        <v>4.7E-2</v>
      </c>
      <c r="V259" s="98">
        <f>IF(OR(SUM('Дані з ДІСО'!G259:I259)=0,Розрахунки!H259=0),"",Розрахунки!H259/SUM('Дані з ДІСО'!G259:I259))</f>
        <v>20.088888888888889</v>
      </c>
      <c r="W259" s="9">
        <v>2016</v>
      </c>
      <c r="X259" s="9">
        <v>17.5</v>
      </c>
      <c r="Y259" s="9">
        <v>19</v>
      </c>
      <c r="Z259" s="9" t="s">
        <v>4536</v>
      </c>
      <c r="AA259" s="99">
        <v>18</v>
      </c>
      <c r="AB259" s="9" t="str">
        <f>IF('Коефіцієнти АТО'!C259="Область","",'Коефіцієнти АТО'!D259)</f>
        <v>Житомирська</v>
      </c>
      <c r="AC259" s="9"/>
    </row>
    <row r="260" spans="1:29" ht="15" customHeight="1">
      <c r="A260" s="9">
        <v>259</v>
      </c>
      <c r="B260" s="9" t="s">
        <v>3151</v>
      </c>
      <c r="C260" s="9" t="s">
        <v>3151</v>
      </c>
      <c r="D260" s="9" t="s">
        <v>3393</v>
      </c>
      <c r="E260" s="9" t="s">
        <v>29</v>
      </c>
      <c r="F260" s="9" t="s">
        <v>558</v>
      </c>
      <c r="G260" s="9" t="s">
        <v>3398</v>
      </c>
      <c r="H260" s="9" t="s">
        <v>557</v>
      </c>
      <c r="I260" s="9">
        <v>9382</v>
      </c>
      <c r="J260" s="9">
        <v>6499</v>
      </c>
      <c r="K260" s="9">
        <v>1281.9000000000001</v>
      </c>
      <c r="L260" s="115">
        <f t="shared" si="12"/>
        <v>0.69270944361543385</v>
      </c>
      <c r="M260" s="96">
        <f>IF($B260="Область","",SUM('Дані з ДІСО'!J260:L260)/K260)</f>
        <v>0.65605741477494339</v>
      </c>
      <c r="N260" s="9" t="str">
        <f>IF($B260="Область","",VLOOKUP(100*J260/I260,Параметри!$B$39:$C$53,2,TRUE))</f>
        <v>3. 66-72</v>
      </c>
      <c r="O260" s="9" t="str">
        <f>IF($B260="Область","",VLOOKUP(M260,Параметри!$B$21:$C$35,2,TRUE))</f>
        <v>1. 0-1</v>
      </c>
      <c r="P260" s="9">
        <f t="shared" si="13"/>
        <v>3</v>
      </c>
      <c r="Q260" s="9">
        <f t="shared" si="14"/>
        <v>1</v>
      </c>
      <c r="R260" s="116">
        <v>11.5</v>
      </c>
      <c r="S260" s="117">
        <f>IF(C260="Область",Параметри!$K$47,IF(C260="Київ",Параметри!$K$48,IF(L260&lt;Параметри!$I$42,Параметри!$K$42,IF(L260&lt;Параметри!$I$43,Параметри!$K$43,IF(L260&lt;Параметри!$I$44,Параметри!$K$44,IF(L260&lt;Параметри!$I$45,Параметри!$K$45,Параметри!$K$46))))))</f>
        <v>0.48</v>
      </c>
      <c r="T260" s="97">
        <f>IF($B260="Область",Параметри!K$63,IF($R260&lt;Параметри!$G$59,Параметри!K$58,IF($R260&lt;Параметри!$G$60,Параметри!K$59,IF($R260&lt;Параметри!$G$61,Параметри!K$60,IF($R260&lt;Параметри!$G$62,Параметри!K$61,Параметри!K$62)))))</f>
        <v>1.7000000000000001E-2</v>
      </c>
      <c r="U260" s="97">
        <f>IF($B260="Область",Параметри!L$63,IF($R260&lt;Параметри!$G$59,Параметри!L$58,IF($R260&lt;Параметри!$G$60,Параметри!L$59,IF($R260&lt;Параметри!$G$61,Параметри!L$60,IF($R260&lt;Параметри!$G$62,Параметри!L$61,Параметри!L$62)))))</f>
        <v>4.7E-2</v>
      </c>
      <c r="V260" s="98">
        <f>IF(OR(SUM('Дані з ДІСО'!G260:I260)=0,Розрахунки!H260=0),"",Розрахунки!H260/SUM('Дані з ДІСО'!G260:I260))</f>
        <v>9.4494382022471903</v>
      </c>
      <c r="W260" s="9">
        <v>2016</v>
      </c>
      <c r="X260" s="9">
        <v>11.5</v>
      </c>
      <c r="Y260" s="9">
        <v>10.5</v>
      </c>
      <c r="Z260" s="9" t="s">
        <v>4535</v>
      </c>
      <c r="AA260" s="99">
        <v>11.5</v>
      </c>
      <c r="AB260" s="9" t="str">
        <f>IF('Коефіцієнти АТО'!C260="Область","",'Коефіцієнти АТО'!D260)</f>
        <v>Житомирська</v>
      </c>
      <c r="AC260" s="9"/>
    </row>
    <row r="261" spans="1:29" ht="15" customHeight="1">
      <c r="A261" s="9">
        <v>260</v>
      </c>
      <c r="B261" s="9" t="s">
        <v>3151</v>
      </c>
      <c r="C261" s="9" t="s">
        <v>3151</v>
      </c>
      <c r="D261" s="9" t="s">
        <v>3393</v>
      </c>
      <c r="E261" s="9" t="s">
        <v>29</v>
      </c>
      <c r="F261" s="9" t="s">
        <v>560</v>
      </c>
      <c r="G261" s="9" t="s">
        <v>3399</v>
      </c>
      <c r="H261" s="9" t="s">
        <v>559</v>
      </c>
      <c r="I261" s="9">
        <v>8289</v>
      </c>
      <c r="J261" s="9">
        <v>2911</v>
      </c>
      <c r="K261" s="9">
        <v>213.3</v>
      </c>
      <c r="L261" s="115">
        <f t="shared" si="12"/>
        <v>0.35118832187236099</v>
      </c>
      <c r="M261" s="96">
        <f>IF($B261="Область","",SUM('Дані з ДІСО'!J261:L261)/K261)</f>
        <v>4.5053914674167839</v>
      </c>
      <c r="N261" s="9" t="str">
        <f>IF($B261="Область","",VLOOKUP(100*J261/I261,Параметри!$B$39:$C$53,2,TRUE))</f>
        <v>9. 26-43</v>
      </c>
      <c r="O261" s="9" t="str">
        <f>IF($B261="Область","",VLOOKUP(M261,Параметри!$B$21:$C$35,2,TRUE))</f>
        <v>8. 4,5-5,8</v>
      </c>
      <c r="P261" s="9">
        <f t="shared" si="13"/>
        <v>9</v>
      </c>
      <c r="Q261" s="9">
        <f t="shared" si="14"/>
        <v>8</v>
      </c>
      <c r="R261" s="116">
        <v>18</v>
      </c>
      <c r="S261" s="117">
        <f>IF(C261="Область",Параметри!$K$47,IF(C261="Київ",Параметри!$K$48,IF(L261&lt;Параметри!$I$42,Параметри!$K$42,IF(L261&lt;Параметри!$I$43,Параметри!$K$43,IF(L261&lt;Параметри!$I$44,Параметри!$K$44,IF(L261&lt;Параметри!$I$45,Параметри!$K$45,Параметри!$K$46))))))</f>
        <v>0.33</v>
      </c>
      <c r="T261" s="97">
        <f>IF($B261="Область",Параметри!K$63,IF($R261&lt;Параметри!$G$59,Параметри!K$58,IF($R261&lt;Параметри!$G$60,Параметри!K$59,IF($R261&lt;Параметри!$G$61,Параметри!K$60,IF($R261&lt;Параметри!$G$62,Параметри!K$61,Параметри!K$62)))))</f>
        <v>1.7000000000000001E-2</v>
      </c>
      <c r="U261" s="97">
        <f>IF($B261="Область",Параметри!L$63,IF($R261&lt;Параметри!$G$59,Параметри!L$58,IF($R261&lt;Параметри!$G$60,Параметри!L$59,IF($R261&lt;Параметри!$G$61,Параметри!L$60,IF($R261&lt;Параметри!$G$62,Параметри!L$61,Параметри!L$62)))))</f>
        <v>4.7E-2</v>
      </c>
      <c r="V261" s="98">
        <f>IF(OR(SUM('Дані з ДІСО'!G261:I261)=0,Розрахунки!H261=0),"",Розрахунки!H261/SUM('Дані з ДІСО'!G261:I261))</f>
        <v>18.132075471698112</v>
      </c>
      <c r="W261" s="9">
        <v>2016</v>
      </c>
      <c r="X261" s="9">
        <v>18</v>
      </c>
      <c r="Y261" s="9">
        <v>17</v>
      </c>
      <c r="Z261" s="9" t="s">
        <v>4535</v>
      </c>
      <c r="AA261" s="99">
        <v>18</v>
      </c>
      <c r="AB261" s="9" t="str">
        <f>IF('Коефіцієнти АТО'!C261="Область","",'Коефіцієнти АТО'!D261)</f>
        <v>Житомирська</v>
      </c>
      <c r="AC261" s="9"/>
    </row>
    <row r="262" spans="1:29" ht="15" customHeight="1">
      <c r="A262" s="9">
        <v>261</v>
      </c>
      <c r="B262" s="9" t="s">
        <v>3148</v>
      </c>
      <c r="C262" s="9" t="s">
        <v>3148</v>
      </c>
      <c r="D262" s="9" t="s">
        <v>3393</v>
      </c>
      <c r="E262" s="9" t="s">
        <v>24</v>
      </c>
      <c r="F262" s="9" t="s">
        <v>562</v>
      </c>
      <c r="G262" s="9" t="s">
        <v>3400</v>
      </c>
      <c r="H262" s="9" t="s">
        <v>561</v>
      </c>
      <c r="I262" s="9">
        <v>3420</v>
      </c>
      <c r="J262" s="9">
        <v>3420</v>
      </c>
      <c r="K262" s="9">
        <v>257.60000000000002</v>
      </c>
      <c r="L262" s="115">
        <f t="shared" si="12"/>
        <v>1</v>
      </c>
      <c r="M262" s="96">
        <f>IF($B262="Область","",SUM('Дані з ДІСО'!J262:L262)/K262)</f>
        <v>1.1995341614906831</v>
      </c>
      <c r="N262" s="9" t="str">
        <f>IF($B262="Область","",VLOOKUP(100*J262/I262,Параметри!$B$39:$C$53,2,TRUE))</f>
        <v>1. 100%</v>
      </c>
      <c r="O262" s="9" t="str">
        <f>IF($B262="Область","",VLOOKUP(M262,Параметри!$B$21:$C$35,2,TRUE))</f>
        <v>2. 1-1,4</v>
      </c>
      <c r="P262" s="9">
        <f t="shared" si="13"/>
        <v>1</v>
      </c>
      <c r="Q262" s="9">
        <f t="shared" si="14"/>
        <v>2</v>
      </c>
      <c r="R262" s="116">
        <v>12.5</v>
      </c>
      <c r="S262" s="117">
        <f>IF(C262="Область",Параметри!$K$47,IF(C262="Київ",Параметри!$K$48,IF(L262&lt;Параметри!$I$42,Параметри!$K$42,IF(L262&lt;Параметри!$I$43,Параметри!$K$43,IF(L262&lt;Параметри!$I$44,Параметри!$K$44,IF(L262&lt;Параметри!$I$45,Параметри!$K$45,Параметри!$K$46))))))</f>
        <v>0.53</v>
      </c>
      <c r="T262" s="97">
        <f>IF($B262="Область",Параметри!K$63,IF($R262&lt;Параметри!$G$59,Параметри!K$58,IF($R262&lt;Параметри!$G$60,Параметри!K$59,IF($R262&lt;Параметри!$G$61,Параметри!K$60,IF($R262&lt;Параметри!$G$62,Параметри!K$61,Параметри!K$62)))))</f>
        <v>1.7000000000000001E-2</v>
      </c>
      <c r="U262" s="97">
        <f>IF($B262="Область",Параметри!L$63,IF($R262&lt;Параметри!$G$59,Параметри!L$58,IF($R262&lt;Параметри!$G$60,Параметри!L$59,IF($R262&lt;Параметри!$G$61,Параметри!L$60,IF($R262&lt;Параметри!$G$62,Параметри!L$61,Параметри!L$62)))))</f>
        <v>4.7E-2</v>
      </c>
      <c r="V262" s="98">
        <f>IF(OR(SUM('Дані з ДІСО'!G262:I262)=0,Розрахунки!H262=0),"",Розрахунки!H262/SUM('Дані з ДІСО'!G262:I262))</f>
        <v>14.045454545454545</v>
      </c>
      <c r="W262" s="9">
        <v>2016</v>
      </c>
      <c r="X262" s="9">
        <v>11.5</v>
      </c>
      <c r="Y262" s="9">
        <v>13.5</v>
      </c>
      <c r="Z262" s="9" t="s">
        <v>4536</v>
      </c>
      <c r="AA262" s="99">
        <v>12.5</v>
      </c>
      <c r="AB262" s="9" t="str">
        <f>IF('Коефіцієнти АТО'!C262="Область","",'Коефіцієнти АТО'!D262)</f>
        <v>Житомирська</v>
      </c>
      <c r="AC262" s="9"/>
    </row>
    <row r="263" spans="1:29" ht="15" customHeight="1">
      <c r="A263" s="9">
        <v>262</v>
      </c>
      <c r="B263" s="9" t="s">
        <v>3148</v>
      </c>
      <c r="C263" s="9" t="s">
        <v>3148</v>
      </c>
      <c r="D263" s="9" t="s">
        <v>3393</v>
      </c>
      <c r="E263" s="9" t="s">
        <v>24</v>
      </c>
      <c r="F263" s="9" t="s">
        <v>564</v>
      </c>
      <c r="G263" s="9" t="s">
        <v>3401</v>
      </c>
      <c r="H263" s="9" t="s">
        <v>563</v>
      </c>
      <c r="I263" s="9">
        <v>9647</v>
      </c>
      <c r="J263" s="9">
        <v>9647</v>
      </c>
      <c r="K263" s="9">
        <v>275.89999999999998</v>
      </c>
      <c r="L263" s="115">
        <f t="shared" si="12"/>
        <v>1</v>
      </c>
      <c r="M263" s="96">
        <f>IF($B263="Область","",SUM('Дані з ДІСО'!J263:L263)/K263)</f>
        <v>3.4432765494744477</v>
      </c>
      <c r="N263" s="9" t="str">
        <f>IF($B263="Область","",VLOOKUP(100*J263/I263,Параметри!$B$39:$C$53,2,TRUE))</f>
        <v>1. 100%</v>
      </c>
      <c r="O263" s="9" t="str">
        <f>IF($B263="Область","",VLOOKUP(M263,Параметри!$B$21:$C$35,2,TRUE))</f>
        <v>5. 3-3,9</v>
      </c>
      <c r="P263" s="9">
        <f t="shared" si="13"/>
        <v>1</v>
      </c>
      <c r="Q263" s="9">
        <f t="shared" si="14"/>
        <v>5</v>
      </c>
      <c r="R263" s="116">
        <v>16</v>
      </c>
      <c r="S263" s="117">
        <f>IF(C263="Область",Параметри!$K$47,IF(C263="Київ",Параметри!$K$48,IF(L263&lt;Параметри!$I$42,Параметри!$K$42,IF(L263&lt;Параметри!$I$43,Параметри!$K$43,IF(L263&lt;Параметри!$I$44,Параметри!$K$44,IF(L263&lt;Параметри!$I$45,Параметри!$K$45,Параметри!$K$46))))))</f>
        <v>0.53</v>
      </c>
      <c r="T263" s="97">
        <f>IF($B263="Область",Параметри!K$63,IF($R263&lt;Параметри!$G$59,Параметри!K$58,IF($R263&lt;Параметри!$G$60,Параметри!K$59,IF($R263&lt;Параметри!$G$61,Параметри!K$60,IF($R263&lt;Параметри!$G$62,Параметри!K$61,Параметри!K$62)))))</f>
        <v>1.7000000000000001E-2</v>
      </c>
      <c r="U263" s="97">
        <f>IF($B263="Область",Параметри!L$63,IF($R263&lt;Параметри!$G$59,Параметри!L$58,IF($R263&lt;Параметри!$G$60,Параметри!L$59,IF($R263&lt;Параметри!$G$61,Параметри!L$60,IF($R263&lt;Параметри!$G$62,Параметри!L$61,Параметри!L$62)))))</f>
        <v>4.7E-2</v>
      </c>
      <c r="V263" s="98">
        <f>IF(OR(SUM('Дані з ДІСО'!G263:I263)=0,Розрахунки!H263=0),"",Розрахунки!H263/SUM('Дані з ДІСО'!G263:I263))</f>
        <v>20.652173913043477</v>
      </c>
      <c r="W263" s="9">
        <v>2016</v>
      </c>
      <c r="X263" s="9">
        <v>13.5</v>
      </c>
      <c r="Y263" s="9">
        <v>17</v>
      </c>
      <c r="Z263" s="9" t="s">
        <v>4536</v>
      </c>
      <c r="AA263" s="99">
        <v>16</v>
      </c>
      <c r="AB263" s="9" t="str">
        <f>IF('Коефіцієнти АТО'!C263="Область","",'Коефіцієнти АТО'!D263)</f>
        <v>Житомирська</v>
      </c>
      <c r="AC263" s="9"/>
    </row>
    <row r="264" spans="1:29" ht="15" customHeight="1">
      <c r="A264" s="9">
        <v>263</v>
      </c>
      <c r="B264" s="9" t="s">
        <v>3151</v>
      </c>
      <c r="C264" s="9" t="s">
        <v>3151</v>
      </c>
      <c r="D264" s="9" t="s">
        <v>3393</v>
      </c>
      <c r="E264" s="9" t="s">
        <v>29</v>
      </c>
      <c r="F264" s="9" t="s">
        <v>566</v>
      </c>
      <c r="G264" s="9" t="s">
        <v>3402</v>
      </c>
      <c r="H264" s="9" t="s">
        <v>565</v>
      </c>
      <c r="I264" s="9">
        <v>5476</v>
      </c>
      <c r="J264" s="9">
        <v>2713</v>
      </c>
      <c r="K264" s="9">
        <v>158.80000000000001</v>
      </c>
      <c r="L264" s="115">
        <f t="shared" si="12"/>
        <v>0.49543462381300218</v>
      </c>
      <c r="M264" s="96">
        <f>IF($B264="Область","",SUM('Дані з ДІСО'!J264:L264)/K264)</f>
        <v>3.7153652392947101</v>
      </c>
      <c r="N264" s="9" t="str">
        <f>IF($B264="Область","",VLOOKUP(100*J264/I264,Параметри!$B$39:$C$53,2,TRUE))</f>
        <v>7. 49-53</v>
      </c>
      <c r="O264" s="9" t="str">
        <f>IF($B264="Область","",VLOOKUP(M264,Параметри!$B$21:$C$35,2,TRUE))</f>
        <v>5. 3-3,9</v>
      </c>
      <c r="P264" s="9">
        <f t="shared" si="13"/>
        <v>7</v>
      </c>
      <c r="Q264" s="9">
        <f t="shared" si="14"/>
        <v>5</v>
      </c>
      <c r="R264" s="116">
        <v>15.5</v>
      </c>
      <c r="S264" s="117">
        <f>IF(C264="Область",Параметри!$K$47,IF(C264="Київ",Параметри!$K$48,IF(L264&lt;Параметри!$I$42,Параметри!$K$42,IF(L264&lt;Параметри!$I$43,Параметри!$K$43,IF(L264&lt;Параметри!$I$44,Параметри!$K$44,IF(L264&lt;Параметри!$I$45,Параметри!$K$45,Параметри!$K$46))))))</f>
        <v>0.43</v>
      </c>
      <c r="T264" s="97">
        <f>IF($B264="Область",Параметри!K$63,IF($R264&lt;Параметри!$G$59,Параметри!K$58,IF($R264&lt;Параметри!$G$60,Параметри!K$59,IF($R264&lt;Параметри!$G$61,Параметри!K$60,IF($R264&lt;Параметри!$G$62,Параметри!K$61,Параметри!K$62)))))</f>
        <v>1.7000000000000001E-2</v>
      </c>
      <c r="U264" s="97">
        <f>IF($B264="Область",Параметри!L$63,IF($R264&lt;Параметри!$G$59,Параметри!L$58,IF($R264&lt;Параметри!$G$60,Параметри!L$59,IF($R264&lt;Параметри!$G$61,Параметри!L$60,IF($R264&lt;Параметри!$G$62,Параметри!L$61,Параметри!L$62)))))</f>
        <v>4.7E-2</v>
      </c>
      <c r="V264" s="98">
        <f>IF(OR(SUM('Дані з ДІСО'!G264:I264)=0,Розрахунки!H264=0),"",Розрахунки!H264/SUM('Дані з ДІСО'!G264:I264))</f>
        <v>16.388888888888889</v>
      </c>
      <c r="W264" s="9">
        <v>2016</v>
      </c>
      <c r="X264" s="9">
        <v>15.5</v>
      </c>
      <c r="Y264" s="9">
        <v>15</v>
      </c>
      <c r="Z264" s="9" t="s">
        <v>4535</v>
      </c>
      <c r="AA264" s="99">
        <v>15.5</v>
      </c>
      <c r="AB264" s="9" t="str">
        <f>IF('Коефіцієнти АТО'!C264="Область","",'Коефіцієнти АТО'!D264)</f>
        <v>Житомирська</v>
      </c>
      <c r="AC264" s="9"/>
    </row>
    <row r="265" spans="1:29" ht="15" customHeight="1">
      <c r="A265" s="9">
        <v>264</v>
      </c>
      <c r="B265" s="9" t="s">
        <v>3151</v>
      </c>
      <c r="C265" s="9" t="s">
        <v>3151</v>
      </c>
      <c r="D265" s="9" t="s">
        <v>3393</v>
      </c>
      <c r="E265" s="9" t="s">
        <v>29</v>
      </c>
      <c r="F265" s="9" t="s">
        <v>568</v>
      </c>
      <c r="G265" s="9" t="s">
        <v>3403</v>
      </c>
      <c r="H265" s="9" t="s">
        <v>567</v>
      </c>
      <c r="I265" s="9">
        <v>5465</v>
      </c>
      <c r="J265" s="9">
        <v>3491</v>
      </c>
      <c r="K265" s="9">
        <v>240.8</v>
      </c>
      <c r="L265" s="115">
        <f t="shared" si="12"/>
        <v>0.63879231473010067</v>
      </c>
      <c r="M265" s="96">
        <f>IF($B265="Область","",SUM('Дані з ДІСО'!J265:L265)/K265)</f>
        <v>2.3214285714285712</v>
      </c>
      <c r="N265" s="9" t="str">
        <f>IF($B265="Область","",VLOOKUP(100*J265/I265,Параметри!$B$39:$C$53,2,TRUE))</f>
        <v>4. 63-66</v>
      </c>
      <c r="O265" s="9" t="str">
        <f>IF($B265="Область","",VLOOKUP(M265,Параметри!$B$21:$C$35,2,TRUE))</f>
        <v>4. 2,1-3</v>
      </c>
      <c r="P265" s="9">
        <f t="shared" si="13"/>
        <v>4</v>
      </c>
      <c r="Q265" s="9">
        <f t="shared" si="14"/>
        <v>4</v>
      </c>
      <c r="R265" s="116">
        <v>14.5</v>
      </c>
      <c r="S265" s="117">
        <f>IF(C265="Область",Параметри!$K$47,IF(C265="Київ",Параметри!$K$48,IF(L265&lt;Параметри!$I$42,Параметри!$K$42,IF(L265&lt;Параметри!$I$43,Параметри!$K$43,IF(L265&lt;Параметри!$I$44,Параметри!$K$44,IF(L265&lt;Параметри!$I$45,Параметри!$K$45,Параметри!$K$46))))))</f>
        <v>0.48</v>
      </c>
      <c r="T265" s="97">
        <f>IF($B265="Область",Параметри!K$63,IF($R265&lt;Параметри!$G$59,Параметри!K$58,IF($R265&lt;Параметри!$G$60,Параметри!K$59,IF($R265&lt;Параметри!$G$61,Параметри!K$60,IF($R265&lt;Параметри!$G$62,Параметри!K$61,Параметри!K$62)))))</f>
        <v>1.7000000000000001E-2</v>
      </c>
      <c r="U265" s="97">
        <f>IF($B265="Область",Параметри!L$63,IF($R265&lt;Параметри!$G$59,Параметри!L$58,IF($R265&lt;Параметри!$G$60,Параметри!L$59,IF($R265&lt;Параметри!$G$61,Параметри!L$60,IF($R265&lt;Параметри!$G$62,Параметри!L$61,Параметри!L$62)))))</f>
        <v>4.7E-2</v>
      </c>
      <c r="V265" s="98">
        <f>IF(OR(SUM('Дані з ДІСО'!G265:I265)=0,Розрахунки!H265=0),"",Розрахунки!H265/SUM('Дані з ДІСО'!G265:I265))</f>
        <v>11.18</v>
      </c>
      <c r="W265" s="9">
        <v>2017</v>
      </c>
      <c r="X265" s="9">
        <v>14.5</v>
      </c>
      <c r="Y265" s="9">
        <v>14</v>
      </c>
      <c r="Z265" s="9" t="s">
        <v>4535</v>
      </c>
      <c r="AA265" s="99">
        <v>14.5</v>
      </c>
      <c r="AB265" s="9" t="str">
        <f>IF('Коефіцієнти АТО'!C265="Область","",'Коефіцієнти АТО'!D265)</f>
        <v>Житомирська</v>
      </c>
      <c r="AC265" s="9"/>
    </row>
    <row r="266" spans="1:29" ht="15" customHeight="1">
      <c r="A266" s="9">
        <v>265</v>
      </c>
      <c r="B266" s="9" t="s">
        <v>3145</v>
      </c>
      <c r="C266" s="9" t="s">
        <v>3146</v>
      </c>
      <c r="D266" s="9" t="s">
        <v>3393</v>
      </c>
      <c r="E266" s="9" t="s">
        <v>21</v>
      </c>
      <c r="F266" s="9" t="s">
        <v>570</v>
      </c>
      <c r="G266" s="9" t="s">
        <v>3404</v>
      </c>
      <c r="H266" s="9" t="s">
        <v>569</v>
      </c>
      <c r="I266" s="9">
        <v>25293</v>
      </c>
      <c r="J266" s="9">
        <v>9040</v>
      </c>
      <c r="K266" s="9">
        <v>603.4</v>
      </c>
      <c r="L266" s="115">
        <f t="shared" si="12"/>
        <v>0.35741114142252794</v>
      </c>
      <c r="M266" s="96">
        <f>IF($B266="Область","",SUM('Дані з ДІСО'!J266:L266)/K266)</f>
        <v>4.6237984753065957</v>
      </c>
      <c r="N266" s="9" t="str">
        <f>IF($B266="Область","",VLOOKUP(100*J266/I266,Параметри!$B$39:$C$53,2,TRUE))</f>
        <v>9. 26-43</v>
      </c>
      <c r="O266" s="9" t="str">
        <f>IF($B266="Область","",VLOOKUP(M266,Параметри!$B$21:$C$35,2,TRUE))</f>
        <v>8. 4,5-5,8</v>
      </c>
      <c r="P266" s="9">
        <f t="shared" si="13"/>
        <v>9</v>
      </c>
      <c r="Q266" s="9">
        <f t="shared" si="14"/>
        <v>8</v>
      </c>
      <c r="R266" s="116">
        <v>18</v>
      </c>
      <c r="S266" s="117">
        <f>IF(C266="Область",Параметри!$K$47,IF(C266="Київ",Параметри!$K$48,IF(L266&lt;Параметри!$I$42,Параметри!$K$42,IF(L266&lt;Параметри!$I$43,Параметри!$K$43,IF(L266&lt;Параметри!$I$44,Параметри!$K$44,IF(L266&lt;Параметри!$I$45,Параметри!$K$45,Параметри!$K$46))))))</f>
        <v>0.33</v>
      </c>
      <c r="T266" s="97">
        <f>IF($B266="Область",Параметри!K$63,IF($R266&lt;Параметри!$G$59,Параметри!K$58,IF($R266&lt;Параметри!$G$60,Параметри!K$59,IF($R266&lt;Параметри!$G$61,Параметри!K$60,IF($R266&lt;Параметри!$G$62,Параметри!K$61,Параметри!K$62)))))</f>
        <v>1.7000000000000001E-2</v>
      </c>
      <c r="U266" s="97">
        <f>IF($B266="Область",Параметри!L$63,IF($R266&lt;Параметри!$G$59,Параметри!L$58,IF($R266&lt;Параметри!$G$60,Параметри!L$59,IF($R266&lt;Параметри!$G$61,Параметри!L$60,IF($R266&lt;Параметри!$G$62,Параметри!L$61,Параметри!L$62)))))</f>
        <v>4.7E-2</v>
      </c>
      <c r="V266" s="98">
        <f>IF(OR(SUM('Дані з ДІСО'!G266:I266)=0,Розрахунки!H266=0),"",Розрахунки!H266/SUM('Дані з ДІСО'!G266:I266))</f>
        <v>19.109589041095891</v>
      </c>
      <c r="W266" s="9">
        <v>2017</v>
      </c>
      <c r="X266" s="9">
        <v>18</v>
      </c>
      <c r="Y266" s="9">
        <v>17</v>
      </c>
      <c r="Z266" s="9" t="s">
        <v>4535</v>
      </c>
      <c r="AA266" s="99">
        <v>18</v>
      </c>
      <c r="AB266" s="9" t="str">
        <f>IF('Коефіцієнти АТО'!C266="Область","",'Коефіцієнти АТО'!D266)</f>
        <v>Житомирська</v>
      </c>
      <c r="AC266" s="9"/>
    </row>
    <row r="267" spans="1:29" ht="15" customHeight="1">
      <c r="A267" s="9">
        <v>266</v>
      </c>
      <c r="B267" s="9" t="s">
        <v>3145</v>
      </c>
      <c r="C267" s="9" t="s">
        <v>3146</v>
      </c>
      <c r="D267" s="9" t="s">
        <v>3393</v>
      </c>
      <c r="E267" s="9" t="s">
        <v>21</v>
      </c>
      <c r="F267" s="9" t="s">
        <v>572</v>
      </c>
      <c r="G267" s="9" t="s">
        <v>3405</v>
      </c>
      <c r="H267" s="9" t="s">
        <v>571</v>
      </c>
      <c r="I267" s="9">
        <v>29737</v>
      </c>
      <c r="J267" s="9">
        <v>5247</v>
      </c>
      <c r="K267" s="9">
        <v>431.1</v>
      </c>
      <c r="L267" s="115">
        <f t="shared" si="12"/>
        <v>0.17644685072468641</v>
      </c>
      <c r="M267" s="96">
        <f>IF($B267="Область","",SUM('Дані з ДІСО'!J267:L267)/K267)</f>
        <v>9.1579679888656926</v>
      </c>
      <c r="N267" s="9" t="str">
        <f>IF($B267="Область","",VLOOKUP(100*J267/I267,Параметри!$B$39:$C$53,2,TRUE))</f>
        <v>13. 12-19</v>
      </c>
      <c r="O267" s="9" t="str">
        <f>IF($B267="Область","",VLOOKUP(M267,Параметри!$B$21:$C$35,2,TRUE))</f>
        <v>10. 7-10,2</v>
      </c>
      <c r="P267" s="9">
        <f t="shared" si="13"/>
        <v>13</v>
      </c>
      <c r="Q267" s="9">
        <f t="shared" si="14"/>
        <v>10</v>
      </c>
      <c r="R267" s="116">
        <v>21</v>
      </c>
      <c r="S267" s="117">
        <f>IF(C267="Область",Параметри!$K$47,IF(C267="Київ",Параметри!$K$48,IF(L267&lt;Параметри!$I$42,Параметри!$K$42,IF(L267&lt;Параметри!$I$43,Параметри!$K$43,IF(L267&lt;Параметри!$I$44,Параметри!$K$44,IF(L267&lt;Параметри!$I$45,Параметри!$K$45,Параметри!$K$46))))))</f>
        <v>0.23</v>
      </c>
      <c r="T267" s="97">
        <f>IF($B267="Область",Параметри!K$63,IF($R267&lt;Параметри!$G$59,Параметри!K$58,IF($R267&lt;Параметри!$G$60,Параметри!K$59,IF($R267&lt;Параметри!$G$61,Параметри!K$60,IF($R267&lt;Параметри!$G$62,Параметри!K$61,Параметри!K$62)))))</f>
        <v>7.4999999999999997E-2</v>
      </c>
      <c r="U267" s="97">
        <f>IF($B267="Область",Параметри!L$63,IF($R267&lt;Параметри!$G$59,Параметри!L$58,IF($R267&lt;Параметри!$G$60,Параметри!L$59,IF($R267&lt;Параметри!$G$61,Параметри!L$60,IF($R267&lt;Параметри!$G$62,Параметри!L$61,Параметри!L$62)))))</f>
        <v>4.7E-2</v>
      </c>
      <c r="V267" s="98">
        <f>IF(OR(SUM('Дані з ДІСО'!G267:I267)=0,Розрахунки!H267=0),"",Розрахунки!H267/SUM('Дані з ДІСО'!G267:I267))</f>
        <v>26.675675675675677</v>
      </c>
      <c r="W267" s="9">
        <v>2017</v>
      </c>
      <c r="X267" s="9">
        <v>21</v>
      </c>
      <c r="Y267" s="9">
        <v>21.5</v>
      </c>
      <c r="Z267" s="9" t="s">
        <v>4535</v>
      </c>
      <c r="AA267" s="99">
        <v>21</v>
      </c>
      <c r="AB267" s="9" t="str">
        <f>IF('Коефіцієнти АТО'!C267="Область","",'Коефіцієнти АТО'!D267)</f>
        <v>Житомирська</v>
      </c>
      <c r="AC267" s="9"/>
    </row>
    <row r="268" spans="1:29" ht="15" customHeight="1">
      <c r="A268" s="9">
        <v>267</v>
      </c>
      <c r="B268" s="9" t="s">
        <v>3145</v>
      </c>
      <c r="C268" s="9" t="s">
        <v>3146</v>
      </c>
      <c r="D268" s="9" t="s">
        <v>3393</v>
      </c>
      <c r="E268" s="9" t="s">
        <v>21</v>
      </c>
      <c r="F268" s="9" t="s">
        <v>574</v>
      </c>
      <c r="G268" s="9" t="s">
        <v>3406</v>
      </c>
      <c r="H268" s="9" t="s">
        <v>573</v>
      </c>
      <c r="I268" s="9">
        <v>34587</v>
      </c>
      <c r="J268" s="9">
        <v>23221</v>
      </c>
      <c r="K268" s="9">
        <v>2148.1999999999998</v>
      </c>
      <c r="L268" s="115">
        <f t="shared" si="12"/>
        <v>0.67137942001329975</v>
      </c>
      <c r="M268" s="96">
        <f>IF($B268="Область","",SUM('Дані з ДІСО'!J268:L268)/K268)</f>
        <v>2.3079787729261709</v>
      </c>
      <c r="N268" s="9" t="str">
        <f>IF($B268="Область","",VLOOKUP(100*J268/I268,Параметри!$B$39:$C$53,2,TRUE))</f>
        <v>3. 66-72</v>
      </c>
      <c r="O268" s="9" t="str">
        <f>IF($B268="Область","",VLOOKUP(M268,Параметри!$B$21:$C$35,2,TRUE))</f>
        <v>4. 2,1-3</v>
      </c>
      <c r="P268" s="9">
        <f t="shared" si="13"/>
        <v>3</v>
      </c>
      <c r="Q268" s="9">
        <f t="shared" si="14"/>
        <v>4</v>
      </c>
      <c r="R268" s="116">
        <v>14</v>
      </c>
      <c r="S268" s="117">
        <f>IF(C268="Область",Параметри!$K$47,IF(C268="Київ",Параметри!$K$48,IF(L268&lt;Параметри!$I$42,Параметри!$K$42,IF(L268&lt;Параметри!$I$43,Параметри!$K$43,IF(L268&lt;Параметри!$I$44,Параметри!$K$44,IF(L268&lt;Параметри!$I$45,Параметри!$K$45,Параметри!$K$46))))))</f>
        <v>0.48</v>
      </c>
      <c r="T268" s="97">
        <f>IF($B268="Область",Параметри!K$63,IF($R268&lt;Параметри!$G$59,Параметри!K$58,IF($R268&lt;Параметри!$G$60,Параметри!K$59,IF($R268&lt;Параметри!$G$61,Параметри!K$60,IF($R268&lt;Параметри!$G$62,Параметри!K$61,Параметри!K$62)))))</f>
        <v>1.7000000000000001E-2</v>
      </c>
      <c r="U268" s="97">
        <f>IF($B268="Область",Параметри!L$63,IF($R268&lt;Параметри!$G$59,Параметри!L$58,IF($R268&lt;Параметри!$G$60,Параметри!L$59,IF($R268&lt;Параметри!$G$61,Параметри!L$60,IF($R268&lt;Параметри!$G$62,Параметри!L$61,Параметри!L$62)))))</f>
        <v>4.7E-2</v>
      </c>
      <c r="V268" s="98">
        <f>IF(OR(SUM('Дані з ДІСО'!G268:I268)=0,Розрахунки!H268=0),"",Розрахунки!H268/SUM('Дані з ДІСО'!G268:I268))</f>
        <v>15.739682539682539</v>
      </c>
      <c r="W268" s="9">
        <v>2017</v>
      </c>
      <c r="X268" s="9">
        <v>14</v>
      </c>
      <c r="Y268" s="9">
        <v>14.5</v>
      </c>
      <c r="Z268" s="9" t="s">
        <v>4535</v>
      </c>
      <c r="AA268" s="99">
        <v>14</v>
      </c>
      <c r="AB268" s="9" t="str">
        <f>IF('Коефіцієнти АТО'!C268="Область","",'Коефіцієнти АТО'!D268)</f>
        <v>Житомирська</v>
      </c>
      <c r="AC268" s="9"/>
    </row>
    <row r="269" spans="1:29" ht="15" customHeight="1">
      <c r="A269" s="9">
        <v>268</v>
      </c>
      <c r="B269" s="9" t="s">
        <v>3151</v>
      </c>
      <c r="C269" s="9" t="s">
        <v>3151</v>
      </c>
      <c r="D269" s="9" t="s">
        <v>3393</v>
      </c>
      <c r="E269" s="9" t="s">
        <v>29</v>
      </c>
      <c r="F269" s="9" t="s">
        <v>576</v>
      </c>
      <c r="G269" s="9" t="s">
        <v>3407</v>
      </c>
      <c r="H269" s="9" t="s">
        <v>575</v>
      </c>
      <c r="I269" s="9">
        <v>14272</v>
      </c>
      <c r="J269" s="9">
        <v>9565</v>
      </c>
      <c r="K269" s="9">
        <v>626.1</v>
      </c>
      <c r="L269" s="115">
        <f t="shared" si="12"/>
        <v>0.67019338565022424</v>
      </c>
      <c r="M269" s="96">
        <f>IF($B269="Область","",SUM('Дані з ДІСО'!J269:L269)/K269)</f>
        <v>2.7455678006708193</v>
      </c>
      <c r="N269" s="9" t="str">
        <f>IF($B269="Область","",VLOOKUP(100*J269/I269,Параметри!$B$39:$C$53,2,TRUE))</f>
        <v>3. 66-72</v>
      </c>
      <c r="O269" s="9" t="str">
        <f>IF($B269="Область","",VLOOKUP(M269,Параметри!$B$21:$C$35,2,TRUE))</f>
        <v>4. 2,1-3</v>
      </c>
      <c r="P269" s="9">
        <f t="shared" si="13"/>
        <v>3</v>
      </c>
      <c r="Q269" s="9">
        <f t="shared" si="14"/>
        <v>4</v>
      </c>
      <c r="R269" s="116">
        <v>14</v>
      </c>
      <c r="S269" s="117">
        <f>IF(C269="Область",Параметри!$K$47,IF(C269="Київ",Параметри!$K$48,IF(L269&lt;Параметри!$I$42,Параметри!$K$42,IF(L269&lt;Параметри!$I$43,Параметри!$K$43,IF(L269&lt;Параметри!$I$44,Параметри!$K$44,IF(L269&lt;Параметри!$I$45,Параметри!$K$45,Параметри!$K$46))))))</f>
        <v>0.48</v>
      </c>
      <c r="T269" s="97">
        <f>IF($B269="Область",Параметри!K$63,IF($R269&lt;Параметри!$G$59,Параметри!K$58,IF($R269&lt;Параметри!$G$60,Параметри!K$59,IF($R269&lt;Параметри!$G$61,Параметри!K$60,IF($R269&lt;Параметри!$G$62,Параметри!K$61,Параметри!K$62)))))</f>
        <v>1.7000000000000001E-2</v>
      </c>
      <c r="U269" s="97">
        <f>IF($B269="Область",Параметри!L$63,IF($R269&lt;Параметри!$G$59,Параметри!L$58,IF($R269&lt;Параметри!$G$60,Параметри!L$59,IF($R269&lt;Параметри!$G$61,Параметри!L$60,IF($R269&lt;Параметри!$G$62,Параметри!L$61,Параметри!L$62)))))</f>
        <v>4.7E-2</v>
      </c>
      <c r="V269" s="98">
        <f>IF(OR(SUM('Дані з ДІСО'!G269:I269)=0,Розрахунки!H269=0),"",Розрахунки!H269/SUM('Дані з ДІСО'!G269:I269))</f>
        <v>16.37142857142857</v>
      </c>
      <c r="W269" s="9">
        <v>2017</v>
      </c>
      <c r="X269" s="9">
        <v>14</v>
      </c>
      <c r="Y269" s="9">
        <v>13</v>
      </c>
      <c r="Z269" s="9" t="s">
        <v>4535</v>
      </c>
      <c r="AA269" s="99">
        <v>14</v>
      </c>
      <c r="AB269" s="9" t="str">
        <f>IF('Коефіцієнти АТО'!C269="Область","",'Коефіцієнти АТО'!D269)</f>
        <v>Житомирська</v>
      </c>
      <c r="AC269" s="9"/>
    </row>
    <row r="270" spans="1:29" ht="15" customHeight="1">
      <c r="A270" s="9">
        <v>269</v>
      </c>
      <c r="B270" s="9" t="s">
        <v>3151</v>
      </c>
      <c r="C270" s="9" t="s">
        <v>3151</v>
      </c>
      <c r="D270" s="9" t="s">
        <v>3393</v>
      </c>
      <c r="E270" s="9" t="s">
        <v>29</v>
      </c>
      <c r="F270" s="9" t="s">
        <v>578</v>
      </c>
      <c r="G270" s="9" t="s">
        <v>3408</v>
      </c>
      <c r="H270" s="9" t="s">
        <v>577</v>
      </c>
      <c r="I270" s="9">
        <v>8214</v>
      </c>
      <c r="J270" s="9">
        <v>2965</v>
      </c>
      <c r="K270" s="9">
        <v>483.6</v>
      </c>
      <c r="L270" s="115">
        <f t="shared" si="12"/>
        <v>0.36096907718529342</v>
      </c>
      <c r="M270" s="96">
        <f>IF($B270="Область","",SUM('Дані з ДІСО'!J270:L270)/K270)</f>
        <v>1.6780397022332505</v>
      </c>
      <c r="N270" s="9" t="str">
        <f>IF($B270="Область","",VLOOKUP(100*J270/I270,Параметри!$B$39:$C$53,2,TRUE))</f>
        <v>9. 26-43</v>
      </c>
      <c r="O270" s="9" t="str">
        <f>IF($B270="Область","",VLOOKUP(M270,Параметри!$B$21:$C$35,2,TRUE))</f>
        <v>3. 1,4-2,1</v>
      </c>
      <c r="P270" s="9">
        <f t="shared" si="13"/>
        <v>9</v>
      </c>
      <c r="Q270" s="9">
        <f t="shared" si="14"/>
        <v>3</v>
      </c>
      <c r="R270" s="116">
        <v>16.5</v>
      </c>
      <c r="S270" s="117">
        <f>IF(C270="Область",Параметри!$K$47,IF(C270="Київ",Параметри!$K$48,IF(L270&lt;Параметри!$I$42,Параметри!$K$42,IF(L270&lt;Параметри!$I$43,Параметри!$K$43,IF(L270&lt;Параметри!$I$44,Параметри!$K$44,IF(L270&lt;Параметри!$I$45,Параметри!$K$45,Параметри!$K$46))))))</f>
        <v>0.33</v>
      </c>
      <c r="T270" s="97">
        <f>IF($B270="Область",Параметри!K$63,IF($R270&lt;Параметри!$G$59,Параметри!K$58,IF($R270&lt;Параметри!$G$60,Параметри!K$59,IF($R270&lt;Параметри!$G$61,Параметри!K$60,IF($R270&lt;Параметри!$G$62,Параметри!K$61,Параметри!K$62)))))</f>
        <v>1.7000000000000001E-2</v>
      </c>
      <c r="U270" s="97">
        <f>IF($B270="Область",Параметри!L$63,IF($R270&lt;Параметри!$G$59,Параметри!L$58,IF($R270&lt;Параметри!$G$60,Параметри!L$59,IF($R270&lt;Параметри!$G$61,Параметри!L$60,IF($R270&lt;Параметри!$G$62,Параметри!L$61,Параметри!L$62)))))</f>
        <v>4.7E-2</v>
      </c>
      <c r="V270" s="98">
        <f>IF(OR(SUM('Дані з ДІСО'!G270:I270)=0,Розрахунки!H270=0),"",Розрахунки!H270/SUM('Дані з ДІСО'!G270:I270))</f>
        <v>16.561224489795919</v>
      </c>
      <c r="W270" s="9">
        <v>2017</v>
      </c>
      <c r="X270" s="9">
        <v>16.5</v>
      </c>
      <c r="Y270" s="9">
        <v>17.5</v>
      </c>
      <c r="Z270" s="9" t="s">
        <v>4535</v>
      </c>
      <c r="AA270" s="99">
        <v>16.5</v>
      </c>
      <c r="AB270" s="9" t="str">
        <f>IF('Коефіцієнти АТО'!C270="Область","",'Коефіцієнти АТО'!D270)</f>
        <v>Житомирська</v>
      </c>
      <c r="AC270" s="9"/>
    </row>
    <row r="271" spans="1:29" ht="15" customHeight="1">
      <c r="A271" s="9">
        <v>270</v>
      </c>
      <c r="B271" s="9" t="s">
        <v>3151</v>
      </c>
      <c r="C271" s="9" t="s">
        <v>3151</v>
      </c>
      <c r="D271" s="9" t="s">
        <v>3393</v>
      </c>
      <c r="E271" s="9" t="s">
        <v>29</v>
      </c>
      <c r="F271" s="9" t="s">
        <v>580</v>
      </c>
      <c r="G271" s="9" t="s">
        <v>3409</v>
      </c>
      <c r="H271" s="9" t="s">
        <v>579</v>
      </c>
      <c r="I271" s="9">
        <v>8877</v>
      </c>
      <c r="J271" s="9">
        <v>843</v>
      </c>
      <c r="K271" s="9">
        <v>225.7</v>
      </c>
      <c r="L271" s="115">
        <f t="shared" si="12"/>
        <v>9.496451503886448E-2</v>
      </c>
      <c r="M271" s="96">
        <f>IF($B271="Область","",SUM('Дані з ДІСО'!J271:L271)/K271)</f>
        <v>4.5547186530793091</v>
      </c>
      <c r="N271" s="9" t="str">
        <f>IF($B271="Область","",VLOOKUP(100*J271/I271,Параметри!$B$39:$C$53,2,TRUE))</f>
        <v>14. 9-12</v>
      </c>
      <c r="O271" s="9" t="str">
        <f>IF($B271="Область","",VLOOKUP(M271,Параметри!$B$21:$C$35,2,TRUE))</f>
        <v>8. 4,5-5,8</v>
      </c>
      <c r="P271" s="9">
        <f t="shared" si="13"/>
        <v>14</v>
      </c>
      <c r="Q271" s="9">
        <f t="shared" si="14"/>
        <v>8</v>
      </c>
      <c r="R271" s="116">
        <v>20</v>
      </c>
      <c r="S271" s="117">
        <f>IF(C271="Область",Параметри!$K$47,IF(C271="Київ",Параметри!$K$48,IF(L271&lt;Параметри!$I$42,Параметри!$K$42,IF(L271&lt;Параметри!$I$43,Параметри!$K$43,IF(L271&lt;Параметри!$I$44,Параметри!$K$44,IF(L271&lt;Параметри!$I$45,Параметри!$K$45,Параметри!$K$46))))))</f>
        <v>0.23</v>
      </c>
      <c r="T271" s="97">
        <f>IF($B271="Область",Параметри!K$63,IF($R271&lt;Параметри!$G$59,Параметри!K$58,IF($R271&lt;Параметри!$G$60,Параметри!K$59,IF($R271&lt;Параметри!$G$61,Параметри!K$60,IF($R271&lt;Параметри!$G$62,Параметри!K$61,Параметри!K$62)))))</f>
        <v>7.4999999999999997E-2</v>
      </c>
      <c r="U271" s="97">
        <f>IF($B271="Область",Параметри!L$63,IF($R271&lt;Параметри!$G$59,Параметри!L$58,IF($R271&lt;Параметри!$G$60,Параметри!L$59,IF($R271&lt;Параметри!$G$61,Параметри!L$60,IF($R271&lt;Параметри!$G$62,Параметри!L$61,Параметри!L$62)))))</f>
        <v>4.7E-2</v>
      </c>
      <c r="V271" s="98">
        <f>IF(OR(SUM('Дані з ДІСО'!G271:I271)=0,Розрахунки!H271=0),"",Розрахунки!H271/SUM('Дані з ДІСО'!G271:I271))</f>
        <v>23.363636363636363</v>
      </c>
      <c r="W271" s="9">
        <v>2017</v>
      </c>
      <c r="X271" s="9">
        <v>20</v>
      </c>
      <c r="Y271" s="9">
        <v>19</v>
      </c>
      <c r="Z271" s="9" t="s">
        <v>4535</v>
      </c>
      <c r="AA271" s="99">
        <v>20</v>
      </c>
      <c r="AB271" s="9" t="str">
        <f>IF('Коефіцієнти АТО'!C271="Область","",'Коефіцієнти АТО'!D271)</f>
        <v>Житомирська</v>
      </c>
      <c r="AC271" s="9"/>
    </row>
    <row r="272" spans="1:29" ht="15" customHeight="1">
      <c r="A272" s="9">
        <v>271</v>
      </c>
      <c r="B272" s="9" t="s">
        <v>3151</v>
      </c>
      <c r="C272" s="9" t="s">
        <v>3151</v>
      </c>
      <c r="D272" s="9" t="s">
        <v>3393</v>
      </c>
      <c r="E272" s="9" t="s">
        <v>29</v>
      </c>
      <c r="F272" s="9" t="s">
        <v>582</v>
      </c>
      <c r="G272" s="9" t="s">
        <v>3410</v>
      </c>
      <c r="H272" s="9" t="s">
        <v>581</v>
      </c>
      <c r="I272" s="9">
        <v>15400</v>
      </c>
      <c r="J272" s="9">
        <v>10904</v>
      </c>
      <c r="K272" s="9">
        <v>990.8</v>
      </c>
      <c r="L272" s="115">
        <f t="shared" si="12"/>
        <v>0.70805194805194804</v>
      </c>
      <c r="M272" s="96">
        <f>IF($B272="Область","",SUM('Дані з ДІСО'!J272:L272)/K272)</f>
        <v>1.4685102947113444</v>
      </c>
      <c r="N272" s="9" t="str">
        <f>IF($B272="Область","",VLOOKUP(100*J272/I272,Параметри!$B$39:$C$53,2,TRUE))</f>
        <v>3. 66-72</v>
      </c>
      <c r="O272" s="9" t="str">
        <f>IF($B272="Область","",VLOOKUP(M272,Параметри!$B$21:$C$35,2,TRUE))</f>
        <v>3. 1,4-2,1</v>
      </c>
      <c r="P272" s="9">
        <f t="shared" si="13"/>
        <v>3</v>
      </c>
      <c r="Q272" s="9">
        <f t="shared" si="14"/>
        <v>3</v>
      </c>
      <c r="R272" s="116">
        <v>13</v>
      </c>
      <c r="S272" s="117">
        <f>IF(C272="Область",Параметри!$K$47,IF(C272="Київ",Параметри!$K$48,IF(L272&lt;Параметри!$I$42,Параметри!$K$42,IF(L272&lt;Параметри!$I$43,Параметри!$K$43,IF(L272&lt;Параметри!$I$44,Параметри!$K$44,IF(L272&lt;Параметри!$I$45,Параметри!$K$45,Параметри!$K$46))))))</f>
        <v>0.48</v>
      </c>
      <c r="T272" s="97">
        <f>IF($B272="Область",Параметри!K$63,IF($R272&lt;Параметри!$G$59,Параметри!K$58,IF($R272&lt;Параметри!$G$60,Параметри!K$59,IF($R272&lt;Параметри!$G$61,Параметри!K$60,IF($R272&lt;Параметри!$G$62,Параметри!K$61,Параметри!K$62)))))</f>
        <v>1.7000000000000001E-2</v>
      </c>
      <c r="U272" s="97">
        <f>IF($B272="Область",Параметри!L$63,IF($R272&lt;Параметри!$G$59,Параметри!L$58,IF($R272&lt;Параметри!$G$60,Параметри!L$59,IF($R272&lt;Параметри!$G$61,Параметри!L$60,IF($R272&lt;Параметри!$G$62,Параметри!L$61,Параметри!L$62)))))</f>
        <v>4.7E-2</v>
      </c>
      <c r="V272" s="98">
        <f>IF(OR(SUM('Дані з ДІСО'!G272:I272)=0,Розрахунки!H272=0),"",Розрахунки!H272/SUM('Дані з ДІСО'!G272:I272))</f>
        <v>12.991071428571429</v>
      </c>
      <c r="W272" s="9">
        <v>2017</v>
      </c>
      <c r="X272" s="9">
        <v>13</v>
      </c>
      <c r="Y272" s="9">
        <v>12.5</v>
      </c>
      <c r="Z272" s="9" t="s">
        <v>4535</v>
      </c>
      <c r="AA272" s="99">
        <v>13</v>
      </c>
      <c r="AB272" s="9" t="str">
        <f>IF('Коефіцієнти АТО'!C272="Область","",'Коефіцієнти АТО'!D272)</f>
        <v>Житомирська</v>
      </c>
      <c r="AC272" s="9"/>
    </row>
    <row r="273" spans="1:29" ht="15" customHeight="1">
      <c r="A273" s="9">
        <v>272</v>
      </c>
      <c r="B273" s="9" t="s">
        <v>3151</v>
      </c>
      <c r="C273" s="9" t="s">
        <v>3151</v>
      </c>
      <c r="D273" s="9" t="s">
        <v>3393</v>
      </c>
      <c r="E273" s="9" t="s">
        <v>29</v>
      </c>
      <c r="F273" s="9" t="s">
        <v>584</v>
      </c>
      <c r="G273" s="9" t="s">
        <v>3411</v>
      </c>
      <c r="H273" s="9" t="s">
        <v>583</v>
      </c>
      <c r="I273" s="9">
        <v>7068</v>
      </c>
      <c r="J273" s="9">
        <v>2526</v>
      </c>
      <c r="K273" s="9">
        <v>163.19999999999999</v>
      </c>
      <c r="L273" s="115">
        <f t="shared" si="12"/>
        <v>0.35738539898132426</v>
      </c>
      <c r="M273" s="96">
        <f>IF($B273="Область","",SUM('Дані з ДІСО'!J273:L273)/K273)</f>
        <v>5.3002450980392162</v>
      </c>
      <c r="N273" s="9" t="str">
        <f>IF($B273="Область","",VLOOKUP(100*J273/I273,Параметри!$B$39:$C$53,2,TRUE))</f>
        <v>9. 26-43</v>
      </c>
      <c r="O273" s="9" t="str">
        <f>IF($B273="Область","",VLOOKUP(M273,Параметри!$B$21:$C$35,2,TRUE))</f>
        <v>8. 4,5-5,8</v>
      </c>
      <c r="P273" s="9">
        <f t="shared" si="13"/>
        <v>9</v>
      </c>
      <c r="Q273" s="9">
        <f t="shared" si="14"/>
        <v>8</v>
      </c>
      <c r="R273" s="116">
        <v>18</v>
      </c>
      <c r="S273" s="117">
        <f>IF(C273="Область",Параметри!$K$47,IF(C273="Київ",Параметри!$K$48,IF(L273&lt;Параметри!$I$42,Параметри!$K$42,IF(L273&lt;Параметри!$I$43,Параметри!$K$43,IF(L273&lt;Параметри!$I$44,Параметри!$K$44,IF(L273&lt;Параметри!$I$45,Параметри!$K$45,Параметри!$K$46))))))</f>
        <v>0.33</v>
      </c>
      <c r="T273" s="97">
        <f>IF($B273="Область",Параметри!K$63,IF($R273&lt;Параметри!$G$59,Параметри!K$58,IF($R273&lt;Параметри!$G$60,Параметри!K$59,IF($R273&lt;Параметри!$G$61,Параметри!K$60,IF($R273&lt;Параметри!$G$62,Параметри!K$61,Параметри!K$62)))))</f>
        <v>1.7000000000000001E-2</v>
      </c>
      <c r="U273" s="97">
        <f>IF($B273="Область",Параметри!L$63,IF($R273&lt;Параметри!$G$59,Параметри!L$58,IF($R273&lt;Параметри!$G$60,Параметри!L$59,IF($R273&lt;Параметри!$G$61,Параметри!L$60,IF($R273&lt;Параметри!$G$62,Параметри!L$61,Параметри!L$62)))))</f>
        <v>4.7E-2</v>
      </c>
      <c r="V273" s="98">
        <f>IF(OR(SUM('Дані з ДІСО'!G273:I273)=0,Розрахунки!H273=0),"",Розрахунки!H273/SUM('Дані з ДІСО'!G273:I273))</f>
        <v>24.714285714285715</v>
      </c>
      <c r="W273" s="9">
        <v>2017</v>
      </c>
      <c r="X273" s="9">
        <v>18</v>
      </c>
      <c r="Y273" s="9">
        <v>17</v>
      </c>
      <c r="Z273" s="9" t="s">
        <v>4535</v>
      </c>
      <c r="AA273" s="99">
        <v>18</v>
      </c>
      <c r="AB273" s="9" t="str">
        <f>IF('Коефіцієнти АТО'!C273="Область","",'Коефіцієнти АТО'!D273)</f>
        <v>Житомирська</v>
      </c>
      <c r="AC273" s="9"/>
    </row>
    <row r="274" spans="1:29" ht="15" customHeight="1">
      <c r="A274" s="9">
        <v>273</v>
      </c>
      <c r="B274" s="9" t="s">
        <v>3151</v>
      </c>
      <c r="C274" s="9" t="s">
        <v>3151</v>
      </c>
      <c r="D274" s="9" t="s">
        <v>3393</v>
      </c>
      <c r="E274" s="9" t="s">
        <v>29</v>
      </c>
      <c r="F274" s="9" t="s">
        <v>586</v>
      </c>
      <c r="G274" s="9" t="s">
        <v>3412</v>
      </c>
      <c r="H274" s="9" t="s">
        <v>585</v>
      </c>
      <c r="I274" s="9">
        <v>16362</v>
      </c>
      <c r="J274" s="9">
        <v>10933</v>
      </c>
      <c r="K274" s="9">
        <v>499.1</v>
      </c>
      <c r="L274" s="115">
        <f t="shared" si="12"/>
        <v>0.66819459723750152</v>
      </c>
      <c r="M274" s="96">
        <f>IF($B274="Область","",SUM('Дані з ДІСО'!J274:L274)/K274)</f>
        <v>2.7108795832498496</v>
      </c>
      <c r="N274" s="9" t="str">
        <f>IF($B274="Область","",VLOOKUP(100*J274/I274,Параметри!$B$39:$C$53,2,TRUE))</f>
        <v>3. 66-72</v>
      </c>
      <c r="O274" s="9" t="str">
        <f>IF($B274="Область","",VLOOKUP(M274,Параметри!$B$21:$C$35,2,TRUE))</f>
        <v>4. 2,1-3</v>
      </c>
      <c r="P274" s="9">
        <f t="shared" si="13"/>
        <v>3</v>
      </c>
      <c r="Q274" s="9">
        <f t="shared" si="14"/>
        <v>4</v>
      </c>
      <c r="R274" s="116">
        <v>14</v>
      </c>
      <c r="S274" s="117">
        <f>IF(C274="Область",Параметри!$K$47,IF(C274="Київ",Параметри!$K$48,IF(L274&lt;Параметри!$I$42,Параметри!$K$42,IF(L274&lt;Параметри!$I$43,Параметри!$K$43,IF(L274&lt;Параметри!$I$44,Параметри!$K$44,IF(L274&lt;Параметри!$I$45,Параметри!$K$45,Параметри!$K$46))))))</f>
        <v>0.48</v>
      </c>
      <c r="T274" s="97">
        <f>IF($B274="Область",Параметри!K$63,IF($R274&lt;Параметри!$G$59,Параметри!K$58,IF($R274&lt;Параметри!$G$60,Параметри!K$59,IF($R274&lt;Параметри!$G$61,Параметри!K$60,IF($R274&lt;Параметри!$G$62,Параметри!K$61,Параметри!K$62)))))</f>
        <v>1.7000000000000001E-2</v>
      </c>
      <c r="U274" s="97">
        <f>IF($B274="Область",Параметри!L$63,IF($R274&lt;Параметри!$G$59,Параметри!L$58,IF($R274&lt;Параметри!$G$60,Параметри!L$59,IF($R274&lt;Параметри!$G$61,Параметри!L$60,IF($R274&lt;Параметри!$G$62,Параметри!L$61,Параметри!L$62)))))</f>
        <v>4.7E-2</v>
      </c>
      <c r="V274" s="98">
        <f>IF(OR(SUM('Дані з ДІСО'!G274:I274)=0,Розрахунки!H274=0),"",Розрахунки!H274/SUM('Дані з ДІСО'!G274:I274))</f>
        <v>9.2671232876712324</v>
      </c>
      <c r="W274" s="9">
        <v>2017</v>
      </c>
      <c r="X274" s="9">
        <v>14</v>
      </c>
      <c r="Y274" s="9">
        <v>14</v>
      </c>
      <c r="Z274" s="9" t="s">
        <v>4535</v>
      </c>
      <c r="AA274" s="99">
        <v>14</v>
      </c>
      <c r="AB274" s="9" t="str">
        <f>IF('Коефіцієнти АТО'!C274="Область","",'Коефіцієнти АТО'!D274)</f>
        <v>Житомирська</v>
      </c>
      <c r="AC274" s="9"/>
    </row>
    <row r="275" spans="1:29" ht="15" customHeight="1">
      <c r="A275" s="9">
        <v>274</v>
      </c>
      <c r="B275" s="9" t="s">
        <v>3151</v>
      </c>
      <c r="C275" s="9" t="s">
        <v>3151</v>
      </c>
      <c r="D275" s="9" t="s">
        <v>3393</v>
      </c>
      <c r="E275" s="9" t="s">
        <v>29</v>
      </c>
      <c r="F275" s="9" t="s">
        <v>588</v>
      </c>
      <c r="G275" s="9" t="s">
        <v>3413</v>
      </c>
      <c r="H275" s="9" t="s">
        <v>587</v>
      </c>
      <c r="I275" s="9">
        <v>17885</v>
      </c>
      <c r="J275" s="9">
        <v>10413</v>
      </c>
      <c r="K275" s="9">
        <v>588.79999999999995</v>
      </c>
      <c r="L275" s="115">
        <f t="shared" si="12"/>
        <v>0.58221973720995246</v>
      </c>
      <c r="M275" s="96">
        <f>IF($B275="Область","",SUM('Дані з ДІСО'!J275:L275)/K275)</f>
        <v>3.371263586956522</v>
      </c>
      <c r="N275" s="9" t="str">
        <f>IF($B275="Область","",VLOOKUP(100*J275/I275,Параметри!$B$39:$C$53,2,TRUE))</f>
        <v>5. 58-63</v>
      </c>
      <c r="O275" s="9" t="str">
        <f>IF($B275="Область","",VLOOKUP(M275,Параметри!$B$21:$C$35,2,TRUE))</f>
        <v>5. 3-3,9</v>
      </c>
      <c r="P275" s="9">
        <f t="shared" si="13"/>
        <v>5</v>
      </c>
      <c r="Q275" s="9">
        <f t="shared" si="14"/>
        <v>5</v>
      </c>
      <c r="R275" s="116">
        <v>14.5</v>
      </c>
      <c r="S275" s="117">
        <f>IF(C275="Область",Параметри!$K$47,IF(C275="Київ",Параметри!$K$48,IF(L275&lt;Параметри!$I$42,Параметри!$K$42,IF(L275&lt;Параметри!$I$43,Параметри!$K$43,IF(L275&lt;Параметри!$I$44,Параметри!$K$44,IF(L275&lt;Параметри!$I$45,Параметри!$K$45,Параметри!$K$46))))))</f>
        <v>0.43</v>
      </c>
      <c r="T275" s="97">
        <f>IF($B275="Область",Параметри!K$63,IF($R275&lt;Параметри!$G$59,Параметри!K$58,IF($R275&lt;Параметри!$G$60,Параметри!K$59,IF($R275&lt;Параметри!$G$61,Параметри!K$60,IF($R275&lt;Параметри!$G$62,Параметри!K$61,Параметри!K$62)))))</f>
        <v>1.7000000000000001E-2</v>
      </c>
      <c r="U275" s="97">
        <f>IF($B275="Область",Параметри!L$63,IF($R275&lt;Параметри!$G$59,Параметри!L$58,IF($R275&lt;Параметри!$G$60,Параметри!L$59,IF($R275&lt;Параметри!$G$61,Параметри!L$60,IF($R275&lt;Параметри!$G$62,Параметри!L$61,Параметри!L$62)))))</f>
        <v>4.7E-2</v>
      </c>
      <c r="V275" s="98">
        <f>IF(OR(SUM('Дані з ДІСО'!G275:I275)=0,Розрахунки!H275=0),"",Розрахунки!H275/SUM('Дані з ДІСО'!G275:I275))</f>
        <v>15.62992125984252</v>
      </c>
      <c r="W275" s="9">
        <v>2017</v>
      </c>
      <c r="X275" s="9">
        <v>14.5</v>
      </c>
      <c r="Y275" s="9">
        <v>14</v>
      </c>
      <c r="Z275" s="9" t="s">
        <v>4535</v>
      </c>
      <c r="AA275" s="99">
        <v>14.5</v>
      </c>
      <c r="AB275" s="9" t="str">
        <f>IF('Коефіцієнти АТО'!C275="Область","",'Коефіцієнти АТО'!D275)</f>
        <v>Житомирська</v>
      </c>
      <c r="AC275" s="9"/>
    </row>
    <row r="276" spans="1:29" ht="15" customHeight="1">
      <c r="A276" s="9">
        <v>275</v>
      </c>
      <c r="B276" s="9" t="s">
        <v>3151</v>
      </c>
      <c r="C276" s="9" t="s">
        <v>3151</v>
      </c>
      <c r="D276" s="9" t="s">
        <v>3393</v>
      </c>
      <c r="E276" s="9" t="s">
        <v>29</v>
      </c>
      <c r="F276" s="9" t="s">
        <v>590</v>
      </c>
      <c r="G276" s="9" t="s">
        <v>3414</v>
      </c>
      <c r="H276" s="9" t="s">
        <v>589</v>
      </c>
      <c r="I276" s="9">
        <v>5874</v>
      </c>
      <c r="J276" s="9">
        <v>4075</v>
      </c>
      <c r="K276" s="9">
        <v>359.4</v>
      </c>
      <c r="L276" s="115">
        <f t="shared" si="12"/>
        <v>0.6937351038474634</v>
      </c>
      <c r="M276" s="96">
        <f>IF($B276="Область","",SUM('Дані з ДІСО'!J276:L276)/K276)</f>
        <v>1.6666666666666667</v>
      </c>
      <c r="N276" s="9" t="str">
        <f>IF($B276="Область","",VLOOKUP(100*J276/I276,Параметри!$B$39:$C$53,2,TRUE))</f>
        <v>3. 66-72</v>
      </c>
      <c r="O276" s="9" t="str">
        <f>IF($B276="Область","",VLOOKUP(M276,Параметри!$B$21:$C$35,2,TRUE))</f>
        <v>3. 1,4-2,1</v>
      </c>
      <c r="P276" s="9">
        <f t="shared" si="13"/>
        <v>3</v>
      </c>
      <c r="Q276" s="9">
        <f t="shared" si="14"/>
        <v>3</v>
      </c>
      <c r="R276" s="116">
        <v>13</v>
      </c>
      <c r="S276" s="117">
        <f>IF(C276="Область",Параметри!$K$47,IF(C276="Київ",Параметри!$K$48,IF(L276&lt;Параметри!$I$42,Параметри!$K$42,IF(L276&lt;Параметри!$I$43,Параметри!$K$43,IF(L276&lt;Параметри!$I$44,Параметри!$K$44,IF(L276&lt;Параметри!$I$45,Параметри!$K$45,Параметри!$K$46))))))</f>
        <v>0.48</v>
      </c>
      <c r="T276" s="97">
        <f>IF($B276="Область",Параметри!K$63,IF($R276&lt;Параметри!$G$59,Параметри!K$58,IF($R276&lt;Параметри!$G$60,Параметри!K$59,IF($R276&lt;Параметри!$G$61,Параметри!K$60,IF($R276&lt;Параметри!$G$62,Параметри!K$61,Параметри!K$62)))))</f>
        <v>1.7000000000000001E-2</v>
      </c>
      <c r="U276" s="97">
        <f>IF($B276="Область",Параметри!L$63,IF($R276&lt;Параметри!$G$59,Параметри!L$58,IF($R276&lt;Параметри!$G$60,Параметри!L$59,IF($R276&lt;Параметри!$G$61,Параметри!L$60,IF($R276&lt;Параметри!$G$62,Параметри!L$61,Параметри!L$62)))))</f>
        <v>4.7E-2</v>
      </c>
      <c r="V276" s="98">
        <f>IF(OR(SUM('Дані з ДІСО'!G276:I276)=0,Розрахунки!H276=0),"",Розрахунки!H276/SUM('Дані з ДІСО'!G276:I276))</f>
        <v>14.261904761904763</v>
      </c>
      <c r="W276" s="9">
        <v>2017</v>
      </c>
      <c r="X276" s="9">
        <v>13</v>
      </c>
      <c r="Y276" s="9">
        <v>12.5</v>
      </c>
      <c r="Z276" s="9" t="s">
        <v>4535</v>
      </c>
      <c r="AA276" s="99">
        <v>13</v>
      </c>
      <c r="AB276" s="9" t="str">
        <f>IF('Коефіцієнти АТО'!C276="Область","",'Коефіцієнти АТО'!D276)</f>
        <v>Житомирська</v>
      </c>
      <c r="AC276" s="9"/>
    </row>
    <row r="277" spans="1:29" ht="15" customHeight="1">
      <c r="A277" s="9">
        <v>276</v>
      </c>
      <c r="B277" s="9" t="s">
        <v>3148</v>
      </c>
      <c r="C277" s="9" t="s">
        <v>3148</v>
      </c>
      <c r="D277" s="9" t="s">
        <v>3393</v>
      </c>
      <c r="E277" s="9" t="s">
        <v>24</v>
      </c>
      <c r="F277" s="9" t="s">
        <v>592</v>
      </c>
      <c r="G277" s="9" t="s">
        <v>3415</v>
      </c>
      <c r="H277" s="9" t="s">
        <v>591</v>
      </c>
      <c r="I277" s="9">
        <v>3831</v>
      </c>
      <c r="J277" s="9">
        <v>3831</v>
      </c>
      <c r="K277" s="9">
        <v>140.30000000000001</v>
      </c>
      <c r="L277" s="115">
        <f t="shared" si="12"/>
        <v>1</v>
      </c>
      <c r="M277" s="96">
        <f>IF($B277="Область","",SUM('Дані з ДІСО'!J277:L277)/K277)</f>
        <v>3.1361368496079827</v>
      </c>
      <c r="N277" s="9" t="str">
        <f>IF($B277="Область","",VLOOKUP(100*J277/I277,Параметри!$B$39:$C$53,2,TRUE))</f>
        <v>1. 100%</v>
      </c>
      <c r="O277" s="9" t="str">
        <f>IF($B277="Область","",VLOOKUP(M277,Параметри!$B$21:$C$35,2,TRUE))</f>
        <v>5. 3-3,9</v>
      </c>
      <c r="P277" s="9">
        <f t="shared" si="13"/>
        <v>1</v>
      </c>
      <c r="Q277" s="9">
        <f t="shared" si="14"/>
        <v>5</v>
      </c>
      <c r="R277" s="116">
        <v>13.5</v>
      </c>
      <c r="S277" s="117">
        <f>IF(C277="Область",Параметри!$K$47,IF(C277="Київ",Параметри!$K$48,IF(L277&lt;Параметри!$I$42,Параметри!$K$42,IF(L277&lt;Параметри!$I$43,Параметри!$K$43,IF(L277&lt;Параметри!$I$44,Параметри!$K$44,IF(L277&lt;Параметри!$I$45,Параметри!$K$45,Параметри!$K$46))))))</f>
        <v>0.53</v>
      </c>
      <c r="T277" s="97">
        <f>IF($B277="Область",Параметри!K$63,IF($R277&lt;Параметри!$G$59,Параметри!K$58,IF($R277&lt;Параметри!$G$60,Параметри!K$59,IF($R277&lt;Параметри!$G$61,Параметри!K$60,IF($R277&lt;Параметри!$G$62,Параметри!K$61,Параметри!K$62)))))</f>
        <v>1.7000000000000001E-2</v>
      </c>
      <c r="U277" s="97">
        <f>IF($B277="Область",Параметри!L$63,IF($R277&lt;Параметри!$G$59,Параметри!L$58,IF($R277&lt;Параметри!$G$60,Параметри!L$59,IF($R277&lt;Параметри!$G$61,Параметри!L$60,IF($R277&lt;Параметри!$G$62,Параметри!L$61,Параметри!L$62)))))</f>
        <v>4.7E-2</v>
      </c>
      <c r="V277" s="98">
        <f>IF(OR(SUM('Дані з ДІСО'!G277:I277)=0,Розрахунки!H277=0),"",Розрахунки!H277/SUM('Дані з ДІСО'!G277:I277))</f>
        <v>11.891891891891891</v>
      </c>
      <c r="W277" s="9">
        <v>2017</v>
      </c>
      <c r="X277" s="9">
        <v>13.5</v>
      </c>
      <c r="Y277" s="9">
        <v>13.5</v>
      </c>
      <c r="Z277" s="9" t="s">
        <v>4535</v>
      </c>
      <c r="AA277" s="99">
        <v>13.5</v>
      </c>
      <c r="AB277" s="9" t="str">
        <f>IF('Коефіцієнти АТО'!C277="Область","",'Коефіцієнти АТО'!D277)</f>
        <v>Житомирська</v>
      </c>
      <c r="AC277" s="9"/>
    </row>
    <row r="278" spans="1:29" ht="15" customHeight="1">
      <c r="A278" s="9">
        <v>277</v>
      </c>
      <c r="B278" s="9" t="s">
        <v>3148</v>
      </c>
      <c r="C278" s="9" t="s">
        <v>3148</v>
      </c>
      <c r="D278" s="9" t="s">
        <v>3393</v>
      </c>
      <c r="E278" s="9" t="s">
        <v>24</v>
      </c>
      <c r="F278" s="9" t="s">
        <v>594</v>
      </c>
      <c r="G278" s="9" t="s">
        <v>3416</v>
      </c>
      <c r="H278" s="9" t="s">
        <v>593</v>
      </c>
      <c r="I278" s="9">
        <v>6731</v>
      </c>
      <c r="J278" s="9">
        <v>5649</v>
      </c>
      <c r="K278" s="9">
        <v>498.4</v>
      </c>
      <c r="L278" s="115">
        <f t="shared" si="12"/>
        <v>0.83925122567226262</v>
      </c>
      <c r="M278" s="96">
        <f>IF($B278="Область","",SUM('Дані з ДІСО'!J278:L278)/K278)</f>
        <v>1.3162118780096308</v>
      </c>
      <c r="N278" s="9" t="str">
        <f>IF($B278="Область","",VLOOKUP(100*J278/I278,Параметри!$B$39:$C$53,2,TRUE))</f>
        <v>2. 72-100</v>
      </c>
      <c r="O278" s="9" t="str">
        <f>IF($B278="Область","",VLOOKUP(M278,Параметри!$B$21:$C$35,2,TRUE))</f>
        <v>2. 1-1,4</v>
      </c>
      <c r="P278" s="9">
        <f t="shared" si="13"/>
        <v>2</v>
      </c>
      <c r="Q278" s="9">
        <f t="shared" si="14"/>
        <v>2</v>
      </c>
      <c r="R278" s="116">
        <v>12.5</v>
      </c>
      <c r="S278" s="117">
        <f>IF(C278="Область",Параметри!$K$47,IF(C278="Київ",Параметри!$K$48,IF(L278&lt;Параметри!$I$42,Параметри!$K$42,IF(L278&lt;Параметри!$I$43,Параметри!$K$43,IF(L278&lt;Параметри!$I$44,Параметри!$K$44,IF(L278&lt;Параметри!$I$45,Параметри!$K$45,Параметри!$K$46))))))</f>
        <v>0.53</v>
      </c>
      <c r="T278" s="97">
        <f>IF($B278="Область",Параметри!K$63,IF($R278&lt;Параметри!$G$59,Параметри!K$58,IF($R278&lt;Параметри!$G$60,Параметри!K$59,IF($R278&lt;Параметри!$G$61,Параметри!K$60,IF($R278&lt;Параметри!$G$62,Параметри!K$61,Параметри!K$62)))))</f>
        <v>1.7000000000000001E-2</v>
      </c>
      <c r="U278" s="97">
        <f>IF($B278="Область",Параметри!L$63,IF($R278&lt;Параметри!$G$59,Параметри!L$58,IF($R278&lt;Параметри!$G$60,Параметри!L$59,IF($R278&lt;Параметри!$G$61,Параметри!L$60,IF($R278&lt;Параметри!$G$62,Параметри!L$61,Параметри!L$62)))))</f>
        <v>4.7E-2</v>
      </c>
      <c r="V278" s="98">
        <f>IF(OR(SUM('Дані з ДІСО'!G278:I278)=0,Розрахунки!H278=0),"",Розрахунки!H278/SUM('Дані з ДІСО'!G278:I278))</f>
        <v>11.714285714285714</v>
      </c>
      <c r="W278" s="9">
        <v>2017</v>
      </c>
      <c r="X278" s="9">
        <v>12.5</v>
      </c>
      <c r="Y278" s="9">
        <v>11.5</v>
      </c>
      <c r="Z278" s="9" t="s">
        <v>4535</v>
      </c>
      <c r="AA278" s="99">
        <v>12.5</v>
      </c>
      <c r="AB278" s="9" t="str">
        <f>IF('Коефіцієнти АТО'!C278="Область","",'Коефіцієнти АТО'!D278)</f>
        <v>Житомирська</v>
      </c>
      <c r="AC278" s="9"/>
    </row>
    <row r="279" spans="1:29" ht="15" customHeight="1">
      <c r="A279" s="9">
        <v>278</v>
      </c>
      <c r="B279" s="9" t="s">
        <v>3148</v>
      </c>
      <c r="C279" s="9" t="s">
        <v>3148</v>
      </c>
      <c r="D279" s="9" t="s">
        <v>3393</v>
      </c>
      <c r="E279" s="9" t="s">
        <v>24</v>
      </c>
      <c r="F279" s="9" t="s">
        <v>596</v>
      </c>
      <c r="G279" s="9" t="s">
        <v>3417</v>
      </c>
      <c r="H279" s="9" t="s">
        <v>595</v>
      </c>
      <c r="I279" s="9">
        <v>5780</v>
      </c>
      <c r="J279" s="9">
        <v>2094</v>
      </c>
      <c r="K279" s="9">
        <v>103.8</v>
      </c>
      <c r="L279" s="115">
        <f t="shared" si="12"/>
        <v>0.36228373702422145</v>
      </c>
      <c r="M279" s="96">
        <f>IF($B279="Область","",SUM('Дані з ДІСО'!J279:L279)/K279)</f>
        <v>5.6936416184971099</v>
      </c>
      <c r="N279" s="9" t="str">
        <f>IF($B279="Область","",VLOOKUP(100*J279/I279,Параметри!$B$39:$C$53,2,TRUE))</f>
        <v>9. 26-43</v>
      </c>
      <c r="O279" s="9" t="str">
        <f>IF($B279="Область","",VLOOKUP(M279,Параметри!$B$21:$C$35,2,TRUE))</f>
        <v>8. 4,5-5,8</v>
      </c>
      <c r="P279" s="9">
        <f t="shared" si="13"/>
        <v>9</v>
      </c>
      <c r="Q279" s="9">
        <f t="shared" si="14"/>
        <v>8</v>
      </c>
      <c r="R279" s="116">
        <v>16</v>
      </c>
      <c r="S279" s="117">
        <f>IF(C279="Область",Параметри!$K$47,IF(C279="Київ",Параметри!$K$48,IF(L279&lt;Параметри!$I$42,Параметри!$K$42,IF(L279&lt;Параметри!$I$43,Параметри!$K$43,IF(L279&lt;Параметри!$I$44,Параметри!$K$44,IF(L279&lt;Параметри!$I$45,Параметри!$K$45,Параметри!$K$46))))))</f>
        <v>0.33</v>
      </c>
      <c r="T279" s="97">
        <f>IF($B279="Область",Параметри!K$63,IF($R279&lt;Параметри!$G$59,Параметри!K$58,IF($R279&lt;Параметри!$G$60,Параметри!K$59,IF($R279&lt;Параметри!$G$61,Параметри!K$60,IF($R279&lt;Параметри!$G$62,Параметри!K$61,Параметри!K$62)))))</f>
        <v>1.7000000000000001E-2</v>
      </c>
      <c r="U279" s="97">
        <f>IF($B279="Область",Параметри!L$63,IF($R279&lt;Параметри!$G$59,Параметри!L$58,IF($R279&lt;Параметри!$G$60,Параметри!L$59,IF($R279&lt;Параметри!$G$61,Параметри!L$60,IF($R279&lt;Параметри!$G$62,Параметри!L$61,Параметри!L$62)))))</f>
        <v>4.7E-2</v>
      </c>
      <c r="V279" s="98">
        <f>IF(OR(SUM('Дані з ДІСО'!G279:I279)=0,Розрахунки!H279=0),"",Розрахунки!H279/SUM('Дані з ДІСО'!G279:I279))</f>
        <v>16.416666666666668</v>
      </c>
      <c r="W279" s="9">
        <v>2017</v>
      </c>
      <c r="X279" s="9">
        <v>18</v>
      </c>
      <c r="Y279" s="9">
        <v>15</v>
      </c>
      <c r="Z279" s="9" t="s">
        <v>4536</v>
      </c>
      <c r="AA279" s="99">
        <v>16</v>
      </c>
      <c r="AB279" s="9" t="str">
        <f>IF('Коефіцієнти АТО'!C279="Область","",'Коефіцієнти АТО'!D279)</f>
        <v>Житомирська</v>
      </c>
      <c r="AC279" s="9"/>
    </row>
    <row r="280" spans="1:29" ht="15" customHeight="1">
      <c r="A280" s="9">
        <v>279</v>
      </c>
      <c r="B280" s="9" t="s">
        <v>3148</v>
      </c>
      <c r="C280" s="9" t="s">
        <v>3148</v>
      </c>
      <c r="D280" s="9" t="s">
        <v>3393</v>
      </c>
      <c r="E280" s="9" t="s">
        <v>24</v>
      </c>
      <c r="F280" s="9" t="s">
        <v>598</v>
      </c>
      <c r="G280" s="9" t="s">
        <v>3418</v>
      </c>
      <c r="H280" s="9" t="s">
        <v>597</v>
      </c>
      <c r="I280" s="9">
        <v>2797</v>
      </c>
      <c r="J280" s="9">
        <v>2797</v>
      </c>
      <c r="K280" s="9">
        <v>133.4</v>
      </c>
      <c r="L280" s="115">
        <f t="shared" si="12"/>
        <v>1</v>
      </c>
      <c r="M280" s="96">
        <f>IF($B280="Область","",SUM('Дані з ДІСО'!J280:L280)/K280)</f>
        <v>2.5562218890554722</v>
      </c>
      <c r="N280" s="9" t="str">
        <f>IF($B280="Область","",VLOOKUP(100*J280/I280,Параметри!$B$39:$C$53,2,TRUE))</f>
        <v>1. 100%</v>
      </c>
      <c r="O280" s="9" t="str">
        <f>IF($B280="Область","",VLOOKUP(M280,Параметри!$B$21:$C$35,2,TRUE))</f>
        <v>4. 2,1-3</v>
      </c>
      <c r="P280" s="9">
        <f t="shared" si="13"/>
        <v>1</v>
      </c>
      <c r="Q280" s="9">
        <f t="shared" si="14"/>
        <v>4</v>
      </c>
      <c r="R280" s="116">
        <v>17</v>
      </c>
      <c r="S280" s="117">
        <f>IF(C280="Область",Параметри!$K$47,IF(C280="Київ",Параметри!$K$48,IF(L280&lt;Параметри!$I$42,Параметри!$K$42,IF(L280&lt;Параметри!$I$43,Параметри!$K$43,IF(L280&lt;Параметри!$I$44,Параметри!$K$44,IF(L280&lt;Параметри!$I$45,Параметри!$K$45,Параметри!$K$46))))))</f>
        <v>0.53</v>
      </c>
      <c r="T280" s="97">
        <f>IF($B280="Область",Параметри!K$63,IF($R280&lt;Параметри!$G$59,Параметри!K$58,IF($R280&lt;Параметри!$G$60,Параметри!K$59,IF($R280&lt;Параметри!$G$61,Параметри!K$60,IF($R280&lt;Параметри!$G$62,Параметри!K$61,Параметри!K$62)))))</f>
        <v>1.7000000000000001E-2</v>
      </c>
      <c r="U280" s="97">
        <f>IF($B280="Область",Параметри!L$63,IF($R280&lt;Параметри!$G$59,Параметри!L$58,IF($R280&lt;Параметри!$G$60,Параметри!L$59,IF($R280&lt;Параметри!$G$61,Параметри!L$60,IF($R280&lt;Параметри!$G$62,Параметри!L$61,Параметри!L$62)))))</f>
        <v>4.7E-2</v>
      </c>
      <c r="V280" s="98">
        <f>IF(OR(SUM('Дані з ДІСО'!G280:I280)=0,Розрахунки!H280=0),"",Розрахунки!H280/SUM('Дані з ДІСО'!G280:I280))</f>
        <v>17.05</v>
      </c>
      <c r="W280" s="9">
        <v>2017</v>
      </c>
      <c r="X280" s="9">
        <v>13</v>
      </c>
      <c r="Y280" s="9">
        <v>18</v>
      </c>
      <c r="Z280" s="9" t="s">
        <v>4536</v>
      </c>
      <c r="AA280" s="99">
        <v>17</v>
      </c>
      <c r="AB280" s="9" t="str">
        <f>IF('Коефіцієнти АТО'!C280="Область","",'Коефіцієнти АТО'!D280)</f>
        <v>Житомирська</v>
      </c>
      <c r="AC280" s="9"/>
    </row>
    <row r="281" spans="1:29" ht="15" customHeight="1">
      <c r="A281" s="9">
        <v>280</v>
      </c>
      <c r="B281" s="9" t="s">
        <v>3148</v>
      </c>
      <c r="C281" s="9" t="s">
        <v>3148</v>
      </c>
      <c r="D281" s="9" t="s">
        <v>3393</v>
      </c>
      <c r="E281" s="9" t="s">
        <v>24</v>
      </c>
      <c r="F281" s="9" t="s">
        <v>600</v>
      </c>
      <c r="G281" s="9" t="s">
        <v>3419</v>
      </c>
      <c r="H281" s="9" t="s">
        <v>599</v>
      </c>
      <c r="I281" s="9">
        <v>4050</v>
      </c>
      <c r="J281" s="9">
        <v>4050</v>
      </c>
      <c r="K281" s="9">
        <v>158.9</v>
      </c>
      <c r="L281" s="115">
        <f t="shared" si="12"/>
        <v>1</v>
      </c>
      <c r="M281" s="96">
        <f>IF($B281="Область","",SUM('Дані з ДІСО'!J281:L281)/K281)</f>
        <v>3.0207677784770293</v>
      </c>
      <c r="N281" s="9" t="str">
        <f>IF($B281="Область","",VLOOKUP(100*J281/I281,Параметри!$B$39:$C$53,2,TRUE))</f>
        <v>1. 100%</v>
      </c>
      <c r="O281" s="9" t="str">
        <f>IF($B281="Область","",VLOOKUP(M281,Параметри!$B$21:$C$35,2,TRUE))</f>
        <v>5. 3-3,9</v>
      </c>
      <c r="P281" s="9">
        <f t="shared" si="13"/>
        <v>1</v>
      </c>
      <c r="Q281" s="9">
        <f t="shared" si="14"/>
        <v>5</v>
      </c>
      <c r="R281" s="116">
        <v>13</v>
      </c>
      <c r="S281" s="117">
        <f>IF(C281="Область",Параметри!$K$47,IF(C281="Київ",Параметри!$K$48,IF(L281&lt;Параметри!$I$42,Параметри!$K$42,IF(L281&lt;Параметри!$I$43,Параметри!$K$43,IF(L281&lt;Параметри!$I$44,Параметри!$K$44,IF(L281&lt;Параметри!$I$45,Параметри!$K$45,Параметри!$K$46))))))</f>
        <v>0.53</v>
      </c>
      <c r="T281" s="97">
        <f>IF($B281="Область",Параметри!K$63,IF($R281&lt;Параметри!$G$59,Параметри!K$58,IF($R281&lt;Параметри!$G$60,Параметри!K$59,IF($R281&lt;Параметри!$G$61,Параметри!K$60,IF($R281&lt;Параметри!$G$62,Параметри!K$61,Параметри!K$62)))))</f>
        <v>1.7000000000000001E-2</v>
      </c>
      <c r="U281" s="97">
        <f>IF($B281="Область",Параметри!L$63,IF($R281&lt;Параметри!$G$59,Параметри!L$58,IF($R281&lt;Параметри!$G$60,Параметри!L$59,IF($R281&lt;Параметри!$G$61,Параметри!L$60,IF($R281&lt;Параметри!$G$62,Параметри!L$61,Параметри!L$62)))))</f>
        <v>4.7E-2</v>
      </c>
      <c r="V281" s="98">
        <f>IF(OR(SUM('Дані з ДІСО'!G281:I281)=0,Розрахунки!H281=0),"",Розрахунки!H281/SUM('Дані з ДІСО'!G281:I281))</f>
        <v>13.714285714285714</v>
      </c>
      <c r="W281" s="9">
        <v>2017</v>
      </c>
      <c r="X281" s="9">
        <v>13.5</v>
      </c>
      <c r="Y281" s="9">
        <v>12</v>
      </c>
      <c r="Z281" s="9" t="s">
        <v>4536</v>
      </c>
      <c r="AA281" s="99">
        <v>13</v>
      </c>
      <c r="AB281" s="9" t="str">
        <f>IF('Коефіцієнти АТО'!C281="Область","",'Коефіцієнти АТО'!D281)</f>
        <v>Житомирська</v>
      </c>
      <c r="AC281" s="9"/>
    </row>
    <row r="282" spans="1:29" ht="15" customHeight="1">
      <c r="A282" s="9">
        <v>281</v>
      </c>
      <c r="B282" s="9" t="s">
        <v>3148</v>
      </c>
      <c r="C282" s="9" t="s">
        <v>3148</v>
      </c>
      <c r="D282" s="9" t="s">
        <v>3393</v>
      </c>
      <c r="E282" s="9" t="s">
        <v>24</v>
      </c>
      <c r="F282" s="9" t="s">
        <v>602</v>
      </c>
      <c r="G282" s="9" t="s">
        <v>3173</v>
      </c>
      <c r="H282" s="9" t="s">
        <v>601</v>
      </c>
      <c r="I282" s="9">
        <v>7585</v>
      </c>
      <c r="J282" s="9">
        <v>4564</v>
      </c>
      <c r="K282" s="9">
        <v>339.7</v>
      </c>
      <c r="L282" s="115">
        <f t="shared" si="12"/>
        <v>0.60171390903098221</v>
      </c>
      <c r="M282" s="96">
        <f>IF($B282="Область","",SUM('Дані з ДІСО'!J282:L282)/K282)</f>
        <v>1.901677951133353</v>
      </c>
      <c r="N282" s="9" t="str">
        <f>IF($B282="Область","",VLOOKUP(100*J282/I282,Параметри!$B$39:$C$53,2,TRUE))</f>
        <v>5. 58-63</v>
      </c>
      <c r="O282" s="9" t="str">
        <f>IF($B282="Область","",VLOOKUP(M282,Параметри!$B$21:$C$35,2,TRUE))</f>
        <v>3. 1,4-2,1</v>
      </c>
      <c r="P282" s="9">
        <f t="shared" si="13"/>
        <v>5</v>
      </c>
      <c r="Q282" s="9">
        <f t="shared" si="14"/>
        <v>3</v>
      </c>
      <c r="R282" s="116">
        <v>13.5</v>
      </c>
      <c r="S282" s="117">
        <f>IF(C282="Область",Параметри!$K$47,IF(C282="Київ",Параметри!$K$48,IF(L282&lt;Параметри!$I$42,Параметри!$K$42,IF(L282&lt;Параметри!$I$43,Параметри!$K$43,IF(L282&lt;Параметри!$I$44,Параметри!$K$44,IF(L282&lt;Параметри!$I$45,Параметри!$K$45,Параметри!$K$46))))))</f>
        <v>0.48</v>
      </c>
      <c r="T282" s="97">
        <f>IF($B282="Область",Параметри!K$63,IF($R282&lt;Параметри!$G$59,Параметри!K$58,IF($R282&lt;Параметри!$G$60,Параметри!K$59,IF($R282&lt;Параметри!$G$61,Параметри!K$60,IF($R282&lt;Параметри!$G$62,Параметри!K$61,Параметри!K$62)))))</f>
        <v>1.7000000000000001E-2</v>
      </c>
      <c r="U282" s="97">
        <f>IF($B282="Область",Параметри!L$63,IF($R282&lt;Параметри!$G$59,Параметри!L$58,IF($R282&lt;Параметри!$G$60,Параметри!L$59,IF($R282&lt;Параметри!$G$61,Параметри!L$60,IF($R282&lt;Параметри!$G$62,Параметри!L$61,Параметри!L$62)))))</f>
        <v>4.7E-2</v>
      </c>
      <c r="V282" s="98">
        <f>IF(OR(SUM('Дані з ДІСО'!G282:I282)=0,Розрахунки!H282=0),"",Розрахунки!H282/SUM('Дані з ДІСО'!G282:I282))</f>
        <v>11.962962962962964</v>
      </c>
      <c r="W282" s="9">
        <v>2017</v>
      </c>
      <c r="X282" s="9">
        <v>13.5</v>
      </c>
      <c r="Y282" s="9">
        <v>13</v>
      </c>
      <c r="Z282" s="9" t="s">
        <v>4535</v>
      </c>
      <c r="AA282" s="99">
        <v>13.5</v>
      </c>
      <c r="AB282" s="9" t="str">
        <f>IF('Коефіцієнти АТО'!C282="Область","",'Коефіцієнти АТО'!D282)</f>
        <v>Житомирська</v>
      </c>
      <c r="AC282" s="9"/>
    </row>
    <row r="283" spans="1:29" ht="15" customHeight="1">
      <c r="A283" s="9">
        <v>282</v>
      </c>
      <c r="B283" s="9" t="s">
        <v>3148</v>
      </c>
      <c r="C283" s="9" t="s">
        <v>3148</v>
      </c>
      <c r="D283" s="9" t="s">
        <v>3393</v>
      </c>
      <c r="E283" s="9" t="s">
        <v>24</v>
      </c>
      <c r="F283" s="9" t="s">
        <v>604</v>
      </c>
      <c r="G283" s="9" t="s">
        <v>3420</v>
      </c>
      <c r="H283" s="9" t="s">
        <v>603</v>
      </c>
      <c r="I283" s="9">
        <v>5100</v>
      </c>
      <c r="J283" s="9">
        <v>5100</v>
      </c>
      <c r="K283" s="9">
        <v>220.5</v>
      </c>
      <c r="L283" s="115">
        <f t="shared" si="12"/>
        <v>1</v>
      </c>
      <c r="M283" s="96">
        <f>IF($B283="Область","",SUM('Дані з ДІСО'!J283:L283)/K283)</f>
        <v>1.9773242630385488</v>
      </c>
      <c r="N283" s="9" t="str">
        <f>IF($B283="Область","",VLOOKUP(100*J283/I283,Параметри!$B$39:$C$53,2,TRUE))</f>
        <v>1. 100%</v>
      </c>
      <c r="O283" s="9" t="str">
        <f>IF($B283="Область","",VLOOKUP(M283,Параметри!$B$21:$C$35,2,TRUE))</f>
        <v>3. 1,4-2,1</v>
      </c>
      <c r="P283" s="9">
        <f t="shared" si="13"/>
        <v>1</v>
      </c>
      <c r="Q283" s="9">
        <f t="shared" si="14"/>
        <v>3</v>
      </c>
      <c r="R283" s="116">
        <v>11</v>
      </c>
      <c r="S283" s="117">
        <f>IF(C283="Область",Параметри!$K$47,IF(C283="Київ",Параметри!$K$48,IF(L283&lt;Параметри!$I$42,Параметри!$K$42,IF(L283&lt;Параметри!$I$43,Параметри!$K$43,IF(L283&lt;Параметри!$I$44,Параметри!$K$44,IF(L283&lt;Параметри!$I$45,Параметри!$K$45,Параметри!$K$46))))))</f>
        <v>0.53</v>
      </c>
      <c r="T283" s="97">
        <f>IF($B283="Область",Параметри!K$63,IF($R283&lt;Параметри!$G$59,Параметри!K$58,IF($R283&lt;Параметри!$G$60,Параметри!K$59,IF($R283&lt;Параметри!$G$61,Параметри!K$60,IF($R283&lt;Параметри!$G$62,Параметри!K$61,Параметри!K$62)))))</f>
        <v>1.7000000000000001E-2</v>
      </c>
      <c r="U283" s="97">
        <f>IF($B283="Область",Параметри!L$63,IF($R283&lt;Параметри!$G$59,Параметри!L$58,IF($R283&lt;Параметри!$G$60,Параметри!L$59,IF($R283&lt;Параметри!$G$61,Параметри!L$60,IF($R283&lt;Параметри!$G$62,Параметри!L$61,Параметри!L$62)))))</f>
        <v>4.7E-2</v>
      </c>
      <c r="V283" s="98">
        <f>IF(OR(SUM('Дані з ДІСО'!G283:I283)=0,Розрахунки!H283=0),"",Розрахунки!H283/SUM('Дані з ДІСО'!G283:I283))</f>
        <v>8.8979591836734695</v>
      </c>
      <c r="W283" s="9">
        <v>2017</v>
      </c>
      <c r="X283" s="9">
        <v>12.5</v>
      </c>
      <c r="Y283" s="9">
        <v>10</v>
      </c>
      <c r="Z283" s="9" t="s">
        <v>4536</v>
      </c>
      <c r="AA283" s="99">
        <v>11</v>
      </c>
      <c r="AB283" s="9" t="str">
        <f>IF('Коефіцієнти АТО'!C283="Область","",'Коефіцієнти АТО'!D283)</f>
        <v>Житомирська</v>
      </c>
      <c r="AC283" s="9"/>
    </row>
    <row r="284" spans="1:29" ht="15" customHeight="1">
      <c r="A284" s="9">
        <v>283</v>
      </c>
      <c r="B284" s="9" t="s">
        <v>3148</v>
      </c>
      <c r="C284" s="9" t="s">
        <v>3148</v>
      </c>
      <c r="D284" s="9" t="s">
        <v>3393</v>
      </c>
      <c r="E284" s="9" t="s">
        <v>24</v>
      </c>
      <c r="F284" s="9" t="s">
        <v>606</v>
      </c>
      <c r="G284" s="9" t="s">
        <v>3421</v>
      </c>
      <c r="H284" s="9" t="s">
        <v>605</v>
      </c>
      <c r="I284" s="9">
        <v>16840</v>
      </c>
      <c r="J284" s="9">
        <v>16840</v>
      </c>
      <c r="K284" s="9">
        <v>286.8</v>
      </c>
      <c r="L284" s="115">
        <f t="shared" si="12"/>
        <v>1</v>
      </c>
      <c r="M284" s="96">
        <f>IF($B284="Область","",SUM('Дані з ДІСО'!J284:L284)/K284)</f>
        <v>4.4211994421199439</v>
      </c>
      <c r="N284" s="9" t="str">
        <f>IF($B284="Область","",VLOOKUP(100*J284/I284,Параметри!$B$39:$C$53,2,TRUE))</f>
        <v>1. 100%</v>
      </c>
      <c r="O284" s="9" t="str">
        <f>IF($B284="Область","",VLOOKUP(M284,Параметри!$B$21:$C$35,2,TRUE))</f>
        <v>7. 4,1-4,5</v>
      </c>
      <c r="P284" s="9">
        <f t="shared" si="13"/>
        <v>1</v>
      </c>
      <c r="Q284" s="9">
        <f t="shared" si="14"/>
        <v>7</v>
      </c>
      <c r="R284" s="116">
        <v>14.5</v>
      </c>
      <c r="S284" s="117">
        <f>IF(C284="Область",Параметри!$K$47,IF(C284="Київ",Параметри!$K$48,IF(L284&lt;Параметри!$I$42,Параметри!$K$42,IF(L284&lt;Параметри!$I$43,Параметри!$K$43,IF(L284&lt;Параметри!$I$44,Параметри!$K$44,IF(L284&lt;Параметри!$I$45,Параметри!$K$45,Параметри!$K$46))))))</f>
        <v>0.53</v>
      </c>
      <c r="T284" s="97">
        <f>IF($B284="Область",Параметри!K$63,IF($R284&lt;Параметри!$G$59,Параметри!K$58,IF($R284&lt;Параметри!$G$60,Параметри!K$59,IF($R284&lt;Параметри!$G$61,Параметри!K$60,IF($R284&lt;Параметри!$G$62,Параметри!K$61,Параметри!K$62)))))</f>
        <v>1.7000000000000001E-2</v>
      </c>
      <c r="U284" s="97">
        <f>IF($B284="Область",Параметри!L$63,IF($R284&lt;Параметри!$G$59,Параметри!L$58,IF($R284&lt;Параметри!$G$60,Параметри!L$59,IF($R284&lt;Параметри!$G$61,Параметри!L$60,IF($R284&lt;Параметри!$G$62,Параметри!L$61,Параметри!L$62)))))</f>
        <v>4.7E-2</v>
      </c>
      <c r="V284" s="98">
        <f>IF(OR(SUM('Дані з ДІСО'!G284:I284)=0,Розрахунки!H284=0),"",Розрахунки!H284/SUM('Дані з ДІСО'!G284:I284))</f>
        <v>23.054545454545455</v>
      </c>
      <c r="W284" s="9">
        <v>2017</v>
      </c>
      <c r="X284" s="9">
        <v>14.5</v>
      </c>
      <c r="Y284" s="9">
        <v>14.5</v>
      </c>
      <c r="Z284" s="9" t="s">
        <v>4535</v>
      </c>
      <c r="AA284" s="99">
        <v>14.5</v>
      </c>
      <c r="AB284" s="9" t="str">
        <f>IF('Коефіцієнти АТО'!C284="Область","",'Коефіцієнти АТО'!D284)</f>
        <v>Житомирська</v>
      </c>
      <c r="AC284" s="9"/>
    </row>
    <row r="285" spans="1:29" ht="15" customHeight="1">
      <c r="A285" s="9">
        <v>284</v>
      </c>
      <c r="B285" s="9" t="s">
        <v>3148</v>
      </c>
      <c r="C285" s="9" t="s">
        <v>3148</v>
      </c>
      <c r="D285" s="9" t="s">
        <v>3393</v>
      </c>
      <c r="E285" s="9" t="s">
        <v>24</v>
      </c>
      <c r="F285" s="9" t="s">
        <v>608</v>
      </c>
      <c r="G285" s="9" t="s">
        <v>3422</v>
      </c>
      <c r="H285" s="9" t="s">
        <v>607</v>
      </c>
      <c r="I285" s="9">
        <v>9658</v>
      </c>
      <c r="J285" s="9">
        <v>9658</v>
      </c>
      <c r="K285" s="9">
        <v>652.4</v>
      </c>
      <c r="L285" s="115">
        <f t="shared" si="12"/>
        <v>1</v>
      </c>
      <c r="M285" s="96">
        <f>IF($B285="Область","",SUM('Дані з ДІСО'!J285:L285)/K285)</f>
        <v>1.8470263641937463</v>
      </c>
      <c r="N285" s="9" t="str">
        <f>IF($B285="Область","",VLOOKUP(100*J285/I285,Параметри!$B$39:$C$53,2,TRUE))</f>
        <v>1. 100%</v>
      </c>
      <c r="O285" s="9" t="str">
        <f>IF($B285="Область","",VLOOKUP(M285,Параметри!$B$21:$C$35,2,TRUE))</f>
        <v>3. 1,4-2,1</v>
      </c>
      <c r="P285" s="9">
        <f t="shared" si="13"/>
        <v>1</v>
      </c>
      <c r="Q285" s="9">
        <f t="shared" si="14"/>
        <v>3</v>
      </c>
      <c r="R285" s="116">
        <v>12.5</v>
      </c>
      <c r="S285" s="117">
        <f>IF(C285="Область",Параметри!$K$47,IF(C285="Київ",Параметри!$K$48,IF(L285&lt;Параметри!$I$42,Параметри!$K$42,IF(L285&lt;Параметри!$I$43,Параметри!$K$43,IF(L285&lt;Параметри!$I$44,Параметри!$K$44,IF(L285&lt;Параметри!$I$45,Параметри!$K$45,Параметри!$K$46))))))</f>
        <v>0.53</v>
      </c>
      <c r="T285" s="97">
        <f>IF($B285="Область",Параметри!K$63,IF($R285&lt;Параметри!$G$59,Параметри!K$58,IF($R285&lt;Параметри!$G$60,Параметри!K$59,IF($R285&lt;Параметри!$G$61,Параметри!K$60,IF($R285&lt;Параметри!$G$62,Параметри!K$61,Параметри!K$62)))))</f>
        <v>1.7000000000000001E-2</v>
      </c>
      <c r="U285" s="97">
        <f>IF($B285="Область",Параметри!L$63,IF($R285&lt;Параметри!$G$59,Параметри!L$58,IF($R285&lt;Параметри!$G$60,Параметри!L$59,IF($R285&lt;Параметри!$G$61,Параметри!L$60,IF($R285&lt;Параметри!$G$62,Параметри!L$61,Параметри!L$62)))))</f>
        <v>4.7E-2</v>
      </c>
      <c r="V285" s="98">
        <f>IF(OR(SUM('Дані з ДІСО'!G285:I285)=0,Розрахунки!H285=0),"",Розрахунки!H285/SUM('Дані з ДІСО'!G285:I285))</f>
        <v>13.693181818181818</v>
      </c>
      <c r="W285" s="9">
        <v>2017</v>
      </c>
      <c r="X285" s="9">
        <v>12.5</v>
      </c>
      <c r="Y285" s="9">
        <v>12.5</v>
      </c>
      <c r="Z285" s="9" t="s">
        <v>4535</v>
      </c>
      <c r="AA285" s="99">
        <v>12.5</v>
      </c>
      <c r="AB285" s="9" t="str">
        <f>IF('Коефіцієнти АТО'!C285="Область","",'Коефіцієнти АТО'!D285)</f>
        <v>Житомирська</v>
      </c>
      <c r="AC285" s="9"/>
    </row>
    <row r="286" spans="1:29" ht="15" customHeight="1">
      <c r="A286" s="9">
        <v>285</v>
      </c>
      <c r="B286" s="9" t="s">
        <v>3148</v>
      </c>
      <c r="C286" s="9" t="s">
        <v>3148</v>
      </c>
      <c r="D286" s="9" t="s">
        <v>3393</v>
      </c>
      <c r="E286" s="9" t="s">
        <v>24</v>
      </c>
      <c r="F286" s="9" t="s">
        <v>610</v>
      </c>
      <c r="G286" s="9" t="s">
        <v>3423</v>
      </c>
      <c r="H286" s="9" t="s">
        <v>609</v>
      </c>
      <c r="I286" s="9">
        <v>6879</v>
      </c>
      <c r="J286" s="9">
        <v>6879</v>
      </c>
      <c r="K286" s="9">
        <v>434.3</v>
      </c>
      <c r="L286" s="115">
        <f t="shared" si="12"/>
        <v>1</v>
      </c>
      <c r="M286" s="96">
        <f>IF($B286="Область","",SUM('Дані з ДІСО'!J286:L286)/K286)</f>
        <v>1.7453373244301174</v>
      </c>
      <c r="N286" s="9" t="str">
        <f>IF($B286="Область","",VLOOKUP(100*J286/I286,Параметри!$B$39:$C$53,2,TRUE))</f>
        <v>1. 100%</v>
      </c>
      <c r="O286" s="9" t="str">
        <f>IF($B286="Область","",VLOOKUP(M286,Параметри!$B$21:$C$35,2,TRUE))</f>
        <v>3. 1,4-2,1</v>
      </c>
      <c r="P286" s="9">
        <f t="shared" si="13"/>
        <v>1</v>
      </c>
      <c r="Q286" s="9">
        <f t="shared" si="14"/>
        <v>3</v>
      </c>
      <c r="R286" s="116">
        <v>12</v>
      </c>
      <c r="S286" s="117">
        <f>IF(C286="Область",Параметри!$K$47,IF(C286="Київ",Параметри!$K$48,IF(L286&lt;Параметри!$I$42,Параметри!$K$42,IF(L286&lt;Параметри!$I$43,Параметри!$K$43,IF(L286&lt;Параметри!$I$44,Параметри!$K$44,IF(L286&lt;Параметри!$I$45,Параметри!$K$45,Параметри!$K$46))))))</f>
        <v>0.53</v>
      </c>
      <c r="T286" s="97">
        <f>IF($B286="Область",Параметри!K$63,IF($R286&lt;Параметри!$G$59,Параметри!K$58,IF($R286&lt;Параметри!$G$60,Параметри!K$59,IF($R286&lt;Параметри!$G$61,Параметри!K$60,IF($R286&lt;Параметри!$G$62,Параметри!K$61,Параметри!K$62)))))</f>
        <v>1.7000000000000001E-2</v>
      </c>
      <c r="U286" s="97">
        <f>IF($B286="Область",Параметри!L$63,IF($R286&lt;Параметри!$G$59,Параметри!L$58,IF($R286&lt;Параметри!$G$60,Параметри!L$59,IF($R286&lt;Параметри!$G$61,Параметри!L$60,IF($R286&lt;Параметри!$G$62,Параметри!L$61,Параметри!L$62)))))</f>
        <v>4.7E-2</v>
      </c>
      <c r="V286" s="98">
        <f>IF(OR(SUM('Дані з ДІСО'!G286:I286)=0,Розрахунки!H286=0),"",Розрахунки!H286/SUM('Дані з ДІСО'!G286:I286))</f>
        <v>11.147058823529411</v>
      </c>
      <c r="W286" s="9">
        <v>2017</v>
      </c>
      <c r="X286" s="9">
        <v>12.5</v>
      </c>
      <c r="Y286" s="9">
        <v>11</v>
      </c>
      <c r="Z286" s="9" t="s">
        <v>4536</v>
      </c>
      <c r="AA286" s="99">
        <v>12</v>
      </c>
      <c r="AB286" s="9" t="str">
        <f>IF('Коефіцієнти АТО'!C286="Область","",'Коефіцієнти АТО'!D286)</f>
        <v>Житомирська</v>
      </c>
      <c r="AC286" s="9"/>
    </row>
    <row r="287" spans="1:29" ht="15" customHeight="1">
      <c r="A287" s="9">
        <v>286</v>
      </c>
      <c r="B287" s="9" t="s">
        <v>3151</v>
      </c>
      <c r="C287" s="9" t="s">
        <v>3151</v>
      </c>
      <c r="D287" s="9" t="s">
        <v>3393</v>
      </c>
      <c r="E287" s="9" t="s">
        <v>29</v>
      </c>
      <c r="F287" s="9" t="s">
        <v>612</v>
      </c>
      <c r="G287" s="9" t="s">
        <v>3424</v>
      </c>
      <c r="H287" s="9" t="s">
        <v>611</v>
      </c>
      <c r="I287" s="9">
        <v>21579</v>
      </c>
      <c r="J287" s="9">
        <v>15275</v>
      </c>
      <c r="K287" s="9">
        <v>1484.6</v>
      </c>
      <c r="L287" s="115">
        <f t="shared" si="12"/>
        <v>0.70786412716066549</v>
      </c>
      <c r="M287" s="96">
        <f>IF($B287="Область","",SUM('Дані з ДІСО'!J287:L287)/K287)</f>
        <v>1.6624006466388255</v>
      </c>
      <c r="N287" s="9" t="str">
        <f>IF($B287="Область","",VLOOKUP(100*J287/I287,Параметри!$B$39:$C$53,2,TRUE))</f>
        <v>3. 66-72</v>
      </c>
      <c r="O287" s="9" t="str">
        <f>IF($B287="Область","",VLOOKUP(M287,Параметри!$B$21:$C$35,2,TRUE))</f>
        <v>3. 1,4-2,1</v>
      </c>
      <c r="P287" s="9">
        <f t="shared" si="13"/>
        <v>3</v>
      </c>
      <c r="Q287" s="9">
        <f t="shared" si="14"/>
        <v>3</v>
      </c>
      <c r="R287" s="116">
        <v>13</v>
      </c>
      <c r="S287" s="117">
        <f>IF(C287="Область",Параметри!$K$47,IF(C287="Київ",Параметри!$K$48,IF(L287&lt;Параметри!$I$42,Параметри!$K$42,IF(L287&lt;Параметри!$I$43,Параметри!$K$43,IF(L287&lt;Параметри!$I$44,Параметри!$K$44,IF(L287&lt;Параметри!$I$45,Параметри!$K$45,Параметри!$K$46))))))</f>
        <v>0.48</v>
      </c>
      <c r="T287" s="97">
        <f>IF($B287="Область",Параметри!K$63,IF($R287&lt;Параметри!$G$59,Параметри!K$58,IF($R287&lt;Параметри!$G$60,Параметри!K$59,IF($R287&lt;Параметри!$G$61,Параметри!K$60,IF($R287&lt;Параметри!$G$62,Параметри!K$61,Параметри!K$62)))))</f>
        <v>1.7000000000000001E-2</v>
      </c>
      <c r="U287" s="97">
        <f>IF($B287="Область",Параметри!L$63,IF($R287&lt;Параметри!$G$59,Параметри!L$58,IF($R287&lt;Параметри!$G$60,Параметри!L$59,IF($R287&lt;Параметри!$G$61,Параметри!L$60,IF($R287&lt;Параметри!$G$62,Параметри!L$61,Параметри!L$62)))))</f>
        <v>4.7E-2</v>
      </c>
      <c r="V287" s="98">
        <f>IF(OR(SUM('Дані з ДІСО'!G287:I287)=0,Розрахунки!H287=0),"",Розрахунки!H287/SUM('Дані з ДІСО'!G287:I287))</f>
        <v>16.563758389261746</v>
      </c>
      <c r="W287" s="9">
        <v>2018</v>
      </c>
      <c r="X287" s="9">
        <v>13</v>
      </c>
      <c r="Y287" s="9">
        <v>12.5</v>
      </c>
      <c r="Z287" s="9" t="s">
        <v>4535</v>
      </c>
      <c r="AA287" s="99">
        <v>13</v>
      </c>
      <c r="AB287" s="9" t="str">
        <f>IF('Коефіцієнти АТО'!C287="Область","",'Коефіцієнти АТО'!D287)</f>
        <v>Житомирська</v>
      </c>
      <c r="AC287" s="9"/>
    </row>
    <row r="288" spans="1:29" ht="15" customHeight="1">
      <c r="A288" s="9">
        <v>287</v>
      </c>
      <c r="B288" s="9" t="s">
        <v>3151</v>
      </c>
      <c r="C288" s="9" t="s">
        <v>3151</v>
      </c>
      <c r="D288" s="9" t="s">
        <v>3393</v>
      </c>
      <c r="E288" s="9" t="s">
        <v>29</v>
      </c>
      <c r="F288" s="9" t="s">
        <v>614</v>
      </c>
      <c r="G288" s="9" t="s">
        <v>3425</v>
      </c>
      <c r="H288" s="9" t="s">
        <v>613</v>
      </c>
      <c r="I288" s="9">
        <v>25675</v>
      </c>
      <c r="J288" s="9">
        <v>23648</v>
      </c>
      <c r="K288" s="9">
        <v>760.8</v>
      </c>
      <c r="L288" s="115">
        <f t="shared" si="12"/>
        <v>0.92105160662122687</v>
      </c>
      <c r="M288" s="96">
        <f>IF($B288="Область","",SUM('Дані з ДІСО'!J288:L288)/K288)</f>
        <v>3.3307045215562567</v>
      </c>
      <c r="N288" s="9" t="str">
        <f>IF($B288="Область","",VLOOKUP(100*J288/I288,Параметри!$B$39:$C$53,2,TRUE))</f>
        <v>2. 72-100</v>
      </c>
      <c r="O288" s="9" t="str">
        <f>IF($B288="Область","",VLOOKUP(M288,Параметри!$B$21:$C$35,2,TRUE))</f>
        <v>5. 3-3,9</v>
      </c>
      <c r="P288" s="9">
        <f t="shared" si="13"/>
        <v>2</v>
      </c>
      <c r="Q288" s="9">
        <f t="shared" si="14"/>
        <v>5</v>
      </c>
      <c r="R288" s="116">
        <v>13.5</v>
      </c>
      <c r="S288" s="117">
        <f>IF(C288="Область",Параметри!$K$47,IF(C288="Київ",Параметри!$K$48,IF(L288&lt;Параметри!$I$42,Параметри!$K$42,IF(L288&lt;Параметри!$I$43,Параметри!$K$43,IF(L288&lt;Параметри!$I$44,Параметри!$K$44,IF(L288&lt;Параметри!$I$45,Параметри!$K$45,Параметри!$K$46))))))</f>
        <v>0.53</v>
      </c>
      <c r="T288" s="97">
        <f>IF($B288="Область",Параметри!K$63,IF($R288&lt;Параметри!$G$59,Параметри!K$58,IF($R288&lt;Параметри!$G$60,Параметри!K$59,IF($R288&lt;Параметри!$G$61,Параметри!K$60,IF($R288&lt;Параметри!$G$62,Параметри!K$61,Параметри!K$62)))))</f>
        <v>1.7000000000000001E-2</v>
      </c>
      <c r="U288" s="97">
        <f>IF($B288="Область",Параметри!L$63,IF($R288&lt;Параметри!$G$59,Параметри!L$58,IF($R288&lt;Параметри!$G$60,Параметри!L$59,IF($R288&lt;Параметри!$G$61,Параметри!L$60,IF($R288&lt;Параметри!$G$62,Параметри!L$61,Параметри!L$62)))))</f>
        <v>4.7E-2</v>
      </c>
      <c r="V288" s="98">
        <f>IF(OR(SUM('Дані з ДІСО'!G288:I288)=0,Розрахунки!H288=0),"",Розрахунки!H288/SUM('Дані з ДІСО'!G288:I288))</f>
        <v>10.782978723404256</v>
      </c>
      <c r="W288" s="9">
        <v>2018</v>
      </c>
      <c r="X288" s="9">
        <v>13.5</v>
      </c>
      <c r="Y288" s="9">
        <v>12.5</v>
      </c>
      <c r="Z288" s="9" t="s">
        <v>4535</v>
      </c>
      <c r="AA288" s="99">
        <v>13.5</v>
      </c>
      <c r="AB288" s="9" t="str">
        <f>IF('Коефіцієнти АТО'!C288="Область","",'Коефіцієнти АТО'!D288)</f>
        <v>Житомирська</v>
      </c>
      <c r="AC288" s="9"/>
    </row>
    <row r="289" spans="1:29" ht="15" customHeight="1">
      <c r="A289" s="9">
        <v>288</v>
      </c>
      <c r="B289" s="9" t="s">
        <v>3148</v>
      </c>
      <c r="C289" s="9" t="s">
        <v>3148</v>
      </c>
      <c r="D289" s="9" t="s">
        <v>3393</v>
      </c>
      <c r="E289" s="9" t="s">
        <v>24</v>
      </c>
      <c r="F289" s="9" t="s">
        <v>616</v>
      </c>
      <c r="G289" s="9" t="s">
        <v>3426</v>
      </c>
      <c r="H289" s="9" t="s">
        <v>615</v>
      </c>
      <c r="I289" s="9">
        <v>7876</v>
      </c>
      <c r="J289" s="9">
        <v>7876</v>
      </c>
      <c r="K289" s="9">
        <v>444</v>
      </c>
      <c r="L289" s="115">
        <f t="shared" si="12"/>
        <v>1</v>
      </c>
      <c r="M289" s="96">
        <f>IF($B289="Область","",SUM('Дані з ДІСО'!J289:L289)/K289)</f>
        <v>1.8018018018018018</v>
      </c>
      <c r="N289" s="9" t="str">
        <f>IF($B289="Область","",VLOOKUP(100*J289/I289,Параметри!$B$39:$C$53,2,TRUE))</f>
        <v>1. 100%</v>
      </c>
      <c r="O289" s="9" t="str">
        <f>IF($B289="Область","",VLOOKUP(M289,Параметри!$B$21:$C$35,2,TRUE))</f>
        <v>3. 1,4-2,1</v>
      </c>
      <c r="P289" s="9">
        <f t="shared" si="13"/>
        <v>1</v>
      </c>
      <c r="Q289" s="9">
        <f t="shared" si="14"/>
        <v>3</v>
      </c>
      <c r="R289" s="116">
        <v>12</v>
      </c>
      <c r="S289" s="117">
        <f>IF(C289="Область",Параметри!$K$47,IF(C289="Київ",Параметри!$K$48,IF(L289&lt;Параметри!$I$42,Параметри!$K$42,IF(L289&lt;Параметри!$I$43,Параметри!$K$43,IF(L289&lt;Параметри!$I$44,Параметри!$K$44,IF(L289&lt;Параметри!$I$45,Параметри!$K$45,Параметри!$K$46))))))</f>
        <v>0.53</v>
      </c>
      <c r="T289" s="97">
        <f>IF($B289="Область",Параметри!K$63,IF($R289&lt;Параметри!$G$59,Параметри!K$58,IF($R289&lt;Параметри!$G$60,Параметри!K$59,IF($R289&lt;Параметри!$G$61,Параметри!K$60,IF($R289&lt;Параметри!$G$62,Параметри!K$61,Параметри!K$62)))))</f>
        <v>1.7000000000000001E-2</v>
      </c>
      <c r="U289" s="97">
        <f>IF($B289="Область",Параметри!L$63,IF($R289&lt;Параметри!$G$59,Параметри!L$58,IF($R289&lt;Параметри!$G$60,Параметри!L$59,IF($R289&lt;Параметри!$G$61,Параметри!L$60,IF($R289&lt;Параметри!$G$62,Параметри!L$61,Параметри!L$62)))))</f>
        <v>4.7E-2</v>
      </c>
      <c r="V289" s="98">
        <f>IF(OR(SUM('Дані з ДІСО'!G289:I289)=0,Розрахунки!H289=0),"",Розрахунки!H289/SUM('Дані з ДІСО'!G289:I289))</f>
        <v>11.267605633802816</v>
      </c>
      <c r="W289" s="9">
        <v>2018</v>
      </c>
      <c r="X289" s="9">
        <v>12.5</v>
      </c>
      <c r="Y289" s="9">
        <v>11</v>
      </c>
      <c r="Z289" s="9" t="s">
        <v>4536</v>
      </c>
      <c r="AA289" s="99">
        <v>12</v>
      </c>
      <c r="AB289" s="9" t="str">
        <f>IF('Коефіцієнти АТО'!C289="Область","",'Коефіцієнти АТО'!D289)</f>
        <v>Житомирська</v>
      </c>
      <c r="AC289" s="9"/>
    </row>
    <row r="290" spans="1:29" ht="15" customHeight="1">
      <c r="A290" s="9">
        <v>289</v>
      </c>
      <c r="B290" s="9" t="s">
        <v>3148</v>
      </c>
      <c r="C290" s="9" t="s">
        <v>3148</v>
      </c>
      <c r="D290" s="9" t="s">
        <v>3393</v>
      </c>
      <c r="E290" s="9" t="s">
        <v>24</v>
      </c>
      <c r="F290" s="9" t="s">
        <v>618</v>
      </c>
      <c r="G290" s="9" t="s">
        <v>3427</v>
      </c>
      <c r="H290" s="9" t="s">
        <v>617</v>
      </c>
      <c r="I290" s="9">
        <v>3867</v>
      </c>
      <c r="J290" s="9">
        <v>3867</v>
      </c>
      <c r="K290" s="9">
        <v>193.4</v>
      </c>
      <c r="L290" s="115">
        <f t="shared" si="12"/>
        <v>1</v>
      </c>
      <c r="M290" s="96">
        <f>IF($B290="Область","",SUM('Дані з ДІСО'!J290:L290)/K290)</f>
        <v>1.6442605997931747</v>
      </c>
      <c r="N290" s="9" t="str">
        <f>IF($B290="Область","",VLOOKUP(100*J290/I290,Параметри!$B$39:$C$53,2,TRUE))</f>
        <v>1. 100%</v>
      </c>
      <c r="O290" s="9" t="str">
        <f>IF($B290="Область","",VLOOKUP(M290,Параметри!$B$21:$C$35,2,TRUE))</f>
        <v>3. 1,4-2,1</v>
      </c>
      <c r="P290" s="9">
        <f t="shared" si="13"/>
        <v>1</v>
      </c>
      <c r="Q290" s="9">
        <f t="shared" si="14"/>
        <v>3</v>
      </c>
      <c r="R290" s="116">
        <v>11</v>
      </c>
      <c r="S290" s="117">
        <f>IF(C290="Область",Параметри!$K$47,IF(C290="Київ",Параметри!$K$48,IF(L290&lt;Параметри!$I$42,Параметри!$K$42,IF(L290&lt;Параметри!$I$43,Параметри!$K$43,IF(L290&lt;Параметри!$I$44,Параметри!$K$44,IF(L290&lt;Параметри!$I$45,Параметри!$K$45,Параметри!$K$46))))))</f>
        <v>0.53</v>
      </c>
      <c r="T290" s="97">
        <f>IF($B290="Область",Параметри!K$63,IF($R290&lt;Параметри!$G$59,Параметри!K$58,IF($R290&lt;Параметри!$G$60,Параметри!K$59,IF($R290&lt;Параметри!$G$61,Параметри!K$60,IF($R290&lt;Параметри!$G$62,Параметри!K$61,Параметри!K$62)))))</f>
        <v>1.7000000000000001E-2</v>
      </c>
      <c r="U290" s="97">
        <f>IF($B290="Область",Параметри!L$63,IF($R290&lt;Параметри!$G$59,Параметри!L$58,IF($R290&lt;Параметри!$G$60,Параметри!L$59,IF($R290&lt;Параметри!$G$61,Параметри!L$60,IF($R290&lt;Параметри!$G$62,Параметри!L$61,Параметри!L$62)))))</f>
        <v>4.7E-2</v>
      </c>
      <c r="V290" s="98">
        <f>IF(OR(SUM('Дані з ДІСО'!G290:I290)=0,Розрахунки!H290=0),"",Розрахунки!H290/SUM('Дані з ДІСО'!G290:I290))</f>
        <v>9.6363636363636367</v>
      </c>
      <c r="W290" s="9">
        <v>2018</v>
      </c>
      <c r="X290" s="9">
        <v>12.5</v>
      </c>
      <c r="Y290" s="9">
        <v>10</v>
      </c>
      <c r="Z290" s="9" t="s">
        <v>4536</v>
      </c>
      <c r="AA290" s="99">
        <v>11</v>
      </c>
      <c r="AB290" s="9" t="str">
        <f>IF('Коефіцієнти АТО'!C290="Область","",'Коефіцієнти АТО'!D290)</f>
        <v>Житомирська</v>
      </c>
      <c r="AC290" s="9"/>
    </row>
    <row r="291" spans="1:29" ht="15" customHeight="1">
      <c r="A291" s="9">
        <v>290</v>
      </c>
      <c r="B291" s="9" t="s">
        <v>3148</v>
      </c>
      <c r="C291" s="9" t="s">
        <v>3148</v>
      </c>
      <c r="D291" s="9" t="s">
        <v>3393</v>
      </c>
      <c r="E291" s="9" t="s">
        <v>24</v>
      </c>
      <c r="F291" s="9" t="s">
        <v>620</v>
      </c>
      <c r="G291" s="9" t="s">
        <v>3428</v>
      </c>
      <c r="H291" s="9" t="s">
        <v>619</v>
      </c>
      <c r="I291" s="9">
        <v>11151</v>
      </c>
      <c r="J291" s="9">
        <v>11151</v>
      </c>
      <c r="K291" s="9">
        <v>1331.6</v>
      </c>
      <c r="L291" s="115">
        <f t="shared" si="12"/>
        <v>1</v>
      </c>
      <c r="M291" s="96">
        <f>IF($B291="Область","",SUM('Дані з ДІСО'!J291:L291)/K291)</f>
        <v>0.89516371282667473</v>
      </c>
      <c r="N291" s="9" t="str">
        <f>IF($B291="Область","",VLOOKUP(100*J291/I291,Параметри!$B$39:$C$53,2,TRUE))</f>
        <v>1. 100%</v>
      </c>
      <c r="O291" s="9" t="str">
        <f>IF($B291="Область","",VLOOKUP(M291,Параметри!$B$21:$C$35,2,TRUE))</f>
        <v>1. 0-1</v>
      </c>
      <c r="P291" s="9">
        <f t="shared" si="13"/>
        <v>1</v>
      </c>
      <c r="Q291" s="9">
        <f t="shared" si="14"/>
        <v>1</v>
      </c>
      <c r="R291" s="116">
        <v>11.5</v>
      </c>
      <c r="S291" s="117">
        <f>IF(C291="Область",Параметри!$K$47,IF(C291="Київ",Параметри!$K$48,IF(L291&lt;Параметри!$I$42,Параметри!$K$42,IF(L291&lt;Параметри!$I$43,Параметри!$K$43,IF(L291&lt;Параметри!$I$44,Параметри!$K$44,IF(L291&lt;Параметри!$I$45,Параметри!$K$45,Параметри!$K$46))))))</f>
        <v>0.53</v>
      </c>
      <c r="T291" s="97">
        <f>IF($B291="Область",Параметри!K$63,IF($R291&lt;Параметри!$G$59,Параметри!K$58,IF($R291&lt;Параметри!$G$60,Параметри!K$59,IF($R291&lt;Параметри!$G$61,Параметри!K$60,IF($R291&lt;Параметри!$G$62,Параметри!K$61,Параметри!K$62)))))</f>
        <v>1.7000000000000001E-2</v>
      </c>
      <c r="U291" s="97">
        <f>IF($B291="Область",Параметри!L$63,IF($R291&lt;Параметри!$G$59,Параметри!L$58,IF($R291&lt;Параметри!$G$60,Параметри!L$59,IF($R291&lt;Параметри!$G$61,Параметри!L$60,IF($R291&lt;Параметри!$G$62,Параметри!L$61,Параметри!L$62)))))</f>
        <v>4.7E-2</v>
      </c>
      <c r="V291" s="98">
        <f>IF(OR(SUM('Дані з ДІСО'!G291:I291)=0,Розрахунки!H291=0),"",Розрахунки!H291/SUM('Дані з ДІСО'!G291:I291))</f>
        <v>16.108108108108109</v>
      </c>
      <c r="W291" s="9">
        <v>2018</v>
      </c>
      <c r="X291" s="9">
        <v>10</v>
      </c>
      <c r="Y291" s="9">
        <v>12.5</v>
      </c>
      <c r="Z291" s="9" t="s">
        <v>4536</v>
      </c>
      <c r="AA291" s="99">
        <v>11.5</v>
      </c>
      <c r="AB291" s="9" t="str">
        <f>IF('Коефіцієнти АТО'!C291="Область","",'Коефіцієнти АТО'!D291)</f>
        <v>Житомирська</v>
      </c>
      <c r="AC291" s="9"/>
    </row>
    <row r="292" spans="1:29" ht="15" customHeight="1">
      <c r="A292" s="9">
        <v>291</v>
      </c>
      <c r="B292" s="9" t="s">
        <v>3145</v>
      </c>
      <c r="C292" s="9" t="s">
        <v>3146</v>
      </c>
      <c r="D292" s="9" t="s">
        <v>3393</v>
      </c>
      <c r="E292" s="9" t="s">
        <v>21</v>
      </c>
      <c r="F292" s="9" t="s">
        <v>622</v>
      </c>
      <c r="G292" s="9" t="s">
        <v>3429</v>
      </c>
      <c r="H292" s="9" t="s">
        <v>621</v>
      </c>
      <c r="I292" s="9">
        <v>36995</v>
      </c>
      <c r="J292" s="9">
        <v>21663</v>
      </c>
      <c r="K292" s="9">
        <v>1525.3</v>
      </c>
      <c r="L292" s="115">
        <f t="shared" si="12"/>
        <v>0.58556561697526688</v>
      </c>
      <c r="M292" s="96">
        <f>IF($B292="Область","",SUM('Дані з ДІСО'!J292:L292)/K292)</f>
        <v>2.4080508752376582</v>
      </c>
      <c r="N292" s="9" t="str">
        <f>IF($B292="Область","",VLOOKUP(100*J292/I292,Параметри!$B$39:$C$53,2,TRUE))</f>
        <v>5. 58-63</v>
      </c>
      <c r="O292" s="9" t="str">
        <f>IF($B292="Область","",VLOOKUP(M292,Параметри!$B$21:$C$35,2,TRUE))</f>
        <v>4. 2,1-3</v>
      </c>
      <c r="P292" s="9">
        <f t="shared" si="13"/>
        <v>5</v>
      </c>
      <c r="Q292" s="9">
        <f t="shared" si="14"/>
        <v>4</v>
      </c>
      <c r="R292" s="116">
        <v>14.5</v>
      </c>
      <c r="S292" s="117">
        <f>IF(C292="Область",Параметри!$K$47,IF(C292="Київ",Параметри!$K$48,IF(L292&lt;Параметри!$I$42,Параметри!$K$42,IF(L292&lt;Параметри!$I$43,Параметри!$K$43,IF(L292&lt;Параметри!$I$44,Параметри!$K$44,IF(L292&lt;Параметри!$I$45,Параметри!$K$45,Параметри!$K$46))))))</f>
        <v>0.43</v>
      </c>
      <c r="T292" s="97">
        <f>IF($B292="Область",Параметри!K$63,IF($R292&lt;Параметри!$G$59,Параметри!K$58,IF($R292&lt;Параметри!$G$60,Параметри!K$59,IF($R292&lt;Параметри!$G$61,Параметри!K$60,IF($R292&lt;Параметри!$G$62,Параметри!K$61,Параметри!K$62)))))</f>
        <v>1.7000000000000001E-2</v>
      </c>
      <c r="U292" s="97">
        <f>IF($B292="Область",Параметри!L$63,IF($R292&lt;Параметри!$G$59,Параметри!L$58,IF($R292&lt;Параметри!$G$60,Параметри!L$59,IF($R292&lt;Параметри!$G$61,Параметри!L$60,IF($R292&lt;Параметри!$G$62,Параметри!L$61,Параметри!L$62)))))</f>
        <v>4.7E-2</v>
      </c>
      <c r="V292" s="98">
        <f>IF(OR(SUM('Дані з ДІСО'!G292:I292)=0,Розрахунки!H292=0),"",Розрахунки!H292/SUM('Дані з ДІСО'!G292:I292))</f>
        <v>15.177685950413224</v>
      </c>
      <c r="W292" s="9">
        <v>2018</v>
      </c>
      <c r="X292" s="9">
        <v>14.5</v>
      </c>
      <c r="Y292" s="9">
        <v>14</v>
      </c>
      <c r="Z292" s="9" t="s">
        <v>4535</v>
      </c>
      <c r="AA292" s="99">
        <v>14.5</v>
      </c>
      <c r="AB292" s="9" t="str">
        <f>IF('Коефіцієнти АТО'!C292="Область","",'Коефіцієнти АТО'!D292)</f>
        <v>Житомирська</v>
      </c>
      <c r="AC292" s="9"/>
    </row>
    <row r="293" spans="1:29" ht="15" customHeight="1">
      <c r="A293" s="9">
        <v>292</v>
      </c>
      <c r="B293" s="9" t="s">
        <v>3148</v>
      </c>
      <c r="C293" s="9" t="s">
        <v>3148</v>
      </c>
      <c r="D293" s="9" t="s">
        <v>3393</v>
      </c>
      <c r="E293" s="9" t="s">
        <v>24</v>
      </c>
      <c r="F293" s="9" t="s">
        <v>624</v>
      </c>
      <c r="G293" s="9" t="s">
        <v>3430</v>
      </c>
      <c r="H293" s="9" t="s">
        <v>623</v>
      </c>
      <c r="I293" s="9">
        <v>7924</v>
      </c>
      <c r="J293" s="9">
        <v>7924</v>
      </c>
      <c r="K293" s="9">
        <v>325.89999999999998</v>
      </c>
      <c r="L293" s="115">
        <f t="shared" si="12"/>
        <v>1</v>
      </c>
      <c r="M293" s="96">
        <f>IF($B293="Область","",SUM('Дані з ДІСО'!J293:L293)/K293)</f>
        <v>2.6971463639153117</v>
      </c>
      <c r="N293" s="9" t="str">
        <f>IF($B293="Область","",VLOOKUP(100*J293/I293,Параметри!$B$39:$C$53,2,TRUE))</f>
        <v>1. 100%</v>
      </c>
      <c r="O293" s="9" t="str">
        <f>IF($B293="Область","",VLOOKUP(M293,Параметри!$B$21:$C$35,2,TRUE))</f>
        <v>4. 2,1-3</v>
      </c>
      <c r="P293" s="9">
        <f t="shared" si="13"/>
        <v>1</v>
      </c>
      <c r="Q293" s="9">
        <f t="shared" si="14"/>
        <v>4</v>
      </c>
      <c r="R293" s="116">
        <v>11.5</v>
      </c>
      <c r="S293" s="117">
        <f>IF(C293="Область",Параметри!$K$47,IF(C293="Київ",Параметри!$K$48,IF(L293&lt;Параметри!$I$42,Параметри!$K$42,IF(L293&lt;Параметри!$I$43,Параметри!$K$43,IF(L293&lt;Параметри!$I$44,Параметри!$K$44,IF(L293&lt;Параметри!$I$45,Параметри!$K$45,Параметри!$K$46))))))</f>
        <v>0.53</v>
      </c>
      <c r="T293" s="97">
        <f>IF($B293="Область",Параметри!K$63,IF($R293&lt;Параметри!$G$59,Параметри!K$58,IF($R293&lt;Параметри!$G$60,Параметри!K$59,IF($R293&lt;Параметри!$G$61,Параметри!K$60,IF($R293&lt;Параметри!$G$62,Параметри!K$61,Параметри!K$62)))))</f>
        <v>1.7000000000000001E-2</v>
      </c>
      <c r="U293" s="97">
        <f>IF($B293="Область",Параметри!L$63,IF($R293&lt;Параметри!$G$59,Параметри!L$58,IF($R293&lt;Параметри!$G$60,Параметри!L$59,IF($R293&lt;Параметри!$G$61,Параметри!L$60,IF($R293&lt;Параметри!$G$62,Параметри!L$61,Параметри!L$62)))))</f>
        <v>4.7E-2</v>
      </c>
      <c r="V293" s="98">
        <f>IF(OR(SUM('Дані з ДІСО'!G293:I293)=0,Розрахунки!H293=0),"",Розрахунки!H293/SUM('Дані з ДІСО'!G293:I293))</f>
        <v>10.719512195121951</v>
      </c>
      <c r="W293" s="9">
        <v>2018</v>
      </c>
      <c r="X293" s="9">
        <v>13</v>
      </c>
      <c r="Y293" s="9">
        <v>10.5</v>
      </c>
      <c r="Z293" s="9" t="s">
        <v>4536</v>
      </c>
      <c r="AA293" s="99">
        <v>11.5</v>
      </c>
      <c r="AB293" s="9" t="str">
        <f>IF('Коефіцієнти АТО'!C293="Область","",'Коефіцієнти АТО'!D293)</f>
        <v>Житомирська</v>
      </c>
      <c r="AC293" s="9"/>
    </row>
    <row r="294" spans="1:29" ht="15" customHeight="1">
      <c r="A294" s="9">
        <v>293</v>
      </c>
      <c r="B294" s="9" t="s">
        <v>3151</v>
      </c>
      <c r="C294" s="9" t="s">
        <v>3151</v>
      </c>
      <c r="D294" s="9" t="s">
        <v>3393</v>
      </c>
      <c r="E294" s="9" t="s">
        <v>29</v>
      </c>
      <c r="F294" s="9" t="s">
        <v>626</v>
      </c>
      <c r="G294" s="9" t="s">
        <v>3431</v>
      </c>
      <c r="H294" s="9" t="s">
        <v>625</v>
      </c>
      <c r="I294" s="9">
        <v>14033</v>
      </c>
      <c r="J294" s="9">
        <v>8805</v>
      </c>
      <c r="K294" s="9">
        <v>534.6</v>
      </c>
      <c r="L294" s="115">
        <f t="shared" si="12"/>
        <v>0.62744958312548993</v>
      </c>
      <c r="M294" s="96">
        <f>IF($B294="Область","",SUM('Дані з ДІСО'!J294:L294)/K294)</f>
        <v>2.9180695847362514</v>
      </c>
      <c r="N294" s="9" t="str">
        <f>IF($B294="Область","",VLOOKUP(100*J294/I294,Параметри!$B$39:$C$53,2,TRUE))</f>
        <v>5. 58-63</v>
      </c>
      <c r="O294" s="9" t="str">
        <f>IF($B294="Область","",VLOOKUP(M294,Параметри!$B$21:$C$35,2,TRUE))</f>
        <v>4. 2,1-3</v>
      </c>
      <c r="P294" s="9">
        <f t="shared" si="13"/>
        <v>5</v>
      </c>
      <c r="Q294" s="9">
        <f t="shared" si="14"/>
        <v>4</v>
      </c>
      <c r="R294" s="116">
        <v>14.5</v>
      </c>
      <c r="S294" s="117">
        <f>IF(C294="Область",Параметри!$K$47,IF(C294="Київ",Параметри!$K$48,IF(L294&lt;Параметри!$I$42,Параметри!$K$42,IF(L294&lt;Параметри!$I$43,Параметри!$K$43,IF(L294&lt;Параметри!$I$44,Параметри!$K$44,IF(L294&lt;Параметри!$I$45,Параметри!$K$45,Параметри!$K$46))))))</f>
        <v>0.48</v>
      </c>
      <c r="T294" s="97">
        <f>IF($B294="Область",Параметри!K$63,IF($R294&lt;Параметри!$G$59,Параметри!K$58,IF($R294&lt;Параметри!$G$60,Параметри!K$59,IF($R294&lt;Параметри!$G$61,Параметри!K$60,IF($R294&lt;Параметри!$G$62,Параметри!K$61,Параметри!K$62)))))</f>
        <v>1.7000000000000001E-2</v>
      </c>
      <c r="U294" s="97">
        <f>IF($B294="Область",Параметри!L$63,IF($R294&lt;Параметри!$G$59,Параметри!L$58,IF($R294&lt;Параметри!$G$60,Параметри!L$59,IF($R294&lt;Параметри!$G$61,Параметри!L$60,IF($R294&lt;Параметри!$G$62,Параметри!L$61,Параметри!L$62)))))</f>
        <v>4.7E-2</v>
      </c>
      <c r="V294" s="98">
        <f>IF(OR(SUM('Дані з ДІСО'!G294:I294)=0,Розрахунки!H294=0),"",Розрахунки!H294/SUM('Дані з ДІСО'!G294:I294))</f>
        <v>16.956521739130434</v>
      </c>
      <c r="W294" s="9">
        <v>2018</v>
      </c>
      <c r="X294" s="9">
        <v>14.5</v>
      </c>
      <c r="Y294" s="9">
        <v>14</v>
      </c>
      <c r="Z294" s="9" t="s">
        <v>4535</v>
      </c>
      <c r="AA294" s="99">
        <v>14.5</v>
      </c>
      <c r="AB294" s="9" t="str">
        <f>IF('Коефіцієнти АТО'!C294="Область","",'Коефіцієнти АТО'!D294)</f>
        <v>Житомирська</v>
      </c>
      <c r="AC294" s="9"/>
    </row>
    <row r="295" spans="1:29" ht="15" customHeight="1">
      <c r="A295" s="9">
        <v>294</v>
      </c>
      <c r="B295" s="9" t="s">
        <v>3145</v>
      </c>
      <c r="C295" s="9" t="s">
        <v>3146</v>
      </c>
      <c r="D295" s="9" t="s">
        <v>3393</v>
      </c>
      <c r="E295" s="9" t="s">
        <v>21</v>
      </c>
      <c r="F295" s="9" t="s">
        <v>628</v>
      </c>
      <c r="G295" s="9" t="s">
        <v>3432</v>
      </c>
      <c r="H295" s="9" t="s">
        <v>627</v>
      </c>
      <c r="I295" s="9">
        <v>25518</v>
      </c>
      <c r="J295" s="9">
        <v>11545</v>
      </c>
      <c r="K295" s="9">
        <v>877.8</v>
      </c>
      <c r="L295" s="115">
        <f t="shared" si="12"/>
        <v>0.45242573869425501</v>
      </c>
      <c r="M295" s="96">
        <f>IF($B295="Область","",SUM('Дані з ДІСО'!J295:L295)/K295)</f>
        <v>3.1692868534973799</v>
      </c>
      <c r="N295" s="9" t="str">
        <f>IF($B295="Область","",VLOOKUP(100*J295/I295,Параметри!$B$39:$C$53,2,TRUE))</f>
        <v>8. 43-49</v>
      </c>
      <c r="O295" s="9" t="str">
        <f>IF($B295="Область","",VLOOKUP(M295,Параметри!$B$21:$C$35,2,TRUE))</f>
        <v>5. 3-3,9</v>
      </c>
      <c r="P295" s="9">
        <f t="shared" si="13"/>
        <v>8</v>
      </c>
      <c r="Q295" s="9">
        <f t="shared" si="14"/>
        <v>5</v>
      </c>
      <c r="R295" s="116">
        <v>17</v>
      </c>
      <c r="S295" s="117">
        <f>IF(C295="Область",Параметри!$K$47,IF(C295="Київ",Параметри!$K$48,IF(L295&lt;Параметри!$I$42,Параметри!$K$42,IF(L295&lt;Параметри!$I$43,Параметри!$K$43,IF(L295&lt;Параметри!$I$44,Параметри!$K$44,IF(L295&lt;Параметри!$I$45,Параметри!$K$45,Параметри!$K$46))))))</f>
        <v>0.43</v>
      </c>
      <c r="T295" s="97">
        <f>IF($B295="Область",Параметри!K$63,IF($R295&lt;Параметри!$G$59,Параметри!K$58,IF($R295&lt;Параметри!$G$60,Параметри!K$59,IF($R295&lt;Параметри!$G$61,Параметри!K$60,IF($R295&lt;Параметри!$G$62,Параметри!K$61,Параметри!K$62)))))</f>
        <v>1.7000000000000001E-2</v>
      </c>
      <c r="U295" s="97">
        <f>IF($B295="Область",Параметри!L$63,IF($R295&lt;Параметри!$G$59,Параметри!L$58,IF($R295&lt;Параметри!$G$60,Параметри!L$59,IF($R295&lt;Параметри!$G$61,Параметри!L$60,IF($R295&lt;Параметри!$G$62,Параметри!L$61,Параметри!L$62)))))</f>
        <v>4.7E-2</v>
      </c>
      <c r="V295" s="98">
        <f>IF(OR(SUM('Дані з ДІСО'!G295:I295)=0,Розрахунки!H295=0),"",Розрахунки!H295/SUM('Дані з ДІСО'!G295:I295))</f>
        <v>18.30263157894737</v>
      </c>
      <c r="W295" s="9">
        <v>2018</v>
      </c>
      <c r="X295" s="9">
        <v>17</v>
      </c>
      <c r="Y295" s="9">
        <v>16</v>
      </c>
      <c r="Z295" s="9" t="s">
        <v>4535</v>
      </c>
      <c r="AA295" s="99">
        <v>17</v>
      </c>
      <c r="AB295" s="9" t="str">
        <f>IF('Коефіцієнти АТО'!C295="Область","",'Коефіцієнти АТО'!D295)</f>
        <v>Житомирська</v>
      </c>
      <c r="AC295" s="9"/>
    </row>
    <row r="296" spans="1:29" ht="15" customHeight="1">
      <c r="A296" s="9">
        <v>295</v>
      </c>
      <c r="B296" s="9" t="s">
        <v>3148</v>
      </c>
      <c r="C296" s="9" t="s">
        <v>3148</v>
      </c>
      <c r="D296" s="9" t="s">
        <v>3393</v>
      </c>
      <c r="E296" s="9" t="s">
        <v>24</v>
      </c>
      <c r="F296" s="9" t="s">
        <v>630</v>
      </c>
      <c r="G296" s="9" t="s">
        <v>3433</v>
      </c>
      <c r="H296" s="9" t="s">
        <v>629</v>
      </c>
      <c r="I296" s="9">
        <v>10888</v>
      </c>
      <c r="J296" s="9">
        <v>10888</v>
      </c>
      <c r="K296" s="9">
        <v>180.5</v>
      </c>
      <c r="L296" s="115">
        <f t="shared" si="12"/>
        <v>1</v>
      </c>
      <c r="M296" s="96">
        <f>IF($B296="Область","",SUM('Дані з ДІСО'!J296:L296)/K296)</f>
        <v>5.4349030470914128</v>
      </c>
      <c r="N296" s="9" t="str">
        <f>IF($B296="Область","",VLOOKUP(100*J296/I296,Параметри!$B$39:$C$53,2,TRUE))</f>
        <v>1. 100%</v>
      </c>
      <c r="O296" s="9" t="str">
        <f>IF($B296="Область","",VLOOKUP(M296,Параметри!$B$21:$C$35,2,TRUE))</f>
        <v>8. 4,5-5,8</v>
      </c>
      <c r="P296" s="9">
        <f t="shared" si="13"/>
        <v>1</v>
      </c>
      <c r="Q296" s="9">
        <f t="shared" si="14"/>
        <v>8</v>
      </c>
      <c r="R296" s="116">
        <v>15.5</v>
      </c>
      <c r="S296" s="117">
        <f>IF(C296="Область",Параметри!$K$47,IF(C296="Київ",Параметри!$K$48,IF(L296&lt;Параметри!$I$42,Параметри!$K$42,IF(L296&lt;Параметри!$I$43,Параметри!$K$43,IF(L296&lt;Параметри!$I$44,Параметри!$K$44,IF(L296&lt;Параметри!$I$45,Параметри!$K$45,Параметри!$K$46))))))</f>
        <v>0.53</v>
      </c>
      <c r="T296" s="97">
        <f>IF($B296="Область",Параметри!K$63,IF($R296&lt;Параметри!$G$59,Параметри!K$58,IF($R296&lt;Параметри!$G$60,Параметри!K$59,IF($R296&lt;Параметри!$G$61,Параметри!K$60,IF($R296&lt;Параметри!$G$62,Параметри!K$61,Параметри!K$62)))))</f>
        <v>1.7000000000000001E-2</v>
      </c>
      <c r="U296" s="97">
        <f>IF($B296="Область",Параметри!L$63,IF($R296&lt;Параметри!$G$59,Параметри!L$58,IF($R296&lt;Параметри!$G$60,Параметри!L$59,IF($R296&lt;Параметри!$G$61,Параметри!L$60,IF($R296&lt;Параметри!$G$62,Параметри!L$61,Параметри!L$62)))))</f>
        <v>4.7E-2</v>
      </c>
      <c r="V296" s="98">
        <f>IF(OR(SUM('Дані з ДІСО'!G296:I296)=0,Розрахунки!H296=0),"",Розрахунки!H296/SUM('Дані з ДІСО'!G296:I296))</f>
        <v>18.865384615384617</v>
      </c>
      <c r="W296" s="9">
        <v>2018</v>
      </c>
      <c r="X296" s="9">
        <v>15.5</v>
      </c>
      <c r="Y296" s="9">
        <v>15.5</v>
      </c>
      <c r="Z296" s="9" t="s">
        <v>4535</v>
      </c>
      <c r="AA296" s="99">
        <v>15.5</v>
      </c>
      <c r="AB296" s="9" t="str">
        <f>IF('Коефіцієнти АТО'!C296="Область","",'Коефіцієнти АТО'!D296)</f>
        <v>Житомирська</v>
      </c>
      <c r="AC296" s="9"/>
    </row>
    <row r="297" spans="1:29" ht="15" customHeight="1">
      <c r="A297" s="9">
        <v>296</v>
      </c>
      <c r="B297" s="9" t="s">
        <v>3148</v>
      </c>
      <c r="C297" s="9" t="s">
        <v>3148</v>
      </c>
      <c r="D297" s="9" t="s">
        <v>3393</v>
      </c>
      <c r="E297" s="9" t="s">
        <v>24</v>
      </c>
      <c r="F297" s="9" t="s">
        <v>632</v>
      </c>
      <c r="G297" s="9" t="s">
        <v>3434</v>
      </c>
      <c r="H297" s="9" t="s">
        <v>631</v>
      </c>
      <c r="I297" s="9">
        <v>8250</v>
      </c>
      <c r="J297" s="9">
        <v>8250</v>
      </c>
      <c r="K297" s="9">
        <v>310.3</v>
      </c>
      <c r="L297" s="115">
        <f t="shared" si="12"/>
        <v>1</v>
      </c>
      <c r="M297" s="96">
        <f>IF($B297="Область","",SUM('Дані з ДІСО'!J297:L297)/K297)</f>
        <v>2.4846922333225909</v>
      </c>
      <c r="N297" s="9" t="str">
        <f>IF($B297="Область","",VLOOKUP(100*J297/I297,Параметри!$B$39:$C$53,2,TRUE))</f>
        <v>1. 100%</v>
      </c>
      <c r="O297" s="9" t="str">
        <f>IF($B297="Область","",VLOOKUP(M297,Параметри!$B$21:$C$35,2,TRUE))</f>
        <v>4. 2,1-3</v>
      </c>
      <c r="P297" s="9">
        <f t="shared" si="13"/>
        <v>1</v>
      </c>
      <c r="Q297" s="9">
        <f t="shared" si="14"/>
        <v>4</v>
      </c>
      <c r="R297" s="116">
        <v>12.5</v>
      </c>
      <c r="S297" s="117">
        <f>IF(C297="Область",Параметри!$K$47,IF(C297="Київ",Параметри!$K$48,IF(L297&lt;Параметри!$I$42,Параметри!$K$42,IF(L297&lt;Параметри!$I$43,Параметри!$K$43,IF(L297&lt;Параметри!$I$44,Параметри!$K$44,IF(L297&lt;Параметри!$I$45,Параметри!$K$45,Параметри!$K$46))))))</f>
        <v>0.53</v>
      </c>
      <c r="T297" s="97">
        <f>IF($B297="Область",Параметри!K$63,IF($R297&lt;Параметри!$G$59,Параметри!K$58,IF($R297&lt;Параметри!$G$60,Параметри!K$59,IF($R297&lt;Параметри!$G$61,Параметри!K$60,IF($R297&lt;Параметри!$G$62,Параметри!K$61,Параметри!K$62)))))</f>
        <v>1.7000000000000001E-2</v>
      </c>
      <c r="U297" s="97">
        <f>IF($B297="Область",Параметри!L$63,IF($R297&lt;Параметри!$G$59,Параметри!L$58,IF($R297&lt;Параметри!$G$60,Параметри!L$59,IF($R297&lt;Параметри!$G$61,Параметри!L$60,IF($R297&lt;Параметри!$G$62,Параметри!L$61,Параметри!L$62)))))</f>
        <v>4.7E-2</v>
      </c>
      <c r="V297" s="98">
        <f>IF(OR(SUM('Дані з ДІСО'!G297:I297)=0,Розрахунки!H297=0),"",Розрахунки!H297/SUM('Дані з ДІСО'!G297:I297))</f>
        <v>13.767857142857142</v>
      </c>
      <c r="W297" s="9">
        <v>2018</v>
      </c>
      <c r="X297" s="9">
        <v>13</v>
      </c>
      <c r="Y297" s="9">
        <v>11.5</v>
      </c>
      <c r="Z297" s="9" t="s">
        <v>4536</v>
      </c>
      <c r="AA297" s="99">
        <v>12.5</v>
      </c>
      <c r="AB297" s="9" t="str">
        <f>IF('Коефіцієнти АТО'!C297="Область","",'Коефіцієнти АТО'!D297)</f>
        <v>Житомирська</v>
      </c>
      <c r="AC297" s="9"/>
    </row>
    <row r="298" spans="1:29" ht="15" customHeight="1">
      <c r="A298" s="9">
        <v>297</v>
      </c>
      <c r="B298" s="9" t="s">
        <v>3148</v>
      </c>
      <c r="C298" s="9" t="s">
        <v>3148</v>
      </c>
      <c r="D298" s="9" t="s">
        <v>3393</v>
      </c>
      <c r="E298" s="9" t="s">
        <v>24</v>
      </c>
      <c r="F298" s="9" t="s">
        <v>634</v>
      </c>
      <c r="G298" s="9" t="s">
        <v>3435</v>
      </c>
      <c r="H298" s="9" t="s">
        <v>633</v>
      </c>
      <c r="I298" s="9">
        <v>6459</v>
      </c>
      <c r="J298" s="9">
        <v>6459</v>
      </c>
      <c r="K298" s="9">
        <v>219.6</v>
      </c>
      <c r="L298" s="115">
        <f t="shared" si="12"/>
        <v>1</v>
      </c>
      <c r="M298" s="96">
        <f>IF($B298="Область","",SUM('Дані з ДІСО'!J298:L298)/K298)</f>
        <v>2.8779599271402549</v>
      </c>
      <c r="N298" s="9" t="str">
        <f>IF($B298="Область","",VLOOKUP(100*J298/I298,Параметри!$B$39:$C$53,2,TRUE))</f>
        <v>1. 100%</v>
      </c>
      <c r="O298" s="9" t="str">
        <f>IF($B298="Область","",VLOOKUP(M298,Параметри!$B$21:$C$35,2,TRUE))</f>
        <v>4. 2,1-3</v>
      </c>
      <c r="P298" s="9">
        <f t="shared" si="13"/>
        <v>1</v>
      </c>
      <c r="Q298" s="9">
        <f t="shared" si="14"/>
        <v>4</v>
      </c>
      <c r="R298" s="116">
        <v>13</v>
      </c>
      <c r="S298" s="117">
        <f>IF(C298="Область",Параметри!$K$47,IF(C298="Київ",Параметри!$K$48,IF(L298&lt;Параметри!$I$42,Параметри!$K$42,IF(L298&lt;Параметри!$I$43,Параметри!$K$43,IF(L298&lt;Параметри!$I$44,Параметри!$K$44,IF(L298&lt;Параметри!$I$45,Параметри!$K$45,Параметри!$K$46))))))</f>
        <v>0.53</v>
      </c>
      <c r="T298" s="97">
        <f>IF($B298="Область",Параметри!K$63,IF($R298&lt;Параметри!$G$59,Параметри!K$58,IF($R298&lt;Параметри!$G$60,Параметри!K$59,IF($R298&lt;Параметри!$G$61,Параметри!K$60,IF($R298&lt;Параметри!$G$62,Параметри!K$61,Параметри!K$62)))))</f>
        <v>1.7000000000000001E-2</v>
      </c>
      <c r="U298" s="97">
        <f>IF($B298="Область",Параметри!L$63,IF($R298&lt;Параметри!$G$59,Параметри!L$58,IF($R298&lt;Параметри!$G$60,Параметри!L$59,IF($R298&lt;Параметри!$G$61,Параметри!L$60,IF($R298&lt;Параметри!$G$62,Параметри!L$61,Параметри!L$62)))))</f>
        <v>4.7E-2</v>
      </c>
      <c r="V298" s="98">
        <f>IF(OR(SUM('Дані з ДІСО'!G298:I298)=0,Розрахунки!H298=0),"",Розрахунки!H298/SUM('Дані з ДІСО'!G298:I298))</f>
        <v>13.739130434782609</v>
      </c>
      <c r="W298" s="9">
        <v>2019</v>
      </c>
      <c r="X298" s="9">
        <v>13</v>
      </c>
      <c r="Y298" s="9">
        <v>12</v>
      </c>
      <c r="Z298" s="9" t="s">
        <v>4535</v>
      </c>
      <c r="AA298" s="99">
        <v>13</v>
      </c>
      <c r="AB298" s="9" t="str">
        <f>IF('Коефіцієнти АТО'!C298="Область","",'Коефіцієнти АТО'!D298)</f>
        <v>Житомирська</v>
      </c>
      <c r="AC298" s="9"/>
    </row>
    <row r="299" spans="1:29" ht="15" customHeight="1">
      <c r="A299" s="9">
        <v>298</v>
      </c>
      <c r="B299" s="9" t="s">
        <v>3148</v>
      </c>
      <c r="C299" s="9" t="s">
        <v>3148</v>
      </c>
      <c r="D299" s="9" t="s">
        <v>3393</v>
      </c>
      <c r="E299" s="9" t="s">
        <v>24</v>
      </c>
      <c r="F299" s="9" t="s">
        <v>636</v>
      </c>
      <c r="G299" s="9" t="s">
        <v>3436</v>
      </c>
      <c r="H299" s="9" t="s">
        <v>635</v>
      </c>
      <c r="I299" s="9">
        <v>5101</v>
      </c>
      <c r="J299" s="9">
        <v>5101</v>
      </c>
      <c r="K299" s="9">
        <v>269.89999999999998</v>
      </c>
      <c r="L299" s="115">
        <f t="shared" si="12"/>
        <v>1</v>
      </c>
      <c r="M299" s="96">
        <f>IF($B299="Область","",SUM('Дані з ДІСО'!J299:L299)/K299)</f>
        <v>1.7006298629121899</v>
      </c>
      <c r="N299" s="9" t="str">
        <f>IF($B299="Область","",VLOOKUP(100*J299/I299,Параметри!$B$39:$C$53,2,TRUE))</f>
        <v>1. 100%</v>
      </c>
      <c r="O299" s="9" t="str">
        <f>IF($B299="Область","",VLOOKUP(M299,Параметри!$B$21:$C$35,2,TRUE))</f>
        <v>3. 1,4-2,1</v>
      </c>
      <c r="P299" s="9">
        <f t="shared" si="13"/>
        <v>1</v>
      </c>
      <c r="Q299" s="9">
        <f t="shared" si="14"/>
        <v>3</v>
      </c>
      <c r="R299" s="116">
        <v>12</v>
      </c>
      <c r="S299" s="117">
        <f>IF(C299="Область",Параметри!$K$47,IF(C299="Київ",Параметри!$K$48,IF(L299&lt;Параметри!$I$42,Параметри!$K$42,IF(L299&lt;Параметри!$I$43,Параметри!$K$43,IF(L299&lt;Параметри!$I$44,Параметри!$K$44,IF(L299&lt;Параметри!$I$45,Параметри!$K$45,Параметри!$K$46))))))</f>
        <v>0.53</v>
      </c>
      <c r="T299" s="97">
        <f>IF($B299="Область",Параметри!K$63,IF($R299&lt;Параметри!$G$59,Параметри!K$58,IF($R299&lt;Параметри!$G$60,Параметри!K$59,IF($R299&lt;Параметри!$G$61,Параметри!K$60,IF($R299&lt;Параметри!$G$62,Параметри!K$61,Параметри!K$62)))))</f>
        <v>1.7000000000000001E-2</v>
      </c>
      <c r="U299" s="97">
        <f>IF($B299="Область",Параметри!L$63,IF($R299&lt;Параметри!$G$59,Параметри!L$58,IF($R299&lt;Параметри!$G$60,Параметри!L$59,IF($R299&lt;Параметри!$G$61,Параметри!L$60,IF($R299&lt;Параметри!$G$62,Параметри!L$61,Параметри!L$62)))))</f>
        <v>4.7E-2</v>
      </c>
      <c r="V299" s="98">
        <f>IF(OR(SUM('Дані з ДІСО'!G299:I299)=0,Розрахунки!H299=0),"",Розрахунки!H299/SUM('Дані з ДІСО'!G299:I299))</f>
        <v>9.9782608695652169</v>
      </c>
      <c r="W299" s="9">
        <v>2019</v>
      </c>
      <c r="X299" s="9">
        <v>12.5</v>
      </c>
      <c r="Y299" s="9">
        <v>11</v>
      </c>
      <c r="Z299" s="9" t="s">
        <v>4536</v>
      </c>
      <c r="AA299" s="99">
        <v>12</v>
      </c>
      <c r="AB299" s="9" t="str">
        <f>IF('Коефіцієнти АТО'!C299="Область","",'Коефіцієнти АТО'!D299)</f>
        <v>Житомирська</v>
      </c>
      <c r="AC299" s="9"/>
    </row>
    <row r="300" spans="1:29" ht="15" customHeight="1">
      <c r="A300" s="9">
        <v>299</v>
      </c>
      <c r="B300" s="9" t="s">
        <v>3151</v>
      </c>
      <c r="C300" s="9" t="s">
        <v>3151</v>
      </c>
      <c r="D300" s="9" t="s">
        <v>3393</v>
      </c>
      <c r="E300" s="9" t="s">
        <v>29</v>
      </c>
      <c r="F300" s="9" t="s">
        <v>638</v>
      </c>
      <c r="G300" s="9" t="s">
        <v>3437</v>
      </c>
      <c r="H300" s="9" t="s">
        <v>637</v>
      </c>
      <c r="I300" s="9">
        <v>9657</v>
      </c>
      <c r="J300" s="9">
        <v>5482</v>
      </c>
      <c r="K300" s="9">
        <v>215.1</v>
      </c>
      <c r="L300" s="115">
        <f t="shared" si="12"/>
        <v>0.56767111939525727</v>
      </c>
      <c r="M300" s="96">
        <f>IF($B300="Область","",SUM('Дані з ДІСО'!J300:L300)/K300)</f>
        <v>4.7698744769874475</v>
      </c>
      <c r="N300" s="9" t="str">
        <f>IF($B300="Область","",VLOOKUP(100*J300/I300,Параметри!$B$39:$C$53,2,TRUE))</f>
        <v>6. 53-58</v>
      </c>
      <c r="O300" s="9" t="str">
        <f>IF($B300="Область","",VLOOKUP(M300,Параметри!$B$21:$C$35,2,TRUE))</f>
        <v>8. 4,5-5,8</v>
      </c>
      <c r="P300" s="9">
        <f t="shared" si="13"/>
        <v>6</v>
      </c>
      <c r="Q300" s="9">
        <f t="shared" si="14"/>
        <v>8</v>
      </c>
      <c r="R300" s="116">
        <v>16</v>
      </c>
      <c r="S300" s="117">
        <f>IF(C300="Область",Параметри!$K$47,IF(C300="Київ",Параметри!$K$48,IF(L300&lt;Параметри!$I$42,Параметри!$K$42,IF(L300&lt;Параметри!$I$43,Параметри!$K$43,IF(L300&lt;Параметри!$I$44,Параметри!$K$44,IF(L300&lt;Параметри!$I$45,Параметри!$K$45,Параметри!$K$46))))))</f>
        <v>0.43</v>
      </c>
      <c r="T300" s="97">
        <f>IF($B300="Область",Параметри!K$63,IF($R300&lt;Параметри!$G$59,Параметри!K$58,IF($R300&lt;Параметри!$G$60,Параметри!K$59,IF($R300&lt;Параметри!$G$61,Параметри!K$60,IF($R300&lt;Параметри!$G$62,Параметри!K$61,Параметри!K$62)))))</f>
        <v>1.7000000000000001E-2</v>
      </c>
      <c r="U300" s="97">
        <f>IF($B300="Область",Параметри!L$63,IF($R300&lt;Параметри!$G$59,Параметри!L$58,IF($R300&lt;Параметри!$G$60,Параметри!L$59,IF($R300&lt;Параметри!$G$61,Параметри!L$60,IF($R300&lt;Параметри!$G$62,Параметри!L$61,Параметри!L$62)))))</f>
        <v>4.7E-2</v>
      </c>
      <c r="V300" s="98">
        <f>IF(OR(SUM('Дані з ДІСО'!G300:I300)=0,Розрахунки!H300=0),"",Розрахунки!H300/SUM('Дані з ДІСО'!G300:I300))</f>
        <v>16.03125</v>
      </c>
      <c r="W300" s="9">
        <v>2019</v>
      </c>
      <c r="X300" s="9">
        <v>17</v>
      </c>
      <c r="Y300" s="9">
        <v>15</v>
      </c>
      <c r="Z300" s="9" t="s">
        <v>4536</v>
      </c>
      <c r="AA300" s="99">
        <v>16</v>
      </c>
      <c r="AB300" s="9" t="str">
        <f>IF('Коефіцієнти АТО'!C300="Область","",'Коефіцієнти АТО'!D300)</f>
        <v>Житомирська</v>
      </c>
      <c r="AC300" s="9"/>
    </row>
    <row r="301" spans="1:29" ht="15" customHeight="1">
      <c r="A301" s="9">
        <v>300</v>
      </c>
      <c r="B301" s="9" t="s">
        <v>3148</v>
      </c>
      <c r="C301" s="9" t="s">
        <v>3148</v>
      </c>
      <c r="D301" s="9" t="s">
        <v>3393</v>
      </c>
      <c r="E301" s="9" t="s">
        <v>24</v>
      </c>
      <c r="F301" s="9" t="s">
        <v>640</v>
      </c>
      <c r="G301" s="9" t="s">
        <v>3438</v>
      </c>
      <c r="H301" s="9" t="s">
        <v>639</v>
      </c>
      <c r="I301" s="9">
        <v>7047</v>
      </c>
      <c r="J301" s="9">
        <v>7047</v>
      </c>
      <c r="K301" s="9">
        <v>252.2</v>
      </c>
      <c r="L301" s="115">
        <f t="shared" si="12"/>
        <v>1</v>
      </c>
      <c r="M301" s="96">
        <f>IF($B301="Область","",SUM('Дані з ДІСО'!J301:L301)/K301)</f>
        <v>2.8786677240285488</v>
      </c>
      <c r="N301" s="9" t="str">
        <f>IF($B301="Область","",VLOOKUP(100*J301/I301,Параметри!$B$39:$C$53,2,TRUE))</f>
        <v>1. 100%</v>
      </c>
      <c r="O301" s="9" t="str">
        <f>IF($B301="Область","",VLOOKUP(M301,Параметри!$B$21:$C$35,2,TRUE))</f>
        <v>4. 2,1-3</v>
      </c>
      <c r="P301" s="9">
        <f t="shared" si="13"/>
        <v>1</v>
      </c>
      <c r="Q301" s="9">
        <f t="shared" si="14"/>
        <v>4</v>
      </c>
      <c r="R301" s="116">
        <v>11.5</v>
      </c>
      <c r="S301" s="117">
        <f>IF(C301="Область",Параметри!$K$47,IF(C301="Київ",Параметри!$K$48,IF(L301&lt;Параметри!$I$42,Параметри!$K$42,IF(L301&lt;Параметри!$I$43,Параметри!$K$43,IF(L301&lt;Параметри!$I$44,Параметри!$K$44,IF(L301&lt;Параметри!$I$45,Параметри!$K$45,Параметри!$K$46))))))</f>
        <v>0.53</v>
      </c>
      <c r="T301" s="97">
        <f>IF($B301="Область",Параметри!K$63,IF($R301&lt;Параметри!$G$59,Параметри!K$58,IF($R301&lt;Параметри!$G$60,Параметри!K$59,IF($R301&lt;Параметри!$G$61,Параметри!K$60,IF($R301&lt;Параметри!$G$62,Параметри!K$61,Параметри!K$62)))))</f>
        <v>1.7000000000000001E-2</v>
      </c>
      <c r="U301" s="97">
        <f>IF($B301="Область",Параметри!L$63,IF($R301&lt;Параметри!$G$59,Параметри!L$58,IF($R301&lt;Параметри!$G$60,Параметри!L$59,IF($R301&lt;Параметри!$G$61,Параметри!L$60,IF($R301&lt;Параметри!$G$62,Параметри!L$61,Параметри!L$62)))))</f>
        <v>4.7E-2</v>
      </c>
      <c r="V301" s="98">
        <f>IF(OR(SUM('Дані з ДІСО'!G301:I301)=0,Розрахунки!H301=0),"",Розрахунки!H301/SUM('Дані з ДІСО'!G301:I301))</f>
        <v>13.69811320754717</v>
      </c>
      <c r="W301" s="9">
        <v>2019</v>
      </c>
      <c r="X301" s="9">
        <v>13</v>
      </c>
      <c r="Y301" s="9">
        <v>10.5</v>
      </c>
      <c r="Z301" s="9" t="s">
        <v>4536</v>
      </c>
      <c r="AA301" s="99">
        <v>11.5</v>
      </c>
      <c r="AB301" s="9" t="str">
        <f>IF('Коефіцієнти АТО'!C301="Область","",'Коефіцієнти АТО'!D301)</f>
        <v>Житомирська</v>
      </c>
      <c r="AC301" s="9"/>
    </row>
    <row r="302" spans="1:29" ht="15" customHeight="1">
      <c r="A302" s="9">
        <v>301</v>
      </c>
      <c r="B302" s="9" t="s">
        <v>3145</v>
      </c>
      <c r="C302" s="9" t="s">
        <v>3146</v>
      </c>
      <c r="D302" s="9" t="s">
        <v>3393</v>
      </c>
      <c r="E302" s="9" t="s">
        <v>21</v>
      </c>
      <c r="F302" s="9" t="s">
        <v>642</v>
      </c>
      <c r="G302" s="9" t="s">
        <v>3439</v>
      </c>
      <c r="H302" s="9" t="s">
        <v>641</v>
      </c>
      <c r="I302" s="9">
        <v>19802</v>
      </c>
      <c r="J302" s="9">
        <v>10363</v>
      </c>
      <c r="K302" s="9">
        <v>524.70000000000005</v>
      </c>
      <c r="L302" s="115">
        <f t="shared" si="12"/>
        <v>0.52333097666902328</v>
      </c>
      <c r="M302" s="96">
        <f>IF($B302="Область","",SUM('Дані з ДІСО'!J302:L302)/K302)</f>
        <v>3.6439870402134549</v>
      </c>
      <c r="N302" s="9" t="str">
        <f>IF($B302="Область","",VLOOKUP(100*J302/I302,Параметри!$B$39:$C$53,2,TRUE))</f>
        <v>7. 49-53</v>
      </c>
      <c r="O302" s="9" t="str">
        <f>IF($B302="Область","",VLOOKUP(M302,Параметри!$B$21:$C$35,2,TRUE))</f>
        <v>5. 3-3,9</v>
      </c>
      <c r="P302" s="9">
        <f t="shared" si="13"/>
        <v>7</v>
      </c>
      <c r="Q302" s="9">
        <f t="shared" si="14"/>
        <v>5</v>
      </c>
      <c r="R302" s="116">
        <v>15</v>
      </c>
      <c r="S302" s="117">
        <f>IF(C302="Область",Параметри!$K$47,IF(C302="Київ",Параметри!$K$48,IF(L302&lt;Параметри!$I$42,Параметри!$K$42,IF(L302&lt;Параметри!$I$43,Параметри!$K$43,IF(L302&lt;Параметри!$I$44,Параметри!$K$44,IF(L302&lt;Параметри!$I$45,Параметри!$K$45,Параметри!$K$46))))))</f>
        <v>0.43</v>
      </c>
      <c r="T302" s="97">
        <f>IF($B302="Область",Параметри!K$63,IF($R302&lt;Параметри!$G$59,Параметри!K$58,IF($R302&lt;Параметри!$G$60,Параметри!K$59,IF($R302&lt;Параметри!$G$61,Параметри!K$60,IF($R302&lt;Параметри!$G$62,Параметри!K$61,Параметри!K$62)))))</f>
        <v>1.7000000000000001E-2</v>
      </c>
      <c r="U302" s="97">
        <f>IF($B302="Область",Параметри!L$63,IF($R302&lt;Параметри!$G$59,Параметри!L$58,IF($R302&lt;Параметри!$G$60,Параметри!L$59,IF($R302&lt;Параметри!$G$61,Параметри!L$60,IF($R302&lt;Параметри!$G$62,Параметри!L$61,Параметри!L$62)))))</f>
        <v>4.7E-2</v>
      </c>
      <c r="V302" s="98">
        <f>IF(OR(SUM('Дані з ДІСО'!G302:I302)=0,Розрахунки!H302=0),"",Розрахунки!H302/SUM('Дані з ДІСО'!G302:I302))</f>
        <v>13.095890410958905</v>
      </c>
      <c r="W302" s="9">
        <v>2019</v>
      </c>
      <c r="X302" s="9">
        <v>15.5</v>
      </c>
      <c r="Y302" s="9">
        <v>14</v>
      </c>
      <c r="Z302" s="9" t="s">
        <v>4536</v>
      </c>
      <c r="AA302" s="99">
        <v>15</v>
      </c>
      <c r="AB302" s="9" t="str">
        <f>IF('Коефіцієнти АТО'!C302="Область","",'Коефіцієнти АТО'!D302)</f>
        <v>Житомирська</v>
      </c>
      <c r="AC302" s="9"/>
    </row>
    <row r="303" spans="1:29" ht="15" customHeight="1">
      <c r="A303" s="9">
        <v>302</v>
      </c>
      <c r="B303" s="9" t="s">
        <v>3148</v>
      </c>
      <c r="C303" s="9" t="s">
        <v>3148</v>
      </c>
      <c r="D303" s="9" t="s">
        <v>3393</v>
      </c>
      <c r="E303" s="9" t="s">
        <v>24</v>
      </c>
      <c r="F303" s="9" t="s">
        <v>644</v>
      </c>
      <c r="G303" s="9" t="s">
        <v>3440</v>
      </c>
      <c r="H303" s="9" t="s">
        <v>643</v>
      </c>
      <c r="I303" s="9">
        <v>4189</v>
      </c>
      <c r="J303" s="9">
        <v>4189</v>
      </c>
      <c r="K303" s="9">
        <v>132.4</v>
      </c>
      <c r="L303" s="115">
        <f t="shared" si="12"/>
        <v>1</v>
      </c>
      <c r="M303" s="96">
        <f>IF($B303="Область","",SUM('Дані з ДІСО'!J303:L303)/K303)</f>
        <v>3.202416918429003</v>
      </c>
      <c r="N303" s="9" t="str">
        <f>IF($B303="Область","",VLOOKUP(100*J303/I303,Параметри!$B$39:$C$53,2,TRUE))</f>
        <v>1. 100%</v>
      </c>
      <c r="O303" s="9" t="str">
        <f>IF($B303="Область","",VLOOKUP(M303,Параметри!$B$21:$C$35,2,TRUE))</f>
        <v>5. 3-3,9</v>
      </c>
      <c r="P303" s="9">
        <f t="shared" si="13"/>
        <v>1</v>
      </c>
      <c r="Q303" s="9">
        <f t="shared" si="14"/>
        <v>5</v>
      </c>
      <c r="R303" s="116">
        <v>13</v>
      </c>
      <c r="S303" s="117">
        <f>IF(C303="Область",Параметри!$K$47,IF(C303="Київ",Параметри!$K$48,IF(L303&lt;Параметри!$I$42,Параметри!$K$42,IF(L303&lt;Параметри!$I$43,Параметри!$K$43,IF(L303&lt;Параметри!$I$44,Параметри!$K$44,IF(L303&lt;Параметри!$I$45,Параметри!$K$45,Параметри!$K$46))))))</f>
        <v>0.53</v>
      </c>
      <c r="T303" s="97">
        <f>IF($B303="Область",Параметри!K$63,IF($R303&lt;Параметри!$G$59,Параметри!K$58,IF($R303&lt;Параметри!$G$60,Параметри!K$59,IF($R303&lt;Параметри!$G$61,Параметри!K$60,IF($R303&lt;Параметри!$G$62,Параметри!K$61,Параметри!K$62)))))</f>
        <v>1.7000000000000001E-2</v>
      </c>
      <c r="U303" s="97">
        <f>IF($B303="Область",Параметри!L$63,IF($R303&lt;Параметри!$G$59,Параметри!L$58,IF($R303&lt;Параметри!$G$60,Параметри!L$59,IF($R303&lt;Параметри!$G$61,Параметри!L$60,IF($R303&lt;Параметри!$G$62,Параметри!L$61,Параметри!L$62)))))</f>
        <v>4.7E-2</v>
      </c>
      <c r="V303" s="98">
        <f>IF(OR(SUM('Дані з ДІСО'!G303:I303)=0,Розрахунки!H303=0),"",Розрахунки!H303/SUM('Дані з ДІСО'!G303:I303))</f>
        <v>11.45945945945946</v>
      </c>
      <c r="W303" s="9">
        <v>2019</v>
      </c>
      <c r="X303" s="9">
        <v>13.5</v>
      </c>
      <c r="Y303" s="9">
        <v>12</v>
      </c>
      <c r="Z303" s="9" t="s">
        <v>4536</v>
      </c>
      <c r="AA303" s="99">
        <v>13</v>
      </c>
      <c r="AB303" s="9" t="str">
        <f>IF('Коефіцієнти АТО'!C303="Область","",'Коефіцієнти АТО'!D303)</f>
        <v>Житомирська</v>
      </c>
      <c r="AC303" s="9"/>
    </row>
    <row r="304" spans="1:29" ht="15" customHeight="1">
      <c r="A304" s="9">
        <v>303</v>
      </c>
      <c r="B304" s="9" t="s">
        <v>3176</v>
      </c>
      <c r="C304" s="9" t="s">
        <v>3146</v>
      </c>
      <c r="D304" s="9" t="s">
        <v>3393</v>
      </c>
      <c r="E304" s="9" t="s">
        <v>78</v>
      </c>
      <c r="F304" s="9" t="s">
        <v>646</v>
      </c>
      <c r="G304" s="9" t="s">
        <v>3441</v>
      </c>
      <c r="H304" s="9" t="s">
        <v>645</v>
      </c>
      <c r="I304" s="9">
        <v>265126</v>
      </c>
      <c r="J304" s="9">
        <v>1619</v>
      </c>
      <c r="K304" s="9">
        <v>87.4</v>
      </c>
      <c r="L304" s="115">
        <f t="shared" si="12"/>
        <v>6.1065304798473179E-3</v>
      </c>
      <c r="M304" s="96">
        <f>IF($B304="Область","",SUM('Дані з ДІСО'!J304:L304)/K304)</f>
        <v>361.07551487414185</v>
      </c>
      <c r="N304" s="9" t="str">
        <f>IF($B304="Область","",VLOOKUP(100*J304/I304,Параметри!$B$39:$C$53,2,TRUE))</f>
        <v>15. 0-9</v>
      </c>
      <c r="O304" s="9" t="str">
        <f>IF($B304="Область","",VLOOKUP(M304,Параметри!$B$21:$C$35,2,TRUE))</f>
        <v>15. 93,7-</v>
      </c>
      <c r="P304" s="9">
        <f t="shared" si="13"/>
        <v>15</v>
      </c>
      <c r="Q304" s="9">
        <f t="shared" si="14"/>
        <v>15</v>
      </c>
      <c r="R304" s="116">
        <v>27.5</v>
      </c>
      <c r="S304" s="117">
        <f>IF(C304="Область",Параметри!$K$47,IF(C304="Київ",Параметри!$K$48,IF(L304&lt;Параметри!$I$42,Параметри!$K$42,IF(L304&lt;Параметри!$I$43,Параметри!$K$43,IF(L304&lt;Параметри!$I$44,Параметри!$K$44,IF(L304&lt;Параметри!$I$45,Параметри!$K$45,Параметри!$K$46))))))</f>
        <v>0.23</v>
      </c>
      <c r="T304" s="97">
        <f>IF($B304="Область",Параметри!K$63,IF($R304&lt;Параметри!$G$59,Параметри!K$58,IF($R304&lt;Параметри!$G$60,Параметри!K$59,IF($R304&lt;Параметри!$G$61,Параметри!K$60,IF($R304&lt;Параметри!$G$62,Параметри!K$61,Параметри!K$62)))))</f>
        <v>0.15</v>
      </c>
      <c r="U304" s="97">
        <f>IF($B304="Область",Параметри!L$63,IF($R304&lt;Параметри!$G$59,Параметри!L$58,IF($R304&lt;Параметри!$G$60,Параметри!L$59,IF($R304&lt;Параметри!$G$61,Параметри!L$60,IF($R304&lt;Параметри!$G$62,Параметри!L$61,Параметри!L$62)))))</f>
        <v>0.10100000000000001</v>
      </c>
      <c r="V304" s="98">
        <f>IF(OR(SUM('Дані з ДІСО'!G304:I304)=0,Розрахунки!H304=0),"",Розрахунки!H304/SUM('Дані з ДІСО'!G304:I304))</f>
        <v>35.943052391799547</v>
      </c>
      <c r="W304" s="9" t="s">
        <v>3176</v>
      </c>
      <c r="X304" s="9">
        <v>27.5</v>
      </c>
      <c r="Y304" s="9">
        <v>27.5</v>
      </c>
      <c r="Z304" s="9" t="s">
        <v>4535</v>
      </c>
      <c r="AA304" s="99">
        <v>27.5</v>
      </c>
      <c r="AB304" s="9" t="str">
        <f>IF('Коефіцієнти АТО'!C304="Область","",'Коефіцієнти АТО'!D304)</f>
        <v>Житомирська</v>
      </c>
      <c r="AC304" s="9">
        <v>1</v>
      </c>
    </row>
    <row r="305" spans="1:29" ht="15" customHeight="1">
      <c r="A305" s="9">
        <v>304</v>
      </c>
      <c r="B305" s="9" t="s">
        <v>3176</v>
      </c>
      <c r="C305" s="9" t="s">
        <v>3146</v>
      </c>
      <c r="D305" s="9" t="s">
        <v>3393</v>
      </c>
      <c r="E305" s="9" t="s">
        <v>78</v>
      </c>
      <c r="F305" s="9" t="s">
        <v>648</v>
      </c>
      <c r="G305" s="9" t="s">
        <v>3442</v>
      </c>
      <c r="H305" s="9" t="s">
        <v>647</v>
      </c>
      <c r="I305" s="9">
        <v>61603</v>
      </c>
      <c r="J305" s="9">
        <v>6140</v>
      </c>
      <c r="K305" s="9">
        <v>251</v>
      </c>
      <c r="L305" s="115">
        <f t="shared" si="12"/>
        <v>9.9670470593964583E-2</v>
      </c>
      <c r="M305" s="96">
        <f>IF($B305="Область","",SUM('Дані з ДІСО'!J305:L305)/K305)</f>
        <v>29.171314741035857</v>
      </c>
      <c r="N305" s="9" t="str">
        <f>IF($B305="Область","",VLOOKUP(100*J305/I305,Параметри!$B$39:$C$53,2,TRUE))</f>
        <v>14. 9-12</v>
      </c>
      <c r="O305" s="9" t="str">
        <f>IF($B305="Область","",VLOOKUP(M305,Параметри!$B$21:$C$35,2,TRUE))</f>
        <v>12. 15-35,3</v>
      </c>
      <c r="P305" s="9">
        <f t="shared" si="13"/>
        <v>14</v>
      </c>
      <c r="Q305" s="9">
        <f t="shared" si="14"/>
        <v>12</v>
      </c>
      <c r="R305" s="116">
        <v>24.5</v>
      </c>
      <c r="S305" s="117">
        <f>IF(C305="Область",Параметри!$K$47,IF(C305="Київ",Параметри!$K$48,IF(L305&lt;Параметри!$I$42,Параметри!$K$42,IF(L305&lt;Параметри!$I$43,Параметри!$K$43,IF(L305&lt;Параметри!$I$44,Параметри!$K$44,IF(L305&lt;Параметри!$I$45,Параметри!$K$45,Параметри!$K$46))))))</f>
        <v>0.23</v>
      </c>
      <c r="T305" s="97">
        <f>IF($B305="Область",Параметри!K$63,IF($R305&lt;Параметри!$G$59,Параметри!K$58,IF($R305&lt;Параметри!$G$60,Параметри!K$59,IF($R305&lt;Параметри!$G$61,Параметри!K$60,IF($R305&lt;Параметри!$G$62,Параметри!K$61,Параметри!K$62)))))</f>
        <v>0.1</v>
      </c>
      <c r="U305" s="97">
        <f>IF($B305="Область",Параметри!L$63,IF($R305&lt;Параметри!$G$59,Параметри!L$58,IF($R305&lt;Параметри!$G$60,Параметри!L$59,IF($R305&lt;Параметри!$G$61,Параметри!L$60,IF($R305&lt;Параметри!$G$62,Параметри!L$61,Параметри!L$62)))))</f>
        <v>4.7E-2</v>
      </c>
      <c r="V305" s="98">
        <f>IF(OR(SUM('Дані з ДІСО'!G305:I305)=0,Розрахунки!H305=0),"",Розрахунки!H305/SUM('Дані з ДІСО'!G305:I305))</f>
        <v>27.32089552238806</v>
      </c>
      <c r="W305" s="9" t="s">
        <v>3176</v>
      </c>
      <c r="X305" s="9">
        <v>24.5</v>
      </c>
      <c r="Y305" s="9">
        <v>24</v>
      </c>
      <c r="Z305" s="9" t="s">
        <v>4535</v>
      </c>
      <c r="AA305" s="99">
        <v>24.5</v>
      </c>
      <c r="AB305" s="9" t="str">
        <f>IF('Коефіцієнти АТО'!C305="Область","",'Коефіцієнти АТО'!D305)</f>
        <v>Житомирська</v>
      </c>
      <c r="AC305" s="9"/>
    </row>
    <row r="306" spans="1:29" ht="15" customHeight="1">
      <c r="A306" s="9">
        <v>305</v>
      </c>
      <c r="B306" s="9" t="s">
        <v>3148</v>
      </c>
      <c r="C306" s="9" t="s">
        <v>3148</v>
      </c>
      <c r="D306" s="9" t="s">
        <v>3393</v>
      </c>
      <c r="E306" s="9" t="s">
        <v>24</v>
      </c>
      <c r="F306" s="9" t="s">
        <v>650</v>
      </c>
      <c r="G306" s="9" t="s">
        <v>3443</v>
      </c>
      <c r="H306" s="9" t="s">
        <v>649</v>
      </c>
      <c r="I306" s="9">
        <v>4969</v>
      </c>
      <c r="J306" s="9">
        <v>4969</v>
      </c>
      <c r="K306" s="9">
        <v>207.7</v>
      </c>
      <c r="L306" s="115">
        <f t="shared" si="12"/>
        <v>1</v>
      </c>
      <c r="M306" s="96">
        <f>IF($B306="Область","",SUM('Дані з ДІСО'!J306:L306)/K306)</f>
        <v>2.8839672604718345</v>
      </c>
      <c r="N306" s="9" t="str">
        <f>IF($B306="Область","",VLOOKUP(100*J306/I306,Параметри!$B$39:$C$53,2,TRUE))</f>
        <v>1. 100%</v>
      </c>
      <c r="O306" s="9" t="str">
        <f>IF($B306="Область","",VLOOKUP(M306,Параметри!$B$21:$C$35,2,TRUE))</f>
        <v>4. 2,1-3</v>
      </c>
      <c r="P306" s="9">
        <f t="shared" si="13"/>
        <v>1</v>
      </c>
      <c r="Q306" s="9">
        <f t="shared" si="14"/>
        <v>4</v>
      </c>
      <c r="R306" s="116">
        <v>13</v>
      </c>
      <c r="S306" s="117">
        <f>IF(C306="Область",Параметри!$K$47,IF(C306="Київ",Параметри!$K$48,IF(L306&lt;Параметри!$I$42,Параметри!$K$42,IF(L306&lt;Параметри!$I$43,Параметри!$K$43,IF(L306&lt;Параметри!$I$44,Параметри!$K$44,IF(L306&lt;Параметри!$I$45,Параметри!$K$45,Параметри!$K$46))))))</f>
        <v>0.53</v>
      </c>
      <c r="T306" s="97">
        <f>IF($B306="Область",Параметри!K$63,IF($R306&lt;Параметри!$G$59,Параметри!K$58,IF($R306&lt;Параметри!$G$60,Параметри!K$59,IF($R306&lt;Параметри!$G$61,Параметри!K$60,IF($R306&lt;Параметри!$G$62,Параметри!K$61,Параметри!K$62)))))</f>
        <v>1.7000000000000001E-2</v>
      </c>
      <c r="U306" s="97">
        <f>IF($B306="Область",Параметри!L$63,IF($R306&lt;Параметри!$G$59,Параметри!L$58,IF($R306&lt;Параметри!$G$60,Параметри!L$59,IF($R306&lt;Параметри!$G$61,Параметри!L$60,IF($R306&lt;Параметри!$G$62,Параметри!L$61,Параметри!L$62)))))</f>
        <v>4.7E-2</v>
      </c>
      <c r="V306" s="98">
        <f>IF(OR(SUM('Дані з ДІСО'!G306:I306)=0,Розрахунки!H306=0),"",Розрахунки!H306/SUM('Дані з ДІСО'!G306:I306))</f>
        <v>11.745098039215685</v>
      </c>
      <c r="W306" s="9">
        <v>2021</v>
      </c>
      <c r="X306" s="9">
        <v>13</v>
      </c>
      <c r="Y306" s="9">
        <v>12</v>
      </c>
      <c r="Z306" s="9" t="s">
        <v>4535</v>
      </c>
      <c r="AA306" s="99">
        <v>13</v>
      </c>
      <c r="AB306" s="9" t="str">
        <f>IF('Коефіцієнти АТО'!C306="Область","",'Коефіцієнти АТО'!D306)</f>
        <v>Житомирська</v>
      </c>
      <c r="AC306" s="9"/>
    </row>
    <row r="307" spans="1:29" ht="15" customHeight="1">
      <c r="A307" s="9">
        <v>306</v>
      </c>
      <c r="B307" s="9" t="s">
        <v>3148</v>
      </c>
      <c r="C307" s="9" t="s">
        <v>3148</v>
      </c>
      <c r="D307" s="9" t="s">
        <v>3393</v>
      </c>
      <c r="E307" s="9" t="s">
        <v>24</v>
      </c>
      <c r="F307" s="9" t="s">
        <v>652</v>
      </c>
      <c r="G307" s="9" t="s">
        <v>3444</v>
      </c>
      <c r="H307" s="9" t="s">
        <v>651</v>
      </c>
      <c r="I307" s="9">
        <v>1814</v>
      </c>
      <c r="J307" s="9">
        <v>1814</v>
      </c>
      <c r="K307" s="9">
        <v>203</v>
      </c>
      <c r="L307" s="115">
        <f t="shared" si="12"/>
        <v>1</v>
      </c>
      <c r="M307" s="96">
        <f>IF($B307="Область","",SUM('Дані з ДІСО'!J307:L307)/K307)</f>
        <v>0.70935960591133007</v>
      </c>
      <c r="N307" s="9" t="str">
        <f>IF($B307="Область","",VLOOKUP(100*J307/I307,Параметри!$B$39:$C$53,2,TRUE))</f>
        <v>1. 100%</v>
      </c>
      <c r="O307" s="9" t="str">
        <f>IF($B307="Область","",VLOOKUP(M307,Параметри!$B$21:$C$35,2,TRUE))</f>
        <v>1. 0-1</v>
      </c>
      <c r="P307" s="9">
        <f t="shared" si="13"/>
        <v>1</v>
      </c>
      <c r="Q307" s="9">
        <f t="shared" si="14"/>
        <v>1</v>
      </c>
      <c r="R307" s="116">
        <v>10</v>
      </c>
      <c r="S307" s="117">
        <f>IF(C307="Область",Параметри!$K$47,IF(C307="Київ",Параметри!$K$48,IF(L307&lt;Параметри!$I$42,Параметри!$K$42,IF(L307&lt;Параметри!$I$43,Параметри!$K$43,IF(L307&lt;Параметри!$I$44,Параметри!$K$44,IF(L307&lt;Параметри!$I$45,Параметри!$K$45,Параметри!$K$46))))))</f>
        <v>0.53</v>
      </c>
      <c r="T307" s="97">
        <f>IF($B307="Область",Параметри!K$63,IF($R307&lt;Параметри!$G$59,Параметри!K$58,IF($R307&lt;Параметри!$G$60,Параметри!K$59,IF($R307&lt;Параметри!$G$61,Параметри!K$60,IF($R307&lt;Параметри!$G$62,Параметри!K$61,Параметри!K$62)))))</f>
        <v>1.7000000000000001E-2</v>
      </c>
      <c r="U307" s="97">
        <f>IF($B307="Область",Параметри!L$63,IF($R307&lt;Параметри!$G$59,Параметри!L$58,IF($R307&lt;Параметри!$G$60,Параметри!L$59,IF($R307&lt;Параметри!$G$61,Параметри!L$60,IF($R307&lt;Параметри!$G$62,Параметри!L$61,Параметри!L$62)))))</f>
        <v>4.7E-2</v>
      </c>
      <c r="V307" s="98">
        <f>IF(OR(SUM('Дані з ДІСО'!G307:I307)=0,Розрахунки!H307=0),"",Розрахунки!H307/SUM('Дані з ДІСО'!G307:I307))</f>
        <v>8</v>
      </c>
      <c r="W307" s="9">
        <v>2021</v>
      </c>
      <c r="X307" s="9">
        <v>10</v>
      </c>
      <c r="Y307" s="9">
        <v>10</v>
      </c>
      <c r="Z307" s="9" t="s">
        <v>4535</v>
      </c>
      <c r="AA307" s="99">
        <v>10</v>
      </c>
      <c r="AB307" s="9" t="str">
        <f>IF('Коефіцієнти АТО'!C307="Область","",'Коефіцієнти АТО'!D307)</f>
        <v>Житомирська</v>
      </c>
      <c r="AC307" s="9"/>
    </row>
    <row r="308" spans="1:29" ht="15" customHeight="1">
      <c r="A308" s="9">
        <v>307</v>
      </c>
      <c r="B308" s="9" t="s">
        <v>3148</v>
      </c>
      <c r="C308" s="9" t="s">
        <v>3148</v>
      </c>
      <c r="D308" s="9" t="s">
        <v>3393</v>
      </c>
      <c r="E308" s="9" t="s">
        <v>24</v>
      </c>
      <c r="F308" s="9" t="s">
        <v>654</v>
      </c>
      <c r="G308" s="9" t="s">
        <v>3445</v>
      </c>
      <c r="H308" s="9" t="s">
        <v>653</v>
      </c>
      <c r="I308" s="9">
        <v>5034</v>
      </c>
      <c r="J308" s="9">
        <v>5034</v>
      </c>
      <c r="K308" s="9">
        <v>261</v>
      </c>
      <c r="L308" s="115">
        <f t="shared" si="12"/>
        <v>1</v>
      </c>
      <c r="M308" s="96">
        <f>IF($B308="Область","",SUM('Дані з ДІСО'!J308:L308)/K308)</f>
        <v>2.2222222222222223</v>
      </c>
      <c r="N308" s="9" t="str">
        <f>IF($B308="Область","",VLOOKUP(100*J308/I308,Параметри!$B$39:$C$53,2,TRUE))</f>
        <v>1. 100%</v>
      </c>
      <c r="O308" s="9" t="str">
        <f>IF($B308="Область","",VLOOKUP(M308,Параметри!$B$21:$C$35,2,TRUE))</f>
        <v>4. 2,1-3</v>
      </c>
      <c r="P308" s="9">
        <f t="shared" si="13"/>
        <v>1</v>
      </c>
      <c r="Q308" s="9">
        <f t="shared" si="14"/>
        <v>4</v>
      </c>
      <c r="R308" s="116">
        <v>12</v>
      </c>
      <c r="S308" s="117">
        <f>IF(C308="Область",Параметри!$K$47,IF(C308="Київ",Параметри!$K$48,IF(L308&lt;Параметри!$I$42,Параметри!$K$42,IF(L308&lt;Параметри!$I$43,Параметри!$K$43,IF(L308&lt;Параметри!$I$44,Параметри!$K$44,IF(L308&lt;Параметри!$I$45,Параметри!$K$45,Параметри!$K$46))))))</f>
        <v>0.53</v>
      </c>
      <c r="T308" s="97">
        <f>IF($B308="Область",Параметри!K$63,IF($R308&lt;Параметри!$G$59,Параметри!K$58,IF($R308&lt;Параметри!$G$60,Параметри!K$59,IF($R308&lt;Параметри!$G$61,Параметри!K$60,IF($R308&lt;Параметри!$G$62,Параметри!K$61,Параметри!K$62)))))</f>
        <v>1.7000000000000001E-2</v>
      </c>
      <c r="U308" s="97">
        <f>IF($B308="Область",Параметри!L$63,IF($R308&lt;Параметри!$G$59,Параметри!L$58,IF($R308&lt;Параметри!$G$60,Параметри!L$59,IF($R308&lt;Параметри!$G$61,Параметри!L$60,IF($R308&lt;Параметри!$G$62,Параметри!L$61,Параметри!L$62)))))</f>
        <v>4.7E-2</v>
      </c>
      <c r="V308" s="98">
        <f>IF(OR(SUM('Дані з ДІСО'!G308:I308)=0,Розрахунки!H308=0),"",Розрахунки!H308/SUM('Дані з ДІСО'!G308:I308))</f>
        <v>11.836734693877551</v>
      </c>
      <c r="W308" s="9">
        <v>2021</v>
      </c>
      <c r="X308" s="9">
        <v>13</v>
      </c>
      <c r="Y308" s="9">
        <v>11</v>
      </c>
      <c r="Z308" s="9" t="s">
        <v>4536</v>
      </c>
      <c r="AA308" s="99">
        <v>12</v>
      </c>
      <c r="AB308" s="9" t="str">
        <f>IF('Коефіцієнти АТО'!C308="Область","",'Коефіцієнти АТО'!D308)</f>
        <v>Житомирська</v>
      </c>
      <c r="AC308" s="9"/>
    </row>
    <row r="309" spans="1:29" ht="15" customHeight="1">
      <c r="A309" s="9">
        <v>308</v>
      </c>
      <c r="B309" s="9" t="s">
        <v>3145</v>
      </c>
      <c r="C309" s="9" t="s">
        <v>3146</v>
      </c>
      <c r="D309" s="9" t="s">
        <v>3393</v>
      </c>
      <c r="E309" s="9" t="s">
        <v>21</v>
      </c>
      <c r="F309" s="9" t="s">
        <v>656</v>
      </c>
      <c r="G309" s="9" t="s">
        <v>3446</v>
      </c>
      <c r="H309" s="9" t="s">
        <v>655</v>
      </c>
      <c r="I309" s="9">
        <v>19923</v>
      </c>
      <c r="J309" s="9">
        <v>11465</v>
      </c>
      <c r="K309" s="9">
        <v>615.79999999999995</v>
      </c>
      <c r="L309" s="115">
        <f t="shared" si="12"/>
        <v>0.57546554233800129</v>
      </c>
      <c r="M309" s="96">
        <f>IF($B309="Область","",SUM('Дані з ДІСО'!J309:L309)/K309)</f>
        <v>3.452419616758688</v>
      </c>
      <c r="N309" s="9" t="str">
        <f>IF($B309="Область","",VLOOKUP(100*J309/I309,Параметри!$B$39:$C$53,2,TRUE))</f>
        <v>6. 53-58</v>
      </c>
      <c r="O309" s="9" t="str">
        <f>IF($B309="Область","",VLOOKUP(M309,Параметри!$B$21:$C$35,2,TRUE))</f>
        <v>5. 3-3,9</v>
      </c>
      <c r="P309" s="9">
        <f t="shared" si="13"/>
        <v>6</v>
      </c>
      <c r="Q309" s="9">
        <f t="shared" si="14"/>
        <v>5</v>
      </c>
      <c r="R309" s="116">
        <v>15</v>
      </c>
      <c r="S309" s="117">
        <f>IF(C309="Область",Параметри!$K$47,IF(C309="Київ",Параметри!$K$48,IF(L309&lt;Параметри!$I$42,Параметри!$K$42,IF(L309&lt;Параметри!$I$43,Параметри!$K$43,IF(L309&lt;Параметри!$I$44,Параметри!$K$44,IF(L309&lt;Параметри!$I$45,Параметри!$K$45,Параметри!$K$46))))))</f>
        <v>0.43</v>
      </c>
      <c r="T309" s="97">
        <f>IF($B309="Область",Параметри!K$63,IF($R309&lt;Параметри!$G$59,Параметри!K$58,IF($R309&lt;Параметри!$G$60,Параметри!K$59,IF($R309&lt;Параметри!$G$61,Параметри!K$60,IF($R309&lt;Параметри!$G$62,Параметри!K$61,Параметри!K$62)))))</f>
        <v>1.7000000000000001E-2</v>
      </c>
      <c r="U309" s="97">
        <f>IF($B309="Область",Параметри!L$63,IF($R309&lt;Параметри!$G$59,Параметри!L$58,IF($R309&lt;Параметри!$G$60,Параметри!L$59,IF($R309&lt;Параметри!$G$61,Параметри!L$60,IF($R309&lt;Параметри!$G$62,Параметри!L$61,Параметри!L$62)))))</f>
        <v>4.7E-2</v>
      </c>
      <c r="V309" s="98">
        <f>IF(OR(SUM('Дані з ДІСО'!G309:I309)=0,Розрахунки!H309=0),"",Розрахунки!H309/SUM('Дані з ДІСО'!G309:I309))</f>
        <v>16.353846153846153</v>
      </c>
      <c r="W309" s="9">
        <v>2021</v>
      </c>
      <c r="X309" s="9">
        <v>15</v>
      </c>
      <c r="Y309" s="9">
        <v>14</v>
      </c>
      <c r="Z309" s="9" t="s">
        <v>4535</v>
      </c>
      <c r="AA309" s="99">
        <v>15</v>
      </c>
      <c r="AB309" s="9" t="str">
        <f>IF('Коефіцієнти АТО'!C309="Область","",'Коефіцієнти АТО'!D309)</f>
        <v>Житомирська</v>
      </c>
      <c r="AC309" s="9"/>
    </row>
    <row r="310" spans="1:29" ht="15" customHeight="1">
      <c r="A310" s="9">
        <v>309</v>
      </c>
      <c r="B310" s="9" t="s">
        <v>3176</v>
      </c>
      <c r="C310" s="9" t="s">
        <v>3146</v>
      </c>
      <c r="D310" s="9" t="s">
        <v>3393</v>
      </c>
      <c r="E310" s="9" t="s">
        <v>78</v>
      </c>
      <c r="F310" s="9" t="s">
        <v>658</v>
      </c>
      <c r="G310" s="9" t="s">
        <v>3447</v>
      </c>
      <c r="H310" s="9" t="s">
        <v>657</v>
      </c>
      <c r="I310" s="9">
        <v>75236</v>
      </c>
      <c r="J310" s="9">
        <v>1237</v>
      </c>
      <c r="K310" s="9">
        <v>81.599999999999994</v>
      </c>
      <c r="L310" s="115">
        <f t="shared" si="12"/>
        <v>1.6441597107767558E-2</v>
      </c>
      <c r="M310" s="96">
        <f>IF($B310="Область","",SUM('Дані з ДІСО'!J310:L310)/K310)</f>
        <v>107.45098039215686</v>
      </c>
      <c r="N310" s="9" t="str">
        <f>IF($B310="Область","",VLOOKUP(100*J310/I310,Параметри!$B$39:$C$53,2,TRUE))</f>
        <v>15. 0-9</v>
      </c>
      <c r="O310" s="9" t="str">
        <f>IF($B310="Область","",VLOOKUP(M310,Параметри!$B$21:$C$35,2,TRUE))</f>
        <v>15. 93,7-</v>
      </c>
      <c r="P310" s="9">
        <f t="shared" si="13"/>
        <v>15</v>
      </c>
      <c r="Q310" s="9">
        <f t="shared" si="14"/>
        <v>15</v>
      </c>
      <c r="R310" s="116">
        <v>27</v>
      </c>
      <c r="S310" s="117">
        <f>IF(C310="Область",Параметри!$K$47,IF(C310="Київ",Параметри!$K$48,IF(L310&lt;Параметри!$I$42,Параметри!$K$42,IF(L310&lt;Параметри!$I$43,Параметри!$K$43,IF(L310&lt;Параметри!$I$44,Параметри!$K$44,IF(L310&lt;Параметри!$I$45,Параметри!$K$45,Параметри!$K$46))))))</f>
        <v>0.23</v>
      </c>
      <c r="T310" s="97">
        <f>IF($B310="Область",Параметри!K$63,IF($R310&lt;Параметри!$G$59,Параметри!K$58,IF($R310&lt;Параметри!$G$60,Параметри!K$59,IF($R310&lt;Параметри!$G$61,Параметри!K$60,IF($R310&lt;Параметри!$G$62,Параметри!K$61,Параметри!K$62)))))</f>
        <v>0.15</v>
      </c>
      <c r="U310" s="97">
        <f>IF($B310="Область",Параметри!L$63,IF($R310&lt;Параметри!$G$59,Параметри!L$58,IF($R310&lt;Параметри!$G$60,Параметри!L$59,IF($R310&lt;Параметри!$G$61,Параметри!L$60,IF($R310&lt;Параметри!$G$62,Параметри!L$61,Параметри!L$62)))))</f>
        <v>0.10100000000000001</v>
      </c>
      <c r="V310" s="98">
        <f>IF(OR(SUM('Дані з ДІСО'!G310:I310)=0,Розрахунки!H310=0),"",Розрахунки!H310/SUM('Дані з ДІСО'!G310:I310))</f>
        <v>30.657342657342657</v>
      </c>
      <c r="W310" s="9" t="s">
        <v>3176</v>
      </c>
      <c r="X310" s="9">
        <v>27.5</v>
      </c>
      <c r="Y310" s="9">
        <v>26</v>
      </c>
      <c r="Z310" s="9" t="s">
        <v>4536</v>
      </c>
      <c r="AA310" s="99">
        <v>27</v>
      </c>
      <c r="AB310" s="9" t="str">
        <f>IF('Коефіцієнти АТО'!C310="Область","",'Коефіцієнти АТО'!D310)</f>
        <v>Житомирська</v>
      </c>
      <c r="AC310" s="9"/>
    </row>
    <row r="311" spans="1:29" ht="15" customHeight="1">
      <c r="A311" s="9">
        <v>310</v>
      </c>
      <c r="B311" s="9" t="s">
        <v>3148</v>
      </c>
      <c r="C311" s="9" t="s">
        <v>3148</v>
      </c>
      <c r="D311" s="9" t="s">
        <v>3393</v>
      </c>
      <c r="E311" s="9" t="s">
        <v>24</v>
      </c>
      <c r="F311" s="9" t="s">
        <v>660</v>
      </c>
      <c r="G311" s="9" t="s">
        <v>3448</v>
      </c>
      <c r="H311" s="9" t="s">
        <v>659</v>
      </c>
      <c r="I311" s="9">
        <v>9060</v>
      </c>
      <c r="J311" s="9">
        <v>9060</v>
      </c>
      <c r="K311" s="9">
        <v>234.4</v>
      </c>
      <c r="L311" s="115">
        <f t="shared" si="12"/>
        <v>1</v>
      </c>
      <c r="M311" s="96">
        <f>IF($B311="Область","",SUM('Дані з ДІСО'!J311:L311)/K311)</f>
        <v>3.8054607508532423</v>
      </c>
      <c r="N311" s="9" t="str">
        <f>IF($B311="Область","",VLOOKUP(100*J311/I311,Параметри!$B$39:$C$53,2,TRUE))</f>
        <v>1. 100%</v>
      </c>
      <c r="O311" s="9" t="str">
        <f>IF($B311="Область","",VLOOKUP(M311,Параметри!$B$21:$C$35,2,TRUE))</f>
        <v>5. 3-3,9</v>
      </c>
      <c r="P311" s="9">
        <f t="shared" si="13"/>
        <v>1</v>
      </c>
      <c r="Q311" s="9">
        <f t="shared" si="14"/>
        <v>5</v>
      </c>
      <c r="R311" s="116">
        <v>13</v>
      </c>
      <c r="S311" s="117">
        <f>IF(C311="Область",Параметри!$K$47,IF(C311="Київ",Параметри!$K$48,IF(L311&lt;Параметри!$I$42,Параметри!$K$42,IF(L311&lt;Параметри!$I$43,Параметри!$K$43,IF(L311&lt;Параметри!$I$44,Параметри!$K$44,IF(L311&lt;Параметри!$I$45,Параметри!$K$45,Параметри!$K$46))))))</f>
        <v>0.53</v>
      </c>
      <c r="T311" s="97">
        <f>IF($B311="Область",Параметри!K$63,IF($R311&lt;Параметри!$G$59,Параметри!K$58,IF($R311&lt;Параметри!$G$60,Параметри!K$59,IF($R311&lt;Параметри!$G$61,Параметри!K$60,IF($R311&lt;Параметри!$G$62,Параметри!K$61,Параметри!K$62)))))</f>
        <v>1.7000000000000001E-2</v>
      </c>
      <c r="U311" s="97">
        <f>IF($B311="Область",Параметри!L$63,IF($R311&lt;Параметри!$G$59,Параметри!L$58,IF($R311&lt;Параметри!$G$60,Параметри!L$59,IF($R311&lt;Параметри!$G$61,Параметри!L$60,IF($R311&lt;Параметри!$G$62,Параметри!L$61,Параметри!L$62)))))</f>
        <v>4.7E-2</v>
      </c>
      <c r="V311" s="98">
        <f>IF(OR(SUM('Дані з ДІСО'!G311:I311)=0,Розрахунки!H311=0),"",Розрахунки!H311/SUM('Дані з ДІСО'!G311:I311))</f>
        <v>17.153846153846153</v>
      </c>
      <c r="W311" s="9">
        <v>2021</v>
      </c>
      <c r="X311" s="9">
        <v>13.5</v>
      </c>
      <c r="Y311" s="9">
        <v>12</v>
      </c>
      <c r="Z311" s="9" t="s">
        <v>4536</v>
      </c>
      <c r="AA311" s="99">
        <v>13</v>
      </c>
      <c r="AB311" s="9" t="str">
        <f>IF('Коефіцієнти АТО'!C311="Область","",'Коефіцієнти АТО'!D311)</f>
        <v>Житомирська</v>
      </c>
      <c r="AC311" s="9"/>
    </row>
    <row r="312" spans="1:29" ht="15" customHeight="1">
      <c r="A312" s="9">
        <v>311</v>
      </c>
      <c r="B312" s="9" t="s">
        <v>3148</v>
      </c>
      <c r="C312" s="9" t="s">
        <v>3148</v>
      </c>
      <c r="D312" s="9" t="s">
        <v>3393</v>
      </c>
      <c r="E312" s="9" t="s">
        <v>24</v>
      </c>
      <c r="F312" s="9" t="s">
        <v>662</v>
      </c>
      <c r="G312" s="9" t="s">
        <v>3449</v>
      </c>
      <c r="H312" s="9" t="s">
        <v>661</v>
      </c>
      <c r="I312" s="9">
        <v>5459</v>
      </c>
      <c r="J312" s="9">
        <v>5459</v>
      </c>
      <c r="K312" s="9">
        <v>165.2</v>
      </c>
      <c r="L312" s="115">
        <f t="shared" si="12"/>
        <v>1</v>
      </c>
      <c r="M312" s="96">
        <f>IF($B312="Область","",SUM('Дані з ДІСО'!J312:L312)/K312)</f>
        <v>3.2384987893462474</v>
      </c>
      <c r="N312" s="9" t="str">
        <f>IF($B312="Область","",VLOOKUP(100*J312/I312,Параметри!$B$39:$C$53,2,TRUE))</f>
        <v>1. 100%</v>
      </c>
      <c r="O312" s="9" t="str">
        <f>IF($B312="Область","",VLOOKUP(M312,Параметри!$B$21:$C$35,2,TRUE))</f>
        <v>5. 3-3,9</v>
      </c>
      <c r="P312" s="9">
        <f t="shared" si="13"/>
        <v>1</v>
      </c>
      <c r="Q312" s="9">
        <f t="shared" si="14"/>
        <v>5</v>
      </c>
      <c r="R312" s="116">
        <v>13</v>
      </c>
      <c r="S312" s="117">
        <f>IF(C312="Область",Параметри!$K$47,IF(C312="Київ",Параметри!$K$48,IF(L312&lt;Параметри!$I$42,Параметри!$K$42,IF(L312&lt;Параметри!$I$43,Параметри!$K$43,IF(L312&lt;Параметри!$I$44,Параметри!$K$44,IF(L312&lt;Параметри!$I$45,Параметри!$K$45,Параметри!$K$46))))))</f>
        <v>0.53</v>
      </c>
      <c r="T312" s="97">
        <f>IF($B312="Область",Параметри!K$63,IF($R312&lt;Параметри!$G$59,Параметри!K$58,IF($R312&lt;Параметри!$G$60,Параметри!K$59,IF($R312&lt;Параметри!$G$61,Параметри!K$60,IF($R312&lt;Параметри!$G$62,Параметри!K$61,Параметри!K$62)))))</f>
        <v>1.7000000000000001E-2</v>
      </c>
      <c r="U312" s="97">
        <f>IF($B312="Область",Параметри!L$63,IF($R312&lt;Параметри!$G$59,Параметри!L$58,IF($R312&lt;Параметри!$G$60,Параметри!L$59,IF($R312&lt;Параметри!$G$61,Параметри!L$60,IF($R312&lt;Параметри!$G$62,Параметри!L$61,Параметри!L$62)))))</f>
        <v>4.7E-2</v>
      </c>
      <c r="V312" s="98">
        <f>IF(OR(SUM('Дані з ДІСО'!G312:I312)=0,Розрахунки!H312=0),"",Розрахунки!H312/SUM('Дані з ДІСО'!G312:I312))</f>
        <v>11.145833333333334</v>
      </c>
      <c r="W312" s="9">
        <v>2021</v>
      </c>
      <c r="X312" s="9">
        <v>13.5</v>
      </c>
      <c r="Y312" s="9">
        <v>12</v>
      </c>
      <c r="Z312" s="9" t="s">
        <v>4536</v>
      </c>
      <c r="AA312" s="99">
        <v>13</v>
      </c>
      <c r="AB312" s="9" t="str">
        <f>IF('Коефіцієнти АТО'!C312="Область","",'Коефіцієнти АТО'!D312)</f>
        <v>Житомирська</v>
      </c>
      <c r="AC312" s="9"/>
    </row>
    <row r="313" spans="1:29" ht="15" customHeight="1">
      <c r="A313" s="9">
        <v>312</v>
      </c>
      <c r="B313" s="9" t="s">
        <v>3148</v>
      </c>
      <c r="C313" s="9" t="s">
        <v>3148</v>
      </c>
      <c r="D313" s="9" t="s">
        <v>3393</v>
      </c>
      <c r="E313" s="9" t="s">
        <v>24</v>
      </c>
      <c r="F313" s="9" t="s">
        <v>664</v>
      </c>
      <c r="G313" s="9" t="s">
        <v>3450</v>
      </c>
      <c r="H313" s="9" t="s">
        <v>663</v>
      </c>
      <c r="I313" s="9">
        <v>4790</v>
      </c>
      <c r="J313" s="9">
        <v>2440</v>
      </c>
      <c r="K313" s="9">
        <v>185.5</v>
      </c>
      <c r="L313" s="115">
        <f t="shared" si="12"/>
        <v>0.50939457202505223</v>
      </c>
      <c r="M313" s="96">
        <f>IF($B313="Область","",SUM('Дані з ДІСО'!J313:L313)/K313)</f>
        <v>1.9245283018867925</v>
      </c>
      <c r="N313" s="9" t="str">
        <f>IF($B313="Область","",VLOOKUP(100*J313/I313,Параметри!$B$39:$C$53,2,TRUE))</f>
        <v>7. 49-53</v>
      </c>
      <c r="O313" s="9" t="str">
        <f>IF($B313="Область","",VLOOKUP(M313,Параметри!$B$21:$C$35,2,TRUE))</f>
        <v>3. 1,4-2,1</v>
      </c>
      <c r="P313" s="9">
        <f t="shared" si="13"/>
        <v>7</v>
      </c>
      <c r="Q313" s="9">
        <f t="shared" si="14"/>
        <v>3</v>
      </c>
      <c r="R313" s="116">
        <v>14.5</v>
      </c>
      <c r="S313" s="117">
        <f>IF(C313="Область",Параметри!$K$47,IF(C313="Київ",Параметри!$K$48,IF(L313&lt;Параметри!$I$42,Параметри!$K$42,IF(L313&lt;Параметри!$I$43,Параметри!$K$43,IF(L313&lt;Параметри!$I$44,Параметри!$K$44,IF(L313&lt;Параметри!$I$45,Параметри!$K$45,Параметри!$K$46))))))</f>
        <v>0.43</v>
      </c>
      <c r="T313" s="97">
        <f>IF($B313="Область",Параметри!K$63,IF($R313&lt;Параметри!$G$59,Параметри!K$58,IF($R313&lt;Параметри!$G$60,Параметри!K$59,IF($R313&lt;Параметри!$G$61,Параметри!K$60,IF($R313&lt;Параметри!$G$62,Параметри!K$61,Параметри!K$62)))))</f>
        <v>1.7000000000000001E-2</v>
      </c>
      <c r="U313" s="97">
        <f>IF($B313="Область",Параметри!L$63,IF($R313&lt;Параметри!$G$59,Параметри!L$58,IF($R313&lt;Параметри!$G$60,Параметри!L$59,IF($R313&lt;Параметри!$G$61,Параметри!L$60,IF($R313&lt;Параметри!$G$62,Параметри!L$61,Параметри!L$62)))))</f>
        <v>4.7E-2</v>
      </c>
      <c r="V313" s="98">
        <f>IF(OR(SUM('Дані з ДІСО'!G313:I313)=0,Розрахунки!H313=0),"",Розрахунки!H313/SUM('Дані з ДІСО'!G313:I313))</f>
        <v>16.227272727272727</v>
      </c>
      <c r="W313" s="9">
        <v>2021</v>
      </c>
      <c r="X313" s="9">
        <v>14.5</v>
      </c>
      <c r="Y313" s="9">
        <v>14</v>
      </c>
      <c r="Z313" s="9" t="s">
        <v>4535</v>
      </c>
      <c r="AA313" s="99">
        <v>14.5</v>
      </c>
      <c r="AB313" s="9" t="str">
        <f>IF('Коефіцієнти АТО'!C313="Область","",'Коефіцієнти АТО'!D313)</f>
        <v>Житомирська</v>
      </c>
      <c r="AC313" s="9"/>
    </row>
    <row r="314" spans="1:29">
      <c r="A314" s="9">
        <v>313</v>
      </c>
      <c r="B314" s="9" t="s">
        <v>3151</v>
      </c>
      <c r="C314" s="9" t="s">
        <v>3151</v>
      </c>
      <c r="D314" s="9" t="s">
        <v>3393</v>
      </c>
      <c r="E314" s="9" t="s">
        <v>29</v>
      </c>
      <c r="F314" s="9" t="s">
        <v>666</v>
      </c>
      <c r="G314" s="9" t="s">
        <v>3451</v>
      </c>
      <c r="H314" s="9" t="s">
        <v>665</v>
      </c>
      <c r="I314" s="9">
        <v>3640</v>
      </c>
      <c r="J314" s="9">
        <v>39</v>
      </c>
      <c r="K314" s="9">
        <v>37.1</v>
      </c>
      <c r="L314" s="115">
        <f t="shared" si="12"/>
        <v>1.0714285714285714E-2</v>
      </c>
      <c r="M314" s="96">
        <f>IF($B314="Область","",SUM('Дані з ДІСО'!J314:L314)/K314)</f>
        <v>8.8679245283018862</v>
      </c>
      <c r="N314" s="9" t="str">
        <f>IF($B314="Область","",VLOOKUP(100*J314/I314,Параметри!$B$39:$C$53,2,TRUE))</f>
        <v>15. 0-9</v>
      </c>
      <c r="O314" s="9" t="str">
        <f>IF($B314="Область","",VLOOKUP(M314,Параметри!$B$21:$C$35,2,TRUE))</f>
        <v>10. 7-10,2</v>
      </c>
      <c r="P314" s="9">
        <f t="shared" si="13"/>
        <v>15</v>
      </c>
      <c r="Q314" s="9">
        <f t="shared" si="14"/>
        <v>10</v>
      </c>
      <c r="R314" s="116">
        <v>17.5</v>
      </c>
      <c r="S314" s="117">
        <f>IF(C314="Область",Параметри!$K$47,IF(C314="Київ",Параметри!$K$48,IF(L314&lt;Параметри!$I$42,Параметри!$K$42,IF(L314&lt;Параметри!$I$43,Параметри!$K$43,IF(L314&lt;Параметри!$I$44,Параметри!$K$44,IF(L314&lt;Параметри!$I$45,Параметри!$K$45,Параметри!$K$46))))))</f>
        <v>0.23</v>
      </c>
      <c r="T314" s="97">
        <f>IF($B314="Область",Параметри!K$63,IF($R314&lt;Параметри!$G$59,Параметри!K$58,IF($R314&lt;Параметри!$G$60,Параметри!K$59,IF($R314&lt;Параметри!$G$61,Параметри!K$60,IF($R314&lt;Параметри!$G$62,Параметри!K$61,Параметри!K$62)))))</f>
        <v>1.7000000000000001E-2</v>
      </c>
      <c r="U314" s="97">
        <f>IF($B314="Область",Параметри!L$63,IF($R314&lt;Параметри!$G$59,Параметри!L$58,IF($R314&lt;Параметри!$G$60,Параметри!L$59,IF($R314&lt;Параметри!$G$61,Параметри!L$60,IF($R314&lt;Параметри!$G$62,Параметри!L$61,Параметри!L$62)))))</f>
        <v>4.7E-2</v>
      </c>
      <c r="V314" s="98">
        <f>IF(OR(SUM('Дані з ДІСО'!G314:I314)=0,Розрахунки!H314=0),"",Розрахунки!H314/SUM('Дані з ДІСО'!G314:I314))</f>
        <v>16.45</v>
      </c>
      <c r="W314" s="9">
        <v>2021</v>
      </c>
      <c r="X314" s="9">
        <v>21</v>
      </c>
      <c r="Y314" s="9">
        <v>16.5</v>
      </c>
      <c r="Z314" s="9" t="s">
        <v>4536</v>
      </c>
      <c r="AA314" s="99">
        <v>17.5</v>
      </c>
      <c r="AB314" s="9" t="str">
        <f>IF('Коефіцієнти АТО'!C314="Область","",'Коефіцієнти АТО'!D314)</f>
        <v>Житомирська</v>
      </c>
      <c r="AC314" s="9"/>
    </row>
    <row r="315" spans="1:29" ht="15" customHeight="1">
      <c r="A315" s="9">
        <v>314</v>
      </c>
      <c r="B315" s="9" t="s">
        <v>3176</v>
      </c>
      <c r="C315" s="9" t="s">
        <v>3146</v>
      </c>
      <c r="D315" s="9" t="s">
        <v>3393</v>
      </c>
      <c r="E315" s="9" t="s">
        <v>78</v>
      </c>
      <c r="F315" s="9" t="s">
        <v>668</v>
      </c>
      <c r="G315" s="9" t="s">
        <v>3452</v>
      </c>
      <c r="H315" s="9" t="s">
        <v>667</v>
      </c>
      <c r="I315" s="9">
        <v>72582</v>
      </c>
      <c r="J315" s="9">
        <v>10297</v>
      </c>
      <c r="K315" s="9">
        <v>816.6</v>
      </c>
      <c r="L315" s="115">
        <f t="shared" si="12"/>
        <v>0.14186712959135875</v>
      </c>
      <c r="M315" s="96">
        <f>IF($B315="Область","",SUM('Дані з ДІСО'!J315:L315)/K315)</f>
        <v>10.306147440607397</v>
      </c>
      <c r="N315" s="9" t="str">
        <f>IF($B315="Область","",VLOOKUP(100*J315/I315,Параметри!$B$39:$C$53,2,TRUE))</f>
        <v>13. 12-19</v>
      </c>
      <c r="O315" s="9" t="str">
        <f>IF($B315="Область","",VLOOKUP(M315,Параметри!$B$21:$C$35,2,TRUE))</f>
        <v>11. 10,2-15</v>
      </c>
      <c r="P315" s="9">
        <f t="shared" si="13"/>
        <v>13</v>
      </c>
      <c r="Q315" s="9">
        <f t="shared" si="14"/>
        <v>11</v>
      </c>
      <c r="R315" s="116">
        <v>22.5</v>
      </c>
      <c r="S315" s="117">
        <f>IF(C315="Область",Параметри!$K$47,IF(C315="Київ",Параметри!$K$48,IF(L315&lt;Параметри!$I$42,Параметри!$K$42,IF(L315&lt;Параметри!$I$43,Параметри!$K$43,IF(L315&lt;Параметри!$I$44,Параметри!$K$44,IF(L315&lt;Параметри!$I$45,Параметри!$K$45,Параметри!$K$46))))))</f>
        <v>0.23</v>
      </c>
      <c r="T315" s="97">
        <f>IF($B315="Область",Параметри!K$63,IF($R315&lt;Параметри!$G$59,Параметри!K$58,IF($R315&lt;Параметри!$G$60,Параметри!K$59,IF($R315&lt;Параметри!$G$61,Параметри!K$60,IF($R315&lt;Параметри!$G$62,Параметри!K$61,Параметри!K$62)))))</f>
        <v>0.1</v>
      </c>
      <c r="U315" s="97">
        <f>IF($B315="Область",Параметри!L$63,IF($R315&lt;Параметри!$G$59,Параметри!L$58,IF($R315&lt;Параметри!$G$60,Параметри!L$59,IF($R315&lt;Параметри!$G$61,Параметри!L$60,IF($R315&lt;Параметри!$G$62,Параметри!L$61,Параметри!L$62)))))</f>
        <v>4.7E-2</v>
      </c>
      <c r="V315" s="98">
        <f>IF(OR(SUM('Дані з ДІСО'!G315:I315)=0,Розрахунки!H315=0),"",Розрахунки!H315/SUM('Дані з ДІСО'!G315:I315))</f>
        <v>25.815950920245399</v>
      </c>
      <c r="W315" s="9" t="s">
        <v>3176</v>
      </c>
      <c r="X315" s="9">
        <v>22.5</v>
      </c>
      <c r="Y315" s="9">
        <v>21.5</v>
      </c>
      <c r="Z315" s="9" t="s">
        <v>4535</v>
      </c>
      <c r="AA315" s="99">
        <v>22.5</v>
      </c>
      <c r="AB315" s="9" t="str">
        <f>IF('Коефіцієнти АТО'!C315="Область","",'Коефіцієнти АТО'!D315)</f>
        <v>Житомирська</v>
      </c>
      <c r="AC315" s="9"/>
    </row>
    <row r="316" spans="1:29" ht="15" customHeight="1">
      <c r="A316" s="9">
        <v>315</v>
      </c>
      <c r="B316" s="9" t="s">
        <v>3176</v>
      </c>
      <c r="C316" s="9" t="s">
        <v>3146</v>
      </c>
      <c r="D316" s="9" t="s">
        <v>3393</v>
      </c>
      <c r="E316" s="9" t="s">
        <v>78</v>
      </c>
      <c r="F316" s="9" t="s">
        <v>670</v>
      </c>
      <c r="G316" s="9" t="s">
        <v>3453</v>
      </c>
      <c r="H316" s="9" t="s">
        <v>669</v>
      </c>
      <c r="I316" s="9">
        <v>37403</v>
      </c>
      <c r="J316" s="9">
        <v>10434</v>
      </c>
      <c r="K316" s="9">
        <v>1125</v>
      </c>
      <c r="L316" s="115">
        <f t="shared" si="12"/>
        <v>0.27896158062187526</v>
      </c>
      <c r="M316" s="96">
        <f>IF($B316="Область","",SUM('Дані з ДІСО'!J316:L316)/K316)</f>
        <v>3.7973333333333334</v>
      </c>
      <c r="N316" s="9" t="str">
        <f>IF($B316="Область","",VLOOKUP(100*J316/I316,Параметри!$B$39:$C$53,2,TRUE))</f>
        <v>9. 26-43</v>
      </c>
      <c r="O316" s="9" t="str">
        <f>IF($B316="Область","",VLOOKUP(M316,Параметри!$B$21:$C$35,2,TRUE))</f>
        <v>5. 3-3,9</v>
      </c>
      <c r="P316" s="9">
        <f t="shared" si="13"/>
        <v>9</v>
      </c>
      <c r="Q316" s="9">
        <f t="shared" si="14"/>
        <v>5</v>
      </c>
      <c r="R316" s="116">
        <v>17.5</v>
      </c>
      <c r="S316" s="117">
        <f>IF(C316="Область",Параметри!$K$47,IF(C316="Київ",Параметри!$K$48,IF(L316&lt;Параметри!$I$42,Параметри!$K$42,IF(L316&lt;Параметри!$I$43,Параметри!$K$43,IF(L316&lt;Параметри!$I$44,Параметри!$K$44,IF(L316&lt;Параметри!$I$45,Параметри!$K$45,Параметри!$K$46))))))</f>
        <v>0.33</v>
      </c>
      <c r="T316" s="97">
        <f>IF($B316="Область",Параметри!K$63,IF($R316&lt;Параметри!$G$59,Параметри!K$58,IF($R316&lt;Параметри!$G$60,Параметри!K$59,IF($R316&lt;Параметри!$G$61,Параметри!K$60,IF($R316&lt;Параметри!$G$62,Параметри!K$61,Параметри!K$62)))))</f>
        <v>1.7000000000000001E-2</v>
      </c>
      <c r="U316" s="97">
        <f>IF($B316="Область",Параметри!L$63,IF($R316&lt;Параметри!$G$59,Параметри!L$58,IF($R316&lt;Параметри!$G$60,Параметри!L$59,IF($R316&lt;Параметри!$G$61,Параметри!L$60,IF($R316&lt;Параметри!$G$62,Параметри!L$61,Параметри!L$62)))))</f>
        <v>4.7E-2</v>
      </c>
      <c r="V316" s="98">
        <f>IF(OR(SUM('Дані з ДІСО'!G316:I316)=0,Розрахунки!H316=0),"",Розрахунки!H316/SUM('Дані з ДІСО'!G316:I316))</f>
        <v>22.25</v>
      </c>
      <c r="W316" s="9" t="s">
        <v>3176</v>
      </c>
      <c r="X316" s="9">
        <v>17.5</v>
      </c>
      <c r="Y316" s="9">
        <v>17</v>
      </c>
      <c r="Z316" s="9" t="s">
        <v>4535</v>
      </c>
      <c r="AA316" s="99">
        <v>17.5</v>
      </c>
      <c r="AB316" s="9" t="str">
        <f>IF('Коефіцієнти АТО'!C316="Область","",'Коефіцієнти АТО'!D316)</f>
        <v>Житомирська</v>
      </c>
      <c r="AC316" s="9"/>
    </row>
    <row r="317" spans="1:29" ht="15" customHeight="1">
      <c r="A317" s="9">
        <v>316</v>
      </c>
      <c r="B317" s="9" t="s">
        <v>3151</v>
      </c>
      <c r="C317" s="9" t="s">
        <v>3151</v>
      </c>
      <c r="D317" s="9" t="s">
        <v>3393</v>
      </c>
      <c r="E317" s="9" t="s">
        <v>29</v>
      </c>
      <c r="F317" s="9" t="s">
        <v>672</v>
      </c>
      <c r="G317" s="9" t="s">
        <v>3454</v>
      </c>
      <c r="H317" s="9" t="s">
        <v>671</v>
      </c>
      <c r="I317" s="9">
        <v>23720</v>
      </c>
      <c r="J317" s="9">
        <v>11102</v>
      </c>
      <c r="K317" s="9">
        <v>435.5</v>
      </c>
      <c r="L317" s="115">
        <f t="shared" si="12"/>
        <v>0.46804384485666106</v>
      </c>
      <c r="M317" s="96">
        <f>IF($B317="Область","",SUM('Дані з ДІСО'!J317:L317)/K317)</f>
        <v>5.0470723306544203</v>
      </c>
      <c r="N317" s="9" t="str">
        <f>IF($B317="Область","",VLOOKUP(100*J317/I317,Параметри!$B$39:$C$53,2,TRUE))</f>
        <v>8. 43-49</v>
      </c>
      <c r="O317" s="9" t="str">
        <f>IF($B317="Область","",VLOOKUP(M317,Параметри!$B$21:$C$35,2,TRUE))</f>
        <v>8. 4,5-5,8</v>
      </c>
      <c r="P317" s="9">
        <f t="shared" si="13"/>
        <v>8</v>
      </c>
      <c r="Q317" s="9">
        <f t="shared" si="14"/>
        <v>8</v>
      </c>
      <c r="R317" s="116">
        <v>17.5</v>
      </c>
      <c r="S317" s="117">
        <f>IF(C317="Область",Параметри!$K$47,IF(C317="Київ",Параметри!$K$48,IF(L317&lt;Параметри!$I$42,Параметри!$K$42,IF(L317&lt;Параметри!$I$43,Параметри!$K$43,IF(L317&lt;Параметри!$I$44,Параметри!$K$44,IF(L317&lt;Параметри!$I$45,Параметри!$K$45,Параметри!$K$46))))))</f>
        <v>0.43</v>
      </c>
      <c r="T317" s="97">
        <f>IF($B317="Область",Параметри!K$63,IF($R317&lt;Параметри!$G$59,Параметри!K$58,IF($R317&lt;Параметри!$G$60,Параметри!K$59,IF($R317&lt;Параметри!$G$61,Параметри!K$60,IF($R317&lt;Параметри!$G$62,Параметри!K$61,Параметри!K$62)))))</f>
        <v>1.7000000000000001E-2</v>
      </c>
      <c r="U317" s="97">
        <f>IF($B317="Область",Параметри!L$63,IF($R317&lt;Параметри!$G$59,Параметри!L$58,IF($R317&lt;Параметри!$G$60,Параметри!L$59,IF($R317&lt;Параметри!$G$61,Параметри!L$60,IF($R317&lt;Параметри!$G$62,Параметри!L$61,Параметри!L$62)))))</f>
        <v>4.7E-2</v>
      </c>
      <c r="V317" s="98">
        <f>IF(OR(SUM('Дані з ДІСО'!G317:I317)=0,Розрахунки!H317=0),"",Розрахунки!H317/SUM('Дані з ДІСО'!G317:I317))</f>
        <v>17.038759689922479</v>
      </c>
      <c r="W317" s="9">
        <v>2021</v>
      </c>
      <c r="X317" s="9">
        <v>18</v>
      </c>
      <c r="Y317" s="9">
        <v>16.5</v>
      </c>
      <c r="Z317" s="9" t="s">
        <v>4536</v>
      </c>
      <c r="AA317" s="99">
        <v>17.5</v>
      </c>
      <c r="AB317" s="9" t="str">
        <f>IF('Коефіцієнти АТО'!C317="Область","",'Коефіцієнти АТО'!D317)</f>
        <v>Житомирська</v>
      </c>
      <c r="AC317" s="9"/>
    </row>
    <row r="318" spans="1:29" ht="15" customHeight="1">
      <c r="A318" s="9">
        <v>317</v>
      </c>
      <c r="B318" s="9" t="s">
        <v>3151</v>
      </c>
      <c r="C318" s="9" t="s">
        <v>3151</v>
      </c>
      <c r="D318" s="9" t="s">
        <v>3393</v>
      </c>
      <c r="E318" s="9" t="s">
        <v>29</v>
      </c>
      <c r="F318" s="9" t="s">
        <v>674</v>
      </c>
      <c r="G318" s="9" t="s">
        <v>3455</v>
      </c>
      <c r="H318" s="9" t="s">
        <v>673</v>
      </c>
      <c r="I318" s="9">
        <v>18724</v>
      </c>
      <c r="J318" s="9">
        <v>9720</v>
      </c>
      <c r="K318" s="9">
        <v>720.4</v>
      </c>
      <c r="L318" s="115">
        <f t="shared" si="12"/>
        <v>0.51911984618671225</v>
      </c>
      <c r="M318" s="96">
        <f>IF($B318="Область","",SUM('Дані з ДІСО'!J318:L318)/K318)</f>
        <v>3.0191560244308717</v>
      </c>
      <c r="N318" s="9" t="str">
        <f>IF($B318="Область","",VLOOKUP(100*J318/I318,Параметри!$B$39:$C$53,2,TRUE))</f>
        <v>7. 49-53</v>
      </c>
      <c r="O318" s="9" t="str">
        <f>IF($B318="Область","",VLOOKUP(M318,Параметри!$B$21:$C$35,2,TRUE))</f>
        <v>5. 3-3,9</v>
      </c>
      <c r="P318" s="9">
        <f t="shared" si="13"/>
        <v>7</v>
      </c>
      <c r="Q318" s="9">
        <f t="shared" si="14"/>
        <v>5</v>
      </c>
      <c r="R318" s="116">
        <v>15.5</v>
      </c>
      <c r="S318" s="117">
        <f>IF(C318="Область",Параметри!$K$47,IF(C318="Київ",Параметри!$K$48,IF(L318&lt;Параметри!$I$42,Параметри!$K$42,IF(L318&lt;Параметри!$I$43,Параметри!$K$43,IF(L318&lt;Параметри!$I$44,Параметри!$K$44,IF(L318&lt;Параметри!$I$45,Параметри!$K$45,Параметри!$K$46))))))</f>
        <v>0.43</v>
      </c>
      <c r="T318" s="97">
        <f>IF($B318="Область",Параметри!K$63,IF($R318&lt;Параметри!$G$59,Параметри!K$58,IF($R318&lt;Параметри!$G$60,Параметри!K$59,IF($R318&lt;Параметри!$G$61,Параметри!K$60,IF($R318&lt;Параметри!$G$62,Параметри!K$61,Параметри!K$62)))))</f>
        <v>1.7000000000000001E-2</v>
      </c>
      <c r="U318" s="97">
        <f>IF($B318="Область",Параметри!L$63,IF($R318&lt;Параметри!$G$59,Параметри!L$58,IF($R318&lt;Параметри!$G$60,Параметри!L$59,IF($R318&lt;Параметри!$G$61,Параметри!L$60,IF($R318&lt;Параметри!$G$62,Параметри!L$61,Параметри!L$62)))))</f>
        <v>4.7E-2</v>
      </c>
      <c r="V318" s="98">
        <f>IF(OR(SUM('Дані з ДІСО'!G318:I318)=0,Розрахунки!H318=0),"",Розрахунки!H318/SUM('Дані з ДІСО'!G318:I318))</f>
        <v>18.913043478260871</v>
      </c>
      <c r="W318" s="9">
        <v>2021</v>
      </c>
      <c r="X318" s="9">
        <v>15.5</v>
      </c>
      <c r="Y318" s="9">
        <v>15</v>
      </c>
      <c r="Z318" s="9" t="s">
        <v>4535</v>
      </c>
      <c r="AA318" s="99">
        <v>15.5</v>
      </c>
      <c r="AB318" s="9" t="str">
        <f>IF('Коефіцієнти АТО'!C318="Область","",'Коефіцієнти АТО'!D318)</f>
        <v>Житомирська</v>
      </c>
      <c r="AC318" s="9"/>
    </row>
    <row r="319" spans="1:29" ht="15" customHeight="1">
      <c r="A319" s="9">
        <v>318</v>
      </c>
      <c r="B319" s="9" t="s">
        <v>3151</v>
      </c>
      <c r="C319" s="9" t="s">
        <v>3151</v>
      </c>
      <c r="D319" s="9" t="s">
        <v>3393</v>
      </c>
      <c r="E319" s="9" t="s">
        <v>29</v>
      </c>
      <c r="F319" s="9" t="s">
        <v>676</v>
      </c>
      <c r="G319" s="9" t="s">
        <v>3456</v>
      </c>
      <c r="H319" s="9" t="s">
        <v>675</v>
      </c>
      <c r="I319" s="9">
        <v>19850</v>
      </c>
      <c r="J319" s="9">
        <v>15525</v>
      </c>
      <c r="K319" s="9">
        <v>732.5</v>
      </c>
      <c r="L319" s="115">
        <f t="shared" si="12"/>
        <v>0.78211586901763219</v>
      </c>
      <c r="M319" s="96">
        <f>IF($B319="Область","",SUM('Дані з ДІСО'!J319:L319)/K319)</f>
        <v>2.5242320819112627</v>
      </c>
      <c r="N319" s="9" t="str">
        <f>IF($B319="Область","",VLOOKUP(100*J319/I319,Параметри!$B$39:$C$53,2,TRUE))</f>
        <v>2. 72-100</v>
      </c>
      <c r="O319" s="9" t="str">
        <f>IF($B319="Область","",VLOOKUP(M319,Параметри!$B$21:$C$35,2,TRUE))</f>
        <v>4. 2,1-3</v>
      </c>
      <c r="P319" s="9">
        <f t="shared" si="13"/>
        <v>2</v>
      </c>
      <c r="Q319" s="9">
        <f t="shared" si="14"/>
        <v>4</v>
      </c>
      <c r="R319" s="116">
        <v>13</v>
      </c>
      <c r="S319" s="117">
        <f>IF(C319="Область",Параметри!$K$47,IF(C319="Київ",Параметри!$K$48,IF(L319&lt;Параметри!$I$42,Параметри!$K$42,IF(L319&lt;Параметри!$I$43,Параметри!$K$43,IF(L319&lt;Параметри!$I$44,Параметри!$K$44,IF(L319&lt;Параметри!$I$45,Параметри!$K$45,Параметри!$K$46))))))</f>
        <v>0.48</v>
      </c>
      <c r="T319" s="97">
        <f>IF($B319="Область",Параметри!K$63,IF($R319&lt;Параметри!$G$59,Параметри!K$58,IF($R319&lt;Параметри!$G$60,Параметри!K$59,IF($R319&lt;Параметри!$G$61,Параметри!K$60,IF($R319&lt;Параметри!$G$62,Параметри!K$61,Параметри!K$62)))))</f>
        <v>1.7000000000000001E-2</v>
      </c>
      <c r="U319" s="97">
        <f>IF($B319="Область",Параметри!L$63,IF($R319&lt;Параметри!$G$59,Параметри!L$58,IF($R319&lt;Параметри!$G$60,Параметри!L$59,IF($R319&lt;Параметри!$G$61,Параметри!L$60,IF($R319&lt;Параметри!$G$62,Параметри!L$61,Параметри!L$62)))))</f>
        <v>4.7E-2</v>
      </c>
      <c r="V319" s="98">
        <f>IF(OR(SUM('Дані з ДІСО'!G319:I319)=0,Розрахунки!H319=0),"",Розрахунки!H319/SUM('Дані з ДІСО'!G319:I319))</f>
        <v>16.078260869565216</v>
      </c>
      <c r="W319" s="9">
        <v>2021</v>
      </c>
      <c r="X319" s="9">
        <v>13</v>
      </c>
      <c r="Y319" s="9">
        <v>12</v>
      </c>
      <c r="Z319" s="9" t="s">
        <v>4535</v>
      </c>
      <c r="AA319" s="99">
        <v>13</v>
      </c>
      <c r="AB319" s="9" t="str">
        <f>IF('Коефіцієнти АТО'!C319="Область","",'Коефіцієнти АТО'!D319)</f>
        <v>Житомирська</v>
      </c>
      <c r="AC319" s="9"/>
    </row>
    <row r="320" spans="1:29" ht="15" customHeight="1">
      <c r="A320" s="9">
        <v>319</v>
      </c>
      <c r="B320" s="9" t="s">
        <v>3151</v>
      </c>
      <c r="C320" s="9" t="s">
        <v>3151</v>
      </c>
      <c r="D320" s="9" t="s">
        <v>3393</v>
      </c>
      <c r="E320" s="9" t="s">
        <v>29</v>
      </c>
      <c r="F320" s="9" t="s">
        <v>678</v>
      </c>
      <c r="G320" s="9" t="s">
        <v>3457</v>
      </c>
      <c r="H320" s="9" t="s">
        <v>677</v>
      </c>
      <c r="I320" s="9">
        <v>19842</v>
      </c>
      <c r="J320" s="9">
        <v>8843</v>
      </c>
      <c r="K320" s="9">
        <v>538.4</v>
      </c>
      <c r="L320" s="115">
        <f t="shared" si="12"/>
        <v>0.4456707993145852</v>
      </c>
      <c r="M320" s="96">
        <f>IF($B320="Область","",SUM('Дані з ДІСО'!J320:L320)/K320)</f>
        <v>4.3647845468053497</v>
      </c>
      <c r="N320" s="9" t="str">
        <f>IF($B320="Область","",VLOOKUP(100*J320/I320,Параметри!$B$39:$C$53,2,TRUE))</f>
        <v>8. 43-49</v>
      </c>
      <c r="O320" s="9" t="str">
        <f>IF($B320="Область","",VLOOKUP(M320,Параметри!$B$21:$C$35,2,TRUE))</f>
        <v>7. 4,1-4,5</v>
      </c>
      <c r="P320" s="9">
        <f t="shared" si="13"/>
        <v>8</v>
      </c>
      <c r="Q320" s="9">
        <f t="shared" si="14"/>
        <v>7</v>
      </c>
      <c r="R320" s="116">
        <v>18</v>
      </c>
      <c r="S320" s="117">
        <f>IF(C320="Область",Параметри!$K$47,IF(C320="Київ",Параметри!$K$48,IF(L320&lt;Параметри!$I$42,Параметри!$K$42,IF(L320&lt;Параметри!$I$43,Параметри!$K$43,IF(L320&lt;Параметри!$I$44,Параметри!$K$44,IF(L320&lt;Параметри!$I$45,Параметри!$K$45,Параметри!$K$46))))))</f>
        <v>0.43</v>
      </c>
      <c r="T320" s="97">
        <f>IF($B320="Область",Параметри!K$63,IF($R320&lt;Параметри!$G$59,Параметри!K$58,IF($R320&lt;Параметри!$G$60,Параметри!K$59,IF($R320&lt;Параметри!$G$61,Параметри!K$60,IF($R320&lt;Параметри!$G$62,Параметри!K$61,Параметри!K$62)))))</f>
        <v>1.7000000000000001E-2</v>
      </c>
      <c r="U320" s="97">
        <f>IF($B320="Область",Параметри!L$63,IF($R320&lt;Параметри!$G$59,Параметри!L$58,IF($R320&lt;Параметри!$G$60,Параметри!L$59,IF($R320&lt;Параметри!$G$61,Параметри!L$60,IF($R320&lt;Параметри!$G$62,Параметри!L$61,Параметри!L$62)))))</f>
        <v>4.7E-2</v>
      </c>
      <c r="V320" s="98">
        <f>IF(OR(SUM('Дані з ДІСО'!G320:I320)=0,Розрахунки!H320=0),"",Розрахунки!H320/SUM('Дані з ДІСО'!G320:I320))</f>
        <v>19.747899159663866</v>
      </c>
      <c r="W320" s="9">
        <v>2021</v>
      </c>
      <c r="X320" s="9">
        <v>18</v>
      </c>
      <c r="Y320" s="9">
        <v>17</v>
      </c>
      <c r="Z320" s="9" t="s">
        <v>4535</v>
      </c>
      <c r="AA320" s="99">
        <v>18</v>
      </c>
      <c r="AB320" s="9" t="str">
        <f>IF('Коефіцієнти АТО'!C320="Область","",'Коефіцієнти АТО'!D320)</f>
        <v>Житомирська</v>
      </c>
      <c r="AC320" s="9"/>
    </row>
    <row r="321" spans="1:29" ht="15" customHeight="1">
      <c r="A321" s="9">
        <v>320</v>
      </c>
      <c r="B321" s="9" t="s">
        <v>3148</v>
      </c>
      <c r="C321" s="9" t="s">
        <v>3148</v>
      </c>
      <c r="D321" s="9" t="s">
        <v>3393</v>
      </c>
      <c r="E321" s="9" t="s">
        <v>24</v>
      </c>
      <c r="F321" s="9" t="s">
        <v>680</v>
      </c>
      <c r="G321" s="9" t="s">
        <v>3458</v>
      </c>
      <c r="H321" s="9" t="s">
        <v>679</v>
      </c>
      <c r="I321" s="9">
        <v>7905</v>
      </c>
      <c r="J321" s="9">
        <v>7905</v>
      </c>
      <c r="K321" s="9">
        <v>255.8</v>
      </c>
      <c r="L321" s="115">
        <f t="shared" si="12"/>
        <v>1</v>
      </c>
      <c r="M321" s="96">
        <f>IF($B321="Область","",SUM('Дані з ДІСО'!J321:L321)/K321)</f>
        <v>3.5574667709147771</v>
      </c>
      <c r="N321" s="9" t="str">
        <f>IF($B321="Область","",VLOOKUP(100*J321/I321,Параметри!$B$39:$C$53,2,TRUE))</f>
        <v>1. 100%</v>
      </c>
      <c r="O321" s="9" t="str">
        <f>IF($B321="Область","",VLOOKUP(M321,Параметри!$B$21:$C$35,2,TRUE))</f>
        <v>5. 3-3,9</v>
      </c>
      <c r="P321" s="9">
        <f t="shared" si="13"/>
        <v>1</v>
      </c>
      <c r="Q321" s="9">
        <f t="shared" si="14"/>
        <v>5</v>
      </c>
      <c r="R321" s="116">
        <v>13</v>
      </c>
      <c r="S321" s="117">
        <f>IF(C321="Область",Параметри!$K$47,IF(C321="Київ",Параметри!$K$48,IF(L321&lt;Параметри!$I$42,Параметри!$K$42,IF(L321&lt;Параметри!$I$43,Параметри!$K$43,IF(L321&lt;Параметри!$I$44,Параметри!$K$44,IF(L321&lt;Параметри!$I$45,Параметри!$K$45,Параметри!$K$46))))))</f>
        <v>0.53</v>
      </c>
      <c r="T321" s="97">
        <f>IF($B321="Область",Параметри!K$63,IF($R321&lt;Параметри!$G$59,Параметри!K$58,IF($R321&lt;Параметри!$G$60,Параметри!K$59,IF($R321&lt;Параметри!$G$61,Параметри!K$60,IF($R321&lt;Параметри!$G$62,Параметри!K$61,Параметри!K$62)))))</f>
        <v>1.7000000000000001E-2</v>
      </c>
      <c r="U321" s="97">
        <f>IF($B321="Область",Параметри!L$63,IF($R321&lt;Параметри!$G$59,Параметри!L$58,IF($R321&lt;Параметри!$G$60,Параметри!L$59,IF($R321&lt;Параметри!$G$61,Параметри!L$60,IF($R321&lt;Параметри!$G$62,Параметри!L$61,Параметри!L$62)))))</f>
        <v>4.7E-2</v>
      </c>
      <c r="V321" s="98">
        <f>IF(OR(SUM('Дані з ДІСО'!G321:I321)=0,Розрахунки!H321=0),"",Розрахунки!H321/SUM('Дані з ДІСО'!G321:I321))</f>
        <v>15.423728813559322</v>
      </c>
      <c r="W321" s="9">
        <v>2021</v>
      </c>
      <c r="X321" s="9">
        <v>13.5</v>
      </c>
      <c r="Y321" s="9">
        <v>12</v>
      </c>
      <c r="Z321" s="9" t="s">
        <v>4536</v>
      </c>
      <c r="AA321" s="99">
        <v>13</v>
      </c>
      <c r="AB321" s="9" t="str">
        <f>IF('Коефіцієнти АТО'!C321="Область","",'Коефіцієнти АТО'!D321)</f>
        <v>Житомирська</v>
      </c>
      <c r="AC321" s="9"/>
    </row>
    <row r="322" spans="1:29" ht="15" customHeight="1">
      <c r="A322" s="9">
        <v>321</v>
      </c>
      <c r="B322" s="9" t="s">
        <v>3097</v>
      </c>
      <c r="C322" s="9" t="s">
        <v>3097</v>
      </c>
      <c r="D322" s="9" t="s">
        <v>3459</v>
      </c>
      <c r="E322" s="9" t="s">
        <v>15</v>
      </c>
      <c r="F322" s="9" t="s">
        <v>685</v>
      </c>
      <c r="G322" s="9" t="s">
        <v>3119</v>
      </c>
      <c r="H322" s="9" t="s">
        <v>684</v>
      </c>
      <c r="I322" s="9"/>
      <c r="J322" s="9"/>
      <c r="K322" s="9" t="s">
        <v>4534</v>
      </c>
      <c r="L322" s="115" t="str">
        <f t="shared" ref="L322:L385" si="15">IF($B322="Область","",J322/I322)</f>
        <v/>
      </c>
      <c r="M322" s="96" t="str">
        <f>IF($B322="Область","",SUM('Дані з ДІСО'!J322:L322)/K322)</f>
        <v/>
      </c>
      <c r="N322" s="9" t="str">
        <f>IF($B322="Область","",VLOOKUP(100*J322/I322,Параметри!$B$39:$C$53,2,TRUE))</f>
        <v/>
      </c>
      <c r="O322" s="9" t="str">
        <f>IF($B322="Область","",VLOOKUP(M322,Параметри!$B$21:$C$35,2,TRUE))</f>
        <v/>
      </c>
      <c r="P322" s="9" t="str">
        <f t="shared" ref="P322:P385" si="16">IF($B322="Область","",IF(MID(N322,2,1)=".",MID(N322,1,1),MID(N322,1,2))*1)</f>
        <v/>
      </c>
      <c r="Q322" s="9" t="str">
        <f t="shared" ref="Q322:Q385" si="17">IF($B322="Область","",IF(MID(O322,2,1)=".",MID(O322,1,1),MID(O322,1,2))*1)</f>
        <v/>
      </c>
      <c r="R322" s="116">
        <v>20</v>
      </c>
      <c r="S322" s="117">
        <f>IF(C322="Область",Параметри!$K$47,IF(C322="Київ",Параметри!$K$48,IF(L322&lt;Параметри!$I$42,Параметри!$K$42,IF(L322&lt;Параметри!$I$43,Параметри!$K$43,IF(L322&lt;Параметри!$I$44,Параметри!$K$44,IF(L322&lt;Параметри!$I$45,Параметри!$K$45,Параметри!$K$46))))))</f>
        <v>0.23</v>
      </c>
      <c r="T322" s="97">
        <f>IF($B322="Область",Параметри!K$63,IF($R322&lt;Параметри!$G$59,Параметри!K$58,IF($R322&lt;Параметри!$G$60,Параметри!K$59,IF($R322&lt;Параметри!$G$61,Параметри!K$60,IF($R322&lt;Параметри!$G$62,Параметри!K$61,Параметри!K$62)))))</f>
        <v>7.0000000000000007E-2</v>
      </c>
      <c r="U322" s="97">
        <f>IF($B322="Область",Параметри!L$63,IF($R322&lt;Параметри!$G$59,Параметри!L$58,IF($R322&lt;Параметри!$G$60,Параметри!L$59,IF($R322&lt;Параметри!$G$61,Параметри!L$60,IF($R322&lt;Параметри!$G$62,Параметри!L$61,Параметри!L$62)))))</f>
        <v>0.10100000000000001</v>
      </c>
      <c r="V322" s="98">
        <f>IF(OR(SUM('Дані з ДІСО'!G322:I322)=0,Розрахунки!H322=0),"",Розрахунки!H322/SUM('Дані з ДІСО'!G322:I322))</f>
        <v>19.023255813953487</v>
      </c>
      <c r="W322" s="9" t="s">
        <v>3097</v>
      </c>
      <c r="X322" s="9">
        <v>20</v>
      </c>
      <c r="Y322" s="9">
        <v>20</v>
      </c>
      <c r="Z322" s="9" t="s">
        <v>4535</v>
      </c>
      <c r="AA322" s="99">
        <v>20</v>
      </c>
      <c r="AB322" s="9" t="str">
        <f>IF('Коефіцієнти АТО'!C322="Область","",'Коефіцієнти АТО'!D322)</f>
        <v/>
      </c>
      <c r="AC322" s="9"/>
    </row>
    <row r="323" spans="1:29" ht="15" customHeight="1">
      <c r="A323" s="9">
        <v>322</v>
      </c>
      <c r="B323" s="9" t="s">
        <v>3148</v>
      </c>
      <c r="C323" s="9" t="s">
        <v>3148</v>
      </c>
      <c r="D323" s="9" t="s">
        <v>3459</v>
      </c>
      <c r="E323" s="9" t="s">
        <v>24</v>
      </c>
      <c r="F323" s="9" t="s">
        <v>689</v>
      </c>
      <c r="G323" s="9" t="s">
        <v>3460</v>
      </c>
      <c r="H323" s="9" t="s">
        <v>688</v>
      </c>
      <c r="I323" s="9">
        <v>12428</v>
      </c>
      <c r="J323" s="9">
        <v>12428</v>
      </c>
      <c r="K323" s="9">
        <v>74.900000000000006</v>
      </c>
      <c r="L323" s="115">
        <f t="shared" si="15"/>
        <v>1</v>
      </c>
      <c r="M323" s="96">
        <f>IF($B323="Область","",SUM('Дані з ДІСО'!J323:L323)/K323)</f>
        <v>27.196261682242987</v>
      </c>
      <c r="N323" s="9" t="str">
        <f>IF($B323="Область","",VLOOKUP(100*J323/I323,Параметри!$B$39:$C$53,2,TRUE))</f>
        <v>1. 100%</v>
      </c>
      <c r="O323" s="9" t="str">
        <f>IF($B323="Область","",VLOOKUP(M323,Параметри!$B$21:$C$35,2,TRUE))</f>
        <v>12. 15-35,3</v>
      </c>
      <c r="P323" s="9">
        <f t="shared" si="16"/>
        <v>1</v>
      </c>
      <c r="Q323" s="9">
        <f t="shared" si="17"/>
        <v>12</v>
      </c>
      <c r="R323" s="116">
        <v>20.5</v>
      </c>
      <c r="S323" s="117">
        <f>IF(C323="Область",Параметри!$K$47,IF(C323="Київ",Параметри!$K$48,IF(L323&lt;Параметри!$I$42,Параметри!$K$42,IF(L323&lt;Параметри!$I$43,Параметри!$K$43,IF(L323&lt;Параметри!$I$44,Параметри!$K$44,IF(L323&lt;Параметри!$I$45,Параметри!$K$45,Параметри!$K$46))))))</f>
        <v>0.53</v>
      </c>
      <c r="T323" s="97">
        <f>IF($B323="Область",Параметри!K$63,IF($R323&lt;Параметри!$G$59,Параметри!K$58,IF($R323&lt;Параметри!$G$60,Параметри!K$59,IF($R323&lt;Параметри!$G$61,Параметри!K$60,IF($R323&lt;Параметри!$G$62,Параметри!K$61,Параметри!K$62)))))</f>
        <v>7.4999999999999997E-2</v>
      </c>
      <c r="U323" s="97">
        <f>IF($B323="Область",Параметри!L$63,IF($R323&lt;Параметри!$G$59,Параметри!L$58,IF($R323&lt;Параметри!$G$60,Параметри!L$59,IF($R323&lt;Параметри!$G$61,Параметри!L$60,IF($R323&lt;Параметри!$G$62,Параметри!L$61,Параметри!L$62)))))</f>
        <v>4.7E-2</v>
      </c>
      <c r="V323" s="98">
        <f>IF(OR(SUM('Дані з ДІСО'!G323:I323)=0,Розрахунки!H323=0),"",Розрахунки!H323/SUM('Дані з ДІСО'!G323:I323))</f>
        <v>25.462499999999999</v>
      </c>
      <c r="W323" s="9">
        <v>2016</v>
      </c>
      <c r="X323" s="9">
        <v>20.5</v>
      </c>
      <c r="Y323" s="9">
        <v>19.5</v>
      </c>
      <c r="Z323" s="9" t="s">
        <v>4535</v>
      </c>
      <c r="AA323" s="99">
        <v>20.5</v>
      </c>
      <c r="AB323" s="9" t="str">
        <f>IF('Коефіцієнти АТО'!C323="Область","",'Коефіцієнти АТО'!D323)</f>
        <v>Закарпатська</v>
      </c>
      <c r="AC323" s="9"/>
    </row>
    <row r="324" spans="1:29" ht="15" customHeight="1">
      <c r="A324" s="9">
        <v>323</v>
      </c>
      <c r="B324" s="9" t="s">
        <v>3145</v>
      </c>
      <c r="C324" s="9" t="s">
        <v>3146</v>
      </c>
      <c r="D324" s="9" t="s">
        <v>3459</v>
      </c>
      <c r="E324" s="9" t="s">
        <v>21</v>
      </c>
      <c r="F324" s="9" t="s">
        <v>691</v>
      </c>
      <c r="G324" s="9" t="s">
        <v>3461</v>
      </c>
      <c r="H324" s="9" t="s">
        <v>690</v>
      </c>
      <c r="I324" s="9">
        <v>19463</v>
      </c>
      <c r="J324" s="9">
        <v>10520</v>
      </c>
      <c r="K324" s="9">
        <v>98.9</v>
      </c>
      <c r="L324" s="115">
        <f t="shared" si="15"/>
        <v>0.54051276781585578</v>
      </c>
      <c r="M324" s="96">
        <f>IF($B324="Область","",SUM('Дані з ДІСО'!J324:L324)/K324)</f>
        <v>35.51567239635996</v>
      </c>
      <c r="N324" s="9" t="str">
        <f>IF($B324="Область","",VLOOKUP(100*J324/I324,Параметри!$B$39:$C$53,2,TRUE))</f>
        <v>6. 53-58</v>
      </c>
      <c r="O324" s="9" t="str">
        <f>IF($B324="Область","",VLOOKUP(M324,Параметри!$B$21:$C$35,2,TRUE))</f>
        <v>13. 35,3-44,9</v>
      </c>
      <c r="P324" s="9">
        <f t="shared" si="16"/>
        <v>6</v>
      </c>
      <c r="Q324" s="9">
        <f t="shared" si="17"/>
        <v>13</v>
      </c>
      <c r="R324" s="116">
        <v>19</v>
      </c>
      <c r="S324" s="117">
        <f>IF(C324="Область",Параметри!$K$47,IF(C324="Київ",Параметри!$K$48,IF(L324&lt;Параметри!$I$42,Параметри!$K$42,IF(L324&lt;Параметри!$I$43,Параметри!$K$43,IF(L324&lt;Параметри!$I$44,Параметри!$K$44,IF(L324&lt;Параметри!$I$45,Параметри!$K$45,Параметри!$K$46))))))</f>
        <v>0.43</v>
      </c>
      <c r="T324" s="97">
        <f>IF($B324="Область",Параметри!K$63,IF($R324&lt;Параметри!$G$59,Параметри!K$58,IF($R324&lt;Параметри!$G$60,Параметри!K$59,IF($R324&lt;Параметри!$G$61,Параметри!K$60,IF($R324&lt;Параметри!$G$62,Параметри!K$61,Параметри!K$62)))))</f>
        <v>1.7000000000000001E-2</v>
      </c>
      <c r="U324" s="97">
        <f>IF($B324="Область",Параметри!L$63,IF($R324&lt;Параметри!$G$59,Параметри!L$58,IF($R324&lt;Параметри!$G$60,Параметри!L$59,IF($R324&lt;Параметри!$G$61,Параметри!L$60,IF($R324&lt;Параметри!$G$62,Параметри!L$61,Параметри!L$62)))))</f>
        <v>4.7E-2</v>
      </c>
      <c r="V324" s="98">
        <f>IF(OR(SUM('Дані з ДІСО'!G324:I324)=0,Розрахунки!H324=0),"",Розрахунки!H324/SUM('Дані з ДІСО'!G324:I324))</f>
        <v>20.784023668639055</v>
      </c>
      <c r="W324" s="9">
        <v>2016</v>
      </c>
      <c r="X324" s="9">
        <v>21</v>
      </c>
      <c r="Y324" s="9">
        <v>18</v>
      </c>
      <c r="Z324" s="9" t="s">
        <v>4536</v>
      </c>
      <c r="AA324" s="99">
        <v>19</v>
      </c>
      <c r="AB324" s="9" t="str">
        <f>IF('Коефіцієнти АТО'!C324="Область","",'Коефіцієнти АТО'!D324)</f>
        <v>Закарпатська</v>
      </c>
      <c r="AC324" s="9"/>
    </row>
    <row r="325" spans="1:29" ht="15" customHeight="1">
      <c r="A325" s="9">
        <v>324</v>
      </c>
      <c r="B325" s="9" t="s">
        <v>3148</v>
      </c>
      <c r="C325" s="9" t="s">
        <v>3148</v>
      </c>
      <c r="D325" s="9" t="s">
        <v>3459</v>
      </c>
      <c r="E325" s="9" t="s">
        <v>24</v>
      </c>
      <c r="F325" s="9" t="s">
        <v>693</v>
      </c>
      <c r="G325" s="9" t="s">
        <v>3462</v>
      </c>
      <c r="H325" s="9" t="s">
        <v>692</v>
      </c>
      <c r="I325" s="9">
        <v>13792</v>
      </c>
      <c r="J325" s="9">
        <v>13792</v>
      </c>
      <c r="K325" s="9">
        <v>225.5</v>
      </c>
      <c r="L325" s="115">
        <f t="shared" si="15"/>
        <v>1</v>
      </c>
      <c r="M325" s="96">
        <f>IF($B325="Область","",SUM('Дані з ДІСО'!J325:L325)/K325)</f>
        <v>7.0532150776053211</v>
      </c>
      <c r="N325" s="9" t="str">
        <f>IF($B325="Область","",VLOOKUP(100*J325/I325,Параметри!$B$39:$C$53,2,TRUE))</f>
        <v>1. 100%</v>
      </c>
      <c r="O325" s="9" t="str">
        <f>IF($B325="Область","",VLOOKUP(M325,Параметри!$B$21:$C$35,2,TRUE))</f>
        <v>10. 7-10,2</v>
      </c>
      <c r="P325" s="9">
        <f t="shared" si="16"/>
        <v>1</v>
      </c>
      <c r="Q325" s="9">
        <f t="shared" si="17"/>
        <v>10</v>
      </c>
      <c r="R325" s="116">
        <v>15.5</v>
      </c>
      <c r="S325" s="117">
        <f>IF(C325="Область",Параметри!$K$47,IF(C325="Київ",Параметри!$K$48,IF(L325&lt;Параметри!$I$42,Параметри!$K$42,IF(L325&lt;Параметри!$I$43,Параметри!$K$43,IF(L325&lt;Параметри!$I$44,Параметри!$K$44,IF(L325&lt;Параметри!$I$45,Параметри!$K$45,Параметри!$K$46))))))</f>
        <v>0.53</v>
      </c>
      <c r="T325" s="97">
        <f>IF($B325="Область",Параметри!K$63,IF($R325&lt;Параметри!$G$59,Параметри!K$58,IF($R325&lt;Параметри!$G$60,Параметри!K$59,IF($R325&lt;Параметри!$G$61,Параметри!K$60,IF($R325&lt;Параметри!$G$62,Параметри!K$61,Параметри!K$62)))))</f>
        <v>1.7000000000000001E-2</v>
      </c>
      <c r="U325" s="97">
        <f>IF($B325="Область",Параметри!L$63,IF($R325&lt;Параметри!$G$59,Параметри!L$58,IF($R325&lt;Параметри!$G$60,Параметри!L$59,IF($R325&lt;Параметри!$G$61,Параметри!L$60,IF($R325&lt;Параметри!$G$62,Параметри!L$61,Параметри!L$62)))))</f>
        <v>4.7E-2</v>
      </c>
      <c r="V325" s="98">
        <f>IF(OR(SUM('Дані з ДІСО'!G325:I325)=0,Розрахунки!H325=0),"",Розрахунки!H325/SUM('Дані з ДІСО'!G325:I325))</f>
        <v>15.441747572815533</v>
      </c>
      <c r="W325" s="9">
        <v>2017</v>
      </c>
      <c r="X325" s="9">
        <v>15.5</v>
      </c>
      <c r="Y325" s="9">
        <v>15.5</v>
      </c>
      <c r="Z325" s="9" t="s">
        <v>4535</v>
      </c>
      <c r="AA325" s="99">
        <v>15.5</v>
      </c>
      <c r="AB325" s="9" t="str">
        <f>IF('Коефіцієнти АТО'!C325="Область","",'Коефіцієнти АТО'!D325)</f>
        <v>Закарпатська</v>
      </c>
      <c r="AC325" s="9"/>
    </row>
    <row r="326" spans="1:29" ht="15" customHeight="1">
      <c r="A326" s="9">
        <v>325</v>
      </c>
      <c r="B326" s="9" t="s">
        <v>3145</v>
      </c>
      <c r="C326" s="9" t="s">
        <v>3146</v>
      </c>
      <c r="D326" s="9" t="s">
        <v>3459</v>
      </c>
      <c r="E326" s="9" t="s">
        <v>21</v>
      </c>
      <c r="F326" s="9" t="s">
        <v>695</v>
      </c>
      <c r="G326" s="9" t="s">
        <v>3463</v>
      </c>
      <c r="H326" s="9" t="s">
        <v>694</v>
      </c>
      <c r="I326" s="9">
        <v>35893</v>
      </c>
      <c r="J326" s="9">
        <v>26670</v>
      </c>
      <c r="K326" s="9">
        <v>313.10000000000002</v>
      </c>
      <c r="L326" s="115">
        <f t="shared" si="15"/>
        <v>0.74304181873902986</v>
      </c>
      <c r="M326" s="96">
        <f>IF($B326="Область","",SUM('Дані з ДІСО'!J326:L326)/K326)</f>
        <v>17.535931012456082</v>
      </c>
      <c r="N326" s="9" t="str">
        <f>IF($B326="Область","",VLOOKUP(100*J326/I326,Параметри!$B$39:$C$53,2,TRUE))</f>
        <v>2. 72-100</v>
      </c>
      <c r="O326" s="9" t="str">
        <f>IF($B326="Область","",VLOOKUP(M326,Параметри!$B$21:$C$35,2,TRUE))</f>
        <v>12. 15-35,3</v>
      </c>
      <c r="P326" s="9">
        <f t="shared" si="16"/>
        <v>2</v>
      </c>
      <c r="Q326" s="9">
        <f t="shared" si="17"/>
        <v>12</v>
      </c>
      <c r="R326" s="116">
        <v>19.5</v>
      </c>
      <c r="S326" s="117">
        <f>IF(C326="Область",Параметри!$K$47,IF(C326="Київ",Параметри!$K$48,IF(L326&lt;Параметри!$I$42,Параметри!$K$42,IF(L326&lt;Параметри!$I$43,Параметри!$K$43,IF(L326&lt;Параметри!$I$44,Параметри!$K$44,IF(L326&lt;Параметри!$I$45,Параметри!$K$45,Параметри!$K$46))))))</f>
        <v>0.48</v>
      </c>
      <c r="T326" s="97">
        <f>IF($B326="Область",Параметри!K$63,IF($R326&lt;Параметри!$G$59,Параметри!K$58,IF($R326&lt;Параметри!$G$60,Параметри!K$59,IF($R326&lt;Параметри!$G$61,Параметри!K$60,IF($R326&lt;Параметри!$G$62,Параметри!K$61,Параметри!K$62)))))</f>
        <v>1.7000000000000001E-2</v>
      </c>
      <c r="U326" s="97">
        <f>IF($B326="Область",Параметри!L$63,IF($R326&lt;Параметри!$G$59,Параметри!L$58,IF($R326&lt;Параметри!$G$60,Параметри!L$59,IF($R326&lt;Параметри!$G$61,Параметри!L$60,IF($R326&lt;Параметри!$G$62,Параметри!L$61,Параметри!L$62)))))</f>
        <v>4.7E-2</v>
      </c>
      <c r="V326" s="98">
        <f>IF(OR(SUM('Дані з ДІСО'!G326:I326)=0,Розрахунки!H326=0),"",Розрахунки!H326/SUM('Дані з ДІСО'!G326:I326))</f>
        <v>19.608928571428571</v>
      </c>
      <c r="W326" s="9">
        <v>2018</v>
      </c>
      <c r="X326" s="9">
        <v>20.5</v>
      </c>
      <c r="Y326" s="9">
        <v>18.5</v>
      </c>
      <c r="Z326" s="9" t="s">
        <v>4536</v>
      </c>
      <c r="AA326" s="99">
        <v>19.5</v>
      </c>
      <c r="AB326" s="9" t="str">
        <f>IF('Коефіцієнти АТО'!C326="Область","",'Коефіцієнти АТО'!D326)</f>
        <v>Закарпатська</v>
      </c>
      <c r="AC326" s="9"/>
    </row>
    <row r="327" spans="1:29" ht="15" customHeight="1">
      <c r="A327" s="9">
        <v>326</v>
      </c>
      <c r="B327" s="9" t="s">
        <v>3145</v>
      </c>
      <c r="C327" s="9" t="s">
        <v>3146</v>
      </c>
      <c r="D327" s="9" t="s">
        <v>3459</v>
      </c>
      <c r="E327" s="9" t="s">
        <v>21</v>
      </c>
      <c r="F327" s="9" t="s">
        <v>697</v>
      </c>
      <c r="G327" s="9" t="s">
        <v>3464</v>
      </c>
      <c r="H327" s="9" t="s">
        <v>696</v>
      </c>
      <c r="I327" s="9">
        <v>12497</v>
      </c>
      <c r="J327" s="9">
        <v>5940</v>
      </c>
      <c r="K327" s="9">
        <v>121.7</v>
      </c>
      <c r="L327" s="115">
        <f t="shared" si="15"/>
        <v>0.47531407537809073</v>
      </c>
      <c r="M327" s="96">
        <f>IF($B327="Область","",SUM('Дані з ДІСО'!J327:L327)/K327)</f>
        <v>12.982744453574362</v>
      </c>
      <c r="N327" s="9" t="str">
        <f>IF($B327="Область","",VLOOKUP(100*J327/I327,Параметри!$B$39:$C$53,2,TRUE))</f>
        <v>8. 43-49</v>
      </c>
      <c r="O327" s="9" t="str">
        <f>IF($B327="Область","",VLOOKUP(M327,Параметри!$B$21:$C$35,2,TRUE))</f>
        <v>11. 10,2-15</v>
      </c>
      <c r="P327" s="9">
        <f t="shared" si="16"/>
        <v>8</v>
      </c>
      <c r="Q327" s="9">
        <f t="shared" si="17"/>
        <v>11</v>
      </c>
      <c r="R327" s="116">
        <v>19</v>
      </c>
      <c r="S327" s="117">
        <f>IF(C327="Область",Параметри!$K$47,IF(C327="Київ",Параметри!$K$48,IF(L327&lt;Параметри!$I$42,Параметри!$K$42,IF(L327&lt;Параметри!$I$43,Параметри!$K$43,IF(L327&lt;Параметри!$I$44,Параметри!$K$44,IF(L327&lt;Параметри!$I$45,Параметри!$K$45,Параметри!$K$46))))))</f>
        <v>0.43</v>
      </c>
      <c r="T327" s="97">
        <f>IF($B327="Область",Параметри!K$63,IF($R327&lt;Параметри!$G$59,Параметри!K$58,IF($R327&lt;Параметри!$G$60,Параметри!K$59,IF($R327&lt;Параметри!$G$61,Параметри!K$60,IF($R327&lt;Параметри!$G$62,Параметри!K$61,Параметри!K$62)))))</f>
        <v>1.7000000000000001E-2</v>
      </c>
      <c r="U327" s="97">
        <f>IF($B327="Область",Параметри!L$63,IF($R327&lt;Параметри!$G$59,Параметри!L$58,IF($R327&lt;Параметри!$G$60,Параметри!L$59,IF($R327&lt;Параметри!$G$61,Параметри!L$60,IF($R327&lt;Параметри!$G$62,Параметри!L$61,Параметри!L$62)))))</f>
        <v>4.7E-2</v>
      </c>
      <c r="V327" s="98">
        <f>IF(OR(SUM('Дані з ДІСО'!G327:I327)=0,Розрахунки!H327=0),"",Розрахунки!H327/SUM('Дані з ДІСО'!G327:I327))</f>
        <v>23.582089552238806</v>
      </c>
      <c r="W327" s="9">
        <v>2018</v>
      </c>
      <c r="X327" s="9">
        <v>19</v>
      </c>
      <c r="Y327" s="9">
        <v>18</v>
      </c>
      <c r="Z327" s="9" t="s">
        <v>4535</v>
      </c>
      <c r="AA327" s="99">
        <v>19</v>
      </c>
      <c r="AB327" s="9" t="str">
        <f>IF('Коефіцієнти АТО'!C327="Область","",'Коефіцієнти АТО'!D327)</f>
        <v>Закарпатська</v>
      </c>
      <c r="AC327" s="9"/>
    </row>
    <row r="328" spans="1:29" ht="15" customHeight="1">
      <c r="A328" s="9">
        <v>327</v>
      </c>
      <c r="B328" s="9" t="s">
        <v>3148</v>
      </c>
      <c r="C328" s="9" t="s">
        <v>3148</v>
      </c>
      <c r="D328" s="9" t="s">
        <v>3459</v>
      </c>
      <c r="E328" s="9" t="s">
        <v>24</v>
      </c>
      <c r="F328" s="9" t="s">
        <v>699</v>
      </c>
      <c r="G328" s="9" t="s">
        <v>3465</v>
      </c>
      <c r="H328" s="9" t="s">
        <v>698</v>
      </c>
      <c r="I328" s="9">
        <v>10778</v>
      </c>
      <c r="J328" s="9">
        <v>10778</v>
      </c>
      <c r="K328" s="9">
        <v>154.5</v>
      </c>
      <c r="L328" s="115">
        <f t="shared" si="15"/>
        <v>1</v>
      </c>
      <c r="M328" s="96">
        <f>IF($B328="Область","",SUM('Дані з ДІСО'!J328:L328)/K328)</f>
        <v>6.2459546925566345</v>
      </c>
      <c r="N328" s="9" t="str">
        <f>IF($B328="Область","",VLOOKUP(100*J328/I328,Параметри!$B$39:$C$53,2,TRUE))</f>
        <v>1. 100%</v>
      </c>
      <c r="O328" s="9" t="str">
        <f>IF($B328="Область","",VLOOKUP(M328,Параметри!$B$21:$C$35,2,TRUE))</f>
        <v>9. 5,8-7</v>
      </c>
      <c r="P328" s="9">
        <f t="shared" si="16"/>
        <v>1</v>
      </c>
      <c r="Q328" s="9">
        <f t="shared" si="17"/>
        <v>9</v>
      </c>
      <c r="R328" s="116">
        <v>14</v>
      </c>
      <c r="S328" s="117">
        <f>IF(C328="Область",Параметри!$K$47,IF(C328="Київ",Параметри!$K$48,IF(L328&lt;Параметри!$I$42,Параметри!$K$42,IF(L328&lt;Параметри!$I$43,Параметри!$K$43,IF(L328&lt;Параметри!$I$44,Параметри!$K$44,IF(L328&lt;Параметри!$I$45,Параметри!$K$45,Параметри!$K$46))))))</f>
        <v>0.53</v>
      </c>
      <c r="T328" s="97">
        <f>IF($B328="Область",Параметри!K$63,IF($R328&lt;Параметри!$G$59,Параметри!K$58,IF($R328&lt;Параметри!$G$60,Параметри!K$59,IF($R328&lt;Параметри!$G$61,Параметри!K$60,IF($R328&lt;Параметри!$G$62,Параметри!K$61,Параметри!K$62)))))</f>
        <v>1.7000000000000001E-2</v>
      </c>
      <c r="U328" s="97">
        <f>IF($B328="Область",Параметри!L$63,IF($R328&lt;Параметри!$G$59,Параметри!L$58,IF($R328&lt;Параметри!$G$60,Параметри!L$59,IF($R328&lt;Параметри!$G$61,Параметри!L$60,IF($R328&lt;Параметри!$G$62,Параметри!L$61,Параметри!L$62)))))</f>
        <v>4.7E-2</v>
      </c>
      <c r="V328" s="98">
        <f>IF(OR(SUM('Дані з ДІСО'!G328:I328)=0,Розрахунки!H328=0),"",Розрахунки!H328/SUM('Дані з ДІСО'!G328:I328))</f>
        <v>14.846153846153847</v>
      </c>
      <c r="W328" s="9">
        <v>2018</v>
      </c>
      <c r="X328" s="9">
        <v>15.5</v>
      </c>
      <c r="Y328" s="9">
        <v>13</v>
      </c>
      <c r="Z328" s="9" t="s">
        <v>4536</v>
      </c>
      <c r="AA328" s="99">
        <v>14</v>
      </c>
      <c r="AB328" s="9" t="str">
        <f>IF('Коефіцієнти АТО'!C328="Область","",'Коефіцієнти АТО'!D328)</f>
        <v>Закарпатська</v>
      </c>
      <c r="AC328" s="9"/>
    </row>
    <row r="329" spans="1:29" ht="15" customHeight="1">
      <c r="A329" s="9">
        <v>328</v>
      </c>
      <c r="B329" s="9" t="s">
        <v>3176</v>
      </c>
      <c r="C329" s="9" t="s">
        <v>3146</v>
      </c>
      <c r="D329" s="9" t="s">
        <v>3459</v>
      </c>
      <c r="E329" s="9" t="s">
        <v>78</v>
      </c>
      <c r="F329" s="9" t="s">
        <v>701</v>
      </c>
      <c r="G329" s="9" t="s">
        <v>3466</v>
      </c>
      <c r="H329" s="9" t="s">
        <v>700</v>
      </c>
      <c r="I329" s="9">
        <v>110483</v>
      </c>
      <c r="J329" s="9">
        <v>24580</v>
      </c>
      <c r="K329" s="9">
        <v>270.10000000000002</v>
      </c>
      <c r="L329" s="115">
        <f t="shared" si="15"/>
        <v>0.22247766624729595</v>
      </c>
      <c r="M329" s="96">
        <f>IF($B329="Область","",SUM('Дані з ДІСО'!J329:L329)/K329)</f>
        <v>50.409107737874855</v>
      </c>
      <c r="N329" s="9" t="str">
        <f>IF($B329="Область","",VLOOKUP(100*J329/I329,Параметри!$B$39:$C$53,2,TRUE))</f>
        <v>11. 22-23</v>
      </c>
      <c r="O329" s="9" t="str">
        <f>IF($B329="Область","",VLOOKUP(M329,Параметри!$B$21:$C$35,2,TRUE))</f>
        <v>14. 44,9-93,7</v>
      </c>
      <c r="P329" s="9">
        <f t="shared" si="16"/>
        <v>11</v>
      </c>
      <c r="Q329" s="9">
        <f t="shared" si="17"/>
        <v>14</v>
      </c>
      <c r="R329" s="116">
        <v>25</v>
      </c>
      <c r="S329" s="117">
        <f>IF(C329="Область",Параметри!$K$47,IF(C329="Київ",Параметри!$K$48,IF(L329&lt;Параметри!$I$42,Параметри!$K$42,IF(L329&lt;Параметри!$I$43,Параметри!$K$43,IF(L329&lt;Параметри!$I$44,Параметри!$K$44,IF(L329&lt;Параметри!$I$45,Параметри!$K$45,Параметри!$K$46))))))</f>
        <v>0.33</v>
      </c>
      <c r="T329" s="97">
        <f>IF($B329="Область",Параметри!K$63,IF($R329&lt;Параметри!$G$59,Параметри!K$58,IF($R329&lt;Параметри!$G$60,Параметри!K$59,IF($R329&lt;Параметри!$G$61,Параметри!K$60,IF($R329&lt;Параметри!$G$62,Параметри!K$61,Параметри!K$62)))))</f>
        <v>0.125</v>
      </c>
      <c r="U329" s="97">
        <f>IF($B329="Область",Параметри!L$63,IF($R329&lt;Параметри!$G$59,Параметри!L$58,IF($R329&lt;Параметри!$G$60,Параметри!L$59,IF($R329&lt;Параметри!$G$61,Параметри!L$60,IF($R329&lt;Параметри!$G$62,Параметри!L$61,Параметри!L$62)))))</f>
        <v>4.7E-2</v>
      </c>
      <c r="V329" s="98">
        <f>IF(OR(SUM('Дані з ДІСО'!G329:I329)=0,Розрахунки!H329=0),"",Розрахунки!H329/SUM('Дані з ДІСО'!G329:I329))</f>
        <v>29.858552631578949</v>
      </c>
      <c r="W329" s="9" t="s">
        <v>3176</v>
      </c>
      <c r="X329" s="9">
        <v>25</v>
      </c>
      <c r="Y329" s="9">
        <v>24.5</v>
      </c>
      <c r="Z329" s="9" t="s">
        <v>4535</v>
      </c>
      <c r="AA329" s="99">
        <v>25</v>
      </c>
      <c r="AB329" s="9" t="str">
        <f>IF('Коефіцієнти АТО'!C329="Область","",'Коефіцієнти АТО'!D329)</f>
        <v>Закарпатська</v>
      </c>
      <c r="AC329" s="9"/>
    </row>
    <row r="330" spans="1:29" ht="15" customHeight="1">
      <c r="A330" s="9">
        <v>329</v>
      </c>
      <c r="B330" s="9" t="s">
        <v>3151</v>
      </c>
      <c r="C330" s="9" t="s">
        <v>3151</v>
      </c>
      <c r="D330" s="9" t="s">
        <v>3459</v>
      </c>
      <c r="E330" s="9" t="s">
        <v>29</v>
      </c>
      <c r="F330" s="9" t="s">
        <v>703</v>
      </c>
      <c r="G330" s="9" t="s">
        <v>3467</v>
      </c>
      <c r="H330" s="9" t="s">
        <v>702</v>
      </c>
      <c r="I330" s="9">
        <v>9973</v>
      </c>
      <c r="J330" s="9">
        <v>2286</v>
      </c>
      <c r="K330" s="9">
        <v>111.8</v>
      </c>
      <c r="L330" s="115">
        <f t="shared" si="15"/>
        <v>0.22921889100571544</v>
      </c>
      <c r="M330" s="96">
        <f>IF($B330="Область","",SUM('Дані з ДІСО'!J330:L330)/K330)</f>
        <v>11.958855098389982</v>
      </c>
      <c r="N330" s="9" t="str">
        <f>IF($B330="Область","",VLOOKUP(100*J330/I330,Параметри!$B$39:$C$53,2,TRUE))</f>
        <v>11. 22-23</v>
      </c>
      <c r="O330" s="9" t="str">
        <f>IF($B330="Область","",VLOOKUP(M330,Параметри!$B$21:$C$35,2,TRUE))</f>
        <v>11. 10,2-15</v>
      </c>
      <c r="P330" s="9">
        <f t="shared" si="16"/>
        <v>11</v>
      </c>
      <c r="Q330" s="9">
        <f t="shared" si="17"/>
        <v>11</v>
      </c>
      <c r="R330" s="116">
        <v>19</v>
      </c>
      <c r="S330" s="117">
        <f>IF(C330="Область",Параметри!$K$47,IF(C330="Київ",Параметри!$K$48,IF(L330&lt;Параметри!$I$42,Параметри!$K$42,IF(L330&lt;Параметри!$I$43,Параметри!$K$43,IF(L330&lt;Параметри!$I$44,Параметри!$K$44,IF(L330&lt;Параметри!$I$45,Параметри!$K$45,Параметри!$K$46))))))</f>
        <v>0.33</v>
      </c>
      <c r="T330" s="97">
        <f>IF($B330="Область",Параметри!K$63,IF($R330&lt;Параметри!$G$59,Параметри!K$58,IF($R330&lt;Параметри!$G$60,Параметри!K$59,IF($R330&lt;Параметри!$G$61,Параметри!K$60,IF($R330&lt;Параметри!$G$62,Параметри!K$61,Параметри!K$62)))))</f>
        <v>1.7000000000000001E-2</v>
      </c>
      <c r="U330" s="97">
        <f>IF($B330="Область",Параметри!L$63,IF($R330&lt;Параметри!$G$59,Параметри!L$58,IF($R330&lt;Параметри!$G$60,Параметри!L$59,IF($R330&lt;Параметри!$G$61,Параметри!L$60,IF($R330&lt;Параметри!$G$62,Параметри!L$61,Параметри!L$62)))))</f>
        <v>4.7E-2</v>
      </c>
      <c r="V330" s="98">
        <f>IF(OR(SUM('Дані з ДІСО'!G330:I330)=0,Розрахунки!H330=0),"",Розрахунки!H330/SUM('Дані з ДІСО'!G330:I330))</f>
        <v>19.100000000000001</v>
      </c>
      <c r="W330" s="9">
        <v>2021</v>
      </c>
      <c r="X330" s="9">
        <v>21.5</v>
      </c>
      <c r="Y330" s="9">
        <v>18</v>
      </c>
      <c r="Z330" s="9" t="s">
        <v>4536</v>
      </c>
      <c r="AA330" s="99">
        <v>19</v>
      </c>
      <c r="AB330" s="9" t="str">
        <f>IF('Коефіцієнти АТО'!C330="Область","",'Коефіцієнти АТО'!D330)</f>
        <v>Закарпатська</v>
      </c>
      <c r="AC330" s="9"/>
    </row>
    <row r="331" spans="1:29" ht="15" customHeight="1">
      <c r="A331" s="9">
        <v>330</v>
      </c>
      <c r="B331" s="9" t="s">
        <v>3148</v>
      </c>
      <c r="C331" s="9" t="s">
        <v>3148</v>
      </c>
      <c r="D331" s="9" t="s">
        <v>3459</v>
      </c>
      <c r="E331" s="9" t="s">
        <v>24</v>
      </c>
      <c r="F331" s="9" t="s">
        <v>705</v>
      </c>
      <c r="G331" s="9" t="s">
        <v>3468</v>
      </c>
      <c r="H331" s="9" t="s">
        <v>704</v>
      </c>
      <c r="I331" s="9">
        <v>9306</v>
      </c>
      <c r="J331" s="9">
        <v>9306</v>
      </c>
      <c r="K331" s="9">
        <v>78</v>
      </c>
      <c r="L331" s="115">
        <f t="shared" si="15"/>
        <v>1</v>
      </c>
      <c r="M331" s="96">
        <f>IF($B331="Область","",SUM('Дані з ДІСО'!J331:L331)/K331)</f>
        <v>15.717948717948717</v>
      </c>
      <c r="N331" s="9" t="str">
        <f>IF($B331="Область","",VLOOKUP(100*J331/I331,Параметри!$B$39:$C$53,2,TRUE))</f>
        <v>1. 100%</v>
      </c>
      <c r="O331" s="9" t="str">
        <f>IF($B331="Область","",VLOOKUP(M331,Параметри!$B$21:$C$35,2,TRUE))</f>
        <v>12. 15-35,3</v>
      </c>
      <c r="P331" s="9">
        <f t="shared" si="16"/>
        <v>1</v>
      </c>
      <c r="Q331" s="9">
        <f t="shared" si="17"/>
        <v>12</v>
      </c>
      <c r="R331" s="116">
        <v>20.5</v>
      </c>
      <c r="S331" s="117">
        <f>IF(C331="Область",Параметри!$K$47,IF(C331="Київ",Параметри!$K$48,IF(L331&lt;Параметри!$I$42,Параметри!$K$42,IF(L331&lt;Параметри!$I$43,Параметри!$K$43,IF(L331&lt;Параметри!$I$44,Параметри!$K$44,IF(L331&lt;Параметри!$I$45,Параметри!$K$45,Параметри!$K$46))))))</f>
        <v>0.53</v>
      </c>
      <c r="T331" s="97">
        <f>IF($B331="Область",Параметри!K$63,IF($R331&lt;Параметри!$G$59,Параметри!K$58,IF($R331&lt;Параметри!$G$60,Параметри!K$59,IF($R331&lt;Параметри!$G$61,Параметри!K$60,IF($R331&lt;Параметри!$G$62,Параметри!K$61,Параметри!K$62)))))</f>
        <v>7.4999999999999997E-2</v>
      </c>
      <c r="U331" s="97">
        <f>IF($B331="Область",Параметри!L$63,IF($R331&lt;Параметри!$G$59,Параметри!L$58,IF($R331&lt;Параметри!$G$60,Параметри!L$59,IF($R331&lt;Параметри!$G$61,Параметри!L$60,IF($R331&lt;Параметри!$G$62,Параметри!L$61,Параметри!L$62)))))</f>
        <v>4.7E-2</v>
      </c>
      <c r="V331" s="98">
        <f>IF(OR(SUM('Дані з ДІСО'!G331:I331)=0,Розрахунки!H331=0),"",Розрахунки!H331/SUM('Дані з ДІСО'!G331:I331))</f>
        <v>22.290909090909089</v>
      </c>
      <c r="W331" s="9">
        <v>2021</v>
      </c>
      <c r="X331" s="9">
        <v>20.5</v>
      </c>
      <c r="Y331" s="9">
        <v>20</v>
      </c>
      <c r="Z331" s="9" t="s">
        <v>4535</v>
      </c>
      <c r="AA331" s="99">
        <v>20.5</v>
      </c>
      <c r="AB331" s="9" t="str">
        <f>IF('Коефіцієнти АТО'!C331="Область","",'Коефіцієнти АТО'!D331)</f>
        <v>Закарпатська</v>
      </c>
      <c r="AC331" s="9"/>
    </row>
    <row r="332" spans="1:29" ht="15" customHeight="1">
      <c r="A332" s="9">
        <v>331</v>
      </c>
      <c r="B332" s="9" t="s">
        <v>3148</v>
      </c>
      <c r="C332" s="9" t="s">
        <v>3148</v>
      </c>
      <c r="D332" s="9" t="s">
        <v>3459</v>
      </c>
      <c r="E332" s="9" t="s">
        <v>24</v>
      </c>
      <c r="F332" s="9" t="s">
        <v>707</v>
      </c>
      <c r="G332" s="9" t="s">
        <v>3469</v>
      </c>
      <c r="H332" s="9" t="s">
        <v>706</v>
      </c>
      <c r="I332" s="9">
        <v>16801</v>
      </c>
      <c r="J332" s="9">
        <v>16801</v>
      </c>
      <c r="K332" s="9">
        <v>260.7</v>
      </c>
      <c r="L332" s="115">
        <f t="shared" si="15"/>
        <v>1</v>
      </c>
      <c r="M332" s="96">
        <f>IF($B332="Область","",SUM('Дані з ДІСО'!J332:L332)/K332)</f>
        <v>8.4771768316072116</v>
      </c>
      <c r="N332" s="9" t="str">
        <f>IF($B332="Область","",VLOOKUP(100*J332/I332,Параметри!$B$39:$C$53,2,TRUE))</f>
        <v>1. 100%</v>
      </c>
      <c r="O332" s="9" t="str">
        <f>IF($B332="Область","",VLOOKUP(M332,Параметри!$B$21:$C$35,2,TRUE))</f>
        <v>10. 7-10,2</v>
      </c>
      <c r="P332" s="9">
        <f t="shared" si="16"/>
        <v>1</v>
      </c>
      <c r="Q332" s="9">
        <f t="shared" si="17"/>
        <v>10</v>
      </c>
      <c r="R332" s="116">
        <v>18</v>
      </c>
      <c r="S332" s="117">
        <f>IF(C332="Область",Параметри!$K$47,IF(C332="Київ",Параметри!$K$48,IF(L332&lt;Параметри!$I$42,Параметри!$K$42,IF(L332&lt;Параметри!$I$43,Параметри!$K$43,IF(L332&lt;Параметри!$I$44,Параметри!$K$44,IF(L332&lt;Параметри!$I$45,Параметри!$K$45,Параметри!$K$46))))))</f>
        <v>0.53</v>
      </c>
      <c r="T332" s="97">
        <f>IF($B332="Область",Параметри!K$63,IF($R332&lt;Параметри!$G$59,Параметри!K$58,IF($R332&lt;Параметри!$G$60,Параметри!K$59,IF($R332&lt;Параметри!$G$61,Параметри!K$60,IF($R332&lt;Параметри!$G$62,Параметри!K$61,Параметри!K$62)))))</f>
        <v>1.7000000000000001E-2</v>
      </c>
      <c r="U332" s="97">
        <f>IF($B332="Область",Параметри!L$63,IF($R332&lt;Параметри!$G$59,Параметри!L$58,IF($R332&lt;Параметри!$G$60,Параметри!L$59,IF($R332&lt;Параметри!$G$61,Параметри!L$60,IF($R332&lt;Параметри!$G$62,Параметри!L$61,Параметри!L$62)))))</f>
        <v>4.7E-2</v>
      </c>
      <c r="V332" s="98">
        <f>IF(OR(SUM('Дані з ДІСО'!G332:I332)=0,Розрахунки!H332=0),"",Розрахунки!H332/SUM('Дані з ДІСО'!G332:I332))</f>
        <v>28.333333333333332</v>
      </c>
      <c r="W332" s="9">
        <v>2021</v>
      </c>
      <c r="X332" s="9">
        <v>15.5</v>
      </c>
      <c r="Y332" s="9">
        <v>19</v>
      </c>
      <c r="Z332" s="9" t="s">
        <v>4536</v>
      </c>
      <c r="AA332" s="99">
        <v>18</v>
      </c>
      <c r="AB332" s="9" t="str">
        <f>IF('Коефіцієнти АТО'!C332="Область","",'Коефіцієнти АТО'!D332)</f>
        <v>Закарпатська</v>
      </c>
      <c r="AC332" s="9"/>
    </row>
    <row r="333" spans="1:29" ht="15" customHeight="1">
      <c r="A333" s="9">
        <v>332</v>
      </c>
      <c r="B333" s="9" t="s">
        <v>3148</v>
      </c>
      <c r="C333" s="9" t="s">
        <v>3148</v>
      </c>
      <c r="D333" s="9" t="s">
        <v>3459</v>
      </c>
      <c r="E333" s="9" t="s">
        <v>24</v>
      </c>
      <c r="F333" s="9" t="s">
        <v>709</v>
      </c>
      <c r="G333" s="9" t="s">
        <v>3470</v>
      </c>
      <c r="H333" s="9" t="s">
        <v>708</v>
      </c>
      <c r="I333" s="9">
        <v>8333</v>
      </c>
      <c r="J333" s="9">
        <v>8333</v>
      </c>
      <c r="K333" s="9">
        <v>42.1</v>
      </c>
      <c r="L333" s="115">
        <f t="shared" si="15"/>
        <v>1</v>
      </c>
      <c r="M333" s="96">
        <f>IF($B333="Область","",SUM('Дані з ДІСО'!J333:L333)/K333)</f>
        <v>30.38004750593824</v>
      </c>
      <c r="N333" s="9" t="str">
        <f>IF($B333="Область","",VLOOKUP(100*J333/I333,Параметри!$B$39:$C$53,2,TRUE))</f>
        <v>1. 100%</v>
      </c>
      <c r="O333" s="9" t="str">
        <f>IF($B333="Область","",VLOOKUP(M333,Параметри!$B$21:$C$35,2,TRUE))</f>
        <v>12. 15-35,3</v>
      </c>
      <c r="P333" s="9">
        <f t="shared" si="16"/>
        <v>1</v>
      </c>
      <c r="Q333" s="9">
        <f t="shared" si="17"/>
        <v>12</v>
      </c>
      <c r="R333" s="116">
        <v>20.5</v>
      </c>
      <c r="S333" s="117">
        <f>IF(C333="Область",Параметри!$K$47,IF(C333="Київ",Параметри!$K$48,IF(L333&lt;Параметри!$I$42,Параметри!$K$42,IF(L333&lt;Параметри!$I$43,Параметри!$K$43,IF(L333&lt;Параметри!$I$44,Параметри!$K$44,IF(L333&lt;Параметри!$I$45,Параметри!$K$45,Параметри!$K$46))))))</f>
        <v>0.53</v>
      </c>
      <c r="T333" s="97">
        <f>IF($B333="Область",Параметри!K$63,IF($R333&lt;Параметри!$G$59,Параметри!K$58,IF($R333&lt;Параметри!$G$60,Параметри!K$59,IF($R333&lt;Параметри!$G$61,Параметри!K$60,IF($R333&lt;Параметри!$G$62,Параметри!K$61,Параметри!K$62)))))</f>
        <v>7.4999999999999997E-2</v>
      </c>
      <c r="U333" s="97">
        <f>IF($B333="Область",Параметри!L$63,IF($R333&lt;Параметри!$G$59,Параметри!L$58,IF($R333&lt;Параметри!$G$60,Параметри!L$59,IF($R333&lt;Параметри!$G$61,Параметри!L$60,IF($R333&lt;Параметри!$G$62,Параметри!L$61,Параметри!L$62)))))</f>
        <v>4.7E-2</v>
      </c>
      <c r="V333" s="98">
        <f>IF(OR(SUM('Дані з ДІСО'!G333:I333)=0,Розрахунки!H333=0),"",Розрахунки!H333/SUM('Дані з ДІСО'!G333:I333))</f>
        <v>24.132075471698112</v>
      </c>
      <c r="W333" s="9">
        <v>2021</v>
      </c>
      <c r="X333" s="9">
        <v>20.5</v>
      </c>
      <c r="Y333" s="9">
        <v>20</v>
      </c>
      <c r="Z333" s="9" t="s">
        <v>4535</v>
      </c>
      <c r="AA333" s="99">
        <v>20.5</v>
      </c>
      <c r="AB333" s="9" t="str">
        <f>IF('Коефіцієнти АТО'!C333="Область","",'Коефіцієнти АТО'!D333)</f>
        <v>Закарпатська</v>
      </c>
      <c r="AC333" s="9"/>
    </row>
    <row r="334" spans="1:29" ht="15" customHeight="1">
      <c r="A334" s="9">
        <v>333</v>
      </c>
      <c r="B334" s="9" t="s">
        <v>3148</v>
      </c>
      <c r="C334" s="9" t="s">
        <v>3148</v>
      </c>
      <c r="D334" s="9" t="s">
        <v>3459</v>
      </c>
      <c r="E334" s="9" t="s">
        <v>24</v>
      </c>
      <c r="F334" s="9" t="s">
        <v>711</v>
      </c>
      <c r="G334" s="9" t="s">
        <v>3471</v>
      </c>
      <c r="H334" s="9" t="s">
        <v>710</v>
      </c>
      <c r="I334" s="9">
        <v>9412</v>
      </c>
      <c r="J334" s="9">
        <v>9412</v>
      </c>
      <c r="K334" s="9">
        <v>72.5</v>
      </c>
      <c r="L334" s="115">
        <f t="shared" si="15"/>
        <v>1</v>
      </c>
      <c r="M334" s="96">
        <f>IF($B334="Область","",SUM('Дані з ДІСО'!J334:L334)/K334)</f>
        <v>19.172413793103448</v>
      </c>
      <c r="N334" s="9" t="str">
        <f>IF($B334="Область","",VLOOKUP(100*J334/I334,Параметри!$B$39:$C$53,2,TRUE))</f>
        <v>1. 100%</v>
      </c>
      <c r="O334" s="9" t="str">
        <f>IF($B334="Область","",VLOOKUP(M334,Параметри!$B$21:$C$35,2,TRUE))</f>
        <v>12. 15-35,3</v>
      </c>
      <c r="P334" s="9">
        <f t="shared" si="16"/>
        <v>1</v>
      </c>
      <c r="Q334" s="9">
        <f t="shared" si="17"/>
        <v>12</v>
      </c>
      <c r="R334" s="116">
        <v>15.5</v>
      </c>
      <c r="S334" s="117">
        <f>IF(C334="Область",Параметри!$K$47,IF(C334="Київ",Параметри!$K$48,IF(L334&lt;Параметри!$I$42,Параметри!$K$42,IF(L334&lt;Параметри!$I$43,Параметри!$K$43,IF(L334&lt;Параметри!$I$44,Параметри!$K$44,IF(L334&lt;Параметри!$I$45,Параметри!$K$45,Параметри!$K$46))))))</f>
        <v>0.53</v>
      </c>
      <c r="T334" s="97">
        <f>IF($B334="Область",Параметри!K$63,IF($R334&lt;Параметри!$G$59,Параметри!K$58,IF($R334&lt;Параметри!$G$60,Параметри!K$59,IF($R334&lt;Параметри!$G$61,Параметри!K$60,IF($R334&lt;Параметри!$G$62,Параметри!K$61,Параметри!K$62)))))</f>
        <v>1.7000000000000001E-2</v>
      </c>
      <c r="U334" s="97">
        <f>IF($B334="Область",Параметри!L$63,IF($R334&lt;Параметри!$G$59,Параметри!L$58,IF($R334&lt;Параметри!$G$60,Параметри!L$59,IF($R334&lt;Параметри!$G$61,Параметри!L$60,IF($R334&lt;Параметри!$G$62,Параметри!L$61,Параметри!L$62)))))</f>
        <v>4.7E-2</v>
      </c>
      <c r="V334" s="98">
        <f>IF(OR(SUM('Дані з ДІСО'!G334:I334)=0,Розрахунки!H334=0),"",Розрахунки!H334/SUM('Дані з ДІСО'!G334:I334))</f>
        <v>15.977011494252874</v>
      </c>
      <c r="W334" s="9">
        <v>2021</v>
      </c>
      <c r="X334" s="9">
        <v>20.5</v>
      </c>
      <c r="Y334" s="9">
        <v>14.5</v>
      </c>
      <c r="Z334" s="9" t="s">
        <v>4536</v>
      </c>
      <c r="AA334" s="99">
        <v>15.5</v>
      </c>
      <c r="AB334" s="9" t="str">
        <f>IF('Коефіцієнти АТО'!C334="Область","",'Коефіцієнти АТО'!D334)</f>
        <v>Закарпатська</v>
      </c>
      <c r="AC334" s="9"/>
    </row>
    <row r="335" spans="1:29" ht="15" customHeight="1">
      <c r="A335" s="9">
        <v>334</v>
      </c>
      <c r="B335" s="9" t="s">
        <v>3148</v>
      </c>
      <c r="C335" s="9" t="s">
        <v>3148</v>
      </c>
      <c r="D335" s="9" t="s">
        <v>3459</v>
      </c>
      <c r="E335" s="9" t="s">
        <v>24</v>
      </c>
      <c r="F335" s="9" t="s">
        <v>713</v>
      </c>
      <c r="G335" s="9" t="s">
        <v>3472</v>
      </c>
      <c r="H335" s="9" t="s">
        <v>712</v>
      </c>
      <c r="I335" s="9">
        <v>14959</v>
      </c>
      <c r="J335" s="9">
        <v>14959</v>
      </c>
      <c r="K335" s="9">
        <v>301.5</v>
      </c>
      <c r="L335" s="115">
        <f t="shared" si="15"/>
        <v>1</v>
      </c>
      <c r="M335" s="96">
        <f>IF($B335="Область","",SUM('Дані з ДІСО'!J335:L335)/K335)</f>
        <v>5.6650082918739635</v>
      </c>
      <c r="N335" s="9" t="str">
        <f>IF($B335="Область","",VLOOKUP(100*J335/I335,Параметри!$B$39:$C$53,2,TRUE))</f>
        <v>1. 100%</v>
      </c>
      <c r="O335" s="9" t="str">
        <f>IF($B335="Область","",VLOOKUP(M335,Параметри!$B$21:$C$35,2,TRUE))</f>
        <v>8. 4,5-5,8</v>
      </c>
      <c r="P335" s="9">
        <f t="shared" si="16"/>
        <v>1</v>
      </c>
      <c r="Q335" s="9">
        <f t="shared" si="17"/>
        <v>8</v>
      </c>
      <c r="R335" s="116">
        <v>19</v>
      </c>
      <c r="S335" s="117">
        <f>IF(C335="Область",Параметри!$K$47,IF(C335="Київ",Параметри!$K$48,IF(L335&lt;Параметри!$I$42,Параметри!$K$42,IF(L335&lt;Параметри!$I$43,Параметри!$K$43,IF(L335&lt;Параметри!$I$44,Параметри!$K$44,IF(L335&lt;Параметри!$I$45,Параметри!$K$45,Параметри!$K$46))))))</f>
        <v>0.53</v>
      </c>
      <c r="T335" s="97">
        <f>IF($B335="Область",Параметри!K$63,IF($R335&lt;Параметри!$G$59,Параметри!K$58,IF($R335&lt;Параметри!$G$60,Параметри!K$59,IF($R335&lt;Параметри!$G$61,Параметри!K$60,IF($R335&lt;Параметри!$G$62,Параметри!K$61,Параметри!K$62)))))</f>
        <v>1.7000000000000001E-2</v>
      </c>
      <c r="U335" s="97">
        <f>IF($B335="Область",Параметри!L$63,IF($R335&lt;Параметри!$G$59,Параметри!L$58,IF($R335&lt;Параметри!$G$60,Параметри!L$59,IF($R335&lt;Параметри!$G$61,Параметри!L$60,IF($R335&lt;Параметри!$G$62,Параметри!L$61,Параметри!L$62)))))</f>
        <v>4.7E-2</v>
      </c>
      <c r="V335" s="98">
        <f>IF(OR(SUM('Дані з ДІСО'!G335:I335)=0,Розрахунки!H335=0),"",Розрахунки!H335/SUM('Дані з ДІСО'!G335:I335))</f>
        <v>26.276923076923076</v>
      </c>
      <c r="W335" s="9">
        <v>2021</v>
      </c>
      <c r="X335" s="9">
        <v>15.5</v>
      </c>
      <c r="Y335" s="9">
        <v>20</v>
      </c>
      <c r="Z335" s="9" t="s">
        <v>4536</v>
      </c>
      <c r="AA335" s="99">
        <v>19</v>
      </c>
      <c r="AB335" s="9" t="str">
        <f>IF('Коефіцієнти АТО'!C335="Область","",'Коефіцієнти АТО'!D335)</f>
        <v>Закарпатська</v>
      </c>
      <c r="AC335" s="9"/>
    </row>
    <row r="336" spans="1:29" ht="15" customHeight="1">
      <c r="A336" s="9">
        <v>335</v>
      </c>
      <c r="B336" s="9" t="s">
        <v>3148</v>
      </c>
      <c r="C336" s="9" t="s">
        <v>3148</v>
      </c>
      <c r="D336" s="9" t="s">
        <v>3459</v>
      </c>
      <c r="E336" s="9" t="s">
        <v>24</v>
      </c>
      <c r="F336" s="9" t="s">
        <v>715</v>
      </c>
      <c r="G336" s="9" t="s">
        <v>3473</v>
      </c>
      <c r="H336" s="9" t="s">
        <v>714</v>
      </c>
      <c r="I336" s="9">
        <v>7711</v>
      </c>
      <c r="J336" s="9">
        <v>7711</v>
      </c>
      <c r="K336" s="9">
        <v>98.4</v>
      </c>
      <c r="L336" s="115">
        <f t="shared" si="15"/>
        <v>1</v>
      </c>
      <c r="M336" s="96">
        <f>IF($B336="Область","",SUM('Дані з ДІСО'!J336:L336)/K336)</f>
        <v>6.9105691056910565</v>
      </c>
      <c r="N336" s="9" t="str">
        <f>IF($B336="Область","",VLOOKUP(100*J336/I336,Параметри!$B$39:$C$53,2,TRUE))</f>
        <v>1. 100%</v>
      </c>
      <c r="O336" s="9" t="str">
        <f>IF($B336="Область","",VLOOKUP(M336,Параметри!$B$21:$C$35,2,TRUE))</f>
        <v>9. 5,8-7</v>
      </c>
      <c r="P336" s="9">
        <f t="shared" si="16"/>
        <v>1</v>
      </c>
      <c r="Q336" s="9">
        <f t="shared" si="17"/>
        <v>9</v>
      </c>
      <c r="R336" s="116">
        <v>14</v>
      </c>
      <c r="S336" s="117">
        <f>IF(C336="Область",Параметри!$K$47,IF(C336="Київ",Параметри!$K$48,IF(L336&lt;Параметри!$I$42,Параметри!$K$42,IF(L336&lt;Параметри!$I$43,Параметри!$K$43,IF(L336&lt;Параметри!$I$44,Параметри!$K$44,IF(L336&lt;Параметри!$I$45,Параметри!$K$45,Параметри!$K$46))))))</f>
        <v>0.53</v>
      </c>
      <c r="T336" s="97">
        <f>IF($B336="Область",Параметри!K$63,IF($R336&lt;Параметри!$G$59,Параметри!K$58,IF($R336&lt;Параметри!$G$60,Параметри!K$59,IF($R336&lt;Параметри!$G$61,Параметри!K$60,IF($R336&lt;Параметри!$G$62,Параметри!K$61,Параметри!K$62)))))</f>
        <v>1.7000000000000001E-2</v>
      </c>
      <c r="U336" s="97">
        <f>IF($B336="Область",Параметри!L$63,IF($R336&lt;Параметри!$G$59,Параметри!L$58,IF($R336&lt;Параметри!$G$60,Параметри!L$59,IF($R336&lt;Параметри!$G$61,Параметри!L$60,IF($R336&lt;Параметри!$G$62,Параметри!L$61,Параметри!L$62)))))</f>
        <v>4.7E-2</v>
      </c>
      <c r="V336" s="98">
        <f>IF(OR(SUM('Дані з ДІСО'!G336:I336)=0,Розрахунки!H336=0),"",Розрахунки!H336/SUM('Дані з ДІСО'!G336:I336))</f>
        <v>12.592592592592593</v>
      </c>
      <c r="W336" s="9">
        <v>2021</v>
      </c>
      <c r="X336" s="9">
        <v>15.5</v>
      </c>
      <c r="Y336" s="9">
        <v>13</v>
      </c>
      <c r="Z336" s="9" t="s">
        <v>4536</v>
      </c>
      <c r="AA336" s="99">
        <v>14</v>
      </c>
      <c r="AB336" s="9" t="str">
        <f>IF('Коефіцієнти АТО'!C336="Область","",'Коефіцієнти АТО'!D336)</f>
        <v>Закарпатська</v>
      </c>
      <c r="AC336" s="9"/>
    </row>
    <row r="337" spans="1:29" ht="15" customHeight="1">
      <c r="A337" s="9">
        <v>336</v>
      </c>
      <c r="B337" s="9" t="s">
        <v>3148</v>
      </c>
      <c r="C337" s="9" t="s">
        <v>3148</v>
      </c>
      <c r="D337" s="9" t="s">
        <v>3459</v>
      </c>
      <c r="E337" s="9" t="s">
        <v>24</v>
      </c>
      <c r="F337" s="9" t="s">
        <v>717</v>
      </c>
      <c r="G337" s="9" t="s">
        <v>3474</v>
      </c>
      <c r="H337" s="9" t="s">
        <v>716</v>
      </c>
      <c r="I337" s="9">
        <v>6539</v>
      </c>
      <c r="J337" s="9">
        <v>6539</v>
      </c>
      <c r="K337" s="9">
        <v>120</v>
      </c>
      <c r="L337" s="115">
        <f t="shared" si="15"/>
        <v>1</v>
      </c>
      <c r="M337" s="96">
        <f>IF($B337="Область","",SUM('Дані з ДІСО'!J337:L337)/K337)</f>
        <v>4.5250000000000004</v>
      </c>
      <c r="N337" s="9" t="str">
        <f>IF($B337="Область","",VLOOKUP(100*J337/I337,Параметри!$B$39:$C$53,2,TRUE))</f>
        <v>1. 100%</v>
      </c>
      <c r="O337" s="9" t="str">
        <f>IF($B337="Область","",VLOOKUP(M337,Параметри!$B$21:$C$35,2,TRUE))</f>
        <v>8. 4,5-5,8</v>
      </c>
      <c r="P337" s="9">
        <f t="shared" si="16"/>
        <v>1</v>
      </c>
      <c r="Q337" s="9">
        <f t="shared" si="17"/>
        <v>8</v>
      </c>
      <c r="R337" s="116">
        <v>14</v>
      </c>
      <c r="S337" s="117">
        <f>IF(C337="Область",Параметри!$K$47,IF(C337="Київ",Параметри!$K$48,IF(L337&lt;Параметри!$I$42,Параметри!$K$42,IF(L337&lt;Параметри!$I$43,Параметри!$K$43,IF(L337&lt;Параметри!$I$44,Параметри!$K$44,IF(L337&lt;Параметри!$I$45,Параметри!$K$45,Параметри!$K$46))))))</f>
        <v>0.53</v>
      </c>
      <c r="T337" s="97">
        <f>IF($B337="Область",Параметри!K$63,IF($R337&lt;Параметри!$G$59,Параметри!K$58,IF($R337&lt;Параметри!$G$60,Параметри!K$59,IF($R337&lt;Параметри!$G$61,Параметри!K$60,IF($R337&lt;Параметри!$G$62,Параметри!K$61,Параметри!K$62)))))</f>
        <v>1.7000000000000001E-2</v>
      </c>
      <c r="U337" s="97">
        <f>IF($B337="Область",Параметри!L$63,IF($R337&lt;Параметри!$G$59,Параметри!L$58,IF($R337&lt;Параметри!$G$60,Параметри!L$59,IF($R337&lt;Параметри!$G$61,Параметри!L$60,IF($R337&lt;Параметри!$G$62,Параметри!L$61,Параметри!L$62)))))</f>
        <v>4.7E-2</v>
      </c>
      <c r="V337" s="98">
        <f>IF(OR(SUM('Дані з ДІСО'!G337:I337)=0,Розрахунки!H337=0),"",Розрахунки!H337/SUM('Дані з ДІСО'!G337:I337))</f>
        <v>30.166666666666668</v>
      </c>
      <c r="W337" s="9">
        <v>2021</v>
      </c>
      <c r="X337" s="9">
        <v>14.5</v>
      </c>
      <c r="Y337" s="9">
        <v>13</v>
      </c>
      <c r="Z337" s="9" t="s">
        <v>4536</v>
      </c>
      <c r="AA337" s="99">
        <v>14</v>
      </c>
      <c r="AB337" s="9" t="str">
        <f>IF('Коефіцієнти АТО'!C337="Область","",'Коефіцієнти АТО'!D337)</f>
        <v>Закарпатська</v>
      </c>
      <c r="AC337" s="9"/>
    </row>
    <row r="338" spans="1:29" ht="15" customHeight="1">
      <c r="A338" s="9">
        <v>337</v>
      </c>
      <c r="B338" s="9" t="s">
        <v>3148</v>
      </c>
      <c r="C338" s="9" t="s">
        <v>3148</v>
      </c>
      <c r="D338" s="9" t="s">
        <v>3459</v>
      </c>
      <c r="E338" s="9" t="s">
        <v>24</v>
      </c>
      <c r="F338" s="9" t="s">
        <v>719</v>
      </c>
      <c r="G338" s="9" t="s">
        <v>3475</v>
      </c>
      <c r="H338" s="9" t="s">
        <v>718</v>
      </c>
      <c r="I338" s="9">
        <v>14325</v>
      </c>
      <c r="J338" s="9">
        <v>14325</v>
      </c>
      <c r="K338" s="9">
        <v>66.7</v>
      </c>
      <c r="L338" s="115">
        <f t="shared" si="15"/>
        <v>1</v>
      </c>
      <c r="M338" s="96">
        <f>IF($B338="Область","",SUM('Дані з ДІСО'!J338:L338)/K338)</f>
        <v>19.355322338830582</v>
      </c>
      <c r="N338" s="9" t="str">
        <f>IF($B338="Область","",VLOOKUP(100*J338/I338,Параметри!$B$39:$C$53,2,TRUE))</f>
        <v>1. 100%</v>
      </c>
      <c r="O338" s="9" t="str">
        <f>IF($B338="Область","",VLOOKUP(M338,Параметри!$B$21:$C$35,2,TRUE))</f>
        <v>12. 15-35,3</v>
      </c>
      <c r="P338" s="9">
        <f t="shared" si="16"/>
        <v>1</v>
      </c>
      <c r="Q338" s="9">
        <f t="shared" si="17"/>
        <v>12</v>
      </c>
      <c r="R338" s="116">
        <v>15.5</v>
      </c>
      <c r="S338" s="117">
        <f>IF(C338="Область",Параметри!$K$47,IF(C338="Київ",Параметри!$K$48,IF(L338&lt;Параметри!$I$42,Параметри!$K$42,IF(L338&lt;Параметри!$I$43,Параметри!$K$43,IF(L338&lt;Параметри!$I$44,Параметри!$K$44,IF(L338&lt;Параметри!$I$45,Параметри!$K$45,Параметри!$K$46))))))</f>
        <v>0.53</v>
      </c>
      <c r="T338" s="97">
        <f>IF($B338="Область",Параметри!K$63,IF($R338&lt;Параметри!$G$59,Параметри!K$58,IF($R338&lt;Параметри!$G$60,Параметри!K$59,IF($R338&lt;Параметри!$G$61,Параметри!K$60,IF($R338&lt;Параметри!$G$62,Параметри!K$61,Параметри!K$62)))))</f>
        <v>1.7000000000000001E-2</v>
      </c>
      <c r="U338" s="97">
        <f>IF($B338="Область",Параметри!L$63,IF($R338&lt;Параметри!$G$59,Параметри!L$58,IF($R338&lt;Параметри!$G$60,Параметри!L$59,IF($R338&lt;Параметри!$G$61,Параметри!L$60,IF($R338&lt;Параметри!$G$62,Параметри!L$61,Параметри!L$62)))))</f>
        <v>4.7E-2</v>
      </c>
      <c r="V338" s="98">
        <f>IF(OR(SUM('Дані з ДІСО'!G338:I338)=0,Розрахунки!H338=0),"",Розрахунки!H338/SUM('Дані з ДІСО'!G338:I338))</f>
        <v>18.442857142857143</v>
      </c>
      <c r="W338" s="9">
        <v>2021</v>
      </c>
      <c r="X338" s="9">
        <v>20.5</v>
      </c>
      <c r="Y338" s="9">
        <v>14.5</v>
      </c>
      <c r="Z338" s="9" t="s">
        <v>4536</v>
      </c>
      <c r="AA338" s="99">
        <v>15.5</v>
      </c>
      <c r="AB338" s="9" t="str">
        <f>IF('Коефіцієнти АТО'!C338="Область","",'Коефіцієнти АТО'!D338)</f>
        <v>Закарпатська</v>
      </c>
      <c r="AC338" s="9"/>
    </row>
    <row r="339" spans="1:29" ht="15" customHeight="1">
      <c r="A339" s="9">
        <v>338</v>
      </c>
      <c r="B339" s="9" t="s">
        <v>3176</v>
      </c>
      <c r="C339" s="9" t="s">
        <v>3146</v>
      </c>
      <c r="D339" s="9" t="s">
        <v>3459</v>
      </c>
      <c r="E339" s="9" t="s">
        <v>78</v>
      </c>
      <c r="F339" s="9" t="s">
        <v>721</v>
      </c>
      <c r="G339" s="9" t="s">
        <v>3476</v>
      </c>
      <c r="H339" s="9" t="s">
        <v>720</v>
      </c>
      <c r="I339" s="9">
        <v>44128</v>
      </c>
      <c r="J339" s="9">
        <v>20643</v>
      </c>
      <c r="K339" s="9">
        <v>259</v>
      </c>
      <c r="L339" s="115">
        <f t="shared" si="15"/>
        <v>0.46779822335025378</v>
      </c>
      <c r="M339" s="96">
        <f>IF($B339="Область","",SUM('Дані з ДІСО'!J339:L339)/K339)</f>
        <v>20.345559845559844</v>
      </c>
      <c r="N339" s="9" t="str">
        <f>IF($B339="Область","",VLOOKUP(100*J339/I339,Параметри!$B$39:$C$53,2,TRUE))</f>
        <v>8. 43-49</v>
      </c>
      <c r="O339" s="9" t="str">
        <f>IF($B339="Область","",VLOOKUP(M339,Параметри!$B$21:$C$35,2,TRUE))</f>
        <v>12. 15-35,3</v>
      </c>
      <c r="P339" s="9">
        <f t="shared" si="16"/>
        <v>8</v>
      </c>
      <c r="Q339" s="9">
        <f t="shared" si="17"/>
        <v>12</v>
      </c>
      <c r="R339" s="116">
        <v>19.5</v>
      </c>
      <c r="S339" s="117">
        <f>IF(C339="Область",Параметри!$K$47,IF(C339="Київ",Параметри!$K$48,IF(L339&lt;Параметри!$I$42,Параметри!$K$42,IF(L339&lt;Параметри!$I$43,Параметри!$K$43,IF(L339&lt;Параметри!$I$44,Параметри!$K$44,IF(L339&lt;Параметри!$I$45,Параметри!$K$45,Параметри!$K$46))))))</f>
        <v>0.43</v>
      </c>
      <c r="T339" s="97">
        <f>IF($B339="Область",Параметри!K$63,IF($R339&lt;Параметри!$G$59,Параметри!K$58,IF($R339&lt;Параметри!$G$60,Параметри!K$59,IF($R339&lt;Параметри!$G$61,Параметри!K$60,IF($R339&lt;Параметри!$G$62,Параметри!K$61,Параметри!K$62)))))</f>
        <v>1.7000000000000001E-2</v>
      </c>
      <c r="U339" s="97">
        <f>IF($B339="Область",Параметри!L$63,IF($R339&lt;Параметри!$G$59,Параметри!L$58,IF($R339&lt;Параметри!$G$60,Параметри!L$59,IF($R339&lt;Параметри!$G$61,Параметри!L$60,IF($R339&lt;Параметри!$G$62,Параметри!L$61,Параметри!L$62)))))</f>
        <v>4.7E-2</v>
      </c>
      <c r="V339" s="98">
        <f>IF(OR(SUM('Дані з ДІСО'!G339:I339)=0,Розрахунки!H339=0),"",Розрахунки!H339/SUM('Дані з ДІСО'!G339:I339))</f>
        <v>20.036121673003802</v>
      </c>
      <c r="W339" s="9" t="s">
        <v>3176</v>
      </c>
      <c r="X339" s="9">
        <v>21</v>
      </c>
      <c r="Y339" s="9">
        <v>18.5</v>
      </c>
      <c r="Z339" s="9" t="s">
        <v>4536</v>
      </c>
      <c r="AA339" s="99">
        <v>19.5</v>
      </c>
      <c r="AB339" s="9" t="str">
        <f>IF('Коефіцієнти АТО'!C339="Область","",'Коефіцієнти АТО'!D339)</f>
        <v>Закарпатська</v>
      </c>
      <c r="AC339" s="9"/>
    </row>
    <row r="340" spans="1:29" ht="15" customHeight="1">
      <c r="A340" s="9">
        <v>339</v>
      </c>
      <c r="B340" s="9" t="s">
        <v>3151</v>
      </c>
      <c r="C340" s="9" t="s">
        <v>3151</v>
      </c>
      <c r="D340" s="9" t="s">
        <v>3459</v>
      </c>
      <c r="E340" s="9" t="s">
        <v>29</v>
      </c>
      <c r="F340" s="9" t="s">
        <v>723</v>
      </c>
      <c r="G340" s="9" t="s">
        <v>3477</v>
      </c>
      <c r="H340" s="9" t="s">
        <v>722</v>
      </c>
      <c r="I340" s="9">
        <v>12077</v>
      </c>
      <c r="J340" s="9">
        <v>9122</v>
      </c>
      <c r="K340" s="9">
        <v>118.6</v>
      </c>
      <c r="L340" s="115">
        <f t="shared" si="15"/>
        <v>0.75532002980872737</v>
      </c>
      <c r="M340" s="96">
        <f>IF($B340="Область","",SUM('Дані з ДІСО'!J340:L340)/K340)</f>
        <v>13.659359190556494</v>
      </c>
      <c r="N340" s="9" t="str">
        <f>IF($B340="Область","",VLOOKUP(100*J340/I340,Параметри!$B$39:$C$53,2,TRUE))</f>
        <v>2. 72-100</v>
      </c>
      <c r="O340" s="9" t="str">
        <f>IF($B340="Область","",VLOOKUP(M340,Параметри!$B$21:$C$35,2,TRUE))</f>
        <v>11. 10,2-15</v>
      </c>
      <c r="P340" s="9">
        <f t="shared" si="16"/>
        <v>2</v>
      </c>
      <c r="Q340" s="9">
        <f t="shared" si="17"/>
        <v>11</v>
      </c>
      <c r="R340" s="116">
        <v>16</v>
      </c>
      <c r="S340" s="117">
        <f>IF(C340="Область",Параметри!$K$47,IF(C340="Київ",Параметри!$K$48,IF(L340&lt;Параметри!$I$42,Параметри!$K$42,IF(L340&lt;Параметри!$I$43,Параметри!$K$43,IF(L340&lt;Параметри!$I$44,Параметри!$K$44,IF(L340&lt;Параметри!$I$45,Параметри!$K$45,Параметри!$K$46))))))</f>
        <v>0.48</v>
      </c>
      <c r="T340" s="97">
        <f>IF($B340="Область",Параметри!K$63,IF($R340&lt;Параметри!$G$59,Параметри!K$58,IF($R340&lt;Параметри!$G$60,Параметри!K$59,IF($R340&lt;Параметри!$G$61,Параметри!K$60,IF($R340&lt;Параметри!$G$62,Параметри!K$61,Параметри!K$62)))))</f>
        <v>1.7000000000000001E-2</v>
      </c>
      <c r="U340" s="97">
        <f>IF($B340="Область",Параметри!L$63,IF($R340&lt;Параметри!$G$59,Параметри!L$58,IF($R340&lt;Параметри!$G$60,Параметри!L$59,IF($R340&lt;Параметри!$G$61,Параметри!L$60,IF($R340&lt;Параметри!$G$62,Параметри!L$61,Параметри!L$62)))))</f>
        <v>4.7E-2</v>
      </c>
      <c r="V340" s="98">
        <f>IF(OR(SUM('Дані з ДІСО'!G340:I340)=0,Розрахунки!H340=0),"",Розрахунки!H340/SUM('Дані з ДІСО'!G340:I340))</f>
        <v>15.140186915887851</v>
      </c>
      <c r="W340" s="9">
        <v>2021</v>
      </c>
      <c r="X340" s="9">
        <v>18</v>
      </c>
      <c r="Y340" s="9">
        <v>15</v>
      </c>
      <c r="Z340" s="9" t="s">
        <v>4536</v>
      </c>
      <c r="AA340" s="99">
        <v>16</v>
      </c>
      <c r="AB340" s="9" t="str">
        <f>IF('Коефіцієнти АТО'!C340="Область","",'Коефіцієнти АТО'!D340)</f>
        <v>Закарпатська</v>
      </c>
      <c r="AC340" s="9"/>
    </row>
    <row r="341" spans="1:29" ht="15" customHeight="1">
      <c r="A341" s="9">
        <v>340</v>
      </c>
      <c r="B341" s="9" t="s">
        <v>3148</v>
      </c>
      <c r="C341" s="9" t="s">
        <v>3148</v>
      </c>
      <c r="D341" s="9" t="s">
        <v>3459</v>
      </c>
      <c r="E341" s="9" t="s">
        <v>24</v>
      </c>
      <c r="F341" s="9" t="s">
        <v>725</v>
      </c>
      <c r="G341" s="9" t="s">
        <v>3478</v>
      </c>
      <c r="H341" s="9" t="s">
        <v>724</v>
      </c>
      <c r="I341" s="9">
        <v>6538</v>
      </c>
      <c r="J341" s="9">
        <v>6538</v>
      </c>
      <c r="K341" s="9">
        <v>30.7</v>
      </c>
      <c r="L341" s="115">
        <f t="shared" si="15"/>
        <v>1</v>
      </c>
      <c r="M341" s="96">
        <f>IF($B341="Область","",SUM('Дані з ДІСО'!J341:L341)/K341)</f>
        <v>27.296416938110749</v>
      </c>
      <c r="N341" s="9" t="str">
        <f>IF($B341="Область","",VLOOKUP(100*J341/I341,Параметри!$B$39:$C$53,2,TRUE))</f>
        <v>1. 100%</v>
      </c>
      <c r="O341" s="9" t="str">
        <f>IF($B341="Область","",VLOOKUP(M341,Параметри!$B$21:$C$35,2,TRUE))</f>
        <v>12. 15-35,3</v>
      </c>
      <c r="P341" s="9">
        <f t="shared" si="16"/>
        <v>1</v>
      </c>
      <c r="Q341" s="9">
        <f t="shared" si="17"/>
        <v>12</v>
      </c>
      <c r="R341" s="116">
        <v>18.5</v>
      </c>
      <c r="S341" s="117">
        <f>IF(C341="Область",Параметри!$K$47,IF(C341="Київ",Параметри!$K$48,IF(L341&lt;Параметри!$I$42,Параметри!$K$42,IF(L341&lt;Параметри!$I$43,Параметри!$K$43,IF(L341&lt;Параметри!$I$44,Параметри!$K$44,IF(L341&lt;Параметри!$I$45,Параметри!$K$45,Параметри!$K$46))))))</f>
        <v>0.53</v>
      </c>
      <c r="T341" s="97">
        <f>IF($B341="Область",Параметри!K$63,IF($R341&lt;Параметри!$G$59,Параметри!K$58,IF($R341&lt;Параметри!$G$60,Параметри!K$59,IF($R341&lt;Параметри!$G$61,Параметри!K$60,IF($R341&lt;Параметри!$G$62,Параметри!K$61,Параметри!K$62)))))</f>
        <v>1.7000000000000001E-2</v>
      </c>
      <c r="U341" s="97">
        <f>IF($B341="Область",Параметри!L$63,IF($R341&lt;Параметри!$G$59,Параметри!L$58,IF($R341&lt;Параметри!$G$60,Параметри!L$59,IF($R341&lt;Параметри!$G$61,Параметри!L$60,IF($R341&lt;Параметри!$G$62,Параметри!L$61,Параметри!L$62)))))</f>
        <v>4.7E-2</v>
      </c>
      <c r="V341" s="98">
        <f>IF(OR(SUM('Дані з ДІСО'!G341:I341)=0,Розрахунки!H341=0),"",Розрахунки!H341/SUM('Дані з ДІСО'!G341:I341))</f>
        <v>18.622222222222224</v>
      </c>
      <c r="W341" s="9">
        <v>2021</v>
      </c>
      <c r="X341" s="9">
        <v>20.5</v>
      </c>
      <c r="Y341" s="9">
        <v>17.5</v>
      </c>
      <c r="Z341" s="9" t="s">
        <v>4536</v>
      </c>
      <c r="AA341" s="99">
        <v>18.5</v>
      </c>
      <c r="AB341" s="9" t="str">
        <f>IF('Коефіцієнти АТО'!C341="Область","",'Коефіцієнти АТО'!D341)</f>
        <v>Закарпатська</v>
      </c>
      <c r="AC341" s="9"/>
    </row>
    <row r="342" spans="1:29" ht="15" customHeight="1">
      <c r="A342" s="9">
        <v>341</v>
      </c>
      <c r="B342" s="9" t="s">
        <v>3148</v>
      </c>
      <c r="C342" s="9" t="s">
        <v>3148</v>
      </c>
      <c r="D342" s="9" t="s">
        <v>3459</v>
      </c>
      <c r="E342" s="9" t="s">
        <v>24</v>
      </c>
      <c r="F342" s="9" t="s">
        <v>727</v>
      </c>
      <c r="G342" s="9" t="s">
        <v>3479</v>
      </c>
      <c r="H342" s="9" t="s">
        <v>726</v>
      </c>
      <c r="I342" s="9">
        <v>20650</v>
      </c>
      <c r="J342" s="9">
        <v>20650</v>
      </c>
      <c r="K342" s="9">
        <v>150.80000000000001</v>
      </c>
      <c r="L342" s="115">
        <f t="shared" si="15"/>
        <v>1</v>
      </c>
      <c r="M342" s="96">
        <f>IF($B342="Область","",SUM('Дані з ДІСО'!J342:L342)/K342)</f>
        <v>19.903846153846153</v>
      </c>
      <c r="N342" s="9" t="str">
        <f>IF($B342="Область","",VLOOKUP(100*J342/I342,Параметри!$B$39:$C$53,2,TRUE))</f>
        <v>1. 100%</v>
      </c>
      <c r="O342" s="9" t="str">
        <f>IF($B342="Область","",VLOOKUP(M342,Параметри!$B$21:$C$35,2,TRUE))</f>
        <v>12. 15-35,3</v>
      </c>
      <c r="P342" s="9">
        <f t="shared" si="16"/>
        <v>1</v>
      </c>
      <c r="Q342" s="9">
        <f t="shared" si="17"/>
        <v>12</v>
      </c>
      <c r="R342" s="116">
        <v>19.5</v>
      </c>
      <c r="S342" s="117">
        <f>IF(C342="Область",Параметри!$K$47,IF(C342="Київ",Параметри!$K$48,IF(L342&lt;Параметри!$I$42,Параметри!$K$42,IF(L342&lt;Параметри!$I$43,Параметри!$K$43,IF(L342&lt;Параметри!$I$44,Параметри!$K$44,IF(L342&lt;Параметри!$I$45,Параметри!$K$45,Параметри!$K$46))))))</f>
        <v>0.53</v>
      </c>
      <c r="T342" s="97">
        <f>IF($B342="Область",Параметри!K$63,IF($R342&lt;Параметри!$G$59,Параметри!K$58,IF($R342&lt;Параметри!$G$60,Параметри!K$59,IF($R342&lt;Параметри!$G$61,Параметри!K$60,IF($R342&lt;Параметри!$G$62,Параметри!K$61,Параметри!K$62)))))</f>
        <v>1.7000000000000001E-2</v>
      </c>
      <c r="U342" s="97">
        <f>IF($B342="Область",Параметри!L$63,IF($R342&lt;Параметри!$G$59,Параметри!L$58,IF($R342&lt;Параметри!$G$60,Параметри!L$59,IF($R342&lt;Параметри!$G$61,Параметри!L$60,IF($R342&lt;Параметри!$G$62,Параметри!L$61,Параметри!L$62)))))</f>
        <v>4.7E-2</v>
      </c>
      <c r="V342" s="98">
        <f>IF(OR(SUM('Дані з ДІСО'!G342:I342)=0,Розрахунки!H342=0),"",Розрахунки!H342/SUM('Дані з ДІСО'!G342:I342))</f>
        <v>23.267441860465116</v>
      </c>
      <c r="W342" s="9">
        <v>2021</v>
      </c>
      <c r="X342" s="9">
        <v>20.5</v>
      </c>
      <c r="Y342" s="9">
        <v>18.5</v>
      </c>
      <c r="Z342" s="9" t="s">
        <v>4536</v>
      </c>
      <c r="AA342" s="99">
        <v>19.5</v>
      </c>
      <c r="AB342" s="9" t="str">
        <f>IF('Коефіцієнти АТО'!C342="Область","",'Коефіцієнти АТО'!D342)</f>
        <v>Закарпатська</v>
      </c>
      <c r="AC342" s="9"/>
    </row>
    <row r="343" spans="1:29" ht="15" customHeight="1">
      <c r="A343" s="9">
        <v>342</v>
      </c>
      <c r="B343" s="9" t="s">
        <v>3148</v>
      </c>
      <c r="C343" s="9" t="s">
        <v>3148</v>
      </c>
      <c r="D343" s="9" t="s">
        <v>3459</v>
      </c>
      <c r="E343" s="9" t="s">
        <v>24</v>
      </c>
      <c r="F343" s="9" t="s">
        <v>729</v>
      </c>
      <c r="G343" s="9" t="s">
        <v>3480</v>
      </c>
      <c r="H343" s="9" t="s">
        <v>728</v>
      </c>
      <c r="I343" s="9">
        <v>10558</v>
      </c>
      <c r="J343" s="9">
        <v>10558</v>
      </c>
      <c r="K343" s="9">
        <v>491.4</v>
      </c>
      <c r="L343" s="115">
        <f t="shared" si="15"/>
        <v>1</v>
      </c>
      <c r="M343" s="96">
        <f>IF($B343="Область","",SUM('Дані з ДІСО'!J343:L343)/K343)</f>
        <v>3.8064713064713067</v>
      </c>
      <c r="N343" s="9" t="str">
        <f>IF($B343="Область","",VLOOKUP(100*J343/I343,Параметри!$B$39:$C$53,2,TRUE))</f>
        <v>1. 100%</v>
      </c>
      <c r="O343" s="9" t="str">
        <f>IF($B343="Область","",VLOOKUP(M343,Параметри!$B$21:$C$35,2,TRUE))</f>
        <v>5. 3-3,9</v>
      </c>
      <c r="P343" s="9">
        <f t="shared" si="16"/>
        <v>1</v>
      </c>
      <c r="Q343" s="9">
        <f t="shared" si="17"/>
        <v>5</v>
      </c>
      <c r="R343" s="116">
        <v>17</v>
      </c>
      <c r="S343" s="117">
        <f>IF(C343="Область",Параметри!$K$47,IF(C343="Київ",Параметри!$K$48,IF(L343&lt;Параметри!$I$42,Параметри!$K$42,IF(L343&lt;Параметри!$I$43,Параметри!$K$43,IF(L343&lt;Параметри!$I$44,Параметри!$K$44,IF(L343&lt;Параметри!$I$45,Параметри!$K$45,Параметри!$K$46))))))</f>
        <v>0.53</v>
      </c>
      <c r="T343" s="97">
        <f>IF($B343="Область",Параметри!K$63,IF($R343&lt;Параметри!$G$59,Параметри!K$58,IF($R343&lt;Параметри!$G$60,Параметри!K$59,IF($R343&lt;Параметри!$G$61,Параметри!K$60,IF($R343&lt;Параметри!$G$62,Параметри!K$61,Параметри!K$62)))))</f>
        <v>1.7000000000000001E-2</v>
      </c>
      <c r="U343" s="97">
        <f>IF($B343="Область",Параметри!L$63,IF($R343&lt;Параметри!$G$59,Параметри!L$58,IF($R343&lt;Параметри!$G$60,Параметри!L$59,IF($R343&lt;Параметри!$G$61,Параметри!L$60,IF($R343&lt;Параметри!$G$62,Параметри!L$61,Параметри!L$62)))))</f>
        <v>4.7E-2</v>
      </c>
      <c r="V343" s="98">
        <f>IF(OR(SUM('Дані з ДІСО'!G343:I343)=0,Розрахунки!H343=0),"",Розрахунки!H343/SUM('Дані з ДІСО'!G343:I343))</f>
        <v>18.893939393939394</v>
      </c>
      <c r="W343" s="9">
        <v>2021</v>
      </c>
      <c r="X343" s="9">
        <v>14.5</v>
      </c>
      <c r="Y343" s="9">
        <v>18</v>
      </c>
      <c r="Z343" s="9" t="s">
        <v>4536</v>
      </c>
      <c r="AA343" s="99">
        <v>17</v>
      </c>
      <c r="AB343" s="9" t="str">
        <f>IF('Коефіцієнти АТО'!C343="Область","",'Коефіцієнти АТО'!D343)</f>
        <v>Закарпатська</v>
      </c>
      <c r="AC343" s="9"/>
    </row>
    <row r="344" spans="1:29" ht="15" customHeight="1">
      <c r="A344" s="9">
        <v>343</v>
      </c>
      <c r="B344" s="9" t="s">
        <v>3151</v>
      </c>
      <c r="C344" s="9" t="s">
        <v>3151</v>
      </c>
      <c r="D344" s="9" t="s">
        <v>3459</v>
      </c>
      <c r="E344" s="9" t="s">
        <v>29</v>
      </c>
      <c r="F344" s="9" t="s">
        <v>731</v>
      </c>
      <c r="G344" s="9" t="s">
        <v>3481</v>
      </c>
      <c r="H344" s="9" t="s">
        <v>730</v>
      </c>
      <c r="I344" s="9">
        <v>25813</v>
      </c>
      <c r="J344" s="9">
        <v>17297</v>
      </c>
      <c r="K344" s="9">
        <v>145</v>
      </c>
      <c r="L344" s="115">
        <f t="shared" si="15"/>
        <v>0.6700887149885717</v>
      </c>
      <c r="M344" s="96">
        <f>IF($B344="Область","",SUM('Дані з ДІСО'!J344:L344)/K344)</f>
        <v>20.258620689655171</v>
      </c>
      <c r="N344" s="9" t="str">
        <f>IF($B344="Область","",VLOOKUP(100*J344/I344,Параметри!$B$39:$C$53,2,TRUE))</f>
        <v>3. 66-72</v>
      </c>
      <c r="O344" s="9" t="str">
        <f>IF($B344="Область","",VLOOKUP(M344,Параметри!$B$21:$C$35,2,TRUE))</f>
        <v>12. 15-35,3</v>
      </c>
      <c r="P344" s="9">
        <f t="shared" si="16"/>
        <v>3</v>
      </c>
      <c r="Q344" s="9">
        <f t="shared" si="17"/>
        <v>12</v>
      </c>
      <c r="R344" s="116">
        <v>20</v>
      </c>
      <c r="S344" s="117">
        <f>IF(C344="Область",Параметри!$K$47,IF(C344="Київ",Параметри!$K$48,IF(L344&lt;Параметри!$I$42,Параметри!$K$42,IF(L344&lt;Параметри!$I$43,Параметри!$K$43,IF(L344&lt;Параметри!$I$44,Параметри!$K$44,IF(L344&lt;Параметри!$I$45,Параметри!$K$45,Параметри!$K$46))))))</f>
        <v>0.48</v>
      </c>
      <c r="T344" s="97">
        <f>IF($B344="Область",Параметри!K$63,IF($R344&lt;Параметри!$G$59,Параметри!K$58,IF($R344&lt;Параметри!$G$60,Параметри!K$59,IF($R344&lt;Параметри!$G$61,Параметри!K$60,IF($R344&lt;Параметри!$G$62,Параметри!K$61,Параметри!K$62)))))</f>
        <v>7.4999999999999997E-2</v>
      </c>
      <c r="U344" s="97">
        <f>IF($B344="Область",Параметри!L$63,IF($R344&lt;Параметри!$G$59,Параметри!L$58,IF($R344&lt;Параметри!$G$60,Параметри!L$59,IF($R344&lt;Параметри!$G$61,Параметри!L$60,IF($R344&lt;Параметри!$G$62,Параметри!L$61,Параметри!L$62)))))</f>
        <v>4.7E-2</v>
      </c>
      <c r="V344" s="98">
        <f>IF(OR(SUM('Дані з ДІСО'!G344:I344)=0,Розрахунки!H344=0),"",Розрахунки!H344/SUM('Дані з ДІСО'!G344:I344))</f>
        <v>23.129921259842519</v>
      </c>
      <c r="W344" s="9">
        <v>2021</v>
      </c>
      <c r="X344" s="9">
        <v>20.5</v>
      </c>
      <c r="Y344" s="9">
        <v>19</v>
      </c>
      <c r="Z344" s="9" t="s">
        <v>4536</v>
      </c>
      <c r="AA344" s="99">
        <v>20</v>
      </c>
      <c r="AB344" s="9" t="str">
        <f>IF('Коефіцієнти АТО'!C344="Область","",'Коефіцієнти АТО'!D344)</f>
        <v>Закарпатська</v>
      </c>
      <c r="AC344" s="9"/>
    </row>
    <row r="345" spans="1:29" ht="15" customHeight="1">
      <c r="A345" s="9">
        <v>344</v>
      </c>
      <c r="B345" s="9" t="s">
        <v>3148</v>
      </c>
      <c r="C345" s="9" t="s">
        <v>3148</v>
      </c>
      <c r="D345" s="9" t="s">
        <v>3459</v>
      </c>
      <c r="E345" s="9" t="s">
        <v>24</v>
      </c>
      <c r="F345" s="9" t="s">
        <v>733</v>
      </c>
      <c r="G345" s="9" t="s">
        <v>3482</v>
      </c>
      <c r="H345" s="9" t="s">
        <v>732</v>
      </c>
      <c r="I345" s="9">
        <v>6185</v>
      </c>
      <c r="J345" s="9">
        <v>6185</v>
      </c>
      <c r="K345" s="9">
        <v>128</v>
      </c>
      <c r="L345" s="115">
        <f t="shared" si="15"/>
        <v>1</v>
      </c>
      <c r="M345" s="96">
        <f>IF($B345="Область","",SUM('Дані з ДІСО'!J345:L345)/K345)</f>
        <v>6.2421875</v>
      </c>
      <c r="N345" s="9" t="str">
        <f>IF($B345="Область","",VLOOKUP(100*J345/I345,Параметри!$B$39:$C$53,2,TRUE))</f>
        <v>1. 100%</v>
      </c>
      <c r="O345" s="9" t="str">
        <f>IF($B345="Область","",VLOOKUP(M345,Параметри!$B$21:$C$35,2,TRUE))</f>
        <v>9. 5,8-7</v>
      </c>
      <c r="P345" s="9">
        <f t="shared" si="16"/>
        <v>1</v>
      </c>
      <c r="Q345" s="9">
        <f t="shared" si="17"/>
        <v>9</v>
      </c>
      <c r="R345" s="116">
        <v>15.5</v>
      </c>
      <c r="S345" s="117">
        <f>IF(C345="Область",Параметри!$K$47,IF(C345="Київ",Параметри!$K$48,IF(L345&lt;Параметри!$I$42,Параметри!$K$42,IF(L345&lt;Параметри!$I$43,Параметри!$K$43,IF(L345&lt;Параметри!$I$44,Параметри!$K$44,IF(L345&lt;Параметри!$I$45,Параметри!$K$45,Параметри!$K$46))))))</f>
        <v>0.53</v>
      </c>
      <c r="T345" s="97">
        <f>IF($B345="Область",Параметри!K$63,IF($R345&lt;Параметри!$G$59,Параметри!K$58,IF($R345&lt;Параметри!$G$60,Параметри!K$59,IF($R345&lt;Параметри!$G$61,Параметри!K$60,IF($R345&lt;Параметри!$G$62,Параметри!K$61,Параметри!K$62)))))</f>
        <v>1.7000000000000001E-2</v>
      </c>
      <c r="U345" s="97">
        <f>IF($B345="Область",Параметри!L$63,IF($R345&lt;Параметри!$G$59,Параметри!L$58,IF($R345&lt;Параметри!$G$60,Параметри!L$59,IF($R345&lt;Параметри!$G$61,Параметри!L$60,IF($R345&lt;Параметри!$G$62,Параметри!L$61,Параметри!L$62)))))</f>
        <v>4.7E-2</v>
      </c>
      <c r="V345" s="98">
        <f>IF(OR(SUM('Дані з ДІСО'!G345:I345)=0,Розрахунки!H345=0),"",Розрахунки!H345/SUM('Дані з ДІСО'!G345:I345))</f>
        <v>12.887096774193548</v>
      </c>
      <c r="W345" s="9">
        <v>2021</v>
      </c>
      <c r="X345" s="9">
        <v>15.5</v>
      </c>
      <c r="Y345" s="9">
        <v>15</v>
      </c>
      <c r="Z345" s="9" t="s">
        <v>4535</v>
      </c>
      <c r="AA345" s="99">
        <v>15.5</v>
      </c>
      <c r="AB345" s="9" t="str">
        <f>IF('Коефіцієнти АТО'!C345="Область","",'Коефіцієнти АТО'!D345)</f>
        <v>Закарпатська</v>
      </c>
      <c r="AC345" s="9"/>
    </row>
    <row r="346" spans="1:29" ht="15" customHeight="1">
      <c r="A346" s="9">
        <v>345</v>
      </c>
      <c r="B346" s="9" t="s">
        <v>3148</v>
      </c>
      <c r="C346" s="9" t="s">
        <v>3148</v>
      </c>
      <c r="D346" s="9" t="s">
        <v>3459</v>
      </c>
      <c r="E346" s="9" t="s">
        <v>24</v>
      </c>
      <c r="F346" s="9" t="s">
        <v>735</v>
      </c>
      <c r="G346" s="9" t="s">
        <v>3483</v>
      </c>
      <c r="H346" s="9" t="s">
        <v>734</v>
      </c>
      <c r="I346" s="9">
        <v>7585</v>
      </c>
      <c r="J346" s="9">
        <v>7585</v>
      </c>
      <c r="K346" s="9">
        <v>98.7</v>
      </c>
      <c r="L346" s="115">
        <f t="shared" si="15"/>
        <v>1</v>
      </c>
      <c r="M346" s="96">
        <f>IF($B346="Область","",SUM('Дані з ДІСО'!J346:L346)/K346)</f>
        <v>4.4174265450861192</v>
      </c>
      <c r="N346" s="9" t="str">
        <f>IF($B346="Область","",VLOOKUP(100*J346/I346,Параметри!$B$39:$C$53,2,TRUE))</f>
        <v>1. 100%</v>
      </c>
      <c r="O346" s="9" t="str">
        <f>IF($B346="Область","",VLOOKUP(M346,Параметри!$B$21:$C$35,2,TRUE))</f>
        <v>7. 4,1-4,5</v>
      </c>
      <c r="P346" s="9">
        <f t="shared" si="16"/>
        <v>1</v>
      </c>
      <c r="Q346" s="9">
        <f t="shared" si="17"/>
        <v>7</v>
      </c>
      <c r="R346" s="116">
        <v>12.5</v>
      </c>
      <c r="S346" s="117">
        <f>IF(C346="Область",Параметри!$K$47,IF(C346="Київ",Параметри!$K$48,IF(L346&lt;Параметри!$I$42,Параметри!$K$42,IF(L346&lt;Параметри!$I$43,Параметри!$K$43,IF(L346&lt;Параметри!$I$44,Параметри!$K$44,IF(L346&lt;Параметри!$I$45,Параметри!$K$45,Параметри!$K$46))))))</f>
        <v>0.53</v>
      </c>
      <c r="T346" s="97">
        <f>IF($B346="Область",Параметри!K$63,IF($R346&lt;Параметри!$G$59,Параметри!K$58,IF($R346&lt;Параметри!$G$60,Параметри!K$59,IF($R346&lt;Параметри!$G$61,Параметри!K$60,IF($R346&lt;Параметри!$G$62,Параметри!K$61,Параметри!K$62)))))</f>
        <v>1.7000000000000001E-2</v>
      </c>
      <c r="U346" s="97">
        <f>IF($B346="Область",Параметри!L$63,IF($R346&lt;Параметри!$G$59,Параметри!L$58,IF($R346&lt;Параметри!$G$60,Параметри!L$59,IF($R346&lt;Параметри!$G$61,Параметри!L$60,IF($R346&lt;Параметри!$G$62,Параметри!L$61,Параметри!L$62)))))</f>
        <v>4.7E-2</v>
      </c>
      <c r="V346" s="98">
        <f>IF(OR(SUM('Дані з ДІСО'!G346:I346)=0,Розрахунки!H346=0),"",Розрахунки!H346/SUM('Дані з ДІСО'!G346:I346))</f>
        <v>9.6888888888888882</v>
      </c>
      <c r="W346" s="9">
        <v>2021</v>
      </c>
      <c r="X346" s="9">
        <v>15.5</v>
      </c>
      <c r="Y346" s="9">
        <v>11.5</v>
      </c>
      <c r="Z346" s="9" t="s">
        <v>4536</v>
      </c>
      <c r="AA346" s="99">
        <v>12.5</v>
      </c>
      <c r="AB346" s="9" t="str">
        <f>IF('Коефіцієнти АТО'!C346="Область","",'Коефіцієнти АТО'!D346)</f>
        <v>Закарпатська</v>
      </c>
      <c r="AC346" s="9"/>
    </row>
    <row r="347" spans="1:29" ht="15" customHeight="1">
      <c r="A347" s="9">
        <v>346</v>
      </c>
      <c r="B347" s="9" t="s">
        <v>3151</v>
      </c>
      <c r="C347" s="9" t="s">
        <v>3151</v>
      </c>
      <c r="D347" s="9" t="s">
        <v>3459</v>
      </c>
      <c r="E347" s="9" t="s">
        <v>29</v>
      </c>
      <c r="F347" s="9" t="s">
        <v>737</v>
      </c>
      <c r="G347" s="9" t="s">
        <v>3484</v>
      </c>
      <c r="H347" s="9" t="s">
        <v>736</v>
      </c>
      <c r="I347" s="9">
        <v>29526</v>
      </c>
      <c r="J347" s="9">
        <v>16865</v>
      </c>
      <c r="K347" s="9">
        <v>583.70000000000005</v>
      </c>
      <c r="L347" s="115">
        <f t="shared" si="15"/>
        <v>0.5711914922441238</v>
      </c>
      <c r="M347" s="96">
        <f>IF($B347="Область","",SUM('Дані з ДІСО'!J347:L347)/K347)</f>
        <v>6.9247901319170806</v>
      </c>
      <c r="N347" s="9" t="str">
        <f>IF($B347="Область","",VLOOKUP(100*J347/I347,Параметри!$B$39:$C$53,2,TRUE))</f>
        <v>6. 53-58</v>
      </c>
      <c r="O347" s="9" t="str">
        <f>IF($B347="Область","",VLOOKUP(M347,Параметри!$B$21:$C$35,2,TRUE))</f>
        <v>9. 5,8-7</v>
      </c>
      <c r="P347" s="9">
        <f t="shared" si="16"/>
        <v>6</v>
      </c>
      <c r="Q347" s="9">
        <f t="shared" si="17"/>
        <v>9</v>
      </c>
      <c r="R347" s="116">
        <v>18</v>
      </c>
      <c r="S347" s="117">
        <f>IF(C347="Область",Параметри!$K$47,IF(C347="Київ",Параметри!$K$48,IF(L347&lt;Параметри!$I$42,Параметри!$K$42,IF(L347&lt;Параметри!$I$43,Параметри!$K$43,IF(L347&lt;Параметри!$I$44,Параметри!$K$44,IF(L347&lt;Параметри!$I$45,Параметри!$K$45,Параметри!$K$46))))))</f>
        <v>0.43</v>
      </c>
      <c r="T347" s="97">
        <f>IF($B347="Область",Параметри!K$63,IF($R347&lt;Параметри!$G$59,Параметри!K$58,IF($R347&lt;Параметри!$G$60,Параметри!K$59,IF($R347&lt;Параметри!$G$61,Параметри!K$60,IF($R347&lt;Параметри!$G$62,Параметри!K$61,Параметри!K$62)))))</f>
        <v>1.7000000000000001E-2</v>
      </c>
      <c r="U347" s="97">
        <f>IF($B347="Область",Параметри!L$63,IF($R347&lt;Параметри!$G$59,Параметри!L$58,IF($R347&lt;Параметри!$G$60,Параметри!L$59,IF($R347&lt;Параметри!$G$61,Параметри!L$60,IF($R347&lt;Параметри!$G$62,Параметри!L$61,Параметри!L$62)))))</f>
        <v>4.7E-2</v>
      </c>
      <c r="V347" s="98">
        <f>IF(OR(SUM('Дані з ДІСО'!G347:I347)=0,Розрахунки!H347=0),"",Розрахунки!H347/SUM('Дані з ДІСО'!G347:I347))</f>
        <v>20.311557788944725</v>
      </c>
      <c r="W347" s="9">
        <v>2021</v>
      </c>
      <c r="X347" s="9">
        <v>18</v>
      </c>
      <c r="Y347" s="9">
        <v>18</v>
      </c>
      <c r="Z347" s="9" t="s">
        <v>4535</v>
      </c>
      <c r="AA347" s="99">
        <v>18</v>
      </c>
      <c r="AB347" s="9" t="str">
        <f>IF('Коефіцієнти АТО'!C347="Область","",'Коефіцієнти АТО'!D347)</f>
        <v>Закарпатська</v>
      </c>
      <c r="AC347" s="9"/>
    </row>
    <row r="348" spans="1:29" ht="15" customHeight="1">
      <c r="A348" s="9">
        <v>347</v>
      </c>
      <c r="B348" s="9" t="s">
        <v>3148</v>
      </c>
      <c r="C348" s="9" t="s">
        <v>3148</v>
      </c>
      <c r="D348" s="9" t="s">
        <v>3459</v>
      </c>
      <c r="E348" s="9" t="s">
        <v>24</v>
      </c>
      <c r="F348" s="9" t="s">
        <v>739</v>
      </c>
      <c r="G348" s="9" t="s">
        <v>3485</v>
      </c>
      <c r="H348" s="9" t="s">
        <v>738</v>
      </c>
      <c r="I348" s="9">
        <v>11543</v>
      </c>
      <c r="J348" s="9">
        <v>11543</v>
      </c>
      <c r="K348" s="9">
        <v>104.4</v>
      </c>
      <c r="L348" s="115">
        <f t="shared" si="15"/>
        <v>1</v>
      </c>
      <c r="M348" s="96">
        <f>IF($B348="Область","",SUM('Дані з ДІСО'!J348:L348)/K348)</f>
        <v>12.452107279693486</v>
      </c>
      <c r="N348" s="9" t="str">
        <f>IF($B348="Область","",VLOOKUP(100*J348/I348,Параметри!$B$39:$C$53,2,TRUE))</f>
        <v>1. 100%</v>
      </c>
      <c r="O348" s="9" t="str">
        <f>IF($B348="Область","",VLOOKUP(M348,Параметри!$B$21:$C$35,2,TRUE))</f>
        <v>11. 10,2-15</v>
      </c>
      <c r="P348" s="9">
        <f t="shared" si="16"/>
        <v>1</v>
      </c>
      <c r="Q348" s="9">
        <f t="shared" si="17"/>
        <v>11</v>
      </c>
      <c r="R348" s="116">
        <v>18</v>
      </c>
      <c r="S348" s="117">
        <f>IF(C348="Область",Параметри!$K$47,IF(C348="Київ",Параметри!$K$48,IF(L348&lt;Параметри!$I$42,Параметри!$K$42,IF(L348&lt;Параметри!$I$43,Параметри!$K$43,IF(L348&lt;Параметри!$I$44,Параметри!$K$44,IF(L348&lt;Параметри!$I$45,Параметри!$K$45,Параметри!$K$46))))))</f>
        <v>0.53</v>
      </c>
      <c r="T348" s="97">
        <f>IF($B348="Область",Параметри!K$63,IF($R348&lt;Параметри!$G$59,Параметри!K$58,IF($R348&lt;Параметри!$G$60,Параметри!K$59,IF($R348&lt;Параметри!$G$61,Параметри!K$60,IF($R348&lt;Параметри!$G$62,Параметри!K$61,Параметри!K$62)))))</f>
        <v>1.7000000000000001E-2</v>
      </c>
      <c r="U348" s="97">
        <f>IF($B348="Область",Параметри!L$63,IF($R348&lt;Параметри!$G$59,Параметри!L$58,IF($R348&lt;Параметри!$G$60,Параметри!L$59,IF($R348&lt;Параметри!$G$61,Параметри!L$60,IF($R348&lt;Параметри!$G$62,Параметри!L$61,Параметри!L$62)))))</f>
        <v>4.7E-2</v>
      </c>
      <c r="V348" s="98">
        <f>IF(OR(SUM('Дані з ДІСО'!G348:I348)=0,Розрахунки!H348=0),"",Розрахунки!H348/SUM('Дані з ДІСО'!G348:I348))</f>
        <v>20.634920634920636</v>
      </c>
      <c r="W348" s="9">
        <v>2021</v>
      </c>
      <c r="X348" s="9">
        <v>18</v>
      </c>
      <c r="Y348" s="9">
        <v>18.5</v>
      </c>
      <c r="Z348" s="9" t="s">
        <v>4535</v>
      </c>
      <c r="AA348" s="99">
        <v>18</v>
      </c>
      <c r="AB348" s="9" t="str">
        <f>IF('Коефіцієнти АТО'!C348="Область","",'Коефіцієнти АТО'!D348)</f>
        <v>Закарпатська</v>
      </c>
      <c r="AC348" s="9"/>
    </row>
    <row r="349" spans="1:29" ht="15" customHeight="1">
      <c r="A349" s="9">
        <v>348</v>
      </c>
      <c r="B349" s="9" t="s">
        <v>3148</v>
      </c>
      <c r="C349" s="9" t="s">
        <v>3148</v>
      </c>
      <c r="D349" s="9" t="s">
        <v>3459</v>
      </c>
      <c r="E349" s="9" t="s">
        <v>24</v>
      </c>
      <c r="F349" s="9" t="s">
        <v>741</v>
      </c>
      <c r="G349" s="9" t="s">
        <v>3486</v>
      </c>
      <c r="H349" s="9" t="s">
        <v>740</v>
      </c>
      <c r="I349" s="9">
        <v>21689</v>
      </c>
      <c r="J349" s="9">
        <v>21689</v>
      </c>
      <c r="K349" s="9">
        <v>180.8</v>
      </c>
      <c r="L349" s="115">
        <f t="shared" si="15"/>
        <v>1</v>
      </c>
      <c r="M349" s="96">
        <f>IF($B349="Область","",SUM('Дані з ДІСО'!J349:L349)/K349)</f>
        <v>15.293141592920353</v>
      </c>
      <c r="N349" s="9" t="str">
        <f>IF($B349="Область","",VLOOKUP(100*J349/I349,Параметри!$B$39:$C$53,2,TRUE))</f>
        <v>1. 100%</v>
      </c>
      <c r="O349" s="9" t="str">
        <f>IF($B349="Область","",VLOOKUP(M349,Параметри!$B$21:$C$35,2,TRUE))</f>
        <v>12. 15-35,3</v>
      </c>
      <c r="P349" s="9">
        <f t="shared" si="16"/>
        <v>1</v>
      </c>
      <c r="Q349" s="9">
        <f t="shared" si="17"/>
        <v>12</v>
      </c>
      <c r="R349" s="116">
        <v>18</v>
      </c>
      <c r="S349" s="117">
        <f>IF(C349="Область",Параметри!$K$47,IF(C349="Київ",Параметри!$K$48,IF(L349&lt;Параметри!$I$42,Параметри!$K$42,IF(L349&lt;Параметри!$I$43,Параметри!$K$43,IF(L349&lt;Параметри!$I$44,Параметри!$K$44,IF(L349&lt;Параметри!$I$45,Параметри!$K$45,Параметри!$K$46))))))</f>
        <v>0.53</v>
      </c>
      <c r="T349" s="97">
        <f>IF($B349="Область",Параметри!K$63,IF($R349&lt;Параметри!$G$59,Параметри!K$58,IF($R349&lt;Параметри!$G$60,Параметри!K$59,IF($R349&lt;Параметри!$G$61,Параметри!K$60,IF($R349&lt;Параметри!$G$62,Параметри!K$61,Параметри!K$62)))))</f>
        <v>1.7000000000000001E-2</v>
      </c>
      <c r="U349" s="97">
        <f>IF($B349="Область",Параметри!L$63,IF($R349&lt;Параметри!$G$59,Параметри!L$58,IF($R349&lt;Параметри!$G$60,Параметри!L$59,IF($R349&lt;Параметри!$G$61,Параметри!L$60,IF($R349&lt;Параметри!$G$62,Параметри!L$61,Параметри!L$62)))))</f>
        <v>4.7E-2</v>
      </c>
      <c r="V349" s="98">
        <f>IF(OR(SUM('Дані з ДІСО'!G349:I349)=0,Розрахунки!H349=0),"",Розрахунки!H349/SUM('Дані з ДІСО'!G349:I349))</f>
        <v>19.609929078014183</v>
      </c>
      <c r="W349" s="9">
        <v>2021</v>
      </c>
      <c r="X349" s="9">
        <v>20.5</v>
      </c>
      <c r="Y349" s="9">
        <v>17</v>
      </c>
      <c r="Z349" s="9" t="s">
        <v>4536</v>
      </c>
      <c r="AA349" s="99">
        <v>18</v>
      </c>
      <c r="AB349" s="9" t="str">
        <f>IF('Коефіцієнти АТО'!C349="Область","",'Коефіцієнти АТО'!D349)</f>
        <v>Закарпатська</v>
      </c>
      <c r="AC349" s="9"/>
    </row>
    <row r="350" spans="1:29" ht="15" customHeight="1">
      <c r="A350" s="9">
        <v>349</v>
      </c>
      <c r="B350" s="9" t="s">
        <v>3148</v>
      </c>
      <c r="C350" s="9" t="s">
        <v>3148</v>
      </c>
      <c r="D350" s="9" t="s">
        <v>3459</v>
      </c>
      <c r="E350" s="9" t="s">
        <v>24</v>
      </c>
      <c r="F350" s="9" t="s">
        <v>743</v>
      </c>
      <c r="G350" s="9" t="s">
        <v>3487</v>
      </c>
      <c r="H350" s="9" t="s">
        <v>742</v>
      </c>
      <c r="I350" s="9">
        <v>7251</v>
      </c>
      <c r="J350" s="9">
        <v>7251</v>
      </c>
      <c r="K350" s="9">
        <v>83.3</v>
      </c>
      <c r="L350" s="115">
        <f t="shared" si="15"/>
        <v>1</v>
      </c>
      <c r="M350" s="96">
        <f>IF($B350="Область","",SUM('Дані з ДІСО'!J350:L350)/K350)</f>
        <v>9.8199279711884753</v>
      </c>
      <c r="N350" s="9" t="str">
        <f>IF($B350="Область","",VLOOKUP(100*J350/I350,Параметри!$B$39:$C$53,2,TRUE))</f>
        <v>1. 100%</v>
      </c>
      <c r="O350" s="9" t="str">
        <f>IF($B350="Область","",VLOOKUP(M350,Параметри!$B$21:$C$35,2,TRUE))</f>
        <v>10. 7-10,2</v>
      </c>
      <c r="P350" s="9">
        <f t="shared" si="16"/>
        <v>1</v>
      </c>
      <c r="Q350" s="9">
        <f t="shared" si="17"/>
        <v>10</v>
      </c>
      <c r="R350" s="116">
        <v>15.5</v>
      </c>
      <c r="S350" s="117">
        <f>IF(C350="Область",Параметри!$K$47,IF(C350="Київ",Параметри!$K$48,IF(L350&lt;Параметри!$I$42,Параметри!$K$42,IF(L350&lt;Параметри!$I$43,Параметри!$K$43,IF(L350&lt;Параметри!$I$44,Параметри!$K$44,IF(L350&lt;Параметри!$I$45,Параметри!$K$45,Параметри!$K$46))))))</f>
        <v>0.53</v>
      </c>
      <c r="T350" s="97">
        <f>IF($B350="Область",Параметри!K$63,IF($R350&lt;Параметри!$G$59,Параметри!K$58,IF($R350&lt;Параметри!$G$60,Параметри!K$59,IF($R350&lt;Параметри!$G$61,Параметри!K$60,IF($R350&lt;Параметри!$G$62,Параметри!K$61,Параметри!K$62)))))</f>
        <v>1.7000000000000001E-2</v>
      </c>
      <c r="U350" s="97">
        <f>IF($B350="Область",Параметри!L$63,IF($R350&lt;Параметри!$G$59,Параметри!L$58,IF($R350&lt;Параметри!$G$60,Параметри!L$59,IF($R350&lt;Параметри!$G$61,Параметри!L$60,IF($R350&lt;Параметри!$G$62,Параметри!L$61,Параметри!L$62)))))</f>
        <v>4.7E-2</v>
      </c>
      <c r="V350" s="98">
        <f>IF(OR(SUM('Дані з ДІСО'!G350:I350)=0,Розрахунки!H350=0),"",Розрахунки!H350/SUM('Дані з ДІСО'!G350:I350))</f>
        <v>15.73076923076923</v>
      </c>
      <c r="W350" s="9">
        <v>2021</v>
      </c>
      <c r="X350" s="9">
        <v>15.5</v>
      </c>
      <c r="Y350" s="9">
        <v>14.5</v>
      </c>
      <c r="Z350" s="9" t="s">
        <v>4535</v>
      </c>
      <c r="AA350" s="99">
        <v>15.5</v>
      </c>
      <c r="AB350" s="9" t="str">
        <f>IF('Коефіцієнти АТО'!C350="Область","",'Коефіцієнти АТО'!D350)</f>
        <v>Закарпатська</v>
      </c>
      <c r="AC350" s="9"/>
    </row>
    <row r="351" spans="1:29" ht="15" customHeight="1">
      <c r="A351" s="9">
        <v>350</v>
      </c>
      <c r="B351" s="9" t="s">
        <v>3151</v>
      </c>
      <c r="C351" s="9" t="s">
        <v>3151</v>
      </c>
      <c r="D351" s="9" t="s">
        <v>3459</v>
      </c>
      <c r="E351" s="9" t="s">
        <v>29</v>
      </c>
      <c r="F351" s="9" t="s">
        <v>745</v>
      </c>
      <c r="G351" s="9" t="s">
        <v>3488</v>
      </c>
      <c r="H351" s="9" t="s">
        <v>744</v>
      </c>
      <c r="I351" s="9">
        <v>14775</v>
      </c>
      <c r="J351" s="9">
        <v>11639</v>
      </c>
      <c r="K351" s="9">
        <v>139</v>
      </c>
      <c r="L351" s="115">
        <f t="shared" si="15"/>
        <v>0.78774957698815562</v>
      </c>
      <c r="M351" s="96">
        <f>IF($B351="Область","",SUM('Дані з ДІСО'!J351:L351)/K351)</f>
        <v>10.812949640287769</v>
      </c>
      <c r="N351" s="9" t="str">
        <f>IF($B351="Область","",VLOOKUP(100*J351/I351,Параметри!$B$39:$C$53,2,TRUE))</f>
        <v>2. 72-100</v>
      </c>
      <c r="O351" s="9" t="str">
        <f>IF($B351="Область","",VLOOKUP(M351,Параметри!$B$21:$C$35,2,TRUE))</f>
        <v>11. 10,2-15</v>
      </c>
      <c r="P351" s="9">
        <f t="shared" si="16"/>
        <v>2</v>
      </c>
      <c r="Q351" s="9">
        <f t="shared" si="17"/>
        <v>11</v>
      </c>
      <c r="R351" s="116">
        <v>16</v>
      </c>
      <c r="S351" s="117">
        <f>IF(C351="Область",Параметри!$K$47,IF(C351="Київ",Параметри!$K$48,IF(L351&lt;Параметри!$I$42,Параметри!$K$42,IF(L351&lt;Параметри!$I$43,Параметри!$K$43,IF(L351&lt;Параметри!$I$44,Параметри!$K$44,IF(L351&lt;Параметри!$I$45,Параметри!$K$45,Параметри!$K$46))))))</f>
        <v>0.48</v>
      </c>
      <c r="T351" s="97">
        <f>IF($B351="Область",Параметри!K$63,IF($R351&lt;Параметри!$G$59,Параметри!K$58,IF($R351&lt;Параметри!$G$60,Параметри!K$59,IF($R351&lt;Параметри!$G$61,Параметри!K$60,IF($R351&lt;Параметри!$G$62,Параметри!K$61,Параметри!K$62)))))</f>
        <v>1.7000000000000001E-2</v>
      </c>
      <c r="U351" s="97">
        <f>IF($B351="Область",Параметри!L$63,IF($R351&lt;Параметри!$G$59,Параметри!L$58,IF($R351&lt;Параметри!$G$60,Параметри!L$59,IF($R351&lt;Параметри!$G$61,Параметри!L$60,IF($R351&lt;Параметри!$G$62,Параметри!L$61,Параметри!L$62)))))</f>
        <v>4.7E-2</v>
      </c>
      <c r="V351" s="98">
        <f>IF(OR(SUM('Дані з ДІСО'!G351:I351)=0,Розрахунки!H351=0),"",Розрахунки!H351/SUM('Дані з ДІСО'!G351:I351))</f>
        <v>13.788990825688073</v>
      </c>
      <c r="W351" s="9">
        <v>2021</v>
      </c>
      <c r="X351" s="9">
        <v>18</v>
      </c>
      <c r="Y351" s="9">
        <v>15</v>
      </c>
      <c r="Z351" s="9" t="s">
        <v>4536</v>
      </c>
      <c r="AA351" s="99">
        <v>16</v>
      </c>
      <c r="AB351" s="9" t="str">
        <f>IF('Коефіцієнти АТО'!C351="Область","",'Коефіцієнти АТО'!D351)</f>
        <v>Закарпатська</v>
      </c>
      <c r="AC351" s="9"/>
    </row>
    <row r="352" spans="1:29" ht="15" customHeight="1">
      <c r="A352" s="9">
        <v>351</v>
      </c>
      <c r="B352" s="9" t="s">
        <v>3145</v>
      </c>
      <c r="C352" s="9" t="s">
        <v>3146</v>
      </c>
      <c r="D352" s="9" t="s">
        <v>3459</v>
      </c>
      <c r="E352" s="9" t="s">
        <v>21</v>
      </c>
      <c r="F352" s="9" t="s">
        <v>747</v>
      </c>
      <c r="G352" s="9" t="s">
        <v>3489</v>
      </c>
      <c r="H352" s="9" t="s">
        <v>746</v>
      </c>
      <c r="I352" s="9">
        <v>63371</v>
      </c>
      <c r="J352" s="9">
        <v>37929</v>
      </c>
      <c r="K352" s="9">
        <v>250</v>
      </c>
      <c r="L352" s="115">
        <f t="shared" si="15"/>
        <v>0.59852298369916834</v>
      </c>
      <c r="M352" s="96">
        <f>IF($B352="Область","",SUM('Дані з ДІСО'!J352:L352)/K352)</f>
        <v>36.5</v>
      </c>
      <c r="N352" s="9" t="str">
        <f>IF($B352="Область","",VLOOKUP(100*J352/I352,Параметри!$B$39:$C$53,2,TRUE))</f>
        <v>5. 58-63</v>
      </c>
      <c r="O352" s="9" t="str">
        <f>IF($B352="Область","",VLOOKUP(M352,Параметри!$B$21:$C$35,2,TRUE))</f>
        <v>13. 35,3-44,9</v>
      </c>
      <c r="P352" s="9">
        <f t="shared" si="16"/>
        <v>5</v>
      </c>
      <c r="Q352" s="9">
        <f t="shared" si="17"/>
        <v>13</v>
      </c>
      <c r="R352" s="116">
        <v>22</v>
      </c>
      <c r="S352" s="117">
        <f>IF(C352="Область",Параметри!$K$47,IF(C352="Київ",Параметри!$K$48,IF(L352&lt;Параметри!$I$42,Параметри!$K$42,IF(L352&lt;Параметри!$I$43,Параметри!$K$43,IF(L352&lt;Параметри!$I$44,Параметри!$K$44,IF(L352&lt;Параметри!$I$45,Параметри!$K$45,Параметри!$K$46))))))</f>
        <v>0.43</v>
      </c>
      <c r="T352" s="97">
        <f>IF($B352="Область",Параметри!K$63,IF($R352&lt;Параметри!$G$59,Параметри!K$58,IF($R352&lt;Параметри!$G$60,Параметри!K$59,IF($R352&lt;Параметри!$G$61,Параметри!K$60,IF($R352&lt;Параметри!$G$62,Параметри!K$61,Параметри!K$62)))))</f>
        <v>0.1</v>
      </c>
      <c r="U352" s="97">
        <f>IF($B352="Область",Параметри!L$63,IF($R352&lt;Параметри!$G$59,Параметри!L$58,IF($R352&lt;Параметри!$G$60,Параметри!L$59,IF($R352&lt;Параметри!$G$61,Параметри!L$60,IF($R352&lt;Параметри!$G$62,Параметри!L$61,Параметри!L$62)))))</f>
        <v>4.7E-2</v>
      </c>
      <c r="V352" s="98">
        <f>IF(OR(SUM('Дані з ДІСО'!G352:I352)=0,Розрахунки!H352=0),"",Розрахунки!H352/SUM('Дані з ДІСО'!G352:I352))</f>
        <v>23.21882951653944</v>
      </c>
      <c r="W352" s="9">
        <v>2021</v>
      </c>
      <c r="X352" s="9">
        <v>22.5</v>
      </c>
      <c r="Y352" s="9">
        <v>21</v>
      </c>
      <c r="Z352" s="9" t="s">
        <v>4536</v>
      </c>
      <c r="AA352" s="99">
        <v>22</v>
      </c>
      <c r="AB352" s="9" t="str">
        <f>IF('Коефіцієнти АТО'!C352="Область","",'Коефіцієнти АТО'!D352)</f>
        <v>Закарпатська</v>
      </c>
      <c r="AC352" s="9"/>
    </row>
    <row r="353" spans="1:29" ht="15" customHeight="1">
      <c r="A353" s="9">
        <v>352</v>
      </c>
      <c r="B353" s="9" t="s">
        <v>3151</v>
      </c>
      <c r="C353" s="9" t="s">
        <v>3151</v>
      </c>
      <c r="D353" s="9" t="s">
        <v>3459</v>
      </c>
      <c r="E353" s="9" t="s">
        <v>29</v>
      </c>
      <c r="F353" s="9" t="s">
        <v>749</v>
      </c>
      <c r="G353" s="9" t="s">
        <v>3490</v>
      </c>
      <c r="H353" s="9" t="s">
        <v>748</v>
      </c>
      <c r="I353" s="9">
        <v>16109</v>
      </c>
      <c r="J353" s="9">
        <v>7866</v>
      </c>
      <c r="K353" s="9">
        <v>181.1</v>
      </c>
      <c r="L353" s="115">
        <f t="shared" si="15"/>
        <v>0.48829846669563598</v>
      </c>
      <c r="M353" s="96">
        <f>IF($B353="Область","",SUM('Дані з ДІСО'!J353:L353)/K353)</f>
        <v>11.258972943125345</v>
      </c>
      <c r="N353" s="9" t="str">
        <f>IF($B353="Область","",VLOOKUP(100*J353/I353,Параметри!$B$39:$C$53,2,TRUE))</f>
        <v>8. 43-49</v>
      </c>
      <c r="O353" s="9" t="str">
        <f>IF($B353="Область","",VLOOKUP(M353,Параметри!$B$21:$C$35,2,TRUE))</f>
        <v>11. 10,2-15</v>
      </c>
      <c r="P353" s="9">
        <f t="shared" si="16"/>
        <v>8</v>
      </c>
      <c r="Q353" s="9">
        <f t="shared" si="17"/>
        <v>11</v>
      </c>
      <c r="R353" s="116">
        <v>19</v>
      </c>
      <c r="S353" s="117">
        <f>IF(C353="Область",Параметри!$K$47,IF(C353="Київ",Параметри!$K$48,IF(L353&lt;Параметри!$I$42,Параметри!$K$42,IF(L353&lt;Параметри!$I$43,Параметри!$K$43,IF(L353&lt;Параметри!$I$44,Параметри!$K$44,IF(L353&lt;Параметри!$I$45,Параметри!$K$45,Параметри!$K$46))))))</f>
        <v>0.43</v>
      </c>
      <c r="T353" s="97">
        <f>IF($B353="Область",Параметри!K$63,IF($R353&lt;Параметри!$G$59,Параметри!K$58,IF($R353&lt;Параметри!$G$60,Параметри!K$59,IF($R353&lt;Параметри!$G$61,Параметри!K$60,IF($R353&lt;Параметри!$G$62,Параметри!K$61,Параметри!K$62)))))</f>
        <v>1.7000000000000001E-2</v>
      </c>
      <c r="U353" s="97">
        <f>IF($B353="Область",Параметри!L$63,IF($R353&lt;Параметри!$G$59,Параметри!L$58,IF($R353&lt;Параметри!$G$60,Параметри!L$59,IF($R353&lt;Параметри!$G$61,Параметри!L$60,IF($R353&lt;Параметри!$G$62,Параметри!L$61,Параметри!L$62)))))</f>
        <v>4.7E-2</v>
      </c>
      <c r="V353" s="98">
        <f>IF(OR(SUM('Дані з ДІСО'!G353:I353)=0,Розрахунки!H353=0),"",Розрахунки!H353/SUM('Дані з ДІСО'!G353:I353))</f>
        <v>21.239583333333332</v>
      </c>
      <c r="W353" s="9">
        <v>2021</v>
      </c>
      <c r="X353" s="9">
        <v>19</v>
      </c>
      <c r="Y353" s="9">
        <v>18</v>
      </c>
      <c r="Z353" s="9" t="s">
        <v>4535</v>
      </c>
      <c r="AA353" s="99">
        <v>19</v>
      </c>
      <c r="AB353" s="9" t="str">
        <f>IF('Коефіцієнти АТО'!C353="Область","",'Коефіцієнти АТО'!D353)</f>
        <v>Закарпатська</v>
      </c>
      <c r="AC353" s="9"/>
    </row>
    <row r="354" spans="1:29" ht="15" customHeight="1">
      <c r="A354" s="9">
        <v>353</v>
      </c>
      <c r="B354" s="9" t="s">
        <v>3151</v>
      </c>
      <c r="C354" s="9" t="s">
        <v>3151</v>
      </c>
      <c r="D354" s="9" t="s">
        <v>3459</v>
      </c>
      <c r="E354" s="9" t="s">
        <v>29</v>
      </c>
      <c r="F354" s="9" t="s">
        <v>751</v>
      </c>
      <c r="G354" s="9" t="s">
        <v>3491</v>
      </c>
      <c r="H354" s="9" t="s">
        <v>750</v>
      </c>
      <c r="I354" s="9">
        <v>8885</v>
      </c>
      <c r="J354" s="9">
        <v>3849</v>
      </c>
      <c r="K354" s="9">
        <v>184.5</v>
      </c>
      <c r="L354" s="115">
        <f t="shared" si="15"/>
        <v>0.43320202588632528</v>
      </c>
      <c r="M354" s="96">
        <f>IF($B354="Область","",SUM('Дані з ДІСО'!J354:L354)/K354)</f>
        <v>6.1842818428184279</v>
      </c>
      <c r="N354" s="9" t="str">
        <f>IF($B354="Область","",VLOOKUP(100*J354/I354,Параметри!$B$39:$C$53,2,TRUE))</f>
        <v>8. 43-49</v>
      </c>
      <c r="O354" s="9" t="str">
        <f>IF($B354="Область","",VLOOKUP(M354,Параметри!$B$21:$C$35,2,TRUE))</f>
        <v>9. 5,8-7</v>
      </c>
      <c r="P354" s="9">
        <f t="shared" si="16"/>
        <v>8</v>
      </c>
      <c r="Q354" s="9">
        <f t="shared" si="17"/>
        <v>9</v>
      </c>
      <c r="R354" s="116">
        <v>18</v>
      </c>
      <c r="S354" s="117">
        <f>IF(C354="Область",Параметри!$K$47,IF(C354="Київ",Параметри!$K$48,IF(L354&lt;Параметри!$I$42,Параметри!$K$42,IF(L354&lt;Параметри!$I$43,Параметри!$K$43,IF(L354&lt;Параметри!$I$44,Параметри!$K$44,IF(L354&lt;Параметри!$I$45,Параметри!$K$45,Параметри!$K$46))))))</f>
        <v>0.43</v>
      </c>
      <c r="T354" s="97">
        <f>IF($B354="Область",Параметри!K$63,IF($R354&lt;Параметри!$G$59,Параметри!K$58,IF($R354&lt;Параметри!$G$60,Параметри!K$59,IF($R354&lt;Параметри!$G$61,Параметри!K$60,IF($R354&lt;Параметри!$G$62,Параметри!K$61,Параметри!K$62)))))</f>
        <v>1.7000000000000001E-2</v>
      </c>
      <c r="U354" s="97">
        <f>IF($B354="Область",Параметри!L$63,IF($R354&lt;Параметри!$G$59,Параметри!L$58,IF($R354&lt;Параметри!$G$60,Параметри!L$59,IF($R354&lt;Параметри!$G$61,Параметри!L$60,IF($R354&lt;Параметри!$G$62,Параметри!L$61,Параметри!L$62)))))</f>
        <v>4.7E-2</v>
      </c>
      <c r="V354" s="98">
        <f>IF(OR(SUM('Дані з ДІСО'!G354:I354)=0,Розрахунки!H354=0),"",Розрахунки!H354/SUM('Дані з ДІСО'!G354:I354))</f>
        <v>18.111111111111111</v>
      </c>
      <c r="W354" s="9">
        <v>2021</v>
      </c>
      <c r="X354" s="9">
        <v>18</v>
      </c>
      <c r="Y354" s="9">
        <v>17</v>
      </c>
      <c r="Z354" s="9" t="s">
        <v>4535</v>
      </c>
      <c r="AA354" s="99">
        <v>18</v>
      </c>
      <c r="AB354" s="9" t="str">
        <f>IF('Коефіцієнти АТО'!C354="Область","",'Коефіцієнти АТО'!D354)</f>
        <v>Закарпатська</v>
      </c>
      <c r="AC354" s="9"/>
    </row>
    <row r="355" spans="1:29" ht="15" customHeight="1">
      <c r="A355" s="9">
        <v>354</v>
      </c>
      <c r="B355" s="9" t="s">
        <v>3148</v>
      </c>
      <c r="C355" s="9" t="s">
        <v>3148</v>
      </c>
      <c r="D355" s="9" t="s">
        <v>3459</v>
      </c>
      <c r="E355" s="9" t="s">
        <v>24</v>
      </c>
      <c r="F355" s="9" t="s">
        <v>753</v>
      </c>
      <c r="G355" s="9" t="s">
        <v>3492</v>
      </c>
      <c r="H355" s="9" t="s">
        <v>752</v>
      </c>
      <c r="I355" s="9">
        <v>12785</v>
      </c>
      <c r="J355" s="9">
        <v>12785</v>
      </c>
      <c r="K355" s="9">
        <v>225.9</v>
      </c>
      <c r="L355" s="115">
        <f t="shared" si="15"/>
        <v>1</v>
      </c>
      <c r="M355" s="96">
        <f>IF($B355="Область","",SUM('Дані з ДІСО'!J355:L355)/K355)</f>
        <v>7.7379371403275785</v>
      </c>
      <c r="N355" s="9" t="str">
        <f>IF($B355="Область","",VLOOKUP(100*J355/I355,Параметри!$B$39:$C$53,2,TRUE))</f>
        <v>1. 100%</v>
      </c>
      <c r="O355" s="9" t="str">
        <f>IF($B355="Область","",VLOOKUP(M355,Параметри!$B$21:$C$35,2,TRUE))</f>
        <v>10. 7-10,2</v>
      </c>
      <c r="P355" s="9">
        <f t="shared" si="16"/>
        <v>1</v>
      </c>
      <c r="Q355" s="9">
        <f t="shared" si="17"/>
        <v>10</v>
      </c>
      <c r="R355" s="116">
        <v>16</v>
      </c>
      <c r="S355" s="117">
        <f>IF(C355="Область",Параметри!$K$47,IF(C355="Київ",Параметри!$K$48,IF(L355&lt;Параметри!$I$42,Параметри!$K$42,IF(L355&lt;Параметри!$I$43,Параметри!$K$43,IF(L355&lt;Параметри!$I$44,Параметри!$K$44,IF(L355&lt;Параметри!$I$45,Параметри!$K$45,Параметри!$K$46))))))</f>
        <v>0.53</v>
      </c>
      <c r="T355" s="97">
        <f>IF($B355="Область",Параметри!K$63,IF($R355&lt;Параметри!$G$59,Параметри!K$58,IF($R355&lt;Параметри!$G$60,Параметри!K$59,IF($R355&lt;Параметри!$G$61,Параметри!K$60,IF($R355&lt;Параметри!$G$62,Параметри!K$61,Параметри!K$62)))))</f>
        <v>1.7000000000000001E-2</v>
      </c>
      <c r="U355" s="97">
        <f>IF($B355="Область",Параметри!L$63,IF($R355&lt;Параметри!$G$59,Параметри!L$58,IF($R355&lt;Параметри!$G$60,Параметри!L$59,IF($R355&lt;Параметри!$G$61,Параметри!L$60,IF($R355&lt;Параметри!$G$62,Параметри!L$61,Параметри!L$62)))))</f>
        <v>4.7E-2</v>
      </c>
      <c r="V355" s="98">
        <f>IF(OR(SUM('Дані з ДІСО'!G355:I355)=0,Розрахунки!H355=0),"",Розрахунки!H355/SUM('Дані з ДІСО'!G355:I355))</f>
        <v>18.020618556701031</v>
      </c>
      <c r="W355" s="9">
        <v>2021</v>
      </c>
      <c r="X355" s="9">
        <v>15.5</v>
      </c>
      <c r="Y355" s="9">
        <v>17</v>
      </c>
      <c r="Z355" s="9" t="s">
        <v>4536</v>
      </c>
      <c r="AA355" s="99">
        <v>16</v>
      </c>
      <c r="AB355" s="9" t="str">
        <f>IF('Коефіцієнти АТО'!C355="Область","",'Коефіцієнти АТО'!D355)</f>
        <v>Закарпатська</v>
      </c>
      <c r="AC355" s="9"/>
    </row>
    <row r="356" spans="1:29" ht="15" customHeight="1">
      <c r="A356" s="9">
        <v>355</v>
      </c>
      <c r="B356" s="9" t="s">
        <v>3148</v>
      </c>
      <c r="C356" s="9" t="s">
        <v>3148</v>
      </c>
      <c r="D356" s="9" t="s">
        <v>3459</v>
      </c>
      <c r="E356" s="9" t="s">
        <v>24</v>
      </c>
      <c r="F356" s="9" t="s">
        <v>755</v>
      </c>
      <c r="G356" s="9" t="s">
        <v>3493</v>
      </c>
      <c r="H356" s="9" t="s">
        <v>754</v>
      </c>
      <c r="I356" s="9">
        <v>13821</v>
      </c>
      <c r="J356" s="9">
        <v>13821</v>
      </c>
      <c r="K356" s="9">
        <v>149.4</v>
      </c>
      <c r="L356" s="115">
        <f t="shared" si="15"/>
        <v>1</v>
      </c>
      <c r="M356" s="96">
        <f>IF($B356="Область","",SUM('Дані з ДІСО'!J356:L356)/K356)</f>
        <v>9.8058902275769739</v>
      </c>
      <c r="N356" s="9" t="str">
        <f>IF($B356="Область","",VLOOKUP(100*J356/I356,Параметри!$B$39:$C$53,2,TRUE))</f>
        <v>1. 100%</v>
      </c>
      <c r="O356" s="9" t="str">
        <f>IF($B356="Область","",VLOOKUP(M356,Параметри!$B$21:$C$35,2,TRUE))</f>
        <v>10. 7-10,2</v>
      </c>
      <c r="P356" s="9">
        <f t="shared" si="16"/>
        <v>1</v>
      </c>
      <c r="Q356" s="9">
        <f t="shared" si="17"/>
        <v>10</v>
      </c>
      <c r="R356" s="116">
        <v>15.5</v>
      </c>
      <c r="S356" s="117">
        <f>IF(C356="Область",Параметри!$K$47,IF(C356="Київ",Параметри!$K$48,IF(L356&lt;Параметри!$I$42,Параметри!$K$42,IF(L356&lt;Параметри!$I$43,Параметри!$K$43,IF(L356&lt;Параметри!$I$44,Параметри!$K$44,IF(L356&lt;Параметри!$I$45,Параметри!$K$45,Параметри!$K$46))))))</f>
        <v>0.53</v>
      </c>
      <c r="T356" s="97">
        <f>IF($B356="Область",Параметри!K$63,IF($R356&lt;Параметри!$G$59,Параметри!K$58,IF($R356&lt;Параметри!$G$60,Параметри!K$59,IF($R356&lt;Параметри!$G$61,Параметри!K$60,IF($R356&lt;Параметри!$G$62,Параметри!K$61,Параметри!K$62)))))</f>
        <v>1.7000000000000001E-2</v>
      </c>
      <c r="U356" s="97">
        <f>IF($B356="Область",Параметри!L$63,IF($R356&lt;Параметри!$G$59,Параметри!L$58,IF($R356&lt;Параметри!$G$60,Параметри!L$59,IF($R356&lt;Параметри!$G$61,Параметри!L$60,IF($R356&lt;Параметри!$G$62,Параметри!L$61,Параметри!L$62)))))</f>
        <v>4.7E-2</v>
      </c>
      <c r="V356" s="98">
        <f>IF(OR(SUM('Дані з ДІСО'!G356:I356)=0,Розрахунки!H356=0),"",Розрахунки!H356/SUM('Дані з ДІСО'!G356:I356))</f>
        <v>20.068493150684933</v>
      </c>
      <c r="W356" s="9">
        <v>2021</v>
      </c>
      <c r="X356" s="9">
        <v>15.5</v>
      </c>
      <c r="Y356" s="9">
        <v>16.5</v>
      </c>
      <c r="Z356" s="9" t="s">
        <v>4535</v>
      </c>
      <c r="AA356" s="99">
        <v>15.5</v>
      </c>
      <c r="AB356" s="9" t="str">
        <f>IF('Коефіцієнти АТО'!C356="Область","",'Коефіцієнти АТО'!D356)</f>
        <v>Закарпатська</v>
      </c>
      <c r="AC356" s="9"/>
    </row>
    <row r="357" spans="1:29" ht="15" customHeight="1">
      <c r="A357" s="9">
        <v>356</v>
      </c>
      <c r="B357" s="9" t="s">
        <v>3151</v>
      </c>
      <c r="C357" s="9" t="s">
        <v>3151</v>
      </c>
      <c r="D357" s="9" t="s">
        <v>3459</v>
      </c>
      <c r="E357" s="9" t="s">
        <v>29</v>
      </c>
      <c r="F357" s="9" t="s">
        <v>757</v>
      </c>
      <c r="G357" s="9" t="s">
        <v>3222</v>
      </c>
      <c r="H357" s="9" t="s">
        <v>756</v>
      </c>
      <c r="I357" s="9">
        <v>20371</v>
      </c>
      <c r="J357" s="9">
        <v>10484</v>
      </c>
      <c r="K357" s="9">
        <v>198.5</v>
      </c>
      <c r="L357" s="115">
        <f t="shared" si="15"/>
        <v>0.51465318344705713</v>
      </c>
      <c r="M357" s="96">
        <f>IF($B357="Область","",SUM('Дані з ДІСО'!J357:L357)/K357)</f>
        <v>14.977329974811083</v>
      </c>
      <c r="N357" s="9" t="str">
        <f>IF($B357="Область","",VLOOKUP(100*J357/I357,Параметри!$B$39:$C$53,2,TRUE))</f>
        <v>7. 49-53</v>
      </c>
      <c r="O357" s="9" t="str">
        <f>IF($B357="Область","",VLOOKUP(M357,Параметри!$B$21:$C$35,2,TRUE))</f>
        <v>11. 10,2-15</v>
      </c>
      <c r="P357" s="9">
        <f t="shared" si="16"/>
        <v>7</v>
      </c>
      <c r="Q357" s="9">
        <f t="shared" si="17"/>
        <v>11</v>
      </c>
      <c r="R357" s="116">
        <v>21</v>
      </c>
      <c r="S357" s="117">
        <f>IF(C357="Область",Параметри!$K$47,IF(C357="Київ",Параметри!$K$48,IF(L357&lt;Параметри!$I$42,Параметри!$K$42,IF(L357&lt;Параметри!$I$43,Параметри!$K$43,IF(L357&lt;Параметри!$I$44,Параметри!$K$44,IF(L357&lt;Параметри!$I$45,Параметри!$K$45,Параметри!$K$46))))))</f>
        <v>0.43</v>
      </c>
      <c r="T357" s="97">
        <f>IF($B357="Область",Параметри!K$63,IF($R357&lt;Параметри!$G$59,Параметри!K$58,IF($R357&lt;Параметри!$G$60,Параметри!K$59,IF($R357&lt;Параметри!$G$61,Параметри!K$60,IF($R357&lt;Параметри!$G$62,Параметри!K$61,Параметри!K$62)))))</f>
        <v>7.4999999999999997E-2</v>
      </c>
      <c r="U357" s="97">
        <f>IF($B357="Область",Параметри!L$63,IF($R357&lt;Параметри!$G$59,Параметри!L$58,IF($R357&lt;Параметри!$G$60,Параметри!L$59,IF($R357&lt;Параметри!$G$61,Параметри!L$60,IF($R357&lt;Параметри!$G$62,Параметри!L$61,Параметри!L$62)))))</f>
        <v>4.7E-2</v>
      </c>
      <c r="V357" s="98">
        <f>IF(OR(SUM('Дані з ДІСО'!G357:I357)=0,Розрахунки!H357=0),"",Розрахунки!H357/SUM('Дані з ДІСО'!G357:I357))</f>
        <v>29.435643564356436</v>
      </c>
      <c r="W357" s="9">
        <v>2021</v>
      </c>
      <c r="X357" s="9">
        <v>21</v>
      </c>
      <c r="Y357" s="9">
        <v>21</v>
      </c>
      <c r="Z357" s="9" t="s">
        <v>4535</v>
      </c>
      <c r="AA357" s="99">
        <v>21</v>
      </c>
      <c r="AB357" s="9" t="str">
        <f>IF('Коефіцієнти АТО'!C357="Область","",'Коефіцієнти АТО'!D357)</f>
        <v>Закарпатська</v>
      </c>
      <c r="AC357" s="9"/>
    </row>
    <row r="358" spans="1:29" ht="15" customHeight="1">
      <c r="A358" s="9">
        <v>357</v>
      </c>
      <c r="B358" s="9" t="s">
        <v>3148</v>
      </c>
      <c r="C358" s="9" t="s">
        <v>3148</v>
      </c>
      <c r="D358" s="9" t="s">
        <v>3459</v>
      </c>
      <c r="E358" s="9" t="s">
        <v>24</v>
      </c>
      <c r="F358" s="9" t="s">
        <v>759</v>
      </c>
      <c r="G358" s="9" t="s">
        <v>3494</v>
      </c>
      <c r="H358" s="9" t="s">
        <v>758</v>
      </c>
      <c r="I358" s="9">
        <v>6713</v>
      </c>
      <c r="J358" s="9">
        <v>6713</v>
      </c>
      <c r="K358" s="9">
        <v>264.2</v>
      </c>
      <c r="L358" s="115">
        <f t="shared" si="15"/>
        <v>1</v>
      </c>
      <c r="M358" s="96">
        <f>IF($B358="Область","",SUM('Дані з ДІСО'!J358:L358)/K358)</f>
        <v>2.5700227100681303</v>
      </c>
      <c r="N358" s="9" t="str">
        <f>IF($B358="Область","",VLOOKUP(100*J358/I358,Параметри!$B$39:$C$53,2,TRUE))</f>
        <v>1. 100%</v>
      </c>
      <c r="O358" s="9" t="str">
        <f>IF($B358="Область","",VLOOKUP(M358,Параметри!$B$21:$C$35,2,TRUE))</f>
        <v>4. 2,1-3</v>
      </c>
      <c r="P358" s="9">
        <f t="shared" si="16"/>
        <v>1</v>
      </c>
      <c r="Q358" s="9">
        <f t="shared" si="17"/>
        <v>4</v>
      </c>
      <c r="R358" s="116">
        <v>13</v>
      </c>
      <c r="S358" s="117">
        <f>IF(C358="Область",Параметри!$K$47,IF(C358="Київ",Параметри!$K$48,IF(L358&lt;Параметри!$I$42,Параметри!$K$42,IF(L358&lt;Параметри!$I$43,Параметри!$K$43,IF(L358&lt;Параметри!$I$44,Параметри!$K$44,IF(L358&lt;Параметри!$I$45,Параметри!$K$45,Параметри!$K$46))))))</f>
        <v>0.53</v>
      </c>
      <c r="T358" s="97">
        <f>IF($B358="Область",Параметри!K$63,IF($R358&lt;Параметри!$G$59,Параметри!K$58,IF($R358&lt;Параметри!$G$60,Параметри!K$59,IF($R358&lt;Параметри!$G$61,Параметри!K$60,IF($R358&lt;Параметри!$G$62,Параметри!K$61,Параметри!K$62)))))</f>
        <v>1.7000000000000001E-2</v>
      </c>
      <c r="U358" s="97">
        <f>IF($B358="Область",Параметри!L$63,IF($R358&lt;Параметри!$G$59,Параметри!L$58,IF($R358&lt;Параметри!$G$60,Параметри!L$59,IF($R358&lt;Параметри!$G$61,Параметри!L$60,IF($R358&lt;Параметри!$G$62,Параметри!L$61,Параметри!L$62)))))</f>
        <v>4.7E-2</v>
      </c>
      <c r="V358" s="98">
        <f>IF(OR(SUM('Дані з ДІСО'!G358:I358)=0,Розрахунки!H358=0),"",Розрахунки!H358/SUM('Дані з ДІСО'!G358:I358))</f>
        <v>12.125</v>
      </c>
      <c r="W358" s="9">
        <v>2021</v>
      </c>
      <c r="X358" s="9">
        <v>13</v>
      </c>
      <c r="Y358" s="9">
        <v>12</v>
      </c>
      <c r="Z358" s="9" t="s">
        <v>4535</v>
      </c>
      <c r="AA358" s="99">
        <v>13</v>
      </c>
      <c r="AB358" s="9" t="str">
        <f>IF('Коефіцієнти АТО'!C358="Область","",'Коефіцієнти АТО'!D358)</f>
        <v>Закарпатська</v>
      </c>
      <c r="AC358" s="9"/>
    </row>
    <row r="359" spans="1:29" ht="15" customHeight="1">
      <c r="A359" s="9">
        <v>358</v>
      </c>
      <c r="B359" s="9" t="s">
        <v>3151</v>
      </c>
      <c r="C359" s="9" t="s">
        <v>3151</v>
      </c>
      <c r="D359" s="9" t="s">
        <v>3459</v>
      </c>
      <c r="E359" s="9" t="s">
        <v>29</v>
      </c>
      <c r="F359" s="9" t="s">
        <v>761</v>
      </c>
      <c r="G359" s="9" t="s">
        <v>3495</v>
      </c>
      <c r="H359" s="9" t="s">
        <v>760</v>
      </c>
      <c r="I359" s="9">
        <v>4699</v>
      </c>
      <c r="J359" s="9">
        <v>3622</v>
      </c>
      <c r="K359" s="9">
        <v>207.1</v>
      </c>
      <c r="L359" s="115">
        <f t="shared" si="15"/>
        <v>0.7708022983613535</v>
      </c>
      <c r="M359" s="96">
        <f>IF($B359="Область","",SUM('Дані з ДІСО'!J359:L359)/K359)</f>
        <v>2.5205214872042494</v>
      </c>
      <c r="N359" s="9" t="str">
        <f>IF($B359="Область","",VLOOKUP(100*J359/I359,Параметри!$B$39:$C$53,2,TRUE))</f>
        <v>2. 72-100</v>
      </c>
      <c r="O359" s="9" t="str">
        <f>IF($B359="Область","",VLOOKUP(M359,Параметри!$B$21:$C$35,2,TRUE))</f>
        <v>4. 2,1-3</v>
      </c>
      <c r="P359" s="9">
        <f t="shared" si="16"/>
        <v>2</v>
      </c>
      <c r="Q359" s="9">
        <f t="shared" si="17"/>
        <v>4</v>
      </c>
      <c r="R359" s="116">
        <v>13</v>
      </c>
      <c r="S359" s="117">
        <f>IF(C359="Область",Параметри!$K$47,IF(C359="Київ",Параметри!$K$48,IF(L359&lt;Параметри!$I$42,Параметри!$K$42,IF(L359&lt;Параметри!$I$43,Параметри!$K$43,IF(L359&lt;Параметри!$I$44,Параметри!$K$44,IF(L359&lt;Параметри!$I$45,Параметри!$K$45,Параметри!$K$46))))))</f>
        <v>0.48</v>
      </c>
      <c r="T359" s="97">
        <f>IF($B359="Область",Параметри!K$63,IF($R359&lt;Параметри!$G$59,Параметри!K$58,IF($R359&lt;Параметри!$G$60,Параметри!K$59,IF($R359&lt;Параметри!$G$61,Параметри!K$60,IF($R359&lt;Параметри!$G$62,Параметри!K$61,Параметри!K$62)))))</f>
        <v>1.7000000000000001E-2</v>
      </c>
      <c r="U359" s="97">
        <f>IF($B359="Область",Параметри!L$63,IF($R359&lt;Параметри!$G$59,Параметри!L$58,IF($R359&lt;Параметри!$G$60,Параметри!L$59,IF($R359&lt;Параметри!$G$61,Параметри!L$60,IF($R359&lt;Параметри!$G$62,Параметри!L$61,Параметри!L$62)))))</f>
        <v>4.7E-2</v>
      </c>
      <c r="V359" s="98">
        <f>IF(OR(SUM('Дані з ДІСО'!G359:I359)=0,Розрахунки!H359=0),"",Розрахунки!H359/SUM('Дані з ДІСО'!G359:I359))</f>
        <v>9.8490566037735849</v>
      </c>
      <c r="W359" s="9">
        <v>2021</v>
      </c>
      <c r="X359" s="9">
        <v>13</v>
      </c>
      <c r="Y359" s="9">
        <v>12</v>
      </c>
      <c r="Z359" s="9" t="s">
        <v>4535</v>
      </c>
      <c r="AA359" s="99">
        <v>13</v>
      </c>
      <c r="AB359" s="9" t="str">
        <f>IF('Коефіцієнти АТО'!C359="Область","",'Коефіцієнти АТО'!D359)</f>
        <v>Закарпатська</v>
      </c>
      <c r="AC359" s="9"/>
    </row>
    <row r="360" spans="1:29" ht="15" customHeight="1">
      <c r="A360" s="9">
        <v>359</v>
      </c>
      <c r="B360" s="9" t="s">
        <v>3148</v>
      </c>
      <c r="C360" s="9" t="s">
        <v>3148</v>
      </c>
      <c r="D360" s="9" t="s">
        <v>3459</v>
      </c>
      <c r="E360" s="9" t="s">
        <v>24</v>
      </c>
      <c r="F360" s="9" t="s">
        <v>763</v>
      </c>
      <c r="G360" s="9" t="s">
        <v>3496</v>
      </c>
      <c r="H360" s="9" t="s">
        <v>762</v>
      </c>
      <c r="I360" s="9">
        <v>9282</v>
      </c>
      <c r="J360" s="9">
        <v>9282</v>
      </c>
      <c r="K360" s="9">
        <v>96.8</v>
      </c>
      <c r="L360" s="115">
        <f t="shared" si="15"/>
        <v>1</v>
      </c>
      <c r="M360" s="96">
        <f>IF($B360="Область","",SUM('Дані з ДІСО'!J360:L360)/K360)</f>
        <v>11.539256198347108</v>
      </c>
      <c r="N360" s="9" t="str">
        <f>IF($B360="Область","",VLOOKUP(100*J360/I360,Параметри!$B$39:$C$53,2,TRUE))</f>
        <v>1. 100%</v>
      </c>
      <c r="O360" s="9" t="str">
        <f>IF($B360="Область","",VLOOKUP(M360,Параметри!$B$21:$C$35,2,TRUE))</f>
        <v>11. 10,2-15</v>
      </c>
      <c r="P360" s="9">
        <f t="shared" si="16"/>
        <v>1</v>
      </c>
      <c r="Q360" s="9">
        <f t="shared" si="17"/>
        <v>11</v>
      </c>
      <c r="R360" s="116">
        <v>17</v>
      </c>
      <c r="S360" s="117">
        <f>IF(C360="Область",Параметри!$K$47,IF(C360="Київ",Параметри!$K$48,IF(L360&lt;Параметри!$I$42,Параметри!$K$42,IF(L360&lt;Параметри!$I$43,Параметри!$K$43,IF(L360&lt;Параметри!$I$44,Параметри!$K$44,IF(L360&lt;Параметри!$I$45,Параметри!$K$45,Параметри!$K$46))))))</f>
        <v>0.53</v>
      </c>
      <c r="T360" s="97">
        <f>IF($B360="Область",Параметри!K$63,IF($R360&lt;Параметри!$G$59,Параметри!K$58,IF($R360&lt;Параметри!$G$60,Параметри!K$59,IF($R360&lt;Параметри!$G$61,Параметри!K$60,IF($R360&lt;Параметри!$G$62,Параметри!K$61,Параметри!K$62)))))</f>
        <v>1.7000000000000001E-2</v>
      </c>
      <c r="U360" s="97">
        <f>IF($B360="Область",Параметри!L$63,IF($R360&lt;Параметри!$G$59,Параметри!L$58,IF($R360&lt;Параметри!$G$60,Параметри!L$59,IF($R360&lt;Параметри!$G$61,Параметри!L$60,IF($R360&lt;Параметри!$G$62,Параметри!L$61,Параметри!L$62)))))</f>
        <v>4.7E-2</v>
      </c>
      <c r="V360" s="98">
        <f>IF(OR(SUM('Дані з ДІСО'!G360:I360)=0,Розрахунки!H360=0),"",Розрахунки!H360/SUM('Дані з ДІСО'!G360:I360))</f>
        <v>16.188405797101449</v>
      </c>
      <c r="W360" s="9">
        <v>2021</v>
      </c>
      <c r="X360" s="9">
        <v>18</v>
      </c>
      <c r="Y360" s="9">
        <v>16</v>
      </c>
      <c r="Z360" s="9" t="s">
        <v>4536</v>
      </c>
      <c r="AA360" s="99">
        <v>17</v>
      </c>
      <c r="AB360" s="9" t="str">
        <f>IF('Коефіцієнти АТО'!C360="Область","",'Коефіцієнти АТО'!D360)</f>
        <v>Закарпатська</v>
      </c>
      <c r="AC360" s="9"/>
    </row>
    <row r="361" spans="1:29" ht="15" customHeight="1">
      <c r="A361" s="9">
        <v>360</v>
      </c>
      <c r="B361" s="9" t="s">
        <v>3148</v>
      </c>
      <c r="C361" s="9" t="s">
        <v>3148</v>
      </c>
      <c r="D361" s="9" t="s">
        <v>3459</v>
      </c>
      <c r="E361" s="9" t="s">
        <v>24</v>
      </c>
      <c r="F361" s="9" t="s">
        <v>765</v>
      </c>
      <c r="G361" s="9" t="s">
        <v>3497</v>
      </c>
      <c r="H361" s="9" t="s">
        <v>764</v>
      </c>
      <c r="I361" s="9">
        <v>8757</v>
      </c>
      <c r="J361" s="9">
        <v>8757</v>
      </c>
      <c r="K361" s="9">
        <v>163</v>
      </c>
      <c r="L361" s="115">
        <f t="shared" si="15"/>
        <v>1</v>
      </c>
      <c r="M361" s="96">
        <f>IF($B361="Область","",SUM('Дані з ДІСО'!J361:L361)/K361)</f>
        <v>8.1901840490797539</v>
      </c>
      <c r="N361" s="9" t="str">
        <f>IF($B361="Область","",VLOOKUP(100*J361/I361,Параметри!$B$39:$C$53,2,TRUE))</f>
        <v>1. 100%</v>
      </c>
      <c r="O361" s="9" t="str">
        <f>IF($B361="Область","",VLOOKUP(M361,Параметри!$B$21:$C$35,2,TRUE))</f>
        <v>10. 7-10,2</v>
      </c>
      <c r="P361" s="9">
        <f t="shared" si="16"/>
        <v>1</v>
      </c>
      <c r="Q361" s="9">
        <f t="shared" si="17"/>
        <v>10</v>
      </c>
      <c r="R361" s="116">
        <v>14</v>
      </c>
      <c r="S361" s="117">
        <f>IF(C361="Область",Параметри!$K$47,IF(C361="Київ",Параметри!$K$48,IF(L361&lt;Параметри!$I$42,Параметри!$K$42,IF(L361&lt;Параметри!$I$43,Параметри!$K$43,IF(L361&lt;Параметри!$I$44,Параметри!$K$44,IF(L361&lt;Параметри!$I$45,Параметри!$K$45,Параметри!$K$46))))))</f>
        <v>0.53</v>
      </c>
      <c r="T361" s="97">
        <f>IF($B361="Область",Параметри!K$63,IF($R361&lt;Параметри!$G$59,Параметри!K$58,IF($R361&lt;Параметри!$G$60,Параметри!K$59,IF($R361&lt;Параметри!$G$61,Параметри!K$60,IF($R361&lt;Параметри!$G$62,Параметри!K$61,Параметри!K$62)))))</f>
        <v>1.7000000000000001E-2</v>
      </c>
      <c r="U361" s="97">
        <f>IF($B361="Область",Параметри!L$63,IF($R361&lt;Параметри!$G$59,Параметри!L$58,IF($R361&lt;Параметри!$G$60,Параметри!L$59,IF($R361&lt;Параметри!$G$61,Параметри!L$60,IF($R361&lt;Параметри!$G$62,Параметри!L$61,Параметри!L$62)))))</f>
        <v>4.7E-2</v>
      </c>
      <c r="V361" s="98">
        <f>IF(OR(SUM('Дані з ДІСО'!G361:I361)=0,Розрахунки!H361=0),"",Розрахунки!H361/SUM('Дані з ДІСО'!G361:I361))</f>
        <v>18.04054054054054</v>
      </c>
      <c r="W361" s="9">
        <v>2021</v>
      </c>
      <c r="X361" s="9">
        <v>15.5</v>
      </c>
      <c r="Y361" s="9">
        <v>13</v>
      </c>
      <c r="Z361" s="9" t="s">
        <v>4536</v>
      </c>
      <c r="AA361" s="99">
        <v>14</v>
      </c>
      <c r="AB361" s="9" t="str">
        <f>IF('Коефіцієнти АТО'!C361="Область","",'Коефіцієнти АТО'!D361)</f>
        <v>Закарпатська</v>
      </c>
      <c r="AC361" s="9"/>
    </row>
    <row r="362" spans="1:29" ht="15" customHeight="1">
      <c r="A362" s="9">
        <v>361</v>
      </c>
      <c r="B362" s="9" t="s">
        <v>3151</v>
      </c>
      <c r="C362" s="9" t="s">
        <v>3151</v>
      </c>
      <c r="D362" s="9" t="s">
        <v>3459</v>
      </c>
      <c r="E362" s="9" t="s">
        <v>29</v>
      </c>
      <c r="F362" s="9" t="s">
        <v>767</v>
      </c>
      <c r="G362" s="9" t="s">
        <v>3498</v>
      </c>
      <c r="H362" s="9" t="s">
        <v>766</v>
      </c>
      <c r="I362" s="9">
        <v>9617</v>
      </c>
      <c r="J362" s="9">
        <v>5356</v>
      </c>
      <c r="K362" s="9">
        <v>139.4</v>
      </c>
      <c r="L362" s="115">
        <f t="shared" si="15"/>
        <v>0.55693043568680467</v>
      </c>
      <c r="M362" s="96">
        <f>IF($B362="Область","",SUM('Дані з ДІСО'!J362:L362)/K362)</f>
        <v>7.525107604017216</v>
      </c>
      <c r="N362" s="9" t="str">
        <f>IF($B362="Область","",VLOOKUP(100*J362/I362,Параметри!$B$39:$C$53,2,TRUE))</f>
        <v>6. 53-58</v>
      </c>
      <c r="O362" s="9" t="str">
        <f>IF($B362="Область","",VLOOKUP(M362,Параметри!$B$21:$C$35,2,TRUE))</f>
        <v>10. 7-10,2</v>
      </c>
      <c r="P362" s="9">
        <f t="shared" si="16"/>
        <v>6</v>
      </c>
      <c r="Q362" s="9">
        <f t="shared" si="17"/>
        <v>10</v>
      </c>
      <c r="R362" s="116">
        <v>17.5</v>
      </c>
      <c r="S362" s="117">
        <f>IF(C362="Область",Параметри!$K$47,IF(C362="Київ",Параметри!$K$48,IF(L362&lt;Параметри!$I$42,Параметри!$K$42,IF(L362&lt;Параметри!$I$43,Параметри!$K$43,IF(L362&lt;Параметри!$I$44,Параметри!$K$44,IF(L362&lt;Параметри!$I$45,Параметри!$K$45,Параметри!$K$46))))))</f>
        <v>0.43</v>
      </c>
      <c r="T362" s="97">
        <f>IF($B362="Область",Параметри!K$63,IF($R362&lt;Параметри!$G$59,Параметри!K$58,IF($R362&lt;Параметри!$G$60,Параметри!K$59,IF($R362&lt;Параметри!$G$61,Параметри!K$60,IF($R362&lt;Параметри!$G$62,Параметри!K$61,Параметри!K$62)))))</f>
        <v>1.7000000000000001E-2</v>
      </c>
      <c r="U362" s="97">
        <f>IF($B362="Область",Параметри!L$63,IF($R362&lt;Параметри!$G$59,Параметри!L$58,IF($R362&lt;Параметри!$G$60,Параметри!L$59,IF($R362&lt;Параметри!$G$61,Параметри!L$60,IF($R362&lt;Параметри!$G$62,Параметри!L$61,Параметри!L$62)))))</f>
        <v>4.7E-2</v>
      </c>
      <c r="V362" s="98">
        <f>IF(OR(SUM('Дані з ДІСО'!G362:I362)=0,Розрахунки!H362=0),"",Розрахунки!H362/SUM('Дані з ДІСО'!G362:I362))</f>
        <v>17.779661016949152</v>
      </c>
      <c r="W362" s="9">
        <v>2021</v>
      </c>
      <c r="X362" s="9">
        <v>18</v>
      </c>
      <c r="Y362" s="9">
        <v>16.5</v>
      </c>
      <c r="Z362" s="9" t="s">
        <v>4536</v>
      </c>
      <c r="AA362" s="99">
        <v>17.5</v>
      </c>
      <c r="AB362" s="9" t="str">
        <f>IF('Коефіцієнти АТО'!C362="Область","",'Коефіцієнти АТО'!D362)</f>
        <v>Закарпатська</v>
      </c>
      <c r="AC362" s="9"/>
    </row>
    <row r="363" spans="1:29" ht="15" customHeight="1">
      <c r="A363" s="9">
        <v>362</v>
      </c>
      <c r="B363" s="9" t="s">
        <v>3151</v>
      </c>
      <c r="C363" s="9" t="s">
        <v>3151</v>
      </c>
      <c r="D363" s="9" t="s">
        <v>3459</v>
      </c>
      <c r="E363" s="9" t="s">
        <v>29</v>
      </c>
      <c r="F363" s="9" t="s">
        <v>769</v>
      </c>
      <c r="G363" s="9" t="s">
        <v>3499</v>
      </c>
      <c r="H363" s="9" t="s">
        <v>768</v>
      </c>
      <c r="I363" s="9">
        <v>22839</v>
      </c>
      <c r="J363" s="9">
        <v>12499</v>
      </c>
      <c r="K363" s="9">
        <v>118</v>
      </c>
      <c r="L363" s="115">
        <f t="shared" si="15"/>
        <v>0.54726564210341955</v>
      </c>
      <c r="M363" s="96">
        <f>IF($B363="Область","",SUM('Дані з ДІСО'!J363:L363)/K363)</f>
        <v>19.131355932203391</v>
      </c>
      <c r="N363" s="9" t="str">
        <f>IF($B363="Область","",VLOOKUP(100*J363/I363,Параметри!$B$39:$C$53,2,TRUE))</f>
        <v>6. 53-58</v>
      </c>
      <c r="O363" s="9" t="str">
        <f>IF($B363="Область","",VLOOKUP(M363,Параметри!$B$21:$C$35,2,TRUE))</f>
        <v>12. 15-35,3</v>
      </c>
      <c r="P363" s="9">
        <f t="shared" si="16"/>
        <v>6</v>
      </c>
      <c r="Q363" s="9">
        <f t="shared" si="17"/>
        <v>12</v>
      </c>
      <c r="R363" s="116">
        <v>19</v>
      </c>
      <c r="S363" s="117">
        <f>IF(C363="Область",Параметри!$K$47,IF(C363="Київ",Параметри!$K$48,IF(L363&lt;Параметри!$I$42,Параметри!$K$42,IF(L363&lt;Параметри!$I$43,Параметри!$K$43,IF(L363&lt;Параметри!$I$44,Параметри!$K$44,IF(L363&lt;Параметри!$I$45,Параметри!$K$45,Параметри!$K$46))))))</f>
        <v>0.43</v>
      </c>
      <c r="T363" s="97">
        <f>IF($B363="Область",Параметри!K$63,IF($R363&lt;Параметри!$G$59,Параметри!K$58,IF($R363&lt;Параметри!$G$60,Параметри!K$59,IF($R363&lt;Параметри!$G$61,Параметри!K$60,IF($R363&lt;Параметри!$G$62,Параметри!K$61,Параметри!K$62)))))</f>
        <v>1.7000000000000001E-2</v>
      </c>
      <c r="U363" s="97">
        <f>IF($B363="Область",Параметри!L$63,IF($R363&lt;Параметри!$G$59,Параметри!L$58,IF($R363&lt;Параметри!$G$60,Параметри!L$59,IF($R363&lt;Параметри!$G$61,Параметри!L$60,IF($R363&lt;Параметри!$G$62,Параметри!L$61,Параметри!L$62)))))</f>
        <v>4.7E-2</v>
      </c>
      <c r="V363" s="98">
        <f>IF(OR(SUM('Дані з ДІСО'!G363:I363)=0,Розрахунки!H363=0),"",Розрахунки!H363/SUM('Дані з ДІСО'!G363:I363))</f>
        <v>19.977876106194689</v>
      </c>
      <c r="W363" s="9">
        <v>2021</v>
      </c>
      <c r="X363" s="9">
        <v>21</v>
      </c>
      <c r="Y363" s="9">
        <v>18</v>
      </c>
      <c r="Z363" s="9" t="s">
        <v>4536</v>
      </c>
      <c r="AA363" s="99">
        <v>19</v>
      </c>
      <c r="AB363" s="9" t="str">
        <f>IF('Коефіцієнти АТО'!C363="Область","",'Коефіцієнти АТО'!D363)</f>
        <v>Закарпатська</v>
      </c>
      <c r="AC363" s="9"/>
    </row>
    <row r="364" spans="1:29" ht="15" customHeight="1">
      <c r="A364" s="9">
        <v>363</v>
      </c>
      <c r="B364" s="9" t="s">
        <v>3148</v>
      </c>
      <c r="C364" s="9" t="s">
        <v>3148</v>
      </c>
      <c r="D364" s="9" t="s">
        <v>3459</v>
      </c>
      <c r="E364" s="9" t="s">
        <v>24</v>
      </c>
      <c r="F364" s="9" t="s">
        <v>771</v>
      </c>
      <c r="G364" s="9" t="s">
        <v>3500</v>
      </c>
      <c r="H364" s="9" t="s">
        <v>770</v>
      </c>
      <c r="I364" s="9">
        <v>5127</v>
      </c>
      <c r="J364" s="9">
        <v>5127</v>
      </c>
      <c r="K364" s="9">
        <v>214</v>
      </c>
      <c r="L364" s="115">
        <f t="shared" si="15"/>
        <v>1</v>
      </c>
      <c r="M364" s="96">
        <f>IF($B364="Область","",SUM('Дані з ДІСО'!J364:L364)/K364)</f>
        <v>2.6121495327102804</v>
      </c>
      <c r="N364" s="9" t="str">
        <f>IF($B364="Область","",VLOOKUP(100*J364/I364,Параметри!$B$39:$C$53,2,TRUE))</f>
        <v>1. 100%</v>
      </c>
      <c r="O364" s="9" t="str">
        <f>IF($B364="Область","",VLOOKUP(M364,Параметри!$B$21:$C$35,2,TRUE))</f>
        <v>4. 2,1-3</v>
      </c>
      <c r="P364" s="9">
        <f t="shared" si="16"/>
        <v>1</v>
      </c>
      <c r="Q364" s="9">
        <f t="shared" si="17"/>
        <v>4</v>
      </c>
      <c r="R364" s="116">
        <v>12.5</v>
      </c>
      <c r="S364" s="117">
        <f>IF(C364="Область",Параметри!$K$47,IF(C364="Київ",Параметри!$K$48,IF(L364&lt;Параметри!$I$42,Параметри!$K$42,IF(L364&lt;Параметри!$I$43,Параметри!$K$43,IF(L364&lt;Параметри!$I$44,Параметри!$K$44,IF(L364&lt;Параметри!$I$45,Параметри!$K$45,Параметри!$K$46))))))</f>
        <v>0.53</v>
      </c>
      <c r="T364" s="97">
        <f>IF($B364="Область",Параметри!K$63,IF($R364&lt;Параметри!$G$59,Параметри!K$58,IF($R364&lt;Параметри!$G$60,Параметри!K$59,IF($R364&lt;Параметри!$G$61,Параметри!K$60,IF($R364&lt;Параметри!$G$62,Параметри!K$61,Параметри!K$62)))))</f>
        <v>1.7000000000000001E-2</v>
      </c>
      <c r="U364" s="97">
        <f>IF($B364="Область",Параметри!L$63,IF($R364&lt;Параметри!$G$59,Параметри!L$58,IF($R364&lt;Параметри!$G$60,Параметри!L$59,IF($R364&lt;Параметри!$G$61,Параметри!L$60,IF($R364&lt;Параметри!$G$62,Параметри!L$61,Параметри!L$62)))))</f>
        <v>4.7E-2</v>
      </c>
      <c r="V364" s="98">
        <f>IF(OR(SUM('Дані з ДІСО'!G364:I364)=0,Розрахунки!H364=0),"",Розрахунки!H364/SUM('Дані з ДІСО'!G364:I364))</f>
        <v>10.75</v>
      </c>
      <c r="W364" s="9">
        <v>2021</v>
      </c>
      <c r="X364" s="9">
        <v>13</v>
      </c>
      <c r="Y364" s="9">
        <v>11.5</v>
      </c>
      <c r="Z364" s="9" t="s">
        <v>4536</v>
      </c>
      <c r="AA364" s="99">
        <v>12.5</v>
      </c>
      <c r="AB364" s="9" t="str">
        <f>IF('Коефіцієнти АТО'!C364="Область","",'Коефіцієнти АТО'!D364)</f>
        <v>Закарпатська</v>
      </c>
      <c r="AC364" s="9"/>
    </row>
    <row r="365" spans="1:29" ht="15" customHeight="1">
      <c r="A365" s="9">
        <v>364</v>
      </c>
      <c r="B365" s="9" t="s">
        <v>3151</v>
      </c>
      <c r="C365" s="9" t="s">
        <v>3151</v>
      </c>
      <c r="D365" s="9" t="s">
        <v>3459</v>
      </c>
      <c r="E365" s="9" t="s">
        <v>29</v>
      </c>
      <c r="F365" s="9" t="s">
        <v>773</v>
      </c>
      <c r="G365" s="9" t="s">
        <v>3501</v>
      </c>
      <c r="H365" s="9" t="s">
        <v>772</v>
      </c>
      <c r="I365" s="9">
        <v>24896</v>
      </c>
      <c r="J365" s="9">
        <v>15403</v>
      </c>
      <c r="K365" s="9">
        <v>559.6</v>
      </c>
      <c r="L365" s="115">
        <f t="shared" si="15"/>
        <v>0.61869376606683801</v>
      </c>
      <c r="M365" s="96">
        <f>IF($B365="Область","",SUM('Дані з ДІСО'!J365:L365)/K365)</f>
        <v>6.2794853466761973</v>
      </c>
      <c r="N365" s="9" t="str">
        <f>IF($B365="Область","",VLOOKUP(100*J365/I365,Параметри!$B$39:$C$53,2,TRUE))</f>
        <v>5. 58-63</v>
      </c>
      <c r="O365" s="9" t="str">
        <f>IF($B365="Область","",VLOOKUP(M365,Параметри!$B$21:$C$35,2,TRUE))</f>
        <v>9. 5,8-7</v>
      </c>
      <c r="P365" s="9">
        <f t="shared" si="16"/>
        <v>5</v>
      </c>
      <c r="Q365" s="9">
        <f t="shared" si="17"/>
        <v>9</v>
      </c>
      <c r="R365" s="116">
        <v>15.5</v>
      </c>
      <c r="S365" s="117">
        <f>IF(C365="Область",Параметри!$K$47,IF(C365="Київ",Параметри!$K$48,IF(L365&lt;Параметри!$I$42,Параметри!$K$42,IF(L365&lt;Параметри!$I$43,Параметри!$K$43,IF(L365&lt;Параметри!$I$44,Параметри!$K$44,IF(L365&lt;Параметри!$I$45,Параметри!$K$45,Параметри!$K$46))))))</f>
        <v>0.48</v>
      </c>
      <c r="T365" s="97">
        <f>IF($B365="Область",Параметри!K$63,IF($R365&lt;Параметри!$G$59,Параметри!K$58,IF($R365&lt;Параметри!$G$60,Параметри!K$59,IF($R365&lt;Параметри!$G$61,Параметри!K$60,IF($R365&lt;Параметри!$G$62,Параметри!K$61,Параметри!K$62)))))</f>
        <v>1.7000000000000001E-2</v>
      </c>
      <c r="U365" s="97">
        <f>IF($B365="Область",Параметри!L$63,IF($R365&lt;Параметри!$G$59,Параметри!L$58,IF($R365&lt;Параметри!$G$60,Параметри!L$59,IF($R365&lt;Параметри!$G$61,Параметри!L$60,IF($R365&lt;Параметри!$G$62,Параметри!L$61,Параметри!L$62)))))</f>
        <v>4.7E-2</v>
      </c>
      <c r="V365" s="98">
        <f>IF(OR(SUM('Дані з ДІСО'!G365:I365)=0,Розрахунки!H365=0),"",Розрахунки!H365/SUM('Дані з ДІСО'!G365:I365))</f>
        <v>17.058252427184467</v>
      </c>
      <c r="W365" s="9">
        <v>2021</v>
      </c>
      <c r="X365" s="9">
        <v>15.5</v>
      </c>
      <c r="Y365" s="9">
        <v>15</v>
      </c>
      <c r="Z365" s="9" t="s">
        <v>4535</v>
      </c>
      <c r="AA365" s="99">
        <v>15.5</v>
      </c>
      <c r="AB365" s="9" t="str">
        <f>IF('Коефіцієнти АТО'!C365="Область","",'Коефіцієнти АТО'!D365)</f>
        <v>Закарпатська</v>
      </c>
      <c r="AC365" s="9"/>
    </row>
    <row r="366" spans="1:29" ht="15" customHeight="1">
      <c r="A366" s="9">
        <v>365</v>
      </c>
      <c r="B366" s="9" t="s">
        <v>3148</v>
      </c>
      <c r="C366" s="9" t="s">
        <v>3148</v>
      </c>
      <c r="D366" s="9" t="s">
        <v>3459</v>
      </c>
      <c r="E366" s="9" t="s">
        <v>24</v>
      </c>
      <c r="F366" s="9" t="s">
        <v>775</v>
      </c>
      <c r="G366" s="9" t="s">
        <v>3502</v>
      </c>
      <c r="H366" s="9" t="s">
        <v>774</v>
      </c>
      <c r="I366" s="9">
        <v>5279</v>
      </c>
      <c r="J366" s="9">
        <v>5279</v>
      </c>
      <c r="K366" s="9">
        <v>127.9</v>
      </c>
      <c r="L366" s="115">
        <f t="shared" si="15"/>
        <v>1</v>
      </c>
      <c r="M366" s="96">
        <f>IF($B366="Область","",SUM('Дані з ДІСО'!J366:L366)/K366)</f>
        <v>4.6051602814698978</v>
      </c>
      <c r="N366" s="9" t="str">
        <f>IF($B366="Область","",VLOOKUP(100*J366/I366,Параметри!$B$39:$C$53,2,TRUE))</f>
        <v>1. 100%</v>
      </c>
      <c r="O366" s="9" t="str">
        <f>IF($B366="Область","",VLOOKUP(M366,Параметри!$B$21:$C$35,2,TRUE))</f>
        <v>8. 4,5-5,8</v>
      </c>
      <c r="P366" s="9">
        <f t="shared" si="16"/>
        <v>1</v>
      </c>
      <c r="Q366" s="9">
        <f t="shared" si="17"/>
        <v>8</v>
      </c>
      <c r="R366" s="116">
        <v>15.5</v>
      </c>
      <c r="S366" s="117">
        <f>IF(C366="Область",Параметри!$K$47,IF(C366="Київ",Параметри!$K$48,IF(L366&lt;Параметри!$I$42,Параметри!$K$42,IF(L366&lt;Параметри!$I$43,Параметри!$K$43,IF(L366&lt;Параметри!$I$44,Параметри!$K$44,IF(L366&lt;Параметри!$I$45,Параметри!$K$45,Параметри!$K$46))))))</f>
        <v>0.53</v>
      </c>
      <c r="T366" s="97">
        <f>IF($B366="Область",Параметри!K$63,IF($R366&lt;Параметри!$G$59,Параметри!K$58,IF($R366&lt;Параметри!$G$60,Параметри!K$59,IF($R366&lt;Параметри!$G$61,Параметри!K$60,IF($R366&lt;Параметри!$G$62,Параметри!K$61,Параметри!K$62)))))</f>
        <v>1.7000000000000001E-2</v>
      </c>
      <c r="U366" s="97">
        <f>IF($B366="Область",Параметри!L$63,IF($R366&lt;Параметри!$G$59,Параметри!L$58,IF($R366&lt;Параметри!$G$60,Параметри!L$59,IF($R366&lt;Параметри!$G$61,Параметри!L$60,IF($R366&lt;Параметри!$G$62,Параметри!L$61,Параметри!L$62)))))</f>
        <v>4.7E-2</v>
      </c>
      <c r="V366" s="98">
        <f>IF(OR(SUM('Дані з ДІСО'!G366:I366)=0,Розрахунки!H366=0),"",Розрахунки!H366/SUM('Дані з ДІСО'!G366:I366))</f>
        <v>17.323529411764707</v>
      </c>
      <c r="W366" s="9">
        <v>2021</v>
      </c>
      <c r="X366" s="9">
        <v>15.5</v>
      </c>
      <c r="Y366" s="9">
        <v>15.5</v>
      </c>
      <c r="Z366" s="9" t="s">
        <v>4535</v>
      </c>
      <c r="AA366" s="99">
        <v>15.5</v>
      </c>
      <c r="AB366" s="9" t="str">
        <f>IF('Коефіцієнти АТО'!C366="Область","",'Коефіцієнти АТО'!D366)</f>
        <v>Закарпатська</v>
      </c>
      <c r="AC366" s="9"/>
    </row>
    <row r="367" spans="1:29" ht="15" customHeight="1">
      <c r="A367" s="9">
        <v>366</v>
      </c>
      <c r="B367" s="9" t="s">
        <v>3148</v>
      </c>
      <c r="C367" s="9" t="s">
        <v>3148</v>
      </c>
      <c r="D367" s="9" t="s">
        <v>3459</v>
      </c>
      <c r="E367" s="9" t="s">
        <v>24</v>
      </c>
      <c r="F367" s="9" t="s">
        <v>777</v>
      </c>
      <c r="G367" s="9" t="s">
        <v>3503</v>
      </c>
      <c r="H367" s="9" t="s">
        <v>776</v>
      </c>
      <c r="I367" s="9">
        <v>30550</v>
      </c>
      <c r="J367" s="9">
        <v>30550</v>
      </c>
      <c r="K367" s="9">
        <v>336.9</v>
      </c>
      <c r="L367" s="115">
        <f t="shared" si="15"/>
        <v>1</v>
      </c>
      <c r="M367" s="96">
        <f>IF($B367="Область","",SUM('Дані з ДІСО'!J367:L367)/K367)</f>
        <v>13.244286138319977</v>
      </c>
      <c r="N367" s="9" t="str">
        <f>IF($B367="Область","",VLOOKUP(100*J367/I367,Параметри!$B$39:$C$53,2,TRUE))</f>
        <v>1. 100%</v>
      </c>
      <c r="O367" s="9" t="str">
        <f>IF($B367="Область","",VLOOKUP(M367,Параметри!$B$21:$C$35,2,TRUE))</f>
        <v>11. 10,2-15</v>
      </c>
      <c r="P367" s="9">
        <f t="shared" si="16"/>
        <v>1</v>
      </c>
      <c r="Q367" s="9">
        <f t="shared" si="17"/>
        <v>11</v>
      </c>
      <c r="R367" s="116">
        <v>18</v>
      </c>
      <c r="S367" s="117">
        <f>IF(C367="Область",Параметри!$K$47,IF(C367="Київ",Параметри!$K$48,IF(L367&lt;Параметри!$I$42,Параметри!$K$42,IF(L367&lt;Параметри!$I$43,Параметри!$K$43,IF(L367&lt;Параметри!$I$44,Параметри!$K$44,IF(L367&lt;Параметри!$I$45,Параметри!$K$45,Параметри!$K$46))))))</f>
        <v>0.53</v>
      </c>
      <c r="T367" s="97">
        <f>IF($B367="Область",Параметри!K$63,IF($R367&lt;Параметри!$G$59,Параметри!K$58,IF($R367&lt;Параметри!$G$60,Параметри!K$59,IF($R367&lt;Параметри!$G$61,Параметри!K$60,IF($R367&lt;Параметри!$G$62,Параметри!K$61,Параметри!K$62)))))</f>
        <v>1.7000000000000001E-2</v>
      </c>
      <c r="U367" s="97">
        <f>IF($B367="Область",Параметри!L$63,IF($R367&lt;Параметри!$G$59,Параметри!L$58,IF($R367&lt;Параметри!$G$60,Параметри!L$59,IF($R367&lt;Параметри!$G$61,Параметри!L$60,IF($R367&lt;Параметри!$G$62,Параметри!L$61,Параметри!L$62)))))</f>
        <v>4.7E-2</v>
      </c>
      <c r="V367" s="98">
        <f>IF(OR(SUM('Дані з ДІСО'!G367:I367)=0,Розрахунки!H367=0),"",Розрахунки!H367/SUM('Дані з ДІСО'!G367:I367))</f>
        <v>20.850467289719628</v>
      </c>
      <c r="W367" s="9">
        <v>2021</v>
      </c>
      <c r="X367" s="9">
        <v>18</v>
      </c>
      <c r="Y367" s="9">
        <v>18</v>
      </c>
      <c r="Z367" s="9" t="s">
        <v>4535</v>
      </c>
      <c r="AA367" s="99">
        <v>18</v>
      </c>
      <c r="AB367" s="9" t="str">
        <f>IF('Коефіцієнти АТО'!C367="Область","",'Коефіцієнти АТО'!D367)</f>
        <v>Закарпатська</v>
      </c>
      <c r="AC367" s="9"/>
    </row>
    <row r="368" spans="1:29" ht="15" customHeight="1">
      <c r="A368" s="9">
        <v>367</v>
      </c>
      <c r="B368" s="9" t="s">
        <v>3148</v>
      </c>
      <c r="C368" s="9" t="s">
        <v>3148</v>
      </c>
      <c r="D368" s="9" t="s">
        <v>3459</v>
      </c>
      <c r="E368" s="9" t="s">
        <v>24</v>
      </c>
      <c r="F368" s="9" t="s">
        <v>779</v>
      </c>
      <c r="G368" s="9" t="s">
        <v>3504</v>
      </c>
      <c r="H368" s="9" t="s">
        <v>778</v>
      </c>
      <c r="I368" s="9">
        <v>9917</v>
      </c>
      <c r="J368" s="9">
        <v>9917</v>
      </c>
      <c r="K368" s="9">
        <v>157.19999999999999</v>
      </c>
      <c r="L368" s="115">
        <f t="shared" si="15"/>
        <v>1</v>
      </c>
      <c r="M368" s="96">
        <f>IF($B368="Область","",SUM('Дані з ДІСО'!J368:L368)/K368)</f>
        <v>7.7353689567430033</v>
      </c>
      <c r="N368" s="9" t="str">
        <f>IF($B368="Область","",VLOOKUP(100*J368/I368,Параметри!$B$39:$C$53,2,TRUE))</f>
        <v>1. 100%</v>
      </c>
      <c r="O368" s="9" t="str">
        <f>IF($B368="Область","",VLOOKUP(M368,Параметри!$B$21:$C$35,2,TRUE))</f>
        <v>10. 7-10,2</v>
      </c>
      <c r="P368" s="9">
        <f t="shared" si="16"/>
        <v>1</v>
      </c>
      <c r="Q368" s="9">
        <f t="shared" si="17"/>
        <v>10</v>
      </c>
      <c r="R368" s="116">
        <v>14</v>
      </c>
      <c r="S368" s="117">
        <f>IF(C368="Область",Параметри!$K$47,IF(C368="Київ",Параметри!$K$48,IF(L368&lt;Параметри!$I$42,Параметри!$K$42,IF(L368&lt;Параметри!$I$43,Параметри!$K$43,IF(L368&lt;Параметри!$I$44,Параметри!$K$44,IF(L368&lt;Параметри!$I$45,Параметри!$K$45,Параметри!$K$46))))))</f>
        <v>0.53</v>
      </c>
      <c r="T368" s="97">
        <f>IF($B368="Область",Параметри!K$63,IF($R368&lt;Параметри!$G$59,Параметри!K$58,IF($R368&lt;Параметри!$G$60,Параметри!K$59,IF($R368&lt;Параметри!$G$61,Параметри!K$60,IF($R368&lt;Параметри!$G$62,Параметри!K$61,Параметри!K$62)))))</f>
        <v>1.7000000000000001E-2</v>
      </c>
      <c r="U368" s="97">
        <f>IF($B368="Область",Параметри!L$63,IF($R368&lt;Параметри!$G$59,Параметри!L$58,IF($R368&lt;Параметри!$G$60,Параметри!L$59,IF($R368&lt;Параметри!$G$61,Параметри!L$60,IF($R368&lt;Параметри!$G$62,Параметри!L$61,Параметри!L$62)))))</f>
        <v>4.7E-2</v>
      </c>
      <c r="V368" s="98">
        <f>IF(OR(SUM('Дані з ДІСО'!G368:I368)=0,Розрахунки!H368=0),"",Розрахунки!H368/SUM('Дані з ДІСО'!G368:I368))</f>
        <v>12.666666666666666</v>
      </c>
      <c r="W368" s="9">
        <v>2021</v>
      </c>
      <c r="X368" s="9">
        <v>15.5</v>
      </c>
      <c r="Y368" s="9">
        <v>13</v>
      </c>
      <c r="Z368" s="9" t="s">
        <v>4536</v>
      </c>
      <c r="AA368" s="99">
        <v>14</v>
      </c>
      <c r="AB368" s="9" t="str">
        <f>IF('Коефіцієнти АТО'!C368="Область","",'Коефіцієнти АТО'!D368)</f>
        <v>Закарпатська</v>
      </c>
      <c r="AC368" s="9"/>
    </row>
    <row r="369" spans="1:29" ht="15" customHeight="1">
      <c r="A369" s="9">
        <v>368</v>
      </c>
      <c r="B369" s="9" t="s">
        <v>3148</v>
      </c>
      <c r="C369" s="9" t="s">
        <v>3148</v>
      </c>
      <c r="D369" s="9" t="s">
        <v>3459</v>
      </c>
      <c r="E369" s="9" t="s">
        <v>24</v>
      </c>
      <c r="F369" s="9" t="s">
        <v>781</v>
      </c>
      <c r="G369" s="9" t="s">
        <v>3505</v>
      </c>
      <c r="H369" s="9" t="s">
        <v>780</v>
      </c>
      <c r="I369" s="9">
        <v>19636</v>
      </c>
      <c r="J369" s="9">
        <v>19636</v>
      </c>
      <c r="K369" s="9">
        <v>194.9</v>
      </c>
      <c r="L369" s="115">
        <f t="shared" si="15"/>
        <v>1</v>
      </c>
      <c r="M369" s="96">
        <f>IF($B369="Область","",SUM('Дані з ДІСО'!J369:L369)/K369)</f>
        <v>10.107747562852746</v>
      </c>
      <c r="N369" s="9" t="str">
        <f>IF($B369="Область","",VLOOKUP(100*J369/I369,Параметри!$B$39:$C$53,2,TRUE))</f>
        <v>1. 100%</v>
      </c>
      <c r="O369" s="9" t="str">
        <f>IF($B369="Область","",VLOOKUP(M369,Параметри!$B$21:$C$35,2,TRUE))</f>
        <v>10. 7-10,2</v>
      </c>
      <c r="P369" s="9">
        <f t="shared" si="16"/>
        <v>1</v>
      </c>
      <c r="Q369" s="9">
        <f t="shared" si="17"/>
        <v>10</v>
      </c>
      <c r="R369" s="116">
        <v>15.5</v>
      </c>
      <c r="S369" s="117">
        <f>IF(C369="Область",Параметри!$K$47,IF(C369="Київ",Параметри!$K$48,IF(L369&lt;Параметри!$I$42,Параметри!$K$42,IF(L369&lt;Параметри!$I$43,Параметри!$K$43,IF(L369&lt;Параметри!$I$44,Параметри!$K$44,IF(L369&lt;Параметри!$I$45,Параметри!$K$45,Параметри!$K$46))))))</f>
        <v>0.53</v>
      </c>
      <c r="T369" s="97">
        <f>IF($B369="Область",Параметри!K$63,IF($R369&lt;Параметри!$G$59,Параметри!K$58,IF($R369&lt;Параметри!$G$60,Параметри!K$59,IF($R369&lt;Параметри!$G$61,Параметри!K$60,IF($R369&lt;Параметри!$G$62,Параметри!K$61,Параметри!K$62)))))</f>
        <v>1.7000000000000001E-2</v>
      </c>
      <c r="U369" s="97">
        <f>IF($B369="Область",Параметри!L$63,IF($R369&lt;Параметри!$G$59,Параметри!L$58,IF($R369&lt;Параметри!$G$60,Параметри!L$59,IF($R369&lt;Параметри!$G$61,Параметри!L$60,IF($R369&lt;Параметри!$G$62,Параметри!L$61,Параметри!L$62)))))</f>
        <v>4.7E-2</v>
      </c>
      <c r="V369" s="98">
        <f>IF(OR(SUM('Дані з ДІСО'!G369:I369)=0,Розрахунки!H369=0),"",Розрахунки!H369/SUM('Дані з ДІСО'!G369:I369))</f>
        <v>13.493150684931507</v>
      </c>
      <c r="W369" s="9">
        <v>2021</v>
      </c>
      <c r="X369" s="9">
        <v>18</v>
      </c>
      <c r="Y369" s="9">
        <v>14.5</v>
      </c>
      <c r="Z369" s="9" t="s">
        <v>4536</v>
      </c>
      <c r="AA369" s="99">
        <v>15.5</v>
      </c>
      <c r="AB369" s="9" t="str">
        <f>IF('Коефіцієнти АТО'!C369="Область","",'Коефіцієнти АТО'!D369)</f>
        <v>Закарпатська</v>
      </c>
      <c r="AC369" s="9"/>
    </row>
    <row r="370" spans="1:29" ht="15" customHeight="1">
      <c r="A370" s="9">
        <v>369</v>
      </c>
      <c r="B370" s="9" t="s">
        <v>3148</v>
      </c>
      <c r="C370" s="9" t="s">
        <v>3148</v>
      </c>
      <c r="D370" s="9" t="s">
        <v>3459</v>
      </c>
      <c r="E370" s="9" t="s">
        <v>24</v>
      </c>
      <c r="F370" s="9" t="s">
        <v>783</v>
      </c>
      <c r="G370" s="9" t="s">
        <v>3506</v>
      </c>
      <c r="H370" s="9" t="s">
        <v>782</v>
      </c>
      <c r="I370" s="9">
        <v>7095</v>
      </c>
      <c r="J370" s="9">
        <v>7095</v>
      </c>
      <c r="K370" s="9">
        <v>201.6</v>
      </c>
      <c r="L370" s="115">
        <f t="shared" si="15"/>
        <v>1</v>
      </c>
      <c r="M370" s="96">
        <f>IF($B370="Область","",SUM('Дані з ДІСО'!J370:L370)/K370)</f>
        <v>4.0476190476190474</v>
      </c>
      <c r="N370" s="9" t="str">
        <f>IF($B370="Область","",VLOOKUP(100*J370/I370,Параметри!$B$39:$C$53,2,TRUE))</f>
        <v>1. 100%</v>
      </c>
      <c r="O370" s="9" t="str">
        <f>IF($B370="Область","",VLOOKUP(M370,Параметри!$B$21:$C$35,2,TRUE))</f>
        <v>6. 3,9-4,1</v>
      </c>
      <c r="P370" s="9">
        <f t="shared" si="16"/>
        <v>1</v>
      </c>
      <c r="Q370" s="9">
        <f t="shared" si="17"/>
        <v>6</v>
      </c>
      <c r="R370" s="116">
        <v>13</v>
      </c>
      <c r="S370" s="117">
        <f>IF(C370="Область",Параметри!$K$47,IF(C370="Київ",Параметри!$K$48,IF(L370&lt;Параметри!$I$42,Параметри!$K$42,IF(L370&lt;Параметри!$I$43,Параметри!$K$43,IF(L370&lt;Параметри!$I$44,Параметри!$K$44,IF(L370&lt;Параметри!$I$45,Параметри!$K$45,Параметри!$K$46))))))</f>
        <v>0.53</v>
      </c>
      <c r="T370" s="97">
        <f>IF($B370="Область",Параметри!K$63,IF($R370&lt;Параметри!$G$59,Параметри!K$58,IF($R370&lt;Параметри!$G$60,Параметри!K$59,IF($R370&lt;Параметри!$G$61,Параметри!K$60,IF($R370&lt;Параметри!$G$62,Параметри!K$61,Параметри!K$62)))))</f>
        <v>1.7000000000000001E-2</v>
      </c>
      <c r="U370" s="97">
        <f>IF($B370="Область",Параметри!L$63,IF($R370&lt;Параметри!$G$59,Параметри!L$58,IF($R370&lt;Параметри!$G$60,Параметри!L$59,IF($R370&lt;Параметри!$G$61,Параметри!L$60,IF($R370&lt;Параметри!$G$62,Параметри!L$61,Параметри!L$62)))))</f>
        <v>4.7E-2</v>
      </c>
      <c r="V370" s="98">
        <f>IF(OR(SUM('Дані з ДІСО'!G370:I370)=0,Розрахунки!H370=0),"",Розрахунки!H370/SUM('Дані з ДІСО'!G370:I370))</f>
        <v>10.329113924050633</v>
      </c>
      <c r="W370" s="9">
        <v>2021</v>
      </c>
      <c r="X370" s="9">
        <v>13.5</v>
      </c>
      <c r="Y370" s="9">
        <v>12</v>
      </c>
      <c r="Z370" s="9" t="s">
        <v>4536</v>
      </c>
      <c r="AA370" s="99">
        <v>13</v>
      </c>
      <c r="AB370" s="9" t="str">
        <f>IF('Коефіцієнти АТО'!C370="Область","",'Коефіцієнти АТО'!D370)</f>
        <v>Закарпатська</v>
      </c>
      <c r="AC370" s="9"/>
    </row>
    <row r="371" spans="1:29" ht="15" customHeight="1">
      <c r="A371" s="9">
        <v>370</v>
      </c>
      <c r="B371" s="9" t="s">
        <v>3145</v>
      </c>
      <c r="C371" s="9" t="s">
        <v>3146</v>
      </c>
      <c r="D371" s="9" t="s">
        <v>3459</v>
      </c>
      <c r="E371" s="9" t="s">
        <v>21</v>
      </c>
      <c r="F371" s="9" t="s">
        <v>785</v>
      </c>
      <c r="G371" s="9" t="s">
        <v>3507</v>
      </c>
      <c r="H371" s="9" t="s">
        <v>784</v>
      </c>
      <c r="I371" s="9">
        <v>23601</v>
      </c>
      <c r="J371" s="9">
        <v>8005</v>
      </c>
      <c r="K371" s="9">
        <v>254.2</v>
      </c>
      <c r="L371" s="115">
        <f t="shared" si="15"/>
        <v>0.33918054319732216</v>
      </c>
      <c r="M371" s="96">
        <f>IF($B371="Область","",SUM('Дані з ДІСО'!J371:L371)/K371)</f>
        <v>15.104248623131394</v>
      </c>
      <c r="N371" s="9" t="str">
        <f>IF($B371="Область","",VLOOKUP(100*J371/I371,Параметри!$B$39:$C$53,2,TRUE))</f>
        <v>9. 26-43</v>
      </c>
      <c r="O371" s="9" t="str">
        <f>IF($B371="Область","",VLOOKUP(M371,Параметри!$B$21:$C$35,2,TRUE))</f>
        <v>12. 15-35,3</v>
      </c>
      <c r="P371" s="9">
        <f t="shared" si="16"/>
        <v>9</v>
      </c>
      <c r="Q371" s="9">
        <f t="shared" si="17"/>
        <v>12</v>
      </c>
      <c r="R371" s="116">
        <v>21.5</v>
      </c>
      <c r="S371" s="117">
        <f>IF(C371="Область",Параметри!$K$47,IF(C371="Київ",Параметри!$K$48,IF(L371&lt;Параметри!$I$42,Параметри!$K$42,IF(L371&lt;Параметри!$I$43,Параметри!$K$43,IF(L371&lt;Параметри!$I$44,Параметри!$K$44,IF(L371&lt;Параметри!$I$45,Параметри!$K$45,Параметри!$K$46))))))</f>
        <v>0.33</v>
      </c>
      <c r="T371" s="97">
        <f>IF($B371="Область",Параметри!K$63,IF($R371&lt;Параметри!$G$59,Параметри!K$58,IF($R371&lt;Параметри!$G$60,Параметри!K$59,IF($R371&lt;Параметри!$G$61,Параметри!K$60,IF($R371&lt;Параметри!$G$62,Параметри!K$61,Параметри!K$62)))))</f>
        <v>7.4999999999999997E-2</v>
      </c>
      <c r="U371" s="97">
        <f>IF($B371="Область",Параметри!L$63,IF($R371&lt;Параметри!$G$59,Параметри!L$58,IF($R371&lt;Параметри!$G$60,Параметри!L$59,IF($R371&lt;Параметри!$G$61,Параметри!L$60,IF($R371&lt;Параметри!$G$62,Параметри!L$61,Параметри!L$62)))))</f>
        <v>4.7E-2</v>
      </c>
      <c r="V371" s="98">
        <f>IF(OR(SUM('Дані з ДІСО'!G371:I371)=0,Розрахунки!H371=0),"",Розрахунки!H371/SUM('Дані з ДІСО'!G371:I371))</f>
        <v>23.700617283950617</v>
      </c>
      <c r="W371" s="9">
        <v>2021</v>
      </c>
      <c r="X371" s="9">
        <v>21.5</v>
      </c>
      <c r="Y371" s="9">
        <v>21</v>
      </c>
      <c r="Z371" s="9" t="s">
        <v>4535</v>
      </c>
      <c r="AA371" s="99">
        <v>21.5</v>
      </c>
      <c r="AB371" s="9" t="str">
        <f>IF('Коефіцієнти АТО'!C371="Область","",'Коефіцієнти АТО'!D371)</f>
        <v>Закарпатська</v>
      </c>
      <c r="AC371" s="9"/>
    </row>
    <row r="372" spans="1:29" ht="15" customHeight="1">
      <c r="A372" s="9">
        <v>371</v>
      </c>
      <c r="B372" s="9" t="s">
        <v>3145</v>
      </c>
      <c r="C372" s="9" t="s">
        <v>3146</v>
      </c>
      <c r="D372" s="9" t="s">
        <v>3459</v>
      </c>
      <c r="E372" s="9" t="s">
        <v>21</v>
      </c>
      <c r="F372" s="9" t="s">
        <v>787</v>
      </c>
      <c r="G372" s="9" t="s">
        <v>3508</v>
      </c>
      <c r="H372" s="9" t="s">
        <v>786</v>
      </c>
      <c r="I372" s="9">
        <v>27577</v>
      </c>
      <c r="J372" s="9">
        <v>10453</v>
      </c>
      <c r="K372" s="9">
        <v>157.9</v>
      </c>
      <c r="L372" s="115">
        <f t="shared" si="15"/>
        <v>0.37904775718896183</v>
      </c>
      <c r="M372" s="96">
        <f>IF($B372="Область","",SUM('Дані з ДІСО'!J372:L372)/K372)</f>
        <v>24.85750474984167</v>
      </c>
      <c r="N372" s="9" t="str">
        <f>IF($B372="Область","",VLOOKUP(100*J372/I372,Параметри!$B$39:$C$53,2,TRUE))</f>
        <v>9. 26-43</v>
      </c>
      <c r="O372" s="9" t="str">
        <f>IF($B372="Область","",VLOOKUP(M372,Параметри!$B$21:$C$35,2,TRUE))</f>
        <v>12. 15-35,3</v>
      </c>
      <c r="P372" s="9">
        <f t="shared" si="16"/>
        <v>9</v>
      </c>
      <c r="Q372" s="9">
        <f t="shared" si="17"/>
        <v>12</v>
      </c>
      <c r="R372" s="116">
        <v>21</v>
      </c>
      <c r="S372" s="117">
        <f>IF(C372="Область",Параметри!$K$47,IF(C372="Київ",Параметри!$K$48,IF(L372&lt;Параметри!$I$42,Параметри!$K$42,IF(L372&lt;Параметри!$I$43,Параметри!$K$43,IF(L372&lt;Параметри!$I$44,Параметри!$K$44,IF(L372&lt;Параметри!$I$45,Параметри!$K$45,Параметри!$K$46))))))</f>
        <v>0.33</v>
      </c>
      <c r="T372" s="97">
        <f>IF($B372="Область",Параметри!K$63,IF($R372&lt;Параметри!$G$59,Параметри!K$58,IF($R372&lt;Параметри!$G$60,Параметри!K$59,IF($R372&lt;Параметри!$G$61,Параметри!K$60,IF($R372&lt;Параметри!$G$62,Параметри!K$61,Параметри!K$62)))))</f>
        <v>7.4999999999999997E-2</v>
      </c>
      <c r="U372" s="97">
        <f>IF($B372="Область",Параметри!L$63,IF($R372&lt;Параметри!$G$59,Параметри!L$58,IF($R372&lt;Параметри!$G$60,Параметри!L$59,IF($R372&lt;Параметри!$G$61,Параметри!L$60,IF($R372&lt;Параметри!$G$62,Параметри!L$61,Параметри!L$62)))))</f>
        <v>4.7E-2</v>
      </c>
      <c r="V372" s="98">
        <f>IF(OR(SUM('Дані з ДІСО'!G372:I372)=0,Розрахунки!H372=0),"",Розрахунки!H372/SUM('Дані з ДІСО'!G372:I372))</f>
        <v>24.228395061728396</v>
      </c>
      <c r="W372" s="9">
        <v>2021</v>
      </c>
      <c r="X372" s="9">
        <v>21.5</v>
      </c>
      <c r="Y372" s="9">
        <v>20</v>
      </c>
      <c r="Z372" s="9" t="s">
        <v>4536</v>
      </c>
      <c r="AA372" s="99">
        <v>21</v>
      </c>
      <c r="AB372" s="9" t="str">
        <f>IF('Коефіцієнти АТО'!C372="Область","",'Коефіцієнти АТО'!D372)</f>
        <v>Закарпатська</v>
      </c>
      <c r="AC372" s="9"/>
    </row>
    <row r="373" spans="1:29" ht="15" customHeight="1">
      <c r="A373" s="9">
        <v>372</v>
      </c>
      <c r="B373" s="9" t="s">
        <v>3151</v>
      </c>
      <c r="C373" s="9" t="s">
        <v>3151</v>
      </c>
      <c r="D373" s="9" t="s">
        <v>3459</v>
      </c>
      <c r="E373" s="9" t="s">
        <v>29</v>
      </c>
      <c r="F373" s="9" t="s">
        <v>789</v>
      </c>
      <c r="G373" s="9" t="s">
        <v>3509</v>
      </c>
      <c r="H373" s="9" t="s">
        <v>788</v>
      </c>
      <c r="I373" s="9">
        <v>14390</v>
      </c>
      <c r="J373" s="9">
        <v>10054</v>
      </c>
      <c r="K373" s="9">
        <v>220.1</v>
      </c>
      <c r="L373" s="115">
        <f t="shared" si="15"/>
        <v>0.69867963863794302</v>
      </c>
      <c r="M373" s="96">
        <f>IF($B373="Область","",SUM('Дані з ДІСО'!J373:L373)/K373)</f>
        <v>9.463880054520672</v>
      </c>
      <c r="N373" s="9" t="str">
        <f>IF($B373="Область","",VLOOKUP(100*J373/I373,Параметри!$B$39:$C$53,2,TRUE))</f>
        <v>3. 66-72</v>
      </c>
      <c r="O373" s="9" t="str">
        <f>IF($B373="Область","",VLOOKUP(M373,Параметри!$B$21:$C$35,2,TRUE))</f>
        <v>10. 7-10,2</v>
      </c>
      <c r="P373" s="9">
        <f t="shared" si="16"/>
        <v>3</v>
      </c>
      <c r="Q373" s="9">
        <f t="shared" si="17"/>
        <v>10</v>
      </c>
      <c r="R373" s="116">
        <v>15.5</v>
      </c>
      <c r="S373" s="117">
        <f>IF(C373="Область",Параметри!$K$47,IF(C373="Київ",Параметри!$K$48,IF(L373&lt;Параметри!$I$42,Параметри!$K$42,IF(L373&lt;Параметри!$I$43,Параметри!$K$43,IF(L373&lt;Параметри!$I$44,Параметри!$K$44,IF(L373&lt;Параметри!$I$45,Параметри!$K$45,Параметри!$K$46))))))</f>
        <v>0.48</v>
      </c>
      <c r="T373" s="97">
        <f>IF($B373="Область",Параметри!K$63,IF($R373&lt;Параметри!$G$59,Параметри!K$58,IF($R373&lt;Параметри!$G$60,Параметри!K$59,IF($R373&lt;Параметри!$G$61,Параметри!K$60,IF($R373&lt;Параметри!$G$62,Параметри!K$61,Параметри!K$62)))))</f>
        <v>1.7000000000000001E-2</v>
      </c>
      <c r="U373" s="97">
        <f>IF($B373="Область",Параметри!L$63,IF($R373&lt;Параметри!$G$59,Параметри!L$58,IF($R373&lt;Параметри!$G$60,Параметри!L$59,IF($R373&lt;Параметри!$G$61,Параметри!L$60,IF($R373&lt;Параметри!$G$62,Параметри!L$61,Параметри!L$62)))))</f>
        <v>4.7E-2</v>
      </c>
      <c r="V373" s="98">
        <f>IF(OR(SUM('Дані з ДІСО'!G373:I373)=0,Розрахунки!H373=0),"",Розрахунки!H373/SUM('Дані з ДІСО'!G373:I373))</f>
        <v>17.803418803418804</v>
      </c>
      <c r="W373" s="9">
        <v>2021</v>
      </c>
      <c r="X373" s="9">
        <v>15.5</v>
      </c>
      <c r="Y373" s="9">
        <v>16</v>
      </c>
      <c r="Z373" s="9" t="s">
        <v>4535</v>
      </c>
      <c r="AA373" s="99">
        <v>15.5</v>
      </c>
      <c r="AB373" s="9" t="str">
        <f>IF('Коефіцієнти АТО'!C373="Область","",'Коефіцієнти АТО'!D373)</f>
        <v>Закарпатська</v>
      </c>
      <c r="AC373" s="9"/>
    </row>
    <row r="374" spans="1:29" ht="15" customHeight="1">
      <c r="A374" s="9">
        <v>373</v>
      </c>
      <c r="B374" s="9" t="s">
        <v>3148</v>
      </c>
      <c r="C374" s="9" t="s">
        <v>3148</v>
      </c>
      <c r="D374" s="9" t="s">
        <v>3459</v>
      </c>
      <c r="E374" s="9" t="s">
        <v>24</v>
      </c>
      <c r="F374" s="9" t="s">
        <v>791</v>
      </c>
      <c r="G374" s="9" t="s">
        <v>3510</v>
      </c>
      <c r="H374" s="9" t="s">
        <v>790</v>
      </c>
      <c r="I374" s="9">
        <v>6376</v>
      </c>
      <c r="J374" s="9">
        <v>6376</v>
      </c>
      <c r="K374" s="9">
        <v>256.8</v>
      </c>
      <c r="L374" s="115">
        <f t="shared" si="15"/>
        <v>1</v>
      </c>
      <c r="M374" s="96">
        <f>IF($B374="Область","",SUM('Дані з ДІСО'!J374:L374)/K374)</f>
        <v>3.8084112149532707</v>
      </c>
      <c r="N374" s="9" t="str">
        <f>IF($B374="Область","",VLOOKUP(100*J374/I374,Параметри!$B$39:$C$53,2,TRUE))</f>
        <v>1. 100%</v>
      </c>
      <c r="O374" s="9" t="str">
        <f>IF($B374="Область","",VLOOKUP(M374,Параметри!$B$21:$C$35,2,TRUE))</f>
        <v>5. 3-3,9</v>
      </c>
      <c r="P374" s="9">
        <f t="shared" si="16"/>
        <v>1</v>
      </c>
      <c r="Q374" s="9">
        <f t="shared" si="17"/>
        <v>5</v>
      </c>
      <c r="R374" s="116">
        <v>15</v>
      </c>
      <c r="S374" s="117">
        <f>IF(C374="Область",Параметри!$K$47,IF(C374="Київ",Параметри!$K$48,IF(L374&lt;Параметри!$I$42,Параметри!$K$42,IF(L374&lt;Параметри!$I$43,Параметри!$K$43,IF(L374&lt;Параметри!$I$44,Параметри!$K$44,IF(L374&lt;Параметри!$I$45,Параметри!$K$45,Параметри!$K$46))))))</f>
        <v>0.53</v>
      </c>
      <c r="T374" s="97">
        <f>IF($B374="Область",Параметри!K$63,IF($R374&lt;Параметри!$G$59,Параметри!K$58,IF($R374&lt;Параметри!$G$60,Параметри!K$59,IF($R374&lt;Параметри!$G$61,Параметри!K$60,IF($R374&lt;Параметри!$G$62,Параметри!K$61,Параметри!K$62)))))</f>
        <v>1.7000000000000001E-2</v>
      </c>
      <c r="U374" s="97">
        <f>IF($B374="Область",Параметри!L$63,IF($R374&lt;Параметри!$G$59,Параметри!L$58,IF($R374&lt;Параметри!$G$60,Параметри!L$59,IF($R374&lt;Параметри!$G$61,Параметри!L$60,IF($R374&lt;Параметри!$G$62,Параметри!L$61,Параметри!L$62)))))</f>
        <v>4.7E-2</v>
      </c>
      <c r="V374" s="98">
        <f>IF(OR(SUM('Дані з ДІСО'!G374:I374)=0,Розрахунки!H374=0),"",Розрахунки!H374/SUM('Дані з ДІСО'!G374:I374))</f>
        <v>17.464285714285715</v>
      </c>
      <c r="W374" s="9">
        <v>2021</v>
      </c>
      <c r="X374" s="9">
        <v>13.5</v>
      </c>
      <c r="Y374" s="9">
        <v>16</v>
      </c>
      <c r="Z374" s="9" t="s">
        <v>4536</v>
      </c>
      <c r="AA374" s="99">
        <v>15</v>
      </c>
      <c r="AB374" s="9" t="str">
        <f>IF('Коефіцієнти АТО'!C374="Область","",'Коефіцієнти АТО'!D374)</f>
        <v>Закарпатська</v>
      </c>
      <c r="AC374" s="9"/>
    </row>
    <row r="375" spans="1:29" ht="15" customHeight="1">
      <c r="A375" s="9">
        <v>374</v>
      </c>
      <c r="B375" s="9" t="s">
        <v>3151</v>
      </c>
      <c r="C375" s="9" t="s">
        <v>3151</v>
      </c>
      <c r="D375" s="9" t="s">
        <v>3459</v>
      </c>
      <c r="E375" s="9" t="s">
        <v>29</v>
      </c>
      <c r="F375" s="9" t="s">
        <v>793</v>
      </c>
      <c r="G375" s="9" t="s">
        <v>3511</v>
      </c>
      <c r="H375" s="9" t="s">
        <v>792</v>
      </c>
      <c r="I375" s="9">
        <v>35139</v>
      </c>
      <c r="J375" s="9">
        <v>26655</v>
      </c>
      <c r="K375" s="9">
        <v>161.5</v>
      </c>
      <c r="L375" s="115">
        <f t="shared" si="15"/>
        <v>0.75855886621702384</v>
      </c>
      <c r="M375" s="96">
        <f>IF($B375="Область","",SUM('Дані з ДІСО'!J375:L375)/K375)</f>
        <v>23.25077399380805</v>
      </c>
      <c r="N375" s="9" t="str">
        <f>IF($B375="Область","",VLOOKUP(100*J375/I375,Параметри!$B$39:$C$53,2,TRUE))</f>
        <v>2. 72-100</v>
      </c>
      <c r="O375" s="9" t="str">
        <f>IF($B375="Область","",VLOOKUP(M375,Параметри!$B$21:$C$35,2,TRUE))</f>
        <v>12. 15-35,3</v>
      </c>
      <c r="P375" s="9">
        <f t="shared" si="16"/>
        <v>2</v>
      </c>
      <c r="Q375" s="9">
        <f t="shared" si="17"/>
        <v>12</v>
      </c>
      <c r="R375" s="116">
        <v>18.5</v>
      </c>
      <c r="S375" s="117">
        <f>IF(C375="Область",Параметри!$K$47,IF(C375="Київ",Параметри!$K$48,IF(L375&lt;Параметри!$I$42,Параметри!$K$42,IF(L375&lt;Параметри!$I$43,Параметри!$K$43,IF(L375&lt;Параметри!$I$44,Параметри!$K$44,IF(L375&lt;Параметри!$I$45,Параметри!$K$45,Параметри!$K$46))))))</f>
        <v>0.48</v>
      </c>
      <c r="T375" s="97">
        <f>IF($B375="Область",Параметри!K$63,IF($R375&lt;Параметри!$G$59,Параметри!K$58,IF($R375&lt;Параметри!$G$60,Параметри!K$59,IF($R375&lt;Параметри!$G$61,Параметри!K$60,IF($R375&lt;Параметри!$G$62,Параметри!K$61,Параметри!K$62)))))</f>
        <v>1.7000000000000001E-2</v>
      </c>
      <c r="U375" s="97">
        <f>IF($B375="Область",Параметри!L$63,IF($R375&lt;Параметри!$G$59,Параметри!L$58,IF($R375&lt;Параметри!$G$60,Параметри!L$59,IF($R375&lt;Параметри!$G$61,Параметри!L$60,IF($R375&lt;Параметри!$G$62,Параметри!L$61,Параметри!L$62)))))</f>
        <v>4.7E-2</v>
      </c>
      <c r="V375" s="98">
        <f>IF(OR(SUM('Дані з ДІСО'!G375:I375)=0,Розрахунки!H375=0),"",Розрахунки!H375/SUM('Дані з ДІСО'!G375:I375))</f>
        <v>19.256410256410255</v>
      </c>
      <c r="W375" s="9">
        <v>2021</v>
      </c>
      <c r="X375" s="9">
        <v>20.5</v>
      </c>
      <c r="Y375" s="9">
        <v>17.5</v>
      </c>
      <c r="Z375" s="9" t="s">
        <v>4536</v>
      </c>
      <c r="AA375" s="99">
        <v>18.5</v>
      </c>
      <c r="AB375" s="9" t="str">
        <f>IF('Коефіцієнти АТО'!C375="Область","",'Коефіцієнти АТО'!D375)</f>
        <v>Закарпатська</v>
      </c>
      <c r="AC375" s="9"/>
    </row>
    <row r="376" spans="1:29" ht="15" customHeight="1">
      <c r="A376" s="9">
        <v>375</v>
      </c>
      <c r="B376" s="9" t="s">
        <v>3148</v>
      </c>
      <c r="C376" s="9" t="s">
        <v>3148</v>
      </c>
      <c r="D376" s="9" t="s">
        <v>3459</v>
      </c>
      <c r="E376" s="9" t="s">
        <v>24</v>
      </c>
      <c r="F376" s="9" t="s">
        <v>795</v>
      </c>
      <c r="G376" s="9" t="s">
        <v>3512</v>
      </c>
      <c r="H376" s="9" t="s">
        <v>794</v>
      </c>
      <c r="I376" s="9">
        <v>7002</v>
      </c>
      <c r="J376" s="9">
        <v>7002</v>
      </c>
      <c r="K376" s="9">
        <v>302.60000000000002</v>
      </c>
      <c r="L376" s="115">
        <f t="shared" si="15"/>
        <v>1</v>
      </c>
      <c r="M376" s="96">
        <f>IF($B376="Область","",SUM('Дані з ДІСО'!J376:L376)/K376)</f>
        <v>2.2141440846001319</v>
      </c>
      <c r="N376" s="9" t="str">
        <f>IF($B376="Область","",VLOOKUP(100*J376/I376,Параметри!$B$39:$C$53,2,TRUE))</f>
        <v>1. 100%</v>
      </c>
      <c r="O376" s="9" t="str">
        <f>IF($B376="Область","",VLOOKUP(M376,Параметри!$B$21:$C$35,2,TRUE))</f>
        <v>4. 2,1-3</v>
      </c>
      <c r="P376" s="9">
        <f t="shared" si="16"/>
        <v>1</v>
      </c>
      <c r="Q376" s="9">
        <f t="shared" si="17"/>
        <v>4</v>
      </c>
      <c r="R376" s="116">
        <v>12.5</v>
      </c>
      <c r="S376" s="117">
        <f>IF(C376="Область",Параметри!$K$47,IF(C376="Київ",Параметри!$K$48,IF(L376&lt;Параметри!$I$42,Параметри!$K$42,IF(L376&lt;Параметри!$I$43,Параметри!$K$43,IF(L376&lt;Параметри!$I$44,Параметри!$K$44,IF(L376&lt;Параметри!$I$45,Параметри!$K$45,Параметри!$K$46))))))</f>
        <v>0.53</v>
      </c>
      <c r="T376" s="97">
        <f>IF($B376="Область",Параметри!K$63,IF($R376&lt;Параметри!$G$59,Параметри!K$58,IF($R376&lt;Параметри!$G$60,Параметри!K$59,IF($R376&lt;Параметри!$G$61,Параметри!K$60,IF($R376&lt;Параметри!$G$62,Параметри!K$61,Параметри!K$62)))))</f>
        <v>1.7000000000000001E-2</v>
      </c>
      <c r="U376" s="97">
        <f>IF($B376="Область",Параметри!L$63,IF($R376&lt;Параметри!$G$59,Параметри!L$58,IF($R376&lt;Параметри!$G$60,Параметри!L$59,IF($R376&lt;Параметри!$G$61,Параметри!L$60,IF($R376&lt;Параметри!$G$62,Параметри!L$61,Параметри!L$62)))))</f>
        <v>4.7E-2</v>
      </c>
      <c r="V376" s="98">
        <f>IF(OR(SUM('Дані з ДІСО'!G376:I376)=0,Розрахунки!H376=0),"",Розрахунки!H376/SUM('Дані з ДІСО'!G376:I376))</f>
        <v>8.9333333333333336</v>
      </c>
      <c r="W376" s="9">
        <v>2021</v>
      </c>
      <c r="X376" s="9">
        <v>13</v>
      </c>
      <c r="Y376" s="9">
        <v>11.5</v>
      </c>
      <c r="Z376" s="9" t="s">
        <v>4536</v>
      </c>
      <c r="AA376" s="99">
        <v>12.5</v>
      </c>
      <c r="AB376" s="9" t="str">
        <f>IF('Коефіцієнти АТО'!C376="Область","",'Коефіцієнти АТО'!D376)</f>
        <v>Закарпатська</v>
      </c>
      <c r="AC376" s="9"/>
    </row>
    <row r="377" spans="1:29" ht="15" customHeight="1">
      <c r="A377" s="9">
        <v>376</v>
      </c>
      <c r="B377" s="9" t="s">
        <v>3148</v>
      </c>
      <c r="C377" s="9" t="s">
        <v>3148</v>
      </c>
      <c r="D377" s="9" t="s">
        <v>3459</v>
      </c>
      <c r="E377" s="9" t="s">
        <v>24</v>
      </c>
      <c r="F377" s="9" t="s">
        <v>797</v>
      </c>
      <c r="G377" s="9" t="s">
        <v>3513</v>
      </c>
      <c r="H377" s="9" t="s">
        <v>796</v>
      </c>
      <c r="I377" s="9">
        <v>9451</v>
      </c>
      <c r="J377" s="9">
        <v>9451</v>
      </c>
      <c r="K377" s="9">
        <v>147.19999999999999</v>
      </c>
      <c r="L377" s="115">
        <f t="shared" si="15"/>
        <v>1</v>
      </c>
      <c r="M377" s="96">
        <f>IF($B377="Область","",SUM('Дані з ДІСО'!J377:L377)/K377)</f>
        <v>5.3192934782608701</v>
      </c>
      <c r="N377" s="9" t="str">
        <f>IF($B377="Область","",VLOOKUP(100*J377/I377,Параметри!$B$39:$C$53,2,TRUE))</f>
        <v>1. 100%</v>
      </c>
      <c r="O377" s="9" t="str">
        <f>IF($B377="Область","",VLOOKUP(M377,Параметри!$B$21:$C$35,2,TRUE))</f>
        <v>8. 4,5-5,8</v>
      </c>
      <c r="P377" s="9">
        <f t="shared" si="16"/>
        <v>1</v>
      </c>
      <c r="Q377" s="9">
        <f t="shared" si="17"/>
        <v>8</v>
      </c>
      <c r="R377" s="116">
        <v>14</v>
      </c>
      <c r="S377" s="117">
        <f>IF(C377="Область",Параметри!$K$47,IF(C377="Київ",Параметри!$K$48,IF(L377&lt;Параметри!$I$42,Параметри!$K$42,IF(L377&lt;Параметри!$I$43,Параметри!$K$43,IF(L377&lt;Параметри!$I$44,Параметри!$K$44,IF(L377&lt;Параметри!$I$45,Параметри!$K$45,Параметри!$K$46))))))</f>
        <v>0.53</v>
      </c>
      <c r="T377" s="97">
        <f>IF($B377="Область",Параметри!K$63,IF($R377&lt;Параметри!$G$59,Параметри!K$58,IF($R377&lt;Параметри!$G$60,Параметри!K$59,IF($R377&lt;Параметри!$G$61,Параметри!K$60,IF($R377&lt;Параметри!$G$62,Параметри!K$61,Параметри!K$62)))))</f>
        <v>1.7000000000000001E-2</v>
      </c>
      <c r="U377" s="97">
        <f>IF($B377="Область",Параметри!L$63,IF($R377&lt;Параметри!$G$59,Параметри!L$58,IF($R377&lt;Параметри!$G$60,Параметри!L$59,IF($R377&lt;Параметри!$G$61,Параметри!L$60,IF($R377&lt;Параметри!$G$62,Параметри!L$61,Параметри!L$62)))))</f>
        <v>4.7E-2</v>
      </c>
      <c r="V377" s="98">
        <f>IF(OR(SUM('Дані з ДІСО'!G377:I377)=0,Розрахунки!H377=0),"",Розрахунки!H377/SUM('Дані з ДІСО'!G377:I377))</f>
        <v>10.875</v>
      </c>
      <c r="W377" s="9">
        <v>2021</v>
      </c>
      <c r="X377" s="9">
        <v>15.5</v>
      </c>
      <c r="Y377" s="9">
        <v>13</v>
      </c>
      <c r="Z377" s="9" t="s">
        <v>4536</v>
      </c>
      <c r="AA377" s="99">
        <v>14</v>
      </c>
      <c r="AB377" s="9" t="str">
        <f>IF('Коефіцієнти АТО'!C377="Область","",'Коефіцієнти АТО'!D377)</f>
        <v>Закарпатська</v>
      </c>
      <c r="AC377" s="9"/>
    </row>
    <row r="378" spans="1:29" ht="15" customHeight="1">
      <c r="A378" s="9">
        <v>377</v>
      </c>
      <c r="B378" s="9" t="s">
        <v>3151</v>
      </c>
      <c r="C378" s="9" t="s">
        <v>3151</v>
      </c>
      <c r="D378" s="9" t="s">
        <v>3459</v>
      </c>
      <c r="E378" s="9" t="s">
        <v>29</v>
      </c>
      <c r="F378" s="9" t="s">
        <v>799</v>
      </c>
      <c r="G378" s="9" t="s">
        <v>3514</v>
      </c>
      <c r="H378" s="9" t="s">
        <v>798</v>
      </c>
      <c r="I378" s="9">
        <v>16675</v>
      </c>
      <c r="J378" s="9">
        <v>9128</v>
      </c>
      <c r="K378" s="9">
        <v>47.4</v>
      </c>
      <c r="L378" s="115">
        <f t="shared" si="15"/>
        <v>0.54740629685157416</v>
      </c>
      <c r="M378" s="96">
        <f>IF($B378="Область","",SUM('Дані з ДІСО'!J378:L378)/K378)</f>
        <v>48.565400843881861</v>
      </c>
      <c r="N378" s="9" t="str">
        <f>IF($B378="Область","",VLOOKUP(100*J378/I378,Параметри!$B$39:$C$53,2,TRUE))</f>
        <v>6. 53-58</v>
      </c>
      <c r="O378" s="9" t="str">
        <f>IF($B378="Область","",VLOOKUP(M378,Параметри!$B$21:$C$35,2,TRUE))</f>
        <v>14. 44,9-93,7</v>
      </c>
      <c r="P378" s="9">
        <f t="shared" si="16"/>
        <v>6</v>
      </c>
      <c r="Q378" s="9">
        <f t="shared" si="17"/>
        <v>14</v>
      </c>
      <c r="R378" s="116">
        <v>23.5</v>
      </c>
      <c r="S378" s="117">
        <f>IF(C378="Область",Параметри!$K$47,IF(C378="Київ",Параметри!$K$48,IF(L378&lt;Параметри!$I$42,Параметри!$K$42,IF(L378&lt;Параметри!$I$43,Параметри!$K$43,IF(L378&lt;Параметри!$I$44,Параметри!$K$44,IF(L378&lt;Параметри!$I$45,Параметри!$K$45,Параметри!$K$46))))))</f>
        <v>0.43</v>
      </c>
      <c r="T378" s="97">
        <f>IF($B378="Область",Параметри!K$63,IF($R378&lt;Параметри!$G$59,Параметри!K$58,IF($R378&lt;Параметри!$G$60,Параметри!K$59,IF($R378&lt;Параметри!$G$61,Параметри!K$60,IF($R378&lt;Параметри!$G$62,Параметри!K$61,Параметри!K$62)))))</f>
        <v>0.1</v>
      </c>
      <c r="U378" s="97">
        <f>IF($B378="Область",Параметри!L$63,IF($R378&lt;Параметри!$G$59,Параметри!L$58,IF($R378&lt;Параметри!$G$60,Параметри!L$59,IF($R378&lt;Параметри!$G$61,Параметри!L$60,IF($R378&lt;Параметри!$G$62,Параметри!L$61,Параметри!L$62)))))</f>
        <v>4.7E-2</v>
      </c>
      <c r="V378" s="98">
        <f>IF(OR(SUM('Дані з ДІСО'!G378:I378)=0,Розрахунки!H378=0),"",Розрахунки!H378/SUM('Дані з ДІСО'!G378:I378))</f>
        <v>27.734939759036145</v>
      </c>
      <c r="W378" s="9">
        <v>2021</v>
      </c>
      <c r="X378" s="9">
        <v>24.5</v>
      </c>
      <c r="Y378" s="9">
        <v>22.5</v>
      </c>
      <c r="Z378" s="9" t="s">
        <v>4536</v>
      </c>
      <c r="AA378" s="99">
        <v>23.5</v>
      </c>
      <c r="AB378" s="9" t="str">
        <f>IF('Коефіцієнти АТО'!C378="Область","",'Коефіцієнти АТО'!D378)</f>
        <v>Закарпатська</v>
      </c>
      <c r="AC378" s="9"/>
    </row>
    <row r="379" spans="1:29" ht="15" customHeight="1">
      <c r="A379" s="9">
        <v>378</v>
      </c>
      <c r="B379" s="9" t="s">
        <v>3148</v>
      </c>
      <c r="C379" s="9" t="s">
        <v>3148</v>
      </c>
      <c r="D379" s="9" t="s">
        <v>3459</v>
      </c>
      <c r="E379" s="9" t="s">
        <v>24</v>
      </c>
      <c r="F379" s="9" t="s">
        <v>801</v>
      </c>
      <c r="G379" s="9" t="s">
        <v>3515</v>
      </c>
      <c r="H379" s="9" t="s">
        <v>800</v>
      </c>
      <c r="I379" s="9">
        <v>16107</v>
      </c>
      <c r="J379" s="9">
        <v>16107</v>
      </c>
      <c r="K379" s="9">
        <v>442.7</v>
      </c>
      <c r="L379" s="115">
        <f t="shared" si="15"/>
        <v>1</v>
      </c>
      <c r="M379" s="96">
        <f>IF($B379="Область","",SUM('Дані з ДІСО'!J379:L379)/K379)</f>
        <v>6.1960695730743165</v>
      </c>
      <c r="N379" s="9" t="str">
        <f>IF($B379="Область","",VLOOKUP(100*J379/I379,Параметри!$B$39:$C$53,2,TRUE))</f>
        <v>1. 100%</v>
      </c>
      <c r="O379" s="9" t="str">
        <f>IF($B379="Область","",VLOOKUP(M379,Параметри!$B$21:$C$35,2,TRUE))</f>
        <v>9. 5,8-7</v>
      </c>
      <c r="P379" s="9">
        <f t="shared" si="16"/>
        <v>1</v>
      </c>
      <c r="Q379" s="9">
        <f t="shared" si="17"/>
        <v>9</v>
      </c>
      <c r="R379" s="116">
        <v>17</v>
      </c>
      <c r="S379" s="117">
        <f>IF(C379="Область",Параметри!$K$47,IF(C379="Київ",Параметри!$K$48,IF(L379&lt;Параметри!$I$42,Параметри!$K$42,IF(L379&lt;Параметри!$I$43,Параметри!$K$43,IF(L379&lt;Параметри!$I$44,Параметри!$K$44,IF(L379&lt;Параметри!$I$45,Параметри!$K$45,Параметри!$K$46))))))</f>
        <v>0.53</v>
      </c>
      <c r="T379" s="97">
        <f>IF($B379="Область",Параметри!K$63,IF($R379&lt;Параметри!$G$59,Параметри!K$58,IF($R379&lt;Параметри!$G$60,Параметри!K$59,IF($R379&lt;Параметри!$G$61,Параметри!K$60,IF($R379&lt;Параметри!$G$62,Параметри!K$61,Параметри!K$62)))))</f>
        <v>1.7000000000000001E-2</v>
      </c>
      <c r="U379" s="97">
        <f>IF($B379="Область",Параметри!L$63,IF($R379&lt;Параметри!$G$59,Параметри!L$58,IF($R379&lt;Параметри!$G$60,Параметри!L$59,IF($R379&lt;Параметри!$G$61,Параметри!L$60,IF($R379&lt;Параметри!$G$62,Параметри!L$61,Параметри!L$62)))))</f>
        <v>4.7E-2</v>
      </c>
      <c r="V379" s="98">
        <f>IF(OR(SUM('Дані з ДІСО'!G379:I379)=0,Розрахунки!H379=0),"",Розрахунки!H379/SUM('Дані з ДІСО'!G379:I379))</f>
        <v>22.300813008130081</v>
      </c>
      <c r="W379" s="9">
        <v>2021</v>
      </c>
      <c r="X379" s="9">
        <v>15.5</v>
      </c>
      <c r="Y379" s="9">
        <v>18</v>
      </c>
      <c r="Z379" s="9" t="s">
        <v>4536</v>
      </c>
      <c r="AA379" s="99">
        <v>17</v>
      </c>
      <c r="AB379" s="9" t="str">
        <f>IF('Коефіцієнти АТО'!C379="Область","",'Коефіцієнти АТО'!D379)</f>
        <v>Закарпатська</v>
      </c>
      <c r="AC379" s="9"/>
    </row>
    <row r="380" spans="1:29" ht="15" customHeight="1">
      <c r="A380" s="9">
        <v>379</v>
      </c>
      <c r="B380" s="9" t="s">
        <v>3148</v>
      </c>
      <c r="C380" s="9" t="s">
        <v>3148</v>
      </c>
      <c r="D380" s="9" t="s">
        <v>3459</v>
      </c>
      <c r="E380" s="9" t="s">
        <v>24</v>
      </c>
      <c r="F380" s="9" t="s">
        <v>803</v>
      </c>
      <c r="G380" s="9" t="s">
        <v>3516</v>
      </c>
      <c r="H380" s="9" t="s">
        <v>802</v>
      </c>
      <c r="I380" s="9">
        <v>10646</v>
      </c>
      <c r="J380" s="9">
        <v>10646</v>
      </c>
      <c r="K380" s="9">
        <v>146.5</v>
      </c>
      <c r="L380" s="115">
        <f t="shared" si="15"/>
        <v>1</v>
      </c>
      <c r="M380" s="96">
        <f>IF($B380="Область","",SUM('Дані з ДІСО'!J380:L380)/K380)</f>
        <v>9.2901023890784984</v>
      </c>
      <c r="N380" s="9" t="str">
        <f>IF($B380="Область","",VLOOKUP(100*J380/I380,Параметри!$B$39:$C$53,2,TRUE))</f>
        <v>1. 100%</v>
      </c>
      <c r="O380" s="9" t="str">
        <f>IF($B380="Область","",VLOOKUP(M380,Параметри!$B$21:$C$35,2,TRUE))</f>
        <v>10. 7-10,2</v>
      </c>
      <c r="P380" s="9">
        <f t="shared" si="16"/>
        <v>1</v>
      </c>
      <c r="Q380" s="9">
        <f t="shared" si="17"/>
        <v>10</v>
      </c>
      <c r="R380" s="116">
        <v>14</v>
      </c>
      <c r="S380" s="117">
        <f>IF(C380="Область",Параметри!$K$47,IF(C380="Київ",Параметри!$K$48,IF(L380&lt;Параметри!$I$42,Параметри!$K$42,IF(L380&lt;Параметри!$I$43,Параметри!$K$43,IF(L380&lt;Параметри!$I$44,Параметри!$K$44,IF(L380&lt;Параметри!$I$45,Параметри!$K$45,Параметри!$K$46))))))</f>
        <v>0.53</v>
      </c>
      <c r="T380" s="97">
        <f>IF($B380="Область",Параметри!K$63,IF($R380&lt;Параметри!$G$59,Параметри!K$58,IF($R380&lt;Параметри!$G$60,Параметри!K$59,IF($R380&lt;Параметри!$G$61,Параметри!K$60,IF($R380&lt;Параметри!$G$62,Параметри!K$61,Параметри!K$62)))))</f>
        <v>1.7000000000000001E-2</v>
      </c>
      <c r="U380" s="97">
        <f>IF($B380="Область",Параметри!L$63,IF($R380&lt;Параметри!$G$59,Параметри!L$58,IF($R380&lt;Параметри!$G$60,Параметри!L$59,IF($R380&lt;Параметри!$G$61,Параметри!L$60,IF($R380&lt;Параметри!$G$62,Параметри!L$61,Параметри!L$62)))))</f>
        <v>4.7E-2</v>
      </c>
      <c r="V380" s="98">
        <f>IF(OR(SUM('Дані з ДІСО'!G380:I380)=0,Розрахунки!H380=0),"",Розрахунки!H380/SUM('Дані з ДІСО'!G380:I380))</f>
        <v>16.011764705882353</v>
      </c>
      <c r="W380" s="9">
        <v>2021</v>
      </c>
      <c r="X380" s="9">
        <v>15.5</v>
      </c>
      <c r="Y380" s="9">
        <v>13</v>
      </c>
      <c r="Z380" s="9" t="s">
        <v>4536</v>
      </c>
      <c r="AA380" s="99">
        <v>14</v>
      </c>
      <c r="AB380" s="9" t="str">
        <f>IF('Коефіцієнти АТО'!C380="Область","",'Коефіцієнти АТО'!D380)</f>
        <v>Закарпатська</v>
      </c>
      <c r="AC380" s="9"/>
    </row>
    <row r="381" spans="1:29" ht="15" customHeight="1">
      <c r="A381" s="9">
        <v>380</v>
      </c>
      <c r="B381" s="9" t="s">
        <v>3176</v>
      </c>
      <c r="C381" s="9" t="s">
        <v>3146</v>
      </c>
      <c r="D381" s="9" t="s">
        <v>3459</v>
      </c>
      <c r="E381" s="9" t="s">
        <v>78</v>
      </c>
      <c r="F381" s="9" t="s">
        <v>805</v>
      </c>
      <c r="G381" s="9" t="s">
        <v>3517</v>
      </c>
      <c r="H381" s="9" t="s">
        <v>804</v>
      </c>
      <c r="I381" s="9">
        <v>115542</v>
      </c>
      <c r="J381" s="9">
        <v>0</v>
      </c>
      <c r="K381" s="9">
        <v>36.9</v>
      </c>
      <c r="L381" s="115">
        <f t="shared" si="15"/>
        <v>0</v>
      </c>
      <c r="M381" s="96">
        <f>IF($B381="Область","",SUM('Дані з ДІСО'!J381:L381)/K381)</f>
        <v>453.65853658536588</v>
      </c>
      <c r="N381" s="9" t="str">
        <f>IF($B381="Область","",VLOOKUP(100*J381/I381,Параметри!$B$39:$C$53,2,TRUE))</f>
        <v>15. 0-9</v>
      </c>
      <c r="O381" s="9" t="str">
        <f>IF($B381="Область","",VLOOKUP(M381,Параметри!$B$21:$C$35,2,TRUE))</f>
        <v>15. 93,7-</v>
      </c>
      <c r="P381" s="9">
        <f t="shared" si="16"/>
        <v>15</v>
      </c>
      <c r="Q381" s="9">
        <f t="shared" si="17"/>
        <v>15</v>
      </c>
      <c r="R381" s="116">
        <v>27.5</v>
      </c>
      <c r="S381" s="117">
        <f>IF(C381="Область",Параметри!$K$47,IF(C381="Київ",Параметри!$K$48,IF(L381&lt;Параметри!$I$42,Параметри!$K$42,IF(L381&lt;Параметри!$I$43,Параметри!$K$43,IF(L381&lt;Параметри!$I$44,Параметри!$K$44,IF(L381&lt;Параметри!$I$45,Параметри!$K$45,Параметри!$K$46))))))</f>
        <v>0.23</v>
      </c>
      <c r="T381" s="97">
        <f>IF($B381="Область",Параметри!K$63,IF($R381&lt;Параметри!$G$59,Параметри!K$58,IF($R381&lt;Параметри!$G$60,Параметри!K$59,IF($R381&lt;Параметри!$G$61,Параметри!K$60,IF($R381&lt;Параметри!$G$62,Параметри!K$61,Параметри!K$62)))))</f>
        <v>0.15</v>
      </c>
      <c r="U381" s="97">
        <f>IF($B381="Область",Параметри!L$63,IF($R381&lt;Параметри!$G$59,Параметри!L$58,IF($R381&lt;Параметри!$G$60,Параметри!L$59,IF($R381&lt;Параметри!$G$61,Параметри!L$60,IF($R381&lt;Параметри!$G$62,Параметри!L$61,Параметри!L$62)))))</f>
        <v>0.10100000000000001</v>
      </c>
      <c r="V381" s="98">
        <f>IF(OR(SUM('Дані з ДІСО'!G381:I381)=0,Розрахунки!H381=0),"",Розрахунки!H381/SUM('Дані з ДІСО'!G381:I381))</f>
        <v>33.017751479289942</v>
      </c>
      <c r="W381" s="9" t="s">
        <v>3176</v>
      </c>
      <c r="X381" s="9">
        <v>27.5</v>
      </c>
      <c r="Y381" s="9">
        <v>27.5</v>
      </c>
      <c r="Z381" s="9" t="s">
        <v>4535</v>
      </c>
      <c r="AA381" s="99">
        <v>27.5</v>
      </c>
      <c r="AB381" s="9" t="str">
        <f>IF('Коефіцієнти АТО'!C381="Область","",'Коефіцієнти АТО'!D381)</f>
        <v>Закарпатська</v>
      </c>
      <c r="AC381" s="9">
        <v>1</v>
      </c>
    </row>
    <row r="382" spans="1:29" ht="15" customHeight="1">
      <c r="A382" s="9">
        <v>381</v>
      </c>
      <c r="B382" s="9" t="s">
        <v>3151</v>
      </c>
      <c r="C382" s="9" t="s">
        <v>3151</v>
      </c>
      <c r="D382" s="9" t="s">
        <v>3459</v>
      </c>
      <c r="E382" s="9" t="s">
        <v>29</v>
      </c>
      <c r="F382" s="9" t="s">
        <v>807</v>
      </c>
      <c r="G382" s="9" t="s">
        <v>3518</v>
      </c>
      <c r="H382" s="9" t="s">
        <v>806</v>
      </c>
      <c r="I382" s="9">
        <v>6909</v>
      </c>
      <c r="J382" s="9">
        <v>5345</v>
      </c>
      <c r="K382" s="9">
        <v>648.9</v>
      </c>
      <c r="L382" s="115">
        <f t="shared" si="15"/>
        <v>0.77362860037632075</v>
      </c>
      <c r="M382" s="96">
        <f>IF($B382="Область","",SUM('Дані з ДІСО'!J382:L382)/K382)</f>
        <v>2.2175990137155188</v>
      </c>
      <c r="N382" s="9" t="str">
        <f>IF($B382="Область","",VLOOKUP(100*J382/I382,Параметри!$B$39:$C$53,2,TRUE))</f>
        <v>2. 72-100</v>
      </c>
      <c r="O382" s="9" t="str">
        <f>IF($B382="Область","",VLOOKUP(M382,Параметри!$B$21:$C$35,2,TRUE))</f>
        <v>4. 2,1-3</v>
      </c>
      <c r="P382" s="9">
        <f t="shared" si="16"/>
        <v>2</v>
      </c>
      <c r="Q382" s="9">
        <f t="shared" si="17"/>
        <v>4</v>
      </c>
      <c r="R382" s="116">
        <v>16</v>
      </c>
      <c r="S382" s="117">
        <f>IF(C382="Область",Параметри!$K$47,IF(C382="Київ",Параметри!$K$48,IF(L382&lt;Параметри!$I$42,Параметри!$K$42,IF(L382&lt;Параметри!$I$43,Параметри!$K$43,IF(L382&lt;Параметри!$I$44,Параметри!$K$44,IF(L382&lt;Параметри!$I$45,Параметри!$K$45,Параметри!$K$46))))))</f>
        <v>0.48</v>
      </c>
      <c r="T382" s="97">
        <f>IF($B382="Область",Параметри!K$63,IF($R382&lt;Параметри!$G$59,Параметри!K$58,IF($R382&lt;Параметри!$G$60,Параметри!K$59,IF($R382&lt;Параметри!$G$61,Параметри!K$60,IF($R382&lt;Параметри!$G$62,Параметри!K$61,Параметри!K$62)))))</f>
        <v>1.7000000000000001E-2</v>
      </c>
      <c r="U382" s="97">
        <f>IF($B382="Область",Параметри!L$63,IF($R382&lt;Параметри!$G$59,Параметри!L$58,IF($R382&lt;Параметри!$G$60,Параметри!L$59,IF($R382&lt;Параметри!$G$61,Параметри!L$60,IF($R382&lt;Параметри!$G$62,Параметри!L$61,Параметри!L$62)))))</f>
        <v>4.7E-2</v>
      </c>
      <c r="V382" s="98">
        <f>IF(OR(SUM('Дані з ДІСО'!G382:I382)=0,Розрахунки!H382=0),"",Розрахунки!H382/SUM('Дані з ДІСО'!G382:I382))</f>
        <v>19.445945945945947</v>
      </c>
      <c r="W382" s="9">
        <v>2021</v>
      </c>
      <c r="X382" s="9">
        <v>13</v>
      </c>
      <c r="Y382" s="9">
        <v>17</v>
      </c>
      <c r="Z382" s="9" t="s">
        <v>4536</v>
      </c>
      <c r="AA382" s="99">
        <v>16</v>
      </c>
      <c r="AB382" s="9" t="str">
        <f>IF('Коефіцієнти АТО'!C382="Область","",'Коефіцієнти АТО'!D382)</f>
        <v>Закарпатська</v>
      </c>
      <c r="AC382" s="9"/>
    </row>
    <row r="383" spans="1:29" ht="15" customHeight="1">
      <c r="A383" s="9">
        <v>382</v>
      </c>
      <c r="B383" s="9" t="s">
        <v>3176</v>
      </c>
      <c r="C383" s="9" t="s">
        <v>3146</v>
      </c>
      <c r="D383" s="9" t="s">
        <v>3459</v>
      </c>
      <c r="E383" s="9" t="s">
        <v>78</v>
      </c>
      <c r="F383" s="9" t="s">
        <v>809</v>
      </c>
      <c r="G383" s="9" t="s">
        <v>3519</v>
      </c>
      <c r="H383" s="9" t="s">
        <v>808</v>
      </c>
      <c r="I383" s="9">
        <v>80858</v>
      </c>
      <c r="J383" s="9">
        <v>52652</v>
      </c>
      <c r="K383" s="9">
        <v>407</v>
      </c>
      <c r="L383" s="115">
        <f t="shared" si="15"/>
        <v>0.65116624205397111</v>
      </c>
      <c r="M383" s="96">
        <f>IF($B383="Область","",SUM('Дані з ДІСО'!J383:L383)/K383)</f>
        <v>29.077395577395578</v>
      </c>
      <c r="N383" s="9" t="str">
        <f>IF($B383="Область","",VLOOKUP(100*J383/I383,Параметри!$B$39:$C$53,2,TRUE))</f>
        <v>4. 63-66</v>
      </c>
      <c r="O383" s="9" t="str">
        <f>IF($B383="Область","",VLOOKUP(M383,Параметри!$B$21:$C$35,2,TRUE))</f>
        <v>12. 15-35,3</v>
      </c>
      <c r="P383" s="9">
        <f t="shared" si="16"/>
        <v>4</v>
      </c>
      <c r="Q383" s="9">
        <f t="shared" si="17"/>
        <v>12</v>
      </c>
      <c r="R383" s="116">
        <v>21</v>
      </c>
      <c r="S383" s="117">
        <f>IF(C383="Область",Параметри!$K$47,IF(C383="Київ",Параметри!$K$48,IF(L383&lt;Параметри!$I$42,Параметри!$K$42,IF(L383&lt;Параметри!$I$43,Параметри!$K$43,IF(L383&lt;Параметри!$I$44,Параметри!$K$44,IF(L383&lt;Параметри!$I$45,Параметри!$K$45,Параметри!$K$46))))))</f>
        <v>0.48</v>
      </c>
      <c r="T383" s="97">
        <f>IF($B383="Область",Параметри!K$63,IF($R383&lt;Параметри!$G$59,Параметри!K$58,IF($R383&lt;Параметри!$G$60,Параметри!K$59,IF($R383&lt;Параметри!$G$61,Параметри!K$60,IF($R383&lt;Параметри!$G$62,Параметри!K$61,Параметри!K$62)))))</f>
        <v>7.4999999999999997E-2</v>
      </c>
      <c r="U383" s="97">
        <f>IF($B383="Область",Параметри!L$63,IF($R383&lt;Параметри!$G$59,Параметри!L$58,IF($R383&lt;Параметри!$G$60,Параметри!L$59,IF($R383&lt;Параметри!$G$61,Параметри!L$60,IF($R383&lt;Параметри!$G$62,Параметри!L$61,Параметри!L$62)))))</f>
        <v>4.7E-2</v>
      </c>
      <c r="V383" s="98">
        <f>IF(OR(SUM('Дані з ДІСО'!G383:I383)=0,Розрахунки!H383=0),"",Розрахунки!H383/SUM('Дані з ДІСО'!G383:I383))</f>
        <v>25.341541755888652</v>
      </c>
      <c r="W383" s="9" t="s">
        <v>3176</v>
      </c>
      <c r="X383" s="9">
        <v>20.5</v>
      </c>
      <c r="Y383" s="9">
        <v>22</v>
      </c>
      <c r="Z383" s="9" t="s">
        <v>4536</v>
      </c>
      <c r="AA383" s="99">
        <v>21</v>
      </c>
      <c r="AB383" s="9" t="str">
        <f>IF('Коефіцієнти АТО'!C383="Область","",'Коефіцієнти АТО'!D383)</f>
        <v>Закарпатська</v>
      </c>
      <c r="AC383" s="9"/>
    </row>
    <row r="384" spans="1:29" ht="15" customHeight="1">
      <c r="A384" s="9">
        <v>383</v>
      </c>
      <c r="B384" s="9" t="s">
        <v>3151</v>
      </c>
      <c r="C384" s="9" t="s">
        <v>3151</v>
      </c>
      <c r="D384" s="9" t="s">
        <v>3459</v>
      </c>
      <c r="E384" s="9" t="s">
        <v>29</v>
      </c>
      <c r="F384" s="9" t="s">
        <v>811</v>
      </c>
      <c r="G384" s="9" t="s">
        <v>3520</v>
      </c>
      <c r="H384" s="9" t="s">
        <v>810</v>
      </c>
      <c r="I384" s="9">
        <v>14839</v>
      </c>
      <c r="J384" s="9">
        <v>8077</v>
      </c>
      <c r="K384" s="9">
        <v>171.9</v>
      </c>
      <c r="L384" s="115">
        <f t="shared" si="15"/>
        <v>0.54430891569512774</v>
      </c>
      <c r="M384" s="96">
        <f>IF($B384="Область","",SUM('Дані з ДІСО'!J384:L384)/K384)</f>
        <v>10.226876090750435</v>
      </c>
      <c r="N384" s="9" t="str">
        <f>IF($B384="Область","",VLOOKUP(100*J384/I384,Параметри!$B$39:$C$53,2,TRUE))</f>
        <v>6. 53-58</v>
      </c>
      <c r="O384" s="9" t="str">
        <f>IF($B384="Область","",VLOOKUP(M384,Параметри!$B$21:$C$35,2,TRUE))</f>
        <v>11. 10,2-15</v>
      </c>
      <c r="P384" s="9">
        <f t="shared" si="16"/>
        <v>6</v>
      </c>
      <c r="Q384" s="9">
        <f t="shared" si="17"/>
        <v>11</v>
      </c>
      <c r="R384" s="116">
        <v>18.5</v>
      </c>
      <c r="S384" s="117">
        <f>IF(C384="Область",Параметри!$K$47,IF(C384="Київ",Параметри!$K$48,IF(L384&lt;Параметри!$I$42,Параметри!$K$42,IF(L384&lt;Параметри!$I$43,Параметри!$K$43,IF(L384&lt;Параметри!$I$44,Параметри!$K$44,IF(L384&lt;Параметри!$I$45,Параметри!$K$45,Параметри!$K$46))))))</f>
        <v>0.43</v>
      </c>
      <c r="T384" s="97">
        <f>IF($B384="Область",Параметри!K$63,IF($R384&lt;Параметри!$G$59,Параметри!K$58,IF($R384&lt;Параметри!$G$60,Параметри!K$59,IF($R384&lt;Параметри!$G$61,Параметри!K$60,IF($R384&lt;Параметри!$G$62,Параметри!K$61,Параметри!K$62)))))</f>
        <v>1.7000000000000001E-2</v>
      </c>
      <c r="U384" s="97">
        <f>IF($B384="Область",Параметри!L$63,IF($R384&lt;Параметри!$G$59,Параметри!L$58,IF($R384&lt;Параметри!$G$60,Параметри!L$59,IF($R384&lt;Параметри!$G$61,Параметри!L$60,IF($R384&lt;Параметри!$G$62,Параметри!L$61,Параметри!L$62)))))</f>
        <v>4.7E-2</v>
      </c>
      <c r="V384" s="98">
        <f>IF(OR(SUM('Дані з ДІСО'!G384:I384)=0,Розрахунки!H384=0),"",Розрахунки!H384/SUM('Дані з ДІСО'!G384:I384))</f>
        <v>16.584905660377359</v>
      </c>
      <c r="W384" s="9">
        <v>2021</v>
      </c>
      <c r="X384" s="9">
        <v>18.5</v>
      </c>
      <c r="Y384" s="9">
        <v>18</v>
      </c>
      <c r="Z384" s="9" t="s">
        <v>4535</v>
      </c>
      <c r="AA384" s="99">
        <v>18.5</v>
      </c>
      <c r="AB384" s="9" t="str">
        <f>IF('Коефіцієнти АТО'!C384="Область","",'Коефіцієнти АТО'!D384)</f>
        <v>Закарпатська</v>
      </c>
      <c r="AC384" s="9"/>
    </row>
    <row r="385" spans="1:29" ht="15" customHeight="1">
      <c r="A385" s="9">
        <v>384</v>
      </c>
      <c r="B385" s="9" t="s">
        <v>3176</v>
      </c>
      <c r="C385" s="9" t="s">
        <v>3146</v>
      </c>
      <c r="D385" s="9" t="s">
        <v>3459</v>
      </c>
      <c r="E385" s="9" t="s">
        <v>78</v>
      </c>
      <c r="F385" s="9" t="s">
        <v>813</v>
      </c>
      <c r="G385" s="9" t="s">
        <v>3521</v>
      </c>
      <c r="H385" s="9" t="s">
        <v>812</v>
      </c>
      <c r="I385" s="9">
        <v>15545</v>
      </c>
      <c r="J385" s="9">
        <v>6780</v>
      </c>
      <c r="K385" s="9">
        <v>85.2</v>
      </c>
      <c r="L385" s="115">
        <f t="shared" si="15"/>
        <v>0.43615310389192669</v>
      </c>
      <c r="M385" s="96">
        <f>IF($B385="Область","",SUM('Дані з ДІСО'!J385:L385)/K385)</f>
        <v>19.483568075117372</v>
      </c>
      <c r="N385" s="9" t="str">
        <f>IF($B385="Область","",VLOOKUP(100*J385/I385,Параметри!$B$39:$C$53,2,TRUE))</f>
        <v>8. 43-49</v>
      </c>
      <c r="O385" s="9" t="str">
        <f>IF($B385="Область","",VLOOKUP(M385,Параметри!$B$21:$C$35,2,TRUE))</f>
        <v>12. 15-35,3</v>
      </c>
      <c r="P385" s="9">
        <f t="shared" si="16"/>
        <v>8</v>
      </c>
      <c r="Q385" s="9">
        <f t="shared" si="17"/>
        <v>12</v>
      </c>
      <c r="R385" s="116">
        <v>19</v>
      </c>
      <c r="S385" s="117">
        <f>IF(C385="Область",Параметри!$K$47,IF(C385="Київ",Параметри!$K$48,IF(L385&lt;Параметри!$I$42,Параметри!$K$42,IF(L385&lt;Параметри!$I$43,Параметри!$K$43,IF(L385&lt;Параметри!$I$44,Параметри!$K$44,IF(L385&lt;Параметри!$I$45,Параметри!$K$45,Параметри!$K$46))))))</f>
        <v>0.43</v>
      </c>
      <c r="T385" s="97">
        <f>IF($B385="Область",Параметри!K$63,IF($R385&lt;Параметри!$G$59,Параметри!K$58,IF($R385&lt;Параметри!$G$60,Параметри!K$59,IF($R385&lt;Параметри!$G$61,Параметри!K$60,IF($R385&lt;Параметри!$G$62,Параметри!K$61,Параметри!K$62)))))</f>
        <v>1.7000000000000001E-2</v>
      </c>
      <c r="U385" s="97">
        <f>IF($B385="Область",Параметри!L$63,IF($R385&lt;Параметри!$G$59,Параметри!L$58,IF($R385&lt;Параметри!$G$60,Параметри!L$59,IF($R385&lt;Параметри!$G$61,Параметри!L$60,IF($R385&lt;Параметри!$G$62,Параметри!L$61,Параметри!L$62)))))</f>
        <v>4.7E-2</v>
      </c>
      <c r="V385" s="98">
        <f>IF(OR(SUM('Дані з ДІСО'!G385:I385)=0,Розрахунки!H385=0),"",Розрахунки!H385/SUM('Дані з ДІСО'!G385:I385))</f>
        <v>17.11340206185567</v>
      </c>
      <c r="W385" s="9" t="s">
        <v>3176</v>
      </c>
      <c r="X385" s="9">
        <v>21</v>
      </c>
      <c r="Y385" s="9">
        <v>18</v>
      </c>
      <c r="Z385" s="9" t="s">
        <v>4536</v>
      </c>
      <c r="AA385" s="99">
        <v>19</v>
      </c>
      <c r="AB385" s="9" t="str">
        <f>IF('Коефіцієнти АТО'!C385="Область","",'Коефіцієнти АТО'!D385)</f>
        <v>Закарпатська</v>
      </c>
      <c r="AC385" s="9"/>
    </row>
    <row r="386" spans="1:29" ht="15" customHeight="1">
      <c r="A386" s="9">
        <v>385</v>
      </c>
      <c r="B386" s="9" t="s">
        <v>3151</v>
      </c>
      <c r="C386" s="9" t="s">
        <v>3151</v>
      </c>
      <c r="D386" s="9" t="s">
        <v>3459</v>
      </c>
      <c r="E386" s="9" t="s">
        <v>29</v>
      </c>
      <c r="F386" s="9" t="s">
        <v>815</v>
      </c>
      <c r="G386" s="9" t="s">
        <v>3522</v>
      </c>
      <c r="H386" s="9" t="s">
        <v>814</v>
      </c>
      <c r="I386" s="9">
        <v>18712</v>
      </c>
      <c r="J386" s="9">
        <v>10153</v>
      </c>
      <c r="K386" s="9">
        <v>533.6</v>
      </c>
      <c r="L386" s="115">
        <f t="shared" ref="L386:L449" si="18">IF($B386="Область","",J386/I386)</f>
        <v>0.54259298845660542</v>
      </c>
      <c r="M386" s="96">
        <f>IF($B386="Область","",SUM('Дані з ДІСО'!J386:L386)/K386)</f>
        <v>6.1225637181409294</v>
      </c>
      <c r="N386" s="9" t="str">
        <f>IF($B386="Область","",VLOOKUP(100*J386/I386,Параметри!$B$39:$C$53,2,TRUE))</f>
        <v>6. 53-58</v>
      </c>
      <c r="O386" s="9" t="str">
        <f>IF($B386="Область","",VLOOKUP(M386,Параметри!$B$21:$C$35,2,TRUE))</f>
        <v>9. 5,8-7</v>
      </c>
      <c r="P386" s="9">
        <f t="shared" ref="P386:P449" si="19">IF($B386="Область","",IF(MID(N386,2,1)=".",MID(N386,1,1),MID(N386,1,2))*1)</f>
        <v>6</v>
      </c>
      <c r="Q386" s="9">
        <f t="shared" ref="Q386:Q449" si="20">IF($B386="Область","",IF(MID(O386,2,1)=".",MID(O386,1,1),MID(O386,1,2))*1)</f>
        <v>9</v>
      </c>
      <c r="R386" s="116">
        <v>18</v>
      </c>
      <c r="S386" s="117">
        <f>IF(C386="Область",Параметри!$K$47,IF(C386="Київ",Параметри!$K$48,IF(L386&lt;Параметри!$I$42,Параметри!$K$42,IF(L386&lt;Параметри!$I$43,Параметри!$K$43,IF(L386&lt;Параметри!$I$44,Параметри!$K$44,IF(L386&lt;Параметри!$I$45,Параметри!$K$45,Параметри!$K$46))))))</f>
        <v>0.43</v>
      </c>
      <c r="T386" s="97">
        <f>IF($B386="Область",Параметри!K$63,IF($R386&lt;Параметри!$G$59,Параметри!K$58,IF($R386&lt;Параметри!$G$60,Параметри!K$59,IF($R386&lt;Параметри!$G$61,Параметри!K$60,IF($R386&lt;Параметри!$G$62,Параметри!K$61,Параметри!K$62)))))</f>
        <v>1.7000000000000001E-2</v>
      </c>
      <c r="U386" s="97">
        <f>IF($B386="Область",Параметри!L$63,IF($R386&lt;Параметри!$G$59,Параметри!L$58,IF($R386&lt;Параметри!$G$60,Параметри!L$59,IF($R386&lt;Параметри!$G$61,Параметри!L$60,IF($R386&lt;Параметри!$G$62,Параметри!L$61,Параметри!L$62)))))</f>
        <v>4.7E-2</v>
      </c>
      <c r="V386" s="98">
        <f>IF(OR(SUM('Дані з ДІСО'!G386:I386)=0,Розрахунки!H386=0),"",Розрахунки!H386/SUM('Дані з ДІСО'!G386:I386))</f>
        <v>22.376712328767123</v>
      </c>
      <c r="W386" s="9">
        <v>2021</v>
      </c>
      <c r="X386" s="9">
        <v>17.5</v>
      </c>
      <c r="Y386" s="9">
        <v>19</v>
      </c>
      <c r="Z386" s="9" t="s">
        <v>4536</v>
      </c>
      <c r="AA386" s="99">
        <v>18</v>
      </c>
      <c r="AB386" s="9" t="str">
        <f>IF('Коефіцієнти АТО'!C386="Область","",'Коефіцієнти АТО'!D386)</f>
        <v>Закарпатська</v>
      </c>
      <c r="AC386" s="9"/>
    </row>
    <row r="387" spans="1:29" ht="15" customHeight="1">
      <c r="A387" s="9">
        <v>386</v>
      </c>
      <c r="B387" s="9" t="s">
        <v>3097</v>
      </c>
      <c r="C387" s="9" t="s">
        <v>3097</v>
      </c>
      <c r="D387" s="9" t="s">
        <v>3523</v>
      </c>
      <c r="E387" s="9" t="s">
        <v>15</v>
      </c>
      <c r="F387" s="9" t="s">
        <v>820</v>
      </c>
      <c r="G387" s="9" t="s">
        <v>3120</v>
      </c>
      <c r="H387" s="9" t="s">
        <v>819</v>
      </c>
      <c r="I387" s="9"/>
      <c r="J387" s="9"/>
      <c r="K387" s="9" t="s">
        <v>4534</v>
      </c>
      <c r="L387" s="115" t="str">
        <f t="shared" si="18"/>
        <v/>
      </c>
      <c r="M387" s="96" t="str">
        <f>IF($B387="Область","",SUM('Дані з ДІСО'!J387:L387)/K387)</f>
        <v/>
      </c>
      <c r="N387" s="9" t="str">
        <f>IF($B387="Область","",VLOOKUP(100*J387/I387,Параметри!$B$39:$C$53,2,TRUE))</f>
        <v/>
      </c>
      <c r="O387" s="9" t="str">
        <f>IF($B387="Область","",VLOOKUP(M387,Параметри!$B$21:$C$35,2,TRUE))</f>
        <v/>
      </c>
      <c r="P387" s="9" t="str">
        <f t="shared" si="19"/>
        <v/>
      </c>
      <c r="Q387" s="9" t="str">
        <f t="shared" si="20"/>
        <v/>
      </c>
      <c r="R387" s="116">
        <v>20</v>
      </c>
      <c r="S387" s="117">
        <f>IF(C387="Область",Параметри!$K$47,IF(C387="Київ",Параметри!$K$48,IF(L387&lt;Параметри!$I$42,Параметри!$K$42,IF(L387&lt;Параметри!$I$43,Параметри!$K$43,IF(L387&lt;Параметри!$I$44,Параметри!$K$44,IF(L387&lt;Параметри!$I$45,Параметри!$K$45,Параметри!$K$46))))))</f>
        <v>0.23</v>
      </c>
      <c r="T387" s="97">
        <f>IF($B387="Область",Параметри!K$63,IF($R387&lt;Параметри!$G$59,Параметри!K$58,IF($R387&lt;Параметри!$G$60,Параметри!K$59,IF($R387&lt;Параметри!$G$61,Параметри!K$60,IF($R387&lt;Параметри!$G$62,Параметри!K$61,Параметри!K$62)))))</f>
        <v>7.0000000000000007E-2</v>
      </c>
      <c r="U387" s="97">
        <f>IF($B387="Область",Параметри!L$63,IF($R387&lt;Параметри!$G$59,Параметри!L$58,IF($R387&lt;Параметри!$G$60,Параметри!L$59,IF($R387&lt;Параметри!$G$61,Параметри!L$60,IF($R387&lt;Параметри!$G$62,Параметри!L$61,Параметри!L$62)))))</f>
        <v>0.10100000000000001</v>
      </c>
      <c r="V387" s="98">
        <f>IF(OR(SUM('Дані з ДІСО'!G387:I387)=0,Розрахунки!H387=0),"",Розрахунки!H387/SUM('Дані з ДІСО'!G387:I387))</f>
        <v>20.62962962962963</v>
      </c>
      <c r="W387" s="9" t="s">
        <v>3097</v>
      </c>
      <c r="X387" s="9">
        <v>20</v>
      </c>
      <c r="Y387" s="9">
        <v>20</v>
      </c>
      <c r="Z387" s="9" t="s">
        <v>4535</v>
      </c>
      <c r="AA387" s="99">
        <v>20</v>
      </c>
      <c r="AB387" s="9" t="str">
        <f>IF('Коефіцієнти АТО'!C387="Область","",'Коефіцієнти АТО'!D387)</f>
        <v/>
      </c>
      <c r="AC387" s="9"/>
    </row>
    <row r="388" spans="1:29" ht="15" customHeight="1">
      <c r="A388" s="9">
        <v>387</v>
      </c>
      <c r="B388" s="9" t="s">
        <v>3148</v>
      </c>
      <c r="C388" s="9" t="s">
        <v>3148</v>
      </c>
      <c r="D388" s="9" t="s">
        <v>3523</v>
      </c>
      <c r="E388" s="9" t="s">
        <v>24</v>
      </c>
      <c r="F388" s="9" t="s">
        <v>824</v>
      </c>
      <c r="G388" s="9" t="s">
        <v>3524</v>
      </c>
      <c r="H388" s="9" t="s">
        <v>823</v>
      </c>
      <c r="I388" s="9">
        <v>4468</v>
      </c>
      <c r="J388" s="9">
        <v>4468</v>
      </c>
      <c r="K388" s="9">
        <v>499.3</v>
      </c>
      <c r="L388" s="115">
        <f t="shared" si="18"/>
        <v>1</v>
      </c>
      <c r="M388" s="96">
        <f>IF($B388="Область","",SUM('Дані з ДІСО'!J388:L388)/K388)</f>
        <v>0.67194071700380531</v>
      </c>
      <c r="N388" s="9" t="str">
        <f>IF($B388="Область","",VLOOKUP(100*J388/I388,Параметри!$B$39:$C$53,2,TRUE))</f>
        <v>1. 100%</v>
      </c>
      <c r="O388" s="9" t="str">
        <f>IF($B388="Область","",VLOOKUP(M388,Параметри!$B$21:$C$35,2,TRUE))</f>
        <v>1. 0-1</v>
      </c>
      <c r="P388" s="9">
        <f t="shared" si="19"/>
        <v>1</v>
      </c>
      <c r="Q388" s="9">
        <f t="shared" si="20"/>
        <v>1</v>
      </c>
      <c r="R388" s="116">
        <v>10</v>
      </c>
      <c r="S388" s="117">
        <f>IF(C388="Область",Параметри!$K$47,IF(C388="Київ",Параметри!$K$48,IF(L388&lt;Параметри!$I$42,Параметри!$K$42,IF(L388&lt;Параметри!$I$43,Параметри!$K$43,IF(L388&lt;Параметри!$I$44,Параметри!$K$44,IF(L388&lt;Параметри!$I$45,Параметри!$K$45,Параметри!$K$46))))))</f>
        <v>0.53</v>
      </c>
      <c r="T388" s="97">
        <f>IF($B388="Область",Параметри!K$63,IF($R388&lt;Параметри!$G$59,Параметри!K$58,IF($R388&lt;Параметри!$G$60,Параметри!K$59,IF($R388&lt;Параметри!$G$61,Параметри!K$60,IF($R388&lt;Параметри!$G$62,Параметри!K$61,Параметри!K$62)))))</f>
        <v>1.7000000000000001E-2</v>
      </c>
      <c r="U388" s="97">
        <f>IF($B388="Область",Параметри!L$63,IF($R388&lt;Параметри!$G$59,Параметри!L$58,IF($R388&lt;Параметри!$G$60,Параметри!L$59,IF($R388&lt;Параметри!$G$61,Параметри!L$60,IF($R388&lt;Параметри!$G$62,Параметри!L$61,Параметри!L$62)))))</f>
        <v>4.7E-2</v>
      </c>
      <c r="V388" s="98">
        <f>IF(OR(SUM('Дані з ДІСО'!G388:I388)=0,Розрахунки!H388=0),"",Розрахунки!H388/SUM('Дані з ДІСО'!G388:I388))</f>
        <v>13.42</v>
      </c>
      <c r="W388" s="9">
        <v>2016</v>
      </c>
      <c r="X388" s="9">
        <v>10</v>
      </c>
      <c r="Y388" s="9">
        <v>10</v>
      </c>
      <c r="Z388" s="9" t="s">
        <v>4535</v>
      </c>
      <c r="AA388" s="99">
        <v>10</v>
      </c>
      <c r="AB388" s="9" t="str">
        <f>IF('Коефіцієнти АТО'!C388="Область","",'Коефіцієнти АТО'!D388)</f>
        <v>Запорізька</v>
      </c>
      <c r="AC388" s="9"/>
    </row>
    <row r="389" spans="1:29" ht="15" customHeight="1">
      <c r="A389" s="9">
        <v>388</v>
      </c>
      <c r="B389" s="9" t="s">
        <v>3151</v>
      </c>
      <c r="C389" s="9" t="s">
        <v>3151</v>
      </c>
      <c r="D389" s="9" t="s">
        <v>3523</v>
      </c>
      <c r="E389" s="9" t="s">
        <v>29</v>
      </c>
      <c r="F389" s="9" t="s">
        <v>826</v>
      </c>
      <c r="G389" s="9" t="s">
        <v>3525</v>
      </c>
      <c r="H389" s="9" t="s">
        <v>825</v>
      </c>
      <c r="I389" s="9">
        <v>13739</v>
      </c>
      <c r="J389" s="9">
        <v>4202</v>
      </c>
      <c r="K389" s="9">
        <v>562.20000000000005</v>
      </c>
      <c r="L389" s="115">
        <f t="shared" si="18"/>
        <v>0.30584467574059249</v>
      </c>
      <c r="M389" s="96">
        <f>IF($B389="Область","",SUM('Дані з ДІСО'!J389:L389)/K389)</f>
        <v>2.6031661330487368</v>
      </c>
      <c r="N389" s="9" t="str">
        <f>IF($B389="Область","",VLOOKUP(100*J389/I389,Параметри!$B$39:$C$53,2,TRUE))</f>
        <v>9. 26-43</v>
      </c>
      <c r="O389" s="9" t="str">
        <f>IF($B389="Область","",VLOOKUP(M389,Параметри!$B$21:$C$35,2,TRUE))</f>
        <v>4. 2,1-3</v>
      </c>
      <c r="P389" s="9">
        <f t="shared" si="19"/>
        <v>9</v>
      </c>
      <c r="Q389" s="9">
        <f t="shared" si="20"/>
        <v>4</v>
      </c>
      <c r="R389" s="116">
        <v>17</v>
      </c>
      <c r="S389" s="117">
        <f>IF(C389="Область",Параметри!$K$47,IF(C389="Київ",Параметри!$K$48,IF(L389&lt;Параметри!$I$42,Параметри!$K$42,IF(L389&lt;Параметри!$I$43,Параметри!$K$43,IF(L389&lt;Параметри!$I$44,Параметри!$K$44,IF(L389&lt;Параметри!$I$45,Параметри!$K$45,Параметри!$K$46))))))</f>
        <v>0.33</v>
      </c>
      <c r="T389" s="97">
        <f>IF($B389="Область",Параметри!K$63,IF($R389&lt;Параметри!$G$59,Параметри!K$58,IF($R389&lt;Параметри!$G$60,Параметри!K$59,IF($R389&lt;Параметри!$G$61,Параметри!K$60,IF($R389&lt;Параметри!$G$62,Параметри!K$61,Параметри!K$62)))))</f>
        <v>1.7000000000000001E-2</v>
      </c>
      <c r="U389" s="97">
        <f>IF($B389="Область",Параметри!L$63,IF($R389&lt;Параметри!$G$59,Параметри!L$58,IF($R389&lt;Параметри!$G$60,Параметри!L$59,IF($R389&lt;Параметри!$G$61,Параметри!L$60,IF($R389&lt;Параметри!$G$62,Параметри!L$61,Параметри!L$62)))))</f>
        <v>4.7E-2</v>
      </c>
      <c r="V389" s="98">
        <f>IF(OR(SUM('Дані з ДІСО'!G389:I389)=0,Розрахунки!H389=0),"",Розрахунки!H389/SUM('Дані з ДІСО'!G389:I389))</f>
        <v>22.515384615384615</v>
      </c>
      <c r="W389" s="9">
        <v>2016</v>
      </c>
      <c r="X389" s="9">
        <v>16.5</v>
      </c>
      <c r="Y389" s="9">
        <v>18</v>
      </c>
      <c r="Z389" s="9" t="s">
        <v>4536</v>
      </c>
      <c r="AA389" s="99">
        <v>17</v>
      </c>
      <c r="AB389" s="9" t="str">
        <f>IF('Коефіцієнти АТО'!C389="Область","",'Коефіцієнти АТО'!D389)</f>
        <v>Запорізька</v>
      </c>
      <c r="AC389" s="9"/>
    </row>
    <row r="390" spans="1:29" ht="15" customHeight="1">
      <c r="A390" s="9">
        <v>389</v>
      </c>
      <c r="B390" s="9" t="s">
        <v>3151</v>
      </c>
      <c r="C390" s="9" t="s">
        <v>3151</v>
      </c>
      <c r="D390" s="9" t="s">
        <v>3523</v>
      </c>
      <c r="E390" s="9" t="s">
        <v>29</v>
      </c>
      <c r="F390" s="9" t="s">
        <v>828</v>
      </c>
      <c r="G390" s="9" t="s">
        <v>3526</v>
      </c>
      <c r="H390" s="9" t="s">
        <v>827</v>
      </c>
      <c r="I390" s="9">
        <v>5969</v>
      </c>
      <c r="J390" s="9">
        <v>3846</v>
      </c>
      <c r="K390" s="9">
        <v>370.2</v>
      </c>
      <c r="L390" s="115">
        <f t="shared" si="18"/>
        <v>0.64432903333891778</v>
      </c>
      <c r="M390" s="96">
        <f>IF($B390="Область","",SUM('Дані з ДІСО'!J390:L390)/K390)</f>
        <v>1.1628849270664505</v>
      </c>
      <c r="N390" s="9" t="str">
        <f>IF($B390="Область","",VLOOKUP(100*J390/I390,Параметри!$B$39:$C$53,2,TRUE))</f>
        <v>4. 63-66</v>
      </c>
      <c r="O390" s="9" t="str">
        <f>IF($B390="Область","",VLOOKUP(M390,Параметри!$B$21:$C$35,2,TRUE))</f>
        <v>2. 1-1,4</v>
      </c>
      <c r="P390" s="9">
        <f t="shared" si="19"/>
        <v>4</v>
      </c>
      <c r="Q390" s="9">
        <f t="shared" si="20"/>
        <v>2</v>
      </c>
      <c r="R390" s="116">
        <v>13.5</v>
      </c>
      <c r="S390" s="117">
        <f>IF(C390="Область",Параметри!$K$47,IF(C390="Київ",Параметри!$K$48,IF(L390&lt;Параметри!$I$42,Параметри!$K$42,IF(L390&lt;Параметри!$I$43,Параметри!$K$43,IF(L390&lt;Параметри!$I$44,Параметри!$K$44,IF(L390&lt;Параметри!$I$45,Параметри!$K$45,Параметри!$K$46))))))</f>
        <v>0.48</v>
      </c>
      <c r="T390" s="97">
        <f>IF($B390="Область",Параметри!K$63,IF($R390&lt;Параметри!$G$59,Параметри!K$58,IF($R390&lt;Параметри!$G$60,Параметри!K$59,IF($R390&lt;Параметри!$G$61,Параметри!K$60,IF($R390&lt;Параметри!$G$62,Параметри!K$61,Параметри!K$62)))))</f>
        <v>1.7000000000000001E-2</v>
      </c>
      <c r="U390" s="97">
        <f>IF($B390="Область",Параметри!L$63,IF($R390&lt;Параметри!$G$59,Параметри!L$58,IF($R390&lt;Параметри!$G$60,Параметри!L$59,IF($R390&lt;Параметри!$G$61,Параметри!L$60,IF($R390&lt;Параметри!$G$62,Параметри!L$61,Параметри!L$62)))))</f>
        <v>4.7E-2</v>
      </c>
      <c r="V390" s="98">
        <f>IF(OR(SUM('Дані з ДІСО'!G390:I390)=0,Розрахунки!H390=0),"",Розрахунки!H390/SUM('Дані з ДІСО'!G390:I390))</f>
        <v>12.661764705882353</v>
      </c>
      <c r="W390" s="9">
        <v>2016</v>
      </c>
      <c r="X390" s="9">
        <v>13.5</v>
      </c>
      <c r="Y390" s="9">
        <v>13</v>
      </c>
      <c r="Z390" s="9" t="s">
        <v>4535</v>
      </c>
      <c r="AA390" s="99">
        <v>13.5</v>
      </c>
      <c r="AB390" s="9" t="str">
        <f>IF('Коефіцієнти АТО'!C390="Область","",'Коефіцієнти АТО'!D390)</f>
        <v>Запорізька</v>
      </c>
      <c r="AC390" s="9"/>
    </row>
    <row r="391" spans="1:29" ht="15" customHeight="1">
      <c r="A391" s="9">
        <v>390</v>
      </c>
      <c r="B391" s="9" t="s">
        <v>3148</v>
      </c>
      <c r="C391" s="9" t="s">
        <v>3148</v>
      </c>
      <c r="D391" s="9" t="s">
        <v>3523</v>
      </c>
      <c r="E391" s="9" t="s">
        <v>24</v>
      </c>
      <c r="F391" s="9" t="s">
        <v>830</v>
      </c>
      <c r="G391" s="9" t="s">
        <v>3527</v>
      </c>
      <c r="H391" s="9" t="s">
        <v>829</v>
      </c>
      <c r="I391" s="9">
        <v>5353</v>
      </c>
      <c r="J391" s="9">
        <v>5353</v>
      </c>
      <c r="K391" s="9">
        <v>365.9</v>
      </c>
      <c r="L391" s="115">
        <f t="shared" si="18"/>
        <v>1</v>
      </c>
      <c r="M391" s="96">
        <f>IF($B391="Область","",SUM('Дані з ДІСО'!J391:L391)/K391)</f>
        <v>1.1041268106039903</v>
      </c>
      <c r="N391" s="9" t="str">
        <f>IF($B391="Область","",VLOOKUP(100*J391/I391,Параметри!$B$39:$C$53,2,TRUE))</f>
        <v>1. 100%</v>
      </c>
      <c r="O391" s="9" t="str">
        <f>IF($B391="Область","",VLOOKUP(M391,Параметри!$B$21:$C$35,2,TRUE))</f>
        <v>2. 1-1,4</v>
      </c>
      <c r="P391" s="9">
        <f t="shared" si="19"/>
        <v>1</v>
      </c>
      <c r="Q391" s="9">
        <f t="shared" si="20"/>
        <v>2</v>
      </c>
      <c r="R391" s="116">
        <v>15</v>
      </c>
      <c r="S391" s="117">
        <f>IF(C391="Область",Параметри!$K$47,IF(C391="Київ",Параметри!$K$48,IF(L391&lt;Параметри!$I$42,Параметри!$K$42,IF(L391&lt;Параметри!$I$43,Параметри!$K$43,IF(L391&lt;Параметри!$I$44,Параметри!$K$44,IF(L391&lt;Параметри!$I$45,Параметри!$K$45,Параметри!$K$46))))))</f>
        <v>0.53</v>
      </c>
      <c r="T391" s="97">
        <f>IF($B391="Область",Параметри!K$63,IF($R391&lt;Параметри!$G$59,Параметри!K$58,IF($R391&lt;Параметри!$G$60,Параметри!K$59,IF($R391&lt;Параметри!$G$61,Параметри!K$60,IF($R391&lt;Параметри!$G$62,Параметри!K$61,Параметри!K$62)))))</f>
        <v>1.7000000000000001E-2</v>
      </c>
      <c r="U391" s="97">
        <f>IF($B391="Область",Параметри!L$63,IF($R391&lt;Параметри!$G$59,Параметри!L$58,IF($R391&lt;Параметри!$G$60,Параметри!L$59,IF($R391&lt;Параметри!$G$61,Параметри!L$60,IF($R391&lt;Параметри!$G$62,Параметри!L$61,Параметри!L$62)))))</f>
        <v>4.7E-2</v>
      </c>
      <c r="V391" s="98">
        <f>IF(OR(SUM('Дані з ДІСО'!G391:I391)=0,Розрахунки!H391=0),"",Розрахунки!H391/SUM('Дані з ДІСО'!G391:I391))</f>
        <v>13.03225806451613</v>
      </c>
      <c r="W391" s="9">
        <v>2016</v>
      </c>
      <c r="X391" s="9">
        <v>11.5</v>
      </c>
      <c r="Y391" s="9">
        <v>16</v>
      </c>
      <c r="Z391" s="9" t="s">
        <v>4536</v>
      </c>
      <c r="AA391" s="99">
        <v>15</v>
      </c>
      <c r="AB391" s="9" t="str">
        <f>IF('Коефіцієнти АТО'!C391="Область","",'Коефіцієнти АТО'!D391)</f>
        <v>Запорізька</v>
      </c>
      <c r="AC391" s="9"/>
    </row>
    <row r="392" spans="1:29" ht="15" customHeight="1">
      <c r="A392" s="9">
        <v>391</v>
      </c>
      <c r="B392" s="9" t="s">
        <v>3148</v>
      </c>
      <c r="C392" s="9" t="s">
        <v>3148</v>
      </c>
      <c r="D392" s="9" t="s">
        <v>3523</v>
      </c>
      <c r="E392" s="9" t="s">
        <v>24</v>
      </c>
      <c r="F392" s="9" t="s">
        <v>832</v>
      </c>
      <c r="G392" s="9" t="s">
        <v>3528</v>
      </c>
      <c r="H392" s="9" t="s">
        <v>831</v>
      </c>
      <c r="I392" s="9">
        <v>3161</v>
      </c>
      <c r="J392" s="9">
        <v>3161</v>
      </c>
      <c r="K392" s="9">
        <v>327.10000000000002</v>
      </c>
      <c r="L392" s="115">
        <f t="shared" si="18"/>
        <v>1</v>
      </c>
      <c r="M392" s="96">
        <f>IF($B392="Область","",SUM('Дані з ДІСО'!J392:L392)/K392)</f>
        <v>0.96453683888719044</v>
      </c>
      <c r="N392" s="9" t="str">
        <f>IF($B392="Область","",VLOOKUP(100*J392/I392,Параметри!$B$39:$C$53,2,TRUE))</f>
        <v>1. 100%</v>
      </c>
      <c r="O392" s="9" t="str">
        <f>IF($B392="Область","",VLOOKUP(M392,Параметри!$B$21:$C$35,2,TRUE))</f>
        <v>1. 0-1</v>
      </c>
      <c r="P392" s="9">
        <f t="shared" si="19"/>
        <v>1</v>
      </c>
      <c r="Q392" s="9">
        <f t="shared" si="20"/>
        <v>1</v>
      </c>
      <c r="R392" s="116">
        <v>13.5</v>
      </c>
      <c r="S392" s="117">
        <f>IF(C392="Область",Параметри!$K$47,IF(C392="Київ",Параметри!$K$48,IF(L392&lt;Параметри!$I$42,Параметри!$K$42,IF(L392&lt;Параметри!$I$43,Параметри!$K$43,IF(L392&lt;Параметри!$I$44,Параметри!$K$44,IF(L392&lt;Параметри!$I$45,Параметри!$K$45,Параметри!$K$46))))))</f>
        <v>0.53</v>
      </c>
      <c r="T392" s="97">
        <f>IF($B392="Область",Параметри!K$63,IF($R392&lt;Параметри!$G$59,Параметри!K$58,IF($R392&lt;Параметри!$G$60,Параметри!K$59,IF($R392&lt;Параметри!$G$61,Параметри!K$60,IF($R392&lt;Параметри!$G$62,Параметри!K$61,Параметри!K$62)))))</f>
        <v>1.7000000000000001E-2</v>
      </c>
      <c r="U392" s="97">
        <f>IF($B392="Область",Параметри!L$63,IF($R392&lt;Параметри!$G$59,Параметри!L$58,IF($R392&lt;Параметри!$G$60,Параметри!L$59,IF($R392&lt;Параметри!$G$61,Параметри!L$60,IF($R392&lt;Параметри!$G$62,Параметри!L$61,Параметри!L$62)))))</f>
        <v>4.7E-2</v>
      </c>
      <c r="V392" s="98">
        <f>IF(OR(SUM('Дані з ДІСО'!G392:I392)=0,Розрахунки!H392=0),"",Розрахунки!H392/SUM('Дані з ДІСО'!G392:I392))</f>
        <v>10.879310344827585</v>
      </c>
      <c r="W392" s="9">
        <v>2016</v>
      </c>
      <c r="X392" s="9">
        <v>10</v>
      </c>
      <c r="Y392" s="9">
        <v>14.5</v>
      </c>
      <c r="Z392" s="9" t="s">
        <v>4536</v>
      </c>
      <c r="AA392" s="99">
        <v>13.5</v>
      </c>
      <c r="AB392" s="9" t="str">
        <f>IF('Коефіцієнти АТО'!C392="Область","",'Коефіцієнти АТО'!D392)</f>
        <v>Запорізька</v>
      </c>
      <c r="AC392" s="9"/>
    </row>
    <row r="393" spans="1:29">
      <c r="A393" s="9">
        <v>392</v>
      </c>
      <c r="B393" s="9" t="s">
        <v>3148</v>
      </c>
      <c r="C393" s="9" t="s">
        <v>3148</v>
      </c>
      <c r="D393" s="9" t="s">
        <v>3523</v>
      </c>
      <c r="E393" s="9" t="s">
        <v>24</v>
      </c>
      <c r="F393" s="9" t="s">
        <v>834</v>
      </c>
      <c r="G393" s="9" t="s">
        <v>3529</v>
      </c>
      <c r="H393" s="9" t="s">
        <v>833</v>
      </c>
      <c r="I393" s="9">
        <v>5362</v>
      </c>
      <c r="J393" s="9">
        <v>5362</v>
      </c>
      <c r="K393" s="9">
        <v>267.2</v>
      </c>
      <c r="L393" s="115">
        <f t="shared" si="18"/>
        <v>1</v>
      </c>
      <c r="M393" s="96">
        <f>IF($B393="Область","",SUM('Дані з ДІСО'!J393:L393)/K393)</f>
        <v>1.629865269461078</v>
      </c>
      <c r="N393" s="9" t="str">
        <f>IF($B393="Область","",VLOOKUP(100*J393/I393,Параметри!$B$39:$C$53,2,TRUE))</f>
        <v>1. 100%</v>
      </c>
      <c r="O393" s="9" t="str">
        <f>IF($B393="Область","",VLOOKUP(M393,Параметри!$B$21:$C$35,2,TRUE))</f>
        <v>3. 1,4-2,1</v>
      </c>
      <c r="P393" s="9">
        <f t="shared" si="19"/>
        <v>1</v>
      </c>
      <c r="Q393" s="9">
        <f t="shared" si="20"/>
        <v>3</v>
      </c>
      <c r="R393" s="116">
        <v>14</v>
      </c>
      <c r="S393" s="117">
        <f>IF(C393="Область",Параметри!$K$47,IF(C393="Київ",Параметри!$K$48,IF(L393&lt;Параметри!$I$42,Параметри!$K$42,IF(L393&lt;Параметри!$I$43,Параметри!$K$43,IF(L393&lt;Параметри!$I$44,Параметри!$K$44,IF(L393&lt;Параметри!$I$45,Параметри!$K$45,Параметри!$K$46))))))</f>
        <v>0.53</v>
      </c>
      <c r="T393" s="97">
        <f>IF($B393="Область",Параметри!K$63,IF($R393&lt;Параметри!$G$59,Параметри!K$58,IF($R393&lt;Параметри!$G$60,Параметри!K$59,IF($R393&lt;Параметри!$G$61,Параметри!K$60,IF($R393&lt;Параметри!$G$62,Параметри!K$61,Параметри!K$62)))))</f>
        <v>1.7000000000000001E-2</v>
      </c>
      <c r="U393" s="97">
        <f>IF($B393="Область",Параметри!L$63,IF($R393&lt;Параметри!$G$59,Параметри!L$58,IF($R393&lt;Параметри!$G$60,Параметри!L$59,IF($R393&lt;Параметри!$G$61,Параметри!L$60,IF($R393&lt;Параметри!$G$62,Параметри!L$61,Параметри!L$62)))))</f>
        <v>4.7E-2</v>
      </c>
      <c r="V393" s="98">
        <f>IF(OR(SUM('Дані з ДІСО'!G393:I393)=0,Розрахунки!H393=0),"",Розрахунки!H393/SUM('Дані з ДІСО'!G393:I393))</f>
        <v>21.774999999999999</v>
      </c>
      <c r="W393" s="9">
        <v>2016</v>
      </c>
      <c r="X393" s="9">
        <v>12.5</v>
      </c>
      <c r="Y393" s="9">
        <v>15</v>
      </c>
      <c r="Z393" s="9" t="s">
        <v>4536</v>
      </c>
      <c r="AA393" s="99">
        <v>14</v>
      </c>
      <c r="AB393" s="9" t="str">
        <f>IF('Коефіцієнти АТО'!C393="Область","",'Коефіцієнти АТО'!D393)</f>
        <v>Запорізька</v>
      </c>
      <c r="AC393" s="9"/>
    </row>
    <row r="394" spans="1:29" ht="15" customHeight="1">
      <c r="A394" s="9">
        <v>393</v>
      </c>
      <c r="B394" s="9" t="s">
        <v>3148</v>
      </c>
      <c r="C394" s="9" t="s">
        <v>3148</v>
      </c>
      <c r="D394" s="9" t="s">
        <v>3523</v>
      </c>
      <c r="E394" s="9" t="s">
        <v>24</v>
      </c>
      <c r="F394" s="9" t="s">
        <v>836</v>
      </c>
      <c r="G394" s="9" t="s">
        <v>3530</v>
      </c>
      <c r="H394" s="9" t="s">
        <v>835</v>
      </c>
      <c r="I394" s="9">
        <v>5696</v>
      </c>
      <c r="J394" s="9">
        <v>5696</v>
      </c>
      <c r="K394" s="9">
        <v>220.2</v>
      </c>
      <c r="L394" s="115">
        <f t="shared" si="18"/>
        <v>1</v>
      </c>
      <c r="M394" s="96">
        <f>IF($B394="Область","",SUM('Дані з ДІСО'!J394:L394)/K394)</f>
        <v>2.0390554041780202</v>
      </c>
      <c r="N394" s="9" t="str">
        <f>IF($B394="Область","",VLOOKUP(100*J394/I394,Параметри!$B$39:$C$53,2,TRUE))</f>
        <v>1. 100%</v>
      </c>
      <c r="O394" s="9" t="str">
        <f>IF($B394="Область","",VLOOKUP(M394,Параметри!$B$21:$C$35,2,TRUE))</f>
        <v>3. 1,4-2,1</v>
      </c>
      <c r="P394" s="9">
        <f t="shared" si="19"/>
        <v>1</v>
      </c>
      <c r="Q394" s="9">
        <f t="shared" si="20"/>
        <v>3</v>
      </c>
      <c r="R394" s="116">
        <v>16</v>
      </c>
      <c r="S394" s="117">
        <f>IF(C394="Область",Параметри!$K$47,IF(C394="Київ",Параметри!$K$48,IF(L394&lt;Параметри!$I$42,Параметри!$K$42,IF(L394&lt;Параметри!$I$43,Параметри!$K$43,IF(L394&lt;Параметри!$I$44,Параметри!$K$44,IF(L394&lt;Параметри!$I$45,Параметри!$K$45,Параметри!$K$46))))))</f>
        <v>0.53</v>
      </c>
      <c r="T394" s="97">
        <f>IF($B394="Область",Параметри!K$63,IF($R394&lt;Параметри!$G$59,Параметри!K$58,IF($R394&lt;Параметри!$G$60,Параметри!K$59,IF($R394&lt;Параметри!$G$61,Параметри!K$60,IF($R394&lt;Параметри!$G$62,Параметри!K$61,Параметри!K$62)))))</f>
        <v>1.7000000000000001E-2</v>
      </c>
      <c r="U394" s="97">
        <f>IF($B394="Область",Параметри!L$63,IF($R394&lt;Параметри!$G$59,Параметри!L$58,IF($R394&lt;Параметри!$G$60,Параметри!L$59,IF($R394&lt;Параметри!$G$61,Параметри!L$60,IF($R394&lt;Параметри!$G$62,Параметри!L$61,Параметри!L$62)))))</f>
        <v>4.7E-2</v>
      </c>
      <c r="V394" s="98">
        <f>IF(OR(SUM('Дані з ДІСО'!G394:I394)=0,Розрахунки!H394=0),"",Розрахунки!H394/SUM('Дані з ДІСО'!G394:I394))</f>
        <v>34.53846153846154</v>
      </c>
      <c r="W394" s="9">
        <v>2017</v>
      </c>
      <c r="X394" s="9">
        <v>12.5</v>
      </c>
      <c r="Y394" s="9">
        <v>17</v>
      </c>
      <c r="Z394" s="9" t="s">
        <v>4536</v>
      </c>
      <c r="AA394" s="99">
        <v>16</v>
      </c>
      <c r="AB394" s="9" t="str">
        <f>IF('Коефіцієнти АТО'!C394="Область","",'Коефіцієнти АТО'!D394)</f>
        <v>Запорізька</v>
      </c>
      <c r="AC394" s="9"/>
    </row>
    <row r="395" spans="1:29" ht="15" customHeight="1">
      <c r="A395" s="9">
        <v>394</v>
      </c>
      <c r="B395" s="9" t="s">
        <v>3145</v>
      </c>
      <c r="C395" s="9" t="s">
        <v>3146</v>
      </c>
      <c r="D395" s="9" t="s">
        <v>3523</v>
      </c>
      <c r="E395" s="9" t="s">
        <v>21</v>
      </c>
      <c r="F395" s="9" t="s">
        <v>838</v>
      </c>
      <c r="G395" s="9" t="s">
        <v>3531</v>
      </c>
      <c r="H395" s="9" t="s">
        <v>837</v>
      </c>
      <c r="I395" s="9">
        <v>22797</v>
      </c>
      <c r="J395" s="9">
        <v>11400</v>
      </c>
      <c r="K395" s="9">
        <v>979.7</v>
      </c>
      <c r="L395" s="115">
        <f t="shared" si="18"/>
        <v>0.50006579813133312</v>
      </c>
      <c r="M395" s="96">
        <f>IF($B395="Область","",SUM('Дані з ДІСО'!J395:L395)/K395)</f>
        <v>1.8403592936613249</v>
      </c>
      <c r="N395" s="9" t="str">
        <f>IF($B395="Область","",VLOOKUP(100*J395/I395,Параметри!$B$39:$C$53,2,TRUE))</f>
        <v>7. 49-53</v>
      </c>
      <c r="O395" s="9" t="str">
        <f>IF($B395="Область","",VLOOKUP(M395,Параметри!$B$21:$C$35,2,TRUE))</f>
        <v>3. 1,4-2,1</v>
      </c>
      <c r="P395" s="9">
        <f t="shared" si="19"/>
        <v>7</v>
      </c>
      <c r="Q395" s="9">
        <f t="shared" si="20"/>
        <v>3</v>
      </c>
      <c r="R395" s="116">
        <v>15</v>
      </c>
      <c r="S395" s="117">
        <f>IF(C395="Область",Параметри!$K$47,IF(C395="Київ",Параметри!$K$48,IF(L395&lt;Параметри!$I$42,Параметри!$K$42,IF(L395&lt;Параметри!$I$43,Параметри!$K$43,IF(L395&lt;Параметри!$I$44,Параметри!$K$44,IF(L395&lt;Параметри!$I$45,Параметри!$K$45,Параметри!$K$46))))))</f>
        <v>0.43</v>
      </c>
      <c r="T395" s="97">
        <f>IF($B395="Область",Параметри!K$63,IF($R395&lt;Параметри!$G$59,Параметри!K$58,IF($R395&lt;Параметри!$G$60,Параметри!K$59,IF($R395&lt;Параметри!$G$61,Параметри!K$60,IF($R395&lt;Параметри!$G$62,Параметри!K$61,Параметри!K$62)))))</f>
        <v>1.7000000000000001E-2</v>
      </c>
      <c r="U395" s="97">
        <f>IF($B395="Область",Параметри!L$63,IF($R395&lt;Параметри!$G$59,Параметри!L$58,IF($R395&lt;Параметри!$G$60,Параметри!L$59,IF($R395&lt;Параметри!$G$61,Параметри!L$60,IF($R395&lt;Параметри!$G$62,Параметри!L$61,Параметри!L$62)))))</f>
        <v>4.7E-2</v>
      </c>
      <c r="V395" s="98">
        <f>IF(OR(SUM('Дані з ДІСО'!G395:I395)=0,Розрахунки!H395=0),"",Розрахунки!H395/SUM('Дані з ДІСО'!G395:I395))</f>
        <v>18.78125</v>
      </c>
      <c r="W395" s="9">
        <v>2017</v>
      </c>
      <c r="X395" s="9">
        <v>15</v>
      </c>
      <c r="Y395" s="9">
        <v>15.5</v>
      </c>
      <c r="Z395" s="9" t="s">
        <v>4535</v>
      </c>
      <c r="AA395" s="99">
        <v>15</v>
      </c>
      <c r="AB395" s="9" t="str">
        <f>IF('Коефіцієнти АТО'!C395="Область","",'Коефіцієнти АТО'!D395)</f>
        <v>Запорізька</v>
      </c>
      <c r="AC395" s="9"/>
    </row>
    <row r="396" spans="1:29" ht="15" customHeight="1">
      <c r="A396" s="9">
        <v>395</v>
      </c>
      <c r="B396" s="9" t="s">
        <v>3151</v>
      </c>
      <c r="C396" s="9" t="s">
        <v>3151</v>
      </c>
      <c r="D396" s="9" t="s">
        <v>3523</v>
      </c>
      <c r="E396" s="9" t="s">
        <v>29</v>
      </c>
      <c r="F396" s="9" t="s">
        <v>840</v>
      </c>
      <c r="G396" s="9" t="s">
        <v>3532</v>
      </c>
      <c r="H396" s="9" t="s">
        <v>839</v>
      </c>
      <c r="I396" s="9">
        <v>12514</v>
      </c>
      <c r="J396" s="9">
        <v>7303</v>
      </c>
      <c r="K396" s="9">
        <v>529</v>
      </c>
      <c r="L396" s="115">
        <f t="shared" si="18"/>
        <v>0.58358638325075918</v>
      </c>
      <c r="M396" s="96">
        <f>IF($B396="Область","",SUM('Дані з ДІСО'!J396:L396)/K396)</f>
        <v>2.2079395085066165</v>
      </c>
      <c r="N396" s="9" t="str">
        <f>IF($B396="Область","",VLOOKUP(100*J396/I396,Параметри!$B$39:$C$53,2,TRUE))</f>
        <v>5. 58-63</v>
      </c>
      <c r="O396" s="9" t="str">
        <f>IF($B396="Область","",VLOOKUP(M396,Параметри!$B$21:$C$35,2,TRUE))</f>
        <v>4. 2,1-3</v>
      </c>
      <c r="P396" s="9">
        <f t="shared" si="19"/>
        <v>5</v>
      </c>
      <c r="Q396" s="9">
        <f t="shared" si="20"/>
        <v>4</v>
      </c>
      <c r="R396" s="116">
        <v>14.5</v>
      </c>
      <c r="S396" s="117">
        <f>IF(C396="Область",Параметри!$K$47,IF(C396="Київ",Параметри!$K$48,IF(L396&lt;Параметри!$I$42,Параметри!$K$42,IF(L396&lt;Параметри!$I$43,Параметри!$K$43,IF(L396&lt;Параметри!$I$44,Параметри!$K$44,IF(L396&lt;Параметри!$I$45,Параметри!$K$45,Параметри!$K$46))))))</f>
        <v>0.43</v>
      </c>
      <c r="T396" s="97">
        <f>IF($B396="Область",Параметри!K$63,IF($R396&lt;Параметри!$G$59,Параметри!K$58,IF($R396&lt;Параметри!$G$60,Параметри!K$59,IF($R396&lt;Параметри!$G$61,Параметри!K$60,IF($R396&lt;Параметри!$G$62,Параметри!K$61,Параметри!K$62)))))</f>
        <v>1.7000000000000001E-2</v>
      </c>
      <c r="U396" s="97">
        <f>IF($B396="Область",Параметри!L$63,IF($R396&lt;Параметри!$G$59,Параметри!L$58,IF($R396&lt;Параметри!$G$60,Параметри!L$59,IF($R396&lt;Параметри!$G$61,Параметри!L$60,IF($R396&lt;Параметри!$G$62,Параметри!L$61,Параметри!L$62)))))</f>
        <v>4.7E-2</v>
      </c>
      <c r="V396" s="98">
        <f>IF(OR(SUM('Дані з ДІСО'!G396:I396)=0,Розрахунки!H396=0),"",Розрахунки!H396/SUM('Дані з ДІСО'!G396:I396))</f>
        <v>10.245614035087719</v>
      </c>
      <c r="W396" s="9">
        <v>2017</v>
      </c>
      <c r="X396" s="9">
        <v>14.5</v>
      </c>
      <c r="Y396" s="9">
        <v>14</v>
      </c>
      <c r="Z396" s="9" t="s">
        <v>4535</v>
      </c>
      <c r="AA396" s="99">
        <v>14.5</v>
      </c>
      <c r="AB396" s="9" t="str">
        <f>IF('Коефіцієнти АТО'!C396="Область","",'Коефіцієнти АТО'!D396)</f>
        <v>Запорізька</v>
      </c>
      <c r="AC396" s="9"/>
    </row>
    <row r="397" spans="1:29" ht="15" customHeight="1">
      <c r="A397" s="9">
        <v>396</v>
      </c>
      <c r="B397" s="9" t="s">
        <v>3148</v>
      </c>
      <c r="C397" s="9" t="s">
        <v>3148</v>
      </c>
      <c r="D397" s="9" t="s">
        <v>3523</v>
      </c>
      <c r="E397" s="9" t="s">
        <v>24</v>
      </c>
      <c r="F397" s="9" t="s">
        <v>842</v>
      </c>
      <c r="G397" s="9" t="s">
        <v>3533</v>
      </c>
      <c r="H397" s="9" t="s">
        <v>841</v>
      </c>
      <c r="I397" s="9">
        <v>9775</v>
      </c>
      <c r="J397" s="9">
        <v>9775</v>
      </c>
      <c r="K397" s="9">
        <v>313</v>
      </c>
      <c r="L397" s="115">
        <f t="shared" si="18"/>
        <v>1</v>
      </c>
      <c r="M397" s="96">
        <f>IF($B397="Область","",SUM('Дані з ДІСО'!J397:L397)/K397)</f>
        <v>2.9520766773162941</v>
      </c>
      <c r="N397" s="9" t="str">
        <f>IF($B397="Область","",VLOOKUP(100*J397/I397,Параметри!$B$39:$C$53,2,TRUE))</f>
        <v>1. 100%</v>
      </c>
      <c r="O397" s="9" t="str">
        <f>IF($B397="Область","",VLOOKUP(M397,Параметри!$B$21:$C$35,2,TRUE))</f>
        <v>4. 2,1-3</v>
      </c>
      <c r="P397" s="9">
        <f t="shared" si="19"/>
        <v>1</v>
      </c>
      <c r="Q397" s="9">
        <f t="shared" si="20"/>
        <v>4</v>
      </c>
      <c r="R397" s="116">
        <v>16</v>
      </c>
      <c r="S397" s="117">
        <f>IF(C397="Область",Параметри!$K$47,IF(C397="Київ",Параметри!$K$48,IF(L397&lt;Параметри!$I$42,Параметри!$K$42,IF(L397&lt;Параметри!$I$43,Параметри!$K$43,IF(L397&lt;Параметри!$I$44,Параметри!$K$44,IF(L397&lt;Параметри!$I$45,Параметри!$K$45,Параметри!$K$46))))))</f>
        <v>0.53</v>
      </c>
      <c r="T397" s="97">
        <f>IF($B397="Область",Параметри!K$63,IF($R397&lt;Параметри!$G$59,Параметри!K$58,IF($R397&lt;Параметри!$G$60,Параметри!K$59,IF($R397&lt;Параметри!$G$61,Параметри!K$60,IF($R397&lt;Параметри!$G$62,Параметри!K$61,Параметри!K$62)))))</f>
        <v>1.7000000000000001E-2</v>
      </c>
      <c r="U397" s="97">
        <f>IF($B397="Область",Параметри!L$63,IF($R397&lt;Параметри!$G$59,Параметри!L$58,IF($R397&lt;Параметри!$G$60,Параметри!L$59,IF($R397&lt;Параметри!$G$61,Параметри!L$60,IF($R397&lt;Параметри!$G$62,Параметри!L$61,Параметри!L$62)))))</f>
        <v>4.7E-2</v>
      </c>
      <c r="V397" s="98">
        <f>IF(OR(SUM('Дані з ДІСО'!G397:I397)=0,Розрахунки!H397=0),"",Розрахунки!H397/SUM('Дані з ДІСО'!G397:I397))</f>
        <v>21</v>
      </c>
      <c r="W397" s="9">
        <v>2017</v>
      </c>
      <c r="X397" s="9">
        <v>13</v>
      </c>
      <c r="Y397" s="9">
        <v>17</v>
      </c>
      <c r="Z397" s="9" t="s">
        <v>4536</v>
      </c>
      <c r="AA397" s="99">
        <v>16</v>
      </c>
      <c r="AB397" s="9" t="str">
        <f>IF('Коефіцієнти АТО'!C397="Область","",'Коефіцієнти АТО'!D397)</f>
        <v>Запорізька</v>
      </c>
      <c r="AC397" s="9"/>
    </row>
    <row r="398" spans="1:29" ht="15" customHeight="1">
      <c r="A398" s="9">
        <v>397</v>
      </c>
      <c r="B398" s="9" t="s">
        <v>3148</v>
      </c>
      <c r="C398" s="9" t="s">
        <v>3148</v>
      </c>
      <c r="D398" s="9" t="s">
        <v>3523</v>
      </c>
      <c r="E398" s="9" t="s">
        <v>24</v>
      </c>
      <c r="F398" s="9" t="s">
        <v>844</v>
      </c>
      <c r="G398" s="9" t="s">
        <v>3534</v>
      </c>
      <c r="H398" s="9" t="s">
        <v>843</v>
      </c>
      <c r="I398" s="9">
        <v>2997</v>
      </c>
      <c r="J398" s="9">
        <v>2997</v>
      </c>
      <c r="K398" s="9">
        <v>171</v>
      </c>
      <c r="L398" s="115">
        <f t="shared" si="18"/>
        <v>1</v>
      </c>
      <c r="M398" s="96">
        <f>IF($B398="Область","",SUM('Дані з ДІСО'!J398:L398)/K398)</f>
        <v>1.1578947368421053</v>
      </c>
      <c r="N398" s="9" t="str">
        <f>IF($B398="Область","",VLOOKUP(100*J398/I398,Параметри!$B$39:$C$53,2,TRUE))</f>
        <v>1. 100%</v>
      </c>
      <c r="O398" s="9" t="str">
        <f>IF($B398="Область","",VLOOKUP(M398,Параметри!$B$21:$C$35,2,TRUE))</f>
        <v>2. 1-1,4</v>
      </c>
      <c r="P398" s="9">
        <f t="shared" si="19"/>
        <v>1</v>
      </c>
      <c r="Q398" s="9">
        <f t="shared" si="20"/>
        <v>2</v>
      </c>
      <c r="R398" s="116">
        <v>17</v>
      </c>
      <c r="S398" s="117">
        <f>IF(C398="Область",Параметри!$K$47,IF(C398="Київ",Параметри!$K$48,IF(L398&lt;Параметри!$I$42,Параметри!$K$42,IF(L398&lt;Параметри!$I$43,Параметри!$K$43,IF(L398&lt;Параметри!$I$44,Параметри!$K$44,IF(L398&lt;Параметри!$I$45,Параметри!$K$45,Параметри!$K$46))))))</f>
        <v>0.53</v>
      </c>
      <c r="T398" s="97">
        <f>IF($B398="Область",Параметри!K$63,IF($R398&lt;Параметри!$G$59,Параметри!K$58,IF($R398&lt;Параметри!$G$60,Параметри!K$59,IF($R398&lt;Параметри!$G$61,Параметри!K$60,IF($R398&lt;Параметри!$G$62,Параметри!K$61,Параметри!K$62)))))</f>
        <v>1.7000000000000001E-2</v>
      </c>
      <c r="U398" s="97">
        <f>IF($B398="Область",Параметри!L$63,IF($R398&lt;Параметри!$G$59,Параметри!L$58,IF($R398&lt;Параметри!$G$60,Параметри!L$59,IF($R398&lt;Параметри!$G$61,Параметри!L$60,IF($R398&lt;Параметри!$G$62,Параметри!L$61,Параметри!L$62)))))</f>
        <v>4.7E-2</v>
      </c>
      <c r="V398" s="98">
        <f>IF(OR(SUM('Дані з ДІСО'!G398:I398)=0,Розрахунки!H398=0),"",Розрахунки!H398/SUM('Дані з ДІСО'!G398:I398))</f>
        <v>14.142857142857142</v>
      </c>
      <c r="W398" s="9">
        <v>2017</v>
      </c>
      <c r="X398" s="9">
        <v>12.5</v>
      </c>
      <c r="Y398" s="9">
        <v>18</v>
      </c>
      <c r="Z398" s="9" t="s">
        <v>4536</v>
      </c>
      <c r="AA398" s="99">
        <v>17</v>
      </c>
      <c r="AB398" s="9" t="str">
        <f>IF('Коефіцієнти АТО'!C398="Область","",'Коефіцієнти АТО'!D398)</f>
        <v>Запорізька</v>
      </c>
      <c r="AC398" s="9"/>
    </row>
    <row r="399" spans="1:29" ht="15" customHeight="1">
      <c r="A399" s="9">
        <v>398</v>
      </c>
      <c r="B399" s="9" t="s">
        <v>3148</v>
      </c>
      <c r="C399" s="9" t="s">
        <v>3148</v>
      </c>
      <c r="D399" s="9" t="s">
        <v>3523</v>
      </c>
      <c r="E399" s="9" t="s">
        <v>24</v>
      </c>
      <c r="F399" s="9" t="s">
        <v>846</v>
      </c>
      <c r="G399" s="9" t="s">
        <v>3535</v>
      </c>
      <c r="H399" s="9" t="s">
        <v>845</v>
      </c>
      <c r="I399" s="9">
        <v>7365</v>
      </c>
      <c r="J399" s="9">
        <v>7365</v>
      </c>
      <c r="K399" s="9">
        <v>421.1</v>
      </c>
      <c r="L399" s="115">
        <f t="shared" si="18"/>
        <v>1</v>
      </c>
      <c r="M399" s="96">
        <f>IF($B399="Область","",SUM('Дані з ДІСО'!J399:L399)/K399)</f>
        <v>1.8582284492994536</v>
      </c>
      <c r="N399" s="9" t="str">
        <f>IF($B399="Область","",VLOOKUP(100*J399/I399,Параметри!$B$39:$C$53,2,TRUE))</f>
        <v>1. 100%</v>
      </c>
      <c r="O399" s="9" t="str">
        <f>IF($B399="Область","",VLOOKUP(M399,Параметри!$B$21:$C$35,2,TRUE))</f>
        <v>3. 1,4-2,1</v>
      </c>
      <c r="P399" s="9">
        <f t="shared" si="19"/>
        <v>1</v>
      </c>
      <c r="Q399" s="9">
        <f t="shared" si="20"/>
        <v>3</v>
      </c>
      <c r="R399" s="116">
        <v>15.5</v>
      </c>
      <c r="S399" s="117">
        <f>IF(C399="Область",Параметри!$K$47,IF(C399="Київ",Параметри!$K$48,IF(L399&lt;Параметри!$I$42,Параметри!$K$42,IF(L399&lt;Параметри!$I$43,Параметри!$K$43,IF(L399&lt;Параметри!$I$44,Параметри!$K$44,IF(L399&lt;Параметри!$I$45,Параметри!$K$45,Параметри!$K$46))))))</f>
        <v>0.53</v>
      </c>
      <c r="T399" s="97">
        <f>IF($B399="Область",Параметри!K$63,IF($R399&lt;Параметри!$G$59,Параметри!K$58,IF($R399&lt;Параметри!$G$60,Параметри!K$59,IF($R399&lt;Параметри!$G$61,Параметри!K$60,IF($R399&lt;Параметри!$G$62,Параметри!K$61,Параметри!K$62)))))</f>
        <v>1.7000000000000001E-2</v>
      </c>
      <c r="U399" s="97">
        <f>IF($B399="Область",Параметри!L$63,IF($R399&lt;Параметри!$G$59,Параметри!L$58,IF($R399&lt;Параметри!$G$60,Параметри!L$59,IF($R399&lt;Параметри!$G$61,Параметри!L$60,IF($R399&lt;Параметри!$G$62,Параметри!L$61,Параметри!L$62)))))</f>
        <v>4.7E-2</v>
      </c>
      <c r="V399" s="98">
        <f>IF(OR(SUM('Дані з ДІСО'!G399:I399)=0,Розрахунки!H399=0),"",Розрахунки!H399/SUM('Дані з ДІСО'!G399:I399))</f>
        <v>20.064102564102566</v>
      </c>
      <c r="W399" s="9">
        <v>2017</v>
      </c>
      <c r="X399" s="9">
        <v>12.5</v>
      </c>
      <c r="Y399" s="9">
        <v>16.5</v>
      </c>
      <c r="Z399" s="9" t="s">
        <v>4536</v>
      </c>
      <c r="AA399" s="99">
        <v>15.5</v>
      </c>
      <c r="AB399" s="9" t="str">
        <f>IF('Коефіцієнти АТО'!C399="Область","",'Коефіцієнти АТО'!D399)</f>
        <v>Запорізька</v>
      </c>
      <c r="AC399" s="9"/>
    </row>
    <row r="400" spans="1:29" ht="15" customHeight="1">
      <c r="A400" s="9">
        <v>399</v>
      </c>
      <c r="B400" s="9" t="s">
        <v>3148</v>
      </c>
      <c r="C400" s="9" t="s">
        <v>3148</v>
      </c>
      <c r="D400" s="9" t="s">
        <v>3523</v>
      </c>
      <c r="E400" s="9" t="s">
        <v>24</v>
      </c>
      <c r="F400" s="9" t="s">
        <v>848</v>
      </c>
      <c r="G400" s="9" t="s">
        <v>3536</v>
      </c>
      <c r="H400" s="9" t="s">
        <v>847</v>
      </c>
      <c r="I400" s="9">
        <v>4172</v>
      </c>
      <c r="J400" s="9">
        <v>4172</v>
      </c>
      <c r="K400" s="9">
        <v>184.7</v>
      </c>
      <c r="L400" s="115">
        <f t="shared" si="18"/>
        <v>1</v>
      </c>
      <c r="M400" s="96">
        <f>IF($B400="Область","",SUM('Дані з ДІСО'!J400:L400)/K400)</f>
        <v>1.8949648077964267</v>
      </c>
      <c r="N400" s="9" t="str">
        <f>IF($B400="Область","",VLOOKUP(100*J400/I400,Параметри!$B$39:$C$53,2,TRUE))</f>
        <v>1. 100%</v>
      </c>
      <c r="O400" s="9" t="str">
        <f>IF($B400="Область","",VLOOKUP(M400,Параметри!$B$21:$C$35,2,TRUE))</f>
        <v>3. 1,4-2,1</v>
      </c>
      <c r="P400" s="9">
        <f t="shared" si="19"/>
        <v>1</v>
      </c>
      <c r="Q400" s="9">
        <f t="shared" si="20"/>
        <v>3</v>
      </c>
      <c r="R400" s="116">
        <v>14</v>
      </c>
      <c r="S400" s="117">
        <f>IF(C400="Область",Параметри!$K$47,IF(C400="Київ",Параметри!$K$48,IF(L400&lt;Параметри!$I$42,Параметри!$K$42,IF(L400&lt;Параметри!$I$43,Параметри!$K$43,IF(L400&lt;Параметри!$I$44,Параметри!$K$44,IF(L400&lt;Параметри!$I$45,Параметри!$K$45,Параметри!$K$46))))))</f>
        <v>0.53</v>
      </c>
      <c r="T400" s="97">
        <f>IF($B400="Область",Параметри!K$63,IF($R400&lt;Параметри!$G$59,Параметри!K$58,IF($R400&lt;Параметри!$G$60,Параметри!K$59,IF($R400&lt;Параметри!$G$61,Параметри!K$60,IF($R400&lt;Параметри!$G$62,Параметри!K$61,Параметри!K$62)))))</f>
        <v>1.7000000000000001E-2</v>
      </c>
      <c r="U400" s="97">
        <f>IF($B400="Область",Параметри!L$63,IF($R400&lt;Параметри!$G$59,Параметри!L$58,IF($R400&lt;Параметри!$G$60,Параметри!L$59,IF($R400&lt;Параметри!$G$61,Параметри!L$60,IF($R400&lt;Параметри!$G$62,Параметри!L$61,Параметри!L$62)))))</f>
        <v>4.7E-2</v>
      </c>
      <c r="V400" s="98">
        <f>IF(OR(SUM('Дані з ДІСО'!G400:I400)=0,Розрахунки!H400=0),"",Розрахунки!H400/SUM('Дані з ДІСО'!G400:I400))</f>
        <v>15.909090909090908</v>
      </c>
      <c r="W400" s="9">
        <v>2017</v>
      </c>
      <c r="X400" s="9">
        <v>12.5</v>
      </c>
      <c r="Y400" s="9">
        <v>15</v>
      </c>
      <c r="Z400" s="9" t="s">
        <v>4536</v>
      </c>
      <c r="AA400" s="99">
        <v>14</v>
      </c>
      <c r="AB400" s="9" t="str">
        <f>IF('Коефіцієнти АТО'!C400="Область","",'Коефіцієнти АТО'!D400)</f>
        <v>Запорізька</v>
      </c>
      <c r="AC400" s="9"/>
    </row>
    <row r="401" spans="1:29" ht="15" customHeight="1">
      <c r="A401" s="9">
        <v>400</v>
      </c>
      <c r="B401" s="9" t="s">
        <v>3145</v>
      </c>
      <c r="C401" s="9" t="s">
        <v>3146</v>
      </c>
      <c r="D401" s="9" t="s">
        <v>3523</v>
      </c>
      <c r="E401" s="9" t="s">
        <v>21</v>
      </c>
      <c r="F401" s="9" t="s">
        <v>850</v>
      </c>
      <c r="G401" s="9" t="s">
        <v>3537</v>
      </c>
      <c r="H401" s="9" t="s">
        <v>849</v>
      </c>
      <c r="I401" s="9">
        <v>19967</v>
      </c>
      <c r="J401" s="9">
        <v>7635</v>
      </c>
      <c r="K401" s="9">
        <v>446.1</v>
      </c>
      <c r="L401" s="115">
        <f t="shared" si="18"/>
        <v>0.38238092853207795</v>
      </c>
      <c r="M401" s="96">
        <f>IF($B401="Область","",SUM('Дані з ДІСО'!J401:L401)/K401)</f>
        <v>0</v>
      </c>
      <c r="N401" s="9" t="str">
        <f>IF($B401="Область","",VLOOKUP(100*J401/I401,Параметри!$B$39:$C$53,2,TRUE))</f>
        <v>9. 26-43</v>
      </c>
      <c r="O401" s="9" t="str">
        <f>IF($B401="Область","",VLOOKUP(M401,Параметри!$B$21:$C$35,2,TRUE))</f>
        <v>1. 0-1</v>
      </c>
      <c r="P401" s="9">
        <f t="shared" si="19"/>
        <v>9</v>
      </c>
      <c r="Q401" s="9">
        <f t="shared" si="20"/>
        <v>1</v>
      </c>
      <c r="R401" s="116">
        <v>18</v>
      </c>
      <c r="S401" s="117">
        <f>IF(C401="Область",Параметри!$K$47,IF(C401="Київ",Параметри!$K$48,IF(L401&lt;Параметри!$I$42,Параметри!$K$42,IF(L401&lt;Параметри!$I$43,Параметри!$K$43,IF(L401&lt;Параметри!$I$44,Параметри!$K$44,IF(L401&lt;Параметри!$I$45,Параметри!$K$45,Параметри!$K$46))))))</f>
        <v>0.33</v>
      </c>
      <c r="T401" s="97">
        <f>IF($B401="Область",Параметри!K$63,IF($R401&lt;Параметри!$G$59,Параметри!K$58,IF($R401&lt;Параметри!$G$60,Параметри!K$59,IF($R401&lt;Параметри!$G$61,Параметри!K$60,IF($R401&lt;Параметри!$G$62,Параметри!K$61,Параметри!K$62)))))</f>
        <v>1.7000000000000001E-2</v>
      </c>
      <c r="U401" s="97">
        <f>IF($B401="Область",Параметри!L$63,IF($R401&lt;Параметри!$G$59,Параметри!L$58,IF($R401&lt;Параметри!$G$60,Параметри!L$59,IF($R401&lt;Параметри!$G$61,Параметри!L$60,IF($R401&lt;Параметри!$G$62,Параметри!L$61,Параметри!L$62)))))</f>
        <v>4.7E-2</v>
      </c>
      <c r="V401" s="98" t="str">
        <f>IF(OR(SUM('Дані з ДІСО'!G401:I401)=0,Розрахунки!H401=0),"",Розрахунки!H401/SUM('Дані з ДІСО'!G401:I401))</f>
        <v/>
      </c>
      <c r="W401" s="9">
        <v>2018</v>
      </c>
      <c r="X401" s="9">
        <v>18</v>
      </c>
      <c r="Y401" s="9">
        <v>19</v>
      </c>
      <c r="Z401" s="9" t="s">
        <v>4535</v>
      </c>
      <c r="AA401" s="99">
        <v>18</v>
      </c>
      <c r="AB401" s="9" t="str">
        <f>IF('Коефіцієнти АТО'!C401="Область","",'Коефіцієнти АТО'!D401)</f>
        <v>Запорізька</v>
      </c>
      <c r="AC401" s="9"/>
    </row>
    <row r="402" spans="1:29" ht="15" customHeight="1">
      <c r="A402" s="9">
        <v>401</v>
      </c>
      <c r="B402" s="9" t="s">
        <v>3145</v>
      </c>
      <c r="C402" s="9" t="s">
        <v>3146</v>
      </c>
      <c r="D402" s="9" t="s">
        <v>3523</v>
      </c>
      <c r="E402" s="9" t="s">
        <v>21</v>
      </c>
      <c r="F402" s="9" t="s">
        <v>852</v>
      </c>
      <c r="G402" s="9" t="s">
        <v>3538</v>
      </c>
      <c r="H402" s="9" t="s">
        <v>851</v>
      </c>
      <c r="I402" s="9">
        <v>18493</v>
      </c>
      <c r="J402" s="9">
        <v>4357</v>
      </c>
      <c r="K402" s="9">
        <v>341</v>
      </c>
      <c r="L402" s="115">
        <f t="shared" si="18"/>
        <v>0.23560266046612233</v>
      </c>
      <c r="M402" s="96">
        <f>IF($B402="Область","",SUM('Дані з ДІСО'!J402:L402)/K402)</f>
        <v>5.4662756598240465</v>
      </c>
      <c r="N402" s="9" t="str">
        <f>IF($B402="Область","",VLOOKUP(100*J402/I402,Параметри!$B$39:$C$53,2,TRUE))</f>
        <v>10. 23-26</v>
      </c>
      <c r="O402" s="9" t="str">
        <f>IF($B402="Область","",VLOOKUP(M402,Параметри!$B$21:$C$35,2,TRUE))</f>
        <v>8. 4,5-5,8</v>
      </c>
      <c r="P402" s="9">
        <f t="shared" si="19"/>
        <v>10</v>
      </c>
      <c r="Q402" s="9">
        <f t="shared" si="20"/>
        <v>8</v>
      </c>
      <c r="R402" s="116">
        <v>18.5</v>
      </c>
      <c r="S402" s="117">
        <f>IF(C402="Область",Параметри!$K$47,IF(C402="Київ",Параметри!$K$48,IF(L402&lt;Параметри!$I$42,Параметри!$K$42,IF(L402&lt;Параметри!$I$43,Параметри!$K$43,IF(L402&lt;Параметри!$I$44,Параметри!$K$44,IF(L402&lt;Параметри!$I$45,Параметри!$K$45,Параметри!$K$46))))))</f>
        <v>0.33</v>
      </c>
      <c r="T402" s="97">
        <f>IF($B402="Область",Параметри!K$63,IF($R402&lt;Параметри!$G$59,Параметри!K$58,IF($R402&lt;Параметри!$G$60,Параметри!K$59,IF($R402&lt;Параметри!$G$61,Параметри!K$60,IF($R402&lt;Параметри!$G$62,Параметри!K$61,Параметри!K$62)))))</f>
        <v>1.7000000000000001E-2</v>
      </c>
      <c r="U402" s="97">
        <f>IF($B402="Область",Параметри!L$63,IF($R402&lt;Параметри!$G$59,Параметри!L$58,IF($R402&lt;Параметри!$G$60,Параметри!L$59,IF($R402&lt;Параметри!$G$61,Параметри!L$60,IF($R402&lt;Параметри!$G$62,Параметри!L$61,Параметри!L$62)))))</f>
        <v>4.7E-2</v>
      </c>
      <c r="V402" s="98">
        <f>IF(OR(SUM('Дані з ДІСО'!G402:I402)=0,Розрахунки!H402=0),"",Розрахунки!H402/SUM('Дані з ДІСО'!G402:I402))</f>
        <v>20.483516483516482</v>
      </c>
      <c r="W402" s="9">
        <v>2018</v>
      </c>
      <c r="X402" s="9">
        <v>18.5</v>
      </c>
      <c r="Y402" s="9">
        <v>19</v>
      </c>
      <c r="Z402" s="9" t="s">
        <v>4535</v>
      </c>
      <c r="AA402" s="99">
        <v>18.5</v>
      </c>
      <c r="AB402" s="9" t="str">
        <f>IF('Коефіцієнти АТО'!C402="Область","",'Коефіцієнти АТО'!D402)</f>
        <v>Запорізька</v>
      </c>
      <c r="AC402" s="9"/>
    </row>
    <row r="403" spans="1:29" ht="15" customHeight="1">
      <c r="A403" s="9">
        <v>402</v>
      </c>
      <c r="B403" s="9" t="s">
        <v>3148</v>
      </c>
      <c r="C403" s="9" t="s">
        <v>3148</v>
      </c>
      <c r="D403" s="9" t="s">
        <v>3523</v>
      </c>
      <c r="E403" s="9" t="s">
        <v>24</v>
      </c>
      <c r="F403" s="9" t="s">
        <v>854</v>
      </c>
      <c r="G403" s="9" t="s">
        <v>3539</v>
      </c>
      <c r="H403" s="9" t="s">
        <v>853</v>
      </c>
      <c r="I403" s="9">
        <v>7548</v>
      </c>
      <c r="J403" s="9">
        <v>7548</v>
      </c>
      <c r="K403" s="9">
        <v>471.8</v>
      </c>
      <c r="L403" s="115">
        <f t="shared" si="18"/>
        <v>1</v>
      </c>
      <c r="M403" s="96">
        <f>IF($B403="Область","",SUM('Дані з ДІСО'!J403:L403)/K403)</f>
        <v>1.5069944891903349</v>
      </c>
      <c r="N403" s="9" t="str">
        <f>IF($B403="Область","",VLOOKUP(100*J403/I403,Параметри!$B$39:$C$53,2,TRUE))</f>
        <v>1. 100%</v>
      </c>
      <c r="O403" s="9" t="str">
        <f>IF($B403="Область","",VLOOKUP(M403,Параметри!$B$21:$C$35,2,TRUE))</f>
        <v>3. 1,4-2,1</v>
      </c>
      <c r="P403" s="9">
        <f t="shared" si="19"/>
        <v>1</v>
      </c>
      <c r="Q403" s="9">
        <f t="shared" si="20"/>
        <v>3</v>
      </c>
      <c r="R403" s="116">
        <v>12</v>
      </c>
      <c r="S403" s="117">
        <f>IF(C403="Область",Параметри!$K$47,IF(C403="Київ",Параметри!$K$48,IF(L403&lt;Параметри!$I$42,Параметри!$K$42,IF(L403&lt;Параметри!$I$43,Параметри!$K$43,IF(L403&lt;Параметри!$I$44,Параметри!$K$44,IF(L403&lt;Параметри!$I$45,Параметри!$K$45,Параметри!$K$46))))))</f>
        <v>0.53</v>
      </c>
      <c r="T403" s="97">
        <f>IF($B403="Область",Параметри!K$63,IF($R403&lt;Параметри!$G$59,Параметри!K$58,IF($R403&lt;Параметри!$G$60,Параметри!K$59,IF($R403&lt;Параметри!$G$61,Параметри!K$60,IF($R403&lt;Параметри!$G$62,Параметри!K$61,Параметри!K$62)))))</f>
        <v>1.7000000000000001E-2</v>
      </c>
      <c r="U403" s="97">
        <f>IF($B403="Область",Параметри!L$63,IF($R403&lt;Параметри!$G$59,Параметри!L$58,IF($R403&lt;Параметри!$G$60,Параметри!L$59,IF($R403&lt;Параметри!$G$61,Параметри!L$60,IF($R403&lt;Параметри!$G$62,Параметри!L$61,Параметри!L$62)))))</f>
        <v>4.7E-2</v>
      </c>
      <c r="V403" s="98">
        <f>IF(OR(SUM('Дані з ДІСО'!G403:I403)=0,Розрахунки!H403=0),"",Розрахунки!H403/SUM('Дані з ДІСО'!G403:I403))</f>
        <v>8.8874999999999993</v>
      </c>
      <c r="W403" s="9">
        <v>2018</v>
      </c>
      <c r="X403" s="9">
        <v>12.5</v>
      </c>
      <c r="Y403" s="9">
        <v>11</v>
      </c>
      <c r="Z403" s="9" t="s">
        <v>4536</v>
      </c>
      <c r="AA403" s="99">
        <v>12</v>
      </c>
      <c r="AB403" s="9" t="str">
        <f>IF('Коефіцієнти АТО'!C403="Область","",'Коефіцієнти АТО'!D403)</f>
        <v>Запорізька</v>
      </c>
      <c r="AC403" s="9"/>
    </row>
    <row r="404" spans="1:29" ht="15" customHeight="1">
      <c r="A404" s="9">
        <v>403</v>
      </c>
      <c r="B404" s="9" t="s">
        <v>3151</v>
      </c>
      <c r="C404" s="9" t="s">
        <v>3151</v>
      </c>
      <c r="D404" s="9" t="s">
        <v>3523</v>
      </c>
      <c r="E404" s="9" t="s">
        <v>29</v>
      </c>
      <c r="F404" s="9" t="s">
        <v>856</v>
      </c>
      <c r="G404" s="9" t="s">
        <v>3540</v>
      </c>
      <c r="H404" s="9" t="s">
        <v>855</v>
      </c>
      <c r="I404" s="9">
        <v>15847</v>
      </c>
      <c r="J404" s="9">
        <v>10202</v>
      </c>
      <c r="K404" s="9">
        <v>1199.5</v>
      </c>
      <c r="L404" s="115">
        <f t="shared" si="18"/>
        <v>0.64378115731684227</v>
      </c>
      <c r="M404" s="96">
        <f>IF($B404="Область","",SUM('Дані з ДІСО'!J404:L404)/K404)</f>
        <v>1.0512713630679449</v>
      </c>
      <c r="N404" s="9" t="str">
        <f>IF($B404="Область","",VLOOKUP(100*J404/I404,Параметри!$B$39:$C$53,2,TRUE))</f>
        <v>4. 63-66</v>
      </c>
      <c r="O404" s="9" t="str">
        <f>IF($B404="Область","",VLOOKUP(M404,Параметри!$B$21:$C$35,2,TRUE))</f>
        <v>2. 1-1,4</v>
      </c>
      <c r="P404" s="9">
        <f t="shared" si="19"/>
        <v>4</v>
      </c>
      <c r="Q404" s="9">
        <f t="shared" si="20"/>
        <v>2</v>
      </c>
      <c r="R404" s="116">
        <v>13</v>
      </c>
      <c r="S404" s="117">
        <f>IF(C404="Область",Параметри!$K$47,IF(C404="Київ",Параметри!$K$48,IF(L404&lt;Параметри!$I$42,Параметри!$K$42,IF(L404&lt;Параметри!$I$43,Параметри!$K$43,IF(L404&lt;Параметри!$I$44,Параметри!$K$44,IF(L404&lt;Параметри!$I$45,Параметри!$K$45,Параметри!$K$46))))))</f>
        <v>0.48</v>
      </c>
      <c r="T404" s="97">
        <f>IF($B404="Область",Параметри!K$63,IF($R404&lt;Параметри!$G$59,Параметри!K$58,IF($R404&lt;Параметри!$G$60,Параметри!K$59,IF($R404&lt;Параметри!$G$61,Параметри!K$60,IF($R404&lt;Параметри!$G$62,Параметри!K$61,Параметри!K$62)))))</f>
        <v>1.7000000000000001E-2</v>
      </c>
      <c r="U404" s="97">
        <f>IF($B404="Область",Параметри!L$63,IF($R404&lt;Параметри!$G$59,Параметри!L$58,IF($R404&lt;Параметри!$G$60,Параметри!L$59,IF($R404&lt;Параметри!$G$61,Параметри!L$60,IF($R404&lt;Параметри!$G$62,Параметри!L$61,Параметри!L$62)))))</f>
        <v>4.7E-2</v>
      </c>
      <c r="V404" s="98">
        <f>IF(OR(SUM('Дані з ДІСО'!G404:I404)=0,Розрахунки!H404=0),"",Розрахунки!H404/SUM('Дані з ДІСО'!G404:I404))</f>
        <v>23.79245283018868</v>
      </c>
      <c r="W404" s="9">
        <v>2018</v>
      </c>
      <c r="X404" s="9">
        <v>13</v>
      </c>
      <c r="Y404" s="9">
        <v>12</v>
      </c>
      <c r="Z404" s="9" t="s">
        <v>4535</v>
      </c>
      <c r="AA404" s="99">
        <v>13</v>
      </c>
      <c r="AB404" s="9" t="str">
        <f>IF('Коефіцієнти АТО'!C404="Область","",'Коефіцієнти АТО'!D404)</f>
        <v>Запорізька</v>
      </c>
      <c r="AC404" s="9"/>
    </row>
    <row r="405" spans="1:29" ht="15" customHeight="1">
      <c r="A405" s="9">
        <v>404</v>
      </c>
      <c r="B405" s="9" t="s">
        <v>3145</v>
      </c>
      <c r="C405" s="9" t="s">
        <v>3146</v>
      </c>
      <c r="D405" s="9" t="s">
        <v>3523</v>
      </c>
      <c r="E405" s="9" t="s">
        <v>21</v>
      </c>
      <c r="F405" s="9" t="s">
        <v>858</v>
      </c>
      <c r="G405" s="9" t="s">
        <v>3541</v>
      </c>
      <c r="H405" s="9" t="s">
        <v>857</v>
      </c>
      <c r="I405" s="9">
        <v>18937</v>
      </c>
      <c r="J405" s="9">
        <v>4775</v>
      </c>
      <c r="K405" s="9">
        <v>683.1</v>
      </c>
      <c r="L405" s="115">
        <f t="shared" si="18"/>
        <v>0.25215187199662037</v>
      </c>
      <c r="M405" s="96">
        <f>IF($B405="Область","",SUM('Дані з ДІСО'!J405:L405)/K405)</f>
        <v>2.446933099107012</v>
      </c>
      <c r="N405" s="9" t="str">
        <f>IF($B405="Область","",VLOOKUP(100*J405/I405,Параметри!$B$39:$C$53,2,TRUE))</f>
        <v>10. 23-26</v>
      </c>
      <c r="O405" s="9" t="str">
        <f>IF($B405="Область","",VLOOKUP(M405,Параметри!$B$21:$C$35,2,TRUE))</f>
        <v>4. 2,1-3</v>
      </c>
      <c r="P405" s="9">
        <f t="shared" si="19"/>
        <v>10</v>
      </c>
      <c r="Q405" s="9">
        <f t="shared" si="20"/>
        <v>4</v>
      </c>
      <c r="R405" s="116">
        <v>17</v>
      </c>
      <c r="S405" s="117">
        <f>IF(C405="Область",Параметри!$K$47,IF(C405="Київ",Параметри!$K$48,IF(L405&lt;Параметри!$I$42,Параметри!$K$42,IF(L405&lt;Параметри!$I$43,Параметри!$K$43,IF(L405&lt;Параметри!$I$44,Параметри!$K$44,IF(L405&lt;Параметри!$I$45,Параметри!$K$45,Параметри!$K$46))))))</f>
        <v>0.33</v>
      </c>
      <c r="T405" s="97">
        <f>IF($B405="Область",Параметри!K$63,IF($R405&lt;Параметри!$G$59,Параметри!K$58,IF($R405&lt;Параметри!$G$60,Параметри!K$59,IF($R405&lt;Параметри!$G$61,Параметри!K$60,IF($R405&lt;Параметри!$G$62,Параметри!K$61,Параметри!K$62)))))</f>
        <v>1.7000000000000001E-2</v>
      </c>
      <c r="U405" s="97">
        <f>IF($B405="Область",Параметри!L$63,IF($R405&lt;Параметри!$G$59,Параметри!L$58,IF($R405&lt;Параметри!$G$60,Параметри!L$59,IF($R405&lt;Параметри!$G$61,Параметри!L$60,IF($R405&lt;Параметри!$G$62,Параметри!L$61,Параметри!L$62)))))</f>
        <v>4.7E-2</v>
      </c>
      <c r="V405" s="98">
        <f>IF(OR(SUM('Дані з ДІСО'!G405:I405)=0,Розрахунки!H405=0),"",Розрахунки!H405/SUM('Дані з ДІСО'!G405:I405))</f>
        <v>18.994318181818183</v>
      </c>
      <c r="W405" s="9">
        <v>2018</v>
      </c>
      <c r="X405" s="9">
        <v>18</v>
      </c>
      <c r="Y405" s="9">
        <v>16</v>
      </c>
      <c r="Z405" s="9" t="s">
        <v>4536</v>
      </c>
      <c r="AA405" s="99">
        <v>17</v>
      </c>
      <c r="AB405" s="9" t="str">
        <f>IF('Коефіцієнти АТО'!C405="Область","",'Коефіцієнти АТО'!D405)</f>
        <v>Запорізька</v>
      </c>
      <c r="AC405" s="9"/>
    </row>
    <row r="406" spans="1:29" ht="15" customHeight="1">
      <c r="A406" s="9">
        <v>405</v>
      </c>
      <c r="B406" s="9" t="s">
        <v>3148</v>
      </c>
      <c r="C406" s="9" t="s">
        <v>3148</v>
      </c>
      <c r="D406" s="9" t="s">
        <v>3523</v>
      </c>
      <c r="E406" s="9" t="s">
        <v>24</v>
      </c>
      <c r="F406" s="9" t="s">
        <v>860</v>
      </c>
      <c r="G406" s="9" t="s">
        <v>3224</v>
      </c>
      <c r="H406" s="9" t="s">
        <v>859</v>
      </c>
      <c r="I406" s="9">
        <v>4629</v>
      </c>
      <c r="J406" s="9">
        <v>4629</v>
      </c>
      <c r="K406" s="9">
        <v>161.9</v>
      </c>
      <c r="L406" s="115">
        <f t="shared" si="18"/>
        <v>1</v>
      </c>
      <c r="M406" s="96">
        <f>IF($B406="Область","",SUM('Дані з ДІСО'!J406:L406)/K406)</f>
        <v>2.4644842495367509</v>
      </c>
      <c r="N406" s="9" t="str">
        <f>IF($B406="Область","",VLOOKUP(100*J406/I406,Параметри!$B$39:$C$53,2,TRUE))</f>
        <v>1. 100%</v>
      </c>
      <c r="O406" s="9" t="str">
        <f>IF($B406="Область","",VLOOKUP(M406,Параметри!$B$21:$C$35,2,TRUE))</f>
        <v>4. 2,1-3</v>
      </c>
      <c r="P406" s="9">
        <f t="shared" si="19"/>
        <v>1</v>
      </c>
      <c r="Q406" s="9">
        <f t="shared" si="20"/>
        <v>4</v>
      </c>
      <c r="R406" s="116">
        <v>12</v>
      </c>
      <c r="S406" s="117">
        <f>IF(C406="Область",Параметри!$K$47,IF(C406="Київ",Параметри!$K$48,IF(L406&lt;Параметри!$I$42,Параметри!$K$42,IF(L406&lt;Параметри!$I$43,Параметри!$K$43,IF(L406&lt;Параметри!$I$44,Параметри!$K$44,IF(L406&lt;Параметри!$I$45,Параметри!$K$45,Параметри!$K$46))))))</f>
        <v>0.53</v>
      </c>
      <c r="T406" s="97">
        <f>IF($B406="Область",Параметри!K$63,IF($R406&lt;Параметри!$G$59,Параметри!K$58,IF($R406&lt;Параметри!$G$60,Параметри!K$59,IF($R406&lt;Параметри!$G$61,Параметри!K$60,IF($R406&lt;Параметри!$G$62,Параметри!K$61,Параметри!K$62)))))</f>
        <v>1.7000000000000001E-2</v>
      </c>
      <c r="U406" s="97">
        <f>IF($B406="Область",Параметри!L$63,IF($R406&lt;Параметри!$G$59,Параметри!L$58,IF($R406&lt;Параметри!$G$60,Параметри!L$59,IF($R406&lt;Параметри!$G$61,Параметри!L$60,IF($R406&lt;Параметри!$G$62,Параметри!L$61,Параметри!L$62)))))</f>
        <v>4.7E-2</v>
      </c>
      <c r="V406" s="98">
        <f>IF(OR(SUM('Дані з ДІСО'!G406:I406)=0,Розрахунки!H406=0),"",Розрахунки!H406/SUM('Дані з ДІСО'!G406:I406))</f>
        <v>19</v>
      </c>
      <c r="W406" s="9">
        <v>2018</v>
      </c>
      <c r="X406" s="9">
        <v>13</v>
      </c>
      <c r="Y406" s="9">
        <v>11</v>
      </c>
      <c r="Z406" s="9" t="s">
        <v>4536</v>
      </c>
      <c r="AA406" s="99">
        <v>12</v>
      </c>
      <c r="AB406" s="9" t="str">
        <f>IF('Коефіцієнти АТО'!C406="Область","",'Коефіцієнти АТО'!D406)</f>
        <v>Запорізька</v>
      </c>
      <c r="AC406" s="9"/>
    </row>
    <row r="407" spans="1:29" ht="15" customHeight="1">
      <c r="A407" s="9">
        <v>406</v>
      </c>
      <c r="B407" s="9" t="s">
        <v>3148</v>
      </c>
      <c r="C407" s="9" t="s">
        <v>3148</v>
      </c>
      <c r="D407" s="9" t="s">
        <v>3523</v>
      </c>
      <c r="E407" s="9" t="s">
        <v>24</v>
      </c>
      <c r="F407" s="9" t="s">
        <v>862</v>
      </c>
      <c r="G407" s="9" t="s">
        <v>3315</v>
      </c>
      <c r="H407" s="9" t="s">
        <v>861</v>
      </c>
      <c r="I407" s="9">
        <v>13149</v>
      </c>
      <c r="J407" s="9">
        <v>13149</v>
      </c>
      <c r="K407" s="9">
        <v>473.8</v>
      </c>
      <c r="L407" s="115">
        <f t="shared" si="18"/>
        <v>1</v>
      </c>
      <c r="M407" s="96">
        <f>IF($B407="Область","",SUM('Дані з ДІСО'!J407:L407)/K407)</f>
        <v>2.2615027437737441</v>
      </c>
      <c r="N407" s="9" t="str">
        <f>IF($B407="Область","",VLOOKUP(100*J407/I407,Параметри!$B$39:$C$53,2,TRUE))</f>
        <v>1. 100%</v>
      </c>
      <c r="O407" s="9" t="str">
        <f>IF($B407="Область","",VLOOKUP(M407,Параметри!$B$21:$C$35,2,TRUE))</f>
        <v>4. 2,1-3</v>
      </c>
      <c r="P407" s="9">
        <f t="shared" si="19"/>
        <v>1</v>
      </c>
      <c r="Q407" s="9">
        <f t="shared" si="20"/>
        <v>4</v>
      </c>
      <c r="R407" s="116">
        <v>12</v>
      </c>
      <c r="S407" s="117">
        <f>IF(C407="Область",Параметри!$K$47,IF(C407="Київ",Параметри!$K$48,IF(L407&lt;Параметри!$I$42,Параметри!$K$42,IF(L407&lt;Параметри!$I$43,Параметри!$K$43,IF(L407&lt;Параметри!$I$44,Параметри!$K$44,IF(L407&lt;Параметри!$I$45,Параметри!$K$45,Параметри!$K$46))))))</f>
        <v>0.53</v>
      </c>
      <c r="T407" s="97">
        <f>IF($B407="Область",Параметри!K$63,IF($R407&lt;Параметри!$G$59,Параметри!K$58,IF($R407&lt;Параметри!$G$60,Параметри!K$59,IF($R407&lt;Параметри!$G$61,Параметри!K$60,IF($R407&lt;Параметри!$G$62,Параметри!K$61,Параметри!K$62)))))</f>
        <v>1.7000000000000001E-2</v>
      </c>
      <c r="U407" s="97">
        <f>IF($B407="Область",Параметри!L$63,IF($R407&lt;Параметри!$G$59,Параметри!L$58,IF($R407&lt;Параметри!$G$60,Параметри!L$59,IF($R407&lt;Параметри!$G$61,Параметри!L$60,IF($R407&lt;Параметри!$G$62,Параметри!L$61,Параметри!L$62)))))</f>
        <v>4.7E-2</v>
      </c>
      <c r="V407" s="98">
        <f>IF(OR(SUM('Дані з ДІСО'!G407:I407)=0,Розрахунки!H407=0),"",Розрахунки!H407/SUM('Дані з ДІСО'!G407:I407))</f>
        <v>39.685185185185183</v>
      </c>
      <c r="W407" s="9">
        <v>2018</v>
      </c>
      <c r="X407" s="9">
        <v>13</v>
      </c>
      <c r="Y407" s="9">
        <v>11</v>
      </c>
      <c r="Z407" s="9" t="s">
        <v>4536</v>
      </c>
      <c r="AA407" s="99">
        <v>12</v>
      </c>
      <c r="AB407" s="9" t="str">
        <f>IF('Коефіцієнти АТО'!C407="Область","",'Коефіцієнти АТО'!D407)</f>
        <v>Запорізька</v>
      </c>
      <c r="AC407" s="9"/>
    </row>
    <row r="408" spans="1:29" ht="15" customHeight="1">
      <c r="A408" s="9">
        <v>407</v>
      </c>
      <c r="B408" s="9" t="s">
        <v>3148</v>
      </c>
      <c r="C408" s="9" t="s">
        <v>3148</v>
      </c>
      <c r="D408" s="9" t="s">
        <v>3523</v>
      </c>
      <c r="E408" s="9" t="s">
        <v>24</v>
      </c>
      <c r="F408" s="9" t="s">
        <v>864</v>
      </c>
      <c r="G408" s="9" t="s">
        <v>3542</v>
      </c>
      <c r="H408" s="9" t="s">
        <v>863</v>
      </c>
      <c r="I408" s="9">
        <v>11722</v>
      </c>
      <c r="J408" s="9">
        <v>11722</v>
      </c>
      <c r="K408" s="9">
        <v>348.9</v>
      </c>
      <c r="L408" s="115">
        <f t="shared" si="18"/>
        <v>1</v>
      </c>
      <c r="M408" s="96">
        <f>IF($B408="Область","",SUM('Дані з ДІСО'!J408:L408)/K408)</f>
        <v>0</v>
      </c>
      <c r="N408" s="9" t="str">
        <f>IF($B408="Область","",VLOOKUP(100*J408/I408,Параметри!$B$39:$C$53,2,TRUE))</f>
        <v>1. 100%</v>
      </c>
      <c r="O408" s="9" t="str">
        <f>IF($B408="Область","",VLOOKUP(M408,Параметри!$B$21:$C$35,2,TRUE))</f>
        <v>1. 0-1</v>
      </c>
      <c r="P408" s="9">
        <f t="shared" si="19"/>
        <v>1</v>
      </c>
      <c r="Q408" s="9">
        <f t="shared" si="20"/>
        <v>1</v>
      </c>
      <c r="R408" s="116">
        <v>13.5</v>
      </c>
      <c r="S408" s="117">
        <f>IF(C408="Область",Параметри!$K$47,IF(C408="Київ",Параметри!$K$48,IF(L408&lt;Параметри!$I$42,Параметри!$K$42,IF(L408&lt;Параметри!$I$43,Параметри!$K$43,IF(L408&lt;Параметри!$I$44,Параметри!$K$44,IF(L408&lt;Параметри!$I$45,Параметри!$K$45,Параметри!$K$46))))))</f>
        <v>0.53</v>
      </c>
      <c r="T408" s="97">
        <f>IF($B408="Область",Параметри!K$63,IF($R408&lt;Параметри!$G$59,Параметри!K$58,IF($R408&lt;Параметри!$G$60,Параметри!K$59,IF($R408&lt;Параметри!$G$61,Параметри!K$60,IF($R408&lt;Параметри!$G$62,Параметри!K$61,Параметри!K$62)))))</f>
        <v>1.7000000000000001E-2</v>
      </c>
      <c r="U408" s="97">
        <f>IF($B408="Область",Параметри!L$63,IF($R408&lt;Параметри!$G$59,Параметри!L$58,IF($R408&lt;Параметри!$G$60,Параметри!L$59,IF($R408&lt;Параметри!$G$61,Параметри!L$60,IF($R408&lt;Параметри!$G$62,Параметри!L$61,Параметри!L$62)))))</f>
        <v>4.7E-2</v>
      </c>
      <c r="V408" s="98" t="str">
        <f>IF(OR(SUM('Дані з ДІСО'!G408:I408)=0,Розрахунки!H408=0),"",Розрахунки!H408/SUM('Дані з ДІСО'!G408:I408))</f>
        <v/>
      </c>
      <c r="W408" s="9">
        <v>2018</v>
      </c>
      <c r="X408" s="9">
        <v>13.5</v>
      </c>
      <c r="Y408" s="9">
        <v>14.5</v>
      </c>
      <c r="Z408" s="9" t="s">
        <v>4535</v>
      </c>
      <c r="AA408" s="99">
        <v>13.5</v>
      </c>
      <c r="AB408" s="9" t="str">
        <f>IF('Коефіцієнти АТО'!C408="Область","",'Коефіцієнти АТО'!D408)</f>
        <v>Запорізька</v>
      </c>
      <c r="AC408" s="9"/>
    </row>
    <row r="409" spans="1:29" ht="15" customHeight="1">
      <c r="A409" s="9">
        <v>408</v>
      </c>
      <c r="B409" s="9" t="s">
        <v>3148</v>
      </c>
      <c r="C409" s="9" t="s">
        <v>3148</v>
      </c>
      <c r="D409" s="9" t="s">
        <v>3523</v>
      </c>
      <c r="E409" s="9" t="s">
        <v>24</v>
      </c>
      <c r="F409" s="9" t="s">
        <v>866</v>
      </c>
      <c r="G409" s="9" t="s">
        <v>3543</v>
      </c>
      <c r="H409" s="9" t="s">
        <v>865</v>
      </c>
      <c r="I409" s="9">
        <v>3472</v>
      </c>
      <c r="J409" s="9">
        <v>3472</v>
      </c>
      <c r="K409" s="9">
        <v>296.3</v>
      </c>
      <c r="L409" s="115">
        <f t="shared" si="18"/>
        <v>1</v>
      </c>
      <c r="M409" s="96">
        <f>IF($B409="Область","",SUM('Дані з ДІСО'!J409:L409)/K409)</f>
        <v>0</v>
      </c>
      <c r="N409" s="9" t="str">
        <f>IF($B409="Область","",VLOOKUP(100*J409/I409,Параметри!$B$39:$C$53,2,TRUE))</f>
        <v>1. 100%</v>
      </c>
      <c r="O409" s="9" t="str">
        <f>IF($B409="Область","",VLOOKUP(M409,Параметри!$B$21:$C$35,2,TRUE))</f>
        <v>1. 0-1</v>
      </c>
      <c r="P409" s="9">
        <f t="shared" si="19"/>
        <v>1</v>
      </c>
      <c r="Q409" s="9">
        <f t="shared" si="20"/>
        <v>1</v>
      </c>
      <c r="R409" s="116">
        <v>10</v>
      </c>
      <c r="S409" s="117">
        <f>IF(C409="Область",Параметри!$K$47,IF(C409="Київ",Параметри!$K$48,IF(L409&lt;Параметри!$I$42,Параметри!$K$42,IF(L409&lt;Параметри!$I$43,Параметри!$K$43,IF(L409&lt;Параметри!$I$44,Параметри!$K$44,IF(L409&lt;Параметри!$I$45,Параметри!$K$45,Параметри!$K$46))))))</f>
        <v>0.53</v>
      </c>
      <c r="T409" s="97">
        <f>IF($B409="Область",Параметри!K$63,IF($R409&lt;Параметри!$G$59,Параметри!K$58,IF($R409&lt;Параметри!$G$60,Параметри!K$59,IF($R409&lt;Параметри!$G$61,Параметри!K$60,IF($R409&lt;Параметри!$G$62,Параметри!K$61,Параметри!K$62)))))</f>
        <v>1.7000000000000001E-2</v>
      </c>
      <c r="U409" s="97">
        <f>IF($B409="Область",Параметри!L$63,IF($R409&lt;Параметри!$G$59,Параметри!L$58,IF($R409&lt;Параметри!$G$60,Параметри!L$59,IF($R409&lt;Параметри!$G$61,Параметри!L$60,IF($R409&lt;Параметри!$G$62,Параметри!L$61,Параметри!L$62)))))</f>
        <v>4.7E-2</v>
      </c>
      <c r="V409" s="98" t="str">
        <f>IF(OR(SUM('Дані з ДІСО'!G409:I409)=0,Розрахунки!H409=0),"",Розрахунки!H409/SUM('Дані з ДІСО'!G409:I409))</f>
        <v/>
      </c>
      <c r="W409" s="9">
        <v>2018</v>
      </c>
      <c r="X409" s="9">
        <v>10</v>
      </c>
      <c r="Y409" s="9">
        <v>10</v>
      </c>
      <c r="Z409" s="9" t="s">
        <v>4535</v>
      </c>
      <c r="AA409" s="99">
        <v>10</v>
      </c>
      <c r="AB409" s="9" t="str">
        <f>IF('Коефіцієнти АТО'!C409="Область","",'Коефіцієнти АТО'!D409)</f>
        <v>Запорізька</v>
      </c>
      <c r="AC409" s="9"/>
    </row>
    <row r="410" spans="1:29" ht="15" customHeight="1">
      <c r="A410" s="9">
        <v>409</v>
      </c>
      <c r="B410" s="9" t="s">
        <v>3148</v>
      </c>
      <c r="C410" s="9" t="s">
        <v>3148</v>
      </c>
      <c r="D410" s="9" t="s">
        <v>3523</v>
      </c>
      <c r="E410" s="9" t="s">
        <v>24</v>
      </c>
      <c r="F410" s="9" t="s">
        <v>868</v>
      </c>
      <c r="G410" s="9" t="s">
        <v>3544</v>
      </c>
      <c r="H410" s="9" t="s">
        <v>867</v>
      </c>
      <c r="I410" s="9">
        <v>3139</v>
      </c>
      <c r="J410" s="9">
        <v>3139</v>
      </c>
      <c r="K410" s="9">
        <v>270.60000000000002</v>
      </c>
      <c r="L410" s="115">
        <f t="shared" si="18"/>
        <v>1</v>
      </c>
      <c r="M410" s="96">
        <f>IF($B410="Область","",SUM('Дані з ДІСО'!J410:L410)/K410)</f>
        <v>0.89985218033998515</v>
      </c>
      <c r="N410" s="9" t="str">
        <f>IF($B410="Область","",VLOOKUP(100*J410/I410,Параметри!$B$39:$C$53,2,TRUE))</f>
        <v>1. 100%</v>
      </c>
      <c r="O410" s="9" t="str">
        <f>IF($B410="Область","",VLOOKUP(M410,Параметри!$B$21:$C$35,2,TRUE))</f>
        <v>1. 0-1</v>
      </c>
      <c r="P410" s="9">
        <f t="shared" si="19"/>
        <v>1</v>
      </c>
      <c r="Q410" s="9">
        <f t="shared" si="20"/>
        <v>1</v>
      </c>
      <c r="R410" s="116">
        <v>11</v>
      </c>
      <c r="S410" s="117">
        <f>IF(C410="Область",Параметри!$K$47,IF(C410="Київ",Параметри!$K$48,IF(L410&lt;Параметри!$I$42,Параметри!$K$42,IF(L410&lt;Параметри!$I$43,Параметри!$K$43,IF(L410&lt;Параметри!$I$44,Параметри!$K$44,IF(L410&lt;Параметри!$I$45,Параметри!$K$45,Параметри!$K$46))))))</f>
        <v>0.53</v>
      </c>
      <c r="T410" s="97">
        <f>IF($B410="Область",Параметри!K$63,IF($R410&lt;Параметри!$G$59,Параметри!K$58,IF($R410&lt;Параметри!$G$60,Параметри!K$59,IF($R410&lt;Параметри!$G$61,Параметри!K$60,IF($R410&lt;Параметри!$G$62,Параметри!K$61,Параметри!K$62)))))</f>
        <v>1.7000000000000001E-2</v>
      </c>
      <c r="U410" s="97">
        <f>IF($B410="Область",Параметри!L$63,IF($R410&lt;Параметри!$G$59,Параметри!L$58,IF($R410&lt;Параметри!$G$60,Параметри!L$59,IF($R410&lt;Параметри!$G$61,Параметри!L$60,IF($R410&lt;Параметри!$G$62,Параметри!L$61,Параметри!L$62)))))</f>
        <v>4.7E-2</v>
      </c>
      <c r="V410" s="98">
        <f>IF(OR(SUM('Дані з ДІСО'!G410:I410)=0,Розрахунки!H410=0),"",Розрахунки!H410/SUM('Дані з ДІСО'!G410:I410))</f>
        <v>17.392857142857142</v>
      </c>
      <c r="W410" s="9">
        <v>2018</v>
      </c>
      <c r="X410" s="9">
        <v>11.5</v>
      </c>
      <c r="Y410" s="9">
        <v>10</v>
      </c>
      <c r="Z410" s="9" t="s">
        <v>4536</v>
      </c>
      <c r="AA410" s="99">
        <v>11</v>
      </c>
      <c r="AB410" s="9" t="str">
        <f>IF('Коефіцієнти АТО'!C410="Область","",'Коефіцієнти АТО'!D410)</f>
        <v>Запорізька</v>
      </c>
      <c r="AC410" s="9"/>
    </row>
    <row r="411" spans="1:29" ht="15" customHeight="1">
      <c r="A411" s="9">
        <v>410</v>
      </c>
      <c r="B411" s="9" t="s">
        <v>3148</v>
      </c>
      <c r="C411" s="9" t="s">
        <v>3148</v>
      </c>
      <c r="D411" s="9" t="s">
        <v>3523</v>
      </c>
      <c r="E411" s="9" t="s">
        <v>24</v>
      </c>
      <c r="F411" s="9" t="s">
        <v>870</v>
      </c>
      <c r="G411" s="9" t="s">
        <v>3545</v>
      </c>
      <c r="H411" s="9" t="s">
        <v>869</v>
      </c>
      <c r="I411" s="9">
        <v>4908</v>
      </c>
      <c r="J411" s="9">
        <v>4908</v>
      </c>
      <c r="K411" s="9">
        <v>282.5</v>
      </c>
      <c r="L411" s="115">
        <f t="shared" si="18"/>
        <v>1</v>
      </c>
      <c r="M411" s="96">
        <f>IF($B411="Область","",SUM('Дані з ДІСО'!J411:L411)/K411)</f>
        <v>1.6530973451327433</v>
      </c>
      <c r="N411" s="9" t="str">
        <f>IF($B411="Область","",VLOOKUP(100*J411/I411,Параметри!$B$39:$C$53,2,TRUE))</f>
        <v>1. 100%</v>
      </c>
      <c r="O411" s="9" t="str">
        <f>IF($B411="Область","",VLOOKUP(M411,Параметри!$B$21:$C$35,2,TRUE))</f>
        <v>3. 1,4-2,1</v>
      </c>
      <c r="P411" s="9">
        <f t="shared" si="19"/>
        <v>1</v>
      </c>
      <c r="Q411" s="9">
        <f t="shared" si="20"/>
        <v>3</v>
      </c>
      <c r="R411" s="116">
        <v>12</v>
      </c>
      <c r="S411" s="117">
        <f>IF(C411="Область",Параметри!$K$47,IF(C411="Київ",Параметри!$K$48,IF(L411&lt;Параметри!$I$42,Параметри!$K$42,IF(L411&lt;Параметри!$I$43,Параметри!$K$43,IF(L411&lt;Параметри!$I$44,Параметри!$K$44,IF(L411&lt;Параметри!$I$45,Параметри!$K$45,Параметри!$K$46))))))</f>
        <v>0.53</v>
      </c>
      <c r="T411" s="97">
        <f>IF($B411="Область",Параметри!K$63,IF($R411&lt;Параметри!$G$59,Параметри!K$58,IF($R411&lt;Параметри!$G$60,Параметри!K$59,IF($R411&lt;Параметри!$G$61,Параметри!K$60,IF($R411&lt;Параметри!$G$62,Параметри!K$61,Параметри!K$62)))))</f>
        <v>1.7000000000000001E-2</v>
      </c>
      <c r="U411" s="97">
        <f>IF($B411="Область",Параметри!L$63,IF($R411&lt;Параметри!$G$59,Параметри!L$58,IF($R411&lt;Параметри!$G$60,Параметри!L$59,IF($R411&lt;Параметри!$G$61,Параметри!L$60,IF($R411&lt;Параметри!$G$62,Параметри!L$61,Параметри!L$62)))))</f>
        <v>4.7E-2</v>
      </c>
      <c r="V411" s="98">
        <f>IF(OR(SUM('Дані з ДІСО'!G411:I411)=0,Розрахунки!H411=0),"",Розрахунки!H411/SUM('Дані з ДІСО'!G411:I411))</f>
        <v>14.151515151515152</v>
      </c>
      <c r="W411" s="9">
        <v>2018</v>
      </c>
      <c r="X411" s="9">
        <v>12.5</v>
      </c>
      <c r="Y411" s="9">
        <v>11</v>
      </c>
      <c r="Z411" s="9" t="s">
        <v>4536</v>
      </c>
      <c r="AA411" s="99">
        <v>12</v>
      </c>
      <c r="AB411" s="9" t="str">
        <f>IF('Коефіцієнти АТО'!C411="Область","",'Коефіцієнти АТО'!D411)</f>
        <v>Запорізька</v>
      </c>
      <c r="AC411" s="9"/>
    </row>
    <row r="412" spans="1:29" ht="15" customHeight="1">
      <c r="A412" s="9">
        <v>411</v>
      </c>
      <c r="B412" s="9" t="s">
        <v>3148</v>
      </c>
      <c r="C412" s="9" t="s">
        <v>3148</v>
      </c>
      <c r="D412" s="9" t="s">
        <v>3523</v>
      </c>
      <c r="E412" s="9" t="s">
        <v>24</v>
      </c>
      <c r="F412" s="9" t="s">
        <v>872</v>
      </c>
      <c r="G412" s="9" t="s">
        <v>3546</v>
      </c>
      <c r="H412" s="9" t="s">
        <v>871</v>
      </c>
      <c r="I412" s="9">
        <v>2755</v>
      </c>
      <c r="J412" s="9">
        <v>2755</v>
      </c>
      <c r="K412" s="9">
        <v>246.2</v>
      </c>
      <c r="L412" s="115">
        <f t="shared" si="18"/>
        <v>1</v>
      </c>
      <c r="M412" s="96">
        <f>IF($B412="Область","",SUM('Дані з ДІСО'!J412:L412)/K412)</f>
        <v>0.98700243704305446</v>
      </c>
      <c r="N412" s="9" t="str">
        <f>IF($B412="Область","",VLOOKUP(100*J412/I412,Параметри!$B$39:$C$53,2,TRUE))</f>
        <v>1. 100%</v>
      </c>
      <c r="O412" s="9" t="str">
        <f>IF($B412="Область","",VLOOKUP(M412,Параметри!$B$21:$C$35,2,TRUE))</f>
        <v>1. 0-1</v>
      </c>
      <c r="P412" s="9">
        <f t="shared" si="19"/>
        <v>1</v>
      </c>
      <c r="Q412" s="9">
        <f t="shared" si="20"/>
        <v>1</v>
      </c>
      <c r="R412" s="116">
        <v>11</v>
      </c>
      <c r="S412" s="117">
        <f>IF(C412="Область",Параметри!$K$47,IF(C412="Київ",Параметри!$K$48,IF(L412&lt;Параметри!$I$42,Параметри!$K$42,IF(L412&lt;Параметри!$I$43,Параметри!$K$43,IF(L412&lt;Параметри!$I$44,Параметри!$K$44,IF(L412&lt;Параметри!$I$45,Параметри!$K$45,Параметри!$K$46))))))</f>
        <v>0.53</v>
      </c>
      <c r="T412" s="97">
        <f>IF($B412="Область",Параметри!K$63,IF($R412&lt;Параметри!$G$59,Параметри!K$58,IF($R412&lt;Параметри!$G$60,Параметри!K$59,IF($R412&lt;Параметри!$G$61,Параметри!K$60,IF($R412&lt;Параметри!$G$62,Параметри!K$61,Параметри!K$62)))))</f>
        <v>1.7000000000000001E-2</v>
      </c>
      <c r="U412" s="97">
        <f>IF($B412="Область",Параметри!L$63,IF($R412&lt;Параметри!$G$59,Параметри!L$58,IF($R412&lt;Параметри!$G$60,Параметри!L$59,IF($R412&lt;Параметри!$G$61,Параметри!L$60,IF($R412&lt;Параметри!$G$62,Параметри!L$61,Параметри!L$62)))))</f>
        <v>4.7E-2</v>
      </c>
      <c r="V412" s="98">
        <f>IF(OR(SUM('Дані з ДІСО'!G412:I412)=0,Розрахунки!H412=0),"",Розрахунки!H412/SUM('Дані з ДІСО'!G412:I412))</f>
        <v>7.59375</v>
      </c>
      <c r="W412" s="9">
        <v>2018</v>
      </c>
      <c r="X412" s="9">
        <v>11.5</v>
      </c>
      <c r="Y412" s="9">
        <v>10</v>
      </c>
      <c r="Z412" s="9" t="s">
        <v>4536</v>
      </c>
      <c r="AA412" s="99">
        <v>11</v>
      </c>
      <c r="AB412" s="9" t="str">
        <f>IF('Коефіцієнти АТО'!C412="Область","",'Коефіцієнти АТО'!D412)</f>
        <v>Запорізька</v>
      </c>
      <c r="AC412" s="9"/>
    </row>
    <row r="413" spans="1:29" ht="15" customHeight="1">
      <c r="A413" s="9">
        <v>412</v>
      </c>
      <c r="B413" s="9" t="s">
        <v>3148</v>
      </c>
      <c r="C413" s="9" t="s">
        <v>3148</v>
      </c>
      <c r="D413" s="9" t="s">
        <v>3523</v>
      </c>
      <c r="E413" s="9" t="s">
        <v>24</v>
      </c>
      <c r="F413" s="9" t="s">
        <v>874</v>
      </c>
      <c r="G413" s="9" t="s">
        <v>3547</v>
      </c>
      <c r="H413" s="9" t="s">
        <v>873</v>
      </c>
      <c r="I413" s="9">
        <v>3369</v>
      </c>
      <c r="J413" s="9">
        <v>3369</v>
      </c>
      <c r="K413" s="9">
        <v>155.69999999999999</v>
      </c>
      <c r="L413" s="115">
        <f t="shared" si="18"/>
        <v>1</v>
      </c>
      <c r="M413" s="96">
        <f>IF($B413="Область","",SUM('Дані з ДІСО'!J413:L413)/K413)</f>
        <v>1.8946692357096984</v>
      </c>
      <c r="N413" s="9" t="str">
        <f>IF($B413="Область","",VLOOKUP(100*J413/I413,Параметри!$B$39:$C$53,2,TRUE))</f>
        <v>1. 100%</v>
      </c>
      <c r="O413" s="9" t="str">
        <f>IF($B413="Область","",VLOOKUP(M413,Параметри!$B$21:$C$35,2,TRUE))</f>
        <v>3. 1,4-2,1</v>
      </c>
      <c r="P413" s="9">
        <f t="shared" si="19"/>
        <v>1</v>
      </c>
      <c r="Q413" s="9">
        <f t="shared" si="20"/>
        <v>3</v>
      </c>
      <c r="R413" s="116">
        <v>13</v>
      </c>
      <c r="S413" s="117">
        <f>IF(C413="Область",Параметри!$K$47,IF(C413="Київ",Параметри!$K$48,IF(L413&lt;Параметри!$I$42,Параметри!$K$42,IF(L413&lt;Параметри!$I$43,Параметри!$K$43,IF(L413&lt;Параметри!$I$44,Параметри!$K$44,IF(L413&lt;Параметри!$I$45,Параметри!$K$45,Параметри!$K$46))))))</f>
        <v>0.53</v>
      </c>
      <c r="T413" s="97">
        <f>IF($B413="Область",Параметри!K$63,IF($R413&lt;Параметри!$G$59,Параметри!K$58,IF($R413&lt;Параметри!$G$60,Параметри!K$59,IF($R413&lt;Параметри!$G$61,Параметри!K$60,IF($R413&lt;Параметри!$G$62,Параметри!K$61,Параметри!K$62)))))</f>
        <v>1.7000000000000001E-2</v>
      </c>
      <c r="U413" s="97">
        <f>IF($B413="Область",Параметри!L$63,IF($R413&lt;Параметри!$G$59,Параметри!L$58,IF($R413&lt;Параметри!$G$60,Параметри!L$59,IF($R413&lt;Параметри!$G$61,Параметри!L$60,IF($R413&lt;Параметри!$G$62,Параметри!L$61,Параметри!L$62)))))</f>
        <v>4.7E-2</v>
      </c>
      <c r="V413" s="98">
        <f>IF(OR(SUM('Дані з ДІСО'!G413:I413)=0,Розрахунки!H413=0),"",Розрахунки!H413/SUM('Дані з ДІСО'!G413:I413))</f>
        <v>14.75</v>
      </c>
      <c r="W413" s="9">
        <v>2018</v>
      </c>
      <c r="X413" s="9">
        <v>12.5</v>
      </c>
      <c r="Y413" s="9">
        <v>14</v>
      </c>
      <c r="Z413" s="9" t="s">
        <v>4536</v>
      </c>
      <c r="AA413" s="99">
        <v>13</v>
      </c>
      <c r="AB413" s="9" t="str">
        <f>IF('Коефіцієнти АТО'!C413="Область","",'Коефіцієнти АТО'!D413)</f>
        <v>Запорізька</v>
      </c>
      <c r="AC413" s="9"/>
    </row>
    <row r="414" spans="1:29" ht="15" customHeight="1">
      <c r="A414" s="9">
        <v>413</v>
      </c>
      <c r="B414" s="9" t="s">
        <v>3151</v>
      </c>
      <c r="C414" s="9" t="s">
        <v>3151</v>
      </c>
      <c r="D414" s="9" t="s">
        <v>3523</v>
      </c>
      <c r="E414" s="9" t="s">
        <v>29</v>
      </c>
      <c r="F414" s="9" t="s">
        <v>876</v>
      </c>
      <c r="G414" s="9" t="s">
        <v>3548</v>
      </c>
      <c r="H414" s="9" t="s">
        <v>875</v>
      </c>
      <c r="I414" s="9">
        <v>12134</v>
      </c>
      <c r="J414" s="9">
        <v>5711</v>
      </c>
      <c r="K414" s="9">
        <v>572.4</v>
      </c>
      <c r="L414" s="115">
        <f t="shared" si="18"/>
        <v>0.47066095269490688</v>
      </c>
      <c r="M414" s="96">
        <f>IF($B414="Область","",SUM('Дані з ДІСО'!J414:L414)/K414)</f>
        <v>1.8142907058001398</v>
      </c>
      <c r="N414" s="9" t="str">
        <f>IF($B414="Область","",VLOOKUP(100*J414/I414,Параметри!$B$39:$C$53,2,TRUE))</f>
        <v>8. 43-49</v>
      </c>
      <c r="O414" s="9" t="str">
        <f>IF($B414="Область","",VLOOKUP(M414,Параметри!$B$21:$C$35,2,TRUE))</f>
        <v>3. 1,4-2,1</v>
      </c>
      <c r="P414" s="9">
        <f t="shared" si="19"/>
        <v>8</v>
      </c>
      <c r="Q414" s="9">
        <f t="shared" si="20"/>
        <v>3</v>
      </c>
      <c r="R414" s="116">
        <v>16</v>
      </c>
      <c r="S414" s="117">
        <f>IF(C414="Область",Параметри!$K$47,IF(C414="Київ",Параметри!$K$48,IF(L414&lt;Параметри!$I$42,Параметри!$K$42,IF(L414&lt;Параметри!$I$43,Параметри!$K$43,IF(L414&lt;Параметри!$I$44,Параметри!$K$44,IF(L414&lt;Параметри!$I$45,Параметри!$K$45,Параметри!$K$46))))))</f>
        <v>0.43</v>
      </c>
      <c r="T414" s="97">
        <f>IF($B414="Область",Параметри!K$63,IF($R414&lt;Параметри!$G$59,Параметри!K$58,IF($R414&lt;Параметри!$G$60,Параметри!K$59,IF($R414&lt;Параметри!$G$61,Параметри!K$60,IF($R414&lt;Параметри!$G$62,Параметри!K$61,Параметри!K$62)))))</f>
        <v>1.7000000000000001E-2</v>
      </c>
      <c r="U414" s="97">
        <f>IF($B414="Область",Параметри!L$63,IF($R414&lt;Параметри!$G$59,Параметри!L$58,IF($R414&lt;Параметри!$G$60,Параметри!L$59,IF($R414&lt;Параметри!$G$61,Параметри!L$60,IF($R414&lt;Параметри!$G$62,Параметри!L$61,Параметри!L$62)))))</f>
        <v>4.7E-2</v>
      </c>
      <c r="V414" s="98">
        <f>IF(OR(SUM('Дані з ДІСО'!G414:I414)=0,Розрахунки!H414=0),"",Розрахунки!H414/SUM('Дані з ДІСО'!G414:I414))</f>
        <v>17.601694915254239</v>
      </c>
      <c r="W414" s="9">
        <v>2018</v>
      </c>
      <c r="X414" s="9">
        <v>15.5</v>
      </c>
      <c r="Y414" s="9">
        <v>17</v>
      </c>
      <c r="Z414" s="9" t="s">
        <v>4536</v>
      </c>
      <c r="AA414" s="99">
        <v>16</v>
      </c>
      <c r="AB414" s="9" t="str">
        <f>IF('Коефіцієнти АТО'!C414="Область","",'Коефіцієнти АТО'!D414)</f>
        <v>Запорізька</v>
      </c>
      <c r="AC414" s="9"/>
    </row>
    <row r="415" spans="1:29" ht="15" customHeight="1">
      <c r="A415" s="9">
        <v>414</v>
      </c>
      <c r="B415" s="9" t="s">
        <v>3151</v>
      </c>
      <c r="C415" s="9" t="s">
        <v>3151</v>
      </c>
      <c r="D415" s="9" t="s">
        <v>3523</v>
      </c>
      <c r="E415" s="9" t="s">
        <v>29</v>
      </c>
      <c r="F415" s="9" t="s">
        <v>878</v>
      </c>
      <c r="G415" s="9" t="s">
        <v>3549</v>
      </c>
      <c r="H415" s="9" t="s">
        <v>877</v>
      </c>
      <c r="I415" s="9">
        <v>6569</v>
      </c>
      <c r="J415" s="9">
        <v>3149</v>
      </c>
      <c r="K415" s="9">
        <v>605.70000000000005</v>
      </c>
      <c r="L415" s="115">
        <f t="shared" si="18"/>
        <v>0.47937281169127721</v>
      </c>
      <c r="M415" s="96">
        <f>IF($B415="Область","",SUM('Дані з ДІСО'!J415:L415)/K415)</f>
        <v>1.0120521710417698</v>
      </c>
      <c r="N415" s="9" t="str">
        <f>IF($B415="Область","",VLOOKUP(100*J415/I415,Параметри!$B$39:$C$53,2,TRUE))</f>
        <v>8. 43-49</v>
      </c>
      <c r="O415" s="9" t="str">
        <f>IF($B415="Область","",VLOOKUP(M415,Параметри!$B$21:$C$35,2,TRUE))</f>
        <v>2. 1-1,4</v>
      </c>
      <c r="P415" s="9">
        <f t="shared" si="19"/>
        <v>8</v>
      </c>
      <c r="Q415" s="9">
        <f t="shared" si="20"/>
        <v>2</v>
      </c>
      <c r="R415" s="116">
        <v>15.5</v>
      </c>
      <c r="S415" s="117">
        <f>IF(C415="Область",Параметри!$K$47,IF(C415="Київ",Параметри!$K$48,IF(L415&lt;Параметри!$I$42,Параметри!$K$42,IF(L415&lt;Параметри!$I$43,Параметри!$K$43,IF(L415&lt;Параметри!$I$44,Параметри!$K$44,IF(L415&lt;Параметри!$I$45,Параметри!$K$45,Параметри!$K$46))))))</f>
        <v>0.43</v>
      </c>
      <c r="T415" s="97">
        <f>IF($B415="Область",Параметри!K$63,IF($R415&lt;Параметри!$G$59,Параметри!K$58,IF($R415&lt;Параметри!$G$60,Параметри!K$59,IF($R415&lt;Параметри!$G$61,Параметри!K$60,IF($R415&lt;Параметри!$G$62,Параметри!K$61,Параметри!K$62)))))</f>
        <v>1.7000000000000001E-2</v>
      </c>
      <c r="U415" s="97">
        <f>IF($B415="Область",Параметри!L$63,IF($R415&lt;Параметри!$G$59,Параметри!L$58,IF($R415&lt;Параметри!$G$60,Параметри!L$59,IF($R415&lt;Параметри!$G$61,Параметри!L$60,IF($R415&lt;Параметри!$G$62,Параметри!L$61,Параметри!L$62)))))</f>
        <v>4.7E-2</v>
      </c>
      <c r="V415" s="98">
        <f>IF(OR(SUM('Дані з ДІСО'!G415:I415)=0,Розрахунки!H415=0),"",Розрахунки!H415/SUM('Дані з ДІСО'!G415:I415))</f>
        <v>18.575757575757574</v>
      </c>
      <c r="W415" s="9">
        <v>2018</v>
      </c>
      <c r="X415" s="9">
        <v>15.5</v>
      </c>
      <c r="Y415" s="9">
        <v>15</v>
      </c>
      <c r="Z415" s="9" t="s">
        <v>4535</v>
      </c>
      <c r="AA415" s="99">
        <v>15.5</v>
      </c>
      <c r="AB415" s="9" t="str">
        <f>IF('Коефіцієнти АТО'!C415="Область","",'Коефіцієнти АТО'!D415)</f>
        <v>Запорізька</v>
      </c>
      <c r="AC415" s="9"/>
    </row>
    <row r="416" spans="1:29" ht="15" customHeight="1">
      <c r="A416" s="9">
        <v>415</v>
      </c>
      <c r="B416" s="9" t="s">
        <v>3151</v>
      </c>
      <c r="C416" s="9" t="s">
        <v>3151</v>
      </c>
      <c r="D416" s="9" t="s">
        <v>3523</v>
      </c>
      <c r="E416" s="9" t="s">
        <v>29</v>
      </c>
      <c r="F416" s="9" t="s">
        <v>880</v>
      </c>
      <c r="G416" s="9" t="s">
        <v>3550</v>
      </c>
      <c r="H416" s="9" t="s">
        <v>879</v>
      </c>
      <c r="I416" s="9">
        <v>25458</v>
      </c>
      <c r="J416" s="9">
        <v>14184</v>
      </c>
      <c r="K416" s="9">
        <v>1246.0999999999999</v>
      </c>
      <c r="L416" s="115">
        <f t="shared" si="18"/>
        <v>0.55715295781286822</v>
      </c>
      <c r="M416" s="96">
        <f>IF($B416="Область","",SUM('Дані з ДІСО'!J416:L416)/K416)</f>
        <v>1.8726426450525642</v>
      </c>
      <c r="N416" s="9" t="str">
        <f>IF($B416="Область","",VLOOKUP(100*J416/I416,Параметри!$B$39:$C$53,2,TRUE))</f>
        <v>6. 53-58</v>
      </c>
      <c r="O416" s="9" t="str">
        <f>IF($B416="Область","",VLOOKUP(M416,Параметри!$B$21:$C$35,2,TRUE))</f>
        <v>3. 1,4-2,1</v>
      </c>
      <c r="P416" s="9">
        <f t="shared" si="19"/>
        <v>6</v>
      </c>
      <c r="Q416" s="9">
        <f t="shared" si="20"/>
        <v>3</v>
      </c>
      <c r="R416" s="116">
        <v>15</v>
      </c>
      <c r="S416" s="117">
        <f>IF(C416="Область",Параметри!$K$47,IF(C416="Київ",Параметри!$K$48,IF(L416&lt;Параметри!$I$42,Параметри!$K$42,IF(L416&lt;Параметри!$I$43,Параметри!$K$43,IF(L416&lt;Параметри!$I$44,Параметри!$K$44,IF(L416&lt;Параметри!$I$45,Параметри!$K$45,Параметри!$K$46))))))</f>
        <v>0.43</v>
      </c>
      <c r="T416" s="97">
        <f>IF($B416="Область",Параметри!K$63,IF($R416&lt;Параметри!$G$59,Параметри!K$58,IF($R416&lt;Параметри!$G$60,Параметри!K$59,IF($R416&lt;Параметри!$G$61,Параметри!K$60,IF($R416&lt;Параметри!$G$62,Параметри!K$61,Параметри!K$62)))))</f>
        <v>1.7000000000000001E-2</v>
      </c>
      <c r="U416" s="97">
        <f>IF($B416="Область",Параметри!L$63,IF($R416&lt;Параметри!$G$59,Параметри!L$58,IF($R416&lt;Параметри!$G$60,Параметри!L$59,IF($R416&lt;Параметри!$G$61,Параметри!L$60,IF($R416&lt;Параметри!$G$62,Параметри!L$61,Параметри!L$62)))))</f>
        <v>4.7E-2</v>
      </c>
      <c r="V416" s="98">
        <f>IF(OR(SUM('Дані з ДІСО'!G416:I416)=0,Розрахунки!H416=0),"",Розрахунки!H416/SUM('Дані з ДІСО'!G416:I416))</f>
        <v>19.445833333333333</v>
      </c>
      <c r="W416" s="9">
        <v>2018</v>
      </c>
      <c r="X416" s="9">
        <v>15</v>
      </c>
      <c r="Y416" s="9">
        <v>14</v>
      </c>
      <c r="Z416" s="9" t="s">
        <v>4535</v>
      </c>
      <c r="AA416" s="99">
        <v>15</v>
      </c>
      <c r="AB416" s="9" t="str">
        <f>IF('Коефіцієнти АТО'!C416="Область","",'Коефіцієнти АТО'!D416)</f>
        <v>Запорізька</v>
      </c>
      <c r="AC416" s="9"/>
    </row>
    <row r="417" spans="1:29" ht="15" customHeight="1">
      <c r="A417" s="9">
        <v>416</v>
      </c>
      <c r="B417" s="9" t="s">
        <v>3148</v>
      </c>
      <c r="C417" s="9" t="s">
        <v>3148</v>
      </c>
      <c r="D417" s="9" t="s">
        <v>3523</v>
      </c>
      <c r="E417" s="9" t="s">
        <v>24</v>
      </c>
      <c r="F417" s="9" t="s">
        <v>882</v>
      </c>
      <c r="G417" s="9" t="s">
        <v>3551</v>
      </c>
      <c r="H417" s="9" t="s">
        <v>881</v>
      </c>
      <c r="I417" s="9">
        <v>4987</v>
      </c>
      <c r="J417" s="9">
        <v>4987</v>
      </c>
      <c r="K417" s="9">
        <v>198</v>
      </c>
      <c r="L417" s="115">
        <f t="shared" si="18"/>
        <v>1</v>
      </c>
      <c r="M417" s="96">
        <f>IF($B417="Область","",SUM('Дані з ДІСО'!J417:L417)/K417)</f>
        <v>2.4015151515151514</v>
      </c>
      <c r="N417" s="9" t="str">
        <f>IF($B417="Область","",VLOOKUP(100*J417/I417,Параметри!$B$39:$C$53,2,TRUE))</f>
        <v>1. 100%</v>
      </c>
      <c r="O417" s="9" t="str">
        <f>IF($B417="Область","",VLOOKUP(M417,Параметри!$B$21:$C$35,2,TRUE))</f>
        <v>4. 2,1-3</v>
      </c>
      <c r="P417" s="9">
        <f t="shared" si="19"/>
        <v>1</v>
      </c>
      <c r="Q417" s="9">
        <f t="shared" si="20"/>
        <v>4</v>
      </c>
      <c r="R417" s="116">
        <v>14</v>
      </c>
      <c r="S417" s="117">
        <f>IF(C417="Область",Параметри!$K$47,IF(C417="Київ",Параметри!$K$48,IF(L417&lt;Параметри!$I$42,Параметри!$K$42,IF(L417&lt;Параметри!$I$43,Параметри!$K$43,IF(L417&lt;Параметри!$I$44,Параметри!$K$44,IF(L417&lt;Параметри!$I$45,Параметри!$K$45,Параметри!$K$46))))))</f>
        <v>0.53</v>
      </c>
      <c r="T417" s="97">
        <f>IF($B417="Область",Параметри!K$63,IF($R417&lt;Параметри!$G$59,Параметри!K$58,IF($R417&lt;Параметри!$G$60,Параметри!K$59,IF($R417&lt;Параметри!$G$61,Параметри!K$60,IF($R417&lt;Параметри!$G$62,Параметри!K$61,Параметри!K$62)))))</f>
        <v>1.7000000000000001E-2</v>
      </c>
      <c r="U417" s="97">
        <f>IF($B417="Область",Параметри!L$63,IF($R417&lt;Параметри!$G$59,Параметри!L$58,IF($R417&lt;Параметри!$G$60,Параметри!L$59,IF($R417&lt;Параметри!$G$61,Параметри!L$60,IF($R417&lt;Параметри!$G$62,Параметри!L$61,Параметри!L$62)))))</f>
        <v>4.7E-2</v>
      </c>
      <c r="V417" s="98">
        <f>IF(OR(SUM('Дані з ДІСО'!G417:I417)=0,Розрахунки!H417=0),"",Розрахунки!H417/SUM('Дані з ДІСО'!G417:I417))</f>
        <v>10.336956521739131</v>
      </c>
      <c r="W417" s="9">
        <v>2018</v>
      </c>
      <c r="X417" s="9">
        <v>13</v>
      </c>
      <c r="Y417" s="9">
        <v>15</v>
      </c>
      <c r="Z417" s="9" t="s">
        <v>4536</v>
      </c>
      <c r="AA417" s="99">
        <v>14</v>
      </c>
      <c r="AB417" s="9" t="str">
        <f>IF('Коефіцієнти АТО'!C417="Область","",'Коефіцієнти АТО'!D417)</f>
        <v>Запорізька</v>
      </c>
      <c r="AC417" s="9"/>
    </row>
    <row r="418" spans="1:29" ht="15" customHeight="1">
      <c r="A418" s="9">
        <v>417</v>
      </c>
      <c r="B418" s="9" t="s">
        <v>3148</v>
      </c>
      <c r="C418" s="9" t="s">
        <v>3148</v>
      </c>
      <c r="D418" s="9" t="s">
        <v>3523</v>
      </c>
      <c r="E418" s="9" t="s">
        <v>24</v>
      </c>
      <c r="F418" s="9" t="s">
        <v>884</v>
      </c>
      <c r="G418" s="9" t="s">
        <v>3552</v>
      </c>
      <c r="H418" s="9" t="s">
        <v>883</v>
      </c>
      <c r="I418" s="9">
        <v>6195</v>
      </c>
      <c r="J418" s="9">
        <v>6195</v>
      </c>
      <c r="K418" s="9">
        <v>287.89999999999998</v>
      </c>
      <c r="L418" s="115">
        <f t="shared" si="18"/>
        <v>1</v>
      </c>
      <c r="M418" s="96">
        <f>IF($B418="Область","",SUM('Дані з ДІСО'!J418:L418)/K418)</f>
        <v>1.1740187565126781</v>
      </c>
      <c r="N418" s="9" t="str">
        <f>IF($B418="Область","",VLOOKUP(100*J418/I418,Параметри!$B$39:$C$53,2,TRUE))</f>
        <v>1. 100%</v>
      </c>
      <c r="O418" s="9" t="str">
        <f>IF($B418="Область","",VLOOKUP(M418,Параметри!$B$21:$C$35,2,TRUE))</f>
        <v>2. 1-1,4</v>
      </c>
      <c r="P418" s="9">
        <f t="shared" si="19"/>
        <v>1</v>
      </c>
      <c r="Q418" s="9">
        <f t="shared" si="20"/>
        <v>2</v>
      </c>
      <c r="R418" s="116">
        <v>15.5</v>
      </c>
      <c r="S418" s="117">
        <f>IF(C418="Область",Параметри!$K$47,IF(C418="Київ",Параметри!$K$48,IF(L418&lt;Параметри!$I$42,Параметри!$K$42,IF(L418&lt;Параметри!$I$43,Параметри!$K$43,IF(L418&lt;Параметри!$I$44,Параметри!$K$44,IF(L418&lt;Параметри!$I$45,Параметри!$K$45,Параметри!$K$46))))))</f>
        <v>0.53</v>
      </c>
      <c r="T418" s="97">
        <f>IF($B418="Область",Параметри!K$63,IF($R418&lt;Параметри!$G$59,Параметри!K$58,IF($R418&lt;Параметри!$G$60,Параметри!K$59,IF($R418&lt;Параметри!$G$61,Параметри!K$60,IF($R418&lt;Параметри!$G$62,Параметри!K$61,Параметри!K$62)))))</f>
        <v>1.7000000000000001E-2</v>
      </c>
      <c r="U418" s="97">
        <f>IF($B418="Область",Параметри!L$63,IF($R418&lt;Параметри!$G$59,Параметри!L$58,IF($R418&lt;Параметри!$G$60,Параметри!L$59,IF($R418&lt;Параметри!$G$61,Параметри!L$60,IF($R418&lt;Параметри!$G$62,Параметри!L$61,Параметри!L$62)))))</f>
        <v>4.7E-2</v>
      </c>
      <c r="V418" s="98">
        <f>IF(OR(SUM('Дані з ДІСО'!G418:I418)=0,Розрахунки!H418=0),"",Розрахунки!H418/SUM('Дані з ДІСО'!G418:I418))</f>
        <v>15.363636363636363</v>
      </c>
      <c r="W418" s="9">
        <v>2018</v>
      </c>
      <c r="X418" s="9">
        <v>12.5</v>
      </c>
      <c r="Y418" s="9">
        <v>16.5</v>
      </c>
      <c r="Z418" s="9" t="s">
        <v>4536</v>
      </c>
      <c r="AA418" s="99">
        <v>15.5</v>
      </c>
      <c r="AB418" s="9" t="str">
        <f>IF('Коефіцієнти АТО'!C418="Область","",'Коефіцієнти АТО'!D418)</f>
        <v>Запорізька</v>
      </c>
      <c r="AC418" s="9"/>
    </row>
    <row r="419" spans="1:29" ht="15" customHeight="1">
      <c r="A419" s="9">
        <v>418</v>
      </c>
      <c r="B419" s="9" t="s">
        <v>3151</v>
      </c>
      <c r="C419" s="9" t="s">
        <v>3151</v>
      </c>
      <c r="D419" s="9" t="s">
        <v>3523</v>
      </c>
      <c r="E419" s="9" t="s">
        <v>29</v>
      </c>
      <c r="F419" s="9" t="s">
        <v>886</v>
      </c>
      <c r="G419" s="9" t="s">
        <v>3553</v>
      </c>
      <c r="H419" s="9" t="s">
        <v>885</v>
      </c>
      <c r="I419" s="9">
        <v>19280</v>
      </c>
      <c r="J419" s="9">
        <v>4509</v>
      </c>
      <c r="K419" s="9">
        <v>613.79999999999995</v>
      </c>
      <c r="L419" s="115">
        <f t="shared" si="18"/>
        <v>0.23386929460580913</v>
      </c>
      <c r="M419" s="96">
        <f>IF($B419="Область","",SUM('Дані з ДІСО'!J419:L419)/K419)</f>
        <v>2.8690127077223853</v>
      </c>
      <c r="N419" s="9" t="str">
        <f>IF($B419="Область","",VLOOKUP(100*J419/I419,Параметри!$B$39:$C$53,2,TRUE))</f>
        <v>10. 23-26</v>
      </c>
      <c r="O419" s="9" t="str">
        <f>IF($B419="Область","",VLOOKUP(M419,Параметри!$B$21:$C$35,2,TRUE))</f>
        <v>4. 2,1-3</v>
      </c>
      <c r="P419" s="9">
        <f t="shared" si="19"/>
        <v>10</v>
      </c>
      <c r="Q419" s="9">
        <f t="shared" si="20"/>
        <v>4</v>
      </c>
      <c r="R419" s="116">
        <v>18</v>
      </c>
      <c r="S419" s="117">
        <f>IF(C419="Область",Параметри!$K$47,IF(C419="Київ",Параметри!$K$48,IF(L419&lt;Параметри!$I$42,Параметри!$K$42,IF(L419&lt;Параметри!$I$43,Параметри!$K$43,IF(L419&lt;Параметри!$I$44,Параметри!$K$44,IF(L419&lt;Параметри!$I$45,Параметри!$K$45,Параметри!$K$46))))))</f>
        <v>0.33</v>
      </c>
      <c r="T419" s="97">
        <f>IF($B419="Область",Параметри!K$63,IF($R419&lt;Параметри!$G$59,Параметри!K$58,IF($R419&lt;Параметри!$G$60,Параметри!K$59,IF($R419&lt;Параметри!$G$61,Параметри!K$60,IF($R419&lt;Параметри!$G$62,Параметри!K$61,Параметри!K$62)))))</f>
        <v>1.7000000000000001E-2</v>
      </c>
      <c r="U419" s="97">
        <f>IF($B419="Область",Параметри!L$63,IF($R419&lt;Параметри!$G$59,Параметри!L$58,IF($R419&lt;Параметри!$G$60,Параметри!L$59,IF($R419&lt;Параметри!$G$61,Параметри!L$60,IF($R419&lt;Параметри!$G$62,Параметри!L$61,Параметри!L$62)))))</f>
        <v>4.7E-2</v>
      </c>
      <c r="V419" s="98">
        <f>IF(OR(SUM('Дані з ДІСО'!G419:I419)=0,Розрахунки!H419=0),"",Розрахунки!H419/SUM('Дані з ДІСО'!G419:I419))</f>
        <v>18.536842105263158</v>
      </c>
      <c r="W419" s="9">
        <v>2019</v>
      </c>
      <c r="X419" s="9">
        <v>18</v>
      </c>
      <c r="Y419" s="9">
        <v>17</v>
      </c>
      <c r="Z419" s="9" t="s">
        <v>4535</v>
      </c>
      <c r="AA419" s="99">
        <v>18</v>
      </c>
      <c r="AB419" s="9" t="str">
        <f>IF('Коефіцієнти АТО'!C419="Область","",'Коефіцієнти АТО'!D419)</f>
        <v>Запорізька</v>
      </c>
      <c r="AC419" s="9"/>
    </row>
    <row r="420" spans="1:29" ht="15" customHeight="1">
      <c r="A420" s="9">
        <v>419</v>
      </c>
      <c r="B420" s="9" t="s">
        <v>3148</v>
      </c>
      <c r="C420" s="9" t="s">
        <v>3148</v>
      </c>
      <c r="D420" s="9" t="s">
        <v>3523</v>
      </c>
      <c r="E420" s="9" t="s">
        <v>24</v>
      </c>
      <c r="F420" s="9" t="s">
        <v>888</v>
      </c>
      <c r="G420" s="9" t="s">
        <v>3553</v>
      </c>
      <c r="H420" s="9" t="s">
        <v>887</v>
      </c>
      <c r="I420" s="9">
        <v>6408</v>
      </c>
      <c r="J420" s="9">
        <v>6408</v>
      </c>
      <c r="K420" s="9">
        <v>161.4</v>
      </c>
      <c r="L420" s="115">
        <f t="shared" si="18"/>
        <v>1</v>
      </c>
      <c r="M420" s="96">
        <f>IF($B420="Область","",SUM('Дані з ДІСО'!J420:L420)/K420)</f>
        <v>3.9962825278810405</v>
      </c>
      <c r="N420" s="9" t="str">
        <f>IF($B420="Область","",VLOOKUP(100*J420/I420,Параметри!$B$39:$C$53,2,TRUE))</f>
        <v>1. 100%</v>
      </c>
      <c r="O420" s="9" t="str">
        <f>IF($B420="Область","",VLOOKUP(M420,Параметри!$B$21:$C$35,2,TRUE))</f>
        <v>6. 3,9-4,1</v>
      </c>
      <c r="P420" s="9">
        <f t="shared" si="19"/>
        <v>1</v>
      </c>
      <c r="Q420" s="9">
        <f t="shared" si="20"/>
        <v>6</v>
      </c>
      <c r="R420" s="116">
        <v>14.5</v>
      </c>
      <c r="S420" s="117">
        <f>IF(C420="Область",Параметри!$K$47,IF(C420="Київ",Параметри!$K$48,IF(L420&lt;Параметри!$I$42,Параметри!$K$42,IF(L420&lt;Параметри!$I$43,Параметри!$K$43,IF(L420&lt;Параметри!$I$44,Параметри!$K$44,IF(L420&lt;Параметри!$I$45,Параметри!$K$45,Параметри!$K$46))))))</f>
        <v>0.53</v>
      </c>
      <c r="T420" s="97">
        <f>IF($B420="Область",Параметри!K$63,IF($R420&lt;Параметри!$G$59,Параметри!K$58,IF($R420&lt;Параметри!$G$60,Параметри!K$59,IF($R420&lt;Параметри!$G$61,Параметри!K$60,IF($R420&lt;Параметри!$G$62,Параметри!K$61,Параметри!K$62)))))</f>
        <v>1.7000000000000001E-2</v>
      </c>
      <c r="U420" s="97">
        <f>IF($B420="Область",Параметри!L$63,IF($R420&lt;Параметри!$G$59,Параметри!L$58,IF($R420&lt;Параметри!$G$60,Параметри!L$59,IF($R420&lt;Параметри!$G$61,Параметри!L$60,IF($R420&lt;Параметри!$G$62,Параметри!L$61,Параметри!L$62)))))</f>
        <v>4.7E-2</v>
      </c>
      <c r="V420" s="98">
        <f>IF(OR(SUM('Дані з ДІСО'!G420:I420)=0,Розрахунки!H420=0),"",Розрахунки!H420/SUM('Дані з ДІСО'!G420:I420))</f>
        <v>16.53846153846154</v>
      </c>
      <c r="W420" s="9">
        <v>2019</v>
      </c>
      <c r="X420" s="9">
        <v>14.5</v>
      </c>
      <c r="Y420" s="9">
        <v>15</v>
      </c>
      <c r="Z420" s="9" t="s">
        <v>4535</v>
      </c>
      <c r="AA420" s="99">
        <v>14.5</v>
      </c>
      <c r="AB420" s="9" t="str">
        <f>IF('Коефіцієнти АТО'!C420="Область","",'Коефіцієнти АТО'!D420)</f>
        <v>Запорізька</v>
      </c>
      <c r="AC420" s="9"/>
    </row>
    <row r="421" spans="1:29" ht="15" customHeight="1">
      <c r="A421" s="9">
        <v>420</v>
      </c>
      <c r="B421" s="9" t="s">
        <v>3151</v>
      </c>
      <c r="C421" s="9" t="s">
        <v>3151</v>
      </c>
      <c r="D421" s="9" t="s">
        <v>3523</v>
      </c>
      <c r="E421" s="9" t="s">
        <v>29</v>
      </c>
      <c r="F421" s="9" t="s">
        <v>507</v>
      </c>
      <c r="G421" s="9" t="s">
        <v>3377</v>
      </c>
      <c r="H421" s="9" t="s">
        <v>889</v>
      </c>
      <c r="I421" s="9">
        <v>5478</v>
      </c>
      <c r="J421" s="9">
        <v>2560</v>
      </c>
      <c r="K421" s="9">
        <v>196.7</v>
      </c>
      <c r="L421" s="115">
        <f t="shared" si="18"/>
        <v>0.46732384081781675</v>
      </c>
      <c r="M421" s="96">
        <f>IF($B421="Область","",SUM('Дані з ДІСО'!J421:L421)/K421)</f>
        <v>1.7564819522114896</v>
      </c>
      <c r="N421" s="9" t="str">
        <f>IF($B421="Область","",VLOOKUP(100*J421/I421,Параметри!$B$39:$C$53,2,TRUE))</f>
        <v>8. 43-49</v>
      </c>
      <c r="O421" s="9" t="str">
        <f>IF($B421="Область","",VLOOKUP(M421,Параметри!$B$21:$C$35,2,TRUE))</f>
        <v>3. 1,4-2,1</v>
      </c>
      <c r="P421" s="9">
        <f t="shared" si="19"/>
        <v>8</v>
      </c>
      <c r="Q421" s="9">
        <f t="shared" si="20"/>
        <v>3</v>
      </c>
      <c r="R421" s="116">
        <v>15.5</v>
      </c>
      <c r="S421" s="117">
        <f>IF(C421="Область",Параметри!$K$47,IF(C421="Київ",Параметри!$K$48,IF(L421&lt;Параметри!$I$42,Параметри!$K$42,IF(L421&lt;Параметри!$I$43,Параметри!$K$43,IF(L421&lt;Параметри!$I$44,Параметри!$K$44,IF(L421&lt;Параметри!$I$45,Параметри!$K$45,Параметри!$K$46))))))</f>
        <v>0.43</v>
      </c>
      <c r="T421" s="97">
        <f>IF($B421="Область",Параметри!K$63,IF($R421&lt;Параметри!$G$59,Параметри!K$58,IF($R421&lt;Параметри!$G$60,Параметри!K$59,IF($R421&lt;Параметри!$G$61,Параметри!K$60,IF($R421&lt;Параметри!$G$62,Параметри!K$61,Параметри!K$62)))))</f>
        <v>1.7000000000000001E-2</v>
      </c>
      <c r="U421" s="97">
        <f>IF($B421="Область",Параметри!L$63,IF($R421&lt;Параметри!$G$59,Параметри!L$58,IF($R421&lt;Параметри!$G$60,Параметри!L$59,IF($R421&lt;Параметри!$G$61,Параметри!L$60,IF($R421&lt;Параметри!$G$62,Параметри!L$61,Параметри!L$62)))))</f>
        <v>4.7E-2</v>
      </c>
      <c r="V421" s="98">
        <f>IF(OR(SUM('Дані з ДІСО'!G421:I421)=0,Розрахунки!H421=0),"",Розрахунки!H421/SUM('Дані з ДІСО'!G421:I421))</f>
        <v>19.194444444444443</v>
      </c>
      <c r="W421" s="9">
        <v>2019</v>
      </c>
      <c r="X421" s="9">
        <v>15.5</v>
      </c>
      <c r="Y421" s="9">
        <v>15</v>
      </c>
      <c r="Z421" s="9" t="s">
        <v>4535</v>
      </c>
      <c r="AA421" s="99">
        <v>15.5</v>
      </c>
      <c r="AB421" s="9" t="str">
        <f>IF('Коефіцієнти АТО'!C421="Область","",'Коефіцієнти АТО'!D421)</f>
        <v>Запорізька</v>
      </c>
      <c r="AC421" s="9"/>
    </row>
    <row r="422" spans="1:29" ht="15" customHeight="1">
      <c r="A422" s="9">
        <v>421</v>
      </c>
      <c r="B422" s="9" t="s">
        <v>3148</v>
      </c>
      <c r="C422" s="9" t="s">
        <v>3148</v>
      </c>
      <c r="D422" s="9" t="s">
        <v>3523</v>
      </c>
      <c r="E422" s="9" t="s">
        <v>24</v>
      </c>
      <c r="F422" s="9" t="s">
        <v>891</v>
      </c>
      <c r="G422" s="9" t="s">
        <v>3359</v>
      </c>
      <c r="H422" s="9" t="s">
        <v>890</v>
      </c>
      <c r="I422" s="9">
        <v>6125</v>
      </c>
      <c r="J422" s="9">
        <v>6125</v>
      </c>
      <c r="K422" s="9">
        <v>645.4</v>
      </c>
      <c r="L422" s="115">
        <f t="shared" si="18"/>
        <v>1</v>
      </c>
      <c r="M422" s="96">
        <f>IF($B422="Область","",SUM('Дані з ДІСО'!J422:L422)/K422)</f>
        <v>0</v>
      </c>
      <c r="N422" s="9" t="str">
        <f>IF($B422="Область","",VLOOKUP(100*J422/I422,Параметри!$B$39:$C$53,2,TRUE))</f>
        <v>1. 100%</v>
      </c>
      <c r="O422" s="9" t="str">
        <f>IF($B422="Область","",VLOOKUP(M422,Параметри!$B$21:$C$35,2,TRUE))</f>
        <v>1. 0-1</v>
      </c>
      <c r="P422" s="9">
        <f t="shared" si="19"/>
        <v>1</v>
      </c>
      <c r="Q422" s="9">
        <f t="shared" si="20"/>
        <v>1</v>
      </c>
      <c r="R422" s="116">
        <v>10</v>
      </c>
      <c r="S422" s="117">
        <f>IF(C422="Область",Параметри!$K$47,IF(C422="Київ",Параметри!$K$48,IF(L422&lt;Параметри!$I$42,Параметри!$K$42,IF(L422&lt;Параметри!$I$43,Параметри!$K$43,IF(L422&lt;Параметри!$I$44,Параметри!$K$44,IF(L422&lt;Параметри!$I$45,Параметри!$K$45,Параметри!$K$46))))))</f>
        <v>0.53</v>
      </c>
      <c r="T422" s="97">
        <f>IF($B422="Область",Параметри!K$63,IF($R422&lt;Параметри!$G$59,Параметри!K$58,IF($R422&lt;Параметри!$G$60,Параметри!K$59,IF($R422&lt;Параметри!$G$61,Параметри!K$60,IF($R422&lt;Параметри!$G$62,Параметри!K$61,Параметри!K$62)))))</f>
        <v>1.7000000000000001E-2</v>
      </c>
      <c r="U422" s="97">
        <f>IF($B422="Область",Параметри!L$63,IF($R422&lt;Параметри!$G$59,Параметри!L$58,IF($R422&lt;Параметри!$G$60,Параметри!L$59,IF($R422&lt;Параметри!$G$61,Параметри!L$60,IF($R422&lt;Параметри!$G$62,Параметри!L$61,Параметри!L$62)))))</f>
        <v>4.7E-2</v>
      </c>
      <c r="V422" s="98" t="str">
        <f>IF(OR(SUM('Дані з ДІСО'!G422:I422)=0,Розрахунки!H422=0),"",Розрахунки!H422/SUM('Дані з ДІСО'!G422:I422))</f>
        <v/>
      </c>
      <c r="W422" s="9">
        <v>2019</v>
      </c>
      <c r="X422" s="9">
        <v>10</v>
      </c>
      <c r="Y422" s="9">
        <v>10</v>
      </c>
      <c r="Z422" s="9" t="s">
        <v>4535</v>
      </c>
      <c r="AA422" s="99">
        <v>10</v>
      </c>
      <c r="AB422" s="9" t="str">
        <f>IF('Коефіцієнти АТО'!C422="Область","",'Коефіцієнти АТО'!D422)</f>
        <v>Запорізька</v>
      </c>
      <c r="AC422" s="9"/>
    </row>
    <row r="423" spans="1:29" ht="15" customHeight="1">
      <c r="A423" s="9">
        <v>422</v>
      </c>
      <c r="B423" s="9" t="s">
        <v>3148</v>
      </c>
      <c r="C423" s="9" t="s">
        <v>3148</v>
      </c>
      <c r="D423" s="9" t="s">
        <v>3523</v>
      </c>
      <c r="E423" s="9" t="s">
        <v>24</v>
      </c>
      <c r="F423" s="9" t="s">
        <v>893</v>
      </c>
      <c r="G423" s="9" t="s">
        <v>3554</v>
      </c>
      <c r="H423" s="9" t="s">
        <v>892</v>
      </c>
      <c r="I423" s="9">
        <v>6558</v>
      </c>
      <c r="J423" s="9">
        <v>6558</v>
      </c>
      <c r="K423" s="9">
        <v>424</v>
      </c>
      <c r="L423" s="115">
        <f t="shared" si="18"/>
        <v>1</v>
      </c>
      <c r="M423" s="96">
        <f>IF($B423="Область","",SUM('Дані з ДІСО'!J423:L423)/K423)</f>
        <v>1.4988207547169812</v>
      </c>
      <c r="N423" s="9" t="str">
        <f>IF($B423="Область","",VLOOKUP(100*J423/I423,Параметри!$B$39:$C$53,2,TRUE))</f>
        <v>1. 100%</v>
      </c>
      <c r="O423" s="9" t="str">
        <f>IF($B423="Область","",VLOOKUP(M423,Параметри!$B$21:$C$35,2,TRUE))</f>
        <v>3. 1,4-2,1</v>
      </c>
      <c r="P423" s="9">
        <f t="shared" si="19"/>
        <v>1</v>
      </c>
      <c r="Q423" s="9">
        <f t="shared" si="20"/>
        <v>3</v>
      </c>
      <c r="R423" s="116">
        <v>12</v>
      </c>
      <c r="S423" s="117">
        <f>IF(C423="Область",Параметри!$K$47,IF(C423="Київ",Параметри!$K$48,IF(L423&lt;Параметри!$I$42,Параметри!$K$42,IF(L423&lt;Параметри!$I$43,Параметри!$K$43,IF(L423&lt;Параметри!$I$44,Параметри!$K$44,IF(L423&lt;Параметри!$I$45,Параметри!$K$45,Параметри!$K$46))))))</f>
        <v>0.53</v>
      </c>
      <c r="T423" s="97">
        <f>IF($B423="Область",Параметри!K$63,IF($R423&lt;Параметри!$G$59,Параметри!K$58,IF($R423&lt;Параметри!$G$60,Параметри!K$59,IF($R423&lt;Параметри!$G$61,Параметри!K$60,IF($R423&lt;Параметри!$G$62,Параметри!K$61,Параметри!K$62)))))</f>
        <v>1.7000000000000001E-2</v>
      </c>
      <c r="U423" s="97">
        <f>IF($B423="Область",Параметри!L$63,IF($R423&lt;Параметри!$G$59,Параметри!L$58,IF($R423&lt;Параметри!$G$60,Параметри!L$59,IF($R423&lt;Параметри!$G$61,Параметри!L$60,IF($R423&lt;Параметри!$G$62,Параметри!L$61,Параметри!L$62)))))</f>
        <v>4.7E-2</v>
      </c>
      <c r="V423" s="98">
        <f>IF(OR(SUM('Дані з ДІСО'!G423:I423)=0,Розрахунки!H423=0),"",Розрахунки!H423/SUM('Дані з ДІСО'!G423:I423))</f>
        <v>11.768518518518519</v>
      </c>
      <c r="W423" s="9">
        <v>2019</v>
      </c>
      <c r="X423" s="9">
        <v>12.5</v>
      </c>
      <c r="Y423" s="9">
        <v>11</v>
      </c>
      <c r="Z423" s="9" t="s">
        <v>4536</v>
      </c>
      <c r="AA423" s="99">
        <v>12</v>
      </c>
      <c r="AB423" s="9" t="str">
        <f>IF('Коефіцієнти АТО'!C423="Область","",'Коефіцієнти АТО'!D423)</f>
        <v>Запорізька</v>
      </c>
      <c r="AC423" s="9"/>
    </row>
    <row r="424" spans="1:29" ht="15" customHeight="1">
      <c r="A424" s="9">
        <v>423</v>
      </c>
      <c r="B424" s="9" t="s">
        <v>3176</v>
      </c>
      <c r="C424" s="9" t="s">
        <v>3146</v>
      </c>
      <c r="D424" s="9" t="s">
        <v>3523</v>
      </c>
      <c r="E424" s="9" t="s">
        <v>78</v>
      </c>
      <c r="F424" s="9" t="s">
        <v>895</v>
      </c>
      <c r="G424" s="9" t="s">
        <v>3555</v>
      </c>
      <c r="H424" s="9" t="s">
        <v>894</v>
      </c>
      <c r="I424" s="9">
        <v>112783</v>
      </c>
      <c r="J424" s="9">
        <v>4855</v>
      </c>
      <c r="K424" s="9">
        <v>250</v>
      </c>
      <c r="L424" s="115">
        <f t="shared" si="18"/>
        <v>4.3047267761985405E-2</v>
      </c>
      <c r="M424" s="96">
        <f>IF($B424="Область","",SUM('Дані з ДІСО'!J424:L424)/K424)</f>
        <v>40.317999999999998</v>
      </c>
      <c r="N424" s="9" t="str">
        <f>IF($B424="Область","",VLOOKUP(100*J424/I424,Параметри!$B$39:$C$53,2,TRUE))</f>
        <v>15. 0-9</v>
      </c>
      <c r="O424" s="9" t="str">
        <f>IF($B424="Область","",VLOOKUP(M424,Параметри!$B$21:$C$35,2,TRUE))</f>
        <v>13. 35,3-44,9</v>
      </c>
      <c r="P424" s="9">
        <f t="shared" si="19"/>
        <v>15</v>
      </c>
      <c r="Q424" s="9">
        <f t="shared" si="20"/>
        <v>13</v>
      </c>
      <c r="R424" s="116">
        <v>27</v>
      </c>
      <c r="S424" s="117">
        <f>IF(C424="Область",Параметри!$K$47,IF(C424="Київ",Параметри!$K$48,IF(L424&lt;Параметри!$I$42,Параметри!$K$42,IF(L424&lt;Параметри!$I$43,Параметри!$K$43,IF(L424&lt;Параметри!$I$44,Параметри!$K$44,IF(L424&lt;Параметри!$I$45,Параметри!$K$45,Параметри!$K$46))))))</f>
        <v>0.23</v>
      </c>
      <c r="T424" s="97">
        <f>IF($B424="Область",Параметри!K$63,IF($R424&lt;Параметри!$G$59,Параметри!K$58,IF($R424&lt;Параметри!$G$60,Параметри!K$59,IF($R424&lt;Параметри!$G$61,Параметри!K$60,IF($R424&lt;Параметри!$G$62,Параметри!K$61,Параметри!K$62)))))</f>
        <v>0.15</v>
      </c>
      <c r="U424" s="97">
        <f>IF($B424="Область",Параметри!L$63,IF($R424&lt;Параметри!$G$59,Параметри!L$58,IF($R424&lt;Параметри!$G$60,Параметри!L$59,IF($R424&lt;Параметри!$G$61,Параметри!L$60,IF($R424&lt;Параметри!$G$62,Параметри!L$61,Параметри!L$62)))))</f>
        <v>0.10100000000000001</v>
      </c>
      <c r="V424" s="98">
        <f>IF(OR(SUM('Дані з ДІСО'!G424:I424)=0,Розрахунки!H424=0),"",Розрахунки!H424/SUM('Дані з ДІСО'!G424:I424))</f>
        <v>27.389945652173914</v>
      </c>
      <c r="W424" s="9" t="s">
        <v>3176</v>
      </c>
      <c r="X424" s="9">
        <v>27.5</v>
      </c>
      <c r="Y424" s="9">
        <v>26</v>
      </c>
      <c r="Z424" s="9" t="s">
        <v>4536</v>
      </c>
      <c r="AA424" s="99">
        <v>27</v>
      </c>
      <c r="AB424" s="9" t="str">
        <f>IF('Коефіцієнти АТО'!C424="Область","",'Коефіцієнти АТО'!D424)</f>
        <v>Запорізька</v>
      </c>
      <c r="AC424" s="9"/>
    </row>
    <row r="425" spans="1:29" ht="15" customHeight="1">
      <c r="A425" s="9">
        <v>424</v>
      </c>
      <c r="B425" s="9" t="s">
        <v>3151</v>
      </c>
      <c r="C425" s="9" t="s">
        <v>3151</v>
      </c>
      <c r="D425" s="9" t="s">
        <v>3523</v>
      </c>
      <c r="E425" s="9" t="s">
        <v>29</v>
      </c>
      <c r="F425" s="9" t="s">
        <v>897</v>
      </c>
      <c r="G425" s="9" t="s">
        <v>3556</v>
      </c>
      <c r="H425" s="9" t="s">
        <v>896</v>
      </c>
      <c r="I425" s="9">
        <v>11455</v>
      </c>
      <c r="J425" s="9">
        <v>4948</v>
      </c>
      <c r="K425" s="9">
        <v>639.20000000000005</v>
      </c>
      <c r="L425" s="115">
        <f t="shared" si="18"/>
        <v>0.43195111305106942</v>
      </c>
      <c r="M425" s="96">
        <f>IF($B425="Область","",SUM('Дані з ДІСО'!J425:L425)/K425)</f>
        <v>1.2453066332916145</v>
      </c>
      <c r="N425" s="9" t="str">
        <f>IF($B425="Область","",VLOOKUP(100*J425/I425,Параметри!$B$39:$C$53,2,TRUE))</f>
        <v>8. 43-49</v>
      </c>
      <c r="O425" s="9" t="str">
        <f>IF($B425="Область","",VLOOKUP(M425,Параметри!$B$21:$C$35,2,TRUE))</f>
        <v>2. 1-1,4</v>
      </c>
      <c r="P425" s="9">
        <f t="shared" si="19"/>
        <v>8</v>
      </c>
      <c r="Q425" s="9">
        <f t="shared" si="20"/>
        <v>2</v>
      </c>
      <c r="R425" s="116">
        <v>15.5</v>
      </c>
      <c r="S425" s="117">
        <f>IF(C425="Область",Параметри!$K$47,IF(C425="Київ",Параметри!$K$48,IF(L425&lt;Параметри!$I$42,Параметри!$K$42,IF(L425&lt;Параметри!$I$43,Параметри!$K$43,IF(L425&lt;Параметри!$I$44,Параметри!$K$44,IF(L425&lt;Параметри!$I$45,Параметри!$K$45,Параметри!$K$46))))))</f>
        <v>0.43</v>
      </c>
      <c r="T425" s="97">
        <f>IF($B425="Область",Параметри!K$63,IF($R425&lt;Параметри!$G$59,Параметри!K$58,IF($R425&lt;Параметри!$G$60,Параметри!K$59,IF($R425&lt;Параметри!$G$61,Параметри!K$60,IF($R425&lt;Параметри!$G$62,Параметри!K$61,Параметри!K$62)))))</f>
        <v>1.7000000000000001E-2</v>
      </c>
      <c r="U425" s="97">
        <f>IF($B425="Область",Параметри!L$63,IF($R425&lt;Параметри!$G$59,Параметри!L$58,IF($R425&lt;Параметри!$G$60,Параметри!L$59,IF($R425&lt;Параметри!$G$61,Параметри!L$60,IF($R425&lt;Параметри!$G$62,Параметри!L$61,Параметри!L$62)))))</f>
        <v>4.7E-2</v>
      </c>
      <c r="V425" s="98">
        <f>IF(OR(SUM('Дані з ДІСО'!G425:I425)=0,Розрахунки!H425=0),"",Розрахунки!H425/SUM('Дані з ДІСО'!G425:I425))</f>
        <v>22.742857142857144</v>
      </c>
      <c r="W425" s="9">
        <v>2020</v>
      </c>
      <c r="X425" s="9">
        <v>15.5</v>
      </c>
      <c r="Y425" s="9">
        <v>16.5</v>
      </c>
      <c r="Z425" s="9" t="s">
        <v>4535</v>
      </c>
      <c r="AA425" s="99">
        <v>15.5</v>
      </c>
      <c r="AB425" s="9" t="str">
        <f>IF('Коефіцієнти АТО'!C425="Область","",'Коефіцієнти АТО'!D425)</f>
        <v>Запорізька</v>
      </c>
      <c r="AC425" s="9"/>
    </row>
    <row r="426" spans="1:29" ht="15" customHeight="1">
      <c r="A426" s="9">
        <v>425</v>
      </c>
      <c r="B426" s="9" t="s">
        <v>3148</v>
      </c>
      <c r="C426" s="9" t="s">
        <v>3148</v>
      </c>
      <c r="D426" s="9" t="s">
        <v>3523</v>
      </c>
      <c r="E426" s="9" t="s">
        <v>24</v>
      </c>
      <c r="F426" s="9" t="s">
        <v>899</v>
      </c>
      <c r="G426" s="9" t="s">
        <v>3280</v>
      </c>
      <c r="H426" s="9" t="s">
        <v>898</v>
      </c>
      <c r="I426" s="9">
        <v>4860</v>
      </c>
      <c r="J426" s="9">
        <v>4860</v>
      </c>
      <c r="K426" s="9">
        <v>142.69999999999999</v>
      </c>
      <c r="L426" s="115">
        <f t="shared" si="18"/>
        <v>1</v>
      </c>
      <c r="M426" s="96">
        <f>IF($B426="Область","",SUM('Дані з ДІСО'!J426:L426)/K426)</f>
        <v>3.1814996496145764</v>
      </c>
      <c r="N426" s="9" t="str">
        <f>IF($B426="Область","",VLOOKUP(100*J426/I426,Параметри!$B$39:$C$53,2,TRUE))</f>
        <v>1. 100%</v>
      </c>
      <c r="O426" s="9" t="str">
        <f>IF($B426="Область","",VLOOKUP(M426,Параметри!$B$21:$C$35,2,TRUE))</f>
        <v>5. 3-3,9</v>
      </c>
      <c r="P426" s="9">
        <f t="shared" si="19"/>
        <v>1</v>
      </c>
      <c r="Q426" s="9">
        <f t="shared" si="20"/>
        <v>5</v>
      </c>
      <c r="R426" s="116">
        <v>13</v>
      </c>
      <c r="S426" s="117">
        <f>IF(C426="Область",Параметри!$K$47,IF(C426="Київ",Параметри!$K$48,IF(L426&lt;Параметри!$I$42,Параметри!$K$42,IF(L426&lt;Параметри!$I$43,Параметри!$K$43,IF(L426&lt;Параметри!$I$44,Параметри!$K$44,IF(L426&lt;Параметри!$I$45,Параметри!$K$45,Параметри!$K$46))))))</f>
        <v>0.53</v>
      </c>
      <c r="T426" s="97">
        <f>IF($B426="Область",Параметри!K$63,IF($R426&lt;Параметри!$G$59,Параметри!K$58,IF($R426&lt;Параметри!$G$60,Параметри!K$59,IF($R426&lt;Параметри!$G$61,Параметри!K$60,IF($R426&lt;Параметри!$G$62,Параметри!K$61,Параметри!K$62)))))</f>
        <v>1.7000000000000001E-2</v>
      </c>
      <c r="U426" s="97">
        <f>IF($B426="Область",Параметри!L$63,IF($R426&lt;Параметри!$G$59,Параметри!L$58,IF($R426&lt;Параметри!$G$60,Параметри!L$59,IF($R426&lt;Параметри!$G$61,Параметри!L$60,IF($R426&lt;Параметри!$G$62,Параметри!L$61,Параметри!L$62)))))</f>
        <v>4.7E-2</v>
      </c>
      <c r="V426" s="98">
        <f>IF(OR(SUM('Дані з ДІСО'!G426:I426)=0,Розрахунки!H426=0),"",Розрахунки!H426/SUM('Дані з ДІСО'!G426:I426))</f>
        <v>14.64516129032258</v>
      </c>
      <c r="W426" s="9">
        <v>2020</v>
      </c>
      <c r="X426" s="9">
        <v>13.5</v>
      </c>
      <c r="Y426" s="9">
        <v>12</v>
      </c>
      <c r="Z426" s="9" t="s">
        <v>4536</v>
      </c>
      <c r="AA426" s="99">
        <v>13</v>
      </c>
      <c r="AB426" s="9" t="str">
        <f>IF('Коефіцієнти АТО'!C426="Область","",'Коефіцієнти АТО'!D426)</f>
        <v>Запорізька</v>
      </c>
      <c r="AC426" s="9"/>
    </row>
    <row r="427" spans="1:29" ht="15" customHeight="1">
      <c r="A427" s="9">
        <v>426</v>
      </c>
      <c r="B427" s="9" t="s">
        <v>3145</v>
      </c>
      <c r="C427" s="9" t="s">
        <v>3146</v>
      </c>
      <c r="D427" s="9" t="s">
        <v>3523</v>
      </c>
      <c r="E427" s="9" t="s">
        <v>21</v>
      </c>
      <c r="F427" s="9" t="s">
        <v>901</v>
      </c>
      <c r="G427" s="9" t="s">
        <v>3557</v>
      </c>
      <c r="H427" s="9" t="s">
        <v>900</v>
      </c>
      <c r="I427" s="9">
        <v>29472</v>
      </c>
      <c r="J427" s="9">
        <v>11076</v>
      </c>
      <c r="K427" s="9">
        <v>802.8</v>
      </c>
      <c r="L427" s="115">
        <f t="shared" si="18"/>
        <v>0.375814332247557</v>
      </c>
      <c r="M427" s="96">
        <f>IF($B427="Область","",SUM('Дані з ДІСО'!J427:L427)/K427)</f>
        <v>3.3819133034379671</v>
      </c>
      <c r="N427" s="9" t="str">
        <f>IF($B427="Область","",VLOOKUP(100*J427/I427,Параметри!$B$39:$C$53,2,TRUE))</f>
        <v>9. 26-43</v>
      </c>
      <c r="O427" s="9" t="str">
        <f>IF($B427="Область","",VLOOKUP(M427,Параметри!$B$21:$C$35,2,TRUE))</f>
        <v>5. 3-3,9</v>
      </c>
      <c r="P427" s="9">
        <f t="shared" si="19"/>
        <v>9</v>
      </c>
      <c r="Q427" s="9">
        <f t="shared" si="20"/>
        <v>5</v>
      </c>
      <c r="R427" s="116">
        <v>17.5</v>
      </c>
      <c r="S427" s="117">
        <f>IF(C427="Область",Параметри!$K$47,IF(C427="Київ",Параметри!$K$48,IF(L427&lt;Параметри!$I$42,Параметри!$K$42,IF(L427&lt;Параметри!$I$43,Параметри!$K$43,IF(L427&lt;Параметри!$I$44,Параметри!$K$44,IF(L427&lt;Параметри!$I$45,Параметри!$K$45,Параметри!$K$46))))))</f>
        <v>0.33</v>
      </c>
      <c r="T427" s="97">
        <f>IF($B427="Область",Параметри!K$63,IF($R427&lt;Параметри!$G$59,Параметри!K$58,IF($R427&lt;Параметри!$G$60,Параметри!K$59,IF($R427&lt;Параметри!$G$61,Параметри!K$60,IF($R427&lt;Параметри!$G$62,Параметри!K$61,Параметри!K$62)))))</f>
        <v>1.7000000000000001E-2</v>
      </c>
      <c r="U427" s="97">
        <f>IF($B427="Область",Параметри!L$63,IF($R427&lt;Параметри!$G$59,Параметри!L$58,IF($R427&lt;Параметри!$G$60,Параметри!L$59,IF($R427&lt;Параметри!$G$61,Параметри!L$60,IF($R427&lt;Параметри!$G$62,Параметри!L$61,Параметри!L$62)))))</f>
        <v>4.7E-2</v>
      </c>
      <c r="V427" s="98">
        <f>IF(OR(SUM('Дані з ДІСО'!G427:I427)=0,Розрахунки!H427=0),"",Розрахунки!H427/SUM('Дані з ДІСО'!G427:I427))</f>
        <v>20.413533834586467</v>
      </c>
      <c r="W427" s="9">
        <v>2020</v>
      </c>
      <c r="X427" s="9">
        <v>17.5</v>
      </c>
      <c r="Y427" s="9">
        <v>17</v>
      </c>
      <c r="Z427" s="9" t="s">
        <v>4535</v>
      </c>
      <c r="AA427" s="99">
        <v>17.5</v>
      </c>
      <c r="AB427" s="9" t="str">
        <f>IF('Коефіцієнти АТО'!C427="Область","",'Коефіцієнти АТО'!D427)</f>
        <v>Запорізька</v>
      </c>
      <c r="AC427" s="9"/>
    </row>
    <row r="428" spans="1:29" ht="15" customHeight="1">
      <c r="A428" s="9">
        <v>427</v>
      </c>
      <c r="B428" s="9" t="s">
        <v>3151</v>
      </c>
      <c r="C428" s="9" t="s">
        <v>3151</v>
      </c>
      <c r="D428" s="9" t="s">
        <v>3523</v>
      </c>
      <c r="E428" s="9" t="s">
        <v>29</v>
      </c>
      <c r="F428" s="9" t="s">
        <v>903</v>
      </c>
      <c r="G428" s="9" t="s">
        <v>3558</v>
      </c>
      <c r="H428" s="9" t="s">
        <v>902</v>
      </c>
      <c r="I428" s="9">
        <v>8107</v>
      </c>
      <c r="J428" s="9">
        <v>5085</v>
      </c>
      <c r="K428" s="9">
        <v>611</v>
      </c>
      <c r="L428" s="115">
        <f t="shared" si="18"/>
        <v>0.62723572221536938</v>
      </c>
      <c r="M428" s="96">
        <f>IF($B428="Область","",SUM('Дані з ДІСО'!J428:L428)/K428)</f>
        <v>0.96563011456628478</v>
      </c>
      <c r="N428" s="9" t="str">
        <f>IF($B428="Область","",VLOOKUP(100*J428/I428,Параметри!$B$39:$C$53,2,TRUE))</f>
        <v>5. 58-63</v>
      </c>
      <c r="O428" s="9" t="str">
        <f>IF($B428="Область","",VLOOKUP(M428,Параметри!$B$21:$C$35,2,TRUE))</f>
        <v>1. 0-1</v>
      </c>
      <c r="P428" s="9">
        <f t="shared" si="19"/>
        <v>5</v>
      </c>
      <c r="Q428" s="9">
        <f t="shared" si="20"/>
        <v>1</v>
      </c>
      <c r="R428" s="116">
        <v>13</v>
      </c>
      <c r="S428" s="117">
        <f>IF(C428="Область",Параметри!$K$47,IF(C428="Київ",Параметри!$K$48,IF(L428&lt;Параметри!$I$42,Параметри!$K$42,IF(L428&lt;Параметри!$I$43,Параметри!$K$43,IF(L428&lt;Параметри!$I$44,Параметри!$K$44,IF(L428&lt;Параметри!$I$45,Параметри!$K$45,Параметри!$K$46))))))</f>
        <v>0.48</v>
      </c>
      <c r="T428" s="97">
        <f>IF($B428="Область",Параметри!K$63,IF($R428&lt;Параметри!$G$59,Параметри!K$58,IF($R428&lt;Параметри!$G$60,Параметри!K$59,IF($R428&lt;Параметри!$G$61,Параметри!K$60,IF($R428&lt;Параметри!$G$62,Параметри!K$61,Параметри!K$62)))))</f>
        <v>1.7000000000000001E-2</v>
      </c>
      <c r="U428" s="97">
        <f>IF($B428="Область",Параметри!L$63,IF($R428&lt;Параметри!$G$59,Параметри!L$58,IF($R428&lt;Параметри!$G$60,Параметри!L$59,IF($R428&lt;Параметри!$G$61,Параметри!L$60,IF($R428&lt;Параметри!$G$62,Параметри!L$61,Параметри!L$62)))))</f>
        <v>4.7E-2</v>
      </c>
      <c r="V428" s="98">
        <f>IF(OR(SUM('Дані з ДІСО'!G428:I428)=0,Розрахунки!H428=0),"",Розрахунки!H428/SUM('Дані з ДІСО'!G428:I428))</f>
        <v>8.9393939393939394</v>
      </c>
      <c r="W428" s="9">
        <v>2020</v>
      </c>
      <c r="X428" s="9">
        <v>13</v>
      </c>
      <c r="Y428" s="9">
        <v>13</v>
      </c>
      <c r="Z428" s="9" t="s">
        <v>4535</v>
      </c>
      <c r="AA428" s="99">
        <v>13</v>
      </c>
      <c r="AB428" s="9" t="str">
        <f>IF('Коефіцієнти АТО'!C428="Область","",'Коефіцієнти АТО'!D428)</f>
        <v>Запорізька</v>
      </c>
      <c r="AC428" s="9"/>
    </row>
    <row r="429" spans="1:29" ht="15" customHeight="1">
      <c r="A429" s="9">
        <v>428</v>
      </c>
      <c r="B429" s="9" t="s">
        <v>3148</v>
      </c>
      <c r="C429" s="9" t="s">
        <v>3148</v>
      </c>
      <c r="D429" s="9" t="s">
        <v>3523</v>
      </c>
      <c r="E429" s="9" t="s">
        <v>24</v>
      </c>
      <c r="F429" s="9" t="s">
        <v>905</v>
      </c>
      <c r="G429" s="9" t="s">
        <v>3559</v>
      </c>
      <c r="H429" s="9" t="s">
        <v>904</v>
      </c>
      <c r="I429" s="9">
        <v>3257</v>
      </c>
      <c r="J429" s="9">
        <v>3257</v>
      </c>
      <c r="K429" s="9">
        <v>195.3</v>
      </c>
      <c r="L429" s="115">
        <f t="shared" si="18"/>
        <v>1</v>
      </c>
      <c r="M429" s="96">
        <f>IF($B429="Область","",SUM('Дані з ДІСО'!J429:L429)/K429)</f>
        <v>0</v>
      </c>
      <c r="N429" s="9" t="str">
        <f>IF($B429="Область","",VLOOKUP(100*J429/I429,Параметри!$B$39:$C$53,2,TRUE))</f>
        <v>1. 100%</v>
      </c>
      <c r="O429" s="9" t="str">
        <f>IF($B429="Область","",VLOOKUP(M429,Параметри!$B$21:$C$35,2,TRUE))</f>
        <v>1. 0-1</v>
      </c>
      <c r="P429" s="9">
        <f t="shared" si="19"/>
        <v>1</v>
      </c>
      <c r="Q429" s="9">
        <f t="shared" si="20"/>
        <v>1</v>
      </c>
      <c r="R429" s="116">
        <v>12</v>
      </c>
      <c r="S429" s="117">
        <f>IF(C429="Область",Параметри!$K$47,IF(C429="Київ",Параметри!$K$48,IF(L429&lt;Параметри!$I$42,Параметри!$K$42,IF(L429&lt;Параметри!$I$43,Параметри!$K$43,IF(L429&lt;Параметри!$I$44,Параметри!$K$44,IF(L429&lt;Параметри!$I$45,Параметри!$K$45,Параметри!$K$46))))))</f>
        <v>0.53</v>
      </c>
      <c r="T429" s="97">
        <f>IF($B429="Область",Параметри!K$63,IF($R429&lt;Параметри!$G$59,Параметри!K$58,IF($R429&lt;Параметри!$G$60,Параметри!K$59,IF($R429&lt;Параметри!$G$61,Параметри!K$60,IF($R429&lt;Параметри!$G$62,Параметри!K$61,Параметри!K$62)))))</f>
        <v>1.7000000000000001E-2</v>
      </c>
      <c r="U429" s="97">
        <f>IF($B429="Область",Параметри!L$63,IF($R429&lt;Параметри!$G$59,Параметри!L$58,IF($R429&lt;Параметри!$G$60,Параметри!L$59,IF($R429&lt;Параметри!$G$61,Параметри!L$60,IF($R429&lt;Параметри!$G$62,Параметри!L$61,Параметри!L$62)))))</f>
        <v>4.7E-2</v>
      </c>
      <c r="V429" s="98" t="str">
        <f>IF(OR(SUM('Дані з ДІСО'!G429:I429)=0,Розрахунки!H429=0),"",Розрахунки!H429/SUM('Дані з ДІСО'!G429:I429))</f>
        <v/>
      </c>
      <c r="W429" s="9">
        <v>2021</v>
      </c>
      <c r="X429" s="9">
        <v>12.5</v>
      </c>
      <c r="Y429" s="9">
        <v>11</v>
      </c>
      <c r="Z429" s="9" t="s">
        <v>4536</v>
      </c>
      <c r="AA429" s="99">
        <v>12</v>
      </c>
      <c r="AB429" s="9" t="str">
        <f>IF('Коефіцієнти АТО'!C429="Область","",'Коефіцієнти АТО'!D429)</f>
        <v>Запорізька</v>
      </c>
      <c r="AC429" s="9"/>
    </row>
    <row r="430" spans="1:29" ht="15" customHeight="1">
      <c r="A430" s="9">
        <v>429</v>
      </c>
      <c r="B430" s="9" t="s">
        <v>3148</v>
      </c>
      <c r="C430" s="9" t="s">
        <v>3148</v>
      </c>
      <c r="D430" s="9" t="s">
        <v>3523</v>
      </c>
      <c r="E430" s="9" t="s">
        <v>24</v>
      </c>
      <c r="F430" s="9" t="s">
        <v>907</v>
      </c>
      <c r="G430" s="9" t="s">
        <v>3560</v>
      </c>
      <c r="H430" s="9" t="s">
        <v>906</v>
      </c>
      <c r="I430" s="9">
        <v>3205</v>
      </c>
      <c r="J430" s="9">
        <v>3205</v>
      </c>
      <c r="K430" s="9">
        <v>379.8</v>
      </c>
      <c r="L430" s="115">
        <f t="shared" si="18"/>
        <v>1</v>
      </c>
      <c r="M430" s="96">
        <f>IF($B430="Область","",SUM('Дані з ДІСО'!J430:L430)/K430)</f>
        <v>0.46603475513428116</v>
      </c>
      <c r="N430" s="9" t="str">
        <f>IF($B430="Область","",VLOOKUP(100*J430/I430,Параметри!$B$39:$C$53,2,TRUE))</f>
        <v>1. 100%</v>
      </c>
      <c r="O430" s="9" t="str">
        <f>IF($B430="Область","",VLOOKUP(M430,Параметри!$B$21:$C$35,2,TRUE))</f>
        <v>1. 0-1</v>
      </c>
      <c r="P430" s="9">
        <f t="shared" si="19"/>
        <v>1</v>
      </c>
      <c r="Q430" s="9">
        <f t="shared" si="20"/>
        <v>1</v>
      </c>
      <c r="R430" s="116">
        <v>10</v>
      </c>
      <c r="S430" s="117">
        <f>IF(C430="Область",Параметри!$K$47,IF(C430="Київ",Параметри!$K$48,IF(L430&lt;Параметри!$I$42,Параметри!$K$42,IF(L430&lt;Параметри!$I$43,Параметри!$K$43,IF(L430&lt;Параметри!$I$44,Параметри!$K$44,IF(L430&lt;Параметри!$I$45,Параметри!$K$45,Параметри!$K$46))))))</f>
        <v>0.53</v>
      </c>
      <c r="T430" s="97">
        <f>IF($B430="Область",Параметри!K$63,IF($R430&lt;Параметри!$G$59,Параметри!K$58,IF($R430&lt;Параметри!$G$60,Параметри!K$59,IF($R430&lt;Параметри!$G$61,Параметри!K$60,IF($R430&lt;Параметри!$G$62,Параметри!K$61,Параметри!K$62)))))</f>
        <v>1.7000000000000001E-2</v>
      </c>
      <c r="U430" s="97">
        <f>IF($B430="Область",Параметри!L$63,IF($R430&lt;Параметри!$G$59,Параметри!L$58,IF($R430&lt;Параметри!$G$60,Параметри!L$59,IF($R430&lt;Параметри!$G$61,Параметри!L$60,IF($R430&lt;Параметри!$G$62,Параметри!L$61,Параметри!L$62)))))</f>
        <v>4.7E-2</v>
      </c>
      <c r="V430" s="98">
        <f>IF(OR(SUM('Дані з ДІСО'!G430:I430)=0,Розрахунки!H430=0),"",Розрахунки!H430/SUM('Дані з ДІСО'!G430:I430))</f>
        <v>8.4285714285714288</v>
      </c>
      <c r="W430" s="9">
        <v>2021</v>
      </c>
      <c r="X430" s="9">
        <v>10</v>
      </c>
      <c r="Y430" s="9">
        <v>10</v>
      </c>
      <c r="Z430" s="9" t="s">
        <v>4535</v>
      </c>
      <c r="AA430" s="99">
        <v>10</v>
      </c>
      <c r="AB430" s="9" t="str">
        <f>IF('Коефіцієнти АТО'!C430="Область","",'Коефіцієнти АТО'!D430)</f>
        <v>Запорізька</v>
      </c>
      <c r="AC430" s="9"/>
    </row>
    <row r="431" spans="1:29" ht="15" customHeight="1">
      <c r="A431" s="9">
        <v>430</v>
      </c>
      <c r="B431" s="9" t="s">
        <v>3148</v>
      </c>
      <c r="C431" s="9" t="s">
        <v>3148</v>
      </c>
      <c r="D431" s="9" t="s">
        <v>3523</v>
      </c>
      <c r="E431" s="9" t="s">
        <v>24</v>
      </c>
      <c r="F431" s="9" t="s">
        <v>909</v>
      </c>
      <c r="G431" s="9" t="s">
        <v>3561</v>
      </c>
      <c r="H431" s="9" t="s">
        <v>908</v>
      </c>
      <c r="I431" s="9">
        <v>5046</v>
      </c>
      <c r="J431" s="9">
        <v>5046</v>
      </c>
      <c r="K431" s="9">
        <v>244.9</v>
      </c>
      <c r="L431" s="115">
        <f t="shared" si="18"/>
        <v>1</v>
      </c>
      <c r="M431" s="96">
        <f>IF($B431="Область","",SUM('Дані з ДІСО'!J431:L431)/K431)</f>
        <v>1.8129848917925684</v>
      </c>
      <c r="N431" s="9" t="str">
        <f>IF($B431="Область","",VLOOKUP(100*J431/I431,Параметри!$B$39:$C$53,2,TRUE))</f>
        <v>1. 100%</v>
      </c>
      <c r="O431" s="9" t="str">
        <f>IF($B431="Область","",VLOOKUP(M431,Параметри!$B$21:$C$35,2,TRUE))</f>
        <v>3. 1,4-2,1</v>
      </c>
      <c r="P431" s="9">
        <f t="shared" si="19"/>
        <v>1</v>
      </c>
      <c r="Q431" s="9">
        <f t="shared" si="20"/>
        <v>3</v>
      </c>
      <c r="R431" s="116">
        <v>12</v>
      </c>
      <c r="S431" s="117">
        <f>IF(C431="Область",Параметри!$K$47,IF(C431="Київ",Параметри!$K$48,IF(L431&lt;Параметри!$I$42,Параметри!$K$42,IF(L431&lt;Параметри!$I$43,Параметри!$K$43,IF(L431&lt;Параметри!$I$44,Параметри!$K$44,IF(L431&lt;Параметри!$I$45,Параметри!$K$45,Параметри!$K$46))))))</f>
        <v>0.53</v>
      </c>
      <c r="T431" s="97">
        <f>IF($B431="Область",Параметри!K$63,IF($R431&lt;Параметри!$G$59,Параметри!K$58,IF($R431&lt;Параметри!$G$60,Параметри!K$59,IF($R431&lt;Параметри!$G$61,Параметри!K$60,IF($R431&lt;Параметри!$G$62,Параметри!K$61,Параметри!K$62)))))</f>
        <v>1.7000000000000001E-2</v>
      </c>
      <c r="U431" s="97">
        <f>IF($B431="Область",Параметри!L$63,IF($R431&lt;Параметри!$G$59,Параметри!L$58,IF($R431&lt;Параметри!$G$60,Параметри!L$59,IF($R431&lt;Параметри!$G$61,Параметри!L$60,IF($R431&lt;Параметри!$G$62,Параметри!L$61,Параметри!L$62)))))</f>
        <v>4.7E-2</v>
      </c>
      <c r="V431" s="98">
        <f>IF(OR(SUM('Дані з ДІСО'!G431:I431)=0,Розрахунки!H431=0),"",Розрахунки!H431/SUM('Дані з ДІСО'!G431:I431))</f>
        <v>13.454545454545455</v>
      </c>
      <c r="W431" s="9">
        <v>2021</v>
      </c>
      <c r="X431" s="9">
        <v>12.5</v>
      </c>
      <c r="Y431" s="9">
        <v>11</v>
      </c>
      <c r="Z431" s="9" t="s">
        <v>4536</v>
      </c>
      <c r="AA431" s="99">
        <v>12</v>
      </c>
      <c r="AB431" s="9" t="str">
        <f>IF('Коефіцієнти АТО'!C431="Область","",'Коефіцієнти АТО'!D431)</f>
        <v>Запорізька</v>
      </c>
      <c r="AC431" s="9"/>
    </row>
    <row r="432" spans="1:29" ht="15" customHeight="1">
      <c r="A432" s="9">
        <v>431</v>
      </c>
      <c r="B432" s="9" t="s">
        <v>3148</v>
      </c>
      <c r="C432" s="9" t="s">
        <v>3148</v>
      </c>
      <c r="D432" s="9" t="s">
        <v>3523</v>
      </c>
      <c r="E432" s="9" t="s">
        <v>24</v>
      </c>
      <c r="F432" s="9" t="s">
        <v>911</v>
      </c>
      <c r="G432" s="9" t="s">
        <v>3420</v>
      </c>
      <c r="H432" s="9" t="s">
        <v>910</v>
      </c>
      <c r="I432" s="9">
        <v>9355</v>
      </c>
      <c r="J432" s="9">
        <v>9355</v>
      </c>
      <c r="K432" s="9">
        <v>590.29999999999995</v>
      </c>
      <c r="L432" s="115">
        <f t="shared" si="18"/>
        <v>1</v>
      </c>
      <c r="M432" s="96">
        <f>IF($B432="Область","",SUM('Дані з ДІСО'!J432:L432)/K432)</f>
        <v>1.5483652380145689</v>
      </c>
      <c r="N432" s="9" t="str">
        <f>IF($B432="Область","",VLOOKUP(100*J432/I432,Параметри!$B$39:$C$53,2,TRUE))</f>
        <v>1. 100%</v>
      </c>
      <c r="O432" s="9" t="str">
        <f>IF($B432="Область","",VLOOKUP(M432,Параметри!$B$21:$C$35,2,TRUE))</f>
        <v>3. 1,4-2,1</v>
      </c>
      <c r="P432" s="9">
        <f t="shared" si="19"/>
        <v>1</v>
      </c>
      <c r="Q432" s="9">
        <f t="shared" si="20"/>
        <v>3</v>
      </c>
      <c r="R432" s="116">
        <v>12.5</v>
      </c>
      <c r="S432" s="117">
        <f>IF(C432="Область",Параметри!$K$47,IF(C432="Київ",Параметри!$K$48,IF(L432&lt;Параметри!$I$42,Параметри!$K$42,IF(L432&lt;Параметри!$I$43,Параметри!$K$43,IF(L432&lt;Параметри!$I$44,Параметри!$K$44,IF(L432&lt;Параметри!$I$45,Параметри!$K$45,Параметри!$K$46))))))</f>
        <v>0.53</v>
      </c>
      <c r="T432" s="97">
        <f>IF($B432="Область",Параметри!K$63,IF($R432&lt;Параметри!$G$59,Параметри!K$58,IF($R432&lt;Параметри!$G$60,Параметри!K$59,IF($R432&lt;Параметри!$G$61,Параметри!K$60,IF($R432&lt;Параметри!$G$62,Параметри!K$61,Параметри!K$62)))))</f>
        <v>1.7000000000000001E-2</v>
      </c>
      <c r="U432" s="97">
        <f>IF($B432="Область",Параметри!L$63,IF($R432&lt;Параметри!$G$59,Параметри!L$58,IF($R432&lt;Параметри!$G$60,Параметри!L$59,IF($R432&lt;Параметри!$G$61,Параметри!L$60,IF($R432&lt;Параметри!$G$62,Параметри!L$61,Параметри!L$62)))))</f>
        <v>4.7E-2</v>
      </c>
      <c r="V432" s="98">
        <f>IF(OR(SUM('Дані з ДІСО'!G432:I432)=0,Розрахунки!H432=0),"",Розрахунки!H432/SUM('Дані з ДІСО'!G432:I432))</f>
        <v>14.741935483870968</v>
      </c>
      <c r="W432" s="9">
        <v>2021</v>
      </c>
      <c r="X432" s="9">
        <v>12.5</v>
      </c>
      <c r="Y432" s="9">
        <v>13</v>
      </c>
      <c r="Z432" s="9" t="s">
        <v>4535</v>
      </c>
      <c r="AA432" s="99">
        <v>12.5</v>
      </c>
      <c r="AB432" s="9" t="str">
        <f>IF('Коефіцієнти АТО'!C432="Область","",'Коефіцієнти АТО'!D432)</f>
        <v>Запорізька</v>
      </c>
      <c r="AC432" s="9"/>
    </row>
    <row r="433" spans="1:29" ht="15" customHeight="1">
      <c r="A433" s="9">
        <v>432</v>
      </c>
      <c r="B433" s="9" t="s">
        <v>3151</v>
      </c>
      <c r="C433" s="9" t="s">
        <v>3151</v>
      </c>
      <c r="D433" s="9" t="s">
        <v>3523</v>
      </c>
      <c r="E433" s="9" t="s">
        <v>29</v>
      </c>
      <c r="F433" s="9" t="s">
        <v>913</v>
      </c>
      <c r="G433" s="9" t="s">
        <v>3562</v>
      </c>
      <c r="H433" s="9" t="s">
        <v>912</v>
      </c>
      <c r="I433" s="9">
        <v>3573</v>
      </c>
      <c r="J433" s="9">
        <v>2307</v>
      </c>
      <c r="K433" s="9">
        <v>256.60000000000002</v>
      </c>
      <c r="L433" s="115">
        <f t="shared" si="18"/>
        <v>0.64567590260285479</v>
      </c>
      <c r="M433" s="96">
        <f>IF($B433="Область","",SUM('Дані з ДІСО'!J433:L433)/K433)</f>
        <v>1.0756040530007793</v>
      </c>
      <c r="N433" s="9" t="str">
        <f>IF($B433="Область","",VLOOKUP(100*J433/I433,Параметри!$B$39:$C$53,2,TRUE))</f>
        <v>4. 63-66</v>
      </c>
      <c r="O433" s="9" t="str">
        <f>IF($B433="Область","",VLOOKUP(M433,Параметри!$B$21:$C$35,2,TRUE))</f>
        <v>2. 1-1,4</v>
      </c>
      <c r="P433" s="9">
        <f t="shared" si="19"/>
        <v>4</v>
      </c>
      <c r="Q433" s="9">
        <f t="shared" si="20"/>
        <v>2</v>
      </c>
      <c r="R433" s="116">
        <v>12</v>
      </c>
      <c r="S433" s="117">
        <f>IF(C433="Область",Параметри!$K$47,IF(C433="Київ",Параметри!$K$48,IF(L433&lt;Параметри!$I$42,Параметри!$K$42,IF(L433&lt;Параметри!$I$43,Параметри!$K$43,IF(L433&lt;Параметри!$I$44,Параметри!$K$44,IF(L433&lt;Параметри!$I$45,Параметри!$K$45,Параметри!$K$46))))))</f>
        <v>0.48</v>
      </c>
      <c r="T433" s="97">
        <f>IF($B433="Область",Параметри!K$63,IF($R433&lt;Параметри!$G$59,Параметри!K$58,IF($R433&lt;Параметри!$G$60,Параметри!K$59,IF($R433&lt;Параметри!$G$61,Параметри!K$60,IF($R433&lt;Параметри!$G$62,Параметри!K$61,Параметри!K$62)))))</f>
        <v>1.7000000000000001E-2</v>
      </c>
      <c r="U433" s="97">
        <f>IF($B433="Область",Параметри!L$63,IF($R433&lt;Параметри!$G$59,Параметри!L$58,IF($R433&lt;Параметри!$G$60,Параметри!L$59,IF($R433&lt;Параметри!$G$61,Параметри!L$60,IF($R433&lt;Параметри!$G$62,Параметри!L$61,Параметри!L$62)))))</f>
        <v>4.7E-2</v>
      </c>
      <c r="V433" s="98">
        <f>IF(OR(SUM('Дані з ДІСО'!G433:I433)=0,Розрахунки!H433=0),"",Розрахунки!H433/SUM('Дані з ДІСО'!G433:I433))</f>
        <v>13.8</v>
      </c>
      <c r="W433" s="9">
        <v>2021</v>
      </c>
      <c r="X433" s="9">
        <v>13</v>
      </c>
      <c r="Y433" s="9">
        <v>11</v>
      </c>
      <c r="Z433" s="9" t="s">
        <v>4536</v>
      </c>
      <c r="AA433" s="99">
        <v>12</v>
      </c>
      <c r="AB433" s="9" t="str">
        <f>IF('Коефіцієнти АТО'!C433="Область","",'Коефіцієнти АТО'!D433)</f>
        <v>Запорізька</v>
      </c>
      <c r="AC433" s="9"/>
    </row>
    <row r="434" spans="1:29" ht="15" customHeight="1">
      <c r="A434" s="9">
        <v>433</v>
      </c>
      <c r="B434" s="9" t="s">
        <v>3148</v>
      </c>
      <c r="C434" s="9" t="s">
        <v>3148</v>
      </c>
      <c r="D434" s="9" t="s">
        <v>3523</v>
      </c>
      <c r="E434" s="9" t="s">
        <v>24</v>
      </c>
      <c r="F434" s="9" t="s">
        <v>915</v>
      </c>
      <c r="G434" s="9" t="s">
        <v>3563</v>
      </c>
      <c r="H434" s="9" t="s">
        <v>914</v>
      </c>
      <c r="I434" s="9">
        <v>3285</v>
      </c>
      <c r="J434" s="9">
        <v>3285</v>
      </c>
      <c r="K434" s="9">
        <v>271.39999999999998</v>
      </c>
      <c r="L434" s="115">
        <f t="shared" si="18"/>
        <v>1</v>
      </c>
      <c r="M434" s="96">
        <f>IF($B434="Область","",SUM('Дані з ДІСО'!J434:L434)/K434)</f>
        <v>0.76823876197494478</v>
      </c>
      <c r="N434" s="9" t="str">
        <f>IF($B434="Область","",VLOOKUP(100*J434/I434,Параметри!$B$39:$C$53,2,TRUE))</f>
        <v>1. 100%</v>
      </c>
      <c r="O434" s="9" t="str">
        <f>IF($B434="Область","",VLOOKUP(M434,Параметри!$B$21:$C$35,2,TRUE))</f>
        <v>1. 0-1</v>
      </c>
      <c r="P434" s="9">
        <f t="shared" si="19"/>
        <v>1</v>
      </c>
      <c r="Q434" s="9">
        <f t="shared" si="20"/>
        <v>1</v>
      </c>
      <c r="R434" s="116">
        <v>11</v>
      </c>
      <c r="S434" s="117">
        <f>IF(C434="Область",Параметри!$K$47,IF(C434="Київ",Параметри!$K$48,IF(L434&lt;Параметри!$I$42,Параметри!$K$42,IF(L434&lt;Параметри!$I$43,Параметри!$K$43,IF(L434&lt;Параметри!$I$44,Параметри!$K$44,IF(L434&lt;Параметри!$I$45,Параметри!$K$45,Параметри!$K$46))))))</f>
        <v>0.53</v>
      </c>
      <c r="T434" s="97">
        <f>IF($B434="Область",Параметри!K$63,IF($R434&lt;Параметри!$G$59,Параметри!K$58,IF($R434&lt;Параметри!$G$60,Параметри!K$59,IF($R434&lt;Параметри!$G$61,Параметри!K$60,IF($R434&lt;Параметри!$G$62,Параметри!K$61,Параметри!K$62)))))</f>
        <v>1.7000000000000001E-2</v>
      </c>
      <c r="U434" s="97">
        <f>IF($B434="Область",Параметри!L$63,IF($R434&lt;Параметри!$G$59,Параметри!L$58,IF($R434&lt;Параметри!$G$60,Параметри!L$59,IF($R434&lt;Параметри!$G$61,Параметри!L$60,IF($R434&lt;Параметри!$G$62,Параметри!L$61,Параметри!L$62)))))</f>
        <v>4.7E-2</v>
      </c>
      <c r="V434" s="98">
        <f>IF(OR(SUM('Дані з ДІСО'!G434:I434)=0,Розрахунки!H434=0),"",Розрахунки!H434/SUM('Дані з ДІСО'!G434:I434))</f>
        <v>13.03125</v>
      </c>
      <c r="W434" s="9">
        <v>2021</v>
      </c>
      <c r="X434" s="9">
        <v>10</v>
      </c>
      <c r="Y434" s="9">
        <v>12</v>
      </c>
      <c r="Z434" s="9" t="s">
        <v>4536</v>
      </c>
      <c r="AA434" s="99">
        <v>11</v>
      </c>
      <c r="AB434" s="9" t="str">
        <f>IF('Коефіцієнти АТО'!C434="Область","",'Коефіцієнти АТО'!D434)</f>
        <v>Запорізька</v>
      </c>
      <c r="AC434" s="9"/>
    </row>
    <row r="435" spans="1:29" ht="15" customHeight="1">
      <c r="A435" s="9">
        <v>434</v>
      </c>
      <c r="B435" s="9" t="s">
        <v>3151</v>
      </c>
      <c r="C435" s="9" t="s">
        <v>3151</v>
      </c>
      <c r="D435" s="9" t="s">
        <v>3523</v>
      </c>
      <c r="E435" s="9" t="s">
        <v>29</v>
      </c>
      <c r="F435" s="9" t="s">
        <v>917</v>
      </c>
      <c r="G435" s="9" t="s">
        <v>3358</v>
      </c>
      <c r="H435" s="9" t="s">
        <v>916</v>
      </c>
      <c r="I435" s="9">
        <v>7001</v>
      </c>
      <c r="J435" s="9">
        <v>4337</v>
      </c>
      <c r="K435" s="9">
        <v>497.7</v>
      </c>
      <c r="L435" s="115">
        <f t="shared" si="18"/>
        <v>0.61948293100985574</v>
      </c>
      <c r="M435" s="96">
        <f>IF($B435="Область","",SUM('Дані з ДІСО'!J435:L435)/K435)</f>
        <v>0.66405465139642361</v>
      </c>
      <c r="N435" s="9" t="str">
        <f>IF($B435="Область","",VLOOKUP(100*J435/I435,Параметри!$B$39:$C$53,2,TRUE))</f>
        <v>5. 58-63</v>
      </c>
      <c r="O435" s="9" t="str">
        <f>IF($B435="Область","",VLOOKUP(M435,Параметри!$B$21:$C$35,2,TRUE))</f>
        <v>1. 0-1</v>
      </c>
      <c r="P435" s="9">
        <f t="shared" si="19"/>
        <v>5</v>
      </c>
      <c r="Q435" s="9">
        <f t="shared" si="20"/>
        <v>1</v>
      </c>
      <c r="R435" s="116">
        <v>13.5</v>
      </c>
      <c r="S435" s="117">
        <f>IF(C435="Область",Параметри!$K$47,IF(C435="Київ",Параметри!$K$48,IF(L435&lt;Параметри!$I$42,Параметри!$K$42,IF(L435&lt;Параметри!$I$43,Параметри!$K$43,IF(L435&lt;Параметри!$I$44,Параметри!$K$44,IF(L435&lt;Параметри!$I$45,Параметри!$K$45,Параметри!$K$46))))))</f>
        <v>0.48</v>
      </c>
      <c r="T435" s="97">
        <f>IF($B435="Область",Параметри!K$63,IF($R435&lt;Параметри!$G$59,Параметри!K$58,IF($R435&lt;Параметри!$G$60,Параметри!K$59,IF($R435&lt;Параметри!$G$61,Параметри!K$60,IF($R435&lt;Параметри!$G$62,Параметри!K$61,Параметри!K$62)))))</f>
        <v>1.7000000000000001E-2</v>
      </c>
      <c r="U435" s="97">
        <f>IF($B435="Область",Параметри!L$63,IF($R435&lt;Параметри!$G$59,Параметри!L$58,IF($R435&lt;Параметри!$G$60,Параметри!L$59,IF($R435&lt;Параметри!$G$61,Параметри!L$60,IF($R435&lt;Параметри!$G$62,Параметри!L$61,Параметри!L$62)))))</f>
        <v>4.7E-2</v>
      </c>
      <c r="V435" s="98">
        <f>IF(OR(SUM('Дані з ДІСО'!G435:I435)=0,Розрахунки!H435=0),"",Розрахунки!H435/SUM('Дані з ДІСО'!G435:I435))</f>
        <v>18.361111111111111</v>
      </c>
      <c r="W435" s="9">
        <v>2021</v>
      </c>
      <c r="X435" s="9">
        <v>13.5</v>
      </c>
      <c r="Y435" s="9">
        <v>13</v>
      </c>
      <c r="Z435" s="9" t="s">
        <v>4535</v>
      </c>
      <c r="AA435" s="99">
        <v>13.5</v>
      </c>
      <c r="AB435" s="9" t="str">
        <f>IF('Коефіцієнти АТО'!C435="Область","",'Коефіцієнти АТО'!D435)</f>
        <v>Запорізька</v>
      </c>
      <c r="AC435" s="9"/>
    </row>
    <row r="436" spans="1:29" ht="15" customHeight="1">
      <c r="A436" s="9">
        <v>435</v>
      </c>
      <c r="B436" s="9" t="s">
        <v>3145</v>
      </c>
      <c r="C436" s="9" t="s">
        <v>3146</v>
      </c>
      <c r="D436" s="9" t="s">
        <v>3523</v>
      </c>
      <c r="E436" s="9" t="s">
        <v>21</v>
      </c>
      <c r="F436" s="9" t="s">
        <v>919</v>
      </c>
      <c r="G436" s="9" t="s">
        <v>3564</v>
      </c>
      <c r="H436" s="9" t="s">
        <v>918</v>
      </c>
      <c r="I436" s="9">
        <v>20922</v>
      </c>
      <c r="J436" s="9">
        <v>8151</v>
      </c>
      <c r="K436" s="9">
        <v>539.4</v>
      </c>
      <c r="L436" s="115">
        <f t="shared" si="18"/>
        <v>0.38958990536277605</v>
      </c>
      <c r="M436" s="96">
        <f>IF($B436="Область","",SUM('Дані з ДІСО'!J436:L436)/K436)</f>
        <v>4.2528735632183912</v>
      </c>
      <c r="N436" s="9" t="str">
        <f>IF($B436="Область","",VLOOKUP(100*J436/I436,Параметри!$B$39:$C$53,2,TRUE))</f>
        <v>9. 26-43</v>
      </c>
      <c r="O436" s="9" t="str">
        <f>IF($B436="Область","",VLOOKUP(M436,Параметри!$B$21:$C$35,2,TRUE))</f>
        <v>7. 4,1-4,5</v>
      </c>
      <c r="P436" s="9">
        <f t="shared" si="19"/>
        <v>9</v>
      </c>
      <c r="Q436" s="9">
        <f t="shared" si="20"/>
        <v>7</v>
      </c>
      <c r="R436" s="116">
        <v>18</v>
      </c>
      <c r="S436" s="117">
        <f>IF(C436="Область",Параметри!$K$47,IF(C436="Київ",Параметри!$K$48,IF(L436&lt;Параметри!$I$42,Параметри!$K$42,IF(L436&lt;Параметри!$I$43,Параметри!$K$43,IF(L436&lt;Параметри!$I$44,Параметри!$K$44,IF(L436&lt;Параметри!$I$45,Параметри!$K$45,Параметри!$K$46))))))</f>
        <v>0.33</v>
      </c>
      <c r="T436" s="97">
        <f>IF($B436="Область",Параметри!K$63,IF($R436&lt;Параметри!$G$59,Параметри!K$58,IF($R436&lt;Параметри!$G$60,Параметри!K$59,IF($R436&lt;Параметри!$G$61,Параметри!K$60,IF($R436&lt;Параметри!$G$62,Параметри!K$61,Параметри!K$62)))))</f>
        <v>1.7000000000000001E-2</v>
      </c>
      <c r="U436" s="97">
        <f>IF($B436="Область",Параметри!L$63,IF($R436&lt;Параметри!$G$59,Параметри!L$58,IF($R436&lt;Параметри!$G$60,Параметри!L$59,IF($R436&lt;Параметри!$G$61,Параметри!L$60,IF($R436&lt;Параметри!$G$62,Параметри!L$61,Параметри!L$62)))))</f>
        <v>4.7E-2</v>
      </c>
      <c r="V436" s="98">
        <f>IF(OR(SUM('Дані з ДІСО'!G436:I436)=0,Розрахунки!H436=0),"",Розрахунки!H436/SUM('Дані з ДІСО'!G436:I436))</f>
        <v>20.666666666666668</v>
      </c>
      <c r="W436" s="9">
        <v>2021</v>
      </c>
      <c r="X436" s="9">
        <v>18</v>
      </c>
      <c r="Y436" s="9">
        <v>17</v>
      </c>
      <c r="Z436" s="9" t="s">
        <v>4535</v>
      </c>
      <c r="AA436" s="99">
        <v>18</v>
      </c>
      <c r="AB436" s="9" t="str">
        <f>IF('Коефіцієнти АТО'!C436="Область","",'Коефіцієнти АТО'!D436)</f>
        <v>Запорізька</v>
      </c>
      <c r="AC436" s="9"/>
    </row>
    <row r="437" spans="1:29" ht="15" customHeight="1">
      <c r="A437" s="9">
        <v>436</v>
      </c>
      <c r="B437" s="9" t="s">
        <v>3145</v>
      </c>
      <c r="C437" s="9" t="s">
        <v>3146</v>
      </c>
      <c r="D437" s="9" t="s">
        <v>3523</v>
      </c>
      <c r="E437" s="9" t="s">
        <v>21</v>
      </c>
      <c r="F437" s="9" t="s">
        <v>921</v>
      </c>
      <c r="G437" s="9" t="s">
        <v>3565</v>
      </c>
      <c r="H437" s="9" t="s">
        <v>920</v>
      </c>
      <c r="I437" s="9">
        <v>16822</v>
      </c>
      <c r="J437" s="9">
        <v>2239</v>
      </c>
      <c r="K437" s="9">
        <v>164.7</v>
      </c>
      <c r="L437" s="115">
        <f t="shared" si="18"/>
        <v>0.13309951254309832</v>
      </c>
      <c r="M437" s="96">
        <f>IF($B437="Область","",SUM('Дані з ДІСО'!J437:L437)/K437)</f>
        <v>13.139040680024287</v>
      </c>
      <c r="N437" s="9" t="str">
        <f>IF($B437="Область","",VLOOKUP(100*J437/I437,Параметри!$B$39:$C$53,2,TRUE))</f>
        <v>13. 12-19</v>
      </c>
      <c r="O437" s="9" t="str">
        <f>IF($B437="Область","",VLOOKUP(M437,Параметри!$B$21:$C$35,2,TRUE))</f>
        <v>11. 10,2-15</v>
      </c>
      <c r="P437" s="9">
        <f t="shared" si="19"/>
        <v>13</v>
      </c>
      <c r="Q437" s="9">
        <f t="shared" si="20"/>
        <v>11</v>
      </c>
      <c r="R437" s="116">
        <v>21.5</v>
      </c>
      <c r="S437" s="117">
        <f>IF(C437="Область",Параметри!$K$47,IF(C437="Київ",Параметри!$K$48,IF(L437&lt;Параметри!$I$42,Параметри!$K$42,IF(L437&lt;Параметри!$I$43,Параметри!$K$43,IF(L437&lt;Параметри!$I$44,Параметри!$K$44,IF(L437&lt;Параметри!$I$45,Параметри!$K$45,Параметри!$K$46))))))</f>
        <v>0.23</v>
      </c>
      <c r="T437" s="97">
        <f>IF($B437="Область",Параметри!K$63,IF($R437&lt;Параметри!$G$59,Параметри!K$58,IF($R437&lt;Параметри!$G$60,Параметри!K$59,IF($R437&lt;Параметри!$G$61,Параметри!K$60,IF($R437&lt;Параметри!$G$62,Параметри!K$61,Параметри!K$62)))))</f>
        <v>7.4999999999999997E-2</v>
      </c>
      <c r="U437" s="97">
        <f>IF($B437="Область",Параметри!L$63,IF($R437&lt;Параметри!$G$59,Параметри!L$58,IF($R437&lt;Параметри!$G$60,Параметри!L$59,IF($R437&lt;Параметри!$G$61,Параметри!L$60,IF($R437&lt;Параметри!$G$62,Параметри!L$61,Параметри!L$62)))))</f>
        <v>4.7E-2</v>
      </c>
      <c r="V437" s="98">
        <f>IF(OR(SUM('Дані з ДІСО'!G437:I437)=0,Розрахунки!H437=0),"",Розрахунки!H437/SUM('Дані з ДІСО'!G437:I437))</f>
        <v>27.743589743589745</v>
      </c>
      <c r="W437" s="9">
        <v>2021</v>
      </c>
      <c r="X437" s="9">
        <v>22.5</v>
      </c>
      <c r="Y437" s="9">
        <v>20.5</v>
      </c>
      <c r="Z437" s="9" t="s">
        <v>4536</v>
      </c>
      <c r="AA437" s="99">
        <v>21.5</v>
      </c>
      <c r="AB437" s="9" t="str">
        <f>IF('Коефіцієнти АТО'!C437="Область","",'Коефіцієнти АТО'!D437)</f>
        <v>Запорізька</v>
      </c>
      <c r="AC437" s="9"/>
    </row>
    <row r="438" spans="1:29" ht="15" customHeight="1">
      <c r="A438" s="9">
        <v>437</v>
      </c>
      <c r="B438" s="9" t="s">
        <v>3145</v>
      </c>
      <c r="C438" s="9" t="s">
        <v>3146</v>
      </c>
      <c r="D438" s="9" t="s">
        <v>3523</v>
      </c>
      <c r="E438" s="9" t="s">
        <v>21</v>
      </c>
      <c r="F438" s="9" t="s">
        <v>923</v>
      </c>
      <c r="G438" s="9" t="s">
        <v>3566</v>
      </c>
      <c r="H438" s="9" t="s">
        <v>922</v>
      </c>
      <c r="I438" s="9">
        <v>18468</v>
      </c>
      <c r="J438" s="9">
        <v>432</v>
      </c>
      <c r="K438" s="9">
        <v>294</v>
      </c>
      <c r="L438" s="115">
        <f t="shared" si="18"/>
        <v>2.3391812865497075E-2</v>
      </c>
      <c r="M438" s="96">
        <f>IF($B438="Область","",SUM('Дані з ДІСО'!J438:L438)/K438)</f>
        <v>7.0612244897959187</v>
      </c>
      <c r="N438" s="9" t="str">
        <f>IF($B438="Область","",VLOOKUP(100*J438/I438,Параметри!$B$39:$C$53,2,TRUE))</f>
        <v>15. 0-9</v>
      </c>
      <c r="O438" s="9" t="str">
        <f>IF($B438="Область","",VLOOKUP(M438,Параметри!$B$21:$C$35,2,TRUE))</f>
        <v>10. 7-10,2</v>
      </c>
      <c r="P438" s="9">
        <f t="shared" si="19"/>
        <v>15</v>
      </c>
      <c r="Q438" s="9">
        <f t="shared" si="20"/>
        <v>10</v>
      </c>
      <c r="R438" s="116">
        <v>21.5</v>
      </c>
      <c r="S438" s="117">
        <f>IF(C438="Область",Параметри!$K$47,IF(C438="Київ",Параметри!$K$48,IF(L438&lt;Параметри!$I$42,Параметри!$K$42,IF(L438&lt;Параметри!$I$43,Параметри!$K$43,IF(L438&lt;Параметри!$I$44,Параметри!$K$44,IF(L438&lt;Параметри!$I$45,Параметри!$K$45,Параметри!$K$46))))))</f>
        <v>0.23</v>
      </c>
      <c r="T438" s="97">
        <f>IF($B438="Область",Параметри!K$63,IF($R438&lt;Параметри!$G$59,Параметри!K$58,IF($R438&lt;Параметри!$G$60,Параметри!K$59,IF($R438&lt;Параметри!$G$61,Параметри!K$60,IF($R438&lt;Параметри!$G$62,Параметри!K$61,Параметри!K$62)))))</f>
        <v>7.4999999999999997E-2</v>
      </c>
      <c r="U438" s="97">
        <f>IF($B438="Область",Параметри!L$63,IF($R438&lt;Параметри!$G$59,Параметри!L$58,IF($R438&lt;Параметри!$G$60,Параметри!L$59,IF($R438&lt;Параметри!$G$61,Параметри!L$60,IF($R438&lt;Параметри!$G$62,Параметри!L$61,Параметри!L$62)))))</f>
        <v>4.7E-2</v>
      </c>
      <c r="V438" s="98">
        <f>IF(OR(SUM('Дані з ДІСО'!G438:I438)=0,Розрахунки!H438=0),"",Розрахунки!H438/SUM('Дані з ДІСО'!G438:I438))</f>
        <v>31.938461538461539</v>
      </c>
      <c r="W438" s="9">
        <v>2021</v>
      </c>
      <c r="X438" s="9">
        <v>21</v>
      </c>
      <c r="Y438" s="9">
        <v>22.5</v>
      </c>
      <c r="Z438" s="9" t="s">
        <v>4536</v>
      </c>
      <c r="AA438" s="99">
        <v>21.5</v>
      </c>
      <c r="AB438" s="9" t="str">
        <f>IF('Коефіцієнти АТО'!C438="Область","",'Коефіцієнти АТО'!D438)</f>
        <v>Запорізька</v>
      </c>
      <c r="AC438" s="9"/>
    </row>
    <row r="439" spans="1:29" ht="15" customHeight="1">
      <c r="A439" s="9">
        <v>438</v>
      </c>
      <c r="B439" s="9" t="s">
        <v>3176</v>
      </c>
      <c r="C439" s="9" t="s">
        <v>3146</v>
      </c>
      <c r="D439" s="9" t="s">
        <v>3523</v>
      </c>
      <c r="E439" s="9" t="s">
        <v>78</v>
      </c>
      <c r="F439" s="9" t="s">
        <v>925</v>
      </c>
      <c r="G439" s="9" t="s">
        <v>3567</v>
      </c>
      <c r="H439" s="9" t="s">
        <v>924</v>
      </c>
      <c r="I439" s="9">
        <v>52887</v>
      </c>
      <c r="J439" s="9">
        <v>0</v>
      </c>
      <c r="K439" s="9">
        <v>112.8</v>
      </c>
      <c r="L439" s="115">
        <f t="shared" si="18"/>
        <v>0</v>
      </c>
      <c r="M439" s="96">
        <f>IF($B439="Область","",SUM('Дані з ДІСО'!J439:L439)/K439)</f>
        <v>45.226063829787236</v>
      </c>
      <c r="N439" s="9" t="str">
        <f>IF($B439="Область","",VLOOKUP(100*J439/I439,Параметри!$B$39:$C$53,2,TRUE))</f>
        <v>15. 0-9</v>
      </c>
      <c r="O439" s="9" t="str">
        <f>IF($B439="Область","",VLOOKUP(M439,Параметри!$B$21:$C$35,2,TRUE))</f>
        <v>14. 44,9-93,7</v>
      </c>
      <c r="P439" s="9">
        <f t="shared" si="19"/>
        <v>15</v>
      </c>
      <c r="Q439" s="9">
        <f t="shared" si="20"/>
        <v>14</v>
      </c>
      <c r="R439" s="116">
        <v>27.5</v>
      </c>
      <c r="S439" s="117">
        <f>IF(C439="Область",Параметри!$K$47,IF(C439="Київ",Параметри!$K$48,IF(L439&lt;Параметри!$I$42,Параметри!$K$42,IF(L439&lt;Параметри!$I$43,Параметри!$K$43,IF(L439&lt;Параметри!$I$44,Параметри!$K$44,IF(L439&lt;Параметри!$I$45,Параметри!$K$45,Параметри!$K$46))))))</f>
        <v>0.23</v>
      </c>
      <c r="T439" s="97">
        <f>IF($B439="Область",Параметри!K$63,IF($R439&lt;Параметри!$G$59,Параметри!K$58,IF($R439&lt;Параметри!$G$60,Параметри!K$59,IF($R439&lt;Параметри!$G$61,Параметри!K$60,IF($R439&lt;Параметри!$G$62,Параметри!K$61,Параметри!K$62)))))</f>
        <v>0.15</v>
      </c>
      <c r="U439" s="97">
        <f>IF($B439="Область",Параметри!L$63,IF($R439&lt;Параметри!$G$59,Параметри!L$58,IF($R439&lt;Параметри!$G$60,Параметри!L$59,IF($R439&lt;Параметри!$G$61,Параметри!L$60,IF($R439&lt;Параметри!$G$62,Параметри!L$61,Параметри!L$62)))))</f>
        <v>0.10100000000000001</v>
      </c>
      <c r="V439" s="98">
        <f>IF(OR(SUM('Дані з ДІСО'!G439:I439)=0,Розрахунки!H439=0),"",Розрахунки!H439/SUM('Дані з ДІСО'!G439:I439))</f>
        <v>26.161538461538463</v>
      </c>
      <c r="W439" s="9" t="s">
        <v>3176</v>
      </c>
      <c r="X439" s="9">
        <v>27.5</v>
      </c>
      <c r="Y439" s="9">
        <v>27</v>
      </c>
      <c r="Z439" s="9" t="s">
        <v>4535</v>
      </c>
      <c r="AA439" s="99">
        <v>27.5</v>
      </c>
      <c r="AB439" s="9" t="str">
        <f>IF('Коефіцієнти АТО'!C439="Область","",'Коефіцієнти АТО'!D439)</f>
        <v>Запорізька</v>
      </c>
      <c r="AC439" s="9"/>
    </row>
    <row r="440" spans="1:29" ht="15" customHeight="1">
      <c r="A440" s="9">
        <v>439</v>
      </c>
      <c r="B440" s="9" t="s">
        <v>3176</v>
      </c>
      <c r="C440" s="9" t="s">
        <v>3146</v>
      </c>
      <c r="D440" s="9" t="s">
        <v>3523</v>
      </c>
      <c r="E440" s="9" t="s">
        <v>78</v>
      </c>
      <c r="F440" s="9" t="s">
        <v>927</v>
      </c>
      <c r="G440" s="9" t="s">
        <v>3568</v>
      </c>
      <c r="H440" s="9" t="s">
        <v>926</v>
      </c>
      <c r="I440" s="9">
        <v>722713</v>
      </c>
      <c r="J440" s="9">
        <v>0</v>
      </c>
      <c r="K440" s="9">
        <v>281.8</v>
      </c>
      <c r="L440" s="115">
        <f t="shared" si="18"/>
        <v>0</v>
      </c>
      <c r="M440" s="96">
        <f>IF($B440="Область","",SUM('Дані з ДІСО'!J440:L440)/K440)</f>
        <v>224.79950319375442</v>
      </c>
      <c r="N440" s="9" t="str">
        <f>IF($B440="Область","",VLOOKUP(100*J440/I440,Параметри!$B$39:$C$53,2,TRUE))</f>
        <v>15. 0-9</v>
      </c>
      <c r="O440" s="9" t="str">
        <f>IF($B440="Область","",VLOOKUP(M440,Параметри!$B$21:$C$35,2,TRUE))</f>
        <v>15. 93,7-</v>
      </c>
      <c r="P440" s="9">
        <f t="shared" si="19"/>
        <v>15</v>
      </c>
      <c r="Q440" s="9">
        <f t="shared" si="20"/>
        <v>15</v>
      </c>
      <c r="R440" s="116">
        <v>27.5</v>
      </c>
      <c r="S440" s="117">
        <f>IF(C440="Область",Параметри!$K$47,IF(C440="Київ",Параметри!$K$48,IF(L440&lt;Параметри!$I$42,Параметри!$K$42,IF(L440&lt;Параметри!$I$43,Параметри!$K$43,IF(L440&lt;Параметри!$I$44,Параметри!$K$44,IF(L440&lt;Параметри!$I$45,Параметри!$K$45,Параметри!$K$46))))))</f>
        <v>0.23</v>
      </c>
      <c r="T440" s="97">
        <f>IF($B440="Область",Параметри!K$63,IF($R440&lt;Параметри!$G$59,Параметри!K$58,IF($R440&lt;Параметри!$G$60,Параметри!K$59,IF($R440&lt;Параметри!$G$61,Параметри!K$60,IF($R440&lt;Параметри!$G$62,Параметри!K$61,Параметри!K$62)))))</f>
        <v>0.15</v>
      </c>
      <c r="U440" s="97">
        <f>IF($B440="Область",Параметри!L$63,IF($R440&lt;Параметри!$G$59,Параметри!L$58,IF($R440&lt;Параметри!$G$60,Параметри!L$59,IF($R440&lt;Параметри!$G$61,Параметри!L$60,IF($R440&lt;Параметри!$G$62,Параметри!L$61,Параметри!L$62)))))</f>
        <v>0.10100000000000001</v>
      </c>
      <c r="V440" s="98">
        <f>IF(OR(SUM('Дані з ДІСО'!G440:I440)=0,Розрахунки!H440=0),"",Розрахунки!H440/SUM('Дані з ДІСО'!G440:I440))</f>
        <v>32.287716615698265</v>
      </c>
      <c r="W440" s="9" t="s">
        <v>3176</v>
      </c>
      <c r="X440" s="9">
        <v>27.5</v>
      </c>
      <c r="Y440" s="9">
        <v>27.5</v>
      </c>
      <c r="Z440" s="9" t="s">
        <v>4535</v>
      </c>
      <c r="AA440" s="99">
        <v>27.5</v>
      </c>
      <c r="AB440" s="9" t="str">
        <f>IF('Коефіцієнти АТО'!C440="Область","",'Коефіцієнти АТО'!D440)</f>
        <v>Запорізька</v>
      </c>
      <c r="AC440" s="9">
        <v>1</v>
      </c>
    </row>
    <row r="441" spans="1:29" ht="15" customHeight="1">
      <c r="A441" s="9">
        <v>440</v>
      </c>
      <c r="B441" s="9" t="s">
        <v>3148</v>
      </c>
      <c r="C441" s="9" t="s">
        <v>3148</v>
      </c>
      <c r="D441" s="9" t="s">
        <v>3523</v>
      </c>
      <c r="E441" s="9" t="s">
        <v>24</v>
      </c>
      <c r="F441" s="9" t="s">
        <v>929</v>
      </c>
      <c r="G441" s="9" t="s">
        <v>3569</v>
      </c>
      <c r="H441" s="9" t="s">
        <v>928</v>
      </c>
      <c r="I441" s="9">
        <v>5600</v>
      </c>
      <c r="J441" s="9">
        <v>5600</v>
      </c>
      <c r="K441" s="9">
        <v>423.4</v>
      </c>
      <c r="L441" s="115">
        <f t="shared" si="18"/>
        <v>1</v>
      </c>
      <c r="M441" s="96">
        <f>IF($B441="Область","",SUM('Дані з ДІСО'!J441:L441)/K441)</f>
        <v>1.0569201700519604</v>
      </c>
      <c r="N441" s="9" t="str">
        <f>IF($B441="Область","",VLOOKUP(100*J441/I441,Параметри!$B$39:$C$53,2,TRUE))</f>
        <v>1. 100%</v>
      </c>
      <c r="O441" s="9" t="str">
        <f>IF($B441="Область","",VLOOKUP(M441,Параметри!$B$21:$C$35,2,TRUE))</f>
        <v>2. 1-1,4</v>
      </c>
      <c r="P441" s="9">
        <f t="shared" si="19"/>
        <v>1</v>
      </c>
      <c r="Q441" s="9">
        <f t="shared" si="20"/>
        <v>2</v>
      </c>
      <c r="R441" s="116">
        <v>11</v>
      </c>
      <c r="S441" s="117">
        <f>IF(C441="Область",Параметри!$K$47,IF(C441="Київ",Параметри!$K$48,IF(L441&lt;Параметри!$I$42,Параметри!$K$42,IF(L441&lt;Параметри!$I$43,Параметри!$K$43,IF(L441&lt;Параметри!$I$44,Параметри!$K$44,IF(L441&lt;Параметри!$I$45,Параметри!$K$45,Параметри!$K$46))))))</f>
        <v>0.53</v>
      </c>
      <c r="T441" s="97">
        <f>IF($B441="Область",Параметри!K$63,IF($R441&lt;Параметри!$G$59,Параметри!K$58,IF($R441&lt;Параметри!$G$60,Параметри!K$59,IF($R441&lt;Параметри!$G$61,Параметри!K$60,IF($R441&lt;Параметри!$G$62,Параметри!K$61,Параметри!K$62)))))</f>
        <v>1.7000000000000001E-2</v>
      </c>
      <c r="U441" s="97">
        <f>IF($B441="Область",Параметри!L$63,IF($R441&lt;Параметри!$G$59,Параметри!L$58,IF($R441&lt;Параметри!$G$60,Параметри!L$59,IF($R441&lt;Параметри!$G$61,Параметри!L$60,IF($R441&lt;Параметри!$G$62,Параметри!L$61,Параметри!L$62)))))</f>
        <v>4.7E-2</v>
      </c>
      <c r="V441" s="98">
        <f>IF(OR(SUM('Дані з ДІСО'!G441:I441)=0,Розрахунки!H441=0),"",Розрахунки!H441/SUM('Дані з ДІСО'!G441:I441))</f>
        <v>8.1363636363636367</v>
      </c>
      <c r="W441" s="9">
        <v>2021</v>
      </c>
      <c r="X441" s="9">
        <v>11.5</v>
      </c>
      <c r="Y441" s="9">
        <v>10</v>
      </c>
      <c r="Z441" s="9" t="s">
        <v>4536</v>
      </c>
      <c r="AA441" s="99">
        <v>11</v>
      </c>
      <c r="AB441" s="9" t="str">
        <f>IF('Коефіцієнти АТО'!C441="Область","",'Коефіцієнти АТО'!D441)</f>
        <v>Запорізька</v>
      </c>
      <c r="AC441" s="9"/>
    </row>
    <row r="442" spans="1:29" ht="15" customHeight="1">
      <c r="A442" s="9">
        <v>441</v>
      </c>
      <c r="B442" s="9" t="s">
        <v>3148</v>
      </c>
      <c r="C442" s="9" t="s">
        <v>3148</v>
      </c>
      <c r="D442" s="9" t="s">
        <v>3523</v>
      </c>
      <c r="E442" s="9" t="s">
        <v>24</v>
      </c>
      <c r="F442" s="9" t="s">
        <v>931</v>
      </c>
      <c r="G442" s="9" t="s">
        <v>3371</v>
      </c>
      <c r="H442" s="9" t="s">
        <v>930</v>
      </c>
      <c r="I442" s="9">
        <v>14431</v>
      </c>
      <c r="J442" s="9">
        <v>14431</v>
      </c>
      <c r="K442" s="9">
        <v>230.6</v>
      </c>
      <c r="L442" s="115">
        <f t="shared" si="18"/>
        <v>1</v>
      </c>
      <c r="M442" s="96">
        <f>IF($B442="Область","",SUM('Дані з ДІСО'!J442:L442)/K442)</f>
        <v>7.3222029488291414</v>
      </c>
      <c r="N442" s="9" t="str">
        <f>IF($B442="Область","",VLOOKUP(100*J442/I442,Параметри!$B$39:$C$53,2,TRUE))</f>
        <v>1. 100%</v>
      </c>
      <c r="O442" s="9" t="str">
        <f>IF($B442="Область","",VLOOKUP(M442,Параметри!$B$21:$C$35,2,TRUE))</f>
        <v>10. 7-10,2</v>
      </c>
      <c r="P442" s="9">
        <f t="shared" si="19"/>
        <v>1</v>
      </c>
      <c r="Q442" s="9">
        <f t="shared" si="20"/>
        <v>10</v>
      </c>
      <c r="R442" s="116">
        <v>19</v>
      </c>
      <c r="S442" s="117">
        <f>IF(C442="Область",Параметри!$K$47,IF(C442="Київ",Параметри!$K$48,IF(L442&lt;Параметри!$I$42,Параметри!$K$42,IF(L442&lt;Параметри!$I$43,Параметри!$K$43,IF(L442&lt;Параметри!$I$44,Параметри!$K$44,IF(L442&lt;Параметри!$I$45,Параметри!$K$45,Параметри!$K$46))))))</f>
        <v>0.53</v>
      </c>
      <c r="T442" s="97">
        <f>IF($B442="Область",Параметри!K$63,IF($R442&lt;Параметри!$G$59,Параметри!K$58,IF($R442&lt;Параметри!$G$60,Параметри!K$59,IF($R442&lt;Параметри!$G$61,Параметри!K$60,IF($R442&lt;Параметри!$G$62,Параметри!K$61,Параметри!K$62)))))</f>
        <v>1.7000000000000001E-2</v>
      </c>
      <c r="U442" s="97">
        <f>IF($B442="Область",Параметри!L$63,IF($R442&lt;Параметри!$G$59,Параметри!L$58,IF($R442&lt;Параметри!$G$60,Параметри!L$59,IF($R442&lt;Параметри!$G$61,Параметри!L$60,IF($R442&lt;Параметри!$G$62,Параметри!L$61,Параметри!L$62)))))</f>
        <v>4.7E-2</v>
      </c>
      <c r="V442" s="98">
        <f>IF(OR(SUM('Дані з ДІСО'!G442:I442)=0,Розрахунки!H442=0),"",Розрахунки!H442/SUM('Дані з ДІСО'!G442:I442))</f>
        <v>29.112068965517242</v>
      </c>
      <c r="W442" s="9">
        <v>2021</v>
      </c>
      <c r="X442" s="9">
        <v>15.5</v>
      </c>
      <c r="Y442" s="9">
        <v>20</v>
      </c>
      <c r="Z442" s="9" t="s">
        <v>4536</v>
      </c>
      <c r="AA442" s="99">
        <v>19</v>
      </c>
      <c r="AB442" s="9" t="str">
        <f>IF('Коефіцієнти АТО'!C442="Область","",'Коефіцієнти АТО'!D442)</f>
        <v>Запорізька</v>
      </c>
      <c r="AC442" s="9"/>
    </row>
    <row r="443" spans="1:29" ht="15" customHeight="1">
      <c r="A443" s="9">
        <v>442</v>
      </c>
      <c r="B443" s="9" t="s">
        <v>3151</v>
      </c>
      <c r="C443" s="9" t="s">
        <v>3151</v>
      </c>
      <c r="D443" s="9" t="s">
        <v>3523</v>
      </c>
      <c r="E443" s="9" t="s">
        <v>29</v>
      </c>
      <c r="F443" s="9" t="s">
        <v>933</v>
      </c>
      <c r="G443" s="9" t="s">
        <v>3570</v>
      </c>
      <c r="H443" s="9" t="s">
        <v>932</v>
      </c>
      <c r="I443" s="9">
        <v>17120</v>
      </c>
      <c r="J443" s="9">
        <v>0</v>
      </c>
      <c r="K443" s="9">
        <v>169.4</v>
      </c>
      <c r="L443" s="115">
        <f t="shared" si="18"/>
        <v>0</v>
      </c>
      <c r="M443" s="96">
        <f>IF($B443="Область","",SUM('Дані з ДІСО'!J443:L443)/K443)</f>
        <v>10.832349468713105</v>
      </c>
      <c r="N443" s="9" t="str">
        <f>IF($B443="Область","",VLOOKUP(100*J443/I443,Параметри!$B$39:$C$53,2,TRUE))</f>
        <v>15. 0-9</v>
      </c>
      <c r="O443" s="9" t="str">
        <f>IF($B443="Область","",VLOOKUP(M443,Параметри!$B$21:$C$35,2,TRUE))</f>
        <v>11. 10,2-15</v>
      </c>
      <c r="P443" s="9">
        <f t="shared" si="19"/>
        <v>15</v>
      </c>
      <c r="Q443" s="9">
        <f t="shared" si="20"/>
        <v>11</v>
      </c>
      <c r="R443" s="116">
        <v>23</v>
      </c>
      <c r="S443" s="117">
        <f>IF(C443="Область",Параметри!$K$47,IF(C443="Київ",Параметри!$K$48,IF(L443&lt;Параметри!$I$42,Параметри!$K$42,IF(L443&lt;Параметри!$I$43,Параметри!$K$43,IF(L443&lt;Параметри!$I$44,Параметри!$K$44,IF(L443&lt;Параметри!$I$45,Параметри!$K$45,Параметри!$K$46))))))</f>
        <v>0.23</v>
      </c>
      <c r="T443" s="97">
        <f>IF($B443="Область",Параметри!K$63,IF($R443&lt;Параметри!$G$59,Параметри!K$58,IF($R443&lt;Параметри!$G$60,Параметри!K$59,IF($R443&lt;Параметри!$G$61,Параметри!K$60,IF($R443&lt;Параметри!$G$62,Параметри!K$61,Параметри!K$62)))))</f>
        <v>0.1</v>
      </c>
      <c r="U443" s="97">
        <f>IF($B443="Область",Параметри!L$63,IF($R443&lt;Параметри!$G$59,Параметри!L$58,IF($R443&lt;Параметри!$G$60,Параметри!L$59,IF($R443&lt;Параметри!$G$61,Параметри!L$60,IF($R443&lt;Параметри!$G$62,Параметри!L$61,Параметри!L$62)))))</f>
        <v>4.7E-2</v>
      </c>
      <c r="V443" s="98">
        <f>IF(OR(SUM('Дані з ДІСО'!G443:I443)=0,Розрахунки!H443=0),"",Розрахунки!H443/SUM('Дані з ДІСО'!G443:I443))</f>
        <v>34.622641509433961</v>
      </c>
      <c r="W443" s="9">
        <v>2021</v>
      </c>
      <c r="X443" s="9">
        <v>24.5</v>
      </c>
      <c r="Y443" s="9">
        <v>22</v>
      </c>
      <c r="Z443" s="9" t="s">
        <v>4536</v>
      </c>
      <c r="AA443" s="99">
        <v>23</v>
      </c>
      <c r="AB443" s="9" t="str">
        <f>IF('Коефіцієнти АТО'!C443="Область","",'Коефіцієнти АТО'!D443)</f>
        <v>Запорізька</v>
      </c>
      <c r="AC443" s="9"/>
    </row>
    <row r="444" spans="1:29" ht="15" customHeight="1">
      <c r="A444" s="9">
        <v>443</v>
      </c>
      <c r="B444" s="9" t="s">
        <v>3148</v>
      </c>
      <c r="C444" s="9" t="s">
        <v>3148</v>
      </c>
      <c r="D444" s="9" t="s">
        <v>3523</v>
      </c>
      <c r="E444" s="9" t="s">
        <v>24</v>
      </c>
      <c r="F444" s="9" t="s">
        <v>935</v>
      </c>
      <c r="G444" s="9" t="s">
        <v>3571</v>
      </c>
      <c r="H444" s="9" t="s">
        <v>934</v>
      </c>
      <c r="I444" s="9">
        <v>12426</v>
      </c>
      <c r="J444" s="9">
        <v>12426</v>
      </c>
      <c r="K444" s="9">
        <v>589.4</v>
      </c>
      <c r="L444" s="115">
        <f t="shared" si="18"/>
        <v>1</v>
      </c>
      <c r="M444" s="96">
        <f>IF($B444="Область","",SUM('Дані з ДІСО'!J444:L444)/K444)</f>
        <v>1.5447913131998643</v>
      </c>
      <c r="N444" s="9" t="str">
        <f>IF($B444="Область","",VLOOKUP(100*J444/I444,Параметри!$B$39:$C$53,2,TRUE))</f>
        <v>1. 100%</v>
      </c>
      <c r="O444" s="9" t="str">
        <f>IF($B444="Область","",VLOOKUP(M444,Параметри!$B$21:$C$35,2,TRUE))</f>
        <v>3. 1,4-2,1</v>
      </c>
      <c r="P444" s="9">
        <f t="shared" si="19"/>
        <v>1</v>
      </c>
      <c r="Q444" s="9">
        <f t="shared" si="20"/>
        <v>3</v>
      </c>
      <c r="R444" s="116">
        <v>12.5</v>
      </c>
      <c r="S444" s="117">
        <f>IF(C444="Область",Параметри!$K$47,IF(C444="Київ",Параметри!$K$48,IF(L444&lt;Параметри!$I$42,Параметри!$K$42,IF(L444&lt;Параметри!$I$43,Параметри!$K$43,IF(L444&lt;Параметри!$I$44,Параметри!$K$44,IF(L444&lt;Параметри!$I$45,Параметри!$K$45,Параметри!$K$46))))))</f>
        <v>0.53</v>
      </c>
      <c r="T444" s="97">
        <f>IF($B444="Область",Параметри!K$63,IF($R444&lt;Параметри!$G$59,Параметри!K$58,IF($R444&lt;Параметри!$G$60,Параметри!K$59,IF($R444&lt;Параметри!$G$61,Параметри!K$60,IF($R444&lt;Параметри!$G$62,Параметри!K$61,Параметри!K$62)))))</f>
        <v>1.7000000000000001E-2</v>
      </c>
      <c r="U444" s="97">
        <f>IF($B444="Область",Параметри!L$63,IF($R444&lt;Параметри!$G$59,Параметри!L$58,IF($R444&lt;Параметри!$G$60,Параметри!L$59,IF($R444&lt;Параметри!$G$61,Параметри!L$60,IF($R444&lt;Параметри!$G$62,Параметри!L$61,Параметри!L$62)))))</f>
        <v>4.7E-2</v>
      </c>
      <c r="V444" s="98">
        <f>IF(OR(SUM('Дані з ДІСО'!G444:I444)=0,Розрахунки!H444=0),"",Розрахунки!H444/SUM('Дані з ДІСО'!G444:I444))</f>
        <v>13.195652173913043</v>
      </c>
      <c r="W444" s="9">
        <v>2021</v>
      </c>
      <c r="X444" s="9">
        <v>12.5</v>
      </c>
      <c r="Y444" s="9">
        <v>13.5</v>
      </c>
      <c r="Z444" s="9" t="s">
        <v>4535</v>
      </c>
      <c r="AA444" s="99">
        <v>12.5</v>
      </c>
      <c r="AB444" s="9" t="str">
        <f>IF('Коефіцієнти АТО'!C444="Область","",'Коефіцієнти АТО'!D444)</f>
        <v>Запорізька</v>
      </c>
      <c r="AC444" s="9"/>
    </row>
    <row r="445" spans="1:29" ht="15" customHeight="1">
      <c r="A445" s="9">
        <v>444</v>
      </c>
      <c r="B445" s="9" t="s">
        <v>3148</v>
      </c>
      <c r="C445" s="9" t="s">
        <v>3148</v>
      </c>
      <c r="D445" s="9" t="s">
        <v>3523</v>
      </c>
      <c r="E445" s="9" t="s">
        <v>24</v>
      </c>
      <c r="F445" s="9" t="s">
        <v>937</v>
      </c>
      <c r="G445" s="9" t="s">
        <v>3572</v>
      </c>
      <c r="H445" s="9" t="s">
        <v>936</v>
      </c>
      <c r="I445" s="9">
        <v>6872</v>
      </c>
      <c r="J445" s="9">
        <v>5731</v>
      </c>
      <c r="K445" s="9">
        <v>139.69999999999999</v>
      </c>
      <c r="L445" s="115">
        <f t="shared" si="18"/>
        <v>0.83396391152502913</v>
      </c>
      <c r="M445" s="96">
        <f>IF($B445="Область","",SUM('Дані з ДІСО'!J445:L445)/K445)</f>
        <v>5.3042233357193993</v>
      </c>
      <c r="N445" s="9" t="str">
        <f>IF($B445="Область","",VLOOKUP(100*J445/I445,Параметри!$B$39:$C$53,2,TRUE))</f>
        <v>2. 72-100</v>
      </c>
      <c r="O445" s="9" t="str">
        <f>IF($B445="Область","",VLOOKUP(M445,Параметри!$B$21:$C$35,2,TRUE))</f>
        <v>8. 4,5-5,8</v>
      </c>
      <c r="P445" s="9">
        <f t="shared" si="19"/>
        <v>2</v>
      </c>
      <c r="Q445" s="9">
        <f t="shared" si="20"/>
        <v>8</v>
      </c>
      <c r="R445" s="116">
        <v>15</v>
      </c>
      <c r="S445" s="117">
        <f>IF(C445="Область",Параметри!$K$47,IF(C445="Київ",Параметри!$K$48,IF(L445&lt;Параметри!$I$42,Параметри!$K$42,IF(L445&lt;Параметри!$I$43,Параметри!$K$43,IF(L445&lt;Параметри!$I$44,Параметри!$K$44,IF(L445&lt;Параметри!$I$45,Параметри!$K$45,Параметри!$K$46))))))</f>
        <v>0.53</v>
      </c>
      <c r="T445" s="97">
        <f>IF($B445="Область",Параметри!K$63,IF($R445&lt;Параметри!$G$59,Параметри!K$58,IF($R445&lt;Параметри!$G$60,Параметри!K$59,IF($R445&lt;Параметри!$G$61,Параметри!K$60,IF($R445&lt;Параметри!$G$62,Параметри!K$61,Параметри!K$62)))))</f>
        <v>1.7000000000000001E-2</v>
      </c>
      <c r="U445" s="97">
        <f>IF($B445="Область",Параметри!L$63,IF($R445&lt;Параметри!$G$59,Параметри!L$58,IF($R445&lt;Параметри!$G$60,Параметри!L$59,IF($R445&lt;Параметри!$G$61,Параметри!L$60,IF($R445&lt;Параметри!$G$62,Параметри!L$61,Параметри!L$62)))))</f>
        <v>4.7E-2</v>
      </c>
      <c r="V445" s="98">
        <f>IF(OR(SUM('Дані з ДІСО'!G445:I445)=0,Розрахунки!H445=0),"",Розрахунки!H445/SUM('Дані з ДІСО'!G445:I445))</f>
        <v>23.903225806451612</v>
      </c>
      <c r="W445" s="9">
        <v>2021</v>
      </c>
      <c r="X445" s="9">
        <v>15.5</v>
      </c>
      <c r="Y445" s="9">
        <v>14</v>
      </c>
      <c r="Z445" s="9" t="s">
        <v>4536</v>
      </c>
      <c r="AA445" s="99">
        <v>15</v>
      </c>
      <c r="AB445" s="9" t="str">
        <f>IF('Коефіцієнти АТО'!C445="Область","",'Коефіцієнти АТО'!D445)</f>
        <v>Запорізька</v>
      </c>
      <c r="AC445" s="9"/>
    </row>
    <row r="446" spans="1:29" ht="15" customHeight="1">
      <c r="A446" s="9">
        <v>445</v>
      </c>
      <c r="B446" s="9" t="s">
        <v>3176</v>
      </c>
      <c r="C446" s="9" t="s">
        <v>3146</v>
      </c>
      <c r="D446" s="9" t="s">
        <v>3523</v>
      </c>
      <c r="E446" s="9" t="s">
        <v>78</v>
      </c>
      <c r="F446" s="9" t="s">
        <v>939</v>
      </c>
      <c r="G446" s="9" t="s">
        <v>3573</v>
      </c>
      <c r="H446" s="9" t="s">
        <v>938</v>
      </c>
      <c r="I446" s="9">
        <v>150768</v>
      </c>
      <c r="J446" s="9">
        <v>0</v>
      </c>
      <c r="K446" s="9">
        <v>55.8</v>
      </c>
      <c r="L446" s="115">
        <f t="shared" si="18"/>
        <v>0</v>
      </c>
      <c r="M446" s="96">
        <f>IF($B446="Область","",SUM('Дані з ДІСО'!J446:L446)/K446)</f>
        <v>251.59498207885306</v>
      </c>
      <c r="N446" s="9" t="str">
        <f>IF($B446="Область","",VLOOKUP(100*J446/I446,Параметри!$B$39:$C$53,2,TRUE))</f>
        <v>15. 0-9</v>
      </c>
      <c r="O446" s="9" t="str">
        <f>IF($B446="Область","",VLOOKUP(M446,Параметри!$B$21:$C$35,2,TRUE))</f>
        <v>15. 93,7-</v>
      </c>
      <c r="P446" s="9">
        <f t="shared" si="19"/>
        <v>15</v>
      </c>
      <c r="Q446" s="9">
        <f t="shared" si="20"/>
        <v>15</v>
      </c>
      <c r="R446" s="116">
        <v>27.5</v>
      </c>
      <c r="S446" s="117">
        <f>IF(C446="Область",Параметри!$K$47,IF(C446="Київ",Параметри!$K$48,IF(L446&lt;Параметри!$I$42,Параметри!$K$42,IF(L446&lt;Параметри!$I$43,Параметри!$K$43,IF(L446&lt;Параметри!$I$44,Параметри!$K$44,IF(L446&lt;Параметри!$I$45,Параметри!$K$45,Параметри!$K$46))))))</f>
        <v>0.23</v>
      </c>
      <c r="T446" s="97">
        <f>IF($B446="Область",Параметри!K$63,IF($R446&lt;Параметри!$G$59,Параметри!K$58,IF($R446&lt;Параметри!$G$60,Параметри!K$59,IF($R446&lt;Параметри!$G$61,Параметри!K$60,IF($R446&lt;Параметри!$G$62,Параметри!K$61,Параметри!K$62)))))</f>
        <v>0.15</v>
      </c>
      <c r="U446" s="97">
        <f>IF($B446="Область",Параметри!L$63,IF($R446&lt;Параметри!$G$59,Параметри!L$58,IF($R446&lt;Параметри!$G$60,Параметри!L$59,IF($R446&lt;Параметри!$G$61,Параметри!L$60,IF($R446&lt;Параметри!$G$62,Параметри!L$61,Параметри!L$62)))))</f>
        <v>0.10100000000000001</v>
      </c>
      <c r="V446" s="98">
        <f>IF(OR(SUM('Дані з ДІСО'!G446:I446)=0,Розрахунки!H446=0),"",Розрахунки!H446/SUM('Дані з ДІСО'!G446:I446))</f>
        <v>33.267772511848342</v>
      </c>
      <c r="W446" s="9" t="s">
        <v>3176</v>
      </c>
      <c r="X446" s="9">
        <v>27.5</v>
      </c>
      <c r="Y446" s="9">
        <v>27.5</v>
      </c>
      <c r="Z446" s="9" t="s">
        <v>4535</v>
      </c>
      <c r="AA446" s="99">
        <v>27.5</v>
      </c>
      <c r="AB446" s="9" t="str">
        <f>IF('Коефіцієнти АТО'!C446="Область","",'Коефіцієнти АТО'!D446)</f>
        <v>Запорізька</v>
      </c>
      <c r="AC446" s="9"/>
    </row>
    <row r="447" spans="1:29" ht="15" customHeight="1">
      <c r="A447" s="9">
        <v>446</v>
      </c>
      <c r="B447" s="9" t="s">
        <v>3148</v>
      </c>
      <c r="C447" s="9" t="s">
        <v>3148</v>
      </c>
      <c r="D447" s="9" t="s">
        <v>3523</v>
      </c>
      <c r="E447" s="9" t="s">
        <v>24</v>
      </c>
      <c r="F447" s="9" t="s">
        <v>941</v>
      </c>
      <c r="G447" s="9" t="s">
        <v>3574</v>
      </c>
      <c r="H447" s="9" t="s">
        <v>940</v>
      </c>
      <c r="I447" s="9">
        <v>5447</v>
      </c>
      <c r="J447" s="9">
        <v>5447</v>
      </c>
      <c r="K447" s="9">
        <v>367.4</v>
      </c>
      <c r="L447" s="115">
        <f t="shared" si="18"/>
        <v>1</v>
      </c>
      <c r="M447" s="96">
        <f>IF($B447="Область","",SUM('Дані з ДІСО'!J447:L447)/K447)</f>
        <v>1.2057702776265651</v>
      </c>
      <c r="N447" s="9" t="str">
        <f>IF($B447="Область","",VLOOKUP(100*J447/I447,Параметри!$B$39:$C$53,2,TRUE))</f>
        <v>1. 100%</v>
      </c>
      <c r="O447" s="9" t="str">
        <f>IF($B447="Область","",VLOOKUP(M447,Параметри!$B$21:$C$35,2,TRUE))</f>
        <v>2. 1-1,4</v>
      </c>
      <c r="P447" s="9">
        <f t="shared" si="19"/>
        <v>1</v>
      </c>
      <c r="Q447" s="9">
        <f t="shared" si="20"/>
        <v>2</v>
      </c>
      <c r="R447" s="116">
        <v>11</v>
      </c>
      <c r="S447" s="117">
        <f>IF(C447="Область",Параметри!$K$47,IF(C447="Київ",Параметри!$K$48,IF(L447&lt;Параметри!$I$42,Параметри!$K$42,IF(L447&lt;Параметри!$I$43,Параметри!$K$43,IF(L447&lt;Параметри!$I$44,Параметри!$K$44,IF(L447&lt;Параметри!$I$45,Параметри!$K$45,Параметри!$K$46))))))</f>
        <v>0.53</v>
      </c>
      <c r="T447" s="97">
        <f>IF($B447="Область",Параметри!K$63,IF($R447&lt;Параметри!$G$59,Параметри!K$58,IF($R447&lt;Параметри!$G$60,Параметри!K$59,IF($R447&lt;Параметри!$G$61,Параметри!K$60,IF($R447&lt;Параметри!$G$62,Параметри!K$61,Параметри!K$62)))))</f>
        <v>1.7000000000000001E-2</v>
      </c>
      <c r="U447" s="97">
        <f>IF($B447="Область",Параметри!L$63,IF($R447&lt;Параметри!$G$59,Параметри!L$58,IF($R447&lt;Параметри!$G$60,Параметри!L$59,IF($R447&lt;Параметри!$G$61,Параметри!L$60,IF($R447&lt;Параметри!$G$62,Параметри!L$61,Параметри!L$62)))))</f>
        <v>4.7E-2</v>
      </c>
      <c r="V447" s="98">
        <f>IF(OR(SUM('Дані з ДІСО'!G447:I447)=0,Розрахунки!H447=0),"",Розрахунки!H447/SUM('Дані з ДІСО'!G447:I447))</f>
        <v>10.068181818181818</v>
      </c>
      <c r="W447" s="9">
        <v>2021</v>
      </c>
      <c r="X447" s="9">
        <v>11.5</v>
      </c>
      <c r="Y447" s="9">
        <v>10</v>
      </c>
      <c r="Z447" s="9" t="s">
        <v>4536</v>
      </c>
      <c r="AA447" s="99">
        <v>11</v>
      </c>
      <c r="AB447" s="9" t="str">
        <f>IF('Коефіцієнти АТО'!C447="Область","",'Коефіцієнти АТО'!D447)</f>
        <v>Запорізька</v>
      </c>
      <c r="AC447" s="9"/>
    </row>
    <row r="448" spans="1:29" ht="15" customHeight="1">
      <c r="A448" s="9">
        <v>447</v>
      </c>
      <c r="B448" s="9" t="s">
        <v>3145</v>
      </c>
      <c r="C448" s="9" t="s">
        <v>3146</v>
      </c>
      <c r="D448" s="9" t="s">
        <v>3523</v>
      </c>
      <c r="E448" s="9" t="s">
        <v>21</v>
      </c>
      <c r="F448" s="9" t="s">
        <v>943</v>
      </c>
      <c r="G448" s="9" t="s">
        <v>3575</v>
      </c>
      <c r="H448" s="9" t="s">
        <v>942</v>
      </c>
      <c r="I448" s="9">
        <v>11790</v>
      </c>
      <c r="J448" s="9">
        <v>5566</v>
      </c>
      <c r="K448" s="9">
        <v>563.29999999999995</v>
      </c>
      <c r="L448" s="115">
        <f t="shared" si="18"/>
        <v>0.4720949957591179</v>
      </c>
      <c r="M448" s="96">
        <f>IF($B448="Область","",SUM('Дані з ДІСО'!J448:L448)/K448)</f>
        <v>1.6696254216225814</v>
      </c>
      <c r="N448" s="9" t="str">
        <f>IF($B448="Область","",VLOOKUP(100*J448/I448,Параметри!$B$39:$C$53,2,TRUE))</f>
        <v>8. 43-49</v>
      </c>
      <c r="O448" s="9" t="str">
        <f>IF($B448="Область","",VLOOKUP(M448,Параметри!$B$21:$C$35,2,TRUE))</f>
        <v>3. 1,4-2,1</v>
      </c>
      <c r="P448" s="9">
        <f t="shared" si="19"/>
        <v>8</v>
      </c>
      <c r="Q448" s="9">
        <f t="shared" si="20"/>
        <v>3</v>
      </c>
      <c r="R448" s="116">
        <v>15</v>
      </c>
      <c r="S448" s="117">
        <f>IF(C448="Область",Параметри!$K$47,IF(C448="Київ",Параметри!$K$48,IF(L448&lt;Параметри!$I$42,Параметри!$K$42,IF(L448&lt;Параметри!$I$43,Параметри!$K$43,IF(L448&lt;Параметри!$I$44,Параметри!$K$44,IF(L448&lt;Параметри!$I$45,Параметри!$K$45,Параметри!$K$46))))))</f>
        <v>0.43</v>
      </c>
      <c r="T448" s="97">
        <f>IF($B448="Область",Параметри!K$63,IF($R448&lt;Параметри!$G$59,Параметри!K$58,IF($R448&lt;Параметри!$G$60,Параметри!K$59,IF($R448&lt;Параметри!$G$61,Параметри!K$60,IF($R448&lt;Параметри!$G$62,Параметри!K$61,Параметри!K$62)))))</f>
        <v>1.7000000000000001E-2</v>
      </c>
      <c r="U448" s="97">
        <f>IF($B448="Область",Параметри!L$63,IF($R448&lt;Параметри!$G$59,Параметри!L$58,IF($R448&lt;Параметри!$G$60,Параметри!L$59,IF($R448&lt;Параметри!$G$61,Параметри!L$60,IF($R448&lt;Параметри!$G$62,Параметри!L$61,Параметри!L$62)))))</f>
        <v>4.7E-2</v>
      </c>
      <c r="V448" s="98">
        <f>IF(OR(SUM('Дані з ДІСО'!G448:I448)=0,Розрахунки!H448=0),"",Розрахунки!H448/SUM('Дані з ДІСО'!G448:I448))</f>
        <v>13.435714285714285</v>
      </c>
      <c r="W448" s="9">
        <v>2021</v>
      </c>
      <c r="X448" s="9">
        <v>15.5</v>
      </c>
      <c r="Y448" s="9">
        <v>14</v>
      </c>
      <c r="Z448" s="9" t="s">
        <v>4536</v>
      </c>
      <c r="AA448" s="99">
        <v>15</v>
      </c>
      <c r="AB448" s="9" t="str">
        <f>IF('Коефіцієнти АТО'!C448="Область","",'Коефіцієнти АТО'!D448)</f>
        <v>Запорізька</v>
      </c>
      <c r="AC448" s="9"/>
    </row>
    <row r="449" spans="1:29" ht="15" customHeight="1">
      <c r="A449" s="9">
        <v>448</v>
      </c>
      <c r="B449" s="9" t="s">
        <v>3151</v>
      </c>
      <c r="C449" s="9" t="s">
        <v>3151</v>
      </c>
      <c r="D449" s="9" t="s">
        <v>3523</v>
      </c>
      <c r="E449" s="9" t="s">
        <v>29</v>
      </c>
      <c r="F449" s="9" t="s">
        <v>945</v>
      </c>
      <c r="G449" s="9" t="s">
        <v>3576</v>
      </c>
      <c r="H449" s="9" t="s">
        <v>944</v>
      </c>
      <c r="I449" s="9">
        <v>7596</v>
      </c>
      <c r="J449" s="9">
        <v>5397</v>
      </c>
      <c r="K449" s="9">
        <v>728</v>
      </c>
      <c r="L449" s="115">
        <f t="shared" si="18"/>
        <v>0.71050552922590837</v>
      </c>
      <c r="M449" s="96">
        <f>IF($B449="Область","",SUM('Дані з ДІСО'!J449:L449)/K449)</f>
        <v>0.78502747252747251</v>
      </c>
      <c r="N449" s="9" t="str">
        <f>IF($B449="Область","",VLOOKUP(100*J449/I449,Параметри!$B$39:$C$53,2,TRUE))</f>
        <v>3. 66-72</v>
      </c>
      <c r="O449" s="9" t="str">
        <f>IF($B449="Область","",VLOOKUP(M449,Параметри!$B$21:$C$35,2,TRUE))</f>
        <v>1. 0-1</v>
      </c>
      <c r="P449" s="9">
        <f t="shared" si="19"/>
        <v>3</v>
      </c>
      <c r="Q449" s="9">
        <f t="shared" si="20"/>
        <v>1</v>
      </c>
      <c r="R449" s="116">
        <v>11.5</v>
      </c>
      <c r="S449" s="117">
        <f>IF(C449="Область",Параметри!$K$47,IF(C449="Київ",Параметри!$K$48,IF(L449&lt;Параметри!$I$42,Параметри!$K$42,IF(L449&lt;Параметри!$I$43,Параметри!$K$43,IF(L449&lt;Параметри!$I$44,Параметри!$K$44,IF(L449&lt;Параметри!$I$45,Параметри!$K$45,Параметри!$K$46))))))</f>
        <v>0.48</v>
      </c>
      <c r="T449" s="97">
        <f>IF($B449="Область",Параметри!K$63,IF($R449&lt;Параметри!$G$59,Параметри!K$58,IF($R449&lt;Параметри!$G$60,Параметри!K$59,IF($R449&lt;Параметри!$G$61,Параметри!K$60,IF($R449&lt;Параметри!$G$62,Параметри!K$61,Параметри!K$62)))))</f>
        <v>1.7000000000000001E-2</v>
      </c>
      <c r="U449" s="97">
        <f>IF($B449="Область",Параметри!L$63,IF($R449&lt;Параметри!$G$59,Параметри!L$58,IF($R449&lt;Параметри!$G$60,Параметри!L$59,IF($R449&lt;Параметри!$G$61,Параметри!L$60,IF($R449&lt;Параметри!$G$62,Параметри!L$61,Параметри!L$62)))))</f>
        <v>4.7E-2</v>
      </c>
      <c r="V449" s="98">
        <f>IF(OR(SUM('Дані з ДІСО'!G449:I449)=0,Розрахунки!H449=0),"",Розрахунки!H449/SUM('Дані з ДІСО'!G449:I449))</f>
        <v>9.8534482758620694</v>
      </c>
      <c r="W449" s="9">
        <v>2021</v>
      </c>
      <c r="X449" s="9">
        <v>11.5</v>
      </c>
      <c r="Y449" s="9">
        <v>10.5</v>
      </c>
      <c r="Z449" s="9" t="s">
        <v>4535</v>
      </c>
      <c r="AA449" s="99">
        <v>11.5</v>
      </c>
      <c r="AB449" s="9" t="str">
        <f>IF('Коефіцієнти АТО'!C449="Область","",'Коефіцієнти АТО'!D449)</f>
        <v>Запорізька</v>
      </c>
      <c r="AC449" s="9"/>
    </row>
    <row r="450" spans="1:29" ht="15" customHeight="1">
      <c r="A450" s="9">
        <v>449</v>
      </c>
      <c r="B450" s="9" t="s">
        <v>3151</v>
      </c>
      <c r="C450" s="9" t="s">
        <v>3151</v>
      </c>
      <c r="D450" s="9" t="s">
        <v>3523</v>
      </c>
      <c r="E450" s="9" t="s">
        <v>29</v>
      </c>
      <c r="F450" s="9" t="s">
        <v>947</v>
      </c>
      <c r="G450" s="9" t="s">
        <v>3577</v>
      </c>
      <c r="H450" s="9" t="s">
        <v>946</v>
      </c>
      <c r="I450" s="9">
        <v>11208</v>
      </c>
      <c r="J450" s="9">
        <v>6149</v>
      </c>
      <c r="K450" s="9">
        <v>658</v>
      </c>
      <c r="L450" s="115">
        <f t="shared" ref="L450:L513" si="21">IF($B450="Область","",J450/I450)</f>
        <v>0.54862598144182728</v>
      </c>
      <c r="M450" s="96">
        <f>IF($B450="Область","",SUM('Дані з ДІСО'!J450:L450)/K450)</f>
        <v>1.3510638297872339</v>
      </c>
      <c r="N450" s="9" t="str">
        <f>IF($B450="Область","",VLOOKUP(100*J450/I450,Параметри!$B$39:$C$53,2,TRUE))</f>
        <v>6. 53-58</v>
      </c>
      <c r="O450" s="9" t="str">
        <f>IF($B450="Область","",VLOOKUP(M450,Параметри!$B$21:$C$35,2,TRUE))</f>
        <v>2. 1-1,4</v>
      </c>
      <c r="P450" s="9">
        <f t="shared" ref="P450:P513" si="22">IF($B450="Область","",IF(MID(N450,2,1)=".",MID(N450,1,1),MID(N450,1,2))*1)</f>
        <v>6</v>
      </c>
      <c r="Q450" s="9">
        <f t="shared" ref="Q450:Q513" si="23">IF($B450="Область","",IF(MID(O450,2,1)=".",MID(O450,1,1),MID(O450,1,2))*1)</f>
        <v>2</v>
      </c>
      <c r="R450" s="116">
        <v>13</v>
      </c>
      <c r="S450" s="117">
        <f>IF(C450="Область",Параметри!$K$47,IF(C450="Київ",Параметри!$K$48,IF(L450&lt;Параметри!$I$42,Параметри!$K$42,IF(L450&lt;Параметри!$I$43,Параметри!$K$43,IF(L450&lt;Параметри!$I$44,Параметри!$K$44,IF(L450&lt;Параметри!$I$45,Параметри!$K$45,Параметри!$K$46))))))</f>
        <v>0.43</v>
      </c>
      <c r="T450" s="97">
        <f>IF($B450="Область",Параметри!K$63,IF($R450&lt;Параметри!$G$59,Параметри!K$58,IF($R450&lt;Параметри!$G$60,Параметри!K$59,IF($R450&lt;Параметри!$G$61,Параметри!K$60,IF($R450&lt;Параметри!$G$62,Параметри!K$61,Параметри!K$62)))))</f>
        <v>1.7000000000000001E-2</v>
      </c>
      <c r="U450" s="97">
        <f>IF($B450="Область",Параметри!L$63,IF($R450&lt;Параметри!$G$59,Параметри!L$58,IF($R450&lt;Параметри!$G$60,Параметри!L$59,IF($R450&lt;Параметри!$G$61,Параметри!L$60,IF($R450&lt;Параметри!$G$62,Параметри!L$61,Параметри!L$62)))))</f>
        <v>4.7E-2</v>
      </c>
      <c r="V450" s="98">
        <f>IF(OR(SUM('Дані з ДІСО'!G450:I450)=0,Розрахунки!H450=0),"",Розрахунки!H450/SUM('Дані з ДІСО'!G450:I450))</f>
        <v>13.26865671641791</v>
      </c>
      <c r="W450" s="9">
        <v>2021</v>
      </c>
      <c r="X450" s="9">
        <v>13</v>
      </c>
      <c r="Y450" s="9">
        <v>13.5</v>
      </c>
      <c r="Z450" s="9" t="s">
        <v>4535</v>
      </c>
      <c r="AA450" s="99">
        <v>13</v>
      </c>
      <c r="AB450" s="9" t="str">
        <f>IF('Коефіцієнти АТО'!C450="Область","",'Коефіцієнти АТО'!D450)</f>
        <v>Запорізька</v>
      </c>
      <c r="AC450" s="9"/>
    </row>
    <row r="451" spans="1:29" ht="15" customHeight="1">
      <c r="A451" s="9">
        <v>450</v>
      </c>
      <c r="B451" s="9" t="s">
        <v>3148</v>
      </c>
      <c r="C451" s="9" t="s">
        <v>3148</v>
      </c>
      <c r="D451" s="9" t="s">
        <v>3523</v>
      </c>
      <c r="E451" s="9" t="s">
        <v>24</v>
      </c>
      <c r="F451" s="9" t="s">
        <v>949</v>
      </c>
      <c r="G451" s="9" t="s">
        <v>3578</v>
      </c>
      <c r="H451" s="9" t="s">
        <v>948</v>
      </c>
      <c r="I451" s="9">
        <v>5431</v>
      </c>
      <c r="J451" s="9">
        <v>5431</v>
      </c>
      <c r="K451" s="9">
        <v>94.1</v>
      </c>
      <c r="L451" s="115">
        <f t="shared" si="21"/>
        <v>1</v>
      </c>
      <c r="M451" s="96">
        <f>IF($B451="Область","",SUM('Дані з ДІСО'!J451:L451)/K451)</f>
        <v>6.0733262486716262</v>
      </c>
      <c r="N451" s="9" t="str">
        <f>IF($B451="Область","",VLOOKUP(100*J451/I451,Параметри!$B$39:$C$53,2,TRUE))</f>
        <v>1. 100%</v>
      </c>
      <c r="O451" s="9" t="str">
        <f>IF($B451="Область","",VLOOKUP(M451,Параметри!$B$21:$C$35,2,TRUE))</f>
        <v>9. 5,8-7</v>
      </c>
      <c r="P451" s="9">
        <f t="shared" si="22"/>
        <v>1</v>
      </c>
      <c r="Q451" s="9">
        <f t="shared" si="23"/>
        <v>9</v>
      </c>
      <c r="R451" s="116">
        <v>16</v>
      </c>
      <c r="S451" s="117">
        <f>IF(C451="Область",Параметри!$K$47,IF(C451="Київ",Параметри!$K$48,IF(L451&lt;Параметри!$I$42,Параметри!$K$42,IF(L451&lt;Параметри!$I$43,Параметри!$K$43,IF(L451&lt;Параметри!$I$44,Параметри!$K$44,IF(L451&lt;Параметри!$I$45,Параметри!$K$45,Параметри!$K$46))))))</f>
        <v>0.53</v>
      </c>
      <c r="T451" s="97">
        <f>IF($B451="Область",Параметри!K$63,IF($R451&lt;Параметри!$G$59,Параметри!K$58,IF($R451&lt;Параметри!$G$60,Параметри!K$59,IF($R451&lt;Параметри!$G$61,Параметри!K$60,IF($R451&lt;Параметри!$G$62,Параметри!K$61,Параметри!K$62)))))</f>
        <v>1.7000000000000001E-2</v>
      </c>
      <c r="U451" s="97">
        <f>IF($B451="Область",Параметри!L$63,IF($R451&lt;Параметри!$G$59,Параметри!L$58,IF($R451&lt;Параметри!$G$60,Параметри!L$59,IF($R451&lt;Параметри!$G$61,Параметри!L$60,IF($R451&lt;Параметри!$G$62,Параметри!L$61,Параметри!L$62)))))</f>
        <v>4.7E-2</v>
      </c>
      <c r="V451" s="98">
        <f>IF(OR(SUM('Дані з ДІСО'!G451:I451)=0,Розрахунки!H451=0),"",Розрахунки!H451/SUM('Дані з ДІСО'!G451:I451))</f>
        <v>18.43548387096774</v>
      </c>
      <c r="W451" s="9">
        <v>2021</v>
      </c>
      <c r="X451" s="9">
        <v>15.5</v>
      </c>
      <c r="Y451" s="9">
        <v>17</v>
      </c>
      <c r="Z451" s="9" t="s">
        <v>4536</v>
      </c>
      <c r="AA451" s="99">
        <v>16</v>
      </c>
      <c r="AB451" s="9" t="str">
        <f>IF('Коефіцієнти АТО'!C451="Область","",'Коефіцієнти АТО'!D451)</f>
        <v>Запорізька</v>
      </c>
      <c r="AC451" s="9"/>
    </row>
    <row r="452" spans="1:29" ht="15" customHeight="1">
      <c r="A452" s="9">
        <v>451</v>
      </c>
      <c r="B452" s="9" t="s">
        <v>3151</v>
      </c>
      <c r="C452" s="9" t="s">
        <v>3151</v>
      </c>
      <c r="D452" s="9" t="s">
        <v>3523</v>
      </c>
      <c r="E452" s="9" t="s">
        <v>29</v>
      </c>
      <c r="F452" s="9" t="s">
        <v>951</v>
      </c>
      <c r="G452" s="9" t="s">
        <v>3579</v>
      </c>
      <c r="H452" s="9" t="s">
        <v>950</v>
      </c>
      <c r="I452" s="9">
        <v>8251</v>
      </c>
      <c r="J452" s="9">
        <v>3913</v>
      </c>
      <c r="K452" s="9">
        <v>266.89999999999998</v>
      </c>
      <c r="L452" s="115">
        <f t="shared" si="21"/>
        <v>0.47424554599442492</v>
      </c>
      <c r="M452" s="96">
        <f>IF($B452="Область","",SUM('Дані з ДІСО'!J452:L452)/K452)</f>
        <v>3.2409142000749349</v>
      </c>
      <c r="N452" s="9" t="str">
        <f>IF($B452="Область","",VLOOKUP(100*J452/I452,Параметри!$B$39:$C$53,2,TRUE))</f>
        <v>8. 43-49</v>
      </c>
      <c r="O452" s="9" t="str">
        <f>IF($B452="Область","",VLOOKUP(M452,Параметри!$B$21:$C$35,2,TRUE))</f>
        <v>5. 3-3,9</v>
      </c>
      <c r="P452" s="9">
        <f t="shared" si="22"/>
        <v>8</v>
      </c>
      <c r="Q452" s="9">
        <f t="shared" si="23"/>
        <v>5</v>
      </c>
      <c r="R452" s="116">
        <v>17</v>
      </c>
      <c r="S452" s="117">
        <f>IF(C452="Область",Параметри!$K$47,IF(C452="Київ",Параметри!$K$48,IF(L452&lt;Параметри!$I$42,Параметри!$K$42,IF(L452&lt;Параметри!$I$43,Параметри!$K$43,IF(L452&lt;Параметри!$I$44,Параметри!$K$44,IF(L452&lt;Параметри!$I$45,Параметри!$K$45,Параметри!$K$46))))))</f>
        <v>0.43</v>
      </c>
      <c r="T452" s="97">
        <f>IF($B452="Область",Параметри!K$63,IF($R452&lt;Параметри!$G$59,Параметри!K$58,IF($R452&lt;Параметри!$G$60,Параметри!K$59,IF($R452&lt;Параметри!$G$61,Параметри!K$60,IF($R452&lt;Параметри!$G$62,Параметри!K$61,Параметри!K$62)))))</f>
        <v>1.7000000000000001E-2</v>
      </c>
      <c r="U452" s="97">
        <f>IF($B452="Область",Параметри!L$63,IF($R452&lt;Параметри!$G$59,Параметри!L$58,IF($R452&lt;Параметри!$G$60,Параметри!L$59,IF($R452&lt;Параметри!$G$61,Параметри!L$60,IF($R452&lt;Параметри!$G$62,Параметри!L$61,Параметри!L$62)))))</f>
        <v>4.7E-2</v>
      </c>
      <c r="V452" s="98">
        <f>IF(OR(SUM('Дані з ДІСО'!G452:I452)=0,Розрахунки!H452=0),"",Розрахунки!H452/SUM('Дані з ДІСО'!G452:I452))</f>
        <v>18.404255319148938</v>
      </c>
      <c r="W452" s="9">
        <v>2021</v>
      </c>
      <c r="X452" s="9">
        <v>17</v>
      </c>
      <c r="Y452" s="9">
        <v>17.5</v>
      </c>
      <c r="Z452" s="9" t="s">
        <v>4535</v>
      </c>
      <c r="AA452" s="99">
        <v>17</v>
      </c>
      <c r="AB452" s="9" t="str">
        <f>IF('Коефіцієнти АТО'!C452="Область","",'Коефіцієнти АТО'!D452)</f>
        <v>Запорізька</v>
      </c>
      <c r="AC452" s="9"/>
    </row>
    <row r="453" spans="1:29">
      <c r="A453" s="9">
        <v>452</v>
      </c>
      <c r="B453" s="9" t="s">
        <v>3148</v>
      </c>
      <c r="C453" s="9" t="s">
        <v>3148</v>
      </c>
      <c r="D453" s="9" t="s">
        <v>3523</v>
      </c>
      <c r="E453" s="9" t="s">
        <v>24</v>
      </c>
      <c r="F453" s="9" t="s">
        <v>953</v>
      </c>
      <c r="G453" s="9" t="s">
        <v>3580</v>
      </c>
      <c r="H453" s="9" t="s">
        <v>952</v>
      </c>
      <c r="I453" s="9">
        <v>9150</v>
      </c>
      <c r="J453" s="9">
        <v>9150</v>
      </c>
      <c r="K453" s="9">
        <v>365.7</v>
      </c>
      <c r="L453" s="115">
        <f t="shared" si="21"/>
        <v>1</v>
      </c>
      <c r="M453" s="96">
        <f>IF($B453="Область","",SUM('Дані з ДІСО'!J453:L453)/K453)</f>
        <v>2.1082854799015589</v>
      </c>
      <c r="N453" s="9" t="str">
        <f>IF($B453="Область","",VLOOKUP(100*J453/I453,Параметри!$B$39:$C$53,2,TRUE))</f>
        <v>1. 100%</v>
      </c>
      <c r="O453" s="9" t="str">
        <f>IF($B453="Область","",VLOOKUP(M453,Параметри!$B$21:$C$35,2,TRUE))</f>
        <v>4. 2,1-3</v>
      </c>
      <c r="P453" s="9">
        <f t="shared" si="22"/>
        <v>1</v>
      </c>
      <c r="Q453" s="9">
        <f t="shared" si="23"/>
        <v>4</v>
      </c>
      <c r="R453" s="116">
        <v>12.5</v>
      </c>
      <c r="S453" s="117">
        <f>IF(C453="Область",Параметри!$K$47,IF(C453="Київ",Параметри!$K$48,IF(L453&lt;Параметри!$I$42,Параметри!$K$42,IF(L453&lt;Параметри!$I$43,Параметри!$K$43,IF(L453&lt;Параметри!$I$44,Параметри!$K$44,IF(L453&lt;Параметри!$I$45,Параметри!$K$45,Параметри!$K$46))))))</f>
        <v>0.53</v>
      </c>
      <c r="T453" s="97">
        <f>IF($B453="Область",Параметри!K$63,IF($R453&lt;Параметри!$G$59,Параметри!K$58,IF($R453&lt;Параметри!$G$60,Параметри!K$59,IF($R453&lt;Параметри!$G$61,Параметри!K$60,IF($R453&lt;Параметри!$G$62,Параметри!K$61,Параметри!K$62)))))</f>
        <v>1.7000000000000001E-2</v>
      </c>
      <c r="U453" s="97">
        <f>IF($B453="Область",Параметри!L$63,IF($R453&lt;Параметри!$G$59,Параметри!L$58,IF($R453&lt;Параметри!$G$60,Параметри!L$59,IF($R453&lt;Параметри!$G$61,Параметри!L$60,IF($R453&lt;Параметри!$G$62,Параметри!L$61,Параметри!L$62)))))</f>
        <v>4.7E-2</v>
      </c>
      <c r="V453" s="98">
        <f>IF(OR(SUM('Дані з ДІСО'!G453:I453)=0,Розрахунки!H453=0),"",Розрахунки!H453/SUM('Дані з ДІСО'!G453:I453))</f>
        <v>16.760869565217391</v>
      </c>
      <c r="W453" s="9">
        <v>2021</v>
      </c>
      <c r="X453" s="9">
        <v>13</v>
      </c>
      <c r="Y453" s="9">
        <v>11.5</v>
      </c>
      <c r="Z453" s="9" t="s">
        <v>4536</v>
      </c>
      <c r="AA453" s="99">
        <v>12.5</v>
      </c>
      <c r="AB453" s="9" t="str">
        <f>IF('Коефіцієнти АТО'!C453="Область","",'Коефіцієнти АТО'!D453)</f>
        <v>Запорізька</v>
      </c>
      <c r="AC453" s="9"/>
    </row>
    <row r="454" spans="1:29">
      <c r="A454" s="9">
        <v>453</v>
      </c>
      <c r="B454" s="9" t="s">
        <v>3176</v>
      </c>
      <c r="C454" s="9" t="s">
        <v>3146</v>
      </c>
      <c r="D454" s="9" t="s">
        <v>3523</v>
      </c>
      <c r="E454" s="9" t="s">
        <v>78</v>
      </c>
      <c r="F454" s="9" t="s">
        <v>955</v>
      </c>
      <c r="G454" s="9" t="s">
        <v>3581</v>
      </c>
      <c r="H454" s="9" t="s">
        <v>954</v>
      </c>
      <c r="I454" s="9">
        <v>36719</v>
      </c>
      <c r="J454" s="9">
        <v>6587</v>
      </c>
      <c r="K454" s="9">
        <v>727.5</v>
      </c>
      <c r="L454" s="115">
        <f t="shared" si="21"/>
        <v>0.17938941692311883</v>
      </c>
      <c r="M454" s="96">
        <f>IF($B454="Область","",SUM('Дані з ДІСО'!J454:L454)/K454)</f>
        <v>4.040549828178694</v>
      </c>
      <c r="N454" s="9" t="str">
        <f>IF($B454="Область","",VLOOKUP(100*J454/I454,Параметри!$B$39:$C$53,2,TRUE))</f>
        <v>13. 12-19</v>
      </c>
      <c r="O454" s="9" t="str">
        <f>IF($B454="Область","",VLOOKUP(M454,Параметри!$B$21:$C$35,2,TRUE))</f>
        <v>6. 3,9-4,1</v>
      </c>
      <c r="P454" s="9">
        <f t="shared" si="22"/>
        <v>13</v>
      </c>
      <c r="Q454" s="9">
        <f t="shared" si="23"/>
        <v>6</v>
      </c>
      <c r="R454" s="116">
        <v>20</v>
      </c>
      <c r="S454" s="117">
        <f>IF(C454="Область",Параметри!$K$47,IF(C454="Київ",Параметри!$K$48,IF(L454&lt;Параметри!$I$42,Параметри!$K$42,IF(L454&lt;Параметри!$I$43,Параметри!$K$43,IF(L454&lt;Параметри!$I$44,Параметри!$K$44,IF(L454&lt;Параметри!$I$45,Параметри!$K$45,Параметри!$K$46))))))</f>
        <v>0.23</v>
      </c>
      <c r="T454" s="97">
        <f>IF($B454="Область",Параметри!K$63,IF($R454&lt;Параметри!$G$59,Параметри!K$58,IF($R454&lt;Параметри!$G$60,Параметри!K$59,IF($R454&lt;Параметри!$G$61,Параметри!K$60,IF($R454&lt;Параметри!$G$62,Параметри!K$61,Параметри!K$62)))))</f>
        <v>7.4999999999999997E-2</v>
      </c>
      <c r="U454" s="97">
        <f>IF($B454="Область",Параметри!L$63,IF($R454&lt;Параметри!$G$59,Параметри!L$58,IF($R454&lt;Параметри!$G$60,Параметри!L$59,IF($R454&lt;Параметри!$G$61,Параметри!L$60,IF($R454&lt;Параметри!$G$62,Параметри!L$61,Параметри!L$62)))))</f>
        <v>4.7E-2</v>
      </c>
      <c r="V454" s="98">
        <f>IF(OR(SUM('Дані з ДІСО'!G454:I454)=0,Розрахунки!H454=0),"",Розрахунки!H454/SUM('Дані з ДІСО'!G454:I454))</f>
        <v>22.786821705426355</v>
      </c>
      <c r="W454" s="9" t="s">
        <v>3176</v>
      </c>
      <c r="X454" s="9">
        <v>20</v>
      </c>
      <c r="Y454" s="9">
        <v>19</v>
      </c>
      <c r="Z454" s="9" t="s">
        <v>4535</v>
      </c>
      <c r="AA454" s="99">
        <v>20</v>
      </c>
      <c r="AB454" s="9" t="str">
        <f>IF('Коефіцієнти АТО'!C454="Область","",'Коефіцієнти АТО'!D454)</f>
        <v>Запорізька</v>
      </c>
      <c r="AC454" s="9"/>
    </row>
    <row r="455" spans="1:29" ht="15" customHeight="1">
      <c r="A455" s="9">
        <v>454</v>
      </c>
      <c r="B455" s="9" t="s">
        <v>3097</v>
      </c>
      <c r="C455" s="9" t="s">
        <v>3097</v>
      </c>
      <c r="D455" s="9" t="s">
        <v>3582</v>
      </c>
      <c r="E455" s="9" t="s">
        <v>15</v>
      </c>
      <c r="F455" s="9" t="s">
        <v>960</v>
      </c>
      <c r="G455" s="9" t="s">
        <v>3121</v>
      </c>
      <c r="H455" s="9" t="s">
        <v>959</v>
      </c>
      <c r="I455" s="9"/>
      <c r="J455" s="9"/>
      <c r="K455" s="9" t="s">
        <v>4534</v>
      </c>
      <c r="L455" s="115" t="str">
        <f t="shared" si="21"/>
        <v/>
      </c>
      <c r="M455" s="96" t="str">
        <f>IF($B455="Область","",SUM('Дані з ДІСО'!J455:L455)/K455)</f>
        <v/>
      </c>
      <c r="N455" s="9" t="str">
        <f>IF($B455="Область","",VLOOKUP(100*J455/I455,Параметри!$B$39:$C$53,2,TRUE))</f>
        <v/>
      </c>
      <c r="O455" s="9" t="str">
        <f>IF($B455="Область","",VLOOKUP(M455,Параметри!$B$21:$C$35,2,TRUE))</f>
        <v/>
      </c>
      <c r="P455" s="9" t="str">
        <f t="shared" si="22"/>
        <v/>
      </c>
      <c r="Q455" s="9" t="str">
        <f t="shared" si="23"/>
        <v/>
      </c>
      <c r="R455" s="116">
        <v>20</v>
      </c>
      <c r="S455" s="117">
        <f>IF(C455="Область",Параметри!$K$47,IF(C455="Київ",Параметри!$K$48,IF(L455&lt;Параметри!$I$42,Параметри!$K$42,IF(L455&lt;Параметри!$I$43,Параметри!$K$43,IF(L455&lt;Параметри!$I$44,Параметри!$K$44,IF(L455&lt;Параметри!$I$45,Параметри!$K$45,Параметри!$K$46))))))</f>
        <v>0.23</v>
      </c>
      <c r="T455" s="97">
        <f>IF($B455="Область",Параметри!K$63,IF($R455&lt;Параметри!$G$59,Параметри!K$58,IF($R455&lt;Параметри!$G$60,Параметри!K$59,IF($R455&lt;Параметри!$G$61,Параметри!K$60,IF($R455&lt;Параметри!$G$62,Параметри!K$61,Параметри!K$62)))))</f>
        <v>7.0000000000000007E-2</v>
      </c>
      <c r="U455" s="97">
        <f>IF($B455="Область",Параметри!L$63,IF($R455&lt;Параметри!$G$59,Параметри!L$58,IF($R455&lt;Параметри!$G$60,Параметри!L$59,IF($R455&lt;Параметри!$G$61,Параметри!L$60,IF($R455&lt;Параметри!$G$62,Параметри!L$61,Параметри!L$62)))))</f>
        <v>0.10100000000000001</v>
      </c>
      <c r="V455" s="98">
        <f>IF(OR(SUM('Дані з ДІСО'!G455:I455)=0,Розрахунки!H455=0),"",Розрахунки!H455/SUM('Дані з ДІСО'!G455:I455))</f>
        <v>26.804878048780488</v>
      </c>
      <c r="W455" s="9" t="s">
        <v>3097</v>
      </c>
      <c r="X455" s="9">
        <v>20</v>
      </c>
      <c r="Y455" s="9">
        <v>20</v>
      </c>
      <c r="Z455" s="9" t="s">
        <v>4535</v>
      </c>
      <c r="AA455" s="99">
        <v>20</v>
      </c>
      <c r="AB455" s="9" t="str">
        <f>IF('Коефіцієнти АТО'!C455="Область","",'Коефіцієнти АТО'!D455)</f>
        <v/>
      </c>
      <c r="AC455" s="9"/>
    </row>
    <row r="456" spans="1:29" ht="15" customHeight="1">
      <c r="A456" s="9">
        <v>455</v>
      </c>
      <c r="B456" s="9" t="s">
        <v>3148</v>
      </c>
      <c r="C456" s="9" t="s">
        <v>3148</v>
      </c>
      <c r="D456" s="9" t="s">
        <v>3582</v>
      </c>
      <c r="E456" s="9" t="s">
        <v>24</v>
      </c>
      <c r="F456" s="9" t="s">
        <v>964</v>
      </c>
      <c r="G456" s="9" t="s">
        <v>3583</v>
      </c>
      <c r="H456" s="9" t="s">
        <v>963</v>
      </c>
      <c r="I456" s="9">
        <v>10203</v>
      </c>
      <c r="J456" s="9">
        <v>10203</v>
      </c>
      <c r="K456" s="9">
        <v>141.69999999999999</v>
      </c>
      <c r="L456" s="115">
        <f t="shared" si="21"/>
        <v>1</v>
      </c>
      <c r="M456" s="96">
        <f>IF($B456="Область","",SUM('Дані з ДІСО'!J456:L456)/K456)</f>
        <v>6.0621030345800992</v>
      </c>
      <c r="N456" s="9" t="str">
        <f>IF($B456="Область","",VLOOKUP(100*J456/I456,Параметри!$B$39:$C$53,2,TRUE))</f>
        <v>1. 100%</v>
      </c>
      <c r="O456" s="9" t="str">
        <f>IF($B456="Область","",VLOOKUP(M456,Параметри!$B$21:$C$35,2,TRUE))</f>
        <v>9. 5,8-7</v>
      </c>
      <c r="P456" s="9">
        <f t="shared" si="22"/>
        <v>1</v>
      </c>
      <c r="Q456" s="9">
        <f t="shared" si="23"/>
        <v>9</v>
      </c>
      <c r="R456" s="116">
        <v>14</v>
      </c>
      <c r="S456" s="117">
        <f>IF(C456="Область",Параметри!$K$47,IF(C456="Київ",Параметри!$K$48,IF(L456&lt;Параметри!$I$42,Параметри!$K$42,IF(L456&lt;Параметри!$I$43,Параметри!$K$43,IF(L456&lt;Параметри!$I$44,Параметри!$K$44,IF(L456&lt;Параметри!$I$45,Параметри!$K$45,Параметри!$K$46))))))</f>
        <v>0.53</v>
      </c>
      <c r="T456" s="97">
        <f>IF($B456="Область",Параметри!K$63,IF($R456&lt;Параметри!$G$59,Параметри!K$58,IF($R456&lt;Параметри!$G$60,Параметри!K$59,IF($R456&lt;Параметри!$G$61,Параметри!K$60,IF($R456&lt;Параметри!$G$62,Параметри!K$61,Параметри!K$62)))))</f>
        <v>1.7000000000000001E-2</v>
      </c>
      <c r="U456" s="97">
        <f>IF($B456="Область",Параметри!L$63,IF($R456&lt;Параметри!$G$59,Параметри!L$58,IF($R456&lt;Параметри!$G$60,Параметри!L$59,IF($R456&lt;Параметри!$G$61,Параметри!L$60,IF($R456&lt;Параметри!$G$62,Параметри!L$61,Параметри!L$62)))))</f>
        <v>4.7E-2</v>
      </c>
      <c r="V456" s="98">
        <f>IF(OR(SUM('Дані з ДІСО'!G456:I456)=0,Розрахунки!H456=0),"",Розрахунки!H456/SUM('Дані з ДІСО'!G456:I456))</f>
        <v>15.907407407407407</v>
      </c>
      <c r="W456" s="9">
        <v>2016</v>
      </c>
      <c r="X456" s="9">
        <v>15.5</v>
      </c>
      <c r="Y456" s="9">
        <v>13</v>
      </c>
      <c r="Z456" s="9" t="s">
        <v>4536</v>
      </c>
      <c r="AA456" s="99">
        <v>14</v>
      </c>
      <c r="AB456" s="9" t="str">
        <f>IF('Коефіцієнти АТО'!C456="Область","",'Коефіцієнти АТО'!D456)</f>
        <v>Івано-Франківська</v>
      </c>
      <c r="AC456" s="9"/>
    </row>
    <row r="457" spans="1:29" ht="15" customHeight="1">
      <c r="A457" s="9">
        <v>456</v>
      </c>
      <c r="B457" s="9" t="s">
        <v>3151</v>
      </c>
      <c r="C457" s="9" t="s">
        <v>3151</v>
      </c>
      <c r="D457" s="9" t="s">
        <v>3582</v>
      </c>
      <c r="E457" s="9" t="s">
        <v>29</v>
      </c>
      <c r="F457" s="9" t="s">
        <v>966</v>
      </c>
      <c r="G457" s="9" t="s">
        <v>3584</v>
      </c>
      <c r="H457" s="9" t="s">
        <v>965</v>
      </c>
      <c r="I457" s="9">
        <v>17005</v>
      </c>
      <c r="J457" s="9">
        <v>11765</v>
      </c>
      <c r="K457" s="9">
        <v>186</v>
      </c>
      <c r="L457" s="115">
        <f t="shared" si="21"/>
        <v>0.69185533666568655</v>
      </c>
      <c r="M457" s="96">
        <f>IF($B457="Область","",SUM('Дані з ДІСО'!J457:L457)/K457)</f>
        <v>9.978494623655914</v>
      </c>
      <c r="N457" s="9" t="str">
        <f>IF($B457="Область","",VLOOKUP(100*J457/I457,Параметри!$B$39:$C$53,2,TRUE))</f>
        <v>3. 66-72</v>
      </c>
      <c r="O457" s="9" t="str">
        <f>IF($B457="Область","",VLOOKUP(M457,Параметри!$B$21:$C$35,2,TRUE))</f>
        <v>10. 7-10,2</v>
      </c>
      <c r="P457" s="9">
        <f t="shared" si="22"/>
        <v>3</v>
      </c>
      <c r="Q457" s="9">
        <f t="shared" si="23"/>
        <v>10</v>
      </c>
      <c r="R457" s="116">
        <v>15.5</v>
      </c>
      <c r="S457" s="117">
        <f>IF(C457="Область",Параметри!$K$47,IF(C457="Київ",Параметри!$K$48,IF(L457&lt;Параметри!$I$42,Параметри!$K$42,IF(L457&lt;Параметри!$I$43,Параметри!$K$43,IF(L457&lt;Параметри!$I$44,Параметри!$K$44,IF(L457&lt;Параметри!$I$45,Параметри!$K$45,Параметри!$K$46))))))</f>
        <v>0.48</v>
      </c>
      <c r="T457" s="97">
        <f>IF($B457="Область",Параметри!K$63,IF($R457&lt;Параметри!$G$59,Параметри!K$58,IF($R457&lt;Параметри!$G$60,Параметри!K$59,IF($R457&lt;Параметри!$G$61,Параметри!K$60,IF($R457&lt;Параметри!$G$62,Параметри!K$61,Параметри!K$62)))))</f>
        <v>1.7000000000000001E-2</v>
      </c>
      <c r="U457" s="97">
        <f>IF($B457="Область",Параметри!L$63,IF($R457&lt;Параметри!$G$59,Параметри!L$58,IF($R457&lt;Параметри!$G$60,Параметри!L$59,IF($R457&lt;Параметри!$G$61,Параметри!L$60,IF($R457&lt;Параметри!$G$62,Параметри!L$61,Параметри!L$62)))))</f>
        <v>4.7E-2</v>
      </c>
      <c r="V457" s="98">
        <f>IF(OR(SUM('Дані з ДІСО'!G457:I457)=0,Розрахунки!H457=0),"",Розрахунки!H457/SUM('Дані з ДІСО'!G457:I457))</f>
        <v>18.938775510204081</v>
      </c>
      <c r="W457" s="9">
        <v>2016</v>
      </c>
      <c r="X457" s="9">
        <v>15.5</v>
      </c>
      <c r="Y457" s="9">
        <v>15</v>
      </c>
      <c r="Z457" s="9" t="s">
        <v>4535</v>
      </c>
      <c r="AA457" s="99">
        <v>15.5</v>
      </c>
      <c r="AB457" s="9" t="str">
        <f>IF('Коефіцієнти АТО'!C457="Область","",'Коефіцієнти АТО'!D457)</f>
        <v>Івано-Франківська</v>
      </c>
      <c r="AC457" s="9"/>
    </row>
    <row r="458" spans="1:29" ht="15" customHeight="1">
      <c r="A458" s="9">
        <v>457</v>
      </c>
      <c r="B458" s="9" t="s">
        <v>3148</v>
      </c>
      <c r="C458" s="9" t="s">
        <v>3148</v>
      </c>
      <c r="D458" s="9" t="s">
        <v>3582</v>
      </c>
      <c r="E458" s="9" t="s">
        <v>24</v>
      </c>
      <c r="F458" s="9" t="s">
        <v>968</v>
      </c>
      <c r="G458" s="9" t="s">
        <v>3585</v>
      </c>
      <c r="H458" s="9" t="s">
        <v>967</v>
      </c>
      <c r="I458" s="9">
        <v>5926</v>
      </c>
      <c r="J458" s="9">
        <v>5926</v>
      </c>
      <c r="K458" s="9">
        <v>86.3</v>
      </c>
      <c r="L458" s="115">
        <f t="shared" si="21"/>
        <v>1</v>
      </c>
      <c r="M458" s="96">
        <f>IF($B458="Область","",SUM('Дані з ДІСО'!J458:L458)/K458)</f>
        <v>6.2456546929316339</v>
      </c>
      <c r="N458" s="9" t="str">
        <f>IF($B458="Область","",VLOOKUP(100*J458/I458,Параметри!$B$39:$C$53,2,TRUE))</f>
        <v>1. 100%</v>
      </c>
      <c r="O458" s="9" t="str">
        <f>IF($B458="Область","",VLOOKUP(M458,Параметри!$B$21:$C$35,2,TRUE))</f>
        <v>9. 5,8-7</v>
      </c>
      <c r="P458" s="9">
        <f t="shared" si="22"/>
        <v>1</v>
      </c>
      <c r="Q458" s="9">
        <f t="shared" si="23"/>
        <v>9</v>
      </c>
      <c r="R458" s="116">
        <v>15.5</v>
      </c>
      <c r="S458" s="117">
        <f>IF(C458="Область",Параметри!$K$47,IF(C458="Київ",Параметри!$K$48,IF(L458&lt;Параметри!$I$42,Параметри!$K$42,IF(L458&lt;Параметри!$I$43,Параметри!$K$43,IF(L458&lt;Параметри!$I$44,Параметри!$K$44,IF(L458&lt;Параметри!$I$45,Параметри!$K$45,Параметри!$K$46))))))</f>
        <v>0.53</v>
      </c>
      <c r="T458" s="97">
        <f>IF($B458="Область",Параметри!K$63,IF($R458&lt;Параметри!$G$59,Параметри!K$58,IF($R458&lt;Параметри!$G$60,Параметри!K$59,IF($R458&lt;Параметри!$G$61,Параметри!K$60,IF($R458&lt;Параметри!$G$62,Параметри!K$61,Параметри!K$62)))))</f>
        <v>1.7000000000000001E-2</v>
      </c>
      <c r="U458" s="97">
        <f>IF($B458="Область",Параметри!L$63,IF($R458&lt;Параметри!$G$59,Параметри!L$58,IF($R458&lt;Параметри!$G$60,Параметри!L$59,IF($R458&lt;Параметри!$G$61,Параметри!L$60,IF($R458&lt;Параметри!$G$62,Параметри!L$61,Параметри!L$62)))))</f>
        <v>4.7E-2</v>
      </c>
      <c r="V458" s="98">
        <f>IF(OR(SUM('Дані з ДІСО'!G458:I458)=0,Розрахунки!H458=0),"",Розрахунки!H458/SUM('Дані з ДІСО'!G458:I458))</f>
        <v>12.833333333333334</v>
      </c>
      <c r="W458" s="9">
        <v>2016</v>
      </c>
      <c r="X458" s="9">
        <v>15.5</v>
      </c>
      <c r="Y458" s="9">
        <v>15</v>
      </c>
      <c r="Z458" s="9" t="s">
        <v>4535</v>
      </c>
      <c r="AA458" s="99">
        <v>15.5</v>
      </c>
      <c r="AB458" s="9" t="str">
        <f>IF('Коефіцієнти АТО'!C458="Область","",'Коефіцієнти АТО'!D458)</f>
        <v>Івано-Франківська</v>
      </c>
      <c r="AC458" s="9"/>
    </row>
    <row r="459" spans="1:29" ht="15" customHeight="1">
      <c r="A459" s="9">
        <v>458</v>
      </c>
      <c r="B459" s="9" t="s">
        <v>3148</v>
      </c>
      <c r="C459" s="9" t="s">
        <v>3148</v>
      </c>
      <c r="D459" s="9" t="s">
        <v>3582</v>
      </c>
      <c r="E459" s="9" t="s">
        <v>24</v>
      </c>
      <c r="F459" s="9" t="s">
        <v>970</v>
      </c>
      <c r="G459" s="9" t="s">
        <v>3586</v>
      </c>
      <c r="H459" s="9" t="s">
        <v>969</v>
      </c>
      <c r="I459" s="9">
        <v>8639</v>
      </c>
      <c r="J459" s="9">
        <v>8639</v>
      </c>
      <c r="K459" s="9">
        <v>370.9</v>
      </c>
      <c r="L459" s="115">
        <f t="shared" si="21"/>
        <v>1</v>
      </c>
      <c r="M459" s="96">
        <f>IF($B459="Область","",SUM('Дані з ДІСО'!J459:L459)/K459)</f>
        <v>3.162577514154759</v>
      </c>
      <c r="N459" s="9" t="str">
        <f>IF($B459="Область","",VLOOKUP(100*J459/I459,Параметри!$B$39:$C$53,2,TRUE))</f>
        <v>1. 100%</v>
      </c>
      <c r="O459" s="9" t="str">
        <f>IF($B459="Область","",VLOOKUP(M459,Параметри!$B$21:$C$35,2,TRUE))</f>
        <v>5. 3-3,9</v>
      </c>
      <c r="P459" s="9">
        <f t="shared" si="22"/>
        <v>1</v>
      </c>
      <c r="Q459" s="9">
        <f t="shared" si="23"/>
        <v>5</v>
      </c>
      <c r="R459" s="116">
        <v>13</v>
      </c>
      <c r="S459" s="117">
        <f>IF(C459="Область",Параметри!$K$47,IF(C459="Київ",Параметри!$K$48,IF(L459&lt;Параметри!$I$42,Параметри!$K$42,IF(L459&lt;Параметри!$I$43,Параметри!$K$43,IF(L459&lt;Параметри!$I$44,Параметри!$K$44,IF(L459&lt;Параметри!$I$45,Параметри!$K$45,Параметри!$K$46))))))</f>
        <v>0.53</v>
      </c>
      <c r="T459" s="97">
        <f>IF($B459="Область",Параметри!K$63,IF($R459&lt;Параметри!$G$59,Параметри!K$58,IF($R459&lt;Параметри!$G$60,Параметри!K$59,IF($R459&lt;Параметри!$G$61,Параметри!K$60,IF($R459&lt;Параметри!$G$62,Параметри!K$61,Параметри!K$62)))))</f>
        <v>1.7000000000000001E-2</v>
      </c>
      <c r="U459" s="97">
        <f>IF($B459="Область",Параметри!L$63,IF($R459&lt;Параметри!$G$59,Параметри!L$58,IF($R459&lt;Параметри!$G$60,Параметри!L$59,IF($R459&lt;Параметри!$G$61,Параметри!L$60,IF($R459&lt;Параметри!$G$62,Параметри!L$61,Параметри!L$62)))))</f>
        <v>4.7E-2</v>
      </c>
      <c r="V459" s="98">
        <f>IF(OR(SUM('Дані з ДІСО'!G459:I459)=0,Розрахунки!H459=0),"",Розрахунки!H459/SUM('Дані з ДІСО'!G459:I459))</f>
        <v>11.848484848484848</v>
      </c>
      <c r="W459" s="9">
        <v>2017</v>
      </c>
      <c r="X459" s="9">
        <v>13.5</v>
      </c>
      <c r="Y459" s="9">
        <v>12</v>
      </c>
      <c r="Z459" s="9" t="s">
        <v>4536</v>
      </c>
      <c r="AA459" s="99">
        <v>13</v>
      </c>
      <c r="AB459" s="9" t="str">
        <f>IF('Коефіцієнти АТО'!C459="Область","",'Коефіцієнти АТО'!D459)</f>
        <v>Івано-Франківська</v>
      </c>
      <c r="AC459" s="9"/>
    </row>
    <row r="460" spans="1:29">
      <c r="A460" s="9">
        <v>459</v>
      </c>
      <c r="B460" s="9" t="s">
        <v>3145</v>
      </c>
      <c r="C460" s="9" t="s">
        <v>3146</v>
      </c>
      <c r="D460" s="9" t="s">
        <v>3582</v>
      </c>
      <c r="E460" s="9" t="s">
        <v>21</v>
      </c>
      <c r="F460" s="9" t="s">
        <v>972</v>
      </c>
      <c r="G460" s="9" t="s">
        <v>3587</v>
      </c>
      <c r="H460" s="9" t="s">
        <v>971</v>
      </c>
      <c r="I460" s="9">
        <v>27446</v>
      </c>
      <c r="J460" s="9">
        <v>18676</v>
      </c>
      <c r="K460" s="9">
        <v>367.8</v>
      </c>
      <c r="L460" s="115">
        <f t="shared" si="21"/>
        <v>0.68046345551264298</v>
      </c>
      <c r="M460" s="96">
        <f>IF($B460="Область","",SUM('Дані з ДІСО'!J460:L460)/K460)</f>
        <v>7.607395323545405</v>
      </c>
      <c r="N460" s="9" t="str">
        <f>IF($B460="Область","",VLOOKUP(100*J460/I460,Параметри!$B$39:$C$53,2,TRUE))</f>
        <v>3. 66-72</v>
      </c>
      <c r="O460" s="9" t="str">
        <f>IF($B460="Область","",VLOOKUP(M460,Параметри!$B$21:$C$35,2,TRUE))</f>
        <v>10. 7-10,2</v>
      </c>
      <c r="P460" s="9">
        <f t="shared" si="22"/>
        <v>3</v>
      </c>
      <c r="Q460" s="9">
        <f t="shared" si="23"/>
        <v>10</v>
      </c>
      <c r="R460" s="116">
        <v>15</v>
      </c>
      <c r="S460" s="117">
        <f>IF(C460="Область",Параметри!$K$47,IF(C460="Київ",Параметри!$K$48,IF(L460&lt;Параметри!$I$42,Параметри!$K$42,IF(L460&lt;Параметри!$I$43,Параметри!$K$43,IF(L460&lt;Параметри!$I$44,Параметри!$K$44,IF(L460&lt;Параметри!$I$45,Параметри!$K$45,Параметри!$K$46))))))</f>
        <v>0.48</v>
      </c>
      <c r="T460" s="97">
        <f>IF($B460="Область",Параметри!K$63,IF($R460&lt;Параметри!$G$59,Параметри!K$58,IF($R460&lt;Параметри!$G$60,Параметри!K$59,IF($R460&lt;Параметри!$G$61,Параметри!K$60,IF($R460&lt;Параметри!$G$62,Параметри!K$61,Параметри!K$62)))))</f>
        <v>1.7000000000000001E-2</v>
      </c>
      <c r="U460" s="97">
        <f>IF($B460="Область",Параметри!L$63,IF($R460&lt;Параметри!$G$59,Параметри!L$58,IF($R460&lt;Параметри!$G$60,Параметри!L$59,IF($R460&lt;Параметри!$G$61,Параметри!L$60,IF($R460&lt;Параметри!$G$62,Параметри!L$61,Параметри!L$62)))))</f>
        <v>4.7E-2</v>
      </c>
      <c r="V460" s="98">
        <f>IF(OR(SUM('Дані з ДІСО'!G460:I460)=0,Розрахунки!H460=0),"",Розрахунки!H460/SUM('Дані з ДІСО'!G460:I460))</f>
        <v>12.380530973451327</v>
      </c>
      <c r="W460" s="9">
        <v>2017</v>
      </c>
      <c r="X460" s="9">
        <v>15.5</v>
      </c>
      <c r="Y460" s="9">
        <v>14</v>
      </c>
      <c r="Z460" s="9" t="s">
        <v>4536</v>
      </c>
      <c r="AA460" s="99">
        <v>15</v>
      </c>
      <c r="AB460" s="9" t="str">
        <f>IF('Коефіцієнти АТО'!C460="Область","",'Коефіцієнти АТО'!D460)</f>
        <v>Івано-Франківська</v>
      </c>
      <c r="AC460" s="9"/>
    </row>
    <row r="461" spans="1:29" ht="15" customHeight="1">
      <c r="A461" s="9">
        <v>460</v>
      </c>
      <c r="B461" s="9" t="s">
        <v>3151</v>
      </c>
      <c r="C461" s="9" t="s">
        <v>3151</v>
      </c>
      <c r="D461" s="9" t="s">
        <v>3582</v>
      </c>
      <c r="E461" s="9" t="s">
        <v>29</v>
      </c>
      <c r="F461" s="9" t="s">
        <v>974</v>
      </c>
      <c r="G461" s="9" t="s">
        <v>3588</v>
      </c>
      <c r="H461" s="9" t="s">
        <v>973</v>
      </c>
      <c r="I461" s="9">
        <v>7673</v>
      </c>
      <c r="J461" s="9">
        <v>5785</v>
      </c>
      <c r="K461" s="9">
        <v>153.30000000000001</v>
      </c>
      <c r="L461" s="115">
        <f t="shared" si="21"/>
        <v>0.75394239541248531</v>
      </c>
      <c r="M461" s="96">
        <f>IF($B461="Область","",SUM('Дані з ДІСО'!J461:L461)/K461)</f>
        <v>3.9660795825179385</v>
      </c>
      <c r="N461" s="9" t="str">
        <f>IF($B461="Область","",VLOOKUP(100*J461/I461,Параметри!$B$39:$C$53,2,TRUE))</f>
        <v>2. 72-100</v>
      </c>
      <c r="O461" s="9" t="str">
        <f>IF($B461="Область","",VLOOKUP(M461,Параметри!$B$21:$C$35,2,TRUE))</f>
        <v>6. 3,9-4,1</v>
      </c>
      <c r="P461" s="9">
        <f t="shared" si="22"/>
        <v>2</v>
      </c>
      <c r="Q461" s="9">
        <f t="shared" si="23"/>
        <v>6</v>
      </c>
      <c r="R461" s="116">
        <v>14.5</v>
      </c>
      <c r="S461" s="117">
        <f>IF(C461="Область",Параметри!$K$47,IF(C461="Київ",Параметри!$K$48,IF(L461&lt;Параметри!$I$42,Параметри!$K$42,IF(L461&lt;Параметри!$I$43,Параметри!$K$43,IF(L461&lt;Параметри!$I$44,Параметри!$K$44,IF(L461&lt;Параметри!$I$45,Параметри!$K$45,Параметри!$K$46))))))</f>
        <v>0.48</v>
      </c>
      <c r="T461" s="97">
        <f>IF($B461="Область",Параметри!K$63,IF($R461&lt;Параметри!$G$59,Параметри!K$58,IF($R461&lt;Параметри!$G$60,Параметри!K$59,IF($R461&lt;Параметри!$G$61,Параметри!K$60,IF($R461&lt;Параметри!$G$62,Параметри!K$61,Параметри!K$62)))))</f>
        <v>1.7000000000000001E-2</v>
      </c>
      <c r="U461" s="97">
        <f>IF($B461="Область",Параметри!L$63,IF($R461&lt;Параметри!$G$59,Параметри!L$58,IF($R461&lt;Параметри!$G$60,Параметри!L$59,IF($R461&lt;Параметри!$G$61,Параметри!L$60,IF($R461&lt;Параметри!$G$62,Параметри!L$61,Параметри!L$62)))))</f>
        <v>4.7E-2</v>
      </c>
      <c r="V461" s="98">
        <f>IF(OR(SUM('Дані з ДІСО'!G461:I461)=0,Розрахунки!H461=0),"",Розрахунки!H461/SUM('Дані з ДІСО'!G461:I461))</f>
        <v>11.692307692307692</v>
      </c>
      <c r="W461" s="9">
        <v>2017</v>
      </c>
      <c r="X461" s="9">
        <v>14.5</v>
      </c>
      <c r="Y461" s="9">
        <v>14</v>
      </c>
      <c r="Z461" s="9" t="s">
        <v>4535</v>
      </c>
      <c r="AA461" s="99">
        <v>14.5</v>
      </c>
      <c r="AB461" s="9" t="str">
        <f>IF('Коефіцієнти АТО'!C461="Область","",'Коефіцієнти АТО'!D461)</f>
        <v>Івано-Франківська</v>
      </c>
      <c r="AC461" s="9"/>
    </row>
    <row r="462" spans="1:29" ht="15" customHeight="1">
      <c r="A462" s="9">
        <v>461</v>
      </c>
      <c r="B462" s="9" t="s">
        <v>3148</v>
      </c>
      <c r="C462" s="9" t="s">
        <v>3148</v>
      </c>
      <c r="D462" s="9" t="s">
        <v>3582</v>
      </c>
      <c r="E462" s="9" t="s">
        <v>24</v>
      </c>
      <c r="F462" s="9" t="s">
        <v>976</v>
      </c>
      <c r="G462" s="9" t="s">
        <v>3589</v>
      </c>
      <c r="H462" s="9" t="s">
        <v>975</v>
      </c>
      <c r="I462" s="9">
        <v>5748</v>
      </c>
      <c r="J462" s="9">
        <v>5748</v>
      </c>
      <c r="K462" s="9">
        <v>180.2</v>
      </c>
      <c r="L462" s="115">
        <f t="shared" si="21"/>
        <v>1</v>
      </c>
      <c r="M462" s="96">
        <f>IF($B462="Область","",SUM('Дані з ДІСО'!J462:L462)/K462)</f>
        <v>3.6071032186459493</v>
      </c>
      <c r="N462" s="9" t="str">
        <f>IF($B462="Область","",VLOOKUP(100*J462/I462,Параметри!$B$39:$C$53,2,TRUE))</f>
        <v>1. 100%</v>
      </c>
      <c r="O462" s="9" t="str">
        <f>IF($B462="Область","",VLOOKUP(M462,Параметри!$B$21:$C$35,2,TRUE))</f>
        <v>5. 3-3,9</v>
      </c>
      <c r="P462" s="9">
        <f t="shared" si="22"/>
        <v>1</v>
      </c>
      <c r="Q462" s="9">
        <f t="shared" si="23"/>
        <v>5</v>
      </c>
      <c r="R462" s="116">
        <v>13.5</v>
      </c>
      <c r="S462" s="117">
        <f>IF(C462="Область",Параметри!$K$47,IF(C462="Київ",Параметри!$K$48,IF(L462&lt;Параметри!$I$42,Параметри!$K$42,IF(L462&lt;Параметри!$I$43,Параметри!$K$43,IF(L462&lt;Параметри!$I$44,Параметри!$K$44,IF(L462&lt;Параметри!$I$45,Параметри!$K$45,Параметри!$K$46))))))</f>
        <v>0.53</v>
      </c>
      <c r="T462" s="97">
        <f>IF($B462="Область",Параметри!K$63,IF($R462&lt;Параметри!$G$59,Параметри!K$58,IF($R462&lt;Параметри!$G$60,Параметри!K$59,IF($R462&lt;Параметри!$G$61,Параметри!K$60,IF($R462&lt;Параметри!$G$62,Параметри!K$61,Параметри!K$62)))))</f>
        <v>1.7000000000000001E-2</v>
      </c>
      <c r="U462" s="97">
        <f>IF($B462="Область",Параметри!L$63,IF($R462&lt;Параметри!$G$59,Параметри!L$58,IF($R462&lt;Параметри!$G$60,Параметри!L$59,IF($R462&lt;Параметри!$G$61,Параметри!L$60,IF($R462&lt;Параметри!$G$62,Параметри!L$61,Параметри!L$62)))))</f>
        <v>4.7E-2</v>
      </c>
      <c r="V462" s="98">
        <f>IF(OR(SUM('Дані з ДІСО'!G462:I462)=0,Розрахунки!H462=0),"",Розрахунки!H462/SUM('Дані з ДІСО'!G462:I462))</f>
        <v>14.444444444444445</v>
      </c>
      <c r="W462" s="9">
        <v>2017</v>
      </c>
      <c r="X462" s="9">
        <v>13.5</v>
      </c>
      <c r="Y462" s="9">
        <v>13</v>
      </c>
      <c r="Z462" s="9" t="s">
        <v>4535</v>
      </c>
      <c r="AA462" s="99">
        <v>13.5</v>
      </c>
      <c r="AB462" s="9" t="str">
        <f>IF('Коефіцієнти АТО'!C462="Область","",'Коефіцієнти АТО'!D462)</f>
        <v>Івано-Франківська</v>
      </c>
      <c r="AC462" s="9"/>
    </row>
    <row r="463" spans="1:29" ht="15" customHeight="1">
      <c r="A463" s="9">
        <v>462</v>
      </c>
      <c r="B463" s="9" t="s">
        <v>3148</v>
      </c>
      <c r="C463" s="9" t="s">
        <v>3148</v>
      </c>
      <c r="D463" s="9" t="s">
        <v>3582</v>
      </c>
      <c r="E463" s="9" t="s">
        <v>24</v>
      </c>
      <c r="F463" s="9" t="s">
        <v>978</v>
      </c>
      <c r="G463" s="9" t="s">
        <v>3590</v>
      </c>
      <c r="H463" s="9" t="s">
        <v>977</v>
      </c>
      <c r="I463" s="9">
        <v>8125</v>
      </c>
      <c r="J463" s="9">
        <v>8125</v>
      </c>
      <c r="K463" s="9">
        <v>110</v>
      </c>
      <c r="L463" s="115">
        <f t="shared" si="21"/>
        <v>1</v>
      </c>
      <c r="M463" s="96">
        <f>IF($B463="Область","",SUM('Дані з ДІСО'!J463:L463)/K463)</f>
        <v>11.927272727272728</v>
      </c>
      <c r="N463" s="9" t="str">
        <f>IF($B463="Область","",VLOOKUP(100*J463/I463,Параметри!$B$39:$C$53,2,TRUE))</f>
        <v>1. 100%</v>
      </c>
      <c r="O463" s="9" t="str">
        <f>IF($B463="Область","",VLOOKUP(M463,Параметри!$B$21:$C$35,2,TRUE))</f>
        <v>11. 10,2-15</v>
      </c>
      <c r="P463" s="9">
        <f t="shared" si="22"/>
        <v>1</v>
      </c>
      <c r="Q463" s="9">
        <f t="shared" si="23"/>
        <v>11</v>
      </c>
      <c r="R463" s="116">
        <v>15.5</v>
      </c>
      <c r="S463" s="117">
        <f>IF(C463="Область",Параметри!$K$47,IF(C463="Київ",Параметри!$K$48,IF(L463&lt;Параметри!$I$42,Параметри!$K$42,IF(L463&lt;Параметри!$I$43,Параметри!$K$43,IF(L463&lt;Параметри!$I$44,Параметри!$K$44,IF(L463&lt;Параметри!$I$45,Параметри!$K$45,Параметри!$K$46))))))</f>
        <v>0.53</v>
      </c>
      <c r="T463" s="97">
        <f>IF($B463="Область",Параметри!K$63,IF($R463&lt;Параметри!$G$59,Параметри!K$58,IF($R463&lt;Параметри!$G$60,Параметри!K$59,IF($R463&lt;Параметри!$G$61,Параметри!K$60,IF($R463&lt;Параметри!$G$62,Параметри!K$61,Параметри!K$62)))))</f>
        <v>1.7000000000000001E-2</v>
      </c>
      <c r="U463" s="97">
        <f>IF($B463="Область",Параметри!L$63,IF($R463&lt;Параметри!$G$59,Параметри!L$58,IF($R463&lt;Параметри!$G$60,Параметри!L$59,IF($R463&lt;Параметри!$G$61,Параметри!L$60,IF($R463&lt;Параметри!$G$62,Параметри!L$61,Параметри!L$62)))))</f>
        <v>4.7E-2</v>
      </c>
      <c r="V463" s="98">
        <f>IF(OR(SUM('Дані з ДІСО'!G463:I463)=0,Розрахунки!H463=0),"",Розрахунки!H463/SUM('Дані з ДІСО'!G463:I463))</f>
        <v>12.737864077669903</v>
      </c>
      <c r="W463" s="9">
        <v>2017</v>
      </c>
      <c r="X463" s="9">
        <v>18</v>
      </c>
      <c r="Y463" s="9">
        <v>14.5</v>
      </c>
      <c r="Z463" s="9" t="s">
        <v>4536</v>
      </c>
      <c r="AA463" s="99">
        <v>15.5</v>
      </c>
      <c r="AB463" s="9" t="str">
        <f>IF('Коефіцієнти АТО'!C463="Область","",'Коефіцієнти АТО'!D463)</f>
        <v>Івано-Франківська</v>
      </c>
      <c r="AC463" s="9"/>
    </row>
    <row r="464" spans="1:29" ht="15" customHeight="1">
      <c r="A464" s="9">
        <v>463</v>
      </c>
      <c r="B464" s="9" t="s">
        <v>3148</v>
      </c>
      <c r="C464" s="9" t="s">
        <v>3148</v>
      </c>
      <c r="D464" s="9" t="s">
        <v>3582</v>
      </c>
      <c r="E464" s="9" t="s">
        <v>24</v>
      </c>
      <c r="F464" s="9" t="s">
        <v>980</v>
      </c>
      <c r="G464" s="9" t="s">
        <v>3591</v>
      </c>
      <c r="H464" s="9" t="s">
        <v>979</v>
      </c>
      <c r="I464" s="9">
        <v>8022</v>
      </c>
      <c r="J464" s="9">
        <v>8022</v>
      </c>
      <c r="K464" s="9">
        <v>108</v>
      </c>
      <c r="L464" s="115">
        <f t="shared" si="21"/>
        <v>1</v>
      </c>
      <c r="M464" s="96">
        <f>IF($B464="Область","",SUM('Дані з ДІСО'!J464:L464)/K464)</f>
        <v>8.5277777777777786</v>
      </c>
      <c r="N464" s="9" t="str">
        <f>IF($B464="Область","",VLOOKUP(100*J464/I464,Параметри!$B$39:$C$53,2,TRUE))</f>
        <v>1. 100%</v>
      </c>
      <c r="O464" s="9" t="str">
        <f>IF($B464="Область","",VLOOKUP(M464,Параметри!$B$21:$C$35,2,TRUE))</f>
        <v>10. 7-10,2</v>
      </c>
      <c r="P464" s="9">
        <f t="shared" si="22"/>
        <v>1</v>
      </c>
      <c r="Q464" s="9">
        <f t="shared" si="23"/>
        <v>10</v>
      </c>
      <c r="R464" s="116">
        <v>15.5</v>
      </c>
      <c r="S464" s="117">
        <f>IF(C464="Область",Параметри!$K$47,IF(C464="Київ",Параметри!$K$48,IF(L464&lt;Параметри!$I$42,Параметри!$K$42,IF(L464&lt;Параметри!$I$43,Параметри!$K$43,IF(L464&lt;Параметри!$I$44,Параметри!$K$44,IF(L464&lt;Параметри!$I$45,Параметри!$K$45,Параметри!$K$46))))))</f>
        <v>0.53</v>
      </c>
      <c r="T464" s="97">
        <f>IF($B464="Область",Параметри!K$63,IF($R464&lt;Параметри!$G$59,Параметри!K$58,IF($R464&lt;Параметри!$G$60,Параметри!K$59,IF($R464&lt;Параметри!$G$61,Параметри!K$60,IF($R464&lt;Параметри!$G$62,Параметри!K$61,Параметри!K$62)))))</f>
        <v>1.7000000000000001E-2</v>
      </c>
      <c r="U464" s="97">
        <f>IF($B464="Область",Параметри!L$63,IF($R464&lt;Параметри!$G$59,Параметри!L$58,IF($R464&lt;Параметри!$G$60,Параметри!L$59,IF($R464&lt;Параметри!$G$61,Параметри!L$60,IF($R464&lt;Параметри!$G$62,Параметри!L$61,Параметри!L$62)))))</f>
        <v>4.7E-2</v>
      </c>
      <c r="V464" s="98">
        <f>IF(OR(SUM('Дані з ДІСО'!G464:I464)=0,Розрахунки!H464=0),"",Розрахунки!H464/SUM('Дані з ДІСО'!G464:I464))</f>
        <v>14.619047619047619</v>
      </c>
      <c r="W464" s="9">
        <v>2017</v>
      </c>
      <c r="X464" s="9">
        <v>15.5</v>
      </c>
      <c r="Y464" s="9">
        <v>14.5</v>
      </c>
      <c r="Z464" s="9" t="s">
        <v>4535</v>
      </c>
      <c r="AA464" s="99">
        <v>15.5</v>
      </c>
      <c r="AB464" s="9" t="str">
        <f>IF('Коефіцієнти АТО'!C464="Область","",'Коефіцієнти АТО'!D464)</f>
        <v>Івано-Франківська</v>
      </c>
      <c r="AC464" s="9"/>
    </row>
    <row r="465" spans="1:29" ht="15" customHeight="1">
      <c r="A465" s="9">
        <v>464</v>
      </c>
      <c r="B465" s="9" t="s">
        <v>3148</v>
      </c>
      <c r="C465" s="9" t="s">
        <v>3148</v>
      </c>
      <c r="D465" s="9" t="s">
        <v>3582</v>
      </c>
      <c r="E465" s="9" t="s">
        <v>24</v>
      </c>
      <c r="F465" s="9" t="s">
        <v>982</v>
      </c>
      <c r="G465" s="9" t="s">
        <v>3592</v>
      </c>
      <c r="H465" s="9" t="s">
        <v>981</v>
      </c>
      <c r="I465" s="9">
        <v>13182</v>
      </c>
      <c r="J465" s="9">
        <v>13182</v>
      </c>
      <c r="K465" s="9">
        <v>97.7</v>
      </c>
      <c r="L465" s="115">
        <f t="shared" si="21"/>
        <v>1</v>
      </c>
      <c r="M465" s="96">
        <f>IF($B465="Область","",SUM('Дані з ДІСО'!J465:L465)/K465)</f>
        <v>15.061412487205731</v>
      </c>
      <c r="N465" s="9" t="str">
        <f>IF($B465="Область","",VLOOKUP(100*J465/I465,Параметри!$B$39:$C$53,2,TRUE))</f>
        <v>1. 100%</v>
      </c>
      <c r="O465" s="9" t="str">
        <f>IF($B465="Область","",VLOOKUP(M465,Параметри!$B$21:$C$35,2,TRUE))</f>
        <v>12. 15-35,3</v>
      </c>
      <c r="P465" s="9">
        <f t="shared" si="22"/>
        <v>1</v>
      </c>
      <c r="Q465" s="9">
        <f t="shared" si="23"/>
        <v>12</v>
      </c>
      <c r="R465" s="116">
        <v>18</v>
      </c>
      <c r="S465" s="117">
        <f>IF(C465="Область",Параметри!$K$47,IF(C465="Київ",Параметри!$K$48,IF(L465&lt;Параметри!$I$42,Параметри!$K$42,IF(L465&lt;Параметри!$I$43,Параметри!$K$43,IF(L465&lt;Параметри!$I$44,Параметри!$K$44,IF(L465&lt;Параметри!$I$45,Параметри!$K$45,Параметри!$K$46))))))</f>
        <v>0.53</v>
      </c>
      <c r="T465" s="97">
        <f>IF($B465="Область",Параметри!K$63,IF($R465&lt;Параметри!$G$59,Параметри!K$58,IF($R465&lt;Параметри!$G$60,Параметри!K$59,IF($R465&lt;Параметри!$G$61,Параметри!K$60,IF($R465&lt;Параметри!$G$62,Параметри!K$61,Параметри!K$62)))))</f>
        <v>1.7000000000000001E-2</v>
      </c>
      <c r="U465" s="97">
        <f>IF($B465="Область",Параметри!L$63,IF($R465&lt;Параметри!$G$59,Параметри!L$58,IF($R465&lt;Параметри!$G$60,Параметри!L$59,IF($R465&lt;Параметри!$G$61,Параметри!L$60,IF($R465&lt;Параметри!$G$62,Параметри!L$61,Параметри!L$62)))))</f>
        <v>4.7E-2</v>
      </c>
      <c r="V465" s="98">
        <f>IF(OR(SUM('Дані з ДІСО'!G465:I465)=0,Розрахунки!H465=0),"",Розрахунки!H465/SUM('Дані з ДІСО'!G465:I465))</f>
        <v>20.725352112676056</v>
      </c>
      <c r="W465" s="9">
        <v>2017</v>
      </c>
      <c r="X465" s="9">
        <v>18</v>
      </c>
      <c r="Y465" s="9">
        <v>17.5</v>
      </c>
      <c r="Z465" s="9" t="s">
        <v>4535</v>
      </c>
      <c r="AA465" s="99">
        <v>18</v>
      </c>
      <c r="AB465" s="9" t="str">
        <f>IF('Коефіцієнти АТО'!C465="Область","",'Коефіцієнти АТО'!D465)</f>
        <v>Івано-Франківська</v>
      </c>
      <c r="AC465" s="9"/>
    </row>
    <row r="466" spans="1:29" ht="15" customHeight="1">
      <c r="A466" s="9">
        <v>465</v>
      </c>
      <c r="B466" s="9" t="s">
        <v>3148</v>
      </c>
      <c r="C466" s="9" t="s">
        <v>3148</v>
      </c>
      <c r="D466" s="9" t="s">
        <v>3582</v>
      </c>
      <c r="E466" s="9" t="s">
        <v>24</v>
      </c>
      <c r="F466" s="9" t="s">
        <v>984</v>
      </c>
      <c r="G466" s="9" t="s">
        <v>3593</v>
      </c>
      <c r="H466" s="9" t="s">
        <v>983</v>
      </c>
      <c r="I466" s="9">
        <v>10944</v>
      </c>
      <c r="J466" s="9">
        <v>10944</v>
      </c>
      <c r="K466" s="9">
        <v>128.30000000000001</v>
      </c>
      <c r="L466" s="115">
        <f t="shared" si="21"/>
        <v>1</v>
      </c>
      <c r="M466" s="96">
        <f>IF($B466="Область","",SUM('Дані з ДІСО'!J466:L466)/K466)</f>
        <v>8.6827747466874499</v>
      </c>
      <c r="N466" s="9" t="str">
        <f>IF($B466="Область","",VLOOKUP(100*J466/I466,Параметри!$B$39:$C$53,2,TRUE))</f>
        <v>1. 100%</v>
      </c>
      <c r="O466" s="9" t="str">
        <f>IF($B466="Область","",VLOOKUP(M466,Параметри!$B$21:$C$35,2,TRUE))</f>
        <v>10. 7-10,2</v>
      </c>
      <c r="P466" s="9">
        <f t="shared" si="22"/>
        <v>1</v>
      </c>
      <c r="Q466" s="9">
        <f t="shared" si="23"/>
        <v>10</v>
      </c>
      <c r="R466" s="116">
        <v>15.5</v>
      </c>
      <c r="S466" s="117">
        <f>IF(C466="Область",Параметри!$K$47,IF(C466="Київ",Параметри!$K$48,IF(L466&lt;Параметри!$I$42,Параметри!$K$42,IF(L466&lt;Параметри!$I$43,Параметри!$K$43,IF(L466&lt;Параметри!$I$44,Параметри!$K$44,IF(L466&lt;Параметри!$I$45,Параметри!$K$45,Параметри!$K$46))))))</f>
        <v>0.53</v>
      </c>
      <c r="T466" s="97">
        <f>IF($B466="Область",Параметри!K$63,IF($R466&lt;Параметри!$G$59,Параметри!K$58,IF($R466&lt;Параметри!$G$60,Параметри!K$59,IF($R466&lt;Параметри!$G$61,Параметри!K$60,IF($R466&lt;Параметри!$G$62,Параметри!K$61,Параметри!K$62)))))</f>
        <v>1.7000000000000001E-2</v>
      </c>
      <c r="U466" s="97">
        <f>IF($B466="Область",Параметри!L$63,IF($R466&lt;Параметри!$G$59,Параметри!L$58,IF($R466&lt;Параметри!$G$60,Параметри!L$59,IF($R466&lt;Параметри!$G$61,Параметри!L$60,IF($R466&lt;Параметри!$G$62,Параметри!L$61,Параметри!L$62)))))</f>
        <v>4.7E-2</v>
      </c>
      <c r="V466" s="98">
        <f>IF(OR(SUM('Дані з ДІСО'!G466:I466)=0,Розрахунки!H466=0),"",Розрахунки!H466/SUM('Дані з ДІСО'!G466:I466))</f>
        <v>19.543859649122808</v>
      </c>
      <c r="W466" s="9">
        <v>2017</v>
      </c>
      <c r="X466" s="9">
        <v>15.5</v>
      </c>
      <c r="Y466" s="9">
        <v>15.5</v>
      </c>
      <c r="Z466" s="9" t="s">
        <v>4535</v>
      </c>
      <c r="AA466" s="99">
        <v>15.5</v>
      </c>
      <c r="AB466" s="9" t="str">
        <f>IF('Коефіцієнти АТО'!C466="Область","",'Коефіцієнти АТО'!D466)</f>
        <v>Івано-Франківська</v>
      </c>
      <c r="AC466" s="9"/>
    </row>
    <row r="467" spans="1:29" ht="15" customHeight="1">
      <c r="A467" s="9">
        <v>466</v>
      </c>
      <c r="B467" s="9" t="s">
        <v>3148</v>
      </c>
      <c r="C467" s="9" t="s">
        <v>3148</v>
      </c>
      <c r="D467" s="9" t="s">
        <v>3582</v>
      </c>
      <c r="E467" s="9" t="s">
        <v>24</v>
      </c>
      <c r="F467" s="9" t="s">
        <v>986</v>
      </c>
      <c r="G467" s="9" t="s">
        <v>3594</v>
      </c>
      <c r="H467" s="9" t="s">
        <v>985</v>
      </c>
      <c r="I467" s="9">
        <v>8796</v>
      </c>
      <c r="J467" s="9">
        <v>8796</v>
      </c>
      <c r="K467" s="9">
        <v>157.1</v>
      </c>
      <c r="L467" s="115">
        <f t="shared" si="21"/>
        <v>1</v>
      </c>
      <c r="M467" s="96">
        <f>IF($B467="Область","",SUM('Дані з ДІСО'!J467:L467)/K467)</f>
        <v>7.8580521960534693</v>
      </c>
      <c r="N467" s="9" t="str">
        <f>IF($B467="Область","",VLOOKUP(100*J467/I467,Параметри!$B$39:$C$53,2,TRUE))</f>
        <v>1. 100%</v>
      </c>
      <c r="O467" s="9" t="str">
        <f>IF($B467="Область","",VLOOKUP(M467,Параметри!$B$21:$C$35,2,TRUE))</f>
        <v>10. 7-10,2</v>
      </c>
      <c r="P467" s="9">
        <f t="shared" si="22"/>
        <v>1</v>
      </c>
      <c r="Q467" s="9">
        <f t="shared" si="23"/>
        <v>10</v>
      </c>
      <c r="R467" s="116">
        <v>14</v>
      </c>
      <c r="S467" s="117">
        <f>IF(C467="Область",Параметри!$K$47,IF(C467="Київ",Параметри!$K$48,IF(L467&lt;Параметри!$I$42,Параметри!$K$42,IF(L467&lt;Параметри!$I$43,Параметри!$K$43,IF(L467&lt;Параметри!$I$44,Параметри!$K$44,IF(L467&lt;Параметри!$I$45,Параметри!$K$45,Параметри!$K$46))))))</f>
        <v>0.53</v>
      </c>
      <c r="T467" s="97">
        <f>IF($B467="Область",Параметри!K$63,IF($R467&lt;Параметри!$G$59,Параметри!K$58,IF($R467&lt;Параметри!$G$60,Параметри!K$59,IF($R467&lt;Параметри!$G$61,Параметри!K$60,IF($R467&lt;Параметри!$G$62,Параметри!K$61,Параметри!K$62)))))</f>
        <v>1.7000000000000001E-2</v>
      </c>
      <c r="U467" s="97">
        <f>IF($B467="Область",Параметри!L$63,IF($R467&lt;Параметри!$G$59,Параметри!L$58,IF($R467&lt;Параметри!$G$60,Параметри!L$59,IF($R467&lt;Параметри!$G$61,Параметри!L$60,IF($R467&lt;Параметри!$G$62,Параметри!L$61,Параметри!L$62)))))</f>
        <v>4.7E-2</v>
      </c>
      <c r="V467" s="98">
        <f>IF(OR(SUM('Дані з ДІСО'!G467:I467)=0,Розрахунки!H467=0),"",Розрахунки!H467/SUM('Дані з ДІСО'!G467:I467))</f>
        <v>11.222727272727273</v>
      </c>
      <c r="W467" s="9">
        <v>2018</v>
      </c>
      <c r="X467" s="9">
        <v>15.5</v>
      </c>
      <c r="Y467" s="9">
        <v>13</v>
      </c>
      <c r="Z467" s="9" t="s">
        <v>4536</v>
      </c>
      <c r="AA467" s="99">
        <v>14</v>
      </c>
      <c r="AB467" s="9" t="str">
        <f>IF('Коефіцієнти АТО'!C467="Область","",'Коефіцієнти АТО'!D467)</f>
        <v>Івано-Франківська</v>
      </c>
      <c r="AC467" s="9"/>
    </row>
    <row r="468" spans="1:29" ht="15" customHeight="1">
      <c r="A468" s="9">
        <v>467</v>
      </c>
      <c r="B468" s="9" t="s">
        <v>3148</v>
      </c>
      <c r="C468" s="9" t="s">
        <v>3148</v>
      </c>
      <c r="D468" s="9" t="s">
        <v>3582</v>
      </c>
      <c r="E468" s="9" t="s">
        <v>24</v>
      </c>
      <c r="F468" s="9" t="s">
        <v>988</v>
      </c>
      <c r="G468" s="9" t="s">
        <v>3595</v>
      </c>
      <c r="H468" s="9" t="s">
        <v>987</v>
      </c>
      <c r="I468" s="9">
        <v>8291</v>
      </c>
      <c r="J468" s="9">
        <v>8291</v>
      </c>
      <c r="K468" s="9">
        <v>101.8</v>
      </c>
      <c r="L468" s="115">
        <f t="shared" si="21"/>
        <v>1</v>
      </c>
      <c r="M468" s="96">
        <f>IF($B468="Область","",SUM('Дані з ДІСО'!J468:L468)/K468)</f>
        <v>8.3693516699410608</v>
      </c>
      <c r="N468" s="9" t="str">
        <f>IF($B468="Область","",VLOOKUP(100*J468/I468,Параметри!$B$39:$C$53,2,TRUE))</f>
        <v>1. 100%</v>
      </c>
      <c r="O468" s="9" t="str">
        <f>IF($B468="Область","",VLOOKUP(M468,Параметри!$B$21:$C$35,2,TRUE))</f>
        <v>10. 7-10,2</v>
      </c>
      <c r="P468" s="9">
        <f t="shared" si="22"/>
        <v>1</v>
      </c>
      <c r="Q468" s="9">
        <f t="shared" si="23"/>
        <v>10</v>
      </c>
      <c r="R468" s="116">
        <v>15.5</v>
      </c>
      <c r="S468" s="117">
        <f>IF(C468="Область",Параметри!$K$47,IF(C468="Київ",Параметри!$K$48,IF(L468&lt;Параметри!$I$42,Параметри!$K$42,IF(L468&lt;Параметри!$I$43,Параметри!$K$43,IF(L468&lt;Параметри!$I$44,Параметри!$K$44,IF(L468&lt;Параметри!$I$45,Параметри!$K$45,Параметри!$K$46))))))</f>
        <v>0.53</v>
      </c>
      <c r="T468" s="97">
        <f>IF($B468="Область",Параметри!K$63,IF($R468&lt;Параметри!$G$59,Параметри!K$58,IF($R468&lt;Параметри!$G$60,Параметри!K$59,IF($R468&lt;Параметри!$G$61,Параметри!K$60,IF($R468&lt;Параметри!$G$62,Параметри!K$61,Параметри!K$62)))))</f>
        <v>1.7000000000000001E-2</v>
      </c>
      <c r="U468" s="97">
        <f>IF($B468="Область",Параметри!L$63,IF($R468&lt;Параметри!$G$59,Параметри!L$58,IF($R468&lt;Параметри!$G$60,Параметри!L$59,IF($R468&lt;Параметри!$G$61,Параметри!L$60,IF($R468&lt;Параметри!$G$62,Параметри!L$61,Параметри!L$62)))))</f>
        <v>4.7E-2</v>
      </c>
      <c r="V468" s="98">
        <f>IF(OR(SUM('Дані з ДІСО'!G468:I468)=0,Розрахунки!H468=0),"",Розрахунки!H468/SUM('Дані з ДІСО'!G468:I468))</f>
        <v>16.384615384615383</v>
      </c>
      <c r="W468" s="9">
        <v>2018</v>
      </c>
      <c r="X468" s="9">
        <v>15.5</v>
      </c>
      <c r="Y468" s="9">
        <v>15</v>
      </c>
      <c r="Z468" s="9" t="s">
        <v>4535</v>
      </c>
      <c r="AA468" s="99">
        <v>15.5</v>
      </c>
      <c r="AB468" s="9" t="str">
        <f>IF('Коефіцієнти АТО'!C468="Область","",'Коефіцієнти АТО'!D468)</f>
        <v>Івано-Франківська</v>
      </c>
      <c r="AC468" s="9"/>
    </row>
    <row r="469" spans="1:29" ht="15" customHeight="1">
      <c r="A469" s="9">
        <v>468</v>
      </c>
      <c r="B469" s="9" t="s">
        <v>3148</v>
      </c>
      <c r="C469" s="9" t="s">
        <v>3148</v>
      </c>
      <c r="D469" s="9" t="s">
        <v>3582</v>
      </c>
      <c r="E469" s="9" t="s">
        <v>24</v>
      </c>
      <c r="F469" s="9" t="s">
        <v>990</v>
      </c>
      <c r="G469" s="9" t="s">
        <v>3596</v>
      </c>
      <c r="H469" s="9" t="s">
        <v>989</v>
      </c>
      <c r="I469" s="9">
        <v>11994</v>
      </c>
      <c r="J469" s="9">
        <v>11994</v>
      </c>
      <c r="K469" s="9">
        <v>100.8</v>
      </c>
      <c r="L469" s="115">
        <f t="shared" si="21"/>
        <v>1</v>
      </c>
      <c r="M469" s="96">
        <f>IF($B469="Область","",SUM('Дані з ДІСО'!J469:L469)/K469)</f>
        <v>15.813492063492063</v>
      </c>
      <c r="N469" s="9" t="str">
        <f>IF($B469="Область","",VLOOKUP(100*J469/I469,Параметри!$B$39:$C$53,2,TRUE))</f>
        <v>1. 100%</v>
      </c>
      <c r="O469" s="9" t="str">
        <f>IF($B469="Область","",VLOOKUP(M469,Параметри!$B$21:$C$35,2,TRUE))</f>
        <v>12. 15-35,3</v>
      </c>
      <c r="P469" s="9">
        <f t="shared" si="22"/>
        <v>1</v>
      </c>
      <c r="Q469" s="9">
        <f t="shared" si="23"/>
        <v>12</v>
      </c>
      <c r="R469" s="116">
        <v>20</v>
      </c>
      <c r="S469" s="117">
        <f>IF(C469="Область",Параметри!$K$47,IF(C469="Київ",Параметри!$K$48,IF(L469&lt;Параметри!$I$42,Параметри!$K$42,IF(L469&lt;Параметри!$I$43,Параметри!$K$43,IF(L469&lt;Параметри!$I$44,Параметри!$K$44,IF(L469&lt;Параметри!$I$45,Параметри!$K$45,Параметри!$K$46))))))</f>
        <v>0.53</v>
      </c>
      <c r="T469" s="97">
        <f>IF($B469="Область",Параметри!K$63,IF($R469&lt;Параметри!$G$59,Параметри!K$58,IF($R469&lt;Параметри!$G$60,Параметри!K$59,IF($R469&lt;Параметри!$G$61,Параметри!K$60,IF($R469&lt;Параметри!$G$62,Параметри!K$61,Параметри!K$62)))))</f>
        <v>7.4999999999999997E-2</v>
      </c>
      <c r="U469" s="97">
        <f>IF($B469="Область",Параметри!L$63,IF($R469&lt;Параметри!$G$59,Параметри!L$58,IF($R469&lt;Параметри!$G$60,Параметри!L$59,IF($R469&lt;Параметри!$G$61,Параметри!L$60,IF($R469&lt;Параметри!$G$62,Параметри!L$61,Параметри!L$62)))))</f>
        <v>4.7E-2</v>
      </c>
      <c r="V469" s="98">
        <f>IF(OR(SUM('Дані з ДІСО'!G469:I469)=0,Розрахунки!H469=0),"",Розрахунки!H469/SUM('Дані з ДІСО'!G469:I469))</f>
        <v>25.301587301587301</v>
      </c>
      <c r="W469" s="9">
        <v>2018</v>
      </c>
      <c r="X469" s="9">
        <v>20.5</v>
      </c>
      <c r="Y469" s="9">
        <v>19</v>
      </c>
      <c r="Z469" s="9" t="s">
        <v>4536</v>
      </c>
      <c r="AA469" s="99">
        <v>20</v>
      </c>
      <c r="AB469" s="9" t="str">
        <f>IF('Коефіцієнти АТО'!C469="Область","",'Коефіцієнти АТО'!D469)</f>
        <v>Івано-Франківська</v>
      </c>
      <c r="AC469" s="9"/>
    </row>
    <row r="470" spans="1:29" ht="15" customHeight="1">
      <c r="A470" s="9">
        <v>469</v>
      </c>
      <c r="B470" s="9" t="s">
        <v>3151</v>
      </c>
      <c r="C470" s="9" t="s">
        <v>3151</v>
      </c>
      <c r="D470" s="9" t="s">
        <v>3582</v>
      </c>
      <c r="E470" s="9" t="s">
        <v>29</v>
      </c>
      <c r="F470" s="9" t="s">
        <v>992</v>
      </c>
      <c r="G470" s="9" t="s">
        <v>3597</v>
      </c>
      <c r="H470" s="9" t="s">
        <v>991</v>
      </c>
      <c r="I470" s="9">
        <v>15801</v>
      </c>
      <c r="J470" s="9">
        <v>13759</v>
      </c>
      <c r="K470" s="9">
        <v>207.3</v>
      </c>
      <c r="L470" s="115">
        <f t="shared" si="21"/>
        <v>0.8707676729320929</v>
      </c>
      <c r="M470" s="96">
        <f>IF($B470="Область","",SUM('Дані з ДІСО'!J470:L470)/K470)</f>
        <v>8.7071876507477075</v>
      </c>
      <c r="N470" s="9" t="str">
        <f>IF($B470="Область","",VLOOKUP(100*J470/I470,Параметри!$B$39:$C$53,2,TRUE))</f>
        <v>2. 72-100</v>
      </c>
      <c r="O470" s="9" t="str">
        <f>IF($B470="Область","",VLOOKUP(M470,Параметри!$B$21:$C$35,2,TRUE))</f>
        <v>10. 7-10,2</v>
      </c>
      <c r="P470" s="9">
        <f t="shared" si="22"/>
        <v>2</v>
      </c>
      <c r="Q470" s="9">
        <f t="shared" si="23"/>
        <v>10</v>
      </c>
      <c r="R470" s="116">
        <v>15</v>
      </c>
      <c r="S470" s="117">
        <f>IF(C470="Область",Параметри!$K$47,IF(C470="Київ",Параметри!$K$48,IF(L470&lt;Параметри!$I$42,Параметри!$K$42,IF(L470&lt;Параметри!$I$43,Параметри!$K$43,IF(L470&lt;Параметри!$I$44,Параметри!$K$44,IF(L470&lt;Параметри!$I$45,Параметри!$K$45,Параметри!$K$46))))))</f>
        <v>0.53</v>
      </c>
      <c r="T470" s="97">
        <f>IF($B470="Область",Параметри!K$63,IF($R470&lt;Параметри!$G$59,Параметри!K$58,IF($R470&lt;Параметри!$G$60,Параметри!K$59,IF($R470&lt;Параметри!$G$61,Параметри!K$60,IF($R470&lt;Параметри!$G$62,Параметри!K$61,Параметри!K$62)))))</f>
        <v>1.7000000000000001E-2</v>
      </c>
      <c r="U470" s="97">
        <f>IF($B470="Область",Параметри!L$63,IF($R470&lt;Параметри!$G$59,Параметри!L$58,IF($R470&lt;Параметри!$G$60,Параметри!L$59,IF($R470&lt;Параметри!$G$61,Параметри!L$60,IF($R470&lt;Параметри!$G$62,Параметри!L$61,Параметри!L$62)))))</f>
        <v>4.7E-2</v>
      </c>
      <c r="V470" s="98">
        <f>IF(OR(SUM('Дані з ДІСО'!G470:I470)=0,Розрахунки!H470=0),"",Розрахунки!H470/SUM('Дані з ДІСО'!G470:I470))</f>
        <v>17.028301886792452</v>
      </c>
      <c r="W470" s="9">
        <v>2018</v>
      </c>
      <c r="X470" s="9">
        <v>15.5</v>
      </c>
      <c r="Y470" s="9">
        <v>14</v>
      </c>
      <c r="Z470" s="9" t="s">
        <v>4536</v>
      </c>
      <c r="AA470" s="99">
        <v>15</v>
      </c>
      <c r="AB470" s="9" t="str">
        <f>IF('Коефіцієнти АТО'!C470="Область","",'Коефіцієнти АТО'!D470)</f>
        <v>Івано-Франківська</v>
      </c>
      <c r="AC470" s="9"/>
    </row>
    <row r="471" spans="1:29" ht="15" customHeight="1">
      <c r="A471" s="9">
        <v>470</v>
      </c>
      <c r="B471" s="9" t="s">
        <v>3148</v>
      </c>
      <c r="C471" s="9" t="s">
        <v>3148</v>
      </c>
      <c r="D471" s="9" t="s">
        <v>3582</v>
      </c>
      <c r="E471" s="9" t="s">
        <v>24</v>
      </c>
      <c r="F471" s="9" t="s">
        <v>994</v>
      </c>
      <c r="G471" s="9" t="s">
        <v>3598</v>
      </c>
      <c r="H471" s="9" t="s">
        <v>993</v>
      </c>
      <c r="I471" s="9">
        <v>9185</v>
      </c>
      <c r="J471" s="9">
        <v>9185</v>
      </c>
      <c r="K471" s="9">
        <v>100.4</v>
      </c>
      <c r="L471" s="115">
        <f t="shared" si="21"/>
        <v>1</v>
      </c>
      <c r="M471" s="96">
        <f>IF($B471="Область","",SUM('Дані з ДІСО'!J471:L471)/K471)</f>
        <v>11.663346613545816</v>
      </c>
      <c r="N471" s="9" t="str">
        <f>IF($B471="Область","",VLOOKUP(100*J471/I471,Параметри!$B$39:$C$53,2,TRUE))</f>
        <v>1. 100%</v>
      </c>
      <c r="O471" s="9" t="str">
        <f>IF($B471="Область","",VLOOKUP(M471,Параметри!$B$21:$C$35,2,TRUE))</f>
        <v>11. 10,2-15</v>
      </c>
      <c r="P471" s="9">
        <f t="shared" si="22"/>
        <v>1</v>
      </c>
      <c r="Q471" s="9">
        <f t="shared" si="23"/>
        <v>11</v>
      </c>
      <c r="R471" s="116">
        <v>18</v>
      </c>
      <c r="S471" s="117">
        <f>IF(C471="Область",Параметри!$K$47,IF(C471="Київ",Параметри!$K$48,IF(L471&lt;Параметри!$I$42,Параметри!$K$42,IF(L471&lt;Параметри!$I$43,Параметри!$K$43,IF(L471&lt;Параметри!$I$44,Параметри!$K$44,IF(L471&lt;Параметри!$I$45,Параметри!$K$45,Параметри!$K$46))))))</f>
        <v>0.53</v>
      </c>
      <c r="T471" s="97">
        <f>IF($B471="Область",Параметри!K$63,IF($R471&lt;Параметри!$G$59,Параметри!K$58,IF($R471&lt;Параметри!$G$60,Параметри!K$59,IF($R471&lt;Параметри!$G$61,Параметри!K$60,IF($R471&lt;Параметри!$G$62,Параметри!K$61,Параметри!K$62)))))</f>
        <v>1.7000000000000001E-2</v>
      </c>
      <c r="U471" s="97">
        <f>IF($B471="Область",Параметри!L$63,IF($R471&lt;Параметри!$G$59,Параметри!L$58,IF($R471&lt;Параметри!$G$60,Параметри!L$59,IF($R471&lt;Параметри!$G$61,Параметри!L$60,IF($R471&lt;Параметри!$G$62,Параметри!L$61,Параметри!L$62)))))</f>
        <v>4.7E-2</v>
      </c>
      <c r="V471" s="98">
        <f>IF(OR(SUM('Дані з ДІСО'!G471:I471)=0,Розрахунки!H471=0),"",Розрахунки!H471/SUM('Дані з ДІСО'!G471:I471))</f>
        <v>22.09433962264151</v>
      </c>
      <c r="W471" s="9">
        <v>2018</v>
      </c>
      <c r="X471" s="9">
        <v>18</v>
      </c>
      <c r="Y471" s="9">
        <v>18.5</v>
      </c>
      <c r="Z471" s="9" t="s">
        <v>4535</v>
      </c>
      <c r="AA471" s="99">
        <v>18</v>
      </c>
      <c r="AB471" s="9" t="str">
        <f>IF('Коефіцієнти АТО'!C471="Область","",'Коефіцієнти АТО'!D471)</f>
        <v>Івано-Франківська</v>
      </c>
      <c r="AC471" s="9"/>
    </row>
    <row r="472" spans="1:29" ht="15" customHeight="1">
      <c r="A472" s="9">
        <v>471</v>
      </c>
      <c r="B472" s="9" t="s">
        <v>3151</v>
      </c>
      <c r="C472" s="9" t="s">
        <v>3151</v>
      </c>
      <c r="D472" s="9" t="s">
        <v>3582</v>
      </c>
      <c r="E472" s="9" t="s">
        <v>29</v>
      </c>
      <c r="F472" s="9" t="s">
        <v>996</v>
      </c>
      <c r="G472" s="9" t="s">
        <v>3599</v>
      </c>
      <c r="H472" s="9" t="s">
        <v>995</v>
      </c>
      <c r="I472" s="9">
        <v>11092</v>
      </c>
      <c r="J472" s="9">
        <v>3237</v>
      </c>
      <c r="K472" s="9">
        <v>86.2</v>
      </c>
      <c r="L472" s="115">
        <f t="shared" si="21"/>
        <v>0.29183195095564368</v>
      </c>
      <c r="M472" s="96">
        <f>IF($B472="Область","",SUM('Дані з ДІСО'!J472:L472)/K472)</f>
        <v>14.512761020881671</v>
      </c>
      <c r="N472" s="9" t="str">
        <f>IF($B472="Область","",VLOOKUP(100*J472/I472,Параметри!$B$39:$C$53,2,TRUE))</f>
        <v>9. 26-43</v>
      </c>
      <c r="O472" s="9" t="str">
        <f>IF($B472="Область","",VLOOKUP(M472,Параметри!$B$21:$C$35,2,TRUE))</f>
        <v>11. 10,2-15</v>
      </c>
      <c r="P472" s="9">
        <f t="shared" si="22"/>
        <v>9</v>
      </c>
      <c r="Q472" s="9">
        <f t="shared" si="23"/>
        <v>11</v>
      </c>
      <c r="R472" s="116">
        <v>19</v>
      </c>
      <c r="S472" s="117">
        <f>IF(C472="Область",Параметри!$K$47,IF(C472="Київ",Параметри!$K$48,IF(L472&lt;Параметри!$I$42,Параметри!$K$42,IF(L472&lt;Параметри!$I$43,Параметри!$K$43,IF(L472&lt;Параметри!$I$44,Параметри!$K$44,IF(L472&lt;Параметри!$I$45,Параметри!$K$45,Параметри!$K$46))))))</f>
        <v>0.33</v>
      </c>
      <c r="T472" s="97">
        <f>IF($B472="Область",Параметри!K$63,IF($R472&lt;Параметри!$G$59,Параметри!K$58,IF($R472&lt;Параметри!$G$60,Параметри!K$59,IF($R472&lt;Параметри!$G$61,Параметри!K$60,IF($R472&lt;Параметри!$G$62,Параметри!K$61,Параметри!K$62)))))</f>
        <v>1.7000000000000001E-2</v>
      </c>
      <c r="U472" s="97">
        <f>IF($B472="Область",Параметри!L$63,IF($R472&lt;Параметри!$G$59,Параметри!L$58,IF($R472&lt;Параметри!$G$60,Параметри!L$59,IF($R472&lt;Параметри!$G$61,Параметри!L$60,IF($R472&lt;Параметри!$G$62,Параметри!L$61,Параметри!L$62)))))</f>
        <v>4.7E-2</v>
      </c>
      <c r="V472" s="98">
        <f>IF(OR(SUM('Дані з ДІСО'!G472:I472)=0,Розрахунки!H472=0),"",Розрахунки!H472/SUM('Дані з ДІСО'!G472:I472))</f>
        <v>23.166666666666668</v>
      </c>
      <c r="W472" s="9">
        <v>2018</v>
      </c>
      <c r="X472" s="9">
        <v>19</v>
      </c>
      <c r="Y472" s="9">
        <v>18</v>
      </c>
      <c r="Z472" s="9" t="s">
        <v>4535</v>
      </c>
      <c r="AA472" s="99">
        <v>19</v>
      </c>
      <c r="AB472" s="9" t="str">
        <f>IF('Коефіцієнти АТО'!C472="Область","",'Коефіцієнти АТО'!D472)</f>
        <v>Івано-Франківська</v>
      </c>
      <c r="AC472" s="9"/>
    </row>
    <row r="473" spans="1:29" ht="15" customHeight="1">
      <c r="A473" s="9">
        <v>472</v>
      </c>
      <c r="B473" s="9" t="s">
        <v>3151</v>
      </c>
      <c r="C473" s="9" t="s">
        <v>3151</v>
      </c>
      <c r="D473" s="9" t="s">
        <v>3582</v>
      </c>
      <c r="E473" s="9" t="s">
        <v>29</v>
      </c>
      <c r="F473" s="9" t="s">
        <v>998</v>
      </c>
      <c r="G473" s="9" t="s">
        <v>3600</v>
      </c>
      <c r="H473" s="9" t="s">
        <v>997</v>
      </c>
      <c r="I473" s="9">
        <v>19752</v>
      </c>
      <c r="J473" s="9">
        <v>15820</v>
      </c>
      <c r="K473" s="9">
        <v>215</v>
      </c>
      <c r="L473" s="115">
        <f t="shared" si="21"/>
        <v>0.8009315512353179</v>
      </c>
      <c r="M473" s="96">
        <f>IF($B473="Область","",SUM('Дані з ДІСО'!J473:L473)/K473)</f>
        <v>10.202325581395348</v>
      </c>
      <c r="N473" s="9" t="str">
        <f>IF($B473="Область","",VLOOKUP(100*J473/I473,Параметри!$B$39:$C$53,2,TRUE))</f>
        <v>2. 72-100</v>
      </c>
      <c r="O473" s="9" t="str">
        <f>IF($B473="Область","",VLOOKUP(M473,Параметри!$B$21:$C$35,2,TRUE))</f>
        <v>11. 10,2-15</v>
      </c>
      <c r="P473" s="9">
        <f t="shared" si="22"/>
        <v>2</v>
      </c>
      <c r="Q473" s="9">
        <f t="shared" si="23"/>
        <v>11</v>
      </c>
      <c r="R473" s="116">
        <v>16</v>
      </c>
      <c r="S473" s="117">
        <f>IF(C473="Область",Параметри!$K$47,IF(C473="Київ",Параметри!$K$48,IF(L473&lt;Параметри!$I$42,Параметри!$K$42,IF(L473&lt;Параметри!$I$43,Параметри!$K$43,IF(L473&lt;Параметри!$I$44,Параметри!$K$44,IF(L473&lt;Параметри!$I$45,Параметри!$K$45,Параметри!$K$46))))))</f>
        <v>0.53</v>
      </c>
      <c r="T473" s="97">
        <f>IF($B473="Область",Параметри!K$63,IF($R473&lt;Параметри!$G$59,Параметри!K$58,IF($R473&lt;Параметри!$G$60,Параметри!K$59,IF($R473&lt;Параметри!$G$61,Параметри!K$60,IF($R473&lt;Параметри!$G$62,Параметри!K$61,Параметри!K$62)))))</f>
        <v>1.7000000000000001E-2</v>
      </c>
      <c r="U473" s="97">
        <f>IF($B473="Область",Параметри!L$63,IF($R473&lt;Параметри!$G$59,Параметри!L$58,IF($R473&lt;Параметри!$G$60,Параметри!L$59,IF($R473&lt;Параметри!$G$61,Параметри!L$60,IF($R473&lt;Параметри!$G$62,Параметри!L$61,Параметри!L$62)))))</f>
        <v>4.7E-2</v>
      </c>
      <c r="V473" s="98">
        <f>IF(OR(SUM('Дані з ДІСО'!G473:I473)=0,Розрахунки!H473=0),"",Розрахунки!H473/SUM('Дані з ДІСО'!G473:I473))</f>
        <v>17.408730158730158</v>
      </c>
      <c r="W473" s="9">
        <v>2018</v>
      </c>
      <c r="X473" s="9">
        <v>18</v>
      </c>
      <c r="Y473" s="9">
        <v>15</v>
      </c>
      <c r="Z473" s="9" t="s">
        <v>4536</v>
      </c>
      <c r="AA473" s="99">
        <v>16</v>
      </c>
      <c r="AB473" s="9" t="str">
        <f>IF('Коефіцієнти АТО'!C473="Область","",'Коефіцієнти АТО'!D473)</f>
        <v>Івано-Франківська</v>
      </c>
      <c r="AC473" s="9"/>
    </row>
    <row r="474" spans="1:29" ht="15" customHeight="1">
      <c r="A474" s="9">
        <v>473</v>
      </c>
      <c r="B474" s="9" t="s">
        <v>3148</v>
      </c>
      <c r="C474" s="9" t="s">
        <v>3148</v>
      </c>
      <c r="D474" s="9" t="s">
        <v>3582</v>
      </c>
      <c r="E474" s="9" t="s">
        <v>24</v>
      </c>
      <c r="F474" s="9" t="s">
        <v>1000</v>
      </c>
      <c r="G474" s="9" t="s">
        <v>3601</v>
      </c>
      <c r="H474" s="9" t="s">
        <v>999</v>
      </c>
      <c r="I474" s="9">
        <v>9273</v>
      </c>
      <c r="J474" s="9">
        <v>9273</v>
      </c>
      <c r="K474" s="9">
        <v>128.30000000000001</v>
      </c>
      <c r="L474" s="115">
        <f t="shared" si="21"/>
        <v>1</v>
      </c>
      <c r="M474" s="96">
        <f>IF($B474="Область","",SUM('Дані з ДІСО'!J474:L474)/K474)</f>
        <v>7.2954014029618079</v>
      </c>
      <c r="N474" s="9" t="str">
        <f>IF($B474="Область","",VLOOKUP(100*J474/I474,Параметри!$B$39:$C$53,2,TRUE))</f>
        <v>1. 100%</v>
      </c>
      <c r="O474" s="9" t="str">
        <f>IF($B474="Область","",VLOOKUP(M474,Параметри!$B$21:$C$35,2,TRUE))</f>
        <v>10. 7-10,2</v>
      </c>
      <c r="P474" s="9">
        <f t="shared" si="22"/>
        <v>1</v>
      </c>
      <c r="Q474" s="9">
        <f t="shared" si="23"/>
        <v>10</v>
      </c>
      <c r="R474" s="116">
        <v>15.5</v>
      </c>
      <c r="S474" s="117">
        <f>IF(C474="Область",Параметри!$K$47,IF(C474="Київ",Параметри!$K$48,IF(L474&lt;Параметри!$I$42,Параметри!$K$42,IF(L474&lt;Параметри!$I$43,Параметри!$K$43,IF(L474&lt;Параметри!$I$44,Параметри!$K$44,IF(L474&lt;Параметри!$I$45,Параметри!$K$45,Параметри!$K$46))))))</f>
        <v>0.53</v>
      </c>
      <c r="T474" s="97">
        <f>IF($B474="Область",Параметри!K$63,IF($R474&lt;Параметри!$G$59,Параметри!K$58,IF($R474&lt;Параметри!$G$60,Параметри!K$59,IF($R474&lt;Параметри!$G$61,Параметри!K$60,IF($R474&lt;Параметри!$G$62,Параметри!K$61,Параметри!K$62)))))</f>
        <v>1.7000000000000001E-2</v>
      </c>
      <c r="U474" s="97">
        <f>IF($B474="Область",Параметри!L$63,IF($R474&lt;Параметри!$G$59,Параметри!L$58,IF($R474&lt;Параметри!$G$60,Параметри!L$59,IF($R474&lt;Параметри!$G$61,Параметри!L$60,IF($R474&lt;Параметри!$G$62,Параметри!L$61,Параметри!L$62)))))</f>
        <v>4.7E-2</v>
      </c>
      <c r="V474" s="98">
        <f>IF(OR(SUM('Дані з ДІСО'!G474:I474)=0,Розрахунки!H474=0),"",Розрахунки!H474/SUM('Дані з ДІСО'!G474:I474))</f>
        <v>18</v>
      </c>
      <c r="W474" s="9">
        <v>2018</v>
      </c>
      <c r="X474" s="9">
        <v>15.5</v>
      </c>
      <c r="Y474" s="9">
        <v>15</v>
      </c>
      <c r="Z474" s="9" t="s">
        <v>4535</v>
      </c>
      <c r="AA474" s="99">
        <v>15.5</v>
      </c>
      <c r="AB474" s="9" t="str">
        <f>IF('Коефіцієнти АТО'!C474="Область","",'Коефіцієнти АТО'!D474)</f>
        <v>Івано-Франківська</v>
      </c>
      <c r="AC474" s="9"/>
    </row>
    <row r="475" spans="1:29" ht="15" customHeight="1">
      <c r="A475" s="9">
        <v>474</v>
      </c>
      <c r="B475" s="9" t="s">
        <v>3151</v>
      </c>
      <c r="C475" s="9" t="s">
        <v>3151</v>
      </c>
      <c r="D475" s="9" t="s">
        <v>3582</v>
      </c>
      <c r="E475" s="9" t="s">
        <v>29</v>
      </c>
      <c r="F475" s="9" t="s">
        <v>1002</v>
      </c>
      <c r="G475" s="9" t="s">
        <v>3602</v>
      </c>
      <c r="H475" s="9" t="s">
        <v>1001</v>
      </c>
      <c r="I475" s="9">
        <v>11160</v>
      </c>
      <c r="J475" s="9">
        <v>5678</v>
      </c>
      <c r="K475" s="9">
        <v>94</v>
      </c>
      <c r="L475" s="115">
        <f t="shared" si="21"/>
        <v>0.5087813620071685</v>
      </c>
      <c r="M475" s="96">
        <f>IF($B475="Область","",SUM('Дані з ДІСО'!J475:L475)/K475)</f>
        <v>13.138297872340425</v>
      </c>
      <c r="N475" s="9" t="str">
        <f>IF($B475="Область","",VLOOKUP(100*J475/I475,Параметри!$B$39:$C$53,2,TRUE))</f>
        <v>7. 49-53</v>
      </c>
      <c r="O475" s="9" t="str">
        <f>IF($B475="Область","",VLOOKUP(M475,Параметри!$B$21:$C$35,2,TRUE))</f>
        <v>11. 10,2-15</v>
      </c>
      <c r="P475" s="9">
        <f t="shared" si="22"/>
        <v>7</v>
      </c>
      <c r="Q475" s="9">
        <f t="shared" si="23"/>
        <v>11</v>
      </c>
      <c r="R475" s="116">
        <v>18.5</v>
      </c>
      <c r="S475" s="117">
        <f>IF(C475="Область",Параметри!$K$47,IF(C475="Київ",Параметри!$K$48,IF(L475&lt;Параметри!$I$42,Параметри!$K$42,IF(L475&lt;Параметри!$I$43,Параметри!$K$43,IF(L475&lt;Параметри!$I$44,Параметри!$K$44,IF(L475&lt;Параметри!$I$45,Параметри!$K$45,Параметри!$K$46))))))</f>
        <v>0.43</v>
      </c>
      <c r="T475" s="97">
        <f>IF($B475="Область",Параметри!K$63,IF($R475&lt;Параметри!$G$59,Параметри!K$58,IF($R475&lt;Параметри!$G$60,Параметри!K$59,IF($R475&lt;Параметри!$G$61,Параметри!K$60,IF($R475&lt;Параметри!$G$62,Параметри!K$61,Параметри!K$62)))))</f>
        <v>1.7000000000000001E-2</v>
      </c>
      <c r="U475" s="97">
        <f>IF($B475="Область",Параметри!L$63,IF($R475&lt;Параметри!$G$59,Параметри!L$58,IF($R475&lt;Параметри!$G$60,Параметри!L$59,IF($R475&lt;Параметри!$G$61,Параметри!L$60,IF($R475&lt;Параметри!$G$62,Параметри!L$61,Параметри!L$62)))))</f>
        <v>4.7E-2</v>
      </c>
      <c r="V475" s="98">
        <f>IF(OR(SUM('Дані з ДІСО'!G475:I475)=0,Розрахунки!H475=0),"",Розрахунки!H475/SUM('Дані з ДІСО'!G475:I475))</f>
        <v>20.932203389830509</v>
      </c>
      <c r="W475" s="9">
        <v>2018</v>
      </c>
      <c r="X475" s="9">
        <v>18.5</v>
      </c>
      <c r="Y475" s="9">
        <v>18</v>
      </c>
      <c r="Z475" s="9" t="s">
        <v>4535</v>
      </c>
      <c r="AA475" s="99">
        <v>18.5</v>
      </c>
      <c r="AB475" s="9" t="str">
        <f>IF('Коефіцієнти АТО'!C475="Область","",'Коефіцієнти АТО'!D475)</f>
        <v>Івано-Франківська</v>
      </c>
      <c r="AC475" s="9"/>
    </row>
    <row r="476" spans="1:29" ht="15" customHeight="1">
      <c r="A476" s="9">
        <v>475</v>
      </c>
      <c r="B476" s="9" t="s">
        <v>3151</v>
      </c>
      <c r="C476" s="9" t="s">
        <v>3151</v>
      </c>
      <c r="D476" s="9" t="s">
        <v>3582</v>
      </c>
      <c r="E476" s="9" t="s">
        <v>29</v>
      </c>
      <c r="F476" s="9" t="s">
        <v>1004</v>
      </c>
      <c r="G476" s="9" t="s">
        <v>3603</v>
      </c>
      <c r="H476" s="9" t="s">
        <v>1003</v>
      </c>
      <c r="I476" s="9">
        <v>10375</v>
      </c>
      <c r="J476" s="9">
        <v>7756</v>
      </c>
      <c r="K476" s="9">
        <v>163.4</v>
      </c>
      <c r="L476" s="115">
        <f t="shared" si="21"/>
        <v>0.74756626506024093</v>
      </c>
      <c r="M476" s="96">
        <f>IF($B476="Область","",SUM('Дані з ДІСО'!J476:L476)/K476)</f>
        <v>4.9694002447980417</v>
      </c>
      <c r="N476" s="9" t="str">
        <f>IF($B476="Область","",VLOOKUP(100*J476/I476,Параметри!$B$39:$C$53,2,TRUE))</f>
        <v>2. 72-100</v>
      </c>
      <c r="O476" s="9" t="str">
        <f>IF($B476="Область","",VLOOKUP(M476,Параметри!$B$21:$C$35,2,TRUE))</f>
        <v>8. 4,5-5,8</v>
      </c>
      <c r="P476" s="9">
        <f t="shared" si="22"/>
        <v>2</v>
      </c>
      <c r="Q476" s="9">
        <f t="shared" si="23"/>
        <v>8</v>
      </c>
      <c r="R476" s="116">
        <v>15</v>
      </c>
      <c r="S476" s="117">
        <f>IF(C476="Область",Параметри!$K$47,IF(C476="Київ",Параметри!$K$48,IF(L476&lt;Параметри!$I$42,Параметри!$K$42,IF(L476&lt;Параметри!$I$43,Параметри!$K$43,IF(L476&lt;Параметри!$I$44,Параметри!$K$44,IF(L476&lt;Параметри!$I$45,Параметри!$K$45,Параметри!$K$46))))))</f>
        <v>0.48</v>
      </c>
      <c r="T476" s="97">
        <f>IF($B476="Область",Параметри!K$63,IF($R476&lt;Параметри!$G$59,Параметри!K$58,IF($R476&lt;Параметри!$G$60,Параметри!K$59,IF($R476&lt;Параметри!$G$61,Параметри!K$60,IF($R476&lt;Параметри!$G$62,Параметри!K$61,Параметри!K$62)))))</f>
        <v>1.7000000000000001E-2</v>
      </c>
      <c r="U476" s="97">
        <f>IF($B476="Область",Параметри!L$63,IF($R476&lt;Параметри!$G$59,Параметри!L$58,IF($R476&lt;Параметри!$G$60,Параметри!L$59,IF($R476&lt;Параметри!$G$61,Параметри!L$60,IF($R476&lt;Параметри!$G$62,Параметри!L$61,Параметри!L$62)))))</f>
        <v>4.7E-2</v>
      </c>
      <c r="V476" s="98">
        <f>IF(OR(SUM('Дані з ДІСО'!G476:I476)=0,Розрахунки!H476=0),"",Розрахунки!H476/SUM('Дані з ДІСО'!G476:I476))</f>
        <v>10.410256410256411</v>
      </c>
      <c r="W476" s="9">
        <v>2018</v>
      </c>
      <c r="X476" s="9">
        <v>15.5</v>
      </c>
      <c r="Y476" s="9">
        <v>14</v>
      </c>
      <c r="Z476" s="9" t="s">
        <v>4536</v>
      </c>
      <c r="AA476" s="99">
        <v>15</v>
      </c>
      <c r="AB476" s="9" t="str">
        <f>IF('Коефіцієнти АТО'!C476="Область","",'Коефіцієнти АТО'!D476)</f>
        <v>Івано-Франківська</v>
      </c>
      <c r="AC476" s="9"/>
    </row>
    <row r="477" spans="1:29" ht="15" customHeight="1">
      <c r="A477" s="9">
        <v>476</v>
      </c>
      <c r="B477" s="9" t="s">
        <v>3151</v>
      </c>
      <c r="C477" s="9" t="s">
        <v>3151</v>
      </c>
      <c r="D477" s="9" t="s">
        <v>3582</v>
      </c>
      <c r="E477" s="9" t="s">
        <v>29</v>
      </c>
      <c r="F477" s="9" t="s">
        <v>1006</v>
      </c>
      <c r="G477" s="9" t="s">
        <v>3604</v>
      </c>
      <c r="H477" s="9" t="s">
        <v>1005</v>
      </c>
      <c r="I477" s="9">
        <v>21312</v>
      </c>
      <c r="J477" s="9">
        <v>13036</v>
      </c>
      <c r="K477" s="9">
        <v>209.5</v>
      </c>
      <c r="L477" s="115">
        <f t="shared" si="21"/>
        <v>0.61167417417417413</v>
      </c>
      <c r="M477" s="96">
        <f>IF($B477="Область","",SUM('Дані з ДІСО'!J477:L477)/K477)</f>
        <v>12.596658711217184</v>
      </c>
      <c r="N477" s="9" t="str">
        <f>IF($B477="Область","",VLOOKUP(100*J477/I477,Параметри!$B$39:$C$53,2,TRUE))</f>
        <v>5. 58-63</v>
      </c>
      <c r="O477" s="9" t="str">
        <f>IF($B477="Область","",VLOOKUP(M477,Параметри!$B$21:$C$35,2,TRUE))</f>
        <v>11. 10,2-15</v>
      </c>
      <c r="P477" s="9">
        <f t="shared" si="22"/>
        <v>5</v>
      </c>
      <c r="Q477" s="9">
        <f t="shared" si="23"/>
        <v>11</v>
      </c>
      <c r="R477" s="116">
        <v>18</v>
      </c>
      <c r="S477" s="117">
        <f>IF(C477="Область",Параметри!$K$47,IF(C477="Київ",Параметри!$K$48,IF(L477&lt;Параметри!$I$42,Параметри!$K$42,IF(L477&lt;Параметри!$I$43,Параметри!$K$43,IF(L477&lt;Параметри!$I$44,Параметри!$K$44,IF(L477&lt;Параметри!$I$45,Параметри!$K$45,Параметри!$K$46))))))</f>
        <v>0.48</v>
      </c>
      <c r="T477" s="97">
        <f>IF($B477="Область",Параметри!K$63,IF($R477&lt;Параметри!$G$59,Параметри!K$58,IF($R477&lt;Параметри!$G$60,Параметри!K$59,IF($R477&lt;Параметри!$G$61,Параметри!K$60,IF($R477&lt;Параметри!$G$62,Параметри!K$61,Параметри!K$62)))))</f>
        <v>1.7000000000000001E-2</v>
      </c>
      <c r="U477" s="97">
        <f>IF($B477="Область",Параметри!L$63,IF($R477&lt;Параметри!$G$59,Параметри!L$58,IF($R477&lt;Параметри!$G$60,Параметри!L$59,IF($R477&lt;Параметри!$G$61,Параметри!L$60,IF($R477&lt;Параметри!$G$62,Параметри!L$61,Параметри!L$62)))))</f>
        <v>4.7E-2</v>
      </c>
      <c r="V477" s="98">
        <f>IF(OR(SUM('Дані з ДІСО'!G477:I477)=0,Розрахунки!H477=0),"",Розрахунки!H477/SUM('Дані з ДІСО'!G477:I477))</f>
        <v>21.631147540983605</v>
      </c>
      <c r="W477" s="9">
        <v>2018</v>
      </c>
      <c r="X477" s="9">
        <v>18</v>
      </c>
      <c r="Y477" s="9">
        <v>17.5</v>
      </c>
      <c r="Z477" s="9" t="s">
        <v>4535</v>
      </c>
      <c r="AA477" s="99">
        <v>18</v>
      </c>
      <c r="AB477" s="9" t="str">
        <f>IF('Коефіцієнти АТО'!C477="Область","",'Коефіцієнти АТО'!D477)</f>
        <v>Івано-Франківська</v>
      </c>
      <c r="AC477" s="9"/>
    </row>
    <row r="478" spans="1:29" ht="15" customHeight="1">
      <c r="A478" s="9">
        <v>477</v>
      </c>
      <c r="B478" s="9" t="s">
        <v>3148</v>
      </c>
      <c r="C478" s="9" t="s">
        <v>3148</v>
      </c>
      <c r="D478" s="9" t="s">
        <v>3582</v>
      </c>
      <c r="E478" s="9" t="s">
        <v>24</v>
      </c>
      <c r="F478" s="9" t="s">
        <v>1008</v>
      </c>
      <c r="G478" s="9" t="s">
        <v>3605</v>
      </c>
      <c r="H478" s="9" t="s">
        <v>1007</v>
      </c>
      <c r="I478" s="9">
        <v>5807</v>
      </c>
      <c r="J478" s="9">
        <v>5807</v>
      </c>
      <c r="K478" s="9">
        <v>252.1</v>
      </c>
      <c r="L478" s="115">
        <f t="shared" si="21"/>
        <v>1</v>
      </c>
      <c r="M478" s="96">
        <f>IF($B478="Область","",SUM('Дані з ДІСО'!J478:L478)/K478)</f>
        <v>2.6735422451408173</v>
      </c>
      <c r="N478" s="9" t="str">
        <f>IF($B478="Область","",VLOOKUP(100*J478/I478,Параметри!$B$39:$C$53,2,TRUE))</f>
        <v>1. 100%</v>
      </c>
      <c r="O478" s="9" t="str">
        <f>IF($B478="Область","",VLOOKUP(M478,Параметри!$B$21:$C$35,2,TRUE))</f>
        <v>4. 2,1-3</v>
      </c>
      <c r="P478" s="9">
        <f t="shared" si="22"/>
        <v>1</v>
      </c>
      <c r="Q478" s="9">
        <f t="shared" si="23"/>
        <v>4</v>
      </c>
      <c r="R478" s="116">
        <v>13</v>
      </c>
      <c r="S478" s="117">
        <f>IF(C478="Область",Параметри!$K$47,IF(C478="Київ",Параметри!$K$48,IF(L478&lt;Параметри!$I$42,Параметри!$K$42,IF(L478&lt;Параметри!$I$43,Параметри!$K$43,IF(L478&lt;Параметри!$I$44,Параметри!$K$44,IF(L478&lt;Параметри!$I$45,Параметри!$K$45,Параметри!$K$46))))))</f>
        <v>0.53</v>
      </c>
      <c r="T478" s="97">
        <f>IF($B478="Область",Параметри!K$63,IF($R478&lt;Параметри!$G$59,Параметри!K$58,IF($R478&lt;Параметри!$G$60,Параметри!K$59,IF($R478&lt;Параметри!$G$61,Параметри!K$60,IF($R478&lt;Параметри!$G$62,Параметри!K$61,Параметри!K$62)))))</f>
        <v>1.7000000000000001E-2</v>
      </c>
      <c r="U478" s="97">
        <f>IF($B478="Область",Параметри!L$63,IF($R478&lt;Параметри!$G$59,Параметри!L$58,IF($R478&lt;Параметри!$G$60,Параметри!L$59,IF($R478&lt;Параметри!$G$61,Параметри!L$60,IF($R478&lt;Параметри!$G$62,Параметри!L$61,Параметри!L$62)))))</f>
        <v>4.7E-2</v>
      </c>
      <c r="V478" s="98">
        <f>IF(OR(SUM('Дані з ДІСО'!G478:I478)=0,Розрахунки!H478=0),"",Розрахунки!H478/SUM('Дані з ДІСО'!G478:I478))</f>
        <v>14.340425531914894</v>
      </c>
      <c r="W478" s="9">
        <v>2018</v>
      </c>
      <c r="X478" s="9">
        <v>13</v>
      </c>
      <c r="Y478" s="9">
        <v>12</v>
      </c>
      <c r="Z478" s="9" t="s">
        <v>4535</v>
      </c>
      <c r="AA478" s="99">
        <v>13</v>
      </c>
      <c r="AB478" s="9" t="str">
        <f>IF('Коефіцієнти АТО'!C478="Область","",'Коефіцієнти АТО'!D478)</f>
        <v>Івано-Франківська</v>
      </c>
      <c r="AC478" s="9"/>
    </row>
    <row r="479" spans="1:29" ht="15" customHeight="1">
      <c r="A479" s="9">
        <v>478</v>
      </c>
      <c r="B479" s="9" t="s">
        <v>3148</v>
      </c>
      <c r="C479" s="9" t="s">
        <v>3148</v>
      </c>
      <c r="D479" s="9" t="s">
        <v>3582</v>
      </c>
      <c r="E479" s="9" t="s">
        <v>24</v>
      </c>
      <c r="F479" s="9" t="s">
        <v>1010</v>
      </c>
      <c r="G479" s="9" t="s">
        <v>3606</v>
      </c>
      <c r="H479" s="9" t="s">
        <v>1009</v>
      </c>
      <c r="I479" s="9">
        <v>5766</v>
      </c>
      <c r="J479" s="9">
        <v>5766</v>
      </c>
      <c r="K479" s="9">
        <v>31.1</v>
      </c>
      <c r="L479" s="115">
        <f t="shared" si="21"/>
        <v>1</v>
      </c>
      <c r="M479" s="96">
        <f>IF($B479="Область","",SUM('Дані з ДІСО'!J479:L479)/K479)</f>
        <v>22.958199356913184</v>
      </c>
      <c r="N479" s="9" t="str">
        <f>IF($B479="Область","",VLOOKUP(100*J479/I479,Параметри!$B$39:$C$53,2,TRUE))</f>
        <v>1. 100%</v>
      </c>
      <c r="O479" s="9" t="str">
        <f>IF($B479="Область","",VLOOKUP(M479,Параметри!$B$21:$C$35,2,TRUE))</f>
        <v>12. 15-35,3</v>
      </c>
      <c r="P479" s="9">
        <f t="shared" si="22"/>
        <v>1</v>
      </c>
      <c r="Q479" s="9">
        <f t="shared" si="23"/>
        <v>12</v>
      </c>
      <c r="R479" s="116">
        <v>19</v>
      </c>
      <c r="S479" s="117">
        <f>IF(C479="Область",Параметри!$K$47,IF(C479="Київ",Параметри!$K$48,IF(L479&lt;Параметри!$I$42,Параметри!$K$42,IF(L479&lt;Параметри!$I$43,Параметри!$K$43,IF(L479&lt;Параметри!$I$44,Параметри!$K$44,IF(L479&lt;Параметри!$I$45,Параметри!$K$45,Параметри!$K$46))))))</f>
        <v>0.53</v>
      </c>
      <c r="T479" s="97">
        <f>IF($B479="Область",Параметри!K$63,IF($R479&lt;Параметри!$G$59,Параметри!K$58,IF($R479&lt;Параметри!$G$60,Параметри!K$59,IF($R479&lt;Параметри!$G$61,Параметри!K$60,IF($R479&lt;Параметри!$G$62,Параметри!K$61,Параметри!K$62)))))</f>
        <v>1.7000000000000001E-2</v>
      </c>
      <c r="U479" s="97">
        <f>IF($B479="Область",Параметри!L$63,IF($R479&lt;Параметри!$G$59,Параметри!L$58,IF($R479&lt;Параметри!$G$60,Параметри!L$59,IF($R479&lt;Параметри!$G$61,Параметри!L$60,IF($R479&lt;Параметри!$G$62,Параметри!L$61,Параметри!L$62)))))</f>
        <v>4.7E-2</v>
      </c>
      <c r="V479" s="98">
        <f>IF(OR(SUM('Дані з ДІСО'!G479:I479)=0,Розрахунки!H479=0),"",Розрахунки!H479/SUM('Дані з ДІСО'!G479:I479))</f>
        <v>22.3125</v>
      </c>
      <c r="W479" s="9">
        <v>2019</v>
      </c>
      <c r="X479" s="9">
        <v>20.5</v>
      </c>
      <c r="Y479" s="9">
        <v>18</v>
      </c>
      <c r="Z479" s="9" t="s">
        <v>4536</v>
      </c>
      <c r="AA479" s="99">
        <v>19</v>
      </c>
      <c r="AB479" s="9" t="str">
        <f>IF('Коефіцієнти АТО'!C479="Область","",'Коефіцієнти АТО'!D479)</f>
        <v>Івано-Франківська</v>
      </c>
      <c r="AC479" s="9"/>
    </row>
    <row r="480" spans="1:29" ht="15" customHeight="1">
      <c r="A480" s="9">
        <v>479</v>
      </c>
      <c r="B480" s="9" t="s">
        <v>3148</v>
      </c>
      <c r="C480" s="9" t="s">
        <v>3148</v>
      </c>
      <c r="D480" s="9" t="s">
        <v>3582</v>
      </c>
      <c r="E480" s="9" t="s">
        <v>24</v>
      </c>
      <c r="F480" s="9" t="s">
        <v>1012</v>
      </c>
      <c r="G480" s="9" t="s">
        <v>3607</v>
      </c>
      <c r="H480" s="9" t="s">
        <v>1011</v>
      </c>
      <c r="I480" s="9">
        <v>3366</v>
      </c>
      <c r="J480" s="9">
        <v>3366</v>
      </c>
      <c r="K480" s="9">
        <v>18.600000000000001</v>
      </c>
      <c r="L480" s="115">
        <f t="shared" si="21"/>
        <v>1</v>
      </c>
      <c r="M480" s="96">
        <f>IF($B480="Область","",SUM('Дані з ДІСО'!J480:L480)/K480)</f>
        <v>32.1505376344086</v>
      </c>
      <c r="N480" s="9" t="str">
        <f>IF($B480="Область","",VLOOKUP(100*J480/I480,Параметри!$B$39:$C$53,2,TRUE))</f>
        <v>1. 100%</v>
      </c>
      <c r="O480" s="9" t="str">
        <f>IF($B480="Область","",VLOOKUP(M480,Параметри!$B$21:$C$35,2,TRUE))</f>
        <v>12. 15-35,3</v>
      </c>
      <c r="P480" s="9">
        <f t="shared" si="22"/>
        <v>1</v>
      </c>
      <c r="Q480" s="9">
        <f t="shared" si="23"/>
        <v>12</v>
      </c>
      <c r="R480" s="116">
        <v>19</v>
      </c>
      <c r="S480" s="117">
        <f>IF(C480="Область",Параметри!$K$47,IF(C480="Київ",Параметри!$K$48,IF(L480&lt;Параметри!$I$42,Параметри!$K$42,IF(L480&lt;Параметри!$I$43,Параметри!$K$43,IF(L480&lt;Параметри!$I$44,Параметри!$K$44,IF(L480&lt;Параметри!$I$45,Параметри!$K$45,Параметри!$K$46))))))</f>
        <v>0.53</v>
      </c>
      <c r="T480" s="97">
        <f>IF($B480="Область",Параметри!K$63,IF($R480&lt;Параметри!$G$59,Параметри!K$58,IF($R480&lt;Параметри!$G$60,Параметри!K$59,IF($R480&lt;Параметри!$G$61,Параметри!K$60,IF($R480&lt;Параметри!$G$62,Параметри!K$61,Параметри!K$62)))))</f>
        <v>1.7000000000000001E-2</v>
      </c>
      <c r="U480" s="97">
        <f>IF($B480="Область",Параметри!L$63,IF($R480&lt;Параметри!$G$59,Параметри!L$58,IF($R480&lt;Параметри!$G$60,Параметри!L$59,IF($R480&lt;Параметри!$G$61,Параметри!L$60,IF($R480&lt;Параметри!$G$62,Параметри!L$61,Параметри!L$62)))))</f>
        <v>4.7E-2</v>
      </c>
      <c r="V480" s="98">
        <f>IF(OR(SUM('Дані з ДІСО'!G480:I480)=0,Розрахунки!H480=0),"",Розрахунки!H480/SUM('Дані з ДІСО'!G480:I480))</f>
        <v>26</v>
      </c>
      <c r="W480" s="9">
        <v>2019</v>
      </c>
      <c r="X480" s="9">
        <v>20.5</v>
      </c>
      <c r="Y480" s="9">
        <v>18</v>
      </c>
      <c r="Z480" s="9" t="s">
        <v>4536</v>
      </c>
      <c r="AA480" s="99">
        <v>19</v>
      </c>
      <c r="AB480" s="9" t="str">
        <f>IF('Коефіцієнти АТО'!C480="Область","",'Коефіцієнти АТО'!D480)</f>
        <v>Івано-Франківська</v>
      </c>
      <c r="AC480" s="9"/>
    </row>
    <row r="481" spans="1:29" ht="15" customHeight="1">
      <c r="A481" s="9">
        <v>480</v>
      </c>
      <c r="B481" s="9" t="s">
        <v>3151</v>
      </c>
      <c r="C481" s="9" t="s">
        <v>3151</v>
      </c>
      <c r="D481" s="9" t="s">
        <v>3582</v>
      </c>
      <c r="E481" s="9" t="s">
        <v>29</v>
      </c>
      <c r="F481" s="9" t="s">
        <v>1014</v>
      </c>
      <c r="G481" s="9" t="s">
        <v>3608</v>
      </c>
      <c r="H481" s="9" t="s">
        <v>1013</v>
      </c>
      <c r="I481" s="9">
        <v>4776</v>
      </c>
      <c r="J481" s="9">
        <v>3597</v>
      </c>
      <c r="K481" s="9">
        <v>142.80000000000001</v>
      </c>
      <c r="L481" s="115">
        <f t="shared" si="21"/>
        <v>0.75314070351758799</v>
      </c>
      <c r="M481" s="96">
        <f>IF($B481="Область","",SUM('Дані з ДІСО'!J481:L481)/K481)</f>
        <v>2.3669467787114846</v>
      </c>
      <c r="N481" s="9" t="str">
        <f>IF($B481="Область","",VLOOKUP(100*J481/I481,Параметри!$B$39:$C$53,2,TRUE))</f>
        <v>2. 72-100</v>
      </c>
      <c r="O481" s="9" t="str">
        <f>IF($B481="Область","",VLOOKUP(M481,Параметри!$B$21:$C$35,2,TRUE))</f>
        <v>4. 2,1-3</v>
      </c>
      <c r="P481" s="9">
        <f t="shared" si="22"/>
        <v>2</v>
      </c>
      <c r="Q481" s="9">
        <f t="shared" si="23"/>
        <v>4</v>
      </c>
      <c r="R481" s="116">
        <v>13</v>
      </c>
      <c r="S481" s="117">
        <f>IF(C481="Область",Параметри!$K$47,IF(C481="Київ",Параметри!$K$48,IF(L481&lt;Параметри!$I$42,Параметри!$K$42,IF(L481&lt;Параметри!$I$43,Параметри!$K$43,IF(L481&lt;Параметри!$I$44,Параметри!$K$44,IF(L481&lt;Параметри!$I$45,Параметри!$K$45,Параметри!$K$46))))))</f>
        <v>0.48</v>
      </c>
      <c r="T481" s="97">
        <f>IF($B481="Область",Параметри!K$63,IF($R481&lt;Параметри!$G$59,Параметри!K$58,IF($R481&lt;Параметри!$G$60,Параметри!K$59,IF($R481&lt;Параметри!$G$61,Параметри!K$60,IF($R481&lt;Параметри!$G$62,Параметри!K$61,Параметри!K$62)))))</f>
        <v>1.7000000000000001E-2</v>
      </c>
      <c r="U481" s="97">
        <f>IF($B481="Область",Параметри!L$63,IF($R481&lt;Параметри!$G$59,Параметри!L$58,IF($R481&lt;Параметри!$G$60,Параметри!L$59,IF($R481&lt;Параметри!$G$61,Параметри!L$60,IF($R481&lt;Параметри!$G$62,Параметри!L$61,Параметри!L$62)))))</f>
        <v>4.7E-2</v>
      </c>
      <c r="V481" s="98">
        <f>IF(OR(SUM('Дані з ДІСО'!G481:I481)=0,Розрахунки!H481=0),"",Розрахунки!H481/SUM('Дані з ДІСО'!G481:I481))</f>
        <v>13.52</v>
      </c>
      <c r="W481" s="9">
        <v>2019</v>
      </c>
      <c r="X481" s="9">
        <v>13</v>
      </c>
      <c r="Y481" s="9">
        <v>12</v>
      </c>
      <c r="Z481" s="9" t="s">
        <v>4535</v>
      </c>
      <c r="AA481" s="99">
        <v>13</v>
      </c>
      <c r="AB481" s="9" t="str">
        <f>IF('Коефіцієнти АТО'!C481="Область","",'Коефіцієнти АТО'!D481)</f>
        <v>Івано-Франківська</v>
      </c>
      <c r="AC481" s="9"/>
    </row>
    <row r="482" spans="1:29" ht="15" customHeight="1">
      <c r="A482" s="9">
        <v>481</v>
      </c>
      <c r="B482" s="9" t="s">
        <v>3151</v>
      </c>
      <c r="C482" s="9" t="s">
        <v>3151</v>
      </c>
      <c r="D482" s="9" t="s">
        <v>3582</v>
      </c>
      <c r="E482" s="9" t="s">
        <v>29</v>
      </c>
      <c r="F482" s="9" t="s">
        <v>1016</v>
      </c>
      <c r="G482" s="9" t="s">
        <v>3609</v>
      </c>
      <c r="H482" s="9" t="s">
        <v>1015</v>
      </c>
      <c r="I482" s="9">
        <v>18215</v>
      </c>
      <c r="J482" s="9">
        <v>15932</v>
      </c>
      <c r="K482" s="9">
        <v>797.8</v>
      </c>
      <c r="L482" s="115">
        <f t="shared" si="21"/>
        <v>0.8746637386769146</v>
      </c>
      <c r="M482" s="96">
        <f>IF($B482="Область","",SUM('Дані з ДІСО'!J482:L482)/K482)</f>
        <v>2.5946352469290552</v>
      </c>
      <c r="N482" s="9" t="str">
        <f>IF($B482="Область","",VLOOKUP(100*J482/I482,Параметри!$B$39:$C$53,2,TRUE))</f>
        <v>2. 72-100</v>
      </c>
      <c r="O482" s="9" t="str">
        <f>IF($B482="Область","",VLOOKUP(M482,Параметри!$B$21:$C$35,2,TRUE))</f>
        <v>4. 2,1-3</v>
      </c>
      <c r="P482" s="9">
        <f t="shared" si="22"/>
        <v>2</v>
      </c>
      <c r="Q482" s="9">
        <f t="shared" si="23"/>
        <v>4</v>
      </c>
      <c r="R482" s="116">
        <v>13.5</v>
      </c>
      <c r="S482" s="117">
        <f>IF(C482="Область",Параметри!$K$47,IF(C482="Київ",Параметри!$K$48,IF(L482&lt;Параметри!$I$42,Параметри!$K$42,IF(L482&lt;Параметри!$I$43,Параметри!$K$43,IF(L482&lt;Параметри!$I$44,Параметри!$K$44,IF(L482&lt;Параметри!$I$45,Параметри!$K$45,Параметри!$K$46))))))</f>
        <v>0.53</v>
      </c>
      <c r="T482" s="97">
        <f>IF($B482="Область",Параметри!K$63,IF($R482&lt;Параметри!$G$59,Параметри!K$58,IF($R482&lt;Параметри!$G$60,Параметри!K$59,IF($R482&lt;Параметри!$G$61,Параметри!K$60,IF($R482&lt;Параметри!$G$62,Параметри!K$61,Параметри!K$62)))))</f>
        <v>1.7000000000000001E-2</v>
      </c>
      <c r="U482" s="97">
        <f>IF($B482="Область",Параметри!L$63,IF($R482&lt;Параметри!$G$59,Параметри!L$58,IF($R482&lt;Параметри!$G$60,Параметри!L$59,IF($R482&lt;Параметри!$G$61,Параметри!L$60,IF($R482&lt;Параметри!$G$62,Параметри!L$61,Параметри!L$62)))))</f>
        <v>4.7E-2</v>
      </c>
      <c r="V482" s="98">
        <f>IF(OR(SUM('Дані з ДІСО'!G482:I482)=0,Розрахунки!H482=0),"",Розрахунки!H482/SUM('Дані з ДІСО'!G482:I482))</f>
        <v>16.693548387096776</v>
      </c>
      <c r="W482" s="9">
        <v>2019</v>
      </c>
      <c r="X482" s="9">
        <v>13</v>
      </c>
      <c r="Y482" s="9">
        <v>14.5</v>
      </c>
      <c r="Z482" s="9" t="s">
        <v>4536</v>
      </c>
      <c r="AA482" s="99">
        <v>13.5</v>
      </c>
      <c r="AB482" s="9" t="str">
        <f>IF('Коефіцієнти АТО'!C482="Область","",'Коефіцієнти АТО'!D482)</f>
        <v>Івано-Франківська</v>
      </c>
      <c r="AC482" s="9"/>
    </row>
    <row r="483" spans="1:29" ht="15" customHeight="1">
      <c r="A483" s="9">
        <v>482</v>
      </c>
      <c r="B483" s="9" t="s">
        <v>3148</v>
      </c>
      <c r="C483" s="9" t="s">
        <v>3148</v>
      </c>
      <c r="D483" s="9" t="s">
        <v>3582</v>
      </c>
      <c r="E483" s="9" t="s">
        <v>24</v>
      </c>
      <c r="F483" s="9" t="s">
        <v>1018</v>
      </c>
      <c r="G483" s="9" t="s">
        <v>3610</v>
      </c>
      <c r="H483" s="9" t="s">
        <v>1017</v>
      </c>
      <c r="I483" s="9">
        <v>8273</v>
      </c>
      <c r="J483" s="9">
        <v>8273</v>
      </c>
      <c r="K483" s="9">
        <v>132.5</v>
      </c>
      <c r="L483" s="115">
        <f t="shared" si="21"/>
        <v>1</v>
      </c>
      <c r="M483" s="96">
        <f>IF($B483="Область","",SUM('Дані з ДІСО'!J483:L483)/K483)</f>
        <v>6.9924528301886788</v>
      </c>
      <c r="N483" s="9" t="str">
        <f>IF($B483="Область","",VLOOKUP(100*J483/I483,Параметри!$B$39:$C$53,2,TRUE))</f>
        <v>1. 100%</v>
      </c>
      <c r="O483" s="9" t="str">
        <f>IF($B483="Область","",VLOOKUP(M483,Параметри!$B$21:$C$35,2,TRUE))</f>
        <v>9. 5,8-7</v>
      </c>
      <c r="P483" s="9">
        <f t="shared" si="22"/>
        <v>1</v>
      </c>
      <c r="Q483" s="9">
        <f t="shared" si="23"/>
        <v>9</v>
      </c>
      <c r="R483" s="116">
        <v>15.5</v>
      </c>
      <c r="S483" s="117">
        <f>IF(C483="Область",Параметри!$K$47,IF(C483="Київ",Параметри!$K$48,IF(L483&lt;Параметри!$I$42,Параметри!$K$42,IF(L483&lt;Параметри!$I$43,Параметри!$K$43,IF(L483&lt;Параметри!$I$44,Параметри!$K$44,IF(L483&lt;Параметри!$I$45,Параметри!$K$45,Параметри!$K$46))))))</f>
        <v>0.53</v>
      </c>
      <c r="T483" s="97">
        <f>IF($B483="Область",Параметри!K$63,IF($R483&lt;Параметри!$G$59,Параметри!K$58,IF($R483&lt;Параметри!$G$60,Параметри!K$59,IF($R483&lt;Параметри!$G$61,Параметри!K$60,IF($R483&lt;Параметри!$G$62,Параметри!K$61,Параметри!K$62)))))</f>
        <v>1.7000000000000001E-2</v>
      </c>
      <c r="U483" s="97">
        <f>IF($B483="Область",Параметри!L$63,IF($R483&lt;Параметри!$G$59,Параметри!L$58,IF($R483&lt;Параметри!$G$60,Параметри!L$59,IF($R483&lt;Параметри!$G$61,Параметри!L$60,IF($R483&lt;Параметри!$G$62,Параметри!L$61,Параметри!L$62)))))</f>
        <v>4.7E-2</v>
      </c>
      <c r="V483" s="98">
        <f>IF(OR(SUM('Дані з ДІСО'!G483:I483)=0,Розрахунки!H483=0),"",Розрахунки!H483/SUM('Дані з ДІСО'!G483:I483))</f>
        <v>12.353333333333333</v>
      </c>
      <c r="W483" s="9">
        <v>2019</v>
      </c>
      <c r="X483" s="9">
        <v>15.5</v>
      </c>
      <c r="Y483" s="9">
        <v>15.5</v>
      </c>
      <c r="Z483" s="9" t="s">
        <v>4535</v>
      </c>
      <c r="AA483" s="99">
        <v>15.5</v>
      </c>
      <c r="AB483" s="9" t="str">
        <f>IF('Коефіцієнти АТО'!C483="Область","",'Коефіцієнти АТО'!D483)</f>
        <v>Івано-Франківська</v>
      </c>
      <c r="AC483" s="9"/>
    </row>
    <row r="484" spans="1:29" ht="15" customHeight="1">
      <c r="A484" s="9">
        <v>483</v>
      </c>
      <c r="B484" s="9" t="s">
        <v>3148</v>
      </c>
      <c r="C484" s="9" t="s">
        <v>3148</v>
      </c>
      <c r="D484" s="9" t="s">
        <v>3582</v>
      </c>
      <c r="E484" s="9" t="s">
        <v>24</v>
      </c>
      <c r="F484" s="9" t="s">
        <v>1020</v>
      </c>
      <c r="G484" s="9" t="s">
        <v>3611</v>
      </c>
      <c r="H484" s="9" t="s">
        <v>1019</v>
      </c>
      <c r="I484" s="9">
        <v>13937</v>
      </c>
      <c r="J484" s="9">
        <v>13937</v>
      </c>
      <c r="K484" s="9">
        <v>144.4</v>
      </c>
      <c r="L484" s="115">
        <f t="shared" si="21"/>
        <v>1</v>
      </c>
      <c r="M484" s="96">
        <f>IF($B484="Область","",SUM('Дані з ДІСО'!J484:L484)/K484)</f>
        <v>9.2728531855955669</v>
      </c>
      <c r="N484" s="9" t="str">
        <f>IF($B484="Область","",VLOOKUP(100*J484/I484,Параметри!$B$39:$C$53,2,TRUE))</f>
        <v>1. 100%</v>
      </c>
      <c r="O484" s="9" t="str">
        <f>IF($B484="Область","",VLOOKUP(M484,Параметри!$B$21:$C$35,2,TRUE))</f>
        <v>10. 7-10,2</v>
      </c>
      <c r="P484" s="9">
        <f t="shared" si="22"/>
        <v>1</v>
      </c>
      <c r="Q484" s="9">
        <f t="shared" si="23"/>
        <v>10</v>
      </c>
      <c r="R484" s="116">
        <v>14</v>
      </c>
      <c r="S484" s="117">
        <f>IF(C484="Область",Параметри!$K$47,IF(C484="Київ",Параметри!$K$48,IF(L484&lt;Параметри!$I$42,Параметри!$K$42,IF(L484&lt;Параметри!$I$43,Параметри!$K$43,IF(L484&lt;Параметри!$I$44,Параметри!$K$44,IF(L484&lt;Параметри!$I$45,Параметри!$K$45,Параметри!$K$46))))))</f>
        <v>0.53</v>
      </c>
      <c r="T484" s="97">
        <f>IF($B484="Область",Параметри!K$63,IF($R484&lt;Параметри!$G$59,Параметри!K$58,IF($R484&lt;Параметри!$G$60,Параметри!K$59,IF($R484&lt;Параметри!$G$61,Параметри!K$60,IF($R484&lt;Параметри!$G$62,Параметри!K$61,Параметри!K$62)))))</f>
        <v>1.7000000000000001E-2</v>
      </c>
      <c r="U484" s="97">
        <f>IF($B484="Область",Параметри!L$63,IF($R484&lt;Параметри!$G$59,Параметри!L$58,IF($R484&lt;Параметри!$G$60,Параметри!L$59,IF($R484&lt;Параметри!$G$61,Параметри!L$60,IF($R484&lt;Параметри!$G$62,Параметри!L$61,Параметри!L$62)))))</f>
        <v>4.7E-2</v>
      </c>
      <c r="V484" s="98">
        <f>IF(OR(SUM('Дані з ДІСО'!G484:I484)=0,Розрахунки!H484=0),"",Розрахунки!H484/SUM('Дані з ДІСО'!G484:I484))</f>
        <v>15.752941176470589</v>
      </c>
      <c r="W484" s="9">
        <v>2019</v>
      </c>
      <c r="X484" s="9">
        <v>15.5</v>
      </c>
      <c r="Y484" s="9">
        <v>13</v>
      </c>
      <c r="Z484" s="9" t="s">
        <v>4536</v>
      </c>
      <c r="AA484" s="99">
        <v>14</v>
      </c>
      <c r="AB484" s="9" t="str">
        <f>IF('Коефіцієнти АТО'!C484="Область","",'Коефіцієнти АТО'!D484)</f>
        <v>Івано-Франківська</v>
      </c>
      <c r="AC484" s="9"/>
    </row>
    <row r="485" spans="1:29" ht="15" customHeight="1">
      <c r="A485" s="9">
        <v>484</v>
      </c>
      <c r="B485" s="9" t="s">
        <v>3176</v>
      </c>
      <c r="C485" s="9" t="s">
        <v>3146</v>
      </c>
      <c r="D485" s="9" t="s">
        <v>3582</v>
      </c>
      <c r="E485" s="9" t="s">
        <v>78</v>
      </c>
      <c r="F485" s="9" t="s">
        <v>1022</v>
      </c>
      <c r="G485" s="9" t="s">
        <v>3612</v>
      </c>
      <c r="H485" s="9" t="s">
        <v>1021</v>
      </c>
      <c r="I485" s="9">
        <v>74497</v>
      </c>
      <c r="J485" s="9">
        <v>13357</v>
      </c>
      <c r="K485" s="9">
        <v>174.7</v>
      </c>
      <c r="L485" s="115">
        <f t="shared" si="21"/>
        <v>0.17929581056955313</v>
      </c>
      <c r="M485" s="96">
        <f>IF($B485="Область","",SUM('Дані з ДІСО'!J485:L485)/K485)</f>
        <v>51.385231825987411</v>
      </c>
      <c r="N485" s="9" t="str">
        <f>IF($B485="Область","",VLOOKUP(100*J485/I485,Параметри!$B$39:$C$53,2,TRUE))</f>
        <v>13. 12-19</v>
      </c>
      <c r="O485" s="9" t="str">
        <f>IF($B485="Область","",VLOOKUP(M485,Параметри!$B$21:$C$35,2,TRUE))</f>
        <v>14. 44,9-93,7</v>
      </c>
      <c r="P485" s="9">
        <f t="shared" si="22"/>
        <v>13</v>
      </c>
      <c r="Q485" s="9">
        <f t="shared" si="23"/>
        <v>14</v>
      </c>
      <c r="R485" s="116">
        <v>25</v>
      </c>
      <c r="S485" s="117">
        <f>IF(C485="Область",Параметри!$K$47,IF(C485="Київ",Параметри!$K$48,IF(L485&lt;Параметри!$I$42,Параметри!$K$42,IF(L485&lt;Параметри!$I$43,Параметри!$K$43,IF(L485&lt;Параметри!$I$44,Параметри!$K$44,IF(L485&lt;Параметри!$I$45,Параметри!$K$45,Параметри!$K$46))))))</f>
        <v>0.23</v>
      </c>
      <c r="T485" s="97">
        <f>IF($B485="Область",Параметри!K$63,IF($R485&lt;Параметри!$G$59,Параметри!K$58,IF($R485&lt;Параметри!$G$60,Параметри!K$59,IF($R485&lt;Параметри!$G$61,Параметри!K$60,IF($R485&lt;Параметри!$G$62,Параметри!K$61,Параметри!K$62)))))</f>
        <v>0.125</v>
      </c>
      <c r="U485" s="97">
        <f>IF($B485="Область",Параметри!L$63,IF($R485&lt;Параметри!$G$59,Параметри!L$58,IF($R485&lt;Параметри!$G$60,Параметри!L$59,IF($R485&lt;Параметри!$G$61,Параметри!L$60,IF($R485&lt;Параметри!$G$62,Параметри!L$61,Параметри!L$62)))))</f>
        <v>4.7E-2</v>
      </c>
      <c r="V485" s="98">
        <f>IF(OR(SUM('Дані з ДІСО'!G485:I485)=0,Розрахунки!H485=0),"",Розрахунки!H485/SUM('Дані з ДІСО'!G485:I485))</f>
        <v>28.053125000000001</v>
      </c>
      <c r="W485" s="9" t="s">
        <v>3176</v>
      </c>
      <c r="X485" s="9">
        <v>25</v>
      </c>
      <c r="Y485" s="9">
        <v>24.5</v>
      </c>
      <c r="Z485" s="9" t="s">
        <v>4535</v>
      </c>
      <c r="AA485" s="99">
        <v>25</v>
      </c>
      <c r="AB485" s="9" t="str">
        <f>IF('Коефіцієнти АТО'!C485="Область","",'Коефіцієнти АТО'!D485)</f>
        <v>Івано-Франківська</v>
      </c>
      <c r="AC485" s="9"/>
    </row>
    <row r="486" spans="1:29" ht="15" customHeight="1">
      <c r="A486" s="9">
        <v>485</v>
      </c>
      <c r="B486" s="9" t="s">
        <v>3176</v>
      </c>
      <c r="C486" s="9" t="s">
        <v>3146</v>
      </c>
      <c r="D486" s="9" t="s">
        <v>3582</v>
      </c>
      <c r="E486" s="9" t="s">
        <v>78</v>
      </c>
      <c r="F486" s="9" t="s">
        <v>1024</v>
      </c>
      <c r="G486" s="9" t="s">
        <v>3613</v>
      </c>
      <c r="H486" s="9" t="s">
        <v>1023</v>
      </c>
      <c r="I486" s="9">
        <v>88154</v>
      </c>
      <c r="J486" s="9">
        <v>22340</v>
      </c>
      <c r="K486" s="9">
        <v>268.89999999999998</v>
      </c>
      <c r="L486" s="115">
        <f t="shared" si="21"/>
        <v>0.25342015109921273</v>
      </c>
      <c r="M486" s="96">
        <f>IF($B486="Область","",SUM('Дані з ДІСО'!J486:L486)/K486)</f>
        <v>33.644477500929717</v>
      </c>
      <c r="N486" s="9" t="str">
        <f>IF($B486="Область","",VLOOKUP(100*J486/I486,Параметри!$B$39:$C$53,2,TRUE))</f>
        <v>10. 23-26</v>
      </c>
      <c r="O486" s="9" t="str">
        <f>IF($B486="Область","",VLOOKUP(M486,Параметри!$B$21:$C$35,2,TRUE))</f>
        <v>12. 15-35,3</v>
      </c>
      <c r="P486" s="9">
        <f t="shared" si="22"/>
        <v>10</v>
      </c>
      <c r="Q486" s="9">
        <f t="shared" si="23"/>
        <v>12</v>
      </c>
      <c r="R486" s="116">
        <v>23</v>
      </c>
      <c r="S486" s="117">
        <f>IF(C486="Область",Параметри!$K$47,IF(C486="Київ",Параметри!$K$48,IF(L486&lt;Параметри!$I$42,Параметри!$K$42,IF(L486&lt;Параметри!$I$43,Параметри!$K$43,IF(L486&lt;Параметри!$I$44,Параметри!$K$44,IF(L486&lt;Параметри!$I$45,Параметри!$K$45,Параметри!$K$46))))))</f>
        <v>0.33</v>
      </c>
      <c r="T486" s="97">
        <f>IF($B486="Область",Параметри!K$63,IF($R486&lt;Параметри!$G$59,Параметри!K$58,IF($R486&lt;Параметри!$G$60,Параметри!K$59,IF($R486&lt;Параметри!$G$61,Параметри!K$60,IF($R486&lt;Параметри!$G$62,Параметри!K$61,Параметри!K$62)))))</f>
        <v>0.1</v>
      </c>
      <c r="U486" s="97">
        <f>IF($B486="Область",Параметри!L$63,IF($R486&lt;Параметри!$G$59,Параметри!L$58,IF($R486&lt;Параметри!$G$60,Параметри!L$59,IF($R486&lt;Параметри!$G$61,Параметри!L$60,IF($R486&lt;Параметри!$G$62,Параметри!L$61,Параметри!L$62)))))</f>
        <v>4.7E-2</v>
      </c>
      <c r="V486" s="98">
        <f>IF(OR(SUM('Дані з ДІСО'!G486:I486)=0,Розрахунки!H486=0),"",Розрахунки!H486/SUM('Дані з ДІСО'!G486:I486))</f>
        <v>29.278317152103561</v>
      </c>
      <c r="W486" s="9" t="s">
        <v>3176</v>
      </c>
      <c r="X486" s="9">
        <v>24.5</v>
      </c>
      <c r="Y486" s="9">
        <v>22</v>
      </c>
      <c r="Z486" s="9" t="s">
        <v>4536</v>
      </c>
      <c r="AA486" s="99">
        <v>23</v>
      </c>
      <c r="AB486" s="9" t="str">
        <f>IF('Коефіцієнти АТО'!C486="Область","",'Коефіцієнти АТО'!D486)</f>
        <v>Івано-Франківська</v>
      </c>
      <c r="AC486" s="9"/>
    </row>
    <row r="487" spans="1:29" ht="15" customHeight="1">
      <c r="A487" s="9">
        <v>486</v>
      </c>
      <c r="B487" s="9" t="s">
        <v>3145</v>
      </c>
      <c r="C487" s="9" t="s">
        <v>3146</v>
      </c>
      <c r="D487" s="9" t="s">
        <v>3582</v>
      </c>
      <c r="E487" s="9" t="s">
        <v>21</v>
      </c>
      <c r="F487" s="9" t="s">
        <v>1026</v>
      </c>
      <c r="G487" s="9" t="s">
        <v>3530</v>
      </c>
      <c r="H487" s="9" t="s">
        <v>1025</v>
      </c>
      <c r="I487" s="9">
        <v>48512</v>
      </c>
      <c r="J487" s="9">
        <v>27871</v>
      </c>
      <c r="K487" s="9">
        <v>372.6</v>
      </c>
      <c r="L487" s="115">
        <f t="shared" si="21"/>
        <v>0.57451764511873349</v>
      </c>
      <c r="M487" s="96">
        <f>IF($B487="Область","",SUM('Дані з ДІСО'!J487:L487)/K487)</f>
        <v>16.768652710681696</v>
      </c>
      <c r="N487" s="9" t="str">
        <f>IF($B487="Область","",VLOOKUP(100*J487/I487,Параметри!$B$39:$C$53,2,TRUE))</f>
        <v>6. 53-58</v>
      </c>
      <c r="O487" s="9" t="str">
        <f>IF($B487="Область","",VLOOKUP(M487,Параметри!$B$21:$C$35,2,TRUE))</f>
        <v>12. 15-35,3</v>
      </c>
      <c r="P487" s="9">
        <f t="shared" si="22"/>
        <v>6</v>
      </c>
      <c r="Q487" s="9">
        <f t="shared" si="23"/>
        <v>12</v>
      </c>
      <c r="R487" s="116">
        <v>21</v>
      </c>
      <c r="S487" s="117">
        <f>IF(C487="Область",Параметри!$K$47,IF(C487="Київ",Параметри!$K$48,IF(L487&lt;Параметри!$I$42,Параметри!$K$42,IF(L487&lt;Параметри!$I$43,Параметри!$K$43,IF(L487&lt;Параметри!$I$44,Параметри!$K$44,IF(L487&lt;Параметри!$I$45,Параметри!$K$45,Параметри!$K$46))))))</f>
        <v>0.43</v>
      </c>
      <c r="T487" s="97">
        <f>IF($B487="Область",Параметри!K$63,IF($R487&lt;Параметри!$G$59,Параметри!K$58,IF($R487&lt;Параметри!$G$60,Параметри!K$59,IF($R487&lt;Параметри!$G$61,Параметри!K$60,IF($R487&lt;Параметри!$G$62,Параметри!K$61,Параметри!K$62)))))</f>
        <v>7.4999999999999997E-2</v>
      </c>
      <c r="U487" s="97">
        <f>IF($B487="Область",Параметри!L$63,IF($R487&lt;Параметри!$G$59,Параметри!L$58,IF($R487&lt;Параметри!$G$60,Параметри!L$59,IF($R487&lt;Параметри!$G$61,Параметри!L$60,IF($R487&lt;Параметри!$G$62,Параметри!L$61,Параметри!L$62)))))</f>
        <v>4.7E-2</v>
      </c>
      <c r="V487" s="98">
        <f>IF(OR(SUM('Дані з ДІСО'!G487:I487)=0,Розрахунки!H487=0),"",Розрахунки!H487/SUM('Дані з ДІСО'!G487:I487))</f>
        <v>23.400749063670411</v>
      </c>
      <c r="W487" s="9">
        <v>2020</v>
      </c>
      <c r="X487" s="9">
        <v>21</v>
      </c>
      <c r="Y487" s="9">
        <v>21</v>
      </c>
      <c r="Z487" s="9" t="s">
        <v>4535</v>
      </c>
      <c r="AA487" s="99">
        <v>21</v>
      </c>
      <c r="AB487" s="9" t="str">
        <f>IF('Коефіцієнти АТО'!C487="Область","",'Коефіцієнти АТО'!D487)</f>
        <v>Івано-Франківська</v>
      </c>
      <c r="AC487" s="9"/>
    </row>
    <row r="488" spans="1:29" ht="15" customHeight="1">
      <c r="A488" s="9">
        <v>487</v>
      </c>
      <c r="B488" s="9" t="s">
        <v>3176</v>
      </c>
      <c r="C488" s="9" t="s">
        <v>3146</v>
      </c>
      <c r="D488" s="9" t="s">
        <v>3582</v>
      </c>
      <c r="E488" s="9" t="s">
        <v>78</v>
      </c>
      <c r="F488" s="9" t="s">
        <v>1028</v>
      </c>
      <c r="G488" s="9" t="s">
        <v>3614</v>
      </c>
      <c r="H488" s="9" t="s">
        <v>1027</v>
      </c>
      <c r="I488" s="9">
        <v>287533</v>
      </c>
      <c r="J488" s="9">
        <v>49678</v>
      </c>
      <c r="K488" s="9">
        <v>265.7</v>
      </c>
      <c r="L488" s="115">
        <f t="shared" si="21"/>
        <v>0.17277321211826122</v>
      </c>
      <c r="M488" s="96">
        <f>IF($B488="Область","",SUM('Дані з ДІСО'!J488:L488)/K488)</f>
        <v>128.24990590891983</v>
      </c>
      <c r="N488" s="9" t="str">
        <f>IF($B488="Область","",VLOOKUP(100*J488/I488,Параметри!$B$39:$C$53,2,TRUE))</f>
        <v>13. 12-19</v>
      </c>
      <c r="O488" s="9" t="str">
        <f>IF($B488="Область","",VLOOKUP(M488,Параметри!$B$21:$C$35,2,TRUE))</f>
        <v>15. 93,7-</v>
      </c>
      <c r="P488" s="9">
        <f t="shared" si="22"/>
        <v>13</v>
      </c>
      <c r="Q488" s="9">
        <f t="shared" si="23"/>
        <v>15</v>
      </c>
      <c r="R488" s="116">
        <v>27.5</v>
      </c>
      <c r="S488" s="117">
        <f>IF(C488="Область",Параметри!$K$47,IF(C488="Київ",Параметри!$K$48,IF(L488&lt;Параметри!$I$42,Параметри!$K$42,IF(L488&lt;Параметри!$I$43,Параметри!$K$43,IF(L488&lt;Параметри!$I$44,Параметри!$K$44,IF(L488&lt;Параметри!$I$45,Параметри!$K$45,Параметри!$K$46))))))</f>
        <v>0.23</v>
      </c>
      <c r="T488" s="97">
        <f>IF($B488="Область",Параметри!K$63,IF($R488&lt;Параметри!$G$59,Параметри!K$58,IF($R488&lt;Параметри!$G$60,Параметри!K$59,IF($R488&lt;Параметри!$G$61,Параметри!K$60,IF($R488&lt;Параметри!$G$62,Параметри!K$61,Параметри!K$62)))))</f>
        <v>0.15</v>
      </c>
      <c r="U488" s="97">
        <f>IF($B488="Область",Параметри!L$63,IF($R488&lt;Параметри!$G$59,Параметри!L$58,IF($R488&lt;Параметри!$G$60,Параметри!L$59,IF($R488&lt;Параметри!$G$61,Параметри!L$60,IF($R488&lt;Параметри!$G$62,Параметри!L$61,Параметри!L$62)))))</f>
        <v>0.10100000000000001</v>
      </c>
      <c r="V488" s="98">
        <f>IF(OR(SUM('Дані з ДІСО'!G488:I488)=0,Розрахунки!H488=0),"",Розрахунки!H488/SUM('Дані з ДІСО'!G488:I488))</f>
        <v>33.115646258503403</v>
      </c>
      <c r="W488" s="9" t="s">
        <v>3176</v>
      </c>
      <c r="X488" s="9">
        <v>27.5</v>
      </c>
      <c r="Y488" s="9">
        <v>27</v>
      </c>
      <c r="Z488" s="9" t="s">
        <v>4535</v>
      </c>
      <c r="AA488" s="99">
        <v>27.5</v>
      </c>
      <c r="AB488" s="9" t="str">
        <f>IF('Коефіцієнти АТО'!C488="Область","",'Коефіцієнти АТО'!D488)</f>
        <v>Івано-Франківська</v>
      </c>
      <c r="AC488" s="9">
        <v>1</v>
      </c>
    </row>
    <row r="489" spans="1:29" ht="15" customHeight="1">
      <c r="A489" s="9">
        <v>488</v>
      </c>
      <c r="B489" s="9" t="s">
        <v>3151</v>
      </c>
      <c r="C489" s="9" t="s">
        <v>3151</v>
      </c>
      <c r="D489" s="9" t="s">
        <v>3582</v>
      </c>
      <c r="E489" s="9" t="s">
        <v>29</v>
      </c>
      <c r="F489" s="9" t="s">
        <v>1030</v>
      </c>
      <c r="G489" s="9" t="s">
        <v>3615</v>
      </c>
      <c r="H489" s="9" t="s">
        <v>1029</v>
      </c>
      <c r="I489" s="9">
        <v>7126</v>
      </c>
      <c r="J489" s="9">
        <v>5268</v>
      </c>
      <c r="K489" s="9">
        <v>66.099999999999994</v>
      </c>
      <c r="L489" s="115">
        <f t="shared" si="21"/>
        <v>0.73926466460847595</v>
      </c>
      <c r="M489" s="96">
        <f>IF($B489="Область","",SUM('Дані з ДІСО'!J489:L489)/K489)</f>
        <v>10.968229954614221</v>
      </c>
      <c r="N489" s="9" t="str">
        <f>IF($B489="Область","",VLOOKUP(100*J489/I489,Параметри!$B$39:$C$53,2,TRUE))</f>
        <v>2. 72-100</v>
      </c>
      <c r="O489" s="9" t="str">
        <f>IF($B489="Область","",VLOOKUP(M489,Параметри!$B$21:$C$35,2,TRUE))</f>
        <v>11. 10,2-15</v>
      </c>
      <c r="P489" s="9">
        <f t="shared" si="22"/>
        <v>2</v>
      </c>
      <c r="Q489" s="9">
        <f t="shared" si="23"/>
        <v>11</v>
      </c>
      <c r="R489" s="116">
        <v>17.5</v>
      </c>
      <c r="S489" s="117">
        <f>IF(C489="Область",Параметри!$K$47,IF(C489="Київ",Параметри!$K$48,IF(L489&lt;Параметри!$I$42,Параметри!$K$42,IF(L489&lt;Параметри!$I$43,Параметри!$K$43,IF(L489&lt;Параметри!$I$44,Параметри!$K$44,IF(L489&lt;Параметри!$I$45,Параметри!$K$45,Параметри!$K$46))))))</f>
        <v>0.48</v>
      </c>
      <c r="T489" s="97">
        <f>IF($B489="Область",Параметри!K$63,IF($R489&lt;Параметри!$G$59,Параметри!K$58,IF($R489&lt;Параметри!$G$60,Параметри!K$59,IF($R489&lt;Параметри!$G$61,Параметри!K$60,IF($R489&lt;Параметри!$G$62,Параметри!K$61,Параметри!K$62)))))</f>
        <v>1.7000000000000001E-2</v>
      </c>
      <c r="U489" s="97">
        <f>IF($B489="Область",Параметри!L$63,IF($R489&lt;Параметри!$G$59,Параметри!L$58,IF($R489&lt;Параметри!$G$60,Параметри!L$59,IF($R489&lt;Параметри!$G$61,Параметри!L$60,IF($R489&lt;Параметри!$G$62,Параметри!L$61,Параметри!L$62)))))</f>
        <v>4.7E-2</v>
      </c>
      <c r="V489" s="98">
        <f>IF(OR(SUM('Дані з ДІСО'!G489:I489)=0,Розрахунки!H489=0),"",Розрахунки!H489/SUM('Дані з ДІСО'!G489:I489))</f>
        <v>20.714285714285715</v>
      </c>
      <c r="W489" s="9">
        <v>2021</v>
      </c>
      <c r="X489" s="9">
        <v>18</v>
      </c>
      <c r="Y489" s="9">
        <v>16.5</v>
      </c>
      <c r="Z489" s="9" t="s">
        <v>4536</v>
      </c>
      <c r="AA489" s="99">
        <v>17.5</v>
      </c>
      <c r="AB489" s="9" t="str">
        <f>IF('Коефіцієнти АТО'!C489="Область","",'Коефіцієнти АТО'!D489)</f>
        <v>Івано-Франківська</v>
      </c>
      <c r="AC489" s="9"/>
    </row>
    <row r="490" spans="1:29" ht="15" customHeight="1">
      <c r="A490" s="9">
        <v>489</v>
      </c>
      <c r="B490" s="9" t="s">
        <v>3148</v>
      </c>
      <c r="C490" s="9" t="s">
        <v>3148</v>
      </c>
      <c r="D490" s="9" t="s">
        <v>3582</v>
      </c>
      <c r="E490" s="9" t="s">
        <v>24</v>
      </c>
      <c r="F490" s="9" t="s">
        <v>1032</v>
      </c>
      <c r="G490" s="9" t="s">
        <v>3222</v>
      </c>
      <c r="H490" s="9" t="s">
        <v>1031</v>
      </c>
      <c r="I490" s="9">
        <v>6958</v>
      </c>
      <c r="J490" s="9">
        <v>6958</v>
      </c>
      <c r="K490" s="9">
        <v>89.7</v>
      </c>
      <c r="L490" s="115">
        <f t="shared" si="21"/>
        <v>1</v>
      </c>
      <c r="M490" s="96">
        <f>IF($B490="Область","",SUM('Дані з ДІСО'!J490:L490)/K490)</f>
        <v>8.7179487179487172</v>
      </c>
      <c r="N490" s="9" t="str">
        <f>IF($B490="Область","",VLOOKUP(100*J490/I490,Параметри!$B$39:$C$53,2,TRUE))</f>
        <v>1. 100%</v>
      </c>
      <c r="O490" s="9" t="str">
        <f>IF($B490="Область","",VLOOKUP(M490,Параметри!$B$21:$C$35,2,TRUE))</f>
        <v>10. 7-10,2</v>
      </c>
      <c r="P490" s="9">
        <f t="shared" si="22"/>
        <v>1</v>
      </c>
      <c r="Q490" s="9">
        <f t="shared" si="23"/>
        <v>10</v>
      </c>
      <c r="R490" s="116">
        <v>14</v>
      </c>
      <c r="S490" s="117">
        <f>IF(C490="Область",Параметри!$K$47,IF(C490="Київ",Параметри!$K$48,IF(L490&lt;Параметри!$I$42,Параметри!$K$42,IF(L490&lt;Параметри!$I$43,Параметри!$K$43,IF(L490&lt;Параметри!$I$44,Параметри!$K$44,IF(L490&lt;Параметри!$I$45,Параметри!$K$45,Параметри!$K$46))))))</f>
        <v>0.53</v>
      </c>
      <c r="T490" s="97">
        <f>IF($B490="Область",Параметри!K$63,IF($R490&lt;Параметри!$G$59,Параметри!K$58,IF($R490&lt;Параметри!$G$60,Параметри!K$59,IF($R490&lt;Параметри!$G$61,Параметри!K$60,IF($R490&lt;Параметри!$G$62,Параметри!K$61,Параметри!K$62)))))</f>
        <v>1.7000000000000001E-2</v>
      </c>
      <c r="U490" s="97">
        <f>IF($B490="Область",Параметри!L$63,IF($R490&lt;Параметри!$G$59,Параметри!L$58,IF($R490&lt;Параметри!$G$60,Параметри!L$59,IF($R490&lt;Параметри!$G$61,Параметри!L$60,IF($R490&lt;Параметри!$G$62,Параметри!L$61,Параметри!L$62)))))</f>
        <v>4.7E-2</v>
      </c>
      <c r="V490" s="98">
        <f>IF(OR(SUM('Дані з ДІСО'!G490:I490)=0,Розрахунки!H490=0),"",Розрахунки!H490/SUM('Дані з ДІСО'!G490:I490))</f>
        <v>13.482758620689655</v>
      </c>
      <c r="W490" s="9">
        <v>2021</v>
      </c>
      <c r="X490" s="9">
        <v>15.5</v>
      </c>
      <c r="Y490" s="9">
        <v>13</v>
      </c>
      <c r="Z490" s="9" t="s">
        <v>4536</v>
      </c>
      <c r="AA490" s="99">
        <v>14</v>
      </c>
      <c r="AB490" s="9" t="str">
        <f>IF('Коефіцієнти АТО'!C490="Область","",'Коефіцієнти АТО'!D490)</f>
        <v>Івано-Франківська</v>
      </c>
      <c r="AC490" s="9"/>
    </row>
    <row r="491" spans="1:29" ht="15" customHeight="1">
      <c r="A491" s="9">
        <v>490</v>
      </c>
      <c r="B491" s="9" t="s">
        <v>3151</v>
      </c>
      <c r="C491" s="9" t="s">
        <v>3151</v>
      </c>
      <c r="D491" s="9" t="s">
        <v>3582</v>
      </c>
      <c r="E491" s="9" t="s">
        <v>29</v>
      </c>
      <c r="F491" s="9" t="s">
        <v>1034</v>
      </c>
      <c r="G491" s="9" t="s">
        <v>3616</v>
      </c>
      <c r="H491" s="9" t="s">
        <v>1033</v>
      </c>
      <c r="I491" s="9">
        <v>7491</v>
      </c>
      <c r="J491" s="9">
        <v>4699</v>
      </c>
      <c r="K491" s="9">
        <v>87.3</v>
      </c>
      <c r="L491" s="115">
        <f t="shared" si="21"/>
        <v>0.62728607662528368</v>
      </c>
      <c r="M491" s="96">
        <f>IF($B491="Область","",SUM('Дані з ДІСО'!J491:L491)/K491)</f>
        <v>7.3539518900343648</v>
      </c>
      <c r="N491" s="9" t="str">
        <f>IF($B491="Область","",VLOOKUP(100*J491/I491,Параметри!$B$39:$C$53,2,TRUE))</f>
        <v>5. 58-63</v>
      </c>
      <c r="O491" s="9" t="str">
        <f>IF($B491="Область","",VLOOKUP(M491,Параметри!$B$21:$C$35,2,TRUE))</f>
        <v>10. 7-10,2</v>
      </c>
      <c r="P491" s="9">
        <f t="shared" si="22"/>
        <v>5</v>
      </c>
      <c r="Q491" s="9">
        <f t="shared" si="23"/>
        <v>10</v>
      </c>
      <c r="R491" s="116">
        <v>16</v>
      </c>
      <c r="S491" s="117">
        <f>IF(C491="Область",Параметри!$K$47,IF(C491="Київ",Параметри!$K$48,IF(L491&lt;Параметри!$I$42,Параметри!$K$42,IF(L491&lt;Параметри!$I$43,Параметри!$K$43,IF(L491&lt;Параметри!$I$44,Параметри!$K$44,IF(L491&lt;Параметри!$I$45,Параметри!$K$45,Параметри!$K$46))))))</f>
        <v>0.48</v>
      </c>
      <c r="T491" s="97">
        <f>IF($B491="Область",Параметри!K$63,IF($R491&lt;Параметри!$G$59,Параметри!K$58,IF($R491&lt;Параметри!$G$60,Параметри!K$59,IF($R491&lt;Параметри!$G$61,Параметри!K$60,IF($R491&lt;Параметри!$G$62,Параметри!K$61,Параметри!K$62)))))</f>
        <v>1.7000000000000001E-2</v>
      </c>
      <c r="U491" s="97">
        <f>IF($B491="Область",Параметри!L$63,IF($R491&lt;Параметри!$G$59,Параметри!L$58,IF($R491&lt;Параметри!$G$60,Параметри!L$59,IF($R491&lt;Параметри!$G$61,Параметри!L$60,IF($R491&lt;Параметри!$G$62,Параметри!L$61,Параметри!L$62)))))</f>
        <v>4.7E-2</v>
      </c>
      <c r="V491" s="98">
        <f>IF(OR(SUM('Дані з ДІСО'!G491:I491)=0,Розрахунки!H491=0),"",Розрахунки!H491/SUM('Дані з ДІСО'!G491:I491))</f>
        <v>14.930232558139535</v>
      </c>
      <c r="W491" s="9">
        <v>2021</v>
      </c>
      <c r="X491" s="9">
        <v>16.5</v>
      </c>
      <c r="Y491" s="9">
        <v>15</v>
      </c>
      <c r="Z491" s="9" t="s">
        <v>4536</v>
      </c>
      <c r="AA491" s="99">
        <v>16</v>
      </c>
      <c r="AB491" s="9" t="str">
        <f>IF('Коефіцієнти АТО'!C491="Область","",'Коефіцієнти АТО'!D491)</f>
        <v>Івано-Франківська</v>
      </c>
      <c r="AC491" s="9"/>
    </row>
    <row r="492" spans="1:29" ht="15" customHeight="1">
      <c r="A492" s="9">
        <v>491</v>
      </c>
      <c r="B492" s="9" t="s">
        <v>3148</v>
      </c>
      <c r="C492" s="9" t="s">
        <v>3148</v>
      </c>
      <c r="D492" s="9" t="s">
        <v>3582</v>
      </c>
      <c r="E492" s="9" t="s">
        <v>24</v>
      </c>
      <c r="F492" s="9" t="s">
        <v>1036</v>
      </c>
      <c r="G492" s="9" t="s">
        <v>3617</v>
      </c>
      <c r="H492" s="9" t="s">
        <v>1035</v>
      </c>
      <c r="I492" s="9">
        <v>20848</v>
      </c>
      <c r="J492" s="9">
        <v>16494</v>
      </c>
      <c r="K492" s="9">
        <v>424.5</v>
      </c>
      <c r="L492" s="115">
        <f t="shared" si="21"/>
        <v>0.79115502686108974</v>
      </c>
      <c r="M492" s="96">
        <f>IF($B492="Область","",SUM('Дані з ДІСО'!J492:L492)/K492)</f>
        <v>5.9835100117785629</v>
      </c>
      <c r="N492" s="9" t="str">
        <f>IF($B492="Область","",VLOOKUP(100*J492/I492,Параметри!$B$39:$C$53,2,TRUE))</f>
        <v>2. 72-100</v>
      </c>
      <c r="O492" s="9" t="str">
        <f>IF($B492="Область","",VLOOKUP(M492,Параметри!$B$21:$C$35,2,TRUE))</f>
        <v>9. 5,8-7</v>
      </c>
      <c r="P492" s="9">
        <f t="shared" si="22"/>
        <v>2</v>
      </c>
      <c r="Q492" s="9">
        <f t="shared" si="23"/>
        <v>9</v>
      </c>
      <c r="R492" s="116">
        <v>16.5</v>
      </c>
      <c r="S492" s="117">
        <f>IF(C492="Область",Параметри!$K$47,IF(C492="Київ",Параметри!$K$48,IF(L492&lt;Параметри!$I$42,Параметри!$K$42,IF(L492&lt;Параметри!$I$43,Параметри!$K$43,IF(L492&lt;Параметри!$I$44,Параметри!$K$44,IF(L492&lt;Параметри!$I$45,Параметри!$K$45,Параметри!$K$46))))))</f>
        <v>0.48</v>
      </c>
      <c r="T492" s="97">
        <f>IF($B492="Область",Параметри!K$63,IF($R492&lt;Параметри!$G$59,Параметри!K$58,IF($R492&lt;Параметри!$G$60,Параметри!K$59,IF($R492&lt;Параметри!$G$61,Параметри!K$60,IF($R492&lt;Параметри!$G$62,Параметри!K$61,Параметри!K$62)))))</f>
        <v>1.7000000000000001E-2</v>
      </c>
      <c r="U492" s="97">
        <f>IF($B492="Область",Параметри!L$63,IF($R492&lt;Параметри!$G$59,Параметри!L$58,IF($R492&lt;Параметри!$G$60,Параметри!L$59,IF($R492&lt;Параметри!$G$61,Параметри!L$60,IF($R492&lt;Параметри!$G$62,Параметри!L$61,Параметри!L$62)))))</f>
        <v>4.7E-2</v>
      </c>
      <c r="V492" s="98">
        <f>IF(OR(SUM('Дані з ДІСО'!G492:I492)=0,Розрахунки!H492=0),"",Розрахунки!H492/SUM('Дані з ДІСО'!G492:I492))</f>
        <v>21.525423728813561</v>
      </c>
      <c r="W492" s="9">
        <v>2021</v>
      </c>
      <c r="X492" s="9">
        <v>15.5</v>
      </c>
      <c r="Y492" s="9">
        <v>17.5</v>
      </c>
      <c r="Z492" s="9" t="s">
        <v>4536</v>
      </c>
      <c r="AA492" s="99">
        <v>16.5</v>
      </c>
      <c r="AB492" s="9" t="str">
        <f>IF('Коефіцієнти АТО'!C492="Область","",'Коефіцієнти АТО'!D492)</f>
        <v>Івано-Франківська</v>
      </c>
      <c r="AC492" s="9"/>
    </row>
    <row r="493" spans="1:29" ht="15" customHeight="1">
      <c r="A493" s="9">
        <v>492</v>
      </c>
      <c r="B493" s="9" t="s">
        <v>3148</v>
      </c>
      <c r="C493" s="9" t="s">
        <v>3148</v>
      </c>
      <c r="D493" s="9" t="s">
        <v>3582</v>
      </c>
      <c r="E493" s="9" t="s">
        <v>24</v>
      </c>
      <c r="F493" s="9" t="s">
        <v>1038</v>
      </c>
      <c r="G493" s="9" t="s">
        <v>3618</v>
      </c>
      <c r="H493" s="9" t="s">
        <v>1037</v>
      </c>
      <c r="I493" s="9">
        <v>4928</v>
      </c>
      <c r="J493" s="9">
        <v>4928</v>
      </c>
      <c r="K493" s="9">
        <v>58.8</v>
      </c>
      <c r="L493" s="115">
        <f t="shared" si="21"/>
        <v>1</v>
      </c>
      <c r="M493" s="96">
        <f>IF($B493="Область","",SUM('Дані з ДІСО'!J493:L493)/K493)</f>
        <v>8.8265306122448983</v>
      </c>
      <c r="N493" s="9" t="str">
        <f>IF($B493="Область","",VLOOKUP(100*J493/I493,Параметри!$B$39:$C$53,2,TRUE))</f>
        <v>1. 100%</v>
      </c>
      <c r="O493" s="9" t="str">
        <f>IF($B493="Область","",VLOOKUP(M493,Параметри!$B$21:$C$35,2,TRUE))</f>
        <v>10. 7-10,2</v>
      </c>
      <c r="P493" s="9">
        <f t="shared" si="22"/>
        <v>1</v>
      </c>
      <c r="Q493" s="9">
        <f t="shared" si="23"/>
        <v>10</v>
      </c>
      <c r="R493" s="116">
        <v>14</v>
      </c>
      <c r="S493" s="117">
        <f>IF(C493="Область",Параметри!$K$47,IF(C493="Київ",Параметри!$K$48,IF(L493&lt;Параметри!$I$42,Параметри!$K$42,IF(L493&lt;Параметри!$I$43,Параметри!$K$43,IF(L493&lt;Параметри!$I$44,Параметри!$K$44,IF(L493&lt;Параметри!$I$45,Параметри!$K$45,Параметри!$K$46))))))</f>
        <v>0.53</v>
      </c>
      <c r="T493" s="97">
        <f>IF($B493="Область",Параметри!K$63,IF($R493&lt;Параметри!$G$59,Параметри!K$58,IF($R493&lt;Параметри!$G$60,Параметри!K$59,IF($R493&lt;Параметри!$G$61,Параметри!K$60,IF($R493&lt;Параметри!$G$62,Параметри!K$61,Параметри!K$62)))))</f>
        <v>1.7000000000000001E-2</v>
      </c>
      <c r="U493" s="97">
        <f>IF($B493="Область",Параметри!L$63,IF($R493&lt;Параметри!$G$59,Параметри!L$58,IF($R493&lt;Параметри!$G$60,Параметри!L$59,IF($R493&lt;Параметри!$G$61,Параметри!L$60,IF($R493&lt;Параметри!$G$62,Параметри!L$61,Параметри!L$62)))))</f>
        <v>4.7E-2</v>
      </c>
      <c r="V493" s="98">
        <f>IF(OR(SUM('Дані з ДІСО'!G493:I493)=0,Розрахунки!H493=0),"",Розрахунки!H493/SUM('Дані з ДІСО'!G493:I493))</f>
        <v>16.21875</v>
      </c>
      <c r="W493" s="9">
        <v>2021</v>
      </c>
      <c r="X493" s="9">
        <v>15.5</v>
      </c>
      <c r="Y493" s="9">
        <v>13</v>
      </c>
      <c r="Z493" s="9" t="s">
        <v>4536</v>
      </c>
      <c r="AA493" s="99">
        <v>14</v>
      </c>
      <c r="AB493" s="9" t="str">
        <f>IF('Коефіцієнти АТО'!C493="Область","",'Коефіцієнти АТО'!D493)</f>
        <v>Івано-Франківська</v>
      </c>
      <c r="AC493" s="9"/>
    </row>
    <row r="494" spans="1:29" ht="15" customHeight="1">
      <c r="A494" s="9">
        <v>493</v>
      </c>
      <c r="B494" s="9" t="s">
        <v>3151</v>
      </c>
      <c r="C494" s="9" t="s">
        <v>3151</v>
      </c>
      <c r="D494" s="9" t="s">
        <v>3582</v>
      </c>
      <c r="E494" s="9" t="s">
        <v>29</v>
      </c>
      <c r="F494" s="9" t="s">
        <v>1040</v>
      </c>
      <c r="G494" s="9" t="s">
        <v>3619</v>
      </c>
      <c r="H494" s="9" t="s">
        <v>1039</v>
      </c>
      <c r="I494" s="9">
        <v>28358</v>
      </c>
      <c r="J494" s="9">
        <v>20123</v>
      </c>
      <c r="K494" s="9">
        <v>255.5</v>
      </c>
      <c r="L494" s="115">
        <f t="shared" si="21"/>
        <v>0.70960575498977363</v>
      </c>
      <c r="M494" s="96">
        <f>IF($B494="Область","",SUM('Дані з ДІСО'!J494:L494)/K494)</f>
        <v>14.148727984344422</v>
      </c>
      <c r="N494" s="9" t="str">
        <f>IF($B494="Область","",VLOOKUP(100*J494/I494,Параметри!$B$39:$C$53,2,TRUE))</f>
        <v>3. 66-72</v>
      </c>
      <c r="O494" s="9" t="str">
        <f>IF($B494="Область","",VLOOKUP(M494,Параметри!$B$21:$C$35,2,TRUE))</f>
        <v>11. 10,2-15</v>
      </c>
      <c r="P494" s="9">
        <f t="shared" si="22"/>
        <v>3</v>
      </c>
      <c r="Q494" s="9">
        <f t="shared" si="23"/>
        <v>11</v>
      </c>
      <c r="R494" s="116">
        <v>18</v>
      </c>
      <c r="S494" s="117">
        <f>IF(C494="Область",Параметри!$K$47,IF(C494="Київ",Параметри!$K$48,IF(L494&lt;Параметри!$I$42,Параметри!$K$42,IF(L494&lt;Параметри!$I$43,Параметри!$K$43,IF(L494&lt;Параметри!$I$44,Параметри!$K$44,IF(L494&lt;Параметри!$I$45,Параметри!$K$45,Параметри!$K$46))))))</f>
        <v>0.48</v>
      </c>
      <c r="T494" s="97">
        <f>IF($B494="Область",Параметри!K$63,IF($R494&lt;Параметри!$G$59,Параметри!K$58,IF($R494&lt;Параметри!$G$60,Параметри!K$59,IF($R494&lt;Параметри!$G$61,Параметри!K$60,IF($R494&lt;Параметри!$G$62,Параметри!K$61,Параметри!K$62)))))</f>
        <v>1.7000000000000001E-2</v>
      </c>
      <c r="U494" s="97">
        <f>IF($B494="Область",Параметри!L$63,IF($R494&lt;Параметри!$G$59,Параметри!L$58,IF($R494&lt;Параметри!$G$60,Параметри!L$59,IF($R494&lt;Параметри!$G$61,Параметри!L$60,IF($R494&lt;Параметри!$G$62,Параметри!L$61,Параметри!L$62)))))</f>
        <v>4.7E-2</v>
      </c>
      <c r="V494" s="98">
        <f>IF(OR(SUM('Дані з ДІСО'!G494:I494)=0,Розрахунки!H494=0),"",Розрахунки!H494/SUM('Дані з ДІСО'!G494:I494))</f>
        <v>22.879746835443036</v>
      </c>
      <c r="W494" s="9">
        <v>2021</v>
      </c>
      <c r="X494" s="9">
        <v>18</v>
      </c>
      <c r="Y494" s="9">
        <v>18</v>
      </c>
      <c r="Z494" s="9" t="s">
        <v>4535</v>
      </c>
      <c r="AA494" s="99">
        <v>18</v>
      </c>
      <c r="AB494" s="9" t="str">
        <f>IF('Коефіцієнти АТО'!C494="Область","",'Коефіцієнти АТО'!D494)</f>
        <v>Івано-Франківська</v>
      </c>
      <c r="AC494" s="9"/>
    </row>
    <row r="495" spans="1:29" ht="15" customHeight="1">
      <c r="A495" s="9">
        <v>494</v>
      </c>
      <c r="B495" s="9" t="s">
        <v>3176</v>
      </c>
      <c r="C495" s="9" t="s">
        <v>3146</v>
      </c>
      <c r="D495" s="9" t="s">
        <v>3582</v>
      </c>
      <c r="E495" s="9" t="s">
        <v>78</v>
      </c>
      <c r="F495" s="9" t="s">
        <v>1042</v>
      </c>
      <c r="G495" s="9" t="s">
        <v>3620</v>
      </c>
      <c r="H495" s="9" t="s">
        <v>1041</v>
      </c>
      <c r="I495" s="9">
        <v>19666</v>
      </c>
      <c r="J495" s="9">
        <v>9336</v>
      </c>
      <c r="K495" s="9">
        <v>244.2</v>
      </c>
      <c r="L495" s="115">
        <f t="shared" si="21"/>
        <v>0.47472795687989422</v>
      </c>
      <c r="M495" s="96">
        <f>IF($B495="Область","",SUM('Дані з ДІСО'!J495:L495)/K495)</f>
        <v>9.746109746109747</v>
      </c>
      <c r="N495" s="9" t="str">
        <f>IF($B495="Область","",VLOOKUP(100*J495/I495,Параметри!$B$39:$C$53,2,TRUE))</f>
        <v>8. 43-49</v>
      </c>
      <c r="O495" s="9" t="str">
        <f>IF($B495="Область","",VLOOKUP(M495,Параметри!$B$21:$C$35,2,TRUE))</f>
        <v>10. 7-10,2</v>
      </c>
      <c r="P495" s="9">
        <f t="shared" si="22"/>
        <v>8</v>
      </c>
      <c r="Q495" s="9">
        <f t="shared" si="23"/>
        <v>10</v>
      </c>
      <c r="R495" s="116">
        <v>19.5</v>
      </c>
      <c r="S495" s="117">
        <f>IF(C495="Область",Параметри!$K$47,IF(C495="Київ",Параметри!$K$48,IF(L495&lt;Параметри!$I$42,Параметри!$K$42,IF(L495&lt;Параметри!$I$43,Параметри!$K$43,IF(L495&lt;Параметри!$I$44,Параметри!$K$44,IF(L495&lt;Параметри!$I$45,Параметри!$K$45,Параметри!$K$46))))))</f>
        <v>0.43</v>
      </c>
      <c r="T495" s="97">
        <f>IF($B495="Область",Параметри!K$63,IF($R495&lt;Параметри!$G$59,Параметри!K$58,IF($R495&lt;Параметри!$G$60,Параметри!K$59,IF($R495&lt;Параметри!$G$61,Параметри!K$60,IF($R495&lt;Параметри!$G$62,Параметри!K$61,Параметри!K$62)))))</f>
        <v>1.7000000000000001E-2</v>
      </c>
      <c r="U495" s="97">
        <f>IF($B495="Область",Параметри!L$63,IF($R495&lt;Параметри!$G$59,Параметри!L$58,IF($R495&lt;Параметри!$G$60,Параметри!L$59,IF($R495&lt;Параметри!$G$61,Параметри!L$60,IF($R495&lt;Параметри!$G$62,Параметри!L$61,Параметри!L$62)))))</f>
        <v>4.7E-2</v>
      </c>
      <c r="V495" s="98">
        <f>IF(OR(SUM('Дані з ДІСО'!G495:I495)=0,Розрахунки!H495=0),"",Розрахунки!H495/SUM('Дані з ДІСО'!G495:I495))</f>
        <v>21.636363636363637</v>
      </c>
      <c r="W495" s="9" t="s">
        <v>3176</v>
      </c>
      <c r="X495" s="9">
        <v>18</v>
      </c>
      <c r="Y495" s="9">
        <v>20.5</v>
      </c>
      <c r="Z495" s="9" t="s">
        <v>4536</v>
      </c>
      <c r="AA495" s="99">
        <v>19.5</v>
      </c>
      <c r="AB495" s="9" t="str">
        <f>IF('Коефіцієнти АТО'!C495="Область","",'Коефіцієнти АТО'!D495)</f>
        <v>Івано-Франківська</v>
      </c>
      <c r="AC495" s="9"/>
    </row>
    <row r="496" spans="1:29" ht="15" customHeight="1">
      <c r="A496" s="9">
        <v>495</v>
      </c>
      <c r="B496" s="9" t="s">
        <v>3176</v>
      </c>
      <c r="C496" s="9" t="s">
        <v>3146</v>
      </c>
      <c r="D496" s="9" t="s">
        <v>3582</v>
      </c>
      <c r="E496" s="9" t="s">
        <v>78</v>
      </c>
      <c r="F496" s="9" t="s">
        <v>1044</v>
      </c>
      <c r="G496" s="9" t="s">
        <v>3621</v>
      </c>
      <c r="H496" s="9" t="s">
        <v>1043</v>
      </c>
      <c r="I496" s="9">
        <v>24195</v>
      </c>
      <c r="J496" s="9">
        <v>9329</v>
      </c>
      <c r="K496" s="9">
        <v>203.6</v>
      </c>
      <c r="L496" s="115">
        <f t="shared" si="21"/>
        <v>0.38557553213473861</v>
      </c>
      <c r="M496" s="96">
        <f>IF($B496="Область","",SUM('Дані з ДІСО'!J496:L496)/K496)</f>
        <v>11.665029469548134</v>
      </c>
      <c r="N496" s="9" t="str">
        <f>IF($B496="Область","",VLOOKUP(100*J496/I496,Параметри!$B$39:$C$53,2,TRUE))</f>
        <v>9. 26-43</v>
      </c>
      <c r="O496" s="9" t="str">
        <f>IF($B496="Область","",VLOOKUP(M496,Параметри!$B$21:$C$35,2,TRUE))</f>
        <v>11. 10,2-15</v>
      </c>
      <c r="P496" s="9">
        <f t="shared" si="22"/>
        <v>9</v>
      </c>
      <c r="Q496" s="9">
        <f t="shared" si="23"/>
        <v>11</v>
      </c>
      <c r="R496" s="116">
        <v>19</v>
      </c>
      <c r="S496" s="117">
        <f>IF(C496="Область",Параметри!$K$47,IF(C496="Київ",Параметри!$K$48,IF(L496&lt;Параметри!$I$42,Параметри!$K$42,IF(L496&lt;Параметри!$I$43,Параметри!$K$43,IF(L496&lt;Параметри!$I$44,Параметри!$K$44,IF(L496&lt;Параметри!$I$45,Параметри!$K$45,Параметри!$K$46))))))</f>
        <v>0.33</v>
      </c>
      <c r="T496" s="97">
        <f>IF($B496="Область",Параметри!K$63,IF($R496&lt;Параметри!$G$59,Параметри!K$58,IF($R496&lt;Параметри!$G$60,Параметри!K$59,IF($R496&lt;Параметри!$G$61,Параметри!K$60,IF($R496&lt;Параметри!$G$62,Параметри!K$61,Параметри!K$62)))))</f>
        <v>1.7000000000000001E-2</v>
      </c>
      <c r="U496" s="97">
        <f>IF($B496="Область",Параметри!L$63,IF($R496&lt;Параметри!$G$59,Параметри!L$58,IF($R496&lt;Параметри!$G$60,Параметри!L$59,IF($R496&lt;Параметри!$G$61,Параметри!L$60,IF($R496&lt;Параметри!$G$62,Параметри!L$61,Параметри!L$62)))))</f>
        <v>4.7E-2</v>
      </c>
      <c r="V496" s="98">
        <f>IF(OR(SUM('Дані з ДІСО'!G496:I496)=0,Розрахунки!H496=0),"",Розрахунки!H496/SUM('Дані з ДІСО'!G496:I496))</f>
        <v>20.833333333333332</v>
      </c>
      <c r="W496" s="9" t="s">
        <v>3176</v>
      </c>
      <c r="X496" s="9">
        <v>19</v>
      </c>
      <c r="Y496" s="9">
        <v>18</v>
      </c>
      <c r="Z496" s="9" t="s">
        <v>4535</v>
      </c>
      <c r="AA496" s="99">
        <v>19</v>
      </c>
      <c r="AB496" s="9" t="str">
        <f>IF('Коефіцієнти АТО'!C496="Область","",'Коефіцієнти АТО'!D496)</f>
        <v>Івано-Франківська</v>
      </c>
      <c r="AC496" s="9"/>
    </row>
    <row r="497" spans="1:29" ht="15" customHeight="1">
      <c r="A497" s="9">
        <v>496</v>
      </c>
      <c r="B497" s="9" t="s">
        <v>3151</v>
      </c>
      <c r="C497" s="9" t="s">
        <v>3151</v>
      </c>
      <c r="D497" s="9" t="s">
        <v>3582</v>
      </c>
      <c r="E497" s="9" t="s">
        <v>29</v>
      </c>
      <c r="F497" s="9" t="s">
        <v>1046</v>
      </c>
      <c r="G497" s="9" t="s">
        <v>3622</v>
      </c>
      <c r="H497" s="9" t="s">
        <v>1045</v>
      </c>
      <c r="I497" s="9">
        <v>19845</v>
      </c>
      <c r="J497" s="9">
        <v>14030</v>
      </c>
      <c r="K497" s="9">
        <v>429.4</v>
      </c>
      <c r="L497" s="115">
        <f t="shared" si="21"/>
        <v>0.70697908793146891</v>
      </c>
      <c r="M497" s="96">
        <f>IF($B497="Область","",SUM('Дані з ДІСО'!J497:L497)/K497)</f>
        <v>7.4965067536096885</v>
      </c>
      <c r="N497" s="9" t="str">
        <f>IF($B497="Область","",VLOOKUP(100*J497/I497,Параметри!$B$39:$C$53,2,TRUE))</f>
        <v>3. 66-72</v>
      </c>
      <c r="O497" s="9" t="str">
        <f>IF($B497="Область","",VLOOKUP(M497,Параметри!$B$21:$C$35,2,TRUE))</f>
        <v>10. 7-10,2</v>
      </c>
      <c r="P497" s="9">
        <f t="shared" si="22"/>
        <v>3</v>
      </c>
      <c r="Q497" s="9">
        <f t="shared" si="23"/>
        <v>10</v>
      </c>
      <c r="R497" s="116">
        <v>15.5</v>
      </c>
      <c r="S497" s="117">
        <f>IF(C497="Область",Параметри!$K$47,IF(C497="Київ",Параметри!$K$48,IF(L497&lt;Параметри!$I$42,Параметри!$K$42,IF(L497&lt;Параметри!$I$43,Параметри!$K$43,IF(L497&lt;Параметри!$I$44,Параметри!$K$44,IF(L497&lt;Параметри!$I$45,Параметри!$K$45,Параметри!$K$46))))))</f>
        <v>0.48</v>
      </c>
      <c r="T497" s="97">
        <f>IF($B497="Область",Параметри!K$63,IF($R497&lt;Параметри!$G$59,Параметри!K$58,IF($R497&lt;Параметри!$G$60,Параметри!K$59,IF($R497&lt;Параметри!$G$61,Параметри!K$60,IF($R497&lt;Параметри!$G$62,Параметри!K$61,Параметри!K$62)))))</f>
        <v>1.7000000000000001E-2</v>
      </c>
      <c r="U497" s="97">
        <f>IF($B497="Область",Параметри!L$63,IF($R497&lt;Параметри!$G$59,Параметри!L$58,IF($R497&lt;Параметри!$G$60,Параметри!L$59,IF($R497&lt;Параметри!$G$61,Параметри!L$60,IF($R497&lt;Параметри!$G$62,Параметри!L$61,Параметри!L$62)))))</f>
        <v>4.7E-2</v>
      </c>
      <c r="V497" s="98">
        <f>IF(OR(SUM('Дані з ДІСО'!G497:I497)=0,Розрахунки!H497=0),"",Розрахунки!H497/SUM('Дані з ДІСО'!G497:I497))</f>
        <v>17.306451612903224</v>
      </c>
      <c r="W497" s="9">
        <v>2021</v>
      </c>
      <c r="X497" s="9">
        <v>15.5</v>
      </c>
      <c r="Y497" s="9">
        <v>16</v>
      </c>
      <c r="Z497" s="9" t="s">
        <v>4535</v>
      </c>
      <c r="AA497" s="99">
        <v>15.5</v>
      </c>
      <c r="AB497" s="9" t="str">
        <f>IF('Коефіцієнти АТО'!C497="Область","",'Коефіцієнти АТО'!D497)</f>
        <v>Івано-Франківська</v>
      </c>
      <c r="AC497" s="9"/>
    </row>
    <row r="498" spans="1:29" ht="15" customHeight="1">
      <c r="A498" s="9">
        <v>497</v>
      </c>
      <c r="B498" s="9" t="s">
        <v>3151</v>
      </c>
      <c r="C498" s="9" t="s">
        <v>3151</v>
      </c>
      <c r="D498" s="9" t="s">
        <v>3582</v>
      </c>
      <c r="E498" s="9" t="s">
        <v>29</v>
      </c>
      <c r="F498" s="9" t="s">
        <v>1048</v>
      </c>
      <c r="G498" s="9" t="s">
        <v>3623</v>
      </c>
      <c r="H498" s="9" t="s">
        <v>1047</v>
      </c>
      <c r="I498" s="9">
        <v>6003</v>
      </c>
      <c r="J498" s="9">
        <v>1791</v>
      </c>
      <c r="K498" s="9">
        <v>274.2</v>
      </c>
      <c r="L498" s="115">
        <f t="shared" si="21"/>
        <v>0.29835082458770612</v>
      </c>
      <c r="M498" s="96">
        <f>IF($B498="Область","",SUM('Дані з ДІСО'!J498:L498)/K498)</f>
        <v>2.9978118161925602</v>
      </c>
      <c r="N498" s="9" t="str">
        <f>IF($B498="Область","",VLOOKUP(100*J498/I498,Параметри!$B$39:$C$53,2,TRUE))</f>
        <v>9. 26-43</v>
      </c>
      <c r="O498" s="9" t="str">
        <f>IF($B498="Область","",VLOOKUP(M498,Параметри!$B$21:$C$35,2,TRUE))</f>
        <v>4. 2,1-3</v>
      </c>
      <c r="P498" s="9">
        <f t="shared" si="22"/>
        <v>9</v>
      </c>
      <c r="Q498" s="9">
        <f t="shared" si="23"/>
        <v>4</v>
      </c>
      <c r="R498" s="116">
        <v>19</v>
      </c>
      <c r="S498" s="117">
        <f>IF(C498="Область",Параметри!$K$47,IF(C498="Київ",Параметри!$K$48,IF(L498&lt;Параметри!$I$42,Параметри!$K$42,IF(L498&lt;Параметри!$I$43,Параметри!$K$43,IF(L498&lt;Параметри!$I$44,Параметри!$K$44,IF(L498&lt;Параметри!$I$45,Параметри!$K$45,Параметри!$K$46))))))</f>
        <v>0.33</v>
      </c>
      <c r="T498" s="97">
        <f>IF($B498="Область",Параметри!K$63,IF($R498&lt;Параметри!$G$59,Параметри!K$58,IF($R498&lt;Параметри!$G$60,Параметри!K$59,IF($R498&lt;Параметри!$G$61,Параметри!K$60,IF($R498&lt;Параметри!$G$62,Параметри!K$61,Параметри!K$62)))))</f>
        <v>1.7000000000000001E-2</v>
      </c>
      <c r="U498" s="97">
        <f>IF($B498="Область",Параметри!L$63,IF($R498&lt;Параметри!$G$59,Параметри!L$58,IF($R498&lt;Параметри!$G$60,Параметри!L$59,IF($R498&lt;Параметри!$G$61,Параметри!L$60,IF($R498&lt;Параметри!$G$62,Параметри!L$61,Параметри!L$62)))))</f>
        <v>4.7E-2</v>
      </c>
      <c r="V498" s="98">
        <f>IF(OR(SUM('Дані з ДІСО'!G498:I498)=0,Розрахунки!H498=0),"",Розрахунки!H498/SUM('Дані з ДІСО'!G498:I498))</f>
        <v>22.833333333333332</v>
      </c>
      <c r="W498" s="9">
        <v>2021</v>
      </c>
      <c r="X498" s="9">
        <v>16.5</v>
      </c>
      <c r="Y498" s="9">
        <v>20</v>
      </c>
      <c r="Z498" s="9" t="s">
        <v>4536</v>
      </c>
      <c r="AA498" s="99">
        <v>19</v>
      </c>
      <c r="AB498" s="9" t="str">
        <f>IF('Коефіцієнти АТО'!C498="Область","",'Коефіцієнти АТО'!D498)</f>
        <v>Івано-Франківська</v>
      </c>
      <c r="AC498" s="9"/>
    </row>
    <row r="499" spans="1:29" ht="15" customHeight="1">
      <c r="A499" s="9">
        <v>498</v>
      </c>
      <c r="B499" s="9" t="s">
        <v>3145</v>
      </c>
      <c r="C499" s="9" t="s">
        <v>3146</v>
      </c>
      <c r="D499" s="9" t="s">
        <v>3582</v>
      </c>
      <c r="E499" s="9" t="s">
        <v>21</v>
      </c>
      <c r="F499" s="9" t="s">
        <v>1050</v>
      </c>
      <c r="G499" s="9" t="s">
        <v>3624</v>
      </c>
      <c r="H499" s="9" t="s">
        <v>1049</v>
      </c>
      <c r="I499" s="9">
        <v>19631</v>
      </c>
      <c r="J499" s="9">
        <v>13476</v>
      </c>
      <c r="K499" s="9">
        <v>246.5</v>
      </c>
      <c r="L499" s="115">
        <f t="shared" si="21"/>
        <v>0.68646528449900668</v>
      </c>
      <c r="M499" s="96">
        <f>IF($B499="Область","",SUM('Дані з ДІСО'!J499:L499)/K499)</f>
        <v>9.0385395537525355</v>
      </c>
      <c r="N499" s="9" t="str">
        <f>IF($B499="Область","",VLOOKUP(100*J499/I499,Параметри!$B$39:$C$53,2,TRUE))</f>
        <v>3. 66-72</v>
      </c>
      <c r="O499" s="9" t="str">
        <f>IF($B499="Область","",VLOOKUP(M499,Параметри!$B$21:$C$35,2,TRUE))</f>
        <v>10. 7-10,2</v>
      </c>
      <c r="P499" s="9">
        <f t="shared" si="22"/>
        <v>3</v>
      </c>
      <c r="Q499" s="9">
        <f t="shared" si="23"/>
        <v>10</v>
      </c>
      <c r="R499" s="116">
        <v>15</v>
      </c>
      <c r="S499" s="117">
        <f>IF(C499="Область",Параметри!$K$47,IF(C499="Київ",Параметри!$K$48,IF(L499&lt;Параметри!$I$42,Параметри!$K$42,IF(L499&lt;Параметри!$I$43,Параметри!$K$43,IF(L499&lt;Параметри!$I$44,Параметри!$K$44,IF(L499&lt;Параметри!$I$45,Параметри!$K$45,Параметри!$K$46))))))</f>
        <v>0.48</v>
      </c>
      <c r="T499" s="97">
        <f>IF($B499="Область",Параметри!K$63,IF($R499&lt;Параметри!$G$59,Параметри!K$58,IF($R499&lt;Параметри!$G$60,Параметри!K$59,IF($R499&lt;Параметри!$G$61,Параметри!K$60,IF($R499&lt;Параметри!$G$62,Параметри!K$61,Параметри!K$62)))))</f>
        <v>1.7000000000000001E-2</v>
      </c>
      <c r="U499" s="97">
        <f>IF($B499="Область",Параметри!L$63,IF($R499&lt;Параметри!$G$59,Параметри!L$58,IF($R499&lt;Параметри!$G$60,Параметри!L$59,IF($R499&lt;Параметри!$G$61,Параметри!L$60,IF($R499&lt;Параметри!$G$62,Параметри!L$61,Параметри!L$62)))))</f>
        <v>4.7E-2</v>
      </c>
      <c r="V499" s="98">
        <f>IF(OR(SUM('Дані з ДІСО'!G499:I499)=0,Розрахунки!H499=0),"",Розрахунки!H499/SUM('Дані з ДІСО'!G499:I499))</f>
        <v>14.374193548387098</v>
      </c>
      <c r="W499" s="9">
        <v>2021</v>
      </c>
      <c r="X499" s="9">
        <v>15.5</v>
      </c>
      <c r="Y499" s="9">
        <v>14</v>
      </c>
      <c r="Z499" s="9" t="s">
        <v>4536</v>
      </c>
      <c r="AA499" s="99">
        <v>15</v>
      </c>
      <c r="AB499" s="9" t="str">
        <f>IF('Коефіцієнти АТО'!C499="Область","",'Коефіцієнти АТО'!D499)</f>
        <v>Івано-Франківська</v>
      </c>
      <c r="AC499" s="9"/>
    </row>
    <row r="500" spans="1:29" ht="15" customHeight="1">
      <c r="A500" s="9">
        <v>499</v>
      </c>
      <c r="B500" s="9" t="s">
        <v>3145</v>
      </c>
      <c r="C500" s="9" t="s">
        <v>3146</v>
      </c>
      <c r="D500" s="9" t="s">
        <v>3582</v>
      </c>
      <c r="E500" s="9" t="s">
        <v>21</v>
      </c>
      <c r="F500" s="9" t="s">
        <v>1052</v>
      </c>
      <c r="G500" s="9" t="s">
        <v>3625</v>
      </c>
      <c r="H500" s="9" t="s">
        <v>1051</v>
      </c>
      <c r="I500" s="9">
        <v>44191</v>
      </c>
      <c r="J500" s="9">
        <v>35219</v>
      </c>
      <c r="K500" s="9">
        <v>622</v>
      </c>
      <c r="L500" s="115">
        <f t="shared" si="21"/>
        <v>0.79697223416532781</v>
      </c>
      <c r="M500" s="96">
        <f>IF($B500="Область","",SUM('Дані з ДІСО'!J500:L500)/K500)</f>
        <v>7.106109324758842</v>
      </c>
      <c r="N500" s="9" t="str">
        <f>IF($B500="Область","",VLOOKUP(100*J500/I500,Параметри!$B$39:$C$53,2,TRUE))</f>
        <v>2. 72-100</v>
      </c>
      <c r="O500" s="9" t="str">
        <f>IF($B500="Область","",VLOOKUP(M500,Параметри!$B$21:$C$35,2,TRUE))</f>
        <v>10. 7-10,2</v>
      </c>
      <c r="P500" s="9">
        <f t="shared" si="22"/>
        <v>2</v>
      </c>
      <c r="Q500" s="9">
        <f t="shared" si="23"/>
        <v>10</v>
      </c>
      <c r="R500" s="116">
        <v>15.5</v>
      </c>
      <c r="S500" s="117">
        <f>IF(C500="Область",Параметри!$K$47,IF(C500="Київ",Параметри!$K$48,IF(L500&lt;Параметри!$I$42,Параметри!$K$42,IF(L500&lt;Параметри!$I$43,Параметри!$K$43,IF(L500&lt;Параметри!$I$44,Параметри!$K$44,IF(L500&lt;Параметри!$I$45,Параметри!$K$45,Параметри!$K$46))))))</f>
        <v>0.48</v>
      </c>
      <c r="T500" s="97">
        <f>IF($B500="Область",Параметри!K$63,IF($R500&lt;Параметри!$G$59,Параметри!K$58,IF($R500&lt;Параметри!$G$60,Параметри!K$59,IF($R500&lt;Параметри!$G$61,Параметри!K$60,IF($R500&lt;Параметри!$G$62,Параметри!K$61,Параметри!K$62)))))</f>
        <v>1.7000000000000001E-2</v>
      </c>
      <c r="U500" s="97">
        <f>IF($B500="Область",Параметри!L$63,IF($R500&lt;Параметри!$G$59,Параметри!L$58,IF($R500&lt;Параметри!$G$60,Параметри!L$59,IF($R500&lt;Параметри!$G$61,Параметри!L$60,IF($R500&lt;Параметри!$G$62,Параметри!L$61,Параметри!L$62)))))</f>
        <v>4.7E-2</v>
      </c>
      <c r="V500" s="98">
        <f>IF(OR(SUM('Дані з ДІСО'!G500:I500)=0,Розрахунки!H500=0),"",Розрахунки!H500/SUM('Дані з ДІСО'!G500:I500))</f>
        <v>15.729537366548042</v>
      </c>
      <c r="W500" s="9">
        <v>2021</v>
      </c>
      <c r="X500" s="9">
        <v>15.5</v>
      </c>
      <c r="Y500" s="9">
        <v>15.5</v>
      </c>
      <c r="Z500" s="9" t="s">
        <v>4535</v>
      </c>
      <c r="AA500" s="99">
        <v>15.5</v>
      </c>
      <c r="AB500" s="9" t="str">
        <f>IF('Коефіцієнти АТО'!C500="Область","",'Коефіцієнти АТО'!D500)</f>
        <v>Івано-Франківська</v>
      </c>
      <c r="AC500" s="9"/>
    </row>
    <row r="501" spans="1:29" ht="15" customHeight="1">
      <c r="A501" s="9">
        <v>500</v>
      </c>
      <c r="B501" s="9" t="s">
        <v>3148</v>
      </c>
      <c r="C501" s="9" t="s">
        <v>3148</v>
      </c>
      <c r="D501" s="9" t="s">
        <v>3582</v>
      </c>
      <c r="E501" s="9" t="s">
        <v>24</v>
      </c>
      <c r="F501" s="9" t="s">
        <v>1054</v>
      </c>
      <c r="G501" s="9" t="s">
        <v>3626</v>
      </c>
      <c r="H501" s="9" t="s">
        <v>1053</v>
      </c>
      <c r="I501" s="9">
        <v>7311</v>
      </c>
      <c r="J501" s="9">
        <v>7311</v>
      </c>
      <c r="K501" s="9">
        <v>175.6</v>
      </c>
      <c r="L501" s="115">
        <f t="shared" si="21"/>
        <v>1</v>
      </c>
      <c r="M501" s="96">
        <f>IF($B501="Область","",SUM('Дані з ДІСО'!J501:L501)/K501)</f>
        <v>3.8667425968109339</v>
      </c>
      <c r="N501" s="9" t="str">
        <f>IF($B501="Область","",VLOOKUP(100*J501/I501,Параметри!$B$39:$C$53,2,TRUE))</f>
        <v>1. 100%</v>
      </c>
      <c r="O501" s="9" t="str">
        <f>IF($B501="Область","",VLOOKUP(M501,Параметри!$B$21:$C$35,2,TRUE))</f>
        <v>5. 3-3,9</v>
      </c>
      <c r="P501" s="9">
        <f t="shared" si="22"/>
        <v>1</v>
      </c>
      <c r="Q501" s="9">
        <f t="shared" si="23"/>
        <v>5</v>
      </c>
      <c r="R501" s="116">
        <v>13.5</v>
      </c>
      <c r="S501" s="117">
        <f>IF(C501="Область",Параметри!$K$47,IF(C501="Київ",Параметри!$K$48,IF(L501&lt;Параметри!$I$42,Параметри!$K$42,IF(L501&lt;Параметри!$I$43,Параметри!$K$43,IF(L501&lt;Параметри!$I$44,Параметри!$K$44,IF(L501&lt;Параметри!$I$45,Параметри!$K$45,Параметри!$K$46))))))</f>
        <v>0.53</v>
      </c>
      <c r="T501" s="97">
        <f>IF($B501="Область",Параметри!K$63,IF($R501&lt;Параметри!$G$59,Параметри!K$58,IF($R501&lt;Параметри!$G$60,Параметри!K$59,IF($R501&lt;Параметри!$G$61,Параметри!K$60,IF($R501&lt;Параметри!$G$62,Параметри!K$61,Параметри!K$62)))))</f>
        <v>1.7000000000000001E-2</v>
      </c>
      <c r="U501" s="97">
        <f>IF($B501="Область",Параметри!L$63,IF($R501&lt;Параметри!$G$59,Параметри!L$58,IF($R501&lt;Параметри!$G$60,Параметри!L$59,IF($R501&lt;Параметри!$G$61,Параметри!L$60,IF($R501&lt;Параметри!$G$62,Параметри!L$61,Параметри!L$62)))))</f>
        <v>4.7E-2</v>
      </c>
      <c r="V501" s="98">
        <f>IF(OR(SUM('Дані з ДІСО'!G501:I501)=0,Розрахунки!H501=0),"",Розрахунки!H501/SUM('Дані з ДІСО'!G501:I501))</f>
        <v>10.287878787878787</v>
      </c>
      <c r="W501" s="9">
        <v>2021</v>
      </c>
      <c r="X501" s="9">
        <v>13.5</v>
      </c>
      <c r="Y501" s="9">
        <v>13</v>
      </c>
      <c r="Z501" s="9" t="s">
        <v>4535</v>
      </c>
      <c r="AA501" s="99">
        <v>13.5</v>
      </c>
      <c r="AB501" s="9" t="str">
        <f>IF('Коефіцієнти АТО'!C501="Область","",'Коефіцієнти АТО'!D501)</f>
        <v>Івано-Франківська</v>
      </c>
      <c r="AC501" s="9"/>
    </row>
    <row r="502" spans="1:29" ht="15" customHeight="1">
      <c r="A502" s="9">
        <v>501</v>
      </c>
      <c r="B502" s="9" t="s">
        <v>3148</v>
      </c>
      <c r="C502" s="9" t="s">
        <v>3148</v>
      </c>
      <c r="D502" s="9" t="s">
        <v>3582</v>
      </c>
      <c r="E502" s="9" t="s">
        <v>24</v>
      </c>
      <c r="F502" s="9" t="s">
        <v>1056</v>
      </c>
      <c r="G502" s="9" t="s">
        <v>3627</v>
      </c>
      <c r="H502" s="9" t="s">
        <v>1055</v>
      </c>
      <c r="I502" s="9">
        <v>1915</v>
      </c>
      <c r="J502" s="9">
        <v>1915</v>
      </c>
      <c r="K502" s="9">
        <v>482.2</v>
      </c>
      <c r="L502" s="115">
        <f t="shared" si="21"/>
        <v>1</v>
      </c>
      <c r="M502" s="96">
        <f>IF($B502="Область","",SUM('Дані з ДІСО'!J502:L502)/K502)</f>
        <v>0.42306097055163833</v>
      </c>
      <c r="N502" s="9" t="str">
        <f>IF($B502="Область","",VLOOKUP(100*J502/I502,Параметри!$B$39:$C$53,2,TRUE))</f>
        <v>1. 100%</v>
      </c>
      <c r="O502" s="9" t="str">
        <f>IF($B502="Область","",VLOOKUP(M502,Параметри!$B$21:$C$35,2,TRUE))</f>
        <v>1. 0-1</v>
      </c>
      <c r="P502" s="9">
        <f t="shared" si="22"/>
        <v>1</v>
      </c>
      <c r="Q502" s="9">
        <f t="shared" si="23"/>
        <v>1</v>
      </c>
      <c r="R502" s="116">
        <v>11.5</v>
      </c>
      <c r="S502" s="117">
        <f>IF(C502="Область",Параметри!$K$47,IF(C502="Київ",Параметри!$K$48,IF(L502&lt;Параметри!$I$42,Параметри!$K$42,IF(L502&lt;Параметри!$I$43,Параметри!$K$43,IF(L502&lt;Параметри!$I$44,Параметри!$K$44,IF(L502&lt;Параметри!$I$45,Параметри!$K$45,Параметри!$K$46))))))</f>
        <v>0.53</v>
      </c>
      <c r="T502" s="97">
        <f>IF($B502="Область",Параметри!K$63,IF($R502&lt;Параметри!$G$59,Параметри!K$58,IF($R502&lt;Параметри!$G$60,Параметри!K$59,IF($R502&lt;Параметри!$G$61,Параметри!K$60,IF($R502&lt;Параметри!$G$62,Параметри!K$61,Параметри!K$62)))))</f>
        <v>1.7000000000000001E-2</v>
      </c>
      <c r="U502" s="97">
        <f>IF($B502="Область",Параметри!L$63,IF($R502&lt;Параметри!$G$59,Параметри!L$58,IF($R502&lt;Параметри!$G$60,Параметри!L$59,IF($R502&lt;Параметри!$G$61,Параметри!L$60,IF($R502&lt;Параметри!$G$62,Параметри!L$61,Параметри!L$62)))))</f>
        <v>4.7E-2</v>
      </c>
      <c r="V502" s="98">
        <f>IF(OR(SUM('Дані з ДІСО'!G502:I502)=0,Розрахунки!H502=0),"",Розрахунки!H502/SUM('Дані з ДІСО'!G502:I502))</f>
        <v>10.736842105263158</v>
      </c>
      <c r="W502" s="9">
        <v>2021</v>
      </c>
      <c r="X502" s="9">
        <v>10</v>
      </c>
      <c r="Y502" s="9">
        <v>12.5</v>
      </c>
      <c r="Z502" s="9" t="s">
        <v>4536</v>
      </c>
      <c r="AA502" s="99">
        <v>11.5</v>
      </c>
      <c r="AB502" s="9" t="str">
        <f>IF('Коефіцієнти АТО'!C502="Область","",'Коефіцієнти АТО'!D502)</f>
        <v>Івано-Франківська</v>
      </c>
      <c r="AC502" s="9"/>
    </row>
    <row r="503" spans="1:29" ht="15" customHeight="1">
      <c r="A503" s="9">
        <v>502</v>
      </c>
      <c r="B503" s="9" t="s">
        <v>3145</v>
      </c>
      <c r="C503" s="9" t="s">
        <v>3146</v>
      </c>
      <c r="D503" s="9" t="s">
        <v>3582</v>
      </c>
      <c r="E503" s="9" t="s">
        <v>21</v>
      </c>
      <c r="F503" s="9" t="s">
        <v>1058</v>
      </c>
      <c r="G503" s="9" t="s">
        <v>3628</v>
      </c>
      <c r="H503" s="9" t="s">
        <v>1057</v>
      </c>
      <c r="I503" s="9">
        <v>32600</v>
      </c>
      <c r="J503" s="9">
        <v>24137</v>
      </c>
      <c r="K503" s="9">
        <v>326.8</v>
      </c>
      <c r="L503" s="115">
        <f t="shared" si="21"/>
        <v>0.74039877300613499</v>
      </c>
      <c r="M503" s="96">
        <f>IF($B503="Область","",SUM('Дані з ДІСО'!J503:L503)/K503)</f>
        <v>12.218482252141982</v>
      </c>
      <c r="N503" s="9" t="str">
        <f>IF($B503="Область","",VLOOKUP(100*J503/I503,Параметри!$B$39:$C$53,2,TRUE))</f>
        <v>2. 72-100</v>
      </c>
      <c r="O503" s="9" t="str">
        <f>IF($B503="Область","",VLOOKUP(M503,Параметри!$B$21:$C$35,2,TRUE))</f>
        <v>11. 10,2-15</v>
      </c>
      <c r="P503" s="9">
        <f t="shared" si="22"/>
        <v>2</v>
      </c>
      <c r="Q503" s="9">
        <f t="shared" si="23"/>
        <v>11</v>
      </c>
      <c r="R503" s="116">
        <v>18</v>
      </c>
      <c r="S503" s="117">
        <f>IF(C503="Область",Параметри!$K$47,IF(C503="Київ",Параметри!$K$48,IF(L503&lt;Параметри!$I$42,Параметри!$K$42,IF(L503&lt;Параметри!$I$43,Параметри!$K$43,IF(L503&lt;Параметри!$I$44,Параметри!$K$44,IF(L503&lt;Параметри!$I$45,Параметри!$K$45,Параметри!$K$46))))))</f>
        <v>0.48</v>
      </c>
      <c r="T503" s="97">
        <f>IF($B503="Область",Параметри!K$63,IF($R503&lt;Параметри!$G$59,Параметри!K$58,IF($R503&lt;Параметри!$G$60,Параметри!K$59,IF($R503&lt;Параметри!$G$61,Параметри!K$60,IF($R503&lt;Параметри!$G$62,Параметри!K$61,Параметри!K$62)))))</f>
        <v>1.7000000000000001E-2</v>
      </c>
      <c r="U503" s="97">
        <f>IF($B503="Область",Параметри!L$63,IF($R503&lt;Параметри!$G$59,Параметри!L$58,IF($R503&lt;Параметри!$G$60,Параметри!L$59,IF($R503&lt;Параметри!$G$61,Параметри!L$60,IF($R503&lt;Параметри!$G$62,Параметри!L$61,Параметри!L$62)))))</f>
        <v>4.7E-2</v>
      </c>
      <c r="V503" s="98">
        <f>IF(OR(SUM('Дані з ДІСО'!G503:I503)=0,Розрахунки!H503=0),"",Розрахунки!H503/SUM('Дані з ДІСО'!G503:I503))</f>
        <v>20.065326633165828</v>
      </c>
      <c r="W503" s="9">
        <v>2021</v>
      </c>
      <c r="X503" s="9">
        <v>18</v>
      </c>
      <c r="Y503" s="9">
        <v>17.5</v>
      </c>
      <c r="Z503" s="9" t="s">
        <v>4535</v>
      </c>
      <c r="AA503" s="99">
        <v>18</v>
      </c>
      <c r="AB503" s="9" t="str">
        <f>IF('Коефіцієнти АТО'!C503="Область","",'Коефіцієнти АТО'!D503)</f>
        <v>Івано-Франківська</v>
      </c>
      <c r="AC503" s="9"/>
    </row>
    <row r="504" spans="1:29">
      <c r="A504" s="9">
        <v>503</v>
      </c>
      <c r="B504" s="9" t="s">
        <v>3151</v>
      </c>
      <c r="C504" s="9" t="s">
        <v>3151</v>
      </c>
      <c r="D504" s="9" t="s">
        <v>3582</v>
      </c>
      <c r="E504" s="9" t="s">
        <v>29</v>
      </c>
      <c r="F504" s="9" t="s">
        <v>1060</v>
      </c>
      <c r="G504" s="9" t="s">
        <v>3629</v>
      </c>
      <c r="H504" s="9" t="s">
        <v>1059</v>
      </c>
      <c r="I504" s="9">
        <v>15917</v>
      </c>
      <c r="J504" s="9">
        <v>11892</v>
      </c>
      <c r="K504" s="9">
        <v>115.5</v>
      </c>
      <c r="L504" s="115">
        <f t="shared" si="21"/>
        <v>0.74712571464471944</v>
      </c>
      <c r="M504" s="96">
        <f>IF($B504="Область","",SUM('Дані з ДІСО'!J504:L504)/K504)</f>
        <v>14.424242424242424</v>
      </c>
      <c r="N504" s="9" t="str">
        <f>IF($B504="Область","",VLOOKUP(100*J504/I504,Параметри!$B$39:$C$53,2,TRUE))</f>
        <v>2. 72-100</v>
      </c>
      <c r="O504" s="9" t="str">
        <f>IF($B504="Область","",VLOOKUP(M504,Параметри!$B$21:$C$35,2,TRUE))</f>
        <v>11. 10,2-15</v>
      </c>
      <c r="P504" s="9">
        <f t="shared" si="22"/>
        <v>2</v>
      </c>
      <c r="Q504" s="9">
        <f t="shared" si="23"/>
        <v>11</v>
      </c>
      <c r="R504" s="116">
        <v>18</v>
      </c>
      <c r="S504" s="117">
        <f>IF(C504="Область",Параметри!$K$47,IF(C504="Київ",Параметри!$K$48,IF(L504&lt;Параметри!$I$42,Параметри!$K$42,IF(L504&lt;Параметри!$I$43,Параметри!$K$43,IF(L504&lt;Параметри!$I$44,Параметри!$K$44,IF(L504&lt;Параметри!$I$45,Параметри!$K$45,Параметри!$K$46))))))</f>
        <v>0.48</v>
      </c>
      <c r="T504" s="97">
        <f>IF($B504="Область",Параметри!K$63,IF($R504&lt;Параметри!$G$59,Параметри!K$58,IF($R504&lt;Параметри!$G$60,Параметри!K$59,IF($R504&lt;Параметри!$G$61,Параметри!K$60,IF($R504&lt;Параметри!$G$62,Параметри!K$61,Параметри!K$62)))))</f>
        <v>1.7000000000000001E-2</v>
      </c>
      <c r="U504" s="97">
        <f>IF($B504="Область",Параметри!L$63,IF($R504&lt;Параметри!$G$59,Параметри!L$58,IF($R504&lt;Параметри!$G$60,Параметри!L$59,IF($R504&lt;Параметри!$G$61,Параметри!L$60,IF($R504&lt;Параметри!$G$62,Параметри!L$61,Параметри!L$62)))))</f>
        <v>4.7E-2</v>
      </c>
      <c r="V504" s="98">
        <f>IF(OR(SUM('Дані з ДІСО'!G504:I504)=0,Розрахунки!H504=0),"",Розрахунки!H504/SUM('Дані з ДІСО'!G504:I504))</f>
        <v>14.486956521739131</v>
      </c>
      <c r="W504" s="9">
        <v>2021</v>
      </c>
      <c r="X504" s="9">
        <v>18</v>
      </c>
      <c r="Y504" s="9">
        <v>17</v>
      </c>
      <c r="Z504" s="9" t="s">
        <v>4535</v>
      </c>
      <c r="AA504" s="99">
        <v>18</v>
      </c>
      <c r="AB504" s="9" t="str">
        <f>IF('Коефіцієнти АТО'!C504="Область","",'Коефіцієнти АТО'!D504)</f>
        <v>Івано-Франківська</v>
      </c>
      <c r="AC504" s="9"/>
    </row>
    <row r="505" spans="1:29" ht="15" customHeight="1">
      <c r="A505" s="9">
        <v>504</v>
      </c>
      <c r="B505" s="9" t="s">
        <v>3151</v>
      </c>
      <c r="C505" s="9" t="s">
        <v>3151</v>
      </c>
      <c r="D505" s="9" t="s">
        <v>3582</v>
      </c>
      <c r="E505" s="9" t="s">
        <v>29</v>
      </c>
      <c r="F505" s="9" t="s">
        <v>1062</v>
      </c>
      <c r="G505" s="9" t="s">
        <v>3630</v>
      </c>
      <c r="H505" s="9" t="s">
        <v>1061</v>
      </c>
      <c r="I505" s="9">
        <v>7347</v>
      </c>
      <c r="J505" s="9">
        <v>4421</v>
      </c>
      <c r="K505" s="9">
        <v>83.7</v>
      </c>
      <c r="L505" s="115">
        <f t="shared" si="21"/>
        <v>0.60174220770382469</v>
      </c>
      <c r="M505" s="96">
        <f>IF($B505="Область","",SUM('Дані з ДІСО'!J505:L505)/K505)</f>
        <v>9.8805256869773004</v>
      </c>
      <c r="N505" s="9" t="str">
        <f>IF($B505="Область","",VLOOKUP(100*J505/I505,Параметри!$B$39:$C$53,2,TRUE))</f>
        <v>5. 58-63</v>
      </c>
      <c r="O505" s="9" t="str">
        <f>IF($B505="Область","",VLOOKUP(M505,Параметри!$B$21:$C$35,2,TRUE))</f>
        <v>10. 7-10,2</v>
      </c>
      <c r="P505" s="9">
        <f t="shared" si="22"/>
        <v>5</v>
      </c>
      <c r="Q505" s="9">
        <f t="shared" si="23"/>
        <v>10</v>
      </c>
      <c r="R505" s="116">
        <v>16.5</v>
      </c>
      <c r="S505" s="117">
        <f>IF(C505="Область",Параметри!$K$47,IF(C505="Київ",Параметри!$K$48,IF(L505&lt;Параметри!$I$42,Параметри!$K$42,IF(L505&lt;Параметри!$I$43,Параметри!$K$43,IF(L505&lt;Параметри!$I$44,Параметри!$K$44,IF(L505&lt;Параметри!$I$45,Параметри!$K$45,Параметри!$K$46))))))</f>
        <v>0.48</v>
      </c>
      <c r="T505" s="97">
        <f>IF($B505="Область",Параметри!K$63,IF($R505&lt;Параметри!$G$59,Параметри!K$58,IF($R505&lt;Параметри!$G$60,Параметри!K$59,IF($R505&lt;Параметри!$G$61,Параметри!K$60,IF($R505&lt;Параметри!$G$62,Параметри!K$61,Параметри!K$62)))))</f>
        <v>1.7000000000000001E-2</v>
      </c>
      <c r="U505" s="97">
        <f>IF($B505="Область",Параметри!L$63,IF($R505&lt;Параметри!$G$59,Параметри!L$58,IF($R505&lt;Параметри!$G$60,Параметри!L$59,IF($R505&lt;Параметри!$G$61,Параметри!L$60,IF($R505&lt;Параметри!$G$62,Параметри!L$61,Параметри!L$62)))))</f>
        <v>4.7E-2</v>
      </c>
      <c r="V505" s="98">
        <f>IF(OR(SUM('Дані з ДІСО'!G505:I505)=0,Розрахунки!H505=0),"",Розрахунки!H505/SUM('Дані з ДІСО'!G505:I505))</f>
        <v>19.232558139534884</v>
      </c>
      <c r="W505" s="9">
        <v>2021</v>
      </c>
      <c r="X505" s="9">
        <v>16.5</v>
      </c>
      <c r="Y505" s="9">
        <v>17.5</v>
      </c>
      <c r="Z505" s="9" t="s">
        <v>4535</v>
      </c>
      <c r="AA505" s="99">
        <v>16.5</v>
      </c>
      <c r="AB505" s="9" t="str">
        <f>IF('Коефіцієнти АТО'!C505="Область","",'Коефіцієнти АТО'!D505)</f>
        <v>Івано-Франківська</v>
      </c>
      <c r="AC505" s="9"/>
    </row>
    <row r="506" spans="1:29" ht="15" customHeight="1">
      <c r="A506" s="9">
        <v>505</v>
      </c>
      <c r="B506" s="9" t="s">
        <v>3145</v>
      </c>
      <c r="C506" s="9" t="s">
        <v>3146</v>
      </c>
      <c r="D506" s="9" t="s">
        <v>3582</v>
      </c>
      <c r="E506" s="9" t="s">
        <v>21</v>
      </c>
      <c r="F506" s="9" t="s">
        <v>1064</v>
      </c>
      <c r="G506" s="9" t="s">
        <v>3631</v>
      </c>
      <c r="H506" s="9" t="s">
        <v>1063</v>
      </c>
      <c r="I506" s="9">
        <v>43065</v>
      </c>
      <c r="J506" s="9">
        <v>20520</v>
      </c>
      <c r="K506" s="9">
        <v>192.9</v>
      </c>
      <c r="L506" s="115">
        <f t="shared" si="21"/>
        <v>0.47648902821316613</v>
      </c>
      <c r="M506" s="96">
        <f>IF($B506="Область","",SUM('Дані з ДІСО'!J506:L506)/K506)</f>
        <v>28.475894245723172</v>
      </c>
      <c r="N506" s="9" t="str">
        <f>IF($B506="Область","",VLOOKUP(100*J506/I506,Параметри!$B$39:$C$53,2,TRUE))</f>
        <v>8. 43-49</v>
      </c>
      <c r="O506" s="9" t="str">
        <f>IF($B506="Область","",VLOOKUP(M506,Параметри!$B$21:$C$35,2,TRUE))</f>
        <v>12. 15-35,3</v>
      </c>
      <c r="P506" s="9">
        <f t="shared" si="22"/>
        <v>8</v>
      </c>
      <c r="Q506" s="9">
        <f t="shared" si="23"/>
        <v>12</v>
      </c>
      <c r="R506" s="116">
        <v>21</v>
      </c>
      <c r="S506" s="117">
        <f>IF(C506="Область",Параметри!$K$47,IF(C506="Київ",Параметри!$K$48,IF(L506&lt;Параметри!$I$42,Параметри!$K$42,IF(L506&lt;Параметри!$I$43,Параметри!$K$43,IF(L506&lt;Параметри!$I$44,Параметри!$K$44,IF(L506&lt;Параметри!$I$45,Параметри!$K$45,Параметри!$K$46))))))</f>
        <v>0.43</v>
      </c>
      <c r="T506" s="97">
        <f>IF($B506="Область",Параметри!K$63,IF($R506&lt;Параметри!$G$59,Параметри!K$58,IF($R506&lt;Параметри!$G$60,Параметри!K$59,IF($R506&lt;Параметри!$G$61,Параметри!K$60,IF($R506&lt;Параметри!$G$62,Параметри!K$61,Параметри!K$62)))))</f>
        <v>7.4999999999999997E-2</v>
      </c>
      <c r="U506" s="97">
        <f>IF($B506="Область",Параметри!L$63,IF($R506&lt;Параметри!$G$59,Параметри!L$58,IF($R506&lt;Параметри!$G$60,Параметри!L$59,IF($R506&lt;Параметри!$G$61,Параметри!L$60,IF($R506&lt;Параметри!$G$62,Параметри!L$61,Параметри!L$62)))))</f>
        <v>4.7E-2</v>
      </c>
      <c r="V506" s="98">
        <f>IF(OR(SUM('Дані з ДІСО'!G506:I506)=0,Розрахунки!H506=0),"",Розрахунки!H506/SUM('Дані з ДІСО'!G506:I506))</f>
        <v>26.157142857142858</v>
      </c>
      <c r="W506" s="9">
        <v>2021</v>
      </c>
      <c r="X506" s="9">
        <v>21</v>
      </c>
      <c r="Y506" s="9">
        <v>21</v>
      </c>
      <c r="Z506" s="9" t="s">
        <v>4535</v>
      </c>
      <c r="AA506" s="99">
        <v>21</v>
      </c>
      <c r="AB506" s="9" t="str">
        <f>IF('Коефіцієнти АТО'!C506="Область","",'Коефіцієнти АТО'!D506)</f>
        <v>Івано-Франківська</v>
      </c>
      <c r="AC506" s="9"/>
    </row>
    <row r="507" spans="1:29" ht="15" customHeight="1">
      <c r="A507" s="9">
        <v>506</v>
      </c>
      <c r="B507" s="9" t="s">
        <v>3151</v>
      </c>
      <c r="C507" s="9" t="s">
        <v>3151</v>
      </c>
      <c r="D507" s="9" t="s">
        <v>3582</v>
      </c>
      <c r="E507" s="9" t="s">
        <v>29</v>
      </c>
      <c r="F507" s="9" t="s">
        <v>1066</v>
      </c>
      <c r="G507" s="9" t="s">
        <v>3632</v>
      </c>
      <c r="H507" s="9" t="s">
        <v>1065</v>
      </c>
      <c r="I507" s="9">
        <v>8914</v>
      </c>
      <c r="J507" s="9">
        <v>5957</v>
      </c>
      <c r="K507" s="9">
        <v>162.30000000000001</v>
      </c>
      <c r="L507" s="115">
        <f t="shared" si="21"/>
        <v>0.66827462418667261</v>
      </c>
      <c r="M507" s="96">
        <f>IF($B507="Область","",SUM('Дані з ДІСО'!J507:L507)/K507)</f>
        <v>4.7627849661121378</v>
      </c>
      <c r="N507" s="9" t="str">
        <f>IF($B507="Область","",VLOOKUP(100*J507/I507,Параметри!$B$39:$C$53,2,TRUE))</f>
        <v>3. 66-72</v>
      </c>
      <c r="O507" s="9" t="str">
        <f>IF($B507="Область","",VLOOKUP(M507,Параметри!$B$21:$C$35,2,TRUE))</f>
        <v>8. 4,5-5,8</v>
      </c>
      <c r="P507" s="9">
        <f t="shared" si="22"/>
        <v>3</v>
      </c>
      <c r="Q507" s="9">
        <f t="shared" si="23"/>
        <v>8</v>
      </c>
      <c r="R507" s="116">
        <v>15</v>
      </c>
      <c r="S507" s="117">
        <f>IF(C507="Область",Параметри!$K$47,IF(C507="Київ",Параметри!$K$48,IF(L507&lt;Параметри!$I$42,Параметри!$K$42,IF(L507&lt;Параметри!$I$43,Параметри!$K$43,IF(L507&lt;Параметри!$I$44,Параметри!$K$44,IF(L507&lt;Параметри!$I$45,Параметри!$K$45,Параметри!$K$46))))))</f>
        <v>0.48</v>
      </c>
      <c r="T507" s="97">
        <f>IF($B507="Область",Параметри!K$63,IF($R507&lt;Параметри!$G$59,Параметри!K$58,IF($R507&lt;Параметри!$G$60,Параметри!K$59,IF($R507&lt;Параметри!$G$61,Параметри!K$60,IF($R507&lt;Параметри!$G$62,Параметри!K$61,Параметри!K$62)))))</f>
        <v>1.7000000000000001E-2</v>
      </c>
      <c r="U507" s="97">
        <f>IF($B507="Область",Параметри!L$63,IF($R507&lt;Параметри!$G$59,Параметри!L$58,IF($R507&lt;Параметри!$G$60,Параметри!L$59,IF($R507&lt;Параметри!$G$61,Параметри!L$60,IF($R507&lt;Параметри!$G$62,Параметри!L$61,Параметри!L$62)))))</f>
        <v>4.7E-2</v>
      </c>
      <c r="V507" s="98">
        <f>IF(OR(SUM('Дані з ДІСО'!G507:I507)=0,Розрахунки!H507=0),"",Розрахунки!H507/SUM('Дані з ДІСО'!G507:I507))</f>
        <v>13.327586206896552</v>
      </c>
      <c r="W507" s="9">
        <v>2021</v>
      </c>
      <c r="X507" s="9">
        <v>15.5</v>
      </c>
      <c r="Y507" s="9">
        <v>14</v>
      </c>
      <c r="Z507" s="9" t="s">
        <v>4536</v>
      </c>
      <c r="AA507" s="99">
        <v>15</v>
      </c>
      <c r="AB507" s="9" t="str">
        <f>IF('Коефіцієнти АТО'!C507="Область","",'Коефіцієнти АТО'!D507)</f>
        <v>Івано-Франківська</v>
      </c>
      <c r="AC507" s="9"/>
    </row>
    <row r="508" spans="1:29" ht="15" customHeight="1">
      <c r="A508" s="9">
        <v>507</v>
      </c>
      <c r="B508" s="9" t="s">
        <v>3151</v>
      </c>
      <c r="C508" s="9" t="s">
        <v>3151</v>
      </c>
      <c r="D508" s="9" t="s">
        <v>3582</v>
      </c>
      <c r="E508" s="9" t="s">
        <v>29</v>
      </c>
      <c r="F508" s="9" t="s">
        <v>1068</v>
      </c>
      <c r="G508" s="9" t="s">
        <v>3633</v>
      </c>
      <c r="H508" s="9" t="s">
        <v>1067</v>
      </c>
      <c r="I508" s="9">
        <v>20098</v>
      </c>
      <c r="J508" s="9">
        <v>14710</v>
      </c>
      <c r="K508" s="9">
        <v>214</v>
      </c>
      <c r="L508" s="115">
        <f t="shared" si="21"/>
        <v>0.7319136232460941</v>
      </c>
      <c r="M508" s="96">
        <f>IF($B508="Область","",SUM('Дані з ДІСО'!J508:L508)/K508)</f>
        <v>11.032710280373832</v>
      </c>
      <c r="N508" s="9" t="str">
        <f>IF($B508="Область","",VLOOKUP(100*J508/I508,Параметри!$B$39:$C$53,2,TRUE))</f>
        <v>2. 72-100</v>
      </c>
      <c r="O508" s="9" t="str">
        <f>IF($B508="Область","",VLOOKUP(M508,Параметри!$B$21:$C$35,2,TRUE))</f>
        <v>11. 10,2-15</v>
      </c>
      <c r="P508" s="9">
        <f t="shared" si="22"/>
        <v>2</v>
      </c>
      <c r="Q508" s="9">
        <f t="shared" si="23"/>
        <v>11</v>
      </c>
      <c r="R508" s="116">
        <v>18</v>
      </c>
      <c r="S508" s="117">
        <f>IF(C508="Область",Параметри!$K$47,IF(C508="Київ",Параметри!$K$48,IF(L508&lt;Параметри!$I$42,Параметри!$K$42,IF(L508&lt;Параметри!$I$43,Параметри!$K$43,IF(L508&lt;Параметри!$I$44,Параметри!$K$44,IF(L508&lt;Параметри!$I$45,Параметри!$K$45,Параметри!$K$46))))))</f>
        <v>0.48</v>
      </c>
      <c r="T508" s="97">
        <f>IF($B508="Область",Параметри!K$63,IF($R508&lt;Параметри!$G$59,Параметри!K$58,IF($R508&lt;Параметри!$G$60,Параметри!K$59,IF($R508&lt;Параметри!$G$61,Параметри!K$60,IF($R508&lt;Параметри!$G$62,Параметри!K$61,Параметри!K$62)))))</f>
        <v>1.7000000000000001E-2</v>
      </c>
      <c r="U508" s="97">
        <f>IF($B508="Область",Параметри!L$63,IF($R508&lt;Параметри!$G$59,Параметри!L$58,IF($R508&lt;Параметри!$G$60,Параметри!L$59,IF($R508&lt;Параметри!$G$61,Параметри!L$60,IF($R508&lt;Параметри!$G$62,Параметри!L$61,Параметри!L$62)))))</f>
        <v>4.7E-2</v>
      </c>
      <c r="V508" s="98">
        <f>IF(OR(SUM('Дані з ДІСО'!G508:I508)=0,Розрахунки!H508=0),"",Розрахунки!H508/SUM('Дані з ДІСО'!G508:I508))</f>
        <v>17.886363636363637</v>
      </c>
      <c r="W508" s="9">
        <v>2021</v>
      </c>
      <c r="X508" s="9">
        <v>18</v>
      </c>
      <c r="Y508" s="9">
        <v>17.5</v>
      </c>
      <c r="Z508" s="9" t="s">
        <v>4535</v>
      </c>
      <c r="AA508" s="99">
        <v>18</v>
      </c>
      <c r="AB508" s="9" t="str">
        <f>IF('Коефіцієнти АТО'!C508="Область","",'Коефіцієнти АТО'!D508)</f>
        <v>Івано-Франківська</v>
      </c>
      <c r="AC508" s="9"/>
    </row>
    <row r="509" spans="1:29" ht="15" customHeight="1">
      <c r="A509" s="9">
        <v>508</v>
      </c>
      <c r="B509" s="9" t="s">
        <v>3151</v>
      </c>
      <c r="C509" s="9" t="s">
        <v>3151</v>
      </c>
      <c r="D509" s="9" t="s">
        <v>3582</v>
      </c>
      <c r="E509" s="9" t="s">
        <v>29</v>
      </c>
      <c r="F509" s="9" t="s">
        <v>1070</v>
      </c>
      <c r="G509" s="9" t="s">
        <v>3634</v>
      </c>
      <c r="H509" s="9" t="s">
        <v>1069</v>
      </c>
      <c r="I509" s="9">
        <v>23795</v>
      </c>
      <c r="J509" s="9">
        <v>11020</v>
      </c>
      <c r="K509" s="9">
        <v>669.6</v>
      </c>
      <c r="L509" s="115">
        <f t="shared" si="21"/>
        <v>0.46312250472788402</v>
      </c>
      <c r="M509" s="96">
        <f>IF($B509="Область","",SUM('Дані з ДІСО'!J509:L509)/K509)</f>
        <v>5.10752688172043</v>
      </c>
      <c r="N509" s="9" t="str">
        <f>IF($B509="Область","",VLOOKUP(100*J509/I509,Параметри!$B$39:$C$53,2,TRUE))</f>
        <v>8. 43-49</v>
      </c>
      <c r="O509" s="9" t="str">
        <f>IF($B509="Область","",VLOOKUP(M509,Параметри!$B$21:$C$35,2,TRUE))</f>
        <v>8. 4,5-5,8</v>
      </c>
      <c r="P509" s="9">
        <f t="shared" si="22"/>
        <v>8</v>
      </c>
      <c r="Q509" s="9">
        <f t="shared" si="23"/>
        <v>8</v>
      </c>
      <c r="R509" s="116">
        <v>19</v>
      </c>
      <c r="S509" s="117">
        <f>IF(C509="Область",Параметри!$K$47,IF(C509="Київ",Параметри!$K$48,IF(L509&lt;Параметри!$I$42,Параметри!$K$42,IF(L509&lt;Параметри!$I$43,Параметри!$K$43,IF(L509&lt;Параметри!$I$44,Параметри!$K$44,IF(L509&lt;Параметри!$I$45,Параметри!$K$45,Параметри!$K$46))))))</f>
        <v>0.43</v>
      </c>
      <c r="T509" s="97">
        <f>IF($B509="Область",Параметри!K$63,IF($R509&lt;Параметри!$G$59,Параметри!K$58,IF($R509&lt;Параметри!$G$60,Параметри!K$59,IF($R509&lt;Параметри!$G$61,Параметри!K$60,IF($R509&lt;Параметри!$G$62,Параметри!K$61,Параметри!K$62)))))</f>
        <v>1.7000000000000001E-2</v>
      </c>
      <c r="U509" s="97">
        <f>IF($B509="Область",Параметри!L$63,IF($R509&lt;Параметри!$G$59,Параметри!L$58,IF($R509&lt;Параметри!$G$60,Параметри!L$59,IF($R509&lt;Параметри!$G$61,Параметри!L$60,IF($R509&lt;Параметри!$G$62,Параметри!L$61,Параметри!L$62)))))</f>
        <v>4.7E-2</v>
      </c>
      <c r="V509" s="98">
        <f>IF(OR(SUM('Дані з ДІСО'!G509:I509)=0,Розрахунки!H509=0),"",Розрахунки!H509/SUM('Дані з ДІСО'!G509:I509))</f>
        <v>19.106145251396647</v>
      </c>
      <c r="W509" s="9">
        <v>2021</v>
      </c>
      <c r="X509" s="9">
        <v>18</v>
      </c>
      <c r="Y509" s="9">
        <v>20</v>
      </c>
      <c r="Z509" s="9" t="s">
        <v>4536</v>
      </c>
      <c r="AA509" s="99">
        <v>19</v>
      </c>
      <c r="AB509" s="9" t="str">
        <f>IF('Коефіцієнти АТО'!C509="Область","",'Коефіцієнти АТО'!D509)</f>
        <v>Івано-Франківська</v>
      </c>
      <c r="AC509" s="9"/>
    </row>
    <row r="510" spans="1:29" ht="15" customHeight="1">
      <c r="A510" s="9">
        <v>509</v>
      </c>
      <c r="B510" s="9" t="s">
        <v>3148</v>
      </c>
      <c r="C510" s="9" t="s">
        <v>3148</v>
      </c>
      <c r="D510" s="9" t="s">
        <v>3582</v>
      </c>
      <c r="E510" s="9" t="s">
        <v>24</v>
      </c>
      <c r="F510" s="9" t="s">
        <v>1072</v>
      </c>
      <c r="G510" s="9" t="s">
        <v>3635</v>
      </c>
      <c r="H510" s="9" t="s">
        <v>1071</v>
      </c>
      <c r="I510" s="9">
        <v>4760</v>
      </c>
      <c r="J510" s="9">
        <v>4760</v>
      </c>
      <c r="K510" s="9">
        <v>327.39999999999998</v>
      </c>
      <c r="L510" s="115">
        <f t="shared" si="21"/>
        <v>1</v>
      </c>
      <c r="M510" s="96">
        <f>IF($B510="Область","",SUM('Дані з ДІСО'!J510:L510)/K510)</f>
        <v>2.9383017715332929</v>
      </c>
      <c r="N510" s="9" t="str">
        <f>IF($B510="Область","",VLOOKUP(100*J510/I510,Параметри!$B$39:$C$53,2,TRUE))</f>
        <v>1. 100%</v>
      </c>
      <c r="O510" s="9" t="str">
        <f>IF($B510="Область","",VLOOKUP(M510,Параметри!$B$21:$C$35,2,TRUE))</f>
        <v>4. 2,1-3</v>
      </c>
      <c r="P510" s="9">
        <f t="shared" si="22"/>
        <v>1</v>
      </c>
      <c r="Q510" s="9">
        <f t="shared" si="23"/>
        <v>4</v>
      </c>
      <c r="R510" s="116">
        <v>16</v>
      </c>
      <c r="S510" s="117">
        <f>IF(C510="Область",Параметри!$K$47,IF(C510="Київ",Параметри!$K$48,IF(L510&lt;Параметри!$I$42,Параметри!$K$42,IF(L510&lt;Параметри!$I$43,Параметри!$K$43,IF(L510&lt;Параметри!$I$44,Параметри!$K$44,IF(L510&lt;Параметри!$I$45,Параметри!$K$45,Параметри!$K$46))))))</f>
        <v>0.53</v>
      </c>
      <c r="T510" s="97">
        <f>IF($B510="Область",Параметри!K$63,IF($R510&lt;Параметри!$G$59,Параметри!K$58,IF($R510&lt;Параметри!$G$60,Параметри!K$59,IF($R510&lt;Параметри!$G$61,Параметри!K$60,IF($R510&lt;Параметри!$G$62,Параметри!K$61,Параметри!K$62)))))</f>
        <v>1.7000000000000001E-2</v>
      </c>
      <c r="U510" s="97">
        <f>IF($B510="Область",Параметри!L$63,IF($R510&lt;Параметри!$G$59,Параметри!L$58,IF($R510&lt;Параметри!$G$60,Параметри!L$59,IF($R510&lt;Параметри!$G$61,Параметри!L$60,IF($R510&lt;Параметри!$G$62,Параметри!L$61,Параметри!L$62)))))</f>
        <v>4.7E-2</v>
      </c>
      <c r="V510" s="98">
        <f>IF(OR(SUM('Дані з ДІСО'!G510:I510)=0,Розрахунки!H510=0),"",Розрахунки!H510/SUM('Дані з ДІСО'!G510:I510))</f>
        <v>20.468085106382979</v>
      </c>
      <c r="W510" s="9">
        <v>2021</v>
      </c>
      <c r="X510" s="9">
        <v>13</v>
      </c>
      <c r="Y510" s="9">
        <v>17</v>
      </c>
      <c r="Z510" s="9" t="s">
        <v>4536</v>
      </c>
      <c r="AA510" s="99">
        <v>16</v>
      </c>
      <c r="AB510" s="9" t="str">
        <f>IF('Коефіцієнти АТО'!C510="Область","",'Коефіцієнти АТО'!D510)</f>
        <v>Івано-Франківська</v>
      </c>
      <c r="AC510" s="9"/>
    </row>
    <row r="511" spans="1:29" ht="15" customHeight="1">
      <c r="A511" s="9">
        <v>510</v>
      </c>
      <c r="B511" s="9" t="s">
        <v>3145</v>
      </c>
      <c r="C511" s="9" t="s">
        <v>3146</v>
      </c>
      <c r="D511" s="9" t="s">
        <v>3582</v>
      </c>
      <c r="E511" s="9" t="s">
        <v>21</v>
      </c>
      <c r="F511" s="9" t="s">
        <v>1074</v>
      </c>
      <c r="G511" s="9" t="s">
        <v>3636</v>
      </c>
      <c r="H511" s="9" t="s">
        <v>1073</v>
      </c>
      <c r="I511" s="9">
        <v>31499</v>
      </c>
      <c r="J511" s="9">
        <v>23850</v>
      </c>
      <c r="K511" s="9">
        <v>652.6</v>
      </c>
      <c r="L511" s="115">
        <f t="shared" si="21"/>
        <v>0.75716689418711702</v>
      </c>
      <c r="M511" s="96">
        <f>IF($B511="Область","",SUM('Дані з ДІСО'!J511:L511)/K511)</f>
        <v>4.5556236592093162</v>
      </c>
      <c r="N511" s="9" t="str">
        <f>IF($B511="Область","",VLOOKUP(100*J511/I511,Параметри!$B$39:$C$53,2,TRUE))</f>
        <v>2. 72-100</v>
      </c>
      <c r="O511" s="9" t="str">
        <f>IF($B511="Область","",VLOOKUP(M511,Параметри!$B$21:$C$35,2,TRUE))</f>
        <v>8. 4,5-5,8</v>
      </c>
      <c r="P511" s="9">
        <f t="shared" si="22"/>
        <v>2</v>
      </c>
      <c r="Q511" s="9">
        <f t="shared" si="23"/>
        <v>8</v>
      </c>
      <c r="R511" s="116">
        <v>15</v>
      </c>
      <c r="S511" s="117">
        <f>IF(C511="Область",Параметри!$K$47,IF(C511="Київ",Параметри!$K$48,IF(L511&lt;Параметри!$I$42,Параметри!$K$42,IF(L511&lt;Параметри!$I$43,Параметри!$K$43,IF(L511&lt;Параметри!$I$44,Параметри!$K$44,IF(L511&lt;Параметри!$I$45,Параметри!$K$45,Параметри!$K$46))))))</f>
        <v>0.48</v>
      </c>
      <c r="T511" s="97">
        <f>IF($B511="Область",Параметри!K$63,IF($R511&lt;Параметри!$G$59,Параметри!K$58,IF($R511&lt;Параметри!$G$60,Параметри!K$59,IF($R511&lt;Параметри!$G$61,Параметри!K$60,IF($R511&lt;Параметри!$G$62,Параметри!K$61,Параметри!K$62)))))</f>
        <v>1.7000000000000001E-2</v>
      </c>
      <c r="U511" s="97">
        <f>IF($B511="Область",Параметри!L$63,IF($R511&lt;Параметри!$G$59,Параметри!L$58,IF($R511&lt;Параметри!$G$60,Параметри!L$59,IF($R511&lt;Параметри!$G$61,Параметри!L$60,IF($R511&lt;Параметри!$G$62,Параметри!L$61,Параметри!L$62)))))</f>
        <v>4.7E-2</v>
      </c>
      <c r="V511" s="98">
        <f>IF(OR(SUM('Дані з ДІСО'!G511:I511)=0,Розрахунки!H511=0),"",Розрахунки!H511/SUM('Дані з ДІСО'!G511:I511))</f>
        <v>11.434615384615384</v>
      </c>
      <c r="W511" s="9">
        <v>2021</v>
      </c>
      <c r="X511" s="9">
        <v>15.5</v>
      </c>
      <c r="Y511" s="9">
        <v>14</v>
      </c>
      <c r="Z511" s="9" t="s">
        <v>4536</v>
      </c>
      <c r="AA511" s="99">
        <v>15</v>
      </c>
      <c r="AB511" s="9" t="str">
        <f>IF('Коефіцієнти АТО'!C511="Область","",'Коефіцієнти АТО'!D511)</f>
        <v>Івано-Франківська</v>
      </c>
      <c r="AC511" s="9"/>
    </row>
    <row r="512" spans="1:29" ht="15" customHeight="1">
      <c r="A512" s="9">
        <v>511</v>
      </c>
      <c r="B512" s="9" t="s">
        <v>3151</v>
      </c>
      <c r="C512" s="9" t="s">
        <v>3151</v>
      </c>
      <c r="D512" s="9" t="s">
        <v>3582</v>
      </c>
      <c r="E512" s="9" t="s">
        <v>29</v>
      </c>
      <c r="F512" s="9" t="s">
        <v>1076</v>
      </c>
      <c r="G512" s="9" t="s">
        <v>3637</v>
      </c>
      <c r="H512" s="9" t="s">
        <v>1075</v>
      </c>
      <c r="I512" s="9">
        <v>20162</v>
      </c>
      <c r="J512" s="9">
        <v>16290</v>
      </c>
      <c r="K512" s="9">
        <v>171.4</v>
      </c>
      <c r="L512" s="115">
        <f t="shared" si="21"/>
        <v>0.80795555996428925</v>
      </c>
      <c r="M512" s="96">
        <f>IF($B512="Область","",SUM('Дані з ДІСО'!J512:L512)/K512)</f>
        <v>13.179696616102683</v>
      </c>
      <c r="N512" s="9" t="str">
        <f>IF($B512="Область","",VLOOKUP(100*J512/I512,Параметри!$B$39:$C$53,2,TRUE))</f>
        <v>2. 72-100</v>
      </c>
      <c r="O512" s="9" t="str">
        <f>IF($B512="Область","",VLOOKUP(M512,Параметри!$B$21:$C$35,2,TRUE))</f>
        <v>11. 10,2-15</v>
      </c>
      <c r="P512" s="9">
        <f t="shared" si="22"/>
        <v>2</v>
      </c>
      <c r="Q512" s="9">
        <f t="shared" si="23"/>
        <v>11</v>
      </c>
      <c r="R512" s="116">
        <v>18</v>
      </c>
      <c r="S512" s="117">
        <f>IF(C512="Область",Параметри!$K$47,IF(C512="Київ",Параметри!$K$48,IF(L512&lt;Параметри!$I$42,Параметри!$K$42,IF(L512&lt;Параметри!$I$43,Параметри!$K$43,IF(L512&lt;Параметри!$I$44,Параметри!$K$44,IF(L512&lt;Параметри!$I$45,Параметри!$K$45,Параметри!$K$46))))))</f>
        <v>0.53</v>
      </c>
      <c r="T512" s="97">
        <f>IF($B512="Область",Параметри!K$63,IF($R512&lt;Параметри!$G$59,Параметри!K$58,IF($R512&lt;Параметри!$G$60,Параметри!K$59,IF($R512&lt;Параметри!$G$61,Параметри!K$60,IF($R512&lt;Параметри!$G$62,Параметри!K$61,Параметри!K$62)))))</f>
        <v>1.7000000000000001E-2</v>
      </c>
      <c r="U512" s="97">
        <f>IF($B512="Область",Параметри!L$63,IF($R512&lt;Параметри!$G$59,Параметри!L$58,IF($R512&lt;Параметри!$G$60,Параметри!L$59,IF($R512&lt;Параметри!$G$61,Параметри!L$60,IF($R512&lt;Параметри!$G$62,Параметри!L$61,Параметри!L$62)))))</f>
        <v>4.7E-2</v>
      </c>
      <c r="V512" s="98">
        <f>IF(OR(SUM('Дані з ДІСО'!G512:I512)=0,Розрахунки!H512=0),"",Розрахунки!H512/SUM('Дані з ДІСО'!G512:I512))</f>
        <v>19.991150442477878</v>
      </c>
      <c r="W512" s="9">
        <v>2021</v>
      </c>
      <c r="X512" s="9">
        <v>18</v>
      </c>
      <c r="Y512" s="9">
        <v>18.5</v>
      </c>
      <c r="Z512" s="9" t="s">
        <v>4535</v>
      </c>
      <c r="AA512" s="99">
        <v>18</v>
      </c>
      <c r="AB512" s="9" t="str">
        <f>IF('Коефіцієнти АТО'!C512="Область","",'Коефіцієнти АТО'!D512)</f>
        <v>Івано-Франківська</v>
      </c>
      <c r="AC512" s="9"/>
    </row>
    <row r="513" spans="1:29" ht="15" customHeight="1">
      <c r="A513" s="9">
        <v>512</v>
      </c>
      <c r="B513" s="9" t="s">
        <v>3145</v>
      </c>
      <c r="C513" s="9" t="s">
        <v>3146</v>
      </c>
      <c r="D513" s="9" t="s">
        <v>3582</v>
      </c>
      <c r="E513" s="9" t="s">
        <v>21</v>
      </c>
      <c r="F513" s="9" t="s">
        <v>1078</v>
      </c>
      <c r="G513" s="9" t="s">
        <v>3638</v>
      </c>
      <c r="H513" s="9" t="s">
        <v>1077</v>
      </c>
      <c r="I513" s="9">
        <v>40954</v>
      </c>
      <c r="J513" s="9">
        <v>31110</v>
      </c>
      <c r="K513" s="9">
        <v>369.1</v>
      </c>
      <c r="L513" s="115">
        <f t="shared" si="21"/>
        <v>0.75963275870488844</v>
      </c>
      <c r="M513" s="96">
        <f>IF($B513="Область","",SUM('Дані з ДІСО'!J513:L513)/K513)</f>
        <v>13.026280140883228</v>
      </c>
      <c r="N513" s="9" t="str">
        <f>IF($B513="Область","",VLOOKUP(100*J513/I513,Параметри!$B$39:$C$53,2,TRUE))</f>
        <v>2. 72-100</v>
      </c>
      <c r="O513" s="9" t="str">
        <f>IF($B513="Область","",VLOOKUP(M513,Параметри!$B$21:$C$35,2,TRUE))</f>
        <v>11. 10,2-15</v>
      </c>
      <c r="P513" s="9">
        <f t="shared" si="22"/>
        <v>2</v>
      </c>
      <c r="Q513" s="9">
        <f t="shared" si="23"/>
        <v>11</v>
      </c>
      <c r="R513" s="116">
        <v>18</v>
      </c>
      <c r="S513" s="117">
        <f>IF(C513="Область",Параметри!$K$47,IF(C513="Київ",Параметри!$K$48,IF(L513&lt;Параметри!$I$42,Параметри!$K$42,IF(L513&lt;Параметри!$I$43,Параметри!$K$43,IF(L513&lt;Параметри!$I$44,Параметри!$K$44,IF(L513&lt;Параметри!$I$45,Параметри!$K$45,Параметри!$K$46))))))</f>
        <v>0.48</v>
      </c>
      <c r="T513" s="97">
        <f>IF($B513="Область",Параметри!K$63,IF($R513&lt;Параметри!$G$59,Параметри!K$58,IF($R513&lt;Параметри!$G$60,Параметри!K$59,IF($R513&lt;Параметри!$G$61,Параметри!K$60,IF($R513&lt;Параметри!$G$62,Параметри!K$61,Параметри!K$62)))))</f>
        <v>1.7000000000000001E-2</v>
      </c>
      <c r="U513" s="97">
        <f>IF($B513="Область",Параметри!L$63,IF($R513&lt;Параметри!$G$59,Параметри!L$58,IF($R513&lt;Параметри!$G$60,Параметри!L$59,IF($R513&lt;Параметри!$G$61,Параметри!L$60,IF($R513&lt;Параметри!$G$62,Параметри!L$61,Параметри!L$62)))))</f>
        <v>4.7E-2</v>
      </c>
      <c r="V513" s="98">
        <f>IF(OR(SUM('Дані з ДІСО'!G513:I513)=0,Розрахунки!H513=0),"",Розрахунки!H513/SUM('Дані з ДІСО'!G513:I513))</f>
        <v>20.547008547008549</v>
      </c>
      <c r="W513" s="9">
        <v>2021</v>
      </c>
      <c r="X513" s="9">
        <v>18</v>
      </c>
      <c r="Y513" s="9">
        <v>17</v>
      </c>
      <c r="Z513" s="9" t="s">
        <v>4535</v>
      </c>
      <c r="AA513" s="99">
        <v>18</v>
      </c>
      <c r="AB513" s="9" t="str">
        <f>IF('Коефіцієнти АТО'!C513="Область","",'Коефіцієнти АТО'!D513)</f>
        <v>Івано-Франківська</v>
      </c>
      <c r="AC513" s="9"/>
    </row>
    <row r="514" spans="1:29" ht="15" customHeight="1">
      <c r="A514" s="9">
        <v>513</v>
      </c>
      <c r="B514" s="9" t="s">
        <v>3151</v>
      </c>
      <c r="C514" s="9" t="s">
        <v>3151</v>
      </c>
      <c r="D514" s="9" t="s">
        <v>3582</v>
      </c>
      <c r="E514" s="9" t="s">
        <v>29</v>
      </c>
      <c r="F514" s="9" t="s">
        <v>793</v>
      </c>
      <c r="G514" s="9" t="s">
        <v>3511</v>
      </c>
      <c r="H514" s="9" t="s">
        <v>1079</v>
      </c>
      <c r="I514" s="9">
        <v>26033</v>
      </c>
      <c r="J514" s="9">
        <v>22304</v>
      </c>
      <c r="K514" s="9">
        <v>377.6</v>
      </c>
      <c r="L514" s="115">
        <f t="shared" ref="L514:L577" si="24">IF($B514="Область","",J514/I514)</f>
        <v>0.85675872930511277</v>
      </c>
      <c r="M514" s="96">
        <f>IF($B514="Область","",SUM('Дані з ДІСО'!J514:L514)/K514)</f>
        <v>9.0360169491525415</v>
      </c>
      <c r="N514" s="9" t="str">
        <f>IF($B514="Область","",VLOOKUP(100*J514/I514,Параметри!$B$39:$C$53,2,TRUE))</f>
        <v>2. 72-100</v>
      </c>
      <c r="O514" s="9" t="str">
        <f>IF($B514="Область","",VLOOKUP(M514,Параметри!$B$21:$C$35,2,TRUE))</f>
        <v>10. 7-10,2</v>
      </c>
      <c r="P514" s="9">
        <f t="shared" ref="P514:P577" si="25">IF($B514="Область","",IF(MID(N514,2,1)=".",MID(N514,1,1),MID(N514,1,2))*1)</f>
        <v>2</v>
      </c>
      <c r="Q514" s="9">
        <f t="shared" ref="Q514:Q577" si="26">IF($B514="Область","",IF(MID(O514,2,1)=".",MID(O514,1,1),MID(O514,1,2))*1)</f>
        <v>10</v>
      </c>
      <c r="R514" s="116">
        <v>16.5</v>
      </c>
      <c r="S514" s="117">
        <f>IF(C514="Область",Параметри!$K$47,IF(C514="Київ",Параметри!$K$48,IF(L514&lt;Параметри!$I$42,Параметри!$K$42,IF(L514&lt;Параметри!$I$43,Параметри!$K$43,IF(L514&lt;Параметри!$I$44,Параметри!$K$44,IF(L514&lt;Параметри!$I$45,Параметри!$K$45,Параметри!$K$46))))))</f>
        <v>0.53</v>
      </c>
      <c r="T514" s="97">
        <f>IF($B514="Область",Параметри!K$63,IF($R514&lt;Параметри!$G$59,Параметри!K$58,IF($R514&lt;Параметри!$G$60,Параметри!K$59,IF($R514&lt;Параметри!$G$61,Параметри!K$60,IF($R514&lt;Параметри!$G$62,Параметри!K$61,Параметри!K$62)))))</f>
        <v>1.7000000000000001E-2</v>
      </c>
      <c r="U514" s="97">
        <f>IF($B514="Область",Параметри!L$63,IF($R514&lt;Параметри!$G$59,Параметри!L$58,IF($R514&lt;Параметри!$G$60,Параметри!L$59,IF($R514&lt;Параметри!$G$61,Параметри!L$60,IF($R514&lt;Параметри!$G$62,Параметри!L$61,Параметри!L$62)))))</f>
        <v>4.7E-2</v>
      </c>
      <c r="V514" s="98">
        <f>IF(OR(SUM('Дані з ДІСО'!G514:I514)=0,Розрахунки!H514=0),"",Розрахунки!H514/SUM('Дані з ДІСО'!G514:I514))</f>
        <v>20.431137724550897</v>
      </c>
      <c r="W514" s="9">
        <v>2021</v>
      </c>
      <c r="X514" s="9">
        <v>15.5</v>
      </c>
      <c r="Y514" s="9">
        <v>17.5</v>
      </c>
      <c r="Z514" s="9" t="s">
        <v>4536</v>
      </c>
      <c r="AA514" s="99">
        <v>16.5</v>
      </c>
      <c r="AB514" s="9" t="str">
        <f>IF('Коефіцієнти АТО'!C514="Область","",'Коефіцієнти АТО'!D514)</f>
        <v>Івано-Франківська</v>
      </c>
      <c r="AC514" s="9"/>
    </row>
    <row r="515" spans="1:29" ht="15" customHeight="1">
      <c r="A515" s="9">
        <v>514</v>
      </c>
      <c r="B515" s="9" t="s">
        <v>3145</v>
      </c>
      <c r="C515" s="9" t="s">
        <v>3146</v>
      </c>
      <c r="D515" s="9" t="s">
        <v>3582</v>
      </c>
      <c r="E515" s="9" t="s">
        <v>21</v>
      </c>
      <c r="F515" s="9" t="s">
        <v>1081</v>
      </c>
      <c r="G515" s="9" t="s">
        <v>3639</v>
      </c>
      <c r="H515" s="9" t="s">
        <v>1080</v>
      </c>
      <c r="I515" s="9">
        <v>28505</v>
      </c>
      <c r="J515" s="9">
        <v>19409</v>
      </c>
      <c r="K515" s="9">
        <v>249.7</v>
      </c>
      <c r="L515" s="115">
        <f t="shared" si="24"/>
        <v>0.68089808805472729</v>
      </c>
      <c r="M515" s="96">
        <f>IF($B515="Область","",SUM('Дані з ДІСО'!J515:L515)/K515)</f>
        <v>11.722066479775732</v>
      </c>
      <c r="N515" s="9" t="str">
        <f>IF($B515="Область","",VLOOKUP(100*J515/I515,Параметри!$B$39:$C$53,2,TRUE))</f>
        <v>3. 66-72</v>
      </c>
      <c r="O515" s="9" t="str">
        <f>IF($B515="Область","",VLOOKUP(M515,Параметри!$B$21:$C$35,2,TRUE))</f>
        <v>11. 10,2-15</v>
      </c>
      <c r="P515" s="9">
        <f t="shared" si="25"/>
        <v>3</v>
      </c>
      <c r="Q515" s="9">
        <f t="shared" si="26"/>
        <v>11</v>
      </c>
      <c r="R515" s="116">
        <v>16</v>
      </c>
      <c r="S515" s="117">
        <f>IF(C515="Область",Параметри!$K$47,IF(C515="Київ",Параметри!$K$48,IF(L515&lt;Параметри!$I$42,Параметри!$K$42,IF(L515&lt;Параметри!$I$43,Параметри!$K$43,IF(L515&lt;Параметри!$I$44,Параметри!$K$44,IF(L515&lt;Параметри!$I$45,Параметри!$K$45,Параметри!$K$46))))))</f>
        <v>0.48</v>
      </c>
      <c r="T515" s="97">
        <f>IF($B515="Область",Параметри!K$63,IF($R515&lt;Параметри!$G$59,Параметри!K$58,IF($R515&lt;Параметри!$G$60,Параметри!K$59,IF($R515&lt;Параметри!$G$61,Параметри!K$60,IF($R515&lt;Параметри!$G$62,Параметри!K$61,Параметри!K$62)))))</f>
        <v>1.7000000000000001E-2</v>
      </c>
      <c r="U515" s="97">
        <f>IF($B515="Область",Параметри!L$63,IF($R515&lt;Параметри!$G$59,Параметри!L$58,IF($R515&lt;Параметри!$G$60,Параметри!L$59,IF($R515&lt;Параметри!$G$61,Параметри!L$60,IF($R515&lt;Параметри!$G$62,Параметри!L$61,Параметри!L$62)))))</f>
        <v>4.7E-2</v>
      </c>
      <c r="V515" s="98">
        <f>IF(OR(SUM('Дані з ДІСО'!G515:I515)=0,Розрахунки!H515=0),"",Розрахунки!H515/SUM('Дані з ДІСО'!G515:I515))</f>
        <v>18.293749999999999</v>
      </c>
      <c r="W515" s="9">
        <v>2021</v>
      </c>
      <c r="X515" s="9">
        <v>18</v>
      </c>
      <c r="Y515" s="9">
        <v>15</v>
      </c>
      <c r="Z515" s="9" t="s">
        <v>4536</v>
      </c>
      <c r="AA515" s="99">
        <v>16</v>
      </c>
      <c r="AB515" s="9" t="str">
        <f>IF('Коефіцієнти АТО'!C515="Область","",'Коефіцієнти АТО'!D515)</f>
        <v>Івано-Франківська</v>
      </c>
      <c r="AC515" s="9"/>
    </row>
    <row r="516" spans="1:29" ht="15" customHeight="1">
      <c r="A516" s="9">
        <v>515</v>
      </c>
      <c r="B516" s="9" t="s">
        <v>3151</v>
      </c>
      <c r="C516" s="9" t="s">
        <v>3151</v>
      </c>
      <c r="D516" s="9" t="s">
        <v>3582</v>
      </c>
      <c r="E516" s="9" t="s">
        <v>29</v>
      </c>
      <c r="F516" s="9" t="s">
        <v>1083</v>
      </c>
      <c r="G516" s="9" t="s">
        <v>3640</v>
      </c>
      <c r="H516" s="9" t="s">
        <v>1082</v>
      </c>
      <c r="I516" s="9">
        <v>6540</v>
      </c>
      <c r="J516" s="9">
        <v>5007</v>
      </c>
      <c r="K516" s="9">
        <v>130.4</v>
      </c>
      <c r="L516" s="115">
        <f t="shared" si="24"/>
        <v>0.76559633027522933</v>
      </c>
      <c r="M516" s="96">
        <f>IF($B516="Область","",SUM('Дані з ДІСО'!J516:L516)/K516)</f>
        <v>3.9800613496932513</v>
      </c>
      <c r="N516" s="9" t="str">
        <f>IF($B516="Область","",VLOOKUP(100*J516/I516,Параметри!$B$39:$C$53,2,TRUE))</f>
        <v>2. 72-100</v>
      </c>
      <c r="O516" s="9" t="str">
        <f>IF($B516="Область","",VLOOKUP(M516,Параметри!$B$21:$C$35,2,TRUE))</f>
        <v>6. 3,9-4,1</v>
      </c>
      <c r="P516" s="9">
        <f t="shared" si="25"/>
        <v>2</v>
      </c>
      <c r="Q516" s="9">
        <f t="shared" si="26"/>
        <v>6</v>
      </c>
      <c r="R516" s="116">
        <v>11</v>
      </c>
      <c r="S516" s="117">
        <f>IF(C516="Область",Параметри!$K$47,IF(C516="Київ",Параметри!$K$48,IF(L516&lt;Параметри!$I$42,Параметри!$K$42,IF(L516&lt;Параметри!$I$43,Параметри!$K$43,IF(L516&lt;Параметри!$I$44,Параметри!$K$44,IF(L516&lt;Параметри!$I$45,Параметри!$K$45,Параметри!$K$46))))))</f>
        <v>0.48</v>
      </c>
      <c r="T516" s="97">
        <f>IF($B516="Область",Параметри!K$63,IF($R516&lt;Параметри!$G$59,Параметри!K$58,IF($R516&lt;Параметри!$G$60,Параметри!K$59,IF($R516&lt;Параметри!$G$61,Параметри!K$60,IF($R516&lt;Параметри!$G$62,Параметри!K$61,Параметри!K$62)))))</f>
        <v>1.7000000000000001E-2</v>
      </c>
      <c r="U516" s="97">
        <f>IF($B516="Область",Параметри!L$63,IF($R516&lt;Параметри!$G$59,Параметри!L$58,IF($R516&lt;Параметри!$G$60,Параметри!L$59,IF($R516&lt;Параметри!$G$61,Параметри!L$60,IF($R516&lt;Параметри!$G$62,Параметри!L$61,Параметри!L$62)))))</f>
        <v>4.7E-2</v>
      </c>
      <c r="V516" s="98">
        <f>IF(OR(SUM('Дані з ДІСО'!G516:I516)=0,Розрахунки!H516=0),"",Розрахунки!H516/SUM('Дані з ДІСО'!G516:I516))</f>
        <v>9.1052631578947363</v>
      </c>
      <c r="W516" s="9">
        <v>2021</v>
      </c>
      <c r="X516" s="9">
        <v>13.5</v>
      </c>
      <c r="Y516" s="9">
        <v>10</v>
      </c>
      <c r="Z516" s="9" t="s">
        <v>4536</v>
      </c>
      <c r="AA516" s="99">
        <v>11</v>
      </c>
      <c r="AB516" s="9" t="str">
        <f>IF('Коефіцієнти АТО'!C516="Область","",'Коефіцієнти АТО'!D516)</f>
        <v>Івано-Франківська</v>
      </c>
      <c r="AC516" s="9"/>
    </row>
    <row r="517" spans="1:29" ht="15" customHeight="1">
      <c r="A517" s="9">
        <v>516</v>
      </c>
      <c r="B517" s="9" t="s">
        <v>3176</v>
      </c>
      <c r="C517" s="9" t="s">
        <v>3146</v>
      </c>
      <c r="D517" s="9" t="s">
        <v>3582</v>
      </c>
      <c r="E517" s="9" t="s">
        <v>78</v>
      </c>
      <c r="F517" s="9" t="s">
        <v>1085</v>
      </c>
      <c r="G517" s="9" t="s">
        <v>3641</v>
      </c>
      <c r="H517" s="9" t="s">
        <v>1084</v>
      </c>
      <c r="I517" s="9">
        <v>13674</v>
      </c>
      <c r="J517" s="9">
        <v>5670</v>
      </c>
      <c r="K517" s="9">
        <v>273.7</v>
      </c>
      <c r="L517" s="115">
        <f t="shared" si="24"/>
        <v>0.41465555068012289</v>
      </c>
      <c r="M517" s="96">
        <f>IF($B517="Область","",SUM('Дані з ДІСО'!J517:L517)/K517)</f>
        <v>7.3839970770917063</v>
      </c>
      <c r="N517" s="9" t="str">
        <f>IF($B517="Область","",VLOOKUP(100*J517/I517,Параметри!$B$39:$C$53,2,TRUE))</f>
        <v>9. 26-43</v>
      </c>
      <c r="O517" s="9" t="str">
        <f>IF($B517="Область","",VLOOKUP(M517,Параметри!$B$21:$C$35,2,TRUE))</f>
        <v>10. 7-10,2</v>
      </c>
      <c r="P517" s="9">
        <f t="shared" si="25"/>
        <v>9</v>
      </c>
      <c r="Q517" s="9">
        <f t="shared" si="26"/>
        <v>10</v>
      </c>
      <c r="R517" s="116">
        <v>20</v>
      </c>
      <c r="S517" s="117">
        <f>IF(C517="Область",Параметри!$K$47,IF(C517="Київ",Параметри!$K$48,IF(L517&lt;Параметри!$I$42,Параметри!$K$42,IF(L517&lt;Параметри!$I$43,Параметри!$K$43,IF(L517&lt;Параметри!$I$44,Параметри!$K$44,IF(L517&lt;Параметри!$I$45,Параметри!$K$45,Параметри!$K$46))))))</f>
        <v>0.43</v>
      </c>
      <c r="T517" s="97">
        <f>IF($B517="Область",Параметри!K$63,IF($R517&lt;Параметри!$G$59,Параметри!K$58,IF($R517&lt;Параметри!$G$60,Параметри!K$59,IF($R517&lt;Параметри!$G$61,Параметри!K$60,IF($R517&lt;Параметри!$G$62,Параметри!K$61,Параметри!K$62)))))</f>
        <v>7.4999999999999997E-2</v>
      </c>
      <c r="U517" s="97">
        <f>IF($B517="Область",Параметри!L$63,IF($R517&lt;Параметри!$G$59,Параметри!L$58,IF($R517&lt;Параметри!$G$60,Параметри!L$59,IF($R517&lt;Параметри!$G$61,Параметри!L$60,IF($R517&lt;Параметри!$G$62,Параметри!L$61,Параметри!L$62)))))</f>
        <v>4.7E-2</v>
      </c>
      <c r="V517" s="98">
        <f>IF(OR(SUM('Дані з ДІСО'!G517:I517)=0,Розрахунки!H517=0),"",Розрахунки!H517/SUM('Дані з ДІСО'!G517:I517))</f>
        <v>26.246753246753247</v>
      </c>
      <c r="W517" s="9" t="s">
        <v>3176</v>
      </c>
      <c r="X517" s="9">
        <v>18</v>
      </c>
      <c r="Y517" s="9">
        <v>21</v>
      </c>
      <c r="Z517" s="9" t="s">
        <v>4536</v>
      </c>
      <c r="AA517" s="99">
        <v>20</v>
      </c>
      <c r="AB517" s="9" t="str">
        <f>IF('Коефіцієнти АТО'!C517="Область","",'Коефіцієнти АТО'!D517)</f>
        <v>Івано-Франківська</v>
      </c>
      <c r="AC517" s="9"/>
    </row>
    <row r="518" spans="1:29" ht="15" customHeight="1">
      <c r="A518" s="9">
        <v>517</v>
      </c>
      <c r="B518" s="9" t="s">
        <v>3097</v>
      </c>
      <c r="C518" s="9" t="s">
        <v>3097</v>
      </c>
      <c r="D518" s="9" t="s">
        <v>3642</v>
      </c>
      <c r="E518" s="9" t="s">
        <v>15</v>
      </c>
      <c r="F518" s="9" t="s">
        <v>1090</v>
      </c>
      <c r="G518" s="9" t="s">
        <v>3122</v>
      </c>
      <c r="H518" s="9" t="s">
        <v>1089</v>
      </c>
      <c r="I518" s="9"/>
      <c r="J518" s="9"/>
      <c r="K518" s="9" t="s">
        <v>4534</v>
      </c>
      <c r="L518" s="115" t="str">
        <f t="shared" si="24"/>
        <v/>
      </c>
      <c r="M518" s="96" t="str">
        <f>IF($B518="Область","",SUM('Дані з ДІСО'!J518:L518)/K518)</f>
        <v/>
      </c>
      <c r="N518" s="9" t="str">
        <f>IF($B518="Область","",VLOOKUP(100*J518/I518,Параметри!$B$39:$C$53,2,TRUE))</f>
        <v/>
      </c>
      <c r="O518" s="9" t="str">
        <f>IF($B518="Область","",VLOOKUP(M518,Параметри!$B$21:$C$35,2,TRUE))</f>
        <v/>
      </c>
      <c r="P518" s="9" t="str">
        <f t="shared" si="25"/>
        <v/>
      </c>
      <c r="Q518" s="9" t="str">
        <f t="shared" si="26"/>
        <v/>
      </c>
      <c r="R518" s="116">
        <v>20</v>
      </c>
      <c r="S518" s="117">
        <f>IF(C518="Область",Параметри!$K$47,IF(C518="Київ",Параметри!$K$48,IF(L518&lt;Параметри!$I$42,Параметри!$K$42,IF(L518&lt;Параметри!$I$43,Параметри!$K$43,IF(L518&lt;Параметри!$I$44,Параметри!$K$44,IF(L518&lt;Параметри!$I$45,Параметри!$K$45,Параметри!$K$46))))))</f>
        <v>0.23</v>
      </c>
      <c r="T518" s="97">
        <f>IF($B518="Область",Параметри!K$63,IF($R518&lt;Параметри!$G$59,Параметри!K$58,IF($R518&lt;Параметри!$G$60,Параметри!K$59,IF($R518&lt;Параметри!$G$61,Параметри!K$60,IF($R518&lt;Параметри!$G$62,Параметри!K$61,Параметри!K$62)))))</f>
        <v>7.0000000000000007E-2</v>
      </c>
      <c r="U518" s="97">
        <f>IF($B518="Область",Параметри!L$63,IF($R518&lt;Параметри!$G$59,Параметри!L$58,IF($R518&lt;Параметри!$G$60,Параметри!L$59,IF($R518&lt;Параметри!$G$61,Параметри!L$60,IF($R518&lt;Параметри!$G$62,Параметри!L$61,Параметри!L$62)))))</f>
        <v>0.10100000000000001</v>
      </c>
      <c r="V518" s="98">
        <f>IF(OR(SUM('Дані з ДІСО'!G518:I518)=0,Розрахунки!H518=0),"",Розрахунки!H518/SUM('Дані з ДІСО'!G518:I518))</f>
        <v>24.709302325581394</v>
      </c>
      <c r="W518" s="9" t="s">
        <v>3097</v>
      </c>
      <c r="X518" s="9">
        <v>20</v>
      </c>
      <c r="Y518" s="9">
        <v>20</v>
      </c>
      <c r="Z518" s="9" t="s">
        <v>4535</v>
      </c>
      <c r="AA518" s="99">
        <v>20</v>
      </c>
      <c r="AB518" s="9" t="str">
        <f>IF('Коефіцієнти АТО'!C518="Область","",'Коефіцієнти АТО'!D518)</f>
        <v/>
      </c>
      <c r="AC518" s="9"/>
    </row>
    <row r="519" spans="1:29" ht="15" customHeight="1">
      <c r="A519" s="9">
        <v>518</v>
      </c>
      <c r="B519" s="9" t="s">
        <v>3151</v>
      </c>
      <c r="C519" s="9" t="s">
        <v>3151</v>
      </c>
      <c r="D519" s="9" t="s">
        <v>3642</v>
      </c>
      <c r="E519" s="9" t="s">
        <v>29</v>
      </c>
      <c r="F519" s="9" t="s">
        <v>1094</v>
      </c>
      <c r="G519" s="9" t="s">
        <v>3643</v>
      </c>
      <c r="H519" s="9" t="s">
        <v>1093</v>
      </c>
      <c r="I519" s="9">
        <v>10565</v>
      </c>
      <c r="J519" s="9">
        <v>5827</v>
      </c>
      <c r="K519" s="9">
        <v>245.4</v>
      </c>
      <c r="L519" s="115">
        <f t="shared" si="24"/>
        <v>0.55153809749171789</v>
      </c>
      <c r="M519" s="96">
        <f>IF($B519="Область","",SUM('Дані з ДІСО'!J519:L519)/K519)</f>
        <v>4.7249388753056234</v>
      </c>
      <c r="N519" s="9" t="str">
        <f>IF($B519="Область","",VLOOKUP(100*J519/I519,Параметри!$B$39:$C$53,2,TRUE))</f>
        <v>6. 53-58</v>
      </c>
      <c r="O519" s="9" t="str">
        <f>IF($B519="Область","",VLOOKUP(M519,Параметри!$B$21:$C$35,2,TRUE))</f>
        <v>8. 4,5-5,8</v>
      </c>
      <c r="P519" s="9">
        <f t="shared" si="25"/>
        <v>6</v>
      </c>
      <c r="Q519" s="9">
        <f t="shared" si="26"/>
        <v>8</v>
      </c>
      <c r="R519" s="116">
        <v>17</v>
      </c>
      <c r="S519" s="117">
        <f>IF(C519="Область",Параметри!$K$47,IF(C519="Київ",Параметри!$K$48,IF(L519&lt;Параметри!$I$42,Параметри!$K$42,IF(L519&lt;Параметри!$I$43,Параметри!$K$43,IF(L519&lt;Параметри!$I$44,Параметри!$K$44,IF(L519&lt;Параметри!$I$45,Параметри!$K$45,Параметри!$K$46))))))</f>
        <v>0.43</v>
      </c>
      <c r="T519" s="97">
        <f>IF($B519="Область",Параметри!K$63,IF($R519&lt;Параметри!$G$59,Параметри!K$58,IF($R519&lt;Параметри!$G$60,Параметри!K$59,IF($R519&lt;Параметри!$G$61,Параметри!K$60,IF($R519&lt;Параметри!$G$62,Параметри!K$61,Параметри!K$62)))))</f>
        <v>1.7000000000000001E-2</v>
      </c>
      <c r="U519" s="97">
        <f>IF($B519="Область",Параметри!L$63,IF($R519&lt;Параметри!$G$59,Параметри!L$58,IF($R519&lt;Параметри!$G$60,Параметри!L$59,IF($R519&lt;Параметри!$G$61,Параметри!L$60,IF($R519&lt;Параметри!$G$62,Параметри!L$61,Параметри!L$62)))))</f>
        <v>4.7E-2</v>
      </c>
      <c r="V519" s="98">
        <f>IF(OR(SUM('Дані з ДІСО'!G519:I519)=0,Розрахунки!H519=0),"",Розрахунки!H519/SUM('Дані з ДІСО'!G519:I519))</f>
        <v>25.766666666666666</v>
      </c>
      <c r="W519" s="9">
        <v>2016</v>
      </c>
      <c r="X519" s="9">
        <v>17</v>
      </c>
      <c r="Y519" s="9">
        <v>16.5</v>
      </c>
      <c r="Z519" s="9" t="s">
        <v>4535</v>
      </c>
      <c r="AA519" s="99">
        <v>17</v>
      </c>
      <c r="AB519" s="9" t="str">
        <f>IF('Коефіцієнти АТО'!C519="Область","",'Коефіцієнти АТО'!D519)</f>
        <v>Київська</v>
      </c>
      <c r="AC519" s="9"/>
    </row>
    <row r="520" spans="1:29" ht="15" customHeight="1">
      <c r="A520" s="9">
        <v>519</v>
      </c>
      <c r="B520" s="9" t="s">
        <v>3151</v>
      </c>
      <c r="C520" s="9" t="s">
        <v>3151</v>
      </c>
      <c r="D520" s="9" t="s">
        <v>3642</v>
      </c>
      <c r="E520" s="9" t="s">
        <v>29</v>
      </c>
      <c r="F520" s="9" t="s">
        <v>1096</v>
      </c>
      <c r="G520" s="9" t="s">
        <v>3644</v>
      </c>
      <c r="H520" s="9" t="s">
        <v>1095</v>
      </c>
      <c r="I520" s="9">
        <v>7904</v>
      </c>
      <c r="J520" s="9">
        <v>1131</v>
      </c>
      <c r="K520" s="9">
        <v>157.5</v>
      </c>
      <c r="L520" s="115">
        <f t="shared" si="24"/>
        <v>0.14309210526315788</v>
      </c>
      <c r="M520" s="96">
        <f>IF($B520="Область","",SUM('Дані з ДІСО'!J520:L520)/K520)</f>
        <v>6.6158730158730155</v>
      </c>
      <c r="N520" s="9" t="str">
        <f>IF($B520="Область","",VLOOKUP(100*J520/I520,Параметри!$B$39:$C$53,2,TRUE))</f>
        <v>13. 12-19</v>
      </c>
      <c r="O520" s="9" t="str">
        <f>IF($B520="Область","",VLOOKUP(M520,Параметри!$B$21:$C$35,2,TRUE))</f>
        <v>9. 5,8-7</v>
      </c>
      <c r="P520" s="9">
        <f t="shared" si="25"/>
        <v>13</v>
      </c>
      <c r="Q520" s="9">
        <f t="shared" si="26"/>
        <v>9</v>
      </c>
      <c r="R520" s="116">
        <v>20</v>
      </c>
      <c r="S520" s="117">
        <f>IF(C520="Область",Параметри!$K$47,IF(C520="Київ",Параметри!$K$48,IF(L520&lt;Параметри!$I$42,Параметри!$K$42,IF(L520&lt;Параметри!$I$43,Параметри!$K$43,IF(L520&lt;Параметри!$I$44,Параметри!$K$44,IF(L520&lt;Параметри!$I$45,Параметри!$K$45,Параметри!$K$46))))))</f>
        <v>0.23</v>
      </c>
      <c r="T520" s="97">
        <f>IF($B520="Область",Параметри!K$63,IF($R520&lt;Параметри!$G$59,Параметри!K$58,IF($R520&lt;Параметри!$G$60,Параметри!K$59,IF($R520&lt;Параметри!$G$61,Параметри!K$60,IF($R520&lt;Параметри!$G$62,Параметри!K$61,Параметри!K$62)))))</f>
        <v>7.4999999999999997E-2</v>
      </c>
      <c r="U520" s="97">
        <f>IF($B520="Область",Параметри!L$63,IF($R520&lt;Параметри!$G$59,Параметри!L$58,IF($R520&lt;Параметри!$G$60,Параметри!L$59,IF($R520&lt;Параметри!$G$61,Параметри!L$60,IF($R520&lt;Параметри!$G$62,Параметри!L$61,Параметри!L$62)))))</f>
        <v>4.7E-2</v>
      </c>
      <c r="V520" s="98">
        <f>IF(OR(SUM('Дані з ДІСО'!G520:I520)=0,Розрахунки!H520=0),"",Розрахунки!H520/SUM('Дані з ДІСО'!G520:I520))</f>
        <v>25.414634146341463</v>
      </c>
      <c r="W520" s="9">
        <v>2017</v>
      </c>
      <c r="X520" s="9">
        <v>20</v>
      </c>
      <c r="Y520" s="9">
        <v>19</v>
      </c>
      <c r="Z520" s="9" t="s">
        <v>4535</v>
      </c>
      <c r="AA520" s="99">
        <v>20</v>
      </c>
      <c r="AB520" s="9" t="str">
        <f>IF('Коефіцієнти АТО'!C520="Область","",'Коефіцієнти АТО'!D520)</f>
        <v>Київська</v>
      </c>
      <c r="AC520" s="9"/>
    </row>
    <row r="521" spans="1:29" ht="15" customHeight="1">
      <c r="A521" s="9">
        <v>520</v>
      </c>
      <c r="B521" s="9" t="s">
        <v>3148</v>
      </c>
      <c r="C521" s="9" t="s">
        <v>3148</v>
      </c>
      <c r="D521" s="9" t="s">
        <v>3642</v>
      </c>
      <c r="E521" s="9" t="s">
        <v>24</v>
      </c>
      <c r="F521" s="9" t="s">
        <v>1098</v>
      </c>
      <c r="G521" s="9" t="s">
        <v>3645</v>
      </c>
      <c r="H521" s="9" t="s">
        <v>1097</v>
      </c>
      <c r="I521" s="9">
        <v>5511</v>
      </c>
      <c r="J521" s="9">
        <v>5511</v>
      </c>
      <c r="K521" s="9">
        <v>231.8</v>
      </c>
      <c r="L521" s="115">
        <f t="shared" si="24"/>
        <v>1</v>
      </c>
      <c r="M521" s="96">
        <f>IF($B521="Область","",SUM('Дані з ДІСО'!J521:L521)/K521)</f>
        <v>1.3287316652286454</v>
      </c>
      <c r="N521" s="9" t="str">
        <f>IF($B521="Область","",VLOOKUP(100*J521/I521,Параметри!$B$39:$C$53,2,TRUE))</f>
        <v>1. 100%</v>
      </c>
      <c r="O521" s="9" t="str">
        <f>IF($B521="Область","",VLOOKUP(M521,Параметри!$B$21:$C$35,2,TRUE))</f>
        <v>2. 1-1,4</v>
      </c>
      <c r="P521" s="9">
        <f t="shared" si="25"/>
        <v>1</v>
      </c>
      <c r="Q521" s="9">
        <f t="shared" si="26"/>
        <v>2</v>
      </c>
      <c r="R521" s="116">
        <v>12</v>
      </c>
      <c r="S521" s="117">
        <f>IF(C521="Область",Параметри!$K$47,IF(C521="Київ",Параметри!$K$48,IF(L521&lt;Параметри!$I$42,Параметри!$K$42,IF(L521&lt;Параметри!$I$43,Параметри!$K$43,IF(L521&lt;Параметри!$I$44,Параметри!$K$44,IF(L521&lt;Параметри!$I$45,Параметри!$K$45,Параметри!$K$46))))))</f>
        <v>0.53</v>
      </c>
      <c r="T521" s="97">
        <f>IF($B521="Область",Параметри!K$63,IF($R521&lt;Параметри!$G$59,Параметри!K$58,IF($R521&lt;Параметри!$G$60,Параметри!K$59,IF($R521&lt;Параметри!$G$61,Параметри!K$60,IF($R521&lt;Параметри!$G$62,Параметри!K$61,Параметри!K$62)))))</f>
        <v>1.7000000000000001E-2</v>
      </c>
      <c r="U521" s="97">
        <f>IF($B521="Область",Параметри!L$63,IF($R521&lt;Параметри!$G$59,Параметри!L$58,IF($R521&lt;Параметри!$G$60,Параметри!L$59,IF($R521&lt;Параметри!$G$61,Параметри!L$60,IF($R521&lt;Параметри!$G$62,Параметри!L$61,Параметри!L$62)))))</f>
        <v>4.7E-2</v>
      </c>
      <c r="V521" s="98">
        <f>IF(OR(SUM('Дані з ДІСО'!G521:I521)=0,Розрахунки!H521=0),"",Розрахунки!H521/SUM('Дані з ДІСО'!G521:I521))</f>
        <v>11.407407407407407</v>
      </c>
      <c r="W521" s="9">
        <v>2018</v>
      </c>
      <c r="X521" s="9">
        <v>12.5</v>
      </c>
      <c r="Y521" s="9">
        <v>11</v>
      </c>
      <c r="Z521" s="9" t="s">
        <v>4536</v>
      </c>
      <c r="AA521" s="99">
        <v>12</v>
      </c>
      <c r="AB521" s="9" t="str">
        <f>IF('Коефіцієнти АТО'!C521="Область","",'Коефіцієнти АТО'!D521)</f>
        <v>Київська</v>
      </c>
      <c r="AC521" s="9"/>
    </row>
    <row r="522" spans="1:29" ht="15" customHeight="1">
      <c r="A522" s="9">
        <v>521</v>
      </c>
      <c r="B522" s="9" t="s">
        <v>3151</v>
      </c>
      <c r="C522" s="9" t="s">
        <v>3151</v>
      </c>
      <c r="D522" s="9" t="s">
        <v>3642</v>
      </c>
      <c r="E522" s="9" t="s">
        <v>29</v>
      </c>
      <c r="F522" s="9" t="s">
        <v>1100</v>
      </c>
      <c r="G522" s="9" t="s">
        <v>3646</v>
      </c>
      <c r="H522" s="9" t="s">
        <v>1099</v>
      </c>
      <c r="I522" s="9">
        <v>30237</v>
      </c>
      <c r="J522" s="9">
        <v>20776</v>
      </c>
      <c r="K522" s="9">
        <v>530.6</v>
      </c>
      <c r="L522" s="115">
        <f t="shared" si="24"/>
        <v>0.68710520223567151</v>
      </c>
      <c r="M522" s="96">
        <f>IF($B522="Область","",SUM('Дані з ДІСО'!J522:L522)/K522)</f>
        <v>7.818507350169619</v>
      </c>
      <c r="N522" s="9" t="str">
        <f>IF($B522="Область","",VLOOKUP(100*J522/I522,Параметри!$B$39:$C$53,2,TRUE))</f>
        <v>3. 66-72</v>
      </c>
      <c r="O522" s="9" t="str">
        <f>IF($B522="Область","",VLOOKUP(M522,Параметри!$B$21:$C$35,2,TRUE))</f>
        <v>10. 7-10,2</v>
      </c>
      <c r="P522" s="9">
        <f t="shared" si="25"/>
        <v>3</v>
      </c>
      <c r="Q522" s="9">
        <f t="shared" si="26"/>
        <v>10</v>
      </c>
      <c r="R522" s="116">
        <v>18.5</v>
      </c>
      <c r="S522" s="117">
        <f>IF(C522="Область",Параметри!$K$47,IF(C522="Київ",Параметри!$K$48,IF(L522&lt;Параметри!$I$42,Параметри!$K$42,IF(L522&lt;Параметри!$I$43,Параметри!$K$43,IF(L522&lt;Параметри!$I$44,Параметри!$K$44,IF(L522&lt;Параметри!$I$45,Параметри!$K$45,Параметри!$K$46))))))</f>
        <v>0.48</v>
      </c>
      <c r="T522" s="97">
        <f>IF($B522="Область",Параметри!K$63,IF($R522&lt;Параметри!$G$59,Параметри!K$58,IF($R522&lt;Параметри!$G$60,Параметри!K$59,IF($R522&lt;Параметри!$G$61,Параметри!K$60,IF($R522&lt;Параметри!$G$62,Параметри!K$61,Параметри!K$62)))))</f>
        <v>1.7000000000000001E-2</v>
      </c>
      <c r="U522" s="97">
        <f>IF($B522="Область",Параметри!L$63,IF($R522&lt;Параметри!$G$59,Параметри!L$58,IF($R522&lt;Параметри!$G$60,Параметри!L$59,IF($R522&lt;Параметри!$G$61,Параметри!L$60,IF($R522&lt;Параметри!$G$62,Параметри!L$61,Параметри!L$62)))))</f>
        <v>4.7E-2</v>
      </c>
      <c r="V522" s="98">
        <f>IF(OR(SUM('Дані з ДІСО'!G522:I522)=0,Розрахунки!H522=0),"",Розрахунки!H522/SUM('Дані з ДІСО'!G522:I522))</f>
        <v>21.384020618556701</v>
      </c>
      <c r="W522" s="9">
        <v>2018</v>
      </c>
      <c r="X522" s="9">
        <v>15.5</v>
      </c>
      <c r="Y522" s="9">
        <v>19.5</v>
      </c>
      <c r="Z522" s="9" t="s">
        <v>4536</v>
      </c>
      <c r="AA522" s="99">
        <v>18.5</v>
      </c>
      <c r="AB522" s="9" t="str">
        <f>IF('Коефіцієнти АТО'!C522="Область","",'Коефіцієнти АТО'!D522)</f>
        <v>Київська</v>
      </c>
      <c r="AC522" s="9"/>
    </row>
    <row r="523" spans="1:29" ht="15" customHeight="1">
      <c r="A523" s="9">
        <v>522</v>
      </c>
      <c r="B523" s="9" t="s">
        <v>3148</v>
      </c>
      <c r="C523" s="9" t="s">
        <v>3148</v>
      </c>
      <c r="D523" s="9" t="s">
        <v>3642</v>
      </c>
      <c r="E523" s="9" t="s">
        <v>24</v>
      </c>
      <c r="F523" s="9" t="s">
        <v>1102</v>
      </c>
      <c r="G523" s="9" t="s">
        <v>3647</v>
      </c>
      <c r="H523" s="9" t="s">
        <v>1101</v>
      </c>
      <c r="I523" s="9">
        <v>4367</v>
      </c>
      <c r="J523" s="9">
        <v>4367</v>
      </c>
      <c r="K523" s="9">
        <v>262.8</v>
      </c>
      <c r="L523" s="115">
        <f t="shared" si="24"/>
        <v>1</v>
      </c>
      <c r="M523" s="96">
        <f>IF($B523="Область","",SUM('Дані з ДІСО'!J523:L523)/K523)</f>
        <v>1.7770167427701673</v>
      </c>
      <c r="N523" s="9" t="str">
        <f>IF($B523="Область","",VLOOKUP(100*J523/I523,Параметри!$B$39:$C$53,2,TRUE))</f>
        <v>1. 100%</v>
      </c>
      <c r="O523" s="9" t="str">
        <f>IF($B523="Область","",VLOOKUP(M523,Параметри!$B$21:$C$35,2,TRUE))</f>
        <v>3. 1,4-2,1</v>
      </c>
      <c r="P523" s="9">
        <f t="shared" si="25"/>
        <v>1</v>
      </c>
      <c r="Q523" s="9">
        <f t="shared" si="26"/>
        <v>3</v>
      </c>
      <c r="R523" s="116">
        <v>12</v>
      </c>
      <c r="S523" s="117">
        <f>IF(C523="Область",Параметри!$K$47,IF(C523="Київ",Параметри!$K$48,IF(L523&lt;Параметри!$I$42,Параметри!$K$42,IF(L523&lt;Параметри!$I$43,Параметри!$K$43,IF(L523&lt;Параметри!$I$44,Параметри!$K$44,IF(L523&lt;Параметри!$I$45,Параметри!$K$45,Параметри!$K$46))))))</f>
        <v>0.53</v>
      </c>
      <c r="T523" s="97">
        <f>IF($B523="Область",Параметри!K$63,IF($R523&lt;Параметри!$G$59,Параметри!K$58,IF($R523&lt;Параметри!$G$60,Параметри!K$59,IF($R523&lt;Параметри!$G$61,Параметри!K$60,IF($R523&lt;Параметри!$G$62,Параметри!K$61,Параметри!K$62)))))</f>
        <v>1.7000000000000001E-2</v>
      </c>
      <c r="U523" s="97">
        <f>IF($B523="Область",Параметри!L$63,IF($R523&lt;Параметри!$G$59,Параметри!L$58,IF($R523&lt;Параметри!$G$60,Параметри!L$59,IF($R523&lt;Параметри!$G$61,Параметри!L$60,IF($R523&lt;Параметри!$G$62,Параметри!L$61,Параметри!L$62)))))</f>
        <v>4.7E-2</v>
      </c>
      <c r="V523" s="98">
        <f>IF(OR(SUM('Дані з ДІСО'!G523:I523)=0,Розрахунки!H523=0),"",Розрахунки!H523/SUM('Дані з ДІСО'!G523:I523))</f>
        <v>17.296296296296298</v>
      </c>
      <c r="W523" s="9">
        <v>2018</v>
      </c>
      <c r="X523" s="9">
        <v>12.5</v>
      </c>
      <c r="Y523" s="9">
        <v>11</v>
      </c>
      <c r="Z523" s="9" t="s">
        <v>4536</v>
      </c>
      <c r="AA523" s="99">
        <v>12</v>
      </c>
      <c r="AB523" s="9" t="str">
        <f>IF('Коефіцієнти АТО'!C523="Область","",'Коефіцієнти АТО'!D523)</f>
        <v>Київська</v>
      </c>
      <c r="AC523" s="9"/>
    </row>
    <row r="524" spans="1:29" ht="15" customHeight="1">
      <c r="A524" s="9">
        <v>523</v>
      </c>
      <c r="B524" s="9" t="s">
        <v>3148</v>
      </c>
      <c r="C524" s="9" t="s">
        <v>3148</v>
      </c>
      <c r="D524" s="9" t="s">
        <v>3642</v>
      </c>
      <c r="E524" s="9" t="s">
        <v>24</v>
      </c>
      <c r="F524" s="9" t="s">
        <v>1104</v>
      </c>
      <c r="G524" s="9" t="s">
        <v>3648</v>
      </c>
      <c r="H524" s="9" t="s">
        <v>1103</v>
      </c>
      <c r="I524" s="9">
        <v>10729</v>
      </c>
      <c r="J524" s="9">
        <v>10729</v>
      </c>
      <c r="K524" s="9">
        <v>278</v>
      </c>
      <c r="L524" s="115">
        <f t="shared" si="24"/>
        <v>1</v>
      </c>
      <c r="M524" s="96">
        <f>IF($B524="Область","",SUM('Дані з ДІСО'!J524:L524)/K524)</f>
        <v>3.6366906474820144</v>
      </c>
      <c r="N524" s="9" t="str">
        <f>IF($B524="Область","",VLOOKUP(100*J524/I524,Параметри!$B$39:$C$53,2,TRUE))</f>
        <v>1. 100%</v>
      </c>
      <c r="O524" s="9" t="str">
        <f>IF($B524="Область","",VLOOKUP(M524,Параметри!$B$21:$C$35,2,TRUE))</f>
        <v>5. 3-3,9</v>
      </c>
      <c r="P524" s="9">
        <f t="shared" si="25"/>
        <v>1</v>
      </c>
      <c r="Q524" s="9">
        <f t="shared" si="26"/>
        <v>5</v>
      </c>
      <c r="R524" s="116">
        <v>13.5</v>
      </c>
      <c r="S524" s="117">
        <f>IF(C524="Область",Параметри!$K$47,IF(C524="Київ",Параметри!$K$48,IF(L524&lt;Параметри!$I$42,Параметри!$K$42,IF(L524&lt;Параметри!$I$43,Параметри!$K$43,IF(L524&lt;Параметри!$I$44,Параметри!$K$44,IF(L524&lt;Параметри!$I$45,Параметри!$K$45,Параметри!$K$46))))))</f>
        <v>0.53</v>
      </c>
      <c r="T524" s="97">
        <f>IF($B524="Область",Параметри!K$63,IF($R524&lt;Параметри!$G$59,Параметри!K$58,IF($R524&lt;Параметри!$G$60,Параметри!K$59,IF($R524&lt;Параметри!$G$61,Параметри!K$60,IF($R524&lt;Параметри!$G$62,Параметри!K$61,Параметри!K$62)))))</f>
        <v>1.7000000000000001E-2</v>
      </c>
      <c r="U524" s="97">
        <f>IF($B524="Область",Параметри!L$63,IF($R524&lt;Параметри!$G$59,Параметри!L$58,IF($R524&lt;Параметри!$G$60,Параметри!L$59,IF($R524&lt;Параметри!$G$61,Параметри!L$60,IF($R524&lt;Параметри!$G$62,Параметри!L$61,Параметри!L$62)))))</f>
        <v>4.7E-2</v>
      </c>
      <c r="V524" s="98">
        <f>IF(OR(SUM('Дані з ДІСО'!G524:I524)=0,Розрахунки!H524=0),"",Розрахунки!H524/SUM('Дані з ДІСО'!G524:I524))</f>
        <v>14.867647058823529</v>
      </c>
      <c r="W524" s="9">
        <v>2018</v>
      </c>
      <c r="X524" s="9">
        <v>13.5</v>
      </c>
      <c r="Y524" s="9">
        <v>14</v>
      </c>
      <c r="Z524" s="9" t="s">
        <v>4535</v>
      </c>
      <c r="AA524" s="99">
        <v>13.5</v>
      </c>
      <c r="AB524" s="9" t="str">
        <f>IF('Коефіцієнти АТО'!C524="Область","",'Коефіцієнти АТО'!D524)</f>
        <v>Київська</v>
      </c>
      <c r="AC524" s="9"/>
    </row>
    <row r="525" spans="1:29" ht="15" customHeight="1">
      <c r="A525" s="9">
        <v>524</v>
      </c>
      <c r="B525" s="9" t="s">
        <v>3145</v>
      </c>
      <c r="C525" s="9" t="s">
        <v>3146</v>
      </c>
      <c r="D525" s="9" t="s">
        <v>3642</v>
      </c>
      <c r="E525" s="9" t="s">
        <v>21</v>
      </c>
      <c r="F525" s="9" t="s">
        <v>1106</v>
      </c>
      <c r="G525" s="9" t="s">
        <v>3649</v>
      </c>
      <c r="H525" s="9" t="s">
        <v>1105</v>
      </c>
      <c r="I525" s="9">
        <v>20245</v>
      </c>
      <c r="J525" s="9">
        <v>8310</v>
      </c>
      <c r="K525" s="9">
        <v>408.9</v>
      </c>
      <c r="L525" s="115">
        <f t="shared" si="24"/>
        <v>0.4104717214126945</v>
      </c>
      <c r="M525" s="96">
        <f>IF($B525="Область","",SUM('Дані з ДІСО'!J525:L525)/K525)</f>
        <v>5.1638542430912207</v>
      </c>
      <c r="N525" s="9" t="str">
        <f>IF($B525="Область","",VLOOKUP(100*J525/I525,Параметри!$B$39:$C$53,2,TRUE))</f>
        <v>9. 26-43</v>
      </c>
      <c r="O525" s="9" t="str">
        <f>IF($B525="Область","",VLOOKUP(M525,Параметри!$B$21:$C$35,2,TRUE))</f>
        <v>8. 4,5-5,8</v>
      </c>
      <c r="P525" s="9">
        <f t="shared" si="25"/>
        <v>9</v>
      </c>
      <c r="Q525" s="9">
        <f t="shared" si="26"/>
        <v>8</v>
      </c>
      <c r="R525" s="116">
        <v>16.5</v>
      </c>
      <c r="S525" s="117">
        <f>IF(C525="Область",Параметри!$K$47,IF(C525="Київ",Параметри!$K$48,IF(L525&lt;Параметри!$I$42,Параметри!$K$42,IF(L525&lt;Параметри!$I$43,Параметри!$K$43,IF(L525&lt;Параметри!$I$44,Параметри!$K$44,IF(L525&lt;Параметри!$I$45,Параметри!$K$45,Параметри!$K$46))))))</f>
        <v>0.43</v>
      </c>
      <c r="T525" s="97">
        <f>IF($B525="Область",Параметри!K$63,IF($R525&lt;Параметри!$G$59,Параметри!K$58,IF($R525&lt;Параметри!$G$60,Параметри!K$59,IF($R525&lt;Параметри!$G$61,Параметри!K$60,IF($R525&lt;Параметри!$G$62,Параметри!K$61,Параметри!K$62)))))</f>
        <v>1.7000000000000001E-2</v>
      </c>
      <c r="U525" s="97">
        <f>IF($B525="Область",Параметри!L$63,IF($R525&lt;Параметри!$G$59,Параметри!L$58,IF($R525&lt;Параметри!$G$60,Параметри!L$59,IF($R525&lt;Параметри!$G$61,Параметри!L$60,IF($R525&lt;Параметри!$G$62,Параметри!L$61,Параметри!L$62)))))</f>
        <v>4.7E-2</v>
      </c>
      <c r="V525" s="98">
        <f>IF(OR(SUM('Дані з ДІСО'!G525:I525)=0,Розрахунки!H525=0),"",Розрахунки!H525/SUM('Дані з ДІСО'!G525:I525))</f>
        <v>16.368217054263567</v>
      </c>
      <c r="W525" s="9">
        <v>2018</v>
      </c>
      <c r="X525" s="9">
        <v>18</v>
      </c>
      <c r="Y525" s="9">
        <v>15.5</v>
      </c>
      <c r="Z525" s="9" t="s">
        <v>4536</v>
      </c>
      <c r="AA525" s="99">
        <v>16.5</v>
      </c>
      <c r="AB525" s="9" t="str">
        <f>IF('Коефіцієнти АТО'!C525="Область","",'Коефіцієнти АТО'!D525)</f>
        <v>Київська</v>
      </c>
      <c r="AC525" s="9"/>
    </row>
    <row r="526" spans="1:29" ht="15" customHeight="1">
      <c r="A526" s="9">
        <v>525</v>
      </c>
      <c r="B526" s="9" t="s">
        <v>3145</v>
      </c>
      <c r="C526" s="9" t="s">
        <v>3146</v>
      </c>
      <c r="D526" s="9" t="s">
        <v>3642</v>
      </c>
      <c r="E526" s="9" t="s">
        <v>21</v>
      </c>
      <c r="F526" s="9" t="s">
        <v>1108</v>
      </c>
      <c r="G526" s="9" t="s">
        <v>3650</v>
      </c>
      <c r="H526" s="9" t="s">
        <v>1107</v>
      </c>
      <c r="I526" s="9">
        <v>30629</v>
      </c>
      <c r="J526" s="9">
        <v>17853</v>
      </c>
      <c r="K526" s="9">
        <v>757.2</v>
      </c>
      <c r="L526" s="115">
        <f t="shared" si="24"/>
        <v>0.58287897090992202</v>
      </c>
      <c r="M526" s="96">
        <f>IF($B526="Область","",SUM('Дані з ДІСО'!J526:L526)/K526)</f>
        <v>4.2432646592709977</v>
      </c>
      <c r="N526" s="9" t="str">
        <f>IF($B526="Область","",VLOOKUP(100*J526/I526,Параметри!$B$39:$C$53,2,TRUE))</f>
        <v>5. 58-63</v>
      </c>
      <c r="O526" s="9" t="str">
        <f>IF($B526="Область","",VLOOKUP(M526,Параметри!$B$21:$C$35,2,TRUE))</f>
        <v>7. 4,1-4,5</v>
      </c>
      <c r="P526" s="9">
        <f t="shared" si="25"/>
        <v>5</v>
      </c>
      <c r="Q526" s="9">
        <f t="shared" si="26"/>
        <v>7</v>
      </c>
      <c r="R526" s="116">
        <v>15</v>
      </c>
      <c r="S526" s="117">
        <f>IF(C526="Область",Параметри!$K$47,IF(C526="Київ",Параметри!$K$48,IF(L526&lt;Параметри!$I$42,Параметри!$K$42,IF(L526&lt;Параметри!$I$43,Параметри!$K$43,IF(L526&lt;Параметри!$I$44,Параметри!$K$44,IF(L526&lt;Параметри!$I$45,Параметри!$K$45,Параметри!$K$46))))))</f>
        <v>0.43</v>
      </c>
      <c r="T526" s="97">
        <f>IF($B526="Область",Параметри!K$63,IF($R526&lt;Параметри!$G$59,Параметри!K$58,IF($R526&lt;Параметри!$G$60,Параметри!K$59,IF($R526&lt;Параметри!$G$61,Параметри!K$60,IF($R526&lt;Параметри!$G$62,Параметри!K$61,Параметри!K$62)))))</f>
        <v>1.7000000000000001E-2</v>
      </c>
      <c r="U526" s="97">
        <f>IF($B526="Область",Параметри!L$63,IF($R526&lt;Параметри!$G$59,Параметри!L$58,IF($R526&lt;Параметри!$G$60,Параметри!L$59,IF($R526&lt;Параметри!$G$61,Параметри!L$60,IF($R526&lt;Параметри!$G$62,Параметри!L$61,Параметри!L$62)))))</f>
        <v>4.7E-2</v>
      </c>
      <c r="V526" s="98">
        <f>IF(OR(SUM('Дані з ДІСО'!G526:I526)=0,Розрахунки!H526=0),"",Розрахунки!H526/SUM('Дані з ДІСО'!G526:I526))</f>
        <v>14.408071748878923</v>
      </c>
      <c r="W526" s="9">
        <v>2018</v>
      </c>
      <c r="X526" s="9">
        <v>15</v>
      </c>
      <c r="Y526" s="9">
        <v>15</v>
      </c>
      <c r="Z526" s="9" t="s">
        <v>4535</v>
      </c>
      <c r="AA526" s="99">
        <v>15</v>
      </c>
      <c r="AB526" s="9" t="str">
        <f>IF('Коефіцієнти АТО'!C526="Область","",'Коефіцієнти АТО'!D526)</f>
        <v>Київська</v>
      </c>
      <c r="AC526" s="9"/>
    </row>
    <row r="527" spans="1:29" ht="15" customHeight="1">
      <c r="A527" s="9">
        <v>526</v>
      </c>
      <c r="B527" s="9" t="s">
        <v>3148</v>
      </c>
      <c r="C527" s="9" t="s">
        <v>3148</v>
      </c>
      <c r="D527" s="9" t="s">
        <v>3642</v>
      </c>
      <c r="E527" s="9" t="s">
        <v>24</v>
      </c>
      <c r="F527" s="9" t="s">
        <v>1110</v>
      </c>
      <c r="G527" s="9" t="s">
        <v>3651</v>
      </c>
      <c r="H527" s="9" t="s">
        <v>1109</v>
      </c>
      <c r="I527" s="9">
        <v>6964</v>
      </c>
      <c r="J527" s="9">
        <v>6964</v>
      </c>
      <c r="K527" s="9">
        <v>325.10000000000002</v>
      </c>
      <c r="L527" s="115">
        <f t="shared" si="24"/>
        <v>1</v>
      </c>
      <c r="M527" s="96">
        <f>IF($B527="Область","",SUM('Дані з ДІСО'!J527:L527)/K527)</f>
        <v>1.8701937865272222</v>
      </c>
      <c r="N527" s="9" t="str">
        <f>IF($B527="Область","",VLOOKUP(100*J527/I527,Параметри!$B$39:$C$53,2,TRUE))</f>
        <v>1. 100%</v>
      </c>
      <c r="O527" s="9" t="str">
        <f>IF($B527="Область","",VLOOKUP(M527,Параметри!$B$21:$C$35,2,TRUE))</f>
        <v>3. 1,4-2,1</v>
      </c>
      <c r="P527" s="9">
        <f t="shared" si="25"/>
        <v>1</v>
      </c>
      <c r="Q527" s="9">
        <f t="shared" si="26"/>
        <v>3</v>
      </c>
      <c r="R527" s="116">
        <v>12</v>
      </c>
      <c r="S527" s="117">
        <f>IF(C527="Область",Параметри!$K$47,IF(C527="Київ",Параметри!$K$48,IF(L527&lt;Параметри!$I$42,Параметри!$K$42,IF(L527&lt;Параметри!$I$43,Параметри!$K$43,IF(L527&lt;Параметри!$I$44,Параметри!$K$44,IF(L527&lt;Параметри!$I$45,Параметри!$K$45,Параметри!$K$46))))))</f>
        <v>0.53</v>
      </c>
      <c r="T527" s="97">
        <f>IF($B527="Область",Параметри!K$63,IF($R527&lt;Параметри!$G$59,Параметри!K$58,IF($R527&lt;Параметри!$G$60,Параметри!K$59,IF($R527&lt;Параметри!$G$61,Параметри!K$60,IF($R527&lt;Параметри!$G$62,Параметри!K$61,Параметри!K$62)))))</f>
        <v>1.7000000000000001E-2</v>
      </c>
      <c r="U527" s="97">
        <f>IF($B527="Область",Параметри!L$63,IF($R527&lt;Параметри!$G$59,Параметри!L$58,IF($R527&lt;Параметри!$G$60,Параметри!L$59,IF($R527&lt;Параметри!$G$61,Параметри!L$60,IF($R527&lt;Параметри!$G$62,Параметри!L$61,Параметри!L$62)))))</f>
        <v>4.7E-2</v>
      </c>
      <c r="V527" s="98">
        <f>IF(OR(SUM('Дані з ДІСО'!G527:I527)=0,Розрахунки!H527=0),"",Розрахунки!H527/SUM('Дані з ДІСО'!G527:I527))</f>
        <v>12.16</v>
      </c>
      <c r="W527" s="9">
        <v>2018</v>
      </c>
      <c r="X527" s="9">
        <v>12.5</v>
      </c>
      <c r="Y527" s="9">
        <v>11</v>
      </c>
      <c r="Z527" s="9" t="s">
        <v>4536</v>
      </c>
      <c r="AA527" s="99">
        <v>12</v>
      </c>
      <c r="AB527" s="9" t="str">
        <f>IF('Коефіцієнти АТО'!C527="Область","",'Коефіцієнти АТО'!D527)</f>
        <v>Київська</v>
      </c>
      <c r="AC527" s="9"/>
    </row>
    <row r="528" spans="1:29" ht="15" customHeight="1">
      <c r="A528" s="9">
        <v>527</v>
      </c>
      <c r="B528" s="9" t="s">
        <v>3151</v>
      </c>
      <c r="C528" s="9" t="s">
        <v>3151</v>
      </c>
      <c r="D528" s="9" t="s">
        <v>3642</v>
      </c>
      <c r="E528" s="9" t="s">
        <v>29</v>
      </c>
      <c r="F528" s="9" t="s">
        <v>1112</v>
      </c>
      <c r="G528" s="9" t="s">
        <v>3652</v>
      </c>
      <c r="H528" s="9" t="s">
        <v>1111</v>
      </c>
      <c r="I528" s="9">
        <v>26999</v>
      </c>
      <c r="J528" s="9">
        <v>16565</v>
      </c>
      <c r="K528" s="9">
        <v>696</v>
      </c>
      <c r="L528" s="115">
        <f t="shared" si="24"/>
        <v>0.61354124226823215</v>
      </c>
      <c r="M528" s="96">
        <f>IF($B528="Область","",SUM('Дані з ДІСО'!J528:L528)/K528)</f>
        <v>4.4992816091954024</v>
      </c>
      <c r="N528" s="9" t="str">
        <f>IF($B528="Область","",VLOOKUP(100*J528/I528,Параметри!$B$39:$C$53,2,TRUE))</f>
        <v>5. 58-63</v>
      </c>
      <c r="O528" s="9" t="str">
        <f>IF($B528="Область","",VLOOKUP(M528,Параметри!$B$21:$C$35,2,TRUE))</f>
        <v>7. 4,1-4,5</v>
      </c>
      <c r="P528" s="9">
        <f t="shared" si="25"/>
        <v>5</v>
      </c>
      <c r="Q528" s="9">
        <f t="shared" si="26"/>
        <v>7</v>
      </c>
      <c r="R528" s="116">
        <v>15.5</v>
      </c>
      <c r="S528" s="117">
        <f>IF(C528="Область",Параметри!$K$47,IF(C528="Київ",Параметри!$K$48,IF(L528&lt;Параметри!$I$42,Параметри!$K$42,IF(L528&lt;Параметри!$I$43,Параметри!$K$43,IF(L528&lt;Параметри!$I$44,Параметри!$K$44,IF(L528&lt;Параметри!$I$45,Параметри!$K$45,Параметри!$K$46))))))</f>
        <v>0.48</v>
      </c>
      <c r="T528" s="97">
        <f>IF($B528="Область",Параметри!K$63,IF($R528&lt;Параметри!$G$59,Параметри!K$58,IF($R528&lt;Параметри!$G$60,Параметри!K$59,IF($R528&lt;Параметри!$G$61,Параметри!K$60,IF($R528&lt;Параметри!$G$62,Параметри!K$61,Параметри!K$62)))))</f>
        <v>1.7000000000000001E-2</v>
      </c>
      <c r="U528" s="97">
        <f>IF($B528="Область",Параметри!L$63,IF($R528&lt;Параметри!$G$59,Параметри!L$58,IF($R528&lt;Параметри!$G$60,Параметри!L$59,IF($R528&lt;Параметри!$G$61,Параметри!L$60,IF($R528&lt;Параметри!$G$62,Параметри!L$61,Параметри!L$62)))))</f>
        <v>4.7E-2</v>
      </c>
      <c r="V528" s="98">
        <f>IF(OR(SUM('Дані з ДІСО'!G528:I528)=0,Розрахунки!H528=0),"",Розрахунки!H528/SUM('Дані з ДІСО'!G528:I528))</f>
        <v>16.225388601036268</v>
      </c>
      <c r="W528" s="9">
        <v>2019</v>
      </c>
      <c r="X528" s="9">
        <v>15.5</v>
      </c>
      <c r="Y528" s="9">
        <v>15</v>
      </c>
      <c r="Z528" s="9" t="s">
        <v>4535</v>
      </c>
      <c r="AA528" s="99">
        <v>15.5</v>
      </c>
      <c r="AB528" s="9" t="str">
        <f>IF('Коефіцієнти АТО'!C528="Область","",'Коефіцієнти АТО'!D528)</f>
        <v>Київська</v>
      </c>
      <c r="AC528" s="9"/>
    </row>
    <row r="529" spans="1:29" ht="15" customHeight="1">
      <c r="A529" s="9">
        <v>528</v>
      </c>
      <c r="B529" s="9" t="s">
        <v>3151</v>
      </c>
      <c r="C529" s="9" t="s">
        <v>3151</v>
      </c>
      <c r="D529" s="9" t="s">
        <v>3642</v>
      </c>
      <c r="E529" s="9" t="s">
        <v>29</v>
      </c>
      <c r="F529" s="9" t="s">
        <v>1114</v>
      </c>
      <c r="G529" s="9" t="s">
        <v>3653</v>
      </c>
      <c r="H529" s="9" t="s">
        <v>1113</v>
      </c>
      <c r="I529" s="9">
        <v>25332</v>
      </c>
      <c r="J529" s="9">
        <v>12288</v>
      </c>
      <c r="K529" s="9">
        <v>513.1</v>
      </c>
      <c r="L529" s="115">
        <f t="shared" si="24"/>
        <v>0.48507816200852677</v>
      </c>
      <c r="M529" s="96">
        <f>IF($B529="Область","",SUM('Дані з ДІСО'!J529:L529)/K529)</f>
        <v>5.5924770999805107</v>
      </c>
      <c r="N529" s="9" t="str">
        <f>IF($B529="Область","",VLOOKUP(100*J529/I529,Параметри!$B$39:$C$53,2,TRUE))</f>
        <v>8. 43-49</v>
      </c>
      <c r="O529" s="9" t="str">
        <f>IF($B529="Область","",VLOOKUP(M529,Параметри!$B$21:$C$35,2,TRUE))</f>
        <v>8. 4,5-5,8</v>
      </c>
      <c r="P529" s="9">
        <f t="shared" si="25"/>
        <v>8</v>
      </c>
      <c r="Q529" s="9">
        <f t="shared" si="26"/>
        <v>8</v>
      </c>
      <c r="R529" s="116">
        <v>17.5</v>
      </c>
      <c r="S529" s="117">
        <f>IF(C529="Область",Параметри!$K$47,IF(C529="Київ",Параметри!$K$48,IF(L529&lt;Параметри!$I$42,Параметри!$K$42,IF(L529&lt;Параметри!$I$43,Параметри!$K$43,IF(L529&lt;Параметри!$I$44,Параметри!$K$44,IF(L529&lt;Параметри!$I$45,Параметри!$K$45,Параметри!$K$46))))))</f>
        <v>0.43</v>
      </c>
      <c r="T529" s="97">
        <f>IF($B529="Область",Параметри!K$63,IF($R529&lt;Параметри!$G$59,Параметри!K$58,IF($R529&lt;Параметри!$G$60,Параметри!K$59,IF($R529&lt;Параметри!$G$61,Параметри!K$60,IF($R529&lt;Параметри!$G$62,Параметри!K$61,Параметри!K$62)))))</f>
        <v>1.7000000000000001E-2</v>
      </c>
      <c r="U529" s="97">
        <f>IF($B529="Область",Параметри!L$63,IF($R529&lt;Параметри!$G$59,Параметри!L$58,IF($R529&lt;Параметри!$G$60,Параметри!L$59,IF($R529&lt;Параметри!$G$61,Параметри!L$60,IF($R529&lt;Параметри!$G$62,Параметри!L$61,Параметри!L$62)))))</f>
        <v>4.7E-2</v>
      </c>
      <c r="V529" s="98">
        <f>IF(OR(SUM('Дані з ДІСО'!G529:I529)=0,Розрахунки!H529=0),"",Розрахунки!H529/SUM('Дані з ДІСО'!G529:I529))</f>
        <v>16.879411764705882</v>
      </c>
      <c r="W529" s="9">
        <v>2019</v>
      </c>
      <c r="X529" s="9">
        <v>18</v>
      </c>
      <c r="Y529" s="9">
        <v>16.5</v>
      </c>
      <c r="Z529" s="9" t="s">
        <v>4536</v>
      </c>
      <c r="AA529" s="99">
        <v>17.5</v>
      </c>
      <c r="AB529" s="9" t="str">
        <f>IF('Коефіцієнти АТО'!C529="Область","",'Коефіцієнти АТО'!D529)</f>
        <v>Київська</v>
      </c>
      <c r="AC529" s="9"/>
    </row>
    <row r="530" spans="1:29" ht="15" customHeight="1">
      <c r="A530" s="9">
        <v>529</v>
      </c>
      <c r="B530" s="9" t="s">
        <v>3148</v>
      </c>
      <c r="C530" s="9" t="s">
        <v>3148</v>
      </c>
      <c r="D530" s="9" t="s">
        <v>3642</v>
      </c>
      <c r="E530" s="9" t="s">
        <v>24</v>
      </c>
      <c r="F530" s="9" t="s">
        <v>1116</v>
      </c>
      <c r="G530" s="9" t="s">
        <v>3654</v>
      </c>
      <c r="H530" s="9" t="s">
        <v>1115</v>
      </c>
      <c r="I530" s="9">
        <v>6566</v>
      </c>
      <c r="J530" s="9">
        <v>6566</v>
      </c>
      <c r="K530" s="9">
        <v>231.7</v>
      </c>
      <c r="L530" s="115">
        <f t="shared" si="24"/>
        <v>1</v>
      </c>
      <c r="M530" s="96">
        <f>IF($B530="Область","",SUM('Дані з ДІСО'!J530:L530)/K530)</f>
        <v>3.1484678463530429</v>
      </c>
      <c r="N530" s="9" t="str">
        <f>IF($B530="Область","",VLOOKUP(100*J530/I530,Параметри!$B$39:$C$53,2,TRUE))</f>
        <v>1. 100%</v>
      </c>
      <c r="O530" s="9" t="str">
        <f>IF($B530="Область","",VLOOKUP(M530,Параметри!$B$21:$C$35,2,TRUE))</f>
        <v>5. 3-3,9</v>
      </c>
      <c r="P530" s="9">
        <f t="shared" si="25"/>
        <v>1</v>
      </c>
      <c r="Q530" s="9">
        <f t="shared" si="26"/>
        <v>5</v>
      </c>
      <c r="R530" s="116">
        <v>13</v>
      </c>
      <c r="S530" s="117">
        <f>IF(C530="Область",Параметри!$K$47,IF(C530="Київ",Параметри!$K$48,IF(L530&lt;Параметри!$I$42,Параметри!$K$42,IF(L530&lt;Параметри!$I$43,Параметри!$K$43,IF(L530&lt;Параметри!$I$44,Параметри!$K$44,IF(L530&lt;Параметри!$I$45,Параметри!$K$45,Параметри!$K$46))))))</f>
        <v>0.53</v>
      </c>
      <c r="T530" s="97">
        <f>IF($B530="Область",Параметри!K$63,IF($R530&lt;Параметри!$G$59,Параметри!K$58,IF($R530&lt;Параметри!$G$60,Параметри!K$59,IF($R530&lt;Параметри!$G$61,Параметри!K$60,IF($R530&lt;Параметри!$G$62,Параметри!K$61,Параметри!K$62)))))</f>
        <v>1.7000000000000001E-2</v>
      </c>
      <c r="U530" s="97">
        <f>IF($B530="Область",Параметри!L$63,IF($R530&lt;Параметри!$G$59,Параметри!L$58,IF($R530&lt;Параметри!$G$60,Параметри!L$59,IF($R530&lt;Параметри!$G$61,Параметри!L$60,IF($R530&lt;Параметри!$G$62,Параметри!L$61,Параметри!L$62)))))</f>
        <v>4.7E-2</v>
      </c>
      <c r="V530" s="98">
        <f>IF(OR(SUM('Дані з ДІСО'!G530:I530)=0,Розрахунки!H530=0),"",Розрахунки!H530/SUM('Дані з ДІСО'!G530:I530))</f>
        <v>12.798245614035087</v>
      </c>
      <c r="W530" s="9">
        <v>2019</v>
      </c>
      <c r="X530" s="9">
        <v>13.5</v>
      </c>
      <c r="Y530" s="9">
        <v>12</v>
      </c>
      <c r="Z530" s="9" t="s">
        <v>4536</v>
      </c>
      <c r="AA530" s="99">
        <v>13</v>
      </c>
      <c r="AB530" s="9" t="str">
        <f>IF('Коефіцієнти АТО'!C530="Область","",'Коефіцієнти АТО'!D530)</f>
        <v>Київська</v>
      </c>
      <c r="AC530" s="9"/>
    </row>
    <row r="531" spans="1:29" ht="15" customHeight="1">
      <c r="A531" s="9">
        <v>530</v>
      </c>
      <c r="B531" s="9" t="s">
        <v>3145</v>
      </c>
      <c r="C531" s="9" t="s">
        <v>3146</v>
      </c>
      <c r="D531" s="9" t="s">
        <v>3642</v>
      </c>
      <c r="E531" s="9" t="s">
        <v>21</v>
      </c>
      <c r="F531" s="9" t="s">
        <v>1118</v>
      </c>
      <c r="G531" s="9" t="s">
        <v>3655</v>
      </c>
      <c r="H531" s="9" t="s">
        <v>1117</v>
      </c>
      <c r="I531" s="9">
        <v>32037</v>
      </c>
      <c r="J531" s="9">
        <v>20782</v>
      </c>
      <c r="K531" s="9">
        <v>798.3</v>
      </c>
      <c r="L531" s="115">
        <f t="shared" si="24"/>
        <v>0.64868745513000592</v>
      </c>
      <c r="M531" s="96">
        <f>IF($B531="Область","",SUM('Дані з ДІСО'!J531:L531)/K531)</f>
        <v>4.4143805586872107</v>
      </c>
      <c r="N531" s="9" t="str">
        <f>IF($B531="Область","",VLOOKUP(100*J531/I531,Параметри!$B$39:$C$53,2,TRUE))</f>
        <v>4. 63-66</v>
      </c>
      <c r="O531" s="9" t="str">
        <f>IF($B531="Область","",VLOOKUP(M531,Параметри!$B$21:$C$35,2,TRUE))</f>
        <v>7. 4,1-4,5</v>
      </c>
      <c r="P531" s="9">
        <f t="shared" si="25"/>
        <v>4</v>
      </c>
      <c r="Q531" s="9">
        <f t="shared" si="26"/>
        <v>7</v>
      </c>
      <c r="R531" s="116">
        <v>15</v>
      </c>
      <c r="S531" s="117">
        <f>IF(C531="Область",Параметри!$K$47,IF(C531="Київ",Параметри!$K$48,IF(L531&lt;Параметри!$I$42,Параметри!$K$42,IF(L531&lt;Параметри!$I$43,Параметри!$K$43,IF(L531&lt;Параметри!$I$44,Параметри!$K$44,IF(L531&lt;Параметри!$I$45,Параметри!$K$45,Параметри!$K$46))))))</f>
        <v>0.48</v>
      </c>
      <c r="T531" s="97">
        <f>IF($B531="Область",Параметри!K$63,IF($R531&lt;Параметри!$G$59,Параметри!K$58,IF($R531&lt;Параметри!$G$60,Параметри!K$59,IF($R531&lt;Параметри!$G$61,Параметри!K$60,IF($R531&lt;Параметри!$G$62,Параметри!K$61,Параметри!K$62)))))</f>
        <v>1.7000000000000001E-2</v>
      </c>
      <c r="U531" s="97">
        <f>IF($B531="Область",Параметри!L$63,IF($R531&lt;Параметри!$G$59,Параметри!L$58,IF($R531&lt;Параметри!$G$60,Параметри!L$59,IF($R531&lt;Параметри!$G$61,Параметри!L$60,IF($R531&lt;Параметри!$G$62,Параметри!L$61,Параметри!L$62)))))</f>
        <v>4.7E-2</v>
      </c>
      <c r="V531" s="98">
        <f>IF(OR(SUM('Дані з ДІСО'!G531:I531)=0,Розрахунки!H531=0),"",Розрахунки!H531/SUM('Дані з ДІСО'!G531:I531))</f>
        <v>14.622406639004149</v>
      </c>
      <c r="W531" s="9">
        <v>2019</v>
      </c>
      <c r="X531" s="9">
        <v>15</v>
      </c>
      <c r="Y531" s="9">
        <v>16</v>
      </c>
      <c r="Z531" s="9" t="s">
        <v>4535</v>
      </c>
      <c r="AA531" s="99">
        <v>15</v>
      </c>
      <c r="AB531" s="9" t="str">
        <f>IF('Коефіцієнти АТО'!C531="Область","",'Коефіцієнти АТО'!D531)</f>
        <v>Київська</v>
      </c>
      <c r="AC531" s="9"/>
    </row>
    <row r="532" spans="1:29" ht="15" customHeight="1">
      <c r="A532" s="9">
        <v>531</v>
      </c>
      <c r="B532" s="9" t="s">
        <v>3176</v>
      </c>
      <c r="C532" s="9" t="s">
        <v>3146</v>
      </c>
      <c r="D532" s="9" t="s">
        <v>3642</v>
      </c>
      <c r="E532" s="9" t="s">
        <v>78</v>
      </c>
      <c r="F532" s="9" t="s">
        <v>1120</v>
      </c>
      <c r="G532" s="9" t="s">
        <v>3656</v>
      </c>
      <c r="H532" s="9" t="s">
        <v>1119</v>
      </c>
      <c r="I532" s="9">
        <v>21921</v>
      </c>
      <c r="J532" s="9">
        <v>5719</v>
      </c>
      <c r="K532" s="9">
        <v>210.3</v>
      </c>
      <c r="L532" s="115">
        <f t="shared" si="24"/>
        <v>0.26089138269239542</v>
      </c>
      <c r="M532" s="96">
        <f>IF($B532="Область","",SUM('Дані з ДІСО'!J532:L532)/K532)</f>
        <v>12.565382786495482</v>
      </c>
      <c r="N532" s="9" t="str">
        <f>IF($B532="Область","",VLOOKUP(100*J532/I532,Параметри!$B$39:$C$53,2,TRUE))</f>
        <v>9. 26-43</v>
      </c>
      <c r="O532" s="9" t="str">
        <f>IF($B532="Область","",VLOOKUP(M532,Параметри!$B$21:$C$35,2,TRUE))</f>
        <v>11. 10,2-15</v>
      </c>
      <c r="P532" s="9">
        <f t="shared" si="25"/>
        <v>9</v>
      </c>
      <c r="Q532" s="9">
        <f t="shared" si="26"/>
        <v>11</v>
      </c>
      <c r="R532" s="116">
        <v>19</v>
      </c>
      <c r="S532" s="117">
        <f>IF(C532="Область",Параметри!$K$47,IF(C532="Київ",Параметри!$K$48,IF(L532&lt;Параметри!$I$42,Параметри!$K$42,IF(L532&lt;Параметри!$I$43,Параметри!$K$43,IF(L532&lt;Параметри!$I$44,Параметри!$K$44,IF(L532&lt;Параметри!$I$45,Параметри!$K$45,Параметри!$K$46))))))</f>
        <v>0.33</v>
      </c>
      <c r="T532" s="97">
        <f>IF($B532="Область",Параметри!K$63,IF($R532&lt;Параметри!$G$59,Параметри!K$58,IF($R532&lt;Параметри!$G$60,Параметри!K$59,IF($R532&lt;Параметри!$G$61,Параметри!K$60,IF($R532&lt;Параметри!$G$62,Параметри!K$61,Параметри!K$62)))))</f>
        <v>1.7000000000000001E-2</v>
      </c>
      <c r="U532" s="97">
        <f>IF($B532="Область",Параметри!L$63,IF($R532&lt;Параметри!$G$59,Параметри!L$58,IF($R532&lt;Параметри!$G$60,Параметри!L$59,IF($R532&lt;Параметри!$G$61,Параметри!L$60,IF($R532&lt;Параметри!$G$62,Параметри!L$61,Параметри!L$62)))))</f>
        <v>4.7E-2</v>
      </c>
      <c r="V532" s="98">
        <f>IF(OR(SUM('Дані з ДІСО'!G532:I532)=0,Розрахунки!H532=0),"",Розрахунки!H532/SUM('Дані з ДІСО'!G532:I532))</f>
        <v>23.806306306306308</v>
      </c>
      <c r="W532" s="9" t="s">
        <v>3176</v>
      </c>
      <c r="X532" s="9">
        <v>19</v>
      </c>
      <c r="Y532" s="9">
        <v>20</v>
      </c>
      <c r="Z532" s="9" t="s">
        <v>4535</v>
      </c>
      <c r="AA532" s="99">
        <v>19</v>
      </c>
      <c r="AB532" s="9" t="str">
        <f>IF('Коефіцієнти АТО'!C532="Область","",'Коефіцієнти АТО'!D532)</f>
        <v>Київська</v>
      </c>
      <c r="AC532" s="9"/>
    </row>
    <row r="533" spans="1:29" ht="15" customHeight="1">
      <c r="A533" s="9">
        <v>532</v>
      </c>
      <c r="B533" s="9" t="s">
        <v>3176</v>
      </c>
      <c r="C533" s="9" t="s">
        <v>3146</v>
      </c>
      <c r="D533" s="9" t="s">
        <v>3642</v>
      </c>
      <c r="E533" s="9" t="s">
        <v>78</v>
      </c>
      <c r="F533" s="9" t="s">
        <v>1122</v>
      </c>
      <c r="G533" s="9" t="s">
        <v>3657</v>
      </c>
      <c r="H533" s="9" t="s">
        <v>1121</v>
      </c>
      <c r="I533" s="9">
        <v>57163</v>
      </c>
      <c r="J533" s="9">
        <v>10637</v>
      </c>
      <c r="K533" s="9">
        <v>261</v>
      </c>
      <c r="L533" s="115">
        <f t="shared" si="24"/>
        <v>0.18608190612808984</v>
      </c>
      <c r="M533" s="96">
        <f>IF($B533="Область","",SUM('Дані з ДІСО'!J533:L533)/K533)</f>
        <v>35.568965517241381</v>
      </c>
      <c r="N533" s="9" t="str">
        <f>IF($B533="Область","",VLOOKUP(100*J533/I533,Параметри!$B$39:$C$53,2,TRUE))</f>
        <v>13. 12-19</v>
      </c>
      <c r="O533" s="9" t="str">
        <f>IF($B533="Область","",VLOOKUP(M533,Параметри!$B$21:$C$35,2,TRUE))</f>
        <v>13. 35,3-44,9</v>
      </c>
      <c r="P533" s="9">
        <f t="shared" si="25"/>
        <v>13</v>
      </c>
      <c r="Q533" s="9">
        <f t="shared" si="26"/>
        <v>13</v>
      </c>
      <c r="R533" s="116">
        <v>25</v>
      </c>
      <c r="S533" s="117">
        <f>IF(C533="Область",Параметри!$K$47,IF(C533="Київ",Параметри!$K$48,IF(L533&lt;Параметри!$I$42,Параметри!$K$42,IF(L533&lt;Параметри!$I$43,Параметри!$K$43,IF(L533&lt;Параметри!$I$44,Параметри!$K$44,IF(L533&lt;Параметри!$I$45,Параметри!$K$45,Параметри!$K$46))))))</f>
        <v>0.23</v>
      </c>
      <c r="T533" s="97">
        <f>IF($B533="Область",Параметри!K$63,IF($R533&lt;Параметри!$G$59,Параметри!K$58,IF($R533&lt;Параметри!$G$60,Параметри!K$59,IF($R533&lt;Параметри!$G$61,Параметри!K$60,IF($R533&lt;Параметри!$G$62,Параметри!K$61,Параметри!K$62)))))</f>
        <v>0.125</v>
      </c>
      <c r="U533" s="97">
        <f>IF($B533="Область",Параметри!L$63,IF($R533&lt;Параметри!$G$59,Параметри!L$58,IF($R533&lt;Параметри!$G$60,Параметри!L$59,IF($R533&lt;Параметри!$G$61,Параметри!L$60,IF($R533&lt;Параметри!$G$62,Параметри!L$61,Параметри!L$62)))))</f>
        <v>4.7E-2</v>
      </c>
      <c r="V533" s="98">
        <f>IF(OR(SUM('Дані з ДІСО'!G533:I533)=0,Розрахунки!H533=0),"",Розрахунки!H533/SUM('Дані з ДІСО'!G533:I533))</f>
        <v>29.010937500000001</v>
      </c>
      <c r="W533" s="9" t="s">
        <v>3176</v>
      </c>
      <c r="X533" s="9">
        <v>25</v>
      </c>
      <c r="Y533" s="9">
        <v>24</v>
      </c>
      <c r="Z533" s="9" t="s">
        <v>4535</v>
      </c>
      <c r="AA533" s="99">
        <v>25</v>
      </c>
      <c r="AB533" s="9" t="str">
        <f>IF('Коефіцієнти АТО'!C533="Область","",'Коефіцієнти АТО'!D533)</f>
        <v>Київська</v>
      </c>
      <c r="AC533" s="9"/>
    </row>
    <row r="534" spans="1:29" ht="15" customHeight="1">
      <c r="A534" s="9">
        <v>533</v>
      </c>
      <c r="B534" s="9" t="s">
        <v>3176</v>
      </c>
      <c r="C534" s="9" t="s">
        <v>3146</v>
      </c>
      <c r="D534" s="9" t="s">
        <v>3642</v>
      </c>
      <c r="E534" s="9" t="s">
        <v>78</v>
      </c>
      <c r="F534" s="9" t="s">
        <v>1124</v>
      </c>
      <c r="G534" s="9" t="s">
        <v>3658</v>
      </c>
      <c r="H534" s="9" t="s">
        <v>1123</v>
      </c>
      <c r="I534" s="9">
        <v>14425</v>
      </c>
      <c r="J534" s="9">
        <v>7148</v>
      </c>
      <c r="K534" s="9">
        <v>430.1</v>
      </c>
      <c r="L534" s="115">
        <f t="shared" si="24"/>
        <v>0.49552859618717504</v>
      </c>
      <c r="M534" s="96">
        <f>IF($B534="Область","",SUM('Дані з ДІСО'!J534:L534)/K534)</f>
        <v>3.0841664729132758</v>
      </c>
      <c r="N534" s="9" t="str">
        <f>IF($B534="Область","",VLOOKUP(100*J534/I534,Параметри!$B$39:$C$53,2,TRUE))</f>
        <v>7. 49-53</v>
      </c>
      <c r="O534" s="9" t="str">
        <f>IF($B534="Область","",VLOOKUP(M534,Параметри!$B$21:$C$35,2,TRUE))</f>
        <v>5. 3-3,9</v>
      </c>
      <c r="P534" s="9">
        <f t="shared" si="25"/>
        <v>7</v>
      </c>
      <c r="Q534" s="9">
        <f t="shared" si="26"/>
        <v>5</v>
      </c>
      <c r="R534" s="116">
        <v>15.5</v>
      </c>
      <c r="S534" s="117">
        <f>IF(C534="Область",Параметри!$K$47,IF(C534="Київ",Параметри!$K$48,IF(L534&lt;Параметри!$I$42,Параметри!$K$42,IF(L534&lt;Параметри!$I$43,Параметри!$K$43,IF(L534&lt;Параметри!$I$44,Параметри!$K$44,IF(L534&lt;Параметри!$I$45,Параметри!$K$45,Параметри!$K$46))))))</f>
        <v>0.43</v>
      </c>
      <c r="T534" s="97">
        <f>IF($B534="Область",Параметри!K$63,IF($R534&lt;Параметри!$G$59,Параметри!K$58,IF($R534&lt;Параметри!$G$60,Параметри!K$59,IF($R534&lt;Параметри!$G$61,Параметри!K$60,IF($R534&lt;Параметри!$G$62,Параметри!K$61,Параметри!K$62)))))</f>
        <v>1.7000000000000001E-2</v>
      </c>
      <c r="U534" s="97">
        <f>IF($B534="Область",Параметри!L$63,IF($R534&lt;Параметри!$G$59,Параметри!L$58,IF($R534&lt;Параметри!$G$60,Параметри!L$59,IF($R534&lt;Параметри!$G$61,Параметри!L$60,IF($R534&lt;Параметри!$G$62,Параметри!L$61,Параметри!L$62)))))</f>
        <v>4.7E-2</v>
      </c>
      <c r="V534" s="98">
        <f>IF(OR(SUM('Дані з ДІСО'!G534:I534)=0,Розрахунки!H534=0),"",Розрахунки!H534/SUM('Дані з ДІСО'!G534:I534))</f>
        <v>14.738888888888889</v>
      </c>
      <c r="W534" s="9" t="s">
        <v>3176</v>
      </c>
      <c r="X534" s="9">
        <v>15.5</v>
      </c>
      <c r="Y534" s="9">
        <v>15</v>
      </c>
      <c r="Z534" s="9" t="s">
        <v>4535</v>
      </c>
      <c r="AA534" s="99">
        <v>15.5</v>
      </c>
      <c r="AB534" s="9" t="str">
        <f>IF('Коефіцієнти АТО'!C534="Область","",'Коефіцієнти АТО'!D534)</f>
        <v>Київська</v>
      </c>
      <c r="AC534" s="9"/>
    </row>
    <row r="535" spans="1:29" ht="15" customHeight="1">
      <c r="A535" s="9">
        <v>534</v>
      </c>
      <c r="B535" s="9" t="s">
        <v>3176</v>
      </c>
      <c r="C535" s="9" t="s">
        <v>3146</v>
      </c>
      <c r="D535" s="9" t="s">
        <v>3642</v>
      </c>
      <c r="E535" s="9" t="s">
        <v>78</v>
      </c>
      <c r="F535" s="9" t="s">
        <v>1126</v>
      </c>
      <c r="G535" s="9" t="s">
        <v>3328</v>
      </c>
      <c r="H535" s="9" t="s">
        <v>1125</v>
      </c>
      <c r="I535" s="9">
        <v>42639</v>
      </c>
      <c r="J535" s="9">
        <v>9196</v>
      </c>
      <c r="K535" s="9">
        <v>397.1</v>
      </c>
      <c r="L535" s="115">
        <f t="shared" si="24"/>
        <v>0.21567109922840591</v>
      </c>
      <c r="M535" s="96">
        <f>IF($B535="Область","",SUM('Дані з ДІСО'!J535:L535)/K535)</f>
        <v>17.255099471165952</v>
      </c>
      <c r="N535" s="9" t="str">
        <f>IF($B535="Область","",VLOOKUP(100*J535/I535,Параметри!$B$39:$C$53,2,TRUE))</f>
        <v>12. 19-22</v>
      </c>
      <c r="O535" s="9" t="str">
        <f>IF($B535="Область","",VLOOKUP(M535,Параметри!$B$21:$C$35,2,TRUE))</f>
        <v>12. 15-35,3</v>
      </c>
      <c r="P535" s="9">
        <f t="shared" si="25"/>
        <v>12</v>
      </c>
      <c r="Q535" s="9">
        <f t="shared" si="26"/>
        <v>12</v>
      </c>
      <c r="R535" s="116">
        <v>23.5</v>
      </c>
      <c r="S535" s="117">
        <f>IF(C535="Область",Параметри!$K$47,IF(C535="Київ",Параметри!$K$48,IF(L535&lt;Параметри!$I$42,Параметри!$K$42,IF(L535&lt;Параметри!$I$43,Параметри!$K$43,IF(L535&lt;Параметри!$I$44,Параметри!$K$44,IF(L535&lt;Параметри!$I$45,Параметри!$K$45,Параметри!$K$46))))))</f>
        <v>0.33</v>
      </c>
      <c r="T535" s="97">
        <f>IF($B535="Область",Параметри!K$63,IF($R535&lt;Параметри!$G$59,Параметри!K$58,IF($R535&lt;Параметри!$G$60,Параметри!K$59,IF($R535&lt;Параметри!$G$61,Параметри!K$60,IF($R535&lt;Параметри!$G$62,Параметри!K$61,Параметри!K$62)))))</f>
        <v>0.1</v>
      </c>
      <c r="U535" s="97">
        <f>IF($B535="Область",Параметри!L$63,IF($R535&lt;Параметри!$G$59,Параметри!L$58,IF($R535&lt;Параметри!$G$60,Параметри!L$59,IF($R535&lt;Параметри!$G$61,Параметри!L$60,IF($R535&lt;Параметри!$G$62,Параметри!L$61,Параметри!L$62)))))</f>
        <v>4.7E-2</v>
      </c>
      <c r="V535" s="98">
        <f>IF(OR(SUM('Дані з ДІСО'!G535:I535)=0,Розрахунки!H535=0),"",Розрахунки!H535/SUM('Дані з ДІСО'!G535:I535))</f>
        <v>27.408000000000001</v>
      </c>
      <c r="W535" s="9" t="s">
        <v>3176</v>
      </c>
      <c r="X535" s="9">
        <v>23.5</v>
      </c>
      <c r="Y535" s="9">
        <v>24</v>
      </c>
      <c r="Z535" s="9" t="s">
        <v>4535</v>
      </c>
      <c r="AA535" s="99">
        <v>23.5</v>
      </c>
      <c r="AB535" s="9" t="str">
        <f>IF('Коефіцієнти АТО'!C535="Область","",'Коефіцієнти АТО'!D535)</f>
        <v>Київська</v>
      </c>
      <c r="AC535" s="9"/>
    </row>
    <row r="536" spans="1:29" ht="15" customHeight="1">
      <c r="A536" s="9">
        <v>535</v>
      </c>
      <c r="B536" s="9" t="s">
        <v>3145</v>
      </c>
      <c r="C536" s="9" t="s">
        <v>3146</v>
      </c>
      <c r="D536" s="9" t="s">
        <v>3642</v>
      </c>
      <c r="E536" s="9" t="s">
        <v>21</v>
      </c>
      <c r="F536" s="9" t="s">
        <v>1128</v>
      </c>
      <c r="G536" s="9" t="s">
        <v>3659</v>
      </c>
      <c r="H536" s="9" t="s">
        <v>1127</v>
      </c>
      <c r="I536" s="9">
        <v>25821</v>
      </c>
      <c r="J536" s="9">
        <v>9846</v>
      </c>
      <c r="K536" s="9">
        <v>493.1</v>
      </c>
      <c r="L536" s="115">
        <f t="shared" si="24"/>
        <v>0.38131753224119902</v>
      </c>
      <c r="M536" s="96">
        <f>IF($B536="Область","",SUM('Дані з ДІСО'!J536:L536)/K536)</f>
        <v>5.1906307037112143</v>
      </c>
      <c r="N536" s="9" t="str">
        <f>IF($B536="Область","",VLOOKUP(100*J536/I536,Параметри!$B$39:$C$53,2,TRUE))</f>
        <v>9. 26-43</v>
      </c>
      <c r="O536" s="9" t="str">
        <f>IF($B536="Область","",VLOOKUP(M536,Параметри!$B$21:$C$35,2,TRUE))</f>
        <v>8. 4,5-5,8</v>
      </c>
      <c r="P536" s="9">
        <f t="shared" si="25"/>
        <v>9</v>
      </c>
      <c r="Q536" s="9">
        <f t="shared" si="26"/>
        <v>8</v>
      </c>
      <c r="R536" s="116">
        <v>18</v>
      </c>
      <c r="S536" s="117">
        <f>IF(C536="Область",Параметри!$K$47,IF(C536="Київ",Параметри!$K$48,IF(L536&lt;Параметри!$I$42,Параметри!$K$42,IF(L536&lt;Параметри!$I$43,Параметри!$K$43,IF(L536&lt;Параметри!$I$44,Параметри!$K$44,IF(L536&lt;Параметри!$I$45,Параметри!$K$45,Параметри!$K$46))))))</f>
        <v>0.33</v>
      </c>
      <c r="T536" s="97">
        <f>IF($B536="Область",Параметри!K$63,IF($R536&lt;Параметри!$G$59,Параметри!K$58,IF($R536&lt;Параметри!$G$60,Параметри!K$59,IF($R536&lt;Параметри!$G$61,Параметри!K$60,IF($R536&lt;Параметри!$G$62,Параметри!K$61,Параметри!K$62)))))</f>
        <v>1.7000000000000001E-2</v>
      </c>
      <c r="U536" s="97">
        <f>IF($B536="Область",Параметри!L$63,IF($R536&lt;Параметри!$G$59,Параметри!L$58,IF($R536&lt;Параметри!$G$60,Параметри!L$59,IF($R536&lt;Параметри!$G$61,Параметри!L$60,IF($R536&lt;Параметри!$G$62,Параметри!L$61,Параметри!L$62)))))</f>
        <v>4.7E-2</v>
      </c>
      <c r="V536" s="98">
        <f>IF(OR(SUM('Дані з ДІСО'!G536:I536)=0,Розрахунки!H536=0),"",Розрахунки!H536/SUM('Дані з ДІСО'!G536:I536))</f>
        <v>20.313492063492063</v>
      </c>
      <c r="W536" s="9">
        <v>2020</v>
      </c>
      <c r="X536" s="9">
        <v>18</v>
      </c>
      <c r="Y536" s="9">
        <v>17</v>
      </c>
      <c r="Z536" s="9" t="s">
        <v>4535</v>
      </c>
      <c r="AA536" s="99">
        <v>18</v>
      </c>
      <c r="AB536" s="9" t="str">
        <f>IF('Коефіцієнти АТО'!C536="Область","",'Коефіцієнти АТО'!D536)</f>
        <v>Київська</v>
      </c>
      <c r="AC536" s="9"/>
    </row>
    <row r="537" spans="1:29" ht="15" customHeight="1">
      <c r="A537" s="9">
        <v>536</v>
      </c>
      <c r="B537" s="9" t="s">
        <v>3151</v>
      </c>
      <c r="C537" s="9" t="s">
        <v>3151</v>
      </c>
      <c r="D537" s="9" t="s">
        <v>3642</v>
      </c>
      <c r="E537" s="9" t="s">
        <v>29</v>
      </c>
      <c r="F537" s="9" t="s">
        <v>1130</v>
      </c>
      <c r="G537" s="9" t="s">
        <v>3660</v>
      </c>
      <c r="H537" s="9" t="s">
        <v>1129</v>
      </c>
      <c r="I537" s="9">
        <v>12776</v>
      </c>
      <c r="J537" s="9">
        <v>4034</v>
      </c>
      <c r="K537" s="9">
        <v>96.7</v>
      </c>
      <c r="L537" s="115">
        <f t="shared" si="24"/>
        <v>0.31574827802128991</v>
      </c>
      <c r="M537" s="96">
        <f>IF($B537="Область","",SUM('Дані з ДІСО'!J537:L537)/K537)</f>
        <v>25.444674250258529</v>
      </c>
      <c r="N537" s="9" t="str">
        <f>IF($B537="Область","",VLOOKUP(100*J537/I537,Параметри!$B$39:$C$53,2,TRUE))</f>
        <v>9. 26-43</v>
      </c>
      <c r="O537" s="9" t="str">
        <f>IF($B537="Область","",VLOOKUP(M537,Параметри!$B$21:$C$35,2,TRUE))</f>
        <v>12. 15-35,3</v>
      </c>
      <c r="P537" s="9">
        <f t="shared" si="25"/>
        <v>9</v>
      </c>
      <c r="Q537" s="9">
        <f t="shared" si="26"/>
        <v>12</v>
      </c>
      <c r="R537" s="116">
        <v>21.5</v>
      </c>
      <c r="S537" s="117">
        <f>IF(C537="Область",Параметри!$K$47,IF(C537="Київ",Параметри!$K$48,IF(L537&lt;Параметри!$I$42,Параметри!$K$42,IF(L537&lt;Параметри!$I$43,Параметри!$K$43,IF(L537&lt;Параметри!$I$44,Параметри!$K$44,IF(L537&lt;Параметри!$I$45,Параметри!$K$45,Параметри!$K$46))))))</f>
        <v>0.33</v>
      </c>
      <c r="T537" s="97">
        <f>IF($B537="Область",Параметри!K$63,IF($R537&lt;Параметри!$G$59,Параметри!K$58,IF($R537&lt;Параметри!$G$60,Параметри!K$59,IF($R537&lt;Параметри!$G$61,Параметри!K$60,IF($R537&lt;Параметри!$G$62,Параметри!K$61,Параметри!K$62)))))</f>
        <v>7.4999999999999997E-2</v>
      </c>
      <c r="U537" s="97">
        <f>IF($B537="Область",Параметри!L$63,IF($R537&lt;Параметри!$G$59,Параметри!L$58,IF($R537&lt;Параметри!$G$60,Параметри!L$59,IF($R537&lt;Параметри!$G$61,Параметри!L$60,IF($R537&lt;Параметри!$G$62,Параметри!L$61,Параметри!L$62)))))</f>
        <v>4.7E-2</v>
      </c>
      <c r="V537" s="98">
        <f>IF(OR(SUM('Дані з ДІСО'!G537:I537)=0,Розрахунки!H537=0),"",Розрахунки!H537/SUM('Дані з ДІСО'!G537:I537))</f>
        <v>29.291666666666668</v>
      </c>
      <c r="W537" s="9">
        <v>2021</v>
      </c>
      <c r="X537" s="9">
        <v>21.5</v>
      </c>
      <c r="Y537" s="9">
        <v>22</v>
      </c>
      <c r="Z537" s="9" t="s">
        <v>4535</v>
      </c>
      <c r="AA537" s="99">
        <v>21.5</v>
      </c>
      <c r="AB537" s="9" t="str">
        <f>IF('Коефіцієнти АТО'!C537="Область","",'Коефіцієнти АТО'!D537)</f>
        <v>Київська</v>
      </c>
      <c r="AC537" s="9"/>
    </row>
    <row r="538" spans="1:29" ht="15" customHeight="1">
      <c r="A538" s="9">
        <v>537</v>
      </c>
      <c r="B538" s="9" t="s">
        <v>3148</v>
      </c>
      <c r="C538" s="9" t="s">
        <v>3148</v>
      </c>
      <c r="D538" s="9" t="s">
        <v>3642</v>
      </c>
      <c r="E538" s="9" t="s">
        <v>24</v>
      </c>
      <c r="F538" s="9" t="s">
        <v>1132</v>
      </c>
      <c r="G538" s="9" t="s">
        <v>3661</v>
      </c>
      <c r="H538" s="9" t="s">
        <v>1131</v>
      </c>
      <c r="I538" s="9">
        <v>5308</v>
      </c>
      <c r="J538" s="9">
        <v>5308</v>
      </c>
      <c r="K538" s="9">
        <v>335.6</v>
      </c>
      <c r="L538" s="115">
        <f t="shared" si="24"/>
        <v>1</v>
      </c>
      <c r="M538" s="96">
        <f>IF($B538="Область","",SUM('Дані з ДІСО'!J538:L538)/K538)</f>
        <v>0.92073897497020252</v>
      </c>
      <c r="N538" s="9" t="str">
        <f>IF($B538="Область","",VLOOKUP(100*J538/I538,Параметри!$B$39:$C$53,2,TRUE))</f>
        <v>1. 100%</v>
      </c>
      <c r="O538" s="9" t="str">
        <f>IF($B538="Область","",VLOOKUP(M538,Параметри!$B$21:$C$35,2,TRUE))</f>
        <v>1. 0-1</v>
      </c>
      <c r="P538" s="9">
        <f t="shared" si="25"/>
        <v>1</v>
      </c>
      <c r="Q538" s="9">
        <f t="shared" si="26"/>
        <v>1</v>
      </c>
      <c r="R538" s="116">
        <v>10</v>
      </c>
      <c r="S538" s="117">
        <f>IF(C538="Область",Параметри!$K$47,IF(C538="Київ",Параметри!$K$48,IF(L538&lt;Параметри!$I$42,Параметри!$K$42,IF(L538&lt;Параметри!$I$43,Параметри!$K$43,IF(L538&lt;Параметри!$I$44,Параметри!$K$44,IF(L538&lt;Параметри!$I$45,Параметри!$K$45,Параметри!$K$46))))))</f>
        <v>0.53</v>
      </c>
      <c r="T538" s="97">
        <f>IF($B538="Область",Параметри!K$63,IF($R538&lt;Параметри!$G$59,Параметри!K$58,IF($R538&lt;Параметри!$G$60,Параметри!K$59,IF($R538&lt;Параметри!$G$61,Параметри!K$60,IF($R538&lt;Параметри!$G$62,Параметри!K$61,Параметри!K$62)))))</f>
        <v>1.7000000000000001E-2</v>
      </c>
      <c r="U538" s="97">
        <f>IF($B538="Область",Параметри!L$63,IF($R538&lt;Параметри!$G$59,Параметри!L$58,IF($R538&lt;Параметри!$G$60,Параметри!L$59,IF($R538&lt;Параметри!$G$61,Параметри!L$60,IF($R538&lt;Параметри!$G$62,Параметри!L$61,Параметри!L$62)))))</f>
        <v>4.7E-2</v>
      </c>
      <c r="V538" s="98">
        <f>IF(OR(SUM('Дані з ДІСО'!G538:I538)=0,Розрахунки!H538=0),"",Розрахунки!H538/SUM('Дані з ДІСО'!G538:I538))</f>
        <v>10.655172413793103</v>
      </c>
      <c r="W538" s="9">
        <v>2021</v>
      </c>
      <c r="X538" s="9">
        <v>10</v>
      </c>
      <c r="Y538" s="9">
        <v>10</v>
      </c>
      <c r="Z538" s="9" t="s">
        <v>4535</v>
      </c>
      <c r="AA538" s="99">
        <v>10</v>
      </c>
      <c r="AB538" s="9" t="str">
        <f>IF('Коефіцієнти АТО'!C538="Область","",'Коефіцієнти АТО'!D538)</f>
        <v>Київська</v>
      </c>
      <c r="AC538" s="9"/>
    </row>
    <row r="539" spans="1:29" ht="15" customHeight="1">
      <c r="A539" s="9">
        <v>538</v>
      </c>
      <c r="B539" s="9" t="s">
        <v>3148</v>
      </c>
      <c r="C539" s="9" t="s">
        <v>3148</v>
      </c>
      <c r="D539" s="9" t="s">
        <v>3642</v>
      </c>
      <c r="E539" s="9" t="s">
        <v>24</v>
      </c>
      <c r="F539" s="9" t="s">
        <v>1134</v>
      </c>
      <c r="G539" s="9" t="s">
        <v>3662</v>
      </c>
      <c r="H539" s="9" t="s">
        <v>1133</v>
      </c>
      <c r="I539" s="9">
        <v>3957</v>
      </c>
      <c r="J539" s="9">
        <v>3957</v>
      </c>
      <c r="K539" s="9">
        <v>262.3</v>
      </c>
      <c r="L539" s="115">
        <f t="shared" si="24"/>
        <v>1</v>
      </c>
      <c r="M539" s="96">
        <f>IF($B539="Область","",SUM('Дані з ДІСО'!J539:L539)/K539)</f>
        <v>1.5745329775066716</v>
      </c>
      <c r="N539" s="9" t="str">
        <f>IF($B539="Область","",VLOOKUP(100*J539/I539,Параметри!$B$39:$C$53,2,TRUE))</f>
        <v>1. 100%</v>
      </c>
      <c r="O539" s="9" t="str">
        <f>IF($B539="Область","",VLOOKUP(M539,Параметри!$B$21:$C$35,2,TRUE))</f>
        <v>3. 1,4-2,1</v>
      </c>
      <c r="P539" s="9">
        <f t="shared" si="25"/>
        <v>1</v>
      </c>
      <c r="Q539" s="9">
        <f t="shared" si="26"/>
        <v>3</v>
      </c>
      <c r="R539" s="116">
        <v>12</v>
      </c>
      <c r="S539" s="117">
        <f>IF(C539="Область",Параметри!$K$47,IF(C539="Київ",Параметри!$K$48,IF(L539&lt;Параметри!$I$42,Параметри!$K$42,IF(L539&lt;Параметри!$I$43,Параметри!$K$43,IF(L539&lt;Параметри!$I$44,Параметри!$K$44,IF(L539&lt;Параметри!$I$45,Параметри!$K$45,Параметри!$K$46))))))</f>
        <v>0.53</v>
      </c>
      <c r="T539" s="97">
        <f>IF($B539="Область",Параметри!K$63,IF($R539&lt;Параметри!$G$59,Параметри!K$58,IF($R539&lt;Параметри!$G$60,Параметри!K$59,IF($R539&lt;Параметри!$G$61,Параметри!K$60,IF($R539&lt;Параметри!$G$62,Параметри!K$61,Параметри!K$62)))))</f>
        <v>1.7000000000000001E-2</v>
      </c>
      <c r="U539" s="97">
        <f>IF($B539="Область",Параметри!L$63,IF($R539&lt;Параметри!$G$59,Параметри!L$58,IF($R539&lt;Параметри!$G$60,Параметри!L$59,IF($R539&lt;Параметри!$G$61,Параметри!L$60,IF($R539&lt;Параметри!$G$62,Параметри!L$61,Параметри!L$62)))))</f>
        <v>4.7E-2</v>
      </c>
      <c r="V539" s="98">
        <f>IF(OR(SUM('Дані з ДІСО'!G539:I539)=0,Розрахунки!H539=0),"",Розрахунки!H539/SUM('Дані з ДІСО'!G539:I539))</f>
        <v>14.75</v>
      </c>
      <c r="W539" s="9">
        <v>2021</v>
      </c>
      <c r="X539" s="9">
        <v>12.5</v>
      </c>
      <c r="Y539" s="9">
        <v>11</v>
      </c>
      <c r="Z539" s="9" t="s">
        <v>4536</v>
      </c>
      <c r="AA539" s="99">
        <v>12</v>
      </c>
      <c r="AB539" s="9" t="str">
        <f>IF('Коефіцієнти АТО'!C539="Область","",'Коефіцієнти АТО'!D539)</f>
        <v>Київська</v>
      </c>
      <c r="AC539" s="9"/>
    </row>
    <row r="540" spans="1:29" ht="15" customHeight="1">
      <c r="A540" s="9">
        <v>539</v>
      </c>
      <c r="B540" s="9" t="s">
        <v>3148</v>
      </c>
      <c r="C540" s="9" t="s">
        <v>3148</v>
      </c>
      <c r="D540" s="9" t="s">
        <v>3642</v>
      </c>
      <c r="E540" s="9" t="s">
        <v>24</v>
      </c>
      <c r="F540" s="9" t="s">
        <v>1136</v>
      </c>
      <c r="G540" s="9" t="s">
        <v>3663</v>
      </c>
      <c r="H540" s="9" t="s">
        <v>1135</v>
      </c>
      <c r="I540" s="9">
        <v>5938</v>
      </c>
      <c r="J540" s="9">
        <v>5938</v>
      </c>
      <c r="K540" s="9">
        <v>389.6</v>
      </c>
      <c r="L540" s="115">
        <f t="shared" si="24"/>
        <v>1</v>
      </c>
      <c r="M540" s="96">
        <f>IF($B540="Область","",SUM('Дані з ДІСО'!J540:L540)/K540)</f>
        <v>1.2782340862422996</v>
      </c>
      <c r="N540" s="9" t="str">
        <f>IF($B540="Область","",VLOOKUP(100*J540/I540,Параметри!$B$39:$C$53,2,TRUE))</f>
        <v>1. 100%</v>
      </c>
      <c r="O540" s="9" t="str">
        <f>IF($B540="Область","",VLOOKUP(M540,Параметри!$B$21:$C$35,2,TRUE))</f>
        <v>2. 1-1,4</v>
      </c>
      <c r="P540" s="9">
        <f t="shared" si="25"/>
        <v>1</v>
      </c>
      <c r="Q540" s="9">
        <f t="shared" si="26"/>
        <v>2</v>
      </c>
      <c r="R540" s="116">
        <v>11</v>
      </c>
      <c r="S540" s="117">
        <f>IF(C540="Область",Параметри!$K$47,IF(C540="Київ",Параметри!$K$48,IF(L540&lt;Параметри!$I$42,Параметри!$K$42,IF(L540&lt;Параметри!$I$43,Параметри!$K$43,IF(L540&lt;Параметри!$I$44,Параметри!$K$44,IF(L540&lt;Параметри!$I$45,Параметри!$K$45,Параметри!$K$46))))))</f>
        <v>0.53</v>
      </c>
      <c r="T540" s="97">
        <f>IF($B540="Область",Параметри!K$63,IF($R540&lt;Параметри!$G$59,Параметри!K$58,IF($R540&lt;Параметри!$G$60,Параметри!K$59,IF($R540&lt;Параметри!$G$61,Параметри!K$60,IF($R540&lt;Параметри!$G$62,Параметри!K$61,Параметри!K$62)))))</f>
        <v>1.7000000000000001E-2</v>
      </c>
      <c r="U540" s="97">
        <f>IF($B540="Область",Параметри!L$63,IF($R540&lt;Параметри!$G$59,Параметри!L$58,IF($R540&lt;Параметри!$G$60,Параметри!L$59,IF($R540&lt;Параметри!$G$61,Параметри!L$60,IF($R540&lt;Параметри!$G$62,Параметри!L$61,Параметри!L$62)))))</f>
        <v>4.7E-2</v>
      </c>
      <c r="V540" s="98">
        <f>IF(OR(SUM('Дані з ДІСО'!G540:I540)=0,Розрахунки!H540=0),"",Розрахунки!H540/SUM('Дані з ДІСО'!G540:I540))</f>
        <v>18.444444444444443</v>
      </c>
      <c r="W540" s="9">
        <v>2021</v>
      </c>
      <c r="X540" s="9">
        <v>11.5</v>
      </c>
      <c r="Y540" s="9">
        <v>10</v>
      </c>
      <c r="Z540" s="9" t="s">
        <v>4536</v>
      </c>
      <c r="AA540" s="99">
        <v>11</v>
      </c>
      <c r="AB540" s="9" t="str">
        <f>IF('Коефіцієнти АТО'!C540="Область","",'Коефіцієнти АТО'!D540)</f>
        <v>Київська</v>
      </c>
      <c r="AC540" s="9"/>
    </row>
    <row r="541" spans="1:29" ht="15" customHeight="1">
      <c r="A541" s="9">
        <v>540</v>
      </c>
      <c r="B541" s="9" t="s">
        <v>3148</v>
      </c>
      <c r="C541" s="9" t="s">
        <v>3148</v>
      </c>
      <c r="D541" s="9" t="s">
        <v>3642</v>
      </c>
      <c r="E541" s="9" t="s">
        <v>24</v>
      </c>
      <c r="F541" s="9" t="s">
        <v>1138</v>
      </c>
      <c r="G541" s="9" t="s">
        <v>3664</v>
      </c>
      <c r="H541" s="9" t="s">
        <v>1137</v>
      </c>
      <c r="I541" s="9">
        <v>9190</v>
      </c>
      <c r="J541" s="9">
        <v>9190</v>
      </c>
      <c r="K541" s="9">
        <v>250.3</v>
      </c>
      <c r="L541" s="115">
        <f t="shared" si="24"/>
        <v>1</v>
      </c>
      <c r="M541" s="96">
        <f>IF($B541="Область","",SUM('Дані з ДІСО'!J541:L541)/K541)</f>
        <v>6.4302836596084694</v>
      </c>
      <c r="N541" s="9" t="str">
        <f>IF($B541="Область","",VLOOKUP(100*J541/I541,Параметри!$B$39:$C$53,2,TRUE))</f>
        <v>1. 100%</v>
      </c>
      <c r="O541" s="9" t="str">
        <f>IF($B541="Область","",VLOOKUP(M541,Параметри!$B$21:$C$35,2,TRUE))</f>
        <v>9. 5,8-7</v>
      </c>
      <c r="P541" s="9">
        <f t="shared" si="25"/>
        <v>1</v>
      </c>
      <c r="Q541" s="9">
        <f t="shared" si="26"/>
        <v>9</v>
      </c>
      <c r="R541" s="116">
        <v>17</v>
      </c>
      <c r="S541" s="117">
        <f>IF(C541="Область",Параметри!$K$47,IF(C541="Київ",Параметри!$K$48,IF(L541&lt;Параметри!$I$42,Параметри!$K$42,IF(L541&lt;Параметри!$I$43,Параметри!$K$43,IF(L541&lt;Параметри!$I$44,Параметри!$K$44,IF(L541&lt;Параметри!$I$45,Параметри!$K$45,Параметри!$K$46))))))</f>
        <v>0.53</v>
      </c>
      <c r="T541" s="97">
        <f>IF($B541="Область",Параметри!K$63,IF($R541&lt;Параметри!$G$59,Параметри!K$58,IF($R541&lt;Параметри!$G$60,Параметри!K$59,IF($R541&lt;Параметри!$G$61,Параметри!K$60,IF($R541&lt;Параметри!$G$62,Параметри!K$61,Параметри!K$62)))))</f>
        <v>1.7000000000000001E-2</v>
      </c>
      <c r="U541" s="97">
        <f>IF($B541="Область",Параметри!L$63,IF($R541&lt;Параметри!$G$59,Параметри!L$58,IF($R541&lt;Параметри!$G$60,Параметри!L$59,IF($R541&lt;Параметри!$G$61,Параметри!L$60,IF($R541&lt;Параметри!$G$62,Параметри!L$61,Параметри!L$62)))))</f>
        <v>4.7E-2</v>
      </c>
      <c r="V541" s="98">
        <f>IF(OR(SUM('Дані з ДІСО'!G541:I541)=0,Розрахунки!H541=0),"",Розрахунки!H541/SUM('Дані з ДІСО'!G541:I541))</f>
        <v>22.992857142857144</v>
      </c>
      <c r="W541" s="9">
        <v>2021</v>
      </c>
      <c r="X541" s="9">
        <v>15.5</v>
      </c>
      <c r="Y541" s="9">
        <v>18</v>
      </c>
      <c r="Z541" s="9" t="s">
        <v>4536</v>
      </c>
      <c r="AA541" s="99">
        <v>17</v>
      </c>
      <c r="AB541" s="9" t="str">
        <f>IF('Коефіцієнти АТО'!C541="Область","",'Коефіцієнти АТО'!D541)</f>
        <v>Київська</v>
      </c>
      <c r="AC541" s="9"/>
    </row>
    <row r="542" spans="1:29" ht="15" customHeight="1">
      <c r="A542" s="9">
        <v>541</v>
      </c>
      <c r="B542" s="9" t="s">
        <v>3151</v>
      </c>
      <c r="C542" s="9" t="s">
        <v>3151</v>
      </c>
      <c r="D542" s="9" t="s">
        <v>3642</v>
      </c>
      <c r="E542" s="9" t="s">
        <v>29</v>
      </c>
      <c r="F542" s="9" t="s">
        <v>1140</v>
      </c>
      <c r="G542" s="9" t="s">
        <v>3147</v>
      </c>
      <c r="H542" s="9" t="s">
        <v>1139</v>
      </c>
      <c r="I542" s="9">
        <v>8468</v>
      </c>
      <c r="J542" s="9">
        <v>4701</v>
      </c>
      <c r="K542" s="9">
        <v>65.5</v>
      </c>
      <c r="L542" s="115">
        <f t="shared" si="24"/>
        <v>0.55514879546528106</v>
      </c>
      <c r="M542" s="96">
        <f>IF($B542="Область","",SUM('Дані з ДІСО'!J542:L542)/K542)</f>
        <v>20.793893129770993</v>
      </c>
      <c r="N542" s="9" t="str">
        <f>IF($B542="Область","",VLOOKUP(100*J542/I542,Параметри!$B$39:$C$53,2,TRUE))</f>
        <v>6. 53-58</v>
      </c>
      <c r="O542" s="9" t="str">
        <f>IF($B542="Область","",VLOOKUP(M542,Параметри!$B$21:$C$35,2,TRUE))</f>
        <v>12. 15-35,3</v>
      </c>
      <c r="P542" s="9">
        <f t="shared" si="25"/>
        <v>6</v>
      </c>
      <c r="Q542" s="9">
        <f t="shared" si="26"/>
        <v>12</v>
      </c>
      <c r="R542" s="116">
        <v>21.5</v>
      </c>
      <c r="S542" s="117">
        <f>IF(C542="Область",Параметри!$K$47,IF(C542="Київ",Параметри!$K$48,IF(L542&lt;Параметри!$I$42,Параметри!$K$42,IF(L542&lt;Параметри!$I$43,Параметри!$K$43,IF(L542&lt;Параметри!$I$44,Параметри!$K$44,IF(L542&lt;Параметри!$I$45,Параметри!$K$45,Параметри!$K$46))))))</f>
        <v>0.43</v>
      </c>
      <c r="T542" s="97">
        <f>IF($B542="Область",Параметри!K$63,IF($R542&lt;Параметри!$G$59,Параметри!K$58,IF($R542&lt;Параметри!$G$60,Параметри!K$59,IF($R542&lt;Параметри!$G$61,Параметри!K$60,IF($R542&lt;Параметри!$G$62,Параметри!K$61,Параметри!K$62)))))</f>
        <v>7.4999999999999997E-2</v>
      </c>
      <c r="U542" s="97">
        <f>IF($B542="Область",Параметри!L$63,IF($R542&lt;Параметри!$G$59,Параметри!L$58,IF($R542&lt;Параметри!$G$60,Параметри!L$59,IF($R542&lt;Параметри!$G$61,Параметри!L$60,IF($R542&lt;Параметри!$G$62,Параметри!L$61,Параметри!L$62)))))</f>
        <v>4.7E-2</v>
      </c>
      <c r="V542" s="98">
        <f>IF(OR(SUM('Дані з ДІСО'!G542:I542)=0,Розрахунки!H542=0),"",Розрахунки!H542/SUM('Дані з ДІСО'!G542:I542))</f>
        <v>28.375</v>
      </c>
      <c r="W542" s="9">
        <v>2021</v>
      </c>
      <c r="X542" s="9">
        <v>21</v>
      </c>
      <c r="Y542" s="9">
        <v>22.5</v>
      </c>
      <c r="Z542" s="9" t="s">
        <v>4536</v>
      </c>
      <c r="AA542" s="99">
        <v>21.5</v>
      </c>
      <c r="AB542" s="9" t="str">
        <f>IF('Коефіцієнти АТО'!C542="Область","",'Коефіцієнти АТО'!D542)</f>
        <v>Київська</v>
      </c>
      <c r="AC542" s="9"/>
    </row>
    <row r="543" spans="1:29" ht="15" customHeight="1">
      <c r="A543" s="9">
        <v>542</v>
      </c>
      <c r="B543" s="9" t="s">
        <v>3148</v>
      </c>
      <c r="C543" s="9" t="s">
        <v>3148</v>
      </c>
      <c r="D543" s="9" t="s">
        <v>3642</v>
      </c>
      <c r="E543" s="9" t="s">
        <v>24</v>
      </c>
      <c r="F543" s="9" t="s">
        <v>1142</v>
      </c>
      <c r="G543" s="9" t="s">
        <v>3665</v>
      </c>
      <c r="H543" s="9" t="s">
        <v>1141</v>
      </c>
      <c r="I543" s="9">
        <v>6073</v>
      </c>
      <c r="J543" s="9">
        <v>6073</v>
      </c>
      <c r="K543" s="9">
        <v>279.7</v>
      </c>
      <c r="L543" s="115">
        <f t="shared" si="24"/>
        <v>1</v>
      </c>
      <c r="M543" s="96">
        <f>IF($B543="Область","",SUM('Дані з ДІСО'!J543:L543)/K543)</f>
        <v>3.2391848409009656</v>
      </c>
      <c r="N543" s="9" t="str">
        <f>IF($B543="Область","",VLOOKUP(100*J543/I543,Параметри!$B$39:$C$53,2,TRUE))</f>
        <v>1. 100%</v>
      </c>
      <c r="O543" s="9" t="str">
        <f>IF($B543="Область","",VLOOKUP(M543,Параметри!$B$21:$C$35,2,TRUE))</f>
        <v>5. 3-3,9</v>
      </c>
      <c r="P543" s="9">
        <f t="shared" si="25"/>
        <v>1</v>
      </c>
      <c r="Q543" s="9">
        <f t="shared" si="26"/>
        <v>5</v>
      </c>
      <c r="R543" s="116">
        <v>13</v>
      </c>
      <c r="S543" s="117">
        <f>IF(C543="Область",Параметри!$K$47,IF(C543="Київ",Параметри!$K$48,IF(L543&lt;Параметри!$I$42,Параметри!$K$42,IF(L543&lt;Параметри!$I$43,Параметри!$K$43,IF(L543&lt;Параметри!$I$44,Параметри!$K$44,IF(L543&lt;Параметри!$I$45,Параметри!$K$45,Параметри!$K$46))))))</f>
        <v>0.53</v>
      </c>
      <c r="T543" s="97">
        <f>IF($B543="Область",Параметри!K$63,IF($R543&lt;Параметри!$G$59,Параметри!K$58,IF($R543&lt;Параметри!$G$60,Параметри!K$59,IF($R543&lt;Параметри!$G$61,Параметри!K$60,IF($R543&lt;Параметри!$G$62,Параметри!K$61,Параметри!K$62)))))</f>
        <v>1.7000000000000001E-2</v>
      </c>
      <c r="U543" s="97">
        <f>IF($B543="Область",Параметри!L$63,IF($R543&lt;Параметри!$G$59,Параметри!L$58,IF($R543&lt;Параметри!$G$60,Параметри!L$59,IF($R543&lt;Параметри!$G$61,Параметри!L$60,IF($R543&lt;Параметри!$G$62,Параметри!L$61,Параметри!L$62)))))</f>
        <v>4.7E-2</v>
      </c>
      <c r="V543" s="98">
        <f>IF(OR(SUM('Дані з ДІСО'!G543:I543)=0,Розрахунки!H543=0),"",Розрахунки!H543/SUM('Дані з ДІСО'!G543:I543))</f>
        <v>15.620689655172415</v>
      </c>
      <c r="W543" s="9">
        <v>2021</v>
      </c>
      <c r="X543" s="9">
        <v>13.5</v>
      </c>
      <c r="Y543" s="9">
        <v>12</v>
      </c>
      <c r="Z543" s="9" t="s">
        <v>4536</v>
      </c>
      <c r="AA543" s="99">
        <v>13</v>
      </c>
      <c r="AB543" s="9" t="str">
        <f>IF('Коефіцієнти АТО'!C543="Область","",'Коефіцієнти АТО'!D543)</f>
        <v>Київська</v>
      </c>
      <c r="AC543" s="9"/>
    </row>
    <row r="544" spans="1:29" ht="15" customHeight="1">
      <c r="A544" s="9">
        <v>543</v>
      </c>
      <c r="B544" s="9" t="s">
        <v>3148</v>
      </c>
      <c r="C544" s="9" t="s">
        <v>3148</v>
      </c>
      <c r="D544" s="9" t="s">
        <v>3642</v>
      </c>
      <c r="E544" s="9" t="s">
        <v>24</v>
      </c>
      <c r="F544" s="9" t="s">
        <v>1144</v>
      </c>
      <c r="G544" s="9" t="s">
        <v>3666</v>
      </c>
      <c r="H544" s="9" t="s">
        <v>1143</v>
      </c>
      <c r="I544" s="9">
        <v>25392</v>
      </c>
      <c r="J544" s="9">
        <v>25392</v>
      </c>
      <c r="K544" s="9">
        <v>151.30000000000001</v>
      </c>
      <c r="L544" s="115">
        <f t="shared" si="24"/>
        <v>1</v>
      </c>
      <c r="M544" s="96">
        <f>IF($B544="Область","",SUM('Дані з ДІСО'!J544:L544)/K544)</f>
        <v>27.395902181097156</v>
      </c>
      <c r="N544" s="9" t="str">
        <f>IF($B544="Область","",VLOOKUP(100*J544/I544,Параметри!$B$39:$C$53,2,TRUE))</f>
        <v>1. 100%</v>
      </c>
      <c r="O544" s="9" t="str">
        <f>IF($B544="Область","",VLOOKUP(M544,Параметри!$B$21:$C$35,2,TRUE))</f>
        <v>12. 15-35,3</v>
      </c>
      <c r="P544" s="9">
        <f t="shared" si="25"/>
        <v>1</v>
      </c>
      <c r="Q544" s="9">
        <f t="shared" si="26"/>
        <v>12</v>
      </c>
      <c r="R544" s="116">
        <v>22.5</v>
      </c>
      <c r="S544" s="117">
        <f>IF(C544="Область",Параметри!$K$47,IF(C544="Київ",Параметри!$K$48,IF(L544&lt;Параметри!$I$42,Параметри!$K$42,IF(L544&lt;Параметри!$I$43,Параметри!$K$43,IF(L544&lt;Параметри!$I$44,Параметри!$K$44,IF(L544&lt;Параметри!$I$45,Параметри!$K$45,Параметри!$K$46))))))</f>
        <v>0.53</v>
      </c>
      <c r="T544" s="97">
        <f>IF($B544="Область",Параметри!K$63,IF($R544&lt;Параметри!$G$59,Параметри!K$58,IF($R544&lt;Параметри!$G$60,Параметри!K$59,IF($R544&lt;Параметри!$G$61,Параметри!K$60,IF($R544&lt;Параметри!$G$62,Параметри!K$61,Параметри!K$62)))))</f>
        <v>0.1</v>
      </c>
      <c r="U544" s="97">
        <f>IF($B544="Область",Параметри!L$63,IF($R544&lt;Параметри!$G$59,Параметри!L$58,IF($R544&lt;Параметри!$G$60,Параметри!L$59,IF($R544&lt;Параметри!$G$61,Параметри!L$60,IF($R544&lt;Параметри!$G$62,Параметри!L$61,Параметри!L$62)))))</f>
        <v>4.7E-2</v>
      </c>
      <c r="V544" s="98">
        <f>IF(OR(SUM('Дані з ДІСО'!G544:I544)=0,Розрахунки!H544=0),"",Розрахунки!H544/SUM('Дані з ДІСО'!G544:I544))</f>
        <v>30.036231884057973</v>
      </c>
      <c r="W544" s="9">
        <v>2021</v>
      </c>
      <c r="X544" s="9">
        <v>20.5</v>
      </c>
      <c r="Y544" s="9">
        <v>23.5</v>
      </c>
      <c r="Z544" s="9" t="s">
        <v>4536</v>
      </c>
      <c r="AA544" s="99">
        <v>22.5</v>
      </c>
      <c r="AB544" s="9" t="str">
        <f>IF('Коефіцієнти АТО'!C544="Область","",'Коефіцієнти АТО'!D544)</f>
        <v>Київська</v>
      </c>
      <c r="AC544" s="9"/>
    </row>
    <row r="545" spans="1:29" ht="15" customHeight="1">
      <c r="A545" s="9">
        <v>544</v>
      </c>
      <c r="B545" s="9" t="s">
        <v>3176</v>
      </c>
      <c r="C545" s="9" t="s">
        <v>3146</v>
      </c>
      <c r="D545" s="9" t="s">
        <v>3642</v>
      </c>
      <c r="E545" s="9" t="s">
        <v>78</v>
      </c>
      <c r="F545" s="9" t="s">
        <v>1146</v>
      </c>
      <c r="G545" s="9" t="s">
        <v>3667</v>
      </c>
      <c r="H545" s="9" t="s">
        <v>1145</v>
      </c>
      <c r="I545" s="9">
        <v>218981</v>
      </c>
      <c r="J545" s="9">
        <v>8518</v>
      </c>
      <c r="K545" s="9">
        <v>394.7</v>
      </c>
      <c r="L545" s="115">
        <f t="shared" si="24"/>
        <v>3.8898351911809702E-2</v>
      </c>
      <c r="M545" s="96">
        <f>IF($B545="Область","",SUM('Дані з ДІСО'!J545:L545)/K545)</f>
        <v>53.192297947808463</v>
      </c>
      <c r="N545" s="9" t="str">
        <f>IF($B545="Область","",VLOOKUP(100*J545/I545,Параметри!$B$39:$C$53,2,TRUE))</f>
        <v>15. 0-9</v>
      </c>
      <c r="O545" s="9" t="str">
        <f>IF($B545="Область","",VLOOKUP(M545,Параметри!$B$21:$C$35,2,TRUE))</f>
        <v>14. 44,9-93,7</v>
      </c>
      <c r="P545" s="9">
        <f t="shared" si="25"/>
        <v>15</v>
      </c>
      <c r="Q545" s="9">
        <f t="shared" si="26"/>
        <v>14</v>
      </c>
      <c r="R545" s="116">
        <v>27.5</v>
      </c>
      <c r="S545" s="117">
        <f>IF(C545="Область",Параметри!$K$47,IF(C545="Київ",Параметри!$K$48,IF(L545&lt;Параметри!$I$42,Параметри!$K$42,IF(L545&lt;Параметри!$I$43,Параметри!$K$43,IF(L545&lt;Параметри!$I$44,Параметри!$K$44,IF(L545&lt;Параметри!$I$45,Параметри!$K$45,Параметри!$K$46))))))</f>
        <v>0.23</v>
      </c>
      <c r="T545" s="97">
        <f>IF($B545="Область",Параметри!K$63,IF($R545&lt;Параметри!$G$59,Параметри!K$58,IF($R545&lt;Параметри!$G$60,Параметри!K$59,IF($R545&lt;Параметри!$G$61,Параметри!K$60,IF($R545&lt;Параметри!$G$62,Параметри!K$61,Параметри!K$62)))))</f>
        <v>0.15</v>
      </c>
      <c r="U545" s="97">
        <f>IF($B545="Область",Параметри!L$63,IF($R545&lt;Параметри!$G$59,Параметри!L$58,IF($R545&lt;Параметри!$G$60,Параметри!L$59,IF($R545&lt;Параметри!$G$61,Параметри!L$60,IF($R545&lt;Параметри!$G$62,Параметри!L$61,Параметри!L$62)))))</f>
        <v>0.10100000000000001</v>
      </c>
      <c r="V545" s="98">
        <f>IF(OR(SUM('Дані з ДІСО'!G545:I545)=0,Розрахунки!H545=0),"",Розрахунки!H545/SUM('Дані з ДІСО'!G545:I545))</f>
        <v>31.476761619190405</v>
      </c>
      <c r="W545" s="9" t="s">
        <v>3176</v>
      </c>
      <c r="X545" s="9">
        <v>27.5</v>
      </c>
      <c r="Y545" s="9">
        <v>27.5</v>
      </c>
      <c r="Z545" s="9" t="s">
        <v>4535</v>
      </c>
      <c r="AA545" s="99">
        <v>27.5</v>
      </c>
      <c r="AB545" s="9" t="str">
        <f>IF('Коефіцієнти АТО'!C545="Область","",'Коефіцієнти АТО'!D545)</f>
        <v>Київська</v>
      </c>
      <c r="AC545" s="9"/>
    </row>
    <row r="546" spans="1:29" ht="15" customHeight="1">
      <c r="A546" s="9">
        <v>545</v>
      </c>
      <c r="B546" s="9" t="s">
        <v>3176</v>
      </c>
      <c r="C546" s="9" t="s">
        <v>3146</v>
      </c>
      <c r="D546" s="9" t="s">
        <v>3642</v>
      </c>
      <c r="E546" s="9" t="s">
        <v>78</v>
      </c>
      <c r="F546" s="9" t="s">
        <v>1148</v>
      </c>
      <c r="G546" s="9" t="s">
        <v>3668</v>
      </c>
      <c r="H546" s="9" t="s">
        <v>1147</v>
      </c>
      <c r="I546" s="9">
        <v>80765</v>
      </c>
      <c r="J546" s="9">
        <v>17091</v>
      </c>
      <c r="K546" s="9">
        <v>527.70000000000005</v>
      </c>
      <c r="L546" s="115">
        <f t="shared" si="24"/>
        <v>0.21161394168265957</v>
      </c>
      <c r="M546" s="96">
        <f>IF($B546="Область","",SUM('Дані з ДІСО'!J546:L546)/K546)</f>
        <v>22.335607352662496</v>
      </c>
      <c r="N546" s="9" t="str">
        <f>IF($B546="Область","",VLOOKUP(100*J546/I546,Параметри!$B$39:$C$53,2,TRUE))</f>
        <v>12. 19-22</v>
      </c>
      <c r="O546" s="9" t="str">
        <f>IF($B546="Область","",VLOOKUP(M546,Параметри!$B$21:$C$35,2,TRUE))</f>
        <v>12. 15-35,3</v>
      </c>
      <c r="P546" s="9">
        <f t="shared" si="25"/>
        <v>12</v>
      </c>
      <c r="Q546" s="9">
        <f t="shared" si="26"/>
        <v>12</v>
      </c>
      <c r="R546" s="116">
        <v>25.5</v>
      </c>
      <c r="S546" s="117">
        <f>IF(C546="Область",Параметри!$K$47,IF(C546="Київ",Параметри!$K$48,IF(L546&lt;Параметри!$I$42,Параметри!$K$42,IF(L546&lt;Параметри!$I$43,Параметри!$K$43,IF(L546&lt;Параметри!$I$44,Параметри!$K$44,IF(L546&lt;Параметри!$I$45,Параметри!$K$45,Параметри!$K$46))))))</f>
        <v>0.33</v>
      </c>
      <c r="T546" s="97">
        <f>IF($B546="Область",Параметри!K$63,IF($R546&lt;Параметри!$G$59,Параметри!K$58,IF($R546&lt;Параметри!$G$60,Параметри!K$59,IF($R546&lt;Параметри!$G$61,Параметри!K$60,IF($R546&lt;Параметри!$G$62,Параметри!K$61,Параметри!K$62)))))</f>
        <v>0.125</v>
      </c>
      <c r="U546" s="97">
        <f>IF($B546="Область",Параметри!L$63,IF($R546&lt;Параметри!$G$59,Параметри!L$58,IF($R546&lt;Параметри!$G$60,Параметри!L$59,IF($R546&lt;Параметри!$G$61,Параметри!L$60,IF($R546&lt;Параметри!$G$62,Параметри!L$61,Параметри!L$62)))))</f>
        <v>4.7E-2</v>
      </c>
      <c r="V546" s="98">
        <f>IF(OR(SUM('Дані з ДІСО'!G546:I546)=0,Розрахунки!H546=0),"",Розрахунки!H546/SUM('Дані з ДІСО'!G546:I546))</f>
        <v>29.246898263027294</v>
      </c>
      <c r="W546" s="9" t="s">
        <v>3176</v>
      </c>
      <c r="X546" s="9">
        <v>23.5</v>
      </c>
      <c r="Y546" s="9">
        <v>26.5</v>
      </c>
      <c r="Z546" s="9" t="s">
        <v>4536</v>
      </c>
      <c r="AA546" s="99">
        <v>25.5</v>
      </c>
      <c r="AB546" s="9" t="str">
        <f>IF('Коефіцієнти АТО'!C546="Область","",'Коефіцієнти АТО'!D546)</f>
        <v>Київська</v>
      </c>
      <c r="AC546" s="9"/>
    </row>
    <row r="547" spans="1:29" ht="15" customHeight="1">
      <c r="A547" s="9">
        <v>546</v>
      </c>
      <c r="B547" s="9" t="s">
        <v>3148</v>
      </c>
      <c r="C547" s="9" t="s">
        <v>3148</v>
      </c>
      <c r="D547" s="9" t="s">
        <v>3642</v>
      </c>
      <c r="E547" s="9" t="s">
        <v>24</v>
      </c>
      <c r="F547" s="9" t="s">
        <v>1150</v>
      </c>
      <c r="G547" s="9" t="s">
        <v>3669</v>
      </c>
      <c r="H547" s="9" t="s">
        <v>1149</v>
      </c>
      <c r="I547" s="9">
        <v>21894</v>
      </c>
      <c r="J547" s="9">
        <v>21894</v>
      </c>
      <c r="K547" s="9">
        <v>38.9</v>
      </c>
      <c r="L547" s="115">
        <f t="shared" si="24"/>
        <v>1</v>
      </c>
      <c r="M547" s="96">
        <f>IF($B547="Область","",SUM('Дані з ДІСО'!J547:L547)/K547)</f>
        <v>170.59125964010283</v>
      </c>
      <c r="N547" s="9" t="str">
        <f>IF($B547="Область","",VLOOKUP(100*J547/I547,Параметри!$B$39:$C$53,2,TRUE))</f>
        <v>1. 100%</v>
      </c>
      <c r="O547" s="9" t="str">
        <f>IF($B547="Область","",VLOOKUP(M547,Параметри!$B$21:$C$35,2,TRUE))</f>
        <v>15. 93,7-</v>
      </c>
      <c r="P547" s="9">
        <f t="shared" si="25"/>
        <v>1</v>
      </c>
      <c r="Q547" s="9">
        <f t="shared" si="26"/>
        <v>15</v>
      </c>
      <c r="R547" s="116">
        <v>27.5</v>
      </c>
      <c r="S547" s="117">
        <f>IF(C547="Область",Параметри!$K$47,IF(C547="Київ",Параметри!$K$48,IF(L547&lt;Параметри!$I$42,Параметри!$K$42,IF(L547&lt;Параметри!$I$43,Параметри!$K$43,IF(L547&lt;Параметри!$I$44,Параметри!$K$44,IF(L547&lt;Параметри!$I$45,Параметри!$K$45,Параметри!$K$46))))))</f>
        <v>0.53</v>
      </c>
      <c r="T547" s="97">
        <f>IF($B547="Область",Параметри!K$63,IF($R547&lt;Параметри!$G$59,Параметри!K$58,IF($R547&lt;Параметри!$G$60,Параметри!K$59,IF($R547&lt;Параметри!$G$61,Параметри!K$60,IF($R547&lt;Параметри!$G$62,Параметри!K$61,Параметри!K$62)))))</f>
        <v>0.15</v>
      </c>
      <c r="U547" s="97">
        <f>IF($B547="Область",Параметри!L$63,IF($R547&lt;Параметри!$G$59,Параметри!L$58,IF($R547&lt;Параметри!$G$60,Параметри!L$59,IF($R547&lt;Параметри!$G$61,Параметри!L$60,IF($R547&lt;Параметри!$G$62,Параметри!L$61,Параметри!L$62)))))</f>
        <v>0.10100000000000001</v>
      </c>
      <c r="V547" s="98">
        <f>IF(OR(SUM('Дані з ДІСО'!G547:I547)=0,Розрахунки!H547=0),"",Розрахунки!H547/SUM('Дані з ДІСО'!G547:I547))</f>
        <v>35.677419354838712</v>
      </c>
      <c r="W547" s="9">
        <v>2021</v>
      </c>
      <c r="X547" s="9">
        <v>27.5</v>
      </c>
      <c r="Y547" s="9">
        <v>27.5</v>
      </c>
      <c r="Z547" s="9" t="s">
        <v>4535</v>
      </c>
      <c r="AA547" s="99">
        <v>27.5</v>
      </c>
      <c r="AB547" s="9" t="str">
        <f>IF('Коефіцієнти АТО'!C547="Область","",'Коефіцієнти АТО'!D547)</f>
        <v>Київська</v>
      </c>
      <c r="AC547" s="9"/>
    </row>
    <row r="548" spans="1:29" ht="15" customHeight="1">
      <c r="A548" s="9">
        <v>547</v>
      </c>
      <c r="B548" s="9" t="s">
        <v>3145</v>
      </c>
      <c r="C548" s="9" t="s">
        <v>3146</v>
      </c>
      <c r="D548" s="9" t="s">
        <v>3642</v>
      </c>
      <c r="E548" s="9" t="s">
        <v>21</v>
      </c>
      <c r="F548" s="9" t="s">
        <v>1152</v>
      </c>
      <c r="G548" s="9" t="s">
        <v>3670</v>
      </c>
      <c r="H548" s="9" t="s">
        <v>1151</v>
      </c>
      <c r="I548" s="9">
        <v>53620</v>
      </c>
      <c r="J548" s="9">
        <v>18308</v>
      </c>
      <c r="K548" s="9">
        <v>208</v>
      </c>
      <c r="L548" s="115">
        <f t="shared" si="24"/>
        <v>0.34143976128310333</v>
      </c>
      <c r="M548" s="96">
        <f>IF($B548="Область","",SUM('Дані з ДІСО'!J548:L548)/K548)</f>
        <v>39.658653846153847</v>
      </c>
      <c r="N548" s="9" t="str">
        <f>IF($B548="Область","",VLOOKUP(100*J548/I548,Параметри!$B$39:$C$53,2,TRUE))</f>
        <v>9. 26-43</v>
      </c>
      <c r="O548" s="9" t="str">
        <f>IF($B548="Область","",VLOOKUP(M548,Параметри!$B$21:$C$35,2,TRUE))</f>
        <v>13. 35,3-44,9</v>
      </c>
      <c r="P548" s="9">
        <f t="shared" si="25"/>
        <v>9</v>
      </c>
      <c r="Q548" s="9">
        <f t="shared" si="26"/>
        <v>13</v>
      </c>
      <c r="R548" s="116">
        <v>24.5</v>
      </c>
      <c r="S548" s="117">
        <f>IF(C548="Область",Параметри!$K$47,IF(C548="Київ",Параметри!$K$48,IF(L548&lt;Параметри!$I$42,Параметри!$K$42,IF(L548&lt;Параметри!$I$43,Параметри!$K$43,IF(L548&lt;Параметри!$I$44,Параметри!$K$44,IF(L548&lt;Параметри!$I$45,Параметри!$K$45,Параметри!$K$46))))))</f>
        <v>0.33</v>
      </c>
      <c r="T548" s="97">
        <f>IF($B548="Область",Параметри!K$63,IF($R548&lt;Параметри!$G$59,Параметри!K$58,IF($R548&lt;Параметри!$G$60,Параметри!K$59,IF($R548&lt;Параметри!$G$61,Параметри!K$60,IF($R548&lt;Параметри!$G$62,Параметри!K$61,Параметри!K$62)))))</f>
        <v>0.1</v>
      </c>
      <c r="U548" s="97">
        <f>IF($B548="Область",Параметри!L$63,IF($R548&lt;Параметри!$G$59,Параметри!L$58,IF($R548&lt;Параметри!$G$60,Параметри!L$59,IF($R548&lt;Параметри!$G$61,Параметри!L$60,IF($R548&lt;Параметри!$G$62,Параметри!L$61,Параметри!L$62)))))</f>
        <v>4.7E-2</v>
      </c>
      <c r="V548" s="98">
        <f>IF(OR(SUM('Дані з ДІСО'!G548:I548)=0,Розрахунки!H548=0),"",Розрахунки!H548/SUM('Дані з ДІСО'!G548:I548))</f>
        <v>25.459876543209877</v>
      </c>
      <c r="W548" s="9">
        <v>2021</v>
      </c>
      <c r="X548" s="9">
        <v>24.5</v>
      </c>
      <c r="Y548" s="9">
        <v>24.5</v>
      </c>
      <c r="Z548" s="9" t="s">
        <v>4535</v>
      </c>
      <c r="AA548" s="99">
        <v>24.5</v>
      </c>
      <c r="AB548" s="9" t="str">
        <f>IF('Коефіцієнти АТО'!C548="Область","",'Коефіцієнти АТО'!D548)</f>
        <v>Київська</v>
      </c>
      <c r="AC548" s="9"/>
    </row>
    <row r="549" spans="1:29" ht="15" customHeight="1">
      <c r="A549" s="9">
        <v>548</v>
      </c>
      <c r="B549" s="9" t="s">
        <v>3176</v>
      </c>
      <c r="C549" s="9" t="s">
        <v>3146</v>
      </c>
      <c r="D549" s="9" t="s">
        <v>3642</v>
      </c>
      <c r="E549" s="9" t="s">
        <v>78</v>
      </c>
      <c r="F549" s="9" t="s">
        <v>1154</v>
      </c>
      <c r="G549" s="9" t="s">
        <v>3671</v>
      </c>
      <c r="H549" s="9" t="s">
        <v>1153</v>
      </c>
      <c r="I549" s="9">
        <v>119573</v>
      </c>
      <c r="J549" s="9">
        <v>10100</v>
      </c>
      <c r="K549" s="9">
        <v>122.9</v>
      </c>
      <c r="L549" s="115">
        <f t="shared" si="24"/>
        <v>8.4467229223988693E-2</v>
      </c>
      <c r="M549" s="96">
        <f>IF($B549="Область","",SUM('Дані з ДІСО'!J549:L549)/K549)</f>
        <v>136.97721724979658</v>
      </c>
      <c r="N549" s="9" t="str">
        <f>IF($B549="Область","",VLOOKUP(100*J549/I549,Параметри!$B$39:$C$53,2,TRUE))</f>
        <v>15. 0-9</v>
      </c>
      <c r="O549" s="9" t="str">
        <f>IF($B549="Область","",VLOOKUP(M549,Параметри!$B$21:$C$35,2,TRUE))</f>
        <v>15. 93,7-</v>
      </c>
      <c r="P549" s="9">
        <f t="shared" si="25"/>
        <v>15</v>
      </c>
      <c r="Q549" s="9">
        <f t="shared" si="26"/>
        <v>15</v>
      </c>
      <c r="R549" s="116">
        <v>27.5</v>
      </c>
      <c r="S549" s="117">
        <f>IF(C549="Область",Параметри!$K$47,IF(C549="Київ",Параметри!$K$48,IF(L549&lt;Параметри!$I$42,Параметри!$K$42,IF(L549&lt;Параметри!$I$43,Параметри!$K$43,IF(L549&lt;Параметри!$I$44,Параметри!$K$44,IF(L549&lt;Параметри!$I$45,Параметри!$K$45,Параметри!$K$46))))))</f>
        <v>0.23</v>
      </c>
      <c r="T549" s="97">
        <f>IF($B549="Область",Параметри!K$63,IF($R549&lt;Параметри!$G$59,Параметри!K$58,IF($R549&lt;Параметри!$G$60,Параметри!K$59,IF($R549&lt;Параметри!$G$61,Параметри!K$60,IF($R549&lt;Параметри!$G$62,Параметри!K$61,Параметри!K$62)))))</f>
        <v>0.15</v>
      </c>
      <c r="U549" s="97">
        <f>IF($B549="Область",Параметри!L$63,IF($R549&lt;Параметри!$G$59,Параметри!L$58,IF($R549&lt;Параметри!$G$60,Параметри!L$59,IF($R549&lt;Параметри!$G$61,Параметри!L$60,IF($R549&lt;Параметри!$G$62,Параметри!L$61,Параметри!L$62)))))</f>
        <v>0.10100000000000001</v>
      </c>
      <c r="V549" s="98">
        <f>IF(OR(SUM('Дані з ДІСО'!G549:I549)=0,Розрахунки!H549=0),"",Розрахунки!H549/SUM('Дані з ДІСО'!G549:I549))</f>
        <v>32.815789473684212</v>
      </c>
      <c r="W549" s="9" t="s">
        <v>3176</v>
      </c>
      <c r="X549" s="9">
        <v>27.5</v>
      </c>
      <c r="Y549" s="9">
        <v>27.5</v>
      </c>
      <c r="Z549" s="9" t="s">
        <v>4535</v>
      </c>
      <c r="AA549" s="99">
        <v>27.5</v>
      </c>
      <c r="AB549" s="9" t="str">
        <f>IF('Коефіцієнти АТО'!C549="Область","",'Коефіцієнти АТО'!D549)</f>
        <v>Київська</v>
      </c>
      <c r="AC549" s="9"/>
    </row>
    <row r="550" spans="1:29" ht="15" customHeight="1">
      <c r="A550" s="9">
        <v>549</v>
      </c>
      <c r="B550" s="9" t="s">
        <v>3176</v>
      </c>
      <c r="C550" s="9" t="s">
        <v>3146</v>
      </c>
      <c r="D550" s="9" t="s">
        <v>3642</v>
      </c>
      <c r="E550" s="9" t="s">
        <v>78</v>
      </c>
      <c r="F550" s="9" t="s">
        <v>1156</v>
      </c>
      <c r="G550" s="9" t="s">
        <v>3287</v>
      </c>
      <c r="H550" s="9" t="s">
        <v>1155</v>
      </c>
      <c r="I550" s="9">
        <v>45406</v>
      </c>
      <c r="J550" s="9">
        <v>8096</v>
      </c>
      <c r="K550" s="9">
        <v>356.7</v>
      </c>
      <c r="L550" s="115">
        <f t="shared" si="24"/>
        <v>0.17830242699202747</v>
      </c>
      <c r="M550" s="96">
        <f>IF($B550="Область","",SUM('Дані з ДІСО'!J550:L550)/K550)</f>
        <v>16.368096439585084</v>
      </c>
      <c r="N550" s="9" t="str">
        <f>IF($B550="Область","",VLOOKUP(100*J550/I550,Параметри!$B$39:$C$53,2,TRUE))</f>
        <v>13. 12-19</v>
      </c>
      <c r="O550" s="9" t="str">
        <f>IF($B550="Область","",VLOOKUP(M550,Параметри!$B$21:$C$35,2,TRUE))</f>
        <v>12. 15-35,3</v>
      </c>
      <c r="P550" s="9">
        <f t="shared" si="25"/>
        <v>13</v>
      </c>
      <c r="Q550" s="9">
        <f t="shared" si="26"/>
        <v>12</v>
      </c>
      <c r="R550" s="116">
        <v>22.5</v>
      </c>
      <c r="S550" s="117">
        <f>IF(C550="Область",Параметри!$K$47,IF(C550="Київ",Параметри!$K$48,IF(L550&lt;Параметри!$I$42,Параметри!$K$42,IF(L550&lt;Параметри!$I$43,Параметри!$K$43,IF(L550&lt;Параметри!$I$44,Параметри!$K$44,IF(L550&lt;Параметри!$I$45,Параметри!$K$45,Параметри!$K$46))))))</f>
        <v>0.23</v>
      </c>
      <c r="T550" s="97">
        <f>IF($B550="Область",Параметри!K$63,IF($R550&lt;Параметри!$G$59,Параметри!K$58,IF($R550&lt;Параметри!$G$60,Параметри!K$59,IF($R550&lt;Параметри!$G$61,Параметри!K$60,IF($R550&lt;Параметри!$G$62,Параметри!K$61,Параметри!K$62)))))</f>
        <v>0.1</v>
      </c>
      <c r="U550" s="97">
        <f>IF($B550="Область",Параметри!L$63,IF($R550&lt;Параметри!$G$59,Параметри!L$58,IF($R550&lt;Параметри!$G$60,Параметри!L$59,IF($R550&lt;Параметри!$G$61,Параметри!L$60,IF($R550&lt;Параметри!$G$62,Параметри!L$61,Параметри!L$62)))))</f>
        <v>4.7E-2</v>
      </c>
      <c r="V550" s="98">
        <f>IF(OR(SUM('Дані з ДІСО'!G550:I550)=0,Розрахунки!H550=0),"",Розрахунки!H550/SUM('Дані з ДІСО'!G550:I550))</f>
        <v>22.455769230769231</v>
      </c>
      <c r="W550" s="9" t="s">
        <v>3176</v>
      </c>
      <c r="X550" s="9">
        <v>23.5</v>
      </c>
      <c r="Y550" s="9">
        <v>21.5</v>
      </c>
      <c r="Z550" s="9" t="s">
        <v>4536</v>
      </c>
      <c r="AA550" s="99">
        <v>22.5</v>
      </c>
      <c r="AB550" s="9" t="str">
        <f>IF('Коефіцієнти АТО'!C550="Область","",'Коефіцієнти АТО'!D550)</f>
        <v>Київська</v>
      </c>
      <c r="AC550" s="9"/>
    </row>
    <row r="551" spans="1:29" ht="15" customHeight="1">
      <c r="A551" s="9">
        <v>550</v>
      </c>
      <c r="B551" s="9" t="s">
        <v>3145</v>
      </c>
      <c r="C551" s="9" t="s">
        <v>3146</v>
      </c>
      <c r="D551" s="9" t="s">
        <v>3642</v>
      </c>
      <c r="E551" s="9" t="s">
        <v>21</v>
      </c>
      <c r="F551" s="9" t="s">
        <v>1158</v>
      </c>
      <c r="G551" s="9" t="s">
        <v>3672</v>
      </c>
      <c r="H551" s="9" t="s">
        <v>1157</v>
      </c>
      <c r="I551" s="9">
        <v>33276</v>
      </c>
      <c r="J551" s="9">
        <v>880</v>
      </c>
      <c r="K551" s="9">
        <v>95.6</v>
      </c>
      <c r="L551" s="115">
        <f t="shared" si="24"/>
        <v>2.644548623632648E-2</v>
      </c>
      <c r="M551" s="96">
        <f>IF($B551="Область","",SUM('Дані з ДІСО'!J551:L551)/K551)</f>
        <v>55.75836820083682</v>
      </c>
      <c r="N551" s="9" t="str">
        <f>IF($B551="Область","",VLOOKUP(100*J551/I551,Параметри!$B$39:$C$53,2,TRUE))</f>
        <v>15. 0-9</v>
      </c>
      <c r="O551" s="9" t="str">
        <f>IF($B551="Область","",VLOOKUP(M551,Параметри!$B$21:$C$35,2,TRUE))</f>
        <v>14. 44,9-93,7</v>
      </c>
      <c r="P551" s="9">
        <f t="shared" si="25"/>
        <v>15</v>
      </c>
      <c r="Q551" s="9">
        <f t="shared" si="26"/>
        <v>14</v>
      </c>
      <c r="R551" s="116">
        <v>27.5</v>
      </c>
      <c r="S551" s="117">
        <f>IF(C551="Область",Параметри!$K$47,IF(C551="Київ",Параметри!$K$48,IF(L551&lt;Параметри!$I$42,Параметри!$K$42,IF(L551&lt;Параметри!$I$43,Параметри!$K$43,IF(L551&lt;Параметри!$I$44,Параметри!$K$44,IF(L551&lt;Параметри!$I$45,Параметри!$K$45,Параметри!$K$46))))))</f>
        <v>0.23</v>
      </c>
      <c r="T551" s="97">
        <f>IF($B551="Область",Параметри!K$63,IF($R551&lt;Параметри!$G$59,Параметри!K$58,IF($R551&lt;Параметри!$G$60,Параметри!K$59,IF($R551&lt;Параметри!$G$61,Параметри!K$60,IF($R551&lt;Параметри!$G$62,Параметри!K$61,Параметри!K$62)))))</f>
        <v>0.15</v>
      </c>
      <c r="U551" s="97">
        <f>IF($B551="Область",Параметри!L$63,IF($R551&lt;Параметри!$G$59,Параметри!L$58,IF($R551&lt;Параметри!$G$60,Параметри!L$59,IF($R551&lt;Параметри!$G$61,Параметри!L$60,IF($R551&lt;Параметри!$G$62,Параметри!L$61,Параметри!L$62)))))</f>
        <v>0.10100000000000001</v>
      </c>
      <c r="V551" s="98">
        <f>IF(OR(SUM('Дані з ДІСО'!G551:I551)=0,Розрахунки!H551=0),"",Розрахунки!H551/SUM('Дані з ДІСО'!G551:I551))</f>
        <v>33.525157232704402</v>
      </c>
      <c r="W551" s="9">
        <v>2021</v>
      </c>
      <c r="X551" s="9">
        <v>27.5</v>
      </c>
      <c r="Y551" s="9">
        <v>27</v>
      </c>
      <c r="Z551" s="9" t="s">
        <v>4535</v>
      </c>
      <c r="AA551" s="99">
        <v>27.5</v>
      </c>
      <c r="AB551" s="9" t="str">
        <f>IF('Коефіцієнти АТО'!C551="Область","",'Коефіцієнти АТО'!D551)</f>
        <v>Київська</v>
      </c>
      <c r="AC551" s="9"/>
    </row>
    <row r="552" spans="1:29" ht="15" customHeight="1">
      <c r="A552" s="9">
        <v>551</v>
      </c>
      <c r="B552" s="9" t="s">
        <v>3145</v>
      </c>
      <c r="C552" s="9" t="s">
        <v>3146</v>
      </c>
      <c r="D552" s="9" t="s">
        <v>3642</v>
      </c>
      <c r="E552" s="9" t="s">
        <v>21</v>
      </c>
      <c r="F552" s="9" t="s">
        <v>1160</v>
      </c>
      <c r="G552" s="9" t="s">
        <v>3673</v>
      </c>
      <c r="H552" s="9" t="s">
        <v>1159</v>
      </c>
      <c r="I552" s="9">
        <v>48357</v>
      </c>
      <c r="J552" s="9">
        <v>5877</v>
      </c>
      <c r="K552" s="9">
        <v>17.7</v>
      </c>
      <c r="L552" s="115">
        <f t="shared" si="24"/>
        <v>0.12153359389540294</v>
      </c>
      <c r="M552" s="96">
        <f>IF($B552="Область","",SUM('Дані з ДІСО'!J552:L552)/K552)</f>
        <v>511.61016949152543</v>
      </c>
      <c r="N552" s="9" t="str">
        <f>IF($B552="Область","",VLOOKUP(100*J552/I552,Параметри!$B$39:$C$53,2,TRUE))</f>
        <v>13. 12-19</v>
      </c>
      <c r="O552" s="9" t="str">
        <f>IF($B552="Область","",VLOOKUP(M552,Параметри!$B$21:$C$35,2,TRUE))</f>
        <v>15. 93,7-</v>
      </c>
      <c r="P552" s="9">
        <f t="shared" si="25"/>
        <v>13</v>
      </c>
      <c r="Q552" s="9">
        <f t="shared" si="26"/>
        <v>15</v>
      </c>
      <c r="R552" s="116">
        <v>27.5</v>
      </c>
      <c r="S552" s="117">
        <f>IF(C552="Область",Параметри!$K$47,IF(C552="Київ",Параметри!$K$48,IF(L552&lt;Параметри!$I$42,Параметри!$K$42,IF(L552&lt;Параметри!$I$43,Параметри!$K$43,IF(L552&lt;Параметри!$I$44,Параметри!$K$44,IF(L552&lt;Параметри!$I$45,Параметри!$K$45,Параметри!$K$46))))))</f>
        <v>0.23</v>
      </c>
      <c r="T552" s="97">
        <f>IF($B552="Область",Параметри!K$63,IF($R552&lt;Параметри!$G$59,Параметри!K$58,IF($R552&lt;Параметри!$G$60,Параметри!K$59,IF($R552&lt;Параметри!$G$61,Параметри!K$60,IF($R552&lt;Параметри!$G$62,Параметри!K$61,Параметри!K$62)))))</f>
        <v>0.15</v>
      </c>
      <c r="U552" s="97">
        <f>IF($B552="Область",Параметри!L$63,IF($R552&lt;Параметри!$G$59,Параметри!L$58,IF($R552&lt;Параметри!$G$60,Параметри!L$59,IF($R552&lt;Параметри!$G$61,Параметри!L$60,IF($R552&lt;Параметри!$G$62,Параметри!L$61,Параметри!L$62)))))</f>
        <v>0.10100000000000001</v>
      </c>
      <c r="V552" s="98">
        <f>IF(OR(SUM('Дані з ДІСО'!G552:I552)=0,Розрахунки!H552=0),"",Розрахунки!H552/SUM('Дані з ДІСО'!G552:I552))</f>
        <v>31.225862068965519</v>
      </c>
      <c r="W552" s="9">
        <v>2021</v>
      </c>
      <c r="X552" s="9">
        <v>27.5</v>
      </c>
      <c r="Y552" s="9">
        <v>27.5</v>
      </c>
      <c r="Z552" s="9" t="s">
        <v>4535</v>
      </c>
      <c r="AA552" s="99">
        <v>27.5</v>
      </c>
      <c r="AB552" s="9" t="str">
        <f>IF('Коефіцієнти АТО'!C552="Область","",'Коефіцієнти АТО'!D552)</f>
        <v>Київська</v>
      </c>
      <c r="AC552" s="9"/>
    </row>
    <row r="553" spans="1:29" ht="15" customHeight="1">
      <c r="A553" s="9">
        <v>552</v>
      </c>
      <c r="B553" s="9" t="s">
        <v>3151</v>
      </c>
      <c r="C553" s="9" t="s">
        <v>3151</v>
      </c>
      <c r="D553" s="9" t="s">
        <v>3642</v>
      </c>
      <c r="E553" s="9" t="s">
        <v>29</v>
      </c>
      <c r="F553" s="9" t="s">
        <v>1162</v>
      </c>
      <c r="G553" s="9" t="s">
        <v>3674</v>
      </c>
      <c r="H553" s="9" t="s">
        <v>1161</v>
      </c>
      <c r="I553" s="9">
        <v>15670</v>
      </c>
      <c r="J553" s="9">
        <v>9852</v>
      </c>
      <c r="K553" s="9">
        <v>619.70000000000005</v>
      </c>
      <c r="L553" s="115">
        <f t="shared" si="24"/>
        <v>0.62871729419272493</v>
      </c>
      <c r="M553" s="96">
        <f>IF($B553="Область","",SUM('Дані з ДІСО'!J553:L553)/K553)</f>
        <v>2.5964176214297239</v>
      </c>
      <c r="N553" s="9" t="str">
        <f>IF($B553="Область","",VLOOKUP(100*J553/I553,Параметри!$B$39:$C$53,2,TRUE))</f>
        <v>5. 58-63</v>
      </c>
      <c r="O553" s="9" t="str">
        <f>IF($B553="Область","",VLOOKUP(M553,Параметри!$B$21:$C$35,2,TRUE))</f>
        <v>4. 2,1-3</v>
      </c>
      <c r="P553" s="9">
        <f t="shared" si="25"/>
        <v>5</v>
      </c>
      <c r="Q553" s="9">
        <f t="shared" si="26"/>
        <v>4</v>
      </c>
      <c r="R553" s="116">
        <v>14.5</v>
      </c>
      <c r="S553" s="117">
        <f>IF(C553="Область",Параметри!$K$47,IF(C553="Київ",Параметри!$K$48,IF(L553&lt;Параметри!$I$42,Параметри!$K$42,IF(L553&lt;Параметри!$I$43,Параметри!$K$43,IF(L553&lt;Параметри!$I$44,Параметри!$K$44,IF(L553&lt;Параметри!$I$45,Параметри!$K$45,Параметри!$K$46))))))</f>
        <v>0.48</v>
      </c>
      <c r="T553" s="97">
        <f>IF($B553="Область",Параметри!K$63,IF($R553&lt;Параметри!$G$59,Параметри!K$58,IF($R553&lt;Параметри!$G$60,Параметри!K$59,IF($R553&lt;Параметри!$G$61,Параметри!K$60,IF($R553&lt;Параметри!$G$62,Параметри!K$61,Параметри!K$62)))))</f>
        <v>1.7000000000000001E-2</v>
      </c>
      <c r="U553" s="97">
        <f>IF($B553="Область",Параметри!L$63,IF($R553&lt;Параметри!$G$59,Параметри!L$58,IF($R553&lt;Параметри!$G$60,Параметри!L$59,IF($R553&lt;Параметри!$G$61,Параметри!L$60,IF($R553&lt;Параметри!$G$62,Параметри!L$61,Параметри!L$62)))))</f>
        <v>4.7E-2</v>
      </c>
      <c r="V553" s="98">
        <f>IF(OR(SUM('Дані з ДІСО'!G553:I553)=0,Розрахунки!H553=0),"",Розрахунки!H553/SUM('Дані з ДІСО'!G553:I553))</f>
        <v>15.930693069306932</v>
      </c>
      <c r="W553" s="9">
        <v>2021</v>
      </c>
      <c r="X553" s="9">
        <v>14.5</v>
      </c>
      <c r="Y553" s="9">
        <v>14</v>
      </c>
      <c r="Z553" s="9" t="s">
        <v>4535</v>
      </c>
      <c r="AA553" s="99">
        <v>14.5</v>
      </c>
      <c r="AB553" s="9" t="str">
        <f>IF('Коефіцієнти АТО'!C553="Область","",'Коефіцієнти АТО'!D553)</f>
        <v>Київська</v>
      </c>
      <c r="AC553" s="9"/>
    </row>
    <row r="554" spans="1:29" ht="15" customHeight="1">
      <c r="A554" s="9">
        <v>553</v>
      </c>
      <c r="B554" s="9" t="s">
        <v>3148</v>
      </c>
      <c r="C554" s="9" t="s">
        <v>3148</v>
      </c>
      <c r="D554" s="9" t="s">
        <v>3642</v>
      </c>
      <c r="E554" s="9" t="s">
        <v>24</v>
      </c>
      <c r="F554" s="9" t="s">
        <v>1164</v>
      </c>
      <c r="G554" s="9" t="s">
        <v>3675</v>
      </c>
      <c r="H554" s="9" t="s">
        <v>1163</v>
      </c>
      <c r="I554" s="9">
        <v>13806</v>
      </c>
      <c r="J554" s="9">
        <v>13806</v>
      </c>
      <c r="K554" s="9">
        <v>668.5</v>
      </c>
      <c r="L554" s="115">
        <f t="shared" si="24"/>
        <v>1</v>
      </c>
      <c r="M554" s="96">
        <f>IF($B554="Область","",SUM('Дані з ДІСО'!J554:L554)/K554)</f>
        <v>2.3769633507853403</v>
      </c>
      <c r="N554" s="9" t="str">
        <f>IF($B554="Область","",VLOOKUP(100*J554/I554,Параметри!$B$39:$C$53,2,TRUE))</f>
        <v>1. 100%</v>
      </c>
      <c r="O554" s="9" t="str">
        <f>IF($B554="Область","",VLOOKUP(M554,Параметри!$B$21:$C$35,2,TRUE))</f>
        <v>4. 2,1-3</v>
      </c>
      <c r="P554" s="9">
        <f t="shared" si="25"/>
        <v>1</v>
      </c>
      <c r="Q554" s="9">
        <f t="shared" si="26"/>
        <v>4</v>
      </c>
      <c r="R554" s="116">
        <v>16</v>
      </c>
      <c r="S554" s="117">
        <f>IF(C554="Область",Параметри!$K$47,IF(C554="Київ",Параметри!$K$48,IF(L554&lt;Параметри!$I$42,Параметри!$K$42,IF(L554&lt;Параметри!$I$43,Параметри!$K$43,IF(L554&lt;Параметри!$I$44,Параметри!$K$44,IF(L554&lt;Параметри!$I$45,Параметри!$K$45,Параметри!$K$46))))))</f>
        <v>0.53</v>
      </c>
      <c r="T554" s="97">
        <f>IF($B554="Область",Параметри!K$63,IF($R554&lt;Параметри!$G$59,Параметри!K$58,IF($R554&lt;Параметри!$G$60,Параметри!K$59,IF($R554&lt;Параметри!$G$61,Параметри!K$60,IF($R554&lt;Параметри!$G$62,Параметри!K$61,Параметри!K$62)))))</f>
        <v>1.7000000000000001E-2</v>
      </c>
      <c r="U554" s="97">
        <f>IF($B554="Область",Параметри!L$63,IF($R554&lt;Параметри!$G$59,Параметри!L$58,IF($R554&lt;Параметри!$G$60,Параметри!L$59,IF($R554&lt;Параметри!$G$61,Параметри!L$60,IF($R554&lt;Параметри!$G$62,Параметри!L$61,Параметри!L$62)))))</f>
        <v>4.7E-2</v>
      </c>
      <c r="V554" s="98">
        <f>IF(OR(SUM('Дані з ДІСО'!G554:I554)=0,Розрахунки!H554=0),"",Розрахунки!H554/SUM('Дані з ДІСО'!G554:I554))</f>
        <v>18.056818181818183</v>
      </c>
      <c r="W554" s="9">
        <v>2021</v>
      </c>
      <c r="X554" s="9">
        <v>13</v>
      </c>
      <c r="Y554" s="9">
        <v>17</v>
      </c>
      <c r="Z554" s="9" t="s">
        <v>4536</v>
      </c>
      <c r="AA554" s="99">
        <v>16</v>
      </c>
      <c r="AB554" s="9" t="str">
        <f>IF('Коефіцієнти АТО'!C554="Область","",'Коефіцієнти АТО'!D554)</f>
        <v>Київська</v>
      </c>
      <c r="AC554" s="9"/>
    </row>
    <row r="555" spans="1:29" ht="15" customHeight="1">
      <c r="A555" s="9">
        <v>554</v>
      </c>
      <c r="B555" s="9" t="s">
        <v>3148</v>
      </c>
      <c r="C555" s="9" t="s">
        <v>3148</v>
      </c>
      <c r="D555" s="9" t="s">
        <v>3642</v>
      </c>
      <c r="E555" s="9" t="s">
        <v>24</v>
      </c>
      <c r="F555" s="9" t="s">
        <v>1166</v>
      </c>
      <c r="G555" s="9" t="s">
        <v>3676</v>
      </c>
      <c r="H555" s="9" t="s">
        <v>1165</v>
      </c>
      <c r="I555" s="9">
        <v>9417</v>
      </c>
      <c r="J555" s="9">
        <v>9417</v>
      </c>
      <c r="K555" s="9">
        <v>36.6</v>
      </c>
      <c r="L555" s="115">
        <f t="shared" si="24"/>
        <v>1</v>
      </c>
      <c r="M555" s="96">
        <f>IF($B555="Область","",SUM('Дані з ДІСО'!J555:L555)/K555)</f>
        <v>34.685792349726775</v>
      </c>
      <c r="N555" s="9" t="str">
        <f>IF($B555="Область","",VLOOKUP(100*J555/I555,Параметри!$B$39:$C$53,2,TRUE))</f>
        <v>1. 100%</v>
      </c>
      <c r="O555" s="9" t="str">
        <f>IF($B555="Область","",VLOOKUP(M555,Параметри!$B$21:$C$35,2,TRUE))</f>
        <v>12. 15-35,3</v>
      </c>
      <c r="P555" s="9">
        <f t="shared" si="25"/>
        <v>1</v>
      </c>
      <c r="Q555" s="9">
        <f t="shared" si="26"/>
        <v>12</v>
      </c>
      <c r="R555" s="116">
        <v>22.5</v>
      </c>
      <c r="S555" s="117">
        <f>IF(C555="Область",Параметри!$K$47,IF(C555="Київ",Параметри!$K$48,IF(L555&lt;Параметри!$I$42,Параметри!$K$42,IF(L555&lt;Параметри!$I$43,Параметри!$K$43,IF(L555&lt;Параметри!$I$44,Параметри!$K$44,IF(L555&lt;Параметри!$I$45,Параметри!$K$45,Параметри!$K$46))))))</f>
        <v>0.53</v>
      </c>
      <c r="T555" s="97">
        <f>IF($B555="Область",Параметри!K$63,IF($R555&lt;Параметри!$G$59,Параметри!K$58,IF($R555&lt;Параметри!$G$60,Параметри!K$59,IF($R555&lt;Параметри!$G$61,Параметри!K$60,IF($R555&lt;Параметри!$G$62,Параметри!K$61,Параметри!K$62)))))</f>
        <v>0.1</v>
      </c>
      <c r="U555" s="97">
        <f>IF($B555="Область",Параметри!L$63,IF($R555&lt;Параметри!$G$59,Параметри!L$58,IF($R555&lt;Параметри!$G$60,Параметри!L$59,IF($R555&lt;Параметри!$G$61,Параметри!L$60,IF($R555&lt;Параметри!$G$62,Параметри!L$61,Параметри!L$62)))))</f>
        <v>4.7E-2</v>
      </c>
      <c r="V555" s="98">
        <f>IF(OR(SUM('Дані з ДІСО'!G555:I555)=0,Розрахунки!H555=0),"",Розрахунки!H555/SUM('Дані з ДІСО'!G555:I555))</f>
        <v>29.523255813953487</v>
      </c>
      <c r="W555" s="9">
        <v>2021</v>
      </c>
      <c r="X555" s="9">
        <v>20.5</v>
      </c>
      <c r="Y555" s="9">
        <v>23.5</v>
      </c>
      <c r="Z555" s="9" t="s">
        <v>4536</v>
      </c>
      <c r="AA555" s="99">
        <v>22.5</v>
      </c>
      <c r="AB555" s="9" t="str">
        <f>IF('Коефіцієнти АТО'!C555="Область","",'Коефіцієнти АТО'!D555)</f>
        <v>Київська</v>
      </c>
      <c r="AC555" s="9"/>
    </row>
    <row r="556" spans="1:29" ht="15" customHeight="1">
      <c r="A556" s="9">
        <v>555</v>
      </c>
      <c r="B556" s="9" t="s">
        <v>3148</v>
      </c>
      <c r="C556" s="9" t="s">
        <v>3148</v>
      </c>
      <c r="D556" s="9" t="s">
        <v>3642</v>
      </c>
      <c r="E556" s="9" t="s">
        <v>24</v>
      </c>
      <c r="F556" s="9" t="s">
        <v>1168</v>
      </c>
      <c r="G556" s="9" t="s">
        <v>3677</v>
      </c>
      <c r="H556" s="9" t="s">
        <v>1167</v>
      </c>
      <c r="I556" s="9">
        <v>6179</v>
      </c>
      <c r="J556" s="9">
        <v>6179</v>
      </c>
      <c r="K556" s="9">
        <v>61</v>
      </c>
      <c r="L556" s="115">
        <f t="shared" si="24"/>
        <v>1</v>
      </c>
      <c r="M556" s="96">
        <f>IF($B556="Область","",SUM('Дані з ДІСО'!J556:L556)/K556)</f>
        <v>17.319672131147541</v>
      </c>
      <c r="N556" s="9" t="str">
        <f>IF($B556="Область","",VLOOKUP(100*J556/I556,Параметри!$B$39:$C$53,2,TRUE))</f>
        <v>1. 100%</v>
      </c>
      <c r="O556" s="9" t="str">
        <f>IF($B556="Область","",VLOOKUP(M556,Параметри!$B$21:$C$35,2,TRUE))</f>
        <v>12. 15-35,3</v>
      </c>
      <c r="P556" s="9">
        <f t="shared" si="25"/>
        <v>1</v>
      </c>
      <c r="Q556" s="9">
        <f t="shared" si="26"/>
        <v>12</v>
      </c>
      <c r="R556" s="116">
        <v>20.5</v>
      </c>
      <c r="S556" s="117">
        <f>IF(C556="Область",Параметри!$K$47,IF(C556="Київ",Параметри!$K$48,IF(L556&lt;Параметри!$I$42,Параметри!$K$42,IF(L556&lt;Параметри!$I$43,Параметри!$K$43,IF(L556&lt;Параметри!$I$44,Параметри!$K$44,IF(L556&lt;Параметри!$I$45,Параметри!$K$45,Параметри!$K$46))))))</f>
        <v>0.53</v>
      </c>
      <c r="T556" s="97">
        <f>IF($B556="Область",Параметри!K$63,IF($R556&lt;Параметри!$G$59,Параметри!K$58,IF($R556&lt;Параметри!$G$60,Параметри!K$59,IF($R556&lt;Параметри!$G$61,Параметри!K$60,IF($R556&lt;Параметри!$G$62,Параметри!K$61,Параметри!K$62)))))</f>
        <v>7.4999999999999997E-2</v>
      </c>
      <c r="U556" s="97">
        <f>IF($B556="Область",Параметри!L$63,IF($R556&lt;Параметри!$G$59,Параметри!L$58,IF($R556&lt;Параметри!$G$60,Параметри!L$59,IF($R556&lt;Параметри!$G$61,Параметри!L$60,IF($R556&lt;Параметри!$G$62,Параметри!L$61,Параметри!L$62)))))</f>
        <v>4.7E-2</v>
      </c>
      <c r="V556" s="98">
        <f>IF(OR(SUM('Дані з ДІСО'!G556:I556)=0,Розрахунки!H556=0),"",Розрахунки!H556/SUM('Дані з ДІСО'!G556:I556))</f>
        <v>30.185714285714287</v>
      </c>
      <c r="W556" s="9">
        <v>2021</v>
      </c>
      <c r="X556" s="9">
        <v>20.5</v>
      </c>
      <c r="Y556" s="9">
        <v>21</v>
      </c>
      <c r="Z556" s="9" t="s">
        <v>4535</v>
      </c>
      <c r="AA556" s="99">
        <v>20.5</v>
      </c>
      <c r="AB556" s="9" t="str">
        <f>IF('Коефіцієнти АТО'!C556="Область","",'Коефіцієнти АТО'!D556)</f>
        <v>Київська</v>
      </c>
      <c r="AC556" s="9"/>
    </row>
    <row r="557" spans="1:29" ht="15" customHeight="1">
      <c r="A557" s="9">
        <v>556</v>
      </c>
      <c r="B557" s="9" t="s">
        <v>3151</v>
      </c>
      <c r="C557" s="9" t="s">
        <v>3151</v>
      </c>
      <c r="D557" s="9" t="s">
        <v>3642</v>
      </c>
      <c r="E557" s="9" t="s">
        <v>29</v>
      </c>
      <c r="F557" s="9" t="s">
        <v>1170</v>
      </c>
      <c r="G557" s="9" t="s">
        <v>3678</v>
      </c>
      <c r="H557" s="9" t="s">
        <v>1169</v>
      </c>
      <c r="I557" s="9">
        <v>28649</v>
      </c>
      <c r="J557" s="9">
        <v>11115</v>
      </c>
      <c r="K557" s="9">
        <v>66.599999999999994</v>
      </c>
      <c r="L557" s="115">
        <f t="shared" si="24"/>
        <v>0.38797165695137703</v>
      </c>
      <c r="M557" s="96">
        <f>IF($B557="Область","",SUM('Дані з ДІСО'!J557:L557)/K557)</f>
        <v>36.83933933933934</v>
      </c>
      <c r="N557" s="9" t="str">
        <f>IF($B557="Область","",VLOOKUP(100*J557/I557,Параметри!$B$39:$C$53,2,TRUE))</f>
        <v>9. 26-43</v>
      </c>
      <c r="O557" s="9" t="str">
        <f>IF($B557="Область","",VLOOKUP(M557,Параметри!$B$21:$C$35,2,TRUE))</f>
        <v>13. 35,3-44,9</v>
      </c>
      <c r="P557" s="9">
        <f t="shared" si="25"/>
        <v>9</v>
      </c>
      <c r="Q557" s="9">
        <f t="shared" si="26"/>
        <v>13</v>
      </c>
      <c r="R557" s="116">
        <v>22.5</v>
      </c>
      <c r="S557" s="117">
        <f>IF(C557="Область",Параметри!$K$47,IF(C557="Київ",Параметри!$K$48,IF(L557&lt;Параметри!$I$42,Параметри!$K$42,IF(L557&lt;Параметри!$I$43,Параметри!$K$43,IF(L557&lt;Параметри!$I$44,Параметри!$K$44,IF(L557&lt;Параметри!$I$45,Параметри!$K$45,Параметри!$K$46))))))</f>
        <v>0.33</v>
      </c>
      <c r="T557" s="97">
        <f>IF($B557="Область",Параметри!K$63,IF($R557&lt;Параметри!$G$59,Параметри!K$58,IF($R557&lt;Параметри!$G$60,Параметри!K$59,IF($R557&lt;Параметри!$G$61,Параметри!K$60,IF($R557&lt;Параметри!$G$62,Параметри!K$61,Параметри!K$62)))))</f>
        <v>0.1</v>
      </c>
      <c r="U557" s="97">
        <f>IF($B557="Область",Параметри!L$63,IF($R557&lt;Параметри!$G$59,Параметри!L$58,IF($R557&lt;Параметри!$G$60,Параметри!L$59,IF($R557&lt;Параметри!$G$61,Параметри!L$60,IF($R557&lt;Параметри!$G$62,Параметри!L$61,Параметри!L$62)))))</f>
        <v>4.7E-2</v>
      </c>
      <c r="V557" s="98">
        <f>IF(OR(SUM('Дані з ДІСО'!G557:I557)=0,Розрахунки!H557=0),"",Розрахунки!H557/SUM('Дані з ДІСО'!G557:I557))</f>
        <v>21.521929824561404</v>
      </c>
      <c r="W557" s="9">
        <v>2021</v>
      </c>
      <c r="X557" s="9">
        <v>24.5</v>
      </c>
      <c r="Y557" s="9">
        <v>21.5</v>
      </c>
      <c r="Z557" s="9" t="s">
        <v>4536</v>
      </c>
      <c r="AA557" s="99">
        <v>22.5</v>
      </c>
      <c r="AB557" s="9" t="str">
        <f>IF('Коефіцієнти АТО'!C557="Область","",'Коефіцієнти АТО'!D557)</f>
        <v>Київська</v>
      </c>
      <c r="AC557" s="9"/>
    </row>
    <row r="558" spans="1:29" ht="15" customHeight="1">
      <c r="A558" s="9">
        <v>557</v>
      </c>
      <c r="B558" s="9" t="s">
        <v>3151</v>
      </c>
      <c r="C558" s="9" t="s">
        <v>3151</v>
      </c>
      <c r="D558" s="9" t="s">
        <v>3642</v>
      </c>
      <c r="E558" s="9" t="s">
        <v>29</v>
      </c>
      <c r="F558" s="9" t="s">
        <v>1172</v>
      </c>
      <c r="G558" s="9" t="s">
        <v>3679</v>
      </c>
      <c r="H558" s="9" t="s">
        <v>1171</v>
      </c>
      <c r="I558" s="9">
        <v>13565</v>
      </c>
      <c r="J558" s="9">
        <v>5990</v>
      </c>
      <c r="K558" s="9">
        <v>260.39999999999998</v>
      </c>
      <c r="L558" s="115">
        <f t="shared" si="24"/>
        <v>0.44157758938444525</v>
      </c>
      <c r="M558" s="96">
        <f>IF($B558="Область","",SUM('Дані з ДІСО'!J558:L558)/K558)</f>
        <v>5.1843317972350231</v>
      </c>
      <c r="N558" s="9" t="str">
        <f>IF($B558="Область","",VLOOKUP(100*J558/I558,Параметри!$B$39:$C$53,2,TRUE))</f>
        <v>8. 43-49</v>
      </c>
      <c r="O558" s="9" t="str">
        <f>IF($B558="Область","",VLOOKUP(M558,Параметри!$B$21:$C$35,2,TRUE))</f>
        <v>8. 4,5-5,8</v>
      </c>
      <c r="P558" s="9">
        <f t="shared" si="25"/>
        <v>8</v>
      </c>
      <c r="Q558" s="9">
        <f t="shared" si="26"/>
        <v>8</v>
      </c>
      <c r="R558" s="116">
        <v>18</v>
      </c>
      <c r="S558" s="117">
        <f>IF(C558="Область",Параметри!$K$47,IF(C558="Київ",Параметри!$K$48,IF(L558&lt;Параметри!$I$42,Параметри!$K$42,IF(L558&lt;Параметри!$I$43,Параметри!$K$43,IF(L558&lt;Параметри!$I$44,Параметри!$K$44,IF(L558&lt;Параметри!$I$45,Параметри!$K$45,Параметри!$K$46))))))</f>
        <v>0.43</v>
      </c>
      <c r="T558" s="97">
        <f>IF($B558="Область",Параметри!K$63,IF($R558&lt;Параметри!$G$59,Параметри!K$58,IF($R558&lt;Параметри!$G$60,Параметри!K$59,IF($R558&lt;Параметри!$G$61,Параметри!K$60,IF($R558&lt;Параметри!$G$62,Параметри!K$61,Параметри!K$62)))))</f>
        <v>1.7000000000000001E-2</v>
      </c>
      <c r="U558" s="97">
        <f>IF($B558="Область",Параметри!L$63,IF($R558&lt;Параметри!$G$59,Параметри!L$58,IF($R558&lt;Параметри!$G$60,Параметри!L$59,IF($R558&lt;Параметри!$G$61,Параметри!L$60,IF($R558&lt;Параметри!$G$62,Параметри!L$61,Параметри!L$62)))))</f>
        <v>4.7E-2</v>
      </c>
      <c r="V558" s="98">
        <f>IF(OR(SUM('Дані з ДІСО'!G558:I558)=0,Розрахунки!H558=0),"",Розрахунки!H558/SUM('Дані з ДІСО'!G558:I558))</f>
        <v>22.5</v>
      </c>
      <c r="W558" s="9">
        <v>2021</v>
      </c>
      <c r="X558" s="9">
        <v>18</v>
      </c>
      <c r="Y558" s="9">
        <v>17</v>
      </c>
      <c r="Z558" s="9" t="s">
        <v>4535</v>
      </c>
      <c r="AA558" s="99">
        <v>18</v>
      </c>
      <c r="AB558" s="9" t="str">
        <f>IF('Коефіцієнти АТО'!C558="Область","",'Коефіцієнти АТО'!D558)</f>
        <v>Київська</v>
      </c>
      <c r="AC558" s="9"/>
    </row>
    <row r="559" spans="1:29" ht="15" customHeight="1">
      <c r="A559" s="9">
        <v>558</v>
      </c>
      <c r="B559" s="9" t="s">
        <v>3151</v>
      </c>
      <c r="C559" s="9" t="s">
        <v>3151</v>
      </c>
      <c r="D559" s="9" t="s">
        <v>3642</v>
      </c>
      <c r="E559" s="9" t="s">
        <v>29</v>
      </c>
      <c r="F559" s="9" t="s">
        <v>1174</v>
      </c>
      <c r="G559" s="9" t="s">
        <v>3680</v>
      </c>
      <c r="H559" s="9" t="s">
        <v>1173</v>
      </c>
      <c r="I559" s="9">
        <v>21042</v>
      </c>
      <c r="J559" s="9">
        <v>15418</v>
      </c>
      <c r="K559" s="9">
        <v>956.6</v>
      </c>
      <c r="L559" s="115">
        <f t="shared" si="24"/>
        <v>0.73272502613819979</v>
      </c>
      <c r="M559" s="96">
        <f>IF($B559="Область","",SUM('Дані з ДІСО'!J559:L559)/K559)</f>
        <v>2.5141124817060421</v>
      </c>
      <c r="N559" s="9" t="str">
        <f>IF($B559="Область","",VLOOKUP(100*J559/I559,Параметри!$B$39:$C$53,2,TRUE))</f>
        <v>2. 72-100</v>
      </c>
      <c r="O559" s="9" t="str">
        <f>IF($B559="Область","",VLOOKUP(M559,Параметри!$B$21:$C$35,2,TRUE))</f>
        <v>4. 2,1-3</v>
      </c>
      <c r="P559" s="9">
        <f t="shared" si="25"/>
        <v>2</v>
      </c>
      <c r="Q559" s="9">
        <f t="shared" si="26"/>
        <v>4</v>
      </c>
      <c r="R559" s="116">
        <v>15.5</v>
      </c>
      <c r="S559" s="117">
        <f>IF(C559="Область",Параметри!$K$47,IF(C559="Київ",Параметри!$K$48,IF(L559&lt;Параметри!$I$42,Параметри!$K$42,IF(L559&lt;Параметри!$I$43,Параметри!$K$43,IF(L559&lt;Параметри!$I$44,Параметри!$K$44,IF(L559&lt;Параметри!$I$45,Параметри!$K$45,Параметри!$K$46))))))</f>
        <v>0.48</v>
      </c>
      <c r="T559" s="97">
        <f>IF($B559="Область",Параметри!K$63,IF($R559&lt;Параметри!$G$59,Параметри!K$58,IF($R559&lt;Параметри!$G$60,Параметри!K$59,IF($R559&lt;Параметри!$G$61,Параметри!K$60,IF($R559&lt;Параметри!$G$62,Параметри!K$61,Параметри!K$62)))))</f>
        <v>1.7000000000000001E-2</v>
      </c>
      <c r="U559" s="97">
        <f>IF($B559="Область",Параметри!L$63,IF($R559&lt;Параметри!$G$59,Параметри!L$58,IF($R559&lt;Параметри!$G$60,Параметри!L$59,IF($R559&lt;Параметри!$G$61,Параметри!L$60,IF($R559&lt;Параметри!$G$62,Параметри!L$61,Параметри!L$62)))))</f>
        <v>4.7E-2</v>
      </c>
      <c r="V559" s="98">
        <f>IF(OR(SUM('Дані з ДІСО'!G559:I559)=0,Розрахунки!H559=0),"",Розрахунки!H559/SUM('Дані з ДІСО'!G559:I559))</f>
        <v>20.913043478260871</v>
      </c>
      <c r="W559" s="9">
        <v>2021</v>
      </c>
      <c r="X559" s="9">
        <v>13</v>
      </c>
      <c r="Y559" s="9">
        <v>16.5</v>
      </c>
      <c r="Z559" s="9" t="s">
        <v>4536</v>
      </c>
      <c r="AA559" s="99">
        <v>15.5</v>
      </c>
      <c r="AB559" s="9" t="str">
        <f>IF('Коефіцієнти АТО'!C559="Область","",'Коефіцієнти АТО'!D559)</f>
        <v>Київська</v>
      </c>
      <c r="AC559" s="9"/>
    </row>
    <row r="560" spans="1:29" ht="15" customHeight="1">
      <c r="A560" s="9">
        <v>559</v>
      </c>
      <c r="B560" s="9" t="s">
        <v>3148</v>
      </c>
      <c r="C560" s="9" t="s">
        <v>3148</v>
      </c>
      <c r="D560" s="9" t="s">
        <v>3642</v>
      </c>
      <c r="E560" s="9" t="s">
        <v>24</v>
      </c>
      <c r="F560" s="9" t="s">
        <v>1176</v>
      </c>
      <c r="G560" s="9" t="s">
        <v>3681</v>
      </c>
      <c r="H560" s="9" t="s">
        <v>1175</v>
      </c>
      <c r="I560" s="9">
        <v>17944</v>
      </c>
      <c r="J560" s="9">
        <v>17944</v>
      </c>
      <c r="K560" s="9">
        <v>138.9</v>
      </c>
      <c r="L560" s="115">
        <f t="shared" si="24"/>
        <v>1</v>
      </c>
      <c r="M560" s="96">
        <f>IF($B560="Область","",SUM('Дані з ДІСО'!J560:L560)/K560)</f>
        <v>13.358531317494601</v>
      </c>
      <c r="N560" s="9" t="str">
        <f>IF($B560="Область","",VLOOKUP(100*J560/I560,Параметри!$B$39:$C$53,2,TRUE))</f>
        <v>1. 100%</v>
      </c>
      <c r="O560" s="9" t="str">
        <f>IF($B560="Область","",VLOOKUP(M560,Параметри!$B$21:$C$35,2,TRUE))</f>
        <v>11. 10,2-15</v>
      </c>
      <c r="P560" s="9">
        <f t="shared" si="25"/>
        <v>1</v>
      </c>
      <c r="Q560" s="9">
        <f t="shared" si="26"/>
        <v>11</v>
      </c>
      <c r="R560" s="116">
        <v>21</v>
      </c>
      <c r="S560" s="117">
        <f>IF(C560="Область",Параметри!$K$47,IF(C560="Київ",Параметри!$K$48,IF(L560&lt;Параметри!$I$42,Параметри!$K$42,IF(L560&lt;Параметри!$I$43,Параметри!$K$43,IF(L560&lt;Параметри!$I$44,Параметри!$K$44,IF(L560&lt;Параметри!$I$45,Параметри!$K$45,Параметри!$K$46))))))</f>
        <v>0.53</v>
      </c>
      <c r="T560" s="97">
        <f>IF($B560="Область",Параметри!K$63,IF($R560&lt;Параметри!$G$59,Параметри!K$58,IF($R560&lt;Параметри!$G$60,Параметри!K$59,IF($R560&lt;Параметри!$G$61,Параметри!K$60,IF($R560&lt;Параметри!$G$62,Параметри!K$61,Параметри!K$62)))))</f>
        <v>7.4999999999999997E-2</v>
      </c>
      <c r="U560" s="97">
        <f>IF($B560="Область",Параметри!L$63,IF($R560&lt;Параметри!$G$59,Параметри!L$58,IF($R560&lt;Параметри!$G$60,Параметри!L$59,IF($R560&lt;Параметри!$G$61,Параметри!L$60,IF($R560&lt;Параметри!$G$62,Параметри!L$61,Параметри!L$62)))))</f>
        <v>4.7E-2</v>
      </c>
      <c r="V560" s="98">
        <f>IF(OR(SUM('Дані з ДІСО'!G560:I560)=0,Розрахунки!H560=0),"",Розрахунки!H560/SUM('Дані з ДІСО'!G560:I560))</f>
        <v>26.507142857142856</v>
      </c>
      <c r="W560" s="9">
        <v>2021</v>
      </c>
      <c r="X560" s="9">
        <v>18</v>
      </c>
      <c r="Y560" s="9">
        <v>22</v>
      </c>
      <c r="Z560" s="9" t="s">
        <v>4536</v>
      </c>
      <c r="AA560" s="99">
        <v>21</v>
      </c>
      <c r="AB560" s="9" t="str">
        <f>IF('Коефіцієнти АТО'!C560="Область","",'Коефіцієнти АТО'!D560)</f>
        <v>Київська</v>
      </c>
      <c r="AC560" s="9"/>
    </row>
    <row r="561" spans="1:29" ht="15" customHeight="1">
      <c r="A561" s="9">
        <v>560</v>
      </c>
      <c r="B561" s="9" t="s">
        <v>3151</v>
      </c>
      <c r="C561" s="9" t="s">
        <v>3151</v>
      </c>
      <c r="D561" s="9" t="s">
        <v>3642</v>
      </c>
      <c r="E561" s="9" t="s">
        <v>29</v>
      </c>
      <c r="F561" s="9" t="s">
        <v>1178</v>
      </c>
      <c r="G561" s="9" t="s">
        <v>3682</v>
      </c>
      <c r="H561" s="9" t="s">
        <v>1177</v>
      </c>
      <c r="I561" s="9">
        <v>15227</v>
      </c>
      <c r="J561" s="9">
        <v>10308</v>
      </c>
      <c r="K561" s="9">
        <v>760.9</v>
      </c>
      <c r="L561" s="115">
        <f t="shared" si="24"/>
        <v>0.67695540815656396</v>
      </c>
      <c r="M561" s="96">
        <f>IF($B561="Область","",SUM('Дані з ДІСО'!J561:L561)/K561)</f>
        <v>2.3406492311736105</v>
      </c>
      <c r="N561" s="9" t="str">
        <f>IF($B561="Область","",VLOOKUP(100*J561/I561,Параметри!$B$39:$C$53,2,TRUE))</f>
        <v>3. 66-72</v>
      </c>
      <c r="O561" s="9" t="str">
        <f>IF($B561="Область","",VLOOKUP(M561,Параметри!$B$21:$C$35,2,TRUE))</f>
        <v>4. 2,1-3</v>
      </c>
      <c r="P561" s="9">
        <f t="shared" si="25"/>
        <v>3</v>
      </c>
      <c r="Q561" s="9">
        <f t="shared" si="26"/>
        <v>4</v>
      </c>
      <c r="R561" s="116">
        <v>13.5</v>
      </c>
      <c r="S561" s="117">
        <f>IF(C561="Область",Параметри!$K$47,IF(C561="Київ",Параметри!$K$48,IF(L561&lt;Параметри!$I$42,Параметри!$K$42,IF(L561&lt;Параметри!$I$43,Параметри!$K$43,IF(L561&lt;Параметри!$I$44,Параметри!$K$44,IF(L561&lt;Параметри!$I$45,Параметри!$K$45,Параметри!$K$46))))))</f>
        <v>0.48</v>
      </c>
      <c r="T561" s="97">
        <f>IF($B561="Область",Параметри!K$63,IF($R561&lt;Параметри!$G$59,Параметри!K$58,IF($R561&lt;Параметри!$G$60,Параметри!K$59,IF($R561&lt;Параметри!$G$61,Параметри!K$60,IF($R561&lt;Параметри!$G$62,Параметри!K$61,Параметри!K$62)))))</f>
        <v>1.7000000000000001E-2</v>
      </c>
      <c r="U561" s="97">
        <f>IF($B561="Область",Параметри!L$63,IF($R561&lt;Параметри!$G$59,Параметри!L$58,IF($R561&lt;Параметри!$G$60,Параметри!L$59,IF($R561&lt;Параметри!$G$61,Параметри!L$60,IF($R561&lt;Параметри!$G$62,Параметри!L$61,Параметри!L$62)))))</f>
        <v>4.7E-2</v>
      </c>
      <c r="V561" s="98">
        <f>IF(OR(SUM('Дані з ДІСО'!G561:I561)=0,Розрахунки!H561=0),"",Розрахунки!H561/SUM('Дані з ДІСО'!G561:I561))</f>
        <v>17.98989898989899</v>
      </c>
      <c r="W561" s="9">
        <v>2021</v>
      </c>
      <c r="X561" s="9">
        <v>14</v>
      </c>
      <c r="Y561" s="9">
        <v>12.5</v>
      </c>
      <c r="Z561" s="9" t="s">
        <v>4536</v>
      </c>
      <c r="AA561" s="99">
        <v>13.5</v>
      </c>
      <c r="AB561" s="9" t="str">
        <f>IF('Коефіцієнти АТО'!C561="Область","",'Коефіцієнти АТО'!D561)</f>
        <v>Київська</v>
      </c>
      <c r="AC561" s="9"/>
    </row>
    <row r="562" spans="1:29" ht="15" customHeight="1">
      <c r="A562" s="9">
        <v>561</v>
      </c>
      <c r="B562" s="9" t="s">
        <v>3148</v>
      </c>
      <c r="C562" s="9" t="s">
        <v>3148</v>
      </c>
      <c r="D562" s="9" t="s">
        <v>3642</v>
      </c>
      <c r="E562" s="9" t="s">
        <v>24</v>
      </c>
      <c r="F562" s="9" t="s">
        <v>1180</v>
      </c>
      <c r="G562" s="9" t="s">
        <v>3683</v>
      </c>
      <c r="H562" s="9" t="s">
        <v>1179</v>
      </c>
      <c r="I562" s="9">
        <v>5851</v>
      </c>
      <c r="J562" s="9">
        <v>5851</v>
      </c>
      <c r="K562" s="9">
        <v>146.30000000000001</v>
      </c>
      <c r="L562" s="115">
        <f t="shared" si="24"/>
        <v>1</v>
      </c>
      <c r="M562" s="96">
        <f>IF($B562="Область","",SUM('Дані з ДІСО'!J562:L562)/K562)</f>
        <v>7.5734791524265201</v>
      </c>
      <c r="N562" s="9" t="str">
        <f>IF($B562="Область","",VLOOKUP(100*J562/I562,Параметри!$B$39:$C$53,2,TRUE))</f>
        <v>1. 100%</v>
      </c>
      <c r="O562" s="9" t="str">
        <f>IF($B562="Область","",VLOOKUP(M562,Параметри!$B$21:$C$35,2,TRUE))</f>
        <v>10. 7-10,2</v>
      </c>
      <c r="P562" s="9">
        <f t="shared" si="25"/>
        <v>1</v>
      </c>
      <c r="Q562" s="9">
        <f t="shared" si="26"/>
        <v>10</v>
      </c>
      <c r="R562" s="116">
        <v>20.5</v>
      </c>
      <c r="S562" s="117">
        <f>IF(C562="Область",Параметри!$K$47,IF(C562="Київ",Параметри!$K$48,IF(L562&lt;Параметри!$I$42,Параметри!$K$42,IF(L562&lt;Параметри!$I$43,Параметри!$K$43,IF(L562&lt;Параметри!$I$44,Параметри!$K$44,IF(L562&lt;Параметри!$I$45,Параметри!$K$45,Параметри!$K$46))))))</f>
        <v>0.53</v>
      </c>
      <c r="T562" s="97">
        <f>IF($B562="Область",Параметри!K$63,IF($R562&lt;Параметри!$G$59,Параметри!K$58,IF($R562&lt;Параметри!$G$60,Параметри!K$59,IF($R562&lt;Параметри!$G$61,Параметри!K$60,IF($R562&lt;Параметри!$G$62,Параметри!K$61,Параметри!K$62)))))</f>
        <v>7.4999999999999997E-2</v>
      </c>
      <c r="U562" s="97">
        <f>IF($B562="Область",Параметри!L$63,IF($R562&lt;Параметри!$G$59,Параметри!L$58,IF($R562&lt;Параметри!$G$60,Параметри!L$59,IF($R562&lt;Параметри!$G$61,Параметри!L$60,IF($R562&lt;Параметри!$G$62,Параметри!L$61,Параметри!L$62)))))</f>
        <v>4.7E-2</v>
      </c>
      <c r="V562" s="98">
        <f>IF(OR(SUM('Дані з ДІСО'!G562:I562)=0,Розрахунки!H562=0),"",Розрахунки!H562/SUM('Дані з ДІСО'!G562:I562))</f>
        <v>24.086956521739129</v>
      </c>
      <c r="W562" s="9">
        <v>2021</v>
      </c>
      <c r="X562" s="9">
        <v>15.5</v>
      </c>
      <c r="Y562" s="9">
        <v>21.5</v>
      </c>
      <c r="Z562" s="9" t="s">
        <v>4536</v>
      </c>
      <c r="AA562" s="99">
        <v>20.5</v>
      </c>
      <c r="AB562" s="9" t="str">
        <f>IF('Коефіцієнти АТО'!C562="Область","",'Коефіцієнти АТО'!D562)</f>
        <v>Київська</v>
      </c>
      <c r="AC562" s="9"/>
    </row>
    <row r="563" spans="1:29">
      <c r="A563" s="9">
        <v>562</v>
      </c>
      <c r="B563" s="9" t="s">
        <v>3151</v>
      </c>
      <c r="C563" s="9" t="s">
        <v>3151</v>
      </c>
      <c r="D563" s="9" t="s">
        <v>3642</v>
      </c>
      <c r="E563" s="9" t="s">
        <v>29</v>
      </c>
      <c r="F563" s="9" t="s">
        <v>1182</v>
      </c>
      <c r="G563" s="9" t="s">
        <v>3684</v>
      </c>
      <c r="H563" s="9" t="s">
        <v>1181</v>
      </c>
      <c r="I563" s="9">
        <v>28798</v>
      </c>
      <c r="J563" s="9">
        <v>18607</v>
      </c>
      <c r="K563" s="9">
        <v>1780.9</v>
      </c>
      <c r="L563" s="115">
        <f t="shared" si="24"/>
        <v>0.64612125842072365</v>
      </c>
      <c r="M563" s="96">
        <f>IF($B563="Область","",SUM('Дані з ДІСО'!J563:L563)/K563)</f>
        <v>1.6104216968948284</v>
      </c>
      <c r="N563" s="9" t="str">
        <f>IF($B563="Область","",VLOOKUP(100*J563/I563,Параметри!$B$39:$C$53,2,TRUE))</f>
        <v>4. 63-66</v>
      </c>
      <c r="O563" s="9" t="str">
        <f>IF($B563="Область","",VLOOKUP(M563,Параметри!$B$21:$C$35,2,TRUE))</f>
        <v>3. 1,4-2,1</v>
      </c>
      <c r="P563" s="9">
        <f t="shared" si="25"/>
        <v>4</v>
      </c>
      <c r="Q563" s="9">
        <f t="shared" si="26"/>
        <v>3</v>
      </c>
      <c r="R563" s="116">
        <v>13.5</v>
      </c>
      <c r="S563" s="117">
        <f>IF(C563="Область",Параметри!$K$47,IF(C563="Київ",Параметри!$K$48,IF(L563&lt;Параметри!$I$42,Параметри!$K$42,IF(L563&lt;Параметри!$I$43,Параметри!$K$43,IF(L563&lt;Параметри!$I$44,Параметри!$K$44,IF(L563&lt;Параметри!$I$45,Параметри!$K$45,Параметри!$K$46))))))</f>
        <v>0.48</v>
      </c>
      <c r="T563" s="97">
        <f>IF($B563="Область",Параметри!K$63,IF($R563&lt;Параметри!$G$59,Параметри!K$58,IF($R563&lt;Параметри!$G$60,Параметри!K$59,IF($R563&lt;Параметри!$G$61,Параметри!K$60,IF($R563&lt;Параметри!$G$62,Параметри!K$61,Параметри!K$62)))))</f>
        <v>1.7000000000000001E-2</v>
      </c>
      <c r="U563" s="97">
        <f>IF($B563="Область",Параметри!L$63,IF($R563&lt;Параметри!$G$59,Параметри!L$58,IF($R563&lt;Параметри!$G$60,Параметри!L$59,IF($R563&lt;Параметри!$G$61,Параметри!L$60,IF($R563&lt;Параметри!$G$62,Параметри!L$61,Параметри!L$62)))))</f>
        <v>4.7E-2</v>
      </c>
      <c r="V563" s="98">
        <f>IF(OR(SUM('Дані з ДІСО'!G563:I563)=0,Розрахунки!H563=0),"",Розрахунки!H563/SUM('Дані з ДІСО'!G563:I563))</f>
        <v>13.657142857142857</v>
      </c>
      <c r="W563" s="9">
        <v>2021</v>
      </c>
      <c r="X563" s="9">
        <v>13.5</v>
      </c>
      <c r="Y563" s="9">
        <v>13</v>
      </c>
      <c r="Z563" s="9" t="s">
        <v>4535</v>
      </c>
      <c r="AA563" s="99">
        <v>13.5</v>
      </c>
      <c r="AB563" s="9" t="str">
        <f>IF('Коефіцієнти АТО'!C563="Область","",'Коефіцієнти АТО'!D563)</f>
        <v>Київська</v>
      </c>
      <c r="AC563" s="9"/>
    </row>
    <row r="564" spans="1:29" ht="15" customHeight="1">
      <c r="A564" s="9">
        <v>563</v>
      </c>
      <c r="B564" s="9" t="s">
        <v>3176</v>
      </c>
      <c r="C564" s="9" t="s">
        <v>3146</v>
      </c>
      <c r="D564" s="9" t="s">
        <v>3642</v>
      </c>
      <c r="E564" s="9" t="s">
        <v>78</v>
      </c>
      <c r="F564" s="9" t="s">
        <v>1184</v>
      </c>
      <c r="G564" s="9" t="s">
        <v>3685</v>
      </c>
      <c r="H564" s="9" t="s">
        <v>1183</v>
      </c>
      <c r="I564" s="9">
        <v>69962</v>
      </c>
      <c r="J564" s="9">
        <v>7506</v>
      </c>
      <c r="K564" s="9">
        <v>117.3</v>
      </c>
      <c r="L564" s="115">
        <f t="shared" si="24"/>
        <v>0.10728681284125668</v>
      </c>
      <c r="M564" s="96">
        <f>IF($B564="Область","",SUM('Дані з ДІСО'!J564:L564)/K564)</f>
        <v>91.074168797953973</v>
      </c>
      <c r="N564" s="9" t="str">
        <f>IF($B564="Область","",VLOOKUP(100*J564/I564,Параметри!$B$39:$C$53,2,TRUE))</f>
        <v>14. 9-12</v>
      </c>
      <c r="O564" s="9" t="str">
        <f>IF($B564="Область","",VLOOKUP(M564,Параметри!$B$21:$C$35,2,TRUE))</f>
        <v>14. 44,9-93,7</v>
      </c>
      <c r="P564" s="9">
        <f t="shared" si="25"/>
        <v>14</v>
      </c>
      <c r="Q564" s="9">
        <f t="shared" si="26"/>
        <v>14</v>
      </c>
      <c r="R564" s="116">
        <v>27</v>
      </c>
      <c r="S564" s="117">
        <f>IF(C564="Область",Параметри!$K$47,IF(C564="Київ",Параметри!$K$48,IF(L564&lt;Параметри!$I$42,Параметри!$K$42,IF(L564&lt;Параметри!$I$43,Параметри!$K$43,IF(L564&lt;Параметри!$I$44,Параметри!$K$44,IF(L564&lt;Параметри!$I$45,Параметри!$K$45,Параметри!$K$46))))))</f>
        <v>0.23</v>
      </c>
      <c r="T564" s="97">
        <f>IF($B564="Область",Параметри!K$63,IF($R564&lt;Параметри!$G$59,Параметри!K$58,IF($R564&lt;Параметри!$G$60,Параметри!K$59,IF($R564&lt;Параметри!$G$61,Параметри!K$60,IF($R564&lt;Параметри!$G$62,Параметри!K$61,Параметри!K$62)))))</f>
        <v>0.15</v>
      </c>
      <c r="U564" s="97">
        <f>IF($B564="Область",Параметри!L$63,IF($R564&lt;Параметри!$G$59,Параметри!L$58,IF($R564&lt;Параметри!$G$60,Параметри!L$59,IF($R564&lt;Параметри!$G$61,Параметри!L$60,IF($R564&lt;Параметри!$G$62,Параметри!L$61,Параметри!L$62)))))</f>
        <v>0.10100000000000001</v>
      </c>
      <c r="V564" s="98">
        <f>IF(OR(SUM('Дані з ДІСО'!G564:I564)=0,Розрахунки!H564=0),"",Розрахунки!H564/SUM('Дані з ДІСО'!G564:I564))</f>
        <v>32.972222222222221</v>
      </c>
      <c r="W564" s="9" t="s">
        <v>3176</v>
      </c>
      <c r="X564" s="9">
        <v>27</v>
      </c>
      <c r="Y564" s="9">
        <v>27.5</v>
      </c>
      <c r="Z564" s="9" t="s">
        <v>4535</v>
      </c>
      <c r="AA564" s="99">
        <v>27</v>
      </c>
      <c r="AB564" s="9" t="str">
        <f>IF('Коефіцієнти АТО'!C564="Область","",'Коефіцієнти АТО'!D564)</f>
        <v>Київська</v>
      </c>
      <c r="AC564" s="9"/>
    </row>
    <row r="565" spans="1:29">
      <c r="A565" s="9">
        <v>564</v>
      </c>
      <c r="B565" s="9" t="s">
        <v>3145</v>
      </c>
      <c r="C565" s="9" t="s">
        <v>3146</v>
      </c>
      <c r="D565" s="9" t="s">
        <v>3642</v>
      </c>
      <c r="E565" s="9" t="s">
        <v>21</v>
      </c>
      <c r="F565" s="9" t="s">
        <v>1186</v>
      </c>
      <c r="G565" s="9" t="s">
        <v>3686</v>
      </c>
      <c r="H565" s="9" t="s">
        <v>1185</v>
      </c>
      <c r="I565" s="9">
        <v>26849</v>
      </c>
      <c r="J565" s="9">
        <v>13498</v>
      </c>
      <c r="K565" s="9">
        <v>671.9</v>
      </c>
      <c r="L565" s="115">
        <f t="shared" si="24"/>
        <v>0.50273753212410144</v>
      </c>
      <c r="M565" s="96">
        <f>IF($B565="Область","",SUM('Дані з ДІСО'!J565:L565)/K565)</f>
        <v>4.2305402589671086</v>
      </c>
      <c r="N565" s="9" t="str">
        <f>IF($B565="Область","",VLOOKUP(100*J565/I565,Параметри!$B$39:$C$53,2,TRUE))</f>
        <v>7. 49-53</v>
      </c>
      <c r="O565" s="9" t="str">
        <f>IF($B565="Область","",VLOOKUP(M565,Параметри!$B$21:$C$35,2,TRUE))</f>
        <v>7. 4,1-4,5</v>
      </c>
      <c r="P565" s="9">
        <f t="shared" si="25"/>
        <v>7</v>
      </c>
      <c r="Q565" s="9">
        <f t="shared" si="26"/>
        <v>7</v>
      </c>
      <c r="R565" s="116">
        <v>16.5</v>
      </c>
      <c r="S565" s="117">
        <f>IF(C565="Область",Параметри!$K$47,IF(C565="Київ",Параметри!$K$48,IF(L565&lt;Параметри!$I$42,Параметри!$K$42,IF(L565&lt;Параметри!$I$43,Параметри!$K$43,IF(L565&lt;Параметри!$I$44,Параметри!$K$44,IF(L565&lt;Параметри!$I$45,Параметри!$K$45,Параметри!$K$46))))))</f>
        <v>0.43</v>
      </c>
      <c r="T565" s="97">
        <f>IF($B565="Область",Параметри!K$63,IF($R565&lt;Параметри!$G$59,Параметри!K$58,IF($R565&lt;Параметри!$G$60,Параметри!K$59,IF($R565&lt;Параметри!$G$61,Параметри!K$60,IF($R565&lt;Параметри!$G$62,Параметри!K$61,Параметри!K$62)))))</f>
        <v>1.7000000000000001E-2</v>
      </c>
      <c r="U565" s="97">
        <f>IF($B565="Область",Параметри!L$63,IF($R565&lt;Параметри!$G$59,Параметри!L$58,IF($R565&lt;Параметри!$G$60,Параметри!L$59,IF($R565&lt;Параметри!$G$61,Параметри!L$60,IF($R565&lt;Параметри!$G$62,Параметри!L$61,Параметри!L$62)))))</f>
        <v>4.7E-2</v>
      </c>
      <c r="V565" s="98">
        <f>IF(OR(SUM('Дані з ДІСО'!G565:I565)=0,Розрахунки!H565=0),"",Розрахунки!H565/SUM('Дані з ДІСО'!G565:I565))</f>
        <v>19.603448275862068</v>
      </c>
      <c r="W565" s="9">
        <v>2021</v>
      </c>
      <c r="X565" s="9">
        <v>16.5</v>
      </c>
      <c r="Y565" s="9">
        <v>16.5</v>
      </c>
      <c r="Z565" s="9" t="s">
        <v>4535</v>
      </c>
      <c r="AA565" s="99">
        <v>16.5</v>
      </c>
      <c r="AB565" s="9" t="str">
        <f>IF('Коефіцієнти АТО'!C565="Область","",'Коефіцієнти АТО'!D565)</f>
        <v>Київська</v>
      </c>
      <c r="AC565" s="9"/>
    </row>
    <row r="566" spans="1:29" ht="15" customHeight="1">
      <c r="A566" s="9">
        <v>565</v>
      </c>
      <c r="B566" s="9" t="s">
        <v>3151</v>
      </c>
      <c r="C566" s="9" t="s">
        <v>3151</v>
      </c>
      <c r="D566" s="9" t="s">
        <v>3642</v>
      </c>
      <c r="E566" s="9" t="s">
        <v>29</v>
      </c>
      <c r="F566" s="9" t="s">
        <v>1188</v>
      </c>
      <c r="G566" s="9" t="s">
        <v>3147</v>
      </c>
      <c r="H566" s="9" t="s">
        <v>1187</v>
      </c>
      <c r="I566" s="9">
        <v>15777</v>
      </c>
      <c r="J566" s="9">
        <v>10583</v>
      </c>
      <c r="K566" s="9">
        <v>193.5</v>
      </c>
      <c r="L566" s="115">
        <f t="shared" si="24"/>
        <v>0.67078658807124292</v>
      </c>
      <c r="M566" s="96">
        <f>IF($B566="Область","",SUM('Дані з ДІСО'!J566:L566)/K566)</f>
        <v>11.9328165374677</v>
      </c>
      <c r="N566" s="9" t="str">
        <f>IF($B566="Область","",VLOOKUP(100*J566/I566,Параметри!$B$39:$C$53,2,TRUE))</f>
        <v>3. 66-72</v>
      </c>
      <c r="O566" s="9" t="str">
        <f>IF($B566="Область","",VLOOKUP(M566,Параметри!$B$21:$C$35,2,TRUE))</f>
        <v>11. 10,2-15</v>
      </c>
      <c r="P566" s="9">
        <f t="shared" si="25"/>
        <v>3</v>
      </c>
      <c r="Q566" s="9">
        <f t="shared" si="26"/>
        <v>11</v>
      </c>
      <c r="R566" s="116">
        <v>18</v>
      </c>
      <c r="S566" s="117">
        <f>IF(C566="Область",Параметри!$K$47,IF(C566="Київ",Параметри!$K$48,IF(L566&lt;Параметри!$I$42,Параметри!$K$42,IF(L566&lt;Параметри!$I$43,Параметри!$K$43,IF(L566&lt;Параметри!$I$44,Параметри!$K$44,IF(L566&lt;Параметри!$I$45,Параметри!$K$45,Параметри!$K$46))))))</f>
        <v>0.48</v>
      </c>
      <c r="T566" s="97">
        <f>IF($B566="Область",Параметри!K$63,IF($R566&lt;Параметри!$G$59,Параметри!K$58,IF($R566&lt;Параметри!$G$60,Параметри!K$59,IF($R566&lt;Параметри!$G$61,Параметри!K$60,IF($R566&lt;Параметри!$G$62,Параметри!K$61,Параметри!K$62)))))</f>
        <v>1.7000000000000001E-2</v>
      </c>
      <c r="U566" s="97">
        <f>IF($B566="Область",Параметри!L$63,IF($R566&lt;Параметри!$G$59,Параметри!L$58,IF($R566&lt;Параметри!$G$60,Параметри!L$59,IF($R566&lt;Параметри!$G$61,Параметри!L$60,IF($R566&lt;Параметри!$G$62,Параметри!L$61,Параметри!L$62)))))</f>
        <v>4.7E-2</v>
      </c>
      <c r="V566" s="98">
        <f>IF(OR(SUM('Дані з ДІСО'!G566:I566)=0,Розрахунки!H566=0),"",Розрахунки!H566/SUM('Дані з ДІСО'!G566:I566))</f>
        <v>24.305263157894736</v>
      </c>
      <c r="W566" s="9">
        <v>2021</v>
      </c>
      <c r="X566" s="9">
        <v>18</v>
      </c>
      <c r="Y566" s="9">
        <v>19</v>
      </c>
      <c r="Z566" s="9" t="s">
        <v>4535</v>
      </c>
      <c r="AA566" s="99">
        <v>18</v>
      </c>
      <c r="AB566" s="9" t="str">
        <f>IF('Коефіцієнти АТО'!C566="Область","",'Коефіцієнти АТО'!D566)</f>
        <v>Київська</v>
      </c>
      <c r="AC566" s="9"/>
    </row>
    <row r="567" spans="1:29">
      <c r="A567" s="9">
        <v>566</v>
      </c>
      <c r="B567" s="9" t="s">
        <v>3151</v>
      </c>
      <c r="C567" s="9" t="s">
        <v>3151</v>
      </c>
      <c r="D567" s="9" t="s">
        <v>3642</v>
      </c>
      <c r="E567" s="9" t="s">
        <v>29</v>
      </c>
      <c r="F567" s="9" t="s">
        <v>1190</v>
      </c>
      <c r="G567" s="9" t="s">
        <v>3687</v>
      </c>
      <c r="H567" s="9" t="s">
        <v>1189</v>
      </c>
      <c r="I567" s="9">
        <v>8050</v>
      </c>
      <c r="J567" s="9">
        <v>6107</v>
      </c>
      <c r="K567" s="9">
        <v>335.1</v>
      </c>
      <c r="L567" s="115">
        <f t="shared" si="24"/>
        <v>0.75863354037267083</v>
      </c>
      <c r="M567" s="96">
        <f>IF($B567="Область","",SUM('Дані з ДІСО'!J567:L567)/K567)</f>
        <v>2.141151894956729</v>
      </c>
      <c r="N567" s="9" t="str">
        <f>IF($B567="Область","",VLOOKUP(100*J567/I567,Параметри!$B$39:$C$53,2,TRUE))</f>
        <v>2. 72-100</v>
      </c>
      <c r="O567" s="9" t="str">
        <f>IF($B567="Область","",VLOOKUP(M567,Параметри!$B$21:$C$35,2,TRUE))</f>
        <v>4. 2,1-3</v>
      </c>
      <c r="P567" s="9">
        <f t="shared" si="25"/>
        <v>2</v>
      </c>
      <c r="Q567" s="9">
        <f t="shared" si="26"/>
        <v>4</v>
      </c>
      <c r="R567" s="116">
        <v>13</v>
      </c>
      <c r="S567" s="117">
        <f>IF(C567="Область",Параметри!$K$47,IF(C567="Київ",Параметри!$K$48,IF(L567&lt;Параметри!$I$42,Параметри!$K$42,IF(L567&lt;Параметри!$I$43,Параметри!$K$43,IF(L567&lt;Параметри!$I$44,Параметри!$K$44,IF(L567&lt;Параметри!$I$45,Параметри!$K$45,Параметри!$K$46))))))</f>
        <v>0.48</v>
      </c>
      <c r="T567" s="97">
        <f>IF($B567="Область",Параметри!K$63,IF($R567&lt;Параметри!$G$59,Параметри!K$58,IF($R567&lt;Параметри!$G$60,Параметри!K$59,IF($R567&lt;Параметри!$G$61,Параметри!K$60,IF($R567&lt;Параметри!$G$62,Параметри!K$61,Параметри!K$62)))))</f>
        <v>1.7000000000000001E-2</v>
      </c>
      <c r="U567" s="97">
        <f>IF($B567="Область",Параметри!L$63,IF($R567&lt;Параметри!$G$59,Параметри!L$58,IF($R567&lt;Параметри!$G$60,Параметри!L$59,IF($R567&lt;Параметри!$G$61,Параметри!L$60,IF($R567&lt;Параметри!$G$62,Параметри!L$61,Параметри!L$62)))))</f>
        <v>4.7E-2</v>
      </c>
      <c r="V567" s="98">
        <f>IF(OR(SUM('Дані з ДІСО'!G567:I567)=0,Розрахунки!H567=0),"",Розрахунки!H567/SUM('Дані з ДІСО'!G567:I567))</f>
        <v>9.9652777777777786</v>
      </c>
      <c r="W567" s="9">
        <v>2021</v>
      </c>
      <c r="X567" s="9">
        <v>13</v>
      </c>
      <c r="Y567" s="9">
        <v>12</v>
      </c>
      <c r="Z567" s="9" t="s">
        <v>4535</v>
      </c>
      <c r="AA567" s="99">
        <v>13</v>
      </c>
      <c r="AB567" s="9" t="str">
        <f>IF('Коефіцієнти АТО'!C567="Область","",'Коефіцієнти АТО'!D567)</f>
        <v>Київська</v>
      </c>
      <c r="AC567" s="9"/>
    </row>
    <row r="568" spans="1:29" ht="15" customHeight="1">
      <c r="A568" s="9">
        <v>567</v>
      </c>
      <c r="B568" s="9" t="s">
        <v>3151</v>
      </c>
      <c r="C568" s="9" t="s">
        <v>3151</v>
      </c>
      <c r="D568" s="9" t="s">
        <v>3642</v>
      </c>
      <c r="E568" s="9" t="s">
        <v>29</v>
      </c>
      <c r="F568" s="9" t="s">
        <v>1192</v>
      </c>
      <c r="G568" s="9" t="s">
        <v>3688</v>
      </c>
      <c r="H568" s="9" t="s">
        <v>1191</v>
      </c>
      <c r="I568" s="9">
        <v>5646</v>
      </c>
      <c r="J568" s="9">
        <v>2182</v>
      </c>
      <c r="K568" s="9">
        <v>171.7</v>
      </c>
      <c r="L568" s="115">
        <f t="shared" si="24"/>
        <v>0.38646829613885936</v>
      </c>
      <c r="M568" s="96">
        <f>IF($B568="Область","",SUM('Дані з ДІСО'!J568:L568)/K568)</f>
        <v>6.8200349446709385</v>
      </c>
      <c r="N568" s="9" t="str">
        <f>IF($B568="Область","",VLOOKUP(100*J568/I568,Параметри!$B$39:$C$53,2,TRUE))</f>
        <v>9. 26-43</v>
      </c>
      <c r="O568" s="9" t="str">
        <f>IF($B568="Область","",VLOOKUP(M568,Параметри!$B$21:$C$35,2,TRUE))</f>
        <v>9. 5,8-7</v>
      </c>
      <c r="P568" s="9">
        <f t="shared" si="25"/>
        <v>9</v>
      </c>
      <c r="Q568" s="9">
        <f t="shared" si="26"/>
        <v>9</v>
      </c>
      <c r="R568" s="116">
        <v>18</v>
      </c>
      <c r="S568" s="117">
        <f>IF(C568="Область",Параметри!$K$47,IF(C568="Київ",Параметри!$K$48,IF(L568&lt;Параметри!$I$42,Параметри!$K$42,IF(L568&lt;Параметри!$I$43,Параметри!$K$43,IF(L568&lt;Параметри!$I$44,Параметри!$K$44,IF(L568&lt;Параметри!$I$45,Параметри!$K$45,Параметри!$K$46))))))</f>
        <v>0.33</v>
      </c>
      <c r="T568" s="97">
        <f>IF($B568="Область",Параметри!K$63,IF($R568&lt;Параметри!$G$59,Параметри!K$58,IF($R568&lt;Параметри!$G$60,Параметри!K$59,IF($R568&lt;Параметри!$G$61,Параметри!K$60,IF($R568&lt;Параметри!$G$62,Параметри!K$61,Параметри!K$62)))))</f>
        <v>1.7000000000000001E-2</v>
      </c>
      <c r="U568" s="97">
        <f>IF($B568="Область",Параметри!L$63,IF($R568&lt;Параметри!$G$59,Параметри!L$58,IF($R568&lt;Параметри!$G$60,Параметри!L$59,IF($R568&lt;Параметри!$G$61,Параметри!L$60,IF($R568&lt;Параметри!$G$62,Параметри!L$61,Параметри!L$62)))))</f>
        <v>4.7E-2</v>
      </c>
      <c r="V568" s="98">
        <f>IF(OR(SUM('Дані з ДІСО'!G568:I568)=0,Розрахунки!H568=0),"",Розрахунки!H568/SUM('Дані з ДІСО'!G568:I568))</f>
        <v>20.910714285714285</v>
      </c>
      <c r="W568" s="9">
        <v>2021</v>
      </c>
      <c r="X568" s="9">
        <v>18</v>
      </c>
      <c r="Y568" s="9">
        <v>17</v>
      </c>
      <c r="Z568" s="9" t="s">
        <v>4535</v>
      </c>
      <c r="AA568" s="99">
        <v>18</v>
      </c>
      <c r="AB568" s="9" t="str">
        <f>IF('Коефіцієнти АТО'!C568="Область","",'Коефіцієнти АТО'!D568)</f>
        <v>Київська</v>
      </c>
      <c r="AC568" s="9"/>
    </row>
    <row r="569" spans="1:29">
      <c r="A569" s="9">
        <v>568</v>
      </c>
      <c r="B569" s="9" t="s">
        <v>3151</v>
      </c>
      <c r="C569" s="9" t="s">
        <v>3151</v>
      </c>
      <c r="D569" s="9" t="s">
        <v>3642</v>
      </c>
      <c r="E569" s="9" t="s">
        <v>29</v>
      </c>
      <c r="F569" s="9" t="s">
        <v>1194</v>
      </c>
      <c r="G569" s="9" t="s">
        <v>3689</v>
      </c>
      <c r="H569" s="9" t="s">
        <v>1193</v>
      </c>
      <c r="I569" s="9">
        <v>17249</v>
      </c>
      <c r="J569" s="9">
        <v>0</v>
      </c>
      <c r="K569" s="9">
        <v>2.5</v>
      </c>
      <c r="L569" s="115">
        <f t="shared" si="24"/>
        <v>0</v>
      </c>
      <c r="M569" s="96">
        <f>IF($B569="Область","",SUM('Дані з ДІСО'!J569:L569)/K569)</f>
        <v>674.4</v>
      </c>
      <c r="N569" s="9" t="str">
        <f>IF($B569="Область","",VLOOKUP(100*J569/I569,Параметри!$B$39:$C$53,2,TRUE))</f>
        <v>15. 0-9</v>
      </c>
      <c r="O569" s="9" t="str">
        <f>IF($B569="Область","",VLOOKUP(M569,Параметри!$B$21:$C$35,2,TRUE))</f>
        <v>15. 93,7-</v>
      </c>
      <c r="P569" s="9">
        <f t="shared" si="25"/>
        <v>15</v>
      </c>
      <c r="Q569" s="9">
        <f t="shared" si="26"/>
        <v>15</v>
      </c>
      <c r="R569" s="116">
        <v>27</v>
      </c>
      <c r="S569" s="117">
        <f>IF(C569="Область",Параметри!$K$47,IF(C569="Київ",Параметри!$K$48,IF(L569&lt;Параметри!$I$42,Параметри!$K$42,IF(L569&lt;Параметри!$I$43,Параметри!$K$43,IF(L569&lt;Параметри!$I$44,Параметри!$K$44,IF(L569&lt;Параметри!$I$45,Параметри!$K$45,Параметри!$K$46))))))</f>
        <v>0.23</v>
      </c>
      <c r="T569" s="97">
        <f>IF($B569="Область",Параметри!K$63,IF($R569&lt;Параметри!$G$59,Параметри!K$58,IF($R569&lt;Параметри!$G$60,Параметри!K$59,IF($R569&lt;Параметри!$G$61,Параметри!K$60,IF($R569&lt;Параметри!$G$62,Параметри!K$61,Параметри!K$62)))))</f>
        <v>0.15</v>
      </c>
      <c r="U569" s="97">
        <f>IF($B569="Область",Параметри!L$63,IF($R569&lt;Параметри!$G$59,Параметри!L$58,IF($R569&lt;Параметри!$G$60,Параметри!L$59,IF($R569&lt;Параметри!$G$61,Параметри!L$60,IF($R569&lt;Параметри!$G$62,Параметри!L$61,Параметри!L$62)))))</f>
        <v>0.10100000000000001</v>
      </c>
      <c r="V569" s="98">
        <f>IF(OR(SUM('Дані з ДІСО'!G569:I569)=0,Розрахунки!H569=0),"",Розрахунки!H569/SUM('Дані з ДІСО'!G569:I569))</f>
        <v>30.654545454545456</v>
      </c>
      <c r="W569" s="9">
        <v>2021</v>
      </c>
      <c r="X569" s="9">
        <v>27.5</v>
      </c>
      <c r="Y569" s="9">
        <v>26</v>
      </c>
      <c r="Z569" s="9" t="s">
        <v>4536</v>
      </c>
      <c r="AA569" s="99">
        <v>27</v>
      </c>
      <c r="AB569" s="9" t="str">
        <f>IF('Коефіцієнти АТО'!C569="Область","",'Коефіцієнти АТО'!D569)</f>
        <v>Київська</v>
      </c>
      <c r="AC569" s="9"/>
    </row>
    <row r="570" spans="1:29">
      <c r="A570" s="9">
        <v>569</v>
      </c>
      <c r="B570" s="9" t="s">
        <v>3151</v>
      </c>
      <c r="C570" s="9" t="s">
        <v>3151</v>
      </c>
      <c r="D570" s="9" t="s">
        <v>3642</v>
      </c>
      <c r="E570" s="9" t="s">
        <v>29</v>
      </c>
      <c r="F570" s="9" t="s">
        <v>1196</v>
      </c>
      <c r="G570" s="9" t="s">
        <v>3690</v>
      </c>
      <c r="H570" s="9" t="s">
        <v>1195</v>
      </c>
      <c r="I570" s="9">
        <v>27352</v>
      </c>
      <c r="J570" s="9">
        <v>16364</v>
      </c>
      <c r="K570" s="9">
        <v>1013.4</v>
      </c>
      <c r="L570" s="115">
        <f t="shared" si="24"/>
        <v>0.59827434922491962</v>
      </c>
      <c r="M570" s="96">
        <f>IF($B570="Область","",SUM('Дані з ДІСО'!J570:L570)/K570)</f>
        <v>3.7171896585750939</v>
      </c>
      <c r="N570" s="9" t="str">
        <f>IF($B570="Область","",VLOOKUP(100*J570/I570,Параметри!$B$39:$C$53,2,TRUE))</f>
        <v>5. 58-63</v>
      </c>
      <c r="O570" s="9" t="str">
        <f>IF($B570="Область","",VLOOKUP(M570,Параметри!$B$21:$C$35,2,TRUE))</f>
        <v>5. 3-3,9</v>
      </c>
      <c r="P570" s="9">
        <f t="shared" si="25"/>
        <v>5</v>
      </c>
      <c r="Q570" s="9">
        <f t="shared" si="26"/>
        <v>5</v>
      </c>
      <c r="R570" s="116">
        <v>14.5</v>
      </c>
      <c r="S570" s="117">
        <f>IF(C570="Область",Параметри!$K$47,IF(C570="Київ",Параметри!$K$48,IF(L570&lt;Параметри!$I$42,Параметри!$K$42,IF(L570&lt;Параметри!$I$43,Параметри!$K$43,IF(L570&lt;Параметри!$I$44,Параметри!$K$44,IF(L570&lt;Параметри!$I$45,Параметри!$K$45,Параметри!$K$46))))))</f>
        <v>0.43</v>
      </c>
      <c r="T570" s="97">
        <f>IF($B570="Область",Параметри!K$63,IF($R570&lt;Параметри!$G$59,Параметри!K$58,IF($R570&lt;Параметри!$G$60,Параметри!K$59,IF($R570&lt;Параметри!$G$61,Параметри!K$60,IF($R570&lt;Параметри!$G$62,Параметри!K$61,Параметри!K$62)))))</f>
        <v>1.7000000000000001E-2</v>
      </c>
      <c r="U570" s="97">
        <f>IF($B570="Область",Параметри!L$63,IF($R570&lt;Параметри!$G$59,Параметри!L$58,IF($R570&lt;Параметри!$G$60,Параметри!L$59,IF($R570&lt;Параметри!$G$61,Параметри!L$60,IF($R570&lt;Параметри!$G$62,Параметри!L$61,Параметри!L$62)))))</f>
        <v>4.7E-2</v>
      </c>
      <c r="V570" s="98">
        <f>IF(OR(SUM('Дані з ДІСО'!G570:I570)=0,Розрахунки!H570=0),"",Розрахунки!H570/SUM('Дані з ДІСО'!G570:I570))</f>
        <v>15.827731092436975</v>
      </c>
      <c r="W570" s="9">
        <v>2021</v>
      </c>
      <c r="X570" s="9">
        <v>14.5</v>
      </c>
      <c r="Y570" s="9">
        <v>15</v>
      </c>
      <c r="Z570" s="9" t="s">
        <v>4535</v>
      </c>
      <c r="AA570" s="99">
        <v>14.5</v>
      </c>
      <c r="AB570" s="9" t="str">
        <f>IF('Коефіцієнти АТО'!C570="Область","",'Коефіцієнти АТО'!D570)</f>
        <v>Київська</v>
      </c>
      <c r="AC570" s="9"/>
    </row>
    <row r="571" spans="1:29" ht="15" customHeight="1">
      <c r="A571" s="9">
        <v>570</v>
      </c>
      <c r="B571" s="9" t="s">
        <v>3148</v>
      </c>
      <c r="C571" s="9" t="s">
        <v>3148</v>
      </c>
      <c r="D571" s="9" t="s">
        <v>3642</v>
      </c>
      <c r="E571" s="9" t="s">
        <v>24</v>
      </c>
      <c r="F571" s="9" t="s">
        <v>1198</v>
      </c>
      <c r="G571" s="9" t="s">
        <v>3691</v>
      </c>
      <c r="H571" s="9" t="s">
        <v>1197</v>
      </c>
      <c r="I571" s="9">
        <v>10636</v>
      </c>
      <c r="J571" s="9">
        <v>10636</v>
      </c>
      <c r="K571" s="9">
        <v>363.2</v>
      </c>
      <c r="L571" s="115">
        <f t="shared" si="24"/>
        <v>1</v>
      </c>
      <c r="M571" s="96">
        <f>IF($B571="Область","",SUM('Дані з ДІСО'!J571:L571)/K571)</f>
        <v>2.2205396475770924</v>
      </c>
      <c r="N571" s="9" t="str">
        <f>IF($B571="Область","",VLOOKUP(100*J571/I571,Параметри!$B$39:$C$53,2,TRUE))</f>
        <v>1. 100%</v>
      </c>
      <c r="O571" s="9" t="str">
        <f>IF($B571="Область","",VLOOKUP(M571,Параметри!$B$21:$C$35,2,TRUE))</f>
        <v>4. 2,1-3</v>
      </c>
      <c r="P571" s="9">
        <f t="shared" si="25"/>
        <v>1</v>
      </c>
      <c r="Q571" s="9">
        <f t="shared" si="26"/>
        <v>4</v>
      </c>
      <c r="R571" s="116">
        <v>11</v>
      </c>
      <c r="S571" s="117">
        <f>IF(C571="Область",Параметри!$K$47,IF(C571="Київ",Параметри!$K$48,IF(L571&lt;Параметри!$I$42,Параметри!$K$42,IF(L571&lt;Параметри!$I$43,Параметри!$K$43,IF(L571&lt;Параметри!$I$44,Параметри!$K$44,IF(L571&lt;Параметри!$I$45,Параметри!$K$45,Параметри!$K$46))))))</f>
        <v>0.53</v>
      </c>
      <c r="T571" s="97">
        <f>IF($B571="Область",Параметри!K$63,IF($R571&lt;Параметри!$G$59,Параметри!K$58,IF($R571&lt;Параметри!$G$60,Параметри!K$59,IF($R571&lt;Параметри!$G$61,Параметри!K$60,IF($R571&lt;Параметри!$G$62,Параметри!K$61,Параметри!K$62)))))</f>
        <v>1.7000000000000001E-2</v>
      </c>
      <c r="U571" s="97">
        <f>IF($B571="Область",Параметри!L$63,IF($R571&lt;Параметри!$G$59,Параметри!L$58,IF($R571&lt;Параметри!$G$60,Параметри!L$59,IF($R571&lt;Параметри!$G$61,Параметри!L$60,IF($R571&lt;Параметри!$G$62,Параметри!L$61,Параметри!L$62)))))</f>
        <v>4.7E-2</v>
      </c>
      <c r="V571" s="98">
        <f>IF(OR(SUM('Дані з ДІСО'!G571:I571)=0,Розрахунки!H571=0),"",Розрахунки!H571/SUM('Дані з ДІСО'!G571:I571))</f>
        <v>10.753333333333334</v>
      </c>
      <c r="W571" s="9">
        <v>2021</v>
      </c>
      <c r="X571" s="9">
        <v>13</v>
      </c>
      <c r="Y571" s="9">
        <v>10</v>
      </c>
      <c r="Z571" s="9" t="s">
        <v>4536</v>
      </c>
      <c r="AA571" s="99">
        <v>11</v>
      </c>
      <c r="AB571" s="9" t="str">
        <f>IF('Коефіцієнти АТО'!C571="Область","",'Коефіцієнти АТО'!D571)</f>
        <v>Київська</v>
      </c>
      <c r="AC571" s="9"/>
    </row>
    <row r="572" spans="1:29" ht="15" customHeight="1">
      <c r="A572" s="9">
        <v>571</v>
      </c>
      <c r="B572" s="9" t="s">
        <v>3151</v>
      </c>
      <c r="C572" s="9" t="s">
        <v>3151</v>
      </c>
      <c r="D572" s="9" t="s">
        <v>3642</v>
      </c>
      <c r="E572" s="9" t="s">
        <v>29</v>
      </c>
      <c r="F572" s="9" t="s">
        <v>1200</v>
      </c>
      <c r="G572" s="9" t="s">
        <v>3692</v>
      </c>
      <c r="H572" s="9" t="s">
        <v>1199</v>
      </c>
      <c r="I572" s="9">
        <v>15184</v>
      </c>
      <c r="J572" s="9">
        <v>2324</v>
      </c>
      <c r="K572" s="9">
        <v>80.099999999999994</v>
      </c>
      <c r="L572" s="115">
        <f t="shared" si="24"/>
        <v>0.1530558482613277</v>
      </c>
      <c r="M572" s="96">
        <f>IF($B572="Область","",SUM('Дані з ДІСО'!J572:L572)/K572)</f>
        <v>25.518102372034956</v>
      </c>
      <c r="N572" s="9" t="str">
        <f>IF($B572="Область","",VLOOKUP(100*J572/I572,Параметри!$B$39:$C$53,2,TRUE))</f>
        <v>13. 12-19</v>
      </c>
      <c r="O572" s="9" t="str">
        <f>IF($B572="Область","",VLOOKUP(M572,Параметри!$B$21:$C$35,2,TRUE))</f>
        <v>12. 15-35,3</v>
      </c>
      <c r="P572" s="9">
        <f t="shared" si="25"/>
        <v>13</v>
      </c>
      <c r="Q572" s="9">
        <f t="shared" si="26"/>
        <v>12</v>
      </c>
      <c r="R572" s="116">
        <v>23.5</v>
      </c>
      <c r="S572" s="117">
        <f>IF(C572="Область",Параметри!$K$47,IF(C572="Київ",Параметри!$K$48,IF(L572&lt;Параметри!$I$42,Параметри!$K$42,IF(L572&lt;Параметри!$I$43,Параметри!$K$43,IF(L572&lt;Параметри!$I$44,Параметри!$K$44,IF(L572&lt;Параметри!$I$45,Параметри!$K$45,Параметри!$K$46))))))</f>
        <v>0.23</v>
      </c>
      <c r="T572" s="97">
        <f>IF($B572="Область",Параметри!K$63,IF($R572&lt;Параметри!$G$59,Параметри!K$58,IF($R572&lt;Параметри!$G$60,Параметри!K$59,IF($R572&lt;Параметри!$G$61,Параметри!K$60,IF($R572&lt;Параметри!$G$62,Параметри!K$61,Параметри!K$62)))))</f>
        <v>0.1</v>
      </c>
      <c r="U572" s="97">
        <f>IF($B572="Область",Параметри!L$63,IF($R572&lt;Параметри!$G$59,Параметри!L$58,IF($R572&lt;Параметри!$G$60,Параметри!L$59,IF($R572&lt;Параметри!$G$61,Параметри!L$60,IF($R572&lt;Параметри!$G$62,Параметри!L$61,Параметри!L$62)))))</f>
        <v>4.7E-2</v>
      </c>
      <c r="V572" s="98">
        <f>IF(OR(SUM('Дані з ДІСО'!G572:I572)=0,Розрахунки!H572=0),"",Розрахунки!H572/SUM('Дані з ДІСО'!G572:I572))</f>
        <v>30.058823529411764</v>
      </c>
      <c r="W572" s="9">
        <v>2021</v>
      </c>
      <c r="X572" s="9">
        <v>23.5</v>
      </c>
      <c r="Y572" s="9">
        <v>23.5</v>
      </c>
      <c r="Z572" s="9" t="s">
        <v>4535</v>
      </c>
      <c r="AA572" s="99">
        <v>23.5</v>
      </c>
      <c r="AB572" s="9" t="str">
        <f>IF('Коефіцієнти АТО'!C572="Область","",'Коефіцієнти АТО'!D572)</f>
        <v>Київська</v>
      </c>
      <c r="AC572" s="9"/>
    </row>
    <row r="573" spans="1:29" ht="15" customHeight="1">
      <c r="A573" s="9">
        <v>572</v>
      </c>
      <c r="B573" s="9" t="s">
        <v>3176</v>
      </c>
      <c r="C573" s="9" t="s">
        <v>3146</v>
      </c>
      <c r="D573" s="9" t="s">
        <v>3642</v>
      </c>
      <c r="E573" s="9" t="s">
        <v>78</v>
      </c>
      <c r="F573" s="9" t="s">
        <v>1202</v>
      </c>
      <c r="G573" s="9" t="s">
        <v>3693</v>
      </c>
      <c r="H573" s="9" t="s">
        <v>1201</v>
      </c>
      <c r="I573" s="9">
        <v>31947</v>
      </c>
      <c r="J573" s="9">
        <v>5371</v>
      </c>
      <c r="K573" s="9">
        <v>261.10000000000002</v>
      </c>
      <c r="L573" s="115">
        <f t="shared" si="24"/>
        <v>0.16812220239772122</v>
      </c>
      <c r="M573" s="96">
        <f>IF($B573="Область","",SUM('Дані з ДІСО'!J573:L573)/K573)</f>
        <v>15.909613175028722</v>
      </c>
      <c r="N573" s="9" t="str">
        <f>IF($B573="Область","",VLOOKUP(100*J573/I573,Параметри!$B$39:$C$53,2,TRUE))</f>
        <v>13. 12-19</v>
      </c>
      <c r="O573" s="9" t="str">
        <f>IF($B573="Область","",VLOOKUP(M573,Параметри!$B$21:$C$35,2,TRUE))</f>
        <v>12. 15-35,3</v>
      </c>
      <c r="P573" s="9">
        <f t="shared" si="25"/>
        <v>13</v>
      </c>
      <c r="Q573" s="9">
        <f t="shared" si="26"/>
        <v>12</v>
      </c>
      <c r="R573" s="116">
        <v>23</v>
      </c>
      <c r="S573" s="117">
        <f>IF(C573="Область",Параметри!$K$47,IF(C573="Київ",Параметри!$K$48,IF(L573&lt;Параметри!$I$42,Параметри!$K$42,IF(L573&lt;Параметри!$I$43,Параметри!$K$43,IF(L573&lt;Параметри!$I$44,Параметри!$K$44,IF(L573&lt;Параметри!$I$45,Параметри!$K$45,Параметри!$K$46))))))</f>
        <v>0.23</v>
      </c>
      <c r="T573" s="97">
        <f>IF($B573="Область",Параметри!K$63,IF($R573&lt;Параметри!$G$59,Параметри!K$58,IF($R573&lt;Параметри!$G$60,Параметри!K$59,IF($R573&lt;Параметри!$G$61,Параметри!K$60,IF($R573&lt;Параметри!$G$62,Параметри!K$61,Параметри!K$62)))))</f>
        <v>0.1</v>
      </c>
      <c r="U573" s="97">
        <f>IF($B573="Область",Параметри!L$63,IF($R573&lt;Параметри!$G$59,Параметри!L$58,IF($R573&lt;Параметри!$G$60,Параметри!L$59,IF($R573&lt;Параметри!$G$61,Параметри!L$60,IF($R573&lt;Параметри!$G$62,Параметри!L$61,Параметри!L$62)))))</f>
        <v>4.7E-2</v>
      </c>
      <c r="V573" s="98">
        <f>IF(OR(SUM('Дані з ДІСО'!G573:I573)=0,Розрахунки!H573=0),"",Розрахунки!H573/SUM('Дані з ДІСО'!G573:I573))</f>
        <v>26.125786163522012</v>
      </c>
      <c r="W573" s="9" t="s">
        <v>3176</v>
      </c>
      <c r="X573" s="9">
        <v>23.5</v>
      </c>
      <c r="Y573" s="9">
        <v>22</v>
      </c>
      <c r="Z573" s="9" t="s">
        <v>4536</v>
      </c>
      <c r="AA573" s="99">
        <v>23</v>
      </c>
      <c r="AB573" s="9" t="str">
        <f>IF('Коефіцієнти АТО'!C573="Область","",'Коефіцієнти АТО'!D573)</f>
        <v>Київська</v>
      </c>
      <c r="AC573" s="9"/>
    </row>
    <row r="574" spans="1:29" ht="15" customHeight="1">
      <c r="A574" s="9">
        <v>573</v>
      </c>
      <c r="B574" s="9" t="s">
        <v>3148</v>
      </c>
      <c r="C574" s="9" t="s">
        <v>3148</v>
      </c>
      <c r="D574" s="9" t="s">
        <v>3642</v>
      </c>
      <c r="E574" s="9" t="s">
        <v>24</v>
      </c>
      <c r="F574" s="9" t="s">
        <v>1204</v>
      </c>
      <c r="G574" s="9" t="s">
        <v>3694</v>
      </c>
      <c r="H574" s="9" t="s">
        <v>1203</v>
      </c>
      <c r="I574" s="9">
        <v>12001</v>
      </c>
      <c r="J574" s="9">
        <v>12001</v>
      </c>
      <c r="K574" s="9">
        <v>192.5</v>
      </c>
      <c r="L574" s="115">
        <f t="shared" si="24"/>
        <v>1</v>
      </c>
      <c r="M574" s="96">
        <f>IF($B574="Область","",SUM('Дані з ДІСО'!J574:L574)/K574)</f>
        <v>11.059740259740259</v>
      </c>
      <c r="N574" s="9" t="str">
        <f>IF($B574="Область","",VLOOKUP(100*J574/I574,Параметри!$B$39:$C$53,2,TRUE))</f>
        <v>1. 100%</v>
      </c>
      <c r="O574" s="9" t="str">
        <f>IF($B574="Область","",VLOOKUP(M574,Параметри!$B$21:$C$35,2,TRUE))</f>
        <v>11. 10,2-15</v>
      </c>
      <c r="P574" s="9">
        <f t="shared" si="25"/>
        <v>1</v>
      </c>
      <c r="Q574" s="9">
        <f t="shared" si="26"/>
        <v>11</v>
      </c>
      <c r="R574" s="116">
        <v>20.5</v>
      </c>
      <c r="S574" s="117">
        <f>IF(C574="Область",Параметри!$K$47,IF(C574="Київ",Параметри!$K$48,IF(L574&lt;Параметри!$I$42,Параметри!$K$42,IF(L574&lt;Параметри!$I$43,Параметри!$K$43,IF(L574&lt;Параметри!$I$44,Параметри!$K$44,IF(L574&lt;Параметри!$I$45,Параметри!$K$45,Параметри!$K$46))))))</f>
        <v>0.53</v>
      </c>
      <c r="T574" s="97">
        <f>IF($B574="Область",Параметри!K$63,IF($R574&lt;Параметри!$G$59,Параметри!K$58,IF($R574&lt;Параметри!$G$60,Параметри!K$59,IF($R574&lt;Параметри!$G$61,Параметри!K$60,IF($R574&lt;Параметри!$G$62,Параметри!K$61,Параметри!K$62)))))</f>
        <v>7.4999999999999997E-2</v>
      </c>
      <c r="U574" s="97">
        <f>IF($B574="Область",Параметри!L$63,IF($R574&lt;Параметри!$G$59,Параметри!L$58,IF($R574&lt;Параметри!$G$60,Параметри!L$59,IF($R574&lt;Параметри!$G$61,Параметри!L$60,IF($R574&lt;Параметри!$G$62,Параметри!L$61,Параметри!L$62)))))</f>
        <v>4.7E-2</v>
      </c>
      <c r="V574" s="98">
        <f>IF(OR(SUM('Дані з ДІСО'!G574:I574)=0,Розрахунки!H574=0),"",Розрахунки!H574/SUM('Дані з ДІСО'!G574:I574))</f>
        <v>26.612500000000001</v>
      </c>
      <c r="W574" s="9">
        <v>2021</v>
      </c>
      <c r="X574" s="9">
        <v>18</v>
      </c>
      <c r="Y574" s="9">
        <v>21.5</v>
      </c>
      <c r="Z574" s="9" t="s">
        <v>4536</v>
      </c>
      <c r="AA574" s="99">
        <v>20.5</v>
      </c>
      <c r="AB574" s="9" t="str">
        <f>IF('Коефіцієнти АТО'!C574="Область","",'Коефіцієнти АТО'!D574)</f>
        <v>Київська</v>
      </c>
      <c r="AC574" s="9"/>
    </row>
    <row r="575" spans="1:29" ht="15" customHeight="1">
      <c r="A575" s="9">
        <v>574</v>
      </c>
      <c r="B575" s="9" t="s">
        <v>3148</v>
      </c>
      <c r="C575" s="9" t="s">
        <v>3148</v>
      </c>
      <c r="D575" s="9" t="s">
        <v>3642</v>
      </c>
      <c r="E575" s="9" t="s">
        <v>24</v>
      </c>
      <c r="F575" s="9" t="s">
        <v>1206</v>
      </c>
      <c r="G575" s="9" t="s">
        <v>3695</v>
      </c>
      <c r="H575" s="9" t="s">
        <v>1205</v>
      </c>
      <c r="I575" s="9">
        <v>6764</v>
      </c>
      <c r="J575" s="9">
        <v>6764</v>
      </c>
      <c r="K575" s="9">
        <v>727.9</v>
      </c>
      <c r="L575" s="115">
        <f t="shared" si="24"/>
        <v>1</v>
      </c>
      <c r="M575" s="96">
        <f>IF($B575="Область","",SUM('Дані з ДІСО'!J575:L575)/K575)</f>
        <v>1.0303613133672207</v>
      </c>
      <c r="N575" s="9" t="str">
        <f>IF($B575="Область","",VLOOKUP(100*J575/I575,Параметри!$B$39:$C$53,2,TRUE))</f>
        <v>1. 100%</v>
      </c>
      <c r="O575" s="9" t="str">
        <f>IF($B575="Область","",VLOOKUP(M575,Параметри!$B$21:$C$35,2,TRUE))</f>
        <v>2. 1-1,4</v>
      </c>
      <c r="P575" s="9">
        <f t="shared" si="25"/>
        <v>1</v>
      </c>
      <c r="Q575" s="9">
        <f t="shared" si="26"/>
        <v>2</v>
      </c>
      <c r="R575" s="116">
        <v>11.5</v>
      </c>
      <c r="S575" s="117">
        <f>IF(C575="Область",Параметри!$K$47,IF(C575="Київ",Параметри!$K$48,IF(L575&lt;Параметри!$I$42,Параметри!$K$42,IF(L575&lt;Параметри!$I$43,Параметри!$K$43,IF(L575&lt;Параметри!$I$44,Параметри!$K$44,IF(L575&lt;Параметри!$I$45,Параметри!$K$45,Параметри!$K$46))))))</f>
        <v>0.53</v>
      </c>
      <c r="T575" s="97">
        <f>IF($B575="Область",Параметри!K$63,IF($R575&lt;Параметри!$G$59,Параметри!K$58,IF($R575&lt;Параметри!$G$60,Параметри!K$59,IF($R575&lt;Параметри!$G$61,Параметри!K$60,IF($R575&lt;Параметри!$G$62,Параметри!K$61,Параметри!K$62)))))</f>
        <v>1.7000000000000001E-2</v>
      </c>
      <c r="U575" s="97">
        <f>IF($B575="Область",Параметри!L$63,IF($R575&lt;Параметри!$G$59,Параметри!L$58,IF($R575&lt;Параметри!$G$60,Параметри!L$59,IF($R575&lt;Параметри!$G$61,Параметри!L$60,IF($R575&lt;Параметри!$G$62,Параметри!L$61,Параметри!L$62)))))</f>
        <v>4.7E-2</v>
      </c>
      <c r="V575" s="98">
        <f>IF(OR(SUM('Дані з ДІСО'!G575:I575)=0,Розрахунки!H575=0),"",Розрахунки!H575/SUM('Дані з ДІСО'!G575:I575))</f>
        <v>15.957446808510639</v>
      </c>
      <c r="W575" s="9">
        <v>2021</v>
      </c>
      <c r="X575" s="9">
        <v>11.5</v>
      </c>
      <c r="Y575" s="9">
        <v>12.5</v>
      </c>
      <c r="Z575" s="9" t="s">
        <v>4535</v>
      </c>
      <c r="AA575" s="99">
        <v>11.5</v>
      </c>
      <c r="AB575" s="9" t="str">
        <f>IF('Коефіцієнти АТО'!C575="Область","",'Коефіцієнти АТО'!D575)</f>
        <v>Київська</v>
      </c>
      <c r="AC575" s="9"/>
    </row>
    <row r="576" spans="1:29" ht="15" customHeight="1">
      <c r="A576" s="9">
        <v>575</v>
      </c>
      <c r="B576" s="9" t="s">
        <v>3148</v>
      </c>
      <c r="C576" s="9" t="s">
        <v>3148</v>
      </c>
      <c r="D576" s="9" t="s">
        <v>3642</v>
      </c>
      <c r="E576" s="9" t="s">
        <v>24</v>
      </c>
      <c r="F576" s="9" t="s">
        <v>1208</v>
      </c>
      <c r="G576" s="9" t="s">
        <v>3696</v>
      </c>
      <c r="H576" s="9" t="s">
        <v>1207</v>
      </c>
      <c r="I576" s="9">
        <v>5391</v>
      </c>
      <c r="J576" s="9">
        <v>4746</v>
      </c>
      <c r="K576" s="9">
        <v>564.1</v>
      </c>
      <c r="L576" s="115">
        <f t="shared" si="24"/>
        <v>0.8803561491374513</v>
      </c>
      <c r="M576" s="96">
        <f>IF($B576="Область","",SUM('Дані з ДІСО'!J576:L576)/K576)</f>
        <v>1.0538911540507001</v>
      </c>
      <c r="N576" s="9" t="str">
        <f>IF($B576="Область","",VLOOKUP(100*J576/I576,Параметри!$B$39:$C$53,2,TRUE))</f>
        <v>2. 72-100</v>
      </c>
      <c r="O576" s="9" t="str">
        <f>IF($B576="Область","",VLOOKUP(M576,Параметри!$B$21:$C$35,2,TRUE))</f>
        <v>2. 1-1,4</v>
      </c>
      <c r="P576" s="9">
        <f t="shared" si="25"/>
        <v>2</v>
      </c>
      <c r="Q576" s="9">
        <f t="shared" si="26"/>
        <v>2</v>
      </c>
      <c r="R576" s="116">
        <v>11</v>
      </c>
      <c r="S576" s="117">
        <f>IF(C576="Область",Параметри!$K$47,IF(C576="Київ",Параметри!$K$48,IF(L576&lt;Параметри!$I$42,Параметри!$K$42,IF(L576&lt;Параметри!$I$43,Параметри!$K$43,IF(L576&lt;Параметри!$I$44,Параметри!$K$44,IF(L576&lt;Параметри!$I$45,Параметри!$K$45,Параметри!$K$46))))))</f>
        <v>0.53</v>
      </c>
      <c r="T576" s="97">
        <f>IF($B576="Область",Параметри!K$63,IF($R576&lt;Параметри!$G$59,Параметри!K$58,IF($R576&lt;Параметри!$G$60,Параметри!K$59,IF($R576&lt;Параметри!$G$61,Параметри!K$60,IF($R576&lt;Параметри!$G$62,Параметри!K$61,Параметри!K$62)))))</f>
        <v>1.7000000000000001E-2</v>
      </c>
      <c r="U576" s="97">
        <f>IF($B576="Область",Параметри!L$63,IF($R576&lt;Параметри!$G$59,Параметри!L$58,IF($R576&lt;Параметри!$G$60,Параметри!L$59,IF($R576&lt;Параметри!$G$61,Параметри!L$60,IF($R576&lt;Параметри!$G$62,Параметри!L$61,Параметри!L$62)))))</f>
        <v>4.7E-2</v>
      </c>
      <c r="V576" s="98">
        <f>IF(OR(SUM('Дані з ДІСО'!G576:I576)=0,Розрахунки!H576=0),"",Розрахунки!H576/SUM('Дані з ДІСО'!G576:I576))</f>
        <v>7.8223684210526319</v>
      </c>
      <c r="W576" s="9">
        <v>2021</v>
      </c>
      <c r="X576" s="9">
        <v>12.5</v>
      </c>
      <c r="Y576" s="9">
        <v>10</v>
      </c>
      <c r="Z576" s="9" t="s">
        <v>4536</v>
      </c>
      <c r="AA576" s="99">
        <v>11</v>
      </c>
      <c r="AB576" s="9" t="str">
        <f>IF('Коефіцієнти АТО'!C576="Область","",'Коефіцієнти АТО'!D576)</f>
        <v>Київська</v>
      </c>
      <c r="AC576" s="9"/>
    </row>
    <row r="577" spans="1:29" ht="15" customHeight="1">
      <c r="A577" s="9">
        <v>576</v>
      </c>
      <c r="B577" s="9" t="s">
        <v>3148</v>
      </c>
      <c r="C577" s="9" t="s">
        <v>3148</v>
      </c>
      <c r="D577" s="9" t="s">
        <v>3642</v>
      </c>
      <c r="E577" s="9" t="s">
        <v>24</v>
      </c>
      <c r="F577" s="9" t="s">
        <v>1210</v>
      </c>
      <c r="G577" s="9" t="s">
        <v>3697</v>
      </c>
      <c r="H577" s="9" t="s">
        <v>1209</v>
      </c>
      <c r="I577" s="9">
        <v>10994</v>
      </c>
      <c r="J577" s="9">
        <v>10994</v>
      </c>
      <c r="K577" s="9">
        <v>103.3</v>
      </c>
      <c r="L577" s="115">
        <f t="shared" si="24"/>
        <v>1</v>
      </c>
      <c r="M577" s="96">
        <f>IF($B577="Область","",SUM('Дані з ДІСО'!J577:L577)/K577)</f>
        <v>23.610842207163603</v>
      </c>
      <c r="N577" s="9" t="str">
        <f>IF($B577="Область","",VLOOKUP(100*J577/I577,Параметри!$B$39:$C$53,2,TRUE))</f>
        <v>1. 100%</v>
      </c>
      <c r="O577" s="9" t="str">
        <f>IF($B577="Область","",VLOOKUP(M577,Параметри!$B$21:$C$35,2,TRUE))</f>
        <v>12. 15-35,3</v>
      </c>
      <c r="P577" s="9">
        <f t="shared" si="25"/>
        <v>1</v>
      </c>
      <c r="Q577" s="9">
        <f t="shared" si="26"/>
        <v>12</v>
      </c>
      <c r="R577" s="116">
        <v>21.5</v>
      </c>
      <c r="S577" s="117">
        <f>IF(C577="Область",Параметри!$K$47,IF(C577="Київ",Параметри!$K$48,IF(L577&lt;Параметри!$I$42,Параметри!$K$42,IF(L577&lt;Параметри!$I$43,Параметри!$K$43,IF(L577&lt;Параметри!$I$44,Параметри!$K$44,IF(L577&lt;Параметри!$I$45,Параметри!$K$45,Параметри!$K$46))))))</f>
        <v>0.53</v>
      </c>
      <c r="T577" s="97">
        <f>IF($B577="Область",Параметри!K$63,IF($R577&lt;Параметри!$G$59,Параметри!K$58,IF($R577&lt;Параметри!$G$60,Параметри!K$59,IF($R577&lt;Параметри!$G$61,Параметри!K$60,IF($R577&lt;Параметри!$G$62,Параметри!K$61,Параметри!K$62)))))</f>
        <v>7.4999999999999997E-2</v>
      </c>
      <c r="U577" s="97">
        <f>IF($B577="Область",Параметри!L$63,IF($R577&lt;Параметри!$G$59,Параметри!L$58,IF($R577&lt;Параметри!$G$60,Параметри!L$59,IF($R577&lt;Параметри!$G$61,Параметри!L$60,IF($R577&lt;Параметри!$G$62,Параметри!L$61,Параметри!L$62)))))</f>
        <v>4.7E-2</v>
      </c>
      <c r="V577" s="98">
        <f>IF(OR(SUM('Дані з ДІСО'!G577:I577)=0,Розрахунки!H577=0),"",Розрахунки!H577/SUM('Дані з ДІСО'!G577:I577))</f>
        <v>25.673684210526314</v>
      </c>
      <c r="W577" s="9">
        <v>2021</v>
      </c>
      <c r="X577" s="9">
        <v>20.5</v>
      </c>
      <c r="Y577" s="9">
        <v>22.5</v>
      </c>
      <c r="Z577" s="9" t="s">
        <v>4536</v>
      </c>
      <c r="AA577" s="99">
        <v>21.5</v>
      </c>
      <c r="AB577" s="9" t="str">
        <f>IF('Коефіцієнти АТО'!C577="Область","",'Коефіцієнти АТО'!D577)</f>
        <v>Київська</v>
      </c>
      <c r="AC577" s="9"/>
    </row>
    <row r="578" spans="1:29" ht="15" customHeight="1">
      <c r="A578" s="9">
        <v>577</v>
      </c>
      <c r="B578" s="9" t="s">
        <v>3151</v>
      </c>
      <c r="C578" s="9" t="s">
        <v>3151</v>
      </c>
      <c r="D578" s="9" t="s">
        <v>3642</v>
      </c>
      <c r="E578" s="9" t="s">
        <v>29</v>
      </c>
      <c r="F578" s="9" t="s">
        <v>1212</v>
      </c>
      <c r="G578" s="9" t="s">
        <v>3698</v>
      </c>
      <c r="H578" s="9" t="s">
        <v>1211</v>
      </c>
      <c r="I578" s="9">
        <v>25279</v>
      </c>
      <c r="J578" s="9">
        <v>14674</v>
      </c>
      <c r="K578" s="9">
        <v>664.6</v>
      </c>
      <c r="L578" s="115">
        <f t="shared" ref="L578:L641" si="27">IF($B578="Область","",J578/I578)</f>
        <v>0.58048182285691685</v>
      </c>
      <c r="M578" s="96">
        <f>IF($B578="Область","",SUM('Дані з ДІСО'!J578:L578)/K578)</f>
        <v>4.859313873006319</v>
      </c>
      <c r="N578" s="9" t="str">
        <f>IF($B578="Область","",VLOOKUP(100*J578/I578,Параметри!$B$39:$C$53,2,TRUE))</f>
        <v>5. 58-63</v>
      </c>
      <c r="O578" s="9" t="str">
        <f>IF($B578="Область","",VLOOKUP(M578,Параметри!$B$21:$C$35,2,TRUE))</f>
        <v>8. 4,5-5,8</v>
      </c>
      <c r="P578" s="9">
        <f t="shared" ref="P578:P641" si="28">IF($B578="Область","",IF(MID(N578,2,1)=".",MID(N578,1,1),MID(N578,1,2))*1)</f>
        <v>5</v>
      </c>
      <c r="Q578" s="9">
        <f t="shared" ref="Q578:Q641" si="29">IF($B578="Область","",IF(MID(O578,2,1)=".",MID(O578,1,1),MID(O578,1,2))*1)</f>
        <v>8</v>
      </c>
      <c r="R578" s="116">
        <v>15.5</v>
      </c>
      <c r="S578" s="117">
        <f>IF(C578="Область",Параметри!$K$47,IF(C578="Київ",Параметри!$K$48,IF(L578&lt;Параметри!$I$42,Параметри!$K$42,IF(L578&lt;Параметри!$I$43,Параметри!$K$43,IF(L578&lt;Параметри!$I$44,Параметри!$K$44,IF(L578&lt;Параметри!$I$45,Параметри!$K$45,Параметри!$K$46))))))</f>
        <v>0.43</v>
      </c>
      <c r="T578" s="97">
        <f>IF($B578="Область",Параметри!K$63,IF($R578&lt;Параметри!$G$59,Параметри!K$58,IF($R578&lt;Параметри!$G$60,Параметри!K$59,IF($R578&lt;Параметри!$G$61,Параметри!K$60,IF($R578&lt;Параметри!$G$62,Параметри!K$61,Параметри!K$62)))))</f>
        <v>1.7000000000000001E-2</v>
      </c>
      <c r="U578" s="97">
        <f>IF($B578="Область",Параметри!L$63,IF($R578&lt;Параметри!$G$59,Параметри!L$58,IF($R578&lt;Параметри!$G$60,Параметри!L$59,IF($R578&lt;Параметри!$G$61,Параметри!L$60,IF($R578&lt;Параметри!$G$62,Параметри!L$61,Параметри!L$62)))))</f>
        <v>4.7E-2</v>
      </c>
      <c r="V578" s="98">
        <f>IF(OR(SUM('Дані з ДІСО'!G578:I578)=0,Розрахунки!H578=0),"",Розрахунки!H578/SUM('Дані з ДІСО'!G578:I578))</f>
        <v>17.362903225806452</v>
      </c>
      <c r="W578" s="9">
        <v>2021</v>
      </c>
      <c r="X578" s="9">
        <v>15.5</v>
      </c>
      <c r="Y578" s="9">
        <v>15</v>
      </c>
      <c r="Z578" s="9" t="s">
        <v>4535</v>
      </c>
      <c r="AA578" s="99">
        <v>15.5</v>
      </c>
      <c r="AB578" s="9" t="str">
        <f>IF('Коефіцієнти АТО'!C578="Область","",'Коефіцієнти АТО'!D578)</f>
        <v>Київська</v>
      </c>
      <c r="AC578" s="9"/>
    </row>
    <row r="579" spans="1:29" ht="15" customHeight="1">
      <c r="A579" s="9">
        <v>578</v>
      </c>
      <c r="B579" s="9" t="s">
        <v>3145</v>
      </c>
      <c r="C579" s="9" t="s">
        <v>3146</v>
      </c>
      <c r="D579" s="9" t="s">
        <v>3642</v>
      </c>
      <c r="E579" s="9" t="s">
        <v>21</v>
      </c>
      <c r="F579" s="9" t="s">
        <v>1214</v>
      </c>
      <c r="G579" s="9" t="s">
        <v>3699</v>
      </c>
      <c r="H579" s="9" t="s">
        <v>1213</v>
      </c>
      <c r="I579" s="9">
        <v>31695</v>
      </c>
      <c r="J579" s="9">
        <v>16289</v>
      </c>
      <c r="K579" s="9">
        <v>873.6</v>
      </c>
      <c r="L579" s="115">
        <f t="shared" si="27"/>
        <v>0.5139296418993532</v>
      </c>
      <c r="M579" s="96">
        <f>IF($B579="Область","",SUM('Дані з ДІСО'!J579:L579)/K579)</f>
        <v>3.7997939560439558</v>
      </c>
      <c r="N579" s="9" t="str">
        <f>IF($B579="Область","",VLOOKUP(100*J579/I579,Параметри!$B$39:$C$53,2,TRUE))</f>
        <v>7. 49-53</v>
      </c>
      <c r="O579" s="9" t="str">
        <f>IF($B579="Область","",VLOOKUP(M579,Параметри!$B$21:$C$35,2,TRUE))</f>
        <v>5. 3-3,9</v>
      </c>
      <c r="P579" s="9">
        <f t="shared" si="28"/>
        <v>7</v>
      </c>
      <c r="Q579" s="9">
        <f t="shared" si="29"/>
        <v>5</v>
      </c>
      <c r="R579" s="116">
        <v>15.5</v>
      </c>
      <c r="S579" s="117">
        <f>IF(C579="Область",Параметри!$K$47,IF(C579="Київ",Параметри!$K$48,IF(L579&lt;Параметри!$I$42,Параметри!$K$42,IF(L579&lt;Параметри!$I$43,Параметри!$K$43,IF(L579&lt;Параметри!$I$44,Параметри!$K$44,IF(L579&lt;Параметри!$I$45,Параметри!$K$45,Параметри!$K$46))))))</f>
        <v>0.43</v>
      </c>
      <c r="T579" s="97">
        <f>IF($B579="Область",Параметри!K$63,IF($R579&lt;Параметри!$G$59,Параметри!K$58,IF($R579&lt;Параметри!$G$60,Параметри!K$59,IF($R579&lt;Параметри!$G$61,Параметри!K$60,IF($R579&lt;Параметри!$G$62,Параметри!K$61,Параметри!K$62)))))</f>
        <v>1.7000000000000001E-2</v>
      </c>
      <c r="U579" s="97">
        <f>IF($B579="Область",Параметри!L$63,IF($R579&lt;Параметри!$G$59,Параметри!L$58,IF($R579&lt;Параметри!$G$60,Параметри!L$59,IF($R579&lt;Параметри!$G$61,Параметри!L$60,IF($R579&lt;Параметри!$G$62,Параметри!L$61,Параметри!L$62)))))</f>
        <v>4.7E-2</v>
      </c>
      <c r="V579" s="98">
        <f>IF(OR(SUM('Дані з ДІСО'!G579:I579)=0,Розрахунки!H579=0),"",Розрахунки!H579/SUM('Дані з ДІСО'!G579:I579))</f>
        <v>14.753333333333334</v>
      </c>
      <c r="W579" s="9">
        <v>2021</v>
      </c>
      <c r="X579" s="9">
        <v>15.5</v>
      </c>
      <c r="Y579" s="9">
        <v>14.5</v>
      </c>
      <c r="Z579" s="9" t="s">
        <v>4535</v>
      </c>
      <c r="AA579" s="99">
        <v>15.5</v>
      </c>
      <c r="AB579" s="9" t="str">
        <f>IF('Коефіцієнти АТО'!C579="Область","",'Коефіцієнти АТО'!D579)</f>
        <v>Київська</v>
      </c>
      <c r="AC579" s="9"/>
    </row>
    <row r="580" spans="1:29" ht="15" customHeight="1">
      <c r="A580" s="9">
        <v>579</v>
      </c>
      <c r="B580" s="9" t="s">
        <v>3176</v>
      </c>
      <c r="C580" s="9" t="s">
        <v>3146</v>
      </c>
      <c r="D580" s="9" t="s">
        <v>3642</v>
      </c>
      <c r="E580" s="9" t="s">
        <v>78</v>
      </c>
      <c r="F580" s="9" t="s">
        <v>1216</v>
      </c>
      <c r="G580" s="9" t="s">
        <v>3700</v>
      </c>
      <c r="H580" s="9" t="s">
        <v>1215</v>
      </c>
      <c r="I580" s="9">
        <v>24685</v>
      </c>
      <c r="J580" s="9">
        <v>0</v>
      </c>
      <c r="K580" s="9">
        <v>19.399999999999999</v>
      </c>
      <c r="L580" s="115">
        <f t="shared" si="27"/>
        <v>0</v>
      </c>
      <c r="M580" s="96">
        <f>IF($B580="Область","",SUM('Дані з ДІСО'!J580:L580)/K580)</f>
        <v>109.74226804123712</v>
      </c>
      <c r="N580" s="9" t="str">
        <f>IF($B580="Область","",VLOOKUP(100*J580/I580,Параметри!$B$39:$C$53,2,TRUE))</f>
        <v>15. 0-9</v>
      </c>
      <c r="O580" s="9" t="str">
        <f>IF($B580="Область","",VLOOKUP(M580,Параметри!$B$21:$C$35,2,TRUE))</f>
        <v>15. 93,7-</v>
      </c>
      <c r="P580" s="9">
        <f t="shared" si="28"/>
        <v>15</v>
      </c>
      <c r="Q580" s="9">
        <f t="shared" si="29"/>
        <v>15</v>
      </c>
      <c r="R580" s="116">
        <v>25</v>
      </c>
      <c r="S580" s="117">
        <f>IF(C580="Область",Параметри!$K$47,IF(C580="Київ",Параметри!$K$48,IF(L580&lt;Параметри!$I$42,Параметри!$K$42,IF(L580&lt;Параметри!$I$43,Параметри!$K$43,IF(L580&lt;Параметри!$I$44,Параметри!$K$44,IF(L580&lt;Параметри!$I$45,Параметри!$K$45,Параметри!$K$46))))))</f>
        <v>0.23</v>
      </c>
      <c r="T580" s="97">
        <f>IF($B580="Область",Параметри!K$63,IF($R580&lt;Параметри!$G$59,Параметри!K$58,IF($R580&lt;Параметри!$G$60,Параметри!K$59,IF($R580&lt;Параметри!$G$61,Параметри!K$60,IF($R580&lt;Параметри!$G$62,Параметри!K$61,Параметри!K$62)))))</f>
        <v>0.125</v>
      </c>
      <c r="U580" s="97">
        <f>IF($B580="Область",Параметри!L$63,IF($R580&lt;Параметри!$G$59,Параметри!L$58,IF($R580&lt;Параметри!$G$60,Параметри!L$59,IF($R580&lt;Параметри!$G$61,Параметри!L$60,IF($R580&lt;Параметри!$G$62,Параметри!L$61,Параметри!L$62)))))</f>
        <v>4.7E-2</v>
      </c>
      <c r="V580" s="98">
        <f>IF(OR(SUM('Дані з ДІСО'!G580:I580)=0,Розрахунки!H580=0),"",Розрахунки!H580/SUM('Дані з ДІСО'!G580:I580))</f>
        <v>31.308823529411764</v>
      </c>
      <c r="W580" s="9" t="s">
        <v>3176</v>
      </c>
      <c r="X580" s="9">
        <v>27.5</v>
      </c>
      <c r="Y580" s="9">
        <v>24</v>
      </c>
      <c r="Z580" s="9" t="s">
        <v>4536</v>
      </c>
      <c r="AA580" s="99">
        <v>25</v>
      </c>
      <c r="AB580" s="9" t="str">
        <f>IF('Коефіцієнти АТО'!C580="Область","",'Коефіцієнти АТО'!D580)</f>
        <v>Київська</v>
      </c>
      <c r="AC580" s="9"/>
    </row>
    <row r="581" spans="1:29" ht="15" customHeight="1">
      <c r="A581" s="9">
        <v>580</v>
      </c>
      <c r="B581" s="9" t="s">
        <v>3151</v>
      </c>
      <c r="C581" s="9" t="s">
        <v>3151</v>
      </c>
      <c r="D581" s="9" t="s">
        <v>3642</v>
      </c>
      <c r="E581" s="9" t="s">
        <v>29</v>
      </c>
      <c r="F581" s="9" t="s">
        <v>1218</v>
      </c>
      <c r="G581" s="9" t="s">
        <v>3701</v>
      </c>
      <c r="H581" s="9" t="s">
        <v>1217</v>
      </c>
      <c r="I581" s="9">
        <v>20599</v>
      </c>
      <c r="J581" s="9">
        <v>14461</v>
      </c>
      <c r="K581" s="9">
        <v>673.6</v>
      </c>
      <c r="L581" s="115">
        <f t="shared" si="27"/>
        <v>0.70202437011505414</v>
      </c>
      <c r="M581" s="96">
        <f>IF($B581="Область","",SUM('Дані з ДІСО'!J581:L581)/K581)</f>
        <v>3.2608372921615203</v>
      </c>
      <c r="N581" s="9" t="str">
        <f>IF($B581="Область","",VLOOKUP(100*J581/I581,Параметри!$B$39:$C$53,2,TRUE))</f>
        <v>3. 66-72</v>
      </c>
      <c r="O581" s="9" t="str">
        <f>IF($B581="Область","",VLOOKUP(M581,Параметри!$B$21:$C$35,2,TRUE))</f>
        <v>5. 3-3,9</v>
      </c>
      <c r="P581" s="9">
        <f t="shared" si="28"/>
        <v>3</v>
      </c>
      <c r="Q581" s="9">
        <f t="shared" si="29"/>
        <v>5</v>
      </c>
      <c r="R581" s="116">
        <v>14</v>
      </c>
      <c r="S581" s="117">
        <f>IF(C581="Область",Параметри!$K$47,IF(C581="Київ",Параметри!$K$48,IF(L581&lt;Параметри!$I$42,Параметри!$K$42,IF(L581&lt;Параметри!$I$43,Параметри!$K$43,IF(L581&lt;Параметри!$I$44,Параметри!$K$44,IF(L581&lt;Параметри!$I$45,Параметри!$K$45,Параметри!$K$46))))))</f>
        <v>0.48</v>
      </c>
      <c r="T581" s="97">
        <f>IF($B581="Область",Параметри!K$63,IF($R581&lt;Параметри!$G$59,Параметри!K$58,IF($R581&lt;Параметри!$G$60,Параметри!K$59,IF($R581&lt;Параметри!$G$61,Параметри!K$60,IF($R581&lt;Параметри!$G$62,Параметри!K$61,Параметри!K$62)))))</f>
        <v>1.7000000000000001E-2</v>
      </c>
      <c r="U581" s="97">
        <f>IF($B581="Область",Параметри!L$63,IF($R581&lt;Параметри!$G$59,Параметри!L$58,IF($R581&lt;Параметри!$G$60,Параметри!L$59,IF($R581&lt;Параметри!$G$61,Параметри!L$60,IF($R581&lt;Параметри!$G$62,Параметри!L$61,Параметри!L$62)))))</f>
        <v>4.7E-2</v>
      </c>
      <c r="V581" s="98">
        <f>IF(OR(SUM('Дані з ДІСО'!G581:I581)=0,Розрахунки!H581=0),"",Розрахунки!H581/SUM('Дані з ДІСО'!G581:I581))</f>
        <v>15.689285714285715</v>
      </c>
      <c r="W581" s="9">
        <v>2021</v>
      </c>
      <c r="X581" s="9">
        <v>14</v>
      </c>
      <c r="Y581" s="9">
        <v>13</v>
      </c>
      <c r="Z581" s="9" t="s">
        <v>4535</v>
      </c>
      <c r="AA581" s="99">
        <v>14</v>
      </c>
      <c r="AB581" s="9" t="str">
        <f>IF('Коефіцієнти АТО'!C581="Область","",'Коефіцієнти АТО'!D581)</f>
        <v>Київська</v>
      </c>
      <c r="AC581" s="9"/>
    </row>
    <row r="582" spans="1:29">
      <c r="A582" s="9">
        <v>581</v>
      </c>
      <c r="B582" s="9" t="s">
        <v>3145</v>
      </c>
      <c r="C582" s="9" t="s">
        <v>3146</v>
      </c>
      <c r="D582" s="9" t="s">
        <v>3642</v>
      </c>
      <c r="E582" s="9" t="s">
        <v>21</v>
      </c>
      <c r="F582" s="9" t="s">
        <v>1220</v>
      </c>
      <c r="G582" s="9" t="s">
        <v>3702</v>
      </c>
      <c r="H582" s="9" t="s">
        <v>1219</v>
      </c>
      <c r="I582" s="9">
        <v>26010</v>
      </c>
      <c r="J582" s="9">
        <v>16121</v>
      </c>
      <c r="K582" s="9">
        <v>757.4</v>
      </c>
      <c r="L582" s="115">
        <f t="shared" si="27"/>
        <v>0.61980007689350247</v>
      </c>
      <c r="M582" s="96">
        <f>IF($B582="Область","",SUM('Дані з ДІСО'!J582:L582)/K582)</f>
        <v>3.6116979139160286</v>
      </c>
      <c r="N582" s="9" t="str">
        <f>IF($B582="Область","",VLOOKUP(100*J582/I582,Параметри!$B$39:$C$53,2,TRUE))</f>
        <v>5. 58-63</v>
      </c>
      <c r="O582" s="9" t="str">
        <f>IF($B582="Область","",VLOOKUP(M582,Параметри!$B$21:$C$35,2,TRUE))</f>
        <v>5. 3-3,9</v>
      </c>
      <c r="P582" s="9">
        <f t="shared" si="28"/>
        <v>5</v>
      </c>
      <c r="Q582" s="9">
        <f t="shared" si="29"/>
        <v>5</v>
      </c>
      <c r="R582" s="116">
        <v>14.5</v>
      </c>
      <c r="S582" s="117">
        <f>IF(C582="Область",Параметри!$K$47,IF(C582="Київ",Параметри!$K$48,IF(L582&lt;Параметри!$I$42,Параметри!$K$42,IF(L582&lt;Параметри!$I$43,Параметри!$K$43,IF(L582&lt;Параметри!$I$44,Параметри!$K$44,IF(L582&lt;Параметри!$I$45,Параметри!$K$45,Параметри!$K$46))))))</f>
        <v>0.48</v>
      </c>
      <c r="T582" s="97">
        <f>IF($B582="Область",Параметри!K$63,IF($R582&lt;Параметри!$G$59,Параметри!K$58,IF($R582&lt;Параметри!$G$60,Параметри!K$59,IF($R582&lt;Параметри!$G$61,Параметри!K$60,IF($R582&lt;Параметри!$G$62,Параметри!K$61,Параметри!K$62)))))</f>
        <v>1.7000000000000001E-2</v>
      </c>
      <c r="U582" s="97">
        <f>IF($B582="Область",Параметри!L$63,IF($R582&lt;Параметри!$G$59,Параметри!L$58,IF($R582&lt;Параметри!$G$60,Параметри!L$59,IF($R582&lt;Параметри!$G$61,Параметри!L$60,IF($R582&lt;Параметри!$G$62,Параметри!L$61,Параметри!L$62)))))</f>
        <v>4.7E-2</v>
      </c>
      <c r="V582" s="98">
        <f>IF(OR(SUM('Дані з ДІСО'!G582:I582)=0,Розрахунки!H582=0),"",Розрахунки!H582/SUM('Дані з ДІСО'!G582:I582))</f>
        <v>15.812138728323699</v>
      </c>
      <c r="W582" s="9">
        <v>2021</v>
      </c>
      <c r="X582" s="9">
        <v>14.5</v>
      </c>
      <c r="Y582" s="9">
        <v>14</v>
      </c>
      <c r="Z582" s="9" t="s">
        <v>4535</v>
      </c>
      <c r="AA582" s="99">
        <v>14.5</v>
      </c>
      <c r="AB582" s="9" t="str">
        <f>IF('Коефіцієнти АТО'!C582="Область","",'Коефіцієнти АТО'!D582)</f>
        <v>Київська</v>
      </c>
      <c r="AC582" s="9"/>
    </row>
    <row r="583" spans="1:29" ht="15" customHeight="1">
      <c r="A583" s="9">
        <v>582</v>
      </c>
      <c r="B583" s="9" t="s">
        <v>3145</v>
      </c>
      <c r="C583" s="9" t="s">
        <v>3146</v>
      </c>
      <c r="D583" s="9" t="s">
        <v>3642</v>
      </c>
      <c r="E583" s="9" t="s">
        <v>21</v>
      </c>
      <c r="F583" s="9" t="s">
        <v>1222</v>
      </c>
      <c r="G583" s="9" t="s">
        <v>3318</v>
      </c>
      <c r="H583" s="9" t="s">
        <v>1221</v>
      </c>
      <c r="I583" s="9">
        <v>20806</v>
      </c>
      <c r="J583" s="9">
        <v>4530</v>
      </c>
      <c r="K583" s="9">
        <v>206.8</v>
      </c>
      <c r="L583" s="115">
        <f t="shared" si="27"/>
        <v>0.2177256560607517</v>
      </c>
      <c r="M583" s="96">
        <f>IF($B583="Область","",SUM('Дані з ДІСО'!J583:L583)/K583)</f>
        <v>12.064796905222437</v>
      </c>
      <c r="N583" s="9" t="str">
        <f>IF($B583="Область","",VLOOKUP(100*J583/I583,Параметри!$B$39:$C$53,2,TRUE))</f>
        <v>12. 19-22</v>
      </c>
      <c r="O583" s="9" t="str">
        <f>IF($B583="Область","",VLOOKUP(M583,Параметри!$B$21:$C$35,2,TRUE))</f>
        <v>11. 10,2-15</v>
      </c>
      <c r="P583" s="9">
        <f t="shared" si="28"/>
        <v>12</v>
      </c>
      <c r="Q583" s="9">
        <f t="shared" si="29"/>
        <v>11</v>
      </c>
      <c r="R583" s="116">
        <v>22.5</v>
      </c>
      <c r="S583" s="117">
        <f>IF(C583="Область",Параметри!$K$47,IF(C583="Київ",Параметри!$K$48,IF(L583&lt;Параметри!$I$42,Параметри!$K$42,IF(L583&lt;Параметри!$I$43,Параметри!$K$43,IF(L583&lt;Параметри!$I$44,Параметри!$K$44,IF(L583&lt;Параметри!$I$45,Параметри!$K$45,Параметри!$K$46))))))</f>
        <v>0.33</v>
      </c>
      <c r="T583" s="97">
        <f>IF($B583="Область",Параметри!K$63,IF($R583&lt;Параметри!$G$59,Параметри!K$58,IF($R583&lt;Параметри!$G$60,Параметри!K$59,IF($R583&lt;Параметри!$G$61,Параметри!K$60,IF($R583&lt;Параметри!$G$62,Параметри!K$61,Параметри!K$62)))))</f>
        <v>0.1</v>
      </c>
      <c r="U583" s="97">
        <f>IF($B583="Область",Параметри!L$63,IF($R583&lt;Параметри!$G$59,Параметри!L$58,IF($R583&lt;Параметри!$G$60,Параметри!L$59,IF($R583&lt;Параметри!$G$61,Параметри!L$60,IF($R583&lt;Параметри!$G$62,Параметри!L$61,Параметри!L$62)))))</f>
        <v>4.7E-2</v>
      </c>
      <c r="V583" s="98">
        <f>IF(OR(SUM('Дані з ДІСО'!G583:I583)=0,Розрахунки!H583=0),"",Розрахунки!H583/SUM('Дані з ДІСО'!G583:I583))</f>
        <v>22.889908256880734</v>
      </c>
      <c r="W583" s="9">
        <v>2021</v>
      </c>
      <c r="X583" s="9">
        <v>22.5</v>
      </c>
      <c r="Y583" s="9">
        <v>22.5</v>
      </c>
      <c r="Z583" s="9" t="s">
        <v>4535</v>
      </c>
      <c r="AA583" s="99">
        <v>22.5</v>
      </c>
      <c r="AB583" s="9" t="str">
        <f>IF('Коефіцієнти АТО'!C583="Область","",'Коефіцієнти АТО'!D583)</f>
        <v>Київська</v>
      </c>
      <c r="AC583" s="9"/>
    </row>
    <row r="584" spans="1:29" ht="15" customHeight="1">
      <c r="A584" s="9">
        <v>583</v>
      </c>
      <c r="B584" s="9" t="s">
        <v>3176</v>
      </c>
      <c r="C584" s="9" t="s">
        <v>3146</v>
      </c>
      <c r="D584" s="9" t="s">
        <v>3642</v>
      </c>
      <c r="E584" s="9" t="s">
        <v>78</v>
      </c>
      <c r="F584" s="9" t="s">
        <v>1224</v>
      </c>
      <c r="G584" s="9" t="s">
        <v>3703</v>
      </c>
      <c r="H584" s="9" t="s">
        <v>1223</v>
      </c>
      <c r="I584" s="9">
        <v>62720</v>
      </c>
      <c r="J584" s="9">
        <v>10638</v>
      </c>
      <c r="K584" s="9">
        <v>336.5</v>
      </c>
      <c r="L584" s="115">
        <f t="shared" si="27"/>
        <v>0.16961096938775511</v>
      </c>
      <c r="M584" s="96">
        <f>IF($B584="Область","",SUM('Дані з ДІСО'!J584:L584)/K584)</f>
        <v>24.552748885586926</v>
      </c>
      <c r="N584" s="9" t="str">
        <f>IF($B584="Область","",VLOOKUP(100*J584/I584,Параметри!$B$39:$C$53,2,TRUE))</f>
        <v>13. 12-19</v>
      </c>
      <c r="O584" s="9" t="str">
        <f>IF($B584="Область","",VLOOKUP(M584,Параметри!$B$21:$C$35,2,TRUE))</f>
        <v>12. 15-35,3</v>
      </c>
      <c r="P584" s="9">
        <f t="shared" si="28"/>
        <v>13</v>
      </c>
      <c r="Q584" s="9">
        <f t="shared" si="29"/>
        <v>12</v>
      </c>
      <c r="R584" s="116">
        <v>23.5</v>
      </c>
      <c r="S584" s="117">
        <f>IF(C584="Область",Параметри!$K$47,IF(C584="Київ",Параметри!$K$48,IF(L584&lt;Параметри!$I$42,Параметри!$K$42,IF(L584&lt;Параметри!$I$43,Параметри!$K$43,IF(L584&lt;Параметри!$I$44,Параметри!$K$44,IF(L584&lt;Параметри!$I$45,Параметри!$K$45,Параметри!$K$46))))))</f>
        <v>0.23</v>
      </c>
      <c r="T584" s="97">
        <f>IF($B584="Область",Параметри!K$63,IF($R584&lt;Параметри!$G$59,Параметри!K$58,IF($R584&lt;Параметри!$G$60,Параметри!K$59,IF($R584&lt;Параметри!$G$61,Параметри!K$60,IF($R584&lt;Параметри!$G$62,Параметри!K$61,Параметри!K$62)))))</f>
        <v>0.1</v>
      </c>
      <c r="U584" s="97">
        <f>IF($B584="Область",Параметри!L$63,IF($R584&lt;Параметри!$G$59,Параметри!L$58,IF($R584&lt;Параметри!$G$60,Параметри!L$59,IF($R584&lt;Параметри!$G$61,Параметри!L$60,IF($R584&lt;Параметри!$G$62,Параметри!L$61,Параметри!L$62)))))</f>
        <v>4.7E-2</v>
      </c>
      <c r="V584" s="98">
        <f>IF(OR(SUM('Дані з ДІСО'!G584:I584)=0,Розрахунки!H584=0),"",Розрахунки!H584/SUM('Дані з ДІСО'!G584:I584))</f>
        <v>26.824675324675326</v>
      </c>
      <c r="W584" s="9" t="s">
        <v>3176</v>
      </c>
      <c r="X584" s="9">
        <v>23.5</v>
      </c>
      <c r="Y584" s="9">
        <v>24</v>
      </c>
      <c r="Z584" s="9" t="s">
        <v>4535</v>
      </c>
      <c r="AA584" s="99">
        <v>23.5</v>
      </c>
      <c r="AB584" s="9" t="str">
        <f>IF('Коефіцієнти АТО'!C584="Область","",'Коефіцієнти АТО'!D584)</f>
        <v>Київська</v>
      </c>
      <c r="AC584" s="9"/>
    </row>
    <row r="585" spans="1:29" ht="15" customHeight="1">
      <c r="A585" s="9">
        <v>584</v>
      </c>
      <c r="B585" s="9" t="s">
        <v>3148</v>
      </c>
      <c r="C585" s="9" t="s">
        <v>3148</v>
      </c>
      <c r="D585" s="9" t="s">
        <v>3642</v>
      </c>
      <c r="E585" s="9" t="s">
        <v>24</v>
      </c>
      <c r="F585" s="9" t="s">
        <v>1226</v>
      </c>
      <c r="G585" s="9" t="s">
        <v>3704</v>
      </c>
      <c r="H585" s="9" t="s">
        <v>1225</v>
      </c>
      <c r="I585" s="9">
        <v>15200</v>
      </c>
      <c r="J585" s="9">
        <v>15200</v>
      </c>
      <c r="K585" s="9">
        <v>113.4</v>
      </c>
      <c r="L585" s="115">
        <f t="shared" si="27"/>
        <v>1</v>
      </c>
      <c r="M585" s="96">
        <f>IF($B585="Область","",SUM('Дані з ДІСО'!J585:L585)/K585)</f>
        <v>18.029100529100528</v>
      </c>
      <c r="N585" s="9" t="str">
        <f>IF($B585="Область","",VLOOKUP(100*J585/I585,Параметри!$B$39:$C$53,2,TRUE))</f>
        <v>1. 100%</v>
      </c>
      <c r="O585" s="9" t="str">
        <f>IF($B585="Область","",VLOOKUP(M585,Параметри!$B$21:$C$35,2,TRUE))</f>
        <v>12. 15-35,3</v>
      </c>
      <c r="P585" s="9">
        <f t="shared" si="28"/>
        <v>1</v>
      </c>
      <c r="Q585" s="9">
        <f t="shared" si="29"/>
        <v>12</v>
      </c>
      <c r="R585" s="116">
        <v>21</v>
      </c>
      <c r="S585" s="117">
        <f>IF(C585="Область",Параметри!$K$47,IF(C585="Київ",Параметри!$K$48,IF(L585&lt;Параметри!$I$42,Параметри!$K$42,IF(L585&lt;Параметри!$I$43,Параметри!$K$43,IF(L585&lt;Параметри!$I$44,Параметри!$K$44,IF(L585&lt;Параметри!$I$45,Параметри!$K$45,Параметри!$K$46))))))</f>
        <v>0.53</v>
      </c>
      <c r="T585" s="97">
        <f>IF($B585="Область",Параметри!K$63,IF($R585&lt;Параметри!$G$59,Параметри!K$58,IF($R585&lt;Параметри!$G$60,Параметри!K$59,IF($R585&lt;Параметри!$G$61,Параметри!K$60,IF($R585&lt;Параметри!$G$62,Параметри!K$61,Параметри!K$62)))))</f>
        <v>7.4999999999999997E-2</v>
      </c>
      <c r="U585" s="97">
        <f>IF($B585="Область",Параметри!L$63,IF($R585&lt;Параметри!$G$59,Параметри!L$58,IF($R585&lt;Параметри!$G$60,Параметри!L$59,IF($R585&lt;Параметри!$G$61,Параметри!L$60,IF($R585&lt;Параметри!$G$62,Параметри!L$61,Параметри!L$62)))))</f>
        <v>4.7E-2</v>
      </c>
      <c r="V585" s="98">
        <f>IF(OR(SUM('Дані з ДІСО'!G585:I585)=0,Розрахунки!H585=0),"",Розрахунки!H585/SUM('Дані з ДІСО'!G585:I585))</f>
        <v>26.551948051948052</v>
      </c>
      <c r="W585" s="9">
        <v>2021</v>
      </c>
      <c r="X585" s="9">
        <v>20.5</v>
      </c>
      <c r="Y585" s="9">
        <v>22</v>
      </c>
      <c r="Z585" s="9" t="s">
        <v>4536</v>
      </c>
      <c r="AA585" s="99">
        <v>21</v>
      </c>
      <c r="AB585" s="9" t="str">
        <f>IF('Коефіцієнти АТО'!C585="Область","",'Коефіцієнти АТО'!D585)</f>
        <v>Київська</v>
      </c>
      <c r="AC585" s="9"/>
    </row>
    <row r="586" spans="1:29" ht="15" customHeight="1">
      <c r="A586" s="9">
        <v>585</v>
      </c>
      <c r="B586" s="9" t="s">
        <v>3151</v>
      </c>
      <c r="C586" s="9" t="s">
        <v>3151</v>
      </c>
      <c r="D586" s="9" t="s">
        <v>3642</v>
      </c>
      <c r="E586" s="9" t="s">
        <v>29</v>
      </c>
      <c r="F586" s="9" t="s">
        <v>1228</v>
      </c>
      <c r="G586" s="9" t="s">
        <v>3705</v>
      </c>
      <c r="H586" s="9" t="s">
        <v>1227</v>
      </c>
      <c r="I586" s="9">
        <v>11404</v>
      </c>
      <c r="J586" s="9">
        <v>6304</v>
      </c>
      <c r="K586" s="9">
        <v>12.8</v>
      </c>
      <c r="L586" s="115">
        <f t="shared" si="27"/>
        <v>0.55278849526481932</v>
      </c>
      <c r="M586" s="96">
        <f>IF($B586="Область","",SUM('Дані з ДІСО'!J586:L586)/K586)</f>
        <v>93.4765625</v>
      </c>
      <c r="N586" s="9" t="str">
        <f>IF($B586="Область","",VLOOKUP(100*J586/I586,Параметри!$B$39:$C$53,2,TRUE))</f>
        <v>6. 53-58</v>
      </c>
      <c r="O586" s="9" t="str">
        <f>IF($B586="Область","",VLOOKUP(M586,Параметри!$B$21:$C$35,2,TRUE))</f>
        <v>14. 44,9-93,7</v>
      </c>
      <c r="P586" s="9">
        <f t="shared" si="28"/>
        <v>6</v>
      </c>
      <c r="Q586" s="9">
        <f t="shared" si="29"/>
        <v>14</v>
      </c>
      <c r="R586" s="116">
        <v>25</v>
      </c>
      <c r="S586" s="117">
        <f>IF(C586="Область",Параметри!$K$47,IF(C586="Київ",Параметри!$K$48,IF(L586&lt;Параметри!$I$42,Параметри!$K$42,IF(L586&lt;Параметри!$I$43,Параметри!$K$43,IF(L586&lt;Параметри!$I$44,Параметри!$K$44,IF(L586&lt;Параметри!$I$45,Параметри!$K$45,Параметри!$K$46))))))</f>
        <v>0.43</v>
      </c>
      <c r="T586" s="97">
        <f>IF($B586="Область",Параметри!K$63,IF($R586&lt;Параметри!$G$59,Параметри!K$58,IF($R586&lt;Параметри!$G$60,Параметри!K$59,IF($R586&lt;Параметри!$G$61,Параметри!K$60,IF($R586&lt;Параметри!$G$62,Параметри!K$61,Параметри!K$62)))))</f>
        <v>0.125</v>
      </c>
      <c r="U586" s="97">
        <f>IF($B586="Область",Параметри!L$63,IF($R586&lt;Параметри!$G$59,Параметри!L$58,IF($R586&lt;Параметри!$G$60,Параметри!L$59,IF($R586&lt;Параметри!$G$61,Параметри!L$60,IF($R586&lt;Параметри!$G$62,Параметри!L$61,Параметри!L$62)))))</f>
        <v>4.7E-2</v>
      </c>
      <c r="V586" s="98">
        <f>IF(OR(SUM('Дані з ДІСО'!G586:I586)=0,Розрахунки!H586=0),"",Розрахунки!H586/SUM('Дані з ДІСО'!G586:I586))</f>
        <v>26.010869565217391</v>
      </c>
      <c r="W586" s="9">
        <v>2021</v>
      </c>
      <c r="X586" s="9">
        <v>27.5</v>
      </c>
      <c r="Y586" s="9">
        <v>24</v>
      </c>
      <c r="Z586" s="9" t="s">
        <v>4536</v>
      </c>
      <c r="AA586" s="99">
        <v>25</v>
      </c>
      <c r="AB586" s="9" t="str">
        <f>IF('Коефіцієнти АТО'!C586="Область","",'Коефіцієнти АТО'!D586)</f>
        <v>Київська</v>
      </c>
      <c r="AC586" s="9"/>
    </row>
    <row r="587" spans="1:29" ht="15" customHeight="1">
      <c r="A587" s="9">
        <v>586</v>
      </c>
      <c r="B587" s="9" t="s">
        <v>3145</v>
      </c>
      <c r="C587" s="9" t="s">
        <v>3146</v>
      </c>
      <c r="D587" s="9" t="s">
        <v>3642</v>
      </c>
      <c r="E587" s="9" t="s">
        <v>21</v>
      </c>
      <c r="F587" s="9" t="s">
        <v>1230</v>
      </c>
      <c r="G587" s="9" t="s">
        <v>3706</v>
      </c>
      <c r="H587" s="9" t="s">
        <v>1229</v>
      </c>
      <c r="I587" s="9">
        <v>31154</v>
      </c>
      <c r="J587" s="9">
        <v>11884</v>
      </c>
      <c r="K587" s="9">
        <v>792.2</v>
      </c>
      <c r="L587" s="115">
        <f t="shared" si="27"/>
        <v>0.38145984464274252</v>
      </c>
      <c r="M587" s="96">
        <f>IF($B587="Область","",SUM('Дані з ДІСО'!J587:L587)/K587)</f>
        <v>4.6850542792224186</v>
      </c>
      <c r="N587" s="9" t="str">
        <f>IF($B587="Область","",VLOOKUP(100*J587/I587,Параметри!$B$39:$C$53,2,TRUE))</f>
        <v>9. 26-43</v>
      </c>
      <c r="O587" s="9" t="str">
        <f>IF($B587="Область","",VLOOKUP(M587,Параметри!$B$21:$C$35,2,TRUE))</f>
        <v>8. 4,5-5,8</v>
      </c>
      <c r="P587" s="9">
        <f t="shared" si="28"/>
        <v>9</v>
      </c>
      <c r="Q587" s="9">
        <f t="shared" si="29"/>
        <v>8</v>
      </c>
      <c r="R587" s="116">
        <v>18</v>
      </c>
      <c r="S587" s="117">
        <f>IF(C587="Область",Параметри!$K$47,IF(C587="Київ",Параметри!$K$48,IF(L587&lt;Параметри!$I$42,Параметри!$K$42,IF(L587&lt;Параметри!$I$43,Параметри!$K$43,IF(L587&lt;Параметри!$I$44,Параметри!$K$44,IF(L587&lt;Параметри!$I$45,Параметри!$K$45,Параметри!$K$46))))))</f>
        <v>0.33</v>
      </c>
      <c r="T587" s="97">
        <f>IF($B587="Область",Параметри!K$63,IF($R587&lt;Параметри!$G$59,Параметри!K$58,IF($R587&lt;Параметри!$G$60,Параметри!K$59,IF($R587&lt;Параметри!$G$61,Параметри!K$60,IF($R587&lt;Параметри!$G$62,Параметри!K$61,Параметри!K$62)))))</f>
        <v>1.7000000000000001E-2</v>
      </c>
      <c r="U587" s="97">
        <f>IF($B587="Область",Параметри!L$63,IF($R587&lt;Параметри!$G$59,Параметри!L$58,IF($R587&lt;Параметри!$G$60,Параметри!L$59,IF($R587&lt;Параметри!$G$61,Параметри!L$60,IF($R587&lt;Параметри!$G$62,Параметри!L$61,Параметри!L$62)))))</f>
        <v>4.7E-2</v>
      </c>
      <c r="V587" s="98">
        <f>IF(OR(SUM('Дані з ДІСО'!G587:I587)=0,Розрахунки!H587=0),"",Розрахунки!H587/SUM('Дані з ДІСО'!G587:I587))</f>
        <v>17.758373205741627</v>
      </c>
      <c r="W587" s="9">
        <v>2021</v>
      </c>
      <c r="X587" s="9">
        <v>18</v>
      </c>
      <c r="Y587" s="9">
        <v>17</v>
      </c>
      <c r="Z587" s="9" t="s">
        <v>4535</v>
      </c>
      <c r="AA587" s="99">
        <v>18</v>
      </c>
      <c r="AB587" s="9" t="str">
        <f>IF('Коефіцієнти АТО'!C587="Область","",'Коефіцієнти АТО'!D587)</f>
        <v>Київська</v>
      </c>
      <c r="AC587" s="9"/>
    </row>
    <row r="588" spans="1:29" ht="15" customHeight="1">
      <c r="A588" s="9">
        <v>587</v>
      </c>
      <c r="B588" s="9" t="s">
        <v>3097</v>
      </c>
      <c r="C588" s="9" t="s">
        <v>3097</v>
      </c>
      <c r="D588" s="9" t="s">
        <v>3707</v>
      </c>
      <c r="E588" s="9" t="s">
        <v>15</v>
      </c>
      <c r="F588" s="9" t="s">
        <v>1235</v>
      </c>
      <c r="G588" s="9" t="s">
        <v>3123</v>
      </c>
      <c r="H588" s="9" t="s">
        <v>1234</v>
      </c>
      <c r="I588" s="9"/>
      <c r="J588" s="9"/>
      <c r="K588" s="9" t="s">
        <v>4534</v>
      </c>
      <c r="L588" s="115" t="str">
        <f t="shared" si="27"/>
        <v/>
      </c>
      <c r="M588" s="96" t="str">
        <f>IF($B588="Область","",SUM('Дані з ДІСО'!J588:L588)/K588)</f>
        <v/>
      </c>
      <c r="N588" s="9" t="str">
        <f>IF($B588="Область","",VLOOKUP(100*J588/I588,Параметри!$B$39:$C$53,2,TRUE))</f>
        <v/>
      </c>
      <c r="O588" s="9" t="str">
        <f>IF($B588="Область","",VLOOKUP(M588,Параметри!$B$21:$C$35,2,TRUE))</f>
        <v/>
      </c>
      <c r="P588" s="9" t="str">
        <f t="shared" si="28"/>
        <v/>
      </c>
      <c r="Q588" s="9" t="str">
        <f t="shared" si="29"/>
        <v/>
      </c>
      <c r="R588" s="116">
        <v>20</v>
      </c>
      <c r="S588" s="117">
        <f>IF(C588="Область",Параметри!$K$47,IF(C588="Київ",Параметри!$K$48,IF(L588&lt;Параметри!$I$42,Параметри!$K$42,IF(L588&lt;Параметри!$I$43,Параметри!$K$43,IF(L588&lt;Параметри!$I$44,Параметри!$K$44,IF(L588&lt;Параметри!$I$45,Параметри!$K$45,Параметри!$K$46))))))</f>
        <v>0.23</v>
      </c>
      <c r="T588" s="97">
        <f>IF($B588="Область",Параметри!K$63,IF($R588&lt;Параметри!$G$59,Параметри!K$58,IF($R588&lt;Параметри!$G$60,Параметри!K$59,IF($R588&lt;Параметри!$G$61,Параметри!K$60,IF($R588&lt;Параметри!$G$62,Параметри!K$61,Параметри!K$62)))))</f>
        <v>7.0000000000000007E-2</v>
      </c>
      <c r="U588" s="97">
        <f>IF($B588="Область",Параметри!L$63,IF($R588&lt;Параметри!$G$59,Параметри!L$58,IF($R588&lt;Параметри!$G$60,Параметри!L$59,IF($R588&lt;Параметри!$G$61,Параметри!L$60,IF($R588&lt;Параметри!$G$62,Параметри!L$61,Параметри!L$62)))))</f>
        <v>0.10100000000000001</v>
      </c>
      <c r="V588" s="98">
        <f>IF(OR(SUM('Дані з ДІСО'!G588:I588)=0,Розрахунки!H588=0),"",Розрахунки!H588/SUM('Дані з ДІСО'!G588:I588))</f>
        <v>23.897435897435898</v>
      </c>
      <c r="W588" s="9" t="s">
        <v>3097</v>
      </c>
      <c r="X588" s="9">
        <v>20</v>
      </c>
      <c r="Y588" s="9">
        <v>20</v>
      </c>
      <c r="Z588" s="9" t="s">
        <v>4535</v>
      </c>
      <c r="AA588" s="99">
        <v>20</v>
      </c>
      <c r="AB588" s="9" t="str">
        <f>IF('Коефіцієнти АТО'!C588="Область","",'Коефіцієнти АТО'!D588)</f>
        <v/>
      </c>
      <c r="AC588" s="9"/>
    </row>
    <row r="589" spans="1:29" ht="15" customHeight="1">
      <c r="A589" s="9">
        <v>588</v>
      </c>
      <c r="B589" s="9" t="s">
        <v>3145</v>
      </c>
      <c r="C589" s="9" t="s">
        <v>3146</v>
      </c>
      <c r="D589" s="9" t="s">
        <v>3707</v>
      </c>
      <c r="E589" s="9" t="s">
        <v>21</v>
      </c>
      <c r="F589" s="9" t="s">
        <v>1239</v>
      </c>
      <c r="G589" s="9" t="s">
        <v>3708</v>
      </c>
      <c r="H589" s="9" t="s">
        <v>1238</v>
      </c>
      <c r="I589" s="9">
        <v>11338</v>
      </c>
      <c r="J589" s="9">
        <v>779</v>
      </c>
      <c r="K589" s="9">
        <v>195.4</v>
      </c>
      <c r="L589" s="115">
        <f t="shared" si="27"/>
        <v>6.8707002998765213E-2</v>
      </c>
      <c r="M589" s="96">
        <f>IF($B589="Область","",SUM('Дані з ДІСО'!J589:L589)/K589)</f>
        <v>6.9626407369498464</v>
      </c>
      <c r="N589" s="9" t="str">
        <f>IF($B589="Область","",VLOOKUP(100*J589/I589,Параметри!$B$39:$C$53,2,TRUE))</f>
        <v>15. 0-9</v>
      </c>
      <c r="O589" s="9" t="str">
        <f>IF($B589="Область","",VLOOKUP(M589,Параметри!$B$21:$C$35,2,TRUE))</f>
        <v>9. 5,8-7</v>
      </c>
      <c r="P589" s="9">
        <f t="shared" si="28"/>
        <v>15</v>
      </c>
      <c r="Q589" s="9">
        <f t="shared" si="29"/>
        <v>9</v>
      </c>
      <c r="R589" s="116">
        <v>20</v>
      </c>
      <c r="S589" s="117">
        <f>IF(C589="Область",Параметри!$K$47,IF(C589="Київ",Параметри!$K$48,IF(L589&lt;Параметри!$I$42,Параметри!$K$42,IF(L589&lt;Параметри!$I$43,Параметри!$K$43,IF(L589&lt;Параметри!$I$44,Параметри!$K$44,IF(L589&lt;Параметри!$I$45,Параметри!$K$45,Параметри!$K$46))))))</f>
        <v>0.23</v>
      </c>
      <c r="T589" s="97">
        <f>IF($B589="Область",Параметри!K$63,IF($R589&lt;Параметри!$G$59,Параметри!K$58,IF($R589&lt;Параметри!$G$60,Параметри!K$59,IF($R589&lt;Параметри!$G$61,Параметри!K$60,IF($R589&lt;Параметри!$G$62,Параметри!K$61,Параметри!K$62)))))</f>
        <v>7.4999999999999997E-2</v>
      </c>
      <c r="U589" s="97">
        <f>IF($B589="Область",Параметри!L$63,IF($R589&lt;Параметри!$G$59,Параметри!L$58,IF($R589&lt;Параметри!$G$60,Параметри!L$59,IF($R589&lt;Параметри!$G$61,Параметри!L$60,IF($R589&lt;Параметри!$G$62,Параметри!L$61,Параметри!L$62)))))</f>
        <v>4.7E-2</v>
      </c>
      <c r="V589" s="98">
        <f>IF(OR(SUM('Дані з ДІСО'!G589:I589)=0,Розрахунки!H589=0),"",Розрахунки!H589/SUM('Дані з ДІСО'!G589:I589))</f>
        <v>23.059322033898304</v>
      </c>
      <c r="W589" s="9">
        <v>2016</v>
      </c>
      <c r="X589" s="9">
        <v>20.5</v>
      </c>
      <c r="Y589" s="9">
        <v>19</v>
      </c>
      <c r="Z589" s="9" t="s">
        <v>4536</v>
      </c>
      <c r="AA589" s="99">
        <v>20</v>
      </c>
      <c r="AB589" s="9" t="str">
        <f>IF('Коефіцієнти АТО'!C589="Область","",'Коефіцієнти АТО'!D589)</f>
        <v>Кіровоградська</v>
      </c>
      <c r="AC589" s="9"/>
    </row>
    <row r="590" spans="1:29" ht="15" customHeight="1">
      <c r="A590" s="9">
        <v>589</v>
      </c>
      <c r="B590" s="9" t="s">
        <v>3145</v>
      </c>
      <c r="C590" s="9" t="s">
        <v>3146</v>
      </c>
      <c r="D590" s="9" t="s">
        <v>3707</v>
      </c>
      <c r="E590" s="9" t="s">
        <v>21</v>
      </c>
      <c r="F590" s="9" t="s">
        <v>1241</v>
      </c>
      <c r="G590" s="9" t="s">
        <v>3709</v>
      </c>
      <c r="H590" s="9" t="s">
        <v>1240</v>
      </c>
      <c r="I590" s="9">
        <v>15107</v>
      </c>
      <c r="J590" s="9">
        <v>4974</v>
      </c>
      <c r="K590" s="9">
        <v>388.7</v>
      </c>
      <c r="L590" s="115">
        <f t="shared" si="27"/>
        <v>0.32925134043820747</v>
      </c>
      <c r="M590" s="96">
        <f>IF($B590="Область","",SUM('Дані з ДІСО'!J590:L590)/K590)</f>
        <v>4.0931309493182404</v>
      </c>
      <c r="N590" s="9" t="str">
        <f>IF($B590="Область","",VLOOKUP(100*J590/I590,Параметри!$B$39:$C$53,2,TRUE))</f>
        <v>9. 26-43</v>
      </c>
      <c r="O590" s="9" t="str">
        <f>IF($B590="Область","",VLOOKUP(M590,Параметри!$B$21:$C$35,2,TRUE))</f>
        <v>6. 3,9-4,1</v>
      </c>
      <c r="P590" s="9">
        <f t="shared" si="28"/>
        <v>9</v>
      </c>
      <c r="Q590" s="9">
        <f t="shared" si="29"/>
        <v>6</v>
      </c>
      <c r="R590" s="116">
        <v>17.5</v>
      </c>
      <c r="S590" s="117">
        <f>IF(C590="Область",Параметри!$K$47,IF(C590="Київ",Параметри!$K$48,IF(L590&lt;Параметри!$I$42,Параметри!$K$42,IF(L590&lt;Параметри!$I$43,Параметри!$K$43,IF(L590&lt;Параметри!$I$44,Параметри!$K$44,IF(L590&lt;Параметри!$I$45,Параметри!$K$45,Параметри!$K$46))))))</f>
        <v>0.33</v>
      </c>
      <c r="T590" s="97">
        <f>IF($B590="Область",Параметри!K$63,IF($R590&lt;Параметри!$G$59,Параметри!K$58,IF($R590&lt;Параметри!$G$60,Параметри!K$59,IF($R590&lt;Параметри!$G$61,Параметри!K$60,IF($R590&lt;Параметри!$G$62,Параметри!K$61,Параметри!K$62)))))</f>
        <v>1.7000000000000001E-2</v>
      </c>
      <c r="U590" s="97">
        <f>IF($B590="Область",Параметри!L$63,IF($R590&lt;Параметри!$G$59,Параметри!L$58,IF($R590&lt;Параметри!$G$60,Параметри!L$59,IF($R590&lt;Параметри!$G$61,Параметри!L$60,IF($R590&lt;Параметри!$G$62,Параметри!L$61,Параметри!L$62)))))</f>
        <v>4.7E-2</v>
      </c>
      <c r="V590" s="98">
        <f>IF(OR(SUM('Дані з ДІСО'!G590:I590)=0,Розрахунки!H590=0),"",Розрахунки!H590/SUM('Дані з ДІСО'!G590:I590))</f>
        <v>27.431034482758619</v>
      </c>
      <c r="W590" s="9">
        <v>2016</v>
      </c>
      <c r="X590" s="9">
        <v>17.5</v>
      </c>
      <c r="Y590" s="9">
        <v>17</v>
      </c>
      <c r="Z590" s="9" t="s">
        <v>4535</v>
      </c>
      <c r="AA590" s="99">
        <v>17.5</v>
      </c>
      <c r="AB590" s="9" t="str">
        <f>IF('Коефіцієнти АТО'!C590="Область","",'Коефіцієнти АТО'!D590)</f>
        <v>Кіровоградська</v>
      </c>
      <c r="AC590" s="9"/>
    </row>
    <row r="591" spans="1:29" ht="15" customHeight="1">
      <c r="A591" s="9">
        <v>590</v>
      </c>
      <c r="B591" s="9" t="s">
        <v>3145</v>
      </c>
      <c r="C591" s="9" t="s">
        <v>3146</v>
      </c>
      <c r="D591" s="9" t="s">
        <v>3707</v>
      </c>
      <c r="E591" s="9" t="s">
        <v>21</v>
      </c>
      <c r="F591" s="9" t="s">
        <v>1243</v>
      </c>
      <c r="G591" s="9" t="s">
        <v>3710</v>
      </c>
      <c r="H591" s="9" t="s">
        <v>1242</v>
      </c>
      <c r="I591" s="9">
        <v>19760</v>
      </c>
      <c r="J591" s="9">
        <v>3422</v>
      </c>
      <c r="K591" s="9">
        <v>445.8</v>
      </c>
      <c r="L591" s="115">
        <f t="shared" si="27"/>
        <v>0.17317813765182186</v>
      </c>
      <c r="M591" s="96">
        <f>IF($B591="Область","",SUM('Дані з ДІСО'!J591:L591)/K591)</f>
        <v>4.7016599371915655</v>
      </c>
      <c r="N591" s="9" t="str">
        <f>IF($B591="Область","",VLOOKUP(100*J591/I591,Параметри!$B$39:$C$53,2,TRUE))</f>
        <v>13. 12-19</v>
      </c>
      <c r="O591" s="9" t="str">
        <f>IF($B591="Область","",VLOOKUP(M591,Параметри!$B$21:$C$35,2,TRUE))</f>
        <v>8. 4,5-5,8</v>
      </c>
      <c r="P591" s="9">
        <f t="shared" si="28"/>
        <v>13</v>
      </c>
      <c r="Q591" s="9">
        <f t="shared" si="29"/>
        <v>8</v>
      </c>
      <c r="R591" s="116">
        <v>20</v>
      </c>
      <c r="S591" s="117">
        <f>IF(C591="Область",Параметри!$K$47,IF(C591="Київ",Параметри!$K$48,IF(L591&lt;Параметри!$I$42,Параметри!$K$42,IF(L591&lt;Параметри!$I$43,Параметри!$K$43,IF(L591&lt;Параметри!$I$44,Параметри!$K$44,IF(L591&lt;Параметри!$I$45,Параметри!$K$45,Параметри!$K$46))))))</f>
        <v>0.23</v>
      </c>
      <c r="T591" s="97">
        <f>IF($B591="Область",Параметри!K$63,IF($R591&lt;Параметри!$G$59,Параметри!K$58,IF($R591&lt;Параметри!$G$60,Параметри!K$59,IF($R591&lt;Параметри!$G$61,Параметри!K$60,IF($R591&lt;Параметри!$G$62,Параметри!K$61,Параметри!K$62)))))</f>
        <v>7.4999999999999997E-2</v>
      </c>
      <c r="U591" s="97">
        <f>IF($B591="Область",Параметри!L$63,IF($R591&lt;Параметри!$G$59,Параметри!L$58,IF($R591&lt;Параметри!$G$60,Параметри!L$59,IF($R591&lt;Параметри!$G$61,Параметри!L$60,IF($R591&lt;Параметри!$G$62,Параметри!L$61,Параметри!L$62)))))</f>
        <v>4.7E-2</v>
      </c>
      <c r="V591" s="98">
        <f>IF(OR(SUM('Дані з ДІСО'!G591:I591)=0,Розрахунки!H591=0),"",Розрахунки!H591/SUM('Дані з ДІСО'!G591:I591))</f>
        <v>20.349514563106798</v>
      </c>
      <c r="W591" s="9">
        <v>2017</v>
      </c>
      <c r="X591" s="9">
        <v>20</v>
      </c>
      <c r="Y591" s="9">
        <v>19</v>
      </c>
      <c r="Z591" s="9" t="s">
        <v>4535</v>
      </c>
      <c r="AA591" s="99">
        <v>20</v>
      </c>
      <c r="AB591" s="9" t="str">
        <f>IF('Коефіцієнти АТО'!C591="Область","",'Коефіцієнти АТО'!D591)</f>
        <v>Кіровоградська</v>
      </c>
      <c r="AC591" s="9"/>
    </row>
    <row r="592" spans="1:29" ht="15" customHeight="1">
      <c r="A592" s="9">
        <v>591</v>
      </c>
      <c r="B592" s="9" t="s">
        <v>3148</v>
      </c>
      <c r="C592" s="9" t="s">
        <v>3148</v>
      </c>
      <c r="D592" s="9" t="s">
        <v>3707</v>
      </c>
      <c r="E592" s="9" t="s">
        <v>24</v>
      </c>
      <c r="F592" s="9" t="s">
        <v>1245</v>
      </c>
      <c r="G592" s="9" t="s">
        <v>3711</v>
      </c>
      <c r="H592" s="9" t="s">
        <v>1244</v>
      </c>
      <c r="I592" s="9">
        <v>7834</v>
      </c>
      <c r="J592" s="9">
        <v>7834</v>
      </c>
      <c r="K592" s="9">
        <v>966.9</v>
      </c>
      <c r="L592" s="115">
        <f t="shared" si="27"/>
        <v>1</v>
      </c>
      <c r="M592" s="96">
        <f>IF($B592="Область","",SUM('Дані з ДІСО'!J592:L592)/K592)</f>
        <v>0.76016134036611849</v>
      </c>
      <c r="N592" s="9" t="str">
        <f>IF($B592="Область","",VLOOKUP(100*J592/I592,Параметри!$B$39:$C$53,2,TRUE))</f>
        <v>1. 100%</v>
      </c>
      <c r="O592" s="9" t="str">
        <f>IF($B592="Область","",VLOOKUP(M592,Параметри!$B$21:$C$35,2,TRUE))</f>
        <v>1. 0-1</v>
      </c>
      <c r="P592" s="9">
        <f t="shared" si="28"/>
        <v>1</v>
      </c>
      <c r="Q592" s="9">
        <f t="shared" si="29"/>
        <v>1</v>
      </c>
      <c r="R592" s="116">
        <v>10</v>
      </c>
      <c r="S592" s="117">
        <f>IF(C592="Область",Параметри!$K$47,IF(C592="Київ",Параметри!$K$48,IF(L592&lt;Параметри!$I$42,Параметри!$K$42,IF(L592&lt;Параметри!$I$43,Параметри!$K$43,IF(L592&lt;Параметри!$I$44,Параметри!$K$44,IF(L592&lt;Параметри!$I$45,Параметри!$K$45,Параметри!$K$46))))))</f>
        <v>0.53</v>
      </c>
      <c r="T592" s="97">
        <f>IF($B592="Область",Параметри!K$63,IF($R592&lt;Параметри!$G$59,Параметри!K$58,IF($R592&lt;Параметри!$G$60,Параметри!K$59,IF($R592&lt;Параметри!$G$61,Параметри!K$60,IF($R592&lt;Параметри!$G$62,Параметри!K$61,Параметри!K$62)))))</f>
        <v>1.7000000000000001E-2</v>
      </c>
      <c r="U592" s="97">
        <f>IF($B592="Область",Параметри!L$63,IF($R592&lt;Параметри!$G$59,Параметри!L$58,IF($R592&lt;Параметри!$G$60,Параметри!L$59,IF($R592&lt;Параметри!$G$61,Параметри!L$60,IF($R592&lt;Параметри!$G$62,Параметри!L$61,Параметри!L$62)))))</f>
        <v>4.7E-2</v>
      </c>
      <c r="V592" s="98">
        <f>IF(OR(SUM('Дані з ДІСО'!G592:I592)=0,Розрахунки!H592=0),"",Розрахунки!H592/SUM('Дані з ДІСО'!G592:I592))</f>
        <v>11.307692307692308</v>
      </c>
      <c r="W592" s="9">
        <v>2017</v>
      </c>
      <c r="X592" s="9">
        <v>10</v>
      </c>
      <c r="Y592" s="9">
        <v>10</v>
      </c>
      <c r="Z592" s="9" t="s">
        <v>4535</v>
      </c>
      <c r="AA592" s="99">
        <v>10</v>
      </c>
      <c r="AB592" s="9" t="str">
        <f>IF('Коефіцієнти АТО'!C592="Область","",'Коефіцієнти АТО'!D592)</f>
        <v>Кіровоградська</v>
      </c>
      <c r="AC592" s="9"/>
    </row>
    <row r="593" spans="1:29" ht="15" customHeight="1">
      <c r="A593" s="9">
        <v>592</v>
      </c>
      <c r="B593" s="9" t="s">
        <v>3148</v>
      </c>
      <c r="C593" s="9" t="s">
        <v>3148</v>
      </c>
      <c r="D593" s="9" t="s">
        <v>3707</v>
      </c>
      <c r="E593" s="9" t="s">
        <v>24</v>
      </c>
      <c r="F593" s="9" t="s">
        <v>1247</v>
      </c>
      <c r="G593" s="9" t="s">
        <v>3712</v>
      </c>
      <c r="H593" s="9" t="s">
        <v>1246</v>
      </c>
      <c r="I593" s="9">
        <v>10173</v>
      </c>
      <c r="J593" s="9">
        <v>10173</v>
      </c>
      <c r="K593" s="9">
        <v>403.4</v>
      </c>
      <c r="L593" s="115">
        <f t="shared" si="27"/>
        <v>1</v>
      </c>
      <c r="M593" s="96">
        <f>IF($B593="Область","",SUM('Дані з ДІСО'!J593:L593)/K593)</f>
        <v>2.4516608824987607</v>
      </c>
      <c r="N593" s="9" t="str">
        <f>IF($B593="Область","",VLOOKUP(100*J593/I593,Параметри!$B$39:$C$53,2,TRUE))</f>
        <v>1. 100%</v>
      </c>
      <c r="O593" s="9" t="str">
        <f>IF($B593="Область","",VLOOKUP(M593,Параметри!$B$21:$C$35,2,TRUE))</f>
        <v>4. 2,1-3</v>
      </c>
      <c r="P593" s="9">
        <f t="shared" si="28"/>
        <v>1</v>
      </c>
      <c r="Q593" s="9">
        <f t="shared" si="29"/>
        <v>4</v>
      </c>
      <c r="R593" s="116">
        <v>12.5</v>
      </c>
      <c r="S593" s="117">
        <f>IF(C593="Область",Параметри!$K$47,IF(C593="Київ",Параметри!$K$48,IF(L593&lt;Параметри!$I$42,Параметри!$K$42,IF(L593&lt;Параметри!$I$43,Параметри!$K$43,IF(L593&lt;Параметри!$I$44,Параметри!$K$44,IF(L593&lt;Параметри!$I$45,Параметри!$K$45,Параметри!$K$46))))))</f>
        <v>0.53</v>
      </c>
      <c r="T593" s="97">
        <f>IF($B593="Область",Параметри!K$63,IF($R593&lt;Параметри!$G$59,Параметри!K$58,IF($R593&lt;Параметри!$G$60,Параметри!K$59,IF($R593&lt;Параметри!$G$61,Параметри!K$60,IF($R593&lt;Параметри!$G$62,Параметри!K$61,Параметри!K$62)))))</f>
        <v>1.7000000000000001E-2</v>
      </c>
      <c r="U593" s="97">
        <f>IF($B593="Область",Параметри!L$63,IF($R593&lt;Параметри!$G$59,Параметри!L$58,IF($R593&lt;Параметри!$G$60,Параметри!L$59,IF($R593&lt;Параметри!$G$61,Параметри!L$60,IF($R593&lt;Параметри!$G$62,Параметри!L$61,Параметри!L$62)))))</f>
        <v>4.7E-2</v>
      </c>
      <c r="V593" s="98">
        <f>IF(OR(SUM('Дані з ДІСО'!G593:I593)=0,Розрахунки!H593=0),"",Розрахунки!H593/SUM('Дані з ДІСО'!G593:I593))</f>
        <v>9.2429906542056077</v>
      </c>
      <c r="W593" s="9">
        <v>2017</v>
      </c>
      <c r="X593" s="9">
        <v>13</v>
      </c>
      <c r="Y593" s="9">
        <v>11.5</v>
      </c>
      <c r="Z593" s="9" t="s">
        <v>4536</v>
      </c>
      <c r="AA593" s="99">
        <v>12.5</v>
      </c>
      <c r="AB593" s="9" t="str">
        <f>IF('Коефіцієнти АТО'!C593="Область","",'Коефіцієнти АТО'!D593)</f>
        <v>Кіровоградська</v>
      </c>
      <c r="AC593" s="9"/>
    </row>
    <row r="594" spans="1:29" ht="15" customHeight="1">
      <c r="A594" s="9">
        <v>593</v>
      </c>
      <c r="B594" s="9" t="s">
        <v>3148</v>
      </c>
      <c r="C594" s="9" t="s">
        <v>3148</v>
      </c>
      <c r="D594" s="9" t="s">
        <v>3707</v>
      </c>
      <c r="E594" s="9" t="s">
        <v>24</v>
      </c>
      <c r="F594" s="9" t="s">
        <v>1249</v>
      </c>
      <c r="G594" s="9" t="s">
        <v>3713</v>
      </c>
      <c r="H594" s="9" t="s">
        <v>1248</v>
      </c>
      <c r="I594" s="9">
        <v>3549</v>
      </c>
      <c r="J594" s="9">
        <v>3549</v>
      </c>
      <c r="K594" s="9">
        <v>307.39999999999998</v>
      </c>
      <c r="L594" s="115">
        <f t="shared" si="27"/>
        <v>1</v>
      </c>
      <c r="M594" s="96">
        <f>IF($B594="Область","",SUM('Дані з ДІСО'!J594:L594)/K594)</f>
        <v>0.93201040988939499</v>
      </c>
      <c r="N594" s="9" t="str">
        <f>IF($B594="Область","",VLOOKUP(100*J594/I594,Параметри!$B$39:$C$53,2,TRUE))</f>
        <v>1. 100%</v>
      </c>
      <c r="O594" s="9" t="str">
        <f>IF($B594="Область","",VLOOKUP(M594,Параметри!$B$21:$C$35,2,TRUE))</f>
        <v>1. 0-1</v>
      </c>
      <c r="P594" s="9">
        <f t="shared" si="28"/>
        <v>1</v>
      </c>
      <c r="Q594" s="9">
        <f t="shared" si="29"/>
        <v>1</v>
      </c>
      <c r="R594" s="116">
        <v>10</v>
      </c>
      <c r="S594" s="117">
        <f>IF(C594="Область",Параметри!$K$47,IF(C594="Київ",Параметри!$K$48,IF(L594&lt;Параметри!$I$42,Параметри!$K$42,IF(L594&lt;Параметри!$I$43,Параметри!$K$43,IF(L594&lt;Параметри!$I$44,Параметри!$K$44,IF(L594&lt;Параметри!$I$45,Параметри!$K$45,Параметри!$K$46))))))</f>
        <v>0.53</v>
      </c>
      <c r="T594" s="97">
        <f>IF($B594="Область",Параметри!K$63,IF($R594&lt;Параметри!$G$59,Параметри!K$58,IF($R594&lt;Параметри!$G$60,Параметри!K$59,IF($R594&lt;Параметри!$G$61,Параметри!K$60,IF($R594&lt;Параметри!$G$62,Параметри!K$61,Параметри!K$62)))))</f>
        <v>1.7000000000000001E-2</v>
      </c>
      <c r="U594" s="97">
        <f>IF($B594="Область",Параметри!L$63,IF($R594&lt;Параметри!$G$59,Параметри!L$58,IF($R594&lt;Параметри!$G$60,Параметри!L$59,IF($R594&lt;Параметри!$G$61,Параметри!L$60,IF($R594&lt;Параметри!$G$62,Параметри!L$61,Параметри!L$62)))))</f>
        <v>4.7E-2</v>
      </c>
      <c r="V594" s="98">
        <f>IF(OR(SUM('Дані з ДІСО'!G594:I594)=0,Розрахунки!H594=0),"",Розрахунки!H594/SUM('Дані з ДІСО'!G594:I594))</f>
        <v>7.743243243243243</v>
      </c>
      <c r="W594" s="9">
        <v>2018</v>
      </c>
      <c r="X594" s="9">
        <v>10</v>
      </c>
      <c r="Y594" s="9">
        <v>10</v>
      </c>
      <c r="Z594" s="9" t="s">
        <v>4535</v>
      </c>
      <c r="AA594" s="99">
        <v>10</v>
      </c>
      <c r="AB594" s="9" t="str">
        <f>IF('Коефіцієнти АТО'!C594="Область","",'Коефіцієнти АТО'!D594)</f>
        <v>Кіровоградська</v>
      </c>
      <c r="AC594" s="9"/>
    </row>
    <row r="595" spans="1:29" ht="15" customHeight="1">
      <c r="A595" s="9">
        <v>594</v>
      </c>
      <c r="B595" s="9" t="s">
        <v>3148</v>
      </c>
      <c r="C595" s="9" t="s">
        <v>3148</v>
      </c>
      <c r="D595" s="9" t="s">
        <v>3707</v>
      </c>
      <c r="E595" s="9" t="s">
        <v>24</v>
      </c>
      <c r="F595" s="9" t="s">
        <v>1251</v>
      </c>
      <c r="G595" s="9" t="s">
        <v>3714</v>
      </c>
      <c r="H595" s="9" t="s">
        <v>1250</v>
      </c>
      <c r="I595" s="9">
        <v>6183</v>
      </c>
      <c r="J595" s="9">
        <v>6183</v>
      </c>
      <c r="K595" s="9">
        <v>213.4</v>
      </c>
      <c r="L595" s="115">
        <f t="shared" si="27"/>
        <v>1</v>
      </c>
      <c r="M595" s="96">
        <f>IF($B595="Область","",SUM('Дані з ДІСО'!J595:L595)/K595)</f>
        <v>2.4062792877225867</v>
      </c>
      <c r="N595" s="9" t="str">
        <f>IF($B595="Область","",VLOOKUP(100*J595/I595,Параметри!$B$39:$C$53,2,TRUE))</f>
        <v>1. 100%</v>
      </c>
      <c r="O595" s="9" t="str">
        <f>IF($B595="Область","",VLOOKUP(M595,Параметри!$B$21:$C$35,2,TRUE))</f>
        <v>4. 2,1-3</v>
      </c>
      <c r="P595" s="9">
        <f t="shared" si="28"/>
        <v>1</v>
      </c>
      <c r="Q595" s="9">
        <f t="shared" si="29"/>
        <v>4</v>
      </c>
      <c r="R595" s="116">
        <v>12.5</v>
      </c>
      <c r="S595" s="117">
        <f>IF(C595="Область",Параметри!$K$47,IF(C595="Київ",Параметри!$K$48,IF(L595&lt;Параметри!$I$42,Параметри!$K$42,IF(L595&lt;Параметри!$I$43,Параметри!$K$43,IF(L595&lt;Параметри!$I$44,Параметри!$K$44,IF(L595&lt;Параметри!$I$45,Параметри!$K$45,Параметри!$K$46))))))</f>
        <v>0.53</v>
      </c>
      <c r="T595" s="97">
        <f>IF($B595="Область",Параметри!K$63,IF($R595&lt;Параметри!$G$59,Параметри!K$58,IF($R595&lt;Параметри!$G$60,Параметри!K$59,IF($R595&lt;Параметри!$G$61,Параметри!K$60,IF($R595&lt;Параметри!$G$62,Параметри!K$61,Параметри!K$62)))))</f>
        <v>1.7000000000000001E-2</v>
      </c>
      <c r="U595" s="97">
        <f>IF($B595="Область",Параметри!L$63,IF($R595&lt;Параметри!$G$59,Параметри!L$58,IF($R595&lt;Параметри!$G$60,Параметри!L$59,IF($R595&lt;Параметри!$G$61,Параметри!L$60,IF($R595&lt;Параметри!$G$62,Параметри!L$61,Параметри!L$62)))))</f>
        <v>4.7E-2</v>
      </c>
      <c r="V595" s="98">
        <f>IF(OR(SUM('Дані з ДІСО'!G595:I595)=0,Розрахунки!H595=0),"",Розрахунки!H595/SUM('Дані з ДІСО'!G595:I595))</f>
        <v>17.116666666666667</v>
      </c>
      <c r="W595" s="9">
        <v>2018</v>
      </c>
      <c r="X595" s="9">
        <v>13</v>
      </c>
      <c r="Y595" s="9">
        <v>11.5</v>
      </c>
      <c r="Z595" s="9" t="s">
        <v>4536</v>
      </c>
      <c r="AA595" s="99">
        <v>12.5</v>
      </c>
      <c r="AB595" s="9" t="str">
        <f>IF('Коефіцієнти АТО'!C595="Область","",'Коефіцієнти АТО'!D595)</f>
        <v>Кіровоградська</v>
      </c>
      <c r="AC595" s="9"/>
    </row>
    <row r="596" spans="1:29" ht="15" customHeight="1">
      <c r="A596" s="9">
        <v>595</v>
      </c>
      <c r="B596" s="9" t="s">
        <v>3148</v>
      </c>
      <c r="C596" s="9" t="s">
        <v>3148</v>
      </c>
      <c r="D596" s="9" t="s">
        <v>3707</v>
      </c>
      <c r="E596" s="9" t="s">
        <v>24</v>
      </c>
      <c r="F596" s="9" t="s">
        <v>1253</v>
      </c>
      <c r="G596" s="9" t="s">
        <v>3715</v>
      </c>
      <c r="H596" s="9" t="s">
        <v>1252</v>
      </c>
      <c r="I596" s="9">
        <v>3818</v>
      </c>
      <c r="J596" s="9">
        <v>3818</v>
      </c>
      <c r="K596" s="9">
        <v>270.8</v>
      </c>
      <c r="L596" s="115">
        <f t="shared" si="27"/>
        <v>1</v>
      </c>
      <c r="M596" s="96">
        <f>IF($B596="Область","",SUM('Дані з ДІСО'!J596:L596)/K596)</f>
        <v>1.3257016248153619</v>
      </c>
      <c r="N596" s="9" t="str">
        <f>IF($B596="Область","",VLOOKUP(100*J596/I596,Параметри!$B$39:$C$53,2,TRUE))</f>
        <v>1. 100%</v>
      </c>
      <c r="O596" s="9" t="str">
        <f>IF($B596="Область","",VLOOKUP(M596,Параметри!$B$21:$C$35,2,TRUE))</f>
        <v>2. 1-1,4</v>
      </c>
      <c r="P596" s="9">
        <f t="shared" si="28"/>
        <v>1</v>
      </c>
      <c r="Q596" s="9">
        <f t="shared" si="29"/>
        <v>2</v>
      </c>
      <c r="R596" s="116">
        <v>12</v>
      </c>
      <c r="S596" s="117">
        <f>IF(C596="Область",Параметри!$K$47,IF(C596="Київ",Параметри!$K$48,IF(L596&lt;Параметри!$I$42,Параметри!$K$42,IF(L596&lt;Параметри!$I$43,Параметри!$K$43,IF(L596&lt;Параметри!$I$44,Параметри!$K$44,IF(L596&lt;Параметри!$I$45,Параметри!$K$45,Параметри!$K$46))))))</f>
        <v>0.53</v>
      </c>
      <c r="T596" s="97">
        <f>IF($B596="Область",Параметри!K$63,IF($R596&lt;Параметри!$G$59,Параметри!K$58,IF($R596&lt;Параметри!$G$60,Параметри!K$59,IF($R596&lt;Параметри!$G$61,Параметри!K$60,IF($R596&lt;Параметри!$G$62,Параметри!K$61,Параметри!K$62)))))</f>
        <v>1.7000000000000001E-2</v>
      </c>
      <c r="U596" s="97">
        <f>IF($B596="Область",Параметри!L$63,IF($R596&lt;Параметри!$G$59,Параметри!L$58,IF($R596&lt;Параметри!$G$60,Параметри!L$59,IF($R596&lt;Параметри!$G$61,Параметри!L$60,IF($R596&lt;Параметри!$G$62,Параметри!L$61,Параметри!L$62)))))</f>
        <v>4.7E-2</v>
      </c>
      <c r="V596" s="98">
        <f>IF(OR(SUM('Дані з ДІСО'!G596:I596)=0,Розрахунки!H596=0),"",Розрахунки!H596/SUM('Дані з ДІСО'!G596:I596))</f>
        <v>12.821428571428571</v>
      </c>
      <c r="W596" s="9">
        <v>2018</v>
      </c>
      <c r="X596" s="9">
        <v>12.5</v>
      </c>
      <c r="Y596" s="9">
        <v>11</v>
      </c>
      <c r="Z596" s="9" t="s">
        <v>4536</v>
      </c>
      <c r="AA596" s="99">
        <v>12</v>
      </c>
      <c r="AB596" s="9" t="str">
        <f>IF('Коефіцієнти АТО'!C596="Область","",'Коефіцієнти АТО'!D596)</f>
        <v>Кіровоградська</v>
      </c>
      <c r="AC596" s="9"/>
    </row>
    <row r="597" spans="1:29" ht="15" customHeight="1">
      <c r="A597" s="9">
        <v>596</v>
      </c>
      <c r="B597" s="9" t="s">
        <v>3148</v>
      </c>
      <c r="C597" s="9" t="s">
        <v>3148</v>
      </c>
      <c r="D597" s="9" t="s">
        <v>3707</v>
      </c>
      <c r="E597" s="9" t="s">
        <v>24</v>
      </c>
      <c r="F597" s="9" t="s">
        <v>1255</v>
      </c>
      <c r="G597" s="9" t="s">
        <v>3716</v>
      </c>
      <c r="H597" s="9" t="s">
        <v>1254</v>
      </c>
      <c r="I597" s="9">
        <v>5606</v>
      </c>
      <c r="J597" s="9">
        <v>5606</v>
      </c>
      <c r="K597" s="9">
        <v>292.8</v>
      </c>
      <c r="L597" s="115">
        <f t="shared" si="27"/>
        <v>1</v>
      </c>
      <c r="M597" s="96">
        <f>IF($B597="Область","",SUM('Дані з ДІСО'!J597:L597)/K597)</f>
        <v>1.7537568306010929</v>
      </c>
      <c r="N597" s="9" t="str">
        <f>IF($B597="Область","",VLOOKUP(100*J597/I597,Параметри!$B$39:$C$53,2,TRUE))</f>
        <v>1. 100%</v>
      </c>
      <c r="O597" s="9" t="str">
        <f>IF($B597="Область","",VLOOKUP(M597,Параметри!$B$21:$C$35,2,TRUE))</f>
        <v>3. 1,4-2,1</v>
      </c>
      <c r="P597" s="9">
        <f t="shared" si="28"/>
        <v>1</v>
      </c>
      <c r="Q597" s="9">
        <f t="shared" si="29"/>
        <v>3</v>
      </c>
      <c r="R597" s="116">
        <v>12</v>
      </c>
      <c r="S597" s="117">
        <f>IF(C597="Область",Параметри!$K$47,IF(C597="Київ",Параметри!$K$48,IF(L597&lt;Параметри!$I$42,Параметри!$K$42,IF(L597&lt;Параметри!$I$43,Параметри!$K$43,IF(L597&lt;Параметри!$I$44,Параметри!$K$44,IF(L597&lt;Параметри!$I$45,Параметри!$K$45,Параметри!$K$46))))))</f>
        <v>0.53</v>
      </c>
      <c r="T597" s="97">
        <f>IF($B597="Область",Параметри!K$63,IF($R597&lt;Параметри!$G$59,Параметри!K$58,IF($R597&lt;Параметри!$G$60,Параметри!K$59,IF($R597&lt;Параметри!$G$61,Параметри!K$60,IF($R597&lt;Параметри!$G$62,Параметри!K$61,Параметри!K$62)))))</f>
        <v>1.7000000000000001E-2</v>
      </c>
      <c r="U597" s="97">
        <f>IF($B597="Область",Параметри!L$63,IF($R597&lt;Параметри!$G$59,Параметри!L$58,IF($R597&lt;Параметри!$G$60,Параметри!L$59,IF($R597&lt;Параметри!$G$61,Параметри!L$60,IF($R597&lt;Параметри!$G$62,Параметри!L$61,Параметри!L$62)))))</f>
        <v>4.7E-2</v>
      </c>
      <c r="V597" s="98">
        <f>IF(OR(SUM('Дані з ДІСО'!G597:I597)=0,Розрахунки!H597=0),"",Розрахунки!H597/SUM('Дані з ДІСО'!G597:I597))</f>
        <v>12.524390243902438</v>
      </c>
      <c r="W597" s="9">
        <v>2018</v>
      </c>
      <c r="X597" s="9">
        <v>12.5</v>
      </c>
      <c r="Y597" s="9">
        <v>11</v>
      </c>
      <c r="Z597" s="9" t="s">
        <v>4536</v>
      </c>
      <c r="AA597" s="99">
        <v>12</v>
      </c>
      <c r="AB597" s="9" t="str">
        <f>IF('Коефіцієнти АТО'!C597="Область","",'Коефіцієнти АТО'!D597)</f>
        <v>Кіровоградська</v>
      </c>
      <c r="AC597" s="9"/>
    </row>
    <row r="598" spans="1:29" ht="15" customHeight="1">
      <c r="A598" s="9">
        <v>597</v>
      </c>
      <c r="B598" s="9" t="s">
        <v>3148</v>
      </c>
      <c r="C598" s="9" t="s">
        <v>3148</v>
      </c>
      <c r="D598" s="9" t="s">
        <v>3707</v>
      </c>
      <c r="E598" s="9" t="s">
        <v>24</v>
      </c>
      <c r="F598" s="9" t="s">
        <v>1257</v>
      </c>
      <c r="G598" s="9" t="s">
        <v>3717</v>
      </c>
      <c r="H598" s="9" t="s">
        <v>1256</v>
      </c>
      <c r="I598" s="9">
        <v>8590</v>
      </c>
      <c r="J598" s="9">
        <v>8590</v>
      </c>
      <c r="K598" s="9">
        <v>382.6</v>
      </c>
      <c r="L598" s="115">
        <f t="shared" si="27"/>
        <v>1</v>
      </c>
      <c r="M598" s="96">
        <f>IF($B598="Область","",SUM('Дані з ДІСО'!J598:L598)/K598)</f>
        <v>2.3993727130162048</v>
      </c>
      <c r="N598" s="9" t="str">
        <f>IF($B598="Область","",VLOOKUP(100*J598/I598,Параметри!$B$39:$C$53,2,TRUE))</f>
        <v>1. 100%</v>
      </c>
      <c r="O598" s="9" t="str">
        <f>IF($B598="Область","",VLOOKUP(M598,Параметри!$B$21:$C$35,2,TRUE))</f>
        <v>4. 2,1-3</v>
      </c>
      <c r="P598" s="9">
        <f t="shared" si="28"/>
        <v>1</v>
      </c>
      <c r="Q598" s="9">
        <f t="shared" si="29"/>
        <v>4</v>
      </c>
      <c r="R598" s="116">
        <v>13</v>
      </c>
      <c r="S598" s="117">
        <f>IF(C598="Область",Параметри!$K$47,IF(C598="Київ",Параметри!$K$48,IF(L598&lt;Параметри!$I$42,Параметри!$K$42,IF(L598&lt;Параметри!$I$43,Параметри!$K$43,IF(L598&lt;Параметри!$I$44,Параметри!$K$44,IF(L598&lt;Параметри!$I$45,Параметри!$K$45,Параметри!$K$46))))))</f>
        <v>0.53</v>
      </c>
      <c r="T598" s="97">
        <f>IF($B598="Область",Параметри!K$63,IF($R598&lt;Параметри!$G$59,Параметри!K$58,IF($R598&lt;Параметри!$G$60,Параметри!K$59,IF($R598&lt;Параметри!$G$61,Параметри!K$60,IF($R598&lt;Параметри!$G$62,Параметри!K$61,Параметри!K$62)))))</f>
        <v>1.7000000000000001E-2</v>
      </c>
      <c r="U598" s="97">
        <f>IF($B598="Область",Параметри!L$63,IF($R598&lt;Параметри!$G$59,Параметри!L$58,IF($R598&lt;Параметри!$G$60,Параметри!L$59,IF($R598&lt;Параметри!$G$61,Параметри!L$60,IF($R598&lt;Параметри!$G$62,Параметри!L$61,Параметри!L$62)))))</f>
        <v>4.7E-2</v>
      </c>
      <c r="V598" s="98">
        <f>IF(OR(SUM('Дані з ДІСО'!G598:I598)=0,Розрахунки!H598=0),"",Розрахунки!H598/SUM('Дані з ДІСО'!G598:I598))</f>
        <v>17.320754716981131</v>
      </c>
      <c r="W598" s="9">
        <v>2018</v>
      </c>
      <c r="X598" s="9">
        <v>13</v>
      </c>
      <c r="Y598" s="9">
        <v>14</v>
      </c>
      <c r="Z598" s="9" t="s">
        <v>4535</v>
      </c>
      <c r="AA598" s="99">
        <v>13</v>
      </c>
      <c r="AB598" s="9" t="str">
        <f>IF('Коефіцієнти АТО'!C598="Область","",'Коефіцієнти АТО'!D598)</f>
        <v>Кіровоградська</v>
      </c>
      <c r="AC598" s="9"/>
    </row>
    <row r="599" spans="1:29" ht="15" customHeight="1">
      <c r="A599" s="9">
        <v>598</v>
      </c>
      <c r="B599" s="9" t="s">
        <v>3151</v>
      </c>
      <c r="C599" s="9" t="s">
        <v>3151</v>
      </c>
      <c r="D599" s="9" t="s">
        <v>3707</v>
      </c>
      <c r="E599" s="9" t="s">
        <v>29</v>
      </c>
      <c r="F599" s="9" t="s">
        <v>1259</v>
      </c>
      <c r="G599" s="9" t="s">
        <v>3718</v>
      </c>
      <c r="H599" s="9" t="s">
        <v>1258</v>
      </c>
      <c r="I599" s="9">
        <v>14505</v>
      </c>
      <c r="J599" s="9">
        <v>10140</v>
      </c>
      <c r="K599" s="9">
        <v>962.9</v>
      </c>
      <c r="L599" s="115">
        <f t="shared" si="27"/>
        <v>0.6990692864529473</v>
      </c>
      <c r="M599" s="96">
        <f>IF($B599="Область","",SUM('Дані з ДІСО'!J599:L599)/K599)</f>
        <v>1.7011112265032715</v>
      </c>
      <c r="N599" s="9" t="str">
        <f>IF($B599="Область","",VLOOKUP(100*J599/I599,Параметри!$B$39:$C$53,2,TRUE))</f>
        <v>3. 66-72</v>
      </c>
      <c r="O599" s="9" t="str">
        <f>IF($B599="Область","",VLOOKUP(M599,Параметри!$B$21:$C$35,2,TRUE))</f>
        <v>3. 1,4-2,1</v>
      </c>
      <c r="P599" s="9">
        <f t="shared" si="28"/>
        <v>3</v>
      </c>
      <c r="Q599" s="9">
        <f t="shared" si="29"/>
        <v>3</v>
      </c>
      <c r="R599" s="116">
        <v>11</v>
      </c>
      <c r="S599" s="117">
        <f>IF(C599="Область",Параметри!$K$47,IF(C599="Київ",Параметри!$K$48,IF(L599&lt;Параметри!$I$42,Параметри!$K$42,IF(L599&lt;Параметри!$I$43,Параметри!$K$43,IF(L599&lt;Параметри!$I$44,Параметри!$K$44,IF(L599&lt;Параметри!$I$45,Параметри!$K$45,Параметри!$K$46))))))</f>
        <v>0.48</v>
      </c>
      <c r="T599" s="97">
        <f>IF($B599="Область",Параметри!K$63,IF($R599&lt;Параметри!$G$59,Параметри!K$58,IF($R599&lt;Параметри!$G$60,Параметри!K$59,IF($R599&lt;Параметри!$G$61,Параметри!K$60,IF($R599&lt;Параметри!$G$62,Параметри!K$61,Параметри!K$62)))))</f>
        <v>1.7000000000000001E-2</v>
      </c>
      <c r="U599" s="97">
        <f>IF($B599="Область",Параметри!L$63,IF($R599&lt;Параметри!$G$59,Параметри!L$58,IF($R599&lt;Параметри!$G$60,Параметри!L$59,IF($R599&lt;Параметри!$G$61,Параметри!L$60,IF($R599&lt;Параметри!$G$62,Параметри!L$61,Параметри!L$62)))))</f>
        <v>4.7E-2</v>
      </c>
      <c r="V599" s="98">
        <f>IF(OR(SUM('Дані з ДІСО'!G599:I599)=0,Розрахунки!H599=0),"",Розрахунки!H599/SUM('Дані з ДІСО'!G599:I599))</f>
        <v>8.621052631578948</v>
      </c>
      <c r="W599" s="9">
        <v>2018</v>
      </c>
      <c r="X599" s="9">
        <v>13</v>
      </c>
      <c r="Y599" s="9">
        <v>10</v>
      </c>
      <c r="Z599" s="9" t="s">
        <v>4536</v>
      </c>
      <c r="AA599" s="99">
        <v>11</v>
      </c>
      <c r="AB599" s="9" t="str">
        <f>IF('Коефіцієнти АТО'!C599="Область","",'Коефіцієнти АТО'!D599)</f>
        <v>Кіровоградська</v>
      </c>
      <c r="AC599" s="9"/>
    </row>
    <row r="600" spans="1:29" ht="15" customHeight="1">
      <c r="A600" s="9">
        <v>599</v>
      </c>
      <c r="B600" s="9" t="s">
        <v>3151</v>
      </c>
      <c r="C600" s="9" t="s">
        <v>3151</v>
      </c>
      <c r="D600" s="9" t="s">
        <v>3707</v>
      </c>
      <c r="E600" s="9" t="s">
        <v>29</v>
      </c>
      <c r="F600" s="9" t="s">
        <v>1261</v>
      </c>
      <c r="G600" s="9" t="s">
        <v>3719</v>
      </c>
      <c r="H600" s="9" t="s">
        <v>1260</v>
      </c>
      <c r="I600" s="9">
        <v>14884</v>
      </c>
      <c r="J600" s="9">
        <v>5488</v>
      </c>
      <c r="K600" s="9">
        <v>309.8</v>
      </c>
      <c r="L600" s="115">
        <f t="shared" si="27"/>
        <v>0.36871808653587745</v>
      </c>
      <c r="M600" s="96">
        <f>IF($B600="Область","",SUM('Дані з ДІСО'!J600:L600)/K600)</f>
        <v>4.2995480955455134</v>
      </c>
      <c r="N600" s="9" t="str">
        <f>IF($B600="Область","",VLOOKUP(100*J600/I600,Параметри!$B$39:$C$53,2,TRUE))</f>
        <v>9. 26-43</v>
      </c>
      <c r="O600" s="9" t="str">
        <f>IF($B600="Область","",VLOOKUP(M600,Параметри!$B$21:$C$35,2,TRUE))</f>
        <v>7. 4,1-4,5</v>
      </c>
      <c r="P600" s="9">
        <f t="shared" si="28"/>
        <v>9</v>
      </c>
      <c r="Q600" s="9">
        <f t="shared" si="29"/>
        <v>7</v>
      </c>
      <c r="R600" s="116">
        <v>18</v>
      </c>
      <c r="S600" s="117">
        <f>IF(C600="Область",Параметри!$K$47,IF(C600="Київ",Параметри!$K$48,IF(L600&lt;Параметри!$I$42,Параметри!$K$42,IF(L600&lt;Параметри!$I$43,Параметри!$K$43,IF(L600&lt;Параметри!$I$44,Параметри!$K$44,IF(L600&lt;Параметри!$I$45,Параметри!$K$45,Параметри!$K$46))))))</f>
        <v>0.33</v>
      </c>
      <c r="T600" s="97">
        <f>IF($B600="Область",Параметри!K$63,IF($R600&lt;Параметри!$G$59,Параметри!K$58,IF($R600&lt;Параметри!$G$60,Параметри!K$59,IF($R600&lt;Параметри!$G$61,Параметри!K$60,IF($R600&lt;Параметри!$G$62,Параметри!K$61,Параметри!K$62)))))</f>
        <v>1.7000000000000001E-2</v>
      </c>
      <c r="U600" s="97">
        <f>IF($B600="Область",Параметри!L$63,IF($R600&lt;Параметри!$G$59,Параметри!L$58,IF($R600&lt;Параметри!$G$60,Параметри!L$59,IF($R600&lt;Параметри!$G$61,Параметри!L$60,IF($R600&lt;Параметри!$G$62,Параметри!L$61,Параметри!L$62)))))</f>
        <v>4.7E-2</v>
      </c>
      <c r="V600" s="98">
        <f>IF(OR(SUM('Дані з ДІСО'!G600:I600)=0,Розрахунки!H600=0),"",Розрахунки!H600/SUM('Дані з ДІСО'!G600:I600))</f>
        <v>24.218181818181819</v>
      </c>
      <c r="W600" s="9">
        <v>2018</v>
      </c>
      <c r="X600" s="9">
        <v>18</v>
      </c>
      <c r="Y600" s="9">
        <v>19</v>
      </c>
      <c r="Z600" s="9" t="s">
        <v>4535</v>
      </c>
      <c r="AA600" s="99">
        <v>18</v>
      </c>
      <c r="AB600" s="9" t="str">
        <f>IF('Коефіцієнти АТО'!C600="Область","",'Коефіцієнти АТО'!D600)</f>
        <v>Кіровоградська</v>
      </c>
      <c r="AC600" s="9"/>
    </row>
    <row r="601" spans="1:29" ht="15" customHeight="1">
      <c r="A601" s="9">
        <v>600</v>
      </c>
      <c r="B601" s="9" t="s">
        <v>3145</v>
      </c>
      <c r="C601" s="9" t="s">
        <v>3146</v>
      </c>
      <c r="D601" s="9" t="s">
        <v>3707</v>
      </c>
      <c r="E601" s="9" t="s">
        <v>21</v>
      </c>
      <c r="F601" s="9" t="s">
        <v>1263</v>
      </c>
      <c r="G601" s="9" t="s">
        <v>3720</v>
      </c>
      <c r="H601" s="9" t="s">
        <v>1262</v>
      </c>
      <c r="I601" s="9">
        <v>9904</v>
      </c>
      <c r="J601" s="9">
        <v>1154</v>
      </c>
      <c r="K601" s="9">
        <v>72.099999999999994</v>
      </c>
      <c r="L601" s="115">
        <f t="shared" si="27"/>
        <v>0.11651857835218093</v>
      </c>
      <c r="M601" s="96">
        <f>IF($B601="Область","",SUM('Дані з ДІСО'!J601:L601)/K601)</f>
        <v>16.227461858529821</v>
      </c>
      <c r="N601" s="9" t="str">
        <f>IF($B601="Область","",VLOOKUP(100*J601/I601,Параметри!$B$39:$C$53,2,TRUE))</f>
        <v>14. 9-12</v>
      </c>
      <c r="O601" s="9" t="str">
        <f>IF($B601="Область","",VLOOKUP(M601,Параметри!$B$21:$C$35,2,TRUE))</f>
        <v>12. 15-35,3</v>
      </c>
      <c r="P601" s="9">
        <f t="shared" si="28"/>
        <v>14</v>
      </c>
      <c r="Q601" s="9">
        <f t="shared" si="29"/>
        <v>12</v>
      </c>
      <c r="R601" s="116">
        <v>21.5</v>
      </c>
      <c r="S601" s="117">
        <f>IF(C601="Область",Параметри!$K$47,IF(C601="Київ",Параметри!$K$48,IF(L601&lt;Параметри!$I$42,Параметри!$K$42,IF(L601&lt;Параметри!$I$43,Параметри!$K$43,IF(L601&lt;Параметри!$I$44,Параметри!$K$44,IF(L601&lt;Параметри!$I$45,Параметри!$K$45,Параметри!$K$46))))))</f>
        <v>0.23</v>
      </c>
      <c r="T601" s="97">
        <f>IF($B601="Область",Параметри!K$63,IF($R601&lt;Параметри!$G$59,Параметри!K$58,IF($R601&lt;Параметри!$G$60,Параметри!K$59,IF($R601&lt;Параметри!$G$61,Параметри!K$60,IF($R601&lt;Параметри!$G$62,Параметри!K$61,Параметри!K$62)))))</f>
        <v>7.4999999999999997E-2</v>
      </c>
      <c r="U601" s="97">
        <f>IF($B601="Область",Параметри!L$63,IF($R601&lt;Параметри!$G$59,Параметри!L$58,IF($R601&lt;Параметри!$G$60,Параметри!L$59,IF($R601&lt;Параметри!$G$61,Параметри!L$60,IF($R601&lt;Параметри!$G$62,Параметри!L$61,Параметри!L$62)))))</f>
        <v>4.7E-2</v>
      </c>
      <c r="V601" s="98">
        <f>IF(OR(SUM('Дані з ДІСО'!G601:I601)=0,Розрахунки!H601=0),"",Розрахунки!H601/SUM('Дані з ДІСО'!G601:I601))</f>
        <v>27.857142857142858</v>
      </c>
      <c r="W601" s="9">
        <v>2018</v>
      </c>
      <c r="X601" s="9">
        <v>24.5</v>
      </c>
      <c r="Y601" s="9">
        <v>20.5</v>
      </c>
      <c r="Z601" s="9" t="s">
        <v>4536</v>
      </c>
      <c r="AA601" s="99">
        <v>21.5</v>
      </c>
      <c r="AB601" s="9" t="str">
        <f>IF('Коефіцієнти АТО'!C601="Область","",'Коефіцієнти АТО'!D601)</f>
        <v>Кіровоградська</v>
      </c>
      <c r="AC601" s="9"/>
    </row>
    <row r="602" spans="1:29" ht="15" customHeight="1">
      <c r="A602" s="9">
        <v>601</v>
      </c>
      <c r="B602" s="9" t="s">
        <v>3148</v>
      </c>
      <c r="C602" s="9" t="s">
        <v>3148</v>
      </c>
      <c r="D602" s="9" t="s">
        <v>3707</v>
      </c>
      <c r="E602" s="9" t="s">
        <v>24</v>
      </c>
      <c r="F602" s="9" t="s">
        <v>1265</v>
      </c>
      <c r="G602" s="9" t="s">
        <v>3681</v>
      </c>
      <c r="H602" s="9" t="s">
        <v>1264</v>
      </c>
      <c r="I602" s="9">
        <v>6460</v>
      </c>
      <c r="J602" s="9">
        <v>6460</v>
      </c>
      <c r="K602" s="9">
        <v>550.20000000000005</v>
      </c>
      <c r="L602" s="115">
        <f t="shared" si="27"/>
        <v>1</v>
      </c>
      <c r="M602" s="96">
        <f>IF($B602="Область","",SUM('Дані з ДІСО'!J602:L602)/K602)</f>
        <v>1.0487095601599417</v>
      </c>
      <c r="N602" s="9" t="str">
        <f>IF($B602="Область","",VLOOKUP(100*J602/I602,Параметри!$B$39:$C$53,2,TRUE))</f>
        <v>1. 100%</v>
      </c>
      <c r="O602" s="9" t="str">
        <f>IF($B602="Область","",VLOOKUP(M602,Параметри!$B$21:$C$35,2,TRUE))</f>
        <v>2. 1-1,4</v>
      </c>
      <c r="P602" s="9">
        <f t="shared" si="28"/>
        <v>1</v>
      </c>
      <c r="Q602" s="9">
        <f t="shared" si="29"/>
        <v>2</v>
      </c>
      <c r="R602" s="116">
        <v>12.5</v>
      </c>
      <c r="S602" s="117">
        <f>IF(C602="Область",Параметри!$K$47,IF(C602="Київ",Параметри!$K$48,IF(L602&lt;Параметри!$I$42,Параметри!$K$42,IF(L602&lt;Параметри!$I$43,Параметри!$K$43,IF(L602&lt;Параметри!$I$44,Параметри!$K$44,IF(L602&lt;Параметри!$I$45,Параметри!$K$45,Параметри!$K$46))))))</f>
        <v>0.53</v>
      </c>
      <c r="T602" s="97">
        <f>IF($B602="Область",Параметри!K$63,IF($R602&lt;Параметри!$G$59,Параметри!K$58,IF($R602&lt;Параметри!$G$60,Параметри!K$59,IF($R602&lt;Параметри!$G$61,Параметри!K$60,IF($R602&lt;Параметри!$G$62,Параметри!K$61,Параметри!K$62)))))</f>
        <v>1.7000000000000001E-2</v>
      </c>
      <c r="U602" s="97">
        <f>IF($B602="Область",Параметри!L$63,IF($R602&lt;Параметри!$G$59,Параметри!L$58,IF($R602&lt;Параметри!$G$60,Параметри!L$59,IF($R602&lt;Параметри!$G$61,Параметри!L$60,IF($R602&lt;Параметри!$G$62,Параметри!L$61,Параметри!L$62)))))</f>
        <v>4.7E-2</v>
      </c>
      <c r="V602" s="98">
        <f>IF(OR(SUM('Дані з ДІСО'!G602:I602)=0,Розрахунки!H602=0),"",Розрахунки!H602/SUM('Дані з ДІСО'!G602:I602))</f>
        <v>15.184210526315789</v>
      </c>
      <c r="W602" s="9">
        <v>2019</v>
      </c>
      <c r="X602" s="9">
        <v>11.5</v>
      </c>
      <c r="Y602" s="9">
        <v>13.5</v>
      </c>
      <c r="Z602" s="9" t="s">
        <v>4536</v>
      </c>
      <c r="AA602" s="99">
        <v>12.5</v>
      </c>
      <c r="AB602" s="9" t="str">
        <f>IF('Коефіцієнти АТО'!C602="Область","",'Коефіцієнти АТО'!D602)</f>
        <v>Кіровоградська</v>
      </c>
      <c r="AC602" s="9"/>
    </row>
    <row r="603" spans="1:29" ht="15" customHeight="1">
      <c r="A603" s="9">
        <v>602</v>
      </c>
      <c r="B603" s="9" t="s">
        <v>3151</v>
      </c>
      <c r="C603" s="9" t="s">
        <v>3151</v>
      </c>
      <c r="D603" s="9" t="s">
        <v>3707</v>
      </c>
      <c r="E603" s="9" t="s">
        <v>29</v>
      </c>
      <c r="F603" s="9" t="s">
        <v>1267</v>
      </c>
      <c r="G603" s="9" t="s">
        <v>3721</v>
      </c>
      <c r="H603" s="9" t="s">
        <v>1266</v>
      </c>
      <c r="I603" s="9">
        <v>8832</v>
      </c>
      <c r="J603" s="9">
        <v>2454</v>
      </c>
      <c r="K603" s="9">
        <v>381.7</v>
      </c>
      <c r="L603" s="115">
        <f t="shared" si="27"/>
        <v>0.27785326086956524</v>
      </c>
      <c r="M603" s="96">
        <f>IF($B603="Область","",SUM('Дані з ДІСО'!J603:L603)/K603)</f>
        <v>1.7946030914330626</v>
      </c>
      <c r="N603" s="9" t="str">
        <f>IF($B603="Область","",VLOOKUP(100*J603/I603,Параметри!$B$39:$C$53,2,TRUE))</f>
        <v>9. 26-43</v>
      </c>
      <c r="O603" s="9" t="str">
        <f>IF($B603="Область","",VLOOKUP(M603,Параметри!$B$21:$C$35,2,TRUE))</f>
        <v>3. 1,4-2,1</v>
      </c>
      <c r="P603" s="9">
        <f t="shared" si="28"/>
        <v>9</v>
      </c>
      <c r="Q603" s="9">
        <f t="shared" si="29"/>
        <v>3</v>
      </c>
      <c r="R603" s="116">
        <v>14</v>
      </c>
      <c r="S603" s="117">
        <f>IF(C603="Область",Параметри!$K$47,IF(C603="Київ",Параметри!$K$48,IF(L603&lt;Параметри!$I$42,Параметри!$K$42,IF(L603&lt;Параметри!$I$43,Параметри!$K$43,IF(L603&lt;Параметри!$I$44,Параметри!$K$44,IF(L603&lt;Параметри!$I$45,Параметри!$K$45,Параметри!$K$46))))))</f>
        <v>0.33</v>
      </c>
      <c r="T603" s="97">
        <f>IF($B603="Область",Параметри!K$63,IF($R603&lt;Параметри!$G$59,Параметри!K$58,IF($R603&lt;Параметри!$G$60,Параметри!K$59,IF($R603&lt;Параметри!$G$61,Параметри!K$60,IF($R603&lt;Параметри!$G$62,Параметри!K$61,Параметри!K$62)))))</f>
        <v>1.7000000000000001E-2</v>
      </c>
      <c r="U603" s="97">
        <f>IF($B603="Область",Параметри!L$63,IF($R603&lt;Параметри!$G$59,Параметри!L$58,IF($R603&lt;Параметри!$G$60,Параметри!L$59,IF($R603&lt;Параметри!$G$61,Параметри!L$60,IF($R603&lt;Параметри!$G$62,Параметри!L$61,Параметри!L$62)))))</f>
        <v>4.7E-2</v>
      </c>
      <c r="V603" s="98">
        <f>IF(OR(SUM('Дані з ДІСО'!G603:I603)=0,Розрахунки!H603=0),"",Розрахунки!H603/SUM('Дані з ДІСО'!G603:I603))</f>
        <v>13.173076923076923</v>
      </c>
      <c r="W603" s="9">
        <v>2019</v>
      </c>
      <c r="X603" s="9">
        <v>16.5</v>
      </c>
      <c r="Y603" s="9">
        <v>13</v>
      </c>
      <c r="Z603" s="9" t="s">
        <v>4536</v>
      </c>
      <c r="AA603" s="99">
        <v>14</v>
      </c>
      <c r="AB603" s="9" t="str">
        <f>IF('Коефіцієнти АТО'!C603="Область","",'Коефіцієнти АТО'!D603)</f>
        <v>Кіровоградська</v>
      </c>
      <c r="AC603" s="9"/>
    </row>
    <row r="604" spans="1:29" ht="15" customHeight="1">
      <c r="A604" s="9">
        <v>603</v>
      </c>
      <c r="B604" s="9" t="s">
        <v>3151</v>
      </c>
      <c r="C604" s="9" t="s">
        <v>3151</v>
      </c>
      <c r="D604" s="9" t="s">
        <v>3707</v>
      </c>
      <c r="E604" s="9" t="s">
        <v>29</v>
      </c>
      <c r="F604" s="9" t="s">
        <v>1269</v>
      </c>
      <c r="G604" s="9" t="s">
        <v>3722</v>
      </c>
      <c r="H604" s="9" t="s">
        <v>1268</v>
      </c>
      <c r="I604" s="9">
        <v>12459</v>
      </c>
      <c r="J604" s="9">
        <v>9350</v>
      </c>
      <c r="K604" s="9">
        <v>520.5</v>
      </c>
      <c r="L604" s="115">
        <f t="shared" si="27"/>
        <v>0.75046151376514969</v>
      </c>
      <c r="M604" s="96">
        <f>IF($B604="Область","",SUM('Дані з ДІСО'!J604:L604)/K604)</f>
        <v>2.4572526416906819</v>
      </c>
      <c r="N604" s="9" t="str">
        <f>IF($B604="Область","",VLOOKUP(100*J604/I604,Параметри!$B$39:$C$53,2,TRUE))</f>
        <v>2. 72-100</v>
      </c>
      <c r="O604" s="9" t="str">
        <f>IF($B604="Область","",VLOOKUP(M604,Параметри!$B$21:$C$35,2,TRUE))</f>
        <v>4. 2,1-3</v>
      </c>
      <c r="P604" s="9">
        <f t="shared" si="28"/>
        <v>2</v>
      </c>
      <c r="Q604" s="9">
        <f t="shared" si="29"/>
        <v>4</v>
      </c>
      <c r="R604" s="116">
        <v>13</v>
      </c>
      <c r="S604" s="117">
        <f>IF(C604="Область",Параметри!$K$47,IF(C604="Київ",Параметри!$K$48,IF(L604&lt;Параметри!$I$42,Параметри!$K$42,IF(L604&lt;Параметри!$I$43,Параметри!$K$43,IF(L604&lt;Параметри!$I$44,Параметри!$K$44,IF(L604&lt;Параметри!$I$45,Параметри!$K$45,Параметри!$K$46))))))</f>
        <v>0.48</v>
      </c>
      <c r="T604" s="97">
        <f>IF($B604="Область",Параметри!K$63,IF($R604&lt;Параметри!$G$59,Параметри!K$58,IF($R604&lt;Параметри!$G$60,Параметри!K$59,IF($R604&lt;Параметри!$G$61,Параметри!K$60,IF($R604&lt;Параметри!$G$62,Параметри!K$61,Параметри!K$62)))))</f>
        <v>1.7000000000000001E-2</v>
      </c>
      <c r="U604" s="97">
        <f>IF($B604="Область",Параметри!L$63,IF($R604&lt;Параметри!$G$59,Параметри!L$58,IF($R604&lt;Параметри!$G$60,Параметри!L$59,IF($R604&lt;Параметри!$G$61,Параметри!L$60,IF($R604&lt;Параметри!$G$62,Параметри!L$61,Параметри!L$62)))))</f>
        <v>4.7E-2</v>
      </c>
      <c r="V604" s="98">
        <f>IF(OR(SUM('Дані з ДІСО'!G604:I604)=0,Розрахунки!H604=0),"",Розрахунки!H604/SUM('Дані з ДІСО'!G604:I604))</f>
        <v>15.790123456790123</v>
      </c>
      <c r="W604" s="9">
        <v>2019</v>
      </c>
      <c r="X604" s="9">
        <v>13</v>
      </c>
      <c r="Y604" s="9">
        <v>12</v>
      </c>
      <c r="Z604" s="9" t="s">
        <v>4535</v>
      </c>
      <c r="AA604" s="99">
        <v>13</v>
      </c>
      <c r="AB604" s="9" t="str">
        <f>IF('Коефіцієнти АТО'!C604="Область","",'Коефіцієнти АТО'!D604)</f>
        <v>Кіровоградська</v>
      </c>
      <c r="AC604" s="9"/>
    </row>
    <row r="605" spans="1:29" ht="15" customHeight="1">
      <c r="A605" s="9">
        <v>604</v>
      </c>
      <c r="B605" s="9" t="s">
        <v>3151</v>
      </c>
      <c r="C605" s="9" t="s">
        <v>3151</v>
      </c>
      <c r="D605" s="9" t="s">
        <v>3707</v>
      </c>
      <c r="E605" s="9" t="s">
        <v>29</v>
      </c>
      <c r="F605" s="9" t="s">
        <v>1271</v>
      </c>
      <c r="G605" s="9" t="s">
        <v>3723</v>
      </c>
      <c r="H605" s="9" t="s">
        <v>1270</v>
      </c>
      <c r="I605" s="9">
        <v>13458</v>
      </c>
      <c r="J605" s="9">
        <v>7985</v>
      </c>
      <c r="K605" s="9">
        <v>588.1</v>
      </c>
      <c r="L605" s="115">
        <f t="shared" si="27"/>
        <v>0.59332738891365733</v>
      </c>
      <c r="M605" s="96">
        <f>IF($B605="Область","",SUM('Дані з ДІСО'!J605:L605)/K605)</f>
        <v>2.3210338377826898</v>
      </c>
      <c r="N605" s="9" t="str">
        <f>IF($B605="Область","",VLOOKUP(100*J605/I605,Параметри!$B$39:$C$53,2,TRUE))</f>
        <v>5. 58-63</v>
      </c>
      <c r="O605" s="9" t="str">
        <f>IF($B605="Область","",VLOOKUP(M605,Параметри!$B$21:$C$35,2,TRUE))</f>
        <v>4. 2,1-3</v>
      </c>
      <c r="P605" s="9">
        <f t="shared" si="28"/>
        <v>5</v>
      </c>
      <c r="Q605" s="9">
        <f t="shared" si="29"/>
        <v>4</v>
      </c>
      <c r="R605" s="116">
        <v>14.5</v>
      </c>
      <c r="S605" s="117">
        <f>IF(C605="Область",Параметри!$K$47,IF(C605="Київ",Параметри!$K$48,IF(L605&lt;Параметри!$I$42,Параметри!$K$42,IF(L605&lt;Параметри!$I$43,Параметри!$K$43,IF(L605&lt;Параметри!$I$44,Параметри!$K$44,IF(L605&lt;Параметри!$I$45,Параметри!$K$45,Параметри!$K$46))))))</f>
        <v>0.43</v>
      </c>
      <c r="T605" s="97">
        <f>IF($B605="Область",Параметри!K$63,IF($R605&lt;Параметри!$G$59,Параметри!K$58,IF($R605&lt;Параметри!$G$60,Параметри!K$59,IF($R605&lt;Параметри!$G$61,Параметри!K$60,IF($R605&lt;Параметри!$G$62,Параметри!K$61,Параметри!K$62)))))</f>
        <v>1.7000000000000001E-2</v>
      </c>
      <c r="U605" s="97">
        <f>IF($B605="Область",Параметри!L$63,IF($R605&lt;Параметри!$G$59,Параметри!L$58,IF($R605&lt;Параметри!$G$60,Параметри!L$59,IF($R605&lt;Параметри!$G$61,Параметри!L$60,IF($R605&lt;Параметри!$G$62,Параметри!L$61,Параметри!L$62)))))</f>
        <v>4.7E-2</v>
      </c>
      <c r="V605" s="98">
        <f>IF(OR(SUM('Дані з ДІСО'!G605:I605)=0,Розрахунки!H605=0),"",Розрахунки!H605/SUM('Дані з ДІСО'!G605:I605))</f>
        <v>17.278481012658229</v>
      </c>
      <c r="W605" s="9">
        <v>2019</v>
      </c>
      <c r="X605" s="9">
        <v>14.5</v>
      </c>
      <c r="Y605" s="9">
        <v>14</v>
      </c>
      <c r="Z605" s="9" t="s">
        <v>4535</v>
      </c>
      <c r="AA605" s="99">
        <v>14.5</v>
      </c>
      <c r="AB605" s="9" t="str">
        <f>IF('Коефіцієнти АТО'!C605="Область","",'Коефіцієнти АТО'!D605)</f>
        <v>Кіровоградська</v>
      </c>
      <c r="AC605" s="9"/>
    </row>
    <row r="606" spans="1:29" ht="15" customHeight="1">
      <c r="A606" s="9">
        <v>605</v>
      </c>
      <c r="B606" s="9" t="s">
        <v>3148</v>
      </c>
      <c r="C606" s="9" t="s">
        <v>3148</v>
      </c>
      <c r="D606" s="9" t="s">
        <v>3707</v>
      </c>
      <c r="E606" s="9" t="s">
        <v>24</v>
      </c>
      <c r="F606" s="9" t="s">
        <v>1273</v>
      </c>
      <c r="G606" s="9" t="s">
        <v>3255</v>
      </c>
      <c r="H606" s="9" t="s">
        <v>1272</v>
      </c>
      <c r="I606" s="9">
        <v>5161</v>
      </c>
      <c r="J606" s="9">
        <v>5161</v>
      </c>
      <c r="K606" s="9">
        <v>304.60000000000002</v>
      </c>
      <c r="L606" s="115">
        <f t="shared" si="27"/>
        <v>1</v>
      </c>
      <c r="M606" s="96">
        <f>IF($B606="Область","",SUM('Дані з ДІСО'!J606:L606)/K606)</f>
        <v>2.1634931057124094</v>
      </c>
      <c r="N606" s="9" t="str">
        <f>IF($B606="Область","",VLOOKUP(100*J606/I606,Параметри!$B$39:$C$53,2,TRUE))</f>
        <v>1. 100%</v>
      </c>
      <c r="O606" s="9" t="str">
        <f>IF($B606="Область","",VLOOKUP(M606,Параметри!$B$21:$C$35,2,TRUE))</f>
        <v>4. 2,1-3</v>
      </c>
      <c r="P606" s="9">
        <f t="shared" si="28"/>
        <v>1</v>
      </c>
      <c r="Q606" s="9">
        <f t="shared" si="29"/>
        <v>4</v>
      </c>
      <c r="R606" s="116">
        <v>15.5</v>
      </c>
      <c r="S606" s="117">
        <f>IF(C606="Область",Параметри!$K$47,IF(C606="Київ",Параметри!$K$48,IF(L606&lt;Параметри!$I$42,Параметри!$K$42,IF(L606&lt;Параметри!$I$43,Параметри!$K$43,IF(L606&lt;Параметри!$I$44,Параметри!$K$44,IF(L606&lt;Параметри!$I$45,Параметри!$K$45,Параметри!$K$46))))))</f>
        <v>0.53</v>
      </c>
      <c r="T606" s="97">
        <f>IF($B606="Область",Параметри!K$63,IF($R606&lt;Параметри!$G$59,Параметри!K$58,IF($R606&lt;Параметри!$G$60,Параметри!K$59,IF($R606&lt;Параметри!$G$61,Параметри!K$60,IF($R606&lt;Параметри!$G$62,Параметри!K$61,Параметри!K$62)))))</f>
        <v>1.7000000000000001E-2</v>
      </c>
      <c r="U606" s="97">
        <f>IF($B606="Область",Параметри!L$63,IF($R606&lt;Параметри!$G$59,Параметри!L$58,IF($R606&lt;Параметри!$G$60,Параметри!L$59,IF($R606&lt;Параметри!$G$61,Параметри!L$60,IF($R606&lt;Параметри!$G$62,Параметри!L$61,Параметри!L$62)))))</f>
        <v>4.7E-2</v>
      </c>
      <c r="V606" s="98">
        <f>IF(OR(SUM('Дані з ДІСО'!G606:I606)=0,Розрахунки!H606=0),"",Розрахунки!H606/SUM('Дані з ДІСО'!G606:I606))</f>
        <v>19.382352941176471</v>
      </c>
      <c r="W606" s="9">
        <v>2019</v>
      </c>
      <c r="X606" s="9">
        <v>13</v>
      </c>
      <c r="Y606" s="9">
        <v>16.5</v>
      </c>
      <c r="Z606" s="9" t="s">
        <v>4536</v>
      </c>
      <c r="AA606" s="99">
        <v>15.5</v>
      </c>
      <c r="AB606" s="9" t="str">
        <f>IF('Коефіцієнти АТО'!C606="Область","",'Коефіцієнти АТО'!D606)</f>
        <v>Кіровоградська</v>
      </c>
      <c r="AC606" s="9"/>
    </row>
    <row r="607" spans="1:29" ht="15" customHeight="1">
      <c r="A607" s="9">
        <v>606</v>
      </c>
      <c r="B607" s="9" t="s">
        <v>3148</v>
      </c>
      <c r="C607" s="9" t="s">
        <v>3148</v>
      </c>
      <c r="D607" s="9" t="s">
        <v>3707</v>
      </c>
      <c r="E607" s="9" t="s">
        <v>24</v>
      </c>
      <c r="F607" s="9" t="s">
        <v>1275</v>
      </c>
      <c r="G607" s="9" t="s">
        <v>3724</v>
      </c>
      <c r="H607" s="9" t="s">
        <v>1274</v>
      </c>
      <c r="I607" s="9">
        <v>5996</v>
      </c>
      <c r="J607" s="9">
        <v>5996</v>
      </c>
      <c r="K607" s="9">
        <v>425.2</v>
      </c>
      <c r="L607" s="115">
        <f t="shared" si="27"/>
        <v>1</v>
      </c>
      <c r="M607" s="96">
        <f>IF($B607="Область","",SUM('Дані з ДІСО'!J607:L607)/K607)</f>
        <v>1.4440263405456257</v>
      </c>
      <c r="N607" s="9" t="str">
        <f>IF($B607="Область","",VLOOKUP(100*J607/I607,Параметри!$B$39:$C$53,2,TRUE))</f>
        <v>1. 100%</v>
      </c>
      <c r="O607" s="9" t="str">
        <f>IF($B607="Область","",VLOOKUP(M607,Параметри!$B$21:$C$35,2,TRUE))</f>
        <v>3. 1,4-2,1</v>
      </c>
      <c r="P607" s="9">
        <f t="shared" si="28"/>
        <v>1</v>
      </c>
      <c r="Q607" s="9">
        <f t="shared" si="29"/>
        <v>3</v>
      </c>
      <c r="R607" s="116">
        <v>11.5</v>
      </c>
      <c r="S607" s="117">
        <f>IF(C607="Область",Параметри!$K$47,IF(C607="Київ",Параметри!$K$48,IF(L607&lt;Параметри!$I$42,Параметри!$K$42,IF(L607&lt;Параметри!$I$43,Параметри!$K$43,IF(L607&lt;Параметри!$I$44,Параметри!$K$44,IF(L607&lt;Параметри!$I$45,Параметри!$K$45,Параметри!$K$46))))))</f>
        <v>0.53</v>
      </c>
      <c r="T607" s="97">
        <f>IF($B607="Область",Параметри!K$63,IF($R607&lt;Параметри!$G$59,Параметри!K$58,IF($R607&lt;Параметри!$G$60,Параметри!K$59,IF($R607&lt;Параметри!$G$61,Параметри!K$60,IF($R607&lt;Параметри!$G$62,Параметри!K$61,Параметри!K$62)))))</f>
        <v>1.7000000000000001E-2</v>
      </c>
      <c r="U607" s="97">
        <f>IF($B607="Область",Параметри!L$63,IF($R607&lt;Параметри!$G$59,Параметри!L$58,IF($R607&lt;Параметри!$G$60,Параметри!L$59,IF($R607&lt;Параметри!$G$61,Параметри!L$60,IF($R607&lt;Параметри!$G$62,Параметри!L$61,Параметри!L$62)))))</f>
        <v>4.7E-2</v>
      </c>
      <c r="V607" s="98">
        <f>IF(OR(SUM('Дані з ДІСО'!G607:I607)=0,Розрахунки!H607=0),"",Розрахунки!H607/SUM('Дані з ДІСО'!G607:I607))</f>
        <v>10.771929824561404</v>
      </c>
      <c r="W607" s="9">
        <v>2019</v>
      </c>
      <c r="X607" s="9">
        <v>11.5</v>
      </c>
      <c r="Y607" s="9">
        <v>11</v>
      </c>
      <c r="Z607" s="9" t="s">
        <v>4535</v>
      </c>
      <c r="AA607" s="99">
        <v>11.5</v>
      </c>
      <c r="AB607" s="9" t="str">
        <f>IF('Коефіцієнти АТО'!C607="Область","",'Коефіцієнти АТО'!D607)</f>
        <v>Кіровоградська</v>
      </c>
      <c r="AC607" s="9"/>
    </row>
    <row r="608" spans="1:29" ht="15" customHeight="1">
      <c r="A608" s="9">
        <v>607</v>
      </c>
      <c r="B608" s="9" t="s">
        <v>3148</v>
      </c>
      <c r="C608" s="9" t="s">
        <v>3148</v>
      </c>
      <c r="D608" s="9" t="s">
        <v>3707</v>
      </c>
      <c r="E608" s="9" t="s">
        <v>24</v>
      </c>
      <c r="F608" s="9" t="s">
        <v>1277</v>
      </c>
      <c r="G608" s="9" t="s">
        <v>3725</v>
      </c>
      <c r="H608" s="9" t="s">
        <v>1276</v>
      </c>
      <c r="I608" s="9">
        <v>8408</v>
      </c>
      <c r="J608" s="9">
        <v>8408</v>
      </c>
      <c r="K608" s="9">
        <v>736.1</v>
      </c>
      <c r="L608" s="115">
        <f t="shared" si="27"/>
        <v>1</v>
      </c>
      <c r="M608" s="96">
        <f>IF($B608="Область","",SUM('Дані з ДІСО'!J608:L608)/K608)</f>
        <v>1.060997147126749</v>
      </c>
      <c r="N608" s="9" t="str">
        <f>IF($B608="Область","",VLOOKUP(100*J608/I608,Параметри!$B$39:$C$53,2,TRUE))</f>
        <v>1. 100%</v>
      </c>
      <c r="O608" s="9" t="str">
        <f>IF($B608="Область","",VLOOKUP(M608,Параметри!$B$21:$C$35,2,TRUE))</f>
        <v>2. 1-1,4</v>
      </c>
      <c r="P608" s="9">
        <f t="shared" si="28"/>
        <v>1</v>
      </c>
      <c r="Q608" s="9">
        <f t="shared" si="29"/>
        <v>2</v>
      </c>
      <c r="R608" s="116">
        <v>11</v>
      </c>
      <c r="S608" s="117">
        <f>IF(C608="Область",Параметри!$K$47,IF(C608="Київ",Параметри!$K$48,IF(L608&lt;Параметри!$I$42,Параметри!$K$42,IF(L608&lt;Параметри!$I$43,Параметри!$K$43,IF(L608&lt;Параметри!$I$44,Параметри!$K$44,IF(L608&lt;Параметри!$I$45,Параметри!$K$45,Параметри!$K$46))))))</f>
        <v>0.53</v>
      </c>
      <c r="T608" s="97">
        <f>IF($B608="Область",Параметри!K$63,IF($R608&lt;Параметри!$G$59,Параметри!K$58,IF($R608&lt;Параметри!$G$60,Параметри!K$59,IF($R608&lt;Параметри!$G$61,Параметри!K$60,IF($R608&lt;Параметри!$G$62,Параметри!K$61,Параметри!K$62)))))</f>
        <v>1.7000000000000001E-2</v>
      </c>
      <c r="U608" s="97">
        <f>IF($B608="Область",Параметри!L$63,IF($R608&lt;Параметри!$G$59,Параметри!L$58,IF($R608&lt;Параметри!$G$60,Параметри!L$59,IF($R608&lt;Параметри!$G$61,Параметри!L$60,IF($R608&lt;Параметри!$G$62,Параметри!L$61,Параметри!L$62)))))</f>
        <v>4.7E-2</v>
      </c>
      <c r="V608" s="98">
        <f>IF(OR(SUM('Дані з ДІСО'!G608:I608)=0,Розрахунки!H608=0),"",Розрахунки!H608/SUM('Дані з ДІСО'!G608:I608))</f>
        <v>13.016666666666667</v>
      </c>
      <c r="W608" s="9">
        <v>2019</v>
      </c>
      <c r="X608" s="9">
        <v>11.5</v>
      </c>
      <c r="Y608" s="9">
        <v>10</v>
      </c>
      <c r="Z608" s="9" t="s">
        <v>4536</v>
      </c>
      <c r="AA608" s="99">
        <v>11</v>
      </c>
      <c r="AB608" s="9" t="str">
        <f>IF('Коефіцієнти АТО'!C608="Область","",'Коефіцієнти АТО'!D608)</f>
        <v>Кіровоградська</v>
      </c>
      <c r="AC608" s="9"/>
    </row>
    <row r="609" spans="1:29" ht="15" customHeight="1">
      <c r="A609" s="9">
        <v>608</v>
      </c>
      <c r="B609" s="9" t="s">
        <v>3151</v>
      </c>
      <c r="C609" s="9" t="s">
        <v>3151</v>
      </c>
      <c r="D609" s="9" t="s">
        <v>3707</v>
      </c>
      <c r="E609" s="9" t="s">
        <v>29</v>
      </c>
      <c r="F609" s="9" t="s">
        <v>1279</v>
      </c>
      <c r="G609" s="9" t="s">
        <v>3694</v>
      </c>
      <c r="H609" s="9" t="s">
        <v>1278</v>
      </c>
      <c r="I609" s="9">
        <v>22577</v>
      </c>
      <c r="J609" s="9">
        <v>14798</v>
      </c>
      <c r="K609" s="9">
        <v>1190</v>
      </c>
      <c r="L609" s="115">
        <f t="shared" si="27"/>
        <v>0.65544580768038274</v>
      </c>
      <c r="M609" s="96">
        <f>IF($B609="Область","",SUM('Дані з ДІСО'!J609:L609)/K609)</f>
        <v>1.665546218487395</v>
      </c>
      <c r="N609" s="9" t="str">
        <f>IF($B609="Область","",VLOOKUP(100*J609/I609,Параметри!$B$39:$C$53,2,TRUE))</f>
        <v>4. 63-66</v>
      </c>
      <c r="O609" s="9" t="str">
        <f>IF($B609="Область","",VLOOKUP(M609,Параметри!$B$21:$C$35,2,TRUE))</f>
        <v>3. 1,4-2,1</v>
      </c>
      <c r="P609" s="9">
        <f t="shared" si="28"/>
        <v>4</v>
      </c>
      <c r="Q609" s="9">
        <f t="shared" si="29"/>
        <v>3</v>
      </c>
      <c r="R609" s="116">
        <v>13.5</v>
      </c>
      <c r="S609" s="117">
        <f>IF(C609="Область",Параметри!$K$47,IF(C609="Київ",Параметри!$K$48,IF(L609&lt;Параметри!$I$42,Параметри!$K$42,IF(L609&lt;Параметри!$I$43,Параметри!$K$43,IF(L609&lt;Параметри!$I$44,Параметри!$K$44,IF(L609&lt;Параметри!$I$45,Параметри!$K$45,Параметри!$K$46))))))</f>
        <v>0.48</v>
      </c>
      <c r="T609" s="97">
        <f>IF($B609="Область",Параметри!K$63,IF($R609&lt;Параметри!$G$59,Параметри!K$58,IF($R609&lt;Параметри!$G$60,Параметри!K$59,IF($R609&lt;Параметри!$G$61,Параметри!K$60,IF($R609&lt;Параметри!$G$62,Параметри!K$61,Параметри!K$62)))))</f>
        <v>1.7000000000000001E-2</v>
      </c>
      <c r="U609" s="97">
        <f>IF($B609="Область",Параметри!L$63,IF($R609&lt;Параметри!$G$59,Параметри!L$58,IF($R609&lt;Параметри!$G$60,Параметри!L$59,IF($R609&lt;Параметри!$G$61,Параметри!L$60,IF($R609&lt;Параметри!$G$62,Параметри!L$61,Параметри!L$62)))))</f>
        <v>4.7E-2</v>
      </c>
      <c r="V609" s="98">
        <f>IF(OR(SUM('Дані з ДІСО'!G609:I609)=0,Розрахунки!H609=0),"",Розрахунки!H609/SUM('Дані з ДІСО'!G609:I609))</f>
        <v>15.364341085271318</v>
      </c>
      <c r="W609" s="9">
        <v>2020</v>
      </c>
      <c r="X609" s="9">
        <v>13.5</v>
      </c>
      <c r="Y609" s="9">
        <v>13</v>
      </c>
      <c r="Z609" s="9" t="s">
        <v>4535</v>
      </c>
      <c r="AA609" s="99">
        <v>13.5</v>
      </c>
      <c r="AB609" s="9" t="str">
        <f>IF('Коефіцієнти АТО'!C609="Область","",'Коефіцієнти АТО'!D609)</f>
        <v>Кіровоградська</v>
      </c>
      <c r="AC609" s="9"/>
    </row>
    <row r="610" spans="1:29" ht="15" customHeight="1">
      <c r="A610" s="9">
        <v>609</v>
      </c>
      <c r="B610" s="9" t="s">
        <v>3148</v>
      </c>
      <c r="C610" s="9" t="s">
        <v>3148</v>
      </c>
      <c r="D610" s="9" t="s">
        <v>3707</v>
      </c>
      <c r="E610" s="9" t="s">
        <v>24</v>
      </c>
      <c r="F610" s="9" t="s">
        <v>1281</v>
      </c>
      <c r="G610" s="9" t="s">
        <v>3726</v>
      </c>
      <c r="H610" s="9" t="s">
        <v>1280</v>
      </c>
      <c r="I610" s="9">
        <v>4146</v>
      </c>
      <c r="J610" s="9">
        <v>4146</v>
      </c>
      <c r="K610" s="9">
        <v>243.5</v>
      </c>
      <c r="L610" s="115">
        <f t="shared" si="27"/>
        <v>1</v>
      </c>
      <c r="M610" s="96">
        <f>IF($B610="Область","",SUM('Дані з ДІСО'!J610:L610)/K610)</f>
        <v>1.3100616016427105</v>
      </c>
      <c r="N610" s="9" t="str">
        <f>IF($B610="Область","",VLOOKUP(100*J610/I610,Параметри!$B$39:$C$53,2,TRUE))</f>
        <v>1. 100%</v>
      </c>
      <c r="O610" s="9" t="str">
        <f>IF($B610="Область","",VLOOKUP(M610,Параметри!$B$21:$C$35,2,TRUE))</f>
        <v>2. 1-1,4</v>
      </c>
      <c r="P610" s="9">
        <f t="shared" si="28"/>
        <v>1</v>
      </c>
      <c r="Q610" s="9">
        <f t="shared" si="29"/>
        <v>2</v>
      </c>
      <c r="R610" s="116">
        <v>14.5</v>
      </c>
      <c r="S610" s="117">
        <f>IF(C610="Область",Параметри!$K$47,IF(C610="Київ",Параметри!$K$48,IF(L610&lt;Параметри!$I$42,Параметри!$K$42,IF(L610&lt;Параметри!$I$43,Параметри!$K$43,IF(L610&lt;Параметри!$I$44,Параметри!$K$44,IF(L610&lt;Параметри!$I$45,Параметри!$K$45,Параметри!$K$46))))))</f>
        <v>0.53</v>
      </c>
      <c r="T610" s="97">
        <f>IF($B610="Область",Параметри!K$63,IF($R610&lt;Параметри!$G$59,Параметри!K$58,IF($R610&lt;Параметри!$G$60,Параметри!K$59,IF($R610&lt;Параметри!$G$61,Параметри!K$60,IF($R610&lt;Параметри!$G$62,Параметри!K$61,Параметри!K$62)))))</f>
        <v>1.7000000000000001E-2</v>
      </c>
      <c r="U610" s="97">
        <f>IF($B610="Область",Параметри!L$63,IF($R610&lt;Параметри!$G$59,Параметри!L$58,IF($R610&lt;Параметри!$G$60,Параметри!L$59,IF($R610&lt;Параметри!$G$61,Параметри!L$60,IF($R610&lt;Параметри!$G$62,Параметри!L$61,Параметри!L$62)))))</f>
        <v>4.7E-2</v>
      </c>
      <c r="V610" s="98">
        <f>IF(OR(SUM('Дані з ДІСО'!G610:I610)=0,Розрахунки!H610=0),"",Розрахунки!H610/SUM('Дані з ДІСО'!G610:I610))</f>
        <v>24.53846153846154</v>
      </c>
      <c r="W610" s="9">
        <v>2021</v>
      </c>
      <c r="X610" s="9">
        <v>12.5</v>
      </c>
      <c r="Y610" s="9">
        <v>15.5</v>
      </c>
      <c r="Z610" s="9" t="s">
        <v>4536</v>
      </c>
      <c r="AA610" s="99">
        <v>14.5</v>
      </c>
      <c r="AB610" s="9" t="str">
        <f>IF('Коефіцієнти АТО'!C610="Область","",'Коефіцієнти АТО'!D610)</f>
        <v>Кіровоградська</v>
      </c>
      <c r="AC610" s="9"/>
    </row>
    <row r="611" spans="1:29" ht="15" customHeight="1">
      <c r="A611" s="9">
        <v>610</v>
      </c>
      <c r="B611" s="9" t="s">
        <v>3148</v>
      </c>
      <c r="C611" s="9" t="s">
        <v>3148</v>
      </c>
      <c r="D611" s="9" t="s">
        <v>3707</v>
      </c>
      <c r="E611" s="9" t="s">
        <v>24</v>
      </c>
      <c r="F611" s="9" t="s">
        <v>1283</v>
      </c>
      <c r="G611" s="9" t="s">
        <v>3727</v>
      </c>
      <c r="H611" s="9" t="s">
        <v>1282</v>
      </c>
      <c r="I611" s="9">
        <v>5596</v>
      </c>
      <c r="J611" s="9">
        <v>5596</v>
      </c>
      <c r="K611" s="9">
        <v>624.29999999999995</v>
      </c>
      <c r="L611" s="115">
        <f t="shared" si="27"/>
        <v>1</v>
      </c>
      <c r="M611" s="96">
        <f>IF($B611="Область","",SUM('Дані з ДІСО'!J611:L611)/K611)</f>
        <v>0.76725933045010419</v>
      </c>
      <c r="N611" s="9" t="str">
        <f>IF($B611="Область","",VLOOKUP(100*J611/I611,Параметри!$B$39:$C$53,2,TRUE))</f>
        <v>1. 100%</v>
      </c>
      <c r="O611" s="9" t="str">
        <f>IF($B611="Область","",VLOOKUP(M611,Параметри!$B$21:$C$35,2,TRUE))</f>
        <v>1. 0-1</v>
      </c>
      <c r="P611" s="9">
        <f t="shared" si="28"/>
        <v>1</v>
      </c>
      <c r="Q611" s="9">
        <f t="shared" si="29"/>
        <v>1</v>
      </c>
      <c r="R611" s="116">
        <v>10</v>
      </c>
      <c r="S611" s="117">
        <f>IF(C611="Область",Параметри!$K$47,IF(C611="Київ",Параметри!$K$48,IF(L611&lt;Параметри!$I$42,Параметри!$K$42,IF(L611&lt;Параметри!$I$43,Параметри!$K$43,IF(L611&lt;Параметри!$I$44,Параметри!$K$44,IF(L611&lt;Параметри!$I$45,Параметри!$K$45,Параметри!$K$46))))))</f>
        <v>0.53</v>
      </c>
      <c r="T611" s="97">
        <f>IF($B611="Область",Параметри!K$63,IF($R611&lt;Параметри!$G$59,Параметри!K$58,IF($R611&lt;Параметри!$G$60,Параметри!K$59,IF($R611&lt;Параметри!$G$61,Параметри!K$60,IF($R611&lt;Параметри!$G$62,Параметри!K$61,Параметри!K$62)))))</f>
        <v>1.7000000000000001E-2</v>
      </c>
      <c r="U611" s="97">
        <f>IF($B611="Область",Параметри!L$63,IF($R611&lt;Параметри!$G$59,Параметри!L$58,IF($R611&lt;Параметри!$G$60,Параметри!L$59,IF($R611&lt;Параметри!$G$61,Параметри!L$60,IF($R611&lt;Параметри!$G$62,Параметри!L$61,Параметри!L$62)))))</f>
        <v>4.7E-2</v>
      </c>
      <c r="V611" s="98">
        <f>IF(OR(SUM('Дані з ДІСО'!G611:I611)=0,Розрахунки!H611=0),"",Розрахунки!H611/SUM('Дані з ДІСО'!G611:I611))</f>
        <v>10.886363636363637</v>
      </c>
      <c r="W611" s="9">
        <v>2021</v>
      </c>
      <c r="X611" s="9">
        <v>10</v>
      </c>
      <c r="Y611" s="9">
        <v>10</v>
      </c>
      <c r="Z611" s="9" t="s">
        <v>4535</v>
      </c>
      <c r="AA611" s="99">
        <v>10</v>
      </c>
      <c r="AB611" s="9" t="str">
        <f>IF('Коефіцієнти АТО'!C611="Область","",'Коефіцієнти АТО'!D611)</f>
        <v>Кіровоградська</v>
      </c>
      <c r="AC611" s="9"/>
    </row>
    <row r="612" spans="1:29" ht="15" customHeight="1">
      <c r="A612" s="9">
        <v>611</v>
      </c>
      <c r="B612" s="9" t="s">
        <v>3148</v>
      </c>
      <c r="C612" s="9" t="s">
        <v>3148</v>
      </c>
      <c r="D612" s="9" t="s">
        <v>3707</v>
      </c>
      <c r="E612" s="9" t="s">
        <v>24</v>
      </c>
      <c r="F612" s="9" t="s">
        <v>1285</v>
      </c>
      <c r="G612" s="9" t="s">
        <v>3728</v>
      </c>
      <c r="H612" s="9" t="s">
        <v>1284</v>
      </c>
      <c r="I612" s="9">
        <v>5725</v>
      </c>
      <c r="J612" s="9">
        <v>5725</v>
      </c>
      <c r="K612" s="9">
        <v>276</v>
      </c>
      <c r="L612" s="115">
        <f t="shared" si="27"/>
        <v>1</v>
      </c>
      <c r="M612" s="96">
        <f>IF($B612="Область","",SUM('Дані з ДІСО'!J612:L612)/K612)</f>
        <v>1.9003623188405796</v>
      </c>
      <c r="N612" s="9" t="str">
        <f>IF($B612="Область","",VLOOKUP(100*J612/I612,Параметри!$B$39:$C$53,2,TRUE))</f>
        <v>1. 100%</v>
      </c>
      <c r="O612" s="9" t="str">
        <f>IF($B612="Область","",VLOOKUP(M612,Параметри!$B$21:$C$35,2,TRUE))</f>
        <v>3. 1,4-2,1</v>
      </c>
      <c r="P612" s="9">
        <f t="shared" si="28"/>
        <v>1</v>
      </c>
      <c r="Q612" s="9">
        <f t="shared" si="29"/>
        <v>3</v>
      </c>
      <c r="R612" s="116">
        <v>12</v>
      </c>
      <c r="S612" s="117">
        <f>IF(C612="Область",Параметри!$K$47,IF(C612="Київ",Параметри!$K$48,IF(L612&lt;Параметри!$I$42,Параметри!$K$42,IF(L612&lt;Параметри!$I$43,Параметри!$K$43,IF(L612&lt;Параметри!$I$44,Параметри!$K$44,IF(L612&lt;Параметри!$I$45,Параметри!$K$45,Параметри!$K$46))))))</f>
        <v>0.53</v>
      </c>
      <c r="T612" s="97">
        <f>IF($B612="Область",Параметри!K$63,IF($R612&lt;Параметри!$G$59,Параметри!K$58,IF($R612&lt;Параметри!$G$60,Параметри!K$59,IF($R612&lt;Параметри!$G$61,Параметри!K$60,IF($R612&lt;Параметри!$G$62,Параметри!K$61,Параметри!K$62)))))</f>
        <v>1.7000000000000001E-2</v>
      </c>
      <c r="U612" s="97">
        <f>IF($B612="Область",Параметри!L$63,IF($R612&lt;Параметри!$G$59,Параметри!L$58,IF($R612&lt;Параметри!$G$60,Параметри!L$59,IF($R612&lt;Параметри!$G$61,Параметри!L$60,IF($R612&lt;Параметри!$G$62,Параметри!L$61,Параметри!L$62)))))</f>
        <v>4.7E-2</v>
      </c>
      <c r="V612" s="98">
        <f>IF(OR(SUM('Дані з ДІСО'!G612:I612)=0,Розрахунки!H612=0),"",Розрахунки!H612/SUM('Дані з ДІСО'!G612:I612))</f>
        <v>14.985714285714286</v>
      </c>
      <c r="W612" s="9">
        <v>2021</v>
      </c>
      <c r="X612" s="9">
        <v>12.5</v>
      </c>
      <c r="Y612" s="9">
        <v>11</v>
      </c>
      <c r="Z612" s="9" t="s">
        <v>4536</v>
      </c>
      <c r="AA612" s="99">
        <v>12</v>
      </c>
      <c r="AB612" s="9" t="str">
        <f>IF('Коефіцієнти АТО'!C612="Область","",'Коефіцієнти АТО'!D612)</f>
        <v>Кіровоградська</v>
      </c>
      <c r="AC612" s="9"/>
    </row>
    <row r="613" spans="1:29" ht="15" customHeight="1">
      <c r="A613" s="9">
        <v>612</v>
      </c>
      <c r="B613" s="9" t="s">
        <v>3176</v>
      </c>
      <c r="C613" s="9" t="s">
        <v>3146</v>
      </c>
      <c r="D613" s="9" t="s">
        <v>3707</v>
      </c>
      <c r="E613" s="9" t="s">
        <v>78</v>
      </c>
      <c r="F613" s="9" t="s">
        <v>1287</v>
      </c>
      <c r="G613" s="9" t="s">
        <v>3729</v>
      </c>
      <c r="H613" s="9" t="s">
        <v>1286</v>
      </c>
      <c r="I613" s="9">
        <v>231162</v>
      </c>
      <c r="J613" s="9">
        <v>0</v>
      </c>
      <c r="K613" s="9">
        <v>104.9</v>
      </c>
      <c r="L613" s="115">
        <f t="shared" si="27"/>
        <v>0</v>
      </c>
      <c r="M613" s="96">
        <f>IF($B613="Область","",SUM('Дані з ДІСО'!J613:L613)/K613)</f>
        <v>245.419447092469</v>
      </c>
      <c r="N613" s="9" t="str">
        <f>IF($B613="Область","",VLOOKUP(100*J613/I613,Параметри!$B$39:$C$53,2,TRUE))</f>
        <v>15. 0-9</v>
      </c>
      <c r="O613" s="9" t="str">
        <f>IF($B613="Область","",VLOOKUP(M613,Параметри!$B$21:$C$35,2,TRUE))</f>
        <v>15. 93,7-</v>
      </c>
      <c r="P613" s="9">
        <f t="shared" si="28"/>
        <v>15</v>
      </c>
      <c r="Q613" s="9">
        <f t="shared" si="29"/>
        <v>15</v>
      </c>
      <c r="R613" s="116">
        <v>27.5</v>
      </c>
      <c r="S613" s="117">
        <f>IF(C613="Область",Параметри!$K$47,IF(C613="Київ",Параметри!$K$48,IF(L613&lt;Параметри!$I$42,Параметри!$K$42,IF(L613&lt;Параметри!$I$43,Параметри!$K$43,IF(L613&lt;Параметри!$I$44,Параметри!$K$44,IF(L613&lt;Параметри!$I$45,Параметри!$K$45,Параметри!$K$46))))))</f>
        <v>0.23</v>
      </c>
      <c r="T613" s="97">
        <f>IF($B613="Область",Параметри!K$63,IF($R613&lt;Параметри!$G$59,Параметри!K$58,IF($R613&lt;Параметри!$G$60,Параметри!K$59,IF($R613&lt;Параметри!$G$61,Параметри!K$60,IF($R613&lt;Параметри!$G$62,Параметри!K$61,Параметри!K$62)))))</f>
        <v>0.15</v>
      </c>
      <c r="U613" s="97">
        <f>IF($B613="Область",Параметри!L$63,IF($R613&lt;Параметри!$G$59,Параметри!L$58,IF($R613&lt;Параметри!$G$60,Параметри!L$59,IF($R613&lt;Параметри!$G$61,Параметри!L$60,IF($R613&lt;Параметри!$G$62,Параметри!L$61,Параметри!L$62)))))</f>
        <v>0.10100000000000001</v>
      </c>
      <c r="V613" s="98">
        <f>IF(OR(SUM('Дані з ДІСО'!G613:I613)=0,Розрахунки!H613=0),"",Розрахунки!H613/SUM('Дані з ДІСО'!G613:I613))</f>
        <v>30.611771700356719</v>
      </c>
      <c r="W613" s="9" t="s">
        <v>3176</v>
      </c>
      <c r="X613" s="9">
        <v>27.5</v>
      </c>
      <c r="Y613" s="9">
        <v>27.5</v>
      </c>
      <c r="Z613" s="9" t="s">
        <v>4535</v>
      </c>
      <c r="AA613" s="99">
        <v>27.5</v>
      </c>
      <c r="AB613" s="9" t="str">
        <f>IF('Коефіцієнти АТО'!C613="Область","",'Коефіцієнти АТО'!D613)</f>
        <v>Кіровоградська</v>
      </c>
      <c r="AC613" s="9">
        <v>1</v>
      </c>
    </row>
    <row r="614" spans="1:29" ht="15" customHeight="1">
      <c r="A614" s="9">
        <v>613</v>
      </c>
      <c r="B614" s="9" t="s">
        <v>3148</v>
      </c>
      <c r="C614" s="9" t="s">
        <v>3148</v>
      </c>
      <c r="D614" s="9" t="s">
        <v>3707</v>
      </c>
      <c r="E614" s="9" t="s">
        <v>24</v>
      </c>
      <c r="F614" s="9" t="s">
        <v>1289</v>
      </c>
      <c r="G614" s="9" t="s">
        <v>3730</v>
      </c>
      <c r="H614" s="9" t="s">
        <v>1288</v>
      </c>
      <c r="I614" s="9">
        <v>5984</v>
      </c>
      <c r="J614" s="9">
        <v>5984</v>
      </c>
      <c r="K614" s="9">
        <v>292</v>
      </c>
      <c r="L614" s="115">
        <f t="shared" si="27"/>
        <v>1</v>
      </c>
      <c r="M614" s="96">
        <f>IF($B614="Область","",SUM('Дані з ДІСО'!J614:L614)/K614)</f>
        <v>1.7602739726027397</v>
      </c>
      <c r="N614" s="9" t="str">
        <f>IF($B614="Область","",VLOOKUP(100*J614/I614,Параметри!$B$39:$C$53,2,TRUE))</f>
        <v>1. 100%</v>
      </c>
      <c r="O614" s="9" t="str">
        <f>IF($B614="Область","",VLOOKUP(M614,Параметри!$B$21:$C$35,2,TRUE))</f>
        <v>3. 1,4-2,1</v>
      </c>
      <c r="P614" s="9">
        <f t="shared" si="28"/>
        <v>1</v>
      </c>
      <c r="Q614" s="9">
        <f t="shared" si="29"/>
        <v>3</v>
      </c>
      <c r="R614" s="116">
        <v>12.5</v>
      </c>
      <c r="S614" s="117">
        <f>IF(C614="Область",Параметри!$K$47,IF(C614="Київ",Параметри!$K$48,IF(L614&lt;Параметри!$I$42,Параметри!$K$42,IF(L614&lt;Параметри!$I$43,Параметри!$K$43,IF(L614&lt;Параметри!$I$44,Параметри!$K$44,IF(L614&lt;Параметри!$I$45,Параметри!$K$45,Параметри!$K$46))))))</f>
        <v>0.53</v>
      </c>
      <c r="T614" s="97">
        <f>IF($B614="Область",Параметри!K$63,IF($R614&lt;Параметри!$G$59,Параметри!K$58,IF($R614&lt;Параметри!$G$60,Параметри!K$59,IF($R614&lt;Параметри!$G$61,Параметри!K$60,IF($R614&lt;Параметри!$G$62,Параметри!K$61,Параметри!K$62)))))</f>
        <v>1.7000000000000001E-2</v>
      </c>
      <c r="U614" s="97">
        <f>IF($B614="Область",Параметри!L$63,IF($R614&lt;Параметри!$G$59,Параметри!L$58,IF($R614&lt;Параметри!$G$60,Параметри!L$59,IF($R614&lt;Параметри!$G$61,Параметри!L$60,IF($R614&lt;Параметри!$G$62,Параметри!L$61,Параметри!L$62)))))</f>
        <v>4.7E-2</v>
      </c>
      <c r="V614" s="98">
        <f>IF(OR(SUM('Дані з ДІСО'!G614:I614)=0,Розрахунки!H614=0),"",Розрахунки!H614/SUM('Дані з ДІСО'!G614:I614))</f>
        <v>13.891891891891891</v>
      </c>
      <c r="W614" s="9">
        <v>2021</v>
      </c>
      <c r="X614" s="9">
        <v>12.5</v>
      </c>
      <c r="Y614" s="9">
        <v>13.5</v>
      </c>
      <c r="Z614" s="9" t="s">
        <v>4535</v>
      </c>
      <c r="AA614" s="99">
        <v>12.5</v>
      </c>
      <c r="AB614" s="9" t="str">
        <f>IF('Коефіцієнти АТО'!C614="Область","",'Коефіцієнти АТО'!D614)</f>
        <v>Кіровоградська</v>
      </c>
      <c r="AC614" s="9"/>
    </row>
    <row r="615" spans="1:29" ht="15" customHeight="1">
      <c r="A615" s="9">
        <v>614</v>
      </c>
      <c r="B615" s="9" t="s">
        <v>3145</v>
      </c>
      <c r="C615" s="9" t="s">
        <v>3146</v>
      </c>
      <c r="D615" s="9" t="s">
        <v>3707</v>
      </c>
      <c r="E615" s="9" t="s">
        <v>21</v>
      </c>
      <c r="F615" s="9" t="s">
        <v>1291</v>
      </c>
      <c r="G615" s="9" t="s">
        <v>3552</v>
      </c>
      <c r="H615" s="9" t="s">
        <v>1290</v>
      </c>
      <c r="I615" s="9">
        <v>21499</v>
      </c>
      <c r="J615" s="9">
        <v>15556</v>
      </c>
      <c r="K615" s="9">
        <v>701.3</v>
      </c>
      <c r="L615" s="115">
        <f t="shared" si="27"/>
        <v>0.7235685380715382</v>
      </c>
      <c r="M615" s="96">
        <f>IF($B615="Область","",SUM('Дані з ДІСО'!J615:L615)/K615)</f>
        <v>3.3124197918152007</v>
      </c>
      <c r="N615" s="9" t="str">
        <f>IF($B615="Область","",VLOOKUP(100*J615/I615,Параметри!$B$39:$C$53,2,TRUE))</f>
        <v>2. 72-100</v>
      </c>
      <c r="O615" s="9" t="str">
        <f>IF($B615="Область","",VLOOKUP(M615,Параметри!$B$21:$C$35,2,TRUE))</f>
        <v>5. 3-3,9</v>
      </c>
      <c r="P615" s="9">
        <f t="shared" si="28"/>
        <v>2</v>
      </c>
      <c r="Q615" s="9">
        <f t="shared" si="29"/>
        <v>5</v>
      </c>
      <c r="R615" s="116">
        <v>13.5</v>
      </c>
      <c r="S615" s="117">
        <f>IF(C615="Область",Параметри!$K$47,IF(C615="Київ",Параметри!$K$48,IF(L615&lt;Параметри!$I$42,Параметри!$K$42,IF(L615&lt;Параметри!$I$43,Параметри!$K$43,IF(L615&lt;Параметри!$I$44,Параметри!$K$44,IF(L615&lt;Параметри!$I$45,Параметри!$K$45,Параметри!$K$46))))))</f>
        <v>0.48</v>
      </c>
      <c r="T615" s="97">
        <f>IF($B615="Область",Параметри!K$63,IF($R615&lt;Параметри!$G$59,Параметри!K$58,IF($R615&lt;Параметри!$G$60,Параметри!K$59,IF($R615&lt;Параметри!$G$61,Параметри!K$60,IF($R615&lt;Параметри!$G$62,Параметри!K$61,Параметри!K$62)))))</f>
        <v>1.7000000000000001E-2</v>
      </c>
      <c r="U615" s="97">
        <f>IF($B615="Область",Параметри!L$63,IF($R615&lt;Параметри!$G$59,Параметри!L$58,IF($R615&lt;Параметри!$G$60,Параметри!L$59,IF($R615&lt;Параметри!$G$61,Параметри!L$60,IF($R615&lt;Параметри!$G$62,Параметри!L$61,Параметри!L$62)))))</f>
        <v>4.7E-2</v>
      </c>
      <c r="V615" s="98">
        <f>IF(OR(SUM('Дані з ДІСО'!G615:I615)=0,Розрахунки!H615=0),"",Розрахунки!H615/SUM('Дані з ДІСО'!G615:I615))</f>
        <v>13.505813953488373</v>
      </c>
      <c r="W615" s="9">
        <v>2021</v>
      </c>
      <c r="X615" s="9">
        <v>13.5</v>
      </c>
      <c r="Y615" s="9">
        <v>13</v>
      </c>
      <c r="Z615" s="9" t="s">
        <v>4535</v>
      </c>
      <c r="AA615" s="99">
        <v>13.5</v>
      </c>
      <c r="AB615" s="9" t="str">
        <f>IF('Коефіцієнти АТО'!C615="Область","",'Коефіцієнти АТО'!D615)</f>
        <v>Кіровоградська</v>
      </c>
      <c r="AC615" s="9"/>
    </row>
    <row r="616" spans="1:29" ht="15" customHeight="1">
      <c r="A616" s="9">
        <v>615</v>
      </c>
      <c r="B616" s="9" t="s">
        <v>3151</v>
      </c>
      <c r="C616" s="9" t="s">
        <v>3151</v>
      </c>
      <c r="D616" s="9" t="s">
        <v>3707</v>
      </c>
      <c r="E616" s="9" t="s">
        <v>29</v>
      </c>
      <c r="F616" s="9" t="s">
        <v>1293</v>
      </c>
      <c r="G616" s="9" t="s">
        <v>3435</v>
      </c>
      <c r="H616" s="9" t="s">
        <v>1292</v>
      </c>
      <c r="I616" s="9">
        <v>11137</v>
      </c>
      <c r="J616" s="9">
        <v>6567</v>
      </c>
      <c r="K616" s="9">
        <v>589.29999999999995</v>
      </c>
      <c r="L616" s="115">
        <f t="shared" si="27"/>
        <v>0.58965610128400825</v>
      </c>
      <c r="M616" s="96">
        <f>IF($B616="Область","",SUM('Дані з ДІСО'!J616:L616)/K616)</f>
        <v>1.6816562022738843</v>
      </c>
      <c r="N616" s="9" t="str">
        <f>IF($B616="Область","",VLOOKUP(100*J616/I616,Параметри!$B$39:$C$53,2,TRUE))</f>
        <v>5. 58-63</v>
      </c>
      <c r="O616" s="9" t="str">
        <f>IF($B616="Область","",VLOOKUP(M616,Параметри!$B$21:$C$35,2,TRUE))</f>
        <v>3. 1,4-2,1</v>
      </c>
      <c r="P616" s="9">
        <f t="shared" si="28"/>
        <v>5</v>
      </c>
      <c r="Q616" s="9">
        <f t="shared" si="29"/>
        <v>3</v>
      </c>
      <c r="R616" s="116">
        <v>13.5</v>
      </c>
      <c r="S616" s="117">
        <f>IF(C616="Область",Параметри!$K$47,IF(C616="Київ",Параметри!$K$48,IF(L616&lt;Параметри!$I$42,Параметри!$K$42,IF(L616&lt;Параметри!$I$43,Параметри!$K$43,IF(L616&lt;Параметри!$I$44,Параметри!$K$44,IF(L616&lt;Параметри!$I$45,Параметри!$K$45,Параметри!$K$46))))))</f>
        <v>0.43</v>
      </c>
      <c r="T616" s="97">
        <f>IF($B616="Область",Параметри!K$63,IF($R616&lt;Параметри!$G$59,Параметри!K$58,IF($R616&lt;Параметри!$G$60,Параметри!K$59,IF($R616&lt;Параметри!$G$61,Параметри!K$60,IF($R616&lt;Параметри!$G$62,Параметри!K$61,Параметри!K$62)))))</f>
        <v>1.7000000000000001E-2</v>
      </c>
      <c r="U616" s="97">
        <f>IF($B616="Область",Параметри!L$63,IF($R616&lt;Параметри!$G$59,Параметри!L$58,IF($R616&lt;Параметри!$G$60,Параметри!L$59,IF($R616&lt;Параметри!$G$61,Параметри!L$60,IF($R616&lt;Параметри!$G$62,Параметри!L$61,Параметри!L$62)))))</f>
        <v>4.7E-2</v>
      </c>
      <c r="V616" s="98">
        <f>IF(OR(SUM('Дані з ДІСО'!G616:I616)=0,Розрахунки!H616=0),"",Розрахунки!H616/SUM('Дані з ДІСО'!G616:I616))</f>
        <v>13.763888888888889</v>
      </c>
      <c r="W616" s="9">
        <v>2021</v>
      </c>
      <c r="X616" s="9">
        <v>13.5</v>
      </c>
      <c r="Y616" s="9">
        <v>13</v>
      </c>
      <c r="Z616" s="9" t="s">
        <v>4535</v>
      </c>
      <c r="AA616" s="99">
        <v>13.5</v>
      </c>
      <c r="AB616" s="9" t="str">
        <f>IF('Коефіцієнти АТО'!C616="Область","",'Коефіцієнти АТО'!D616)</f>
        <v>Кіровоградська</v>
      </c>
      <c r="AC616" s="9"/>
    </row>
    <row r="617" spans="1:29" ht="15" customHeight="1">
      <c r="A617" s="9">
        <v>616</v>
      </c>
      <c r="B617" s="9" t="s">
        <v>3145</v>
      </c>
      <c r="C617" s="9" t="s">
        <v>3146</v>
      </c>
      <c r="D617" s="9" t="s">
        <v>3707</v>
      </c>
      <c r="E617" s="9" t="s">
        <v>21</v>
      </c>
      <c r="F617" s="9" t="s">
        <v>1295</v>
      </c>
      <c r="G617" s="9" t="s">
        <v>3731</v>
      </c>
      <c r="H617" s="9" t="s">
        <v>1294</v>
      </c>
      <c r="I617" s="9">
        <v>24710</v>
      </c>
      <c r="J617" s="9">
        <v>10496</v>
      </c>
      <c r="K617" s="9">
        <v>452.8</v>
      </c>
      <c r="L617" s="115">
        <f t="shared" si="27"/>
        <v>0.42476730068798058</v>
      </c>
      <c r="M617" s="96">
        <f>IF($B617="Область","",SUM('Дані з ДІСО'!J617:L617)/K617)</f>
        <v>5.0287102473498235</v>
      </c>
      <c r="N617" s="9" t="str">
        <f>IF($B617="Область","",VLOOKUP(100*J617/I617,Параметри!$B$39:$C$53,2,TRUE))</f>
        <v>9. 26-43</v>
      </c>
      <c r="O617" s="9" t="str">
        <f>IF($B617="Область","",VLOOKUP(M617,Параметри!$B$21:$C$35,2,TRUE))</f>
        <v>8. 4,5-5,8</v>
      </c>
      <c r="P617" s="9">
        <f t="shared" si="28"/>
        <v>9</v>
      </c>
      <c r="Q617" s="9">
        <f t="shared" si="29"/>
        <v>8</v>
      </c>
      <c r="R617" s="116">
        <v>16.5</v>
      </c>
      <c r="S617" s="117">
        <f>IF(C617="Область",Параметри!$K$47,IF(C617="Київ",Параметри!$K$48,IF(L617&lt;Параметри!$I$42,Параметри!$K$42,IF(L617&lt;Параметри!$I$43,Параметри!$K$43,IF(L617&lt;Параметри!$I$44,Параметри!$K$44,IF(L617&lt;Параметри!$I$45,Параметри!$K$45,Параметри!$K$46))))))</f>
        <v>0.43</v>
      </c>
      <c r="T617" s="97">
        <f>IF($B617="Область",Параметри!K$63,IF($R617&lt;Параметри!$G$59,Параметри!K$58,IF($R617&lt;Параметри!$G$60,Параметри!K$59,IF($R617&lt;Параметри!$G$61,Параметри!K$60,IF($R617&lt;Параметри!$G$62,Параметри!K$61,Параметри!K$62)))))</f>
        <v>1.7000000000000001E-2</v>
      </c>
      <c r="U617" s="97">
        <f>IF($B617="Область",Параметри!L$63,IF($R617&lt;Параметри!$G$59,Параметри!L$58,IF($R617&lt;Параметри!$G$60,Параметри!L$59,IF($R617&lt;Параметри!$G$61,Параметри!L$60,IF($R617&lt;Параметри!$G$62,Параметри!L$61,Параметри!L$62)))))</f>
        <v>4.7E-2</v>
      </c>
      <c r="V617" s="98">
        <f>IF(OR(SUM('Дані з ДІСО'!G617:I617)=0,Розрахунки!H617=0),"",Розрахунки!H617/SUM('Дані з ДІСО'!G617:I617))</f>
        <v>20.513513513513512</v>
      </c>
      <c r="W617" s="9">
        <v>2021</v>
      </c>
      <c r="X617" s="9">
        <v>18</v>
      </c>
      <c r="Y617" s="9">
        <v>15.5</v>
      </c>
      <c r="Z617" s="9" t="s">
        <v>4536</v>
      </c>
      <c r="AA617" s="99">
        <v>16.5</v>
      </c>
      <c r="AB617" s="9" t="str">
        <f>IF('Коефіцієнти АТО'!C617="Область","",'Коефіцієнти АТО'!D617)</f>
        <v>Кіровоградська</v>
      </c>
      <c r="AC617" s="9"/>
    </row>
    <row r="618" spans="1:29" ht="15" customHeight="1">
      <c r="A618" s="9">
        <v>617</v>
      </c>
      <c r="B618" s="9" t="s">
        <v>3151</v>
      </c>
      <c r="C618" s="9" t="s">
        <v>3151</v>
      </c>
      <c r="D618" s="9" t="s">
        <v>3707</v>
      </c>
      <c r="E618" s="9" t="s">
        <v>29</v>
      </c>
      <c r="F618" s="9" t="s">
        <v>1297</v>
      </c>
      <c r="G618" s="9" t="s">
        <v>3732</v>
      </c>
      <c r="H618" s="9" t="s">
        <v>1296</v>
      </c>
      <c r="I618" s="9">
        <v>16234</v>
      </c>
      <c r="J618" s="9">
        <v>10475</v>
      </c>
      <c r="K618" s="9">
        <v>663.3</v>
      </c>
      <c r="L618" s="115">
        <f t="shared" si="27"/>
        <v>0.64525070838979914</v>
      </c>
      <c r="M618" s="96">
        <f>IF($B618="Область","",SUM('Дані з ДІСО'!J618:L618)/K618)</f>
        <v>2.1272425750037693</v>
      </c>
      <c r="N618" s="9" t="str">
        <f>IF($B618="Область","",VLOOKUP(100*J618/I618,Параметри!$B$39:$C$53,2,TRUE))</f>
        <v>4. 63-66</v>
      </c>
      <c r="O618" s="9" t="str">
        <f>IF($B618="Область","",VLOOKUP(M618,Параметри!$B$21:$C$35,2,TRUE))</f>
        <v>4. 2,1-3</v>
      </c>
      <c r="P618" s="9">
        <f t="shared" si="28"/>
        <v>4</v>
      </c>
      <c r="Q618" s="9">
        <f t="shared" si="29"/>
        <v>4</v>
      </c>
      <c r="R618" s="116">
        <v>14</v>
      </c>
      <c r="S618" s="117">
        <f>IF(C618="Область",Параметри!$K$47,IF(C618="Київ",Параметри!$K$48,IF(L618&lt;Параметри!$I$42,Параметри!$K$42,IF(L618&lt;Параметри!$I$43,Параметри!$K$43,IF(L618&lt;Параметри!$I$44,Параметри!$K$44,IF(L618&lt;Параметри!$I$45,Параметри!$K$45,Параметри!$K$46))))))</f>
        <v>0.48</v>
      </c>
      <c r="T618" s="97">
        <f>IF($B618="Область",Параметри!K$63,IF($R618&lt;Параметри!$G$59,Параметри!K$58,IF($R618&lt;Параметри!$G$60,Параметри!K$59,IF($R618&lt;Параметри!$G$61,Параметри!K$60,IF($R618&lt;Параметри!$G$62,Параметри!K$61,Параметри!K$62)))))</f>
        <v>1.7000000000000001E-2</v>
      </c>
      <c r="U618" s="97">
        <f>IF($B618="Область",Параметри!L$63,IF($R618&lt;Параметри!$G$59,Параметри!L$58,IF($R618&lt;Параметри!$G$60,Параметри!L$59,IF($R618&lt;Параметри!$G$61,Параметри!L$60,IF($R618&lt;Параметри!$G$62,Параметри!L$61,Параметри!L$62)))))</f>
        <v>4.7E-2</v>
      </c>
      <c r="V618" s="98">
        <f>IF(OR(SUM('Дані з ДІСО'!G618:I618)=0,Розрахунки!H618=0),"",Розрахунки!H618/SUM('Дані з ДІСО'!G618:I618))</f>
        <v>9.8671328671328666</v>
      </c>
      <c r="W618" s="9">
        <v>2021</v>
      </c>
      <c r="X618" s="9">
        <v>14.5</v>
      </c>
      <c r="Y618" s="9">
        <v>13</v>
      </c>
      <c r="Z618" s="9" t="s">
        <v>4536</v>
      </c>
      <c r="AA618" s="99">
        <v>14</v>
      </c>
      <c r="AB618" s="9" t="str">
        <f>IF('Коефіцієнти АТО'!C618="Область","",'Коефіцієнти АТО'!D618)</f>
        <v>Кіровоградська</v>
      </c>
      <c r="AC618" s="9"/>
    </row>
    <row r="619" spans="1:29" ht="15" customHeight="1">
      <c r="A619" s="9">
        <v>618</v>
      </c>
      <c r="B619" s="9" t="s">
        <v>3145</v>
      </c>
      <c r="C619" s="9" t="s">
        <v>3146</v>
      </c>
      <c r="D619" s="9" t="s">
        <v>3707</v>
      </c>
      <c r="E619" s="9" t="s">
        <v>21</v>
      </c>
      <c r="F619" s="9" t="s">
        <v>1299</v>
      </c>
      <c r="G619" s="9" t="s">
        <v>3530</v>
      </c>
      <c r="H619" s="9" t="s">
        <v>1298</v>
      </c>
      <c r="I619" s="9">
        <v>26507</v>
      </c>
      <c r="J619" s="9">
        <v>6926</v>
      </c>
      <c r="K619" s="9">
        <v>648.20000000000005</v>
      </c>
      <c r="L619" s="115">
        <f t="shared" si="27"/>
        <v>0.26128947070585129</v>
      </c>
      <c r="M619" s="96">
        <f>IF($B619="Область","",SUM('Дані з ДІСО'!J619:L619)/K619)</f>
        <v>4.1931502622647328</v>
      </c>
      <c r="N619" s="9" t="str">
        <f>IF($B619="Область","",VLOOKUP(100*J619/I619,Параметри!$B$39:$C$53,2,TRUE))</f>
        <v>9. 26-43</v>
      </c>
      <c r="O619" s="9" t="str">
        <f>IF($B619="Область","",VLOOKUP(M619,Параметри!$B$21:$C$35,2,TRUE))</f>
        <v>7. 4,1-4,5</v>
      </c>
      <c r="P619" s="9">
        <f t="shared" si="28"/>
        <v>9</v>
      </c>
      <c r="Q619" s="9">
        <f t="shared" si="29"/>
        <v>7</v>
      </c>
      <c r="R619" s="116">
        <v>18</v>
      </c>
      <c r="S619" s="117">
        <f>IF(C619="Область",Параметри!$K$47,IF(C619="Київ",Параметри!$K$48,IF(L619&lt;Параметри!$I$42,Параметри!$K$42,IF(L619&lt;Параметри!$I$43,Параметри!$K$43,IF(L619&lt;Параметри!$I$44,Параметри!$K$44,IF(L619&lt;Параметри!$I$45,Параметри!$K$45,Параметри!$K$46))))))</f>
        <v>0.33</v>
      </c>
      <c r="T619" s="97">
        <f>IF($B619="Область",Параметри!K$63,IF($R619&lt;Параметри!$G$59,Параметри!K$58,IF($R619&lt;Параметри!$G$60,Параметри!K$59,IF($R619&lt;Параметри!$G$61,Параметри!K$60,IF($R619&lt;Параметри!$G$62,Параметри!K$61,Параметри!K$62)))))</f>
        <v>1.7000000000000001E-2</v>
      </c>
      <c r="U619" s="97">
        <f>IF($B619="Область",Параметри!L$63,IF($R619&lt;Параметри!$G$59,Параметри!L$58,IF($R619&lt;Параметри!$G$60,Параметри!L$59,IF($R619&lt;Параметри!$G$61,Параметри!L$60,IF($R619&lt;Параметри!$G$62,Параметри!L$61,Параметри!L$62)))))</f>
        <v>4.7E-2</v>
      </c>
      <c r="V619" s="98">
        <f>IF(OR(SUM('Дані з ДІСО'!G619:I619)=0,Розрахунки!H619=0),"",Розрахунки!H619/SUM('Дані з ДІСО'!G619:I619))</f>
        <v>17.09433962264151</v>
      </c>
      <c r="W619" s="9">
        <v>2021</v>
      </c>
      <c r="X619" s="9">
        <v>18</v>
      </c>
      <c r="Y619" s="9">
        <v>17</v>
      </c>
      <c r="Z619" s="9" t="s">
        <v>4535</v>
      </c>
      <c r="AA619" s="99">
        <v>18</v>
      </c>
      <c r="AB619" s="9" t="str">
        <f>IF('Коефіцієнти АТО'!C619="Область","",'Коефіцієнти АТО'!D619)</f>
        <v>Кіровоградська</v>
      </c>
      <c r="AC619" s="9"/>
    </row>
    <row r="620" spans="1:29" ht="15" customHeight="1">
      <c r="A620" s="9">
        <v>619</v>
      </c>
      <c r="B620" s="9" t="s">
        <v>3151</v>
      </c>
      <c r="C620" s="9" t="s">
        <v>3151</v>
      </c>
      <c r="D620" s="9" t="s">
        <v>3707</v>
      </c>
      <c r="E620" s="9" t="s">
        <v>29</v>
      </c>
      <c r="F620" s="9" t="s">
        <v>1301</v>
      </c>
      <c r="G620" s="9" t="s">
        <v>3733</v>
      </c>
      <c r="H620" s="9" t="s">
        <v>1300</v>
      </c>
      <c r="I620" s="9">
        <v>10961</v>
      </c>
      <c r="J620" s="9">
        <v>4851</v>
      </c>
      <c r="K620" s="9">
        <v>247.5</v>
      </c>
      <c r="L620" s="115">
        <f t="shared" si="27"/>
        <v>0.44256910865796917</v>
      </c>
      <c r="M620" s="96">
        <f>IF($B620="Область","",SUM('Дані з ДІСО'!J620:L620)/K620)</f>
        <v>3.7616161616161614</v>
      </c>
      <c r="N620" s="9" t="str">
        <f>IF($B620="Область","",VLOOKUP(100*J620/I620,Параметри!$B$39:$C$53,2,TRUE))</f>
        <v>8. 43-49</v>
      </c>
      <c r="O620" s="9" t="str">
        <f>IF($B620="Область","",VLOOKUP(M620,Параметри!$B$21:$C$35,2,TRUE))</f>
        <v>5. 3-3,9</v>
      </c>
      <c r="P620" s="9">
        <f t="shared" si="28"/>
        <v>8</v>
      </c>
      <c r="Q620" s="9">
        <f t="shared" si="29"/>
        <v>5</v>
      </c>
      <c r="R620" s="116">
        <v>15.5</v>
      </c>
      <c r="S620" s="117">
        <f>IF(C620="Область",Параметри!$K$47,IF(C620="Київ",Параметри!$K$48,IF(L620&lt;Параметри!$I$42,Параметри!$K$42,IF(L620&lt;Параметри!$I$43,Параметри!$K$43,IF(L620&lt;Параметри!$I$44,Параметри!$K$44,IF(L620&lt;Параметри!$I$45,Параметри!$K$45,Параметри!$K$46))))))</f>
        <v>0.43</v>
      </c>
      <c r="T620" s="97">
        <f>IF($B620="Область",Параметри!K$63,IF($R620&lt;Параметри!$G$59,Параметри!K$58,IF($R620&lt;Параметри!$G$60,Параметри!K$59,IF($R620&lt;Параметри!$G$61,Параметри!K$60,IF($R620&lt;Параметри!$G$62,Параметри!K$61,Параметри!K$62)))))</f>
        <v>1.7000000000000001E-2</v>
      </c>
      <c r="U620" s="97">
        <f>IF($B620="Область",Параметри!L$63,IF($R620&lt;Параметри!$G$59,Параметри!L$58,IF($R620&lt;Параметри!$G$60,Параметри!L$59,IF($R620&lt;Параметри!$G$61,Параметри!L$60,IF($R620&lt;Параметри!$G$62,Параметри!L$61,Параметри!L$62)))))</f>
        <v>4.7E-2</v>
      </c>
      <c r="V620" s="98">
        <f>IF(OR(SUM('Дані з ДІСО'!G620:I620)=0,Розрахунки!H620=0),"",Розрахунки!H620/SUM('Дані з ДІСО'!G620:I620))</f>
        <v>19</v>
      </c>
      <c r="W620" s="9">
        <v>2021</v>
      </c>
      <c r="X620" s="9">
        <v>17</v>
      </c>
      <c r="Y620" s="9">
        <v>14.5</v>
      </c>
      <c r="Z620" s="9" t="s">
        <v>4536</v>
      </c>
      <c r="AA620" s="99">
        <v>15.5</v>
      </c>
      <c r="AB620" s="9" t="str">
        <f>IF('Коефіцієнти АТО'!C620="Область","",'Коефіцієнти АТО'!D620)</f>
        <v>Кіровоградська</v>
      </c>
      <c r="AC620" s="9"/>
    </row>
    <row r="621" spans="1:29" ht="15" customHeight="1">
      <c r="A621" s="9">
        <v>620</v>
      </c>
      <c r="B621" s="9" t="s">
        <v>3176</v>
      </c>
      <c r="C621" s="9" t="s">
        <v>3146</v>
      </c>
      <c r="D621" s="9" t="s">
        <v>3707</v>
      </c>
      <c r="E621" s="9" t="s">
        <v>78</v>
      </c>
      <c r="F621" s="9" t="s">
        <v>1303</v>
      </c>
      <c r="G621" s="9" t="s">
        <v>3734</v>
      </c>
      <c r="H621" s="9" t="s">
        <v>1302</v>
      </c>
      <c r="I621" s="9">
        <v>28234</v>
      </c>
      <c r="J621" s="9">
        <v>1402</v>
      </c>
      <c r="K621" s="9">
        <v>114.7</v>
      </c>
      <c r="L621" s="115">
        <f t="shared" si="27"/>
        <v>4.9656442586951899E-2</v>
      </c>
      <c r="M621" s="96">
        <f>IF($B621="Область","",SUM('Дані з ДІСО'!J621:L621)/K621)</f>
        <v>30.244115082824759</v>
      </c>
      <c r="N621" s="9" t="str">
        <f>IF($B621="Область","",VLOOKUP(100*J621/I621,Параметри!$B$39:$C$53,2,TRUE))</f>
        <v>15. 0-9</v>
      </c>
      <c r="O621" s="9" t="str">
        <f>IF($B621="Область","",VLOOKUP(M621,Параметри!$B$21:$C$35,2,TRUE))</f>
        <v>12. 15-35,3</v>
      </c>
      <c r="P621" s="9">
        <f t="shared" si="28"/>
        <v>15</v>
      </c>
      <c r="Q621" s="9">
        <f t="shared" si="29"/>
        <v>12</v>
      </c>
      <c r="R621" s="116">
        <v>21.5</v>
      </c>
      <c r="S621" s="117">
        <f>IF(C621="Область",Параметри!$K$47,IF(C621="Київ",Параметри!$K$48,IF(L621&lt;Параметри!$I$42,Параметри!$K$42,IF(L621&lt;Параметри!$I$43,Параметри!$K$43,IF(L621&lt;Параметри!$I$44,Параметри!$K$44,IF(L621&lt;Параметри!$I$45,Параметри!$K$45,Параметри!$K$46))))))</f>
        <v>0.23</v>
      </c>
      <c r="T621" s="97">
        <f>IF($B621="Область",Параметри!K$63,IF($R621&lt;Параметри!$G$59,Параметри!K$58,IF($R621&lt;Параметри!$G$60,Параметри!K$59,IF($R621&lt;Параметри!$G$61,Параметри!K$60,IF($R621&lt;Параметри!$G$62,Параметри!K$61,Параметри!K$62)))))</f>
        <v>7.4999999999999997E-2</v>
      </c>
      <c r="U621" s="97">
        <f>IF($B621="Область",Параметри!L$63,IF($R621&lt;Параметри!$G$59,Параметри!L$58,IF($R621&lt;Параметри!$G$60,Параметри!L$59,IF($R621&lt;Параметри!$G$61,Параметри!L$60,IF($R621&lt;Параметри!$G$62,Параметри!L$61,Параметри!L$62)))))</f>
        <v>4.7E-2</v>
      </c>
      <c r="V621" s="98">
        <f>IF(OR(SUM('Дані з ДІСО'!G621:I621)=0,Розрахунки!H621=0),"",Розрахунки!H621/SUM('Дані з ДІСО'!G621:I621))</f>
        <v>25.137681159420289</v>
      </c>
      <c r="W621" s="9" t="s">
        <v>3176</v>
      </c>
      <c r="X621" s="9">
        <v>24.5</v>
      </c>
      <c r="Y621" s="9">
        <v>20.5</v>
      </c>
      <c r="Z621" s="9" t="s">
        <v>4536</v>
      </c>
      <c r="AA621" s="99">
        <v>21.5</v>
      </c>
      <c r="AB621" s="9" t="str">
        <f>IF('Коефіцієнти АТО'!C621="Область","",'Коефіцієнти АТО'!D621)</f>
        <v>Кіровоградська</v>
      </c>
      <c r="AC621" s="9"/>
    </row>
    <row r="622" spans="1:29" ht="15" customHeight="1">
      <c r="A622" s="9">
        <v>621</v>
      </c>
      <c r="B622" s="9" t="s">
        <v>3148</v>
      </c>
      <c r="C622" s="9" t="s">
        <v>3148</v>
      </c>
      <c r="D622" s="9" t="s">
        <v>3707</v>
      </c>
      <c r="E622" s="9" t="s">
        <v>24</v>
      </c>
      <c r="F622" s="9" t="s">
        <v>1305</v>
      </c>
      <c r="G622" s="9" t="s">
        <v>3735</v>
      </c>
      <c r="H622" s="9" t="s">
        <v>1304</v>
      </c>
      <c r="I622" s="9">
        <v>12979</v>
      </c>
      <c r="J622" s="9">
        <v>12979</v>
      </c>
      <c r="K622" s="9">
        <v>1301.0999999999999</v>
      </c>
      <c r="L622" s="115">
        <f t="shared" si="27"/>
        <v>1</v>
      </c>
      <c r="M622" s="96">
        <f>IF($B622="Область","",SUM('Дані з ДІСО'!J622:L622)/K622)</f>
        <v>0.92921374221812314</v>
      </c>
      <c r="N622" s="9" t="str">
        <f>IF($B622="Область","",VLOOKUP(100*J622/I622,Параметри!$B$39:$C$53,2,TRUE))</f>
        <v>1. 100%</v>
      </c>
      <c r="O622" s="9" t="str">
        <f>IF($B622="Область","",VLOOKUP(M622,Параметри!$B$21:$C$35,2,TRUE))</f>
        <v>1. 0-1</v>
      </c>
      <c r="P622" s="9">
        <f t="shared" si="28"/>
        <v>1</v>
      </c>
      <c r="Q622" s="9">
        <f t="shared" si="29"/>
        <v>1</v>
      </c>
      <c r="R622" s="116">
        <v>10</v>
      </c>
      <c r="S622" s="117">
        <f>IF(C622="Область",Параметри!$K$47,IF(C622="Київ",Параметри!$K$48,IF(L622&lt;Параметри!$I$42,Параметри!$K$42,IF(L622&lt;Параметри!$I$43,Параметри!$K$43,IF(L622&lt;Параметри!$I$44,Параметри!$K$44,IF(L622&lt;Параметри!$I$45,Параметри!$K$45,Параметри!$K$46))))))</f>
        <v>0.53</v>
      </c>
      <c r="T622" s="97">
        <f>IF($B622="Область",Параметри!K$63,IF($R622&lt;Параметри!$G$59,Параметри!K$58,IF($R622&lt;Параметри!$G$60,Параметри!K$59,IF($R622&lt;Параметри!$G$61,Параметри!K$60,IF($R622&lt;Параметри!$G$62,Параметри!K$61,Параметри!K$62)))))</f>
        <v>1.7000000000000001E-2</v>
      </c>
      <c r="U622" s="97">
        <f>IF($B622="Область",Параметри!L$63,IF($R622&lt;Параметри!$G$59,Параметри!L$58,IF($R622&lt;Параметри!$G$60,Параметри!L$59,IF($R622&lt;Параметри!$G$61,Параметри!L$60,IF($R622&lt;Параметри!$G$62,Параметри!L$61,Параметри!L$62)))))</f>
        <v>4.7E-2</v>
      </c>
      <c r="V622" s="98">
        <f>IF(OR(SUM('Дані з ДІСО'!G622:I622)=0,Розрахунки!H622=0),"",Розрахунки!H622/SUM('Дані з ДІСО'!G622:I622))</f>
        <v>6.7166666666666668</v>
      </c>
      <c r="W622" s="9">
        <v>2021</v>
      </c>
      <c r="X622" s="9">
        <v>10</v>
      </c>
      <c r="Y622" s="9">
        <v>10</v>
      </c>
      <c r="Z622" s="9" t="s">
        <v>4535</v>
      </c>
      <c r="AA622" s="99">
        <v>10</v>
      </c>
      <c r="AB622" s="9" t="str">
        <f>IF('Коефіцієнти АТО'!C622="Область","",'Коефіцієнти АТО'!D622)</f>
        <v>Кіровоградська</v>
      </c>
      <c r="AC622" s="9"/>
    </row>
    <row r="623" spans="1:29" ht="15" customHeight="1">
      <c r="A623" s="9">
        <v>622</v>
      </c>
      <c r="B623" s="9" t="s">
        <v>3148</v>
      </c>
      <c r="C623" s="9" t="s">
        <v>3148</v>
      </c>
      <c r="D623" s="9" t="s">
        <v>3707</v>
      </c>
      <c r="E623" s="9" t="s">
        <v>24</v>
      </c>
      <c r="F623" s="9" t="s">
        <v>1307</v>
      </c>
      <c r="G623" s="9" t="s">
        <v>3736</v>
      </c>
      <c r="H623" s="9" t="s">
        <v>1306</v>
      </c>
      <c r="I623" s="9">
        <v>4232</v>
      </c>
      <c r="J623" s="9">
        <v>4232</v>
      </c>
      <c r="K623" s="9">
        <v>267.2</v>
      </c>
      <c r="L623" s="115">
        <f t="shared" si="27"/>
        <v>1</v>
      </c>
      <c r="M623" s="96">
        <f>IF($B623="Область","",SUM('Дані з ДІСО'!J623:L623)/K623)</f>
        <v>1.4071856287425151</v>
      </c>
      <c r="N623" s="9" t="str">
        <f>IF($B623="Область","",VLOOKUP(100*J623/I623,Параметри!$B$39:$C$53,2,TRUE))</f>
        <v>1. 100%</v>
      </c>
      <c r="O623" s="9" t="str">
        <f>IF($B623="Область","",VLOOKUP(M623,Параметри!$B$21:$C$35,2,TRUE))</f>
        <v>3. 1,4-2,1</v>
      </c>
      <c r="P623" s="9">
        <f t="shared" si="28"/>
        <v>1</v>
      </c>
      <c r="Q623" s="9">
        <f t="shared" si="29"/>
        <v>3</v>
      </c>
      <c r="R623" s="116">
        <v>12.5</v>
      </c>
      <c r="S623" s="117">
        <f>IF(C623="Область",Параметри!$K$47,IF(C623="Київ",Параметри!$K$48,IF(L623&lt;Параметри!$I$42,Параметри!$K$42,IF(L623&lt;Параметри!$I$43,Параметри!$K$43,IF(L623&lt;Параметри!$I$44,Параметри!$K$44,IF(L623&lt;Параметри!$I$45,Параметри!$K$45,Параметри!$K$46))))))</f>
        <v>0.53</v>
      </c>
      <c r="T623" s="97">
        <f>IF($B623="Область",Параметри!K$63,IF($R623&lt;Параметри!$G$59,Параметри!K$58,IF($R623&lt;Параметри!$G$60,Параметри!K$59,IF($R623&lt;Параметри!$G$61,Параметри!K$60,IF($R623&lt;Параметри!$G$62,Параметри!K$61,Параметри!K$62)))))</f>
        <v>1.7000000000000001E-2</v>
      </c>
      <c r="U623" s="97">
        <f>IF($B623="Область",Параметри!L$63,IF($R623&lt;Параметри!$G$59,Параметри!L$58,IF($R623&lt;Параметри!$G$60,Параметри!L$59,IF($R623&lt;Параметри!$G$61,Параметри!L$60,IF($R623&lt;Параметри!$G$62,Параметри!L$61,Параметри!L$62)))))</f>
        <v>4.7E-2</v>
      </c>
      <c r="V623" s="98">
        <f>IF(OR(SUM('Дані з ДІСО'!G623:I623)=0,Розрахунки!H623=0),"",Розрахунки!H623/SUM('Дані з ДІСО'!G623:I623))</f>
        <v>10.162162162162161</v>
      </c>
      <c r="W623" s="9">
        <v>2021</v>
      </c>
      <c r="X623" s="9">
        <v>12.5</v>
      </c>
      <c r="Y623" s="9">
        <v>12.5</v>
      </c>
      <c r="Z623" s="9" t="s">
        <v>4535</v>
      </c>
      <c r="AA623" s="99">
        <v>12.5</v>
      </c>
      <c r="AB623" s="9" t="str">
        <f>IF('Коефіцієнти АТО'!C623="Область","",'Коефіцієнти АТО'!D623)</f>
        <v>Кіровоградська</v>
      </c>
      <c r="AC623" s="9"/>
    </row>
    <row r="624" spans="1:29" ht="15" customHeight="1">
      <c r="A624" s="9">
        <v>623</v>
      </c>
      <c r="B624" s="9" t="s">
        <v>3151</v>
      </c>
      <c r="C624" s="9" t="s">
        <v>3151</v>
      </c>
      <c r="D624" s="9" t="s">
        <v>3707</v>
      </c>
      <c r="E624" s="9" t="s">
        <v>29</v>
      </c>
      <c r="F624" s="9" t="s">
        <v>1309</v>
      </c>
      <c r="G624" s="9" t="s">
        <v>3737</v>
      </c>
      <c r="H624" s="9" t="s">
        <v>1308</v>
      </c>
      <c r="I624" s="9">
        <v>14573</v>
      </c>
      <c r="J624" s="9">
        <v>9032</v>
      </c>
      <c r="K624" s="9">
        <v>998.7</v>
      </c>
      <c r="L624" s="115">
        <f t="shared" si="27"/>
        <v>0.61977629863446104</v>
      </c>
      <c r="M624" s="96">
        <f>IF($B624="Область","",SUM('Дані з ДІСО'!J624:L624)/K624)</f>
        <v>1.4468809452287974</v>
      </c>
      <c r="N624" s="9" t="str">
        <f>IF($B624="Область","",VLOOKUP(100*J624/I624,Параметри!$B$39:$C$53,2,TRUE))</f>
        <v>5. 58-63</v>
      </c>
      <c r="O624" s="9" t="str">
        <f>IF($B624="Область","",VLOOKUP(M624,Параметри!$B$21:$C$35,2,TRUE))</f>
        <v>3. 1,4-2,1</v>
      </c>
      <c r="P624" s="9">
        <f t="shared" si="28"/>
        <v>5</v>
      </c>
      <c r="Q624" s="9">
        <f t="shared" si="29"/>
        <v>3</v>
      </c>
      <c r="R624" s="116">
        <v>13.5</v>
      </c>
      <c r="S624" s="117">
        <f>IF(C624="Область",Параметри!$K$47,IF(C624="Київ",Параметри!$K$48,IF(L624&lt;Параметри!$I$42,Параметри!$K$42,IF(L624&lt;Параметри!$I$43,Параметри!$K$43,IF(L624&lt;Параметри!$I$44,Параметри!$K$44,IF(L624&lt;Параметри!$I$45,Параметри!$K$45,Параметри!$K$46))))))</f>
        <v>0.48</v>
      </c>
      <c r="T624" s="97">
        <f>IF($B624="Область",Параметри!K$63,IF($R624&lt;Параметри!$G$59,Параметри!K$58,IF($R624&lt;Параметри!$G$60,Параметри!K$59,IF($R624&lt;Параметри!$G$61,Параметри!K$60,IF($R624&lt;Параметри!$G$62,Параметри!K$61,Параметри!K$62)))))</f>
        <v>1.7000000000000001E-2</v>
      </c>
      <c r="U624" s="97">
        <f>IF($B624="Область",Параметри!L$63,IF($R624&lt;Параметри!$G$59,Параметри!L$58,IF($R624&lt;Параметри!$G$60,Параметри!L$59,IF($R624&lt;Параметри!$G$61,Параметри!L$60,IF($R624&lt;Параметри!$G$62,Параметри!L$61,Параметри!L$62)))))</f>
        <v>4.7E-2</v>
      </c>
      <c r="V624" s="98">
        <f>IF(OR(SUM('Дані з ДІСО'!G624:I624)=0,Розрахунки!H624=0),"",Розрахунки!H624/SUM('Дані з ДІСО'!G624:I624))</f>
        <v>13.256880733944953</v>
      </c>
      <c r="W624" s="9">
        <v>2021</v>
      </c>
      <c r="X624" s="9">
        <v>13.5</v>
      </c>
      <c r="Y624" s="9">
        <v>13</v>
      </c>
      <c r="Z624" s="9" t="s">
        <v>4535</v>
      </c>
      <c r="AA624" s="99">
        <v>13.5</v>
      </c>
      <c r="AB624" s="9" t="str">
        <f>IF('Коефіцієнти АТО'!C624="Область","",'Коефіцієнти АТО'!D624)</f>
        <v>Кіровоградська</v>
      </c>
      <c r="AC624" s="9"/>
    </row>
    <row r="625" spans="1:29" ht="15" customHeight="1">
      <c r="A625" s="9">
        <v>624</v>
      </c>
      <c r="B625" s="9" t="s">
        <v>3151</v>
      </c>
      <c r="C625" s="9" t="s">
        <v>3151</v>
      </c>
      <c r="D625" s="9" t="s">
        <v>3707</v>
      </c>
      <c r="E625" s="9" t="s">
        <v>29</v>
      </c>
      <c r="F625" s="9" t="s">
        <v>1311</v>
      </c>
      <c r="G625" s="9" t="s">
        <v>3738</v>
      </c>
      <c r="H625" s="9" t="s">
        <v>1310</v>
      </c>
      <c r="I625" s="9">
        <v>12455</v>
      </c>
      <c r="J625" s="9">
        <v>6415</v>
      </c>
      <c r="K625" s="9">
        <v>492.3</v>
      </c>
      <c r="L625" s="115">
        <f t="shared" si="27"/>
        <v>0.5150541951023685</v>
      </c>
      <c r="M625" s="96">
        <f>IF($B625="Область","",SUM('Дані з ДІСО'!J625:L625)/K625)</f>
        <v>2.9758277473085517</v>
      </c>
      <c r="N625" s="9" t="str">
        <f>IF($B625="Область","",VLOOKUP(100*J625/I625,Параметри!$B$39:$C$53,2,TRUE))</f>
        <v>7. 49-53</v>
      </c>
      <c r="O625" s="9" t="str">
        <f>IF($B625="Область","",VLOOKUP(M625,Параметри!$B$21:$C$35,2,TRUE))</f>
        <v>4. 2,1-3</v>
      </c>
      <c r="P625" s="9">
        <f t="shared" si="28"/>
        <v>7</v>
      </c>
      <c r="Q625" s="9">
        <f t="shared" si="29"/>
        <v>4</v>
      </c>
      <c r="R625" s="116">
        <v>15</v>
      </c>
      <c r="S625" s="117">
        <f>IF(C625="Область",Параметри!$K$47,IF(C625="Київ",Параметри!$K$48,IF(L625&lt;Параметри!$I$42,Параметри!$K$42,IF(L625&lt;Параметри!$I$43,Параметри!$K$43,IF(L625&lt;Параметри!$I$44,Параметри!$K$44,IF(L625&lt;Параметри!$I$45,Параметри!$K$45,Параметри!$K$46))))))</f>
        <v>0.43</v>
      </c>
      <c r="T625" s="97">
        <f>IF($B625="Область",Параметри!K$63,IF($R625&lt;Параметри!$G$59,Параметри!K$58,IF($R625&lt;Параметри!$G$60,Параметри!K$59,IF($R625&lt;Параметри!$G$61,Параметри!K$60,IF($R625&lt;Параметри!$G$62,Параметри!K$61,Параметри!K$62)))))</f>
        <v>1.7000000000000001E-2</v>
      </c>
      <c r="U625" s="97">
        <f>IF($B625="Область",Параметри!L$63,IF($R625&lt;Параметри!$G$59,Параметри!L$58,IF($R625&lt;Параметри!$G$60,Параметри!L$59,IF($R625&lt;Параметри!$G$61,Параметри!L$60,IF($R625&lt;Параметри!$G$62,Параметри!L$61,Параметри!L$62)))))</f>
        <v>4.7E-2</v>
      </c>
      <c r="V625" s="98">
        <f>IF(OR(SUM('Дані з ДІСО'!G625:I625)=0,Розрахунки!H625=0),"",Розрахунки!H625/SUM('Дані з ДІСО'!G625:I625))</f>
        <v>18.086419753086421</v>
      </c>
      <c r="W625" s="9">
        <v>2021</v>
      </c>
      <c r="X625" s="9">
        <v>15</v>
      </c>
      <c r="Y625" s="9">
        <v>15</v>
      </c>
      <c r="Z625" s="9" t="s">
        <v>4535</v>
      </c>
      <c r="AA625" s="99">
        <v>15</v>
      </c>
      <c r="AB625" s="9" t="str">
        <f>IF('Коефіцієнти АТО'!C625="Область","",'Коефіцієнти АТО'!D625)</f>
        <v>Кіровоградська</v>
      </c>
      <c r="AC625" s="9"/>
    </row>
    <row r="626" spans="1:29" ht="15" customHeight="1">
      <c r="A626" s="9">
        <v>625</v>
      </c>
      <c r="B626" s="9" t="s">
        <v>3145</v>
      </c>
      <c r="C626" s="9" t="s">
        <v>3146</v>
      </c>
      <c r="D626" s="9" t="s">
        <v>3707</v>
      </c>
      <c r="E626" s="9" t="s">
        <v>21</v>
      </c>
      <c r="F626" s="9" t="s">
        <v>1313</v>
      </c>
      <c r="G626" s="9" t="s">
        <v>3739</v>
      </c>
      <c r="H626" s="9" t="s">
        <v>1312</v>
      </c>
      <c r="I626" s="9">
        <v>26749</v>
      </c>
      <c r="J626" s="9">
        <v>13380</v>
      </c>
      <c r="K626" s="9">
        <v>998.5</v>
      </c>
      <c r="L626" s="115">
        <f t="shared" si="27"/>
        <v>0.50020561516318363</v>
      </c>
      <c r="M626" s="96">
        <f>IF($B626="Область","",SUM('Дані з ДІСО'!J626:L626)/K626)</f>
        <v>2.6990485728592888</v>
      </c>
      <c r="N626" s="9" t="str">
        <f>IF($B626="Область","",VLOOKUP(100*J626/I626,Параметри!$B$39:$C$53,2,TRUE))</f>
        <v>7. 49-53</v>
      </c>
      <c r="O626" s="9" t="str">
        <f>IF($B626="Область","",VLOOKUP(M626,Параметри!$B$21:$C$35,2,TRUE))</f>
        <v>4. 2,1-3</v>
      </c>
      <c r="P626" s="9">
        <f t="shared" si="28"/>
        <v>7</v>
      </c>
      <c r="Q626" s="9">
        <f t="shared" si="29"/>
        <v>4</v>
      </c>
      <c r="R626" s="116">
        <v>15</v>
      </c>
      <c r="S626" s="117">
        <f>IF(C626="Область",Параметри!$K$47,IF(C626="Київ",Параметри!$K$48,IF(L626&lt;Параметри!$I$42,Параметри!$K$42,IF(L626&lt;Параметри!$I$43,Параметри!$K$43,IF(L626&lt;Параметри!$I$44,Параметри!$K$44,IF(L626&lt;Параметри!$I$45,Параметри!$K$45,Параметри!$K$46))))))</f>
        <v>0.43</v>
      </c>
      <c r="T626" s="97">
        <f>IF($B626="Область",Параметри!K$63,IF($R626&lt;Параметри!$G$59,Параметри!K$58,IF($R626&lt;Параметри!$G$60,Параметри!K$59,IF($R626&lt;Параметри!$G$61,Параметри!K$60,IF($R626&lt;Параметри!$G$62,Параметри!K$61,Параметри!K$62)))))</f>
        <v>1.7000000000000001E-2</v>
      </c>
      <c r="U626" s="97">
        <f>IF($B626="Область",Параметри!L$63,IF($R626&lt;Параметри!$G$59,Параметри!L$58,IF($R626&lt;Параметри!$G$60,Параметри!L$59,IF($R626&lt;Параметри!$G$61,Параметри!L$60,IF($R626&lt;Параметри!$G$62,Параметри!L$61,Параметри!L$62)))))</f>
        <v>4.7E-2</v>
      </c>
      <c r="V626" s="98">
        <f>IF(OR(SUM('Дані з ДІСО'!G626:I626)=0,Розрахунки!H626=0),"",Розрахунки!H626/SUM('Дані з ДІСО'!G626:I626))</f>
        <v>14.972222222222221</v>
      </c>
      <c r="W626" s="9">
        <v>2021</v>
      </c>
      <c r="X626" s="9">
        <v>15</v>
      </c>
      <c r="Y626" s="9">
        <v>15</v>
      </c>
      <c r="Z626" s="9" t="s">
        <v>4535</v>
      </c>
      <c r="AA626" s="99">
        <v>15</v>
      </c>
      <c r="AB626" s="9" t="str">
        <f>IF('Коефіцієнти АТО'!C626="Область","",'Коефіцієнти АТО'!D626)</f>
        <v>Кіровоградська</v>
      </c>
      <c r="AC626" s="9"/>
    </row>
    <row r="627" spans="1:29" ht="15" customHeight="1">
      <c r="A627" s="9">
        <v>626</v>
      </c>
      <c r="B627" s="9" t="s">
        <v>3151</v>
      </c>
      <c r="C627" s="9" t="s">
        <v>3151</v>
      </c>
      <c r="D627" s="9" t="s">
        <v>3707</v>
      </c>
      <c r="E627" s="9" t="s">
        <v>29</v>
      </c>
      <c r="F627" s="9" t="s">
        <v>469</v>
      </c>
      <c r="G627" s="9" t="s">
        <v>3359</v>
      </c>
      <c r="H627" s="9" t="s">
        <v>1314</v>
      </c>
      <c r="I627" s="9">
        <v>25281</v>
      </c>
      <c r="J627" s="9">
        <v>14810</v>
      </c>
      <c r="K627" s="9">
        <v>1148.9000000000001</v>
      </c>
      <c r="L627" s="115">
        <f t="shared" si="27"/>
        <v>0.58581543451603968</v>
      </c>
      <c r="M627" s="96">
        <f>IF($B627="Область","",SUM('Дані з ДІСО'!J627:L627)/K627)</f>
        <v>2.5337279136565409</v>
      </c>
      <c r="N627" s="9" t="str">
        <f>IF($B627="Область","",VLOOKUP(100*J627/I627,Параметри!$B$39:$C$53,2,TRUE))</f>
        <v>5. 58-63</v>
      </c>
      <c r="O627" s="9" t="str">
        <f>IF($B627="Область","",VLOOKUP(M627,Параметри!$B$21:$C$35,2,TRUE))</f>
        <v>4. 2,1-3</v>
      </c>
      <c r="P627" s="9">
        <f t="shared" si="28"/>
        <v>5</v>
      </c>
      <c r="Q627" s="9">
        <f t="shared" si="29"/>
        <v>4</v>
      </c>
      <c r="R627" s="116">
        <v>14.5</v>
      </c>
      <c r="S627" s="117">
        <f>IF(C627="Область",Параметри!$K$47,IF(C627="Київ",Параметри!$K$48,IF(L627&lt;Параметри!$I$42,Параметри!$K$42,IF(L627&lt;Параметри!$I$43,Параметри!$K$43,IF(L627&lt;Параметри!$I$44,Параметри!$K$44,IF(L627&lt;Параметри!$I$45,Параметри!$K$45,Параметри!$K$46))))))</f>
        <v>0.43</v>
      </c>
      <c r="T627" s="97">
        <f>IF($B627="Область",Параметри!K$63,IF($R627&lt;Параметри!$G$59,Параметри!K$58,IF($R627&lt;Параметри!$G$60,Параметри!K$59,IF($R627&lt;Параметри!$G$61,Параметри!K$60,IF($R627&lt;Параметри!$G$62,Параметри!K$61,Параметри!K$62)))))</f>
        <v>1.7000000000000001E-2</v>
      </c>
      <c r="U627" s="97">
        <f>IF($B627="Область",Параметри!L$63,IF($R627&lt;Параметри!$G$59,Параметри!L$58,IF($R627&lt;Параметри!$G$60,Параметри!L$59,IF($R627&lt;Параметри!$G$61,Параметри!L$60,IF($R627&lt;Параметри!$G$62,Параметри!L$61,Параметри!L$62)))))</f>
        <v>4.7E-2</v>
      </c>
      <c r="V627" s="98">
        <f>IF(OR(SUM('Дані з ДІСО'!G627:I627)=0,Розрахунки!H627=0),"",Розрахунки!H627/SUM('Дані з ДІСО'!G627:I627))</f>
        <v>16.826589595375722</v>
      </c>
      <c r="W627" s="9">
        <v>2021</v>
      </c>
      <c r="X627" s="9">
        <v>14.5</v>
      </c>
      <c r="Y627" s="9">
        <v>14</v>
      </c>
      <c r="Z627" s="9" t="s">
        <v>4535</v>
      </c>
      <c r="AA627" s="99">
        <v>14.5</v>
      </c>
      <c r="AB627" s="9" t="str">
        <f>IF('Коефіцієнти АТО'!C627="Область","",'Коефіцієнти АТО'!D627)</f>
        <v>Кіровоградська</v>
      </c>
      <c r="AC627" s="9"/>
    </row>
    <row r="628" spans="1:29" ht="15" customHeight="1">
      <c r="A628" s="9">
        <v>627</v>
      </c>
      <c r="B628" s="9" t="s">
        <v>3176</v>
      </c>
      <c r="C628" s="9" t="s">
        <v>3146</v>
      </c>
      <c r="D628" s="9" t="s">
        <v>3707</v>
      </c>
      <c r="E628" s="9" t="s">
        <v>78</v>
      </c>
      <c r="F628" s="9" t="s">
        <v>1316</v>
      </c>
      <c r="G628" s="9" t="s">
        <v>3740</v>
      </c>
      <c r="H628" s="9" t="s">
        <v>1315</v>
      </c>
      <c r="I628" s="9">
        <v>86677</v>
      </c>
      <c r="J628" s="9">
        <v>4714</v>
      </c>
      <c r="K628" s="9">
        <v>263.3</v>
      </c>
      <c r="L628" s="115">
        <f t="shared" si="27"/>
        <v>5.4385823228768879E-2</v>
      </c>
      <c r="M628" s="96">
        <f>IF($B628="Область","",SUM('Дані з ДІСО'!J628:L628)/K628)</f>
        <v>32.795290543106724</v>
      </c>
      <c r="N628" s="9" t="str">
        <f>IF($B628="Область","",VLOOKUP(100*J628/I628,Параметри!$B$39:$C$53,2,TRUE))</f>
        <v>15. 0-9</v>
      </c>
      <c r="O628" s="9" t="str">
        <f>IF($B628="Область","",VLOOKUP(M628,Параметри!$B$21:$C$35,2,TRUE))</f>
        <v>12. 15-35,3</v>
      </c>
      <c r="P628" s="9">
        <f t="shared" si="28"/>
        <v>15</v>
      </c>
      <c r="Q628" s="9">
        <f t="shared" si="29"/>
        <v>12</v>
      </c>
      <c r="R628" s="116">
        <v>25</v>
      </c>
      <c r="S628" s="117">
        <f>IF(C628="Область",Параметри!$K$47,IF(C628="Київ",Параметри!$K$48,IF(L628&lt;Параметри!$I$42,Параметри!$K$42,IF(L628&lt;Параметри!$I$43,Параметри!$K$43,IF(L628&lt;Параметри!$I$44,Параметри!$K$44,IF(L628&lt;Параметри!$I$45,Параметри!$K$45,Параметри!$K$46))))))</f>
        <v>0.23</v>
      </c>
      <c r="T628" s="97">
        <f>IF($B628="Область",Параметри!K$63,IF($R628&lt;Параметри!$G$59,Параметри!K$58,IF($R628&lt;Параметри!$G$60,Параметри!K$59,IF($R628&lt;Параметри!$G$61,Параметри!K$60,IF($R628&lt;Параметри!$G$62,Параметри!K$61,Параметри!K$62)))))</f>
        <v>0.125</v>
      </c>
      <c r="U628" s="97">
        <f>IF($B628="Область",Параметри!L$63,IF($R628&lt;Параметри!$G$59,Параметри!L$58,IF($R628&lt;Параметри!$G$60,Параметри!L$59,IF($R628&lt;Параметри!$G$61,Параметри!L$60,IF($R628&lt;Параметри!$G$62,Параметри!L$61,Параметри!L$62)))))</f>
        <v>4.7E-2</v>
      </c>
      <c r="V628" s="98">
        <f>IF(OR(SUM('Дані з ДІСО'!G628:I628)=0,Розрахунки!H628=0),"",Розрахунки!H628/SUM('Дані з ДІСО'!G628:I628))</f>
        <v>29.271186440677965</v>
      </c>
      <c r="W628" s="9" t="s">
        <v>3176</v>
      </c>
      <c r="X628" s="9">
        <v>24.5</v>
      </c>
      <c r="Y628" s="9">
        <v>26</v>
      </c>
      <c r="Z628" s="9" t="s">
        <v>4536</v>
      </c>
      <c r="AA628" s="99">
        <v>25</v>
      </c>
      <c r="AB628" s="9" t="str">
        <f>IF('Коефіцієнти АТО'!C628="Область","",'Коефіцієнти АТО'!D628)</f>
        <v>Кіровоградська</v>
      </c>
      <c r="AC628" s="9"/>
    </row>
    <row r="629" spans="1:29" ht="15" customHeight="1">
      <c r="A629" s="9">
        <v>628</v>
      </c>
      <c r="B629" s="9" t="s">
        <v>3151</v>
      </c>
      <c r="C629" s="9" t="s">
        <v>3151</v>
      </c>
      <c r="D629" s="9" t="s">
        <v>3707</v>
      </c>
      <c r="E629" s="9" t="s">
        <v>29</v>
      </c>
      <c r="F629" s="9" t="s">
        <v>1318</v>
      </c>
      <c r="G629" s="9" t="s">
        <v>3741</v>
      </c>
      <c r="H629" s="9" t="s">
        <v>1317</v>
      </c>
      <c r="I629" s="9">
        <v>16945</v>
      </c>
      <c r="J629" s="9">
        <v>8639</v>
      </c>
      <c r="K629" s="9">
        <v>887.9</v>
      </c>
      <c r="L629" s="115">
        <f t="shared" si="27"/>
        <v>0.50982590734730004</v>
      </c>
      <c r="M629" s="96">
        <f>IF($B629="Область","",SUM('Дані з ДІСО'!J629:L629)/K629)</f>
        <v>1.9596801441603784</v>
      </c>
      <c r="N629" s="9" t="str">
        <f>IF($B629="Область","",VLOOKUP(100*J629/I629,Параметри!$B$39:$C$53,2,TRUE))</f>
        <v>7. 49-53</v>
      </c>
      <c r="O629" s="9" t="str">
        <f>IF($B629="Область","",VLOOKUP(M629,Параметри!$B$21:$C$35,2,TRUE))</f>
        <v>3. 1,4-2,1</v>
      </c>
      <c r="P629" s="9">
        <f t="shared" si="28"/>
        <v>7</v>
      </c>
      <c r="Q629" s="9">
        <f t="shared" si="29"/>
        <v>3</v>
      </c>
      <c r="R629" s="116">
        <v>14.5</v>
      </c>
      <c r="S629" s="117">
        <f>IF(C629="Область",Параметри!$K$47,IF(C629="Київ",Параметри!$K$48,IF(L629&lt;Параметри!$I$42,Параметри!$K$42,IF(L629&lt;Параметри!$I$43,Параметри!$K$43,IF(L629&lt;Параметри!$I$44,Параметри!$K$44,IF(L629&lt;Параметри!$I$45,Параметри!$K$45,Параметри!$K$46))))))</f>
        <v>0.43</v>
      </c>
      <c r="T629" s="97">
        <f>IF($B629="Область",Параметри!K$63,IF($R629&lt;Параметри!$G$59,Параметри!K$58,IF($R629&lt;Параметри!$G$60,Параметри!K$59,IF($R629&lt;Параметри!$G$61,Параметри!K$60,IF($R629&lt;Параметри!$G$62,Параметри!K$61,Параметри!K$62)))))</f>
        <v>1.7000000000000001E-2</v>
      </c>
      <c r="U629" s="97">
        <f>IF($B629="Область",Параметри!L$63,IF($R629&lt;Параметри!$G$59,Параметри!L$58,IF($R629&lt;Параметри!$G$60,Параметри!L$59,IF($R629&lt;Параметри!$G$61,Параметри!L$60,IF($R629&lt;Параметри!$G$62,Параметри!L$61,Параметри!L$62)))))</f>
        <v>4.7E-2</v>
      </c>
      <c r="V629" s="98">
        <f>IF(OR(SUM('Дані з ДІСО'!G629:I629)=0,Розрахунки!H629=0),"",Розрахунки!H629/SUM('Дані з ДІСО'!G629:I629))</f>
        <v>15</v>
      </c>
      <c r="W629" s="9">
        <v>2021</v>
      </c>
      <c r="X629" s="9">
        <v>14.5</v>
      </c>
      <c r="Y629" s="9">
        <v>14</v>
      </c>
      <c r="Z629" s="9" t="s">
        <v>4535</v>
      </c>
      <c r="AA629" s="99">
        <v>14.5</v>
      </c>
      <c r="AB629" s="9" t="str">
        <f>IF('Коефіцієнти АТО'!C629="Область","",'Коефіцієнти АТО'!D629)</f>
        <v>Кіровоградська</v>
      </c>
      <c r="AC629" s="9"/>
    </row>
    <row r="630" spans="1:29" ht="15" customHeight="1">
      <c r="A630" s="9">
        <v>629</v>
      </c>
      <c r="B630" s="9" t="s">
        <v>3151</v>
      </c>
      <c r="C630" s="9" t="s">
        <v>3151</v>
      </c>
      <c r="D630" s="9" t="s">
        <v>3707</v>
      </c>
      <c r="E630" s="9" t="s">
        <v>29</v>
      </c>
      <c r="F630" s="9" t="s">
        <v>1320</v>
      </c>
      <c r="G630" s="9" t="s">
        <v>3742</v>
      </c>
      <c r="H630" s="9" t="s">
        <v>1319</v>
      </c>
      <c r="I630" s="9">
        <v>5149</v>
      </c>
      <c r="J630" s="9">
        <v>2578</v>
      </c>
      <c r="K630" s="9">
        <v>170.9</v>
      </c>
      <c r="L630" s="115">
        <f t="shared" si="27"/>
        <v>0.50067974363954171</v>
      </c>
      <c r="M630" s="96">
        <f>IF($B630="Область","",SUM('Дані з ДІСО'!J630:L630)/K630)</f>
        <v>2.0362785254534814</v>
      </c>
      <c r="N630" s="9" t="str">
        <f>IF($B630="Область","",VLOOKUP(100*J630/I630,Параметри!$B$39:$C$53,2,TRUE))</f>
        <v>7. 49-53</v>
      </c>
      <c r="O630" s="9" t="str">
        <f>IF($B630="Область","",VLOOKUP(M630,Параметри!$B$21:$C$35,2,TRUE))</f>
        <v>3. 1,4-2,1</v>
      </c>
      <c r="P630" s="9">
        <f t="shared" si="28"/>
        <v>7</v>
      </c>
      <c r="Q630" s="9">
        <f t="shared" si="29"/>
        <v>3</v>
      </c>
      <c r="R630" s="116">
        <v>14.5</v>
      </c>
      <c r="S630" s="117">
        <f>IF(C630="Область",Параметри!$K$47,IF(C630="Київ",Параметри!$K$48,IF(L630&lt;Параметри!$I$42,Параметри!$K$42,IF(L630&lt;Параметри!$I$43,Параметри!$K$43,IF(L630&lt;Параметри!$I$44,Параметри!$K$44,IF(L630&lt;Параметри!$I$45,Параметри!$K$45,Параметри!$K$46))))))</f>
        <v>0.43</v>
      </c>
      <c r="T630" s="97">
        <f>IF($B630="Область",Параметри!K$63,IF($R630&lt;Параметри!$G$59,Параметри!K$58,IF($R630&lt;Параметри!$G$60,Параметри!K$59,IF($R630&lt;Параметри!$G$61,Параметри!K$60,IF($R630&lt;Параметри!$G$62,Параметри!K$61,Параметри!K$62)))))</f>
        <v>1.7000000000000001E-2</v>
      </c>
      <c r="U630" s="97">
        <f>IF($B630="Область",Параметри!L$63,IF($R630&lt;Параметри!$G$59,Параметри!L$58,IF($R630&lt;Параметри!$G$60,Параметри!L$59,IF($R630&lt;Параметри!$G$61,Параметри!L$60,IF($R630&lt;Параметри!$G$62,Параметри!L$61,Параметри!L$62)))))</f>
        <v>4.7E-2</v>
      </c>
      <c r="V630" s="98">
        <f>IF(OR(SUM('Дані з ДІСО'!G630:I630)=0,Розрахунки!H630=0),"",Розрахунки!H630/SUM('Дані з ДІСО'!G630:I630))</f>
        <v>8.6999999999999993</v>
      </c>
      <c r="W630" s="9">
        <v>2021</v>
      </c>
      <c r="X630" s="9">
        <v>14.5</v>
      </c>
      <c r="Y630" s="9">
        <v>14</v>
      </c>
      <c r="Z630" s="9" t="s">
        <v>4535</v>
      </c>
      <c r="AA630" s="99">
        <v>14.5</v>
      </c>
      <c r="AB630" s="9" t="str">
        <f>IF('Коефіцієнти АТО'!C630="Область","",'Коефіцієнти АТО'!D630)</f>
        <v>Кіровоградська</v>
      </c>
      <c r="AC630" s="9"/>
    </row>
    <row r="631" spans="1:29" ht="15" customHeight="1">
      <c r="A631" s="9">
        <v>630</v>
      </c>
      <c r="B631" s="9" t="s">
        <v>3148</v>
      </c>
      <c r="C631" s="9" t="s">
        <v>3148</v>
      </c>
      <c r="D631" s="9" t="s">
        <v>3707</v>
      </c>
      <c r="E631" s="9" t="s">
        <v>24</v>
      </c>
      <c r="F631" s="9" t="s">
        <v>1322</v>
      </c>
      <c r="G631" s="9" t="s">
        <v>3743</v>
      </c>
      <c r="H631" s="9" t="s">
        <v>1321</v>
      </c>
      <c r="I631" s="9">
        <v>4499</v>
      </c>
      <c r="J631" s="9">
        <v>4499</v>
      </c>
      <c r="K631" s="9">
        <v>189.5</v>
      </c>
      <c r="L631" s="115">
        <f t="shared" si="27"/>
        <v>1</v>
      </c>
      <c r="M631" s="96">
        <f>IF($B631="Область","",SUM('Дані з ДІСО'!J631:L631)/K631)</f>
        <v>1.6253298153034301</v>
      </c>
      <c r="N631" s="9" t="str">
        <f>IF($B631="Область","",VLOOKUP(100*J631/I631,Параметри!$B$39:$C$53,2,TRUE))</f>
        <v>1. 100%</v>
      </c>
      <c r="O631" s="9" t="str">
        <f>IF($B631="Область","",VLOOKUP(M631,Параметри!$B$21:$C$35,2,TRUE))</f>
        <v>3. 1,4-2,1</v>
      </c>
      <c r="P631" s="9">
        <f t="shared" si="28"/>
        <v>1</v>
      </c>
      <c r="Q631" s="9">
        <f t="shared" si="29"/>
        <v>3</v>
      </c>
      <c r="R631" s="116">
        <v>14</v>
      </c>
      <c r="S631" s="117">
        <f>IF(C631="Область",Параметри!$K$47,IF(C631="Київ",Параметри!$K$48,IF(L631&lt;Параметри!$I$42,Параметри!$K$42,IF(L631&lt;Параметри!$I$43,Параметри!$K$43,IF(L631&lt;Параметри!$I$44,Параметри!$K$44,IF(L631&lt;Параметри!$I$45,Параметри!$K$45,Параметри!$K$46))))))</f>
        <v>0.53</v>
      </c>
      <c r="T631" s="97">
        <f>IF($B631="Область",Параметри!K$63,IF($R631&lt;Параметри!$G$59,Параметри!K$58,IF($R631&lt;Параметри!$G$60,Параметри!K$59,IF($R631&lt;Параметри!$G$61,Параметри!K$60,IF($R631&lt;Параметри!$G$62,Параметри!K$61,Параметри!K$62)))))</f>
        <v>1.7000000000000001E-2</v>
      </c>
      <c r="U631" s="97">
        <f>IF($B631="Область",Параметри!L$63,IF($R631&lt;Параметри!$G$59,Параметри!L$58,IF($R631&lt;Параметри!$G$60,Параметри!L$59,IF($R631&lt;Параметри!$G$61,Параметри!L$60,IF($R631&lt;Параметри!$G$62,Параметри!L$61,Параметри!L$62)))))</f>
        <v>4.7E-2</v>
      </c>
      <c r="V631" s="98">
        <f>IF(OR(SUM('Дані з ДІСО'!G631:I631)=0,Розрахунки!H631=0),"",Розрахунки!H631/SUM('Дані з ДІСО'!G631:I631))</f>
        <v>28</v>
      </c>
      <c r="W631" s="9">
        <v>2021</v>
      </c>
      <c r="X631" s="9">
        <v>12.5</v>
      </c>
      <c r="Y631" s="9">
        <v>15</v>
      </c>
      <c r="Z631" s="9" t="s">
        <v>4536</v>
      </c>
      <c r="AA631" s="99">
        <v>14</v>
      </c>
      <c r="AB631" s="9" t="str">
        <f>IF('Коефіцієнти АТО'!C631="Область","",'Коефіцієнти АТО'!D631)</f>
        <v>Кіровоградська</v>
      </c>
      <c r="AC631" s="9"/>
    </row>
    <row r="632" spans="1:29" ht="15" customHeight="1">
      <c r="A632" s="9">
        <v>631</v>
      </c>
      <c r="B632" s="9" t="s">
        <v>3148</v>
      </c>
      <c r="C632" s="9" t="s">
        <v>3148</v>
      </c>
      <c r="D632" s="9" t="s">
        <v>3707</v>
      </c>
      <c r="E632" s="9" t="s">
        <v>24</v>
      </c>
      <c r="F632" s="9" t="s">
        <v>1324</v>
      </c>
      <c r="G632" s="9" t="s">
        <v>3744</v>
      </c>
      <c r="H632" s="9" t="s">
        <v>1323</v>
      </c>
      <c r="I632" s="9">
        <v>6468</v>
      </c>
      <c r="J632" s="9">
        <v>6468</v>
      </c>
      <c r="K632" s="9">
        <v>446</v>
      </c>
      <c r="L632" s="115">
        <f t="shared" si="27"/>
        <v>1</v>
      </c>
      <c r="M632" s="96">
        <f>IF($B632="Область","",SUM('Дані з ДІСО'!J632:L632)/K632)</f>
        <v>1.1973094170403586</v>
      </c>
      <c r="N632" s="9" t="str">
        <f>IF($B632="Область","",VLOOKUP(100*J632/I632,Параметри!$B$39:$C$53,2,TRUE))</f>
        <v>1. 100%</v>
      </c>
      <c r="O632" s="9" t="str">
        <f>IF($B632="Область","",VLOOKUP(M632,Параметри!$B$21:$C$35,2,TRUE))</f>
        <v>2. 1-1,4</v>
      </c>
      <c r="P632" s="9">
        <f t="shared" si="28"/>
        <v>1</v>
      </c>
      <c r="Q632" s="9">
        <f t="shared" si="29"/>
        <v>2</v>
      </c>
      <c r="R632" s="116">
        <v>11.5</v>
      </c>
      <c r="S632" s="117">
        <f>IF(C632="Область",Параметри!$K$47,IF(C632="Київ",Параметри!$K$48,IF(L632&lt;Параметри!$I$42,Параметри!$K$42,IF(L632&lt;Параметри!$I$43,Параметри!$K$43,IF(L632&lt;Параметри!$I$44,Параметри!$K$44,IF(L632&lt;Параметри!$I$45,Параметри!$K$45,Параметри!$K$46))))))</f>
        <v>0.53</v>
      </c>
      <c r="T632" s="97">
        <f>IF($B632="Область",Параметри!K$63,IF($R632&lt;Параметри!$G$59,Параметри!K$58,IF($R632&lt;Параметри!$G$60,Параметри!K$59,IF($R632&lt;Параметри!$G$61,Параметри!K$60,IF($R632&lt;Параметри!$G$62,Параметри!K$61,Параметри!K$62)))))</f>
        <v>1.7000000000000001E-2</v>
      </c>
      <c r="U632" s="97">
        <f>IF($B632="Область",Параметри!L$63,IF($R632&lt;Параметри!$G$59,Параметри!L$58,IF($R632&lt;Параметри!$G$60,Параметри!L$59,IF($R632&lt;Параметри!$G$61,Параметри!L$60,IF($R632&lt;Параметри!$G$62,Параметри!L$61,Параметри!L$62)))))</f>
        <v>4.7E-2</v>
      </c>
      <c r="V632" s="98">
        <f>IF(OR(SUM('Дані з ДІСО'!G632:I632)=0,Розрахунки!H632=0),"",Розрахунки!H632/SUM('Дані з ДІСО'!G632:I632))</f>
        <v>10.470588235294118</v>
      </c>
      <c r="W632" s="9">
        <v>2021</v>
      </c>
      <c r="X632" s="9">
        <v>11.5</v>
      </c>
      <c r="Y632" s="9">
        <v>12</v>
      </c>
      <c r="Z632" s="9" t="s">
        <v>4535</v>
      </c>
      <c r="AA632" s="99">
        <v>11.5</v>
      </c>
      <c r="AB632" s="9" t="str">
        <f>IF('Коефіцієнти АТО'!C632="Область","",'Коефіцієнти АТО'!D632)</f>
        <v>Кіровоградська</v>
      </c>
      <c r="AC632" s="9"/>
    </row>
    <row r="633" spans="1:29">
      <c r="A633" s="9">
        <v>632</v>
      </c>
      <c r="B633" s="9" t="s">
        <v>3151</v>
      </c>
      <c r="C633" s="9" t="s">
        <v>3151</v>
      </c>
      <c r="D633" s="9" t="s">
        <v>3707</v>
      </c>
      <c r="E633" s="9" t="s">
        <v>29</v>
      </c>
      <c r="F633" s="9" t="s">
        <v>1326</v>
      </c>
      <c r="G633" s="9" t="s">
        <v>3745</v>
      </c>
      <c r="H633" s="9" t="s">
        <v>1325</v>
      </c>
      <c r="I633" s="9">
        <v>8955</v>
      </c>
      <c r="J633" s="9">
        <v>3209</v>
      </c>
      <c r="K633" s="9">
        <v>195.3</v>
      </c>
      <c r="L633" s="115">
        <f t="shared" si="27"/>
        <v>0.3583472920156337</v>
      </c>
      <c r="M633" s="96">
        <f>IF($B633="Область","",SUM('Дані з ДІСО'!J633:L633)/K633)</f>
        <v>5.2867383512544803</v>
      </c>
      <c r="N633" s="9" t="str">
        <f>IF($B633="Область","",VLOOKUP(100*J633/I633,Параметри!$B$39:$C$53,2,TRUE))</f>
        <v>9. 26-43</v>
      </c>
      <c r="O633" s="9" t="str">
        <f>IF($B633="Область","",VLOOKUP(M633,Параметри!$B$21:$C$35,2,TRUE))</f>
        <v>8. 4,5-5,8</v>
      </c>
      <c r="P633" s="9">
        <f t="shared" si="28"/>
        <v>9</v>
      </c>
      <c r="Q633" s="9">
        <f t="shared" si="29"/>
        <v>8</v>
      </c>
      <c r="R633" s="116">
        <v>18</v>
      </c>
      <c r="S633" s="117">
        <f>IF(C633="Область",Параметри!$K$47,IF(C633="Київ",Параметри!$K$48,IF(L633&lt;Параметри!$I$42,Параметри!$K$42,IF(L633&lt;Параметри!$I$43,Параметри!$K$43,IF(L633&lt;Параметри!$I$44,Параметри!$K$44,IF(L633&lt;Параметри!$I$45,Параметри!$K$45,Параметри!$K$46))))))</f>
        <v>0.33</v>
      </c>
      <c r="T633" s="97">
        <f>IF($B633="Область",Параметри!K$63,IF($R633&lt;Параметри!$G$59,Параметри!K$58,IF($R633&lt;Параметри!$G$60,Параметри!K$59,IF($R633&lt;Параметри!$G$61,Параметри!K$60,IF($R633&lt;Параметри!$G$62,Параметри!K$61,Параметри!K$62)))))</f>
        <v>1.7000000000000001E-2</v>
      </c>
      <c r="U633" s="97">
        <f>IF($B633="Область",Параметри!L$63,IF($R633&lt;Параметри!$G$59,Параметри!L$58,IF($R633&lt;Параметри!$G$60,Параметри!L$59,IF($R633&lt;Параметри!$G$61,Параметри!L$60,IF($R633&lt;Параметри!$G$62,Параметри!L$61,Параметри!L$62)))))</f>
        <v>4.7E-2</v>
      </c>
      <c r="V633" s="98">
        <f>IF(OR(SUM('Дані з ДІСО'!G633:I633)=0,Розрахунки!H633=0),"",Розрахунки!H633/SUM('Дані з ДІСО'!G633:I633))</f>
        <v>20.245098039215687</v>
      </c>
      <c r="W633" s="9">
        <v>2021</v>
      </c>
      <c r="X633" s="9">
        <v>18</v>
      </c>
      <c r="Y633" s="9">
        <v>17</v>
      </c>
      <c r="Z633" s="9" t="s">
        <v>4535</v>
      </c>
      <c r="AA633" s="99">
        <v>18</v>
      </c>
      <c r="AB633" s="9" t="str">
        <f>IF('Коефіцієнти АТО'!C633="Область","",'Коефіцієнти АТО'!D633)</f>
        <v>Кіровоградська</v>
      </c>
      <c r="AC633" s="9"/>
    </row>
    <row r="634" spans="1:29" ht="15" customHeight="1">
      <c r="A634" s="9">
        <v>633</v>
      </c>
      <c r="B634" s="9" t="s">
        <v>3148</v>
      </c>
      <c r="C634" s="9" t="s">
        <v>3148</v>
      </c>
      <c r="D634" s="9" t="s">
        <v>3707</v>
      </c>
      <c r="E634" s="9" t="s">
        <v>24</v>
      </c>
      <c r="F634" s="9" t="s">
        <v>1328</v>
      </c>
      <c r="G634" s="9" t="s">
        <v>3746</v>
      </c>
      <c r="H634" s="9" t="s">
        <v>1327</v>
      </c>
      <c r="I634" s="9">
        <v>10252</v>
      </c>
      <c r="J634" s="9">
        <v>10252</v>
      </c>
      <c r="K634" s="9">
        <v>565.9</v>
      </c>
      <c r="L634" s="115">
        <f t="shared" si="27"/>
        <v>1</v>
      </c>
      <c r="M634" s="96">
        <f>IF($B634="Область","",SUM('Дані з ДІСО'!J634:L634)/K634)</f>
        <v>1.714083760381693</v>
      </c>
      <c r="N634" s="9" t="str">
        <f>IF($B634="Область","",VLOOKUP(100*J634/I634,Параметри!$B$39:$C$53,2,TRUE))</f>
        <v>1. 100%</v>
      </c>
      <c r="O634" s="9" t="str">
        <f>IF($B634="Область","",VLOOKUP(M634,Параметри!$B$21:$C$35,2,TRUE))</f>
        <v>3. 1,4-2,1</v>
      </c>
      <c r="P634" s="9">
        <f t="shared" si="28"/>
        <v>1</v>
      </c>
      <c r="Q634" s="9">
        <f t="shared" si="29"/>
        <v>3</v>
      </c>
      <c r="R634" s="116">
        <v>12.5</v>
      </c>
      <c r="S634" s="117">
        <f>IF(C634="Область",Параметри!$K$47,IF(C634="Київ",Параметри!$K$48,IF(L634&lt;Параметри!$I$42,Параметри!$K$42,IF(L634&lt;Параметри!$I$43,Параметри!$K$43,IF(L634&lt;Параметри!$I$44,Параметри!$K$44,IF(L634&lt;Параметри!$I$45,Параметри!$K$45,Параметри!$K$46))))))</f>
        <v>0.53</v>
      </c>
      <c r="T634" s="97">
        <f>IF($B634="Область",Параметри!K$63,IF($R634&lt;Параметри!$G$59,Параметри!K$58,IF($R634&lt;Параметри!$G$60,Параметри!K$59,IF($R634&lt;Параметри!$G$61,Параметри!K$60,IF($R634&lt;Параметри!$G$62,Параметри!K$61,Параметри!K$62)))))</f>
        <v>1.7000000000000001E-2</v>
      </c>
      <c r="U634" s="97">
        <f>IF($B634="Область",Параметри!L$63,IF($R634&lt;Параметри!$G$59,Параметри!L$58,IF($R634&lt;Параметри!$G$60,Параметри!L$59,IF($R634&lt;Параметри!$G$61,Параметри!L$60,IF($R634&lt;Параметри!$G$62,Параметри!L$61,Параметри!L$62)))))</f>
        <v>4.7E-2</v>
      </c>
      <c r="V634" s="98">
        <f>IF(OR(SUM('Дані з ДІСО'!G634:I634)=0,Розрахунки!H634=0),"",Розрахунки!H634/SUM('Дані з ДІСО'!G634:I634))</f>
        <v>13.661971830985916</v>
      </c>
      <c r="W634" s="9">
        <v>2021</v>
      </c>
      <c r="X634" s="9">
        <v>12.5</v>
      </c>
      <c r="Y634" s="9">
        <v>13.5</v>
      </c>
      <c r="Z634" s="9" t="s">
        <v>4535</v>
      </c>
      <c r="AA634" s="99">
        <v>12.5</v>
      </c>
      <c r="AB634" s="9" t="str">
        <f>IF('Коефіцієнти АТО'!C634="Область","",'Коефіцієнти АТО'!D634)</f>
        <v>Кіровоградська</v>
      </c>
      <c r="AC634" s="9"/>
    </row>
    <row r="635" spans="1:29" ht="15" customHeight="1">
      <c r="A635" s="9">
        <v>634</v>
      </c>
      <c r="B635" s="9" t="s">
        <v>3176</v>
      </c>
      <c r="C635" s="9" t="s">
        <v>3146</v>
      </c>
      <c r="D635" s="9" t="s">
        <v>3707</v>
      </c>
      <c r="E635" s="9" t="s">
        <v>78</v>
      </c>
      <c r="F635" s="9" t="s">
        <v>1330</v>
      </c>
      <c r="G635" s="9" t="s">
        <v>3747</v>
      </c>
      <c r="H635" s="9" t="s">
        <v>1329</v>
      </c>
      <c r="I635" s="9">
        <v>54570</v>
      </c>
      <c r="J635" s="9">
        <v>3262</v>
      </c>
      <c r="K635" s="9">
        <v>288.2</v>
      </c>
      <c r="L635" s="115">
        <f t="shared" si="27"/>
        <v>5.9776433938061209E-2</v>
      </c>
      <c r="M635" s="96">
        <f>IF($B635="Область","",SUM('Дані з ДІСО'!J635:L635)/K635)</f>
        <v>16.736641221374047</v>
      </c>
      <c r="N635" s="9" t="str">
        <f>IF($B635="Область","",VLOOKUP(100*J635/I635,Параметри!$B$39:$C$53,2,TRUE))</f>
        <v>15. 0-9</v>
      </c>
      <c r="O635" s="9" t="str">
        <f>IF($B635="Область","",VLOOKUP(M635,Параметри!$B$21:$C$35,2,TRUE))</f>
        <v>12. 15-35,3</v>
      </c>
      <c r="P635" s="9">
        <f t="shared" si="28"/>
        <v>15</v>
      </c>
      <c r="Q635" s="9">
        <f t="shared" si="29"/>
        <v>12</v>
      </c>
      <c r="R635" s="116">
        <v>24</v>
      </c>
      <c r="S635" s="117">
        <f>IF(C635="Область",Параметри!$K$47,IF(C635="Київ",Параметри!$K$48,IF(L635&lt;Параметри!$I$42,Параметри!$K$42,IF(L635&lt;Параметри!$I$43,Параметри!$K$43,IF(L635&lt;Параметри!$I$44,Параметри!$K$44,IF(L635&lt;Параметри!$I$45,Параметри!$K$45,Параметри!$K$46))))))</f>
        <v>0.23</v>
      </c>
      <c r="T635" s="97">
        <f>IF($B635="Область",Параметри!K$63,IF($R635&lt;Параметри!$G$59,Параметри!K$58,IF($R635&lt;Параметри!$G$60,Параметри!K$59,IF($R635&lt;Параметри!$G$61,Параметри!K$60,IF($R635&lt;Параметри!$G$62,Параметри!K$61,Параметри!K$62)))))</f>
        <v>0.1</v>
      </c>
      <c r="U635" s="97">
        <f>IF($B635="Область",Параметри!L$63,IF($R635&lt;Параметри!$G$59,Параметри!L$58,IF($R635&lt;Параметри!$G$60,Параметри!L$59,IF($R635&lt;Параметри!$G$61,Параметри!L$60,IF($R635&lt;Параметри!$G$62,Параметри!L$61,Параметри!L$62)))))</f>
        <v>4.7E-2</v>
      </c>
      <c r="V635" s="98">
        <f>IF(OR(SUM('Дані з ДІСО'!G635:I635)=0,Розрахунки!H635=0),"",Розрахунки!H635/SUM('Дані з ДІСО'!G635:I635))</f>
        <v>29.959627329192546</v>
      </c>
      <c r="W635" s="9" t="s">
        <v>3176</v>
      </c>
      <c r="X635" s="9">
        <v>24.5</v>
      </c>
      <c r="Y635" s="9">
        <v>23</v>
      </c>
      <c r="Z635" s="9" t="s">
        <v>4536</v>
      </c>
      <c r="AA635" s="99">
        <v>24</v>
      </c>
      <c r="AB635" s="9" t="str">
        <f>IF('Коефіцієнти АТО'!C635="Область","",'Коефіцієнти АТО'!D635)</f>
        <v>Кіровоградська</v>
      </c>
      <c r="AC635" s="9"/>
    </row>
    <row r="636" spans="1:29" ht="15" customHeight="1">
      <c r="A636" s="9">
        <v>635</v>
      </c>
      <c r="B636" s="9" t="s">
        <v>3148</v>
      </c>
      <c r="C636" s="9" t="s">
        <v>3148</v>
      </c>
      <c r="D636" s="9" t="s">
        <v>3707</v>
      </c>
      <c r="E636" s="9" t="s">
        <v>24</v>
      </c>
      <c r="F636" s="9" t="s">
        <v>1332</v>
      </c>
      <c r="G636" s="9" t="s">
        <v>3748</v>
      </c>
      <c r="H636" s="9" t="s">
        <v>1331</v>
      </c>
      <c r="I636" s="9">
        <v>11832</v>
      </c>
      <c r="J636" s="9">
        <v>11832</v>
      </c>
      <c r="K636" s="9">
        <v>536.1</v>
      </c>
      <c r="L636" s="115">
        <f t="shared" si="27"/>
        <v>1</v>
      </c>
      <c r="M636" s="96">
        <f>IF($B636="Область","",SUM('Дані з ДІСО'!J636:L636)/K636)</f>
        <v>2.6804700615556798</v>
      </c>
      <c r="N636" s="9" t="str">
        <f>IF($B636="Область","",VLOOKUP(100*J636/I636,Параметри!$B$39:$C$53,2,TRUE))</f>
        <v>1. 100%</v>
      </c>
      <c r="O636" s="9" t="str">
        <f>IF($B636="Область","",VLOOKUP(M636,Параметри!$B$21:$C$35,2,TRUE))</f>
        <v>4. 2,1-3</v>
      </c>
      <c r="P636" s="9">
        <f t="shared" si="28"/>
        <v>1</v>
      </c>
      <c r="Q636" s="9">
        <f t="shared" si="29"/>
        <v>4</v>
      </c>
      <c r="R636" s="116">
        <v>13.5</v>
      </c>
      <c r="S636" s="117">
        <f>IF(C636="Область",Параметри!$K$47,IF(C636="Київ",Параметри!$K$48,IF(L636&lt;Параметри!$I$42,Параметри!$K$42,IF(L636&lt;Параметри!$I$43,Параметри!$K$43,IF(L636&lt;Параметри!$I$44,Параметри!$K$44,IF(L636&lt;Параметри!$I$45,Параметри!$K$45,Параметри!$K$46))))))</f>
        <v>0.53</v>
      </c>
      <c r="T636" s="97">
        <f>IF($B636="Область",Параметри!K$63,IF($R636&lt;Параметри!$G$59,Параметри!K$58,IF($R636&lt;Параметри!$G$60,Параметри!K$59,IF($R636&lt;Параметри!$G$61,Параметри!K$60,IF($R636&lt;Параметри!$G$62,Параметри!K$61,Параметри!K$62)))))</f>
        <v>1.7000000000000001E-2</v>
      </c>
      <c r="U636" s="97">
        <f>IF($B636="Область",Параметри!L$63,IF($R636&lt;Параметри!$G$59,Параметри!L$58,IF($R636&lt;Параметри!$G$60,Параметри!L$59,IF($R636&lt;Параметри!$G$61,Параметри!L$60,IF($R636&lt;Параметри!$G$62,Параметри!L$61,Параметри!L$62)))))</f>
        <v>4.7E-2</v>
      </c>
      <c r="V636" s="98">
        <f>IF(OR(SUM('Дані з ДІСО'!G636:I636)=0,Розрахунки!H636=0),"",Розрахунки!H636/SUM('Дані з ДІСО'!G636:I636))</f>
        <v>15.619565217391305</v>
      </c>
      <c r="W636" s="9">
        <v>2021</v>
      </c>
      <c r="X636" s="9">
        <v>13</v>
      </c>
      <c r="Y636" s="9">
        <v>14.5</v>
      </c>
      <c r="Z636" s="9" t="s">
        <v>4536</v>
      </c>
      <c r="AA636" s="99">
        <v>13.5</v>
      </c>
      <c r="AB636" s="9" t="str">
        <f>IF('Коефіцієнти АТО'!C636="Область","",'Коефіцієнти АТО'!D636)</f>
        <v>Кіровоградська</v>
      </c>
      <c r="AC636" s="9"/>
    </row>
    <row r="637" spans="1:29" ht="15" customHeight="1">
      <c r="A637" s="9">
        <v>636</v>
      </c>
      <c r="B637" s="9" t="s">
        <v>3151</v>
      </c>
      <c r="C637" s="9" t="s">
        <v>3151</v>
      </c>
      <c r="D637" s="9" t="s">
        <v>3707</v>
      </c>
      <c r="E637" s="9" t="s">
        <v>29</v>
      </c>
      <c r="F637" s="9" t="s">
        <v>1334</v>
      </c>
      <c r="G637" s="9" t="s">
        <v>3749</v>
      </c>
      <c r="H637" s="9" t="s">
        <v>1333</v>
      </c>
      <c r="I637" s="9">
        <v>12015</v>
      </c>
      <c r="J637" s="9">
        <v>8725</v>
      </c>
      <c r="K637" s="9">
        <v>940.2</v>
      </c>
      <c r="L637" s="115">
        <f t="shared" si="27"/>
        <v>0.72617561381606321</v>
      </c>
      <c r="M637" s="96">
        <f>IF($B637="Область","",SUM('Дані з ДІСО'!J637:L637)/K637)</f>
        <v>1.1944267177196342</v>
      </c>
      <c r="N637" s="9" t="str">
        <f>IF($B637="Область","",VLOOKUP(100*J637/I637,Параметри!$B$39:$C$53,2,TRUE))</f>
        <v>2. 72-100</v>
      </c>
      <c r="O637" s="9" t="str">
        <f>IF($B637="Область","",VLOOKUP(M637,Параметри!$B$21:$C$35,2,TRUE))</f>
        <v>2. 1-1,4</v>
      </c>
      <c r="P637" s="9">
        <f t="shared" si="28"/>
        <v>2</v>
      </c>
      <c r="Q637" s="9">
        <f t="shared" si="29"/>
        <v>2</v>
      </c>
      <c r="R637" s="116">
        <v>11.5</v>
      </c>
      <c r="S637" s="117">
        <f>IF(C637="Область",Параметри!$K$47,IF(C637="Київ",Параметри!$K$48,IF(L637&lt;Параметри!$I$42,Параметри!$K$42,IF(L637&lt;Параметри!$I$43,Параметри!$K$43,IF(L637&lt;Параметри!$I$44,Параметри!$K$44,IF(L637&lt;Параметри!$I$45,Параметри!$K$45,Параметри!$K$46))))))</f>
        <v>0.48</v>
      </c>
      <c r="T637" s="97">
        <f>IF($B637="Область",Параметри!K$63,IF($R637&lt;Параметри!$G$59,Параметри!K$58,IF($R637&lt;Параметри!$G$60,Параметри!K$59,IF($R637&lt;Параметри!$G$61,Параметри!K$60,IF($R637&lt;Параметри!$G$62,Параметри!K$61,Параметри!K$62)))))</f>
        <v>1.7000000000000001E-2</v>
      </c>
      <c r="U637" s="97">
        <f>IF($B637="Область",Параметри!L$63,IF($R637&lt;Параметри!$G$59,Параметри!L$58,IF($R637&lt;Параметри!$G$60,Параметри!L$59,IF($R637&lt;Параметри!$G$61,Параметри!L$60,IF($R637&lt;Параметри!$G$62,Параметри!L$61,Параметри!L$62)))))</f>
        <v>4.7E-2</v>
      </c>
      <c r="V637" s="98">
        <f>IF(OR(SUM('Дані з ДІСО'!G637:I637)=0,Розрахунки!H637=0),"",Розрахунки!H637/SUM('Дані з ДІСО'!G637:I637))</f>
        <v>14.215189873417721</v>
      </c>
      <c r="W637" s="9">
        <v>2021</v>
      </c>
      <c r="X637" s="9">
        <v>12.5</v>
      </c>
      <c r="Y637" s="9">
        <v>10.5</v>
      </c>
      <c r="Z637" s="9" t="s">
        <v>4536</v>
      </c>
      <c r="AA637" s="99">
        <v>11.5</v>
      </c>
      <c r="AB637" s="9" t="str">
        <f>IF('Коефіцієнти АТО'!C637="Область","",'Коефіцієнти АТО'!D637)</f>
        <v>Кіровоградська</v>
      </c>
      <c r="AC637" s="9"/>
    </row>
    <row r="638" spans="1:29" ht="15" customHeight="1">
      <c r="A638" s="9">
        <v>637</v>
      </c>
      <c r="B638" s="9" t="s">
        <v>3097</v>
      </c>
      <c r="C638" s="9" t="s">
        <v>3097</v>
      </c>
      <c r="D638" s="9" t="s">
        <v>3750</v>
      </c>
      <c r="E638" s="9" t="s">
        <v>15</v>
      </c>
      <c r="F638" s="9" t="s">
        <v>1339</v>
      </c>
      <c r="G638" s="9" t="s">
        <v>3124</v>
      </c>
      <c r="H638" s="9" t="s">
        <v>1338</v>
      </c>
      <c r="I638" s="9"/>
      <c r="J638" s="9"/>
      <c r="K638" s="9" t="s">
        <v>4534</v>
      </c>
      <c r="L638" s="115" t="str">
        <f t="shared" si="27"/>
        <v/>
      </c>
      <c r="M638" s="96" t="str">
        <f>IF($B638="Область","",SUM('Дані з ДІСО'!J638:L638)/K638)</f>
        <v/>
      </c>
      <c r="N638" s="9" t="str">
        <f>IF($B638="Область","",VLOOKUP(100*J638/I638,Параметри!$B$39:$C$53,2,TRUE))</f>
        <v/>
      </c>
      <c r="O638" s="9" t="str">
        <f>IF($B638="Область","",VLOOKUP(M638,Параметри!$B$21:$C$35,2,TRUE))</f>
        <v/>
      </c>
      <c r="P638" s="9" t="str">
        <f t="shared" si="28"/>
        <v/>
      </c>
      <c r="Q638" s="9" t="str">
        <f t="shared" si="29"/>
        <v/>
      </c>
      <c r="R638" s="116">
        <v>20</v>
      </c>
      <c r="S638" s="117">
        <f>IF(C638="Область",Параметри!$K$47,IF(C638="Київ",Параметри!$K$48,IF(L638&lt;Параметри!$I$42,Параметри!$K$42,IF(L638&lt;Параметри!$I$43,Параметри!$K$43,IF(L638&lt;Параметри!$I$44,Параметри!$K$44,IF(L638&lt;Параметри!$I$45,Параметри!$K$45,Параметри!$K$46))))))</f>
        <v>0.23</v>
      </c>
      <c r="T638" s="97">
        <f>IF($B638="Область",Параметри!K$63,IF($R638&lt;Параметри!$G$59,Параметри!K$58,IF($R638&lt;Параметри!$G$60,Параметри!K$59,IF($R638&lt;Параметри!$G$61,Параметри!K$60,IF($R638&lt;Параметри!$G$62,Параметри!K$61,Параметри!K$62)))))</f>
        <v>7.0000000000000007E-2</v>
      </c>
      <c r="U638" s="97">
        <f>IF($B638="Область",Параметри!L$63,IF($R638&lt;Параметри!$G$59,Параметри!L$58,IF($R638&lt;Параметри!$G$60,Параметри!L$59,IF($R638&lt;Параметри!$G$61,Параметри!L$60,IF($R638&lt;Параметри!$G$62,Параметри!L$61,Параметри!L$62)))))</f>
        <v>0.10100000000000001</v>
      </c>
      <c r="V638" s="98">
        <f>IF(OR(SUM('Дані з ДІСО'!G638:I638)=0,Розрахунки!H638=0),"",Розрахунки!H638/SUM('Дані з ДІСО'!G638:I638))</f>
        <v>15.764705882352942</v>
      </c>
      <c r="W638" s="9" t="s">
        <v>3097</v>
      </c>
      <c r="X638" s="9">
        <v>20</v>
      </c>
      <c r="Y638" s="9">
        <v>20</v>
      </c>
      <c r="Z638" s="9" t="s">
        <v>4535</v>
      </c>
      <c r="AA638" s="99">
        <v>20</v>
      </c>
      <c r="AB638" s="9" t="str">
        <f>IF('Коефіцієнти АТО'!C638="Область","",'Коефіцієнти АТО'!D638)</f>
        <v/>
      </c>
      <c r="AC638" s="9"/>
    </row>
    <row r="639" spans="1:29" ht="15" customHeight="1">
      <c r="A639" s="9">
        <v>638</v>
      </c>
      <c r="B639" s="9" t="s">
        <v>3151</v>
      </c>
      <c r="C639" s="9" t="s">
        <v>3151</v>
      </c>
      <c r="D639" s="9" t="s">
        <v>3750</v>
      </c>
      <c r="E639" s="9" t="s">
        <v>29</v>
      </c>
      <c r="F639" s="9" t="s">
        <v>1343</v>
      </c>
      <c r="G639" s="9" t="s">
        <v>3751</v>
      </c>
      <c r="H639" s="9" t="s">
        <v>1342</v>
      </c>
      <c r="I639" s="9">
        <v>15005</v>
      </c>
      <c r="J639" s="9">
        <v>8557</v>
      </c>
      <c r="K639" s="9">
        <v>1128</v>
      </c>
      <c r="L639" s="115">
        <f t="shared" si="27"/>
        <v>0.57027657447517499</v>
      </c>
      <c r="M639" s="96">
        <f>IF($B639="Область","",SUM('Дані з ДІСО'!J639:L639)/K639)</f>
        <v>0.34219858156028371</v>
      </c>
      <c r="N639" s="9" t="str">
        <f>IF($B639="Область","",VLOOKUP(100*J639/I639,Параметри!$B$39:$C$53,2,TRUE))</f>
        <v>6. 53-58</v>
      </c>
      <c r="O639" s="9" t="str">
        <f>IF($B639="Область","",VLOOKUP(M639,Параметри!$B$21:$C$35,2,TRUE))</f>
        <v>1. 0-1</v>
      </c>
      <c r="P639" s="9">
        <f t="shared" si="28"/>
        <v>6</v>
      </c>
      <c r="Q639" s="9">
        <f t="shared" si="29"/>
        <v>1</v>
      </c>
      <c r="R639" s="116">
        <v>13</v>
      </c>
      <c r="S639" s="117">
        <f>IF(C639="Область",Параметри!$K$47,IF(C639="Київ",Параметри!$K$48,IF(L639&lt;Параметри!$I$42,Параметри!$K$42,IF(L639&lt;Параметри!$I$43,Параметри!$K$43,IF(L639&lt;Параметри!$I$44,Параметри!$K$44,IF(L639&lt;Параметри!$I$45,Параметри!$K$45,Параметри!$K$46))))))</f>
        <v>0.43</v>
      </c>
      <c r="T639" s="97">
        <f>IF($B639="Область",Параметри!K$63,IF($R639&lt;Параметри!$G$59,Параметри!K$58,IF($R639&lt;Параметри!$G$60,Параметри!K$59,IF($R639&lt;Параметри!$G$61,Параметри!K$60,IF($R639&lt;Параметри!$G$62,Параметри!K$61,Параметри!K$62)))))</f>
        <v>1.7000000000000001E-2</v>
      </c>
      <c r="U639" s="97">
        <f>IF($B639="Область",Параметри!L$63,IF($R639&lt;Параметри!$G$59,Параметри!L$58,IF($R639&lt;Параметри!$G$60,Параметри!L$59,IF($R639&lt;Параметри!$G$61,Параметри!L$60,IF($R639&lt;Параметри!$G$62,Параметри!L$61,Параметри!L$62)))))</f>
        <v>4.7E-2</v>
      </c>
      <c r="V639" s="98">
        <f>IF(OR(SUM('Дані з ДІСО'!G639:I639)=0,Розрахунки!H639=0),"",Розрахунки!H639/SUM('Дані з ДІСО'!G639:I639))</f>
        <v>19.3</v>
      </c>
      <c r="W639" s="9">
        <v>2016</v>
      </c>
      <c r="X639" s="9">
        <v>13</v>
      </c>
      <c r="Y639" s="9">
        <v>13</v>
      </c>
      <c r="Z639" s="9" t="s">
        <v>4535</v>
      </c>
      <c r="AA639" s="99">
        <v>13</v>
      </c>
      <c r="AB639" s="9" t="str">
        <f>IF('Коефіцієнти АТО'!C639="Область","",'Коефіцієнти АТО'!D639)</f>
        <v>Луганська</v>
      </c>
      <c r="AC639" s="9"/>
    </row>
    <row r="640" spans="1:29" ht="15" customHeight="1">
      <c r="A640" s="9">
        <v>639</v>
      </c>
      <c r="B640" s="9" t="s">
        <v>3151</v>
      </c>
      <c r="C640" s="9" t="s">
        <v>3151</v>
      </c>
      <c r="D640" s="9" t="s">
        <v>3750</v>
      </c>
      <c r="E640" s="9" t="s">
        <v>29</v>
      </c>
      <c r="F640" s="9" t="s">
        <v>1345</v>
      </c>
      <c r="G640" s="9" t="s">
        <v>3752</v>
      </c>
      <c r="H640" s="9" t="s">
        <v>1344</v>
      </c>
      <c r="I640" s="9">
        <v>23142</v>
      </c>
      <c r="J640" s="9">
        <v>13653</v>
      </c>
      <c r="K640" s="9">
        <v>983.8</v>
      </c>
      <c r="L640" s="115">
        <f t="shared" si="27"/>
        <v>0.58996629504796472</v>
      </c>
      <c r="M640" s="96">
        <f>IF($B640="Область","",SUM('Дані з ДІСО'!J640:L640)/K640)</f>
        <v>0.21040861963813784</v>
      </c>
      <c r="N640" s="9" t="str">
        <f>IF($B640="Область","",VLOOKUP(100*J640/I640,Параметри!$B$39:$C$53,2,TRUE))</f>
        <v>5. 58-63</v>
      </c>
      <c r="O640" s="9" t="str">
        <f>IF($B640="Область","",VLOOKUP(M640,Параметри!$B$21:$C$35,2,TRUE))</f>
        <v>1. 0-1</v>
      </c>
      <c r="P640" s="9">
        <f t="shared" si="28"/>
        <v>5</v>
      </c>
      <c r="Q640" s="9">
        <f t="shared" si="29"/>
        <v>1</v>
      </c>
      <c r="R640" s="116">
        <v>14</v>
      </c>
      <c r="S640" s="117">
        <f>IF(C640="Область",Параметри!$K$47,IF(C640="Київ",Параметри!$K$48,IF(L640&lt;Параметри!$I$42,Параметри!$K$42,IF(L640&lt;Параметри!$I$43,Параметри!$K$43,IF(L640&lt;Параметри!$I$44,Параметри!$K$44,IF(L640&lt;Параметри!$I$45,Параметри!$K$45,Параметри!$K$46))))))</f>
        <v>0.43</v>
      </c>
      <c r="T640" s="97">
        <f>IF($B640="Область",Параметри!K$63,IF($R640&lt;Параметри!$G$59,Параметри!K$58,IF($R640&lt;Параметри!$G$60,Параметри!K$59,IF($R640&lt;Параметри!$G$61,Параметри!K$60,IF($R640&lt;Параметри!$G$62,Параметри!K$61,Параметри!K$62)))))</f>
        <v>1.7000000000000001E-2</v>
      </c>
      <c r="U640" s="97">
        <f>IF($B640="Область",Параметри!L$63,IF($R640&lt;Параметри!$G$59,Параметри!L$58,IF($R640&lt;Параметри!$G$60,Параметри!L$59,IF($R640&lt;Параметри!$G$61,Параметри!L$60,IF($R640&lt;Параметри!$G$62,Параметри!L$61,Параметри!L$62)))))</f>
        <v>4.7E-2</v>
      </c>
      <c r="V640" s="98">
        <f>IF(OR(SUM('Дані з ДІСО'!G640:I640)=0,Розрахунки!H640=0),"",Розрахунки!H640/SUM('Дані з ДІСО'!G640:I640))</f>
        <v>18.818181818181817</v>
      </c>
      <c r="W640" s="9">
        <v>2016</v>
      </c>
      <c r="X640" s="9">
        <v>14.5</v>
      </c>
      <c r="Y640" s="9">
        <v>13</v>
      </c>
      <c r="Z640" s="9" t="s">
        <v>4536</v>
      </c>
      <c r="AA640" s="99">
        <v>14</v>
      </c>
      <c r="AB640" s="9" t="str">
        <f>IF('Коефіцієнти АТО'!C640="Область","",'Коефіцієнти АТО'!D640)</f>
        <v>Луганська</v>
      </c>
      <c r="AC640" s="9"/>
    </row>
    <row r="641" spans="1:29" ht="15" customHeight="1">
      <c r="A641" s="9">
        <v>640</v>
      </c>
      <c r="B641" s="9" t="s">
        <v>3148</v>
      </c>
      <c r="C641" s="9" t="s">
        <v>3148</v>
      </c>
      <c r="D641" s="9" t="s">
        <v>3750</v>
      </c>
      <c r="E641" s="9" t="s">
        <v>24</v>
      </c>
      <c r="F641" s="9" t="s">
        <v>1347</v>
      </c>
      <c r="G641" s="9" t="s">
        <v>3753</v>
      </c>
      <c r="H641" s="9" t="s">
        <v>1346</v>
      </c>
      <c r="I641" s="9">
        <v>9077</v>
      </c>
      <c r="J641" s="9">
        <v>9077</v>
      </c>
      <c r="K641" s="9">
        <v>500.2</v>
      </c>
      <c r="L641" s="115">
        <f t="shared" si="27"/>
        <v>1</v>
      </c>
      <c r="M641" s="96">
        <f>IF($B641="Область","",SUM('Дані з ДІСО'!J641:L641)/K641)</f>
        <v>0.81367453018792479</v>
      </c>
      <c r="N641" s="9" t="str">
        <f>IF($B641="Область","",VLOOKUP(100*J641/I641,Параметри!$B$39:$C$53,2,TRUE))</f>
        <v>1. 100%</v>
      </c>
      <c r="O641" s="9" t="str">
        <f>IF($B641="Область","",VLOOKUP(M641,Параметри!$B$21:$C$35,2,TRUE))</f>
        <v>1. 0-1</v>
      </c>
      <c r="P641" s="9">
        <f t="shared" si="28"/>
        <v>1</v>
      </c>
      <c r="Q641" s="9">
        <f t="shared" si="29"/>
        <v>1</v>
      </c>
      <c r="R641" s="116">
        <v>13.5</v>
      </c>
      <c r="S641" s="117">
        <f>IF(C641="Область",Параметри!$K$47,IF(C641="Київ",Параметри!$K$48,IF(L641&lt;Параметри!$I$42,Параметри!$K$42,IF(L641&lt;Параметри!$I$43,Параметри!$K$43,IF(L641&lt;Параметри!$I$44,Параметри!$K$44,IF(L641&lt;Параметри!$I$45,Параметри!$K$45,Параметри!$K$46))))))</f>
        <v>0.53</v>
      </c>
      <c r="T641" s="97">
        <f>IF($B641="Область",Параметри!K$63,IF($R641&lt;Параметри!$G$59,Параметри!K$58,IF($R641&lt;Параметри!$G$60,Параметри!K$59,IF($R641&lt;Параметри!$G$61,Параметри!K$60,IF($R641&lt;Параметри!$G$62,Параметри!K$61,Параметри!K$62)))))</f>
        <v>1.7000000000000001E-2</v>
      </c>
      <c r="U641" s="97">
        <f>IF($B641="Область",Параметри!L$63,IF($R641&lt;Параметри!$G$59,Параметри!L$58,IF($R641&lt;Параметри!$G$60,Параметри!L$59,IF($R641&lt;Параметри!$G$61,Параметри!L$60,IF($R641&lt;Параметри!$G$62,Параметри!L$61,Параметри!L$62)))))</f>
        <v>4.7E-2</v>
      </c>
      <c r="V641" s="98">
        <f>IF(OR(SUM('Дані з ДІСО'!G641:I641)=0,Розрахунки!H641=0),"",Розрахунки!H641/SUM('Дані з ДІСО'!G641:I641))</f>
        <v>18.5</v>
      </c>
      <c r="W641" s="9">
        <v>2017</v>
      </c>
      <c r="X641" s="9">
        <v>12.5</v>
      </c>
      <c r="Y641" s="9">
        <v>14.5</v>
      </c>
      <c r="Z641" s="9" t="s">
        <v>4536</v>
      </c>
      <c r="AA641" s="99">
        <v>13.5</v>
      </c>
      <c r="AB641" s="9" t="str">
        <f>IF('Коефіцієнти АТО'!C641="Область","",'Коефіцієнти АТО'!D641)</f>
        <v>Луганська</v>
      </c>
      <c r="AC641" s="9"/>
    </row>
    <row r="642" spans="1:29" ht="15" customHeight="1">
      <c r="A642" s="9">
        <v>641</v>
      </c>
      <c r="B642" s="9" t="s">
        <v>3151</v>
      </c>
      <c r="C642" s="9" t="s">
        <v>3151</v>
      </c>
      <c r="D642" s="9" t="s">
        <v>3750</v>
      </c>
      <c r="E642" s="9" t="s">
        <v>29</v>
      </c>
      <c r="F642" s="9" t="s">
        <v>1349</v>
      </c>
      <c r="G642" s="117" t="s">
        <v>4537</v>
      </c>
      <c r="H642" s="9" t="s">
        <v>1348</v>
      </c>
      <c r="I642" s="9">
        <v>15948</v>
      </c>
      <c r="J642" s="9">
        <v>8707</v>
      </c>
      <c r="K642" s="9">
        <v>1226.7</v>
      </c>
      <c r="L642" s="115">
        <f t="shared" ref="L642:L705" si="30">IF($B642="Область","",J642/I642)</f>
        <v>0.54596187609731628</v>
      </c>
      <c r="M642" s="96">
        <f>IF($B642="Область","",SUM('Дані з ДІСО'!J642:L642)/K642)</f>
        <v>0.32852368142170046</v>
      </c>
      <c r="N642" s="9" t="str">
        <f>IF($B642="Область","",VLOOKUP(100*J642/I642,Параметри!$B$39:$C$53,2,TRUE))</f>
        <v>6. 53-58</v>
      </c>
      <c r="O642" s="9" t="str">
        <f>IF($B642="Область","",VLOOKUP(M642,Параметри!$B$21:$C$35,2,TRUE))</f>
        <v>1. 0-1</v>
      </c>
      <c r="P642" s="9">
        <f t="shared" ref="P642:P705" si="31">IF($B642="Область","",IF(MID(N642,2,1)=".",MID(N642,1,1),MID(N642,1,2))*1)</f>
        <v>6</v>
      </c>
      <c r="Q642" s="9">
        <f t="shared" ref="Q642:Q705" si="32">IF($B642="Область","",IF(MID(O642,2,1)=".",MID(O642,1,1),MID(O642,1,2))*1)</f>
        <v>1</v>
      </c>
      <c r="R642" s="116">
        <v>12.5</v>
      </c>
      <c r="S642" s="117">
        <f>IF(C642="Область",Параметри!$K$47,IF(C642="Київ",Параметри!$K$48,IF(L642&lt;Параметри!$I$42,Параметри!$K$42,IF(L642&lt;Параметри!$I$43,Параметри!$K$43,IF(L642&lt;Параметри!$I$44,Параметри!$K$44,IF(L642&lt;Параметри!$I$45,Параметри!$K$45,Параметри!$K$46))))))</f>
        <v>0.43</v>
      </c>
      <c r="T642" s="97">
        <f>IF($B642="Область",Параметри!K$63,IF($R642&lt;Параметри!$G$59,Параметри!K$58,IF($R642&lt;Параметри!$G$60,Параметри!K$59,IF($R642&lt;Параметри!$G$61,Параметри!K$60,IF($R642&lt;Параметри!$G$62,Параметри!K$61,Параметри!K$62)))))</f>
        <v>1.7000000000000001E-2</v>
      </c>
      <c r="U642" s="97">
        <f>IF($B642="Область",Параметри!L$63,IF($R642&lt;Параметри!$G$59,Параметри!L$58,IF($R642&lt;Параметри!$G$60,Параметри!L$59,IF($R642&lt;Параметри!$G$61,Параметри!L$60,IF($R642&lt;Параметри!$G$62,Параметри!L$61,Параметри!L$62)))))</f>
        <v>4.7E-2</v>
      </c>
      <c r="V642" s="98">
        <f>IF(OR(SUM('Дані з ДІСО'!G642:I642)=0,Розрахунки!H642=0),"",Розрахунки!H642/SUM('Дані з ДІСО'!G642:I642))</f>
        <v>40.299999999999997</v>
      </c>
      <c r="W642" s="9">
        <v>2018</v>
      </c>
      <c r="X642" s="9">
        <v>13</v>
      </c>
      <c r="Y642" s="9">
        <v>11.5</v>
      </c>
      <c r="Z642" s="9" t="s">
        <v>4536</v>
      </c>
      <c r="AA642" s="99">
        <v>12.5</v>
      </c>
      <c r="AB642" s="9" t="str">
        <f>IF('Коефіцієнти АТО'!C642="Область","",'Коефіцієнти АТО'!D642)</f>
        <v>Луганська</v>
      </c>
      <c r="AC642" s="9"/>
    </row>
    <row r="643" spans="1:29" ht="15" customHeight="1">
      <c r="A643" s="9">
        <v>642</v>
      </c>
      <c r="B643" s="9" t="s">
        <v>3151</v>
      </c>
      <c r="C643" s="9" t="s">
        <v>3151</v>
      </c>
      <c r="D643" s="9" t="s">
        <v>3750</v>
      </c>
      <c r="E643" s="9" t="s">
        <v>29</v>
      </c>
      <c r="F643" s="9" t="s">
        <v>1351</v>
      </c>
      <c r="G643" s="9" t="s">
        <v>3754</v>
      </c>
      <c r="H643" s="9" t="s">
        <v>1350</v>
      </c>
      <c r="I643" s="9">
        <v>22610</v>
      </c>
      <c r="J643" s="9">
        <v>14839</v>
      </c>
      <c r="K643" s="9">
        <v>1600.6</v>
      </c>
      <c r="L643" s="115">
        <f t="shared" si="30"/>
        <v>0.65630252100840336</v>
      </c>
      <c r="M643" s="96">
        <f>IF($B643="Область","",SUM('Дані з ДІСО'!J643:L643)/K643)</f>
        <v>0.22741471948019493</v>
      </c>
      <c r="N643" s="9" t="str">
        <f>IF($B643="Область","",VLOOKUP(100*J643/I643,Параметри!$B$39:$C$53,2,TRUE))</f>
        <v>4. 63-66</v>
      </c>
      <c r="O643" s="9" t="str">
        <f>IF($B643="Область","",VLOOKUP(M643,Параметри!$B$21:$C$35,2,TRUE))</f>
        <v>1. 0-1</v>
      </c>
      <c r="P643" s="9">
        <f t="shared" si="31"/>
        <v>4</v>
      </c>
      <c r="Q643" s="9">
        <f t="shared" si="32"/>
        <v>1</v>
      </c>
      <c r="R643" s="116">
        <v>13</v>
      </c>
      <c r="S643" s="117">
        <f>IF(C643="Область",Параметри!$K$47,IF(C643="Київ",Параметри!$K$48,IF(L643&lt;Параметри!$I$42,Параметри!$K$42,IF(L643&lt;Параметри!$I$43,Параметри!$K$43,IF(L643&lt;Параметри!$I$44,Параметри!$K$44,IF(L643&lt;Параметри!$I$45,Параметри!$K$45,Параметри!$K$46))))))</f>
        <v>0.48</v>
      </c>
      <c r="T643" s="97">
        <f>IF($B643="Область",Параметри!K$63,IF($R643&lt;Параметри!$G$59,Параметри!K$58,IF($R643&lt;Параметри!$G$60,Параметри!K$59,IF($R643&lt;Параметри!$G$61,Параметри!K$60,IF($R643&lt;Параметри!$G$62,Параметри!K$61,Параметри!K$62)))))</f>
        <v>1.7000000000000001E-2</v>
      </c>
      <c r="U643" s="97">
        <f>IF($B643="Область",Параметри!L$63,IF($R643&lt;Параметри!$G$59,Параметри!L$58,IF($R643&lt;Параметри!$G$60,Параметри!L$59,IF($R643&lt;Параметри!$G$61,Параметри!L$60,IF($R643&lt;Параметри!$G$62,Параметри!L$61,Параметри!L$62)))))</f>
        <v>4.7E-2</v>
      </c>
      <c r="V643" s="98">
        <f>IF(OR(SUM('Дані з ДІСО'!G643:I643)=0,Розрахунки!H643=0),"",Розрахунки!H643/SUM('Дані з ДІСО'!G643:I643))</f>
        <v>7.583333333333333</v>
      </c>
      <c r="W643" s="9">
        <v>2018</v>
      </c>
      <c r="X643" s="9">
        <v>13</v>
      </c>
      <c r="Y643" s="9">
        <v>13</v>
      </c>
      <c r="Z643" s="9" t="s">
        <v>4535</v>
      </c>
      <c r="AA643" s="99">
        <v>13</v>
      </c>
      <c r="AB643" s="9" t="str">
        <f>IF('Коефіцієнти АТО'!C643="Область","",'Коефіцієнти АТО'!D643)</f>
        <v>Луганська</v>
      </c>
      <c r="AC643" s="9"/>
    </row>
    <row r="644" spans="1:29" ht="15" customHeight="1">
      <c r="A644" s="9">
        <v>643</v>
      </c>
      <c r="B644" s="9" t="s">
        <v>3151</v>
      </c>
      <c r="C644" s="9" t="s">
        <v>3151</v>
      </c>
      <c r="D644" s="9" t="s">
        <v>3750</v>
      </c>
      <c r="E644" s="9" t="s">
        <v>29</v>
      </c>
      <c r="F644" s="9" t="s">
        <v>1353</v>
      </c>
      <c r="G644" s="9" t="s">
        <v>3755</v>
      </c>
      <c r="H644" s="9" t="s">
        <v>1352</v>
      </c>
      <c r="I644" s="9">
        <v>7977</v>
      </c>
      <c r="J644" s="9">
        <v>4104</v>
      </c>
      <c r="K644" s="9">
        <v>445.6</v>
      </c>
      <c r="L644" s="115">
        <f t="shared" si="30"/>
        <v>0.51447912749153812</v>
      </c>
      <c r="M644" s="96">
        <f>IF($B644="Область","",SUM('Дані з ДІСО'!J644:L644)/K644)</f>
        <v>0.75179533213644523</v>
      </c>
      <c r="N644" s="9" t="str">
        <f>IF($B644="Область","",VLOOKUP(100*J644/I644,Параметри!$B$39:$C$53,2,TRUE))</f>
        <v>7. 49-53</v>
      </c>
      <c r="O644" s="9" t="str">
        <f>IF($B644="Область","",VLOOKUP(M644,Параметри!$B$21:$C$35,2,TRUE))</f>
        <v>1. 0-1</v>
      </c>
      <c r="P644" s="9">
        <f t="shared" si="31"/>
        <v>7</v>
      </c>
      <c r="Q644" s="9">
        <f t="shared" si="32"/>
        <v>1</v>
      </c>
      <c r="R644" s="116">
        <v>13.5</v>
      </c>
      <c r="S644" s="117">
        <f>IF(C644="Область",Параметри!$K$47,IF(C644="Київ",Параметри!$K$48,IF(L644&lt;Параметри!$I$42,Параметри!$K$42,IF(L644&lt;Параметри!$I$43,Параметри!$K$43,IF(L644&lt;Параметри!$I$44,Параметри!$K$44,IF(L644&lt;Параметри!$I$45,Параметри!$K$45,Параметри!$K$46))))))</f>
        <v>0.43</v>
      </c>
      <c r="T644" s="97">
        <f>IF($B644="Область",Параметри!K$63,IF($R644&lt;Параметри!$G$59,Параметри!K$58,IF($R644&lt;Параметри!$G$60,Параметри!K$59,IF($R644&lt;Параметри!$G$61,Параметри!K$60,IF($R644&lt;Параметри!$G$62,Параметри!K$61,Параметри!K$62)))))</f>
        <v>1.7000000000000001E-2</v>
      </c>
      <c r="U644" s="97">
        <f>IF($B644="Область",Параметри!L$63,IF($R644&lt;Параметри!$G$59,Параметри!L$58,IF($R644&lt;Параметри!$G$60,Параметри!L$59,IF($R644&lt;Параметри!$G$61,Параметри!L$60,IF($R644&lt;Параметри!$G$62,Параметри!L$61,Параметри!L$62)))))</f>
        <v>4.7E-2</v>
      </c>
      <c r="V644" s="98">
        <f>IF(OR(SUM('Дані з ДІСО'!G644:I644)=0,Розрахунки!H644=0),"",Розрахунки!H644/SUM('Дані з ДІСО'!G644:I644))</f>
        <v>22.333333333333332</v>
      </c>
      <c r="W644" s="9">
        <v>2018</v>
      </c>
      <c r="X644" s="9">
        <v>13.5</v>
      </c>
      <c r="Y644" s="9">
        <v>14</v>
      </c>
      <c r="Z644" s="9" t="s">
        <v>4535</v>
      </c>
      <c r="AA644" s="99">
        <v>13.5</v>
      </c>
      <c r="AB644" s="9" t="str">
        <f>IF('Коефіцієнти АТО'!C644="Область","",'Коефіцієнти АТО'!D644)</f>
        <v>Луганська</v>
      </c>
      <c r="AC644" s="9"/>
    </row>
    <row r="645" spans="1:29" ht="15" customHeight="1">
      <c r="A645" s="9">
        <v>644</v>
      </c>
      <c r="B645" s="9" t="s">
        <v>3151</v>
      </c>
      <c r="C645" s="9" t="s">
        <v>3151</v>
      </c>
      <c r="D645" s="9" t="s">
        <v>3750</v>
      </c>
      <c r="E645" s="9" t="s">
        <v>29</v>
      </c>
      <c r="F645" s="9" t="s">
        <v>1355</v>
      </c>
      <c r="G645" s="9" t="s">
        <v>3756</v>
      </c>
      <c r="H645" s="9" t="s">
        <v>1354</v>
      </c>
      <c r="I645" s="9">
        <v>5307</v>
      </c>
      <c r="J645" s="9">
        <v>3379</v>
      </c>
      <c r="K645" s="9">
        <v>566</v>
      </c>
      <c r="L645" s="115">
        <f t="shared" si="30"/>
        <v>0.63670623704541174</v>
      </c>
      <c r="M645" s="96">
        <f>IF($B645="Область","",SUM('Дані з ДІСО'!J645:L645)/K645)</f>
        <v>0.60954063604240283</v>
      </c>
      <c r="N645" s="9" t="str">
        <f>IF($B645="Область","",VLOOKUP(100*J645/I645,Параметри!$B$39:$C$53,2,TRUE))</f>
        <v>4. 63-66</v>
      </c>
      <c r="O645" s="9" t="str">
        <f>IF($B645="Область","",VLOOKUP(M645,Параметри!$B$21:$C$35,2,TRUE))</f>
        <v>1. 0-1</v>
      </c>
      <c r="P645" s="9">
        <f t="shared" si="31"/>
        <v>4</v>
      </c>
      <c r="Q645" s="9">
        <f t="shared" si="32"/>
        <v>1</v>
      </c>
      <c r="R645" s="116">
        <v>12.5</v>
      </c>
      <c r="S645" s="117">
        <f>IF(C645="Область",Параметри!$K$47,IF(C645="Київ",Параметри!$K$48,IF(L645&lt;Параметри!$I$42,Параметри!$K$42,IF(L645&lt;Параметри!$I$43,Параметри!$K$43,IF(L645&lt;Параметри!$I$44,Параметри!$K$44,IF(L645&lt;Параметри!$I$45,Параметри!$K$45,Параметри!$K$46))))))</f>
        <v>0.48</v>
      </c>
      <c r="T645" s="97">
        <f>IF($B645="Область",Параметри!K$63,IF($R645&lt;Параметри!$G$59,Параметри!K$58,IF($R645&lt;Параметри!$G$60,Параметри!K$59,IF($R645&lt;Параметри!$G$61,Параметри!K$60,IF($R645&lt;Параметри!$G$62,Параметри!K$61,Параметри!K$62)))))</f>
        <v>1.7000000000000001E-2</v>
      </c>
      <c r="U645" s="97">
        <f>IF($B645="Область",Параметри!L$63,IF($R645&lt;Параметри!$G$59,Параметри!L$58,IF($R645&lt;Параметри!$G$60,Параметри!L$59,IF($R645&lt;Параметри!$G$61,Параметри!L$60,IF($R645&lt;Параметри!$G$62,Параметри!L$61,Параметри!L$62)))))</f>
        <v>4.7E-2</v>
      </c>
      <c r="V645" s="98">
        <f>IF(OR(SUM('Дані з ДІСО'!G645:I645)=0,Розрахунки!H645=0),"",Розрахунки!H645/SUM('Дані з ДІСО'!G645:I645))</f>
        <v>31.363636363636363</v>
      </c>
      <c r="W645" s="9">
        <v>2018</v>
      </c>
      <c r="X645" s="9">
        <v>13</v>
      </c>
      <c r="Y645" s="9">
        <v>11.5</v>
      </c>
      <c r="Z645" s="9" t="s">
        <v>4536</v>
      </c>
      <c r="AA645" s="99">
        <v>12.5</v>
      </c>
      <c r="AB645" s="9" t="str">
        <f>IF('Коефіцієнти АТО'!C645="Область","",'Коефіцієнти АТО'!D645)</f>
        <v>Луганська</v>
      </c>
      <c r="AC645" s="9"/>
    </row>
    <row r="646" spans="1:29" ht="15" customHeight="1">
      <c r="A646" s="9">
        <v>645</v>
      </c>
      <c r="B646" s="9" t="s">
        <v>3151</v>
      </c>
      <c r="C646" s="9" t="s">
        <v>3151</v>
      </c>
      <c r="D646" s="9" t="s">
        <v>3750</v>
      </c>
      <c r="E646" s="9" t="s">
        <v>29</v>
      </c>
      <c r="F646" s="9" t="s">
        <v>1357</v>
      </c>
      <c r="G646" s="9" t="s">
        <v>3757</v>
      </c>
      <c r="H646" s="9" t="s">
        <v>1356</v>
      </c>
      <c r="I646" s="9">
        <v>4405</v>
      </c>
      <c r="J646" s="9">
        <v>3549</v>
      </c>
      <c r="K646" s="9">
        <v>540</v>
      </c>
      <c r="L646" s="115">
        <f t="shared" si="30"/>
        <v>0.80567536889897839</v>
      </c>
      <c r="M646" s="96">
        <f>IF($B646="Область","",SUM('Дані з ДІСО'!J646:L646)/K646)</f>
        <v>0</v>
      </c>
      <c r="N646" s="9" t="str">
        <f>IF($B646="Область","",VLOOKUP(100*J646/I646,Параметри!$B$39:$C$53,2,TRUE))</f>
        <v>2. 72-100</v>
      </c>
      <c r="O646" s="9" t="str">
        <f>IF($B646="Область","",VLOOKUP(M646,Параметри!$B$21:$C$35,2,TRUE))</f>
        <v>1. 0-1</v>
      </c>
      <c r="P646" s="9">
        <f t="shared" si="31"/>
        <v>2</v>
      </c>
      <c r="Q646" s="9">
        <f t="shared" si="32"/>
        <v>1</v>
      </c>
      <c r="R646" s="116">
        <v>10</v>
      </c>
      <c r="S646" s="117">
        <f>IF(C646="Область",Параметри!$K$47,IF(C646="Київ",Параметри!$K$48,IF(L646&lt;Параметри!$I$42,Параметри!$K$42,IF(L646&lt;Параметри!$I$43,Параметри!$K$43,IF(L646&lt;Параметри!$I$44,Параметри!$K$44,IF(L646&lt;Параметри!$I$45,Параметри!$K$45,Параметри!$K$46))))))</f>
        <v>0.53</v>
      </c>
      <c r="T646" s="97">
        <f>IF($B646="Область",Параметри!K$63,IF($R646&lt;Параметри!$G$59,Параметри!K$58,IF($R646&lt;Параметри!$G$60,Параметри!K$59,IF($R646&lt;Параметри!$G$61,Параметри!K$60,IF($R646&lt;Параметри!$G$62,Параметри!K$61,Параметри!K$62)))))</f>
        <v>1.7000000000000001E-2</v>
      </c>
      <c r="U646" s="97">
        <f>IF($B646="Область",Параметри!L$63,IF($R646&lt;Параметри!$G$59,Параметри!L$58,IF($R646&lt;Параметри!$G$60,Параметри!L$59,IF($R646&lt;Параметри!$G$61,Параметри!L$60,IF($R646&lt;Параметри!$G$62,Параметри!L$61,Параметри!L$62)))))</f>
        <v>4.7E-2</v>
      </c>
      <c r="V646" s="98" t="str">
        <f>IF(OR(SUM('Дані з ДІСО'!G646:I646)=0,Розрахунки!H646=0),"",Розрахунки!H646/SUM('Дані з ДІСО'!G646:I646))</f>
        <v/>
      </c>
      <c r="W646" s="9">
        <v>2019</v>
      </c>
      <c r="X646" s="9">
        <v>10</v>
      </c>
      <c r="Y646" s="9">
        <v>10</v>
      </c>
      <c r="Z646" s="9" t="s">
        <v>4535</v>
      </c>
      <c r="AA646" s="99">
        <v>10</v>
      </c>
      <c r="AB646" s="9" t="str">
        <f>IF('Коефіцієнти АТО'!C646="Область","",'Коефіцієнти АТО'!D646)</f>
        <v>Луганська</v>
      </c>
      <c r="AC646" s="9"/>
    </row>
    <row r="647" spans="1:29" ht="15" customHeight="1">
      <c r="A647" s="9">
        <v>646</v>
      </c>
      <c r="B647" s="9" t="s">
        <v>3148</v>
      </c>
      <c r="C647" s="9" t="s">
        <v>3148</v>
      </c>
      <c r="D647" s="9" t="s">
        <v>3750</v>
      </c>
      <c r="E647" s="9" t="s">
        <v>24</v>
      </c>
      <c r="F647" s="9" t="s">
        <v>1359</v>
      </c>
      <c r="G647" s="9" t="s">
        <v>3758</v>
      </c>
      <c r="H647" s="9" t="s">
        <v>1358</v>
      </c>
      <c r="I647" s="9">
        <v>4286</v>
      </c>
      <c r="J647" s="9">
        <v>4286</v>
      </c>
      <c r="K647" s="9">
        <v>334.7</v>
      </c>
      <c r="L647" s="115">
        <f t="shared" si="30"/>
        <v>1</v>
      </c>
      <c r="M647" s="96">
        <f>IF($B647="Область","",SUM('Дані з ДІСО'!J647:L647)/K647)</f>
        <v>0.91723931879294895</v>
      </c>
      <c r="N647" s="9" t="str">
        <f>IF($B647="Область","",VLOOKUP(100*J647/I647,Параметри!$B$39:$C$53,2,TRUE))</f>
        <v>1. 100%</v>
      </c>
      <c r="O647" s="9" t="str">
        <f>IF($B647="Область","",VLOOKUP(M647,Параметри!$B$21:$C$35,2,TRUE))</f>
        <v>1. 0-1</v>
      </c>
      <c r="P647" s="9">
        <f t="shared" si="31"/>
        <v>1</v>
      </c>
      <c r="Q647" s="9">
        <f t="shared" si="32"/>
        <v>1</v>
      </c>
      <c r="R647" s="116">
        <v>10</v>
      </c>
      <c r="S647" s="117">
        <f>IF(C647="Область",Параметри!$K$47,IF(C647="Київ",Параметри!$K$48,IF(L647&lt;Параметри!$I$42,Параметри!$K$42,IF(L647&lt;Параметри!$I$43,Параметри!$K$43,IF(L647&lt;Параметри!$I$44,Параметри!$K$44,IF(L647&lt;Параметри!$I$45,Параметри!$K$45,Параметри!$K$46))))))</f>
        <v>0.53</v>
      </c>
      <c r="T647" s="97">
        <f>IF($B647="Область",Параметри!K$63,IF($R647&lt;Параметри!$G$59,Параметри!K$58,IF($R647&lt;Параметри!$G$60,Параметри!K$59,IF($R647&lt;Параметри!$G$61,Параметри!K$60,IF($R647&lt;Параметри!$G$62,Параметри!K$61,Параметри!K$62)))))</f>
        <v>1.7000000000000001E-2</v>
      </c>
      <c r="U647" s="97">
        <f>IF($B647="Область",Параметри!L$63,IF($R647&lt;Параметри!$G$59,Параметри!L$58,IF($R647&lt;Параметри!$G$60,Параметри!L$59,IF($R647&lt;Параметри!$G$61,Параметри!L$60,IF($R647&lt;Параметри!$G$62,Параметри!L$61,Параметри!L$62)))))</f>
        <v>4.7E-2</v>
      </c>
      <c r="V647" s="98">
        <f>IF(OR(SUM('Дані з ДІСО'!G647:I647)=0,Розрахунки!H647=0),"",Розрахунки!H647/SUM('Дані з ДІСО'!G647:I647))</f>
        <v>20.466666666666665</v>
      </c>
      <c r="W647" s="9">
        <v>2020</v>
      </c>
      <c r="X647" s="9">
        <v>10</v>
      </c>
      <c r="Y647" s="9">
        <v>10</v>
      </c>
      <c r="Z647" s="9" t="s">
        <v>4535</v>
      </c>
      <c r="AA647" s="99">
        <v>10</v>
      </c>
      <c r="AB647" s="9" t="str">
        <f>IF('Коефіцієнти АТО'!C647="Область","",'Коефіцієнти АТО'!D647)</f>
        <v>Луганська</v>
      </c>
      <c r="AC647" s="9"/>
    </row>
    <row r="648" spans="1:29" ht="15" customHeight="1">
      <c r="A648" s="9">
        <v>647</v>
      </c>
      <c r="B648" s="9" t="s">
        <v>3151</v>
      </c>
      <c r="C648" s="9" t="s">
        <v>3151</v>
      </c>
      <c r="D648" s="9" t="s">
        <v>3750</v>
      </c>
      <c r="E648" s="9" t="s">
        <v>29</v>
      </c>
      <c r="F648" s="9" t="s">
        <v>1361</v>
      </c>
      <c r="G648" s="9" t="s">
        <v>3759</v>
      </c>
      <c r="H648" s="9" t="s">
        <v>1360</v>
      </c>
      <c r="I648" s="9">
        <v>14020</v>
      </c>
      <c r="J648" s="9">
        <v>8434</v>
      </c>
      <c r="K648" s="9">
        <v>1177.8</v>
      </c>
      <c r="L648" s="115">
        <f t="shared" si="30"/>
        <v>0.60156918687589156</v>
      </c>
      <c r="M648" s="96">
        <f>IF($B648="Область","",SUM('Дані з ДІСО'!J648:L648)/K648)</f>
        <v>0.21650534895568008</v>
      </c>
      <c r="N648" s="9" t="str">
        <f>IF($B648="Область","",VLOOKUP(100*J648/I648,Параметри!$B$39:$C$53,2,TRUE))</f>
        <v>5. 58-63</v>
      </c>
      <c r="O648" s="9" t="str">
        <f>IF($B648="Область","",VLOOKUP(M648,Параметри!$B$21:$C$35,2,TRUE))</f>
        <v>1. 0-1</v>
      </c>
      <c r="P648" s="9">
        <f t="shared" si="31"/>
        <v>5</v>
      </c>
      <c r="Q648" s="9">
        <f t="shared" si="32"/>
        <v>1</v>
      </c>
      <c r="R648" s="116">
        <v>12.5</v>
      </c>
      <c r="S648" s="117">
        <f>IF(C648="Область",Параметри!$K$47,IF(C648="Київ",Параметри!$K$48,IF(L648&lt;Параметри!$I$42,Параметри!$K$42,IF(L648&lt;Параметри!$I$43,Параметри!$K$43,IF(L648&lt;Параметри!$I$44,Параметри!$K$44,IF(L648&lt;Параметри!$I$45,Параметри!$K$45,Параметри!$K$46))))))</f>
        <v>0.48</v>
      </c>
      <c r="T648" s="97">
        <f>IF($B648="Область",Параметри!K$63,IF($R648&lt;Параметри!$G$59,Параметри!K$58,IF($R648&lt;Параметри!$G$60,Параметри!K$59,IF($R648&lt;Параметри!$G$61,Параметри!K$60,IF($R648&lt;Параметри!$G$62,Параметри!K$61,Параметри!K$62)))))</f>
        <v>1.7000000000000001E-2</v>
      </c>
      <c r="U648" s="97">
        <f>IF($B648="Область",Параметри!L$63,IF($R648&lt;Параметри!$G$59,Параметри!L$58,IF($R648&lt;Параметри!$G$60,Параметри!L$59,IF($R648&lt;Параметри!$G$61,Параметри!L$60,IF($R648&lt;Параметри!$G$62,Параметри!L$61,Параметри!L$62)))))</f>
        <v>4.7E-2</v>
      </c>
      <c r="V648" s="98">
        <f>IF(OR(SUM('Дані з ДІСО'!G648:I648)=0,Розрахунки!H648=0),"",Розрахунки!H648/SUM('Дані з ДІСО'!G648:I648))</f>
        <v>25.5</v>
      </c>
      <c r="W648" s="9">
        <v>2020</v>
      </c>
      <c r="X648" s="9">
        <v>13</v>
      </c>
      <c r="Y648" s="9">
        <v>11.5</v>
      </c>
      <c r="Z648" s="9" t="s">
        <v>4536</v>
      </c>
      <c r="AA648" s="99">
        <v>12.5</v>
      </c>
      <c r="AB648" s="9" t="str">
        <f>IF('Коефіцієнти АТО'!C648="Область","",'Коефіцієнти АТО'!D648)</f>
        <v>Луганська</v>
      </c>
      <c r="AC648" s="9"/>
    </row>
    <row r="649" spans="1:29" ht="15" customHeight="1">
      <c r="A649" s="9">
        <v>648</v>
      </c>
      <c r="B649" s="9" t="s">
        <v>3148</v>
      </c>
      <c r="C649" s="9" t="s">
        <v>3148</v>
      </c>
      <c r="D649" s="9" t="s">
        <v>3750</v>
      </c>
      <c r="E649" s="9" t="s">
        <v>24</v>
      </c>
      <c r="F649" s="9" t="s">
        <v>1363</v>
      </c>
      <c r="G649" s="9" t="s">
        <v>3760</v>
      </c>
      <c r="H649" s="9" t="s">
        <v>1362</v>
      </c>
      <c r="I649" s="9">
        <v>3211</v>
      </c>
      <c r="J649" s="9">
        <v>3211</v>
      </c>
      <c r="K649" s="9">
        <v>388.3</v>
      </c>
      <c r="L649" s="115">
        <f t="shared" si="30"/>
        <v>1</v>
      </c>
      <c r="M649" s="96">
        <f>IF($B649="Область","",SUM('Дані з ДІСО'!J649:L649)/K649)</f>
        <v>0</v>
      </c>
      <c r="N649" s="9" t="str">
        <f>IF($B649="Область","",VLOOKUP(100*J649/I649,Параметри!$B$39:$C$53,2,TRUE))</f>
        <v>1. 100%</v>
      </c>
      <c r="O649" s="9" t="str">
        <f>IF($B649="Область","",VLOOKUP(M649,Параметри!$B$21:$C$35,2,TRUE))</f>
        <v>1. 0-1</v>
      </c>
      <c r="P649" s="9">
        <f t="shared" si="31"/>
        <v>1</v>
      </c>
      <c r="Q649" s="9">
        <f t="shared" si="32"/>
        <v>1</v>
      </c>
      <c r="R649" s="116">
        <v>10</v>
      </c>
      <c r="S649" s="117">
        <f>IF(C649="Область",Параметри!$K$47,IF(C649="Київ",Параметри!$K$48,IF(L649&lt;Параметри!$I$42,Параметри!$K$42,IF(L649&lt;Параметри!$I$43,Параметри!$K$43,IF(L649&lt;Параметри!$I$44,Параметри!$K$44,IF(L649&lt;Параметри!$I$45,Параметри!$K$45,Параметри!$K$46))))))</f>
        <v>0.53</v>
      </c>
      <c r="T649" s="97">
        <f>IF($B649="Область",Параметри!K$63,IF($R649&lt;Параметри!$G$59,Параметри!K$58,IF($R649&lt;Параметри!$G$60,Параметри!K$59,IF($R649&lt;Параметри!$G$61,Параметри!K$60,IF($R649&lt;Параметри!$G$62,Параметри!K$61,Параметри!K$62)))))</f>
        <v>1.7000000000000001E-2</v>
      </c>
      <c r="U649" s="97">
        <f>IF($B649="Область",Параметри!L$63,IF($R649&lt;Параметри!$G$59,Параметри!L$58,IF($R649&lt;Параметри!$G$60,Параметри!L$59,IF($R649&lt;Параметри!$G$61,Параметри!L$60,IF($R649&lt;Параметри!$G$62,Параметри!L$61,Параметри!L$62)))))</f>
        <v>4.7E-2</v>
      </c>
      <c r="V649" s="98" t="str">
        <f>IF(OR(SUM('Дані з ДІСО'!G649:I649)=0,Розрахунки!H649=0),"",Розрахунки!H649/SUM('Дані з ДІСО'!G649:I649))</f>
        <v/>
      </c>
      <c r="W649" s="9">
        <v>2020</v>
      </c>
      <c r="X649" s="9">
        <v>10</v>
      </c>
      <c r="Y649" s="9">
        <v>10</v>
      </c>
      <c r="Z649" s="9" t="s">
        <v>4535</v>
      </c>
      <c r="AA649" s="99">
        <v>10</v>
      </c>
      <c r="AB649" s="9" t="str">
        <f>IF('Коефіцієнти АТО'!C649="Область","",'Коефіцієнти АТО'!D649)</f>
        <v>Луганська</v>
      </c>
      <c r="AC649" s="9"/>
    </row>
    <row r="650" spans="1:29" ht="15" customHeight="1">
      <c r="A650" s="9">
        <v>649</v>
      </c>
      <c r="B650" s="9" t="s">
        <v>3151</v>
      </c>
      <c r="C650" s="9" t="s">
        <v>3151</v>
      </c>
      <c r="D650" s="9" t="s">
        <v>3750</v>
      </c>
      <c r="E650" s="9" t="s">
        <v>29</v>
      </c>
      <c r="F650" s="9" t="s">
        <v>1365</v>
      </c>
      <c r="G650" s="9" t="s">
        <v>3761</v>
      </c>
      <c r="H650" s="9" t="s">
        <v>1364</v>
      </c>
      <c r="I650" s="9">
        <v>9662</v>
      </c>
      <c r="J650" s="9">
        <v>5933</v>
      </c>
      <c r="K650" s="9">
        <v>644</v>
      </c>
      <c r="L650" s="115">
        <f t="shared" si="30"/>
        <v>0.6140550610639619</v>
      </c>
      <c r="M650" s="96">
        <f>IF($B650="Область","",SUM('Дані з ДІСО'!J650:L650)/K650)</f>
        <v>0.14596273291925466</v>
      </c>
      <c r="N650" s="9" t="str">
        <f>IF($B650="Область","",VLOOKUP(100*J650/I650,Параметри!$B$39:$C$53,2,TRUE))</f>
        <v>5. 58-63</v>
      </c>
      <c r="O650" s="9" t="str">
        <f>IF($B650="Область","",VLOOKUP(M650,Параметри!$B$21:$C$35,2,TRUE))</f>
        <v>1. 0-1</v>
      </c>
      <c r="P650" s="9">
        <f t="shared" si="31"/>
        <v>5</v>
      </c>
      <c r="Q650" s="9">
        <f t="shared" si="32"/>
        <v>1</v>
      </c>
      <c r="R650" s="116">
        <v>13</v>
      </c>
      <c r="S650" s="117">
        <f>IF(C650="Область",Параметри!$K$47,IF(C650="Київ",Параметри!$K$48,IF(L650&lt;Параметри!$I$42,Параметри!$K$42,IF(L650&lt;Параметри!$I$43,Параметри!$K$43,IF(L650&lt;Параметри!$I$44,Параметри!$K$44,IF(L650&lt;Параметри!$I$45,Параметри!$K$45,Параметри!$K$46))))))</f>
        <v>0.48</v>
      </c>
      <c r="T650" s="97">
        <f>IF($B650="Область",Параметри!K$63,IF($R650&lt;Параметри!$G$59,Параметри!K$58,IF($R650&lt;Параметри!$G$60,Параметри!K$59,IF($R650&lt;Параметри!$G$61,Параметри!K$60,IF($R650&lt;Параметри!$G$62,Параметри!K$61,Параметри!K$62)))))</f>
        <v>1.7000000000000001E-2</v>
      </c>
      <c r="U650" s="97">
        <f>IF($B650="Область",Параметри!L$63,IF($R650&lt;Параметри!$G$59,Параметри!L$58,IF($R650&lt;Параметри!$G$60,Параметри!L$59,IF($R650&lt;Параметри!$G$61,Параметри!L$60,IF($R650&lt;Параметри!$G$62,Параметри!L$61,Параметри!L$62)))))</f>
        <v>4.7E-2</v>
      </c>
      <c r="V650" s="98">
        <f>IF(OR(SUM('Дані з ДІСО'!G650:I650)=0,Розрахунки!H650=0),"",Розрахунки!H650/SUM('Дані з ДІСО'!G650:I650))</f>
        <v>4.2727272727272725</v>
      </c>
      <c r="W650" s="9">
        <v>2020</v>
      </c>
      <c r="X650" s="9">
        <v>13</v>
      </c>
      <c r="Y650" s="9">
        <v>13</v>
      </c>
      <c r="Z650" s="9" t="s">
        <v>4535</v>
      </c>
      <c r="AA650" s="99">
        <v>13</v>
      </c>
      <c r="AB650" s="9" t="str">
        <f>IF('Коефіцієнти АТО'!C650="Область","",'Коефіцієнти АТО'!D650)</f>
        <v>Луганська</v>
      </c>
      <c r="AC650" s="9"/>
    </row>
    <row r="651" spans="1:29" ht="15" customHeight="1">
      <c r="A651" s="9">
        <v>650</v>
      </c>
      <c r="B651" s="9" t="s">
        <v>3145</v>
      </c>
      <c r="C651" s="9" t="s">
        <v>3146</v>
      </c>
      <c r="D651" s="9" t="s">
        <v>3750</v>
      </c>
      <c r="E651" s="9" t="s">
        <v>21</v>
      </c>
      <c r="F651" s="9" t="s">
        <v>1367</v>
      </c>
      <c r="G651" s="9" t="s">
        <v>3677</v>
      </c>
      <c r="H651" s="9" t="s">
        <v>1366</v>
      </c>
      <c r="I651" s="9">
        <v>33125</v>
      </c>
      <c r="J651" s="9">
        <v>2403</v>
      </c>
      <c r="K651" s="9">
        <v>167.7</v>
      </c>
      <c r="L651" s="115">
        <f t="shared" si="30"/>
        <v>7.2543396226415091E-2</v>
      </c>
      <c r="M651" s="96">
        <f>IF($B651="Область","",SUM('Дані з ДІСО'!J651:L651)/K651)</f>
        <v>6.487775790101372</v>
      </c>
      <c r="N651" s="9" t="str">
        <f>IF($B651="Область","",VLOOKUP(100*J651/I651,Параметри!$B$39:$C$53,2,TRUE))</f>
        <v>15. 0-9</v>
      </c>
      <c r="O651" s="9" t="str">
        <f>IF($B651="Область","",VLOOKUP(M651,Параметри!$B$21:$C$35,2,TRUE))</f>
        <v>9. 5,8-7</v>
      </c>
      <c r="P651" s="9">
        <f t="shared" si="31"/>
        <v>15</v>
      </c>
      <c r="Q651" s="9">
        <f t="shared" si="32"/>
        <v>9</v>
      </c>
      <c r="R651" s="116">
        <v>16.5</v>
      </c>
      <c r="S651" s="117">
        <f>IF(C651="Область",Параметри!$K$47,IF(C651="Київ",Параметри!$K$48,IF(L651&lt;Параметри!$I$42,Параметри!$K$42,IF(L651&lt;Параметри!$I$43,Параметри!$K$43,IF(L651&lt;Параметри!$I$44,Параметри!$K$44,IF(L651&lt;Параметри!$I$45,Параметри!$K$45,Параметри!$K$46))))))</f>
        <v>0.23</v>
      </c>
      <c r="T651" s="97">
        <f>IF($B651="Область",Параметри!K$63,IF($R651&lt;Параметри!$G$59,Параметри!K$58,IF($R651&lt;Параметри!$G$60,Параметри!K$59,IF($R651&lt;Параметри!$G$61,Параметри!K$60,IF($R651&lt;Параметри!$G$62,Параметри!K$61,Параметри!K$62)))))</f>
        <v>1.7000000000000001E-2</v>
      </c>
      <c r="U651" s="97">
        <f>IF($B651="Область",Параметри!L$63,IF($R651&lt;Параметри!$G$59,Параметри!L$58,IF($R651&lt;Параметри!$G$60,Параметри!L$59,IF($R651&lt;Параметри!$G$61,Параметри!L$60,IF($R651&lt;Параметри!$G$62,Параметри!L$61,Параметри!L$62)))))</f>
        <v>4.7E-2</v>
      </c>
      <c r="V651" s="98">
        <f>IF(OR(SUM('Дані з ДІСО'!G651:I651)=0,Розрахунки!H651=0),"",Розрахунки!H651/SUM('Дані з ДІСО'!G651:I651))</f>
        <v>28.631578947368421</v>
      </c>
      <c r="W651" s="9">
        <v>2020</v>
      </c>
      <c r="X651" s="9">
        <v>21</v>
      </c>
      <c r="Y651" s="9">
        <v>15.5</v>
      </c>
      <c r="Z651" s="9" t="s">
        <v>4536</v>
      </c>
      <c r="AA651" s="99">
        <v>16.5</v>
      </c>
      <c r="AB651" s="9" t="str">
        <f>IF('Коефіцієнти АТО'!C651="Область","",'Коефіцієнти АТО'!D651)</f>
        <v>Луганська</v>
      </c>
      <c r="AC651" s="9"/>
    </row>
    <row r="652" spans="1:29" ht="15" customHeight="1">
      <c r="A652" s="9">
        <v>651</v>
      </c>
      <c r="B652" s="9" t="s">
        <v>3145</v>
      </c>
      <c r="C652" s="9" t="s">
        <v>3146</v>
      </c>
      <c r="D652" s="9" t="s">
        <v>3750</v>
      </c>
      <c r="E652" s="9" t="s">
        <v>21</v>
      </c>
      <c r="F652" s="9" t="s">
        <v>1369</v>
      </c>
      <c r="G652" s="9" t="s">
        <v>3762</v>
      </c>
      <c r="H652" s="9" t="s">
        <v>1368</v>
      </c>
      <c r="I652" s="9">
        <v>21968</v>
      </c>
      <c r="J652" s="9">
        <v>3551</v>
      </c>
      <c r="K652" s="9">
        <v>536.4</v>
      </c>
      <c r="L652" s="115">
        <f t="shared" si="30"/>
        <v>0.16164420975965041</v>
      </c>
      <c r="M652" s="96">
        <f>IF($B652="Область","",SUM('Дані з ДІСО'!J652:L652)/K652)</f>
        <v>3.5682326621923939</v>
      </c>
      <c r="N652" s="9" t="str">
        <f>IF($B652="Область","",VLOOKUP(100*J652/I652,Параметри!$B$39:$C$53,2,TRUE))</f>
        <v>13. 12-19</v>
      </c>
      <c r="O652" s="9" t="str">
        <f>IF($B652="Область","",VLOOKUP(M652,Параметри!$B$21:$C$35,2,TRUE))</f>
        <v>5. 3-3,9</v>
      </c>
      <c r="P652" s="9">
        <f t="shared" si="31"/>
        <v>13</v>
      </c>
      <c r="Q652" s="9">
        <f t="shared" si="32"/>
        <v>5</v>
      </c>
      <c r="R652" s="116">
        <v>20</v>
      </c>
      <c r="S652" s="117">
        <f>IF(C652="Область",Параметри!$K$47,IF(C652="Київ",Параметри!$K$48,IF(L652&lt;Параметри!$I$42,Параметри!$K$42,IF(L652&lt;Параметри!$I$43,Параметри!$K$43,IF(L652&lt;Параметри!$I$44,Параметри!$K$44,IF(L652&lt;Параметри!$I$45,Параметри!$K$45,Параметри!$K$46))))))</f>
        <v>0.23</v>
      </c>
      <c r="T652" s="97">
        <f>IF($B652="Область",Параметри!K$63,IF($R652&lt;Параметри!$G$59,Параметри!K$58,IF($R652&lt;Параметри!$G$60,Параметри!K$59,IF($R652&lt;Параметри!$G$61,Параметри!K$60,IF($R652&lt;Параметри!$G$62,Параметри!K$61,Параметри!K$62)))))</f>
        <v>7.4999999999999997E-2</v>
      </c>
      <c r="U652" s="97">
        <f>IF($B652="Область",Параметри!L$63,IF($R652&lt;Параметри!$G$59,Параметри!L$58,IF($R652&lt;Параметри!$G$60,Параметри!L$59,IF($R652&lt;Параметри!$G$61,Параметри!L$60,IF($R652&lt;Параметри!$G$62,Параметри!L$61,Параметри!L$62)))))</f>
        <v>4.7E-2</v>
      </c>
      <c r="V652" s="98">
        <f>IF(OR(SUM('Дані з ДІСО'!G652:I652)=0,Розрахунки!H652=0),"",Розрахунки!H652/SUM('Дані з ДІСО'!G652:I652))</f>
        <v>23.060240963855421</v>
      </c>
      <c r="W652" s="9">
        <v>2021</v>
      </c>
      <c r="X652" s="9">
        <v>20</v>
      </c>
      <c r="Y652" s="9">
        <v>20.5</v>
      </c>
      <c r="Z652" s="9" t="s">
        <v>4535</v>
      </c>
      <c r="AA652" s="99">
        <v>20</v>
      </c>
      <c r="AB652" s="9" t="str">
        <f>IF('Коефіцієнти АТО'!C652="Область","",'Коефіцієнти АТО'!D652)</f>
        <v>Луганська</v>
      </c>
      <c r="AC652" s="9"/>
    </row>
    <row r="653" spans="1:29" ht="15" customHeight="1">
      <c r="A653" s="9">
        <v>652</v>
      </c>
      <c r="B653" s="9" t="s">
        <v>3176</v>
      </c>
      <c r="C653" s="9" t="s">
        <v>3146</v>
      </c>
      <c r="D653" s="9" t="s">
        <v>3750</v>
      </c>
      <c r="E653" s="9" t="s">
        <v>78</v>
      </c>
      <c r="F653" s="9" t="s">
        <v>1371</v>
      </c>
      <c r="G653" s="9" t="s">
        <v>3763</v>
      </c>
      <c r="H653" s="9" t="s">
        <v>1370</v>
      </c>
      <c r="I653" s="9">
        <v>113782</v>
      </c>
      <c r="J653" s="9">
        <v>2714</v>
      </c>
      <c r="K653" s="9">
        <v>418.1</v>
      </c>
      <c r="L653" s="115">
        <f t="shared" si="30"/>
        <v>2.3852630468791196E-2</v>
      </c>
      <c r="M653" s="96">
        <f>IF($B653="Область","",SUM('Дані з ДІСО'!J653:L653)/K653)</f>
        <v>17.999282468309016</v>
      </c>
      <c r="N653" s="9" t="str">
        <f>IF($B653="Область","",VLOOKUP(100*J653/I653,Параметри!$B$39:$C$53,2,TRUE))</f>
        <v>15. 0-9</v>
      </c>
      <c r="O653" s="9" t="str">
        <f>IF($B653="Область","",VLOOKUP(M653,Параметри!$B$21:$C$35,2,TRUE))</f>
        <v>12. 15-35,3</v>
      </c>
      <c r="P653" s="9">
        <f t="shared" si="31"/>
        <v>15</v>
      </c>
      <c r="Q653" s="9">
        <f t="shared" si="32"/>
        <v>12</v>
      </c>
      <c r="R653" s="116">
        <v>24.5</v>
      </c>
      <c r="S653" s="117">
        <f>IF(C653="Область",Параметри!$K$47,IF(C653="Київ",Параметри!$K$48,IF(L653&lt;Параметри!$I$42,Параметри!$K$42,IF(L653&lt;Параметри!$I$43,Параметри!$K$43,IF(L653&lt;Параметри!$I$44,Параметри!$K$44,IF(L653&lt;Параметри!$I$45,Параметри!$K$45,Параметри!$K$46))))))</f>
        <v>0.23</v>
      </c>
      <c r="T653" s="97">
        <f>IF($B653="Область",Параметри!K$63,IF($R653&lt;Параметри!$G$59,Параметри!K$58,IF($R653&lt;Параметри!$G$60,Параметри!K$59,IF($R653&lt;Параметри!$G$61,Параметри!K$60,IF($R653&lt;Параметри!$G$62,Параметри!K$61,Параметри!K$62)))))</f>
        <v>0.1</v>
      </c>
      <c r="U653" s="97">
        <f>IF($B653="Область",Параметри!L$63,IF($R653&lt;Параметри!$G$59,Параметри!L$58,IF($R653&lt;Параметри!$G$60,Параметри!L$59,IF($R653&lt;Параметри!$G$61,Параметри!L$60,IF($R653&lt;Параметри!$G$62,Параметри!L$61,Параметри!L$62)))))</f>
        <v>4.7E-2</v>
      </c>
      <c r="V653" s="98">
        <f>IF(OR(SUM('Дані з ДІСО'!G653:I653)=0,Розрахунки!H653=0),"",Розрахунки!H653/SUM('Дані з ДІСО'!G653:I653))</f>
        <v>30.842213114754099</v>
      </c>
      <c r="W653" s="9" t="s">
        <v>3176</v>
      </c>
      <c r="X653" s="9">
        <v>24.5</v>
      </c>
      <c r="Y653" s="9">
        <v>23.5</v>
      </c>
      <c r="Z653" s="9" t="s">
        <v>4535</v>
      </c>
      <c r="AA653" s="99">
        <v>24.5</v>
      </c>
      <c r="AB653" s="9" t="str">
        <f>IF('Коефіцієнти АТО'!C653="Область","",'Коефіцієнти АТО'!D653)</f>
        <v>Луганська</v>
      </c>
      <c r="AC653" s="9"/>
    </row>
    <row r="654" spans="1:29" ht="15" customHeight="1">
      <c r="A654" s="9">
        <v>653</v>
      </c>
      <c r="B654" s="9" t="s">
        <v>3151</v>
      </c>
      <c r="C654" s="9" t="s">
        <v>3151</v>
      </c>
      <c r="D654" s="9" t="s">
        <v>3750</v>
      </c>
      <c r="E654" s="9" t="s">
        <v>29</v>
      </c>
      <c r="F654" s="9" t="s">
        <v>1373</v>
      </c>
      <c r="G654" s="9" t="s">
        <v>3764</v>
      </c>
      <c r="H654" s="9" t="s">
        <v>1372</v>
      </c>
      <c r="I654" s="9">
        <v>14755</v>
      </c>
      <c r="J654" s="9">
        <v>8985</v>
      </c>
      <c r="K654" s="9">
        <v>982.6</v>
      </c>
      <c r="L654" s="115">
        <f t="shared" si="30"/>
        <v>0.60894611995933579</v>
      </c>
      <c r="M654" s="96">
        <f>IF($B654="Область","",SUM('Дані з ДІСО'!J654:L654)/K654)</f>
        <v>0</v>
      </c>
      <c r="N654" s="9" t="str">
        <f>IF($B654="Область","",VLOOKUP(100*J654/I654,Параметри!$B$39:$C$53,2,TRUE))</f>
        <v>5. 58-63</v>
      </c>
      <c r="O654" s="9" t="str">
        <f>IF($B654="Область","",VLOOKUP(M654,Параметри!$B$21:$C$35,2,TRUE))</f>
        <v>1. 0-1</v>
      </c>
      <c r="P654" s="9">
        <f t="shared" si="31"/>
        <v>5</v>
      </c>
      <c r="Q654" s="9">
        <f t="shared" si="32"/>
        <v>1</v>
      </c>
      <c r="R654" s="116">
        <v>12.5</v>
      </c>
      <c r="S654" s="117">
        <f>IF(C654="Область",Параметри!$K$47,IF(C654="Київ",Параметри!$K$48,IF(L654&lt;Параметри!$I$42,Параметри!$K$42,IF(L654&lt;Параметри!$I$43,Параметри!$K$43,IF(L654&lt;Параметри!$I$44,Параметри!$K$44,IF(L654&lt;Параметри!$I$45,Параметри!$K$45,Параметри!$K$46))))))</f>
        <v>0.48</v>
      </c>
      <c r="T654" s="97">
        <f>IF($B654="Область",Параметри!K$63,IF($R654&lt;Параметри!$G$59,Параметри!K$58,IF($R654&lt;Параметри!$G$60,Параметри!K$59,IF($R654&lt;Параметри!$G$61,Параметри!K$60,IF($R654&lt;Параметри!$G$62,Параметри!K$61,Параметри!K$62)))))</f>
        <v>1.7000000000000001E-2</v>
      </c>
      <c r="U654" s="97">
        <f>IF($B654="Область",Параметри!L$63,IF($R654&lt;Параметри!$G$59,Параметри!L$58,IF($R654&lt;Параметри!$G$60,Параметри!L$59,IF($R654&lt;Параметри!$G$61,Параметри!L$60,IF($R654&lt;Параметри!$G$62,Параметри!L$61,Параметри!L$62)))))</f>
        <v>4.7E-2</v>
      </c>
      <c r="V654" s="98" t="str">
        <f>IF(OR(SUM('Дані з ДІСО'!G654:I654)=0,Розрахунки!H654=0),"",Розрахунки!H654/SUM('Дані з ДІСО'!G654:I654))</f>
        <v/>
      </c>
      <c r="W654" s="9">
        <v>2021</v>
      </c>
      <c r="X654" s="9">
        <v>13</v>
      </c>
      <c r="Y654" s="9">
        <v>11.5</v>
      </c>
      <c r="Z654" s="9" t="s">
        <v>4536</v>
      </c>
      <c r="AA654" s="99">
        <v>12.5</v>
      </c>
      <c r="AB654" s="9" t="str">
        <f>IF('Коефіцієнти АТО'!C654="Область","",'Коефіцієнти АТО'!D654)</f>
        <v>Луганська</v>
      </c>
      <c r="AC654" s="9"/>
    </row>
    <row r="655" spans="1:29" ht="15" customHeight="1">
      <c r="A655" s="9">
        <v>654</v>
      </c>
      <c r="B655" s="9" t="s">
        <v>3148</v>
      </c>
      <c r="C655" s="9" t="s">
        <v>3148</v>
      </c>
      <c r="D655" s="9" t="s">
        <v>3750</v>
      </c>
      <c r="E655" s="9" t="s">
        <v>24</v>
      </c>
      <c r="F655" s="9" t="s">
        <v>1375</v>
      </c>
      <c r="G655" s="9" t="s">
        <v>3765</v>
      </c>
      <c r="H655" s="9" t="s">
        <v>1374</v>
      </c>
      <c r="I655" s="9">
        <v>7149</v>
      </c>
      <c r="J655" s="9">
        <v>7149</v>
      </c>
      <c r="K655" s="9">
        <v>498.1</v>
      </c>
      <c r="L655" s="115">
        <f t="shared" si="30"/>
        <v>1</v>
      </c>
      <c r="M655" s="96">
        <f>IF($B655="Область","",SUM('Дані з ДІСО'!J655:L655)/K655)</f>
        <v>0</v>
      </c>
      <c r="N655" s="9" t="str">
        <f>IF($B655="Область","",VLOOKUP(100*J655/I655,Параметри!$B$39:$C$53,2,TRUE))</f>
        <v>1. 100%</v>
      </c>
      <c r="O655" s="9" t="str">
        <f>IF($B655="Область","",VLOOKUP(M655,Параметри!$B$21:$C$35,2,TRUE))</f>
        <v>1. 0-1</v>
      </c>
      <c r="P655" s="9">
        <f t="shared" si="31"/>
        <v>1</v>
      </c>
      <c r="Q655" s="9">
        <f t="shared" si="32"/>
        <v>1</v>
      </c>
      <c r="R655" s="116">
        <v>10</v>
      </c>
      <c r="S655" s="117">
        <f>IF(C655="Область",Параметри!$K$47,IF(C655="Київ",Параметри!$K$48,IF(L655&lt;Параметри!$I$42,Параметри!$K$42,IF(L655&lt;Параметри!$I$43,Параметри!$K$43,IF(L655&lt;Параметри!$I$44,Параметри!$K$44,IF(L655&lt;Параметри!$I$45,Параметри!$K$45,Параметри!$K$46))))))</f>
        <v>0.53</v>
      </c>
      <c r="T655" s="97">
        <f>IF($B655="Область",Параметри!K$63,IF($R655&lt;Параметри!$G$59,Параметри!K$58,IF($R655&lt;Параметри!$G$60,Параметри!K$59,IF($R655&lt;Параметри!$G$61,Параметри!K$60,IF($R655&lt;Параметри!$G$62,Параметри!K$61,Параметри!K$62)))))</f>
        <v>1.7000000000000001E-2</v>
      </c>
      <c r="U655" s="97">
        <f>IF($B655="Область",Параметри!L$63,IF($R655&lt;Параметри!$G$59,Параметри!L$58,IF($R655&lt;Параметри!$G$60,Параметри!L$59,IF($R655&lt;Параметри!$G$61,Параметри!L$60,IF($R655&lt;Параметри!$G$62,Параметри!L$61,Параметри!L$62)))))</f>
        <v>4.7E-2</v>
      </c>
      <c r="V655" s="98" t="str">
        <f>IF(OR(SUM('Дані з ДІСО'!G655:I655)=0,Розрахунки!H655=0),"",Розрахунки!H655/SUM('Дані з ДІСО'!G655:I655))</f>
        <v/>
      </c>
      <c r="W655" s="9">
        <v>2021</v>
      </c>
      <c r="X655" s="9">
        <v>10</v>
      </c>
      <c r="Y655" s="9">
        <v>10</v>
      </c>
      <c r="Z655" s="9" t="s">
        <v>4535</v>
      </c>
      <c r="AA655" s="99">
        <v>10</v>
      </c>
      <c r="AB655" s="9" t="str">
        <f>IF('Коефіцієнти АТО'!C655="Область","",'Коефіцієнти АТО'!D655)</f>
        <v>Луганська</v>
      </c>
      <c r="AC655" s="9"/>
    </row>
    <row r="656" spans="1:29" ht="15" customHeight="1">
      <c r="A656" s="9">
        <v>655</v>
      </c>
      <c r="B656" s="9" t="s">
        <v>3151</v>
      </c>
      <c r="C656" s="9" t="s">
        <v>3151</v>
      </c>
      <c r="D656" s="9" t="s">
        <v>3750</v>
      </c>
      <c r="E656" s="9" t="s">
        <v>29</v>
      </c>
      <c r="F656" s="9" t="s">
        <v>1377</v>
      </c>
      <c r="G656" s="9" t="s">
        <v>3766</v>
      </c>
      <c r="H656" s="9" t="s">
        <v>1376</v>
      </c>
      <c r="I656" s="9">
        <v>21007</v>
      </c>
      <c r="J656" s="9">
        <v>13128</v>
      </c>
      <c r="K656" s="9">
        <v>1319.6</v>
      </c>
      <c r="L656" s="115">
        <f t="shared" si="30"/>
        <v>0.62493454562764794</v>
      </c>
      <c r="M656" s="96">
        <f>IF($B656="Область","",SUM('Дані з ДІСО'!J656:L656)/K656)</f>
        <v>0.23491967262806912</v>
      </c>
      <c r="N656" s="9" t="str">
        <f>IF($B656="Область","",VLOOKUP(100*J656/I656,Параметри!$B$39:$C$53,2,TRUE))</f>
        <v>5. 58-63</v>
      </c>
      <c r="O656" s="9" t="str">
        <f>IF($B656="Область","",VLOOKUP(M656,Параметри!$B$21:$C$35,2,TRUE))</f>
        <v>1. 0-1</v>
      </c>
      <c r="P656" s="9">
        <f t="shared" si="31"/>
        <v>5</v>
      </c>
      <c r="Q656" s="9">
        <f t="shared" si="32"/>
        <v>1</v>
      </c>
      <c r="R656" s="116">
        <v>12.5</v>
      </c>
      <c r="S656" s="117">
        <f>IF(C656="Область",Параметри!$K$47,IF(C656="Київ",Параметри!$K$48,IF(L656&lt;Параметри!$I$42,Параметри!$K$42,IF(L656&lt;Параметри!$I$43,Параметри!$K$43,IF(L656&lt;Параметри!$I$44,Параметри!$K$44,IF(L656&lt;Параметри!$I$45,Параметри!$K$45,Параметри!$K$46))))))</f>
        <v>0.48</v>
      </c>
      <c r="T656" s="97">
        <f>IF($B656="Область",Параметри!K$63,IF($R656&lt;Параметри!$G$59,Параметри!K$58,IF($R656&lt;Параметри!$G$60,Параметри!K$59,IF($R656&lt;Параметри!$G$61,Параметри!K$60,IF($R656&lt;Параметри!$G$62,Параметри!K$61,Параметри!K$62)))))</f>
        <v>1.7000000000000001E-2</v>
      </c>
      <c r="U656" s="97">
        <f>IF($B656="Область",Параметри!L$63,IF($R656&lt;Параметри!$G$59,Параметри!L$58,IF($R656&lt;Параметри!$G$60,Параметри!L$59,IF($R656&lt;Параметри!$G$61,Параметри!L$60,IF($R656&lt;Параметри!$G$62,Параметри!L$61,Параметри!L$62)))))</f>
        <v>4.7E-2</v>
      </c>
      <c r="V656" s="98">
        <f>IF(OR(SUM('Дані з ДІСО'!G656:I656)=0,Розрахунки!H656=0),"",Розрахунки!H656/SUM('Дані з ДІСО'!G656:I656))</f>
        <v>28.181818181818183</v>
      </c>
      <c r="W656" s="9">
        <v>2021</v>
      </c>
      <c r="X656" s="9">
        <v>13</v>
      </c>
      <c r="Y656" s="9">
        <v>11.5</v>
      </c>
      <c r="Z656" s="9" t="s">
        <v>4536</v>
      </c>
      <c r="AA656" s="99">
        <v>12.5</v>
      </c>
      <c r="AB656" s="9" t="str">
        <f>IF('Коефіцієнти АТО'!C656="Область","",'Коефіцієнти АТО'!D656)</f>
        <v>Луганська</v>
      </c>
      <c r="AC656" s="9"/>
    </row>
    <row r="657" spans="1:29" ht="15" customHeight="1">
      <c r="A657" s="9">
        <v>656</v>
      </c>
      <c r="B657" s="9" t="s">
        <v>3145</v>
      </c>
      <c r="C657" s="9" t="s">
        <v>3146</v>
      </c>
      <c r="D657" s="9" t="s">
        <v>3750</v>
      </c>
      <c r="E657" s="9" t="s">
        <v>21</v>
      </c>
      <c r="F657" s="9" t="s">
        <v>1379</v>
      </c>
      <c r="G657" s="9" t="s">
        <v>3767</v>
      </c>
      <c r="H657" s="9" t="s">
        <v>1378</v>
      </c>
      <c r="I657" s="9">
        <v>25180</v>
      </c>
      <c r="J657" s="9">
        <v>2628</v>
      </c>
      <c r="K657" s="9">
        <v>460.1</v>
      </c>
      <c r="L657" s="115">
        <f t="shared" si="30"/>
        <v>0.10436854646544877</v>
      </c>
      <c r="M657" s="96">
        <f>IF($B657="Область","",SUM('Дані з ДІСО'!J657:L657)/K657)</f>
        <v>2.4233862203868721</v>
      </c>
      <c r="N657" s="9" t="str">
        <f>IF($B657="Область","",VLOOKUP(100*J657/I657,Параметри!$B$39:$C$53,2,TRUE))</f>
        <v>14. 9-12</v>
      </c>
      <c r="O657" s="9" t="str">
        <f>IF($B657="Область","",VLOOKUP(M657,Параметри!$B$21:$C$35,2,TRUE))</f>
        <v>4. 2,1-3</v>
      </c>
      <c r="P657" s="9">
        <f t="shared" si="31"/>
        <v>14</v>
      </c>
      <c r="Q657" s="9">
        <f t="shared" si="32"/>
        <v>4</v>
      </c>
      <c r="R657" s="116">
        <v>18</v>
      </c>
      <c r="S657" s="117">
        <f>IF(C657="Область",Параметри!$K$47,IF(C657="Київ",Параметри!$K$48,IF(L657&lt;Параметри!$I$42,Параметри!$K$42,IF(L657&lt;Параметри!$I$43,Параметри!$K$43,IF(L657&lt;Параметри!$I$44,Параметри!$K$44,IF(L657&lt;Параметри!$I$45,Параметри!$K$45,Параметри!$K$46))))))</f>
        <v>0.23</v>
      </c>
      <c r="T657" s="97">
        <f>IF($B657="Область",Параметри!K$63,IF($R657&lt;Параметри!$G$59,Параметри!K$58,IF($R657&lt;Параметри!$G$60,Параметри!K$59,IF($R657&lt;Параметри!$G$61,Параметри!K$60,IF($R657&lt;Параметри!$G$62,Параметри!K$61,Параметри!K$62)))))</f>
        <v>1.7000000000000001E-2</v>
      </c>
      <c r="U657" s="97">
        <f>IF($B657="Область",Параметри!L$63,IF($R657&lt;Параметри!$G$59,Параметри!L$58,IF($R657&lt;Параметри!$G$60,Параметри!L$59,IF($R657&lt;Параметри!$G$61,Параметри!L$60,IF($R657&lt;Параметри!$G$62,Параметри!L$61,Параметри!L$62)))))</f>
        <v>4.7E-2</v>
      </c>
      <c r="V657" s="98">
        <f>IF(OR(SUM('Дані з ДІСО'!G657:I657)=0,Розрахунки!H657=0),"",Розрахунки!H657/SUM('Дані з ДІСО'!G657:I657))</f>
        <v>19.910714285714285</v>
      </c>
      <c r="W657" s="9">
        <v>2021</v>
      </c>
      <c r="X657" s="9">
        <v>18</v>
      </c>
      <c r="Y657" s="9">
        <v>19</v>
      </c>
      <c r="Z657" s="9" t="s">
        <v>4535</v>
      </c>
      <c r="AA657" s="99">
        <v>18</v>
      </c>
      <c r="AB657" s="9" t="str">
        <f>IF('Коефіцієнти АТО'!C657="Область","",'Коефіцієнти АТО'!D657)</f>
        <v>Луганська</v>
      </c>
      <c r="AC657" s="9"/>
    </row>
    <row r="658" spans="1:29" ht="15" customHeight="1">
      <c r="A658" s="9">
        <v>657</v>
      </c>
      <c r="B658" s="9" t="s">
        <v>3176</v>
      </c>
      <c r="C658" s="9" t="s">
        <v>3146</v>
      </c>
      <c r="D658" s="9" t="s">
        <v>3750</v>
      </c>
      <c r="E658" s="9" t="s">
        <v>78</v>
      </c>
      <c r="F658" s="9" t="s">
        <v>1381</v>
      </c>
      <c r="G658" s="9" t="s">
        <v>3768</v>
      </c>
      <c r="H658" s="9" t="s">
        <v>1380</v>
      </c>
      <c r="I658" s="9">
        <v>59725</v>
      </c>
      <c r="J658" s="9">
        <v>3659</v>
      </c>
      <c r="K658" s="9">
        <v>406.2</v>
      </c>
      <c r="L658" s="115">
        <f t="shared" si="30"/>
        <v>6.1264127249895356E-2</v>
      </c>
      <c r="M658" s="96">
        <f>IF($B658="Область","",SUM('Дані з ДІСО'!J658:L658)/K658)</f>
        <v>5.6917774495322506</v>
      </c>
      <c r="N658" s="9" t="str">
        <f>IF($B658="Область","",VLOOKUP(100*J658/I658,Параметри!$B$39:$C$53,2,TRUE))</f>
        <v>15. 0-9</v>
      </c>
      <c r="O658" s="9" t="str">
        <f>IF($B658="Область","",VLOOKUP(M658,Параметри!$B$21:$C$35,2,TRUE))</f>
        <v>8. 4,5-5,8</v>
      </c>
      <c r="P658" s="9">
        <f t="shared" si="31"/>
        <v>15</v>
      </c>
      <c r="Q658" s="9">
        <f t="shared" si="32"/>
        <v>8</v>
      </c>
      <c r="R658" s="116">
        <v>24.5</v>
      </c>
      <c r="S658" s="117">
        <f>IF(C658="Область",Параметри!$K$47,IF(C658="Київ",Параметри!$K$48,IF(L658&lt;Параметри!$I$42,Параметри!$K$42,IF(L658&lt;Параметри!$I$43,Параметри!$K$43,IF(L658&lt;Параметри!$I$44,Параметри!$K$44,IF(L658&lt;Параметри!$I$45,Параметри!$K$45,Параметри!$K$46))))))</f>
        <v>0.23</v>
      </c>
      <c r="T658" s="97">
        <f>IF($B658="Область",Параметри!K$63,IF($R658&lt;Параметри!$G$59,Параметри!K$58,IF($R658&lt;Параметри!$G$60,Параметри!K$59,IF($R658&lt;Параметри!$G$61,Параметри!K$60,IF($R658&lt;Параметри!$G$62,Параметри!K$61,Параметри!K$62)))))</f>
        <v>0.1</v>
      </c>
      <c r="U658" s="97">
        <f>IF($B658="Область",Параметри!L$63,IF($R658&lt;Параметри!$G$59,Параметри!L$58,IF($R658&lt;Параметри!$G$60,Параметри!L$59,IF($R658&lt;Параметри!$G$61,Параметри!L$60,IF($R658&lt;Параметри!$G$62,Параметри!L$61,Параметри!L$62)))))</f>
        <v>4.7E-2</v>
      </c>
      <c r="V658" s="98">
        <f>IF(OR(SUM('Дані з ДІСО'!G658:I658)=0,Розрахунки!H658=0),"",Розрахунки!H658/SUM('Дані з ДІСО'!G658:I658))</f>
        <v>30.421052631578949</v>
      </c>
      <c r="W658" s="9" t="s">
        <v>3176</v>
      </c>
      <c r="X658" s="9">
        <v>24.5</v>
      </c>
      <c r="Y658" s="9">
        <v>23.5</v>
      </c>
      <c r="Z658" s="9" t="s">
        <v>4535</v>
      </c>
      <c r="AA658" s="99">
        <v>24.5</v>
      </c>
      <c r="AB658" s="9" t="str">
        <f>IF('Коефіцієнти АТО'!C658="Область","",'Коефіцієнти АТО'!D658)</f>
        <v>Луганська</v>
      </c>
      <c r="AC658" s="9"/>
    </row>
    <row r="659" spans="1:29" ht="15" customHeight="1">
      <c r="A659" s="9">
        <v>658</v>
      </c>
      <c r="B659" s="9" t="s">
        <v>3145</v>
      </c>
      <c r="C659" s="9" t="s">
        <v>3146</v>
      </c>
      <c r="D659" s="9" t="s">
        <v>3750</v>
      </c>
      <c r="E659" s="9" t="s">
        <v>21</v>
      </c>
      <c r="F659" s="9" t="s">
        <v>1383</v>
      </c>
      <c r="G659" s="9" t="s">
        <v>3769</v>
      </c>
      <c r="H659" s="9" t="s">
        <v>1382</v>
      </c>
      <c r="I659" s="9">
        <v>26425</v>
      </c>
      <c r="J659" s="9">
        <v>10005</v>
      </c>
      <c r="K659" s="9">
        <v>1050</v>
      </c>
      <c r="L659" s="115">
        <f t="shared" si="30"/>
        <v>0.37861873226111636</v>
      </c>
      <c r="M659" s="96">
        <f>IF($B659="Область","",SUM('Дані з ДІСО'!J659:L659)/K659)</f>
        <v>0.39714285714285713</v>
      </c>
      <c r="N659" s="9" t="str">
        <f>IF($B659="Область","",VLOOKUP(100*J659/I659,Параметри!$B$39:$C$53,2,TRUE))</f>
        <v>9. 26-43</v>
      </c>
      <c r="O659" s="9" t="str">
        <f>IF($B659="Область","",VLOOKUP(M659,Параметри!$B$21:$C$35,2,TRUE))</f>
        <v>1. 0-1</v>
      </c>
      <c r="P659" s="9">
        <f t="shared" si="31"/>
        <v>9</v>
      </c>
      <c r="Q659" s="9">
        <f t="shared" si="32"/>
        <v>1</v>
      </c>
      <c r="R659" s="116">
        <v>16</v>
      </c>
      <c r="S659" s="117">
        <f>IF(C659="Область",Параметри!$K$47,IF(C659="Київ",Параметри!$K$48,IF(L659&lt;Параметри!$I$42,Параметри!$K$42,IF(L659&lt;Параметри!$I$43,Параметри!$K$43,IF(L659&lt;Параметри!$I$44,Параметри!$K$44,IF(L659&lt;Параметри!$I$45,Параметри!$K$45,Параметри!$K$46))))))</f>
        <v>0.33</v>
      </c>
      <c r="T659" s="97">
        <f>IF($B659="Область",Параметри!K$63,IF($R659&lt;Параметри!$G$59,Параметри!K$58,IF($R659&lt;Параметри!$G$60,Параметри!K$59,IF($R659&lt;Параметри!$G$61,Параметри!K$60,IF($R659&lt;Параметри!$G$62,Параметри!K$61,Параметри!K$62)))))</f>
        <v>1.7000000000000001E-2</v>
      </c>
      <c r="U659" s="97">
        <f>IF($B659="Область",Параметри!L$63,IF($R659&lt;Параметри!$G$59,Параметри!L$58,IF($R659&lt;Параметри!$G$60,Параметри!L$59,IF($R659&lt;Параметри!$G$61,Параметри!L$60,IF($R659&lt;Параметри!$G$62,Параметри!L$61,Параметри!L$62)))))</f>
        <v>4.7E-2</v>
      </c>
      <c r="V659" s="98">
        <f>IF(OR(SUM('Дані з ДІСО'!G659:I659)=0,Розрахунки!H659=0),"",Розрахунки!H659/SUM('Дані з ДІСО'!G659:I659))</f>
        <v>19.857142857142858</v>
      </c>
      <c r="W659" s="9">
        <v>2021</v>
      </c>
      <c r="X659" s="9">
        <v>16.5</v>
      </c>
      <c r="Y659" s="9">
        <v>15</v>
      </c>
      <c r="Z659" s="9" t="s">
        <v>4536</v>
      </c>
      <c r="AA659" s="99">
        <v>16</v>
      </c>
      <c r="AB659" s="9" t="str">
        <f>IF('Коефіцієнти АТО'!C659="Область","",'Коефіцієнти АТО'!D659)</f>
        <v>Луганська</v>
      </c>
      <c r="AC659" s="9"/>
    </row>
    <row r="660" spans="1:29" ht="15" customHeight="1">
      <c r="A660" s="9">
        <v>659</v>
      </c>
      <c r="B660" s="9" t="s">
        <v>3176</v>
      </c>
      <c r="C660" s="9" t="s">
        <v>3146</v>
      </c>
      <c r="D660" s="9" t="s">
        <v>3750</v>
      </c>
      <c r="E660" s="9" t="s">
        <v>78</v>
      </c>
      <c r="F660" s="9" t="s">
        <v>1385</v>
      </c>
      <c r="G660" s="9" t="s">
        <v>3770</v>
      </c>
      <c r="H660" s="9" t="s">
        <v>1384</v>
      </c>
      <c r="I660" s="9">
        <v>115641</v>
      </c>
      <c r="J660" s="9">
        <v>5652</v>
      </c>
      <c r="K660" s="9">
        <v>706.1</v>
      </c>
      <c r="L660" s="115">
        <f t="shared" si="30"/>
        <v>4.88753988637248E-2</v>
      </c>
      <c r="M660" s="96">
        <f>IF($B660="Область","",SUM('Дані з ДІСО'!J660:L660)/K660)</f>
        <v>11.069253646792239</v>
      </c>
      <c r="N660" s="9" t="str">
        <f>IF($B660="Область","",VLOOKUP(100*J660/I660,Параметри!$B$39:$C$53,2,TRUE))</f>
        <v>15. 0-9</v>
      </c>
      <c r="O660" s="9" t="str">
        <f>IF($B660="Область","",VLOOKUP(M660,Параметри!$B$21:$C$35,2,TRUE))</f>
        <v>11. 10,2-15</v>
      </c>
      <c r="P660" s="9">
        <f t="shared" si="31"/>
        <v>15</v>
      </c>
      <c r="Q660" s="9">
        <f t="shared" si="32"/>
        <v>11</v>
      </c>
      <c r="R660" s="116">
        <v>25</v>
      </c>
      <c r="S660" s="117">
        <f>IF(C660="Область",Параметри!$K$47,IF(C660="Київ",Параметри!$K$48,IF(L660&lt;Параметри!$I$42,Параметри!$K$42,IF(L660&lt;Параметри!$I$43,Параметри!$K$43,IF(L660&lt;Параметри!$I$44,Параметри!$K$44,IF(L660&lt;Параметри!$I$45,Параметри!$K$45,Параметри!$K$46))))))</f>
        <v>0.23</v>
      </c>
      <c r="T660" s="97">
        <f>IF($B660="Область",Параметри!K$63,IF($R660&lt;Параметри!$G$59,Параметри!K$58,IF($R660&lt;Параметри!$G$60,Параметри!K$59,IF($R660&lt;Параметри!$G$61,Параметри!K$60,IF($R660&lt;Параметри!$G$62,Параметри!K$61,Параметри!K$62)))))</f>
        <v>0.125</v>
      </c>
      <c r="U660" s="97">
        <f>IF($B660="Область",Параметри!L$63,IF($R660&lt;Параметри!$G$59,Параметри!L$58,IF($R660&lt;Параметри!$G$60,Параметри!L$59,IF($R660&lt;Параметри!$G$61,Параметри!L$60,IF($R660&lt;Параметри!$G$62,Параметри!L$61,Параметри!L$62)))))</f>
        <v>4.7E-2</v>
      </c>
      <c r="V660" s="98">
        <f>IF(OR(SUM('Дані з ДІСО'!G660:I660)=0,Розрахунки!H660=0),"",Розрахунки!H660/SUM('Дані з ДІСО'!G660:I660))</f>
        <v>28.421818181818182</v>
      </c>
      <c r="W660" s="9" t="s">
        <v>3176</v>
      </c>
      <c r="X660" s="9">
        <v>24.5</v>
      </c>
      <c r="Y660" s="9">
        <v>26</v>
      </c>
      <c r="Z660" s="9" t="s">
        <v>4536</v>
      </c>
      <c r="AA660" s="99">
        <v>25</v>
      </c>
      <c r="AB660" s="9" t="str">
        <f>IF('Коефіцієнти АТО'!C660="Область","",'Коефіцієнти АТО'!D660)</f>
        <v>Луганська</v>
      </c>
      <c r="AC660" s="9"/>
    </row>
    <row r="661" spans="1:29" ht="15" customHeight="1">
      <c r="A661" s="9">
        <v>660</v>
      </c>
      <c r="B661" s="9" t="s">
        <v>3151</v>
      </c>
      <c r="C661" s="9" t="s">
        <v>3151</v>
      </c>
      <c r="D661" s="9" t="s">
        <v>3750</v>
      </c>
      <c r="E661" s="9" t="s">
        <v>29</v>
      </c>
      <c r="F661" s="9" t="s">
        <v>1387</v>
      </c>
      <c r="G661" s="9" t="s">
        <v>3771</v>
      </c>
      <c r="H661" s="9" t="s">
        <v>1386</v>
      </c>
      <c r="I661" s="9">
        <v>23237</v>
      </c>
      <c r="J661" s="9">
        <v>10732</v>
      </c>
      <c r="K661" s="9">
        <v>518.79999999999995</v>
      </c>
      <c r="L661" s="115">
        <f t="shared" si="30"/>
        <v>0.46184963635581183</v>
      </c>
      <c r="M661" s="96">
        <f>IF($B661="Область","",SUM('Дані з ДІСО'!J661:L661)/K661)</f>
        <v>0</v>
      </c>
      <c r="N661" s="9" t="str">
        <f>IF($B661="Область","",VLOOKUP(100*J661/I661,Параметри!$B$39:$C$53,2,TRUE))</f>
        <v>8. 43-49</v>
      </c>
      <c r="O661" s="9" t="str">
        <f>IF($B661="Область","",VLOOKUP(M661,Параметри!$B$21:$C$35,2,TRUE))</f>
        <v>1. 0-1</v>
      </c>
      <c r="P661" s="9">
        <f t="shared" si="31"/>
        <v>8</v>
      </c>
      <c r="Q661" s="9">
        <f t="shared" si="32"/>
        <v>1</v>
      </c>
      <c r="R661" s="116">
        <v>15</v>
      </c>
      <c r="S661" s="117">
        <f>IF(C661="Область",Параметри!$K$47,IF(C661="Київ",Параметри!$K$48,IF(L661&lt;Параметри!$I$42,Параметри!$K$42,IF(L661&lt;Параметри!$I$43,Параметри!$K$43,IF(L661&lt;Параметри!$I$44,Параметри!$K$44,IF(L661&lt;Параметри!$I$45,Параметри!$K$45,Параметри!$K$46))))))</f>
        <v>0.43</v>
      </c>
      <c r="T661" s="97">
        <f>IF($B661="Область",Параметри!K$63,IF($R661&lt;Параметри!$G$59,Параметри!K$58,IF($R661&lt;Параметри!$G$60,Параметри!K$59,IF($R661&lt;Параметри!$G$61,Параметри!K$60,IF($R661&lt;Параметри!$G$62,Параметри!K$61,Параметри!K$62)))))</f>
        <v>1.7000000000000001E-2</v>
      </c>
      <c r="U661" s="97">
        <f>IF($B661="Область",Параметри!L$63,IF($R661&lt;Параметри!$G$59,Параметри!L$58,IF($R661&lt;Параметри!$G$60,Параметри!L$59,IF($R661&lt;Параметри!$G$61,Параметри!L$60,IF($R661&lt;Параметри!$G$62,Параметри!L$61,Параметри!L$62)))))</f>
        <v>4.7E-2</v>
      </c>
      <c r="V661" s="98" t="str">
        <f>IF(OR(SUM('Дані з ДІСО'!G661:I661)=0,Розрахунки!H661=0),"",Розрахунки!H661/SUM('Дані з ДІСО'!G661:I661))</f>
        <v/>
      </c>
      <c r="W661" s="9">
        <v>2021</v>
      </c>
      <c r="X661" s="9">
        <v>15.5</v>
      </c>
      <c r="Y661" s="9">
        <v>14</v>
      </c>
      <c r="Z661" s="9" t="s">
        <v>4536</v>
      </c>
      <c r="AA661" s="99">
        <v>15</v>
      </c>
      <c r="AB661" s="9" t="str">
        <f>IF('Коефіцієнти АТО'!C661="Область","",'Коефіцієнти АТО'!D661)</f>
        <v>Луганська</v>
      </c>
      <c r="AC661" s="9"/>
    </row>
    <row r="662" spans="1:29" ht="15" customHeight="1">
      <c r="A662" s="9">
        <v>661</v>
      </c>
      <c r="B662" s="9" t="s">
        <v>3145</v>
      </c>
      <c r="C662" s="9" t="s">
        <v>3146</v>
      </c>
      <c r="D662" s="9" t="s">
        <v>3750</v>
      </c>
      <c r="E662" s="9" t="s">
        <v>21</v>
      </c>
      <c r="F662" s="9" t="s">
        <v>1389</v>
      </c>
      <c r="G662" s="9" t="s">
        <v>3772</v>
      </c>
      <c r="H662" s="9" t="s">
        <v>1388</v>
      </c>
      <c r="I662" s="9">
        <v>28458</v>
      </c>
      <c r="J662" s="9">
        <v>12191</v>
      </c>
      <c r="K662" s="9">
        <v>738</v>
      </c>
      <c r="L662" s="115">
        <f t="shared" si="30"/>
        <v>0.42838569119404035</v>
      </c>
      <c r="M662" s="96">
        <f>IF($B662="Область","",SUM('Дані з ДІСО'!J662:L662)/K662)</f>
        <v>0.76287262872628725</v>
      </c>
      <c r="N662" s="9" t="str">
        <f>IF($B662="Область","",VLOOKUP(100*J662/I662,Параметри!$B$39:$C$53,2,TRUE))</f>
        <v>9. 26-43</v>
      </c>
      <c r="O662" s="9" t="str">
        <f>IF($B662="Область","",VLOOKUP(M662,Параметри!$B$21:$C$35,2,TRUE))</f>
        <v>1. 0-1</v>
      </c>
      <c r="P662" s="9">
        <f t="shared" si="31"/>
        <v>9</v>
      </c>
      <c r="Q662" s="9">
        <f t="shared" si="32"/>
        <v>1</v>
      </c>
      <c r="R662" s="116">
        <v>18</v>
      </c>
      <c r="S662" s="117">
        <f>IF(C662="Область",Параметри!$K$47,IF(C662="Київ",Параметри!$K$48,IF(L662&lt;Параметри!$I$42,Параметри!$K$42,IF(L662&lt;Параметри!$I$43,Параметри!$K$43,IF(L662&lt;Параметри!$I$44,Параметри!$K$44,IF(L662&lt;Параметри!$I$45,Параметри!$K$45,Параметри!$K$46))))))</f>
        <v>0.43</v>
      </c>
      <c r="T662" s="97">
        <f>IF($B662="Область",Параметри!K$63,IF($R662&lt;Параметри!$G$59,Параметри!K$58,IF($R662&lt;Параметри!$G$60,Параметри!K$59,IF($R662&lt;Параметри!$G$61,Параметри!K$60,IF($R662&lt;Параметри!$G$62,Параметри!K$61,Параметри!K$62)))))</f>
        <v>1.7000000000000001E-2</v>
      </c>
      <c r="U662" s="97">
        <f>IF($B662="Область",Параметри!L$63,IF($R662&lt;Параметри!$G$59,Параметри!L$58,IF($R662&lt;Параметри!$G$60,Параметри!L$59,IF($R662&lt;Параметри!$G$61,Параметри!L$60,IF($R662&lt;Параметри!$G$62,Параметри!L$61,Параметри!L$62)))))</f>
        <v>4.7E-2</v>
      </c>
      <c r="V662" s="98">
        <f>IF(OR(SUM('Дані з ДІСО'!G662:I662)=0,Розрахунки!H662=0),"",Розрахунки!H662/SUM('Дані з ДІСО'!G662:I662))</f>
        <v>26.80952380952381</v>
      </c>
      <c r="W662" s="9">
        <v>2021</v>
      </c>
      <c r="X662" s="9">
        <v>18</v>
      </c>
      <c r="Y662" s="9">
        <v>17</v>
      </c>
      <c r="Z662" s="9" t="s">
        <v>4535</v>
      </c>
      <c r="AA662" s="99">
        <v>18</v>
      </c>
      <c r="AB662" s="9" t="str">
        <f>IF('Коефіцієнти АТО'!C662="Область","",'Коефіцієнти АТО'!D662)</f>
        <v>Луганська</v>
      </c>
      <c r="AC662" s="9"/>
    </row>
    <row r="663" spans="1:29" ht="15" customHeight="1">
      <c r="A663" s="9">
        <v>662</v>
      </c>
      <c r="B663" s="9" t="s">
        <v>3148</v>
      </c>
      <c r="C663" s="9" t="s">
        <v>3148</v>
      </c>
      <c r="D663" s="9" t="s">
        <v>3750</v>
      </c>
      <c r="E663" s="9" t="s">
        <v>24</v>
      </c>
      <c r="F663" s="9" t="s">
        <v>862</v>
      </c>
      <c r="G663" s="9" t="s">
        <v>3315</v>
      </c>
      <c r="H663" s="9" t="s">
        <v>1390</v>
      </c>
      <c r="I663" s="9">
        <v>6652</v>
      </c>
      <c r="J663" s="9">
        <v>6652</v>
      </c>
      <c r="K663" s="9">
        <v>589.70000000000005</v>
      </c>
      <c r="L663" s="115">
        <f t="shared" si="30"/>
        <v>1</v>
      </c>
      <c r="M663" s="96">
        <f>IF($B663="Область","",SUM('Дані з ДІСО'!J663:L663)/K663)</f>
        <v>0</v>
      </c>
      <c r="N663" s="9" t="str">
        <f>IF($B663="Область","",VLOOKUP(100*J663/I663,Параметри!$B$39:$C$53,2,TRUE))</f>
        <v>1. 100%</v>
      </c>
      <c r="O663" s="9" t="str">
        <f>IF($B663="Область","",VLOOKUP(M663,Параметри!$B$21:$C$35,2,TRUE))</f>
        <v>1. 0-1</v>
      </c>
      <c r="P663" s="9">
        <f t="shared" si="31"/>
        <v>1</v>
      </c>
      <c r="Q663" s="9">
        <f t="shared" si="32"/>
        <v>1</v>
      </c>
      <c r="R663" s="116">
        <v>10</v>
      </c>
      <c r="S663" s="117">
        <f>IF(C663="Область",Параметри!$K$47,IF(C663="Київ",Параметри!$K$48,IF(L663&lt;Параметри!$I$42,Параметри!$K$42,IF(L663&lt;Параметри!$I$43,Параметри!$K$43,IF(L663&lt;Параметри!$I$44,Параметри!$K$44,IF(L663&lt;Параметри!$I$45,Параметри!$K$45,Параметри!$K$46))))))</f>
        <v>0.53</v>
      </c>
      <c r="T663" s="97">
        <f>IF($B663="Область",Параметри!K$63,IF($R663&lt;Параметри!$G$59,Параметри!K$58,IF($R663&lt;Параметри!$G$60,Параметри!K$59,IF($R663&lt;Параметри!$G$61,Параметри!K$60,IF($R663&lt;Параметри!$G$62,Параметри!K$61,Параметри!K$62)))))</f>
        <v>1.7000000000000001E-2</v>
      </c>
      <c r="U663" s="97">
        <f>IF($B663="Область",Параметри!L$63,IF($R663&lt;Параметри!$G$59,Параметри!L$58,IF($R663&lt;Параметри!$G$60,Параметри!L$59,IF($R663&lt;Параметри!$G$61,Параметри!L$60,IF($R663&lt;Параметри!$G$62,Параметри!L$61,Параметри!L$62)))))</f>
        <v>4.7E-2</v>
      </c>
      <c r="V663" s="98" t="str">
        <f>IF(OR(SUM('Дані з ДІСО'!G663:I663)=0,Розрахунки!H663=0),"",Розрахунки!H663/SUM('Дані з ДІСО'!G663:I663))</f>
        <v/>
      </c>
      <c r="W663" s="9">
        <v>2021</v>
      </c>
      <c r="X663" s="9">
        <v>10</v>
      </c>
      <c r="Y663" s="9">
        <v>10</v>
      </c>
      <c r="Z663" s="9" t="s">
        <v>4535</v>
      </c>
      <c r="AA663" s="99">
        <v>10</v>
      </c>
      <c r="AB663" s="9" t="str">
        <f>IF('Коефіцієнти АТО'!C663="Область","",'Коефіцієнти АТО'!D663)</f>
        <v>Луганська</v>
      </c>
      <c r="AC663" s="9"/>
    </row>
    <row r="664" spans="1:29" ht="15" customHeight="1">
      <c r="A664" s="9">
        <v>663</v>
      </c>
      <c r="B664" s="9" t="s">
        <v>3145</v>
      </c>
      <c r="C664" s="9" t="s">
        <v>3146</v>
      </c>
      <c r="D664" s="9" t="s">
        <v>3750</v>
      </c>
      <c r="E664" s="9" t="s">
        <v>21</v>
      </c>
      <c r="F664" s="9" t="s">
        <v>1392</v>
      </c>
      <c r="G664" s="9" t="s">
        <v>3773</v>
      </c>
      <c r="H664" s="9" t="s">
        <v>1391</v>
      </c>
      <c r="I664" s="9">
        <v>20922</v>
      </c>
      <c r="J664" s="9">
        <v>4739</v>
      </c>
      <c r="K664" s="9">
        <v>469.2</v>
      </c>
      <c r="L664" s="115">
        <f t="shared" si="30"/>
        <v>0.22650798202848677</v>
      </c>
      <c r="M664" s="96">
        <f>IF($B664="Область","",SUM('Дані з ДІСО'!J664:L664)/K664)</f>
        <v>0.30477408354646207</v>
      </c>
      <c r="N664" s="9" t="str">
        <f>IF($B664="Область","",VLOOKUP(100*J664/I664,Параметри!$B$39:$C$53,2,TRUE))</f>
        <v>11. 22-23</v>
      </c>
      <c r="O664" s="9" t="str">
        <f>IF($B664="Область","",VLOOKUP(M664,Параметри!$B$21:$C$35,2,TRUE))</f>
        <v>1. 0-1</v>
      </c>
      <c r="P664" s="9">
        <f t="shared" si="31"/>
        <v>11</v>
      </c>
      <c r="Q664" s="9">
        <f t="shared" si="32"/>
        <v>1</v>
      </c>
      <c r="R664" s="116">
        <v>18</v>
      </c>
      <c r="S664" s="117">
        <f>IF(C664="Область",Параметри!$K$47,IF(C664="Київ",Параметри!$K$48,IF(L664&lt;Параметри!$I$42,Параметри!$K$42,IF(L664&lt;Параметри!$I$43,Параметри!$K$43,IF(L664&lt;Параметри!$I$44,Параметри!$K$44,IF(L664&lt;Параметри!$I$45,Параметри!$K$45,Параметри!$K$46))))))</f>
        <v>0.33</v>
      </c>
      <c r="T664" s="97">
        <f>IF($B664="Область",Параметри!K$63,IF($R664&lt;Параметри!$G$59,Параметри!K$58,IF($R664&lt;Параметри!$G$60,Параметри!K$59,IF($R664&lt;Параметри!$G$61,Параметри!K$60,IF($R664&lt;Параметри!$G$62,Параметри!K$61,Параметри!K$62)))))</f>
        <v>1.7000000000000001E-2</v>
      </c>
      <c r="U664" s="97">
        <f>IF($B664="Область",Параметри!L$63,IF($R664&lt;Параметри!$G$59,Параметри!L$58,IF($R664&lt;Параметри!$G$60,Параметри!L$59,IF($R664&lt;Параметри!$G$61,Параметри!L$60,IF($R664&lt;Параметри!$G$62,Параметри!L$61,Параметри!L$62)))))</f>
        <v>4.7E-2</v>
      </c>
      <c r="V664" s="98">
        <f>IF(OR(SUM('Дані з ДІСО'!G664:I664)=0,Розрахунки!H664=0),"",Розрахунки!H664/SUM('Дані з ДІСО'!G664:I664))</f>
        <v>13</v>
      </c>
      <c r="W664" s="9">
        <v>2021</v>
      </c>
      <c r="X664" s="9">
        <v>18</v>
      </c>
      <c r="Y664" s="9">
        <v>17</v>
      </c>
      <c r="Z664" s="9" t="s">
        <v>4535</v>
      </c>
      <c r="AA664" s="99">
        <v>18</v>
      </c>
      <c r="AB664" s="9" t="str">
        <f>IF('Коефіцієнти АТО'!C664="Область","",'Коефіцієнти АТО'!D664)</f>
        <v>Луганська</v>
      </c>
      <c r="AC664" s="9"/>
    </row>
    <row r="665" spans="1:29" ht="15" customHeight="1">
      <c r="A665" s="9">
        <v>664</v>
      </c>
      <c r="B665" s="9" t="s">
        <v>3097</v>
      </c>
      <c r="C665" s="9" t="s">
        <v>3097</v>
      </c>
      <c r="D665" s="9" t="s">
        <v>3774</v>
      </c>
      <c r="E665" s="9" t="s">
        <v>15</v>
      </c>
      <c r="F665" s="9" t="s">
        <v>1397</v>
      </c>
      <c r="G665" s="9" t="s">
        <v>3125</v>
      </c>
      <c r="H665" s="9" t="s">
        <v>1396</v>
      </c>
      <c r="I665" s="9"/>
      <c r="J665" s="9"/>
      <c r="K665" s="9" t="s">
        <v>4534</v>
      </c>
      <c r="L665" s="115" t="str">
        <f t="shared" si="30"/>
        <v/>
      </c>
      <c r="M665" s="96" t="str">
        <f>IF($B665="Область","",SUM('Дані з ДІСО'!J665:L665)/K665)</f>
        <v/>
      </c>
      <c r="N665" s="9" t="str">
        <f>IF($B665="Область","",VLOOKUP(100*J665/I665,Параметри!$B$39:$C$53,2,TRUE))</f>
        <v/>
      </c>
      <c r="O665" s="9" t="str">
        <f>IF($B665="Область","",VLOOKUP(M665,Параметри!$B$21:$C$35,2,TRUE))</f>
        <v/>
      </c>
      <c r="P665" s="9" t="str">
        <f t="shared" si="31"/>
        <v/>
      </c>
      <c r="Q665" s="9" t="str">
        <f t="shared" si="32"/>
        <v/>
      </c>
      <c r="R665" s="116">
        <v>20</v>
      </c>
      <c r="S665" s="117">
        <f>IF(C665="Область",Параметри!$K$47,IF(C665="Київ",Параметри!$K$48,IF(L665&lt;Параметри!$I$42,Параметри!$K$42,IF(L665&lt;Параметри!$I$43,Параметри!$K$43,IF(L665&lt;Параметри!$I$44,Параметри!$K$44,IF(L665&lt;Параметри!$I$45,Параметри!$K$45,Параметри!$K$46))))))</f>
        <v>0.23</v>
      </c>
      <c r="T665" s="97">
        <f>IF($B665="Область",Параметри!K$63,IF($R665&lt;Параметри!$G$59,Параметри!K$58,IF($R665&lt;Параметри!$G$60,Параметри!K$59,IF($R665&lt;Параметри!$G$61,Параметри!K$60,IF($R665&lt;Параметри!$G$62,Параметри!K$61,Параметри!K$62)))))</f>
        <v>7.0000000000000007E-2</v>
      </c>
      <c r="U665" s="97">
        <f>IF($B665="Область",Параметри!L$63,IF($R665&lt;Параметри!$G$59,Параметри!L$58,IF($R665&lt;Параметри!$G$60,Параметри!L$59,IF($R665&lt;Параметри!$G$61,Параметри!L$60,IF($R665&lt;Параметри!$G$62,Параметри!L$61,Параметри!L$62)))))</f>
        <v>0.10100000000000001</v>
      </c>
      <c r="V665" s="98">
        <f>IF(OR(SUM('Дані з ДІСО'!G665:I665)=0,Розрахунки!H665=0),"",Розрахунки!H665/SUM('Дані з ДІСО'!G665:I665))</f>
        <v>19.649484536082475</v>
      </c>
      <c r="W665" s="9" t="s">
        <v>3097</v>
      </c>
      <c r="X665" s="9">
        <v>20</v>
      </c>
      <c r="Y665" s="9">
        <v>20</v>
      </c>
      <c r="Z665" s="9" t="s">
        <v>4535</v>
      </c>
      <c r="AA665" s="99">
        <v>20</v>
      </c>
      <c r="AB665" s="9" t="str">
        <f>IF('Коефіцієнти АТО'!C665="Область","",'Коефіцієнти АТО'!D665)</f>
        <v/>
      </c>
      <c r="AC665" s="9"/>
    </row>
    <row r="666" spans="1:29" ht="15" customHeight="1">
      <c r="A666" s="9">
        <v>665</v>
      </c>
      <c r="B666" s="9" t="s">
        <v>3148</v>
      </c>
      <c r="C666" s="9" t="s">
        <v>3148</v>
      </c>
      <c r="D666" s="9" t="s">
        <v>3774</v>
      </c>
      <c r="E666" s="9" t="s">
        <v>24</v>
      </c>
      <c r="F666" s="9" t="s">
        <v>1401</v>
      </c>
      <c r="G666" s="9" t="s">
        <v>3775</v>
      </c>
      <c r="H666" s="9" t="s">
        <v>1400</v>
      </c>
      <c r="I666" s="9">
        <v>17999</v>
      </c>
      <c r="J666" s="9">
        <v>17999</v>
      </c>
      <c r="K666" s="9">
        <v>218.8</v>
      </c>
      <c r="L666" s="115">
        <f t="shared" si="30"/>
        <v>1</v>
      </c>
      <c r="M666" s="96">
        <f>IF($B666="Область","",SUM('Дані з ДІСО'!J666:L666)/K666)</f>
        <v>9.2413162705667276</v>
      </c>
      <c r="N666" s="9" t="str">
        <f>IF($B666="Область","",VLOOKUP(100*J666/I666,Параметри!$B$39:$C$53,2,TRUE))</f>
        <v>1. 100%</v>
      </c>
      <c r="O666" s="9" t="str">
        <f>IF($B666="Область","",VLOOKUP(M666,Параметри!$B$21:$C$35,2,TRUE))</f>
        <v>10. 7-10,2</v>
      </c>
      <c r="P666" s="9">
        <f t="shared" si="31"/>
        <v>1</v>
      </c>
      <c r="Q666" s="9">
        <f t="shared" si="32"/>
        <v>10</v>
      </c>
      <c r="R666" s="116">
        <v>14</v>
      </c>
      <c r="S666" s="117">
        <f>IF(C666="Область",Параметри!$K$47,IF(C666="Київ",Параметри!$K$48,IF(L666&lt;Параметри!$I$42,Параметри!$K$42,IF(L666&lt;Параметри!$I$43,Параметри!$K$43,IF(L666&lt;Параметри!$I$44,Параметри!$K$44,IF(L666&lt;Параметри!$I$45,Параметри!$K$45,Параметри!$K$46))))))</f>
        <v>0.53</v>
      </c>
      <c r="T666" s="97">
        <f>IF($B666="Область",Параметри!K$63,IF($R666&lt;Параметри!$G$59,Параметри!K$58,IF($R666&lt;Параметри!$G$60,Параметри!K$59,IF($R666&lt;Параметри!$G$61,Параметри!K$60,IF($R666&lt;Параметри!$G$62,Параметри!K$61,Параметри!K$62)))))</f>
        <v>1.7000000000000001E-2</v>
      </c>
      <c r="U666" s="97">
        <f>IF($B666="Область",Параметри!L$63,IF($R666&lt;Параметри!$G$59,Параметри!L$58,IF($R666&lt;Параметри!$G$60,Параметри!L$59,IF($R666&lt;Параметри!$G$61,Параметри!L$60,IF($R666&lt;Параметри!$G$62,Параметри!L$61,Параметри!L$62)))))</f>
        <v>4.7E-2</v>
      </c>
      <c r="V666" s="98">
        <f>IF(OR(SUM('Дані з ДІСО'!G666:I666)=0,Розрахунки!H666=0),"",Розрахунки!H666/SUM('Дані з ДІСО'!G666:I666))</f>
        <v>13.849315068493151</v>
      </c>
      <c r="W666" s="9">
        <v>2016</v>
      </c>
      <c r="X666" s="9">
        <v>15.5</v>
      </c>
      <c r="Y666" s="9">
        <v>13</v>
      </c>
      <c r="Z666" s="9" t="s">
        <v>4536</v>
      </c>
      <c r="AA666" s="99">
        <v>14</v>
      </c>
      <c r="AB666" s="9" t="str">
        <f>IF('Коефіцієнти АТО'!C666="Область","",'Коефіцієнти АТО'!D666)</f>
        <v>Львівська</v>
      </c>
      <c r="AC666" s="9"/>
    </row>
    <row r="667" spans="1:29" ht="15" customHeight="1">
      <c r="A667" s="9">
        <v>666</v>
      </c>
      <c r="B667" s="9" t="s">
        <v>3151</v>
      </c>
      <c r="C667" s="9" t="s">
        <v>3151</v>
      </c>
      <c r="D667" s="9" t="s">
        <v>3774</v>
      </c>
      <c r="E667" s="9" t="s">
        <v>29</v>
      </c>
      <c r="F667" s="9" t="s">
        <v>1403</v>
      </c>
      <c r="G667" s="9" t="s">
        <v>3776</v>
      </c>
      <c r="H667" s="9" t="s">
        <v>1402</v>
      </c>
      <c r="I667" s="9">
        <v>7118</v>
      </c>
      <c r="J667" s="9">
        <v>3111</v>
      </c>
      <c r="K667" s="9">
        <v>106</v>
      </c>
      <c r="L667" s="115">
        <f t="shared" si="30"/>
        <v>0.4370609721831975</v>
      </c>
      <c r="M667" s="96">
        <f>IF($B667="Область","",SUM('Дані з ДІСО'!J667:L667)/K667)</f>
        <v>6.2924528301886795</v>
      </c>
      <c r="N667" s="9" t="str">
        <f>IF($B667="Область","",VLOOKUP(100*J667/I667,Параметри!$B$39:$C$53,2,TRUE))</f>
        <v>8. 43-49</v>
      </c>
      <c r="O667" s="9" t="str">
        <f>IF($B667="Область","",VLOOKUP(M667,Параметри!$B$21:$C$35,2,TRUE))</f>
        <v>9. 5,8-7</v>
      </c>
      <c r="P667" s="9">
        <f t="shared" si="31"/>
        <v>8</v>
      </c>
      <c r="Q667" s="9">
        <f t="shared" si="32"/>
        <v>9</v>
      </c>
      <c r="R667" s="116">
        <v>16</v>
      </c>
      <c r="S667" s="117">
        <f>IF(C667="Область",Параметри!$K$47,IF(C667="Київ",Параметри!$K$48,IF(L667&lt;Параметри!$I$42,Параметри!$K$42,IF(L667&lt;Параметри!$I$43,Параметри!$K$43,IF(L667&lt;Параметри!$I$44,Параметри!$K$44,IF(L667&lt;Параметри!$I$45,Параметри!$K$45,Параметри!$K$46))))))</f>
        <v>0.43</v>
      </c>
      <c r="T667" s="97">
        <f>IF($B667="Область",Параметри!K$63,IF($R667&lt;Параметри!$G$59,Параметри!K$58,IF($R667&lt;Параметри!$G$60,Параметри!K$59,IF($R667&lt;Параметри!$G$61,Параметри!K$60,IF($R667&lt;Параметри!$G$62,Параметри!K$61,Параметри!K$62)))))</f>
        <v>1.7000000000000001E-2</v>
      </c>
      <c r="U667" s="97">
        <f>IF($B667="Область",Параметри!L$63,IF($R667&lt;Параметри!$G$59,Параметри!L$58,IF($R667&lt;Параметри!$G$60,Параметри!L$59,IF($R667&lt;Параметри!$G$61,Параметри!L$60,IF($R667&lt;Параметри!$G$62,Параметри!L$61,Параметри!L$62)))))</f>
        <v>4.7E-2</v>
      </c>
      <c r="V667" s="98">
        <f>IF(OR(SUM('Дані з ДІСО'!G667:I667)=0,Розрахунки!H667=0),"",Розрахунки!H667/SUM('Дані з ДІСО'!G667:I667))</f>
        <v>13.612244897959183</v>
      </c>
      <c r="W667" s="9">
        <v>2016</v>
      </c>
      <c r="X667" s="9">
        <v>18</v>
      </c>
      <c r="Y667" s="9">
        <v>15</v>
      </c>
      <c r="Z667" s="9" t="s">
        <v>4536</v>
      </c>
      <c r="AA667" s="99">
        <v>16</v>
      </c>
      <c r="AB667" s="9" t="str">
        <f>IF('Коефіцієнти АТО'!C667="Область","",'Коефіцієнти АТО'!D667)</f>
        <v>Львівська</v>
      </c>
      <c r="AC667" s="9"/>
    </row>
    <row r="668" spans="1:29" ht="15" customHeight="1">
      <c r="A668" s="9">
        <v>667</v>
      </c>
      <c r="B668" s="9" t="s">
        <v>3148</v>
      </c>
      <c r="C668" s="9" t="s">
        <v>3148</v>
      </c>
      <c r="D668" s="9" t="s">
        <v>3774</v>
      </c>
      <c r="E668" s="9" t="s">
        <v>24</v>
      </c>
      <c r="F668" s="9" t="s">
        <v>1405</v>
      </c>
      <c r="G668" s="9" t="s">
        <v>3777</v>
      </c>
      <c r="H668" s="9" t="s">
        <v>1404</v>
      </c>
      <c r="I668" s="9">
        <v>6242</v>
      </c>
      <c r="J668" s="9">
        <v>6242</v>
      </c>
      <c r="K668" s="9">
        <v>239.9</v>
      </c>
      <c r="L668" s="115">
        <f t="shared" si="30"/>
        <v>1</v>
      </c>
      <c r="M668" s="96">
        <f>IF($B668="Область","",SUM('Дані з ДІСО'!J668:L668)/K668)</f>
        <v>2.7032096706961233</v>
      </c>
      <c r="N668" s="9" t="str">
        <f>IF($B668="Область","",VLOOKUP(100*J668/I668,Параметри!$B$39:$C$53,2,TRUE))</f>
        <v>1. 100%</v>
      </c>
      <c r="O668" s="9" t="str">
        <f>IF($B668="Область","",VLOOKUP(M668,Параметри!$B$21:$C$35,2,TRUE))</f>
        <v>4. 2,1-3</v>
      </c>
      <c r="P668" s="9">
        <f t="shared" si="31"/>
        <v>1</v>
      </c>
      <c r="Q668" s="9">
        <f t="shared" si="32"/>
        <v>4</v>
      </c>
      <c r="R668" s="116">
        <v>13</v>
      </c>
      <c r="S668" s="117">
        <f>IF(C668="Область",Параметри!$K$47,IF(C668="Київ",Параметри!$K$48,IF(L668&lt;Параметри!$I$42,Параметри!$K$42,IF(L668&lt;Параметри!$I$43,Параметри!$K$43,IF(L668&lt;Параметри!$I$44,Параметри!$K$44,IF(L668&lt;Параметри!$I$45,Параметри!$K$45,Параметри!$K$46))))))</f>
        <v>0.53</v>
      </c>
      <c r="T668" s="97">
        <f>IF($B668="Область",Параметри!K$63,IF($R668&lt;Параметри!$G$59,Параметри!K$58,IF($R668&lt;Параметри!$G$60,Параметри!K$59,IF($R668&lt;Параметри!$G$61,Параметри!K$60,IF($R668&lt;Параметри!$G$62,Параметри!K$61,Параметри!K$62)))))</f>
        <v>1.7000000000000001E-2</v>
      </c>
      <c r="U668" s="97">
        <f>IF($B668="Область",Параметри!L$63,IF($R668&lt;Параметри!$G$59,Параметри!L$58,IF($R668&lt;Параметри!$G$60,Параметри!L$59,IF($R668&lt;Параметри!$G$61,Параметри!L$60,IF($R668&lt;Параметри!$G$62,Параметри!L$61,Параметри!L$62)))))</f>
        <v>4.7E-2</v>
      </c>
      <c r="V668" s="98">
        <f>IF(OR(SUM('Дані з ДІСО'!G668:I668)=0,Розрахунки!H668=0),"",Розрахунки!H668/SUM('Дані з ДІСО'!G668:I668))</f>
        <v>11.37719298245614</v>
      </c>
      <c r="W668" s="9">
        <v>2016</v>
      </c>
      <c r="X668" s="9">
        <v>13</v>
      </c>
      <c r="Y668" s="9">
        <v>12</v>
      </c>
      <c r="Z668" s="9" t="s">
        <v>4535</v>
      </c>
      <c r="AA668" s="99">
        <v>13</v>
      </c>
      <c r="AB668" s="9" t="str">
        <f>IF('Коефіцієнти АТО'!C668="Область","",'Коефіцієнти АТО'!D668)</f>
        <v>Львівська</v>
      </c>
      <c r="AC668" s="9"/>
    </row>
    <row r="669" spans="1:29" ht="15" customHeight="1">
      <c r="A669" s="9">
        <v>668</v>
      </c>
      <c r="B669" s="9" t="s">
        <v>3145</v>
      </c>
      <c r="C669" s="9" t="s">
        <v>3146</v>
      </c>
      <c r="D669" s="9" t="s">
        <v>3774</v>
      </c>
      <c r="E669" s="9" t="s">
        <v>21</v>
      </c>
      <c r="F669" s="9" t="s">
        <v>1407</v>
      </c>
      <c r="G669" s="9" t="s">
        <v>3778</v>
      </c>
      <c r="H669" s="9" t="s">
        <v>1406</v>
      </c>
      <c r="I669" s="9">
        <v>14227</v>
      </c>
      <c r="J669" s="9">
        <v>8324</v>
      </c>
      <c r="K669" s="9">
        <v>260.10000000000002</v>
      </c>
      <c r="L669" s="115">
        <f t="shared" si="30"/>
        <v>0.58508469810922892</v>
      </c>
      <c r="M669" s="96">
        <f>IF($B669="Область","",SUM('Дані з ДІСО'!J669:L669)/K669)</f>
        <v>4.5367166474432903</v>
      </c>
      <c r="N669" s="9" t="str">
        <f>IF($B669="Область","",VLOOKUP(100*J669/I669,Параметри!$B$39:$C$53,2,TRUE))</f>
        <v>5. 58-63</v>
      </c>
      <c r="O669" s="9" t="str">
        <f>IF($B669="Область","",VLOOKUP(M669,Параметри!$B$21:$C$35,2,TRUE))</f>
        <v>8. 4,5-5,8</v>
      </c>
      <c r="P669" s="9">
        <f t="shared" si="31"/>
        <v>5</v>
      </c>
      <c r="Q669" s="9">
        <f t="shared" si="32"/>
        <v>8</v>
      </c>
      <c r="R669" s="116">
        <v>15.5</v>
      </c>
      <c r="S669" s="117">
        <f>IF(C669="Область",Параметри!$K$47,IF(C669="Київ",Параметри!$K$48,IF(L669&lt;Параметри!$I$42,Параметри!$K$42,IF(L669&lt;Параметри!$I$43,Параметри!$K$43,IF(L669&lt;Параметри!$I$44,Параметри!$K$44,IF(L669&lt;Параметри!$I$45,Параметри!$K$45,Параметри!$K$46))))))</f>
        <v>0.43</v>
      </c>
      <c r="T669" s="97">
        <f>IF($B669="Область",Параметри!K$63,IF($R669&lt;Параметри!$G$59,Параметри!K$58,IF($R669&lt;Параметри!$G$60,Параметри!K$59,IF($R669&lt;Параметри!$G$61,Параметри!K$60,IF($R669&lt;Параметри!$G$62,Параметри!K$61,Параметри!K$62)))))</f>
        <v>1.7000000000000001E-2</v>
      </c>
      <c r="U669" s="97">
        <f>IF($B669="Область",Параметри!L$63,IF($R669&lt;Параметри!$G$59,Параметри!L$58,IF($R669&lt;Параметри!$G$60,Параметри!L$59,IF($R669&lt;Параметри!$G$61,Параметри!L$60,IF($R669&lt;Параметри!$G$62,Параметри!L$61,Параметри!L$62)))))</f>
        <v>4.7E-2</v>
      </c>
      <c r="V669" s="98">
        <f>IF(OR(SUM('Дані з ДІСО'!G669:I669)=0,Розрахунки!H669=0),"",Розрахунки!H669/SUM('Дані з ДІСО'!G669:I669))</f>
        <v>14.567901234567902</v>
      </c>
      <c r="W669" s="9">
        <v>2016</v>
      </c>
      <c r="X669" s="9">
        <v>15.5</v>
      </c>
      <c r="Y669" s="9">
        <v>15</v>
      </c>
      <c r="Z669" s="9" t="s">
        <v>4535</v>
      </c>
      <c r="AA669" s="99">
        <v>15.5</v>
      </c>
      <c r="AB669" s="9" t="str">
        <f>IF('Коефіцієнти АТО'!C669="Область","",'Коефіцієнти АТО'!D669)</f>
        <v>Львівська</v>
      </c>
      <c r="AC669" s="9"/>
    </row>
    <row r="670" spans="1:29" ht="15" customHeight="1">
      <c r="A670" s="9">
        <v>669</v>
      </c>
      <c r="B670" s="9" t="s">
        <v>3148</v>
      </c>
      <c r="C670" s="9" t="s">
        <v>3148</v>
      </c>
      <c r="D670" s="9" t="s">
        <v>3774</v>
      </c>
      <c r="E670" s="9" t="s">
        <v>24</v>
      </c>
      <c r="F670" s="9" t="s">
        <v>1409</v>
      </c>
      <c r="G670" s="9" t="s">
        <v>3175</v>
      </c>
      <c r="H670" s="9" t="s">
        <v>1408</v>
      </c>
      <c r="I670" s="9">
        <v>7991</v>
      </c>
      <c r="J670" s="9">
        <v>7991</v>
      </c>
      <c r="K670" s="9">
        <v>189.6</v>
      </c>
      <c r="L670" s="115">
        <f t="shared" si="30"/>
        <v>1</v>
      </c>
      <c r="M670" s="96">
        <f>IF($B670="Область","",SUM('Дані з ДІСО'!J670:L670)/K670)</f>
        <v>4.462025316455696</v>
      </c>
      <c r="N670" s="9" t="str">
        <f>IF($B670="Область","",VLOOKUP(100*J670/I670,Параметри!$B$39:$C$53,2,TRUE))</f>
        <v>1. 100%</v>
      </c>
      <c r="O670" s="9" t="str">
        <f>IF($B670="Область","",VLOOKUP(M670,Параметри!$B$21:$C$35,2,TRUE))</f>
        <v>7. 4,1-4,5</v>
      </c>
      <c r="P670" s="9">
        <f t="shared" si="31"/>
        <v>1</v>
      </c>
      <c r="Q670" s="9">
        <f t="shared" si="32"/>
        <v>7</v>
      </c>
      <c r="R670" s="116">
        <v>14</v>
      </c>
      <c r="S670" s="117">
        <f>IF(C670="Область",Параметри!$K$47,IF(C670="Київ",Параметри!$K$48,IF(L670&lt;Параметри!$I$42,Параметри!$K$42,IF(L670&lt;Параметри!$I$43,Параметри!$K$43,IF(L670&lt;Параметри!$I$44,Параметри!$K$44,IF(L670&lt;Параметри!$I$45,Параметри!$K$45,Параметри!$K$46))))))</f>
        <v>0.53</v>
      </c>
      <c r="T670" s="97">
        <f>IF($B670="Область",Параметри!K$63,IF($R670&lt;Параметри!$G$59,Параметри!K$58,IF($R670&lt;Параметри!$G$60,Параметри!K$59,IF($R670&lt;Параметри!$G$61,Параметри!K$60,IF($R670&lt;Параметри!$G$62,Параметри!K$61,Параметри!K$62)))))</f>
        <v>1.7000000000000001E-2</v>
      </c>
      <c r="U670" s="97">
        <f>IF($B670="Область",Параметри!L$63,IF($R670&lt;Параметри!$G$59,Параметри!L$58,IF($R670&lt;Параметри!$G$60,Параметри!L$59,IF($R670&lt;Параметри!$G$61,Параметри!L$60,IF($R670&lt;Параметри!$G$62,Параметри!L$61,Параметри!L$62)))))</f>
        <v>4.7E-2</v>
      </c>
      <c r="V670" s="98">
        <f>IF(OR(SUM('Дані з ДІСО'!G670:I670)=0,Розрахунки!H670=0),"",Розрахунки!H670/SUM('Дані з ДІСО'!G670:I670))</f>
        <v>14.586206896551724</v>
      </c>
      <c r="W670" s="9">
        <v>2016</v>
      </c>
      <c r="X670" s="9">
        <v>14.5</v>
      </c>
      <c r="Y670" s="9">
        <v>13</v>
      </c>
      <c r="Z670" s="9" t="s">
        <v>4536</v>
      </c>
      <c r="AA670" s="99">
        <v>14</v>
      </c>
      <c r="AB670" s="9" t="str">
        <f>IF('Коефіцієнти АТО'!C670="Область","",'Коефіцієнти АТО'!D670)</f>
        <v>Львівська</v>
      </c>
      <c r="AC670" s="9"/>
    </row>
    <row r="671" spans="1:29" ht="15" customHeight="1">
      <c r="A671" s="9">
        <v>670</v>
      </c>
      <c r="B671" s="9" t="s">
        <v>3145</v>
      </c>
      <c r="C671" s="9" t="s">
        <v>3146</v>
      </c>
      <c r="D671" s="9" t="s">
        <v>3774</v>
      </c>
      <c r="E671" s="9" t="s">
        <v>21</v>
      </c>
      <c r="F671" s="9" t="s">
        <v>1411</v>
      </c>
      <c r="G671" s="9" t="s">
        <v>3779</v>
      </c>
      <c r="H671" s="9" t="s">
        <v>1410</v>
      </c>
      <c r="I671" s="9">
        <v>24402</v>
      </c>
      <c r="J671" s="9">
        <v>15294</v>
      </c>
      <c r="K671" s="9">
        <v>329</v>
      </c>
      <c r="L671" s="115">
        <f t="shared" si="30"/>
        <v>0.62675190558150973</v>
      </c>
      <c r="M671" s="96">
        <f>IF($B671="Область","",SUM('Дані з ДІСО'!J671:L671)/K671)</f>
        <v>7.1428571428571432</v>
      </c>
      <c r="N671" s="9" t="str">
        <f>IF($B671="Область","",VLOOKUP(100*J671/I671,Параметри!$B$39:$C$53,2,TRUE))</f>
        <v>5. 58-63</v>
      </c>
      <c r="O671" s="9" t="str">
        <f>IF($B671="Область","",VLOOKUP(M671,Параметри!$B$21:$C$35,2,TRUE))</f>
        <v>10. 7-10,2</v>
      </c>
      <c r="P671" s="9">
        <f t="shared" si="31"/>
        <v>5</v>
      </c>
      <c r="Q671" s="9">
        <f t="shared" si="32"/>
        <v>10</v>
      </c>
      <c r="R671" s="116">
        <v>14</v>
      </c>
      <c r="S671" s="117">
        <f>IF(C671="Область",Параметри!$K$47,IF(C671="Київ",Параметри!$K$48,IF(L671&lt;Параметри!$I$42,Параметри!$K$42,IF(L671&lt;Параметри!$I$43,Параметри!$K$43,IF(L671&lt;Параметри!$I$44,Параметри!$K$44,IF(L671&lt;Параметри!$I$45,Параметри!$K$45,Параметри!$K$46))))))</f>
        <v>0.48</v>
      </c>
      <c r="T671" s="97">
        <f>IF($B671="Область",Параметри!K$63,IF($R671&lt;Параметри!$G$59,Параметри!K$58,IF($R671&lt;Параметри!$G$60,Параметри!K$59,IF($R671&lt;Параметри!$G$61,Параметри!K$60,IF($R671&lt;Параметри!$G$62,Параметри!K$61,Параметри!K$62)))))</f>
        <v>1.7000000000000001E-2</v>
      </c>
      <c r="U671" s="97">
        <f>IF($B671="Область",Параметри!L$63,IF($R671&lt;Параметри!$G$59,Параметри!L$58,IF($R671&lt;Параметри!$G$60,Параметри!L$59,IF($R671&lt;Параметри!$G$61,Параметри!L$60,IF($R671&lt;Параметри!$G$62,Параметри!L$61,Параметри!L$62)))))</f>
        <v>4.7E-2</v>
      </c>
      <c r="V671" s="98">
        <f>IF(OR(SUM('Дані з ДІСО'!G671:I671)=0,Розрахунки!H671=0),"",Розрахунки!H671/SUM('Дані з ДІСО'!G671:I671))</f>
        <v>10.730593607305936</v>
      </c>
      <c r="W671" s="9">
        <v>2017</v>
      </c>
      <c r="X671" s="9">
        <v>16.5</v>
      </c>
      <c r="Y671" s="9">
        <v>13</v>
      </c>
      <c r="Z671" s="9" t="s">
        <v>4536</v>
      </c>
      <c r="AA671" s="99">
        <v>14</v>
      </c>
      <c r="AB671" s="9" t="str">
        <f>IF('Коефіцієнти АТО'!C671="Область","",'Коефіцієнти АТО'!D671)</f>
        <v>Львівська</v>
      </c>
      <c r="AC671" s="9"/>
    </row>
    <row r="672" spans="1:29" ht="15" customHeight="1">
      <c r="A672" s="9">
        <v>671</v>
      </c>
      <c r="B672" s="9" t="s">
        <v>3145</v>
      </c>
      <c r="C672" s="9" t="s">
        <v>3146</v>
      </c>
      <c r="D672" s="9" t="s">
        <v>3774</v>
      </c>
      <c r="E672" s="9" t="s">
        <v>21</v>
      </c>
      <c r="F672" s="9" t="s">
        <v>1413</v>
      </c>
      <c r="G672" s="9" t="s">
        <v>3780</v>
      </c>
      <c r="H672" s="9" t="s">
        <v>1412</v>
      </c>
      <c r="I672" s="9">
        <v>32055</v>
      </c>
      <c r="J672" s="9">
        <v>22867</v>
      </c>
      <c r="K672" s="9">
        <v>444.2</v>
      </c>
      <c r="L672" s="115">
        <f t="shared" si="30"/>
        <v>0.71336764935267505</v>
      </c>
      <c r="M672" s="96">
        <f>IF($B672="Область","",SUM('Дані з ДІСО'!J672:L672)/K672)</f>
        <v>8.7303016659162544</v>
      </c>
      <c r="N672" s="9" t="str">
        <f>IF($B672="Область","",VLOOKUP(100*J672/I672,Параметри!$B$39:$C$53,2,TRUE))</f>
        <v>3. 66-72</v>
      </c>
      <c r="O672" s="9" t="str">
        <f>IF($B672="Область","",VLOOKUP(M672,Параметри!$B$21:$C$35,2,TRUE))</f>
        <v>10. 7-10,2</v>
      </c>
      <c r="P672" s="9">
        <f t="shared" si="31"/>
        <v>3</v>
      </c>
      <c r="Q672" s="9">
        <f t="shared" si="32"/>
        <v>10</v>
      </c>
      <c r="R672" s="116">
        <v>15</v>
      </c>
      <c r="S672" s="117">
        <f>IF(C672="Область",Параметри!$K$47,IF(C672="Київ",Параметри!$K$48,IF(L672&lt;Параметри!$I$42,Параметри!$K$42,IF(L672&lt;Параметри!$I$43,Параметри!$K$43,IF(L672&lt;Параметри!$I$44,Параметри!$K$44,IF(L672&lt;Параметри!$I$45,Параметри!$K$45,Параметри!$K$46))))))</f>
        <v>0.48</v>
      </c>
      <c r="T672" s="97">
        <f>IF($B672="Область",Параметри!K$63,IF($R672&lt;Параметри!$G$59,Параметри!K$58,IF($R672&lt;Параметри!$G$60,Параметри!K$59,IF($R672&lt;Параметри!$G$61,Параметри!K$60,IF($R672&lt;Параметри!$G$62,Параметри!K$61,Параметри!K$62)))))</f>
        <v>1.7000000000000001E-2</v>
      </c>
      <c r="U672" s="97">
        <f>IF($B672="Область",Параметри!L$63,IF($R672&lt;Параметри!$G$59,Параметри!L$58,IF($R672&lt;Параметри!$G$60,Параметри!L$59,IF($R672&lt;Параметри!$G$61,Параметри!L$60,IF($R672&lt;Параметри!$G$62,Параметри!L$61,Параметри!L$62)))))</f>
        <v>4.7E-2</v>
      </c>
      <c r="V672" s="98">
        <f>IF(OR(SUM('Дані з ДІСО'!G672:I672)=0,Розрахунки!H672=0),"",Розрахунки!H672/SUM('Дані з ДІСО'!G672:I672))</f>
        <v>18.121495327102803</v>
      </c>
      <c r="W672" s="9">
        <v>2017</v>
      </c>
      <c r="X672" s="9">
        <v>15.5</v>
      </c>
      <c r="Y672" s="9">
        <v>14</v>
      </c>
      <c r="Z672" s="9" t="s">
        <v>4536</v>
      </c>
      <c r="AA672" s="99">
        <v>15</v>
      </c>
      <c r="AB672" s="9" t="str">
        <f>IF('Коефіцієнти АТО'!C672="Область","",'Коефіцієнти АТО'!D672)</f>
        <v>Львівська</v>
      </c>
      <c r="AC672" s="9"/>
    </row>
    <row r="673" spans="1:29" ht="15" customHeight="1">
      <c r="A673" s="9">
        <v>672</v>
      </c>
      <c r="B673" s="9" t="s">
        <v>3145</v>
      </c>
      <c r="C673" s="9" t="s">
        <v>3146</v>
      </c>
      <c r="D673" s="9" t="s">
        <v>3774</v>
      </c>
      <c r="E673" s="9" t="s">
        <v>21</v>
      </c>
      <c r="F673" s="9" t="s">
        <v>1415</v>
      </c>
      <c r="G673" s="9" t="s">
        <v>3781</v>
      </c>
      <c r="H673" s="9" t="s">
        <v>1414</v>
      </c>
      <c r="I673" s="9">
        <v>12776</v>
      </c>
      <c r="J673" s="9">
        <v>6272</v>
      </c>
      <c r="K673" s="9">
        <v>144.30000000000001</v>
      </c>
      <c r="L673" s="115">
        <f t="shared" si="30"/>
        <v>0.49092047589229804</v>
      </c>
      <c r="M673" s="96">
        <f>IF($B673="Область","",SUM('Дані з ДІСО'!J673:L673)/K673)</f>
        <v>10.682605682605681</v>
      </c>
      <c r="N673" s="9" t="str">
        <f>IF($B673="Область","",VLOOKUP(100*J673/I673,Параметри!$B$39:$C$53,2,TRUE))</f>
        <v>7. 49-53</v>
      </c>
      <c r="O673" s="9" t="str">
        <f>IF($B673="Область","",VLOOKUP(M673,Параметри!$B$21:$C$35,2,TRUE))</f>
        <v>11. 10,2-15</v>
      </c>
      <c r="P673" s="9">
        <f t="shared" si="31"/>
        <v>7</v>
      </c>
      <c r="Q673" s="9">
        <f t="shared" si="32"/>
        <v>11</v>
      </c>
      <c r="R673" s="116">
        <v>18.5</v>
      </c>
      <c r="S673" s="117">
        <f>IF(C673="Область",Параметри!$K$47,IF(C673="Київ",Параметри!$K$48,IF(L673&lt;Параметри!$I$42,Параметри!$K$42,IF(L673&lt;Параметри!$I$43,Параметри!$K$43,IF(L673&lt;Параметри!$I$44,Параметри!$K$44,IF(L673&lt;Параметри!$I$45,Параметри!$K$45,Параметри!$K$46))))))</f>
        <v>0.43</v>
      </c>
      <c r="T673" s="97">
        <f>IF($B673="Область",Параметри!K$63,IF($R673&lt;Параметри!$G$59,Параметри!K$58,IF($R673&lt;Параметри!$G$60,Параметри!K$59,IF($R673&lt;Параметри!$G$61,Параметри!K$60,IF($R673&lt;Параметри!$G$62,Параметри!K$61,Параметри!K$62)))))</f>
        <v>1.7000000000000001E-2</v>
      </c>
      <c r="U673" s="97">
        <f>IF($B673="Область",Параметри!L$63,IF($R673&lt;Параметри!$G$59,Параметри!L$58,IF($R673&lt;Параметри!$G$60,Параметри!L$59,IF($R673&lt;Параметри!$G$61,Параметри!L$60,IF($R673&lt;Параметри!$G$62,Параметри!L$61,Параметри!L$62)))))</f>
        <v>4.7E-2</v>
      </c>
      <c r="V673" s="98">
        <f>IF(OR(SUM('Дані з ДІСО'!G673:I673)=0,Розрахунки!H673=0),"",Розрахунки!H673/SUM('Дані з ДІСО'!G673:I673))</f>
        <v>20.831081081081081</v>
      </c>
      <c r="W673" s="9">
        <v>2017</v>
      </c>
      <c r="X673" s="9">
        <v>18.5</v>
      </c>
      <c r="Y673" s="9">
        <v>18</v>
      </c>
      <c r="Z673" s="9" t="s">
        <v>4535</v>
      </c>
      <c r="AA673" s="99">
        <v>18.5</v>
      </c>
      <c r="AB673" s="9" t="str">
        <f>IF('Коефіцієнти АТО'!C673="Область","",'Коефіцієнти АТО'!D673)</f>
        <v>Львівська</v>
      </c>
      <c r="AC673" s="9"/>
    </row>
    <row r="674" spans="1:29" ht="15" customHeight="1">
      <c r="A674" s="9">
        <v>673</v>
      </c>
      <c r="B674" s="9" t="s">
        <v>3148</v>
      </c>
      <c r="C674" s="9" t="s">
        <v>3148</v>
      </c>
      <c r="D674" s="9" t="s">
        <v>3774</v>
      </c>
      <c r="E674" s="9" t="s">
        <v>24</v>
      </c>
      <c r="F674" s="9" t="s">
        <v>1417</v>
      </c>
      <c r="G674" s="9" t="s">
        <v>3782</v>
      </c>
      <c r="H674" s="9" t="s">
        <v>1416</v>
      </c>
      <c r="I674" s="9">
        <v>20696</v>
      </c>
      <c r="J674" s="9">
        <v>20696</v>
      </c>
      <c r="K674" s="9">
        <v>230</v>
      </c>
      <c r="L674" s="115">
        <f t="shared" si="30"/>
        <v>1</v>
      </c>
      <c r="M674" s="96">
        <f>IF($B674="Область","",SUM('Дані з ДІСО'!J674:L674)/K674)</f>
        <v>8.6782608695652179</v>
      </c>
      <c r="N674" s="9" t="str">
        <f>IF($B674="Область","",VLOOKUP(100*J674/I674,Параметри!$B$39:$C$53,2,TRUE))</f>
        <v>1. 100%</v>
      </c>
      <c r="O674" s="9" t="str">
        <f>IF($B674="Область","",VLOOKUP(M674,Параметри!$B$21:$C$35,2,TRUE))</f>
        <v>10. 7-10,2</v>
      </c>
      <c r="P674" s="9">
        <f t="shared" si="31"/>
        <v>1</v>
      </c>
      <c r="Q674" s="9">
        <f t="shared" si="32"/>
        <v>10</v>
      </c>
      <c r="R674" s="116">
        <v>15.5</v>
      </c>
      <c r="S674" s="117">
        <f>IF(C674="Область",Параметри!$K$47,IF(C674="Київ",Параметри!$K$48,IF(L674&lt;Параметри!$I$42,Параметри!$K$42,IF(L674&lt;Параметри!$I$43,Параметри!$K$43,IF(L674&lt;Параметри!$I$44,Параметри!$K$44,IF(L674&lt;Параметри!$I$45,Параметри!$K$45,Параметри!$K$46))))))</f>
        <v>0.53</v>
      </c>
      <c r="T674" s="97">
        <f>IF($B674="Область",Параметри!K$63,IF($R674&lt;Параметри!$G$59,Параметри!K$58,IF($R674&lt;Параметри!$G$60,Параметри!K$59,IF($R674&lt;Параметри!$G$61,Параметри!K$60,IF($R674&lt;Параметри!$G$62,Параметри!K$61,Параметри!K$62)))))</f>
        <v>1.7000000000000001E-2</v>
      </c>
      <c r="U674" s="97">
        <f>IF($B674="Область",Параметри!L$63,IF($R674&lt;Параметри!$G$59,Параметри!L$58,IF($R674&lt;Параметри!$G$60,Параметри!L$59,IF($R674&lt;Параметри!$G$61,Параметри!L$60,IF($R674&lt;Параметри!$G$62,Параметри!L$61,Параметри!L$62)))))</f>
        <v>4.7E-2</v>
      </c>
      <c r="V674" s="98">
        <f>IF(OR(SUM('Дані з ДІСО'!G674:I674)=0,Розрахунки!H674=0),"",Розрахунки!H674/SUM('Дані з ДІСО'!G674:I674))</f>
        <v>17.356521739130436</v>
      </c>
      <c r="W674" s="9">
        <v>2017</v>
      </c>
      <c r="X674" s="9">
        <v>15.5</v>
      </c>
      <c r="Y674" s="9">
        <v>16</v>
      </c>
      <c r="Z674" s="9" t="s">
        <v>4535</v>
      </c>
      <c r="AA674" s="99">
        <v>15.5</v>
      </c>
      <c r="AB674" s="9" t="str">
        <f>IF('Коефіцієнти АТО'!C674="Область","",'Коефіцієнти АТО'!D674)</f>
        <v>Львівська</v>
      </c>
      <c r="AC674" s="9"/>
    </row>
    <row r="675" spans="1:29" ht="15" customHeight="1">
      <c r="A675" s="9">
        <v>674</v>
      </c>
      <c r="B675" s="9" t="s">
        <v>3148</v>
      </c>
      <c r="C675" s="9" t="s">
        <v>3148</v>
      </c>
      <c r="D675" s="9" t="s">
        <v>3774</v>
      </c>
      <c r="E675" s="9" t="s">
        <v>24</v>
      </c>
      <c r="F675" s="9" t="s">
        <v>1419</v>
      </c>
      <c r="G675" s="9" t="s">
        <v>3783</v>
      </c>
      <c r="H675" s="9" t="s">
        <v>1418</v>
      </c>
      <c r="I675" s="9">
        <v>10127</v>
      </c>
      <c r="J675" s="9">
        <v>10127</v>
      </c>
      <c r="K675" s="9">
        <v>151.69999999999999</v>
      </c>
      <c r="L675" s="115">
        <f t="shared" si="30"/>
        <v>1</v>
      </c>
      <c r="M675" s="96">
        <f>IF($B675="Область","",SUM('Дані з ДІСО'!J675:L675)/K675)</f>
        <v>10.164798945286751</v>
      </c>
      <c r="N675" s="9" t="str">
        <f>IF($B675="Область","",VLOOKUP(100*J675/I675,Параметри!$B$39:$C$53,2,TRUE))</f>
        <v>1. 100%</v>
      </c>
      <c r="O675" s="9" t="str">
        <f>IF($B675="Область","",VLOOKUP(M675,Параметри!$B$21:$C$35,2,TRUE))</f>
        <v>10. 7-10,2</v>
      </c>
      <c r="P675" s="9">
        <f t="shared" si="31"/>
        <v>1</v>
      </c>
      <c r="Q675" s="9">
        <f t="shared" si="32"/>
        <v>10</v>
      </c>
      <c r="R675" s="116">
        <v>15.5</v>
      </c>
      <c r="S675" s="117">
        <f>IF(C675="Область",Параметри!$K$47,IF(C675="Київ",Параметри!$K$48,IF(L675&lt;Параметри!$I$42,Параметри!$K$42,IF(L675&lt;Параметри!$I$43,Параметри!$K$43,IF(L675&lt;Параметри!$I$44,Параметри!$K$44,IF(L675&lt;Параметри!$I$45,Параметри!$K$45,Параметри!$K$46))))))</f>
        <v>0.53</v>
      </c>
      <c r="T675" s="97">
        <f>IF($B675="Область",Параметри!K$63,IF($R675&lt;Параметри!$G$59,Параметри!K$58,IF($R675&lt;Параметри!$G$60,Параметри!K$59,IF($R675&lt;Параметри!$G$61,Параметри!K$60,IF($R675&lt;Параметри!$G$62,Параметри!K$61,Параметри!K$62)))))</f>
        <v>1.7000000000000001E-2</v>
      </c>
      <c r="U675" s="97">
        <f>IF($B675="Область",Параметри!L$63,IF($R675&lt;Параметри!$G$59,Параметри!L$58,IF($R675&lt;Параметри!$G$60,Параметри!L$59,IF($R675&lt;Параметри!$G$61,Параметри!L$60,IF($R675&lt;Параметри!$G$62,Параметри!L$61,Параметри!L$62)))))</f>
        <v>4.7E-2</v>
      </c>
      <c r="V675" s="98">
        <f>IF(OR(SUM('Дані з ДІСО'!G675:I675)=0,Розрахунки!H675=0),"",Розрахунки!H675/SUM('Дані з ДІСО'!G675:I675))</f>
        <v>16.760869565217391</v>
      </c>
      <c r="W675" s="9">
        <v>2017</v>
      </c>
      <c r="X675" s="9">
        <v>15.5</v>
      </c>
      <c r="Y675" s="9">
        <v>14.5</v>
      </c>
      <c r="Z675" s="9" t="s">
        <v>4535</v>
      </c>
      <c r="AA675" s="99">
        <v>15.5</v>
      </c>
      <c r="AB675" s="9" t="str">
        <f>IF('Коефіцієнти АТО'!C675="Область","",'Коефіцієнти АТО'!D675)</f>
        <v>Львівська</v>
      </c>
      <c r="AC675" s="9"/>
    </row>
    <row r="676" spans="1:29" ht="15" customHeight="1">
      <c r="A676" s="9">
        <v>675</v>
      </c>
      <c r="B676" s="9" t="s">
        <v>3148</v>
      </c>
      <c r="C676" s="9" t="s">
        <v>3148</v>
      </c>
      <c r="D676" s="9" t="s">
        <v>3774</v>
      </c>
      <c r="E676" s="9" t="s">
        <v>24</v>
      </c>
      <c r="F676" s="9" t="s">
        <v>1421</v>
      </c>
      <c r="G676" s="9" t="s">
        <v>3784</v>
      </c>
      <c r="H676" s="9" t="s">
        <v>1420</v>
      </c>
      <c r="I676" s="9">
        <v>10778</v>
      </c>
      <c r="J676" s="9">
        <v>10778</v>
      </c>
      <c r="K676" s="9">
        <v>264.5</v>
      </c>
      <c r="L676" s="115">
        <f t="shared" si="30"/>
        <v>1</v>
      </c>
      <c r="M676" s="96">
        <f>IF($B676="Область","",SUM('Дані з ДІСО'!J676:L676)/K676)</f>
        <v>4.3705103969754253</v>
      </c>
      <c r="N676" s="9" t="str">
        <f>IF($B676="Область","",VLOOKUP(100*J676/I676,Параметри!$B$39:$C$53,2,TRUE))</f>
        <v>1. 100%</v>
      </c>
      <c r="O676" s="9" t="str">
        <f>IF($B676="Область","",VLOOKUP(M676,Параметри!$B$21:$C$35,2,TRUE))</f>
        <v>7. 4,1-4,5</v>
      </c>
      <c r="P676" s="9">
        <f t="shared" si="31"/>
        <v>1</v>
      </c>
      <c r="Q676" s="9">
        <f t="shared" si="32"/>
        <v>7</v>
      </c>
      <c r="R676" s="116">
        <v>14</v>
      </c>
      <c r="S676" s="117">
        <f>IF(C676="Область",Параметри!$K$47,IF(C676="Київ",Параметри!$K$48,IF(L676&lt;Параметри!$I$42,Параметри!$K$42,IF(L676&lt;Параметри!$I$43,Параметри!$K$43,IF(L676&lt;Параметри!$I$44,Параметри!$K$44,IF(L676&lt;Параметри!$I$45,Параметри!$K$45,Параметри!$K$46))))))</f>
        <v>0.53</v>
      </c>
      <c r="T676" s="97">
        <f>IF($B676="Область",Параметри!K$63,IF($R676&lt;Параметри!$G$59,Параметри!K$58,IF($R676&lt;Параметри!$G$60,Параметри!K$59,IF($R676&lt;Параметри!$G$61,Параметри!K$60,IF($R676&lt;Параметри!$G$62,Параметри!K$61,Параметри!K$62)))))</f>
        <v>1.7000000000000001E-2</v>
      </c>
      <c r="U676" s="97">
        <f>IF($B676="Область",Параметри!L$63,IF($R676&lt;Параметри!$G$59,Параметри!L$58,IF($R676&lt;Параметри!$G$60,Параметри!L$59,IF($R676&lt;Параметри!$G$61,Параметри!L$60,IF($R676&lt;Параметри!$G$62,Параметри!L$61,Параметри!L$62)))))</f>
        <v>4.7E-2</v>
      </c>
      <c r="V676" s="98">
        <f>IF(OR(SUM('Дані з ДІСО'!G676:I676)=0,Розрахунки!H676=0),"",Розрахунки!H676/SUM('Дані з ДІСО'!G676:I676))</f>
        <v>12.988764044943821</v>
      </c>
      <c r="W676" s="9">
        <v>2017</v>
      </c>
      <c r="X676" s="9">
        <v>14.5</v>
      </c>
      <c r="Y676" s="9">
        <v>13</v>
      </c>
      <c r="Z676" s="9" t="s">
        <v>4536</v>
      </c>
      <c r="AA676" s="99">
        <v>14</v>
      </c>
      <c r="AB676" s="9" t="str">
        <f>IF('Коефіцієнти АТО'!C676="Область","",'Коефіцієнти АТО'!D676)</f>
        <v>Львівська</v>
      </c>
      <c r="AC676" s="9"/>
    </row>
    <row r="677" spans="1:29" ht="15" customHeight="1">
      <c r="A677" s="9">
        <v>676</v>
      </c>
      <c r="B677" s="9" t="s">
        <v>3151</v>
      </c>
      <c r="C677" s="9" t="s">
        <v>3151</v>
      </c>
      <c r="D677" s="9" t="s">
        <v>3774</v>
      </c>
      <c r="E677" s="9" t="s">
        <v>29</v>
      </c>
      <c r="F677" s="9" t="s">
        <v>1423</v>
      </c>
      <c r="G677" s="9" t="s">
        <v>3785</v>
      </c>
      <c r="H677" s="9" t="s">
        <v>1422</v>
      </c>
      <c r="I677" s="9">
        <v>9473</v>
      </c>
      <c r="J677" s="9">
        <v>4925</v>
      </c>
      <c r="K677" s="9">
        <v>135.19999999999999</v>
      </c>
      <c r="L677" s="115">
        <f t="shared" si="30"/>
        <v>0.51989865934761958</v>
      </c>
      <c r="M677" s="96">
        <f>IF($B677="Область","",SUM('Дані з ДІСО'!J677:L677)/K677)</f>
        <v>7.5000000000000009</v>
      </c>
      <c r="N677" s="9" t="str">
        <f>IF($B677="Область","",VLOOKUP(100*J677/I677,Параметри!$B$39:$C$53,2,TRUE))</f>
        <v>7. 49-53</v>
      </c>
      <c r="O677" s="9" t="str">
        <f>IF($B677="Область","",VLOOKUP(M677,Параметри!$B$21:$C$35,2,TRUE))</f>
        <v>10. 7-10,2</v>
      </c>
      <c r="P677" s="9">
        <f t="shared" si="31"/>
        <v>7</v>
      </c>
      <c r="Q677" s="9">
        <f t="shared" si="32"/>
        <v>10</v>
      </c>
      <c r="R677" s="116">
        <v>17.5</v>
      </c>
      <c r="S677" s="117">
        <f>IF(C677="Область",Параметри!$K$47,IF(C677="Київ",Параметри!$K$48,IF(L677&lt;Параметри!$I$42,Параметри!$K$42,IF(L677&lt;Параметри!$I$43,Параметри!$K$43,IF(L677&lt;Параметри!$I$44,Параметри!$K$44,IF(L677&lt;Параметри!$I$45,Параметри!$K$45,Параметри!$K$46))))))</f>
        <v>0.43</v>
      </c>
      <c r="T677" s="97">
        <f>IF($B677="Область",Параметри!K$63,IF($R677&lt;Параметри!$G$59,Параметри!K$58,IF($R677&lt;Параметри!$G$60,Параметри!K$59,IF($R677&lt;Параметри!$G$61,Параметри!K$60,IF($R677&lt;Параметри!$G$62,Параметри!K$61,Параметри!K$62)))))</f>
        <v>1.7000000000000001E-2</v>
      </c>
      <c r="U677" s="97">
        <f>IF($B677="Область",Параметри!L$63,IF($R677&lt;Параметри!$G$59,Параметри!L$58,IF($R677&lt;Параметри!$G$60,Параметри!L$59,IF($R677&lt;Параметри!$G$61,Параметри!L$60,IF($R677&lt;Параметри!$G$62,Параметри!L$61,Параметри!L$62)))))</f>
        <v>4.7E-2</v>
      </c>
      <c r="V677" s="98">
        <f>IF(OR(SUM('Дані з ДІСО'!G677:I677)=0,Розрахунки!H677=0),"",Розрахунки!H677/SUM('Дані з ДІСО'!G677:I677))</f>
        <v>14.695652173913043</v>
      </c>
      <c r="W677" s="9">
        <v>2018</v>
      </c>
      <c r="X677" s="9">
        <v>18</v>
      </c>
      <c r="Y677" s="9">
        <v>16.5</v>
      </c>
      <c r="Z677" s="9" t="s">
        <v>4536</v>
      </c>
      <c r="AA677" s="99">
        <v>17.5</v>
      </c>
      <c r="AB677" s="9" t="str">
        <f>IF('Коефіцієнти АТО'!C677="Область","",'Коефіцієнти АТО'!D677)</f>
        <v>Львівська</v>
      </c>
      <c r="AC677" s="9"/>
    </row>
    <row r="678" spans="1:29" ht="15" customHeight="1">
      <c r="A678" s="9">
        <v>677</v>
      </c>
      <c r="B678" s="9" t="s">
        <v>3148</v>
      </c>
      <c r="C678" s="9" t="s">
        <v>3148</v>
      </c>
      <c r="D678" s="9" t="s">
        <v>3774</v>
      </c>
      <c r="E678" s="9" t="s">
        <v>24</v>
      </c>
      <c r="F678" s="9" t="s">
        <v>1425</v>
      </c>
      <c r="G678" s="9" t="s">
        <v>3786</v>
      </c>
      <c r="H678" s="9" t="s">
        <v>1424</v>
      </c>
      <c r="I678" s="9">
        <v>12052</v>
      </c>
      <c r="J678" s="9">
        <v>12052</v>
      </c>
      <c r="K678" s="9">
        <v>109.2</v>
      </c>
      <c r="L678" s="115">
        <f t="shared" si="30"/>
        <v>1</v>
      </c>
      <c r="M678" s="96">
        <f>IF($B678="Область","",SUM('Дані з ДІСО'!J678:L678)/K678)</f>
        <v>13.177655677655677</v>
      </c>
      <c r="N678" s="9" t="str">
        <f>IF($B678="Область","",VLOOKUP(100*J678/I678,Параметри!$B$39:$C$53,2,TRUE))</f>
        <v>1. 100%</v>
      </c>
      <c r="O678" s="9" t="str">
        <f>IF($B678="Область","",VLOOKUP(M678,Параметри!$B$21:$C$35,2,TRUE))</f>
        <v>11. 10,2-15</v>
      </c>
      <c r="P678" s="9">
        <f t="shared" si="31"/>
        <v>1</v>
      </c>
      <c r="Q678" s="9">
        <f t="shared" si="32"/>
        <v>11</v>
      </c>
      <c r="R678" s="116">
        <v>18</v>
      </c>
      <c r="S678" s="117">
        <f>IF(C678="Область",Параметри!$K$47,IF(C678="Київ",Параметри!$K$48,IF(L678&lt;Параметри!$I$42,Параметри!$K$42,IF(L678&lt;Параметри!$I$43,Параметри!$K$43,IF(L678&lt;Параметри!$I$44,Параметри!$K$44,IF(L678&lt;Параметри!$I$45,Параметри!$K$45,Параметри!$K$46))))))</f>
        <v>0.53</v>
      </c>
      <c r="T678" s="97">
        <f>IF($B678="Область",Параметри!K$63,IF($R678&lt;Параметри!$G$59,Параметри!K$58,IF($R678&lt;Параметри!$G$60,Параметри!K$59,IF($R678&lt;Параметри!$G$61,Параметри!K$60,IF($R678&lt;Параметри!$G$62,Параметри!K$61,Параметри!K$62)))))</f>
        <v>1.7000000000000001E-2</v>
      </c>
      <c r="U678" s="97">
        <f>IF($B678="Область",Параметри!L$63,IF($R678&lt;Параметри!$G$59,Параметри!L$58,IF($R678&lt;Параметри!$G$60,Параметри!L$59,IF($R678&lt;Параметри!$G$61,Параметри!L$60,IF($R678&lt;Параметри!$G$62,Параметри!L$61,Параметри!L$62)))))</f>
        <v>4.7E-2</v>
      </c>
      <c r="V678" s="98">
        <f>IF(OR(SUM('Дані з ДІСО'!G678:I678)=0,Розрахунки!H678=0),"",Розрахунки!H678/SUM('Дані з ДІСО'!G678:I678))</f>
        <v>17.987500000000001</v>
      </c>
      <c r="W678" s="9">
        <v>2018</v>
      </c>
      <c r="X678" s="9">
        <v>18</v>
      </c>
      <c r="Y678" s="9">
        <v>17</v>
      </c>
      <c r="Z678" s="9" t="s">
        <v>4535</v>
      </c>
      <c r="AA678" s="99">
        <v>18</v>
      </c>
      <c r="AB678" s="9" t="str">
        <f>IF('Коефіцієнти АТО'!C678="Область","",'Коефіцієнти АТО'!D678)</f>
        <v>Львівська</v>
      </c>
      <c r="AC678" s="9"/>
    </row>
    <row r="679" spans="1:29" ht="15" customHeight="1">
      <c r="A679" s="9">
        <v>678</v>
      </c>
      <c r="B679" s="9" t="s">
        <v>3148</v>
      </c>
      <c r="C679" s="9" t="s">
        <v>3148</v>
      </c>
      <c r="D679" s="9" t="s">
        <v>3774</v>
      </c>
      <c r="E679" s="9" t="s">
        <v>24</v>
      </c>
      <c r="F679" s="9" t="s">
        <v>1427</v>
      </c>
      <c r="G679" s="9" t="s">
        <v>3787</v>
      </c>
      <c r="H679" s="9" t="s">
        <v>1426</v>
      </c>
      <c r="I679" s="9">
        <v>8203</v>
      </c>
      <c r="J679" s="9">
        <v>8203</v>
      </c>
      <c r="K679" s="9">
        <v>124</v>
      </c>
      <c r="L679" s="115">
        <f t="shared" si="30"/>
        <v>1</v>
      </c>
      <c r="M679" s="96">
        <f>IF($B679="Область","",SUM('Дані з ДІСО'!J679:L679)/K679)</f>
        <v>6.411290322580645</v>
      </c>
      <c r="N679" s="9" t="str">
        <f>IF($B679="Область","",VLOOKUP(100*J679/I679,Параметри!$B$39:$C$53,2,TRUE))</f>
        <v>1. 100%</v>
      </c>
      <c r="O679" s="9" t="str">
        <f>IF($B679="Область","",VLOOKUP(M679,Параметри!$B$21:$C$35,2,TRUE))</f>
        <v>9. 5,8-7</v>
      </c>
      <c r="P679" s="9">
        <f t="shared" si="31"/>
        <v>1</v>
      </c>
      <c r="Q679" s="9">
        <f t="shared" si="32"/>
        <v>9</v>
      </c>
      <c r="R679" s="116">
        <v>14</v>
      </c>
      <c r="S679" s="117">
        <f>IF(C679="Область",Параметри!$K$47,IF(C679="Київ",Параметри!$K$48,IF(L679&lt;Параметри!$I$42,Параметри!$K$42,IF(L679&lt;Параметри!$I$43,Параметри!$K$43,IF(L679&lt;Параметри!$I$44,Параметри!$K$44,IF(L679&lt;Параметри!$I$45,Параметри!$K$45,Параметри!$K$46))))))</f>
        <v>0.53</v>
      </c>
      <c r="T679" s="97">
        <f>IF($B679="Область",Параметри!K$63,IF($R679&lt;Параметри!$G$59,Параметри!K$58,IF($R679&lt;Параметри!$G$60,Параметри!K$59,IF($R679&lt;Параметри!$G$61,Параметри!K$60,IF($R679&lt;Параметри!$G$62,Параметри!K$61,Параметри!K$62)))))</f>
        <v>1.7000000000000001E-2</v>
      </c>
      <c r="U679" s="97">
        <f>IF($B679="Область",Параметри!L$63,IF($R679&lt;Параметри!$G$59,Параметри!L$58,IF($R679&lt;Параметри!$G$60,Параметри!L$59,IF($R679&lt;Параметри!$G$61,Параметри!L$60,IF($R679&lt;Параметри!$G$62,Параметри!L$61,Параметри!L$62)))))</f>
        <v>4.7E-2</v>
      </c>
      <c r="V679" s="98">
        <f>IF(OR(SUM('Дані з ДІСО'!G679:I679)=0,Розрахунки!H679=0),"",Розрахунки!H679/SUM('Дані з ДІСО'!G679:I679))</f>
        <v>13.706896551724139</v>
      </c>
      <c r="W679" s="9">
        <v>2018</v>
      </c>
      <c r="X679" s="9">
        <v>15.5</v>
      </c>
      <c r="Y679" s="9">
        <v>13</v>
      </c>
      <c r="Z679" s="9" t="s">
        <v>4536</v>
      </c>
      <c r="AA679" s="99">
        <v>14</v>
      </c>
      <c r="AB679" s="9" t="str">
        <f>IF('Коефіцієнти АТО'!C679="Область","",'Коефіцієнти АТО'!D679)</f>
        <v>Львівська</v>
      </c>
      <c r="AC679" s="9"/>
    </row>
    <row r="680" spans="1:29" ht="15" customHeight="1">
      <c r="A680" s="9">
        <v>679</v>
      </c>
      <c r="B680" s="9" t="s">
        <v>3148</v>
      </c>
      <c r="C680" s="9" t="s">
        <v>3148</v>
      </c>
      <c r="D680" s="9" t="s">
        <v>3774</v>
      </c>
      <c r="E680" s="9" t="s">
        <v>24</v>
      </c>
      <c r="F680" s="9" t="s">
        <v>1429</v>
      </c>
      <c r="G680" s="9" t="s">
        <v>3788</v>
      </c>
      <c r="H680" s="9" t="s">
        <v>1428</v>
      </c>
      <c r="I680" s="9">
        <v>13391</v>
      </c>
      <c r="J680" s="9">
        <v>13391</v>
      </c>
      <c r="K680" s="9">
        <v>186.1</v>
      </c>
      <c r="L680" s="115">
        <f t="shared" si="30"/>
        <v>1</v>
      </c>
      <c r="M680" s="96">
        <f>IF($B680="Область","",SUM('Дані з ДІСО'!J680:L680)/K680)</f>
        <v>8.6566362170875877</v>
      </c>
      <c r="N680" s="9" t="str">
        <f>IF($B680="Область","",VLOOKUP(100*J680/I680,Параметри!$B$39:$C$53,2,TRUE))</f>
        <v>1. 100%</v>
      </c>
      <c r="O680" s="9" t="str">
        <f>IF($B680="Область","",VLOOKUP(M680,Параметри!$B$21:$C$35,2,TRUE))</f>
        <v>10. 7-10,2</v>
      </c>
      <c r="P680" s="9">
        <f t="shared" si="31"/>
        <v>1</v>
      </c>
      <c r="Q680" s="9">
        <f t="shared" si="32"/>
        <v>10</v>
      </c>
      <c r="R680" s="116">
        <v>16.5</v>
      </c>
      <c r="S680" s="117">
        <f>IF(C680="Область",Параметри!$K$47,IF(C680="Київ",Параметри!$K$48,IF(L680&lt;Параметри!$I$42,Параметри!$K$42,IF(L680&lt;Параметри!$I$43,Параметри!$K$43,IF(L680&lt;Параметри!$I$44,Параметри!$K$44,IF(L680&lt;Параметри!$I$45,Параметри!$K$45,Параметри!$K$46))))))</f>
        <v>0.53</v>
      </c>
      <c r="T680" s="97">
        <f>IF($B680="Область",Параметри!K$63,IF($R680&lt;Параметри!$G$59,Параметри!K$58,IF($R680&lt;Параметри!$G$60,Параметри!K$59,IF($R680&lt;Параметри!$G$61,Параметри!K$60,IF($R680&lt;Параметри!$G$62,Параметри!K$61,Параметри!K$62)))))</f>
        <v>1.7000000000000001E-2</v>
      </c>
      <c r="U680" s="97">
        <f>IF($B680="Область",Параметри!L$63,IF($R680&lt;Параметри!$G$59,Параметри!L$58,IF($R680&lt;Параметри!$G$60,Параметри!L$59,IF($R680&lt;Параметри!$G$61,Параметри!L$60,IF($R680&lt;Параметри!$G$62,Параметри!L$61,Параметри!L$62)))))</f>
        <v>4.7E-2</v>
      </c>
      <c r="V680" s="98">
        <f>IF(OR(SUM('Дані з ДІСО'!G680:I680)=0,Розрахунки!H680=0),"",Розрахунки!H680/SUM('Дані з ДІСО'!G680:I680))</f>
        <v>18.952941176470588</v>
      </c>
      <c r="W680" s="9">
        <v>2018</v>
      </c>
      <c r="X680" s="9">
        <v>15.5</v>
      </c>
      <c r="Y680" s="9">
        <v>17.5</v>
      </c>
      <c r="Z680" s="9" t="s">
        <v>4536</v>
      </c>
      <c r="AA680" s="99">
        <v>16.5</v>
      </c>
      <c r="AB680" s="9" t="str">
        <f>IF('Коефіцієнти АТО'!C680="Область","",'Коефіцієнти АТО'!D680)</f>
        <v>Львівська</v>
      </c>
      <c r="AC680" s="9"/>
    </row>
    <row r="681" spans="1:29" ht="15" customHeight="1">
      <c r="A681" s="9">
        <v>680</v>
      </c>
      <c r="B681" s="9" t="s">
        <v>3151</v>
      </c>
      <c r="C681" s="9" t="s">
        <v>3151</v>
      </c>
      <c r="D681" s="9" t="s">
        <v>3774</v>
      </c>
      <c r="E681" s="9" t="s">
        <v>29</v>
      </c>
      <c r="F681" s="9" t="s">
        <v>1431</v>
      </c>
      <c r="G681" s="9" t="s">
        <v>3789</v>
      </c>
      <c r="H681" s="9" t="s">
        <v>1430</v>
      </c>
      <c r="I681" s="9">
        <v>11696</v>
      </c>
      <c r="J681" s="9">
        <v>6019</v>
      </c>
      <c r="K681" s="9">
        <v>115.4</v>
      </c>
      <c r="L681" s="115">
        <f t="shared" si="30"/>
        <v>0.51462038303693569</v>
      </c>
      <c r="M681" s="96">
        <f>IF($B681="Область","",SUM('Дані з ДІСО'!J681:L681)/K681)</f>
        <v>10.762564991334488</v>
      </c>
      <c r="N681" s="9" t="str">
        <f>IF($B681="Область","",VLOOKUP(100*J681/I681,Параметри!$B$39:$C$53,2,TRUE))</f>
        <v>7. 49-53</v>
      </c>
      <c r="O681" s="9" t="str">
        <f>IF($B681="Область","",VLOOKUP(M681,Параметри!$B$21:$C$35,2,TRUE))</f>
        <v>11. 10,2-15</v>
      </c>
      <c r="P681" s="9">
        <f t="shared" si="31"/>
        <v>7</v>
      </c>
      <c r="Q681" s="9">
        <f t="shared" si="32"/>
        <v>11</v>
      </c>
      <c r="R681" s="116">
        <v>18.5</v>
      </c>
      <c r="S681" s="117">
        <f>IF(C681="Область",Параметри!$K$47,IF(C681="Київ",Параметри!$K$48,IF(L681&lt;Параметри!$I$42,Параметри!$K$42,IF(L681&lt;Параметри!$I$43,Параметри!$K$43,IF(L681&lt;Параметри!$I$44,Параметри!$K$44,IF(L681&lt;Параметри!$I$45,Параметри!$K$45,Параметри!$K$46))))))</f>
        <v>0.43</v>
      </c>
      <c r="T681" s="97">
        <f>IF($B681="Область",Параметри!K$63,IF($R681&lt;Параметри!$G$59,Параметри!K$58,IF($R681&lt;Параметри!$G$60,Параметри!K$59,IF($R681&lt;Параметри!$G$61,Параметри!K$60,IF($R681&lt;Параметри!$G$62,Параметри!K$61,Параметри!K$62)))))</f>
        <v>1.7000000000000001E-2</v>
      </c>
      <c r="U681" s="97">
        <f>IF($B681="Область",Параметри!L$63,IF($R681&lt;Параметри!$G$59,Параметри!L$58,IF($R681&lt;Параметри!$G$60,Параметри!L$59,IF($R681&lt;Параметри!$G$61,Параметри!L$60,IF($R681&lt;Параметри!$G$62,Параметри!L$61,Параметри!L$62)))))</f>
        <v>4.7E-2</v>
      </c>
      <c r="V681" s="98">
        <f>IF(OR(SUM('Дані з ДІСО'!G681:I681)=0,Розрахунки!H681=0),"",Розрахунки!H681/SUM('Дані з ДІСО'!G681:I681))</f>
        <v>17.492957746478872</v>
      </c>
      <c r="W681" s="9">
        <v>2018</v>
      </c>
      <c r="X681" s="9">
        <v>18.5</v>
      </c>
      <c r="Y681" s="9">
        <v>18</v>
      </c>
      <c r="Z681" s="9" t="s">
        <v>4535</v>
      </c>
      <c r="AA681" s="99">
        <v>18.5</v>
      </c>
      <c r="AB681" s="9" t="str">
        <f>IF('Коефіцієнти АТО'!C681="Область","",'Коефіцієнти АТО'!D681)</f>
        <v>Львівська</v>
      </c>
      <c r="AC681" s="9"/>
    </row>
    <row r="682" spans="1:29" ht="15" customHeight="1">
      <c r="A682" s="9">
        <v>681</v>
      </c>
      <c r="B682" s="9" t="s">
        <v>3145</v>
      </c>
      <c r="C682" s="9" t="s">
        <v>3146</v>
      </c>
      <c r="D682" s="9" t="s">
        <v>3774</v>
      </c>
      <c r="E682" s="9" t="s">
        <v>21</v>
      </c>
      <c r="F682" s="9" t="s">
        <v>1433</v>
      </c>
      <c r="G682" s="9" t="s">
        <v>3790</v>
      </c>
      <c r="H682" s="9" t="s">
        <v>1432</v>
      </c>
      <c r="I682" s="9">
        <v>25339</v>
      </c>
      <c r="J682" s="9">
        <v>20061</v>
      </c>
      <c r="K682" s="9">
        <v>298.39999999999998</v>
      </c>
      <c r="L682" s="115">
        <f t="shared" si="30"/>
        <v>0.79170448715418917</v>
      </c>
      <c r="M682" s="96">
        <f>IF($B682="Область","",SUM('Дані з ДІСО'!J682:L682)/K682)</f>
        <v>8.7265415549597858</v>
      </c>
      <c r="N682" s="9" t="str">
        <f>IF($B682="Область","",VLOOKUP(100*J682/I682,Параметри!$B$39:$C$53,2,TRUE))</f>
        <v>2. 72-100</v>
      </c>
      <c r="O682" s="9" t="str">
        <f>IF($B682="Область","",VLOOKUP(M682,Параметри!$B$21:$C$35,2,TRUE))</f>
        <v>10. 7-10,2</v>
      </c>
      <c r="P682" s="9">
        <f t="shared" si="31"/>
        <v>2</v>
      </c>
      <c r="Q682" s="9">
        <f t="shared" si="32"/>
        <v>10</v>
      </c>
      <c r="R682" s="116">
        <v>15</v>
      </c>
      <c r="S682" s="117">
        <f>IF(C682="Область",Параметри!$K$47,IF(C682="Київ",Параметри!$K$48,IF(L682&lt;Параметри!$I$42,Параметри!$K$42,IF(L682&lt;Параметри!$I$43,Параметри!$K$43,IF(L682&lt;Параметри!$I$44,Параметри!$K$44,IF(L682&lt;Параметри!$I$45,Параметри!$K$45,Параметри!$K$46))))))</f>
        <v>0.48</v>
      </c>
      <c r="T682" s="97">
        <f>IF($B682="Область",Параметри!K$63,IF($R682&lt;Параметри!$G$59,Параметри!K$58,IF($R682&lt;Параметри!$G$60,Параметри!K$59,IF($R682&lt;Параметри!$G$61,Параметри!K$60,IF($R682&lt;Параметри!$G$62,Параметри!K$61,Параметри!K$62)))))</f>
        <v>1.7000000000000001E-2</v>
      </c>
      <c r="U682" s="97">
        <f>IF($B682="Область",Параметри!L$63,IF($R682&lt;Параметри!$G$59,Параметри!L$58,IF($R682&lt;Параметри!$G$60,Параметри!L$59,IF($R682&lt;Параметри!$G$61,Параметри!L$60,IF($R682&lt;Параметри!$G$62,Параметри!L$61,Параметри!L$62)))))</f>
        <v>4.7E-2</v>
      </c>
      <c r="V682" s="98">
        <f>IF(OR(SUM('Дані з ДІСО'!G682:I682)=0,Розрахунки!H682=0),"",Розрахунки!H682/SUM('Дані з ДІСО'!G682:I682))</f>
        <v>14.152173913043478</v>
      </c>
      <c r="W682" s="9">
        <v>2018</v>
      </c>
      <c r="X682" s="9">
        <v>15.5</v>
      </c>
      <c r="Y682" s="9">
        <v>14</v>
      </c>
      <c r="Z682" s="9" t="s">
        <v>4536</v>
      </c>
      <c r="AA682" s="99">
        <v>15</v>
      </c>
      <c r="AB682" s="9" t="str">
        <f>IF('Коефіцієнти АТО'!C682="Область","",'Коефіцієнти АТО'!D682)</f>
        <v>Львівська</v>
      </c>
      <c r="AC682" s="9"/>
    </row>
    <row r="683" spans="1:29" ht="15" customHeight="1">
      <c r="A683" s="9">
        <v>682</v>
      </c>
      <c r="B683" s="9" t="s">
        <v>3151</v>
      </c>
      <c r="C683" s="9" t="s">
        <v>3151</v>
      </c>
      <c r="D683" s="9" t="s">
        <v>3774</v>
      </c>
      <c r="E683" s="9" t="s">
        <v>29</v>
      </c>
      <c r="F683" s="9" t="s">
        <v>1435</v>
      </c>
      <c r="G683" s="9" t="s">
        <v>3791</v>
      </c>
      <c r="H683" s="9" t="s">
        <v>1434</v>
      </c>
      <c r="I683" s="9">
        <v>14217</v>
      </c>
      <c r="J683" s="9">
        <v>10660</v>
      </c>
      <c r="K683" s="9">
        <v>436.6</v>
      </c>
      <c r="L683" s="115">
        <f t="shared" si="30"/>
        <v>0.74980656959977487</v>
      </c>
      <c r="M683" s="96">
        <f>IF($B683="Область","",SUM('Дані з ДІСО'!J683:L683)/K683)</f>
        <v>4.8648648648648649</v>
      </c>
      <c r="N683" s="9" t="str">
        <f>IF($B683="Область","",VLOOKUP(100*J683/I683,Параметри!$B$39:$C$53,2,TRUE))</f>
        <v>2. 72-100</v>
      </c>
      <c r="O683" s="9" t="str">
        <f>IF($B683="Область","",VLOOKUP(M683,Параметри!$B$21:$C$35,2,TRUE))</f>
        <v>8. 4,5-5,8</v>
      </c>
      <c r="P683" s="9">
        <f t="shared" si="31"/>
        <v>2</v>
      </c>
      <c r="Q683" s="9">
        <f t="shared" si="32"/>
        <v>8</v>
      </c>
      <c r="R683" s="116">
        <v>15</v>
      </c>
      <c r="S683" s="117">
        <f>IF(C683="Область",Параметри!$K$47,IF(C683="Київ",Параметри!$K$48,IF(L683&lt;Параметри!$I$42,Параметри!$K$42,IF(L683&lt;Параметри!$I$43,Параметри!$K$43,IF(L683&lt;Параметри!$I$44,Параметри!$K$44,IF(L683&lt;Параметри!$I$45,Параметри!$K$45,Параметри!$K$46))))))</f>
        <v>0.48</v>
      </c>
      <c r="T683" s="97">
        <f>IF($B683="Область",Параметри!K$63,IF($R683&lt;Параметри!$G$59,Параметри!K$58,IF($R683&lt;Параметри!$G$60,Параметри!K$59,IF($R683&lt;Параметри!$G$61,Параметри!K$60,IF($R683&lt;Параметри!$G$62,Параметри!K$61,Параметри!K$62)))))</f>
        <v>1.7000000000000001E-2</v>
      </c>
      <c r="U683" s="97">
        <f>IF($B683="Область",Параметри!L$63,IF($R683&lt;Параметри!$G$59,Параметри!L$58,IF($R683&lt;Параметри!$G$60,Параметри!L$59,IF($R683&lt;Параметри!$G$61,Параметри!L$60,IF($R683&lt;Параметри!$G$62,Параметри!L$61,Параметри!L$62)))))</f>
        <v>4.7E-2</v>
      </c>
      <c r="V683" s="98">
        <f>IF(OR(SUM('Дані з ДІСО'!G683:I683)=0,Розрахунки!H683=0),"",Розрахунки!H683/SUM('Дані з ДІСО'!G683:I683))</f>
        <v>15.617647058823529</v>
      </c>
      <c r="W683" s="9">
        <v>2018</v>
      </c>
      <c r="X683" s="9">
        <v>15.5</v>
      </c>
      <c r="Y683" s="9">
        <v>14</v>
      </c>
      <c r="Z683" s="9" t="s">
        <v>4536</v>
      </c>
      <c r="AA683" s="99">
        <v>15</v>
      </c>
      <c r="AB683" s="9" t="str">
        <f>IF('Коефіцієнти АТО'!C683="Область","",'Коефіцієнти АТО'!D683)</f>
        <v>Львівська</v>
      </c>
      <c r="AC683" s="9"/>
    </row>
    <row r="684" spans="1:29" ht="15" customHeight="1">
      <c r="A684" s="9">
        <v>683</v>
      </c>
      <c r="B684" s="9" t="s">
        <v>3145</v>
      </c>
      <c r="C684" s="9" t="s">
        <v>3146</v>
      </c>
      <c r="D684" s="9" t="s">
        <v>3774</v>
      </c>
      <c r="E684" s="9" t="s">
        <v>21</v>
      </c>
      <c r="F684" s="9" t="s">
        <v>1437</v>
      </c>
      <c r="G684" s="9" t="s">
        <v>3792</v>
      </c>
      <c r="H684" s="9" t="s">
        <v>1436</v>
      </c>
      <c r="I684" s="9">
        <v>16055</v>
      </c>
      <c r="J684" s="9">
        <v>9743</v>
      </c>
      <c r="K684" s="9">
        <v>321.10000000000002</v>
      </c>
      <c r="L684" s="115">
        <f t="shared" si="30"/>
        <v>0.60685144814699465</v>
      </c>
      <c r="M684" s="96">
        <f>IF($B684="Область","",SUM('Дані з ДІСО'!J684:L684)/K684)</f>
        <v>6.9620056057303019</v>
      </c>
      <c r="N684" s="9" t="str">
        <f>IF($B684="Область","",VLOOKUP(100*J684/I684,Параметри!$B$39:$C$53,2,TRUE))</f>
        <v>5. 58-63</v>
      </c>
      <c r="O684" s="9" t="str">
        <f>IF($B684="Область","",VLOOKUP(M684,Параметри!$B$21:$C$35,2,TRUE))</f>
        <v>9. 5,8-7</v>
      </c>
      <c r="P684" s="9">
        <f t="shared" si="31"/>
        <v>5</v>
      </c>
      <c r="Q684" s="9">
        <f t="shared" si="32"/>
        <v>9</v>
      </c>
      <c r="R684" s="116">
        <v>18</v>
      </c>
      <c r="S684" s="117">
        <f>IF(C684="Область",Параметри!$K$47,IF(C684="Київ",Параметри!$K$48,IF(L684&lt;Параметри!$I$42,Параметри!$K$42,IF(L684&lt;Параметри!$I$43,Параметри!$K$43,IF(L684&lt;Параметри!$I$44,Параметри!$K$44,IF(L684&lt;Параметри!$I$45,Параметри!$K$45,Параметри!$K$46))))))</f>
        <v>0.48</v>
      </c>
      <c r="T684" s="97">
        <f>IF($B684="Область",Параметри!K$63,IF($R684&lt;Параметри!$G$59,Параметри!K$58,IF($R684&lt;Параметри!$G$60,Параметри!K$59,IF($R684&lt;Параметри!$G$61,Параметри!K$60,IF($R684&lt;Параметри!$G$62,Параметри!K$61,Параметри!K$62)))))</f>
        <v>1.7000000000000001E-2</v>
      </c>
      <c r="U684" s="97">
        <f>IF($B684="Область",Параметри!L$63,IF($R684&lt;Параметри!$G$59,Параметри!L$58,IF($R684&lt;Параметри!$G$60,Параметри!L$59,IF($R684&lt;Параметри!$G$61,Параметри!L$60,IF($R684&lt;Параметри!$G$62,Параметри!L$61,Параметри!L$62)))))</f>
        <v>4.7E-2</v>
      </c>
      <c r="V684" s="98">
        <f>IF(OR(SUM('Дані з ДІСО'!G684:I684)=0,Розрахунки!H684=0),"",Розрахунки!H684/SUM('Дані з ДІСО'!G684:I684))</f>
        <v>21.703883495145632</v>
      </c>
      <c r="W684" s="9">
        <v>2018</v>
      </c>
      <c r="X684" s="9">
        <v>15.5</v>
      </c>
      <c r="Y684" s="9">
        <v>19</v>
      </c>
      <c r="Z684" s="9" t="s">
        <v>4536</v>
      </c>
      <c r="AA684" s="99">
        <v>18</v>
      </c>
      <c r="AB684" s="9" t="str">
        <f>IF('Коефіцієнти АТО'!C684="Область","",'Коефіцієнти АТО'!D684)</f>
        <v>Львівська</v>
      </c>
      <c r="AC684" s="9"/>
    </row>
    <row r="685" spans="1:29" ht="15" customHeight="1">
      <c r="A685" s="9">
        <v>684</v>
      </c>
      <c r="B685" s="9" t="s">
        <v>3145</v>
      </c>
      <c r="C685" s="9" t="s">
        <v>3146</v>
      </c>
      <c r="D685" s="9" t="s">
        <v>3774</v>
      </c>
      <c r="E685" s="9" t="s">
        <v>21</v>
      </c>
      <c r="F685" s="9" t="s">
        <v>1439</v>
      </c>
      <c r="G685" s="9" t="s">
        <v>3793</v>
      </c>
      <c r="H685" s="9" t="s">
        <v>1438</v>
      </c>
      <c r="I685" s="9">
        <v>21384</v>
      </c>
      <c r="J685" s="9">
        <v>10840</v>
      </c>
      <c r="K685" s="9">
        <v>348.4</v>
      </c>
      <c r="L685" s="115">
        <f t="shared" si="30"/>
        <v>0.50692106247661806</v>
      </c>
      <c r="M685" s="96">
        <f>IF($B685="Область","",SUM('Дані з ДІСО'!J685:L685)/K685)</f>
        <v>7.0952927669345582</v>
      </c>
      <c r="N685" s="9" t="str">
        <f>IF($B685="Область","",VLOOKUP(100*J685/I685,Параметри!$B$39:$C$53,2,TRUE))</f>
        <v>7. 49-53</v>
      </c>
      <c r="O685" s="9" t="str">
        <f>IF($B685="Область","",VLOOKUP(M685,Параметри!$B$21:$C$35,2,TRUE))</f>
        <v>10. 7-10,2</v>
      </c>
      <c r="P685" s="9">
        <f t="shared" si="31"/>
        <v>7</v>
      </c>
      <c r="Q685" s="9">
        <f t="shared" si="32"/>
        <v>10</v>
      </c>
      <c r="R685" s="116">
        <v>18.5</v>
      </c>
      <c r="S685" s="117">
        <f>IF(C685="Область",Параметри!$K$47,IF(C685="Київ",Параметри!$K$48,IF(L685&lt;Параметри!$I$42,Параметри!$K$42,IF(L685&lt;Параметри!$I$43,Параметри!$K$43,IF(L685&lt;Параметри!$I$44,Параметри!$K$44,IF(L685&lt;Параметри!$I$45,Параметри!$K$45,Параметри!$K$46))))))</f>
        <v>0.43</v>
      </c>
      <c r="T685" s="97">
        <f>IF($B685="Область",Параметри!K$63,IF($R685&lt;Параметри!$G$59,Параметри!K$58,IF($R685&lt;Параметри!$G$60,Параметри!K$59,IF($R685&lt;Параметри!$G$61,Параметри!K$60,IF($R685&lt;Параметри!$G$62,Параметри!K$61,Параметри!K$62)))))</f>
        <v>1.7000000000000001E-2</v>
      </c>
      <c r="U685" s="97">
        <f>IF($B685="Область",Параметри!L$63,IF($R685&lt;Параметри!$G$59,Параметри!L$58,IF($R685&lt;Параметри!$G$60,Параметри!L$59,IF($R685&lt;Параметри!$G$61,Параметри!L$60,IF($R685&lt;Параметри!$G$62,Параметри!L$61,Параметри!L$62)))))</f>
        <v>4.7E-2</v>
      </c>
      <c r="V685" s="98">
        <f>IF(OR(SUM('Дані з ДІСО'!G685:I685)=0,Розрахунки!H685=0),"",Розрахунки!H685/SUM('Дані з ДІСО'!G685:I685))</f>
        <v>22.888888888888889</v>
      </c>
      <c r="W685" s="9">
        <v>2018</v>
      </c>
      <c r="X685" s="9">
        <v>18</v>
      </c>
      <c r="Y685" s="9">
        <v>19.5</v>
      </c>
      <c r="Z685" s="9" t="s">
        <v>4536</v>
      </c>
      <c r="AA685" s="99">
        <v>18.5</v>
      </c>
      <c r="AB685" s="9" t="str">
        <f>IF('Коефіцієнти АТО'!C685="Область","",'Коефіцієнти АТО'!D685)</f>
        <v>Львівська</v>
      </c>
      <c r="AC685" s="9"/>
    </row>
    <row r="686" spans="1:29" ht="15" customHeight="1">
      <c r="A686" s="9">
        <v>685</v>
      </c>
      <c r="B686" s="9" t="s">
        <v>3148</v>
      </c>
      <c r="C686" s="9" t="s">
        <v>3148</v>
      </c>
      <c r="D686" s="9" t="s">
        <v>3774</v>
      </c>
      <c r="E686" s="9" t="s">
        <v>24</v>
      </c>
      <c r="F686" s="9" t="s">
        <v>1441</v>
      </c>
      <c r="G686" s="9" t="s">
        <v>3794</v>
      </c>
      <c r="H686" s="9" t="s">
        <v>1440</v>
      </c>
      <c r="I686" s="9">
        <v>9617</v>
      </c>
      <c r="J686" s="9">
        <v>9617</v>
      </c>
      <c r="K686" s="9">
        <v>43.5</v>
      </c>
      <c r="L686" s="115">
        <f t="shared" si="30"/>
        <v>1</v>
      </c>
      <c r="M686" s="96">
        <f>IF($B686="Область","",SUM('Дані з ДІСО'!J686:L686)/K686)</f>
        <v>23.770114942528735</v>
      </c>
      <c r="N686" s="9" t="str">
        <f>IF($B686="Область","",VLOOKUP(100*J686/I686,Параметри!$B$39:$C$53,2,TRUE))</f>
        <v>1. 100%</v>
      </c>
      <c r="O686" s="9" t="str">
        <f>IF($B686="Область","",VLOOKUP(M686,Параметри!$B$21:$C$35,2,TRUE))</f>
        <v>12. 15-35,3</v>
      </c>
      <c r="P686" s="9">
        <f t="shared" si="31"/>
        <v>1</v>
      </c>
      <c r="Q686" s="9">
        <f t="shared" si="32"/>
        <v>12</v>
      </c>
      <c r="R686" s="116">
        <v>19</v>
      </c>
      <c r="S686" s="117">
        <f>IF(C686="Область",Параметри!$K$47,IF(C686="Київ",Параметри!$K$48,IF(L686&lt;Параметри!$I$42,Параметри!$K$42,IF(L686&lt;Параметри!$I$43,Параметри!$K$43,IF(L686&lt;Параметри!$I$44,Параметри!$K$44,IF(L686&lt;Параметри!$I$45,Параметри!$K$45,Параметри!$K$46))))))</f>
        <v>0.53</v>
      </c>
      <c r="T686" s="97">
        <f>IF($B686="Область",Параметри!K$63,IF($R686&lt;Параметри!$G$59,Параметри!K$58,IF($R686&lt;Параметри!$G$60,Параметри!K$59,IF($R686&lt;Параметри!$G$61,Параметри!K$60,IF($R686&lt;Параметри!$G$62,Параметри!K$61,Параметри!K$62)))))</f>
        <v>1.7000000000000001E-2</v>
      </c>
      <c r="U686" s="97">
        <f>IF($B686="Область",Параметри!L$63,IF($R686&lt;Параметри!$G$59,Параметри!L$58,IF($R686&lt;Параметри!$G$60,Параметри!L$59,IF($R686&lt;Параметри!$G$61,Параметри!L$60,IF($R686&lt;Параметри!$G$62,Параметри!L$61,Параметри!L$62)))))</f>
        <v>4.7E-2</v>
      </c>
      <c r="V686" s="98">
        <f>IF(OR(SUM('Дані з ДІСО'!G686:I686)=0,Розрахунки!H686=0),"",Розрахунки!H686/SUM('Дані з ДІСО'!G686:I686))</f>
        <v>20.274509803921568</v>
      </c>
      <c r="W686" s="9">
        <v>2018</v>
      </c>
      <c r="X686" s="9">
        <v>20.5</v>
      </c>
      <c r="Y686" s="9">
        <v>18</v>
      </c>
      <c r="Z686" s="9" t="s">
        <v>4536</v>
      </c>
      <c r="AA686" s="99">
        <v>19</v>
      </c>
      <c r="AB686" s="9" t="str">
        <f>IF('Коефіцієнти АТО'!C686="Область","",'Коефіцієнти АТО'!D686)</f>
        <v>Львівська</v>
      </c>
      <c r="AC686" s="9"/>
    </row>
    <row r="687" spans="1:29" ht="15" customHeight="1">
      <c r="A687" s="9">
        <v>686</v>
      </c>
      <c r="B687" s="9" t="s">
        <v>3145</v>
      </c>
      <c r="C687" s="9" t="s">
        <v>3146</v>
      </c>
      <c r="D687" s="9" t="s">
        <v>3774</v>
      </c>
      <c r="E687" s="9" t="s">
        <v>21</v>
      </c>
      <c r="F687" s="9" t="s">
        <v>1443</v>
      </c>
      <c r="G687" s="9" t="s">
        <v>3795</v>
      </c>
      <c r="H687" s="9" t="s">
        <v>1442</v>
      </c>
      <c r="I687" s="9">
        <v>16694</v>
      </c>
      <c r="J687" s="9">
        <v>12104</v>
      </c>
      <c r="K687" s="9">
        <v>433.9</v>
      </c>
      <c r="L687" s="115">
        <f t="shared" si="30"/>
        <v>0.72505091649694497</v>
      </c>
      <c r="M687" s="96">
        <f>IF($B687="Область","",SUM('Дані з ДІСО'!J687:L687)/K687)</f>
        <v>4.2498271491126989</v>
      </c>
      <c r="N687" s="9" t="str">
        <f>IF($B687="Область","",VLOOKUP(100*J687/I687,Параметри!$B$39:$C$53,2,TRUE))</f>
        <v>2. 72-100</v>
      </c>
      <c r="O687" s="9" t="str">
        <f>IF($B687="Область","",VLOOKUP(M687,Параметри!$B$21:$C$35,2,TRUE))</f>
        <v>7. 4,1-4,5</v>
      </c>
      <c r="P687" s="9">
        <f t="shared" si="31"/>
        <v>2</v>
      </c>
      <c r="Q687" s="9">
        <f t="shared" si="32"/>
        <v>7</v>
      </c>
      <c r="R687" s="116">
        <v>15</v>
      </c>
      <c r="S687" s="117">
        <f>IF(C687="Область",Параметри!$K$47,IF(C687="Київ",Параметри!$K$48,IF(L687&lt;Параметри!$I$42,Параметри!$K$42,IF(L687&lt;Параметри!$I$43,Параметри!$K$43,IF(L687&lt;Параметри!$I$44,Параметри!$K$44,IF(L687&lt;Параметри!$I$45,Параметри!$K$45,Параметри!$K$46))))))</f>
        <v>0.48</v>
      </c>
      <c r="T687" s="97">
        <f>IF($B687="Область",Параметри!K$63,IF($R687&lt;Параметри!$G$59,Параметри!K$58,IF($R687&lt;Параметри!$G$60,Параметри!K$59,IF($R687&lt;Параметри!$G$61,Параметри!K$60,IF($R687&lt;Параметри!$G$62,Параметри!K$61,Параметри!K$62)))))</f>
        <v>1.7000000000000001E-2</v>
      </c>
      <c r="U687" s="97">
        <f>IF($B687="Область",Параметри!L$63,IF($R687&lt;Параметри!$G$59,Параметри!L$58,IF($R687&lt;Параметри!$G$60,Параметри!L$59,IF($R687&lt;Параметри!$G$61,Параметри!L$60,IF($R687&lt;Параметри!$G$62,Параметри!L$61,Параметри!L$62)))))</f>
        <v>4.7E-2</v>
      </c>
      <c r="V687" s="98">
        <f>IF(OR(SUM('Дані з ДІСО'!G687:I687)=0,Розрахунки!H687=0),"",Розрахунки!H687/SUM('Дані з ДІСО'!G687:I687))</f>
        <v>9.4564102564102566</v>
      </c>
      <c r="W687" s="9">
        <v>2019</v>
      </c>
      <c r="X687" s="9">
        <v>15</v>
      </c>
      <c r="Y687" s="9">
        <v>14</v>
      </c>
      <c r="Z687" s="9" t="s">
        <v>4535</v>
      </c>
      <c r="AA687" s="99">
        <v>15</v>
      </c>
      <c r="AB687" s="9" t="str">
        <f>IF('Коефіцієнти АТО'!C687="Область","",'Коефіцієнти АТО'!D687)</f>
        <v>Львівська</v>
      </c>
      <c r="AC687" s="9"/>
    </row>
    <row r="688" spans="1:29" ht="15" customHeight="1">
      <c r="A688" s="9">
        <v>687</v>
      </c>
      <c r="B688" s="9" t="s">
        <v>3148</v>
      </c>
      <c r="C688" s="9" t="s">
        <v>3148</v>
      </c>
      <c r="D688" s="9" t="s">
        <v>3774</v>
      </c>
      <c r="E688" s="9" t="s">
        <v>24</v>
      </c>
      <c r="F688" s="9" t="s">
        <v>1445</v>
      </c>
      <c r="G688" s="9" t="s">
        <v>3796</v>
      </c>
      <c r="H688" s="9" t="s">
        <v>1444</v>
      </c>
      <c r="I688" s="9">
        <v>19658</v>
      </c>
      <c r="J688" s="9">
        <v>19658</v>
      </c>
      <c r="K688" s="9">
        <v>34.200000000000003</v>
      </c>
      <c r="L688" s="115">
        <f t="shared" si="30"/>
        <v>1</v>
      </c>
      <c r="M688" s="96">
        <f>IF($B688="Область","",SUM('Дані з ДІСО'!J688:L688)/K688)</f>
        <v>81.403508771929822</v>
      </c>
      <c r="N688" s="9" t="str">
        <f>IF($B688="Область","",VLOOKUP(100*J688/I688,Параметри!$B$39:$C$53,2,TRUE))</f>
        <v>1. 100%</v>
      </c>
      <c r="O688" s="9" t="str">
        <f>IF($B688="Область","",VLOOKUP(M688,Параметри!$B$21:$C$35,2,TRUE))</f>
        <v>14. 44,9-93,7</v>
      </c>
      <c r="P688" s="9">
        <f t="shared" si="31"/>
        <v>1</v>
      </c>
      <c r="Q688" s="9">
        <f t="shared" si="32"/>
        <v>14</v>
      </c>
      <c r="R688" s="116">
        <v>23</v>
      </c>
      <c r="S688" s="117">
        <f>IF(C688="Область",Параметри!$K$47,IF(C688="Київ",Параметри!$K$48,IF(L688&lt;Параметри!$I$42,Параметри!$K$42,IF(L688&lt;Параметри!$I$43,Параметри!$K$43,IF(L688&lt;Параметри!$I$44,Параметри!$K$44,IF(L688&lt;Параметри!$I$45,Параметри!$K$45,Параметри!$K$46))))))</f>
        <v>0.53</v>
      </c>
      <c r="T688" s="97">
        <f>IF($B688="Область",Параметри!K$63,IF($R688&lt;Параметри!$G$59,Параметри!K$58,IF($R688&lt;Параметри!$G$60,Параметри!K$59,IF($R688&lt;Параметри!$G$61,Параметри!K$60,IF($R688&lt;Параметри!$G$62,Параметри!K$61,Параметри!K$62)))))</f>
        <v>0.1</v>
      </c>
      <c r="U688" s="97">
        <f>IF($B688="Область",Параметри!L$63,IF($R688&lt;Параметри!$G$59,Параметри!L$58,IF($R688&lt;Параметри!$G$60,Параметри!L$59,IF($R688&lt;Параметри!$G$61,Параметри!L$60,IF($R688&lt;Параметри!$G$62,Параметри!L$61,Параметри!L$62)))))</f>
        <v>4.7E-2</v>
      </c>
      <c r="V688" s="98">
        <f>IF(OR(SUM('Дані з ДІСО'!G688:I688)=0,Розрахунки!H688=0),"",Розрахунки!H688/SUM('Дані з ДІСО'!G688:I688))</f>
        <v>27.294117647058822</v>
      </c>
      <c r="W688" s="9">
        <v>2019</v>
      </c>
      <c r="X688" s="9">
        <v>24</v>
      </c>
      <c r="Y688" s="9">
        <v>22</v>
      </c>
      <c r="Z688" s="9" t="s">
        <v>4536</v>
      </c>
      <c r="AA688" s="99">
        <v>23</v>
      </c>
      <c r="AB688" s="9" t="str">
        <f>IF('Коефіцієнти АТО'!C688="Область","",'Коефіцієнти АТО'!D688)</f>
        <v>Львівська</v>
      </c>
      <c r="AC688" s="9"/>
    </row>
    <row r="689" spans="1:29" ht="15" customHeight="1">
      <c r="A689" s="9">
        <v>688</v>
      </c>
      <c r="B689" s="9" t="s">
        <v>3151</v>
      </c>
      <c r="C689" s="9" t="s">
        <v>3151</v>
      </c>
      <c r="D689" s="9" t="s">
        <v>3774</v>
      </c>
      <c r="E689" s="9" t="s">
        <v>29</v>
      </c>
      <c r="F689" s="9" t="s">
        <v>1447</v>
      </c>
      <c r="G689" s="9" t="s">
        <v>3797</v>
      </c>
      <c r="H689" s="9" t="s">
        <v>1446</v>
      </c>
      <c r="I689" s="9">
        <v>12198</v>
      </c>
      <c r="J689" s="9">
        <v>8885</v>
      </c>
      <c r="K689" s="9">
        <v>377.7</v>
      </c>
      <c r="L689" s="115">
        <f t="shared" si="30"/>
        <v>0.72839809804886047</v>
      </c>
      <c r="M689" s="96">
        <f>IF($B689="Область","",SUM('Дані з ДІСО'!J689:L689)/K689)</f>
        <v>2.8885358750330949</v>
      </c>
      <c r="N689" s="9" t="str">
        <f>IF($B689="Область","",VLOOKUP(100*J689/I689,Параметри!$B$39:$C$53,2,TRUE))</f>
        <v>2. 72-100</v>
      </c>
      <c r="O689" s="9" t="str">
        <f>IF($B689="Область","",VLOOKUP(M689,Параметри!$B$21:$C$35,2,TRUE))</f>
        <v>4. 2,1-3</v>
      </c>
      <c r="P689" s="9">
        <f t="shared" si="31"/>
        <v>2</v>
      </c>
      <c r="Q689" s="9">
        <f t="shared" si="32"/>
        <v>4</v>
      </c>
      <c r="R689" s="116">
        <v>13</v>
      </c>
      <c r="S689" s="117">
        <f>IF(C689="Область",Параметри!$K$47,IF(C689="Київ",Параметри!$K$48,IF(L689&lt;Параметри!$I$42,Параметри!$K$42,IF(L689&lt;Параметри!$I$43,Параметри!$K$43,IF(L689&lt;Параметри!$I$44,Параметри!$K$44,IF(L689&lt;Параметри!$I$45,Параметри!$K$45,Параметри!$K$46))))))</f>
        <v>0.48</v>
      </c>
      <c r="T689" s="97">
        <f>IF($B689="Область",Параметри!K$63,IF($R689&lt;Параметри!$G$59,Параметри!K$58,IF($R689&lt;Параметри!$G$60,Параметри!K$59,IF($R689&lt;Параметри!$G$61,Параметри!K$60,IF($R689&lt;Параметри!$G$62,Параметри!K$61,Параметри!K$62)))))</f>
        <v>1.7000000000000001E-2</v>
      </c>
      <c r="U689" s="97">
        <f>IF($B689="Область",Параметри!L$63,IF($R689&lt;Параметри!$G$59,Параметри!L$58,IF($R689&lt;Параметри!$G$60,Параметри!L$59,IF($R689&lt;Параметри!$G$61,Параметри!L$60,IF($R689&lt;Параметри!$G$62,Параметри!L$61,Параметри!L$62)))))</f>
        <v>4.7E-2</v>
      </c>
      <c r="V689" s="98">
        <f>IF(OR(SUM('Дані з ДІСО'!G689:I689)=0,Розрахунки!H689=0),"",Розрахунки!H689/SUM('Дані з ДІСО'!G689:I689))</f>
        <v>11.364583333333334</v>
      </c>
      <c r="W689" s="9">
        <v>2019</v>
      </c>
      <c r="X689" s="9">
        <v>13</v>
      </c>
      <c r="Y689" s="9">
        <v>13</v>
      </c>
      <c r="Z689" s="9" t="s">
        <v>4535</v>
      </c>
      <c r="AA689" s="99">
        <v>13</v>
      </c>
      <c r="AB689" s="9" t="str">
        <f>IF('Коефіцієнти АТО'!C689="Область","",'Коефіцієнти АТО'!D689)</f>
        <v>Львівська</v>
      </c>
      <c r="AC689" s="9"/>
    </row>
    <row r="690" spans="1:29" ht="15" customHeight="1">
      <c r="A690" s="9">
        <v>689</v>
      </c>
      <c r="B690" s="9" t="s">
        <v>3151</v>
      </c>
      <c r="C690" s="9" t="s">
        <v>3151</v>
      </c>
      <c r="D690" s="9" t="s">
        <v>3774</v>
      </c>
      <c r="E690" s="9" t="s">
        <v>29</v>
      </c>
      <c r="F690" s="9" t="s">
        <v>1449</v>
      </c>
      <c r="G690" s="9" t="s">
        <v>3798</v>
      </c>
      <c r="H690" s="9" t="s">
        <v>1448</v>
      </c>
      <c r="I690" s="9">
        <v>18693</v>
      </c>
      <c r="J690" s="9">
        <v>15372</v>
      </c>
      <c r="K690" s="9">
        <v>296.2</v>
      </c>
      <c r="L690" s="115">
        <f t="shared" si="30"/>
        <v>0.8223399133365431</v>
      </c>
      <c r="M690" s="96">
        <f>IF($B690="Область","",SUM('Дані з ДІСО'!J690:L690)/K690)</f>
        <v>6.0128291694800815</v>
      </c>
      <c r="N690" s="9" t="str">
        <f>IF($B690="Область","",VLOOKUP(100*J690/I690,Параметри!$B$39:$C$53,2,TRUE))</f>
        <v>2. 72-100</v>
      </c>
      <c r="O690" s="9" t="str">
        <f>IF($B690="Область","",VLOOKUP(M690,Параметри!$B$21:$C$35,2,TRUE))</f>
        <v>9. 5,8-7</v>
      </c>
      <c r="P690" s="9">
        <f t="shared" si="31"/>
        <v>2</v>
      </c>
      <c r="Q690" s="9">
        <f t="shared" si="32"/>
        <v>9</v>
      </c>
      <c r="R690" s="116">
        <v>15</v>
      </c>
      <c r="S690" s="117">
        <f>IF(C690="Область",Параметри!$K$47,IF(C690="Київ",Параметри!$K$48,IF(L690&lt;Параметри!$I$42,Параметри!$K$42,IF(L690&lt;Параметри!$I$43,Параметри!$K$43,IF(L690&lt;Параметри!$I$44,Параметри!$K$44,IF(L690&lt;Параметри!$I$45,Параметри!$K$45,Параметри!$K$46))))))</f>
        <v>0.53</v>
      </c>
      <c r="T690" s="97">
        <f>IF($B690="Область",Параметри!K$63,IF($R690&lt;Параметри!$G$59,Параметри!K$58,IF($R690&lt;Параметри!$G$60,Параметри!K$59,IF($R690&lt;Параметри!$G$61,Параметри!K$60,IF($R690&lt;Параметри!$G$62,Параметри!K$61,Параметри!K$62)))))</f>
        <v>1.7000000000000001E-2</v>
      </c>
      <c r="U690" s="97">
        <f>IF($B690="Область",Параметри!L$63,IF($R690&lt;Параметри!$G$59,Параметри!L$58,IF($R690&lt;Параметри!$G$60,Параметри!L$59,IF($R690&lt;Параметри!$G$61,Параметри!L$60,IF($R690&lt;Параметри!$G$62,Параметри!L$61,Параметри!L$62)))))</f>
        <v>4.7E-2</v>
      </c>
      <c r="V690" s="98">
        <f>IF(OR(SUM('Дані з ДІСО'!G690:I690)=0,Розрахунки!H690=0),"",Розрахунки!H690/SUM('Дані з ДІСО'!G690:I690))</f>
        <v>13.192592592592593</v>
      </c>
      <c r="W690" s="9">
        <v>2019</v>
      </c>
      <c r="X690" s="9">
        <v>15.5</v>
      </c>
      <c r="Y690" s="9">
        <v>14</v>
      </c>
      <c r="Z690" s="9" t="s">
        <v>4536</v>
      </c>
      <c r="AA690" s="99">
        <v>15</v>
      </c>
      <c r="AB690" s="9" t="str">
        <f>IF('Коефіцієнти АТО'!C690="Область","",'Коефіцієнти АТО'!D690)</f>
        <v>Львівська</v>
      </c>
      <c r="AC690" s="9"/>
    </row>
    <row r="691" spans="1:29" ht="15" customHeight="1">
      <c r="A691" s="9">
        <v>690</v>
      </c>
      <c r="B691" s="9" t="s">
        <v>3145</v>
      </c>
      <c r="C691" s="9" t="s">
        <v>3146</v>
      </c>
      <c r="D691" s="9" t="s">
        <v>3774</v>
      </c>
      <c r="E691" s="9" t="s">
        <v>21</v>
      </c>
      <c r="F691" s="9" t="s">
        <v>1451</v>
      </c>
      <c r="G691" s="9" t="s">
        <v>3799</v>
      </c>
      <c r="H691" s="9" t="s">
        <v>1450</v>
      </c>
      <c r="I691" s="9">
        <v>33264</v>
      </c>
      <c r="J691" s="9">
        <v>23518</v>
      </c>
      <c r="K691" s="9">
        <v>716.1</v>
      </c>
      <c r="L691" s="115">
        <f t="shared" si="30"/>
        <v>0.70701058201058198</v>
      </c>
      <c r="M691" s="96">
        <f>IF($B691="Область","",SUM('Дані з ДІСО'!J691:L691)/K691)</f>
        <v>5.4294093003770421</v>
      </c>
      <c r="N691" s="9" t="str">
        <f>IF($B691="Область","",VLOOKUP(100*J691/I691,Параметри!$B$39:$C$53,2,TRUE))</f>
        <v>3. 66-72</v>
      </c>
      <c r="O691" s="9" t="str">
        <f>IF($B691="Область","",VLOOKUP(M691,Параметри!$B$21:$C$35,2,TRUE))</f>
        <v>8. 4,5-5,8</v>
      </c>
      <c r="P691" s="9">
        <f t="shared" si="31"/>
        <v>3</v>
      </c>
      <c r="Q691" s="9">
        <f t="shared" si="32"/>
        <v>8</v>
      </c>
      <c r="R691" s="116">
        <v>15</v>
      </c>
      <c r="S691" s="117">
        <f>IF(C691="Область",Параметри!$K$47,IF(C691="Київ",Параметри!$K$48,IF(L691&lt;Параметри!$I$42,Параметри!$K$42,IF(L691&lt;Параметри!$I$43,Параметри!$K$43,IF(L691&lt;Параметри!$I$44,Параметри!$K$44,IF(L691&lt;Параметри!$I$45,Параметри!$K$45,Параметри!$K$46))))))</f>
        <v>0.48</v>
      </c>
      <c r="T691" s="97">
        <f>IF($B691="Область",Параметри!K$63,IF($R691&lt;Параметри!$G$59,Параметри!K$58,IF($R691&lt;Параметри!$G$60,Параметри!K$59,IF($R691&lt;Параметри!$G$61,Параметри!K$60,IF($R691&lt;Параметри!$G$62,Параметри!K$61,Параметри!K$62)))))</f>
        <v>1.7000000000000001E-2</v>
      </c>
      <c r="U691" s="97">
        <f>IF($B691="Область",Параметри!L$63,IF($R691&lt;Параметри!$G$59,Параметри!L$58,IF($R691&lt;Параметри!$G$60,Параметри!L$59,IF($R691&lt;Параметри!$G$61,Параметри!L$60,IF($R691&lt;Параметри!$G$62,Параметри!L$61,Параметри!L$62)))))</f>
        <v>4.7E-2</v>
      </c>
      <c r="V691" s="98">
        <f>IF(OR(SUM('Дані з ДІСО'!G691:I691)=0,Розрахунки!H691=0),"",Розрахунки!H691/SUM('Дані з ДІСО'!G691:I691))</f>
        <v>16.336134453781511</v>
      </c>
      <c r="W691" s="9">
        <v>2019</v>
      </c>
      <c r="X691" s="9">
        <v>15.5</v>
      </c>
      <c r="Y691" s="9">
        <v>14</v>
      </c>
      <c r="Z691" s="9" t="s">
        <v>4536</v>
      </c>
      <c r="AA691" s="99">
        <v>15</v>
      </c>
      <c r="AB691" s="9" t="str">
        <f>IF('Коефіцієнти АТО'!C691="Область","",'Коефіцієнти АТО'!D691)</f>
        <v>Львівська</v>
      </c>
      <c r="AC691" s="9"/>
    </row>
    <row r="692" spans="1:29" ht="15" customHeight="1">
      <c r="A692" s="9">
        <v>691</v>
      </c>
      <c r="B692" s="9" t="s">
        <v>3145</v>
      </c>
      <c r="C692" s="9" t="s">
        <v>3146</v>
      </c>
      <c r="D692" s="9" t="s">
        <v>3774</v>
      </c>
      <c r="E692" s="9" t="s">
        <v>21</v>
      </c>
      <c r="F692" s="9" t="s">
        <v>1453</v>
      </c>
      <c r="G692" s="9" t="s">
        <v>3800</v>
      </c>
      <c r="H692" s="9" t="s">
        <v>1452</v>
      </c>
      <c r="I692" s="9">
        <v>14664</v>
      </c>
      <c r="J692" s="9">
        <v>11483</v>
      </c>
      <c r="K692" s="9">
        <v>461.5</v>
      </c>
      <c r="L692" s="115">
        <f t="shared" si="30"/>
        <v>0.78307419530823785</v>
      </c>
      <c r="M692" s="96">
        <f>IF($B692="Область","",SUM('Дані з ДІСО'!J692:L692)/K692)</f>
        <v>2.9371614301191764</v>
      </c>
      <c r="N692" s="9" t="str">
        <f>IF($B692="Область","",VLOOKUP(100*J692/I692,Параметри!$B$39:$C$53,2,TRUE))</f>
        <v>2. 72-100</v>
      </c>
      <c r="O692" s="9" t="str">
        <f>IF($B692="Область","",VLOOKUP(M692,Параметри!$B$21:$C$35,2,TRUE))</f>
        <v>4. 2,1-3</v>
      </c>
      <c r="P692" s="9">
        <f t="shared" si="31"/>
        <v>2</v>
      </c>
      <c r="Q692" s="9">
        <f t="shared" si="32"/>
        <v>4</v>
      </c>
      <c r="R692" s="116">
        <v>13</v>
      </c>
      <c r="S692" s="117">
        <f>IF(C692="Область",Параметри!$K$47,IF(C692="Київ",Параметри!$K$48,IF(L692&lt;Параметри!$I$42,Параметри!$K$42,IF(L692&lt;Параметри!$I$43,Параметри!$K$43,IF(L692&lt;Параметри!$I$44,Параметри!$K$44,IF(L692&lt;Параметри!$I$45,Параметри!$K$45,Параметри!$K$46))))))</f>
        <v>0.48</v>
      </c>
      <c r="T692" s="97">
        <f>IF($B692="Область",Параметри!K$63,IF($R692&lt;Параметри!$G$59,Параметри!K$58,IF($R692&lt;Параметри!$G$60,Параметри!K$59,IF($R692&lt;Параметри!$G$61,Параметри!K$60,IF($R692&lt;Параметри!$G$62,Параметри!K$61,Параметри!K$62)))))</f>
        <v>1.7000000000000001E-2</v>
      </c>
      <c r="U692" s="97">
        <f>IF($B692="Область",Параметри!L$63,IF($R692&lt;Параметри!$G$59,Параметри!L$58,IF($R692&lt;Параметри!$G$60,Параметри!L$59,IF($R692&lt;Параметри!$G$61,Параметри!L$60,IF($R692&lt;Параметри!$G$62,Параметри!L$61,Параметри!L$62)))))</f>
        <v>4.7E-2</v>
      </c>
      <c r="V692" s="98">
        <f>IF(OR(SUM('Дані з ДІСО'!G692:I692)=0,Розрахунки!H692=0),"",Розрахунки!H692/SUM('Дані з ДІСО'!G692:I692))</f>
        <v>11.202479338842975</v>
      </c>
      <c r="W692" s="9">
        <v>2021</v>
      </c>
      <c r="X692" s="9">
        <v>13</v>
      </c>
      <c r="Y692" s="9">
        <v>12.5</v>
      </c>
      <c r="Z692" s="9" t="s">
        <v>4535</v>
      </c>
      <c r="AA692" s="99">
        <v>13</v>
      </c>
      <c r="AB692" s="9" t="str">
        <f>IF('Коефіцієнти АТО'!C692="Область","",'Коефіцієнти АТО'!D692)</f>
        <v>Львівська</v>
      </c>
      <c r="AC692" s="9"/>
    </row>
    <row r="693" spans="1:29" ht="15" customHeight="1">
      <c r="A693" s="9">
        <v>692</v>
      </c>
      <c r="B693" s="9" t="s">
        <v>3151</v>
      </c>
      <c r="C693" s="9" t="s">
        <v>3151</v>
      </c>
      <c r="D693" s="9" t="s">
        <v>3774</v>
      </c>
      <c r="E693" s="9" t="s">
        <v>29</v>
      </c>
      <c r="F693" s="9" t="s">
        <v>1455</v>
      </c>
      <c r="G693" s="9" t="s">
        <v>3801</v>
      </c>
      <c r="H693" s="9" t="s">
        <v>1454</v>
      </c>
      <c r="I693" s="9">
        <v>23371</v>
      </c>
      <c r="J693" s="9">
        <v>21994</v>
      </c>
      <c r="K693" s="9">
        <v>659.4</v>
      </c>
      <c r="L693" s="115">
        <f t="shared" si="30"/>
        <v>0.94108082666552562</v>
      </c>
      <c r="M693" s="96">
        <f>IF($B693="Область","",SUM('Дані з ДІСО'!J693:L693)/K693)</f>
        <v>4.1947224749772518</v>
      </c>
      <c r="N693" s="9" t="str">
        <f>IF($B693="Область","",VLOOKUP(100*J693/I693,Параметри!$B$39:$C$53,2,TRUE))</f>
        <v>2. 72-100</v>
      </c>
      <c r="O693" s="9" t="str">
        <f>IF($B693="Область","",VLOOKUP(M693,Параметри!$B$21:$C$35,2,TRUE))</f>
        <v>7. 4,1-4,5</v>
      </c>
      <c r="P693" s="9">
        <f t="shared" si="31"/>
        <v>2</v>
      </c>
      <c r="Q693" s="9">
        <f t="shared" si="32"/>
        <v>7</v>
      </c>
      <c r="R693" s="116">
        <v>15</v>
      </c>
      <c r="S693" s="117">
        <f>IF(C693="Область",Параметри!$K$47,IF(C693="Київ",Параметри!$K$48,IF(L693&lt;Параметри!$I$42,Параметри!$K$42,IF(L693&lt;Параметри!$I$43,Параметри!$K$43,IF(L693&lt;Параметри!$I$44,Параметри!$K$44,IF(L693&lt;Параметри!$I$45,Параметри!$K$45,Параметри!$K$46))))))</f>
        <v>0.53</v>
      </c>
      <c r="T693" s="97">
        <f>IF($B693="Область",Параметри!K$63,IF($R693&lt;Параметри!$G$59,Параметри!K$58,IF($R693&lt;Параметри!$G$60,Параметри!K$59,IF($R693&lt;Параметри!$G$61,Параметри!K$60,IF($R693&lt;Параметри!$G$62,Параметри!K$61,Параметри!K$62)))))</f>
        <v>1.7000000000000001E-2</v>
      </c>
      <c r="U693" s="97">
        <f>IF($B693="Область",Параметри!L$63,IF($R693&lt;Параметри!$G$59,Параметри!L$58,IF($R693&lt;Параметри!$G$60,Параметри!L$59,IF($R693&lt;Параметри!$G$61,Параметри!L$60,IF($R693&lt;Параметри!$G$62,Параметри!L$61,Параметри!L$62)))))</f>
        <v>4.7E-2</v>
      </c>
      <c r="V693" s="98">
        <f>IF(OR(SUM('Дані з ДІСО'!G693:I693)=0,Розрахунки!H693=0),"",Розрахунки!H693/SUM('Дані з ДІСО'!G693:I693))</f>
        <v>11.621848739495798</v>
      </c>
      <c r="W693" s="9">
        <v>2021</v>
      </c>
      <c r="X693" s="9">
        <v>15</v>
      </c>
      <c r="Y693" s="9">
        <v>14</v>
      </c>
      <c r="Z693" s="9" t="s">
        <v>4535</v>
      </c>
      <c r="AA693" s="99">
        <v>15</v>
      </c>
      <c r="AB693" s="9" t="str">
        <f>IF('Коефіцієнти АТО'!C693="Область","",'Коефіцієнти АТО'!D693)</f>
        <v>Львівська</v>
      </c>
      <c r="AC693" s="9"/>
    </row>
    <row r="694" spans="1:29" ht="15" customHeight="1">
      <c r="A694" s="9">
        <v>693</v>
      </c>
      <c r="B694" s="9" t="s">
        <v>3176</v>
      </c>
      <c r="C694" s="9" t="s">
        <v>3146</v>
      </c>
      <c r="D694" s="9" t="s">
        <v>3774</v>
      </c>
      <c r="E694" s="9" t="s">
        <v>78</v>
      </c>
      <c r="F694" s="9" t="s">
        <v>1457</v>
      </c>
      <c r="G694" s="9" t="s">
        <v>3802</v>
      </c>
      <c r="H694" s="9" t="s">
        <v>1456</v>
      </c>
      <c r="I694" s="9">
        <v>39199</v>
      </c>
      <c r="J694" s="9">
        <v>6286</v>
      </c>
      <c r="K694" s="9">
        <v>161.80000000000001</v>
      </c>
      <c r="L694" s="115">
        <f t="shared" si="30"/>
        <v>0.16036123370494146</v>
      </c>
      <c r="M694" s="96">
        <f>IF($B694="Область","",SUM('Дані з ДІСО'!J694:L694)/K694)</f>
        <v>28.303461063040789</v>
      </c>
      <c r="N694" s="9" t="str">
        <f>IF($B694="Область","",VLOOKUP(100*J694/I694,Параметри!$B$39:$C$53,2,TRUE))</f>
        <v>13. 12-19</v>
      </c>
      <c r="O694" s="9" t="str">
        <f>IF($B694="Область","",VLOOKUP(M694,Параметри!$B$21:$C$35,2,TRUE))</f>
        <v>12. 15-35,3</v>
      </c>
      <c r="P694" s="9">
        <f t="shared" si="31"/>
        <v>13</v>
      </c>
      <c r="Q694" s="9">
        <f t="shared" si="32"/>
        <v>12</v>
      </c>
      <c r="R694" s="116">
        <v>23.5</v>
      </c>
      <c r="S694" s="117">
        <f>IF(C694="Область",Параметри!$K$47,IF(C694="Київ",Параметри!$K$48,IF(L694&lt;Параметри!$I$42,Параметри!$K$42,IF(L694&lt;Параметри!$I$43,Параметри!$K$43,IF(L694&lt;Параметри!$I$44,Параметри!$K$44,IF(L694&lt;Параметри!$I$45,Параметри!$K$45,Параметри!$K$46))))))</f>
        <v>0.23</v>
      </c>
      <c r="T694" s="97">
        <f>IF($B694="Область",Параметри!K$63,IF($R694&lt;Параметри!$G$59,Параметри!K$58,IF($R694&lt;Параметри!$G$60,Параметри!K$59,IF($R694&lt;Параметри!$G$61,Параметри!K$60,IF($R694&lt;Параметри!$G$62,Параметри!K$61,Параметри!K$62)))))</f>
        <v>0.1</v>
      </c>
      <c r="U694" s="97">
        <f>IF($B694="Область",Параметри!L$63,IF($R694&lt;Параметри!$G$59,Параметри!L$58,IF($R694&lt;Параметри!$G$60,Параметри!L$59,IF($R694&lt;Параметри!$G$61,Параметри!L$60,IF($R694&lt;Параметри!$G$62,Параметри!L$61,Параметри!L$62)))))</f>
        <v>4.7E-2</v>
      </c>
      <c r="V694" s="98">
        <f>IF(OR(SUM('Дані з ДІСО'!G694:I694)=0,Розрахунки!H694=0),"",Розрахунки!H694/SUM('Дані з ДІСО'!G694:I694))</f>
        <v>30.327814569536425</v>
      </c>
      <c r="W694" s="9" t="s">
        <v>3176</v>
      </c>
      <c r="X694" s="9">
        <v>23.5</v>
      </c>
      <c r="Y694" s="9">
        <v>23</v>
      </c>
      <c r="Z694" s="9" t="s">
        <v>4535</v>
      </c>
      <c r="AA694" s="99">
        <v>23.5</v>
      </c>
      <c r="AB694" s="9" t="str">
        <f>IF('Коефіцієнти АТО'!C694="Область","",'Коефіцієнти АТО'!D694)</f>
        <v>Львівська</v>
      </c>
      <c r="AC694" s="9"/>
    </row>
    <row r="695" spans="1:29" ht="15" customHeight="1">
      <c r="A695" s="9">
        <v>694</v>
      </c>
      <c r="B695" s="9" t="s">
        <v>3145</v>
      </c>
      <c r="C695" s="9" t="s">
        <v>3146</v>
      </c>
      <c r="D695" s="9" t="s">
        <v>3774</v>
      </c>
      <c r="E695" s="9" t="s">
        <v>21</v>
      </c>
      <c r="F695" s="9" t="s">
        <v>1459</v>
      </c>
      <c r="G695" s="9" t="s">
        <v>3803</v>
      </c>
      <c r="H695" s="9" t="s">
        <v>1458</v>
      </c>
      <c r="I695" s="9">
        <v>39471</v>
      </c>
      <c r="J695" s="9">
        <v>16136</v>
      </c>
      <c r="K695" s="9">
        <v>642.79999999999995</v>
      </c>
      <c r="L695" s="115">
        <f t="shared" si="30"/>
        <v>0.4088064655063211</v>
      </c>
      <c r="M695" s="96">
        <f>IF($B695="Область","",SUM('Дані з ДІСО'!J695:L695)/K695)</f>
        <v>7.619788425637835</v>
      </c>
      <c r="N695" s="9" t="str">
        <f>IF($B695="Область","",VLOOKUP(100*J695/I695,Параметри!$B$39:$C$53,2,TRUE))</f>
        <v>9. 26-43</v>
      </c>
      <c r="O695" s="9" t="str">
        <f>IF($B695="Область","",VLOOKUP(M695,Параметри!$B$21:$C$35,2,TRUE))</f>
        <v>10. 7-10,2</v>
      </c>
      <c r="P695" s="9">
        <f t="shared" si="31"/>
        <v>9</v>
      </c>
      <c r="Q695" s="9">
        <f t="shared" si="32"/>
        <v>10</v>
      </c>
      <c r="R695" s="116">
        <v>18</v>
      </c>
      <c r="S695" s="117">
        <f>IF(C695="Область",Параметри!$K$47,IF(C695="Київ",Параметри!$K$48,IF(L695&lt;Параметри!$I$42,Параметри!$K$42,IF(L695&lt;Параметри!$I$43,Параметри!$K$43,IF(L695&lt;Параметри!$I$44,Параметри!$K$44,IF(L695&lt;Параметри!$I$45,Параметри!$K$45,Параметри!$K$46))))))</f>
        <v>0.43</v>
      </c>
      <c r="T695" s="97">
        <f>IF($B695="Область",Параметри!K$63,IF($R695&lt;Параметри!$G$59,Параметри!K$58,IF($R695&lt;Параметри!$G$60,Параметри!K$59,IF($R695&lt;Параметри!$G$61,Параметри!K$60,IF($R695&lt;Параметри!$G$62,Параметри!K$61,Параметри!K$62)))))</f>
        <v>1.7000000000000001E-2</v>
      </c>
      <c r="U695" s="97">
        <f>IF($B695="Область",Параметри!L$63,IF($R695&lt;Параметри!$G$59,Параметри!L$58,IF($R695&lt;Параметри!$G$60,Параметри!L$59,IF($R695&lt;Параметри!$G$61,Параметри!L$60,IF($R695&lt;Параметри!$G$62,Параметри!L$61,Параметри!L$62)))))</f>
        <v>4.7E-2</v>
      </c>
      <c r="V695" s="98">
        <f>IF(OR(SUM('Дані з ДІСО'!G695:I695)=0,Розрахунки!H695=0),"",Розрахунки!H695/SUM('Дані з ДІСО'!G695:I695))</f>
        <v>19.591999999999999</v>
      </c>
      <c r="W695" s="9">
        <v>2021</v>
      </c>
      <c r="X695" s="9">
        <v>18</v>
      </c>
      <c r="Y695" s="9">
        <v>17</v>
      </c>
      <c r="Z695" s="9" t="s">
        <v>4535</v>
      </c>
      <c r="AA695" s="99">
        <v>18</v>
      </c>
      <c r="AB695" s="9" t="str">
        <f>IF('Коефіцієнти АТО'!C695="Область","",'Коефіцієнти АТО'!D695)</f>
        <v>Львівська</v>
      </c>
      <c r="AC695" s="9"/>
    </row>
    <row r="696" spans="1:29" ht="15" customHeight="1">
      <c r="A696" s="9">
        <v>695</v>
      </c>
      <c r="B696" s="9" t="s">
        <v>3145</v>
      </c>
      <c r="C696" s="9" t="s">
        <v>3146</v>
      </c>
      <c r="D696" s="9" t="s">
        <v>3774</v>
      </c>
      <c r="E696" s="9" t="s">
        <v>21</v>
      </c>
      <c r="F696" s="9" t="s">
        <v>1461</v>
      </c>
      <c r="G696" s="9" t="s">
        <v>3804</v>
      </c>
      <c r="H696" s="9" t="s">
        <v>1460</v>
      </c>
      <c r="I696" s="9">
        <v>30102</v>
      </c>
      <c r="J696" s="9">
        <v>19965</v>
      </c>
      <c r="K696" s="9">
        <v>669.2</v>
      </c>
      <c r="L696" s="115">
        <f t="shared" si="30"/>
        <v>0.66324496711181979</v>
      </c>
      <c r="M696" s="96">
        <f>IF($B696="Область","",SUM('Дані з ДІСО'!J696:L696)/K696)</f>
        <v>5.3541542139868499</v>
      </c>
      <c r="N696" s="9" t="str">
        <f>IF($B696="Область","",VLOOKUP(100*J696/I696,Параметри!$B$39:$C$53,2,TRUE))</f>
        <v>3. 66-72</v>
      </c>
      <c r="O696" s="9" t="str">
        <f>IF($B696="Область","",VLOOKUP(M696,Параметри!$B$21:$C$35,2,TRUE))</f>
        <v>8. 4,5-5,8</v>
      </c>
      <c r="P696" s="9">
        <f t="shared" si="31"/>
        <v>3</v>
      </c>
      <c r="Q696" s="9">
        <f t="shared" si="32"/>
        <v>8</v>
      </c>
      <c r="R696" s="116">
        <v>15</v>
      </c>
      <c r="S696" s="117">
        <f>IF(C696="Область",Параметри!$K$47,IF(C696="Київ",Параметри!$K$48,IF(L696&lt;Параметри!$I$42,Параметри!$K$42,IF(L696&lt;Параметри!$I$43,Параметри!$K$43,IF(L696&lt;Параметри!$I$44,Параметри!$K$44,IF(L696&lt;Параметри!$I$45,Параметри!$K$45,Параметри!$K$46))))))</f>
        <v>0.48</v>
      </c>
      <c r="T696" s="97">
        <f>IF($B696="Область",Параметри!K$63,IF($R696&lt;Параметри!$G$59,Параметри!K$58,IF($R696&lt;Параметри!$G$60,Параметри!K$59,IF($R696&lt;Параметри!$G$61,Параметри!K$60,IF($R696&lt;Параметри!$G$62,Параметри!K$61,Параметри!K$62)))))</f>
        <v>1.7000000000000001E-2</v>
      </c>
      <c r="U696" s="97">
        <f>IF($B696="Область",Параметри!L$63,IF($R696&lt;Параметри!$G$59,Параметри!L$58,IF($R696&lt;Параметри!$G$60,Параметри!L$59,IF($R696&lt;Параметри!$G$61,Параметри!L$60,IF($R696&lt;Параметри!$G$62,Параметри!L$61,Параметри!L$62)))))</f>
        <v>4.7E-2</v>
      </c>
      <c r="V696" s="98">
        <f>IF(OR(SUM('Дані з ДІСО'!G696:I696)=0,Розрахунки!H696=0),"",Розрахунки!H696/SUM('Дані з ДІСО'!G696:I696))</f>
        <v>15.714912280701755</v>
      </c>
      <c r="W696" s="9">
        <v>2021</v>
      </c>
      <c r="X696" s="9">
        <v>15.5</v>
      </c>
      <c r="Y696" s="9">
        <v>14</v>
      </c>
      <c r="Z696" s="9" t="s">
        <v>4536</v>
      </c>
      <c r="AA696" s="99">
        <v>15</v>
      </c>
      <c r="AB696" s="9" t="str">
        <f>IF('Коефіцієнти АТО'!C696="Область","",'Коефіцієнти АТО'!D696)</f>
        <v>Львівська</v>
      </c>
      <c r="AC696" s="9"/>
    </row>
    <row r="697" spans="1:29" ht="15" customHeight="1">
      <c r="A697" s="9">
        <v>696</v>
      </c>
      <c r="B697" s="9" t="s">
        <v>3145</v>
      </c>
      <c r="C697" s="9" t="s">
        <v>3146</v>
      </c>
      <c r="D697" s="9" t="s">
        <v>3774</v>
      </c>
      <c r="E697" s="9" t="s">
        <v>21</v>
      </c>
      <c r="F697" s="9" t="s">
        <v>1463</v>
      </c>
      <c r="G697" s="9" t="s">
        <v>3805</v>
      </c>
      <c r="H697" s="9" t="s">
        <v>1462</v>
      </c>
      <c r="I697" s="9">
        <v>9621</v>
      </c>
      <c r="J697" s="9">
        <v>6616</v>
      </c>
      <c r="K697" s="9">
        <v>224.1</v>
      </c>
      <c r="L697" s="115">
        <f t="shared" si="30"/>
        <v>0.68766240515538923</v>
      </c>
      <c r="M697" s="96">
        <f>IF($B697="Область","",SUM('Дані з ДІСО'!J697:L697)/K697)</f>
        <v>4.4622936189201248</v>
      </c>
      <c r="N697" s="9" t="str">
        <f>IF($B697="Область","",VLOOKUP(100*J697/I697,Параметри!$B$39:$C$53,2,TRUE))</f>
        <v>3. 66-72</v>
      </c>
      <c r="O697" s="9" t="str">
        <f>IF($B697="Область","",VLOOKUP(M697,Параметри!$B$21:$C$35,2,TRUE))</f>
        <v>7. 4,1-4,5</v>
      </c>
      <c r="P697" s="9">
        <f t="shared" si="31"/>
        <v>3</v>
      </c>
      <c r="Q697" s="9">
        <f t="shared" si="32"/>
        <v>7</v>
      </c>
      <c r="R697" s="116">
        <v>15</v>
      </c>
      <c r="S697" s="117">
        <f>IF(C697="Область",Параметри!$K$47,IF(C697="Київ",Параметри!$K$48,IF(L697&lt;Параметри!$I$42,Параметри!$K$42,IF(L697&lt;Параметри!$I$43,Параметри!$K$43,IF(L697&lt;Параметри!$I$44,Параметри!$K$44,IF(L697&lt;Параметри!$I$45,Параметри!$K$45,Параметри!$K$46))))))</f>
        <v>0.48</v>
      </c>
      <c r="T697" s="97">
        <f>IF($B697="Область",Параметри!K$63,IF($R697&lt;Параметри!$G$59,Параметри!K$58,IF($R697&lt;Параметри!$G$60,Параметри!K$59,IF($R697&lt;Параметри!$G$61,Параметри!K$60,IF($R697&lt;Параметри!$G$62,Параметри!K$61,Параметри!K$62)))))</f>
        <v>1.7000000000000001E-2</v>
      </c>
      <c r="U697" s="97">
        <f>IF($B697="Область",Параметри!L$63,IF($R697&lt;Параметри!$G$59,Параметри!L$58,IF($R697&lt;Параметри!$G$60,Параметри!L$59,IF($R697&lt;Параметри!$G$61,Параметри!L$60,IF($R697&lt;Параметри!$G$62,Параметри!L$61,Параметри!L$62)))))</f>
        <v>4.7E-2</v>
      </c>
      <c r="V697" s="98">
        <f>IF(OR(SUM('Дані з ДІСО'!G697:I697)=0,Розрахунки!H697=0),"",Розрахунки!H697/SUM('Дані з ДІСО'!G697:I697))</f>
        <v>17.543859649122808</v>
      </c>
      <c r="W697" s="9">
        <v>2021</v>
      </c>
      <c r="X697" s="9">
        <v>15</v>
      </c>
      <c r="Y697" s="9">
        <v>14</v>
      </c>
      <c r="Z697" s="9" t="s">
        <v>4535</v>
      </c>
      <c r="AA697" s="99">
        <v>15</v>
      </c>
      <c r="AB697" s="9" t="str">
        <f>IF('Коефіцієнти АТО'!C697="Область","",'Коефіцієнти АТО'!D697)</f>
        <v>Львівська</v>
      </c>
      <c r="AC697" s="9"/>
    </row>
    <row r="698" spans="1:29" ht="15" customHeight="1">
      <c r="A698" s="9">
        <v>697</v>
      </c>
      <c r="B698" s="9" t="s">
        <v>3145</v>
      </c>
      <c r="C698" s="9" t="s">
        <v>3146</v>
      </c>
      <c r="D698" s="9" t="s">
        <v>3774</v>
      </c>
      <c r="E698" s="9" t="s">
        <v>21</v>
      </c>
      <c r="F698" s="9" t="s">
        <v>1465</v>
      </c>
      <c r="G698" s="9" t="s">
        <v>3451</v>
      </c>
      <c r="H698" s="9" t="s">
        <v>1464</v>
      </c>
      <c r="I698" s="9">
        <v>39691</v>
      </c>
      <c r="J698" s="9">
        <v>23533</v>
      </c>
      <c r="K698" s="9">
        <v>388.5</v>
      </c>
      <c r="L698" s="115">
        <f t="shared" si="30"/>
        <v>0.59290519261293495</v>
      </c>
      <c r="M698" s="96">
        <f>IF($B698="Область","",SUM('Дані з ДІСО'!J698:L698)/K698)</f>
        <v>12.957528957528957</v>
      </c>
      <c r="N698" s="9" t="str">
        <f>IF($B698="Область","",VLOOKUP(100*J698/I698,Параметри!$B$39:$C$53,2,TRUE))</f>
        <v>5. 58-63</v>
      </c>
      <c r="O698" s="9" t="str">
        <f>IF($B698="Область","",VLOOKUP(M698,Параметри!$B$21:$C$35,2,TRUE))</f>
        <v>11. 10,2-15</v>
      </c>
      <c r="P698" s="9">
        <f t="shared" si="31"/>
        <v>5</v>
      </c>
      <c r="Q698" s="9">
        <f t="shared" si="32"/>
        <v>11</v>
      </c>
      <c r="R698" s="116">
        <v>18</v>
      </c>
      <c r="S698" s="117">
        <f>IF(C698="Область",Параметри!$K$47,IF(C698="Київ",Параметри!$K$48,IF(L698&lt;Параметри!$I$42,Параметри!$K$42,IF(L698&lt;Параметри!$I$43,Параметри!$K$43,IF(L698&lt;Параметри!$I$44,Параметри!$K$44,IF(L698&lt;Параметри!$I$45,Параметри!$K$45,Параметри!$K$46))))))</f>
        <v>0.43</v>
      </c>
      <c r="T698" s="97">
        <f>IF($B698="Область",Параметри!K$63,IF($R698&lt;Параметри!$G$59,Параметри!K$58,IF($R698&lt;Параметри!$G$60,Параметри!K$59,IF($R698&lt;Параметри!$G$61,Параметри!K$60,IF($R698&lt;Параметри!$G$62,Параметри!K$61,Параметри!K$62)))))</f>
        <v>1.7000000000000001E-2</v>
      </c>
      <c r="U698" s="97">
        <f>IF($B698="Область",Параметри!L$63,IF($R698&lt;Параметри!$G$59,Параметри!L$58,IF($R698&lt;Параметри!$G$60,Параметри!L$59,IF($R698&lt;Параметри!$G$61,Параметри!L$60,IF($R698&lt;Параметри!$G$62,Параметри!L$61,Параметри!L$62)))))</f>
        <v>4.7E-2</v>
      </c>
      <c r="V698" s="98">
        <f>IF(OR(SUM('Дані з ДІСО'!G698:I698)=0,Розрахунки!H698=0),"",Розрахунки!H698/SUM('Дані з ДІСО'!G698:I698))</f>
        <v>19.140684410646386</v>
      </c>
      <c r="W698" s="9">
        <v>2021</v>
      </c>
      <c r="X698" s="9">
        <v>18</v>
      </c>
      <c r="Y698" s="9">
        <v>17.5</v>
      </c>
      <c r="Z698" s="9" t="s">
        <v>4535</v>
      </c>
      <c r="AA698" s="99">
        <v>18</v>
      </c>
      <c r="AB698" s="9" t="str">
        <f>IF('Коефіцієнти АТО'!C698="Область","",'Коефіцієнти АТО'!D698)</f>
        <v>Львівська</v>
      </c>
      <c r="AC698" s="9"/>
    </row>
    <row r="699" spans="1:29" ht="15" customHeight="1">
      <c r="A699" s="9">
        <v>698</v>
      </c>
      <c r="B699" s="9" t="s">
        <v>3148</v>
      </c>
      <c r="C699" s="9" t="s">
        <v>3148</v>
      </c>
      <c r="D699" s="9" t="s">
        <v>3774</v>
      </c>
      <c r="E699" s="9" t="s">
        <v>24</v>
      </c>
      <c r="F699" s="9" t="s">
        <v>1467</v>
      </c>
      <c r="G699" s="9" t="s">
        <v>3806</v>
      </c>
      <c r="H699" s="9" t="s">
        <v>1466</v>
      </c>
      <c r="I699" s="9">
        <v>12201</v>
      </c>
      <c r="J699" s="9">
        <v>12201</v>
      </c>
      <c r="K699" s="9">
        <v>144.9</v>
      </c>
      <c r="L699" s="115">
        <f t="shared" si="30"/>
        <v>1</v>
      </c>
      <c r="M699" s="96">
        <f>IF($B699="Область","",SUM('Дані з ДІСО'!J699:L699)/K699)</f>
        <v>8.0814354727398197</v>
      </c>
      <c r="N699" s="9" t="str">
        <f>IF($B699="Область","",VLOOKUP(100*J699/I699,Параметри!$B$39:$C$53,2,TRUE))</f>
        <v>1. 100%</v>
      </c>
      <c r="O699" s="9" t="str">
        <f>IF($B699="Область","",VLOOKUP(M699,Параметри!$B$21:$C$35,2,TRUE))</f>
        <v>10. 7-10,2</v>
      </c>
      <c r="P699" s="9">
        <f t="shared" si="31"/>
        <v>1</v>
      </c>
      <c r="Q699" s="9">
        <f t="shared" si="32"/>
        <v>10</v>
      </c>
      <c r="R699" s="116">
        <v>14</v>
      </c>
      <c r="S699" s="117">
        <f>IF(C699="Область",Параметри!$K$47,IF(C699="Київ",Параметри!$K$48,IF(L699&lt;Параметри!$I$42,Параметри!$K$42,IF(L699&lt;Параметри!$I$43,Параметри!$K$43,IF(L699&lt;Параметри!$I$44,Параметри!$K$44,IF(L699&lt;Параметри!$I$45,Параметри!$K$45,Параметри!$K$46))))))</f>
        <v>0.53</v>
      </c>
      <c r="T699" s="97">
        <f>IF($B699="Область",Параметри!K$63,IF($R699&lt;Параметри!$G$59,Параметри!K$58,IF($R699&lt;Параметри!$G$60,Параметри!K$59,IF($R699&lt;Параметри!$G$61,Параметри!K$60,IF($R699&lt;Параметри!$G$62,Параметри!K$61,Параметри!K$62)))))</f>
        <v>1.7000000000000001E-2</v>
      </c>
      <c r="U699" s="97">
        <f>IF($B699="Область",Параметри!L$63,IF($R699&lt;Параметри!$G$59,Параметри!L$58,IF($R699&lt;Параметри!$G$60,Параметри!L$59,IF($R699&lt;Параметри!$G$61,Параметри!L$60,IF($R699&lt;Параметри!$G$62,Параметри!L$61,Параметри!L$62)))))</f>
        <v>4.7E-2</v>
      </c>
      <c r="V699" s="98">
        <f>IF(OR(SUM('Дані з ДІСО'!G699:I699)=0,Розрахунки!H699=0),"",Розрахунки!H699/SUM('Дані з ДІСО'!G699:I699))</f>
        <v>13.776470588235295</v>
      </c>
      <c r="W699" s="9">
        <v>2021</v>
      </c>
      <c r="X699" s="9">
        <v>15.5</v>
      </c>
      <c r="Y699" s="9">
        <v>13</v>
      </c>
      <c r="Z699" s="9" t="s">
        <v>4536</v>
      </c>
      <c r="AA699" s="99">
        <v>14</v>
      </c>
      <c r="AB699" s="9" t="str">
        <f>IF('Коефіцієнти АТО'!C699="Область","",'Коефіцієнти АТО'!D699)</f>
        <v>Львівська</v>
      </c>
      <c r="AC699" s="9"/>
    </row>
    <row r="700" spans="1:29" ht="15" customHeight="1">
      <c r="A700" s="9">
        <v>699</v>
      </c>
      <c r="B700" s="9" t="s">
        <v>3145</v>
      </c>
      <c r="C700" s="9" t="s">
        <v>3146</v>
      </c>
      <c r="D700" s="9" t="s">
        <v>3774</v>
      </c>
      <c r="E700" s="9" t="s">
        <v>21</v>
      </c>
      <c r="F700" s="9" t="s">
        <v>1469</v>
      </c>
      <c r="G700" s="9" t="s">
        <v>3807</v>
      </c>
      <c r="H700" s="9" t="s">
        <v>1468</v>
      </c>
      <c r="I700" s="9">
        <v>19868</v>
      </c>
      <c r="J700" s="9">
        <v>13929</v>
      </c>
      <c r="K700" s="9">
        <v>299.3</v>
      </c>
      <c r="L700" s="115">
        <f t="shared" si="30"/>
        <v>0.70107710891886454</v>
      </c>
      <c r="M700" s="96">
        <f>IF($B700="Область","",SUM('Дані з ДІСО'!J700:L700)/K700)</f>
        <v>5.0116939525559641</v>
      </c>
      <c r="N700" s="9" t="str">
        <f>IF($B700="Область","",VLOOKUP(100*J700/I700,Параметри!$B$39:$C$53,2,TRUE))</f>
        <v>3. 66-72</v>
      </c>
      <c r="O700" s="9" t="str">
        <f>IF($B700="Область","",VLOOKUP(M700,Параметри!$B$21:$C$35,2,TRUE))</f>
        <v>8. 4,5-5,8</v>
      </c>
      <c r="P700" s="9">
        <f t="shared" si="31"/>
        <v>3</v>
      </c>
      <c r="Q700" s="9">
        <f t="shared" si="32"/>
        <v>8</v>
      </c>
      <c r="R700" s="116">
        <v>15</v>
      </c>
      <c r="S700" s="117">
        <f>IF(C700="Область",Параметри!$K$47,IF(C700="Київ",Параметри!$K$48,IF(L700&lt;Параметри!$I$42,Параметри!$K$42,IF(L700&lt;Параметри!$I$43,Параметри!$K$43,IF(L700&lt;Параметри!$I$44,Параметри!$K$44,IF(L700&lt;Параметри!$I$45,Параметри!$K$45,Параметри!$K$46))))))</f>
        <v>0.48</v>
      </c>
      <c r="T700" s="97">
        <f>IF($B700="Область",Параметри!K$63,IF($R700&lt;Параметри!$G$59,Параметри!K$58,IF($R700&lt;Параметри!$G$60,Параметри!K$59,IF($R700&lt;Параметри!$G$61,Параметри!K$60,IF($R700&lt;Параметри!$G$62,Параметри!K$61,Параметри!K$62)))))</f>
        <v>1.7000000000000001E-2</v>
      </c>
      <c r="U700" s="97">
        <f>IF($B700="Область",Параметри!L$63,IF($R700&lt;Параметри!$G$59,Параметри!L$58,IF($R700&lt;Параметри!$G$60,Параметри!L$59,IF($R700&lt;Параметри!$G$61,Параметри!L$60,IF($R700&lt;Параметри!$G$62,Параметри!L$61,Параметри!L$62)))))</f>
        <v>4.7E-2</v>
      </c>
      <c r="V700" s="98">
        <f>IF(OR(SUM('Дані з ДІСО'!G700:I700)=0,Розрахунки!H700=0),"",Розрахунки!H700/SUM('Дані з ДІСО'!G700:I700))</f>
        <v>13.157894736842104</v>
      </c>
      <c r="W700" s="9">
        <v>2021</v>
      </c>
      <c r="X700" s="9">
        <v>15.5</v>
      </c>
      <c r="Y700" s="9">
        <v>14</v>
      </c>
      <c r="Z700" s="9" t="s">
        <v>4536</v>
      </c>
      <c r="AA700" s="99">
        <v>15</v>
      </c>
      <c r="AB700" s="9" t="str">
        <f>IF('Коефіцієнти АТО'!C700="Область","",'Коефіцієнти АТО'!D700)</f>
        <v>Львівська</v>
      </c>
      <c r="AC700" s="9"/>
    </row>
    <row r="701" spans="1:29" ht="15" customHeight="1">
      <c r="A701" s="9">
        <v>700</v>
      </c>
      <c r="B701" s="9" t="s">
        <v>3151</v>
      </c>
      <c r="C701" s="9" t="s">
        <v>3151</v>
      </c>
      <c r="D701" s="9" t="s">
        <v>3774</v>
      </c>
      <c r="E701" s="9" t="s">
        <v>29</v>
      </c>
      <c r="F701" s="9" t="s">
        <v>1471</v>
      </c>
      <c r="G701" s="9" t="s">
        <v>3808</v>
      </c>
      <c r="H701" s="9" t="s">
        <v>1470</v>
      </c>
      <c r="I701" s="9">
        <v>16154</v>
      </c>
      <c r="J701" s="9">
        <v>14170</v>
      </c>
      <c r="K701" s="9">
        <v>238.6</v>
      </c>
      <c r="L701" s="115">
        <f t="shared" si="30"/>
        <v>0.87718212207502788</v>
      </c>
      <c r="M701" s="96">
        <f>IF($B701="Область","",SUM('Дані з ДІСО'!J701:L701)/K701)</f>
        <v>7.9233025984911984</v>
      </c>
      <c r="N701" s="9" t="str">
        <f>IF($B701="Область","",VLOOKUP(100*J701/I701,Параметри!$B$39:$C$53,2,TRUE))</f>
        <v>2. 72-100</v>
      </c>
      <c r="O701" s="9" t="str">
        <f>IF($B701="Область","",VLOOKUP(M701,Параметри!$B$21:$C$35,2,TRUE))</f>
        <v>10. 7-10,2</v>
      </c>
      <c r="P701" s="9">
        <f t="shared" si="31"/>
        <v>2</v>
      </c>
      <c r="Q701" s="9">
        <f t="shared" si="32"/>
        <v>10</v>
      </c>
      <c r="R701" s="116">
        <v>15</v>
      </c>
      <c r="S701" s="117">
        <f>IF(C701="Область",Параметри!$K$47,IF(C701="Київ",Параметри!$K$48,IF(L701&lt;Параметри!$I$42,Параметри!$K$42,IF(L701&lt;Параметри!$I$43,Параметри!$K$43,IF(L701&lt;Параметри!$I$44,Параметри!$K$44,IF(L701&lt;Параметри!$I$45,Параметри!$K$45,Параметри!$K$46))))))</f>
        <v>0.53</v>
      </c>
      <c r="T701" s="97">
        <f>IF($B701="Область",Параметри!K$63,IF($R701&lt;Параметри!$G$59,Параметри!K$58,IF($R701&lt;Параметри!$G$60,Параметри!K$59,IF($R701&lt;Параметри!$G$61,Параметри!K$60,IF($R701&lt;Параметри!$G$62,Параметри!K$61,Параметри!K$62)))))</f>
        <v>1.7000000000000001E-2</v>
      </c>
      <c r="U701" s="97">
        <f>IF($B701="Область",Параметри!L$63,IF($R701&lt;Параметри!$G$59,Параметри!L$58,IF($R701&lt;Параметри!$G$60,Параметри!L$59,IF($R701&lt;Параметри!$G$61,Параметри!L$60,IF($R701&lt;Параметри!$G$62,Параметри!L$61,Параметри!L$62)))))</f>
        <v>4.7E-2</v>
      </c>
      <c r="V701" s="98">
        <f>IF(OR(SUM('Дані з ДІСО'!G701:I701)=0,Розрахунки!H701=0),"",Розрахунки!H701/SUM('Дані з ДІСО'!G701:I701))</f>
        <v>15.124000000000001</v>
      </c>
      <c r="W701" s="9">
        <v>2021</v>
      </c>
      <c r="X701" s="9">
        <v>15.5</v>
      </c>
      <c r="Y701" s="9">
        <v>14</v>
      </c>
      <c r="Z701" s="9" t="s">
        <v>4536</v>
      </c>
      <c r="AA701" s="99">
        <v>15</v>
      </c>
      <c r="AB701" s="9" t="str">
        <f>IF('Коефіцієнти АТО'!C701="Область","",'Коефіцієнти АТО'!D701)</f>
        <v>Львівська</v>
      </c>
      <c r="AC701" s="9"/>
    </row>
    <row r="702" spans="1:29" ht="15" customHeight="1">
      <c r="A702" s="9">
        <v>701</v>
      </c>
      <c r="B702" s="9" t="s">
        <v>3151</v>
      </c>
      <c r="C702" s="9" t="s">
        <v>3151</v>
      </c>
      <c r="D702" s="9" t="s">
        <v>3774</v>
      </c>
      <c r="E702" s="9" t="s">
        <v>29</v>
      </c>
      <c r="F702" s="9" t="s">
        <v>1473</v>
      </c>
      <c r="G702" s="9" t="s">
        <v>3809</v>
      </c>
      <c r="H702" s="9" t="s">
        <v>1472</v>
      </c>
      <c r="I702" s="9">
        <v>11368</v>
      </c>
      <c r="J702" s="9">
        <v>4987</v>
      </c>
      <c r="K702" s="9">
        <v>206.4</v>
      </c>
      <c r="L702" s="115">
        <f t="shared" si="30"/>
        <v>0.4386875439831105</v>
      </c>
      <c r="M702" s="96">
        <f>IF($B702="Область","",SUM('Дані з ДІСО'!J702:L702)/K702)</f>
        <v>5.4166666666666661</v>
      </c>
      <c r="N702" s="9" t="str">
        <f>IF($B702="Область","",VLOOKUP(100*J702/I702,Параметри!$B$39:$C$53,2,TRUE))</f>
        <v>8. 43-49</v>
      </c>
      <c r="O702" s="9" t="str">
        <f>IF($B702="Область","",VLOOKUP(M702,Параметри!$B$21:$C$35,2,TRUE))</f>
        <v>8. 4,5-5,8</v>
      </c>
      <c r="P702" s="9">
        <f t="shared" si="31"/>
        <v>8</v>
      </c>
      <c r="Q702" s="9">
        <f t="shared" si="32"/>
        <v>8</v>
      </c>
      <c r="R702" s="116">
        <v>18</v>
      </c>
      <c r="S702" s="117">
        <f>IF(C702="Область",Параметри!$K$47,IF(C702="Київ",Параметри!$K$48,IF(L702&lt;Параметри!$I$42,Параметри!$K$42,IF(L702&lt;Параметри!$I$43,Параметри!$K$43,IF(L702&lt;Параметри!$I$44,Параметри!$K$44,IF(L702&lt;Параметри!$I$45,Параметри!$K$45,Параметри!$K$46))))))</f>
        <v>0.43</v>
      </c>
      <c r="T702" s="97">
        <f>IF($B702="Область",Параметри!K$63,IF($R702&lt;Параметри!$G$59,Параметри!K$58,IF($R702&lt;Параметри!$G$60,Параметри!K$59,IF($R702&lt;Параметри!$G$61,Параметри!K$60,IF($R702&lt;Параметри!$G$62,Параметри!K$61,Параметри!K$62)))))</f>
        <v>1.7000000000000001E-2</v>
      </c>
      <c r="U702" s="97">
        <f>IF($B702="Область",Параметри!L$63,IF($R702&lt;Параметри!$G$59,Параметри!L$58,IF($R702&lt;Параметри!$G$60,Параметри!L$59,IF($R702&lt;Параметри!$G$61,Параметри!L$60,IF($R702&lt;Параметри!$G$62,Параметри!L$61,Параметри!L$62)))))</f>
        <v>4.7E-2</v>
      </c>
      <c r="V702" s="98">
        <f>IF(OR(SUM('Дані з ДІСО'!G702:I702)=0,Розрахунки!H702=0),"",Розрахунки!H702/SUM('Дані з ДІСО'!G702:I702))</f>
        <v>19.964285714285715</v>
      </c>
      <c r="W702" s="9">
        <v>2021</v>
      </c>
      <c r="X702" s="9">
        <v>18</v>
      </c>
      <c r="Y702" s="9">
        <v>17</v>
      </c>
      <c r="Z702" s="9" t="s">
        <v>4535</v>
      </c>
      <c r="AA702" s="99">
        <v>18</v>
      </c>
      <c r="AB702" s="9" t="str">
        <f>IF('Коефіцієнти АТО'!C702="Область","",'Коефіцієнти АТО'!D702)</f>
        <v>Львівська</v>
      </c>
      <c r="AC702" s="9"/>
    </row>
    <row r="703" spans="1:29" ht="15" customHeight="1">
      <c r="A703" s="9">
        <v>702</v>
      </c>
      <c r="B703" s="9" t="s">
        <v>3176</v>
      </c>
      <c r="C703" s="9" t="s">
        <v>3146</v>
      </c>
      <c r="D703" s="9" t="s">
        <v>3774</v>
      </c>
      <c r="E703" s="9" t="s">
        <v>78</v>
      </c>
      <c r="F703" s="9" t="s">
        <v>1475</v>
      </c>
      <c r="G703" s="9" t="s">
        <v>3810</v>
      </c>
      <c r="H703" s="9" t="s">
        <v>1474</v>
      </c>
      <c r="I703" s="9">
        <v>121778</v>
      </c>
      <c r="J703" s="9">
        <v>26770</v>
      </c>
      <c r="K703" s="9">
        <v>420.7</v>
      </c>
      <c r="L703" s="115">
        <f t="shared" si="30"/>
        <v>0.21982624119299052</v>
      </c>
      <c r="M703" s="96">
        <f>IF($B703="Область","",SUM('Дані з ДІСО'!J703:L703)/K703)</f>
        <v>29.699310672688377</v>
      </c>
      <c r="N703" s="9" t="str">
        <f>IF($B703="Область","",VLOOKUP(100*J703/I703,Параметри!$B$39:$C$53,2,TRUE))</f>
        <v>12. 19-22</v>
      </c>
      <c r="O703" s="9" t="str">
        <f>IF($B703="Область","",VLOOKUP(M703,Параметри!$B$21:$C$35,2,TRUE))</f>
        <v>12. 15-35,3</v>
      </c>
      <c r="P703" s="9">
        <f t="shared" si="31"/>
        <v>12</v>
      </c>
      <c r="Q703" s="9">
        <f t="shared" si="32"/>
        <v>12</v>
      </c>
      <c r="R703" s="116">
        <v>23.5</v>
      </c>
      <c r="S703" s="117">
        <f>IF(C703="Область",Параметри!$K$47,IF(C703="Київ",Параметри!$K$48,IF(L703&lt;Параметри!$I$42,Параметри!$K$42,IF(L703&lt;Параметри!$I$43,Параметри!$K$43,IF(L703&lt;Параметри!$I$44,Параметри!$K$44,IF(L703&lt;Параметри!$I$45,Параметри!$K$45,Параметри!$K$46))))))</f>
        <v>0.33</v>
      </c>
      <c r="T703" s="97">
        <f>IF($B703="Область",Параметри!K$63,IF($R703&lt;Параметри!$G$59,Параметри!K$58,IF($R703&lt;Параметри!$G$60,Параметри!K$59,IF($R703&lt;Параметри!$G$61,Параметри!K$60,IF($R703&lt;Параметри!$G$62,Параметри!K$61,Параметри!K$62)))))</f>
        <v>0.1</v>
      </c>
      <c r="U703" s="97">
        <f>IF($B703="Область",Параметри!L$63,IF($R703&lt;Параметри!$G$59,Параметри!L$58,IF($R703&lt;Параметри!$G$60,Параметри!L$59,IF($R703&lt;Параметри!$G$61,Параметри!L$60,IF($R703&lt;Параметри!$G$62,Параметри!L$61,Параметри!L$62)))))</f>
        <v>4.7E-2</v>
      </c>
      <c r="V703" s="98">
        <f>IF(OR(SUM('Дані з ДІСО'!G703:I703)=0,Розрахунки!H703=0),"",Розрахунки!H703/SUM('Дані з ДІСО'!G703:I703))</f>
        <v>26.584042553191491</v>
      </c>
      <c r="W703" s="9" t="s">
        <v>3176</v>
      </c>
      <c r="X703" s="9">
        <v>23.5</v>
      </c>
      <c r="Y703" s="9">
        <v>24.5</v>
      </c>
      <c r="Z703" s="9" t="s">
        <v>4535</v>
      </c>
      <c r="AA703" s="99">
        <v>23.5</v>
      </c>
      <c r="AB703" s="9" t="str">
        <f>IF('Коефіцієнти АТО'!C703="Область","",'Коефіцієнти АТО'!D703)</f>
        <v>Львівська</v>
      </c>
      <c r="AC703" s="9"/>
    </row>
    <row r="704" spans="1:29" ht="15" customHeight="1">
      <c r="A704" s="9">
        <v>703</v>
      </c>
      <c r="B704" s="9" t="s">
        <v>3145</v>
      </c>
      <c r="C704" s="9" t="s">
        <v>3146</v>
      </c>
      <c r="D704" s="9" t="s">
        <v>3774</v>
      </c>
      <c r="E704" s="9" t="s">
        <v>21</v>
      </c>
      <c r="F704" s="9" t="s">
        <v>1477</v>
      </c>
      <c r="G704" s="9" t="s">
        <v>3811</v>
      </c>
      <c r="H704" s="9" t="s">
        <v>1476</v>
      </c>
      <c r="I704" s="9">
        <v>17682</v>
      </c>
      <c r="J704" s="9">
        <v>7157</v>
      </c>
      <c r="K704" s="9">
        <v>182.7</v>
      </c>
      <c r="L704" s="115">
        <f t="shared" si="30"/>
        <v>0.40476190476190477</v>
      </c>
      <c r="M704" s="96">
        <f>IF($B704="Область","",SUM('Дані з ДІСО'!J704:L704)/K704)</f>
        <v>11.012588943623427</v>
      </c>
      <c r="N704" s="9" t="str">
        <f>IF($B704="Область","",VLOOKUP(100*J704/I704,Параметри!$B$39:$C$53,2,TRUE))</f>
        <v>9. 26-43</v>
      </c>
      <c r="O704" s="9" t="str">
        <f>IF($B704="Область","",VLOOKUP(M704,Параметри!$B$21:$C$35,2,TRUE))</f>
        <v>11. 10,2-15</v>
      </c>
      <c r="P704" s="9">
        <f t="shared" si="31"/>
        <v>9</v>
      </c>
      <c r="Q704" s="9">
        <f t="shared" si="32"/>
        <v>11</v>
      </c>
      <c r="R704" s="116">
        <v>19</v>
      </c>
      <c r="S704" s="117">
        <f>IF(C704="Область",Параметри!$K$47,IF(C704="Київ",Параметри!$K$48,IF(L704&lt;Параметри!$I$42,Параметри!$K$42,IF(L704&lt;Параметри!$I$43,Параметри!$K$43,IF(L704&lt;Параметри!$I$44,Параметри!$K$44,IF(L704&lt;Параметри!$I$45,Параметри!$K$45,Параметри!$K$46))))))</f>
        <v>0.43</v>
      </c>
      <c r="T704" s="97">
        <f>IF($B704="Область",Параметри!K$63,IF($R704&lt;Параметри!$G$59,Параметри!K$58,IF($R704&lt;Параметри!$G$60,Параметри!K$59,IF($R704&lt;Параметри!$G$61,Параметри!K$60,IF($R704&lt;Параметри!$G$62,Параметри!K$61,Параметри!K$62)))))</f>
        <v>1.7000000000000001E-2</v>
      </c>
      <c r="U704" s="97">
        <f>IF($B704="Область",Параметри!L$63,IF($R704&lt;Параметри!$G$59,Параметри!L$58,IF($R704&lt;Параметри!$G$60,Параметри!L$59,IF($R704&lt;Параметри!$G$61,Параметри!L$60,IF($R704&lt;Параметри!$G$62,Параметри!L$61,Параметри!L$62)))))</f>
        <v>4.7E-2</v>
      </c>
      <c r="V704" s="98">
        <f>IF(OR(SUM('Дані з ДІСО'!G704:I704)=0,Розрахунки!H704=0),"",Розрахунки!H704/SUM('Дані з ДІСО'!G704:I704))</f>
        <v>16.357723577235774</v>
      </c>
      <c r="W704" s="9">
        <v>2021</v>
      </c>
      <c r="X704" s="9">
        <v>19</v>
      </c>
      <c r="Y704" s="9">
        <v>18</v>
      </c>
      <c r="Z704" s="9" t="s">
        <v>4535</v>
      </c>
      <c r="AA704" s="99">
        <v>19</v>
      </c>
      <c r="AB704" s="9" t="str">
        <f>IF('Коефіцієнти АТО'!C704="Область","",'Коефіцієнти АТО'!D704)</f>
        <v>Львівська</v>
      </c>
      <c r="AC704" s="9"/>
    </row>
    <row r="705" spans="1:29" ht="15" customHeight="1">
      <c r="A705" s="9">
        <v>704</v>
      </c>
      <c r="B705" s="9" t="s">
        <v>3145</v>
      </c>
      <c r="C705" s="9" t="s">
        <v>3146</v>
      </c>
      <c r="D705" s="9" t="s">
        <v>3774</v>
      </c>
      <c r="E705" s="9" t="s">
        <v>21</v>
      </c>
      <c r="F705" s="9" t="s">
        <v>1479</v>
      </c>
      <c r="G705" s="9" t="s">
        <v>3812</v>
      </c>
      <c r="H705" s="9" t="s">
        <v>1478</v>
      </c>
      <c r="I705" s="9">
        <v>34560</v>
      </c>
      <c r="J705" s="9">
        <v>20665</v>
      </c>
      <c r="K705" s="9">
        <v>454.4</v>
      </c>
      <c r="L705" s="115">
        <f t="shared" si="30"/>
        <v>0.59794560185185186</v>
      </c>
      <c r="M705" s="96">
        <f>IF($B705="Область","",SUM('Дані з ДІСО'!J705:L705)/K705)</f>
        <v>10.418133802816902</v>
      </c>
      <c r="N705" s="9" t="str">
        <f>IF($B705="Область","",VLOOKUP(100*J705/I705,Параметри!$B$39:$C$53,2,TRUE))</f>
        <v>5. 58-63</v>
      </c>
      <c r="O705" s="9" t="str">
        <f>IF($B705="Область","",VLOOKUP(M705,Параметри!$B$21:$C$35,2,TRUE))</f>
        <v>11. 10,2-15</v>
      </c>
      <c r="P705" s="9">
        <f t="shared" si="31"/>
        <v>5</v>
      </c>
      <c r="Q705" s="9">
        <f t="shared" si="32"/>
        <v>11</v>
      </c>
      <c r="R705" s="116">
        <v>18</v>
      </c>
      <c r="S705" s="117">
        <f>IF(C705="Область",Параметри!$K$47,IF(C705="Київ",Параметри!$K$48,IF(L705&lt;Параметри!$I$42,Параметри!$K$42,IF(L705&lt;Параметри!$I$43,Параметри!$K$43,IF(L705&lt;Параметри!$I$44,Параметри!$K$44,IF(L705&lt;Параметри!$I$45,Параметри!$K$45,Параметри!$K$46))))))</f>
        <v>0.43</v>
      </c>
      <c r="T705" s="97">
        <f>IF($B705="Область",Параметри!K$63,IF($R705&lt;Параметри!$G$59,Параметри!K$58,IF($R705&lt;Параметри!$G$60,Параметри!K$59,IF($R705&lt;Параметри!$G$61,Параметри!K$60,IF($R705&lt;Параметри!$G$62,Параметри!K$61,Параметри!K$62)))))</f>
        <v>1.7000000000000001E-2</v>
      </c>
      <c r="U705" s="97">
        <f>IF($B705="Область",Параметри!L$63,IF($R705&lt;Параметри!$G$59,Параметри!L$58,IF($R705&lt;Параметри!$G$60,Параметри!L$59,IF($R705&lt;Параметри!$G$61,Параметри!L$60,IF($R705&lt;Параметри!$G$62,Параметри!L$61,Параметри!L$62)))))</f>
        <v>4.7E-2</v>
      </c>
      <c r="V705" s="98">
        <f>IF(OR(SUM('Дані з ДІСО'!G705:I705)=0,Розрахунки!H705=0),"",Розрахунки!H705/SUM('Дані з ДІСО'!G705:I705))</f>
        <v>19.401639344262296</v>
      </c>
      <c r="W705" s="9">
        <v>2021</v>
      </c>
      <c r="X705" s="9">
        <v>18</v>
      </c>
      <c r="Y705" s="9">
        <v>17.5</v>
      </c>
      <c r="Z705" s="9" t="s">
        <v>4535</v>
      </c>
      <c r="AA705" s="99">
        <v>18</v>
      </c>
      <c r="AB705" s="9" t="str">
        <f>IF('Коефіцієнти АТО'!C705="Область","",'Коефіцієнти АТО'!D705)</f>
        <v>Львівська</v>
      </c>
      <c r="AC705" s="9"/>
    </row>
    <row r="706" spans="1:29" ht="15" customHeight="1">
      <c r="A706" s="9">
        <v>705</v>
      </c>
      <c r="B706" s="9" t="s">
        <v>3151</v>
      </c>
      <c r="C706" s="9" t="s">
        <v>3151</v>
      </c>
      <c r="D706" s="9" t="s">
        <v>3774</v>
      </c>
      <c r="E706" s="9" t="s">
        <v>29</v>
      </c>
      <c r="F706" s="9" t="s">
        <v>1481</v>
      </c>
      <c r="G706" s="9" t="s">
        <v>3813</v>
      </c>
      <c r="H706" s="9" t="s">
        <v>1480</v>
      </c>
      <c r="I706" s="9">
        <v>11767</v>
      </c>
      <c r="J706" s="9">
        <v>8409</v>
      </c>
      <c r="K706" s="9">
        <v>281</v>
      </c>
      <c r="L706" s="115">
        <f t="shared" ref="L706:L769" si="33">IF($B706="Область","",J706/I706)</f>
        <v>0.71462564799864026</v>
      </c>
      <c r="M706" s="96">
        <f>IF($B706="Область","",SUM('Дані з ДІСО'!J706:L706)/K706)</f>
        <v>3.7295373665480427</v>
      </c>
      <c r="N706" s="9" t="str">
        <f>IF($B706="Область","",VLOOKUP(100*J706/I706,Параметри!$B$39:$C$53,2,TRUE))</f>
        <v>3. 66-72</v>
      </c>
      <c r="O706" s="9" t="str">
        <f>IF($B706="Область","",VLOOKUP(M706,Параметри!$B$21:$C$35,2,TRUE))</f>
        <v>5. 3-3,9</v>
      </c>
      <c r="P706" s="9">
        <f t="shared" ref="P706:P769" si="34">IF($B706="Область","",IF(MID(N706,2,1)=".",MID(N706,1,1),MID(N706,1,2))*1)</f>
        <v>3</v>
      </c>
      <c r="Q706" s="9">
        <f t="shared" ref="Q706:Q769" si="35">IF($B706="Область","",IF(MID(O706,2,1)=".",MID(O706,1,1),MID(O706,1,2))*1)</f>
        <v>5</v>
      </c>
      <c r="R706" s="116">
        <v>14</v>
      </c>
      <c r="S706" s="117">
        <f>IF(C706="Область",Параметри!$K$47,IF(C706="Київ",Параметри!$K$48,IF(L706&lt;Параметри!$I$42,Параметри!$K$42,IF(L706&lt;Параметри!$I$43,Параметри!$K$43,IF(L706&lt;Параметри!$I$44,Параметри!$K$44,IF(L706&lt;Параметри!$I$45,Параметри!$K$45,Параметри!$K$46))))))</f>
        <v>0.48</v>
      </c>
      <c r="T706" s="97">
        <f>IF($B706="Область",Параметри!K$63,IF($R706&lt;Параметри!$G$59,Параметри!K$58,IF($R706&lt;Параметри!$G$60,Параметри!K$59,IF($R706&lt;Параметри!$G$61,Параметри!K$60,IF($R706&lt;Параметри!$G$62,Параметри!K$61,Параметри!K$62)))))</f>
        <v>1.7000000000000001E-2</v>
      </c>
      <c r="U706" s="97">
        <f>IF($B706="Область",Параметри!L$63,IF($R706&lt;Параметри!$G$59,Параметри!L$58,IF($R706&lt;Параметри!$G$60,Параметри!L$59,IF($R706&lt;Параметри!$G$61,Параметри!L$60,IF($R706&lt;Параметри!$G$62,Параметри!L$61,Параметри!L$62)))))</f>
        <v>4.7E-2</v>
      </c>
      <c r="V706" s="98">
        <f>IF(OR(SUM('Дані з ДІСО'!G706:I706)=0,Розрахунки!H706=0),"",Розрахунки!H706/SUM('Дані з ДІСО'!G706:I706))</f>
        <v>14.555555555555555</v>
      </c>
      <c r="W706" s="9">
        <v>2021</v>
      </c>
      <c r="X706" s="9">
        <v>14</v>
      </c>
      <c r="Y706" s="9">
        <v>14</v>
      </c>
      <c r="Z706" s="9" t="s">
        <v>4535</v>
      </c>
      <c r="AA706" s="99">
        <v>14</v>
      </c>
      <c r="AB706" s="9" t="str">
        <f>IF('Коефіцієнти АТО'!C706="Область","",'Коефіцієнти АТО'!D706)</f>
        <v>Львівська</v>
      </c>
      <c r="AC706" s="9"/>
    </row>
    <row r="707" spans="1:29" ht="15" customHeight="1">
      <c r="A707" s="9">
        <v>706</v>
      </c>
      <c r="B707" s="9" t="s">
        <v>3145</v>
      </c>
      <c r="C707" s="9" t="s">
        <v>3146</v>
      </c>
      <c r="D707" s="9" t="s">
        <v>3774</v>
      </c>
      <c r="E707" s="9" t="s">
        <v>21</v>
      </c>
      <c r="F707" s="9" t="s">
        <v>1483</v>
      </c>
      <c r="G707" s="9" t="s">
        <v>3683</v>
      </c>
      <c r="H707" s="9" t="s">
        <v>1482</v>
      </c>
      <c r="I707" s="9">
        <v>49243</v>
      </c>
      <c r="J707" s="9">
        <v>25257</v>
      </c>
      <c r="K707" s="9">
        <v>634.79999999999995</v>
      </c>
      <c r="L707" s="115">
        <f t="shared" si="33"/>
        <v>0.51290538756777615</v>
      </c>
      <c r="M707" s="96">
        <f>IF($B707="Область","",SUM('Дані з ДІСО'!J707:L707)/K707)</f>
        <v>8.3175803402646515</v>
      </c>
      <c r="N707" s="9" t="str">
        <f>IF($B707="Область","",VLOOKUP(100*J707/I707,Параметри!$B$39:$C$53,2,TRUE))</f>
        <v>7. 49-53</v>
      </c>
      <c r="O707" s="9" t="str">
        <f>IF($B707="Область","",VLOOKUP(M707,Параметри!$B$21:$C$35,2,TRUE))</f>
        <v>10. 7-10,2</v>
      </c>
      <c r="P707" s="9">
        <f t="shared" si="34"/>
        <v>7</v>
      </c>
      <c r="Q707" s="9">
        <f t="shared" si="35"/>
        <v>10</v>
      </c>
      <c r="R707" s="116">
        <v>18</v>
      </c>
      <c r="S707" s="117">
        <f>IF(C707="Область",Параметри!$K$47,IF(C707="Київ",Параметри!$K$48,IF(L707&lt;Параметри!$I$42,Параметри!$K$42,IF(L707&lt;Параметри!$I$43,Параметри!$K$43,IF(L707&lt;Параметри!$I$44,Параметри!$K$44,IF(L707&lt;Параметри!$I$45,Параметри!$K$45,Параметри!$K$46))))))</f>
        <v>0.43</v>
      </c>
      <c r="T707" s="97">
        <f>IF($B707="Область",Параметри!K$63,IF($R707&lt;Параметри!$G$59,Параметри!K$58,IF($R707&lt;Параметри!$G$60,Параметри!K$59,IF($R707&lt;Параметри!$G$61,Параметри!K$60,IF($R707&lt;Параметри!$G$62,Параметри!K$61,Параметри!K$62)))))</f>
        <v>1.7000000000000001E-2</v>
      </c>
      <c r="U707" s="97">
        <f>IF($B707="Область",Параметри!L$63,IF($R707&lt;Параметри!$G$59,Параметри!L$58,IF($R707&lt;Параметри!$G$60,Параметри!L$59,IF($R707&lt;Параметри!$G$61,Параметри!L$60,IF($R707&lt;Параметри!$G$62,Параметри!L$61,Параметри!L$62)))))</f>
        <v>4.7E-2</v>
      </c>
      <c r="V707" s="98">
        <f>IF(OR(SUM('Дані з ДІСО'!G707:I707)=0,Розрахунки!H707=0),"",Розрахунки!H707/SUM('Дані з ДІСО'!G707:I707))</f>
        <v>19.270072992700729</v>
      </c>
      <c r="W707" s="9">
        <v>2021</v>
      </c>
      <c r="X707" s="9">
        <v>18</v>
      </c>
      <c r="Y707" s="9">
        <v>18</v>
      </c>
      <c r="Z707" s="9" t="s">
        <v>4535</v>
      </c>
      <c r="AA707" s="99">
        <v>18</v>
      </c>
      <c r="AB707" s="9" t="str">
        <f>IF('Коефіцієнти АТО'!C707="Область","",'Коефіцієнти АТО'!D707)</f>
        <v>Львівська</v>
      </c>
      <c r="AC707" s="9"/>
    </row>
    <row r="708" spans="1:29" ht="15" customHeight="1">
      <c r="A708" s="9">
        <v>707</v>
      </c>
      <c r="B708" s="9" t="s">
        <v>3151</v>
      </c>
      <c r="C708" s="9" t="s">
        <v>3151</v>
      </c>
      <c r="D708" s="9" t="s">
        <v>3774</v>
      </c>
      <c r="E708" s="9" t="s">
        <v>29</v>
      </c>
      <c r="F708" s="9" t="s">
        <v>1485</v>
      </c>
      <c r="G708" s="9" t="s">
        <v>3614</v>
      </c>
      <c r="H708" s="9" t="s">
        <v>1484</v>
      </c>
      <c r="I708" s="9">
        <v>19814</v>
      </c>
      <c r="J708" s="9">
        <v>13395</v>
      </c>
      <c r="K708" s="9">
        <v>429.7</v>
      </c>
      <c r="L708" s="115">
        <f t="shared" si="33"/>
        <v>0.67603714545271021</v>
      </c>
      <c r="M708" s="96">
        <f>IF($B708="Область","",SUM('Дані з ДІСО'!J708:L708)/K708)</f>
        <v>5.8156853618803819</v>
      </c>
      <c r="N708" s="9" t="str">
        <f>IF($B708="Область","",VLOOKUP(100*J708/I708,Параметри!$B$39:$C$53,2,TRUE))</f>
        <v>3. 66-72</v>
      </c>
      <c r="O708" s="9" t="str">
        <f>IF($B708="Область","",VLOOKUP(M708,Параметри!$B$21:$C$35,2,TRUE))</f>
        <v>9. 5,8-7</v>
      </c>
      <c r="P708" s="9">
        <f t="shared" si="34"/>
        <v>3</v>
      </c>
      <c r="Q708" s="9">
        <f t="shared" si="35"/>
        <v>9</v>
      </c>
      <c r="R708" s="116">
        <v>16</v>
      </c>
      <c r="S708" s="117">
        <f>IF(C708="Область",Параметри!$K$47,IF(C708="Київ",Параметри!$K$48,IF(L708&lt;Параметри!$I$42,Параметри!$K$42,IF(L708&lt;Параметри!$I$43,Параметри!$K$43,IF(L708&lt;Параметри!$I$44,Параметри!$K$44,IF(L708&lt;Параметри!$I$45,Параметри!$K$45,Параметри!$K$46))))))</f>
        <v>0.48</v>
      </c>
      <c r="T708" s="97">
        <f>IF($B708="Область",Параметри!K$63,IF($R708&lt;Параметри!$G$59,Параметри!K$58,IF($R708&lt;Параметри!$G$60,Параметри!K$59,IF($R708&lt;Параметри!$G$61,Параметри!K$60,IF($R708&lt;Параметри!$G$62,Параметри!K$61,Параметри!K$62)))))</f>
        <v>1.7000000000000001E-2</v>
      </c>
      <c r="U708" s="97">
        <f>IF($B708="Область",Параметри!L$63,IF($R708&lt;Параметри!$G$59,Параметри!L$58,IF($R708&lt;Параметри!$G$60,Параметри!L$59,IF($R708&lt;Параметри!$G$61,Параметри!L$60,IF($R708&lt;Параметри!$G$62,Параметри!L$61,Параметри!L$62)))))</f>
        <v>4.7E-2</v>
      </c>
      <c r="V708" s="98">
        <f>IF(OR(SUM('Дані з ДІСО'!G708:I708)=0,Розрахунки!H708=0),"",Розрахунки!H708/SUM('Дані з ДІСО'!G708:I708))</f>
        <v>17.475524475524477</v>
      </c>
      <c r="W708" s="9">
        <v>2021</v>
      </c>
      <c r="X708" s="9">
        <v>15.5</v>
      </c>
      <c r="Y708" s="9">
        <v>17</v>
      </c>
      <c r="Z708" s="9" t="s">
        <v>4536</v>
      </c>
      <c r="AA708" s="99">
        <v>16</v>
      </c>
      <c r="AB708" s="9" t="str">
        <f>IF('Коефіцієнти АТО'!C708="Область","",'Коефіцієнти АТО'!D708)</f>
        <v>Львівська</v>
      </c>
      <c r="AC708" s="9"/>
    </row>
    <row r="709" spans="1:29" ht="15" customHeight="1">
      <c r="A709" s="9">
        <v>708</v>
      </c>
      <c r="B709" s="9" t="s">
        <v>3148</v>
      </c>
      <c r="C709" s="9" t="s">
        <v>3148</v>
      </c>
      <c r="D709" s="9" t="s">
        <v>3774</v>
      </c>
      <c r="E709" s="9" t="s">
        <v>24</v>
      </c>
      <c r="F709" s="9" t="s">
        <v>1487</v>
      </c>
      <c r="G709" s="9" t="s">
        <v>3814</v>
      </c>
      <c r="H709" s="9" t="s">
        <v>1486</v>
      </c>
      <c r="I709" s="9">
        <v>11471</v>
      </c>
      <c r="J709" s="9">
        <v>11471</v>
      </c>
      <c r="K709" s="9">
        <v>445</v>
      </c>
      <c r="L709" s="115">
        <f t="shared" si="33"/>
        <v>1</v>
      </c>
      <c r="M709" s="96">
        <f>IF($B709="Область","",SUM('Дані з ДІСО'!J709:L709)/K709)</f>
        <v>2.9101123595505616</v>
      </c>
      <c r="N709" s="9" t="str">
        <f>IF($B709="Область","",VLOOKUP(100*J709/I709,Параметри!$B$39:$C$53,2,TRUE))</f>
        <v>1. 100%</v>
      </c>
      <c r="O709" s="9" t="str">
        <f>IF($B709="Область","",VLOOKUP(M709,Параметри!$B$21:$C$35,2,TRUE))</f>
        <v>4. 2,1-3</v>
      </c>
      <c r="P709" s="9">
        <f t="shared" si="34"/>
        <v>1</v>
      </c>
      <c r="Q709" s="9">
        <f t="shared" si="35"/>
        <v>4</v>
      </c>
      <c r="R709" s="116">
        <v>13</v>
      </c>
      <c r="S709" s="117">
        <f>IF(C709="Область",Параметри!$K$47,IF(C709="Київ",Параметри!$K$48,IF(L709&lt;Параметри!$I$42,Параметри!$K$42,IF(L709&lt;Параметри!$I$43,Параметри!$K$43,IF(L709&lt;Параметри!$I$44,Параметри!$K$44,IF(L709&lt;Параметри!$I$45,Параметри!$K$45,Параметри!$K$46))))))</f>
        <v>0.53</v>
      </c>
      <c r="T709" s="97">
        <f>IF($B709="Область",Параметри!K$63,IF($R709&lt;Параметри!$G$59,Параметри!K$58,IF($R709&lt;Параметри!$G$60,Параметри!K$59,IF($R709&lt;Параметри!$G$61,Параметри!K$60,IF($R709&lt;Параметри!$G$62,Параметри!K$61,Параметри!K$62)))))</f>
        <v>1.7000000000000001E-2</v>
      </c>
      <c r="U709" s="97">
        <f>IF($B709="Область",Параметри!L$63,IF($R709&lt;Параметри!$G$59,Параметри!L$58,IF($R709&lt;Параметри!$G$60,Параметри!L$59,IF($R709&lt;Параметри!$G$61,Параметри!L$60,IF($R709&lt;Параметри!$G$62,Параметри!L$61,Параметри!L$62)))))</f>
        <v>4.7E-2</v>
      </c>
      <c r="V709" s="98">
        <f>IF(OR(SUM('Дані з ДІСО'!G709:I709)=0,Розрахунки!H709=0),"",Розрахунки!H709/SUM('Дані з ДІСО'!G709:I709))</f>
        <v>10.038759689922481</v>
      </c>
      <c r="W709" s="9">
        <v>2021</v>
      </c>
      <c r="X709" s="9">
        <v>13</v>
      </c>
      <c r="Y709" s="9">
        <v>12</v>
      </c>
      <c r="Z709" s="9" t="s">
        <v>4535</v>
      </c>
      <c r="AA709" s="99">
        <v>13</v>
      </c>
      <c r="AB709" s="9" t="str">
        <f>IF('Коефіцієнти АТО'!C709="Область","",'Коефіцієнти АТО'!D709)</f>
        <v>Львівська</v>
      </c>
      <c r="AC709" s="9"/>
    </row>
    <row r="710" spans="1:29" ht="15" customHeight="1">
      <c r="A710" s="9">
        <v>709</v>
      </c>
      <c r="B710" s="9" t="s">
        <v>3145</v>
      </c>
      <c r="C710" s="9" t="s">
        <v>3146</v>
      </c>
      <c r="D710" s="9" t="s">
        <v>3774</v>
      </c>
      <c r="E710" s="9" t="s">
        <v>21</v>
      </c>
      <c r="F710" s="9" t="s">
        <v>1489</v>
      </c>
      <c r="G710" s="9" t="s">
        <v>3815</v>
      </c>
      <c r="H710" s="9" t="s">
        <v>1488</v>
      </c>
      <c r="I710" s="9">
        <v>13779</v>
      </c>
      <c r="J710" s="9">
        <v>10072</v>
      </c>
      <c r="K710" s="9">
        <v>184.2</v>
      </c>
      <c r="L710" s="115">
        <f t="shared" si="33"/>
        <v>0.73096741418100009</v>
      </c>
      <c r="M710" s="96">
        <f>IF($B710="Область","",SUM('Дані з ДІСО'!J710:L710)/K710)</f>
        <v>7.1606948968512487</v>
      </c>
      <c r="N710" s="9" t="str">
        <f>IF($B710="Область","",VLOOKUP(100*J710/I710,Параметри!$B$39:$C$53,2,TRUE))</f>
        <v>2. 72-100</v>
      </c>
      <c r="O710" s="9" t="str">
        <f>IF($B710="Область","",VLOOKUP(M710,Параметри!$B$21:$C$35,2,TRUE))</f>
        <v>10. 7-10,2</v>
      </c>
      <c r="P710" s="9">
        <f t="shared" si="34"/>
        <v>2</v>
      </c>
      <c r="Q710" s="9">
        <f t="shared" si="35"/>
        <v>10</v>
      </c>
      <c r="R710" s="116">
        <v>15</v>
      </c>
      <c r="S710" s="117">
        <f>IF(C710="Область",Параметри!$K$47,IF(C710="Київ",Параметри!$K$48,IF(L710&lt;Параметри!$I$42,Параметри!$K$42,IF(L710&lt;Параметри!$I$43,Параметри!$K$43,IF(L710&lt;Параметри!$I$44,Параметри!$K$44,IF(L710&lt;Параметри!$I$45,Параметри!$K$45,Параметри!$K$46))))))</f>
        <v>0.48</v>
      </c>
      <c r="T710" s="97">
        <f>IF($B710="Область",Параметри!K$63,IF($R710&lt;Параметри!$G$59,Параметри!K$58,IF($R710&lt;Параметри!$G$60,Параметри!K$59,IF($R710&lt;Параметри!$G$61,Параметри!K$60,IF($R710&lt;Параметри!$G$62,Параметри!K$61,Параметри!K$62)))))</f>
        <v>1.7000000000000001E-2</v>
      </c>
      <c r="U710" s="97">
        <f>IF($B710="Область",Параметри!L$63,IF($R710&lt;Параметри!$G$59,Параметри!L$58,IF($R710&lt;Параметри!$G$60,Параметри!L$59,IF($R710&lt;Параметри!$G$61,Параметри!L$60,IF($R710&lt;Параметри!$G$62,Параметри!L$61,Параметри!L$62)))))</f>
        <v>4.7E-2</v>
      </c>
      <c r="V710" s="98">
        <f>IF(OR(SUM('Дані з ДІСО'!G710:I710)=0,Розрахунки!H710=0),"",Розрахунки!H710/SUM('Дані з ДІСО'!G710:I710))</f>
        <v>14.655555555555555</v>
      </c>
      <c r="W710" s="9">
        <v>2021</v>
      </c>
      <c r="X710" s="9">
        <v>15.5</v>
      </c>
      <c r="Y710" s="9">
        <v>14</v>
      </c>
      <c r="Z710" s="9" t="s">
        <v>4536</v>
      </c>
      <c r="AA710" s="99">
        <v>15</v>
      </c>
      <c r="AB710" s="9" t="str">
        <f>IF('Коефіцієнти АТО'!C710="Область","",'Коефіцієнти АТО'!D710)</f>
        <v>Львівська</v>
      </c>
      <c r="AC710" s="9"/>
    </row>
    <row r="711" spans="1:29" ht="15" customHeight="1">
      <c r="A711" s="9">
        <v>710</v>
      </c>
      <c r="B711" s="9" t="s">
        <v>3151</v>
      </c>
      <c r="C711" s="9" t="s">
        <v>3151</v>
      </c>
      <c r="D711" s="9" t="s">
        <v>3774</v>
      </c>
      <c r="E711" s="9" t="s">
        <v>29</v>
      </c>
      <c r="F711" s="9" t="s">
        <v>1491</v>
      </c>
      <c r="G711" s="9" t="s">
        <v>3816</v>
      </c>
      <c r="H711" s="9" t="s">
        <v>1490</v>
      </c>
      <c r="I711" s="9">
        <v>16951</v>
      </c>
      <c r="J711" s="9">
        <v>10587</v>
      </c>
      <c r="K711" s="9">
        <v>216.3</v>
      </c>
      <c r="L711" s="115">
        <f t="shared" si="33"/>
        <v>0.62456492242345585</v>
      </c>
      <c r="M711" s="96">
        <f>IF($B711="Область","",SUM('Дані з ДІСО'!J711:L711)/K711)</f>
        <v>9.3296347665279704</v>
      </c>
      <c r="N711" s="9" t="str">
        <f>IF($B711="Область","",VLOOKUP(100*J711/I711,Параметри!$B$39:$C$53,2,TRUE))</f>
        <v>5. 58-63</v>
      </c>
      <c r="O711" s="9" t="str">
        <f>IF($B711="Область","",VLOOKUP(M711,Параметри!$B$21:$C$35,2,TRUE))</f>
        <v>10. 7-10,2</v>
      </c>
      <c r="P711" s="9">
        <f t="shared" si="34"/>
        <v>5</v>
      </c>
      <c r="Q711" s="9">
        <f t="shared" si="35"/>
        <v>10</v>
      </c>
      <c r="R711" s="116">
        <v>16</v>
      </c>
      <c r="S711" s="117">
        <f>IF(C711="Область",Параметри!$K$47,IF(C711="Київ",Параметри!$K$48,IF(L711&lt;Параметри!$I$42,Параметри!$K$42,IF(L711&lt;Параметри!$I$43,Параметри!$K$43,IF(L711&lt;Параметри!$I$44,Параметри!$K$44,IF(L711&lt;Параметри!$I$45,Параметри!$K$45,Параметри!$K$46))))))</f>
        <v>0.48</v>
      </c>
      <c r="T711" s="97">
        <f>IF($B711="Область",Параметри!K$63,IF($R711&lt;Параметри!$G$59,Параметри!K$58,IF($R711&lt;Параметри!$G$60,Параметри!K$59,IF($R711&lt;Параметри!$G$61,Параметри!K$60,IF($R711&lt;Параметри!$G$62,Параметри!K$61,Параметри!K$62)))))</f>
        <v>1.7000000000000001E-2</v>
      </c>
      <c r="U711" s="97">
        <f>IF($B711="Область",Параметри!L$63,IF($R711&lt;Параметри!$G$59,Параметри!L$58,IF($R711&lt;Параметри!$G$60,Параметри!L$59,IF($R711&lt;Параметри!$G$61,Параметри!L$60,IF($R711&lt;Параметри!$G$62,Параметри!L$61,Параметри!L$62)))))</f>
        <v>4.7E-2</v>
      </c>
      <c r="V711" s="98">
        <f>IF(OR(SUM('Дані з ДІСО'!G711:I711)=0,Розрахунки!H711=0),"",Розрахунки!H711/SUM('Дані з ДІСО'!G711:I711))</f>
        <v>13.103896103896103</v>
      </c>
      <c r="W711" s="9">
        <v>2021</v>
      </c>
      <c r="X711" s="9">
        <v>16.5</v>
      </c>
      <c r="Y711" s="9">
        <v>15</v>
      </c>
      <c r="Z711" s="9" t="s">
        <v>4536</v>
      </c>
      <c r="AA711" s="99">
        <v>16</v>
      </c>
      <c r="AB711" s="9" t="str">
        <f>IF('Коефіцієнти АТО'!C711="Область","",'Коефіцієнти АТО'!D711)</f>
        <v>Львівська</v>
      </c>
      <c r="AC711" s="9"/>
    </row>
    <row r="712" spans="1:29" ht="15" customHeight="1">
      <c r="A712" s="9">
        <v>711</v>
      </c>
      <c r="B712" s="9" t="s">
        <v>3151</v>
      </c>
      <c r="C712" s="9" t="s">
        <v>3151</v>
      </c>
      <c r="D712" s="9" t="s">
        <v>3774</v>
      </c>
      <c r="E712" s="9" t="s">
        <v>29</v>
      </c>
      <c r="F712" s="9" t="s">
        <v>1493</v>
      </c>
      <c r="G712" s="9" t="s">
        <v>3817</v>
      </c>
      <c r="H712" s="9" t="s">
        <v>1492</v>
      </c>
      <c r="I712" s="9">
        <v>11654</v>
      </c>
      <c r="J712" s="9">
        <v>7543</v>
      </c>
      <c r="K712" s="9">
        <v>112.9</v>
      </c>
      <c r="L712" s="115">
        <f t="shared" si="33"/>
        <v>0.64724558091642359</v>
      </c>
      <c r="M712" s="96">
        <f>IF($B712="Область","",SUM('Дані з ДІСО'!J712:L712)/K712)</f>
        <v>12.825509300265722</v>
      </c>
      <c r="N712" s="9" t="str">
        <f>IF($B712="Область","",VLOOKUP(100*J712/I712,Параметри!$B$39:$C$53,2,TRUE))</f>
        <v>4. 63-66</v>
      </c>
      <c r="O712" s="9" t="str">
        <f>IF($B712="Область","",VLOOKUP(M712,Параметри!$B$21:$C$35,2,TRUE))</f>
        <v>11. 10,2-15</v>
      </c>
      <c r="P712" s="9">
        <f t="shared" si="34"/>
        <v>4</v>
      </c>
      <c r="Q712" s="9">
        <f t="shared" si="35"/>
        <v>11</v>
      </c>
      <c r="R712" s="116">
        <v>16</v>
      </c>
      <c r="S712" s="117">
        <f>IF(C712="Область",Параметри!$K$47,IF(C712="Київ",Параметри!$K$48,IF(L712&lt;Параметри!$I$42,Параметри!$K$42,IF(L712&lt;Параметри!$I$43,Параметри!$K$43,IF(L712&lt;Параметри!$I$44,Параметри!$K$44,IF(L712&lt;Параметри!$I$45,Параметри!$K$45,Параметри!$K$46))))))</f>
        <v>0.48</v>
      </c>
      <c r="T712" s="97">
        <f>IF($B712="Область",Параметри!K$63,IF($R712&lt;Параметри!$G$59,Параметри!K$58,IF($R712&lt;Параметри!$G$60,Параметри!K$59,IF($R712&lt;Параметри!$G$61,Параметри!K$60,IF($R712&lt;Параметри!$G$62,Параметри!K$61,Параметри!K$62)))))</f>
        <v>1.7000000000000001E-2</v>
      </c>
      <c r="U712" s="97">
        <f>IF($B712="Область",Параметри!L$63,IF($R712&lt;Параметри!$G$59,Параметри!L$58,IF($R712&lt;Параметри!$G$60,Параметри!L$59,IF($R712&lt;Параметри!$G$61,Параметри!L$60,IF($R712&lt;Параметри!$G$62,Параметри!L$61,Параметри!L$62)))))</f>
        <v>4.7E-2</v>
      </c>
      <c r="V712" s="98">
        <f>IF(OR(SUM('Дані з ДІСО'!G712:I712)=0,Розрахунки!H712=0),"",Розрахунки!H712/SUM('Дані з ДІСО'!G712:I712))</f>
        <v>16.088888888888889</v>
      </c>
      <c r="W712" s="9">
        <v>2021</v>
      </c>
      <c r="X712" s="9">
        <v>18</v>
      </c>
      <c r="Y712" s="9">
        <v>15</v>
      </c>
      <c r="Z712" s="9" t="s">
        <v>4536</v>
      </c>
      <c r="AA712" s="99">
        <v>16</v>
      </c>
      <c r="AB712" s="9" t="str">
        <f>IF('Коефіцієнти АТО'!C712="Область","",'Коефіцієнти АТО'!D712)</f>
        <v>Львівська</v>
      </c>
      <c r="AC712" s="9"/>
    </row>
    <row r="713" spans="1:29" ht="15" customHeight="1">
      <c r="A713" s="9">
        <v>712</v>
      </c>
      <c r="B713" s="9" t="s">
        <v>3176</v>
      </c>
      <c r="C713" s="9" t="s">
        <v>3146</v>
      </c>
      <c r="D713" s="9" t="s">
        <v>3774</v>
      </c>
      <c r="E713" s="9" t="s">
        <v>78</v>
      </c>
      <c r="F713" s="9" t="s">
        <v>1495</v>
      </c>
      <c r="G713" s="9" t="s">
        <v>3818</v>
      </c>
      <c r="H713" s="9" t="s">
        <v>1494</v>
      </c>
      <c r="I713" s="9">
        <v>780804</v>
      </c>
      <c r="J713" s="9">
        <v>17184</v>
      </c>
      <c r="K713" s="9">
        <v>315.60000000000002</v>
      </c>
      <c r="L713" s="115">
        <f t="shared" si="33"/>
        <v>2.2008083974979636E-2</v>
      </c>
      <c r="M713" s="96">
        <f>IF($B713="Область","",SUM('Дані з ДІСО'!J713:L713)/K713)</f>
        <v>278.84980988593156</v>
      </c>
      <c r="N713" s="9" t="str">
        <f>IF($B713="Область","",VLOOKUP(100*J713/I713,Параметри!$B$39:$C$53,2,TRUE))</f>
        <v>15. 0-9</v>
      </c>
      <c r="O713" s="9" t="str">
        <f>IF($B713="Область","",VLOOKUP(M713,Параметри!$B$21:$C$35,2,TRUE))</f>
        <v>15. 93,7-</v>
      </c>
      <c r="P713" s="9">
        <f t="shared" si="34"/>
        <v>15</v>
      </c>
      <c r="Q713" s="9">
        <f t="shared" si="35"/>
        <v>15</v>
      </c>
      <c r="R713" s="116">
        <v>27.5</v>
      </c>
      <c r="S713" s="117">
        <f>IF(C713="Область",Параметри!$K$47,IF(C713="Київ",Параметри!$K$48,IF(L713&lt;Параметри!$I$42,Параметри!$K$42,IF(L713&lt;Параметри!$I$43,Параметри!$K$43,IF(L713&lt;Параметри!$I$44,Параметри!$K$44,IF(L713&lt;Параметри!$I$45,Параметри!$K$45,Параметри!$K$46))))))</f>
        <v>0.23</v>
      </c>
      <c r="T713" s="97">
        <f>IF($B713="Область",Параметри!K$63,IF($R713&lt;Параметри!$G$59,Параметри!K$58,IF($R713&lt;Параметри!$G$60,Параметри!K$59,IF($R713&lt;Параметри!$G$61,Параметри!K$60,IF($R713&lt;Параметри!$G$62,Параметри!K$61,Параметри!K$62)))))</f>
        <v>0.15</v>
      </c>
      <c r="U713" s="97">
        <f>IF($B713="Область",Параметри!L$63,IF($R713&lt;Параметри!$G$59,Параметри!L$58,IF($R713&lt;Параметри!$G$60,Параметри!L$59,IF($R713&lt;Параметри!$G$61,Параметри!L$60,IF($R713&lt;Параметри!$G$62,Параметри!L$61,Параметри!L$62)))))</f>
        <v>0.10100000000000001</v>
      </c>
      <c r="V713" s="98">
        <f>IF(OR(SUM('Дані з ДІСО'!G713:I713)=0,Розрахунки!H713=0),"",Розрахунки!H713/SUM('Дані з ДІСО'!G713:I713))</f>
        <v>32.319133308850532</v>
      </c>
      <c r="W713" s="9" t="s">
        <v>3176</v>
      </c>
      <c r="X713" s="9">
        <v>27.5</v>
      </c>
      <c r="Y713" s="9">
        <v>27.5</v>
      </c>
      <c r="Z713" s="9" t="s">
        <v>4535</v>
      </c>
      <c r="AA713" s="99">
        <v>27.5</v>
      </c>
      <c r="AB713" s="9" t="str">
        <f>IF('Коефіцієнти АТО'!C713="Область","",'Коефіцієнти АТО'!D713)</f>
        <v>Львівська</v>
      </c>
      <c r="AC713" s="9">
        <v>1</v>
      </c>
    </row>
    <row r="714" spans="1:29" ht="15" customHeight="1">
      <c r="A714" s="9">
        <v>713</v>
      </c>
      <c r="B714" s="9" t="s">
        <v>3145</v>
      </c>
      <c r="C714" s="9" t="s">
        <v>3146</v>
      </c>
      <c r="D714" s="9" t="s">
        <v>3774</v>
      </c>
      <c r="E714" s="9" t="s">
        <v>21</v>
      </c>
      <c r="F714" s="9" t="s">
        <v>457</v>
      </c>
      <c r="G714" s="9" t="s">
        <v>3308</v>
      </c>
      <c r="H714" s="9" t="s">
        <v>1496</v>
      </c>
      <c r="I714" s="9">
        <v>33307</v>
      </c>
      <c r="J714" s="9">
        <v>18670</v>
      </c>
      <c r="K714" s="9">
        <v>304.60000000000002</v>
      </c>
      <c r="L714" s="115">
        <f t="shared" si="33"/>
        <v>0.56054282883477946</v>
      </c>
      <c r="M714" s="96">
        <f>IF($B714="Область","",SUM('Дані з ДІСО'!J714:L714)/K714)</f>
        <v>14.110308601444517</v>
      </c>
      <c r="N714" s="9" t="str">
        <f>IF($B714="Область","",VLOOKUP(100*J714/I714,Параметри!$B$39:$C$53,2,TRUE))</f>
        <v>6. 53-58</v>
      </c>
      <c r="O714" s="9" t="str">
        <f>IF($B714="Область","",VLOOKUP(M714,Параметри!$B$21:$C$35,2,TRUE))</f>
        <v>11. 10,2-15</v>
      </c>
      <c r="P714" s="9">
        <f t="shared" si="34"/>
        <v>6</v>
      </c>
      <c r="Q714" s="9">
        <f t="shared" si="35"/>
        <v>11</v>
      </c>
      <c r="R714" s="116">
        <v>18.5</v>
      </c>
      <c r="S714" s="117">
        <f>IF(C714="Область",Параметри!$K$47,IF(C714="Київ",Параметри!$K$48,IF(L714&lt;Параметри!$I$42,Параметри!$K$42,IF(L714&lt;Параметри!$I$43,Параметри!$K$43,IF(L714&lt;Параметри!$I$44,Параметри!$K$44,IF(L714&lt;Параметри!$I$45,Параметри!$K$45,Параметри!$K$46))))))</f>
        <v>0.43</v>
      </c>
      <c r="T714" s="97">
        <f>IF($B714="Область",Параметри!K$63,IF($R714&lt;Параметри!$G$59,Параметри!K$58,IF($R714&lt;Параметри!$G$60,Параметри!K$59,IF($R714&lt;Параметри!$G$61,Параметри!K$60,IF($R714&lt;Параметри!$G$62,Параметри!K$61,Параметри!K$62)))))</f>
        <v>1.7000000000000001E-2</v>
      </c>
      <c r="U714" s="97">
        <f>IF($B714="Область",Параметри!L$63,IF($R714&lt;Параметри!$G$59,Параметри!L$58,IF($R714&lt;Параметри!$G$60,Параметри!L$59,IF($R714&lt;Параметри!$G$61,Параметри!L$60,IF($R714&lt;Параметри!$G$62,Параметри!L$61,Параметри!L$62)))))</f>
        <v>4.7E-2</v>
      </c>
      <c r="V714" s="98">
        <f>IF(OR(SUM('Дані з ДІСО'!G714:I714)=0,Розрахунки!H714=0),"",Розрахунки!H714/SUM('Дані з ДІСО'!G714:I714))</f>
        <v>20.564593301435405</v>
      </c>
      <c r="W714" s="9">
        <v>2021</v>
      </c>
      <c r="X714" s="9">
        <v>18.5</v>
      </c>
      <c r="Y714" s="9">
        <v>18</v>
      </c>
      <c r="Z714" s="9" t="s">
        <v>4535</v>
      </c>
      <c r="AA714" s="99">
        <v>18.5</v>
      </c>
      <c r="AB714" s="9" t="str">
        <f>IF('Коефіцієнти АТО'!C714="Область","",'Коефіцієнти АТО'!D714)</f>
        <v>Львівська</v>
      </c>
      <c r="AC714" s="9"/>
    </row>
    <row r="715" spans="1:29" ht="15" customHeight="1">
      <c r="A715" s="9">
        <v>714</v>
      </c>
      <c r="B715" s="9" t="s">
        <v>3176</v>
      </c>
      <c r="C715" s="9" t="s">
        <v>3146</v>
      </c>
      <c r="D715" s="9" t="s">
        <v>3774</v>
      </c>
      <c r="E715" s="9" t="s">
        <v>78</v>
      </c>
      <c r="F715" s="9" t="s">
        <v>1498</v>
      </c>
      <c r="G715" s="9" t="s">
        <v>3819</v>
      </c>
      <c r="H715" s="9" t="s">
        <v>1497</v>
      </c>
      <c r="I715" s="9">
        <v>14388</v>
      </c>
      <c r="J715" s="9">
        <v>8698</v>
      </c>
      <c r="K715" s="9">
        <v>125.4</v>
      </c>
      <c r="L715" s="115">
        <f t="shared" si="33"/>
        <v>0.60453155407283843</v>
      </c>
      <c r="M715" s="96">
        <f>IF($B715="Область","",SUM('Дані з ДІСО'!J715:L715)/K715)</f>
        <v>12.073365231259968</v>
      </c>
      <c r="N715" s="9" t="str">
        <f>IF($B715="Область","",VLOOKUP(100*J715/I715,Параметри!$B$39:$C$53,2,TRUE))</f>
        <v>5. 58-63</v>
      </c>
      <c r="O715" s="9" t="str">
        <f>IF($B715="Область","",VLOOKUP(M715,Параметри!$B$21:$C$35,2,TRUE))</f>
        <v>11. 10,2-15</v>
      </c>
      <c r="P715" s="9">
        <f t="shared" si="34"/>
        <v>5</v>
      </c>
      <c r="Q715" s="9">
        <f t="shared" si="35"/>
        <v>11</v>
      </c>
      <c r="R715" s="116">
        <v>18</v>
      </c>
      <c r="S715" s="117">
        <f>IF(C715="Область",Параметри!$K$47,IF(C715="Київ",Параметри!$K$48,IF(L715&lt;Параметри!$I$42,Параметри!$K$42,IF(L715&lt;Параметри!$I$43,Параметри!$K$43,IF(L715&lt;Параметри!$I$44,Параметри!$K$44,IF(L715&lt;Параметри!$I$45,Параметри!$K$45,Параметри!$K$46))))))</f>
        <v>0.48</v>
      </c>
      <c r="T715" s="97">
        <f>IF($B715="Область",Параметри!K$63,IF($R715&lt;Параметри!$G$59,Параметри!K$58,IF($R715&lt;Параметри!$G$60,Параметри!K$59,IF($R715&lt;Параметри!$G$61,Параметри!K$60,IF($R715&lt;Параметри!$G$62,Параметри!K$61,Параметри!K$62)))))</f>
        <v>1.7000000000000001E-2</v>
      </c>
      <c r="U715" s="97">
        <f>IF($B715="Область",Параметри!L$63,IF($R715&lt;Параметри!$G$59,Параметри!L$58,IF($R715&lt;Параметри!$G$60,Параметри!L$59,IF($R715&lt;Параметри!$G$61,Параметри!L$60,IF($R715&lt;Параметри!$G$62,Параметри!L$61,Параметри!L$62)))))</f>
        <v>4.7E-2</v>
      </c>
      <c r="V715" s="98">
        <f>IF(OR(SUM('Дані з ДІСО'!G715:I715)=0,Розрахунки!H715=0),"",Розрахунки!H715/SUM('Дані з ДІСО'!G715:I715))</f>
        <v>19.662337662337663</v>
      </c>
      <c r="W715" s="9" t="s">
        <v>3176</v>
      </c>
      <c r="X715" s="9">
        <v>18</v>
      </c>
      <c r="Y715" s="9">
        <v>17.5</v>
      </c>
      <c r="Z715" s="9" t="s">
        <v>4535</v>
      </c>
      <c r="AA715" s="99">
        <v>18</v>
      </c>
      <c r="AB715" s="9" t="str">
        <f>IF('Коефіцієнти АТО'!C715="Область","",'Коефіцієнти АТО'!D715)</f>
        <v>Львівська</v>
      </c>
      <c r="AC715" s="9"/>
    </row>
    <row r="716" spans="1:29" ht="15" customHeight="1">
      <c r="A716" s="9">
        <v>715</v>
      </c>
      <c r="B716" s="9" t="s">
        <v>3176</v>
      </c>
      <c r="C716" s="9" t="s">
        <v>3146</v>
      </c>
      <c r="D716" s="9" t="s">
        <v>3774</v>
      </c>
      <c r="E716" s="9" t="s">
        <v>78</v>
      </c>
      <c r="F716" s="9" t="s">
        <v>1500</v>
      </c>
      <c r="G716" s="9" t="s">
        <v>3820</v>
      </c>
      <c r="H716" s="9" t="s">
        <v>1499</v>
      </c>
      <c r="I716" s="9">
        <v>36945</v>
      </c>
      <c r="J716" s="9">
        <v>6446</v>
      </c>
      <c r="K716" s="9">
        <v>101.9</v>
      </c>
      <c r="L716" s="115">
        <f t="shared" si="33"/>
        <v>0.17447557179591283</v>
      </c>
      <c r="M716" s="96">
        <f>IF($B716="Область","",SUM('Дані з ДІСО'!J716:L716)/K716)</f>
        <v>32.541707556427866</v>
      </c>
      <c r="N716" s="9" t="str">
        <f>IF($B716="Область","",VLOOKUP(100*J716/I716,Параметри!$B$39:$C$53,2,TRUE))</f>
        <v>13. 12-19</v>
      </c>
      <c r="O716" s="9" t="str">
        <f>IF($B716="Область","",VLOOKUP(M716,Параметри!$B$21:$C$35,2,TRUE))</f>
        <v>12. 15-35,3</v>
      </c>
      <c r="P716" s="9">
        <f t="shared" si="34"/>
        <v>13</v>
      </c>
      <c r="Q716" s="9">
        <f t="shared" si="35"/>
        <v>12</v>
      </c>
      <c r="R716" s="116">
        <v>21.5</v>
      </c>
      <c r="S716" s="117">
        <f>IF(C716="Область",Параметри!$K$47,IF(C716="Київ",Параметри!$K$48,IF(L716&lt;Параметри!$I$42,Параметри!$K$42,IF(L716&lt;Параметри!$I$43,Параметри!$K$43,IF(L716&lt;Параметри!$I$44,Параметри!$K$44,IF(L716&lt;Параметри!$I$45,Параметри!$K$45,Параметри!$K$46))))))</f>
        <v>0.23</v>
      </c>
      <c r="T716" s="97">
        <f>IF($B716="Область",Параметри!K$63,IF($R716&lt;Параметри!$G$59,Параметри!K$58,IF($R716&lt;Параметри!$G$60,Параметри!K$59,IF($R716&lt;Параметри!$G$61,Параметри!K$60,IF($R716&lt;Параметри!$G$62,Параметри!K$61,Параметри!K$62)))))</f>
        <v>7.4999999999999997E-2</v>
      </c>
      <c r="U716" s="97">
        <f>IF($B716="Область",Параметри!L$63,IF($R716&lt;Параметри!$G$59,Параметри!L$58,IF($R716&lt;Параметри!$G$60,Параметри!L$59,IF($R716&lt;Параметри!$G$61,Параметри!L$60,IF($R716&lt;Параметри!$G$62,Параметри!L$61,Параметри!L$62)))))</f>
        <v>4.7E-2</v>
      </c>
      <c r="V716" s="98">
        <f>IF(OR(SUM('Дані з ДІСО'!G716:I716)=0,Розрахунки!H716=0),"",Розрахунки!H716/SUM('Дані з ДІСО'!G716:I716))</f>
        <v>25.90625</v>
      </c>
      <c r="W716" s="9" t="s">
        <v>3176</v>
      </c>
      <c r="X716" s="9">
        <v>23.5</v>
      </c>
      <c r="Y716" s="9">
        <v>20.5</v>
      </c>
      <c r="Z716" s="9" t="s">
        <v>4536</v>
      </c>
      <c r="AA716" s="99">
        <v>21.5</v>
      </c>
      <c r="AB716" s="9" t="str">
        <f>IF('Коефіцієнти АТО'!C716="Область","",'Коефіцієнти АТО'!D716)</f>
        <v>Львівська</v>
      </c>
      <c r="AC716" s="9"/>
    </row>
    <row r="717" spans="1:29" ht="15" customHeight="1">
      <c r="A717" s="9">
        <v>716</v>
      </c>
      <c r="B717" s="9" t="s">
        <v>3145</v>
      </c>
      <c r="C717" s="9" t="s">
        <v>3146</v>
      </c>
      <c r="D717" s="9" t="s">
        <v>3774</v>
      </c>
      <c r="E717" s="9" t="s">
        <v>21</v>
      </c>
      <c r="F717" s="9" t="s">
        <v>1502</v>
      </c>
      <c r="G717" s="9" t="s">
        <v>3821</v>
      </c>
      <c r="H717" s="9" t="s">
        <v>1501</v>
      </c>
      <c r="I717" s="9">
        <v>51564</v>
      </c>
      <c r="J717" s="9">
        <v>14215</v>
      </c>
      <c r="K717" s="9">
        <v>272.8</v>
      </c>
      <c r="L717" s="115">
        <f t="shared" si="33"/>
        <v>0.27567682879528355</v>
      </c>
      <c r="M717" s="96">
        <f>IF($B717="Область","",SUM('Дані з ДІСО'!J717:L717)/K717)</f>
        <v>26.605571847507331</v>
      </c>
      <c r="N717" s="9" t="str">
        <f>IF($B717="Область","",VLOOKUP(100*J717/I717,Параметри!$B$39:$C$53,2,TRUE))</f>
        <v>9. 26-43</v>
      </c>
      <c r="O717" s="9" t="str">
        <f>IF($B717="Область","",VLOOKUP(M717,Параметри!$B$21:$C$35,2,TRUE))</f>
        <v>12. 15-35,3</v>
      </c>
      <c r="P717" s="9">
        <f t="shared" si="34"/>
        <v>9</v>
      </c>
      <c r="Q717" s="9">
        <f t="shared" si="35"/>
        <v>12</v>
      </c>
      <c r="R717" s="116">
        <v>22</v>
      </c>
      <c r="S717" s="117">
        <f>IF(C717="Область",Параметри!$K$47,IF(C717="Київ",Параметри!$K$48,IF(L717&lt;Параметри!$I$42,Параметри!$K$42,IF(L717&lt;Параметри!$I$43,Параметри!$K$43,IF(L717&lt;Параметри!$I$44,Параметри!$K$44,IF(L717&lt;Параметри!$I$45,Параметри!$K$45,Параметри!$K$46))))))</f>
        <v>0.33</v>
      </c>
      <c r="T717" s="97">
        <f>IF($B717="Область",Параметри!K$63,IF($R717&lt;Параметри!$G$59,Параметри!K$58,IF($R717&lt;Параметри!$G$60,Параметри!K$59,IF($R717&lt;Параметри!$G$61,Параметри!K$60,IF($R717&lt;Параметри!$G$62,Параметри!K$61,Параметри!K$62)))))</f>
        <v>0.1</v>
      </c>
      <c r="U717" s="97">
        <f>IF($B717="Область",Параметри!L$63,IF($R717&lt;Параметри!$G$59,Параметри!L$58,IF($R717&lt;Параметри!$G$60,Параметри!L$59,IF($R717&lt;Параметри!$G$61,Параметри!L$60,IF($R717&lt;Параметри!$G$62,Параметри!L$61,Параметри!L$62)))))</f>
        <v>4.7E-2</v>
      </c>
      <c r="V717" s="98">
        <f>IF(OR(SUM('Дані з ДІСО'!G717:I717)=0,Розрахунки!H717=0),"",Розрахунки!H717/SUM('Дані з ДІСО'!G717:I717))</f>
        <v>25.201388888888889</v>
      </c>
      <c r="W717" s="9">
        <v>2021</v>
      </c>
      <c r="X717" s="9">
        <v>21.5</v>
      </c>
      <c r="Y717" s="9">
        <v>23</v>
      </c>
      <c r="Z717" s="9" t="s">
        <v>4536</v>
      </c>
      <c r="AA717" s="99">
        <v>22</v>
      </c>
      <c r="AB717" s="9" t="str">
        <f>IF('Коефіцієнти АТО'!C717="Область","",'Коефіцієнти АТО'!D717)</f>
        <v>Львівська</v>
      </c>
      <c r="AC717" s="9"/>
    </row>
    <row r="718" spans="1:29" ht="15" customHeight="1">
      <c r="A718" s="9">
        <v>717</v>
      </c>
      <c r="B718" s="9" t="s">
        <v>3151</v>
      </c>
      <c r="C718" s="9" t="s">
        <v>3151</v>
      </c>
      <c r="D718" s="9" t="s">
        <v>3774</v>
      </c>
      <c r="E718" s="9" t="s">
        <v>29</v>
      </c>
      <c r="F718" s="9" t="s">
        <v>1504</v>
      </c>
      <c r="G718" s="9" t="s">
        <v>3822</v>
      </c>
      <c r="H718" s="9" t="s">
        <v>1503</v>
      </c>
      <c r="I718" s="9">
        <v>18542</v>
      </c>
      <c r="J718" s="9">
        <v>12591</v>
      </c>
      <c r="K718" s="9">
        <v>222.1</v>
      </c>
      <c r="L718" s="115">
        <f t="shared" si="33"/>
        <v>0.6790529608456477</v>
      </c>
      <c r="M718" s="96">
        <f>IF($B718="Область","",SUM('Дані з ДІСО'!J718:L718)/K718)</f>
        <v>10.535794687077892</v>
      </c>
      <c r="N718" s="9" t="str">
        <f>IF($B718="Область","",VLOOKUP(100*J718/I718,Параметри!$B$39:$C$53,2,TRUE))</f>
        <v>3. 66-72</v>
      </c>
      <c r="O718" s="9" t="str">
        <f>IF($B718="Область","",VLOOKUP(M718,Параметри!$B$21:$C$35,2,TRUE))</f>
        <v>11. 10,2-15</v>
      </c>
      <c r="P718" s="9">
        <f t="shared" si="34"/>
        <v>3</v>
      </c>
      <c r="Q718" s="9">
        <f t="shared" si="35"/>
        <v>11</v>
      </c>
      <c r="R718" s="116">
        <v>18</v>
      </c>
      <c r="S718" s="117">
        <f>IF(C718="Область",Параметри!$K$47,IF(C718="Київ",Параметри!$K$48,IF(L718&lt;Параметри!$I$42,Параметри!$K$42,IF(L718&lt;Параметри!$I$43,Параметри!$K$43,IF(L718&lt;Параметри!$I$44,Параметри!$K$44,IF(L718&lt;Параметри!$I$45,Параметри!$K$45,Параметри!$K$46))))))</f>
        <v>0.48</v>
      </c>
      <c r="T718" s="97">
        <f>IF($B718="Область",Параметри!K$63,IF($R718&lt;Параметри!$G$59,Параметри!K$58,IF($R718&lt;Параметри!$G$60,Параметри!K$59,IF($R718&lt;Параметри!$G$61,Параметри!K$60,IF($R718&lt;Параметри!$G$62,Параметри!K$61,Параметри!K$62)))))</f>
        <v>1.7000000000000001E-2</v>
      </c>
      <c r="U718" s="97">
        <f>IF($B718="Область",Параметри!L$63,IF($R718&lt;Параметри!$G$59,Параметри!L$58,IF($R718&lt;Параметри!$G$60,Параметри!L$59,IF($R718&lt;Параметри!$G$61,Параметри!L$60,IF($R718&lt;Параметри!$G$62,Параметри!L$61,Параметри!L$62)))))</f>
        <v>4.7E-2</v>
      </c>
      <c r="V718" s="98">
        <f>IF(OR(SUM('Дані з ДІСО'!G718:I718)=0,Розрахунки!H718=0),"",Розрахунки!H718/SUM('Дані з ДІСО'!G718:I718))</f>
        <v>22.075471698113208</v>
      </c>
      <c r="W718" s="9">
        <v>2021</v>
      </c>
      <c r="X718" s="9">
        <v>18</v>
      </c>
      <c r="Y718" s="9">
        <v>18</v>
      </c>
      <c r="Z718" s="9" t="s">
        <v>4535</v>
      </c>
      <c r="AA718" s="99">
        <v>18</v>
      </c>
      <c r="AB718" s="9" t="str">
        <f>IF('Коефіцієнти АТО'!C718="Область","",'Коефіцієнти АТО'!D718)</f>
        <v>Львівська</v>
      </c>
      <c r="AC718" s="9"/>
    </row>
    <row r="719" spans="1:29" ht="15" customHeight="1">
      <c r="A719" s="9">
        <v>718</v>
      </c>
      <c r="B719" s="9" t="s">
        <v>3148</v>
      </c>
      <c r="C719" s="9" t="s">
        <v>3148</v>
      </c>
      <c r="D719" s="9" t="s">
        <v>3774</v>
      </c>
      <c r="E719" s="9" t="s">
        <v>24</v>
      </c>
      <c r="F719" s="9" t="s">
        <v>1506</v>
      </c>
      <c r="G719" s="9" t="s">
        <v>3823</v>
      </c>
      <c r="H719" s="9" t="s">
        <v>1505</v>
      </c>
      <c r="I719" s="9">
        <v>7661</v>
      </c>
      <c r="J719" s="9">
        <v>7661</v>
      </c>
      <c r="K719" s="9">
        <v>44.4</v>
      </c>
      <c r="L719" s="115">
        <f t="shared" si="33"/>
        <v>1</v>
      </c>
      <c r="M719" s="96">
        <f>IF($B719="Область","",SUM('Дані з ДІСО'!J719:L719)/K719)</f>
        <v>20.247747747747749</v>
      </c>
      <c r="N719" s="9" t="str">
        <f>IF($B719="Область","",VLOOKUP(100*J719/I719,Параметри!$B$39:$C$53,2,TRUE))</f>
        <v>1. 100%</v>
      </c>
      <c r="O719" s="9" t="str">
        <f>IF($B719="Область","",VLOOKUP(M719,Параметри!$B$21:$C$35,2,TRUE))</f>
        <v>12. 15-35,3</v>
      </c>
      <c r="P719" s="9">
        <f t="shared" si="34"/>
        <v>1</v>
      </c>
      <c r="Q719" s="9">
        <f t="shared" si="35"/>
        <v>12</v>
      </c>
      <c r="R719" s="116">
        <v>20.5</v>
      </c>
      <c r="S719" s="117">
        <f>IF(C719="Область",Параметри!$K$47,IF(C719="Київ",Параметри!$K$48,IF(L719&lt;Параметри!$I$42,Параметри!$K$42,IF(L719&lt;Параметри!$I$43,Параметри!$K$43,IF(L719&lt;Параметри!$I$44,Параметри!$K$44,IF(L719&lt;Параметри!$I$45,Параметри!$K$45,Параметри!$K$46))))))</f>
        <v>0.53</v>
      </c>
      <c r="T719" s="97">
        <f>IF($B719="Область",Параметри!K$63,IF($R719&lt;Параметри!$G$59,Параметри!K$58,IF($R719&lt;Параметри!$G$60,Параметри!K$59,IF($R719&lt;Параметри!$G$61,Параметри!K$60,IF($R719&lt;Параметри!$G$62,Параметри!K$61,Параметри!K$62)))))</f>
        <v>7.4999999999999997E-2</v>
      </c>
      <c r="U719" s="97">
        <f>IF($B719="Область",Параметри!L$63,IF($R719&lt;Параметри!$G$59,Параметри!L$58,IF($R719&lt;Параметри!$G$60,Параметри!L$59,IF($R719&lt;Параметри!$G$61,Параметри!L$60,IF($R719&lt;Параметри!$G$62,Параметри!L$61,Параметри!L$62)))))</f>
        <v>4.7E-2</v>
      </c>
      <c r="V719" s="98">
        <f>IF(OR(SUM('Дані з ДІСО'!G719:I719)=0,Розрахунки!H719=0),"",Розрахунки!H719/SUM('Дані з ДІСО'!G719:I719))</f>
        <v>23.051282051282051</v>
      </c>
      <c r="W719" s="9">
        <v>2021</v>
      </c>
      <c r="X719" s="9">
        <v>20.5</v>
      </c>
      <c r="Y719" s="9">
        <v>20.5</v>
      </c>
      <c r="Z719" s="9" t="s">
        <v>4535</v>
      </c>
      <c r="AA719" s="99">
        <v>20.5</v>
      </c>
      <c r="AB719" s="9" t="str">
        <f>IF('Коефіцієнти АТО'!C719="Область","",'Коефіцієнти АТО'!D719)</f>
        <v>Львівська</v>
      </c>
      <c r="AC719" s="9"/>
    </row>
    <row r="720" spans="1:29" ht="15" customHeight="1">
      <c r="A720" s="9">
        <v>719</v>
      </c>
      <c r="B720" s="9" t="s">
        <v>3145</v>
      </c>
      <c r="C720" s="9" t="s">
        <v>3146</v>
      </c>
      <c r="D720" s="9" t="s">
        <v>3774</v>
      </c>
      <c r="E720" s="9" t="s">
        <v>21</v>
      </c>
      <c r="F720" s="9" t="s">
        <v>1508</v>
      </c>
      <c r="G720" s="9" t="s">
        <v>3824</v>
      </c>
      <c r="H720" s="9" t="s">
        <v>1507</v>
      </c>
      <c r="I720" s="9">
        <v>23787</v>
      </c>
      <c r="J720" s="9">
        <v>17235</v>
      </c>
      <c r="K720" s="9">
        <v>576.4</v>
      </c>
      <c r="L720" s="115">
        <f t="shared" si="33"/>
        <v>0.72455542943624673</v>
      </c>
      <c r="M720" s="96">
        <f>IF($B720="Область","",SUM('Дані з ДІСО'!J720:L720)/K720)</f>
        <v>4.1819916724496879</v>
      </c>
      <c r="N720" s="9" t="str">
        <f>IF($B720="Область","",VLOOKUP(100*J720/I720,Параметри!$B$39:$C$53,2,TRUE))</f>
        <v>2. 72-100</v>
      </c>
      <c r="O720" s="9" t="str">
        <f>IF($B720="Область","",VLOOKUP(M720,Параметри!$B$21:$C$35,2,TRUE))</f>
        <v>7. 4,1-4,5</v>
      </c>
      <c r="P720" s="9">
        <f t="shared" si="34"/>
        <v>2</v>
      </c>
      <c r="Q720" s="9">
        <f t="shared" si="35"/>
        <v>7</v>
      </c>
      <c r="R720" s="116">
        <v>15</v>
      </c>
      <c r="S720" s="117">
        <f>IF(C720="Область",Параметри!$K$47,IF(C720="Київ",Параметри!$K$48,IF(L720&lt;Параметри!$I$42,Параметри!$K$42,IF(L720&lt;Параметри!$I$43,Параметри!$K$43,IF(L720&lt;Параметри!$I$44,Параметри!$K$44,IF(L720&lt;Параметри!$I$45,Параметри!$K$45,Параметри!$K$46))))))</f>
        <v>0.48</v>
      </c>
      <c r="T720" s="97">
        <f>IF($B720="Область",Параметри!K$63,IF($R720&lt;Параметри!$G$59,Параметри!K$58,IF($R720&lt;Параметри!$G$60,Параметри!K$59,IF($R720&lt;Параметри!$G$61,Параметри!K$60,IF($R720&lt;Параметри!$G$62,Параметри!K$61,Параметри!K$62)))))</f>
        <v>1.7000000000000001E-2</v>
      </c>
      <c r="U720" s="97">
        <f>IF($B720="Область",Параметри!L$63,IF($R720&lt;Параметри!$G$59,Параметри!L$58,IF($R720&lt;Параметри!$G$60,Параметри!L$59,IF($R720&lt;Параметри!$G$61,Параметри!L$60,IF($R720&lt;Параметри!$G$62,Параметри!L$61,Параметри!L$62)))))</f>
        <v>4.7E-2</v>
      </c>
      <c r="V720" s="98">
        <f>IF(OR(SUM('Дані з ДІСО'!G720:I720)=0,Розрахунки!H720=0),"",Розрахунки!H720/SUM('Дані з ДІСО'!G720:I720))</f>
        <v>8.7021660649819488</v>
      </c>
      <c r="W720" s="9">
        <v>2021</v>
      </c>
      <c r="X720" s="9">
        <v>15</v>
      </c>
      <c r="Y720" s="9">
        <v>14</v>
      </c>
      <c r="Z720" s="9" t="s">
        <v>4535</v>
      </c>
      <c r="AA720" s="99">
        <v>15</v>
      </c>
      <c r="AB720" s="9" t="str">
        <f>IF('Коефіцієнти АТО'!C720="Область","",'Коефіцієнти АТО'!D720)</f>
        <v>Львівська</v>
      </c>
      <c r="AC720" s="9"/>
    </row>
    <row r="721" spans="1:29" ht="15" customHeight="1">
      <c r="A721" s="9">
        <v>720</v>
      </c>
      <c r="B721" s="9" t="s">
        <v>3151</v>
      </c>
      <c r="C721" s="9" t="s">
        <v>3151</v>
      </c>
      <c r="D721" s="9" t="s">
        <v>3774</v>
      </c>
      <c r="E721" s="9" t="s">
        <v>29</v>
      </c>
      <c r="F721" s="9" t="s">
        <v>1510</v>
      </c>
      <c r="G721" s="9" t="s">
        <v>3825</v>
      </c>
      <c r="H721" s="9" t="s">
        <v>1509</v>
      </c>
      <c r="I721" s="9">
        <v>11186</v>
      </c>
      <c r="J721" s="9">
        <v>9257</v>
      </c>
      <c r="K721" s="9">
        <v>322.89999999999998</v>
      </c>
      <c r="L721" s="115">
        <f t="shared" si="33"/>
        <v>0.82755229751475057</v>
      </c>
      <c r="M721" s="96">
        <f>IF($B721="Область","",SUM('Дані з ДІСО'!J721:L721)/K721)</f>
        <v>3.2440384019820381</v>
      </c>
      <c r="N721" s="9" t="str">
        <f>IF($B721="Область","",VLOOKUP(100*J721/I721,Параметри!$B$39:$C$53,2,TRUE))</f>
        <v>2. 72-100</v>
      </c>
      <c r="O721" s="9" t="str">
        <f>IF($B721="Область","",VLOOKUP(M721,Параметри!$B$21:$C$35,2,TRUE))</f>
        <v>5. 3-3,9</v>
      </c>
      <c r="P721" s="9">
        <f t="shared" si="34"/>
        <v>2</v>
      </c>
      <c r="Q721" s="9">
        <f t="shared" si="35"/>
        <v>5</v>
      </c>
      <c r="R721" s="116">
        <v>13.5</v>
      </c>
      <c r="S721" s="117">
        <f>IF(C721="Область",Параметри!$K$47,IF(C721="Київ",Параметри!$K$48,IF(L721&lt;Параметри!$I$42,Параметри!$K$42,IF(L721&lt;Параметри!$I$43,Параметри!$K$43,IF(L721&lt;Параметри!$I$44,Параметри!$K$44,IF(L721&lt;Параметри!$I$45,Параметри!$K$45,Параметри!$K$46))))))</f>
        <v>0.53</v>
      </c>
      <c r="T721" s="97">
        <f>IF($B721="Область",Параметри!K$63,IF($R721&lt;Параметри!$G$59,Параметри!K$58,IF($R721&lt;Параметри!$G$60,Параметри!K$59,IF($R721&lt;Параметри!$G$61,Параметри!K$60,IF($R721&lt;Параметри!$G$62,Параметри!K$61,Параметри!K$62)))))</f>
        <v>1.7000000000000001E-2</v>
      </c>
      <c r="U721" s="97">
        <f>IF($B721="Область",Параметри!L$63,IF($R721&lt;Параметри!$G$59,Параметри!L$58,IF($R721&lt;Параметри!$G$60,Параметри!L$59,IF($R721&lt;Параметри!$G$61,Параметри!L$60,IF($R721&lt;Параметри!$G$62,Параметри!L$61,Параметри!L$62)))))</f>
        <v>4.7E-2</v>
      </c>
      <c r="V721" s="98">
        <f>IF(OR(SUM('Дані з ДІСО'!G721:I721)=0,Розрахунки!H721=0),"",Розрахунки!H721/SUM('Дані з ДІСО'!G721:I721))</f>
        <v>10.072115384615385</v>
      </c>
      <c r="W721" s="9">
        <v>2021</v>
      </c>
      <c r="X721" s="9">
        <v>13.5</v>
      </c>
      <c r="Y721" s="9">
        <v>12.5</v>
      </c>
      <c r="Z721" s="9" t="s">
        <v>4535</v>
      </c>
      <c r="AA721" s="99">
        <v>13.5</v>
      </c>
      <c r="AB721" s="9" t="str">
        <f>IF('Коефіцієнти АТО'!C721="Область","",'Коефіцієнти АТО'!D721)</f>
        <v>Львівська</v>
      </c>
      <c r="AC721" s="9"/>
    </row>
    <row r="722" spans="1:29" ht="15" customHeight="1">
      <c r="A722" s="9">
        <v>721</v>
      </c>
      <c r="B722" s="9" t="s">
        <v>3151</v>
      </c>
      <c r="C722" s="9" t="s">
        <v>3151</v>
      </c>
      <c r="D722" s="9" t="s">
        <v>3774</v>
      </c>
      <c r="E722" s="9" t="s">
        <v>29</v>
      </c>
      <c r="F722" s="9" t="s">
        <v>1512</v>
      </c>
      <c r="G722" s="9" t="s">
        <v>3826</v>
      </c>
      <c r="H722" s="9" t="s">
        <v>1511</v>
      </c>
      <c r="I722" s="9">
        <v>7469</v>
      </c>
      <c r="J722" s="9">
        <v>6172</v>
      </c>
      <c r="K722" s="9">
        <v>209.3</v>
      </c>
      <c r="L722" s="115">
        <f t="shared" si="33"/>
        <v>0.82634890882313561</v>
      </c>
      <c r="M722" s="96">
        <f>IF($B722="Область","",SUM('Дані з ДІСО'!J722:L722)/K722)</f>
        <v>2.623029144768275</v>
      </c>
      <c r="N722" s="9" t="str">
        <f>IF($B722="Область","",VLOOKUP(100*J722/I722,Параметри!$B$39:$C$53,2,TRUE))</f>
        <v>2. 72-100</v>
      </c>
      <c r="O722" s="9" t="str">
        <f>IF($B722="Область","",VLOOKUP(M722,Параметри!$B$21:$C$35,2,TRUE))</f>
        <v>4. 2,1-3</v>
      </c>
      <c r="P722" s="9">
        <f t="shared" si="34"/>
        <v>2</v>
      </c>
      <c r="Q722" s="9">
        <f t="shared" si="35"/>
        <v>4</v>
      </c>
      <c r="R722" s="116">
        <v>13</v>
      </c>
      <c r="S722" s="117">
        <f>IF(C722="Область",Параметри!$K$47,IF(C722="Київ",Параметри!$K$48,IF(L722&lt;Параметри!$I$42,Параметри!$K$42,IF(L722&lt;Параметри!$I$43,Параметри!$K$43,IF(L722&lt;Параметри!$I$44,Параметри!$K$44,IF(L722&lt;Параметри!$I$45,Параметри!$K$45,Параметри!$K$46))))))</f>
        <v>0.53</v>
      </c>
      <c r="T722" s="97">
        <f>IF($B722="Область",Параметри!K$63,IF($R722&lt;Параметри!$G$59,Параметри!K$58,IF($R722&lt;Параметри!$G$60,Параметри!K$59,IF($R722&lt;Параметри!$G$61,Параметри!K$60,IF($R722&lt;Параметри!$G$62,Параметри!K$61,Параметри!K$62)))))</f>
        <v>1.7000000000000001E-2</v>
      </c>
      <c r="U722" s="97">
        <f>IF($B722="Область",Параметри!L$63,IF($R722&lt;Параметри!$G$59,Параметри!L$58,IF($R722&lt;Параметри!$G$60,Параметри!L$59,IF($R722&lt;Параметри!$G$61,Параметри!L$60,IF($R722&lt;Параметри!$G$62,Параметри!L$61,Параметри!L$62)))))</f>
        <v>4.7E-2</v>
      </c>
      <c r="V722" s="98">
        <f>IF(OR(SUM('Дані з ДІСО'!G722:I722)=0,Розрахунки!H722=0),"",Розрахунки!H722/SUM('Дані з ДІСО'!G722:I722))</f>
        <v>10.764705882352942</v>
      </c>
      <c r="W722" s="9">
        <v>2021</v>
      </c>
      <c r="X722" s="9">
        <v>13</v>
      </c>
      <c r="Y722" s="9">
        <v>12.5</v>
      </c>
      <c r="Z722" s="9" t="s">
        <v>4535</v>
      </c>
      <c r="AA722" s="99">
        <v>13</v>
      </c>
      <c r="AB722" s="9" t="str">
        <f>IF('Коефіцієнти АТО'!C722="Область","",'Коефіцієнти АТО'!D722)</f>
        <v>Львівська</v>
      </c>
      <c r="AC722" s="9"/>
    </row>
    <row r="723" spans="1:29" ht="15" customHeight="1">
      <c r="A723" s="9">
        <v>722</v>
      </c>
      <c r="B723" s="9" t="s">
        <v>3145</v>
      </c>
      <c r="C723" s="9" t="s">
        <v>3146</v>
      </c>
      <c r="D723" s="9" t="s">
        <v>3774</v>
      </c>
      <c r="E723" s="9" t="s">
        <v>21</v>
      </c>
      <c r="F723" s="9" t="s">
        <v>1514</v>
      </c>
      <c r="G723" s="9" t="s">
        <v>3827</v>
      </c>
      <c r="H723" s="9" t="s">
        <v>1513</v>
      </c>
      <c r="I723" s="9">
        <v>15204</v>
      </c>
      <c r="J723" s="9">
        <v>5772</v>
      </c>
      <c r="K723" s="9">
        <v>97.4</v>
      </c>
      <c r="L723" s="115">
        <f t="shared" si="33"/>
        <v>0.37963693764798739</v>
      </c>
      <c r="M723" s="96">
        <f>IF($B723="Область","",SUM('Дані з ДІСО'!J723:L723)/K723)</f>
        <v>24.137577002053387</v>
      </c>
      <c r="N723" s="9" t="str">
        <f>IF($B723="Область","",VLOOKUP(100*J723/I723,Параметри!$B$39:$C$53,2,TRUE))</f>
        <v>9. 26-43</v>
      </c>
      <c r="O723" s="9" t="str">
        <f>IF($B723="Область","",VLOOKUP(M723,Параметри!$B$21:$C$35,2,TRUE))</f>
        <v>12. 15-35,3</v>
      </c>
      <c r="P723" s="9">
        <f t="shared" si="34"/>
        <v>9</v>
      </c>
      <c r="Q723" s="9">
        <f t="shared" si="35"/>
        <v>12</v>
      </c>
      <c r="R723" s="116">
        <v>21.5</v>
      </c>
      <c r="S723" s="117">
        <f>IF(C723="Область",Параметри!$K$47,IF(C723="Київ",Параметри!$K$48,IF(L723&lt;Параметри!$I$42,Параметри!$K$42,IF(L723&lt;Параметри!$I$43,Параметри!$K$43,IF(L723&lt;Параметри!$I$44,Параметри!$K$44,IF(L723&lt;Параметри!$I$45,Параметри!$K$45,Параметри!$K$46))))))</f>
        <v>0.33</v>
      </c>
      <c r="T723" s="97">
        <f>IF($B723="Область",Параметри!K$63,IF($R723&lt;Параметри!$G$59,Параметри!K$58,IF($R723&lt;Параметри!$G$60,Параметри!K$59,IF($R723&lt;Параметри!$G$61,Параметри!K$60,IF($R723&lt;Параметри!$G$62,Параметри!K$61,Параметри!K$62)))))</f>
        <v>7.4999999999999997E-2</v>
      </c>
      <c r="U723" s="97">
        <f>IF($B723="Область",Параметри!L$63,IF($R723&lt;Параметри!$G$59,Параметри!L$58,IF($R723&lt;Параметри!$G$60,Параметри!L$59,IF($R723&lt;Параметри!$G$61,Параметри!L$60,IF($R723&lt;Параметри!$G$62,Параметри!L$61,Параметри!L$62)))))</f>
        <v>4.7E-2</v>
      </c>
      <c r="V723" s="98">
        <f>IF(OR(SUM('Дані з ДІСО'!G723:I723)=0,Розрахунки!H723=0),"",Розрахунки!H723/SUM('Дані з ДІСО'!G723:I723))</f>
        <v>28.670731707317074</v>
      </c>
      <c r="W723" s="9">
        <v>2021</v>
      </c>
      <c r="X723" s="9">
        <v>21.5</v>
      </c>
      <c r="Y723" s="9">
        <v>21.5</v>
      </c>
      <c r="Z723" s="9" t="s">
        <v>4535</v>
      </c>
      <c r="AA723" s="99">
        <v>21.5</v>
      </c>
      <c r="AB723" s="9" t="str">
        <f>IF('Коефіцієнти АТО'!C723="Область","",'Коефіцієнти АТО'!D723)</f>
        <v>Львівська</v>
      </c>
      <c r="AC723" s="9"/>
    </row>
    <row r="724" spans="1:29" ht="15" customHeight="1">
      <c r="A724" s="9">
        <v>723</v>
      </c>
      <c r="B724" s="9" t="s">
        <v>3145</v>
      </c>
      <c r="C724" s="9" t="s">
        <v>3146</v>
      </c>
      <c r="D724" s="9" t="s">
        <v>3774</v>
      </c>
      <c r="E724" s="9" t="s">
        <v>21</v>
      </c>
      <c r="F724" s="9" t="s">
        <v>1516</v>
      </c>
      <c r="G724" s="9" t="s">
        <v>3828</v>
      </c>
      <c r="H724" s="9" t="s">
        <v>1515</v>
      </c>
      <c r="I724" s="9">
        <v>25694</v>
      </c>
      <c r="J724" s="9">
        <v>17108</v>
      </c>
      <c r="K724" s="9">
        <v>319.10000000000002</v>
      </c>
      <c r="L724" s="115">
        <f t="shared" si="33"/>
        <v>0.66583638203471629</v>
      </c>
      <c r="M724" s="96">
        <f>IF($B724="Область","",SUM('Дані з ДІСО'!J724:L724)/K724)</f>
        <v>10.52961454089627</v>
      </c>
      <c r="N724" s="9" t="str">
        <f>IF($B724="Область","",VLOOKUP(100*J724/I724,Параметри!$B$39:$C$53,2,TRUE))</f>
        <v>3. 66-72</v>
      </c>
      <c r="O724" s="9" t="str">
        <f>IF($B724="Область","",VLOOKUP(M724,Параметри!$B$21:$C$35,2,TRUE))</f>
        <v>11. 10,2-15</v>
      </c>
      <c r="P724" s="9">
        <f t="shared" si="34"/>
        <v>3</v>
      </c>
      <c r="Q724" s="9">
        <f t="shared" si="35"/>
        <v>11</v>
      </c>
      <c r="R724" s="116">
        <v>18</v>
      </c>
      <c r="S724" s="117">
        <f>IF(C724="Область",Параметри!$K$47,IF(C724="Київ",Параметри!$K$48,IF(L724&lt;Параметри!$I$42,Параметри!$K$42,IF(L724&lt;Параметри!$I$43,Параметри!$K$43,IF(L724&lt;Параметри!$I$44,Параметри!$K$44,IF(L724&lt;Параметри!$I$45,Параметри!$K$45,Параметри!$K$46))))))</f>
        <v>0.48</v>
      </c>
      <c r="T724" s="97">
        <f>IF($B724="Область",Параметри!K$63,IF($R724&lt;Параметри!$G$59,Параметри!K$58,IF($R724&lt;Параметри!$G$60,Параметри!K$59,IF($R724&lt;Параметри!$G$61,Параметри!K$60,IF($R724&lt;Параметри!$G$62,Параметри!K$61,Параметри!K$62)))))</f>
        <v>1.7000000000000001E-2</v>
      </c>
      <c r="U724" s="97">
        <f>IF($B724="Область",Параметри!L$63,IF($R724&lt;Параметри!$G$59,Параметри!L$58,IF($R724&lt;Параметри!$G$60,Параметри!L$59,IF($R724&lt;Параметри!$G$61,Параметри!L$60,IF($R724&lt;Параметри!$G$62,Параметри!L$61,Параметри!L$62)))))</f>
        <v>4.7E-2</v>
      </c>
      <c r="V724" s="98">
        <f>IF(OR(SUM('Дані з ДІСО'!G724:I724)=0,Розрахунки!H724=0),"",Розрахунки!H724/SUM('Дані з ДІСО'!G724:I724))</f>
        <v>17.684210526315791</v>
      </c>
      <c r="W724" s="9">
        <v>2021</v>
      </c>
      <c r="X724" s="9">
        <v>18</v>
      </c>
      <c r="Y724" s="9">
        <v>17</v>
      </c>
      <c r="Z724" s="9" t="s">
        <v>4535</v>
      </c>
      <c r="AA724" s="99">
        <v>18</v>
      </c>
      <c r="AB724" s="9" t="str">
        <f>IF('Коефіцієнти АТО'!C724="Область","",'Коефіцієнти АТО'!D724)</f>
        <v>Львівська</v>
      </c>
      <c r="AC724" s="9"/>
    </row>
    <row r="725" spans="1:29" ht="15" customHeight="1">
      <c r="A725" s="9">
        <v>724</v>
      </c>
      <c r="B725" s="9" t="s">
        <v>3148</v>
      </c>
      <c r="C725" s="9" t="s">
        <v>3148</v>
      </c>
      <c r="D725" s="9" t="s">
        <v>3774</v>
      </c>
      <c r="E725" s="9" t="s">
        <v>24</v>
      </c>
      <c r="F725" s="9" t="s">
        <v>1518</v>
      </c>
      <c r="G725" s="9" t="s">
        <v>3829</v>
      </c>
      <c r="H725" s="9" t="s">
        <v>1517</v>
      </c>
      <c r="I725" s="9">
        <v>13061</v>
      </c>
      <c r="J725" s="9">
        <v>13061</v>
      </c>
      <c r="K725" s="9">
        <v>232.3</v>
      </c>
      <c r="L725" s="115">
        <f t="shared" si="33"/>
        <v>1</v>
      </c>
      <c r="M725" s="96">
        <f>IF($B725="Область","",SUM('Дані з ДІСО'!J725:L725)/K725)</f>
        <v>6.7714162720619884</v>
      </c>
      <c r="N725" s="9" t="str">
        <f>IF($B725="Область","",VLOOKUP(100*J725/I725,Параметри!$B$39:$C$53,2,TRUE))</f>
        <v>1. 100%</v>
      </c>
      <c r="O725" s="9" t="str">
        <f>IF($B725="Область","",VLOOKUP(M725,Параметри!$B$21:$C$35,2,TRUE))</f>
        <v>9. 5,8-7</v>
      </c>
      <c r="P725" s="9">
        <f t="shared" si="34"/>
        <v>1</v>
      </c>
      <c r="Q725" s="9">
        <f t="shared" si="35"/>
        <v>9</v>
      </c>
      <c r="R725" s="116">
        <v>14</v>
      </c>
      <c r="S725" s="117">
        <f>IF(C725="Область",Параметри!$K$47,IF(C725="Київ",Параметри!$K$48,IF(L725&lt;Параметри!$I$42,Параметри!$K$42,IF(L725&lt;Параметри!$I$43,Параметри!$K$43,IF(L725&lt;Параметри!$I$44,Параметри!$K$44,IF(L725&lt;Параметри!$I$45,Параметри!$K$45,Параметри!$K$46))))))</f>
        <v>0.53</v>
      </c>
      <c r="T725" s="97">
        <f>IF($B725="Область",Параметри!K$63,IF($R725&lt;Параметри!$G$59,Параметри!K$58,IF($R725&lt;Параметри!$G$60,Параметри!K$59,IF($R725&lt;Параметри!$G$61,Параметри!K$60,IF($R725&lt;Параметри!$G$62,Параметри!K$61,Параметри!K$62)))))</f>
        <v>1.7000000000000001E-2</v>
      </c>
      <c r="U725" s="97">
        <f>IF($B725="Область",Параметри!L$63,IF($R725&lt;Параметри!$G$59,Параметри!L$58,IF($R725&lt;Параметри!$G$60,Параметри!L$59,IF($R725&lt;Параметри!$G$61,Параметри!L$60,IF($R725&lt;Параметри!$G$62,Параметри!L$61,Параметри!L$62)))))</f>
        <v>4.7E-2</v>
      </c>
      <c r="V725" s="98">
        <f>IF(OR(SUM('Дані з ДІСО'!G725:I725)=0,Розрахунки!H725=0),"",Розрахунки!H725/SUM('Дані з ДІСО'!G725:I725))</f>
        <v>12.89344262295082</v>
      </c>
      <c r="W725" s="9">
        <v>2021</v>
      </c>
      <c r="X725" s="9">
        <v>15.5</v>
      </c>
      <c r="Y725" s="9">
        <v>13</v>
      </c>
      <c r="Z725" s="9" t="s">
        <v>4536</v>
      </c>
      <c r="AA725" s="99">
        <v>14</v>
      </c>
      <c r="AB725" s="9" t="str">
        <f>IF('Коефіцієнти АТО'!C725="Область","",'Коефіцієнти АТО'!D725)</f>
        <v>Львівська</v>
      </c>
      <c r="AC725" s="9"/>
    </row>
    <row r="726" spans="1:29" ht="15" customHeight="1">
      <c r="A726" s="9">
        <v>725</v>
      </c>
      <c r="B726" s="9" t="s">
        <v>3176</v>
      </c>
      <c r="C726" s="9" t="s">
        <v>3146</v>
      </c>
      <c r="D726" s="9" t="s">
        <v>3774</v>
      </c>
      <c r="E726" s="9" t="s">
        <v>78</v>
      </c>
      <c r="F726" s="9" t="s">
        <v>1520</v>
      </c>
      <c r="G726" s="9" t="s">
        <v>3830</v>
      </c>
      <c r="H726" s="9" t="s">
        <v>1519</v>
      </c>
      <c r="I726" s="9">
        <v>36979</v>
      </c>
      <c r="J726" s="9">
        <v>2535</v>
      </c>
      <c r="K726" s="9">
        <v>44.2</v>
      </c>
      <c r="L726" s="115">
        <f t="shared" si="33"/>
        <v>6.8552421644717268E-2</v>
      </c>
      <c r="M726" s="96">
        <f>IF($B726="Область","",SUM('Дані з ДІСО'!J726:L726)/K726)</f>
        <v>103.66515837104072</v>
      </c>
      <c r="N726" s="9" t="str">
        <f>IF($B726="Область","",VLOOKUP(100*J726/I726,Параметри!$B$39:$C$53,2,TRUE))</f>
        <v>15. 0-9</v>
      </c>
      <c r="O726" s="9" t="str">
        <f>IF($B726="Область","",VLOOKUP(M726,Параметри!$B$21:$C$35,2,TRUE))</f>
        <v>15. 93,7-</v>
      </c>
      <c r="P726" s="9">
        <f t="shared" si="34"/>
        <v>15</v>
      </c>
      <c r="Q726" s="9">
        <f t="shared" si="35"/>
        <v>15</v>
      </c>
      <c r="R726" s="116">
        <v>24</v>
      </c>
      <c r="S726" s="117">
        <f>IF(C726="Область",Параметри!$K$47,IF(C726="Київ",Параметри!$K$48,IF(L726&lt;Параметри!$I$42,Параметри!$K$42,IF(L726&lt;Параметри!$I$43,Параметри!$K$43,IF(L726&lt;Параметри!$I$44,Параметри!$K$44,IF(L726&lt;Параметри!$I$45,Параметри!$K$45,Параметри!$K$46))))))</f>
        <v>0.23</v>
      </c>
      <c r="T726" s="97">
        <f>IF($B726="Область",Параметри!K$63,IF($R726&lt;Параметри!$G$59,Параметри!K$58,IF($R726&lt;Параметри!$G$60,Параметри!K$59,IF($R726&lt;Параметри!$G$61,Параметри!K$60,IF($R726&lt;Параметри!$G$62,Параметри!K$61,Параметри!K$62)))))</f>
        <v>0.1</v>
      </c>
      <c r="U726" s="97">
        <f>IF($B726="Область",Параметри!L$63,IF($R726&lt;Параметри!$G$59,Параметри!L$58,IF($R726&lt;Параметри!$G$60,Параметри!L$59,IF($R726&lt;Параметри!$G$61,Параметри!L$60,IF($R726&lt;Параметри!$G$62,Параметри!L$61,Параметри!L$62)))))</f>
        <v>4.7E-2</v>
      </c>
      <c r="V726" s="98">
        <f>IF(OR(SUM('Дані з ДІСО'!G726:I726)=0,Розрахунки!H726=0),"",Розрахунки!H726/SUM('Дані з ДІСО'!G726:I726))</f>
        <v>26.03409090909091</v>
      </c>
      <c r="W726" s="9" t="s">
        <v>3176</v>
      </c>
      <c r="X726" s="9">
        <v>27.5</v>
      </c>
      <c r="Y726" s="9">
        <v>23</v>
      </c>
      <c r="Z726" s="9" t="s">
        <v>4536</v>
      </c>
      <c r="AA726" s="99">
        <v>24</v>
      </c>
      <c r="AB726" s="9" t="str">
        <f>IF('Коефіцієнти АТО'!C726="Область","",'Коефіцієнти АТО'!D726)</f>
        <v>Львівська</v>
      </c>
      <c r="AC726" s="9"/>
    </row>
    <row r="727" spans="1:29" ht="15" customHeight="1">
      <c r="A727" s="9">
        <v>726</v>
      </c>
      <c r="B727" s="9" t="s">
        <v>3145</v>
      </c>
      <c r="C727" s="9" t="s">
        <v>3146</v>
      </c>
      <c r="D727" s="9" t="s">
        <v>3774</v>
      </c>
      <c r="E727" s="9" t="s">
        <v>21</v>
      </c>
      <c r="F727" s="9" t="s">
        <v>1522</v>
      </c>
      <c r="G727" s="9" t="s">
        <v>3831</v>
      </c>
      <c r="H727" s="9" t="s">
        <v>1521</v>
      </c>
      <c r="I727" s="9">
        <v>20262</v>
      </c>
      <c r="J727" s="9">
        <v>10832</v>
      </c>
      <c r="K727" s="9">
        <v>574.29999999999995</v>
      </c>
      <c r="L727" s="115">
        <f t="shared" si="33"/>
        <v>0.53459678215378537</v>
      </c>
      <c r="M727" s="96">
        <f>IF($B727="Область","",SUM('Дані з ДІСО'!J727:L727)/K727)</f>
        <v>4.1084798885599865</v>
      </c>
      <c r="N727" s="9" t="str">
        <f>IF($B727="Область","",VLOOKUP(100*J727/I727,Параметри!$B$39:$C$53,2,TRUE))</f>
        <v>6. 53-58</v>
      </c>
      <c r="O727" s="9" t="str">
        <f>IF($B727="Область","",VLOOKUP(M727,Параметри!$B$21:$C$35,2,TRUE))</f>
        <v>7. 4,1-4,5</v>
      </c>
      <c r="P727" s="9">
        <f t="shared" si="34"/>
        <v>6</v>
      </c>
      <c r="Q727" s="9">
        <f t="shared" si="35"/>
        <v>7</v>
      </c>
      <c r="R727" s="116">
        <v>15.5</v>
      </c>
      <c r="S727" s="117">
        <f>IF(C727="Область",Параметри!$K$47,IF(C727="Київ",Параметри!$K$48,IF(L727&lt;Параметри!$I$42,Параметри!$K$42,IF(L727&lt;Параметри!$I$43,Параметри!$K$43,IF(L727&lt;Параметри!$I$44,Параметри!$K$44,IF(L727&lt;Параметри!$I$45,Параметри!$K$45,Параметри!$K$46))))))</f>
        <v>0.43</v>
      </c>
      <c r="T727" s="97">
        <f>IF($B727="Область",Параметри!K$63,IF($R727&lt;Параметри!$G$59,Параметри!K$58,IF($R727&lt;Параметри!$G$60,Параметри!K$59,IF($R727&lt;Параметри!$G$61,Параметри!K$60,IF($R727&lt;Параметри!$G$62,Параметри!K$61,Параметри!K$62)))))</f>
        <v>1.7000000000000001E-2</v>
      </c>
      <c r="U727" s="97">
        <f>IF($B727="Область",Параметри!L$63,IF($R727&lt;Параметри!$G$59,Параметри!L$58,IF($R727&lt;Параметри!$G$60,Параметри!L$59,IF($R727&lt;Параметри!$G$61,Параметри!L$60,IF($R727&lt;Параметри!$G$62,Параметри!L$61,Параметри!L$62)))))</f>
        <v>4.7E-2</v>
      </c>
      <c r="V727" s="98">
        <f>IF(OR(SUM('Дані з ДІСО'!G727:I727)=0,Розрахунки!H727=0),"",Розрахунки!H727/SUM('Дані з ДІСО'!G727:I727))</f>
        <v>16.616197183098592</v>
      </c>
      <c r="W727" s="9">
        <v>2021</v>
      </c>
      <c r="X727" s="9">
        <v>15.5</v>
      </c>
      <c r="Y727" s="9">
        <v>16.5</v>
      </c>
      <c r="Z727" s="9" t="s">
        <v>4535</v>
      </c>
      <c r="AA727" s="99">
        <v>15.5</v>
      </c>
      <c r="AB727" s="9" t="str">
        <f>IF('Коефіцієнти АТО'!C727="Область","",'Коефіцієнти АТО'!D727)</f>
        <v>Львівська</v>
      </c>
      <c r="AC727" s="9"/>
    </row>
    <row r="728" spans="1:29" ht="15" customHeight="1">
      <c r="A728" s="9">
        <v>727</v>
      </c>
      <c r="B728" s="9" t="s">
        <v>3145</v>
      </c>
      <c r="C728" s="9" t="s">
        <v>3146</v>
      </c>
      <c r="D728" s="9" t="s">
        <v>3774</v>
      </c>
      <c r="E728" s="9" t="s">
        <v>21</v>
      </c>
      <c r="F728" s="9" t="s">
        <v>1524</v>
      </c>
      <c r="G728" s="9" t="s">
        <v>3832</v>
      </c>
      <c r="H728" s="9" t="s">
        <v>1523</v>
      </c>
      <c r="I728" s="9">
        <v>52081</v>
      </c>
      <c r="J728" s="9">
        <v>27770</v>
      </c>
      <c r="K728" s="9">
        <v>683.7</v>
      </c>
      <c r="L728" s="115">
        <f t="shared" si="33"/>
        <v>0.53320788771336958</v>
      </c>
      <c r="M728" s="96">
        <f>IF($B728="Область","",SUM('Дані з ДІСО'!J728:L728)/K728)</f>
        <v>7.8923504461020908</v>
      </c>
      <c r="N728" s="9" t="str">
        <f>IF($B728="Область","",VLOOKUP(100*J728/I728,Параметри!$B$39:$C$53,2,TRUE))</f>
        <v>6. 53-58</v>
      </c>
      <c r="O728" s="9" t="str">
        <f>IF($B728="Область","",VLOOKUP(M728,Параметри!$B$21:$C$35,2,TRUE))</f>
        <v>10. 7-10,2</v>
      </c>
      <c r="P728" s="9">
        <f t="shared" si="34"/>
        <v>6</v>
      </c>
      <c r="Q728" s="9">
        <f t="shared" si="35"/>
        <v>10</v>
      </c>
      <c r="R728" s="116">
        <v>18</v>
      </c>
      <c r="S728" s="117">
        <f>IF(C728="Область",Параметри!$K$47,IF(C728="Київ",Параметри!$K$48,IF(L728&lt;Параметри!$I$42,Параметри!$K$42,IF(L728&lt;Параметри!$I$43,Параметри!$K$43,IF(L728&lt;Параметри!$I$44,Параметри!$K$44,IF(L728&lt;Параметри!$I$45,Параметри!$K$45,Параметри!$K$46))))))</f>
        <v>0.43</v>
      </c>
      <c r="T728" s="97">
        <f>IF($B728="Область",Параметри!K$63,IF($R728&lt;Параметри!$G$59,Параметри!K$58,IF($R728&lt;Параметри!$G$60,Параметри!K$59,IF($R728&lt;Параметри!$G$61,Параметри!K$60,IF($R728&lt;Параметри!$G$62,Параметри!K$61,Параметри!K$62)))))</f>
        <v>1.7000000000000001E-2</v>
      </c>
      <c r="U728" s="97">
        <f>IF($B728="Область",Параметри!L$63,IF($R728&lt;Параметри!$G$59,Параметри!L$58,IF($R728&lt;Параметри!$G$60,Параметри!L$59,IF($R728&lt;Параметри!$G$61,Параметри!L$60,IF($R728&lt;Параметри!$G$62,Параметри!L$61,Параметри!L$62)))))</f>
        <v>4.7E-2</v>
      </c>
      <c r="V728" s="98">
        <f>IF(OR(SUM('Дані з ДІСО'!G728:I728)=0,Розрахунки!H728=0),"",Розрахунки!H728/SUM('Дані з ДІСО'!G728:I728))</f>
        <v>14.865013774104684</v>
      </c>
      <c r="W728" s="9">
        <v>2021</v>
      </c>
      <c r="X728" s="9">
        <v>18</v>
      </c>
      <c r="Y728" s="9">
        <v>17.5</v>
      </c>
      <c r="Z728" s="9" t="s">
        <v>4535</v>
      </c>
      <c r="AA728" s="99">
        <v>18</v>
      </c>
      <c r="AB728" s="9" t="str">
        <f>IF('Коефіцієнти АТО'!C728="Область","",'Коефіцієнти АТО'!D728)</f>
        <v>Львівська</v>
      </c>
      <c r="AC728" s="9"/>
    </row>
    <row r="729" spans="1:29" ht="15" customHeight="1">
      <c r="A729" s="9">
        <v>728</v>
      </c>
      <c r="B729" s="9" t="s">
        <v>3148</v>
      </c>
      <c r="C729" s="9" t="s">
        <v>3148</v>
      </c>
      <c r="D729" s="9" t="s">
        <v>3774</v>
      </c>
      <c r="E729" s="9" t="s">
        <v>24</v>
      </c>
      <c r="F729" s="9" t="s">
        <v>1526</v>
      </c>
      <c r="G729" s="9" t="s">
        <v>3833</v>
      </c>
      <c r="H729" s="9" t="s">
        <v>1525</v>
      </c>
      <c r="I729" s="9">
        <v>8448</v>
      </c>
      <c r="J729" s="9">
        <v>8448</v>
      </c>
      <c r="K729" s="9">
        <v>34.4</v>
      </c>
      <c r="L729" s="115">
        <f t="shared" si="33"/>
        <v>1</v>
      </c>
      <c r="M729" s="96">
        <f>IF($B729="Область","",SUM('Дані з ДІСО'!J729:L729)/K729)</f>
        <v>18.837209302325583</v>
      </c>
      <c r="N729" s="9" t="str">
        <f>IF($B729="Область","",VLOOKUP(100*J729/I729,Параметри!$B$39:$C$53,2,TRUE))</f>
        <v>1. 100%</v>
      </c>
      <c r="O729" s="9" t="str">
        <f>IF($B729="Область","",VLOOKUP(M729,Параметри!$B$21:$C$35,2,TRUE))</f>
        <v>12. 15-35,3</v>
      </c>
      <c r="P729" s="9">
        <f t="shared" si="34"/>
        <v>1</v>
      </c>
      <c r="Q729" s="9">
        <f t="shared" si="35"/>
        <v>12</v>
      </c>
      <c r="R729" s="116">
        <v>18</v>
      </c>
      <c r="S729" s="117">
        <f>IF(C729="Область",Параметри!$K$47,IF(C729="Київ",Параметри!$K$48,IF(L729&lt;Параметри!$I$42,Параметри!$K$42,IF(L729&lt;Параметри!$I$43,Параметри!$K$43,IF(L729&lt;Параметри!$I$44,Параметри!$K$44,IF(L729&lt;Параметри!$I$45,Параметри!$K$45,Параметри!$K$46))))))</f>
        <v>0.53</v>
      </c>
      <c r="T729" s="97">
        <f>IF($B729="Область",Параметри!K$63,IF($R729&lt;Параметри!$G$59,Параметри!K$58,IF($R729&lt;Параметри!$G$60,Параметри!K$59,IF($R729&lt;Параметри!$G$61,Параметри!K$60,IF($R729&lt;Параметри!$G$62,Параметри!K$61,Параметри!K$62)))))</f>
        <v>1.7000000000000001E-2</v>
      </c>
      <c r="U729" s="97">
        <f>IF($B729="Область",Параметри!L$63,IF($R729&lt;Параметри!$G$59,Параметри!L$58,IF($R729&lt;Параметри!$G$60,Параметри!L$59,IF($R729&lt;Параметри!$G$61,Параметри!L$60,IF($R729&lt;Параметри!$G$62,Параметри!L$61,Параметри!L$62)))))</f>
        <v>4.7E-2</v>
      </c>
      <c r="V729" s="98">
        <f>IF(OR(SUM('Дані з ДІСО'!G729:I729)=0,Розрахунки!H729=0),"",Розрахунки!H729/SUM('Дані з ДІСО'!G729:I729))</f>
        <v>20.25</v>
      </c>
      <c r="W729" s="9">
        <v>2021</v>
      </c>
      <c r="X729" s="9">
        <v>20.5</v>
      </c>
      <c r="Y729" s="9">
        <v>17</v>
      </c>
      <c r="Z729" s="9" t="s">
        <v>4536</v>
      </c>
      <c r="AA729" s="99">
        <v>18</v>
      </c>
      <c r="AB729" s="9" t="str">
        <f>IF('Коефіцієнти АТО'!C729="Область","",'Коефіцієнти АТО'!D729)</f>
        <v>Львівська</v>
      </c>
      <c r="AC729" s="9"/>
    </row>
    <row r="730" spans="1:29" ht="15" customHeight="1">
      <c r="A730" s="9">
        <v>729</v>
      </c>
      <c r="B730" s="9" t="s">
        <v>3145</v>
      </c>
      <c r="C730" s="9" t="s">
        <v>3146</v>
      </c>
      <c r="D730" s="9" t="s">
        <v>3774</v>
      </c>
      <c r="E730" s="9" t="s">
        <v>21</v>
      </c>
      <c r="F730" s="9" t="s">
        <v>1528</v>
      </c>
      <c r="G730" s="9" t="s">
        <v>3834</v>
      </c>
      <c r="H730" s="9" t="s">
        <v>1527</v>
      </c>
      <c r="I730" s="9">
        <v>21173</v>
      </c>
      <c r="J730" s="9">
        <v>13559</v>
      </c>
      <c r="K730" s="9">
        <v>341</v>
      </c>
      <c r="L730" s="115">
        <f t="shared" si="33"/>
        <v>0.64039106409105939</v>
      </c>
      <c r="M730" s="96">
        <f>IF($B730="Область","",SUM('Дані з ДІСО'!J730:L730)/K730)</f>
        <v>5.9970674486803519</v>
      </c>
      <c r="N730" s="9" t="str">
        <f>IF($B730="Область","",VLOOKUP(100*J730/I730,Параметри!$B$39:$C$53,2,TRUE))</f>
        <v>4. 63-66</v>
      </c>
      <c r="O730" s="9" t="str">
        <f>IF($B730="Область","",VLOOKUP(M730,Параметри!$B$21:$C$35,2,TRUE))</f>
        <v>9. 5,8-7</v>
      </c>
      <c r="P730" s="9">
        <f t="shared" si="34"/>
        <v>4</v>
      </c>
      <c r="Q730" s="9">
        <f t="shared" si="35"/>
        <v>9</v>
      </c>
      <c r="R730" s="116">
        <v>15</v>
      </c>
      <c r="S730" s="117">
        <f>IF(C730="Область",Параметри!$K$47,IF(C730="Київ",Параметри!$K$48,IF(L730&lt;Параметри!$I$42,Параметри!$K$42,IF(L730&lt;Параметри!$I$43,Параметри!$K$43,IF(L730&lt;Параметри!$I$44,Параметри!$K$44,IF(L730&lt;Параметри!$I$45,Параметри!$K$45,Параметри!$K$46))))))</f>
        <v>0.48</v>
      </c>
      <c r="T730" s="97">
        <f>IF($B730="Область",Параметри!K$63,IF($R730&lt;Параметри!$G$59,Параметри!K$58,IF($R730&lt;Параметри!$G$60,Параметри!K$59,IF($R730&lt;Параметри!$G$61,Параметри!K$60,IF($R730&lt;Параметри!$G$62,Параметри!K$61,Параметри!K$62)))))</f>
        <v>1.7000000000000001E-2</v>
      </c>
      <c r="U730" s="97">
        <f>IF($B730="Область",Параметри!L$63,IF($R730&lt;Параметри!$G$59,Параметри!L$58,IF($R730&lt;Параметри!$G$60,Параметри!L$59,IF($R730&lt;Параметри!$G$61,Параметри!L$60,IF($R730&lt;Параметри!$G$62,Параметри!L$61,Параметри!L$62)))))</f>
        <v>4.7E-2</v>
      </c>
      <c r="V730" s="98">
        <f>IF(OR(SUM('Дані з ДІСО'!G730:I730)=0,Розрахунки!H730=0),"",Розрахунки!H730/SUM('Дані з ДІСО'!G730:I730))</f>
        <v>13.911564625850341</v>
      </c>
      <c r="W730" s="9">
        <v>2021</v>
      </c>
      <c r="X730" s="9">
        <v>15.5</v>
      </c>
      <c r="Y730" s="9">
        <v>14</v>
      </c>
      <c r="Z730" s="9" t="s">
        <v>4536</v>
      </c>
      <c r="AA730" s="99">
        <v>15</v>
      </c>
      <c r="AB730" s="9" t="str">
        <f>IF('Коефіцієнти АТО'!C730="Область","",'Коефіцієнти АТО'!D730)</f>
        <v>Львівська</v>
      </c>
      <c r="AC730" s="9"/>
    </row>
    <row r="731" spans="1:29" ht="15" customHeight="1">
      <c r="A731" s="9">
        <v>730</v>
      </c>
      <c r="B731" s="9" t="s">
        <v>3176</v>
      </c>
      <c r="C731" s="9" t="s">
        <v>3146</v>
      </c>
      <c r="D731" s="9" t="s">
        <v>3774</v>
      </c>
      <c r="E731" s="9" t="s">
        <v>78</v>
      </c>
      <c r="F731" s="9" t="s">
        <v>1530</v>
      </c>
      <c r="G731" s="9" t="s">
        <v>3835</v>
      </c>
      <c r="H731" s="9" t="s">
        <v>1529</v>
      </c>
      <c r="I731" s="9">
        <v>99050</v>
      </c>
      <c r="J731" s="9">
        <v>37076</v>
      </c>
      <c r="K731" s="9">
        <v>549.79999999999995</v>
      </c>
      <c r="L731" s="115">
        <f t="shared" si="33"/>
        <v>0.37431600201918225</v>
      </c>
      <c r="M731" s="96">
        <f>IF($B731="Область","",SUM('Дані з ДІСО'!J731:L731)/K731)</f>
        <v>20.471080392870135</v>
      </c>
      <c r="N731" s="9" t="str">
        <f>IF($B731="Область","",VLOOKUP(100*J731/I731,Параметри!$B$39:$C$53,2,TRUE))</f>
        <v>9. 26-43</v>
      </c>
      <c r="O731" s="9" t="str">
        <f>IF($B731="Область","",VLOOKUP(M731,Параметри!$B$21:$C$35,2,TRUE))</f>
        <v>12. 15-35,3</v>
      </c>
      <c r="P731" s="9">
        <f t="shared" si="34"/>
        <v>9</v>
      </c>
      <c r="Q731" s="9">
        <f t="shared" si="35"/>
        <v>12</v>
      </c>
      <c r="R731" s="116">
        <v>21.5</v>
      </c>
      <c r="S731" s="117">
        <f>IF(C731="Область",Параметри!$K$47,IF(C731="Київ",Параметри!$K$48,IF(L731&lt;Параметри!$I$42,Параметри!$K$42,IF(L731&lt;Параметри!$I$43,Параметри!$K$43,IF(L731&lt;Параметри!$I$44,Параметри!$K$44,IF(L731&lt;Параметри!$I$45,Параметри!$K$45,Параметри!$K$46))))))</f>
        <v>0.33</v>
      </c>
      <c r="T731" s="97">
        <f>IF($B731="Область",Параметри!K$63,IF($R731&lt;Параметри!$G$59,Параметри!K$58,IF($R731&lt;Параметри!$G$60,Параметри!K$59,IF($R731&lt;Параметри!$G$61,Параметри!K$60,IF($R731&lt;Параметри!$G$62,Параметри!K$61,Параметри!K$62)))))</f>
        <v>7.4999999999999997E-2</v>
      </c>
      <c r="U731" s="97">
        <f>IF($B731="Область",Параметри!L$63,IF($R731&lt;Параметри!$G$59,Параметри!L$58,IF($R731&lt;Параметри!$G$60,Параметри!L$59,IF($R731&lt;Параметри!$G$61,Параметри!L$60,IF($R731&lt;Параметри!$G$62,Параметри!L$61,Параметри!L$62)))))</f>
        <v>4.7E-2</v>
      </c>
      <c r="V731" s="98">
        <f>IF(OR(SUM('Дані з ДІСО'!G731:I731)=0,Розрахунки!H731=0),"",Розрахунки!H731/SUM('Дані з ДІСО'!G731:I731))</f>
        <v>24.62800875273523</v>
      </c>
      <c r="W731" s="9" t="s">
        <v>3176</v>
      </c>
      <c r="X731" s="9">
        <v>21.5</v>
      </c>
      <c r="Y731" s="9">
        <v>22</v>
      </c>
      <c r="Z731" s="9" t="s">
        <v>4535</v>
      </c>
      <c r="AA731" s="99">
        <v>21.5</v>
      </c>
      <c r="AB731" s="9" t="str">
        <f>IF('Коефіцієнти АТО'!C731="Область","",'Коефіцієнти АТО'!D731)</f>
        <v>Львівська</v>
      </c>
      <c r="AC731" s="9"/>
    </row>
    <row r="732" spans="1:29" ht="15" customHeight="1">
      <c r="A732" s="9">
        <v>731</v>
      </c>
      <c r="B732" s="9" t="s">
        <v>3148</v>
      </c>
      <c r="C732" s="9" t="s">
        <v>3148</v>
      </c>
      <c r="D732" s="9" t="s">
        <v>3774</v>
      </c>
      <c r="E732" s="9" t="s">
        <v>24</v>
      </c>
      <c r="F732" s="9" t="s">
        <v>1532</v>
      </c>
      <c r="G732" s="9" t="s">
        <v>3836</v>
      </c>
      <c r="H732" s="9" t="s">
        <v>1531</v>
      </c>
      <c r="I732" s="9">
        <v>14349</v>
      </c>
      <c r="J732" s="9">
        <v>14349</v>
      </c>
      <c r="K732" s="9">
        <v>327.39999999999998</v>
      </c>
      <c r="L732" s="115">
        <f t="shared" si="33"/>
        <v>1</v>
      </c>
      <c r="M732" s="96">
        <f>IF($B732="Область","",SUM('Дані з ДІСО'!J732:L732)/K732)</f>
        <v>3.9156994502138058</v>
      </c>
      <c r="N732" s="9" t="str">
        <f>IF($B732="Область","",VLOOKUP(100*J732/I732,Параметри!$B$39:$C$53,2,TRUE))</f>
        <v>1. 100%</v>
      </c>
      <c r="O732" s="9" t="str">
        <f>IF($B732="Область","",VLOOKUP(M732,Параметри!$B$21:$C$35,2,TRUE))</f>
        <v>6. 3,9-4,1</v>
      </c>
      <c r="P732" s="9">
        <f t="shared" si="34"/>
        <v>1</v>
      </c>
      <c r="Q732" s="9">
        <f t="shared" si="35"/>
        <v>6</v>
      </c>
      <c r="R732" s="116">
        <v>14</v>
      </c>
      <c r="S732" s="117">
        <f>IF(C732="Область",Параметри!$K$47,IF(C732="Київ",Параметри!$K$48,IF(L732&lt;Параметри!$I$42,Параметри!$K$42,IF(L732&lt;Параметри!$I$43,Параметри!$K$43,IF(L732&lt;Параметри!$I$44,Параметри!$K$44,IF(L732&lt;Параметри!$I$45,Параметри!$K$45,Параметри!$K$46))))))</f>
        <v>0.53</v>
      </c>
      <c r="T732" s="97">
        <f>IF($B732="Область",Параметри!K$63,IF($R732&lt;Параметри!$G$59,Параметри!K$58,IF($R732&lt;Параметри!$G$60,Параметри!K$59,IF($R732&lt;Параметри!$G$61,Параметри!K$60,IF($R732&lt;Параметри!$G$62,Параметри!K$61,Параметри!K$62)))))</f>
        <v>1.7000000000000001E-2</v>
      </c>
      <c r="U732" s="97">
        <f>IF($B732="Область",Параметри!L$63,IF($R732&lt;Параметри!$G$59,Параметри!L$58,IF($R732&lt;Параметри!$G$60,Параметри!L$59,IF($R732&lt;Параметри!$G$61,Параметри!L$60,IF($R732&lt;Параметри!$G$62,Параметри!L$61,Параметри!L$62)))))</f>
        <v>4.7E-2</v>
      </c>
      <c r="V732" s="98">
        <f>IF(OR(SUM('Дані з ДІСО'!G732:I732)=0,Розрахунки!H732=0),"",Розрахунки!H732/SUM('Дані з ДІСО'!G732:I732))</f>
        <v>11.654545454545454</v>
      </c>
      <c r="W732" s="9">
        <v>2021</v>
      </c>
      <c r="X732" s="9">
        <v>14.5</v>
      </c>
      <c r="Y732" s="9">
        <v>13</v>
      </c>
      <c r="Z732" s="9" t="s">
        <v>4536</v>
      </c>
      <c r="AA732" s="99">
        <v>14</v>
      </c>
      <c r="AB732" s="9" t="str">
        <f>IF('Коефіцієнти АТО'!C732="Область","",'Коефіцієнти АТО'!D732)</f>
        <v>Львівська</v>
      </c>
      <c r="AC732" s="9"/>
    </row>
    <row r="733" spans="1:29" ht="15" customHeight="1">
      <c r="A733" s="9">
        <v>732</v>
      </c>
      <c r="B733" s="9" t="s">
        <v>3151</v>
      </c>
      <c r="C733" s="9" t="s">
        <v>3151</v>
      </c>
      <c r="D733" s="9" t="s">
        <v>3774</v>
      </c>
      <c r="E733" s="9" t="s">
        <v>29</v>
      </c>
      <c r="F733" s="9" t="s">
        <v>1534</v>
      </c>
      <c r="G733" s="9" t="s">
        <v>3837</v>
      </c>
      <c r="H733" s="9" t="s">
        <v>1533</v>
      </c>
      <c r="I733" s="9">
        <v>16360</v>
      </c>
      <c r="J733" s="9">
        <v>10739</v>
      </c>
      <c r="K733" s="9">
        <v>420</v>
      </c>
      <c r="L733" s="115">
        <f t="shared" si="33"/>
        <v>0.65641809290953546</v>
      </c>
      <c r="M733" s="96">
        <f>IF($B733="Область","",SUM('Дані з ДІСО'!J733:L733)/K733)</f>
        <v>3.6607142857142856</v>
      </c>
      <c r="N733" s="9" t="str">
        <f>IF($B733="Область","",VLOOKUP(100*J733/I733,Параметри!$B$39:$C$53,2,TRUE))</f>
        <v>4. 63-66</v>
      </c>
      <c r="O733" s="9" t="str">
        <f>IF($B733="Область","",VLOOKUP(M733,Параметри!$B$21:$C$35,2,TRUE))</f>
        <v>5. 3-3,9</v>
      </c>
      <c r="P733" s="9">
        <f t="shared" si="34"/>
        <v>4</v>
      </c>
      <c r="Q733" s="9">
        <f t="shared" si="35"/>
        <v>5</v>
      </c>
      <c r="R733" s="116">
        <v>14.5</v>
      </c>
      <c r="S733" s="117">
        <f>IF(C733="Область",Параметри!$K$47,IF(C733="Київ",Параметри!$K$48,IF(L733&lt;Параметри!$I$42,Параметри!$K$42,IF(L733&lt;Параметри!$I$43,Параметри!$K$43,IF(L733&lt;Параметри!$I$44,Параметри!$K$44,IF(L733&lt;Параметри!$I$45,Параметри!$K$45,Параметри!$K$46))))))</f>
        <v>0.48</v>
      </c>
      <c r="T733" s="97">
        <f>IF($B733="Область",Параметри!K$63,IF($R733&lt;Параметри!$G$59,Параметри!K$58,IF($R733&lt;Параметри!$G$60,Параметри!K$59,IF($R733&lt;Параметри!$G$61,Параметри!K$60,IF($R733&lt;Параметри!$G$62,Параметри!K$61,Параметри!K$62)))))</f>
        <v>1.7000000000000001E-2</v>
      </c>
      <c r="U733" s="97">
        <f>IF($B733="Область",Параметри!L$63,IF($R733&lt;Параметри!$G$59,Параметри!L$58,IF($R733&lt;Параметри!$G$60,Параметри!L$59,IF($R733&lt;Параметри!$G$61,Параметри!L$60,IF($R733&lt;Параметри!$G$62,Параметри!L$61,Параметри!L$62)))))</f>
        <v>4.7E-2</v>
      </c>
      <c r="V733" s="98">
        <f>IF(OR(SUM('Дані з ДІСО'!G733:I733)=0,Розрахунки!H733=0),"",Розрахунки!H733/SUM('Дані з ДІСО'!G733:I733))</f>
        <v>12.602459016393443</v>
      </c>
      <c r="W733" s="9">
        <v>2021</v>
      </c>
      <c r="X733" s="9">
        <v>14.5</v>
      </c>
      <c r="Y733" s="9">
        <v>13.5</v>
      </c>
      <c r="Z733" s="9" t="s">
        <v>4535</v>
      </c>
      <c r="AA733" s="99">
        <v>14.5</v>
      </c>
      <c r="AB733" s="9" t="str">
        <f>IF('Коефіцієнти АТО'!C733="Область","",'Коефіцієнти АТО'!D733)</f>
        <v>Львівська</v>
      </c>
      <c r="AC733" s="9"/>
    </row>
    <row r="734" spans="1:29" ht="15" customHeight="1">
      <c r="A734" s="9">
        <v>733</v>
      </c>
      <c r="B734" s="9" t="s">
        <v>3176</v>
      </c>
      <c r="C734" s="9" t="s">
        <v>3146</v>
      </c>
      <c r="D734" s="9" t="s">
        <v>3774</v>
      </c>
      <c r="E734" s="9" t="s">
        <v>78</v>
      </c>
      <c r="F734" s="9" t="s">
        <v>1536</v>
      </c>
      <c r="G734" s="9" t="s">
        <v>3838</v>
      </c>
      <c r="H734" s="9" t="s">
        <v>1535</v>
      </c>
      <c r="I734" s="9">
        <v>39375</v>
      </c>
      <c r="J734" s="9">
        <v>10901</v>
      </c>
      <c r="K734" s="9">
        <v>214.8</v>
      </c>
      <c r="L734" s="115">
        <f t="shared" si="33"/>
        <v>0.27685079365079363</v>
      </c>
      <c r="M734" s="96">
        <f>IF($B734="Область","",SUM('Дані з ДІСО'!J734:L734)/K734)</f>
        <v>16.824953445065177</v>
      </c>
      <c r="N734" s="9" t="str">
        <f>IF($B734="Область","",VLOOKUP(100*J734/I734,Параметри!$B$39:$C$53,2,TRUE))</f>
        <v>9. 26-43</v>
      </c>
      <c r="O734" s="9" t="str">
        <f>IF($B734="Область","",VLOOKUP(M734,Параметри!$B$21:$C$35,2,TRUE))</f>
        <v>12. 15-35,3</v>
      </c>
      <c r="P734" s="9">
        <f t="shared" si="34"/>
        <v>9</v>
      </c>
      <c r="Q734" s="9">
        <f t="shared" si="35"/>
        <v>12</v>
      </c>
      <c r="R734" s="116">
        <v>21.5</v>
      </c>
      <c r="S734" s="117">
        <f>IF(C734="Область",Параметри!$K$47,IF(C734="Київ",Параметри!$K$48,IF(L734&lt;Параметри!$I$42,Параметри!$K$42,IF(L734&lt;Параметри!$I$43,Параметри!$K$43,IF(L734&lt;Параметри!$I$44,Параметри!$K$44,IF(L734&lt;Параметри!$I$45,Параметри!$K$45,Параметри!$K$46))))))</f>
        <v>0.33</v>
      </c>
      <c r="T734" s="97">
        <f>IF($B734="Область",Параметри!K$63,IF($R734&lt;Параметри!$G$59,Параметри!K$58,IF($R734&lt;Параметри!$G$60,Параметри!K$59,IF($R734&lt;Параметри!$G$61,Параметри!K$60,IF($R734&lt;Параметри!$G$62,Параметри!K$61,Параметри!K$62)))))</f>
        <v>7.4999999999999997E-2</v>
      </c>
      <c r="U734" s="97">
        <f>IF($B734="Область",Параметри!L$63,IF($R734&lt;Параметри!$G$59,Параметри!L$58,IF($R734&lt;Параметри!$G$60,Параметри!L$59,IF($R734&lt;Параметри!$G$61,Параметри!L$60,IF($R734&lt;Параметри!$G$62,Параметри!L$61,Параметри!L$62)))))</f>
        <v>4.7E-2</v>
      </c>
      <c r="V734" s="98">
        <f>IF(OR(SUM('Дані з ДІСО'!G734:I734)=0,Розрахунки!H734=0),"",Розрахунки!H734/SUM('Дані з ДІСО'!G734:I734))</f>
        <v>24.255033557046978</v>
      </c>
      <c r="W734" s="9" t="s">
        <v>3176</v>
      </c>
      <c r="X734" s="9">
        <v>21.5</v>
      </c>
      <c r="Y734" s="9">
        <v>21.5</v>
      </c>
      <c r="Z734" s="9" t="s">
        <v>4535</v>
      </c>
      <c r="AA734" s="99">
        <v>21.5</v>
      </c>
      <c r="AB734" s="9" t="str">
        <f>IF('Коефіцієнти АТО'!C734="Область","",'Коефіцієнти АТО'!D734)</f>
        <v>Львівська</v>
      </c>
      <c r="AC734" s="9"/>
    </row>
    <row r="735" spans="1:29" ht="15" customHeight="1">
      <c r="A735" s="9">
        <v>734</v>
      </c>
      <c r="B735" s="9" t="s">
        <v>3145</v>
      </c>
      <c r="C735" s="9" t="s">
        <v>3146</v>
      </c>
      <c r="D735" s="9" t="s">
        <v>3774</v>
      </c>
      <c r="E735" s="9" t="s">
        <v>21</v>
      </c>
      <c r="F735" s="9" t="s">
        <v>1538</v>
      </c>
      <c r="G735" s="9" t="s">
        <v>3839</v>
      </c>
      <c r="H735" s="9" t="s">
        <v>1537</v>
      </c>
      <c r="I735" s="9">
        <v>22529</v>
      </c>
      <c r="J735" s="9">
        <v>15561</v>
      </c>
      <c r="K735" s="9">
        <v>387.3</v>
      </c>
      <c r="L735" s="115">
        <f t="shared" si="33"/>
        <v>0.69070975187536066</v>
      </c>
      <c r="M735" s="96">
        <f>IF($B735="Область","",SUM('Дані з ДІСО'!J735:L735)/K735)</f>
        <v>6.7802736896462692</v>
      </c>
      <c r="N735" s="9" t="str">
        <f>IF($B735="Область","",VLOOKUP(100*J735/I735,Параметри!$B$39:$C$53,2,TRUE))</f>
        <v>3. 66-72</v>
      </c>
      <c r="O735" s="9" t="str">
        <f>IF($B735="Область","",VLOOKUP(M735,Параметри!$B$21:$C$35,2,TRUE))</f>
        <v>9. 5,8-7</v>
      </c>
      <c r="P735" s="9">
        <f t="shared" si="34"/>
        <v>3</v>
      </c>
      <c r="Q735" s="9">
        <f t="shared" si="35"/>
        <v>9</v>
      </c>
      <c r="R735" s="116">
        <v>15</v>
      </c>
      <c r="S735" s="117">
        <f>IF(C735="Область",Параметри!$K$47,IF(C735="Київ",Параметри!$K$48,IF(L735&lt;Параметри!$I$42,Параметри!$K$42,IF(L735&lt;Параметри!$I$43,Параметри!$K$43,IF(L735&lt;Параметри!$I$44,Параметри!$K$44,IF(L735&lt;Параметри!$I$45,Параметри!$K$45,Параметри!$K$46))))))</f>
        <v>0.48</v>
      </c>
      <c r="T735" s="97">
        <f>IF($B735="Область",Параметри!K$63,IF($R735&lt;Параметри!$G$59,Параметри!K$58,IF($R735&lt;Параметри!$G$60,Параметри!K$59,IF($R735&lt;Параметри!$G$61,Параметри!K$60,IF($R735&lt;Параметри!$G$62,Параметри!K$61,Параметри!K$62)))))</f>
        <v>1.7000000000000001E-2</v>
      </c>
      <c r="U735" s="97">
        <f>IF($B735="Область",Параметри!L$63,IF($R735&lt;Параметри!$G$59,Параметри!L$58,IF($R735&lt;Параметри!$G$60,Параметри!L$59,IF($R735&lt;Параметри!$G$61,Параметри!L$60,IF($R735&lt;Параметри!$G$62,Параметри!L$61,Параметри!L$62)))))</f>
        <v>4.7E-2</v>
      </c>
      <c r="V735" s="98">
        <f>IF(OR(SUM('Дані з ДІСО'!G735:I735)=0,Розрахунки!H735=0),"",Розрахунки!H735/SUM('Дані з ДІСО'!G735:I735))</f>
        <v>13.536082474226804</v>
      </c>
      <c r="W735" s="9">
        <v>2021</v>
      </c>
      <c r="X735" s="9">
        <v>15.5</v>
      </c>
      <c r="Y735" s="9">
        <v>14</v>
      </c>
      <c r="Z735" s="9" t="s">
        <v>4536</v>
      </c>
      <c r="AA735" s="99">
        <v>15</v>
      </c>
      <c r="AB735" s="9" t="str">
        <f>IF('Коефіцієнти АТО'!C735="Область","",'Коефіцієнти АТО'!D735)</f>
        <v>Львівська</v>
      </c>
      <c r="AC735" s="9"/>
    </row>
    <row r="736" spans="1:29" ht="15" customHeight="1">
      <c r="A736" s="9">
        <v>735</v>
      </c>
      <c r="B736" s="9" t="s">
        <v>3145</v>
      </c>
      <c r="C736" s="9" t="s">
        <v>3146</v>
      </c>
      <c r="D736" s="9" t="s">
        <v>3774</v>
      </c>
      <c r="E736" s="9" t="s">
        <v>21</v>
      </c>
      <c r="F736" s="9" t="s">
        <v>1540</v>
      </c>
      <c r="G736" s="9" t="s">
        <v>3840</v>
      </c>
      <c r="H736" s="9" t="s">
        <v>1539</v>
      </c>
      <c r="I736" s="9">
        <v>15231</v>
      </c>
      <c r="J736" s="9">
        <v>11079</v>
      </c>
      <c r="K736" s="9">
        <v>221.5</v>
      </c>
      <c r="L736" s="115">
        <f t="shared" si="33"/>
        <v>0.72739806972621623</v>
      </c>
      <c r="M736" s="96">
        <f>IF($B736="Область","",SUM('Дані з ДІСО'!J736:L736)/K736)</f>
        <v>7.9683972911963883</v>
      </c>
      <c r="N736" s="9" t="str">
        <f>IF($B736="Область","",VLOOKUP(100*J736/I736,Параметри!$B$39:$C$53,2,TRUE))</f>
        <v>2. 72-100</v>
      </c>
      <c r="O736" s="9" t="str">
        <f>IF($B736="Область","",VLOOKUP(M736,Параметри!$B$21:$C$35,2,TRUE))</f>
        <v>10. 7-10,2</v>
      </c>
      <c r="P736" s="9">
        <f t="shared" si="34"/>
        <v>2</v>
      </c>
      <c r="Q736" s="9">
        <f t="shared" si="35"/>
        <v>10</v>
      </c>
      <c r="R736" s="116">
        <v>15</v>
      </c>
      <c r="S736" s="117">
        <f>IF(C736="Область",Параметри!$K$47,IF(C736="Київ",Параметри!$K$48,IF(L736&lt;Параметри!$I$42,Параметри!$K$42,IF(L736&lt;Параметри!$I$43,Параметри!$K$43,IF(L736&lt;Параметри!$I$44,Параметри!$K$44,IF(L736&lt;Параметри!$I$45,Параметри!$K$45,Параметри!$K$46))))))</f>
        <v>0.48</v>
      </c>
      <c r="T736" s="97">
        <f>IF($B736="Область",Параметри!K$63,IF($R736&lt;Параметри!$G$59,Параметри!K$58,IF($R736&lt;Параметри!$G$60,Параметри!K$59,IF($R736&lt;Параметри!$G$61,Параметри!K$60,IF($R736&lt;Параметри!$G$62,Параметри!K$61,Параметри!K$62)))))</f>
        <v>1.7000000000000001E-2</v>
      </c>
      <c r="U736" s="97">
        <f>IF($B736="Область",Параметри!L$63,IF($R736&lt;Параметри!$G$59,Параметри!L$58,IF($R736&lt;Параметри!$G$60,Параметри!L$59,IF($R736&lt;Параметри!$G$61,Параметри!L$60,IF($R736&lt;Параметри!$G$62,Параметри!L$61,Параметри!L$62)))))</f>
        <v>4.7E-2</v>
      </c>
      <c r="V736" s="98">
        <f>IF(OR(SUM('Дані з ДІСО'!G736:I736)=0,Розрахунки!H736=0),"",Розрахунки!H736/SUM('Дані з ДІСО'!G736:I736))</f>
        <v>14.12</v>
      </c>
      <c r="W736" s="9">
        <v>2021</v>
      </c>
      <c r="X736" s="9">
        <v>15.5</v>
      </c>
      <c r="Y736" s="9">
        <v>14</v>
      </c>
      <c r="Z736" s="9" t="s">
        <v>4536</v>
      </c>
      <c r="AA736" s="99">
        <v>15</v>
      </c>
      <c r="AB736" s="9" t="str">
        <f>IF('Коефіцієнти АТО'!C736="Область","",'Коефіцієнти АТО'!D736)</f>
        <v>Львівська</v>
      </c>
      <c r="AC736" s="9"/>
    </row>
    <row r="737" spans="1:29">
      <c r="A737" s="9">
        <v>736</v>
      </c>
      <c r="B737" s="9" t="s">
        <v>3176</v>
      </c>
      <c r="C737" s="9" t="s">
        <v>3146</v>
      </c>
      <c r="D737" s="9" t="s">
        <v>3774</v>
      </c>
      <c r="E737" s="9" t="s">
        <v>78</v>
      </c>
      <c r="F737" s="9" t="s">
        <v>1542</v>
      </c>
      <c r="G737" s="9" t="s">
        <v>3841</v>
      </c>
      <c r="H737" s="9" t="s">
        <v>1541</v>
      </c>
      <c r="I737" s="9">
        <v>89315</v>
      </c>
      <c r="J737" s="9">
        <v>10454</v>
      </c>
      <c r="K737" s="9">
        <v>230.3</v>
      </c>
      <c r="L737" s="115">
        <f t="shared" si="33"/>
        <v>0.11704640877792084</v>
      </c>
      <c r="M737" s="96">
        <f>IF($B737="Область","",SUM('Дані з ДІСО'!J737:L737)/K737)</f>
        <v>42.765957446808507</v>
      </c>
      <c r="N737" s="9" t="str">
        <f>IF($B737="Область","",VLOOKUP(100*J737/I737,Параметри!$B$39:$C$53,2,TRUE))</f>
        <v>14. 9-12</v>
      </c>
      <c r="O737" s="9" t="str">
        <f>IF($B737="Область","",VLOOKUP(M737,Параметри!$B$21:$C$35,2,TRUE))</f>
        <v>13. 35,3-44,9</v>
      </c>
      <c r="P737" s="9">
        <f t="shared" si="34"/>
        <v>14</v>
      </c>
      <c r="Q737" s="9">
        <f t="shared" si="35"/>
        <v>13</v>
      </c>
      <c r="R737" s="116">
        <v>25</v>
      </c>
      <c r="S737" s="117">
        <f>IF(C737="Область",Параметри!$K$47,IF(C737="Київ",Параметри!$K$48,IF(L737&lt;Параметри!$I$42,Параметри!$K$42,IF(L737&lt;Параметри!$I$43,Параметри!$K$43,IF(L737&lt;Параметри!$I$44,Параметри!$K$44,IF(L737&lt;Параметри!$I$45,Параметри!$K$45,Параметри!$K$46))))))</f>
        <v>0.23</v>
      </c>
      <c r="T737" s="97">
        <f>IF($B737="Область",Параметри!K$63,IF($R737&lt;Параметри!$G$59,Параметри!K$58,IF($R737&lt;Параметри!$G$60,Параметри!K$59,IF($R737&lt;Параметри!$G$61,Параметри!K$60,IF($R737&lt;Параметри!$G$62,Параметри!K$61,Параметри!K$62)))))</f>
        <v>0.125</v>
      </c>
      <c r="U737" s="97">
        <f>IF($B737="Область",Параметри!L$63,IF($R737&lt;Параметри!$G$59,Параметри!L$58,IF($R737&lt;Параметри!$G$60,Параметри!L$59,IF($R737&lt;Параметри!$G$61,Параметри!L$60,IF($R737&lt;Параметри!$G$62,Параметри!L$61,Параметри!L$62)))))</f>
        <v>4.7E-2</v>
      </c>
      <c r="V737" s="98">
        <f>IF(OR(SUM('Дані з ДІСО'!G737:I737)=0,Розрахунки!H737=0),"",Розрахунки!H737/SUM('Дані з ДІСО'!G737:I737))</f>
        <v>29.139053254437869</v>
      </c>
      <c r="W737" s="9" t="s">
        <v>3176</v>
      </c>
      <c r="X737" s="9">
        <v>25</v>
      </c>
      <c r="Y737" s="9">
        <v>24.5</v>
      </c>
      <c r="Z737" s="9" t="s">
        <v>4535</v>
      </c>
      <c r="AA737" s="99">
        <v>25</v>
      </c>
      <c r="AB737" s="9" t="str">
        <f>IF('Коефіцієнти АТО'!C737="Область","",'Коефіцієнти АТО'!D737)</f>
        <v>Львівська</v>
      </c>
      <c r="AC737" s="9"/>
    </row>
    <row r="738" spans="1:29" ht="15" customHeight="1">
      <c r="A738" s="9">
        <v>737</v>
      </c>
      <c r="B738" s="9" t="s">
        <v>3145</v>
      </c>
      <c r="C738" s="9" t="s">
        <v>3146</v>
      </c>
      <c r="D738" s="9" t="s">
        <v>3774</v>
      </c>
      <c r="E738" s="9" t="s">
        <v>21</v>
      </c>
      <c r="F738" s="9" t="s">
        <v>1544</v>
      </c>
      <c r="G738" s="9" t="s">
        <v>3842</v>
      </c>
      <c r="H738" s="9" t="s">
        <v>1543</v>
      </c>
      <c r="I738" s="9">
        <v>52232</v>
      </c>
      <c r="J738" s="9">
        <v>36235</v>
      </c>
      <c r="K738" s="9">
        <v>849</v>
      </c>
      <c r="L738" s="115">
        <f t="shared" si="33"/>
        <v>0.69373181191606681</v>
      </c>
      <c r="M738" s="96">
        <f>IF($B738="Область","",SUM('Дані з ДІСО'!J738:L738)/K738)</f>
        <v>8.1778563015312127</v>
      </c>
      <c r="N738" s="9" t="str">
        <f>IF($B738="Область","",VLOOKUP(100*J738/I738,Параметри!$B$39:$C$53,2,TRUE))</f>
        <v>3. 66-72</v>
      </c>
      <c r="O738" s="9" t="str">
        <f>IF($B738="Область","",VLOOKUP(M738,Параметри!$B$21:$C$35,2,TRUE))</f>
        <v>10. 7-10,2</v>
      </c>
      <c r="P738" s="9">
        <f t="shared" si="34"/>
        <v>3</v>
      </c>
      <c r="Q738" s="9">
        <f t="shared" si="35"/>
        <v>10</v>
      </c>
      <c r="R738" s="116">
        <v>16.5</v>
      </c>
      <c r="S738" s="117">
        <f>IF(C738="Область",Параметри!$K$47,IF(C738="Київ",Параметри!$K$48,IF(L738&lt;Параметри!$I$42,Параметри!$K$42,IF(L738&lt;Параметри!$I$43,Параметри!$K$43,IF(L738&lt;Параметри!$I$44,Параметри!$K$44,IF(L738&lt;Параметри!$I$45,Параметри!$K$45,Параметри!$K$46))))))</f>
        <v>0.48</v>
      </c>
      <c r="T738" s="97">
        <f>IF($B738="Область",Параметри!K$63,IF($R738&lt;Параметри!$G$59,Параметри!K$58,IF($R738&lt;Параметри!$G$60,Параметри!K$59,IF($R738&lt;Параметри!$G$61,Параметри!K$60,IF($R738&lt;Параметри!$G$62,Параметри!K$61,Параметри!K$62)))))</f>
        <v>1.7000000000000001E-2</v>
      </c>
      <c r="U738" s="97">
        <f>IF($B738="Область",Параметри!L$63,IF($R738&lt;Параметри!$G$59,Параметри!L$58,IF($R738&lt;Параметри!$G$60,Параметри!L$59,IF($R738&lt;Параметри!$G$61,Параметри!L$60,IF($R738&lt;Параметри!$G$62,Параметри!L$61,Параметри!L$62)))))</f>
        <v>4.7E-2</v>
      </c>
      <c r="V738" s="98">
        <f>IF(OR(SUM('Дані з ДІСО'!G738:I738)=0,Розрахунки!H738=0),"",Розрахунки!H738/SUM('Дані з ДІСО'!G738:I738))</f>
        <v>17.488664987405542</v>
      </c>
      <c r="W738" s="9">
        <v>2021</v>
      </c>
      <c r="X738" s="9">
        <v>15.5</v>
      </c>
      <c r="Y738" s="9">
        <v>17.5</v>
      </c>
      <c r="Z738" s="9" t="s">
        <v>4536</v>
      </c>
      <c r="AA738" s="99">
        <v>16.5</v>
      </c>
      <c r="AB738" s="9" t="str">
        <f>IF('Коефіцієнти АТО'!C738="Область","",'Коефіцієнти АТО'!D738)</f>
        <v>Львівська</v>
      </c>
      <c r="AC738" s="9"/>
    </row>
    <row r="739" spans="1:29" ht="15" customHeight="1">
      <c r="A739" s="9">
        <v>738</v>
      </c>
      <c r="B739" s="9" t="s">
        <v>3097</v>
      </c>
      <c r="C739" s="9" t="s">
        <v>3097</v>
      </c>
      <c r="D739" s="9" t="s">
        <v>3843</v>
      </c>
      <c r="E739" s="9" t="s">
        <v>15</v>
      </c>
      <c r="F739" s="9" t="s">
        <v>1549</v>
      </c>
      <c r="G739" s="9" t="s">
        <v>3126</v>
      </c>
      <c r="H739" s="9" t="s">
        <v>1548</v>
      </c>
      <c r="I739" s="9"/>
      <c r="J739" s="9"/>
      <c r="K739" s="9" t="s">
        <v>4534</v>
      </c>
      <c r="L739" s="115" t="str">
        <f t="shared" si="33"/>
        <v/>
      </c>
      <c r="M739" s="96" t="str">
        <f>IF($B739="Область","",SUM('Дані з ДІСО'!J739:L739)/K739)</f>
        <v/>
      </c>
      <c r="N739" s="9" t="str">
        <f>IF($B739="Область","",VLOOKUP(100*J739/I739,Параметри!$B$39:$C$53,2,TRUE))</f>
        <v/>
      </c>
      <c r="O739" s="9" t="str">
        <f>IF($B739="Область","",VLOOKUP(M739,Параметри!$B$21:$C$35,2,TRUE))</f>
        <v/>
      </c>
      <c r="P739" s="9" t="str">
        <f t="shared" si="34"/>
        <v/>
      </c>
      <c r="Q739" s="9" t="str">
        <f t="shared" si="35"/>
        <v/>
      </c>
      <c r="R739" s="116">
        <v>20</v>
      </c>
      <c r="S739" s="117">
        <f>IF(C739="Область",Параметри!$K$47,IF(C739="Київ",Параметри!$K$48,IF(L739&lt;Параметри!$I$42,Параметри!$K$42,IF(L739&lt;Параметри!$I$43,Параметри!$K$43,IF(L739&lt;Параметри!$I$44,Параметри!$K$44,IF(L739&lt;Параметри!$I$45,Параметри!$K$45,Параметри!$K$46))))))</f>
        <v>0.23</v>
      </c>
      <c r="T739" s="97">
        <f>IF($B739="Область",Параметри!K$63,IF($R739&lt;Параметри!$G$59,Параметри!K$58,IF($R739&lt;Параметри!$G$60,Параметри!K$59,IF($R739&lt;Параметри!$G$61,Параметри!K$60,IF($R739&lt;Параметри!$G$62,Параметри!K$61,Параметри!K$62)))))</f>
        <v>7.0000000000000007E-2</v>
      </c>
      <c r="U739" s="97">
        <f>IF($B739="Область",Параметри!L$63,IF($R739&lt;Параметри!$G$59,Параметри!L$58,IF($R739&lt;Параметри!$G$60,Параметри!L$59,IF($R739&lt;Параметри!$G$61,Параметри!L$60,IF($R739&lt;Параметри!$G$62,Параметри!L$61,Параметри!L$62)))))</f>
        <v>0.10100000000000001</v>
      </c>
      <c r="V739" s="98">
        <f>IF(OR(SUM('Дані з ДІСО'!G739:I739)=0,Розрахунки!H739=0),"",Розрахунки!H739/SUM('Дані з ДІСО'!G739:I739))</f>
        <v>17.809160305343511</v>
      </c>
      <c r="W739" s="9" t="s">
        <v>3097</v>
      </c>
      <c r="X739" s="9">
        <v>20</v>
      </c>
      <c r="Y739" s="9">
        <v>20</v>
      </c>
      <c r="Z739" s="9" t="s">
        <v>4535</v>
      </c>
      <c r="AA739" s="99">
        <v>20</v>
      </c>
      <c r="AB739" s="9" t="str">
        <f>IF('Коефіцієнти АТО'!C739="Область","",'Коефіцієнти АТО'!D739)</f>
        <v/>
      </c>
      <c r="AC739" s="9"/>
    </row>
    <row r="740" spans="1:29" ht="15" customHeight="1">
      <c r="A740" s="9">
        <v>739</v>
      </c>
      <c r="B740" s="9" t="s">
        <v>3148</v>
      </c>
      <c r="C740" s="9" t="s">
        <v>3148</v>
      </c>
      <c r="D740" s="9" t="s">
        <v>3843</v>
      </c>
      <c r="E740" s="9" t="s">
        <v>24</v>
      </c>
      <c r="F740" s="9" t="s">
        <v>1553</v>
      </c>
      <c r="G740" s="9" t="s">
        <v>3844</v>
      </c>
      <c r="H740" s="9" t="s">
        <v>1552</v>
      </c>
      <c r="I740" s="9">
        <v>7572</v>
      </c>
      <c r="J740" s="9">
        <v>7572</v>
      </c>
      <c r="K740" s="9">
        <v>365.8</v>
      </c>
      <c r="L740" s="115">
        <f t="shared" si="33"/>
        <v>1</v>
      </c>
      <c r="M740" s="96">
        <f>IF($B740="Область","",SUM('Дані з ДІСО'!J740:L740)/K740)</f>
        <v>2.1090759978130125</v>
      </c>
      <c r="N740" s="9" t="str">
        <f>IF($B740="Область","",VLOOKUP(100*J740/I740,Параметри!$B$39:$C$53,2,TRUE))</f>
        <v>1. 100%</v>
      </c>
      <c r="O740" s="9" t="str">
        <f>IF($B740="Область","",VLOOKUP(M740,Параметри!$B$21:$C$35,2,TRUE))</f>
        <v>4. 2,1-3</v>
      </c>
      <c r="P740" s="9">
        <f t="shared" si="34"/>
        <v>1</v>
      </c>
      <c r="Q740" s="9">
        <f t="shared" si="35"/>
        <v>4</v>
      </c>
      <c r="R740" s="116">
        <v>13</v>
      </c>
      <c r="S740" s="117">
        <f>IF(C740="Область",Параметри!$K$47,IF(C740="Київ",Параметри!$K$48,IF(L740&lt;Параметри!$I$42,Параметри!$K$42,IF(L740&lt;Параметри!$I$43,Параметри!$K$43,IF(L740&lt;Параметри!$I$44,Параметри!$K$44,IF(L740&lt;Параметри!$I$45,Параметри!$K$45,Параметри!$K$46))))))</f>
        <v>0.53</v>
      </c>
      <c r="T740" s="97">
        <f>IF($B740="Область",Параметри!K$63,IF($R740&lt;Параметри!$G$59,Параметри!K$58,IF($R740&lt;Параметри!$G$60,Параметри!K$59,IF($R740&lt;Параметри!$G$61,Параметри!K$60,IF($R740&lt;Параметри!$G$62,Параметри!K$61,Параметри!K$62)))))</f>
        <v>1.7000000000000001E-2</v>
      </c>
      <c r="U740" s="97">
        <f>IF($B740="Область",Параметри!L$63,IF($R740&lt;Параметри!$G$59,Параметри!L$58,IF($R740&lt;Параметри!$G$60,Параметри!L$59,IF($R740&lt;Параметри!$G$61,Параметри!L$60,IF($R740&lt;Параметри!$G$62,Параметри!L$61,Параметри!L$62)))))</f>
        <v>4.7E-2</v>
      </c>
      <c r="V740" s="98">
        <f>IF(OR(SUM('Дані з ДІСО'!G740:I740)=0,Розрахунки!H740=0),"",Розрахунки!H740/SUM('Дані з ДІСО'!G740:I740))</f>
        <v>17.144444444444446</v>
      </c>
      <c r="W740" s="9">
        <v>2016</v>
      </c>
      <c r="X740" s="9">
        <v>13</v>
      </c>
      <c r="Y740" s="9">
        <v>14</v>
      </c>
      <c r="Z740" s="9" t="s">
        <v>4535</v>
      </c>
      <c r="AA740" s="99">
        <v>13</v>
      </c>
      <c r="AB740" s="9" t="str">
        <f>IF('Коефіцієнти АТО'!C740="Область","",'Коефіцієнти АТО'!D740)</f>
        <v>Миколаївська</v>
      </c>
      <c r="AC740" s="9"/>
    </row>
    <row r="741" spans="1:29" ht="15" customHeight="1">
      <c r="A741" s="9">
        <v>740</v>
      </c>
      <c r="B741" s="9" t="s">
        <v>3145</v>
      </c>
      <c r="C741" s="9" t="s">
        <v>3146</v>
      </c>
      <c r="D741" s="9" t="s">
        <v>3843</v>
      </c>
      <c r="E741" s="9" t="s">
        <v>21</v>
      </c>
      <c r="F741" s="9" t="s">
        <v>1555</v>
      </c>
      <c r="G741" s="9" t="s">
        <v>3845</v>
      </c>
      <c r="H741" s="9" t="s">
        <v>1554</v>
      </c>
      <c r="I741" s="9">
        <v>21940</v>
      </c>
      <c r="J741" s="9">
        <v>9613</v>
      </c>
      <c r="K741" s="9">
        <v>761.8</v>
      </c>
      <c r="L741" s="115">
        <f t="shared" si="33"/>
        <v>0.43814949863263447</v>
      </c>
      <c r="M741" s="96">
        <f>IF($B741="Область","",SUM('Дані з ДІСО'!J741:L741)/K741)</f>
        <v>3.2055657652927279</v>
      </c>
      <c r="N741" s="9" t="str">
        <f>IF($B741="Область","",VLOOKUP(100*J741/I741,Параметри!$B$39:$C$53,2,TRUE))</f>
        <v>8. 43-49</v>
      </c>
      <c r="O741" s="9" t="str">
        <f>IF($B741="Область","",VLOOKUP(M741,Параметри!$B$21:$C$35,2,TRUE))</f>
        <v>5. 3-3,9</v>
      </c>
      <c r="P741" s="9">
        <f t="shared" si="34"/>
        <v>8</v>
      </c>
      <c r="Q741" s="9">
        <f t="shared" si="35"/>
        <v>5</v>
      </c>
      <c r="R741" s="116">
        <v>17</v>
      </c>
      <c r="S741" s="117">
        <f>IF(C741="Область",Параметри!$K$47,IF(C741="Київ",Параметри!$K$48,IF(L741&lt;Параметри!$I$42,Параметри!$K$42,IF(L741&lt;Параметри!$I$43,Параметри!$K$43,IF(L741&lt;Параметри!$I$44,Параметри!$K$44,IF(L741&lt;Параметри!$I$45,Параметри!$K$45,Параметри!$K$46))))))</f>
        <v>0.43</v>
      </c>
      <c r="T741" s="97">
        <f>IF($B741="Область",Параметри!K$63,IF($R741&lt;Параметри!$G$59,Параметри!K$58,IF($R741&lt;Параметри!$G$60,Параметри!K$59,IF($R741&lt;Параметри!$G$61,Параметри!K$60,IF($R741&lt;Параметри!$G$62,Параметри!K$61,Параметри!K$62)))))</f>
        <v>1.7000000000000001E-2</v>
      </c>
      <c r="U741" s="97">
        <f>IF($B741="Область",Параметри!L$63,IF($R741&lt;Параметри!$G$59,Параметри!L$58,IF($R741&lt;Параметри!$G$60,Параметри!L$59,IF($R741&lt;Параметри!$G$61,Параметри!L$60,IF($R741&lt;Параметри!$G$62,Параметри!L$61,Параметри!L$62)))))</f>
        <v>4.7E-2</v>
      </c>
      <c r="V741" s="98">
        <f>IF(OR(SUM('Дані з ДІСО'!G741:I741)=0,Розрахунки!H741=0),"",Розрахунки!H741/SUM('Дані з ДІСО'!G741:I741))</f>
        <v>18.641221374045802</v>
      </c>
      <c r="W741" s="9">
        <v>2017</v>
      </c>
      <c r="X741" s="9">
        <v>17</v>
      </c>
      <c r="Y741" s="9">
        <v>16</v>
      </c>
      <c r="Z741" s="9" t="s">
        <v>4535</v>
      </c>
      <c r="AA741" s="99">
        <v>17</v>
      </c>
      <c r="AB741" s="9" t="str">
        <f>IF('Коефіцієнти АТО'!C741="Область","",'Коефіцієнти АТО'!D741)</f>
        <v>Миколаївська</v>
      </c>
      <c r="AC741" s="9"/>
    </row>
    <row r="742" spans="1:29" ht="15" customHeight="1">
      <c r="A742" s="9">
        <v>741</v>
      </c>
      <c r="B742" s="9" t="s">
        <v>3151</v>
      </c>
      <c r="C742" s="9" t="s">
        <v>3151</v>
      </c>
      <c r="D742" s="9" t="s">
        <v>3843</v>
      </c>
      <c r="E742" s="9" t="s">
        <v>29</v>
      </c>
      <c r="F742" s="9" t="s">
        <v>469</v>
      </c>
      <c r="G742" s="9" t="s">
        <v>3359</v>
      </c>
      <c r="H742" s="9" t="s">
        <v>1556</v>
      </c>
      <c r="I742" s="9">
        <v>9020</v>
      </c>
      <c r="J742" s="9">
        <v>3925</v>
      </c>
      <c r="K742" s="9">
        <v>287</v>
      </c>
      <c r="L742" s="115">
        <f t="shared" si="33"/>
        <v>0.43514412416851439</v>
      </c>
      <c r="M742" s="96">
        <f>IF($B742="Область","",SUM('Дані з ДІСО'!J742:L742)/K742)</f>
        <v>3.4773519163763065</v>
      </c>
      <c r="N742" s="9" t="str">
        <f>IF($B742="Область","",VLOOKUP(100*J742/I742,Параметри!$B$39:$C$53,2,TRUE))</f>
        <v>8. 43-49</v>
      </c>
      <c r="O742" s="9" t="str">
        <f>IF($B742="Область","",VLOOKUP(M742,Параметри!$B$21:$C$35,2,TRUE))</f>
        <v>5. 3-3,9</v>
      </c>
      <c r="P742" s="9">
        <f t="shared" si="34"/>
        <v>8</v>
      </c>
      <c r="Q742" s="9">
        <f t="shared" si="35"/>
        <v>5</v>
      </c>
      <c r="R742" s="116">
        <v>17</v>
      </c>
      <c r="S742" s="117">
        <f>IF(C742="Область",Параметри!$K$47,IF(C742="Київ",Параметри!$K$48,IF(L742&lt;Параметри!$I$42,Параметри!$K$42,IF(L742&lt;Параметри!$I$43,Параметри!$K$43,IF(L742&lt;Параметри!$I$44,Параметри!$K$44,IF(L742&lt;Параметри!$I$45,Параметри!$K$45,Параметри!$K$46))))))</f>
        <v>0.43</v>
      </c>
      <c r="T742" s="97">
        <f>IF($B742="Область",Параметри!K$63,IF($R742&lt;Параметри!$G$59,Параметри!K$58,IF($R742&lt;Параметри!$G$60,Параметри!K$59,IF($R742&lt;Параметри!$G$61,Параметри!K$60,IF($R742&lt;Параметри!$G$62,Параметри!K$61,Параметри!K$62)))))</f>
        <v>1.7000000000000001E-2</v>
      </c>
      <c r="U742" s="97">
        <f>IF($B742="Область",Параметри!L$63,IF($R742&lt;Параметри!$G$59,Параметри!L$58,IF($R742&lt;Параметри!$G$60,Параметри!L$59,IF($R742&lt;Параметри!$G$61,Параметри!L$60,IF($R742&lt;Параметри!$G$62,Параметри!L$61,Параметри!L$62)))))</f>
        <v>4.7E-2</v>
      </c>
      <c r="V742" s="98">
        <f>IF(OR(SUM('Дані з ДІСО'!G742:I742)=0,Розрахунки!H742=0),"",Розрахунки!H742/SUM('Дані з ДІСО'!G742:I742))</f>
        <v>17.206896551724139</v>
      </c>
      <c r="W742" s="9">
        <v>2017</v>
      </c>
      <c r="X742" s="9">
        <v>17</v>
      </c>
      <c r="Y742" s="9">
        <v>16</v>
      </c>
      <c r="Z742" s="9" t="s">
        <v>4535</v>
      </c>
      <c r="AA742" s="99">
        <v>17</v>
      </c>
      <c r="AB742" s="9" t="str">
        <f>IF('Коефіцієнти АТО'!C742="Область","",'Коефіцієнти АТО'!D742)</f>
        <v>Миколаївська</v>
      </c>
      <c r="AC742" s="9"/>
    </row>
    <row r="743" spans="1:29" ht="15" customHeight="1">
      <c r="A743" s="9">
        <v>742</v>
      </c>
      <c r="B743" s="9" t="s">
        <v>3151</v>
      </c>
      <c r="C743" s="9" t="s">
        <v>3151</v>
      </c>
      <c r="D743" s="9" t="s">
        <v>3843</v>
      </c>
      <c r="E743" s="9" t="s">
        <v>29</v>
      </c>
      <c r="F743" s="9" t="s">
        <v>1558</v>
      </c>
      <c r="G743" s="9" t="s">
        <v>3846</v>
      </c>
      <c r="H743" s="9" t="s">
        <v>1557</v>
      </c>
      <c r="I743" s="9">
        <v>17667</v>
      </c>
      <c r="J743" s="9">
        <v>10029</v>
      </c>
      <c r="K743" s="9">
        <v>906.7</v>
      </c>
      <c r="L743" s="115">
        <f t="shared" si="33"/>
        <v>0.56766853455595179</v>
      </c>
      <c r="M743" s="96">
        <f>IF($B743="Область","",SUM('Дані з ДІСО'!J743:L743)/K743)</f>
        <v>2.3249145252012791</v>
      </c>
      <c r="N743" s="9" t="str">
        <f>IF($B743="Область","",VLOOKUP(100*J743/I743,Параметри!$B$39:$C$53,2,TRUE))</f>
        <v>6. 53-58</v>
      </c>
      <c r="O743" s="9" t="str">
        <f>IF($B743="Область","",VLOOKUP(M743,Параметри!$B$21:$C$35,2,TRUE))</f>
        <v>4. 2,1-3</v>
      </c>
      <c r="P743" s="9">
        <f t="shared" si="34"/>
        <v>6</v>
      </c>
      <c r="Q743" s="9">
        <f t="shared" si="35"/>
        <v>4</v>
      </c>
      <c r="R743" s="116">
        <v>15</v>
      </c>
      <c r="S743" s="117">
        <f>IF(C743="Область",Параметри!$K$47,IF(C743="Київ",Параметри!$K$48,IF(L743&lt;Параметри!$I$42,Параметри!$K$42,IF(L743&lt;Параметри!$I$43,Параметри!$K$43,IF(L743&lt;Параметри!$I$44,Параметри!$K$44,IF(L743&lt;Параметри!$I$45,Параметри!$K$45,Параметри!$K$46))))))</f>
        <v>0.43</v>
      </c>
      <c r="T743" s="97">
        <f>IF($B743="Область",Параметри!K$63,IF($R743&lt;Параметри!$G$59,Параметри!K$58,IF($R743&lt;Параметри!$G$60,Параметри!K$59,IF($R743&lt;Параметри!$G$61,Параметри!K$60,IF($R743&lt;Параметри!$G$62,Параметри!K$61,Параметри!K$62)))))</f>
        <v>1.7000000000000001E-2</v>
      </c>
      <c r="U743" s="97">
        <f>IF($B743="Область",Параметри!L$63,IF($R743&lt;Параметри!$G$59,Параметри!L$58,IF($R743&lt;Параметри!$G$60,Параметри!L$59,IF($R743&lt;Параметри!$G$61,Параметри!L$60,IF($R743&lt;Параметри!$G$62,Параметри!L$61,Параметри!L$62)))))</f>
        <v>4.7E-2</v>
      </c>
      <c r="V743" s="98">
        <f>IF(OR(SUM('Дані з ДІСО'!G743:I743)=0,Розрахунки!H743=0),"",Розрахунки!H743/SUM('Дані з ДІСО'!G743:I743))</f>
        <v>16.091603053435115</v>
      </c>
      <c r="W743" s="9">
        <v>2017</v>
      </c>
      <c r="X743" s="9">
        <v>15</v>
      </c>
      <c r="Y743" s="9">
        <v>14</v>
      </c>
      <c r="Z743" s="9" t="s">
        <v>4535</v>
      </c>
      <c r="AA743" s="99">
        <v>15</v>
      </c>
      <c r="AB743" s="9" t="str">
        <f>IF('Коефіцієнти АТО'!C743="Область","",'Коефіцієнти АТО'!D743)</f>
        <v>Миколаївська</v>
      </c>
      <c r="AC743" s="9"/>
    </row>
    <row r="744" spans="1:29" ht="15" customHeight="1">
      <c r="A744" s="9">
        <v>743</v>
      </c>
      <c r="B744" s="9" t="s">
        <v>3151</v>
      </c>
      <c r="C744" s="9" t="s">
        <v>3151</v>
      </c>
      <c r="D744" s="9" t="s">
        <v>3843</v>
      </c>
      <c r="E744" s="9" t="s">
        <v>29</v>
      </c>
      <c r="F744" s="9" t="s">
        <v>1560</v>
      </c>
      <c r="G744" s="9" t="s">
        <v>3529</v>
      </c>
      <c r="H744" s="9" t="s">
        <v>1559</v>
      </c>
      <c r="I744" s="9">
        <v>14988</v>
      </c>
      <c r="J744" s="9">
        <v>10292</v>
      </c>
      <c r="K744" s="9">
        <v>326.89999999999998</v>
      </c>
      <c r="L744" s="115">
        <f t="shared" si="33"/>
        <v>0.68668267947691486</v>
      </c>
      <c r="M744" s="96">
        <f>IF($B744="Область","",SUM('Дані з ДІСО'!J744:L744)/K744)</f>
        <v>4.3254817987152041</v>
      </c>
      <c r="N744" s="9" t="str">
        <f>IF($B744="Область","",VLOOKUP(100*J744/I744,Параметри!$B$39:$C$53,2,TRUE))</f>
        <v>3. 66-72</v>
      </c>
      <c r="O744" s="9" t="str">
        <f>IF($B744="Область","",VLOOKUP(M744,Параметри!$B$21:$C$35,2,TRUE))</f>
        <v>7. 4,1-4,5</v>
      </c>
      <c r="P744" s="9">
        <f t="shared" si="34"/>
        <v>3</v>
      </c>
      <c r="Q744" s="9">
        <f t="shared" si="35"/>
        <v>7</v>
      </c>
      <c r="R744" s="116">
        <v>16</v>
      </c>
      <c r="S744" s="117">
        <f>IF(C744="Область",Параметри!$K$47,IF(C744="Київ",Параметри!$K$48,IF(L744&lt;Параметри!$I$42,Параметри!$K$42,IF(L744&lt;Параметри!$I$43,Параметри!$K$43,IF(L744&lt;Параметри!$I$44,Параметри!$K$44,IF(L744&lt;Параметри!$I$45,Параметри!$K$45,Параметри!$K$46))))))</f>
        <v>0.48</v>
      </c>
      <c r="T744" s="97">
        <f>IF($B744="Область",Параметри!K$63,IF($R744&lt;Параметри!$G$59,Параметри!K$58,IF($R744&lt;Параметри!$G$60,Параметри!K$59,IF($R744&lt;Параметри!$G$61,Параметри!K$60,IF($R744&lt;Параметри!$G$62,Параметри!K$61,Параметри!K$62)))))</f>
        <v>1.7000000000000001E-2</v>
      </c>
      <c r="U744" s="97">
        <f>IF($B744="Область",Параметри!L$63,IF($R744&lt;Параметри!$G$59,Параметри!L$58,IF($R744&lt;Параметри!$G$60,Параметри!L$59,IF($R744&lt;Параметри!$G$61,Параметри!L$60,IF($R744&lt;Параметри!$G$62,Параметри!L$61,Параметри!L$62)))))</f>
        <v>4.7E-2</v>
      </c>
      <c r="V744" s="98">
        <f>IF(OR(SUM('Дані з ДІСО'!G744:I744)=0,Розрахунки!H744=0),"",Розрахунки!H744/SUM('Дані з ДІСО'!G744:I744))</f>
        <v>19.108108108108109</v>
      </c>
      <c r="W744" s="9">
        <v>2017</v>
      </c>
      <c r="X744" s="9">
        <v>15.5</v>
      </c>
      <c r="Y744" s="9">
        <v>17</v>
      </c>
      <c r="Z744" s="9" t="s">
        <v>4536</v>
      </c>
      <c r="AA744" s="99">
        <v>16</v>
      </c>
      <c r="AB744" s="9" t="str">
        <f>IF('Коефіцієнти АТО'!C744="Область","",'Коефіцієнти АТО'!D744)</f>
        <v>Миколаївська</v>
      </c>
      <c r="AC744" s="9"/>
    </row>
    <row r="745" spans="1:29" ht="15" customHeight="1">
      <c r="A745" s="9">
        <v>744</v>
      </c>
      <c r="B745" s="9" t="s">
        <v>3151</v>
      </c>
      <c r="C745" s="9" t="s">
        <v>3151</v>
      </c>
      <c r="D745" s="9" t="s">
        <v>3843</v>
      </c>
      <c r="E745" s="9" t="s">
        <v>29</v>
      </c>
      <c r="F745" s="9" t="s">
        <v>1562</v>
      </c>
      <c r="G745" s="9" t="s">
        <v>3847</v>
      </c>
      <c r="H745" s="9" t="s">
        <v>1561</v>
      </c>
      <c r="I745" s="9">
        <v>14671</v>
      </c>
      <c r="J745" s="9">
        <v>8822</v>
      </c>
      <c r="K745" s="9">
        <v>728.8</v>
      </c>
      <c r="L745" s="115">
        <f t="shared" si="33"/>
        <v>0.60132233658237344</v>
      </c>
      <c r="M745" s="96">
        <f>IF($B745="Область","",SUM('Дані з ДІСО'!J745:L745)/K745)</f>
        <v>1.9484083424807905</v>
      </c>
      <c r="N745" s="9" t="str">
        <f>IF($B745="Область","",VLOOKUP(100*J745/I745,Параметри!$B$39:$C$53,2,TRUE))</f>
        <v>5. 58-63</v>
      </c>
      <c r="O745" s="9" t="str">
        <f>IF($B745="Область","",VLOOKUP(M745,Параметри!$B$21:$C$35,2,TRUE))</f>
        <v>3. 1,4-2,1</v>
      </c>
      <c r="P745" s="9">
        <f t="shared" si="34"/>
        <v>5</v>
      </c>
      <c r="Q745" s="9">
        <f t="shared" si="35"/>
        <v>3</v>
      </c>
      <c r="R745" s="116">
        <v>13.5</v>
      </c>
      <c r="S745" s="117">
        <f>IF(C745="Область",Параметри!$K$47,IF(C745="Київ",Параметри!$K$48,IF(L745&lt;Параметри!$I$42,Параметри!$K$42,IF(L745&lt;Параметри!$I$43,Параметри!$K$43,IF(L745&lt;Параметри!$I$44,Параметри!$K$44,IF(L745&lt;Параметри!$I$45,Параметри!$K$45,Параметри!$K$46))))))</f>
        <v>0.48</v>
      </c>
      <c r="T745" s="97">
        <f>IF($B745="Область",Параметри!K$63,IF($R745&lt;Параметри!$G$59,Параметри!K$58,IF($R745&lt;Параметри!$G$60,Параметри!K$59,IF($R745&lt;Параметри!$G$61,Параметри!K$60,IF($R745&lt;Параметри!$G$62,Параметри!K$61,Параметри!K$62)))))</f>
        <v>1.7000000000000001E-2</v>
      </c>
      <c r="U745" s="97">
        <f>IF($B745="Область",Параметри!L$63,IF($R745&lt;Параметри!$G$59,Параметри!L$58,IF($R745&lt;Параметри!$G$60,Параметри!L$59,IF($R745&lt;Параметри!$G$61,Параметри!L$60,IF($R745&lt;Параметри!$G$62,Параметри!L$61,Параметри!L$62)))))</f>
        <v>4.7E-2</v>
      </c>
      <c r="V745" s="98">
        <f>IF(OR(SUM('Дані з ДІСО'!G745:I745)=0,Розрахунки!H745=0),"",Розрахунки!H745/SUM('Дані з ДІСО'!G745:I745))</f>
        <v>17.108433734939759</v>
      </c>
      <c r="W745" s="9">
        <v>2017</v>
      </c>
      <c r="X745" s="9">
        <v>13.5</v>
      </c>
      <c r="Y745" s="9">
        <v>13</v>
      </c>
      <c r="Z745" s="9" t="s">
        <v>4535</v>
      </c>
      <c r="AA745" s="99">
        <v>13.5</v>
      </c>
      <c r="AB745" s="9" t="str">
        <f>IF('Коефіцієнти АТО'!C745="Область","",'Коефіцієнти АТО'!D745)</f>
        <v>Миколаївська</v>
      </c>
      <c r="AC745" s="9"/>
    </row>
    <row r="746" spans="1:29" ht="15" customHeight="1">
      <c r="A746" s="9">
        <v>745</v>
      </c>
      <c r="B746" s="9" t="s">
        <v>3151</v>
      </c>
      <c r="C746" s="9" t="s">
        <v>3151</v>
      </c>
      <c r="D746" s="9" t="s">
        <v>3843</v>
      </c>
      <c r="E746" s="9" t="s">
        <v>29</v>
      </c>
      <c r="F746" s="9" t="s">
        <v>1564</v>
      </c>
      <c r="G746" s="9" t="s">
        <v>3848</v>
      </c>
      <c r="H746" s="9" t="s">
        <v>1563</v>
      </c>
      <c r="I746" s="9">
        <v>9065</v>
      </c>
      <c r="J746" s="9">
        <v>5443</v>
      </c>
      <c r="K746" s="9">
        <v>244.8</v>
      </c>
      <c r="L746" s="115">
        <f t="shared" si="33"/>
        <v>0.60044125758411471</v>
      </c>
      <c r="M746" s="96">
        <f>IF($B746="Область","",SUM('Дані з ДІСО'!J746:L746)/K746)</f>
        <v>3.2965686274509802</v>
      </c>
      <c r="N746" s="9" t="str">
        <f>IF($B746="Область","",VLOOKUP(100*J746/I746,Параметри!$B$39:$C$53,2,TRUE))</f>
        <v>5. 58-63</v>
      </c>
      <c r="O746" s="9" t="str">
        <f>IF($B746="Область","",VLOOKUP(M746,Параметри!$B$21:$C$35,2,TRUE))</f>
        <v>5. 3-3,9</v>
      </c>
      <c r="P746" s="9">
        <f t="shared" si="34"/>
        <v>5</v>
      </c>
      <c r="Q746" s="9">
        <f t="shared" si="35"/>
        <v>5</v>
      </c>
      <c r="R746" s="116">
        <v>14.5</v>
      </c>
      <c r="S746" s="117">
        <f>IF(C746="Область",Параметри!$K$47,IF(C746="Київ",Параметри!$K$48,IF(L746&lt;Параметри!$I$42,Параметри!$K$42,IF(L746&lt;Параметри!$I$43,Параметри!$K$43,IF(L746&lt;Параметри!$I$44,Параметри!$K$44,IF(L746&lt;Параметри!$I$45,Параметри!$K$45,Параметри!$K$46))))))</f>
        <v>0.48</v>
      </c>
      <c r="T746" s="97">
        <f>IF($B746="Область",Параметри!K$63,IF($R746&lt;Параметри!$G$59,Параметри!K$58,IF($R746&lt;Параметри!$G$60,Параметри!K$59,IF($R746&lt;Параметри!$G$61,Параметри!K$60,IF($R746&lt;Параметри!$G$62,Параметри!K$61,Параметри!K$62)))))</f>
        <v>1.7000000000000001E-2</v>
      </c>
      <c r="U746" s="97">
        <f>IF($B746="Область",Параметри!L$63,IF($R746&lt;Параметри!$G$59,Параметри!L$58,IF($R746&lt;Параметри!$G$60,Параметри!L$59,IF($R746&lt;Параметри!$G$61,Параметри!L$60,IF($R746&lt;Параметри!$G$62,Параметри!L$61,Параметри!L$62)))))</f>
        <v>4.7E-2</v>
      </c>
      <c r="V746" s="98">
        <f>IF(OR(SUM('Дані з ДІСО'!G746:I746)=0,Розрахунки!H746=0),"",Розрахунки!H746/SUM('Дані з ДІСО'!G746:I746))</f>
        <v>16.8125</v>
      </c>
      <c r="W746" s="9">
        <v>2017</v>
      </c>
      <c r="X746" s="9">
        <v>14.5</v>
      </c>
      <c r="Y746" s="9">
        <v>14</v>
      </c>
      <c r="Z746" s="9" t="s">
        <v>4535</v>
      </c>
      <c r="AA746" s="99">
        <v>14.5</v>
      </c>
      <c r="AB746" s="9" t="str">
        <f>IF('Коефіцієнти АТО'!C746="Область","",'Коефіцієнти АТО'!D746)</f>
        <v>Миколаївська</v>
      </c>
      <c r="AC746" s="9"/>
    </row>
    <row r="747" spans="1:29" ht="15" customHeight="1">
      <c r="A747" s="9">
        <v>746</v>
      </c>
      <c r="B747" s="9" t="s">
        <v>3148</v>
      </c>
      <c r="C747" s="9" t="s">
        <v>3148</v>
      </c>
      <c r="D747" s="9" t="s">
        <v>3843</v>
      </c>
      <c r="E747" s="9" t="s">
        <v>24</v>
      </c>
      <c r="F747" s="9" t="s">
        <v>1566</v>
      </c>
      <c r="G747" s="9" t="s">
        <v>3849</v>
      </c>
      <c r="H747" s="9" t="s">
        <v>1565</v>
      </c>
      <c r="I747" s="9">
        <v>8719</v>
      </c>
      <c r="J747" s="9">
        <v>8719</v>
      </c>
      <c r="K747" s="9">
        <v>348.3</v>
      </c>
      <c r="L747" s="115">
        <f t="shared" si="33"/>
        <v>1</v>
      </c>
      <c r="M747" s="96">
        <f>IF($B747="Область","",SUM('Дані з ДІСО'!J747:L747)/K747)</f>
        <v>2.8251507321274762</v>
      </c>
      <c r="N747" s="9" t="str">
        <f>IF($B747="Область","",VLOOKUP(100*J747/I747,Параметри!$B$39:$C$53,2,TRUE))</f>
        <v>1. 100%</v>
      </c>
      <c r="O747" s="9" t="str">
        <f>IF($B747="Область","",VLOOKUP(M747,Параметри!$B$21:$C$35,2,TRUE))</f>
        <v>4. 2,1-3</v>
      </c>
      <c r="P747" s="9">
        <f t="shared" si="34"/>
        <v>1</v>
      </c>
      <c r="Q747" s="9">
        <f t="shared" si="35"/>
        <v>4</v>
      </c>
      <c r="R747" s="116">
        <v>13</v>
      </c>
      <c r="S747" s="117">
        <f>IF(C747="Область",Параметри!$K$47,IF(C747="Київ",Параметри!$K$48,IF(L747&lt;Параметри!$I$42,Параметри!$K$42,IF(L747&lt;Параметри!$I$43,Параметри!$K$43,IF(L747&lt;Параметри!$I$44,Параметри!$K$44,IF(L747&lt;Параметри!$I$45,Параметри!$K$45,Параметри!$K$46))))))</f>
        <v>0.53</v>
      </c>
      <c r="T747" s="97">
        <f>IF($B747="Область",Параметри!K$63,IF($R747&lt;Параметри!$G$59,Параметри!K$58,IF($R747&lt;Параметри!$G$60,Параметри!K$59,IF($R747&lt;Параметри!$G$61,Параметри!K$60,IF($R747&lt;Параметри!$G$62,Параметри!K$61,Параметри!K$62)))))</f>
        <v>1.7000000000000001E-2</v>
      </c>
      <c r="U747" s="97">
        <f>IF($B747="Область",Параметри!L$63,IF($R747&lt;Параметри!$G$59,Параметри!L$58,IF($R747&lt;Параметри!$G$60,Параметри!L$59,IF($R747&lt;Параметри!$G$61,Параметри!L$60,IF($R747&lt;Параметри!$G$62,Параметри!L$61,Параметри!L$62)))))</f>
        <v>4.7E-2</v>
      </c>
      <c r="V747" s="98">
        <f>IF(OR(SUM('Дані з ДІСО'!G747:I747)=0,Розрахунки!H747=0),"",Розрахунки!H747/SUM('Дані з ДІСО'!G747:I747))</f>
        <v>13.479452054794521</v>
      </c>
      <c r="W747" s="9">
        <v>2017</v>
      </c>
      <c r="X747" s="9">
        <v>13</v>
      </c>
      <c r="Y747" s="9">
        <v>12</v>
      </c>
      <c r="Z747" s="9" t="s">
        <v>4535</v>
      </c>
      <c r="AA747" s="99">
        <v>13</v>
      </c>
      <c r="AB747" s="9" t="str">
        <f>IF('Коефіцієнти АТО'!C747="Область","",'Коефіцієнти АТО'!D747)</f>
        <v>Миколаївська</v>
      </c>
      <c r="AC747" s="9"/>
    </row>
    <row r="748" spans="1:29" ht="15" customHeight="1">
      <c r="A748" s="9">
        <v>747</v>
      </c>
      <c r="B748" s="9" t="s">
        <v>3148</v>
      </c>
      <c r="C748" s="9" t="s">
        <v>3148</v>
      </c>
      <c r="D748" s="9" t="s">
        <v>3843</v>
      </c>
      <c r="E748" s="9" t="s">
        <v>24</v>
      </c>
      <c r="F748" s="9" t="s">
        <v>1568</v>
      </c>
      <c r="G748" s="9" t="s">
        <v>3850</v>
      </c>
      <c r="H748" s="9" t="s">
        <v>1567</v>
      </c>
      <c r="I748" s="9">
        <v>7339</v>
      </c>
      <c r="J748" s="9">
        <v>7339</v>
      </c>
      <c r="K748" s="9">
        <v>329.7</v>
      </c>
      <c r="L748" s="115">
        <f t="shared" si="33"/>
        <v>1</v>
      </c>
      <c r="M748" s="96">
        <f>IF($B748="Область","",SUM('Дані з ДІСО'!J748:L748)/K748)</f>
        <v>2.2975432211101001</v>
      </c>
      <c r="N748" s="9" t="str">
        <f>IF($B748="Область","",VLOOKUP(100*J748/I748,Параметри!$B$39:$C$53,2,TRUE))</f>
        <v>1. 100%</v>
      </c>
      <c r="O748" s="9" t="str">
        <f>IF($B748="Область","",VLOOKUP(M748,Параметри!$B$21:$C$35,2,TRUE))</f>
        <v>4. 2,1-3</v>
      </c>
      <c r="P748" s="9">
        <f t="shared" si="34"/>
        <v>1</v>
      </c>
      <c r="Q748" s="9">
        <f t="shared" si="35"/>
        <v>4</v>
      </c>
      <c r="R748" s="116">
        <v>12.5</v>
      </c>
      <c r="S748" s="117">
        <f>IF(C748="Область",Параметри!$K$47,IF(C748="Київ",Параметри!$K$48,IF(L748&lt;Параметри!$I$42,Параметри!$K$42,IF(L748&lt;Параметри!$I$43,Параметри!$K$43,IF(L748&lt;Параметри!$I$44,Параметри!$K$44,IF(L748&lt;Параметри!$I$45,Параметри!$K$45,Параметри!$K$46))))))</f>
        <v>0.53</v>
      </c>
      <c r="T748" s="97">
        <f>IF($B748="Область",Параметри!K$63,IF($R748&lt;Параметри!$G$59,Параметри!K$58,IF($R748&lt;Параметри!$G$60,Параметри!K$59,IF($R748&lt;Параметри!$G$61,Параметри!K$60,IF($R748&lt;Параметри!$G$62,Параметри!K$61,Параметри!K$62)))))</f>
        <v>1.7000000000000001E-2</v>
      </c>
      <c r="U748" s="97">
        <f>IF($B748="Область",Параметри!L$63,IF($R748&lt;Параметри!$G$59,Параметри!L$58,IF($R748&lt;Параметри!$G$60,Параметри!L$59,IF($R748&lt;Параметри!$G$61,Параметри!L$60,IF($R748&lt;Параметри!$G$62,Параметри!L$61,Параметри!L$62)))))</f>
        <v>4.7E-2</v>
      </c>
      <c r="V748" s="98">
        <f>IF(OR(SUM('Дані з ДІСО'!G748:I748)=0,Розрахунки!H748=0),"",Розрахунки!H748/SUM('Дані з ДІСО'!G748:I748))</f>
        <v>9.46875</v>
      </c>
      <c r="W748" s="9">
        <v>2017</v>
      </c>
      <c r="X748" s="9">
        <v>13</v>
      </c>
      <c r="Y748" s="9">
        <v>11.5</v>
      </c>
      <c r="Z748" s="9" t="s">
        <v>4536</v>
      </c>
      <c r="AA748" s="99">
        <v>12.5</v>
      </c>
      <c r="AB748" s="9" t="str">
        <f>IF('Коефіцієнти АТО'!C748="Область","",'Коефіцієнти АТО'!D748)</f>
        <v>Миколаївська</v>
      </c>
      <c r="AC748" s="9"/>
    </row>
    <row r="749" spans="1:29" ht="15" customHeight="1">
      <c r="A749" s="9">
        <v>748</v>
      </c>
      <c r="B749" s="9" t="s">
        <v>3148</v>
      </c>
      <c r="C749" s="9" t="s">
        <v>3148</v>
      </c>
      <c r="D749" s="9" t="s">
        <v>3843</v>
      </c>
      <c r="E749" s="9" t="s">
        <v>24</v>
      </c>
      <c r="F749" s="9" t="s">
        <v>1570</v>
      </c>
      <c r="G749" s="9" t="s">
        <v>3851</v>
      </c>
      <c r="H749" s="9" t="s">
        <v>1569</v>
      </c>
      <c r="I749" s="9">
        <v>5688</v>
      </c>
      <c r="J749" s="9">
        <v>5688</v>
      </c>
      <c r="K749" s="9">
        <v>404.4</v>
      </c>
      <c r="L749" s="115">
        <f t="shared" si="33"/>
        <v>1</v>
      </c>
      <c r="M749" s="96">
        <f>IF($B749="Область","",SUM('Дані з ДІСО'!J749:L749)/K749)</f>
        <v>1.6889218595450051</v>
      </c>
      <c r="N749" s="9" t="str">
        <f>IF($B749="Область","",VLOOKUP(100*J749/I749,Параметри!$B$39:$C$53,2,TRUE))</f>
        <v>1. 100%</v>
      </c>
      <c r="O749" s="9" t="str">
        <f>IF($B749="Область","",VLOOKUP(M749,Параметри!$B$21:$C$35,2,TRUE))</f>
        <v>3. 1,4-2,1</v>
      </c>
      <c r="P749" s="9">
        <f t="shared" si="34"/>
        <v>1</v>
      </c>
      <c r="Q749" s="9">
        <f t="shared" si="35"/>
        <v>3</v>
      </c>
      <c r="R749" s="116">
        <v>13</v>
      </c>
      <c r="S749" s="117">
        <f>IF(C749="Область",Параметри!$K$47,IF(C749="Київ",Параметри!$K$48,IF(L749&lt;Параметри!$I$42,Параметри!$K$42,IF(L749&lt;Параметри!$I$43,Параметри!$K$43,IF(L749&lt;Параметри!$I$44,Параметри!$K$44,IF(L749&lt;Параметри!$I$45,Параметри!$K$45,Параметри!$K$46))))))</f>
        <v>0.53</v>
      </c>
      <c r="T749" s="97">
        <f>IF($B749="Область",Параметри!K$63,IF($R749&lt;Параметри!$G$59,Параметри!K$58,IF($R749&lt;Параметри!$G$60,Параметри!K$59,IF($R749&lt;Параметри!$G$61,Параметри!K$60,IF($R749&lt;Параметри!$G$62,Параметри!K$61,Параметри!K$62)))))</f>
        <v>1.7000000000000001E-2</v>
      </c>
      <c r="U749" s="97">
        <f>IF($B749="Область",Параметри!L$63,IF($R749&lt;Параметри!$G$59,Параметри!L$58,IF($R749&lt;Параметри!$G$60,Параметри!L$59,IF($R749&lt;Параметри!$G$61,Параметри!L$60,IF($R749&lt;Параметри!$G$62,Параметри!L$61,Параметри!L$62)))))</f>
        <v>4.7E-2</v>
      </c>
      <c r="V749" s="98">
        <f>IF(OR(SUM('Дані з ДІСО'!G749:I749)=0,Розрахунки!H749=0),"",Розрахунки!H749/SUM('Дані з ДІСО'!G749:I749))</f>
        <v>13.134615384615385</v>
      </c>
      <c r="W749" s="9">
        <v>2017</v>
      </c>
      <c r="X749" s="9">
        <v>12.5</v>
      </c>
      <c r="Y749" s="9">
        <v>14</v>
      </c>
      <c r="Z749" s="9" t="s">
        <v>4536</v>
      </c>
      <c r="AA749" s="99">
        <v>13</v>
      </c>
      <c r="AB749" s="9" t="str">
        <f>IF('Коефіцієнти АТО'!C749="Область","",'Коефіцієнти АТО'!D749)</f>
        <v>Миколаївська</v>
      </c>
      <c r="AC749" s="9"/>
    </row>
    <row r="750" spans="1:29" ht="15" customHeight="1">
      <c r="A750" s="9">
        <v>749</v>
      </c>
      <c r="B750" s="9" t="s">
        <v>3148</v>
      </c>
      <c r="C750" s="9" t="s">
        <v>3148</v>
      </c>
      <c r="D750" s="9" t="s">
        <v>3843</v>
      </c>
      <c r="E750" s="9" t="s">
        <v>24</v>
      </c>
      <c r="F750" s="9" t="s">
        <v>1572</v>
      </c>
      <c r="G750" s="9" t="s">
        <v>3852</v>
      </c>
      <c r="H750" s="9" t="s">
        <v>1571</v>
      </c>
      <c r="I750" s="9">
        <v>5306</v>
      </c>
      <c r="J750" s="9">
        <v>5306</v>
      </c>
      <c r="K750" s="9">
        <v>313.3</v>
      </c>
      <c r="L750" s="115">
        <f t="shared" si="33"/>
        <v>1</v>
      </c>
      <c r="M750" s="96">
        <f>IF($B750="Область","",SUM('Дані з ДІСО'!J750:L750)/K750)</f>
        <v>2.1353335461219278</v>
      </c>
      <c r="N750" s="9" t="str">
        <f>IF($B750="Область","",VLOOKUP(100*J750/I750,Параметри!$B$39:$C$53,2,TRUE))</f>
        <v>1. 100%</v>
      </c>
      <c r="O750" s="9" t="str">
        <f>IF($B750="Область","",VLOOKUP(M750,Параметри!$B$21:$C$35,2,TRUE))</f>
        <v>4. 2,1-3</v>
      </c>
      <c r="P750" s="9">
        <f t="shared" si="34"/>
        <v>1</v>
      </c>
      <c r="Q750" s="9">
        <f t="shared" si="35"/>
        <v>4</v>
      </c>
      <c r="R750" s="116">
        <v>15</v>
      </c>
      <c r="S750" s="117">
        <f>IF(C750="Область",Параметри!$K$47,IF(C750="Київ",Параметри!$K$48,IF(L750&lt;Параметри!$I$42,Параметри!$K$42,IF(L750&lt;Параметри!$I$43,Параметри!$K$43,IF(L750&lt;Параметри!$I$44,Параметри!$K$44,IF(L750&lt;Параметри!$I$45,Параметри!$K$45,Параметри!$K$46))))))</f>
        <v>0.53</v>
      </c>
      <c r="T750" s="97">
        <f>IF($B750="Область",Параметри!K$63,IF($R750&lt;Параметри!$G$59,Параметри!K$58,IF($R750&lt;Параметри!$G$60,Параметри!K$59,IF($R750&lt;Параметри!$G$61,Параметри!K$60,IF($R750&lt;Параметри!$G$62,Параметри!K$61,Параметри!K$62)))))</f>
        <v>1.7000000000000001E-2</v>
      </c>
      <c r="U750" s="97">
        <f>IF($B750="Область",Параметри!L$63,IF($R750&lt;Параметри!$G$59,Параметри!L$58,IF($R750&lt;Параметри!$G$60,Параметри!L$59,IF($R750&lt;Параметри!$G$61,Параметри!L$60,IF($R750&lt;Параметри!$G$62,Параметри!L$61,Параметри!L$62)))))</f>
        <v>4.7E-2</v>
      </c>
      <c r="V750" s="98">
        <f>IF(OR(SUM('Дані з ДІСО'!G750:I750)=0,Розрахунки!H750=0),"",Розрахунки!H750/SUM('Дані з ДІСО'!G750:I750))</f>
        <v>10.619047619047619</v>
      </c>
      <c r="W750" s="9">
        <v>2017</v>
      </c>
      <c r="X750" s="9">
        <v>13</v>
      </c>
      <c r="Y750" s="9">
        <v>16</v>
      </c>
      <c r="Z750" s="9" t="s">
        <v>4536</v>
      </c>
      <c r="AA750" s="99">
        <v>15</v>
      </c>
      <c r="AB750" s="9" t="str">
        <f>IF('Коефіцієнти АТО'!C750="Область","",'Коефіцієнти АТО'!D750)</f>
        <v>Миколаївська</v>
      </c>
      <c r="AC750" s="9"/>
    </row>
    <row r="751" spans="1:29" ht="15" customHeight="1">
      <c r="A751" s="9">
        <v>750</v>
      </c>
      <c r="B751" s="9" t="s">
        <v>3148</v>
      </c>
      <c r="C751" s="9" t="s">
        <v>3148</v>
      </c>
      <c r="D751" s="9" t="s">
        <v>3843</v>
      </c>
      <c r="E751" s="9" t="s">
        <v>24</v>
      </c>
      <c r="F751" s="9" t="s">
        <v>1574</v>
      </c>
      <c r="G751" s="9" t="s">
        <v>3853</v>
      </c>
      <c r="H751" s="9" t="s">
        <v>1573</v>
      </c>
      <c r="I751" s="9">
        <v>7502</v>
      </c>
      <c r="J751" s="9">
        <v>7502</v>
      </c>
      <c r="K751" s="9">
        <v>309.60000000000002</v>
      </c>
      <c r="L751" s="115">
        <f t="shared" si="33"/>
        <v>1</v>
      </c>
      <c r="M751" s="96">
        <f>IF($B751="Область","",SUM('Дані з ДІСО'!J751:L751)/K751)</f>
        <v>2.4612403100775193</v>
      </c>
      <c r="N751" s="9" t="str">
        <f>IF($B751="Область","",VLOOKUP(100*J751/I751,Параметри!$B$39:$C$53,2,TRUE))</f>
        <v>1. 100%</v>
      </c>
      <c r="O751" s="9" t="str">
        <f>IF($B751="Область","",VLOOKUP(M751,Параметри!$B$21:$C$35,2,TRUE))</f>
        <v>4. 2,1-3</v>
      </c>
      <c r="P751" s="9">
        <f t="shared" si="34"/>
        <v>1</v>
      </c>
      <c r="Q751" s="9">
        <f t="shared" si="35"/>
        <v>4</v>
      </c>
      <c r="R751" s="116">
        <v>14.5</v>
      </c>
      <c r="S751" s="117">
        <f>IF(C751="Область",Параметри!$K$47,IF(C751="Київ",Параметри!$K$48,IF(L751&lt;Параметри!$I$42,Параметри!$K$42,IF(L751&lt;Параметри!$I$43,Параметри!$K$43,IF(L751&lt;Параметри!$I$44,Параметри!$K$44,IF(L751&lt;Параметри!$I$45,Параметри!$K$45,Параметри!$K$46))))))</f>
        <v>0.53</v>
      </c>
      <c r="T751" s="97">
        <f>IF($B751="Область",Параметри!K$63,IF($R751&lt;Параметри!$G$59,Параметри!K$58,IF($R751&lt;Параметри!$G$60,Параметри!K$59,IF($R751&lt;Параметри!$G$61,Параметри!K$60,IF($R751&lt;Параметри!$G$62,Параметри!K$61,Параметри!K$62)))))</f>
        <v>1.7000000000000001E-2</v>
      </c>
      <c r="U751" s="97">
        <f>IF($B751="Область",Параметри!L$63,IF($R751&lt;Параметри!$G$59,Параметри!L$58,IF($R751&lt;Параметри!$G$60,Параметри!L$59,IF($R751&lt;Параметри!$G$61,Параметри!L$60,IF($R751&lt;Параметри!$G$62,Параметри!L$61,Параметри!L$62)))))</f>
        <v>4.7E-2</v>
      </c>
      <c r="V751" s="98">
        <f>IF(OR(SUM('Дані з ДІСО'!G751:I751)=0,Розрахунки!H751=0),"",Розрахунки!H751/SUM('Дані з ДІСО'!G751:I751))</f>
        <v>16.565217391304348</v>
      </c>
      <c r="W751" s="9">
        <v>2017</v>
      </c>
      <c r="X751" s="9">
        <v>13</v>
      </c>
      <c r="Y751" s="9">
        <v>15.5</v>
      </c>
      <c r="Z751" s="9" t="s">
        <v>4536</v>
      </c>
      <c r="AA751" s="99">
        <v>14.5</v>
      </c>
      <c r="AB751" s="9" t="str">
        <f>IF('Коефіцієнти АТО'!C751="Область","",'Коефіцієнти АТО'!D751)</f>
        <v>Миколаївська</v>
      </c>
      <c r="AC751" s="9"/>
    </row>
    <row r="752" spans="1:29" ht="15" customHeight="1">
      <c r="A752" s="9">
        <v>751</v>
      </c>
      <c r="B752" s="9" t="s">
        <v>3148</v>
      </c>
      <c r="C752" s="9" t="s">
        <v>3148</v>
      </c>
      <c r="D752" s="9" t="s">
        <v>3843</v>
      </c>
      <c r="E752" s="9" t="s">
        <v>24</v>
      </c>
      <c r="F752" s="9" t="s">
        <v>1576</v>
      </c>
      <c r="G752" s="9" t="s">
        <v>3854</v>
      </c>
      <c r="H752" s="9" t="s">
        <v>1575</v>
      </c>
      <c r="I752" s="9">
        <v>7789</v>
      </c>
      <c r="J752" s="9">
        <v>7789</v>
      </c>
      <c r="K752" s="9">
        <v>396.8</v>
      </c>
      <c r="L752" s="115">
        <f t="shared" si="33"/>
        <v>1</v>
      </c>
      <c r="M752" s="96">
        <f>IF($B752="Область","",SUM('Дані з ДІСО'!J752:L752)/K752)</f>
        <v>2.074092741935484</v>
      </c>
      <c r="N752" s="9" t="str">
        <f>IF($B752="Область","",VLOOKUP(100*J752/I752,Параметри!$B$39:$C$53,2,TRUE))</f>
        <v>1. 100%</v>
      </c>
      <c r="O752" s="9" t="str">
        <f>IF($B752="Область","",VLOOKUP(M752,Параметри!$B$21:$C$35,2,TRUE))</f>
        <v>3. 1,4-2,1</v>
      </c>
      <c r="P752" s="9">
        <f t="shared" si="34"/>
        <v>1</v>
      </c>
      <c r="Q752" s="9">
        <f t="shared" si="35"/>
        <v>3</v>
      </c>
      <c r="R752" s="116">
        <v>12</v>
      </c>
      <c r="S752" s="117">
        <f>IF(C752="Область",Параметри!$K$47,IF(C752="Київ",Параметри!$K$48,IF(L752&lt;Параметри!$I$42,Параметри!$K$42,IF(L752&lt;Параметри!$I$43,Параметри!$K$43,IF(L752&lt;Параметри!$I$44,Параметри!$K$44,IF(L752&lt;Параметри!$I$45,Параметри!$K$45,Параметри!$K$46))))))</f>
        <v>0.53</v>
      </c>
      <c r="T752" s="97">
        <f>IF($B752="Область",Параметри!K$63,IF($R752&lt;Параметри!$G$59,Параметри!K$58,IF($R752&lt;Параметри!$G$60,Параметри!K$59,IF($R752&lt;Параметри!$G$61,Параметри!K$60,IF($R752&lt;Параметри!$G$62,Параметри!K$61,Параметри!K$62)))))</f>
        <v>1.7000000000000001E-2</v>
      </c>
      <c r="U752" s="97">
        <f>IF($B752="Область",Параметри!L$63,IF($R752&lt;Параметри!$G$59,Параметри!L$58,IF($R752&lt;Параметри!$G$60,Параметри!L$59,IF($R752&lt;Параметри!$G$61,Параметри!L$60,IF($R752&lt;Параметри!$G$62,Параметри!L$61,Параметри!L$62)))))</f>
        <v>4.7E-2</v>
      </c>
      <c r="V752" s="98">
        <f>IF(OR(SUM('Дані з ДІСО'!G752:I752)=0,Розрахунки!H752=0),"",Розрахунки!H752/SUM('Дані з ДІСО'!G752:I752))</f>
        <v>16.46</v>
      </c>
      <c r="W752" s="9">
        <v>2017</v>
      </c>
      <c r="X752" s="9">
        <v>13</v>
      </c>
      <c r="Y752" s="9">
        <v>11</v>
      </c>
      <c r="Z752" s="9" t="s">
        <v>4536</v>
      </c>
      <c r="AA752" s="99">
        <v>12</v>
      </c>
      <c r="AB752" s="9" t="str">
        <f>IF('Коефіцієнти АТО'!C752="Область","",'Коефіцієнти АТО'!D752)</f>
        <v>Миколаївська</v>
      </c>
      <c r="AC752" s="9"/>
    </row>
    <row r="753" spans="1:29" ht="15" customHeight="1">
      <c r="A753" s="9">
        <v>752</v>
      </c>
      <c r="B753" s="9" t="s">
        <v>3148</v>
      </c>
      <c r="C753" s="9" t="s">
        <v>3148</v>
      </c>
      <c r="D753" s="9" t="s">
        <v>3843</v>
      </c>
      <c r="E753" s="9" t="s">
        <v>24</v>
      </c>
      <c r="F753" s="9" t="s">
        <v>1578</v>
      </c>
      <c r="G753" s="9" t="s">
        <v>3855</v>
      </c>
      <c r="H753" s="9" t="s">
        <v>1577</v>
      </c>
      <c r="I753" s="9">
        <v>4442</v>
      </c>
      <c r="J753" s="9">
        <v>4442</v>
      </c>
      <c r="K753" s="9">
        <v>425.6</v>
      </c>
      <c r="L753" s="115">
        <f t="shared" si="33"/>
        <v>1</v>
      </c>
      <c r="M753" s="96">
        <f>IF($B753="Область","",SUM('Дані з ДІСО'!J753:L753)/K753)</f>
        <v>1.294642857142857</v>
      </c>
      <c r="N753" s="9" t="str">
        <f>IF($B753="Область","",VLOOKUP(100*J753/I753,Параметри!$B$39:$C$53,2,TRUE))</f>
        <v>1. 100%</v>
      </c>
      <c r="O753" s="9" t="str">
        <f>IF($B753="Область","",VLOOKUP(M753,Параметри!$B$21:$C$35,2,TRUE))</f>
        <v>2. 1-1,4</v>
      </c>
      <c r="P753" s="9">
        <f t="shared" si="34"/>
        <v>1</v>
      </c>
      <c r="Q753" s="9">
        <f t="shared" si="35"/>
        <v>2</v>
      </c>
      <c r="R753" s="116">
        <v>11.5</v>
      </c>
      <c r="S753" s="117">
        <f>IF(C753="Область",Параметри!$K$47,IF(C753="Київ",Параметри!$K$48,IF(L753&lt;Параметри!$I$42,Параметри!$K$42,IF(L753&lt;Параметри!$I$43,Параметри!$K$43,IF(L753&lt;Параметри!$I$44,Параметри!$K$44,IF(L753&lt;Параметри!$I$45,Параметри!$K$45,Параметри!$K$46))))))</f>
        <v>0.53</v>
      </c>
      <c r="T753" s="97">
        <f>IF($B753="Область",Параметри!K$63,IF($R753&lt;Параметри!$G$59,Параметри!K$58,IF($R753&lt;Параметри!$G$60,Параметри!K$59,IF($R753&lt;Параметри!$G$61,Параметри!K$60,IF($R753&lt;Параметри!$G$62,Параметри!K$61,Параметри!K$62)))))</f>
        <v>1.7000000000000001E-2</v>
      </c>
      <c r="U753" s="97">
        <f>IF($B753="Область",Параметри!L$63,IF($R753&lt;Параметри!$G$59,Параметри!L$58,IF($R753&lt;Параметри!$G$60,Параметри!L$59,IF($R753&lt;Параметри!$G$61,Параметри!L$60,IF($R753&lt;Параметри!$G$62,Параметри!L$61,Параметри!L$62)))))</f>
        <v>4.7E-2</v>
      </c>
      <c r="V753" s="98">
        <f>IF(OR(SUM('Дані з ДІСО'!G753:I753)=0,Розрахунки!H753=0),"",Розрахунки!H753/SUM('Дані з ДІСО'!G753:I753))</f>
        <v>10.803921568627452</v>
      </c>
      <c r="W753" s="9">
        <v>2017</v>
      </c>
      <c r="X753" s="9">
        <v>11.5</v>
      </c>
      <c r="Y753" s="9">
        <v>11</v>
      </c>
      <c r="Z753" s="9" t="s">
        <v>4535</v>
      </c>
      <c r="AA753" s="99">
        <v>11.5</v>
      </c>
      <c r="AB753" s="9" t="str">
        <f>IF('Коефіцієнти АТО'!C753="Область","",'Коефіцієнти АТО'!D753)</f>
        <v>Миколаївська</v>
      </c>
      <c r="AC753" s="9"/>
    </row>
    <row r="754" spans="1:29" ht="15" customHeight="1">
      <c r="A754" s="9">
        <v>753</v>
      </c>
      <c r="B754" s="9" t="s">
        <v>3148</v>
      </c>
      <c r="C754" s="9" t="s">
        <v>3148</v>
      </c>
      <c r="D754" s="9" t="s">
        <v>3843</v>
      </c>
      <c r="E754" s="9" t="s">
        <v>24</v>
      </c>
      <c r="F754" s="9" t="s">
        <v>1580</v>
      </c>
      <c r="G754" s="9" t="s">
        <v>3856</v>
      </c>
      <c r="H754" s="9" t="s">
        <v>1579</v>
      </c>
      <c r="I754" s="9">
        <v>4244</v>
      </c>
      <c r="J754" s="9">
        <v>4244</v>
      </c>
      <c r="K754" s="9">
        <v>403.9</v>
      </c>
      <c r="L754" s="115">
        <f t="shared" si="33"/>
        <v>1</v>
      </c>
      <c r="M754" s="96">
        <f>IF($B754="Область","",SUM('Дані з ДІСО'!J754:L754)/K754)</f>
        <v>1.1512750680861601</v>
      </c>
      <c r="N754" s="9" t="str">
        <f>IF($B754="Область","",VLOOKUP(100*J754/I754,Параметри!$B$39:$C$53,2,TRUE))</f>
        <v>1. 100%</v>
      </c>
      <c r="O754" s="9" t="str">
        <f>IF($B754="Область","",VLOOKUP(M754,Параметри!$B$21:$C$35,2,TRUE))</f>
        <v>2. 1-1,4</v>
      </c>
      <c r="P754" s="9">
        <f t="shared" si="34"/>
        <v>1</v>
      </c>
      <c r="Q754" s="9">
        <f t="shared" si="35"/>
        <v>2</v>
      </c>
      <c r="R754" s="116">
        <v>12.5</v>
      </c>
      <c r="S754" s="117">
        <f>IF(C754="Область",Параметри!$K$47,IF(C754="Київ",Параметри!$K$48,IF(L754&lt;Параметри!$I$42,Параметри!$K$42,IF(L754&lt;Параметри!$I$43,Параметри!$K$43,IF(L754&lt;Параметри!$I$44,Параметри!$K$44,IF(L754&lt;Параметри!$I$45,Параметри!$K$45,Параметри!$K$46))))))</f>
        <v>0.53</v>
      </c>
      <c r="T754" s="97">
        <f>IF($B754="Область",Параметри!K$63,IF($R754&lt;Параметри!$G$59,Параметри!K$58,IF($R754&lt;Параметри!$G$60,Параметри!K$59,IF($R754&lt;Параметри!$G$61,Параметри!K$60,IF($R754&lt;Параметри!$G$62,Параметри!K$61,Параметри!K$62)))))</f>
        <v>1.7000000000000001E-2</v>
      </c>
      <c r="U754" s="97">
        <f>IF($B754="Область",Параметри!L$63,IF($R754&lt;Параметри!$G$59,Параметри!L$58,IF($R754&lt;Параметри!$G$60,Параметри!L$59,IF($R754&lt;Параметри!$G$61,Параметри!L$60,IF($R754&lt;Параметри!$G$62,Параметри!L$61,Параметри!L$62)))))</f>
        <v>4.7E-2</v>
      </c>
      <c r="V754" s="98">
        <f>IF(OR(SUM('Дані з ДІСО'!G754:I754)=0,Розрахунки!H754=0),"",Розрахунки!H754/SUM('Дані з ДІСО'!G754:I754))</f>
        <v>16.03448275862069</v>
      </c>
      <c r="W754" s="9">
        <v>2017</v>
      </c>
      <c r="X754" s="9">
        <v>11.5</v>
      </c>
      <c r="Y754" s="9">
        <v>13.5</v>
      </c>
      <c r="Z754" s="9" t="s">
        <v>4536</v>
      </c>
      <c r="AA754" s="99">
        <v>12.5</v>
      </c>
      <c r="AB754" s="9" t="str">
        <f>IF('Коефіцієнти АТО'!C754="Область","",'Коефіцієнти АТО'!D754)</f>
        <v>Миколаївська</v>
      </c>
      <c r="AC754" s="9"/>
    </row>
    <row r="755" spans="1:29" ht="15" customHeight="1">
      <c r="A755" s="9">
        <v>754</v>
      </c>
      <c r="B755" s="9" t="s">
        <v>3148</v>
      </c>
      <c r="C755" s="9" t="s">
        <v>3148</v>
      </c>
      <c r="D755" s="9" t="s">
        <v>3843</v>
      </c>
      <c r="E755" s="9" t="s">
        <v>24</v>
      </c>
      <c r="F755" s="9" t="s">
        <v>1582</v>
      </c>
      <c r="G755" s="9" t="s">
        <v>3857</v>
      </c>
      <c r="H755" s="9" t="s">
        <v>1581</v>
      </c>
      <c r="I755" s="9">
        <v>7681</v>
      </c>
      <c r="J755" s="9">
        <v>7681</v>
      </c>
      <c r="K755" s="9">
        <v>366.4</v>
      </c>
      <c r="L755" s="115">
        <f t="shared" si="33"/>
        <v>1</v>
      </c>
      <c r="M755" s="96">
        <f>IF($B755="Область","",SUM('Дані з ДІСО'!J755:L755)/K755)</f>
        <v>1.866812227074236</v>
      </c>
      <c r="N755" s="9" t="str">
        <f>IF($B755="Область","",VLOOKUP(100*J755/I755,Параметри!$B$39:$C$53,2,TRUE))</f>
        <v>1. 100%</v>
      </c>
      <c r="O755" s="9" t="str">
        <f>IF($B755="Область","",VLOOKUP(M755,Параметри!$B$21:$C$35,2,TRUE))</f>
        <v>3. 1,4-2,1</v>
      </c>
      <c r="P755" s="9">
        <f t="shared" si="34"/>
        <v>1</v>
      </c>
      <c r="Q755" s="9">
        <f t="shared" si="35"/>
        <v>3</v>
      </c>
      <c r="R755" s="116">
        <v>12</v>
      </c>
      <c r="S755" s="117">
        <f>IF(C755="Область",Параметри!$K$47,IF(C755="Київ",Параметри!$K$48,IF(L755&lt;Параметри!$I$42,Параметри!$K$42,IF(L755&lt;Параметри!$I$43,Параметри!$K$43,IF(L755&lt;Параметри!$I$44,Параметри!$K$44,IF(L755&lt;Параметри!$I$45,Параметри!$K$45,Параметри!$K$46))))))</f>
        <v>0.53</v>
      </c>
      <c r="T755" s="97">
        <f>IF($B755="Область",Параметри!K$63,IF($R755&lt;Параметри!$G$59,Параметри!K$58,IF($R755&lt;Параметри!$G$60,Параметри!K$59,IF($R755&lt;Параметри!$G$61,Параметри!K$60,IF($R755&lt;Параметри!$G$62,Параметри!K$61,Параметри!K$62)))))</f>
        <v>1.7000000000000001E-2</v>
      </c>
      <c r="U755" s="97">
        <f>IF($B755="Область",Параметри!L$63,IF($R755&lt;Параметри!$G$59,Параметри!L$58,IF($R755&lt;Параметри!$G$60,Параметри!L$59,IF($R755&lt;Параметри!$G$61,Параметри!L$60,IF($R755&lt;Параметри!$G$62,Параметри!L$61,Параметри!L$62)))))</f>
        <v>4.7E-2</v>
      </c>
      <c r="V755" s="98">
        <f>IF(OR(SUM('Дані з ДІСО'!G755:I755)=0,Розрахунки!H755=0),"",Розрахунки!H755/SUM('Дані з ДІСО'!G755:I755))</f>
        <v>11.793103448275861</v>
      </c>
      <c r="W755" s="9">
        <v>2017</v>
      </c>
      <c r="X755" s="9">
        <v>12.5</v>
      </c>
      <c r="Y755" s="9">
        <v>11</v>
      </c>
      <c r="Z755" s="9" t="s">
        <v>4536</v>
      </c>
      <c r="AA755" s="99">
        <v>12</v>
      </c>
      <c r="AB755" s="9" t="str">
        <f>IF('Коефіцієнти АТО'!C755="Область","",'Коефіцієнти АТО'!D755)</f>
        <v>Миколаївська</v>
      </c>
      <c r="AC755" s="9"/>
    </row>
    <row r="756" spans="1:29" ht="15" customHeight="1">
      <c r="A756" s="9">
        <v>755</v>
      </c>
      <c r="B756" s="9" t="s">
        <v>3148</v>
      </c>
      <c r="C756" s="9" t="s">
        <v>3148</v>
      </c>
      <c r="D756" s="9" t="s">
        <v>3843</v>
      </c>
      <c r="E756" s="9" t="s">
        <v>24</v>
      </c>
      <c r="F756" s="9" t="s">
        <v>1584</v>
      </c>
      <c r="G756" s="9" t="s">
        <v>3858</v>
      </c>
      <c r="H756" s="9" t="s">
        <v>1583</v>
      </c>
      <c r="I756" s="9">
        <v>5298</v>
      </c>
      <c r="J756" s="9">
        <v>5298</v>
      </c>
      <c r="K756" s="9">
        <v>350.6</v>
      </c>
      <c r="L756" s="115">
        <f t="shared" si="33"/>
        <v>1</v>
      </c>
      <c r="M756" s="96">
        <f>IF($B756="Область","",SUM('Дані з ДІСО'!J756:L756)/K756)</f>
        <v>1.1409013120365088</v>
      </c>
      <c r="N756" s="9" t="str">
        <f>IF($B756="Область","",VLOOKUP(100*J756/I756,Параметри!$B$39:$C$53,2,TRUE))</f>
        <v>1. 100%</v>
      </c>
      <c r="O756" s="9" t="str">
        <f>IF($B756="Область","",VLOOKUP(M756,Параметри!$B$21:$C$35,2,TRUE))</f>
        <v>2. 1-1,4</v>
      </c>
      <c r="P756" s="9">
        <f t="shared" si="34"/>
        <v>1</v>
      </c>
      <c r="Q756" s="9">
        <f t="shared" si="35"/>
        <v>2</v>
      </c>
      <c r="R756" s="116">
        <v>13</v>
      </c>
      <c r="S756" s="117">
        <f>IF(C756="Область",Параметри!$K$47,IF(C756="Київ",Параметри!$K$48,IF(L756&lt;Параметри!$I$42,Параметри!$K$42,IF(L756&lt;Параметри!$I$43,Параметри!$K$43,IF(L756&lt;Параметри!$I$44,Параметри!$K$44,IF(L756&lt;Параметри!$I$45,Параметри!$K$45,Параметри!$K$46))))))</f>
        <v>0.53</v>
      </c>
      <c r="T756" s="97">
        <f>IF($B756="Область",Параметри!K$63,IF($R756&lt;Параметри!$G$59,Параметри!K$58,IF($R756&lt;Параметри!$G$60,Параметри!K$59,IF($R756&lt;Параметри!$G$61,Параметри!K$60,IF($R756&lt;Параметри!$G$62,Параметри!K$61,Параметри!K$62)))))</f>
        <v>1.7000000000000001E-2</v>
      </c>
      <c r="U756" s="97">
        <f>IF($B756="Область",Параметри!L$63,IF($R756&lt;Параметри!$G$59,Параметри!L$58,IF($R756&lt;Параметри!$G$60,Параметри!L$59,IF($R756&lt;Параметри!$G$61,Параметри!L$60,IF($R756&lt;Параметри!$G$62,Параметри!L$61,Параметри!L$62)))))</f>
        <v>4.7E-2</v>
      </c>
      <c r="V756" s="98">
        <f>IF(OR(SUM('Дані з ДІСО'!G756:I756)=0,Розрахунки!H756=0),"",Розрахунки!H756/SUM('Дані з ДІСО'!G756:I756))</f>
        <v>20</v>
      </c>
      <c r="W756" s="9">
        <v>2017</v>
      </c>
      <c r="X756" s="9">
        <v>12.5</v>
      </c>
      <c r="Y756" s="9">
        <v>14</v>
      </c>
      <c r="Z756" s="9" t="s">
        <v>4536</v>
      </c>
      <c r="AA756" s="99">
        <v>13</v>
      </c>
      <c r="AB756" s="9" t="str">
        <f>IF('Коефіцієнти АТО'!C756="Область","",'Коефіцієнти АТО'!D756)</f>
        <v>Миколаївська</v>
      </c>
      <c r="AC756" s="9"/>
    </row>
    <row r="757" spans="1:29" ht="15" customHeight="1">
      <c r="A757" s="9">
        <v>756</v>
      </c>
      <c r="B757" s="9" t="s">
        <v>3148</v>
      </c>
      <c r="C757" s="9" t="s">
        <v>3148</v>
      </c>
      <c r="D757" s="9" t="s">
        <v>3843</v>
      </c>
      <c r="E757" s="9" t="s">
        <v>24</v>
      </c>
      <c r="F757" s="9" t="s">
        <v>1586</v>
      </c>
      <c r="G757" s="9" t="s">
        <v>3859</v>
      </c>
      <c r="H757" s="9" t="s">
        <v>1585</v>
      </c>
      <c r="I757" s="9">
        <v>14410</v>
      </c>
      <c r="J757" s="9">
        <v>14410</v>
      </c>
      <c r="K757" s="9">
        <v>516.70000000000005</v>
      </c>
      <c r="L757" s="115">
        <f t="shared" si="33"/>
        <v>1</v>
      </c>
      <c r="M757" s="96">
        <f>IF($B757="Область","",SUM('Дані з ДІСО'!J757:L757)/K757)</f>
        <v>2.5972517902070833</v>
      </c>
      <c r="N757" s="9" t="str">
        <f>IF($B757="Область","",VLOOKUP(100*J757/I757,Параметри!$B$39:$C$53,2,TRUE))</f>
        <v>1. 100%</v>
      </c>
      <c r="O757" s="9" t="str">
        <f>IF($B757="Область","",VLOOKUP(M757,Параметри!$B$21:$C$35,2,TRUE))</f>
        <v>4. 2,1-3</v>
      </c>
      <c r="P757" s="9">
        <f t="shared" si="34"/>
        <v>1</v>
      </c>
      <c r="Q757" s="9">
        <f t="shared" si="35"/>
        <v>4</v>
      </c>
      <c r="R757" s="116">
        <v>13</v>
      </c>
      <c r="S757" s="117">
        <f>IF(C757="Область",Параметри!$K$47,IF(C757="Київ",Параметри!$K$48,IF(L757&lt;Параметри!$I$42,Параметри!$K$42,IF(L757&lt;Параметри!$I$43,Параметри!$K$43,IF(L757&lt;Параметри!$I$44,Параметри!$K$44,IF(L757&lt;Параметри!$I$45,Параметри!$K$45,Параметри!$K$46))))))</f>
        <v>0.53</v>
      </c>
      <c r="T757" s="97">
        <f>IF($B757="Область",Параметри!K$63,IF($R757&lt;Параметри!$G$59,Параметри!K$58,IF($R757&lt;Параметри!$G$60,Параметри!K$59,IF($R757&lt;Параметри!$G$61,Параметри!K$60,IF($R757&lt;Параметри!$G$62,Параметри!K$61,Параметри!K$62)))))</f>
        <v>1.7000000000000001E-2</v>
      </c>
      <c r="U757" s="97">
        <f>IF($B757="Область",Параметри!L$63,IF($R757&lt;Параметри!$G$59,Параметри!L$58,IF($R757&lt;Параметри!$G$60,Параметри!L$59,IF($R757&lt;Параметри!$G$61,Параметри!L$60,IF($R757&lt;Параметри!$G$62,Параметри!L$61,Параметри!L$62)))))</f>
        <v>4.7E-2</v>
      </c>
      <c r="V757" s="98">
        <f>IF(OR(SUM('Дані з ДІСО'!G757:I757)=0,Розрахунки!H757=0),"",Розрахунки!H757/SUM('Дані з ДІСО'!G757:I757))</f>
        <v>14.586956521739131</v>
      </c>
      <c r="W757" s="9">
        <v>2017</v>
      </c>
      <c r="X757" s="9">
        <v>13.5</v>
      </c>
      <c r="Y757" s="9">
        <v>12</v>
      </c>
      <c r="Z757" s="9" t="s">
        <v>4536</v>
      </c>
      <c r="AA757" s="99">
        <v>13</v>
      </c>
      <c r="AB757" s="9" t="str">
        <f>IF('Коефіцієнти АТО'!C757="Область","",'Коефіцієнти АТО'!D757)</f>
        <v>Миколаївська</v>
      </c>
      <c r="AC757" s="9"/>
    </row>
    <row r="758" spans="1:29" ht="15" customHeight="1">
      <c r="A758" s="9">
        <v>757</v>
      </c>
      <c r="B758" s="9" t="s">
        <v>3148</v>
      </c>
      <c r="C758" s="9" t="s">
        <v>3148</v>
      </c>
      <c r="D758" s="9" t="s">
        <v>3843</v>
      </c>
      <c r="E758" s="9" t="s">
        <v>24</v>
      </c>
      <c r="F758" s="9" t="s">
        <v>1588</v>
      </c>
      <c r="G758" s="9" t="s">
        <v>3860</v>
      </c>
      <c r="H758" s="9" t="s">
        <v>1587</v>
      </c>
      <c r="I758" s="9">
        <v>5442</v>
      </c>
      <c r="J758" s="9">
        <v>5442</v>
      </c>
      <c r="K758" s="9">
        <v>357.3</v>
      </c>
      <c r="L758" s="115">
        <f t="shared" si="33"/>
        <v>1</v>
      </c>
      <c r="M758" s="96">
        <f>IF($B758="Область","",SUM('Дані з ДІСО'!J758:L758)/K758)</f>
        <v>1.329415057374755</v>
      </c>
      <c r="N758" s="9" t="str">
        <f>IF($B758="Область","",VLOOKUP(100*J758/I758,Параметри!$B$39:$C$53,2,TRUE))</f>
        <v>1. 100%</v>
      </c>
      <c r="O758" s="9" t="str">
        <f>IF($B758="Область","",VLOOKUP(M758,Параметри!$B$21:$C$35,2,TRUE))</f>
        <v>2. 1-1,4</v>
      </c>
      <c r="P758" s="9">
        <f t="shared" si="34"/>
        <v>1</v>
      </c>
      <c r="Q758" s="9">
        <f t="shared" si="35"/>
        <v>2</v>
      </c>
      <c r="R758" s="116">
        <v>13.5</v>
      </c>
      <c r="S758" s="117">
        <f>IF(C758="Область",Параметри!$K$47,IF(C758="Київ",Параметри!$K$48,IF(L758&lt;Параметри!$I$42,Параметри!$K$42,IF(L758&lt;Параметри!$I$43,Параметри!$K$43,IF(L758&lt;Параметри!$I$44,Параметри!$K$44,IF(L758&lt;Параметри!$I$45,Параметри!$K$45,Параметри!$K$46))))))</f>
        <v>0.53</v>
      </c>
      <c r="T758" s="97">
        <f>IF($B758="Область",Параметри!K$63,IF($R758&lt;Параметри!$G$59,Параметри!K$58,IF($R758&lt;Параметри!$G$60,Параметри!K$59,IF($R758&lt;Параметри!$G$61,Параметри!K$60,IF($R758&lt;Параметри!$G$62,Параметри!K$61,Параметри!K$62)))))</f>
        <v>1.7000000000000001E-2</v>
      </c>
      <c r="U758" s="97">
        <f>IF($B758="Область",Параметри!L$63,IF($R758&lt;Параметри!$G$59,Параметри!L$58,IF($R758&lt;Параметри!$G$60,Параметри!L$59,IF($R758&lt;Параметри!$G$61,Параметри!L$60,IF($R758&lt;Параметри!$G$62,Параметри!L$61,Параметри!L$62)))))</f>
        <v>4.7E-2</v>
      </c>
      <c r="V758" s="98">
        <f>IF(OR(SUM('Дані з ДІСО'!G758:I758)=0,Розрахунки!H758=0),"",Розрахунки!H758/SUM('Дані з ДІСО'!G758:I758))</f>
        <v>14.84375</v>
      </c>
      <c r="W758" s="9">
        <v>2018</v>
      </c>
      <c r="X758" s="9">
        <v>11.5</v>
      </c>
      <c r="Y758" s="9">
        <v>14.5</v>
      </c>
      <c r="Z758" s="9" t="s">
        <v>4536</v>
      </c>
      <c r="AA758" s="99">
        <v>13.5</v>
      </c>
      <c r="AB758" s="9" t="str">
        <f>IF('Коефіцієнти АТО'!C758="Область","",'Коефіцієнти АТО'!D758)</f>
        <v>Миколаївська</v>
      </c>
      <c r="AC758" s="9"/>
    </row>
    <row r="759" spans="1:29" ht="15" customHeight="1">
      <c r="A759" s="9">
        <v>758</v>
      </c>
      <c r="B759" s="9" t="s">
        <v>3151</v>
      </c>
      <c r="C759" s="9" t="s">
        <v>3151</v>
      </c>
      <c r="D759" s="9" t="s">
        <v>3843</v>
      </c>
      <c r="E759" s="9" t="s">
        <v>29</v>
      </c>
      <c r="F759" s="9" t="s">
        <v>1590</v>
      </c>
      <c r="G759" s="9" t="s">
        <v>3656</v>
      </c>
      <c r="H759" s="9" t="s">
        <v>1589</v>
      </c>
      <c r="I759" s="9">
        <v>13701</v>
      </c>
      <c r="J759" s="9">
        <v>9638</v>
      </c>
      <c r="K759" s="9">
        <v>882.2</v>
      </c>
      <c r="L759" s="115">
        <f t="shared" si="33"/>
        <v>0.70345230275162396</v>
      </c>
      <c r="M759" s="96">
        <f>IF($B759="Область","",SUM('Дані з ДІСО'!J759:L759)/K759)</f>
        <v>1.4248469734754023</v>
      </c>
      <c r="N759" s="9" t="str">
        <f>IF($B759="Область","",VLOOKUP(100*J759/I759,Параметри!$B$39:$C$53,2,TRUE))</f>
        <v>3. 66-72</v>
      </c>
      <c r="O759" s="9" t="str">
        <f>IF($B759="Область","",VLOOKUP(M759,Параметри!$B$21:$C$35,2,TRUE))</f>
        <v>3. 1,4-2,1</v>
      </c>
      <c r="P759" s="9">
        <f t="shared" si="34"/>
        <v>3</v>
      </c>
      <c r="Q759" s="9">
        <f t="shared" si="35"/>
        <v>3</v>
      </c>
      <c r="R759" s="116">
        <v>13</v>
      </c>
      <c r="S759" s="117">
        <f>IF(C759="Область",Параметри!$K$47,IF(C759="Київ",Параметри!$K$48,IF(L759&lt;Параметри!$I$42,Параметри!$K$42,IF(L759&lt;Параметри!$I$43,Параметри!$K$43,IF(L759&lt;Параметри!$I$44,Параметри!$K$44,IF(L759&lt;Параметри!$I$45,Параметри!$K$45,Параметри!$K$46))))))</f>
        <v>0.48</v>
      </c>
      <c r="T759" s="97">
        <f>IF($B759="Область",Параметри!K$63,IF($R759&lt;Параметри!$G$59,Параметри!K$58,IF($R759&lt;Параметри!$G$60,Параметри!K$59,IF($R759&lt;Параметри!$G$61,Параметри!K$60,IF($R759&lt;Параметри!$G$62,Параметри!K$61,Параметри!K$62)))))</f>
        <v>1.7000000000000001E-2</v>
      </c>
      <c r="U759" s="97">
        <f>IF($B759="Область",Параметри!L$63,IF($R759&lt;Параметри!$G$59,Параметри!L$58,IF($R759&lt;Параметри!$G$60,Параметри!L$59,IF($R759&lt;Параметри!$G$61,Параметри!L$60,IF($R759&lt;Параметри!$G$62,Параметри!L$61,Параметри!L$62)))))</f>
        <v>4.7E-2</v>
      </c>
      <c r="V759" s="98">
        <f>IF(OR(SUM('Дані з ДІСО'!G759:I759)=0,Розрахунки!H759=0),"",Розрахунки!H759/SUM('Дані з ДІСО'!G759:I759))</f>
        <v>10.930434782608696</v>
      </c>
      <c r="W759" s="9">
        <v>2018</v>
      </c>
      <c r="X759" s="9">
        <v>13</v>
      </c>
      <c r="Y759" s="9">
        <v>12.5</v>
      </c>
      <c r="Z759" s="9" t="s">
        <v>4535</v>
      </c>
      <c r="AA759" s="99">
        <v>13</v>
      </c>
      <c r="AB759" s="9" t="str">
        <f>IF('Коефіцієнти АТО'!C759="Область","",'Коефіцієнти АТО'!D759)</f>
        <v>Миколаївська</v>
      </c>
      <c r="AC759" s="9"/>
    </row>
    <row r="760" spans="1:29" ht="15" customHeight="1">
      <c r="A760" s="9">
        <v>759</v>
      </c>
      <c r="B760" s="9" t="s">
        <v>3148</v>
      </c>
      <c r="C760" s="9" t="s">
        <v>3148</v>
      </c>
      <c r="D760" s="9" t="s">
        <v>3843</v>
      </c>
      <c r="E760" s="9" t="s">
        <v>24</v>
      </c>
      <c r="F760" s="9" t="s">
        <v>1592</v>
      </c>
      <c r="G760" s="9" t="s">
        <v>3861</v>
      </c>
      <c r="H760" s="9" t="s">
        <v>1591</v>
      </c>
      <c r="I760" s="9">
        <v>5016</v>
      </c>
      <c r="J760" s="9">
        <v>5016</v>
      </c>
      <c r="K760" s="9">
        <v>299.8</v>
      </c>
      <c r="L760" s="115">
        <f t="shared" si="33"/>
        <v>1</v>
      </c>
      <c r="M760" s="96">
        <f>IF($B760="Область","",SUM('Дані з ДІСО'!J760:L760)/K760)</f>
        <v>1.6644429619746497</v>
      </c>
      <c r="N760" s="9" t="str">
        <f>IF($B760="Область","",VLOOKUP(100*J760/I760,Параметри!$B$39:$C$53,2,TRUE))</f>
        <v>1. 100%</v>
      </c>
      <c r="O760" s="9" t="str">
        <f>IF($B760="Область","",VLOOKUP(M760,Параметри!$B$21:$C$35,2,TRUE))</f>
        <v>3. 1,4-2,1</v>
      </c>
      <c r="P760" s="9">
        <f t="shared" si="34"/>
        <v>1</v>
      </c>
      <c r="Q760" s="9">
        <f t="shared" si="35"/>
        <v>3</v>
      </c>
      <c r="R760" s="116">
        <v>12.5</v>
      </c>
      <c r="S760" s="117">
        <f>IF(C760="Область",Параметри!$K$47,IF(C760="Київ",Параметри!$K$48,IF(L760&lt;Параметри!$I$42,Параметри!$K$42,IF(L760&lt;Параметри!$I$43,Параметри!$K$43,IF(L760&lt;Параметри!$I$44,Параметри!$K$44,IF(L760&lt;Параметри!$I$45,Параметри!$K$45,Параметри!$K$46))))))</f>
        <v>0.53</v>
      </c>
      <c r="T760" s="97">
        <f>IF($B760="Область",Параметри!K$63,IF($R760&lt;Параметри!$G$59,Параметри!K$58,IF($R760&lt;Параметри!$G$60,Параметри!K$59,IF($R760&lt;Параметри!$G$61,Параметри!K$60,IF($R760&lt;Параметри!$G$62,Параметри!K$61,Параметри!K$62)))))</f>
        <v>1.7000000000000001E-2</v>
      </c>
      <c r="U760" s="97">
        <f>IF($B760="Область",Параметри!L$63,IF($R760&lt;Параметри!$G$59,Параметри!L$58,IF($R760&lt;Параметри!$G$60,Параметри!L$59,IF($R760&lt;Параметри!$G$61,Параметри!L$60,IF($R760&lt;Параметри!$G$62,Параметри!L$61,Параметри!L$62)))))</f>
        <v>4.7E-2</v>
      </c>
      <c r="V760" s="98">
        <f>IF(OR(SUM('Дані з ДІСО'!G760:I760)=0,Розрахунки!H760=0),"",Розрахунки!H760/SUM('Дані з ДІСО'!G760:I760))</f>
        <v>15.121212121212121</v>
      </c>
      <c r="W760" s="9">
        <v>2018</v>
      </c>
      <c r="X760" s="9">
        <v>12.5</v>
      </c>
      <c r="Y760" s="9">
        <v>13.5</v>
      </c>
      <c r="Z760" s="9" t="s">
        <v>4535</v>
      </c>
      <c r="AA760" s="99">
        <v>12.5</v>
      </c>
      <c r="AB760" s="9" t="str">
        <f>IF('Коефіцієнти АТО'!C760="Область","",'Коефіцієнти АТО'!D760)</f>
        <v>Миколаївська</v>
      </c>
      <c r="AC760" s="9"/>
    </row>
    <row r="761" spans="1:29" ht="15" customHeight="1">
      <c r="A761" s="9">
        <v>760</v>
      </c>
      <c r="B761" s="9" t="s">
        <v>3148</v>
      </c>
      <c r="C761" s="9" t="s">
        <v>3148</v>
      </c>
      <c r="D761" s="9" t="s">
        <v>3843</v>
      </c>
      <c r="E761" s="9" t="s">
        <v>24</v>
      </c>
      <c r="F761" s="9" t="s">
        <v>1594</v>
      </c>
      <c r="G761" s="9" t="s">
        <v>3862</v>
      </c>
      <c r="H761" s="9" t="s">
        <v>1593</v>
      </c>
      <c r="I761" s="9">
        <v>3358</v>
      </c>
      <c r="J761" s="9">
        <v>3358</v>
      </c>
      <c r="K761" s="9">
        <v>347.1</v>
      </c>
      <c r="L761" s="115">
        <f t="shared" si="33"/>
        <v>1</v>
      </c>
      <c r="M761" s="96">
        <f>IF($B761="Область","",SUM('Дані з ДІСО'!J761:L761)/K761)</f>
        <v>0.58772687986171124</v>
      </c>
      <c r="N761" s="9" t="str">
        <f>IF($B761="Область","",VLOOKUP(100*J761/I761,Параметри!$B$39:$C$53,2,TRUE))</f>
        <v>1. 100%</v>
      </c>
      <c r="O761" s="9" t="str">
        <f>IF($B761="Область","",VLOOKUP(M761,Параметри!$B$21:$C$35,2,TRUE))</f>
        <v>1. 0-1</v>
      </c>
      <c r="P761" s="9">
        <f t="shared" si="34"/>
        <v>1</v>
      </c>
      <c r="Q761" s="9">
        <f t="shared" si="35"/>
        <v>1</v>
      </c>
      <c r="R761" s="116">
        <v>12.5</v>
      </c>
      <c r="S761" s="117">
        <f>IF(C761="Область",Параметри!$K$47,IF(C761="Київ",Параметри!$K$48,IF(L761&lt;Параметри!$I$42,Параметри!$K$42,IF(L761&lt;Параметри!$I$43,Параметри!$K$43,IF(L761&lt;Параметри!$I$44,Параметри!$K$44,IF(L761&lt;Параметри!$I$45,Параметри!$K$45,Параметри!$K$46))))))</f>
        <v>0.53</v>
      </c>
      <c r="T761" s="97">
        <f>IF($B761="Область",Параметри!K$63,IF($R761&lt;Параметри!$G$59,Параметри!K$58,IF($R761&lt;Параметри!$G$60,Параметри!K$59,IF($R761&lt;Параметри!$G$61,Параметри!K$60,IF($R761&lt;Параметри!$G$62,Параметри!K$61,Параметри!K$62)))))</f>
        <v>1.7000000000000001E-2</v>
      </c>
      <c r="U761" s="97">
        <f>IF($B761="Область",Параметри!L$63,IF($R761&lt;Параметри!$G$59,Параметри!L$58,IF($R761&lt;Параметри!$G$60,Параметри!L$59,IF($R761&lt;Параметри!$G$61,Параметри!L$60,IF($R761&lt;Параметри!$G$62,Параметри!L$61,Параметри!L$62)))))</f>
        <v>4.7E-2</v>
      </c>
      <c r="V761" s="98">
        <f>IF(OR(SUM('Дані з ДІСО'!G761:I761)=0,Розрахунки!H761=0),"",Розрахунки!H761/SUM('Дані з ДІСО'!G761:I761))</f>
        <v>20.399999999999999</v>
      </c>
      <c r="W761" s="9">
        <v>2018</v>
      </c>
      <c r="X761" s="9">
        <v>10</v>
      </c>
      <c r="Y761" s="9">
        <v>13.5</v>
      </c>
      <c r="Z761" s="9" t="s">
        <v>4536</v>
      </c>
      <c r="AA761" s="99">
        <v>12.5</v>
      </c>
      <c r="AB761" s="9" t="str">
        <f>IF('Коефіцієнти АТО'!C761="Область","",'Коефіцієнти АТО'!D761)</f>
        <v>Миколаївська</v>
      </c>
      <c r="AC761" s="9"/>
    </row>
    <row r="762" spans="1:29" ht="15" customHeight="1">
      <c r="A762" s="9">
        <v>761</v>
      </c>
      <c r="B762" s="9" t="s">
        <v>3151</v>
      </c>
      <c r="C762" s="9" t="s">
        <v>3151</v>
      </c>
      <c r="D762" s="9" t="s">
        <v>3843</v>
      </c>
      <c r="E762" s="9" t="s">
        <v>29</v>
      </c>
      <c r="F762" s="9" t="s">
        <v>1596</v>
      </c>
      <c r="G762" s="9" t="s">
        <v>3863</v>
      </c>
      <c r="H762" s="9" t="s">
        <v>1595</v>
      </c>
      <c r="I762" s="9">
        <v>14836</v>
      </c>
      <c r="J762" s="9">
        <v>8123</v>
      </c>
      <c r="K762" s="9">
        <v>1002.6</v>
      </c>
      <c r="L762" s="115">
        <f t="shared" si="33"/>
        <v>0.54751954704772177</v>
      </c>
      <c r="M762" s="96">
        <f>IF($B762="Область","",SUM('Дані з ДІСО'!J762:L762)/K762)</f>
        <v>1.5419908238579692</v>
      </c>
      <c r="N762" s="9" t="str">
        <f>IF($B762="Область","",VLOOKUP(100*J762/I762,Параметри!$B$39:$C$53,2,TRUE))</f>
        <v>6. 53-58</v>
      </c>
      <c r="O762" s="9" t="str">
        <f>IF($B762="Область","",VLOOKUP(M762,Параметри!$B$21:$C$35,2,TRUE))</f>
        <v>3. 1,4-2,1</v>
      </c>
      <c r="P762" s="9">
        <f t="shared" si="34"/>
        <v>6</v>
      </c>
      <c r="Q762" s="9">
        <f t="shared" si="35"/>
        <v>3</v>
      </c>
      <c r="R762" s="116">
        <v>14</v>
      </c>
      <c r="S762" s="117">
        <f>IF(C762="Область",Параметри!$K$47,IF(C762="Київ",Параметри!$K$48,IF(L762&lt;Параметри!$I$42,Параметри!$K$42,IF(L762&lt;Параметри!$I$43,Параметри!$K$43,IF(L762&lt;Параметри!$I$44,Параметри!$K$44,IF(L762&lt;Параметри!$I$45,Параметри!$K$45,Параметри!$K$46))))))</f>
        <v>0.43</v>
      </c>
      <c r="T762" s="97">
        <f>IF($B762="Область",Параметри!K$63,IF($R762&lt;Параметри!$G$59,Параметри!K$58,IF($R762&lt;Параметри!$G$60,Параметри!K$59,IF($R762&lt;Параметри!$G$61,Параметри!K$60,IF($R762&lt;Параметри!$G$62,Параметри!K$61,Параметри!K$62)))))</f>
        <v>1.7000000000000001E-2</v>
      </c>
      <c r="U762" s="97">
        <f>IF($B762="Область",Параметри!L$63,IF($R762&lt;Параметри!$G$59,Параметри!L$58,IF($R762&lt;Параметри!$G$60,Параметри!L$59,IF($R762&lt;Параметри!$G$61,Параметри!L$60,IF($R762&lt;Параметри!$G$62,Параметри!L$61,Параметри!L$62)))))</f>
        <v>4.7E-2</v>
      </c>
      <c r="V762" s="98">
        <f>IF(OR(SUM('Дані з ДІСО'!G762:I762)=0,Розрахунки!H762=0),"",Розрахунки!H762/SUM('Дані з ДІСО'!G762:I762))</f>
        <v>12.46774193548387</v>
      </c>
      <c r="W762" s="9">
        <v>2018</v>
      </c>
      <c r="X762" s="9">
        <v>14</v>
      </c>
      <c r="Y762" s="9">
        <v>14</v>
      </c>
      <c r="Z762" s="9" t="s">
        <v>4535</v>
      </c>
      <c r="AA762" s="99">
        <v>14</v>
      </c>
      <c r="AB762" s="9" t="str">
        <f>IF('Коефіцієнти АТО'!C762="Область","",'Коефіцієнти АТО'!D762)</f>
        <v>Миколаївська</v>
      </c>
      <c r="AC762" s="9"/>
    </row>
    <row r="763" spans="1:29" ht="15" customHeight="1">
      <c r="A763" s="9">
        <v>762</v>
      </c>
      <c r="B763" s="9" t="s">
        <v>3148</v>
      </c>
      <c r="C763" s="9" t="s">
        <v>3148</v>
      </c>
      <c r="D763" s="9" t="s">
        <v>3843</v>
      </c>
      <c r="E763" s="9" t="s">
        <v>24</v>
      </c>
      <c r="F763" s="9" t="s">
        <v>862</v>
      </c>
      <c r="G763" s="9" t="s">
        <v>3315</v>
      </c>
      <c r="H763" s="9" t="s">
        <v>1597</v>
      </c>
      <c r="I763" s="9">
        <v>3425</v>
      </c>
      <c r="J763" s="9">
        <v>3425</v>
      </c>
      <c r="K763" s="9">
        <v>216.3</v>
      </c>
      <c r="L763" s="115">
        <f t="shared" si="33"/>
        <v>1</v>
      </c>
      <c r="M763" s="96">
        <f>IF($B763="Область","",SUM('Дані з ДІСО'!J763:L763)/K763)</f>
        <v>1.4979195561719834</v>
      </c>
      <c r="N763" s="9" t="str">
        <f>IF($B763="Область","",VLOOKUP(100*J763/I763,Параметри!$B$39:$C$53,2,TRUE))</f>
        <v>1. 100%</v>
      </c>
      <c r="O763" s="9" t="str">
        <f>IF($B763="Область","",VLOOKUP(M763,Параметри!$B$21:$C$35,2,TRUE))</f>
        <v>3. 1,4-2,1</v>
      </c>
      <c r="P763" s="9">
        <f t="shared" si="34"/>
        <v>1</v>
      </c>
      <c r="Q763" s="9">
        <f t="shared" si="35"/>
        <v>3</v>
      </c>
      <c r="R763" s="116">
        <v>12</v>
      </c>
      <c r="S763" s="117">
        <f>IF(C763="Область",Параметри!$K$47,IF(C763="Київ",Параметри!$K$48,IF(L763&lt;Параметри!$I$42,Параметри!$K$42,IF(L763&lt;Параметри!$I$43,Параметри!$K$43,IF(L763&lt;Параметри!$I$44,Параметри!$K$44,IF(L763&lt;Параметри!$I$45,Параметри!$K$45,Параметри!$K$46))))))</f>
        <v>0.53</v>
      </c>
      <c r="T763" s="97">
        <f>IF($B763="Область",Параметри!K$63,IF($R763&lt;Параметри!$G$59,Параметри!K$58,IF($R763&lt;Параметри!$G$60,Параметри!K$59,IF($R763&lt;Параметри!$G$61,Параметри!K$60,IF($R763&lt;Параметри!$G$62,Параметри!K$61,Параметри!K$62)))))</f>
        <v>1.7000000000000001E-2</v>
      </c>
      <c r="U763" s="97">
        <f>IF($B763="Область",Параметри!L$63,IF($R763&lt;Параметри!$G$59,Параметри!L$58,IF($R763&lt;Параметри!$G$60,Параметри!L$59,IF($R763&lt;Параметри!$G$61,Параметри!L$60,IF($R763&lt;Параметри!$G$62,Параметри!L$61,Параметри!L$62)))))</f>
        <v>4.7E-2</v>
      </c>
      <c r="V763" s="98">
        <f>IF(OR(SUM('Дані з ДІСО'!G763:I763)=0,Розрахунки!H763=0),"",Розрахунки!H763/SUM('Дані з ДІСО'!G763:I763))</f>
        <v>10.451612903225806</v>
      </c>
      <c r="W763" s="9">
        <v>2018</v>
      </c>
      <c r="X763" s="9">
        <v>12.5</v>
      </c>
      <c r="Y763" s="9">
        <v>11</v>
      </c>
      <c r="Z763" s="9" t="s">
        <v>4536</v>
      </c>
      <c r="AA763" s="99">
        <v>12</v>
      </c>
      <c r="AB763" s="9" t="str">
        <f>IF('Коефіцієнти АТО'!C763="Область","",'Коефіцієнти АТО'!D763)</f>
        <v>Миколаївська</v>
      </c>
      <c r="AC763" s="9"/>
    </row>
    <row r="764" spans="1:29" ht="15" customHeight="1">
      <c r="A764" s="9">
        <v>763</v>
      </c>
      <c r="B764" s="9" t="s">
        <v>3148</v>
      </c>
      <c r="C764" s="9" t="s">
        <v>3148</v>
      </c>
      <c r="D764" s="9" t="s">
        <v>3843</v>
      </c>
      <c r="E764" s="9" t="s">
        <v>24</v>
      </c>
      <c r="F764" s="9" t="s">
        <v>1599</v>
      </c>
      <c r="G764" s="9" t="s">
        <v>3864</v>
      </c>
      <c r="H764" s="9" t="s">
        <v>1598</v>
      </c>
      <c r="I764" s="9">
        <v>4125</v>
      </c>
      <c r="J764" s="9">
        <v>4125</v>
      </c>
      <c r="K764" s="9">
        <v>146.30000000000001</v>
      </c>
      <c r="L764" s="115">
        <f t="shared" si="33"/>
        <v>1</v>
      </c>
      <c r="M764" s="96">
        <f>IF($B764="Область","",SUM('Дані з ДІСО'!J764:L764)/K764)</f>
        <v>3.1168831168831166</v>
      </c>
      <c r="N764" s="9" t="str">
        <f>IF($B764="Область","",VLOOKUP(100*J764/I764,Параметри!$B$39:$C$53,2,TRUE))</f>
        <v>1. 100%</v>
      </c>
      <c r="O764" s="9" t="str">
        <f>IF($B764="Область","",VLOOKUP(M764,Параметри!$B$21:$C$35,2,TRUE))</f>
        <v>5. 3-3,9</v>
      </c>
      <c r="P764" s="9">
        <f t="shared" si="34"/>
        <v>1</v>
      </c>
      <c r="Q764" s="9">
        <f t="shared" si="35"/>
        <v>5</v>
      </c>
      <c r="R764" s="116">
        <v>13</v>
      </c>
      <c r="S764" s="117">
        <f>IF(C764="Область",Параметри!$K$47,IF(C764="Київ",Параметри!$K$48,IF(L764&lt;Параметри!$I$42,Параметри!$K$42,IF(L764&lt;Параметри!$I$43,Параметри!$K$43,IF(L764&lt;Параметри!$I$44,Параметри!$K$44,IF(L764&lt;Параметри!$I$45,Параметри!$K$45,Параметри!$K$46))))))</f>
        <v>0.53</v>
      </c>
      <c r="T764" s="97">
        <f>IF($B764="Область",Параметри!K$63,IF($R764&lt;Параметри!$G$59,Параметри!K$58,IF($R764&lt;Параметри!$G$60,Параметри!K$59,IF($R764&lt;Параметри!$G$61,Параметри!K$60,IF($R764&lt;Параметри!$G$62,Параметри!K$61,Параметри!K$62)))))</f>
        <v>1.7000000000000001E-2</v>
      </c>
      <c r="U764" s="97">
        <f>IF($B764="Область",Параметри!L$63,IF($R764&lt;Параметри!$G$59,Параметри!L$58,IF($R764&lt;Параметри!$G$60,Параметри!L$59,IF($R764&lt;Параметри!$G$61,Параметри!L$60,IF($R764&lt;Параметри!$G$62,Параметри!L$61,Параметри!L$62)))))</f>
        <v>4.7E-2</v>
      </c>
      <c r="V764" s="98">
        <f>IF(OR(SUM('Дані з ДІСО'!G764:I764)=0,Розрахунки!H764=0),"",Розрахунки!H764/SUM('Дані з ДІСО'!G764:I764))</f>
        <v>11.4</v>
      </c>
      <c r="W764" s="9">
        <v>2018</v>
      </c>
      <c r="X764" s="9">
        <v>13.5</v>
      </c>
      <c r="Y764" s="9">
        <v>12</v>
      </c>
      <c r="Z764" s="9" t="s">
        <v>4536</v>
      </c>
      <c r="AA764" s="99">
        <v>13</v>
      </c>
      <c r="AB764" s="9" t="str">
        <f>IF('Коефіцієнти АТО'!C764="Область","",'Коефіцієнти АТО'!D764)</f>
        <v>Миколаївська</v>
      </c>
      <c r="AC764" s="9"/>
    </row>
    <row r="765" spans="1:29" ht="15" customHeight="1">
      <c r="A765" s="9">
        <v>764</v>
      </c>
      <c r="B765" s="9" t="s">
        <v>3151</v>
      </c>
      <c r="C765" s="9" t="s">
        <v>3151</v>
      </c>
      <c r="D765" s="9" t="s">
        <v>3843</v>
      </c>
      <c r="E765" s="9" t="s">
        <v>29</v>
      </c>
      <c r="F765" s="9" t="s">
        <v>1601</v>
      </c>
      <c r="G765" s="9" t="s">
        <v>3865</v>
      </c>
      <c r="H765" s="9" t="s">
        <v>1600</v>
      </c>
      <c r="I765" s="9">
        <v>10258</v>
      </c>
      <c r="J765" s="9">
        <v>4172</v>
      </c>
      <c r="K765" s="9">
        <v>430.3</v>
      </c>
      <c r="L765" s="115">
        <f t="shared" si="33"/>
        <v>0.40670696042113474</v>
      </c>
      <c r="M765" s="96">
        <f>IF($B765="Область","",SUM('Дані з ДІСО'!J765:L765)/K765)</f>
        <v>2.7422728329072741</v>
      </c>
      <c r="N765" s="9" t="str">
        <f>IF($B765="Область","",VLOOKUP(100*J765/I765,Параметри!$B$39:$C$53,2,TRUE))</f>
        <v>9. 26-43</v>
      </c>
      <c r="O765" s="9" t="str">
        <f>IF($B765="Область","",VLOOKUP(M765,Параметри!$B$21:$C$35,2,TRUE))</f>
        <v>4. 2,1-3</v>
      </c>
      <c r="P765" s="9">
        <f t="shared" si="34"/>
        <v>9</v>
      </c>
      <c r="Q765" s="9">
        <f t="shared" si="35"/>
        <v>4</v>
      </c>
      <c r="R765" s="116">
        <v>16.5</v>
      </c>
      <c r="S765" s="117">
        <f>IF(C765="Область",Параметри!$K$47,IF(C765="Київ",Параметри!$K$48,IF(L765&lt;Параметри!$I$42,Параметри!$K$42,IF(L765&lt;Параметри!$I$43,Параметри!$K$43,IF(L765&lt;Параметри!$I$44,Параметри!$K$44,IF(L765&lt;Параметри!$I$45,Параметри!$K$45,Параметри!$K$46))))))</f>
        <v>0.43</v>
      </c>
      <c r="T765" s="97">
        <f>IF($B765="Область",Параметри!K$63,IF($R765&lt;Параметри!$G$59,Параметри!K$58,IF($R765&lt;Параметри!$G$60,Параметри!K$59,IF($R765&lt;Параметри!$G$61,Параметри!K$60,IF($R765&lt;Параметри!$G$62,Параметри!K$61,Параметри!K$62)))))</f>
        <v>1.7000000000000001E-2</v>
      </c>
      <c r="U765" s="97">
        <f>IF($B765="Область",Параметри!L$63,IF($R765&lt;Параметри!$G$59,Параметри!L$58,IF($R765&lt;Параметри!$G$60,Параметри!L$59,IF($R765&lt;Параметри!$G$61,Параметри!L$60,IF($R765&lt;Параметри!$G$62,Параметри!L$61,Параметри!L$62)))))</f>
        <v>4.7E-2</v>
      </c>
      <c r="V765" s="98">
        <f>IF(OR(SUM('Дані з ДІСО'!G765:I765)=0,Розрахунки!H765=0),"",Розрахунки!H765/SUM('Дані з ДІСО'!G765:I765))</f>
        <v>15.733333333333333</v>
      </c>
      <c r="W765" s="9">
        <v>2018</v>
      </c>
      <c r="X765" s="9">
        <v>16.5</v>
      </c>
      <c r="Y765" s="9">
        <v>16</v>
      </c>
      <c r="Z765" s="9" t="s">
        <v>4535</v>
      </c>
      <c r="AA765" s="99">
        <v>16.5</v>
      </c>
      <c r="AB765" s="9" t="str">
        <f>IF('Коефіцієнти АТО'!C765="Область","",'Коефіцієнти АТО'!D765)</f>
        <v>Миколаївська</v>
      </c>
      <c r="AC765" s="9"/>
    </row>
    <row r="766" spans="1:29" ht="15" customHeight="1">
      <c r="A766" s="9">
        <v>765</v>
      </c>
      <c r="B766" s="9" t="s">
        <v>3176</v>
      </c>
      <c r="C766" s="9" t="s">
        <v>3146</v>
      </c>
      <c r="D766" s="9" t="s">
        <v>3843</v>
      </c>
      <c r="E766" s="9" t="s">
        <v>78</v>
      </c>
      <c r="F766" s="9" t="s">
        <v>1603</v>
      </c>
      <c r="G766" s="9" t="s">
        <v>3866</v>
      </c>
      <c r="H766" s="9" t="s">
        <v>1602</v>
      </c>
      <c r="I766" s="9">
        <v>35420</v>
      </c>
      <c r="J766" s="9">
        <v>1370</v>
      </c>
      <c r="K766" s="9">
        <v>91.1</v>
      </c>
      <c r="L766" s="115">
        <f t="shared" si="33"/>
        <v>3.8678712591756072E-2</v>
      </c>
      <c r="M766" s="96">
        <f>IF($B766="Область","",SUM('Дані з ДІСО'!J766:L766)/K766)</f>
        <v>53.150384193194299</v>
      </c>
      <c r="N766" s="9" t="str">
        <f>IF($B766="Область","",VLOOKUP(100*J766/I766,Параметри!$B$39:$C$53,2,TRUE))</f>
        <v>15. 0-9</v>
      </c>
      <c r="O766" s="9" t="str">
        <f>IF($B766="Область","",VLOOKUP(M766,Параметри!$B$21:$C$35,2,TRUE))</f>
        <v>14. 44,9-93,7</v>
      </c>
      <c r="P766" s="9">
        <f t="shared" si="34"/>
        <v>15</v>
      </c>
      <c r="Q766" s="9">
        <f t="shared" si="35"/>
        <v>14</v>
      </c>
      <c r="R766" s="116">
        <v>25</v>
      </c>
      <c r="S766" s="117">
        <f>IF(C766="Область",Параметри!$K$47,IF(C766="Київ",Параметри!$K$48,IF(L766&lt;Параметри!$I$42,Параметри!$K$42,IF(L766&lt;Параметри!$I$43,Параметри!$K$43,IF(L766&lt;Параметри!$I$44,Параметри!$K$44,IF(L766&lt;Параметри!$I$45,Параметри!$K$45,Параметри!$K$46))))))</f>
        <v>0.23</v>
      </c>
      <c r="T766" s="97">
        <f>IF($B766="Область",Параметри!K$63,IF($R766&lt;Параметри!$G$59,Параметри!K$58,IF($R766&lt;Параметри!$G$60,Параметри!K$59,IF($R766&lt;Параметри!$G$61,Параметри!K$60,IF($R766&lt;Параметри!$G$62,Параметри!K$61,Параметри!K$62)))))</f>
        <v>0.125</v>
      </c>
      <c r="U766" s="97">
        <f>IF($B766="Область",Параметри!L$63,IF($R766&lt;Параметри!$G$59,Параметри!L$58,IF($R766&lt;Параметри!$G$60,Параметри!L$59,IF($R766&lt;Параметри!$G$61,Параметри!L$60,IF($R766&lt;Параметри!$G$62,Параметри!L$61,Параметри!L$62)))))</f>
        <v>4.7E-2</v>
      </c>
      <c r="V766" s="98">
        <f>IF(OR(SUM('Дані з ДІСО'!G766:I766)=0,Розрахунки!H766=0),"",Розрахунки!H766/SUM('Дані з ДІСО'!G766:I766))</f>
        <v>30.262499999999999</v>
      </c>
      <c r="W766" s="9" t="s">
        <v>3176</v>
      </c>
      <c r="X766" s="9">
        <v>27.5</v>
      </c>
      <c r="Y766" s="9">
        <v>24</v>
      </c>
      <c r="Z766" s="9" t="s">
        <v>4536</v>
      </c>
      <c r="AA766" s="99">
        <v>25</v>
      </c>
      <c r="AB766" s="9" t="str">
        <f>IF('Коефіцієнти АТО'!C766="Область","",'Коефіцієнти АТО'!D766)</f>
        <v>Миколаївська</v>
      </c>
      <c r="AC766" s="9"/>
    </row>
    <row r="767" spans="1:29" ht="15" customHeight="1">
      <c r="A767" s="9">
        <v>766</v>
      </c>
      <c r="B767" s="9" t="s">
        <v>3151</v>
      </c>
      <c r="C767" s="9" t="s">
        <v>3151</v>
      </c>
      <c r="D767" s="9" t="s">
        <v>3843</v>
      </c>
      <c r="E767" s="9" t="s">
        <v>29</v>
      </c>
      <c r="F767" s="9" t="s">
        <v>1605</v>
      </c>
      <c r="G767" s="9" t="s">
        <v>3867</v>
      </c>
      <c r="H767" s="9" t="s">
        <v>1604</v>
      </c>
      <c r="I767" s="9">
        <v>19059</v>
      </c>
      <c r="J767" s="9">
        <v>11695</v>
      </c>
      <c r="K767" s="9">
        <v>1259.5</v>
      </c>
      <c r="L767" s="115">
        <f t="shared" si="33"/>
        <v>0.61362086153523265</v>
      </c>
      <c r="M767" s="96">
        <f>IF($B767="Область","",SUM('Дані з ДІСО'!J767:L767)/K767)</f>
        <v>1.3465660976578007</v>
      </c>
      <c r="N767" s="9" t="str">
        <f>IF($B767="Область","",VLOOKUP(100*J767/I767,Параметри!$B$39:$C$53,2,TRUE))</f>
        <v>5. 58-63</v>
      </c>
      <c r="O767" s="9" t="str">
        <f>IF($B767="Область","",VLOOKUP(M767,Параметри!$B$21:$C$35,2,TRUE))</f>
        <v>2. 1-1,4</v>
      </c>
      <c r="P767" s="9">
        <f t="shared" si="34"/>
        <v>5</v>
      </c>
      <c r="Q767" s="9">
        <f t="shared" si="35"/>
        <v>2</v>
      </c>
      <c r="R767" s="116">
        <v>13.5</v>
      </c>
      <c r="S767" s="117">
        <f>IF(C767="Область",Параметри!$K$47,IF(C767="Київ",Параметри!$K$48,IF(L767&lt;Параметри!$I$42,Параметри!$K$42,IF(L767&lt;Параметри!$I$43,Параметри!$K$43,IF(L767&lt;Параметри!$I$44,Параметри!$K$44,IF(L767&lt;Параметри!$I$45,Параметри!$K$45,Параметри!$K$46))))))</f>
        <v>0.48</v>
      </c>
      <c r="T767" s="97">
        <f>IF($B767="Область",Параметри!K$63,IF($R767&lt;Параметри!$G$59,Параметри!K$58,IF($R767&lt;Параметри!$G$60,Параметри!K$59,IF($R767&lt;Параметри!$G$61,Параметри!K$60,IF($R767&lt;Параметри!$G$62,Параметри!K$61,Параметри!K$62)))))</f>
        <v>1.7000000000000001E-2</v>
      </c>
      <c r="U767" s="97">
        <f>IF($B767="Область",Параметри!L$63,IF($R767&lt;Параметри!$G$59,Параметри!L$58,IF($R767&lt;Параметри!$G$60,Параметри!L$59,IF($R767&lt;Параметри!$G$61,Параметри!L$60,IF($R767&lt;Параметри!$G$62,Параметри!L$61,Параметри!L$62)))))</f>
        <v>4.7E-2</v>
      </c>
      <c r="V767" s="98">
        <f>IF(OR(SUM('Дані з ДІСО'!G767:I767)=0,Розрахунки!H767=0),"",Розрахунки!H767/SUM('Дані з ДІСО'!G767:I767))</f>
        <v>11.45945945945946</v>
      </c>
      <c r="W767" s="9">
        <v>2020</v>
      </c>
      <c r="X767" s="9">
        <v>13.5</v>
      </c>
      <c r="Y767" s="9">
        <v>13</v>
      </c>
      <c r="Z767" s="9" t="s">
        <v>4535</v>
      </c>
      <c r="AA767" s="99">
        <v>13.5</v>
      </c>
      <c r="AB767" s="9" t="str">
        <f>IF('Коефіцієнти АТО'!C767="Область","",'Коефіцієнти АТО'!D767)</f>
        <v>Миколаївська</v>
      </c>
      <c r="AC767" s="9"/>
    </row>
    <row r="768" spans="1:29" ht="15" customHeight="1">
      <c r="A768" s="9">
        <v>767</v>
      </c>
      <c r="B768" s="9" t="s">
        <v>3145</v>
      </c>
      <c r="C768" s="9" t="s">
        <v>3146</v>
      </c>
      <c r="D768" s="9" t="s">
        <v>3843</v>
      </c>
      <c r="E768" s="9" t="s">
        <v>21</v>
      </c>
      <c r="F768" s="9" t="s">
        <v>1607</v>
      </c>
      <c r="G768" s="9" t="s">
        <v>3868</v>
      </c>
      <c r="H768" s="9" t="s">
        <v>1606</v>
      </c>
      <c r="I768" s="9">
        <v>18365</v>
      </c>
      <c r="J768" s="9">
        <v>3362</v>
      </c>
      <c r="K768" s="9">
        <v>449.3</v>
      </c>
      <c r="L768" s="115">
        <f t="shared" si="33"/>
        <v>0.18306561393955895</v>
      </c>
      <c r="M768" s="96">
        <f>IF($B768="Область","",SUM('Дані з ДІСО'!J768:L768)/K768)</f>
        <v>4.4279991097262403</v>
      </c>
      <c r="N768" s="9" t="str">
        <f>IF($B768="Область","",VLOOKUP(100*J768/I768,Параметри!$B$39:$C$53,2,TRUE))</f>
        <v>13. 12-19</v>
      </c>
      <c r="O768" s="9" t="str">
        <f>IF($B768="Область","",VLOOKUP(M768,Параметри!$B$21:$C$35,2,TRUE))</f>
        <v>7. 4,1-4,5</v>
      </c>
      <c r="P768" s="9">
        <f t="shared" si="34"/>
        <v>13</v>
      </c>
      <c r="Q768" s="9">
        <f t="shared" si="35"/>
        <v>7</v>
      </c>
      <c r="R768" s="116">
        <v>20</v>
      </c>
      <c r="S768" s="117">
        <f>IF(C768="Область",Параметри!$K$47,IF(C768="Київ",Параметри!$K$48,IF(L768&lt;Параметри!$I$42,Параметри!$K$42,IF(L768&lt;Параметри!$I$43,Параметри!$K$43,IF(L768&lt;Параметри!$I$44,Параметри!$K$44,IF(L768&lt;Параметри!$I$45,Параметри!$K$45,Параметри!$K$46))))))</f>
        <v>0.23</v>
      </c>
      <c r="T768" s="97">
        <f>IF($B768="Область",Параметри!K$63,IF($R768&lt;Параметри!$G$59,Параметри!K$58,IF($R768&lt;Параметри!$G$60,Параметри!K$59,IF($R768&lt;Параметри!$G$61,Параметри!K$60,IF($R768&lt;Параметри!$G$62,Параметри!K$61,Параметри!K$62)))))</f>
        <v>7.4999999999999997E-2</v>
      </c>
      <c r="U768" s="97">
        <f>IF($B768="Область",Параметри!L$63,IF($R768&lt;Параметри!$G$59,Параметри!L$58,IF($R768&lt;Параметри!$G$60,Параметри!L$59,IF($R768&lt;Параметри!$G$61,Параметри!L$60,IF($R768&lt;Параметри!$G$62,Параметри!L$61,Параметри!L$62)))))</f>
        <v>4.7E-2</v>
      </c>
      <c r="V768" s="98">
        <f>IF(OR(SUM('Дані з ДІСО'!G768:I768)=0,Розрахунки!H768=0),"",Розрахунки!H768/SUM('Дані з ДІСО'!G768:I768))</f>
        <v>16.718487394957982</v>
      </c>
      <c r="W768" s="9">
        <v>2020</v>
      </c>
      <c r="X768" s="9">
        <v>20</v>
      </c>
      <c r="Y768" s="9">
        <v>19</v>
      </c>
      <c r="Z768" s="9" t="s">
        <v>4535</v>
      </c>
      <c r="AA768" s="99">
        <v>20</v>
      </c>
      <c r="AB768" s="9" t="str">
        <f>IF('Коефіцієнти АТО'!C768="Область","",'Коефіцієнти АТО'!D768)</f>
        <v>Миколаївська</v>
      </c>
      <c r="AC768" s="9"/>
    </row>
    <row r="769" spans="1:29" ht="15" customHeight="1">
      <c r="A769" s="9">
        <v>768</v>
      </c>
      <c r="B769" s="9" t="s">
        <v>3145</v>
      </c>
      <c r="C769" s="9" t="s">
        <v>3146</v>
      </c>
      <c r="D769" s="9" t="s">
        <v>3843</v>
      </c>
      <c r="E769" s="9" t="s">
        <v>21</v>
      </c>
      <c r="F769" s="9" t="s">
        <v>1609</v>
      </c>
      <c r="G769" s="9" t="s">
        <v>3869</v>
      </c>
      <c r="H769" s="9" t="s">
        <v>1608</v>
      </c>
      <c r="I769" s="9">
        <v>23199</v>
      </c>
      <c r="J769" s="9">
        <v>10892</v>
      </c>
      <c r="K769" s="9">
        <v>636.4</v>
      </c>
      <c r="L769" s="115">
        <f t="shared" si="33"/>
        <v>0.4695029958187853</v>
      </c>
      <c r="M769" s="96">
        <f>IF($B769="Область","",SUM('Дані з ДІСО'!J769:L769)/K769)</f>
        <v>2.843337523570082</v>
      </c>
      <c r="N769" s="9" t="str">
        <f>IF($B769="Область","",VLOOKUP(100*J769/I769,Параметри!$B$39:$C$53,2,TRUE))</f>
        <v>8. 43-49</v>
      </c>
      <c r="O769" s="9" t="str">
        <f>IF($B769="Область","",VLOOKUP(M769,Параметри!$B$21:$C$35,2,TRUE))</f>
        <v>4. 2,1-3</v>
      </c>
      <c r="P769" s="9">
        <f t="shared" si="34"/>
        <v>8</v>
      </c>
      <c r="Q769" s="9">
        <f t="shared" si="35"/>
        <v>4</v>
      </c>
      <c r="R769" s="116">
        <v>17</v>
      </c>
      <c r="S769" s="117">
        <f>IF(C769="Область",Параметри!$K$47,IF(C769="Київ",Параметри!$K$48,IF(L769&lt;Параметри!$I$42,Параметри!$K$42,IF(L769&lt;Параметри!$I$43,Параметри!$K$43,IF(L769&lt;Параметри!$I$44,Параметри!$K$44,IF(L769&lt;Параметри!$I$45,Параметри!$K$45,Параметри!$K$46))))))</f>
        <v>0.43</v>
      </c>
      <c r="T769" s="97">
        <f>IF($B769="Область",Параметри!K$63,IF($R769&lt;Параметри!$G$59,Параметри!K$58,IF($R769&lt;Параметри!$G$60,Параметри!K$59,IF($R769&lt;Параметри!$G$61,Параметри!K$60,IF($R769&lt;Параметри!$G$62,Параметри!K$61,Параметри!K$62)))))</f>
        <v>1.7000000000000001E-2</v>
      </c>
      <c r="U769" s="97">
        <f>IF($B769="Область",Параметри!L$63,IF($R769&lt;Параметри!$G$59,Параметри!L$58,IF($R769&lt;Параметри!$G$60,Параметри!L$59,IF($R769&lt;Параметри!$G$61,Параметри!L$60,IF($R769&lt;Параметри!$G$62,Параметри!L$61,Параметри!L$62)))))</f>
        <v>4.7E-2</v>
      </c>
      <c r="V769" s="98">
        <f>IF(OR(SUM('Дані з ДІСО'!G769:I769)=0,Розрахунки!H769=0),"",Розрахунки!H769/SUM('Дані з ДІСО'!G769:I769))</f>
        <v>21.801204819277107</v>
      </c>
      <c r="W769" s="9">
        <v>2020</v>
      </c>
      <c r="X769" s="9">
        <v>17</v>
      </c>
      <c r="Y769" s="9">
        <v>16.5</v>
      </c>
      <c r="Z769" s="9" t="s">
        <v>4535</v>
      </c>
      <c r="AA769" s="99">
        <v>17</v>
      </c>
      <c r="AB769" s="9" t="str">
        <f>IF('Коефіцієнти АТО'!C769="Область","",'Коефіцієнти АТО'!D769)</f>
        <v>Миколаївська</v>
      </c>
      <c r="AC769" s="9"/>
    </row>
    <row r="770" spans="1:29" ht="15" customHeight="1">
      <c r="A770" s="9">
        <v>769</v>
      </c>
      <c r="B770" s="9" t="s">
        <v>3148</v>
      </c>
      <c r="C770" s="9" t="s">
        <v>3148</v>
      </c>
      <c r="D770" s="9" t="s">
        <v>3843</v>
      </c>
      <c r="E770" s="9" t="s">
        <v>24</v>
      </c>
      <c r="F770" s="9" t="s">
        <v>1611</v>
      </c>
      <c r="G770" s="9" t="s">
        <v>3870</v>
      </c>
      <c r="H770" s="9" t="s">
        <v>1610</v>
      </c>
      <c r="I770" s="9">
        <v>5527</v>
      </c>
      <c r="J770" s="9">
        <v>5527</v>
      </c>
      <c r="K770" s="9">
        <v>367.1</v>
      </c>
      <c r="L770" s="115">
        <f t="shared" ref="L770:L833" si="36">IF($B770="Область","",J770/I770)</f>
        <v>1</v>
      </c>
      <c r="M770" s="96">
        <f>IF($B770="Область","",SUM('Дані з ДІСО'!J770:L770)/K770)</f>
        <v>1.3266140016344319</v>
      </c>
      <c r="N770" s="9" t="str">
        <f>IF($B770="Область","",VLOOKUP(100*J770/I770,Параметри!$B$39:$C$53,2,TRUE))</f>
        <v>1. 100%</v>
      </c>
      <c r="O770" s="9" t="str">
        <f>IF($B770="Область","",VLOOKUP(M770,Параметри!$B$21:$C$35,2,TRUE))</f>
        <v>2. 1-1,4</v>
      </c>
      <c r="P770" s="9">
        <f t="shared" ref="P770:P833" si="37">IF($B770="Область","",IF(MID(N770,2,1)=".",MID(N770,1,1),MID(N770,1,2))*1)</f>
        <v>1</v>
      </c>
      <c r="Q770" s="9">
        <f t="shared" ref="Q770:Q833" si="38">IF($B770="Область","",IF(MID(O770,2,1)=".",MID(O770,1,1),MID(O770,1,2))*1)</f>
        <v>2</v>
      </c>
      <c r="R770" s="116">
        <v>11.5</v>
      </c>
      <c r="S770" s="117">
        <f>IF(C770="Область",Параметри!$K$47,IF(C770="Київ",Параметри!$K$48,IF(L770&lt;Параметри!$I$42,Параметри!$K$42,IF(L770&lt;Параметри!$I$43,Параметри!$K$43,IF(L770&lt;Параметри!$I$44,Параметри!$K$44,IF(L770&lt;Параметри!$I$45,Параметри!$K$45,Параметри!$K$46))))))</f>
        <v>0.53</v>
      </c>
      <c r="T770" s="97">
        <f>IF($B770="Область",Параметри!K$63,IF($R770&lt;Параметри!$G$59,Параметри!K$58,IF($R770&lt;Параметри!$G$60,Параметри!K$59,IF($R770&lt;Параметри!$G$61,Параметри!K$60,IF($R770&lt;Параметри!$G$62,Параметри!K$61,Параметри!K$62)))))</f>
        <v>1.7000000000000001E-2</v>
      </c>
      <c r="U770" s="97">
        <f>IF($B770="Область",Параметри!L$63,IF($R770&lt;Параметри!$G$59,Параметри!L$58,IF($R770&lt;Параметри!$G$60,Параметри!L$59,IF($R770&lt;Параметри!$G$61,Параметри!L$60,IF($R770&lt;Параметри!$G$62,Параметри!L$61,Параметри!L$62)))))</f>
        <v>4.7E-2</v>
      </c>
      <c r="V770" s="98">
        <f>IF(OR(SUM('Дані з ДІСО'!G770:I770)=0,Розрахунки!H770=0),"",Розрахунки!H770/SUM('Дані з ДІСО'!G770:I770))</f>
        <v>10.361702127659575</v>
      </c>
      <c r="W770" s="9">
        <v>2020</v>
      </c>
      <c r="X770" s="9">
        <v>11.5</v>
      </c>
      <c r="Y770" s="9">
        <v>11</v>
      </c>
      <c r="Z770" s="9" t="s">
        <v>4535</v>
      </c>
      <c r="AA770" s="99">
        <v>11.5</v>
      </c>
      <c r="AB770" s="9" t="str">
        <f>IF('Коефіцієнти АТО'!C770="Область","",'Коефіцієнти АТО'!D770)</f>
        <v>Миколаївська</v>
      </c>
      <c r="AC770" s="9"/>
    </row>
    <row r="771" spans="1:29" ht="15" customHeight="1">
      <c r="A771" s="9">
        <v>770</v>
      </c>
      <c r="B771" s="9" t="s">
        <v>3148</v>
      </c>
      <c r="C771" s="9" t="s">
        <v>3148</v>
      </c>
      <c r="D771" s="9" t="s">
        <v>3843</v>
      </c>
      <c r="E771" s="9" t="s">
        <v>24</v>
      </c>
      <c r="F771" s="9" t="s">
        <v>1613</v>
      </c>
      <c r="G771" s="9" t="s">
        <v>3260</v>
      </c>
      <c r="H771" s="9" t="s">
        <v>1612</v>
      </c>
      <c r="I771" s="9">
        <v>7272</v>
      </c>
      <c r="J771" s="9">
        <v>7272</v>
      </c>
      <c r="K771" s="9">
        <v>298.10000000000002</v>
      </c>
      <c r="L771" s="115">
        <f t="shared" si="36"/>
        <v>1</v>
      </c>
      <c r="M771" s="96">
        <f>IF($B771="Область","",SUM('Дані з ДІСО'!J771:L771)/K771)</f>
        <v>2.1234485072123448</v>
      </c>
      <c r="N771" s="9" t="str">
        <f>IF($B771="Область","",VLOOKUP(100*J771/I771,Параметри!$B$39:$C$53,2,TRUE))</f>
        <v>1. 100%</v>
      </c>
      <c r="O771" s="9" t="str">
        <f>IF($B771="Область","",VLOOKUP(M771,Параметри!$B$21:$C$35,2,TRUE))</f>
        <v>4. 2,1-3</v>
      </c>
      <c r="P771" s="9">
        <f t="shared" si="37"/>
        <v>1</v>
      </c>
      <c r="Q771" s="9">
        <f t="shared" si="38"/>
        <v>4</v>
      </c>
      <c r="R771" s="116">
        <v>13</v>
      </c>
      <c r="S771" s="117">
        <f>IF(C771="Область",Параметри!$K$47,IF(C771="Київ",Параметри!$K$48,IF(L771&lt;Параметри!$I$42,Параметри!$K$42,IF(L771&lt;Параметри!$I$43,Параметри!$K$43,IF(L771&lt;Параметри!$I$44,Параметри!$K$44,IF(L771&lt;Параметри!$I$45,Параметри!$K$45,Параметри!$K$46))))))</f>
        <v>0.53</v>
      </c>
      <c r="T771" s="97">
        <f>IF($B771="Область",Параметри!K$63,IF($R771&lt;Параметри!$G$59,Параметри!K$58,IF($R771&lt;Параметри!$G$60,Параметри!K$59,IF($R771&lt;Параметри!$G$61,Параметри!K$60,IF($R771&lt;Параметри!$G$62,Параметри!K$61,Параметри!K$62)))))</f>
        <v>1.7000000000000001E-2</v>
      </c>
      <c r="U771" s="97">
        <f>IF($B771="Область",Параметри!L$63,IF($R771&lt;Параметри!$G$59,Параметри!L$58,IF($R771&lt;Параметри!$G$60,Параметри!L$59,IF($R771&lt;Параметри!$G$61,Параметри!L$60,IF($R771&lt;Параметри!$G$62,Параметри!L$61,Параметри!L$62)))))</f>
        <v>4.7E-2</v>
      </c>
      <c r="V771" s="98">
        <f>IF(OR(SUM('Дані з ДІСО'!G771:I771)=0,Розрахунки!H771=0),"",Розрахунки!H771/SUM('Дані з ДІСО'!G771:I771))</f>
        <v>15.439024390243903</v>
      </c>
      <c r="W771" s="9">
        <v>2020</v>
      </c>
      <c r="X771" s="9">
        <v>13</v>
      </c>
      <c r="Y771" s="9">
        <v>12</v>
      </c>
      <c r="Z771" s="9" t="s">
        <v>4535</v>
      </c>
      <c r="AA771" s="99">
        <v>13</v>
      </c>
      <c r="AB771" s="9" t="str">
        <f>IF('Коефіцієнти АТО'!C771="Область","",'Коефіцієнти АТО'!D771)</f>
        <v>Миколаївська</v>
      </c>
      <c r="AC771" s="9"/>
    </row>
    <row r="772" spans="1:29" ht="15" customHeight="1">
      <c r="A772" s="9">
        <v>771</v>
      </c>
      <c r="B772" s="9" t="s">
        <v>3148</v>
      </c>
      <c r="C772" s="9" t="s">
        <v>3148</v>
      </c>
      <c r="D772" s="9" t="s">
        <v>3843</v>
      </c>
      <c r="E772" s="9" t="s">
        <v>24</v>
      </c>
      <c r="F772" s="9" t="s">
        <v>1615</v>
      </c>
      <c r="G772" s="9" t="s">
        <v>3871</v>
      </c>
      <c r="H772" s="9" t="s">
        <v>1614</v>
      </c>
      <c r="I772" s="9">
        <v>8243</v>
      </c>
      <c r="J772" s="9">
        <v>8243</v>
      </c>
      <c r="K772" s="9">
        <v>395.1</v>
      </c>
      <c r="L772" s="115">
        <f t="shared" si="36"/>
        <v>1</v>
      </c>
      <c r="M772" s="96">
        <f>IF($B772="Область","",SUM('Дані з ДІСО'!J772:L772)/K772)</f>
        <v>1.9893697798025816</v>
      </c>
      <c r="N772" s="9" t="str">
        <f>IF($B772="Область","",VLOOKUP(100*J772/I772,Параметри!$B$39:$C$53,2,TRUE))</f>
        <v>1. 100%</v>
      </c>
      <c r="O772" s="9" t="str">
        <f>IF($B772="Область","",VLOOKUP(M772,Параметри!$B$21:$C$35,2,TRUE))</f>
        <v>3. 1,4-2,1</v>
      </c>
      <c r="P772" s="9">
        <f t="shared" si="37"/>
        <v>1</v>
      </c>
      <c r="Q772" s="9">
        <f t="shared" si="38"/>
        <v>3</v>
      </c>
      <c r="R772" s="116">
        <v>12.5</v>
      </c>
      <c r="S772" s="117">
        <f>IF(C772="Область",Параметри!$K$47,IF(C772="Київ",Параметри!$K$48,IF(L772&lt;Параметри!$I$42,Параметри!$K$42,IF(L772&lt;Параметри!$I$43,Параметри!$K$43,IF(L772&lt;Параметри!$I$44,Параметри!$K$44,IF(L772&lt;Параметри!$I$45,Параметри!$K$45,Параметри!$K$46))))))</f>
        <v>0.53</v>
      </c>
      <c r="T772" s="97">
        <f>IF($B772="Область",Параметри!K$63,IF($R772&lt;Параметри!$G$59,Параметри!K$58,IF($R772&lt;Параметри!$G$60,Параметри!K$59,IF($R772&lt;Параметри!$G$61,Параметри!K$60,IF($R772&lt;Параметри!$G$62,Параметри!K$61,Параметри!K$62)))))</f>
        <v>1.7000000000000001E-2</v>
      </c>
      <c r="U772" s="97">
        <f>IF($B772="Область",Параметри!L$63,IF($R772&lt;Параметри!$G$59,Параметри!L$58,IF($R772&lt;Параметри!$G$60,Параметри!L$59,IF($R772&lt;Параметри!$G$61,Параметри!L$60,IF($R772&lt;Параметри!$G$62,Параметри!L$61,Параметри!L$62)))))</f>
        <v>4.7E-2</v>
      </c>
      <c r="V772" s="98">
        <f>IF(OR(SUM('Дані з ДІСО'!G772:I772)=0,Розрахунки!H772=0),"",Розрахунки!H772/SUM('Дані з ДІСО'!G772:I772))</f>
        <v>14.035714285714286</v>
      </c>
      <c r="W772" s="9">
        <v>2020</v>
      </c>
      <c r="X772" s="9">
        <v>12.5</v>
      </c>
      <c r="Y772" s="9">
        <v>13.5</v>
      </c>
      <c r="Z772" s="9" t="s">
        <v>4535</v>
      </c>
      <c r="AA772" s="99">
        <v>12.5</v>
      </c>
      <c r="AB772" s="9" t="str">
        <f>IF('Коефіцієнти АТО'!C772="Область","",'Коефіцієнти АТО'!D772)</f>
        <v>Миколаївська</v>
      </c>
      <c r="AC772" s="9"/>
    </row>
    <row r="773" spans="1:29" ht="15" customHeight="1">
      <c r="A773" s="9">
        <v>772</v>
      </c>
      <c r="B773" s="9" t="s">
        <v>3148</v>
      </c>
      <c r="C773" s="9" t="s">
        <v>3148</v>
      </c>
      <c r="D773" s="9" t="s">
        <v>3843</v>
      </c>
      <c r="E773" s="9" t="s">
        <v>24</v>
      </c>
      <c r="F773" s="9" t="s">
        <v>1617</v>
      </c>
      <c r="G773" s="9" t="s">
        <v>3872</v>
      </c>
      <c r="H773" s="9" t="s">
        <v>1616</v>
      </c>
      <c r="I773" s="9">
        <v>4947</v>
      </c>
      <c r="J773" s="9">
        <v>4947</v>
      </c>
      <c r="K773" s="9">
        <v>422.9</v>
      </c>
      <c r="L773" s="115">
        <f t="shared" si="36"/>
        <v>1</v>
      </c>
      <c r="M773" s="96">
        <f>IF($B773="Область","",SUM('Дані з ДІСО'!J773:L773)/K773)</f>
        <v>1.2437928588318752</v>
      </c>
      <c r="N773" s="9" t="str">
        <f>IF($B773="Область","",VLOOKUP(100*J773/I773,Параметри!$B$39:$C$53,2,TRUE))</f>
        <v>1. 100%</v>
      </c>
      <c r="O773" s="9" t="str">
        <f>IF($B773="Область","",VLOOKUP(M773,Параметри!$B$21:$C$35,2,TRUE))</f>
        <v>2. 1-1,4</v>
      </c>
      <c r="P773" s="9">
        <f t="shared" si="37"/>
        <v>1</v>
      </c>
      <c r="Q773" s="9">
        <f t="shared" si="38"/>
        <v>2</v>
      </c>
      <c r="R773" s="116">
        <v>11</v>
      </c>
      <c r="S773" s="117">
        <f>IF(C773="Область",Параметри!$K$47,IF(C773="Київ",Параметри!$K$48,IF(L773&lt;Параметри!$I$42,Параметри!$K$42,IF(L773&lt;Параметри!$I$43,Параметри!$K$43,IF(L773&lt;Параметри!$I$44,Параметри!$K$44,IF(L773&lt;Параметри!$I$45,Параметри!$K$45,Параметри!$K$46))))))</f>
        <v>0.53</v>
      </c>
      <c r="T773" s="97">
        <f>IF($B773="Область",Параметри!K$63,IF($R773&lt;Параметри!$G$59,Параметри!K$58,IF($R773&lt;Параметри!$G$60,Параметри!K$59,IF($R773&lt;Параметри!$G$61,Параметри!K$60,IF($R773&lt;Параметри!$G$62,Параметри!K$61,Параметри!K$62)))))</f>
        <v>1.7000000000000001E-2</v>
      </c>
      <c r="U773" s="97">
        <f>IF($B773="Область",Параметри!L$63,IF($R773&lt;Параметри!$G$59,Параметри!L$58,IF($R773&lt;Параметри!$G$60,Параметри!L$59,IF($R773&lt;Параметри!$G$61,Параметри!L$60,IF($R773&lt;Параметри!$G$62,Параметри!L$61,Параметри!L$62)))))</f>
        <v>4.7E-2</v>
      </c>
      <c r="V773" s="98">
        <f>IF(OR(SUM('Дані з ДІСО'!G773:I773)=0,Розрахунки!H773=0),"",Розрахунки!H773/SUM('Дані з ДІСО'!G773:I773))</f>
        <v>10.313725490196079</v>
      </c>
      <c r="W773" s="9">
        <v>2020</v>
      </c>
      <c r="X773" s="9">
        <v>11.5</v>
      </c>
      <c r="Y773" s="9">
        <v>10</v>
      </c>
      <c r="Z773" s="9" t="s">
        <v>4536</v>
      </c>
      <c r="AA773" s="99">
        <v>11</v>
      </c>
      <c r="AB773" s="9" t="str">
        <f>IF('Коефіцієнти АТО'!C773="Область","",'Коефіцієнти АТО'!D773)</f>
        <v>Миколаївська</v>
      </c>
      <c r="AC773" s="9"/>
    </row>
    <row r="774" spans="1:29" ht="15" customHeight="1">
      <c r="A774" s="9">
        <v>773</v>
      </c>
      <c r="B774" s="9" t="s">
        <v>3148</v>
      </c>
      <c r="C774" s="9" t="s">
        <v>3148</v>
      </c>
      <c r="D774" s="9" t="s">
        <v>3843</v>
      </c>
      <c r="E774" s="9" t="s">
        <v>24</v>
      </c>
      <c r="F774" s="9" t="s">
        <v>1619</v>
      </c>
      <c r="G774" s="9" t="s">
        <v>3292</v>
      </c>
      <c r="H774" s="9" t="s">
        <v>1618</v>
      </c>
      <c r="I774" s="9">
        <v>5650</v>
      </c>
      <c r="J774" s="9">
        <v>5650</v>
      </c>
      <c r="K774" s="9">
        <v>426.5</v>
      </c>
      <c r="L774" s="115">
        <f t="shared" si="36"/>
        <v>1</v>
      </c>
      <c r="M774" s="96">
        <f>IF($B774="Область","",SUM('Дані з ДІСО'!J774:L774)/K774)</f>
        <v>1.1922626025791325</v>
      </c>
      <c r="N774" s="9" t="str">
        <f>IF($B774="Область","",VLOOKUP(100*J774/I774,Параметри!$B$39:$C$53,2,TRUE))</f>
        <v>1. 100%</v>
      </c>
      <c r="O774" s="9" t="str">
        <f>IF($B774="Область","",VLOOKUP(M774,Параметри!$B$21:$C$35,2,TRUE))</f>
        <v>2. 1-1,4</v>
      </c>
      <c r="P774" s="9">
        <f t="shared" si="37"/>
        <v>1</v>
      </c>
      <c r="Q774" s="9">
        <f t="shared" si="38"/>
        <v>2</v>
      </c>
      <c r="R774" s="116">
        <v>11</v>
      </c>
      <c r="S774" s="117">
        <f>IF(C774="Область",Параметри!$K$47,IF(C774="Київ",Параметри!$K$48,IF(L774&lt;Параметри!$I$42,Параметри!$K$42,IF(L774&lt;Параметри!$I$43,Параметри!$K$43,IF(L774&lt;Параметри!$I$44,Параметри!$K$44,IF(L774&lt;Параметри!$I$45,Параметри!$K$45,Параметри!$K$46))))))</f>
        <v>0.53</v>
      </c>
      <c r="T774" s="97">
        <f>IF($B774="Область",Параметри!K$63,IF($R774&lt;Параметри!$G$59,Параметри!K$58,IF($R774&lt;Параметри!$G$60,Параметри!K$59,IF($R774&lt;Параметри!$G$61,Параметри!K$60,IF($R774&lt;Параметри!$G$62,Параметри!K$61,Параметри!K$62)))))</f>
        <v>1.7000000000000001E-2</v>
      </c>
      <c r="U774" s="97">
        <f>IF($B774="Область",Параметри!L$63,IF($R774&lt;Параметри!$G$59,Параметри!L$58,IF($R774&lt;Параметри!$G$60,Параметри!L$59,IF($R774&lt;Параметри!$G$61,Параметри!L$60,IF($R774&lt;Параметри!$G$62,Параметри!L$61,Параметри!L$62)))))</f>
        <v>4.7E-2</v>
      </c>
      <c r="V774" s="98">
        <f>IF(OR(SUM('Дані з ДІСО'!G774:I774)=0,Розрахунки!H774=0),"",Розрахунки!H774/SUM('Дані з ДІСО'!G774:I774))</f>
        <v>8.7672413793103452</v>
      </c>
      <c r="W774" s="9">
        <v>2020</v>
      </c>
      <c r="X774" s="9">
        <v>11.5</v>
      </c>
      <c r="Y774" s="9">
        <v>10</v>
      </c>
      <c r="Z774" s="9" t="s">
        <v>4536</v>
      </c>
      <c r="AA774" s="99">
        <v>11</v>
      </c>
      <c r="AB774" s="9" t="str">
        <f>IF('Коефіцієнти АТО'!C774="Область","",'Коефіцієнти АТО'!D774)</f>
        <v>Миколаївська</v>
      </c>
      <c r="AC774" s="9"/>
    </row>
    <row r="775" spans="1:29" ht="15" customHeight="1">
      <c r="A775" s="9">
        <v>774</v>
      </c>
      <c r="B775" s="9" t="s">
        <v>3148</v>
      </c>
      <c r="C775" s="9" t="s">
        <v>3148</v>
      </c>
      <c r="D775" s="9" t="s">
        <v>3843</v>
      </c>
      <c r="E775" s="9" t="s">
        <v>24</v>
      </c>
      <c r="F775" s="9" t="s">
        <v>1621</v>
      </c>
      <c r="G775" s="9" t="s">
        <v>3873</v>
      </c>
      <c r="H775" s="9" t="s">
        <v>1620</v>
      </c>
      <c r="I775" s="9">
        <v>4819</v>
      </c>
      <c r="J775" s="9">
        <v>4819</v>
      </c>
      <c r="K775" s="9">
        <v>372</v>
      </c>
      <c r="L775" s="115">
        <f t="shared" si="36"/>
        <v>1</v>
      </c>
      <c r="M775" s="96">
        <f>IF($B775="Область","",SUM('Дані з ДІСО'!J775:L775)/K775)</f>
        <v>0.94086021505376349</v>
      </c>
      <c r="N775" s="9" t="str">
        <f>IF($B775="Область","",VLOOKUP(100*J775/I775,Параметри!$B$39:$C$53,2,TRUE))</f>
        <v>1. 100%</v>
      </c>
      <c r="O775" s="9" t="str">
        <f>IF($B775="Область","",VLOOKUP(M775,Параметри!$B$21:$C$35,2,TRUE))</f>
        <v>1. 0-1</v>
      </c>
      <c r="P775" s="9">
        <f t="shared" si="37"/>
        <v>1</v>
      </c>
      <c r="Q775" s="9">
        <f t="shared" si="38"/>
        <v>1</v>
      </c>
      <c r="R775" s="116">
        <v>11</v>
      </c>
      <c r="S775" s="117">
        <f>IF(C775="Область",Параметри!$K$47,IF(C775="Київ",Параметри!$K$48,IF(L775&lt;Параметри!$I$42,Параметри!$K$42,IF(L775&lt;Параметри!$I$43,Параметри!$K$43,IF(L775&lt;Параметри!$I$44,Параметри!$K$44,IF(L775&lt;Параметри!$I$45,Параметри!$K$45,Параметри!$K$46))))))</f>
        <v>0.53</v>
      </c>
      <c r="T775" s="97">
        <f>IF($B775="Область",Параметри!K$63,IF($R775&lt;Параметри!$G$59,Параметри!K$58,IF($R775&lt;Параметри!$G$60,Параметри!K$59,IF($R775&lt;Параметри!$G$61,Параметри!K$60,IF($R775&lt;Параметри!$G$62,Параметри!K$61,Параметри!K$62)))))</f>
        <v>1.7000000000000001E-2</v>
      </c>
      <c r="U775" s="97">
        <f>IF($B775="Область",Параметри!L$63,IF($R775&lt;Параметри!$G$59,Параметри!L$58,IF($R775&lt;Параметри!$G$60,Параметри!L$59,IF($R775&lt;Параметри!$G$61,Параметри!L$60,IF($R775&lt;Параметри!$G$62,Параметри!L$61,Параметри!L$62)))))</f>
        <v>4.7E-2</v>
      </c>
      <c r="V775" s="98">
        <f>IF(OR(SUM('Дані з ДІСО'!G775:I775)=0,Розрахунки!H775=0),"",Розрахунки!H775/SUM('Дані з ДІСО'!G775:I775))</f>
        <v>8.75</v>
      </c>
      <c r="W775" s="9">
        <v>2020</v>
      </c>
      <c r="X775" s="9">
        <v>10</v>
      </c>
      <c r="Y775" s="9">
        <v>12</v>
      </c>
      <c r="Z775" s="9" t="s">
        <v>4536</v>
      </c>
      <c r="AA775" s="99">
        <v>11</v>
      </c>
      <c r="AB775" s="9" t="str">
        <f>IF('Коефіцієнти АТО'!C775="Область","",'Коефіцієнти АТО'!D775)</f>
        <v>Миколаївська</v>
      </c>
      <c r="AC775" s="9"/>
    </row>
    <row r="776" spans="1:29" ht="15" customHeight="1">
      <c r="A776" s="9">
        <v>775</v>
      </c>
      <c r="B776" s="9" t="s">
        <v>3148</v>
      </c>
      <c r="C776" s="9" t="s">
        <v>3148</v>
      </c>
      <c r="D776" s="9" t="s">
        <v>3843</v>
      </c>
      <c r="E776" s="9" t="s">
        <v>24</v>
      </c>
      <c r="F776" s="9" t="s">
        <v>1623</v>
      </c>
      <c r="G776" s="9" t="s">
        <v>3874</v>
      </c>
      <c r="H776" s="9" t="s">
        <v>1622</v>
      </c>
      <c r="I776" s="9">
        <v>7174</v>
      </c>
      <c r="J776" s="9">
        <v>7174</v>
      </c>
      <c r="K776" s="9">
        <v>129.19999999999999</v>
      </c>
      <c r="L776" s="115">
        <f t="shared" si="36"/>
        <v>1</v>
      </c>
      <c r="M776" s="96">
        <f>IF($B776="Область","",SUM('Дані з ДІСО'!J776:L776)/K776)</f>
        <v>4.98452012383901</v>
      </c>
      <c r="N776" s="9" t="str">
        <f>IF($B776="Область","",VLOOKUP(100*J776/I776,Параметри!$B$39:$C$53,2,TRUE))</f>
        <v>1. 100%</v>
      </c>
      <c r="O776" s="9" t="str">
        <f>IF($B776="Область","",VLOOKUP(M776,Параметри!$B$21:$C$35,2,TRUE))</f>
        <v>8. 4,5-5,8</v>
      </c>
      <c r="P776" s="9">
        <f t="shared" si="37"/>
        <v>1</v>
      </c>
      <c r="Q776" s="9">
        <f t="shared" si="38"/>
        <v>8</v>
      </c>
      <c r="R776" s="116">
        <v>15.5</v>
      </c>
      <c r="S776" s="117">
        <f>IF(C776="Область",Параметри!$K$47,IF(C776="Київ",Параметри!$K$48,IF(L776&lt;Параметри!$I$42,Параметри!$K$42,IF(L776&lt;Параметри!$I$43,Параметри!$K$43,IF(L776&lt;Параметри!$I$44,Параметри!$K$44,IF(L776&lt;Параметри!$I$45,Параметри!$K$45,Параметри!$K$46))))))</f>
        <v>0.53</v>
      </c>
      <c r="T776" s="97">
        <f>IF($B776="Область",Параметри!K$63,IF($R776&lt;Параметри!$G$59,Параметри!K$58,IF($R776&lt;Параметри!$G$60,Параметри!K$59,IF($R776&lt;Параметри!$G$61,Параметри!K$60,IF($R776&lt;Параметри!$G$62,Параметри!K$61,Параметри!K$62)))))</f>
        <v>1.7000000000000001E-2</v>
      </c>
      <c r="U776" s="97">
        <f>IF($B776="Область",Параметри!L$63,IF($R776&lt;Параметри!$G$59,Параметри!L$58,IF($R776&lt;Параметри!$G$60,Параметри!L$59,IF($R776&lt;Параметри!$G$61,Параметри!L$60,IF($R776&lt;Параметри!$G$62,Параметри!L$61,Параметри!L$62)))))</f>
        <v>4.7E-2</v>
      </c>
      <c r="V776" s="98">
        <f>IF(OR(SUM('Дані з ДІСО'!G776:I776)=0,Розрахунки!H776=0),"",Розрахунки!H776/SUM('Дані з ДІСО'!G776:I776))</f>
        <v>17.888888888888889</v>
      </c>
      <c r="W776" s="9">
        <v>2021</v>
      </c>
      <c r="X776" s="9">
        <v>15.5</v>
      </c>
      <c r="Y776" s="9">
        <v>16</v>
      </c>
      <c r="Z776" s="9" t="s">
        <v>4535</v>
      </c>
      <c r="AA776" s="99">
        <v>15.5</v>
      </c>
      <c r="AB776" s="9" t="str">
        <f>IF('Коефіцієнти АТО'!C776="Область","",'Коефіцієнти АТО'!D776)</f>
        <v>Миколаївська</v>
      </c>
      <c r="AC776" s="9"/>
    </row>
    <row r="777" spans="1:29" ht="15" customHeight="1">
      <c r="A777" s="9">
        <v>776</v>
      </c>
      <c r="B777" s="9" t="s">
        <v>3151</v>
      </c>
      <c r="C777" s="9" t="s">
        <v>3151</v>
      </c>
      <c r="D777" s="9" t="s">
        <v>3843</v>
      </c>
      <c r="E777" s="9" t="s">
        <v>29</v>
      </c>
      <c r="F777" s="9" t="s">
        <v>1625</v>
      </c>
      <c r="G777" s="9" t="s">
        <v>3875</v>
      </c>
      <c r="H777" s="9" t="s">
        <v>1624</v>
      </c>
      <c r="I777" s="9">
        <v>11983</v>
      </c>
      <c r="J777" s="9">
        <v>6925</v>
      </c>
      <c r="K777" s="9">
        <v>707.5</v>
      </c>
      <c r="L777" s="115">
        <f t="shared" si="36"/>
        <v>0.57790202787281986</v>
      </c>
      <c r="M777" s="96">
        <f>IF($B777="Область","",SUM('Дані з ДІСО'!J777:L777)/K777)</f>
        <v>1.776678445229682</v>
      </c>
      <c r="N777" s="9" t="str">
        <f>IF($B777="Область","",VLOOKUP(100*J777/I777,Параметри!$B$39:$C$53,2,TRUE))</f>
        <v>6. 53-58</v>
      </c>
      <c r="O777" s="9" t="str">
        <f>IF($B777="Область","",VLOOKUP(M777,Параметри!$B$21:$C$35,2,TRUE))</f>
        <v>3. 1,4-2,1</v>
      </c>
      <c r="P777" s="9">
        <f t="shared" si="37"/>
        <v>6</v>
      </c>
      <c r="Q777" s="9">
        <f t="shared" si="38"/>
        <v>3</v>
      </c>
      <c r="R777" s="116">
        <v>14</v>
      </c>
      <c r="S777" s="117">
        <f>IF(C777="Область",Параметри!$K$47,IF(C777="Київ",Параметри!$K$48,IF(L777&lt;Параметри!$I$42,Параметри!$K$42,IF(L777&lt;Параметри!$I$43,Параметри!$K$43,IF(L777&lt;Параметри!$I$44,Параметри!$K$44,IF(L777&lt;Параметри!$I$45,Параметри!$K$45,Параметри!$K$46))))))</f>
        <v>0.43</v>
      </c>
      <c r="T777" s="97">
        <f>IF($B777="Область",Параметри!K$63,IF($R777&lt;Параметри!$G$59,Параметри!K$58,IF($R777&lt;Параметри!$G$60,Параметри!K$59,IF($R777&lt;Параметри!$G$61,Параметри!K$60,IF($R777&lt;Параметри!$G$62,Параметри!K$61,Параметри!K$62)))))</f>
        <v>1.7000000000000001E-2</v>
      </c>
      <c r="U777" s="97">
        <f>IF($B777="Область",Параметри!L$63,IF($R777&lt;Параметри!$G$59,Параметри!L$58,IF($R777&lt;Параметри!$G$60,Параметри!L$59,IF($R777&lt;Параметри!$G$61,Параметри!L$60,IF($R777&lt;Параметри!$G$62,Параметри!L$61,Параметри!L$62)))))</f>
        <v>4.7E-2</v>
      </c>
      <c r="V777" s="98">
        <f>IF(OR(SUM('Дані з ДІСО'!G777:I777)=0,Розрахунки!H777=0),"",Розрахунки!H777/SUM('Дані з ДІСО'!G777:I777))</f>
        <v>11.858490566037736</v>
      </c>
      <c r="W777" s="9">
        <v>2021</v>
      </c>
      <c r="X777" s="9">
        <v>14</v>
      </c>
      <c r="Y777" s="9">
        <v>13</v>
      </c>
      <c r="Z777" s="9" t="s">
        <v>4535</v>
      </c>
      <c r="AA777" s="99">
        <v>14</v>
      </c>
      <c r="AB777" s="9" t="str">
        <f>IF('Коефіцієнти АТО'!C777="Область","",'Коефіцієнти АТО'!D777)</f>
        <v>Миколаївська</v>
      </c>
      <c r="AC777" s="9"/>
    </row>
    <row r="778" spans="1:29" ht="15" customHeight="1">
      <c r="A778" s="9">
        <v>777</v>
      </c>
      <c r="B778" s="9" t="s">
        <v>3151</v>
      </c>
      <c r="C778" s="9" t="s">
        <v>3151</v>
      </c>
      <c r="D778" s="9" t="s">
        <v>3843</v>
      </c>
      <c r="E778" s="9" t="s">
        <v>29</v>
      </c>
      <c r="F778" s="9" t="s">
        <v>1627</v>
      </c>
      <c r="G778" s="9" t="s">
        <v>3876</v>
      </c>
      <c r="H778" s="9" t="s">
        <v>1626</v>
      </c>
      <c r="I778" s="9">
        <v>16640</v>
      </c>
      <c r="J778" s="9">
        <v>8483</v>
      </c>
      <c r="K778" s="9">
        <v>801.4</v>
      </c>
      <c r="L778" s="115">
        <f t="shared" si="36"/>
        <v>0.50979567307692308</v>
      </c>
      <c r="M778" s="96">
        <f>IF($B778="Область","",SUM('Дані з ДІСО'!J778:L778)/K778)</f>
        <v>2.3658597454454706</v>
      </c>
      <c r="N778" s="9" t="str">
        <f>IF($B778="Область","",VLOOKUP(100*J778/I778,Параметри!$B$39:$C$53,2,TRUE))</f>
        <v>7. 49-53</v>
      </c>
      <c r="O778" s="9" t="str">
        <f>IF($B778="Область","",VLOOKUP(M778,Параметри!$B$21:$C$35,2,TRUE))</f>
        <v>4. 2,1-3</v>
      </c>
      <c r="P778" s="9">
        <f t="shared" si="37"/>
        <v>7</v>
      </c>
      <c r="Q778" s="9">
        <f t="shared" si="38"/>
        <v>4</v>
      </c>
      <c r="R778" s="116">
        <v>15</v>
      </c>
      <c r="S778" s="117">
        <f>IF(C778="Область",Параметри!$K$47,IF(C778="Київ",Параметри!$K$48,IF(L778&lt;Параметри!$I$42,Параметри!$K$42,IF(L778&lt;Параметри!$I$43,Параметри!$K$43,IF(L778&lt;Параметри!$I$44,Параметри!$K$44,IF(L778&lt;Параметри!$I$45,Параметри!$K$45,Параметри!$K$46))))))</f>
        <v>0.43</v>
      </c>
      <c r="T778" s="97">
        <f>IF($B778="Область",Параметри!K$63,IF($R778&lt;Параметри!$G$59,Параметри!K$58,IF($R778&lt;Параметри!$G$60,Параметри!K$59,IF($R778&lt;Параметри!$G$61,Параметри!K$60,IF($R778&lt;Параметри!$G$62,Параметри!K$61,Параметри!K$62)))))</f>
        <v>1.7000000000000001E-2</v>
      </c>
      <c r="U778" s="97">
        <f>IF($B778="Область",Параметри!L$63,IF($R778&lt;Параметри!$G$59,Параметри!L$58,IF($R778&lt;Параметри!$G$60,Параметри!L$59,IF($R778&lt;Параметри!$G$61,Параметри!L$60,IF($R778&lt;Параметри!$G$62,Параметри!L$61,Параметри!L$62)))))</f>
        <v>4.7E-2</v>
      </c>
      <c r="V778" s="98">
        <f>IF(OR(SUM('Дані з ДІСО'!G778:I778)=0,Розрахунки!H778=0),"",Розрахунки!H778/SUM('Дані з ДІСО'!G778:I778))</f>
        <v>13.075862068965517</v>
      </c>
      <c r="W778" s="9">
        <v>2021</v>
      </c>
      <c r="X778" s="9">
        <v>15</v>
      </c>
      <c r="Y778" s="9">
        <v>14</v>
      </c>
      <c r="Z778" s="9" t="s">
        <v>4535</v>
      </c>
      <c r="AA778" s="99">
        <v>15</v>
      </c>
      <c r="AB778" s="9" t="str">
        <f>IF('Коефіцієнти АТО'!C778="Область","",'Коефіцієнти АТО'!D778)</f>
        <v>Миколаївська</v>
      </c>
      <c r="AC778" s="9"/>
    </row>
    <row r="779" spans="1:29" ht="15" customHeight="1">
      <c r="A779" s="9">
        <v>778</v>
      </c>
      <c r="B779" s="9" t="s">
        <v>3151</v>
      </c>
      <c r="C779" s="9" t="s">
        <v>3151</v>
      </c>
      <c r="D779" s="9" t="s">
        <v>3843</v>
      </c>
      <c r="E779" s="9" t="s">
        <v>29</v>
      </c>
      <c r="F779" s="9" t="s">
        <v>1629</v>
      </c>
      <c r="G779" s="9" t="s">
        <v>3877</v>
      </c>
      <c r="H779" s="9" t="s">
        <v>1628</v>
      </c>
      <c r="I779" s="9">
        <v>14624</v>
      </c>
      <c r="J779" s="9">
        <v>9913</v>
      </c>
      <c r="K779" s="9">
        <v>1015.6</v>
      </c>
      <c r="L779" s="115">
        <f t="shared" si="36"/>
        <v>0.67785831509846828</v>
      </c>
      <c r="M779" s="96">
        <f>IF($B779="Область","",SUM('Дані з ДІСО'!J779:L779)/K779)</f>
        <v>1.4730208743599842</v>
      </c>
      <c r="N779" s="9" t="str">
        <f>IF($B779="Область","",VLOOKUP(100*J779/I779,Параметри!$B$39:$C$53,2,TRUE))</f>
        <v>3. 66-72</v>
      </c>
      <c r="O779" s="9" t="str">
        <f>IF($B779="Область","",VLOOKUP(M779,Параметри!$B$21:$C$35,2,TRUE))</f>
        <v>3. 1,4-2,1</v>
      </c>
      <c r="P779" s="9">
        <f t="shared" si="37"/>
        <v>3</v>
      </c>
      <c r="Q779" s="9">
        <f t="shared" si="38"/>
        <v>3</v>
      </c>
      <c r="R779" s="116">
        <v>12.5</v>
      </c>
      <c r="S779" s="117">
        <f>IF(C779="Область",Параметри!$K$47,IF(C779="Київ",Параметри!$K$48,IF(L779&lt;Параметри!$I$42,Параметри!$K$42,IF(L779&lt;Параметри!$I$43,Параметри!$K$43,IF(L779&lt;Параметри!$I$44,Параметри!$K$44,IF(L779&lt;Параметри!$I$45,Параметри!$K$45,Параметри!$K$46))))))</f>
        <v>0.48</v>
      </c>
      <c r="T779" s="97">
        <f>IF($B779="Область",Параметри!K$63,IF($R779&lt;Параметри!$G$59,Параметри!K$58,IF($R779&lt;Параметри!$G$60,Параметри!K$59,IF($R779&lt;Параметри!$G$61,Параметри!K$60,IF($R779&lt;Параметри!$G$62,Параметри!K$61,Параметри!K$62)))))</f>
        <v>1.7000000000000001E-2</v>
      </c>
      <c r="U779" s="97">
        <f>IF($B779="Область",Параметри!L$63,IF($R779&lt;Параметри!$G$59,Параметри!L$58,IF($R779&lt;Параметри!$G$60,Параметри!L$59,IF($R779&lt;Параметри!$G$61,Параметри!L$60,IF($R779&lt;Параметри!$G$62,Параметри!L$61,Параметри!L$62)))))</f>
        <v>4.7E-2</v>
      </c>
      <c r="V779" s="98">
        <f>IF(OR(SUM('Дані з ДІСО'!G779:I779)=0,Розрахунки!H779=0),"",Розрахунки!H779/SUM('Дані з ДІСО'!G779:I779))</f>
        <v>9.4088050314465406</v>
      </c>
      <c r="W779" s="9">
        <v>2021</v>
      </c>
      <c r="X779" s="9">
        <v>13</v>
      </c>
      <c r="Y779" s="9">
        <v>11.5</v>
      </c>
      <c r="Z779" s="9" t="s">
        <v>4536</v>
      </c>
      <c r="AA779" s="99">
        <v>12.5</v>
      </c>
      <c r="AB779" s="9" t="str">
        <f>IF('Коефіцієнти АТО'!C779="Область","",'Коефіцієнти АТО'!D779)</f>
        <v>Миколаївська</v>
      </c>
      <c r="AC779" s="9"/>
    </row>
    <row r="780" spans="1:29" ht="15" customHeight="1">
      <c r="A780" s="9">
        <v>779</v>
      </c>
      <c r="B780" s="9" t="s">
        <v>3148</v>
      </c>
      <c r="C780" s="9" t="s">
        <v>3148</v>
      </c>
      <c r="D780" s="9" t="s">
        <v>3843</v>
      </c>
      <c r="E780" s="9" t="s">
        <v>24</v>
      </c>
      <c r="F780" s="9" t="s">
        <v>1631</v>
      </c>
      <c r="G780" s="9" t="s">
        <v>3878</v>
      </c>
      <c r="H780" s="9" t="s">
        <v>1630</v>
      </c>
      <c r="I780" s="9">
        <v>8434</v>
      </c>
      <c r="J780" s="9">
        <v>8434</v>
      </c>
      <c r="K780" s="9">
        <v>478.4</v>
      </c>
      <c r="L780" s="115">
        <f t="shared" si="36"/>
        <v>1</v>
      </c>
      <c r="M780" s="96">
        <f>IF($B780="Область","",SUM('Дані з ДІСО'!J780:L780)/K780)</f>
        <v>1.9711538461538463</v>
      </c>
      <c r="N780" s="9" t="str">
        <f>IF($B780="Область","",VLOOKUP(100*J780/I780,Параметри!$B$39:$C$53,2,TRUE))</f>
        <v>1. 100%</v>
      </c>
      <c r="O780" s="9" t="str">
        <f>IF($B780="Область","",VLOOKUP(M780,Параметри!$B$21:$C$35,2,TRUE))</f>
        <v>3. 1,4-2,1</v>
      </c>
      <c r="P780" s="9">
        <f t="shared" si="37"/>
        <v>1</v>
      </c>
      <c r="Q780" s="9">
        <f t="shared" si="38"/>
        <v>3</v>
      </c>
      <c r="R780" s="116">
        <v>12.5</v>
      </c>
      <c r="S780" s="117">
        <f>IF(C780="Область",Параметри!$K$47,IF(C780="Київ",Параметри!$K$48,IF(L780&lt;Параметри!$I$42,Параметри!$K$42,IF(L780&lt;Параметри!$I$43,Параметри!$K$43,IF(L780&lt;Параметри!$I$44,Параметри!$K$44,IF(L780&lt;Параметри!$I$45,Параметри!$K$45,Параметри!$K$46))))))</f>
        <v>0.53</v>
      </c>
      <c r="T780" s="97">
        <f>IF($B780="Область",Параметри!K$63,IF($R780&lt;Параметри!$G$59,Параметри!K$58,IF($R780&lt;Параметри!$G$60,Параметри!K$59,IF($R780&lt;Параметри!$G$61,Параметри!K$60,IF($R780&lt;Параметри!$G$62,Параметри!K$61,Параметри!K$62)))))</f>
        <v>1.7000000000000001E-2</v>
      </c>
      <c r="U780" s="97">
        <f>IF($B780="Область",Параметри!L$63,IF($R780&lt;Параметри!$G$59,Параметри!L$58,IF($R780&lt;Параметри!$G$60,Параметри!L$59,IF($R780&lt;Параметри!$G$61,Параметри!L$60,IF($R780&lt;Параметри!$G$62,Параметри!L$61,Параметри!L$62)))))</f>
        <v>4.7E-2</v>
      </c>
      <c r="V780" s="98">
        <f>IF(OR(SUM('Дані з ДІСО'!G780:I780)=0,Розрахунки!H780=0),"",Розрахунки!H780/SUM('Дані з ДІСО'!G780:I780))</f>
        <v>13.471428571428572</v>
      </c>
      <c r="W780" s="9">
        <v>2021</v>
      </c>
      <c r="X780" s="9">
        <v>12.5</v>
      </c>
      <c r="Y780" s="9">
        <v>13</v>
      </c>
      <c r="Z780" s="9" t="s">
        <v>4535</v>
      </c>
      <c r="AA780" s="99">
        <v>12.5</v>
      </c>
      <c r="AB780" s="9" t="str">
        <f>IF('Коефіцієнти АТО'!C780="Область","",'Коефіцієнти АТО'!D780)</f>
        <v>Миколаївська</v>
      </c>
      <c r="AC780" s="9"/>
    </row>
    <row r="781" spans="1:29" ht="15" customHeight="1">
      <c r="A781" s="9">
        <v>780</v>
      </c>
      <c r="B781" s="9" t="s">
        <v>3148</v>
      </c>
      <c r="C781" s="9" t="s">
        <v>3148</v>
      </c>
      <c r="D781" s="9" t="s">
        <v>3843</v>
      </c>
      <c r="E781" s="9" t="s">
        <v>24</v>
      </c>
      <c r="F781" s="9" t="s">
        <v>931</v>
      </c>
      <c r="G781" s="9" t="s">
        <v>3371</v>
      </c>
      <c r="H781" s="9" t="s">
        <v>1632</v>
      </c>
      <c r="I781" s="9">
        <v>9671</v>
      </c>
      <c r="J781" s="9">
        <v>9671</v>
      </c>
      <c r="K781" s="9">
        <v>467.6</v>
      </c>
      <c r="L781" s="115">
        <f t="shared" si="36"/>
        <v>1</v>
      </c>
      <c r="M781" s="96">
        <f>IF($B781="Область","",SUM('Дані з ДІСО'!J781:L781)/K781)</f>
        <v>2.2134302822925576</v>
      </c>
      <c r="N781" s="9" t="str">
        <f>IF($B781="Область","",VLOOKUP(100*J781/I781,Параметри!$B$39:$C$53,2,TRUE))</f>
        <v>1. 100%</v>
      </c>
      <c r="O781" s="9" t="str">
        <f>IF($B781="Область","",VLOOKUP(M781,Параметри!$B$21:$C$35,2,TRUE))</f>
        <v>4. 2,1-3</v>
      </c>
      <c r="P781" s="9">
        <f t="shared" si="37"/>
        <v>1</v>
      </c>
      <c r="Q781" s="9">
        <f t="shared" si="38"/>
        <v>4</v>
      </c>
      <c r="R781" s="116">
        <v>13</v>
      </c>
      <c r="S781" s="117">
        <f>IF(C781="Область",Параметри!$K$47,IF(C781="Київ",Параметри!$K$48,IF(L781&lt;Параметри!$I$42,Параметри!$K$42,IF(L781&lt;Параметри!$I$43,Параметри!$K$43,IF(L781&lt;Параметри!$I$44,Параметри!$K$44,IF(L781&lt;Параметри!$I$45,Параметри!$K$45,Параметри!$K$46))))))</f>
        <v>0.53</v>
      </c>
      <c r="T781" s="97">
        <f>IF($B781="Область",Параметри!K$63,IF($R781&lt;Параметри!$G$59,Параметри!K$58,IF($R781&lt;Параметри!$G$60,Параметри!K$59,IF($R781&lt;Параметри!$G$61,Параметри!K$60,IF($R781&lt;Параметри!$G$62,Параметри!K$61,Параметри!K$62)))))</f>
        <v>1.7000000000000001E-2</v>
      </c>
      <c r="U781" s="97">
        <f>IF($B781="Область",Параметри!L$63,IF($R781&lt;Параметри!$G$59,Параметри!L$58,IF($R781&lt;Параметри!$G$60,Параметри!L$59,IF($R781&lt;Параметри!$G$61,Параметри!L$60,IF($R781&lt;Параметри!$G$62,Параметри!L$61,Параметри!L$62)))))</f>
        <v>4.7E-2</v>
      </c>
      <c r="V781" s="98">
        <f>IF(OR(SUM('Дані з ДІСО'!G781:I781)=0,Розрахунки!H781=0),"",Розрахунки!H781/SUM('Дані з ДІСО'!G781:I781))</f>
        <v>13.8</v>
      </c>
      <c r="W781" s="9">
        <v>2021</v>
      </c>
      <c r="X781" s="9">
        <v>13</v>
      </c>
      <c r="Y781" s="9">
        <v>13.5</v>
      </c>
      <c r="Z781" s="9" t="s">
        <v>4535</v>
      </c>
      <c r="AA781" s="99">
        <v>13</v>
      </c>
      <c r="AB781" s="9" t="str">
        <f>IF('Коефіцієнти АТО'!C781="Область","",'Коефіцієнти АТО'!D781)</f>
        <v>Миколаївська</v>
      </c>
      <c r="AC781" s="9"/>
    </row>
    <row r="782" spans="1:29" ht="15" customHeight="1">
      <c r="A782" s="9">
        <v>781</v>
      </c>
      <c r="B782" s="9" t="s">
        <v>3151</v>
      </c>
      <c r="C782" s="9" t="s">
        <v>3151</v>
      </c>
      <c r="D782" s="9" t="s">
        <v>3843</v>
      </c>
      <c r="E782" s="9" t="s">
        <v>29</v>
      </c>
      <c r="F782" s="9" t="s">
        <v>1634</v>
      </c>
      <c r="G782" s="9" t="s">
        <v>3879</v>
      </c>
      <c r="H782" s="9" t="s">
        <v>1633</v>
      </c>
      <c r="I782" s="9">
        <v>23508</v>
      </c>
      <c r="J782" s="9">
        <v>16131</v>
      </c>
      <c r="K782" s="9">
        <v>812.8</v>
      </c>
      <c r="L782" s="115">
        <f t="shared" si="36"/>
        <v>0.68619193466054107</v>
      </c>
      <c r="M782" s="96">
        <f>IF($B782="Область","",SUM('Дані з ДІСО'!J782:L782)/K782)</f>
        <v>2.8986220472440944</v>
      </c>
      <c r="N782" s="9" t="str">
        <f>IF($B782="Область","",VLOOKUP(100*J782/I782,Параметри!$B$39:$C$53,2,TRUE))</f>
        <v>3. 66-72</v>
      </c>
      <c r="O782" s="9" t="str">
        <f>IF($B782="Область","",VLOOKUP(M782,Параметри!$B$21:$C$35,2,TRUE))</f>
        <v>4. 2,1-3</v>
      </c>
      <c r="P782" s="9">
        <f t="shared" si="37"/>
        <v>3</v>
      </c>
      <c r="Q782" s="9">
        <f t="shared" si="38"/>
        <v>4</v>
      </c>
      <c r="R782" s="116">
        <v>14</v>
      </c>
      <c r="S782" s="117">
        <f>IF(C782="Область",Параметри!$K$47,IF(C782="Київ",Параметри!$K$48,IF(L782&lt;Параметри!$I$42,Параметри!$K$42,IF(L782&lt;Параметри!$I$43,Параметри!$K$43,IF(L782&lt;Параметри!$I$44,Параметри!$K$44,IF(L782&lt;Параметри!$I$45,Параметри!$K$45,Параметри!$K$46))))))</f>
        <v>0.48</v>
      </c>
      <c r="T782" s="97">
        <f>IF($B782="Область",Параметри!K$63,IF($R782&lt;Параметри!$G$59,Параметри!K$58,IF($R782&lt;Параметри!$G$60,Параметри!K$59,IF($R782&lt;Параметри!$G$61,Параметри!K$60,IF($R782&lt;Параметри!$G$62,Параметри!K$61,Параметри!K$62)))))</f>
        <v>1.7000000000000001E-2</v>
      </c>
      <c r="U782" s="97">
        <f>IF($B782="Область",Параметри!L$63,IF($R782&lt;Параметри!$G$59,Параметри!L$58,IF($R782&lt;Параметри!$G$60,Параметри!L$59,IF($R782&lt;Параметри!$G$61,Параметри!L$60,IF($R782&lt;Параметри!$G$62,Параметри!L$61,Параметри!L$62)))))</f>
        <v>4.7E-2</v>
      </c>
      <c r="V782" s="98">
        <f>IF(OR(SUM('Дані з ДІСО'!G782:I782)=0,Розрахунки!H782=0),"",Розрахунки!H782/SUM('Дані з ДІСО'!G782:I782))</f>
        <v>13.310734463276836</v>
      </c>
      <c r="W782" s="9">
        <v>2021</v>
      </c>
      <c r="X782" s="9">
        <v>14</v>
      </c>
      <c r="Y782" s="9">
        <v>13</v>
      </c>
      <c r="Z782" s="9" t="s">
        <v>4535</v>
      </c>
      <c r="AA782" s="99">
        <v>14</v>
      </c>
      <c r="AB782" s="9" t="str">
        <f>IF('Коефіцієнти АТО'!C782="Область","",'Коефіцієнти АТО'!D782)</f>
        <v>Миколаївська</v>
      </c>
      <c r="AC782" s="9"/>
    </row>
    <row r="783" spans="1:29" ht="15" customHeight="1">
      <c r="A783" s="9">
        <v>782</v>
      </c>
      <c r="B783" s="9" t="s">
        <v>3176</v>
      </c>
      <c r="C783" s="9" t="s">
        <v>3146</v>
      </c>
      <c r="D783" s="9" t="s">
        <v>3843</v>
      </c>
      <c r="E783" s="9" t="s">
        <v>78</v>
      </c>
      <c r="F783" s="9" t="s">
        <v>1636</v>
      </c>
      <c r="G783" s="9" t="s">
        <v>3308</v>
      </c>
      <c r="H783" s="9" t="s">
        <v>1635</v>
      </c>
      <c r="I783" s="9">
        <v>476101</v>
      </c>
      <c r="J783" s="9">
        <v>0</v>
      </c>
      <c r="K783" s="9">
        <v>316.60000000000002</v>
      </c>
      <c r="L783" s="115">
        <f t="shared" si="36"/>
        <v>0</v>
      </c>
      <c r="M783" s="96">
        <f>IF($B783="Область","",SUM('Дані з ДІСО'!J783:L783)/K783)</f>
        <v>133.76658243840808</v>
      </c>
      <c r="N783" s="9" t="str">
        <f>IF($B783="Область","",VLOOKUP(100*J783/I783,Параметри!$B$39:$C$53,2,TRUE))</f>
        <v>15. 0-9</v>
      </c>
      <c r="O783" s="9" t="str">
        <f>IF($B783="Область","",VLOOKUP(M783,Параметри!$B$21:$C$35,2,TRUE))</f>
        <v>15. 93,7-</v>
      </c>
      <c r="P783" s="9">
        <f t="shared" si="37"/>
        <v>15</v>
      </c>
      <c r="Q783" s="9">
        <f t="shared" si="38"/>
        <v>15</v>
      </c>
      <c r="R783" s="116">
        <v>27.5</v>
      </c>
      <c r="S783" s="117">
        <f>IF(C783="Область",Параметри!$K$47,IF(C783="Київ",Параметри!$K$48,IF(L783&lt;Параметри!$I$42,Параметри!$K$42,IF(L783&lt;Параметри!$I$43,Параметри!$K$43,IF(L783&lt;Параметри!$I$44,Параметри!$K$44,IF(L783&lt;Параметри!$I$45,Параметри!$K$45,Параметри!$K$46))))))</f>
        <v>0.23</v>
      </c>
      <c r="T783" s="97">
        <f>IF($B783="Область",Параметри!K$63,IF($R783&lt;Параметри!$G$59,Параметри!K$58,IF($R783&lt;Параметри!$G$60,Параметри!K$59,IF($R783&lt;Параметри!$G$61,Параметри!K$60,IF($R783&lt;Параметри!$G$62,Параметри!K$61,Параметри!K$62)))))</f>
        <v>0.15</v>
      </c>
      <c r="U783" s="97">
        <f>IF($B783="Область",Параметри!L$63,IF($R783&lt;Параметри!$G$59,Параметри!L$58,IF($R783&lt;Параметри!$G$60,Параметри!L$59,IF($R783&lt;Параметри!$G$61,Параметри!L$60,IF($R783&lt;Параметри!$G$62,Параметри!L$61,Параметри!L$62)))))</f>
        <v>0.10100000000000001</v>
      </c>
      <c r="V783" s="98">
        <f>IF(OR(SUM('Дані з ДІСО'!G783:I783)=0,Розрахунки!H783=0),"",Розрахунки!H783/SUM('Дані з ДІСО'!G783:I783))</f>
        <v>33.989165329052966</v>
      </c>
      <c r="W783" s="9" t="s">
        <v>3176</v>
      </c>
      <c r="X783" s="9">
        <v>27.5</v>
      </c>
      <c r="Y783" s="9">
        <v>27.5</v>
      </c>
      <c r="Z783" s="9" t="s">
        <v>4535</v>
      </c>
      <c r="AA783" s="99">
        <v>27.5</v>
      </c>
      <c r="AB783" s="9" t="str">
        <f>IF('Коефіцієнти АТО'!C783="Область","",'Коефіцієнти АТО'!D783)</f>
        <v>Миколаївська</v>
      </c>
      <c r="AC783" s="9">
        <v>1</v>
      </c>
    </row>
    <row r="784" spans="1:29" ht="15" customHeight="1">
      <c r="A784" s="9">
        <v>783</v>
      </c>
      <c r="B784" s="9" t="s">
        <v>3145</v>
      </c>
      <c r="C784" s="9" t="s">
        <v>3146</v>
      </c>
      <c r="D784" s="9" t="s">
        <v>3843</v>
      </c>
      <c r="E784" s="9" t="s">
        <v>21</v>
      </c>
      <c r="F784" s="9" t="s">
        <v>1638</v>
      </c>
      <c r="G784" s="9" t="s">
        <v>3880</v>
      </c>
      <c r="H784" s="9" t="s">
        <v>1637</v>
      </c>
      <c r="I784" s="9">
        <v>17478</v>
      </c>
      <c r="J784" s="9">
        <v>5788</v>
      </c>
      <c r="K784" s="9">
        <v>618.79999999999995</v>
      </c>
      <c r="L784" s="115">
        <f t="shared" si="36"/>
        <v>0.33115917152992336</v>
      </c>
      <c r="M784" s="96">
        <f>IF($B784="Область","",SUM('Дані з ДІСО'!J784:L784)/K784)</f>
        <v>3.1609566903684554</v>
      </c>
      <c r="N784" s="9" t="str">
        <f>IF($B784="Область","",VLOOKUP(100*J784/I784,Параметри!$B$39:$C$53,2,TRUE))</f>
        <v>9. 26-43</v>
      </c>
      <c r="O784" s="9" t="str">
        <f>IF($B784="Область","",VLOOKUP(M784,Параметри!$B$21:$C$35,2,TRUE))</f>
        <v>5. 3-3,9</v>
      </c>
      <c r="P784" s="9">
        <f t="shared" si="37"/>
        <v>9</v>
      </c>
      <c r="Q784" s="9">
        <f t="shared" si="38"/>
        <v>5</v>
      </c>
      <c r="R784" s="116">
        <v>17</v>
      </c>
      <c r="S784" s="117">
        <f>IF(C784="Область",Параметри!$K$47,IF(C784="Київ",Параметри!$K$48,IF(L784&lt;Параметри!$I$42,Параметри!$K$42,IF(L784&lt;Параметри!$I$43,Параметри!$K$43,IF(L784&lt;Параметри!$I$44,Параметри!$K$44,IF(L784&lt;Параметри!$I$45,Параметри!$K$45,Параметри!$K$46))))))</f>
        <v>0.33</v>
      </c>
      <c r="T784" s="97">
        <f>IF($B784="Область",Параметри!K$63,IF($R784&lt;Параметри!$G$59,Параметри!K$58,IF($R784&lt;Параметри!$G$60,Параметри!K$59,IF($R784&lt;Параметри!$G$61,Параметри!K$60,IF($R784&lt;Параметри!$G$62,Параметри!K$61,Параметри!K$62)))))</f>
        <v>1.7000000000000001E-2</v>
      </c>
      <c r="U784" s="97">
        <f>IF($B784="Область",Параметри!L$63,IF($R784&lt;Параметри!$G$59,Параметри!L$58,IF($R784&lt;Параметри!$G$60,Параметри!L$59,IF($R784&lt;Параметри!$G$61,Параметри!L$60,IF($R784&lt;Параметри!$G$62,Параметри!L$61,Параметри!L$62)))))</f>
        <v>4.7E-2</v>
      </c>
      <c r="V784" s="98">
        <f>IF(OR(SUM('Дані з ДІСО'!G784:I784)=0,Розрахунки!H784=0),"",Розрахунки!H784/SUM('Дані з ДІСО'!G784:I784))</f>
        <v>17.944954128440369</v>
      </c>
      <c r="W784" s="9">
        <v>2021</v>
      </c>
      <c r="X784" s="9">
        <v>17.5</v>
      </c>
      <c r="Y784" s="9">
        <v>16</v>
      </c>
      <c r="Z784" s="9" t="s">
        <v>4536</v>
      </c>
      <c r="AA784" s="99">
        <v>17</v>
      </c>
      <c r="AB784" s="9" t="str">
        <f>IF('Коефіцієнти АТО'!C784="Область","",'Коефіцієнти АТО'!D784)</f>
        <v>Миколаївська</v>
      </c>
      <c r="AC784" s="9"/>
    </row>
    <row r="785" spans="1:29" ht="15" customHeight="1">
      <c r="A785" s="9">
        <v>784</v>
      </c>
      <c r="B785" s="9" t="s">
        <v>3176</v>
      </c>
      <c r="C785" s="9" t="s">
        <v>3146</v>
      </c>
      <c r="D785" s="9" t="s">
        <v>3843</v>
      </c>
      <c r="E785" s="9" t="s">
        <v>78</v>
      </c>
      <c r="F785" s="9" t="s">
        <v>1640</v>
      </c>
      <c r="G785" s="9" t="s">
        <v>3881</v>
      </c>
      <c r="H785" s="9" t="s">
        <v>1639</v>
      </c>
      <c r="I785" s="9">
        <v>14621</v>
      </c>
      <c r="J785" s="9">
        <v>694</v>
      </c>
      <c r="K785" s="9">
        <v>135.30000000000001</v>
      </c>
      <c r="L785" s="115">
        <f t="shared" si="36"/>
        <v>4.746597359961699E-2</v>
      </c>
      <c r="M785" s="96">
        <f>IF($B785="Область","",SUM('Дані з ДІСО'!J785:L785)/K785)</f>
        <v>10.121951219512194</v>
      </c>
      <c r="N785" s="9" t="str">
        <f>IF($B785="Область","",VLOOKUP(100*J785/I785,Параметри!$B$39:$C$53,2,TRUE))</f>
        <v>15. 0-9</v>
      </c>
      <c r="O785" s="9" t="str">
        <f>IF($B785="Область","",VLOOKUP(M785,Параметри!$B$21:$C$35,2,TRUE))</f>
        <v>10. 7-10,2</v>
      </c>
      <c r="P785" s="9">
        <f t="shared" si="37"/>
        <v>15</v>
      </c>
      <c r="Q785" s="9">
        <f t="shared" si="38"/>
        <v>10</v>
      </c>
      <c r="R785" s="116">
        <v>23.5</v>
      </c>
      <c r="S785" s="117">
        <f>IF(C785="Область",Параметри!$K$47,IF(C785="Київ",Параметри!$K$48,IF(L785&lt;Параметри!$I$42,Параметри!$K$42,IF(L785&lt;Параметри!$I$43,Параметри!$K$43,IF(L785&lt;Параметри!$I$44,Параметри!$K$44,IF(L785&lt;Параметри!$I$45,Параметри!$K$45,Параметри!$K$46))))))</f>
        <v>0.23</v>
      </c>
      <c r="T785" s="97">
        <f>IF($B785="Область",Параметри!K$63,IF($R785&lt;Параметри!$G$59,Параметри!K$58,IF($R785&lt;Параметри!$G$60,Параметри!K$59,IF($R785&lt;Параметри!$G$61,Параметри!K$60,IF($R785&lt;Параметри!$G$62,Параметри!K$61,Параметри!K$62)))))</f>
        <v>0.1</v>
      </c>
      <c r="U785" s="97">
        <f>IF($B785="Область",Параметри!L$63,IF($R785&lt;Параметри!$G$59,Параметри!L$58,IF($R785&lt;Параметри!$G$60,Параметри!L$59,IF($R785&lt;Параметри!$G$61,Параметри!L$60,IF($R785&lt;Параметри!$G$62,Параметри!L$61,Параметри!L$62)))))</f>
        <v>4.7E-2</v>
      </c>
      <c r="V785" s="98">
        <f>IF(OR(SUM('Дані з ДІСО'!G785:I785)=0,Розрахунки!H785=0),"",Розрахунки!H785/SUM('Дані з ДІСО'!G785:I785))</f>
        <v>20.440298507462686</v>
      </c>
      <c r="W785" s="9" t="s">
        <v>3176</v>
      </c>
      <c r="X785" s="9">
        <v>24.5</v>
      </c>
      <c r="Y785" s="9">
        <v>22.5</v>
      </c>
      <c r="Z785" s="9" t="s">
        <v>4536</v>
      </c>
      <c r="AA785" s="99">
        <v>23.5</v>
      </c>
      <c r="AB785" s="9" t="str">
        <f>IF('Коефіцієнти АТО'!C785="Область","",'Коефіцієнти АТО'!D785)</f>
        <v>Миколаївська</v>
      </c>
      <c r="AC785" s="9"/>
    </row>
    <row r="786" spans="1:29" ht="15" customHeight="1">
      <c r="A786" s="9">
        <v>785</v>
      </c>
      <c r="B786" s="9" t="s">
        <v>3176</v>
      </c>
      <c r="C786" s="9" t="s">
        <v>3146</v>
      </c>
      <c r="D786" s="9" t="s">
        <v>3843</v>
      </c>
      <c r="E786" s="9" t="s">
        <v>78</v>
      </c>
      <c r="F786" s="9" t="s">
        <v>1642</v>
      </c>
      <c r="G786" s="9" t="s">
        <v>3882</v>
      </c>
      <c r="H786" s="9" t="s">
        <v>1641</v>
      </c>
      <c r="I786" s="9">
        <v>70327</v>
      </c>
      <c r="J786" s="9">
        <v>4771</v>
      </c>
      <c r="K786" s="9">
        <v>280.10000000000002</v>
      </c>
      <c r="L786" s="115">
        <f t="shared" si="36"/>
        <v>6.7840232058810984E-2</v>
      </c>
      <c r="M786" s="96">
        <f>IF($B786="Область","",SUM('Дані з ДІСО'!J786:L786)/K786)</f>
        <v>24.487682970367725</v>
      </c>
      <c r="N786" s="9" t="str">
        <f>IF($B786="Область","",VLOOKUP(100*J786/I786,Параметри!$B$39:$C$53,2,TRUE))</f>
        <v>15. 0-9</v>
      </c>
      <c r="O786" s="9" t="str">
        <f>IF($B786="Область","",VLOOKUP(M786,Параметри!$B$21:$C$35,2,TRUE))</f>
        <v>12. 15-35,3</v>
      </c>
      <c r="P786" s="9">
        <f t="shared" si="37"/>
        <v>15</v>
      </c>
      <c r="Q786" s="9">
        <f t="shared" si="38"/>
        <v>12</v>
      </c>
      <c r="R786" s="116">
        <v>25</v>
      </c>
      <c r="S786" s="117">
        <f>IF(C786="Область",Параметри!$K$47,IF(C786="Київ",Параметри!$K$48,IF(L786&lt;Параметри!$I$42,Параметри!$K$42,IF(L786&lt;Параметри!$I$43,Параметри!$K$43,IF(L786&lt;Параметри!$I$44,Параметри!$K$44,IF(L786&lt;Параметри!$I$45,Параметри!$K$45,Параметри!$K$46))))))</f>
        <v>0.23</v>
      </c>
      <c r="T786" s="97">
        <f>IF($B786="Область",Параметри!K$63,IF($R786&lt;Параметри!$G$59,Параметри!K$58,IF($R786&lt;Параметри!$G$60,Параметри!K$59,IF($R786&lt;Параметри!$G$61,Параметри!K$60,IF($R786&lt;Параметри!$G$62,Параметри!K$61,Параметри!K$62)))))</f>
        <v>0.125</v>
      </c>
      <c r="U786" s="97">
        <f>IF($B786="Область",Параметри!L$63,IF($R786&lt;Параметри!$G$59,Параметри!L$58,IF($R786&lt;Параметри!$G$60,Параметри!L$59,IF($R786&lt;Параметри!$G$61,Параметри!L$60,IF($R786&lt;Параметри!$G$62,Параметри!L$61,Параметри!L$62)))))</f>
        <v>4.7E-2</v>
      </c>
      <c r="V786" s="98">
        <f>IF(OR(SUM('Дані з ДІСО'!G786:I786)=0,Розрахунки!H786=0),"",Розрахунки!H786/SUM('Дані з ДІСО'!G786:I786))</f>
        <v>26.585271317829456</v>
      </c>
      <c r="W786" s="9" t="s">
        <v>3176</v>
      </c>
      <c r="X786" s="9">
        <v>24.5</v>
      </c>
      <c r="Y786" s="9">
        <v>26</v>
      </c>
      <c r="Z786" s="9" t="s">
        <v>4536</v>
      </c>
      <c r="AA786" s="99">
        <v>25</v>
      </c>
      <c r="AB786" s="9" t="str">
        <f>IF('Коефіцієнти АТО'!C786="Область","",'Коефіцієнти АТО'!D786)</f>
        <v>Миколаївська</v>
      </c>
      <c r="AC786" s="9"/>
    </row>
    <row r="787" spans="1:29" ht="15" customHeight="1">
      <c r="A787" s="9">
        <v>786</v>
      </c>
      <c r="B787" s="9" t="s">
        <v>3151</v>
      </c>
      <c r="C787" s="9" t="s">
        <v>3151</v>
      </c>
      <c r="D787" s="9" t="s">
        <v>3843</v>
      </c>
      <c r="E787" s="9" t="s">
        <v>29</v>
      </c>
      <c r="F787" s="9" t="s">
        <v>1644</v>
      </c>
      <c r="G787" s="9" t="s">
        <v>3882</v>
      </c>
      <c r="H787" s="9" t="s">
        <v>1643</v>
      </c>
      <c r="I787" s="9">
        <v>9390</v>
      </c>
      <c r="J787" s="9">
        <v>6692</v>
      </c>
      <c r="K787" s="9">
        <v>390.4</v>
      </c>
      <c r="L787" s="115">
        <f t="shared" si="36"/>
        <v>0.71267305644302448</v>
      </c>
      <c r="M787" s="96">
        <f>IF($B787="Область","",SUM('Дані з ДІСО'!J787:L787)/K787)</f>
        <v>1.7699795081967213</v>
      </c>
      <c r="N787" s="9" t="str">
        <f>IF($B787="Область","",VLOOKUP(100*J787/I787,Параметри!$B$39:$C$53,2,TRUE))</f>
        <v>3. 66-72</v>
      </c>
      <c r="O787" s="9" t="str">
        <f>IF($B787="Область","",VLOOKUP(M787,Параметри!$B$21:$C$35,2,TRUE))</f>
        <v>3. 1,4-2,1</v>
      </c>
      <c r="P787" s="9">
        <f t="shared" si="37"/>
        <v>3</v>
      </c>
      <c r="Q787" s="9">
        <f t="shared" si="38"/>
        <v>3</v>
      </c>
      <c r="R787" s="116">
        <v>13.5</v>
      </c>
      <c r="S787" s="117">
        <f>IF(C787="Область",Параметри!$K$47,IF(C787="Київ",Параметри!$K$48,IF(L787&lt;Параметри!$I$42,Параметри!$K$42,IF(L787&lt;Параметри!$I$43,Параметри!$K$43,IF(L787&lt;Параметри!$I$44,Параметри!$K$44,IF(L787&lt;Параметри!$I$45,Параметри!$K$45,Параметри!$K$46))))))</f>
        <v>0.48</v>
      </c>
      <c r="T787" s="97">
        <f>IF($B787="Область",Параметри!K$63,IF($R787&lt;Параметри!$G$59,Параметри!K$58,IF($R787&lt;Параметри!$G$60,Параметри!K$59,IF($R787&lt;Параметри!$G$61,Параметри!K$60,IF($R787&lt;Параметри!$G$62,Параметри!K$61,Параметри!K$62)))))</f>
        <v>1.7000000000000001E-2</v>
      </c>
      <c r="U787" s="97">
        <f>IF($B787="Область",Параметри!L$63,IF($R787&lt;Параметри!$G$59,Параметри!L$58,IF($R787&lt;Параметри!$G$60,Параметри!L$59,IF($R787&lt;Параметри!$G$61,Параметри!L$60,IF($R787&lt;Параметри!$G$62,Параметри!L$61,Параметри!L$62)))))</f>
        <v>4.7E-2</v>
      </c>
      <c r="V787" s="98">
        <f>IF(OR(SUM('Дані з ДІСО'!G787:I787)=0,Розрахунки!H787=0),"",Розрахунки!H787/SUM('Дані з ДІСО'!G787:I787))</f>
        <v>11.516666666666667</v>
      </c>
      <c r="W787" s="9">
        <v>2021</v>
      </c>
      <c r="X787" s="9">
        <v>14</v>
      </c>
      <c r="Y787" s="9">
        <v>12.5</v>
      </c>
      <c r="Z787" s="9" t="s">
        <v>4536</v>
      </c>
      <c r="AA787" s="99">
        <v>13.5</v>
      </c>
      <c r="AB787" s="9" t="str">
        <f>IF('Коефіцієнти АТО'!C787="Область","",'Коефіцієнти АТО'!D787)</f>
        <v>Миколаївська</v>
      </c>
      <c r="AC787" s="9"/>
    </row>
    <row r="788" spans="1:29" ht="15" customHeight="1">
      <c r="A788" s="9">
        <v>787</v>
      </c>
      <c r="B788" s="9" t="s">
        <v>3148</v>
      </c>
      <c r="C788" s="9" t="s">
        <v>3148</v>
      </c>
      <c r="D788" s="9" t="s">
        <v>3843</v>
      </c>
      <c r="E788" s="9" t="s">
        <v>24</v>
      </c>
      <c r="F788" s="9" t="s">
        <v>1646</v>
      </c>
      <c r="G788" s="9" t="s">
        <v>3883</v>
      </c>
      <c r="H788" s="9" t="s">
        <v>1645</v>
      </c>
      <c r="I788" s="9">
        <v>5674</v>
      </c>
      <c r="J788" s="9">
        <v>5674</v>
      </c>
      <c r="K788" s="9">
        <v>466.5</v>
      </c>
      <c r="L788" s="115">
        <f t="shared" si="36"/>
        <v>1</v>
      </c>
      <c r="M788" s="96">
        <f>IF($B788="Область","",SUM('Дані з ДІСО'!J788:L788)/K788)</f>
        <v>1.0117899249732047</v>
      </c>
      <c r="N788" s="9" t="str">
        <f>IF($B788="Область","",VLOOKUP(100*J788/I788,Параметри!$B$39:$C$53,2,TRUE))</f>
        <v>1. 100%</v>
      </c>
      <c r="O788" s="9" t="str">
        <f>IF($B788="Область","",VLOOKUP(M788,Параметри!$B$21:$C$35,2,TRUE))</f>
        <v>2. 1-1,4</v>
      </c>
      <c r="P788" s="9">
        <f t="shared" si="37"/>
        <v>1</v>
      </c>
      <c r="Q788" s="9">
        <f t="shared" si="38"/>
        <v>2</v>
      </c>
      <c r="R788" s="116">
        <v>11</v>
      </c>
      <c r="S788" s="117">
        <f>IF(C788="Область",Параметри!$K$47,IF(C788="Київ",Параметри!$K$48,IF(L788&lt;Параметри!$I$42,Параметри!$K$42,IF(L788&lt;Параметри!$I$43,Параметри!$K$43,IF(L788&lt;Параметри!$I$44,Параметри!$K$44,IF(L788&lt;Параметри!$I$45,Параметри!$K$45,Параметри!$K$46))))))</f>
        <v>0.53</v>
      </c>
      <c r="T788" s="97">
        <f>IF($B788="Область",Параметри!K$63,IF($R788&lt;Параметри!$G$59,Параметри!K$58,IF($R788&lt;Параметри!$G$60,Параметри!K$59,IF($R788&lt;Параметри!$G$61,Параметри!K$60,IF($R788&lt;Параметри!$G$62,Параметри!K$61,Параметри!K$62)))))</f>
        <v>1.7000000000000001E-2</v>
      </c>
      <c r="U788" s="97">
        <f>IF($B788="Область",Параметри!L$63,IF($R788&lt;Параметри!$G$59,Параметри!L$58,IF($R788&lt;Параметри!$G$60,Параметри!L$59,IF($R788&lt;Параметри!$G$61,Параметри!L$60,IF($R788&lt;Параметри!$G$62,Параметри!L$61,Параметри!L$62)))))</f>
        <v>4.7E-2</v>
      </c>
      <c r="V788" s="98">
        <f>IF(OR(SUM('Дані з ДІСО'!G788:I788)=0,Розрахунки!H788=0),"",Розрахунки!H788/SUM('Дані з ДІСО'!G788:I788))</f>
        <v>10.727272727272727</v>
      </c>
      <c r="W788" s="9">
        <v>2021</v>
      </c>
      <c r="X788" s="9">
        <v>11.5</v>
      </c>
      <c r="Y788" s="9">
        <v>10</v>
      </c>
      <c r="Z788" s="9" t="s">
        <v>4536</v>
      </c>
      <c r="AA788" s="99">
        <v>11</v>
      </c>
      <c r="AB788" s="9" t="str">
        <f>IF('Коефіцієнти АТО'!C788="Область","",'Коефіцієнти АТО'!D788)</f>
        <v>Миколаївська</v>
      </c>
      <c r="AC788" s="9"/>
    </row>
    <row r="789" spans="1:29" ht="15" customHeight="1">
      <c r="A789" s="9">
        <v>788</v>
      </c>
      <c r="B789" s="9" t="s">
        <v>3148</v>
      </c>
      <c r="C789" s="9" t="s">
        <v>3148</v>
      </c>
      <c r="D789" s="9" t="s">
        <v>3843</v>
      </c>
      <c r="E789" s="9" t="s">
        <v>24</v>
      </c>
      <c r="F789" s="9" t="s">
        <v>1648</v>
      </c>
      <c r="G789" s="9" t="s">
        <v>3884</v>
      </c>
      <c r="H789" s="9" t="s">
        <v>1647</v>
      </c>
      <c r="I789" s="9">
        <v>5754</v>
      </c>
      <c r="J789" s="9">
        <v>5754</v>
      </c>
      <c r="K789" s="9">
        <v>342.9</v>
      </c>
      <c r="L789" s="115">
        <f t="shared" si="36"/>
        <v>1</v>
      </c>
      <c r="M789" s="96">
        <f>IF($B789="Область","",SUM('Дані з ДІСО'!J789:L789)/K789)</f>
        <v>1.5820939049285507</v>
      </c>
      <c r="N789" s="9" t="str">
        <f>IF($B789="Область","",VLOOKUP(100*J789/I789,Параметри!$B$39:$C$53,2,TRUE))</f>
        <v>1. 100%</v>
      </c>
      <c r="O789" s="9" t="str">
        <f>IF($B789="Область","",VLOOKUP(M789,Параметри!$B$21:$C$35,2,TRUE))</f>
        <v>3. 1,4-2,1</v>
      </c>
      <c r="P789" s="9">
        <f t="shared" si="37"/>
        <v>1</v>
      </c>
      <c r="Q789" s="9">
        <f t="shared" si="38"/>
        <v>3</v>
      </c>
      <c r="R789" s="116">
        <v>12</v>
      </c>
      <c r="S789" s="117">
        <f>IF(C789="Область",Параметри!$K$47,IF(C789="Київ",Параметри!$K$48,IF(L789&lt;Параметри!$I$42,Параметри!$K$42,IF(L789&lt;Параметри!$I$43,Параметри!$K$43,IF(L789&lt;Параметри!$I$44,Параметри!$K$44,IF(L789&lt;Параметри!$I$45,Параметри!$K$45,Параметри!$K$46))))))</f>
        <v>0.53</v>
      </c>
      <c r="T789" s="97">
        <f>IF($B789="Область",Параметри!K$63,IF($R789&lt;Параметри!$G$59,Параметри!K$58,IF($R789&lt;Параметри!$G$60,Параметри!K$59,IF($R789&lt;Параметри!$G$61,Параметри!K$60,IF($R789&lt;Параметри!$G$62,Параметри!K$61,Параметри!K$62)))))</f>
        <v>1.7000000000000001E-2</v>
      </c>
      <c r="U789" s="97">
        <f>IF($B789="Область",Параметри!L$63,IF($R789&lt;Параметри!$G$59,Параметри!L$58,IF($R789&lt;Параметри!$G$60,Параметри!L$59,IF($R789&lt;Параметри!$G$61,Параметри!L$60,IF($R789&lt;Параметри!$G$62,Параметри!L$61,Параметри!L$62)))))</f>
        <v>4.7E-2</v>
      </c>
      <c r="V789" s="98">
        <f>IF(OR(SUM('Дані з ДІСО'!G789:I789)=0,Розрахунки!H789=0),"",Розрахунки!H789/SUM('Дані з ДІСО'!G789:I789))</f>
        <v>10.85</v>
      </c>
      <c r="W789" s="9">
        <v>2021</v>
      </c>
      <c r="X789" s="9">
        <v>12.5</v>
      </c>
      <c r="Y789" s="9">
        <v>11</v>
      </c>
      <c r="Z789" s="9" t="s">
        <v>4536</v>
      </c>
      <c r="AA789" s="99">
        <v>12</v>
      </c>
      <c r="AB789" s="9" t="str">
        <f>IF('Коефіцієнти АТО'!C789="Область","",'Коефіцієнти АТО'!D789)</f>
        <v>Миколаївська</v>
      </c>
      <c r="AC789" s="9"/>
    </row>
    <row r="790" spans="1:29" ht="15" customHeight="1">
      <c r="A790" s="9">
        <v>789</v>
      </c>
      <c r="B790" s="9" t="s">
        <v>3148</v>
      </c>
      <c r="C790" s="9" t="s">
        <v>3148</v>
      </c>
      <c r="D790" s="9" t="s">
        <v>3843</v>
      </c>
      <c r="E790" s="9" t="s">
        <v>24</v>
      </c>
      <c r="F790" s="9" t="s">
        <v>1650</v>
      </c>
      <c r="G790" s="9" t="s">
        <v>3885</v>
      </c>
      <c r="H790" s="9" t="s">
        <v>1649</v>
      </c>
      <c r="I790" s="9">
        <v>8895</v>
      </c>
      <c r="J790" s="9">
        <v>8895</v>
      </c>
      <c r="K790" s="9">
        <v>706.7</v>
      </c>
      <c r="L790" s="115">
        <f t="shared" si="36"/>
        <v>1</v>
      </c>
      <c r="M790" s="96">
        <f>IF($B790="Область","",SUM('Дані з ДІСО'!J790:L790)/K790)</f>
        <v>1.2211688127918494</v>
      </c>
      <c r="N790" s="9" t="str">
        <f>IF($B790="Область","",VLOOKUP(100*J790/I790,Параметри!$B$39:$C$53,2,TRUE))</f>
        <v>1. 100%</v>
      </c>
      <c r="O790" s="9" t="str">
        <f>IF($B790="Область","",VLOOKUP(M790,Параметри!$B$21:$C$35,2,TRUE))</f>
        <v>2. 1-1,4</v>
      </c>
      <c r="P790" s="9">
        <f t="shared" si="37"/>
        <v>1</v>
      </c>
      <c r="Q790" s="9">
        <f t="shared" si="38"/>
        <v>2</v>
      </c>
      <c r="R790" s="116">
        <v>11</v>
      </c>
      <c r="S790" s="117">
        <f>IF(C790="Область",Параметри!$K$47,IF(C790="Київ",Параметри!$K$48,IF(L790&lt;Параметри!$I$42,Параметри!$K$42,IF(L790&lt;Параметри!$I$43,Параметри!$K$43,IF(L790&lt;Параметри!$I$44,Параметри!$K$44,IF(L790&lt;Параметри!$I$45,Параметри!$K$45,Параметри!$K$46))))))</f>
        <v>0.53</v>
      </c>
      <c r="T790" s="97">
        <f>IF($B790="Область",Параметри!K$63,IF($R790&lt;Параметри!$G$59,Параметри!K$58,IF($R790&lt;Параметри!$G$60,Параметри!K$59,IF($R790&lt;Параметри!$G$61,Параметри!K$60,IF($R790&lt;Параметри!$G$62,Параметри!K$61,Параметри!K$62)))))</f>
        <v>1.7000000000000001E-2</v>
      </c>
      <c r="U790" s="97">
        <f>IF($B790="Область",Параметри!L$63,IF($R790&lt;Параметри!$G$59,Параметри!L$58,IF($R790&lt;Параметри!$G$60,Параметри!L$59,IF($R790&lt;Параметри!$G$61,Параметри!L$60,IF($R790&lt;Параметри!$G$62,Параметри!L$61,Параметри!L$62)))))</f>
        <v>4.7E-2</v>
      </c>
      <c r="V790" s="98">
        <f>IF(OR(SUM('Дані з ДІСО'!G790:I790)=0,Розрахунки!H790=0),"",Розрахунки!H790/SUM('Дані з ДІСО'!G790:I790))</f>
        <v>9.5888888888888886</v>
      </c>
      <c r="W790" s="9">
        <v>2021</v>
      </c>
      <c r="X790" s="9">
        <v>11.5</v>
      </c>
      <c r="Y790" s="9">
        <v>10</v>
      </c>
      <c r="Z790" s="9" t="s">
        <v>4536</v>
      </c>
      <c r="AA790" s="99">
        <v>11</v>
      </c>
      <c r="AB790" s="9" t="str">
        <f>IF('Коефіцієнти АТО'!C790="Область","",'Коефіцієнти АТО'!D790)</f>
        <v>Миколаївська</v>
      </c>
      <c r="AC790" s="9"/>
    </row>
    <row r="791" spans="1:29" ht="15" customHeight="1">
      <c r="A791" s="9">
        <v>790</v>
      </c>
      <c r="B791" s="9" t="s">
        <v>3176</v>
      </c>
      <c r="C791" s="9" t="s">
        <v>3146</v>
      </c>
      <c r="D791" s="9" t="s">
        <v>3843</v>
      </c>
      <c r="E791" s="9" t="s">
        <v>78</v>
      </c>
      <c r="F791" s="9" t="s">
        <v>1652</v>
      </c>
      <c r="G791" s="9" t="s">
        <v>3886</v>
      </c>
      <c r="H791" s="9" t="s">
        <v>1651</v>
      </c>
      <c r="I791" s="9">
        <v>42117</v>
      </c>
      <c r="J791" s="9">
        <v>927</v>
      </c>
      <c r="K791" s="9">
        <v>156.19999999999999</v>
      </c>
      <c r="L791" s="115">
        <f t="shared" si="36"/>
        <v>2.2010114680532801E-2</v>
      </c>
      <c r="M791" s="96">
        <f>IF($B791="Область","",SUM('Дані з ДІСО'!J791:L791)/K791)</f>
        <v>27.135083226632524</v>
      </c>
      <c r="N791" s="9" t="str">
        <f>IF($B791="Область","",VLOOKUP(100*J791/I791,Параметри!$B$39:$C$53,2,TRUE))</f>
        <v>15. 0-9</v>
      </c>
      <c r="O791" s="9" t="str">
        <f>IF($B791="Область","",VLOOKUP(M791,Параметри!$B$21:$C$35,2,TRUE))</f>
        <v>12. 15-35,3</v>
      </c>
      <c r="P791" s="9">
        <f t="shared" si="37"/>
        <v>15</v>
      </c>
      <c r="Q791" s="9">
        <f t="shared" si="38"/>
        <v>12</v>
      </c>
      <c r="R791" s="116">
        <v>24.5</v>
      </c>
      <c r="S791" s="117">
        <f>IF(C791="Область",Параметри!$K$47,IF(C791="Київ",Параметри!$K$48,IF(L791&lt;Параметри!$I$42,Параметри!$K$42,IF(L791&lt;Параметри!$I$43,Параметри!$K$43,IF(L791&lt;Параметри!$I$44,Параметри!$K$44,IF(L791&lt;Параметри!$I$45,Параметри!$K$45,Параметри!$K$46))))))</f>
        <v>0.23</v>
      </c>
      <c r="T791" s="97">
        <f>IF($B791="Область",Параметри!K$63,IF($R791&lt;Параметри!$G$59,Параметри!K$58,IF($R791&lt;Параметри!$G$60,Параметри!K$59,IF($R791&lt;Параметри!$G$61,Параметри!K$60,IF($R791&lt;Параметри!$G$62,Параметри!K$61,Параметри!K$62)))))</f>
        <v>0.1</v>
      </c>
      <c r="U791" s="97">
        <f>IF($B791="Область",Параметри!L$63,IF($R791&lt;Параметри!$G$59,Параметри!L$58,IF($R791&lt;Параметри!$G$60,Параметри!L$59,IF($R791&lt;Параметри!$G$61,Параметри!L$60,IF($R791&lt;Параметри!$G$62,Параметри!L$61,Параметри!L$62)))))</f>
        <v>4.7E-2</v>
      </c>
      <c r="V791" s="98">
        <f>IF(OR(SUM('Дані з ДІСО'!G791:I791)=0,Розрахунки!H791=0),"",Розрахунки!H791/SUM('Дані з ДІСО'!G791:I791))</f>
        <v>25.229166666666668</v>
      </c>
      <c r="W791" s="9" t="s">
        <v>3176</v>
      </c>
      <c r="X791" s="9">
        <v>24.5</v>
      </c>
      <c r="Y791" s="9">
        <v>25</v>
      </c>
      <c r="Z791" s="9" t="s">
        <v>4535</v>
      </c>
      <c r="AA791" s="99">
        <v>24.5</v>
      </c>
      <c r="AB791" s="9" t="str">
        <f>IF('Коефіцієнти АТО'!C791="Область","",'Коефіцієнти АТО'!D791)</f>
        <v>Миколаївська</v>
      </c>
      <c r="AC791" s="9"/>
    </row>
    <row r="792" spans="1:29" ht="15" customHeight="1">
      <c r="A792" s="9">
        <v>791</v>
      </c>
      <c r="B792" s="9" t="s">
        <v>3097</v>
      </c>
      <c r="C792" s="9" t="s">
        <v>3097</v>
      </c>
      <c r="D792" s="9" t="s">
        <v>3887</v>
      </c>
      <c r="E792" s="9" t="s">
        <v>15</v>
      </c>
      <c r="F792" s="9" t="s">
        <v>1657</v>
      </c>
      <c r="G792" s="9" t="s">
        <v>3127</v>
      </c>
      <c r="H792" s="9" t="s">
        <v>1656</v>
      </c>
      <c r="I792" s="9"/>
      <c r="J792" s="9"/>
      <c r="K792" s="9" t="s">
        <v>4534</v>
      </c>
      <c r="L792" s="115" t="str">
        <f t="shared" si="36"/>
        <v/>
      </c>
      <c r="M792" s="96" t="str">
        <f>IF($B792="Область","",SUM('Дані з ДІСО'!J792:L792)/K792)</f>
        <v/>
      </c>
      <c r="N792" s="9" t="str">
        <f>IF($B792="Область","",VLOOKUP(100*J792/I792,Параметри!$B$39:$C$53,2,TRUE))</f>
        <v/>
      </c>
      <c r="O792" s="9" t="str">
        <f>IF($B792="Область","",VLOOKUP(M792,Параметри!$B$21:$C$35,2,TRUE))</f>
        <v/>
      </c>
      <c r="P792" s="9" t="str">
        <f t="shared" si="37"/>
        <v/>
      </c>
      <c r="Q792" s="9" t="str">
        <f t="shared" si="38"/>
        <v/>
      </c>
      <c r="R792" s="116">
        <v>20</v>
      </c>
      <c r="S792" s="117">
        <f>IF(C792="Область",Параметри!$K$47,IF(C792="Київ",Параметри!$K$48,IF(L792&lt;Параметри!$I$42,Параметри!$K$42,IF(L792&lt;Параметри!$I$43,Параметри!$K$43,IF(L792&lt;Параметри!$I$44,Параметри!$K$44,IF(L792&lt;Параметри!$I$45,Параметри!$K$45,Параметри!$K$46))))))</f>
        <v>0.23</v>
      </c>
      <c r="T792" s="97">
        <f>IF($B792="Область",Параметри!K$63,IF($R792&lt;Параметри!$G$59,Параметри!K$58,IF($R792&lt;Параметри!$G$60,Параметри!K$59,IF($R792&lt;Параметри!$G$61,Параметри!K$60,IF($R792&lt;Параметри!$G$62,Параметри!K$61,Параметри!K$62)))))</f>
        <v>7.0000000000000007E-2</v>
      </c>
      <c r="U792" s="97">
        <f>IF($B792="Область",Параметри!L$63,IF($R792&lt;Параметри!$G$59,Параметри!L$58,IF($R792&lt;Параметри!$G$60,Параметри!L$59,IF($R792&lt;Параметри!$G$61,Параметри!L$60,IF($R792&lt;Параметри!$G$62,Параметри!L$61,Параметри!L$62)))))</f>
        <v>0.10100000000000001</v>
      </c>
      <c r="V792" s="98">
        <f>IF(OR(SUM('Дані з ДІСО'!G792:I792)=0,Розрахунки!H792=0),"",Розрахунки!H792/SUM('Дані з ДІСО'!G792:I792))</f>
        <v>21.27</v>
      </c>
      <c r="W792" s="9" t="s">
        <v>3097</v>
      </c>
      <c r="X792" s="9">
        <v>20</v>
      </c>
      <c r="Y792" s="9">
        <v>20</v>
      </c>
      <c r="Z792" s="9" t="s">
        <v>4535</v>
      </c>
      <c r="AA792" s="99">
        <v>20</v>
      </c>
      <c r="AB792" s="9" t="str">
        <f>IF('Коефіцієнти АТО'!C792="Область","",'Коефіцієнти АТО'!D792)</f>
        <v/>
      </c>
      <c r="AC792" s="9"/>
    </row>
    <row r="793" spans="1:29" ht="15" customHeight="1">
      <c r="A793" s="9">
        <v>792</v>
      </c>
      <c r="B793" s="9" t="s">
        <v>3176</v>
      </c>
      <c r="C793" s="9" t="s">
        <v>3146</v>
      </c>
      <c r="D793" s="9" t="s">
        <v>3887</v>
      </c>
      <c r="E793" s="9" t="s">
        <v>78</v>
      </c>
      <c r="F793" s="9" t="s">
        <v>1661</v>
      </c>
      <c r="G793" s="9" t="s">
        <v>3888</v>
      </c>
      <c r="H793" s="9" t="s">
        <v>1660</v>
      </c>
      <c r="I793" s="9">
        <v>33740</v>
      </c>
      <c r="J793" s="9">
        <v>15661</v>
      </c>
      <c r="K793" s="9">
        <v>1040.5999999999999</v>
      </c>
      <c r="L793" s="115">
        <f t="shared" si="36"/>
        <v>0.4641671606401897</v>
      </c>
      <c r="M793" s="96">
        <f>IF($B793="Область","",SUM('Дані з ДІСО'!J793:L793)/K793)</f>
        <v>3.4758793004036135</v>
      </c>
      <c r="N793" s="9" t="str">
        <f>IF($B793="Область","",VLOOKUP(100*J793/I793,Параметри!$B$39:$C$53,2,TRUE))</f>
        <v>8. 43-49</v>
      </c>
      <c r="O793" s="9" t="str">
        <f>IF($B793="Область","",VLOOKUP(M793,Параметри!$B$21:$C$35,2,TRUE))</f>
        <v>5. 3-3,9</v>
      </c>
      <c r="P793" s="9">
        <f t="shared" si="37"/>
        <v>8</v>
      </c>
      <c r="Q793" s="9">
        <f t="shared" si="38"/>
        <v>5</v>
      </c>
      <c r="R793" s="116">
        <v>16</v>
      </c>
      <c r="S793" s="117">
        <f>IF(C793="Область",Параметри!$K$47,IF(C793="Київ",Параметри!$K$48,IF(L793&lt;Параметри!$I$42,Параметри!$K$42,IF(L793&lt;Параметри!$I$43,Параметри!$K$43,IF(L793&lt;Параметри!$I$44,Параметри!$K$44,IF(L793&lt;Параметри!$I$45,Параметри!$K$45,Параметри!$K$46))))))</f>
        <v>0.43</v>
      </c>
      <c r="T793" s="97">
        <f>IF($B793="Область",Параметри!K$63,IF($R793&lt;Параметри!$G$59,Параметри!K$58,IF($R793&lt;Параметри!$G$60,Параметри!K$59,IF($R793&lt;Параметри!$G$61,Параметри!K$60,IF($R793&lt;Параметри!$G$62,Параметри!K$61,Параметри!K$62)))))</f>
        <v>1.7000000000000001E-2</v>
      </c>
      <c r="U793" s="97">
        <f>IF($B793="Область",Параметри!L$63,IF($R793&lt;Параметри!$G$59,Параметри!L$58,IF($R793&lt;Параметри!$G$60,Параметри!L$59,IF($R793&lt;Параметри!$G$61,Параметри!L$60,IF($R793&lt;Параметри!$G$62,Параметри!L$61,Параметри!L$62)))))</f>
        <v>4.7E-2</v>
      </c>
      <c r="V793" s="98">
        <f>IF(OR(SUM('Дані з ДІСО'!G793:I793)=0,Розрахунки!H793=0),"",Розрахунки!H793/SUM('Дані з ДІСО'!G793:I793))</f>
        <v>19.983425414364643</v>
      </c>
      <c r="W793" s="9" t="s">
        <v>3176</v>
      </c>
      <c r="X793" s="9">
        <v>17</v>
      </c>
      <c r="Y793" s="9">
        <v>15</v>
      </c>
      <c r="Z793" s="9" t="s">
        <v>4536</v>
      </c>
      <c r="AA793" s="99">
        <v>16</v>
      </c>
      <c r="AB793" s="9" t="str">
        <f>IF('Коефіцієнти АТО'!C793="Область","",'Коефіцієнти АТО'!D793)</f>
        <v>Одеська</v>
      </c>
      <c r="AC793" s="9"/>
    </row>
    <row r="794" spans="1:29" ht="15" customHeight="1">
      <c r="A794" s="9">
        <v>793</v>
      </c>
      <c r="B794" s="9" t="s">
        <v>3176</v>
      </c>
      <c r="C794" s="9" t="s">
        <v>3146</v>
      </c>
      <c r="D794" s="9" t="s">
        <v>3887</v>
      </c>
      <c r="E794" s="9" t="s">
        <v>78</v>
      </c>
      <c r="F794" s="9" t="s">
        <v>1663</v>
      </c>
      <c r="G794" s="9" t="s">
        <v>3889</v>
      </c>
      <c r="H794" s="9" t="s">
        <v>1662</v>
      </c>
      <c r="I794" s="9">
        <v>22632</v>
      </c>
      <c r="J794" s="9">
        <v>10155</v>
      </c>
      <c r="K794" s="9">
        <v>396.4</v>
      </c>
      <c r="L794" s="115">
        <f t="shared" si="36"/>
        <v>0.44870095440084834</v>
      </c>
      <c r="M794" s="96">
        <f>IF($B794="Область","",SUM('Дані з ДІСО'!J794:L794)/K794)</f>
        <v>8.3879919273461159</v>
      </c>
      <c r="N794" s="9" t="str">
        <f>IF($B794="Область","",VLOOKUP(100*J794/I794,Параметри!$B$39:$C$53,2,TRUE))</f>
        <v>8. 43-49</v>
      </c>
      <c r="O794" s="9" t="str">
        <f>IF($B794="Область","",VLOOKUP(M794,Параметри!$B$21:$C$35,2,TRUE))</f>
        <v>10. 7-10,2</v>
      </c>
      <c r="P794" s="9">
        <f t="shared" si="37"/>
        <v>8</v>
      </c>
      <c r="Q794" s="9">
        <f t="shared" si="38"/>
        <v>10</v>
      </c>
      <c r="R794" s="116">
        <v>20</v>
      </c>
      <c r="S794" s="117">
        <f>IF(C794="Область",Параметри!$K$47,IF(C794="Київ",Параметри!$K$48,IF(L794&lt;Параметри!$I$42,Параметри!$K$42,IF(L794&lt;Параметри!$I$43,Параметри!$K$43,IF(L794&lt;Параметри!$I$44,Параметри!$K$44,IF(L794&lt;Параметри!$I$45,Параметри!$K$45,Параметри!$K$46))))))</f>
        <v>0.43</v>
      </c>
      <c r="T794" s="97">
        <f>IF($B794="Область",Параметри!K$63,IF($R794&lt;Параметри!$G$59,Параметри!K$58,IF($R794&lt;Параметри!$G$60,Параметри!K$59,IF($R794&lt;Параметри!$G$61,Параметри!K$60,IF($R794&lt;Параметри!$G$62,Параметри!K$61,Параметри!K$62)))))</f>
        <v>7.4999999999999997E-2</v>
      </c>
      <c r="U794" s="97">
        <f>IF($B794="Область",Параметри!L$63,IF($R794&lt;Параметри!$G$59,Параметри!L$58,IF($R794&lt;Параметри!$G$60,Параметри!L$59,IF($R794&lt;Параметри!$G$61,Параметри!L$60,IF($R794&lt;Параметри!$G$62,Параметри!L$61,Параметри!L$62)))))</f>
        <v>4.7E-2</v>
      </c>
      <c r="V794" s="98">
        <f>IF(OR(SUM('Дані з ДІСО'!G794:I794)=0,Розрахунки!H794=0),"",Розрахунки!H794/SUM('Дані з ДІСО'!G794:I794))</f>
        <v>24.813432835820894</v>
      </c>
      <c r="W794" s="9" t="s">
        <v>3176</v>
      </c>
      <c r="X794" s="9">
        <v>18</v>
      </c>
      <c r="Y794" s="9">
        <v>21</v>
      </c>
      <c r="Z794" s="9" t="s">
        <v>4536</v>
      </c>
      <c r="AA794" s="99">
        <v>20</v>
      </c>
      <c r="AB794" s="9" t="str">
        <f>IF('Коефіцієнти АТО'!C794="Область","",'Коефіцієнти АТО'!D794)</f>
        <v>Одеська</v>
      </c>
      <c r="AC794" s="9"/>
    </row>
    <row r="795" spans="1:29" ht="15" customHeight="1">
      <c r="A795" s="9">
        <v>794</v>
      </c>
      <c r="B795" s="9" t="s">
        <v>3151</v>
      </c>
      <c r="C795" s="9" t="s">
        <v>3151</v>
      </c>
      <c r="D795" s="9" t="s">
        <v>3887</v>
      </c>
      <c r="E795" s="9" t="s">
        <v>29</v>
      </c>
      <c r="F795" s="9" t="s">
        <v>1665</v>
      </c>
      <c r="G795" s="9" t="s">
        <v>3295</v>
      </c>
      <c r="H795" s="9" t="s">
        <v>1664</v>
      </c>
      <c r="I795" s="9">
        <v>13480</v>
      </c>
      <c r="J795" s="9">
        <v>8084</v>
      </c>
      <c r="K795" s="9">
        <v>583.9</v>
      </c>
      <c r="L795" s="115">
        <f t="shared" si="36"/>
        <v>0.59970326409495545</v>
      </c>
      <c r="M795" s="96">
        <f>IF($B795="Область","",SUM('Дані з ДІСО'!J795:L795)/K795)</f>
        <v>2.9782497002911459</v>
      </c>
      <c r="N795" s="9" t="str">
        <f>IF($B795="Область","",VLOOKUP(100*J795/I795,Параметри!$B$39:$C$53,2,TRUE))</f>
        <v>5. 58-63</v>
      </c>
      <c r="O795" s="9" t="str">
        <f>IF($B795="Область","",VLOOKUP(M795,Параметри!$B$21:$C$35,2,TRUE))</f>
        <v>4. 2,1-3</v>
      </c>
      <c r="P795" s="9">
        <f t="shared" si="37"/>
        <v>5</v>
      </c>
      <c r="Q795" s="9">
        <f t="shared" si="38"/>
        <v>4</v>
      </c>
      <c r="R795" s="116">
        <v>14.5</v>
      </c>
      <c r="S795" s="117">
        <f>IF(C795="Область",Параметри!$K$47,IF(C795="Київ",Параметри!$K$48,IF(L795&lt;Параметри!$I$42,Параметри!$K$42,IF(L795&lt;Параметри!$I$43,Параметри!$K$43,IF(L795&lt;Параметри!$I$44,Параметри!$K$44,IF(L795&lt;Параметри!$I$45,Параметри!$K$45,Параметри!$K$46))))))</f>
        <v>0.43</v>
      </c>
      <c r="T795" s="97">
        <f>IF($B795="Область",Параметри!K$63,IF($R795&lt;Параметри!$G$59,Параметри!K$58,IF($R795&lt;Параметри!$G$60,Параметри!K$59,IF($R795&lt;Параметри!$G$61,Параметри!K$60,IF($R795&lt;Параметри!$G$62,Параметри!K$61,Параметри!K$62)))))</f>
        <v>1.7000000000000001E-2</v>
      </c>
      <c r="U795" s="97">
        <f>IF($B795="Область",Параметри!L$63,IF($R795&lt;Параметри!$G$59,Параметри!L$58,IF($R795&lt;Параметри!$G$60,Параметри!L$59,IF($R795&lt;Параметри!$G$61,Параметри!L$60,IF($R795&lt;Параметри!$G$62,Параметри!L$61,Параметри!L$62)))))</f>
        <v>4.7E-2</v>
      </c>
      <c r="V795" s="98">
        <f>IF(OR(SUM('Дані з ДІСО'!G795:I795)=0,Розрахунки!H795=0),"",Розрахунки!H795/SUM('Дані з ДІСО'!G795:I795))</f>
        <v>21.737500000000001</v>
      </c>
      <c r="W795" s="9">
        <v>2016</v>
      </c>
      <c r="X795" s="9">
        <v>14.5</v>
      </c>
      <c r="Y795" s="9">
        <v>14</v>
      </c>
      <c r="Z795" s="9" t="s">
        <v>4535</v>
      </c>
      <c r="AA795" s="99">
        <v>14.5</v>
      </c>
      <c r="AB795" s="9" t="str">
        <f>IF('Коефіцієнти АТО'!C795="Область","",'Коефіцієнти АТО'!D795)</f>
        <v>Одеська</v>
      </c>
      <c r="AC795" s="9"/>
    </row>
    <row r="796" spans="1:29" ht="15" customHeight="1">
      <c r="A796" s="9">
        <v>795</v>
      </c>
      <c r="B796" s="9" t="s">
        <v>3148</v>
      </c>
      <c r="C796" s="9" t="s">
        <v>3148</v>
      </c>
      <c r="D796" s="9" t="s">
        <v>3887</v>
      </c>
      <c r="E796" s="9" t="s">
        <v>24</v>
      </c>
      <c r="F796" s="9" t="s">
        <v>1667</v>
      </c>
      <c r="G796" s="9" t="s">
        <v>3890</v>
      </c>
      <c r="H796" s="9" t="s">
        <v>1666</v>
      </c>
      <c r="I796" s="9">
        <v>12790</v>
      </c>
      <c r="J796" s="9">
        <v>12790</v>
      </c>
      <c r="K796" s="9">
        <v>394.5</v>
      </c>
      <c r="L796" s="115">
        <f t="shared" si="36"/>
        <v>1</v>
      </c>
      <c r="M796" s="96">
        <f>IF($B796="Область","",SUM('Дані з ДІСО'!J796:L796)/K796)</f>
        <v>3.1812420785804818</v>
      </c>
      <c r="N796" s="9" t="str">
        <f>IF($B796="Область","",VLOOKUP(100*J796/I796,Параметри!$B$39:$C$53,2,TRUE))</f>
        <v>1. 100%</v>
      </c>
      <c r="O796" s="9" t="str">
        <f>IF($B796="Область","",VLOOKUP(M796,Параметри!$B$21:$C$35,2,TRUE))</f>
        <v>5. 3-3,9</v>
      </c>
      <c r="P796" s="9">
        <f t="shared" si="37"/>
        <v>1</v>
      </c>
      <c r="Q796" s="9">
        <f t="shared" si="38"/>
        <v>5</v>
      </c>
      <c r="R796" s="116">
        <v>16.5</v>
      </c>
      <c r="S796" s="117">
        <f>IF(C796="Область",Параметри!$K$47,IF(C796="Київ",Параметри!$K$48,IF(L796&lt;Параметри!$I$42,Параметри!$K$42,IF(L796&lt;Параметри!$I$43,Параметри!$K$43,IF(L796&lt;Параметри!$I$44,Параметри!$K$44,IF(L796&lt;Параметри!$I$45,Параметри!$K$45,Параметри!$K$46))))))</f>
        <v>0.53</v>
      </c>
      <c r="T796" s="97">
        <f>IF($B796="Область",Параметри!K$63,IF($R796&lt;Параметри!$G$59,Параметри!K$58,IF($R796&lt;Параметри!$G$60,Параметри!K$59,IF($R796&lt;Параметри!$G$61,Параметри!K$60,IF($R796&lt;Параметри!$G$62,Параметри!K$61,Параметри!K$62)))))</f>
        <v>1.7000000000000001E-2</v>
      </c>
      <c r="U796" s="97">
        <f>IF($B796="Область",Параметри!L$63,IF($R796&lt;Параметри!$G$59,Параметри!L$58,IF($R796&lt;Параметри!$G$60,Параметри!L$59,IF($R796&lt;Параметри!$G$61,Параметри!L$60,IF($R796&lt;Параметри!$G$62,Параметри!L$61,Параметри!L$62)))))</f>
        <v>4.7E-2</v>
      </c>
      <c r="V796" s="98">
        <f>IF(OR(SUM('Дані з ДІСО'!G796:I796)=0,Розрахунки!H796=0),"",Розрахунки!H796/SUM('Дані з ДІСО'!G796:I796))</f>
        <v>18.731343283582088</v>
      </c>
      <c r="W796" s="9">
        <v>2016</v>
      </c>
      <c r="X796" s="9">
        <v>13.5</v>
      </c>
      <c r="Y796" s="9">
        <v>17.5</v>
      </c>
      <c r="Z796" s="9" t="s">
        <v>4536</v>
      </c>
      <c r="AA796" s="99">
        <v>16.5</v>
      </c>
      <c r="AB796" s="9" t="str">
        <f>IF('Коефіцієнти АТО'!C796="Область","",'Коефіцієнти АТО'!D796)</f>
        <v>Одеська</v>
      </c>
      <c r="AC796" s="9"/>
    </row>
    <row r="797" spans="1:29" ht="15" customHeight="1">
      <c r="A797" s="9">
        <v>796</v>
      </c>
      <c r="B797" s="9" t="s">
        <v>3148</v>
      </c>
      <c r="C797" s="9" t="s">
        <v>3148</v>
      </c>
      <c r="D797" s="9" t="s">
        <v>3887</v>
      </c>
      <c r="E797" s="9" t="s">
        <v>24</v>
      </c>
      <c r="F797" s="9" t="s">
        <v>1669</v>
      </c>
      <c r="G797" s="9" t="s">
        <v>3891</v>
      </c>
      <c r="H797" s="9" t="s">
        <v>1668</v>
      </c>
      <c r="I797" s="9">
        <v>6647</v>
      </c>
      <c r="J797" s="9">
        <v>6647</v>
      </c>
      <c r="K797" s="9">
        <v>297.2</v>
      </c>
      <c r="L797" s="115">
        <f t="shared" si="36"/>
        <v>1</v>
      </c>
      <c r="M797" s="96">
        <f>IF($B797="Область","",SUM('Дані з ДІСО'!J797:L797)/K797)</f>
        <v>2.9138627187079411</v>
      </c>
      <c r="N797" s="9" t="str">
        <f>IF($B797="Область","",VLOOKUP(100*J797/I797,Параметри!$B$39:$C$53,2,TRUE))</f>
        <v>1. 100%</v>
      </c>
      <c r="O797" s="9" t="str">
        <f>IF($B797="Область","",VLOOKUP(M797,Параметри!$B$21:$C$35,2,TRUE))</f>
        <v>4. 2,1-3</v>
      </c>
      <c r="P797" s="9">
        <f t="shared" si="37"/>
        <v>1</v>
      </c>
      <c r="Q797" s="9">
        <f t="shared" si="38"/>
        <v>4</v>
      </c>
      <c r="R797" s="116">
        <v>13.5</v>
      </c>
      <c r="S797" s="117">
        <f>IF(C797="Область",Параметри!$K$47,IF(C797="Київ",Параметри!$K$48,IF(L797&lt;Параметри!$I$42,Параметри!$K$42,IF(L797&lt;Параметри!$I$43,Параметри!$K$43,IF(L797&lt;Параметри!$I$44,Параметри!$K$44,IF(L797&lt;Параметри!$I$45,Параметри!$K$45,Параметри!$K$46))))))</f>
        <v>0.53</v>
      </c>
      <c r="T797" s="97">
        <f>IF($B797="Область",Параметри!K$63,IF($R797&lt;Параметри!$G$59,Параметри!K$58,IF($R797&lt;Параметри!$G$60,Параметри!K$59,IF($R797&lt;Параметри!$G$61,Параметри!K$60,IF($R797&lt;Параметри!$G$62,Параметри!K$61,Параметри!K$62)))))</f>
        <v>1.7000000000000001E-2</v>
      </c>
      <c r="U797" s="97">
        <f>IF($B797="Область",Параметри!L$63,IF($R797&lt;Параметри!$G$59,Параметри!L$58,IF($R797&lt;Параметри!$G$60,Параметри!L$59,IF($R797&lt;Параметри!$G$61,Параметри!L$60,IF($R797&lt;Параметри!$G$62,Параметри!L$61,Параметри!L$62)))))</f>
        <v>4.7E-2</v>
      </c>
      <c r="V797" s="98">
        <f>IF(OR(SUM('Дані з ДІСО'!G797:I797)=0,Розрахунки!H797=0),"",Розрахунки!H797/SUM('Дані з ДІСО'!G797:I797))</f>
        <v>16.037037037037038</v>
      </c>
      <c r="W797" s="9">
        <v>2016</v>
      </c>
      <c r="X797" s="9">
        <v>13</v>
      </c>
      <c r="Y797" s="9">
        <v>14.5</v>
      </c>
      <c r="Z797" s="9" t="s">
        <v>4536</v>
      </c>
      <c r="AA797" s="99">
        <v>13.5</v>
      </c>
      <c r="AB797" s="9" t="str">
        <f>IF('Коефіцієнти АТО'!C797="Область","",'Коефіцієнти АТО'!D797)</f>
        <v>Одеська</v>
      </c>
      <c r="AC797" s="9"/>
    </row>
    <row r="798" spans="1:29" ht="15" customHeight="1">
      <c r="A798" s="9">
        <v>797</v>
      </c>
      <c r="B798" s="9" t="s">
        <v>3148</v>
      </c>
      <c r="C798" s="9" t="s">
        <v>3148</v>
      </c>
      <c r="D798" s="9" t="s">
        <v>3887</v>
      </c>
      <c r="E798" s="9" t="s">
        <v>24</v>
      </c>
      <c r="F798" s="9" t="s">
        <v>1671</v>
      </c>
      <c r="G798" s="9" t="s">
        <v>3892</v>
      </c>
      <c r="H798" s="9" t="s">
        <v>1670</v>
      </c>
      <c r="I798" s="9">
        <v>4092</v>
      </c>
      <c r="J798" s="9">
        <v>4092</v>
      </c>
      <c r="K798" s="9">
        <v>230.5</v>
      </c>
      <c r="L798" s="115">
        <f t="shared" si="36"/>
        <v>1</v>
      </c>
      <c r="M798" s="96">
        <f>IF($B798="Область","",SUM('Дані з ДІСО'!J798:L798)/K798)</f>
        <v>1.9913232104121474</v>
      </c>
      <c r="N798" s="9" t="str">
        <f>IF($B798="Область","",VLOOKUP(100*J798/I798,Параметри!$B$39:$C$53,2,TRUE))</f>
        <v>1. 100%</v>
      </c>
      <c r="O798" s="9" t="str">
        <f>IF($B798="Область","",VLOOKUP(M798,Параметри!$B$21:$C$35,2,TRUE))</f>
        <v>3. 1,4-2,1</v>
      </c>
      <c r="P798" s="9">
        <f t="shared" si="37"/>
        <v>1</v>
      </c>
      <c r="Q798" s="9">
        <f t="shared" si="38"/>
        <v>3</v>
      </c>
      <c r="R798" s="116">
        <v>13</v>
      </c>
      <c r="S798" s="117">
        <f>IF(C798="Область",Параметри!$K$47,IF(C798="Київ",Параметри!$K$48,IF(L798&lt;Параметри!$I$42,Параметри!$K$42,IF(L798&lt;Параметри!$I$43,Параметри!$K$43,IF(L798&lt;Параметри!$I$44,Параметри!$K$44,IF(L798&lt;Параметри!$I$45,Параметри!$K$45,Параметри!$K$46))))))</f>
        <v>0.53</v>
      </c>
      <c r="T798" s="97">
        <f>IF($B798="Область",Параметри!K$63,IF($R798&lt;Параметри!$G$59,Параметри!K$58,IF($R798&lt;Параметри!$G$60,Параметри!K$59,IF($R798&lt;Параметри!$G$61,Параметри!K$60,IF($R798&lt;Параметри!$G$62,Параметри!K$61,Параметри!K$62)))))</f>
        <v>1.7000000000000001E-2</v>
      </c>
      <c r="U798" s="97">
        <f>IF($B798="Область",Параметри!L$63,IF($R798&lt;Параметри!$G$59,Параметри!L$58,IF($R798&lt;Параметри!$G$60,Параметри!L$59,IF($R798&lt;Параметри!$G$61,Параметри!L$60,IF($R798&lt;Параметри!$G$62,Параметри!L$61,Параметри!L$62)))))</f>
        <v>4.7E-2</v>
      </c>
      <c r="V798" s="98">
        <f>IF(OR(SUM('Дані з ДІСО'!G798:I798)=0,Розрахунки!H798=0),"",Розрахунки!H798/SUM('Дані з ДІСО'!G798:I798))</f>
        <v>14.34375</v>
      </c>
      <c r="W798" s="9">
        <v>2016</v>
      </c>
      <c r="X798" s="9">
        <v>12.5</v>
      </c>
      <c r="Y798" s="9">
        <v>14</v>
      </c>
      <c r="Z798" s="9" t="s">
        <v>4536</v>
      </c>
      <c r="AA798" s="99">
        <v>13</v>
      </c>
      <c r="AB798" s="9" t="str">
        <f>IF('Коефіцієнти АТО'!C798="Область","",'Коефіцієнти АТО'!D798)</f>
        <v>Одеська</v>
      </c>
      <c r="AC798" s="9"/>
    </row>
    <row r="799" spans="1:29" ht="15" customHeight="1">
      <c r="A799" s="9">
        <v>798</v>
      </c>
      <c r="B799" s="9" t="s">
        <v>3148</v>
      </c>
      <c r="C799" s="9" t="s">
        <v>3148</v>
      </c>
      <c r="D799" s="9" t="s">
        <v>3887</v>
      </c>
      <c r="E799" s="9" t="s">
        <v>24</v>
      </c>
      <c r="F799" s="9" t="s">
        <v>1673</v>
      </c>
      <c r="G799" s="9" t="s">
        <v>3893</v>
      </c>
      <c r="H799" s="9" t="s">
        <v>1672</v>
      </c>
      <c r="I799" s="9">
        <v>3503</v>
      </c>
      <c r="J799" s="9">
        <v>3503</v>
      </c>
      <c r="K799" s="9">
        <v>126.3</v>
      </c>
      <c r="L799" s="115">
        <f t="shared" si="36"/>
        <v>1</v>
      </c>
      <c r="M799" s="96">
        <f>IF($B799="Область","",SUM('Дані з ДІСО'!J799:L799)/K799)</f>
        <v>2.6603325415676959</v>
      </c>
      <c r="N799" s="9" t="str">
        <f>IF($B799="Область","",VLOOKUP(100*J799/I799,Параметри!$B$39:$C$53,2,TRUE))</f>
        <v>1. 100%</v>
      </c>
      <c r="O799" s="9" t="str">
        <f>IF($B799="Область","",VLOOKUP(M799,Параметри!$B$21:$C$35,2,TRUE))</f>
        <v>4. 2,1-3</v>
      </c>
      <c r="P799" s="9">
        <f t="shared" si="37"/>
        <v>1</v>
      </c>
      <c r="Q799" s="9">
        <f t="shared" si="38"/>
        <v>4</v>
      </c>
      <c r="R799" s="116">
        <v>14.5</v>
      </c>
      <c r="S799" s="117">
        <f>IF(C799="Область",Параметри!$K$47,IF(C799="Київ",Параметри!$K$48,IF(L799&lt;Параметри!$I$42,Параметри!$K$42,IF(L799&lt;Параметри!$I$43,Параметри!$K$43,IF(L799&lt;Параметри!$I$44,Параметри!$K$44,IF(L799&lt;Параметри!$I$45,Параметри!$K$45,Параметри!$K$46))))))</f>
        <v>0.53</v>
      </c>
      <c r="T799" s="97">
        <f>IF($B799="Область",Параметри!K$63,IF($R799&lt;Параметри!$G$59,Параметри!K$58,IF($R799&lt;Параметри!$G$60,Параметри!K$59,IF($R799&lt;Параметри!$G$61,Параметри!K$60,IF($R799&lt;Параметри!$G$62,Параметри!K$61,Параметри!K$62)))))</f>
        <v>1.7000000000000001E-2</v>
      </c>
      <c r="U799" s="97">
        <f>IF($B799="Область",Параметри!L$63,IF($R799&lt;Параметри!$G$59,Параметри!L$58,IF($R799&lt;Параметри!$G$60,Параметри!L$59,IF($R799&lt;Параметри!$G$61,Параметри!L$60,IF($R799&lt;Параметри!$G$62,Параметри!L$61,Параметри!L$62)))))</f>
        <v>4.7E-2</v>
      </c>
      <c r="V799" s="98">
        <f>IF(OR(SUM('Дані з ДІСО'!G799:I799)=0,Розрахунки!H799=0),"",Розрахунки!H799/SUM('Дані з ДІСО'!G799:I799))</f>
        <v>22.4</v>
      </c>
      <c r="W799" s="9">
        <v>2016</v>
      </c>
      <c r="X799" s="9">
        <v>13</v>
      </c>
      <c r="Y799" s="9">
        <v>15.5</v>
      </c>
      <c r="Z799" s="9" t="s">
        <v>4536</v>
      </c>
      <c r="AA799" s="99">
        <v>14.5</v>
      </c>
      <c r="AB799" s="9" t="str">
        <f>IF('Коефіцієнти АТО'!C799="Область","",'Коефіцієнти АТО'!D799)</f>
        <v>Одеська</v>
      </c>
      <c r="AC799" s="9"/>
    </row>
    <row r="800" spans="1:29" ht="15" customHeight="1">
      <c r="A800" s="9">
        <v>799</v>
      </c>
      <c r="B800" s="9" t="s">
        <v>3148</v>
      </c>
      <c r="C800" s="9" t="s">
        <v>3148</v>
      </c>
      <c r="D800" s="9" t="s">
        <v>3887</v>
      </c>
      <c r="E800" s="9" t="s">
        <v>24</v>
      </c>
      <c r="F800" s="9" t="s">
        <v>1675</v>
      </c>
      <c r="G800" s="9" t="s">
        <v>3894</v>
      </c>
      <c r="H800" s="9" t="s">
        <v>1674</v>
      </c>
      <c r="I800" s="9">
        <v>4001</v>
      </c>
      <c r="J800" s="9">
        <v>4001</v>
      </c>
      <c r="K800" s="9">
        <v>432.1</v>
      </c>
      <c r="L800" s="115">
        <f t="shared" si="36"/>
        <v>1</v>
      </c>
      <c r="M800" s="96">
        <f>IF($B800="Область","",SUM('Дані з ДІСО'!J800:L800)/K800)</f>
        <v>0.92686878037491316</v>
      </c>
      <c r="N800" s="9" t="str">
        <f>IF($B800="Область","",VLOOKUP(100*J800/I800,Параметри!$B$39:$C$53,2,TRUE))</f>
        <v>1. 100%</v>
      </c>
      <c r="O800" s="9" t="str">
        <f>IF($B800="Область","",VLOOKUP(M800,Параметри!$B$21:$C$35,2,TRUE))</f>
        <v>1. 0-1</v>
      </c>
      <c r="P800" s="9">
        <f t="shared" si="37"/>
        <v>1</v>
      </c>
      <c r="Q800" s="9">
        <f t="shared" si="38"/>
        <v>1</v>
      </c>
      <c r="R800" s="116">
        <v>10</v>
      </c>
      <c r="S800" s="117">
        <f>IF(C800="Область",Параметри!$K$47,IF(C800="Київ",Параметри!$K$48,IF(L800&lt;Параметри!$I$42,Параметри!$K$42,IF(L800&lt;Параметри!$I$43,Параметри!$K$43,IF(L800&lt;Параметри!$I$44,Параметри!$K$44,IF(L800&lt;Параметри!$I$45,Параметри!$K$45,Параметри!$K$46))))))</f>
        <v>0.53</v>
      </c>
      <c r="T800" s="97">
        <f>IF($B800="Область",Параметри!K$63,IF($R800&lt;Параметри!$G$59,Параметри!K$58,IF($R800&lt;Параметри!$G$60,Параметри!K$59,IF($R800&lt;Параметри!$G$61,Параметри!K$60,IF($R800&lt;Параметри!$G$62,Параметри!K$61,Параметри!K$62)))))</f>
        <v>1.7000000000000001E-2</v>
      </c>
      <c r="U800" s="97">
        <f>IF($B800="Область",Параметри!L$63,IF($R800&lt;Параметри!$G$59,Параметри!L$58,IF($R800&lt;Параметри!$G$60,Параметри!L$59,IF($R800&lt;Параметри!$G$61,Параметри!L$60,IF($R800&lt;Параметри!$G$62,Параметри!L$61,Параметри!L$62)))))</f>
        <v>4.7E-2</v>
      </c>
      <c r="V800" s="98">
        <f>IF(OR(SUM('Дані з ДІСО'!G800:I800)=0,Розрахунки!H800=0),"",Розрахунки!H800/SUM('Дані з ДІСО'!G800:I800))</f>
        <v>8.9</v>
      </c>
      <c r="W800" s="9">
        <v>2016</v>
      </c>
      <c r="X800" s="9">
        <v>10</v>
      </c>
      <c r="Y800" s="9">
        <v>10</v>
      </c>
      <c r="Z800" s="9" t="s">
        <v>4535</v>
      </c>
      <c r="AA800" s="99">
        <v>10</v>
      </c>
      <c r="AB800" s="9" t="str">
        <f>IF('Коефіцієнти АТО'!C800="Область","",'Коефіцієнти АТО'!D800)</f>
        <v>Одеська</v>
      </c>
      <c r="AC800" s="9"/>
    </row>
    <row r="801" spans="1:29" ht="15" customHeight="1">
      <c r="A801" s="9">
        <v>800</v>
      </c>
      <c r="B801" s="9" t="s">
        <v>3151</v>
      </c>
      <c r="C801" s="9" t="s">
        <v>3151</v>
      </c>
      <c r="D801" s="9" t="s">
        <v>3887</v>
      </c>
      <c r="E801" s="9" t="s">
        <v>29</v>
      </c>
      <c r="F801" s="9" t="s">
        <v>1677</v>
      </c>
      <c r="G801" s="9" t="s">
        <v>3895</v>
      </c>
      <c r="H801" s="9" t="s">
        <v>1676</v>
      </c>
      <c r="I801" s="9">
        <v>6539</v>
      </c>
      <c r="J801" s="9">
        <v>3023</v>
      </c>
      <c r="K801" s="9">
        <v>227.1</v>
      </c>
      <c r="L801" s="115">
        <f t="shared" si="36"/>
        <v>0.46230310445022177</v>
      </c>
      <c r="M801" s="96">
        <f>IF($B801="Область","",SUM('Дані з ДІСО'!J801:L801)/K801)</f>
        <v>3.9013650374284459</v>
      </c>
      <c r="N801" s="9" t="str">
        <f>IF($B801="Область","",VLOOKUP(100*J801/I801,Параметри!$B$39:$C$53,2,TRUE))</f>
        <v>8. 43-49</v>
      </c>
      <c r="O801" s="9" t="str">
        <f>IF($B801="Область","",VLOOKUP(M801,Параметри!$B$21:$C$35,2,TRUE))</f>
        <v>6. 3,9-4,1</v>
      </c>
      <c r="P801" s="9">
        <f t="shared" si="37"/>
        <v>8</v>
      </c>
      <c r="Q801" s="9">
        <f t="shared" si="38"/>
        <v>6</v>
      </c>
      <c r="R801" s="116">
        <v>18</v>
      </c>
      <c r="S801" s="117">
        <f>IF(C801="Область",Параметри!$K$47,IF(C801="Київ",Параметри!$K$48,IF(L801&lt;Параметри!$I$42,Параметри!$K$42,IF(L801&lt;Параметри!$I$43,Параметри!$K$43,IF(L801&lt;Параметри!$I$44,Параметри!$K$44,IF(L801&lt;Параметри!$I$45,Параметри!$K$45,Параметри!$K$46))))))</f>
        <v>0.43</v>
      </c>
      <c r="T801" s="97">
        <f>IF($B801="Область",Параметри!K$63,IF($R801&lt;Параметри!$G$59,Параметри!K$58,IF($R801&lt;Параметри!$G$60,Параметри!K$59,IF($R801&lt;Параметри!$G$61,Параметри!K$60,IF($R801&lt;Параметри!$G$62,Параметри!K$61,Параметри!K$62)))))</f>
        <v>1.7000000000000001E-2</v>
      </c>
      <c r="U801" s="97">
        <f>IF($B801="Область",Параметри!L$63,IF($R801&lt;Параметри!$G$59,Параметри!L$58,IF($R801&lt;Параметри!$G$60,Параметри!L$59,IF($R801&lt;Параметри!$G$61,Параметри!L$60,IF($R801&lt;Параметри!$G$62,Параметри!L$61,Параметри!L$62)))))</f>
        <v>4.7E-2</v>
      </c>
      <c r="V801" s="98">
        <f>IF(OR(SUM('Дані з ДІСО'!G801:I801)=0,Розрахунки!H801=0),"",Розрахунки!H801/SUM('Дані з ДІСО'!G801:I801))</f>
        <v>31.642857142857142</v>
      </c>
      <c r="W801" s="9">
        <v>2017</v>
      </c>
      <c r="X801" s="9">
        <v>17</v>
      </c>
      <c r="Y801" s="9">
        <v>19</v>
      </c>
      <c r="Z801" s="9" t="s">
        <v>4536</v>
      </c>
      <c r="AA801" s="99">
        <v>18</v>
      </c>
      <c r="AB801" s="9" t="str">
        <f>IF('Коефіцієнти АТО'!C801="Область","",'Коефіцієнти АТО'!D801)</f>
        <v>Одеська</v>
      </c>
      <c r="AC801" s="9"/>
    </row>
    <row r="802" spans="1:29" ht="15" customHeight="1">
      <c r="A802" s="9">
        <v>801</v>
      </c>
      <c r="B802" s="9" t="s">
        <v>3151</v>
      </c>
      <c r="C802" s="9" t="s">
        <v>3151</v>
      </c>
      <c r="D802" s="9" t="s">
        <v>3887</v>
      </c>
      <c r="E802" s="9" t="s">
        <v>29</v>
      </c>
      <c r="F802" s="9" t="s">
        <v>1679</v>
      </c>
      <c r="G802" s="9" t="s">
        <v>3896</v>
      </c>
      <c r="H802" s="9" t="s">
        <v>1678</v>
      </c>
      <c r="I802" s="9">
        <v>9861</v>
      </c>
      <c r="J802" s="9">
        <v>3459</v>
      </c>
      <c r="K802" s="9">
        <v>323.3</v>
      </c>
      <c r="L802" s="115">
        <f t="shared" si="36"/>
        <v>0.35077578338910859</v>
      </c>
      <c r="M802" s="96">
        <f>IF($B802="Область","",SUM('Дані з ДІСО'!J802:L802)/K802)</f>
        <v>4.2622950819672134</v>
      </c>
      <c r="N802" s="9" t="str">
        <f>IF($B802="Область","",VLOOKUP(100*J802/I802,Параметри!$B$39:$C$53,2,TRUE))</f>
        <v>9. 26-43</v>
      </c>
      <c r="O802" s="9" t="str">
        <f>IF($B802="Область","",VLOOKUP(M802,Параметри!$B$21:$C$35,2,TRUE))</f>
        <v>7. 4,1-4,5</v>
      </c>
      <c r="P802" s="9">
        <f t="shared" si="37"/>
        <v>9</v>
      </c>
      <c r="Q802" s="9">
        <f t="shared" si="38"/>
        <v>7</v>
      </c>
      <c r="R802" s="116">
        <v>18</v>
      </c>
      <c r="S802" s="117">
        <f>IF(C802="Область",Параметри!$K$47,IF(C802="Київ",Параметри!$K$48,IF(L802&lt;Параметри!$I$42,Параметри!$K$42,IF(L802&lt;Параметри!$I$43,Параметри!$K$43,IF(L802&lt;Параметри!$I$44,Параметри!$K$44,IF(L802&lt;Параметри!$I$45,Параметри!$K$45,Параметри!$K$46))))))</f>
        <v>0.33</v>
      </c>
      <c r="T802" s="97">
        <f>IF($B802="Область",Параметри!K$63,IF($R802&lt;Параметри!$G$59,Параметри!K$58,IF($R802&lt;Параметри!$G$60,Параметри!K$59,IF($R802&lt;Параметри!$G$61,Параметри!K$60,IF($R802&lt;Параметри!$G$62,Параметри!K$61,Параметри!K$62)))))</f>
        <v>1.7000000000000001E-2</v>
      </c>
      <c r="U802" s="97">
        <f>IF($B802="Область",Параметри!L$63,IF($R802&lt;Параметри!$G$59,Параметри!L$58,IF($R802&lt;Параметри!$G$60,Параметри!L$59,IF($R802&lt;Параметри!$G$61,Параметри!L$60,IF($R802&lt;Параметри!$G$62,Параметри!L$61,Параметри!L$62)))))</f>
        <v>4.7E-2</v>
      </c>
      <c r="V802" s="98">
        <f>IF(OR(SUM('Дані з ДІСО'!G802:I802)=0,Розрахунки!H802=0),"",Розрахунки!H802/SUM('Дані з ДІСО'!G802:I802))</f>
        <v>21.53125</v>
      </c>
      <c r="W802" s="9">
        <v>2017</v>
      </c>
      <c r="X802" s="9">
        <v>18</v>
      </c>
      <c r="Y802" s="9">
        <v>17</v>
      </c>
      <c r="Z802" s="9" t="s">
        <v>4535</v>
      </c>
      <c r="AA802" s="99">
        <v>18</v>
      </c>
      <c r="AB802" s="9" t="str">
        <f>IF('Коефіцієнти АТО'!C802="Область","",'Коефіцієнти АТО'!D802)</f>
        <v>Одеська</v>
      </c>
      <c r="AC802" s="9"/>
    </row>
    <row r="803" spans="1:29" ht="15" customHeight="1">
      <c r="A803" s="9">
        <v>802</v>
      </c>
      <c r="B803" s="9" t="s">
        <v>3148</v>
      </c>
      <c r="C803" s="9" t="s">
        <v>3148</v>
      </c>
      <c r="D803" s="9" t="s">
        <v>3887</v>
      </c>
      <c r="E803" s="9" t="s">
        <v>24</v>
      </c>
      <c r="F803" s="9" t="s">
        <v>1681</v>
      </c>
      <c r="G803" s="9" t="s">
        <v>3897</v>
      </c>
      <c r="H803" s="9" t="s">
        <v>1680</v>
      </c>
      <c r="I803" s="9">
        <v>6339</v>
      </c>
      <c r="J803" s="9">
        <v>6339</v>
      </c>
      <c r="K803" s="9">
        <v>449.5</v>
      </c>
      <c r="L803" s="115">
        <f t="shared" si="36"/>
        <v>1</v>
      </c>
      <c r="M803" s="96">
        <f>IF($B803="Область","",SUM('Дані з ДІСО'!J803:L803)/K803)</f>
        <v>2.1334816462736375</v>
      </c>
      <c r="N803" s="9" t="str">
        <f>IF($B803="Область","",VLOOKUP(100*J803/I803,Параметри!$B$39:$C$53,2,TRUE))</f>
        <v>1. 100%</v>
      </c>
      <c r="O803" s="9" t="str">
        <f>IF($B803="Область","",VLOOKUP(M803,Параметри!$B$21:$C$35,2,TRUE))</f>
        <v>4. 2,1-3</v>
      </c>
      <c r="P803" s="9">
        <f t="shared" si="37"/>
        <v>1</v>
      </c>
      <c r="Q803" s="9">
        <f t="shared" si="38"/>
        <v>4</v>
      </c>
      <c r="R803" s="116">
        <v>12</v>
      </c>
      <c r="S803" s="117">
        <f>IF(C803="Область",Параметри!$K$47,IF(C803="Київ",Параметри!$K$48,IF(L803&lt;Параметри!$I$42,Параметри!$K$42,IF(L803&lt;Параметри!$I$43,Параметри!$K$43,IF(L803&lt;Параметри!$I$44,Параметри!$K$44,IF(L803&lt;Параметри!$I$45,Параметри!$K$45,Параметри!$K$46))))))</f>
        <v>0.53</v>
      </c>
      <c r="T803" s="97">
        <f>IF($B803="Область",Параметри!K$63,IF($R803&lt;Параметри!$G$59,Параметри!K$58,IF($R803&lt;Параметри!$G$60,Параметри!K$59,IF($R803&lt;Параметри!$G$61,Параметри!K$60,IF($R803&lt;Параметри!$G$62,Параметри!K$61,Параметри!K$62)))))</f>
        <v>1.7000000000000001E-2</v>
      </c>
      <c r="U803" s="97">
        <f>IF($B803="Область",Параметри!L$63,IF($R803&lt;Параметри!$G$59,Параметри!L$58,IF($R803&lt;Параметри!$G$60,Параметри!L$59,IF($R803&lt;Параметри!$G$61,Параметри!L$60,IF($R803&lt;Параметри!$G$62,Параметри!L$61,Параметри!L$62)))))</f>
        <v>4.7E-2</v>
      </c>
      <c r="V803" s="98">
        <f>IF(OR(SUM('Дані з ДІСО'!G803:I803)=0,Розрахунки!H803=0),"",Розрахунки!H803/SUM('Дані з ДІСО'!G803:I803))</f>
        <v>12.294871794871796</v>
      </c>
      <c r="W803" s="9">
        <v>2017</v>
      </c>
      <c r="X803" s="9">
        <v>13</v>
      </c>
      <c r="Y803" s="9">
        <v>11</v>
      </c>
      <c r="Z803" s="9" t="s">
        <v>4536</v>
      </c>
      <c r="AA803" s="99">
        <v>12</v>
      </c>
      <c r="AB803" s="9" t="str">
        <f>IF('Коефіцієнти АТО'!C803="Область","",'Коефіцієнти АТО'!D803)</f>
        <v>Одеська</v>
      </c>
      <c r="AC803" s="9"/>
    </row>
    <row r="804" spans="1:29" ht="15" customHeight="1">
      <c r="A804" s="9">
        <v>803</v>
      </c>
      <c r="B804" s="9" t="s">
        <v>3148</v>
      </c>
      <c r="C804" s="9" t="s">
        <v>3148</v>
      </c>
      <c r="D804" s="9" t="s">
        <v>3887</v>
      </c>
      <c r="E804" s="9" t="s">
        <v>24</v>
      </c>
      <c r="F804" s="9" t="s">
        <v>1683</v>
      </c>
      <c r="G804" s="9" t="s">
        <v>3898</v>
      </c>
      <c r="H804" s="9" t="s">
        <v>1682</v>
      </c>
      <c r="I804" s="9">
        <v>8531</v>
      </c>
      <c r="J804" s="9">
        <v>8531</v>
      </c>
      <c r="K804" s="9">
        <v>214.4</v>
      </c>
      <c r="L804" s="115">
        <f t="shared" si="36"/>
        <v>1</v>
      </c>
      <c r="M804" s="96">
        <f>IF($B804="Область","",SUM('Дані з ДІСО'!J804:L804)/K804)</f>
        <v>5.3218283582089549</v>
      </c>
      <c r="N804" s="9" t="str">
        <f>IF($B804="Область","",VLOOKUP(100*J804/I804,Параметри!$B$39:$C$53,2,TRUE))</f>
        <v>1. 100%</v>
      </c>
      <c r="O804" s="9" t="str">
        <f>IF($B804="Область","",VLOOKUP(M804,Параметри!$B$21:$C$35,2,TRUE))</f>
        <v>8. 4,5-5,8</v>
      </c>
      <c r="P804" s="9">
        <f t="shared" si="37"/>
        <v>1</v>
      </c>
      <c r="Q804" s="9">
        <f t="shared" si="38"/>
        <v>8</v>
      </c>
      <c r="R804" s="116">
        <v>18</v>
      </c>
      <c r="S804" s="117">
        <f>IF(C804="Область",Параметри!$K$47,IF(C804="Київ",Параметри!$K$48,IF(L804&lt;Параметри!$I$42,Параметри!$K$42,IF(L804&lt;Параметри!$I$43,Параметри!$K$43,IF(L804&lt;Параметри!$I$44,Параметри!$K$44,IF(L804&lt;Параметри!$I$45,Параметри!$K$45,Параметри!$K$46))))))</f>
        <v>0.53</v>
      </c>
      <c r="T804" s="97">
        <f>IF($B804="Область",Параметри!K$63,IF($R804&lt;Параметри!$G$59,Параметри!K$58,IF($R804&lt;Параметри!$G$60,Параметри!K$59,IF($R804&lt;Параметри!$G$61,Параметри!K$60,IF($R804&lt;Параметри!$G$62,Параметри!K$61,Параметри!K$62)))))</f>
        <v>1.7000000000000001E-2</v>
      </c>
      <c r="U804" s="97">
        <f>IF($B804="Область",Параметри!L$63,IF($R804&lt;Параметри!$G$59,Параметри!L$58,IF($R804&lt;Параметри!$G$60,Параметри!L$59,IF($R804&lt;Параметри!$G$61,Параметри!L$60,IF($R804&lt;Параметри!$G$62,Параметри!L$61,Параметри!L$62)))))</f>
        <v>4.7E-2</v>
      </c>
      <c r="V804" s="98">
        <f>IF(OR(SUM('Дані з ДІСО'!G804:I804)=0,Розрахунки!H804=0),"",Розрахунки!H804/SUM('Дані з ДІСО'!G804:I804))</f>
        <v>27.166666666666668</v>
      </c>
      <c r="W804" s="9">
        <v>2018</v>
      </c>
      <c r="X804" s="9">
        <v>15.5</v>
      </c>
      <c r="Y804" s="9">
        <v>19</v>
      </c>
      <c r="Z804" s="9" t="s">
        <v>4536</v>
      </c>
      <c r="AA804" s="99">
        <v>18</v>
      </c>
      <c r="AB804" s="9" t="str">
        <f>IF('Коефіцієнти АТО'!C804="Область","",'Коефіцієнти АТО'!D804)</f>
        <v>Одеська</v>
      </c>
      <c r="AC804" s="9"/>
    </row>
    <row r="805" spans="1:29" ht="15" customHeight="1">
      <c r="A805" s="9">
        <v>804</v>
      </c>
      <c r="B805" s="9" t="s">
        <v>3148</v>
      </c>
      <c r="C805" s="9" t="s">
        <v>3148</v>
      </c>
      <c r="D805" s="9" t="s">
        <v>3887</v>
      </c>
      <c r="E805" s="9" t="s">
        <v>24</v>
      </c>
      <c r="F805" s="9" t="s">
        <v>1685</v>
      </c>
      <c r="G805" s="9" t="s">
        <v>3899</v>
      </c>
      <c r="H805" s="9" t="s">
        <v>1684</v>
      </c>
      <c r="I805" s="9">
        <v>21683</v>
      </c>
      <c r="J805" s="9">
        <v>21683</v>
      </c>
      <c r="K805" s="9">
        <v>924.6</v>
      </c>
      <c r="L805" s="115">
        <f t="shared" si="36"/>
        <v>1</v>
      </c>
      <c r="M805" s="96">
        <f>IF($B805="Область","",SUM('Дані з ДІСО'!J805:L805)/K805)</f>
        <v>2.1111832143629679</v>
      </c>
      <c r="N805" s="9" t="str">
        <f>IF($B805="Область","",VLOOKUP(100*J805/I805,Параметри!$B$39:$C$53,2,TRUE))</f>
        <v>1. 100%</v>
      </c>
      <c r="O805" s="9" t="str">
        <f>IF($B805="Область","",VLOOKUP(M805,Параметри!$B$21:$C$35,2,TRUE))</f>
        <v>4. 2,1-3</v>
      </c>
      <c r="P805" s="9">
        <f t="shared" si="37"/>
        <v>1</v>
      </c>
      <c r="Q805" s="9">
        <f t="shared" si="38"/>
        <v>4</v>
      </c>
      <c r="R805" s="116">
        <v>12</v>
      </c>
      <c r="S805" s="117">
        <f>IF(C805="Область",Параметри!$K$47,IF(C805="Київ",Параметри!$K$48,IF(L805&lt;Параметри!$I$42,Параметри!$K$42,IF(L805&lt;Параметри!$I$43,Параметри!$K$43,IF(L805&lt;Параметри!$I$44,Параметри!$K$44,IF(L805&lt;Параметри!$I$45,Параметри!$K$45,Параметри!$K$46))))))</f>
        <v>0.53</v>
      </c>
      <c r="T805" s="97">
        <f>IF($B805="Область",Параметри!K$63,IF($R805&lt;Параметри!$G$59,Параметри!K$58,IF($R805&lt;Параметри!$G$60,Параметри!K$59,IF($R805&lt;Параметри!$G$61,Параметри!K$60,IF($R805&lt;Параметри!$G$62,Параметри!K$61,Параметри!K$62)))))</f>
        <v>1.7000000000000001E-2</v>
      </c>
      <c r="U805" s="97">
        <f>IF($B805="Область",Параметри!L$63,IF($R805&lt;Параметри!$G$59,Параметри!L$58,IF($R805&lt;Параметри!$G$60,Параметри!L$59,IF($R805&lt;Параметри!$G$61,Параметри!L$60,IF($R805&lt;Параметри!$G$62,Параметри!L$61,Параметри!L$62)))))</f>
        <v>4.7E-2</v>
      </c>
      <c r="V805" s="98">
        <f>IF(OR(SUM('Дані з ДІСО'!G805:I805)=0,Розрахунки!H805=0),"",Розрахунки!H805/SUM('Дані з ДІСО'!G805:I805))</f>
        <v>14.459259259259259</v>
      </c>
      <c r="W805" s="9">
        <v>2018</v>
      </c>
      <c r="X805" s="9">
        <v>13</v>
      </c>
      <c r="Y805" s="9">
        <v>11</v>
      </c>
      <c r="Z805" s="9" t="s">
        <v>4536</v>
      </c>
      <c r="AA805" s="99">
        <v>12</v>
      </c>
      <c r="AB805" s="9" t="str">
        <f>IF('Коефіцієнти АТО'!C805="Область","",'Коефіцієнти АТО'!D805)</f>
        <v>Одеська</v>
      </c>
      <c r="AC805" s="9"/>
    </row>
    <row r="806" spans="1:29" ht="15" customHeight="1">
      <c r="A806" s="9">
        <v>805</v>
      </c>
      <c r="B806" s="9" t="s">
        <v>3145</v>
      </c>
      <c r="C806" s="9" t="s">
        <v>3146</v>
      </c>
      <c r="D806" s="9" t="s">
        <v>3887</v>
      </c>
      <c r="E806" s="9" t="s">
        <v>21</v>
      </c>
      <c r="F806" s="9" t="s">
        <v>1687</v>
      </c>
      <c r="G806" s="9" t="s">
        <v>3448</v>
      </c>
      <c r="H806" s="9" t="s">
        <v>1686</v>
      </c>
      <c r="I806" s="9">
        <v>16531</v>
      </c>
      <c r="J806" s="9">
        <v>7004</v>
      </c>
      <c r="K806" s="9">
        <v>684.7</v>
      </c>
      <c r="L806" s="115">
        <f t="shared" si="36"/>
        <v>0.42368882705220495</v>
      </c>
      <c r="M806" s="96">
        <f>IF($B806="Область","",SUM('Дані з ДІСО'!J806:L806)/K806)</f>
        <v>3.4336205637505475</v>
      </c>
      <c r="N806" s="9" t="str">
        <f>IF($B806="Область","",VLOOKUP(100*J806/I806,Параметри!$B$39:$C$53,2,TRUE))</f>
        <v>9. 26-43</v>
      </c>
      <c r="O806" s="9" t="str">
        <f>IF($B806="Область","",VLOOKUP(M806,Параметри!$B$21:$C$35,2,TRUE))</f>
        <v>5. 3-3,9</v>
      </c>
      <c r="P806" s="9">
        <f t="shared" si="37"/>
        <v>9</v>
      </c>
      <c r="Q806" s="9">
        <f t="shared" si="38"/>
        <v>5</v>
      </c>
      <c r="R806" s="116">
        <v>17</v>
      </c>
      <c r="S806" s="117">
        <f>IF(C806="Область",Параметри!$K$47,IF(C806="Київ",Параметри!$K$48,IF(L806&lt;Параметри!$I$42,Параметри!$K$42,IF(L806&lt;Параметри!$I$43,Параметри!$K$43,IF(L806&lt;Параметри!$I$44,Параметри!$K$44,IF(L806&lt;Параметри!$I$45,Параметри!$K$45,Параметри!$K$46))))))</f>
        <v>0.43</v>
      </c>
      <c r="T806" s="97">
        <f>IF($B806="Область",Параметри!K$63,IF($R806&lt;Параметри!$G$59,Параметри!K$58,IF($R806&lt;Параметри!$G$60,Параметри!K$59,IF($R806&lt;Параметри!$G$61,Параметри!K$60,IF($R806&lt;Параметри!$G$62,Параметри!K$61,Параметри!K$62)))))</f>
        <v>1.7000000000000001E-2</v>
      </c>
      <c r="U806" s="97">
        <f>IF($B806="Область",Параметри!L$63,IF($R806&lt;Параметри!$G$59,Параметри!L$58,IF($R806&lt;Параметри!$G$60,Параметри!L$59,IF($R806&lt;Параметри!$G$61,Параметри!L$60,IF($R806&lt;Параметри!$G$62,Параметри!L$61,Параметри!L$62)))))</f>
        <v>4.7E-2</v>
      </c>
      <c r="V806" s="98">
        <f>IF(OR(SUM('Дані з ДІСО'!G806:I806)=0,Розрахунки!H806=0),"",Розрахунки!H806/SUM('Дані з ДІСО'!G806:I806))</f>
        <v>18.511811023622048</v>
      </c>
      <c r="W806" s="9">
        <v>2018</v>
      </c>
      <c r="X806" s="9">
        <v>17.5</v>
      </c>
      <c r="Y806" s="9">
        <v>16</v>
      </c>
      <c r="Z806" s="9" t="s">
        <v>4536</v>
      </c>
      <c r="AA806" s="99">
        <v>17</v>
      </c>
      <c r="AB806" s="9" t="str">
        <f>IF('Коефіцієнти АТО'!C806="Область","",'Коефіцієнти АТО'!D806)</f>
        <v>Одеська</v>
      </c>
      <c r="AC806" s="9"/>
    </row>
    <row r="807" spans="1:29" ht="15" customHeight="1">
      <c r="A807" s="9">
        <v>806</v>
      </c>
      <c r="B807" s="9" t="s">
        <v>3148</v>
      </c>
      <c r="C807" s="9" t="s">
        <v>3148</v>
      </c>
      <c r="D807" s="9" t="s">
        <v>3887</v>
      </c>
      <c r="E807" s="9" t="s">
        <v>24</v>
      </c>
      <c r="F807" s="9" t="s">
        <v>1689</v>
      </c>
      <c r="G807" s="9" t="s">
        <v>3900</v>
      </c>
      <c r="H807" s="9" t="s">
        <v>1688</v>
      </c>
      <c r="I807" s="9">
        <v>18308</v>
      </c>
      <c r="J807" s="9">
        <v>18308</v>
      </c>
      <c r="K807" s="9">
        <v>632.29999999999995</v>
      </c>
      <c r="L807" s="115">
        <f t="shared" si="36"/>
        <v>1</v>
      </c>
      <c r="M807" s="96">
        <f>IF($B807="Область","",SUM('Дані з ДІСО'!J807:L807)/K807)</f>
        <v>3.5331330064842641</v>
      </c>
      <c r="N807" s="9" t="str">
        <f>IF($B807="Область","",VLOOKUP(100*J807/I807,Параметри!$B$39:$C$53,2,TRUE))</f>
        <v>1. 100%</v>
      </c>
      <c r="O807" s="9" t="str">
        <f>IF($B807="Область","",VLOOKUP(M807,Параметри!$B$21:$C$35,2,TRUE))</f>
        <v>5. 3-3,9</v>
      </c>
      <c r="P807" s="9">
        <f t="shared" si="37"/>
        <v>1</v>
      </c>
      <c r="Q807" s="9">
        <f t="shared" si="38"/>
        <v>5</v>
      </c>
      <c r="R807" s="116">
        <v>14</v>
      </c>
      <c r="S807" s="117">
        <f>IF(C807="Область",Параметри!$K$47,IF(C807="Київ",Параметри!$K$48,IF(L807&lt;Параметри!$I$42,Параметри!$K$42,IF(L807&lt;Параметри!$I$43,Параметри!$K$43,IF(L807&lt;Параметри!$I$44,Параметри!$K$44,IF(L807&lt;Параметри!$I$45,Параметри!$K$45,Параметри!$K$46))))))</f>
        <v>0.53</v>
      </c>
      <c r="T807" s="97">
        <f>IF($B807="Область",Параметри!K$63,IF($R807&lt;Параметри!$G$59,Параметри!K$58,IF($R807&lt;Параметри!$G$60,Параметри!K$59,IF($R807&lt;Параметри!$G$61,Параметри!K$60,IF($R807&lt;Параметри!$G$62,Параметри!K$61,Параметри!K$62)))))</f>
        <v>1.7000000000000001E-2</v>
      </c>
      <c r="U807" s="97">
        <f>IF($B807="Область",Параметри!L$63,IF($R807&lt;Параметри!$G$59,Параметри!L$58,IF($R807&lt;Параметри!$G$60,Параметри!L$59,IF($R807&lt;Параметри!$G$61,Параметри!L$60,IF($R807&lt;Параметри!$G$62,Параметри!L$61,Параметри!L$62)))))</f>
        <v>4.7E-2</v>
      </c>
      <c r="V807" s="98">
        <f>IF(OR(SUM('Дані з ДІСО'!G807:I807)=0,Розрахунки!H807=0),"",Розрахунки!H807/SUM('Дані з ДІСО'!G807:I807))</f>
        <v>20.878504672897197</v>
      </c>
      <c r="W807" s="9">
        <v>2018</v>
      </c>
      <c r="X807" s="9">
        <v>13.5</v>
      </c>
      <c r="Y807" s="9">
        <v>15</v>
      </c>
      <c r="Z807" s="9" t="s">
        <v>4536</v>
      </c>
      <c r="AA807" s="99">
        <v>14</v>
      </c>
      <c r="AB807" s="9" t="str">
        <f>IF('Коефіцієнти АТО'!C807="Область","",'Коефіцієнти АТО'!D807)</f>
        <v>Одеська</v>
      </c>
      <c r="AC807" s="9"/>
    </row>
    <row r="808" spans="1:29" ht="15" customHeight="1">
      <c r="A808" s="9">
        <v>807</v>
      </c>
      <c r="B808" s="9" t="s">
        <v>3148</v>
      </c>
      <c r="C808" s="9" t="s">
        <v>3148</v>
      </c>
      <c r="D808" s="9" t="s">
        <v>3887</v>
      </c>
      <c r="E808" s="9" t="s">
        <v>24</v>
      </c>
      <c r="F808" s="9" t="s">
        <v>1691</v>
      </c>
      <c r="G808" s="9" t="s">
        <v>3901</v>
      </c>
      <c r="H808" s="9" t="s">
        <v>1690</v>
      </c>
      <c r="I808" s="9">
        <v>14928</v>
      </c>
      <c r="J808" s="9">
        <v>14928</v>
      </c>
      <c r="K808" s="9">
        <v>278.5</v>
      </c>
      <c r="L808" s="115">
        <f t="shared" si="36"/>
        <v>1</v>
      </c>
      <c r="M808" s="96">
        <f>IF($B808="Область","",SUM('Дані з ДІСО'!J808:L808)/K808)</f>
        <v>6.9515260323159787</v>
      </c>
      <c r="N808" s="9" t="str">
        <f>IF($B808="Область","",VLOOKUP(100*J808/I808,Параметри!$B$39:$C$53,2,TRUE))</f>
        <v>1. 100%</v>
      </c>
      <c r="O808" s="9" t="str">
        <f>IF($B808="Область","",VLOOKUP(M808,Параметри!$B$21:$C$35,2,TRUE))</f>
        <v>9. 5,8-7</v>
      </c>
      <c r="P808" s="9">
        <f t="shared" si="37"/>
        <v>1</v>
      </c>
      <c r="Q808" s="9">
        <f t="shared" si="38"/>
        <v>9</v>
      </c>
      <c r="R808" s="116">
        <v>15.5</v>
      </c>
      <c r="S808" s="117">
        <f>IF(C808="Область",Параметри!$K$47,IF(C808="Київ",Параметри!$K$48,IF(L808&lt;Параметри!$I$42,Параметри!$K$42,IF(L808&lt;Параметри!$I$43,Параметри!$K$43,IF(L808&lt;Параметри!$I$44,Параметри!$K$44,IF(L808&lt;Параметри!$I$45,Параметри!$K$45,Параметри!$K$46))))))</f>
        <v>0.53</v>
      </c>
      <c r="T808" s="97">
        <f>IF($B808="Область",Параметри!K$63,IF($R808&lt;Параметри!$G$59,Параметри!K$58,IF($R808&lt;Параметри!$G$60,Параметри!K$59,IF($R808&lt;Параметри!$G$61,Параметри!K$60,IF($R808&lt;Параметри!$G$62,Параметри!K$61,Параметри!K$62)))))</f>
        <v>1.7000000000000001E-2</v>
      </c>
      <c r="U808" s="97">
        <f>IF($B808="Область",Параметри!L$63,IF($R808&lt;Параметри!$G$59,Параметри!L$58,IF($R808&lt;Параметри!$G$60,Параметри!L$59,IF($R808&lt;Параметри!$G$61,Параметри!L$60,IF($R808&lt;Параметри!$G$62,Параметри!L$61,Параметри!L$62)))))</f>
        <v>4.7E-2</v>
      </c>
      <c r="V808" s="98">
        <f>IF(OR(SUM('Дані з ДІСО'!G808:I808)=0,Розрахунки!H808=0),"",Розрахунки!H808/SUM('Дані з ДІСО'!G808:I808))</f>
        <v>21.043478260869566</v>
      </c>
      <c r="W808" s="9">
        <v>2018</v>
      </c>
      <c r="X808" s="9">
        <v>15.5</v>
      </c>
      <c r="Y808" s="9">
        <v>16.5</v>
      </c>
      <c r="Z808" s="9" t="s">
        <v>4535</v>
      </c>
      <c r="AA808" s="99">
        <v>15.5</v>
      </c>
      <c r="AB808" s="9" t="str">
        <f>IF('Коефіцієнти АТО'!C808="Область","",'Коефіцієнти АТО'!D808)</f>
        <v>Одеська</v>
      </c>
      <c r="AC808" s="9"/>
    </row>
    <row r="809" spans="1:29">
      <c r="A809" s="9">
        <v>808</v>
      </c>
      <c r="B809" s="9" t="s">
        <v>3145</v>
      </c>
      <c r="C809" s="9" t="s">
        <v>3146</v>
      </c>
      <c r="D809" s="9" t="s">
        <v>3887</v>
      </c>
      <c r="E809" s="9" t="s">
        <v>21</v>
      </c>
      <c r="F809" s="9" t="s">
        <v>1693</v>
      </c>
      <c r="G809" s="9" t="s">
        <v>3902</v>
      </c>
      <c r="H809" s="9" t="s">
        <v>1692</v>
      </c>
      <c r="I809" s="9">
        <v>12762</v>
      </c>
      <c r="J809" s="9">
        <v>4958</v>
      </c>
      <c r="K809" s="9">
        <v>553.79999999999995</v>
      </c>
      <c r="L809" s="115">
        <f t="shared" si="36"/>
        <v>0.38849710076790472</v>
      </c>
      <c r="M809" s="96">
        <f>IF($B809="Область","",SUM('Дані з ДІСО'!J809:L809)/K809)</f>
        <v>2.5496569158540994</v>
      </c>
      <c r="N809" s="9" t="str">
        <f>IF($B809="Область","",VLOOKUP(100*J809/I809,Параметри!$B$39:$C$53,2,TRUE))</f>
        <v>9. 26-43</v>
      </c>
      <c r="O809" s="9" t="str">
        <f>IF($B809="Область","",VLOOKUP(M809,Параметри!$B$21:$C$35,2,TRUE))</f>
        <v>4. 2,1-3</v>
      </c>
      <c r="P809" s="9">
        <f t="shared" si="37"/>
        <v>9</v>
      </c>
      <c r="Q809" s="9">
        <f t="shared" si="38"/>
        <v>4</v>
      </c>
      <c r="R809" s="116">
        <v>16.5</v>
      </c>
      <c r="S809" s="117">
        <f>IF(C809="Область",Параметри!$K$47,IF(C809="Київ",Параметри!$K$48,IF(L809&lt;Параметри!$I$42,Параметри!$K$42,IF(L809&lt;Параметри!$I$43,Параметри!$K$43,IF(L809&lt;Параметри!$I$44,Параметри!$K$44,IF(L809&lt;Параметри!$I$45,Параметри!$K$45,Параметри!$K$46))))))</f>
        <v>0.33</v>
      </c>
      <c r="T809" s="97">
        <f>IF($B809="Область",Параметри!K$63,IF($R809&lt;Параметри!$G$59,Параметри!K$58,IF($R809&lt;Параметри!$G$60,Параметри!K$59,IF($R809&lt;Параметри!$G$61,Параметри!K$60,IF($R809&lt;Параметри!$G$62,Параметри!K$61,Параметри!K$62)))))</f>
        <v>1.7000000000000001E-2</v>
      </c>
      <c r="U809" s="97">
        <f>IF($B809="Область",Параметри!L$63,IF($R809&lt;Параметри!$G$59,Параметри!L$58,IF($R809&lt;Параметри!$G$60,Параметри!L$59,IF($R809&lt;Параметри!$G$61,Параметри!L$60,IF($R809&lt;Параметри!$G$62,Параметри!L$61,Параметри!L$62)))))</f>
        <v>4.7E-2</v>
      </c>
      <c r="V809" s="98">
        <f>IF(OR(SUM('Дані з ДІСО'!G809:I809)=0,Розрахунки!H809=0),"",Розрахунки!H809/SUM('Дані з ДІСО'!G809:I809))</f>
        <v>27.153846153846153</v>
      </c>
      <c r="W809" s="9">
        <v>2018</v>
      </c>
      <c r="X809" s="9">
        <v>16.5</v>
      </c>
      <c r="Y809" s="9">
        <v>16</v>
      </c>
      <c r="Z809" s="9" t="s">
        <v>4535</v>
      </c>
      <c r="AA809" s="99">
        <v>16.5</v>
      </c>
      <c r="AB809" s="9" t="str">
        <f>IF('Коефіцієнти АТО'!C809="Область","",'Коефіцієнти АТО'!D809)</f>
        <v>Одеська</v>
      </c>
      <c r="AC809" s="9"/>
    </row>
    <row r="810" spans="1:29" ht="15" customHeight="1">
      <c r="A810" s="9">
        <v>809</v>
      </c>
      <c r="B810" s="9" t="s">
        <v>3151</v>
      </c>
      <c r="C810" s="9" t="s">
        <v>3151</v>
      </c>
      <c r="D810" s="9" t="s">
        <v>3887</v>
      </c>
      <c r="E810" s="9" t="s">
        <v>29</v>
      </c>
      <c r="F810" s="9" t="s">
        <v>1695</v>
      </c>
      <c r="G810" s="9" t="s">
        <v>3903</v>
      </c>
      <c r="H810" s="9" t="s">
        <v>1694</v>
      </c>
      <c r="I810" s="9">
        <v>19598</v>
      </c>
      <c r="J810" s="9">
        <v>10247</v>
      </c>
      <c r="K810" s="9">
        <v>66.5</v>
      </c>
      <c r="L810" s="115">
        <f t="shared" si="36"/>
        <v>0.52285947545667921</v>
      </c>
      <c r="M810" s="96">
        <f>IF($B810="Область","",SUM('Дані з ДІСО'!J810:L810)/K810)</f>
        <v>43.879699248120303</v>
      </c>
      <c r="N810" s="9" t="str">
        <f>IF($B810="Область","",VLOOKUP(100*J810/I810,Параметри!$B$39:$C$53,2,TRUE))</f>
        <v>7. 49-53</v>
      </c>
      <c r="O810" s="9" t="str">
        <f>IF($B810="Область","",VLOOKUP(M810,Параметри!$B$21:$C$35,2,TRUE))</f>
        <v>13. 35,3-44,9</v>
      </c>
      <c r="P810" s="9">
        <f t="shared" si="37"/>
        <v>7</v>
      </c>
      <c r="Q810" s="9">
        <f t="shared" si="38"/>
        <v>13</v>
      </c>
      <c r="R810" s="116">
        <v>24</v>
      </c>
      <c r="S810" s="117">
        <f>IF(C810="Область",Параметри!$K$47,IF(C810="Київ",Параметри!$K$48,IF(L810&lt;Параметри!$I$42,Параметри!$K$42,IF(L810&lt;Параметри!$I$43,Параметри!$K$43,IF(L810&lt;Параметри!$I$44,Параметри!$K$44,IF(L810&lt;Параметри!$I$45,Параметри!$K$45,Параметри!$K$46))))))</f>
        <v>0.43</v>
      </c>
      <c r="T810" s="97">
        <f>IF($B810="Область",Параметри!K$63,IF($R810&lt;Параметри!$G$59,Параметри!K$58,IF($R810&lt;Параметри!$G$60,Параметри!K$59,IF($R810&lt;Параметри!$G$61,Параметри!K$60,IF($R810&lt;Параметри!$G$62,Параметри!K$61,Параметри!K$62)))))</f>
        <v>0.1</v>
      </c>
      <c r="U810" s="97">
        <f>IF($B810="Область",Параметри!L$63,IF($R810&lt;Параметри!$G$59,Параметри!L$58,IF($R810&lt;Параметри!$G$60,Параметри!L$59,IF($R810&lt;Параметри!$G$61,Параметри!L$60,IF($R810&lt;Параметри!$G$62,Параметри!L$61,Параметри!L$62)))))</f>
        <v>4.7E-2</v>
      </c>
      <c r="V810" s="98">
        <f>IF(OR(SUM('Дані з ДІСО'!G810:I810)=0,Розрахунки!H810=0),"",Розрахунки!H810/SUM('Дані з ДІСО'!G810:I810))</f>
        <v>25.596491228070175</v>
      </c>
      <c r="W810" s="9">
        <v>2018</v>
      </c>
      <c r="X810" s="9">
        <v>24.5</v>
      </c>
      <c r="Y810" s="9">
        <v>23</v>
      </c>
      <c r="Z810" s="9" t="s">
        <v>4536</v>
      </c>
      <c r="AA810" s="99">
        <v>24</v>
      </c>
      <c r="AB810" s="9" t="str">
        <f>IF('Коефіцієнти АТО'!C810="Область","",'Коефіцієнти АТО'!D810)</f>
        <v>Одеська</v>
      </c>
      <c r="AC810" s="9"/>
    </row>
    <row r="811" spans="1:29" ht="15" customHeight="1">
      <c r="A811" s="9">
        <v>810</v>
      </c>
      <c r="B811" s="9" t="s">
        <v>3148</v>
      </c>
      <c r="C811" s="9" t="s">
        <v>3148</v>
      </c>
      <c r="D811" s="9" t="s">
        <v>3887</v>
      </c>
      <c r="E811" s="9" t="s">
        <v>24</v>
      </c>
      <c r="F811" s="9" t="s">
        <v>1697</v>
      </c>
      <c r="G811" s="9" t="s">
        <v>3904</v>
      </c>
      <c r="H811" s="9" t="s">
        <v>1696</v>
      </c>
      <c r="I811" s="9">
        <v>14185</v>
      </c>
      <c r="J811" s="9">
        <v>14185</v>
      </c>
      <c r="K811" s="9">
        <v>180.4</v>
      </c>
      <c r="L811" s="115">
        <f t="shared" si="36"/>
        <v>1</v>
      </c>
      <c r="M811" s="96">
        <f>IF($B811="Область","",SUM('Дані з ДІСО'!J811:L811)/K811)</f>
        <v>8.0432372505543235</v>
      </c>
      <c r="N811" s="9" t="str">
        <f>IF($B811="Область","",VLOOKUP(100*J811/I811,Параметри!$B$39:$C$53,2,TRUE))</f>
        <v>1. 100%</v>
      </c>
      <c r="O811" s="9" t="str">
        <f>IF($B811="Область","",VLOOKUP(M811,Параметри!$B$21:$C$35,2,TRUE))</f>
        <v>10. 7-10,2</v>
      </c>
      <c r="P811" s="9">
        <f t="shared" si="37"/>
        <v>1</v>
      </c>
      <c r="Q811" s="9">
        <f t="shared" si="38"/>
        <v>10</v>
      </c>
      <c r="R811" s="116">
        <v>15.5</v>
      </c>
      <c r="S811" s="117">
        <f>IF(C811="Область",Параметри!$K$47,IF(C811="Київ",Параметри!$K$48,IF(L811&lt;Параметри!$I$42,Параметри!$K$42,IF(L811&lt;Параметри!$I$43,Параметри!$K$43,IF(L811&lt;Параметри!$I$44,Параметри!$K$44,IF(L811&lt;Параметри!$I$45,Параметри!$K$45,Параметри!$K$46))))))</f>
        <v>0.53</v>
      </c>
      <c r="T811" s="97">
        <f>IF($B811="Область",Параметри!K$63,IF($R811&lt;Параметри!$G$59,Параметри!K$58,IF($R811&lt;Параметри!$G$60,Параметри!K$59,IF($R811&lt;Параметри!$G$61,Параметри!K$60,IF($R811&lt;Параметри!$G$62,Параметри!K$61,Параметри!K$62)))))</f>
        <v>1.7000000000000001E-2</v>
      </c>
      <c r="U811" s="97">
        <f>IF($B811="Область",Параметри!L$63,IF($R811&lt;Параметри!$G$59,Параметри!L$58,IF($R811&lt;Параметри!$G$60,Параметри!L$59,IF($R811&lt;Параметри!$G$61,Параметри!L$60,IF($R811&lt;Параметри!$G$62,Параметри!L$61,Параметри!L$62)))))</f>
        <v>4.7E-2</v>
      </c>
      <c r="V811" s="98">
        <f>IF(OR(SUM('Дані з ДІСО'!G811:I811)=0,Розрахунки!H811=0),"",Розрахунки!H811/SUM('Дані з ДІСО'!G811:I811))</f>
        <v>20.43661971830986</v>
      </c>
      <c r="W811" s="9">
        <v>2018</v>
      </c>
      <c r="X811" s="9">
        <v>15.5</v>
      </c>
      <c r="Y811" s="9">
        <v>16</v>
      </c>
      <c r="Z811" s="9" t="s">
        <v>4535</v>
      </c>
      <c r="AA811" s="99">
        <v>15.5</v>
      </c>
      <c r="AB811" s="9" t="str">
        <f>IF('Коефіцієнти АТО'!C811="Область","",'Коефіцієнти АТО'!D811)</f>
        <v>Одеська</v>
      </c>
      <c r="AC811" s="9"/>
    </row>
    <row r="812" spans="1:29" ht="15" customHeight="1">
      <c r="A812" s="9">
        <v>811</v>
      </c>
      <c r="B812" s="9" t="s">
        <v>3148</v>
      </c>
      <c r="C812" s="9" t="s">
        <v>3148</v>
      </c>
      <c r="D812" s="9" t="s">
        <v>3887</v>
      </c>
      <c r="E812" s="9" t="s">
        <v>24</v>
      </c>
      <c r="F812" s="9" t="s">
        <v>1699</v>
      </c>
      <c r="G812" s="9" t="s">
        <v>3352</v>
      </c>
      <c r="H812" s="9" t="s">
        <v>1698</v>
      </c>
      <c r="I812" s="9">
        <v>4577</v>
      </c>
      <c r="J812" s="9">
        <v>4577</v>
      </c>
      <c r="K812" s="9">
        <v>652.20000000000005</v>
      </c>
      <c r="L812" s="115">
        <f t="shared" si="36"/>
        <v>1</v>
      </c>
      <c r="M812" s="96">
        <f>IF($B812="Область","",SUM('Дані з ДІСО'!J812:L812)/K812)</f>
        <v>0.72523765716038024</v>
      </c>
      <c r="N812" s="9" t="str">
        <f>IF($B812="Область","",VLOOKUP(100*J812/I812,Параметри!$B$39:$C$53,2,TRUE))</f>
        <v>1. 100%</v>
      </c>
      <c r="O812" s="9" t="str">
        <f>IF($B812="Область","",VLOOKUP(M812,Параметри!$B$21:$C$35,2,TRUE))</f>
        <v>1. 0-1</v>
      </c>
      <c r="P812" s="9">
        <f t="shared" si="37"/>
        <v>1</v>
      </c>
      <c r="Q812" s="9">
        <f t="shared" si="38"/>
        <v>1</v>
      </c>
      <c r="R812" s="116">
        <v>13</v>
      </c>
      <c r="S812" s="117">
        <f>IF(C812="Область",Параметри!$K$47,IF(C812="Київ",Параметри!$K$48,IF(L812&lt;Параметри!$I$42,Параметри!$K$42,IF(L812&lt;Параметри!$I$43,Параметри!$K$43,IF(L812&lt;Параметри!$I$44,Параметри!$K$44,IF(L812&lt;Параметри!$I$45,Параметри!$K$45,Параметри!$K$46))))))</f>
        <v>0.53</v>
      </c>
      <c r="T812" s="97">
        <f>IF($B812="Область",Параметри!K$63,IF($R812&lt;Параметри!$G$59,Параметри!K$58,IF($R812&lt;Параметри!$G$60,Параметри!K$59,IF($R812&lt;Параметри!$G$61,Параметри!K$60,IF($R812&lt;Параметри!$G$62,Параметри!K$61,Параметри!K$62)))))</f>
        <v>1.7000000000000001E-2</v>
      </c>
      <c r="U812" s="97">
        <f>IF($B812="Область",Параметри!L$63,IF($R812&lt;Параметри!$G$59,Параметри!L$58,IF($R812&lt;Параметри!$G$60,Параметри!L$59,IF($R812&lt;Параметри!$G$61,Параметри!L$60,IF($R812&lt;Параметри!$G$62,Параметри!L$61,Параметри!L$62)))))</f>
        <v>4.7E-2</v>
      </c>
      <c r="V812" s="98">
        <f>IF(OR(SUM('Дані з ДІСО'!G812:I812)=0,Розрахунки!H812=0),"",Розрахунки!H812/SUM('Дані з ДІСО'!G812:I812))</f>
        <v>18.920000000000002</v>
      </c>
      <c r="W812" s="9">
        <v>2018</v>
      </c>
      <c r="X812" s="9">
        <v>10</v>
      </c>
      <c r="Y812" s="9">
        <v>14</v>
      </c>
      <c r="Z812" s="9" t="s">
        <v>4536</v>
      </c>
      <c r="AA812" s="99">
        <v>13</v>
      </c>
      <c r="AB812" s="9" t="str">
        <f>IF('Коефіцієнти АТО'!C812="Область","",'Коефіцієнти АТО'!D812)</f>
        <v>Одеська</v>
      </c>
      <c r="AC812" s="9"/>
    </row>
    <row r="813" spans="1:29" ht="15" customHeight="1">
      <c r="A813" s="9">
        <v>812</v>
      </c>
      <c r="B813" s="9" t="s">
        <v>3148</v>
      </c>
      <c r="C813" s="9" t="s">
        <v>3148</v>
      </c>
      <c r="D813" s="9" t="s">
        <v>3887</v>
      </c>
      <c r="E813" s="9" t="s">
        <v>24</v>
      </c>
      <c r="F813" s="9" t="s">
        <v>1701</v>
      </c>
      <c r="G813" s="9" t="s">
        <v>3905</v>
      </c>
      <c r="H813" s="9" t="s">
        <v>1700</v>
      </c>
      <c r="I813" s="9">
        <v>12329</v>
      </c>
      <c r="J813" s="9">
        <v>12329</v>
      </c>
      <c r="K813" s="9">
        <v>154.30000000000001</v>
      </c>
      <c r="L813" s="115">
        <f t="shared" si="36"/>
        <v>1</v>
      </c>
      <c r="M813" s="96">
        <f>IF($B813="Область","",SUM('Дані з ДІСО'!J813:L813)/K813)</f>
        <v>11.173039533376539</v>
      </c>
      <c r="N813" s="9" t="str">
        <f>IF($B813="Область","",VLOOKUP(100*J813/I813,Параметри!$B$39:$C$53,2,TRUE))</f>
        <v>1. 100%</v>
      </c>
      <c r="O813" s="9" t="str">
        <f>IF($B813="Область","",VLOOKUP(M813,Параметри!$B$21:$C$35,2,TRUE))</f>
        <v>11. 10,2-15</v>
      </c>
      <c r="P813" s="9">
        <f t="shared" si="37"/>
        <v>1</v>
      </c>
      <c r="Q813" s="9">
        <f t="shared" si="38"/>
        <v>11</v>
      </c>
      <c r="R813" s="116">
        <v>19</v>
      </c>
      <c r="S813" s="117">
        <f>IF(C813="Область",Параметри!$K$47,IF(C813="Київ",Параметри!$K$48,IF(L813&lt;Параметри!$I$42,Параметри!$K$42,IF(L813&lt;Параметри!$I$43,Параметри!$K$43,IF(L813&lt;Параметри!$I$44,Параметри!$K$44,IF(L813&lt;Параметри!$I$45,Параметри!$K$45,Параметри!$K$46))))))</f>
        <v>0.53</v>
      </c>
      <c r="T813" s="97">
        <f>IF($B813="Область",Параметри!K$63,IF($R813&lt;Параметри!$G$59,Параметри!K$58,IF($R813&lt;Параметри!$G$60,Параметри!K$59,IF($R813&lt;Параметри!$G$61,Параметри!K$60,IF($R813&lt;Параметри!$G$62,Параметри!K$61,Параметри!K$62)))))</f>
        <v>1.7000000000000001E-2</v>
      </c>
      <c r="U813" s="97">
        <f>IF($B813="Область",Параметри!L$63,IF($R813&lt;Параметри!$G$59,Параметри!L$58,IF($R813&lt;Параметри!$G$60,Параметри!L$59,IF($R813&lt;Параметри!$G$61,Параметри!L$60,IF($R813&lt;Параметри!$G$62,Параметри!L$61,Параметри!L$62)))))</f>
        <v>4.7E-2</v>
      </c>
      <c r="V813" s="98">
        <f>IF(OR(SUM('Дані з ДІСО'!G813:I813)=0,Розрахунки!H813=0),"",Розрахунки!H813/SUM('Дані з ДІСО'!G813:I813))</f>
        <v>26.9375</v>
      </c>
      <c r="W813" s="9">
        <v>2018</v>
      </c>
      <c r="X813" s="9">
        <v>18</v>
      </c>
      <c r="Y813" s="9">
        <v>20</v>
      </c>
      <c r="Z813" s="9" t="s">
        <v>4536</v>
      </c>
      <c r="AA813" s="99">
        <v>19</v>
      </c>
      <c r="AB813" s="9" t="str">
        <f>IF('Коефіцієнти АТО'!C813="Область","",'Коефіцієнти АТО'!D813)</f>
        <v>Одеська</v>
      </c>
      <c r="AC813" s="9"/>
    </row>
    <row r="814" spans="1:29" ht="15" customHeight="1">
      <c r="A814" s="9">
        <v>813</v>
      </c>
      <c r="B814" s="9" t="s">
        <v>3151</v>
      </c>
      <c r="C814" s="9" t="s">
        <v>3151</v>
      </c>
      <c r="D814" s="9" t="s">
        <v>3887</v>
      </c>
      <c r="E814" s="9" t="s">
        <v>29</v>
      </c>
      <c r="F814" s="9" t="s">
        <v>1703</v>
      </c>
      <c r="G814" s="9" t="s">
        <v>3906</v>
      </c>
      <c r="H814" s="9" t="s">
        <v>1702</v>
      </c>
      <c r="I814" s="9">
        <v>4931</v>
      </c>
      <c r="J814" s="9">
        <v>2173</v>
      </c>
      <c r="K814" s="9">
        <v>290.10000000000002</v>
      </c>
      <c r="L814" s="115">
        <f t="shared" si="36"/>
        <v>0.44068140336645711</v>
      </c>
      <c r="M814" s="96">
        <f>IF($B814="Область","",SUM('Дані з ДІСО'!J814:L814)/K814)</f>
        <v>1.9234746639089968</v>
      </c>
      <c r="N814" s="9" t="str">
        <f>IF($B814="Область","",VLOOKUP(100*J814/I814,Параметри!$B$39:$C$53,2,TRUE))</f>
        <v>8. 43-49</v>
      </c>
      <c r="O814" s="9" t="str">
        <f>IF($B814="Область","",VLOOKUP(M814,Параметри!$B$21:$C$35,2,TRUE))</f>
        <v>3. 1,4-2,1</v>
      </c>
      <c r="P814" s="9">
        <f t="shared" si="37"/>
        <v>8</v>
      </c>
      <c r="Q814" s="9">
        <f t="shared" si="38"/>
        <v>3</v>
      </c>
      <c r="R814" s="116">
        <v>15.5</v>
      </c>
      <c r="S814" s="117">
        <f>IF(C814="Область",Параметри!$K$47,IF(C814="Київ",Параметри!$K$48,IF(L814&lt;Параметри!$I$42,Параметри!$K$42,IF(L814&lt;Параметри!$I$43,Параметри!$K$43,IF(L814&lt;Параметри!$I$44,Параметри!$K$44,IF(L814&lt;Параметри!$I$45,Параметри!$K$45,Параметри!$K$46))))))</f>
        <v>0.43</v>
      </c>
      <c r="T814" s="97">
        <f>IF($B814="Область",Параметри!K$63,IF($R814&lt;Параметри!$G$59,Параметри!K$58,IF($R814&lt;Параметри!$G$60,Параметри!K$59,IF($R814&lt;Параметри!$G$61,Параметри!K$60,IF($R814&lt;Параметри!$G$62,Параметри!K$61,Параметри!K$62)))))</f>
        <v>1.7000000000000001E-2</v>
      </c>
      <c r="U814" s="97">
        <f>IF($B814="Область",Параметри!L$63,IF($R814&lt;Параметри!$G$59,Параметри!L$58,IF($R814&lt;Параметри!$G$60,Параметри!L$59,IF($R814&lt;Параметри!$G$61,Параметри!L$60,IF($R814&lt;Параметри!$G$62,Параметри!L$61,Параметри!L$62)))))</f>
        <v>4.7E-2</v>
      </c>
      <c r="V814" s="98">
        <f>IF(OR(SUM('Дані з ДІСО'!G814:I814)=0,Розрахунки!H814=0),"",Розрахунки!H814/SUM('Дані з ДІСО'!G814:I814))</f>
        <v>13.285714285714286</v>
      </c>
      <c r="W814" s="9">
        <v>2018</v>
      </c>
      <c r="X814" s="9">
        <v>15.5</v>
      </c>
      <c r="Y814" s="9">
        <v>15</v>
      </c>
      <c r="Z814" s="9" t="s">
        <v>4535</v>
      </c>
      <c r="AA814" s="99">
        <v>15.5</v>
      </c>
      <c r="AB814" s="9" t="str">
        <f>IF('Коефіцієнти АТО'!C814="Область","",'Коефіцієнти АТО'!D814)</f>
        <v>Одеська</v>
      </c>
      <c r="AC814" s="9"/>
    </row>
    <row r="815" spans="1:29" ht="15" customHeight="1">
      <c r="A815" s="9">
        <v>814</v>
      </c>
      <c r="B815" s="9" t="s">
        <v>3148</v>
      </c>
      <c r="C815" s="9" t="s">
        <v>3148</v>
      </c>
      <c r="D815" s="9" t="s">
        <v>3887</v>
      </c>
      <c r="E815" s="9" t="s">
        <v>24</v>
      </c>
      <c r="F815" s="9" t="s">
        <v>1705</v>
      </c>
      <c r="G815" s="9" t="s">
        <v>3907</v>
      </c>
      <c r="H815" s="9" t="s">
        <v>1704</v>
      </c>
      <c r="I815" s="9">
        <v>8447</v>
      </c>
      <c r="J815" s="9">
        <v>6917</v>
      </c>
      <c r="K815" s="9">
        <v>411.7</v>
      </c>
      <c r="L815" s="115">
        <f t="shared" si="36"/>
        <v>0.81887060494850239</v>
      </c>
      <c r="M815" s="96">
        <f>IF($B815="Область","",SUM('Дані з ДІСО'!J815:L815)/K815)</f>
        <v>2.4532426524168085</v>
      </c>
      <c r="N815" s="9" t="str">
        <f>IF($B815="Область","",VLOOKUP(100*J815/I815,Параметри!$B$39:$C$53,2,TRUE))</f>
        <v>2. 72-100</v>
      </c>
      <c r="O815" s="9" t="str">
        <f>IF($B815="Область","",VLOOKUP(M815,Параметри!$B$21:$C$35,2,TRUE))</f>
        <v>4. 2,1-3</v>
      </c>
      <c r="P815" s="9">
        <f t="shared" si="37"/>
        <v>2</v>
      </c>
      <c r="Q815" s="9">
        <f t="shared" si="38"/>
        <v>4</v>
      </c>
      <c r="R815" s="116">
        <v>15</v>
      </c>
      <c r="S815" s="117">
        <f>IF(C815="Область",Параметри!$K$47,IF(C815="Київ",Параметри!$K$48,IF(L815&lt;Параметри!$I$42,Параметри!$K$42,IF(L815&lt;Параметри!$I$43,Параметри!$K$43,IF(L815&lt;Параметри!$I$44,Параметри!$K$44,IF(L815&lt;Параметри!$I$45,Параметри!$K$45,Параметри!$K$46))))))</f>
        <v>0.53</v>
      </c>
      <c r="T815" s="97">
        <f>IF($B815="Область",Параметри!K$63,IF($R815&lt;Параметри!$G$59,Параметри!K$58,IF($R815&lt;Параметри!$G$60,Параметри!K$59,IF($R815&lt;Параметри!$G$61,Параметри!K$60,IF($R815&lt;Параметри!$G$62,Параметри!K$61,Параметри!K$62)))))</f>
        <v>1.7000000000000001E-2</v>
      </c>
      <c r="U815" s="97">
        <f>IF($B815="Область",Параметри!L$63,IF($R815&lt;Параметри!$G$59,Параметри!L$58,IF($R815&lt;Параметри!$G$60,Параметри!L$59,IF($R815&lt;Параметри!$G$61,Параметри!L$60,IF($R815&lt;Параметри!$G$62,Параметри!L$61,Параметри!L$62)))))</f>
        <v>4.7E-2</v>
      </c>
      <c r="V815" s="98">
        <f>IF(OR(SUM('Дані з ДІСО'!G815:I815)=0,Розрахунки!H815=0),"",Розрахунки!H815/SUM('Дані з ДІСО'!G815:I815))</f>
        <v>17.118644067796609</v>
      </c>
      <c r="W815" s="9">
        <v>2018</v>
      </c>
      <c r="X815" s="9">
        <v>13</v>
      </c>
      <c r="Y815" s="9">
        <v>16</v>
      </c>
      <c r="Z815" s="9" t="s">
        <v>4536</v>
      </c>
      <c r="AA815" s="99">
        <v>15</v>
      </c>
      <c r="AB815" s="9" t="str">
        <f>IF('Коефіцієнти АТО'!C815="Область","",'Коефіцієнти АТО'!D815)</f>
        <v>Одеська</v>
      </c>
      <c r="AC815" s="9"/>
    </row>
    <row r="816" spans="1:29" ht="15" customHeight="1">
      <c r="A816" s="9">
        <v>815</v>
      </c>
      <c r="B816" s="9" t="s">
        <v>3148</v>
      </c>
      <c r="C816" s="9" t="s">
        <v>3148</v>
      </c>
      <c r="D816" s="9" t="s">
        <v>3887</v>
      </c>
      <c r="E816" s="9" t="s">
        <v>24</v>
      </c>
      <c r="F816" s="9" t="s">
        <v>1707</v>
      </c>
      <c r="G816" s="9" t="s">
        <v>3908</v>
      </c>
      <c r="H816" s="9" t="s">
        <v>1706</v>
      </c>
      <c r="I816" s="9">
        <v>13051</v>
      </c>
      <c r="J816" s="9">
        <v>13051</v>
      </c>
      <c r="K816" s="9">
        <v>210.1</v>
      </c>
      <c r="L816" s="115">
        <f t="shared" si="36"/>
        <v>1</v>
      </c>
      <c r="M816" s="96">
        <f>IF($B816="Область","",SUM('Дані з ДІСО'!J816:L816)/K816)</f>
        <v>7.2679676344597812</v>
      </c>
      <c r="N816" s="9" t="str">
        <f>IF($B816="Область","",VLOOKUP(100*J816/I816,Параметри!$B$39:$C$53,2,TRUE))</f>
        <v>1. 100%</v>
      </c>
      <c r="O816" s="9" t="str">
        <f>IF($B816="Область","",VLOOKUP(M816,Параметри!$B$21:$C$35,2,TRUE))</f>
        <v>10. 7-10,2</v>
      </c>
      <c r="P816" s="9">
        <f t="shared" si="37"/>
        <v>1</v>
      </c>
      <c r="Q816" s="9">
        <f t="shared" si="38"/>
        <v>10</v>
      </c>
      <c r="R816" s="116">
        <v>16</v>
      </c>
      <c r="S816" s="117">
        <f>IF(C816="Область",Параметри!$K$47,IF(C816="Київ",Параметри!$K$48,IF(L816&lt;Параметри!$I$42,Параметри!$K$42,IF(L816&lt;Параметри!$I$43,Параметри!$K$43,IF(L816&lt;Параметри!$I$44,Параметри!$K$44,IF(L816&lt;Параметри!$I$45,Параметри!$K$45,Параметри!$K$46))))))</f>
        <v>0.53</v>
      </c>
      <c r="T816" s="97">
        <f>IF($B816="Область",Параметри!K$63,IF($R816&lt;Параметри!$G$59,Параметри!K$58,IF($R816&lt;Параметри!$G$60,Параметри!K$59,IF($R816&lt;Параметри!$G$61,Параметри!K$60,IF($R816&lt;Параметри!$G$62,Параметри!K$61,Параметри!K$62)))))</f>
        <v>1.7000000000000001E-2</v>
      </c>
      <c r="U816" s="97">
        <f>IF($B816="Область",Параметри!L$63,IF($R816&lt;Параметри!$G$59,Параметри!L$58,IF($R816&lt;Параметри!$G$60,Параметри!L$59,IF($R816&lt;Параметри!$G$61,Параметри!L$60,IF($R816&lt;Параметри!$G$62,Параметри!L$61,Параметри!L$62)))))</f>
        <v>4.7E-2</v>
      </c>
      <c r="V816" s="98">
        <f>IF(OR(SUM('Дані з ДІСО'!G816:I816)=0,Розрахунки!H816=0),"",Розрахунки!H816/SUM('Дані з ДІСО'!G816:I816))</f>
        <v>22.791044776119403</v>
      </c>
      <c r="W816" s="9">
        <v>2018</v>
      </c>
      <c r="X816" s="9">
        <v>15.5</v>
      </c>
      <c r="Y816" s="9">
        <v>17</v>
      </c>
      <c r="Z816" s="9" t="s">
        <v>4536</v>
      </c>
      <c r="AA816" s="99">
        <v>16</v>
      </c>
      <c r="AB816" s="9" t="str">
        <f>IF('Коефіцієнти АТО'!C816="Область","",'Коефіцієнти АТО'!D816)</f>
        <v>Одеська</v>
      </c>
      <c r="AC816" s="9"/>
    </row>
    <row r="817" spans="1:29" ht="15" customHeight="1">
      <c r="A817" s="9">
        <v>816</v>
      </c>
      <c r="B817" s="9" t="s">
        <v>3151</v>
      </c>
      <c r="C817" s="9" t="s">
        <v>3151</v>
      </c>
      <c r="D817" s="9" t="s">
        <v>3887</v>
      </c>
      <c r="E817" s="9" t="s">
        <v>29</v>
      </c>
      <c r="F817" s="9" t="s">
        <v>1709</v>
      </c>
      <c r="G817" s="9" t="s">
        <v>3909</v>
      </c>
      <c r="H817" s="9" t="s">
        <v>1708</v>
      </c>
      <c r="I817" s="9">
        <v>20684</v>
      </c>
      <c r="J817" s="9">
        <v>16588</v>
      </c>
      <c r="K817" s="9">
        <v>39.9</v>
      </c>
      <c r="L817" s="115">
        <f t="shared" si="36"/>
        <v>0.80197253916070388</v>
      </c>
      <c r="M817" s="96">
        <f>IF($B817="Область","",SUM('Дані з ДІСО'!J817:L817)/K817)</f>
        <v>23.583959899749374</v>
      </c>
      <c r="N817" s="9" t="str">
        <f>IF($B817="Область","",VLOOKUP(100*J817/I817,Параметри!$B$39:$C$53,2,TRUE))</f>
        <v>2. 72-100</v>
      </c>
      <c r="O817" s="9" t="str">
        <f>IF($B817="Область","",VLOOKUP(M817,Параметри!$B$21:$C$35,2,TRUE))</f>
        <v>12. 15-35,3</v>
      </c>
      <c r="P817" s="9">
        <f t="shared" si="37"/>
        <v>2</v>
      </c>
      <c r="Q817" s="9">
        <f t="shared" si="38"/>
        <v>12</v>
      </c>
      <c r="R817" s="116">
        <v>20.5</v>
      </c>
      <c r="S817" s="117">
        <f>IF(C817="Область",Параметри!$K$47,IF(C817="Київ",Параметри!$K$48,IF(L817&lt;Параметри!$I$42,Параметри!$K$42,IF(L817&lt;Параметри!$I$43,Параметри!$K$43,IF(L817&lt;Параметри!$I$44,Параметри!$K$44,IF(L817&lt;Параметри!$I$45,Параметри!$K$45,Параметри!$K$46))))))</f>
        <v>0.53</v>
      </c>
      <c r="T817" s="97">
        <f>IF($B817="Область",Параметри!K$63,IF($R817&lt;Параметри!$G$59,Параметри!K$58,IF($R817&lt;Параметри!$G$60,Параметри!K$59,IF($R817&lt;Параметри!$G$61,Параметри!K$60,IF($R817&lt;Параметри!$G$62,Параметри!K$61,Параметри!K$62)))))</f>
        <v>7.4999999999999997E-2</v>
      </c>
      <c r="U817" s="97">
        <f>IF($B817="Область",Параметри!L$63,IF($R817&lt;Параметри!$G$59,Параметри!L$58,IF($R817&lt;Параметри!$G$60,Параметри!L$59,IF($R817&lt;Параметри!$G$61,Параметри!L$60,IF($R817&lt;Параметри!$G$62,Параметри!L$61,Параметри!L$62)))))</f>
        <v>4.7E-2</v>
      </c>
      <c r="V817" s="98">
        <f>IF(OR(SUM('Дані з ДІСО'!G817:I817)=0,Розрахунки!H817=0),"",Розрахунки!H817/SUM('Дані з ДІСО'!G817:I817))</f>
        <v>24.128205128205128</v>
      </c>
      <c r="W817" s="9">
        <v>2018</v>
      </c>
      <c r="X817" s="9">
        <v>20.5</v>
      </c>
      <c r="Y817" s="9">
        <v>21</v>
      </c>
      <c r="Z817" s="9" t="s">
        <v>4535</v>
      </c>
      <c r="AA817" s="99">
        <v>20.5</v>
      </c>
      <c r="AB817" s="9" t="str">
        <f>IF('Коефіцієнти АТО'!C817="Область","",'Коефіцієнти АТО'!D817)</f>
        <v>Одеська</v>
      </c>
      <c r="AC817" s="9"/>
    </row>
    <row r="818" spans="1:29" ht="15" customHeight="1">
      <c r="A818" s="9">
        <v>817</v>
      </c>
      <c r="B818" s="9" t="s">
        <v>3145</v>
      </c>
      <c r="C818" s="9" t="s">
        <v>3146</v>
      </c>
      <c r="D818" s="9" t="s">
        <v>3887</v>
      </c>
      <c r="E818" s="9" t="s">
        <v>21</v>
      </c>
      <c r="F818" s="9" t="s">
        <v>1711</v>
      </c>
      <c r="G818" s="9" t="s">
        <v>3910</v>
      </c>
      <c r="H818" s="9" t="s">
        <v>1710</v>
      </c>
      <c r="I818" s="9">
        <v>33699</v>
      </c>
      <c r="J818" s="9">
        <v>14583</v>
      </c>
      <c r="K818" s="9">
        <v>699.1</v>
      </c>
      <c r="L818" s="115">
        <f t="shared" si="36"/>
        <v>0.43274281135938752</v>
      </c>
      <c r="M818" s="96">
        <f>IF($B818="Область","",SUM('Дані з ДІСО'!J818:L818)/K818)</f>
        <v>4.9849806894578741</v>
      </c>
      <c r="N818" s="9" t="str">
        <f>IF($B818="Область","",VLOOKUP(100*J818/I818,Параметри!$B$39:$C$53,2,TRUE))</f>
        <v>8. 43-49</v>
      </c>
      <c r="O818" s="9" t="str">
        <f>IF($B818="Область","",VLOOKUP(M818,Параметри!$B$21:$C$35,2,TRUE))</f>
        <v>8. 4,5-5,8</v>
      </c>
      <c r="P818" s="9">
        <f t="shared" si="37"/>
        <v>8</v>
      </c>
      <c r="Q818" s="9">
        <f t="shared" si="38"/>
        <v>8</v>
      </c>
      <c r="R818" s="116">
        <v>18</v>
      </c>
      <c r="S818" s="117">
        <f>IF(C818="Область",Параметри!$K$47,IF(C818="Київ",Параметри!$K$48,IF(L818&lt;Параметри!$I$42,Параметри!$K$42,IF(L818&lt;Параметри!$I$43,Параметри!$K$43,IF(L818&lt;Параметри!$I$44,Параметри!$K$44,IF(L818&lt;Параметри!$I$45,Параметри!$K$45,Параметри!$K$46))))))</f>
        <v>0.43</v>
      </c>
      <c r="T818" s="97">
        <f>IF($B818="Область",Параметри!K$63,IF($R818&lt;Параметри!$G$59,Параметри!K$58,IF($R818&lt;Параметри!$G$60,Параметри!K$59,IF($R818&lt;Параметри!$G$61,Параметри!K$60,IF($R818&lt;Параметри!$G$62,Параметри!K$61,Параметри!K$62)))))</f>
        <v>1.7000000000000001E-2</v>
      </c>
      <c r="U818" s="97">
        <f>IF($B818="Область",Параметри!L$63,IF($R818&lt;Параметри!$G$59,Параметри!L$58,IF($R818&lt;Параметри!$G$60,Параметри!L$59,IF($R818&lt;Параметри!$G$61,Параметри!L$60,IF($R818&lt;Параметри!$G$62,Параметри!L$61,Параметри!L$62)))))</f>
        <v>4.7E-2</v>
      </c>
      <c r="V818" s="98">
        <f>IF(OR(SUM('Дані з ДІСО'!G818:I818)=0,Розрахунки!H818=0),"",Розрахунки!H818/SUM('Дані з ДІСО'!G818:I818))</f>
        <v>19.46927374301676</v>
      </c>
      <c r="W818" s="9">
        <v>2019</v>
      </c>
      <c r="X818" s="9">
        <v>18</v>
      </c>
      <c r="Y818" s="9">
        <v>17</v>
      </c>
      <c r="Z818" s="9" t="s">
        <v>4535</v>
      </c>
      <c r="AA818" s="99">
        <v>18</v>
      </c>
      <c r="AB818" s="9" t="str">
        <f>IF('Коефіцієнти АТО'!C818="Область","",'Коефіцієнти АТО'!D818)</f>
        <v>Одеська</v>
      </c>
      <c r="AC818" s="9"/>
    </row>
    <row r="819" spans="1:29" ht="15" customHeight="1">
      <c r="A819" s="9">
        <v>818</v>
      </c>
      <c r="B819" s="9" t="s">
        <v>3151</v>
      </c>
      <c r="C819" s="9" t="s">
        <v>3151</v>
      </c>
      <c r="D819" s="9" t="s">
        <v>3887</v>
      </c>
      <c r="E819" s="9" t="s">
        <v>29</v>
      </c>
      <c r="F819" s="9" t="s">
        <v>1713</v>
      </c>
      <c r="G819" s="9" t="s">
        <v>3911</v>
      </c>
      <c r="H819" s="9" t="s">
        <v>1712</v>
      </c>
      <c r="I819" s="9">
        <v>21484</v>
      </c>
      <c r="J819" s="9">
        <v>12608</v>
      </c>
      <c r="K819" s="9">
        <v>834.7</v>
      </c>
      <c r="L819" s="115">
        <f t="shared" si="36"/>
        <v>0.58685533420219693</v>
      </c>
      <c r="M819" s="96">
        <f>IF($B819="Область","",SUM('Дані з ДІСО'!J819:L819)/K819)</f>
        <v>3.0478016053671975</v>
      </c>
      <c r="N819" s="9" t="str">
        <f>IF($B819="Область","",VLOOKUP(100*J819/I819,Параметри!$B$39:$C$53,2,TRUE))</f>
        <v>5. 58-63</v>
      </c>
      <c r="O819" s="9" t="str">
        <f>IF($B819="Область","",VLOOKUP(M819,Параметри!$B$21:$C$35,2,TRUE))</f>
        <v>5. 3-3,9</v>
      </c>
      <c r="P819" s="9">
        <f t="shared" si="37"/>
        <v>5</v>
      </c>
      <c r="Q819" s="9">
        <f t="shared" si="38"/>
        <v>5</v>
      </c>
      <c r="R819" s="116">
        <v>14.5</v>
      </c>
      <c r="S819" s="117">
        <f>IF(C819="Область",Параметри!$K$47,IF(C819="Київ",Параметри!$K$48,IF(L819&lt;Параметри!$I$42,Параметри!$K$42,IF(L819&lt;Параметри!$I$43,Параметри!$K$43,IF(L819&lt;Параметри!$I$44,Параметри!$K$44,IF(L819&lt;Параметри!$I$45,Параметри!$K$45,Параметри!$K$46))))))</f>
        <v>0.43</v>
      </c>
      <c r="T819" s="97">
        <f>IF($B819="Область",Параметри!K$63,IF($R819&lt;Параметри!$G$59,Параметри!K$58,IF($R819&lt;Параметри!$G$60,Параметри!K$59,IF($R819&lt;Параметри!$G$61,Параметри!K$60,IF($R819&lt;Параметри!$G$62,Параметри!K$61,Параметри!K$62)))))</f>
        <v>1.7000000000000001E-2</v>
      </c>
      <c r="U819" s="97">
        <f>IF($B819="Область",Параметри!L$63,IF($R819&lt;Параметри!$G$59,Параметри!L$58,IF($R819&lt;Параметри!$G$60,Параметри!L$59,IF($R819&lt;Параметри!$G$61,Параметри!L$60,IF($R819&lt;Параметри!$G$62,Параметри!L$61,Параметри!L$62)))))</f>
        <v>4.7E-2</v>
      </c>
      <c r="V819" s="98">
        <f>IF(OR(SUM('Дані з ДІСО'!G819:I819)=0,Розрахунки!H819=0),"",Розрахунки!H819/SUM('Дані з ДІСО'!G819:I819))</f>
        <v>20.031496062992126</v>
      </c>
      <c r="W819" s="9">
        <v>2019</v>
      </c>
      <c r="X819" s="9">
        <v>14.5</v>
      </c>
      <c r="Y819" s="9">
        <v>14</v>
      </c>
      <c r="Z819" s="9" t="s">
        <v>4535</v>
      </c>
      <c r="AA819" s="99">
        <v>14.5</v>
      </c>
      <c r="AB819" s="9" t="str">
        <f>IF('Коефіцієнти АТО'!C819="Область","",'Коефіцієнти АТО'!D819)</f>
        <v>Одеська</v>
      </c>
      <c r="AC819" s="9"/>
    </row>
    <row r="820" spans="1:29" ht="15" customHeight="1">
      <c r="A820" s="9">
        <v>819</v>
      </c>
      <c r="B820" s="9" t="s">
        <v>3151</v>
      </c>
      <c r="C820" s="9" t="s">
        <v>3151</v>
      </c>
      <c r="D820" s="9" t="s">
        <v>3887</v>
      </c>
      <c r="E820" s="9" t="s">
        <v>29</v>
      </c>
      <c r="F820" s="9" t="s">
        <v>1715</v>
      </c>
      <c r="G820" s="9" t="s">
        <v>3912</v>
      </c>
      <c r="H820" s="9" t="s">
        <v>1714</v>
      </c>
      <c r="I820" s="9">
        <v>19430</v>
      </c>
      <c r="J820" s="9">
        <v>14285</v>
      </c>
      <c r="K820" s="9">
        <v>1020.2</v>
      </c>
      <c r="L820" s="115">
        <f t="shared" si="36"/>
        <v>0.73520329387545036</v>
      </c>
      <c r="M820" s="96">
        <f>IF($B820="Область","",SUM('Дані з ДІСО'!J820:L820)/K820)</f>
        <v>2.1809449127622034</v>
      </c>
      <c r="N820" s="9" t="str">
        <f>IF($B820="Область","",VLOOKUP(100*J820/I820,Параметри!$B$39:$C$53,2,TRUE))</f>
        <v>2. 72-100</v>
      </c>
      <c r="O820" s="9" t="str">
        <f>IF($B820="Область","",VLOOKUP(M820,Параметри!$B$21:$C$35,2,TRUE))</f>
        <v>4. 2,1-3</v>
      </c>
      <c r="P820" s="9">
        <f t="shared" si="37"/>
        <v>2</v>
      </c>
      <c r="Q820" s="9">
        <f t="shared" si="38"/>
        <v>4</v>
      </c>
      <c r="R820" s="116">
        <v>13</v>
      </c>
      <c r="S820" s="117">
        <f>IF(C820="Область",Параметри!$K$47,IF(C820="Київ",Параметри!$K$48,IF(L820&lt;Параметри!$I$42,Параметри!$K$42,IF(L820&lt;Параметри!$I$43,Параметри!$K$43,IF(L820&lt;Параметри!$I$44,Параметри!$K$44,IF(L820&lt;Параметри!$I$45,Параметри!$K$45,Параметри!$K$46))))))</f>
        <v>0.48</v>
      </c>
      <c r="T820" s="97">
        <f>IF($B820="Область",Параметри!K$63,IF($R820&lt;Параметри!$G$59,Параметри!K$58,IF($R820&lt;Параметри!$G$60,Параметри!K$59,IF($R820&lt;Параметри!$G$61,Параметри!K$60,IF($R820&lt;Параметри!$G$62,Параметри!K$61,Параметри!K$62)))))</f>
        <v>1.7000000000000001E-2</v>
      </c>
      <c r="U820" s="97">
        <f>IF($B820="Область",Параметри!L$63,IF($R820&lt;Параметри!$G$59,Параметри!L$58,IF($R820&lt;Параметри!$G$60,Параметри!L$59,IF($R820&lt;Параметри!$G$61,Параметри!L$60,IF($R820&lt;Параметри!$G$62,Параметри!L$61,Параметри!L$62)))))</f>
        <v>4.7E-2</v>
      </c>
      <c r="V820" s="98">
        <f>IF(OR(SUM('Дані з ДІСО'!G820:I820)=0,Розрахунки!H820=0),"",Розрахунки!H820/SUM('Дані з ДІСО'!G820:I820))</f>
        <v>15.892857142857142</v>
      </c>
      <c r="W820" s="9">
        <v>2019</v>
      </c>
      <c r="X820" s="9">
        <v>13</v>
      </c>
      <c r="Y820" s="9">
        <v>12.5</v>
      </c>
      <c r="Z820" s="9" t="s">
        <v>4535</v>
      </c>
      <c r="AA820" s="99">
        <v>13</v>
      </c>
      <c r="AB820" s="9" t="str">
        <f>IF('Коефіцієнти АТО'!C820="Область","",'Коефіцієнти АТО'!D820)</f>
        <v>Одеська</v>
      </c>
      <c r="AC820" s="9"/>
    </row>
    <row r="821" spans="1:29" ht="15" customHeight="1">
      <c r="A821" s="9">
        <v>820</v>
      </c>
      <c r="B821" s="9" t="s">
        <v>3148</v>
      </c>
      <c r="C821" s="9" t="s">
        <v>3148</v>
      </c>
      <c r="D821" s="9" t="s">
        <v>3887</v>
      </c>
      <c r="E821" s="9" t="s">
        <v>24</v>
      </c>
      <c r="F821" s="9" t="s">
        <v>1717</v>
      </c>
      <c r="G821" s="9" t="s">
        <v>3913</v>
      </c>
      <c r="H821" s="9" t="s">
        <v>1716</v>
      </c>
      <c r="I821" s="9">
        <v>9753</v>
      </c>
      <c r="J821" s="9">
        <v>9753</v>
      </c>
      <c r="K821" s="9">
        <v>447.7</v>
      </c>
      <c r="L821" s="115">
        <f t="shared" si="36"/>
        <v>1</v>
      </c>
      <c r="M821" s="96">
        <f>IF($B821="Область","",SUM('Дані з ДІСО'!J821:L821)/K821)</f>
        <v>2.586553495644405</v>
      </c>
      <c r="N821" s="9" t="str">
        <f>IF($B821="Область","",VLOOKUP(100*J821/I821,Параметри!$B$39:$C$53,2,TRUE))</f>
        <v>1. 100%</v>
      </c>
      <c r="O821" s="9" t="str">
        <f>IF($B821="Область","",VLOOKUP(M821,Параметри!$B$21:$C$35,2,TRUE))</f>
        <v>4. 2,1-3</v>
      </c>
      <c r="P821" s="9">
        <f t="shared" si="37"/>
        <v>1</v>
      </c>
      <c r="Q821" s="9">
        <f t="shared" si="38"/>
        <v>4</v>
      </c>
      <c r="R821" s="116">
        <v>13.5</v>
      </c>
      <c r="S821" s="117">
        <f>IF(C821="Область",Параметри!$K$47,IF(C821="Київ",Параметри!$K$48,IF(L821&lt;Параметри!$I$42,Параметри!$K$42,IF(L821&lt;Параметри!$I$43,Параметри!$K$43,IF(L821&lt;Параметри!$I$44,Параметри!$K$44,IF(L821&lt;Параметри!$I$45,Параметри!$K$45,Параметри!$K$46))))))</f>
        <v>0.53</v>
      </c>
      <c r="T821" s="97">
        <f>IF($B821="Область",Параметри!K$63,IF($R821&lt;Параметри!$G$59,Параметри!K$58,IF($R821&lt;Параметри!$G$60,Параметри!K$59,IF($R821&lt;Параметри!$G$61,Параметри!K$60,IF($R821&lt;Параметри!$G$62,Параметри!K$61,Параметри!K$62)))))</f>
        <v>1.7000000000000001E-2</v>
      </c>
      <c r="U821" s="97">
        <f>IF($B821="Область",Параметри!L$63,IF($R821&lt;Параметри!$G$59,Параметри!L$58,IF($R821&lt;Параметри!$G$60,Параметри!L$59,IF($R821&lt;Параметри!$G$61,Параметри!L$60,IF($R821&lt;Параметри!$G$62,Параметри!L$61,Параметри!L$62)))))</f>
        <v>4.7E-2</v>
      </c>
      <c r="V821" s="98">
        <f>IF(OR(SUM('Дані з ДІСО'!G821:I821)=0,Розрахунки!H821=0),"",Розрахунки!H821/SUM('Дані з ДІСО'!G821:I821))</f>
        <v>16.542857142857144</v>
      </c>
      <c r="W821" s="9">
        <v>2020</v>
      </c>
      <c r="X821" s="9">
        <v>13</v>
      </c>
      <c r="Y821" s="9">
        <v>14.5</v>
      </c>
      <c r="Z821" s="9" t="s">
        <v>4536</v>
      </c>
      <c r="AA821" s="99">
        <v>13.5</v>
      </c>
      <c r="AB821" s="9" t="str">
        <f>IF('Коефіцієнти АТО'!C821="Область","",'Коефіцієнти АТО'!D821)</f>
        <v>Одеська</v>
      </c>
      <c r="AC821" s="9"/>
    </row>
    <row r="822" spans="1:29" ht="15" customHeight="1">
      <c r="A822" s="9">
        <v>821</v>
      </c>
      <c r="B822" s="9" t="s">
        <v>3148</v>
      </c>
      <c r="C822" s="9" t="s">
        <v>3148</v>
      </c>
      <c r="D822" s="9" t="s">
        <v>3887</v>
      </c>
      <c r="E822" s="9" t="s">
        <v>24</v>
      </c>
      <c r="F822" s="9" t="s">
        <v>1719</v>
      </c>
      <c r="G822" s="9" t="s">
        <v>3914</v>
      </c>
      <c r="H822" s="9" t="s">
        <v>1718</v>
      </c>
      <c r="I822" s="9">
        <v>6086</v>
      </c>
      <c r="J822" s="9">
        <v>1568</v>
      </c>
      <c r="K822" s="9">
        <v>165.7</v>
      </c>
      <c r="L822" s="115">
        <f t="shared" si="36"/>
        <v>0.2576404863621426</v>
      </c>
      <c r="M822" s="96">
        <f>IF($B822="Область","",SUM('Дані з ДІСО'!J822:L822)/K822)</f>
        <v>4.9487024743512373</v>
      </c>
      <c r="N822" s="9" t="str">
        <f>IF($B822="Область","",VLOOKUP(100*J822/I822,Параметри!$B$39:$C$53,2,TRUE))</f>
        <v>10. 23-26</v>
      </c>
      <c r="O822" s="9" t="str">
        <f>IF($B822="Область","",VLOOKUP(M822,Параметри!$B$21:$C$35,2,TRUE))</f>
        <v>8. 4,5-5,8</v>
      </c>
      <c r="P822" s="9">
        <f t="shared" si="37"/>
        <v>10</v>
      </c>
      <c r="Q822" s="9">
        <f t="shared" si="38"/>
        <v>8</v>
      </c>
      <c r="R822" s="116">
        <v>18</v>
      </c>
      <c r="S822" s="117">
        <f>IF(C822="Область",Параметри!$K$47,IF(C822="Київ",Параметри!$K$48,IF(L822&lt;Параметри!$I$42,Параметри!$K$42,IF(L822&lt;Параметри!$I$43,Параметри!$K$43,IF(L822&lt;Параметри!$I$44,Параметри!$K$44,IF(L822&lt;Параметри!$I$45,Параметри!$K$45,Параметри!$K$46))))))</f>
        <v>0.33</v>
      </c>
      <c r="T822" s="97">
        <f>IF($B822="Область",Параметри!K$63,IF($R822&lt;Параметри!$G$59,Параметри!K$58,IF($R822&lt;Параметри!$G$60,Параметри!K$59,IF($R822&lt;Параметри!$G$61,Параметри!K$60,IF($R822&lt;Параметри!$G$62,Параметри!K$61,Параметри!K$62)))))</f>
        <v>1.7000000000000001E-2</v>
      </c>
      <c r="U822" s="97">
        <f>IF($B822="Область",Параметри!L$63,IF($R822&lt;Параметри!$G$59,Параметри!L$58,IF($R822&lt;Параметри!$G$60,Параметри!L$59,IF($R822&lt;Параметри!$G$61,Параметри!L$60,IF($R822&lt;Параметри!$G$62,Параметри!L$61,Параметри!L$62)))))</f>
        <v>4.7E-2</v>
      </c>
      <c r="V822" s="98">
        <f>IF(OR(SUM('Дані з ДІСО'!G822:I822)=0,Розрахунки!H822=0),"",Розрахунки!H822/SUM('Дані з ДІСО'!G822:I822))</f>
        <v>18.222222222222221</v>
      </c>
      <c r="W822" s="9">
        <v>2020</v>
      </c>
      <c r="X822" s="9">
        <v>18</v>
      </c>
      <c r="Y822" s="9">
        <v>17</v>
      </c>
      <c r="Z822" s="9" t="s">
        <v>4535</v>
      </c>
      <c r="AA822" s="99">
        <v>18</v>
      </c>
      <c r="AB822" s="9" t="str">
        <f>IF('Коефіцієнти АТО'!C822="Область","",'Коефіцієнти АТО'!D822)</f>
        <v>Одеська</v>
      </c>
      <c r="AC822" s="9"/>
    </row>
    <row r="823" spans="1:29" ht="15" customHeight="1">
      <c r="A823" s="9">
        <v>822</v>
      </c>
      <c r="B823" s="9" t="s">
        <v>3148</v>
      </c>
      <c r="C823" s="9" t="s">
        <v>3148</v>
      </c>
      <c r="D823" s="9" t="s">
        <v>3887</v>
      </c>
      <c r="E823" s="9" t="s">
        <v>24</v>
      </c>
      <c r="F823" s="9" t="s">
        <v>1721</v>
      </c>
      <c r="G823" s="9" t="s">
        <v>3915</v>
      </c>
      <c r="H823" s="9" t="s">
        <v>1720</v>
      </c>
      <c r="I823" s="9">
        <v>4956</v>
      </c>
      <c r="J823" s="9">
        <v>4956</v>
      </c>
      <c r="K823" s="9">
        <v>244.4</v>
      </c>
      <c r="L823" s="115">
        <f t="shared" si="36"/>
        <v>1</v>
      </c>
      <c r="M823" s="96">
        <f>IF($B823="Область","",SUM('Дані з ДІСО'!J823:L823)/K823)</f>
        <v>1.8576104746317512</v>
      </c>
      <c r="N823" s="9" t="str">
        <f>IF($B823="Область","",VLOOKUP(100*J823/I823,Параметри!$B$39:$C$53,2,TRUE))</f>
        <v>1. 100%</v>
      </c>
      <c r="O823" s="9" t="str">
        <f>IF($B823="Область","",VLOOKUP(M823,Параметри!$B$21:$C$35,2,TRUE))</f>
        <v>3. 1,4-2,1</v>
      </c>
      <c r="P823" s="9">
        <f t="shared" si="37"/>
        <v>1</v>
      </c>
      <c r="Q823" s="9">
        <f t="shared" si="38"/>
        <v>3</v>
      </c>
      <c r="R823" s="116">
        <v>12</v>
      </c>
      <c r="S823" s="117">
        <f>IF(C823="Область",Параметри!$K$47,IF(C823="Київ",Параметри!$K$48,IF(L823&lt;Параметри!$I$42,Параметри!$K$42,IF(L823&lt;Параметри!$I$43,Параметри!$K$43,IF(L823&lt;Параметри!$I$44,Параметри!$K$44,IF(L823&lt;Параметри!$I$45,Параметри!$K$45,Параметри!$K$46))))))</f>
        <v>0.53</v>
      </c>
      <c r="T823" s="97">
        <f>IF($B823="Область",Параметри!K$63,IF($R823&lt;Параметри!$G$59,Параметри!K$58,IF($R823&lt;Параметри!$G$60,Параметри!K$59,IF($R823&lt;Параметри!$G$61,Параметри!K$60,IF($R823&lt;Параметри!$G$62,Параметри!K$61,Параметри!K$62)))))</f>
        <v>1.7000000000000001E-2</v>
      </c>
      <c r="U823" s="97">
        <f>IF($B823="Область",Параметри!L$63,IF($R823&lt;Параметри!$G$59,Параметри!L$58,IF($R823&lt;Параметри!$G$60,Параметри!L$59,IF($R823&lt;Параметри!$G$61,Параметри!L$60,IF($R823&lt;Параметри!$G$62,Параметри!L$61,Параметри!L$62)))))</f>
        <v>4.7E-2</v>
      </c>
      <c r="V823" s="98">
        <f>IF(OR(SUM('Дані з ДІСО'!G823:I823)=0,Розрахунки!H823=0),"",Розрахунки!H823/SUM('Дані з ДІСО'!G823:I823))</f>
        <v>12.27027027027027</v>
      </c>
      <c r="W823" s="9">
        <v>2020</v>
      </c>
      <c r="X823" s="9">
        <v>12.5</v>
      </c>
      <c r="Y823" s="9">
        <v>11</v>
      </c>
      <c r="Z823" s="9" t="s">
        <v>4536</v>
      </c>
      <c r="AA823" s="99">
        <v>12</v>
      </c>
      <c r="AB823" s="9" t="str">
        <f>IF('Коефіцієнти АТО'!C823="Область","",'Коефіцієнти АТО'!D823)</f>
        <v>Одеська</v>
      </c>
      <c r="AC823" s="9"/>
    </row>
    <row r="824" spans="1:29" ht="15" customHeight="1">
      <c r="A824" s="9">
        <v>823</v>
      </c>
      <c r="B824" s="9" t="s">
        <v>3151</v>
      </c>
      <c r="C824" s="9" t="s">
        <v>3151</v>
      </c>
      <c r="D824" s="9" t="s">
        <v>3887</v>
      </c>
      <c r="E824" s="9" t="s">
        <v>29</v>
      </c>
      <c r="F824" s="9" t="s">
        <v>1723</v>
      </c>
      <c r="G824" s="9" t="s">
        <v>3916</v>
      </c>
      <c r="H824" s="9" t="s">
        <v>1722</v>
      </c>
      <c r="I824" s="9">
        <v>7448</v>
      </c>
      <c r="J824" s="9">
        <v>6004</v>
      </c>
      <c r="K824" s="9">
        <v>269.8</v>
      </c>
      <c r="L824" s="115">
        <f t="shared" si="36"/>
        <v>0.80612244897959184</v>
      </c>
      <c r="M824" s="96">
        <f>IF($B824="Область","",SUM('Дані з ДІСО'!J824:L824)/K824)</f>
        <v>2.9688658265381762</v>
      </c>
      <c r="N824" s="9" t="str">
        <f>IF($B824="Область","",VLOOKUP(100*J824/I824,Параметри!$B$39:$C$53,2,TRUE))</f>
        <v>2. 72-100</v>
      </c>
      <c r="O824" s="9" t="str">
        <f>IF($B824="Область","",VLOOKUP(M824,Параметри!$B$21:$C$35,2,TRUE))</f>
        <v>4. 2,1-3</v>
      </c>
      <c r="P824" s="9">
        <f t="shared" si="37"/>
        <v>2</v>
      </c>
      <c r="Q824" s="9">
        <f t="shared" si="38"/>
        <v>4</v>
      </c>
      <c r="R824" s="116">
        <v>14.5</v>
      </c>
      <c r="S824" s="117">
        <f>IF(C824="Область",Параметри!$K$47,IF(C824="Київ",Параметри!$K$48,IF(L824&lt;Параметри!$I$42,Параметри!$K$42,IF(L824&lt;Параметри!$I$43,Параметри!$K$43,IF(L824&lt;Параметри!$I$44,Параметри!$K$44,IF(L824&lt;Параметри!$I$45,Параметри!$K$45,Параметри!$K$46))))))</f>
        <v>0.53</v>
      </c>
      <c r="T824" s="97">
        <f>IF($B824="Область",Параметри!K$63,IF($R824&lt;Параметри!$G$59,Параметри!K$58,IF($R824&lt;Параметри!$G$60,Параметри!K$59,IF($R824&lt;Параметри!$G$61,Параметри!K$60,IF($R824&lt;Параметри!$G$62,Параметри!K$61,Параметри!K$62)))))</f>
        <v>1.7000000000000001E-2</v>
      </c>
      <c r="U824" s="97">
        <f>IF($B824="Область",Параметри!L$63,IF($R824&lt;Параметри!$G$59,Параметри!L$58,IF($R824&lt;Параметри!$G$60,Параметри!L$59,IF($R824&lt;Параметри!$G$61,Параметри!L$60,IF($R824&lt;Параметри!$G$62,Параметри!L$61,Параметри!L$62)))))</f>
        <v>4.7E-2</v>
      </c>
      <c r="V824" s="98">
        <f>IF(OR(SUM('Дані з ДІСО'!G824:I824)=0,Розрахунки!H824=0),"",Розрахунки!H824/SUM('Дані з ДІСО'!G824:I824))</f>
        <v>19.071428571428573</v>
      </c>
      <c r="W824" s="9">
        <v>2021</v>
      </c>
      <c r="X824" s="9">
        <v>13</v>
      </c>
      <c r="Y824" s="9">
        <v>15.5</v>
      </c>
      <c r="Z824" s="9" t="s">
        <v>4536</v>
      </c>
      <c r="AA824" s="99">
        <v>14.5</v>
      </c>
      <c r="AB824" s="9" t="str">
        <f>IF('Коефіцієнти АТО'!C824="Область","",'Коефіцієнти АТО'!D824)</f>
        <v>Одеська</v>
      </c>
      <c r="AC824" s="9"/>
    </row>
    <row r="825" spans="1:29" ht="15" customHeight="1">
      <c r="A825" s="9">
        <v>824</v>
      </c>
      <c r="B825" s="9" t="s">
        <v>3148</v>
      </c>
      <c r="C825" s="9" t="s">
        <v>3148</v>
      </c>
      <c r="D825" s="9" t="s">
        <v>3887</v>
      </c>
      <c r="E825" s="9" t="s">
        <v>24</v>
      </c>
      <c r="F825" s="9" t="s">
        <v>1725</v>
      </c>
      <c r="G825" s="9" t="s">
        <v>3917</v>
      </c>
      <c r="H825" s="9" t="s">
        <v>1724</v>
      </c>
      <c r="I825" s="9">
        <v>5233</v>
      </c>
      <c r="J825" s="9">
        <v>5233</v>
      </c>
      <c r="K825" s="9">
        <v>298.60000000000002</v>
      </c>
      <c r="L825" s="115">
        <f t="shared" si="36"/>
        <v>1</v>
      </c>
      <c r="M825" s="96">
        <f>IF($B825="Область","",SUM('Дані з ДІСО'!J825:L825)/K825)</f>
        <v>2.0897521768251841</v>
      </c>
      <c r="N825" s="9" t="str">
        <f>IF($B825="Область","",VLOOKUP(100*J825/I825,Параметри!$B$39:$C$53,2,TRUE))</f>
        <v>1. 100%</v>
      </c>
      <c r="O825" s="9" t="str">
        <f>IF($B825="Область","",VLOOKUP(M825,Параметри!$B$21:$C$35,2,TRUE))</f>
        <v>3. 1,4-2,1</v>
      </c>
      <c r="P825" s="9">
        <f t="shared" si="37"/>
        <v>1</v>
      </c>
      <c r="Q825" s="9">
        <f t="shared" si="38"/>
        <v>3</v>
      </c>
      <c r="R825" s="116">
        <v>13</v>
      </c>
      <c r="S825" s="117">
        <f>IF(C825="Область",Параметри!$K$47,IF(C825="Київ",Параметри!$K$48,IF(L825&lt;Параметри!$I$42,Параметри!$K$42,IF(L825&lt;Параметри!$I$43,Параметри!$K$43,IF(L825&lt;Параметри!$I$44,Параметри!$K$44,IF(L825&lt;Параметри!$I$45,Параметри!$K$45,Параметри!$K$46))))))</f>
        <v>0.53</v>
      </c>
      <c r="T825" s="97">
        <f>IF($B825="Область",Параметри!K$63,IF($R825&lt;Параметри!$G$59,Параметри!K$58,IF($R825&lt;Параметри!$G$60,Параметри!K$59,IF($R825&lt;Параметри!$G$61,Параметри!K$60,IF($R825&lt;Параметри!$G$62,Параметри!K$61,Параметри!K$62)))))</f>
        <v>1.7000000000000001E-2</v>
      </c>
      <c r="U825" s="97">
        <f>IF($B825="Область",Параметри!L$63,IF($R825&lt;Параметри!$G$59,Параметри!L$58,IF($R825&lt;Параметри!$G$60,Параметри!L$59,IF($R825&lt;Параметри!$G$61,Параметри!L$60,IF($R825&lt;Параметри!$G$62,Параметри!L$61,Параметри!L$62)))))</f>
        <v>4.7E-2</v>
      </c>
      <c r="V825" s="98">
        <f>IF(OR(SUM('Дані з ДІСО'!G825:I825)=0,Розрахунки!H825=0),"",Розрахунки!H825/SUM('Дані з ДІСО'!G825:I825))</f>
        <v>18.352941176470587</v>
      </c>
      <c r="W825" s="9">
        <v>2021</v>
      </c>
      <c r="X825" s="9">
        <v>12.5</v>
      </c>
      <c r="Y825" s="9">
        <v>14</v>
      </c>
      <c r="Z825" s="9" t="s">
        <v>4536</v>
      </c>
      <c r="AA825" s="99">
        <v>13</v>
      </c>
      <c r="AB825" s="9" t="str">
        <f>IF('Коефіцієнти АТО'!C825="Область","",'Коефіцієнти АТО'!D825)</f>
        <v>Одеська</v>
      </c>
      <c r="AC825" s="9"/>
    </row>
    <row r="826" spans="1:29" ht="15" customHeight="1">
      <c r="A826" s="9">
        <v>825</v>
      </c>
      <c r="B826" s="9" t="s">
        <v>3151</v>
      </c>
      <c r="C826" s="9" t="s">
        <v>3151</v>
      </c>
      <c r="D826" s="9" t="s">
        <v>3887</v>
      </c>
      <c r="E826" s="9" t="s">
        <v>29</v>
      </c>
      <c r="F826" s="9" t="s">
        <v>1727</v>
      </c>
      <c r="G826" s="9" t="s">
        <v>3169</v>
      </c>
      <c r="H826" s="9" t="s">
        <v>1726</v>
      </c>
      <c r="I826" s="9">
        <v>8137</v>
      </c>
      <c r="J826" s="9">
        <v>5756</v>
      </c>
      <c r="K826" s="9">
        <v>438.7</v>
      </c>
      <c r="L826" s="115">
        <f t="shared" si="36"/>
        <v>0.70738601450165906</v>
      </c>
      <c r="M826" s="96">
        <f>IF($B826="Область","",SUM('Дані з ДІСО'!J826:L826)/K826)</f>
        <v>2.5826304992021885</v>
      </c>
      <c r="N826" s="9" t="str">
        <f>IF($B826="Область","",VLOOKUP(100*J826/I826,Параметри!$B$39:$C$53,2,TRUE))</f>
        <v>3. 66-72</v>
      </c>
      <c r="O826" s="9" t="str">
        <f>IF($B826="Область","",VLOOKUP(M826,Параметри!$B$21:$C$35,2,TRUE))</f>
        <v>4. 2,1-3</v>
      </c>
      <c r="P826" s="9">
        <f t="shared" si="37"/>
        <v>3</v>
      </c>
      <c r="Q826" s="9">
        <f t="shared" si="38"/>
        <v>4</v>
      </c>
      <c r="R826" s="116">
        <v>16</v>
      </c>
      <c r="S826" s="117">
        <f>IF(C826="Область",Параметри!$K$47,IF(C826="Київ",Параметри!$K$48,IF(L826&lt;Параметри!$I$42,Параметри!$K$42,IF(L826&lt;Параметри!$I$43,Параметри!$K$43,IF(L826&lt;Параметри!$I$44,Параметри!$K$44,IF(L826&lt;Параметри!$I$45,Параметри!$K$45,Параметри!$K$46))))))</f>
        <v>0.48</v>
      </c>
      <c r="T826" s="97">
        <f>IF($B826="Область",Параметри!K$63,IF($R826&lt;Параметри!$G$59,Параметри!K$58,IF($R826&lt;Параметри!$G$60,Параметри!K$59,IF($R826&lt;Параметри!$G$61,Параметри!K$60,IF($R826&lt;Параметри!$G$62,Параметри!K$61,Параметри!K$62)))))</f>
        <v>1.7000000000000001E-2</v>
      </c>
      <c r="U826" s="97">
        <f>IF($B826="Область",Параметри!L$63,IF($R826&lt;Параметри!$G$59,Параметри!L$58,IF($R826&lt;Параметри!$G$60,Параметри!L$59,IF($R826&lt;Параметри!$G$61,Параметри!L$60,IF($R826&lt;Параметри!$G$62,Параметри!L$61,Параметри!L$62)))))</f>
        <v>4.7E-2</v>
      </c>
      <c r="V826" s="98">
        <f>IF(OR(SUM('Дані з ДІСО'!G826:I826)=0,Розрахунки!H826=0),"",Розрахунки!H826/SUM('Дані з ДІСО'!G826:I826))</f>
        <v>18.883333333333333</v>
      </c>
      <c r="W826" s="9">
        <v>2021</v>
      </c>
      <c r="X826" s="9">
        <v>14</v>
      </c>
      <c r="Y826" s="9">
        <v>17</v>
      </c>
      <c r="Z826" s="9" t="s">
        <v>4536</v>
      </c>
      <c r="AA826" s="99">
        <v>16</v>
      </c>
      <c r="AB826" s="9" t="str">
        <f>IF('Коефіцієнти АТО'!C826="Область","",'Коефіцієнти АТО'!D826)</f>
        <v>Одеська</v>
      </c>
      <c r="AC826" s="9"/>
    </row>
    <row r="827" spans="1:29" ht="15" customHeight="1">
      <c r="A827" s="9">
        <v>826</v>
      </c>
      <c r="B827" s="9" t="s">
        <v>3148</v>
      </c>
      <c r="C827" s="9" t="s">
        <v>3148</v>
      </c>
      <c r="D827" s="9" t="s">
        <v>3887</v>
      </c>
      <c r="E827" s="9" t="s">
        <v>24</v>
      </c>
      <c r="F827" s="9" t="s">
        <v>1729</v>
      </c>
      <c r="G827" s="9" t="s">
        <v>3918</v>
      </c>
      <c r="H827" s="9" t="s">
        <v>1728</v>
      </c>
      <c r="I827" s="9">
        <v>5299</v>
      </c>
      <c r="J827" s="9">
        <v>5299</v>
      </c>
      <c r="K827" s="9">
        <v>229.8</v>
      </c>
      <c r="L827" s="115">
        <f t="shared" si="36"/>
        <v>1</v>
      </c>
      <c r="M827" s="96">
        <f>IF($B827="Область","",SUM('Дані з ДІСО'!J827:L827)/K827)</f>
        <v>3.2680591818973017</v>
      </c>
      <c r="N827" s="9" t="str">
        <f>IF($B827="Область","",VLOOKUP(100*J827/I827,Параметри!$B$39:$C$53,2,TRUE))</f>
        <v>1. 100%</v>
      </c>
      <c r="O827" s="9" t="str">
        <f>IF($B827="Область","",VLOOKUP(M827,Параметри!$B$21:$C$35,2,TRUE))</f>
        <v>5. 3-3,9</v>
      </c>
      <c r="P827" s="9">
        <f t="shared" si="37"/>
        <v>1</v>
      </c>
      <c r="Q827" s="9">
        <f t="shared" si="38"/>
        <v>5</v>
      </c>
      <c r="R827" s="116">
        <v>14</v>
      </c>
      <c r="S827" s="117">
        <f>IF(C827="Область",Параметри!$K$47,IF(C827="Київ",Параметри!$K$48,IF(L827&lt;Параметри!$I$42,Параметри!$K$42,IF(L827&lt;Параметри!$I$43,Параметри!$K$43,IF(L827&lt;Параметри!$I$44,Параметри!$K$44,IF(L827&lt;Параметри!$I$45,Параметри!$K$45,Параметри!$K$46))))))</f>
        <v>0.53</v>
      </c>
      <c r="T827" s="97">
        <f>IF($B827="Область",Параметри!K$63,IF($R827&lt;Параметри!$G$59,Параметри!K$58,IF($R827&lt;Параметри!$G$60,Параметри!K$59,IF($R827&lt;Параметри!$G$61,Параметри!K$60,IF($R827&lt;Параметри!$G$62,Параметри!K$61,Параметри!K$62)))))</f>
        <v>1.7000000000000001E-2</v>
      </c>
      <c r="U827" s="97">
        <f>IF($B827="Область",Параметри!L$63,IF($R827&lt;Параметри!$G$59,Параметри!L$58,IF($R827&lt;Параметри!$G$60,Параметри!L$59,IF($R827&lt;Параметри!$G$61,Параметри!L$60,IF($R827&lt;Параметри!$G$62,Параметри!L$61,Параметри!L$62)))))</f>
        <v>4.7E-2</v>
      </c>
      <c r="V827" s="98">
        <f>IF(OR(SUM('Дані з ДІСО'!G827:I827)=0,Розрахунки!H827=0),"",Розрахунки!H827/SUM('Дані з ДІСО'!G827:I827))</f>
        <v>19.256410256410255</v>
      </c>
      <c r="W827" s="9">
        <v>2021</v>
      </c>
      <c r="X827" s="9">
        <v>13.5</v>
      </c>
      <c r="Y827" s="9">
        <v>15</v>
      </c>
      <c r="Z827" s="9" t="s">
        <v>4536</v>
      </c>
      <c r="AA827" s="99">
        <v>14</v>
      </c>
      <c r="AB827" s="9" t="str">
        <f>IF('Коефіцієнти АТО'!C827="Область","",'Коефіцієнти АТО'!D827)</f>
        <v>Одеська</v>
      </c>
      <c r="AC827" s="9"/>
    </row>
    <row r="828" spans="1:29" ht="15" customHeight="1">
      <c r="A828" s="9">
        <v>827</v>
      </c>
      <c r="B828" s="9" t="s">
        <v>3148</v>
      </c>
      <c r="C828" s="9" t="s">
        <v>3148</v>
      </c>
      <c r="D828" s="9" t="s">
        <v>3887</v>
      </c>
      <c r="E828" s="9" t="s">
        <v>24</v>
      </c>
      <c r="F828" s="9" t="s">
        <v>1731</v>
      </c>
      <c r="G828" s="9" t="s">
        <v>3919</v>
      </c>
      <c r="H828" s="9" t="s">
        <v>1730</v>
      </c>
      <c r="I828" s="9">
        <v>4847</v>
      </c>
      <c r="J828" s="9">
        <v>4847</v>
      </c>
      <c r="K828" s="9">
        <v>292.39999999999998</v>
      </c>
      <c r="L828" s="115">
        <f t="shared" si="36"/>
        <v>1</v>
      </c>
      <c r="M828" s="96">
        <f>IF($B828="Область","",SUM('Дані з ДІСО'!J828:L828)/K828)</f>
        <v>1.5834473324213407</v>
      </c>
      <c r="N828" s="9" t="str">
        <f>IF($B828="Область","",VLOOKUP(100*J828/I828,Параметри!$B$39:$C$53,2,TRUE))</f>
        <v>1. 100%</v>
      </c>
      <c r="O828" s="9" t="str">
        <f>IF($B828="Область","",VLOOKUP(M828,Параметри!$B$21:$C$35,2,TRUE))</f>
        <v>3. 1,4-2,1</v>
      </c>
      <c r="P828" s="9">
        <f t="shared" si="37"/>
        <v>1</v>
      </c>
      <c r="Q828" s="9">
        <f t="shared" si="38"/>
        <v>3</v>
      </c>
      <c r="R828" s="116">
        <v>13</v>
      </c>
      <c r="S828" s="117">
        <f>IF(C828="Область",Параметри!$K$47,IF(C828="Київ",Параметри!$K$48,IF(L828&lt;Параметри!$I$42,Параметри!$K$42,IF(L828&lt;Параметри!$I$43,Параметри!$K$43,IF(L828&lt;Параметри!$I$44,Параметри!$K$44,IF(L828&lt;Параметри!$I$45,Параметри!$K$45,Параметри!$K$46))))))</f>
        <v>0.53</v>
      </c>
      <c r="T828" s="97">
        <f>IF($B828="Область",Параметри!K$63,IF($R828&lt;Параметри!$G$59,Параметри!K$58,IF($R828&lt;Параметри!$G$60,Параметри!K$59,IF($R828&lt;Параметри!$G$61,Параметри!K$60,IF($R828&lt;Параметри!$G$62,Параметри!K$61,Параметри!K$62)))))</f>
        <v>1.7000000000000001E-2</v>
      </c>
      <c r="U828" s="97">
        <f>IF($B828="Область",Параметри!L$63,IF($R828&lt;Параметри!$G$59,Параметри!L$58,IF($R828&lt;Параметри!$G$60,Параметри!L$59,IF($R828&lt;Параметри!$G$61,Параметри!L$60,IF($R828&lt;Параметри!$G$62,Параметри!L$61,Параметри!L$62)))))</f>
        <v>4.7E-2</v>
      </c>
      <c r="V828" s="98">
        <f>IF(OR(SUM('Дані з ДІСО'!G828:I828)=0,Розрахунки!H828=0),"",Розрахунки!H828/SUM('Дані з ДІСО'!G828:I828))</f>
        <v>14.935483870967742</v>
      </c>
      <c r="W828" s="9">
        <v>2021</v>
      </c>
      <c r="X828" s="9">
        <v>12.5</v>
      </c>
      <c r="Y828" s="9">
        <v>14</v>
      </c>
      <c r="Z828" s="9" t="s">
        <v>4536</v>
      </c>
      <c r="AA828" s="99">
        <v>13</v>
      </c>
      <c r="AB828" s="9" t="str">
        <f>IF('Коефіцієнти АТО'!C828="Область","",'Коефіцієнти АТО'!D828)</f>
        <v>Одеська</v>
      </c>
      <c r="AC828" s="9"/>
    </row>
    <row r="829" spans="1:29" ht="15" customHeight="1">
      <c r="A829" s="9">
        <v>828</v>
      </c>
      <c r="B829" s="9" t="s">
        <v>3148</v>
      </c>
      <c r="C829" s="9" t="s">
        <v>3148</v>
      </c>
      <c r="D829" s="9" t="s">
        <v>3887</v>
      </c>
      <c r="E829" s="9" t="s">
        <v>24</v>
      </c>
      <c r="F829" s="9" t="s">
        <v>1733</v>
      </c>
      <c r="G829" s="9" t="s">
        <v>3920</v>
      </c>
      <c r="H829" s="9" t="s">
        <v>1732</v>
      </c>
      <c r="I829" s="9">
        <v>2087</v>
      </c>
      <c r="J829" s="9">
        <v>2087</v>
      </c>
      <c r="K829" s="9">
        <v>184.1</v>
      </c>
      <c r="L829" s="115">
        <f t="shared" si="36"/>
        <v>1</v>
      </c>
      <c r="M829" s="96">
        <f>IF($B829="Область","",SUM('Дані з ДІСО'!J829:L829)/K829)</f>
        <v>0.96143400325909834</v>
      </c>
      <c r="N829" s="9" t="str">
        <f>IF($B829="Область","",VLOOKUP(100*J829/I829,Параметри!$B$39:$C$53,2,TRUE))</f>
        <v>1. 100%</v>
      </c>
      <c r="O829" s="9" t="str">
        <f>IF($B829="Область","",VLOOKUP(M829,Параметри!$B$21:$C$35,2,TRUE))</f>
        <v>1. 0-1</v>
      </c>
      <c r="P829" s="9">
        <f t="shared" si="37"/>
        <v>1</v>
      </c>
      <c r="Q829" s="9">
        <f t="shared" si="38"/>
        <v>1</v>
      </c>
      <c r="R829" s="116">
        <v>10</v>
      </c>
      <c r="S829" s="117">
        <f>IF(C829="Область",Параметри!$K$47,IF(C829="Київ",Параметри!$K$48,IF(L829&lt;Параметри!$I$42,Параметри!$K$42,IF(L829&lt;Параметри!$I$43,Параметри!$K$43,IF(L829&lt;Параметри!$I$44,Параметри!$K$44,IF(L829&lt;Параметри!$I$45,Параметри!$K$45,Параметри!$K$46))))))</f>
        <v>0.53</v>
      </c>
      <c r="T829" s="97">
        <f>IF($B829="Область",Параметри!K$63,IF($R829&lt;Параметри!$G$59,Параметри!K$58,IF($R829&lt;Параметри!$G$60,Параметри!K$59,IF($R829&lt;Параметри!$G$61,Параметри!K$60,IF($R829&lt;Параметри!$G$62,Параметри!K$61,Параметри!K$62)))))</f>
        <v>1.7000000000000001E-2</v>
      </c>
      <c r="U829" s="97">
        <f>IF($B829="Область",Параметри!L$63,IF($R829&lt;Параметри!$G$59,Параметри!L$58,IF($R829&lt;Параметри!$G$60,Параметри!L$59,IF($R829&lt;Параметри!$G$61,Параметри!L$60,IF($R829&lt;Параметри!$G$62,Параметри!L$61,Параметри!L$62)))))</f>
        <v>4.7E-2</v>
      </c>
      <c r="V829" s="98">
        <f>IF(OR(SUM('Дані з ДІСО'!G829:I829)=0,Розрахунки!H829=0),"",Розрахунки!H829/SUM('Дані з ДІСО'!G829:I829))</f>
        <v>10.411764705882353</v>
      </c>
      <c r="W829" s="9">
        <v>2021</v>
      </c>
      <c r="X829" s="9">
        <v>10</v>
      </c>
      <c r="Y829" s="9">
        <v>10</v>
      </c>
      <c r="Z829" s="9" t="s">
        <v>4535</v>
      </c>
      <c r="AA829" s="99">
        <v>10</v>
      </c>
      <c r="AB829" s="9" t="str">
        <f>IF('Коефіцієнти АТО'!C829="Область","",'Коефіцієнти АТО'!D829)</f>
        <v>Одеська</v>
      </c>
      <c r="AC829" s="9"/>
    </row>
    <row r="830" spans="1:29" ht="15" customHeight="1">
      <c r="A830" s="9">
        <v>829</v>
      </c>
      <c r="B830" s="9" t="s">
        <v>3145</v>
      </c>
      <c r="C830" s="9" t="s">
        <v>3146</v>
      </c>
      <c r="D830" s="9" t="s">
        <v>3887</v>
      </c>
      <c r="E830" s="9" t="s">
        <v>21</v>
      </c>
      <c r="F830" s="9" t="s">
        <v>1735</v>
      </c>
      <c r="G830" s="9" t="s">
        <v>3921</v>
      </c>
      <c r="H830" s="9" t="s">
        <v>1734</v>
      </c>
      <c r="I830" s="9">
        <v>22035</v>
      </c>
      <c r="J830" s="9">
        <v>14246</v>
      </c>
      <c r="K830" s="9">
        <v>825.7</v>
      </c>
      <c r="L830" s="115">
        <f t="shared" si="36"/>
        <v>0.64651690492398461</v>
      </c>
      <c r="M830" s="96">
        <f>IF($B830="Область","",SUM('Дані з ДІСО'!J830:L830)/K830)</f>
        <v>2.2938113116143874</v>
      </c>
      <c r="N830" s="9" t="str">
        <f>IF($B830="Область","",VLOOKUP(100*J830/I830,Параметри!$B$39:$C$53,2,TRUE))</f>
        <v>4. 63-66</v>
      </c>
      <c r="O830" s="9" t="str">
        <f>IF($B830="Область","",VLOOKUP(M830,Параметри!$B$21:$C$35,2,TRUE))</f>
        <v>4. 2,1-3</v>
      </c>
      <c r="P830" s="9">
        <f t="shared" si="37"/>
        <v>4</v>
      </c>
      <c r="Q830" s="9">
        <f t="shared" si="38"/>
        <v>4</v>
      </c>
      <c r="R830" s="116">
        <v>14.5</v>
      </c>
      <c r="S830" s="117">
        <f>IF(C830="Область",Параметри!$K$47,IF(C830="Київ",Параметри!$K$48,IF(L830&lt;Параметри!$I$42,Параметри!$K$42,IF(L830&lt;Параметри!$I$43,Параметри!$K$43,IF(L830&lt;Параметри!$I$44,Параметри!$K$44,IF(L830&lt;Параметри!$I$45,Параметри!$K$45,Параметри!$K$46))))))</f>
        <v>0.48</v>
      </c>
      <c r="T830" s="97">
        <f>IF($B830="Область",Параметри!K$63,IF($R830&lt;Параметри!$G$59,Параметри!K$58,IF($R830&lt;Параметри!$G$60,Параметри!K$59,IF($R830&lt;Параметри!$G$61,Параметри!K$60,IF($R830&lt;Параметри!$G$62,Параметри!K$61,Параметри!K$62)))))</f>
        <v>1.7000000000000001E-2</v>
      </c>
      <c r="U830" s="97">
        <f>IF($B830="Область",Параметри!L$63,IF($R830&lt;Параметри!$G$59,Параметри!L$58,IF($R830&lt;Параметри!$G$60,Параметри!L$59,IF($R830&lt;Параметри!$G$61,Параметри!L$60,IF($R830&lt;Параметри!$G$62,Параметри!L$61,Параметри!L$62)))))</f>
        <v>4.7E-2</v>
      </c>
      <c r="V830" s="98">
        <f>IF(OR(SUM('Дані з ДІСО'!G830:I830)=0,Розрахунки!H830=0),"",Розрахунки!H830/SUM('Дані з ДІСО'!G830:I830))</f>
        <v>12.379084967320262</v>
      </c>
      <c r="W830" s="9">
        <v>2021</v>
      </c>
      <c r="X830" s="9">
        <v>14.5</v>
      </c>
      <c r="Y830" s="9">
        <v>13.5</v>
      </c>
      <c r="Z830" s="9" t="s">
        <v>4535</v>
      </c>
      <c r="AA830" s="99">
        <v>14.5</v>
      </c>
      <c r="AB830" s="9" t="str">
        <f>IF('Коефіцієнти АТО'!C830="Область","",'Коефіцієнти АТО'!D830)</f>
        <v>Одеська</v>
      </c>
      <c r="AC830" s="9"/>
    </row>
    <row r="831" spans="1:29" ht="15" customHeight="1">
      <c r="A831" s="9">
        <v>830</v>
      </c>
      <c r="B831" s="9" t="s">
        <v>3145</v>
      </c>
      <c r="C831" s="9" t="s">
        <v>3146</v>
      </c>
      <c r="D831" s="9" t="s">
        <v>3887</v>
      </c>
      <c r="E831" s="9" t="s">
        <v>21</v>
      </c>
      <c r="F831" s="9" t="s">
        <v>1737</v>
      </c>
      <c r="G831" s="9" t="s">
        <v>3922</v>
      </c>
      <c r="H831" s="9" t="s">
        <v>1736</v>
      </c>
      <c r="I831" s="9">
        <v>31502</v>
      </c>
      <c r="J831" s="9">
        <v>17016</v>
      </c>
      <c r="K831" s="9">
        <v>760.7</v>
      </c>
      <c r="L831" s="115">
        <f t="shared" si="36"/>
        <v>0.54015618055996439</v>
      </c>
      <c r="M831" s="96">
        <f>IF($B831="Область","",SUM('Дані з ДІСО'!J831:L831)/K831)</f>
        <v>3.9897462863152358</v>
      </c>
      <c r="N831" s="9" t="str">
        <f>IF($B831="Область","",VLOOKUP(100*J831/I831,Параметри!$B$39:$C$53,2,TRUE))</f>
        <v>6. 53-58</v>
      </c>
      <c r="O831" s="9" t="str">
        <f>IF($B831="Область","",VLOOKUP(M831,Параметри!$B$21:$C$35,2,TRUE))</f>
        <v>6. 3,9-4,1</v>
      </c>
      <c r="P831" s="9">
        <f t="shared" si="37"/>
        <v>6</v>
      </c>
      <c r="Q831" s="9">
        <f t="shared" si="38"/>
        <v>6</v>
      </c>
      <c r="R831" s="116">
        <v>16.5</v>
      </c>
      <c r="S831" s="117">
        <f>IF(C831="Область",Параметри!$K$47,IF(C831="Київ",Параметри!$K$48,IF(L831&lt;Параметри!$I$42,Параметри!$K$42,IF(L831&lt;Параметри!$I$43,Параметри!$K$43,IF(L831&lt;Параметри!$I$44,Параметри!$K$44,IF(L831&lt;Параметри!$I$45,Параметри!$K$45,Параметри!$K$46))))))</f>
        <v>0.43</v>
      </c>
      <c r="T831" s="97">
        <f>IF($B831="Область",Параметри!K$63,IF($R831&lt;Параметри!$G$59,Параметри!K$58,IF($R831&lt;Параметри!$G$60,Параметри!K$59,IF($R831&lt;Параметри!$G$61,Параметри!K$60,IF($R831&lt;Параметри!$G$62,Параметри!K$61,Параметри!K$62)))))</f>
        <v>1.7000000000000001E-2</v>
      </c>
      <c r="U831" s="97">
        <f>IF($B831="Область",Параметри!L$63,IF($R831&lt;Параметри!$G$59,Параметри!L$58,IF($R831&lt;Параметри!$G$60,Параметри!L$59,IF($R831&lt;Параметри!$G$61,Параметри!L$60,IF($R831&lt;Параметри!$G$62,Параметри!L$61,Параметри!L$62)))))</f>
        <v>4.7E-2</v>
      </c>
      <c r="V831" s="98">
        <f>IF(OR(SUM('Дані з ДІСО'!G831:I831)=0,Розрахунки!H831=0),"",Розрахунки!H831/SUM('Дані з ДІСО'!G831:I831))</f>
        <v>18.850931677018632</v>
      </c>
      <c r="W831" s="9">
        <v>2021</v>
      </c>
      <c r="X831" s="9">
        <v>16.5</v>
      </c>
      <c r="Y831" s="9">
        <v>16.5</v>
      </c>
      <c r="Z831" s="9" t="s">
        <v>4535</v>
      </c>
      <c r="AA831" s="99">
        <v>16.5</v>
      </c>
      <c r="AB831" s="9" t="str">
        <f>IF('Коефіцієнти АТО'!C831="Область","",'Коефіцієнти АТО'!D831)</f>
        <v>Одеська</v>
      </c>
      <c r="AC831" s="9"/>
    </row>
    <row r="832" spans="1:29" ht="15" customHeight="1">
      <c r="A832" s="9">
        <v>831</v>
      </c>
      <c r="B832" s="9" t="s">
        <v>3176</v>
      </c>
      <c r="C832" s="9" t="s">
        <v>3146</v>
      </c>
      <c r="D832" s="9" t="s">
        <v>3887</v>
      </c>
      <c r="E832" s="9" t="s">
        <v>78</v>
      </c>
      <c r="F832" s="9" t="s">
        <v>1739</v>
      </c>
      <c r="G832" s="9" t="s">
        <v>3923</v>
      </c>
      <c r="H832" s="9" t="s">
        <v>1738</v>
      </c>
      <c r="I832" s="9">
        <v>48197</v>
      </c>
      <c r="J832" s="9">
        <v>0</v>
      </c>
      <c r="K832" s="9">
        <v>309.39999999999998</v>
      </c>
      <c r="L832" s="115">
        <f t="shared" si="36"/>
        <v>0</v>
      </c>
      <c r="M832" s="96">
        <f>IF($B832="Область","",SUM('Дані з ДІСО'!J832:L832)/K832)</f>
        <v>18.480930833872012</v>
      </c>
      <c r="N832" s="9" t="str">
        <f>IF($B832="Область","",VLOOKUP(100*J832/I832,Параметри!$B$39:$C$53,2,TRUE))</f>
        <v>15. 0-9</v>
      </c>
      <c r="O832" s="9" t="str">
        <f>IF($B832="Область","",VLOOKUP(M832,Параметри!$B$21:$C$35,2,TRUE))</f>
        <v>12. 15-35,3</v>
      </c>
      <c r="P832" s="9">
        <f t="shared" si="37"/>
        <v>15</v>
      </c>
      <c r="Q832" s="9">
        <f t="shared" si="38"/>
        <v>12</v>
      </c>
      <c r="R832" s="116">
        <v>26.5</v>
      </c>
      <c r="S832" s="117">
        <f>IF(C832="Область",Параметри!$K$47,IF(C832="Київ",Параметри!$K$48,IF(L832&lt;Параметри!$I$42,Параметри!$K$42,IF(L832&lt;Параметри!$I$43,Параметри!$K$43,IF(L832&lt;Параметри!$I$44,Параметри!$K$44,IF(L832&lt;Параметри!$I$45,Параметри!$K$45,Параметри!$K$46))))))</f>
        <v>0.23</v>
      </c>
      <c r="T832" s="97">
        <f>IF($B832="Область",Параметри!K$63,IF($R832&lt;Параметри!$G$59,Параметри!K$58,IF($R832&lt;Параметри!$G$60,Параметри!K$59,IF($R832&lt;Параметри!$G$61,Параметри!K$60,IF($R832&lt;Параметри!$G$62,Параметри!K$61,Параметри!K$62)))))</f>
        <v>0.125</v>
      </c>
      <c r="U832" s="97">
        <f>IF($B832="Область",Параметри!L$63,IF($R832&lt;Параметри!$G$59,Параметри!L$58,IF($R832&lt;Параметри!$G$60,Параметри!L$59,IF($R832&lt;Параметри!$G$61,Параметри!L$60,IF($R832&lt;Параметри!$G$62,Параметри!L$61,Параметри!L$62)))))</f>
        <v>4.7E-2</v>
      </c>
      <c r="V832" s="98">
        <f>IF(OR(SUM('Дані з ДІСО'!G832:I832)=0,Розрахунки!H832=0),"",Розрахунки!H832/SUM('Дані з ДІСО'!G832:I832))</f>
        <v>41.136690647482013</v>
      </c>
      <c r="W832" s="9" t="s">
        <v>3176</v>
      </c>
      <c r="X832" s="9">
        <v>24.5</v>
      </c>
      <c r="Y832" s="9">
        <v>27.5</v>
      </c>
      <c r="Z832" s="9" t="s">
        <v>4536</v>
      </c>
      <c r="AA832" s="99">
        <v>26.5</v>
      </c>
      <c r="AB832" s="9" t="str">
        <f>IF('Коефіцієнти АТО'!C832="Область","",'Коефіцієнти АТО'!D832)</f>
        <v>Одеська</v>
      </c>
      <c r="AC832" s="9"/>
    </row>
    <row r="833" spans="1:29" ht="15" customHeight="1">
      <c r="A833" s="9">
        <v>832</v>
      </c>
      <c r="B833" s="9" t="s">
        <v>3145</v>
      </c>
      <c r="C833" s="9" t="s">
        <v>3146</v>
      </c>
      <c r="D833" s="9" t="s">
        <v>3887</v>
      </c>
      <c r="E833" s="9" t="s">
        <v>21</v>
      </c>
      <c r="F833" s="9" t="s">
        <v>1741</v>
      </c>
      <c r="G833" s="9" t="s">
        <v>3924</v>
      </c>
      <c r="H833" s="9" t="s">
        <v>1740</v>
      </c>
      <c r="I833" s="9">
        <v>26050</v>
      </c>
      <c r="J833" s="9">
        <v>11088</v>
      </c>
      <c r="K833" s="9">
        <v>296.39999999999998</v>
      </c>
      <c r="L833" s="115">
        <f t="shared" si="36"/>
        <v>0.4256429942418426</v>
      </c>
      <c r="M833" s="96">
        <f>IF($B833="Область","",SUM('Дані з ДІСО'!J833:L833)/K833)</f>
        <v>7.6923076923076925</v>
      </c>
      <c r="N833" s="9" t="str">
        <f>IF($B833="Область","",VLOOKUP(100*J833/I833,Параметри!$B$39:$C$53,2,TRUE))</f>
        <v>9. 26-43</v>
      </c>
      <c r="O833" s="9" t="str">
        <f>IF($B833="Область","",VLOOKUP(M833,Параметри!$B$21:$C$35,2,TRUE))</f>
        <v>10. 7-10,2</v>
      </c>
      <c r="P833" s="9">
        <f t="shared" si="37"/>
        <v>9</v>
      </c>
      <c r="Q833" s="9">
        <f t="shared" si="38"/>
        <v>10</v>
      </c>
      <c r="R833" s="116">
        <v>18</v>
      </c>
      <c r="S833" s="117">
        <f>IF(C833="Область",Параметри!$K$47,IF(C833="Київ",Параметри!$K$48,IF(L833&lt;Параметри!$I$42,Параметри!$K$42,IF(L833&lt;Параметри!$I$43,Параметри!$K$43,IF(L833&lt;Параметри!$I$44,Параметри!$K$44,IF(L833&lt;Параметри!$I$45,Параметри!$K$45,Параметри!$K$46))))))</f>
        <v>0.43</v>
      </c>
      <c r="T833" s="97">
        <f>IF($B833="Область",Параметри!K$63,IF($R833&lt;Параметри!$G$59,Параметри!K$58,IF($R833&lt;Параметри!$G$60,Параметри!K$59,IF($R833&lt;Параметри!$G$61,Параметри!K$60,IF($R833&lt;Параметри!$G$62,Параметри!K$61,Параметри!K$62)))))</f>
        <v>1.7000000000000001E-2</v>
      </c>
      <c r="U833" s="97">
        <f>IF($B833="Область",Параметри!L$63,IF($R833&lt;Параметри!$G$59,Параметри!L$58,IF($R833&lt;Параметри!$G$60,Параметри!L$59,IF($R833&lt;Параметри!$G$61,Параметри!L$60,IF($R833&lt;Параметри!$G$62,Параметри!L$61,Параметри!L$62)))))</f>
        <v>4.7E-2</v>
      </c>
      <c r="V833" s="98">
        <f>IF(OR(SUM('Дані з ДІСО'!G833:I833)=0,Розрахунки!H833=0),"",Розрахунки!H833/SUM('Дані з ДІСО'!G833:I833))</f>
        <v>21.714285714285715</v>
      </c>
      <c r="W833" s="9">
        <v>2021</v>
      </c>
      <c r="X833" s="9">
        <v>18</v>
      </c>
      <c r="Y833" s="9">
        <v>17</v>
      </c>
      <c r="Z833" s="9" t="s">
        <v>4535</v>
      </c>
      <c r="AA833" s="99">
        <v>18</v>
      </c>
      <c r="AB833" s="9" t="str">
        <f>IF('Коефіцієнти АТО'!C833="Область","",'Коефіцієнти АТО'!D833)</f>
        <v>Одеська</v>
      </c>
      <c r="AC833" s="9"/>
    </row>
    <row r="834" spans="1:29" ht="15" customHeight="1">
      <c r="A834" s="9">
        <v>833</v>
      </c>
      <c r="B834" s="9" t="s">
        <v>3151</v>
      </c>
      <c r="C834" s="9" t="s">
        <v>3151</v>
      </c>
      <c r="D834" s="9" t="s">
        <v>3887</v>
      </c>
      <c r="E834" s="9" t="s">
        <v>29</v>
      </c>
      <c r="F834" s="9" t="s">
        <v>1743</v>
      </c>
      <c r="G834" s="9" t="s">
        <v>3925</v>
      </c>
      <c r="H834" s="9" t="s">
        <v>1742</v>
      </c>
      <c r="I834" s="9">
        <v>17114</v>
      </c>
      <c r="J834" s="9">
        <v>15605</v>
      </c>
      <c r="K834" s="9">
        <v>924.2</v>
      </c>
      <c r="L834" s="115">
        <f t="shared" ref="L834:L897" si="39">IF($B834="Область","",J834/I834)</f>
        <v>0.91182657473413575</v>
      </c>
      <c r="M834" s="96">
        <f>IF($B834="Область","",SUM('Дані з ДІСО'!J834:L834)/K834)</f>
        <v>1.8470028132438865</v>
      </c>
      <c r="N834" s="9" t="str">
        <f>IF($B834="Область","",VLOOKUP(100*J834/I834,Параметри!$B$39:$C$53,2,TRUE))</f>
        <v>2. 72-100</v>
      </c>
      <c r="O834" s="9" t="str">
        <f>IF($B834="Область","",VLOOKUP(M834,Параметри!$B$21:$C$35,2,TRUE))</f>
        <v>3. 1,4-2,1</v>
      </c>
      <c r="P834" s="9">
        <f t="shared" ref="P834:P897" si="40">IF($B834="Область","",IF(MID(N834,2,1)=".",MID(N834,1,1),MID(N834,1,2))*1)</f>
        <v>2</v>
      </c>
      <c r="Q834" s="9">
        <f t="shared" ref="Q834:Q897" si="41">IF($B834="Область","",IF(MID(O834,2,1)=".",MID(O834,1,1),MID(O834,1,2))*1)</f>
        <v>3</v>
      </c>
      <c r="R834" s="116">
        <v>12.5</v>
      </c>
      <c r="S834" s="117">
        <f>IF(C834="Область",Параметри!$K$47,IF(C834="Київ",Параметри!$K$48,IF(L834&lt;Параметри!$I$42,Параметри!$K$42,IF(L834&lt;Параметри!$I$43,Параметри!$K$43,IF(L834&lt;Параметри!$I$44,Параметри!$K$44,IF(L834&lt;Параметри!$I$45,Параметри!$K$45,Параметри!$K$46))))))</f>
        <v>0.53</v>
      </c>
      <c r="T834" s="97">
        <f>IF($B834="Область",Параметри!K$63,IF($R834&lt;Параметри!$G$59,Параметри!K$58,IF($R834&lt;Параметри!$G$60,Параметри!K$59,IF($R834&lt;Параметри!$G$61,Параметри!K$60,IF($R834&lt;Параметри!$G$62,Параметри!K$61,Параметри!K$62)))))</f>
        <v>1.7000000000000001E-2</v>
      </c>
      <c r="U834" s="97">
        <f>IF($B834="Область",Параметри!L$63,IF($R834&lt;Параметри!$G$59,Параметри!L$58,IF($R834&lt;Параметри!$G$60,Параметри!L$59,IF($R834&lt;Параметри!$G$61,Параметри!L$60,IF($R834&lt;Параметри!$G$62,Параметри!L$61,Параметри!L$62)))))</f>
        <v>4.7E-2</v>
      </c>
      <c r="V834" s="98">
        <f>IF(OR(SUM('Дані з ДІСО'!G834:I834)=0,Розрахунки!H834=0),"",Розрахунки!H834/SUM('Дані з ДІСО'!G834:I834))</f>
        <v>12.192857142857143</v>
      </c>
      <c r="W834" s="9">
        <v>2021</v>
      </c>
      <c r="X834" s="9">
        <v>12.5</v>
      </c>
      <c r="Y834" s="9">
        <v>11.5</v>
      </c>
      <c r="Z834" s="9" t="s">
        <v>4535</v>
      </c>
      <c r="AA834" s="99">
        <v>12.5</v>
      </c>
      <c r="AB834" s="9" t="str">
        <f>IF('Коефіцієнти АТО'!C834="Область","",'Коефіцієнти АТО'!D834)</f>
        <v>Одеська</v>
      </c>
      <c r="AC834" s="9"/>
    </row>
    <row r="835" spans="1:29" ht="15" customHeight="1">
      <c r="A835" s="9">
        <v>834</v>
      </c>
      <c r="B835" s="9" t="s">
        <v>3148</v>
      </c>
      <c r="C835" s="9" t="s">
        <v>3148</v>
      </c>
      <c r="D835" s="9" t="s">
        <v>3887</v>
      </c>
      <c r="E835" s="9" t="s">
        <v>24</v>
      </c>
      <c r="F835" s="9" t="s">
        <v>1745</v>
      </c>
      <c r="G835" s="9" t="s">
        <v>3564</v>
      </c>
      <c r="H835" s="9" t="s">
        <v>1744</v>
      </c>
      <c r="I835" s="9">
        <v>11587</v>
      </c>
      <c r="J835" s="9">
        <v>11587</v>
      </c>
      <c r="K835" s="9">
        <v>407.1</v>
      </c>
      <c r="L835" s="115">
        <f t="shared" si="39"/>
        <v>1</v>
      </c>
      <c r="M835" s="96">
        <f>IF($B835="Область","",SUM('Дані з ДІСО'!J835:L835)/K835)</f>
        <v>2.402358142962417</v>
      </c>
      <c r="N835" s="9" t="str">
        <f>IF($B835="Область","",VLOOKUP(100*J835/I835,Параметри!$B$39:$C$53,2,TRUE))</f>
        <v>1. 100%</v>
      </c>
      <c r="O835" s="9" t="str">
        <f>IF($B835="Область","",VLOOKUP(M835,Параметри!$B$21:$C$35,2,TRUE))</f>
        <v>4. 2,1-3</v>
      </c>
      <c r="P835" s="9">
        <f t="shared" si="40"/>
        <v>1</v>
      </c>
      <c r="Q835" s="9">
        <f t="shared" si="41"/>
        <v>4</v>
      </c>
      <c r="R835" s="116">
        <v>15</v>
      </c>
      <c r="S835" s="117">
        <f>IF(C835="Область",Параметри!$K$47,IF(C835="Київ",Параметри!$K$48,IF(L835&lt;Параметри!$I$42,Параметри!$K$42,IF(L835&lt;Параметри!$I$43,Параметри!$K$43,IF(L835&lt;Параметри!$I$44,Параметри!$K$44,IF(L835&lt;Параметри!$I$45,Параметри!$K$45,Параметри!$K$46))))))</f>
        <v>0.53</v>
      </c>
      <c r="T835" s="97">
        <f>IF($B835="Область",Параметри!K$63,IF($R835&lt;Параметри!$G$59,Параметри!K$58,IF($R835&lt;Параметри!$G$60,Параметри!K$59,IF($R835&lt;Параметри!$G$61,Параметри!K$60,IF($R835&lt;Параметри!$G$62,Параметри!K$61,Параметри!K$62)))))</f>
        <v>1.7000000000000001E-2</v>
      </c>
      <c r="U835" s="97">
        <f>IF($B835="Область",Параметри!L$63,IF($R835&lt;Параметри!$G$59,Параметри!L$58,IF($R835&lt;Параметри!$G$60,Параметри!L$59,IF($R835&lt;Параметри!$G$61,Параметри!L$60,IF($R835&lt;Параметри!$G$62,Параметри!L$61,Параметри!L$62)))))</f>
        <v>4.7E-2</v>
      </c>
      <c r="V835" s="98">
        <f>IF(OR(SUM('Дані з ДІСО'!G835:I835)=0,Розрахунки!H835=0),"",Розрахунки!H835/SUM('Дані з ДІСО'!G835:I835))</f>
        <v>18.452830188679247</v>
      </c>
      <c r="W835" s="9">
        <v>2021</v>
      </c>
      <c r="X835" s="9">
        <v>13</v>
      </c>
      <c r="Y835" s="9">
        <v>16</v>
      </c>
      <c r="Z835" s="9" t="s">
        <v>4536</v>
      </c>
      <c r="AA835" s="99">
        <v>15</v>
      </c>
      <c r="AB835" s="9" t="str">
        <f>IF('Коефіцієнти АТО'!C835="Область","",'Коефіцієнти АТО'!D835)</f>
        <v>Одеська</v>
      </c>
      <c r="AC835" s="9"/>
    </row>
    <row r="836" spans="1:29" ht="15" customHeight="1">
      <c r="A836" s="9">
        <v>835</v>
      </c>
      <c r="B836" s="9" t="s">
        <v>3148</v>
      </c>
      <c r="C836" s="9" t="s">
        <v>3148</v>
      </c>
      <c r="D836" s="9" t="s">
        <v>3887</v>
      </c>
      <c r="E836" s="9" t="s">
        <v>24</v>
      </c>
      <c r="F836" s="9" t="s">
        <v>1747</v>
      </c>
      <c r="G836" s="9" t="s">
        <v>3926</v>
      </c>
      <c r="H836" s="9" t="s">
        <v>1746</v>
      </c>
      <c r="I836" s="9">
        <v>12167</v>
      </c>
      <c r="J836" s="9">
        <v>12167</v>
      </c>
      <c r="K836" s="9">
        <v>147.4</v>
      </c>
      <c r="L836" s="115">
        <f t="shared" si="39"/>
        <v>1</v>
      </c>
      <c r="M836" s="96">
        <f>IF($B836="Область","",SUM('Дані з ДІСО'!J836:L836)/K836)</f>
        <v>13.310719131614654</v>
      </c>
      <c r="N836" s="9" t="str">
        <f>IF($B836="Область","",VLOOKUP(100*J836/I836,Параметри!$B$39:$C$53,2,TRUE))</f>
        <v>1. 100%</v>
      </c>
      <c r="O836" s="9" t="str">
        <f>IF($B836="Область","",VLOOKUP(M836,Параметри!$B$21:$C$35,2,TRUE))</f>
        <v>11. 10,2-15</v>
      </c>
      <c r="P836" s="9">
        <f t="shared" si="40"/>
        <v>1</v>
      </c>
      <c r="Q836" s="9">
        <f t="shared" si="41"/>
        <v>11</v>
      </c>
      <c r="R836" s="116">
        <v>21</v>
      </c>
      <c r="S836" s="117">
        <f>IF(C836="Область",Параметри!$K$47,IF(C836="Київ",Параметри!$K$48,IF(L836&lt;Параметри!$I$42,Параметри!$K$42,IF(L836&lt;Параметри!$I$43,Параметри!$K$43,IF(L836&lt;Параметри!$I$44,Параметри!$K$44,IF(L836&lt;Параметри!$I$45,Параметри!$K$45,Параметри!$K$46))))))</f>
        <v>0.53</v>
      </c>
      <c r="T836" s="97">
        <f>IF($B836="Область",Параметри!K$63,IF($R836&lt;Параметри!$G$59,Параметри!K$58,IF($R836&lt;Параметри!$G$60,Параметри!K$59,IF($R836&lt;Параметри!$G$61,Параметри!K$60,IF($R836&lt;Параметри!$G$62,Параметри!K$61,Параметри!K$62)))))</f>
        <v>7.4999999999999997E-2</v>
      </c>
      <c r="U836" s="97">
        <f>IF($B836="Область",Параметри!L$63,IF($R836&lt;Параметри!$G$59,Параметри!L$58,IF($R836&lt;Параметри!$G$60,Параметри!L$59,IF($R836&lt;Параметри!$G$61,Параметри!L$60,IF($R836&lt;Параметри!$G$62,Параметри!L$61,Параметри!L$62)))))</f>
        <v>4.7E-2</v>
      </c>
      <c r="V836" s="98">
        <f>IF(OR(SUM('Дані з ДІСО'!G836:I836)=0,Розрахунки!H836=0),"",Розрахунки!H836/SUM('Дані з ДІСО'!G836:I836))</f>
        <v>25.153846153846153</v>
      </c>
      <c r="W836" s="9">
        <v>2021</v>
      </c>
      <c r="X836" s="9">
        <v>18</v>
      </c>
      <c r="Y836" s="9">
        <v>22</v>
      </c>
      <c r="Z836" s="9" t="s">
        <v>4536</v>
      </c>
      <c r="AA836" s="99">
        <v>21</v>
      </c>
      <c r="AB836" s="9" t="str">
        <f>IF('Коефіцієнти АТО'!C836="Область","",'Коефіцієнти АТО'!D836)</f>
        <v>Одеська</v>
      </c>
      <c r="AC836" s="9"/>
    </row>
    <row r="837" spans="1:29" ht="15" customHeight="1">
      <c r="A837" s="9">
        <v>836</v>
      </c>
      <c r="B837" s="9" t="s">
        <v>3151</v>
      </c>
      <c r="C837" s="9" t="s">
        <v>3151</v>
      </c>
      <c r="D837" s="9" t="s">
        <v>3887</v>
      </c>
      <c r="E837" s="9" t="s">
        <v>29</v>
      </c>
      <c r="F837" s="9" t="s">
        <v>1749</v>
      </c>
      <c r="G837" s="9" t="s">
        <v>3927</v>
      </c>
      <c r="H837" s="9" t="s">
        <v>1748</v>
      </c>
      <c r="I837" s="9">
        <v>16906</v>
      </c>
      <c r="J837" s="9">
        <v>2934</v>
      </c>
      <c r="K837" s="9">
        <v>128.80000000000001</v>
      </c>
      <c r="L837" s="115">
        <f t="shared" si="39"/>
        <v>0.17354785283331362</v>
      </c>
      <c r="M837" s="96">
        <f>IF($B837="Область","",SUM('Дані з ДІСО'!J837:L837)/K837)</f>
        <v>19.836956521739129</v>
      </c>
      <c r="N837" s="9" t="str">
        <f>IF($B837="Область","",VLOOKUP(100*J837/I837,Параметри!$B$39:$C$53,2,TRUE))</f>
        <v>13. 12-19</v>
      </c>
      <c r="O837" s="9" t="str">
        <f>IF($B837="Область","",VLOOKUP(M837,Параметри!$B$21:$C$35,2,TRUE))</f>
        <v>12. 15-35,3</v>
      </c>
      <c r="P837" s="9">
        <f t="shared" si="40"/>
        <v>13</v>
      </c>
      <c r="Q837" s="9">
        <f t="shared" si="41"/>
        <v>12</v>
      </c>
      <c r="R837" s="116">
        <v>21.5</v>
      </c>
      <c r="S837" s="117">
        <f>IF(C837="Область",Параметри!$K$47,IF(C837="Київ",Параметри!$K$48,IF(L837&lt;Параметри!$I$42,Параметри!$K$42,IF(L837&lt;Параметри!$I$43,Параметри!$K$43,IF(L837&lt;Параметри!$I$44,Параметри!$K$44,IF(L837&lt;Параметри!$I$45,Параметри!$K$45,Параметри!$K$46))))))</f>
        <v>0.23</v>
      </c>
      <c r="T837" s="97">
        <f>IF($B837="Область",Параметри!K$63,IF($R837&lt;Параметри!$G$59,Параметри!K$58,IF($R837&lt;Параметри!$G$60,Параметри!K$59,IF($R837&lt;Параметри!$G$61,Параметри!K$60,IF($R837&lt;Параметри!$G$62,Параметри!K$61,Параметри!K$62)))))</f>
        <v>7.4999999999999997E-2</v>
      </c>
      <c r="U837" s="97">
        <f>IF($B837="Область",Параметри!L$63,IF($R837&lt;Параметри!$G$59,Параметри!L$58,IF($R837&lt;Параметри!$G$60,Параметри!L$59,IF($R837&lt;Параметри!$G$61,Параметри!L$60,IF($R837&lt;Параметри!$G$62,Параметри!L$61,Параметри!L$62)))))</f>
        <v>4.7E-2</v>
      </c>
      <c r="V837" s="98">
        <f>IF(OR(SUM('Дані з ДІСО'!G837:I837)=0,Розрахунки!H837=0),"",Розрахунки!H837/SUM('Дані з ДІСО'!G837:I837))</f>
        <v>23.657407407407408</v>
      </c>
      <c r="W837" s="9">
        <v>2021</v>
      </c>
      <c r="X837" s="9">
        <v>23.5</v>
      </c>
      <c r="Y837" s="9">
        <v>20.5</v>
      </c>
      <c r="Z837" s="9" t="s">
        <v>4536</v>
      </c>
      <c r="AA837" s="99">
        <v>21.5</v>
      </c>
      <c r="AB837" s="9" t="str">
        <f>IF('Коефіцієнти АТО'!C837="Область","",'Коефіцієнти АТО'!D837)</f>
        <v>Одеська</v>
      </c>
      <c r="AC837" s="9"/>
    </row>
    <row r="838" spans="1:29" ht="15" customHeight="1">
      <c r="A838" s="9">
        <v>837</v>
      </c>
      <c r="B838" s="9" t="s">
        <v>3148</v>
      </c>
      <c r="C838" s="9" t="s">
        <v>3148</v>
      </c>
      <c r="D838" s="9" t="s">
        <v>3887</v>
      </c>
      <c r="E838" s="9" t="s">
        <v>24</v>
      </c>
      <c r="F838" s="9" t="s">
        <v>1751</v>
      </c>
      <c r="G838" s="9" t="s">
        <v>3928</v>
      </c>
      <c r="H838" s="9" t="s">
        <v>1750</v>
      </c>
      <c r="I838" s="9">
        <v>12006</v>
      </c>
      <c r="J838" s="9">
        <v>12006</v>
      </c>
      <c r="K838" s="9">
        <v>288.8</v>
      </c>
      <c r="L838" s="115">
        <f t="shared" si="39"/>
        <v>1</v>
      </c>
      <c r="M838" s="96">
        <f>IF($B838="Область","",SUM('Дані з ДІСО'!J838:L838)/K838)</f>
        <v>5.3670360110803319</v>
      </c>
      <c r="N838" s="9" t="str">
        <f>IF($B838="Область","",VLOOKUP(100*J838/I838,Параметри!$B$39:$C$53,2,TRUE))</f>
        <v>1. 100%</v>
      </c>
      <c r="O838" s="9" t="str">
        <f>IF($B838="Область","",VLOOKUP(M838,Параметри!$B$21:$C$35,2,TRUE))</f>
        <v>8. 4,5-5,8</v>
      </c>
      <c r="P838" s="9">
        <f t="shared" si="40"/>
        <v>1</v>
      </c>
      <c r="Q838" s="9">
        <f t="shared" si="41"/>
        <v>8</v>
      </c>
      <c r="R838" s="116">
        <v>16</v>
      </c>
      <c r="S838" s="117">
        <f>IF(C838="Область",Параметри!$K$47,IF(C838="Київ",Параметри!$K$48,IF(L838&lt;Параметри!$I$42,Параметри!$K$42,IF(L838&lt;Параметри!$I$43,Параметри!$K$43,IF(L838&lt;Параметри!$I$44,Параметри!$K$44,IF(L838&lt;Параметри!$I$45,Параметри!$K$45,Параметри!$K$46))))))</f>
        <v>0.53</v>
      </c>
      <c r="T838" s="97">
        <f>IF($B838="Область",Параметри!K$63,IF($R838&lt;Параметри!$G$59,Параметри!K$58,IF($R838&lt;Параметри!$G$60,Параметри!K$59,IF($R838&lt;Параметри!$G$61,Параметри!K$60,IF($R838&lt;Параметри!$G$62,Параметри!K$61,Параметри!K$62)))))</f>
        <v>1.7000000000000001E-2</v>
      </c>
      <c r="U838" s="97">
        <f>IF($B838="Область",Параметри!L$63,IF($R838&lt;Параметри!$G$59,Параметри!L$58,IF($R838&lt;Параметри!$G$60,Параметри!L$59,IF($R838&lt;Параметри!$G$61,Параметри!L$60,IF($R838&lt;Параметри!$G$62,Параметри!L$61,Параметри!L$62)))))</f>
        <v>4.7E-2</v>
      </c>
      <c r="V838" s="98">
        <f>IF(OR(SUM('Дані з ДІСО'!G838:I838)=0,Розрахунки!H838=0),"",Розрахунки!H838/SUM('Дані з ДІСО'!G838:I838))</f>
        <v>26.271186440677965</v>
      </c>
      <c r="W838" s="9">
        <v>2021</v>
      </c>
      <c r="X838" s="9">
        <v>15.5</v>
      </c>
      <c r="Y838" s="9">
        <v>17</v>
      </c>
      <c r="Z838" s="9" t="s">
        <v>4536</v>
      </c>
      <c r="AA838" s="99">
        <v>16</v>
      </c>
      <c r="AB838" s="9" t="str">
        <f>IF('Коефіцієнти АТО'!C838="Область","",'Коефіцієнти АТО'!D838)</f>
        <v>Одеська</v>
      </c>
      <c r="AC838" s="9"/>
    </row>
    <row r="839" spans="1:29" ht="15" customHeight="1">
      <c r="A839" s="9">
        <v>838</v>
      </c>
      <c r="B839" s="9" t="s">
        <v>3148</v>
      </c>
      <c r="C839" s="9" t="s">
        <v>3148</v>
      </c>
      <c r="D839" s="9" t="s">
        <v>3887</v>
      </c>
      <c r="E839" s="9" t="s">
        <v>24</v>
      </c>
      <c r="F839" s="9" t="s">
        <v>1753</v>
      </c>
      <c r="G839" s="9" t="s">
        <v>3929</v>
      </c>
      <c r="H839" s="9" t="s">
        <v>1752</v>
      </c>
      <c r="I839" s="9">
        <v>14785</v>
      </c>
      <c r="J839" s="9">
        <v>14785</v>
      </c>
      <c r="K839" s="9">
        <v>297.5</v>
      </c>
      <c r="L839" s="115">
        <f t="shared" si="39"/>
        <v>1</v>
      </c>
      <c r="M839" s="96">
        <f>IF($B839="Область","",SUM('Дані з ДІСО'!J839:L839)/K839)</f>
        <v>3.3714285714285714</v>
      </c>
      <c r="N839" s="9" t="str">
        <f>IF($B839="Область","",VLOOKUP(100*J839/I839,Параметри!$B$39:$C$53,2,TRUE))</f>
        <v>1. 100%</v>
      </c>
      <c r="O839" s="9" t="str">
        <f>IF($B839="Область","",VLOOKUP(M839,Параметри!$B$21:$C$35,2,TRUE))</f>
        <v>5. 3-3,9</v>
      </c>
      <c r="P839" s="9">
        <f t="shared" si="40"/>
        <v>1</v>
      </c>
      <c r="Q839" s="9">
        <f t="shared" si="41"/>
        <v>5</v>
      </c>
      <c r="R839" s="116">
        <v>16</v>
      </c>
      <c r="S839" s="117">
        <f>IF(C839="Область",Параметри!$K$47,IF(C839="Київ",Параметри!$K$48,IF(L839&lt;Параметри!$I$42,Параметри!$K$42,IF(L839&lt;Параметри!$I$43,Параметри!$K$43,IF(L839&lt;Параметри!$I$44,Параметри!$K$44,IF(L839&lt;Параметри!$I$45,Параметри!$K$45,Параметри!$K$46))))))</f>
        <v>0.53</v>
      </c>
      <c r="T839" s="97">
        <f>IF($B839="Область",Параметри!K$63,IF($R839&lt;Параметри!$G$59,Параметри!K$58,IF($R839&lt;Параметри!$G$60,Параметри!K$59,IF($R839&lt;Параметри!$G$61,Параметри!K$60,IF($R839&lt;Параметри!$G$62,Параметри!K$61,Параметри!K$62)))))</f>
        <v>1.7000000000000001E-2</v>
      </c>
      <c r="U839" s="97">
        <f>IF($B839="Область",Параметри!L$63,IF($R839&lt;Параметри!$G$59,Параметри!L$58,IF($R839&lt;Параметри!$G$60,Параметри!L$59,IF($R839&lt;Параметри!$G$61,Параметри!L$60,IF($R839&lt;Параметри!$G$62,Параметри!L$61,Параметри!L$62)))))</f>
        <v>4.7E-2</v>
      </c>
      <c r="V839" s="98">
        <f>IF(OR(SUM('Дані з ДІСО'!G839:I839)=0,Розрахунки!H839=0),"",Розрахунки!H839/SUM('Дані з ДІСО'!G839:I839))</f>
        <v>26.394736842105264</v>
      </c>
      <c r="W839" s="9">
        <v>2021</v>
      </c>
      <c r="X839" s="9">
        <v>13.5</v>
      </c>
      <c r="Y839" s="9">
        <v>17</v>
      </c>
      <c r="Z839" s="9" t="s">
        <v>4536</v>
      </c>
      <c r="AA839" s="99">
        <v>16</v>
      </c>
      <c r="AB839" s="9" t="str">
        <f>IF('Коефіцієнти АТО'!C839="Область","",'Коефіцієнти АТО'!D839)</f>
        <v>Одеська</v>
      </c>
      <c r="AC839" s="9"/>
    </row>
    <row r="840" spans="1:29" ht="15" customHeight="1">
      <c r="A840" s="9">
        <v>839</v>
      </c>
      <c r="B840" s="9" t="s">
        <v>3148</v>
      </c>
      <c r="C840" s="9" t="s">
        <v>3148</v>
      </c>
      <c r="D840" s="9" t="s">
        <v>3887</v>
      </c>
      <c r="E840" s="9" t="s">
        <v>24</v>
      </c>
      <c r="F840" s="9" t="s">
        <v>1755</v>
      </c>
      <c r="G840" s="9" t="s">
        <v>3930</v>
      </c>
      <c r="H840" s="9" t="s">
        <v>1754</v>
      </c>
      <c r="I840" s="9">
        <v>10474</v>
      </c>
      <c r="J840" s="9">
        <v>10474</v>
      </c>
      <c r="K840" s="9">
        <v>175</v>
      </c>
      <c r="L840" s="115">
        <f t="shared" si="39"/>
        <v>1</v>
      </c>
      <c r="M840" s="96">
        <f>IF($B840="Область","",SUM('Дані з ДІСО'!J840:L840)/K840)</f>
        <v>9.0057142857142853</v>
      </c>
      <c r="N840" s="9" t="str">
        <f>IF($B840="Область","",VLOOKUP(100*J840/I840,Параметри!$B$39:$C$53,2,TRUE))</f>
        <v>1. 100%</v>
      </c>
      <c r="O840" s="9" t="str">
        <f>IF($B840="Область","",VLOOKUP(M840,Параметри!$B$21:$C$35,2,TRUE))</f>
        <v>10. 7-10,2</v>
      </c>
      <c r="P840" s="9">
        <f t="shared" si="40"/>
        <v>1</v>
      </c>
      <c r="Q840" s="9">
        <f t="shared" si="41"/>
        <v>10</v>
      </c>
      <c r="R840" s="116">
        <v>19.5</v>
      </c>
      <c r="S840" s="117">
        <f>IF(C840="Область",Параметри!$K$47,IF(C840="Київ",Параметри!$K$48,IF(L840&lt;Параметри!$I$42,Параметри!$K$42,IF(L840&lt;Параметри!$I$43,Параметри!$K$43,IF(L840&lt;Параметри!$I$44,Параметри!$K$44,IF(L840&lt;Параметри!$I$45,Параметри!$K$45,Параметри!$K$46))))))</f>
        <v>0.53</v>
      </c>
      <c r="T840" s="97">
        <f>IF($B840="Область",Параметри!K$63,IF($R840&lt;Параметри!$G$59,Параметри!K$58,IF($R840&lt;Параметри!$G$60,Параметри!K$59,IF($R840&lt;Параметри!$G$61,Параметри!K$60,IF($R840&lt;Параметри!$G$62,Параметри!K$61,Параметри!K$62)))))</f>
        <v>1.7000000000000001E-2</v>
      </c>
      <c r="U840" s="97">
        <f>IF($B840="Область",Параметри!L$63,IF($R840&lt;Параметри!$G$59,Параметри!L$58,IF($R840&lt;Параметри!$G$60,Параметри!L$59,IF($R840&lt;Параметри!$G$61,Параметри!L$60,IF($R840&lt;Параметри!$G$62,Параметри!L$61,Параметри!L$62)))))</f>
        <v>4.7E-2</v>
      </c>
      <c r="V840" s="98">
        <f>IF(OR(SUM('Дані з ДІСО'!G840:I840)=0,Розрахунки!H840=0),"",Розрахунки!H840/SUM('Дані з ДІСО'!G840:I840))</f>
        <v>28.654545454545456</v>
      </c>
      <c r="W840" s="9">
        <v>2021</v>
      </c>
      <c r="X840" s="9">
        <v>15.5</v>
      </c>
      <c r="Y840" s="9">
        <v>20.5</v>
      </c>
      <c r="Z840" s="9" t="s">
        <v>4536</v>
      </c>
      <c r="AA840" s="99">
        <v>19.5</v>
      </c>
      <c r="AB840" s="9" t="str">
        <f>IF('Коефіцієнти АТО'!C840="Область","",'Коефіцієнти АТО'!D840)</f>
        <v>Одеська</v>
      </c>
      <c r="AC840" s="9"/>
    </row>
    <row r="841" spans="1:29" ht="15" customHeight="1">
      <c r="A841" s="9">
        <v>840</v>
      </c>
      <c r="B841" s="9" t="s">
        <v>3148</v>
      </c>
      <c r="C841" s="9" t="s">
        <v>3148</v>
      </c>
      <c r="D841" s="9" t="s">
        <v>3887</v>
      </c>
      <c r="E841" s="9" t="s">
        <v>24</v>
      </c>
      <c r="F841" s="9" t="s">
        <v>1757</v>
      </c>
      <c r="G841" s="9" t="s">
        <v>3931</v>
      </c>
      <c r="H841" s="9" t="s">
        <v>1756</v>
      </c>
      <c r="I841" s="9">
        <v>5664</v>
      </c>
      <c r="J841" s="9">
        <v>5664</v>
      </c>
      <c r="K841" s="9">
        <v>350.7</v>
      </c>
      <c r="L841" s="115">
        <f t="shared" si="39"/>
        <v>1</v>
      </c>
      <c r="M841" s="96">
        <f>IF($B841="Область","",SUM('Дані з ДІСО'!J841:L841)/K841)</f>
        <v>1.4770459081836327</v>
      </c>
      <c r="N841" s="9" t="str">
        <f>IF($B841="Область","",VLOOKUP(100*J841/I841,Параметри!$B$39:$C$53,2,TRUE))</f>
        <v>1. 100%</v>
      </c>
      <c r="O841" s="9" t="str">
        <f>IF($B841="Область","",VLOOKUP(M841,Параметри!$B$21:$C$35,2,TRUE))</f>
        <v>3. 1,4-2,1</v>
      </c>
      <c r="P841" s="9">
        <f t="shared" si="40"/>
        <v>1</v>
      </c>
      <c r="Q841" s="9">
        <f t="shared" si="41"/>
        <v>3</v>
      </c>
      <c r="R841" s="116">
        <v>12</v>
      </c>
      <c r="S841" s="117">
        <f>IF(C841="Область",Параметри!$K$47,IF(C841="Київ",Параметри!$K$48,IF(L841&lt;Параметри!$I$42,Параметри!$K$42,IF(L841&lt;Параметри!$I$43,Параметри!$K$43,IF(L841&lt;Параметри!$I$44,Параметри!$K$44,IF(L841&lt;Параметри!$I$45,Параметри!$K$45,Параметри!$K$46))))))</f>
        <v>0.53</v>
      </c>
      <c r="T841" s="97">
        <f>IF($B841="Область",Параметри!K$63,IF($R841&lt;Параметри!$G$59,Параметри!K$58,IF($R841&lt;Параметри!$G$60,Параметри!K$59,IF($R841&lt;Параметри!$G$61,Параметри!K$60,IF($R841&lt;Параметри!$G$62,Параметри!K$61,Параметри!K$62)))))</f>
        <v>1.7000000000000001E-2</v>
      </c>
      <c r="U841" s="97">
        <f>IF($B841="Область",Параметри!L$63,IF($R841&lt;Параметри!$G$59,Параметри!L$58,IF($R841&lt;Параметри!$G$60,Параметри!L$59,IF($R841&lt;Параметри!$G$61,Параметри!L$60,IF($R841&lt;Параметри!$G$62,Параметри!L$61,Параметри!L$62)))))</f>
        <v>4.7E-2</v>
      </c>
      <c r="V841" s="98">
        <f>IF(OR(SUM('Дані з ДІСО'!G841:I841)=0,Розрахунки!H841=0),"",Розрахунки!H841/SUM('Дані з ДІСО'!G841:I841))</f>
        <v>16.1875</v>
      </c>
      <c r="W841" s="9">
        <v>2021</v>
      </c>
      <c r="X841" s="9">
        <v>12.5</v>
      </c>
      <c r="Y841" s="9">
        <v>11</v>
      </c>
      <c r="Z841" s="9" t="s">
        <v>4536</v>
      </c>
      <c r="AA841" s="99">
        <v>12</v>
      </c>
      <c r="AB841" s="9" t="str">
        <f>IF('Коефіцієнти АТО'!C841="Область","",'Коефіцієнти АТО'!D841)</f>
        <v>Одеська</v>
      </c>
      <c r="AC841" s="9"/>
    </row>
    <row r="842" spans="1:29" ht="15" customHeight="1">
      <c r="A842" s="9">
        <v>841</v>
      </c>
      <c r="B842" s="9" t="s">
        <v>3151</v>
      </c>
      <c r="C842" s="9" t="s">
        <v>3151</v>
      </c>
      <c r="D842" s="9" t="s">
        <v>3887</v>
      </c>
      <c r="E842" s="9" t="s">
        <v>29</v>
      </c>
      <c r="F842" s="9" t="s">
        <v>1759</v>
      </c>
      <c r="G842" s="9" t="s">
        <v>3932</v>
      </c>
      <c r="H842" s="9" t="s">
        <v>1758</v>
      </c>
      <c r="I842" s="9">
        <v>15192</v>
      </c>
      <c r="J842" s="9">
        <v>8348</v>
      </c>
      <c r="K842" s="9">
        <v>310</v>
      </c>
      <c r="L842" s="115">
        <f t="shared" si="39"/>
        <v>0.54949973670352814</v>
      </c>
      <c r="M842" s="96">
        <f>IF($B842="Область","",SUM('Дані з ДІСО'!J842:L842)/K842)</f>
        <v>5.2290322580645165</v>
      </c>
      <c r="N842" s="9" t="str">
        <f>IF($B842="Область","",VLOOKUP(100*J842/I842,Параметри!$B$39:$C$53,2,TRUE))</f>
        <v>6. 53-58</v>
      </c>
      <c r="O842" s="9" t="str">
        <f>IF($B842="Область","",VLOOKUP(M842,Параметри!$B$21:$C$35,2,TRUE))</f>
        <v>8. 4,5-5,8</v>
      </c>
      <c r="P842" s="9">
        <f t="shared" si="40"/>
        <v>6</v>
      </c>
      <c r="Q842" s="9">
        <f t="shared" si="41"/>
        <v>8</v>
      </c>
      <c r="R842" s="116">
        <v>17</v>
      </c>
      <c r="S842" s="117">
        <f>IF(C842="Область",Параметри!$K$47,IF(C842="Київ",Параметри!$K$48,IF(L842&lt;Параметри!$I$42,Параметри!$K$42,IF(L842&lt;Параметри!$I$43,Параметри!$K$43,IF(L842&lt;Параметри!$I$44,Параметри!$K$44,IF(L842&lt;Параметри!$I$45,Параметри!$K$45,Параметри!$K$46))))))</f>
        <v>0.43</v>
      </c>
      <c r="T842" s="97">
        <f>IF($B842="Область",Параметри!K$63,IF($R842&lt;Параметри!$G$59,Параметри!K$58,IF($R842&lt;Параметри!$G$60,Параметри!K$59,IF($R842&lt;Параметри!$G$61,Параметри!K$60,IF($R842&lt;Параметри!$G$62,Параметри!K$61,Параметри!K$62)))))</f>
        <v>1.7000000000000001E-2</v>
      </c>
      <c r="U842" s="97">
        <f>IF($B842="Область",Параметри!L$63,IF($R842&lt;Параметри!$G$59,Параметри!L$58,IF($R842&lt;Параметри!$G$60,Параметри!L$59,IF($R842&lt;Параметри!$G$61,Параметри!L$60,IF($R842&lt;Параметри!$G$62,Параметри!L$61,Параметри!L$62)))))</f>
        <v>4.7E-2</v>
      </c>
      <c r="V842" s="98">
        <f>IF(OR(SUM('Дані з ДІСО'!G842:I842)=0,Розрахунки!H842=0),"",Розрахунки!H842/SUM('Дані з ДІСО'!G842:I842))</f>
        <v>21.328947368421051</v>
      </c>
      <c r="W842" s="9">
        <v>2021</v>
      </c>
      <c r="X842" s="9">
        <v>17</v>
      </c>
      <c r="Y842" s="9">
        <v>16.5</v>
      </c>
      <c r="Z842" s="9" t="s">
        <v>4535</v>
      </c>
      <c r="AA842" s="99">
        <v>17</v>
      </c>
      <c r="AB842" s="9" t="str">
        <f>IF('Коефіцієнти АТО'!C842="Область","",'Коефіцієнти АТО'!D842)</f>
        <v>Одеська</v>
      </c>
      <c r="AC842" s="9"/>
    </row>
    <row r="843" spans="1:29" ht="15" customHeight="1">
      <c r="A843" s="9">
        <v>842</v>
      </c>
      <c r="B843" s="9" t="s">
        <v>3148</v>
      </c>
      <c r="C843" s="9" t="s">
        <v>3148</v>
      </c>
      <c r="D843" s="9" t="s">
        <v>3887</v>
      </c>
      <c r="E843" s="9" t="s">
        <v>24</v>
      </c>
      <c r="F843" s="9" t="s">
        <v>836</v>
      </c>
      <c r="G843" s="9" t="s">
        <v>3530</v>
      </c>
      <c r="H843" s="9" t="s">
        <v>1760</v>
      </c>
      <c r="I843" s="9">
        <v>3982</v>
      </c>
      <c r="J843" s="9">
        <v>3982</v>
      </c>
      <c r="K843" s="9">
        <v>305.3</v>
      </c>
      <c r="L843" s="115">
        <f t="shared" si="39"/>
        <v>1</v>
      </c>
      <c r="M843" s="96">
        <f>IF($B843="Область","",SUM('Дані з ДІСО'!J843:L843)/K843)</f>
        <v>1.1889944317065182</v>
      </c>
      <c r="N843" s="9" t="str">
        <f>IF($B843="Область","",VLOOKUP(100*J843/I843,Параметри!$B$39:$C$53,2,TRUE))</f>
        <v>1. 100%</v>
      </c>
      <c r="O843" s="9" t="str">
        <f>IF($B843="Область","",VLOOKUP(M843,Параметри!$B$21:$C$35,2,TRUE))</f>
        <v>2. 1-1,4</v>
      </c>
      <c r="P843" s="9">
        <f t="shared" si="40"/>
        <v>1</v>
      </c>
      <c r="Q843" s="9">
        <f t="shared" si="41"/>
        <v>2</v>
      </c>
      <c r="R843" s="116">
        <v>11</v>
      </c>
      <c r="S843" s="117">
        <f>IF(C843="Область",Параметри!$K$47,IF(C843="Київ",Параметри!$K$48,IF(L843&lt;Параметри!$I$42,Параметри!$K$42,IF(L843&lt;Параметри!$I$43,Параметри!$K$43,IF(L843&lt;Параметри!$I$44,Параметри!$K$44,IF(L843&lt;Параметри!$I$45,Параметри!$K$45,Параметри!$K$46))))))</f>
        <v>0.53</v>
      </c>
      <c r="T843" s="97">
        <f>IF($B843="Область",Параметри!K$63,IF($R843&lt;Параметри!$G$59,Параметри!K$58,IF($R843&lt;Параметри!$G$60,Параметри!K$59,IF($R843&lt;Параметри!$G$61,Параметри!K$60,IF($R843&lt;Параметри!$G$62,Параметри!K$61,Параметри!K$62)))))</f>
        <v>1.7000000000000001E-2</v>
      </c>
      <c r="U843" s="97">
        <f>IF($B843="Область",Параметри!L$63,IF($R843&lt;Параметри!$G$59,Параметри!L$58,IF($R843&lt;Параметри!$G$60,Параметри!L$59,IF($R843&lt;Параметри!$G$61,Параметри!L$60,IF($R843&lt;Параметри!$G$62,Параметри!L$61,Параметри!L$62)))))</f>
        <v>4.7E-2</v>
      </c>
      <c r="V843" s="98">
        <f>IF(OR(SUM('Дані з ДІСО'!G843:I843)=0,Розрахунки!H843=0),"",Розрахунки!H843/SUM('Дані з ДІСО'!G843:I843))</f>
        <v>16.5</v>
      </c>
      <c r="W843" s="9">
        <v>2021</v>
      </c>
      <c r="X843" s="9">
        <v>11.5</v>
      </c>
      <c r="Y843" s="9">
        <v>10</v>
      </c>
      <c r="Z843" s="9" t="s">
        <v>4536</v>
      </c>
      <c r="AA843" s="99">
        <v>11</v>
      </c>
      <c r="AB843" s="9" t="str">
        <f>IF('Коефіцієнти АТО'!C843="Область","",'Коефіцієнти АТО'!D843)</f>
        <v>Одеська</v>
      </c>
      <c r="AC843" s="9"/>
    </row>
    <row r="844" spans="1:29" ht="15" customHeight="1">
      <c r="A844" s="9">
        <v>843</v>
      </c>
      <c r="B844" s="9" t="s">
        <v>3151</v>
      </c>
      <c r="C844" s="9" t="s">
        <v>3151</v>
      </c>
      <c r="D844" s="9" t="s">
        <v>3887</v>
      </c>
      <c r="E844" s="9" t="s">
        <v>29</v>
      </c>
      <c r="F844" s="9" t="s">
        <v>1762</v>
      </c>
      <c r="G844" s="9" t="s">
        <v>3933</v>
      </c>
      <c r="H844" s="9" t="s">
        <v>1761</v>
      </c>
      <c r="I844" s="9">
        <v>13187</v>
      </c>
      <c r="J844" s="9">
        <v>7950</v>
      </c>
      <c r="K844" s="9">
        <v>721</v>
      </c>
      <c r="L844" s="115">
        <f t="shared" si="39"/>
        <v>0.60286645939182526</v>
      </c>
      <c r="M844" s="96">
        <f>IF($B844="Область","",SUM('Дані з ДІСО'!J844:L844)/K844)</f>
        <v>2.2662968099861303</v>
      </c>
      <c r="N844" s="9" t="str">
        <f>IF($B844="Область","",VLOOKUP(100*J844/I844,Параметри!$B$39:$C$53,2,TRUE))</f>
        <v>5. 58-63</v>
      </c>
      <c r="O844" s="9" t="str">
        <f>IF($B844="Область","",VLOOKUP(M844,Параметри!$B$21:$C$35,2,TRUE))</f>
        <v>4. 2,1-3</v>
      </c>
      <c r="P844" s="9">
        <f t="shared" si="40"/>
        <v>5</v>
      </c>
      <c r="Q844" s="9">
        <f t="shared" si="41"/>
        <v>4</v>
      </c>
      <c r="R844" s="116">
        <v>14.5</v>
      </c>
      <c r="S844" s="117">
        <f>IF(C844="Область",Параметри!$K$47,IF(C844="Київ",Параметри!$K$48,IF(L844&lt;Параметри!$I$42,Параметри!$K$42,IF(L844&lt;Параметри!$I$43,Параметри!$K$43,IF(L844&lt;Параметри!$I$44,Параметри!$K$44,IF(L844&lt;Параметри!$I$45,Параметри!$K$45,Параметри!$K$46))))))</f>
        <v>0.48</v>
      </c>
      <c r="T844" s="97">
        <f>IF($B844="Область",Параметри!K$63,IF($R844&lt;Параметри!$G$59,Параметри!K$58,IF($R844&lt;Параметри!$G$60,Параметри!K$59,IF($R844&lt;Параметри!$G$61,Параметри!K$60,IF($R844&lt;Параметри!$G$62,Параметри!K$61,Параметри!K$62)))))</f>
        <v>1.7000000000000001E-2</v>
      </c>
      <c r="U844" s="97">
        <f>IF($B844="Область",Параметри!L$63,IF($R844&lt;Параметри!$G$59,Параметри!L$58,IF($R844&lt;Параметри!$G$60,Параметри!L$59,IF($R844&lt;Параметри!$G$61,Параметри!L$60,IF($R844&lt;Параметри!$G$62,Параметри!L$61,Параметри!L$62)))))</f>
        <v>4.7E-2</v>
      </c>
      <c r="V844" s="98">
        <f>IF(OR(SUM('Дані з ДІСО'!G844:I844)=0,Розрахунки!H844=0),"",Розрахунки!H844/SUM('Дані з ДІСО'!G844:I844))</f>
        <v>14.460176991150442</v>
      </c>
      <c r="W844" s="9">
        <v>2021</v>
      </c>
      <c r="X844" s="9">
        <v>14.5</v>
      </c>
      <c r="Y844" s="9">
        <v>14</v>
      </c>
      <c r="Z844" s="9" t="s">
        <v>4535</v>
      </c>
      <c r="AA844" s="99">
        <v>14.5</v>
      </c>
      <c r="AB844" s="9" t="str">
        <f>IF('Коефіцієнти АТО'!C844="Область","",'Коефіцієнти АТО'!D844)</f>
        <v>Одеська</v>
      </c>
      <c r="AC844" s="9"/>
    </row>
    <row r="845" spans="1:29" ht="15" customHeight="1">
      <c r="A845" s="9">
        <v>844</v>
      </c>
      <c r="B845" s="9" t="s">
        <v>3176</v>
      </c>
      <c r="C845" s="9" t="s">
        <v>3146</v>
      </c>
      <c r="D845" s="9" t="s">
        <v>3887</v>
      </c>
      <c r="E845" s="9" t="s">
        <v>78</v>
      </c>
      <c r="F845" s="9" t="s">
        <v>1764</v>
      </c>
      <c r="G845" s="9" t="s">
        <v>3934</v>
      </c>
      <c r="H845" s="9" t="s">
        <v>1763</v>
      </c>
      <c r="I845" s="9">
        <v>70731</v>
      </c>
      <c r="J845" s="9">
        <v>0</v>
      </c>
      <c r="K845" s="9">
        <v>54.1</v>
      </c>
      <c r="L845" s="115">
        <f t="shared" si="39"/>
        <v>0</v>
      </c>
      <c r="M845" s="96">
        <f>IF($B845="Область","",SUM('Дані з ДІСО'!J845:L845)/K845)</f>
        <v>171.86691312384474</v>
      </c>
      <c r="N845" s="9" t="str">
        <f>IF($B845="Область","",VLOOKUP(100*J845/I845,Параметри!$B$39:$C$53,2,TRUE))</f>
        <v>15. 0-9</v>
      </c>
      <c r="O845" s="9" t="str">
        <f>IF($B845="Область","",VLOOKUP(M845,Параметри!$B$21:$C$35,2,TRUE))</f>
        <v>15. 93,7-</v>
      </c>
      <c r="P845" s="9">
        <f t="shared" si="40"/>
        <v>15</v>
      </c>
      <c r="Q845" s="9">
        <f t="shared" si="41"/>
        <v>15</v>
      </c>
      <c r="R845" s="116">
        <v>27</v>
      </c>
      <c r="S845" s="117">
        <f>IF(C845="Область",Параметри!$K$47,IF(C845="Київ",Параметри!$K$48,IF(L845&lt;Параметри!$I$42,Параметри!$K$42,IF(L845&lt;Параметри!$I$43,Параметри!$K$43,IF(L845&lt;Параметри!$I$44,Параметри!$K$44,IF(L845&lt;Параметри!$I$45,Параметри!$K$45,Параметри!$K$46))))))</f>
        <v>0.23</v>
      </c>
      <c r="T845" s="97">
        <f>IF($B845="Область",Параметри!K$63,IF($R845&lt;Параметри!$G$59,Параметри!K$58,IF($R845&lt;Параметри!$G$60,Параметри!K$59,IF($R845&lt;Параметри!$G$61,Параметри!K$60,IF($R845&lt;Параметри!$G$62,Параметри!K$61,Параметри!K$62)))))</f>
        <v>0.15</v>
      </c>
      <c r="U845" s="97">
        <f>IF($B845="Область",Параметри!L$63,IF($R845&lt;Параметри!$G$59,Параметри!L$58,IF($R845&lt;Параметри!$G$60,Параметри!L$59,IF($R845&lt;Параметри!$G$61,Параметри!L$60,IF($R845&lt;Параметри!$G$62,Параметри!L$61,Параметри!L$62)))))</f>
        <v>0.10100000000000001</v>
      </c>
      <c r="V845" s="98">
        <f>IF(OR(SUM('Дані з ДІСО'!G845:I845)=0,Розрахунки!H845=0),"",Розрахунки!H845/SUM('Дані з ДІСО'!G845:I845))</f>
        <v>31.842465753424658</v>
      </c>
      <c r="W845" s="9" t="s">
        <v>3176</v>
      </c>
      <c r="X845" s="9">
        <v>27.5</v>
      </c>
      <c r="Y845" s="9">
        <v>26</v>
      </c>
      <c r="Z845" s="9" t="s">
        <v>4536</v>
      </c>
      <c r="AA845" s="99">
        <v>27</v>
      </c>
      <c r="AB845" s="9" t="str">
        <f>IF('Коефіцієнти АТО'!C845="Область","",'Коефіцієнти АТО'!D845)</f>
        <v>Одеська</v>
      </c>
      <c r="AC845" s="9"/>
    </row>
    <row r="846" spans="1:29" ht="15" customHeight="1">
      <c r="A846" s="9">
        <v>845</v>
      </c>
      <c r="B846" s="9" t="s">
        <v>3148</v>
      </c>
      <c r="C846" s="9" t="s">
        <v>3148</v>
      </c>
      <c r="D846" s="9" t="s">
        <v>3887</v>
      </c>
      <c r="E846" s="9" t="s">
        <v>24</v>
      </c>
      <c r="F846" s="9" t="s">
        <v>1766</v>
      </c>
      <c r="G846" s="9" t="s">
        <v>3935</v>
      </c>
      <c r="H846" s="9" t="s">
        <v>1765</v>
      </c>
      <c r="I846" s="9">
        <v>4779</v>
      </c>
      <c r="J846" s="9">
        <v>2820</v>
      </c>
      <c r="K846" s="9">
        <v>21.3</v>
      </c>
      <c r="L846" s="115">
        <f t="shared" si="39"/>
        <v>0.59008160703075963</v>
      </c>
      <c r="M846" s="96">
        <f>IF($B846="Область","",SUM('Дані з ДІСО'!J846:L846)/K846)</f>
        <v>19.2018779342723</v>
      </c>
      <c r="N846" s="9" t="str">
        <f>IF($B846="Область","",VLOOKUP(100*J846/I846,Параметри!$B$39:$C$53,2,TRUE))</f>
        <v>5. 58-63</v>
      </c>
      <c r="O846" s="9" t="str">
        <f>IF($B846="Область","",VLOOKUP(M846,Параметри!$B$21:$C$35,2,TRUE))</f>
        <v>12. 15-35,3</v>
      </c>
      <c r="P846" s="9">
        <f t="shared" si="40"/>
        <v>5</v>
      </c>
      <c r="Q846" s="9">
        <f t="shared" si="41"/>
        <v>12</v>
      </c>
      <c r="R846" s="116">
        <v>18.5</v>
      </c>
      <c r="S846" s="117">
        <f>IF(C846="Область",Параметри!$K$47,IF(C846="Київ",Параметри!$K$48,IF(L846&lt;Параметри!$I$42,Параметри!$K$42,IF(L846&lt;Параметри!$I$43,Параметри!$K$43,IF(L846&lt;Параметри!$I$44,Параметри!$K$44,IF(L846&lt;Параметри!$I$45,Параметри!$K$45,Параметри!$K$46))))))</f>
        <v>0.43</v>
      </c>
      <c r="T846" s="97">
        <f>IF($B846="Область",Параметри!K$63,IF($R846&lt;Параметри!$G$59,Параметри!K$58,IF($R846&lt;Параметри!$G$60,Параметри!K$59,IF($R846&lt;Параметри!$G$61,Параметри!K$60,IF($R846&lt;Параметри!$G$62,Параметри!K$61,Параметри!K$62)))))</f>
        <v>1.7000000000000001E-2</v>
      </c>
      <c r="U846" s="97">
        <f>IF($B846="Область",Параметри!L$63,IF($R846&lt;Параметри!$G$59,Параметри!L$58,IF($R846&lt;Параметри!$G$60,Параметри!L$59,IF($R846&lt;Параметри!$G$61,Параметри!L$60,IF($R846&lt;Параметри!$G$62,Параметри!L$61,Параметри!L$62)))))</f>
        <v>4.7E-2</v>
      </c>
      <c r="V846" s="98">
        <f>IF(OR(SUM('Дані з ДІСО'!G846:I846)=0,Розрахунки!H846=0),"",Розрахунки!H846/SUM('Дані з ДІСО'!G846:I846))</f>
        <v>17.041666666666668</v>
      </c>
      <c r="W846" s="9">
        <v>2021</v>
      </c>
      <c r="X846" s="9">
        <v>20.5</v>
      </c>
      <c r="Y846" s="9">
        <v>17.5</v>
      </c>
      <c r="Z846" s="9" t="s">
        <v>4536</v>
      </c>
      <c r="AA846" s="99">
        <v>18.5</v>
      </c>
      <c r="AB846" s="9" t="str">
        <f>IF('Коефіцієнти АТО'!C846="Область","",'Коефіцієнти АТО'!D846)</f>
        <v>Одеська</v>
      </c>
      <c r="AC846" s="9"/>
    </row>
    <row r="847" spans="1:29" ht="15" customHeight="1">
      <c r="A847" s="9">
        <v>846</v>
      </c>
      <c r="B847" s="9" t="s">
        <v>3145</v>
      </c>
      <c r="C847" s="9" t="s">
        <v>3146</v>
      </c>
      <c r="D847" s="9" t="s">
        <v>3887</v>
      </c>
      <c r="E847" s="9" t="s">
        <v>21</v>
      </c>
      <c r="F847" s="9" t="s">
        <v>1768</v>
      </c>
      <c r="G847" s="9" t="s">
        <v>3936</v>
      </c>
      <c r="H847" s="9" t="s">
        <v>1767</v>
      </c>
      <c r="I847" s="9">
        <v>24480</v>
      </c>
      <c r="J847" s="9">
        <v>15966</v>
      </c>
      <c r="K847" s="9">
        <v>706.3</v>
      </c>
      <c r="L847" s="115">
        <f t="shared" si="39"/>
        <v>0.65220588235294119</v>
      </c>
      <c r="M847" s="96">
        <f>IF($B847="Область","",SUM('Дані з ДІСО'!J847:L847)/K847)</f>
        <v>3.1459719665864365</v>
      </c>
      <c r="N847" s="9" t="str">
        <f>IF($B847="Область","",VLOOKUP(100*J847/I847,Параметри!$B$39:$C$53,2,TRUE))</f>
        <v>4. 63-66</v>
      </c>
      <c r="O847" s="9" t="str">
        <f>IF($B847="Область","",VLOOKUP(M847,Параметри!$B$21:$C$35,2,TRUE))</f>
        <v>5. 3-3,9</v>
      </c>
      <c r="P847" s="9">
        <f t="shared" si="40"/>
        <v>4</v>
      </c>
      <c r="Q847" s="9">
        <f t="shared" si="41"/>
        <v>5</v>
      </c>
      <c r="R847" s="116">
        <v>14.5</v>
      </c>
      <c r="S847" s="117">
        <f>IF(C847="Область",Параметри!$K$47,IF(C847="Київ",Параметри!$K$48,IF(L847&lt;Параметри!$I$42,Параметри!$K$42,IF(L847&lt;Параметри!$I$43,Параметри!$K$43,IF(L847&lt;Параметри!$I$44,Параметри!$K$44,IF(L847&lt;Параметри!$I$45,Параметри!$K$45,Параметри!$K$46))))))</f>
        <v>0.48</v>
      </c>
      <c r="T847" s="97">
        <f>IF($B847="Область",Параметри!K$63,IF($R847&lt;Параметри!$G$59,Параметри!K$58,IF($R847&lt;Параметри!$G$60,Параметри!K$59,IF($R847&lt;Параметри!$G$61,Параметри!K$60,IF($R847&lt;Параметри!$G$62,Параметри!K$61,Параметри!K$62)))))</f>
        <v>1.7000000000000001E-2</v>
      </c>
      <c r="U847" s="97">
        <f>IF($B847="Область",Параметри!L$63,IF($R847&lt;Параметри!$G$59,Параметри!L$58,IF($R847&lt;Параметри!$G$60,Параметри!L$59,IF($R847&lt;Параметри!$G$61,Параметри!L$60,IF($R847&lt;Параметри!$G$62,Параметри!L$61,Параметри!L$62)))))</f>
        <v>4.7E-2</v>
      </c>
      <c r="V847" s="98">
        <f>IF(OR(SUM('Дані з ДІСО'!G847:I847)=0,Розрахунки!H847=0),"",Розрахунки!H847/SUM('Дані з ДІСО'!G847:I847))</f>
        <v>16.706766917293233</v>
      </c>
      <c r="W847" s="9">
        <v>2021</v>
      </c>
      <c r="X847" s="9">
        <v>14.5</v>
      </c>
      <c r="Y847" s="9">
        <v>13.5</v>
      </c>
      <c r="Z847" s="9" t="s">
        <v>4535</v>
      </c>
      <c r="AA847" s="99">
        <v>14.5</v>
      </c>
      <c r="AB847" s="9" t="str">
        <f>IF('Коефіцієнти АТО'!C847="Область","",'Коефіцієнти АТО'!D847)</f>
        <v>Одеська</v>
      </c>
      <c r="AC847" s="9"/>
    </row>
    <row r="848" spans="1:29" ht="15" customHeight="1">
      <c r="A848" s="9">
        <v>847</v>
      </c>
      <c r="B848" s="9" t="s">
        <v>3148</v>
      </c>
      <c r="C848" s="9" t="s">
        <v>3148</v>
      </c>
      <c r="D848" s="9" t="s">
        <v>3887</v>
      </c>
      <c r="E848" s="9" t="s">
        <v>24</v>
      </c>
      <c r="F848" s="9" t="s">
        <v>1770</v>
      </c>
      <c r="G848" s="9" t="s">
        <v>3937</v>
      </c>
      <c r="H848" s="9" t="s">
        <v>1769</v>
      </c>
      <c r="I848" s="9">
        <v>4308</v>
      </c>
      <c r="J848" s="9">
        <v>4308</v>
      </c>
      <c r="K848" s="9">
        <v>186.1</v>
      </c>
      <c r="L848" s="115">
        <f t="shared" si="39"/>
        <v>1</v>
      </c>
      <c r="M848" s="96">
        <f>IF($B848="Область","",SUM('Дані з ДІСО'!J848:L848)/K848)</f>
        <v>2.0419129500268673</v>
      </c>
      <c r="N848" s="9" t="str">
        <f>IF($B848="Область","",VLOOKUP(100*J848/I848,Параметри!$B$39:$C$53,2,TRUE))</f>
        <v>1. 100%</v>
      </c>
      <c r="O848" s="9" t="str">
        <f>IF($B848="Область","",VLOOKUP(M848,Параметри!$B$21:$C$35,2,TRUE))</f>
        <v>3. 1,4-2,1</v>
      </c>
      <c r="P848" s="9">
        <f t="shared" si="40"/>
        <v>1</v>
      </c>
      <c r="Q848" s="9">
        <f t="shared" si="41"/>
        <v>3</v>
      </c>
      <c r="R848" s="116">
        <v>18</v>
      </c>
      <c r="S848" s="117">
        <f>IF(C848="Область",Параметри!$K$47,IF(C848="Київ",Параметри!$K$48,IF(L848&lt;Параметри!$I$42,Параметри!$K$42,IF(L848&lt;Параметри!$I$43,Параметри!$K$43,IF(L848&lt;Параметри!$I$44,Параметри!$K$44,IF(L848&lt;Параметри!$I$45,Параметри!$K$45,Параметри!$K$46))))))</f>
        <v>0.53</v>
      </c>
      <c r="T848" s="97">
        <f>IF($B848="Область",Параметри!K$63,IF($R848&lt;Параметри!$G$59,Параметри!K$58,IF($R848&lt;Параметри!$G$60,Параметри!K$59,IF($R848&lt;Параметри!$G$61,Параметри!K$60,IF($R848&lt;Параметри!$G$62,Параметри!K$61,Параметри!K$62)))))</f>
        <v>1.7000000000000001E-2</v>
      </c>
      <c r="U848" s="97">
        <f>IF($B848="Область",Параметри!L$63,IF($R848&lt;Параметри!$G$59,Параметри!L$58,IF($R848&lt;Параметри!$G$60,Параметри!L$59,IF($R848&lt;Параметри!$G$61,Параметри!L$60,IF($R848&lt;Параметри!$G$62,Параметри!L$61,Параметри!L$62)))))</f>
        <v>4.7E-2</v>
      </c>
      <c r="V848" s="98">
        <f>IF(OR(SUM('Дані з ДІСО'!G848:I848)=0,Розрахунки!H848=0),"",Розрахунки!H848/SUM('Дані з ДІСО'!G848:I848))</f>
        <v>29.23076923076923</v>
      </c>
      <c r="W848" s="9">
        <v>2021</v>
      </c>
      <c r="X848" s="9">
        <v>13</v>
      </c>
      <c r="Y848" s="9">
        <v>19</v>
      </c>
      <c r="Z848" s="9" t="s">
        <v>4536</v>
      </c>
      <c r="AA848" s="99">
        <v>18</v>
      </c>
      <c r="AB848" s="9" t="str">
        <f>IF('Коефіцієнти АТО'!C848="Область","",'Коефіцієнти АТО'!D848)</f>
        <v>Одеська</v>
      </c>
      <c r="AC848" s="9"/>
    </row>
    <row r="849" spans="1:29" ht="15" customHeight="1">
      <c r="A849" s="9">
        <v>848</v>
      </c>
      <c r="B849" s="9" t="s">
        <v>3148</v>
      </c>
      <c r="C849" s="9" t="s">
        <v>3148</v>
      </c>
      <c r="D849" s="9" t="s">
        <v>3887</v>
      </c>
      <c r="E849" s="9" t="s">
        <v>24</v>
      </c>
      <c r="F849" s="9" t="s">
        <v>1772</v>
      </c>
      <c r="G849" s="9" t="s">
        <v>3938</v>
      </c>
      <c r="H849" s="9" t="s">
        <v>1771</v>
      </c>
      <c r="I849" s="9">
        <v>9512</v>
      </c>
      <c r="J849" s="9">
        <v>9512</v>
      </c>
      <c r="K849" s="9">
        <v>269.2</v>
      </c>
      <c r="L849" s="115">
        <f t="shared" si="39"/>
        <v>1</v>
      </c>
      <c r="M849" s="96">
        <f>IF($B849="Область","",SUM('Дані з ДІСО'!J849:L849)/K849)</f>
        <v>2.559435364041605</v>
      </c>
      <c r="N849" s="9" t="str">
        <f>IF($B849="Область","",VLOOKUP(100*J849/I849,Параметри!$B$39:$C$53,2,TRUE))</f>
        <v>1. 100%</v>
      </c>
      <c r="O849" s="9" t="str">
        <f>IF($B849="Область","",VLOOKUP(M849,Параметри!$B$21:$C$35,2,TRUE))</f>
        <v>4. 2,1-3</v>
      </c>
      <c r="P849" s="9">
        <f t="shared" si="40"/>
        <v>1</v>
      </c>
      <c r="Q849" s="9">
        <f t="shared" si="41"/>
        <v>4</v>
      </c>
      <c r="R849" s="116">
        <v>13</v>
      </c>
      <c r="S849" s="117">
        <f>IF(C849="Область",Параметри!$K$47,IF(C849="Київ",Параметри!$K$48,IF(L849&lt;Параметри!$I$42,Параметри!$K$42,IF(L849&lt;Параметри!$I$43,Параметри!$K$43,IF(L849&lt;Параметри!$I$44,Параметри!$K$44,IF(L849&lt;Параметри!$I$45,Параметри!$K$45,Параметри!$K$46))))))</f>
        <v>0.53</v>
      </c>
      <c r="T849" s="97">
        <f>IF($B849="Область",Параметри!K$63,IF($R849&lt;Параметри!$G$59,Параметри!K$58,IF($R849&lt;Параметри!$G$60,Параметри!K$59,IF($R849&lt;Параметри!$G$61,Параметри!K$60,IF($R849&lt;Параметри!$G$62,Параметри!K$61,Параметри!K$62)))))</f>
        <v>1.7000000000000001E-2</v>
      </c>
      <c r="U849" s="97">
        <f>IF($B849="Область",Параметри!L$63,IF($R849&lt;Параметри!$G$59,Параметри!L$58,IF($R849&lt;Параметри!$G$60,Параметри!L$59,IF($R849&lt;Параметри!$G$61,Параметри!L$60,IF($R849&lt;Параметри!$G$62,Параметри!L$61,Параметри!L$62)))))</f>
        <v>4.7E-2</v>
      </c>
      <c r="V849" s="98">
        <f>IF(OR(SUM('Дані з ДІСО'!G849:I849)=0,Розрахунки!H849=0),"",Розрахунки!H849/SUM('Дані з ДІСО'!G849:I849))</f>
        <v>16.404761904761905</v>
      </c>
      <c r="W849" s="9">
        <v>2021</v>
      </c>
      <c r="X849" s="9">
        <v>13</v>
      </c>
      <c r="Y849" s="9">
        <v>14</v>
      </c>
      <c r="Z849" s="9" t="s">
        <v>4535</v>
      </c>
      <c r="AA849" s="99">
        <v>13</v>
      </c>
      <c r="AB849" s="9" t="str">
        <f>IF('Коефіцієнти АТО'!C849="Область","",'Коефіцієнти АТО'!D849)</f>
        <v>Одеська</v>
      </c>
      <c r="AC849" s="9"/>
    </row>
    <row r="850" spans="1:29" ht="15" customHeight="1">
      <c r="A850" s="9">
        <v>849</v>
      </c>
      <c r="B850" s="9" t="s">
        <v>3148</v>
      </c>
      <c r="C850" s="9" t="s">
        <v>3148</v>
      </c>
      <c r="D850" s="9" t="s">
        <v>3887</v>
      </c>
      <c r="E850" s="9" t="s">
        <v>24</v>
      </c>
      <c r="F850" s="9" t="s">
        <v>1774</v>
      </c>
      <c r="G850" s="9" t="s">
        <v>3939</v>
      </c>
      <c r="H850" s="9" t="s">
        <v>1773</v>
      </c>
      <c r="I850" s="9">
        <v>5738</v>
      </c>
      <c r="J850" s="9">
        <v>5738</v>
      </c>
      <c r="K850" s="9">
        <v>209.7</v>
      </c>
      <c r="L850" s="115">
        <f t="shared" si="39"/>
        <v>1</v>
      </c>
      <c r="M850" s="96">
        <f>IF($B850="Область","",SUM('Дані з ДІСО'!J850:L850)/K850)</f>
        <v>2.8755364806866957</v>
      </c>
      <c r="N850" s="9" t="str">
        <f>IF($B850="Область","",VLOOKUP(100*J850/I850,Параметри!$B$39:$C$53,2,TRUE))</f>
        <v>1. 100%</v>
      </c>
      <c r="O850" s="9" t="str">
        <f>IF($B850="Область","",VLOOKUP(M850,Параметри!$B$21:$C$35,2,TRUE))</f>
        <v>4. 2,1-3</v>
      </c>
      <c r="P850" s="9">
        <f t="shared" si="40"/>
        <v>1</v>
      </c>
      <c r="Q850" s="9">
        <f t="shared" si="41"/>
        <v>4</v>
      </c>
      <c r="R850" s="116">
        <v>13</v>
      </c>
      <c r="S850" s="117">
        <f>IF(C850="Область",Параметри!$K$47,IF(C850="Київ",Параметри!$K$48,IF(L850&lt;Параметри!$I$42,Параметри!$K$42,IF(L850&lt;Параметри!$I$43,Параметри!$K$43,IF(L850&lt;Параметри!$I$44,Параметри!$K$44,IF(L850&lt;Параметри!$I$45,Параметри!$K$45,Параметри!$K$46))))))</f>
        <v>0.53</v>
      </c>
      <c r="T850" s="97">
        <f>IF($B850="Область",Параметри!K$63,IF($R850&lt;Параметри!$G$59,Параметри!K$58,IF($R850&lt;Параметри!$G$60,Параметри!K$59,IF($R850&lt;Параметри!$G$61,Параметри!K$60,IF($R850&lt;Параметри!$G$62,Параметри!K$61,Параметри!K$62)))))</f>
        <v>1.7000000000000001E-2</v>
      </c>
      <c r="U850" s="97">
        <f>IF($B850="Область",Параметри!L$63,IF($R850&lt;Параметри!$G$59,Параметри!L$58,IF($R850&lt;Параметри!$G$60,Параметри!L$59,IF($R850&lt;Параметри!$G$61,Параметри!L$60,IF($R850&lt;Параметри!$G$62,Параметри!L$61,Параметри!L$62)))))</f>
        <v>4.7E-2</v>
      </c>
      <c r="V850" s="98">
        <f>IF(OR(SUM('Дані з ДІСО'!G850:I850)=0,Розрахунки!H850=0),"",Розрахунки!H850/SUM('Дані з ДІСО'!G850:I850))</f>
        <v>18.84375</v>
      </c>
      <c r="W850" s="9">
        <v>2021</v>
      </c>
      <c r="X850" s="9">
        <v>13</v>
      </c>
      <c r="Y850" s="9">
        <v>14</v>
      </c>
      <c r="Z850" s="9" t="s">
        <v>4535</v>
      </c>
      <c r="AA850" s="99">
        <v>13</v>
      </c>
      <c r="AB850" s="9" t="str">
        <f>IF('Коефіцієнти АТО'!C850="Область","",'Коефіцієнти АТО'!D850)</f>
        <v>Одеська</v>
      </c>
      <c r="AC850" s="9"/>
    </row>
    <row r="851" spans="1:29" ht="15" customHeight="1">
      <c r="A851" s="9">
        <v>850</v>
      </c>
      <c r="B851" s="9" t="s">
        <v>3148</v>
      </c>
      <c r="C851" s="9" t="s">
        <v>3148</v>
      </c>
      <c r="D851" s="9" t="s">
        <v>3887</v>
      </c>
      <c r="E851" s="9" t="s">
        <v>24</v>
      </c>
      <c r="F851" s="9" t="s">
        <v>1776</v>
      </c>
      <c r="G851" s="9" t="s">
        <v>3940</v>
      </c>
      <c r="H851" s="9" t="s">
        <v>1775</v>
      </c>
      <c r="I851" s="9">
        <v>8505</v>
      </c>
      <c r="J851" s="9">
        <v>8505</v>
      </c>
      <c r="K851" s="9">
        <v>258.2</v>
      </c>
      <c r="L851" s="115">
        <f t="shared" si="39"/>
        <v>1</v>
      </c>
      <c r="M851" s="96">
        <f>IF($B851="Область","",SUM('Дані з ДІСО'!J851:L851)/K851)</f>
        <v>2.6859024012393493</v>
      </c>
      <c r="N851" s="9" t="str">
        <f>IF($B851="Область","",VLOOKUP(100*J851/I851,Параметри!$B$39:$C$53,2,TRUE))</f>
        <v>1. 100%</v>
      </c>
      <c r="O851" s="9" t="str">
        <f>IF($B851="Область","",VLOOKUP(M851,Параметри!$B$21:$C$35,2,TRUE))</f>
        <v>4. 2,1-3</v>
      </c>
      <c r="P851" s="9">
        <f t="shared" si="40"/>
        <v>1</v>
      </c>
      <c r="Q851" s="9">
        <f t="shared" si="41"/>
        <v>4</v>
      </c>
      <c r="R851" s="116">
        <v>13</v>
      </c>
      <c r="S851" s="117">
        <f>IF(C851="Область",Параметри!$K$47,IF(C851="Київ",Параметри!$K$48,IF(L851&lt;Параметри!$I$42,Параметри!$K$42,IF(L851&lt;Параметри!$I$43,Параметри!$K$43,IF(L851&lt;Параметри!$I$44,Параметри!$K$44,IF(L851&lt;Параметри!$I$45,Параметри!$K$45,Параметри!$K$46))))))</f>
        <v>0.53</v>
      </c>
      <c r="T851" s="97">
        <f>IF($B851="Область",Параметри!K$63,IF($R851&lt;Параметри!$G$59,Параметри!K$58,IF($R851&lt;Параметри!$G$60,Параметри!K$59,IF($R851&lt;Параметри!$G$61,Параметри!K$60,IF($R851&lt;Параметри!$G$62,Параметри!K$61,Параметри!K$62)))))</f>
        <v>1.7000000000000001E-2</v>
      </c>
      <c r="U851" s="97">
        <f>IF($B851="Область",Параметри!L$63,IF($R851&lt;Параметри!$G$59,Параметри!L$58,IF($R851&lt;Параметри!$G$60,Параметри!L$59,IF($R851&lt;Параметри!$G$61,Параметри!L$60,IF($R851&lt;Параметри!$G$62,Параметри!L$61,Параметри!L$62)))))</f>
        <v>4.7E-2</v>
      </c>
      <c r="V851" s="98">
        <f>IF(OR(SUM('Дані з ДІСО'!G851:I851)=0,Розрахунки!H851=0),"",Розрахунки!H851/SUM('Дані з ДІСО'!G851:I851))</f>
        <v>16.914634146341463</v>
      </c>
      <c r="W851" s="9">
        <v>2021</v>
      </c>
      <c r="X851" s="9">
        <v>13</v>
      </c>
      <c r="Y851" s="9">
        <v>14</v>
      </c>
      <c r="Z851" s="9" t="s">
        <v>4535</v>
      </c>
      <c r="AA851" s="99">
        <v>13</v>
      </c>
      <c r="AB851" s="9" t="str">
        <f>IF('Коефіцієнти АТО'!C851="Область","",'Коефіцієнти АТО'!D851)</f>
        <v>Одеська</v>
      </c>
      <c r="AC851" s="9"/>
    </row>
    <row r="852" spans="1:29" ht="15" customHeight="1">
      <c r="A852" s="9">
        <v>851</v>
      </c>
      <c r="B852" s="9" t="s">
        <v>3151</v>
      </c>
      <c r="C852" s="9" t="s">
        <v>3151</v>
      </c>
      <c r="D852" s="9" t="s">
        <v>3887</v>
      </c>
      <c r="E852" s="9" t="s">
        <v>29</v>
      </c>
      <c r="F852" s="9" t="s">
        <v>1778</v>
      </c>
      <c r="G852" s="9" t="s">
        <v>3352</v>
      </c>
      <c r="H852" s="9" t="s">
        <v>1777</v>
      </c>
      <c r="I852" s="9">
        <v>14306</v>
      </c>
      <c r="J852" s="9">
        <v>7121</v>
      </c>
      <c r="K852" s="9">
        <v>252.1</v>
      </c>
      <c r="L852" s="115">
        <f t="shared" si="39"/>
        <v>0.49776317628966865</v>
      </c>
      <c r="M852" s="96">
        <f>IF($B852="Область","",SUM('Дані з ДІСО'!J852:L852)/K852)</f>
        <v>6.2871876239587463</v>
      </c>
      <c r="N852" s="9" t="str">
        <f>IF($B852="Область","",VLOOKUP(100*J852/I852,Параметри!$B$39:$C$53,2,TRUE))</f>
        <v>7. 49-53</v>
      </c>
      <c r="O852" s="9" t="str">
        <f>IF($B852="Область","",VLOOKUP(M852,Параметри!$B$21:$C$35,2,TRUE))</f>
        <v>9. 5,8-7</v>
      </c>
      <c r="P852" s="9">
        <f t="shared" si="40"/>
        <v>7</v>
      </c>
      <c r="Q852" s="9">
        <f t="shared" si="41"/>
        <v>9</v>
      </c>
      <c r="R852" s="116">
        <v>17.5</v>
      </c>
      <c r="S852" s="117">
        <f>IF(C852="Область",Параметри!$K$47,IF(C852="Київ",Параметри!$K$48,IF(L852&lt;Параметри!$I$42,Параметри!$K$42,IF(L852&lt;Параметри!$I$43,Параметри!$K$43,IF(L852&lt;Параметри!$I$44,Параметри!$K$44,IF(L852&lt;Параметри!$I$45,Параметри!$K$45,Параметри!$K$46))))))</f>
        <v>0.43</v>
      </c>
      <c r="T852" s="97">
        <f>IF($B852="Область",Параметри!K$63,IF($R852&lt;Параметри!$G$59,Параметри!K$58,IF($R852&lt;Параметри!$G$60,Параметри!K$59,IF($R852&lt;Параметри!$G$61,Параметри!K$60,IF($R852&lt;Параметри!$G$62,Параметри!K$61,Параметри!K$62)))))</f>
        <v>1.7000000000000001E-2</v>
      </c>
      <c r="U852" s="97">
        <f>IF($B852="Область",Параметри!L$63,IF($R852&lt;Параметри!$G$59,Параметри!L$58,IF($R852&lt;Параметри!$G$60,Параметри!L$59,IF($R852&lt;Параметри!$G$61,Параметри!L$60,IF($R852&lt;Параметри!$G$62,Параметри!L$61,Параметри!L$62)))))</f>
        <v>4.7E-2</v>
      </c>
      <c r="V852" s="98">
        <f>IF(OR(SUM('Дані з ДІСО'!G852:I852)=0,Розрахунки!H852=0),"",Розрахунки!H852/SUM('Дані з ДІСО'!G852:I852))</f>
        <v>24.765625</v>
      </c>
      <c r="W852" s="9">
        <v>2021</v>
      </c>
      <c r="X852" s="9">
        <v>18</v>
      </c>
      <c r="Y852" s="9">
        <v>16.5</v>
      </c>
      <c r="Z852" s="9" t="s">
        <v>4536</v>
      </c>
      <c r="AA852" s="99">
        <v>17.5</v>
      </c>
      <c r="AB852" s="9" t="str">
        <f>IF('Коефіцієнти АТО'!C852="Область","",'Коефіцієнти АТО'!D852)</f>
        <v>Одеська</v>
      </c>
      <c r="AC852" s="9"/>
    </row>
    <row r="853" spans="1:29" ht="15" customHeight="1">
      <c r="A853" s="9">
        <v>852</v>
      </c>
      <c r="B853" s="9" t="s">
        <v>3151</v>
      </c>
      <c r="C853" s="9" t="s">
        <v>3151</v>
      </c>
      <c r="D853" s="9" t="s">
        <v>3887</v>
      </c>
      <c r="E853" s="9" t="s">
        <v>29</v>
      </c>
      <c r="F853" s="9" t="s">
        <v>1780</v>
      </c>
      <c r="G853" s="9" t="s">
        <v>3308</v>
      </c>
      <c r="H853" s="9" t="s">
        <v>1779</v>
      </c>
      <c r="I853" s="9">
        <v>7172</v>
      </c>
      <c r="J853" s="9">
        <v>4542</v>
      </c>
      <c r="K853" s="9">
        <v>541.9</v>
      </c>
      <c r="L853" s="115">
        <f t="shared" si="39"/>
        <v>0.63329615170105968</v>
      </c>
      <c r="M853" s="96">
        <f>IF($B853="Область","",SUM('Дані з ДІСО'!J853:L853)/K853)</f>
        <v>1.5611736482745895</v>
      </c>
      <c r="N853" s="9" t="str">
        <f>IF($B853="Область","",VLOOKUP(100*J853/I853,Параметри!$B$39:$C$53,2,TRUE))</f>
        <v>4. 63-66</v>
      </c>
      <c r="O853" s="9" t="str">
        <f>IF($B853="Область","",VLOOKUP(M853,Параметри!$B$21:$C$35,2,TRUE))</f>
        <v>3. 1,4-2,1</v>
      </c>
      <c r="P853" s="9">
        <f t="shared" si="40"/>
        <v>4</v>
      </c>
      <c r="Q853" s="9">
        <f t="shared" si="41"/>
        <v>3</v>
      </c>
      <c r="R853" s="116">
        <v>13</v>
      </c>
      <c r="S853" s="117">
        <f>IF(C853="Область",Параметри!$K$47,IF(C853="Київ",Параметри!$K$48,IF(L853&lt;Параметри!$I$42,Параметри!$K$42,IF(L853&lt;Параметри!$I$43,Параметри!$K$43,IF(L853&lt;Параметри!$I$44,Параметри!$K$44,IF(L853&lt;Параметри!$I$45,Параметри!$K$45,Параметри!$K$46))))))</f>
        <v>0.48</v>
      </c>
      <c r="T853" s="97">
        <f>IF($B853="Область",Параметри!K$63,IF($R853&lt;Параметри!$G$59,Параметри!K$58,IF($R853&lt;Параметри!$G$60,Параметри!K$59,IF($R853&lt;Параметри!$G$61,Параметри!K$60,IF($R853&lt;Параметри!$G$62,Параметри!K$61,Параметри!K$62)))))</f>
        <v>1.7000000000000001E-2</v>
      </c>
      <c r="U853" s="97">
        <f>IF($B853="Область",Параметри!L$63,IF($R853&lt;Параметри!$G$59,Параметри!L$58,IF($R853&lt;Параметри!$G$60,Параметри!L$59,IF($R853&lt;Параметри!$G$61,Параметри!L$60,IF($R853&lt;Параметри!$G$62,Параметри!L$61,Параметри!L$62)))))</f>
        <v>4.7E-2</v>
      </c>
      <c r="V853" s="98">
        <f>IF(OR(SUM('Дані з ДІСО'!G853:I853)=0,Розрахунки!H853=0),"",Розрахунки!H853/SUM('Дані з ДІСО'!G853:I853))</f>
        <v>16.588235294117649</v>
      </c>
      <c r="W853" s="9">
        <v>2021</v>
      </c>
      <c r="X853" s="9">
        <v>13</v>
      </c>
      <c r="Y853" s="9">
        <v>13</v>
      </c>
      <c r="Z853" s="9" t="s">
        <v>4535</v>
      </c>
      <c r="AA853" s="99">
        <v>13</v>
      </c>
      <c r="AB853" s="9" t="str">
        <f>IF('Коефіцієнти АТО'!C853="Область","",'Коефіцієнти АТО'!D853)</f>
        <v>Одеська</v>
      </c>
      <c r="AC853" s="9"/>
    </row>
    <row r="854" spans="1:29" ht="15" customHeight="1">
      <c r="A854" s="9">
        <v>853</v>
      </c>
      <c r="B854" s="9" t="s">
        <v>3148</v>
      </c>
      <c r="C854" s="9" t="s">
        <v>3148</v>
      </c>
      <c r="D854" s="9" t="s">
        <v>3887</v>
      </c>
      <c r="E854" s="9" t="s">
        <v>24</v>
      </c>
      <c r="F854" s="9" t="s">
        <v>1782</v>
      </c>
      <c r="G854" s="9" t="s">
        <v>3941</v>
      </c>
      <c r="H854" s="9" t="s">
        <v>1781</v>
      </c>
      <c r="I854" s="9">
        <v>12606</v>
      </c>
      <c r="J854" s="9">
        <v>12606</v>
      </c>
      <c r="K854" s="9">
        <v>95.8</v>
      </c>
      <c r="L854" s="115">
        <f t="shared" si="39"/>
        <v>1</v>
      </c>
      <c r="M854" s="96">
        <f>IF($B854="Область","",SUM('Дані з ДІСО'!J854:L854)/K854)</f>
        <v>29.206680584551147</v>
      </c>
      <c r="N854" s="9" t="str">
        <f>IF($B854="Область","",VLOOKUP(100*J854/I854,Параметри!$B$39:$C$53,2,TRUE))</f>
        <v>1. 100%</v>
      </c>
      <c r="O854" s="9" t="str">
        <f>IF($B854="Область","",VLOOKUP(M854,Параметри!$B$21:$C$35,2,TRUE))</f>
        <v>12. 15-35,3</v>
      </c>
      <c r="P854" s="9">
        <f t="shared" si="40"/>
        <v>1</v>
      </c>
      <c r="Q854" s="9">
        <f t="shared" si="41"/>
        <v>12</v>
      </c>
      <c r="R854" s="116">
        <v>24</v>
      </c>
      <c r="S854" s="117">
        <f>IF(C854="Область",Параметри!$K$47,IF(C854="Київ",Параметри!$K$48,IF(L854&lt;Параметри!$I$42,Параметри!$K$42,IF(L854&lt;Параметри!$I$43,Параметри!$K$43,IF(L854&lt;Параметри!$I$44,Параметри!$K$44,IF(L854&lt;Параметри!$I$45,Параметри!$K$45,Параметри!$K$46))))))</f>
        <v>0.53</v>
      </c>
      <c r="T854" s="97">
        <f>IF($B854="Область",Параметри!K$63,IF($R854&lt;Параметри!$G$59,Параметри!K$58,IF($R854&lt;Параметри!$G$60,Параметри!K$59,IF($R854&lt;Параметри!$G$61,Параметри!K$60,IF($R854&lt;Параметри!$G$62,Параметри!K$61,Параметри!K$62)))))</f>
        <v>0.1</v>
      </c>
      <c r="U854" s="97">
        <f>IF($B854="Область",Параметри!L$63,IF($R854&lt;Параметри!$G$59,Параметри!L$58,IF($R854&lt;Параметри!$G$60,Параметри!L$59,IF($R854&lt;Параметри!$G$61,Параметри!L$60,IF($R854&lt;Параметри!$G$62,Параметри!L$61,Параметри!L$62)))))</f>
        <v>4.7E-2</v>
      </c>
      <c r="V854" s="98">
        <f>IF(OR(SUM('Дані з ДІСО'!G854:I854)=0,Розрахунки!H854=0),"",Розрахунки!H854/SUM('Дані з ДІСО'!G854:I854))</f>
        <v>29.145833333333332</v>
      </c>
      <c r="W854" s="9">
        <v>2021</v>
      </c>
      <c r="X854" s="9">
        <v>20.5</v>
      </c>
      <c r="Y854" s="9">
        <v>25</v>
      </c>
      <c r="Z854" s="9" t="s">
        <v>4536</v>
      </c>
      <c r="AA854" s="99">
        <v>24</v>
      </c>
      <c r="AB854" s="9" t="str">
        <f>IF('Коефіцієнти АТО'!C854="Область","",'Коефіцієнти АТО'!D854)</f>
        <v>Одеська</v>
      </c>
      <c r="AC854" s="9"/>
    </row>
    <row r="855" spans="1:29" ht="15" customHeight="1">
      <c r="A855" s="9">
        <v>854</v>
      </c>
      <c r="B855" s="9" t="s">
        <v>3151</v>
      </c>
      <c r="C855" s="9" t="s">
        <v>3151</v>
      </c>
      <c r="D855" s="9" t="s">
        <v>3887</v>
      </c>
      <c r="E855" s="9" t="s">
        <v>29</v>
      </c>
      <c r="F855" s="9" t="s">
        <v>1784</v>
      </c>
      <c r="G855" s="9" t="s">
        <v>3942</v>
      </c>
      <c r="H855" s="9" t="s">
        <v>1783</v>
      </c>
      <c r="I855" s="9">
        <v>15497</v>
      </c>
      <c r="J855" s="9">
        <v>3925</v>
      </c>
      <c r="K855" s="9">
        <v>231.5</v>
      </c>
      <c r="L855" s="115">
        <f t="shared" si="39"/>
        <v>0.25327482738594564</v>
      </c>
      <c r="M855" s="96">
        <f>IF($B855="Область","",SUM('Дані з ДІСО'!J855:L855)/K855)</f>
        <v>8.838012958963283</v>
      </c>
      <c r="N855" s="9" t="str">
        <f>IF($B855="Область","",VLOOKUP(100*J855/I855,Параметри!$B$39:$C$53,2,TRUE))</f>
        <v>10. 23-26</v>
      </c>
      <c r="O855" s="9" t="str">
        <f>IF($B855="Область","",VLOOKUP(M855,Параметри!$B$21:$C$35,2,TRUE))</f>
        <v>10. 7-10,2</v>
      </c>
      <c r="P855" s="9">
        <f t="shared" si="40"/>
        <v>10</v>
      </c>
      <c r="Q855" s="9">
        <f t="shared" si="41"/>
        <v>10</v>
      </c>
      <c r="R855" s="116">
        <v>18.5</v>
      </c>
      <c r="S855" s="117">
        <f>IF(C855="Область",Параметри!$K$47,IF(C855="Київ",Параметри!$K$48,IF(L855&lt;Параметри!$I$42,Параметри!$K$42,IF(L855&lt;Параметри!$I$43,Параметри!$K$43,IF(L855&lt;Параметри!$I$44,Параметри!$K$44,IF(L855&lt;Параметри!$I$45,Параметри!$K$45,Параметри!$K$46))))))</f>
        <v>0.33</v>
      </c>
      <c r="T855" s="97">
        <f>IF($B855="Область",Параметри!K$63,IF($R855&lt;Параметри!$G$59,Параметри!K$58,IF($R855&lt;Параметри!$G$60,Параметри!K$59,IF($R855&lt;Параметри!$G$61,Параметри!K$60,IF($R855&lt;Параметри!$G$62,Параметри!K$61,Параметри!K$62)))))</f>
        <v>1.7000000000000001E-2</v>
      </c>
      <c r="U855" s="97">
        <f>IF($B855="Область",Параметри!L$63,IF($R855&lt;Параметри!$G$59,Параметри!L$58,IF($R855&lt;Параметри!$G$60,Параметри!L$59,IF($R855&lt;Параметри!$G$61,Параметри!L$60,IF($R855&lt;Параметри!$G$62,Параметри!L$61,Параметри!L$62)))))</f>
        <v>4.7E-2</v>
      </c>
      <c r="V855" s="98">
        <f>IF(OR(SUM('Дані з ДІСО'!G855:I855)=0,Розрахунки!H855=0),"",Розрахунки!H855/SUM('Дані з ДІСО'!G855:I855))</f>
        <v>23.790697674418606</v>
      </c>
      <c r="W855" s="9">
        <v>2021</v>
      </c>
      <c r="X855" s="9">
        <v>18.5</v>
      </c>
      <c r="Y855" s="9">
        <v>19</v>
      </c>
      <c r="Z855" s="9" t="s">
        <v>4535</v>
      </c>
      <c r="AA855" s="99">
        <v>18.5</v>
      </c>
      <c r="AB855" s="9" t="str">
        <f>IF('Коефіцієнти АТО'!C855="Область","",'Коефіцієнти АТО'!D855)</f>
        <v>Одеська</v>
      </c>
      <c r="AC855" s="9"/>
    </row>
    <row r="856" spans="1:29" ht="15" customHeight="1">
      <c r="A856" s="9">
        <v>855</v>
      </c>
      <c r="B856" s="9" t="s">
        <v>3176</v>
      </c>
      <c r="C856" s="9" t="s">
        <v>3146</v>
      </c>
      <c r="D856" s="9" t="s">
        <v>3887</v>
      </c>
      <c r="E856" s="9" t="s">
        <v>78</v>
      </c>
      <c r="F856" s="9" t="s">
        <v>1786</v>
      </c>
      <c r="G856" s="9" t="s">
        <v>3943</v>
      </c>
      <c r="H856" s="9" t="s">
        <v>1785</v>
      </c>
      <c r="I856" s="9">
        <v>1015826</v>
      </c>
      <c r="J856" s="9">
        <v>0</v>
      </c>
      <c r="K856" s="9">
        <v>164.9</v>
      </c>
      <c r="L856" s="115">
        <f t="shared" si="39"/>
        <v>0</v>
      </c>
      <c r="M856" s="96">
        <f>IF($B856="Область","",SUM('Дані з ДІСО'!J856:L856)/K856)</f>
        <v>623.05639781685863</v>
      </c>
      <c r="N856" s="9" t="str">
        <f>IF($B856="Область","",VLOOKUP(100*J856/I856,Параметри!$B$39:$C$53,2,TRUE))</f>
        <v>15. 0-9</v>
      </c>
      <c r="O856" s="9" t="str">
        <f>IF($B856="Область","",VLOOKUP(M856,Параметри!$B$21:$C$35,2,TRUE))</f>
        <v>15. 93,7-</v>
      </c>
      <c r="P856" s="9">
        <f t="shared" si="40"/>
        <v>15</v>
      </c>
      <c r="Q856" s="9">
        <f t="shared" si="41"/>
        <v>15</v>
      </c>
      <c r="R856" s="116">
        <v>27.5</v>
      </c>
      <c r="S856" s="117">
        <f>IF(C856="Область",Параметри!$K$47,IF(C856="Київ",Параметри!$K$48,IF(L856&lt;Параметри!$I$42,Параметри!$K$42,IF(L856&lt;Параметри!$I$43,Параметри!$K$43,IF(L856&lt;Параметри!$I$44,Параметри!$K$44,IF(L856&lt;Параметри!$I$45,Параметри!$K$45,Параметри!$K$46))))))</f>
        <v>0.23</v>
      </c>
      <c r="T856" s="97">
        <f>IF($B856="Область",Параметри!K$63,IF($R856&lt;Параметри!$G$59,Параметри!K$58,IF($R856&lt;Параметри!$G$60,Параметри!K$59,IF($R856&lt;Параметри!$G$61,Параметри!K$60,IF($R856&lt;Параметри!$G$62,Параметри!K$61,Параметри!K$62)))))</f>
        <v>0.15</v>
      </c>
      <c r="U856" s="97">
        <f>IF($B856="Область",Параметри!L$63,IF($R856&lt;Параметри!$G$59,Параметри!L$58,IF($R856&lt;Параметри!$G$60,Параметри!L$59,IF($R856&lt;Параметри!$G$61,Параметри!L$60,IF($R856&lt;Параметри!$G$62,Параметри!L$61,Параметри!L$62)))))</f>
        <v>0.10100000000000001</v>
      </c>
      <c r="V856" s="98">
        <f>IF(OR(SUM('Дані з ДІСО'!G856:I856)=0,Розрахунки!H856=0),"",Розрахунки!H856/SUM('Дані з ДІСО'!G856:I856))</f>
        <v>29.363246641897685</v>
      </c>
      <c r="W856" s="9" t="s">
        <v>3176</v>
      </c>
      <c r="X856" s="9">
        <v>27.5</v>
      </c>
      <c r="Y856" s="9">
        <v>27.5</v>
      </c>
      <c r="Z856" s="9" t="s">
        <v>4535</v>
      </c>
      <c r="AA856" s="99">
        <v>27.5</v>
      </c>
      <c r="AB856" s="9" t="str">
        <f>IF('Коефіцієнти АТО'!C856="Область","",'Коефіцієнти АТО'!D856)</f>
        <v>Одеська</v>
      </c>
      <c r="AC856" s="9">
        <v>1</v>
      </c>
    </row>
    <row r="857" spans="1:29" ht="15" customHeight="1">
      <c r="A857" s="9">
        <v>856</v>
      </c>
      <c r="B857" s="9" t="s">
        <v>3148</v>
      </c>
      <c r="C857" s="9" t="s">
        <v>3148</v>
      </c>
      <c r="D857" s="9" t="s">
        <v>3887</v>
      </c>
      <c r="E857" s="9" t="s">
        <v>24</v>
      </c>
      <c r="F857" s="9" t="s">
        <v>177</v>
      </c>
      <c r="G857" s="9" t="s">
        <v>3224</v>
      </c>
      <c r="H857" s="9" t="s">
        <v>1787</v>
      </c>
      <c r="I857" s="9">
        <v>5134</v>
      </c>
      <c r="J857" s="9">
        <v>5134</v>
      </c>
      <c r="K857" s="9">
        <v>287.5</v>
      </c>
      <c r="L857" s="115">
        <f t="shared" si="39"/>
        <v>1</v>
      </c>
      <c r="M857" s="96">
        <f>IF($B857="Область","",SUM('Дані з ДІСО'!J857:L857)/K857)</f>
        <v>1.9373913043478261</v>
      </c>
      <c r="N857" s="9" t="str">
        <f>IF($B857="Область","",VLOOKUP(100*J857/I857,Параметри!$B$39:$C$53,2,TRUE))</f>
        <v>1. 100%</v>
      </c>
      <c r="O857" s="9" t="str">
        <f>IF($B857="Область","",VLOOKUP(M857,Параметри!$B$21:$C$35,2,TRUE))</f>
        <v>3. 1,4-2,1</v>
      </c>
      <c r="P857" s="9">
        <f t="shared" si="40"/>
        <v>1</v>
      </c>
      <c r="Q857" s="9">
        <f t="shared" si="41"/>
        <v>3</v>
      </c>
      <c r="R857" s="116">
        <v>12</v>
      </c>
      <c r="S857" s="117">
        <f>IF(C857="Область",Параметри!$K$47,IF(C857="Київ",Параметри!$K$48,IF(L857&lt;Параметри!$I$42,Параметри!$K$42,IF(L857&lt;Параметри!$I$43,Параметри!$K$43,IF(L857&lt;Параметри!$I$44,Параметри!$K$44,IF(L857&lt;Параметри!$I$45,Параметри!$K$45,Параметри!$K$46))))))</f>
        <v>0.53</v>
      </c>
      <c r="T857" s="97">
        <f>IF($B857="Область",Параметри!K$63,IF($R857&lt;Параметри!$G$59,Параметри!K$58,IF($R857&lt;Параметри!$G$60,Параметри!K$59,IF($R857&lt;Параметри!$G$61,Параметри!K$60,IF($R857&lt;Параметри!$G$62,Параметри!K$61,Параметри!K$62)))))</f>
        <v>1.7000000000000001E-2</v>
      </c>
      <c r="U857" s="97">
        <f>IF($B857="Область",Параметри!L$63,IF($R857&lt;Параметри!$G$59,Параметри!L$58,IF($R857&lt;Параметри!$G$60,Параметри!L$59,IF($R857&lt;Параметри!$G$61,Параметри!L$60,IF($R857&lt;Параметри!$G$62,Параметри!L$61,Параметри!L$62)))))</f>
        <v>4.7E-2</v>
      </c>
      <c r="V857" s="98">
        <f>IF(OR(SUM('Дані з ДІСО'!G857:I857)=0,Розрахунки!H857=0),"",Розрахунки!H857/SUM('Дані з ДІСО'!G857:I857))</f>
        <v>10.921568627450981</v>
      </c>
      <c r="W857" s="9">
        <v>2021</v>
      </c>
      <c r="X857" s="9">
        <v>12.5</v>
      </c>
      <c r="Y857" s="9">
        <v>11</v>
      </c>
      <c r="Z857" s="9" t="s">
        <v>4536</v>
      </c>
      <c r="AA857" s="99">
        <v>12</v>
      </c>
      <c r="AB857" s="9" t="str">
        <f>IF('Коефіцієнти АТО'!C857="Область","",'Коефіцієнти АТО'!D857)</f>
        <v>Одеська</v>
      </c>
      <c r="AC857" s="9"/>
    </row>
    <row r="858" spans="1:29" ht="15" customHeight="1">
      <c r="A858" s="9">
        <v>857</v>
      </c>
      <c r="B858" s="9" t="s">
        <v>3148</v>
      </c>
      <c r="C858" s="9" t="s">
        <v>3148</v>
      </c>
      <c r="D858" s="9" t="s">
        <v>3887</v>
      </c>
      <c r="E858" s="9" t="s">
        <v>24</v>
      </c>
      <c r="F858" s="9" t="s">
        <v>1789</v>
      </c>
      <c r="G858" s="9" t="s">
        <v>3346</v>
      </c>
      <c r="H858" s="9" t="s">
        <v>1788</v>
      </c>
      <c r="I858" s="9">
        <v>7753</v>
      </c>
      <c r="J858" s="9">
        <v>7753</v>
      </c>
      <c r="K858" s="9">
        <v>273.39999999999998</v>
      </c>
      <c r="L858" s="115">
        <f t="shared" si="39"/>
        <v>1</v>
      </c>
      <c r="M858" s="96">
        <f>IF($B858="Область","",SUM('Дані з ДІСО'!J858:L858)/K858)</f>
        <v>3.9319678127286033</v>
      </c>
      <c r="N858" s="9" t="str">
        <f>IF($B858="Область","",VLOOKUP(100*J858/I858,Параметри!$B$39:$C$53,2,TRUE))</f>
        <v>1. 100%</v>
      </c>
      <c r="O858" s="9" t="str">
        <f>IF($B858="Область","",VLOOKUP(M858,Параметри!$B$21:$C$35,2,TRUE))</f>
        <v>6. 3,9-4,1</v>
      </c>
      <c r="P858" s="9">
        <f t="shared" si="40"/>
        <v>1</v>
      </c>
      <c r="Q858" s="9">
        <f t="shared" si="41"/>
        <v>6</v>
      </c>
      <c r="R858" s="116">
        <v>14</v>
      </c>
      <c r="S858" s="117">
        <f>IF(C858="Область",Параметри!$K$47,IF(C858="Київ",Параметри!$K$48,IF(L858&lt;Параметри!$I$42,Параметри!$K$42,IF(L858&lt;Параметри!$I$43,Параметри!$K$43,IF(L858&lt;Параметри!$I$44,Параметри!$K$44,IF(L858&lt;Параметри!$I$45,Параметри!$K$45,Параметри!$K$46))))))</f>
        <v>0.53</v>
      </c>
      <c r="T858" s="97">
        <f>IF($B858="Область",Параметри!K$63,IF($R858&lt;Параметри!$G$59,Параметри!K$58,IF($R858&lt;Параметри!$G$60,Параметри!K$59,IF($R858&lt;Параметри!$G$61,Параметри!K$60,IF($R858&lt;Параметри!$G$62,Параметри!K$61,Параметри!K$62)))))</f>
        <v>1.7000000000000001E-2</v>
      </c>
      <c r="U858" s="97">
        <f>IF($B858="Область",Параметри!L$63,IF($R858&lt;Параметри!$G$59,Параметри!L$58,IF($R858&lt;Параметри!$G$60,Параметри!L$59,IF($R858&lt;Параметри!$G$61,Параметри!L$60,IF($R858&lt;Параметри!$G$62,Параметри!L$61,Параметри!L$62)))))</f>
        <v>4.7E-2</v>
      </c>
      <c r="V858" s="98">
        <f>IF(OR(SUM('Дані з ДІСО'!G858:I858)=0,Розрахунки!H858=0),"",Розрахунки!H858/SUM('Дані з ДІСО'!G858:I858))</f>
        <v>15.357142857142858</v>
      </c>
      <c r="W858" s="9">
        <v>2021</v>
      </c>
      <c r="X858" s="9">
        <v>14.5</v>
      </c>
      <c r="Y858" s="9">
        <v>13</v>
      </c>
      <c r="Z858" s="9" t="s">
        <v>4536</v>
      </c>
      <c r="AA858" s="99">
        <v>14</v>
      </c>
      <c r="AB858" s="9" t="str">
        <f>IF('Коефіцієнти АТО'!C858="Область","",'Коефіцієнти АТО'!D858)</f>
        <v>Одеська</v>
      </c>
      <c r="AC858" s="9"/>
    </row>
    <row r="859" spans="1:29" ht="15" customHeight="1">
      <c r="A859" s="9">
        <v>858</v>
      </c>
      <c r="B859" s="9" t="s">
        <v>3148</v>
      </c>
      <c r="C859" s="9" t="s">
        <v>3148</v>
      </c>
      <c r="D859" s="9" t="s">
        <v>3887</v>
      </c>
      <c r="E859" s="9" t="s">
        <v>24</v>
      </c>
      <c r="F859" s="9" t="s">
        <v>382</v>
      </c>
      <c r="G859" s="9" t="s">
        <v>3201</v>
      </c>
      <c r="H859" s="9" t="s">
        <v>1790</v>
      </c>
      <c r="I859" s="9">
        <v>5301</v>
      </c>
      <c r="J859" s="9">
        <v>5301</v>
      </c>
      <c r="K859" s="9">
        <v>275.10000000000002</v>
      </c>
      <c r="L859" s="115">
        <f t="shared" si="39"/>
        <v>1</v>
      </c>
      <c r="M859" s="96">
        <f>IF($B859="Область","",SUM('Дані з ДІСО'!J859:L859)/K859)</f>
        <v>1.5776081424936386</v>
      </c>
      <c r="N859" s="9" t="str">
        <f>IF($B859="Область","",VLOOKUP(100*J859/I859,Параметри!$B$39:$C$53,2,TRUE))</f>
        <v>1. 100%</v>
      </c>
      <c r="O859" s="9" t="str">
        <f>IF($B859="Область","",VLOOKUP(M859,Параметри!$B$21:$C$35,2,TRUE))</f>
        <v>3. 1,4-2,1</v>
      </c>
      <c r="P859" s="9">
        <f t="shared" si="40"/>
        <v>1</v>
      </c>
      <c r="Q859" s="9">
        <f t="shared" si="41"/>
        <v>3</v>
      </c>
      <c r="R859" s="116">
        <v>16.5</v>
      </c>
      <c r="S859" s="117">
        <f>IF(C859="Область",Параметри!$K$47,IF(C859="Київ",Параметри!$K$48,IF(L859&lt;Параметри!$I$42,Параметри!$K$42,IF(L859&lt;Параметри!$I$43,Параметри!$K$43,IF(L859&lt;Параметри!$I$44,Параметри!$K$44,IF(L859&lt;Параметри!$I$45,Параметри!$K$45,Параметри!$K$46))))))</f>
        <v>0.53</v>
      </c>
      <c r="T859" s="97">
        <f>IF($B859="Область",Параметри!K$63,IF($R859&lt;Параметри!$G$59,Параметри!K$58,IF($R859&lt;Параметри!$G$60,Параметри!K$59,IF($R859&lt;Параметри!$G$61,Параметри!K$60,IF($R859&lt;Параметри!$G$62,Параметри!K$61,Параметри!K$62)))))</f>
        <v>1.7000000000000001E-2</v>
      </c>
      <c r="U859" s="97">
        <f>IF($B859="Область",Параметри!L$63,IF($R859&lt;Параметри!$G$59,Параметри!L$58,IF($R859&lt;Параметри!$G$60,Параметри!L$59,IF($R859&lt;Параметри!$G$61,Параметри!L$60,IF($R859&lt;Параметри!$G$62,Параметри!L$61,Параметри!L$62)))))</f>
        <v>4.7E-2</v>
      </c>
      <c r="V859" s="98">
        <f>IF(OR(SUM('Дані з ДІСО'!G859:I859)=0,Розрахунки!H859=0),"",Розрахунки!H859/SUM('Дані з ДІСО'!G859:I859))</f>
        <v>28.933333333333334</v>
      </c>
      <c r="W859" s="9">
        <v>2021</v>
      </c>
      <c r="X859" s="9">
        <v>12.5</v>
      </c>
      <c r="Y859" s="9">
        <v>17.5</v>
      </c>
      <c r="Z859" s="9" t="s">
        <v>4536</v>
      </c>
      <c r="AA859" s="99">
        <v>16.5</v>
      </c>
      <c r="AB859" s="9" t="str">
        <f>IF('Коефіцієнти АТО'!C859="Область","",'Коефіцієнти АТО'!D859)</f>
        <v>Одеська</v>
      </c>
      <c r="AC859" s="9"/>
    </row>
    <row r="860" spans="1:29">
      <c r="A860" s="9">
        <v>859</v>
      </c>
      <c r="B860" s="9" t="s">
        <v>3148</v>
      </c>
      <c r="C860" s="9" t="s">
        <v>3148</v>
      </c>
      <c r="D860" s="9" t="s">
        <v>3887</v>
      </c>
      <c r="E860" s="9" t="s">
        <v>24</v>
      </c>
      <c r="F860" s="9" t="s">
        <v>1792</v>
      </c>
      <c r="G860" s="9" t="s">
        <v>3944</v>
      </c>
      <c r="H860" s="9" t="s">
        <v>1791</v>
      </c>
      <c r="I860" s="9">
        <v>8258</v>
      </c>
      <c r="J860" s="9">
        <v>8258</v>
      </c>
      <c r="K860" s="9">
        <v>319.2</v>
      </c>
      <c r="L860" s="115">
        <f t="shared" si="39"/>
        <v>1</v>
      </c>
      <c r="M860" s="96">
        <f>IF($B860="Область","",SUM('Дані з ДІСО'!J860:L860)/K860)</f>
        <v>2.399749373433584</v>
      </c>
      <c r="N860" s="9" t="str">
        <f>IF($B860="Область","",VLOOKUP(100*J860/I860,Параметри!$B$39:$C$53,2,TRUE))</f>
        <v>1. 100%</v>
      </c>
      <c r="O860" s="9" t="str">
        <f>IF($B860="Область","",VLOOKUP(M860,Параметри!$B$21:$C$35,2,TRUE))</f>
        <v>4. 2,1-3</v>
      </c>
      <c r="P860" s="9">
        <f t="shared" si="40"/>
        <v>1</v>
      </c>
      <c r="Q860" s="9">
        <f t="shared" si="41"/>
        <v>4</v>
      </c>
      <c r="R860" s="116">
        <v>13.5</v>
      </c>
      <c r="S860" s="117">
        <f>IF(C860="Область",Параметри!$K$47,IF(C860="Київ",Параметри!$K$48,IF(L860&lt;Параметри!$I$42,Параметри!$K$42,IF(L860&lt;Параметри!$I$43,Параметри!$K$43,IF(L860&lt;Параметри!$I$44,Параметри!$K$44,IF(L860&lt;Параметри!$I$45,Параметри!$K$45,Параметри!$K$46))))))</f>
        <v>0.53</v>
      </c>
      <c r="T860" s="97">
        <f>IF($B860="Область",Параметри!K$63,IF($R860&lt;Параметри!$G$59,Параметри!K$58,IF($R860&lt;Параметри!$G$60,Параметри!K$59,IF($R860&lt;Параметри!$G$61,Параметри!K$60,IF($R860&lt;Параметри!$G$62,Параметри!K$61,Параметри!K$62)))))</f>
        <v>1.7000000000000001E-2</v>
      </c>
      <c r="U860" s="97">
        <f>IF($B860="Область",Параметри!L$63,IF($R860&lt;Параметри!$G$59,Параметри!L$58,IF($R860&lt;Параметри!$G$60,Параметри!L$59,IF($R860&lt;Параметри!$G$61,Параметри!L$60,IF($R860&lt;Параметри!$G$62,Параметри!L$61,Параметри!L$62)))))</f>
        <v>4.7E-2</v>
      </c>
      <c r="V860" s="98">
        <f>IF(OR(SUM('Дані з ДІСО'!G860:I860)=0,Розрахунки!H860=0),"",Розрахунки!H860/SUM('Дані з ДІСО'!G860:I860))</f>
        <v>17.40909090909091</v>
      </c>
      <c r="W860" s="9">
        <v>2021</v>
      </c>
      <c r="X860" s="9">
        <v>13</v>
      </c>
      <c r="Y860" s="9">
        <v>14.5</v>
      </c>
      <c r="Z860" s="9" t="s">
        <v>4536</v>
      </c>
      <c r="AA860" s="99">
        <v>13.5</v>
      </c>
      <c r="AB860" s="9" t="str">
        <f>IF('Коефіцієнти АТО'!C860="Область","",'Коефіцієнти АТО'!D860)</f>
        <v>Одеська</v>
      </c>
      <c r="AC860" s="9"/>
    </row>
    <row r="861" spans="1:29" ht="15" customHeight="1">
      <c r="A861" s="9">
        <v>860</v>
      </c>
      <c r="B861" s="9" t="s">
        <v>3176</v>
      </c>
      <c r="C861" s="9" t="s">
        <v>3146</v>
      </c>
      <c r="D861" s="9" t="s">
        <v>3887</v>
      </c>
      <c r="E861" s="9" t="s">
        <v>78</v>
      </c>
      <c r="F861" s="9" t="s">
        <v>1794</v>
      </c>
      <c r="G861" s="9" t="s">
        <v>3945</v>
      </c>
      <c r="H861" s="9" t="s">
        <v>1793</v>
      </c>
      <c r="I861" s="9">
        <v>43158</v>
      </c>
      <c r="J861" s="9">
        <v>3496</v>
      </c>
      <c r="K861" s="9">
        <v>124.7</v>
      </c>
      <c r="L861" s="115">
        <f t="shared" si="39"/>
        <v>8.1004680476389077E-2</v>
      </c>
      <c r="M861" s="96">
        <f>IF($B861="Область","",SUM('Дані з ДІСО'!J861:L861)/K861)</f>
        <v>40.224538893344025</v>
      </c>
      <c r="N861" s="9" t="str">
        <f>IF($B861="Область","",VLOOKUP(100*J861/I861,Параметри!$B$39:$C$53,2,TRUE))</f>
        <v>15. 0-9</v>
      </c>
      <c r="O861" s="9" t="str">
        <f>IF($B861="Область","",VLOOKUP(M861,Параметри!$B$21:$C$35,2,TRUE))</f>
        <v>13. 35,3-44,9</v>
      </c>
      <c r="P861" s="9">
        <f t="shared" si="40"/>
        <v>15</v>
      </c>
      <c r="Q861" s="9">
        <f t="shared" si="41"/>
        <v>13</v>
      </c>
      <c r="R861" s="116">
        <v>25</v>
      </c>
      <c r="S861" s="117">
        <f>IF(C861="Область",Параметри!$K$47,IF(C861="Київ",Параметри!$K$48,IF(L861&lt;Параметри!$I$42,Параметри!$K$42,IF(L861&lt;Параметри!$I$43,Параметри!$K$43,IF(L861&lt;Параметри!$I$44,Параметри!$K$44,IF(L861&lt;Параметри!$I$45,Параметри!$K$45,Параметри!$K$46))))))</f>
        <v>0.23</v>
      </c>
      <c r="T861" s="97">
        <f>IF($B861="Область",Параметри!K$63,IF($R861&lt;Параметри!$G$59,Параметри!K$58,IF($R861&lt;Параметри!$G$60,Параметри!K$59,IF($R861&lt;Параметри!$G$61,Параметри!K$60,IF($R861&lt;Параметри!$G$62,Параметри!K$61,Параметри!K$62)))))</f>
        <v>0.125</v>
      </c>
      <c r="U861" s="97">
        <f>IF($B861="Область",Параметри!L$63,IF($R861&lt;Параметри!$G$59,Параметри!L$58,IF($R861&lt;Параметри!$G$60,Параметри!L$59,IF($R861&lt;Параметри!$G$61,Параметри!L$60,IF($R861&lt;Параметри!$G$62,Параметри!L$61,Параметри!L$62)))))</f>
        <v>4.7E-2</v>
      </c>
      <c r="V861" s="98">
        <f>IF(OR(SUM('Дані з ДІСО'!G861:I861)=0,Розрахунки!H861=0),"",Розрахунки!H861/SUM('Дані з ДІСО'!G861:I861))</f>
        <v>28.5</v>
      </c>
      <c r="W861" s="9" t="s">
        <v>3176</v>
      </c>
      <c r="X861" s="9">
        <v>25</v>
      </c>
      <c r="Y861" s="9">
        <v>25</v>
      </c>
      <c r="Z861" s="9" t="s">
        <v>4535</v>
      </c>
      <c r="AA861" s="99">
        <v>25</v>
      </c>
      <c r="AB861" s="9" t="str">
        <f>IF('Коефіцієнти АТО'!C861="Область","",'Коефіцієнти АТО'!D861)</f>
        <v>Одеська</v>
      </c>
      <c r="AC861" s="9"/>
    </row>
    <row r="862" spans="1:29" ht="15" customHeight="1">
      <c r="A862" s="9">
        <v>861</v>
      </c>
      <c r="B862" s="9" t="s">
        <v>3151</v>
      </c>
      <c r="C862" s="9" t="s">
        <v>3151</v>
      </c>
      <c r="D862" s="9" t="s">
        <v>3887</v>
      </c>
      <c r="E862" s="9" t="s">
        <v>29</v>
      </c>
      <c r="F862" s="9" t="s">
        <v>1796</v>
      </c>
      <c r="G862" s="9" t="s">
        <v>3946</v>
      </c>
      <c r="H862" s="9" t="s">
        <v>1795</v>
      </c>
      <c r="I862" s="9">
        <v>7849</v>
      </c>
      <c r="J862" s="9">
        <v>5201</v>
      </c>
      <c r="K862" s="9">
        <v>283.60000000000002</v>
      </c>
      <c r="L862" s="115">
        <f t="shared" si="39"/>
        <v>0.66263218244362343</v>
      </c>
      <c r="M862" s="96">
        <f>IF($B862="Область","",SUM('Дані з ДІСО'!J862:L862)/K862)</f>
        <v>2.6516220028208743</v>
      </c>
      <c r="N862" s="9" t="str">
        <f>IF($B862="Область","",VLOOKUP(100*J862/I862,Параметри!$B$39:$C$53,2,TRUE))</f>
        <v>3. 66-72</v>
      </c>
      <c r="O862" s="9" t="str">
        <f>IF($B862="Область","",VLOOKUP(M862,Параметри!$B$21:$C$35,2,TRUE))</f>
        <v>4. 2,1-3</v>
      </c>
      <c r="P862" s="9">
        <f t="shared" si="40"/>
        <v>3</v>
      </c>
      <c r="Q862" s="9">
        <f t="shared" si="41"/>
        <v>4</v>
      </c>
      <c r="R862" s="116">
        <v>14</v>
      </c>
      <c r="S862" s="117">
        <f>IF(C862="Область",Параметри!$K$47,IF(C862="Київ",Параметри!$K$48,IF(L862&lt;Параметри!$I$42,Параметри!$K$42,IF(L862&lt;Параметри!$I$43,Параметри!$K$43,IF(L862&lt;Параметри!$I$44,Параметри!$K$44,IF(L862&lt;Параметри!$I$45,Параметри!$K$45,Параметри!$K$46))))))</f>
        <v>0.48</v>
      </c>
      <c r="T862" s="97">
        <f>IF($B862="Область",Параметри!K$63,IF($R862&lt;Параметри!$G$59,Параметри!K$58,IF($R862&lt;Параметри!$G$60,Параметри!K$59,IF($R862&lt;Параметри!$G$61,Параметри!K$60,IF($R862&lt;Параметри!$G$62,Параметри!K$61,Параметри!K$62)))))</f>
        <v>1.7000000000000001E-2</v>
      </c>
      <c r="U862" s="97">
        <f>IF($B862="Область",Параметри!L$63,IF($R862&lt;Параметри!$G$59,Параметри!L$58,IF($R862&lt;Параметри!$G$60,Параметри!L$59,IF($R862&lt;Параметри!$G$61,Параметри!L$60,IF($R862&lt;Параметри!$G$62,Параметри!L$61,Параметри!L$62)))))</f>
        <v>4.7E-2</v>
      </c>
      <c r="V862" s="98">
        <f>IF(OR(SUM('Дані з ДІСО'!G862:I862)=0,Розрахунки!H862=0),"",Розрахунки!H862/SUM('Дані з ДІСО'!G862:I862))</f>
        <v>13.428571428571429</v>
      </c>
      <c r="W862" s="9">
        <v>2021</v>
      </c>
      <c r="X862" s="9">
        <v>14</v>
      </c>
      <c r="Y862" s="9">
        <v>13.5</v>
      </c>
      <c r="Z862" s="9" t="s">
        <v>4535</v>
      </c>
      <c r="AA862" s="99">
        <v>14</v>
      </c>
      <c r="AB862" s="9" t="str">
        <f>IF('Коефіцієнти АТО'!C862="Область","",'Коефіцієнти АТО'!D862)</f>
        <v>Одеська</v>
      </c>
      <c r="AC862" s="9"/>
    </row>
    <row r="863" spans="1:29" ht="15" customHeight="1">
      <c r="A863" s="9">
        <v>862</v>
      </c>
      <c r="B863" s="9" t="s">
        <v>3145</v>
      </c>
      <c r="C863" s="9" t="s">
        <v>3146</v>
      </c>
      <c r="D863" s="9" t="s">
        <v>3887</v>
      </c>
      <c r="E863" s="9" t="s">
        <v>21</v>
      </c>
      <c r="F863" s="9" t="s">
        <v>1798</v>
      </c>
      <c r="G863" s="9" t="s">
        <v>3947</v>
      </c>
      <c r="H863" s="9" t="s">
        <v>1797</v>
      </c>
      <c r="I863" s="9">
        <v>35637</v>
      </c>
      <c r="J863" s="9">
        <v>17626</v>
      </c>
      <c r="K863" s="9">
        <v>840.1</v>
      </c>
      <c r="L863" s="115">
        <f t="shared" si="39"/>
        <v>0.49459831074445099</v>
      </c>
      <c r="M863" s="96">
        <f>IF($B863="Область","",SUM('Дані з ДІСО'!J863:L863)/K863)</f>
        <v>4.5494583978097847</v>
      </c>
      <c r="N863" s="9" t="str">
        <f>IF($B863="Область","",VLOOKUP(100*J863/I863,Параметри!$B$39:$C$53,2,TRUE))</f>
        <v>7. 49-53</v>
      </c>
      <c r="O863" s="9" t="str">
        <f>IF($B863="Область","",VLOOKUP(M863,Параметри!$B$21:$C$35,2,TRUE))</f>
        <v>8. 4,5-5,8</v>
      </c>
      <c r="P863" s="9">
        <f t="shared" si="40"/>
        <v>7</v>
      </c>
      <c r="Q863" s="9">
        <f t="shared" si="41"/>
        <v>8</v>
      </c>
      <c r="R863" s="116">
        <v>18</v>
      </c>
      <c r="S863" s="117">
        <f>IF(C863="Область",Параметри!$K$47,IF(C863="Київ",Параметри!$K$48,IF(L863&lt;Параметри!$I$42,Параметри!$K$42,IF(L863&lt;Параметри!$I$43,Параметри!$K$43,IF(L863&lt;Параметри!$I$44,Параметри!$K$44,IF(L863&lt;Параметри!$I$45,Параметри!$K$45,Параметри!$K$46))))))</f>
        <v>0.43</v>
      </c>
      <c r="T863" s="97">
        <f>IF($B863="Область",Параметри!K$63,IF($R863&lt;Параметри!$G$59,Параметри!K$58,IF($R863&lt;Параметри!$G$60,Параметри!K$59,IF($R863&lt;Параметри!$G$61,Параметри!K$60,IF($R863&lt;Параметри!$G$62,Параметри!K$61,Параметри!K$62)))))</f>
        <v>1.7000000000000001E-2</v>
      </c>
      <c r="U863" s="97">
        <f>IF($B863="Область",Параметри!L$63,IF($R863&lt;Параметри!$G$59,Параметри!L$58,IF($R863&lt;Параметри!$G$60,Параметри!L$59,IF($R863&lt;Параметри!$G$61,Параметри!L$60,IF($R863&lt;Параметри!$G$62,Параметри!L$61,Параметри!L$62)))))</f>
        <v>4.7E-2</v>
      </c>
      <c r="V863" s="98">
        <f>IF(OR(SUM('Дані з ДІСО'!G863:I863)=0,Розрахунки!H863=0),"",Розрахунки!H863/SUM('Дані з ДІСО'!G863:I863))</f>
        <v>24.5</v>
      </c>
      <c r="W863" s="9">
        <v>2021</v>
      </c>
      <c r="X863" s="9">
        <v>18</v>
      </c>
      <c r="Y863" s="9">
        <v>18.5</v>
      </c>
      <c r="Z863" s="9" t="s">
        <v>4535</v>
      </c>
      <c r="AA863" s="99">
        <v>18</v>
      </c>
      <c r="AB863" s="9" t="str">
        <f>IF('Коефіцієнти АТО'!C863="Область","",'Коефіцієнти АТО'!D863)</f>
        <v>Одеська</v>
      </c>
      <c r="AC863" s="9"/>
    </row>
    <row r="864" spans="1:29" ht="15" customHeight="1">
      <c r="A864" s="9">
        <v>863</v>
      </c>
      <c r="B864" s="9" t="s">
        <v>3145</v>
      </c>
      <c r="C864" s="9" t="s">
        <v>3146</v>
      </c>
      <c r="D864" s="9" t="s">
        <v>3887</v>
      </c>
      <c r="E864" s="9" t="s">
        <v>21</v>
      </c>
      <c r="F864" s="9" t="s">
        <v>1800</v>
      </c>
      <c r="G864" s="9" t="s">
        <v>3948</v>
      </c>
      <c r="H864" s="9" t="s">
        <v>1799</v>
      </c>
      <c r="I864" s="9">
        <v>32878</v>
      </c>
      <c r="J864" s="9">
        <v>15285</v>
      </c>
      <c r="K864" s="9">
        <v>766.9</v>
      </c>
      <c r="L864" s="115">
        <f t="shared" si="39"/>
        <v>0.464900541395462</v>
      </c>
      <c r="M864" s="96">
        <f>IF($B864="Область","",SUM('Дані з ДІСО'!J864:L864)/K864)</f>
        <v>5.2555743904029208</v>
      </c>
      <c r="N864" s="9" t="str">
        <f>IF($B864="Область","",VLOOKUP(100*J864/I864,Параметри!$B$39:$C$53,2,TRUE))</f>
        <v>8. 43-49</v>
      </c>
      <c r="O864" s="9" t="str">
        <f>IF($B864="Область","",VLOOKUP(M864,Параметри!$B$21:$C$35,2,TRUE))</f>
        <v>8. 4,5-5,8</v>
      </c>
      <c r="P864" s="9">
        <f t="shared" si="40"/>
        <v>8</v>
      </c>
      <c r="Q864" s="9">
        <f t="shared" si="41"/>
        <v>8</v>
      </c>
      <c r="R864" s="116">
        <v>17.5</v>
      </c>
      <c r="S864" s="117">
        <f>IF(C864="Область",Параметри!$K$47,IF(C864="Київ",Параметри!$K$48,IF(L864&lt;Параметри!$I$42,Параметри!$K$42,IF(L864&lt;Параметри!$I$43,Параметри!$K$43,IF(L864&lt;Параметри!$I$44,Параметри!$K$44,IF(L864&lt;Параметри!$I$45,Параметри!$K$45,Параметри!$K$46))))))</f>
        <v>0.43</v>
      </c>
      <c r="T864" s="97">
        <f>IF($B864="Область",Параметри!K$63,IF($R864&lt;Параметри!$G$59,Параметри!K$58,IF($R864&lt;Параметри!$G$60,Параметри!K$59,IF($R864&lt;Параметри!$G$61,Параметри!K$60,IF($R864&lt;Параметри!$G$62,Параметри!K$61,Параметри!K$62)))))</f>
        <v>1.7000000000000001E-2</v>
      </c>
      <c r="U864" s="97">
        <f>IF($B864="Область",Параметри!L$63,IF($R864&lt;Параметри!$G$59,Параметри!L$58,IF($R864&lt;Параметри!$G$60,Параметри!L$59,IF($R864&lt;Параметри!$G$61,Параметри!L$60,IF($R864&lt;Параметри!$G$62,Параметри!L$61,Параметри!L$62)))))</f>
        <v>4.7E-2</v>
      </c>
      <c r="V864" s="98">
        <f>IF(OR(SUM('Дані з ДІСО'!G864:I864)=0,Розрахунки!H864=0),"",Розрахунки!H864/SUM('Дані з ДІСО'!G864:I864))</f>
        <v>18.834112149532711</v>
      </c>
      <c r="W864" s="9">
        <v>2021</v>
      </c>
      <c r="X864" s="9">
        <v>18</v>
      </c>
      <c r="Y864" s="9">
        <v>16.5</v>
      </c>
      <c r="Z864" s="9" t="s">
        <v>4536</v>
      </c>
      <c r="AA864" s="99">
        <v>17.5</v>
      </c>
      <c r="AB864" s="9" t="str">
        <f>IF('Коефіцієнти АТО'!C864="Область","",'Коефіцієнти АТО'!D864)</f>
        <v>Одеська</v>
      </c>
      <c r="AC864" s="9"/>
    </row>
    <row r="865" spans="1:29" ht="15" customHeight="1">
      <c r="A865" s="9">
        <v>864</v>
      </c>
      <c r="B865" s="9" t="s">
        <v>3151</v>
      </c>
      <c r="C865" s="9" t="s">
        <v>3151</v>
      </c>
      <c r="D865" s="9" t="s">
        <v>3887</v>
      </c>
      <c r="E865" s="9" t="s">
        <v>29</v>
      </c>
      <c r="F865" s="9" t="s">
        <v>1802</v>
      </c>
      <c r="G865" s="9" t="s">
        <v>3949</v>
      </c>
      <c r="H865" s="9" t="s">
        <v>1801</v>
      </c>
      <c r="I865" s="9">
        <v>17959</v>
      </c>
      <c r="J865" s="9">
        <v>11834</v>
      </c>
      <c r="K865" s="9">
        <v>626.4</v>
      </c>
      <c r="L865" s="115">
        <f t="shared" si="39"/>
        <v>0.65894537557770472</v>
      </c>
      <c r="M865" s="96">
        <f>IF($B865="Область","",SUM('Дані з ДІСО'!J865:L865)/K865)</f>
        <v>2.8448275862068968</v>
      </c>
      <c r="N865" s="9" t="str">
        <f>IF($B865="Область","",VLOOKUP(100*J865/I865,Параметри!$B$39:$C$53,2,TRUE))</f>
        <v>4. 63-66</v>
      </c>
      <c r="O865" s="9" t="str">
        <f>IF($B865="Область","",VLOOKUP(M865,Параметри!$B$21:$C$35,2,TRUE))</f>
        <v>4. 2,1-3</v>
      </c>
      <c r="P865" s="9">
        <f t="shared" si="40"/>
        <v>4</v>
      </c>
      <c r="Q865" s="9">
        <f t="shared" si="41"/>
        <v>4</v>
      </c>
      <c r="R865" s="116">
        <v>14.5</v>
      </c>
      <c r="S865" s="117">
        <f>IF(C865="Область",Параметри!$K$47,IF(C865="Київ",Параметри!$K$48,IF(L865&lt;Параметри!$I$42,Параметри!$K$42,IF(L865&lt;Параметри!$I$43,Параметри!$K$43,IF(L865&lt;Параметри!$I$44,Параметри!$K$44,IF(L865&lt;Параметри!$I$45,Параметри!$K$45,Параметри!$K$46))))))</f>
        <v>0.48</v>
      </c>
      <c r="T865" s="97">
        <f>IF($B865="Область",Параметри!K$63,IF($R865&lt;Параметри!$G$59,Параметри!K$58,IF($R865&lt;Параметри!$G$60,Параметри!K$59,IF($R865&lt;Параметри!$G$61,Параметри!K$60,IF($R865&lt;Параметри!$G$62,Параметри!K$61,Параметри!K$62)))))</f>
        <v>1.7000000000000001E-2</v>
      </c>
      <c r="U865" s="97">
        <f>IF($B865="Область",Параметри!L$63,IF($R865&lt;Параметри!$G$59,Параметри!L$58,IF($R865&lt;Параметри!$G$60,Параметри!L$59,IF($R865&lt;Параметри!$G$61,Параметри!L$60,IF($R865&lt;Параметри!$G$62,Параметри!L$61,Параметри!L$62)))))</f>
        <v>4.7E-2</v>
      </c>
      <c r="V865" s="98">
        <f>IF(OR(SUM('Дані з ДІСО'!G865:I865)=0,Розрахунки!H865=0),"",Розрахунки!H865/SUM('Дані з ДІСО'!G865:I865))</f>
        <v>15.362068965517242</v>
      </c>
      <c r="W865" s="9">
        <v>2021</v>
      </c>
      <c r="X865" s="9">
        <v>14.5</v>
      </c>
      <c r="Y865" s="9">
        <v>13.5</v>
      </c>
      <c r="Z865" s="9" t="s">
        <v>4535</v>
      </c>
      <c r="AA865" s="99">
        <v>14.5</v>
      </c>
      <c r="AB865" s="9" t="str">
        <f>IF('Коефіцієнти АТО'!C865="Область","",'Коефіцієнти АТО'!D865)</f>
        <v>Одеська</v>
      </c>
      <c r="AC865" s="9"/>
    </row>
    <row r="866" spans="1:29" ht="15" customHeight="1">
      <c r="A866" s="9">
        <v>865</v>
      </c>
      <c r="B866" s="9" t="s">
        <v>3151</v>
      </c>
      <c r="C866" s="9" t="s">
        <v>3151</v>
      </c>
      <c r="D866" s="9" t="s">
        <v>3887</v>
      </c>
      <c r="E866" s="9" t="s">
        <v>29</v>
      </c>
      <c r="F866" s="9" t="s">
        <v>1804</v>
      </c>
      <c r="G866" s="9" t="s">
        <v>3950</v>
      </c>
      <c r="H866" s="9" t="s">
        <v>1803</v>
      </c>
      <c r="I866" s="9">
        <v>16648</v>
      </c>
      <c r="J866" s="9">
        <v>12421</v>
      </c>
      <c r="K866" s="9">
        <v>452.7</v>
      </c>
      <c r="L866" s="115">
        <f t="shared" si="39"/>
        <v>0.74609562710235466</v>
      </c>
      <c r="M866" s="96">
        <f>IF($B866="Область","",SUM('Дані з ДІСО'!J866:L866)/K866)</f>
        <v>5.138060525734482</v>
      </c>
      <c r="N866" s="9" t="str">
        <f>IF($B866="Область","",VLOOKUP(100*J866/I866,Параметри!$B$39:$C$53,2,TRUE))</f>
        <v>2. 72-100</v>
      </c>
      <c r="O866" s="9" t="str">
        <f>IF($B866="Область","",VLOOKUP(M866,Параметри!$B$21:$C$35,2,TRUE))</f>
        <v>8. 4,5-5,8</v>
      </c>
      <c r="P866" s="9">
        <f t="shared" si="40"/>
        <v>2</v>
      </c>
      <c r="Q866" s="9">
        <f t="shared" si="41"/>
        <v>8</v>
      </c>
      <c r="R866" s="116">
        <v>15.5</v>
      </c>
      <c r="S866" s="117">
        <f>IF(C866="Область",Параметри!$K$47,IF(C866="Київ",Параметри!$K$48,IF(L866&lt;Параметри!$I$42,Параметри!$K$42,IF(L866&lt;Параметри!$I$43,Параметри!$K$43,IF(L866&lt;Параметри!$I$44,Параметри!$K$44,IF(L866&lt;Параметри!$I$45,Параметри!$K$45,Параметри!$K$46))))))</f>
        <v>0.48</v>
      </c>
      <c r="T866" s="97">
        <f>IF($B866="Область",Параметри!K$63,IF($R866&lt;Параметри!$G$59,Параметри!K$58,IF($R866&lt;Параметри!$G$60,Параметри!K$59,IF($R866&lt;Параметри!$G$61,Параметри!K$60,IF($R866&lt;Параметри!$G$62,Параметри!K$61,Параметри!K$62)))))</f>
        <v>1.7000000000000001E-2</v>
      </c>
      <c r="U866" s="97">
        <f>IF($B866="Область",Параметри!L$63,IF($R866&lt;Параметри!$G$59,Параметри!L$58,IF($R866&lt;Параметри!$G$60,Параметри!L$59,IF($R866&lt;Параметри!$G$61,Параметри!L$60,IF($R866&lt;Параметри!$G$62,Параметри!L$61,Параметри!L$62)))))</f>
        <v>4.7E-2</v>
      </c>
      <c r="V866" s="98">
        <f>IF(OR(SUM('Дані з ДІСО'!G866:I866)=0,Розрахунки!H866=0),"",Розрахунки!H866/SUM('Дані з ДІСО'!G866:I866))</f>
        <v>19.54621848739496</v>
      </c>
      <c r="W866" s="9">
        <v>2021</v>
      </c>
      <c r="X866" s="9">
        <v>15.5</v>
      </c>
      <c r="Y866" s="9">
        <v>16.5</v>
      </c>
      <c r="Z866" s="9" t="s">
        <v>4535</v>
      </c>
      <c r="AA866" s="99">
        <v>15.5</v>
      </c>
      <c r="AB866" s="9" t="str">
        <f>IF('Коефіцієнти АТО'!C866="Область","",'Коефіцієнти АТО'!D866)</f>
        <v>Одеська</v>
      </c>
      <c r="AC866" s="9"/>
    </row>
    <row r="867" spans="1:29" ht="15" customHeight="1">
      <c r="A867" s="9">
        <v>866</v>
      </c>
      <c r="B867" s="9" t="s">
        <v>3148</v>
      </c>
      <c r="C867" s="9" t="s">
        <v>3148</v>
      </c>
      <c r="D867" s="9" t="s">
        <v>3887</v>
      </c>
      <c r="E867" s="9" t="s">
        <v>24</v>
      </c>
      <c r="F867" s="9" t="s">
        <v>1806</v>
      </c>
      <c r="G867" s="9" t="s">
        <v>3951</v>
      </c>
      <c r="H867" s="9" t="s">
        <v>1805</v>
      </c>
      <c r="I867" s="9">
        <v>42588</v>
      </c>
      <c r="J867" s="9">
        <v>42588</v>
      </c>
      <c r="K867" s="9">
        <v>916.7</v>
      </c>
      <c r="L867" s="115">
        <f t="shared" si="39"/>
        <v>1</v>
      </c>
      <c r="M867" s="96">
        <f>IF($B867="Область","",SUM('Дані з ДІСО'!J867:L867)/K867)</f>
        <v>5.4728918948401875</v>
      </c>
      <c r="N867" s="9" t="str">
        <f>IF($B867="Область","",VLOOKUP(100*J867/I867,Параметри!$B$39:$C$53,2,TRUE))</f>
        <v>1. 100%</v>
      </c>
      <c r="O867" s="9" t="str">
        <f>IF($B867="Область","",VLOOKUP(M867,Параметри!$B$21:$C$35,2,TRUE))</f>
        <v>8. 4,5-5,8</v>
      </c>
      <c r="P867" s="9">
        <f t="shared" si="40"/>
        <v>1</v>
      </c>
      <c r="Q867" s="9">
        <f t="shared" si="41"/>
        <v>8</v>
      </c>
      <c r="R867" s="116">
        <v>16.5</v>
      </c>
      <c r="S867" s="117">
        <f>IF(C867="Область",Параметри!$K$47,IF(C867="Київ",Параметри!$K$48,IF(L867&lt;Параметри!$I$42,Параметри!$K$42,IF(L867&lt;Параметри!$I$43,Параметри!$K$43,IF(L867&lt;Параметри!$I$44,Параметри!$K$44,IF(L867&lt;Параметри!$I$45,Параметри!$K$45,Параметри!$K$46))))))</f>
        <v>0.53</v>
      </c>
      <c r="T867" s="97">
        <f>IF($B867="Область",Параметри!K$63,IF($R867&lt;Параметри!$G$59,Параметри!K$58,IF($R867&lt;Параметри!$G$60,Параметри!K$59,IF($R867&lt;Параметри!$G$61,Параметри!K$60,IF($R867&lt;Параметри!$G$62,Параметри!K$61,Параметри!K$62)))))</f>
        <v>1.7000000000000001E-2</v>
      </c>
      <c r="U867" s="97">
        <f>IF($B867="Область",Параметри!L$63,IF($R867&lt;Параметри!$G$59,Параметри!L$58,IF($R867&lt;Параметри!$G$60,Параметри!L$59,IF($R867&lt;Параметри!$G$61,Параметри!L$60,IF($R867&lt;Параметри!$G$62,Параметри!L$61,Параметри!L$62)))))</f>
        <v>4.7E-2</v>
      </c>
      <c r="V867" s="98">
        <f>IF(OR(SUM('Дані з ДІСО'!G867:I867)=0,Розрахунки!H867=0),"",Розрахунки!H867/SUM('Дані з ДІСО'!G867:I867))</f>
        <v>24.120192307692307</v>
      </c>
      <c r="W867" s="9">
        <v>2021</v>
      </c>
      <c r="X867" s="9">
        <v>15.5</v>
      </c>
      <c r="Y867" s="9">
        <v>17.5</v>
      </c>
      <c r="Z867" s="9" t="s">
        <v>4536</v>
      </c>
      <c r="AA867" s="99">
        <v>16.5</v>
      </c>
      <c r="AB867" s="9" t="str">
        <f>IF('Коефіцієнти АТО'!C867="Область","",'Коефіцієнти АТО'!D867)</f>
        <v>Одеська</v>
      </c>
      <c r="AC867" s="9"/>
    </row>
    <row r="868" spans="1:29" ht="15" customHeight="1">
      <c r="A868" s="9">
        <v>867</v>
      </c>
      <c r="B868" s="9" t="s">
        <v>3151</v>
      </c>
      <c r="C868" s="9" t="s">
        <v>3151</v>
      </c>
      <c r="D868" s="9" t="s">
        <v>3887</v>
      </c>
      <c r="E868" s="9" t="s">
        <v>29</v>
      </c>
      <c r="F868" s="9" t="s">
        <v>1808</v>
      </c>
      <c r="G868" s="9" t="s">
        <v>3952</v>
      </c>
      <c r="H868" s="9" t="s">
        <v>1807</v>
      </c>
      <c r="I868" s="9">
        <v>9425</v>
      </c>
      <c r="J868" s="9">
        <v>4109</v>
      </c>
      <c r="K868" s="9">
        <v>183.3</v>
      </c>
      <c r="L868" s="115">
        <f t="shared" si="39"/>
        <v>0.43596816976127323</v>
      </c>
      <c r="M868" s="96">
        <f>IF($B868="Область","",SUM('Дані з ДІСО'!J868:L868)/K868)</f>
        <v>4.0698308783415165</v>
      </c>
      <c r="N868" s="9" t="str">
        <f>IF($B868="Область","",VLOOKUP(100*J868/I868,Параметри!$B$39:$C$53,2,TRUE))</f>
        <v>8. 43-49</v>
      </c>
      <c r="O868" s="9" t="str">
        <f>IF($B868="Область","",VLOOKUP(M868,Параметри!$B$21:$C$35,2,TRUE))</f>
        <v>6. 3,9-4,1</v>
      </c>
      <c r="P868" s="9">
        <f t="shared" si="40"/>
        <v>8</v>
      </c>
      <c r="Q868" s="9">
        <f t="shared" si="41"/>
        <v>6</v>
      </c>
      <c r="R868" s="116">
        <v>18</v>
      </c>
      <c r="S868" s="117">
        <f>IF(C868="Область",Параметри!$K$47,IF(C868="Київ",Параметри!$K$48,IF(L868&lt;Параметри!$I$42,Параметри!$K$42,IF(L868&lt;Параметри!$I$43,Параметри!$K$43,IF(L868&lt;Параметри!$I$44,Параметри!$K$44,IF(L868&lt;Параметри!$I$45,Параметри!$K$45,Параметри!$K$46))))))</f>
        <v>0.43</v>
      </c>
      <c r="T868" s="97">
        <f>IF($B868="Область",Параметри!K$63,IF($R868&lt;Параметри!$G$59,Параметри!K$58,IF($R868&lt;Параметри!$G$60,Параметри!K$59,IF($R868&lt;Параметри!$G$61,Параметри!K$60,IF($R868&lt;Параметри!$G$62,Параметри!K$61,Параметри!K$62)))))</f>
        <v>1.7000000000000001E-2</v>
      </c>
      <c r="U868" s="97">
        <f>IF($B868="Область",Параметри!L$63,IF($R868&lt;Параметри!$G$59,Параметри!L$58,IF($R868&lt;Параметри!$G$60,Параметри!L$59,IF($R868&lt;Параметри!$G$61,Параметри!L$60,IF($R868&lt;Параметри!$G$62,Параметри!L$61,Параметри!L$62)))))</f>
        <v>4.7E-2</v>
      </c>
      <c r="V868" s="98">
        <f>IF(OR(SUM('Дані з ДІСО'!G868:I868)=0,Розрахунки!H868=0),"",Розрахунки!H868/SUM('Дані з ДІСО'!G868:I868))</f>
        <v>26.642857142857142</v>
      </c>
      <c r="W868" s="9">
        <v>2021</v>
      </c>
      <c r="X868" s="9">
        <v>18</v>
      </c>
      <c r="Y868" s="9">
        <v>17</v>
      </c>
      <c r="Z868" s="9" t="s">
        <v>4535</v>
      </c>
      <c r="AA868" s="99">
        <v>18</v>
      </c>
      <c r="AB868" s="9" t="str">
        <f>IF('Коефіцієнти АТО'!C868="Область","",'Коефіцієнти АТО'!D868)</f>
        <v>Одеська</v>
      </c>
      <c r="AC868" s="9"/>
    </row>
    <row r="869" spans="1:29" ht="15" customHeight="1">
      <c r="A869" s="9">
        <v>868</v>
      </c>
      <c r="B869" s="9" t="s">
        <v>3151</v>
      </c>
      <c r="C869" s="9" t="s">
        <v>3151</v>
      </c>
      <c r="D869" s="9" t="s">
        <v>3887</v>
      </c>
      <c r="E869" s="9" t="s">
        <v>29</v>
      </c>
      <c r="F869" s="9" t="s">
        <v>1810</v>
      </c>
      <c r="G869" s="9" t="s">
        <v>3953</v>
      </c>
      <c r="H869" s="9" t="s">
        <v>1809</v>
      </c>
      <c r="I869" s="9">
        <v>3463</v>
      </c>
      <c r="J869" s="9">
        <v>1192</v>
      </c>
      <c r="K869" s="9">
        <v>115.2</v>
      </c>
      <c r="L869" s="115">
        <f t="shared" si="39"/>
        <v>0.34421022235056309</v>
      </c>
      <c r="M869" s="96">
        <f>IF($B869="Область","",SUM('Дані з ДІСО'!J869:L869)/K869)</f>
        <v>2.9947916666666665</v>
      </c>
      <c r="N869" s="9" t="str">
        <f>IF($B869="Область","",VLOOKUP(100*J869/I869,Параметри!$B$39:$C$53,2,TRUE))</f>
        <v>9. 26-43</v>
      </c>
      <c r="O869" s="9" t="str">
        <f>IF($B869="Область","",VLOOKUP(M869,Параметри!$B$21:$C$35,2,TRUE))</f>
        <v>4. 2,1-3</v>
      </c>
      <c r="P869" s="9">
        <f t="shared" si="40"/>
        <v>9</v>
      </c>
      <c r="Q869" s="9">
        <f t="shared" si="41"/>
        <v>4</v>
      </c>
      <c r="R869" s="116">
        <v>16.5</v>
      </c>
      <c r="S869" s="117">
        <f>IF(C869="Область",Параметри!$K$47,IF(C869="Київ",Параметри!$K$48,IF(L869&lt;Параметри!$I$42,Параметри!$K$42,IF(L869&lt;Параметри!$I$43,Параметри!$K$43,IF(L869&lt;Параметри!$I$44,Параметри!$K$44,IF(L869&lt;Параметри!$I$45,Параметри!$K$45,Параметри!$K$46))))))</f>
        <v>0.33</v>
      </c>
      <c r="T869" s="97">
        <f>IF($B869="Область",Параметри!K$63,IF($R869&lt;Параметри!$G$59,Параметри!K$58,IF($R869&lt;Параметри!$G$60,Параметри!K$59,IF($R869&lt;Параметри!$G$61,Параметри!K$60,IF($R869&lt;Параметри!$G$62,Параметри!K$61,Параметри!K$62)))))</f>
        <v>1.7000000000000001E-2</v>
      </c>
      <c r="U869" s="97">
        <f>IF($B869="Область",Параметри!L$63,IF($R869&lt;Параметри!$G$59,Параметри!L$58,IF($R869&lt;Параметри!$G$60,Параметри!L$59,IF($R869&lt;Параметри!$G$61,Параметри!L$60,IF($R869&lt;Параметри!$G$62,Параметри!L$61,Параметри!L$62)))))</f>
        <v>4.7E-2</v>
      </c>
      <c r="V869" s="98">
        <f>IF(OR(SUM('Дані з ДІСО'!G869:I869)=0,Розрахунки!H869=0),"",Розрахунки!H869/SUM('Дані з ДІСО'!G869:I869))</f>
        <v>18.157894736842106</v>
      </c>
      <c r="W869" s="9">
        <v>2021</v>
      </c>
      <c r="X869" s="9">
        <v>16.5</v>
      </c>
      <c r="Y869" s="9">
        <v>16</v>
      </c>
      <c r="Z869" s="9" t="s">
        <v>4535</v>
      </c>
      <c r="AA869" s="99">
        <v>16.5</v>
      </c>
      <c r="AB869" s="9" t="str">
        <f>IF('Коефіцієнти АТО'!C869="Область","",'Коефіцієнти АТО'!D869)</f>
        <v>Одеська</v>
      </c>
      <c r="AC869" s="9"/>
    </row>
    <row r="870" spans="1:29" ht="15" customHeight="1">
      <c r="A870" s="9">
        <v>869</v>
      </c>
      <c r="B870" s="9" t="s">
        <v>3148</v>
      </c>
      <c r="C870" s="9" t="s">
        <v>3148</v>
      </c>
      <c r="D870" s="9" t="s">
        <v>3887</v>
      </c>
      <c r="E870" s="9" t="s">
        <v>24</v>
      </c>
      <c r="F870" s="9" t="s">
        <v>1812</v>
      </c>
      <c r="G870" s="9" t="s">
        <v>3954</v>
      </c>
      <c r="H870" s="9" t="s">
        <v>1811</v>
      </c>
      <c r="I870" s="9">
        <v>4518</v>
      </c>
      <c r="J870" s="9">
        <v>4518</v>
      </c>
      <c r="K870" s="9">
        <v>304.2</v>
      </c>
      <c r="L870" s="115">
        <f t="shared" si="39"/>
        <v>1</v>
      </c>
      <c r="M870" s="96">
        <f>IF($B870="Область","",SUM('Дані з ДІСО'!J870:L870)/K870)</f>
        <v>1.7291255752794215</v>
      </c>
      <c r="N870" s="9" t="str">
        <f>IF($B870="Область","",VLOOKUP(100*J870/I870,Параметри!$B$39:$C$53,2,TRUE))</f>
        <v>1. 100%</v>
      </c>
      <c r="O870" s="9" t="str">
        <f>IF($B870="Область","",VLOOKUP(M870,Параметри!$B$21:$C$35,2,TRUE))</f>
        <v>3. 1,4-2,1</v>
      </c>
      <c r="P870" s="9">
        <f t="shared" si="40"/>
        <v>1</v>
      </c>
      <c r="Q870" s="9">
        <f t="shared" si="41"/>
        <v>3</v>
      </c>
      <c r="R870" s="116">
        <v>12</v>
      </c>
      <c r="S870" s="117">
        <f>IF(C870="Область",Параметри!$K$47,IF(C870="Київ",Параметри!$K$48,IF(L870&lt;Параметри!$I$42,Параметри!$K$42,IF(L870&lt;Параметри!$I$43,Параметри!$K$43,IF(L870&lt;Параметри!$I$44,Параметри!$K$44,IF(L870&lt;Параметри!$I$45,Параметри!$K$45,Параметри!$K$46))))))</f>
        <v>0.53</v>
      </c>
      <c r="T870" s="97">
        <f>IF($B870="Область",Параметри!K$63,IF($R870&lt;Параметри!$G$59,Параметри!K$58,IF($R870&lt;Параметри!$G$60,Параметри!K$59,IF($R870&lt;Параметри!$G$61,Параметри!K$60,IF($R870&lt;Параметри!$G$62,Параметри!K$61,Параметри!K$62)))))</f>
        <v>1.7000000000000001E-2</v>
      </c>
      <c r="U870" s="97">
        <f>IF($B870="Область",Параметри!L$63,IF($R870&lt;Параметри!$G$59,Параметри!L$58,IF($R870&lt;Параметри!$G$60,Параметри!L$59,IF($R870&lt;Параметри!$G$61,Параметри!L$60,IF($R870&lt;Параметри!$G$62,Параметри!L$61,Параметри!L$62)))))</f>
        <v>4.7E-2</v>
      </c>
      <c r="V870" s="98">
        <f>IF(OR(SUM('Дані з ДІСО'!G870:I870)=0,Розрахунки!H870=0),"",Розрахунки!H870/SUM('Дані з ДІСО'!G870:I870))</f>
        <v>12.523809523809524</v>
      </c>
      <c r="W870" s="9">
        <v>2021</v>
      </c>
      <c r="X870" s="9">
        <v>12.5</v>
      </c>
      <c r="Y870" s="9">
        <v>11</v>
      </c>
      <c r="Z870" s="9" t="s">
        <v>4536</v>
      </c>
      <c r="AA870" s="99">
        <v>12</v>
      </c>
      <c r="AB870" s="9" t="str">
        <f>IF('Коефіцієнти АТО'!C870="Область","",'Коефіцієнти АТО'!D870)</f>
        <v>Одеська</v>
      </c>
      <c r="AC870" s="9"/>
    </row>
    <row r="871" spans="1:29" ht="15" customHeight="1">
      <c r="A871" s="9">
        <v>870</v>
      </c>
      <c r="B871" s="9" t="s">
        <v>3148</v>
      </c>
      <c r="C871" s="9" t="s">
        <v>3148</v>
      </c>
      <c r="D871" s="9" t="s">
        <v>3887</v>
      </c>
      <c r="E871" s="9" t="s">
        <v>24</v>
      </c>
      <c r="F871" s="9" t="s">
        <v>1814</v>
      </c>
      <c r="G871" s="9" t="s">
        <v>3955</v>
      </c>
      <c r="H871" s="9" t="s">
        <v>1813</v>
      </c>
      <c r="I871" s="9">
        <v>7008</v>
      </c>
      <c r="J871" s="9">
        <v>7008</v>
      </c>
      <c r="K871" s="9">
        <v>251</v>
      </c>
      <c r="L871" s="115">
        <f t="shared" si="39"/>
        <v>1</v>
      </c>
      <c r="M871" s="96">
        <f>IF($B871="Область","",SUM('Дані з ДІСО'!J871:L871)/K871)</f>
        <v>3.0398406374501992</v>
      </c>
      <c r="N871" s="9" t="str">
        <f>IF($B871="Область","",VLOOKUP(100*J871/I871,Параметри!$B$39:$C$53,2,TRUE))</f>
        <v>1. 100%</v>
      </c>
      <c r="O871" s="9" t="str">
        <f>IF($B871="Область","",VLOOKUP(M871,Параметри!$B$21:$C$35,2,TRUE))</f>
        <v>5. 3-3,9</v>
      </c>
      <c r="P871" s="9">
        <f t="shared" si="40"/>
        <v>1</v>
      </c>
      <c r="Q871" s="9">
        <f t="shared" si="41"/>
        <v>5</v>
      </c>
      <c r="R871" s="116">
        <v>14</v>
      </c>
      <c r="S871" s="117">
        <f>IF(C871="Область",Параметри!$K$47,IF(C871="Київ",Параметри!$K$48,IF(L871&lt;Параметри!$I$42,Параметри!$K$42,IF(L871&lt;Параметри!$I$43,Параметри!$K$43,IF(L871&lt;Параметри!$I$44,Параметри!$K$44,IF(L871&lt;Параметри!$I$45,Параметри!$K$45,Параметри!$K$46))))))</f>
        <v>0.53</v>
      </c>
      <c r="T871" s="97">
        <f>IF($B871="Область",Параметри!K$63,IF($R871&lt;Параметри!$G$59,Параметри!K$58,IF($R871&lt;Параметри!$G$60,Параметри!K$59,IF($R871&lt;Параметри!$G$61,Параметри!K$60,IF($R871&lt;Параметри!$G$62,Параметри!K$61,Параметри!K$62)))))</f>
        <v>1.7000000000000001E-2</v>
      </c>
      <c r="U871" s="97">
        <f>IF($B871="Область",Параметри!L$63,IF($R871&lt;Параметри!$G$59,Параметри!L$58,IF($R871&lt;Параметри!$G$60,Параметри!L$59,IF($R871&lt;Параметри!$G$61,Параметри!L$60,IF($R871&lt;Параметри!$G$62,Параметри!L$61,Параметри!L$62)))))</f>
        <v>4.7E-2</v>
      </c>
      <c r="V871" s="98">
        <f>IF(OR(SUM('Дані з ДІСО'!G871:I871)=0,Розрахунки!H871=0),"",Розрахунки!H871/SUM('Дані з ДІСО'!G871:I871))</f>
        <v>16.23404255319149</v>
      </c>
      <c r="W871" s="9">
        <v>2021</v>
      </c>
      <c r="X871" s="9">
        <v>13.5</v>
      </c>
      <c r="Y871" s="9">
        <v>15</v>
      </c>
      <c r="Z871" s="9" t="s">
        <v>4536</v>
      </c>
      <c r="AA871" s="99">
        <v>14</v>
      </c>
      <c r="AB871" s="9" t="str">
        <f>IF('Коефіцієнти АТО'!C871="Область","",'Коефіцієнти АТО'!D871)</f>
        <v>Одеська</v>
      </c>
      <c r="AC871" s="9"/>
    </row>
    <row r="872" spans="1:29" ht="15" customHeight="1">
      <c r="A872" s="9">
        <v>871</v>
      </c>
      <c r="B872" s="9" t="s">
        <v>3148</v>
      </c>
      <c r="C872" s="9" t="s">
        <v>3148</v>
      </c>
      <c r="D872" s="9" t="s">
        <v>3887</v>
      </c>
      <c r="E872" s="9" t="s">
        <v>24</v>
      </c>
      <c r="F872" s="9" t="s">
        <v>1816</v>
      </c>
      <c r="G872" s="9" t="s">
        <v>3956</v>
      </c>
      <c r="H872" s="9" t="s">
        <v>1815</v>
      </c>
      <c r="I872" s="9">
        <v>2785</v>
      </c>
      <c r="J872" s="9">
        <v>2785</v>
      </c>
      <c r="K872" s="9">
        <v>252.6</v>
      </c>
      <c r="L872" s="115">
        <f t="shared" si="39"/>
        <v>1</v>
      </c>
      <c r="M872" s="96">
        <f>IF($B872="Область","",SUM('Дані з ДІСО'!J872:L872)/K872)</f>
        <v>1.1322248614410135</v>
      </c>
      <c r="N872" s="9" t="str">
        <f>IF($B872="Область","",VLOOKUP(100*J872/I872,Параметри!$B$39:$C$53,2,TRUE))</f>
        <v>1. 100%</v>
      </c>
      <c r="O872" s="9" t="str">
        <f>IF($B872="Область","",VLOOKUP(M872,Параметри!$B$21:$C$35,2,TRUE))</f>
        <v>2. 1-1,4</v>
      </c>
      <c r="P872" s="9">
        <f t="shared" si="40"/>
        <v>1</v>
      </c>
      <c r="Q872" s="9">
        <f t="shared" si="41"/>
        <v>2</v>
      </c>
      <c r="R872" s="116">
        <v>12</v>
      </c>
      <c r="S872" s="117">
        <f>IF(C872="Область",Параметри!$K$47,IF(C872="Київ",Параметри!$K$48,IF(L872&lt;Параметри!$I$42,Параметри!$K$42,IF(L872&lt;Параметри!$I$43,Параметри!$K$43,IF(L872&lt;Параметри!$I$44,Параметри!$K$44,IF(L872&lt;Параметри!$I$45,Параметри!$K$45,Параметри!$K$46))))))</f>
        <v>0.53</v>
      </c>
      <c r="T872" s="97">
        <f>IF($B872="Область",Параметри!K$63,IF($R872&lt;Параметри!$G$59,Параметри!K$58,IF($R872&lt;Параметри!$G$60,Параметри!K$59,IF($R872&lt;Параметри!$G$61,Параметри!K$60,IF($R872&lt;Параметри!$G$62,Параметри!K$61,Параметри!K$62)))))</f>
        <v>1.7000000000000001E-2</v>
      </c>
      <c r="U872" s="97">
        <f>IF($B872="Область",Параметри!L$63,IF($R872&lt;Параметри!$G$59,Параметри!L$58,IF($R872&lt;Параметри!$G$60,Параметри!L$59,IF($R872&lt;Параметри!$G$61,Параметри!L$60,IF($R872&lt;Параметри!$G$62,Параметри!L$61,Параметри!L$62)))))</f>
        <v>4.7E-2</v>
      </c>
      <c r="V872" s="98">
        <f>IF(OR(SUM('Дані з ДІСО'!G872:I872)=0,Розрахунки!H872=0),"",Розрахунки!H872/SUM('Дані з ДІСО'!G872:I872))</f>
        <v>17.875</v>
      </c>
      <c r="W872" s="9">
        <v>2021</v>
      </c>
      <c r="X872" s="9">
        <v>11.5</v>
      </c>
      <c r="Y872" s="9">
        <v>13</v>
      </c>
      <c r="Z872" s="9" t="s">
        <v>4536</v>
      </c>
      <c r="AA872" s="99">
        <v>12</v>
      </c>
      <c r="AB872" s="9" t="str">
        <f>IF('Коефіцієнти АТО'!C872="Область","",'Коефіцієнти АТО'!D872)</f>
        <v>Одеська</v>
      </c>
      <c r="AC872" s="9"/>
    </row>
    <row r="873" spans="1:29" ht="15" customHeight="1">
      <c r="A873" s="9">
        <v>872</v>
      </c>
      <c r="B873" s="9" t="s">
        <v>3151</v>
      </c>
      <c r="C873" s="9" t="s">
        <v>3151</v>
      </c>
      <c r="D873" s="9" t="s">
        <v>3887</v>
      </c>
      <c r="E873" s="9" t="s">
        <v>29</v>
      </c>
      <c r="F873" s="9" t="s">
        <v>1818</v>
      </c>
      <c r="G873" s="9" t="s">
        <v>3957</v>
      </c>
      <c r="H873" s="9" t="s">
        <v>1817</v>
      </c>
      <c r="I873" s="9">
        <v>11916</v>
      </c>
      <c r="J873" s="9">
        <v>7334</v>
      </c>
      <c r="K873" s="9">
        <v>376.1</v>
      </c>
      <c r="L873" s="115">
        <f t="shared" si="39"/>
        <v>0.61547499160792207</v>
      </c>
      <c r="M873" s="96">
        <f>IF($B873="Область","",SUM('Дані з ДІСО'!J873:L873)/K873)</f>
        <v>2.2680138261100771</v>
      </c>
      <c r="N873" s="9" t="str">
        <f>IF($B873="Область","",VLOOKUP(100*J873/I873,Параметри!$B$39:$C$53,2,TRUE))</f>
        <v>5. 58-63</v>
      </c>
      <c r="O873" s="9" t="str">
        <f>IF($B873="Область","",VLOOKUP(M873,Параметри!$B$21:$C$35,2,TRUE))</f>
        <v>4. 2,1-3</v>
      </c>
      <c r="P873" s="9">
        <f t="shared" si="40"/>
        <v>5</v>
      </c>
      <c r="Q873" s="9">
        <f t="shared" si="41"/>
        <v>4</v>
      </c>
      <c r="R873" s="116">
        <v>14.5</v>
      </c>
      <c r="S873" s="117">
        <f>IF(C873="Область",Параметри!$K$47,IF(C873="Київ",Параметри!$K$48,IF(L873&lt;Параметри!$I$42,Параметри!$K$42,IF(L873&lt;Параметри!$I$43,Параметри!$K$43,IF(L873&lt;Параметри!$I$44,Параметри!$K$44,IF(L873&lt;Параметри!$I$45,Параметри!$K$45,Параметри!$K$46))))))</f>
        <v>0.48</v>
      </c>
      <c r="T873" s="97">
        <f>IF($B873="Область",Параметри!K$63,IF($R873&lt;Параметри!$G$59,Параметри!K$58,IF($R873&lt;Параметри!$G$60,Параметри!K$59,IF($R873&lt;Параметри!$G$61,Параметри!K$60,IF($R873&lt;Параметри!$G$62,Параметри!K$61,Параметри!K$62)))))</f>
        <v>1.7000000000000001E-2</v>
      </c>
      <c r="U873" s="97">
        <f>IF($B873="Область",Параметри!L$63,IF($R873&lt;Параметри!$G$59,Параметри!L$58,IF($R873&lt;Параметри!$G$60,Параметри!L$59,IF($R873&lt;Параметри!$G$61,Параметри!L$60,IF($R873&lt;Параметри!$G$62,Параметри!L$61,Параметри!L$62)))))</f>
        <v>4.7E-2</v>
      </c>
      <c r="V873" s="98">
        <f>IF(OR(SUM('Дані з ДІСО'!G873:I873)=0,Розрахунки!H873=0),"",Розрахунки!H873/SUM('Дані з ДІСО'!G873:I873))</f>
        <v>15.796296296296296</v>
      </c>
      <c r="W873" s="9">
        <v>2021</v>
      </c>
      <c r="X873" s="9">
        <v>14.5</v>
      </c>
      <c r="Y873" s="9">
        <v>14</v>
      </c>
      <c r="Z873" s="9" t="s">
        <v>4535</v>
      </c>
      <c r="AA873" s="99">
        <v>14.5</v>
      </c>
      <c r="AB873" s="9" t="str">
        <f>IF('Коефіцієнти АТО'!C873="Область","",'Коефіцієнти АТО'!D873)</f>
        <v>Одеська</v>
      </c>
      <c r="AC873" s="9"/>
    </row>
    <row r="874" spans="1:29" ht="15" customHeight="1">
      <c r="A874" s="9">
        <v>873</v>
      </c>
      <c r="B874" s="9" t="s">
        <v>3151</v>
      </c>
      <c r="C874" s="9" t="s">
        <v>3151</v>
      </c>
      <c r="D874" s="9" t="s">
        <v>3887</v>
      </c>
      <c r="E874" s="9" t="s">
        <v>29</v>
      </c>
      <c r="F874" s="9" t="s">
        <v>1820</v>
      </c>
      <c r="G874" s="9" t="s">
        <v>3958</v>
      </c>
      <c r="H874" s="9" t="s">
        <v>1819</v>
      </c>
      <c r="I874" s="9">
        <v>20921</v>
      </c>
      <c r="J874" s="9">
        <v>10057</v>
      </c>
      <c r="K874" s="9">
        <v>868.1</v>
      </c>
      <c r="L874" s="115">
        <f t="shared" si="39"/>
        <v>0.48071315902681516</v>
      </c>
      <c r="M874" s="96">
        <f>IF($B874="Область","",SUM('Дані з ДІСО'!J874:L874)/K874)</f>
        <v>2.4835848404561687</v>
      </c>
      <c r="N874" s="9" t="str">
        <f>IF($B874="Область","",VLOOKUP(100*J874/I874,Параметри!$B$39:$C$53,2,TRUE))</f>
        <v>8. 43-49</v>
      </c>
      <c r="O874" s="9" t="str">
        <f>IF($B874="Область","",VLOOKUP(M874,Параметри!$B$21:$C$35,2,TRUE))</f>
        <v>4. 2,1-3</v>
      </c>
      <c r="P874" s="9">
        <f t="shared" si="40"/>
        <v>8</v>
      </c>
      <c r="Q874" s="9">
        <f t="shared" si="41"/>
        <v>4</v>
      </c>
      <c r="R874" s="116">
        <v>15</v>
      </c>
      <c r="S874" s="117">
        <f>IF(C874="Область",Параметри!$K$47,IF(C874="Київ",Параметри!$K$48,IF(L874&lt;Параметри!$I$42,Параметри!$K$42,IF(L874&lt;Параметри!$I$43,Параметри!$K$43,IF(L874&lt;Параметри!$I$44,Параметри!$K$44,IF(L874&lt;Параметри!$I$45,Параметри!$K$45,Параметри!$K$46))))))</f>
        <v>0.43</v>
      </c>
      <c r="T874" s="97">
        <f>IF($B874="Область",Параметри!K$63,IF($R874&lt;Параметри!$G$59,Параметри!K$58,IF($R874&lt;Параметри!$G$60,Параметри!K$59,IF($R874&lt;Параметри!$G$61,Параметри!K$60,IF($R874&lt;Параметри!$G$62,Параметри!K$61,Параметри!K$62)))))</f>
        <v>1.7000000000000001E-2</v>
      </c>
      <c r="U874" s="97">
        <f>IF($B874="Область",Параметри!L$63,IF($R874&lt;Параметри!$G$59,Параметри!L$58,IF($R874&lt;Параметри!$G$60,Параметри!L$59,IF($R874&lt;Параметри!$G$61,Параметри!L$60,IF($R874&lt;Параметри!$G$62,Параметри!L$61,Параметри!L$62)))))</f>
        <v>4.7E-2</v>
      </c>
      <c r="V874" s="98">
        <f>IF(OR(SUM('Дані з ДІСО'!G874:I874)=0,Розрахунки!H874=0),"",Розрахунки!H874/SUM('Дані з ДІСО'!G874:I874))</f>
        <v>14.469798657718121</v>
      </c>
      <c r="W874" s="9">
        <v>2021</v>
      </c>
      <c r="X874" s="9">
        <v>15.5</v>
      </c>
      <c r="Y874" s="9">
        <v>14</v>
      </c>
      <c r="Z874" s="9" t="s">
        <v>4536</v>
      </c>
      <c r="AA874" s="99">
        <v>15</v>
      </c>
      <c r="AB874" s="9" t="str">
        <f>IF('Коефіцієнти АТО'!C874="Область","",'Коефіцієнти АТО'!D874)</f>
        <v>Одеська</v>
      </c>
      <c r="AC874" s="9"/>
    </row>
    <row r="875" spans="1:29" ht="15" customHeight="1">
      <c r="A875" s="9">
        <v>874</v>
      </c>
      <c r="B875" s="9" t="s">
        <v>3145</v>
      </c>
      <c r="C875" s="9" t="s">
        <v>3146</v>
      </c>
      <c r="D875" s="9" t="s">
        <v>3887</v>
      </c>
      <c r="E875" s="9" t="s">
        <v>21</v>
      </c>
      <c r="F875" s="9" t="s">
        <v>1822</v>
      </c>
      <c r="G875" s="9" t="s">
        <v>3959</v>
      </c>
      <c r="H875" s="9" t="s">
        <v>1821</v>
      </c>
      <c r="I875" s="9">
        <v>24051</v>
      </c>
      <c r="J875" s="9">
        <v>13118</v>
      </c>
      <c r="K875" s="9">
        <v>616.70000000000005</v>
      </c>
      <c r="L875" s="115">
        <f t="shared" si="39"/>
        <v>0.54542430668163489</v>
      </c>
      <c r="M875" s="96">
        <f>IF($B875="Область","",SUM('Дані з ДІСО'!J875:L875)/K875)</f>
        <v>4.8856818550348624</v>
      </c>
      <c r="N875" s="9" t="str">
        <f>IF($B875="Область","",VLOOKUP(100*J875/I875,Параметри!$B$39:$C$53,2,TRUE))</f>
        <v>6. 53-58</v>
      </c>
      <c r="O875" s="9" t="str">
        <f>IF($B875="Область","",VLOOKUP(M875,Параметри!$B$21:$C$35,2,TRUE))</f>
        <v>8. 4,5-5,8</v>
      </c>
      <c r="P875" s="9">
        <f t="shared" si="40"/>
        <v>6</v>
      </c>
      <c r="Q875" s="9">
        <f t="shared" si="41"/>
        <v>8</v>
      </c>
      <c r="R875" s="116">
        <v>17</v>
      </c>
      <c r="S875" s="117">
        <f>IF(C875="Область",Параметри!$K$47,IF(C875="Київ",Параметри!$K$48,IF(L875&lt;Параметри!$I$42,Параметри!$K$42,IF(L875&lt;Параметри!$I$43,Параметри!$K$43,IF(L875&lt;Параметри!$I$44,Параметри!$K$44,IF(L875&lt;Параметри!$I$45,Параметри!$K$45,Параметри!$K$46))))))</f>
        <v>0.43</v>
      </c>
      <c r="T875" s="97">
        <f>IF($B875="Область",Параметри!K$63,IF($R875&lt;Параметри!$G$59,Параметри!K$58,IF($R875&lt;Параметри!$G$60,Параметри!K$59,IF($R875&lt;Параметри!$G$61,Параметри!K$60,IF($R875&lt;Параметри!$G$62,Параметри!K$61,Параметри!K$62)))))</f>
        <v>1.7000000000000001E-2</v>
      </c>
      <c r="U875" s="97">
        <f>IF($B875="Область",Параметри!L$63,IF($R875&lt;Параметри!$G$59,Параметри!L$58,IF($R875&lt;Параметри!$G$60,Параметри!L$59,IF($R875&lt;Параметри!$G$61,Параметри!L$60,IF($R875&lt;Параметри!$G$62,Параметри!L$61,Параметри!L$62)))))</f>
        <v>4.7E-2</v>
      </c>
      <c r="V875" s="98">
        <f>IF(OR(SUM('Дані з ДІСО'!G875:I875)=0,Розрахунки!H875=0),"",Розрахунки!H875/SUM('Дані з ДІСО'!G875:I875))</f>
        <v>22.654135338345863</v>
      </c>
      <c r="W875" s="9">
        <v>2021</v>
      </c>
      <c r="X875" s="9">
        <v>17</v>
      </c>
      <c r="Y875" s="9">
        <v>16.5</v>
      </c>
      <c r="Z875" s="9" t="s">
        <v>4535</v>
      </c>
      <c r="AA875" s="99">
        <v>17</v>
      </c>
      <c r="AB875" s="9" t="str">
        <f>IF('Коефіцієнти АТО'!C875="Область","",'Коефіцієнти АТО'!D875)</f>
        <v>Одеська</v>
      </c>
      <c r="AC875" s="9"/>
    </row>
    <row r="876" spans="1:29" ht="15" customHeight="1">
      <c r="A876" s="9">
        <v>875</v>
      </c>
      <c r="B876" s="9" t="s">
        <v>3148</v>
      </c>
      <c r="C876" s="9" t="s">
        <v>3148</v>
      </c>
      <c r="D876" s="9" t="s">
        <v>3887</v>
      </c>
      <c r="E876" s="9" t="s">
        <v>24</v>
      </c>
      <c r="F876" s="9" t="s">
        <v>1824</v>
      </c>
      <c r="G876" s="9" t="s">
        <v>3180</v>
      </c>
      <c r="H876" s="9" t="s">
        <v>1823</v>
      </c>
      <c r="I876" s="9">
        <v>5511</v>
      </c>
      <c r="J876" s="9">
        <v>5511</v>
      </c>
      <c r="K876" s="9">
        <v>269.2</v>
      </c>
      <c r="L876" s="115">
        <f t="shared" si="39"/>
        <v>1</v>
      </c>
      <c r="M876" s="96">
        <f>IF($B876="Область","",SUM('Дані з ДІСО'!J876:L876)/K876)</f>
        <v>2.2734026745913818</v>
      </c>
      <c r="N876" s="9" t="str">
        <f>IF($B876="Область","",VLOOKUP(100*J876/I876,Параметри!$B$39:$C$53,2,TRUE))</f>
        <v>1. 100%</v>
      </c>
      <c r="O876" s="9" t="str">
        <f>IF($B876="Область","",VLOOKUP(M876,Параметри!$B$21:$C$35,2,TRUE))</f>
        <v>4. 2,1-3</v>
      </c>
      <c r="P876" s="9">
        <f t="shared" si="40"/>
        <v>1</v>
      </c>
      <c r="Q876" s="9">
        <f t="shared" si="41"/>
        <v>4</v>
      </c>
      <c r="R876" s="116">
        <v>13</v>
      </c>
      <c r="S876" s="117">
        <f>IF(C876="Область",Параметри!$K$47,IF(C876="Київ",Параметри!$K$48,IF(L876&lt;Параметри!$I$42,Параметри!$K$42,IF(L876&lt;Параметри!$I$43,Параметри!$K$43,IF(L876&lt;Параметри!$I$44,Параметри!$K$44,IF(L876&lt;Параметри!$I$45,Параметри!$K$45,Параметри!$K$46))))))</f>
        <v>0.53</v>
      </c>
      <c r="T876" s="97">
        <f>IF($B876="Область",Параметри!K$63,IF($R876&lt;Параметри!$G$59,Параметри!K$58,IF($R876&lt;Параметри!$G$60,Параметри!K$59,IF($R876&lt;Параметри!$G$61,Параметри!K$60,IF($R876&lt;Параметри!$G$62,Параметри!K$61,Параметри!K$62)))))</f>
        <v>1.7000000000000001E-2</v>
      </c>
      <c r="U876" s="97">
        <f>IF($B876="Область",Параметри!L$63,IF($R876&lt;Параметри!$G$59,Параметри!L$58,IF($R876&lt;Параметри!$G$60,Параметри!L$59,IF($R876&lt;Параметри!$G$61,Параметри!L$60,IF($R876&lt;Параметри!$G$62,Параметри!L$61,Параметри!L$62)))))</f>
        <v>4.7E-2</v>
      </c>
      <c r="V876" s="98">
        <f>IF(OR(SUM('Дані з ДІСО'!G876:I876)=0,Розрахунки!H876=0),"",Розрахунки!H876/SUM('Дані з ДІСО'!G876:I876))</f>
        <v>14.926829268292684</v>
      </c>
      <c r="W876" s="9">
        <v>2021</v>
      </c>
      <c r="X876" s="9">
        <v>13</v>
      </c>
      <c r="Y876" s="9">
        <v>14</v>
      </c>
      <c r="Z876" s="9" t="s">
        <v>4535</v>
      </c>
      <c r="AA876" s="99">
        <v>13</v>
      </c>
      <c r="AB876" s="9" t="str">
        <f>IF('Коефіцієнти АТО'!C876="Область","",'Коефіцієнти АТО'!D876)</f>
        <v>Одеська</v>
      </c>
      <c r="AC876" s="9"/>
    </row>
    <row r="877" spans="1:29" ht="15" customHeight="1">
      <c r="A877" s="9">
        <v>876</v>
      </c>
      <c r="B877" s="9" t="s">
        <v>3176</v>
      </c>
      <c r="C877" s="9" t="s">
        <v>3146</v>
      </c>
      <c r="D877" s="9" t="s">
        <v>3887</v>
      </c>
      <c r="E877" s="9" t="s">
        <v>78</v>
      </c>
      <c r="F877" s="9" t="s">
        <v>1826</v>
      </c>
      <c r="G877" s="9" t="s">
        <v>3960</v>
      </c>
      <c r="H877" s="9" t="s">
        <v>1825</v>
      </c>
      <c r="I877" s="9">
        <v>10081</v>
      </c>
      <c r="J877" s="9">
        <v>0</v>
      </c>
      <c r="K877" s="9">
        <v>13.4</v>
      </c>
      <c r="L877" s="115">
        <f t="shared" si="39"/>
        <v>0</v>
      </c>
      <c r="M877" s="96">
        <f>IF($B877="Область","",SUM('Дані з ДІСО'!J877:L877)/K877)</f>
        <v>86.417910447761187</v>
      </c>
      <c r="N877" s="9" t="str">
        <f>IF($B877="Область","",VLOOKUP(100*J877/I877,Параметри!$B$39:$C$53,2,TRUE))</f>
        <v>15. 0-9</v>
      </c>
      <c r="O877" s="9" t="str">
        <f>IF($B877="Область","",VLOOKUP(M877,Параметри!$B$21:$C$35,2,TRUE))</f>
        <v>14. 44,9-93,7</v>
      </c>
      <c r="P877" s="9">
        <f t="shared" si="40"/>
        <v>15</v>
      </c>
      <c r="Q877" s="9">
        <f t="shared" si="41"/>
        <v>14</v>
      </c>
      <c r="R877" s="116">
        <v>25.5</v>
      </c>
      <c r="S877" s="117">
        <f>IF(C877="Область",Параметри!$K$47,IF(C877="Київ",Параметри!$K$48,IF(L877&lt;Параметри!$I$42,Параметри!$K$42,IF(L877&lt;Параметри!$I$43,Параметри!$K$43,IF(L877&lt;Параметри!$I$44,Параметри!$K$44,IF(L877&lt;Параметри!$I$45,Параметри!$K$45,Параметри!$K$46))))))</f>
        <v>0.23</v>
      </c>
      <c r="T877" s="97">
        <f>IF($B877="Область",Параметри!K$63,IF($R877&lt;Параметри!$G$59,Параметри!K$58,IF($R877&lt;Параметри!$G$60,Параметри!K$59,IF($R877&lt;Параметри!$G$61,Параметри!K$60,IF($R877&lt;Параметри!$G$62,Параметри!K$61,Параметри!K$62)))))</f>
        <v>0.125</v>
      </c>
      <c r="U877" s="97">
        <f>IF($B877="Область",Параметри!L$63,IF($R877&lt;Параметри!$G$59,Параметри!L$58,IF($R877&lt;Параметри!$G$60,Параметри!L$59,IF($R877&lt;Параметри!$G$61,Параметри!L$60,IF($R877&lt;Параметри!$G$62,Параметри!L$61,Параметри!L$62)))))</f>
        <v>4.7E-2</v>
      </c>
      <c r="V877" s="98">
        <f>IF(OR(SUM('Дані з ДІСО'!G877:I877)=0,Розрахунки!H877=0),"",Розрахунки!H877/SUM('Дані з ДІСО'!G877:I877))</f>
        <v>34.058823529411768</v>
      </c>
      <c r="W877" s="9" t="s">
        <v>3176</v>
      </c>
      <c r="X877" s="9">
        <v>27.5</v>
      </c>
      <c r="Y877" s="9">
        <v>24.5</v>
      </c>
      <c r="Z877" s="9" t="s">
        <v>4536</v>
      </c>
      <c r="AA877" s="99">
        <v>25.5</v>
      </c>
      <c r="AB877" s="9" t="str">
        <f>IF('Коефіцієнти АТО'!C877="Область","",'Коефіцієнти АТО'!D877)</f>
        <v>Одеська</v>
      </c>
      <c r="AC877" s="9"/>
    </row>
    <row r="878" spans="1:29" ht="15" customHeight="1">
      <c r="A878" s="9">
        <v>877</v>
      </c>
      <c r="B878" s="9" t="s">
        <v>3148</v>
      </c>
      <c r="C878" s="9" t="s">
        <v>3148</v>
      </c>
      <c r="D878" s="9" t="s">
        <v>3887</v>
      </c>
      <c r="E878" s="9" t="s">
        <v>24</v>
      </c>
      <c r="F878" s="9" t="s">
        <v>1828</v>
      </c>
      <c r="G878" s="9" t="s">
        <v>3961</v>
      </c>
      <c r="H878" s="9" t="s">
        <v>1827</v>
      </c>
      <c r="I878" s="9">
        <v>14891</v>
      </c>
      <c r="J878" s="9">
        <v>14891</v>
      </c>
      <c r="K878" s="9">
        <v>247.4</v>
      </c>
      <c r="L878" s="115">
        <f t="shared" si="39"/>
        <v>1</v>
      </c>
      <c r="M878" s="96">
        <f>IF($B878="Область","",SUM('Дані з ДІСО'!J878:L878)/K878)</f>
        <v>8.3670169765561848</v>
      </c>
      <c r="N878" s="9" t="str">
        <f>IF($B878="Область","",VLOOKUP(100*J878/I878,Параметри!$B$39:$C$53,2,TRUE))</f>
        <v>1. 100%</v>
      </c>
      <c r="O878" s="9" t="str">
        <f>IF($B878="Область","",VLOOKUP(M878,Параметри!$B$21:$C$35,2,TRUE))</f>
        <v>10. 7-10,2</v>
      </c>
      <c r="P878" s="9">
        <f t="shared" si="40"/>
        <v>1</v>
      </c>
      <c r="Q878" s="9">
        <f t="shared" si="41"/>
        <v>10</v>
      </c>
      <c r="R878" s="116">
        <v>20</v>
      </c>
      <c r="S878" s="117">
        <f>IF(C878="Область",Параметри!$K$47,IF(C878="Київ",Параметри!$K$48,IF(L878&lt;Параметри!$I$42,Параметри!$K$42,IF(L878&lt;Параметри!$I$43,Параметри!$K$43,IF(L878&lt;Параметри!$I$44,Параметри!$K$44,IF(L878&lt;Параметри!$I$45,Параметри!$K$45,Параметри!$K$46))))))</f>
        <v>0.53</v>
      </c>
      <c r="T878" s="97">
        <f>IF($B878="Область",Параметри!K$63,IF($R878&lt;Параметри!$G$59,Параметри!K$58,IF($R878&lt;Параметри!$G$60,Параметри!K$59,IF($R878&lt;Параметри!$G$61,Параметри!K$60,IF($R878&lt;Параметри!$G$62,Параметри!K$61,Параметри!K$62)))))</f>
        <v>7.4999999999999997E-2</v>
      </c>
      <c r="U878" s="97">
        <f>IF($B878="Область",Параметри!L$63,IF($R878&lt;Параметри!$G$59,Параметри!L$58,IF($R878&lt;Параметри!$G$60,Параметри!L$59,IF($R878&lt;Параметри!$G$61,Параметри!L$60,IF($R878&lt;Параметри!$G$62,Параметри!L$61,Параметри!L$62)))))</f>
        <v>4.7E-2</v>
      </c>
      <c r="V878" s="98">
        <f>IF(OR(SUM('Дані з ДІСО'!G878:I878)=0,Розрахунки!H878=0),"",Розрахунки!H878/SUM('Дані з ДІСО'!G878:I878))</f>
        <v>23.258426966292134</v>
      </c>
      <c r="W878" s="9">
        <v>2021</v>
      </c>
      <c r="X878" s="9">
        <v>15.5</v>
      </c>
      <c r="Y878" s="9">
        <v>21</v>
      </c>
      <c r="Z878" s="9" t="s">
        <v>4536</v>
      </c>
      <c r="AA878" s="99">
        <v>20</v>
      </c>
      <c r="AB878" s="9" t="str">
        <f>IF('Коефіцієнти АТО'!C878="Область","",'Коефіцієнти АТО'!D878)</f>
        <v>Одеська</v>
      </c>
      <c r="AC878" s="9"/>
    </row>
    <row r="879" spans="1:29" ht="15" customHeight="1">
      <c r="A879" s="9">
        <v>878</v>
      </c>
      <c r="B879" s="9" t="s">
        <v>3148</v>
      </c>
      <c r="C879" s="9" t="s">
        <v>3148</v>
      </c>
      <c r="D879" s="9" t="s">
        <v>3887</v>
      </c>
      <c r="E879" s="9" t="s">
        <v>24</v>
      </c>
      <c r="F879" s="9" t="s">
        <v>1830</v>
      </c>
      <c r="G879" s="9" t="s">
        <v>3962</v>
      </c>
      <c r="H879" s="9" t="s">
        <v>1829</v>
      </c>
      <c r="I879" s="9">
        <v>7045</v>
      </c>
      <c r="J879" s="9">
        <v>7045</v>
      </c>
      <c r="K879" s="9">
        <v>291.10000000000002</v>
      </c>
      <c r="L879" s="115">
        <f t="shared" si="39"/>
        <v>1</v>
      </c>
      <c r="M879" s="96">
        <f>IF($B879="Область","",SUM('Дані з ДІСО'!J879:L879)/K879)</f>
        <v>2.3497080041222946</v>
      </c>
      <c r="N879" s="9" t="str">
        <f>IF($B879="Область","",VLOOKUP(100*J879/I879,Параметри!$B$39:$C$53,2,TRUE))</f>
        <v>1. 100%</v>
      </c>
      <c r="O879" s="9" t="str">
        <f>IF($B879="Область","",VLOOKUP(M879,Параметри!$B$21:$C$35,2,TRUE))</f>
        <v>4. 2,1-3</v>
      </c>
      <c r="P879" s="9">
        <f t="shared" si="40"/>
        <v>1</v>
      </c>
      <c r="Q879" s="9">
        <f t="shared" si="41"/>
        <v>4</v>
      </c>
      <c r="R879" s="116">
        <v>12.5</v>
      </c>
      <c r="S879" s="117">
        <f>IF(C879="Область",Параметри!$K$47,IF(C879="Київ",Параметри!$K$48,IF(L879&lt;Параметри!$I$42,Параметри!$K$42,IF(L879&lt;Параметри!$I$43,Параметри!$K$43,IF(L879&lt;Параметри!$I$44,Параметри!$K$44,IF(L879&lt;Параметри!$I$45,Параметри!$K$45,Параметри!$K$46))))))</f>
        <v>0.53</v>
      </c>
      <c r="T879" s="97">
        <f>IF($B879="Область",Параметри!K$63,IF($R879&lt;Параметри!$G$59,Параметри!K$58,IF($R879&lt;Параметри!$G$60,Параметри!K$59,IF($R879&lt;Параметри!$G$61,Параметри!K$60,IF($R879&lt;Параметри!$G$62,Параметри!K$61,Параметри!K$62)))))</f>
        <v>1.7000000000000001E-2</v>
      </c>
      <c r="U879" s="97">
        <f>IF($B879="Область",Параметри!L$63,IF($R879&lt;Параметри!$G$59,Параметри!L$58,IF($R879&lt;Параметри!$G$60,Параметри!L$59,IF($R879&lt;Параметри!$G$61,Параметри!L$60,IF($R879&lt;Параметри!$G$62,Параметри!L$61,Параметри!L$62)))))</f>
        <v>4.7E-2</v>
      </c>
      <c r="V879" s="98">
        <f>IF(OR(SUM('Дані з ДІСО'!G879:I879)=0,Розрахунки!H879=0),"",Розрахунки!H879/SUM('Дані з ДІСО'!G879:I879))</f>
        <v>16.285714285714285</v>
      </c>
      <c r="W879" s="9">
        <v>2021</v>
      </c>
      <c r="X879" s="9">
        <v>13</v>
      </c>
      <c r="Y879" s="9">
        <v>11.5</v>
      </c>
      <c r="Z879" s="9" t="s">
        <v>4536</v>
      </c>
      <c r="AA879" s="99">
        <v>12.5</v>
      </c>
      <c r="AB879" s="9" t="str">
        <f>IF('Коефіцієнти АТО'!C879="Область","",'Коефіцієнти АТО'!D879)</f>
        <v>Одеська</v>
      </c>
      <c r="AC879" s="9"/>
    </row>
    <row r="880" spans="1:29" ht="15" customHeight="1">
      <c r="A880" s="9">
        <v>879</v>
      </c>
      <c r="B880" s="9" t="s">
        <v>3148</v>
      </c>
      <c r="C880" s="9" t="s">
        <v>3148</v>
      </c>
      <c r="D880" s="9" t="s">
        <v>3887</v>
      </c>
      <c r="E880" s="9" t="s">
        <v>24</v>
      </c>
      <c r="F880" s="9" t="s">
        <v>1832</v>
      </c>
      <c r="G880" s="9" t="s">
        <v>3963</v>
      </c>
      <c r="H880" s="9" t="s">
        <v>1831</v>
      </c>
      <c r="I880" s="9">
        <v>18019</v>
      </c>
      <c r="J880" s="9">
        <v>18019</v>
      </c>
      <c r="K880" s="9">
        <v>57.6</v>
      </c>
      <c r="L880" s="115">
        <f t="shared" si="39"/>
        <v>1</v>
      </c>
      <c r="M880" s="96">
        <f>IF($B880="Область","",SUM('Дані з ДІСО'!J880:L880)/K880)</f>
        <v>44.670138888888886</v>
      </c>
      <c r="N880" s="9" t="str">
        <f>IF($B880="Область","",VLOOKUP(100*J880/I880,Параметри!$B$39:$C$53,2,TRUE))</f>
        <v>1. 100%</v>
      </c>
      <c r="O880" s="9" t="str">
        <f>IF($B880="Область","",VLOOKUP(M880,Параметри!$B$21:$C$35,2,TRUE))</f>
        <v>13. 35,3-44,9</v>
      </c>
      <c r="P880" s="9">
        <f t="shared" si="40"/>
        <v>1</v>
      </c>
      <c r="Q880" s="9">
        <f t="shared" si="41"/>
        <v>13</v>
      </c>
      <c r="R880" s="116">
        <v>22.5</v>
      </c>
      <c r="S880" s="117">
        <f>IF(C880="Область",Параметри!$K$47,IF(C880="Київ",Параметри!$K$48,IF(L880&lt;Параметри!$I$42,Параметри!$K$42,IF(L880&lt;Параметри!$I$43,Параметри!$K$43,IF(L880&lt;Параметри!$I$44,Параметри!$K$44,IF(L880&lt;Параметри!$I$45,Параметри!$K$45,Параметри!$K$46))))))</f>
        <v>0.53</v>
      </c>
      <c r="T880" s="97">
        <f>IF($B880="Область",Параметри!K$63,IF($R880&lt;Параметри!$G$59,Параметри!K$58,IF($R880&lt;Параметри!$G$60,Параметри!K$59,IF($R880&lt;Параметри!$G$61,Параметри!K$60,IF($R880&lt;Параметри!$G$62,Параметри!K$61,Параметри!K$62)))))</f>
        <v>0.1</v>
      </c>
      <c r="U880" s="97">
        <f>IF($B880="Область",Параметри!L$63,IF($R880&lt;Параметри!$G$59,Параметри!L$58,IF($R880&lt;Параметри!$G$60,Параметри!L$59,IF($R880&lt;Параметри!$G$61,Параметри!L$60,IF($R880&lt;Параметри!$G$62,Параметри!L$61,Параметри!L$62)))))</f>
        <v>4.7E-2</v>
      </c>
      <c r="V880" s="98">
        <f>IF(OR(SUM('Дані з ДІСО'!G880:I880)=0,Розрахунки!H880=0),"",Розрахунки!H880/SUM('Дані з ДІСО'!G880:I880))</f>
        <v>26.802083333333332</v>
      </c>
      <c r="W880" s="9">
        <v>2021</v>
      </c>
      <c r="X880" s="9">
        <v>22.5</v>
      </c>
      <c r="Y880" s="9">
        <v>22</v>
      </c>
      <c r="Z880" s="9" t="s">
        <v>4535</v>
      </c>
      <c r="AA880" s="99">
        <v>22.5</v>
      </c>
      <c r="AB880" s="9" t="str">
        <f>IF('Коефіцієнти АТО'!C880="Область","",'Коефіцієнти АТО'!D880)</f>
        <v>Одеська</v>
      </c>
      <c r="AC880" s="9"/>
    </row>
    <row r="881" spans="1:29" ht="15" customHeight="1">
      <c r="A881" s="9">
        <v>880</v>
      </c>
      <c r="B881" s="9" t="s">
        <v>3176</v>
      </c>
      <c r="C881" s="9" t="s">
        <v>3146</v>
      </c>
      <c r="D881" s="9" t="s">
        <v>3887</v>
      </c>
      <c r="E881" s="9" t="s">
        <v>78</v>
      </c>
      <c r="F881" s="9" t="s">
        <v>1834</v>
      </c>
      <c r="G881" s="9" t="s">
        <v>3858</v>
      </c>
      <c r="H881" s="9" t="s">
        <v>1833</v>
      </c>
      <c r="I881" s="9">
        <v>71308</v>
      </c>
      <c r="J881" s="9">
        <v>5201</v>
      </c>
      <c r="K881" s="9">
        <v>25.2</v>
      </c>
      <c r="L881" s="115">
        <f t="shared" si="39"/>
        <v>7.2937117854939143E-2</v>
      </c>
      <c r="M881" s="96">
        <f>IF($B881="Область","",SUM('Дані з ДІСО'!J881:L881)/K881)</f>
        <v>307.65873015873018</v>
      </c>
      <c r="N881" s="9" t="str">
        <f>IF($B881="Область","",VLOOKUP(100*J881/I881,Параметри!$B$39:$C$53,2,TRUE))</f>
        <v>15. 0-9</v>
      </c>
      <c r="O881" s="9" t="str">
        <f>IF($B881="Область","",VLOOKUP(M881,Параметри!$B$21:$C$35,2,TRUE))</f>
        <v>15. 93,7-</v>
      </c>
      <c r="P881" s="9">
        <f t="shared" si="40"/>
        <v>15</v>
      </c>
      <c r="Q881" s="9">
        <f t="shared" si="41"/>
        <v>15</v>
      </c>
      <c r="R881" s="116">
        <v>27</v>
      </c>
      <c r="S881" s="117">
        <f>IF(C881="Область",Параметри!$K$47,IF(C881="Київ",Параметри!$K$48,IF(L881&lt;Параметри!$I$42,Параметри!$K$42,IF(L881&lt;Параметри!$I$43,Параметри!$K$43,IF(L881&lt;Параметри!$I$44,Параметри!$K$44,IF(L881&lt;Параметри!$I$45,Параметри!$K$45,Параметри!$K$46))))))</f>
        <v>0.23</v>
      </c>
      <c r="T881" s="97">
        <f>IF($B881="Область",Параметри!K$63,IF($R881&lt;Параметри!$G$59,Параметри!K$58,IF($R881&lt;Параметри!$G$60,Параметри!K$59,IF($R881&lt;Параметри!$G$61,Параметри!K$60,IF($R881&lt;Параметри!$G$62,Параметри!K$61,Параметри!K$62)))))</f>
        <v>0.15</v>
      </c>
      <c r="U881" s="97">
        <f>IF($B881="Область",Параметри!L$63,IF($R881&lt;Параметри!$G$59,Параметри!L$58,IF($R881&lt;Параметри!$G$60,Параметри!L$59,IF($R881&lt;Параметри!$G$61,Параметри!L$60,IF($R881&lt;Параметри!$G$62,Параметри!L$61,Параметри!L$62)))))</f>
        <v>0.10100000000000001</v>
      </c>
      <c r="V881" s="98">
        <f>IF(OR(SUM('Дані з ДІСО'!G881:I881)=0,Розрахунки!H881=0),"",Розрахунки!H881/SUM('Дані з ДІСО'!G881:I881))</f>
        <v>27.10839160839161</v>
      </c>
      <c r="W881" s="9" t="s">
        <v>3176</v>
      </c>
      <c r="X881" s="9">
        <v>27.5</v>
      </c>
      <c r="Y881" s="9">
        <v>26</v>
      </c>
      <c r="Z881" s="9" t="s">
        <v>4536</v>
      </c>
      <c r="AA881" s="99">
        <v>27</v>
      </c>
      <c r="AB881" s="9" t="str">
        <f>IF('Коефіцієнти АТО'!C881="Область","",'Коефіцієнти АТО'!D881)</f>
        <v>Одеська</v>
      </c>
      <c r="AC881" s="9"/>
    </row>
    <row r="882" spans="1:29" ht="15" customHeight="1">
      <c r="A882" s="9">
        <v>881</v>
      </c>
      <c r="B882" s="9" t="s">
        <v>3151</v>
      </c>
      <c r="C882" s="9" t="s">
        <v>3151</v>
      </c>
      <c r="D882" s="9" t="s">
        <v>3887</v>
      </c>
      <c r="E882" s="9" t="s">
        <v>29</v>
      </c>
      <c r="F882" s="9" t="s">
        <v>1836</v>
      </c>
      <c r="G882" s="9" t="s">
        <v>3858</v>
      </c>
      <c r="H882" s="9" t="s">
        <v>1835</v>
      </c>
      <c r="I882" s="9">
        <v>7953</v>
      </c>
      <c r="J882" s="9">
        <v>882</v>
      </c>
      <c r="K882" s="9">
        <v>42.7</v>
      </c>
      <c r="L882" s="115">
        <f t="shared" si="39"/>
        <v>0.11090154658619389</v>
      </c>
      <c r="M882" s="96">
        <f>IF($B882="Область","",SUM('Дані з ДІСО'!J882:L882)/K882)</f>
        <v>17.04918032786885</v>
      </c>
      <c r="N882" s="9" t="str">
        <f>IF($B882="Область","",VLOOKUP(100*J882/I882,Параметри!$B$39:$C$53,2,TRUE))</f>
        <v>14. 9-12</v>
      </c>
      <c r="O882" s="9" t="str">
        <f>IF($B882="Область","",VLOOKUP(M882,Параметри!$B$21:$C$35,2,TRUE))</f>
        <v>12. 15-35,3</v>
      </c>
      <c r="P882" s="9">
        <f t="shared" si="40"/>
        <v>14</v>
      </c>
      <c r="Q882" s="9">
        <f t="shared" si="41"/>
        <v>12</v>
      </c>
      <c r="R882" s="116">
        <v>21.5</v>
      </c>
      <c r="S882" s="117">
        <f>IF(C882="Область",Параметри!$K$47,IF(C882="Київ",Параметри!$K$48,IF(L882&lt;Параметри!$I$42,Параметри!$K$42,IF(L882&lt;Параметри!$I$43,Параметри!$K$43,IF(L882&lt;Параметри!$I$44,Параметри!$K$44,IF(L882&lt;Параметри!$I$45,Параметри!$K$45,Параметри!$K$46))))))</f>
        <v>0.23</v>
      </c>
      <c r="T882" s="97">
        <f>IF($B882="Область",Параметри!K$63,IF($R882&lt;Параметри!$G$59,Параметри!K$58,IF($R882&lt;Параметри!$G$60,Параметри!K$59,IF($R882&lt;Параметри!$G$61,Параметри!K$60,IF($R882&lt;Параметри!$G$62,Параметри!K$61,Параметри!K$62)))))</f>
        <v>7.4999999999999997E-2</v>
      </c>
      <c r="U882" s="97">
        <f>IF($B882="Область",Параметри!L$63,IF($R882&lt;Параметри!$G$59,Параметри!L$58,IF($R882&lt;Параметри!$G$60,Параметри!L$59,IF($R882&lt;Параметри!$G$61,Параметри!L$60,IF($R882&lt;Параметри!$G$62,Параметри!L$61,Параметри!L$62)))))</f>
        <v>4.7E-2</v>
      </c>
      <c r="V882" s="98">
        <f>IF(OR(SUM('Дані з ДІСО'!G882:I882)=0,Розрахунки!H882=0),"",Розрахунки!H882/SUM('Дані з ДІСО'!G882:I882))</f>
        <v>26</v>
      </c>
      <c r="W882" s="9">
        <v>2021</v>
      </c>
      <c r="X882" s="9">
        <v>24.5</v>
      </c>
      <c r="Y882" s="9">
        <v>20.5</v>
      </c>
      <c r="Z882" s="9" t="s">
        <v>4536</v>
      </c>
      <c r="AA882" s="99">
        <v>21.5</v>
      </c>
      <c r="AB882" s="9" t="str">
        <f>IF('Коефіцієнти АТО'!C882="Область","",'Коефіцієнти АТО'!D882)</f>
        <v>Одеська</v>
      </c>
      <c r="AC882" s="9"/>
    </row>
    <row r="883" spans="1:29" ht="15" customHeight="1">
      <c r="A883" s="9">
        <v>882</v>
      </c>
      <c r="B883" s="9" t="s">
        <v>3176</v>
      </c>
      <c r="C883" s="9" t="s">
        <v>3146</v>
      </c>
      <c r="D883" s="9" t="s">
        <v>3887</v>
      </c>
      <c r="E883" s="9" t="s">
        <v>78</v>
      </c>
      <c r="F883" s="9" t="s">
        <v>1838</v>
      </c>
      <c r="G883" s="9" t="s">
        <v>3964</v>
      </c>
      <c r="H883" s="9" t="s">
        <v>1837</v>
      </c>
      <c r="I883" s="9">
        <v>35318</v>
      </c>
      <c r="J883" s="9">
        <v>2396</v>
      </c>
      <c r="K883" s="9">
        <v>115.4</v>
      </c>
      <c r="L883" s="115">
        <f t="shared" si="39"/>
        <v>6.7840761084999146E-2</v>
      </c>
      <c r="M883" s="96">
        <f>IF($B883="Область","",SUM('Дані з ДІСО'!J883:L883)/K883)</f>
        <v>33.396880415944537</v>
      </c>
      <c r="N883" s="9" t="str">
        <f>IF($B883="Область","",VLOOKUP(100*J883/I883,Параметри!$B$39:$C$53,2,TRUE))</f>
        <v>15. 0-9</v>
      </c>
      <c r="O883" s="9" t="str">
        <f>IF($B883="Область","",VLOOKUP(M883,Параметри!$B$21:$C$35,2,TRUE))</f>
        <v>12. 15-35,3</v>
      </c>
      <c r="P883" s="9">
        <f t="shared" si="40"/>
        <v>15</v>
      </c>
      <c r="Q883" s="9">
        <f t="shared" si="41"/>
        <v>12</v>
      </c>
      <c r="R883" s="116">
        <v>24.5</v>
      </c>
      <c r="S883" s="117">
        <f>IF(C883="Область",Параметри!$K$47,IF(C883="Київ",Параметри!$K$48,IF(L883&lt;Параметри!$I$42,Параметри!$K$42,IF(L883&lt;Параметри!$I$43,Параметри!$K$43,IF(L883&lt;Параметри!$I$44,Параметри!$K$44,IF(L883&lt;Параметри!$I$45,Параметри!$K$45,Параметри!$K$46))))))</f>
        <v>0.23</v>
      </c>
      <c r="T883" s="97">
        <f>IF($B883="Область",Параметри!K$63,IF($R883&lt;Параметри!$G$59,Параметри!K$58,IF($R883&lt;Параметри!$G$60,Параметри!K$59,IF($R883&lt;Параметри!$G$61,Параметри!K$60,IF($R883&lt;Параметри!$G$62,Параметри!K$61,Параметри!K$62)))))</f>
        <v>0.1</v>
      </c>
      <c r="U883" s="97">
        <f>IF($B883="Область",Параметри!L$63,IF($R883&lt;Параметри!$G$59,Параметри!L$58,IF($R883&lt;Параметри!$G$60,Параметри!L$59,IF($R883&lt;Параметри!$G$61,Параметри!L$60,IF($R883&lt;Параметри!$G$62,Параметри!L$61,Параметри!L$62)))))</f>
        <v>4.7E-2</v>
      </c>
      <c r="V883" s="98">
        <f>IF(OR(SUM('Дані з ДІСО'!G883:I883)=0,Розрахунки!H883=0),"",Розрахунки!H883/SUM('Дані з ДІСО'!G883:I883))</f>
        <v>29.196969696969695</v>
      </c>
      <c r="W883" s="9" t="s">
        <v>3176</v>
      </c>
      <c r="X883" s="9">
        <v>24.5</v>
      </c>
      <c r="Y883" s="9">
        <v>24</v>
      </c>
      <c r="Z883" s="9" t="s">
        <v>4535</v>
      </c>
      <c r="AA883" s="99">
        <v>24.5</v>
      </c>
      <c r="AB883" s="9" t="str">
        <f>IF('Коефіцієнти АТО'!C883="Область","",'Коефіцієнти АТО'!D883)</f>
        <v>Одеська</v>
      </c>
      <c r="AC883" s="9"/>
    </row>
    <row r="884" spans="1:29">
      <c r="A884" s="9">
        <v>883</v>
      </c>
      <c r="B884" s="9" t="s">
        <v>3097</v>
      </c>
      <c r="C884" s="9" t="s">
        <v>3097</v>
      </c>
      <c r="D884" s="9" t="s">
        <v>3965</v>
      </c>
      <c r="E884" s="9" t="s">
        <v>15</v>
      </c>
      <c r="F884" s="9" t="s">
        <v>1843</v>
      </c>
      <c r="G884" s="9" t="s">
        <v>3128</v>
      </c>
      <c r="H884" s="9" t="s">
        <v>1842</v>
      </c>
      <c r="I884" s="9"/>
      <c r="J884" s="9"/>
      <c r="K884" s="9" t="s">
        <v>4534</v>
      </c>
      <c r="L884" s="115" t="str">
        <f t="shared" si="39"/>
        <v/>
      </c>
      <c r="M884" s="96" t="str">
        <f>IF($B884="Область","",SUM('Дані з ДІСО'!J884:L884)/K884)</f>
        <v/>
      </c>
      <c r="N884" s="9" t="str">
        <f>IF($B884="Область","",VLOOKUP(100*J884/I884,Параметри!$B$39:$C$53,2,TRUE))</f>
        <v/>
      </c>
      <c r="O884" s="9" t="str">
        <f>IF($B884="Область","",VLOOKUP(M884,Параметри!$B$21:$C$35,2,TRUE))</f>
        <v/>
      </c>
      <c r="P884" s="9" t="str">
        <f t="shared" si="40"/>
        <v/>
      </c>
      <c r="Q884" s="9" t="str">
        <f t="shared" si="41"/>
        <v/>
      </c>
      <c r="R884" s="116">
        <v>20</v>
      </c>
      <c r="S884" s="117">
        <f>IF(C884="Область",Параметри!$K$47,IF(C884="Київ",Параметри!$K$48,IF(L884&lt;Параметри!$I$42,Параметри!$K$42,IF(L884&lt;Параметри!$I$43,Параметри!$K$43,IF(L884&lt;Параметри!$I$44,Параметри!$K$44,IF(L884&lt;Параметри!$I$45,Параметри!$K$45,Параметри!$K$46))))))</f>
        <v>0.23</v>
      </c>
      <c r="T884" s="97">
        <f>IF($B884="Область",Параметри!K$63,IF($R884&lt;Параметри!$G$59,Параметри!K$58,IF($R884&lt;Параметри!$G$60,Параметри!K$59,IF($R884&lt;Параметри!$G$61,Параметри!K$60,IF($R884&lt;Параметри!$G$62,Параметри!K$61,Параметри!K$62)))))</f>
        <v>7.0000000000000007E-2</v>
      </c>
      <c r="U884" s="97">
        <f>IF($B884="Область",Параметри!L$63,IF($R884&lt;Параметри!$G$59,Параметри!L$58,IF($R884&lt;Параметри!$G$60,Параметри!L$59,IF($R884&lt;Параметри!$G$61,Параметри!L$60,IF($R884&lt;Параметри!$G$62,Параметри!L$61,Параметри!L$62)))))</f>
        <v>0.10100000000000001</v>
      </c>
      <c r="V884" s="98">
        <f>IF(OR(SUM('Дані з ДІСО'!G884:I884)=0,Розрахунки!H884=0),"",Розрахунки!H884/SUM('Дані з ДІСО'!G884:I884))</f>
        <v>19.783898305084747</v>
      </c>
      <c r="W884" s="9" t="s">
        <v>3097</v>
      </c>
      <c r="X884" s="9">
        <v>20</v>
      </c>
      <c r="Y884" s="9">
        <v>20</v>
      </c>
      <c r="Z884" s="9" t="s">
        <v>4535</v>
      </c>
      <c r="AA884" s="99">
        <v>20</v>
      </c>
      <c r="AB884" s="9" t="str">
        <f>IF('Коефіцієнти АТО'!C884="Область","",'Коефіцієнти АТО'!D884)</f>
        <v/>
      </c>
      <c r="AC884" s="9"/>
    </row>
    <row r="885" spans="1:29" ht="15" customHeight="1">
      <c r="A885" s="9">
        <v>884</v>
      </c>
      <c r="B885" s="9" t="s">
        <v>3148</v>
      </c>
      <c r="C885" s="9" t="s">
        <v>3148</v>
      </c>
      <c r="D885" s="9" t="s">
        <v>3965</v>
      </c>
      <c r="E885" s="9" t="s">
        <v>24</v>
      </c>
      <c r="F885" s="9" t="s">
        <v>1847</v>
      </c>
      <c r="G885" s="9" t="s">
        <v>3667</v>
      </c>
      <c r="H885" s="9" t="s">
        <v>1846</v>
      </c>
      <c r="I885" s="9">
        <v>5278</v>
      </c>
      <c r="J885" s="9">
        <v>5278</v>
      </c>
      <c r="K885" s="9">
        <v>310</v>
      </c>
      <c r="L885" s="115">
        <f t="shared" si="39"/>
        <v>1</v>
      </c>
      <c r="M885" s="96">
        <f>IF($B885="Область","",SUM('Дані з ДІСО'!J885:L885)/K885)</f>
        <v>2.0741935483870968</v>
      </c>
      <c r="N885" s="9" t="str">
        <f>IF($B885="Область","",VLOOKUP(100*J885/I885,Параметри!$B$39:$C$53,2,TRUE))</f>
        <v>1. 100%</v>
      </c>
      <c r="O885" s="9" t="str">
        <f>IF($B885="Область","",VLOOKUP(M885,Параметри!$B$21:$C$35,2,TRUE))</f>
        <v>3. 1,4-2,1</v>
      </c>
      <c r="P885" s="9">
        <f t="shared" si="40"/>
        <v>1</v>
      </c>
      <c r="Q885" s="9">
        <f t="shared" si="41"/>
        <v>3</v>
      </c>
      <c r="R885" s="116">
        <v>11</v>
      </c>
      <c r="S885" s="117">
        <f>IF(C885="Область",Параметри!$K$47,IF(C885="Київ",Параметри!$K$48,IF(L885&lt;Параметри!$I$42,Параметри!$K$42,IF(L885&lt;Параметри!$I$43,Параметри!$K$43,IF(L885&lt;Параметри!$I$44,Параметри!$K$44,IF(L885&lt;Параметри!$I$45,Параметри!$K$45,Параметри!$K$46))))))</f>
        <v>0.53</v>
      </c>
      <c r="T885" s="97">
        <f>IF($B885="Область",Параметри!K$63,IF($R885&lt;Параметри!$G$59,Параметри!K$58,IF($R885&lt;Параметри!$G$60,Параметри!K$59,IF($R885&lt;Параметри!$G$61,Параметри!K$60,IF($R885&lt;Параметри!$G$62,Параметри!K$61,Параметри!K$62)))))</f>
        <v>1.7000000000000001E-2</v>
      </c>
      <c r="U885" s="97">
        <f>IF($B885="Область",Параметри!L$63,IF($R885&lt;Параметри!$G$59,Параметри!L$58,IF($R885&lt;Параметри!$G$60,Параметри!L$59,IF($R885&lt;Параметри!$G$61,Параметри!L$60,IF($R885&lt;Параметри!$G$62,Параметри!L$61,Параметри!L$62)))))</f>
        <v>4.7E-2</v>
      </c>
      <c r="V885" s="98">
        <f>IF(OR(SUM('Дані з ДІСО'!G885:I885)=0,Розрахунки!H885=0),"",Розрахунки!H885/SUM('Дані з ДІСО'!G885:I885))</f>
        <v>9.5970149253731343</v>
      </c>
      <c r="W885" s="9">
        <v>2016</v>
      </c>
      <c r="X885" s="9">
        <v>12.5</v>
      </c>
      <c r="Y885" s="9">
        <v>10</v>
      </c>
      <c r="Z885" s="9" t="s">
        <v>4536</v>
      </c>
      <c r="AA885" s="99">
        <v>11</v>
      </c>
      <c r="AB885" s="9" t="str">
        <f>IF('Коефіцієнти АТО'!C885="Область","",'Коефіцієнти АТО'!D885)</f>
        <v>Полтавська</v>
      </c>
      <c r="AC885" s="9"/>
    </row>
    <row r="886" spans="1:29" ht="15" customHeight="1">
      <c r="A886" s="9">
        <v>885</v>
      </c>
      <c r="B886" s="9" t="s">
        <v>3145</v>
      </c>
      <c r="C886" s="9" t="s">
        <v>3146</v>
      </c>
      <c r="D886" s="9" t="s">
        <v>3965</v>
      </c>
      <c r="E886" s="9" t="s">
        <v>21</v>
      </c>
      <c r="F886" s="9" t="s">
        <v>1849</v>
      </c>
      <c r="G886" s="9" t="s">
        <v>3966</v>
      </c>
      <c r="H886" s="9" t="s">
        <v>1848</v>
      </c>
      <c r="I886" s="9">
        <v>25280</v>
      </c>
      <c r="J886" s="9">
        <v>16151</v>
      </c>
      <c r="K886" s="9">
        <v>1196.2</v>
      </c>
      <c r="L886" s="115">
        <f t="shared" si="39"/>
        <v>0.63888449367088607</v>
      </c>
      <c r="M886" s="96">
        <f>IF($B886="Область","",SUM('Дані з ДІСО'!J886:L886)/K886)</f>
        <v>2.3332218692526334</v>
      </c>
      <c r="N886" s="9" t="str">
        <f>IF($B886="Область","",VLOOKUP(100*J886/I886,Параметри!$B$39:$C$53,2,TRUE))</f>
        <v>4. 63-66</v>
      </c>
      <c r="O886" s="9" t="str">
        <f>IF($B886="Область","",VLOOKUP(M886,Параметри!$B$21:$C$35,2,TRUE))</f>
        <v>4. 2,1-3</v>
      </c>
      <c r="P886" s="9">
        <f t="shared" si="40"/>
        <v>4</v>
      </c>
      <c r="Q886" s="9">
        <f t="shared" si="41"/>
        <v>4</v>
      </c>
      <c r="R886" s="116">
        <v>14.5</v>
      </c>
      <c r="S886" s="117">
        <f>IF(C886="Область",Параметри!$K$47,IF(C886="Київ",Параметри!$K$48,IF(L886&lt;Параметри!$I$42,Параметри!$K$42,IF(L886&lt;Параметри!$I$43,Параметри!$K$43,IF(L886&lt;Параметри!$I$44,Параметри!$K$44,IF(L886&lt;Параметри!$I$45,Параметри!$K$45,Параметри!$K$46))))))</f>
        <v>0.48</v>
      </c>
      <c r="T886" s="97">
        <f>IF($B886="Область",Параметри!K$63,IF($R886&lt;Параметри!$G$59,Параметри!K$58,IF($R886&lt;Параметри!$G$60,Параметри!K$59,IF($R886&lt;Параметри!$G$61,Параметри!K$60,IF($R886&lt;Параметри!$G$62,Параметри!K$61,Параметри!K$62)))))</f>
        <v>1.7000000000000001E-2</v>
      </c>
      <c r="U886" s="97">
        <f>IF($B886="Область",Параметри!L$63,IF($R886&lt;Параметри!$G$59,Параметри!L$58,IF($R886&lt;Параметри!$G$60,Параметри!L$59,IF($R886&lt;Параметри!$G$61,Параметри!L$60,IF($R886&lt;Параметри!$G$62,Параметри!L$61,Параметри!L$62)))))</f>
        <v>4.7E-2</v>
      </c>
      <c r="V886" s="98">
        <f>IF(OR(SUM('Дані з ДІСО'!G886:I886)=0,Розрахунки!H886=0),"",Розрахунки!H886/SUM('Дані з ДІСО'!G886:I886))</f>
        <v>15.168478260869565</v>
      </c>
      <c r="W886" s="9">
        <v>2016</v>
      </c>
      <c r="X886" s="9">
        <v>14.5</v>
      </c>
      <c r="Y886" s="9">
        <v>13.5</v>
      </c>
      <c r="Z886" s="9" t="s">
        <v>4535</v>
      </c>
      <c r="AA886" s="99">
        <v>14.5</v>
      </c>
      <c r="AB886" s="9" t="str">
        <f>IF('Коефіцієнти АТО'!C886="Область","",'Коефіцієнти АТО'!D886)</f>
        <v>Полтавська</v>
      </c>
      <c r="AC886" s="9"/>
    </row>
    <row r="887" spans="1:29" ht="15" customHeight="1">
      <c r="A887" s="9">
        <v>886</v>
      </c>
      <c r="B887" s="9" t="s">
        <v>3148</v>
      </c>
      <c r="C887" s="9" t="s">
        <v>3148</v>
      </c>
      <c r="D887" s="9" t="s">
        <v>3965</v>
      </c>
      <c r="E887" s="9" t="s">
        <v>24</v>
      </c>
      <c r="F887" s="9" t="s">
        <v>1851</v>
      </c>
      <c r="G887" s="9" t="s">
        <v>3967</v>
      </c>
      <c r="H887" s="9" t="s">
        <v>1850</v>
      </c>
      <c r="I887" s="9">
        <v>4909</v>
      </c>
      <c r="J887" s="9">
        <v>4909</v>
      </c>
      <c r="K887" s="9">
        <v>223.4</v>
      </c>
      <c r="L887" s="115">
        <f t="shared" si="39"/>
        <v>1</v>
      </c>
      <c r="M887" s="96">
        <f>IF($B887="Область","",SUM('Дані з ДІСО'!J887:L887)/K887)</f>
        <v>1.7547000895255147</v>
      </c>
      <c r="N887" s="9" t="str">
        <f>IF($B887="Область","",VLOOKUP(100*J887/I887,Параметри!$B$39:$C$53,2,TRUE))</f>
        <v>1. 100%</v>
      </c>
      <c r="O887" s="9" t="str">
        <f>IF($B887="Область","",VLOOKUP(M887,Параметри!$B$21:$C$35,2,TRUE))</f>
        <v>3. 1,4-2,1</v>
      </c>
      <c r="P887" s="9">
        <f t="shared" si="40"/>
        <v>1</v>
      </c>
      <c r="Q887" s="9">
        <f t="shared" si="41"/>
        <v>3</v>
      </c>
      <c r="R887" s="116">
        <v>13.5</v>
      </c>
      <c r="S887" s="117">
        <f>IF(C887="Область",Параметри!$K$47,IF(C887="Київ",Параметри!$K$48,IF(L887&lt;Параметри!$I$42,Параметри!$K$42,IF(L887&lt;Параметри!$I$43,Параметри!$K$43,IF(L887&lt;Параметри!$I$44,Параметри!$K$44,IF(L887&lt;Параметри!$I$45,Параметри!$K$45,Параметри!$K$46))))))</f>
        <v>0.53</v>
      </c>
      <c r="T887" s="97">
        <f>IF($B887="Область",Параметри!K$63,IF($R887&lt;Параметри!$G$59,Параметри!K$58,IF($R887&lt;Параметри!$G$60,Параметри!K$59,IF($R887&lt;Параметри!$G$61,Параметри!K$60,IF($R887&lt;Параметри!$G$62,Параметри!K$61,Параметри!K$62)))))</f>
        <v>1.7000000000000001E-2</v>
      </c>
      <c r="U887" s="97">
        <f>IF($B887="Область",Параметри!L$63,IF($R887&lt;Параметри!$G$59,Параметри!L$58,IF($R887&lt;Параметри!$G$60,Параметри!L$59,IF($R887&lt;Параметри!$G$61,Параметри!L$60,IF($R887&lt;Параметри!$G$62,Параметри!L$61,Параметри!L$62)))))</f>
        <v>4.7E-2</v>
      </c>
      <c r="V887" s="98">
        <f>IF(OR(SUM('Дані з ДІСО'!G887:I887)=0,Розрахунки!H887=0),"",Розрахунки!H887/SUM('Дані з ДІСО'!G887:I887))</f>
        <v>24.5</v>
      </c>
      <c r="W887" s="9">
        <v>2016</v>
      </c>
      <c r="X887" s="9">
        <v>12.5</v>
      </c>
      <c r="Y887" s="9">
        <v>14.5</v>
      </c>
      <c r="Z887" s="9" t="s">
        <v>4536</v>
      </c>
      <c r="AA887" s="99">
        <v>13.5</v>
      </c>
      <c r="AB887" s="9" t="str">
        <f>IF('Коефіцієнти АТО'!C887="Область","",'Коефіцієнти АТО'!D887)</f>
        <v>Полтавська</v>
      </c>
      <c r="AC887" s="9"/>
    </row>
    <row r="888" spans="1:29" ht="15" customHeight="1">
      <c r="A888" s="9">
        <v>887</v>
      </c>
      <c r="B888" s="9" t="s">
        <v>3145</v>
      </c>
      <c r="C888" s="9" t="s">
        <v>3146</v>
      </c>
      <c r="D888" s="9" t="s">
        <v>3965</v>
      </c>
      <c r="E888" s="9" t="s">
        <v>21</v>
      </c>
      <c r="F888" s="9" t="s">
        <v>1853</v>
      </c>
      <c r="G888" s="9" t="s">
        <v>3968</v>
      </c>
      <c r="H888" s="9" t="s">
        <v>1852</v>
      </c>
      <c r="I888" s="9">
        <v>30135</v>
      </c>
      <c r="J888" s="9">
        <v>15024</v>
      </c>
      <c r="K888" s="9">
        <v>931.3</v>
      </c>
      <c r="L888" s="115">
        <f t="shared" si="39"/>
        <v>0.49855649576903932</v>
      </c>
      <c r="M888" s="96">
        <f>IF($B888="Область","",SUM('Дані з ДІСО'!J888:L888)/K888)</f>
        <v>3.2272092773542362</v>
      </c>
      <c r="N888" s="9" t="str">
        <f>IF($B888="Область","",VLOOKUP(100*J888/I888,Параметри!$B$39:$C$53,2,TRUE))</f>
        <v>7. 49-53</v>
      </c>
      <c r="O888" s="9" t="str">
        <f>IF($B888="Область","",VLOOKUP(M888,Параметри!$B$21:$C$35,2,TRUE))</f>
        <v>5. 3-3,9</v>
      </c>
      <c r="P888" s="9">
        <f t="shared" si="40"/>
        <v>7</v>
      </c>
      <c r="Q888" s="9">
        <f t="shared" si="41"/>
        <v>5</v>
      </c>
      <c r="R888" s="116">
        <v>15.5</v>
      </c>
      <c r="S888" s="117">
        <f>IF(C888="Область",Параметри!$K$47,IF(C888="Київ",Параметри!$K$48,IF(L888&lt;Параметри!$I$42,Параметри!$K$42,IF(L888&lt;Параметри!$I$43,Параметри!$K$43,IF(L888&lt;Параметри!$I$44,Параметри!$K$44,IF(L888&lt;Параметри!$I$45,Параметри!$K$45,Параметри!$K$46))))))</f>
        <v>0.43</v>
      </c>
      <c r="T888" s="97">
        <f>IF($B888="Область",Параметри!K$63,IF($R888&lt;Параметри!$G$59,Параметри!K$58,IF($R888&lt;Параметри!$G$60,Параметри!K$59,IF($R888&lt;Параметри!$G$61,Параметри!K$60,IF($R888&lt;Параметри!$G$62,Параметри!K$61,Параметри!K$62)))))</f>
        <v>1.7000000000000001E-2</v>
      </c>
      <c r="U888" s="97">
        <f>IF($B888="Область",Параметри!L$63,IF($R888&lt;Параметри!$G$59,Параметри!L$58,IF($R888&lt;Параметри!$G$60,Параметри!L$59,IF($R888&lt;Параметри!$G$61,Параметри!L$60,IF($R888&lt;Параметри!$G$62,Параметри!L$61,Параметри!L$62)))))</f>
        <v>4.7E-2</v>
      </c>
      <c r="V888" s="98">
        <f>IF(OR(SUM('Дані з ДІСО'!G888:I888)=0,Розрахунки!H888=0),"",Розрахунки!H888/SUM('Дані з ДІСО'!G888:I888))</f>
        <v>15.492268041237113</v>
      </c>
      <c r="W888" s="9">
        <v>2016</v>
      </c>
      <c r="X888" s="9">
        <v>15.5</v>
      </c>
      <c r="Y888" s="9">
        <v>15</v>
      </c>
      <c r="Z888" s="9" t="s">
        <v>4535</v>
      </c>
      <c r="AA888" s="99">
        <v>15.5</v>
      </c>
      <c r="AB888" s="9" t="str">
        <f>IF('Коефіцієнти АТО'!C888="Область","",'Коефіцієнти АТО'!D888)</f>
        <v>Полтавська</v>
      </c>
      <c r="AC888" s="9"/>
    </row>
    <row r="889" spans="1:29" ht="15" customHeight="1">
      <c r="A889" s="9">
        <v>888</v>
      </c>
      <c r="B889" s="9" t="s">
        <v>3148</v>
      </c>
      <c r="C889" s="9" t="s">
        <v>3148</v>
      </c>
      <c r="D889" s="9" t="s">
        <v>3965</v>
      </c>
      <c r="E889" s="9" t="s">
        <v>24</v>
      </c>
      <c r="F889" s="9" t="s">
        <v>382</v>
      </c>
      <c r="G889" s="9" t="s">
        <v>3201</v>
      </c>
      <c r="H889" s="9" t="s">
        <v>1854</v>
      </c>
      <c r="I889" s="9">
        <v>15172</v>
      </c>
      <c r="J889" s="9">
        <v>15172</v>
      </c>
      <c r="K889" s="9">
        <v>283.60000000000002</v>
      </c>
      <c r="L889" s="115">
        <f t="shared" si="39"/>
        <v>1</v>
      </c>
      <c r="M889" s="96">
        <f>IF($B889="Область","",SUM('Дані з ДІСО'!J889:L889)/K889)</f>
        <v>4.8836389280677004</v>
      </c>
      <c r="N889" s="9" t="str">
        <f>IF($B889="Область","",VLOOKUP(100*J889/I889,Параметри!$B$39:$C$53,2,TRUE))</f>
        <v>1. 100%</v>
      </c>
      <c r="O889" s="9" t="str">
        <f>IF($B889="Область","",VLOOKUP(M889,Параметри!$B$21:$C$35,2,TRUE))</f>
        <v>8. 4,5-5,8</v>
      </c>
      <c r="P889" s="9">
        <f t="shared" si="40"/>
        <v>1</v>
      </c>
      <c r="Q889" s="9">
        <f t="shared" si="41"/>
        <v>8</v>
      </c>
      <c r="R889" s="116">
        <v>14</v>
      </c>
      <c r="S889" s="117">
        <f>IF(C889="Область",Параметри!$K$47,IF(C889="Київ",Параметри!$K$48,IF(L889&lt;Параметри!$I$42,Параметри!$K$42,IF(L889&lt;Параметри!$I$43,Параметри!$K$43,IF(L889&lt;Параметри!$I$44,Параметри!$K$44,IF(L889&lt;Параметри!$I$45,Параметри!$K$45,Параметри!$K$46))))))</f>
        <v>0.53</v>
      </c>
      <c r="T889" s="97">
        <f>IF($B889="Область",Параметри!K$63,IF($R889&lt;Параметри!$G$59,Параметри!K$58,IF($R889&lt;Параметри!$G$60,Параметри!K$59,IF($R889&lt;Параметри!$G$61,Параметри!K$60,IF($R889&lt;Параметри!$G$62,Параметри!K$61,Параметри!K$62)))))</f>
        <v>1.7000000000000001E-2</v>
      </c>
      <c r="U889" s="97">
        <f>IF($B889="Область",Параметри!L$63,IF($R889&lt;Параметри!$G$59,Параметри!L$58,IF($R889&lt;Параметри!$G$60,Параметри!L$59,IF($R889&lt;Параметри!$G$61,Параметри!L$60,IF($R889&lt;Параметри!$G$62,Параметри!L$61,Параметри!L$62)))))</f>
        <v>4.7E-2</v>
      </c>
      <c r="V889" s="98">
        <f>IF(OR(SUM('Дані з ДІСО'!G889:I889)=0,Розрахунки!H889=0),"",Розрахунки!H889/SUM('Дані з ДІСО'!G889:I889))</f>
        <v>17.987012987012989</v>
      </c>
      <c r="W889" s="9">
        <v>2016</v>
      </c>
      <c r="X889" s="9">
        <v>15.5</v>
      </c>
      <c r="Y889" s="9">
        <v>13</v>
      </c>
      <c r="Z889" s="9" t="s">
        <v>4536</v>
      </c>
      <c r="AA889" s="99">
        <v>14</v>
      </c>
      <c r="AB889" s="9" t="str">
        <f>IF('Коефіцієнти АТО'!C889="Область","",'Коефіцієнти АТО'!D889)</f>
        <v>Полтавська</v>
      </c>
      <c r="AC889" s="9"/>
    </row>
    <row r="890" spans="1:29" ht="15" customHeight="1">
      <c r="A890" s="9">
        <v>889</v>
      </c>
      <c r="B890" s="9" t="s">
        <v>3148</v>
      </c>
      <c r="C890" s="9" t="s">
        <v>3148</v>
      </c>
      <c r="D890" s="9" t="s">
        <v>3965</v>
      </c>
      <c r="E890" s="9" t="s">
        <v>24</v>
      </c>
      <c r="F890" s="9" t="s">
        <v>1856</v>
      </c>
      <c r="G890" s="9" t="s">
        <v>3969</v>
      </c>
      <c r="H890" s="9" t="s">
        <v>1855</v>
      </c>
      <c r="I890" s="9">
        <v>2947</v>
      </c>
      <c r="J890" s="9">
        <v>2947</v>
      </c>
      <c r="K890" s="9">
        <v>169.7</v>
      </c>
      <c r="L890" s="115">
        <f t="shared" si="39"/>
        <v>1</v>
      </c>
      <c r="M890" s="96">
        <f>IF($B890="Область","",SUM('Дані з ДІСО'!J890:L890)/K890)</f>
        <v>1.2227460223924573</v>
      </c>
      <c r="N890" s="9" t="str">
        <f>IF($B890="Область","",VLOOKUP(100*J890/I890,Параметри!$B$39:$C$53,2,TRUE))</f>
        <v>1. 100%</v>
      </c>
      <c r="O890" s="9" t="str">
        <f>IF($B890="Область","",VLOOKUP(M890,Параметри!$B$21:$C$35,2,TRUE))</f>
        <v>2. 1-1,4</v>
      </c>
      <c r="P890" s="9">
        <f t="shared" si="40"/>
        <v>1</v>
      </c>
      <c r="Q890" s="9">
        <f t="shared" si="41"/>
        <v>2</v>
      </c>
      <c r="R890" s="116">
        <v>12.5</v>
      </c>
      <c r="S890" s="117">
        <f>IF(C890="Область",Параметри!$K$47,IF(C890="Київ",Параметри!$K$48,IF(L890&lt;Параметри!$I$42,Параметри!$K$42,IF(L890&lt;Параметри!$I$43,Параметри!$K$43,IF(L890&lt;Параметри!$I$44,Параметри!$K$44,IF(L890&lt;Параметри!$I$45,Параметри!$K$45,Параметри!$K$46))))))</f>
        <v>0.53</v>
      </c>
      <c r="T890" s="97">
        <f>IF($B890="Область",Параметри!K$63,IF($R890&lt;Параметри!$G$59,Параметри!K$58,IF($R890&lt;Параметри!$G$60,Параметри!K$59,IF($R890&lt;Параметри!$G$61,Параметри!K$60,IF($R890&lt;Параметри!$G$62,Параметри!K$61,Параметри!K$62)))))</f>
        <v>1.7000000000000001E-2</v>
      </c>
      <c r="U890" s="97">
        <f>IF($B890="Область",Параметри!L$63,IF($R890&lt;Параметри!$G$59,Параметри!L$58,IF($R890&lt;Параметри!$G$60,Параметри!L$59,IF($R890&lt;Параметри!$G$61,Параметри!L$60,IF($R890&lt;Параметри!$G$62,Параметри!L$61,Параметри!L$62)))))</f>
        <v>4.7E-2</v>
      </c>
      <c r="V890" s="98">
        <f>IF(OR(SUM('Дані з ДІСО'!G890:I890)=0,Розрахунки!H890=0),"",Розрахунки!H890/SUM('Дані з ДІСО'!G890:I890))</f>
        <v>41.5</v>
      </c>
      <c r="W890" s="9">
        <v>2016</v>
      </c>
      <c r="X890" s="9">
        <v>11.5</v>
      </c>
      <c r="Y890" s="9">
        <v>13.5</v>
      </c>
      <c r="Z890" s="9" t="s">
        <v>4536</v>
      </c>
      <c r="AA890" s="99">
        <v>12.5</v>
      </c>
      <c r="AB890" s="9" t="str">
        <f>IF('Коефіцієнти АТО'!C890="Область","",'Коефіцієнти АТО'!D890)</f>
        <v>Полтавська</v>
      </c>
      <c r="AC890" s="9"/>
    </row>
    <row r="891" spans="1:29" ht="15" customHeight="1">
      <c r="A891" s="9">
        <v>890</v>
      </c>
      <c r="B891" s="9" t="s">
        <v>3151</v>
      </c>
      <c r="C891" s="9" t="s">
        <v>3151</v>
      </c>
      <c r="D891" s="9" t="s">
        <v>3965</v>
      </c>
      <c r="E891" s="9" t="s">
        <v>29</v>
      </c>
      <c r="F891" s="9" t="s">
        <v>1858</v>
      </c>
      <c r="G891" s="9" t="s">
        <v>3420</v>
      </c>
      <c r="H891" s="9" t="s">
        <v>1857</v>
      </c>
      <c r="I891" s="9">
        <v>17459</v>
      </c>
      <c r="J891" s="9">
        <v>11561</v>
      </c>
      <c r="K891" s="9">
        <v>801.7</v>
      </c>
      <c r="L891" s="115">
        <f t="shared" si="39"/>
        <v>0.66217996448822958</v>
      </c>
      <c r="M891" s="96">
        <f>IF($B891="Область","",SUM('Дані з ДІСО'!J891:L891)/K891)</f>
        <v>1.7581389547212174</v>
      </c>
      <c r="N891" s="9" t="str">
        <f>IF($B891="Область","",VLOOKUP(100*J891/I891,Параметри!$B$39:$C$53,2,TRUE))</f>
        <v>3. 66-72</v>
      </c>
      <c r="O891" s="9" t="str">
        <f>IF($B891="Область","",VLOOKUP(M891,Параметри!$B$21:$C$35,2,TRUE))</f>
        <v>3. 1,4-2,1</v>
      </c>
      <c r="P891" s="9">
        <f t="shared" si="40"/>
        <v>3</v>
      </c>
      <c r="Q891" s="9">
        <f t="shared" si="41"/>
        <v>3</v>
      </c>
      <c r="R891" s="116">
        <v>13</v>
      </c>
      <c r="S891" s="117">
        <f>IF(C891="Область",Параметри!$K$47,IF(C891="Київ",Параметри!$K$48,IF(L891&lt;Параметри!$I$42,Параметри!$K$42,IF(L891&lt;Параметри!$I$43,Параметри!$K$43,IF(L891&lt;Параметри!$I$44,Параметри!$K$44,IF(L891&lt;Параметри!$I$45,Параметри!$K$45,Параметри!$K$46))))))</f>
        <v>0.48</v>
      </c>
      <c r="T891" s="97">
        <f>IF($B891="Область",Параметри!K$63,IF($R891&lt;Параметри!$G$59,Параметри!K$58,IF($R891&lt;Параметри!$G$60,Параметри!K$59,IF($R891&lt;Параметри!$G$61,Параметри!K$60,IF($R891&lt;Параметри!$G$62,Параметри!K$61,Параметри!K$62)))))</f>
        <v>1.7000000000000001E-2</v>
      </c>
      <c r="U891" s="97">
        <f>IF($B891="Область",Параметри!L$63,IF($R891&lt;Параметри!$G$59,Параметри!L$58,IF($R891&lt;Параметри!$G$60,Параметри!L$59,IF($R891&lt;Параметри!$G$61,Параметри!L$60,IF($R891&lt;Параметри!$G$62,Параметри!L$61,Параметри!L$62)))))</f>
        <v>4.7E-2</v>
      </c>
      <c r="V891" s="98">
        <f>IF(OR(SUM('Дані з ДІСО'!G891:I891)=0,Розрахунки!H891=0),"",Розрахунки!H891/SUM('Дані з ДІСО'!G891:I891))</f>
        <v>9.9260563380281699</v>
      </c>
      <c r="W891" s="9">
        <v>2016</v>
      </c>
      <c r="X891" s="9">
        <v>13</v>
      </c>
      <c r="Y891" s="9">
        <v>13</v>
      </c>
      <c r="Z891" s="9" t="s">
        <v>4535</v>
      </c>
      <c r="AA891" s="99">
        <v>13</v>
      </c>
      <c r="AB891" s="9" t="str">
        <f>IF('Коефіцієнти АТО'!C891="Область","",'Коефіцієнти АТО'!D891)</f>
        <v>Полтавська</v>
      </c>
      <c r="AC891" s="9"/>
    </row>
    <row r="892" spans="1:29" ht="15" customHeight="1">
      <c r="A892" s="9">
        <v>891</v>
      </c>
      <c r="B892" s="9" t="s">
        <v>3151</v>
      </c>
      <c r="C892" s="9" t="s">
        <v>3151</v>
      </c>
      <c r="D892" s="9" t="s">
        <v>3965</v>
      </c>
      <c r="E892" s="9" t="s">
        <v>29</v>
      </c>
      <c r="F892" s="9" t="s">
        <v>1860</v>
      </c>
      <c r="G892" s="9" t="s">
        <v>3970</v>
      </c>
      <c r="H892" s="9" t="s">
        <v>1859</v>
      </c>
      <c r="I892" s="9">
        <v>18468</v>
      </c>
      <c r="J892" s="9">
        <v>14172</v>
      </c>
      <c r="K892" s="9">
        <v>771.9</v>
      </c>
      <c r="L892" s="115">
        <f t="shared" si="39"/>
        <v>0.76738141650422353</v>
      </c>
      <c r="M892" s="96">
        <f>IF($B892="Область","",SUM('Дані з ДІСО'!J892:L892)/K892)</f>
        <v>2.041715248089131</v>
      </c>
      <c r="N892" s="9" t="str">
        <f>IF($B892="Область","",VLOOKUP(100*J892/I892,Параметри!$B$39:$C$53,2,TRUE))</f>
        <v>2. 72-100</v>
      </c>
      <c r="O892" s="9" t="str">
        <f>IF($B892="Область","",VLOOKUP(M892,Параметри!$B$21:$C$35,2,TRUE))</f>
        <v>3. 1,4-2,1</v>
      </c>
      <c r="P892" s="9">
        <f t="shared" si="40"/>
        <v>2</v>
      </c>
      <c r="Q892" s="9">
        <f t="shared" si="41"/>
        <v>3</v>
      </c>
      <c r="R892" s="116">
        <v>12.5</v>
      </c>
      <c r="S892" s="117">
        <f>IF(C892="Область",Параметри!$K$47,IF(C892="Київ",Параметри!$K$48,IF(L892&lt;Параметри!$I$42,Параметри!$K$42,IF(L892&lt;Параметри!$I$43,Параметри!$K$43,IF(L892&lt;Параметри!$I$44,Параметри!$K$44,IF(L892&lt;Параметри!$I$45,Параметри!$K$45,Параметри!$K$46))))))</f>
        <v>0.48</v>
      </c>
      <c r="T892" s="97">
        <f>IF($B892="Область",Параметри!K$63,IF($R892&lt;Параметри!$G$59,Параметри!K$58,IF($R892&lt;Параметри!$G$60,Параметри!K$59,IF($R892&lt;Параметри!$G$61,Параметри!K$60,IF($R892&lt;Параметри!$G$62,Параметри!K$61,Параметри!K$62)))))</f>
        <v>1.7000000000000001E-2</v>
      </c>
      <c r="U892" s="97">
        <f>IF($B892="Область",Параметри!L$63,IF($R892&lt;Параметри!$G$59,Параметри!L$58,IF($R892&lt;Параметри!$G$60,Параметри!L$59,IF($R892&lt;Параметри!$G$61,Параметри!L$60,IF($R892&lt;Параметри!$G$62,Параметри!L$61,Параметри!L$62)))))</f>
        <v>4.7E-2</v>
      </c>
      <c r="V892" s="98">
        <f>IF(OR(SUM('Дані з ДІСО'!G892:I892)=0,Розрахунки!H892=0),"",Розрахунки!H892/SUM('Дані з ДІСО'!G892:I892))</f>
        <v>14.198198198198199</v>
      </c>
      <c r="W892" s="9">
        <v>2016</v>
      </c>
      <c r="X892" s="9">
        <v>12.5</v>
      </c>
      <c r="Y892" s="9">
        <v>12</v>
      </c>
      <c r="Z892" s="9" t="s">
        <v>4535</v>
      </c>
      <c r="AA892" s="99">
        <v>12.5</v>
      </c>
      <c r="AB892" s="9" t="str">
        <f>IF('Коефіцієнти АТО'!C892="Область","",'Коефіцієнти АТО'!D892)</f>
        <v>Полтавська</v>
      </c>
      <c r="AC892" s="9"/>
    </row>
    <row r="893" spans="1:29" ht="15" customHeight="1">
      <c r="A893" s="9">
        <v>892</v>
      </c>
      <c r="B893" s="9" t="s">
        <v>3151</v>
      </c>
      <c r="C893" s="9" t="s">
        <v>3151</v>
      </c>
      <c r="D893" s="9" t="s">
        <v>3965</v>
      </c>
      <c r="E893" s="9" t="s">
        <v>29</v>
      </c>
      <c r="F893" s="9" t="s">
        <v>1862</v>
      </c>
      <c r="G893" s="9" t="s">
        <v>3971</v>
      </c>
      <c r="H893" s="9" t="s">
        <v>1861</v>
      </c>
      <c r="I893" s="9">
        <v>8808</v>
      </c>
      <c r="J893" s="9">
        <v>5570</v>
      </c>
      <c r="K893" s="9">
        <v>324.39999999999998</v>
      </c>
      <c r="L893" s="115">
        <f t="shared" si="39"/>
        <v>0.63237965485921888</v>
      </c>
      <c r="M893" s="96">
        <f>IF($B893="Область","",SUM('Дані з ДІСО'!J893:L893)/K893)</f>
        <v>2.8236744759556105</v>
      </c>
      <c r="N893" s="9" t="str">
        <f>IF($B893="Область","",VLOOKUP(100*J893/I893,Параметри!$B$39:$C$53,2,TRUE))</f>
        <v>4. 63-66</v>
      </c>
      <c r="O893" s="9" t="str">
        <f>IF($B893="Область","",VLOOKUP(M893,Параметри!$B$21:$C$35,2,TRUE))</f>
        <v>4. 2,1-3</v>
      </c>
      <c r="P893" s="9">
        <f t="shared" si="40"/>
        <v>4</v>
      </c>
      <c r="Q893" s="9">
        <f t="shared" si="41"/>
        <v>4</v>
      </c>
      <c r="R893" s="116">
        <v>14.5</v>
      </c>
      <c r="S893" s="117">
        <f>IF(C893="Область",Параметри!$K$47,IF(C893="Київ",Параметри!$K$48,IF(L893&lt;Параметри!$I$42,Параметри!$K$42,IF(L893&lt;Параметри!$I$43,Параметри!$K$43,IF(L893&lt;Параметри!$I$44,Параметри!$K$44,IF(L893&lt;Параметри!$I$45,Параметри!$K$45,Параметри!$K$46))))))</f>
        <v>0.48</v>
      </c>
      <c r="T893" s="97">
        <f>IF($B893="Область",Параметри!K$63,IF($R893&lt;Параметри!$G$59,Параметри!K$58,IF($R893&lt;Параметри!$G$60,Параметри!K$59,IF($R893&lt;Параметри!$G$61,Параметри!K$60,IF($R893&lt;Параметри!$G$62,Параметри!K$61,Параметри!K$62)))))</f>
        <v>1.7000000000000001E-2</v>
      </c>
      <c r="U893" s="97">
        <f>IF($B893="Область",Параметри!L$63,IF($R893&lt;Параметри!$G$59,Параметри!L$58,IF($R893&lt;Параметри!$G$60,Параметри!L$59,IF($R893&lt;Параметри!$G$61,Параметри!L$60,IF($R893&lt;Параметри!$G$62,Параметри!L$61,Параметри!L$62)))))</f>
        <v>4.7E-2</v>
      </c>
      <c r="V893" s="98">
        <f>IF(OR(SUM('Дані з ДІСО'!G893:I893)=0,Розрахунки!H893=0),"",Розрахунки!H893/SUM('Дані з ДІСО'!G893:I893))</f>
        <v>15.266666666666667</v>
      </c>
      <c r="W893" s="9">
        <v>2017</v>
      </c>
      <c r="X893" s="9">
        <v>14.5</v>
      </c>
      <c r="Y893" s="9">
        <v>14</v>
      </c>
      <c r="Z893" s="9" t="s">
        <v>4535</v>
      </c>
      <c r="AA893" s="99">
        <v>14.5</v>
      </c>
      <c r="AB893" s="9" t="str">
        <f>IF('Коефіцієнти АТО'!C893="Область","",'Коефіцієнти АТО'!D893)</f>
        <v>Полтавська</v>
      </c>
      <c r="AC893" s="9"/>
    </row>
    <row r="894" spans="1:29" ht="15" customHeight="1">
      <c r="A894" s="9">
        <v>893</v>
      </c>
      <c r="B894" s="9" t="s">
        <v>3145</v>
      </c>
      <c r="C894" s="9" t="s">
        <v>3146</v>
      </c>
      <c r="D894" s="9" t="s">
        <v>3965</v>
      </c>
      <c r="E894" s="9" t="s">
        <v>21</v>
      </c>
      <c r="F894" s="9" t="s">
        <v>1864</v>
      </c>
      <c r="G894" s="9" t="s">
        <v>3972</v>
      </c>
      <c r="H894" s="9" t="s">
        <v>1863</v>
      </c>
      <c r="I894" s="9">
        <v>26080</v>
      </c>
      <c r="J894" s="9">
        <v>16957</v>
      </c>
      <c r="K894" s="9">
        <v>1100.3</v>
      </c>
      <c r="L894" s="115">
        <f t="shared" si="39"/>
        <v>0.65019171779141105</v>
      </c>
      <c r="M894" s="96">
        <f>IF($B894="Область","",SUM('Дані з ДІСО'!J894:L894)/K894)</f>
        <v>2.4643279105698448</v>
      </c>
      <c r="N894" s="9" t="str">
        <f>IF($B894="Область","",VLOOKUP(100*J894/I894,Параметри!$B$39:$C$53,2,TRUE))</f>
        <v>4. 63-66</v>
      </c>
      <c r="O894" s="9" t="str">
        <f>IF($B894="Область","",VLOOKUP(M894,Параметри!$B$21:$C$35,2,TRUE))</f>
        <v>4. 2,1-3</v>
      </c>
      <c r="P894" s="9">
        <f t="shared" si="40"/>
        <v>4</v>
      </c>
      <c r="Q894" s="9">
        <f t="shared" si="41"/>
        <v>4</v>
      </c>
      <c r="R894" s="116">
        <v>14.5</v>
      </c>
      <c r="S894" s="117">
        <f>IF(C894="Область",Параметри!$K$47,IF(C894="Київ",Параметри!$K$48,IF(L894&lt;Параметри!$I$42,Параметри!$K$42,IF(L894&lt;Параметри!$I$43,Параметри!$K$43,IF(L894&lt;Параметри!$I$44,Параметри!$K$44,IF(L894&lt;Параметри!$I$45,Параметри!$K$45,Параметри!$K$46))))))</f>
        <v>0.48</v>
      </c>
      <c r="T894" s="97">
        <f>IF($B894="Область",Параметри!K$63,IF($R894&lt;Параметри!$G$59,Параметри!K$58,IF($R894&lt;Параметри!$G$60,Параметри!K$59,IF($R894&lt;Параметри!$G$61,Параметри!K$60,IF($R894&lt;Параметри!$G$62,Параметри!K$61,Параметри!K$62)))))</f>
        <v>1.7000000000000001E-2</v>
      </c>
      <c r="U894" s="97">
        <f>IF($B894="Область",Параметри!L$63,IF($R894&lt;Параметри!$G$59,Параметри!L$58,IF($R894&lt;Параметри!$G$60,Параметри!L$59,IF($R894&lt;Параметри!$G$61,Параметри!L$60,IF($R894&lt;Параметри!$G$62,Параметри!L$61,Параметри!L$62)))))</f>
        <v>4.7E-2</v>
      </c>
      <c r="V894" s="98">
        <f>IF(OR(SUM('Дані з ДІСО'!G894:I894)=0,Розрахунки!H894=0),"",Розрахунки!H894/SUM('Дані з ДІСО'!G894:I894))</f>
        <v>21.519841269841269</v>
      </c>
      <c r="W894" s="9">
        <v>2017</v>
      </c>
      <c r="X894" s="9">
        <v>14.5</v>
      </c>
      <c r="Y894" s="9">
        <v>13.5</v>
      </c>
      <c r="Z894" s="9" t="s">
        <v>4535</v>
      </c>
      <c r="AA894" s="99">
        <v>14.5</v>
      </c>
      <c r="AB894" s="9" t="str">
        <f>IF('Коефіцієнти АТО'!C894="Область","",'Коефіцієнти АТО'!D894)</f>
        <v>Полтавська</v>
      </c>
      <c r="AC894" s="9"/>
    </row>
    <row r="895" spans="1:29" ht="15" customHeight="1">
      <c r="A895" s="9">
        <v>894</v>
      </c>
      <c r="B895" s="9" t="s">
        <v>3148</v>
      </c>
      <c r="C895" s="9" t="s">
        <v>3148</v>
      </c>
      <c r="D895" s="9" t="s">
        <v>3965</v>
      </c>
      <c r="E895" s="9" t="s">
        <v>24</v>
      </c>
      <c r="F895" s="9" t="s">
        <v>1866</v>
      </c>
      <c r="G895" s="9" t="s">
        <v>3973</v>
      </c>
      <c r="H895" s="9" t="s">
        <v>1865</v>
      </c>
      <c r="I895" s="9">
        <v>7256</v>
      </c>
      <c r="J895" s="9">
        <v>7256</v>
      </c>
      <c r="K895" s="9">
        <v>403</v>
      </c>
      <c r="L895" s="115">
        <f t="shared" si="39"/>
        <v>1</v>
      </c>
      <c r="M895" s="96">
        <f>IF($B895="Область","",SUM('Дані з ДІСО'!J895:L895)/K895)</f>
        <v>1.5434243176178659</v>
      </c>
      <c r="N895" s="9" t="str">
        <f>IF($B895="Область","",VLOOKUP(100*J895/I895,Параметри!$B$39:$C$53,2,TRUE))</f>
        <v>1. 100%</v>
      </c>
      <c r="O895" s="9" t="str">
        <f>IF($B895="Область","",VLOOKUP(M895,Параметри!$B$21:$C$35,2,TRUE))</f>
        <v>3. 1,4-2,1</v>
      </c>
      <c r="P895" s="9">
        <f t="shared" si="40"/>
        <v>1</v>
      </c>
      <c r="Q895" s="9">
        <f t="shared" si="41"/>
        <v>3</v>
      </c>
      <c r="R895" s="116">
        <v>12</v>
      </c>
      <c r="S895" s="117">
        <f>IF(C895="Область",Параметри!$K$47,IF(C895="Київ",Параметри!$K$48,IF(L895&lt;Параметри!$I$42,Параметри!$K$42,IF(L895&lt;Параметри!$I$43,Параметри!$K$43,IF(L895&lt;Параметри!$I$44,Параметри!$K$44,IF(L895&lt;Параметри!$I$45,Параметри!$K$45,Параметри!$K$46))))))</f>
        <v>0.53</v>
      </c>
      <c r="T895" s="97">
        <f>IF($B895="Область",Параметри!K$63,IF($R895&lt;Параметри!$G$59,Параметри!K$58,IF($R895&lt;Параметри!$G$60,Параметри!K$59,IF($R895&lt;Параметри!$G$61,Параметри!K$60,IF($R895&lt;Параметри!$G$62,Параметри!K$61,Параметри!K$62)))))</f>
        <v>1.7000000000000001E-2</v>
      </c>
      <c r="U895" s="97">
        <f>IF($B895="Область",Параметри!L$63,IF($R895&lt;Параметри!$G$59,Параметри!L$58,IF($R895&lt;Параметри!$G$60,Параметри!L$59,IF($R895&lt;Параметри!$G$61,Параметри!L$60,IF($R895&lt;Параметри!$G$62,Параметри!L$61,Параметри!L$62)))))</f>
        <v>4.7E-2</v>
      </c>
      <c r="V895" s="98">
        <f>IF(OR(SUM('Дані з ДІСО'!G895:I895)=0,Розрахунки!H895=0),"",Розрахунки!H895/SUM('Дані з ДІСО'!G895:I895))</f>
        <v>7.1494252873563218</v>
      </c>
      <c r="W895" s="9">
        <v>2017</v>
      </c>
      <c r="X895" s="9">
        <v>12.5</v>
      </c>
      <c r="Y895" s="9">
        <v>11</v>
      </c>
      <c r="Z895" s="9" t="s">
        <v>4536</v>
      </c>
      <c r="AA895" s="99">
        <v>12</v>
      </c>
      <c r="AB895" s="9" t="str">
        <f>IF('Коефіцієнти АТО'!C895="Область","",'Коефіцієнти АТО'!D895)</f>
        <v>Полтавська</v>
      </c>
      <c r="AC895" s="9"/>
    </row>
    <row r="896" spans="1:29" ht="15" customHeight="1">
      <c r="A896" s="9">
        <v>895</v>
      </c>
      <c r="B896" s="9" t="s">
        <v>3148</v>
      </c>
      <c r="C896" s="9" t="s">
        <v>3148</v>
      </c>
      <c r="D896" s="9" t="s">
        <v>3965</v>
      </c>
      <c r="E896" s="9" t="s">
        <v>24</v>
      </c>
      <c r="F896" s="9" t="s">
        <v>1868</v>
      </c>
      <c r="G896" s="9" t="s">
        <v>3952</v>
      </c>
      <c r="H896" s="9" t="s">
        <v>1867</v>
      </c>
      <c r="I896" s="9">
        <v>2720</v>
      </c>
      <c r="J896" s="9">
        <v>2720</v>
      </c>
      <c r="K896" s="9">
        <v>163.6</v>
      </c>
      <c r="L896" s="115">
        <f t="shared" si="39"/>
        <v>1</v>
      </c>
      <c r="M896" s="96">
        <f>IF($B896="Область","",SUM('Дані з ДІСО'!J896:L896)/K896)</f>
        <v>1.6381418092909537</v>
      </c>
      <c r="N896" s="9" t="str">
        <f>IF($B896="Область","",VLOOKUP(100*J896/I896,Параметри!$B$39:$C$53,2,TRUE))</f>
        <v>1. 100%</v>
      </c>
      <c r="O896" s="9" t="str">
        <f>IF($B896="Область","",VLOOKUP(M896,Параметри!$B$21:$C$35,2,TRUE))</f>
        <v>3. 1,4-2,1</v>
      </c>
      <c r="P896" s="9">
        <f t="shared" si="40"/>
        <v>1</v>
      </c>
      <c r="Q896" s="9">
        <f t="shared" si="41"/>
        <v>3</v>
      </c>
      <c r="R896" s="116">
        <v>11</v>
      </c>
      <c r="S896" s="117">
        <f>IF(C896="Область",Параметри!$K$47,IF(C896="Київ",Параметри!$K$48,IF(L896&lt;Параметри!$I$42,Параметри!$K$42,IF(L896&lt;Параметри!$I$43,Параметри!$K$43,IF(L896&lt;Параметри!$I$44,Параметри!$K$44,IF(L896&lt;Параметри!$I$45,Параметри!$K$45,Параметри!$K$46))))))</f>
        <v>0.53</v>
      </c>
      <c r="T896" s="97">
        <f>IF($B896="Область",Параметри!K$63,IF($R896&lt;Параметри!$G$59,Параметри!K$58,IF($R896&lt;Параметри!$G$60,Параметри!K$59,IF($R896&lt;Параметри!$G$61,Параметри!K$60,IF($R896&lt;Параметри!$G$62,Параметри!K$61,Параметри!K$62)))))</f>
        <v>1.7000000000000001E-2</v>
      </c>
      <c r="U896" s="97">
        <f>IF($B896="Область",Параметри!L$63,IF($R896&lt;Параметри!$G$59,Параметри!L$58,IF($R896&lt;Параметри!$G$60,Параметри!L$59,IF($R896&lt;Параметри!$G$61,Параметри!L$60,IF($R896&lt;Параметри!$G$62,Параметри!L$61,Параметри!L$62)))))</f>
        <v>4.7E-2</v>
      </c>
      <c r="V896" s="98">
        <f>IF(OR(SUM('Дані з ДІСО'!G896:I896)=0,Розрахунки!H896=0),"",Розрахунки!H896/SUM('Дані з ДІСО'!G896:I896))</f>
        <v>11.166666666666666</v>
      </c>
      <c r="W896" s="9">
        <v>2017</v>
      </c>
      <c r="X896" s="9">
        <v>12.5</v>
      </c>
      <c r="Y896" s="9">
        <v>10</v>
      </c>
      <c r="Z896" s="9" t="s">
        <v>4536</v>
      </c>
      <c r="AA896" s="99">
        <v>11</v>
      </c>
      <c r="AB896" s="9" t="str">
        <f>IF('Коефіцієнти АТО'!C896="Область","",'Коефіцієнти АТО'!D896)</f>
        <v>Полтавська</v>
      </c>
      <c r="AC896" s="9"/>
    </row>
    <row r="897" spans="1:29" ht="15" customHeight="1">
      <c r="A897" s="9">
        <v>896</v>
      </c>
      <c r="B897" s="9" t="s">
        <v>3151</v>
      </c>
      <c r="C897" s="9" t="s">
        <v>3151</v>
      </c>
      <c r="D897" s="9" t="s">
        <v>3965</v>
      </c>
      <c r="E897" s="9" t="s">
        <v>29</v>
      </c>
      <c r="F897" s="9" t="s">
        <v>1870</v>
      </c>
      <c r="G897" s="9" t="s">
        <v>3974</v>
      </c>
      <c r="H897" s="9" t="s">
        <v>1869</v>
      </c>
      <c r="I897" s="9">
        <v>11149</v>
      </c>
      <c r="J897" s="9">
        <v>5819</v>
      </c>
      <c r="K897" s="9">
        <v>413.8</v>
      </c>
      <c r="L897" s="115">
        <f t="shared" si="39"/>
        <v>0.52193021795676742</v>
      </c>
      <c r="M897" s="96">
        <f>IF($B897="Область","",SUM('Дані з ДІСО'!J897:L897)/K897)</f>
        <v>2.6063315611406477</v>
      </c>
      <c r="N897" s="9" t="str">
        <f>IF($B897="Область","",VLOOKUP(100*J897/I897,Параметри!$B$39:$C$53,2,TRUE))</f>
        <v>7. 49-53</v>
      </c>
      <c r="O897" s="9" t="str">
        <f>IF($B897="Область","",VLOOKUP(M897,Параметри!$B$21:$C$35,2,TRUE))</f>
        <v>4. 2,1-3</v>
      </c>
      <c r="P897" s="9">
        <f t="shared" si="40"/>
        <v>7</v>
      </c>
      <c r="Q897" s="9">
        <f t="shared" si="41"/>
        <v>4</v>
      </c>
      <c r="R897" s="116">
        <v>15</v>
      </c>
      <c r="S897" s="117">
        <f>IF(C897="Область",Параметри!$K$47,IF(C897="Київ",Параметри!$K$48,IF(L897&lt;Параметри!$I$42,Параметри!$K$42,IF(L897&lt;Параметри!$I$43,Параметри!$K$43,IF(L897&lt;Параметри!$I$44,Параметри!$K$44,IF(L897&lt;Параметри!$I$45,Параметри!$K$45,Параметри!$K$46))))))</f>
        <v>0.43</v>
      </c>
      <c r="T897" s="97">
        <f>IF($B897="Область",Параметри!K$63,IF($R897&lt;Параметри!$G$59,Параметри!K$58,IF($R897&lt;Параметри!$G$60,Параметри!K$59,IF($R897&lt;Параметри!$G$61,Параметри!K$60,IF($R897&lt;Параметри!$G$62,Параметри!K$61,Параметри!K$62)))))</f>
        <v>1.7000000000000001E-2</v>
      </c>
      <c r="U897" s="97">
        <f>IF($B897="Область",Параметри!L$63,IF($R897&lt;Параметри!$G$59,Параметри!L$58,IF($R897&lt;Параметри!$G$60,Параметри!L$59,IF($R897&lt;Параметри!$G$61,Параметри!L$60,IF($R897&lt;Параметри!$G$62,Параметри!L$61,Параметри!L$62)))))</f>
        <v>4.7E-2</v>
      </c>
      <c r="V897" s="98">
        <f>IF(OR(SUM('Дані з ДІСО'!G897:I897)=0,Розрахунки!H897=0),"",Розрахунки!H897/SUM('Дані з ДІСО'!G897:I897))</f>
        <v>14.979166666666666</v>
      </c>
      <c r="W897" s="9">
        <v>2018</v>
      </c>
      <c r="X897" s="9">
        <v>15</v>
      </c>
      <c r="Y897" s="9">
        <v>14</v>
      </c>
      <c r="Z897" s="9" t="s">
        <v>4535</v>
      </c>
      <c r="AA897" s="99">
        <v>15</v>
      </c>
      <c r="AB897" s="9" t="str">
        <f>IF('Коефіцієнти АТО'!C897="Область","",'Коефіцієнти АТО'!D897)</f>
        <v>Полтавська</v>
      </c>
      <c r="AC897" s="9"/>
    </row>
    <row r="898" spans="1:29" ht="15" customHeight="1">
      <c r="A898" s="9">
        <v>897</v>
      </c>
      <c r="B898" s="9" t="s">
        <v>3145</v>
      </c>
      <c r="C898" s="9" t="s">
        <v>3146</v>
      </c>
      <c r="D898" s="9" t="s">
        <v>3965</v>
      </c>
      <c r="E898" s="9" t="s">
        <v>21</v>
      </c>
      <c r="F898" s="9" t="s">
        <v>1872</v>
      </c>
      <c r="G898" s="9" t="s">
        <v>3679</v>
      </c>
      <c r="H898" s="9" t="s">
        <v>1871</v>
      </c>
      <c r="I898" s="9">
        <v>21316</v>
      </c>
      <c r="J898" s="9">
        <v>10671</v>
      </c>
      <c r="K898" s="9">
        <v>587.4</v>
      </c>
      <c r="L898" s="115">
        <f t="shared" ref="L898:L961" si="42">IF($B898="Область","",J898/I898)</f>
        <v>0.50060987051979733</v>
      </c>
      <c r="M898" s="96">
        <f>IF($B898="Область","",SUM('Дані з ДІСО'!J898:L898)/K898)</f>
        <v>3.8363976847122916</v>
      </c>
      <c r="N898" s="9" t="str">
        <f>IF($B898="Область","",VLOOKUP(100*J898/I898,Параметри!$B$39:$C$53,2,TRUE))</f>
        <v>7. 49-53</v>
      </c>
      <c r="O898" s="9" t="str">
        <f>IF($B898="Область","",VLOOKUP(M898,Параметри!$B$21:$C$35,2,TRUE))</f>
        <v>5. 3-3,9</v>
      </c>
      <c r="P898" s="9">
        <f t="shared" ref="P898:P961" si="43">IF($B898="Область","",IF(MID(N898,2,1)=".",MID(N898,1,1),MID(N898,1,2))*1)</f>
        <v>7</v>
      </c>
      <c r="Q898" s="9">
        <f t="shared" ref="Q898:Q961" si="44">IF($B898="Область","",IF(MID(O898,2,1)=".",MID(O898,1,1),MID(O898,1,2))*1)</f>
        <v>5</v>
      </c>
      <c r="R898" s="116">
        <v>14.5</v>
      </c>
      <c r="S898" s="117">
        <f>IF(C898="Область",Параметри!$K$47,IF(C898="Київ",Параметри!$K$48,IF(L898&lt;Параметри!$I$42,Параметри!$K$42,IF(L898&lt;Параметри!$I$43,Параметри!$K$43,IF(L898&lt;Параметри!$I$44,Параметри!$K$44,IF(L898&lt;Параметри!$I$45,Параметри!$K$45,Параметри!$K$46))))))</f>
        <v>0.43</v>
      </c>
      <c r="T898" s="97">
        <f>IF($B898="Область",Параметри!K$63,IF($R898&lt;Параметри!$G$59,Параметри!K$58,IF($R898&lt;Параметри!$G$60,Параметри!K$59,IF($R898&lt;Параметри!$G$61,Параметри!K$60,IF($R898&lt;Параметри!$G$62,Параметри!K$61,Параметри!K$62)))))</f>
        <v>1.7000000000000001E-2</v>
      </c>
      <c r="U898" s="97">
        <f>IF($B898="Область",Параметри!L$63,IF($R898&lt;Параметри!$G$59,Параметри!L$58,IF($R898&lt;Параметри!$G$60,Параметри!L$59,IF($R898&lt;Параметри!$G$61,Параметри!L$60,IF($R898&lt;Параметри!$G$62,Параметри!L$61,Параметри!L$62)))))</f>
        <v>4.7E-2</v>
      </c>
      <c r="V898" s="98">
        <f>IF(OR(SUM('Дані з ДІСО'!G898:I898)=0,Розрахунки!H898=0),"",Розрахунки!H898/SUM('Дані з ДІСО'!G898:I898))</f>
        <v>14.353503184713375</v>
      </c>
      <c r="W898" s="9">
        <v>2018</v>
      </c>
      <c r="X898" s="9">
        <v>15.5</v>
      </c>
      <c r="Y898" s="9">
        <v>13.5</v>
      </c>
      <c r="Z898" s="9" t="s">
        <v>4536</v>
      </c>
      <c r="AA898" s="99">
        <v>14.5</v>
      </c>
      <c r="AB898" s="9" t="str">
        <f>IF('Коефіцієнти АТО'!C898="Область","",'Коефіцієнти АТО'!D898)</f>
        <v>Полтавська</v>
      </c>
      <c r="AC898" s="9"/>
    </row>
    <row r="899" spans="1:29" ht="15" customHeight="1">
      <c r="A899" s="9">
        <v>898</v>
      </c>
      <c r="B899" s="9" t="s">
        <v>3148</v>
      </c>
      <c r="C899" s="9" t="s">
        <v>3148</v>
      </c>
      <c r="D899" s="9" t="s">
        <v>3965</v>
      </c>
      <c r="E899" s="9" t="s">
        <v>24</v>
      </c>
      <c r="F899" s="9" t="s">
        <v>1874</v>
      </c>
      <c r="G899" s="9" t="s">
        <v>3975</v>
      </c>
      <c r="H899" s="9" t="s">
        <v>1873</v>
      </c>
      <c r="I899" s="9">
        <v>7137</v>
      </c>
      <c r="J899" s="9">
        <v>7137</v>
      </c>
      <c r="K899" s="9">
        <v>268.3</v>
      </c>
      <c r="L899" s="115">
        <f t="shared" si="42"/>
        <v>1</v>
      </c>
      <c r="M899" s="96">
        <f>IF($B899="Область","",SUM('Дані з ДІСО'!J899:L899)/K899)</f>
        <v>2.7935147223257548</v>
      </c>
      <c r="N899" s="9" t="str">
        <f>IF($B899="Область","",VLOOKUP(100*J899/I899,Параметри!$B$39:$C$53,2,TRUE))</f>
        <v>1. 100%</v>
      </c>
      <c r="O899" s="9" t="str">
        <f>IF($B899="Область","",VLOOKUP(M899,Параметри!$B$21:$C$35,2,TRUE))</f>
        <v>4. 2,1-3</v>
      </c>
      <c r="P899" s="9">
        <f t="shared" si="43"/>
        <v>1</v>
      </c>
      <c r="Q899" s="9">
        <f t="shared" si="44"/>
        <v>4</v>
      </c>
      <c r="R899" s="116">
        <v>13</v>
      </c>
      <c r="S899" s="117">
        <f>IF(C899="Область",Параметри!$K$47,IF(C899="Київ",Параметри!$K$48,IF(L899&lt;Параметри!$I$42,Параметри!$K$42,IF(L899&lt;Параметри!$I$43,Параметри!$K$43,IF(L899&lt;Параметри!$I$44,Параметри!$K$44,IF(L899&lt;Параметри!$I$45,Параметри!$K$45,Параметри!$K$46))))))</f>
        <v>0.53</v>
      </c>
      <c r="T899" s="97">
        <f>IF($B899="Область",Параметри!K$63,IF($R899&lt;Параметри!$G$59,Параметри!K$58,IF($R899&lt;Параметри!$G$60,Параметри!K$59,IF($R899&lt;Параметри!$G$61,Параметри!K$60,IF($R899&lt;Параметри!$G$62,Параметри!K$61,Параметри!K$62)))))</f>
        <v>1.7000000000000001E-2</v>
      </c>
      <c r="U899" s="97">
        <f>IF($B899="Область",Параметри!L$63,IF($R899&lt;Параметри!$G$59,Параметри!L$58,IF($R899&lt;Параметри!$G$60,Параметри!L$59,IF($R899&lt;Параметри!$G$61,Параметри!L$60,IF($R899&lt;Параметри!$G$62,Параметри!L$61,Параметри!L$62)))))</f>
        <v>4.7E-2</v>
      </c>
      <c r="V899" s="98">
        <f>IF(OR(SUM('Дані з ДІСО'!G899:I899)=0,Розрахунки!H899=0),"",Розрахунки!H899/SUM('Дані з ДІСО'!G899:I899))</f>
        <v>15.946808510638299</v>
      </c>
      <c r="W899" s="9">
        <v>2018</v>
      </c>
      <c r="X899" s="9">
        <v>13</v>
      </c>
      <c r="Y899" s="9">
        <v>12</v>
      </c>
      <c r="Z899" s="9" t="s">
        <v>4535</v>
      </c>
      <c r="AA899" s="99">
        <v>13</v>
      </c>
      <c r="AB899" s="9" t="str">
        <f>IF('Коефіцієнти АТО'!C899="Область","",'Коефіцієнти АТО'!D899)</f>
        <v>Полтавська</v>
      </c>
      <c r="AC899" s="9"/>
    </row>
    <row r="900" spans="1:29" ht="15" customHeight="1">
      <c r="A900" s="9">
        <v>899</v>
      </c>
      <c r="B900" s="9" t="s">
        <v>3145</v>
      </c>
      <c r="C900" s="9" t="s">
        <v>3146</v>
      </c>
      <c r="D900" s="9" t="s">
        <v>3965</v>
      </c>
      <c r="E900" s="9" t="s">
        <v>21</v>
      </c>
      <c r="F900" s="9" t="s">
        <v>1876</v>
      </c>
      <c r="G900" s="9" t="s">
        <v>3976</v>
      </c>
      <c r="H900" s="9" t="s">
        <v>1875</v>
      </c>
      <c r="I900" s="9">
        <v>22187</v>
      </c>
      <c r="J900" s="9">
        <v>11068</v>
      </c>
      <c r="K900" s="9">
        <v>816.6</v>
      </c>
      <c r="L900" s="115">
        <f t="shared" si="42"/>
        <v>0.49885067832514535</v>
      </c>
      <c r="M900" s="96">
        <f>IF($B900="Область","",SUM('Дані з ДІСО'!J900:L900)/K900)</f>
        <v>2.6689933872152829</v>
      </c>
      <c r="N900" s="9" t="str">
        <f>IF($B900="Область","",VLOOKUP(100*J900/I900,Параметри!$B$39:$C$53,2,TRUE))</f>
        <v>7. 49-53</v>
      </c>
      <c r="O900" s="9" t="str">
        <f>IF($B900="Область","",VLOOKUP(M900,Параметри!$B$21:$C$35,2,TRUE))</f>
        <v>4. 2,1-3</v>
      </c>
      <c r="P900" s="9">
        <f t="shared" si="43"/>
        <v>7</v>
      </c>
      <c r="Q900" s="9">
        <f t="shared" si="44"/>
        <v>4</v>
      </c>
      <c r="R900" s="116">
        <v>15</v>
      </c>
      <c r="S900" s="117">
        <f>IF(C900="Область",Параметри!$K$47,IF(C900="Київ",Параметри!$K$48,IF(L900&lt;Параметри!$I$42,Параметри!$K$42,IF(L900&lt;Параметри!$I$43,Параметри!$K$43,IF(L900&lt;Параметри!$I$44,Параметри!$K$44,IF(L900&lt;Параметри!$I$45,Параметри!$K$45,Параметри!$K$46))))))</f>
        <v>0.43</v>
      </c>
      <c r="T900" s="97">
        <f>IF($B900="Область",Параметри!K$63,IF($R900&lt;Параметри!$G$59,Параметри!K$58,IF($R900&lt;Параметри!$G$60,Параметри!K$59,IF($R900&lt;Параметри!$G$61,Параметри!K$60,IF($R900&lt;Параметри!$G$62,Параметри!K$61,Параметри!K$62)))))</f>
        <v>1.7000000000000001E-2</v>
      </c>
      <c r="U900" s="97">
        <f>IF($B900="Область",Параметри!L$63,IF($R900&lt;Параметри!$G$59,Параметри!L$58,IF($R900&lt;Параметри!$G$60,Параметри!L$59,IF($R900&lt;Параметри!$G$61,Параметри!L$60,IF($R900&lt;Параметри!$G$62,Параметри!L$61,Параметри!L$62)))))</f>
        <v>4.7E-2</v>
      </c>
      <c r="V900" s="98">
        <f>IF(OR(SUM('Дані з ДІСО'!G900:I900)=0,Розрахунки!H900=0),"",Розрахунки!H900/SUM('Дані з ДІСО'!G900:I900))</f>
        <v>12.745614035087719</v>
      </c>
      <c r="W900" s="9">
        <v>2018</v>
      </c>
      <c r="X900" s="9">
        <v>15</v>
      </c>
      <c r="Y900" s="9">
        <v>15</v>
      </c>
      <c r="Z900" s="9" t="s">
        <v>4535</v>
      </c>
      <c r="AA900" s="99">
        <v>15</v>
      </c>
      <c r="AB900" s="9" t="str">
        <f>IF('Коефіцієнти АТО'!C900="Область","",'Коефіцієнти АТО'!D900)</f>
        <v>Полтавська</v>
      </c>
      <c r="AC900" s="9"/>
    </row>
    <row r="901" spans="1:29" ht="15" customHeight="1">
      <c r="A901" s="9">
        <v>900</v>
      </c>
      <c r="B901" s="9" t="s">
        <v>3148</v>
      </c>
      <c r="C901" s="9" t="s">
        <v>3148</v>
      </c>
      <c r="D901" s="9" t="s">
        <v>3965</v>
      </c>
      <c r="E901" s="9" t="s">
        <v>24</v>
      </c>
      <c r="F901" s="9" t="s">
        <v>888</v>
      </c>
      <c r="G901" s="9" t="s">
        <v>3553</v>
      </c>
      <c r="H901" s="9" t="s">
        <v>1877</v>
      </c>
      <c r="I901" s="9">
        <v>5827</v>
      </c>
      <c r="J901" s="9">
        <v>5827</v>
      </c>
      <c r="K901" s="9">
        <v>431.3</v>
      </c>
      <c r="L901" s="115">
        <f t="shared" si="42"/>
        <v>1</v>
      </c>
      <c r="M901" s="96">
        <f>IF($B901="Область","",SUM('Дані з ДІСО'!J901:L901)/K901)</f>
        <v>1.0943658706236958</v>
      </c>
      <c r="N901" s="9" t="str">
        <f>IF($B901="Область","",VLOOKUP(100*J901/I901,Параметри!$B$39:$C$53,2,TRUE))</f>
        <v>1. 100%</v>
      </c>
      <c r="O901" s="9" t="str">
        <f>IF($B901="Область","",VLOOKUP(M901,Параметри!$B$21:$C$35,2,TRUE))</f>
        <v>2. 1-1,4</v>
      </c>
      <c r="P901" s="9">
        <f t="shared" si="43"/>
        <v>1</v>
      </c>
      <c r="Q901" s="9">
        <f t="shared" si="44"/>
        <v>2</v>
      </c>
      <c r="R901" s="116">
        <v>11</v>
      </c>
      <c r="S901" s="117">
        <f>IF(C901="Область",Параметри!$K$47,IF(C901="Київ",Параметри!$K$48,IF(L901&lt;Параметри!$I$42,Параметри!$K$42,IF(L901&lt;Параметри!$I$43,Параметри!$K$43,IF(L901&lt;Параметри!$I$44,Параметри!$K$44,IF(L901&lt;Параметри!$I$45,Параметри!$K$45,Параметри!$K$46))))))</f>
        <v>0.53</v>
      </c>
      <c r="T901" s="97">
        <f>IF($B901="Область",Параметри!K$63,IF($R901&lt;Параметри!$G$59,Параметри!K$58,IF($R901&lt;Параметри!$G$60,Параметри!K$59,IF($R901&lt;Параметри!$G$61,Параметри!K$60,IF($R901&lt;Параметри!$G$62,Параметри!K$61,Параметри!K$62)))))</f>
        <v>1.7000000000000001E-2</v>
      </c>
      <c r="U901" s="97">
        <f>IF($B901="Область",Параметри!L$63,IF($R901&lt;Параметри!$G$59,Параметри!L$58,IF($R901&lt;Параметри!$G$60,Параметри!L$59,IF($R901&lt;Параметри!$G$61,Параметри!L$60,IF($R901&lt;Параметри!$G$62,Параметри!L$61,Параметри!L$62)))))</f>
        <v>4.7E-2</v>
      </c>
      <c r="V901" s="98">
        <f>IF(OR(SUM('Дані з ДІСО'!G901:I901)=0,Розрахунки!H901=0),"",Розрахунки!H901/SUM('Дані з ДІСО'!G901:I901))</f>
        <v>12.102564102564102</v>
      </c>
      <c r="W901" s="9">
        <v>2018</v>
      </c>
      <c r="X901" s="9">
        <v>11.5</v>
      </c>
      <c r="Y901" s="9">
        <v>10</v>
      </c>
      <c r="Z901" s="9" t="s">
        <v>4536</v>
      </c>
      <c r="AA901" s="99">
        <v>11</v>
      </c>
      <c r="AB901" s="9" t="str">
        <f>IF('Коефіцієнти АТО'!C901="Область","",'Коефіцієнти АТО'!D901)</f>
        <v>Полтавська</v>
      </c>
      <c r="AC901" s="9"/>
    </row>
    <row r="902" spans="1:29" ht="15" customHeight="1">
      <c r="A902" s="9">
        <v>901</v>
      </c>
      <c r="B902" s="9" t="s">
        <v>3148</v>
      </c>
      <c r="C902" s="9" t="s">
        <v>3148</v>
      </c>
      <c r="D902" s="9" t="s">
        <v>3965</v>
      </c>
      <c r="E902" s="9" t="s">
        <v>24</v>
      </c>
      <c r="F902" s="9" t="s">
        <v>1879</v>
      </c>
      <c r="G902" s="9" t="s">
        <v>3977</v>
      </c>
      <c r="H902" s="9" t="s">
        <v>1878</v>
      </c>
      <c r="I902" s="9">
        <v>4126</v>
      </c>
      <c r="J902" s="9">
        <v>4126</v>
      </c>
      <c r="K902" s="9">
        <v>260.10000000000002</v>
      </c>
      <c r="L902" s="115">
        <f t="shared" si="42"/>
        <v>1</v>
      </c>
      <c r="M902" s="96">
        <f>IF($B902="Область","",SUM('Дані з ДІСО'!J902:L902)/K902)</f>
        <v>1.3571703191080353</v>
      </c>
      <c r="N902" s="9" t="str">
        <f>IF($B902="Область","",VLOOKUP(100*J902/I902,Параметри!$B$39:$C$53,2,TRUE))</f>
        <v>1. 100%</v>
      </c>
      <c r="O902" s="9" t="str">
        <f>IF($B902="Область","",VLOOKUP(M902,Параметри!$B$21:$C$35,2,TRUE))</f>
        <v>2. 1-1,4</v>
      </c>
      <c r="P902" s="9">
        <f t="shared" si="43"/>
        <v>1</v>
      </c>
      <c r="Q902" s="9">
        <f t="shared" si="44"/>
        <v>2</v>
      </c>
      <c r="R902" s="116">
        <v>11</v>
      </c>
      <c r="S902" s="117">
        <f>IF(C902="Область",Параметри!$K$47,IF(C902="Київ",Параметри!$K$48,IF(L902&lt;Параметри!$I$42,Параметри!$K$42,IF(L902&lt;Параметри!$I$43,Параметри!$K$43,IF(L902&lt;Параметри!$I$44,Параметри!$K$44,IF(L902&lt;Параметри!$I$45,Параметри!$K$45,Параметри!$K$46))))))</f>
        <v>0.53</v>
      </c>
      <c r="T902" s="97">
        <f>IF($B902="Область",Параметри!K$63,IF($R902&lt;Параметри!$G$59,Параметри!K$58,IF($R902&lt;Параметри!$G$60,Параметри!K$59,IF($R902&lt;Параметри!$G$61,Параметри!K$60,IF($R902&lt;Параметри!$G$62,Параметри!K$61,Параметри!K$62)))))</f>
        <v>1.7000000000000001E-2</v>
      </c>
      <c r="U902" s="97">
        <f>IF($B902="Область",Параметри!L$63,IF($R902&lt;Параметри!$G$59,Параметри!L$58,IF($R902&lt;Параметри!$G$60,Параметри!L$59,IF($R902&lt;Параметри!$G$61,Параметри!L$60,IF($R902&lt;Параметри!$G$62,Параметри!L$61,Параметри!L$62)))))</f>
        <v>4.7E-2</v>
      </c>
      <c r="V902" s="98">
        <f>IF(OR(SUM('Дані з ДІСО'!G902:I902)=0,Розрахунки!H902=0),"",Розрахунки!H902/SUM('Дані з ДІСО'!G902:I902))</f>
        <v>8.2093023255813957</v>
      </c>
      <c r="W902" s="9">
        <v>2018</v>
      </c>
      <c r="X902" s="9">
        <v>11.5</v>
      </c>
      <c r="Y902" s="9">
        <v>10</v>
      </c>
      <c r="Z902" s="9" t="s">
        <v>4536</v>
      </c>
      <c r="AA902" s="99">
        <v>11</v>
      </c>
      <c r="AB902" s="9" t="str">
        <f>IF('Коефіцієнти АТО'!C902="Область","",'Коефіцієнти АТО'!D902)</f>
        <v>Полтавська</v>
      </c>
      <c r="AC902" s="9"/>
    </row>
    <row r="903" spans="1:29" ht="15" customHeight="1">
      <c r="A903" s="9">
        <v>902</v>
      </c>
      <c r="B903" s="9" t="s">
        <v>3148</v>
      </c>
      <c r="C903" s="9" t="s">
        <v>3148</v>
      </c>
      <c r="D903" s="9" t="s">
        <v>3965</v>
      </c>
      <c r="E903" s="9" t="s">
        <v>24</v>
      </c>
      <c r="F903" s="9" t="s">
        <v>1881</v>
      </c>
      <c r="G903" s="9" t="s">
        <v>3978</v>
      </c>
      <c r="H903" s="9" t="s">
        <v>1880</v>
      </c>
      <c r="I903" s="9">
        <v>4996</v>
      </c>
      <c r="J903" s="9">
        <v>4996</v>
      </c>
      <c r="K903" s="9">
        <v>284.3</v>
      </c>
      <c r="L903" s="115">
        <f t="shared" si="42"/>
        <v>1</v>
      </c>
      <c r="M903" s="96">
        <f>IF($B903="Область","",SUM('Дані з ДІСО'!J903:L903)/K903)</f>
        <v>1.535349982412944</v>
      </c>
      <c r="N903" s="9" t="str">
        <f>IF($B903="Область","",VLOOKUP(100*J903/I903,Параметри!$B$39:$C$53,2,TRUE))</f>
        <v>1. 100%</v>
      </c>
      <c r="O903" s="9" t="str">
        <f>IF($B903="Область","",VLOOKUP(M903,Параметри!$B$21:$C$35,2,TRUE))</f>
        <v>3. 1,4-2,1</v>
      </c>
      <c r="P903" s="9">
        <f t="shared" si="43"/>
        <v>1</v>
      </c>
      <c r="Q903" s="9">
        <f t="shared" si="44"/>
        <v>3</v>
      </c>
      <c r="R903" s="116">
        <v>12</v>
      </c>
      <c r="S903" s="117">
        <f>IF(C903="Область",Параметри!$K$47,IF(C903="Київ",Параметри!$K$48,IF(L903&lt;Параметри!$I$42,Параметри!$K$42,IF(L903&lt;Параметри!$I$43,Параметри!$K$43,IF(L903&lt;Параметри!$I$44,Параметри!$K$44,IF(L903&lt;Параметри!$I$45,Параметри!$K$45,Параметри!$K$46))))))</f>
        <v>0.53</v>
      </c>
      <c r="T903" s="97">
        <f>IF($B903="Область",Параметри!K$63,IF($R903&lt;Параметри!$G$59,Параметри!K$58,IF($R903&lt;Параметри!$G$60,Параметри!K$59,IF($R903&lt;Параметри!$G$61,Параметри!K$60,IF($R903&lt;Параметри!$G$62,Параметри!K$61,Параметри!K$62)))))</f>
        <v>1.7000000000000001E-2</v>
      </c>
      <c r="U903" s="97">
        <f>IF($B903="Область",Параметри!L$63,IF($R903&lt;Параметри!$G$59,Параметри!L$58,IF($R903&lt;Параметри!$G$60,Параметри!L$59,IF($R903&lt;Параметри!$G$61,Параметри!L$60,IF($R903&lt;Параметри!$G$62,Параметри!L$61,Параметри!L$62)))))</f>
        <v>4.7E-2</v>
      </c>
      <c r="V903" s="98">
        <f>IF(OR(SUM('Дані з ДІСО'!G903:I903)=0,Розрахунки!H903=0),"",Розрахунки!H903/SUM('Дані з ДІСО'!G903:I903))</f>
        <v>16.166666666666668</v>
      </c>
      <c r="W903" s="9">
        <v>2018</v>
      </c>
      <c r="X903" s="9">
        <v>12.5</v>
      </c>
      <c r="Y903" s="9">
        <v>11</v>
      </c>
      <c r="Z903" s="9" t="s">
        <v>4536</v>
      </c>
      <c r="AA903" s="99">
        <v>12</v>
      </c>
      <c r="AB903" s="9" t="str">
        <f>IF('Коефіцієнти АТО'!C903="Область","",'Коефіцієнти АТО'!D903)</f>
        <v>Полтавська</v>
      </c>
      <c r="AC903" s="9"/>
    </row>
    <row r="904" spans="1:29" ht="15" customHeight="1">
      <c r="A904" s="9">
        <v>903</v>
      </c>
      <c r="B904" s="9" t="s">
        <v>3151</v>
      </c>
      <c r="C904" s="9" t="s">
        <v>3151</v>
      </c>
      <c r="D904" s="9" t="s">
        <v>3965</v>
      </c>
      <c r="E904" s="9" t="s">
        <v>29</v>
      </c>
      <c r="F904" s="9" t="s">
        <v>1883</v>
      </c>
      <c r="G904" s="9" t="s">
        <v>3979</v>
      </c>
      <c r="H904" s="9" t="s">
        <v>1882</v>
      </c>
      <c r="I904" s="9">
        <v>22145</v>
      </c>
      <c r="J904" s="9">
        <v>14084</v>
      </c>
      <c r="K904" s="9">
        <v>671.8</v>
      </c>
      <c r="L904" s="115">
        <f t="shared" si="42"/>
        <v>0.63599006547753445</v>
      </c>
      <c r="M904" s="96">
        <f>IF($B904="Область","",SUM('Дані з ДІСО'!J904:L904)/K904)</f>
        <v>3.3693063411729685</v>
      </c>
      <c r="N904" s="9" t="str">
        <f>IF($B904="Область","",VLOOKUP(100*J904/I904,Параметри!$B$39:$C$53,2,TRUE))</f>
        <v>4. 63-66</v>
      </c>
      <c r="O904" s="9" t="str">
        <f>IF($B904="Область","",VLOOKUP(M904,Параметри!$B$21:$C$35,2,TRUE))</f>
        <v>5. 3-3,9</v>
      </c>
      <c r="P904" s="9">
        <f t="shared" si="43"/>
        <v>4</v>
      </c>
      <c r="Q904" s="9">
        <f t="shared" si="44"/>
        <v>5</v>
      </c>
      <c r="R904" s="116">
        <v>14.5</v>
      </c>
      <c r="S904" s="117">
        <f>IF(C904="Область",Параметри!$K$47,IF(C904="Київ",Параметри!$K$48,IF(L904&lt;Параметри!$I$42,Параметри!$K$42,IF(L904&lt;Параметри!$I$43,Параметри!$K$43,IF(L904&lt;Параметри!$I$44,Параметри!$K$44,IF(L904&lt;Параметри!$I$45,Параметри!$K$45,Параметри!$K$46))))))</f>
        <v>0.48</v>
      </c>
      <c r="T904" s="97">
        <f>IF($B904="Область",Параметри!K$63,IF($R904&lt;Параметри!$G$59,Параметри!K$58,IF($R904&lt;Параметри!$G$60,Параметри!K$59,IF($R904&lt;Параметри!$G$61,Параметри!K$60,IF($R904&lt;Параметри!$G$62,Параметри!K$61,Параметри!K$62)))))</f>
        <v>1.7000000000000001E-2</v>
      </c>
      <c r="U904" s="97">
        <f>IF($B904="Область",Параметри!L$63,IF($R904&lt;Параметри!$G$59,Параметри!L$58,IF($R904&lt;Параметри!$G$60,Параметри!L$59,IF($R904&lt;Параметри!$G$61,Параметри!L$60,IF($R904&lt;Параметри!$G$62,Параметри!L$61,Параметри!L$62)))))</f>
        <v>4.7E-2</v>
      </c>
      <c r="V904" s="98">
        <f>IF(OR(SUM('Дані з ДІСО'!G904:I904)=0,Розрахунки!H904=0),"",Розрахунки!H904/SUM('Дані з ДІСО'!G904:I904))</f>
        <v>15.71875</v>
      </c>
      <c r="W904" s="9">
        <v>2018</v>
      </c>
      <c r="X904" s="9">
        <v>14.5</v>
      </c>
      <c r="Y904" s="9">
        <v>14</v>
      </c>
      <c r="Z904" s="9" t="s">
        <v>4535</v>
      </c>
      <c r="AA904" s="99">
        <v>14.5</v>
      </c>
      <c r="AB904" s="9" t="str">
        <f>IF('Коефіцієнти АТО'!C904="Область","",'Коефіцієнти АТО'!D904)</f>
        <v>Полтавська</v>
      </c>
      <c r="AC904" s="9"/>
    </row>
    <row r="905" spans="1:29" ht="15" customHeight="1">
      <c r="A905" s="9">
        <v>904</v>
      </c>
      <c r="B905" s="9" t="s">
        <v>3151</v>
      </c>
      <c r="C905" s="9" t="s">
        <v>3151</v>
      </c>
      <c r="D905" s="9" t="s">
        <v>3965</v>
      </c>
      <c r="E905" s="9" t="s">
        <v>29</v>
      </c>
      <c r="F905" s="9" t="s">
        <v>1885</v>
      </c>
      <c r="G905" s="9" t="s">
        <v>3980</v>
      </c>
      <c r="H905" s="9" t="s">
        <v>1884</v>
      </c>
      <c r="I905" s="9">
        <v>4692</v>
      </c>
      <c r="J905" s="9">
        <v>2548</v>
      </c>
      <c r="K905" s="9">
        <v>192.8</v>
      </c>
      <c r="L905" s="115">
        <f t="shared" si="42"/>
        <v>0.54305200341005966</v>
      </c>
      <c r="M905" s="96">
        <f>IF($B905="Область","",SUM('Дані з ДІСО'!J905:L905)/K905)</f>
        <v>1.7738589211618256</v>
      </c>
      <c r="N905" s="9" t="str">
        <f>IF($B905="Область","",VLOOKUP(100*J905/I905,Параметри!$B$39:$C$53,2,TRUE))</f>
        <v>6. 53-58</v>
      </c>
      <c r="O905" s="9" t="str">
        <f>IF($B905="Область","",VLOOKUP(M905,Параметри!$B$21:$C$35,2,TRUE))</f>
        <v>3. 1,4-2,1</v>
      </c>
      <c r="P905" s="9">
        <f t="shared" si="43"/>
        <v>6</v>
      </c>
      <c r="Q905" s="9">
        <f t="shared" si="44"/>
        <v>3</v>
      </c>
      <c r="R905" s="116">
        <v>14</v>
      </c>
      <c r="S905" s="117">
        <f>IF(C905="Область",Параметри!$K$47,IF(C905="Київ",Параметри!$K$48,IF(L905&lt;Параметри!$I$42,Параметри!$K$42,IF(L905&lt;Параметри!$I$43,Параметри!$K$43,IF(L905&lt;Параметри!$I$44,Параметри!$K$44,IF(L905&lt;Параметри!$I$45,Параметри!$K$45,Параметри!$K$46))))))</f>
        <v>0.43</v>
      </c>
      <c r="T905" s="97">
        <f>IF($B905="Область",Параметри!K$63,IF($R905&lt;Параметри!$G$59,Параметри!K$58,IF($R905&lt;Параметри!$G$60,Параметри!K$59,IF($R905&lt;Параметри!$G$61,Параметри!K$60,IF($R905&lt;Параметри!$G$62,Параметри!K$61,Параметри!K$62)))))</f>
        <v>1.7000000000000001E-2</v>
      </c>
      <c r="U905" s="97">
        <f>IF($B905="Область",Параметри!L$63,IF($R905&lt;Параметри!$G$59,Параметри!L$58,IF($R905&lt;Параметри!$G$60,Параметри!L$59,IF($R905&lt;Параметри!$G$61,Параметри!L$60,IF($R905&lt;Параметри!$G$62,Параметри!L$61,Параметри!L$62)))))</f>
        <v>4.7E-2</v>
      </c>
      <c r="V905" s="98">
        <f>IF(OR(SUM('Дані з ДІСО'!G905:I905)=0,Розрахунки!H905=0),"",Розрахунки!H905/SUM('Дані з ДІСО'!G905:I905))</f>
        <v>34.200000000000003</v>
      </c>
      <c r="W905" s="9">
        <v>2018</v>
      </c>
      <c r="X905" s="9">
        <v>14</v>
      </c>
      <c r="Y905" s="9">
        <v>14</v>
      </c>
      <c r="Z905" s="9" t="s">
        <v>4535</v>
      </c>
      <c r="AA905" s="99">
        <v>14</v>
      </c>
      <c r="AB905" s="9" t="str">
        <f>IF('Коефіцієнти АТО'!C905="Область","",'Коефіцієнти АТО'!D905)</f>
        <v>Полтавська</v>
      </c>
      <c r="AC905" s="9"/>
    </row>
    <row r="906" spans="1:29" ht="15" customHeight="1">
      <c r="A906" s="9">
        <v>905</v>
      </c>
      <c r="B906" s="9" t="s">
        <v>3148</v>
      </c>
      <c r="C906" s="9" t="s">
        <v>3148</v>
      </c>
      <c r="D906" s="9" t="s">
        <v>3965</v>
      </c>
      <c r="E906" s="9" t="s">
        <v>24</v>
      </c>
      <c r="F906" s="9" t="s">
        <v>1887</v>
      </c>
      <c r="G906" s="9" t="s">
        <v>3981</v>
      </c>
      <c r="H906" s="9" t="s">
        <v>1886</v>
      </c>
      <c r="I906" s="9">
        <v>7696</v>
      </c>
      <c r="J906" s="9">
        <v>7696</v>
      </c>
      <c r="K906" s="9">
        <v>353.5</v>
      </c>
      <c r="L906" s="115">
        <f t="shared" si="42"/>
        <v>1</v>
      </c>
      <c r="M906" s="96">
        <f>IF($B906="Область","",SUM('Дані з ДІСО'!J906:L906)/K906)</f>
        <v>1.9801980198019802</v>
      </c>
      <c r="N906" s="9" t="str">
        <f>IF($B906="Область","",VLOOKUP(100*J906/I906,Параметри!$B$39:$C$53,2,TRUE))</f>
        <v>1. 100%</v>
      </c>
      <c r="O906" s="9" t="str">
        <f>IF($B906="Область","",VLOOKUP(M906,Параметри!$B$21:$C$35,2,TRUE))</f>
        <v>3. 1,4-2,1</v>
      </c>
      <c r="P906" s="9">
        <f t="shared" si="43"/>
        <v>1</v>
      </c>
      <c r="Q906" s="9">
        <f t="shared" si="44"/>
        <v>3</v>
      </c>
      <c r="R906" s="116">
        <v>12</v>
      </c>
      <c r="S906" s="117">
        <f>IF(C906="Область",Параметри!$K$47,IF(C906="Київ",Параметри!$K$48,IF(L906&lt;Параметри!$I$42,Параметри!$K$42,IF(L906&lt;Параметри!$I$43,Параметри!$K$43,IF(L906&lt;Параметри!$I$44,Параметри!$K$44,IF(L906&lt;Параметри!$I$45,Параметри!$K$45,Параметри!$K$46))))))</f>
        <v>0.53</v>
      </c>
      <c r="T906" s="97">
        <f>IF($B906="Область",Параметри!K$63,IF($R906&lt;Параметри!$G$59,Параметри!K$58,IF($R906&lt;Параметри!$G$60,Параметри!K$59,IF($R906&lt;Параметри!$G$61,Параметри!K$60,IF($R906&lt;Параметри!$G$62,Параметри!K$61,Параметри!K$62)))))</f>
        <v>1.7000000000000001E-2</v>
      </c>
      <c r="U906" s="97">
        <f>IF($B906="Область",Параметри!L$63,IF($R906&lt;Параметри!$G$59,Параметри!L$58,IF($R906&lt;Параметри!$G$60,Параметри!L$59,IF($R906&lt;Параметри!$G$61,Параметри!L$60,IF($R906&lt;Параметри!$G$62,Параметри!L$61,Параметри!L$62)))))</f>
        <v>4.7E-2</v>
      </c>
      <c r="V906" s="98">
        <f>IF(OR(SUM('Дані з ДІСО'!G906:I906)=0,Розрахунки!H906=0),"",Розрахунки!H906/SUM('Дані з ДІСО'!G906:I906))</f>
        <v>14</v>
      </c>
      <c r="W906" s="9">
        <v>2018</v>
      </c>
      <c r="X906" s="9">
        <v>12.5</v>
      </c>
      <c r="Y906" s="9">
        <v>11</v>
      </c>
      <c r="Z906" s="9" t="s">
        <v>4536</v>
      </c>
      <c r="AA906" s="99">
        <v>12</v>
      </c>
      <c r="AB906" s="9" t="str">
        <f>IF('Коефіцієнти АТО'!C906="Область","",'Коефіцієнти АТО'!D906)</f>
        <v>Полтавська</v>
      </c>
      <c r="AC906" s="9"/>
    </row>
    <row r="907" spans="1:29" ht="15" customHeight="1">
      <c r="A907" s="9">
        <v>906</v>
      </c>
      <c r="B907" s="9" t="s">
        <v>3148</v>
      </c>
      <c r="C907" s="9" t="s">
        <v>3148</v>
      </c>
      <c r="D907" s="9" t="s">
        <v>3965</v>
      </c>
      <c r="E907" s="9" t="s">
        <v>24</v>
      </c>
      <c r="F907" s="9" t="s">
        <v>1889</v>
      </c>
      <c r="G907" s="9" t="s">
        <v>3982</v>
      </c>
      <c r="H907" s="9" t="s">
        <v>1888</v>
      </c>
      <c r="I907" s="9">
        <v>4204</v>
      </c>
      <c r="J907" s="9">
        <v>4204</v>
      </c>
      <c r="K907" s="9">
        <v>214.7</v>
      </c>
      <c r="L907" s="115">
        <f t="shared" si="42"/>
        <v>1</v>
      </c>
      <c r="M907" s="96">
        <f>IF($B907="Область","",SUM('Дані з ДІСО'!J907:L907)/K907)</f>
        <v>1.5975780158360504</v>
      </c>
      <c r="N907" s="9" t="str">
        <f>IF($B907="Область","",VLOOKUP(100*J907/I907,Параметри!$B$39:$C$53,2,TRUE))</f>
        <v>1. 100%</v>
      </c>
      <c r="O907" s="9" t="str">
        <f>IF($B907="Область","",VLOOKUP(M907,Параметри!$B$21:$C$35,2,TRUE))</f>
        <v>3. 1,4-2,1</v>
      </c>
      <c r="P907" s="9">
        <f t="shared" si="43"/>
        <v>1</v>
      </c>
      <c r="Q907" s="9">
        <f t="shared" si="44"/>
        <v>3</v>
      </c>
      <c r="R907" s="116">
        <v>12.5</v>
      </c>
      <c r="S907" s="117">
        <f>IF(C907="Область",Параметри!$K$47,IF(C907="Київ",Параметри!$K$48,IF(L907&lt;Параметри!$I$42,Параметри!$K$42,IF(L907&lt;Параметри!$I$43,Параметри!$K$43,IF(L907&lt;Параметри!$I$44,Параметри!$K$44,IF(L907&lt;Параметри!$I$45,Параметри!$K$45,Параметри!$K$46))))))</f>
        <v>0.53</v>
      </c>
      <c r="T907" s="97">
        <f>IF($B907="Область",Параметри!K$63,IF($R907&lt;Параметри!$G$59,Параметри!K$58,IF($R907&lt;Параметри!$G$60,Параметри!K$59,IF($R907&lt;Параметри!$G$61,Параметри!K$60,IF($R907&lt;Параметри!$G$62,Параметри!K$61,Параметри!K$62)))))</f>
        <v>1.7000000000000001E-2</v>
      </c>
      <c r="U907" s="97">
        <f>IF($B907="Область",Параметри!L$63,IF($R907&lt;Параметри!$G$59,Параметри!L$58,IF($R907&lt;Параметри!$G$60,Параметри!L$59,IF($R907&lt;Параметри!$G$61,Параметри!L$60,IF($R907&lt;Параметри!$G$62,Параметри!L$61,Параметри!L$62)))))</f>
        <v>4.7E-2</v>
      </c>
      <c r="V907" s="98">
        <f>IF(OR(SUM('Дані з ДІСО'!G907:I907)=0,Розрахунки!H907=0),"",Розрахунки!H907/SUM('Дані з ДІСО'!G907:I907))</f>
        <v>7.9767441860465116</v>
      </c>
      <c r="W907" s="9">
        <v>2018</v>
      </c>
      <c r="X907" s="9">
        <v>12.5</v>
      </c>
      <c r="Y907" s="9">
        <v>12.5</v>
      </c>
      <c r="Z907" s="9" t="s">
        <v>4535</v>
      </c>
      <c r="AA907" s="99">
        <v>12.5</v>
      </c>
      <c r="AB907" s="9" t="str">
        <f>IF('Коефіцієнти АТО'!C907="Область","",'Коефіцієнти АТО'!D907)</f>
        <v>Полтавська</v>
      </c>
      <c r="AC907" s="9"/>
    </row>
    <row r="908" spans="1:29" ht="15" customHeight="1">
      <c r="A908" s="9">
        <v>907</v>
      </c>
      <c r="B908" s="9" t="s">
        <v>3151</v>
      </c>
      <c r="C908" s="9" t="s">
        <v>3151</v>
      </c>
      <c r="D908" s="9" t="s">
        <v>3965</v>
      </c>
      <c r="E908" s="9" t="s">
        <v>29</v>
      </c>
      <c r="F908" s="9" t="s">
        <v>1891</v>
      </c>
      <c r="G908" s="9" t="s">
        <v>3983</v>
      </c>
      <c r="H908" s="9" t="s">
        <v>1890</v>
      </c>
      <c r="I908" s="9">
        <v>13755</v>
      </c>
      <c r="J908" s="9">
        <v>10212</v>
      </c>
      <c r="K908" s="9">
        <v>729.3</v>
      </c>
      <c r="L908" s="115">
        <f t="shared" si="42"/>
        <v>0.74242093784078522</v>
      </c>
      <c r="M908" s="96">
        <f>IF($B908="Область","",SUM('Дані з ДІСО'!J908:L908)/K908)</f>
        <v>1.8401206636500755</v>
      </c>
      <c r="N908" s="9" t="str">
        <f>IF($B908="Область","",VLOOKUP(100*J908/I908,Параметри!$B$39:$C$53,2,TRUE))</f>
        <v>2. 72-100</v>
      </c>
      <c r="O908" s="9" t="str">
        <f>IF($B908="Область","",VLOOKUP(M908,Параметри!$B$21:$C$35,2,TRUE))</f>
        <v>3. 1,4-2,1</v>
      </c>
      <c r="P908" s="9">
        <f t="shared" si="43"/>
        <v>2</v>
      </c>
      <c r="Q908" s="9">
        <f t="shared" si="44"/>
        <v>3</v>
      </c>
      <c r="R908" s="116">
        <v>12.5</v>
      </c>
      <c r="S908" s="117">
        <f>IF(C908="Область",Параметри!$K$47,IF(C908="Київ",Параметри!$K$48,IF(L908&lt;Параметри!$I$42,Параметри!$K$42,IF(L908&lt;Параметри!$I$43,Параметри!$K$43,IF(L908&lt;Параметри!$I$44,Параметри!$K$44,IF(L908&lt;Параметри!$I$45,Параметри!$K$45,Параметри!$K$46))))))</f>
        <v>0.48</v>
      </c>
      <c r="T908" s="97">
        <f>IF($B908="Область",Параметри!K$63,IF($R908&lt;Параметри!$G$59,Параметри!K$58,IF($R908&lt;Параметри!$G$60,Параметри!K$59,IF($R908&lt;Параметри!$G$61,Параметри!K$60,IF($R908&lt;Параметри!$G$62,Параметри!K$61,Параметри!K$62)))))</f>
        <v>1.7000000000000001E-2</v>
      </c>
      <c r="U908" s="97">
        <f>IF($B908="Область",Параметри!L$63,IF($R908&lt;Параметри!$G$59,Параметри!L$58,IF($R908&lt;Параметри!$G$60,Параметри!L$59,IF($R908&lt;Параметри!$G$61,Параметри!L$60,IF($R908&lt;Параметри!$G$62,Параметри!L$61,Параметри!L$62)))))</f>
        <v>4.7E-2</v>
      </c>
      <c r="V908" s="98">
        <f>IF(OR(SUM('Дані з ДІСО'!G908:I908)=0,Розрахунки!H908=0),"",Розрахунки!H908/SUM('Дані з ДІСО'!G908:I908))</f>
        <v>16.774999999999999</v>
      </c>
      <c r="W908" s="9">
        <v>2018</v>
      </c>
      <c r="X908" s="9">
        <v>12.5</v>
      </c>
      <c r="Y908" s="9">
        <v>12.5</v>
      </c>
      <c r="Z908" s="9" t="s">
        <v>4535</v>
      </c>
      <c r="AA908" s="99">
        <v>12.5</v>
      </c>
      <c r="AB908" s="9" t="str">
        <f>IF('Коефіцієнти АТО'!C908="Область","",'Коефіцієнти АТО'!D908)</f>
        <v>Полтавська</v>
      </c>
      <c r="AC908" s="9"/>
    </row>
    <row r="909" spans="1:29" ht="15" customHeight="1">
      <c r="A909" s="9">
        <v>908</v>
      </c>
      <c r="B909" s="9" t="s">
        <v>3151</v>
      </c>
      <c r="C909" s="9" t="s">
        <v>3151</v>
      </c>
      <c r="D909" s="9" t="s">
        <v>3965</v>
      </c>
      <c r="E909" s="9" t="s">
        <v>29</v>
      </c>
      <c r="F909" s="9" t="s">
        <v>1893</v>
      </c>
      <c r="G909" s="9" t="s">
        <v>3984</v>
      </c>
      <c r="H909" s="9" t="s">
        <v>1892</v>
      </c>
      <c r="I909" s="9">
        <v>11911</v>
      </c>
      <c r="J909" s="9">
        <v>8255</v>
      </c>
      <c r="K909" s="9">
        <v>391.1</v>
      </c>
      <c r="L909" s="115">
        <f t="shared" si="42"/>
        <v>0.69305683821677444</v>
      </c>
      <c r="M909" s="96">
        <f>IF($B909="Область","",SUM('Дані з ДІСО'!J909:L909)/K909)</f>
        <v>3.1245205829711069</v>
      </c>
      <c r="N909" s="9" t="str">
        <f>IF($B909="Область","",VLOOKUP(100*J909/I909,Параметри!$B$39:$C$53,2,TRUE))</f>
        <v>3. 66-72</v>
      </c>
      <c r="O909" s="9" t="str">
        <f>IF($B909="Область","",VLOOKUP(M909,Параметри!$B$21:$C$35,2,TRUE))</f>
        <v>5. 3-3,9</v>
      </c>
      <c r="P909" s="9">
        <f t="shared" si="43"/>
        <v>3</v>
      </c>
      <c r="Q909" s="9">
        <f t="shared" si="44"/>
        <v>5</v>
      </c>
      <c r="R909" s="116">
        <v>14</v>
      </c>
      <c r="S909" s="117">
        <f>IF(C909="Область",Параметри!$K$47,IF(C909="Київ",Параметри!$K$48,IF(L909&lt;Параметри!$I$42,Параметри!$K$42,IF(L909&lt;Параметри!$I$43,Параметри!$K$43,IF(L909&lt;Параметри!$I$44,Параметри!$K$44,IF(L909&lt;Параметри!$I$45,Параметри!$K$45,Параметри!$K$46))))))</f>
        <v>0.48</v>
      </c>
      <c r="T909" s="97">
        <f>IF($B909="Область",Параметри!K$63,IF($R909&lt;Параметри!$G$59,Параметри!K$58,IF($R909&lt;Параметри!$G$60,Параметри!K$59,IF($R909&lt;Параметри!$G$61,Параметри!K$60,IF($R909&lt;Параметри!$G$62,Параметри!K$61,Параметри!K$62)))))</f>
        <v>1.7000000000000001E-2</v>
      </c>
      <c r="U909" s="97">
        <f>IF($B909="Область",Параметри!L$63,IF($R909&lt;Параметри!$G$59,Параметри!L$58,IF($R909&lt;Параметри!$G$60,Параметри!L$59,IF($R909&lt;Параметри!$G$61,Параметри!L$60,IF($R909&lt;Параметри!$G$62,Параметри!L$61,Параметри!L$62)))))</f>
        <v>4.7E-2</v>
      </c>
      <c r="V909" s="98">
        <f>IF(OR(SUM('Дані з ДІСО'!G909:I909)=0,Розрахунки!H909=0),"",Розрахунки!H909/SUM('Дані з ДІСО'!G909:I909))</f>
        <v>16.293333333333333</v>
      </c>
      <c r="W909" s="9">
        <v>2018</v>
      </c>
      <c r="X909" s="9">
        <v>14</v>
      </c>
      <c r="Y909" s="9">
        <v>13</v>
      </c>
      <c r="Z909" s="9" t="s">
        <v>4535</v>
      </c>
      <c r="AA909" s="99">
        <v>14</v>
      </c>
      <c r="AB909" s="9" t="str">
        <f>IF('Коефіцієнти АТО'!C909="Область","",'Коефіцієнти АТО'!D909)</f>
        <v>Полтавська</v>
      </c>
      <c r="AC909" s="9"/>
    </row>
    <row r="910" spans="1:29" ht="15" customHeight="1">
      <c r="A910" s="9">
        <v>909</v>
      </c>
      <c r="B910" s="9" t="s">
        <v>3148</v>
      </c>
      <c r="C910" s="9" t="s">
        <v>3148</v>
      </c>
      <c r="D910" s="9" t="s">
        <v>3965</v>
      </c>
      <c r="E910" s="9" t="s">
        <v>24</v>
      </c>
      <c r="F910" s="9" t="s">
        <v>1895</v>
      </c>
      <c r="G910" s="9" t="s">
        <v>3985</v>
      </c>
      <c r="H910" s="9" t="s">
        <v>1894</v>
      </c>
      <c r="I910" s="9">
        <v>13212</v>
      </c>
      <c r="J910" s="9">
        <v>13212</v>
      </c>
      <c r="K910" s="9">
        <v>100.7</v>
      </c>
      <c r="L910" s="115">
        <f t="shared" si="42"/>
        <v>1</v>
      </c>
      <c r="M910" s="96">
        <f>IF($B910="Область","",SUM('Дані з ДІСО'!J910:L910)/K910)</f>
        <v>18.386295928500495</v>
      </c>
      <c r="N910" s="9" t="str">
        <f>IF($B910="Область","",VLOOKUP(100*J910/I910,Параметри!$B$39:$C$53,2,TRUE))</f>
        <v>1. 100%</v>
      </c>
      <c r="O910" s="9" t="str">
        <f>IF($B910="Область","",VLOOKUP(M910,Параметри!$B$21:$C$35,2,TRUE))</f>
        <v>12. 15-35,3</v>
      </c>
      <c r="P910" s="9">
        <f t="shared" si="43"/>
        <v>1</v>
      </c>
      <c r="Q910" s="9">
        <f t="shared" si="44"/>
        <v>12</v>
      </c>
      <c r="R910" s="116">
        <v>20.5</v>
      </c>
      <c r="S910" s="117">
        <f>IF(C910="Область",Параметри!$K$47,IF(C910="Київ",Параметри!$K$48,IF(L910&lt;Параметри!$I$42,Параметри!$K$42,IF(L910&lt;Параметри!$I$43,Параметри!$K$43,IF(L910&lt;Параметри!$I$44,Параметри!$K$44,IF(L910&lt;Параметри!$I$45,Параметри!$K$45,Параметри!$K$46))))))</f>
        <v>0.53</v>
      </c>
      <c r="T910" s="97">
        <f>IF($B910="Область",Параметри!K$63,IF($R910&lt;Параметри!$G$59,Параметри!K$58,IF($R910&lt;Параметри!$G$60,Параметри!K$59,IF($R910&lt;Параметри!$G$61,Параметри!K$60,IF($R910&lt;Параметри!$G$62,Параметри!K$61,Параметри!K$62)))))</f>
        <v>7.4999999999999997E-2</v>
      </c>
      <c r="U910" s="97">
        <f>IF($B910="Область",Параметри!L$63,IF($R910&lt;Параметри!$G$59,Параметри!L$58,IF($R910&lt;Параметри!$G$60,Параметри!L$59,IF($R910&lt;Параметри!$G$61,Параметри!L$60,IF($R910&lt;Параметри!$G$62,Параметри!L$61,Параметри!L$62)))))</f>
        <v>4.7E-2</v>
      </c>
      <c r="V910" s="98">
        <f>IF(OR(SUM('Дані з ДІСО'!G910:I910)=0,Розрахунки!H910=0),"",Розрахунки!H910/SUM('Дані з ДІСО'!G910:I910))</f>
        <v>29.388888888888889</v>
      </c>
      <c r="W910" s="9">
        <v>2018</v>
      </c>
      <c r="X910" s="9">
        <v>20.5</v>
      </c>
      <c r="Y910" s="9">
        <v>21</v>
      </c>
      <c r="Z910" s="9" t="s">
        <v>4535</v>
      </c>
      <c r="AA910" s="99">
        <v>20.5</v>
      </c>
      <c r="AB910" s="9" t="str">
        <f>IF('Коефіцієнти АТО'!C910="Область","",'Коефіцієнти АТО'!D910)</f>
        <v>Полтавська</v>
      </c>
      <c r="AC910" s="9"/>
    </row>
    <row r="911" spans="1:29" ht="15" customHeight="1">
      <c r="A911" s="9">
        <v>910</v>
      </c>
      <c r="B911" s="9" t="s">
        <v>3148</v>
      </c>
      <c r="C911" s="9" t="s">
        <v>3148</v>
      </c>
      <c r="D911" s="9" t="s">
        <v>3965</v>
      </c>
      <c r="E911" s="9" t="s">
        <v>24</v>
      </c>
      <c r="F911" s="9" t="s">
        <v>1897</v>
      </c>
      <c r="G911" s="9" t="s">
        <v>3986</v>
      </c>
      <c r="H911" s="9" t="s">
        <v>1896</v>
      </c>
      <c r="I911" s="9">
        <v>5858</v>
      </c>
      <c r="J911" s="9">
        <v>5858</v>
      </c>
      <c r="K911" s="9">
        <v>470.9</v>
      </c>
      <c r="L911" s="115">
        <f t="shared" si="42"/>
        <v>1</v>
      </c>
      <c r="M911" s="96">
        <f>IF($B911="Область","",SUM('Дані з ДІСО'!J911:L911)/K911)</f>
        <v>0.96198768315990657</v>
      </c>
      <c r="N911" s="9" t="str">
        <f>IF($B911="Область","",VLOOKUP(100*J911/I911,Параметри!$B$39:$C$53,2,TRUE))</f>
        <v>1. 100%</v>
      </c>
      <c r="O911" s="9" t="str">
        <f>IF($B911="Область","",VLOOKUP(M911,Параметри!$B$21:$C$35,2,TRUE))</f>
        <v>1. 0-1</v>
      </c>
      <c r="P911" s="9">
        <f t="shared" si="43"/>
        <v>1</v>
      </c>
      <c r="Q911" s="9">
        <f t="shared" si="44"/>
        <v>1</v>
      </c>
      <c r="R911" s="116">
        <v>10</v>
      </c>
      <c r="S911" s="117">
        <f>IF(C911="Область",Параметри!$K$47,IF(C911="Київ",Параметри!$K$48,IF(L911&lt;Параметри!$I$42,Параметри!$K$42,IF(L911&lt;Параметри!$I$43,Параметри!$K$43,IF(L911&lt;Параметри!$I$44,Параметри!$K$44,IF(L911&lt;Параметри!$I$45,Параметри!$K$45,Параметри!$K$46))))))</f>
        <v>0.53</v>
      </c>
      <c r="T911" s="97">
        <f>IF($B911="Область",Параметри!K$63,IF($R911&lt;Параметри!$G$59,Параметри!K$58,IF($R911&lt;Параметри!$G$60,Параметри!K$59,IF($R911&lt;Параметри!$G$61,Параметри!K$60,IF($R911&lt;Параметри!$G$62,Параметри!K$61,Параметри!K$62)))))</f>
        <v>1.7000000000000001E-2</v>
      </c>
      <c r="U911" s="97">
        <f>IF($B911="Область",Параметри!L$63,IF($R911&lt;Параметри!$G$59,Параметри!L$58,IF($R911&lt;Параметри!$G$60,Параметри!L$59,IF($R911&lt;Параметри!$G$61,Параметри!L$60,IF($R911&lt;Параметри!$G$62,Параметри!L$61,Параметри!L$62)))))</f>
        <v>4.7E-2</v>
      </c>
      <c r="V911" s="98">
        <f>IF(OR(SUM('Дані з ДІСО'!G911:I911)=0,Розрахунки!H911=0),"",Розрахунки!H911/SUM('Дані з ДІСО'!G911:I911))</f>
        <v>9.4375</v>
      </c>
      <c r="W911" s="9">
        <v>2018</v>
      </c>
      <c r="X911" s="9">
        <v>10</v>
      </c>
      <c r="Y911" s="9">
        <v>10</v>
      </c>
      <c r="Z911" s="9" t="s">
        <v>4535</v>
      </c>
      <c r="AA911" s="99">
        <v>10</v>
      </c>
      <c r="AB911" s="9" t="str">
        <f>IF('Коефіцієнти АТО'!C911="Область","",'Коефіцієнти АТО'!D911)</f>
        <v>Полтавська</v>
      </c>
      <c r="AC911" s="9"/>
    </row>
    <row r="912" spans="1:29" ht="15" customHeight="1">
      <c r="A912" s="9">
        <v>911</v>
      </c>
      <c r="B912" s="9" t="s">
        <v>3148</v>
      </c>
      <c r="C912" s="9" t="s">
        <v>3148</v>
      </c>
      <c r="D912" s="9" t="s">
        <v>3965</v>
      </c>
      <c r="E912" s="9" t="s">
        <v>24</v>
      </c>
      <c r="F912" s="9" t="s">
        <v>1899</v>
      </c>
      <c r="G912" s="9" t="s">
        <v>3987</v>
      </c>
      <c r="H912" s="9" t="s">
        <v>1898</v>
      </c>
      <c r="I912" s="9">
        <v>7967</v>
      </c>
      <c r="J912" s="9">
        <v>7967</v>
      </c>
      <c r="K912" s="9">
        <v>247.4</v>
      </c>
      <c r="L912" s="115">
        <f t="shared" si="42"/>
        <v>1</v>
      </c>
      <c r="M912" s="96">
        <f>IF($B912="Область","",SUM('Дані з ДІСО'!J912:L912)/K912)</f>
        <v>2.6839126919967664</v>
      </c>
      <c r="N912" s="9" t="str">
        <f>IF($B912="Область","",VLOOKUP(100*J912/I912,Параметри!$B$39:$C$53,2,TRUE))</f>
        <v>1. 100%</v>
      </c>
      <c r="O912" s="9" t="str">
        <f>IF($B912="Область","",VLOOKUP(M912,Параметри!$B$21:$C$35,2,TRUE))</f>
        <v>4. 2,1-3</v>
      </c>
      <c r="P912" s="9">
        <f t="shared" si="43"/>
        <v>1</v>
      </c>
      <c r="Q912" s="9">
        <f t="shared" si="44"/>
        <v>4</v>
      </c>
      <c r="R912" s="116">
        <v>12.5</v>
      </c>
      <c r="S912" s="117">
        <f>IF(C912="Область",Параметри!$K$47,IF(C912="Київ",Параметри!$K$48,IF(L912&lt;Параметри!$I$42,Параметри!$K$42,IF(L912&lt;Параметри!$I$43,Параметри!$K$43,IF(L912&lt;Параметри!$I$44,Параметри!$K$44,IF(L912&lt;Параметри!$I$45,Параметри!$K$45,Параметри!$K$46))))))</f>
        <v>0.53</v>
      </c>
      <c r="T912" s="97">
        <f>IF($B912="Область",Параметри!K$63,IF($R912&lt;Параметри!$G$59,Параметри!K$58,IF($R912&lt;Параметри!$G$60,Параметри!K$59,IF($R912&lt;Параметри!$G$61,Параметри!K$60,IF($R912&lt;Параметри!$G$62,Параметри!K$61,Параметри!K$62)))))</f>
        <v>1.7000000000000001E-2</v>
      </c>
      <c r="U912" s="97">
        <f>IF($B912="Область",Параметри!L$63,IF($R912&lt;Параметри!$G$59,Параметри!L$58,IF($R912&lt;Параметри!$G$60,Параметри!L$59,IF($R912&lt;Параметри!$G$61,Параметри!L$60,IF($R912&lt;Параметри!$G$62,Параметри!L$61,Параметри!L$62)))))</f>
        <v>4.7E-2</v>
      </c>
      <c r="V912" s="98">
        <f>IF(OR(SUM('Дані з ДІСО'!G912:I912)=0,Розрахунки!H912=0),"",Розрахунки!H912/SUM('Дані з ДІСО'!G912:I912))</f>
        <v>13.28</v>
      </c>
      <c r="W912" s="9">
        <v>2018</v>
      </c>
      <c r="X912" s="9">
        <v>13</v>
      </c>
      <c r="Y912" s="9">
        <v>11.5</v>
      </c>
      <c r="Z912" s="9" t="s">
        <v>4536</v>
      </c>
      <c r="AA912" s="99">
        <v>12.5</v>
      </c>
      <c r="AB912" s="9" t="str">
        <f>IF('Коефіцієнти АТО'!C912="Область","",'Коефіцієнти АТО'!D912)</f>
        <v>Полтавська</v>
      </c>
      <c r="AC912" s="9"/>
    </row>
    <row r="913" spans="1:29" ht="15" customHeight="1">
      <c r="A913" s="9">
        <v>912</v>
      </c>
      <c r="B913" s="9" t="s">
        <v>3148</v>
      </c>
      <c r="C913" s="9" t="s">
        <v>3148</v>
      </c>
      <c r="D913" s="9" t="s">
        <v>3965</v>
      </c>
      <c r="E913" s="9" t="s">
        <v>24</v>
      </c>
      <c r="F913" s="9" t="s">
        <v>1901</v>
      </c>
      <c r="G913" s="9" t="s">
        <v>3988</v>
      </c>
      <c r="H913" s="9" t="s">
        <v>1900</v>
      </c>
      <c r="I913" s="9">
        <v>12126</v>
      </c>
      <c r="J913" s="9">
        <v>12126</v>
      </c>
      <c r="K913" s="9">
        <v>197.2</v>
      </c>
      <c r="L913" s="115">
        <f t="shared" si="42"/>
        <v>1</v>
      </c>
      <c r="M913" s="96">
        <f>IF($B913="Область","",SUM('Дані з ДІСО'!J913:L913)/K913)</f>
        <v>3.8260649087221097</v>
      </c>
      <c r="N913" s="9" t="str">
        <f>IF($B913="Область","",VLOOKUP(100*J913/I913,Параметри!$B$39:$C$53,2,TRUE))</f>
        <v>1. 100%</v>
      </c>
      <c r="O913" s="9" t="str">
        <f>IF($B913="Область","",VLOOKUP(M913,Параметри!$B$21:$C$35,2,TRUE))</f>
        <v>5. 3-3,9</v>
      </c>
      <c r="P913" s="9">
        <f t="shared" si="43"/>
        <v>1</v>
      </c>
      <c r="Q913" s="9">
        <f t="shared" si="44"/>
        <v>5</v>
      </c>
      <c r="R913" s="116">
        <v>15.5</v>
      </c>
      <c r="S913" s="117">
        <f>IF(C913="Область",Параметри!$K$47,IF(C913="Київ",Параметри!$K$48,IF(L913&lt;Параметри!$I$42,Параметри!$K$42,IF(L913&lt;Параметри!$I$43,Параметри!$K$43,IF(L913&lt;Параметри!$I$44,Параметри!$K$44,IF(L913&lt;Параметри!$I$45,Параметри!$K$45,Параметри!$K$46))))))</f>
        <v>0.53</v>
      </c>
      <c r="T913" s="97">
        <f>IF($B913="Область",Параметри!K$63,IF($R913&lt;Параметри!$G$59,Параметри!K$58,IF($R913&lt;Параметри!$G$60,Параметри!K$59,IF($R913&lt;Параметри!$G$61,Параметри!K$60,IF($R913&lt;Параметри!$G$62,Параметри!K$61,Параметри!K$62)))))</f>
        <v>1.7000000000000001E-2</v>
      </c>
      <c r="U913" s="97">
        <f>IF($B913="Область",Параметри!L$63,IF($R913&lt;Параметри!$G$59,Параметри!L$58,IF($R913&lt;Параметри!$G$60,Параметри!L$59,IF($R913&lt;Параметри!$G$61,Параметри!L$60,IF($R913&lt;Параметри!$G$62,Параметри!L$61,Параметри!L$62)))))</f>
        <v>4.7E-2</v>
      </c>
      <c r="V913" s="98">
        <f>IF(OR(SUM('Дані з ДІСО'!G913:I913)=0,Розрахунки!H913=0),"",Розрахунки!H913/SUM('Дані з ДІСО'!G913:I913))</f>
        <v>18.862500000000001</v>
      </c>
      <c r="W913" s="9">
        <v>2019</v>
      </c>
      <c r="X913" s="9">
        <v>13.5</v>
      </c>
      <c r="Y913" s="9">
        <v>16.5</v>
      </c>
      <c r="Z913" s="9" t="s">
        <v>4536</v>
      </c>
      <c r="AA913" s="99">
        <v>15.5</v>
      </c>
      <c r="AB913" s="9" t="str">
        <f>IF('Коефіцієнти АТО'!C913="Область","",'Коефіцієнти АТО'!D913)</f>
        <v>Полтавська</v>
      </c>
      <c r="AC913" s="9"/>
    </row>
    <row r="914" spans="1:29" ht="15" customHeight="1">
      <c r="A914" s="9">
        <v>913</v>
      </c>
      <c r="B914" s="9" t="s">
        <v>3148</v>
      </c>
      <c r="C914" s="9" t="s">
        <v>3148</v>
      </c>
      <c r="D914" s="9" t="s">
        <v>3965</v>
      </c>
      <c r="E914" s="9" t="s">
        <v>24</v>
      </c>
      <c r="F914" s="9" t="s">
        <v>1903</v>
      </c>
      <c r="G914" s="9" t="s">
        <v>3989</v>
      </c>
      <c r="H914" s="9" t="s">
        <v>1902</v>
      </c>
      <c r="I914" s="9">
        <v>4957</v>
      </c>
      <c r="J914" s="9">
        <v>4957</v>
      </c>
      <c r="K914" s="9">
        <v>188.4</v>
      </c>
      <c r="L914" s="115">
        <f t="shared" si="42"/>
        <v>1</v>
      </c>
      <c r="M914" s="96">
        <f>IF($B914="Область","",SUM('Дані з ДІСО'!J914:L914)/K914)</f>
        <v>1.3773885350318471</v>
      </c>
      <c r="N914" s="9" t="str">
        <f>IF($B914="Область","",VLOOKUP(100*J914/I914,Параметри!$B$39:$C$53,2,TRUE))</f>
        <v>1. 100%</v>
      </c>
      <c r="O914" s="9" t="str">
        <f>IF($B914="Область","",VLOOKUP(M914,Параметри!$B$21:$C$35,2,TRUE))</f>
        <v>2. 1-1,4</v>
      </c>
      <c r="P914" s="9">
        <f t="shared" si="43"/>
        <v>1</v>
      </c>
      <c r="Q914" s="9">
        <f t="shared" si="44"/>
        <v>2</v>
      </c>
      <c r="R914" s="116">
        <v>12</v>
      </c>
      <c r="S914" s="117">
        <f>IF(C914="Область",Параметри!$K$47,IF(C914="Київ",Параметри!$K$48,IF(L914&lt;Параметри!$I$42,Параметри!$K$42,IF(L914&lt;Параметри!$I$43,Параметри!$K$43,IF(L914&lt;Параметри!$I$44,Параметри!$K$44,IF(L914&lt;Параметри!$I$45,Параметри!$K$45,Параметри!$K$46))))))</f>
        <v>0.53</v>
      </c>
      <c r="T914" s="97">
        <f>IF($B914="Область",Параметри!K$63,IF($R914&lt;Параметри!$G$59,Параметри!K$58,IF($R914&lt;Параметри!$G$60,Параметри!K$59,IF($R914&lt;Параметри!$G$61,Параметри!K$60,IF($R914&lt;Параметри!$G$62,Параметри!K$61,Параметри!K$62)))))</f>
        <v>1.7000000000000001E-2</v>
      </c>
      <c r="U914" s="97">
        <f>IF($B914="Область",Параметри!L$63,IF($R914&lt;Параметри!$G$59,Параметри!L$58,IF($R914&lt;Параметри!$G$60,Параметри!L$59,IF($R914&lt;Параметри!$G$61,Параметри!L$60,IF($R914&lt;Параметри!$G$62,Параметри!L$61,Параметри!L$62)))))</f>
        <v>4.7E-2</v>
      </c>
      <c r="V914" s="98">
        <f>IF(OR(SUM('Дані з ДІСО'!G914:I914)=0,Розрахунки!H914=0),"",Розрахунки!H914/SUM('Дані з ДІСО'!G914:I914))</f>
        <v>6.3292682926829267</v>
      </c>
      <c r="W914" s="9">
        <v>2019</v>
      </c>
      <c r="X914" s="9">
        <v>12.5</v>
      </c>
      <c r="Y914" s="9">
        <v>11</v>
      </c>
      <c r="Z914" s="9" t="s">
        <v>4536</v>
      </c>
      <c r="AA914" s="99">
        <v>12</v>
      </c>
      <c r="AB914" s="9" t="str">
        <f>IF('Коефіцієнти АТО'!C914="Область","",'Коефіцієнти АТО'!D914)</f>
        <v>Полтавська</v>
      </c>
      <c r="AC914" s="9"/>
    </row>
    <row r="915" spans="1:29" ht="15" customHeight="1">
      <c r="A915" s="9">
        <v>914</v>
      </c>
      <c r="B915" s="9" t="s">
        <v>3148</v>
      </c>
      <c r="C915" s="9" t="s">
        <v>3148</v>
      </c>
      <c r="D915" s="9" t="s">
        <v>3965</v>
      </c>
      <c r="E915" s="9" t="s">
        <v>24</v>
      </c>
      <c r="F915" s="9" t="s">
        <v>1905</v>
      </c>
      <c r="G915" s="9" t="s">
        <v>3990</v>
      </c>
      <c r="H915" s="9" t="s">
        <v>1904</v>
      </c>
      <c r="I915" s="9">
        <v>4067</v>
      </c>
      <c r="J915" s="9">
        <v>4067</v>
      </c>
      <c r="K915" s="9">
        <v>253.7</v>
      </c>
      <c r="L915" s="115">
        <f t="shared" si="42"/>
        <v>1</v>
      </c>
      <c r="M915" s="96">
        <f>IF($B915="Область","",SUM('Дані з ДІСО'!J915:L915)/K915)</f>
        <v>1.3953488372093024</v>
      </c>
      <c r="N915" s="9" t="str">
        <f>IF($B915="Область","",VLOOKUP(100*J915/I915,Параметри!$B$39:$C$53,2,TRUE))</f>
        <v>1. 100%</v>
      </c>
      <c r="O915" s="9" t="str">
        <f>IF($B915="Область","",VLOOKUP(M915,Параметри!$B$21:$C$35,2,TRUE))</f>
        <v>2. 1-1,4</v>
      </c>
      <c r="P915" s="9">
        <f t="shared" si="43"/>
        <v>1</v>
      </c>
      <c r="Q915" s="9">
        <f t="shared" si="44"/>
        <v>2</v>
      </c>
      <c r="R915" s="116">
        <v>11</v>
      </c>
      <c r="S915" s="117">
        <f>IF(C915="Область",Параметри!$K$47,IF(C915="Київ",Параметри!$K$48,IF(L915&lt;Параметри!$I$42,Параметри!$K$42,IF(L915&lt;Параметри!$I$43,Параметри!$K$43,IF(L915&lt;Параметри!$I$44,Параметри!$K$44,IF(L915&lt;Параметри!$I$45,Параметри!$K$45,Параметри!$K$46))))))</f>
        <v>0.53</v>
      </c>
      <c r="T915" s="97">
        <f>IF($B915="Область",Параметри!K$63,IF($R915&lt;Параметри!$G$59,Параметри!K$58,IF($R915&lt;Параметри!$G$60,Параметри!K$59,IF($R915&lt;Параметри!$G$61,Параметри!K$60,IF($R915&lt;Параметри!$G$62,Параметри!K$61,Параметри!K$62)))))</f>
        <v>1.7000000000000001E-2</v>
      </c>
      <c r="U915" s="97">
        <f>IF($B915="Область",Параметри!L$63,IF($R915&lt;Параметри!$G$59,Параметри!L$58,IF($R915&lt;Параметри!$G$60,Параметри!L$59,IF($R915&lt;Параметри!$G$61,Параметри!L$60,IF($R915&lt;Параметри!$G$62,Параметри!L$61,Параметри!L$62)))))</f>
        <v>4.7E-2</v>
      </c>
      <c r="V915" s="98">
        <f>IF(OR(SUM('Дані з ДІСО'!G915:I915)=0,Розрахунки!H915=0),"",Розрахунки!H915/SUM('Дані з ДІСО'!G915:I915))</f>
        <v>7.2244897959183669</v>
      </c>
      <c r="W915" s="9">
        <v>2019</v>
      </c>
      <c r="X915" s="9">
        <v>11.5</v>
      </c>
      <c r="Y915" s="9">
        <v>10</v>
      </c>
      <c r="Z915" s="9" t="s">
        <v>4536</v>
      </c>
      <c r="AA915" s="99">
        <v>11</v>
      </c>
      <c r="AB915" s="9" t="str">
        <f>IF('Коефіцієнти АТО'!C915="Область","",'Коефіцієнти АТО'!D915)</f>
        <v>Полтавська</v>
      </c>
      <c r="AC915" s="9"/>
    </row>
    <row r="916" spans="1:29" ht="15" customHeight="1">
      <c r="A916" s="9">
        <v>915</v>
      </c>
      <c r="B916" s="9" t="s">
        <v>3151</v>
      </c>
      <c r="C916" s="9" t="s">
        <v>3151</v>
      </c>
      <c r="D916" s="9" t="s">
        <v>3965</v>
      </c>
      <c r="E916" s="9" t="s">
        <v>29</v>
      </c>
      <c r="F916" s="9" t="s">
        <v>1907</v>
      </c>
      <c r="G916" s="9" t="s">
        <v>3991</v>
      </c>
      <c r="H916" s="9" t="s">
        <v>1906</v>
      </c>
      <c r="I916" s="9">
        <v>8247</v>
      </c>
      <c r="J916" s="9">
        <v>3065</v>
      </c>
      <c r="K916" s="9">
        <v>304.60000000000002</v>
      </c>
      <c r="L916" s="115">
        <f t="shared" si="42"/>
        <v>0.37165029707772523</v>
      </c>
      <c r="M916" s="96">
        <f>IF($B916="Область","",SUM('Дані з ДІСО'!J916:L916)/K916)</f>
        <v>2.2783978988837816</v>
      </c>
      <c r="N916" s="9" t="str">
        <f>IF($B916="Область","",VLOOKUP(100*J916/I916,Параметри!$B$39:$C$53,2,TRUE))</f>
        <v>9. 26-43</v>
      </c>
      <c r="O916" s="9" t="str">
        <f>IF($B916="Область","",VLOOKUP(M916,Параметри!$B$21:$C$35,2,TRUE))</f>
        <v>4. 2,1-3</v>
      </c>
      <c r="P916" s="9">
        <f t="shared" si="43"/>
        <v>9</v>
      </c>
      <c r="Q916" s="9">
        <f t="shared" si="44"/>
        <v>4</v>
      </c>
      <c r="R916" s="116">
        <v>16</v>
      </c>
      <c r="S916" s="117">
        <f>IF(C916="Область",Параметри!$K$47,IF(C916="Київ",Параметри!$K$48,IF(L916&lt;Параметри!$I$42,Параметри!$K$42,IF(L916&lt;Параметри!$I$43,Параметри!$K$43,IF(L916&lt;Параметри!$I$44,Параметри!$K$44,IF(L916&lt;Параметри!$I$45,Параметри!$K$45,Параметри!$K$46))))))</f>
        <v>0.33</v>
      </c>
      <c r="T916" s="97">
        <f>IF($B916="Область",Параметри!K$63,IF($R916&lt;Параметри!$G$59,Параметри!K$58,IF($R916&lt;Параметри!$G$60,Параметри!K$59,IF($R916&lt;Параметри!$G$61,Параметри!K$60,IF($R916&lt;Параметри!$G$62,Параметри!K$61,Параметри!K$62)))))</f>
        <v>1.7000000000000001E-2</v>
      </c>
      <c r="U916" s="97">
        <f>IF($B916="Область",Параметри!L$63,IF($R916&lt;Параметри!$G$59,Параметри!L$58,IF($R916&lt;Параметри!$G$60,Параметри!L$59,IF($R916&lt;Параметри!$G$61,Параметри!L$60,IF($R916&lt;Параметри!$G$62,Параметри!L$61,Параметри!L$62)))))</f>
        <v>4.7E-2</v>
      </c>
      <c r="V916" s="98">
        <f>IF(OR(SUM('Дані з ДІСО'!G916:I916)=0,Розрахунки!H916=0),"",Розрахунки!H916/SUM('Дані з ДІСО'!G916:I916))</f>
        <v>19.828571428571429</v>
      </c>
      <c r="W916" s="9">
        <v>2019</v>
      </c>
      <c r="X916" s="9">
        <v>16.5</v>
      </c>
      <c r="Y916" s="9">
        <v>15</v>
      </c>
      <c r="Z916" s="9" t="s">
        <v>4536</v>
      </c>
      <c r="AA916" s="99">
        <v>16</v>
      </c>
      <c r="AB916" s="9" t="str">
        <f>IF('Коефіцієнти АТО'!C916="Область","",'Коефіцієнти АТО'!D916)</f>
        <v>Полтавська</v>
      </c>
      <c r="AC916" s="9"/>
    </row>
    <row r="917" spans="1:29" ht="15" customHeight="1">
      <c r="A917" s="9">
        <v>916</v>
      </c>
      <c r="B917" s="9" t="s">
        <v>3151</v>
      </c>
      <c r="C917" s="9" t="s">
        <v>3151</v>
      </c>
      <c r="D917" s="9" t="s">
        <v>3965</v>
      </c>
      <c r="E917" s="9" t="s">
        <v>29</v>
      </c>
      <c r="F917" s="9" t="s">
        <v>1909</v>
      </c>
      <c r="G917" s="9" t="s">
        <v>3992</v>
      </c>
      <c r="H917" s="9" t="s">
        <v>1908</v>
      </c>
      <c r="I917" s="9">
        <v>9988</v>
      </c>
      <c r="J917" s="9">
        <v>7585</v>
      </c>
      <c r="K917" s="9">
        <v>618.4</v>
      </c>
      <c r="L917" s="115">
        <f t="shared" si="42"/>
        <v>0.75941129355226267</v>
      </c>
      <c r="M917" s="96">
        <f>IF($B917="Область","",SUM('Дані з ДІСО'!J917:L917)/K917)</f>
        <v>1.3826002587322122</v>
      </c>
      <c r="N917" s="9" t="str">
        <f>IF($B917="Область","",VLOOKUP(100*J917/I917,Параметри!$B$39:$C$53,2,TRUE))</f>
        <v>2. 72-100</v>
      </c>
      <c r="O917" s="9" t="str">
        <f>IF($B917="Область","",VLOOKUP(M917,Параметри!$B$21:$C$35,2,TRUE))</f>
        <v>2. 1-1,4</v>
      </c>
      <c r="P917" s="9">
        <f t="shared" si="43"/>
        <v>2</v>
      </c>
      <c r="Q917" s="9">
        <f t="shared" si="44"/>
        <v>2</v>
      </c>
      <c r="R917" s="116">
        <v>12.5</v>
      </c>
      <c r="S917" s="117">
        <f>IF(C917="Область",Параметри!$K$47,IF(C917="Київ",Параметри!$K$48,IF(L917&lt;Параметри!$I$42,Параметри!$K$42,IF(L917&lt;Параметри!$I$43,Параметри!$K$43,IF(L917&lt;Параметри!$I$44,Параметри!$K$44,IF(L917&lt;Параметри!$I$45,Параметри!$K$45,Параметри!$K$46))))))</f>
        <v>0.48</v>
      </c>
      <c r="T917" s="97">
        <f>IF($B917="Область",Параметри!K$63,IF($R917&lt;Параметри!$G$59,Параметри!K$58,IF($R917&lt;Параметри!$G$60,Параметри!K$59,IF($R917&lt;Параметри!$G$61,Параметри!K$60,IF($R917&lt;Параметри!$G$62,Параметри!K$61,Параметри!K$62)))))</f>
        <v>1.7000000000000001E-2</v>
      </c>
      <c r="U917" s="97">
        <f>IF($B917="Область",Параметри!L$63,IF($R917&lt;Параметри!$G$59,Параметри!L$58,IF($R917&lt;Параметри!$G$60,Параметри!L$59,IF($R917&lt;Параметри!$G$61,Параметри!L$60,IF($R917&lt;Параметри!$G$62,Параметри!L$61,Параметри!L$62)))))</f>
        <v>4.7E-2</v>
      </c>
      <c r="V917" s="98">
        <f>IF(OR(SUM('Дані з ДІСО'!G917:I917)=0,Розрахунки!H917=0),"",Розрахунки!H917/SUM('Дані з ДІСО'!G917:I917))</f>
        <v>19.431818181818183</v>
      </c>
      <c r="W917" s="9">
        <v>2019</v>
      </c>
      <c r="X917" s="9">
        <v>12.5</v>
      </c>
      <c r="Y917" s="9">
        <v>13.5</v>
      </c>
      <c r="Z917" s="9" t="s">
        <v>4535</v>
      </c>
      <c r="AA917" s="99">
        <v>12.5</v>
      </c>
      <c r="AB917" s="9" t="str">
        <f>IF('Коефіцієнти АТО'!C917="Область","",'Коефіцієнти АТО'!D917)</f>
        <v>Полтавська</v>
      </c>
      <c r="AC917" s="9"/>
    </row>
    <row r="918" spans="1:29" ht="15" customHeight="1">
      <c r="A918" s="9">
        <v>917</v>
      </c>
      <c r="B918" s="9" t="s">
        <v>3176</v>
      </c>
      <c r="C918" s="9" t="s">
        <v>3146</v>
      </c>
      <c r="D918" s="9" t="s">
        <v>3965</v>
      </c>
      <c r="E918" s="9" t="s">
        <v>78</v>
      </c>
      <c r="F918" s="9" t="s">
        <v>1911</v>
      </c>
      <c r="G918" s="9" t="s">
        <v>3993</v>
      </c>
      <c r="H918" s="9" t="s">
        <v>1910</v>
      </c>
      <c r="I918" s="9">
        <v>26975</v>
      </c>
      <c r="J918" s="9">
        <v>3803</v>
      </c>
      <c r="K918" s="9">
        <v>202.9</v>
      </c>
      <c r="L918" s="115">
        <f t="shared" si="42"/>
        <v>0.14098239110287303</v>
      </c>
      <c r="M918" s="96">
        <f>IF($B918="Область","",SUM('Дані з ДІСО'!J918:L918)/K918)</f>
        <v>12.242483982257269</v>
      </c>
      <c r="N918" s="9" t="str">
        <f>IF($B918="Область","",VLOOKUP(100*J918/I918,Параметри!$B$39:$C$53,2,TRUE))</f>
        <v>13. 12-19</v>
      </c>
      <c r="O918" s="9" t="str">
        <f>IF($B918="Область","",VLOOKUP(M918,Параметри!$B$21:$C$35,2,TRUE))</f>
        <v>11. 10,2-15</v>
      </c>
      <c r="P918" s="9">
        <f t="shared" si="43"/>
        <v>13</v>
      </c>
      <c r="Q918" s="9">
        <f t="shared" si="44"/>
        <v>11</v>
      </c>
      <c r="R918" s="116">
        <v>22.5</v>
      </c>
      <c r="S918" s="117">
        <f>IF(C918="Область",Параметри!$K$47,IF(C918="Київ",Параметри!$K$48,IF(L918&lt;Параметри!$I$42,Параметри!$K$42,IF(L918&lt;Параметри!$I$43,Параметри!$K$43,IF(L918&lt;Параметри!$I$44,Параметри!$K$44,IF(L918&lt;Параметри!$I$45,Параметри!$K$45,Параметри!$K$46))))))</f>
        <v>0.23</v>
      </c>
      <c r="T918" s="97">
        <f>IF($B918="Область",Параметри!K$63,IF($R918&lt;Параметри!$G$59,Параметри!K$58,IF($R918&lt;Параметри!$G$60,Параметри!K$59,IF($R918&lt;Параметри!$G$61,Параметри!K$60,IF($R918&lt;Параметри!$G$62,Параметри!K$61,Параметри!K$62)))))</f>
        <v>0.1</v>
      </c>
      <c r="U918" s="97">
        <f>IF($B918="Область",Параметри!L$63,IF($R918&lt;Параметри!$G$59,Параметри!L$58,IF($R918&lt;Параметри!$G$60,Параметри!L$59,IF($R918&lt;Параметри!$G$61,Параметри!L$60,IF($R918&lt;Параметри!$G$62,Параметри!L$61,Параметри!L$62)))))</f>
        <v>4.7E-2</v>
      </c>
      <c r="V918" s="98">
        <f>IF(OR(SUM('Дані з ДІСО'!G918:I918)=0,Розрахунки!H918=0),"",Розрахунки!H918/SUM('Дані з ДІСО'!G918:I918))</f>
        <v>25.09090909090909</v>
      </c>
      <c r="W918" s="9" t="s">
        <v>3176</v>
      </c>
      <c r="X918" s="9">
        <v>22.5</v>
      </c>
      <c r="Y918" s="9">
        <v>22</v>
      </c>
      <c r="Z918" s="9" t="s">
        <v>4535</v>
      </c>
      <c r="AA918" s="99">
        <v>22.5</v>
      </c>
      <c r="AB918" s="9" t="str">
        <f>IF('Коефіцієнти АТО'!C918="Область","",'Коефіцієнти АТО'!D918)</f>
        <v>Полтавська</v>
      </c>
      <c r="AC918" s="9"/>
    </row>
    <row r="919" spans="1:29" ht="15" customHeight="1">
      <c r="A919" s="9">
        <v>918</v>
      </c>
      <c r="B919" s="9" t="s">
        <v>3176</v>
      </c>
      <c r="C919" s="9" t="s">
        <v>3146</v>
      </c>
      <c r="D919" s="9" t="s">
        <v>3965</v>
      </c>
      <c r="E919" s="9" t="s">
        <v>78</v>
      </c>
      <c r="F919" s="9" t="s">
        <v>1913</v>
      </c>
      <c r="G919" s="9" t="s">
        <v>3994</v>
      </c>
      <c r="H919" s="9" t="s">
        <v>1912</v>
      </c>
      <c r="I919" s="9">
        <v>55366</v>
      </c>
      <c r="J919" s="9">
        <v>4952</v>
      </c>
      <c r="K919" s="9">
        <v>372.8</v>
      </c>
      <c r="L919" s="115">
        <f t="shared" si="42"/>
        <v>8.9441173283242428E-2</v>
      </c>
      <c r="M919" s="96">
        <f>IF($B919="Область","",SUM('Дані з ДІСО'!J919:L919)/K919)</f>
        <v>14.623122317596566</v>
      </c>
      <c r="N919" s="9" t="str">
        <f>IF($B919="Область","",VLOOKUP(100*J919/I919,Параметри!$B$39:$C$53,2,TRUE))</f>
        <v>15. 0-9</v>
      </c>
      <c r="O919" s="9" t="str">
        <f>IF($B919="Область","",VLOOKUP(M919,Параметри!$B$21:$C$35,2,TRUE))</f>
        <v>11. 10,2-15</v>
      </c>
      <c r="P919" s="9">
        <f t="shared" si="43"/>
        <v>15</v>
      </c>
      <c r="Q919" s="9">
        <f t="shared" si="44"/>
        <v>11</v>
      </c>
      <c r="R919" s="116">
        <v>24.5</v>
      </c>
      <c r="S919" s="117">
        <f>IF(C919="Область",Параметри!$K$47,IF(C919="Київ",Параметри!$K$48,IF(L919&lt;Параметри!$I$42,Параметри!$K$42,IF(L919&lt;Параметри!$I$43,Параметри!$K$43,IF(L919&lt;Параметри!$I$44,Параметри!$K$44,IF(L919&lt;Параметри!$I$45,Параметри!$K$45,Параметри!$K$46))))))</f>
        <v>0.23</v>
      </c>
      <c r="T919" s="97">
        <f>IF($B919="Область",Параметри!K$63,IF($R919&lt;Параметри!$G$59,Параметри!K$58,IF($R919&lt;Параметри!$G$60,Параметри!K$59,IF($R919&lt;Параметри!$G$61,Параметри!K$60,IF($R919&lt;Параметри!$G$62,Параметри!K$61,Параметри!K$62)))))</f>
        <v>0.1</v>
      </c>
      <c r="U919" s="97">
        <f>IF($B919="Область",Параметри!L$63,IF($R919&lt;Параметри!$G$59,Параметри!L$58,IF($R919&lt;Параметри!$G$60,Параметри!L$59,IF($R919&lt;Параметри!$G$61,Параметри!L$60,IF($R919&lt;Параметри!$G$62,Параметри!L$61,Параметри!L$62)))))</f>
        <v>4.7E-2</v>
      </c>
      <c r="V919" s="98">
        <f>IF(OR(SUM('Дані з ДІСО'!G919:I919)=0,Розрахунки!H919=0),"",Розрахунки!H919/SUM('Дані з ДІСО'!G919:I919))</f>
        <v>33.240853658536587</v>
      </c>
      <c r="W919" s="9" t="s">
        <v>3176</v>
      </c>
      <c r="X919" s="9">
        <v>24.5</v>
      </c>
      <c r="Y919" s="9">
        <v>25</v>
      </c>
      <c r="Z919" s="9" t="s">
        <v>4535</v>
      </c>
      <c r="AA919" s="99">
        <v>24.5</v>
      </c>
      <c r="AB919" s="9" t="str">
        <f>IF('Коефіцієнти АТО'!C919="Область","",'Коефіцієнти АТО'!D919)</f>
        <v>Полтавська</v>
      </c>
      <c r="AC919" s="9"/>
    </row>
    <row r="920" spans="1:29" ht="15" customHeight="1">
      <c r="A920" s="9">
        <v>919</v>
      </c>
      <c r="B920" s="9" t="s">
        <v>3148</v>
      </c>
      <c r="C920" s="9" t="s">
        <v>3148</v>
      </c>
      <c r="D920" s="9" t="s">
        <v>3965</v>
      </c>
      <c r="E920" s="9" t="s">
        <v>24</v>
      </c>
      <c r="F920" s="9" t="s">
        <v>1915</v>
      </c>
      <c r="G920" s="9" t="s">
        <v>3995</v>
      </c>
      <c r="H920" s="9" t="s">
        <v>1914</v>
      </c>
      <c r="I920" s="9">
        <v>6363</v>
      </c>
      <c r="J920" s="9">
        <v>6363</v>
      </c>
      <c r="K920" s="9">
        <v>257.10000000000002</v>
      </c>
      <c r="L920" s="115">
        <f t="shared" si="42"/>
        <v>1</v>
      </c>
      <c r="M920" s="96">
        <f>IF($B920="Область","",SUM('Дані з ДІСО'!J920:L920)/K920)</f>
        <v>2.2539867755737064</v>
      </c>
      <c r="N920" s="9" t="str">
        <f>IF($B920="Область","",VLOOKUP(100*J920/I920,Параметри!$B$39:$C$53,2,TRUE))</f>
        <v>1. 100%</v>
      </c>
      <c r="O920" s="9" t="str">
        <f>IF($B920="Область","",VLOOKUP(M920,Параметри!$B$21:$C$35,2,TRUE))</f>
        <v>4. 2,1-3</v>
      </c>
      <c r="P920" s="9">
        <f t="shared" si="43"/>
        <v>1</v>
      </c>
      <c r="Q920" s="9">
        <f t="shared" si="44"/>
        <v>4</v>
      </c>
      <c r="R920" s="116">
        <v>13</v>
      </c>
      <c r="S920" s="117">
        <f>IF(C920="Область",Параметри!$K$47,IF(C920="Київ",Параметри!$K$48,IF(L920&lt;Параметри!$I$42,Параметри!$K$42,IF(L920&lt;Параметри!$I$43,Параметри!$K$43,IF(L920&lt;Параметри!$I$44,Параметри!$K$44,IF(L920&lt;Параметри!$I$45,Параметри!$K$45,Параметри!$K$46))))))</f>
        <v>0.53</v>
      </c>
      <c r="T920" s="97">
        <f>IF($B920="Область",Параметри!K$63,IF($R920&lt;Параметри!$G$59,Параметри!K$58,IF($R920&lt;Параметри!$G$60,Параметри!K$59,IF($R920&lt;Параметри!$G$61,Параметри!K$60,IF($R920&lt;Параметри!$G$62,Параметри!K$61,Параметри!K$62)))))</f>
        <v>1.7000000000000001E-2</v>
      </c>
      <c r="U920" s="97">
        <f>IF($B920="Область",Параметри!L$63,IF($R920&lt;Параметри!$G$59,Параметри!L$58,IF($R920&lt;Параметри!$G$60,Параметри!L$59,IF($R920&lt;Параметри!$G$61,Параметри!L$60,IF($R920&lt;Параметри!$G$62,Параметри!L$61,Параметри!L$62)))))</f>
        <v>4.7E-2</v>
      </c>
      <c r="V920" s="98">
        <f>IF(OR(SUM('Дані з ДІСО'!G920:I920)=0,Розрахунки!H920=0),"",Розрахунки!H920/SUM('Дані з ДІСО'!G920:I920))</f>
        <v>19.316666666666666</v>
      </c>
      <c r="W920" s="9">
        <v>2020</v>
      </c>
      <c r="X920" s="9">
        <v>13</v>
      </c>
      <c r="Y920" s="9">
        <v>13</v>
      </c>
      <c r="Z920" s="9" t="s">
        <v>4535</v>
      </c>
      <c r="AA920" s="99">
        <v>13</v>
      </c>
      <c r="AB920" s="9" t="str">
        <f>IF('Коефіцієнти АТО'!C920="Область","",'Коефіцієнти АТО'!D920)</f>
        <v>Полтавська</v>
      </c>
      <c r="AC920" s="9"/>
    </row>
    <row r="921" spans="1:29" ht="15" customHeight="1">
      <c r="A921" s="9">
        <v>920</v>
      </c>
      <c r="B921" s="9" t="s">
        <v>3148</v>
      </c>
      <c r="C921" s="9" t="s">
        <v>3148</v>
      </c>
      <c r="D921" s="9" t="s">
        <v>3965</v>
      </c>
      <c r="E921" s="9" t="s">
        <v>24</v>
      </c>
      <c r="F921" s="9" t="s">
        <v>1917</v>
      </c>
      <c r="G921" s="9" t="s">
        <v>3996</v>
      </c>
      <c r="H921" s="9" t="s">
        <v>1916</v>
      </c>
      <c r="I921" s="9">
        <v>7016</v>
      </c>
      <c r="J921" s="9">
        <v>7016</v>
      </c>
      <c r="K921" s="9">
        <v>384.2</v>
      </c>
      <c r="L921" s="115">
        <f t="shared" si="42"/>
        <v>1</v>
      </c>
      <c r="M921" s="96">
        <f>IF($B921="Область","",SUM('Дані з ДІСО'!J921:L921)/K921)</f>
        <v>1.385996876626757</v>
      </c>
      <c r="N921" s="9" t="str">
        <f>IF($B921="Область","",VLOOKUP(100*J921/I921,Параметри!$B$39:$C$53,2,TRUE))</f>
        <v>1. 100%</v>
      </c>
      <c r="O921" s="9" t="str">
        <f>IF($B921="Область","",VLOOKUP(M921,Параметри!$B$21:$C$35,2,TRUE))</f>
        <v>2. 1-1,4</v>
      </c>
      <c r="P921" s="9">
        <f t="shared" si="43"/>
        <v>1</v>
      </c>
      <c r="Q921" s="9">
        <f t="shared" si="44"/>
        <v>2</v>
      </c>
      <c r="R921" s="116">
        <v>11.5</v>
      </c>
      <c r="S921" s="117">
        <f>IF(C921="Область",Параметри!$K$47,IF(C921="Київ",Параметри!$K$48,IF(L921&lt;Параметри!$I$42,Параметри!$K$42,IF(L921&lt;Параметри!$I$43,Параметри!$K$43,IF(L921&lt;Параметри!$I$44,Параметри!$K$44,IF(L921&lt;Параметри!$I$45,Параметри!$K$45,Параметри!$K$46))))))</f>
        <v>0.53</v>
      </c>
      <c r="T921" s="97">
        <f>IF($B921="Область",Параметри!K$63,IF($R921&lt;Параметри!$G$59,Параметри!K$58,IF($R921&lt;Параметри!$G$60,Параметри!K$59,IF($R921&lt;Параметри!$G$61,Параметри!K$60,IF($R921&lt;Параметри!$G$62,Параметри!K$61,Параметри!K$62)))))</f>
        <v>1.7000000000000001E-2</v>
      </c>
      <c r="U921" s="97">
        <f>IF($B921="Область",Параметри!L$63,IF($R921&lt;Параметри!$G$59,Параметри!L$58,IF($R921&lt;Параметри!$G$60,Параметри!L$59,IF($R921&lt;Параметри!$G$61,Параметри!L$60,IF($R921&lt;Параметри!$G$62,Параметри!L$61,Параметри!L$62)))))</f>
        <v>4.7E-2</v>
      </c>
      <c r="V921" s="98">
        <f>IF(OR(SUM('Дані з ДІСО'!G921:I921)=0,Розрахунки!H921=0),"",Розрахунки!H921/SUM('Дані з ДІСО'!G921:I921))</f>
        <v>12.987804878048781</v>
      </c>
      <c r="W921" s="9">
        <v>2021</v>
      </c>
      <c r="X921" s="9">
        <v>11.5</v>
      </c>
      <c r="Y921" s="9">
        <v>11</v>
      </c>
      <c r="Z921" s="9" t="s">
        <v>4535</v>
      </c>
      <c r="AA921" s="99">
        <v>11.5</v>
      </c>
      <c r="AB921" s="9" t="str">
        <f>IF('Коефіцієнти АТО'!C921="Область","",'Коефіцієнти АТО'!D921)</f>
        <v>Полтавська</v>
      </c>
      <c r="AC921" s="9"/>
    </row>
    <row r="922" spans="1:29" ht="15" customHeight="1">
      <c r="A922" s="9">
        <v>921</v>
      </c>
      <c r="B922" s="9" t="s">
        <v>3151</v>
      </c>
      <c r="C922" s="9" t="s">
        <v>3151</v>
      </c>
      <c r="D922" s="9" t="s">
        <v>3965</v>
      </c>
      <c r="E922" s="9" t="s">
        <v>29</v>
      </c>
      <c r="F922" s="9" t="s">
        <v>1919</v>
      </c>
      <c r="G922" s="9" t="s">
        <v>3997</v>
      </c>
      <c r="H922" s="9" t="s">
        <v>1918</v>
      </c>
      <c r="I922" s="9">
        <v>5404</v>
      </c>
      <c r="J922" s="9">
        <v>2906</v>
      </c>
      <c r="K922" s="9">
        <v>188.4</v>
      </c>
      <c r="L922" s="115">
        <f t="shared" si="42"/>
        <v>0.53774981495188745</v>
      </c>
      <c r="M922" s="96">
        <f>IF($B922="Область","",SUM('Дані з ДІСО'!J922:L922)/K922)</f>
        <v>1.3535031847133758</v>
      </c>
      <c r="N922" s="9" t="str">
        <f>IF($B922="Область","",VLOOKUP(100*J922/I922,Параметри!$B$39:$C$53,2,TRUE))</f>
        <v>6. 53-58</v>
      </c>
      <c r="O922" s="9" t="str">
        <f>IF($B922="Область","",VLOOKUP(M922,Параметри!$B$21:$C$35,2,TRUE))</f>
        <v>2. 1-1,4</v>
      </c>
      <c r="P922" s="9">
        <f t="shared" si="43"/>
        <v>6</v>
      </c>
      <c r="Q922" s="9">
        <f t="shared" si="44"/>
        <v>2</v>
      </c>
      <c r="R922" s="116">
        <v>15</v>
      </c>
      <c r="S922" s="117">
        <f>IF(C922="Область",Параметри!$K$47,IF(C922="Київ",Параметри!$K$48,IF(L922&lt;Параметри!$I$42,Параметри!$K$42,IF(L922&lt;Параметри!$I$43,Параметри!$K$43,IF(L922&lt;Параметри!$I$44,Параметри!$K$44,IF(L922&lt;Параметри!$I$45,Параметри!$K$45,Параметри!$K$46))))))</f>
        <v>0.43</v>
      </c>
      <c r="T922" s="97">
        <f>IF($B922="Область",Параметри!K$63,IF($R922&lt;Параметри!$G$59,Параметри!K$58,IF($R922&lt;Параметри!$G$60,Параметри!K$59,IF($R922&lt;Параметри!$G$61,Параметри!K$60,IF($R922&lt;Параметри!$G$62,Параметри!K$61,Параметри!K$62)))))</f>
        <v>1.7000000000000001E-2</v>
      </c>
      <c r="U922" s="97">
        <f>IF($B922="Область",Параметри!L$63,IF($R922&lt;Параметри!$G$59,Параметри!L$58,IF($R922&lt;Параметри!$G$60,Параметри!L$59,IF($R922&lt;Параметри!$G$61,Параметри!L$60,IF($R922&lt;Параметри!$G$62,Параметри!L$61,Параметри!L$62)))))</f>
        <v>4.7E-2</v>
      </c>
      <c r="V922" s="98">
        <f>IF(OR(SUM('Дані з ДІСО'!G922:I922)=0,Розрахунки!H922=0),"",Розрахунки!H922/SUM('Дані з ДІСО'!G922:I922))</f>
        <v>23.181818181818183</v>
      </c>
      <c r="W922" s="9">
        <v>2021</v>
      </c>
      <c r="X922" s="9">
        <v>15</v>
      </c>
      <c r="Y922" s="9">
        <v>14</v>
      </c>
      <c r="Z922" s="9" t="s">
        <v>4535</v>
      </c>
      <c r="AA922" s="99">
        <v>15</v>
      </c>
      <c r="AB922" s="9" t="str">
        <f>IF('Коефіцієнти АТО'!C922="Область","",'Коефіцієнти АТО'!D922)</f>
        <v>Полтавська</v>
      </c>
      <c r="AC922" s="9"/>
    </row>
    <row r="923" spans="1:29" ht="15" customHeight="1">
      <c r="A923" s="9">
        <v>922</v>
      </c>
      <c r="B923" s="9" t="s">
        <v>3145</v>
      </c>
      <c r="C923" s="9" t="s">
        <v>3146</v>
      </c>
      <c r="D923" s="9" t="s">
        <v>3965</v>
      </c>
      <c r="E923" s="9" t="s">
        <v>21</v>
      </c>
      <c r="F923" s="9" t="s">
        <v>1921</v>
      </c>
      <c r="G923" s="9" t="s">
        <v>3998</v>
      </c>
      <c r="H923" s="9" t="s">
        <v>1920</v>
      </c>
      <c r="I923" s="9">
        <v>24000</v>
      </c>
      <c r="J923" s="9">
        <v>14672</v>
      </c>
      <c r="K923" s="9">
        <v>1065.2</v>
      </c>
      <c r="L923" s="115">
        <f t="shared" si="42"/>
        <v>0.61133333333333328</v>
      </c>
      <c r="M923" s="96">
        <f>IF($B923="Область","",SUM('Дані з ДІСО'!J923:L923)/K923)</f>
        <v>1.9864814119414194</v>
      </c>
      <c r="N923" s="9" t="str">
        <f>IF($B923="Область","",VLOOKUP(100*J923/I923,Параметри!$B$39:$C$53,2,TRUE))</f>
        <v>5. 58-63</v>
      </c>
      <c r="O923" s="9" t="str">
        <f>IF($B923="Область","",VLOOKUP(M923,Параметри!$B$21:$C$35,2,TRUE))</f>
        <v>3. 1,4-2,1</v>
      </c>
      <c r="P923" s="9">
        <f t="shared" si="43"/>
        <v>5</v>
      </c>
      <c r="Q923" s="9">
        <f t="shared" si="44"/>
        <v>3</v>
      </c>
      <c r="R923" s="116">
        <v>13.5</v>
      </c>
      <c r="S923" s="117">
        <f>IF(C923="Область",Параметри!$K$47,IF(C923="Київ",Параметри!$K$48,IF(L923&lt;Параметри!$I$42,Параметри!$K$42,IF(L923&lt;Параметри!$I$43,Параметри!$K$43,IF(L923&lt;Параметри!$I$44,Параметри!$K$44,IF(L923&lt;Параметри!$I$45,Параметри!$K$45,Параметри!$K$46))))))</f>
        <v>0.48</v>
      </c>
      <c r="T923" s="97">
        <f>IF($B923="Область",Параметри!K$63,IF($R923&lt;Параметри!$G$59,Параметри!K$58,IF($R923&lt;Параметри!$G$60,Параметри!K$59,IF($R923&lt;Параметри!$G$61,Параметри!K$60,IF($R923&lt;Параметри!$G$62,Параметри!K$61,Параметри!K$62)))))</f>
        <v>1.7000000000000001E-2</v>
      </c>
      <c r="U923" s="97">
        <f>IF($B923="Область",Параметри!L$63,IF($R923&lt;Параметри!$G$59,Параметри!L$58,IF($R923&lt;Параметри!$G$60,Параметри!L$59,IF($R923&lt;Параметри!$G$61,Параметри!L$60,IF($R923&lt;Параметри!$G$62,Параметри!L$61,Параметри!L$62)))))</f>
        <v>4.7E-2</v>
      </c>
      <c r="V923" s="98">
        <f>IF(OR(SUM('Дані з ДІСО'!G923:I923)=0,Розрахунки!H923=0),"",Розрахунки!H923/SUM('Дані з ДІСО'!G923:I923))</f>
        <v>10.907216494845361</v>
      </c>
      <c r="W923" s="9">
        <v>2021</v>
      </c>
      <c r="X923" s="9">
        <v>13.5</v>
      </c>
      <c r="Y923" s="9">
        <v>13</v>
      </c>
      <c r="Z923" s="9" t="s">
        <v>4535</v>
      </c>
      <c r="AA923" s="99">
        <v>13.5</v>
      </c>
      <c r="AB923" s="9" t="str">
        <f>IF('Коефіцієнти АТО'!C923="Область","",'Коефіцієнти АТО'!D923)</f>
        <v>Полтавська</v>
      </c>
      <c r="AC923" s="9"/>
    </row>
    <row r="924" spans="1:29" ht="15" customHeight="1">
      <c r="A924" s="9">
        <v>923</v>
      </c>
      <c r="B924" s="9" t="s">
        <v>3151</v>
      </c>
      <c r="C924" s="9" t="s">
        <v>3151</v>
      </c>
      <c r="D924" s="9" t="s">
        <v>3965</v>
      </c>
      <c r="E924" s="9" t="s">
        <v>29</v>
      </c>
      <c r="F924" s="9" t="s">
        <v>1923</v>
      </c>
      <c r="G924" s="9" t="s">
        <v>3999</v>
      </c>
      <c r="H924" s="9" t="s">
        <v>1922</v>
      </c>
      <c r="I924" s="9">
        <v>10010</v>
      </c>
      <c r="J924" s="9">
        <v>8295</v>
      </c>
      <c r="K924" s="9">
        <v>453</v>
      </c>
      <c r="L924" s="115">
        <f t="shared" si="42"/>
        <v>0.82867132867132864</v>
      </c>
      <c r="M924" s="96">
        <f>IF($B924="Область","",SUM('Дані з ДІСО'!J924:L924)/K924)</f>
        <v>1.8984547461368653</v>
      </c>
      <c r="N924" s="9" t="str">
        <f>IF($B924="Область","",VLOOKUP(100*J924/I924,Параметри!$B$39:$C$53,2,TRUE))</f>
        <v>2. 72-100</v>
      </c>
      <c r="O924" s="9" t="str">
        <f>IF($B924="Область","",VLOOKUP(M924,Параметри!$B$21:$C$35,2,TRUE))</f>
        <v>3. 1,4-2,1</v>
      </c>
      <c r="P924" s="9">
        <f t="shared" si="43"/>
        <v>2</v>
      </c>
      <c r="Q924" s="9">
        <f t="shared" si="44"/>
        <v>3</v>
      </c>
      <c r="R924" s="116">
        <v>12.5</v>
      </c>
      <c r="S924" s="117">
        <f>IF(C924="Область",Параметри!$K$47,IF(C924="Київ",Параметри!$K$48,IF(L924&lt;Параметри!$I$42,Параметри!$K$42,IF(L924&lt;Параметри!$I$43,Параметри!$K$43,IF(L924&lt;Параметри!$I$44,Параметри!$K$44,IF(L924&lt;Параметри!$I$45,Параметри!$K$45,Параметри!$K$46))))))</f>
        <v>0.53</v>
      </c>
      <c r="T924" s="97">
        <f>IF($B924="Область",Параметри!K$63,IF($R924&lt;Параметри!$G$59,Параметри!K$58,IF($R924&lt;Параметри!$G$60,Параметри!K$59,IF($R924&lt;Параметри!$G$61,Параметри!K$60,IF($R924&lt;Параметри!$G$62,Параметри!K$61,Параметри!K$62)))))</f>
        <v>1.7000000000000001E-2</v>
      </c>
      <c r="U924" s="97">
        <f>IF($B924="Область",Параметри!L$63,IF($R924&lt;Параметри!$G$59,Параметри!L$58,IF($R924&lt;Параметри!$G$60,Параметри!L$59,IF($R924&lt;Параметри!$G$61,Параметри!L$60,IF($R924&lt;Параметри!$G$62,Параметри!L$61,Параметри!L$62)))))</f>
        <v>4.7E-2</v>
      </c>
      <c r="V924" s="98">
        <f>IF(OR(SUM('Дані з ДІСО'!G924:I924)=0,Розрахунки!H924=0),"",Розрахунки!H924/SUM('Дані з ДІСО'!G924:I924))</f>
        <v>14.827586206896552</v>
      </c>
      <c r="W924" s="9">
        <v>2021</v>
      </c>
      <c r="X924" s="9">
        <v>12.5</v>
      </c>
      <c r="Y924" s="9">
        <v>12</v>
      </c>
      <c r="Z924" s="9" t="s">
        <v>4535</v>
      </c>
      <c r="AA924" s="99">
        <v>12.5</v>
      </c>
      <c r="AB924" s="9" t="str">
        <f>IF('Коефіцієнти АТО'!C924="Область","",'Коефіцієнти АТО'!D924)</f>
        <v>Полтавська</v>
      </c>
      <c r="AC924" s="9"/>
    </row>
    <row r="925" spans="1:29" ht="15" customHeight="1">
      <c r="A925" s="9">
        <v>924</v>
      </c>
      <c r="B925" s="9" t="s">
        <v>3151</v>
      </c>
      <c r="C925" s="9" t="s">
        <v>3151</v>
      </c>
      <c r="D925" s="9" t="s">
        <v>3965</v>
      </c>
      <c r="E925" s="9" t="s">
        <v>29</v>
      </c>
      <c r="F925" s="9" t="s">
        <v>1925</v>
      </c>
      <c r="G925" s="9" t="s">
        <v>4000</v>
      </c>
      <c r="H925" s="9" t="s">
        <v>1924</v>
      </c>
      <c r="I925" s="9">
        <v>4904</v>
      </c>
      <c r="J925" s="9">
        <v>2203</v>
      </c>
      <c r="K925" s="9">
        <v>96.9</v>
      </c>
      <c r="L925" s="115">
        <f t="shared" si="42"/>
        <v>0.44922512234910278</v>
      </c>
      <c r="M925" s="96">
        <f>IF($B925="Область","",SUM('Дані з ДІСО'!J925:L925)/K925)</f>
        <v>4.1279669762641893</v>
      </c>
      <c r="N925" s="9" t="str">
        <f>IF($B925="Область","",VLOOKUP(100*J925/I925,Параметри!$B$39:$C$53,2,TRUE))</f>
        <v>8. 43-49</v>
      </c>
      <c r="O925" s="9" t="str">
        <f>IF($B925="Область","",VLOOKUP(M925,Параметри!$B$21:$C$35,2,TRUE))</f>
        <v>7. 4,1-4,5</v>
      </c>
      <c r="P925" s="9">
        <f t="shared" si="43"/>
        <v>8</v>
      </c>
      <c r="Q925" s="9">
        <f t="shared" si="44"/>
        <v>7</v>
      </c>
      <c r="R925" s="116">
        <v>18</v>
      </c>
      <c r="S925" s="117">
        <f>IF(C925="Область",Параметри!$K$47,IF(C925="Київ",Параметри!$K$48,IF(L925&lt;Параметри!$I$42,Параметри!$K$42,IF(L925&lt;Параметри!$I$43,Параметри!$K$43,IF(L925&lt;Параметри!$I$44,Параметри!$K$44,IF(L925&lt;Параметри!$I$45,Параметри!$K$45,Параметри!$K$46))))))</f>
        <v>0.43</v>
      </c>
      <c r="T925" s="97">
        <f>IF($B925="Область",Параметри!K$63,IF($R925&lt;Параметри!$G$59,Параметри!K$58,IF($R925&lt;Параметри!$G$60,Параметри!K$59,IF($R925&lt;Параметри!$G$61,Параметри!K$60,IF($R925&lt;Параметри!$G$62,Параметри!K$61,Параметри!K$62)))))</f>
        <v>1.7000000000000001E-2</v>
      </c>
      <c r="U925" s="97">
        <f>IF($B925="Область",Параметри!L$63,IF($R925&lt;Параметри!$G$59,Параметри!L$58,IF($R925&lt;Параметри!$G$60,Параметри!L$59,IF($R925&lt;Параметри!$G$61,Параметри!L$60,IF($R925&lt;Параметри!$G$62,Параметри!L$61,Параметри!L$62)))))</f>
        <v>4.7E-2</v>
      </c>
      <c r="V925" s="98">
        <f>IF(OR(SUM('Дані з ДІСО'!G925:I925)=0,Розрахунки!H925=0),"",Розрахунки!H925/SUM('Дані з ДІСО'!G925:I925))</f>
        <v>21.05263157894737</v>
      </c>
      <c r="W925" s="9">
        <v>2021</v>
      </c>
      <c r="X925" s="9">
        <v>18</v>
      </c>
      <c r="Y925" s="9">
        <v>17</v>
      </c>
      <c r="Z925" s="9" t="s">
        <v>4535</v>
      </c>
      <c r="AA925" s="99">
        <v>18</v>
      </c>
      <c r="AB925" s="9" t="str">
        <f>IF('Коефіцієнти АТО'!C925="Область","",'Коефіцієнти АТО'!D925)</f>
        <v>Полтавська</v>
      </c>
      <c r="AC925" s="9"/>
    </row>
    <row r="926" spans="1:29" ht="15" customHeight="1">
      <c r="A926" s="9">
        <v>925</v>
      </c>
      <c r="B926" s="9" t="s">
        <v>3151</v>
      </c>
      <c r="C926" s="9" t="s">
        <v>3151</v>
      </c>
      <c r="D926" s="9" t="s">
        <v>3965</v>
      </c>
      <c r="E926" s="9" t="s">
        <v>29</v>
      </c>
      <c r="F926" s="9" t="s">
        <v>1927</v>
      </c>
      <c r="G926" s="9" t="s">
        <v>4001</v>
      </c>
      <c r="H926" s="9" t="s">
        <v>1926</v>
      </c>
      <c r="I926" s="9">
        <v>11492</v>
      </c>
      <c r="J926" s="9">
        <v>6700</v>
      </c>
      <c r="K926" s="9">
        <v>388.3</v>
      </c>
      <c r="L926" s="115">
        <f t="shared" si="42"/>
        <v>0.58301427079707624</v>
      </c>
      <c r="M926" s="96">
        <f>IF($B926="Область","",SUM('Дані з ДІСО'!J926:L926)/K926)</f>
        <v>2.8611898016997168</v>
      </c>
      <c r="N926" s="9" t="str">
        <f>IF($B926="Область","",VLOOKUP(100*J926/I926,Параметри!$B$39:$C$53,2,TRUE))</f>
        <v>5. 58-63</v>
      </c>
      <c r="O926" s="9" t="str">
        <f>IF($B926="Область","",VLOOKUP(M926,Параметри!$B$21:$C$35,2,TRUE))</f>
        <v>4. 2,1-3</v>
      </c>
      <c r="P926" s="9">
        <f t="shared" si="43"/>
        <v>5</v>
      </c>
      <c r="Q926" s="9">
        <f t="shared" si="44"/>
        <v>4</v>
      </c>
      <c r="R926" s="116">
        <v>14.5</v>
      </c>
      <c r="S926" s="117">
        <f>IF(C926="Область",Параметри!$K$47,IF(C926="Київ",Параметри!$K$48,IF(L926&lt;Параметри!$I$42,Параметри!$K$42,IF(L926&lt;Параметри!$I$43,Параметри!$K$43,IF(L926&lt;Параметри!$I$44,Параметри!$K$44,IF(L926&lt;Параметри!$I$45,Параметри!$K$45,Параметри!$K$46))))))</f>
        <v>0.43</v>
      </c>
      <c r="T926" s="97">
        <f>IF($B926="Область",Параметри!K$63,IF($R926&lt;Параметри!$G$59,Параметри!K$58,IF($R926&lt;Параметри!$G$60,Параметри!K$59,IF($R926&lt;Параметри!$G$61,Параметри!K$60,IF($R926&lt;Параметри!$G$62,Параметри!K$61,Параметри!K$62)))))</f>
        <v>1.7000000000000001E-2</v>
      </c>
      <c r="U926" s="97">
        <f>IF($B926="Область",Параметри!L$63,IF($R926&lt;Параметри!$G$59,Параметри!L$58,IF($R926&lt;Параметри!$G$60,Параметри!L$59,IF($R926&lt;Параметри!$G$61,Параметри!L$60,IF($R926&lt;Параметри!$G$62,Параметри!L$61,Параметри!L$62)))))</f>
        <v>4.7E-2</v>
      </c>
      <c r="V926" s="98">
        <f>IF(OR(SUM('Дані з ДІСО'!G926:I926)=0,Розрахунки!H926=0),"",Розрахунки!H926/SUM('Дані з ДІСО'!G926:I926))</f>
        <v>14.428571428571429</v>
      </c>
      <c r="W926" s="9">
        <v>2021</v>
      </c>
      <c r="X926" s="9">
        <v>14.5</v>
      </c>
      <c r="Y926" s="9">
        <v>14</v>
      </c>
      <c r="Z926" s="9" t="s">
        <v>4535</v>
      </c>
      <c r="AA926" s="99">
        <v>14.5</v>
      </c>
      <c r="AB926" s="9" t="str">
        <f>IF('Коефіцієнти АТО'!C926="Область","",'Коефіцієнти АТО'!D926)</f>
        <v>Полтавська</v>
      </c>
      <c r="AC926" s="9"/>
    </row>
    <row r="927" spans="1:29" ht="15" customHeight="1">
      <c r="A927" s="9">
        <v>926</v>
      </c>
      <c r="B927" s="9" t="s">
        <v>3148</v>
      </c>
      <c r="C927" s="9" t="s">
        <v>3148</v>
      </c>
      <c r="D927" s="9" t="s">
        <v>3965</v>
      </c>
      <c r="E927" s="9" t="s">
        <v>24</v>
      </c>
      <c r="F927" s="9" t="s">
        <v>1929</v>
      </c>
      <c r="G927" s="9" t="s">
        <v>4002</v>
      </c>
      <c r="H927" s="9" t="s">
        <v>1928</v>
      </c>
      <c r="I927" s="9">
        <v>4438</v>
      </c>
      <c r="J927" s="9">
        <v>4438</v>
      </c>
      <c r="K927" s="9">
        <v>389</v>
      </c>
      <c r="L927" s="115">
        <f t="shared" si="42"/>
        <v>1</v>
      </c>
      <c r="M927" s="96">
        <f>IF($B927="Область","",SUM('Дані з ДІСО'!J927:L927)/K927)</f>
        <v>1.1401028277634961</v>
      </c>
      <c r="N927" s="9" t="str">
        <f>IF($B927="Область","",VLOOKUP(100*J927/I927,Параметри!$B$39:$C$53,2,TRUE))</f>
        <v>1. 100%</v>
      </c>
      <c r="O927" s="9" t="str">
        <f>IF($B927="Область","",VLOOKUP(M927,Параметри!$B$21:$C$35,2,TRUE))</f>
        <v>2. 1-1,4</v>
      </c>
      <c r="P927" s="9">
        <f t="shared" si="43"/>
        <v>1</v>
      </c>
      <c r="Q927" s="9">
        <f t="shared" si="44"/>
        <v>2</v>
      </c>
      <c r="R927" s="116">
        <v>11</v>
      </c>
      <c r="S927" s="117">
        <f>IF(C927="Область",Параметри!$K$47,IF(C927="Київ",Параметри!$K$48,IF(L927&lt;Параметри!$I$42,Параметри!$K$42,IF(L927&lt;Параметри!$I$43,Параметри!$K$43,IF(L927&lt;Параметри!$I$44,Параметри!$K$44,IF(L927&lt;Параметри!$I$45,Параметри!$K$45,Параметри!$K$46))))))</f>
        <v>0.53</v>
      </c>
      <c r="T927" s="97">
        <f>IF($B927="Область",Параметри!K$63,IF($R927&lt;Параметри!$G$59,Параметри!K$58,IF($R927&lt;Параметри!$G$60,Параметри!K$59,IF($R927&lt;Параметри!$G$61,Параметри!K$60,IF($R927&lt;Параметри!$G$62,Параметри!K$61,Параметри!K$62)))))</f>
        <v>1.7000000000000001E-2</v>
      </c>
      <c r="U927" s="97">
        <f>IF($B927="Область",Параметри!L$63,IF($R927&lt;Параметри!$G$59,Параметри!L$58,IF($R927&lt;Параметри!$G$60,Параметри!L$59,IF($R927&lt;Параметри!$G$61,Параметри!L$60,IF($R927&lt;Параметри!$G$62,Параметри!L$61,Параметри!L$62)))))</f>
        <v>4.7E-2</v>
      </c>
      <c r="V927" s="98">
        <f>IF(OR(SUM('Дані з ДІСО'!G927:I927)=0,Розрахунки!H927=0),"",Розрахунки!H927/SUM('Дані з ДІСО'!G927:I927))</f>
        <v>9.0510204081632661</v>
      </c>
      <c r="W927" s="9">
        <v>2021</v>
      </c>
      <c r="X927" s="9">
        <v>11.5</v>
      </c>
      <c r="Y927" s="9">
        <v>10</v>
      </c>
      <c r="Z927" s="9" t="s">
        <v>4536</v>
      </c>
      <c r="AA927" s="99">
        <v>11</v>
      </c>
      <c r="AB927" s="9" t="str">
        <f>IF('Коефіцієнти АТО'!C927="Область","",'Коефіцієнти АТО'!D927)</f>
        <v>Полтавська</v>
      </c>
      <c r="AC927" s="9"/>
    </row>
    <row r="928" spans="1:29" ht="15" customHeight="1">
      <c r="A928" s="9">
        <v>927</v>
      </c>
      <c r="B928" s="9" t="s">
        <v>3151</v>
      </c>
      <c r="C928" s="9" t="s">
        <v>3151</v>
      </c>
      <c r="D928" s="9" t="s">
        <v>3965</v>
      </c>
      <c r="E928" s="9" t="s">
        <v>29</v>
      </c>
      <c r="F928" s="9" t="s">
        <v>1931</v>
      </c>
      <c r="G928" s="9" t="s">
        <v>4003</v>
      </c>
      <c r="H928" s="9" t="s">
        <v>1930</v>
      </c>
      <c r="I928" s="9">
        <v>15215</v>
      </c>
      <c r="J928" s="9">
        <v>9156</v>
      </c>
      <c r="K928" s="9">
        <v>1259</v>
      </c>
      <c r="L928" s="115">
        <f t="shared" si="42"/>
        <v>0.60177456457443312</v>
      </c>
      <c r="M928" s="96">
        <f>IF($B928="Область","",SUM('Дані з ДІСО'!J928:L928)/K928)</f>
        <v>1.1886417791898332</v>
      </c>
      <c r="N928" s="9" t="str">
        <f>IF($B928="Область","",VLOOKUP(100*J928/I928,Параметри!$B$39:$C$53,2,TRUE))</f>
        <v>5. 58-63</v>
      </c>
      <c r="O928" s="9" t="str">
        <f>IF($B928="Область","",VLOOKUP(M928,Параметри!$B$21:$C$35,2,TRUE))</f>
        <v>2. 1-1,4</v>
      </c>
      <c r="P928" s="9">
        <f t="shared" si="43"/>
        <v>5</v>
      </c>
      <c r="Q928" s="9">
        <f t="shared" si="44"/>
        <v>2</v>
      </c>
      <c r="R928" s="116">
        <v>12.5</v>
      </c>
      <c r="S928" s="117">
        <f>IF(C928="Область",Параметри!$K$47,IF(C928="Київ",Параметри!$K$48,IF(L928&lt;Параметри!$I$42,Параметри!$K$42,IF(L928&lt;Параметри!$I$43,Параметри!$K$43,IF(L928&lt;Параметри!$I$44,Параметри!$K$44,IF(L928&lt;Параметри!$I$45,Параметри!$K$45,Параметри!$K$46))))))</f>
        <v>0.48</v>
      </c>
      <c r="T928" s="97">
        <f>IF($B928="Область",Параметри!K$63,IF($R928&lt;Параметри!$G$59,Параметри!K$58,IF($R928&lt;Параметри!$G$60,Параметри!K$59,IF($R928&lt;Параметри!$G$61,Параметри!K$60,IF($R928&lt;Параметри!$G$62,Параметри!K$61,Параметри!K$62)))))</f>
        <v>1.7000000000000001E-2</v>
      </c>
      <c r="U928" s="97">
        <f>IF($B928="Область",Параметри!L$63,IF($R928&lt;Параметри!$G$59,Параметри!L$58,IF($R928&lt;Параметри!$G$60,Параметри!L$59,IF($R928&lt;Параметри!$G$61,Параметри!L$60,IF($R928&lt;Параметри!$G$62,Параметри!L$61,Параметри!L$62)))))</f>
        <v>4.7E-2</v>
      </c>
      <c r="V928" s="98">
        <f>IF(OR(SUM('Дані з ДІСО'!G928:I928)=0,Розрахунки!H928=0),"",Розрахунки!H928/SUM('Дані з ДІСО'!G928:I928))</f>
        <v>13.481981981981981</v>
      </c>
      <c r="W928" s="9">
        <v>2021</v>
      </c>
      <c r="X928" s="9">
        <v>13</v>
      </c>
      <c r="Y928" s="9">
        <v>11.5</v>
      </c>
      <c r="Z928" s="9" t="s">
        <v>4536</v>
      </c>
      <c r="AA928" s="99">
        <v>12.5</v>
      </c>
      <c r="AB928" s="9" t="str">
        <f>IF('Коефіцієнти АТО'!C928="Область","",'Коефіцієнти АТО'!D928)</f>
        <v>Полтавська</v>
      </c>
      <c r="AC928" s="9"/>
    </row>
    <row r="929" spans="1:29" ht="15" customHeight="1">
      <c r="A929" s="9">
        <v>928</v>
      </c>
      <c r="B929" s="9" t="s">
        <v>3151</v>
      </c>
      <c r="C929" s="9" t="s">
        <v>3151</v>
      </c>
      <c r="D929" s="9" t="s">
        <v>3965</v>
      </c>
      <c r="E929" s="9" t="s">
        <v>29</v>
      </c>
      <c r="F929" s="9" t="s">
        <v>1933</v>
      </c>
      <c r="G929" s="9" t="s">
        <v>4004</v>
      </c>
      <c r="H929" s="9" t="s">
        <v>1932</v>
      </c>
      <c r="I929" s="9">
        <v>17937</v>
      </c>
      <c r="J929" s="9">
        <v>10422</v>
      </c>
      <c r="K929" s="9">
        <v>681.7</v>
      </c>
      <c r="L929" s="115">
        <f t="shared" si="42"/>
        <v>0.58103361766181638</v>
      </c>
      <c r="M929" s="96">
        <f>IF($B929="Область","",SUM('Дані з ДІСО'!J929:L929)/K929)</f>
        <v>2.829690479683145</v>
      </c>
      <c r="N929" s="9" t="str">
        <f>IF($B929="Область","",VLOOKUP(100*J929/I929,Параметри!$B$39:$C$53,2,TRUE))</f>
        <v>5. 58-63</v>
      </c>
      <c r="O929" s="9" t="str">
        <f>IF($B929="Область","",VLOOKUP(M929,Параметри!$B$21:$C$35,2,TRUE))</f>
        <v>4. 2,1-3</v>
      </c>
      <c r="P929" s="9">
        <f t="shared" si="43"/>
        <v>5</v>
      </c>
      <c r="Q929" s="9">
        <f t="shared" si="44"/>
        <v>4</v>
      </c>
      <c r="R929" s="116">
        <v>14.5</v>
      </c>
      <c r="S929" s="117">
        <f>IF(C929="Область",Параметри!$K$47,IF(C929="Київ",Параметри!$K$48,IF(L929&lt;Параметри!$I$42,Параметри!$K$42,IF(L929&lt;Параметри!$I$43,Параметри!$K$43,IF(L929&lt;Параметри!$I$44,Параметри!$K$44,IF(L929&lt;Параметри!$I$45,Параметри!$K$45,Параметри!$K$46))))))</f>
        <v>0.43</v>
      </c>
      <c r="T929" s="97">
        <f>IF($B929="Область",Параметри!K$63,IF($R929&lt;Параметри!$G$59,Параметри!K$58,IF($R929&lt;Параметри!$G$60,Параметри!K$59,IF($R929&lt;Параметри!$G$61,Параметри!K$60,IF($R929&lt;Параметри!$G$62,Параметри!K$61,Параметри!K$62)))))</f>
        <v>1.7000000000000001E-2</v>
      </c>
      <c r="U929" s="97">
        <f>IF($B929="Область",Параметри!L$63,IF($R929&lt;Параметри!$G$59,Параметри!L$58,IF($R929&lt;Параметри!$G$60,Параметри!L$59,IF($R929&lt;Параметри!$G$61,Параметри!L$60,IF($R929&lt;Параметри!$G$62,Параметри!L$61,Параметри!L$62)))))</f>
        <v>4.7E-2</v>
      </c>
      <c r="V929" s="98">
        <f>IF(OR(SUM('Дані з ДІСО'!G929:I929)=0,Розрахунки!H929=0),"",Розрахунки!H929/SUM('Дані з ДІСО'!G929:I929))</f>
        <v>16.487179487179485</v>
      </c>
      <c r="W929" s="9">
        <v>2021</v>
      </c>
      <c r="X929" s="9">
        <v>14.5</v>
      </c>
      <c r="Y929" s="9">
        <v>14</v>
      </c>
      <c r="Z929" s="9" t="s">
        <v>4535</v>
      </c>
      <c r="AA929" s="99">
        <v>14.5</v>
      </c>
      <c r="AB929" s="9" t="str">
        <f>IF('Коефіцієнти АТО'!C929="Область","",'Коефіцієнти АТО'!D929)</f>
        <v>Полтавська</v>
      </c>
      <c r="AC929" s="9"/>
    </row>
    <row r="930" spans="1:29" ht="15" customHeight="1">
      <c r="A930" s="9">
        <v>929</v>
      </c>
      <c r="B930" s="9" t="s">
        <v>3145</v>
      </c>
      <c r="C930" s="9" t="s">
        <v>3146</v>
      </c>
      <c r="D930" s="9" t="s">
        <v>3965</v>
      </c>
      <c r="E930" s="9" t="s">
        <v>21</v>
      </c>
      <c r="F930" s="9" t="s">
        <v>1935</v>
      </c>
      <c r="G930" s="9" t="s">
        <v>4005</v>
      </c>
      <c r="H930" s="9" t="s">
        <v>1934</v>
      </c>
      <c r="I930" s="9">
        <v>11324</v>
      </c>
      <c r="J930" s="9">
        <v>3492</v>
      </c>
      <c r="K930" s="9">
        <v>202.9</v>
      </c>
      <c r="L930" s="115">
        <f t="shared" si="42"/>
        <v>0.30837160014129283</v>
      </c>
      <c r="M930" s="96">
        <f>IF($B930="Область","",SUM('Дані з ДІСО'!J930:L930)/K930)</f>
        <v>4.7880729423361261</v>
      </c>
      <c r="N930" s="9" t="str">
        <f>IF($B930="Область","",VLOOKUP(100*J930/I930,Параметри!$B$39:$C$53,2,TRUE))</f>
        <v>9. 26-43</v>
      </c>
      <c r="O930" s="9" t="str">
        <f>IF($B930="Область","",VLOOKUP(M930,Параметри!$B$21:$C$35,2,TRUE))</f>
        <v>8. 4,5-5,8</v>
      </c>
      <c r="P930" s="9">
        <f t="shared" si="43"/>
        <v>9</v>
      </c>
      <c r="Q930" s="9">
        <f t="shared" si="44"/>
        <v>8</v>
      </c>
      <c r="R930" s="116">
        <v>18</v>
      </c>
      <c r="S930" s="117">
        <f>IF(C930="Область",Параметри!$K$47,IF(C930="Київ",Параметри!$K$48,IF(L930&lt;Параметри!$I$42,Параметри!$K$42,IF(L930&lt;Параметри!$I$43,Параметри!$K$43,IF(L930&lt;Параметри!$I$44,Параметри!$K$44,IF(L930&lt;Параметри!$I$45,Параметри!$K$45,Параметри!$K$46))))))</f>
        <v>0.33</v>
      </c>
      <c r="T930" s="97">
        <f>IF($B930="Область",Параметри!K$63,IF($R930&lt;Параметри!$G$59,Параметри!K$58,IF($R930&lt;Параметри!$G$60,Параметри!K$59,IF($R930&lt;Параметри!$G$61,Параметри!K$60,IF($R930&lt;Параметри!$G$62,Параметри!K$61,Параметри!K$62)))))</f>
        <v>1.7000000000000001E-2</v>
      </c>
      <c r="U930" s="97">
        <f>IF($B930="Область",Параметри!L$63,IF($R930&lt;Параметри!$G$59,Параметри!L$58,IF($R930&lt;Параметри!$G$60,Параметри!L$59,IF($R930&lt;Параметри!$G$61,Параметри!L$60,IF($R930&lt;Параметри!$G$62,Параметри!L$61,Параметри!L$62)))))</f>
        <v>4.7E-2</v>
      </c>
      <c r="V930" s="98">
        <f>IF(OR(SUM('Дані з ДІСО'!G930:I930)=0,Розрахунки!H930=0),"",Розрахунки!H930/SUM('Дані з ДІСО'!G930:I930))</f>
        <v>22.593023255813954</v>
      </c>
      <c r="W930" s="9">
        <v>2021</v>
      </c>
      <c r="X930" s="9">
        <v>18</v>
      </c>
      <c r="Y930" s="9">
        <v>17</v>
      </c>
      <c r="Z930" s="9" t="s">
        <v>4535</v>
      </c>
      <c r="AA930" s="99">
        <v>18</v>
      </c>
      <c r="AB930" s="9" t="str">
        <f>IF('Коефіцієнти АТО'!C930="Область","",'Коефіцієнти АТО'!D930)</f>
        <v>Полтавська</v>
      </c>
      <c r="AC930" s="9"/>
    </row>
    <row r="931" spans="1:29" ht="15" customHeight="1">
      <c r="A931" s="9">
        <v>930</v>
      </c>
      <c r="B931" s="9" t="s">
        <v>3148</v>
      </c>
      <c r="C931" s="9" t="s">
        <v>3148</v>
      </c>
      <c r="D931" s="9" t="s">
        <v>3965</v>
      </c>
      <c r="E931" s="9" t="s">
        <v>24</v>
      </c>
      <c r="F931" s="9" t="s">
        <v>1937</v>
      </c>
      <c r="G931" s="9" t="s">
        <v>4006</v>
      </c>
      <c r="H931" s="9" t="s">
        <v>1936</v>
      </c>
      <c r="I931" s="9">
        <v>11069</v>
      </c>
      <c r="J931" s="9">
        <v>11069</v>
      </c>
      <c r="K931" s="9">
        <v>266</v>
      </c>
      <c r="L931" s="115">
        <f t="shared" si="42"/>
        <v>1</v>
      </c>
      <c r="M931" s="96">
        <f>IF($B931="Область","",SUM('Дані з ДІСО'!J931:L931)/K931)</f>
        <v>3.6109022556390977</v>
      </c>
      <c r="N931" s="9" t="str">
        <f>IF($B931="Область","",VLOOKUP(100*J931/I931,Параметри!$B$39:$C$53,2,TRUE))</f>
        <v>1. 100%</v>
      </c>
      <c r="O931" s="9" t="str">
        <f>IF($B931="Область","",VLOOKUP(M931,Параметри!$B$21:$C$35,2,TRUE))</f>
        <v>5. 3-3,9</v>
      </c>
      <c r="P931" s="9">
        <f t="shared" si="43"/>
        <v>1</v>
      </c>
      <c r="Q931" s="9">
        <f t="shared" si="44"/>
        <v>5</v>
      </c>
      <c r="R931" s="116">
        <v>16</v>
      </c>
      <c r="S931" s="117">
        <f>IF(C931="Область",Параметри!$K$47,IF(C931="Київ",Параметри!$K$48,IF(L931&lt;Параметри!$I$42,Параметри!$K$42,IF(L931&lt;Параметри!$I$43,Параметри!$K$43,IF(L931&lt;Параметри!$I$44,Параметри!$K$44,IF(L931&lt;Параметри!$I$45,Параметри!$K$45,Параметри!$K$46))))))</f>
        <v>0.53</v>
      </c>
      <c r="T931" s="97">
        <f>IF($B931="Область",Параметри!K$63,IF($R931&lt;Параметри!$G$59,Параметри!K$58,IF($R931&lt;Параметри!$G$60,Параметри!K$59,IF($R931&lt;Параметри!$G$61,Параметри!K$60,IF($R931&lt;Параметри!$G$62,Параметри!K$61,Параметри!K$62)))))</f>
        <v>1.7000000000000001E-2</v>
      </c>
      <c r="U931" s="97">
        <f>IF($B931="Область",Параметри!L$63,IF($R931&lt;Параметри!$G$59,Параметри!L$58,IF($R931&lt;Параметри!$G$60,Параметри!L$59,IF($R931&lt;Параметри!$G$61,Параметри!L$60,IF($R931&lt;Параметри!$G$62,Параметри!L$61,Параметри!L$62)))))</f>
        <v>4.7E-2</v>
      </c>
      <c r="V931" s="98">
        <f>IF(OR(SUM('Дані з ДІСО'!G931:I931)=0,Розрахунки!H931=0),"",Розрахунки!H931/SUM('Дані з ДІСО'!G931:I931))</f>
        <v>22.337209302325583</v>
      </c>
      <c r="W931" s="9">
        <v>2021</v>
      </c>
      <c r="X931" s="9">
        <v>13.5</v>
      </c>
      <c r="Y931" s="9">
        <v>17</v>
      </c>
      <c r="Z931" s="9" t="s">
        <v>4536</v>
      </c>
      <c r="AA931" s="99">
        <v>16</v>
      </c>
      <c r="AB931" s="9" t="str">
        <f>IF('Коефіцієнти АТО'!C931="Область","",'Коефіцієнти АТО'!D931)</f>
        <v>Полтавська</v>
      </c>
      <c r="AC931" s="9"/>
    </row>
    <row r="932" spans="1:29" ht="15" customHeight="1">
      <c r="A932" s="9">
        <v>931</v>
      </c>
      <c r="B932" s="9" t="s">
        <v>3145</v>
      </c>
      <c r="C932" s="9" t="s">
        <v>3146</v>
      </c>
      <c r="D932" s="9" t="s">
        <v>3965</v>
      </c>
      <c r="E932" s="9" t="s">
        <v>21</v>
      </c>
      <c r="F932" s="9" t="s">
        <v>1939</v>
      </c>
      <c r="G932" s="9" t="s">
        <v>4007</v>
      </c>
      <c r="H932" s="9" t="s">
        <v>1938</v>
      </c>
      <c r="I932" s="9">
        <v>20492</v>
      </c>
      <c r="J932" s="9">
        <v>6320</v>
      </c>
      <c r="K932" s="9">
        <v>333.9</v>
      </c>
      <c r="L932" s="115">
        <f t="shared" si="42"/>
        <v>0.30841303923482333</v>
      </c>
      <c r="M932" s="96">
        <f>IF($B932="Область","",SUM('Дані з ДІСО'!J932:L932)/K932)</f>
        <v>6.662174303683738</v>
      </c>
      <c r="N932" s="9" t="str">
        <f>IF($B932="Область","",VLOOKUP(100*J932/I932,Параметри!$B$39:$C$53,2,TRUE))</f>
        <v>9. 26-43</v>
      </c>
      <c r="O932" s="9" t="str">
        <f>IF($B932="Область","",VLOOKUP(M932,Параметри!$B$21:$C$35,2,TRUE))</f>
        <v>9. 5,8-7</v>
      </c>
      <c r="P932" s="9">
        <f t="shared" si="43"/>
        <v>9</v>
      </c>
      <c r="Q932" s="9">
        <f t="shared" si="44"/>
        <v>9</v>
      </c>
      <c r="R932" s="116">
        <v>18</v>
      </c>
      <c r="S932" s="117">
        <f>IF(C932="Область",Параметри!$K$47,IF(C932="Київ",Параметри!$K$48,IF(L932&lt;Параметри!$I$42,Параметри!$K$42,IF(L932&lt;Параметри!$I$43,Параметри!$K$43,IF(L932&lt;Параметри!$I$44,Параметри!$K$44,IF(L932&lt;Параметри!$I$45,Параметри!$K$45,Параметри!$K$46))))))</f>
        <v>0.33</v>
      </c>
      <c r="T932" s="97">
        <f>IF($B932="Область",Параметри!K$63,IF($R932&lt;Параметри!$G$59,Параметри!K$58,IF($R932&lt;Параметри!$G$60,Параметри!K$59,IF($R932&lt;Параметри!$G$61,Параметри!K$60,IF($R932&lt;Параметри!$G$62,Параметри!K$61,Параметри!K$62)))))</f>
        <v>1.7000000000000001E-2</v>
      </c>
      <c r="U932" s="97">
        <f>IF($B932="Область",Параметри!L$63,IF($R932&lt;Параметри!$G$59,Параметри!L$58,IF($R932&lt;Параметри!$G$60,Параметри!L$59,IF($R932&lt;Параметри!$G$61,Параметри!L$60,IF($R932&lt;Параметри!$G$62,Параметри!L$61,Параметри!L$62)))))</f>
        <v>4.7E-2</v>
      </c>
      <c r="V932" s="98">
        <f>IF(OR(SUM('Дані з ДІСО'!G932:I932)=0,Розрахунки!H932=0),"",Розрахунки!H932/SUM('Дані з ДІСО'!G932:I932))</f>
        <v>27.806249999999999</v>
      </c>
      <c r="W932" s="9">
        <v>2021</v>
      </c>
      <c r="X932" s="9">
        <v>18</v>
      </c>
      <c r="Y932" s="9">
        <v>17</v>
      </c>
      <c r="Z932" s="9" t="s">
        <v>4535</v>
      </c>
      <c r="AA932" s="99">
        <v>18</v>
      </c>
      <c r="AB932" s="9" t="str">
        <f>IF('Коефіцієнти АТО'!C932="Область","",'Коефіцієнти АТО'!D932)</f>
        <v>Полтавська</v>
      </c>
      <c r="AC932" s="9"/>
    </row>
    <row r="933" spans="1:29" ht="15" customHeight="1">
      <c r="A933" s="9">
        <v>932</v>
      </c>
      <c r="B933" s="9" t="s">
        <v>3145</v>
      </c>
      <c r="C933" s="9" t="s">
        <v>3146</v>
      </c>
      <c r="D933" s="9" t="s">
        <v>3965</v>
      </c>
      <c r="E933" s="9" t="s">
        <v>21</v>
      </c>
      <c r="F933" s="9" t="s">
        <v>1941</v>
      </c>
      <c r="G933" s="9" t="s">
        <v>4008</v>
      </c>
      <c r="H933" s="9" t="s">
        <v>1940</v>
      </c>
      <c r="I933" s="9">
        <v>25978</v>
      </c>
      <c r="J933" s="9">
        <v>16351</v>
      </c>
      <c r="K933" s="9">
        <v>1216.5999999999999</v>
      </c>
      <c r="L933" s="115">
        <f t="shared" si="42"/>
        <v>0.62941719916852723</v>
      </c>
      <c r="M933" s="96">
        <f>IF($B933="Область","",SUM('Дані з ДІСО'!J933:L933)/K933)</f>
        <v>2.1062797961532138</v>
      </c>
      <c r="N933" s="9" t="str">
        <f>IF($B933="Область","",VLOOKUP(100*J933/I933,Параметри!$B$39:$C$53,2,TRUE))</f>
        <v>5. 58-63</v>
      </c>
      <c r="O933" s="9" t="str">
        <f>IF($B933="Область","",VLOOKUP(M933,Параметри!$B$21:$C$35,2,TRUE))</f>
        <v>4. 2,1-3</v>
      </c>
      <c r="P933" s="9">
        <f t="shared" si="43"/>
        <v>5</v>
      </c>
      <c r="Q933" s="9">
        <f t="shared" si="44"/>
        <v>4</v>
      </c>
      <c r="R933" s="116">
        <v>14</v>
      </c>
      <c r="S933" s="117">
        <f>IF(C933="Область",Параметри!$K$47,IF(C933="Київ",Параметри!$K$48,IF(L933&lt;Параметри!$I$42,Параметри!$K$42,IF(L933&lt;Параметри!$I$43,Параметри!$K$43,IF(L933&lt;Параметри!$I$44,Параметри!$K$44,IF(L933&lt;Параметри!$I$45,Параметри!$K$45,Параметри!$K$46))))))</f>
        <v>0.48</v>
      </c>
      <c r="T933" s="97">
        <f>IF($B933="Область",Параметри!K$63,IF($R933&lt;Параметри!$G$59,Параметри!K$58,IF($R933&lt;Параметри!$G$60,Параметри!K$59,IF($R933&lt;Параметри!$G$61,Параметри!K$60,IF($R933&lt;Параметри!$G$62,Параметри!K$61,Параметри!K$62)))))</f>
        <v>1.7000000000000001E-2</v>
      </c>
      <c r="U933" s="97">
        <f>IF($B933="Область",Параметри!L$63,IF($R933&lt;Параметри!$G$59,Параметри!L$58,IF($R933&lt;Параметри!$G$60,Параметри!L$59,IF($R933&lt;Параметри!$G$61,Параметри!L$60,IF($R933&lt;Параметри!$G$62,Параметри!L$61,Параметри!L$62)))))</f>
        <v>4.7E-2</v>
      </c>
      <c r="V933" s="98">
        <f>IF(OR(SUM('Дані з ДІСО'!G933:I933)=0,Розрахунки!H933=0),"",Розрахунки!H933/SUM('Дані з ДІСО'!G933:I933))</f>
        <v>16.748366013071895</v>
      </c>
      <c r="W933" s="9">
        <v>2021</v>
      </c>
      <c r="X933" s="9">
        <v>13.5</v>
      </c>
      <c r="Y933" s="9">
        <v>15</v>
      </c>
      <c r="Z933" s="9" t="s">
        <v>4536</v>
      </c>
      <c r="AA933" s="99">
        <v>14</v>
      </c>
      <c r="AB933" s="9" t="str">
        <f>IF('Коефіцієнти АТО'!C933="Область","",'Коефіцієнти АТО'!D933)</f>
        <v>Полтавська</v>
      </c>
      <c r="AC933" s="9"/>
    </row>
    <row r="934" spans="1:29" ht="15" customHeight="1">
      <c r="A934" s="9">
        <v>933</v>
      </c>
      <c r="B934" s="9" t="s">
        <v>3151</v>
      </c>
      <c r="C934" s="9" t="s">
        <v>3151</v>
      </c>
      <c r="D934" s="9" t="s">
        <v>3965</v>
      </c>
      <c r="E934" s="9" t="s">
        <v>29</v>
      </c>
      <c r="F934" s="9" t="s">
        <v>1943</v>
      </c>
      <c r="G934" s="9" t="s">
        <v>4009</v>
      </c>
      <c r="H934" s="9" t="s">
        <v>1942</v>
      </c>
      <c r="I934" s="9">
        <v>8333</v>
      </c>
      <c r="J934" s="9">
        <v>6320</v>
      </c>
      <c r="K934" s="9">
        <v>516.6</v>
      </c>
      <c r="L934" s="115">
        <f t="shared" si="42"/>
        <v>0.75843033721348851</v>
      </c>
      <c r="M934" s="96">
        <f>IF($B934="Область","",SUM('Дані з ДІСО'!J934:L934)/K934)</f>
        <v>0.91850561362756478</v>
      </c>
      <c r="N934" s="9" t="str">
        <f>IF($B934="Область","",VLOOKUP(100*J934/I934,Параметри!$B$39:$C$53,2,TRUE))</f>
        <v>2. 72-100</v>
      </c>
      <c r="O934" s="9" t="str">
        <f>IF($B934="Область","",VLOOKUP(M934,Параметри!$B$21:$C$35,2,TRUE))</f>
        <v>1. 0-1</v>
      </c>
      <c r="P934" s="9">
        <f t="shared" si="43"/>
        <v>2</v>
      </c>
      <c r="Q934" s="9">
        <f t="shared" si="44"/>
        <v>1</v>
      </c>
      <c r="R934" s="116">
        <v>10</v>
      </c>
      <c r="S934" s="117">
        <f>IF(C934="Область",Параметри!$K$47,IF(C934="Київ",Параметри!$K$48,IF(L934&lt;Параметри!$I$42,Параметри!$K$42,IF(L934&lt;Параметри!$I$43,Параметри!$K$43,IF(L934&lt;Параметри!$I$44,Параметри!$K$44,IF(L934&lt;Параметри!$I$45,Параметри!$K$45,Параметри!$K$46))))))</f>
        <v>0.48</v>
      </c>
      <c r="T934" s="97">
        <f>IF($B934="Область",Параметри!K$63,IF($R934&lt;Параметри!$G$59,Параметри!K$58,IF($R934&lt;Параметри!$G$60,Параметри!K$59,IF($R934&lt;Параметри!$G$61,Параметри!K$60,IF($R934&lt;Параметри!$G$62,Параметри!K$61,Параметри!K$62)))))</f>
        <v>1.7000000000000001E-2</v>
      </c>
      <c r="U934" s="97">
        <f>IF($B934="Область",Параметри!L$63,IF($R934&lt;Параметри!$G$59,Параметри!L$58,IF($R934&lt;Параметри!$G$60,Параметри!L$59,IF($R934&lt;Параметри!$G$61,Параметри!L$60,IF($R934&lt;Параметри!$G$62,Параметри!L$61,Параметри!L$62)))))</f>
        <v>4.7E-2</v>
      </c>
      <c r="V934" s="98">
        <f>IF(OR(SUM('Дані з ДІСО'!G934:I934)=0,Розрахунки!H934=0),"",Розрахунки!H934/SUM('Дані з ДІСО'!G934:I934))</f>
        <v>8.627272727272727</v>
      </c>
      <c r="W934" s="9">
        <v>2021</v>
      </c>
      <c r="X934" s="9">
        <v>10</v>
      </c>
      <c r="Y934" s="9">
        <v>10</v>
      </c>
      <c r="Z934" s="9" t="s">
        <v>4535</v>
      </c>
      <c r="AA934" s="99">
        <v>10</v>
      </c>
      <c r="AB934" s="9" t="str">
        <f>IF('Коефіцієнти АТО'!C934="Область","",'Коефіцієнти АТО'!D934)</f>
        <v>Полтавська</v>
      </c>
      <c r="AC934" s="9"/>
    </row>
    <row r="935" spans="1:29" ht="15" customHeight="1">
      <c r="A935" s="9">
        <v>934</v>
      </c>
      <c r="B935" s="9" t="s">
        <v>3151</v>
      </c>
      <c r="C935" s="9" t="s">
        <v>3151</v>
      </c>
      <c r="D935" s="9" t="s">
        <v>3965</v>
      </c>
      <c r="E935" s="9" t="s">
        <v>29</v>
      </c>
      <c r="F935" s="9" t="s">
        <v>1945</v>
      </c>
      <c r="G935" s="9" t="s">
        <v>4010</v>
      </c>
      <c r="H935" s="9" t="s">
        <v>1944</v>
      </c>
      <c r="I935" s="9">
        <v>14304</v>
      </c>
      <c r="J935" s="9">
        <v>2421</v>
      </c>
      <c r="K935" s="9">
        <v>403.9</v>
      </c>
      <c r="L935" s="115">
        <f t="shared" si="42"/>
        <v>0.16925335570469799</v>
      </c>
      <c r="M935" s="96">
        <f>IF($B935="Область","",SUM('Дані з ДІСО'!J935:L935)/K935)</f>
        <v>3.8573904431790047</v>
      </c>
      <c r="N935" s="9" t="str">
        <f>IF($B935="Область","",VLOOKUP(100*J935/I935,Параметри!$B$39:$C$53,2,TRUE))</f>
        <v>13. 12-19</v>
      </c>
      <c r="O935" s="9" t="str">
        <f>IF($B935="Область","",VLOOKUP(M935,Параметри!$B$21:$C$35,2,TRUE))</f>
        <v>5. 3-3,9</v>
      </c>
      <c r="P935" s="9">
        <f t="shared" si="43"/>
        <v>13</v>
      </c>
      <c r="Q935" s="9">
        <f t="shared" si="44"/>
        <v>5</v>
      </c>
      <c r="R935" s="116">
        <v>18</v>
      </c>
      <c r="S935" s="117">
        <f>IF(C935="Область",Параметри!$K$47,IF(C935="Київ",Параметри!$K$48,IF(L935&lt;Параметри!$I$42,Параметри!$K$42,IF(L935&lt;Параметри!$I$43,Параметри!$K$43,IF(L935&lt;Параметри!$I$44,Параметри!$K$44,IF(L935&lt;Параметри!$I$45,Параметри!$K$45,Параметри!$K$46))))))</f>
        <v>0.23</v>
      </c>
      <c r="T935" s="97">
        <f>IF($B935="Область",Параметри!K$63,IF($R935&lt;Параметри!$G$59,Параметри!K$58,IF($R935&lt;Параметри!$G$60,Параметри!K$59,IF($R935&lt;Параметри!$G$61,Параметри!K$60,IF($R935&lt;Параметри!$G$62,Параметри!K$61,Параметри!K$62)))))</f>
        <v>1.7000000000000001E-2</v>
      </c>
      <c r="U935" s="97">
        <f>IF($B935="Область",Параметри!L$63,IF($R935&lt;Параметри!$G$59,Параметри!L$58,IF($R935&lt;Параметри!$G$60,Параметри!L$59,IF($R935&lt;Параметри!$G$61,Параметри!L$60,IF($R935&lt;Параметри!$G$62,Параметри!L$61,Параметри!L$62)))))</f>
        <v>4.7E-2</v>
      </c>
      <c r="V935" s="98">
        <f>IF(OR(SUM('Дані з ДІСО'!G935:I935)=0,Розрахунки!H935=0),"",Розрахунки!H935/SUM('Дані з ДІСО'!G935:I935))</f>
        <v>22.911764705882351</v>
      </c>
      <c r="W935" s="9">
        <v>2021</v>
      </c>
      <c r="X935" s="9">
        <v>18</v>
      </c>
      <c r="Y935" s="9">
        <v>19</v>
      </c>
      <c r="Z935" s="9" t="s">
        <v>4535</v>
      </c>
      <c r="AA935" s="99">
        <v>18</v>
      </c>
      <c r="AB935" s="9" t="str">
        <f>IF('Коефіцієнти АТО'!C935="Область","",'Коефіцієнти АТО'!D935)</f>
        <v>Полтавська</v>
      </c>
      <c r="AC935" s="9"/>
    </row>
    <row r="936" spans="1:29" ht="15" customHeight="1">
      <c r="A936" s="9">
        <v>935</v>
      </c>
      <c r="B936" s="9" t="s">
        <v>3176</v>
      </c>
      <c r="C936" s="9" t="s">
        <v>3146</v>
      </c>
      <c r="D936" s="9" t="s">
        <v>3965</v>
      </c>
      <c r="E936" s="9" t="s">
        <v>78</v>
      </c>
      <c r="F936" s="9" t="s">
        <v>1947</v>
      </c>
      <c r="G936" s="9" t="s">
        <v>4011</v>
      </c>
      <c r="H936" s="9" t="s">
        <v>1946</v>
      </c>
      <c r="I936" s="9">
        <v>220619</v>
      </c>
      <c r="J936" s="9">
        <v>2909</v>
      </c>
      <c r="K936" s="9">
        <v>135.9</v>
      </c>
      <c r="L936" s="115">
        <f t="shared" si="42"/>
        <v>1.3185627711121889E-2</v>
      </c>
      <c r="M936" s="96">
        <f>IF($B936="Область","",SUM('Дані з ДІСО'!J936:L936)/K936)</f>
        <v>152.20014716703457</v>
      </c>
      <c r="N936" s="9" t="str">
        <f>IF($B936="Область","",VLOOKUP(100*J936/I936,Параметри!$B$39:$C$53,2,TRUE))</f>
        <v>15. 0-9</v>
      </c>
      <c r="O936" s="9" t="str">
        <f>IF($B936="Область","",VLOOKUP(M936,Параметри!$B$21:$C$35,2,TRUE))</f>
        <v>15. 93,7-</v>
      </c>
      <c r="P936" s="9">
        <f t="shared" si="43"/>
        <v>15</v>
      </c>
      <c r="Q936" s="9">
        <f t="shared" si="44"/>
        <v>15</v>
      </c>
      <c r="R936" s="116">
        <v>27.5</v>
      </c>
      <c r="S936" s="117">
        <f>IF(C936="Область",Параметри!$K$47,IF(C936="Київ",Параметри!$K$48,IF(L936&lt;Параметри!$I$42,Параметри!$K$42,IF(L936&lt;Параметри!$I$43,Параметри!$K$43,IF(L936&lt;Параметри!$I$44,Параметри!$K$44,IF(L936&lt;Параметри!$I$45,Параметри!$K$45,Параметри!$K$46))))))</f>
        <v>0.23</v>
      </c>
      <c r="T936" s="97">
        <f>IF($B936="Область",Параметри!K$63,IF($R936&lt;Параметри!$G$59,Параметри!K$58,IF($R936&lt;Параметри!$G$60,Параметри!K$59,IF($R936&lt;Параметри!$G$61,Параметри!K$60,IF($R936&lt;Параметри!$G$62,Параметри!K$61,Параметри!K$62)))))</f>
        <v>0.15</v>
      </c>
      <c r="U936" s="97">
        <f>IF($B936="Область",Параметри!L$63,IF($R936&lt;Параметри!$G$59,Параметри!L$58,IF($R936&lt;Параметри!$G$60,Параметри!L$59,IF($R936&lt;Параметри!$G$61,Параметри!L$60,IF($R936&lt;Параметри!$G$62,Параметри!L$61,Параметри!L$62)))))</f>
        <v>0.10100000000000001</v>
      </c>
      <c r="V936" s="98">
        <f>IF(OR(SUM('Дані з ДІСО'!G936:I936)=0,Розрахунки!H936=0),"",Розрахунки!H936/SUM('Дані з ДІСО'!G936:I936))</f>
        <v>29.633237822349571</v>
      </c>
      <c r="W936" s="9" t="s">
        <v>3176</v>
      </c>
      <c r="X936" s="9">
        <v>27.5</v>
      </c>
      <c r="Y936" s="9">
        <v>27.5</v>
      </c>
      <c r="Z936" s="9" t="s">
        <v>4535</v>
      </c>
      <c r="AA936" s="99">
        <v>27.5</v>
      </c>
      <c r="AB936" s="9" t="str">
        <f>IF('Коефіцієнти АТО'!C936="Область","",'Коефіцієнти АТО'!D936)</f>
        <v>Полтавська</v>
      </c>
      <c r="AC936" s="9"/>
    </row>
    <row r="937" spans="1:29" ht="15" customHeight="1">
      <c r="A937" s="9">
        <v>936</v>
      </c>
      <c r="B937" s="9" t="s">
        <v>3176</v>
      </c>
      <c r="C937" s="9" t="s">
        <v>3146</v>
      </c>
      <c r="D937" s="9" t="s">
        <v>3965</v>
      </c>
      <c r="E937" s="9" t="s">
        <v>78</v>
      </c>
      <c r="F937" s="9" t="s">
        <v>1949</v>
      </c>
      <c r="G937" s="9" t="s">
        <v>4012</v>
      </c>
      <c r="H937" s="9" t="s">
        <v>1948</v>
      </c>
      <c r="I937" s="9">
        <v>68457</v>
      </c>
      <c r="J937" s="9">
        <v>23862</v>
      </c>
      <c r="K937" s="9">
        <v>1068.5</v>
      </c>
      <c r="L937" s="115">
        <f t="shared" si="42"/>
        <v>0.34856917481046495</v>
      </c>
      <c r="M937" s="96">
        <f>IF($B937="Область","",SUM('Дані з ДІСО'!J937:L937)/K937)</f>
        <v>6.5474964904071129</v>
      </c>
      <c r="N937" s="9" t="str">
        <f>IF($B937="Область","",VLOOKUP(100*J937/I937,Параметри!$B$39:$C$53,2,TRUE))</f>
        <v>9. 26-43</v>
      </c>
      <c r="O937" s="9" t="str">
        <f>IF($B937="Область","",VLOOKUP(M937,Параметри!$B$21:$C$35,2,TRUE))</f>
        <v>9. 5,8-7</v>
      </c>
      <c r="P937" s="9">
        <f t="shared" si="43"/>
        <v>9</v>
      </c>
      <c r="Q937" s="9">
        <f t="shared" si="44"/>
        <v>9</v>
      </c>
      <c r="R937" s="116">
        <v>20</v>
      </c>
      <c r="S937" s="117">
        <f>IF(C937="Область",Параметри!$K$47,IF(C937="Київ",Параметри!$K$48,IF(L937&lt;Параметри!$I$42,Параметри!$K$42,IF(L937&lt;Параметри!$I$43,Параметри!$K$43,IF(L937&lt;Параметри!$I$44,Параметри!$K$44,IF(L937&lt;Параметри!$I$45,Параметри!$K$45,Параметри!$K$46))))))</f>
        <v>0.33</v>
      </c>
      <c r="T937" s="97">
        <f>IF($B937="Область",Параметри!K$63,IF($R937&lt;Параметри!$G$59,Параметри!K$58,IF($R937&lt;Параметри!$G$60,Параметри!K$59,IF($R937&lt;Параметри!$G$61,Параметри!K$60,IF($R937&lt;Параметри!$G$62,Параметри!K$61,Параметри!K$62)))))</f>
        <v>7.4999999999999997E-2</v>
      </c>
      <c r="U937" s="97">
        <f>IF($B937="Область",Параметри!L$63,IF($R937&lt;Параметри!$G$59,Параметри!L$58,IF($R937&lt;Параметри!$G$60,Параметри!L$59,IF($R937&lt;Параметри!$G$61,Параметри!L$60,IF($R937&lt;Параметри!$G$62,Параметри!L$61,Параметри!L$62)))))</f>
        <v>4.7E-2</v>
      </c>
      <c r="V937" s="98">
        <f>IF(OR(SUM('Дані з ДІСО'!G937:I937)=0,Розрахунки!H937=0),"",Розрахунки!H937/SUM('Дані з ДІСО'!G937:I937))</f>
        <v>23.877133105802049</v>
      </c>
      <c r="W937" s="9" t="s">
        <v>3176</v>
      </c>
      <c r="X937" s="9">
        <v>18</v>
      </c>
      <c r="Y937" s="9">
        <v>21</v>
      </c>
      <c r="Z937" s="9" t="s">
        <v>4536</v>
      </c>
      <c r="AA937" s="99">
        <v>20</v>
      </c>
      <c r="AB937" s="9" t="str">
        <f>IF('Коефіцієнти АТО'!C937="Область","",'Коефіцієнти АТО'!D937)</f>
        <v>Полтавська</v>
      </c>
      <c r="AC937" s="9"/>
    </row>
    <row r="938" spans="1:29" ht="15" customHeight="1">
      <c r="A938" s="9">
        <v>937</v>
      </c>
      <c r="B938" s="9" t="s">
        <v>3148</v>
      </c>
      <c r="C938" s="9" t="s">
        <v>3148</v>
      </c>
      <c r="D938" s="9" t="s">
        <v>3965</v>
      </c>
      <c r="E938" s="9" t="s">
        <v>24</v>
      </c>
      <c r="F938" s="9" t="s">
        <v>1951</v>
      </c>
      <c r="G938" s="9" t="s">
        <v>4013</v>
      </c>
      <c r="H938" s="9" t="s">
        <v>1950</v>
      </c>
      <c r="I938" s="9">
        <v>5152</v>
      </c>
      <c r="J938" s="9">
        <v>5152</v>
      </c>
      <c r="K938" s="9">
        <v>373.8</v>
      </c>
      <c r="L938" s="115">
        <f t="shared" si="42"/>
        <v>1</v>
      </c>
      <c r="M938" s="96">
        <f>IF($B938="Область","",SUM('Дані з ДІСО'!J938:L938)/K938)</f>
        <v>1.1717495987158908</v>
      </c>
      <c r="N938" s="9" t="str">
        <f>IF($B938="Область","",VLOOKUP(100*J938/I938,Параметри!$B$39:$C$53,2,TRUE))</f>
        <v>1. 100%</v>
      </c>
      <c r="O938" s="9" t="str">
        <f>IF($B938="Область","",VLOOKUP(M938,Параметри!$B$21:$C$35,2,TRUE))</f>
        <v>2. 1-1,4</v>
      </c>
      <c r="P938" s="9">
        <f t="shared" si="43"/>
        <v>1</v>
      </c>
      <c r="Q938" s="9">
        <f t="shared" si="44"/>
        <v>2</v>
      </c>
      <c r="R938" s="116">
        <v>12.5</v>
      </c>
      <c r="S938" s="117">
        <f>IF(C938="Область",Параметри!$K$47,IF(C938="Київ",Параметри!$K$48,IF(L938&lt;Параметри!$I$42,Параметри!$K$42,IF(L938&lt;Параметри!$I$43,Параметри!$K$43,IF(L938&lt;Параметри!$I$44,Параметри!$K$44,IF(L938&lt;Параметри!$I$45,Параметри!$K$45,Параметри!$K$46))))))</f>
        <v>0.53</v>
      </c>
      <c r="T938" s="97">
        <f>IF($B938="Область",Параметри!K$63,IF($R938&lt;Параметри!$G$59,Параметри!K$58,IF($R938&lt;Параметри!$G$60,Параметри!K$59,IF($R938&lt;Параметри!$G$61,Параметри!K$60,IF($R938&lt;Параметри!$G$62,Параметри!K$61,Параметри!K$62)))))</f>
        <v>1.7000000000000001E-2</v>
      </c>
      <c r="U938" s="97">
        <f>IF($B938="Область",Параметри!L$63,IF($R938&lt;Параметри!$G$59,Параметри!L$58,IF($R938&lt;Параметри!$G$60,Параметри!L$59,IF($R938&lt;Параметри!$G$61,Параметри!L$60,IF($R938&lt;Параметри!$G$62,Параметри!L$61,Параметри!L$62)))))</f>
        <v>4.7E-2</v>
      </c>
      <c r="V938" s="98">
        <f>IF(OR(SUM('Дані з ДІСО'!G938:I938)=0,Розрахунки!H938=0),"",Розрахунки!H938/SUM('Дані з ДІСО'!G938:I938))</f>
        <v>11.837837837837839</v>
      </c>
      <c r="W938" s="9">
        <v>2021</v>
      </c>
      <c r="X938" s="9">
        <v>11.5</v>
      </c>
      <c r="Y938" s="9">
        <v>13.5</v>
      </c>
      <c r="Z938" s="9" t="s">
        <v>4536</v>
      </c>
      <c r="AA938" s="99">
        <v>12.5</v>
      </c>
      <c r="AB938" s="9" t="str">
        <f>IF('Коефіцієнти АТО'!C938="Область","",'Коефіцієнти АТО'!D938)</f>
        <v>Полтавська</v>
      </c>
      <c r="AC938" s="9"/>
    </row>
    <row r="939" spans="1:29" ht="15" customHeight="1">
      <c r="A939" s="9">
        <v>938</v>
      </c>
      <c r="B939" s="9" t="s">
        <v>3148</v>
      </c>
      <c r="C939" s="9" t="s">
        <v>3148</v>
      </c>
      <c r="D939" s="9" t="s">
        <v>3965</v>
      </c>
      <c r="E939" s="9" t="s">
        <v>24</v>
      </c>
      <c r="F939" s="9" t="s">
        <v>1953</v>
      </c>
      <c r="G939" s="9" t="s">
        <v>4014</v>
      </c>
      <c r="H939" s="9" t="s">
        <v>1952</v>
      </c>
      <c r="I939" s="9">
        <v>4610</v>
      </c>
      <c r="J939" s="9">
        <v>4610</v>
      </c>
      <c r="K939" s="9">
        <v>257.2</v>
      </c>
      <c r="L939" s="115">
        <f t="shared" si="42"/>
        <v>1</v>
      </c>
      <c r="M939" s="96">
        <f>IF($B939="Область","",SUM('Дані з ДІСО'!J939:L939)/K939)</f>
        <v>1.3219284603421462</v>
      </c>
      <c r="N939" s="9" t="str">
        <f>IF($B939="Область","",VLOOKUP(100*J939/I939,Параметри!$B$39:$C$53,2,TRUE))</f>
        <v>1. 100%</v>
      </c>
      <c r="O939" s="9" t="str">
        <f>IF($B939="Область","",VLOOKUP(M939,Параметри!$B$21:$C$35,2,TRUE))</f>
        <v>2. 1-1,4</v>
      </c>
      <c r="P939" s="9">
        <f t="shared" si="43"/>
        <v>1</v>
      </c>
      <c r="Q939" s="9">
        <f t="shared" si="44"/>
        <v>2</v>
      </c>
      <c r="R939" s="116">
        <v>11.5</v>
      </c>
      <c r="S939" s="117">
        <f>IF(C939="Область",Параметри!$K$47,IF(C939="Київ",Параметри!$K$48,IF(L939&lt;Параметри!$I$42,Параметри!$K$42,IF(L939&lt;Параметри!$I$43,Параметри!$K$43,IF(L939&lt;Параметри!$I$44,Параметри!$K$44,IF(L939&lt;Параметри!$I$45,Параметри!$K$45,Параметри!$K$46))))))</f>
        <v>0.53</v>
      </c>
      <c r="T939" s="97">
        <f>IF($B939="Область",Параметри!K$63,IF($R939&lt;Параметри!$G$59,Параметри!K$58,IF($R939&lt;Параметри!$G$60,Параметри!K$59,IF($R939&lt;Параметри!$G$61,Параметри!K$60,IF($R939&lt;Параметри!$G$62,Параметри!K$61,Параметри!K$62)))))</f>
        <v>1.7000000000000001E-2</v>
      </c>
      <c r="U939" s="97">
        <f>IF($B939="Область",Параметри!L$63,IF($R939&lt;Параметри!$G$59,Параметри!L$58,IF($R939&lt;Параметри!$G$60,Параметри!L$59,IF($R939&lt;Параметри!$G$61,Параметри!L$60,IF($R939&lt;Параметри!$G$62,Параметри!L$61,Параметри!L$62)))))</f>
        <v>4.7E-2</v>
      </c>
      <c r="V939" s="98">
        <f>IF(OR(SUM('Дані з ДІСО'!G939:I939)=0,Розрахунки!H939=0),"",Розрахунки!H939/SUM('Дані з ДІСО'!G939:I939))</f>
        <v>9.7142857142857135</v>
      </c>
      <c r="W939" s="9">
        <v>2021</v>
      </c>
      <c r="X939" s="9">
        <v>11.5</v>
      </c>
      <c r="Y939" s="9">
        <v>11</v>
      </c>
      <c r="Z939" s="9" t="s">
        <v>4535</v>
      </c>
      <c r="AA939" s="99">
        <v>11.5</v>
      </c>
      <c r="AB939" s="9" t="str">
        <f>IF('Коефіцієнти АТО'!C939="Область","",'Коефіцієнти АТО'!D939)</f>
        <v>Полтавська</v>
      </c>
      <c r="AC939" s="9"/>
    </row>
    <row r="940" spans="1:29" ht="15" customHeight="1">
      <c r="A940" s="9">
        <v>939</v>
      </c>
      <c r="B940" s="9" t="s">
        <v>3176</v>
      </c>
      <c r="C940" s="9" t="s">
        <v>3146</v>
      </c>
      <c r="D940" s="9" t="s">
        <v>3965</v>
      </c>
      <c r="E940" s="9" t="s">
        <v>78</v>
      </c>
      <c r="F940" s="9" t="s">
        <v>1955</v>
      </c>
      <c r="G940" s="9" t="s">
        <v>4015</v>
      </c>
      <c r="H940" s="9" t="s">
        <v>1954</v>
      </c>
      <c r="I940" s="9">
        <v>49595</v>
      </c>
      <c r="J940" s="9">
        <v>11148</v>
      </c>
      <c r="K940" s="9">
        <v>616.20000000000005</v>
      </c>
      <c r="L940" s="115">
        <f t="shared" si="42"/>
        <v>0.22478072386329268</v>
      </c>
      <c r="M940" s="96">
        <f>IF($B940="Область","",SUM('Дані з ДІСО'!J940:L940)/K940)</f>
        <v>8.1320999675430041</v>
      </c>
      <c r="N940" s="9" t="str">
        <f>IF($B940="Область","",VLOOKUP(100*J940/I940,Параметри!$B$39:$C$53,2,TRUE))</f>
        <v>11. 22-23</v>
      </c>
      <c r="O940" s="9" t="str">
        <f>IF($B940="Область","",VLOOKUP(M940,Параметри!$B$21:$C$35,2,TRUE))</f>
        <v>10. 7-10,2</v>
      </c>
      <c r="P940" s="9">
        <f t="shared" si="43"/>
        <v>11</v>
      </c>
      <c r="Q940" s="9">
        <f t="shared" si="44"/>
        <v>10</v>
      </c>
      <c r="R940" s="116">
        <v>20.5</v>
      </c>
      <c r="S940" s="117">
        <f>IF(C940="Область",Параметри!$K$47,IF(C940="Київ",Параметри!$K$48,IF(L940&lt;Параметри!$I$42,Параметри!$K$42,IF(L940&lt;Параметри!$I$43,Параметри!$K$43,IF(L940&lt;Параметри!$I$44,Параметри!$K$44,IF(L940&lt;Параметри!$I$45,Параметри!$K$45,Параметри!$K$46))))))</f>
        <v>0.33</v>
      </c>
      <c r="T940" s="97">
        <f>IF($B940="Область",Параметри!K$63,IF($R940&lt;Параметри!$G$59,Параметри!K$58,IF($R940&lt;Параметри!$G$60,Параметри!K$59,IF($R940&lt;Параметри!$G$61,Параметри!K$60,IF($R940&lt;Параметри!$G$62,Параметри!K$61,Параметри!K$62)))))</f>
        <v>7.4999999999999997E-2</v>
      </c>
      <c r="U940" s="97">
        <f>IF($B940="Область",Параметри!L$63,IF($R940&lt;Параметри!$G$59,Параметри!L$58,IF($R940&lt;Параметри!$G$60,Параметри!L$59,IF($R940&lt;Параметри!$G$61,Параметри!L$60,IF($R940&lt;Параметри!$G$62,Параметри!L$61,Параметри!L$62)))))</f>
        <v>4.7E-2</v>
      </c>
      <c r="V940" s="98">
        <f>IF(OR(SUM('Дані з ДІСО'!G940:I940)=0,Розрахунки!H940=0),"",Розрахунки!H940/SUM('Дані з ДІСО'!G940:I940))</f>
        <v>23.415887850467289</v>
      </c>
      <c r="W940" s="9" t="s">
        <v>3176</v>
      </c>
      <c r="X940" s="9">
        <v>20</v>
      </c>
      <c r="Y940" s="9">
        <v>21.5</v>
      </c>
      <c r="Z940" s="9" t="s">
        <v>4536</v>
      </c>
      <c r="AA940" s="99">
        <v>20.5</v>
      </c>
      <c r="AB940" s="9" t="str">
        <f>IF('Коефіцієнти АТО'!C940="Область","",'Коефіцієнти АТО'!D940)</f>
        <v>Полтавська</v>
      </c>
      <c r="AC940" s="9"/>
    </row>
    <row r="941" spans="1:29" ht="15" customHeight="1">
      <c r="A941" s="9">
        <v>940</v>
      </c>
      <c r="B941" s="9" t="s">
        <v>3151</v>
      </c>
      <c r="C941" s="9" t="s">
        <v>3151</v>
      </c>
      <c r="D941" s="9" t="s">
        <v>3965</v>
      </c>
      <c r="E941" s="9" t="s">
        <v>29</v>
      </c>
      <c r="F941" s="9" t="s">
        <v>1957</v>
      </c>
      <c r="G941" s="9" t="s">
        <v>4016</v>
      </c>
      <c r="H941" s="9" t="s">
        <v>1956</v>
      </c>
      <c r="I941" s="9">
        <v>15441</v>
      </c>
      <c r="J941" s="9">
        <v>12008</v>
      </c>
      <c r="K941" s="9">
        <v>752.6</v>
      </c>
      <c r="L941" s="115">
        <f t="shared" si="42"/>
        <v>0.77766984003626705</v>
      </c>
      <c r="M941" s="96">
        <f>IF($B941="Область","",SUM('Дані з ДІСО'!J941:L941)/K941)</f>
        <v>1.8947648153069359</v>
      </c>
      <c r="N941" s="9" t="str">
        <f>IF($B941="Область","",VLOOKUP(100*J941/I941,Параметри!$B$39:$C$53,2,TRUE))</f>
        <v>2. 72-100</v>
      </c>
      <c r="O941" s="9" t="str">
        <f>IF($B941="Область","",VLOOKUP(M941,Параметри!$B$21:$C$35,2,TRUE))</f>
        <v>3. 1,4-2,1</v>
      </c>
      <c r="P941" s="9">
        <f t="shared" si="43"/>
        <v>2</v>
      </c>
      <c r="Q941" s="9">
        <f t="shared" si="44"/>
        <v>3</v>
      </c>
      <c r="R941" s="116">
        <v>12.5</v>
      </c>
      <c r="S941" s="117">
        <f>IF(C941="Область",Параметри!$K$47,IF(C941="Київ",Параметри!$K$48,IF(L941&lt;Параметри!$I$42,Параметри!$K$42,IF(L941&lt;Параметри!$I$43,Параметри!$K$43,IF(L941&lt;Параметри!$I$44,Параметри!$K$44,IF(L941&lt;Параметри!$I$45,Параметри!$K$45,Параметри!$K$46))))))</f>
        <v>0.48</v>
      </c>
      <c r="T941" s="97">
        <f>IF($B941="Область",Параметри!K$63,IF($R941&lt;Параметри!$G$59,Параметри!K$58,IF($R941&lt;Параметри!$G$60,Параметри!K$59,IF($R941&lt;Параметри!$G$61,Параметри!K$60,IF($R941&lt;Параметри!$G$62,Параметри!K$61,Параметри!K$62)))))</f>
        <v>1.7000000000000001E-2</v>
      </c>
      <c r="U941" s="97">
        <f>IF($B941="Область",Параметри!L$63,IF($R941&lt;Параметри!$G$59,Параметри!L$58,IF($R941&lt;Параметри!$G$60,Параметри!L$59,IF($R941&lt;Параметри!$G$61,Параметри!L$60,IF($R941&lt;Параметри!$G$62,Параметри!L$61,Параметри!L$62)))))</f>
        <v>4.7E-2</v>
      </c>
      <c r="V941" s="98">
        <f>IF(OR(SUM('Дані з ДІСО'!G941:I941)=0,Розрахунки!H941=0),"",Розрахунки!H941/SUM('Дані з ДІСО'!G941:I941))</f>
        <v>10.969230769230769</v>
      </c>
      <c r="W941" s="9">
        <v>2021</v>
      </c>
      <c r="X941" s="9">
        <v>12.5</v>
      </c>
      <c r="Y941" s="9">
        <v>12</v>
      </c>
      <c r="Z941" s="9" t="s">
        <v>4535</v>
      </c>
      <c r="AA941" s="99">
        <v>12.5</v>
      </c>
      <c r="AB941" s="9" t="str">
        <f>IF('Коефіцієнти АТО'!C941="Область","",'Коефіцієнти АТО'!D941)</f>
        <v>Полтавська</v>
      </c>
      <c r="AC941" s="9"/>
    </row>
    <row r="942" spans="1:29" ht="15" customHeight="1">
      <c r="A942" s="9">
        <v>941</v>
      </c>
      <c r="B942" s="9" t="s">
        <v>3176</v>
      </c>
      <c r="C942" s="9" t="s">
        <v>3146</v>
      </c>
      <c r="D942" s="9" t="s">
        <v>3965</v>
      </c>
      <c r="E942" s="9" t="s">
        <v>78</v>
      </c>
      <c r="F942" s="9" t="s">
        <v>1959</v>
      </c>
      <c r="G942" s="9" t="s">
        <v>4017</v>
      </c>
      <c r="H942" s="9" t="s">
        <v>1958</v>
      </c>
      <c r="I942" s="9">
        <v>309647</v>
      </c>
      <c r="J942" s="9">
        <v>26245</v>
      </c>
      <c r="K942" s="9">
        <v>547.79999999999995</v>
      </c>
      <c r="L942" s="115">
        <f t="shared" si="42"/>
        <v>8.4757804855206093E-2</v>
      </c>
      <c r="M942" s="96">
        <f>IF($B942="Область","",SUM('Дані з ДІСО'!J942:L942)/K942)</f>
        <v>58.102409638554221</v>
      </c>
      <c r="N942" s="9" t="str">
        <f>IF($B942="Область","",VLOOKUP(100*J942/I942,Параметри!$B$39:$C$53,2,TRUE))</f>
        <v>15. 0-9</v>
      </c>
      <c r="O942" s="9" t="str">
        <f>IF($B942="Область","",VLOOKUP(M942,Параметри!$B$21:$C$35,2,TRUE))</f>
        <v>14. 44,9-93,7</v>
      </c>
      <c r="P942" s="9">
        <f t="shared" si="43"/>
        <v>15</v>
      </c>
      <c r="Q942" s="9">
        <f t="shared" si="44"/>
        <v>14</v>
      </c>
      <c r="R942" s="116">
        <v>27.5</v>
      </c>
      <c r="S942" s="117">
        <f>IF(C942="Область",Параметри!$K$47,IF(C942="Київ",Параметри!$K$48,IF(L942&lt;Параметри!$I$42,Параметри!$K$42,IF(L942&lt;Параметри!$I$43,Параметри!$K$43,IF(L942&lt;Параметри!$I$44,Параметри!$K$44,IF(L942&lt;Параметри!$I$45,Параметри!$K$45,Параметри!$K$46))))))</f>
        <v>0.23</v>
      </c>
      <c r="T942" s="97">
        <f>IF($B942="Область",Параметри!K$63,IF($R942&lt;Параметри!$G$59,Параметри!K$58,IF($R942&lt;Параметри!$G$60,Параметри!K$59,IF($R942&lt;Параметри!$G$61,Параметри!K$60,IF($R942&lt;Параметри!$G$62,Параметри!K$61,Параметри!K$62)))))</f>
        <v>0.15</v>
      </c>
      <c r="U942" s="97">
        <f>IF($B942="Область",Параметри!L$63,IF($R942&lt;Параметри!$G$59,Параметри!L$58,IF($R942&lt;Параметри!$G$60,Параметри!L$59,IF($R942&lt;Параметри!$G$61,Параметри!L$60,IF($R942&lt;Параметри!$G$62,Параметри!L$61,Параметри!L$62)))))</f>
        <v>0.10100000000000001</v>
      </c>
      <c r="V942" s="98">
        <f>IF(OR(SUM('Дані з ДІСО'!G942:I942)=0,Розрахунки!H942=0),"",Розрахунки!H942/SUM('Дані з ДІСО'!G942:I942))</f>
        <v>30.284015223596576</v>
      </c>
      <c r="W942" s="9" t="s">
        <v>3176</v>
      </c>
      <c r="X942" s="9">
        <v>27.5</v>
      </c>
      <c r="Y942" s="9">
        <v>27.5</v>
      </c>
      <c r="Z942" s="9" t="s">
        <v>4535</v>
      </c>
      <c r="AA942" s="99">
        <v>27.5</v>
      </c>
      <c r="AB942" s="9" t="str">
        <f>IF('Коефіцієнти АТО'!C942="Область","",'Коефіцієнти АТО'!D942)</f>
        <v>Полтавська</v>
      </c>
      <c r="AC942" s="9">
        <v>1</v>
      </c>
    </row>
    <row r="943" spans="1:29" ht="15" customHeight="1">
      <c r="A943" s="9">
        <v>942</v>
      </c>
      <c r="B943" s="9" t="s">
        <v>3145</v>
      </c>
      <c r="C943" s="9" t="s">
        <v>3146</v>
      </c>
      <c r="D943" s="9" t="s">
        <v>3965</v>
      </c>
      <c r="E943" s="9" t="s">
        <v>21</v>
      </c>
      <c r="F943" s="9" t="s">
        <v>1961</v>
      </c>
      <c r="G943" s="9" t="s">
        <v>4018</v>
      </c>
      <c r="H943" s="9" t="s">
        <v>1960</v>
      </c>
      <c r="I943" s="9">
        <v>32191</v>
      </c>
      <c r="J943" s="9">
        <v>19471</v>
      </c>
      <c r="K943" s="9">
        <v>1061.5</v>
      </c>
      <c r="L943" s="115">
        <f t="shared" si="42"/>
        <v>0.60485850082321146</v>
      </c>
      <c r="M943" s="96">
        <f>IF($B943="Область","",SUM('Дані з ДІСО'!J943:L943)/K943)</f>
        <v>2.805934997644842</v>
      </c>
      <c r="N943" s="9" t="str">
        <f>IF($B943="Область","",VLOOKUP(100*J943/I943,Параметри!$B$39:$C$53,2,TRUE))</f>
        <v>5. 58-63</v>
      </c>
      <c r="O943" s="9" t="str">
        <f>IF($B943="Область","",VLOOKUP(M943,Параметри!$B$21:$C$35,2,TRUE))</f>
        <v>4. 2,1-3</v>
      </c>
      <c r="P943" s="9">
        <f t="shared" si="43"/>
        <v>5</v>
      </c>
      <c r="Q943" s="9">
        <f t="shared" si="44"/>
        <v>4</v>
      </c>
      <c r="R943" s="116">
        <v>14.5</v>
      </c>
      <c r="S943" s="117">
        <f>IF(C943="Область",Параметри!$K$47,IF(C943="Київ",Параметри!$K$48,IF(L943&lt;Параметри!$I$42,Параметри!$K$42,IF(L943&lt;Параметри!$I$43,Параметри!$K$43,IF(L943&lt;Параметри!$I$44,Параметри!$K$44,IF(L943&lt;Параметри!$I$45,Параметри!$K$45,Параметри!$K$46))))))</f>
        <v>0.48</v>
      </c>
      <c r="T943" s="97">
        <f>IF($B943="Область",Параметри!K$63,IF($R943&lt;Параметри!$G$59,Параметри!K$58,IF($R943&lt;Параметри!$G$60,Параметри!K$59,IF($R943&lt;Параметри!$G$61,Параметри!K$60,IF($R943&lt;Параметри!$G$62,Параметри!K$61,Параметри!K$62)))))</f>
        <v>1.7000000000000001E-2</v>
      </c>
      <c r="U943" s="97">
        <f>IF($B943="Область",Параметри!L$63,IF($R943&lt;Параметри!$G$59,Параметри!L$58,IF($R943&lt;Параметри!$G$60,Параметри!L$59,IF($R943&lt;Параметри!$G$61,Параметри!L$60,IF($R943&lt;Параметри!$G$62,Параметри!L$61,Параметри!L$62)))))</f>
        <v>4.7E-2</v>
      </c>
      <c r="V943" s="98">
        <f>IF(OR(SUM('Дані з ДІСО'!G943:I943)=0,Розрахунки!H943=0),"",Розрахунки!H943/SUM('Дані з ДІСО'!G943:I943))</f>
        <v>13.006550218340612</v>
      </c>
      <c r="W943" s="9">
        <v>2021</v>
      </c>
      <c r="X943" s="9">
        <v>14.5</v>
      </c>
      <c r="Y943" s="9">
        <v>14</v>
      </c>
      <c r="Z943" s="9" t="s">
        <v>4535</v>
      </c>
      <c r="AA943" s="99">
        <v>14.5</v>
      </c>
      <c r="AB943" s="9" t="str">
        <f>IF('Коефіцієнти АТО'!C943="Область","",'Коефіцієнти АТО'!D943)</f>
        <v>Полтавська</v>
      </c>
      <c r="AC943" s="9"/>
    </row>
    <row r="944" spans="1:29" ht="15" customHeight="1">
      <c r="A944" s="9">
        <v>943</v>
      </c>
      <c r="B944" s="9" t="s">
        <v>3151</v>
      </c>
      <c r="C944" s="9" t="s">
        <v>3151</v>
      </c>
      <c r="D944" s="9" t="s">
        <v>3965</v>
      </c>
      <c r="E944" s="9" t="s">
        <v>29</v>
      </c>
      <c r="F944" s="9" t="s">
        <v>1963</v>
      </c>
      <c r="G944" s="9" t="s">
        <v>4019</v>
      </c>
      <c r="H944" s="9" t="s">
        <v>1962</v>
      </c>
      <c r="I944" s="9">
        <v>13122</v>
      </c>
      <c r="J944" s="9">
        <v>6986</v>
      </c>
      <c r="K944" s="9">
        <v>533.6</v>
      </c>
      <c r="L944" s="115">
        <f t="shared" si="42"/>
        <v>0.53238835543362295</v>
      </c>
      <c r="M944" s="96">
        <f>IF($B944="Область","",SUM('Дані з ДІСО'!J944:L944)/K944)</f>
        <v>2.4109820089955023</v>
      </c>
      <c r="N944" s="9" t="str">
        <f>IF($B944="Область","",VLOOKUP(100*J944/I944,Параметри!$B$39:$C$53,2,TRUE))</f>
        <v>6. 53-58</v>
      </c>
      <c r="O944" s="9" t="str">
        <f>IF($B944="Область","",VLOOKUP(M944,Параметри!$B$21:$C$35,2,TRUE))</f>
        <v>4. 2,1-3</v>
      </c>
      <c r="P944" s="9">
        <f t="shared" si="43"/>
        <v>6</v>
      </c>
      <c r="Q944" s="9">
        <f t="shared" si="44"/>
        <v>4</v>
      </c>
      <c r="R944" s="116">
        <v>13</v>
      </c>
      <c r="S944" s="117">
        <f>IF(C944="Область",Параметри!$K$47,IF(C944="Київ",Параметри!$K$48,IF(L944&lt;Параметри!$I$42,Параметри!$K$42,IF(L944&lt;Параметри!$I$43,Параметри!$K$43,IF(L944&lt;Параметри!$I$44,Параметри!$K$44,IF(L944&lt;Параметри!$I$45,Параметри!$K$45,Параметри!$K$46))))))</f>
        <v>0.43</v>
      </c>
      <c r="T944" s="97">
        <f>IF($B944="Область",Параметри!K$63,IF($R944&lt;Параметри!$G$59,Параметри!K$58,IF($R944&lt;Параметри!$G$60,Параметри!K$59,IF($R944&lt;Параметри!$G$61,Параметри!K$60,IF($R944&lt;Параметри!$G$62,Параметри!K$61,Параметри!K$62)))))</f>
        <v>1.7000000000000001E-2</v>
      </c>
      <c r="U944" s="97">
        <f>IF($B944="Область",Параметри!L$63,IF($R944&lt;Параметри!$G$59,Параметри!L$58,IF($R944&lt;Параметри!$G$60,Параметри!L$59,IF($R944&lt;Параметри!$G$61,Параметри!L$60,IF($R944&lt;Параметри!$G$62,Параметри!L$61,Параметри!L$62)))))</f>
        <v>4.7E-2</v>
      </c>
      <c r="V944" s="98">
        <f>IF(OR(SUM('Дані з ДІСО'!G944:I944)=0,Розрахунки!H944=0),"",Розрахунки!H944/SUM('Дані з ДІСО'!G944:I944))</f>
        <v>11.486607142857142</v>
      </c>
      <c r="W944" s="9">
        <v>2021</v>
      </c>
      <c r="X944" s="9">
        <v>15</v>
      </c>
      <c r="Y944" s="9">
        <v>12</v>
      </c>
      <c r="Z944" s="9" t="s">
        <v>4536</v>
      </c>
      <c r="AA944" s="99">
        <v>13</v>
      </c>
      <c r="AB944" s="9" t="str">
        <f>IF('Коефіцієнти АТО'!C944="Область","",'Коефіцієнти АТО'!D944)</f>
        <v>Полтавська</v>
      </c>
      <c r="AC944" s="9"/>
    </row>
    <row r="945" spans="1:29" ht="15" customHeight="1">
      <c r="A945" s="9">
        <v>944</v>
      </c>
      <c r="B945" s="9" t="s">
        <v>3097</v>
      </c>
      <c r="C945" s="9" t="s">
        <v>3097</v>
      </c>
      <c r="D945" s="9" t="s">
        <v>4020</v>
      </c>
      <c r="E945" s="9" t="s">
        <v>15</v>
      </c>
      <c r="F945" s="9" t="s">
        <v>1968</v>
      </c>
      <c r="G945" s="9" t="s">
        <v>3129</v>
      </c>
      <c r="H945" s="9" t="s">
        <v>1967</v>
      </c>
      <c r="I945" s="9"/>
      <c r="J945" s="9"/>
      <c r="K945" s="9" t="s">
        <v>4534</v>
      </c>
      <c r="L945" s="115" t="str">
        <f t="shared" si="42"/>
        <v/>
      </c>
      <c r="M945" s="96" t="str">
        <f>IF($B945="Область","",SUM('Дані з ДІСО'!J945:L945)/K945)</f>
        <v/>
      </c>
      <c r="N945" s="9" t="str">
        <f>IF($B945="Область","",VLOOKUP(100*J945/I945,Параметри!$B$39:$C$53,2,TRUE))</f>
        <v/>
      </c>
      <c r="O945" s="9" t="str">
        <f>IF($B945="Область","",VLOOKUP(M945,Параметри!$B$21:$C$35,2,TRUE))</f>
        <v/>
      </c>
      <c r="P945" s="9" t="str">
        <f t="shared" si="43"/>
        <v/>
      </c>
      <c r="Q945" s="9" t="str">
        <f t="shared" si="44"/>
        <v/>
      </c>
      <c r="R945" s="116">
        <v>20</v>
      </c>
      <c r="S945" s="117">
        <f>IF(C945="Область",Параметри!$K$47,IF(C945="Київ",Параметри!$K$48,IF(L945&lt;Параметри!$I$42,Параметри!$K$42,IF(L945&lt;Параметри!$I$43,Параметри!$K$43,IF(L945&lt;Параметри!$I$44,Параметри!$K$44,IF(L945&lt;Параметри!$I$45,Параметри!$K$45,Параметри!$K$46))))))</f>
        <v>0.23</v>
      </c>
      <c r="T945" s="97">
        <f>IF($B945="Область",Параметри!K$63,IF($R945&lt;Параметри!$G$59,Параметри!K$58,IF($R945&lt;Параметри!$G$60,Параметри!K$59,IF($R945&lt;Параметри!$G$61,Параметри!K$60,IF($R945&lt;Параметри!$G$62,Параметри!K$61,Параметри!K$62)))))</f>
        <v>7.0000000000000007E-2</v>
      </c>
      <c r="U945" s="97">
        <f>IF($B945="Область",Параметри!L$63,IF($R945&lt;Параметри!$G$59,Параметри!L$58,IF($R945&lt;Параметри!$G$60,Параметри!L$59,IF($R945&lt;Параметри!$G$61,Параметри!L$60,IF($R945&lt;Параметри!$G$62,Параметри!L$61,Параметри!L$62)))))</f>
        <v>0.10100000000000001</v>
      </c>
      <c r="V945" s="98">
        <f>IF(OR(SUM('Дані з ДІСО'!G945:I945)=0,Розрахунки!H945=0),"",Розрахунки!H945/SUM('Дані з ДІСО'!G945:I945))</f>
        <v>20.791666666666668</v>
      </c>
      <c r="W945" s="9" t="s">
        <v>3097</v>
      </c>
      <c r="X945" s="9">
        <v>20</v>
      </c>
      <c r="Y945" s="9">
        <v>20</v>
      </c>
      <c r="Z945" s="9" t="s">
        <v>4535</v>
      </c>
      <c r="AA945" s="99">
        <v>20</v>
      </c>
      <c r="AB945" s="9" t="str">
        <f>IF('Коефіцієнти АТО'!C945="Область","",'Коефіцієнти АТО'!D945)</f>
        <v/>
      </c>
      <c r="AC945" s="9"/>
    </row>
    <row r="946" spans="1:29" ht="15" customHeight="1">
      <c r="A946" s="9">
        <v>945</v>
      </c>
      <c r="B946" s="9" t="s">
        <v>3148</v>
      </c>
      <c r="C946" s="9" t="s">
        <v>3148</v>
      </c>
      <c r="D946" s="9" t="s">
        <v>4020</v>
      </c>
      <c r="E946" s="9" t="s">
        <v>24</v>
      </c>
      <c r="F946" s="9" t="s">
        <v>1972</v>
      </c>
      <c r="G946" s="9" t="s">
        <v>4021</v>
      </c>
      <c r="H946" s="9" t="s">
        <v>1971</v>
      </c>
      <c r="I946" s="9">
        <v>6930</v>
      </c>
      <c r="J946" s="9">
        <v>6930</v>
      </c>
      <c r="K946" s="9">
        <v>121.3</v>
      </c>
      <c r="L946" s="115">
        <f t="shared" si="42"/>
        <v>1</v>
      </c>
      <c r="M946" s="96">
        <f>IF($B946="Область","",SUM('Дані з ДІСО'!J946:L946)/K946)</f>
        <v>8.2192910140148392</v>
      </c>
      <c r="N946" s="9" t="str">
        <f>IF($B946="Область","",VLOOKUP(100*J946/I946,Параметри!$B$39:$C$53,2,TRUE))</f>
        <v>1. 100%</v>
      </c>
      <c r="O946" s="9" t="str">
        <f>IF($B946="Область","",VLOOKUP(M946,Параметри!$B$21:$C$35,2,TRUE))</f>
        <v>10. 7-10,2</v>
      </c>
      <c r="P946" s="9">
        <f t="shared" si="43"/>
        <v>1</v>
      </c>
      <c r="Q946" s="9">
        <f t="shared" si="44"/>
        <v>10</v>
      </c>
      <c r="R946" s="116">
        <v>14</v>
      </c>
      <c r="S946" s="117">
        <f>IF(C946="Область",Параметри!$K$47,IF(C946="Київ",Параметри!$K$48,IF(L946&lt;Параметри!$I$42,Параметри!$K$42,IF(L946&lt;Параметри!$I$43,Параметри!$K$43,IF(L946&lt;Параметри!$I$44,Параметри!$K$44,IF(L946&lt;Параметри!$I$45,Параметри!$K$45,Параметри!$K$46))))))</f>
        <v>0.53</v>
      </c>
      <c r="T946" s="97">
        <f>IF($B946="Область",Параметри!K$63,IF($R946&lt;Параметри!$G$59,Параметри!K$58,IF($R946&lt;Параметри!$G$60,Параметри!K$59,IF($R946&lt;Параметри!$G$61,Параметри!K$60,IF($R946&lt;Параметри!$G$62,Параметри!K$61,Параметри!K$62)))))</f>
        <v>1.7000000000000001E-2</v>
      </c>
      <c r="U946" s="97">
        <f>IF($B946="Область",Параметри!L$63,IF($R946&lt;Параметри!$G$59,Параметри!L$58,IF($R946&lt;Параметри!$G$60,Параметри!L$59,IF($R946&lt;Параметри!$G$61,Параметри!L$60,IF($R946&lt;Параметри!$G$62,Параметри!L$61,Параметри!L$62)))))</f>
        <v>4.7E-2</v>
      </c>
      <c r="V946" s="98">
        <f>IF(OR(SUM('Дані з ДІСО'!G946:I946)=0,Розрахунки!H946=0),"",Розрахунки!H946/SUM('Дані з ДІСО'!G946:I946))</f>
        <v>15.825396825396826</v>
      </c>
      <c r="W946" s="9">
        <v>2016</v>
      </c>
      <c r="X946" s="9">
        <v>15.5</v>
      </c>
      <c r="Y946" s="9">
        <v>13</v>
      </c>
      <c r="Z946" s="9" t="s">
        <v>4536</v>
      </c>
      <c r="AA946" s="99">
        <v>14</v>
      </c>
      <c r="AB946" s="9" t="str">
        <f>IF('Коефіцієнти АТО'!C946="Область","",'Коефіцієнти АТО'!D946)</f>
        <v>Рівненська</v>
      </c>
      <c r="AC946" s="9"/>
    </row>
    <row r="947" spans="1:29" ht="15" customHeight="1">
      <c r="A947" s="9">
        <v>946</v>
      </c>
      <c r="B947" s="9" t="s">
        <v>3148</v>
      </c>
      <c r="C947" s="9" t="s">
        <v>3148</v>
      </c>
      <c r="D947" s="9" t="s">
        <v>4020</v>
      </c>
      <c r="E947" s="9" t="s">
        <v>24</v>
      </c>
      <c r="F947" s="9" t="s">
        <v>1974</v>
      </c>
      <c r="G947" s="9" t="s">
        <v>4022</v>
      </c>
      <c r="H947" s="9" t="s">
        <v>1973</v>
      </c>
      <c r="I947" s="9">
        <v>4118</v>
      </c>
      <c r="J947" s="9">
        <v>4118</v>
      </c>
      <c r="K947" s="9">
        <v>87.7</v>
      </c>
      <c r="L947" s="115">
        <f t="shared" si="42"/>
        <v>1</v>
      </c>
      <c r="M947" s="96">
        <f>IF($B947="Область","",SUM('Дані з ДІСО'!J947:L947)/K947)</f>
        <v>6.3740022805017098</v>
      </c>
      <c r="N947" s="9" t="str">
        <f>IF($B947="Область","",VLOOKUP(100*J947/I947,Параметри!$B$39:$C$53,2,TRUE))</f>
        <v>1. 100%</v>
      </c>
      <c r="O947" s="9" t="str">
        <f>IF($B947="Область","",VLOOKUP(M947,Параметри!$B$21:$C$35,2,TRUE))</f>
        <v>9. 5,8-7</v>
      </c>
      <c r="P947" s="9">
        <f t="shared" si="43"/>
        <v>1</v>
      </c>
      <c r="Q947" s="9">
        <f t="shared" si="44"/>
        <v>9</v>
      </c>
      <c r="R947" s="116">
        <v>14</v>
      </c>
      <c r="S947" s="117">
        <f>IF(C947="Область",Параметри!$K$47,IF(C947="Київ",Параметри!$K$48,IF(L947&lt;Параметри!$I$42,Параметри!$K$42,IF(L947&lt;Параметри!$I$43,Параметри!$K$43,IF(L947&lt;Параметри!$I$44,Параметри!$K$44,IF(L947&lt;Параметри!$I$45,Параметри!$K$45,Параметри!$K$46))))))</f>
        <v>0.53</v>
      </c>
      <c r="T947" s="97">
        <f>IF($B947="Область",Параметри!K$63,IF($R947&lt;Параметри!$G$59,Параметри!K$58,IF($R947&lt;Параметри!$G$60,Параметри!K$59,IF($R947&lt;Параметри!$G$61,Параметри!K$60,IF($R947&lt;Параметри!$G$62,Параметри!K$61,Параметри!K$62)))))</f>
        <v>1.7000000000000001E-2</v>
      </c>
      <c r="U947" s="97">
        <f>IF($B947="Область",Параметри!L$63,IF($R947&lt;Параметри!$G$59,Параметри!L$58,IF($R947&lt;Параметри!$G$60,Параметри!L$59,IF($R947&lt;Параметри!$G$61,Параметри!L$60,IF($R947&lt;Параметри!$G$62,Параметри!L$61,Параметри!L$62)))))</f>
        <v>4.7E-2</v>
      </c>
      <c r="V947" s="98">
        <f>IF(OR(SUM('Дані з ДІСО'!G947:I947)=0,Розрахунки!H947=0),"",Розрахунки!H947/SUM('Дані з ДІСО'!G947:I947))</f>
        <v>19.964285714285715</v>
      </c>
      <c r="W947" s="9">
        <v>2016</v>
      </c>
      <c r="X947" s="9">
        <v>15.5</v>
      </c>
      <c r="Y947" s="9">
        <v>13</v>
      </c>
      <c r="Z947" s="9" t="s">
        <v>4536</v>
      </c>
      <c r="AA947" s="99">
        <v>14</v>
      </c>
      <c r="AB947" s="9" t="str">
        <f>IF('Коефіцієнти АТО'!C947="Область","",'Коефіцієнти АТО'!D947)</f>
        <v>Рівненська</v>
      </c>
      <c r="AC947" s="9"/>
    </row>
    <row r="948" spans="1:29" ht="15" customHeight="1">
      <c r="A948" s="9">
        <v>947</v>
      </c>
      <c r="B948" s="9" t="s">
        <v>3151</v>
      </c>
      <c r="C948" s="9" t="s">
        <v>3151</v>
      </c>
      <c r="D948" s="9" t="s">
        <v>4020</v>
      </c>
      <c r="E948" s="9" t="s">
        <v>29</v>
      </c>
      <c r="F948" s="9" t="s">
        <v>1976</v>
      </c>
      <c r="G948" s="9" t="s">
        <v>4023</v>
      </c>
      <c r="H948" s="9" t="s">
        <v>1975</v>
      </c>
      <c r="I948" s="9">
        <v>10493</v>
      </c>
      <c r="J948" s="9">
        <v>5893</v>
      </c>
      <c r="K948" s="9">
        <v>343.5</v>
      </c>
      <c r="L948" s="115">
        <f t="shared" si="42"/>
        <v>0.56161250357381109</v>
      </c>
      <c r="M948" s="96">
        <f>IF($B948="Область","",SUM('Дані з ДІСО'!J948:L948)/K948)</f>
        <v>4.736535662299854</v>
      </c>
      <c r="N948" s="9" t="str">
        <f>IF($B948="Область","",VLOOKUP(100*J948/I948,Параметри!$B$39:$C$53,2,TRUE))</f>
        <v>6. 53-58</v>
      </c>
      <c r="O948" s="9" t="str">
        <f>IF($B948="Область","",VLOOKUP(M948,Параметри!$B$21:$C$35,2,TRUE))</f>
        <v>8. 4,5-5,8</v>
      </c>
      <c r="P948" s="9">
        <f t="shared" si="43"/>
        <v>6</v>
      </c>
      <c r="Q948" s="9">
        <f t="shared" si="44"/>
        <v>8</v>
      </c>
      <c r="R948" s="116">
        <v>17.5</v>
      </c>
      <c r="S948" s="117">
        <f>IF(C948="Область",Параметри!$K$47,IF(C948="Київ",Параметри!$K$48,IF(L948&lt;Параметри!$I$42,Параметри!$K$42,IF(L948&lt;Параметри!$I$43,Параметри!$K$43,IF(L948&lt;Параметри!$I$44,Параметри!$K$44,IF(L948&lt;Параметри!$I$45,Параметри!$K$45,Параметри!$K$46))))))</f>
        <v>0.43</v>
      </c>
      <c r="T948" s="97">
        <f>IF($B948="Область",Параметри!K$63,IF($R948&lt;Параметри!$G$59,Параметри!K$58,IF($R948&lt;Параметри!$G$60,Параметри!K$59,IF($R948&lt;Параметри!$G$61,Параметри!K$60,IF($R948&lt;Параметри!$G$62,Параметри!K$61,Параметри!K$62)))))</f>
        <v>1.7000000000000001E-2</v>
      </c>
      <c r="U948" s="97">
        <f>IF($B948="Область",Параметри!L$63,IF($R948&lt;Параметри!$G$59,Параметри!L$58,IF($R948&lt;Параметри!$G$60,Параметри!L$59,IF($R948&lt;Параметри!$G$61,Параметри!L$60,IF($R948&lt;Параметри!$G$62,Параметри!L$61,Параметри!L$62)))))</f>
        <v>4.7E-2</v>
      </c>
      <c r="V948" s="98">
        <f>IF(OR(SUM('Дані з ДІСО'!G948:I948)=0,Розрахунки!H948=0),"",Розрахунки!H948/SUM('Дані з ДІСО'!G948:I948))</f>
        <v>25.421875</v>
      </c>
      <c r="W948" s="9">
        <v>2016</v>
      </c>
      <c r="X948" s="9">
        <v>17</v>
      </c>
      <c r="Y948" s="9">
        <v>18.5</v>
      </c>
      <c r="Z948" s="9" t="s">
        <v>4536</v>
      </c>
      <c r="AA948" s="99">
        <v>17.5</v>
      </c>
      <c r="AB948" s="9" t="str">
        <f>IF('Коефіцієнти АТО'!C948="Область","",'Коефіцієнти АТО'!D948)</f>
        <v>Рівненська</v>
      </c>
      <c r="AC948" s="9"/>
    </row>
    <row r="949" spans="1:29" ht="15" customHeight="1">
      <c r="A949" s="9">
        <v>948</v>
      </c>
      <c r="B949" s="9" t="s">
        <v>3148</v>
      </c>
      <c r="C949" s="9" t="s">
        <v>3148</v>
      </c>
      <c r="D949" s="9" t="s">
        <v>4020</v>
      </c>
      <c r="E949" s="9" t="s">
        <v>24</v>
      </c>
      <c r="F949" s="9" t="s">
        <v>1978</v>
      </c>
      <c r="G949" s="9" t="s">
        <v>4024</v>
      </c>
      <c r="H949" s="9" t="s">
        <v>1977</v>
      </c>
      <c r="I949" s="9">
        <v>6164</v>
      </c>
      <c r="J949" s="9">
        <v>6164</v>
      </c>
      <c r="K949" s="9">
        <v>430.6</v>
      </c>
      <c r="L949" s="115">
        <f t="shared" si="42"/>
        <v>1</v>
      </c>
      <c r="M949" s="96">
        <f>IF($B949="Область","",SUM('Дані з ДІСО'!J949:L949)/K949)</f>
        <v>2.8901532745006966</v>
      </c>
      <c r="N949" s="9" t="str">
        <f>IF($B949="Область","",VLOOKUP(100*J949/I949,Параметри!$B$39:$C$53,2,TRUE))</f>
        <v>1. 100%</v>
      </c>
      <c r="O949" s="9" t="str">
        <f>IF($B949="Область","",VLOOKUP(M949,Параметри!$B$21:$C$35,2,TRUE))</f>
        <v>4. 2,1-3</v>
      </c>
      <c r="P949" s="9">
        <f t="shared" si="43"/>
        <v>1</v>
      </c>
      <c r="Q949" s="9">
        <f t="shared" si="44"/>
        <v>4</v>
      </c>
      <c r="R949" s="116">
        <v>14</v>
      </c>
      <c r="S949" s="117">
        <f>IF(C949="Область",Параметри!$K$47,IF(C949="Київ",Параметри!$K$48,IF(L949&lt;Параметри!$I$42,Параметри!$K$42,IF(L949&lt;Параметри!$I$43,Параметри!$K$43,IF(L949&lt;Параметри!$I$44,Параметри!$K$44,IF(L949&lt;Параметри!$I$45,Параметри!$K$45,Параметри!$K$46))))))</f>
        <v>0.53</v>
      </c>
      <c r="T949" s="97">
        <f>IF($B949="Область",Параметри!K$63,IF($R949&lt;Параметри!$G$59,Параметри!K$58,IF($R949&lt;Параметри!$G$60,Параметри!K$59,IF($R949&lt;Параметри!$G$61,Параметри!K$60,IF($R949&lt;Параметри!$G$62,Параметри!K$61,Параметри!K$62)))))</f>
        <v>1.7000000000000001E-2</v>
      </c>
      <c r="U949" s="97">
        <f>IF($B949="Область",Параметри!L$63,IF($R949&lt;Параметри!$G$59,Параметри!L$58,IF($R949&lt;Параметри!$G$60,Параметри!L$59,IF($R949&lt;Параметри!$G$61,Параметри!L$60,IF($R949&lt;Параметри!$G$62,Параметри!L$61,Параметри!L$62)))))</f>
        <v>4.7E-2</v>
      </c>
      <c r="V949" s="98">
        <f>IF(OR(SUM('Дані з ДІСО'!G949:I949)=0,Розрахунки!H949=0),"",Розрахунки!H949/SUM('Дані з ДІСО'!G949:I949))</f>
        <v>16.817567567567568</v>
      </c>
      <c r="W949" s="9">
        <v>2016</v>
      </c>
      <c r="X949" s="9">
        <v>13</v>
      </c>
      <c r="Y949" s="9">
        <v>15</v>
      </c>
      <c r="Z949" s="9" t="s">
        <v>4536</v>
      </c>
      <c r="AA949" s="99">
        <v>14</v>
      </c>
      <c r="AB949" s="9" t="str">
        <f>IF('Коефіцієнти АТО'!C949="Область","",'Коефіцієнти АТО'!D949)</f>
        <v>Рівненська</v>
      </c>
      <c r="AC949" s="9"/>
    </row>
    <row r="950" spans="1:29" ht="15" customHeight="1">
      <c r="A950" s="9">
        <v>949</v>
      </c>
      <c r="B950" s="9" t="s">
        <v>3148</v>
      </c>
      <c r="C950" s="9" t="s">
        <v>3148</v>
      </c>
      <c r="D950" s="9" t="s">
        <v>4020</v>
      </c>
      <c r="E950" s="9" t="s">
        <v>24</v>
      </c>
      <c r="F950" s="9" t="s">
        <v>1980</v>
      </c>
      <c r="G950" s="9" t="s">
        <v>4025</v>
      </c>
      <c r="H950" s="9" t="s">
        <v>1979</v>
      </c>
      <c r="I950" s="9">
        <v>1836</v>
      </c>
      <c r="J950" s="9">
        <v>1836</v>
      </c>
      <c r="K950" s="9">
        <v>65.2</v>
      </c>
      <c r="L950" s="115">
        <f t="shared" si="42"/>
        <v>1</v>
      </c>
      <c r="M950" s="96">
        <f>IF($B950="Область","",SUM('Дані з ДІСО'!J950:L950)/K950)</f>
        <v>4.8926380368098155</v>
      </c>
      <c r="N950" s="9" t="str">
        <f>IF($B950="Область","",VLOOKUP(100*J950/I950,Параметри!$B$39:$C$53,2,TRUE))</f>
        <v>1. 100%</v>
      </c>
      <c r="O950" s="9" t="str">
        <f>IF($B950="Область","",VLOOKUP(M950,Параметри!$B$21:$C$35,2,TRUE))</f>
        <v>8. 4,5-5,8</v>
      </c>
      <c r="P950" s="9">
        <f t="shared" si="43"/>
        <v>1</v>
      </c>
      <c r="Q950" s="9">
        <f t="shared" si="44"/>
        <v>8</v>
      </c>
      <c r="R950" s="116">
        <v>15.5</v>
      </c>
      <c r="S950" s="117">
        <f>IF(C950="Область",Параметри!$K$47,IF(C950="Київ",Параметри!$K$48,IF(L950&lt;Параметри!$I$42,Параметри!$K$42,IF(L950&lt;Параметри!$I$43,Параметри!$K$43,IF(L950&lt;Параметри!$I$44,Параметри!$K$44,IF(L950&lt;Параметри!$I$45,Параметри!$K$45,Параметри!$K$46))))))</f>
        <v>0.53</v>
      </c>
      <c r="T950" s="97">
        <f>IF($B950="Область",Параметри!K$63,IF($R950&lt;Параметри!$G$59,Параметри!K$58,IF($R950&lt;Параметри!$G$60,Параметри!K$59,IF($R950&lt;Параметри!$G$61,Параметри!K$60,IF($R950&lt;Параметри!$G$62,Параметри!K$61,Параметри!K$62)))))</f>
        <v>1.7000000000000001E-2</v>
      </c>
      <c r="U950" s="97">
        <f>IF($B950="Область",Параметри!L$63,IF($R950&lt;Параметри!$G$59,Параметри!L$58,IF($R950&lt;Параметри!$G$60,Параметри!L$59,IF($R950&lt;Параметри!$G$61,Параметри!L$60,IF($R950&lt;Параметри!$G$62,Параметри!L$61,Параметри!L$62)))))</f>
        <v>4.7E-2</v>
      </c>
      <c r="V950" s="98">
        <f>IF(OR(SUM('Дані з ДІСО'!G950:I950)=0,Розрахунки!H950=0),"",Розрахунки!H950/SUM('Дані з ДІСО'!G950:I950))</f>
        <v>22.785714285714285</v>
      </c>
      <c r="W950" s="9">
        <v>2016</v>
      </c>
      <c r="X950" s="9">
        <v>15.5</v>
      </c>
      <c r="Y950" s="9">
        <v>15</v>
      </c>
      <c r="Z950" s="9" t="s">
        <v>4535</v>
      </c>
      <c r="AA950" s="99">
        <v>15.5</v>
      </c>
      <c r="AB950" s="9" t="str">
        <f>IF('Коефіцієнти АТО'!C950="Область","",'Коефіцієнти АТО'!D950)</f>
        <v>Рівненська</v>
      </c>
      <c r="AC950" s="9"/>
    </row>
    <row r="951" spans="1:29" ht="15" customHeight="1">
      <c r="A951" s="9">
        <v>950</v>
      </c>
      <c r="B951" s="9" t="s">
        <v>3145</v>
      </c>
      <c r="C951" s="9" t="s">
        <v>3146</v>
      </c>
      <c r="D951" s="9" t="s">
        <v>4020</v>
      </c>
      <c r="E951" s="9" t="s">
        <v>21</v>
      </c>
      <c r="F951" s="9" t="s">
        <v>1982</v>
      </c>
      <c r="G951" s="9" t="s">
        <v>4026</v>
      </c>
      <c r="H951" s="9" t="s">
        <v>1981</v>
      </c>
      <c r="I951" s="9">
        <v>18663</v>
      </c>
      <c r="J951" s="9">
        <v>8191</v>
      </c>
      <c r="K951" s="9">
        <v>229.3</v>
      </c>
      <c r="L951" s="115">
        <f t="shared" si="42"/>
        <v>0.43888978192144884</v>
      </c>
      <c r="M951" s="96">
        <f>IF($B951="Область","",SUM('Дані з ДІСО'!J951:L951)/K951)</f>
        <v>9.6467509812472745</v>
      </c>
      <c r="N951" s="9" t="str">
        <f>IF($B951="Область","",VLOOKUP(100*J951/I951,Параметри!$B$39:$C$53,2,TRUE))</f>
        <v>8. 43-49</v>
      </c>
      <c r="O951" s="9" t="str">
        <f>IF($B951="Область","",VLOOKUP(M951,Параметри!$B$21:$C$35,2,TRUE))</f>
        <v>10. 7-10,2</v>
      </c>
      <c r="P951" s="9">
        <f t="shared" si="43"/>
        <v>8</v>
      </c>
      <c r="Q951" s="9">
        <f t="shared" si="44"/>
        <v>10</v>
      </c>
      <c r="R951" s="116">
        <v>18</v>
      </c>
      <c r="S951" s="117">
        <f>IF(C951="Область",Параметри!$K$47,IF(C951="Київ",Параметри!$K$48,IF(L951&lt;Параметри!$I$42,Параметри!$K$42,IF(L951&lt;Параметри!$I$43,Параметри!$K$43,IF(L951&lt;Параметри!$I$44,Параметри!$K$44,IF(L951&lt;Параметри!$I$45,Параметри!$K$45,Параметри!$K$46))))))</f>
        <v>0.43</v>
      </c>
      <c r="T951" s="97">
        <f>IF($B951="Область",Параметри!K$63,IF($R951&lt;Параметри!$G$59,Параметри!K$58,IF($R951&lt;Параметри!$G$60,Параметри!K$59,IF($R951&lt;Параметри!$G$61,Параметри!K$60,IF($R951&lt;Параметри!$G$62,Параметри!K$61,Параметри!K$62)))))</f>
        <v>1.7000000000000001E-2</v>
      </c>
      <c r="U951" s="97">
        <f>IF($B951="Область",Параметри!L$63,IF($R951&lt;Параметри!$G$59,Параметри!L$58,IF($R951&lt;Параметри!$G$60,Параметри!L$59,IF($R951&lt;Параметри!$G$61,Параметри!L$60,IF($R951&lt;Параметри!$G$62,Параметри!L$61,Параметри!L$62)))))</f>
        <v>4.7E-2</v>
      </c>
      <c r="V951" s="98">
        <f>IF(OR(SUM('Дані з ДІСО'!G951:I951)=0,Розрахунки!H951=0),"",Розрахунки!H951/SUM('Дані з ДІСО'!G951:I951))</f>
        <v>19.75</v>
      </c>
      <c r="W951" s="9">
        <v>2017</v>
      </c>
      <c r="X951" s="9">
        <v>18</v>
      </c>
      <c r="Y951" s="9">
        <v>18</v>
      </c>
      <c r="Z951" s="9" t="s">
        <v>4535</v>
      </c>
      <c r="AA951" s="99">
        <v>18</v>
      </c>
      <c r="AB951" s="9" t="str">
        <f>IF('Коефіцієнти АТО'!C951="Область","",'Коефіцієнти АТО'!D951)</f>
        <v>Рівненська</v>
      </c>
      <c r="AC951" s="9"/>
    </row>
    <row r="952" spans="1:29" ht="15" customHeight="1">
      <c r="A952" s="9">
        <v>951</v>
      </c>
      <c r="B952" s="9" t="s">
        <v>3148</v>
      </c>
      <c r="C952" s="9" t="s">
        <v>3148</v>
      </c>
      <c r="D952" s="9" t="s">
        <v>4020</v>
      </c>
      <c r="E952" s="9" t="s">
        <v>24</v>
      </c>
      <c r="F952" s="9" t="s">
        <v>1984</v>
      </c>
      <c r="G952" s="9" t="s">
        <v>4027</v>
      </c>
      <c r="H952" s="9" t="s">
        <v>1983</v>
      </c>
      <c r="I952" s="9">
        <v>8967</v>
      </c>
      <c r="J952" s="9">
        <v>8967</v>
      </c>
      <c r="K952" s="9">
        <v>299.60000000000002</v>
      </c>
      <c r="L952" s="115">
        <f t="shared" si="42"/>
        <v>1</v>
      </c>
      <c r="M952" s="96">
        <f>IF($B952="Область","",SUM('Дані з ДІСО'!J952:L952)/K952)</f>
        <v>4.2056074766355138</v>
      </c>
      <c r="N952" s="9" t="str">
        <f>IF($B952="Область","",VLOOKUP(100*J952/I952,Параметри!$B$39:$C$53,2,TRUE))</f>
        <v>1. 100%</v>
      </c>
      <c r="O952" s="9" t="str">
        <f>IF($B952="Область","",VLOOKUP(M952,Параметри!$B$21:$C$35,2,TRUE))</f>
        <v>7. 4,1-4,5</v>
      </c>
      <c r="P952" s="9">
        <f t="shared" si="43"/>
        <v>1</v>
      </c>
      <c r="Q952" s="9">
        <f t="shared" si="44"/>
        <v>7</v>
      </c>
      <c r="R952" s="116">
        <v>14</v>
      </c>
      <c r="S952" s="117">
        <f>IF(C952="Область",Параметри!$K$47,IF(C952="Київ",Параметри!$K$48,IF(L952&lt;Параметри!$I$42,Параметри!$K$42,IF(L952&lt;Параметри!$I$43,Параметри!$K$43,IF(L952&lt;Параметри!$I$44,Параметри!$K$44,IF(L952&lt;Параметри!$I$45,Параметри!$K$45,Параметри!$K$46))))))</f>
        <v>0.53</v>
      </c>
      <c r="T952" s="97">
        <f>IF($B952="Область",Параметри!K$63,IF($R952&lt;Параметри!$G$59,Параметри!K$58,IF($R952&lt;Параметри!$G$60,Параметри!K$59,IF($R952&lt;Параметри!$G$61,Параметри!K$60,IF($R952&lt;Параметри!$G$62,Параметри!K$61,Параметри!K$62)))))</f>
        <v>1.7000000000000001E-2</v>
      </c>
      <c r="U952" s="97">
        <f>IF($B952="Область",Параметри!L$63,IF($R952&lt;Параметри!$G$59,Параметри!L$58,IF($R952&lt;Параметри!$G$60,Параметри!L$59,IF($R952&lt;Параметри!$G$61,Параметри!L$60,IF($R952&lt;Параметри!$G$62,Параметри!L$61,Параметри!L$62)))))</f>
        <v>4.7E-2</v>
      </c>
      <c r="V952" s="98">
        <f>IF(OR(SUM('Дані з ДІСО'!G952:I952)=0,Розрахунки!H952=0),"",Розрахунки!H952/SUM('Дані з ДІСО'!G952:I952))</f>
        <v>13.695652173913043</v>
      </c>
      <c r="W952" s="9">
        <v>2017</v>
      </c>
      <c r="X952" s="9">
        <v>14.5</v>
      </c>
      <c r="Y952" s="9">
        <v>13</v>
      </c>
      <c r="Z952" s="9" t="s">
        <v>4536</v>
      </c>
      <c r="AA952" s="99">
        <v>14</v>
      </c>
      <c r="AB952" s="9" t="str">
        <f>IF('Коефіцієнти АТО'!C952="Область","",'Коефіцієнти АТО'!D952)</f>
        <v>Рівненська</v>
      </c>
      <c r="AC952" s="9"/>
    </row>
    <row r="953" spans="1:29" ht="15" customHeight="1">
      <c r="A953" s="9">
        <v>952</v>
      </c>
      <c r="B953" s="9" t="s">
        <v>3148</v>
      </c>
      <c r="C953" s="9" t="s">
        <v>3148</v>
      </c>
      <c r="D953" s="9" t="s">
        <v>4020</v>
      </c>
      <c r="E953" s="9" t="s">
        <v>24</v>
      </c>
      <c r="F953" s="9" t="s">
        <v>1986</v>
      </c>
      <c r="G953" s="9" t="s">
        <v>3883</v>
      </c>
      <c r="H953" s="9" t="s">
        <v>1985</v>
      </c>
      <c r="I953" s="9">
        <v>5528</v>
      </c>
      <c r="J953" s="9">
        <v>5528</v>
      </c>
      <c r="K953" s="9">
        <v>153.1</v>
      </c>
      <c r="L953" s="115">
        <f t="shared" si="42"/>
        <v>1</v>
      </c>
      <c r="M953" s="96">
        <f>IF($B953="Область","",SUM('Дані з ДІСО'!J953:L953)/K953)</f>
        <v>4.0431090790333117</v>
      </c>
      <c r="N953" s="9" t="str">
        <f>IF($B953="Область","",VLOOKUP(100*J953/I953,Параметри!$B$39:$C$53,2,TRUE))</f>
        <v>1. 100%</v>
      </c>
      <c r="O953" s="9" t="str">
        <f>IF($B953="Область","",VLOOKUP(M953,Параметри!$B$21:$C$35,2,TRUE))</f>
        <v>6. 3,9-4,1</v>
      </c>
      <c r="P953" s="9">
        <f t="shared" si="43"/>
        <v>1</v>
      </c>
      <c r="Q953" s="9">
        <f t="shared" si="44"/>
        <v>6</v>
      </c>
      <c r="R953" s="116">
        <v>13.5</v>
      </c>
      <c r="S953" s="117">
        <f>IF(C953="Область",Параметри!$K$47,IF(C953="Київ",Параметри!$K$48,IF(L953&lt;Параметри!$I$42,Параметри!$K$42,IF(L953&lt;Параметри!$I$43,Параметри!$K$43,IF(L953&lt;Параметри!$I$44,Параметри!$K$44,IF(L953&lt;Параметри!$I$45,Параметри!$K$45,Параметри!$K$46))))))</f>
        <v>0.53</v>
      </c>
      <c r="T953" s="97">
        <f>IF($B953="Область",Параметри!K$63,IF($R953&lt;Параметри!$G$59,Параметри!K$58,IF($R953&lt;Параметри!$G$60,Параметри!K$59,IF($R953&lt;Параметри!$G$61,Параметри!K$60,IF($R953&lt;Параметри!$G$62,Параметри!K$61,Параметри!K$62)))))</f>
        <v>1.7000000000000001E-2</v>
      </c>
      <c r="U953" s="97">
        <f>IF($B953="Область",Параметри!L$63,IF($R953&lt;Параметри!$G$59,Параметри!L$58,IF($R953&lt;Параметри!$G$60,Параметри!L$59,IF($R953&lt;Параметри!$G$61,Параметри!L$60,IF($R953&lt;Параметри!$G$62,Параметри!L$61,Параметри!L$62)))))</f>
        <v>4.7E-2</v>
      </c>
      <c r="V953" s="98">
        <f>IF(OR(SUM('Дані з ДІСО'!G953:I953)=0,Розрахунки!H953=0),"",Розрахунки!H953/SUM('Дані з ДІСО'!G953:I953))</f>
        <v>17.194444444444443</v>
      </c>
      <c r="W953" s="9">
        <v>2017</v>
      </c>
      <c r="X953" s="9">
        <v>13.5</v>
      </c>
      <c r="Y953" s="9">
        <v>13</v>
      </c>
      <c r="Z953" s="9" t="s">
        <v>4535</v>
      </c>
      <c r="AA953" s="99">
        <v>13.5</v>
      </c>
      <c r="AB953" s="9" t="str">
        <f>IF('Коефіцієнти АТО'!C953="Область","",'Коефіцієнти АТО'!D953)</f>
        <v>Рівненська</v>
      </c>
      <c r="AC953" s="9"/>
    </row>
    <row r="954" spans="1:29" ht="15" customHeight="1">
      <c r="A954" s="9">
        <v>953</v>
      </c>
      <c r="B954" s="9" t="s">
        <v>3148</v>
      </c>
      <c r="C954" s="9" t="s">
        <v>3148</v>
      </c>
      <c r="D954" s="9" t="s">
        <v>4020</v>
      </c>
      <c r="E954" s="9" t="s">
        <v>24</v>
      </c>
      <c r="F954" s="9" t="s">
        <v>1988</v>
      </c>
      <c r="G954" s="9" t="s">
        <v>4028</v>
      </c>
      <c r="H954" s="9" t="s">
        <v>1987</v>
      </c>
      <c r="I954" s="9">
        <v>6774</v>
      </c>
      <c r="J954" s="9">
        <v>6774</v>
      </c>
      <c r="K954" s="9">
        <v>115.1</v>
      </c>
      <c r="L954" s="115">
        <f t="shared" si="42"/>
        <v>1</v>
      </c>
      <c r="M954" s="96">
        <f>IF($B954="Область","",SUM('Дані з ДІСО'!J954:L954)/K954)</f>
        <v>6.159860990443093</v>
      </c>
      <c r="N954" s="9" t="str">
        <f>IF($B954="Область","",VLOOKUP(100*J954/I954,Параметри!$B$39:$C$53,2,TRUE))</f>
        <v>1. 100%</v>
      </c>
      <c r="O954" s="9" t="str">
        <f>IF($B954="Область","",VLOOKUP(M954,Параметри!$B$21:$C$35,2,TRUE))</f>
        <v>9. 5,8-7</v>
      </c>
      <c r="P954" s="9">
        <f t="shared" si="43"/>
        <v>1</v>
      </c>
      <c r="Q954" s="9">
        <f t="shared" si="44"/>
        <v>9</v>
      </c>
      <c r="R954" s="116">
        <v>14</v>
      </c>
      <c r="S954" s="117">
        <f>IF(C954="Область",Параметри!$K$47,IF(C954="Київ",Параметри!$K$48,IF(L954&lt;Параметри!$I$42,Параметри!$K$42,IF(L954&lt;Параметри!$I$43,Параметри!$K$43,IF(L954&lt;Параметри!$I$44,Параметри!$K$44,IF(L954&lt;Параметри!$I$45,Параметри!$K$45,Параметри!$K$46))))))</f>
        <v>0.53</v>
      </c>
      <c r="T954" s="97">
        <f>IF($B954="Область",Параметри!K$63,IF($R954&lt;Параметри!$G$59,Параметри!K$58,IF($R954&lt;Параметри!$G$60,Параметри!K$59,IF($R954&lt;Параметри!$G$61,Параметри!K$60,IF($R954&lt;Параметри!$G$62,Параметри!K$61,Параметри!K$62)))))</f>
        <v>1.7000000000000001E-2</v>
      </c>
      <c r="U954" s="97">
        <f>IF($B954="Область",Параметри!L$63,IF($R954&lt;Параметри!$G$59,Параметри!L$58,IF($R954&lt;Параметри!$G$60,Параметри!L$59,IF($R954&lt;Параметри!$G$61,Параметри!L$60,IF($R954&lt;Параметри!$G$62,Параметри!L$61,Параметри!L$62)))))</f>
        <v>4.7E-2</v>
      </c>
      <c r="V954" s="98">
        <f>IF(OR(SUM('Дані з ДІСО'!G954:I954)=0,Розрахунки!H954=0),"",Розрахунки!H954/SUM('Дані з ДІСО'!G954:I954))</f>
        <v>16.88095238095238</v>
      </c>
      <c r="W954" s="9">
        <v>2017</v>
      </c>
      <c r="X954" s="9">
        <v>15.5</v>
      </c>
      <c r="Y954" s="9">
        <v>13</v>
      </c>
      <c r="Z954" s="9" t="s">
        <v>4536</v>
      </c>
      <c r="AA954" s="99">
        <v>14</v>
      </c>
      <c r="AB954" s="9" t="str">
        <f>IF('Коефіцієнти АТО'!C954="Область","",'Коефіцієнти АТО'!D954)</f>
        <v>Рівненська</v>
      </c>
      <c r="AC954" s="9"/>
    </row>
    <row r="955" spans="1:29" ht="15" customHeight="1">
      <c r="A955" s="9">
        <v>954</v>
      </c>
      <c r="B955" s="9" t="s">
        <v>3148</v>
      </c>
      <c r="C955" s="9" t="s">
        <v>3148</v>
      </c>
      <c r="D955" s="9" t="s">
        <v>4020</v>
      </c>
      <c r="E955" s="9" t="s">
        <v>24</v>
      </c>
      <c r="F955" s="9" t="s">
        <v>1990</v>
      </c>
      <c r="G955" s="9" t="s">
        <v>4029</v>
      </c>
      <c r="H955" s="9" t="s">
        <v>1989</v>
      </c>
      <c r="I955" s="9">
        <v>5880</v>
      </c>
      <c r="J955" s="9">
        <v>5880</v>
      </c>
      <c r="K955" s="9">
        <v>360.9</v>
      </c>
      <c r="L955" s="115">
        <f t="shared" si="42"/>
        <v>1</v>
      </c>
      <c r="M955" s="96">
        <f>IF($B955="Область","",SUM('Дані з ДІСО'!J955:L955)/K955)</f>
        <v>2.1280133000831256</v>
      </c>
      <c r="N955" s="9" t="str">
        <f>IF($B955="Область","",VLOOKUP(100*J955/I955,Параметри!$B$39:$C$53,2,TRUE))</f>
        <v>1. 100%</v>
      </c>
      <c r="O955" s="9" t="str">
        <f>IF($B955="Область","",VLOOKUP(M955,Параметри!$B$21:$C$35,2,TRUE))</f>
        <v>4. 2,1-3</v>
      </c>
      <c r="P955" s="9">
        <f t="shared" si="43"/>
        <v>1</v>
      </c>
      <c r="Q955" s="9">
        <f t="shared" si="44"/>
        <v>4</v>
      </c>
      <c r="R955" s="116">
        <v>12</v>
      </c>
      <c r="S955" s="117">
        <f>IF(C955="Область",Параметри!$K$47,IF(C955="Київ",Параметри!$K$48,IF(L955&lt;Параметри!$I$42,Параметри!$K$42,IF(L955&lt;Параметри!$I$43,Параметри!$K$43,IF(L955&lt;Параметри!$I$44,Параметри!$K$44,IF(L955&lt;Параметри!$I$45,Параметри!$K$45,Параметри!$K$46))))))</f>
        <v>0.53</v>
      </c>
      <c r="T955" s="97">
        <f>IF($B955="Область",Параметри!K$63,IF($R955&lt;Параметри!$G$59,Параметри!K$58,IF($R955&lt;Параметри!$G$60,Параметри!K$59,IF($R955&lt;Параметри!$G$61,Параметри!K$60,IF($R955&lt;Параметри!$G$62,Параметри!K$61,Параметри!K$62)))))</f>
        <v>1.7000000000000001E-2</v>
      </c>
      <c r="U955" s="97">
        <f>IF($B955="Область",Параметри!L$63,IF($R955&lt;Параметри!$G$59,Параметри!L$58,IF($R955&lt;Параметри!$G$60,Параметри!L$59,IF($R955&lt;Параметри!$G$61,Параметри!L$60,IF($R955&lt;Параметри!$G$62,Параметри!L$61,Параметри!L$62)))))</f>
        <v>4.7E-2</v>
      </c>
      <c r="V955" s="98">
        <f>IF(OR(SUM('Дані з ДІСО'!G955:I955)=0,Розрахунки!H955=0),"",Розрахунки!H955/SUM('Дані з ДІСО'!G955:I955))</f>
        <v>13.016949152542374</v>
      </c>
      <c r="W955" s="9">
        <v>2017</v>
      </c>
      <c r="X955" s="9">
        <v>12.5</v>
      </c>
      <c r="Y955" s="9">
        <v>11</v>
      </c>
      <c r="Z955" s="9" t="s">
        <v>4536</v>
      </c>
      <c r="AA955" s="99">
        <v>12</v>
      </c>
      <c r="AB955" s="9" t="str">
        <f>IF('Коефіцієнти АТО'!C955="Область","",'Коефіцієнти АТО'!D955)</f>
        <v>Рівненська</v>
      </c>
      <c r="AC955" s="9"/>
    </row>
    <row r="956" spans="1:29" ht="15" customHeight="1">
      <c r="A956" s="9">
        <v>955</v>
      </c>
      <c r="B956" s="9" t="s">
        <v>3151</v>
      </c>
      <c r="C956" s="9" t="s">
        <v>3151</v>
      </c>
      <c r="D956" s="9" t="s">
        <v>4020</v>
      </c>
      <c r="E956" s="9" t="s">
        <v>29</v>
      </c>
      <c r="F956" s="9" t="s">
        <v>1992</v>
      </c>
      <c r="G956" s="9" t="s">
        <v>4030</v>
      </c>
      <c r="H956" s="9" t="s">
        <v>1991</v>
      </c>
      <c r="I956" s="9">
        <v>7459</v>
      </c>
      <c r="J956" s="9">
        <v>4862</v>
      </c>
      <c r="K956" s="9">
        <v>193.9</v>
      </c>
      <c r="L956" s="115">
        <f t="shared" si="42"/>
        <v>0.65183000402198688</v>
      </c>
      <c r="M956" s="96">
        <f>IF($B956="Область","",SUM('Дані з ДІСО'!J956:L956)/K956)</f>
        <v>4.7962867457452294</v>
      </c>
      <c r="N956" s="9" t="str">
        <f>IF($B956="Область","",VLOOKUP(100*J956/I956,Параметри!$B$39:$C$53,2,TRUE))</f>
        <v>4. 63-66</v>
      </c>
      <c r="O956" s="9" t="str">
        <f>IF($B956="Область","",VLOOKUP(M956,Параметри!$B$21:$C$35,2,TRUE))</f>
        <v>8. 4,5-5,8</v>
      </c>
      <c r="P956" s="9">
        <f t="shared" si="43"/>
        <v>4</v>
      </c>
      <c r="Q956" s="9">
        <f t="shared" si="44"/>
        <v>8</v>
      </c>
      <c r="R956" s="116">
        <v>15</v>
      </c>
      <c r="S956" s="117">
        <f>IF(C956="Область",Параметри!$K$47,IF(C956="Київ",Параметри!$K$48,IF(L956&lt;Параметри!$I$42,Параметри!$K$42,IF(L956&lt;Параметри!$I$43,Параметри!$K$43,IF(L956&lt;Параметри!$I$44,Параметри!$K$44,IF(L956&lt;Параметри!$I$45,Параметри!$K$45,Параметри!$K$46))))))</f>
        <v>0.48</v>
      </c>
      <c r="T956" s="97">
        <f>IF($B956="Область",Параметри!K$63,IF($R956&lt;Параметри!$G$59,Параметри!K$58,IF($R956&lt;Параметри!$G$60,Параметри!K$59,IF($R956&lt;Параметри!$G$61,Параметри!K$60,IF($R956&lt;Параметри!$G$62,Параметри!K$61,Параметри!K$62)))))</f>
        <v>1.7000000000000001E-2</v>
      </c>
      <c r="U956" s="97">
        <f>IF($B956="Область",Параметри!L$63,IF($R956&lt;Параметри!$G$59,Параметри!L$58,IF($R956&lt;Параметри!$G$60,Параметри!L$59,IF($R956&lt;Параметри!$G$61,Параметри!L$60,IF($R956&lt;Параметри!$G$62,Параметри!L$61,Параметри!L$62)))))</f>
        <v>4.7E-2</v>
      </c>
      <c r="V956" s="98">
        <f>IF(OR(SUM('Дані з ДІСО'!G956:I956)=0,Розрахунки!H956=0),"",Розрахунки!H956/SUM('Дані з ДІСО'!G956:I956))</f>
        <v>16.90909090909091</v>
      </c>
      <c r="W956" s="9">
        <v>2017</v>
      </c>
      <c r="X956" s="9">
        <v>15.5</v>
      </c>
      <c r="Y956" s="9">
        <v>14</v>
      </c>
      <c r="Z956" s="9" t="s">
        <v>4536</v>
      </c>
      <c r="AA956" s="99">
        <v>15</v>
      </c>
      <c r="AB956" s="9" t="str">
        <f>IF('Коефіцієнти АТО'!C956="Область","",'Коефіцієнти АТО'!D956)</f>
        <v>Рівненська</v>
      </c>
      <c r="AC956" s="9"/>
    </row>
    <row r="957" spans="1:29" ht="15" customHeight="1">
      <c r="A957" s="9">
        <v>956</v>
      </c>
      <c r="B957" s="9" t="s">
        <v>3148</v>
      </c>
      <c r="C957" s="9" t="s">
        <v>3148</v>
      </c>
      <c r="D957" s="9" t="s">
        <v>4020</v>
      </c>
      <c r="E957" s="9" t="s">
        <v>24</v>
      </c>
      <c r="F957" s="9" t="s">
        <v>1994</v>
      </c>
      <c r="G957" s="9" t="s">
        <v>4031</v>
      </c>
      <c r="H957" s="9" t="s">
        <v>1993</v>
      </c>
      <c r="I957" s="9">
        <v>5694</v>
      </c>
      <c r="J957" s="9">
        <v>5694</v>
      </c>
      <c r="K957" s="9">
        <v>298.39999999999998</v>
      </c>
      <c r="L957" s="115">
        <f t="shared" si="42"/>
        <v>1</v>
      </c>
      <c r="M957" s="96">
        <f>IF($B957="Область","",SUM('Дані з ДІСО'!J957:L957)/K957)</f>
        <v>2.1715817694369974</v>
      </c>
      <c r="N957" s="9" t="str">
        <f>IF($B957="Область","",VLOOKUP(100*J957/I957,Параметри!$B$39:$C$53,2,TRUE))</f>
        <v>1. 100%</v>
      </c>
      <c r="O957" s="9" t="str">
        <f>IF($B957="Область","",VLOOKUP(M957,Параметри!$B$21:$C$35,2,TRUE))</f>
        <v>4. 2,1-3</v>
      </c>
      <c r="P957" s="9">
        <f t="shared" si="43"/>
        <v>1</v>
      </c>
      <c r="Q957" s="9">
        <f t="shared" si="44"/>
        <v>4</v>
      </c>
      <c r="R957" s="116">
        <v>12.5</v>
      </c>
      <c r="S957" s="117">
        <f>IF(C957="Область",Параметри!$K$47,IF(C957="Київ",Параметри!$K$48,IF(L957&lt;Параметри!$I$42,Параметри!$K$42,IF(L957&lt;Параметри!$I$43,Параметри!$K$43,IF(L957&lt;Параметри!$I$44,Параметри!$K$44,IF(L957&lt;Параметри!$I$45,Параметри!$K$45,Параметри!$K$46))))))</f>
        <v>0.53</v>
      </c>
      <c r="T957" s="97">
        <f>IF($B957="Область",Параметри!K$63,IF($R957&lt;Параметри!$G$59,Параметри!K$58,IF($R957&lt;Параметри!$G$60,Параметри!K$59,IF($R957&lt;Параметри!$G$61,Параметри!K$60,IF($R957&lt;Параметри!$G$62,Параметри!K$61,Параметри!K$62)))))</f>
        <v>1.7000000000000001E-2</v>
      </c>
      <c r="U957" s="97">
        <f>IF($B957="Область",Параметри!L$63,IF($R957&lt;Параметри!$G$59,Параметри!L$58,IF($R957&lt;Параметри!$G$60,Параметри!L$59,IF($R957&lt;Параметри!$G$61,Параметри!L$60,IF($R957&lt;Параметри!$G$62,Параметри!L$61,Параметри!L$62)))))</f>
        <v>4.7E-2</v>
      </c>
      <c r="V957" s="98">
        <f>IF(OR(SUM('Дані з ДІСО'!G957:I957)=0,Розрахунки!H957=0),"",Розрахунки!H957/SUM('Дані з ДІСО'!G957:I957))</f>
        <v>15.069767441860465</v>
      </c>
      <c r="W957" s="9">
        <v>2017</v>
      </c>
      <c r="X957" s="9">
        <v>13</v>
      </c>
      <c r="Y957" s="9">
        <v>11.5</v>
      </c>
      <c r="Z957" s="9" t="s">
        <v>4536</v>
      </c>
      <c r="AA957" s="99">
        <v>12.5</v>
      </c>
      <c r="AB957" s="9" t="str">
        <f>IF('Коефіцієнти АТО'!C957="Область","",'Коефіцієнти АТО'!D957)</f>
        <v>Рівненська</v>
      </c>
      <c r="AC957" s="9"/>
    </row>
    <row r="958" spans="1:29" ht="15" customHeight="1">
      <c r="A958" s="9">
        <v>957</v>
      </c>
      <c r="B958" s="9" t="s">
        <v>3148</v>
      </c>
      <c r="C958" s="9" t="s">
        <v>3148</v>
      </c>
      <c r="D958" s="9" t="s">
        <v>4020</v>
      </c>
      <c r="E958" s="9" t="s">
        <v>24</v>
      </c>
      <c r="F958" s="9" t="s">
        <v>1996</v>
      </c>
      <c r="G958" s="9" t="s">
        <v>3688</v>
      </c>
      <c r="H958" s="9" t="s">
        <v>1995</v>
      </c>
      <c r="I958" s="9">
        <v>7255</v>
      </c>
      <c r="J958" s="9">
        <v>7255</v>
      </c>
      <c r="K958" s="9">
        <v>180.2</v>
      </c>
      <c r="L958" s="115">
        <f t="shared" si="42"/>
        <v>1</v>
      </c>
      <c r="M958" s="96">
        <f>IF($B958="Область","",SUM('Дані з ДІСО'!J958:L958)/K958)</f>
        <v>3.9345172031076583</v>
      </c>
      <c r="N958" s="9" t="str">
        <f>IF($B958="Область","",VLOOKUP(100*J958/I958,Параметри!$B$39:$C$53,2,TRUE))</f>
        <v>1. 100%</v>
      </c>
      <c r="O958" s="9" t="str">
        <f>IF($B958="Область","",VLOOKUP(M958,Параметри!$B$21:$C$35,2,TRUE))</f>
        <v>6. 3,9-4,1</v>
      </c>
      <c r="P958" s="9">
        <f t="shared" si="43"/>
        <v>1</v>
      </c>
      <c r="Q958" s="9">
        <f t="shared" si="44"/>
        <v>6</v>
      </c>
      <c r="R958" s="116">
        <v>13.5</v>
      </c>
      <c r="S958" s="117">
        <f>IF(C958="Область",Параметри!$K$47,IF(C958="Київ",Параметри!$K$48,IF(L958&lt;Параметри!$I$42,Параметри!$K$42,IF(L958&lt;Параметри!$I$43,Параметри!$K$43,IF(L958&lt;Параметри!$I$44,Параметри!$K$44,IF(L958&lt;Параметри!$I$45,Параметри!$K$45,Параметри!$K$46))))))</f>
        <v>0.53</v>
      </c>
      <c r="T958" s="97">
        <f>IF($B958="Область",Параметри!K$63,IF($R958&lt;Параметри!$G$59,Параметри!K$58,IF($R958&lt;Параметри!$G$60,Параметри!K$59,IF($R958&lt;Параметри!$G$61,Параметри!K$60,IF($R958&lt;Параметри!$G$62,Параметри!K$61,Параметри!K$62)))))</f>
        <v>1.7000000000000001E-2</v>
      </c>
      <c r="U958" s="97">
        <f>IF($B958="Область",Параметри!L$63,IF($R958&lt;Параметри!$G$59,Параметри!L$58,IF($R958&lt;Параметри!$G$60,Параметри!L$59,IF($R958&lt;Параметри!$G$61,Параметри!L$60,IF($R958&lt;Параметри!$G$62,Параметри!L$61,Параметри!L$62)))))</f>
        <v>4.7E-2</v>
      </c>
      <c r="V958" s="98">
        <f>IF(OR(SUM('Дані з ДІСО'!G958:I958)=0,Розрахунки!H958=0),"",Розрахунки!H958/SUM('Дані з ДІСО'!G958:I958))</f>
        <v>13.634615384615385</v>
      </c>
      <c r="W958" s="9">
        <v>2017</v>
      </c>
      <c r="X958" s="9">
        <v>13.5</v>
      </c>
      <c r="Y958" s="9">
        <v>13</v>
      </c>
      <c r="Z958" s="9" t="s">
        <v>4535</v>
      </c>
      <c r="AA958" s="99">
        <v>13.5</v>
      </c>
      <c r="AB958" s="9" t="str">
        <f>IF('Коефіцієнти АТО'!C958="Область","",'Коефіцієнти АТО'!D958)</f>
        <v>Рівненська</v>
      </c>
      <c r="AC958" s="9"/>
    </row>
    <row r="959" spans="1:29" ht="15" customHeight="1">
      <c r="A959" s="9">
        <v>958</v>
      </c>
      <c r="B959" s="9" t="s">
        <v>3151</v>
      </c>
      <c r="C959" s="9" t="s">
        <v>3151</v>
      </c>
      <c r="D959" s="9" t="s">
        <v>4020</v>
      </c>
      <c r="E959" s="9" t="s">
        <v>29</v>
      </c>
      <c r="F959" s="9" t="s">
        <v>1998</v>
      </c>
      <c r="G959" s="9" t="s">
        <v>4032</v>
      </c>
      <c r="H959" s="9" t="s">
        <v>1997</v>
      </c>
      <c r="I959" s="9">
        <v>19714</v>
      </c>
      <c r="J959" s="9">
        <v>11574</v>
      </c>
      <c r="K959" s="9">
        <v>401</v>
      </c>
      <c r="L959" s="115">
        <f t="shared" si="42"/>
        <v>0.58709546515166888</v>
      </c>
      <c r="M959" s="96">
        <f>IF($B959="Область","",SUM('Дані з ДІСО'!J959:L959)/K959)</f>
        <v>6.1047381546134662</v>
      </c>
      <c r="N959" s="9" t="str">
        <f>IF($B959="Область","",VLOOKUP(100*J959/I959,Параметри!$B$39:$C$53,2,TRUE))</f>
        <v>5. 58-63</v>
      </c>
      <c r="O959" s="9" t="str">
        <f>IF($B959="Область","",VLOOKUP(M959,Параметри!$B$21:$C$35,2,TRUE))</f>
        <v>9. 5,8-7</v>
      </c>
      <c r="P959" s="9">
        <f t="shared" si="43"/>
        <v>5</v>
      </c>
      <c r="Q959" s="9">
        <f t="shared" si="44"/>
        <v>9</v>
      </c>
      <c r="R959" s="116">
        <v>15.5</v>
      </c>
      <c r="S959" s="117">
        <f>IF(C959="Область",Параметри!$K$47,IF(C959="Київ",Параметри!$K$48,IF(L959&lt;Параметри!$I$42,Параметри!$K$42,IF(L959&lt;Параметри!$I$43,Параметри!$K$43,IF(L959&lt;Параметри!$I$44,Параметри!$K$44,IF(L959&lt;Параметри!$I$45,Параметри!$K$45,Параметри!$K$46))))))</f>
        <v>0.43</v>
      </c>
      <c r="T959" s="97">
        <f>IF($B959="Область",Параметри!K$63,IF($R959&lt;Параметри!$G$59,Параметри!K$58,IF($R959&lt;Параметри!$G$60,Параметри!K$59,IF($R959&lt;Параметри!$G$61,Параметри!K$60,IF($R959&lt;Параметри!$G$62,Параметри!K$61,Параметри!K$62)))))</f>
        <v>1.7000000000000001E-2</v>
      </c>
      <c r="U959" s="97">
        <f>IF($B959="Область",Параметри!L$63,IF($R959&lt;Параметри!$G$59,Параметри!L$58,IF($R959&lt;Параметри!$G$60,Параметри!L$59,IF($R959&lt;Параметри!$G$61,Параметри!L$60,IF($R959&lt;Параметри!$G$62,Параметри!L$61,Параметри!L$62)))))</f>
        <v>4.7E-2</v>
      </c>
      <c r="V959" s="98">
        <f>IF(OR(SUM('Дані з ДІСО'!G959:I959)=0,Розрахунки!H959=0),"",Розрахунки!H959/SUM('Дані з ДІСО'!G959:I959))</f>
        <v>16.32</v>
      </c>
      <c r="W959" s="9">
        <v>2017</v>
      </c>
      <c r="X959" s="9">
        <v>15.5</v>
      </c>
      <c r="Y959" s="9">
        <v>15</v>
      </c>
      <c r="Z959" s="9" t="s">
        <v>4535</v>
      </c>
      <c r="AA959" s="99">
        <v>15.5</v>
      </c>
      <c r="AB959" s="9" t="str">
        <f>IF('Коефіцієнти АТО'!C959="Область","",'Коефіцієнти АТО'!D959)</f>
        <v>Рівненська</v>
      </c>
      <c r="AC959" s="9"/>
    </row>
    <row r="960" spans="1:29" ht="15" customHeight="1">
      <c r="A960" s="9">
        <v>959</v>
      </c>
      <c r="B960" s="9" t="s">
        <v>3148</v>
      </c>
      <c r="C960" s="9" t="s">
        <v>3148</v>
      </c>
      <c r="D960" s="9" t="s">
        <v>4020</v>
      </c>
      <c r="E960" s="9" t="s">
        <v>24</v>
      </c>
      <c r="F960" s="9" t="s">
        <v>2000</v>
      </c>
      <c r="G960" s="9" t="s">
        <v>4033</v>
      </c>
      <c r="H960" s="9" t="s">
        <v>1999</v>
      </c>
      <c r="I960" s="9">
        <v>3153</v>
      </c>
      <c r="J960" s="9">
        <v>3153</v>
      </c>
      <c r="K960" s="9">
        <v>104.8</v>
      </c>
      <c r="L960" s="115">
        <f t="shared" si="42"/>
        <v>1</v>
      </c>
      <c r="M960" s="96">
        <f>IF($B960="Область","",SUM('Дані з ДІСО'!J960:L960)/K960)</f>
        <v>3.721374045801527</v>
      </c>
      <c r="N960" s="9" t="str">
        <f>IF($B960="Область","",VLOOKUP(100*J960/I960,Параметри!$B$39:$C$53,2,TRUE))</f>
        <v>1. 100%</v>
      </c>
      <c r="O960" s="9" t="str">
        <f>IF($B960="Область","",VLOOKUP(M960,Параметри!$B$21:$C$35,2,TRUE))</f>
        <v>5. 3-3,9</v>
      </c>
      <c r="P960" s="9">
        <f t="shared" si="43"/>
        <v>1</v>
      </c>
      <c r="Q960" s="9">
        <f t="shared" si="44"/>
        <v>5</v>
      </c>
      <c r="R960" s="116">
        <v>14</v>
      </c>
      <c r="S960" s="117">
        <f>IF(C960="Область",Параметри!$K$47,IF(C960="Київ",Параметри!$K$48,IF(L960&lt;Параметри!$I$42,Параметри!$K$42,IF(L960&lt;Параметри!$I$43,Параметри!$K$43,IF(L960&lt;Параметри!$I$44,Параметри!$K$44,IF(L960&lt;Параметри!$I$45,Параметри!$K$45,Параметри!$K$46))))))</f>
        <v>0.53</v>
      </c>
      <c r="T960" s="97">
        <f>IF($B960="Область",Параметри!K$63,IF($R960&lt;Параметри!$G$59,Параметри!K$58,IF($R960&lt;Параметри!$G$60,Параметри!K$59,IF($R960&lt;Параметри!$G$61,Параметри!K$60,IF($R960&lt;Параметри!$G$62,Параметри!K$61,Параметри!K$62)))))</f>
        <v>1.7000000000000001E-2</v>
      </c>
      <c r="U960" s="97">
        <f>IF($B960="Область",Параметри!L$63,IF($R960&lt;Параметри!$G$59,Параметри!L$58,IF($R960&lt;Параметри!$G$60,Параметри!L$59,IF($R960&lt;Параметри!$G$61,Параметри!L$60,IF($R960&lt;Параметри!$G$62,Параметри!L$61,Параметри!L$62)))))</f>
        <v>4.7E-2</v>
      </c>
      <c r="V960" s="98">
        <f>IF(OR(SUM('Дані з ДІСО'!G960:I960)=0,Розрахунки!H960=0),"",Розрахунки!H960/SUM('Дані з ДІСО'!G960:I960))</f>
        <v>15</v>
      </c>
      <c r="W960" s="9">
        <v>2017</v>
      </c>
      <c r="X960" s="9">
        <v>14.5</v>
      </c>
      <c r="Y960" s="9">
        <v>13</v>
      </c>
      <c r="Z960" s="9" t="s">
        <v>4536</v>
      </c>
      <c r="AA960" s="99">
        <v>14</v>
      </c>
      <c r="AB960" s="9" t="str">
        <f>IF('Коефіцієнти АТО'!C960="Область","",'Коефіцієнти АТО'!D960)</f>
        <v>Рівненська</v>
      </c>
      <c r="AC960" s="9"/>
    </row>
    <row r="961" spans="1:29" ht="15" customHeight="1">
      <c r="A961" s="9">
        <v>960</v>
      </c>
      <c r="B961" s="9" t="s">
        <v>3148</v>
      </c>
      <c r="C961" s="9" t="s">
        <v>3148</v>
      </c>
      <c r="D961" s="9" t="s">
        <v>4020</v>
      </c>
      <c r="E961" s="9" t="s">
        <v>24</v>
      </c>
      <c r="F961" s="9" t="s">
        <v>2002</v>
      </c>
      <c r="G961" s="9" t="s">
        <v>4034</v>
      </c>
      <c r="H961" s="9" t="s">
        <v>2001</v>
      </c>
      <c r="I961" s="9">
        <v>6242</v>
      </c>
      <c r="J961" s="9">
        <v>6242</v>
      </c>
      <c r="K961" s="9">
        <v>225.6</v>
      </c>
      <c r="L961" s="115">
        <f t="shared" si="42"/>
        <v>1</v>
      </c>
      <c r="M961" s="96">
        <f>IF($B961="Область","",SUM('Дані з ДІСО'!J961:L961)/K961)</f>
        <v>3.99822695035461</v>
      </c>
      <c r="N961" s="9" t="str">
        <f>IF($B961="Область","",VLOOKUP(100*J961/I961,Параметри!$B$39:$C$53,2,TRUE))</f>
        <v>1. 100%</v>
      </c>
      <c r="O961" s="9" t="str">
        <f>IF($B961="Область","",VLOOKUP(M961,Параметри!$B$21:$C$35,2,TRUE))</f>
        <v>6. 3,9-4,1</v>
      </c>
      <c r="P961" s="9">
        <f t="shared" si="43"/>
        <v>1</v>
      </c>
      <c r="Q961" s="9">
        <f t="shared" si="44"/>
        <v>6</v>
      </c>
      <c r="R961" s="116">
        <v>15</v>
      </c>
      <c r="S961" s="117">
        <f>IF(C961="Область",Параметри!$K$47,IF(C961="Київ",Параметри!$K$48,IF(L961&lt;Параметри!$I$42,Параметри!$K$42,IF(L961&lt;Параметри!$I$43,Параметри!$K$43,IF(L961&lt;Параметри!$I$44,Параметри!$K$44,IF(L961&lt;Параметри!$I$45,Параметри!$K$45,Параметри!$K$46))))))</f>
        <v>0.53</v>
      </c>
      <c r="T961" s="97">
        <f>IF($B961="Область",Параметри!K$63,IF($R961&lt;Параметри!$G$59,Параметри!K$58,IF($R961&lt;Параметри!$G$60,Параметри!K$59,IF($R961&lt;Параметри!$G$61,Параметри!K$60,IF($R961&lt;Параметри!$G$62,Параметри!K$61,Параметри!K$62)))))</f>
        <v>1.7000000000000001E-2</v>
      </c>
      <c r="U961" s="97">
        <f>IF($B961="Область",Параметри!L$63,IF($R961&lt;Параметри!$G$59,Параметри!L$58,IF($R961&lt;Параметри!$G$60,Параметри!L$59,IF($R961&lt;Параметри!$G$61,Параметри!L$60,IF($R961&lt;Параметри!$G$62,Параметри!L$61,Параметри!L$62)))))</f>
        <v>4.7E-2</v>
      </c>
      <c r="V961" s="98">
        <f>IF(OR(SUM('Дані з ДІСО'!G961:I961)=0,Розрахунки!H961=0),"",Розрахунки!H961/SUM('Дані з ДІСО'!G961:I961))</f>
        <v>23.736842105263158</v>
      </c>
      <c r="W961" s="9">
        <v>2017</v>
      </c>
      <c r="X961" s="9">
        <v>14.5</v>
      </c>
      <c r="Y961" s="9">
        <v>16</v>
      </c>
      <c r="Z961" s="9" t="s">
        <v>4536</v>
      </c>
      <c r="AA961" s="99">
        <v>15</v>
      </c>
      <c r="AB961" s="9" t="str">
        <f>IF('Коефіцієнти АТО'!C961="Область","",'Коефіцієнти АТО'!D961)</f>
        <v>Рівненська</v>
      </c>
      <c r="AC961" s="9"/>
    </row>
    <row r="962" spans="1:29" ht="15" customHeight="1">
      <c r="A962" s="9">
        <v>961</v>
      </c>
      <c r="B962" s="9" t="s">
        <v>3148</v>
      </c>
      <c r="C962" s="9" t="s">
        <v>3148</v>
      </c>
      <c r="D962" s="9" t="s">
        <v>4020</v>
      </c>
      <c r="E962" s="9" t="s">
        <v>24</v>
      </c>
      <c r="F962" s="9" t="s">
        <v>2004</v>
      </c>
      <c r="G962" s="9" t="s">
        <v>4035</v>
      </c>
      <c r="H962" s="9" t="s">
        <v>2003</v>
      </c>
      <c r="I962" s="9">
        <v>5810</v>
      </c>
      <c r="J962" s="9">
        <v>5810</v>
      </c>
      <c r="K962" s="9">
        <v>138.4</v>
      </c>
      <c r="L962" s="115">
        <f t="shared" ref="L962:L1025" si="45">IF($B962="Область","",J962/I962)</f>
        <v>1</v>
      </c>
      <c r="M962" s="96">
        <f>IF($B962="Область","",SUM('Дані з ДІСО'!J962:L962)/K962)</f>
        <v>7.1098265895953752</v>
      </c>
      <c r="N962" s="9" t="str">
        <f>IF($B962="Область","",VLOOKUP(100*J962/I962,Параметри!$B$39:$C$53,2,TRUE))</f>
        <v>1. 100%</v>
      </c>
      <c r="O962" s="9" t="str">
        <f>IF($B962="Область","",VLOOKUP(M962,Параметри!$B$21:$C$35,2,TRUE))</f>
        <v>10. 7-10,2</v>
      </c>
      <c r="P962" s="9">
        <f t="shared" ref="P962:P1025" si="46">IF($B962="Область","",IF(MID(N962,2,1)=".",MID(N962,1,1),MID(N962,1,2))*1)</f>
        <v>1</v>
      </c>
      <c r="Q962" s="9">
        <f t="shared" ref="Q962:Q1025" si="47">IF($B962="Область","",IF(MID(O962,2,1)=".",MID(O962,1,1),MID(O962,1,2))*1)</f>
        <v>10</v>
      </c>
      <c r="R962" s="116">
        <v>15.5</v>
      </c>
      <c r="S962" s="117">
        <f>IF(C962="Область",Параметри!$K$47,IF(C962="Київ",Параметри!$K$48,IF(L962&lt;Параметри!$I$42,Параметри!$K$42,IF(L962&lt;Параметри!$I$43,Параметри!$K$43,IF(L962&lt;Параметри!$I$44,Параметри!$K$44,IF(L962&lt;Параметри!$I$45,Параметри!$K$45,Параметри!$K$46))))))</f>
        <v>0.53</v>
      </c>
      <c r="T962" s="97">
        <f>IF($B962="Область",Параметри!K$63,IF($R962&lt;Параметри!$G$59,Параметри!K$58,IF($R962&lt;Параметри!$G$60,Параметри!K$59,IF($R962&lt;Параметри!$G$61,Параметри!K$60,IF($R962&lt;Параметри!$G$62,Параметри!K$61,Параметри!K$62)))))</f>
        <v>1.7000000000000001E-2</v>
      </c>
      <c r="U962" s="97">
        <f>IF($B962="Область",Параметри!L$63,IF($R962&lt;Параметри!$G$59,Параметри!L$58,IF($R962&lt;Параметри!$G$60,Параметри!L$59,IF($R962&lt;Параметри!$G$61,Параметри!L$60,IF($R962&lt;Параметри!$G$62,Параметри!L$61,Параметри!L$62)))))</f>
        <v>4.7E-2</v>
      </c>
      <c r="V962" s="98">
        <f>IF(OR(SUM('Дані з ДІСО'!G962:I962)=0,Розрахунки!H962=0),"",Розрахунки!H962/SUM('Дані з ДІСО'!G962:I962))</f>
        <v>22.88372093023256</v>
      </c>
      <c r="W962" s="9">
        <v>2017</v>
      </c>
      <c r="X962" s="9">
        <v>15.5</v>
      </c>
      <c r="Y962" s="9">
        <v>15.5</v>
      </c>
      <c r="Z962" s="9" t="s">
        <v>4535</v>
      </c>
      <c r="AA962" s="99">
        <v>15.5</v>
      </c>
      <c r="AB962" s="9" t="str">
        <f>IF('Коефіцієнти АТО'!C962="Область","",'Коефіцієнти АТО'!D962)</f>
        <v>Рівненська</v>
      </c>
      <c r="AC962" s="9"/>
    </row>
    <row r="963" spans="1:29" ht="15" customHeight="1">
      <c r="A963" s="9">
        <v>962</v>
      </c>
      <c r="B963" s="9" t="s">
        <v>3148</v>
      </c>
      <c r="C963" s="9" t="s">
        <v>3148</v>
      </c>
      <c r="D963" s="9" t="s">
        <v>4020</v>
      </c>
      <c r="E963" s="9" t="s">
        <v>24</v>
      </c>
      <c r="F963" s="9" t="s">
        <v>2006</v>
      </c>
      <c r="G963" s="9" t="s">
        <v>4036</v>
      </c>
      <c r="H963" s="9" t="s">
        <v>2005</v>
      </c>
      <c r="I963" s="9">
        <v>5450</v>
      </c>
      <c r="J963" s="9">
        <v>5450</v>
      </c>
      <c r="K963" s="9">
        <v>195.3</v>
      </c>
      <c r="L963" s="115">
        <f t="shared" si="45"/>
        <v>1</v>
      </c>
      <c r="M963" s="96">
        <f>IF($B963="Область","",SUM('Дані з ДІСО'!J963:L963)/K963)</f>
        <v>2.7956989247311825</v>
      </c>
      <c r="N963" s="9" t="str">
        <f>IF($B963="Область","",VLOOKUP(100*J963/I963,Параметри!$B$39:$C$53,2,TRUE))</f>
        <v>1. 100%</v>
      </c>
      <c r="O963" s="9" t="str">
        <f>IF($B963="Область","",VLOOKUP(M963,Параметри!$B$21:$C$35,2,TRUE))</f>
        <v>4. 2,1-3</v>
      </c>
      <c r="P963" s="9">
        <f t="shared" si="46"/>
        <v>1</v>
      </c>
      <c r="Q963" s="9">
        <f t="shared" si="47"/>
        <v>4</v>
      </c>
      <c r="R963" s="116">
        <v>13</v>
      </c>
      <c r="S963" s="117">
        <f>IF(C963="Область",Параметри!$K$47,IF(C963="Київ",Параметри!$K$48,IF(L963&lt;Параметри!$I$42,Параметри!$K$42,IF(L963&lt;Параметри!$I$43,Параметри!$K$43,IF(L963&lt;Параметри!$I$44,Параметри!$K$44,IF(L963&lt;Параметри!$I$45,Параметри!$K$45,Параметри!$K$46))))))</f>
        <v>0.53</v>
      </c>
      <c r="T963" s="97">
        <f>IF($B963="Область",Параметри!K$63,IF($R963&lt;Параметри!$G$59,Параметри!K$58,IF($R963&lt;Параметри!$G$60,Параметри!K$59,IF($R963&lt;Параметри!$G$61,Параметри!K$60,IF($R963&lt;Параметри!$G$62,Параметри!K$61,Параметри!K$62)))))</f>
        <v>1.7000000000000001E-2</v>
      </c>
      <c r="U963" s="97">
        <f>IF($B963="Область",Параметри!L$63,IF($R963&lt;Параметри!$G$59,Параметри!L$58,IF($R963&lt;Параметри!$G$60,Параметри!L$59,IF($R963&lt;Параметри!$G$61,Параметри!L$60,IF($R963&lt;Параметри!$G$62,Параметри!L$61,Параметри!L$62)))))</f>
        <v>4.7E-2</v>
      </c>
      <c r="V963" s="98">
        <f>IF(OR(SUM('Дані з ДІСО'!G963:I963)=0,Розрахунки!H963=0),"",Розрахунки!H963/SUM('Дані з ДІСО'!G963:I963))</f>
        <v>15.166666666666666</v>
      </c>
      <c r="W963" s="9">
        <v>2018</v>
      </c>
      <c r="X963" s="9">
        <v>13.5</v>
      </c>
      <c r="Y963" s="9">
        <v>12</v>
      </c>
      <c r="Z963" s="9" t="s">
        <v>4536</v>
      </c>
      <c r="AA963" s="99">
        <v>13</v>
      </c>
      <c r="AB963" s="9" t="str">
        <f>IF('Коефіцієнти АТО'!C963="Область","",'Коефіцієнти АТО'!D963)</f>
        <v>Рівненська</v>
      </c>
      <c r="AC963" s="9"/>
    </row>
    <row r="964" spans="1:29" ht="15" customHeight="1">
      <c r="A964" s="9">
        <v>963</v>
      </c>
      <c r="B964" s="9" t="s">
        <v>3148</v>
      </c>
      <c r="C964" s="9" t="s">
        <v>3148</v>
      </c>
      <c r="D964" s="9" t="s">
        <v>4020</v>
      </c>
      <c r="E964" s="9" t="s">
        <v>24</v>
      </c>
      <c r="F964" s="9" t="s">
        <v>2008</v>
      </c>
      <c r="G964" s="9" t="s">
        <v>4037</v>
      </c>
      <c r="H964" s="9" t="s">
        <v>2007</v>
      </c>
      <c r="I964" s="9">
        <v>7937</v>
      </c>
      <c r="J964" s="9">
        <v>7937</v>
      </c>
      <c r="K964" s="9">
        <v>219.7</v>
      </c>
      <c r="L964" s="115">
        <f t="shared" si="45"/>
        <v>1</v>
      </c>
      <c r="M964" s="96">
        <f>IF($B964="Область","",SUM('Дані з ДІСО'!J964:L964)/K964)</f>
        <v>3.2726445152480657</v>
      </c>
      <c r="N964" s="9" t="str">
        <f>IF($B964="Область","",VLOOKUP(100*J964/I964,Параметри!$B$39:$C$53,2,TRUE))</f>
        <v>1. 100%</v>
      </c>
      <c r="O964" s="9" t="str">
        <f>IF($B964="Область","",VLOOKUP(M964,Параметри!$B$21:$C$35,2,TRUE))</f>
        <v>5. 3-3,9</v>
      </c>
      <c r="P964" s="9">
        <f t="shared" si="46"/>
        <v>1</v>
      </c>
      <c r="Q964" s="9">
        <f t="shared" si="47"/>
        <v>5</v>
      </c>
      <c r="R964" s="116">
        <v>13</v>
      </c>
      <c r="S964" s="117">
        <f>IF(C964="Область",Параметри!$K$47,IF(C964="Київ",Параметри!$K$48,IF(L964&lt;Параметри!$I$42,Параметри!$K$42,IF(L964&lt;Параметри!$I$43,Параметри!$K$43,IF(L964&lt;Параметри!$I$44,Параметри!$K$44,IF(L964&lt;Параметри!$I$45,Параметри!$K$45,Параметри!$K$46))))))</f>
        <v>0.53</v>
      </c>
      <c r="T964" s="97">
        <f>IF($B964="Область",Параметри!K$63,IF($R964&lt;Параметри!$G$59,Параметри!K$58,IF($R964&lt;Параметри!$G$60,Параметри!K$59,IF($R964&lt;Параметри!$G$61,Параметри!K$60,IF($R964&lt;Параметри!$G$62,Параметри!K$61,Параметри!K$62)))))</f>
        <v>1.7000000000000001E-2</v>
      </c>
      <c r="U964" s="97">
        <f>IF($B964="Область",Параметри!L$63,IF($R964&lt;Параметри!$G$59,Параметри!L$58,IF($R964&lt;Параметри!$G$60,Параметри!L$59,IF($R964&lt;Параметри!$G$61,Параметри!L$60,IF($R964&lt;Параметри!$G$62,Параметри!L$61,Параметри!L$62)))))</f>
        <v>4.7E-2</v>
      </c>
      <c r="V964" s="98">
        <f>IF(OR(SUM('Дані з ДІСО'!G964:I964)=0,Розрахунки!H964=0),"",Розрахунки!H964/SUM('Дані з ДІСО'!G964:I964))</f>
        <v>10.573529411764707</v>
      </c>
      <c r="W964" s="9">
        <v>2018</v>
      </c>
      <c r="X964" s="9">
        <v>13.5</v>
      </c>
      <c r="Y964" s="9">
        <v>12</v>
      </c>
      <c r="Z964" s="9" t="s">
        <v>4536</v>
      </c>
      <c r="AA964" s="99">
        <v>13</v>
      </c>
      <c r="AB964" s="9" t="str">
        <f>IF('Коефіцієнти АТО'!C964="Область","",'Коефіцієнти АТО'!D964)</f>
        <v>Рівненська</v>
      </c>
      <c r="AC964" s="9"/>
    </row>
    <row r="965" spans="1:29" ht="15" customHeight="1">
      <c r="A965" s="9">
        <v>964</v>
      </c>
      <c r="B965" s="9" t="s">
        <v>3148</v>
      </c>
      <c r="C965" s="9" t="s">
        <v>3148</v>
      </c>
      <c r="D965" s="9" t="s">
        <v>4020</v>
      </c>
      <c r="E965" s="9" t="s">
        <v>24</v>
      </c>
      <c r="F965" s="9" t="s">
        <v>2010</v>
      </c>
      <c r="G965" s="9" t="s">
        <v>4038</v>
      </c>
      <c r="H965" s="9" t="s">
        <v>2009</v>
      </c>
      <c r="I965" s="9">
        <v>2702</v>
      </c>
      <c r="J965" s="9">
        <v>2702</v>
      </c>
      <c r="K965" s="9">
        <v>108.5</v>
      </c>
      <c r="L965" s="115">
        <f t="shared" si="45"/>
        <v>1</v>
      </c>
      <c r="M965" s="96">
        <f>IF($B965="Область","",SUM('Дані з ДІСО'!J965:L965)/K965)</f>
        <v>2.9216589861751152</v>
      </c>
      <c r="N965" s="9" t="str">
        <f>IF($B965="Область","",VLOOKUP(100*J965/I965,Параметри!$B$39:$C$53,2,TRUE))</f>
        <v>1. 100%</v>
      </c>
      <c r="O965" s="9" t="str">
        <f>IF($B965="Область","",VLOOKUP(M965,Параметри!$B$21:$C$35,2,TRUE))</f>
        <v>4. 2,1-3</v>
      </c>
      <c r="P965" s="9">
        <f t="shared" si="46"/>
        <v>1</v>
      </c>
      <c r="Q965" s="9">
        <f t="shared" si="47"/>
        <v>4</v>
      </c>
      <c r="R965" s="116">
        <v>13</v>
      </c>
      <c r="S965" s="117">
        <f>IF(C965="Область",Параметри!$K$47,IF(C965="Київ",Параметри!$K$48,IF(L965&lt;Параметри!$I$42,Параметри!$K$42,IF(L965&lt;Параметри!$I$43,Параметри!$K$43,IF(L965&lt;Параметри!$I$44,Параметри!$K$44,IF(L965&lt;Параметри!$I$45,Параметри!$K$45,Параметри!$K$46))))))</f>
        <v>0.53</v>
      </c>
      <c r="T965" s="97">
        <f>IF($B965="Область",Параметри!K$63,IF($R965&lt;Параметри!$G$59,Параметри!K$58,IF($R965&lt;Параметри!$G$60,Параметри!K$59,IF($R965&lt;Параметри!$G$61,Параметри!K$60,IF($R965&lt;Параметри!$G$62,Параметри!K$61,Параметри!K$62)))))</f>
        <v>1.7000000000000001E-2</v>
      </c>
      <c r="U965" s="97">
        <f>IF($B965="Область",Параметри!L$63,IF($R965&lt;Параметри!$G$59,Параметри!L$58,IF($R965&lt;Параметри!$G$60,Параметри!L$59,IF($R965&lt;Параметри!$G$61,Параметри!L$60,IF($R965&lt;Параметри!$G$62,Параметри!L$61,Параметри!L$62)))))</f>
        <v>4.7E-2</v>
      </c>
      <c r="V965" s="98">
        <f>IF(OR(SUM('Дані з ДІСО'!G965:I965)=0,Розрахунки!H965=0),"",Розрахунки!H965/SUM('Дані з ДІСО'!G965:I965))</f>
        <v>14.409090909090908</v>
      </c>
      <c r="W965" s="9">
        <v>2018</v>
      </c>
      <c r="X965" s="9">
        <v>13</v>
      </c>
      <c r="Y965" s="9">
        <v>12</v>
      </c>
      <c r="Z965" s="9" t="s">
        <v>4535</v>
      </c>
      <c r="AA965" s="99">
        <v>13</v>
      </c>
      <c r="AB965" s="9" t="str">
        <f>IF('Коефіцієнти АТО'!C965="Область","",'Коефіцієнти АТО'!D965)</f>
        <v>Рівненська</v>
      </c>
      <c r="AC965" s="9"/>
    </row>
    <row r="966" spans="1:29">
      <c r="A966" s="9">
        <v>965</v>
      </c>
      <c r="B966" s="9" t="s">
        <v>3151</v>
      </c>
      <c r="C966" s="9" t="s">
        <v>3151</v>
      </c>
      <c r="D966" s="9" t="s">
        <v>4020</v>
      </c>
      <c r="E966" s="9" t="s">
        <v>29</v>
      </c>
      <c r="F966" s="9" t="s">
        <v>2012</v>
      </c>
      <c r="G966" s="9" t="s">
        <v>4039</v>
      </c>
      <c r="H966" s="9" t="s">
        <v>2011</v>
      </c>
      <c r="I966" s="9">
        <v>13744</v>
      </c>
      <c r="J966" s="9">
        <v>2259</v>
      </c>
      <c r="K966" s="9">
        <v>111.5</v>
      </c>
      <c r="L966" s="115">
        <f t="shared" si="45"/>
        <v>0.16436263096623982</v>
      </c>
      <c r="M966" s="96">
        <f>IF($B966="Область","",SUM('Дані з ДІСО'!J966:L966)/K966)</f>
        <v>16.197309417040358</v>
      </c>
      <c r="N966" s="9" t="str">
        <f>IF($B966="Область","",VLOOKUP(100*J966/I966,Параметри!$B$39:$C$53,2,TRUE))</f>
        <v>13. 12-19</v>
      </c>
      <c r="O966" s="9" t="str">
        <f>IF($B966="Область","",VLOOKUP(M966,Параметри!$B$21:$C$35,2,TRUE))</f>
        <v>12. 15-35,3</v>
      </c>
      <c r="P966" s="9">
        <f t="shared" si="46"/>
        <v>13</v>
      </c>
      <c r="Q966" s="9">
        <f t="shared" si="47"/>
        <v>12</v>
      </c>
      <c r="R966" s="116">
        <v>21.5</v>
      </c>
      <c r="S966" s="117">
        <f>IF(C966="Область",Параметри!$K$47,IF(C966="Київ",Параметри!$K$48,IF(L966&lt;Параметри!$I$42,Параметри!$K$42,IF(L966&lt;Параметри!$I$43,Параметри!$K$43,IF(L966&lt;Параметри!$I$44,Параметри!$K$44,IF(L966&lt;Параметри!$I$45,Параметри!$K$45,Параметри!$K$46))))))</f>
        <v>0.23</v>
      </c>
      <c r="T966" s="97">
        <f>IF($B966="Область",Параметри!K$63,IF($R966&lt;Параметри!$G$59,Параметри!K$58,IF($R966&lt;Параметри!$G$60,Параметри!K$59,IF($R966&lt;Параметри!$G$61,Параметри!K$60,IF($R966&lt;Параметри!$G$62,Параметри!K$61,Параметри!K$62)))))</f>
        <v>7.4999999999999997E-2</v>
      </c>
      <c r="U966" s="97">
        <f>IF($B966="Область",Параметри!L$63,IF($R966&lt;Параметри!$G$59,Параметри!L$58,IF($R966&lt;Параметри!$G$60,Параметри!L$59,IF($R966&lt;Параметри!$G$61,Параметри!L$60,IF($R966&lt;Параметри!$G$62,Параметри!L$61,Параметри!L$62)))))</f>
        <v>4.7E-2</v>
      </c>
      <c r="V966" s="98">
        <f>IF(OR(SUM('Дані з ДІСО'!G966:I966)=0,Розрахунки!H966=0),"",Розрахунки!H966/SUM('Дані з ДІСО'!G966:I966))</f>
        <v>29.129032258064516</v>
      </c>
      <c r="W966" s="9">
        <v>2018</v>
      </c>
      <c r="X966" s="9">
        <v>23.5</v>
      </c>
      <c r="Y966" s="9">
        <v>20.5</v>
      </c>
      <c r="Z966" s="9" t="s">
        <v>4536</v>
      </c>
      <c r="AA966" s="99">
        <v>21.5</v>
      </c>
      <c r="AB966" s="9" t="str">
        <f>IF('Коефіцієнти АТО'!C966="Область","",'Коефіцієнти АТО'!D966)</f>
        <v>Рівненська</v>
      </c>
      <c r="AC966" s="9"/>
    </row>
    <row r="967" spans="1:29" ht="15" customHeight="1">
      <c r="A967" s="9">
        <v>966</v>
      </c>
      <c r="B967" s="9" t="s">
        <v>3148</v>
      </c>
      <c r="C967" s="9" t="s">
        <v>3148</v>
      </c>
      <c r="D967" s="9" t="s">
        <v>4020</v>
      </c>
      <c r="E967" s="9" t="s">
        <v>24</v>
      </c>
      <c r="F967" s="9" t="s">
        <v>2014</v>
      </c>
      <c r="G967" s="9" t="s">
        <v>4040</v>
      </c>
      <c r="H967" s="9" t="s">
        <v>2013</v>
      </c>
      <c r="I967" s="9">
        <v>11256</v>
      </c>
      <c r="J967" s="9">
        <v>11256</v>
      </c>
      <c r="K967" s="9">
        <v>283.39999999999998</v>
      </c>
      <c r="L967" s="115">
        <f t="shared" si="45"/>
        <v>1</v>
      </c>
      <c r="M967" s="96">
        <f>IF($B967="Область","",SUM('Дані з ДІСО'!J967:L967)/K967)</f>
        <v>7.5723359209597749</v>
      </c>
      <c r="N967" s="9" t="str">
        <f>IF($B967="Область","",VLOOKUP(100*J967/I967,Параметри!$B$39:$C$53,2,TRUE))</f>
        <v>1. 100%</v>
      </c>
      <c r="O967" s="9" t="str">
        <f>IF($B967="Область","",VLOOKUP(M967,Параметри!$B$21:$C$35,2,TRUE))</f>
        <v>10. 7-10,2</v>
      </c>
      <c r="P967" s="9">
        <f t="shared" si="46"/>
        <v>1</v>
      </c>
      <c r="Q967" s="9">
        <f t="shared" si="47"/>
        <v>10</v>
      </c>
      <c r="R967" s="116">
        <v>19.5</v>
      </c>
      <c r="S967" s="117">
        <f>IF(C967="Область",Параметри!$K$47,IF(C967="Київ",Параметри!$K$48,IF(L967&lt;Параметри!$I$42,Параметри!$K$42,IF(L967&lt;Параметри!$I$43,Параметри!$K$43,IF(L967&lt;Параметри!$I$44,Параметри!$K$44,IF(L967&lt;Параметри!$I$45,Параметри!$K$45,Параметри!$K$46))))))</f>
        <v>0.53</v>
      </c>
      <c r="T967" s="97">
        <f>IF($B967="Область",Параметри!K$63,IF($R967&lt;Параметри!$G$59,Параметри!K$58,IF($R967&lt;Параметри!$G$60,Параметри!K$59,IF($R967&lt;Параметри!$G$61,Параметри!K$60,IF($R967&lt;Параметри!$G$62,Параметри!K$61,Параметри!K$62)))))</f>
        <v>1.7000000000000001E-2</v>
      </c>
      <c r="U967" s="97">
        <f>IF($B967="Область",Параметри!L$63,IF($R967&lt;Параметри!$G$59,Параметри!L$58,IF($R967&lt;Параметри!$G$60,Параметри!L$59,IF($R967&lt;Параметри!$G$61,Параметри!L$60,IF($R967&lt;Параметри!$G$62,Параметри!L$61,Параметри!L$62)))))</f>
        <v>4.7E-2</v>
      </c>
      <c r="V967" s="98">
        <f>IF(OR(SUM('Дані з ДІСО'!G967:I967)=0,Розрахунки!H967=0),"",Розрахунки!H967/SUM('Дані з ДІСО'!G967:I967))</f>
        <v>30.225352112676056</v>
      </c>
      <c r="W967" s="9">
        <v>2018</v>
      </c>
      <c r="X967" s="9">
        <v>15.5</v>
      </c>
      <c r="Y967" s="9">
        <v>20.5</v>
      </c>
      <c r="Z967" s="9" t="s">
        <v>4536</v>
      </c>
      <c r="AA967" s="99">
        <v>19.5</v>
      </c>
      <c r="AB967" s="9" t="str">
        <f>IF('Коефіцієнти АТО'!C967="Область","",'Коефіцієнти АТО'!D967)</f>
        <v>Рівненська</v>
      </c>
      <c r="AC967" s="9"/>
    </row>
    <row r="968" spans="1:29" ht="15" customHeight="1">
      <c r="A968" s="9">
        <v>967</v>
      </c>
      <c r="B968" s="9" t="s">
        <v>3151</v>
      </c>
      <c r="C968" s="9" t="s">
        <v>3151</v>
      </c>
      <c r="D968" s="9" t="s">
        <v>4020</v>
      </c>
      <c r="E968" s="9" t="s">
        <v>29</v>
      </c>
      <c r="F968" s="9" t="s">
        <v>2016</v>
      </c>
      <c r="G968" s="9" t="s">
        <v>4041</v>
      </c>
      <c r="H968" s="9" t="s">
        <v>2015</v>
      </c>
      <c r="I968" s="9">
        <v>11997</v>
      </c>
      <c r="J968" s="9">
        <v>9523</v>
      </c>
      <c r="K968" s="9">
        <v>312.39999999999998</v>
      </c>
      <c r="L968" s="115">
        <f t="shared" si="45"/>
        <v>0.7937817787780278</v>
      </c>
      <c r="M968" s="96">
        <f>IF($B968="Область","",SUM('Дані з ДІСО'!J968:L968)/K968)</f>
        <v>4.3101792573623561</v>
      </c>
      <c r="N968" s="9" t="str">
        <f>IF($B968="Область","",VLOOKUP(100*J968/I968,Параметри!$B$39:$C$53,2,TRUE))</f>
        <v>2. 72-100</v>
      </c>
      <c r="O968" s="9" t="str">
        <f>IF($B968="Область","",VLOOKUP(M968,Параметри!$B$21:$C$35,2,TRUE))</f>
        <v>7. 4,1-4,5</v>
      </c>
      <c r="P968" s="9">
        <f t="shared" si="46"/>
        <v>2</v>
      </c>
      <c r="Q968" s="9">
        <f t="shared" si="47"/>
        <v>7</v>
      </c>
      <c r="R968" s="116">
        <v>15</v>
      </c>
      <c r="S968" s="117">
        <f>IF(C968="Область",Параметри!$K$47,IF(C968="Київ",Параметри!$K$48,IF(L968&lt;Параметри!$I$42,Параметри!$K$42,IF(L968&lt;Параметри!$I$43,Параметри!$K$43,IF(L968&lt;Параметри!$I$44,Параметри!$K$44,IF(L968&lt;Параметри!$I$45,Параметри!$K$45,Параметри!$K$46))))))</f>
        <v>0.48</v>
      </c>
      <c r="T968" s="97">
        <f>IF($B968="Область",Параметри!K$63,IF($R968&lt;Параметри!$G$59,Параметри!K$58,IF($R968&lt;Параметри!$G$60,Параметри!K$59,IF($R968&lt;Параметри!$G$61,Параметри!K$60,IF($R968&lt;Параметри!$G$62,Параметри!K$61,Параметри!K$62)))))</f>
        <v>1.7000000000000001E-2</v>
      </c>
      <c r="U968" s="97">
        <f>IF($B968="Область",Параметри!L$63,IF($R968&lt;Параметри!$G$59,Параметри!L$58,IF($R968&lt;Параметри!$G$60,Параметри!L$59,IF($R968&lt;Параметри!$G$61,Параметри!L$60,IF($R968&lt;Параметри!$G$62,Параметри!L$61,Параметри!L$62)))))</f>
        <v>4.7E-2</v>
      </c>
      <c r="V968" s="98">
        <f>IF(OR(SUM('Дані з ДІСО'!G968:I968)=0,Розрахунки!H968=0),"",Розрахунки!H968/SUM('Дані з ДІСО'!G968:I968))</f>
        <v>17.487012987012989</v>
      </c>
      <c r="W968" s="9">
        <v>2018</v>
      </c>
      <c r="X968" s="9">
        <v>15</v>
      </c>
      <c r="Y968" s="9">
        <v>14</v>
      </c>
      <c r="Z968" s="9" t="s">
        <v>4535</v>
      </c>
      <c r="AA968" s="99">
        <v>15</v>
      </c>
      <c r="AB968" s="9" t="str">
        <f>IF('Коефіцієнти АТО'!C968="Область","",'Коефіцієнти АТО'!D968)</f>
        <v>Рівненська</v>
      </c>
      <c r="AC968" s="9"/>
    </row>
    <row r="969" spans="1:29" ht="15" customHeight="1">
      <c r="A969" s="9">
        <v>968</v>
      </c>
      <c r="B969" s="9" t="s">
        <v>3148</v>
      </c>
      <c r="C969" s="9" t="s">
        <v>3148</v>
      </c>
      <c r="D969" s="9" t="s">
        <v>4020</v>
      </c>
      <c r="E969" s="9" t="s">
        <v>24</v>
      </c>
      <c r="F969" s="9" t="s">
        <v>2018</v>
      </c>
      <c r="G969" s="9" t="s">
        <v>4042</v>
      </c>
      <c r="H969" s="9" t="s">
        <v>2017</v>
      </c>
      <c r="I969" s="9">
        <v>5649</v>
      </c>
      <c r="J969" s="9">
        <v>5649</v>
      </c>
      <c r="K969" s="9">
        <v>415.6</v>
      </c>
      <c r="L969" s="115">
        <f t="shared" si="45"/>
        <v>1</v>
      </c>
      <c r="M969" s="96">
        <f>IF($B969="Область","",SUM('Дані з ДІСО'!J969:L969)/K969)</f>
        <v>1.929740134744947</v>
      </c>
      <c r="N969" s="9" t="str">
        <f>IF($B969="Область","",VLOOKUP(100*J969/I969,Параметри!$B$39:$C$53,2,TRUE))</f>
        <v>1. 100%</v>
      </c>
      <c r="O969" s="9" t="str">
        <f>IF($B969="Область","",VLOOKUP(M969,Параметри!$B$21:$C$35,2,TRUE))</f>
        <v>3. 1,4-2,1</v>
      </c>
      <c r="P969" s="9">
        <f t="shared" si="46"/>
        <v>1</v>
      </c>
      <c r="Q969" s="9">
        <f t="shared" si="47"/>
        <v>3</v>
      </c>
      <c r="R969" s="116">
        <v>14</v>
      </c>
      <c r="S969" s="117">
        <f>IF(C969="Область",Параметри!$K$47,IF(C969="Київ",Параметри!$K$48,IF(L969&lt;Параметри!$I$42,Параметри!$K$42,IF(L969&lt;Параметри!$I$43,Параметри!$K$43,IF(L969&lt;Параметри!$I$44,Параметри!$K$44,IF(L969&lt;Параметри!$I$45,Параметри!$K$45,Параметри!$K$46))))))</f>
        <v>0.53</v>
      </c>
      <c r="T969" s="97">
        <f>IF($B969="Область",Параметри!K$63,IF($R969&lt;Параметри!$G$59,Параметри!K$58,IF($R969&lt;Параметри!$G$60,Параметри!K$59,IF($R969&lt;Параметри!$G$61,Параметри!K$60,IF($R969&lt;Параметри!$G$62,Параметри!K$61,Параметри!K$62)))))</f>
        <v>1.7000000000000001E-2</v>
      </c>
      <c r="U969" s="97">
        <f>IF($B969="Область",Параметри!L$63,IF($R969&lt;Параметри!$G$59,Параметри!L$58,IF($R969&lt;Параметри!$G$60,Параметри!L$59,IF($R969&lt;Параметри!$G$61,Параметри!L$60,IF($R969&lt;Параметри!$G$62,Параметри!L$61,Параметри!L$62)))))</f>
        <v>4.7E-2</v>
      </c>
      <c r="V969" s="98">
        <f>IF(OR(SUM('Дані з ДІСО'!G969:I969)=0,Розрахунки!H969=0),"",Розрахунки!H969/SUM('Дані з ДІСО'!G969:I969))</f>
        <v>17.434782608695652</v>
      </c>
      <c r="W969" s="9">
        <v>2018</v>
      </c>
      <c r="X969" s="9">
        <v>12.5</v>
      </c>
      <c r="Y969" s="9">
        <v>15</v>
      </c>
      <c r="Z969" s="9" t="s">
        <v>4536</v>
      </c>
      <c r="AA969" s="99">
        <v>14</v>
      </c>
      <c r="AB969" s="9" t="str">
        <f>IF('Коефіцієнти АТО'!C969="Область","",'Коефіцієнти АТО'!D969)</f>
        <v>Рівненська</v>
      </c>
      <c r="AC969" s="9"/>
    </row>
    <row r="970" spans="1:29" ht="15" customHeight="1">
      <c r="A970" s="9">
        <v>969</v>
      </c>
      <c r="B970" s="9" t="s">
        <v>3148</v>
      </c>
      <c r="C970" s="9" t="s">
        <v>3148</v>
      </c>
      <c r="D970" s="9" t="s">
        <v>4020</v>
      </c>
      <c r="E970" s="9" t="s">
        <v>24</v>
      </c>
      <c r="F970" s="9" t="s">
        <v>2020</v>
      </c>
      <c r="G970" s="9" t="s">
        <v>3740</v>
      </c>
      <c r="H970" s="9" t="s">
        <v>2019</v>
      </c>
      <c r="I970" s="9">
        <v>9799</v>
      </c>
      <c r="J970" s="9">
        <v>9799</v>
      </c>
      <c r="K970" s="9">
        <v>207.9</v>
      </c>
      <c r="L970" s="115">
        <f t="shared" si="45"/>
        <v>1</v>
      </c>
      <c r="M970" s="96">
        <f>IF($B970="Область","",SUM('Дані з ДІСО'!J970:L970)/K970)</f>
        <v>6.9841269841269842</v>
      </c>
      <c r="N970" s="9" t="str">
        <f>IF($B970="Область","",VLOOKUP(100*J970/I970,Параметри!$B$39:$C$53,2,TRUE))</f>
        <v>1. 100%</v>
      </c>
      <c r="O970" s="9" t="str">
        <f>IF($B970="Область","",VLOOKUP(M970,Параметри!$B$21:$C$35,2,TRUE))</f>
        <v>9. 5,8-7</v>
      </c>
      <c r="P970" s="9">
        <f t="shared" si="46"/>
        <v>1</v>
      </c>
      <c r="Q970" s="9">
        <f t="shared" si="47"/>
        <v>9</v>
      </c>
      <c r="R970" s="116">
        <v>16</v>
      </c>
      <c r="S970" s="117">
        <f>IF(C970="Область",Параметри!$K$47,IF(C970="Київ",Параметри!$K$48,IF(L970&lt;Параметри!$I$42,Параметри!$K$42,IF(L970&lt;Параметри!$I$43,Параметри!$K$43,IF(L970&lt;Параметри!$I$44,Параметри!$K$44,IF(L970&lt;Параметри!$I$45,Параметри!$K$45,Параметри!$K$46))))))</f>
        <v>0.53</v>
      </c>
      <c r="T970" s="97">
        <f>IF($B970="Область",Параметри!K$63,IF($R970&lt;Параметри!$G$59,Параметри!K$58,IF($R970&lt;Параметри!$G$60,Параметри!K$59,IF($R970&lt;Параметри!$G$61,Параметри!K$60,IF($R970&lt;Параметри!$G$62,Параметри!K$61,Параметри!K$62)))))</f>
        <v>1.7000000000000001E-2</v>
      </c>
      <c r="U970" s="97">
        <f>IF($B970="Область",Параметри!L$63,IF($R970&lt;Параметри!$G$59,Параметри!L$58,IF($R970&lt;Параметри!$G$60,Параметри!L$59,IF($R970&lt;Параметри!$G$61,Параметри!L$60,IF($R970&lt;Параметри!$G$62,Параметри!L$61,Параметри!L$62)))))</f>
        <v>4.7E-2</v>
      </c>
      <c r="V970" s="98">
        <f>IF(OR(SUM('Дані з ДІСО'!G970:I970)=0,Розрахунки!H970=0),"",Розрахунки!H970/SUM('Дані з ДІСО'!G970:I970))</f>
        <v>18.149999999999999</v>
      </c>
      <c r="W970" s="9">
        <v>2019</v>
      </c>
      <c r="X970" s="9">
        <v>15.5</v>
      </c>
      <c r="Y970" s="9">
        <v>17</v>
      </c>
      <c r="Z970" s="9" t="s">
        <v>4536</v>
      </c>
      <c r="AA970" s="99">
        <v>16</v>
      </c>
      <c r="AB970" s="9" t="str">
        <f>IF('Коефіцієнти АТО'!C970="Область","",'Коефіцієнти АТО'!D970)</f>
        <v>Рівненська</v>
      </c>
      <c r="AC970" s="9"/>
    </row>
    <row r="971" spans="1:29" ht="15" customHeight="1">
      <c r="A971" s="9">
        <v>970</v>
      </c>
      <c r="B971" s="9" t="s">
        <v>3148</v>
      </c>
      <c r="C971" s="9" t="s">
        <v>3148</v>
      </c>
      <c r="D971" s="9" t="s">
        <v>4020</v>
      </c>
      <c r="E971" s="9" t="s">
        <v>24</v>
      </c>
      <c r="F971" s="9" t="s">
        <v>2022</v>
      </c>
      <c r="G971" s="9" t="s">
        <v>4043</v>
      </c>
      <c r="H971" s="9" t="s">
        <v>2021</v>
      </c>
      <c r="I971" s="9">
        <v>10558</v>
      </c>
      <c r="J971" s="9">
        <v>10558</v>
      </c>
      <c r="K971" s="9">
        <v>79.8</v>
      </c>
      <c r="L971" s="115">
        <f t="shared" si="45"/>
        <v>1</v>
      </c>
      <c r="M971" s="96">
        <f>IF($B971="Область","",SUM('Дані з ДІСО'!J971:L971)/K971)</f>
        <v>17.192982456140353</v>
      </c>
      <c r="N971" s="9" t="str">
        <f>IF($B971="Область","",VLOOKUP(100*J971/I971,Параметри!$B$39:$C$53,2,TRUE))</f>
        <v>1. 100%</v>
      </c>
      <c r="O971" s="9" t="str">
        <f>IF($B971="Область","",VLOOKUP(M971,Параметри!$B$21:$C$35,2,TRUE))</f>
        <v>12. 15-35,3</v>
      </c>
      <c r="P971" s="9">
        <f t="shared" si="46"/>
        <v>1</v>
      </c>
      <c r="Q971" s="9">
        <f t="shared" si="47"/>
        <v>12</v>
      </c>
      <c r="R971" s="116">
        <v>19</v>
      </c>
      <c r="S971" s="117">
        <f>IF(C971="Область",Параметри!$K$47,IF(C971="Київ",Параметри!$K$48,IF(L971&lt;Параметри!$I$42,Параметри!$K$42,IF(L971&lt;Параметри!$I$43,Параметри!$K$43,IF(L971&lt;Параметри!$I$44,Параметри!$K$44,IF(L971&lt;Параметри!$I$45,Параметри!$K$45,Параметри!$K$46))))))</f>
        <v>0.53</v>
      </c>
      <c r="T971" s="97">
        <f>IF($B971="Область",Параметри!K$63,IF($R971&lt;Параметри!$G$59,Параметри!K$58,IF($R971&lt;Параметри!$G$60,Параметри!K$59,IF($R971&lt;Параметри!$G$61,Параметри!K$60,IF($R971&lt;Параметри!$G$62,Параметри!K$61,Параметри!K$62)))))</f>
        <v>1.7000000000000001E-2</v>
      </c>
      <c r="U971" s="97">
        <f>IF($B971="Область",Параметри!L$63,IF($R971&lt;Параметри!$G$59,Параметри!L$58,IF($R971&lt;Параметри!$G$60,Параметри!L$59,IF($R971&lt;Параметри!$G$61,Параметри!L$60,IF($R971&lt;Параметри!$G$62,Параметри!L$61,Параметри!L$62)))))</f>
        <v>4.7E-2</v>
      </c>
      <c r="V971" s="98">
        <f>IF(OR(SUM('Дані з ДІСО'!G971:I971)=0,Розрахунки!H971=0),"",Розрахунки!H971/SUM('Дані з ДІСО'!G971:I971))</f>
        <v>19.600000000000001</v>
      </c>
      <c r="W971" s="9">
        <v>2019</v>
      </c>
      <c r="X971" s="9">
        <v>20.5</v>
      </c>
      <c r="Y971" s="9">
        <v>18</v>
      </c>
      <c r="Z971" s="9" t="s">
        <v>4536</v>
      </c>
      <c r="AA971" s="99">
        <v>19</v>
      </c>
      <c r="AB971" s="9" t="str">
        <f>IF('Коефіцієнти АТО'!C971="Область","",'Коефіцієнти АТО'!D971)</f>
        <v>Рівненська</v>
      </c>
      <c r="AC971" s="9"/>
    </row>
    <row r="972" spans="1:29">
      <c r="A972" s="9">
        <v>971</v>
      </c>
      <c r="B972" s="9" t="s">
        <v>3148</v>
      </c>
      <c r="C972" s="9" t="s">
        <v>3148</v>
      </c>
      <c r="D972" s="9" t="s">
        <v>4020</v>
      </c>
      <c r="E972" s="9" t="s">
        <v>24</v>
      </c>
      <c r="F972" s="9" t="s">
        <v>2024</v>
      </c>
      <c r="G972" s="9" t="s">
        <v>4044</v>
      </c>
      <c r="H972" s="9" t="s">
        <v>2023</v>
      </c>
      <c r="I972" s="9">
        <v>2853</v>
      </c>
      <c r="J972" s="9">
        <v>2853</v>
      </c>
      <c r="K972" s="9">
        <v>92.4</v>
      </c>
      <c r="L972" s="115">
        <f t="shared" si="45"/>
        <v>1</v>
      </c>
      <c r="M972" s="96">
        <f>IF($B972="Область","",SUM('Дані з ДІСО'!J972:L972)/K972)</f>
        <v>3.2467532467532467</v>
      </c>
      <c r="N972" s="9" t="str">
        <f>IF($B972="Область","",VLOOKUP(100*J972/I972,Параметри!$B$39:$C$53,2,TRUE))</f>
        <v>1. 100%</v>
      </c>
      <c r="O972" s="9" t="str">
        <f>IF($B972="Область","",VLOOKUP(M972,Параметри!$B$21:$C$35,2,TRUE))</f>
        <v>5. 3-3,9</v>
      </c>
      <c r="P972" s="9">
        <f t="shared" si="46"/>
        <v>1</v>
      </c>
      <c r="Q972" s="9">
        <f t="shared" si="47"/>
        <v>5</v>
      </c>
      <c r="R972" s="116">
        <v>11</v>
      </c>
      <c r="S972" s="117">
        <f>IF(C972="Область",Параметри!$K$47,IF(C972="Київ",Параметри!$K$48,IF(L972&lt;Параметри!$I$42,Параметри!$K$42,IF(L972&lt;Параметри!$I$43,Параметри!$K$43,IF(L972&lt;Параметри!$I$44,Параметри!$K$44,IF(L972&lt;Параметри!$I$45,Параметри!$K$45,Параметри!$K$46))))))</f>
        <v>0.53</v>
      </c>
      <c r="T972" s="97">
        <f>IF($B972="Область",Параметри!K$63,IF($R972&lt;Параметри!$G$59,Параметри!K$58,IF($R972&lt;Параметри!$G$60,Параметри!K$59,IF($R972&lt;Параметри!$G$61,Параметри!K$60,IF($R972&lt;Параметри!$G$62,Параметри!K$61,Параметри!K$62)))))</f>
        <v>1.7000000000000001E-2</v>
      </c>
      <c r="U972" s="97">
        <f>IF($B972="Область",Параметри!L$63,IF($R972&lt;Параметри!$G$59,Параметри!L$58,IF($R972&lt;Параметри!$G$60,Параметри!L$59,IF($R972&lt;Параметри!$G$61,Параметри!L$60,IF($R972&lt;Параметри!$G$62,Параметри!L$61,Параметри!L$62)))))</f>
        <v>4.7E-2</v>
      </c>
      <c r="V972" s="98">
        <f>IF(OR(SUM('Дані з ДІСО'!G972:I972)=0,Розрахунки!H972=0),"",Розрахунки!H972/SUM('Дані з ДІСО'!G972:I972))</f>
        <v>11.111111111111111</v>
      </c>
      <c r="W972" s="9">
        <v>2019</v>
      </c>
      <c r="X972" s="9">
        <v>13.5</v>
      </c>
      <c r="Y972" s="9">
        <v>10</v>
      </c>
      <c r="Z972" s="9" t="s">
        <v>4536</v>
      </c>
      <c r="AA972" s="99">
        <v>11</v>
      </c>
      <c r="AB972" s="9" t="str">
        <f>IF('Коефіцієнти АТО'!C972="Область","",'Коефіцієнти АТО'!D972)</f>
        <v>Рівненська</v>
      </c>
      <c r="AC972" s="9"/>
    </row>
    <row r="973" spans="1:29" ht="15" customHeight="1">
      <c r="A973" s="9">
        <v>972</v>
      </c>
      <c r="B973" s="9" t="s">
        <v>3148</v>
      </c>
      <c r="C973" s="9" t="s">
        <v>3148</v>
      </c>
      <c r="D973" s="9" t="s">
        <v>4020</v>
      </c>
      <c r="E973" s="9" t="s">
        <v>24</v>
      </c>
      <c r="F973" s="9" t="s">
        <v>2026</v>
      </c>
      <c r="G973" s="9" t="s">
        <v>4045</v>
      </c>
      <c r="H973" s="9" t="s">
        <v>2025</v>
      </c>
      <c r="I973" s="9">
        <v>5802</v>
      </c>
      <c r="J973" s="9">
        <v>5802</v>
      </c>
      <c r="K973" s="9">
        <v>156.69999999999999</v>
      </c>
      <c r="L973" s="115">
        <f t="shared" si="45"/>
        <v>1</v>
      </c>
      <c r="M973" s="96">
        <f>IF($B973="Область","",SUM('Дані з ДІСО'!J973:L973)/K973)</f>
        <v>3.8225909380982772</v>
      </c>
      <c r="N973" s="9" t="str">
        <f>IF($B973="Область","",VLOOKUP(100*J973/I973,Параметри!$B$39:$C$53,2,TRUE))</f>
        <v>1. 100%</v>
      </c>
      <c r="O973" s="9" t="str">
        <f>IF($B973="Область","",VLOOKUP(M973,Параметри!$B$21:$C$35,2,TRUE))</f>
        <v>5. 3-3,9</v>
      </c>
      <c r="P973" s="9">
        <f t="shared" si="46"/>
        <v>1</v>
      </c>
      <c r="Q973" s="9">
        <f t="shared" si="47"/>
        <v>5</v>
      </c>
      <c r="R973" s="116">
        <v>13.5</v>
      </c>
      <c r="S973" s="117">
        <f>IF(C973="Область",Параметри!$K$47,IF(C973="Київ",Параметри!$K$48,IF(L973&lt;Параметри!$I$42,Параметри!$K$42,IF(L973&lt;Параметри!$I$43,Параметри!$K$43,IF(L973&lt;Параметри!$I$44,Параметри!$K$44,IF(L973&lt;Параметри!$I$45,Параметри!$K$45,Параметри!$K$46))))))</f>
        <v>0.53</v>
      </c>
      <c r="T973" s="97">
        <f>IF($B973="Область",Параметри!K$63,IF($R973&lt;Параметри!$G$59,Параметри!K$58,IF($R973&lt;Параметри!$G$60,Параметри!K$59,IF($R973&lt;Параметри!$G$61,Параметри!K$60,IF($R973&lt;Параметри!$G$62,Параметри!K$61,Параметри!K$62)))))</f>
        <v>1.7000000000000001E-2</v>
      </c>
      <c r="U973" s="97">
        <f>IF($B973="Область",Параметри!L$63,IF($R973&lt;Параметри!$G$59,Параметри!L$58,IF($R973&lt;Параметри!$G$60,Параметри!L$59,IF($R973&lt;Параметри!$G$61,Параметри!L$60,IF($R973&lt;Параметри!$G$62,Параметри!L$61,Параметри!L$62)))))</f>
        <v>4.7E-2</v>
      </c>
      <c r="V973" s="98">
        <f>IF(OR(SUM('Дані з ДІСО'!G973:I973)=0,Розрахунки!H973=0),"",Розрахунки!H973/SUM('Дані з ДІСО'!G973:I973))</f>
        <v>17.114285714285714</v>
      </c>
      <c r="W973" s="9">
        <v>2019</v>
      </c>
      <c r="X973" s="9">
        <v>13.5</v>
      </c>
      <c r="Y973" s="9">
        <v>14.5</v>
      </c>
      <c r="Z973" s="9" t="s">
        <v>4535</v>
      </c>
      <c r="AA973" s="99">
        <v>13.5</v>
      </c>
      <c r="AB973" s="9" t="str">
        <f>IF('Коефіцієнти АТО'!C973="Область","",'Коефіцієнти АТО'!D973)</f>
        <v>Рівненська</v>
      </c>
      <c r="AC973" s="9"/>
    </row>
    <row r="974" spans="1:29" ht="15" customHeight="1">
      <c r="A974" s="9">
        <v>973</v>
      </c>
      <c r="B974" s="9" t="s">
        <v>3148</v>
      </c>
      <c r="C974" s="9" t="s">
        <v>3148</v>
      </c>
      <c r="D974" s="9" t="s">
        <v>4020</v>
      </c>
      <c r="E974" s="9" t="s">
        <v>24</v>
      </c>
      <c r="F974" s="9" t="s">
        <v>2028</v>
      </c>
      <c r="G974" s="9" t="s">
        <v>3403</v>
      </c>
      <c r="H974" s="9" t="s">
        <v>2027</v>
      </c>
      <c r="I974" s="9">
        <v>7439</v>
      </c>
      <c r="J974" s="9">
        <v>7439</v>
      </c>
      <c r="K974" s="9">
        <v>67.599999999999994</v>
      </c>
      <c r="L974" s="115">
        <f t="shared" si="45"/>
        <v>1</v>
      </c>
      <c r="M974" s="96">
        <f>IF($B974="Область","",SUM('Дані з ДІСО'!J974:L974)/K974)</f>
        <v>14.689349112426036</v>
      </c>
      <c r="N974" s="9" t="str">
        <f>IF($B974="Область","",VLOOKUP(100*J974/I974,Параметри!$B$39:$C$53,2,TRUE))</f>
        <v>1. 100%</v>
      </c>
      <c r="O974" s="9" t="str">
        <f>IF($B974="Область","",VLOOKUP(M974,Параметри!$B$21:$C$35,2,TRUE))</f>
        <v>11. 10,2-15</v>
      </c>
      <c r="P974" s="9">
        <f t="shared" si="46"/>
        <v>1</v>
      </c>
      <c r="Q974" s="9">
        <f t="shared" si="47"/>
        <v>11</v>
      </c>
      <c r="R974" s="116">
        <v>18</v>
      </c>
      <c r="S974" s="117">
        <f>IF(C974="Область",Параметри!$K$47,IF(C974="Київ",Параметри!$K$48,IF(L974&lt;Параметри!$I$42,Параметри!$K$42,IF(L974&lt;Параметри!$I$43,Параметри!$K$43,IF(L974&lt;Параметри!$I$44,Параметри!$K$44,IF(L974&lt;Параметри!$I$45,Параметри!$K$45,Параметри!$K$46))))))</f>
        <v>0.53</v>
      </c>
      <c r="T974" s="97">
        <f>IF($B974="Область",Параметри!K$63,IF($R974&lt;Параметри!$G$59,Параметри!K$58,IF($R974&lt;Параметри!$G$60,Параметри!K$59,IF($R974&lt;Параметри!$G$61,Параметри!K$60,IF($R974&lt;Параметри!$G$62,Параметри!K$61,Параметри!K$62)))))</f>
        <v>1.7000000000000001E-2</v>
      </c>
      <c r="U974" s="97">
        <f>IF($B974="Область",Параметри!L$63,IF($R974&lt;Параметри!$G$59,Параметри!L$58,IF($R974&lt;Параметри!$G$60,Параметри!L$59,IF($R974&lt;Параметри!$G$61,Параметри!L$60,IF($R974&lt;Параметри!$G$62,Параметри!L$61,Параметри!L$62)))))</f>
        <v>4.7E-2</v>
      </c>
      <c r="V974" s="98">
        <f>IF(OR(SUM('Дані з ДІСО'!G974:I974)=0,Розрахунки!H974=0),"",Розрахунки!H974/SUM('Дані з ДІСО'!G974:I974))</f>
        <v>27.583333333333332</v>
      </c>
      <c r="W974" s="9">
        <v>2019</v>
      </c>
      <c r="X974" s="9">
        <v>18</v>
      </c>
      <c r="Y974" s="9">
        <v>18</v>
      </c>
      <c r="Z974" s="9" t="s">
        <v>4535</v>
      </c>
      <c r="AA974" s="99">
        <v>18</v>
      </c>
      <c r="AB974" s="9" t="str">
        <f>IF('Коефіцієнти АТО'!C974="Область","",'Коефіцієнти АТО'!D974)</f>
        <v>Рівненська</v>
      </c>
      <c r="AC974" s="9"/>
    </row>
    <row r="975" spans="1:29" ht="15" customHeight="1">
      <c r="A975" s="9">
        <v>974</v>
      </c>
      <c r="B975" s="9" t="s">
        <v>3148</v>
      </c>
      <c r="C975" s="9" t="s">
        <v>3148</v>
      </c>
      <c r="D975" s="9" t="s">
        <v>4020</v>
      </c>
      <c r="E975" s="9" t="s">
        <v>24</v>
      </c>
      <c r="F975" s="9" t="s">
        <v>2030</v>
      </c>
      <c r="G975" s="9" t="s">
        <v>4046</v>
      </c>
      <c r="H975" s="9" t="s">
        <v>2029</v>
      </c>
      <c r="I975" s="9">
        <v>6952</v>
      </c>
      <c r="J975" s="9">
        <v>6952</v>
      </c>
      <c r="K975" s="9">
        <v>273.5</v>
      </c>
      <c r="L975" s="115">
        <f t="shared" si="45"/>
        <v>1</v>
      </c>
      <c r="M975" s="96">
        <f>IF($B975="Область","",SUM('Дані з ДІСО'!J975:L975)/K975)</f>
        <v>8.2157221206581355</v>
      </c>
      <c r="N975" s="9" t="str">
        <f>IF($B975="Область","",VLOOKUP(100*J975/I975,Параметри!$B$39:$C$53,2,TRUE))</f>
        <v>1. 100%</v>
      </c>
      <c r="O975" s="9" t="str">
        <f>IF($B975="Область","",VLOOKUP(M975,Параметри!$B$21:$C$35,2,TRUE))</f>
        <v>10. 7-10,2</v>
      </c>
      <c r="P975" s="9">
        <f t="shared" si="46"/>
        <v>1</v>
      </c>
      <c r="Q975" s="9">
        <f t="shared" si="47"/>
        <v>10</v>
      </c>
      <c r="R975" s="116">
        <v>19.5</v>
      </c>
      <c r="S975" s="117">
        <f>IF(C975="Область",Параметри!$K$47,IF(C975="Київ",Параметри!$K$48,IF(L975&lt;Параметри!$I$42,Параметри!$K$42,IF(L975&lt;Параметри!$I$43,Параметри!$K$43,IF(L975&lt;Параметри!$I$44,Параметри!$K$44,IF(L975&lt;Параметри!$I$45,Параметри!$K$45,Параметри!$K$46))))))</f>
        <v>0.53</v>
      </c>
      <c r="T975" s="97">
        <f>IF($B975="Область",Параметри!K$63,IF($R975&lt;Параметри!$G$59,Параметри!K$58,IF($R975&lt;Параметри!$G$60,Параметри!K$59,IF($R975&lt;Параметри!$G$61,Параметри!K$60,IF($R975&lt;Параметри!$G$62,Параметри!K$61,Параметри!K$62)))))</f>
        <v>1.7000000000000001E-2</v>
      </c>
      <c r="U975" s="97">
        <f>IF($B975="Область",Параметри!L$63,IF($R975&lt;Параметри!$G$59,Параметри!L$58,IF($R975&lt;Параметри!$G$60,Параметри!L$59,IF($R975&lt;Параметри!$G$61,Параметри!L$60,IF($R975&lt;Параметри!$G$62,Параметри!L$61,Параметри!L$62)))))</f>
        <v>4.7E-2</v>
      </c>
      <c r="V975" s="98">
        <f>IF(OR(SUM('Дані з ДІСО'!G975:I975)=0,Розрахунки!H975=0),"",Розрахунки!H975/SUM('Дані з ДІСО'!G975:I975))</f>
        <v>28.807692307692307</v>
      </c>
      <c r="W975" s="9">
        <v>2019</v>
      </c>
      <c r="X975" s="9">
        <v>15.5</v>
      </c>
      <c r="Y975" s="9">
        <v>20.5</v>
      </c>
      <c r="Z975" s="9" t="s">
        <v>4536</v>
      </c>
      <c r="AA975" s="99">
        <v>19.5</v>
      </c>
      <c r="AB975" s="9" t="str">
        <f>IF('Коефіцієнти АТО'!C975="Область","",'Коефіцієнти АТО'!D975)</f>
        <v>Рівненська</v>
      </c>
      <c r="AC975" s="9"/>
    </row>
    <row r="976" spans="1:29" ht="15" customHeight="1">
      <c r="A976" s="9">
        <v>975</v>
      </c>
      <c r="B976" s="9" t="s">
        <v>3176</v>
      </c>
      <c r="C976" s="9" t="s">
        <v>3146</v>
      </c>
      <c r="D976" s="9" t="s">
        <v>4020</v>
      </c>
      <c r="E976" s="9" t="s">
        <v>78</v>
      </c>
      <c r="F976" s="9" t="s">
        <v>2032</v>
      </c>
      <c r="G976" s="9" t="s">
        <v>4047</v>
      </c>
      <c r="H976" s="9" t="s">
        <v>2031</v>
      </c>
      <c r="I976" s="9">
        <v>52916</v>
      </c>
      <c r="J976" s="9">
        <v>10790</v>
      </c>
      <c r="K976" s="9">
        <v>600.1</v>
      </c>
      <c r="L976" s="115">
        <f t="shared" si="45"/>
        <v>0.20390808073172575</v>
      </c>
      <c r="M976" s="96">
        <f>IF($B976="Область","",SUM('Дані з ДІСО'!J976:L976)/K976)</f>
        <v>13.608565239126811</v>
      </c>
      <c r="N976" s="9" t="str">
        <f>IF($B976="Область","",VLOOKUP(100*J976/I976,Параметри!$B$39:$C$53,2,TRUE))</f>
        <v>12. 19-22</v>
      </c>
      <c r="O976" s="9" t="str">
        <f>IF($B976="Область","",VLOOKUP(M976,Параметри!$B$21:$C$35,2,TRUE))</f>
        <v>11. 10,2-15</v>
      </c>
      <c r="P976" s="9">
        <f t="shared" si="46"/>
        <v>12</v>
      </c>
      <c r="Q976" s="9">
        <f t="shared" si="47"/>
        <v>11</v>
      </c>
      <c r="R976" s="116">
        <v>23</v>
      </c>
      <c r="S976" s="117">
        <f>IF(C976="Область",Параметри!$K$47,IF(C976="Київ",Параметри!$K$48,IF(L976&lt;Параметри!$I$42,Параметри!$K$42,IF(L976&lt;Параметри!$I$43,Параметри!$K$43,IF(L976&lt;Параметри!$I$44,Параметри!$K$44,IF(L976&lt;Параметри!$I$45,Параметри!$K$45,Параметри!$K$46))))))</f>
        <v>0.33</v>
      </c>
      <c r="T976" s="97">
        <f>IF($B976="Область",Параметри!K$63,IF($R976&lt;Параметри!$G$59,Параметри!K$58,IF($R976&lt;Параметри!$G$60,Параметри!K$59,IF($R976&lt;Параметри!$G$61,Параметри!K$60,IF($R976&lt;Параметри!$G$62,Параметри!K$61,Параметри!K$62)))))</f>
        <v>0.1</v>
      </c>
      <c r="U976" s="97">
        <f>IF($B976="Область",Параметри!L$63,IF($R976&lt;Параметри!$G$59,Параметри!L$58,IF($R976&lt;Параметри!$G$60,Параметри!L$59,IF($R976&lt;Параметри!$G$61,Параметри!L$60,IF($R976&lt;Параметри!$G$62,Параметри!L$61,Параметри!L$62)))))</f>
        <v>4.7E-2</v>
      </c>
      <c r="V976" s="98">
        <f>IF(OR(SUM('Дані з ДІСО'!G976:I976)=0,Розрахунки!H976=0),"",Розрахунки!H976/SUM('Дані з ДІСО'!G976:I976))</f>
        <v>30.816981132075473</v>
      </c>
      <c r="W976" s="9" t="s">
        <v>3176</v>
      </c>
      <c r="X976" s="9">
        <v>22.5</v>
      </c>
      <c r="Y976" s="9">
        <v>24</v>
      </c>
      <c r="Z976" s="9" t="s">
        <v>4536</v>
      </c>
      <c r="AA976" s="99">
        <v>23</v>
      </c>
      <c r="AB976" s="9" t="str">
        <f>IF('Коефіцієнти АТО'!C976="Область","",'Коефіцієнти АТО'!D976)</f>
        <v>Рівненська</v>
      </c>
      <c r="AC976" s="9"/>
    </row>
    <row r="977" spans="1:29" ht="15" customHeight="1">
      <c r="A977" s="9">
        <v>976</v>
      </c>
      <c r="B977" s="9" t="s">
        <v>3176</v>
      </c>
      <c r="C977" s="9" t="s">
        <v>3146</v>
      </c>
      <c r="D977" s="9" t="s">
        <v>4020</v>
      </c>
      <c r="E977" s="9" t="s">
        <v>78</v>
      </c>
      <c r="F977" s="9" t="s">
        <v>2034</v>
      </c>
      <c r="G977" s="9" t="s">
        <v>4048</v>
      </c>
      <c r="H977" s="9" t="s">
        <v>2033</v>
      </c>
      <c r="I977" s="9">
        <v>42678</v>
      </c>
      <c r="J977" s="9">
        <v>27483</v>
      </c>
      <c r="K977" s="9">
        <v>709</v>
      </c>
      <c r="L977" s="115">
        <f t="shared" si="45"/>
        <v>0.64396176015745821</v>
      </c>
      <c r="M977" s="96">
        <f>IF($B977="Область","",SUM('Дані з ДІСО'!J977:L977)/K977)</f>
        <v>6.4654442877291958</v>
      </c>
      <c r="N977" s="9" t="str">
        <f>IF($B977="Область","",VLOOKUP(100*J977/I977,Параметри!$B$39:$C$53,2,TRUE))</f>
        <v>4. 63-66</v>
      </c>
      <c r="O977" s="9" t="str">
        <f>IF($B977="Область","",VLOOKUP(M977,Параметри!$B$21:$C$35,2,TRUE))</f>
        <v>9. 5,8-7</v>
      </c>
      <c r="P977" s="9">
        <f t="shared" si="46"/>
        <v>4</v>
      </c>
      <c r="Q977" s="9">
        <f t="shared" si="47"/>
        <v>9</v>
      </c>
      <c r="R977" s="116">
        <v>15.5</v>
      </c>
      <c r="S977" s="117">
        <f>IF(C977="Область",Параметри!$K$47,IF(C977="Київ",Параметри!$K$48,IF(L977&lt;Параметри!$I$42,Параметри!$K$42,IF(L977&lt;Параметри!$I$43,Параметри!$K$43,IF(L977&lt;Параметри!$I$44,Параметри!$K$44,IF(L977&lt;Параметри!$I$45,Параметри!$K$45,Параметри!$K$46))))))</f>
        <v>0.48</v>
      </c>
      <c r="T977" s="97">
        <f>IF($B977="Область",Параметри!K$63,IF($R977&lt;Параметри!$G$59,Параметри!K$58,IF($R977&lt;Параметри!$G$60,Параметри!K$59,IF($R977&lt;Параметри!$G$61,Параметри!K$60,IF($R977&lt;Параметри!$G$62,Параметри!K$61,Параметри!K$62)))))</f>
        <v>1.7000000000000001E-2</v>
      </c>
      <c r="U977" s="97">
        <f>IF($B977="Область",Параметри!L$63,IF($R977&lt;Параметри!$G$59,Параметри!L$58,IF($R977&lt;Параметри!$G$60,Параметри!L$59,IF($R977&lt;Параметри!$G$61,Параметри!L$60,IF($R977&lt;Параметри!$G$62,Параметри!L$61,Параметри!L$62)))))</f>
        <v>4.7E-2</v>
      </c>
      <c r="V977" s="98">
        <f>IF(OR(SUM('Дані з ДІСО'!G977:I977)=0,Розрахунки!H977=0),"",Розрахунки!H977/SUM('Дані з ДІСО'!G977:I977))</f>
        <v>16.608695652173914</v>
      </c>
      <c r="W977" s="9" t="s">
        <v>3176</v>
      </c>
      <c r="X977" s="9">
        <v>15.5</v>
      </c>
      <c r="Y977" s="9">
        <v>16.5</v>
      </c>
      <c r="Z977" s="9" t="s">
        <v>4535</v>
      </c>
      <c r="AA977" s="99">
        <v>15.5</v>
      </c>
      <c r="AB977" s="9" t="str">
        <f>IF('Коефіцієнти АТО'!C977="Область","",'Коефіцієнти АТО'!D977)</f>
        <v>Рівненська</v>
      </c>
      <c r="AC977" s="9"/>
    </row>
    <row r="978" spans="1:29" ht="15" customHeight="1">
      <c r="A978" s="9">
        <v>977</v>
      </c>
      <c r="B978" s="9" t="s">
        <v>3151</v>
      </c>
      <c r="C978" s="9" t="s">
        <v>3151</v>
      </c>
      <c r="D978" s="9" t="s">
        <v>4020</v>
      </c>
      <c r="E978" s="9" t="s">
        <v>29</v>
      </c>
      <c r="F978" s="9" t="s">
        <v>2036</v>
      </c>
      <c r="G978" s="9" t="s">
        <v>4049</v>
      </c>
      <c r="H978" s="9" t="s">
        <v>2035</v>
      </c>
      <c r="I978" s="9">
        <v>7104</v>
      </c>
      <c r="J978" s="9">
        <v>3023</v>
      </c>
      <c r="K978" s="9">
        <v>223.7</v>
      </c>
      <c r="L978" s="115">
        <f t="shared" si="45"/>
        <v>0.42553490990990989</v>
      </c>
      <c r="M978" s="96">
        <f>IF($B978="Область","",SUM('Дані з ДІСО'!J978:L978)/K978)</f>
        <v>4.0008940545373273</v>
      </c>
      <c r="N978" s="9" t="str">
        <f>IF($B978="Область","",VLOOKUP(100*J978/I978,Параметри!$B$39:$C$53,2,TRUE))</f>
        <v>9. 26-43</v>
      </c>
      <c r="O978" s="9" t="str">
        <f>IF($B978="Область","",VLOOKUP(M978,Параметри!$B$21:$C$35,2,TRUE))</f>
        <v>6. 3,9-4,1</v>
      </c>
      <c r="P978" s="9">
        <f t="shared" si="46"/>
        <v>9</v>
      </c>
      <c r="Q978" s="9">
        <f t="shared" si="47"/>
        <v>6</v>
      </c>
      <c r="R978" s="116">
        <v>18.5</v>
      </c>
      <c r="S978" s="117">
        <f>IF(C978="Область",Параметри!$K$47,IF(C978="Київ",Параметри!$K$48,IF(L978&lt;Параметри!$I$42,Параметри!$K$42,IF(L978&lt;Параметри!$I$43,Параметри!$K$43,IF(L978&lt;Параметри!$I$44,Параметри!$K$44,IF(L978&lt;Параметри!$I$45,Параметри!$K$45,Параметри!$K$46))))))</f>
        <v>0.43</v>
      </c>
      <c r="T978" s="97">
        <f>IF($B978="Область",Параметри!K$63,IF($R978&lt;Параметри!$G$59,Параметри!K$58,IF($R978&lt;Параметри!$G$60,Параметри!K$59,IF($R978&lt;Параметри!$G$61,Параметри!K$60,IF($R978&lt;Параметри!$G$62,Параметри!K$61,Параметри!K$62)))))</f>
        <v>1.7000000000000001E-2</v>
      </c>
      <c r="U978" s="97">
        <f>IF($B978="Область",Параметри!L$63,IF($R978&lt;Параметри!$G$59,Параметри!L$58,IF($R978&lt;Параметри!$G$60,Параметри!L$59,IF($R978&lt;Параметри!$G$61,Параметри!L$60,IF($R978&lt;Параметри!$G$62,Параметри!L$61,Параметри!L$62)))))</f>
        <v>4.7E-2</v>
      </c>
      <c r="V978" s="98">
        <f>IF(OR(SUM('Дані з ДІСО'!G978:I978)=0,Розрахунки!H978=0),"",Розрахунки!H978/SUM('Дані з ДІСО'!G978:I978))</f>
        <v>19.042553191489361</v>
      </c>
      <c r="W978" s="9">
        <v>2020</v>
      </c>
      <c r="X978" s="9">
        <v>18</v>
      </c>
      <c r="Y978" s="9">
        <v>19.5</v>
      </c>
      <c r="Z978" s="9" t="s">
        <v>4536</v>
      </c>
      <c r="AA978" s="99">
        <v>18.5</v>
      </c>
      <c r="AB978" s="9" t="str">
        <f>IF('Коефіцієнти АТО'!C978="Область","",'Коефіцієнти АТО'!D978)</f>
        <v>Рівненська</v>
      </c>
      <c r="AC978" s="9"/>
    </row>
    <row r="979" spans="1:29" ht="15" customHeight="1">
      <c r="A979" s="9">
        <v>978</v>
      </c>
      <c r="B979" s="9" t="s">
        <v>3148</v>
      </c>
      <c r="C979" s="9" t="s">
        <v>3148</v>
      </c>
      <c r="D979" s="9" t="s">
        <v>4020</v>
      </c>
      <c r="E979" s="9" t="s">
        <v>24</v>
      </c>
      <c r="F979" s="9" t="s">
        <v>2038</v>
      </c>
      <c r="G979" s="9" t="s">
        <v>3453</v>
      </c>
      <c r="H979" s="9" t="s">
        <v>2037</v>
      </c>
      <c r="I979" s="9">
        <v>5615</v>
      </c>
      <c r="J979" s="9">
        <v>5615</v>
      </c>
      <c r="K979" s="9">
        <v>200.9</v>
      </c>
      <c r="L979" s="115">
        <f t="shared" si="45"/>
        <v>1</v>
      </c>
      <c r="M979" s="96">
        <f>IF($B979="Область","",SUM('Дані з ДІСО'!J979:L979)/K979)</f>
        <v>5.993031358885017</v>
      </c>
      <c r="N979" s="9" t="str">
        <f>IF($B979="Область","",VLOOKUP(100*J979/I979,Параметри!$B$39:$C$53,2,TRUE))</f>
        <v>1. 100%</v>
      </c>
      <c r="O979" s="9" t="str">
        <f>IF($B979="Область","",VLOOKUP(M979,Параметри!$B$21:$C$35,2,TRUE))</f>
        <v>9. 5,8-7</v>
      </c>
      <c r="P979" s="9">
        <f t="shared" si="46"/>
        <v>1</v>
      </c>
      <c r="Q979" s="9">
        <f t="shared" si="47"/>
        <v>9</v>
      </c>
      <c r="R979" s="116">
        <v>16.5</v>
      </c>
      <c r="S979" s="117">
        <f>IF(C979="Область",Параметри!$K$47,IF(C979="Київ",Параметри!$K$48,IF(L979&lt;Параметри!$I$42,Параметри!$K$42,IF(L979&lt;Параметри!$I$43,Параметри!$K$43,IF(L979&lt;Параметри!$I$44,Параметри!$K$44,IF(L979&lt;Параметри!$I$45,Параметри!$K$45,Параметри!$K$46))))))</f>
        <v>0.53</v>
      </c>
      <c r="T979" s="97">
        <f>IF($B979="Область",Параметри!K$63,IF($R979&lt;Параметри!$G$59,Параметри!K$58,IF($R979&lt;Параметри!$G$60,Параметри!K$59,IF($R979&lt;Параметри!$G$61,Параметри!K$60,IF($R979&lt;Параметри!$G$62,Параметри!K$61,Параметри!K$62)))))</f>
        <v>1.7000000000000001E-2</v>
      </c>
      <c r="U979" s="97">
        <f>IF($B979="Область",Параметри!L$63,IF($R979&lt;Параметри!$G$59,Параметри!L$58,IF($R979&lt;Параметри!$G$60,Параметри!L$59,IF($R979&lt;Параметри!$G$61,Параметри!L$60,IF($R979&lt;Параметри!$G$62,Параметри!L$61,Параметри!L$62)))))</f>
        <v>4.7E-2</v>
      </c>
      <c r="V979" s="98">
        <f>IF(OR(SUM('Дані з ДІСО'!G979:I979)=0,Розрахунки!H979=0),"",Розрахунки!H979/SUM('Дані з ДІСО'!G979:I979))</f>
        <v>16.27027027027027</v>
      </c>
      <c r="W979" s="9">
        <v>2021</v>
      </c>
      <c r="X979" s="9">
        <v>15.5</v>
      </c>
      <c r="Y979" s="9">
        <v>17.5</v>
      </c>
      <c r="Z979" s="9" t="s">
        <v>4536</v>
      </c>
      <c r="AA979" s="99">
        <v>16.5</v>
      </c>
      <c r="AB979" s="9" t="str">
        <f>IF('Коефіцієнти АТО'!C979="Область","",'Коефіцієнти АТО'!D979)</f>
        <v>Рівненська</v>
      </c>
      <c r="AC979" s="9"/>
    </row>
    <row r="980" spans="1:29" ht="15" customHeight="1">
      <c r="A980" s="9">
        <v>979</v>
      </c>
      <c r="B980" s="9" t="s">
        <v>3148</v>
      </c>
      <c r="C980" s="9" t="s">
        <v>3148</v>
      </c>
      <c r="D980" s="9" t="s">
        <v>4020</v>
      </c>
      <c r="E980" s="9" t="s">
        <v>24</v>
      </c>
      <c r="F980" s="9" t="s">
        <v>2040</v>
      </c>
      <c r="G980" s="9" t="s">
        <v>4050</v>
      </c>
      <c r="H980" s="9" t="s">
        <v>2039</v>
      </c>
      <c r="I980" s="9">
        <v>5699</v>
      </c>
      <c r="J980" s="9">
        <v>5699</v>
      </c>
      <c r="K980" s="9">
        <v>113.6</v>
      </c>
      <c r="L980" s="115">
        <f t="shared" si="45"/>
        <v>1</v>
      </c>
      <c r="M980" s="96">
        <f>IF($B980="Область","",SUM('Дані з ДІСО'!J980:L980)/K980)</f>
        <v>9.2429577464788739</v>
      </c>
      <c r="N980" s="9" t="str">
        <f>IF($B980="Область","",VLOOKUP(100*J980/I980,Параметри!$B$39:$C$53,2,TRUE))</f>
        <v>1. 100%</v>
      </c>
      <c r="O980" s="9" t="str">
        <f>IF($B980="Область","",VLOOKUP(M980,Параметри!$B$21:$C$35,2,TRUE))</f>
        <v>10. 7-10,2</v>
      </c>
      <c r="P980" s="9">
        <f t="shared" si="46"/>
        <v>1</v>
      </c>
      <c r="Q980" s="9">
        <f t="shared" si="47"/>
        <v>10</v>
      </c>
      <c r="R980" s="116">
        <v>18</v>
      </c>
      <c r="S980" s="117">
        <f>IF(C980="Область",Параметри!$K$47,IF(C980="Київ",Параметри!$K$48,IF(L980&lt;Параметри!$I$42,Параметри!$K$42,IF(L980&lt;Параметри!$I$43,Параметри!$K$43,IF(L980&lt;Параметри!$I$44,Параметри!$K$44,IF(L980&lt;Параметри!$I$45,Параметри!$K$45,Параметри!$K$46))))))</f>
        <v>0.53</v>
      </c>
      <c r="T980" s="97">
        <f>IF($B980="Область",Параметри!K$63,IF($R980&lt;Параметри!$G$59,Параметри!K$58,IF($R980&lt;Параметри!$G$60,Параметри!K$59,IF($R980&lt;Параметри!$G$61,Параметри!K$60,IF($R980&lt;Параметри!$G$62,Параметри!K$61,Параметри!K$62)))))</f>
        <v>1.7000000000000001E-2</v>
      </c>
      <c r="U980" s="97">
        <f>IF($B980="Область",Параметри!L$63,IF($R980&lt;Параметри!$G$59,Параметри!L$58,IF($R980&lt;Параметри!$G$60,Параметри!L$59,IF($R980&lt;Параметри!$G$61,Параметри!L$60,IF($R980&lt;Параметри!$G$62,Параметри!L$61,Параметри!L$62)))))</f>
        <v>4.7E-2</v>
      </c>
      <c r="V980" s="98">
        <f>IF(OR(SUM('Дані з ДІСО'!G980:I980)=0,Розрахунки!H980=0),"",Розрахунки!H980/SUM('Дані з ДІСО'!G980:I980))</f>
        <v>21.875</v>
      </c>
      <c r="W980" s="9">
        <v>2021</v>
      </c>
      <c r="X980" s="9">
        <v>15.5</v>
      </c>
      <c r="Y980" s="9">
        <v>19</v>
      </c>
      <c r="Z980" s="9" t="s">
        <v>4536</v>
      </c>
      <c r="AA980" s="99">
        <v>18</v>
      </c>
      <c r="AB980" s="9" t="str">
        <f>IF('Коефіцієнти АТО'!C980="Область","",'Коефіцієнти АТО'!D980)</f>
        <v>Рівненська</v>
      </c>
      <c r="AC980" s="9"/>
    </row>
    <row r="981" spans="1:29" ht="15" customHeight="1">
      <c r="A981" s="9">
        <v>980</v>
      </c>
      <c r="B981" s="9" t="s">
        <v>3148</v>
      </c>
      <c r="C981" s="9" t="s">
        <v>3148</v>
      </c>
      <c r="D981" s="9" t="s">
        <v>4020</v>
      </c>
      <c r="E981" s="9" t="s">
        <v>24</v>
      </c>
      <c r="F981" s="9" t="s">
        <v>2042</v>
      </c>
      <c r="G981" s="9" t="s">
        <v>4051</v>
      </c>
      <c r="H981" s="9" t="s">
        <v>2041</v>
      </c>
      <c r="I981" s="9">
        <v>3736</v>
      </c>
      <c r="J981" s="9">
        <v>3736</v>
      </c>
      <c r="K981" s="9">
        <v>101</v>
      </c>
      <c r="L981" s="115">
        <f t="shared" si="45"/>
        <v>1</v>
      </c>
      <c r="M981" s="96">
        <f>IF($B981="Область","",SUM('Дані з ДІСО'!J981:L981)/K981)</f>
        <v>4.8316831683168315</v>
      </c>
      <c r="N981" s="9" t="str">
        <f>IF($B981="Область","",VLOOKUP(100*J981/I981,Параметри!$B$39:$C$53,2,TRUE))</f>
        <v>1. 100%</v>
      </c>
      <c r="O981" s="9" t="str">
        <f>IF($B981="Область","",VLOOKUP(M981,Параметри!$B$21:$C$35,2,TRUE))</f>
        <v>8. 4,5-5,8</v>
      </c>
      <c r="P981" s="9">
        <f t="shared" si="46"/>
        <v>1</v>
      </c>
      <c r="Q981" s="9">
        <f t="shared" si="47"/>
        <v>8</v>
      </c>
      <c r="R981" s="116">
        <v>15.5</v>
      </c>
      <c r="S981" s="117">
        <f>IF(C981="Область",Параметри!$K$47,IF(C981="Київ",Параметри!$K$48,IF(L981&lt;Параметри!$I$42,Параметри!$K$42,IF(L981&lt;Параметри!$I$43,Параметри!$K$43,IF(L981&lt;Параметри!$I$44,Параметри!$K$44,IF(L981&lt;Параметри!$I$45,Параметри!$K$45,Параметри!$K$46))))))</f>
        <v>0.53</v>
      </c>
      <c r="T981" s="97">
        <f>IF($B981="Область",Параметри!K$63,IF($R981&lt;Параметри!$G$59,Параметри!K$58,IF($R981&lt;Параметри!$G$60,Параметри!K$59,IF($R981&lt;Параметри!$G$61,Параметри!K$60,IF($R981&lt;Параметри!$G$62,Параметри!K$61,Параметри!K$62)))))</f>
        <v>1.7000000000000001E-2</v>
      </c>
      <c r="U981" s="97">
        <f>IF($B981="Область",Параметри!L$63,IF($R981&lt;Параметри!$G$59,Параметри!L$58,IF($R981&lt;Параметри!$G$60,Параметри!L$59,IF($R981&lt;Параметри!$G$61,Параметри!L$60,IF($R981&lt;Параметри!$G$62,Параметри!L$61,Параметри!L$62)))))</f>
        <v>4.7E-2</v>
      </c>
      <c r="V981" s="98">
        <f>IF(OR(SUM('Дані з ДІСО'!G981:I981)=0,Розрахунки!H981=0),"",Розрахунки!H981/SUM('Дані з ДІСО'!G981:I981))</f>
        <v>16.827586206896552</v>
      </c>
      <c r="W981" s="9">
        <v>2021</v>
      </c>
      <c r="X981" s="9">
        <v>15.5</v>
      </c>
      <c r="Y981" s="9">
        <v>15.5</v>
      </c>
      <c r="Z981" s="9" t="s">
        <v>4535</v>
      </c>
      <c r="AA981" s="99">
        <v>15.5</v>
      </c>
      <c r="AB981" s="9" t="str">
        <f>IF('Коефіцієнти АТО'!C981="Область","",'Коефіцієнти АТО'!D981)</f>
        <v>Рівненська</v>
      </c>
      <c r="AC981" s="9"/>
    </row>
    <row r="982" spans="1:29" ht="15" customHeight="1">
      <c r="A982" s="9">
        <v>981</v>
      </c>
      <c r="B982" s="9" t="s">
        <v>3148</v>
      </c>
      <c r="C982" s="9" t="s">
        <v>3148</v>
      </c>
      <c r="D982" s="9" t="s">
        <v>4020</v>
      </c>
      <c r="E982" s="9" t="s">
        <v>24</v>
      </c>
      <c r="F982" s="9" t="s">
        <v>2044</v>
      </c>
      <c r="G982" s="9" t="s">
        <v>4052</v>
      </c>
      <c r="H982" s="9" t="s">
        <v>2043</v>
      </c>
      <c r="I982" s="9">
        <v>12857</v>
      </c>
      <c r="J982" s="9">
        <v>12857</v>
      </c>
      <c r="K982" s="9">
        <v>388.6</v>
      </c>
      <c r="L982" s="115">
        <f t="shared" si="45"/>
        <v>1</v>
      </c>
      <c r="M982" s="96">
        <f>IF($B982="Область","",SUM('Дані з ДІСО'!J982:L982)/K982)</f>
        <v>6.0962429233144615</v>
      </c>
      <c r="N982" s="9" t="str">
        <f>IF($B982="Область","",VLOOKUP(100*J982/I982,Параметри!$B$39:$C$53,2,TRUE))</f>
        <v>1. 100%</v>
      </c>
      <c r="O982" s="9" t="str">
        <f>IF($B982="Область","",VLOOKUP(M982,Параметри!$B$21:$C$35,2,TRUE))</f>
        <v>9. 5,8-7</v>
      </c>
      <c r="P982" s="9">
        <f t="shared" si="46"/>
        <v>1</v>
      </c>
      <c r="Q982" s="9">
        <f t="shared" si="47"/>
        <v>9</v>
      </c>
      <c r="R982" s="116">
        <v>16.5</v>
      </c>
      <c r="S982" s="117">
        <f>IF(C982="Область",Параметри!$K$47,IF(C982="Київ",Параметри!$K$48,IF(L982&lt;Параметри!$I$42,Параметри!$K$42,IF(L982&lt;Параметри!$I$43,Параметри!$K$43,IF(L982&lt;Параметри!$I$44,Параметри!$K$44,IF(L982&lt;Параметри!$I$45,Параметри!$K$45,Параметри!$K$46))))))</f>
        <v>0.53</v>
      </c>
      <c r="T982" s="97">
        <f>IF($B982="Область",Параметри!K$63,IF($R982&lt;Параметри!$G$59,Параметри!K$58,IF($R982&lt;Параметри!$G$60,Параметри!K$59,IF($R982&lt;Параметри!$G$61,Параметри!K$60,IF($R982&lt;Параметри!$G$62,Параметри!K$61,Параметри!K$62)))))</f>
        <v>1.7000000000000001E-2</v>
      </c>
      <c r="U982" s="97">
        <f>IF($B982="Область",Параметри!L$63,IF($R982&lt;Параметри!$G$59,Параметри!L$58,IF($R982&lt;Параметри!$G$60,Параметри!L$59,IF($R982&lt;Параметри!$G$61,Параметри!L$60,IF($R982&lt;Параметри!$G$62,Параметри!L$61,Параметри!L$62)))))</f>
        <v>4.7E-2</v>
      </c>
      <c r="V982" s="98">
        <f>IF(OR(SUM('Дані з ДІСО'!G982:I982)=0,Розрахунки!H982=0),"",Розрахунки!H982/SUM('Дані з ДІСО'!G982:I982))</f>
        <v>22.349056603773583</v>
      </c>
      <c r="W982" s="9">
        <v>2021</v>
      </c>
      <c r="X982" s="9">
        <v>15.5</v>
      </c>
      <c r="Y982" s="9">
        <v>17.5</v>
      </c>
      <c r="Z982" s="9" t="s">
        <v>4536</v>
      </c>
      <c r="AA982" s="99">
        <v>16.5</v>
      </c>
      <c r="AB982" s="9" t="str">
        <f>IF('Коефіцієнти АТО'!C982="Область","",'Коефіцієнти АТО'!D982)</f>
        <v>Рівненська</v>
      </c>
      <c r="AC982" s="9"/>
    </row>
    <row r="983" spans="1:29" ht="15" customHeight="1">
      <c r="A983" s="9">
        <v>982</v>
      </c>
      <c r="B983" s="9" t="s">
        <v>3148</v>
      </c>
      <c r="C983" s="9" t="s">
        <v>3148</v>
      </c>
      <c r="D983" s="9" t="s">
        <v>4020</v>
      </c>
      <c r="E983" s="9" t="s">
        <v>24</v>
      </c>
      <c r="F983" s="9" t="s">
        <v>2046</v>
      </c>
      <c r="G983" s="9" t="s">
        <v>4053</v>
      </c>
      <c r="H983" s="9" t="s">
        <v>2045</v>
      </c>
      <c r="I983" s="9">
        <v>7114</v>
      </c>
      <c r="J983" s="9">
        <v>7114</v>
      </c>
      <c r="K983" s="9">
        <v>201.6</v>
      </c>
      <c r="L983" s="115">
        <f t="shared" si="45"/>
        <v>1</v>
      </c>
      <c r="M983" s="96">
        <f>IF($B983="Область","",SUM('Дані з ДІСО'!J983:L983)/K983)</f>
        <v>6.0565476190476195</v>
      </c>
      <c r="N983" s="9" t="str">
        <f>IF($B983="Область","",VLOOKUP(100*J983/I983,Параметри!$B$39:$C$53,2,TRUE))</f>
        <v>1. 100%</v>
      </c>
      <c r="O983" s="9" t="str">
        <f>IF($B983="Область","",VLOOKUP(M983,Параметри!$B$21:$C$35,2,TRUE))</f>
        <v>9. 5,8-7</v>
      </c>
      <c r="P983" s="9">
        <f t="shared" si="46"/>
        <v>1</v>
      </c>
      <c r="Q983" s="9">
        <f t="shared" si="47"/>
        <v>9</v>
      </c>
      <c r="R983" s="116">
        <v>14</v>
      </c>
      <c r="S983" s="117">
        <f>IF(C983="Область",Параметри!$K$47,IF(C983="Київ",Параметри!$K$48,IF(L983&lt;Параметри!$I$42,Параметри!$K$42,IF(L983&lt;Параметри!$I$43,Параметри!$K$43,IF(L983&lt;Параметри!$I$44,Параметри!$K$44,IF(L983&lt;Параметри!$I$45,Параметри!$K$45,Параметри!$K$46))))))</f>
        <v>0.53</v>
      </c>
      <c r="T983" s="97">
        <f>IF($B983="Область",Параметри!K$63,IF($R983&lt;Параметри!$G$59,Параметри!K$58,IF($R983&lt;Параметри!$G$60,Параметри!K$59,IF($R983&lt;Параметри!$G$61,Параметри!K$60,IF($R983&lt;Параметри!$G$62,Параметри!K$61,Параметри!K$62)))))</f>
        <v>1.7000000000000001E-2</v>
      </c>
      <c r="U983" s="97">
        <f>IF($B983="Область",Параметри!L$63,IF($R983&lt;Параметри!$G$59,Параметри!L$58,IF($R983&lt;Параметри!$G$60,Параметри!L$59,IF($R983&lt;Параметри!$G$61,Параметри!L$60,IF($R983&lt;Параметри!$G$62,Параметри!L$61,Параметри!L$62)))))</f>
        <v>4.7E-2</v>
      </c>
      <c r="V983" s="98">
        <f>IF(OR(SUM('Дані з ДІСО'!G983:I983)=0,Розрахунки!H983=0),"",Розрахунки!H983/SUM('Дані з ДІСО'!G983:I983))</f>
        <v>12.852631578947369</v>
      </c>
      <c r="W983" s="9">
        <v>2021</v>
      </c>
      <c r="X983" s="9">
        <v>15.5</v>
      </c>
      <c r="Y983" s="9">
        <v>13</v>
      </c>
      <c r="Z983" s="9" t="s">
        <v>4536</v>
      </c>
      <c r="AA983" s="99">
        <v>14</v>
      </c>
      <c r="AB983" s="9" t="str">
        <f>IF('Коефіцієнти АТО'!C983="Область","",'Коефіцієнти АТО'!D983)</f>
        <v>Рівненська</v>
      </c>
      <c r="AC983" s="9"/>
    </row>
    <row r="984" spans="1:29" ht="15" customHeight="1">
      <c r="A984" s="9">
        <v>983</v>
      </c>
      <c r="B984" s="9" t="s">
        <v>3148</v>
      </c>
      <c r="C984" s="9" t="s">
        <v>3148</v>
      </c>
      <c r="D984" s="9" t="s">
        <v>4020</v>
      </c>
      <c r="E984" s="9" t="s">
        <v>24</v>
      </c>
      <c r="F984" s="9" t="s">
        <v>2048</v>
      </c>
      <c r="G984" s="9" t="s">
        <v>4054</v>
      </c>
      <c r="H984" s="9" t="s">
        <v>2047</v>
      </c>
      <c r="I984" s="9">
        <v>6190</v>
      </c>
      <c r="J984" s="9">
        <v>6190</v>
      </c>
      <c r="K984" s="9">
        <v>169.9</v>
      </c>
      <c r="L984" s="115">
        <f t="shared" si="45"/>
        <v>1</v>
      </c>
      <c r="M984" s="96">
        <f>IF($B984="Область","",SUM('Дані з ДІСО'!J984:L984)/K984)</f>
        <v>6.9629193643319596</v>
      </c>
      <c r="N984" s="9" t="str">
        <f>IF($B984="Область","",VLOOKUP(100*J984/I984,Параметри!$B$39:$C$53,2,TRUE))</f>
        <v>1. 100%</v>
      </c>
      <c r="O984" s="9" t="str">
        <f>IF($B984="Область","",VLOOKUP(M984,Параметри!$B$21:$C$35,2,TRUE))</f>
        <v>9. 5,8-7</v>
      </c>
      <c r="P984" s="9">
        <f t="shared" si="46"/>
        <v>1</v>
      </c>
      <c r="Q984" s="9">
        <f t="shared" si="47"/>
        <v>9</v>
      </c>
      <c r="R984" s="116">
        <v>16</v>
      </c>
      <c r="S984" s="117">
        <f>IF(C984="Область",Параметри!$K$47,IF(C984="Київ",Параметри!$K$48,IF(L984&lt;Параметри!$I$42,Параметри!$K$42,IF(L984&lt;Параметри!$I$43,Параметри!$K$43,IF(L984&lt;Параметри!$I$44,Параметри!$K$44,IF(L984&lt;Параметри!$I$45,Параметри!$K$45,Параметри!$K$46))))))</f>
        <v>0.53</v>
      </c>
      <c r="T984" s="97">
        <f>IF($B984="Область",Параметри!K$63,IF($R984&lt;Параметри!$G$59,Параметри!K$58,IF($R984&lt;Параметри!$G$60,Параметри!K$59,IF($R984&lt;Параметри!$G$61,Параметри!K$60,IF($R984&lt;Параметри!$G$62,Параметри!K$61,Параметри!K$62)))))</f>
        <v>1.7000000000000001E-2</v>
      </c>
      <c r="U984" s="97">
        <f>IF($B984="Область",Параметри!L$63,IF($R984&lt;Параметри!$G$59,Параметри!L$58,IF($R984&lt;Параметри!$G$60,Параметри!L$59,IF($R984&lt;Параметри!$G$61,Параметри!L$60,IF($R984&lt;Параметри!$G$62,Параметри!L$61,Параметри!L$62)))))</f>
        <v>4.7E-2</v>
      </c>
      <c r="V984" s="98">
        <f>IF(OR(SUM('Дані з ДІСО'!G984:I984)=0,Розрахунки!H984=0),"",Розрахунки!H984/SUM('Дані з ДІСО'!G984:I984))</f>
        <v>18.777777777777779</v>
      </c>
      <c r="W984" s="9">
        <v>2021</v>
      </c>
      <c r="X984" s="9">
        <v>15.5</v>
      </c>
      <c r="Y984" s="9">
        <v>17</v>
      </c>
      <c r="Z984" s="9" t="s">
        <v>4536</v>
      </c>
      <c r="AA984" s="99">
        <v>16</v>
      </c>
      <c r="AB984" s="9" t="str">
        <f>IF('Коефіцієнти АТО'!C984="Область","",'Коефіцієнти АТО'!D984)</f>
        <v>Рівненська</v>
      </c>
      <c r="AC984" s="9"/>
    </row>
    <row r="985" spans="1:29" ht="15" customHeight="1">
      <c r="A985" s="9">
        <v>984</v>
      </c>
      <c r="B985" s="9" t="s">
        <v>3148</v>
      </c>
      <c r="C985" s="9" t="s">
        <v>3148</v>
      </c>
      <c r="D985" s="9" t="s">
        <v>4020</v>
      </c>
      <c r="E985" s="9" t="s">
        <v>24</v>
      </c>
      <c r="F985" s="9" t="s">
        <v>2050</v>
      </c>
      <c r="G985" s="9" t="s">
        <v>4055</v>
      </c>
      <c r="H985" s="9" t="s">
        <v>2049</v>
      </c>
      <c r="I985" s="9">
        <v>5674</v>
      </c>
      <c r="J985" s="9">
        <v>5674</v>
      </c>
      <c r="K985" s="9">
        <v>178.8</v>
      </c>
      <c r="L985" s="115">
        <f t="shared" si="45"/>
        <v>1</v>
      </c>
      <c r="M985" s="96">
        <f>IF($B985="Область","",SUM('Дані з ДІСО'!J985:L985)/K985)</f>
        <v>4.9944071588366885</v>
      </c>
      <c r="N985" s="9" t="str">
        <f>IF($B985="Область","",VLOOKUP(100*J985/I985,Параметри!$B$39:$C$53,2,TRUE))</f>
        <v>1. 100%</v>
      </c>
      <c r="O985" s="9" t="str">
        <f>IF($B985="Область","",VLOOKUP(M985,Параметри!$B$21:$C$35,2,TRUE))</f>
        <v>8. 4,5-5,8</v>
      </c>
      <c r="P985" s="9">
        <f t="shared" si="46"/>
        <v>1</v>
      </c>
      <c r="Q985" s="9">
        <f t="shared" si="47"/>
        <v>8</v>
      </c>
      <c r="R985" s="116">
        <v>15.5</v>
      </c>
      <c r="S985" s="117">
        <f>IF(C985="Область",Параметри!$K$47,IF(C985="Київ",Параметри!$K$48,IF(L985&lt;Параметри!$I$42,Параметри!$K$42,IF(L985&lt;Параметри!$I$43,Параметри!$K$43,IF(L985&lt;Параметри!$I$44,Параметри!$K$44,IF(L985&lt;Параметри!$I$45,Параметри!$K$45,Параметри!$K$46))))))</f>
        <v>0.53</v>
      </c>
      <c r="T985" s="97">
        <f>IF($B985="Область",Параметри!K$63,IF($R985&lt;Параметри!$G$59,Параметри!K$58,IF($R985&lt;Параметри!$G$60,Параметри!K$59,IF($R985&lt;Параметри!$G$61,Параметри!K$60,IF($R985&lt;Параметри!$G$62,Параметри!K$61,Параметри!K$62)))))</f>
        <v>1.7000000000000001E-2</v>
      </c>
      <c r="U985" s="97">
        <f>IF($B985="Область",Параметри!L$63,IF($R985&lt;Параметри!$G$59,Параметри!L$58,IF($R985&lt;Параметри!$G$60,Параметри!L$59,IF($R985&lt;Параметри!$G$61,Параметри!L$60,IF($R985&lt;Параметри!$G$62,Параметри!L$61,Параметри!L$62)))))</f>
        <v>4.7E-2</v>
      </c>
      <c r="V985" s="98">
        <f>IF(OR(SUM('Дані з ДІСО'!G985:I985)=0,Розрахунки!H985=0),"",Розрахунки!H985/SUM('Дані з ДІСО'!G985:I985))</f>
        <v>22.324999999999999</v>
      </c>
      <c r="W985" s="9">
        <v>2021</v>
      </c>
      <c r="X985" s="9">
        <v>15.5</v>
      </c>
      <c r="Y985" s="9">
        <v>16</v>
      </c>
      <c r="Z985" s="9" t="s">
        <v>4535</v>
      </c>
      <c r="AA985" s="99">
        <v>15.5</v>
      </c>
      <c r="AB985" s="9" t="str">
        <f>IF('Коефіцієнти АТО'!C985="Область","",'Коефіцієнти АТО'!D985)</f>
        <v>Рівненська</v>
      </c>
      <c r="AC985" s="9"/>
    </row>
    <row r="986" spans="1:29" ht="15" customHeight="1">
      <c r="A986" s="9">
        <v>985</v>
      </c>
      <c r="B986" s="9" t="s">
        <v>3151</v>
      </c>
      <c r="C986" s="9" t="s">
        <v>3151</v>
      </c>
      <c r="D986" s="9" t="s">
        <v>4020</v>
      </c>
      <c r="E986" s="9" t="s">
        <v>29</v>
      </c>
      <c r="F986" s="9" t="s">
        <v>2052</v>
      </c>
      <c r="G986" s="9" t="s">
        <v>4056</v>
      </c>
      <c r="H986" s="9" t="s">
        <v>2051</v>
      </c>
      <c r="I986" s="9">
        <v>7256</v>
      </c>
      <c r="J986" s="9">
        <v>3794</v>
      </c>
      <c r="K986" s="9">
        <v>110.8</v>
      </c>
      <c r="L986" s="115">
        <f t="shared" si="45"/>
        <v>0.52287761852260195</v>
      </c>
      <c r="M986" s="96">
        <f>IF($B986="Область","",SUM('Дані з ДІСО'!J986:L986)/K986)</f>
        <v>10.090252707581227</v>
      </c>
      <c r="N986" s="9" t="str">
        <f>IF($B986="Область","",VLOOKUP(100*J986/I986,Параметри!$B$39:$C$53,2,TRUE))</f>
        <v>7. 49-53</v>
      </c>
      <c r="O986" s="9" t="str">
        <f>IF($B986="Область","",VLOOKUP(M986,Параметри!$B$21:$C$35,2,TRUE))</f>
        <v>10. 7-10,2</v>
      </c>
      <c r="P986" s="9">
        <f t="shared" si="46"/>
        <v>7</v>
      </c>
      <c r="Q986" s="9">
        <f t="shared" si="47"/>
        <v>10</v>
      </c>
      <c r="R986" s="116">
        <v>18.5</v>
      </c>
      <c r="S986" s="117">
        <f>IF(C986="Область",Параметри!$K$47,IF(C986="Київ",Параметри!$K$48,IF(L986&lt;Параметри!$I$42,Параметри!$K$42,IF(L986&lt;Параметри!$I$43,Параметри!$K$43,IF(L986&lt;Параметри!$I$44,Параметри!$K$44,IF(L986&lt;Параметри!$I$45,Параметри!$K$45,Параметри!$K$46))))))</f>
        <v>0.43</v>
      </c>
      <c r="T986" s="97">
        <f>IF($B986="Область",Параметри!K$63,IF($R986&lt;Параметри!$G$59,Параметри!K$58,IF($R986&lt;Параметри!$G$60,Параметри!K$59,IF($R986&lt;Параметри!$G$61,Параметри!K$60,IF($R986&lt;Параметри!$G$62,Параметри!K$61,Параметри!K$62)))))</f>
        <v>1.7000000000000001E-2</v>
      </c>
      <c r="U986" s="97">
        <f>IF($B986="Область",Параметри!L$63,IF($R986&lt;Параметри!$G$59,Параметри!L$58,IF($R986&lt;Параметри!$G$60,Параметри!L$59,IF($R986&lt;Параметри!$G$61,Параметри!L$60,IF($R986&lt;Параметри!$G$62,Параметри!L$61,Параметри!L$62)))))</f>
        <v>4.7E-2</v>
      </c>
      <c r="V986" s="98">
        <f>IF(OR(SUM('Дані з ДІСО'!G986:I986)=0,Розрахунки!H986=0),"",Розрахунки!H986/SUM('Дані з ДІСО'!G986:I986))</f>
        <v>21.09433962264151</v>
      </c>
      <c r="W986" s="9">
        <v>2021</v>
      </c>
      <c r="X986" s="9">
        <v>18.5</v>
      </c>
      <c r="Y986" s="9">
        <v>18</v>
      </c>
      <c r="Z986" s="9" t="s">
        <v>4535</v>
      </c>
      <c r="AA986" s="99">
        <v>18.5</v>
      </c>
      <c r="AB986" s="9" t="str">
        <f>IF('Коефіцієнти АТО'!C986="Область","",'Коефіцієнти АТО'!D986)</f>
        <v>Рівненська</v>
      </c>
      <c r="AC986" s="9"/>
    </row>
    <row r="987" spans="1:29" ht="15" customHeight="1">
      <c r="A987" s="9">
        <v>986</v>
      </c>
      <c r="B987" s="9" t="s">
        <v>3148</v>
      </c>
      <c r="C987" s="9" t="s">
        <v>3148</v>
      </c>
      <c r="D987" s="9" t="s">
        <v>4020</v>
      </c>
      <c r="E987" s="9" t="s">
        <v>24</v>
      </c>
      <c r="F987" s="9" t="s">
        <v>2054</v>
      </c>
      <c r="G987" s="9" t="s">
        <v>4057</v>
      </c>
      <c r="H987" s="9" t="s">
        <v>2053</v>
      </c>
      <c r="I987" s="9">
        <v>4454</v>
      </c>
      <c r="J987" s="9">
        <v>4454</v>
      </c>
      <c r="K987" s="9">
        <v>214.2</v>
      </c>
      <c r="L987" s="115">
        <f t="shared" si="45"/>
        <v>1</v>
      </c>
      <c r="M987" s="96">
        <f>IF($B987="Область","",SUM('Дані з ДІСО'!J987:L987)/K987)</f>
        <v>1.8557422969187676</v>
      </c>
      <c r="N987" s="9" t="str">
        <f>IF($B987="Область","",VLOOKUP(100*J987/I987,Параметри!$B$39:$C$53,2,TRUE))</f>
        <v>1. 100%</v>
      </c>
      <c r="O987" s="9" t="str">
        <f>IF($B987="Область","",VLOOKUP(M987,Параметри!$B$21:$C$35,2,TRUE))</f>
        <v>3. 1,4-2,1</v>
      </c>
      <c r="P987" s="9">
        <f t="shared" si="46"/>
        <v>1</v>
      </c>
      <c r="Q987" s="9">
        <f t="shared" si="47"/>
        <v>3</v>
      </c>
      <c r="R987" s="116">
        <v>12</v>
      </c>
      <c r="S987" s="117">
        <f>IF(C987="Область",Параметри!$K$47,IF(C987="Київ",Параметри!$K$48,IF(L987&lt;Параметри!$I$42,Параметри!$K$42,IF(L987&lt;Параметри!$I$43,Параметри!$K$43,IF(L987&lt;Параметри!$I$44,Параметри!$K$44,IF(L987&lt;Параметри!$I$45,Параметри!$K$45,Параметри!$K$46))))))</f>
        <v>0.53</v>
      </c>
      <c r="T987" s="97">
        <f>IF($B987="Область",Параметри!K$63,IF($R987&lt;Параметри!$G$59,Параметри!K$58,IF($R987&lt;Параметри!$G$60,Параметри!K$59,IF($R987&lt;Параметри!$G$61,Параметри!K$60,IF($R987&lt;Параметри!$G$62,Параметри!K$61,Параметри!K$62)))))</f>
        <v>1.7000000000000001E-2</v>
      </c>
      <c r="U987" s="97">
        <f>IF($B987="Область",Параметри!L$63,IF($R987&lt;Параметри!$G$59,Параметри!L$58,IF($R987&lt;Параметри!$G$60,Параметри!L$59,IF($R987&lt;Параметри!$G$61,Параметри!L$60,IF($R987&lt;Параметри!$G$62,Параметри!L$61,Параметри!L$62)))))</f>
        <v>4.7E-2</v>
      </c>
      <c r="V987" s="98">
        <f>IF(OR(SUM('Дані з ДІСО'!G987:I987)=0,Розрахунки!H987=0),"",Розрахунки!H987/SUM('Дані з ДІСО'!G987:I987))</f>
        <v>7.6442307692307692</v>
      </c>
      <c r="W987" s="9">
        <v>2021</v>
      </c>
      <c r="X987" s="9">
        <v>12.5</v>
      </c>
      <c r="Y987" s="9">
        <v>11</v>
      </c>
      <c r="Z987" s="9" t="s">
        <v>4536</v>
      </c>
      <c r="AA987" s="99">
        <v>12</v>
      </c>
      <c r="AB987" s="9" t="str">
        <f>IF('Коефіцієнти АТО'!C987="Область","",'Коефіцієнти АТО'!D987)</f>
        <v>Рівненська</v>
      </c>
      <c r="AC987" s="9"/>
    </row>
    <row r="988" spans="1:29" ht="15" customHeight="1">
      <c r="A988" s="9">
        <v>987</v>
      </c>
      <c r="B988" s="9" t="s">
        <v>3148</v>
      </c>
      <c r="C988" s="9" t="s">
        <v>3148</v>
      </c>
      <c r="D988" s="9" t="s">
        <v>4020</v>
      </c>
      <c r="E988" s="9" t="s">
        <v>24</v>
      </c>
      <c r="F988" s="9" t="s">
        <v>660</v>
      </c>
      <c r="G988" s="9" t="s">
        <v>3448</v>
      </c>
      <c r="H988" s="9" t="s">
        <v>2055</v>
      </c>
      <c r="I988" s="9">
        <v>12022</v>
      </c>
      <c r="J988" s="9">
        <v>12022</v>
      </c>
      <c r="K988" s="9">
        <v>498.4</v>
      </c>
      <c r="L988" s="115">
        <f t="shared" si="45"/>
        <v>1</v>
      </c>
      <c r="M988" s="96">
        <f>IF($B988="Область","",SUM('Дані з ДІСО'!J988:L988)/K988)</f>
        <v>7.2893258426966296</v>
      </c>
      <c r="N988" s="9" t="str">
        <f>IF($B988="Область","",VLOOKUP(100*J988/I988,Параметри!$B$39:$C$53,2,TRUE))</f>
        <v>1. 100%</v>
      </c>
      <c r="O988" s="9" t="str">
        <f>IF($B988="Область","",VLOOKUP(M988,Параметри!$B$21:$C$35,2,TRUE))</f>
        <v>10. 7-10,2</v>
      </c>
      <c r="P988" s="9">
        <f t="shared" si="46"/>
        <v>1</v>
      </c>
      <c r="Q988" s="9">
        <f t="shared" si="47"/>
        <v>10</v>
      </c>
      <c r="R988" s="116">
        <v>18.5</v>
      </c>
      <c r="S988" s="117">
        <f>IF(C988="Область",Параметри!$K$47,IF(C988="Київ",Параметри!$K$48,IF(L988&lt;Параметри!$I$42,Параметри!$K$42,IF(L988&lt;Параметри!$I$43,Параметри!$K$43,IF(L988&lt;Параметри!$I$44,Параметри!$K$44,IF(L988&lt;Параметри!$I$45,Параметри!$K$45,Параметри!$K$46))))))</f>
        <v>0.53</v>
      </c>
      <c r="T988" s="97">
        <f>IF($B988="Область",Параметри!K$63,IF($R988&lt;Параметри!$G$59,Параметри!K$58,IF($R988&lt;Параметри!$G$60,Параметри!K$59,IF($R988&lt;Параметри!$G$61,Параметри!K$60,IF($R988&lt;Параметри!$G$62,Параметри!K$61,Параметри!K$62)))))</f>
        <v>1.7000000000000001E-2</v>
      </c>
      <c r="U988" s="97">
        <f>IF($B988="Область",Параметри!L$63,IF($R988&lt;Параметри!$G$59,Параметри!L$58,IF($R988&lt;Параметри!$G$60,Параметри!L$59,IF($R988&lt;Параметри!$G$61,Параметри!L$60,IF($R988&lt;Параметри!$G$62,Параметри!L$61,Параметри!L$62)))))</f>
        <v>4.7E-2</v>
      </c>
      <c r="V988" s="98">
        <f>IF(OR(SUM('Дані з ДІСО'!G988:I988)=0,Розрахунки!H988=0),"",Розрахунки!H988/SUM('Дані з ДІСО'!G988:I988))</f>
        <v>25.95</v>
      </c>
      <c r="W988" s="9">
        <v>2021</v>
      </c>
      <c r="X988" s="9">
        <v>15.5</v>
      </c>
      <c r="Y988" s="9">
        <v>19.5</v>
      </c>
      <c r="Z988" s="9" t="s">
        <v>4536</v>
      </c>
      <c r="AA988" s="99">
        <v>18.5</v>
      </c>
      <c r="AB988" s="9" t="str">
        <f>IF('Коефіцієнти АТО'!C988="Область","",'Коефіцієнти АТО'!D988)</f>
        <v>Рівненська</v>
      </c>
      <c r="AC988" s="9"/>
    </row>
    <row r="989" spans="1:29" ht="15" customHeight="1">
      <c r="A989" s="9">
        <v>988</v>
      </c>
      <c r="B989" s="9" t="s">
        <v>3145</v>
      </c>
      <c r="C989" s="9" t="s">
        <v>3146</v>
      </c>
      <c r="D989" s="9" t="s">
        <v>4020</v>
      </c>
      <c r="E989" s="9" t="s">
        <v>21</v>
      </c>
      <c r="F989" s="9" t="s">
        <v>2057</v>
      </c>
      <c r="G989" s="9" t="s">
        <v>4058</v>
      </c>
      <c r="H989" s="9" t="s">
        <v>2056</v>
      </c>
      <c r="I989" s="9">
        <v>51285</v>
      </c>
      <c r="J989" s="9">
        <v>38005</v>
      </c>
      <c r="K989" s="9">
        <v>1196.8</v>
      </c>
      <c r="L989" s="115">
        <f t="shared" si="45"/>
        <v>0.74105488934386277</v>
      </c>
      <c r="M989" s="96">
        <f>IF($B989="Область","",SUM('Дані з ДІСО'!J989:L989)/K989)</f>
        <v>8.359375</v>
      </c>
      <c r="N989" s="9" t="str">
        <f>IF($B989="Область","",VLOOKUP(100*J989/I989,Параметри!$B$39:$C$53,2,TRUE))</f>
        <v>2. 72-100</v>
      </c>
      <c r="O989" s="9" t="str">
        <f>IF($B989="Область","",VLOOKUP(M989,Параметри!$B$21:$C$35,2,TRUE))</f>
        <v>10. 7-10,2</v>
      </c>
      <c r="P989" s="9">
        <f t="shared" si="46"/>
        <v>2</v>
      </c>
      <c r="Q989" s="9">
        <f t="shared" si="47"/>
        <v>10</v>
      </c>
      <c r="R989" s="116">
        <v>18</v>
      </c>
      <c r="S989" s="117">
        <f>IF(C989="Область",Параметри!$K$47,IF(C989="Київ",Параметри!$K$48,IF(L989&lt;Параметри!$I$42,Параметри!$K$42,IF(L989&lt;Параметри!$I$43,Параметри!$K$43,IF(L989&lt;Параметри!$I$44,Параметри!$K$44,IF(L989&lt;Параметри!$I$45,Параметри!$K$45,Параметри!$K$46))))))</f>
        <v>0.48</v>
      </c>
      <c r="T989" s="97">
        <f>IF($B989="Область",Параметри!K$63,IF($R989&lt;Параметри!$G$59,Параметри!K$58,IF($R989&lt;Параметри!$G$60,Параметри!K$59,IF($R989&lt;Параметри!$G$61,Параметри!K$60,IF($R989&lt;Параметри!$G$62,Параметри!K$61,Параметри!K$62)))))</f>
        <v>1.7000000000000001E-2</v>
      </c>
      <c r="U989" s="97">
        <f>IF($B989="Область",Параметри!L$63,IF($R989&lt;Параметри!$G$59,Параметри!L$58,IF($R989&lt;Параметри!$G$60,Параметри!L$59,IF($R989&lt;Параметри!$G$61,Параметри!L$60,IF($R989&lt;Параметри!$G$62,Параметри!L$61,Параметри!L$62)))))</f>
        <v>4.7E-2</v>
      </c>
      <c r="V989" s="98">
        <f>IF(OR(SUM('Дані з ДІСО'!G989:I989)=0,Розрахунки!H989=0),"",Розрахунки!H989/SUM('Дані з ДІСО'!G989:I989))</f>
        <v>24.70246913580247</v>
      </c>
      <c r="W989" s="9">
        <v>2021</v>
      </c>
      <c r="X989" s="9">
        <v>15.5</v>
      </c>
      <c r="Y989" s="9">
        <v>19</v>
      </c>
      <c r="Z989" s="9" t="s">
        <v>4536</v>
      </c>
      <c r="AA989" s="99">
        <v>18</v>
      </c>
      <c r="AB989" s="9" t="str">
        <f>IF('Коефіцієнти АТО'!C989="Область","",'Коефіцієнти АТО'!D989)</f>
        <v>Рівненська</v>
      </c>
      <c r="AC989" s="9"/>
    </row>
    <row r="990" spans="1:29" ht="15" customHeight="1">
      <c r="A990" s="9">
        <v>989</v>
      </c>
      <c r="B990" s="9" t="s">
        <v>3148</v>
      </c>
      <c r="C990" s="9" t="s">
        <v>3148</v>
      </c>
      <c r="D990" s="9" t="s">
        <v>4020</v>
      </c>
      <c r="E990" s="9" t="s">
        <v>24</v>
      </c>
      <c r="F990" s="9" t="s">
        <v>2059</v>
      </c>
      <c r="G990" s="9" t="s">
        <v>4059</v>
      </c>
      <c r="H990" s="9" t="s">
        <v>2058</v>
      </c>
      <c r="I990" s="9">
        <v>9830</v>
      </c>
      <c r="J990" s="9">
        <v>9830</v>
      </c>
      <c r="K990" s="9">
        <v>126.7</v>
      </c>
      <c r="L990" s="115">
        <f t="shared" si="45"/>
        <v>1</v>
      </c>
      <c r="M990" s="96">
        <f>IF($B990="Область","",SUM('Дані з ДІСО'!J990:L990)/K990)</f>
        <v>9.8382004735595885</v>
      </c>
      <c r="N990" s="9" t="str">
        <f>IF($B990="Область","",VLOOKUP(100*J990/I990,Параметри!$B$39:$C$53,2,TRUE))</f>
        <v>1. 100%</v>
      </c>
      <c r="O990" s="9" t="str">
        <f>IF($B990="Область","",VLOOKUP(M990,Параметри!$B$21:$C$35,2,TRUE))</f>
        <v>10. 7-10,2</v>
      </c>
      <c r="P990" s="9">
        <f t="shared" si="46"/>
        <v>1</v>
      </c>
      <c r="Q990" s="9">
        <f t="shared" si="47"/>
        <v>10</v>
      </c>
      <c r="R990" s="116">
        <v>18</v>
      </c>
      <c r="S990" s="117">
        <f>IF(C990="Область",Параметри!$K$47,IF(C990="Київ",Параметри!$K$48,IF(L990&lt;Параметри!$I$42,Параметри!$K$42,IF(L990&lt;Параметри!$I$43,Параметри!$K$43,IF(L990&lt;Параметри!$I$44,Параметри!$K$44,IF(L990&lt;Параметри!$I$45,Параметри!$K$45,Параметри!$K$46))))))</f>
        <v>0.53</v>
      </c>
      <c r="T990" s="97">
        <f>IF($B990="Область",Параметри!K$63,IF($R990&lt;Параметри!$G$59,Параметри!K$58,IF($R990&lt;Параметри!$G$60,Параметри!K$59,IF($R990&lt;Параметри!$G$61,Параметри!K$60,IF($R990&lt;Параметри!$G$62,Параметри!K$61,Параметри!K$62)))))</f>
        <v>1.7000000000000001E-2</v>
      </c>
      <c r="U990" s="97">
        <f>IF($B990="Область",Параметри!L$63,IF($R990&lt;Параметри!$G$59,Параметри!L$58,IF($R990&lt;Параметри!$G$60,Параметри!L$59,IF($R990&lt;Параметри!$G$61,Параметри!L$60,IF($R990&lt;Параметри!$G$62,Параметри!L$61,Параметри!L$62)))))</f>
        <v>4.7E-2</v>
      </c>
      <c r="V990" s="98">
        <f>IF(OR(SUM('Дані з ДІСО'!G990:I990)=0,Розрахунки!H990=0),"",Розрахунки!H990/SUM('Дані з ДІСО'!G990:I990))</f>
        <v>17.807142857142857</v>
      </c>
      <c r="W990" s="9">
        <v>2021</v>
      </c>
      <c r="X990" s="9">
        <v>18</v>
      </c>
      <c r="Y990" s="9">
        <v>17.5</v>
      </c>
      <c r="Z990" s="9" t="s">
        <v>4535</v>
      </c>
      <c r="AA990" s="99">
        <v>18</v>
      </c>
      <c r="AB990" s="9" t="str">
        <f>IF('Коефіцієнти АТО'!C990="Область","",'Коефіцієнти АТО'!D990)</f>
        <v>Рівненська</v>
      </c>
      <c r="AC990" s="9"/>
    </row>
    <row r="991" spans="1:29" ht="15" customHeight="1">
      <c r="A991" s="9">
        <v>990</v>
      </c>
      <c r="B991" s="9" t="s">
        <v>3148</v>
      </c>
      <c r="C991" s="9" t="s">
        <v>3148</v>
      </c>
      <c r="D991" s="9" t="s">
        <v>4020</v>
      </c>
      <c r="E991" s="9" t="s">
        <v>24</v>
      </c>
      <c r="F991" s="9" t="s">
        <v>2061</v>
      </c>
      <c r="G991" s="9" t="s">
        <v>4060</v>
      </c>
      <c r="H991" s="9" t="s">
        <v>2060</v>
      </c>
      <c r="I991" s="9">
        <v>5385</v>
      </c>
      <c r="J991" s="9">
        <v>5385</v>
      </c>
      <c r="K991" s="9">
        <v>147.80000000000001</v>
      </c>
      <c r="L991" s="115">
        <f t="shared" si="45"/>
        <v>1</v>
      </c>
      <c r="M991" s="96">
        <f>IF($B991="Область","",SUM('Дані з ДІСО'!J991:L991)/K991)</f>
        <v>4.2151556156968875</v>
      </c>
      <c r="N991" s="9" t="str">
        <f>IF($B991="Область","",VLOOKUP(100*J991/I991,Параметри!$B$39:$C$53,2,TRUE))</f>
        <v>1. 100%</v>
      </c>
      <c r="O991" s="9" t="str">
        <f>IF($B991="Область","",VLOOKUP(M991,Параметри!$B$21:$C$35,2,TRUE))</f>
        <v>7. 4,1-4,5</v>
      </c>
      <c r="P991" s="9">
        <f t="shared" si="46"/>
        <v>1</v>
      </c>
      <c r="Q991" s="9">
        <f t="shared" si="47"/>
        <v>7</v>
      </c>
      <c r="R991" s="116">
        <v>14</v>
      </c>
      <c r="S991" s="117">
        <f>IF(C991="Область",Параметри!$K$47,IF(C991="Київ",Параметри!$K$48,IF(L991&lt;Параметри!$I$42,Параметри!$K$42,IF(L991&lt;Параметри!$I$43,Параметри!$K$43,IF(L991&lt;Параметри!$I$44,Параметри!$K$44,IF(L991&lt;Параметри!$I$45,Параметри!$K$45,Параметри!$K$46))))))</f>
        <v>0.53</v>
      </c>
      <c r="T991" s="97">
        <f>IF($B991="Область",Параметри!K$63,IF($R991&lt;Параметри!$G$59,Параметри!K$58,IF($R991&lt;Параметри!$G$60,Параметри!K$59,IF($R991&lt;Параметри!$G$61,Параметри!K$60,IF($R991&lt;Параметри!$G$62,Параметри!K$61,Параметри!K$62)))))</f>
        <v>1.7000000000000001E-2</v>
      </c>
      <c r="U991" s="97">
        <f>IF($B991="Область",Параметри!L$63,IF($R991&lt;Параметри!$G$59,Параметри!L$58,IF($R991&lt;Параметри!$G$60,Параметри!L$59,IF($R991&lt;Параметри!$G$61,Параметри!L$60,IF($R991&lt;Параметри!$G$62,Параметри!L$61,Параметри!L$62)))))</f>
        <v>4.7E-2</v>
      </c>
      <c r="V991" s="98">
        <f>IF(OR(SUM('Дані з ДІСО'!G991:I991)=0,Розрахунки!H991=0),"",Розрахунки!H991/SUM('Дані з ДІСО'!G991:I991))</f>
        <v>16.837837837837839</v>
      </c>
      <c r="W991" s="9">
        <v>2021</v>
      </c>
      <c r="X991" s="9">
        <v>14.5</v>
      </c>
      <c r="Y991" s="9">
        <v>13</v>
      </c>
      <c r="Z991" s="9" t="s">
        <v>4536</v>
      </c>
      <c r="AA991" s="99">
        <v>14</v>
      </c>
      <c r="AB991" s="9" t="str">
        <f>IF('Коефіцієнти АТО'!C991="Область","",'Коефіцієнти АТО'!D991)</f>
        <v>Рівненська</v>
      </c>
      <c r="AC991" s="9"/>
    </row>
    <row r="992" spans="1:29" ht="15" customHeight="1">
      <c r="A992" s="9">
        <v>991</v>
      </c>
      <c r="B992" s="9" t="s">
        <v>3148</v>
      </c>
      <c r="C992" s="9" t="s">
        <v>3148</v>
      </c>
      <c r="D992" s="9" t="s">
        <v>4020</v>
      </c>
      <c r="E992" s="9" t="s">
        <v>24</v>
      </c>
      <c r="F992" s="9" t="s">
        <v>2063</v>
      </c>
      <c r="G992" s="9" t="s">
        <v>4061</v>
      </c>
      <c r="H992" s="9" t="s">
        <v>2062</v>
      </c>
      <c r="I992" s="9">
        <v>7892</v>
      </c>
      <c r="J992" s="9">
        <v>7892</v>
      </c>
      <c r="K992" s="9">
        <v>192.4</v>
      </c>
      <c r="L992" s="115">
        <f t="shared" si="45"/>
        <v>1</v>
      </c>
      <c r="M992" s="96">
        <f>IF($B992="Область","",SUM('Дані з ДІСО'!J992:L992)/K992)</f>
        <v>4.625779625779626</v>
      </c>
      <c r="N992" s="9" t="str">
        <f>IF($B992="Область","",VLOOKUP(100*J992/I992,Параметри!$B$39:$C$53,2,TRUE))</f>
        <v>1. 100%</v>
      </c>
      <c r="O992" s="9" t="str">
        <f>IF($B992="Область","",VLOOKUP(M992,Параметри!$B$21:$C$35,2,TRUE))</f>
        <v>8. 4,5-5,8</v>
      </c>
      <c r="P992" s="9">
        <f t="shared" si="46"/>
        <v>1</v>
      </c>
      <c r="Q992" s="9">
        <f t="shared" si="47"/>
        <v>8</v>
      </c>
      <c r="R992" s="116">
        <v>14</v>
      </c>
      <c r="S992" s="117">
        <f>IF(C992="Область",Параметри!$K$47,IF(C992="Київ",Параметри!$K$48,IF(L992&lt;Параметри!$I$42,Параметри!$K$42,IF(L992&lt;Параметри!$I$43,Параметри!$K$43,IF(L992&lt;Параметри!$I$44,Параметри!$K$44,IF(L992&lt;Параметри!$I$45,Параметри!$K$45,Параметри!$K$46))))))</f>
        <v>0.53</v>
      </c>
      <c r="T992" s="97">
        <f>IF($B992="Область",Параметри!K$63,IF($R992&lt;Параметри!$G$59,Параметри!K$58,IF($R992&lt;Параметри!$G$60,Параметри!K$59,IF($R992&lt;Параметри!$G$61,Параметри!K$60,IF($R992&lt;Параметри!$G$62,Параметри!K$61,Параметри!K$62)))))</f>
        <v>1.7000000000000001E-2</v>
      </c>
      <c r="U992" s="97">
        <f>IF($B992="Область",Параметри!L$63,IF($R992&lt;Параметри!$G$59,Параметри!L$58,IF($R992&lt;Параметри!$G$60,Параметри!L$59,IF($R992&lt;Параметри!$G$61,Параметри!L$60,IF($R992&lt;Параметри!$G$62,Параметри!L$61,Параметри!L$62)))))</f>
        <v>4.7E-2</v>
      </c>
      <c r="V992" s="98">
        <f>IF(OR(SUM('Дані з ДІСО'!G992:I992)=0,Розрахунки!H992=0),"",Розрахунки!H992/SUM('Дані з ДІСО'!G992:I992))</f>
        <v>9.6739130434782616</v>
      </c>
      <c r="W992" s="9">
        <v>2021</v>
      </c>
      <c r="X992" s="9">
        <v>14.5</v>
      </c>
      <c r="Y992" s="9">
        <v>13</v>
      </c>
      <c r="Z992" s="9" t="s">
        <v>4536</v>
      </c>
      <c r="AA992" s="99">
        <v>14</v>
      </c>
      <c r="AB992" s="9" t="str">
        <f>IF('Коефіцієнти АТО'!C992="Область","",'Коефіцієнти АТО'!D992)</f>
        <v>Рівненська</v>
      </c>
      <c r="AC992" s="9"/>
    </row>
    <row r="993" spans="1:29" ht="15" customHeight="1">
      <c r="A993" s="9">
        <v>992</v>
      </c>
      <c r="B993" s="9" t="s">
        <v>3148</v>
      </c>
      <c r="C993" s="9" t="s">
        <v>3148</v>
      </c>
      <c r="D993" s="9" t="s">
        <v>4020</v>
      </c>
      <c r="E993" s="9" t="s">
        <v>24</v>
      </c>
      <c r="F993" s="9" t="s">
        <v>2065</v>
      </c>
      <c r="G993" s="9" t="s">
        <v>4062</v>
      </c>
      <c r="H993" s="9" t="s">
        <v>2064</v>
      </c>
      <c r="I993" s="9">
        <v>4534</v>
      </c>
      <c r="J993" s="9">
        <v>4534</v>
      </c>
      <c r="K993" s="9">
        <v>116.7</v>
      </c>
      <c r="L993" s="115">
        <f t="shared" si="45"/>
        <v>1</v>
      </c>
      <c r="M993" s="96">
        <f>IF($B993="Область","",SUM('Дані з ДІСО'!J993:L993)/K993)</f>
        <v>4.0188517566409594</v>
      </c>
      <c r="N993" s="9" t="str">
        <f>IF($B993="Область","",VLOOKUP(100*J993/I993,Параметри!$B$39:$C$53,2,TRUE))</f>
        <v>1. 100%</v>
      </c>
      <c r="O993" s="9" t="str">
        <f>IF($B993="Область","",VLOOKUP(M993,Параметри!$B$21:$C$35,2,TRUE))</f>
        <v>6. 3,9-4,1</v>
      </c>
      <c r="P993" s="9">
        <f t="shared" si="46"/>
        <v>1</v>
      </c>
      <c r="Q993" s="9">
        <f t="shared" si="47"/>
        <v>6</v>
      </c>
      <c r="R993" s="116">
        <v>14</v>
      </c>
      <c r="S993" s="117">
        <f>IF(C993="Область",Параметри!$K$47,IF(C993="Київ",Параметри!$K$48,IF(L993&lt;Параметри!$I$42,Параметри!$K$42,IF(L993&lt;Параметри!$I$43,Параметри!$K$43,IF(L993&lt;Параметри!$I$44,Параметри!$K$44,IF(L993&lt;Параметри!$I$45,Параметри!$K$45,Параметри!$K$46))))))</f>
        <v>0.53</v>
      </c>
      <c r="T993" s="97">
        <f>IF($B993="Область",Параметри!K$63,IF($R993&lt;Параметри!$G$59,Параметри!K$58,IF($R993&lt;Параметри!$G$60,Параметри!K$59,IF($R993&lt;Параметри!$G$61,Параметри!K$60,IF($R993&lt;Параметри!$G$62,Параметри!K$61,Параметри!K$62)))))</f>
        <v>1.7000000000000001E-2</v>
      </c>
      <c r="U993" s="97">
        <f>IF($B993="Область",Параметри!L$63,IF($R993&lt;Параметри!$G$59,Параметри!L$58,IF($R993&lt;Параметри!$G$60,Параметри!L$59,IF($R993&lt;Параметри!$G$61,Параметри!L$60,IF($R993&lt;Параметри!$G$62,Параметри!L$61,Параметри!L$62)))))</f>
        <v>4.7E-2</v>
      </c>
      <c r="V993" s="98">
        <f>IF(OR(SUM('Дані з ДІСО'!G993:I993)=0,Розрахунки!H993=0),"",Розрахунки!H993/SUM('Дані з ДІСО'!G993:I993))</f>
        <v>13.4</v>
      </c>
      <c r="W993" s="9">
        <v>2021</v>
      </c>
      <c r="X993" s="9">
        <v>14.5</v>
      </c>
      <c r="Y993" s="9">
        <v>13</v>
      </c>
      <c r="Z993" s="9" t="s">
        <v>4536</v>
      </c>
      <c r="AA993" s="99">
        <v>14</v>
      </c>
      <c r="AB993" s="9" t="str">
        <f>IF('Коефіцієнти АТО'!C993="Область","",'Коефіцієнти АТО'!D993)</f>
        <v>Рівненська</v>
      </c>
      <c r="AC993" s="9"/>
    </row>
    <row r="994" spans="1:29" ht="15" customHeight="1">
      <c r="A994" s="9">
        <v>993</v>
      </c>
      <c r="B994" s="9" t="s">
        <v>3151</v>
      </c>
      <c r="C994" s="9" t="s">
        <v>3151</v>
      </c>
      <c r="D994" s="9" t="s">
        <v>4020</v>
      </c>
      <c r="E994" s="9" t="s">
        <v>29</v>
      </c>
      <c r="F994" s="9" t="s">
        <v>2067</v>
      </c>
      <c r="G994" s="9" t="s">
        <v>4063</v>
      </c>
      <c r="H994" s="9" t="s">
        <v>2066</v>
      </c>
      <c r="I994" s="9">
        <v>26380</v>
      </c>
      <c r="J994" s="9">
        <v>17060</v>
      </c>
      <c r="K994" s="9">
        <v>707.1</v>
      </c>
      <c r="L994" s="115">
        <f t="shared" si="45"/>
        <v>0.64670204700530709</v>
      </c>
      <c r="M994" s="96">
        <f>IF($B994="Область","",SUM('Дані з ДІСО'!J994:L994)/K994)</f>
        <v>7.3865082732286806</v>
      </c>
      <c r="N994" s="9" t="str">
        <f>IF($B994="Область","",VLOOKUP(100*J994/I994,Параметри!$B$39:$C$53,2,TRUE))</f>
        <v>4. 63-66</v>
      </c>
      <c r="O994" s="9" t="str">
        <f>IF($B994="Область","",VLOOKUP(M994,Параметри!$B$21:$C$35,2,TRUE))</f>
        <v>10. 7-10,2</v>
      </c>
      <c r="P994" s="9">
        <f t="shared" si="46"/>
        <v>4</v>
      </c>
      <c r="Q994" s="9">
        <f t="shared" si="47"/>
        <v>10</v>
      </c>
      <c r="R994" s="116">
        <v>17</v>
      </c>
      <c r="S994" s="117">
        <f>IF(C994="Область",Параметри!$K$47,IF(C994="Київ",Параметри!$K$48,IF(L994&lt;Параметри!$I$42,Параметри!$K$42,IF(L994&lt;Параметри!$I$43,Параметри!$K$43,IF(L994&lt;Параметри!$I$44,Параметри!$K$44,IF(L994&lt;Параметри!$I$45,Параметри!$K$45,Параметри!$K$46))))))</f>
        <v>0.48</v>
      </c>
      <c r="T994" s="97">
        <f>IF($B994="Область",Параметри!K$63,IF($R994&lt;Параметри!$G$59,Параметри!K$58,IF($R994&lt;Параметри!$G$60,Параметри!K$59,IF($R994&lt;Параметри!$G$61,Параметри!K$60,IF($R994&lt;Параметри!$G$62,Параметри!K$61,Параметри!K$62)))))</f>
        <v>1.7000000000000001E-2</v>
      </c>
      <c r="U994" s="97">
        <f>IF($B994="Область",Параметри!L$63,IF($R994&lt;Параметри!$G$59,Параметри!L$58,IF($R994&lt;Параметри!$G$60,Параметри!L$59,IF($R994&lt;Параметри!$G$61,Параметри!L$60,IF($R994&lt;Параметри!$G$62,Параметри!L$61,Параметри!L$62)))))</f>
        <v>4.7E-2</v>
      </c>
      <c r="V994" s="98">
        <f>IF(OR(SUM('Дані з ДІСО'!G994:I994)=0,Розрахунки!H994=0),"",Розрахунки!H994/SUM('Дані з ДІСО'!G994:I994))</f>
        <v>22.416309012875537</v>
      </c>
      <c r="W994" s="9">
        <v>2021</v>
      </c>
      <c r="X994" s="9">
        <v>16.5</v>
      </c>
      <c r="Y994" s="9">
        <v>18</v>
      </c>
      <c r="Z994" s="9" t="s">
        <v>4536</v>
      </c>
      <c r="AA994" s="99">
        <v>17</v>
      </c>
      <c r="AB994" s="9" t="str">
        <f>IF('Коефіцієнти АТО'!C994="Область","",'Коефіцієнти АТО'!D994)</f>
        <v>Рівненська</v>
      </c>
      <c r="AC994" s="9"/>
    </row>
    <row r="995" spans="1:29" ht="15" customHeight="1">
      <c r="A995" s="9">
        <v>994</v>
      </c>
      <c r="B995" s="9" t="s">
        <v>3148</v>
      </c>
      <c r="C995" s="9" t="s">
        <v>3148</v>
      </c>
      <c r="D995" s="9" t="s">
        <v>4020</v>
      </c>
      <c r="E995" s="9" t="s">
        <v>24</v>
      </c>
      <c r="F995" s="9" t="s">
        <v>2069</v>
      </c>
      <c r="G995" s="9" t="s">
        <v>3451</v>
      </c>
      <c r="H995" s="9" t="s">
        <v>2068</v>
      </c>
      <c r="I995" s="9">
        <v>10657</v>
      </c>
      <c r="J995" s="9">
        <v>10657</v>
      </c>
      <c r="K995" s="9">
        <v>134.19999999999999</v>
      </c>
      <c r="L995" s="115">
        <f t="shared" si="45"/>
        <v>1</v>
      </c>
      <c r="M995" s="96">
        <f>IF($B995="Область","",SUM('Дані з ДІСО'!J995:L995)/K995)</f>
        <v>10.499254843517139</v>
      </c>
      <c r="N995" s="9" t="str">
        <f>IF($B995="Область","",VLOOKUP(100*J995/I995,Параметри!$B$39:$C$53,2,TRUE))</f>
        <v>1. 100%</v>
      </c>
      <c r="O995" s="9" t="str">
        <f>IF($B995="Область","",VLOOKUP(M995,Параметри!$B$21:$C$35,2,TRUE))</f>
        <v>11. 10,2-15</v>
      </c>
      <c r="P995" s="9">
        <f t="shared" si="46"/>
        <v>1</v>
      </c>
      <c r="Q995" s="9">
        <f t="shared" si="47"/>
        <v>11</v>
      </c>
      <c r="R995" s="116">
        <v>19.5</v>
      </c>
      <c r="S995" s="117">
        <f>IF(C995="Область",Параметри!$K$47,IF(C995="Київ",Параметри!$K$48,IF(L995&lt;Параметри!$I$42,Параметри!$K$42,IF(L995&lt;Параметри!$I$43,Параметри!$K$43,IF(L995&lt;Параметри!$I$44,Параметри!$K$44,IF(L995&lt;Параметри!$I$45,Параметри!$K$45,Параметри!$K$46))))))</f>
        <v>0.53</v>
      </c>
      <c r="T995" s="97">
        <f>IF($B995="Область",Параметри!K$63,IF($R995&lt;Параметри!$G$59,Параметри!K$58,IF($R995&lt;Параметри!$G$60,Параметри!K$59,IF($R995&lt;Параметри!$G$61,Параметри!K$60,IF($R995&lt;Параметри!$G$62,Параметри!K$61,Параметри!K$62)))))</f>
        <v>1.7000000000000001E-2</v>
      </c>
      <c r="U995" s="97">
        <f>IF($B995="Область",Параметри!L$63,IF($R995&lt;Параметри!$G$59,Параметри!L$58,IF($R995&lt;Параметри!$G$60,Параметри!L$59,IF($R995&lt;Параметри!$G$61,Параметри!L$60,IF($R995&lt;Параметри!$G$62,Параметри!L$61,Параметри!L$62)))))</f>
        <v>4.7E-2</v>
      </c>
      <c r="V995" s="98">
        <f>IF(OR(SUM('Дані з ДІСО'!G995:I995)=0,Розрахунки!H995=0),"",Розрахунки!H995/SUM('Дані з ДІСО'!G995:I995))</f>
        <v>25.618181818181817</v>
      </c>
      <c r="W995" s="9">
        <v>2021</v>
      </c>
      <c r="X995" s="9">
        <v>18</v>
      </c>
      <c r="Y995" s="9">
        <v>20.5</v>
      </c>
      <c r="Z995" s="9" t="s">
        <v>4536</v>
      </c>
      <c r="AA995" s="99">
        <v>19.5</v>
      </c>
      <c r="AB995" s="9" t="str">
        <f>IF('Коефіцієнти АТО'!C995="Область","",'Коефіцієнти АТО'!D995)</f>
        <v>Рівненська</v>
      </c>
      <c r="AC995" s="9"/>
    </row>
    <row r="996" spans="1:29" ht="15" customHeight="1">
      <c r="A996" s="9">
        <v>995</v>
      </c>
      <c r="B996" s="9" t="s">
        <v>3151</v>
      </c>
      <c r="C996" s="9" t="s">
        <v>3151</v>
      </c>
      <c r="D996" s="9" t="s">
        <v>4020</v>
      </c>
      <c r="E996" s="9" t="s">
        <v>29</v>
      </c>
      <c r="F996" s="9" t="s">
        <v>2071</v>
      </c>
      <c r="G996" s="9" t="s">
        <v>4064</v>
      </c>
      <c r="H996" s="9" t="s">
        <v>2070</v>
      </c>
      <c r="I996" s="9">
        <v>22923</v>
      </c>
      <c r="J996" s="9">
        <v>17623</v>
      </c>
      <c r="K996" s="9">
        <v>484.3</v>
      </c>
      <c r="L996" s="115">
        <f t="shared" si="45"/>
        <v>0.76879117044016931</v>
      </c>
      <c r="M996" s="96">
        <f>IF($B996="Область","",SUM('Дані з ДІСО'!J996:L996)/K996)</f>
        <v>5.1290522403468923</v>
      </c>
      <c r="N996" s="9" t="str">
        <f>IF($B996="Область","",VLOOKUP(100*J996/I996,Параметри!$B$39:$C$53,2,TRUE))</f>
        <v>2. 72-100</v>
      </c>
      <c r="O996" s="9" t="str">
        <f>IF($B996="Область","",VLOOKUP(M996,Параметри!$B$21:$C$35,2,TRUE))</f>
        <v>8. 4,5-5,8</v>
      </c>
      <c r="P996" s="9">
        <f t="shared" si="46"/>
        <v>2</v>
      </c>
      <c r="Q996" s="9">
        <f t="shared" si="47"/>
        <v>8</v>
      </c>
      <c r="R996" s="116">
        <v>15</v>
      </c>
      <c r="S996" s="117">
        <f>IF(C996="Область",Параметри!$K$47,IF(C996="Київ",Параметри!$K$48,IF(L996&lt;Параметри!$I$42,Параметри!$K$42,IF(L996&lt;Параметри!$I$43,Параметри!$K$43,IF(L996&lt;Параметри!$I$44,Параметри!$K$44,IF(L996&lt;Параметри!$I$45,Параметри!$K$45,Параметри!$K$46))))))</f>
        <v>0.48</v>
      </c>
      <c r="T996" s="97">
        <f>IF($B996="Область",Параметри!K$63,IF($R996&lt;Параметри!$G$59,Параметри!K$58,IF($R996&lt;Параметри!$G$60,Параметри!K$59,IF($R996&lt;Параметри!$G$61,Параметри!K$60,IF($R996&lt;Параметри!$G$62,Параметри!K$61,Параметри!K$62)))))</f>
        <v>1.7000000000000001E-2</v>
      </c>
      <c r="U996" s="97">
        <f>IF($B996="Область",Параметри!L$63,IF($R996&lt;Параметри!$G$59,Параметри!L$58,IF($R996&lt;Параметри!$G$60,Параметри!L$59,IF($R996&lt;Параметри!$G$61,Параметри!L$60,IF($R996&lt;Параметри!$G$62,Параметри!L$61,Параметри!L$62)))))</f>
        <v>4.7E-2</v>
      </c>
      <c r="V996" s="98">
        <f>IF(OR(SUM('Дані з ДІСО'!G996:I996)=0,Розрахунки!H996=0),"",Розрахунки!H996/SUM('Дані з ДІСО'!G996:I996))</f>
        <v>13.8</v>
      </c>
      <c r="W996" s="9">
        <v>2021</v>
      </c>
      <c r="X996" s="9">
        <v>15.5</v>
      </c>
      <c r="Y996" s="9">
        <v>14</v>
      </c>
      <c r="Z996" s="9" t="s">
        <v>4536</v>
      </c>
      <c r="AA996" s="99">
        <v>15</v>
      </c>
      <c r="AB996" s="9" t="str">
        <f>IF('Коефіцієнти АТО'!C996="Область","",'Коефіцієнти АТО'!D996)</f>
        <v>Рівненська</v>
      </c>
      <c r="AC996" s="9"/>
    </row>
    <row r="997" spans="1:29" ht="15" customHeight="1">
      <c r="A997" s="9">
        <v>996</v>
      </c>
      <c r="B997" s="9" t="s">
        <v>3176</v>
      </c>
      <c r="C997" s="9" t="s">
        <v>3146</v>
      </c>
      <c r="D997" s="9" t="s">
        <v>4020</v>
      </c>
      <c r="E997" s="9" t="s">
        <v>78</v>
      </c>
      <c r="F997" s="9" t="s">
        <v>2073</v>
      </c>
      <c r="G997" s="9" t="s">
        <v>4065</v>
      </c>
      <c r="H997" s="9" t="s">
        <v>2072</v>
      </c>
      <c r="I997" s="9">
        <v>37257</v>
      </c>
      <c r="J997" s="9">
        <v>0</v>
      </c>
      <c r="K997" s="9">
        <v>26.9</v>
      </c>
      <c r="L997" s="115">
        <f t="shared" si="45"/>
        <v>0</v>
      </c>
      <c r="M997" s="96">
        <f>IF($B997="Область","",SUM('Дані з ДІСО'!J997:L997)/K997)</f>
        <v>173.42007434944239</v>
      </c>
      <c r="N997" s="9" t="str">
        <f>IF($B997="Область","",VLOOKUP(100*J997/I997,Параметри!$B$39:$C$53,2,TRUE))</f>
        <v>15. 0-9</v>
      </c>
      <c r="O997" s="9" t="str">
        <f>IF($B997="Область","",VLOOKUP(M997,Параметри!$B$21:$C$35,2,TRUE))</f>
        <v>15. 93,7-</v>
      </c>
      <c r="P997" s="9">
        <f t="shared" si="46"/>
        <v>15</v>
      </c>
      <c r="Q997" s="9">
        <f t="shared" si="47"/>
        <v>15</v>
      </c>
      <c r="R997" s="116">
        <v>25.5</v>
      </c>
      <c r="S997" s="117">
        <f>IF(C997="Область",Параметри!$K$47,IF(C997="Київ",Параметри!$K$48,IF(L997&lt;Параметри!$I$42,Параметри!$K$42,IF(L997&lt;Параметри!$I$43,Параметри!$K$43,IF(L997&lt;Параметри!$I$44,Параметри!$K$44,IF(L997&lt;Параметри!$I$45,Параметри!$K$45,Параметри!$K$46))))))</f>
        <v>0.23</v>
      </c>
      <c r="T997" s="97">
        <f>IF($B997="Область",Параметри!K$63,IF($R997&lt;Параметри!$G$59,Параметри!K$58,IF($R997&lt;Параметри!$G$60,Параметри!K$59,IF($R997&lt;Параметри!$G$61,Параметри!K$60,IF($R997&lt;Параметри!$G$62,Параметри!K$61,Параметри!K$62)))))</f>
        <v>0.125</v>
      </c>
      <c r="U997" s="97">
        <f>IF($B997="Область",Параметри!L$63,IF($R997&lt;Параметри!$G$59,Параметри!L$58,IF($R997&lt;Параметри!$G$60,Параметри!L$59,IF($R997&lt;Параметри!$G$61,Параметри!L$60,IF($R997&lt;Параметри!$G$62,Параметри!L$61,Параметри!L$62)))))</f>
        <v>4.7E-2</v>
      </c>
      <c r="V997" s="98">
        <f>IF(OR(SUM('Дані з ДІСО'!G997:I997)=0,Розрахунки!H997=0),"",Розрахунки!H997/SUM('Дані з ДІСО'!G997:I997))</f>
        <v>30.292207792207794</v>
      </c>
      <c r="W997" s="9" t="s">
        <v>3176</v>
      </c>
      <c r="X997" s="9">
        <v>27.5</v>
      </c>
      <c r="Y997" s="9">
        <v>24.5</v>
      </c>
      <c r="Z997" s="9" t="s">
        <v>4536</v>
      </c>
      <c r="AA997" s="99">
        <v>25.5</v>
      </c>
      <c r="AB997" s="9" t="str">
        <f>IF('Коефіцієнти АТО'!C997="Область","",'Коефіцієнти АТО'!D997)</f>
        <v>Рівненська</v>
      </c>
      <c r="AC997" s="9"/>
    </row>
    <row r="998" spans="1:29" ht="15" customHeight="1">
      <c r="A998" s="9">
        <v>997</v>
      </c>
      <c r="B998" s="9" t="s">
        <v>3145</v>
      </c>
      <c r="C998" s="9" t="s">
        <v>3146</v>
      </c>
      <c r="D998" s="9" t="s">
        <v>4020</v>
      </c>
      <c r="E998" s="9" t="s">
        <v>21</v>
      </c>
      <c r="F998" s="9" t="s">
        <v>2075</v>
      </c>
      <c r="G998" s="9" t="s">
        <v>4066</v>
      </c>
      <c r="H998" s="9" t="s">
        <v>2074</v>
      </c>
      <c r="I998" s="9">
        <v>34625</v>
      </c>
      <c r="J998" s="9">
        <v>25266</v>
      </c>
      <c r="K998" s="9">
        <v>1091.3</v>
      </c>
      <c r="L998" s="115">
        <f t="shared" si="45"/>
        <v>0.72970397111913354</v>
      </c>
      <c r="M998" s="96">
        <f>IF($B998="Область","",SUM('Дані з ДІСО'!J998:L998)/K998)</f>
        <v>4.2087418674974799</v>
      </c>
      <c r="N998" s="9" t="str">
        <f>IF($B998="Область","",VLOOKUP(100*J998/I998,Параметри!$B$39:$C$53,2,TRUE))</f>
        <v>2. 72-100</v>
      </c>
      <c r="O998" s="9" t="str">
        <f>IF($B998="Область","",VLOOKUP(M998,Параметри!$B$21:$C$35,2,TRUE))</f>
        <v>7. 4,1-4,5</v>
      </c>
      <c r="P998" s="9">
        <f t="shared" si="46"/>
        <v>2</v>
      </c>
      <c r="Q998" s="9">
        <f t="shared" si="47"/>
        <v>7</v>
      </c>
      <c r="R998" s="116">
        <v>15</v>
      </c>
      <c r="S998" s="117">
        <f>IF(C998="Область",Параметри!$K$47,IF(C998="Київ",Параметри!$K$48,IF(L998&lt;Параметри!$I$42,Параметри!$K$42,IF(L998&lt;Параметри!$I$43,Параметри!$K$43,IF(L998&lt;Параметри!$I$44,Параметри!$K$44,IF(L998&lt;Параметри!$I$45,Параметри!$K$45,Параметри!$K$46))))))</f>
        <v>0.48</v>
      </c>
      <c r="T998" s="97">
        <f>IF($B998="Область",Параметри!K$63,IF($R998&lt;Параметри!$G$59,Параметри!K$58,IF($R998&lt;Параметри!$G$60,Параметри!K$59,IF($R998&lt;Параметри!$G$61,Параметри!K$60,IF($R998&lt;Параметри!$G$62,Параметри!K$61,Параметри!K$62)))))</f>
        <v>1.7000000000000001E-2</v>
      </c>
      <c r="U998" s="97">
        <f>IF($B998="Область",Параметри!L$63,IF($R998&lt;Параметри!$G$59,Параметри!L$58,IF($R998&lt;Параметри!$G$60,Параметри!L$59,IF($R998&lt;Параметри!$G$61,Параметри!L$60,IF($R998&lt;Параметри!$G$62,Параметри!L$61,Параметри!L$62)))))</f>
        <v>4.7E-2</v>
      </c>
      <c r="V998" s="98">
        <f>IF(OR(SUM('Дані з ДІСО'!G998:I998)=0,Розрахунки!H998=0),"",Розрахунки!H998/SUM('Дані з ДІСО'!G998:I998))</f>
        <v>21.263888888888889</v>
      </c>
      <c r="W998" s="9">
        <v>2021</v>
      </c>
      <c r="X998" s="9">
        <v>15</v>
      </c>
      <c r="Y998" s="9">
        <v>14</v>
      </c>
      <c r="Z998" s="9" t="s">
        <v>4535</v>
      </c>
      <c r="AA998" s="99">
        <v>15</v>
      </c>
      <c r="AB998" s="9" t="str">
        <f>IF('Коефіцієнти АТО'!C998="Область","",'Коефіцієнти АТО'!D998)</f>
        <v>Рівненська</v>
      </c>
      <c r="AC998" s="9"/>
    </row>
    <row r="999" spans="1:29" ht="15" customHeight="1">
      <c r="A999" s="9">
        <v>998</v>
      </c>
      <c r="B999" s="9" t="s">
        <v>3151</v>
      </c>
      <c r="C999" s="9" t="s">
        <v>3151</v>
      </c>
      <c r="D999" s="9" t="s">
        <v>4020</v>
      </c>
      <c r="E999" s="9" t="s">
        <v>29</v>
      </c>
      <c r="F999" s="9" t="s">
        <v>2077</v>
      </c>
      <c r="G999" s="9" t="s">
        <v>4067</v>
      </c>
      <c r="H999" s="9" t="s">
        <v>2076</v>
      </c>
      <c r="I999" s="9">
        <v>28604</v>
      </c>
      <c r="J999" s="9">
        <v>21259</v>
      </c>
      <c r="K999" s="9">
        <v>1102.5999999999999</v>
      </c>
      <c r="L999" s="115">
        <f t="shared" si="45"/>
        <v>0.74321773178576422</v>
      </c>
      <c r="M999" s="96">
        <f>IF($B999="Область","",SUM('Дані з ДІСО'!J999:L999)/K999)</f>
        <v>4.4395066207146749</v>
      </c>
      <c r="N999" s="9" t="str">
        <f>IF($B999="Область","",VLOOKUP(100*J999/I999,Параметри!$B$39:$C$53,2,TRUE))</f>
        <v>2. 72-100</v>
      </c>
      <c r="O999" s="9" t="str">
        <f>IF($B999="Область","",VLOOKUP(M999,Параметри!$B$21:$C$35,2,TRUE))</f>
        <v>7. 4,1-4,5</v>
      </c>
      <c r="P999" s="9">
        <f t="shared" si="46"/>
        <v>2</v>
      </c>
      <c r="Q999" s="9">
        <f t="shared" si="47"/>
        <v>7</v>
      </c>
      <c r="R999" s="116">
        <v>15.5</v>
      </c>
      <c r="S999" s="117">
        <f>IF(C999="Область",Параметри!$K$47,IF(C999="Київ",Параметри!$K$48,IF(L999&lt;Параметри!$I$42,Параметри!$K$42,IF(L999&lt;Параметри!$I$43,Параметри!$K$43,IF(L999&lt;Параметри!$I$44,Параметри!$K$44,IF(L999&lt;Параметри!$I$45,Параметри!$K$45,Параметри!$K$46))))))</f>
        <v>0.48</v>
      </c>
      <c r="T999" s="97">
        <f>IF($B999="Область",Параметри!K$63,IF($R999&lt;Параметри!$G$59,Параметри!K$58,IF($R999&lt;Параметри!$G$60,Параметри!K$59,IF($R999&lt;Параметри!$G$61,Параметри!K$60,IF($R999&lt;Параметри!$G$62,Параметри!K$61,Параметри!K$62)))))</f>
        <v>1.7000000000000001E-2</v>
      </c>
      <c r="U999" s="97">
        <f>IF($B999="Область",Параметри!L$63,IF($R999&lt;Параметри!$G$59,Параметри!L$58,IF($R999&lt;Параметри!$G$60,Параметри!L$59,IF($R999&lt;Параметри!$G$61,Параметри!L$60,IF($R999&lt;Параметри!$G$62,Параметри!L$61,Параметри!L$62)))))</f>
        <v>4.7E-2</v>
      </c>
      <c r="V999" s="98">
        <f>IF(OR(SUM('Дані з ДІСО'!G999:I999)=0,Розрахунки!H999=0),"",Розрахунки!H999/SUM('Дані з ДІСО'!G999:I999))</f>
        <v>19.046692607003891</v>
      </c>
      <c r="W999" s="9">
        <v>2021</v>
      </c>
      <c r="X999" s="9">
        <v>15</v>
      </c>
      <c r="Y999" s="9">
        <v>16.5</v>
      </c>
      <c r="Z999" s="9" t="s">
        <v>4536</v>
      </c>
      <c r="AA999" s="99">
        <v>15.5</v>
      </c>
      <c r="AB999" s="9" t="str">
        <f>IF('Коефіцієнти АТО'!C999="Область","",'Коефіцієнти АТО'!D999)</f>
        <v>Рівненська</v>
      </c>
      <c r="AC999" s="9"/>
    </row>
    <row r="1000" spans="1:29" ht="15" customHeight="1">
      <c r="A1000" s="9">
        <v>999</v>
      </c>
      <c r="B1000" s="9" t="s">
        <v>3148</v>
      </c>
      <c r="C1000" s="9" t="s">
        <v>3148</v>
      </c>
      <c r="D1000" s="9" t="s">
        <v>4020</v>
      </c>
      <c r="E1000" s="9" t="s">
        <v>24</v>
      </c>
      <c r="F1000" s="9" t="s">
        <v>2079</v>
      </c>
      <c r="G1000" s="9" t="s">
        <v>4068</v>
      </c>
      <c r="H1000" s="9" t="s">
        <v>2078</v>
      </c>
      <c r="I1000" s="9">
        <v>9940</v>
      </c>
      <c r="J1000" s="9">
        <v>9940</v>
      </c>
      <c r="K1000" s="9">
        <v>150.19999999999999</v>
      </c>
      <c r="L1000" s="115">
        <f t="shared" si="45"/>
        <v>1</v>
      </c>
      <c r="M1000" s="96">
        <f>IF($B1000="Область","",SUM('Дані з ДІСО'!J1000:L1000)/K1000)</f>
        <v>8.1358189081225039</v>
      </c>
      <c r="N1000" s="9" t="str">
        <f>IF($B1000="Область","",VLOOKUP(100*J1000/I1000,Параметри!$B$39:$C$53,2,TRUE))</f>
        <v>1. 100%</v>
      </c>
      <c r="O1000" s="9" t="str">
        <f>IF($B1000="Область","",VLOOKUP(M1000,Параметри!$B$21:$C$35,2,TRUE))</f>
        <v>10. 7-10,2</v>
      </c>
      <c r="P1000" s="9">
        <f t="shared" si="46"/>
        <v>1</v>
      </c>
      <c r="Q1000" s="9">
        <f t="shared" si="47"/>
        <v>10</v>
      </c>
      <c r="R1000" s="116">
        <v>15.5</v>
      </c>
      <c r="S1000" s="117">
        <f>IF(C1000="Область",Параметри!$K$47,IF(C1000="Київ",Параметри!$K$48,IF(L1000&lt;Параметри!$I$42,Параметри!$K$42,IF(L1000&lt;Параметри!$I$43,Параметри!$K$43,IF(L1000&lt;Параметри!$I$44,Параметри!$K$44,IF(L1000&lt;Параметри!$I$45,Параметри!$K$45,Параметри!$K$46))))))</f>
        <v>0.53</v>
      </c>
      <c r="T1000" s="97">
        <f>IF($B1000="Область",Параметри!K$63,IF($R1000&lt;Параметри!$G$59,Параметри!K$58,IF($R1000&lt;Параметри!$G$60,Параметри!K$59,IF($R1000&lt;Параметри!$G$61,Параметри!K$60,IF($R1000&lt;Параметри!$G$62,Параметри!K$61,Параметри!K$62)))))</f>
        <v>1.7000000000000001E-2</v>
      </c>
      <c r="U1000" s="97">
        <f>IF($B1000="Область",Параметри!L$63,IF($R1000&lt;Параметри!$G$59,Параметри!L$58,IF($R1000&lt;Параметри!$G$60,Параметри!L$59,IF($R1000&lt;Параметри!$G$61,Параметри!L$60,IF($R1000&lt;Параметри!$G$62,Параметри!L$61,Параметри!L$62)))))</f>
        <v>4.7E-2</v>
      </c>
      <c r="V1000" s="98">
        <f>IF(OR(SUM('Дані з ДІСО'!G1000:I1000)=0,Розрахунки!H1000=0),"",Розрахунки!H1000/SUM('Дані з ДІСО'!G1000:I1000))</f>
        <v>19.70967741935484</v>
      </c>
      <c r="W1000" s="9">
        <v>2021</v>
      </c>
      <c r="X1000" s="9">
        <v>15.5</v>
      </c>
      <c r="Y1000" s="9">
        <v>15.5</v>
      </c>
      <c r="Z1000" s="9" t="s">
        <v>4535</v>
      </c>
      <c r="AA1000" s="99">
        <v>15.5</v>
      </c>
      <c r="AB1000" s="9" t="str">
        <f>IF('Коефіцієнти АТО'!C1000="Область","",'Коефіцієнти АТО'!D1000)</f>
        <v>Рівненська</v>
      </c>
      <c r="AC1000" s="9"/>
    </row>
    <row r="1001" spans="1:29" ht="15" customHeight="1">
      <c r="A1001" s="9">
        <v>1000</v>
      </c>
      <c r="B1001" s="9" t="s">
        <v>3145</v>
      </c>
      <c r="C1001" s="9" t="s">
        <v>3146</v>
      </c>
      <c r="D1001" s="9" t="s">
        <v>4020</v>
      </c>
      <c r="E1001" s="9" t="s">
        <v>21</v>
      </c>
      <c r="F1001" s="9" t="s">
        <v>2081</v>
      </c>
      <c r="G1001" s="9" t="s">
        <v>4069</v>
      </c>
      <c r="H1001" s="9" t="s">
        <v>2080</v>
      </c>
      <c r="I1001" s="9">
        <v>31528</v>
      </c>
      <c r="J1001" s="9">
        <v>6886</v>
      </c>
      <c r="K1001" s="9">
        <v>151.4</v>
      </c>
      <c r="L1001" s="115">
        <f t="shared" si="45"/>
        <v>0.21840903324029434</v>
      </c>
      <c r="M1001" s="96">
        <f>IF($B1001="Область","",SUM('Дані з ДІСО'!J1001:L1001)/K1001)</f>
        <v>29.821664464993393</v>
      </c>
      <c r="N1001" s="9" t="str">
        <f>IF($B1001="Область","",VLOOKUP(100*J1001/I1001,Параметри!$B$39:$C$53,2,TRUE))</f>
        <v>12. 19-22</v>
      </c>
      <c r="O1001" s="9" t="str">
        <f>IF($B1001="Область","",VLOOKUP(M1001,Параметри!$B$21:$C$35,2,TRUE))</f>
        <v>12. 15-35,3</v>
      </c>
      <c r="P1001" s="9">
        <f t="shared" si="46"/>
        <v>12</v>
      </c>
      <c r="Q1001" s="9">
        <f t="shared" si="47"/>
        <v>12</v>
      </c>
      <c r="R1001" s="116">
        <v>21.5</v>
      </c>
      <c r="S1001" s="117">
        <f>IF(C1001="Область",Параметри!$K$47,IF(C1001="Київ",Параметри!$K$48,IF(L1001&lt;Параметри!$I$42,Параметри!$K$42,IF(L1001&lt;Параметри!$I$43,Параметри!$K$43,IF(L1001&lt;Параметри!$I$44,Параметри!$K$44,IF(L1001&lt;Параметри!$I$45,Параметри!$K$45,Параметри!$K$46))))))</f>
        <v>0.33</v>
      </c>
      <c r="T1001" s="97">
        <f>IF($B1001="Область",Параметри!K$63,IF($R1001&lt;Параметри!$G$59,Параметри!K$58,IF($R1001&lt;Параметри!$G$60,Параметри!K$59,IF($R1001&lt;Параметри!$G$61,Параметри!K$60,IF($R1001&lt;Параметри!$G$62,Параметри!K$61,Параметри!K$62)))))</f>
        <v>7.4999999999999997E-2</v>
      </c>
      <c r="U1001" s="97">
        <f>IF($B1001="Область",Параметри!L$63,IF($R1001&lt;Параметри!$G$59,Параметри!L$58,IF($R1001&lt;Параметри!$G$60,Параметри!L$59,IF($R1001&lt;Параметри!$G$61,Параметри!L$60,IF($R1001&lt;Параметри!$G$62,Параметри!L$61,Параметри!L$62)))))</f>
        <v>4.7E-2</v>
      </c>
      <c r="V1001" s="98">
        <f>IF(OR(SUM('Дані з ДІСО'!G1001:I1001)=0,Розрахунки!H1001=0),"",Розрахунки!H1001/SUM('Дані з ДІСО'!G1001:I1001))</f>
        <v>25.365168539325843</v>
      </c>
      <c r="W1001" s="9">
        <v>2021</v>
      </c>
      <c r="X1001" s="9">
        <v>23.5</v>
      </c>
      <c r="Y1001" s="9">
        <v>20.5</v>
      </c>
      <c r="Z1001" s="9" t="s">
        <v>4536</v>
      </c>
      <c r="AA1001" s="99">
        <v>21.5</v>
      </c>
      <c r="AB1001" s="9" t="str">
        <f>IF('Коефіцієнти АТО'!C1001="Область","",'Коефіцієнти АТО'!D1001)</f>
        <v>Рівненська</v>
      </c>
      <c r="AC1001" s="9"/>
    </row>
    <row r="1002" spans="1:29" ht="15" customHeight="1">
      <c r="A1002" s="9">
        <v>1001</v>
      </c>
      <c r="B1002" s="9" t="s">
        <v>3148</v>
      </c>
      <c r="C1002" s="9" t="s">
        <v>3148</v>
      </c>
      <c r="D1002" s="9" t="s">
        <v>4020</v>
      </c>
      <c r="E1002" s="9" t="s">
        <v>24</v>
      </c>
      <c r="F1002" s="9" t="s">
        <v>2083</v>
      </c>
      <c r="G1002" s="9" t="s">
        <v>4070</v>
      </c>
      <c r="H1002" s="9" t="s">
        <v>2082</v>
      </c>
      <c r="I1002" s="9">
        <v>13394</v>
      </c>
      <c r="J1002" s="9">
        <v>13394</v>
      </c>
      <c r="K1002" s="9">
        <v>193.4</v>
      </c>
      <c r="L1002" s="115">
        <f t="shared" si="45"/>
        <v>1</v>
      </c>
      <c r="M1002" s="96">
        <f>IF($B1002="Область","",SUM('Дані з ДІСО'!J1002:L1002)/K1002)</f>
        <v>6.7890382626680452</v>
      </c>
      <c r="N1002" s="9" t="str">
        <f>IF($B1002="Область","",VLOOKUP(100*J1002/I1002,Параметри!$B$39:$C$53,2,TRUE))</f>
        <v>1. 100%</v>
      </c>
      <c r="O1002" s="9" t="str">
        <f>IF($B1002="Область","",VLOOKUP(M1002,Параметри!$B$21:$C$35,2,TRUE))</f>
        <v>9. 5,8-7</v>
      </c>
      <c r="P1002" s="9">
        <f t="shared" si="46"/>
        <v>1</v>
      </c>
      <c r="Q1002" s="9">
        <f t="shared" si="47"/>
        <v>9</v>
      </c>
      <c r="R1002" s="116">
        <v>15.5</v>
      </c>
      <c r="S1002" s="117">
        <f>IF(C1002="Область",Параметри!$K$47,IF(C1002="Київ",Параметри!$K$48,IF(L1002&lt;Параметри!$I$42,Параметри!$K$42,IF(L1002&lt;Параметри!$I$43,Параметри!$K$43,IF(L1002&lt;Параметри!$I$44,Параметри!$K$44,IF(L1002&lt;Параметри!$I$45,Параметри!$K$45,Параметри!$K$46))))))</f>
        <v>0.53</v>
      </c>
      <c r="T1002" s="97">
        <f>IF($B1002="Область",Параметри!K$63,IF($R1002&lt;Параметри!$G$59,Параметри!K$58,IF($R1002&lt;Параметри!$G$60,Параметри!K$59,IF($R1002&lt;Параметри!$G$61,Параметри!K$60,IF($R1002&lt;Параметри!$G$62,Параметри!K$61,Параметри!K$62)))))</f>
        <v>1.7000000000000001E-2</v>
      </c>
      <c r="U1002" s="97">
        <f>IF($B1002="Область",Параметри!L$63,IF($R1002&lt;Параметри!$G$59,Параметри!L$58,IF($R1002&lt;Параметри!$G$60,Параметри!L$59,IF($R1002&lt;Параметри!$G$61,Параметри!L$60,IF($R1002&lt;Параметри!$G$62,Параметри!L$61,Параметри!L$62)))))</f>
        <v>4.7E-2</v>
      </c>
      <c r="V1002" s="98">
        <f>IF(OR(SUM('Дані з ДІСО'!G1002:I1002)=0,Розрахунки!H1002=0),"",Розрахунки!H1002/SUM('Дані з ДІСО'!G1002:I1002))</f>
        <v>16.209876543209877</v>
      </c>
      <c r="W1002" s="9">
        <v>2021</v>
      </c>
      <c r="X1002" s="9">
        <v>15.5</v>
      </c>
      <c r="Y1002" s="9">
        <v>16</v>
      </c>
      <c r="Z1002" s="9" t="s">
        <v>4535</v>
      </c>
      <c r="AA1002" s="99">
        <v>15.5</v>
      </c>
      <c r="AB1002" s="9" t="str">
        <f>IF('Коефіцієнти АТО'!C1002="Область","",'Коефіцієнти АТО'!D1002)</f>
        <v>Рівненська</v>
      </c>
      <c r="AC1002" s="9"/>
    </row>
    <row r="1003" spans="1:29" ht="15" customHeight="1">
      <c r="A1003" s="9">
        <v>1002</v>
      </c>
      <c r="B1003" s="9" t="s">
        <v>3145</v>
      </c>
      <c r="C1003" s="9" t="s">
        <v>3146</v>
      </c>
      <c r="D1003" s="9" t="s">
        <v>4020</v>
      </c>
      <c r="E1003" s="9" t="s">
        <v>21</v>
      </c>
      <c r="F1003" s="9" t="s">
        <v>2085</v>
      </c>
      <c r="G1003" s="9" t="s">
        <v>4071</v>
      </c>
      <c r="H1003" s="9" t="s">
        <v>2084</v>
      </c>
      <c r="I1003" s="9">
        <v>24327</v>
      </c>
      <c r="J1003" s="9">
        <v>17345</v>
      </c>
      <c r="K1003" s="9">
        <v>530.4</v>
      </c>
      <c r="L1003" s="115">
        <f t="shared" si="45"/>
        <v>0.71299379290500264</v>
      </c>
      <c r="M1003" s="96">
        <f>IF($B1003="Область","",SUM('Дані з ДІСО'!J1003:L1003)/K1003)</f>
        <v>6.212292609351433</v>
      </c>
      <c r="N1003" s="9" t="str">
        <f>IF($B1003="Область","",VLOOKUP(100*J1003/I1003,Параметри!$B$39:$C$53,2,TRUE))</f>
        <v>3. 66-72</v>
      </c>
      <c r="O1003" s="9" t="str">
        <f>IF($B1003="Область","",VLOOKUP(M1003,Параметри!$B$21:$C$35,2,TRUE))</f>
        <v>9. 5,8-7</v>
      </c>
      <c r="P1003" s="9">
        <f t="shared" si="46"/>
        <v>3</v>
      </c>
      <c r="Q1003" s="9">
        <f t="shared" si="47"/>
        <v>9</v>
      </c>
      <c r="R1003" s="116">
        <v>15</v>
      </c>
      <c r="S1003" s="117">
        <f>IF(C1003="Область",Параметри!$K$47,IF(C1003="Київ",Параметри!$K$48,IF(L1003&lt;Параметри!$I$42,Параметри!$K$42,IF(L1003&lt;Параметри!$I$43,Параметри!$K$43,IF(L1003&lt;Параметри!$I$44,Параметри!$K$44,IF(L1003&lt;Параметри!$I$45,Параметри!$K$45,Параметри!$K$46))))))</f>
        <v>0.48</v>
      </c>
      <c r="T1003" s="97">
        <f>IF($B1003="Область",Параметри!K$63,IF($R1003&lt;Параметри!$G$59,Параметри!K$58,IF($R1003&lt;Параметри!$G$60,Параметри!K$59,IF($R1003&lt;Параметри!$G$61,Параметри!K$60,IF($R1003&lt;Параметри!$G$62,Параметри!K$61,Параметри!K$62)))))</f>
        <v>1.7000000000000001E-2</v>
      </c>
      <c r="U1003" s="97">
        <f>IF($B1003="Область",Параметри!L$63,IF($R1003&lt;Параметри!$G$59,Параметри!L$58,IF($R1003&lt;Параметри!$G$60,Параметри!L$59,IF($R1003&lt;Параметри!$G$61,Параметри!L$60,IF($R1003&lt;Параметри!$G$62,Параметри!L$61,Параметри!L$62)))))</f>
        <v>4.7E-2</v>
      </c>
      <c r="V1003" s="98">
        <f>IF(OR(SUM('Дані з ДІСО'!G1003:I1003)=0,Розрахунки!H1003=0),"",Розрахунки!H1003/SUM('Дані з ДІСО'!G1003:I1003))</f>
        <v>19.613095238095237</v>
      </c>
      <c r="W1003" s="9">
        <v>2021</v>
      </c>
      <c r="X1003" s="9">
        <v>15.5</v>
      </c>
      <c r="Y1003" s="9">
        <v>14</v>
      </c>
      <c r="Z1003" s="9" t="s">
        <v>4536</v>
      </c>
      <c r="AA1003" s="99">
        <v>15</v>
      </c>
      <c r="AB1003" s="9" t="str">
        <f>IF('Коефіцієнти АТО'!C1003="Область","",'Коефіцієнти АТО'!D1003)</f>
        <v>Рівненська</v>
      </c>
      <c r="AC1003" s="9"/>
    </row>
    <row r="1004" spans="1:29" ht="15" customHeight="1">
      <c r="A1004" s="9">
        <v>1003</v>
      </c>
      <c r="B1004" s="9" t="s">
        <v>3145</v>
      </c>
      <c r="C1004" s="9" t="s">
        <v>3146</v>
      </c>
      <c r="D1004" s="9" t="s">
        <v>4020</v>
      </c>
      <c r="E1004" s="9" t="s">
        <v>21</v>
      </c>
      <c r="F1004" s="9" t="s">
        <v>2087</v>
      </c>
      <c r="G1004" s="9" t="s">
        <v>4072</v>
      </c>
      <c r="H1004" s="9" t="s">
        <v>2086</v>
      </c>
      <c r="I1004" s="9">
        <v>44042</v>
      </c>
      <c r="J1004" s="9">
        <v>12982</v>
      </c>
      <c r="K1004" s="9">
        <v>660.9</v>
      </c>
      <c r="L1004" s="115">
        <f t="shared" si="45"/>
        <v>0.29476408882430405</v>
      </c>
      <c r="M1004" s="96">
        <f>IF($B1004="Область","",SUM('Дані з ДІСО'!J1004:L1004)/K1004)</f>
        <v>8.8182781056135582</v>
      </c>
      <c r="N1004" s="9" t="str">
        <f>IF($B1004="Область","",VLOOKUP(100*J1004/I1004,Параметри!$B$39:$C$53,2,TRUE))</f>
        <v>9. 26-43</v>
      </c>
      <c r="O1004" s="9" t="str">
        <f>IF($B1004="Область","",VLOOKUP(M1004,Параметри!$B$21:$C$35,2,TRUE))</f>
        <v>10. 7-10,2</v>
      </c>
      <c r="P1004" s="9">
        <f t="shared" si="46"/>
        <v>9</v>
      </c>
      <c r="Q1004" s="9">
        <f t="shared" si="47"/>
        <v>10</v>
      </c>
      <c r="R1004" s="116">
        <v>20</v>
      </c>
      <c r="S1004" s="117">
        <f>IF(C1004="Область",Параметри!$K$47,IF(C1004="Київ",Параметри!$K$48,IF(L1004&lt;Параметри!$I$42,Параметри!$K$42,IF(L1004&lt;Параметри!$I$43,Параметри!$K$43,IF(L1004&lt;Параметри!$I$44,Параметри!$K$44,IF(L1004&lt;Параметри!$I$45,Параметри!$K$45,Параметри!$K$46))))))</f>
        <v>0.33</v>
      </c>
      <c r="T1004" s="97">
        <f>IF($B1004="Область",Параметри!K$63,IF($R1004&lt;Параметри!$G$59,Параметри!K$58,IF($R1004&lt;Параметри!$G$60,Параметри!K$59,IF($R1004&lt;Параметри!$G$61,Параметри!K$60,IF($R1004&lt;Параметри!$G$62,Параметри!K$61,Параметри!K$62)))))</f>
        <v>7.4999999999999997E-2</v>
      </c>
      <c r="U1004" s="97">
        <f>IF($B1004="Область",Параметри!L$63,IF($R1004&lt;Параметри!$G$59,Параметри!L$58,IF($R1004&lt;Параметри!$G$60,Параметри!L$59,IF($R1004&lt;Параметри!$G$61,Параметри!L$60,IF($R1004&lt;Параметри!$G$62,Параметри!L$61,Параметри!L$62)))))</f>
        <v>4.7E-2</v>
      </c>
      <c r="V1004" s="98">
        <f>IF(OR(SUM('Дані з ДІСО'!G1004:I1004)=0,Розрахунки!H1004=0),"",Розрахунки!H1004/SUM('Дані з ДІСО'!G1004:I1004))</f>
        <v>21.665427509293679</v>
      </c>
      <c r="W1004" s="9">
        <v>2021</v>
      </c>
      <c r="X1004" s="9">
        <v>18</v>
      </c>
      <c r="Y1004" s="9">
        <v>21</v>
      </c>
      <c r="Z1004" s="9" t="s">
        <v>4536</v>
      </c>
      <c r="AA1004" s="99">
        <v>20</v>
      </c>
      <c r="AB1004" s="9" t="str">
        <f>IF('Коефіцієнти АТО'!C1004="Область","",'Коефіцієнти АТО'!D1004)</f>
        <v>Рівненська</v>
      </c>
      <c r="AC1004" s="9"/>
    </row>
    <row r="1005" spans="1:29" ht="15" customHeight="1">
      <c r="A1005" s="9">
        <v>1004</v>
      </c>
      <c r="B1005" s="9" t="s">
        <v>3151</v>
      </c>
      <c r="C1005" s="9" t="s">
        <v>3151</v>
      </c>
      <c r="D1005" s="9" t="s">
        <v>4020</v>
      </c>
      <c r="E1005" s="9" t="s">
        <v>29</v>
      </c>
      <c r="F1005" s="9" t="s">
        <v>2089</v>
      </c>
      <c r="G1005" s="9" t="s">
        <v>4073</v>
      </c>
      <c r="H1005" s="9" t="s">
        <v>2088</v>
      </c>
      <c r="I1005" s="9">
        <v>14127</v>
      </c>
      <c r="J1005" s="9">
        <v>10762</v>
      </c>
      <c r="K1005" s="9">
        <v>359.8</v>
      </c>
      <c r="L1005" s="115">
        <f t="shared" si="45"/>
        <v>0.76180363842287813</v>
      </c>
      <c r="M1005" s="96">
        <f>IF($B1005="Область","",SUM('Дані з ДІСО'!J1005:L1005)/K1005)</f>
        <v>3.3046136742634795</v>
      </c>
      <c r="N1005" s="9" t="str">
        <f>IF($B1005="Область","",VLOOKUP(100*J1005/I1005,Параметри!$B$39:$C$53,2,TRUE))</f>
        <v>2. 72-100</v>
      </c>
      <c r="O1005" s="9" t="str">
        <f>IF($B1005="Область","",VLOOKUP(M1005,Параметри!$B$21:$C$35,2,TRUE))</f>
        <v>5. 3-3,9</v>
      </c>
      <c r="P1005" s="9">
        <f t="shared" si="46"/>
        <v>2</v>
      </c>
      <c r="Q1005" s="9">
        <f t="shared" si="47"/>
        <v>5</v>
      </c>
      <c r="R1005" s="116">
        <v>13.5</v>
      </c>
      <c r="S1005" s="117">
        <f>IF(C1005="Область",Параметри!$K$47,IF(C1005="Київ",Параметри!$K$48,IF(L1005&lt;Параметри!$I$42,Параметри!$K$42,IF(L1005&lt;Параметри!$I$43,Параметри!$K$43,IF(L1005&lt;Параметри!$I$44,Параметри!$K$44,IF(L1005&lt;Параметри!$I$45,Параметри!$K$45,Параметри!$K$46))))))</f>
        <v>0.48</v>
      </c>
      <c r="T1005" s="97">
        <f>IF($B1005="Область",Параметри!K$63,IF($R1005&lt;Параметри!$G$59,Параметри!K$58,IF($R1005&lt;Параметри!$G$60,Параметри!K$59,IF($R1005&lt;Параметри!$G$61,Параметри!K$60,IF($R1005&lt;Параметри!$G$62,Параметри!K$61,Параметри!K$62)))))</f>
        <v>1.7000000000000001E-2</v>
      </c>
      <c r="U1005" s="97">
        <f>IF($B1005="Область",Параметри!L$63,IF($R1005&lt;Параметри!$G$59,Параметри!L$58,IF($R1005&lt;Параметри!$G$60,Параметри!L$59,IF($R1005&lt;Параметри!$G$61,Параметри!L$60,IF($R1005&lt;Параметри!$G$62,Параметри!L$61,Параметри!L$62)))))</f>
        <v>4.7E-2</v>
      </c>
      <c r="V1005" s="98">
        <f>IF(OR(SUM('Дані з ДІСО'!G1005:I1005)=0,Розрахунки!H1005=0),"",Розрахунки!H1005/SUM('Дані з ДІСО'!G1005:I1005))</f>
        <v>13.825581395348838</v>
      </c>
      <c r="W1005" s="9">
        <v>2021</v>
      </c>
      <c r="X1005" s="9">
        <v>13.5</v>
      </c>
      <c r="Y1005" s="9">
        <v>12.5</v>
      </c>
      <c r="Z1005" s="9" t="s">
        <v>4535</v>
      </c>
      <c r="AA1005" s="99">
        <v>13.5</v>
      </c>
      <c r="AB1005" s="9" t="str">
        <f>IF('Коефіцієнти АТО'!C1005="Область","",'Коефіцієнти АТО'!D1005)</f>
        <v>Рівненська</v>
      </c>
      <c r="AC1005" s="9"/>
    </row>
    <row r="1006" spans="1:29" ht="15" customHeight="1">
      <c r="A1006" s="9">
        <v>1005</v>
      </c>
      <c r="B1006" s="9" t="s">
        <v>3176</v>
      </c>
      <c r="C1006" s="9" t="s">
        <v>3146</v>
      </c>
      <c r="D1006" s="9" t="s">
        <v>4020</v>
      </c>
      <c r="E1006" s="9" t="s">
        <v>78</v>
      </c>
      <c r="F1006" s="9" t="s">
        <v>2091</v>
      </c>
      <c r="G1006" s="9" t="s">
        <v>3236</v>
      </c>
      <c r="H1006" s="9" t="s">
        <v>2090</v>
      </c>
      <c r="I1006" s="9">
        <v>253406</v>
      </c>
      <c r="J1006" s="9">
        <v>0</v>
      </c>
      <c r="K1006" s="9">
        <v>63.4</v>
      </c>
      <c r="L1006" s="115">
        <f t="shared" si="45"/>
        <v>0</v>
      </c>
      <c r="M1006" s="96">
        <f>IF($B1006="Область","",SUM('Дані з ДІСО'!J1006:L1006)/K1006)</f>
        <v>507.24763406940065</v>
      </c>
      <c r="N1006" s="9" t="str">
        <f>IF($B1006="Область","",VLOOKUP(100*J1006/I1006,Параметри!$B$39:$C$53,2,TRUE))</f>
        <v>15. 0-9</v>
      </c>
      <c r="O1006" s="9" t="str">
        <f>IF($B1006="Область","",VLOOKUP(M1006,Параметри!$B$21:$C$35,2,TRUE))</f>
        <v>15. 93,7-</v>
      </c>
      <c r="P1006" s="9">
        <f t="shared" si="46"/>
        <v>15</v>
      </c>
      <c r="Q1006" s="9">
        <f t="shared" si="47"/>
        <v>15</v>
      </c>
      <c r="R1006" s="116">
        <v>27.5</v>
      </c>
      <c r="S1006" s="117">
        <f>IF(C1006="Область",Параметри!$K$47,IF(C1006="Київ",Параметри!$K$48,IF(L1006&lt;Параметри!$I$42,Параметри!$K$42,IF(L1006&lt;Параметри!$I$43,Параметри!$K$43,IF(L1006&lt;Параметри!$I$44,Параметри!$K$44,IF(L1006&lt;Параметри!$I$45,Параметри!$K$45,Параметри!$K$46))))))</f>
        <v>0.23</v>
      </c>
      <c r="T1006" s="97">
        <f>IF($B1006="Область",Параметри!K$63,IF($R1006&lt;Параметри!$G$59,Параметри!K$58,IF($R1006&lt;Параметри!$G$60,Параметри!K$59,IF($R1006&lt;Параметри!$G$61,Параметри!K$60,IF($R1006&lt;Параметри!$G$62,Параметри!K$61,Параметри!K$62)))))</f>
        <v>0.15</v>
      </c>
      <c r="U1006" s="97">
        <f>IF($B1006="Область",Параметри!L$63,IF($R1006&lt;Параметри!$G$59,Параметри!L$58,IF($R1006&lt;Параметри!$G$60,Параметри!L$59,IF($R1006&lt;Параметри!$G$61,Параметри!L$60,IF($R1006&lt;Параметри!$G$62,Параметри!L$61,Параметри!L$62)))))</f>
        <v>0.10100000000000001</v>
      </c>
      <c r="V1006" s="98">
        <f>IF(OR(SUM('Дані з ДІСО'!G1006:I1006)=0,Розрахунки!H1006=0),"",Розрахунки!H1006/SUM('Дані з ДІСО'!G1006:I1006))</f>
        <v>33.923523206751057</v>
      </c>
      <c r="W1006" s="9" t="s">
        <v>3176</v>
      </c>
      <c r="X1006" s="9">
        <v>27.5</v>
      </c>
      <c r="Y1006" s="9">
        <v>27.5</v>
      </c>
      <c r="Z1006" s="9" t="s">
        <v>4535</v>
      </c>
      <c r="AA1006" s="99">
        <v>27.5</v>
      </c>
      <c r="AB1006" s="9" t="str">
        <f>IF('Коефіцієнти АТО'!C1006="Область","",'Коефіцієнти АТО'!D1006)</f>
        <v>Рівненська</v>
      </c>
      <c r="AC1006" s="9">
        <v>1</v>
      </c>
    </row>
    <row r="1007" spans="1:29" ht="15" customHeight="1">
      <c r="A1007" s="9">
        <v>1006</v>
      </c>
      <c r="B1007" s="9" t="s">
        <v>3151</v>
      </c>
      <c r="C1007" s="9" t="s">
        <v>3151</v>
      </c>
      <c r="D1007" s="9" t="s">
        <v>4020</v>
      </c>
      <c r="E1007" s="9" t="s">
        <v>29</v>
      </c>
      <c r="F1007" s="9" t="s">
        <v>2093</v>
      </c>
      <c r="G1007" s="9" t="s">
        <v>4074</v>
      </c>
      <c r="H1007" s="9" t="s">
        <v>2092</v>
      </c>
      <c r="I1007" s="9">
        <v>39468</v>
      </c>
      <c r="J1007" s="9">
        <v>30459</v>
      </c>
      <c r="K1007" s="9">
        <v>1590.6</v>
      </c>
      <c r="L1007" s="115">
        <f t="shared" si="45"/>
        <v>0.77173913043478259</v>
      </c>
      <c r="M1007" s="96">
        <f>IF($B1007="Область","",SUM('Дані з ДІСО'!J1007:L1007)/K1007)</f>
        <v>4.0682761222180313</v>
      </c>
      <c r="N1007" s="9" t="str">
        <f>IF($B1007="Область","",VLOOKUP(100*J1007/I1007,Параметри!$B$39:$C$53,2,TRUE))</f>
        <v>2. 72-100</v>
      </c>
      <c r="O1007" s="9" t="str">
        <f>IF($B1007="Область","",VLOOKUP(M1007,Параметри!$B$21:$C$35,2,TRUE))</f>
        <v>6. 3,9-4,1</v>
      </c>
      <c r="P1007" s="9">
        <f t="shared" si="46"/>
        <v>2</v>
      </c>
      <c r="Q1007" s="9">
        <f t="shared" si="47"/>
        <v>6</v>
      </c>
      <c r="R1007" s="116">
        <v>16.5</v>
      </c>
      <c r="S1007" s="117">
        <f>IF(C1007="Область",Параметри!$K$47,IF(C1007="Київ",Параметри!$K$48,IF(L1007&lt;Параметри!$I$42,Параметри!$K$42,IF(L1007&lt;Параметри!$I$43,Параметри!$K$43,IF(L1007&lt;Параметри!$I$44,Параметри!$K$44,IF(L1007&lt;Параметри!$I$45,Параметри!$K$45,Параметри!$K$46))))))</f>
        <v>0.48</v>
      </c>
      <c r="T1007" s="97">
        <f>IF($B1007="Область",Параметри!K$63,IF($R1007&lt;Параметри!$G$59,Параметри!K$58,IF($R1007&lt;Параметри!$G$60,Параметри!K$59,IF($R1007&lt;Параметри!$G$61,Параметри!K$60,IF($R1007&lt;Параметри!$G$62,Параметри!K$61,Параметри!K$62)))))</f>
        <v>1.7000000000000001E-2</v>
      </c>
      <c r="U1007" s="97">
        <f>IF($B1007="Область",Параметри!L$63,IF($R1007&lt;Параметри!$G$59,Параметри!L$58,IF($R1007&lt;Параметри!$G$60,Параметри!L$59,IF($R1007&lt;Параметри!$G$61,Параметри!L$60,IF($R1007&lt;Параметри!$G$62,Параметри!L$61,Параметри!L$62)))))</f>
        <v>4.7E-2</v>
      </c>
      <c r="V1007" s="98">
        <f>IF(OR(SUM('Дані з ДІСО'!G1007:I1007)=0,Розрахунки!H1007=0),"",Розрахунки!H1007/SUM('Дані з ДІСО'!G1007:I1007))</f>
        <v>20.941747572815533</v>
      </c>
      <c r="W1007" s="9">
        <v>2021</v>
      </c>
      <c r="X1007" s="9">
        <v>15</v>
      </c>
      <c r="Y1007" s="9">
        <v>17.5</v>
      </c>
      <c r="Z1007" s="9" t="s">
        <v>4536</v>
      </c>
      <c r="AA1007" s="99">
        <v>16.5</v>
      </c>
      <c r="AB1007" s="9" t="str">
        <f>IF('Коефіцієнти АТО'!C1007="Область","",'Коефіцієнти АТО'!D1007)</f>
        <v>Рівненська</v>
      </c>
      <c r="AC1007" s="9"/>
    </row>
    <row r="1008" spans="1:29" ht="15" customHeight="1">
      <c r="A1008" s="9">
        <v>1007</v>
      </c>
      <c r="B1008" s="9" t="s">
        <v>3145</v>
      </c>
      <c r="C1008" s="9" t="s">
        <v>3146</v>
      </c>
      <c r="D1008" s="9" t="s">
        <v>4020</v>
      </c>
      <c r="E1008" s="9" t="s">
        <v>21</v>
      </c>
      <c r="F1008" s="9" t="s">
        <v>2095</v>
      </c>
      <c r="G1008" s="9" t="s">
        <v>4075</v>
      </c>
      <c r="H1008" s="9" t="s">
        <v>2094</v>
      </c>
      <c r="I1008" s="9">
        <v>65963</v>
      </c>
      <c r="J1008" s="9">
        <v>37098</v>
      </c>
      <c r="K1008" s="9">
        <v>819.8</v>
      </c>
      <c r="L1008" s="115">
        <f t="shared" si="45"/>
        <v>0.56240619741370157</v>
      </c>
      <c r="M1008" s="96">
        <f>IF($B1008="Область","",SUM('Дані з ДІСО'!J1008:L1008)/K1008)</f>
        <v>13.520370822151746</v>
      </c>
      <c r="N1008" s="9" t="str">
        <f>IF($B1008="Область","",VLOOKUP(100*J1008/I1008,Параметри!$B$39:$C$53,2,TRUE))</f>
        <v>6. 53-58</v>
      </c>
      <c r="O1008" s="9" t="str">
        <f>IF($B1008="Область","",VLOOKUP(M1008,Параметри!$B$21:$C$35,2,TRUE))</f>
        <v>11. 10,2-15</v>
      </c>
      <c r="P1008" s="9">
        <f t="shared" si="46"/>
        <v>6</v>
      </c>
      <c r="Q1008" s="9">
        <f t="shared" si="47"/>
        <v>11</v>
      </c>
      <c r="R1008" s="116">
        <v>20</v>
      </c>
      <c r="S1008" s="117">
        <f>IF(C1008="Область",Параметри!$K$47,IF(C1008="Київ",Параметри!$K$48,IF(L1008&lt;Параметри!$I$42,Параметри!$K$42,IF(L1008&lt;Параметри!$I$43,Параметри!$K$43,IF(L1008&lt;Параметри!$I$44,Параметри!$K$44,IF(L1008&lt;Параметри!$I$45,Параметри!$K$45,Параметри!$K$46))))))</f>
        <v>0.43</v>
      </c>
      <c r="T1008" s="97">
        <f>IF($B1008="Область",Параметри!K$63,IF($R1008&lt;Параметри!$G$59,Параметри!K$58,IF($R1008&lt;Параметри!$G$60,Параметри!K$59,IF($R1008&lt;Параметри!$G$61,Параметри!K$60,IF($R1008&lt;Параметри!$G$62,Параметри!K$61,Параметри!K$62)))))</f>
        <v>7.4999999999999997E-2</v>
      </c>
      <c r="U1008" s="97">
        <f>IF($B1008="Область",Параметри!L$63,IF($R1008&lt;Параметри!$G$59,Параметри!L$58,IF($R1008&lt;Параметри!$G$60,Параметри!L$59,IF($R1008&lt;Параметри!$G$61,Параметри!L$60,IF($R1008&lt;Параметри!$G$62,Параметри!L$61,Параметри!L$62)))))</f>
        <v>4.7E-2</v>
      </c>
      <c r="V1008" s="98">
        <f>IF(OR(SUM('Дані з ДІСО'!G1008:I1008)=0,Розрахунки!H1008=0),"",Розрахунки!H1008/SUM('Дані з ДІСО'!G1008:I1008))</f>
        <v>21.776031434184677</v>
      </c>
      <c r="W1008" s="9">
        <v>2021</v>
      </c>
      <c r="X1008" s="9">
        <v>18.5</v>
      </c>
      <c r="Y1008" s="9">
        <v>21</v>
      </c>
      <c r="Z1008" s="9" t="s">
        <v>4536</v>
      </c>
      <c r="AA1008" s="99">
        <v>20</v>
      </c>
      <c r="AB1008" s="9" t="str">
        <f>IF('Коефіцієнти АТО'!C1008="Область","",'Коефіцієнти АТО'!D1008)</f>
        <v>Рівненська</v>
      </c>
      <c r="AC1008" s="9"/>
    </row>
    <row r="1009" spans="1:29" ht="15" customHeight="1">
      <c r="A1009" s="9">
        <v>1008</v>
      </c>
      <c r="B1009" s="9" t="s">
        <v>3151</v>
      </c>
      <c r="C1009" s="9" t="s">
        <v>3151</v>
      </c>
      <c r="D1009" s="9" t="s">
        <v>4020</v>
      </c>
      <c r="E1009" s="9" t="s">
        <v>29</v>
      </c>
      <c r="F1009" s="9" t="s">
        <v>2097</v>
      </c>
      <c r="G1009" s="9" t="s">
        <v>4076</v>
      </c>
      <c r="H1009" s="9" t="s">
        <v>2096</v>
      </c>
      <c r="I1009" s="9">
        <v>6756</v>
      </c>
      <c r="J1009" s="9">
        <v>4811</v>
      </c>
      <c r="K1009" s="9">
        <v>319.5</v>
      </c>
      <c r="L1009" s="115">
        <f t="shared" si="45"/>
        <v>0.71210775606867971</v>
      </c>
      <c r="M1009" s="96">
        <f>IF($B1009="Область","",SUM('Дані з ДІСО'!J1009:L1009)/K1009)</f>
        <v>2.375586854460094</v>
      </c>
      <c r="N1009" s="9" t="str">
        <f>IF($B1009="Область","",VLOOKUP(100*J1009/I1009,Параметри!$B$39:$C$53,2,TRUE))</f>
        <v>3. 66-72</v>
      </c>
      <c r="O1009" s="9" t="str">
        <f>IF($B1009="Область","",VLOOKUP(M1009,Параметри!$B$21:$C$35,2,TRUE))</f>
        <v>4. 2,1-3</v>
      </c>
      <c r="P1009" s="9">
        <f t="shared" si="46"/>
        <v>3</v>
      </c>
      <c r="Q1009" s="9">
        <f t="shared" si="47"/>
        <v>4</v>
      </c>
      <c r="R1009" s="116">
        <v>15</v>
      </c>
      <c r="S1009" s="117">
        <f>IF(C1009="Область",Параметри!$K$47,IF(C1009="Київ",Параметри!$K$48,IF(L1009&lt;Параметри!$I$42,Параметри!$K$42,IF(L1009&lt;Параметри!$I$43,Параметри!$K$43,IF(L1009&lt;Параметри!$I$44,Параметри!$K$44,IF(L1009&lt;Параметри!$I$45,Параметри!$K$45,Параметри!$K$46))))))</f>
        <v>0.48</v>
      </c>
      <c r="T1009" s="97">
        <f>IF($B1009="Область",Параметри!K$63,IF($R1009&lt;Параметри!$G$59,Параметри!K$58,IF($R1009&lt;Параметри!$G$60,Параметри!K$59,IF($R1009&lt;Параметри!$G$61,Параметри!K$60,IF($R1009&lt;Параметри!$G$62,Параметри!K$61,Параметри!K$62)))))</f>
        <v>1.7000000000000001E-2</v>
      </c>
      <c r="U1009" s="97">
        <f>IF($B1009="Область",Параметри!L$63,IF($R1009&lt;Параметри!$G$59,Параметри!L$58,IF($R1009&lt;Параметри!$G$60,Параметри!L$59,IF($R1009&lt;Параметри!$G$61,Параметри!L$60,IF($R1009&lt;Параметри!$G$62,Параметри!L$61,Параметри!L$62)))))</f>
        <v>4.7E-2</v>
      </c>
      <c r="V1009" s="98">
        <f>IF(OR(SUM('Дані з ДІСО'!G1009:I1009)=0,Розрахунки!H1009=0),"",Розрахунки!H1009/SUM('Дані з ДІСО'!G1009:I1009))</f>
        <v>21.685714285714287</v>
      </c>
      <c r="W1009" s="9">
        <v>2021</v>
      </c>
      <c r="X1009" s="9">
        <v>14</v>
      </c>
      <c r="Y1009" s="9">
        <v>16</v>
      </c>
      <c r="Z1009" s="9" t="s">
        <v>4536</v>
      </c>
      <c r="AA1009" s="99">
        <v>15</v>
      </c>
      <c r="AB1009" s="9" t="str">
        <f>IF('Коефіцієнти АТО'!C1009="Область","",'Коефіцієнти АТО'!D1009)</f>
        <v>Рівненська</v>
      </c>
      <c r="AC1009" s="9"/>
    </row>
    <row r="1010" spans="1:29" ht="15" customHeight="1">
      <c r="A1010" s="9">
        <v>1009</v>
      </c>
      <c r="B1010" s="9" t="s">
        <v>3097</v>
      </c>
      <c r="C1010" s="9" t="s">
        <v>3097</v>
      </c>
      <c r="D1010" s="9" t="s">
        <v>4077</v>
      </c>
      <c r="E1010" s="9" t="s">
        <v>15</v>
      </c>
      <c r="F1010" s="9" t="s">
        <v>2102</v>
      </c>
      <c r="G1010" s="9" t="s">
        <v>3130</v>
      </c>
      <c r="H1010" s="9" t="s">
        <v>2101</v>
      </c>
      <c r="I1010" s="9"/>
      <c r="J1010" s="9"/>
      <c r="K1010" s="9" t="s">
        <v>4534</v>
      </c>
      <c r="L1010" s="115" t="str">
        <f t="shared" si="45"/>
        <v/>
      </c>
      <c r="M1010" s="96" t="str">
        <f>IF($B1010="Область","",SUM('Дані з ДІСО'!J1010:L1010)/K1010)</f>
        <v/>
      </c>
      <c r="N1010" s="9" t="str">
        <f>IF($B1010="Область","",VLOOKUP(100*J1010/I1010,Параметри!$B$39:$C$53,2,TRUE))</f>
        <v/>
      </c>
      <c r="O1010" s="9" t="str">
        <f>IF($B1010="Область","",VLOOKUP(M1010,Параметри!$B$21:$C$35,2,TRUE))</f>
        <v/>
      </c>
      <c r="P1010" s="9" t="str">
        <f t="shared" si="46"/>
        <v/>
      </c>
      <c r="Q1010" s="9" t="str">
        <f t="shared" si="47"/>
        <v/>
      </c>
      <c r="R1010" s="116">
        <v>20</v>
      </c>
      <c r="S1010" s="117">
        <f>IF(C1010="Область",Параметри!$K$47,IF(C1010="Київ",Параметри!$K$48,IF(L1010&lt;Параметри!$I$42,Параметри!$K$42,IF(L1010&lt;Параметри!$I$43,Параметри!$K$43,IF(L1010&lt;Параметри!$I$44,Параметри!$K$44,IF(L1010&lt;Параметри!$I$45,Параметри!$K$45,Параметри!$K$46))))))</f>
        <v>0.23</v>
      </c>
      <c r="T1010" s="97">
        <f>IF($B1010="Область",Параметри!K$63,IF($R1010&lt;Параметри!$G$59,Параметри!K$58,IF($R1010&lt;Параметри!$G$60,Параметри!K$59,IF($R1010&lt;Параметри!$G$61,Параметри!K$60,IF($R1010&lt;Параметри!$G$62,Параметри!K$61,Параметри!K$62)))))</f>
        <v>7.0000000000000007E-2</v>
      </c>
      <c r="U1010" s="97">
        <f>IF($B1010="Область",Параметри!L$63,IF($R1010&lt;Параметри!$G$59,Параметри!L$58,IF($R1010&lt;Параметри!$G$60,Параметри!L$59,IF($R1010&lt;Параметри!$G$61,Параметри!L$60,IF($R1010&lt;Параметри!$G$62,Параметри!L$61,Параметри!L$62)))))</f>
        <v>0.10100000000000001</v>
      </c>
      <c r="V1010" s="98">
        <f>IF(OR(SUM('Дані з ДІСО'!G1010:I1010)=0,Розрахунки!H1010=0),"",Розрахунки!H1010/SUM('Дані з ДІСО'!G1010:I1010))</f>
        <v>20.513157894736842</v>
      </c>
      <c r="W1010" s="9" t="s">
        <v>3097</v>
      </c>
      <c r="X1010" s="9">
        <v>20</v>
      </c>
      <c r="Y1010" s="9">
        <v>20</v>
      </c>
      <c r="Z1010" s="9" t="s">
        <v>4535</v>
      </c>
      <c r="AA1010" s="99">
        <v>20</v>
      </c>
      <c r="AB1010" s="9" t="str">
        <f>IF('Коефіцієнти АТО'!C1010="Область","",'Коефіцієнти АТО'!D1010)</f>
        <v/>
      </c>
      <c r="AC1010" s="9"/>
    </row>
    <row r="1011" spans="1:29" ht="15" customHeight="1">
      <c r="A1011" s="9">
        <v>1010</v>
      </c>
      <c r="B1011" s="9" t="s">
        <v>3148</v>
      </c>
      <c r="C1011" s="9" t="s">
        <v>3148</v>
      </c>
      <c r="D1011" s="9" t="s">
        <v>4077</v>
      </c>
      <c r="E1011" s="9" t="s">
        <v>24</v>
      </c>
      <c r="F1011" s="9" t="s">
        <v>660</v>
      </c>
      <c r="G1011" s="9" t="s">
        <v>3448</v>
      </c>
      <c r="H1011" s="9" t="s">
        <v>2105</v>
      </c>
      <c r="I1011" s="9">
        <v>4890</v>
      </c>
      <c r="J1011" s="9">
        <v>4890</v>
      </c>
      <c r="K1011" s="9">
        <v>463.6</v>
      </c>
      <c r="L1011" s="115">
        <f t="shared" si="45"/>
        <v>1</v>
      </c>
      <c r="M1011" s="96">
        <f>IF($B1011="Область","",SUM('Дані з ДІСО'!J1011:L1011)/K1011)</f>
        <v>0.86496980155306291</v>
      </c>
      <c r="N1011" s="9" t="str">
        <f>IF($B1011="Область","",VLOOKUP(100*J1011/I1011,Параметри!$B$39:$C$53,2,TRUE))</f>
        <v>1. 100%</v>
      </c>
      <c r="O1011" s="9" t="str">
        <f>IF($B1011="Область","",VLOOKUP(M1011,Параметри!$B$21:$C$35,2,TRUE))</f>
        <v>1. 0-1</v>
      </c>
      <c r="P1011" s="9">
        <f t="shared" si="46"/>
        <v>1</v>
      </c>
      <c r="Q1011" s="9">
        <f t="shared" si="47"/>
        <v>1</v>
      </c>
      <c r="R1011" s="116">
        <v>10</v>
      </c>
      <c r="S1011" s="117">
        <f>IF(C1011="Область",Параметри!$K$47,IF(C1011="Київ",Параметри!$K$48,IF(L1011&lt;Параметри!$I$42,Параметри!$K$42,IF(L1011&lt;Параметри!$I$43,Параметри!$K$43,IF(L1011&lt;Параметри!$I$44,Параметри!$K$44,IF(L1011&lt;Параметри!$I$45,Параметри!$K$45,Параметри!$K$46))))))</f>
        <v>0.53</v>
      </c>
      <c r="T1011" s="97">
        <f>IF($B1011="Область",Параметри!K$63,IF($R1011&lt;Параметри!$G$59,Параметри!K$58,IF($R1011&lt;Параметри!$G$60,Параметри!K$59,IF($R1011&lt;Параметри!$G$61,Параметри!K$60,IF($R1011&lt;Параметри!$G$62,Параметри!K$61,Параметри!K$62)))))</f>
        <v>1.7000000000000001E-2</v>
      </c>
      <c r="U1011" s="97">
        <f>IF($B1011="Область",Параметри!L$63,IF($R1011&lt;Параметри!$G$59,Параметри!L$58,IF($R1011&lt;Параметри!$G$60,Параметри!L$59,IF($R1011&lt;Параметри!$G$61,Параметри!L$60,IF($R1011&lt;Параметри!$G$62,Параметри!L$61,Параметри!L$62)))))</f>
        <v>4.7E-2</v>
      </c>
      <c r="V1011" s="98">
        <f>IF(OR(SUM('Дані з ДІСО'!G1011:I1011)=0,Розрахунки!H1011=0),"",Розрахунки!H1011/SUM('Дані з ДІСО'!G1011:I1011))</f>
        <v>7.4259259259259256</v>
      </c>
      <c r="W1011" s="9">
        <v>2016</v>
      </c>
      <c r="X1011" s="9">
        <v>10</v>
      </c>
      <c r="Y1011" s="9">
        <v>10</v>
      </c>
      <c r="Z1011" s="9" t="s">
        <v>4535</v>
      </c>
      <c r="AA1011" s="99">
        <v>10</v>
      </c>
      <c r="AB1011" s="9" t="str">
        <f>IF('Коефіцієнти АТО'!C1011="Область","",'Коефіцієнти АТО'!D1011)</f>
        <v>Сумська</v>
      </c>
      <c r="AC1011" s="9"/>
    </row>
    <row r="1012" spans="1:29" ht="15" customHeight="1">
      <c r="A1012" s="9">
        <v>1011</v>
      </c>
      <c r="B1012" s="9" t="s">
        <v>3145</v>
      </c>
      <c r="C1012" s="9" t="s">
        <v>3146</v>
      </c>
      <c r="D1012" s="9" t="s">
        <v>4077</v>
      </c>
      <c r="E1012" s="9" t="s">
        <v>21</v>
      </c>
      <c r="F1012" s="9" t="s">
        <v>2107</v>
      </c>
      <c r="G1012" s="9" t="s">
        <v>4078</v>
      </c>
      <c r="H1012" s="9" t="s">
        <v>2106</v>
      </c>
      <c r="I1012" s="9">
        <v>5406</v>
      </c>
      <c r="J1012" s="9">
        <v>812</v>
      </c>
      <c r="K1012" s="9">
        <v>126.4</v>
      </c>
      <c r="L1012" s="115">
        <f t="shared" si="45"/>
        <v>0.15020347761746208</v>
      </c>
      <c r="M1012" s="96">
        <f>IF($B1012="Область","",SUM('Дані з ДІСО'!J1012:L1012)/K1012)</f>
        <v>3.8053797468354427</v>
      </c>
      <c r="N1012" s="9" t="str">
        <f>IF($B1012="Область","",VLOOKUP(100*J1012/I1012,Параметри!$B$39:$C$53,2,TRUE))</f>
        <v>13. 12-19</v>
      </c>
      <c r="O1012" s="9" t="str">
        <f>IF($B1012="Область","",VLOOKUP(M1012,Параметри!$B$21:$C$35,2,TRUE))</f>
        <v>5. 3-3,9</v>
      </c>
      <c r="P1012" s="9">
        <f t="shared" si="46"/>
        <v>13</v>
      </c>
      <c r="Q1012" s="9">
        <f t="shared" si="47"/>
        <v>5</v>
      </c>
      <c r="R1012" s="116">
        <v>20</v>
      </c>
      <c r="S1012" s="117">
        <f>IF(C1012="Область",Параметри!$K$47,IF(C1012="Київ",Параметри!$K$48,IF(L1012&lt;Параметри!$I$42,Параметри!$K$42,IF(L1012&lt;Параметри!$I$43,Параметри!$K$43,IF(L1012&lt;Параметри!$I$44,Параметри!$K$44,IF(L1012&lt;Параметри!$I$45,Параметри!$K$45,Параметри!$K$46))))))</f>
        <v>0.23</v>
      </c>
      <c r="T1012" s="97">
        <f>IF($B1012="Область",Параметри!K$63,IF($R1012&lt;Параметри!$G$59,Параметри!K$58,IF($R1012&lt;Параметри!$G$60,Параметри!K$59,IF($R1012&lt;Параметри!$G$61,Параметри!K$60,IF($R1012&lt;Параметри!$G$62,Параметри!K$61,Параметри!K$62)))))</f>
        <v>7.4999999999999997E-2</v>
      </c>
      <c r="U1012" s="97">
        <f>IF($B1012="Область",Параметри!L$63,IF($R1012&lt;Параметри!$G$59,Параметри!L$58,IF($R1012&lt;Параметри!$G$60,Параметри!L$59,IF($R1012&lt;Параметри!$G$61,Параметри!L$60,IF($R1012&lt;Параметри!$G$62,Параметри!L$61,Параметри!L$62)))))</f>
        <v>4.7E-2</v>
      </c>
      <c r="V1012" s="98">
        <f>IF(OR(SUM('Дані з ДІСО'!G1012:I1012)=0,Розрахунки!H1012=0),"",Розрахунки!H1012/SUM('Дані з ДІСО'!G1012:I1012))</f>
        <v>21.863636363636363</v>
      </c>
      <c r="W1012" s="9">
        <v>2017</v>
      </c>
      <c r="X1012" s="9">
        <v>20</v>
      </c>
      <c r="Y1012" s="9">
        <v>19</v>
      </c>
      <c r="Z1012" s="9" t="s">
        <v>4535</v>
      </c>
      <c r="AA1012" s="99">
        <v>20</v>
      </c>
      <c r="AB1012" s="9" t="str">
        <f>IF('Коефіцієнти АТО'!C1012="Область","",'Коефіцієнти АТО'!D1012)</f>
        <v>Сумська</v>
      </c>
      <c r="AC1012" s="9"/>
    </row>
    <row r="1013" spans="1:29" ht="15" customHeight="1">
      <c r="A1013" s="9">
        <v>1012</v>
      </c>
      <c r="B1013" s="9" t="s">
        <v>3151</v>
      </c>
      <c r="C1013" s="9" t="s">
        <v>3151</v>
      </c>
      <c r="D1013" s="9" t="s">
        <v>4077</v>
      </c>
      <c r="E1013" s="9" t="s">
        <v>29</v>
      </c>
      <c r="F1013" s="9" t="s">
        <v>2109</v>
      </c>
      <c r="G1013" s="9" t="s">
        <v>4079</v>
      </c>
      <c r="H1013" s="9" t="s">
        <v>2108</v>
      </c>
      <c r="I1013" s="9">
        <v>4828</v>
      </c>
      <c r="J1013" s="9">
        <v>2936</v>
      </c>
      <c r="K1013" s="9">
        <v>531.6</v>
      </c>
      <c r="L1013" s="115">
        <f t="shared" si="45"/>
        <v>0.60811930405965198</v>
      </c>
      <c r="M1013" s="96">
        <f>IF($B1013="Область","",SUM('Дані з ДІСО'!J1013:L1013)/K1013)</f>
        <v>0.65650865312264861</v>
      </c>
      <c r="N1013" s="9" t="str">
        <f>IF($B1013="Область","",VLOOKUP(100*J1013/I1013,Параметри!$B$39:$C$53,2,TRUE))</f>
        <v>5. 58-63</v>
      </c>
      <c r="O1013" s="9" t="str">
        <f>IF($B1013="Область","",VLOOKUP(M1013,Параметри!$B$21:$C$35,2,TRUE))</f>
        <v>1. 0-1</v>
      </c>
      <c r="P1013" s="9">
        <f t="shared" si="46"/>
        <v>5</v>
      </c>
      <c r="Q1013" s="9">
        <f t="shared" si="47"/>
        <v>1</v>
      </c>
      <c r="R1013" s="116">
        <v>13</v>
      </c>
      <c r="S1013" s="117">
        <f>IF(C1013="Область",Параметри!$K$47,IF(C1013="Київ",Параметри!$K$48,IF(L1013&lt;Параметри!$I$42,Параметри!$K$42,IF(L1013&lt;Параметри!$I$43,Параметри!$K$43,IF(L1013&lt;Параметри!$I$44,Параметри!$K$44,IF(L1013&lt;Параметри!$I$45,Параметри!$K$45,Параметри!$K$46))))))</f>
        <v>0.48</v>
      </c>
      <c r="T1013" s="97">
        <f>IF($B1013="Область",Параметри!K$63,IF($R1013&lt;Параметри!$G$59,Параметри!K$58,IF($R1013&lt;Параметри!$G$60,Параметри!K$59,IF($R1013&lt;Параметри!$G$61,Параметри!K$60,IF($R1013&lt;Параметри!$G$62,Параметри!K$61,Параметри!K$62)))))</f>
        <v>1.7000000000000001E-2</v>
      </c>
      <c r="U1013" s="97">
        <f>IF($B1013="Область",Параметри!L$63,IF($R1013&lt;Параметри!$G$59,Параметри!L$58,IF($R1013&lt;Параметри!$G$60,Параметри!L$59,IF($R1013&lt;Параметри!$G$61,Параметри!L$60,IF($R1013&lt;Параметри!$G$62,Параметри!L$61,Параметри!L$62)))))</f>
        <v>4.7E-2</v>
      </c>
      <c r="V1013" s="98">
        <f>IF(OR(SUM('Дані з ДІСО'!G1013:I1013)=0,Розрахунки!H1013=0),"",Розрахунки!H1013/SUM('Дані з ДІСО'!G1013:I1013))</f>
        <v>12.925925925925926</v>
      </c>
      <c r="W1013" s="9">
        <v>2017</v>
      </c>
      <c r="X1013" s="9">
        <v>13</v>
      </c>
      <c r="Y1013" s="9">
        <v>13.5</v>
      </c>
      <c r="Z1013" s="9" t="s">
        <v>4535</v>
      </c>
      <c r="AA1013" s="99">
        <v>13</v>
      </c>
      <c r="AB1013" s="9" t="str">
        <f>IF('Коефіцієнти АТО'!C1013="Область","",'Коефіцієнти АТО'!D1013)</f>
        <v>Сумська</v>
      </c>
      <c r="AC1013" s="9"/>
    </row>
    <row r="1014" spans="1:29" ht="15" customHeight="1">
      <c r="A1014" s="9">
        <v>1013</v>
      </c>
      <c r="B1014" s="9" t="s">
        <v>3151</v>
      </c>
      <c r="C1014" s="9" t="s">
        <v>3151</v>
      </c>
      <c r="D1014" s="9" t="s">
        <v>4077</v>
      </c>
      <c r="E1014" s="9" t="s">
        <v>29</v>
      </c>
      <c r="F1014" s="9" t="s">
        <v>2111</v>
      </c>
      <c r="G1014" s="9" t="s">
        <v>4080</v>
      </c>
      <c r="H1014" s="9" t="s">
        <v>2110</v>
      </c>
      <c r="I1014" s="9">
        <v>6205</v>
      </c>
      <c r="J1014" s="9">
        <v>3546</v>
      </c>
      <c r="K1014" s="9">
        <v>269.5</v>
      </c>
      <c r="L1014" s="115">
        <f t="shared" si="45"/>
        <v>0.57147461724415793</v>
      </c>
      <c r="M1014" s="96">
        <f>IF($B1014="Область","",SUM('Дані з ДІСО'!J1014:L1014)/K1014)</f>
        <v>1.6289424860853432</v>
      </c>
      <c r="N1014" s="9" t="str">
        <f>IF($B1014="Область","",VLOOKUP(100*J1014/I1014,Параметри!$B$39:$C$53,2,TRUE))</f>
        <v>6. 53-58</v>
      </c>
      <c r="O1014" s="9" t="str">
        <f>IF($B1014="Область","",VLOOKUP(M1014,Параметри!$B$21:$C$35,2,TRUE))</f>
        <v>3. 1,4-2,1</v>
      </c>
      <c r="P1014" s="9">
        <f t="shared" si="46"/>
        <v>6</v>
      </c>
      <c r="Q1014" s="9">
        <f t="shared" si="47"/>
        <v>3</v>
      </c>
      <c r="R1014" s="116">
        <v>14</v>
      </c>
      <c r="S1014" s="117">
        <f>IF(C1014="Область",Параметри!$K$47,IF(C1014="Київ",Параметри!$K$48,IF(L1014&lt;Параметри!$I$42,Параметри!$K$42,IF(L1014&lt;Параметри!$I$43,Параметри!$K$43,IF(L1014&lt;Параметри!$I$44,Параметри!$K$44,IF(L1014&lt;Параметри!$I$45,Параметри!$K$45,Параметри!$K$46))))))</f>
        <v>0.43</v>
      </c>
      <c r="T1014" s="97">
        <f>IF($B1014="Область",Параметри!K$63,IF($R1014&lt;Параметри!$G$59,Параметри!K$58,IF($R1014&lt;Параметри!$G$60,Параметри!K$59,IF($R1014&lt;Параметри!$G$61,Параметри!K$60,IF($R1014&lt;Параметри!$G$62,Параметри!K$61,Параметри!K$62)))))</f>
        <v>1.7000000000000001E-2</v>
      </c>
      <c r="U1014" s="97">
        <f>IF($B1014="Область",Параметри!L$63,IF($R1014&lt;Параметри!$G$59,Параметри!L$58,IF($R1014&lt;Параметри!$G$60,Параметри!L$59,IF($R1014&lt;Параметри!$G$61,Параметри!L$60,IF($R1014&lt;Параметри!$G$62,Параметри!L$61,Параметри!L$62)))))</f>
        <v>4.7E-2</v>
      </c>
      <c r="V1014" s="98">
        <f>IF(OR(SUM('Дані з ДІСО'!G1014:I1014)=0,Розрахунки!H1014=0),"",Розрахунки!H1014/SUM('Дані з ДІСО'!G1014:I1014))</f>
        <v>14.633333333333333</v>
      </c>
      <c r="W1014" s="9">
        <v>2017</v>
      </c>
      <c r="X1014" s="9">
        <v>14</v>
      </c>
      <c r="Y1014" s="9">
        <v>13</v>
      </c>
      <c r="Z1014" s="9" t="s">
        <v>4535</v>
      </c>
      <c r="AA1014" s="99">
        <v>14</v>
      </c>
      <c r="AB1014" s="9" t="str">
        <f>IF('Коефіцієнти АТО'!C1014="Область","",'Коефіцієнти АТО'!D1014)</f>
        <v>Сумська</v>
      </c>
      <c r="AC1014" s="9"/>
    </row>
    <row r="1015" spans="1:29" ht="15" customHeight="1">
      <c r="A1015" s="9">
        <v>1014</v>
      </c>
      <c r="B1015" s="9" t="s">
        <v>3151</v>
      </c>
      <c r="C1015" s="9" t="s">
        <v>3151</v>
      </c>
      <c r="D1015" s="9" t="s">
        <v>4077</v>
      </c>
      <c r="E1015" s="9" t="s">
        <v>29</v>
      </c>
      <c r="F1015" s="9" t="s">
        <v>1780</v>
      </c>
      <c r="G1015" s="9" t="s">
        <v>3308</v>
      </c>
      <c r="H1015" s="9" t="s">
        <v>2112</v>
      </c>
      <c r="I1015" s="9">
        <v>12132</v>
      </c>
      <c r="J1015" s="9">
        <v>5731</v>
      </c>
      <c r="K1015" s="9">
        <v>522.29999999999995</v>
      </c>
      <c r="L1015" s="115">
        <f t="shared" si="45"/>
        <v>0.47238707550280251</v>
      </c>
      <c r="M1015" s="96">
        <f>IF($B1015="Область","",SUM('Дані з ДІСО'!J1015:L1015)/K1015)</f>
        <v>1.7154891824621867</v>
      </c>
      <c r="N1015" s="9" t="str">
        <f>IF($B1015="Область","",VLOOKUP(100*J1015/I1015,Параметри!$B$39:$C$53,2,TRUE))</f>
        <v>8. 43-49</v>
      </c>
      <c r="O1015" s="9" t="str">
        <f>IF($B1015="Область","",VLOOKUP(M1015,Параметри!$B$21:$C$35,2,TRUE))</f>
        <v>3. 1,4-2,1</v>
      </c>
      <c r="P1015" s="9">
        <f t="shared" si="46"/>
        <v>8</v>
      </c>
      <c r="Q1015" s="9">
        <f t="shared" si="47"/>
        <v>3</v>
      </c>
      <c r="R1015" s="116">
        <v>15.5</v>
      </c>
      <c r="S1015" s="117">
        <f>IF(C1015="Область",Параметри!$K$47,IF(C1015="Київ",Параметри!$K$48,IF(L1015&lt;Параметри!$I$42,Параметри!$K$42,IF(L1015&lt;Параметри!$I$43,Параметри!$K$43,IF(L1015&lt;Параметри!$I$44,Параметри!$K$44,IF(L1015&lt;Параметри!$I$45,Параметри!$K$45,Параметри!$K$46))))))</f>
        <v>0.43</v>
      </c>
      <c r="T1015" s="97">
        <f>IF($B1015="Область",Параметри!K$63,IF($R1015&lt;Параметри!$G$59,Параметри!K$58,IF($R1015&lt;Параметри!$G$60,Параметри!K$59,IF($R1015&lt;Параметри!$G$61,Параметри!K$60,IF($R1015&lt;Параметри!$G$62,Параметри!K$61,Параметри!K$62)))))</f>
        <v>1.7000000000000001E-2</v>
      </c>
      <c r="U1015" s="97">
        <f>IF($B1015="Область",Параметри!L$63,IF($R1015&lt;Параметри!$G$59,Параметри!L$58,IF($R1015&lt;Параметри!$G$60,Параметри!L$59,IF($R1015&lt;Параметри!$G$61,Параметри!L$60,IF($R1015&lt;Параметри!$G$62,Параметри!L$61,Параметри!L$62)))))</f>
        <v>4.7E-2</v>
      </c>
      <c r="V1015" s="98">
        <f>IF(OR(SUM('Дані з ДІСО'!G1015:I1015)=0,Розрахунки!H1015=0),"",Розрахунки!H1015/SUM('Дані з ДІСО'!G1015:I1015))</f>
        <v>13.575757575757576</v>
      </c>
      <c r="W1015" s="9">
        <v>2017</v>
      </c>
      <c r="X1015" s="9">
        <v>15.5</v>
      </c>
      <c r="Y1015" s="9">
        <v>16</v>
      </c>
      <c r="Z1015" s="9" t="s">
        <v>4535</v>
      </c>
      <c r="AA1015" s="99">
        <v>15.5</v>
      </c>
      <c r="AB1015" s="9" t="str">
        <f>IF('Коефіцієнти АТО'!C1015="Область","",'Коефіцієнти АТО'!D1015)</f>
        <v>Сумська</v>
      </c>
      <c r="AC1015" s="9"/>
    </row>
    <row r="1016" spans="1:29" ht="15" customHeight="1">
      <c r="A1016" s="9">
        <v>1015</v>
      </c>
      <c r="B1016" s="9" t="s">
        <v>3151</v>
      </c>
      <c r="C1016" s="9" t="s">
        <v>3151</v>
      </c>
      <c r="D1016" s="9" t="s">
        <v>4077</v>
      </c>
      <c r="E1016" s="9" t="s">
        <v>29</v>
      </c>
      <c r="F1016" s="9" t="s">
        <v>2114</v>
      </c>
      <c r="G1016" s="9" t="s">
        <v>4081</v>
      </c>
      <c r="H1016" s="9" t="s">
        <v>2113</v>
      </c>
      <c r="I1016" s="9">
        <v>14215</v>
      </c>
      <c r="J1016" s="9">
        <v>6044</v>
      </c>
      <c r="K1016" s="9">
        <v>584.20000000000005</v>
      </c>
      <c r="L1016" s="115">
        <f t="shared" si="45"/>
        <v>0.42518466408723182</v>
      </c>
      <c r="M1016" s="96">
        <f>IF($B1016="Область","",SUM('Дані з ДІСО'!J1016:L1016)/K1016)</f>
        <v>1.7254364943512495</v>
      </c>
      <c r="N1016" s="9" t="str">
        <f>IF($B1016="Область","",VLOOKUP(100*J1016/I1016,Параметри!$B$39:$C$53,2,TRUE))</f>
        <v>9. 26-43</v>
      </c>
      <c r="O1016" s="9" t="str">
        <f>IF($B1016="Область","",VLOOKUP(M1016,Параметри!$B$21:$C$35,2,TRUE))</f>
        <v>3. 1,4-2,1</v>
      </c>
      <c r="P1016" s="9">
        <f t="shared" si="46"/>
        <v>9</v>
      </c>
      <c r="Q1016" s="9">
        <f t="shared" si="47"/>
        <v>3</v>
      </c>
      <c r="R1016" s="116">
        <v>17.5</v>
      </c>
      <c r="S1016" s="117">
        <f>IF(C1016="Область",Параметри!$K$47,IF(C1016="Київ",Параметри!$K$48,IF(L1016&lt;Параметри!$I$42,Параметри!$K$42,IF(L1016&lt;Параметри!$I$43,Параметри!$K$43,IF(L1016&lt;Параметри!$I$44,Параметри!$K$44,IF(L1016&lt;Параметри!$I$45,Параметри!$K$45,Параметри!$K$46))))))</f>
        <v>0.43</v>
      </c>
      <c r="T1016" s="97">
        <f>IF($B1016="Область",Параметри!K$63,IF($R1016&lt;Параметри!$G$59,Параметри!K$58,IF($R1016&lt;Параметри!$G$60,Параметри!K$59,IF($R1016&lt;Параметри!$G$61,Параметри!K$60,IF($R1016&lt;Параметри!$G$62,Параметри!K$61,Параметри!K$62)))))</f>
        <v>1.7000000000000001E-2</v>
      </c>
      <c r="U1016" s="97">
        <f>IF($B1016="Область",Параметри!L$63,IF($R1016&lt;Параметри!$G$59,Параметри!L$58,IF($R1016&lt;Параметри!$G$60,Параметри!L$59,IF($R1016&lt;Параметри!$G$61,Параметри!L$60,IF($R1016&lt;Параметри!$G$62,Параметри!L$61,Параметри!L$62)))))</f>
        <v>4.7E-2</v>
      </c>
      <c r="V1016" s="98">
        <f>IF(OR(SUM('Дані з ДІСО'!G1016:I1016)=0,Розрахунки!H1016=0),"",Розрахунки!H1016/SUM('Дані з ДІСО'!G1016:I1016))</f>
        <v>14.823529411764707</v>
      </c>
      <c r="W1016" s="9">
        <v>2017</v>
      </c>
      <c r="X1016" s="9">
        <v>16.5</v>
      </c>
      <c r="Y1016" s="9">
        <v>18.5</v>
      </c>
      <c r="Z1016" s="9" t="s">
        <v>4536</v>
      </c>
      <c r="AA1016" s="99">
        <v>17.5</v>
      </c>
      <c r="AB1016" s="9" t="str">
        <f>IF('Коефіцієнти АТО'!C1016="Область","",'Коефіцієнти АТО'!D1016)</f>
        <v>Сумська</v>
      </c>
      <c r="AC1016" s="9"/>
    </row>
    <row r="1017" spans="1:29" ht="15" customHeight="1">
      <c r="A1017" s="9">
        <v>1016</v>
      </c>
      <c r="B1017" s="9" t="s">
        <v>3151</v>
      </c>
      <c r="C1017" s="9" t="s">
        <v>3151</v>
      </c>
      <c r="D1017" s="9" t="s">
        <v>4077</v>
      </c>
      <c r="E1017" s="9" t="s">
        <v>29</v>
      </c>
      <c r="F1017" s="9" t="s">
        <v>2116</v>
      </c>
      <c r="G1017" s="9" t="s">
        <v>4082</v>
      </c>
      <c r="H1017" s="9" t="s">
        <v>2115</v>
      </c>
      <c r="I1017" s="9">
        <v>6216</v>
      </c>
      <c r="J1017" s="9">
        <v>3881</v>
      </c>
      <c r="K1017" s="9">
        <v>242.7</v>
      </c>
      <c r="L1017" s="115">
        <f t="shared" si="45"/>
        <v>0.62435649935649939</v>
      </c>
      <c r="M1017" s="96">
        <f>IF($B1017="Область","",SUM('Дані з ДІСО'!J1017:L1017)/K1017)</f>
        <v>1.6110424392253813</v>
      </c>
      <c r="N1017" s="9" t="str">
        <f>IF($B1017="Область","",VLOOKUP(100*J1017/I1017,Параметри!$B$39:$C$53,2,TRUE))</f>
        <v>5. 58-63</v>
      </c>
      <c r="O1017" s="9" t="str">
        <f>IF($B1017="Область","",VLOOKUP(M1017,Параметри!$B$21:$C$35,2,TRUE))</f>
        <v>3. 1,4-2,1</v>
      </c>
      <c r="P1017" s="9">
        <f t="shared" si="46"/>
        <v>5</v>
      </c>
      <c r="Q1017" s="9">
        <f t="shared" si="47"/>
        <v>3</v>
      </c>
      <c r="R1017" s="116">
        <v>13.5</v>
      </c>
      <c r="S1017" s="117">
        <f>IF(C1017="Область",Параметри!$K$47,IF(C1017="Київ",Параметри!$K$48,IF(L1017&lt;Параметри!$I$42,Параметри!$K$42,IF(L1017&lt;Параметри!$I$43,Параметри!$K$43,IF(L1017&lt;Параметри!$I$44,Параметри!$K$44,IF(L1017&lt;Параметри!$I$45,Параметри!$K$45,Параметри!$K$46))))))</f>
        <v>0.48</v>
      </c>
      <c r="T1017" s="97">
        <f>IF($B1017="Область",Параметри!K$63,IF($R1017&lt;Параметри!$G$59,Параметри!K$58,IF($R1017&lt;Параметри!$G$60,Параметри!K$59,IF($R1017&lt;Параметри!$G$61,Параметри!K$60,IF($R1017&lt;Параметри!$G$62,Параметри!K$61,Параметри!K$62)))))</f>
        <v>1.7000000000000001E-2</v>
      </c>
      <c r="U1017" s="97">
        <f>IF($B1017="Область",Параметри!L$63,IF($R1017&lt;Параметри!$G$59,Параметри!L$58,IF($R1017&lt;Параметри!$G$60,Параметри!L$59,IF($R1017&lt;Параметри!$G$61,Параметри!L$60,IF($R1017&lt;Параметри!$G$62,Параметри!L$61,Параметри!L$62)))))</f>
        <v>4.7E-2</v>
      </c>
      <c r="V1017" s="98">
        <f>IF(OR(SUM('Дані з ДІСО'!G1017:I1017)=0,Розрахунки!H1017=0),"",Розрахунки!H1017/SUM('Дані з ДІСО'!G1017:I1017))</f>
        <v>12.612903225806452</v>
      </c>
      <c r="W1017" s="9">
        <v>2017</v>
      </c>
      <c r="X1017" s="9">
        <v>13.5</v>
      </c>
      <c r="Y1017" s="9">
        <v>13</v>
      </c>
      <c r="Z1017" s="9" t="s">
        <v>4535</v>
      </c>
      <c r="AA1017" s="99">
        <v>13.5</v>
      </c>
      <c r="AB1017" s="9" t="str">
        <f>IF('Коефіцієнти АТО'!C1017="Область","",'Коефіцієнти АТО'!D1017)</f>
        <v>Сумська</v>
      </c>
      <c r="AC1017" s="9"/>
    </row>
    <row r="1018" spans="1:29" ht="15" customHeight="1">
      <c r="A1018" s="9">
        <v>1017</v>
      </c>
      <c r="B1018" s="9" t="s">
        <v>3151</v>
      </c>
      <c r="C1018" s="9" t="s">
        <v>3151</v>
      </c>
      <c r="D1018" s="9" t="s">
        <v>4077</v>
      </c>
      <c r="E1018" s="9" t="s">
        <v>29</v>
      </c>
      <c r="F1018" s="9" t="s">
        <v>2118</v>
      </c>
      <c r="G1018" s="9" t="s">
        <v>4083</v>
      </c>
      <c r="H1018" s="9" t="s">
        <v>2117</v>
      </c>
      <c r="I1018" s="9">
        <v>4200</v>
      </c>
      <c r="J1018" s="9">
        <v>1955</v>
      </c>
      <c r="K1018" s="9">
        <v>280.5</v>
      </c>
      <c r="L1018" s="115">
        <f t="shared" si="45"/>
        <v>0.46547619047619049</v>
      </c>
      <c r="M1018" s="96">
        <f>IF($B1018="Область","",SUM('Дані з ДІСО'!J1018:L1018)/K1018)</f>
        <v>0.54188948306595364</v>
      </c>
      <c r="N1018" s="9" t="str">
        <f>IF($B1018="Область","",VLOOKUP(100*J1018/I1018,Параметри!$B$39:$C$53,2,TRUE))</f>
        <v>8. 43-49</v>
      </c>
      <c r="O1018" s="9" t="str">
        <f>IF($B1018="Область","",VLOOKUP(M1018,Параметри!$B$21:$C$35,2,TRUE))</f>
        <v>1. 0-1</v>
      </c>
      <c r="P1018" s="9">
        <f t="shared" si="46"/>
        <v>8</v>
      </c>
      <c r="Q1018" s="9">
        <f t="shared" si="47"/>
        <v>1</v>
      </c>
      <c r="R1018" s="116">
        <v>11</v>
      </c>
      <c r="S1018" s="117">
        <f>IF(C1018="Область",Параметри!$K$47,IF(C1018="Київ",Параметри!$K$48,IF(L1018&lt;Параметри!$I$42,Параметри!$K$42,IF(L1018&lt;Параметри!$I$43,Параметри!$K$43,IF(L1018&lt;Параметри!$I$44,Параметри!$K$44,IF(L1018&lt;Параметри!$I$45,Параметри!$K$45,Параметри!$K$46))))))</f>
        <v>0.43</v>
      </c>
      <c r="T1018" s="97">
        <f>IF($B1018="Область",Параметри!K$63,IF($R1018&lt;Параметри!$G$59,Параметри!K$58,IF($R1018&lt;Параметри!$G$60,Параметри!K$59,IF($R1018&lt;Параметри!$G$61,Параметри!K$60,IF($R1018&lt;Параметри!$G$62,Параметри!K$61,Параметри!K$62)))))</f>
        <v>1.7000000000000001E-2</v>
      </c>
      <c r="U1018" s="97">
        <f>IF($B1018="Область",Параметри!L$63,IF($R1018&lt;Параметри!$G$59,Параметри!L$58,IF($R1018&lt;Параметри!$G$60,Параметри!L$59,IF($R1018&lt;Параметри!$G$61,Параметри!L$60,IF($R1018&lt;Параметри!$G$62,Параметри!L$61,Параметри!L$62)))))</f>
        <v>4.7E-2</v>
      </c>
      <c r="V1018" s="98">
        <f>IF(OR(SUM('Дані з ДІСО'!G1018:I1018)=0,Розрахунки!H1018=0),"",Розрахунки!H1018/SUM('Дані з ДІСО'!G1018:I1018))</f>
        <v>7.2380952380952381</v>
      </c>
      <c r="W1018" s="9">
        <v>2017</v>
      </c>
      <c r="X1018" s="9">
        <v>13.5</v>
      </c>
      <c r="Y1018" s="9">
        <v>10</v>
      </c>
      <c r="Z1018" s="9" t="s">
        <v>4536</v>
      </c>
      <c r="AA1018" s="99">
        <v>11</v>
      </c>
      <c r="AB1018" s="9" t="str">
        <f>IF('Коефіцієнти АТО'!C1018="Область","",'Коефіцієнти АТО'!D1018)</f>
        <v>Сумська</v>
      </c>
      <c r="AC1018" s="9"/>
    </row>
    <row r="1019" spans="1:29" ht="15" customHeight="1">
      <c r="A1019" s="9">
        <v>1018</v>
      </c>
      <c r="B1019" s="9" t="s">
        <v>3148</v>
      </c>
      <c r="C1019" s="9" t="s">
        <v>3148</v>
      </c>
      <c r="D1019" s="9" t="s">
        <v>4077</v>
      </c>
      <c r="E1019" s="9" t="s">
        <v>24</v>
      </c>
      <c r="F1019" s="9" t="s">
        <v>2120</v>
      </c>
      <c r="G1019" s="9" t="s">
        <v>4084</v>
      </c>
      <c r="H1019" s="9" t="s">
        <v>2119</v>
      </c>
      <c r="I1019" s="9">
        <v>3493</v>
      </c>
      <c r="J1019" s="9">
        <v>3493</v>
      </c>
      <c r="K1019" s="9">
        <v>82.2</v>
      </c>
      <c r="L1019" s="115">
        <f t="shared" si="45"/>
        <v>1</v>
      </c>
      <c r="M1019" s="96">
        <f>IF($B1019="Область","",SUM('Дані з ДІСО'!J1019:L1019)/K1019)</f>
        <v>4.1119221411192211</v>
      </c>
      <c r="N1019" s="9" t="str">
        <f>IF($B1019="Область","",VLOOKUP(100*J1019/I1019,Параметри!$B$39:$C$53,2,TRUE))</f>
        <v>1. 100%</v>
      </c>
      <c r="O1019" s="9" t="str">
        <f>IF($B1019="Область","",VLOOKUP(M1019,Параметри!$B$21:$C$35,2,TRUE))</f>
        <v>7. 4,1-4,5</v>
      </c>
      <c r="P1019" s="9">
        <f t="shared" si="46"/>
        <v>1</v>
      </c>
      <c r="Q1019" s="9">
        <f t="shared" si="47"/>
        <v>7</v>
      </c>
      <c r="R1019" s="116">
        <v>14.5</v>
      </c>
      <c r="S1019" s="117">
        <f>IF(C1019="Область",Параметри!$K$47,IF(C1019="Київ",Параметри!$K$48,IF(L1019&lt;Параметри!$I$42,Параметри!$K$42,IF(L1019&lt;Параметри!$I$43,Параметри!$K$43,IF(L1019&lt;Параметри!$I$44,Параметри!$K$44,IF(L1019&lt;Параметри!$I$45,Параметри!$K$45,Параметри!$K$46))))))</f>
        <v>0.53</v>
      </c>
      <c r="T1019" s="97">
        <f>IF($B1019="Область",Параметри!K$63,IF($R1019&lt;Параметри!$G$59,Параметри!K$58,IF($R1019&lt;Параметри!$G$60,Параметри!K$59,IF($R1019&lt;Параметри!$G$61,Параметри!K$60,IF($R1019&lt;Параметри!$G$62,Параметри!K$61,Параметри!K$62)))))</f>
        <v>1.7000000000000001E-2</v>
      </c>
      <c r="U1019" s="97">
        <f>IF($B1019="Область",Параметри!L$63,IF($R1019&lt;Параметри!$G$59,Параметри!L$58,IF($R1019&lt;Параметри!$G$60,Параметри!L$59,IF($R1019&lt;Параметри!$G$61,Параметри!L$60,IF($R1019&lt;Параметри!$G$62,Параметри!L$61,Параметри!L$62)))))</f>
        <v>4.7E-2</v>
      </c>
      <c r="V1019" s="98">
        <f>IF(OR(SUM('Дані з ДІСО'!G1019:I1019)=0,Розрахунки!H1019=0),"",Розрахунки!H1019/SUM('Дані з ДІСО'!G1019:I1019))</f>
        <v>17.789473684210527</v>
      </c>
      <c r="W1019" s="9">
        <v>2017</v>
      </c>
      <c r="X1019" s="9">
        <v>14.5</v>
      </c>
      <c r="Y1019" s="9">
        <v>15</v>
      </c>
      <c r="Z1019" s="9" t="s">
        <v>4535</v>
      </c>
      <c r="AA1019" s="99">
        <v>14.5</v>
      </c>
      <c r="AB1019" s="9" t="str">
        <f>IF('Коефіцієнти АТО'!C1019="Область","",'Коефіцієнти АТО'!D1019)</f>
        <v>Сумська</v>
      </c>
      <c r="AC1019" s="9"/>
    </row>
    <row r="1020" spans="1:29" ht="15" customHeight="1">
      <c r="A1020" s="9">
        <v>1019</v>
      </c>
      <c r="B1020" s="9" t="s">
        <v>3148</v>
      </c>
      <c r="C1020" s="9" t="s">
        <v>3148</v>
      </c>
      <c r="D1020" s="9" t="s">
        <v>4077</v>
      </c>
      <c r="E1020" s="9" t="s">
        <v>24</v>
      </c>
      <c r="F1020" s="9" t="s">
        <v>2122</v>
      </c>
      <c r="G1020" s="9" t="s">
        <v>4085</v>
      </c>
      <c r="H1020" s="9" t="s">
        <v>2121</v>
      </c>
      <c r="I1020" s="9">
        <v>5038</v>
      </c>
      <c r="J1020" s="9">
        <v>5038</v>
      </c>
      <c r="K1020" s="9">
        <v>306.10000000000002</v>
      </c>
      <c r="L1020" s="115">
        <f t="shared" si="45"/>
        <v>1</v>
      </c>
      <c r="M1020" s="96">
        <f>IF($B1020="Область","",SUM('Дані з ДІСО'!J1020:L1020)/K1020)</f>
        <v>1.40640313622999</v>
      </c>
      <c r="N1020" s="9" t="str">
        <f>IF($B1020="Область","",VLOOKUP(100*J1020/I1020,Параметри!$B$39:$C$53,2,TRUE))</f>
        <v>1. 100%</v>
      </c>
      <c r="O1020" s="9" t="str">
        <f>IF($B1020="Область","",VLOOKUP(M1020,Параметри!$B$21:$C$35,2,TRUE))</f>
        <v>3. 1,4-2,1</v>
      </c>
      <c r="P1020" s="9">
        <f t="shared" si="46"/>
        <v>1</v>
      </c>
      <c r="Q1020" s="9">
        <f t="shared" si="47"/>
        <v>3</v>
      </c>
      <c r="R1020" s="116">
        <v>13.5</v>
      </c>
      <c r="S1020" s="117">
        <f>IF(C1020="Область",Параметри!$K$47,IF(C1020="Київ",Параметри!$K$48,IF(L1020&lt;Параметри!$I$42,Параметри!$K$42,IF(L1020&lt;Параметри!$I$43,Параметри!$K$43,IF(L1020&lt;Параметри!$I$44,Параметри!$K$44,IF(L1020&lt;Параметри!$I$45,Параметри!$K$45,Параметри!$K$46))))))</f>
        <v>0.53</v>
      </c>
      <c r="T1020" s="97">
        <f>IF($B1020="Область",Параметри!K$63,IF($R1020&lt;Параметри!$G$59,Параметри!K$58,IF($R1020&lt;Параметри!$G$60,Параметри!K$59,IF($R1020&lt;Параметри!$G$61,Параметри!K$60,IF($R1020&lt;Параметри!$G$62,Параметри!K$61,Параметри!K$62)))))</f>
        <v>1.7000000000000001E-2</v>
      </c>
      <c r="U1020" s="97">
        <f>IF($B1020="Область",Параметри!L$63,IF($R1020&lt;Параметри!$G$59,Параметри!L$58,IF($R1020&lt;Параметри!$G$60,Параметри!L$59,IF($R1020&lt;Параметри!$G$61,Параметри!L$60,IF($R1020&lt;Параметри!$G$62,Параметри!L$61,Параметри!L$62)))))</f>
        <v>4.7E-2</v>
      </c>
      <c r="V1020" s="98">
        <f>IF(OR(SUM('Дані з ДІСО'!G1020:I1020)=0,Розрахунки!H1020=0),"",Розрахунки!H1020/SUM('Дані з ДІСО'!G1020:I1020))</f>
        <v>12.661764705882353</v>
      </c>
      <c r="W1020" s="9">
        <v>2017</v>
      </c>
      <c r="X1020" s="9">
        <v>12.5</v>
      </c>
      <c r="Y1020" s="9">
        <v>14.5</v>
      </c>
      <c r="Z1020" s="9" t="s">
        <v>4536</v>
      </c>
      <c r="AA1020" s="99">
        <v>13.5</v>
      </c>
      <c r="AB1020" s="9" t="str">
        <f>IF('Коефіцієнти АТО'!C1020="Область","",'Коефіцієнти АТО'!D1020)</f>
        <v>Сумська</v>
      </c>
      <c r="AC1020" s="9"/>
    </row>
    <row r="1021" spans="1:29" ht="15" customHeight="1">
      <c r="A1021" s="9">
        <v>1020</v>
      </c>
      <c r="B1021" s="9" t="s">
        <v>3148</v>
      </c>
      <c r="C1021" s="9" t="s">
        <v>3148</v>
      </c>
      <c r="D1021" s="9" t="s">
        <v>4077</v>
      </c>
      <c r="E1021" s="9" t="s">
        <v>24</v>
      </c>
      <c r="F1021" s="9" t="s">
        <v>2124</v>
      </c>
      <c r="G1021" s="9" t="s">
        <v>4086</v>
      </c>
      <c r="H1021" s="9" t="s">
        <v>2123</v>
      </c>
      <c r="I1021" s="9">
        <v>5397</v>
      </c>
      <c r="J1021" s="9">
        <v>5397</v>
      </c>
      <c r="K1021" s="9">
        <v>244.8</v>
      </c>
      <c r="L1021" s="115">
        <f t="shared" si="45"/>
        <v>1</v>
      </c>
      <c r="M1021" s="96">
        <f>IF($B1021="Область","",SUM('Дані з ДІСО'!J1021:L1021)/K1021)</f>
        <v>1.3459967320261437</v>
      </c>
      <c r="N1021" s="9" t="str">
        <f>IF($B1021="Область","",VLOOKUP(100*J1021/I1021,Параметри!$B$39:$C$53,2,TRUE))</f>
        <v>1. 100%</v>
      </c>
      <c r="O1021" s="9" t="str">
        <f>IF($B1021="Область","",VLOOKUP(M1021,Параметри!$B$21:$C$35,2,TRUE))</f>
        <v>2. 1-1,4</v>
      </c>
      <c r="P1021" s="9">
        <f t="shared" si="46"/>
        <v>1</v>
      </c>
      <c r="Q1021" s="9">
        <f t="shared" si="47"/>
        <v>2</v>
      </c>
      <c r="R1021" s="116">
        <v>11.5</v>
      </c>
      <c r="S1021" s="117">
        <f>IF(C1021="Область",Параметри!$K$47,IF(C1021="Київ",Параметри!$K$48,IF(L1021&lt;Параметри!$I$42,Параметри!$K$42,IF(L1021&lt;Параметри!$I$43,Параметри!$K$43,IF(L1021&lt;Параметри!$I$44,Параметри!$K$44,IF(L1021&lt;Параметри!$I$45,Параметри!$K$45,Параметри!$K$46))))))</f>
        <v>0.53</v>
      </c>
      <c r="T1021" s="97">
        <f>IF($B1021="Область",Параметри!K$63,IF($R1021&lt;Параметри!$G$59,Параметри!K$58,IF($R1021&lt;Параметри!$G$60,Параметри!K$59,IF($R1021&lt;Параметри!$G$61,Параметри!K$60,IF($R1021&lt;Параметри!$G$62,Параметри!K$61,Параметри!K$62)))))</f>
        <v>1.7000000000000001E-2</v>
      </c>
      <c r="U1021" s="97">
        <f>IF($B1021="Область",Параметри!L$63,IF($R1021&lt;Параметри!$G$59,Параметри!L$58,IF($R1021&lt;Параметри!$G$60,Параметри!L$59,IF($R1021&lt;Параметри!$G$61,Параметри!L$60,IF($R1021&lt;Параметри!$G$62,Параметри!L$61,Параметри!L$62)))))</f>
        <v>4.7E-2</v>
      </c>
      <c r="V1021" s="98">
        <f>IF(OR(SUM('Дані з ДІСО'!G1021:I1021)=0,Розрахунки!H1021=0),"",Розрахунки!H1021/SUM('Дані з ДІСО'!G1021:I1021))</f>
        <v>9.9848484848484844</v>
      </c>
      <c r="W1021" s="9">
        <v>2017</v>
      </c>
      <c r="X1021" s="9">
        <v>11.5</v>
      </c>
      <c r="Y1021" s="9">
        <v>11</v>
      </c>
      <c r="Z1021" s="9" t="s">
        <v>4535</v>
      </c>
      <c r="AA1021" s="99">
        <v>11.5</v>
      </c>
      <c r="AB1021" s="9" t="str">
        <f>IF('Коефіцієнти АТО'!C1021="Область","",'Коефіцієнти АТО'!D1021)</f>
        <v>Сумська</v>
      </c>
      <c r="AC1021" s="9"/>
    </row>
    <row r="1022" spans="1:29" ht="15" customHeight="1">
      <c r="A1022" s="9">
        <v>1021</v>
      </c>
      <c r="B1022" s="9" t="s">
        <v>3148</v>
      </c>
      <c r="C1022" s="9" t="s">
        <v>3148</v>
      </c>
      <c r="D1022" s="9" t="s">
        <v>4077</v>
      </c>
      <c r="E1022" s="9" t="s">
        <v>24</v>
      </c>
      <c r="F1022" s="9" t="s">
        <v>2126</v>
      </c>
      <c r="G1022" s="9" t="s">
        <v>3308</v>
      </c>
      <c r="H1022" s="9" t="s">
        <v>2125</v>
      </c>
      <c r="I1022" s="9">
        <v>6817</v>
      </c>
      <c r="J1022" s="9">
        <v>6817</v>
      </c>
      <c r="K1022" s="9">
        <v>273.2</v>
      </c>
      <c r="L1022" s="115">
        <f t="shared" si="45"/>
        <v>1</v>
      </c>
      <c r="M1022" s="96">
        <f>IF($B1022="Область","",SUM('Дані з ДІСО'!J1022:L1022)/K1022)</f>
        <v>1.3360175695461201</v>
      </c>
      <c r="N1022" s="9" t="str">
        <f>IF($B1022="Область","",VLOOKUP(100*J1022/I1022,Параметри!$B$39:$C$53,2,TRUE))</f>
        <v>1. 100%</v>
      </c>
      <c r="O1022" s="9" t="str">
        <f>IF($B1022="Область","",VLOOKUP(M1022,Параметри!$B$21:$C$35,2,TRUE))</f>
        <v>2. 1-1,4</v>
      </c>
      <c r="P1022" s="9">
        <f t="shared" si="46"/>
        <v>1</v>
      </c>
      <c r="Q1022" s="9">
        <f t="shared" si="47"/>
        <v>2</v>
      </c>
      <c r="R1022" s="116">
        <v>12</v>
      </c>
      <c r="S1022" s="117">
        <f>IF(C1022="Область",Параметри!$K$47,IF(C1022="Київ",Параметри!$K$48,IF(L1022&lt;Параметри!$I$42,Параметри!$K$42,IF(L1022&lt;Параметри!$I$43,Параметри!$K$43,IF(L1022&lt;Параметри!$I$44,Параметри!$K$44,IF(L1022&lt;Параметри!$I$45,Параметри!$K$45,Параметри!$K$46))))))</f>
        <v>0.53</v>
      </c>
      <c r="T1022" s="97">
        <f>IF($B1022="Область",Параметри!K$63,IF($R1022&lt;Параметри!$G$59,Параметри!K$58,IF($R1022&lt;Параметри!$G$60,Параметри!K$59,IF($R1022&lt;Параметри!$G$61,Параметри!K$60,IF($R1022&lt;Параметри!$G$62,Параметри!K$61,Параметри!K$62)))))</f>
        <v>1.7000000000000001E-2</v>
      </c>
      <c r="U1022" s="97">
        <f>IF($B1022="Область",Параметри!L$63,IF($R1022&lt;Параметри!$G$59,Параметри!L$58,IF($R1022&lt;Параметри!$G$60,Параметри!L$59,IF($R1022&lt;Параметри!$G$61,Параметри!L$60,IF($R1022&lt;Параметри!$G$62,Параметри!L$61,Параметри!L$62)))))</f>
        <v>4.7E-2</v>
      </c>
      <c r="V1022" s="98">
        <f>IF(OR(SUM('Дані з ДІСО'!G1022:I1022)=0,Розрахунки!H1022=0),"",Розрахунки!H1022/SUM('Дані з ДІСО'!G1022:I1022))</f>
        <v>9.8648648648648649</v>
      </c>
      <c r="W1022" s="9">
        <v>2017</v>
      </c>
      <c r="X1022" s="9">
        <v>12.5</v>
      </c>
      <c r="Y1022" s="9">
        <v>11</v>
      </c>
      <c r="Z1022" s="9" t="s">
        <v>4536</v>
      </c>
      <c r="AA1022" s="99">
        <v>12</v>
      </c>
      <c r="AB1022" s="9" t="str">
        <f>IF('Коефіцієнти АТО'!C1022="Область","",'Коефіцієнти АТО'!D1022)</f>
        <v>Сумська</v>
      </c>
      <c r="AC1022" s="9"/>
    </row>
    <row r="1023" spans="1:29" ht="15" customHeight="1">
      <c r="A1023" s="9">
        <v>1022</v>
      </c>
      <c r="B1023" s="9" t="s">
        <v>3148</v>
      </c>
      <c r="C1023" s="9" t="s">
        <v>3148</v>
      </c>
      <c r="D1023" s="9" t="s">
        <v>4077</v>
      </c>
      <c r="E1023" s="9" t="s">
        <v>24</v>
      </c>
      <c r="F1023" s="9" t="s">
        <v>2128</v>
      </c>
      <c r="G1023" s="9" t="s">
        <v>3411</v>
      </c>
      <c r="H1023" s="9" t="s">
        <v>2127</v>
      </c>
      <c r="I1023" s="9">
        <v>4254</v>
      </c>
      <c r="J1023" s="9">
        <v>4254</v>
      </c>
      <c r="K1023" s="9">
        <v>298.7</v>
      </c>
      <c r="L1023" s="115">
        <f t="shared" si="45"/>
        <v>1</v>
      </c>
      <c r="M1023" s="96">
        <f>IF($B1023="Область","",SUM('Дані з ДІСО'!J1023:L1023)/K1023)</f>
        <v>1.2671576832942752</v>
      </c>
      <c r="N1023" s="9" t="str">
        <f>IF($B1023="Область","",VLOOKUP(100*J1023/I1023,Параметри!$B$39:$C$53,2,TRUE))</f>
        <v>1. 100%</v>
      </c>
      <c r="O1023" s="9" t="str">
        <f>IF($B1023="Область","",VLOOKUP(M1023,Параметри!$B$21:$C$35,2,TRUE))</f>
        <v>2. 1-1,4</v>
      </c>
      <c r="P1023" s="9">
        <f t="shared" si="46"/>
        <v>1</v>
      </c>
      <c r="Q1023" s="9">
        <f t="shared" si="47"/>
        <v>2</v>
      </c>
      <c r="R1023" s="116">
        <v>13.5</v>
      </c>
      <c r="S1023" s="117">
        <f>IF(C1023="Область",Параметри!$K$47,IF(C1023="Київ",Параметри!$K$48,IF(L1023&lt;Параметри!$I$42,Параметри!$K$42,IF(L1023&lt;Параметри!$I$43,Параметри!$K$43,IF(L1023&lt;Параметри!$I$44,Параметри!$K$44,IF(L1023&lt;Параметри!$I$45,Параметри!$K$45,Параметри!$K$46))))))</f>
        <v>0.53</v>
      </c>
      <c r="T1023" s="97">
        <f>IF($B1023="Область",Параметри!K$63,IF($R1023&lt;Параметри!$G$59,Параметри!K$58,IF($R1023&lt;Параметри!$G$60,Параметри!K$59,IF($R1023&lt;Параметри!$G$61,Параметри!K$60,IF($R1023&lt;Параметри!$G$62,Параметри!K$61,Параметри!K$62)))))</f>
        <v>1.7000000000000001E-2</v>
      </c>
      <c r="U1023" s="97">
        <f>IF($B1023="Область",Параметри!L$63,IF($R1023&lt;Параметри!$G$59,Параметри!L$58,IF($R1023&lt;Параметри!$G$60,Параметри!L$59,IF($R1023&lt;Параметри!$G$61,Параметри!L$60,IF($R1023&lt;Параметри!$G$62,Параметри!L$61,Параметри!L$62)))))</f>
        <v>4.7E-2</v>
      </c>
      <c r="V1023" s="98">
        <f>IF(OR(SUM('Дані з ДІСО'!G1023:I1023)=0,Розрахунки!H1023=0),"",Розрахунки!H1023/SUM('Дані з ДІСО'!G1023:I1023))</f>
        <v>12.209677419354838</v>
      </c>
      <c r="W1023" s="9">
        <v>2017</v>
      </c>
      <c r="X1023" s="9">
        <v>11.5</v>
      </c>
      <c r="Y1023" s="9">
        <v>14.5</v>
      </c>
      <c r="Z1023" s="9" t="s">
        <v>4536</v>
      </c>
      <c r="AA1023" s="99">
        <v>13.5</v>
      </c>
      <c r="AB1023" s="9" t="str">
        <f>IF('Коефіцієнти АТО'!C1023="Область","",'Коефіцієнти АТО'!D1023)</f>
        <v>Сумська</v>
      </c>
      <c r="AC1023" s="9"/>
    </row>
    <row r="1024" spans="1:29" ht="15" customHeight="1">
      <c r="A1024" s="9">
        <v>1023</v>
      </c>
      <c r="B1024" s="9" t="s">
        <v>3148</v>
      </c>
      <c r="C1024" s="9" t="s">
        <v>3148</v>
      </c>
      <c r="D1024" s="9" t="s">
        <v>4077</v>
      </c>
      <c r="E1024" s="9" t="s">
        <v>24</v>
      </c>
      <c r="F1024" s="9" t="s">
        <v>2130</v>
      </c>
      <c r="G1024" s="9" t="s">
        <v>4087</v>
      </c>
      <c r="H1024" s="9" t="s">
        <v>2129</v>
      </c>
      <c r="I1024" s="9">
        <v>5895</v>
      </c>
      <c r="J1024" s="9">
        <v>5895</v>
      </c>
      <c r="K1024" s="9">
        <v>164.7</v>
      </c>
      <c r="L1024" s="115">
        <f t="shared" si="45"/>
        <v>1</v>
      </c>
      <c r="M1024" s="96">
        <f>IF($B1024="Область","",SUM('Дані з ДІСО'!J1024:L1024)/K1024)</f>
        <v>2.9993928354584094</v>
      </c>
      <c r="N1024" s="9" t="str">
        <f>IF($B1024="Область","",VLOOKUP(100*J1024/I1024,Параметри!$B$39:$C$53,2,TRUE))</f>
        <v>1. 100%</v>
      </c>
      <c r="O1024" s="9" t="str">
        <f>IF($B1024="Область","",VLOOKUP(M1024,Параметри!$B$21:$C$35,2,TRUE))</f>
        <v>4. 2,1-3</v>
      </c>
      <c r="P1024" s="9">
        <f t="shared" si="46"/>
        <v>1</v>
      </c>
      <c r="Q1024" s="9">
        <f t="shared" si="47"/>
        <v>4</v>
      </c>
      <c r="R1024" s="116">
        <v>16</v>
      </c>
      <c r="S1024" s="117">
        <f>IF(C1024="Область",Параметри!$K$47,IF(C1024="Київ",Параметри!$K$48,IF(L1024&lt;Параметри!$I$42,Параметри!$K$42,IF(L1024&lt;Параметри!$I$43,Параметри!$K$43,IF(L1024&lt;Параметри!$I$44,Параметри!$K$44,IF(L1024&lt;Параметри!$I$45,Параметри!$K$45,Параметри!$K$46))))))</f>
        <v>0.53</v>
      </c>
      <c r="T1024" s="97">
        <f>IF($B1024="Область",Параметри!K$63,IF($R1024&lt;Параметри!$G$59,Параметри!K$58,IF($R1024&lt;Параметри!$G$60,Параметри!K$59,IF($R1024&lt;Параметри!$G$61,Параметри!K$60,IF($R1024&lt;Параметри!$G$62,Параметри!K$61,Параметри!K$62)))))</f>
        <v>1.7000000000000001E-2</v>
      </c>
      <c r="U1024" s="97">
        <f>IF($B1024="Область",Параметри!L$63,IF($R1024&lt;Параметри!$G$59,Параметри!L$58,IF($R1024&lt;Параметри!$G$60,Параметри!L$59,IF($R1024&lt;Параметри!$G$61,Параметри!L$60,IF($R1024&lt;Параметри!$G$62,Параметри!L$61,Параметри!L$62)))))</f>
        <v>4.7E-2</v>
      </c>
      <c r="V1024" s="98">
        <f>IF(OR(SUM('Дані з ДІСО'!G1024:I1024)=0,Розрахунки!H1024=0),"",Розрахунки!H1024/SUM('Дані з ДІСО'!G1024:I1024))</f>
        <v>22.454545454545453</v>
      </c>
      <c r="W1024" s="9">
        <v>2017</v>
      </c>
      <c r="X1024" s="9">
        <v>13</v>
      </c>
      <c r="Y1024" s="9">
        <v>17</v>
      </c>
      <c r="Z1024" s="9" t="s">
        <v>4536</v>
      </c>
      <c r="AA1024" s="99">
        <v>16</v>
      </c>
      <c r="AB1024" s="9" t="str">
        <f>IF('Коефіцієнти АТО'!C1024="Область","",'Коефіцієнти АТО'!D1024)</f>
        <v>Сумська</v>
      </c>
      <c r="AC1024" s="9"/>
    </row>
    <row r="1025" spans="1:29" ht="15" customHeight="1">
      <c r="A1025" s="9">
        <v>1024</v>
      </c>
      <c r="B1025" s="9" t="s">
        <v>3148</v>
      </c>
      <c r="C1025" s="9" t="s">
        <v>3148</v>
      </c>
      <c r="D1025" s="9" t="s">
        <v>4077</v>
      </c>
      <c r="E1025" s="9" t="s">
        <v>24</v>
      </c>
      <c r="F1025" s="9" t="s">
        <v>634</v>
      </c>
      <c r="G1025" s="9" t="s">
        <v>3435</v>
      </c>
      <c r="H1025" s="9" t="s">
        <v>2131</v>
      </c>
      <c r="I1025" s="9">
        <v>4636</v>
      </c>
      <c r="J1025" s="9">
        <v>4636</v>
      </c>
      <c r="K1025" s="9">
        <v>260.60000000000002</v>
      </c>
      <c r="L1025" s="115">
        <f t="shared" si="45"/>
        <v>1</v>
      </c>
      <c r="M1025" s="96">
        <f>IF($B1025="Область","",SUM('Дані з ДІСО'!J1025:L1025)/K1025)</f>
        <v>0.97467382962394467</v>
      </c>
      <c r="N1025" s="9" t="str">
        <f>IF($B1025="Область","",VLOOKUP(100*J1025/I1025,Параметри!$B$39:$C$53,2,TRUE))</f>
        <v>1. 100%</v>
      </c>
      <c r="O1025" s="9" t="str">
        <f>IF($B1025="Область","",VLOOKUP(M1025,Параметри!$B$21:$C$35,2,TRUE))</f>
        <v>1. 0-1</v>
      </c>
      <c r="P1025" s="9">
        <f t="shared" si="46"/>
        <v>1</v>
      </c>
      <c r="Q1025" s="9">
        <f t="shared" si="47"/>
        <v>1</v>
      </c>
      <c r="R1025" s="116">
        <v>15</v>
      </c>
      <c r="S1025" s="117">
        <f>IF(C1025="Область",Параметри!$K$47,IF(C1025="Київ",Параметри!$K$48,IF(L1025&lt;Параметри!$I$42,Параметри!$K$42,IF(L1025&lt;Параметри!$I$43,Параметри!$K$43,IF(L1025&lt;Параметри!$I$44,Параметри!$K$44,IF(L1025&lt;Параметри!$I$45,Параметри!$K$45,Параметри!$K$46))))))</f>
        <v>0.53</v>
      </c>
      <c r="T1025" s="97">
        <f>IF($B1025="Область",Параметри!K$63,IF($R1025&lt;Параметри!$G$59,Параметри!K$58,IF($R1025&lt;Параметри!$G$60,Параметри!K$59,IF($R1025&lt;Параметри!$G$61,Параметри!K$60,IF($R1025&lt;Параметри!$G$62,Параметри!K$61,Параметри!K$62)))))</f>
        <v>1.7000000000000001E-2</v>
      </c>
      <c r="U1025" s="97">
        <f>IF($B1025="Область",Параметри!L$63,IF($R1025&lt;Параметри!$G$59,Параметри!L$58,IF($R1025&lt;Параметри!$G$60,Параметри!L$59,IF($R1025&lt;Параметри!$G$61,Параметри!L$60,IF($R1025&lt;Параметри!$G$62,Параметри!L$61,Параметри!L$62)))))</f>
        <v>4.7E-2</v>
      </c>
      <c r="V1025" s="98">
        <f>IF(OR(SUM('Дані з ДІСО'!G1025:I1025)=0,Розрахунки!H1025=0),"",Розрахунки!H1025/SUM('Дані з ДІСО'!G1025:I1025))</f>
        <v>23.09090909090909</v>
      </c>
      <c r="W1025" s="9">
        <v>2018</v>
      </c>
      <c r="X1025" s="9">
        <v>10</v>
      </c>
      <c r="Y1025" s="9">
        <v>16</v>
      </c>
      <c r="Z1025" s="9" t="s">
        <v>4536</v>
      </c>
      <c r="AA1025" s="99">
        <v>15</v>
      </c>
      <c r="AB1025" s="9" t="str">
        <f>IF('Коефіцієнти АТО'!C1025="Область","",'Коефіцієнти АТО'!D1025)</f>
        <v>Сумська</v>
      </c>
      <c r="AC1025" s="9"/>
    </row>
    <row r="1026" spans="1:29" ht="15" customHeight="1">
      <c r="A1026" s="9">
        <v>1025</v>
      </c>
      <c r="B1026" s="9" t="s">
        <v>3145</v>
      </c>
      <c r="C1026" s="9" t="s">
        <v>3146</v>
      </c>
      <c r="D1026" s="9" t="s">
        <v>4077</v>
      </c>
      <c r="E1026" s="9" t="s">
        <v>21</v>
      </c>
      <c r="F1026" s="9" t="s">
        <v>2133</v>
      </c>
      <c r="G1026" s="9" t="s">
        <v>4088</v>
      </c>
      <c r="H1026" s="9" t="s">
        <v>2132</v>
      </c>
      <c r="I1026" s="9">
        <v>35733</v>
      </c>
      <c r="J1026" s="9">
        <v>13296</v>
      </c>
      <c r="K1026" s="9">
        <v>1287</v>
      </c>
      <c r="L1026" s="115">
        <f t="shared" ref="L1026:L1089" si="48">IF($B1026="Область","",J1026/I1026)</f>
        <v>0.37209302325581395</v>
      </c>
      <c r="M1026" s="96">
        <f>IF($B1026="Область","",SUM('Дані з ДІСО'!J1026:L1026)/K1026)</f>
        <v>2.2770007770007772</v>
      </c>
      <c r="N1026" s="9" t="str">
        <f>IF($B1026="Область","",VLOOKUP(100*J1026/I1026,Параметри!$B$39:$C$53,2,TRUE))</f>
        <v>9. 26-43</v>
      </c>
      <c r="O1026" s="9" t="str">
        <f>IF($B1026="Область","",VLOOKUP(M1026,Параметри!$B$21:$C$35,2,TRUE))</f>
        <v>4. 2,1-3</v>
      </c>
      <c r="P1026" s="9">
        <f t="shared" ref="P1026:P1089" si="49">IF($B1026="Область","",IF(MID(N1026,2,1)=".",MID(N1026,1,1),MID(N1026,1,2))*1)</f>
        <v>9</v>
      </c>
      <c r="Q1026" s="9">
        <f t="shared" ref="Q1026:Q1089" si="50">IF($B1026="Область","",IF(MID(O1026,2,1)=".",MID(O1026,1,1),MID(O1026,1,2))*1)</f>
        <v>4</v>
      </c>
      <c r="R1026" s="116">
        <v>16</v>
      </c>
      <c r="S1026" s="117">
        <f>IF(C1026="Область",Параметри!$K$47,IF(C1026="Київ",Параметри!$K$48,IF(L1026&lt;Параметри!$I$42,Параметри!$K$42,IF(L1026&lt;Параметри!$I$43,Параметри!$K$43,IF(L1026&lt;Параметри!$I$44,Параметри!$K$44,IF(L1026&lt;Параметри!$I$45,Параметри!$K$45,Параметри!$K$46))))))</f>
        <v>0.33</v>
      </c>
      <c r="T1026" s="97">
        <f>IF($B1026="Область",Параметри!K$63,IF($R1026&lt;Параметри!$G$59,Параметри!K$58,IF($R1026&lt;Параметри!$G$60,Параметри!K$59,IF($R1026&lt;Параметри!$G$61,Параметри!K$60,IF($R1026&lt;Параметри!$G$62,Параметри!K$61,Параметри!K$62)))))</f>
        <v>1.7000000000000001E-2</v>
      </c>
      <c r="U1026" s="97">
        <f>IF($B1026="Область",Параметри!L$63,IF($R1026&lt;Параметри!$G$59,Параметри!L$58,IF($R1026&lt;Параметри!$G$60,Параметри!L$59,IF($R1026&lt;Параметри!$G$61,Параметри!L$60,IF($R1026&lt;Параметри!$G$62,Параметри!L$61,Параметри!L$62)))))</f>
        <v>4.7E-2</v>
      </c>
      <c r="V1026" s="98">
        <f>IF(OR(SUM('Дані з ДІСО'!G1026:I1026)=0,Розрахунки!H1026=0),"",Розрахунки!H1026/SUM('Дані з ДІСО'!G1026:I1026))</f>
        <v>15.505291005291005</v>
      </c>
      <c r="W1026" s="9">
        <v>2018</v>
      </c>
      <c r="X1026" s="9">
        <v>16.5</v>
      </c>
      <c r="Y1026" s="9">
        <v>15</v>
      </c>
      <c r="Z1026" s="9" t="s">
        <v>4536</v>
      </c>
      <c r="AA1026" s="99">
        <v>16</v>
      </c>
      <c r="AB1026" s="9" t="str">
        <f>IF('Коефіцієнти АТО'!C1026="Область","",'Коефіцієнти АТО'!D1026)</f>
        <v>Сумська</v>
      </c>
      <c r="AC1026" s="9"/>
    </row>
    <row r="1027" spans="1:29" ht="15" customHeight="1">
      <c r="A1027" s="9">
        <v>1026</v>
      </c>
      <c r="B1027" s="9" t="s">
        <v>3151</v>
      </c>
      <c r="C1027" s="9" t="s">
        <v>3151</v>
      </c>
      <c r="D1027" s="9" t="s">
        <v>4077</v>
      </c>
      <c r="E1027" s="9" t="s">
        <v>29</v>
      </c>
      <c r="F1027" s="9" t="s">
        <v>2135</v>
      </c>
      <c r="G1027" s="9" t="s">
        <v>3173</v>
      </c>
      <c r="H1027" s="9" t="s">
        <v>2134</v>
      </c>
      <c r="I1027" s="9">
        <v>20760</v>
      </c>
      <c r="J1027" s="9">
        <v>11028</v>
      </c>
      <c r="K1027" s="9">
        <v>965.5</v>
      </c>
      <c r="L1027" s="115">
        <f t="shared" si="48"/>
        <v>0.53121387283236998</v>
      </c>
      <c r="M1027" s="96">
        <f>IF($B1027="Область","",SUM('Дані з ДІСО'!J1027:L1027)/K1027)</f>
        <v>1.9596064215432418</v>
      </c>
      <c r="N1027" s="9" t="str">
        <f>IF($B1027="Область","",VLOOKUP(100*J1027/I1027,Параметри!$B$39:$C$53,2,TRUE))</f>
        <v>6. 53-58</v>
      </c>
      <c r="O1027" s="9" t="str">
        <f>IF($B1027="Область","",VLOOKUP(M1027,Параметри!$B$21:$C$35,2,TRUE))</f>
        <v>3. 1,4-2,1</v>
      </c>
      <c r="P1027" s="9">
        <f t="shared" si="49"/>
        <v>6</v>
      </c>
      <c r="Q1027" s="9">
        <f t="shared" si="50"/>
        <v>3</v>
      </c>
      <c r="R1027" s="116">
        <v>14</v>
      </c>
      <c r="S1027" s="117">
        <f>IF(C1027="Область",Параметри!$K$47,IF(C1027="Київ",Параметри!$K$48,IF(L1027&lt;Параметри!$I$42,Параметри!$K$42,IF(L1027&lt;Параметри!$I$43,Параметри!$K$43,IF(L1027&lt;Параметри!$I$44,Параметри!$K$44,IF(L1027&lt;Параметри!$I$45,Параметри!$K$45,Параметри!$K$46))))))</f>
        <v>0.43</v>
      </c>
      <c r="T1027" s="97">
        <f>IF($B1027="Область",Параметри!K$63,IF($R1027&lt;Параметри!$G$59,Параметри!K$58,IF($R1027&lt;Параметри!$G$60,Параметри!K$59,IF($R1027&lt;Параметри!$G$61,Параметри!K$60,IF($R1027&lt;Параметри!$G$62,Параметри!K$61,Параметри!K$62)))))</f>
        <v>1.7000000000000001E-2</v>
      </c>
      <c r="U1027" s="97">
        <f>IF($B1027="Область",Параметри!L$63,IF($R1027&lt;Параметри!$G$59,Параметри!L$58,IF($R1027&lt;Параметри!$G$60,Параметри!L$59,IF($R1027&lt;Параметри!$G$61,Параметри!L$60,IF($R1027&lt;Параметри!$G$62,Параметри!L$61,Параметри!L$62)))))</f>
        <v>4.7E-2</v>
      </c>
      <c r="V1027" s="98">
        <f>IF(OR(SUM('Дані з ДІСО'!G1027:I1027)=0,Розрахунки!H1027=0),"",Розрахунки!H1027/SUM('Дані з ДІСО'!G1027:I1027))</f>
        <v>13.418439716312056</v>
      </c>
      <c r="W1027" s="9">
        <v>2018</v>
      </c>
      <c r="X1027" s="9">
        <v>14</v>
      </c>
      <c r="Y1027" s="9">
        <v>14</v>
      </c>
      <c r="Z1027" s="9" t="s">
        <v>4535</v>
      </c>
      <c r="AA1027" s="99">
        <v>14</v>
      </c>
      <c r="AB1027" s="9" t="str">
        <f>IF('Коефіцієнти АТО'!C1027="Область","",'Коефіцієнти АТО'!D1027)</f>
        <v>Сумська</v>
      </c>
      <c r="AC1027" s="9"/>
    </row>
    <row r="1028" spans="1:29" ht="15" customHeight="1">
      <c r="A1028" s="9">
        <v>1027</v>
      </c>
      <c r="B1028" s="9" t="s">
        <v>3148</v>
      </c>
      <c r="C1028" s="9" t="s">
        <v>3148</v>
      </c>
      <c r="D1028" s="9" t="s">
        <v>4077</v>
      </c>
      <c r="E1028" s="9" t="s">
        <v>24</v>
      </c>
      <c r="F1028" s="9" t="s">
        <v>2137</v>
      </c>
      <c r="G1028" s="9" t="s">
        <v>4089</v>
      </c>
      <c r="H1028" s="9" t="s">
        <v>2136</v>
      </c>
      <c r="I1028" s="9">
        <v>4411</v>
      </c>
      <c r="J1028" s="9">
        <v>4411</v>
      </c>
      <c r="K1028" s="9">
        <v>377.9</v>
      </c>
      <c r="L1028" s="115">
        <f t="shared" si="48"/>
        <v>1</v>
      </c>
      <c r="M1028" s="96">
        <f>IF($B1028="Область","",SUM('Дані з ДІСО'!J1028:L1028)/K1028)</f>
        <v>0.79915321513627946</v>
      </c>
      <c r="N1028" s="9" t="str">
        <f>IF($B1028="Область","",VLOOKUP(100*J1028/I1028,Параметри!$B$39:$C$53,2,TRUE))</f>
        <v>1. 100%</v>
      </c>
      <c r="O1028" s="9" t="str">
        <f>IF($B1028="Область","",VLOOKUP(M1028,Параметри!$B$21:$C$35,2,TRUE))</f>
        <v>1. 0-1</v>
      </c>
      <c r="P1028" s="9">
        <f t="shared" si="49"/>
        <v>1</v>
      </c>
      <c r="Q1028" s="9">
        <f t="shared" si="50"/>
        <v>1</v>
      </c>
      <c r="R1028" s="116">
        <v>10</v>
      </c>
      <c r="S1028" s="117">
        <f>IF(C1028="Область",Параметри!$K$47,IF(C1028="Київ",Параметри!$K$48,IF(L1028&lt;Параметри!$I$42,Параметри!$K$42,IF(L1028&lt;Параметри!$I$43,Параметри!$K$43,IF(L1028&lt;Параметри!$I$44,Параметри!$K$44,IF(L1028&lt;Параметри!$I$45,Параметри!$K$45,Параметри!$K$46))))))</f>
        <v>0.53</v>
      </c>
      <c r="T1028" s="97">
        <f>IF($B1028="Область",Параметри!K$63,IF($R1028&lt;Параметри!$G$59,Параметри!K$58,IF($R1028&lt;Параметри!$G$60,Параметри!K$59,IF($R1028&lt;Параметри!$G$61,Параметри!K$60,IF($R1028&lt;Параметри!$G$62,Параметри!K$61,Параметри!K$62)))))</f>
        <v>1.7000000000000001E-2</v>
      </c>
      <c r="U1028" s="97">
        <f>IF($B1028="Область",Параметри!L$63,IF($R1028&lt;Параметри!$G$59,Параметри!L$58,IF($R1028&lt;Параметри!$G$60,Параметри!L$59,IF($R1028&lt;Параметри!$G$61,Параметри!L$60,IF($R1028&lt;Параметри!$G$62,Параметри!L$61,Параметри!L$62)))))</f>
        <v>4.7E-2</v>
      </c>
      <c r="V1028" s="98">
        <f>IF(OR(SUM('Дані з ДІСО'!G1028:I1028)=0,Розрахунки!H1028=0),"",Розрахунки!H1028/SUM('Дані з ДІСО'!G1028:I1028))</f>
        <v>13.727272727272727</v>
      </c>
      <c r="W1028" s="9">
        <v>2018</v>
      </c>
      <c r="X1028" s="9">
        <v>10</v>
      </c>
      <c r="Y1028" s="9">
        <v>10</v>
      </c>
      <c r="Z1028" s="9" t="s">
        <v>4535</v>
      </c>
      <c r="AA1028" s="99">
        <v>10</v>
      </c>
      <c r="AB1028" s="9" t="str">
        <f>IF('Коефіцієнти АТО'!C1028="Область","",'Коефіцієнти АТО'!D1028)</f>
        <v>Сумська</v>
      </c>
      <c r="AC1028" s="9"/>
    </row>
    <row r="1029" spans="1:29" ht="15" customHeight="1">
      <c r="A1029" s="9">
        <v>1028</v>
      </c>
      <c r="B1029" s="9" t="s">
        <v>3145</v>
      </c>
      <c r="C1029" s="9" t="s">
        <v>3146</v>
      </c>
      <c r="D1029" s="9" t="s">
        <v>4077</v>
      </c>
      <c r="E1029" s="9" t="s">
        <v>21</v>
      </c>
      <c r="F1029" s="9" t="s">
        <v>2139</v>
      </c>
      <c r="G1029" s="9" t="s">
        <v>4090</v>
      </c>
      <c r="H1029" s="9" t="s">
        <v>2138</v>
      </c>
      <c r="I1029" s="9">
        <v>20172</v>
      </c>
      <c r="J1029" s="9">
        <v>11813</v>
      </c>
      <c r="K1029" s="9">
        <v>898.8</v>
      </c>
      <c r="L1029" s="115">
        <f t="shared" si="48"/>
        <v>0.58561372199087847</v>
      </c>
      <c r="M1029" s="96">
        <f>IF($B1029="Область","",SUM('Дані з ДІСО'!J1029:L1029)/K1029)</f>
        <v>1.8969737427681355</v>
      </c>
      <c r="N1029" s="9" t="str">
        <f>IF($B1029="Область","",VLOOKUP(100*J1029/I1029,Параметри!$B$39:$C$53,2,TRUE))</f>
        <v>5. 58-63</v>
      </c>
      <c r="O1029" s="9" t="str">
        <f>IF($B1029="Область","",VLOOKUP(M1029,Параметри!$B$21:$C$35,2,TRUE))</f>
        <v>3. 1,4-2,1</v>
      </c>
      <c r="P1029" s="9">
        <f t="shared" si="49"/>
        <v>5</v>
      </c>
      <c r="Q1029" s="9">
        <f t="shared" si="50"/>
        <v>3</v>
      </c>
      <c r="R1029" s="116">
        <v>13.5</v>
      </c>
      <c r="S1029" s="117">
        <f>IF(C1029="Область",Параметри!$K$47,IF(C1029="Київ",Параметри!$K$48,IF(L1029&lt;Параметри!$I$42,Параметри!$K$42,IF(L1029&lt;Параметри!$I$43,Параметри!$K$43,IF(L1029&lt;Параметри!$I$44,Параметри!$K$44,IF(L1029&lt;Параметри!$I$45,Параметри!$K$45,Параметри!$K$46))))))</f>
        <v>0.43</v>
      </c>
      <c r="T1029" s="97">
        <f>IF($B1029="Область",Параметри!K$63,IF($R1029&lt;Параметри!$G$59,Параметри!K$58,IF($R1029&lt;Параметри!$G$60,Параметри!K$59,IF($R1029&lt;Параметри!$G$61,Параметри!K$60,IF($R1029&lt;Параметри!$G$62,Параметри!K$61,Параметри!K$62)))))</f>
        <v>1.7000000000000001E-2</v>
      </c>
      <c r="U1029" s="97">
        <f>IF($B1029="Область",Параметри!L$63,IF($R1029&lt;Параметри!$G$59,Параметри!L$58,IF($R1029&lt;Параметри!$G$60,Параметри!L$59,IF($R1029&lt;Параметри!$G$61,Параметри!L$60,IF($R1029&lt;Параметри!$G$62,Параметри!L$61,Параметри!L$62)))))</f>
        <v>4.7E-2</v>
      </c>
      <c r="V1029" s="98">
        <f>IF(OR(SUM('Дані з ДІСО'!G1029:I1029)=0,Розрахунки!H1029=0),"",Розрахунки!H1029/SUM('Дані з ДІСО'!G1029:I1029))</f>
        <v>11.758620689655173</v>
      </c>
      <c r="W1029" s="9">
        <v>2018</v>
      </c>
      <c r="X1029" s="9">
        <v>13.5</v>
      </c>
      <c r="Y1029" s="9">
        <v>13</v>
      </c>
      <c r="Z1029" s="9" t="s">
        <v>4535</v>
      </c>
      <c r="AA1029" s="99">
        <v>13.5</v>
      </c>
      <c r="AB1029" s="9" t="str">
        <f>IF('Коефіцієнти АТО'!C1029="Область","",'Коефіцієнти АТО'!D1029)</f>
        <v>Сумська</v>
      </c>
      <c r="AC1029" s="9"/>
    </row>
    <row r="1030" spans="1:29" ht="15" customHeight="1">
      <c r="A1030" s="9">
        <v>1029</v>
      </c>
      <c r="B1030" s="9" t="s">
        <v>3151</v>
      </c>
      <c r="C1030" s="9" t="s">
        <v>3151</v>
      </c>
      <c r="D1030" s="9" t="s">
        <v>4077</v>
      </c>
      <c r="E1030" s="9" t="s">
        <v>29</v>
      </c>
      <c r="F1030" s="9" t="s">
        <v>2141</v>
      </c>
      <c r="G1030" s="9" t="s">
        <v>4091</v>
      </c>
      <c r="H1030" s="9" t="s">
        <v>2140</v>
      </c>
      <c r="I1030" s="9">
        <v>10001</v>
      </c>
      <c r="J1030" s="9">
        <v>7667</v>
      </c>
      <c r="K1030" s="9">
        <v>526</v>
      </c>
      <c r="L1030" s="115">
        <f t="shared" si="48"/>
        <v>0.76662333766623336</v>
      </c>
      <c r="M1030" s="96">
        <f>IF($B1030="Область","",SUM('Дані з ДІСО'!J1030:L1030)/K1030)</f>
        <v>1.2167300380228137</v>
      </c>
      <c r="N1030" s="9" t="str">
        <f>IF($B1030="Область","",VLOOKUP(100*J1030/I1030,Параметри!$B$39:$C$53,2,TRUE))</f>
        <v>2. 72-100</v>
      </c>
      <c r="O1030" s="9" t="str">
        <f>IF($B1030="Область","",VLOOKUP(M1030,Параметри!$B$21:$C$35,2,TRUE))</f>
        <v>2. 1-1,4</v>
      </c>
      <c r="P1030" s="9">
        <f t="shared" si="49"/>
        <v>2</v>
      </c>
      <c r="Q1030" s="9">
        <f t="shared" si="50"/>
        <v>2</v>
      </c>
      <c r="R1030" s="116">
        <v>11</v>
      </c>
      <c r="S1030" s="117">
        <f>IF(C1030="Область",Параметри!$K$47,IF(C1030="Київ",Параметри!$K$48,IF(L1030&lt;Параметри!$I$42,Параметри!$K$42,IF(L1030&lt;Параметри!$I$43,Параметри!$K$43,IF(L1030&lt;Параметри!$I$44,Параметри!$K$44,IF(L1030&lt;Параметри!$I$45,Параметри!$K$45,Параметри!$K$46))))))</f>
        <v>0.48</v>
      </c>
      <c r="T1030" s="97">
        <f>IF($B1030="Область",Параметри!K$63,IF($R1030&lt;Параметри!$G$59,Параметри!K$58,IF($R1030&lt;Параметри!$G$60,Параметри!K$59,IF($R1030&lt;Параметри!$G$61,Параметри!K$60,IF($R1030&lt;Параметри!$G$62,Параметри!K$61,Параметри!K$62)))))</f>
        <v>1.7000000000000001E-2</v>
      </c>
      <c r="U1030" s="97">
        <f>IF($B1030="Область",Параметри!L$63,IF($R1030&lt;Параметри!$G$59,Параметри!L$58,IF($R1030&lt;Параметри!$G$60,Параметри!L$59,IF($R1030&lt;Параметри!$G$61,Параметри!L$60,IF($R1030&lt;Параметри!$G$62,Параметри!L$61,Параметри!L$62)))))</f>
        <v>4.7E-2</v>
      </c>
      <c r="V1030" s="98">
        <f>IF(OR(SUM('Дані з ДІСО'!G1030:I1030)=0,Розрахунки!H1030=0),"",Розрахунки!H1030/SUM('Дані з ДІСО'!G1030:I1030))</f>
        <v>9.0140845070422539</v>
      </c>
      <c r="W1030" s="9">
        <v>2018</v>
      </c>
      <c r="X1030" s="9">
        <v>12.5</v>
      </c>
      <c r="Y1030" s="9">
        <v>10</v>
      </c>
      <c r="Z1030" s="9" t="s">
        <v>4536</v>
      </c>
      <c r="AA1030" s="99">
        <v>11</v>
      </c>
      <c r="AB1030" s="9" t="str">
        <f>IF('Коефіцієнти АТО'!C1030="Область","",'Коефіцієнти АТО'!D1030)</f>
        <v>Сумська</v>
      </c>
      <c r="AC1030" s="9"/>
    </row>
    <row r="1031" spans="1:29" ht="15" customHeight="1">
      <c r="A1031" s="9">
        <v>1030</v>
      </c>
      <c r="B1031" s="9" t="s">
        <v>3148</v>
      </c>
      <c r="C1031" s="9" t="s">
        <v>3148</v>
      </c>
      <c r="D1031" s="9" t="s">
        <v>4077</v>
      </c>
      <c r="E1031" s="9" t="s">
        <v>24</v>
      </c>
      <c r="F1031" s="9" t="s">
        <v>2143</v>
      </c>
      <c r="G1031" s="9" t="s">
        <v>4092</v>
      </c>
      <c r="H1031" s="9" t="s">
        <v>2142</v>
      </c>
      <c r="I1031" s="9">
        <v>3724</v>
      </c>
      <c r="J1031" s="9">
        <v>3724</v>
      </c>
      <c r="K1031" s="9">
        <v>192.1</v>
      </c>
      <c r="L1031" s="115">
        <f t="shared" si="48"/>
        <v>1</v>
      </c>
      <c r="M1031" s="96">
        <f>IF($B1031="Область","",SUM('Дані з ДІСО'!J1031:L1031)/K1031)</f>
        <v>1.2259239979177512</v>
      </c>
      <c r="N1031" s="9" t="str">
        <f>IF($B1031="Область","",VLOOKUP(100*J1031/I1031,Параметри!$B$39:$C$53,2,TRUE))</f>
        <v>1. 100%</v>
      </c>
      <c r="O1031" s="9" t="str">
        <f>IF($B1031="Область","",VLOOKUP(M1031,Параметри!$B$21:$C$35,2,TRUE))</f>
        <v>2. 1-1,4</v>
      </c>
      <c r="P1031" s="9">
        <f t="shared" si="49"/>
        <v>1</v>
      </c>
      <c r="Q1031" s="9">
        <f t="shared" si="50"/>
        <v>2</v>
      </c>
      <c r="R1031" s="116">
        <v>14</v>
      </c>
      <c r="S1031" s="117">
        <f>IF(C1031="Область",Параметри!$K$47,IF(C1031="Київ",Параметри!$K$48,IF(L1031&lt;Параметри!$I$42,Параметри!$K$42,IF(L1031&lt;Параметри!$I$43,Параметри!$K$43,IF(L1031&lt;Параметри!$I$44,Параметри!$K$44,IF(L1031&lt;Параметри!$I$45,Параметри!$K$45,Параметри!$K$46))))))</f>
        <v>0.53</v>
      </c>
      <c r="T1031" s="97">
        <f>IF($B1031="Область",Параметри!K$63,IF($R1031&lt;Параметри!$G$59,Параметри!K$58,IF($R1031&lt;Параметри!$G$60,Параметри!K$59,IF($R1031&lt;Параметри!$G$61,Параметри!K$60,IF($R1031&lt;Параметри!$G$62,Параметри!K$61,Параметри!K$62)))))</f>
        <v>1.7000000000000001E-2</v>
      </c>
      <c r="U1031" s="97">
        <f>IF($B1031="Область",Параметри!L$63,IF($R1031&lt;Параметри!$G$59,Параметри!L$58,IF($R1031&lt;Параметри!$G$60,Параметри!L$59,IF($R1031&lt;Параметри!$G$61,Параметри!L$60,IF($R1031&lt;Параметри!$G$62,Параметри!L$61,Параметри!L$62)))))</f>
        <v>4.7E-2</v>
      </c>
      <c r="V1031" s="98">
        <f>IF(OR(SUM('Дані з ДІСО'!G1031:I1031)=0,Розрахунки!H1031=0),"",Розрахунки!H1031/SUM('Дані з ДІСО'!G1031:I1031))</f>
        <v>10.704545454545455</v>
      </c>
      <c r="W1031" s="9">
        <v>2018</v>
      </c>
      <c r="X1031" s="9">
        <v>11.5</v>
      </c>
      <c r="Y1031" s="9">
        <v>15</v>
      </c>
      <c r="Z1031" s="9" t="s">
        <v>4536</v>
      </c>
      <c r="AA1031" s="99">
        <v>14</v>
      </c>
      <c r="AB1031" s="9" t="str">
        <f>IF('Коефіцієнти АТО'!C1031="Область","",'Коефіцієнти АТО'!D1031)</f>
        <v>Сумська</v>
      </c>
      <c r="AC1031" s="9"/>
    </row>
    <row r="1032" spans="1:29" ht="15" customHeight="1">
      <c r="A1032" s="9">
        <v>1031</v>
      </c>
      <c r="B1032" s="9" t="s">
        <v>3148</v>
      </c>
      <c r="C1032" s="9" t="s">
        <v>3148</v>
      </c>
      <c r="D1032" s="9" t="s">
        <v>4077</v>
      </c>
      <c r="E1032" s="9" t="s">
        <v>24</v>
      </c>
      <c r="F1032" s="9" t="s">
        <v>2145</v>
      </c>
      <c r="G1032" s="9" t="s">
        <v>4093</v>
      </c>
      <c r="H1032" s="9" t="s">
        <v>2144</v>
      </c>
      <c r="I1032" s="9">
        <v>3060</v>
      </c>
      <c r="J1032" s="9">
        <v>3060</v>
      </c>
      <c r="K1032" s="9">
        <v>131.6</v>
      </c>
      <c r="L1032" s="115">
        <f t="shared" si="48"/>
        <v>1</v>
      </c>
      <c r="M1032" s="96">
        <f>IF($B1032="Область","",SUM('Дані з ДІСО'!J1032:L1032)/K1032)</f>
        <v>2.6291793313069909</v>
      </c>
      <c r="N1032" s="9" t="str">
        <f>IF($B1032="Область","",VLOOKUP(100*J1032/I1032,Параметри!$B$39:$C$53,2,TRUE))</f>
        <v>1. 100%</v>
      </c>
      <c r="O1032" s="9" t="str">
        <f>IF($B1032="Область","",VLOOKUP(M1032,Параметри!$B$21:$C$35,2,TRUE))</f>
        <v>4. 2,1-3</v>
      </c>
      <c r="P1032" s="9">
        <f t="shared" si="49"/>
        <v>1</v>
      </c>
      <c r="Q1032" s="9">
        <f t="shared" si="50"/>
        <v>4</v>
      </c>
      <c r="R1032" s="116">
        <v>13</v>
      </c>
      <c r="S1032" s="117">
        <f>IF(C1032="Область",Параметри!$K$47,IF(C1032="Київ",Параметри!$K$48,IF(L1032&lt;Параметри!$I$42,Параметри!$K$42,IF(L1032&lt;Параметри!$I$43,Параметри!$K$43,IF(L1032&lt;Параметри!$I$44,Параметри!$K$44,IF(L1032&lt;Параметри!$I$45,Параметри!$K$45,Параметри!$K$46))))))</f>
        <v>0.53</v>
      </c>
      <c r="T1032" s="97">
        <f>IF($B1032="Область",Параметри!K$63,IF($R1032&lt;Параметри!$G$59,Параметри!K$58,IF($R1032&lt;Параметри!$G$60,Параметри!K$59,IF($R1032&lt;Параметри!$G$61,Параметри!K$60,IF($R1032&lt;Параметри!$G$62,Параметри!K$61,Параметри!K$62)))))</f>
        <v>1.7000000000000001E-2</v>
      </c>
      <c r="U1032" s="97">
        <f>IF($B1032="Область",Параметри!L$63,IF($R1032&lt;Параметри!$G$59,Параметри!L$58,IF($R1032&lt;Параметри!$G$60,Параметри!L$59,IF($R1032&lt;Параметри!$G$61,Параметри!L$60,IF($R1032&lt;Параметри!$G$62,Параметри!L$61,Параметри!L$62)))))</f>
        <v>4.7E-2</v>
      </c>
      <c r="V1032" s="98">
        <f>IF(OR(SUM('Дані з ДІСО'!G1032:I1032)=0,Розрахунки!H1032=0),"",Розрахунки!H1032/SUM('Дані з ДІСО'!G1032:I1032))</f>
        <v>14.416666666666666</v>
      </c>
      <c r="W1032" s="9">
        <v>2018</v>
      </c>
      <c r="X1032" s="9">
        <v>13</v>
      </c>
      <c r="Y1032" s="9">
        <v>12</v>
      </c>
      <c r="Z1032" s="9" t="s">
        <v>4535</v>
      </c>
      <c r="AA1032" s="99">
        <v>13</v>
      </c>
      <c r="AB1032" s="9" t="str">
        <f>IF('Коефіцієнти АТО'!C1032="Область","",'Коефіцієнти АТО'!D1032)</f>
        <v>Сумська</v>
      </c>
      <c r="AC1032" s="9"/>
    </row>
    <row r="1033" spans="1:29" ht="15" customHeight="1">
      <c r="A1033" s="9">
        <v>1032</v>
      </c>
      <c r="B1033" s="9" t="s">
        <v>3148</v>
      </c>
      <c r="C1033" s="9" t="s">
        <v>3148</v>
      </c>
      <c r="D1033" s="9" t="s">
        <v>4077</v>
      </c>
      <c r="E1033" s="9" t="s">
        <v>24</v>
      </c>
      <c r="F1033" s="9" t="s">
        <v>2147</v>
      </c>
      <c r="G1033" s="9" t="s">
        <v>3329</v>
      </c>
      <c r="H1033" s="9" t="s">
        <v>2146</v>
      </c>
      <c r="I1033" s="9">
        <v>9806</v>
      </c>
      <c r="J1033" s="9">
        <v>9806</v>
      </c>
      <c r="K1033" s="9">
        <v>584.70000000000005</v>
      </c>
      <c r="L1033" s="115">
        <f t="shared" si="48"/>
        <v>1</v>
      </c>
      <c r="M1033" s="96">
        <f>IF($B1033="Область","",SUM('Дані з ДІСО'!J1033:L1033)/K1033)</f>
        <v>1.2604754574995722</v>
      </c>
      <c r="N1033" s="9" t="str">
        <f>IF($B1033="Область","",VLOOKUP(100*J1033/I1033,Параметри!$B$39:$C$53,2,TRUE))</f>
        <v>1. 100%</v>
      </c>
      <c r="O1033" s="9" t="str">
        <f>IF($B1033="Область","",VLOOKUP(M1033,Параметри!$B$21:$C$35,2,TRUE))</f>
        <v>2. 1-1,4</v>
      </c>
      <c r="P1033" s="9">
        <f t="shared" si="49"/>
        <v>1</v>
      </c>
      <c r="Q1033" s="9">
        <f t="shared" si="50"/>
        <v>2</v>
      </c>
      <c r="R1033" s="116">
        <v>11.5</v>
      </c>
      <c r="S1033" s="117">
        <f>IF(C1033="Область",Параметри!$K$47,IF(C1033="Київ",Параметри!$K$48,IF(L1033&lt;Параметри!$I$42,Параметри!$K$42,IF(L1033&lt;Параметри!$I$43,Параметри!$K$43,IF(L1033&lt;Параметри!$I$44,Параметри!$K$44,IF(L1033&lt;Параметри!$I$45,Параметри!$K$45,Параметри!$K$46))))))</f>
        <v>0.53</v>
      </c>
      <c r="T1033" s="97">
        <f>IF($B1033="Область",Параметри!K$63,IF($R1033&lt;Параметри!$G$59,Параметри!K$58,IF($R1033&lt;Параметри!$G$60,Параметри!K$59,IF($R1033&lt;Параметри!$G$61,Параметри!K$60,IF($R1033&lt;Параметри!$G$62,Параметри!K$61,Параметри!K$62)))))</f>
        <v>1.7000000000000001E-2</v>
      </c>
      <c r="U1033" s="97">
        <f>IF($B1033="Область",Параметри!L$63,IF($R1033&lt;Параметри!$G$59,Параметри!L$58,IF($R1033&lt;Параметри!$G$60,Параметри!L$59,IF($R1033&lt;Параметри!$G$61,Параметри!L$60,IF($R1033&lt;Параметри!$G$62,Параметри!L$61,Параметри!L$62)))))</f>
        <v>4.7E-2</v>
      </c>
      <c r="V1033" s="98">
        <f>IF(OR(SUM('Дані з ДІСО'!G1033:I1033)=0,Розрахунки!H1033=0),"",Розрахунки!H1033/SUM('Дані з ДІСО'!G1033:I1033))</f>
        <v>9.8266666666666662</v>
      </c>
      <c r="W1033" s="9">
        <v>2018</v>
      </c>
      <c r="X1033" s="9">
        <v>11.5</v>
      </c>
      <c r="Y1033" s="9">
        <v>12</v>
      </c>
      <c r="Z1033" s="9" t="s">
        <v>4535</v>
      </c>
      <c r="AA1033" s="99">
        <v>11.5</v>
      </c>
      <c r="AB1033" s="9" t="str">
        <f>IF('Коефіцієнти АТО'!C1033="Область","",'Коефіцієнти АТО'!D1033)</f>
        <v>Сумська</v>
      </c>
      <c r="AC1033" s="9"/>
    </row>
    <row r="1034" spans="1:29" ht="15" customHeight="1">
      <c r="A1034" s="9">
        <v>1033</v>
      </c>
      <c r="B1034" s="9" t="s">
        <v>3148</v>
      </c>
      <c r="C1034" s="9" t="s">
        <v>3148</v>
      </c>
      <c r="D1034" s="9" t="s">
        <v>4077</v>
      </c>
      <c r="E1034" s="9" t="s">
        <v>24</v>
      </c>
      <c r="F1034" s="9" t="s">
        <v>2149</v>
      </c>
      <c r="G1034" s="9" t="s">
        <v>4094</v>
      </c>
      <c r="H1034" s="9" t="s">
        <v>2148</v>
      </c>
      <c r="I1034" s="9">
        <v>5031</v>
      </c>
      <c r="J1034" s="9">
        <v>5031</v>
      </c>
      <c r="K1034" s="9">
        <v>512.5</v>
      </c>
      <c r="L1034" s="115">
        <f t="shared" si="48"/>
        <v>1</v>
      </c>
      <c r="M1034" s="96">
        <f>IF($B1034="Область","",SUM('Дані з ДІСО'!J1034:L1034)/K1034)</f>
        <v>0.55317073170731712</v>
      </c>
      <c r="N1034" s="9" t="str">
        <f>IF($B1034="Область","",VLOOKUP(100*J1034/I1034,Параметри!$B$39:$C$53,2,TRUE))</f>
        <v>1. 100%</v>
      </c>
      <c r="O1034" s="9" t="str">
        <f>IF($B1034="Область","",VLOOKUP(M1034,Параметри!$B$21:$C$35,2,TRUE))</f>
        <v>1. 0-1</v>
      </c>
      <c r="P1034" s="9">
        <f t="shared" si="49"/>
        <v>1</v>
      </c>
      <c r="Q1034" s="9">
        <f t="shared" si="50"/>
        <v>1</v>
      </c>
      <c r="R1034" s="116">
        <v>10</v>
      </c>
      <c r="S1034" s="117">
        <f>IF(C1034="Область",Параметри!$K$47,IF(C1034="Київ",Параметри!$K$48,IF(L1034&lt;Параметри!$I$42,Параметри!$K$42,IF(L1034&lt;Параметри!$I$43,Параметри!$K$43,IF(L1034&lt;Параметри!$I$44,Параметри!$K$44,IF(L1034&lt;Параметри!$I$45,Параметри!$K$45,Параметри!$K$46))))))</f>
        <v>0.53</v>
      </c>
      <c r="T1034" s="97">
        <f>IF($B1034="Область",Параметри!K$63,IF($R1034&lt;Параметри!$G$59,Параметри!K$58,IF($R1034&lt;Параметри!$G$60,Параметри!K$59,IF($R1034&lt;Параметри!$G$61,Параметри!K$60,IF($R1034&lt;Параметри!$G$62,Параметри!K$61,Параметри!K$62)))))</f>
        <v>1.7000000000000001E-2</v>
      </c>
      <c r="U1034" s="97">
        <f>IF($B1034="Область",Параметри!L$63,IF($R1034&lt;Параметри!$G$59,Параметри!L$58,IF($R1034&lt;Параметри!$G$60,Параметри!L$59,IF($R1034&lt;Параметри!$G$61,Параметри!L$60,IF($R1034&lt;Параметри!$G$62,Параметри!L$61,Параметри!L$62)))))</f>
        <v>4.7E-2</v>
      </c>
      <c r="V1034" s="98">
        <f>IF(OR(SUM('Дані з ДІСО'!G1034:I1034)=0,Розрахунки!H1034=0),"",Розрахунки!H1034/SUM('Дані з ДІСО'!G1034:I1034))</f>
        <v>9.1451612903225801</v>
      </c>
      <c r="W1034" s="9">
        <v>2018</v>
      </c>
      <c r="X1034" s="9">
        <v>10</v>
      </c>
      <c r="Y1034" s="9">
        <v>10</v>
      </c>
      <c r="Z1034" s="9" t="s">
        <v>4535</v>
      </c>
      <c r="AA1034" s="99">
        <v>10</v>
      </c>
      <c r="AB1034" s="9" t="str">
        <f>IF('Коефіцієнти АТО'!C1034="Область","",'Коефіцієнти АТО'!D1034)</f>
        <v>Сумська</v>
      </c>
      <c r="AC1034" s="9"/>
    </row>
    <row r="1035" spans="1:29" ht="15" customHeight="1">
      <c r="A1035" s="9">
        <v>1034</v>
      </c>
      <c r="B1035" s="9" t="s">
        <v>3151</v>
      </c>
      <c r="C1035" s="9" t="s">
        <v>3151</v>
      </c>
      <c r="D1035" s="9" t="s">
        <v>4077</v>
      </c>
      <c r="E1035" s="9" t="s">
        <v>29</v>
      </c>
      <c r="F1035" s="9" t="s">
        <v>2151</v>
      </c>
      <c r="G1035" s="9" t="s">
        <v>3955</v>
      </c>
      <c r="H1035" s="9" t="s">
        <v>2150</v>
      </c>
      <c r="I1035" s="9">
        <v>10939</v>
      </c>
      <c r="J1035" s="9">
        <v>5593</v>
      </c>
      <c r="K1035" s="9">
        <v>190</v>
      </c>
      <c r="L1035" s="115">
        <f t="shared" si="48"/>
        <v>0.511289880244995</v>
      </c>
      <c r="M1035" s="96">
        <f>IF($B1035="Область","",SUM('Дані з ДІСО'!J1035:L1035)/K1035)</f>
        <v>5.1210526315789471</v>
      </c>
      <c r="N1035" s="9" t="str">
        <f>IF($B1035="Область","",VLOOKUP(100*J1035/I1035,Параметри!$B$39:$C$53,2,TRUE))</f>
        <v>7. 49-53</v>
      </c>
      <c r="O1035" s="9" t="str">
        <f>IF($B1035="Область","",VLOOKUP(M1035,Параметри!$B$21:$C$35,2,TRUE))</f>
        <v>8. 4,5-5,8</v>
      </c>
      <c r="P1035" s="9">
        <f t="shared" si="49"/>
        <v>7</v>
      </c>
      <c r="Q1035" s="9">
        <f t="shared" si="50"/>
        <v>8</v>
      </c>
      <c r="R1035" s="116">
        <v>17.5</v>
      </c>
      <c r="S1035" s="117">
        <f>IF(C1035="Область",Параметри!$K$47,IF(C1035="Київ",Параметри!$K$48,IF(L1035&lt;Параметри!$I$42,Параметри!$K$42,IF(L1035&lt;Параметри!$I$43,Параметри!$K$43,IF(L1035&lt;Параметри!$I$44,Параметри!$K$44,IF(L1035&lt;Параметри!$I$45,Параметри!$K$45,Параметри!$K$46))))))</f>
        <v>0.43</v>
      </c>
      <c r="T1035" s="97">
        <f>IF($B1035="Область",Параметри!K$63,IF($R1035&lt;Параметри!$G$59,Параметри!K$58,IF($R1035&lt;Параметри!$G$60,Параметри!K$59,IF($R1035&lt;Параметри!$G$61,Параметри!K$60,IF($R1035&lt;Параметри!$G$62,Параметри!K$61,Параметри!K$62)))))</f>
        <v>1.7000000000000001E-2</v>
      </c>
      <c r="U1035" s="97">
        <f>IF($B1035="Область",Параметри!L$63,IF($R1035&lt;Параметри!$G$59,Параметри!L$58,IF($R1035&lt;Параметри!$G$60,Параметри!L$59,IF($R1035&lt;Параметри!$G$61,Параметри!L$60,IF($R1035&lt;Параметри!$G$62,Параметри!L$61,Параметри!L$62)))))</f>
        <v>4.7E-2</v>
      </c>
      <c r="V1035" s="98">
        <f>IF(OR(SUM('Дані з ДІСО'!G1035:I1035)=0,Розрахунки!H1035=0),"",Розрахунки!H1035/SUM('Дані з ДІСО'!G1035:I1035))</f>
        <v>17.690909090909091</v>
      </c>
      <c r="W1035" s="9">
        <v>2018</v>
      </c>
      <c r="X1035" s="9">
        <v>18</v>
      </c>
      <c r="Y1035" s="9">
        <v>16.5</v>
      </c>
      <c r="Z1035" s="9" t="s">
        <v>4536</v>
      </c>
      <c r="AA1035" s="99">
        <v>17.5</v>
      </c>
      <c r="AB1035" s="9" t="str">
        <f>IF('Коефіцієнти АТО'!C1035="Область","",'Коефіцієнти АТО'!D1035)</f>
        <v>Сумська</v>
      </c>
      <c r="AC1035" s="9"/>
    </row>
    <row r="1036" spans="1:29" ht="15" customHeight="1">
      <c r="A1036" s="9">
        <v>1035</v>
      </c>
      <c r="B1036" s="9" t="s">
        <v>3145</v>
      </c>
      <c r="C1036" s="9" t="s">
        <v>3146</v>
      </c>
      <c r="D1036" s="9" t="s">
        <v>4077</v>
      </c>
      <c r="E1036" s="9" t="s">
        <v>21</v>
      </c>
      <c r="F1036" s="9" t="s">
        <v>2153</v>
      </c>
      <c r="G1036" s="9" t="s">
        <v>3175</v>
      </c>
      <c r="H1036" s="9" t="s">
        <v>2152</v>
      </c>
      <c r="I1036" s="9">
        <v>28565</v>
      </c>
      <c r="J1036" s="9">
        <v>8768</v>
      </c>
      <c r="K1036" s="9">
        <v>794.3</v>
      </c>
      <c r="L1036" s="115">
        <f t="shared" si="48"/>
        <v>0.30694906353929635</v>
      </c>
      <c r="M1036" s="96">
        <f>IF($B1036="Область","",SUM('Дані з ДІСО'!J1036:L1036)/K1036)</f>
        <v>3.3564144529774644</v>
      </c>
      <c r="N1036" s="9" t="str">
        <f>IF($B1036="Область","",VLOOKUP(100*J1036/I1036,Параметри!$B$39:$C$53,2,TRUE))</f>
        <v>9. 26-43</v>
      </c>
      <c r="O1036" s="9" t="str">
        <f>IF($B1036="Область","",VLOOKUP(M1036,Параметри!$B$21:$C$35,2,TRUE))</f>
        <v>5. 3-3,9</v>
      </c>
      <c r="P1036" s="9">
        <f t="shared" si="49"/>
        <v>9</v>
      </c>
      <c r="Q1036" s="9">
        <f t="shared" si="50"/>
        <v>5</v>
      </c>
      <c r="R1036" s="116">
        <v>17.5</v>
      </c>
      <c r="S1036" s="117">
        <f>IF(C1036="Область",Параметри!$K$47,IF(C1036="Київ",Параметри!$K$48,IF(L1036&lt;Параметри!$I$42,Параметри!$K$42,IF(L1036&lt;Параметри!$I$43,Параметри!$K$43,IF(L1036&lt;Параметри!$I$44,Параметри!$K$44,IF(L1036&lt;Параметри!$I$45,Параметри!$K$45,Параметри!$K$46))))))</f>
        <v>0.33</v>
      </c>
      <c r="T1036" s="97">
        <f>IF($B1036="Область",Параметри!K$63,IF($R1036&lt;Параметри!$G$59,Параметри!K$58,IF($R1036&lt;Параметри!$G$60,Параметри!K$59,IF($R1036&lt;Параметри!$G$61,Параметри!K$60,IF($R1036&lt;Параметри!$G$62,Параметри!K$61,Параметри!K$62)))))</f>
        <v>1.7000000000000001E-2</v>
      </c>
      <c r="U1036" s="97">
        <f>IF($B1036="Область",Параметри!L$63,IF($R1036&lt;Параметри!$G$59,Параметри!L$58,IF($R1036&lt;Параметри!$G$60,Параметри!L$59,IF($R1036&lt;Параметри!$G$61,Параметри!L$60,IF($R1036&lt;Параметри!$G$62,Параметри!L$61,Параметри!L$62)))))</f>
        <v>4.7E-2</v>
      </c>
      <c r="V1036" s="98">
        <f>IF(OR(SUM('Дані з ДІСО'!G1036:I1036)=0,Розрахунки!H1036=0),"",Розрахунки!H1036/SUM('Дані з ДІСО'!G1036:I1036))</f>
        <v>14.893854748603353</v>
      </c>
      <c r="W1036" s="9">
        <v>2018</v>
      </c>
      <c r="X1036" s="9">
        <v>17.5</v>
      </c>
      <c r="Y1036" s="9">
        <v>18</v>
      </c>
      <c r="Z1036" s="9" t="s">
        <v>4535</v>
      </c>
      <c r="AA1036" s="99">
        <v>17.5</v>
      </c>
      <c r="AB1036" s="9" t="str">
        <f>IF('Коефіцієнти АТО'!C1036="Область","",'Коефіцієнти АТО'!D1036)</f>
        <v>Сумська</v>
      </c>
      <c r="AC1036" s="9"/>
    </row>
    <row r="1037" spans="1:29" ht="15" customHeight="1">
      <c r="A1037" s="9">
        <v>1036</v>
      </c>
      <c r="B1037" s="9" t="s">
        <v>3148</v>
      </c>
      <c r="C1037" s="9" t="s">
        <v>3148</v>
      </c>
      <c r="D1037" s="9" t="s">
        <v>4077</v>
      </c>
      <c r="E1037" s="9" t="s">
        <v>24</v>
      </c>
      <c r="F1037" s="9" t="s">
        <v>2155</v>
      </c>
      <c r="G1037" s="9" t="s">
        <v>4095</v>
      </c>
      <c r="H1037" s="9" t="s">
        <v>2154</v>
      </c>
      <c r="I1037" s="9">
        <v>6136</v>
      </c>
      <c r="J1037" s="9">
        <v>6136</v>
      </c>
      <c r="K1037" s="9">
        <v>176.5</v>
      </c>
      <c r="L1037" s="115">
        <f t="shared" si="48"/>
        <v>1</v>
      </c>
      <c r="M1037" s="96">
        <f>IF($B1037="Область","",SUM('Дані з ДІСО'!J1037:L1037)/K1037)</f>
        <v>2.9008498583569406</v>
      </c>
      <c r="N1037" s="9" t="str">
        <f>IF($B1037="Область","",VLOOKUP(100*J1037/I1037,Параметри!$B$39:$C$53,2,TRUE))</f>
        <v>1. 100%</v>
      </c>
      <c r="O1037" s="9" t="str">
        <f>IF($B1037="Область","",VLOOKUP(M1037,Параметри!$B$21:$C$35,2,TRUE))</f>
        <v>4. 2,1-3</v>
      </c>
      <c r="P1037" s="9">
        <f t="shared" si="49"/>
        <v>1</v>
      </c>
      <c r="Q1037" s="9">
        <f t="shared" si="50"/>
        <v>4</v>
      </c>
      <c r="R1037" s="116">
        <v>15</v>
      </c>
      <c r="S1037" s="117">
        <f>IF(C1037="Область",Параметри!$K$47,IF(C1037="Київ",Параметри!$K$48,IF(L1037&lt;Параметри!$I$42,Параметри!$K$42,IF(L1037&lt;Параметри!$I$43,Параметри!$K$43,IF(L1037&lt;Параметри!$I$44,Параметри!$K$44,IF(L1037&lt;Параметри!$I$45,Параметри!$K$45,Параметри!$K$46))))))</f>
        <v>0.53</v>
      </c>
      <c r="T1037" s="97">
        <f>IF($B1037="Область",Параметри!K$63,IF($R1037&lt;Параметри!$G$59,Параметри!K$58,IF($R1037&lt;Параметри!$G$60,Параметри!K$59,IF($R1037&lt;Параметри!$G$61,Параметри!K$60,IF($R1037&lt;Параметри!$G$62,Параметри!K$61,Параметри!K$62)))))</f>
        <v>1.7000000000000001E-2</v>
      </c>
      <c r="U1037" s="97">
        <f>IF($B1037="Область",Параметри!L$63,IF($R1037&lt;Параметри!$G$59,Параметри!L$58,IF($R1037&lt;Параметри!$G$60,Параметри!L$59,IF($R1037&lt;Параметри!$G$61,Параметри!L$60,IF($R1037&lt;Параметри!$G$62,Параметри!L$61,Параметри!L$62)))))</f>
        <v>4.7E-2</v>
      </c>
      <c r="V1037" s="98">
        <f>IF(OR(SUM('Дані з ДІСО'!G1037:I1037)=0,Розрахунки!H1037=0),"",Розрахунки!H1037/SUM('Дані з ДІСО'!G1037:I1037))</f>
        <v>23.272727272727273</v>
      </c>
      <c r="W1037" s="9">
        <v>2018</v>
      </c>
      <c r="X1037" s="9">
        <v>13</v>
      </c>
      <c r="Y1037" s="9">
        <v>16</v>
      </c>
      <c r="Z1037" s="9" t="s">
        <v>4536</v>
      </c>
      <c r="AA1037" s="99">
        <v>15</v>
      </c>
      <c r="AB1037" s="9" t="str">
        <f>IF('Коефіцієнти АТО'!C1037="Область","",'Коефіцієнти АТО'!D1037)</f>
        <v>Сумська</v>
      </c>
      <c r="AC1037" s="9"/>
    </row>
    <row r="1038" spans="1:29">
      <c r="A1038" s="9">
        <v>1037</v>
      </c>
      <c r="B1038" s="9" t="s">
        <v>3151</v>
      </c>
      <c r="C1038" s="9" t="s">
        <v>3151</v>
      </c>
      <c r="D1038" s="9" t="s">
        <v>4077</v>
      </c>
      <c r="E1038" s="9" t="s">
        <v>29</v>
      </c>
      <c r="F1038" s="9" t="s">
        <v>2157</v>
      </c>
      <c r="G1038" s="9" t="s">
        <v>4096</v>
      </c>
      <c r="H1038" s="9" t="s">
        <v>2156</v>
      </c>
      <c r="I1038" s="9">
        <v>5624</v>
      </c>
      <c r="J1038" s="9">
        <v>3446</v>
      </c>
      <c r="K1038" s="9">
        <v>270.7</v>
      </c>
      <c r="L1038" s="115">
        <f t="shared" si="48"/>
        <v>0.61273115220483643</v>
      </c>
      <c r="M1038" s="96">
        <f>IF($B1038="Область","",SUM('Дані з ДІСО'!J1038:L1038)/K1038)</f>
        <v>1.1507203546361287</v>
      </c>
      <c r="N1038" s="9" t="str">
        <f>IF($B1038="Область","",VLOOKUP(100*J1038/I1038,Параметри!$B$39:$C$53,2,TRUE))</f>
        <v>5. 58-63</v>
      </c>
      <c r="O1038" s="9" t="str">
        <f>IF($B1038="Область","",VLOOKUP(M1038,Параметри!$B$21:$C$35,2,TRUE))</f>
        <v>2. 1-1,4</v>
      </c>
      <c r="P1038" s="9">
        <f t="shared" si="49"/>
        <v>5</v>
      </c>
      <c r="Q1038" s="9">
        <f t="shared" si="50"/>
        <v>2</v>
      </c>
      <c r="R1038" s="116">
        <v>13</v>
      </c>
      <c r="S1038" s="117">
        <f>IF(C1038="Область",Параметри!$K$47,IF(C1038="Київ",Параметри!$K$48,IF(L1038&lt;Параметри!$I$42,Параметри!$K$42,IF(L1038&lt;Параметри!$I$43,Параметри!$K$43,IF(L1038&lt;Параметри!$I$44,Параметри!$K$44,IF(L1038&lt;Параметри!$I$45,Параметри!$K$45,Параметри!$K$46))))))</f>
        <v>0.48</v>
      </c>
      <c r="T1038" s="97">
        <f>IF($B1038="Область",Параметри!K$63,IF($R1038&lt;Параметри!$G$59,Параметри!K$58,IF($R1038&lt;Параметри!$G$60,Параметри!K$59,IF($R1038&lt;Параметри!$G$61,Параметри!K$60,IF($R1038&lt;Параметри!$G$62,Параметри!K$61,Параметри!K$62)))))</f>
        <v>1.7000000000000001E-2</v>
      </c>
      <c r="U1038" s="97">
        <f>IF($B1038="Область",Параметри!L$63,IF($R1038&lt;Параметри!$G$59,Параметри!L$58,IF($R1038&lt;Параметри!$G$60,Параметри!L$59,IF($R1038&lt;Параметри!$G$61,Параметри!L$60,IF($R1038&lt;Параметри!$G$62,Параметри!L$61,Параметри!L$62)))))</f>
        <v>4.7E-2</v>
      </c>
      <c r="V1038" s="98">
        <f>IF(OR(SUM('Дані з ДІСО'!G1038:I1038)=0,Розрахунки!H1038=0),"",Розрахунки!H1038/SUM('Дані з ДІСО'!G1038:I1038))</f>
        <v>19.46875</v>
      </c>
      <c r="W1038" s="9">
        <v>2018</v>
      </c>
      <c r="X1038" s="9">
        <v>13</v>
      </c>
      <c r="Y1038" s="9">
        <v>13</v>
      </c>
      <c r="Z1038" s="9" t="s">
        <v>4535</v>
      </c>
      <c r="AA1038" s="99">
        <v>13</v>
      </c>
      <c r="AB1038" s="9" t="str">
        <f>IF('Коефіцієнти АТО'!C1038="Область","",'Коефіцієнти АТО'!D1038)</f>
        <v>Сумська</v>
      </c>
      <c r="AC1038" s="9"/>
    </row>
    <row r="1039" spans="1:29" ht="15" customHeight="1">
      <c r="A1039" s="9">
        <v>1038</v>
      </c>
      <c r="B1039" s="9" t="s">
        <v>3148</v>
      </c>
      <c r="C1039" s="9" t="s">
        <v>3148</v>
      </c>
      <c r="D1039" s="9" t="s">
        <v>4077</v>
      </c>
      <c r="E1039" s="9" t="s">
        <v>24</v>
      </c>
      <c r="F1039" s="9" t="s">
        <v>2159</v>
      </c>
      <c r="G1039" s="9" t="s">
        <v>4097</v>
      </c>
      <c r="H1039" s="9" t="s">
        <v>2158</v>
      </c>
      <c r="I1039" s="9">
        <v>8582</v>
      </c>
      <c r="J1039" s="9">
        <v>8582</v>
      </c>
      <c r="K1039" s="9">
        <v>603.9</v>
      </c>
      <c r="L1039" s="115">
        <f t="shared" si="48"/>
        <v>1</v>
      </c>
      <c r="M1039" s="96">
        <f>IF($B1039="Область","",SUM('Дані з ДІСО'!J1039:L1039)/K1039)</f>
        <v>1.1326378539493294</v>
      </c>
      <c r="N1039" s="9" t="str">
        <f>IF($B1039="Область","",VLOOKUP(100*J1039/I1039,Параметри!$B$39:$C$53,2,TRUE))</f>
        <v>1. 100%</v>
      </c>
      <c r="O1039" s="9" t="str">
        <f>IF($B1039="Область","",VLOOKUP(M1039,Параметри!$B$21:$C$35,2,TRUE))</f>
        <v>2. 1-1,4</v>
      </c>
      <c r="P1039" s="9">
        <f t="shared" si="49"/>
        <v>1</v>
      </c>
      <c r="Q1039" s="9">
        <f t="shared" si="50"/>
        <v>2</v>
      </c>
      <c r="R1039" s="116">
        <v>11</v>
      </c>
      <c r="S1039" s="117">
        <f>IF(C1039="Область",Параметри!$K$47,IF(C1039="Київ",Параметри!$K$48,IF(L1039&lt;Параметри!$I$42,Параметри!$K$42,IF(L1039&lt;Параметри!$I$43,Параметри!$K$43,IF(L1039&lt;Параметри!$I$44,Параметри!$K$44,IF(L1039&lt;Параметри!$I$45,Параметри!$K$45,Параметри!$K$46))))))</f>
        <v>0.53</v>
      </c>
      <c r="T1039" s="97">
        <f>IF($B1039="Область",Параметри!K$63,IF($R1039&lt;Параметри!$G$59,Параметри!K$58,IF($R1039&lt;Параметри!$G$60,Параметри!K$59,IF($R1039&lt;Параметри!$G$61,Параметри!K$60,IF($R1039&lt;Параметри!$G$62,Параметри!K$61,Параметри!K$62)))))</f>
        <v>1.7000000000000001E-2</v>
      </c>
      <c r="U1039" s="97">
        <f>IF($B1039="Область",Параметри!L$63,IF($R1039&lt;Параметри!$G$59,Параметри!L$58,IF($R1039&lt;Параметри!$G$60,Параметри!L$59,IF($R1039&lt;Параметри!$G$61,Параметри!L$60,IF($R1039&lt;Параметри!$G$62,Параметри!L$61,Параметри!L$62)))))</f>
        <v>4.7E-2</v>
      </c>
      <c r="V1039" s="98">
        <f>IF(OR(SUM('Дані з ДІСО'!G1039:I1039)=0,Розрахунки!H1039=0),"",Розрахунки!H1039/SUM('Дані з ДІСО'!G1039:I1039))</f>
        <v>6.6407766990291259</v>
      </c>
      <c r="W1039" s="9">
        <v>2019</v>
      </c>
      <c r="X1039" s="9">
        <v>11.5</v>
      </c>
      <c r="Y1039" s="9">
        <v>10</v>
      </c>
      <c r="Z1039" s="9" t="s">
        <v>4536</v>
      </c>
      <c r="AA1039" s="99">
        <v>11</v>
      </c>
      <c r="AB1039" s="9" t="str">
        <f>IF('Коефіцієнти АТО'!C1039="Область","",'Коефіцієнти АТО'!D1039)</f>
        <v>Сумська</v>
      </c>
      <c r="AC1039" s="9"/>
    </row>
    <row r="1040" spans="1:29" ht="15" customHeight="1">
      <c r="A1040" s="9">
        <v>1039</v>
      </c>
      <c r="B1040" s="9" t="s">
        <v>3176</v>
      </c>
      <c r="C1040" s="9" t="s">
        <v>3146</v>
      </c>
      <c r="D1040" s="9" t="s">
        <v>4077</v>
      </c>
      <c r="E1040" s="9" t="s">
        <v>78</v>
      </c>
      <c r="F1040" s="9" t="s">
        <v>2161</v>
      </c>
      <c r="G1040" s="9" t="s">
        <v>4098</v>
      </c>
      <c r="H1040" s="9" t="s">
        <v>2160</v>
      </c>
      <c r="I1040" s="9">
        <v>92252</v>
      </c>
      <c r="J1040" s="9">
        <v>12386</v>
      </c>
      <c r="K1040" s="9">
        <v>1257.0999999999999</v>
      </c>
      <c r="L1040" s="115">
        <f t="shared" si="48"/>
        <v>0.13426267181199322</v>
      </c>
      <c r="M1040" s="96">
        <f>IF($B1040="Область","",SUM('Дані з ДІСО'!J1040:L1040)/K1040)</f>
        <v>5.5385410866279532</v>
      </c>
      <c r="N1040" s="9" t="str">
        <f>IF($B1040="Область","",VLOOKUP(100*J1040/I1040,Параметри!$B$39:$C$53,2,TRUE))</f>
        <v>13. 12-19</v>
      </c>
      <c r="O1040" s="9" t="str">
        <f>IF($B1040="Область","",VLOOKUP(M1040,Параметри!$B$21:$C$35,2,TRUE))</f>
        <v>8. 4,5-5,8</v>
      </c>
      <c r="P1040" s="9">
        <f t="shared" si="49"/>
        <v>13</v>
      </c>
      <c r="Q1040" s="9">
        <f t="shared" si="50"/>
        <v>8</v>
      </c>
      <c r="R1040" s="116">
        <v>20.5</v>
      </c>
      <c r="S1040" s="117">
        <f>IF(C1040="Область",Параметри!$K$47,IF(C1040="Київ",Параметри!$K$48,IF(L1040&lt;Параметри!$I$42,Параметри!$K$42,IF(L1040&lt;Параметри!$I$43,Параметри!$K$43,IF(L1040&lt;Параметри!$I$44,Параметри!$K$44,IF(L1040&lt;Параметри!$I$45,Параметри!$K$45,Параметри!$K$46))))))</f>
        <v>0.23</v>
      </c>
      <c r="T1040" s="97">
        <f>IF($B1040="Область",Параметри!K$63,IF($R1040&lt;Параметри!$G$59,Параметри!K$58,IF($R1040&lt;Параметри!$G$60,Параметри!K$59,IF($R1040&lt;Параметри!$G$61,Параметри!K$60,IF($R1040&lt;Параметри!$G$62,Параметри!K$61,Параметри!K$62)))))</f>
        <v>7.4999999999999997E-2</v>
      </c>
      <c r="U1040" s="97">
        <f>IF($B1040="Область",Параметри!L$63,IF($R1040&lt;Параметри!$G$59,Параметри!L$58,IF($R1040&lt;Параметри!$G$60,Параметри!L$59,IF($R1040&lt;Параметри!$G$61,Параметри!L$60,IF($R1040&lt;Параметри!$G$62,Параметри!L$61,Параметри!L$62)))))</f>
        <v>4.7E-2</v>
      </c>
      <c r="V1040" s="98">
        <f>IF(OR(SUM('Дані з ДІСО'!G1040:I1040)=0,Розрахунки!H1040=0),"",Розрахунки!H1040/SUM('Дані з ДІСО'!G1040:I1040))</f>
        <v>20.239825581395348</v>
      </c>
      <c r="W1040" s="9" t="s">
        <v>3176</v>
      </c>
      <c r="X1040" s="9">
        <v>20</v>
      </c>
      <c r="Y1040" s="9">
        <v>21.5</v>
      </c>
      <c r="Z1040" s="9" t="s">
        <v>4536</v>
      </c>
      <c r="AA1040" s="99">
        <v>20.5</v>
      </c>
      <c r="AB1040" s="9" t="str">
        <f>IF('Коефіцієнти АТО'!C1040="Область","",'Коефіцієнти АТО'!D1040)</f>
        <v>Сумська</v>
      </c>
      <c r="AC1040" s="9"/>
    </row>
    <row r="1041" spans="1:29" ht="15" customHeight="1">
      <c r="A1041" s="9">
        <v>1040</v>
      </c>
      <c r="B1041" s="9" t="s">
        <v>3176</v>
      </c>
      <c r="C1041" s="9" t="s">
        <v>3146</v>
      </c>
      <c r="D1041" s="9" t="s">
        <v>4077</v>
      </c>
      <c r="E1041" s="9" t="s">
        <v>78</v>
      </c>
      <c r="F1041" s="9" t="s">
        <v>2163</v>
      </c>
      <c r="G1041" s="9" t="s">
        <v>4099</v>
      </c>
      <c r="H1041" s="9" t="s">
        <v>2162</v>
      </c>
      <c r="I1041" s="9">
        <v>270439</v>
      </c>
      <c r="J1041" s="9">
        <v>10779</v>
      </c>
      <c r="K1041" s="9">
        <v>347.8</v>
      </c>
      <c r="L1041" s="115">
        <f t="shared" si="48"/>
        <v>3.9857417014557812E-2</v>
      </c>
      <c r="M1041" s="96">
        <f>IF($B1041="Область","",SUM('Дані з ДІСО'!J1041:L1041)/K1041)</f>
        <v>83.095169637722833</v>
      </c>
      <c r="N1041" s="9" t="str">
        <f>IF($B1041="Область","",VLOOKUP(100*J1041/I1041,Параметри!$B$39:$C$53,2,TRUE))</f>
        <v>15. 0-9</v>
      </c>
      <c r="O1041" s="9" t="str">
        <f>IF($B1041="Область","",VLOOKUP(M1041,Параметри!$B$21:$C$35,2,TRUE))</f>
        <v>14. 44,9-93,7</v>
      </c>
      <c r="P1041" s="9">
        <f t="shared" si="49"/>
        <v>15</v>
      </c>
      <c r="Q1041" s="9">
        <f t="shared" si="50"/>
        <v>14</v>
      </c>
      <c r="R1041" s="116">
        <v>27.5</v>
      </c>
      <c r="S1041" s="117">
        <f>IF(C1041="Область",Параметри!$K$47,IF(C1041="Київ",Параметри!$K$48,IF(L1041&lt;Параметри!$I$42,Параметри!$K$42,IF(L1041&lt;Параметри!$I$43,Параметри!$K$43,IF(L1041&lt;Параметри!$I$44,Параметри!$K$44,IF(L1041&lt;Параметри!$I$45,Параметри!$K$45,Параметри!$K$46))))))</f>
        <v>0.23</v>
      </c>
      <c r="T1041" s="97">
        <f>IF($B1041="Область",Параметри!K$63,IF($R1041&lt;Параметри!$G$59,Параметри!K$58,IF($R1041&lt;Параметри!$G$60,Параметри!K$59,IF($R1041&lt;Параметри!$G$61,Параметри!K$60,IF($R1041&lt;Параметри!$G$62,Параметри!K$61,Параметри!K$62)))))</f>
        <v>0.15</v>
      </c>
      <c r="U1041" s="97">
        <f>IF($B1041="Область",Параметри!L$63,IF($R1041&lt;Параметри!$G$59,Параметри!L$58,IF($R1041&lt;Параметри!$G$60,Параметри!L$59,IF($R1041&lt;Параметри!$G$61,Параметри!L$60,IF($R1041&lt;Параметри!$G$62,Параметри!L$61,Параметри!L$62)))))</f>
        <v>0.10100000000000001</v>
      </c>
      <c r="V1041" s="98">
        <f>IF(OR(SUM('Дані з ДІСО'!G1041:I1041)=0,Розрахунки!H1041=0),"",Розрахунки!H1041/SUM('Дані з ДІСО'!G1041:I1041))</f>
        <v>30.712539851222104</v>
      </c>
      <c r="W1041" s="9" t="s">
        <v>3176</v>
      </c>
      <c r="X1041" s="9">
        <v>27.5</v>
      </c>
      <c r="Y1041" s="9">
        <v>27.5</v>
      </c>
      <c r="Z1041" s="9" t="s">
        <v>4535</v>
      </c>
      <c r="AA1041" s="99">
        <v>27.5</v>
      </c>
      <c r="AB1041" s="9" t="str">
        <f>IF('Коефіцієнти АТО'!C1041="Область","",'Коефіцієнти АТО'!D1041)</f>
        <v>Сумська</v>
      </c>
      <c r="AC1041" s="9">
        <v>1</v>
      </c>
    </row>
    <row r="1042" spans="1:29" ht="15" customHeight="1">
      <c r="A1042" s="9">
        <v>1041</v>
      </c>
      <c r="B1042" s="9" t="s">
        <v>3151</v>
      </c>
      <c r="C1042" s="9" t="s">
        <v>3151</v>
      </c>
      <c r="D1042" s="9" t="s">
        <v>4077</v>
      </c>
      <c r="E1042" s="9" t="s">
        <v>29</v>
      </c>
      <c r="F1042" s="9" t="s">
        <v>2165</v>
      </c>
      <c r="G1042" s="9" t="s">
        <v>4100</v>
      </c>
      <c r="H1042" s="9" t="s">
        <v>2164</v>
      </c>
      <c r="I1042" s="9">
        <v>12734</v>
      </c>
      <c r="J1042" s="9">
        <v>7700</v>
      </c>
      <c r="K1042" s="9">
        <v>587.4</v>
      </c>
      <c r="L1042" s="115">
        <f t="shared" si="48"/>
        <v>0.60468038322600914</v>
      </c>
      <c r="M1042" s="96">
        <f>IF($B1042="Область","",SUM('Дані з ДІСО'!J1042:L1042)/K1042)</f>
        <v>1.5866530473272047</v>
      </c>
      <c r="N1042" s="9" t="str">
        <f>IF($B1042="Область","",VLOOKUP(100*J1042/I1042,Параметри!$B$39:$C$53,2,TRUE))</f>
        <v>5. 58-63</v>
      </c>
      <c r="O1042" s="9" t="str">
        <f>IF($B1042="Область","",VLOOKUP(M1042,Параметри!$B$21:$C$35,2,TRUE))</f>
        <v>3. 1,4-2,1</v>
      </c>
      <c r="P1042" s="9">
        <f t="shared" si="49"/>
        <v>5</v>
      </c>
      <c r="Q1042" s="9">
        <f t="shared" si="50"/>
        <v>3</v>
      </c>
      <c r="R1042" s="116">
        <v>13.5</v>
      </c>
      <c r="S1042" s="117">
        <f>IF(C1042="Область",Параметри!$K$47,IF(C1042="Київ",Параметри!$K$48,IF(L1042&lt;Параметри!$I$42,Параметри!$K$42,IF(L1042&lt;Параметри!$I$43,Параметри!$K$43,IF(L1042&lt;Параметри!$I$44,Параметри!$K$44,IF(L1042&lt;Параметри!$I$45,Параметри!$K$45,Параметри!$K$46))))))</f>
        <v>0.48</v>
      </c>
      <c r="T1042" s="97">
        <f>IF($B1042="Область",Параметри!K$63,IF($R1042&lt;Параметри!$G$59,Параметри!K$58,IF($R1042&lt;Параметри!$G$60,Параметри!K$59,IF($R1042&lt;Параметри!$G$61,Параметри!K$60,IF($R1042&lt;Параметри!$G$62,Параметри!K$61,Параметри!K$62)))))</f>
        <v>1.7000000000000001E-2</v>
      </c>
      <c r="U1042" s="97">
        <f>IF($B1042="Область",Параметри!L$63,IF($R1042&lt;Параметри!$G$59,Параметри!L$58,IF($R1042&lt;Параметри!$G$60,Параметри!L$59,IF($R1042&lt;Параметри!$G$61,Параметри!L$60,IF($R1042&lt;Параметри!$G$62,Параметри!L$61,Параметри!L$62)))))</f>
        <v>4.7E-2</v>
      </c>
      <c r="V1042" s="98">
        <f>IF(OR(SUM('Дані з ДІСО'!G1042:I1042)=0,Розрахунки!H1042=0),"",Розрахунки!H1042/SUM('Дані з ДІСО'!G1042:I1042))</f>
        <v>15.533333333333333</v>
      </c>
      <c r="W1042" s="9">
        <v>2020</v>
      </c>
      <c r="X1042" s="9">
        <v>13.5</v>
      </c>
      <c r="Y1042" s="9">
        <v>13</v>
      </c>
      <c r="Z1042" s="9" t="s">
        <v>4535</v>
      </c>
      <c r="AA1042" s="99">
        <v>13.5</v>
      </c>
      <c r="AB1042" s="9" t="str">
        <f>IF('Коефіцієнти АТО'!C1042="Область","",'Коефіцієнти АТО'!D1042)</f>
        <v>Сумська</v>
      </c>
      <c r="AC1042" s="9"/>
    </row>
    <row r="1043" spans="1:29" ht="15" customHeight="1">
      <c r="A1043" s="9">
        <v>1042</v>
      </c>
      <c r="B1043" s="9" t="s">
        <v>3148</v>
      </c>
      <c r="C1043" s="9" t="s">
        <v>3148</v>
      </c>
      <c r="D1043" s="9" t="s">
        <v>4077</v>
      </c>
      <c r="E1043" s="9" t="s">
        <v>24</v>
      </c>
      <c r="F1043" s="9" t="s">
        <v>2167</v>
      </c>
      <c r="G1043" s="9" t="s">
        <v>4101</v>
      </c>
      <c r="H1043" s="9" t="s">
        <v>2166</v>
      </c>
      <c r="I1043" s="9">
        <v>4145</v>
      </c>
      <c r="J1043" s="9">
        <v>4145</v>
      </c>
      <c r="K1043" s="9">
        <v>228.8</v>
      </c>
      <c r="L1043" s="115">
        <f t="shared" si="48"/>
        <v>1</v>
      </c>
      <c r="M1043" s="96">
        <f>IF($B1043="Область","",SUM('Дані з ДІСО'!J1043:L1043)/K1043)</f>
        <v>1.3592657342657342</v>
      </c>
      <c r="N1043" s="9" t="str">
        <f>IF($B1043="Область","",VLOOKUP(100*J1043/I1043,Параметри!$B$39:$C$53,2,TRUE))</f>
        <v>1. 100%</v>
      </c>
      <c r="O1043" s="9" t="str">
        <f>IF($B1043="Область","",VLOOKUP(M1043,Параметри!$B$21:$C$35,2,TRUE))</f>
        <v>2. 1-1,4</v>
      </c>
      <c r="P1043" s="9">
        <f t="shared" si="49"/>
        <v>1</v>
      </c>
      <c r="Q1043" s="9">
        <f t="shared" si="50"/>
        <v>2</v>
      </c>
      <c r="R1043" s="116">
        <v>11</v>
      </c>
      <c r="S1043" s="117">
        <f>IF(C1043="Область",Параметри!$K$47,IF(C1043="Київ",Параметри!$K$48,IF(L1043&lt;Параметри!$I$42,Параметри!$K$42,IF(L1043&lt;Параметри!$I$43,Параметри!$K$43,IF(L1043&lt;Параметри!$I$44,Параметри!$K$44,IF(L1043&lt;Параметри!$I$45,Параметри!$K$45,Параметри!$K$46))))))</f>
        <v>0.53</v>
      </c>
      <c r="T1043" s="97">
        <f>IF($B1043="Область",Параметри!K$63,IF($R1043&lt;Параметри!$G$59,Параметри!K$58,IF($R1043&lt;Параметри!$G$60,Параметри!K$59,IF($R1043&lt;Параметри!$G$61,Параметри!K$60,IF($R1043&lt;Параметри!$G$62,Параметри!K$61,Параметри!K$62)))))</f>
        <v>1.7000000000000001E-2</v>
      </c>
      <c r="U1043" s="97">
        <f>IF($B1043="Область",Параметри!L$63,IF($R1043&lt;Параметри!$G$59,Параметри!L$58,IF($R1043&lt;Параметри!$G$60,Параметри!L$59,IF($R1043&lt;Параметри!$G$61,Параметри!L$60,IF($R1043&lt;Параметри!$G$62,Параметри!L$61,Параметри!L$62)))))</f>
        <v>4.7E-2</v>
      </c>
      <c r="V1043" s="98">
        <f>IF(OR(SUM('Дані з ДІСО'!G1043:I1043)=0,Розрахунки!H1043=0),"",Розрахунки!H1043/SUM('Дані з ДІСО'!G1043:I1043))</f>
        <v>13.521739130434783</v>
      </c>
      <c r="W1043" s="9">
        <v>2020</v>
      </c>
      <c r="X1043" s="9">
        <v>11.5</v>
      </c>
      <c r="Y1043" s="9">
        <v>10</v>
      </c>
      <c r="Z1043" s="9" t="s">
        <v>4536</v>
      </c>
      <c r="AA1043" s="99">
        <v>11</v>
      </c>
      <c r="AB1043" s="9" t="str">
        <f>IF('Коефіцієнти АТО'!C1043="Область","",'Коефіцієнти АТО'!D1043)</f>
        <v>Сумська</v>
      </c>
      <c r="AC1043" s="9"/>
    </row>
    <row r="1044" spans="1:29" ht="15" customHeight="1">
      <c r="A1044" s="9">
        <v>1043</v>
      </c>
      <c r="B1044" s="9" t="s">
        <v>3176</v>
      </c>
      <c r="C1044" s="9" t="s">
        <v>3146</v>
      </c>
      <c r="D1044" s="9" t="s">
        <v>4077</v>
      </c>
      <c r="E1044" s="9" t="s">
        <v>78</v>
      </c>
      <c r="F1044" s="9" t="s">
        <v>2169</v>
      </c>
      <c r="G1044" s="9" t="s">
        <v>4102</v>
      </c>
      <c r="H1044" s="9" t="s">
        <v>2168</v>
      </c>
      <c r="I1044" s="9">
        <v>88758</v>
      </c>
      <c r="J1044" s="9">
        <v>3971</v>
      </c>
      <c r="K1044" s="9">
        <v>99.3</v>
      </c>
      <c r="L1044" s="115">
        <f t="shared" si="48"/>
        <v>4.4739629103855427E-2</v>
      </c>
      <c r="M1044" s="96">
        <f>IF($B1044="Область","",SUM('Дані з ДІСО'!J1044:L1044)/K1044)</f>
        <v>69.697885196374628</v>
      </c>
      <c r="N1044" s="9" t="str">
        <f>IF($B1044="Область","",VLOOKUP(100*J1044/I1044,Параметри!$B$39:$C$53,2,TRUE))</f>
        <v>15. 0-9</v>
      </c>
      <c r="O1044" s="9" t="str">
        <f>IF($B1044="Область","",VLOOKUP(M1044,Параметри!$B$21:$C$35,2,TRUE))</f>
        <v>14. 44,9-93,7</v>
      </c>
      <c r="P1044" s="9">
        <f t="shared" si="49"/>
        <v>15</v>
      </c>
      <c r="Q1044" s="9">
        <f t="shared" si="50"/>
        <v>14</v>
      </c>
      <c r="R1044" s="116">
        <v>27</v>
      </c>
      <c r="S1044" s="117">
        <f>IF(C1044="Область",Параметри!$K$47,IF(C1044="Київ",Параметри!$K$48,IF(L1044&lt;Параметри!$I$42,Параметри!$K$42,IF(L1044&lt;Параметри!$I$43,Параметри!$K$43,IF(L1044&lt;Параметри!$I$44,Параметри!$K$44,IF(L1044&lt;Параметри!$I$45,Параметри!$K$45,Параметри!$K$46))))))</f>
        <v>0.23</v>
      </c>
      <c r="T1044" s="97">
        <f>IF($B1044="Область",Параметри!K$63,IF($R1044&lt;Параметри!$G$59,Параметри!K$58,IF($R1044&lt;Параметри!$G$60,Параметри!K$59,IF($R1044&lt;Параметри!$G$61,Параметри!K$60,IF($R1044&lt;Параметри!$G$62,Параметри!K$61,Параметри!K$62)))))</f>
        <v>0.15</v>
      </c>
      <c r="U1044" s="97">
        <f>IF($B1044="Область",Параметри!L$63,IF($R1044&lt;Параметри!$G$59,Параметри!L$58,IF($R1044&lt;Параметри!$G$60,Параметри!L$59,IF($R1044&lt;Параметри!$G$61,Параметри!L$60,IF($R1044&lt;Параметри!$G$62,Параметри!L$61,Параметри!L$62)))))</f>
        <v>0.10100000000000001</v>
      </c>
      <c r="V1044" s="98">
        <f>IF(OR(SUM('Дані з ДІСО'!G1044:I1044)=0,Розрахунки!H1044=0),"",Розрахунки!H1044/SUM('Дані з ДІСО'!G1044:I1044))</f>
        <v>28.364754098360656</v>
      </c>
      <c r="W1044" s="9" t="s">
        <v>3176</v>
      </c>
      <c r="X1044" s="9">
        <v>27.5</v>
      </c>
      <c r="Y1044" s="9">
        <v>26</v>
      </c>
      <c r="Z1044" s="9" t="s">
        <v>4536</v>
      </c>
      <c r="AA1044" s="99">
        <v>27</v>
      </c>
      <c r="AB1044" s="9" t="str">
        <f>IF('Коефіцієнти АТО'!C1044="Область","",'Коефіцієнти АТО'!D1044)</f>
        <v>Сумська</v>
      </c>
      <c r="AC1044" s="9"/>
    </row>
    <row r="1045" spans="1:29" ht="15" customHeight="1">
      <c r="A1045" s="9">
        <v>1044</v>
      </c>
      <c r="B1045" s="9" t="s">
        <v>3145</v>
      </c>
      <c r="C1045" s="9" t="s">
        <v>3146</v>
      </c>
      <c r="D1045" s="9" t="s">
        <v>4077</v>
      </c>
      <c r="E1045" s="9" t="s">
        <v>21</v>
      </c>
      <c r="F1045" s="9" t="s">
        <v>2171</v>
      </c>
      <c r="G1045" s="9" t="s">
        <v>4103</v>
      </c>
      <c r="H1045" s="9" t="s">
        <v>2170</v>
      </c>
      <c r="I1045" s="9">
        <v>22966</v>
      </c>
      <c r="J1045" s="9">
        <v>7116</v>
      </c>
      <c r="K1045" s="9">
        <v>535.70000000000005</v>
      </c>
      <c r="L1045" s="115">
        <f t="shared" si="48"/>
        <v>0.30984934250631369</v>
      </c>
      <c r="M1045" s="96">
        <f>IF($B1045="Область","",SUM('Дані з ДІСО'!J1045:L1045)/K1045)</f>
        <v>3.2928878103416088</v>
      </c>
      <c r="N1045" s="9" t="str">
        <f>IF($B1045="Область","",VLOOKUP(100*J1045/I1045,Параметри!$B$39:$C$53,2,TRUE))</f>
        <v>9. 26-43</v>
      </c>
      <c r="O1045" s="9" t="str">
        <f>IF($B1045="Область","",VLOOKUP(M1045,Параметри!$B$21:$C$35,2,TRUE))</f>
        <v>5. 3-3,9</v>
      </c>
      <c r="P1045" s="9">
        <f t="shared" si="49"/>
        <v>9</v>
      </c>
      <c r="Q1045" s="9">
        <f t="shared" si="50"/>
        <v>5</v>
      </c>
      <c r="R1045" s="116">
        <v>17</v>
      </c>
      <c r="S1045" s="117">
        <f>IF(C1045="Область",Параметри!$K$47,IF(C1045="Київ",Параметри!$K$48,IF(L1045&lt;Параметри!$I$42,Параметри!$K$42,IF(L1045&lt;Параметри!$I$43,Параметри!$K$43,IF(L1045&lt;Параметри!$I$44,Параметри!$K$44,IF(L1045&lt;Параметри!$I$45,Параметри!$K$45,Параметри!$K$46))))))</f>
        <v>0.33</v>
      </c>
      <c r="T1045" s="97">
        <f>IF($B1045="Область",Параметри!K$63,IF($R1045&lt;Параметри!$G$59,Параметри!K$58,IF($R1045&lt;Параметри!$G$60,Параметри!K$59,IF($R1045&lt;Параметри!$G$61,Параметри!K$60,IF($R1045&lt;Параметри!$G$62,Параметри!K$61,Параметри!K$62)))))</f>
        <v>1.7000000000000001E-2</v>
      </c>
      <c r="U1045" s="97">
        <f>IF($B1045="Область",Параметри!L$63,IF($R1045&lt;Параметри!$G$59,Параметри!L$58,IF($R1045&lt;Параметри!$G$60,Параметри!L$59,IF($R1045&lt;Параметри!$G$61,Параметри!L$60,IF($R1045&lt;Параметри!$G$62,Параметри!L$61,Параметри!L$62)))))</f>
        <v>4.7E-2</v>
      </c>
      <c r="V1045" s="98">
        <f>IF(OR(SUM('Дані з ДІСО'!G1045:I1045)=0,Розрахунки!H1045=0),"",Розрахунки!H1045/SUM('Дані з ДІСО'!G1045:I1045))</f>
        <v>22.05</v>
      </c>
      <c r="W1045" s="9">
        <v>2020</v>
      </c>
      <c r="X1045" s="9">
        <v>17.5</v>
      </c>
      <c r="Y1045" s="9">
        <v>16</v>
      </c>
      <c r="Z1045" s="9" t="s">
        <v>4536</v>
      </c>
      <c r="AA1045" s="99">
        <v>17</v>
      </c>
      <c r="AB1045" s="9" t="str">
        <f>IF('Коефіцієнти АТО'!C1045="Область","",'Коефіцієнти АТО'!D1045)</f>
        <v>Сумська</v>
      </c>
      <c r="AC1045" s="9"/>
    </row>
    <row r="1046" spans="1:29" ht="15" customHeight="1">
      <c r="A1046" s="9">
        <v>1045</v>
      </c>
      <c r="B1046" s="9" t="s">
        <v>3148</v>
      </c>
      <c r="C1046" s="9" t="s">
        <v>3148</v>
      </c>
      <c r="D1046" s="9" t="s">
        <v>4077</v>
      </c>
      <c r="E1046" s="9" t="s">
        <v>24</v>
      </c>
      <c r="F1046" s="9" t="s">
        <v>2173</v>
      </c>
      <c r="G1046" s="9" t="s">
        <v>4104</v>
      </c>
      <c r="H1046" s="9" t="s">
        <v>2172</v>
      </c>
      <c r="I1046" s="9">
        <v>4692</v>
      </c>
      <c r="J1046" s="9">
        <v>4692</v>
      </c>
      <c r="K1046" s="9">
        <v>294.39999999999998</v>
      </c>
      <c r="L1046" s="115">
        <f t="shared" si="48"/>
        <v>1</v>
      </c>
      <c r="M1046" s="96">
        <f>IF($B1046="Область","",SUM('Дані з ДІСО'!J1046:L1046)/K1046)</f>
        <v>1.0563858695652175</v>
      </c>
      <c r="N1046" s="9" t="str">
        <f>IF($B1046="Область","",VLOOKUP(100*J1046/I1046,Параметри!$B$39:$C$53,2,TRUE))</f>
        <v>1. 100%</v>
      </c>
      <c r="O1046" s="9" t="str">
        <f>IF($B1046="Область","",VLOOKUP(M1046,Параметри!$B$21:$C$35,2,TRUE))</f>
        <v>2. 1-1,4</v>
      </c>
      <c r="P1046" s="9">
        <f t="shared" si="49"/>
        <v>1</v>
      </c>
      <c r="Q1046" s="9">
        <f t="shared" si="50"/>
        <v>2</v>
      </c>
      <c r="R1046" s="116">
        <v>11</v>
      </c>
      <c r="S1046" s="117">
        <f>IF(C1046="Область",Параметри!$K$47,IF(C1046="Київ",Параметри!$K$48,IF(L1046&lt;Параметри!$I$42,Параметри!$K$42,IF(L1046&lt;Параметри!$I$43,Параметри!$K$43,IF(L1046&lt;Параметри!$I$44,Параметри!$K$44,IF(L1046&lt;Параметри!$I$45,Параметри!$K$45,Параметри!$K$46))))))</f>
        <v>0.53</v>
      </c>
      <c r="T1046" s="97">
        <f>IF($B1046="Область",Параметри!K$63,IF($R1046&lt;Параметри!$G$59,Параметри!K$58,IF($R1046&lt;Параметри!$G$60,Параметри!K$59,IF($R1046&lt;Параметри!$G$61,Параметри!K$60,IF($R1046&lt;Параметри!$G$62,Параметри!K$61,Параметри!K$62)))))</f>
        <v>1.7000000000000001E-2</v>
      </c>
      <c r="U1046" s="97">
        <f>IF($B1046="Область",Параметри!L$63,IF($R1046&lt;Параметри!$G$59,Параметри!L$58,IF($R1046&lt;Параметри!$G$60,Параметри!L$59,IF($R1046&lt;Параметри!$G$61,Параметри!L$60,IF($R1046&lt;Параметри!$G$62,Параметри!L$61,Параметри!L$62)))))</f>
        <v>4.7E-2</v>
      </c>
      <c r="V1046" s="98">
        <f>IF(OR(SUM('Дані з ДІСО'!G1046:I1046)=0,Розрахунки!H1046=0),"",Розрахунки!H1046/SUM('Дані з ДІСО'!G1046:I1046))</f>
        <v>8.6388888888888893</v>
      </c>
      <c r="W1046" s="9">
        <v>2020</v>
      </c>
      <c r="X1046" s="9">
        <v>11.5</v>
      </c>
      <c r="Y1046" s="9">
        <v>10</v>
      </c>
      <c r="Z1046" s="9" t="s">
        <v>4536</v>
      </c>
      <c r="AA1046" s="99">
        <v>11</v>
      </c>
      <c r="AB1046" s="9" t="str">
        <f>IF('Коефіцієнти АТО'!C1046="Область","",'Коефіцієнти АТО'!D1046)</f>
        <v>Сумська</v>
      </c>
      <c r="AC1046" s="9"/>
    </row>
    <row r="1047" spans="1:29" ht="15" customHeight="1">
      <c r="A1047" s="9">
        <v>1046</v>
      </c>
      <c r="B1047" s="9" t="s">
        <v>3176</v>
      </c>
      <c r="C1047" s="9" t="s">
        <v>3146</v>
      </c>
      <c r="D1047" s="9" t="s">
        <v>4077</v>
      </c>
      <c r="E1047" s="9" t="s">
        <v>78</v>
      </c>
      <c r="F1047" s="9" t="s">
        <v>2175</v>
      </c>
      <c r="G1047" s="9" t="s">
        <v>4105</v>
      </c>
      <c r="H1047" s="9" t="s">
        <v>2174</v>
      </c>
      <c r="I1047" s="9">
        <v>48221</v>
      </c>
      <c r="J1047" s="9">
        <v>1005</v>
      </c>
      <c r="K1047" s="9">
        <v>81.400000000000006</v>
      </c>
      <c r="L1047" s="115">
        <f t="shared" si="48"/>
        <v>2.0841542066734411E-2</v>
      </c>
      <c r="M1047" s="96">
        <f>IF($B1047="Область","",SUM('Дані з ДІСО'!J1047:L1047)/K1047)</f>
        <v>60.214987714987714</v>
      </c>
      <c r="N1047" s="9" t="str">
        <f>IF($B1047="Область","",VLOOKUP(100*J1047/I1047,Параметри!$B$39:$C$53,2,TRUE))</f>
        <v>15. 0-9</v>
      </c>
      <c r="O1047" s="9" t="str">
        <f>IF($B1047="Область","",VLOOKUP(M1047,Параметри!$B$21:$C$35,2,TRUE))</f>
        <v>14. 44,9-93,7</v>
      </c>
      <c r="P1047" s="9">
        <f t="shared" si="49"/>
        <v>15</v>
      </c>
      <c r="Q1047" s="9">
        <f t="shared" si="50"/>
        <v>14</v>
      </c>
      <c r="R1047" s="116">
        <v>26</v>
      </c>
      <c r="S1047" s="117">
        <f>IF(C1047="Область",Параметри!$K$47,IF(C1047="Київ",Параметри!$K$48,IF(L1047&lt;Параметри!$I$42,Параметри!$K$42,IF(L1047&lt;Параметри!$I$43,Параметри!$K$43,IF(L1047&lt;Параметри!$I$44,Параметри!$K$44,IF(L1047&lt;Параметри!$I$45,Параметри!$K$45,Параметри!$K$46))))))</f>
        <v>0.23</v>
      </c>
      <c r="T1047" s="97">
        <f>IF($B1047="Область",Параметри!K$63,IF($R1047&lt;Параметри!$G$59,Параметри!K$58,IF($R1047&lt;Параметри!$G$60,Параметри!K$59,IF($R1047&lt;Параметри!$G$61,Параметри!K$60,IF($R1047&lt;Параметри!$G$62,Параметри!K$61,Параметри!K$62)))))</f>
        <v>0.125</v>
      </c>
      <c r="U1047" s="97">
        <f>IF($B1047="Область",Параметри!L$63,IF($R1047&lt;Параметри!$G$59,Параметри!L$58,IF($R1047&lt;Параметри!$G$60,Параметри!L$59,IF($R1047&lt;Параметри!$G$61,Параметри!L$60,IF($R1047&lt;Параметри!$G$62,Параметри!L$61,Параметри!L$62)))))</f>
        <v>4.7E-2</v>
      </c>
      <c r="V1047" s="98">
        <f>IF(OR(SUM('Дані з ДІСО'!G1047:I1047)=0,Розрахунки!H1047=0),"",Розрахунки!H1047/SUM('Дані з ДІСО'!G1047:I1047))</f>
        <v>30.070552147239265</v>
      </c>
      <c r="W1047" s="9" t="s">
        <v>3176</v>
      </c>
      <c r="X1047" s="9">
        <v>27.5</v>
      </c>
      <c r="Y1047" s="9">
        <v>25</v>
      </c>
      <c r="Z1047" s="9" t="s">
        <v>4536</v>
      </c>
      <c r="AA1047" s="99">
        <v>26</v>
      </c>
      <c r="AB1047" s="9" t="str">
        <f>IF('Коефіцієнти АТО'!C1047="Область","",'Коефіцієнти АТО'!D1047)</f>
        <v>Сумська</v>
      </c>
      <c r="AC1047" s="9"/>
    </row>
    <row r="1048" spans="1:29" ht="15" customHeight="1">
      <c r="A1048" s="9">
        <v>1047</v>
      </c>
      <c r="B1048" s="9" t="s">
        <v>3145</v>
      </c>
      <c r="C1048" s="9" t="s">
        <v>3146</v>
      </c>
      <c r="D1048" s="9" t="s">
        <v>4077</v>
      </c>
      <c r="E1048" s="9" t="s">
        <v>21</v>
      </c>
      <c r="F1048" s="9" t="s">
        <v>2177</v>
      </c>
      <c r="G1048" s="9" t="s">
        <v>4106</v>
      </c>
      <c r="H1048" s="9" t="s">
        <v>2176</v>
      </c>
      <c r="I1048" s="9">
        <v>20730</v>
      </c>
      <c r="J1048" s="9">
        <v>5630</v>
      </c>
      <c r="K1048" s="9">
        <v>591.29999999999995</v>
      </c>
      <c r="L1048" s="115">
        <f t="shared" si="48"/>
        <v>0.27158707187650749</v>
      </c>
      <c r="M1048" s="96">
        <f>IF($B1048="Область","",SUM('Дані з ДІСО'!J1048:L1048)/K1048)</f>
        <v>2.4285472687299174</v>
      </c>
      <c r="N1048" s="9" t="str">
        <f>IF($B1048="Область","",VLOOKUP(100*J1048/I1048,Параметри!$B$39:$C$53,2,TRUE))</f>
        <v>9. 26-43</v>
      </c>
      <c r="O1048" s="9" t="str">
        <f>IF($B1048="Область","",VLOOKUP(M1048,Параметри!$B$21:$C$35,2,TRUE))</f>
        <v>4. 2,1-3</v>
      </c>
      <c r="P1048" s="9">
        <f t="shared" si="49"/>
        <v>9</v>
      </c>
      <c r="Q1048" s="9">
        <f t="shared" si="50"/>
        <v>4</v>
      </c>
      <c r="R1048" s="116">
        <v>16.5</v>
      </c>
      <c r="S1048" s="117">
        <f>IF(C1048="Область",Параметри!$K$47,IF(C1048="Київ",Параметри!$K$48,IF(L1048&lt;Параметри!$I$42,Параметри!$K$42,IF(L1048&lt;Параметри!$I$43,Параметри!$K$43,IF(L1048&lt;Параметри!$I$44,Параметри!$K$44,IF(L1048&lt;Параметри!$I$45,Параметри!$K$45,Параметри!$K$46))))))</f>
        <v>0.33</v>
      </c>
      <c r="T1048" s="97">
        <f>IF($B1048="Область",Параметри!K$63,IF($R1048&lt;Параметри!$G$59,Параметри!K$58,IF($R1048&lt;Параметри!$G$60,Параметри!K$59,IF($R1048&lt;Параметри!$G$61,Параметри!K$60,IF($R1048&lt;Параметри!$G$62,Параметри!K$61,Параметри!K$62)))))</f>
        <v>1.7000000000000001E-2</v>
      </c>
      <c r="U1048" s="97">
        <f>IF($B1048="Область",Параметри!L$63,IF($R1048&lt;Параметри!$G$59,Параметри!L$58,IF($R1048&lt;Параметри!$G$60,Параметри!L$59,IF($R1048&lt;Параметри!$G$61,Параметри!L$60,IF($R1048&lt;Параметри!$G$62,Параметри!L$61,Параметри!L$62)))))</f>
        <v>4.7E-2</v>
      </c>
      <c r="V1048" s="98">
        <f>IF(OR(SUM('Дані з ДІСО'!G1048:I1048)=0,Розрахунки!H1048=0),"",Розрахунки!H1048/SUM('Дані з ДІСО'!G1048:I1048))</f>
        <v>16.134831460674157</v>
      </c>
      <c r="W1048" s="9">
        <v>2021</v>
      </c>
      <c r="X1048" s="9">
        <v>16.5</v>
      </c>
      <c r="Y1048" s="9">
        <v>17</v>
      </c>
      <c r="Z1048" s="9" t="s">
        <v>4535</v>
      </c>
      <c r="AA1048" s="99">
        <v>16.5</v>
      </c>
      <c r="AB1048" s="9" t="str">
        <f>IF('Коефіцієнти АТО'!C1048="Область","",'Коефіцієнти АТО'!D1048)</f>
        <v>Сумська</v>
      </c>
      <c r="AC1048" s="9"/>
    </row>
    <row r="1049" spans="1:29" ht="15" customHeight="1">
      <c r="A1049" s="9">
        <v>1048</v>
      </c>
      <c r="B1049" s="9" t="s">
        <v>3151</v>
      </c>
      <c r="C1049" s="9" t="s">
        <v>3151</v>
      </c>
      <c r="D1049" s="9" t="s">
        <v>4077</v>
      </c>
      <c r="E1049" s="9" t="s">
        <v>29</v>
      </c>
      <c r="F1049" s="9" t="s">
        <v>2179</v>
      </c>
      <c r="G1049" s="9" t="s">
        <v>4107</v>
      </c>
      <c r="H1049" s="9" t="s">
        <v>2178</v>
      </c>
      <c r="I1049" s="9">
        <v>10230</v>
      </c>
      <c r="J1049" s="9">
        <v>6227</v>
      </c>
      <c r="K1049" s="9">
        <v>512.6</v>
      </c>
      <c r="L1049" s="115">
        <f t="shared" si="48"/>
        <v>0.60869990224828929</v>
      </c>
      <c r="M1049" s="96">
        <f>IF($B1049="Область","",SUM('Дані з ДІСО'!J1049:L1049)/K1049)</f>
        <v>1.4055793991416308</v>
      </c>
      <c r="N1049" s="9" t="str">
        <f>IF($B1049="Область","",VLOOKUP(100*J1049/I1049,Параметри!$B$39:$C$53,2,TRUE))</f>
        <v>5. 58-63</v>
      </c>
      <c r="O1049" s="9" t="str">
        <f>IF($B1049="Область","",VLOOKUP(M1049,Параметри!$B$21:$C$35,2,TRUE))</f>
        <v>3. 1,4-2,1</v>
      </c>
      <c r="P1049" s="9">
        <f t="shared" si="49"/>
        <v>5</v>
      </c>
      <c r="Q1049" s="9">
        <f t="shared" si="50"/>
        <v>3</v>
      </c>
      <c r="R1049" s="116">
        <v>13.5</v>
      </c>
      <c r="S1049" s="117">
        <f>IF(C1049="Область",Параметри!$K$47,IF(C1049="Київ",Параметри!$K$48,IF(L1049&lt;Параметри!$I$42,Параметри!$K$42,IF(L1049&lt;Параметри!$I$43,Параметри!$K$43,IF(L1049&lt;Параметри!$I$44,Параметри!$K$44,IF(L1049&lt;Параметри!$I$45,Параметри!$K$45,Параметри!$K$46))))))</f>
        <v>0.48</v>
      </c>
      <c r="T1049" s="97">
        <f>IF($B1049="Область",Параметри!K$63,IF($R1049&lt;Параметри!$G$59,Параметри!K$58,IF($R1049&lt;Параметри!$G$60,Параметри!K$59,IF($R1049&lt;Параметри!$G$61,Параметри!K$60,IF($R1049&lt;Параметри!$G$62,Параметри!K$61,Параметри!K$62)))))</f>
        <v>1.7000000000000001E-2</v>
      </c>
      <c r="U1049" s="97">
        <f>IF($B1049="Область",Параметри!L$63,IF($R1049&lt;Параметри!$G$59,Параметри!L$58,IF($R1049&lt;Параметри!$G$60,Параметри!L$59,IF($R1049&lt;Параметри!$G$61,Параметри!L$60,IF($R1049&lt;Параметри!$G$62,Параметри!L$61,Параметри!L$62)))))</f>
        <v>4.7E-2</v>
      </c>
      <c r="V1049" s="98">
        <f>IF(OR(SUM('Дані з ДІСО'!G1049:I1049)=0,Розрахунки!H1049=0),"",Розрахунки!H1049/SUM('Дані з ДІСО'!G1049:I1049))</f>
        <v>10.442028985507246</v>
      </c>
      <c r="W1049" s="9">
        <v>2021</v>
      </c>
      <c r="X1049" s="9">
        <v>13.5</v>
      </c>
      <c r="Y1049" s="9">
        <v>13</v>
      </c>
      <c r="Z1049" s="9" t="s">
        <v>4535</v>
      </c>
      <c r="AA1049" s="99">
        <v>13.5</v>
      </c>
      <c r="AB1049" s="9" t="str">
        <f>IF('Коефіцієнти АТО'!C1049="Область","",'Коефіцієнти АТО'!D1049)</f>
        <v>Сумська</v>
      </c>
      <c r="AC1049" s="9"/>
    </row>
    <row r="1050" spans="1:29" ht="15" customHeight="1">
      <c r="A1050" s="9">
        <v>1049</v>
      </c>
      <c r="B1050" s="9" t="s">
        <v>3145</v>
      </c>
      <c r="C1050" s="9" t="s">
        <v>3146</v>
      </c>
      <c r="D1050" s="9" t="s">
        <v>4077</v>
      </c>
      <c r="E1050" s="9" t="s">
        <v>21</v>
      </c>
      <c r="F1050" s="9" t="s">
        <v>2181</v>
      </c>
      <c r="G1050" s="9" t="s">
        <v>4108</v>
      </c>
      <c r="H1050" s="9" t="s">
        <v>2180</v>
      </c>
      <c r="I1050" s="9">
        <v>8278</v>
      </c>
      <c r="J1050" s="9">
        <v>1469</v>
      </c>
      <c r="K1050" s="9">
        <v>152.4</v>
      </c>
      <c r="L1050" s="115">
        <f t="shared" si="48"/>
        <v>0.1774583232664895</v>
      </c>
      <c r="M1050" s="96">
        <f>IF($B1050="Область","",SUM('Дані з ДІСО'!J1050:L1050)/K1050)</f>
        <v>3.6811023622047241</v>
      </c>
      <c r="N1050" s="9" t="str">
        <f>IF($B1050="Область","",VLOOKUP(100*J1050/I1050,Параметри!$B$39:$C$53,2,TRUE))</f>
        <v>13. 12-19</v>
      </c>
      <c r="O1050" s="9" t="str">
        <f>IF($B1050="Область","",VLOOKUP(M1050,Параметри!$B$21:$C$35,2,TRUE))</f>
        <v>5. 3-3,9</v>
      </c>
      <c r="P1050" s="9">
        <f t="shared" si="49"/>
        <v>13</v>
      </c>
      <c r="Q1050" s="9">
        <f t="shared" si="50"/>
        <v>5</v>
      </c>
      <c r="R1050" s="116">
        <v>17</v>
      </c>
      <c r="S1050" s="117">
        <f>IF(C1050="Область",Параметри!$K$47,IF(C1050="Київ",Параметри!$K$48,IF(L1050&lt;Параметри!$I$42,Параметри!$K$42,IF(L1050&lt;Параметри!$I$43,Параметри!$K$43,IF(L1050&lt;Параметри!$I$44,Параметри!$K$44,IF(L1050&lt;Параметри!$I$45,Параметри!$K$45,Параметри!$K$46))))))</f>
        <v>0.23</v>
      </c>
      <c r="T1050" s="97">
        <f>IF($B1050="Область",Параметри!K$63,IF($R1050&lt;Параметри!$G$59,Параметри!K$58,IF($R1050&lt;Параметри!$G$60,Параметри!K$59,IF($R1050&lt;Параметри!$G$61,Параметри!K$60,IF($R1050&lt;Параметри!$G$62,Параметри!K$61,Параметри!K$62)))))</f>
        <v>1.7000000000000001E-2</v>
      </c>
      <c r="U1050" s="97">
        <f>IF($B1050="Область",Параметри!L$63,IF($R1050&lt;Параметри!$G$59,Параметри!L$58,IF($R1050&lt;Параметри!$G$60,Параметри!L$59,IF($R1050&lt;Параметри!$G$61,Параметри!L$60,IF($R1050&lt;Параметри!$G$62,Параметри!L$61,Параметри!L$62)))))</f>
        <v>4.7E-2</v>
      </c>
      <c r="V1050" s="98">
        <f>IF(OR(SUM('Дані з ДІСО'!G1050:I1050)=0,Розрахунки!H1050=0),"",Розрахунки!H1050/SUM('Дані з ДІСО'!G1050:I1050))</f>
        <v>16.028571428571428</v>
      </c>
      <c r="W1050" s="9">
        <v>2021</v>
      </c>
      <c r="X1050" s="9">
        <v>18</v>
      </c>
      <c r="Y1050" s="9">
        <v>16</v>
      </c>
      <c r="Z1050" s="9" t="s">
        <v>4536</v>
      </c>
      <c r="AA1050" s="99">
        <v>17</v>
      </c>
      <c r="AB1050" s="9" t="str">
        <f>IF('Коефіцієнти АТО'!C1050="Область","",'Коефіцієнти АТО'!D1050)</f>
        <v>Сумська</v>
      </c>
      <c r="AC1050" s="9"/>
    </row>
    <row r="1051" spans="1:29" ht="15" customHeight="1">
      <c r="A1051" s="9">
        <v>1050</v>
      </c>
      <c r="B1051" s="9" t="s">
        <v>3176</v>
      </c>
      <c r="C1051" s="9" t="s">
        <v>3146</v>
      </c>
      <c r="D1051" s="9" t="s">
        <v>4077</v>
      </c>
      <c r="E1051" s="9" t="s">
        <v>78</v>
      </c>
      <c r="F1051" s="9" t="s">
        <v>2183</v>
      </c>
      <c r="G1051" s="9" t="s">
        <v>4109</v>
      </c>
      <c r="H1051" s="9" t="s">
        <v>2182</v>
      </c>
      <c r="I1051" s="9">
        <v>38553</v>
      </c>
      <c r="J1051" s="9">
        <v>6305</v>
      </c>
      <c r="K1051" s="9">
        <v>450</v>
      </c>
      <c r="L1051" s="115">
        <f t="shared" si="48"/>
        <v>0.16354109926594559</v>
      </c>
      <c r="M1051" s="96">
        <f>IF($B1051="Область","",SUM('Дані з ДІСО'!J1051:L1051)/K1051)</f>
        <v>6.6622222222222218</v>
      </c>
      <c r="N1051" s="9" t="str">
        <f>IF($B1051="Область","",VLOOKUP(100*J1051/I1051,Параметри!$B$39:$C$53,2,TRUE))</f>
        <v>13. 12-19</v>
      </c>
      <c r="O1051" s="9" t="str">
        <f>IF($B1051="Область","",VLOOKUP(M1051,Параметри!$B$21:$C$35,2,TRUE))</f>
        <v>9. 5,8-7</v>
      </c>
      <c r="P1051" s="9">
        <f t="shared" si="49"/>
        <v>13</v>
      </c>
      <c r="Q1051" s="9">
        <f t="shared" si="50"/>
        <v>9</v>
      </c>
      <c r="R1051" s="116">
        <v>20</v>
      </c>
      <c r="S1051" s="117">
        <f>IF(C1051="Область",Параметри!$K$47,IF(C1051="Київ",Параметри!$K$48,IF(L1051&lt;Параметри!$I$42,Параметри!$K$42,IF(L1051&lt;Параметри!$I$43,Параметри!$K$43,IF(L1051&lt;Параметри!$I$44,Параметри!$K$44,IF(L1051&lt;Параметри!$I$45,Параметри!$K$45,Параметри!$K$46))))))</f>
        <v>0.23</v>
      </c>
      <c r="T1051" s="97">
        <f>IF($B1051="Область",Параметри!K$63,IF($R1051&lt;Параметри!$G$59,Параметри!K$58,IF($R1051&lt;Параметри!$G$60,Параметри!K$59,IF($R1051&lt;Параметри!$G$61,Параметри!K$60,IF($R1051&lt;Параметри!$G$62,Параметри!K$61,Параметри!K$62)))))</f>
        <v>7.4999999999999997E-2</v>
      </c>
      <c r="U1051" s="97">
        <f>IF($B1051="Область",Параметри!L$63,IF($R1051&lt;Параметри!$G$59,Параметри!L$58,IF($R1051&lt;Параметри!$G$60,Параметри!L$59,IF($R1051&lt;Параметри!$G$61,Параметри!L$60,IF($R1051&lt;Параметри!$G$62,Параметри!L$61,Параметри!L$62)))))</f>
        <v>4.7E-2</v>
      </c>
      <c r="V1051" s="98">
        <f>IF(OR(SUM('Дані з ДІСО'!G1051:I1051)=0,Розрахунки!H1051=0),"",Розрахунки!H1051/SUM('Дані з ДІСО'!G1051:I1051))</f>
        <v>20.965034965034967</v>
      </c>
      <c r="W1051" s="9" t="s">
        <v>3176</v>
      </c>
      <c r="X1051" s="9">
        <v>20</v>
      </c>
      <c r="Y1051" s="9">
        <v>19</v>
      </c>
      <c r="Z1051" s="9" t="s">
        <v>4535</v>
      </c>
      <c r="AA1051" s="99">
        <v>20</v>
      </c>
      <c r="AB1051" s="9" t="str">
        <f>IF('Коефіцієнти АТО'!C1051="Область","",'Коефіцієнти АТО'!D1051)</f>
        <v>Сумська</v>
      </c>
      <c r="AC1051" s="9"/>
    </row>
    <row r="1052" spans="1:29" ht="15" customHeight="1">
      <c r="A1052" s="9">
        <v>1051</v>
      </c>
      <c r="B1052" s="9" t="s">
        <v>3151</v>
      </c>
      <c r="C1052" s="9" t="s">
        <v>3151</v>
      </c>
      <c r="D1052" s="9" t="s">
        <v>4077</v>
      </c>
      <c r="E1052" s="9" t="s">
        <v>29</v>
      </c>
      <c r="F1052" s="9" t="s">
        <v>2185</v>
      </c>
      <c r="G1052" s="9" t="s">
        <v>4110</v>
      </c>
      <c r="H1052" s="9" t="s">
        <v>2184</v>
      </c>
      <c r="I1052" s="9">
        <v>5574</v>
      </c>
      <c r="J1052" s="9">
        <v>4246</v>
      </c>
      <c r="K1052" s="9">
        <v>549.79999999999995</v>
      </c>
      <c r="L1052" s="115">
        <f t="shared" si="48"/>
        <v>0.76175098672407604</v>
      </c>
      <c r="M1052" s="96">
        <f>IF($B1052="Область","",SUM('Дані з ДІСО'!J1052:L1052)/K1052)</f>
        <v>0.59112404510731176</v>
      </c>
      <c r="N1052" s="9" t="str">
        <f>IF($B1052="Область","",VLOOKUP(100*J1052/I1052,Параметри!$B$39:$C$53,2,TRUE))</f>
        <v>2. 72-100</v>
      </c>
      <c r="O1052" s="9" t="str">
        <f>IF($B1052="Область","",VLOOKUP(M1052,Параметри!$B$21:$C$35,2,TRUE))</f>
        <v>1. 0-1</v>
      </c>
      <c r="P1052" s="9">
        <f t="shared" si="49"/>
        <v>2</v>
      </c>
      <c r="Q1052" s="9">
        <f t="shared" si="50"/>
        <v>1</v>
      </c>
      <c r="R1052" s="116">
        <v>10</v>
      </c>
      <c r="S1052" s="117">
        <f>IF(C1052="Область",Параметри!$K$47,IF(C1052="Київ",Параметри!$K$48,IF(L1052&lt;Параметри!$I$42,Параметри!$K$42,IF(L1052&lt;Параметри!$I$43,Параметри!$K$43,IF(L1052&lt;Параметри!$I$44,Параметри!$K$44,IF(L1052&lt;Параметри!$I$45,Параметри!$K$45,Параметри!$K$46))))))</f>
        <v>0.48</v>
      </c>
      <c r="T1052" s="97">
        <f>IF($B1052="Область",Параметри!K$63,IF($R1052&lt;Параметри!$G$59,Параметри!K$58,IF($R1052&lt;Параметри!$G$60,Параметри!K$59,IF($R1052&lt;Параметри!$G$61,Параметри!K$60,IF($R1052&lt;Параметри!$G$62,Параметри!K$61,Параметри!K$62)))))</f>
        <v>1.7000000000000001E-2</v>
      </c>
      <c r="U1052" s="97">
        <f>IF($B1052="Область",Параметри!L$63,IF($R1052&lt;Параметри!$G$59,Параметри!L$58,IF($R1052&lt;Параметри!$G$60,Параметри!L$59,IF($R1052&lt;Параметри!$G$61,Параметри!L$60,IF($R1052&lt;Параметри!$G$62,Параметри!L$61,Параметри!L$62)))))</f>
        <v>4.7E-2</v>
      </c>
      <c r="V1052" s="98">
        <f>IF(OR(SUM('Дані з ДІСО'!G1052:I1052)=0,Розрахунки!H1052=0),"",Розрахунки!H1052/SUM('Дані з ДІСО'!G1052:I1052))</f>
        <v>6.25</v>
      </c>
      <c r="W1052" s="9">
        <v>2021</v>
      </c>
      <c r="X1052" s="9">
        <v>10</v>
      </c>
      <c r="Y1052" s="9">
        <v>10</v>
      </c>
      <c r="Z1052" s="9" t="s">
        <v>4535</v>
      </c>
      <c r="AA1052" s="99">
        <v>10</v>
      </c>
      <c r="AB1052" s="9" t="str">
        <f>IF('Коефіцієнти АТО'!C1052="Область","",'Коефіцієнти АТО'!D1052)</f>
        <v>Сумська</v>
      </c>
      <c r="AC1052" s="9"/>
    </row>
    <row r="1053" spans="1:29" ht="15" customHeight="1">
      <c r="A1053" s="9">
        <v>1052</v>
      </c>
      <c r="B1053" s="9" t="s">
        <v>3176</v>
      </c>
      <c r="C1053" s="9" t="s">
        <v>3146</v>
      </c>
      <c r="D1053" s="9" t="s">
        <v>4077</v>
      </c>
      <c r="E1053" s="9" t="s">
        <v>78</v>
      </c>
      <c r="F1053" s="9" t="s">
        <v>2187</v>
      </c>
      <c r="G1053" s="9" t="s">
        <v>4111</v>
      </c>
      <c r="H1053" s="9" t="s">
        <v>2186</v>
      </c>
      <c r="I1053" s="9">
        <v>42111</v>
      </c>
      <c r="J1053" s="9">
        <v>17873</v>
      </c>
      <c r="K1053" s="9">
        <v>1642.9</v>
      </c>
      <c r="L1053" s="115">
        <f t="shared" si="48"/>
        <v>0.42442592196813184</v>
      </c>
      <c r="M1053" s="96">
        <f>IF($B1053="Область","",SUM('Дані з ДІСО'!J1053:L1053)/K1053)</f>
        <v>2.2064641791953252</v>
      </c>
      <c r="N1053" s="9" t="str">
        <f>IF($B1053="Область","",VLOOKUP(100*J1053/I1053,Параметри!$B$39:$C$53,2,TRUE))</f>
        <v>9. 26-43</v>
      </c>
      <c r="O1053" s="9" t="str">
        <f>IF($B1053="Область","",VLOOKUP(M1053,Параметри!$B$21:$C$35,2,TRUE))</f>
        <v>4. 2,1-3</v>
      </c>
      <c r="P1053" s="9">
        <f t="shared" si="49"/>
        <v>9</v>
      </c>
      <c r="Q1053" s="9">
        <f t="shared" si="50"/>
        <v>4</v>
      </c>
      <c r="R1053" s="116">
        <v>16</v>
      </c>
      <c r="S1053" s="117">
        <f>IF(C1053="Область",Параметри!$K$47,IF(C1053="Київ",Параметри!$K$48,IF(L1053&lt;Параметри!$I$42,Параметри!$K$42,IF(L1053&lt;Параметри!$I$43,Параметри!$K$43,IF(L1053&lt;Параметри!$I$44,Параметри!$K$44,IF(L1053&lt;Параметри!$I$45,Параметри!$K$45,Параметри!$K$46))))))</f>
        <v>0.43</v>
      </c>
      <c r="T1053" s="97">
        <f>IF($B1053="Область",Параметри!K$63,IF($R1053&lt;Параметри!$G$59,Параметри!K$58,IF($R1053&lt;Параметри!$G$60,Параметри!K$59,IF($R1053&lt;Параметри!$G$61,Параметри!K$60,IF($R1053&lt;Параметри!$G$62,Параметри!K$61,Параметри!K$62)))))</f>
        <v>1.7000000000000001E-2</v>
      </c>
      <c r="U1053" s="97">
        <f>IF($B1053="Область",Параметри!L$63,IF($R1053&lt;Параметри!$G$59,Параметри!L$58,IF($R1053&lt;Параметри!$G$60,Параметри!L$59,IF($R1053&lt;Параметри!$G$61,Параметри!L$60,IF($R1053&lt;Параметри!$G$62,Параметри!L$61,Параметри!L$62)))))</f>
        <v>4.7E-2</v>
      </c>
      <c r="V1053" s="98">
        <f>IF(OR(SUM('Дані з ДІСО'!G1053:I1053)=0,Розрахунки!H1053=0),"",Розрахунки!H1053/SUM('Дані з ДІСО'!G1053:I1053))</f>
        <v>18.979057591623036</v>
      </c>
      <c r="W1053" s="9" t="s">
        <v>3176</v>
      </c>
      <c r="X1053" s="9">
        <v>16.5</v>
      </c>
      <c r="Y1053" s="9">
        <v>15</v>
      </c>
      <c r="Z1053" s="9" t="s">
        <v>4536</v>
      </c>
      <c r="AA1053" s="99">
        <v>16</v>
      </c>
      <c r="AB1053" s="9" t="str">
        <f>IF('Коефіцієнти АТО'!C1053="Область","",'Коефіцієнти АТО'!D1053)</f>
        <v>Сумська</v>
      </c>
      <c r="AC1053" s="9"/>
    </row>
    <row r="1054" spans="1:29" ht="15" customHeight="1">
      <c r="A1054" s="9">
        <v>1053</v>
      </c>
      <c r="B1054" s="9" t="s">
        <v>3148</v>
      </c>
      <c r="C1054" s="9" t="s">
        <v>3148</v>
      </c>
      <c r="D1054" s="9" t="s">
        <v>4077</v>
      </c>
      <c r="E1054" s="9" t="s">
        <v>24</v>
      </c>
      <c r="F1054" s="9" t="s">
        <v>2189</v>
      </c>
      <c r="G1054" s="9" t="s">
        <v>4112</v>
      </c>
      <c r="H1054" s="9" t="s">
        <v>2188</v>
      </c>
      <c r="I1054" s="9">
        <v>13402</v>
      </c>
      <c r="J1054" s="9">
        <v>13402</v>
      </c>
      <c r="K1054" s="9">
        <v>893.9</v>
      </c>
      <c r="L1054" s="115">
        <f t="shared" si="48"/>
        <v>1</v>
      </c>
      <c r="M1054" s="96">
        <f>IF($B1054="Область","",SUM('Дані з ДІСО'!J1054:L1054)/K1054)</f>
        <v>0.99339970913972486</v>
      </c>
      <c r="N1054" s="9" t="str">
        <f>IF($B1054="Область","",VLOOKUP(100*J1054/I1054,Параметри!$B$39:$C$53,2,TRUE))</f>
        <v>1. 100%</v>
      </c>
      <c r="O1054" s="9" t="str">
        <f>IF($B1054="Область","",VLOOKUP(M1054,Параметри!$B$21:$C$35,2,TRUE))</f>
        <v>1. 0-1</v>
      </c>
      <c r="P1054" s="9">
        <f t="shared" si="49"/>
        <v>1</v>
      </c>
      <c r="Q1054" s="9">
        <f t="shared" si="50"/>
        <v>1</v>
      </c>
      <c r="R1054" s="116">
        <v>10</v>
      </c>
      <c r="S1054" s="117">
        <f>IF(C1054="Область",Параметри!$K$47,IF(C1054="Київ",Параметри!$K$48,IF(L1054&lt;Параметри!$I$42,Параметри!$K$42,IF(L1054&lt;Параметри!$I$43,Параметри!$K$43,IF(L1054&lt;Параметри!$I$44,Параметри!$K$44,IF(L1054&lt;Параметри!$I$45,Параметри!$K$45,Параметри!$K$46))))))</f>
        <v>0.53</v>
      </c>
      <c r="T1054" s="97">
        <f>IF($B1054="Область",Параметри!K$63,IF($R1054&lt;Параметри!$G$59,Параметри!K$58,IF($R1054&lt;Параметри!$G$60,Параметри!K$59,IF($R1054&lt;Параметри!$G$61,Параметри!K$60,IF($R1054&lt;Параметри!$G$62,Параметри!K$61,Параметри!K$62)))))</f>
        <v>1.7000000000000001E-2</v>
      </c>
      <c r="U1054" s="97">
        <f>IF($B1054="Область",Параметри!L$63,IF($R1054&lt;Параметри!$G$59,Параметри!L$58,IF($R1054&lt;Параметри!$G$60,Параметри!L$59,IF($R1054&lt;Параметри!$G$61,Параметри!L$60,IF($R1054&lt;Параметри!$G$62,Параметри!L$61,Параметри!L$62)))))</f>
        <v>4.7E-2</v>
      </c>
      <c r="V1054" s="98">
        <f>IF(OR(SUM('Дані з ДІСО'!G1054:I1054)=0,Розрахунки!H1054=0),"",Розрахунки!H1054/SUM('Дані з ДІСО'!G1054:I1054))</f>
        <v>8.0727272727272723</v>
      </c>
      <c r="W1054" s="9">
        <v>2021</v>
      </c>
      <c r="X1054" s="9">
        <v>10</v>
      </c>
      <c r="Y1054" s="9">
        <v>10</v>
      </c>
      <c r="Z1054" s="9" t="s">
        <v>4535</v>
      </c>
      <c r="AA1054" s="99">
        <v>10</v>
      </c>
      <c r="AB1054" s="9" t="str">
        <f>IF('Коефіцієнти АТО'!C1054="Область","",'Коефіцієнти АТО'!D1054)</f>
        <v>Сумська</v>
      </c>
      <c r="AC1054" s="9"/>
    </row>
    <row r="1055" spans="1:29" ht="15" customHeight="1">
      <c r="A1055" s="9">
        <v>1054</v>
      </c>
      <c r="B1055" s="9" t="s">
        <v>3176</v>
      </c>
      <c r="C1055" s="9" t="s">
        <v>3146</v>
      </c>
      <c r="D1055" s="9" t="s">
        <v>4077</v>
      </c>
      <c r="E1055" s="9" t="s">
        <v>78</v>
      </c>
      <c r="F1055" s="9" t="s">
        <v>2191</v>
      </c>
      <c r="G1055" s="9" t="s">
        <v>4113</v>
      </c>
      <c r="H1055" s="9" t="s">
        <v>2190</v>
      </c>
      <c r="I1055" s="9">
        <v>55225</v>
      </c>
      <c r="J1055" s="9">
        <v>16920</v>
      </c>
      <c r="K1055" s="9">
        <v>969.9</v>
      </c>
      <c r="L1055" s="115">
        <f t="shared" si="48"/>
        <v>0.30638297872340425</v>
      </c>
      <c r="M1055" s="96">
        <f>IF($B1055="Область","",SUM('Дані з ДІСО'!J1055:L1055)/K1055)</f>
        <v>6.3351891947623464</v>
      </c>
      <c r="N1055" s="9" t="str">
        <f>IF($B1055="Область","",VLOOKUP(100*J1055/I1055,Параметри!$B$39:$C$53,2,TRUE))</f>
        <v>9. 26-43</v>
      </c>
      <c r="O1055" s="9" t="str">
        <f>IF($B1055="Область","",VLOOKUP(M1055,Параметри!$B$21:$C$35,2,TRUE))</f>
        <v>9. 5,8-7</v>
      </c>
      <c r="P1055" s="9">
        <f t="shared" si="49"/>
        <v>9</v>
      </c>
      <c r="Q1055" s="9">
        <f t="shared" si="50"/>
        <v>9</v>
      </c>
      <c r="R1055" s="116">
        <v>18</v>
      </c>
      <c r="S1055" s="117">
        <f>IF(C1055="Область",Параметри!$K$47,IF(C1055="Київ",Параметри!$K$48,IF(L1055&lt;Параметри!$I$42,Параметри!$K$42,IF(L1055&lt;Параметри!$I$43,Параметри!$K$43,IF(L1055&lt;Параметри!$I$44,Параметри!$K$44,IF(L1055&lt;Параметри!$I$45,Параметри!$K$45,Параметри!$K$46))))))</f>
        <v>0.33</v>
      </c>
      <c r="T1055" s="97">
        <f>IF($B1055="Область",Параметри!K$63,IF($R1055&lt;Параметри!$G$59,Параметри!K$58,IF($R1055&lt;Параметри!$G$60,Параметри!K$59,IF($R1055&lt;Параметри!$G$61,Параметри!K$60,IF($R1055&lt;Параметри!$G$62,Параметри!K$61,Параметри!K$62)))))</f>
        <v>1.7000000000000001E-2</v>
      </c>
      <c r="U1055" s="97">
        <f>IF($B1055="Область",Параметри!L$63,IF($R1055&lt;Параметри!$G$59,Параметри!L$58,IF($R1055&lt;Параметри!$G$60,Параметри!L$59,IF($R1055&lt;Параметри!$G$61,Параметри!L$60,IF($R1055&lt;Параметри!$G$62,Параметри!L$61,Параметри!L$62)))))</f>
        <v>4.7E-2</v>
      </c>
      <c r="V1055" s="98">
        <f>IF(OR(SUM('Дані з ДІСО'!G1055:I1055)=0,Розрахунки!H1055=0),"",Розрахунки!H1055/SUM('Дані з ДІСО'!G1055:I1055))</f>
        <v>19.757234726688104</v>
      </c>
      <c r="W1055" s="9" t="s">
        <v>3176</v>
      </c>
      <c r="X1055" s="9">
        <v>18</v>
      </c>
      <c r="Y1055" s="9">
        <v>19</v>
      </c>
      <c r="Z1055" s="9" t="s">
        <v>4535</v>
      </c>
      <c r="AA1055" s="99">
        <v>18</v>
      </c>
      <c r="AB1055" s="9" t="str">
        <f>IF('Коефіцієнти АТО'!C1055="Область","",'Коефіцієнти АТО'!D1055)</f>
        <v>Сумська</v>
      </c>
      <c r="AC1055" s="9"/>
    </row>
    <row r="1056" spans="1:29" ht="15" customHeight="1">
      <c r="A1056" s="9">
        <v>1055</v>
      </c>
      <c r="B1056" s="9" t="s">
        <v>3148</v>
      </c>
      <c r="C1056" s="9" t="s">
        <v>3148</v>
      </c>
      <c r="D1056" s="9" t="s">
        <v>4077</v>
      </c>
      <c r="E1056" s="9" t="s">
        <v>24</v>
      </c>
      <c r="F1056" s="9" t="s">
        <v>2193</v>
      </c>
      <c r="G1056" s="9" t="s">
        <v>4114</v>
      </c>
      <c r="H1056" s="9" t="s">
        <v>2192</v>
      </c>
      <c r="I1056" s="9">
        <v>10189</v>
      </c>
      <c r="J1056" s="9">
        <v>7444</v>
      </c>
      <c r="K1056" s="9">
        <v>330.1</v>
      </c>
      <c r="L1056" s="115">
        <f t="shared" si="48"/>
        <v>0.73059181470212975</v>
      </c>
      <c r="M1056" s="96">
        <f>IF($B1056="Область","",SUM('Дані з ДІСО'!J1056:L1056)/K1056)</f>
        <v>2.4462284156316265</v>
      </c>
      <c r="N1056" s="9" t="str">
        <f>IF($B1056="Область","",VLOOKUP(100*J1056/I1056,Параметри!$B$39:$C$53,2,TRUE))</f>
        <v>2. 72-100</v>
      </c>
      <c r="O1056" s="9" t="str">
        <f>IF($B1056="Область","",VLOOKUP(M1056,Параметри!$B$21:$C$35,2,TRUE))</f>
        <v>4. 2,1-3</v>
      </c>
      <c r="P1056" s="9">
        <f t="shared" si="49"/>
        <v>2</v>
      </c>
      <c r="Q1056" s="9">
        <f t="shared" si="50"/>
        <v>4</v>
      </c>
      <c r="R1056" s="116">
        <v>13</v>
      </c>
      <c r="S1056" s="117">
        <f>IF(C1056="Область",Параметри!$K$47,IF(C1056="Київ",Параметри!$K$48,IF(L1056&lt;Параметри!$I$42,Параметри!$K$42,IF(L1056&lt;Параметри!$I$43,Параметри!$K$43,IF(L1056&lt;Параметри!$I$44,Параметри!$K$44,IF(L1056&lt;Параметри!$I$45,Параметри!$K$45,Параметри!$K$46))))))</f>
        <v>0.48</v>
      </c>
      <c r="T1056" s="97">
        <f>IF($B1056="Область",Параметри!K$63,IF($R1056&lt;Параметри!$G$59,Параметри!K$58,IF($R1056&lt;Параметри!$G$60,Параметри!K$59,IF($R1056&lt;Параметри!$G$61,Параметри!K$60,IF($R1056&lt;Параметри!$G$62,Параметри!K$61,Параметри!K$62)))))</f>
        <v>1.7000000000000001E-2</v>
      </c>
      <c r="U1056" s="97">
        <f>IF($B1056="Область",Параметри!L$63,IF($R1056&lt;Параметри!$G$59,Параметри!L$58,IF($R1056&lt;Параметри!$G$60,Параметри!L$59,IF($R1056&lt;Параметри!$G$61,Параметри!L$60,IF($R1056&lt;Параметри!$G$62,Параметри!L$61,Параметри!L$62)))))</f>
        <v>4.7E-2</v>
      </c>
      <c r="V1056" s="98">
        <f>IF(OR(SUM('Дані з ДІСО'!G1056:I1056)=0,Розрахунки!H1056=0),"",Розрахунки!H1056/SUM('Дані з ДІСО'!G1056:I1056))</f>
        <v>9.2816091954022983</v>
      </c>
      <c r="W1056" s="9">
        <v>2021</v>
      </c>
      <c r="X1056" s="9">
        <v>13</v>
      </c>
      <c r="Y1056" s="9">
        <v>12.5</v>
      </c>
      <c r="Z1056" s="9" t="s">
        <v>4535</v>
      </c>
      <c r="AA1056" s="99">
        <v>13</v>
      </c>
      <c r="AB1056" s="9" t="str">
        <f>IF('Коефіцієнти АТО'!C1056="Область","",'Коефіцієнти АТО'!D1056)</f>
        <v>Сумська</v>
      </c>
      <c r="AC1056" s="9"/>
    </row>
    <row r="1057" spans="1:29" ht="15" customHeight="1">
      <c r="A1057" s="9">
        <v>1056</v>
      </c>
      <c r="B1057" s="9" t="s">
        <v>3151</v>
      </c>
      <c r="C1057" s="9" t="s">
        <v>3151</v>
      </c>
      <c r="D1057" s="9" t="s">
        <v>4077</v>
      </c>
      <c r="E1057" s="9" t="s">
        <v>29</v>
      </c>
      <c r="F1057" s="9" t="s">
        <v>2195</v>
      </c>
      <c r="G1057" s="9" t="s">
        <v>4115</v>
      </c>
      <c r="H1057" s="9" t="s">
        <v>2194</v>
      </c>
      <c r="I1057" s="9">
        <v>8462</v>
      </c>
      <c r="J1057" s="9">
        <v>2152</v>
      </c>
      <c r="K1057" s="9">
        <v>295.2</v>
      </c>
      <c r="L1057" s="115">
        <f t="shared" si="48"/>
        <v>0.2543134010872134</v>
      </c>
      <c r="M1057" s="96">
        <f>IF($B1057="Область","",SUM('Дані з ДІСО'!J1057:L1057)/K1057)</f>
        <v>2.0968834688346885</v>
      </c>
      <c r="N1057" s="9" t="str">
        <f>IF($B1057="Область","",VLOOKUP(100*J1057/I1057,Параметри!$B$39:$C$53,2,TRUE))</f>
        <v>10. 23-26</v>
      </c>
      <c r="O1057" s="9" t="str">
        <f>IF($B1057="Область","",VLOOKUP(M1057,Параметри!$B$21:$C$35,2,TRUE))</f>
        <v>3. 1,4-2,1</v>
      </c>
      <c r="P1057" s="9">
        <f t="shared" si="49"/>
        <v>10</v>
      </c>
      <c r="Q1057" s="9">
        <f t="shared" si="50"/>
        <v>3</v>
      </c>
      <c r="R1057" s="116">
        <v>16</v>
      </c>
      <c r="S1057" s="117">
        <f>IF(C1057="Область",Параметри!$K$47,IF(C1057="Київ",Параметри!$K$48,IF(L1057&lt;Параметри!$I$42,Параметри!$K$42,IF(L1057&lt;Параметри!$I$43,Параметри!$K$43,IF(L1057&lt;Параметри!$I$44,Параметри!$K$44,IF(L1057&lt;Параметри!$I$45,Параметри!$K$45,Параметри!$K$46))))))</f>
        <v>0.33</v>
      </c>
      <c r="T1057" s="97">
        <f>IF($B1057="Область",Параметри!K$63,IF($R1057&lt;Параметри!$G$59,Параметри!K$58,IF($R1057&lt;Параметри!$G$60,Параметри!K$59,IF($R1057&lt;Параметри!$G$61,Параметри!K$60,IF($R1057&lt;Параметри!$G$62,Параметри!K$61,Параметри!K$62)))))</f>
        <v>1.7000000000000001E-2</v>
      </c>
      <c r="U1057" s="97">
        <f>IF($B1057="Область",Параметри!L$63,IF($R1057&lt;Параметри!$G$59,Параметри!L$58,IF($R1057&lt;Параметри!$G$60,Параметри!L$59,IF($R1057&lt;Параметри!$G$61,Параметри!L$60,IF($R1057&lt;Параметри!$G$62,Параметри!L$61,Параметри!L$62)))))</f>
        <v>4.7E-2</v>
      </c>
      <c r="V1057" s="98">
        <f>IF(OR(SUM('Дані з ДІСО'!G1057:I1057)=0,Розрахунки!H1057=0),"",Розрахунки!H1057/SUM('Дані з ДІСО'!G1057:I1057))</f>
        <v>15.097560975609756</v>
      </c>
      <c r="W1057" s="9">
        <v>2021</v>
      </c>
      <c r="X1057" s="9">
        <v>16.5</v>
      </c>
      <c r="Y1057" s="9">
        <v>15</v>
      </c>
      <c r="Z1057" s="9" t="s">
        <v>4536</v>
      </c>
      <c r="AA1057" s="99">
        <v>16</v>
      </c>
      <c r="AB1057" s="9" t="str">
        <f>IF('Коефіцієнти АТО'!C1057="Область","",'Коефіцієнти АТО'!D1057)</f>
        <v>Сумська</v>
      </c>
      <c r="AC1057" s="9"/>
    </row>
    <row r="1058" spans="1:29" ht="15" customHeight="1">
      <c r="A1058" s="9">
        <v>1057</v>
      </c>
      <c r="B1058" s="9" t="s">
        <v>3145</v>
      </c>
      <c r="C1058" s="9" t="s">
        <v>3146</v>
      </c>
      <c r="D1058" s="9" t="s">
        <v>4077</v>
      </c>
      <c r="E1058" s="9" t="s">
        <v>21</v>
      </c>
      <c r="F1058" s="9" t="s">
        <v>2197</v>
      </c>
      <c r="G1058" s="9" t="s">
        <v>4116</v>
      </c>
      <c r="H1058" s="9" t="s">
        <v>2196</v>
      </c>
      <c r="I1058" s="9">
        <v>10474</v>
      </c>
      <c r="J1058" s="9">
        <v>3511</v>
      </c>
      <c r="K1058" s="9">
        <v>591.6</v>
      </c>
      <c r="L1058" s="115">
        <f t="shared" si="48"/>
        <v>0.33521099866335691</v>
      </c>
      <c r="M1058" s="96">
        <f>IF($B1058="Область","",SUM('Дані з ДІСО'!J1058:L1058)/K1058)</f>
        <v>1.5956727518593643</v>
      </c>
      <c r="N1058" s="9" t="str">
        <f>IF($B1058="Область","",VLOOKUP(100*J1058/I1058,Параметри!$B$39:$C$53,2,TRUE))</f>
        <v>9. 26-43</v>
      </c>
      <c r="O1058" s="9" t="str">
        <f>IF($B1058="Область","",VLOOKUP(M1058,Параметри!$B$21:$C$35,2,TRUE))</f>
        <v>3. 1,4-2,1</v>
      </c>
      <c r="P1058" s="9">
        <f t="shared" si="49"/>
        <v>9</v>
      </c>
      <c r="Q1058" s="9">
        <f t="shared" si="50"/>
        <v>3</v>
      </c>
      <c r="R1058" s="116">
        <v>16.5</v>
      </c>
      <c r="S1058" s="117">
        <f>IF(C1058="Область",Параметри!$K$47,IF(C1058="Київ",Параметри!$K$48,IF(L1058&lt;Параметри!$I$42,Параметри!$K$42,IF(L1058&lt;Параметри!$I$43,Параметри!$K$43,IF(L1058&lt;Параметри!$I$44,Параметри!$K$44,IF(L1058&lt;Параметри!$I$45,Параметри!$K$45,Параметри!$K$46))))))</f>
        <v>0.33</v>
      </c>
      <c r="T1058" s="97">
        <f>IF($B1058="Область",Параметри!K$63,IF($R1058&lt;Параметри!$G$59,Параметри!K$58,IF($R1058&lt;Параметри!$G$60,Параметри!K$59,IF($R1058&lt;Параметри!$G$61,Параметри!K$60,IF($R1058&lt;Параметри!$G$62,Параметри!K$61,Параметри!K$62)))))</f>
        <v>1.7000000000000001E-2</v>
      </c>
      <c r="U1058" s="97">
        <f>IF($B1058="Область",Параметри!L$63,IF($R1058&lt;Параметри!$G$59,Параметри!L$58,IF($R1058&lt;Параметри!$G$60,Параметри!L$59,IF($R1058&lt;Параметри!$G$61,Параметри!L$60,IF($R1058&lt;Параметри!$G$62,Параметри!L$61,Параметри!L$62)))))</f>
        <v>4.7E-2</v>
      </c>
      <c r="V1058" s="98">
        <f>IF(OR(SUM('Дані з ДІСО'!G1058:I1058)=0,Розрахунки!H1058=0),"",Розрахунки!H1058/SUM('Дані з ДІСО'!G1058:I1058))</f>
        <v>21.953488372093023</v>
      </c>
      <c r="W1058" s="9">
        <v>2021</v>
      </c>
      <c r="X1058" s="9">
        <v>16.5</v>
      </c>
      <c r="Y1058" s="9">
        <v>17.5</v>
      </c>
      <c r="Z1058" s="9" t="s">
        <v>4535</v>
      </c>
      <c r="AA1058" s="99">
        <v>16.5</v>
      </c>
      <c r="AB1058" s="9" t="str">
        <f>IF('Коефіцієнти АТО'!C1058="Область","",'Коефіцієнти АТО'!D1058)</f>
        <v>Сумська</v>
      </c>
      <c r="AC1058" s="9"/>
    </row>
    <row r="1059" spans="1:29" ht="15" customHeight="1">
      <c r="A1059" s="9">
        <v>1058</v>
      </c>
      <c r="B1059" s="9" t="s">
        <v>3148</v>
      </c>
      <c r="C1059" s="9" t="s">
        <v>3148</v>
      </c>
      <c r="D1059" s="9" t="s">
        <v>4077</v>
      </c>
      <c r="E1059" s="9" t="s">
        <v>24</v>
      </c>
      <c r="F1059" s="9" t="s">
        <v>2199</v>
      </c>
      <c r="G1059" s="9" t="s">
        <v>4117</v>
      </c>
      <c r="H1059" s="9" t="s">
        <v>2198</v>
      </c>
      <c r="I1059" s="9">
        <v>5850</v>
      </c>
      <c r="J1059" s="9">
        <v>5850</v>
      </c>
      <c r="K1059" s="9">
        <v>387.4</v>
      </c>
      <c r="L1059" s="115">
        <f t="shared" si="48"/>
        <v>1</v>
      </c>
      <c r="M1059" s="96">
        <f>IF($B1059="Область","",SUM('Дані з ДІСО'!J1059:L1059)/K1059)</f>
        <v>0.91894682498709346</v>
      </c>
      <c r="N1059" s="9" t="str">
        <f>IF($B1059="Область","",VLOOKUP(100*J1059/I1059,Параметри!$B$39:$C$53,2,TRUE))</f>
        <v>1. 100%</v>
      </c>
      <c r="O1059" s="9" t="str">
        <f>IF($B1059="Область","",VLOOKUP(M1059,Параметри!$B$21:$C$35,2,TRUE))</f>
        <v>1. 0-1</v>
      </c>
      <c r="P1059" s="9">
        <f t="shared" si="49"/>
        <v>1</v>
      </c>
      <c r="Q1059" s="9">
        <f t="shared" si="50"/>
        <v>1</v>
      </c>
      <c r="R1059" s="116">
        <v>10</v>
      </c>
      <c r="S1059" s="117">
        <f>IF(C1059="Область",Параметри!$K$47,IF(C1059="Київ",Параметри!$K$48,IF(L1059&lt;Параметри!$I$42,Параметри!$K$42,IF(L1059&lt;Параметри!$I$43,Параметри!$K$43,IF(L1059&lt;Параметри!$I$44,Параметри!$K$44,IF(L1059&lt;Параметри!$I$45,Параметри!$K$45,Параметри!$K$46))))))</f>
        <v>0.53</v>
      </c>
      <c r="T1059" s="97">
        <f>IF($B1059="Область",Параметри!K$63,IF($R1059&lt;Параметри!$G$59,Параметри!K$58,IF($R1059&lt;Параметри!$G$60,Параметри!K$59,IF($R1059&lt;Параметри!$G$61,Параметри!K$60,IF($R1059&lt;Параметри!$G$62,Параметри!K$61,Параметри!K$62)))))</f>
        <v>1.7000000000000001E-2</v>
      </c>
      <c r="U1059" s="97">
        <f>IF($B1059="Область",Параметри!L$63,IF($R1059&lt;Параметри!$G$59,Параметри!L$58,IF($R1059&lt;Параметри!$G$60,Параметри!L$59,IF($R1059&lt;Параметри!$G$61,Параметри!L$60,IF($R1059&lt;Параметри!$G$62,Параметри!L$61,Параметри!L$62)))))</f>
        <v>4.7E-2</v>
      </c>
      <c r="V1059" s="98">
        <f>IF(OR(SUM('Дані з ДІСО'!G1059:I1059)=0,Розрахунки!H1059=0),"",Розрахунки!H1059/SUM('Дані з ДІСО'!G1059:I1059))</f>
        <v>6.9803921568627452</v>
      </c>
      <c r="W1059" s="9">
        <v>2021</v>
      </c>
      <c r="X1059" s="9">
        <v>10</v>
      </c>
      <c r="Y1059" s="9">
        <v>10</v>
      </c>
      <c r="Z1059" s="9" t="s">
        <v>4535</v>
      </c>
      <c r="AA1059" s="99">
        <v>10</v>
      </c>
      <c r="AB1059" s="9" t="str">
        <f>IF('Коефіцієнти АТО'!C1059="Область","",'Коефіцієнти АТО'!D1059)</f>
        <v>Сумська</v>
      </c>
      <c r="AC1059" s="9"/>
    </row>
    <row r="1060" spans="1:29" ht="15" customHeight="1">
      <c r="A1060" s="9">
        <v>1059</v>
      </c>
      <c r="B1060" s="9" t="s">
        <v>3148</v>
      </c>
      <c r="C1060" s="9" t="s">
        <v>3148</v>
      </c>
      <c r="D1060" s="9" t="s">
        <v>4077</v>
      </c>
      <c r="E1060" s="9" t="s">
        <v>24</v>
      </c>
      <c r="F1060" s="9" t="s">
        <v>2201</v>
      </c>
      <c r="G1060" s="9" t="s">
        <v>4118</v>
      </c>
      <c r="H1060" s="9" t="s">
        <v>2200</v>
      </c>
      <c r="I1060" s="9">
        <v>5848</v>
      </c>
      <c r="J1060" s="9">
        <v>5848</v>
      </c>
      <c r="K1060" s="9">
        <v>342.9</v>
      </c>
      <c r="L1060" s="115">
        <f t="shared" si="48"/>
        <v>1</v>
      </c>
      <c r="M1060" s="96">
        <f>IF($B1060="Область","",SUM('Дані з ДІСО'!J1060:L1060)/K1060)</f>
        <v>1.1111111111111112</v>
      </c>
      <c r="N1060" s="9" t="str">
        <f>IF($B1060="Область","",VLOOKUP(100*J1060/I1060,Параметри!$B$39:$C$53,2,TRUE))</f>
        <v>1. 100%</v>
      </c>
      <c r="O1060" s="9" t="str">
        <f>IF($B1060="Область","",VLOOKUP(M1060,Параметри!$B$21:$C$35,2,TRUE))</f>
        <v>2. 1-1,4</v>
      </c>
      <c r="P1060" s="9">
        <f t="shared" si="49"/>
        <v>1</v>
      </c>
      <c r="Q1060" s="9">
        <f t="shared" si="50"/>
        <v>2</v>
      </c>
      <c r="R1060" s="116">
        <v>11</v>
      </c>
      <c r="S1060" s="117">
        <f>IF(C1060="Область",Параметри!$K$47,IF(C1060="Київ",Параметри!$K$48,IF(L1060&lt;Параметри!$I$42,Параметри!$K$42,IF(L1060&lt;Параметри!$I$43,Параметри!$K$43,IF(L1060&lt;Параметри!$I$44,Параметри!$K$44,IF(L1060&lt;Параметри!$I$45,Параметри!$K$45,Параметри!$K$46))))))</f>
        <v>0.53</v>
      </c>
      <c r="T1060" s="97">
        <f>IF($B1060="Область",Параметри!K$63,IF($R1060&lt;Параметри!$G$59,Параметри!K$58,IF($R1060&lt;Параметри!$G$60,Параметри!K$59,IF($R1060&lt;Параметри!$G$61,Параметри!K$60,IF($R1060&lt;Параметри!$G$62,Параметри!K$61,Параметри!K$62)))))</f>
        <v>1.7000000000000001E-2</v>
      </c>
      <c r="U1060" s="97">
        <f>IF($B1060="Область",Параметри!L$63,IF($R1060&lt;Параметри!$G$59,Параметри!L$58,IF($R1060&lt;Параметри!$G$60,Параметри!L$59,IF($R1060&lt;Параметри!$G$61,Параметри!L$60,IF($R1060&lt;Параметри!$G$62,Параметри!L$61,Параметри!L$62)))))</f>
        <v>4.7E-2</v>
      </c>
      <c r="V1060" s="98">
        <f>IF(OR(SUM('Дані з ДІСО'!G1060:I1060)=0,Розрахунки!H1060=0),"",Розрахунки!H1060/SUM('Дані з ДІСО'!G1060:I1060))</f>
        <v>9.0714285714285712</v>
      </c>
      <c r="W1060" s="9">
        <v>2021</v>
      </c>
      <c r="X1060" s="9">
        <v>11.5</v>
      </c>
      <c r="Y1060" s="9">
        <v>10</v>
      </c>
      <c r="Z1060" s="9" t="s">
        <v>4536</v>
      </c>
      <c r="AA1060" s="99">
        <v>11</v>
      </c>
      <c r="AB1060" s="9" t="str">
        <f>IF('Коефіцієнти АТО'!C1060="Область","",'Коефіцієнти АТО'!D1060)</f>
        <v>Сумська</v>
      </c>
      <c r="AC1060" s="9"/>
    </row>
    <row r="1061" spans="1:29" ht="15" customHeight="1">
      <c r="A1061" s="9">
        <v>1060</v>
      </c>
      <c r="B1061" s="9" t="s">
        <v>3151</v>
      </c>
      <c r="C1061" s="9" t="s">
        <v>3151</v>
      </c>
      <c r="D1061" s="9" t="s">
        <v>4077</v>
      </c>
      <c r="E1061" s="9" t="s">
        <v>29</v>
      </c>
      <c r="F1061" s="9" t="s">
        <v>2203</v>
      </c>
      <c r="G1061" s="9" t="s">
        <v>3212</v>
      </c>
      <c r="H1061" s="9" t="s">
        <v>2202</v>
      </c>
      <c r="I1061" s="9">
        <v>8153</v>
      </c>
      <c r="J1061" s="9">
        <v>3785</v>
      </c>
      <c r="K1061" s="9">
        <v>522.79999999999995</v>
      </c>
      <c r="L1061" s="115">
        <f t="shared" si="48"/>
        <v>0.46424628970930948</v>
      </c>
      <c r="M1061" s="96">
        <f>IF($B1061="Область","",SUM('Дані з ДІСО'!J1061:L1061)/K1061)</f>
        <v>1.3446824789594491</v>
      </c>
      <c r="N1061" s="9" t="str">
        <f>IF($B1061="Область","",VLOOKUP(100*J1061/I1061,Параметри!$B$39:$C$53,2,TRUE))</f>
        <v>8. 43-49</v>
      </c>
      <c r="O1061" s="9" t="str">
        <f>IF($B1061="Область","",VLOOKUP(M1061,Параметри!$B$21:$C$35,2,TRUE))</f>
        <v>2. 1-1,4</v>
      </c>
      <c r="P1061" s="9">
        <f t="shared" si="49"/>
        <v>8</v>
      </c>
      <c r="Q1061" s="9">
        <f t="shared" si="50"/>
        <v>2</v>
      </c>
      <c r="R1061" s="116">
        <v>16.5</v>
      </c>
      <c r="S1061" s="117">
        <f>IF(C1061="Область",Параметри!$K$47,IF(C1061="Київ",Параметри!$K$48,IF(L1061&lt;Параметри!$I$42,Параметри!$K$42,IF(L1061&lt;Параметри!$I$43,Параметри!$K$43,IF(L1061&lt;Параметри!$I$44,Параметри!$K$44,IF(L1061&lt;Параметри!$I$45,Параметри!$K$45,Параметри!$K$46))))))</f>
        <v>0.43</v>
      </c>
      <c r="T1061" s="97">
        <f>IF($B1061="Область",Параметри!K$63,IF($R1061&lt;Параметри!$G$59,Параметри!K$58,IF($R1061&lt;Параметри!$G$60,Параметри!K$59,IF($R1061&lt;Параметри!$G$61,Параметри!K$60,IF($R1061&lt;Параметри!$G$62,Параметри!K$61,Параметри!K$62)))))</f>
        <v>1.7000000000000001E-2</v>
      </c>
      <c r="U1061" s="97">
        <f>IF($B1061="Область",Параметри!L$63,IF($R1061&lt;Параметри!$G$59,Параметри!L$58,IF($R1061&lt;Параметри!$G$60,Параметри!L$59,IF($R1061&lt;Параметри!$G$61,Параметри!L$60,IF($R1061&lt;Параметри!$G$62,Параметри!L$61,Параметри!L$62)))))</f>
        <v>4.7E-2</v>
      </c>
      <c r="V1061" s="98">
        <f>IF(OR(SUM('Дані з ДІСО'!G1061:I1061)=0,Розрахунки!H1061=0),"",Розрахунки!H1061/SUM('Дані з ДІСО'!G1061:I1061))</f>
        <v>10.984375</v>
      </c>
      <c r="W1061" s="9">
        <v>2021</v>
      </c>
      <c r="X1061" s="9">
        <v>15.5</v>
      </c>
      <c r="Y1061" s="9">
        <v>17.5</v>
      </c>
      <c r="Z1061" s="9" t="s">
        <v>4536</v>
      </c>
      <c r="AA1061" s="99">
        <v>16.5</v>
      </c>
      <c r="AB1061" s="9" t="str">
        <f>IF('Коефіцієнти АТО'!C1061="Область","",'Коефіцієнти АТО'!D1061)</f>
        <v>Сумська</v>
      </c>
      <c r="AC1061" s="9"/>
    </row>
    <row r="1062" spans="1:29" ht="15" customHeight="1">
      <c r="A1062" s="9">
        <v>1061</v>
      </c>
      <c r="B1062" s="9" t="s">
        <v>3097</v>
      </c>
      <c r="C1062" s="9" t="s">
        <v>3097</v>
      </c>
      <c r="D1062" s="9" t="s">
        <v>4119</v>
      </c>
      <c r="E1062" s="9" t="s">
        <v>15</v>
      </c>
      <c r="F1062" s="9" t="s">
        <v>2208</v>
      </c>
      <c r="G1062" s="9" t="s">
        <v>3131</v>
      </c>
      <c r="H1062" s="9" t="s">
        <v>2207</v>
      </c>
      <c r="I1062" s="9"/>
      <c r="J1062" s="9"/>
      <c r="K1062" s="9" t="s">
        <v>4534</v>
      </c>
      <c r="L1062" s="115" t="str">
        <f t="shared" si="48"/>
        <v/>
      </c>
      <c r="M1062" s="96" t="str">
        <f>IF($B1062="Область","",SUM('Дані з ДІСО'!J1062:L1062)/K1062)</f>
        <v/>
      </c>
      <c r="N1062" s="9" t="str">
        <f>IF($B1062="Область","",VLOOKUP(100*J1062/I1062,Параметри!$B$39:$C$53,2,TRUE))</f>
        <v/>
      </c>
      <c r="O1062" s="9" t="str">
        <f>IF($B1062="Область","",VLOOKUP(M1062,Параметри!$B$21:$C$35,2,TRUE))</f>
        <v/>
      </c>
      <c r="P1062" s="9" t="str">
        <f t="shared" si="49"/>
        <v/>
      </c>
      <c r="Q1062" s="9" t="str">
        <f t="shared" si="50"/>
        <v/>
      </c>
      <c r="R1062" s="116">
        <v>20</v>
      </c>
      <c r="S1062" s="117">
        <f>IF(C1062="Область",Параметри!$K$47,IF(C1062="Київ",Параметри!$K$48,IF(L1062&lt;Параметри!$I$42,Параметри!$K$42,IF(L1062&lt;Параметри!$I$43,Параметри!$K$43,IF(L1062&lt;Параметри!$I$44,Параметри!$K$44,IF(L1062&lt;Параметри!$I$45,Параметри!$K$45,Параметри!$K$46))))))</f>
        <v>0.23</v>
      </c>
      <c r="T1062" s="97">
        <f>IF($B1062="Область",Параметри!K$63,IF($R1062&lt;Параметри!$G$59,Параметри!K$58,IF($R1062&lt;Параметри!$G$60,Параметри!K$59,IF($R1062&lt;Параметри!$G$61,Параметри!K$60,IF($R1062&lt;Параметри!$G$62,Параметри!K$61,Параметри!K$62)))))</f>
        <v>7.0000000000000007E-2</v>
      </c>
      <c r="U1062" s="97">
        <f>IF($B1062="Область",Параметри!L$63,IF($R1062&lt;Параметри!$G$59,Параметри!L$58,IF($R1062&lt;Параметри!$G$60,Параметри!L$59,IF($R1062&lt;Параметри!$G$61,Параметри!L$60,IF($R1062&lt;Параметри!$G$62,Параметри!L$61,Параметри!L$62)))))</f>
        <v>0.10100000000000001</v>
      </c>
      <c r="V1062" s="98">
        <f>IF(OR(SUM('Дані з ДІСО'!G1062:I1062)=0,Розрахунки!H1062=0),"",Розрахунки!H1062/SUM('Дані з ДІСО'!G1062:I1062))</f>
        <v>25.972972972972972</v>
      </c>
      <c r="W1062" s="9" t="s">
        <v>3097</v>
      </c>
      <c r="X1062" s="9">
        <v>20</v>
      </c>
      <c r="Y1062" s="9">
        <v>20</v>
      </c>
      <c r="Z1062" s="9" t="s">
        <v>4535</v>
      </c>
      <c r="AA1062" s="99">
        <v>20</v>
      </c>
      <c r="AB1062" s="9" t="str">
        <f>IF('Коефіцієнти АТО'!C1062="Область","",'Коефіцієнти АТО'!D1062)</f>
        <v/>
      </c>
      <c r="AC1062" s="9"/>
    </row>
    <row r="1063" spans="1:29" ht="15" customHeight="1">
      <c r="A1063" s="9">
        <v>1062</v>
      </c>
      <c r="B1063" s="9" t="s">
        <v>3148</v>
      </c>
      <c r="C1063" s="9" t="s">
        <v>3148</v>
      </c>
      <c r="D1063" s="9" t="s">
        <v>4119</v>
      </c>
      <c r="E1063" s="9" t="s">
        <v>24</v>
      </c>
      <c r="F1063" s="9" t="s">
        <v>2212</v>
      </c>
      <c r="G1063" s="9" t="s">
        <v>4120</v>
      </c>
      <c r="H1063" s="9" t="s">
        <v>2211</v>
      </c>
      <c r="I1063" s="9">
        <v>12030</v>
      </c>
      <c r="J1063" s="9">
        <v>12030</v>
      </c>
      <c r="K1063" s="9">
        <v>158.5</v>
      </c>
      <c r="L1063" s="115">
        <f t="shared" si="48"/>
        <v>1</v>
      </c>
      <c r="M1063" s="96">
        <f>IF($B1063="Область","",SUM('Дані з ДІСО'!J1063:L1063)/K1063)</f>
        <v>4.8517350157728707</v>
      </c>
      <c r="N1063" s="9" t="str">
        <f>IF($B1063="Область","",VLOOKUP(100*J1063/I1063,Параметри!$B$39:$C$53,2,TRUE))</f>
        <v>1. 100%</v>
      </c>
      <c r="O1063" s="9" t="str">
        <f>IF($B1063="Область","",VLOOKUP(M1063,Параметри!$B$21:$C$35,2,TRUE))</f>
        <v>8. 4,5-5,8</v>
      </c>
      <c r="P1063" s="9">
        <f t="shared" si="49"/>
        <v>1</v>
      </c>
      <c r="Q1063" s="9">
        <f t="shared" si="50"/>
        <v>8</v>
      </c>
      <c r="R1063" s="116">
        <v>12</v>
      </c>
      <c r="S1063" s="117">
        <f>IF(C1063="Область",Параметри!$K$47,IF(C1063="Київ",Параметри!$K$48,IF(L1063&lt;Параметри!$I$42,Параметри!$K$42,IF(L1063&lt;Параметри!$I$43,Параметри!$K$43,IF(L1063&lt;Параметри!$I$44,Параметри!$K$44,IF(L1063&lt;Параметри!$I$45,Параметри!$K$45,Параметри!$K$46))))))</f>
        <v>0.53</v>
      </c>
      <c r="T1063" s="97">
        <f>IF($B1063="Область",Параметри!K$63,IF($R1063&lt;Параметри!$G$59,Параметри!K$58,IF($R1063&lt;Параметри!$G$60,Параметри!K$59,IF($R1063&lt;Параметри!$G$61,Параметри!K$60,IF($R1063&lt;Параметри!$G$62,Параметри!K$61,Параметри!K$62)))))</f>
        <v>1.7000000000000001E-2</v>
      </c>
      <c r="U1063" s="97">
        <f>IF($B1063="Область",Параметри!L$63,IF($R1063&lt;Параметри!$G$59,Параметри!L$58,IF($R1063&lt;Параметри!$G$60,Параметри!L$59,IF($R1063&lt;Параметри!$G$61,Параметри!L$60,IF($R1063&lt;Параметри!$G$62,Параметри!L$61,Параметри!L$62)))))</f>
        <v>4.7E-2</v>
      </c>
      <c r="V1063" s="98">
        <f>IF(OR(SUM('Дані з ДІСО'!G1063:I1063)=0,Розрахунки!H1063=0),"",Розрахунки!H1063/SUM('Дані з ДІСО'!G1063:I1063))</f>
        <v>13.732142857142858</v>
      </c>
      <c r="W1063" s="9">
        <v>2016</v>
      </c>
      <c r="X1063" s="9">
        <v>15.5</v>
      </c>
      <c r="Y1063" s="9">
        <v>11</v>
      </c>
      <c r="Z1063" s="9" t="s">
        <v>4536</v>
      </c>
      <c r="AA1063" s="99">
        <v>12</v>
      </c>
      <c r="AB1063" s="9" t="str">
        <f>IF('Коефіцієнти АТО'!C1063="Область","",'Коефіцієнти АТО'!D1063)</f>
        <v>Тернопільська</v>
      </c>
      <c r="AC1063" s="9"/>
    </row>
    <row r="1064" spans="1:29" ht="15" customHeight="1">
      <c r="A1064" s="9">
        <v>1063</v>
      </c>
      <c r="B1064" s="9" t="s">
        <v>3148</v>
      </c>
      <c r="C1064" s="9" t="s">
        <v>3148</v>
      </c>
      <c r="D1064" s="9" t="s">
        <v>4119</v>
      </c>
      <c r="E1064" s="9" t="s">
        <v>24</v>
      </c>
      <c r="F1064" s="9" t="s">
        <v>2214</v>
      </c>
      <c r="G1064" s="9" t="s">
        <v>4121</v>
      </c>
      <c r="H1064" s="9" t="s">
        <v>2213</v>
      </c>
      <c r="I1064" s="9">
        <v>10818</v>
      </c>
      <c r="J1064" s="9">
        <v>10818</v>
      </c>
      <c r="K1064" s="9">
        <v>272.10000000000002</v>
      </c>
      <c r="L1064" s="115">
        <f t="shared" si="48"/>
        <v>1</v>
      </c>
      <c r="M1064" s="96">
        <f>IF($B1064="Область","",SUM('Дані з ДІСО'!J1064:L1064)/K1064)</f>
        <v>3.3590591694230061</v>
      </c>
      <c r="N1064" s="9" t="str">
        <f>IF($B1064="Область","",VLOOKUP(100*J1064/I1064,Параметри!$B$39:$C$53,2,TRUE))</f>
        <v>1. 100%</v>
      </c>
      <c r="O1064" s="9" t="str">
        <f>IF($B1064="Область","",VLOOKUP(M1064,Параметри!$B$21:$C$35,2,TRUE))</f>
        <v>5. 3-3,9</v>
      </c>
      <c r="P1064" s="9">
        <f t="shared" si="49"/>
        <v>1</v>
      </c>
      <c r="Q1064" s="9">
        <f t="shared" si="50"/>
        <v>5</v>
      </c>
      <c r="R1064" s="116">
        <v>13</v>
      </c>
      <c r="S1064" s="117">
        <f>IF(C1064="Область",Параметри!$K$47,IF(C1064="Київ",Параметри!$K$48,IF(L1064&lt;Параметри!$I$42,Параметри!$K$42,IF(L1064&lt;Параметри!$I$43,Параметри!$K$43,IF(L1064&lt;Параметри!$I$44,Параметри!$K$44,IF(L1064&lt;Параметри!$I$45,Параметри!$K$45,Параметри!$K$46))))))</f>
        <v>0.53</v>
      </c>
      <c r="T1064" s="97">
        <f>IF($B1064="Область",Параметри!K$63,IF($R1064&lt;Параметри!$G$59,Параметри!K$58,IF($R1064&lt;Параметри!$G$60,Параметри!K$59,IF($R1064&lt;Параметри!$G$61,Параметри!K$60,IF($R1064&lt;Параметри!$G$62,Параметри!K$61,Параметри!K$62)))))</f>
        <v>1.7000000000000001E-2</v>
      </c>
      <c r="U1064" s="97">
        <f>IF($B1064="Область",Параметри!L$63,IF($R1064&lt;Параметри!$G$59,Параметри!L$58,IF($R1064&lt;Параметри!$G$60,Параметри!L$59,IF($R1064&lt;Параметри!$G$61,Параметри!L$60,IF($R1064&lt;Параметри!$G$62,Параметри!L$61,Параметри!L$62)))))</f>
        <v>4.7E-2</v>
      </c>
      <c r="V1064" s="98">
        <f>IF(OR(SUM('Дані з ДІСО'!G1064:I1064)=0,Розрахунки!H1064=0),"",Розрахунки!H1064/SUM('Дані з ДІСО'!G1064:I1064))</f>
        <v>10.043956043956044</v>
      </c>
      <c r="W1064" s="9">
        <v>2016</v>
      </c>
      <c r="X1064" s="9">
        <v>13.5</v>
      </c>
      <c r="Y1064" s="9">
        <v>12</v>
      </c>
      <c r="Z1064" s="9" t="s">
        <v>4536</v>
      </c>
      <c r="AA1064" s="99">
        <v>13</v>
      </c>
      <c r="AB1064" s="9" t="str">
        <f>IF('Коефіцієнти АТО'!C1064="Область","",'Коефіцієнти АТО'!D1064)</f>
        <v>Тернопільська</v>
      </c>
      <c r="AC1064" s="9"/>
    </row>
    <row r="1065" spans="1:29" ht="15" customHeight="1">
      <c r="A1065" s="9">
        <v>1064</v>
      </c>
      <c r="B1065" s="9" t="s">
        <v>3148</v>
      </c>
      <c r="C1065" s="9" t="s">
        <v>3148</v>
      </c>
      <c r="D1065" s="9" t="s">
        <v>4119</v>
      </c>
      <c r="E1065" s="9" t="s">
        <v>24</v>
      </c>
      <c r="F1065" s="9" t="s">
        <v>2216</v>
      </c>
      <c r="G1065" s="9" t="s">
        <v>4122</v>
      </c>
      <c r="H1065" s="9" t="s">
        <v>2215</v>
      </c>
      <c r="I1065" s="9">
        <v>8070</v>
      </c>
      <c r="J1065" s="9">
        <v>8070</v>
      </c>
      <c r="K1065" s="9">
        <v>170.2</v>
      </c>
      <c r="L1065" s="115">
        <f t="shared" si="48"/>
        <v>1</v>
      </c>
      <c r="M1065" s="96">
        <f>IF($B1065="Область","",SUM('Дані з ДІСО'!J1065:L1065)/K1065)</f>
        <v>4.6474735605170387</v>
      </c>
      <c r="N1065" s="9" t="str">
        <f>IF($B1065="Область","",VLOOKUP(100*J1065/I1065,Параметри!$B$39:$C$53,2,TRUE))</f>
        <v>1. 100%</v>
      </c>
      <c r="O1065" s="9" t="str">
        <f>IF($B1065="Область","",VLOOKUP(M1065,Параметри!$B$21:$C$35,2,TRUE))</f>
        <v>8. 4,5-5,8</v>
      </c>
      <c r="P1065" s="9">
        <f t="shared" si="49"/>
        <v>1</v>
      </c>
      <c r="Q1065" s="9">
        <f t="shared" si="50"/>
        <v>8</v>
      </c>
      <c r="R1065" s="116">
        <v>14</v>
      </c>
      <c r="S1065" s="117">
        <f>IF(C1065="Область",Параметри!$K$47,IF(C1065="Київ",Параметри!$K$48,IF(L1065&lt;Параметри!$I$42,Параметри!$K$42,IF(L1065&lt;Параметри!$I$43,Параметри!$K$43,IF(L1065&lt;Параметри!$I$44,Параметри!$K$44,IF(L1065&lt;Параметри!$I$45,Параметри!$K$45,Параметри!$K$46))))))</f>
        <v>0.53</v>
      </c>
      <c r="T1065" s="97">
        <f>IF($B1065="Область",Параметри!K$63,IF($R1065&lt;Параметри!$G$59,Параметри!K$58,IF($R1065&lt;Параметри!$G$60,Параметри!K$59,IF($R1065&lt;Параметри!$G$61,Параметри!K$60,IF($R1065&lt;Параметри!$G$62,Параметри!K$61,Параметри!K$62)))))</f>
        <v>1.7000000000000001E-2</v>
      </c>
      <c r="U1065" s="97">
        <f>IF($B1065="Область",Параметри!L$63,IF($R1065&lt;Параметри!$G$59,Параметри!L$58,IF($R1065&lt;Параметри!$G$60,Параметри!L$59,IF($R1065&lt;Параметри!$G$61,Параметри!L$60,IF($R1065&lt;Параметри!$G$62,Параметри!L$61,Параметри!L$62)))))</f>
        <v>4.7E-2</v>
      </c>
      <c r="V1065" s="98">
        <f>IF(OR(SUM('Дані з ДІСО'!G1065:I1065)=0,Розрахунки!H1065=0),"",Розрахунки!H1065/SUM('Дані з ДІСО'!G1065:I1065))</f>
        <v>10.986111111111111</v>
      </c>
      <c r="W1065" s="9">
        <v>2016</v>
      </c>
      <c r="X1065" s="9">
        <v>15.5</v>
      </c>
      <c r="Y1065" s="9">
        <v>13</v>
      </c>
      <c r="Z1065" s="9" t="s">
        <v>4536</v>
      </c>
      <c r="AA1065" s="99">
        <v>14</v>
      </c>
      <c r="AB1065" s="9" t="str">
        <f>IF('Коефіцієнти АТО'!C1065="Область","",'Коефіцієнти АТО'!D1065)</f>
        <v>Тернопільська</v>
      </c>
      <c r="AC1065" s="9"/>
    </row>
    <row r="1066" spans="1:29" ht="15" customHeight="1">
      <c r="A1066" s="9">
        <v>1065</v>
      </c>
      <c r="B1066" s="9" t="s">
        <v>3148</v>
      </c>
      <c r="C1066" s="9" t="s">
        <v>3148</v>
      </c>
      <c r="D1066" s="9" t="s">
        <v>4119</v>
      </c>
      <c r="E1066" s="9" t="s">
        <v>24</v>
      </c>
      <c r="F1066" s="9" t="s">
        <v>2218</v>
      </c>
      <c r="G1066" s="9" t="s">
        <v>4123</v>
      </c>
      <c r="H1066" s="9" t="s">
        <v>2217</v>
      </c>
      <c r="I1066" s="9">
        <v>11286</v>
      </c>
      <c r="J1066" s="9">
        <v>11286</v>
      </c>
      <c r="K1066" s="9">
        <v>142</v>
      </c>
      <c r="L1066" s="115">
        <f t="shared" si="48"/>
        <v>1</v>
      </c>
      <c r="M1066" s="96">
        <f>IF($B1066="Область","",SUM('Дані з ДІСО'!J1066:L1066)/K1066)</f>
        <v>7.1619718309859151</v>
      </c>
      <c r="N1066" s="9" t="str">
        <f>IF($B1066="Область","",VLOOKUP(100*J1066/I1066,Параметри!$B$39:$C$53,2,TRUE))</f>
        <v>1. 100%</v>
      </c>
      <c r="O1066" s="9" t="str">
        <f>IF($B1066="Область","",VLOOKUP(M1066,Параметри!$B$21:$C$35,2,TRUE))</f>
        <v>10. 7-10,2</v>
      </c>
      <c r="P1066" s="9">
        <f t="shared" si="49"/>
        <v>1</v>
      </c>
      <c r="Q1066" s="9">
        <f t="shared" si="50"/>
        <v>10</v>
      </c>
      <c r="R1066" s="116">
        <v>14</v>
      </c>
      <c r="S1066" s="117">
        <f>IF(C1066="Область",Параметри!$K$47,IF(C1066="Київ",Параметри!$K$48,IF(L1066&lt;Параметри!$I$42,Параметри!$K$42,IF(L1066&lt;Параметри!$I$43,Параметри!$K$43,IF(L1066&lt;Параметри!$I$44,Параметри!$K$44,IF(L1066&lt;Параметри!$I$45,Параметри!$K$45,Параметри!$K$46))))))</f>
        <v>0.53</v>
      </c>
      <c r="T1066" s="97">
        <f>IF($B1066="Область",Параметри!K$63,IF($R1066&lt;Параметри!$G$59,Параметри!K$58,IF($R1066&lt;Параметри!$G$60,Параметри!K$59,IF($R1066&lt;Параметри!$G$61,Параметри!K$60,IF($R1066&lt;Параметри!$G$62,Параметри!K$61,Параметри!K$62)))))</f>
        <v>1.7000000000000001E-2</v>
      </c>
      <c r="U1066" s="97">
        <f>IF($B1066="Область",Параметри!L$63,IF($R1066&lt;Параметри!$G$59,Параметри!L$58,IF($R1066&lt;Параметри!$G$60,Параметри!L$59,IF($R1066&lt;Параметри!$G$61,Параметри!L$60,IF($R1066&lt;Параметри!$G$62,Параметри!L$61,Параметри!L$62)))))</f>
        <v>4.7E-2</v>
      </c>
      <c r="V1066" s="98">
        <f>IF(OR(SUM('Дані з ДІСО'!G1066:I1066)=0,Розрахунки!H1066=0),"",Розрахунки!H1066/SUM('Дані з ДІСО'!G1066:I1066))</f>
        <v>13.931506849315069</v>
      </c>
      <c r="W1066" s="9">
        <v>2016</v>
      </c>
      <c r="X1066" s="9">
        <v>15.5</v>
      </c>
      <c r="Y1066" s="9">
        <v>13</v>
      </c>
      <c r="Z1066" s="9" t="s">
        <v>4536</v>
      </c>
      <c r="AA1066" s="99">
        <v>14</v>
      </c>
      <c r="AB1066" s="9" t="str">
        <f>IF('Коефіцієнти АТО'!C1066="Область","",'Коефіцієнти АТО'!D1066)</f>
        <v>Тернопільська</v>
      </c>
      <c r="AC1066" s="9"/>
    </row>
    <row r="1067" spans="1:29" ht="15" customHeight="1">
      <c r="A1067" s="9">
        <v>1066</v>
      </c>
      <c r="B1067" s="9" t="s">
        <v>3151</v>
      </c>
      <c r="C1067" s="9" t="s">
        <v>3151</v>
      </c>
      <c r="D1067" s="9" t="s">
        <v>4119</v>
      </c>
      <c r="E1067" s="9" t="s">
        <v>29</v>
      </c>
      <c r="F1067" s="9" t="s">
        <v>2220</v>
      </c>
      <c r="G1067" s="9" t="s">
        <v>4124</v>
      </c>
      <c r="H1067" s="9" t="s">
        <v>2219</v>
      </c>
      <c r="I1067" s="9">
        <v>15576</v>
      </c>
      <c r="J1067" s="9">
        <v>8520</v>
      </c>
      <c r="K1067" s="9">
        <v>248.2</v>
      </c>
      <c r="L1067" s="115">
        <f t="shared" si="48"/>
        <v>0.54699537750385208</v>
      </c>
      <c r="M1067" s="96">
        <f>IF($B1067="Область","",SUM('Дані з ДІСО'!J1067:L1067)/K1067)</f>
        <v>5.4955680902497992</v>
      </c>
      <c r="N1067" s="9" t="str">
        <f>IF($B1067="Область","",VLOOKUP(100*J1067/I1067,Параметри!$B$39:$C$53,2,TRUE))</f>
        <v>6. 53-58</v>
      </c>
      <c r="O1067" s="9" t="str">
        <f>IF($B1067="Область","",VLOOKUP(M1067,Параметри!$B$21:$C$35,2,TRUE))</f>
        <v>8. 4,5-5,8</v>
      </c>
      <c r="P1067" s="9">
        <f t="shared" si="49"/>
        <v>6</v>
      </c>
      <c r="Q1067" s="9">
        <f t="shared" si="50"/>
        <v>8</v>
      </c>
      <c r="R1067" s="116">
        <v>17</v>
      </c>
      <c r="S1067" s="117">
        <f>IF(C1067="Область",Параметри!$K$47,IF(C1067="Київ",Параметри!$K$48,IF(L1067&lt;Параметри!$I$42,Параметри!$K$42,IF(L1067&lt;Параметри!$I$43,Параметри!$K$43,IF(L1067&lt;Параметри!$I$44,Параметри!$K$44,IF(L1067&lt;Параметри!$I$45,Параметри!$K$45,Параметри!$K$46))))))</f>
        <v>0.43</v>
      </c>
      <c r="T1067" s="97">
        <f>IF($B1067="Область",Параметри!K$63,IF($R1067&lt;Параметри!$G$59,Параметри!K$58,IF($R1067&lt;Параметри!$G$60,Параметри!K$59,IF($R1067&lt;Параметри!$G$61,Параметри!K$60,IF($R1067&lt;Параметри!$G$62,Параметри!K$61,Параметри!K$62)))))</f>
        <v>1.7000000000000001E-2</v>
      </c>
      <c r="U1067" s="97">
        <f>IF($B1067="Область",Параметри!L$63,IF($R1067&lt;Параметри!$G$59,Параметри!L$58,IF($R1067&lt;Параметри!$G$60,Параметри!L$59,IF($R1067&lt;Параметри!$G$61,Параметри!L$60,IF($R1067&lt;Параметри!$G$62,Параметри!L$61,Параметри!L$62)))))</f>
        <v>4.7E-2</v>
      </c>
      <c r="V1067" s="98">
        <f>IF(OR(SUM('Дані з ДІСО'!G1067:I1067)=0,Розрахунки!H1067=0),"",Розрахунки!H1067/SUM('Дані з ДІСО'!G1067:I1067))</f>
        <v>15.86046511627907</v>
      </c>
      <c r="W1067" s="9">
        <v>2016</v>
      </c>
      <c r="X1067" s="9">
        <v>17</v>
      </c>
      <c r="Y1067" s="9">
        <v>16.5</v>
      </c>
      <c r="Z1067" s="9" t="s">
        <v>4535</v>
      </c>
      <c r="AA1067" s="99">
        <v>17</v>
      </c>
      <c r="AB1067" s="9" t="str">
        <f>IF('Коефіцієнти АТО'!C1067="Область","",'Коефіцієнти АТО'!D1067)</f>
        <v>Тернопільська</v>
      </c>
      <c r="AC1067" s="9"/>
    </row>
    <row r="1068" spans="1:29" ht="15" customHeight="1">
      <c r="A1068" s="9">
        <v>1067</v>
      </c>
      <c r="B1068" s="9" t="s">
        <v>3151</v>
      </c>
      <c r="C1068" s="9" t="s">
        <v>3151</v>
      </c>
      <c r="D1068" s="9" t="s">
        <v>4119</v>
      </c>
      <c r="E1068" s="9" t="s">
        <v>29</v>
      </c>
      <c r="F1068" s="9" t="s">
        <v>2222</v>
      </c>
      <c r="G1068" s="9" t="s">
        <v>4005</v>
      </c>
      <c r="H1068" s="9" t="s">
        <v>2221</v>
      </c>
      <c r="I1068" s="9">
        <v>6852</v>
      </c>
      <c r="J1068" s="9">
        <v>3515</v>
      </c>
      <c r="K1068" s="9">
        <v>91.1</v>
      </c>
      <c r="L1068" s="115">
        <f t="shared" si="48"/>
        <v>0.51298890834792765</v>
      </c>
      <c r="M1068" s="96">
        <f>IF($B1068="Область","",SUM('Дані з ДІСО'!J1068:L1068)/K1068)</f>
        <v>5.4006586169045008</v>
      </c>
      <c r="N1068" s="9" t="str">
        <f>IF($B1068="Область","",VLOOKUP(100*J1068/I1068,Параметри!$B$39:$C$53,2,TRUE))</f>
        <v>7. 49-53</v>
      </c>
      <c r="O1068" s="9" t="str">
        <f>IF($B1068="Область","",VLOOKUP(M1068,Параметри!$B$21:$C$35,2,TRUE))</f>
        <v>8. 4,5-5,8</v>
      </c>
      <c r="P1068" s="9">
        <f t="shared" si="49"/>
        <v>7</v>
      </c>
      <c r="Q1068" s="9">
        <f t="shared" si="50"/>
        <v>8</v>
      </c>
      <c r="R1068" s="116">
        <v>14.5</v>
      </c>
      <c r="S1068" s="117">
        <f>IF(C1068="Область",Параметри!$K$47,IF(C1068="Київ",Параметри!$K$48,IF(L1068&lt;Параметри!$I$42,Параметри!$K$42,IF(L1068&lt;Параметри!$I$43,Параметри!$K$43,IF(L1068&lt;Параметри!$I$44,Параметри!$K$44,IF(L1068&lt;Параметри!$I$45,Параметри!$K$45,Параметри!$K$46))))))</f>
        <v>0.43</v>
      </c>
      <c r="T1068" s="97">
        <f>IF($B1068="Область",Параметри!K$63,IF($R1068&lt;Параметри!$G$59,Параметри!K$58,IF($R1068&lt;Параметри!$G$60,Параметри!K$59,IF($R1068&lt;Параметри!$G$61,Параметри!K$60,IF($R1068&lt;Параметри!$G$62,Параметри!K$61,Параметри!K$62)))))</f>
        <v>1.7000000000000001E-2</v>
      </c>
      <c r="U1068" s="97">
        <f>IF($B1068="Область",Параметри!L$63,IF($R1068&lt;Параметри!$G$59,Параметри!L$58,IF($R1068&lt;Параметри!$G$60,Параметри!L$59,IF($R1068&lt;Параметри!$G$61,Параметри!L$60,IF($R1068&lt;Параметри!$G$62,Параметри!L$61,Параметри!L$62)))))</f>
        <v>4.7E-2</v>
      </c>
      <c r="V1068" s="98">
        <f>IF(OR(SUM('Дані з ДІСО'!G1068:I1068)=0,Розрахунки!H1068=0),"",Розрахунки!H1068/SUM('Дані з ДІСО'!G1068:I1068))</f>
        <v>11.44186046511628</v>
      </c>
      <c r="W1068" s="9">
        <v>2016</v>
      </c>
      <c r="X1068" s="9">
        <v>18</v>
      </c>
      <c r="Y1068" s="9">
        <v>13.5</v>
      </c>
      <c r="Z1068" s="9" t="s">
        <v>4536</v>
      </c>
      <c r="AA1068" s="99">
        <v>14.5</v>
      </c>
      <c r="AB1068" s="9" t="str">
        <f>IF('Коефіцієнти АТО'!C1068="Область","",'Коефіцієнти АТО'!D1068)</f>
        <v>Тернопільська</v>
      </c>
      <c r="AC1068" s="9"/>
    </row>
    <row r="1069" spans="1:29" ht="15" customHeight="1">
      <c r="A1069" s="9">
        <v>1068</v>
      </c>
      <c r="B1069" s="9" t="s">
        <v>3148</v>
      </c>
      <c r="C1069" s="9" t="s">
        <v>3148</v>
      </c>
      <c r="D1069" s="9" t="s">
        <v>4119</v>
      </c>
      <c r="E1069" s="9" t="s">
        <v>24</v>
      </c>
      <c r="F1069" s="9" t="s">
        <v>2224</v>
      </c>
      <c r="G1069" s="9" t="s">
        <v>4125</v>
      </c>
      <c r="H1069" s="9" t="s">
        <v>2223</v>
      </c>
      <c r="I1069" s="9">
        <v>7601</v>
      </c>
      <c r="J1069" s="9">
        <v>7601</v>
      </c>
      <c r="K1069" s="9">
        <v>286.8</v>
      </c>
      <c r="L1069" s="115">
        <f t="shared" si="48"/>
        <v>1</v>
      </c>
      <c r="M1069" s="96">
        <f>IF($B1069="Область","",SUM('Дані з ДІСО'!J1069:L1069)/K1069)</f>
        <v>2.1304044630404464</v>
      </c>
      <c r="N1069" s="9" t="str">
        <f>IF($B1069="Область","",VLOOKUP(100*J1069/I1069,Параметри!$B$39:$C$53,2,TRUE))</f>
        <v>1. 100%</v>
      </c>
      <c r="O1069" s="9" t="str">
        <f>IF($B1069="Область","",VLOOKUP(M1069,Параметри!$B$21:$C$35,2,TRUE))</f>
        <v>4. 2,1-3</v>
      </c>
      <c r="P1069" s="9">
        <f t="shared" si="49"/>
        <v>1</v>
      </c>
      <c r="Q1069" s="9">
        <f t="shared" si="50"/>
        <v>4</v>
      </c>
      <c r="R1069" s="116">
        <v>12</v>
      </c>
      <c r="S1069" s="117">
        <f>IF(C1069="Область",Параметри!$K$47,IF(C1069="Київ",Параметри!$K$48,IF(L1069&lt;Параметри!$I$42,Параметри!$K$42,IF(L1069&lt;Параметри!$I$43,Параметри!$K$43,IF(L1069&lt;Параметри!$I$44,Параметри!$K$44,IF(L1069&lt;Параметри!$I$45,Параметри!$K$45,Параметри!$K$46))))))</f>
        <v>0.53</v>
      </c>
      <c r="T1069" s="97">
        <f>IF($B1069="Область",Параметри!K$63,IF($R1069&lt;Параметри!$G$59,Параметри!K$58,IF($R1069&lt;Параметри!$G$60,Параметри!K$59,IF($R1069&lt;Параметри!$G$61,Параметри!K$60,IF($R1069&lt;Параметри!$G$62,Параметри!K$61,Параметри!K$62)))))</f>
        <v>1.7000000000000001E-2</v>
      </c>
      <c r="U1069" s="97">
        <f>IF($B1069="Область",Параметри!L$63,IF($R1069&lt;Параметри!$G$59,Параметри!L$58,IF($R1069&lt;Параметри!$G$60,Параметри!L$59,IF($R1069&lt;Параметри!$G$61,Параметри!L$60,IF($R1069&lt;Параметри!$G$62,Параметри!L$61,Параметри!L$62)))))</f>
        <v>4.7E-2</v>
      </c>
      <c r="V1069" s="98">
        <f>IF(OR(SUM('Дані з ДІСО'!G1069:I1069)=0,Розрахунки!H1069=0),"",Розрахунки!H1069/SUM('Дані з ДІСО'!G1069:I1069))</f>
        <v>10.910714285714286</v>
      </c>
      <c r="W1069" s="9">
        <v>2016</v>
      </c>
      <c r="X1069" s="9">
        <v>13</v>
      </c>
      <c r="Y1069" s="9">
        <v>11</v>
      </c>
      <c r="Z1069" s="9" t="s">
        <v>4536</v>
      </c>
      <c r="AA1069" s="99">
        <v>12</v>
      </c>
      <c r="AB1069" s="9" t="str">
        <f>IF('Коефіцієнти АТО'!C1069="Область","",'Коефіцієнти АТО'!D1069)</f>
        <v>Тернопільська</v>
      </c>
      <c r="AC1069" s="9"/>
    </row>
    <row r="1070" spans="1:29" ht="15" customHeight="1">
      <c r="A1070" s="9">
        <v>1069</v>
      </c>
      <c r="B1070" s="9" t="s">
        <v>3151</v>
      </c>
      <c r="C1070" s="9" t="s">
        <v>3151</v>
      </c>
      <c r="D1070" s="9" t="s">
        <v>4119</v>
      </c>
      <c r="E1070" s="9" t="s">
        <v>29</v>
      </c>
      <c r="F1070" s="9" t="s">
        <v>2226</v>
      </c>
      <c r="G1070" s="9" t="s">
        <v>4126</v>
      </c>
      <c r="H1070" s="9" t="s">
        <v>2225</v>
      </c>
      <c r="I1070" s="9">
        <v>15172</v>
      </c>
      <c r="J1070" s="9">
        <v>12809</v>
      </c>
      <c r="K1070" s="9">
        <v>160.19999999999999</v>
      </c>
      <c r="L1070" s="115">
        <f t="shared" si="48"/>
        <v>0.84425257052465064</v>
      </c>
      <c r="M1070" s="96">
        <f>IF($B1070="Область","",SUM('Дані з ДІСО'!J1070:L1070)/K1070)</f>
        <v>15.486891385767791</v>
      </c>
      <c r="N1070" s="9" t="str">
        <f>IF($B1070="Область","",VLOOKUP(100*J1070/I1070,Параметри!$B$39:$C$53,2,TRUE))</f>
        <v>2. 72-100</v>
      </c>
      <c r="O1070" s="9" t="str">
        <f>IF($B1070="Область","",VLOOKUP(M1070,Параметри!$B$21:$C$35,2,TRUE))</f>
        <v>12. 15-35,3</v>
      </c>
      <c r="P1070" s="9">
        <f t="shared" si="49"/>
        <v>2</v>
      </c>
      <c r="Q1070" s="9">
        <f t="shared" si="50"/>
        <v>12</v>
      </c>
      <c r="R1070" s="116">
        <v>18</v>
      </c>
      <c r="S1070" s="117">
        <f>IF(C1070="Область",Параметри!$K$47,IF(C1070="Київ",Параметри!$K$48,IF(L1070&lt;Параметри!$I$42,Параметри!$K$42,IF(L1070&lt;Параметри!$I$43,Параметри!$K$43,IF(L1070&lt;Параметри!$I$44,Параметри!$K$44,IF(L1070&lt;Параметри!$I$45,Параметри!$K$45,Параметри!$K$46))))))</f>
        <v>0.53</v>
      </c>
      <c r="T1070" s="97">
        <f>IF($B1070="Область",Параметри!K$63,IF($R1070&lt;Параметри!$G$59,Параметри!K$58,IF($R1070&lt;Параметри!$G$60,Параметри!K$59,IF($R1070&lt;Параметри!$G$61,Параметри!K$60,IF($R1070&lt;Параметри!$G$62,Параметри!K$61,Параметри!K$62)))))</f>
        <v>1.7000000000000001E-2</v>
      </c>
      <c r="U1070" s="97">
        <f>IF($B1070="Область",Параметри!L$63,IF($R1070&lt;Параметри!$G$59,Параметри!L$58,IF($R1070&lt;Параметри!$G$60,Параметри!L$59,IF($R1070&lt;Параметри!$G$61,Параметри!L$60,IF($R1070&lt;Параметри!$G$62,Параметри!L$61,Параметри!L$62)))))</f>
        <v>4.7E-2</v>
      </c>
      <c r="V1070" s="98">
        <f>IF(OR(SUM('Дані з ДІСО'!G1070:I1070)=0,Розрахунки!H1070=0),"",Розрахунки!H1070/SUM('Дані з ДІСО'!G1070:I1070))</f>
        <v>18.377777777777776</v>
      </c>
      <c r="W1070" s="9">
        <v>2016</v>
      </c>
      <c r="X1070" s="9">
        <v>20.5</v>
      </c>
      <c r="Y1070" s="9">
        <v>17</v>
      </c>
      <c r="Z1070" s="9" t="s">
        <v>4536</v>
      </c>
      <c r="AA1070" s="99">
        <v>18</v>
      </c>
      <c r="AB1070" s="9" t="str">
        <f>IF('Коефіцієнти АТО'!C1070="Область","",'Коефіцієнти АТО'!D1070)</f>
        <v>Тернопільська</v>
      </c>
      <c r="AC1070" s="9"/>
    </row>
    <row r="1071" spans="1:29" ht="15" customHeight="1">
      <c r="A1071" s="9">
        <v>1070</v>
      </c>
      <c r="B1071" s="9" t="s">
        <v>3148</v>
      </c>
      <c r="C1071" s="9" t="s">
        <v>3148</v>
      </c>
      <c r="D1071" s="9" t="s">
        <v>4119</v>
      </c>
      <c r="E1071" s="9" t="s">
        <v>24</v>
      </c>
      <c r="F1071" s="9" t="s">
        <v>2228</v>
      </c>
      <c r="G1071" s="9" t="s">
        <v>3169</v>
      </c>
      <c r="H1071" s="9" t="s">
        <v>2227</v>
      </c>
      <c r="I1071" s="9">
        <v>4078</v>
      </c>
      <c r="J1071" s="9">
        <v>4078</v>
      </c>
      <c r="K1071" s="9">
        <v>109.8</v>
      </c>
      <c r="L1071" s="115">
        <f t="shared" si="48"/>
        <v>1</v>
      </c>
      <c r="M1071" s="96">
        <f>IF($B1071="Область","",SUM('Дані з ДІСО'!J1071:L1071)/K1071)</f>
        <v>2.7049180327868854</v>
      </c>
      <c r="N1071" s="9" t="str">
        <f>IF($B1071="Область","",VLOOKUP(100*J1071/I1071,Параметри!$B$39:$C$53,2,TRUE))</f>
        <v>1. 100%</v>
      </c>
      <c r="O1071" s="9" t="str">
        <f>IF($B1071="Область","",VLOOKUP(M1071,Параметри!$B$21:$C$35,2,TRUE))</f>
        <v>4. 2,1-3</v>
      </c>
      <c r="P1071" s="9">
        <f t="shared" si="49"/>
        <v>1</v>
      </c>
      <c r="Q1071" s="9">
        <f t="shared" si="50"/>
        <v>4</v>
      </c>
      <c r="R1071" s="116">
        <v>13</v>
      </c>
      <c r="S1071" s="117">
        <f>IF(C1071="Область",Параметри!$K$47,IF(C1071="Київ",Параметри!$K$48,IF(L1071&lt;Параметри!$I$42,Параметри!$K$42,IF(L1071&lt;Параметри!$I$43,Параметри!$K$43,IF(L1071&lt;Параметри!$I$44,Параметри!$K$44,IF(L1071&lt;Параметри!$I$45,Параметри!$K$45,Параметри!$K$46))))))</f>
        <v>0.53</v>
      </c>
      <c r="T1071" s="97">
        <f>IF($B1071="Область",Параметри!K$63,IF($R1071&lt;Параметри!$G$59,Параметри!K$58,IF($R1071&lt;Параметри!$G$60,Параметри!K$59,IF($R1071&lt;Параметри!$G$61,Параметри!K$60,IF($R1071&lt;Параметри!$G$62,Параметри!K$61,Параметри!K$62)))))</f>
        <v>1.7000000000000001E-2</v>
      </c>
      <c r="U1071" s="97">
        <f>IF($B1071="Область",Параметри!L$63,IF($R1071&lt;Параметри!$G$59,Параметри!L$58,IF($R1071&lt;Параметри!$G$60,Параметри!L$59,IF($R1071&lt;Параметри!$G$61,Параметри!L$60,IF($R1071&lt;Параметри!$G$62,Параметри!L$61,Параметри!L$62)))))</f>
        <v>4.7E-2</v>
      </c>
      <c r="V1071" s="98">
        <f>IF(OR(SUM('Дані з ДІСО'!G1071:I1071)=0,Розрахунки!H1071=0),"",Розрахунки!H1071/SUM('Дані з ДІСО'!G1071:I1071))</f>
        <v>7.8157894736842106</v>
      </c>
      <c r="W1071" s="9">
        <v>2016</v>
      </c>
      <c r="X1071" s="9">
        <v>13</v>
      </c>
      <c r="Y1071" s="9">
        <v>12</v>
      </c>
      <c r="Z1071" s="9" t="s">
        <v>4535</v>
      </c>
      <c r="AA1071" s="99">
        <v>13</v>
      </c>
      <c r="AB1071" s="9" t="str">
        <f>IF('Коефіцієнти АТО'!C1071="Область","",'Коефіцієнти АТО'!D1071)</f>
        <v>Тернопільська</v>
      </c>
      <c r="AC1071" s="9"/>
    </row>
    <row r="1072" spans="1:29" ht="15" customHeight="1">
      <c r="A1072" s="9">
        <v>1071</v>
      </c>
      <c r="B1072" s="9" t="s">
        <v>3151</v>
      </c>
      <c r="C1072" s="9" t="s">
        <v>3151</v>
      </c>
      <c r="D1072" s="9" t="s">
        <v>4119</v>
      </c>
      <c r="E1072" s="9" t="s">
        <v>29</v>
      </c>
      <c r="F1072" s="9" t="s">
        <v>2230</v>
      </c>
      <c r="G1072" s="9" t="s">
        <v>4127</v>
      </c>
      <c r="H1072" s="9" t="s">
        <v>2229</v>
      </c>
      <c r="I1072" s="9">
        <v>4404</v>
      </c>
      <c r="J1072" s="9">
        <v>2626</v>
      </c>
      <c r="K1072" s="9">
        <v>95.1</v>
      </c>
      <c r="L1072" s="115">
        <f t="shared" si="48"/>
        <v>0.59627611262488645</v>
      </c>
      <c r="M1072" s="96">
        <f>IF($B1072="Область","",SUM('Дані з ДІСО'!J1072:L1072)/K1072)</f>
        <v>3.2281808622502632</v>
      </c>
      <c r="N1072" s="9" t="str">
        <f>IF($B1072="Область","",VLOOKUP(100*J1072/I1072,Параметри!$B$39:$C$53,2,TRUE))</f>
        <v>5. 58-63</v>
      </c>
      <c r="O1072" s="9" t="str">
        <f>IF($B1072="Область","",VLOOKUP(M1072,Параметри!$B$21:$C$35,2,TRUE))</f>
        <v>5. 3-3,9</v>
      </c>
      <c r="P1072" s="9">
        <f t="shared" si="49"/>
        <v>5</v>
      </c>
      <c r="Q1072" s="9">
        <f t="shared" si="50"/>
        <v>5</v>
      </c>
      <c r="R1072" s="116">
        <v>15</v>
      </c>
      <c r="S1072" s="117">
        <f>IF(C1072="Область",Параметри!$K$47,IF(C1072="Київ",Параметри!$K$48,IF(L1072&lt;Параметри!$I$42,Параметри!$K$42,IF(L1072&lt;Параметри!$I$43,Параметри!$K$43,IF(L1072&lt;Параметри!$I$44,Параметри!$K$44,IF(L1072&lt;Параметри!$I$45,Параметри!$K$45,Параметри!$K$46))))))</f>
        <v>0.43</v>
      </c>
      <c r="T1072" s="97">
        <f>IF($B1072="Область",Параметри!K$63,IF($R1072&lt;Параметри!$G$59,Параметри!K$58,IF($R1072&lt;Параметри!$G$60,Параметри!K$59,IF($R1072&lt;Параметри!$G$61,Параметри!K$60,IF($R1072&lt;Параметри!$G$62,Параметри!K$61,Параметри!K$62)))))</f>
        <v>1.7000000000000001E-2</v>
      </c>
      <c r="U1072" s="97">
        <f>IF($B1072="Область",Параметри!L$63,IF($R1072&lt;Параметри!$G$59,Параметри!L$58,IF($R1072&lt;Параметри!$G$60,Параметри!L$59,IF($R1072&lt;Параметри!$G$61,Параметри!L$60,IF($R1072&lt;Параметри!$G$62,Параметри!L$61,Параметри!L$62)))))</f>
        <v>4.7E-2</v>
      </c>
      <c r="V1072" s="98">
        <f>IF(OR(SUM('Дані з ДІСО'!G1072:I1072)=0,Розрахунки!H1072=0),"",Розрахунки!H1072/SUM('Дані з ДІСО'!G1072:I1072))</f>
        <v>18.058823529411764</v>
      </c>
      <c r="W1072" s="9">
        <v>2016</v>
      </c>
      <c r="X1072" s="9">
        <v>14.5</v>
      </c>
      <c r="Y1072" s="9">
        <v>16</v>
      </c>
      <c r="Z1072" s="9" t="s">
        <v>4536</v>
      </c>
      <c r="AA1072" s="99">
        <v>15</v>
      </c>
      <c r="AB1072" s="9" t="str">
        <f>IF('Коефіцієнти АТО'!C1072="Область","",'Коефіцієнти АТО'!D1072)</f>
        <v>Тернопільська</v>
      </c>
      <c r="AC1072" s="9"/>
    </row>
    <row r="1073" spans="1:29" ht="15" customHeight="1">
      <c r="A1073" s="9">
        <v>1072</v>
      </c>
      <c r="B1073" s="9" t="s">
        <v>3148</v>
      </c>
      <c r="C1073" s="9" t="s">
        <v>3148</v>
      </c>
      <c r="D1073" s="9" t="s">
        <v>4119</v>
      </c>
      <c r="E1073" s="9" t="s">
        <v>24</v>
      </c>
      <c r="F1073" s="9" t="s">
        <v>2232</v>
      </c>
      <c r="G1073" s="9" t="s">
        <v>4128</v>
      </c>
      <c r="H1073" s="9" t="s">
        <v>2231</v>
      </c>
      <c r="I1073" s="9">
        <v>6593</v>
      </c>
      <c r="J1073" s="9">
        <v>6593</v>
      </c>
      <c r="K1073" s="9">
        <v>156.69999999999999</v>
      </c>
      <c r="L1073" s="115">
        <f t="shared" si="48"/>
        <v>1</v>
      </c>
      <c r="M1073" s="96">
        <f>IF($B1073="Область","",SUM('Дані з ДІСО'!J1073:L1073)/K1073)</f>
        <v>3.656668793873644</v>
      </c>
      <c r="N1073" s="9" t="str">
        <f>IF($B1073="Область","",VLOOKUP(100*J1073/I1073,Параметри!$B$39:$C$53,2,TRUE))</f>
        <v>1. 100%</v>
      </c>
      <c r="O1073" s="9" t="str">
        <f>IF($B1073="Область","",VLOOKUP(M1073,Параметри!$B$21:$C$35,2,TRUE))</f>
        <v>5. 3-3,9</v>
      </c>
      <c r="P1073" s="9">
        <f t="shared" si="49"/>
        <v>1</v>
      </c>
      <c r="Q1073" s="9">
        <f t="shared" si="50"/>
        <v>5</v>
      </c>
      <c r="R1073" s="116">
        <v>13</v>
      </c>
      <c r="S1073" s="117">
        <f>IF(C1073="Область",Параметри!$K$47,IF(C1073="Київ",Параметри!$K$48,IF(L1073&lt;Параметри!$I$42,Параметри!$K$42,IF(L1073&lt;Параметри!$I$43,Параметри!$K$43,IF(L1073&lt;Параметри!$I$44,Параметри!$K$44,IF(L1073&lt;Параметри!$I$45,Параметри!$K$45,Параметри!$K$46))))))</f>
        <v>0.53</v>
      </c>
      <c r="T1073" s="97">
        <f>IF($B1073="Область",Параметри!K$63,IF($R1073&lt;Параметри!$G$59,Параметри!K$58,IF($R1073&lt;Параметри!$G$60,Параметри!K$59,IF($R1073&lt;Параметри!$G$61,Параметри!K$60,IF($R1073&lt;Параметри!$G$62,Параметри!K$61,Параметри!K$62)))))</f>
        <v>1.7000000000000001E-2</v>
      </c>
      <c r="U1073" s="97">
        <f>IF($B1073="Область",Параметри!L$63,IF($R1073&lt;Параметри!$G$59,Параметри!L$58,IF($R1073&lt;Параметри!$G$60,Параметри!L$59,IF($R1073&lt;Параметри!$G$61,Параметри!L$60,IF($R1073&lt;Параметри!$G$62,Параметри!L$61,Параметри!L$62)))))</f>
        <v>4.7E-2</v>
      </c>
      <c r="V1073" s="98">
        <f>IF(OR(SUM('Дані з ДІСО'!G1073:I1073)=0,Розрахунки!H1073=0),"",Розрахунки!H1073/SUM('Дані з ДІСО'!G1073:I1073))</f>
        <v>10.811320754716981</v>
      </c>
      <c r="W1073" s="9">
        <v>2016</v>
      </c>
      <c r="X1073" s="9">
        <v>13.5</v>
      </c>
      <c r="Y1073" s="9">
        <v>12</v>
      </c>
      <c r="Z1073" s="9" t="s">
        <v>4536</v>
      </c>
      <c r="AA1073" s="99">
        <v>13</v>
      </c>
      <c r="AB1073" s="9" t="str">
        <f>IF('Коефіцієнти АТО'!C1073="Область","",'Коефіцієнти АТО'!D1073)</f>
        <v>Тернопільська</v>
      </c>
      <c r="AC1073" s="9"/>
    </row>
    <row r="1074" spans="1:29" ht="15" customHeight="1">
      <c r="A1074" s="9">
        <v>1073</v>
      </c>
      <c r="B1074" s="9" t="s">
        <v>3151</v>
      </c>
      <c r="C1074" s="9" t="s">
        <v>3151</v>
      </c>
      <c r="D1074" s="9" t="s">
        <v>4119</v>
      </c>
      <c r="E1074" s="9" t="s">
        <v>29</v>
      </c>
      <c r="F1074" s="9" t="s">
        <v>2234</v>
      </c>
      <c r="G1074" s="9" t="s">
        <v>4129</v>
      </c>
      <c r="H1074" s="9" t="s">
        <v>2233</v>
      </c>
      <c r="I1074" s="9">
        <v>6006</v>
      </c>
      <c r="J1074" s="9">
        <v>2912</v>
      </c>
      <c r="K1074" s="9">
        <v>85.9</v>
      </c>
      <c r="L1074" s="115">
        <f t="shared" si="48"/>
        <v>0.48484848484848486</v>
      </c>
      <c r="M1074" s="96">
        <f>IF($B1074="Область","",SUM('Дані з ДІСО'!J1074:L1074)/K1074)</f>
        <v>4.7613504074505233</v>
      </c>
      <c r="N1074" s="9" t="str">
        <f>IF($B1074="Область","",VLOOKUP(100*J1074/I1074,Параметри!$B$39:$C$53,2,TRUE))</f>
        <v>8. 43-49</v>
      </c>
      <c r="O1074" s="9" t="str">
        <f>IF($B1074="Область","",VLOOKUP(M1074,Параметри!$B$21:$C$35,2,TRUE))</f>
        <v>8. 4,5-5,8</v>
      </c>
      <c r="P1074" s="9">
        <f t="shared" si="49"/>
        <v>8</v>
      </c>
      <c r="Q1074" s="9">
        <f t="shared" si="50"/>
        <v>8</v>
      </c>
      <c r="R1074" s="116">
        <v>15</v>
      </c>
      <c r="S1074" s="117">
        <f>IF(C1074="Область",Параметри!$K$47,IF(C1074="Київ",Параметри!$K$48,IF(L1074&lt;Параметри!$I$42,Параметри!$K$42,IF(L1074&lt;Параметри!$I$43,Параметри!$K$43,IF(L1074&lt;Параметри!$I$44,Параметри!$K$44,IF(L1074&lt;Параметри!$I$45,Параметри!$K$45,Параметри!$K$46))))))</f>
        <v>0.43</v>
      </c>
      <c r="T1074" s="97">
        <f>IF($B1074="Область",Параметри!K$63,IF($R1074&lt;Параметри!$G$59,Параметри!K$58,IF($R1074&lt;Параметри!$G$60,Параметри!K$59,IF($R1074&lt;Параметри!$G$61,Параметри!K$60,IF($R1074&lt;Параметри!$G$62,Параметри!K$61,Параметри!K$62)))))</f>
        <v>1.7000000000000001E-2</v>
      </c>
      <c r="U1074" s="97">
        <f>IF($B1074="Область",Параметри!L$63,IF($R1074&lt;Параметри!$G$59,Параметри!L$58,IF($R1074&lt;Параметри!$G$60,Параметри!L$59,IF($R1074&lt;Параметри!$G$61,Параметри!L$60,IF($R1074&lt;Параметри!$G$62,Параметри!L$61,Параметри!L$62)))))</f>
        <v>4.7E-2</v>
      </c>
      <c r="V1074" s="98">
        <f>IF(OR(SUM('Дані з ДІСО'!G1074:I1074)=0,Розрахунки!H1074=0),"",Розрахунки!H1074/SUM('Дані з ДІСО'!G1074:I1074))</f>
        <v>11.361111111111111</v>
      </c>
      <c r="W1074" s="9">
        <v>2016</v>
      </c>
      <c r="X1074" s="9">
        <v>18</v>
      </c>
      <c r="Y1074" s="9">
        <v>14</v>
      </c>
      <c r="Z1074" s="9" t="s">
        <v>4536</v>
      </c>
      <c r="AA1074" s="99">
        <v>15</v>
      </c>
      <c r="AB1074" s="9" t="str">
        <f>IF('Коефіцієнти АТО'!C1074="Область","",'Коефіцієнти АТО'!D1074)</f>
        <v>Тернопільська</v>
      </c>
      <c r="AC1074" s="9"/>
    </row>
    <row r="1075" spans="1:29">
      <c r="A1075" s="9">
        <v>1074</v>
      </c>
      <c r="B1075" s="9" t="s">
        <v>3148</v>
      </c>
      <c r="C1075" s="9" t="s">
        <v>3148</v>
      </c>
      <c r="D1075" s="9" t="s">
        <v>4119</v>
      </c>
      <c r="E1075" s="9" t="s">
        <v>24</v>
      </c>
      <c r="F1075" s="9" t="s">
        <v>2236</v>
      </c>
      <c r="G1075" s="9" t="s">
        <v>4130</v>
      </c>
      <c r="H1075" s="9" t="s">
        <v>2235</v>
      </c>
      <c r="I1075" s="9">
        <v>5172</v>
      </c>
      <c r="J1075" s="9">
        <v>5172</v>
      </c>
      <c r="K1075" s="9">
        <v>144</v>
      </c>
      <c r="L1075" s="115">
        <f t="shared" si="48"/>
        <v>1</v>
      </c>
      <c r="M1075" s="96">
        <f>IF($B1075="Область","",SUM('Дані з ДІСО'!J1075:L1075)/K1075)</f>
        <v>4.6180555555555554</v>
      </c>
      <c r="N1075" s="9" t="str">
        <f>IF($B1075="Область","",VLOOKUP(100*J1075/I1075,Параметри!$B$39:$C$53,2,TRUE))</f>
        <v>1. 100%</v>
      </c>
      <c r="O1075" s="9" t="str">
        <f>IF($B1075="Область","",VLOOKUP(M1075,Параметри!$B$21:$C$35,2,TRUE))</f>
        <v>8. 4,5-5,8</v>
      </c>
      <c r="P1075" s="9">
        <f t="shared" si="49"/>
        <v>1</v>
      </c>
      <c r="Q1075" s="9">
        <f t="shared" si="50"/>
        <v>8</v>
      </c>
      <c r="R1075" s="116">
        <v>12</v>
      </c>
      <c r="S1075" s="117">
        <f>IF(C1075="Область",Параметри!$K$47,IF(C1075="Київ",Параметри!$K$48,IF(L1075&lt;Параметри!$I$42,Параметри!$K$42,IF(L1075&lt;Параметри!$I$43,Параметри!$K$43,IF(L1075&lt;Параметри!$I$44,Параметри!$K$44,IF(L1075&lt;Параметри!$I$45,Параметри!$K$45,Параметри!$K$46))))))</f>
        <v>0.53</v>
      </c>
      <c r="T1075" s="97">
        <f>IF($B1075="Область",Параметри!K$63,IF($R1075&lt;Параметри!$G$59,Параметри!K$58,IF($R1075&lt;Параметри!$G$60,Параметри!K$59,IF($R1075&lt;Параметри!$G$61,Параметри!K$60,IF($R1075&lt;Параметри!$G$62,Параметри!K$61,Параметри!K$62)))))</f>
        <v>1.7000000000000001E-2</v>
      </c>
      <c r="U1075" s="97">
        <f>IF($B1075="Область",Параметри!L$63,IF($R1075&lt;Параметри!$G$59,Параметри!L$58,IF($R1075&lt;Параметри!$G$60,Параметри!L$59,IF($R1075&lt;Параметри!$G$61,Параметри!L$60,IF($R1075&lt;Параметри!$G$62,Параметри!L$61,Параметри!L$62)))))</f>
        <v>4.7E-2</v>
      </c>
      <c r="V1075" s="98">
        <f>IF(OR(SUM('Дані з ДІСО'!G1075:I1075)=0,Розрахунки!H1075=0),"",Розрахунки!H1075/SUM('Дані з ДІСО'!G1075:I1075))</f>
        <v>8.8666666666666671</v>
      </c>
      <c r="W1075" s="9">
        <v>2016</v>
      </c>
      <c r="X1075" s="9">
        <v>15.5</v>
      </c>
      <c r="Y1075" s="9">
        <v>11</v>
      </c>
      <c r="Z1075" s="9" t="s">
        <v>4536</v>
      </c>
      <c r="AA1075" s="99">
        <v>12</v>
      </c>
      <c r="AB1075" s="9" t="str">
        <f>IF('Коефіцієнти АТО'!C1075="Область","",'Коефіцієнти АТО'!D1075)</f>
        <v>Тернопільська</v>
      </c>
      <c r="AC1075" s="9"/>
    </row>
    <row r="1076" spans="1:29" ht="15" customHeight="1">
      <c r="A1076" s="9">
        <v>1075</v>
      </c>
      <c r="B1076" s="9" t="s">
        <v>3151</v>
      </c>
      <c r="C1076" s="9" t="s">
        <v>3151</v>
      </c>
      <c r="D1076" s="9" t="s">
        <v>4119</v>
      </c>
      <c r="E1076" s="9" t="s">
        <v>29</v>
      </c>
      <c r="F1076" s="9" t="s">
        <v>2238</v>
      </c>
      <c r="G1076" s="9" t="s">
        <v>4131</v>
      </c>
      <c r="H1076" s="9" t="s">
        <v>2237</v>
      </c>
      <c r="I1076" s="9">
        <v>16551</v>
      </c>
      <c r="J1076" s="9">
        <v>12908</v>
      </c>
      <c r="K1076" s="9">
        <v>245.2</v>
      </c>
      <c r="L1076" s="115">
        <f t="shared" si="48"/>
        <v>0.7798924536281796</v>
      </c>
      <c r="M1076" s="96">
        <f>IF($B1076="Область","",SUM('Дані з ДІСО'!J1076:L1076)/K1076)</f>
        <v>6.3050570962479613</v>
      </c>
      <c r="N1076" s="9" t="str">
        <f>IF($B1076="Область","",VLOOKUP(100*J1076/I1076,Параметри!$B$39:$C$53,2,TRUE))</f>
        <v>2. 72-100</v>
      </c>
      <c r="O1076" s="9" t="str">
        <f>IF($B1076="Область","",VLOOKUP(M1076,Параметри!$B$21:$C$35,2,TRUE))</f>
        <v>9. 5,8-7</v>
      </c>
      <c r="P1076" s="9">
        <f t="shared" si="49"/>
        <v>2</v>
      </c>
      <c r="Q1076" s="9">
        <f t="shared" si="50"/>
        <v>9</v>
      </c>
      <c r="R1076" s="116">
        <v>15</v>
      </c>
      <c r="S1076" s="117">
        <f>IF(C1076="Область",Параметри!$K$47,IF(C1076="Київ",Параметри!$K$48,IF(L1076&lt;Параметри!$I$42,Параметри!$K$42,IF(L1076&lt;Параметри!$I$43,Параметри!$K$43,IF(L1076&lt;Параметри!$I$44,Параметри!$K$44,IF(L1076&lt;Параметри!$I$45,Параметри!$K$45,Параметри!$K$46))))))</f>
        <v>0.48</v>
      </c>
      <c r="T1076" s="97">
        <f>IF($B1076="Область",Параметри!K$63,IF($R1076&lt;Параметри!$G$59,Параметри!K$58,IF($R1076&lt;Параметри!$G$60,Параметри!K$59,IF($R1076&lt;Параметри!$G$61,Параметри!K$60,IF($R1076&lt;Параметри!$G$62,Параметри!K$61,Параметри!K$62)))))</f>
        <v>1.7000000000000001E-2</v>
      </c>
      <c r="U1076" s="97">
        <f>IF($B1076="Область",Параметри!L$63,IF($R1076&lt;Параметри!$G$59,Параметри!L$58,IF($R1076&lt;Параметри!$G$60,Параметри!L$59,IF($R1076&lt;Параметри!$G$61,Параметри!L$60,IF($R1076&lt;Параметри!$G$62,Параметри!L$61,Параметри!L$62)))))</f>
        <v>4.7E-2</v>
      </c>
      <c r="V1076" s="98">
        <f>IF(OR(SUM('Дані з ДІСО'!G1076:I1076)=0,Розрахунки!H1076=0),"",Розрахунки!H1076/SUM('Дані з ДІСО'!G1076:I1076))</f>
        <v>12.991596638655462</v>
      </c>
      <c r="W1076" s="9">
        <v>2016</v>
      </c>
      <c r="X1076" s="9">
        <v>15.5</v>
      </c>
      <c r="Y1076" s="9">
        <v>14</v>
      </c>
      <c r="Z1076" s="9" t="s">
        <v>4536</v>
      </c>
      <c r="AA1076" s="99">
        <v>15</v>
      </c>
      <c r="AB1076" s="9" t="str">
        <f>IF('Коефіцієнти АТО'!C1076="Область","",'Коефіцієнти АТО'!D1076)</f>
        <v>Тернопільська</v>
      </c>
      <c r="AC1076" s="9"/>
    </row>
    <row r="1077" spans="1:29" ht="15" customHeight="1">
      <c r="A1077" s="9">
        <v>1076</v>
      </c>
      <c r="B1077" s="9" t="s">
        <v>3151</v>
      </c>
      <c r="C1077" s="9" t="s">
        <v>3151</v>
      </c>
      <c r="D1077" s="9" t="s">
        <v>4119</v>
      </c>
      <c r="E1077" s="9" t="s">
        <v>29</v>
      </c>
      <c r="F1077" s="9" t="s">
        <v>2240</v>
      </c>
      <c r="G1077" s="9" t="s">
        <v>4132</v>
      </c>
      <c r="H1077" s="9" t="s">
        <v>2239</v>
      </c>
      <c r="I1077" s="9">
        <v>17170</v>
      </c>
      <c r="J1077" s="9">
        <v>11702</v>
      </c>
      <c r="K1077" s="9">
        <v>239.6</v>
      </c>
      <c r="L1077" s="115">
        <f t="shared" si="48"/>
        <v>0.68153756552125799</v>
      </c>
      <c r="M1077" s="96">
        <f>IF($B1077="Область","",SUM('Дані з ДІСО'!J1077:L1077)/K1077)</f>
        <v>6.4482470784641066</v>
      </c>
      <c r="N1077" s="9" t="str">
        <f>IF($B1077="Область","",VLOOKUP(100*J1077/I1077,Параметри!$B$39:$C$53,2,TRUE))</f>
        <v>3. 66-72</v>
      </c>
      <c r="O1077" s="9" t="str">
        <f>IF($B1077="Область","",VLOOKUP(M1077,Параметри!$B$21:$C$35,2,TRUE))</f>
        <v>9. 5,8-7</v>
      </c>
      <c r="P1077" s="9">
        <f t="shared" si="49"/>
        <v>3</v>
      </c>
      <c r="Q1077" s="9">
        <f t="shared" si="50"/>
        <v>9</v>
      </c>
      <c r="R1077" s="116">
        <v>15</v>
      </c>
      <c r="S1077" s="117">
        <f>IF(C1077="Область",Параметри!$K$47,IF(C1077="Київ",Параметри!$K$48,IF(L1077&lt;Параметри!$I$42,Параметри!$K$42,IF(L1077&lt;Параметри!$I$43,Параметри!$K$43,IF(L1077&lt;Параметри!$I$44,Параметри!$K$44,IF(L1077&lt;Параметри!$I$45,Параметри!$K$45,Параметри!$K$46))))))</f>
        <v>0.48</v>
      </c>
      <c r="T1077" s="97">
        <f>IF($B1077="Область",Параметри!K$63,IF($R1077&lt;Параметри!$G$59,Параметри!K$58,IF($R1077&lt;Параметри!$G$60,Параметри!K$59,IF($R1077&lt;Параметри!$G$61,Параметри!K$60,IF($R1077&lt;Параметри!$G$62,Параметри!K$61,Параметри!K$62)))))</f>
        <v>1.7000000000000001E-2</v>
      </c>
      <c r="U1077" s="97">
        <f>IF($B1077="Область",Параметри!L$63,IF($R1077&lt;Параметри!$G$59,Параметри!L$58,IF($R1077&lt;Параметри!$G$60,Параметри!L$59,IF($R1077&lt;Параметри!$G$61,Параметри!L$60,IF($R1077&lt;Параметри!$G$62,Параметри!L$61,Параметри!L$62)))))</f>
        <v>4.7E-2</v>
      </c>
      <c r="V1077" s="98">
        <f>IF(OR(SUM('Дані з ДІСО'!G1077:I1077)=0,Розрахунки!H1077=0),"",Розрахунки!H1077/SUM('Дані з ДІСО'!G1077:I1077))</f>
        <v>16.612903225806452</v>
      </c>
      <c r="W1077" s="9">
        <v>2016</v>
      </c>
      <c r="X1077" s="9">
        <v>15.5</v>
      </c>
      <c r="Y1077" s="9">
        <v>14</v>
      </c>
      <c r="Z1077" s="9" t="s">
        <v>4536</v>
      </c>
      <c r="AA1077" s="99">
        <v>15</v>
      </c>
      <c r="AB1077" s="9" t="str">
        <f>IF('Коефіцієнти АТО'!C1077="Область","",'Коефіцієнти АТО'!D1077)</f>
        <v>Тернопільська</v>
      </c>
      <c r="AC1077" s="9"/>
    </row>
    <row r="1078" spans="1:29" ht="15" customHeight="1">
      <c r="A1078" s="9">
        <v>1077</v>
      </c>
      <c r="B1078" s="9" t="s">
        <v>3148</v>
      </c>
      <c r="C1078" s="9" t="s">
        <v>3148</v>
      </c>
      <c r="D1078" s="9" t="s">
        <v>4119</v>
      </c>
      <c r="E1078" s="9" t="s">
        <v>24</v>
      </c>
      <c r="F1078" s="9" t="s">
        <v>2242</v>
      </c>
      <c r="G1078" s="9" t="s">
        <v>4133</v>
      </c>
      <c r="H1078" s="9" t="s">
        <v>2241</v>
      </c>
      <c r="I1078" s="9">
        <v>7073</v>
      </c>
      <c r="J1078" s="9">
        <v>7073</v>
      </c>
      <c r="K1078" s="9">
        <v>168.9</v>
      </c>
      <c r="L1078" s="115">
        <f t="shared" si="48"/>
        <v>1</v>
      </c>
      <c r="M1078" s="96">
        <f>IF($B1078="Область","",SUM('Дані з ДІСО'!J1078:L1078)/K1078)</f>
        <v>3.9727649496743633</v>
      </c>
      <c r="N1078" s="9" t="str">
        <f>IF($B1078="Область","",VLOOKUP(100*J1078/I1078,Параметри!$B$39:$C$53,2,TRUE))</f>
        <v>1. 100%</v>
      </c>
      <c r="O1078" s="9" t="str">
        <f>IF($B1078="Область","",VLOOKUP(M1078,Параметри!$B$21:$C$35,2,TRUE))</f>
        <v>6. 3,9-4,1</v>
      </c>
      <c r="P1078" s="9">
        <f t="shared" si="49"/>
        <v>1</v>
      </c>
      <c r="Q1078" s="9">
        <f t="shared" si="50"/>
        <v>6</v>
      </c>
      <c r="R1078" s="116">
        <v>14</v>
      </c>
      <c r="S1078" s="117">
        <f>IF(C1078="Область",Параметри!$K$47,IF(C1078="Київ",Параметри!$K$48,IF(L1078&lt;Параметри!$I$42,Параметри!$K$42,IF(L1078&lt;Параметри!$I$43,Параметри!$K$43,IF(L1078&lt;Параметри!$I$44,Параметри!$K$44,IF(L1078&lt;Параметри!$I$45,Параметри!$K$45,Параметри!$K$46))))))</f>
        <v>0.53</v>
      </c>
      <c r="T1078" s="97">
        <f>IF($B1078="Область",Параметри!K$63,IF($R1078&lt;Параметри!$G$59,Параметри!K$58,IF($R1078&lt;Параметри!$G$60,Параметри!K$59,IF($R1078&lt;Параметри!$G$61,Параметри!K$60,IF($R1078&lt;Параметри!$G$62,Параметри!K$61,Параметри!K$62)))))</f>
        <v>1.7000000000000001E-2</v>
      </c>
      <c r="U1078" s="97">
        <f>IF($B1078="Область",Параметри!L$63,IF($R1078&lt;Параметри!$G$59,Параметри!L$58,IF($R1078&lt;Параметри!$G$60,Параметри!L$59,IF($R1078&lt;Параметри!$G$61,Параметри!L$60,IF($R1078&lt;Параметри!$G$62,Параметри!L$61,Параметри!L$62)))))</f>
        <v>4.7E-2</v>
      </c>
      <c r="V1078" s="98">
        <f>IF(OR(SUM('Дані з ДІСО'!G1078:I1078)=0,Розрахунки!H1078=0),"",Розрахунки!H1078/SUM('Дані з ДІСО'!G1078:I1078))</f>
        <v>11.568965517241379</v>
      </c>
      <c r="W1078" s="9">
        <v>2016</v>
      </c>
      <c r="X1078" s="9">
        <v>14.5</v>
      </c>
      <c r="Y1078" s="9">
        <v>13</v>
      </c>
      <c r="Z1078" s="9" t="s">
        <v>4536</v>
      </c>
      <c r="AA1078" s="99">
        <v>14</v>
      </c>
      <c r="AB1078" s="9" t="str">
        <f>IF('Коефіцієнти АТО'!C1078="Область","",'Коефіцієнти АТО'!D1078)</f>
        <v>Тернопільська</v>
      </c>
      <c r="AC1078" s="9"/>
    </row>
    <row r="1079" spans="1:29" ht="15" customHeight="1">
      <c r="A1079" s="9">
        <v>1078</v>
      </c>
      <c r="B1079" s="9" t="s">
        <v>3151</v>
      </c>
      <c r="C1079" s="9" t="s">
        <v>3151</v>
      </c>
      <c r="D1079" s="9" t="s">
        <v>4119</v>
      </c>
      <c r="E1079" s="9" t="s">
        <v>29</v>
      </c>
      <c r="F1079" s="9" t="s">
        <v>2244</v>
      </c>
      <c r="G1079" s="9" t="s">
        <v>4134</v>
      </c>
      <c r="H1079" s="9" t="s">
        <v>2243</v>
      </c>
      <c r="I1079" s="9">
        <v>18538</v>
      </c>
      <c r="J1079" s="9">
        <v>10875</v>
      </c>
      <c r="K1079" s="9">
        <v>352.1</v>
      </c>
      <c r="L1079" s="115">
        <f t="shared" si="48"/>
        <v>0.58663286222893518</v>
      </c>
      <c r="M1079" s="96">
        <f>IF($B1079="Область","",SUM('Дані з ДІСО'!J1079:L1079)/K1079)</f>
        <v>4.6989491621698374</v>
      </c>
      <c r="N1079" s="9" t="str">
        <f>IF($B1079="Область","",VLOOKUP(100*J1079/I1079,Параметри!$B$39:$C$53,2,TRUE))</f>
        <v>5. 58-63</v>
      </c>
      <c r="O1079" s="9" t="str">
        <f>IF($B1079="Область","",VLOOKUP(M1079,Параметри!$B$21:$C$35,2,TRUE))</f>
        <v>8. 4,5-5,8</v>
      </c>
      <c r="P1079" s="9">
        <f t="shared" si="49"/>
        <v>5</v>
      </c>
      <c r="Q1079" s="9">
        <f t="shared" si="50"/>
        <v>8</v>
      </c>
      <c r="R1079" s="116">
        <v>15.5</v>
      </c>
      <c r="S1079" s="117">
        <f>IF(C1079="Область",Параметри!$K$47,IF(C1079="Київ",Параметри!$K$48,IF(L1079&lt;Параметри!$I$42,Параметри!$K$42,IF(L1079&lt;Параметри!$I$43,Параметри!$K$43,IF(L1079&lt;Параметри!$I$44,Параметри!$K$44,IF(L1079&lt;Параметри!$I$45,Параметри!$K$45,Параметри!$K$46))))))</f>
        <v>0.43</v>
      </c>
      <c r="T1079" s="97">
        <f>IF($B1079="Область",Параметри!K$63,IF($R1079&lt;Параметри!$G$59,Параметри!K$58,IF($R1079&lt;Параметри!$G$60,Параметри!K$59,IF($R1079&lt;Параметри!$G$61,Параметри!K$60,IF($R1079&lt;Параметри!$G$62,Параметри!K$61,Параметри!K$62)))))</f>
        <v>1.7000000000000001E-2</v>
      </c>
      <c r="U1079" s="97">
        <f>IF($B1079="Область",Параметри!L$63,IF($R1079&lt;Параметри!$G$59,Параметри!L$58,IF($R1079&lt;Параметри!$G$60,Параметри!L$59,IF($R1079&lt;Параметри!$G$61,Параметри!L$60,IF($R1079&lt;Параметри!$G$62,Параметри!L$61,Параметри!L$62)))))</f>
        <v>4.7E-2</v>
      </c>
      <c r="V1079" s="98">
        <f>IF(OR(SUM('Дані з ДІСО'!G1079:I1079)=0,Розрахунки!H1079=0),"",Розрахунки!H1079/SUM('Дані з ДІСО'!G1079:I1079))</f>
        <v>11.989130434782609</v>
      </c>
      <c r="W1079" s="9">
        <v>2016</v>
      </c>
      <c r="X1079" s="9">
        <v>15.5</v>
      </c>
      <c r="Y1079" s="9">
        <v>15</v>
      </c>
      <c r="Z1079" s="9" t="s">
        <v>4535</v>
      </c>
      <c r="AA1079" s="99">
        <v>15.5</v>
      </c>
      <c r="AB1079" s="9" t="str">
        <f>IF('Коефіцієнти АТО'!C1079="Область","",'Коефіцієнти АТО'!D1079)</f>
        <v>Тернопільська</v>
      </c>
      <c r="AC1079" s="9"/>
    </row>
    <row r="1080" spans="1:29" ht="15" customHeight="1">
      <c r="A1080" s="9">
        <v>1079</v>
      </c>
      <c r="B1080" s="9" t="s">
        <v>3145</v>
      </c>
      <c r="C1080" s="9" t="s">
        <v>3146</v>
      </c>
      <c r="D1080" s="9" t="s">
        <v>4119</v>
      </c>
      <c r="E1080" s="9" t="s">
        <v>21</v>
      </c>
      <c r="F1080" s="9" t="s">
        <v>2246</v>
      </c>
      <c r="G1080" s="9" t="s">
        <v>4135</v>
      </c>
      <c r="H1080" s="9" t="s">
        <v>2245</v>
      </c>
      <c r="I1080" s="9">
        <v>17883</v>
      </c>
      <c r="J1080" s="9">
        <v>10192</v>
      </c>
      <c r="K1080" s="9">
        <v>218.3</v>
      </c>
      <c r="L1080" s="115">
        <f t="shared" si="48"/>
        <v>0.56992674607168825</v>
      </c>
      <c r="M1080" s="96">
        <f>IF($B1080="Область","",SUM('Дані з ДІСО'!J1080:L1080)/K1080)</f>
        <v>12.404947320201558</v>
      </c>
      <c r="N1080" s="9" t="str">
        <f>IF($B1080="Область","",VLOOKUP(100*J1080/I1080,Параметри!$B$39:$C$53,2,TRUE))</f>
        <v>6. 53-58</v>
      </c>
      <c r="O1080" s="9" t="str">
        <f>IF($B1080="Область","",VLOOKUP(M1080,Параметри!$B$21:$C$35,2,TRUE))</f>
        <v>11. 10,2-15</v>
      </c>
      <c r="P1080" s="9">
        <f t="shared" si="49"/>
        <v>6</v>
      </c>
      <c r="Q1080" s="9">
        <f t="shared" si="50"/>
        <v>11</v>
      </c>
      <c r="R1080" s="116">
        <v>19.5</v>
      </c>
      <c r="S1080" s="117">
        <f>IF(C1080="Область",Параметри!$K$47,IF(C1080="Київ",Параметри!$K$48,IF(L1080&lt;Параметри!$I$42,Параметри!$K$42,IF(L1080&lt;Параметри!$I$43,Параметри!$K$43,IF(L1080&lt;Параметри!$I$44,Параметри!$K$44,IF(L1080&lt;Параметри!$I$45,Параметри!$K$45,Параметри!$K$46))))))</f>
        <v>0.43</v>
      </c>
      <c r="T1080" s="97">
        <f>IF($B1080="Область",Параметри!K$63,IF($R1080&lt;Параметри!$G$59,Параметри!K$58,IF($R1080&lt;Параметри!$G$60,Параметри!K$59,IF($R1080&lt;Параметри!$G$61,Параметри!K$60,IF($R1080&lt;Параметри!$G$62,Параметри!K$61,Параметри!K$62)))))</f>
        <v>1.7000000000000001E-2</v>
      </c>
      <c r="U1080" s="97">
        <f>IF($B1080="Область",Параметри!L$63,IF($R1080&lt;Параметри!$G$59,Параметри!L$58,IF($R1080&lt;Параметри!$G$60,Параметри!L$59,IF($R1080&lt;Параметри!$G$61,Параметри!L$60,IF($R1080&lt;Параметри!$G$62,Параметри!L$61,Параметри!L$62)))))</f>
        <v>4.7E-2</v>
      </c>
      <c r="V1080" s="98">
        <f>IF(OR(SUM('Дані з ДІСО'!G1080:I1080)=0,Розрахунки!H1080=0),"",Розрахунки!H1080/SUM('Дані з ДІСО'!G1080:I1080))</f>
        <v>26.549019607843139</v>
      </c>
      <c r="W1080" s="9">
        <v>2016</v>
      </c>
      <c r="X1080" s="9">
        <v>18.5</v>
      </c>
      <c r="Y1080" s="9">
        <v>20.5</v>
      </c>
      <c r="Z1080" s="9" t="s">
        <v>4536</v>
      </c>
      <c r="AA1080" s="99">
        <v>19.5</v>
      </c>
      <c r="AB1080" s="9" t="str">
        <f>IF('Коефіцієнти АТО'!C1080="Область","",'Коефіцієнти АТО'!D1080)</f>
        <v>Тернопільська</v>
      </c>
      <c r="AC1080" s="9"/>
    </row>
    <row r="1081" spans="1:29" ht="15" customHeight="1">
      <c r="A1081" s="9">
        <v>1080</v>
      </c>
      <c r="B1081" s="9" t="s">
        <v>3151</v>
      </c>
      <c r="C1081" s="9" t="s">
        <v>3151</v>
      </c>
      <c r="D1081" s="9" t="s">
        <v>4119</v>
      </c>
      <c r="E1081" s="9" t="s">
        <v>29</v>
      </c>
      <c r="F1081" s="9" t="s">
        <v>2248</v>
      </c>
      <c r="G1081" s="9" t="s">
        <v>4136</v>
      </c>
      <c r="H1081" s="9" t="s">
        <v>2247</v>
      </c>
      <c r="I1081" s="9">
        <v>10238</v>
      </c>
      <c r="J1081" s="9">
        <v>6064</v>
      </c>
      <c r="K1081" s="9">
        <v>184.9</v>
      </c>
      <c r="L1081" s="115">
        <f t="shared" si="48"/>
        <v>0.59230318421566708</v>
      </c>
      <c r="M1081" s="96">
        <f>IF($B1081="Область","",SUM('Дані з ДІСО'!J1081:L1081)/K1081)</f>
        <v>4.6863169280692265</v>
      </c>
      <c r="N1081" s="9" t="str">
        <f>IF($B1081="Область","",VLOOKUP(100*J1081/I1081,Параметри!$B$39:$C$53,2,TRUE))</f>
        <v>5. 58-63</v>
      </c>
      <c r="O1081" s="9" t="str">
        <f>IF($B1081="Область","",VLOOKUP(M1081,Параметри!$B$21:$C$35,2,TRUE))</f>
        <v>8. 4,5-5,8</v>
      </c>
      <c r="P1081" s="9">
        <f t="shared" si="49"/>
        <v>5</v>
      </c>
      <c r="Q1081" s="9">
        <f t="shared" si="50"/>
        <v>8</v>
      </c>
      <c r="R1081" s="116">
        <v>15.5</v>
      </c>
      <c r="S1081" s="117">
        <f>IF(C1081="Область",Параметри!$K$47,IF(C1081="Київ",Параметри!$K$48,IF(L1081&lt;Параметри!$I$42,Параметри!$K$42,IF(L1081&lt;Параметри!$I$43,Параметри!$K$43,IF(L1081&lt;Параметри!$I$44,Параметри!$K$44,IF(L1081&lt;Параметри!$I$45,Параметри!$K$45,Параметри!$K$46))))))</f>
        <v>0.43</v>
      </c>
      <c r="T1081" s="97">
        <f>IF($B1081="Область",Параметри!K$63,IF($R1081&lt;Параметри!$G$59,Параметри!K$58,IF($R1081&lt;Параметри!$G$60,Параметри!K$59,IF($R1081&lt;Параметри!$G$61,Параметри!K$60,IF($R1081&lt;Параметри!$G$62,Параметри!K$61,Параметри!K$62)))))</f>
        <v>1.7000000000000001E-2</v>
      </c>
      <c r="U1081" s="97">
        <f>IF($B1081="Область",Параметри!L$63,IF($R1081&lt;Параметри!$G$59,Параметри!L$58,IF($R1081&lt;Параметри!$G$60,Параметри!L$59,IF($R1081&lt;Параметри!$G$61,Параметри!L$60,IF($R1081&lt;Параметри!$G$62,Параметри!L$61,Параметри!L$62)))))</f>
        <v>4.7E-2</v>
      </c>
      <c r="V1081" s="98">
        <f>IF(OR(SUM('Дані з ДІСО'!G1081:I1081)=0,Розрахунки!H1081=0),"",Розрахунки!H1081/SUM('Дані з ДІСО'!G1081:I1081))</f>
        <v>10.831250000000001</v>
      </c>
      <c r="W1081" s="9">
        <v>2016</v>
      </c>
      <c r="X1081" s="9">
        <v>15.5</v>
      </c>
      <c r="Y1081" s="9">
        <v>15</v>
      </c>
      <c r="Z1081" s="9" t="s">
        <v>4535</v>
      </c>
      <c r="AA1081" s="99">
        <v>15.5</v>
      </c>
      <c r="AB1081" s="9" t="str">
        <f>IF('Коефіцієнти АТО'!C1081="Область","",'Коефіцієнти АТО'!D1081)</f>
        <v>Тернопільська</v>
      </c>
      <c r="AC1081" s="9"/>
    </row>
    <row r="1082" spans="1:29" ht="15" customHeight="1">
      <c r="A1082" s="9">
        <v>1081</v>
      </c>
      <c r="B1082" s="9" t="s">
        <v>3145</v>
      </c>
      <c r="C1082" s="9" t="s">
        <v>3146</v>
      </c>
      <c r="D1082" s="9" t="s">
        <v>4119</v>
      </c>
      <c r="E1082" s="9" t="s">
        <v>21</v>
      </c>
      <c r="F1082" s="9" t="s">
        <v>2250</v>
      </c>
      <c r="G1082" s="9" t="s">
        <v>4137</v>
      </c>
      <c r="H1082" s="9" t="s">
        <v>2249</v>
      </c>
      <c r="I1082" s="9">
        <v>13345</v>
      </c>
      <c r="J1082" s="9">
        <v>9531</v>
      </c>
      <c r="K1082" s="9">
        <v>225.6</v>
      </c>
      <c r="L1082" s="115">
        <f t="shared" si="48"/>
        <v>0.71420007493443238</v>
      </c>
      <c r="M1082" s="96">
        <f>IF($B1082="Область","",SUM('Дані з ДІСО'!J1082:L1082)/K1082)</f>
        <v>5.8998226950354615</v>
      </c>
      <c r="N1082" s="9" t="str">
        <f>IF($B1082="Область","",VLOOKUP(100*J1082/I1082,Параметри!$B$39:$C$53,2,TRUE))</f>
        <v>3. 66-72</v>
      </c>
      <c r="O1082" s="9" t="str">
        <f>IF($B1082="Область","",VLOOKUP(M1082,Параметри!$B$21:$C$35,2,TRUE))</f>
        <v>9. 5,8-7</v>
      </c>
      <c r="P1082" s="9">
        <f t="shared" si="49"/>
        <v>3</v>
      </c>
      <c r="Q1082" s="9">
        <f t="shared" si="50"/>
        <v>9</v>
      </c>
      <c r="R1082" s="116">
        <v>15</v>
      </c>
      <c r="S1082" s="117">
        <f>IF(C1082="Область",Параметри!$K$47,IF(C1082="Київ",Параметри!$K$48,IF(L1082&lt;Параметри!$I$42,Параметри!$K$42,IF(L1082&lt;Параметри!$I$43,Параметри!$K$43,IF(L1082&lt;Параметри!$I$44,Параметри!$K$44,IF(L1082&lt;Параметри!$I$45,Параметри!$K$45,Параметри!$K$46))))))</f>
        <v>0.48</v>
      </c>
      <c r="T1082" s="97">
        <f>IF($B1082="Область",Параметри!K$63,IF($R1082&lt;Параметри!$G$59,Параметри!K$58,IF($R1082&lt;Параметри!$G$60,Параметри!K$59,IF($R1082&lt;Параметри!$G$61,Параметри!K$60,IF($R1082&lt;Параметри!$G$62,Параметри!K$61,Параметри!K$62)))))</f>
        <v>1.7000000000000001E-2</v>
      </c>
      <c r="U1082" s="97">
        <f>IF($B1082="Область",Параметри!L$63,IF($R1082&lt;Параметри!$G$59,Параметри!L$58,IF($R1082&lt;Параметри!$G$60,Параметри!L$59,IF($R1082&lt;Параметри!$G$61,Параметри!L$60,IF($R1082&lt;Параметри!$G$62,Параметри!L$61,Параметри!L$62)))))</f>
        <v>4.7E-2</v>
      </c>
      <c r="V1082" s="98">
        <f>IF(OR(SUM('Дані з ДІСО'!G1082:I1082)=0,Розрахунки!H1082=0),"",Розрахунки!H1082/SUM('Дані з ДІСО'!G1082:I1082))</f>
        <v>11.883928571428571</v>
      </c>
      <c r="W1082" s="9">
        <v>2016</v>
      </c>
      <c r="X1082" s="9">
        <v>15.5</v>
      </c>
      <c r="Y1082" s="9">
        <v>14</v>
      </c>
      <c r="Z1082" s="9" t="s">
        <v>4536</v>
      </c>
      <c r="AA1082" s="99">
        <v>15</v>
      </c>
      <c r="AB1082" s="9" t="str">
        <f>IF('Коефіцієнти АТО'!C1082="Область","",'Коефіцієнти АТО'!D1082)</f>
        <v>Тернопільська</v>
      </c>
      <c r="AC1082" s="9"/>
    </row>
    <row r="1083" spans="1:29" ht="15" customHeight="1">
      <c r="A1083" s="9">
        <v>1082</v>
      </c>
      <c r="B1083" s="9" t="s">
        <v>3148</v>
      </c>
      <c r="C1083" s="9" t="s">
        <v>3148</v>
      </c>
      <c r="D1083" s="9" t="s">
        <v>4119</v>
      </c>
      <c r="E1083" s="9" t="s">
        <v>24</v>
      </c>
      <c r="F1083" s="9" t="s">
        <v>2252</v>
      </c>
      <c r="G1083" s="9" t="s">
        <v>4138</v>
      </c>
      <c r="H1083" s="9" t="s">
        <v>2251</v>
      </c>
      <c r="I1083" s="9">
        <v>8220</v>
      </c>
      <c r="J1083" s="9">
        <v>8220</v>
      </c>
      <c r="K1083" s="9">
        <v>265</v>
      </c>
      <c r="L1083" s="115">
        <f t="shared" si="48"/>
        <v>1</v>
      </c>
      <c r="M1083" s="96">
        <f>IF($B1083="Область","",SUM('Дані з ДІСО'!J1083:L1083)/K1083)</f>
        <v>2.5283018867924527</v>
      </c>
      <c r="N1083" s="9" t="str">
        <f>IF($B1083="Область","",VLOOKUP(100*J1083/I1083,Параметри!$B$39:$C$53,2,TRUE))</f>
        <v>1. 100%</v>
      </c>
      <c r="O1083" s="9" t="str">
        <f>IF($B1083="Область","",VLOOKUP(M1083,Параметри!$B$21:$C$35,2,TRUE))</f>
        <v>4. 2,1-3</v>
      </c>
      <c r="P1083" s="9">
        <f t="shared" si="49"/>
        <v>1</v>
      </c>
      <c r="Q1083" s="9">
        <f t="shared" si="50"/>
        <v>4</v>
      </c>
      <c r="R1083" s="116">
        <v>13</v>
      </c>
      <c r="S1083" s="117">
        <f>IF(C1083="Область",Параметри!$K$47,IF(C1083="Київ",Параметри!$K$48,IF(L1083&lt;Параметри!$I$42,Параметри!$K$42,IF(L1083&lt;Параметри!$I$43,Параметри!$K$43,IF(L1083&lt;Параметри!$I$44,Параметри!$K$44,IF(L1083&lt;Параметри!$I$45,Параметри!$K$45,Параметри!$K$46))))))</f>
        <v>0.53</v>
      </c>
      <c r="T1083" s="97">
        <f>IF($B1083="Область",Параметри!K$63,IF($R1083&lt;Параметри!$G$59,Параметри!K$58,IF($R1083&lt;Параметри!$G$60,Параметри!K$59,IF($R1083&lt;Параметри!$G$61,Параметри!K$60,IF($R1083&lt;Параметри!$G$62,Параметри!K$61,Параметри!K$62)))))</f>
        <v>1.7000000000000001E-2</v>
      </c>
      <c r="U1083" s="97">
        <f>IF($B1083="Область",Параметри!L$63,IF($R1083&lt;Параметри!$G$59,Параметри!L$58,IF($R1083&lt;Параметри!$G$60,Параметри!L$59,IF($R1083&lt;Параметри!$G$61,Параметри!L$60,IF($R1083&lt;Параметри!$G$62,Параметри!L$61,Параметри!L$62)))))</f>
        <v>4.7E-2</v>
      </c>
      <c r="V1083" s="98">
        <f>IF(OR(SUM('Дані з ДІСО'!G1083:I1083)=0,Розрахунки!H1083=0),"",Розрахунки!H1083/SUM('Дані з ДІСО'!G1083:I1083))</f>
        <v>9.8529411764705888</v>
      </c>
      <c r="W1083" s="9">
        <v>2016</v>
      </c>
      <c r="X1083" s="9">
        <v>13</v>
      </c>
      <c r="Y1083" s="9">
        <v>12</v>
      </c>
      <c r="Z1083" s="9" t="s">
        <v>4535</v>
      </c>
      <c r="AA1083" s="99">
        <v>13</v>
      </c>
      <c r="AB1083" s="9" t="str">
        <f>IF('Коефіцієнти АТО'!C1083="Область","",'Коефіцієнти АТО'!D1083)</f>
        <v>Тернопільська</v>
      </c>
      <c r="AC1083" s="9"/>
    </row>
    <row r="1084" spans="1:29" ht="15" customHeight="1">
      <c r="A1084" s="9">
        <v>1083</v>
      </c>
      <c r="B1084" s="9" t="s">
        <v>3145</v>
      </c>
      <c r="C1084" s="9" t="s">
        <v>3146</v>
      </c>
      <c r="D1084" s="9" t="s">
        <v>4119</v>
      </c>
      <c r="E1084" s="9" t="s">
        <v>21</v>
      </c>
      <c r="F1084" s="9" t="s">
        <v>2254</v>
      </c>
      <c r="G1084" s="9" t="s">
        <v>4139</v>
      </c>
      <c r="H1084" s="9" t="s">
        <v>2253</v>
      </c>
      <c r="I1084" s="9">
        <v>30594</v>
      </c>
      <c r="J1084" s="9">
        <v>17315</v>
      </c>
      <c r="K1084" s="9">
        <v>444.8</v>
      </c>
      <c r="L1084" s="115">
        <f t="shared" si="48"/>
        <v>0.56596064587827677</v>
      </c>
      <c r="M1084" s="96">
        <f>IF($B1084="Область","",SUM('Дані з ДІСО'!J1084:L1084)/K1084)</f>
        <v>5.9779676258992804</v>
      </c>
      <c r="N1084" s="9" t="str">
        <f>IF($B1084="Область","",VLOOKUP(100*J1084/I1084,Параметри!$B$39:$C$53,2,TRUE))</f>
        <v>6. 53-58</v>
      </c>
      <c r="O1084" s="9" t="str">
        <f>IF($B1084="Область","",VLOOKUP(M1084,Параметри!$B$21:$C$35,2,TRUE))</f>
        <v>9. 5,8-7</v>
      </c>
      <c r="P1084" s="9">
        <f t="shared" si="49"/>
        <v>6</v>
      </c>
      <c r="Q1084" s="9">
        <f t="shared" si="50"/>
        <v>9</v>
      </c>
      <c r="R1084" s="116">
        <v>16</v>
      </c>
      <c r="S1084" s="117">
        <f>IF(C1084="Область",Параметри!$K$47,IF(C1084="Київ",Параметри!$K$48,IF(L1084&lt;Параметри!$I$42,Параметри!$K$42,IF(L1084&lt;Параметри!$I$43,Параметри!$K$43,IF(L1084&lt;Параметри!$I$44,Параметри!$K$44,IF(L1084&lt;Параметри!$I$45,Параметри!$K$45,Параметри!$K$46))))))</f>
        <v>0.43</v>
      </c>
      <c r="T1084" s="97">
        <f>IF($B1084="Область",Параметри!K$63,IF($R1084&lt;Параметри!$G$59,Параметри!K$58,IF($R1084&lt;Параметри!$G$60,Параметри!K$59,IF($R1084&lt;Параметри!$G$61,Параметри!K$60,IF($R1084&lt;Параметри!$G$62,Параметри!K$61,Параметри!K$62)))))</f>
        <v>1.7000000000000001E-2</v>
      </c>
      <c r="U1084" s="97">
        <f>IF($B1084="Область",Параметри!L$63,IF($R1084&lt;Параметри!$G$59,Параметри!L$58,IF($R1084&lt;Параметри!$G$60,Параметри!L$59,IF($R1084&lt;Параметри!$G$61,Параметри!L$60,IF($R1084&lt;Параметри!$G$62,Параметри!L$61,Параметри!L$62)))))</f>
        <v>4.7E-2</v>
      </c>
      <c r="V1084" s="98">
        <f>IF(OR(SUM('Дані з ДІСО'!G1084:I1084)=0,Розрахунки!H1084=0),"",Розрахунки!H1084/SUM('Дані з ДІСО'!G1084:I1084))</f>
        <v>11.923766816143498</v>
      </c>
      <c r="W1084" s="9">
        <v>2016</v>
      </c>
      <c r="X1084" s="9">
        <v>17.5</v>
      </c>
      <c r="Y1084" s="9">
        <v>15</v>
      </c>
      <c r="Z1084" s="9" t="s">
        <v>4536</v>
      </c>
      <c r="AA1084" s="99">
        <v>16</v>
      </c>
      <c r="AB1084" s="9" t="str">
        <f>IF('Коефіцієнти АТО'!C1084="Область","",'Коефіцієнти АТО'!D1084)</f>
        <v>Тернопільська</v>
      </c>
      <c r="AC1084" s="9"/>
    </row>
    <row r="1085" spans="1:29" ht="15" customHeight="1">
      <c r="A1085" s="9">
        <v>1084</v>
      </c>
      <c r="B1085" s="9" t="s">
        <v>3145</v>
      </c>
      <c r="C1085" s="9" t="s">
        <v>3146</v>
      </c>
      <c r="D1085" s="9" t="s">
        <v>4119</v>
      </c>
      <c r="E1085" s="9" t="s">
        <v>21</v>
      </c>
      <c r="F1085" s="9" t="s">
        <v>2256</v>
      </c>
      <c r="G1085" s="9" t="s">
        <v>4140</v>
      </c>
      <c r="H1085" s="9" t="s">
        <v>2255</v>
      </c>
      <c r="I1085" s="9">
        <v>24763</v>
      </c>
      <c r="J1085" s="9">
        <v>19397</v>
      </c>
      <c r="K1085" s="9">
        <v>637.9</v>
      </c>
      <c r="L1085" s="115">
        <f t="shared" si="48"/>
        <v>0.78330573840003226</v>
      </c>
      <c r="M1085" s="96">
        <f>IF($B1085="Область","",SUM('Дані з ДІСО'!J1085:L1085)/K1085)</f>
        <v>4.3204263991221197</v>
      </c>
      <c r="N1085" s="9" t="str">
        <f>IF($B1085="Область","",VLOOKUP(100*J1085/I1085,Параметри!$B$39:$C$53,2,TRUE))</f>
        <v>2. 72-100</v>
      </c>
      <c r="O1085" s="9" t="str">
        <f>IF($B1085="Область","",VLOOKUP(M1085,Параметри!$B$21:$C$35,2,TRUE))</f>
        <v>7. 4,1-4,5</v>
      </c>
      <c r="P1085" s="9">
        <f t="shared" si="49"/>
        <v>2</v>
      </c>
      <c r="Q1085" s="9">
        <f t="shared" si="50"/>
        <v>7</v>
      </c>
      <c r="R1085" s="116">
        <v>15</v>
      </c>
      <c r="S1085" s="117">
        <f>IF(C1085="Область",Параметри!$K$47,IF(C1085="Київ",Параметри!$K$48,IF(L1085&lt;Параметри!$I$42,Параметри!$K$42,IF(L1085&lt;Параметри!$I$43,Параметри!$K$43,IF(L1085&lt;Параметри!$I$44,Параметри!$K$44,IF(L1085&lt;Параметри!$I$45,Параметри!$K$45,Параметри!$K$46))))))</f>
        <v>0.48</v>
      </c>
      <c r="T1085" s="97">
        <f>IF($B1085="Область",Параметри!K$63,IF($R1085&lt;Параметри!$G$59,Параметри!K$58,IF($R1085&lt;Параметри!$G$60,Параметри!K$59,IF($R1085&lt;Параметри!$G$61,Параметри!K$60,IF($R1085&lt;Параметри!$G$62,Параметри!K$61,Параметри!K$62)))))</f>
        <v>1.7000000000000001E-2</v>
      </c>
      <c r="U1085" s="97">
        <f>IF($B1085="Область",Параметри!L$63,IF($R1085&lt;Параметри!$G$59,Параметри!L$58,IF($R1085&lt;Параметри!$G$60,Параметри!L$59,IF($R1085&lt;Параметри!$G$61,Параметри!L$60,IF($R1085&lt;Параметри!$G$62,Параметри!L$61,Параметри!L$62)))))</f>
        <v>4.7E-2</v>
      </c>
      <c r="V1085" s="98">
        <f>IF(OR(SUM('Дані з ДІСО'!G1085:I1085)=0,Розрахунки!H1085=0),"",Розрахунки!H1085/SUM('Дані з ДІСО'!G1085:I1085))</f>
        <v>11.777777777777779</v>
      </c>
      <c r="W1085" s="9">
        <v>2016</v>
      </c>
      <c r="X1085" s="9">
        <v>15</v>
      </c>
      <c r="Y1085" s="9">
        <v>14</v>
      </c>
      <c r="Z1085" s="9" t="s">
        <v>4535</v>
      </c>
      <c r="AA1085" s="99">
        <v>15</v>
      </c>
      <c r="AB1085" s="9" t="str">
        <f>IF('Коефіцієнти АТО'!C1085="Область","",'Коефіцієнти АТО'!D1085)</f>
        <v>Тернопільська</v>
      </c>
      <c r="AC1085" s="9"/>
    </row>
    <row r="1086" spans="1:29" ht="15" customHeight="1">
      <c r="A1086" s="9">
        <v>1085</v>
      </c>
      <c r="B1086" s="9" t="s">
        <v>3145</v>
      </c>
      <c r="C1086" s="9" t="s">
        <v>3146</v>
      </c>
      <c r="D1086" s="9" t="s">
        <v>4119</v>
      </c>
      <c r="E1086" s="9" t="s">
        <v>21</v>
      </c>
      <c r="F1086" s="9" t="s">
        <v>2258</v>
      </c>
      <c r="G1086" s="9" t="s">
        <v>4141</v>
      </c>
      <c r="H1086" s="9" t="s">
        <v>2257</v>
      </c>
      <c r="I1086" s="9">
        <v>29146</v>
      </c>
      <c r="J1086" s="9">
        <v>18381</v>
      </c>
      <c r="K1086" s="9">
        <v>412</v>
      </c>
      <c r="L1086" s="115">
        <f t="shared" si="48"/>
        <v>0.63065257668290675</v>
      </c>
      <c r="M1086" s="96">
        <f>IF($B1086="Область","",SUM('Дані з ДІСО'!J1086:L1086)/K1086)</f>
        <v>6.2475728155339807</v>
      </c>
      <c r="N1086" s="9" t="str">
        <f>IF($B1086="Область","",VLOOKUP(100*J1086/I1086,Параметри!$B$39:$C$53,2,TRUE))</f>
        <v>4. 63-66</v>
      </c>
      <c r="O1086" s="9" t="str">
        <f>IF($B1086="Область","",VLOOKUP(M1086,Параметри!$B$21:$C$35,2,TRUE))</f>
        <v>9. 5,8-7</v>
      </c>
      <c r="P1086" s="9">
        <f t="shared" si="49"/>
        <v>4</v>
      </c>
      <c r="Q1086" s="9">
        <f t="shared" si="50"/>
        <v>9</v>
      </c>
      <c r="R1086" s="116">
        <v>15.5</v>
      </c>
      <c r="S1086" s="117">
        <f>IF(C1086="Область",Параметри!$K$47,IF(C1086="Київ",Параметри!$K$48,IF(L1086&lt;Параметри!$I$42,Параметри!$K$42,IF(L1086&lt;Параметри!$I$43,Параметри!$K$43,IF(L1086&lt;Параметри!$I$44,Параметри!$K$44,IF(L1086&lt;Параметри!$I$45,Параметри!$K$45,Параметри!$K$46))))))</f>
        <v>0.48</v>
      </c>
      <c r="T1086" s="97">
        <f>IF($B1086="Область",Параметри!K$63,IF($R1086&lt;Параметри!$G$59,Параметри!K$58,IF($R1086&lt;Параметри!$G$60,Параметри!K$59,IF($R1086&lt;Параметри!$G$61,Параметри!K$60,IF($R1086&lt;Параметри!$G$62,Параметри!K$61,Параметри!K$62)))))</f>
        <v>1.7000000000000001E-2</v>
      </c>
      <c r="U1086" s="97">
        <f>IF($B1086="Область",Параметри!L$63,IF($R1086&lt;Параметри!$G$59,Параметри!L$58,IF($R1086&lt;Параметри!$G$60,Параметри!L$59,IF($R1086&lt;Параметри!$G$61,Параметри!L$60,IF($R1086&lt;Параметри!$G$62,Параметри!L$61,Параметри!L$62)))))</f>
        <v>4.7E-2</v>
      </c>
      <c r="V1086" s="98">
        <f>IF(OR(SUM('Дані з ДІСО'!G1086:I1086)=0,Розрахунки!H1086=0),"",Розрахунки!H1086/SUM('Дані з ДІСО'!G1086:I1086))</f>
        <v>14.142857142857142</v>
      </c>
      <c r="W1086" s="9">
        <v>2017</v>
      </c>
      <c r="X1086" s="9">
        <v>15.5</v>
      </c>
      <c r="Y1086" s="9">
        <v>15</v>
      </c>
      <c r="Z1086" s="9" t="s">
        <v>4535</v>
      </c>
      <c r="AA1086" s="99">
        <v>15.5</v>
      </c>
      <c r="AB1086" s="9" t="str">
        <f>IF('Коефіцієнти АТО'!C1086="Область","",'Коефіцієнти АТО'!D1086)</f>
        <v>Тернопільська</v>
      </c>
      <c r="AC1086" s="9"/>
    </row>
    <row r="1087" spans="1:29" ht="15" customHeight="1">
      <c r="A1087" s="9">
        <v>1086</v>
      </c>
      <c r="B1087" s="9" t="s">
        <v>3151</v>
      </c>
      <c r="C1087" s="9" t="s">
        <v>3151</v>
      </c>
      <c r="D1087" s="9" t="s">
        <v>4119</v>
      </c>
      <c r="E1087" s="9" t="s">
        <v>29</v>
      </c>
      <c r="F1087" s="9" t="s">
        <v>2260</v>
      </c>
      <c r="G1087" s="9" t="s">
        <v>4142</v>
      </c>
      <c r="H1087" s="9" t="s">
        <v>2259</v>
      </c>
      <c r="I1087" s="9">
        <v>17469</v>
      </c>
      <c r="J1087" s="9">
        <v>14258</v>
      </c>
      <c r="K1087" s="9">
        <v>324.3</v>
      </c>
      <c r="L1087" s="115">
        <f t="shared" si="48"/>
        <v>0.81618867708512222</v>
      </c>
      <c r="M1087" s="96">
        <f>IF($B1087="Область","",SUM('Дані з ДІСО'!J1087:L1087)/K1087)</f>
        <v>5.6120875732346587</v>
      </c>
      <c r="N1087" s="9" t="str">
        <f>IF($B1087="Область","",VLOOKUP(100*J1087/I1087,Параметри!$B$39:$C$53,2,TRUE))</f>
        <v>2. 72-100</v>
      </c>
      <c r="O1087" s="9" t="str">
        <f>IF($B1087="Область","",VLOOKUP(M1087,Параметри!$B$21:$C$35,2,TRUE))</f>
        <v>8. 4,5-5,8</v>
      </c>
      <c r="P1087" s="9">
        <f t="shared" si="49"/>
        <v>2</v>
      </c>
      <c r="Q1087" s="9">
        <f t="shared" si="50"/>
        <v>8</v>
      </c>
      <c r="R1087" s="116">
        <v>15</v>
      </c>
      <c r="S1087" s="117">
        <f>IF(C1087="Область",Параметри!$K$47,IF(C1087="Київ",Параметри!$K$48,IF(L1087&lt;Параметри!$I$42,Параметри!$K$42,IF(L1087&lt;Параметри!$I$43,Параметри!$K$43,IF(L1087&lt;Параметри!$I$44,Параметри!$K$44,IF(L1087&lt;Параметри!$I$45,Параметри!$K$45,Параметри!$K$46))))))</f>
        <v>0.53</v>
      </c>
      <c r="T1087" s="97">
        <f>IF($B1087="Область",Параметри!K$63,IF($R1087&lt;Параметри!$G$59,Параметри!K$58,IF($R1087&lt;Параметри!$G$60,Параметри!K$59,IF($R1087&lt;Параметри!$G$61,Параметри!K$60,IF($R1087&lt;Параметри!$G$62,Параметри!K$61,Параметри!K$62)))))</f>
        <v>1.7000000000000001E-2</v>
      </c>
      <c r="U1087" s="97">
        <f>IF($B1087="Область",Параметри!L$63,IF($R1087&lt;Параметри!$G$59,Параметри!L$58,IF($R1087&lt;Параметри!$G$60,Параметри!L$59,IF($R1087&lt;Параметри!$G$61,Параметри!L$60,IF($R1087&lt;Параметри!$G$62,Параметри!L$61,Параметри!L$62)))))</f>
        <v>4.7E-2</v>
      </c>
      <c r="V1087" s="98">
        <f>IF(OR(SUM('Дані з ДІСО'!G1087:I1087)=0,Розрахунки!H1087=0),"",Розрахунки!H1087/SUM('Дані з ДІСО'!G1087:I1087))</f>
        <v>12.816901408450704</v>
      </c>
      <c r="W1087" s="9">
        <v>2017</v>
      </c>
      <c r="X1087" s="9">
        <v>15.5</v>
      </c>
      <c r="Y1087" s="9">
        <v>14</v>
      </c>
      <c r="Z1087" s="9" t="s">
        <v>4536</v>
      </c>
      <c r="AA1087" s="99">
        <v>15</v>
      </c>
      <c r="AB1087" s="9" t="str">
        <f>IF('Коефіцієнти АТО'!C1087="Область","",'Коефіцієнти АТО'!D1087)</f>
        <v>Тернопільська</v>
      </c>
      <c r="AC1087" s="9"/>
    </row>
    <row r="1088" spans="1:29" ht="15" customHeight="1">
      <c r="A1088" s="9">
        <v>1087</v>
      </c>
      <c r="B1088" s="9" t="s">
        <v>3151</v>
      </c>
      <c r="C1088" s="9" t="s">
        <v>3151</v>
      </c>
      <c r="D1088" s="9" t="s">
        <v>4119</v>
      </c>
      <c r="E1088" s="9" t="s">
        <v>29</v>
      </c>
      <c r="F1088" s="9" t="s">
        <v>2262</v>
      </c>
      <c r="G1088" s="9" t="s">
        <v>4143</v>
      </c>
      <c r="H1088" s="9" t="s">
        <v>2261</v>
      </c>
      <c r="I1088" s="9">
        <v>9490</v>
      </c>
      <c r="J1088" s="9">
        <v>7712</v>
      </c>
      <c r="K1088" s="9">
        <v>339.9</v>
      </c>
      <c r="L1088" s="115">
        <f t="shared" si="48"/>
        <v>0.81264488935721813</v>
      </c>
      <c r="M1088" s="96">
        <f>IF($B1088="Область","",SUM('Дані з ДІСО'!J1088:L1088)/K1088)</f>
        <v>2.1212121212121215</v>
      </c>
      <c r="N1088" s="9" t="str">
        <f>IF($B1088="Область","",VLOOKUP(100*J1088/I1088,Параметри!$B$39:$C$53,2,TRUE))</f>
        <v>2. 72-100</v>
      </c>
      <c r="O1088" s="9" t="str">
        <f>IF($B1088="Область","",VLOOKUP(M1088,Параметри!$B$21:$C$35,2,TRUE))</f>
        <v>4. 2,1-3</v>
      </c>
      <c r="P1088" s="9">
        <f t="shared" si="49"/>
        <v>2</v>
      </c>
      <c r="Q1088" s="9">
        <f t="shared" si="50"/>
        <v>4</v>
      </c>
      <c r="R1088" s="116">
        <v>13</v>
      </c>
      <c r="S1088" s="117">
        <f>IF(C1088="Область",Параметри!$K$47,IF(C1088="Київ",Параметри!$K$48,IF(L1088&lt;Параметри!$I$42,Параметри!$K$42,IF(L1088&lt;Параметри!$I$43,Параметри!$K$43,IF(L1088&lt;Параметри!$I$44,Параметри!$K$44,IF(L1088&lt;Параметри!$I$45,Параметри!$K$45,Параметри!$K$46))))))</f>
        <v>0.53</v>
      </c>
      <c r="T1088" s="97">
        <f>IF($B1088="Область",Параметри!K$63,IF($R1088&lt;Параметри!$G$59,Параметри!K$58,IF($R1088&lt;Параметри!$G$60,Параметри!K$59,IF($R1088&lt;Параметри!$G$61,Параметри!K$60,IF($R1088&lt;Параметри!$G$62,Параметри!K$61,Параметри!K$62)))))</f>
        <v>1.7000000000000001E-2</v>
      </c>
      <c r="U1088" s="97">
        <f>IF($B1088="Область",Параметри!L$63,IF($R1088&lt;Параметри!$G$59,Параметри!L$58,IF($R1088&lt;Параметри!$G$60,Параметри!L$59,IF($R1088&lt;Параметри!$G$61,Параметри!L$60,IF($R1088&lt;Параметри!$G$62,Параметри!L$61,Параметри!L$62)))))</f>
        <v>4.7E-2</v>
      </c>
      <c r="V1088" s="98">
        <f>IF(OR(SUM('Дані з ДІСО'!G1088:I1088)=0,Розрахунки!H1088=0),"",Розрахунки!H1088/SUM('Дані з ДІСО'!G1088:I1088))</f>
        <v>8.5833333333333339</v>
      </c>
      <c r="W1088" s="9">
        <v>2017</v>
      </c>
      <c r="X1088" s="9">
        <v>13</v>
      </c>
      <c r="Y1088" s="9">
        <v>12</v>
      </c>
      <c r="Z1088" s="9" t="s">
        <v>4535</v>
      </c>
      <c r="AA1088" s="99">
        <v>13</v>
      </c>
      <c r="AB1088" s="9" t="str">
        <f>IF('Коефіцієнти АТО'!C1088="Область","",'Коефіцієнти АТО'!D1088)</f>
        <v>Тернопільська</v>
      </c>
      <c r="AC1088" s="9"/>
    </row>
    <row r="1089" spans="1:29" ht="15" customHeight="1">
      <c r="A1089" s="9">
        <v>1088</v>
      </c>
      <c r="B1089" s="9" t="s">
        <v>3151</v>
      </c>
      <c r="C1089" s="9" t="s">
        <v>3151</v>
      </c>
      <c r="D1089" s="9" t="s">
        <v>4119</v>
      </c>
      <c r="E1089" s="9" t="s">
        <v>29</v>
      </c>
      <c r="F1089" s="9" t="s">
        <v>2264</v>
      </c>
      <c r="G1089" s="9" t="s">
        <v>4144</v>
      </c>
      <c r="H1089" s="9" t="s">
        <v>2263</v>
      </c>
      <c r="I1089" s="9">
        <v>10573</v>
      </c>
      <c r="J1089" s="9">
        <v>8033</v>
      </c>
      <c r="K1089" s="9">
        <v>248.6</v>
      </c>
      <c r="L1089" s="115">
        <f t="shared" si="48"/>
        <v>0.7597654402723919</v>
      </c>
      <c r="M1089" s="96">
        <f>IF($B1089="Область","",SUM('Дані з ДІСО'!J1089:L1089)/K1089)</f>
        <v>4.5012067578439261</v>
      </c>
      <c r="N1089" s="9" t="str">
        <f>IF($B1089="Область","",VLOOKUP(100*J1089/I1089,Параметри!$B$39:$C$53,2,TRUE))</f>
        <v>2. 72-100</v>
      </c>
      <c r="O1089" s="9" t="str">
        <f>IF($B1089="Область","",VLOOKUP(M1089,Параметри!$B$21:$C$35,2,TRUE))</f>
        <v>8. 4,5-5,8</v>
      </c>
      <c r="P1089" s="9">
        <f t="shared" si="49"/>
        <v>2</v>
      </c>
      <c r="Q1089" s="9">
        <f t="shared" si="50"/>
        <v>8</v>
      </c>
      <c r="R1089" s="116">
        <v>15</v>
      </c>
      <c r="S1089" s="117">
        <f>IF(C1089="Область",Параметри!$K$47,IF(C1089="Київ",Параметри!$K$48,IF(L1089&lt;Параметри!$I$42,Параметри!$K$42,IF(L1089&lt;Параметри!$I$43,Параметри!$K$43,IF(L1089&lt;Параметри!$I$44,Параметри!$K$44,IF(L1089&lt;Параметри!$I$45,Параметри!$K$45,Параметри!$K$46))))))</f>
        <v>0.48</v>
      </c>
      <c r="T1089" s="97">
        <f>IF($B1089="Область",Параметри!K$63,IF($R1089&lt;Параметри!$G$59,Параметри!K$58,IF($R1089&lt;Параметри!$G$60,Параметри!K$59,IF($R1089&lt;Параметри!$G$61,Параметри!K$60,IF($R1089&lt;Параметри!$G$62,Параметри!K$61,Параметри!K$62)))))</f>
        <v>1.7000000000000001E-2</v>
      </c>
      <c r="U1089" s="97">
        <f>IF($B1089="Область",Параметри!L$63,IF($R1089&lt;Параметри!$G$59,Параметри!L$58,IF($R1089&lt;Параметри!$G$60,Параметри!L$59,IF($R1089&lt;Параметри!$G$61,Параметри!L$60,IF($R1089&lt;Параметри!$G$62,Параметри!L$61,Параметри!L$62)))))</f>
        <v>4.7E-2</v>
      </c>
      <c r="V1089" s="98">
        <f>IF(OR(SUM('Дані з ДІСО'!G1089:I1089)=0,Розрахунки!H1089=0),"",Розрахунки!H1089/SUM('Дані з ДІСО'!G1089:I1089))</f>
        <v>10.759615384615385</v>
      </c>
      <c r="W1089" s="9">
        <v>2017</v>
      </c>
      <c r="X1089" s="9">
        <v>15.5</v>
      </c>
      <c r="Y1089" s="9">
        <v>14</v>
      </c>
      <c r="Z1089" s="9" t="s">
        <v>4536</v>
      </c>
      <c r="AA1089" s="99">
        <v>15</v>
      </c>
      <c r="AB1089" s="9" t="str">
        <f>IF('Коефіцієнти АТО'!C1089="Область","",'Коефіцієнти АТО'!D1089)</f>
        <v>Тернопільська</v>
      </c>
      <c r="AC1089" s="9"/>
    </row>
    <row r="1090" spans="1:29" ht="15" customHeight="1">
      <c r="A1090" s="9">
        <v>1089</v>
      </c>
      <c r="B1090" s="9" t="s">
        <v>3148</v>
      </c>
      <c r="C1090" s="9" t="s">
        <v>3148</v>
      </c>
      <c r="D1090" s="9" t="s">
        <v>4119</v>
      </c>
      <c r="E1090" s="9" t="s">
        <v>24</v>
      </c>
      <c r="F1090" s="9" t="s">
        <v>2266</v>
      </c>
      <c r="G1090" s="9" t="s">
        <v>4145</v>
      </c>
      <c r="H1090" s="9" t="s">
        <v>2265</v>
      </c>
      <c r="I1090" s="9">
        <v>3982</v>
      </c>
      <c r="J1090" s="9">
        <v>3982</v>
      </c>
      <c r="K1090" s="9">
        <v>108.4</v>
      </c>
      <c r="L1090" s="115">
        <f t="shared" ref="L1090:L1153" si="51">IF($B1090="Область","",J1090/I1090)</f>
        <v>1</v>
      </c>
      <c r="M1090" s="96">
        <f>IF($B1090="Область","",SUM('Дані з ДІСО'!J1090:L1090)/K1090)</f>
        <v>2.5276752767527673</v>
      </c>
      <c r="N1090" s="9" t="str">
        <f>IF($B1090="Область","",VLOOKUP(100*J1090/I1090,Параметри!$B$39:$C$53,2,TRUE))</f>
        <v>1. 100%</v>
      </c>
      <c r="O1090" s="9" t="str">
        <f>IF($B1090="Область","",VLOOKUP(M1090,Параметри!$B$21:$C$35,2,TRUE))</f>
        <v>4. 2,1-3</v>
      </c>
      <c r="P1090" s="9">
        <f t="shared" ref="P1090:P1153" si="52">IF($B1090="Область","",IF(MID(N1090,2,1)=".",MID(N1090,1,1),MID(N1090,1,2))*1)</f>
        <v>1</v>
      </c>
      <c r="Q1090" s="9">
        <f t="shared" ref="Q1090:Q1153" si="53">IF($B1090="Область","",IF(MID(O1090,2,1)=".",MID(O1090,1,1),MID(O1090,1,2))*1)</f>
        <v>4</v>
      </c>
      <c r="R1090" s="116">
        <v>13</v>
      </c>
      <c r="S1090" s="117">
        <f>IF(C1090="Область",Параметри!$K$47,IF(C1090="Київ",Параметри!$K$48,IF(L1090&lt;Параметри!$I$42,Параметри!$K$42,IF(L1090&lt;Параметри!$I$43,Параметри!$K$43,IF(L1090&lt;Параметри!$I$44,Параметри!$K$44,IF(L1090&lt;Параметри!$I$45,Параметри!$K$45,Параметри!$K$46))))))</f>
        <v>0.53</v>
      </c>
      <c r="T1090" s="97">
        <f>IF($B1090="Область",Параметри!K$63,IF($R1090&lt;Параметри!$G$59,Параметри!K$58,IF($R1090&lt;Параметри!$G$60,Параметри!K$59,IF($R1090&lt;Параметри!$G$61,Параметри!K$60,IF($R1090&lt;Параметри!$G$62,Параметри!K$61,Параметри!K$62)))))</f>
        <v>1.7000000000000001E-2</v>
      </c>
      <c r="U1090" s="97">
        <f>IF($B1090="Область",Параметри!L$63,IF($R1090&lt;Параметри!$G$59,Параметри!L$58,IF($R1090&lt;Параметри!$G$60,Параметри!L$59,IF($R1090&lt;Параметри!$G$61,Параметри!L$60,IF($R1090&lt;Параметри!$G$62,Параметри!L$61,Параметри!L$62)))))</f>
        <v>4.7E-2</v>
      </c>
      <c r="V1090" s="98">
        <f>IF(OR(SUM('Дані з ДІСО'!G1090:I1090)=0,Розрахунки!H1090=0),"",Розрахунки!H1090/SUM('Дані з ДІСО'!G1090:I1090))</f>
        <v>8.3030303030303028</v>
      </c>
      <c r="W1090" s="9">
        <v>2017</v>
      </c>
      <c r="X1090" s="9">
        <v>13</v>
      </c>
      <c r="Y1090" s="9">
        <v>12</v>
      </c>
      <c r="Z1090" s="9" t="s">
        <v>4535</v>
      </c>
      <c r="AA1090" s="99">
        <v>13</v>
      </c>
      <c r="AB1090" s="9" t="str">
        <f>IF('Коефіцієнти АТО'!C1090="Область","",'Коефіцієнти АТО'!D1090)</f>
        <v>Тернопільська</v>
      </c>
      <c r="AC1090" s="9"/>
    </row>
    <row r="1091" spans="1:29" ht="15" customHeight="1">
      <c r="A1091" s="9">
        <v>1090</v>
      </c>
      <c r="B1091" s="9" t="s">
        <v>3148</v>
      </c>
      <c r="C1091" s="9" t="s">
        <v>3148</v>
      </c>
      <c r="D1091" s="9" t="s">
        <v>4119</v>
      </c>
      <c r="E1091" s="9" t="s">
        <v>24</v>
      </c>
      <c r="F1091" s="9" t="s">
        <v>2268</v>
      </c>
      <c r="G1091" s="9" t="s">
        <v>4146</v>
      </c>
      <c r="H1091" s="9" t="s">
        <v>2267</v>
      </c>
      <c r="I1091" s="9">
        <v>6310</v>
      </c>
      <c r="J1091" s="9">
        <v>6310</v>
      </c>
      <c r="K1091" s="9">
        <v>152.80000000000001</v>
      </c>
      <c r="L1091" s="115">
        <f t="shared" si="51"/>
        <v>1</v>
      </c>
      <c r="M1091" s="96">
        <f>IF($B1091="Область","",SUM('Дані з ДІСО'!J1091:L1091)/K1091)</f>
        <v>4.3390052356020936</v>
      </c>
      <c r="N1091" s="9" t="str">
        <f>IF($B1091="Область","",VLOOKUP(100*J1091/I1091,Параметри!$B$39:$C$53,2,TRUE))</f>
        <v>1. 100%</v>
      </c>
      <c r="O1091" s="9" t="str">
        <f>IF($B1091="Область","",VLOOKUP(M1091,Параметри!$B$21:$C$35,2,TRUE))</f>
        <v>7. 4,1-4,5</v>
      </c>
      <c r="P1091" s="9">
        <f t="shared" si="52"/>
        <v>1</v>
      </c>
      <c r="Q1091" s="9">
        <f t="shared" si="53"/>
        <v>7</v>
      </c>
      <c r="R1091" s="116">
        <v>11.5</v>
      </c>
      <c r="S1091" s="117">
        <f>IF(C1091="Область",Параметри!$K$47,IF(C1091="Київ",Параметри!$K$48,IF(L1091&lt;Параметри!$I$42,Параметри!$K$42,IF(L1091&lt;Параметри!$I$43,Параметри!$K$43,IF(L1091&lt;Параметри!$I$44,Параметри!$K$44,IF(L1091&lt;Параметри!$I$45,Параметри!$K$45,Параметри!$K$46))))))</f>
        <v>0.53</v>
      </c>
      <c r="T1091" s="97">
        <f>IF($B1091="Область",Параметри!K$63,IF($R1091&lt;Параметри!$G$59,Параметри!K$58,IF($R1091&lt;Параметри!$G$60,Параметри!K$59,IF($R1091&lt;Параметри!$G$61,Параметри!K$60,IF($R1091&lt;Параметри!$G$62,Параметри!K$61,Параметри!K$62)))))</f>
        <v>1.7000000000000001E-2</v>
      </c>
      <c r="U1091" s="97">
        <f>IF($B1091="Область",Параметри!L$63,IF($R1091&lt;Параметри!$G$59,Параметри!L$58,IF($R1091&lt;Параметри!$G$60,Параметри!L$59,IF($R1091&lt;Параметри!$G$61,Параметри!L$60,IF($R1091&lt;Параметри!$G$62,Параметри!L$61,Параметри!L$62)))))</f>
        <v>4.7E-2</v>
      </c>
      <c r="V1091" s="98">
        <f>IF(OR(SUM('Дані з ДІСО'!G1091:I1091)=0,Розрахунки!H1091=0),"",Розрахунки!H1091/SUM('Дані з ДІСО'!G1091:I1091))</f>
        <v>10.523809523809524</v>
      </c>
      <c r="W1091" s="9">
        <v>2017</v>
      </c>
      <c r="X1091" s="9">
        <v>14.5</v>
      </c>
      <c r="Y1091" s="9">
        <v>10.5</v>
      </c>
      <c r="Z1091" s="9" t="s">
        <v>4536</v>
      </c>
      <c r="AA1091" s="99">
        <v>11.5</v>
      </c>
      <c r="AB1091" s="9" t="str">
        <f>IF('Коефіцієнти АТО'!C1091="Область","",'Коефіцієнти АТО'!D1091)</f>
        <v>Тернопільська</v>
      </c>
      <c r="AC1091" s="9"/>
    </row>
    <row r="1092" spans="1:29" ht="15" customHeight="1">
      <c r="A1092" s="9">
        <v>1091</v>
      </c>
      <c r="B1092" s="9" t="s">
        <v>3148</v>
      </c>
      <c r="C1092" s="9" t="s">
        <v>3148</v>
      </c>
      <c r="D1092" s="9" t="s">
        <v>4119</v>
      </c>
      <c r="E1092" s="9" t="s">
        <v>24</v>
      </c>
      <c r="F1092" s="9" t="s">
        <v>2270</v>
      </c>
      <c r="G1092" s="9" t="s">
        <v>4147</v>
      </c>
      <c r="H1092" s="9" t="s">
        <v>2269</v>
      </c>
      <c r="I1092" s="9">
        <v>6304</v>
      </c>
      <c r="J1092" s="9">
        <v>6304</v>
      </c>
      <c r="K1092" s="9">
        <v>165</v>
      </c>
      <c r="L1092" s="115">
        <f t="shared" si="51"/>
        <v>1</v>
      </c>
      <c r="M1092" s="96">
        <f>IF($B1092="Область","",SUM('Дані з ДІСО'!J1092:L1092)/K1092)</f>
        <v>4.3515151515151516</v>
      </c>
      <c r="N1092" s="9" t="str">
        <f>IF($B1092="Область","",VLOOKUP(100*J1092/I1092,Параметри!$B$39:$C$53,2,TRUE))</f>
        <v>1. 100%</v>
      </c>
      <c r="O1092" s="9" t="str">
        <f>IF($B1092="Область","",VLOOKUP(M1092,Параметри!$B$21:$C$35,2,TRUE))</f>
        <v>7. 4,1-4,5</v>
      </c>
      <c r="P1092" s="9">
        <f t="shared" si="52"/>
        <v>1</v>
      </c>
      <c r="Q1092" s="9">
        <f t="shared" si="53"/>
        <v>7</v>
      </c>
      <c r="R1092" s="116">
        <v>14</v>
      </c>
      <c r="S1092" s="117">
        <f>IF(C1092="Область",Параметри!$K$47,IF(C1092="Київ",Параметри!$K$48,IF(L1092&lt;Параметри!$I$42,Параметри!$K$42,IF(L1092&lt;Параметри!$I$43,Параметри!$K$43,IF(L1092&lt;Параметри!$I$44,Параметри!$K$44,IF(L1092&lt;Параметри!$I$45,Параметри!$K$45,Параметри!$K$46))))))</f>
        <v>0.53</v>
      </c>
      <c r="T1092" s="97">
        <f>IF($B1092="Область",Параметри!K$63,IF($R1092&lt;Параметри!$G$59,Параметри!K$58,IF($R1092&lt;Параметри!$G$60,Параметри!K$59,IF($R1092&lt;Параметри!$G$61,Параметри!K$60,IF($R1092&lt;Параметри!$G$62,Параметри!K$61,Параметри!K$62)))))</f>
        <v>1.7000000000000001E-2</v>
      </c>
      <c r="U1092" s="97">
        <f>IF($B1092="Область",Параметри!L$63,IF($R1092&lt;Параметри!$G$59,Параметри!L$58,IF($R1092&lt;Параметри!$G$60,Параметри!L$59,IF($R1092&lt;Параметри!$G$61,Параметри!L$60,IF($R1092&lt;Параметри!$G$62,Параметри!L$61,Параметри!L$62)))))</f>
        <v>4.7E-2</v>
      </c>
      <c r="V1092" s="98">
        <f>IF(OR(SUM('Дані з ДІСО'!G1092:I1092)=0,Розрахунки!H1092=0),"",Розрахунки!H1092/SUM('Дані з ДІСО'!G1092:I1092))</f>
        <v>11.21875</v>
      </c>
      <c r="W1092" s="9">
        <v>2017</v>
      </c>
      <c r="X1092" s="9">
        <v>14.5</v>
      </c>
      <c r="Y1092" s="9">
        <v>13</v>
      </c>
      <c r="Z1092" s="9" t="s">
        <v>4536</v>
      </c>
      <c r="AA1092" s="99">
        <v>14</v>
      </c>
      <c r="AB1092" s="9" t="str">
        <f>IF('Коефіцієнти АТО'!C1092="Область","",'Коефіцієнти АТО'!D1092)</f>
        <v>Тернопільська</v>
      </c>
      <c r="AC1092" s="9"/>
    </row>
    <row r="1093" spans="1:29" ht="15" customHeight="1">
      <c r="A1093" s="9">
        <v>1092</v>
      </c>
      <c r="B1093" s="9" t="s">
        <v>3148</v>
      </c>
      <c r="C1093" s="9" t="s">
        <v>3148</v>
      </c>
      <c r="D1093" s="9" t="s">
        <v>4119</v>
      </c>
      <c r="E1093" s="9" t="s">
        <v>24</v>
      </c>
      <c r="F1093" s="9" t="s">
        <v>2272</v>
      </c>
      <c r="G1093" s="9" t="s">
        <v>4148</v>
      </c>
      <c r="H1093" s="9" t="s">
        <v>2271</v>
      </c>
      <c r="I1093" s="9">
        <v>8750</v>
      </c>
      <c r="J1093" s="9">
        <v>8750</v>
      </c>
      <c r="K1093" s="9">
        <v>116.2</v>
      </c>
      <c r="L1093" s="115">
        <f t="shared" si="51"/>
        <v>1</v>
      </c>
      <c r="M1093" s="96">
        <f>IF($B1093="Область","",SUM('Дані з ДІСО'!J1093:L1093)/K1093)</f>
        <v>7.5903614457831328</v>
      </c>
      <c r="N1093" s="9" t="str">
        <f>IF($B1093="Область","",VLOOKUP(100*J1093/I1093,Параметри!$B$39:$C$53,2,TRUE))</f>
        <v>1. 100%</v>
      </c>
      <c r="O1093" s="9" t="str">
        <f>IF($B1093="Область","",VLOOKUP(M1093,Параметри!$B$21:$C$35,2,TRUE))</f>
        <v>10. 7-10,2</v>
      </c>
      <c r="P1093" s="9">
        <f t="shared" si="52"/>
        <v>1</v>
      </c>
      <c r="Q1093" s="9">
        <f t="shared" si="53"/>
        <v>10</v>
      </c>
      <c r="R1093" s="116">
        <v>14</v>
      </c>
      <c r="S1093" s="117">
        <f>IF(C1093="Область",Параметри!$K$47,IF(C1093="Київ",Параметри!$K$48,IF(L1093&lt;Параметри!$I$42,Параметри!$K$42,IF(L1093&lt;Параметри!$I$43,Параметри!$K$43,IF(L1093&lt;Параметри!$I$44,Параметри!$K$44,IF(L1093&lt;Параметри!$I$45,Параметри!$K$45,Параметри!$K$46))))))</f>
        <v>0.53</v>
      </c>
      <c r="T1093" s="97">
        <f>IF($B1093="Область",Параметри!K$63,IF($R1093&lt;Параметри!$G$59,Параметри!K$58,IF($R1093&lt;Параметри!$G$60,Параметри!K$59,IF($R1093&lt;Параметри!$G$61,Параметри!K$60,IF($R1093&lt;Параметри!$G$62,Параметри!K$61,Параметри!K$62)))))</f>
        <v>1.7000000000000001E-2</v>
      </c>
      <c r="U1093" s="97">
        <f>IF($B1093="Область",Параметри!L$63,IF($R1093&lt;Параметри!$G$59,Параметри!L$58,IF($R1093&lt;Параметри!$G$60,Параметри!L$59,IF($R1093&lt;Параметри!$G$61,Параметри!L$60,IF($R1093&lt;Параметри!$G$62,Параметри!L$61,Параметри!L$62)))))</f>
        <v>4.7E-2</v>
      </c>
      <c r="V1093" s="98">
        <f>IF(OR(SUM('Дані з ДІСО'!G1093:I1093)=0,Розрахунки!H1093=0),"",Розрахунки!H1093/SUM('Дані з ДІСО'!G1093:I1093))</f>
        <v>16.96153846153846</v>
      </c>
      <c r="W1093" s="9">
        <v>2017</v>
      </c>
      <c r="X1093" s="9">
        <v>15.5</v>
      </c>
      <c r="Y1093" s="9">
        <v>13</v>
      </c>
      <c r="Z1093" s="9" t="s">
        <v>4536</v>
      </c>
      <c r="AA1093" s="99">
        <v>14</v>
      </c>
      <c r="AB1093" s="9" t="str">
        <f>IF('Коефіцієнти АТО'!C1093="Область","",'Коефіцієнти АТО'!D1093)</f>
        <v>Тернопільська</v>
      </c>
      <c r="AC1093" s="9"/>
    </row>
    <row r="1094" spans="1:29" ht="15" customHeight="1">
      <c r="A1094" s="9">
        <v>1093</v>
      </c>
      <c r="B1094" s="9" t="s">
        <v>3148</v>
      </c>
      <c r="C1094" s="9" t="s">
        <v>3148</v>
      </c>
      <c r="D1094" s="9" t="s">
        <v>4119</v>
      </c>
      <c r="E1094" s="9" t="s">
        <v>24</v>
      </c>
      <c r="F1094" s="9" t="s">
        <v>2274</v>
      </c>
      <c r="G1094" s="9" t="s">
        <v>4149</v>
      </c>
      <c r="H1094" s="9" t="s">
        <v>2273</v>
      </c>
      <c r="I1094" s="9">
        <v>6395</v>
      </c>
      <c r="J1094" s="9">
        <v>6395</v>
      </c>
      <c r="K1094" s="9">
        <v>223</v>
      </c>
      <c r="L1094" s="115">
        <f t="shared" si="51"/>
        <v>1</v>
      </c>
      <c r="M1094" s="96">
        <f>IF($B1094="Область","",SUM('Дані з ДІСО'!J1094:L1094)/K1094)</f>
        <v>2.5291479820627805</v>
      </c>
      <c r="N1094" s="9" t="str">
        <f>IF($B1094="Область","",VLOOKUP(100*J1094/I1094,Параметри!$B$39:$C$53,2,TRUE))</f>
        <v>1. 100%</v>
      </c>
      <c r="O1094" s="9" t="str">
        <f>IF($B1094="Область","",VLOOKUP(M1094,Параметри!$B$21:$C$35,2,TRUE))</f>
        <v>4. 2,1-3</v>
      </c>
      <c r="P1094" s="9">
        <f t="shared" si="52"/>
        <v>1</v>
      </c>
      <c r="Q1094" s="9">
        <f t="shared" si="53"/>
        <v>4</v>
      </c>
      <c r="R1094" s="116">
        <v>11</v>
      </c>
      <c r="S1094" s="117">
        <f>IF(C1094="Область",Параметри!$K$47,IF(C1094="Київ",Параметри!$K$48,IF(L1094&lt;Параметри!$I$42,Параметри!$K$42,IF(L1094&lt;Параметри!$I$43,Параметри!$K$43,IF(L1094&lt;Параметри!$I$44,Параметри!$K$44,IF(L1094&lt;Параметри!$I$45,Параметри!$K$45,Параметри!$K$46))))))</f>
        <v>0.53</v>
      </c>
      <c r="T1094" s="97">
        <f>IF($B1094="Область",Параметри!K$63,IF($R1094&lt;Параметри!$G$59,Параметри!K$58,IF($R1094&lt;Параметри!$G$60,Параметри!K$59,IF($R1094&lt;Параметри!$G$61,Параметри!K$60,IF($R1094&lt;Параметри!$G$62,Параметри!K$61,Параметри!K$62)))))</f>
        <v>1.7000000000000001E-2</v>
      </c>
      <c r="U1094" s="97">
        <f>IF($B1094="Область",Параметри!L$63,IF($R1094&lt;Параметри!$G$59,Параметри!L$58,IF($R1094&lt;Параметри!$G$60,Параметри!L$59,IF($R1094&lt;Параметри!$G$61,Параметри!L$60,IF($R1094&lt;Параметри!$G$62,Параметри!L$61,Параметри!L$62)))))</f>
        <v>4.7E-2</v>
      </c>
      <c r="V1094" s="98">
        <f>IF(OR(SUM('Дані з ДІСО'!G1094:I1094)=0,Розрахунки!H1094=0),"",Розрахунки!H1094/SUM('Дані з ДІСО'!G1094:I1094))</f>
        <v>8.2941176470588243</v>
      </c>
      <c r="W1094" s="9">
        <v>2018</v>
      </c>
      <c r="X1094" s="9">
        <v>13</v>
      </c>
      <c r="Y1094" s="9">
        <v>10</v>
      </c>
      <c r="Z1094" s="9" t="s">
        <v>4536</v>
      </c>
      <c r="AA1094" s="99">
        <v>11</v>
      </c>
      <c r="AB1094" s="9" t="str">
        <f>IF('Коефіцієнти АТО'!C1094="Область","",'Коефіцієнти АТО'!D1094)</f>
        <v>Тернопільська</v>
      </c>
      <c r="AC1094" s="9"/>
    </row>
    <row r="1095" spans="1:29" ht="15" customHeight="1">
      <c r="A1095" s="9">
        <v>1094</v>
      </c>
      <c r="B1095" s="9" t="s">
        <v>3145</v>
      </c>
      <c r="C1095" s="9" t="s">
        <v>3146</v>
      </c>
      <c r="D1095" s="9" t="s">
        <v>4119</v>
      </c>
      <c r="E1095" s="9" t="s">
        <v>21</v>
      </c>
      <c r="F1095" s="9" t="s">
        <v>2276</v>
      </c>
      <c r="G1095" s="9" t="s">
        <v>4150</v>
      </c>
      <c r="H1095" s="9" t="s">
        <v>2275</v>
      </c>
      <c r="I1095" s="9">
        <v>21710</v>
      </c>
      <c r="J1095" s="9">
        <v>13387</v>
      </c>
      <c r="K1095" s="9">
        <v>481.4</v>
      </c>
      <c r="L1095" s="115">
        <f t="shared" si="51"/>
        <v>0.61662828189774299</v>
      </c>
      <c r="M1095" s="96">
        <f>IF($B1095="Область","",SUM('Дані з ДІСО'!J1095:L1095)/K1095)</f>
        <v>4.6717906107187375</v>
      </c>
      <c r="N1095" s="9" t="str">
        <f>IF($B1095="Область","",VLOOKUP(100*J1095/I1095,Параметри!$B$39:$C$53,2,TRUE))</f>
        <v>5. 58-63</v>
      </c>
      <c r="O1095" s="9" t="str">
        <f>IF($B1095="Область","",VLOOKUP(M1095,Параметри!$B$21:$C$35,2,TRUE))</f>
        <v>8. 4,5-5,8</v>
      </c>
      <c r="P1095" s="9">
        <f t="shared" si="52"/>
        <v>5</v>
      </c>
      <c r="Q1095" s="9">
        <f t="shared" si="53"/>
        <v>8</v>
      </c>
      <c r="R1095" s="116">
        <v>15.5</v>
      </c>
      <c r="S1095" s="117">
        <f>IF(C1095="Область",Параметри!$K$47,IF(C1095="Київ",Параметри!$K$48,IF(L1095&lt;Параметри!$I$42,Параметри!$K$42,IF(L1095&lt;Параметри!$I$43,Параметри!$K$43,IF(L1095&lt;Параметри!$I$44,Параметри!$K$44,IF(L1095&lt;Параметри!$I$45,Параметри!$K$45,Параметри!$K$46))))))</f>
        <v>0.48</v>
      </c>
      <c r="T1095" s="97">
        <f>IF($B1095="Область",Параметри!K$63,IF($R1095&lt;Параметри!$G$59,Параметри!K$58,IF($R1095&lt;Параметри!$G$60,Параметри!K$59,IF($R1095&lt;Параметри!$G$61,Параметри!K$60,IF($R1095&lt;Параметри!$G$62,Параметри!K$61,Параметри!K$62)))))</f>
        <v>1.7000000000000001E-2</v>
      </c>
      <c r="U1095" s="97">
        <f>IF($B1095="Область",Параметри!L$63,IF($R1095&lt;Параметри!$G$59,Параметри!L$58,IF($R1095&lt;Параметри!$G$60,Параметри!L$59,IF($R1095&lt;Параметри!$G$61,Параметри!L$60,IF($R1095&lt;Параметри!$G$62,Параметри!L$61,Параметри!L$62)))))</f>
        <v>4.7E-2</v>
      </c>
      <c r="V1095" s="98">
        <f>IF(OR(SUM('Дані з ДІСО'!G1095:I1095)=0,Розрахунки!H1095=0),"",Розрахунки!H1095/SUM('Дані з ДІСО'!G1095:I1095))</f>
        <v>13.548192771084338</v>
      </c>
      <c r="W1095" s="9">
        <v>2018</v>
      </c>
      <c r="X1095" s="9">
        <v>15.5</v>
      </c>
      <c r="Y1095" s="9">
        <v>15</v>
      </c>
      <c r="Z1095" s="9" t="s">
        <v>4535</v>
      </c>
      <c r="AA1095" s="99">
        <v>15.5</v>
      </c>
      <c r="AB1095" s="9" t="str">
        <f>IF('Коефіцієнти АТО'!C1095="Область","",'Коефіцієнти АТО'!D1095)</f>
        <v>Тернопільська</v>
      </c>
      <c r="AC1095" s="9"/>
    </row>
    <row r="1096" spans="1:29" ht="15" customHeight="1">
      <c r="A1096" s="9">
        <v>1095</v>
      </c>
      <c r="B1096" s="9" t="s">
        <v>3145</v>
      </c>
      <c r="C1096" s="9" t="s">
        <v>3146</v>
      </c>
      <c r="D1096" s="9" t="s">
        <v>4119</v>
      </c>
      <c r="E1096" s="9" t="s">
        <v>21</v>
      </c>
      <c r="F1096" s="9" t="s">
        <v>2278</v>
      </c>
      <c r="G1096" s="9" t="s">
        <v>4151</v>
      </c>
      <c r="H1096" s="9" t="s">
        <v>2277</v>
      </c>
      <c r="I1096" s="9">
        <v>13695</v>
      </c>
      <c r="J1096" s="9">
        <v>6992</v>
      </c>
      <c r="K1096" s="9">
        <v>179</v>
      </c>
      <c r="L1096" s="115">
        <f t="shared" si="51"/>
        <v>0.51055129609346472</v>
      </c>
      <c r="M1096" s="96">
        <f>IF($B1096="Область","",SUM('Дані з ДІСО'!J1096:L1096)/K1096)</f>
        <v>7.3463687150837993</v>
      </c>
      <c r="N1096" s="9" t="str">
        <f>IF($B1096="Область","",VLOOKUP(100*J1096/I1096,Параметри!$B$39:$C$53,2,TRUE))</f>
        <v>7. 49-53</v>
      </c>
      <c r="O1096" s="9" t="str">
        <f>IF($B1096="Область","",VLOOKUP(M1096,Параметри!$B$21:$C$35,2,TRUE))</f>
        <v>10. 7-10,2</v>
      </c>
      <c r="P1096" s="9">
        <f t="shared" si="52"/>
        <v>7</v>
      </c>
      <c r="Q1096" s="9">
        <f t="shared" si="53"/>
        <v>10</v>
      </c>
      <c r="R1096" s="116">
        <v>17.5</v>
      </c>
      <c r="S1096" s="117">
        <f>IF(C1096="Область",Параметри!$K$47,IF(C1096="Київ",Параметри!$K$48,IF(L1096&lt;Параметри!$I$42,Параметри!$K$42,IF(L1096&lt;Параметри!$I$43,Параметри!$K$43,IF(L1096&lt;Параметри!$I$44,Параметри!$K$44,IF(L1096&lt;Параметри!$I$45,Параметри!$K$45,Параметри!$K$46))))))</f>
        <v>0.43</v>
      </c>
      <c r="T1096" s="97">
        <f>IF($B1096="Область",Параметри!K$63,IF($R1096&lt;Параметри!$G$59,Параметри!K$58,IF($R1096&lt;Параметри!$G$60,Параметри!K$59,IF($R1096&lt;Параметри!$G$61,Параметри!K$60,IF($R1096&lt;Параметри!$G$62,Параметри!K$61,Параметри!K$62)))))</f>
        <v>1.7000000000000001E-2</v>
      </c>
      <c r="U1096" s="97">
        <f>IF($B1096="Область",Параметри!L$63,IF($R1096&lt;Параметри!$G$59,Параметри!L$58,IF($R1096&lt;Параметри!$G$60,Параметри!L$59,IF($R1096&lt;Параметри!$G$61,Параметри!L$60,IF($R1096&lt;Параметри!$G$62,Параметри!L$61,Параметри!L$62)))))</f>
        <v>4.7E-2</v>
      </c>
      <c r="V1096" s="98">
        <f>IF(OR(SUM('Дані з ДІСО'!G1096:I1096)=0,Розрахунки!H1096=0),"",Розрахунки!H1096/SUM('Дані з ДІСО'!G1096:I1096))</f>
        <v>16.858974358974358</v>
      </c>
      <c r="W1096" s="9">
        <v>2018</v>
      </c>
      <c r="X1096" s="9">
        <v>18</v>
      </c>
      <c r="Y1096" s="9">
        <v>16.5</v>
      </c>
      <c r="Z1096" s="9" t="s">
        <v>4536</v>
      </c>
      <c r="AA1096" s="99">
        <v>17.5</v>
      </c>
      <c r="AB1096" s="9" t="str">
        <f>IF('Коефіцієнти АТО'!C1096="Область","",'Коефіцієнти АТО'!D1096)</f>
        <v>Тернопільська</v>
      </c>
      <c r="AC1096" s="9"/>
    </row>
    <row r="1097" spans="1:29" ht="15" customHeight="1">
      <c r="A1097" s="9">
        <v>1096</v>
      </c>
      <c r="B1097" s="9" t="s">
        <v>3145</v>
      </c>
      <c r="C1097" s="9" t="s">
        <v>3146</v>
      </c>
      <c r="D1097" s="9" t="s">
        <v>4119</v>
      </c>
      <c r="E1097" s="9" t="s">
        <v>21</v>
      </c>
      <c r="F1097" s="9" t="s">
        <v>2280</v>
      </c>
      <c r="G1097" s="9" t="s">
        <v>4152</v>
      </c>
      <c r="H1097" s="9" t="s">
        <v>2279</v>
      </c>
      <c r="I1097" s="9">
        <v>19262</v>
      </c>
      <c r="J1097" s="9">
        <v>12598</v>
      </c>
      <c r="K1097" s="9">
        <v>471</v>
      </c>
      <c r="L1097" s="115">
        <f t="shared" si="51"/>
        <v>0.65403384902917661</v>
      </c>
      <c r="M1097" s="96">
        <f>IF($B1097="Область","",SUM('Дані з ДІСО'!J1097:L1097)/K1097)</f>
        <v>3.7919320594479831</v>
      </c>
      <c r="N1097" s="9" t="str">
        <f>IF($B1097="Область","",VLOOKUP(100*J1097/I1097,Параметри!$B$39:$C$53,2,TRUE))</f>
        <v>4. 63-66</v>
      </c>
      <c r="O1097" s="9" t="str">
        <f>IF($B1097="Область","",VLOOKUP(M1097,Параметри!$B$21:$C$35,2,TRUE))</f>
        <v>5. 3-3,9</v>
      </c>
      <c r="P1097" s="9">
        <f t="shared" si="52"/>
        <v>4</v>
      </c>
      <c r="Q1097" s="9">
        <f t="shared" si="53"/>
        <v>5</v>
      </c>
      <c r="R1097" s="116">
        <v>14.5</v>
      </c>
      <c r="S1097" s="117">
        <f>IF(C1097="Область",Параметри!$K$47,IF(C1097="Київ",Параметри!$K$48,IF(L1097&lt;Параметри!$I$42,Параметри!$K$42,IF(L1097&lt;Параметри!$I$43,Параметри!$K$43,IF(L1097&lt;Параметри!$I$44,Параметри!$K$44,IF(L1097&lt;Параметри!$I$45,Параметри!$K$45,Параметри!$K$46))))))</f>
        <v>0.48</v>
      </c>
      <c r="T1097" s="97">
        <f>IF($B1097="Область",Параметри!K$63,IF($R1097&lt;Параметри!$G$59,Параметри!K$58,IF($R1097&lt;Параметри!$G$60,Параметри!K$59,IF($R1097&lt;Параметри!$G$61,Параметри!K$60,IF($R1097&lt;Параметри!$G$62,Параметри!K$61,Параметри!K$62)))))</f>
        <v>1.7000000000000001E-2</v>
      </c>
      <c r="U1097" s="97">
        <f>IF($B1097="Область",Параметри!L$63,IF($R1097&lt;Параметри!$G$59,Параметри!L$58,IF($R1097&lt;Параметри!$G$60,Параметри!L$59,IF($R1097&lt;Параметри!$G$61,Параметри!L$60,IF($R1097&lt;Параметри!$G$62,Параметри!L$61,Параметри!L$62)))))</f>
        <v>4.7E-2</v>
      </c>
      <c r="V1097" s="98">
        <f>IF(OR(SUM('Дані з ДІСО'!G1097:I1097)=0,Розрахунки!H1097=0),"",Розрахунки!H1097/SUM('Дані з ДІСО'!G1097:I1097))</f>
        <v>11.827814569536423</v>
      </c>
      <c r="W1097" s="9">
        <v>2018</v>
      </c>
      <c r="X1097" s="9">
        <v>14.5</v>
      </c>
      <c r="Y1097" s="9">
        <v>14</v>
      </c>
      <c r="Z1097" s="9" t="s">
        <v>4535</v>
      </c>
      <c r="AA1097" s="99">
        <v>14.5</v>
      </c>
      <c r="AB1097" s="9" t="str">
        <f>IF('Коефіцієнти АТО'!C1097="Область","",'Коефіцієнти АТО'!D1097)</f>
        <v>Тернопільська</v>
      </c>
      <c r="AC1097" s="9"/>
    </row>
    <row r="1098" spans="1:29" ht="15" customHeight="1">
      <c r="A1098" s="9">
        <v>1097</v>
      </c>
      <c r="B1098" s="9" t="s">
        <v>3151</v>
      </c>
      <c r="C1098" s="9" t="s">
        <v>3151</v>
      </c>
      <c r="D1098" s="9" t="s">
        <v>4119</v>
      </c>
      <c r="E1098" s="9" t="s">
        <v>29</v>
      </c>
      <c r="F1098" s="9" t="s">
        <v>2282</v>
      </c>
      <c r="G1098" s="9" t="s">
        <v>4153</v>
      </c>
      <c r="H1098" s="9" t="s">
        <v>2281</v>
      </c>
      <c r="I1098" s="9">
        <v>18343</v>
      </c>
      <c r="J1098" s="9">
        <v>15154</v>
      </c>
      <c r="K1098" s="9">
        <v>340</v>
      </c>
      <c r="L1098" s="115">
        <f t="shared" si="51"/>
        <v>0.82614621381453412</v>
      </c>
      <c r="M1098" s="96">
        <f>IF($B1098="Область","",SUM('Дані з ДІСО'!J1098:L1098)/K1098)</f>
        <v>4.658823529411765</v>
      </c>
      <c r="N1098" s="9" t="str">
        <f>IF($B1098="Область","",VLOOKUP(100*J1098/I1098,Параметри!$B$39:$C$53,2,TRUE))</f>
        <v>2. 72-100</v>
      </c>
      <c r="O1098" s="9" t="str">
        <f>IF($B1098="Область","",VLOOKUP(M1098,Параметри!$B$21:$C$35,2,TRUE))</f>
        <v>8. 4,5-5,8</v>
      </c>
      <c r="P1098" s="9">
        <f t="shared" si="52"/>
        <v>2</v>
      </c>
      <c r="Q1098" s="9">
        <f t="shared" si="53"/>
        <v>8</v>
      </c>
      <c r="R1098" s="116">
        <v>13.5</v>
      </c>
      <c r="S1098" s="117">
        <f>IF(C1098="Область",Параметри!$K$47,IF(C1098="Київ",Параметри!$K$48,IF(L1098&lt;Параметри!$I$42,Параметри!$K$42,IF(L1098&lt;Параметри!$I$43,Параметри!$K$43,IF(L1098&lt;Параметри!$I$44,Параметри!$K$44,IF(L1098&lt;Параметри!$I$45,Параметри!$K$45,Параметри!$K$46))))))</f>
        <v>0.53</v>
      </c>
      <c r="T1098" s="97">
        <f>IF($B1098="Область",Параметри!K$63,IF($R1098&lt;Параметри!$G$59,Параметри!K$58,IF($R1098&lt;Параметри!$G$60,Параметри!K$59,IF($R1098&lt;Параметри!$G$61,Параметри!K$60,IF($R1098&lt;Параметри!$G$62,Параметри!K$61,Параметри!K$62)))))</f>
        <v>1.7000000000000001E-2</v>
      </c>
      <c r="U1098" s="97">
        <f>IF($B1098="Область",Параметри!L$63,IF($R1098&lt;Параметри!$G$59,Параметри!L$58,IF($R1098&lt;Параметри!$G$60,Параметри!L$59,IF($R1098&lt;Параметри!$G$61,Параметри!L$60,IF($R1098&lt;Параметри!$G$62,Параметри!L$61,Параметри!L$62)))))</f>
        <v>4.7E-2</v>
      </c>
      <c r="V1098" s="98">
        <f>IF(OR(SUM('Дані з ДІСО'!G1098:I1098)=0,Розрахунки!H1098=0),"",Розрахунки!H1098/SUM('Дані з ДІСО'!G1098:I1098))</f>
        <v>10.490066225165563</v>
      </c>
      <c r="W1098" s="9">
        <v>2019</v>
      </c>
      <c r="X1098" s="9">
        <v>15.5</v>
      </c>
      <c r="Y1098" s="9">
        <v>12.5</v>
      </c>
      <c r="Z1098" s="9" t="s">
        <v>4536</v>
      </c>
      <c r="AA1098" s="99">
        <v>13.5</v>
      </c>
      <c r="AB1098" s="9" t="str">
        <f>IF('Коефіцієнти АТО'!C1098="Область","",'Коефіцієнти АТО'!D1098)</f>
        <v>Тернопільська</v>
      </c>
      <c r="AC1098" s="9"/>
    </row>
    <row r="1099" spans="1:29" ht="15" customHeight="1">
      <c r="A1099" s="9">
        <v>1098</v>
      </c>
      <c r="B1099" s="9" t="s">
        <v>3148</v>
      </c>
      <c r="C1099" s="9" t="s">
        <v>3148</v>
      </c>
      <c r="D1099" s="9" t="s">
        <v>4119</v>
      </c>
      <c r="E1099" s="9" t="s">
        <v>24</v>
      </c>
      <c r="F1099" s="9" t="s">
        <v>2284</v>
      </c>
      <c r="G1099" s="9" t="s">
        <v>4154</v>
      </c>
      <c r="H1099" s="9" t="s">
        <v>2283</v>
      </c>
      <c r="I1099" s="9">
        <v>10875</v>
      </c>
      <c r="J1099" s="9">
        <v>10875</v>
      </c>
      <c r="K1099" s="9">
        <v>138.1</v>
      </c>
      <c r="L1099" s="115">
        <f t="shared" si="51"/>
        <v>1</v>
      </c>
      <c r="M1099" s="96">
        <f>IF($B1099="Область","",SUM('Дані з ДІСО'!J1099:L1099)/K1099)</f>
        <v>6.1259956553222308</v>
      </c>
      <c r="N1099" s="9" t="str">
        <f>IF($B1099="Область","",VLOOKUP(100*J1099/I1099,Параметри!$B$39:$C$53,2,TRUE))</f>
        <v>1. 100%</v>
      </c>
      <c r="O1099" s="9" t="str">
        <f>IF($B1099="Область","",VLOOKUP(M1099,Параметри!$B$21:$C$35,2,TRUE))</f>
        <v>9. 5,8-7</v>
      </c>
      <c r="P1099" s="9">
        <f t="shared" si="52"/>
        <v>1</v>
      </c>
      <c r="Q1099" s="9">
        <f t="shared" si="53"/>
        <v>9</v>
      </c>
      <c r="R1099" s="116">
        <v>14</v>
      </c>
      <c r="S1099" s="117">
        <f>IF(C1099="Область",Параметри!$K$47,IF(C1099="Київ",Параметри!$K$48,IF(L1099&lt;Параметри!$I$42,Параметри!$K$42,IF(L1099&lt;Параметри!$I$43,Параметри!$K$43,IF(L1099&lt;Параметри!$I$44,Параметри!$K$44,IF(L1099&lt;Параметри!$I$45,Параметри!$K$45,Параметри!$K$46))))))</f>
        <v>0.53</v>
      </c>
      <c r="T1099" s="97">
        <f>IF($B1099="Область",Параметри!K$63,IF($R1099&lt;Параметри!$G$59,Параметри!K$58,IF($R1099&lt;Параметри!$G$60,Параметри!K$59,IF($R1099&lt;Параметри!$G$61,Параметри!K$60,IF($R1099&lt;Параметри!$G$62,Параметри!K$61,Параметри!K$62)))))</f>
        <v>1.7000000000000001E-2</v>
      </c>
      <c r="U1099" s="97">
        <f>IF($B1099="Область",Параметри!L$63,IF($R1099&lt;Параметри!$G$59,Параметри!L$58,IF($R1099&lt;Параметри!$G$60,Параметри!L$59,IF($R1099&lt;Параметри!$G$61,Параметри!L$60,IF($R1099&lt;Параметри!$G$62,Параметри!L$61,Параметри!L$62)))))</f>
        <v>4.7E-2</v>
      </c>
      <c r="V1099" s="98">
        <f>IF(OR(SUM('Дані з ДІСО'!G1099:I1099)=0,Розрахунки!H1099=0),"",Розрахунки!H1099/SUM('Дані з ДІСО'!G1099:I1099))</f>
        <v>17.26530612244898</v>
      </c>
      <c r="W1099" s="9">
        <v>2019</v>
      </c>
      <c r="X1099" s="9">
        <v>15.5</v>
      </c>
      <c r="Y1099" s="9">
        <v>13</v>
      </c>
      <c r="Z1099" s="9" t="s">
        <v>4536</v>
      </c>
      <c r="AA1099" s="99">
        <v>14</v>
      </c>
      <c r="AB1099" s="9" t="str">
        <f>IF('Коефіцієнти АТО'!C1099="Область","",'Коефіцієнти АТО'!D1099)</f>
        <v>Тернопільська</v>
      </c>
      <c r="AC1099" s="9"/>
    </row>
    <row r="1100" spans="1:29" ht="15" customHeight="1">
      <c r="A1100" s="9">
        <v>1099</v>
      </c>
      <c r="B1100" s="9" t="s">
        <v>3145</v>
      </c>
      <c r="C1100" s="9" t="s">
        <v>3146</v>
      </c>
      <c r="D1100" s="9" t="s">
        <v>4119</v>
      </c>
      <c r="E1100" s="9" t="s">
        <v>21</v>
      </c>
      <c r="F1100" s="9" t="s">
        <v>2286</v>
      </c>
      <c r="G1100" s="9" t="s">
        <v>4155</v>
      </c>
      <c r="H1100" s="9" t="s">
        <v>2285</v>
      </c>
      <c r="I1100" s="9">
        <v>13150</v>
      </c>
      <c r="J1100" s="9">
        <v>6563</v>
      </c>
      <c r="K1100" s="9">
        <v>171.8</v>
      </c>
      <c r="L1100" s="115">
        <f t="shared" si="51"/>
        <v>0.4990874524714829</v>
      </c>
      <c r="M1100" s="96">
        <f>IF($B1100="Область","",SUM('Дані з ДІСО'!J1100:L1100)/K1100)</f>
        <v>8.3352735739231658</v>
      </c>
      <c r="N1100" s="9" t="str">
        <f>IF($B1100="Область","",VLOOKUP(100*J1100/I1100,Параметри!$B$39:$C$53,2,TRUE))</f>
        <v>7. 49-53</v>
      </c>
      <c r="O1100" s="9" t="str">
        <f>IF($B1100="Область","",VLOOKUP(M1100,Параметри!$B$21:$C$35,2,TRUE))</f>
        <v>10. 7-10,2</v>
      </c>
      <c r="P1100" s="9">
        <f t="shared" si="52"/>
        <v>7</v>
      </c>
      <c r="Q1100" s="9">
        <f t="shared" si="53"/>
        <v>10</v>
      </c>
      <c r="R1100" s="116">
        <v>17.5</v>
      </c>
      <c r="S1100" s="117">
        <f>IF(C1100="Область",Параметри!$K$47,IF(C1100="Київ",Параметри!$K$48,IF(L1100&lt;Параметри!$I$42,Параметри!$K$42,IF(L1100&lt;Параметри!$I$43,Параметри!$K$43,IF(L1100&lt;Параметри!$I$44,Параметри!$K$44,IF(L1100&lt;Параметри!$I$45,Параметри!$K$45,Параметри!$K$46))))))</f>
        <v>0.43</v>
      </c>
      <c r="T1100" s="97">
        <f>IF($B1100="Область",Параметри!K$63,IF($R1100&lt;Параметри!$G$59,Параметри!K$58,IF($R1100&lt;Параметри!$G$60,Параметри!K$59,IF($R1100&lt;Параметри!$G$61,Параметри!K$60,IF($R1100&lt;Параметри!$G$62,Параметри!K$61,Параметри!K$62)))))</f>
        <v>1.7000000000000001E-2</v>
      </c>
      <c r="U1100" s="97">
        <f>IF($B1100="Область",Параметри!L$63,IF($R1100&lt;Параметри!$G$59,Параметри!L$58,IF($R1100&lt;Параметри!$G$60,Параметри!L$59,IF($R1100&lt;Параметри!$G$61,Параметри!L$60,IF($R1100&lt;Параметри!$G$62,Параметри!L$61,Параметри!L$62)))))</f>
        <v>4.7E-2</v>
      </c>
      <c r="V1100" s="98">
        <f>IF(OR(SUM('Дані з ДІСО'!G1100:I1100)=0,Розрахунки!H1100=0),"",Розрахунки!H1100/SUM('Дані з ДІСО'!G1100:I1100))</f>
        <v>19.616438356164384</v>
      </c>
      <c r="W1100" s="9">
        <v>2019</v>
      </c>
      <c r="X1100" s="9">
        <v>18</v>
      </c>
      <c r="Y1100" s="9">
        <v>16.5</v>
      </c>
      <c r="Z1100" s="9" t="s">
        <v>4536</v>
      </c>
      <c r="AA1100" s="99">
        <v>17.5</v>
      </c>
      <c r="AB1100" s="9" t="str">
        <f>IF('Коефіцієнти АТО'!C1100="Область","",'Коефіцієнти АТО'!D1100)</f>
        <v>Тернопільська</v>
      </c>
      <c r="AC1100" s="9"/>
    </row>
    <row r="1101" spans="1:29" ht="15" customHeight="1">
      <c r="A1101" s="9">
        <v>1100</v>
      </c>
      <c r="B1101" s="9" t="s">
        <v>3148</v>
      </c>
      <c r="C1101" s="9" t="s">
        <v>3148</v>
      </c>
      <c r="D1101" s="9" t="s">
        <v>4119</v>
      </c>
      <c r="E1101" s="9" t="s">
        <v>24</v>
      </c>
      <c r="F1101" s="9" t="s">
        <v>2288</v>
      </c>
      <c r="G1101" s="9" t="s">
        <v>4156</v>
      </c>
      <c r="H1101" s="9" t="s">
        <v>2287</v>
      </c>
      <c r="I1101" s="9">
        <v>3809</v>
      </c>
      <c r="J1101" s="9">
        <v>3809</v>
      </c>
      <c r="K1101" s="9">
        <v>89.5</v>
      </c>
      <c r="L1101" s="115">
        <f t="shared" si="51"/>
        <v>1</v>
      </c>
      <c r="M1101" s="96">
        <f>IF($B1101="Область","",SUM('Дані з ДІСО'!J1101:L1101)/K1101)</f>
        <v>3.5865921787709496</v>
      </c>
      <c r="N1101" s="9" t="str">
        <f>IF($B1101="Область","",VLOOKUP(100*J1101/I1101,Параметри!$B$39:$C$53,2,TRUE))</f>
        <v>1. 100%</v>
      </c>
      <c r="O1101" s="9" t="str">
        <f>IF($B1101="Область","",VLOOKUP(M1101,Параметри!$B$21:$C$35,2,TRUE))</f>
        <v>5. 3-3,9</v>
      </c>
      <c r="P1101" s="9">
        <f t="shared" si="52"/>
        <v>1</v>
      </c>
      <c r="Q1101" s="9">
        <f t="shared" si="53"/>
        <v>5</v>
      </c>
      <c r="R1101" s="116">
        <v>11</v>
      </c>
      <c r="S1101" s="117">
        <f>IF(C1101="Область",Параметри!$K$47,IF(C1101="Київ",Параметри!$K$48,IF(L1101&lt;Параметри!$I$42,Параметри!$K$42,IF(L1101&lt;Параметри!$I$43,Параметри!$K$43,IF(L1101&lt;Параметри!$I$44,Параметри!$K$44,IF(L1101&lt;Параметри!$I$45,Параметри!$K$45,Параметри!$K$46))))))</f>
        <v>0.53</v>
      </c>
      <c r="T1101" s="97">
        <f>IF($B1101="Область",Параметри!K$63,IF($R1101&lt;Параметри!$G$59,Параметри!K$58,IF($R1101&lt;Параметри!$G$60,Параметри!K$59,IF($R1101&lt;Параметри!$G$61,Параметри!K$60,IF($R1101&lt;Параметри!$G$62,Параметри!K$61,Параметри!K$62)))))</f>
        <v>1.7000000000000001E-2</v>
      </c>
      <c r="U1101" s="97">
        <f>IF($B1101="Область",Параметри!L$63,IF($R1101&lt;Параметри!$G$59,Параметри!L$58,IF($R1101&lt;Параметри!$G$60,Параметри!L$59,IF($R1101&lt;Параметри!$G$61,Параметри!L$60,IF($R1101&lt;Параметри!$G$62,Параметри!L$61,Параметри!L$62)))))</f>
        <v>4.7E-2</v>
      </c>
      <c r="V1101" s="98">
        <f>IF(OR(SUM('Дані з ДІСО'!G1101:I1101)=0,Розрахунки!H1101=0),"",Розрахунки!H1101/SUM('Дані з ДІСО'!G1101:I1101))</f>
        <v>9.1714285714285708</v>
      </c>
      <c r="W1101" s="9">
        <v>2019</v>
      </c>
      <c r="X1101" s="9">
        <v>13.5</v>
      </c>
      <c r="Y1101" s="9">
        <v>10</v>
      </c>
      <c r="Z1101" s="9" t="s">
        <v>4536</v>
      </c>
      <c r="AA1101" s="99">
        <v>11</v>
      </c>
      <c r="AB1101" s="9" t="str">
        <f>IF('Коефіцієнти АТО'!C1101="Область","",'Коефіцієнти АТО'!D1101)</f>
        <v>Тернопільська</v>
      </c>
      <c r="AC1101" s="9"/>
    </row>
    <row r="1102" spans="1:29" ht="15" customHeight="1">
      <c r="A1102" s="9">
        <v>1101</v>
      </c>
      <c r="B1102" s="9" t="s">
        <v>3145</v>
      </c>
      <c r="C1102" s="9" t="s">
        <v>3146</v>
      </c>
      <c r="D1102" s="9" t="s">
        <v>4119</v>
      </c>
      <c r="E1102" s="9" t="s">
        <v>21</v>
      </c>
      <c r="F1102" s="9" t="s">
        <v>2290</v>
      </c>
      <c r="G1102" s="9" t="s">
        <v>4157</v>
      </c>
      <c r="H1102" s="9" t="s">
        <v>2289</v>
      </c>
      <c r="I1102" s="9">
        <v>19357</v>
      </c>
      <c r="J1102" s="9">
        <v>13865</v>
      </c>
      <c r="K1102" s="9">
        <v>472.7</v>
      </c>
      <c r="L1102" s="115">
        <f t="shared" si="51"/>
        <v>0.71627834891770414</v>
      </c>
      <c r="M1102" s="96">
        <f>IF($B1102="Область","",SUM('Дані з ДІСО'!J1102:L1102)/K1102)</f>
        <v>3.7000211550666386</v>
      </c>
      <c r="N1102" s="9" t="str">
        <f>IF($B1102="Область","",VLOOKUP(100*J1102/I1102,Параметри!$B$39:$C$53,2,TRUE))</f>
        <v>3. 66-72</v>
      </c>
      <c r="O1102" s="9" t="str">
        <f>IF($B1102="Область","",VLOOKUP(M1102,Параметри!$B$21:$C$35,2,TRUE))</f>
        <v>5. 3-3,9</v>
      </c>
      <c r="P1102" s="9">
        <f t="shared" si="52"/>
        <v>3</v>
      </c>
      <c r="Q1102" s="9">
        <f t="shared" si="53"/>
        <v>5</v>
      </c>
      <c r="R1102" s="116">
        <v>14</v>
      </c>
      <c r="S1102" s="117">
        <f>IF(C1102="Область",Параметри!$K$47,IF(C1102="Київ",Параметри!$K$48,IF(L1102&lt;Параметри!$I$42,Параметри!$K$42,IF(L1102&lt;Параметри!$I$43,Параметри!$K$43,IF(L1102&lt;Параметри!$I$44,Параметри!$K$44,IF(L1102&lt;Параметри!$I$45,Параметри!$K$45,Параметри!$K$46))))))</f>
        <v>0.48</v>
      </c>
      <c r="T1102" s="97">
        <f>IF($B1102="Область",Параметри!K$63,IF($R1102&lt;Параметри!$G$59,Параметри!K$58,IF($R1102&lt;Параметри!$G$60,Параметри!K$59,IF($R1102&lt;Параметри!$G$61,Параметри!K$60,IF($R1102&lt;Параметри!$G$62,Параметри!K$61,Параметри!K$62)))))</f>
        <v>1.7000000000000001E-2</v>
      </c>
      <c r="U1102" s="97">
        <f>IF($B1102="Область",Параметри!L$63,IF($R1102&lt;Параметри!$G$59,Параметри!L$58,IF($R1102&lt;Параметри!$G$60,Параметри!L$59,IF($R1102&lt;Параметри!$G$61,Параметри!L$60,IF($R1102&lt;Параметри!$G$62,Параметри!L$61,Параметри!L$62)))))</f>
        <v>4.7E-2</v>
      </c>
      <c r="V1102" s="98">
        <f>IF(OR(SUM('Дані з ДІСО'!G1102:I1102)=0,Розрахунки!H1102=0),"",Розрахунки!H1102/SUM('Дані з ДІСО'!G1102:I1102))</f>
        <v>11.431372549019608</v>
      </c>
      <c r="W1102" s="9">
        <v>2019</v>
      </c>
      <c r="X1102" s="9">
        <v>14</v>
      </c>
      <c r="Y1102" s="9">
        <v>14</v>
      </c>
      <c r="Z1102" s="9" t="s">
        <v>4535</v>
      </c>
      <c r="AA1102" s="99">
        <v>14</v>
      </c>
      <c r="AB1102" s="9" t="str">
        <f>IF('Коефіцієнти АТО'!C1102="Область","",'Коефіцієнти АТО'!D1102)</f>
        <v>Тернопільська</v>
      </c>
      <c r="AC1102" s="9"/>
    </row>
    <row r="1103" spans="1:29" ht="15" customHeight="1">
      <c r="A1103" s="9">
        <v>1102</v>
      </c>
      <c r="B1103" s="9" t="s">
        <v>3176</v>
      </c>
      <c r="C1103" s="9" t="s">
        <v>3146</v>
      </c>
      <c r="D1103" s="9" t="s">
        <v>4119</v>
      </c>
      <c r="E1103" s="9" t="s">
        <v>78</v>
      </c>
      <c r="F1103" s="9" t="s">
        <v>2292</v>
      </c>
      <c r="G1103" s="9" t="s">
        <v>4158</v>
      </c>
      <c r="H1103" s="9" t="s">
        <v>2291</v>
      </c>
      <c r="I1103" s="9">
        <v>26592</v>
      </c>
      <c r="J1103" s="9">
        <v>9276</v>
      </c>
      <c r="K1103" s="9">
        <v>244</v>
      </c>
      <c r="L1103" s="115">
        <f t="shared" si="51"/>
        <v>0.34882671480144406</v>
      </c>
      <c r="M1103" s="96">
        <f>IF($B1103="Область","",SUM('Дані з ДІСО'!J1103:L1103)/K1103)</f>
        <v>10.200819672131148</v>
      </c>
      <c r="N1103" s="9" t="str">
        <f>IF($B1103="Область","",VLOOKUP(100*J1103/I1103,Параметри!$B$39:$C$53,2,TRUE))</f>
        <v>9. 26-43</v>
      </c>
      <c r="O1103" s="9" t="str">
        <f>IF($B1103="Область","",VLOOKUP(M1103,Параметри!$B$21:$C$35,2,TRUE))</f>
        <v>11. 10,2-15</v>
      </c>
      <c r="P1103" s="9">
        <f t="shared" si="52"/>
        <v>9</v>
      </c>
      <c r="Q1103" s="9">
        <f t="shared" si="53"/>
        <v>11</v>
      </c>
      <c r="R1103" s="116">
        <v>19</v>
      </c>
      <c r="S1103" s="117">
        <f>IF(C1103="Область",Параметри!$K$47,IF(C1103="Київ",Параметри!$K$48,IF(L1103&lt;Параметри!$I$42,Параметри!$K$42,IF(L1103&lt;Параметри!$I$43,Параметри!$K$43,IF(L1103&lt;Параметри!$I$44,Параметри!$K$44,IF(L1103&lt;Параметри!$I$45,Параметри!$K$45,Параметри!$K$46))))))</f>
        <v>0.33</v>
      </c>
      <c r="T1103" s="97">
        <f>IF($B1103="Область",Параметри!K$63,IF($R1103&lt;Параметри!$G$59,Параметри!K$58,IF($R1103&lt;Параметри!$G$60,Параметри!K$59,IF($R1103&lt;Параметри!$G$61,Параметри!K$60,IF($R1103&lt;Параметри!$G$62,Параметри!K$61,Параметри!K$62)))))</f>
        <v>1.7000000000000001E-2</v>
      </c>
      <c r="U1103" s="97">
        <f>IF($B1103="Область",Параметри!L$63,IF($R1103&lt;Параметри!$G$59,Параметри!L$58,IF($R1103&lt;Параметри!$G$60,Параметри!L$59,IF($R1103&lt;Параметри!$G$61,Параметри!L$60,IF($R1103&lt;Параметри!$G$62,Параметри!L$61,Параметри!L$62)))))</f>
        <v>4.7E-2</v>
      </c>
      <c r="V1103" s="98">
        <f>IF(OR(SUM('Дані з ДІСО'!G1103:I1103)=0,Розрахунки!H1103=0),"",Розрахунки!H1103/SUM('Дані з ДІСО'!G1103:I1103))</f>
        <v>16.593333333333334</v>
      </c>
      <c r="W1103" s="9" t="s">
        <v>3176</v>
      </c>
      <c r="X1103" s="9">
        <v>19</v>
      </c>
      <c r="Y1103" s="9">
        <v>18</v>
      </c>
      <c r="Z1103" s="9" t="s">
        <v>4535</v>
      </c>
      <c r="AA1103" s="99">
        <v>19</v>
      </c>
      <c r="AB1103" s="9" t="str">
        <f>IF('Коефіцієнти АТО'!C1103="Область","",'Коефіцієнти АТО'!D1103)</f>
        <v>Тернопільська</v>
      </c>
      <c r="AC1103" s="9"/>
    </row>
    <row r="1104" spans="1:29" ht="15" customHeight="1">
      <c r="A1104" s="9">
        <v>1103</v>
      </c>
      <c r="B1104" s="9" t="s">
        <v>3176</v>
      </c>
      <c r="C1104" s="9" t="s">
        <v>3146</v>
      </c>
      <c r="D1104" s="9" t="s">
        <v>4119</v>
      </c>
      <c r="E1104" s="9" t="s">
        <v>78</v>
      </c>
      <c r="F1104" s="9" t="s">
        <v>2294</v>
      </c>
      <c r="G1104" s="9" t="s">
        <v>4159</v>
      </c>
      <c r="H1104" s="9" t="s">
        <v>2293</v>
      </c>
      <c r="I1104" s="9">
        <v>226594</v>
      </c>
      <c r="J1104" s="9">
        <v>2656</v>
      </c>
      <c r="K1104" s="9">
        <v>167.9</v>
      </c>
      <c r="L1104" s="115">
        <f t="shared" si="51"/>
        <v>1.1721404803304589E-2</v>
      </c>
      <c r="M1104" s="96">
        <f>IF($B1104="Область","",SUM('Дані з ДІСО'!J1104:L1104)/K1104)</f>
        <v>179.73198332340678</v>
      </c>
      <c r="N1104" s="9" t="str">
        <f>IF($B1104="Область","",VLOOKUP(100*J1104/I1104,Параметри!$B$39:$C$53,2,TRUE))</f>
        <v>15. 0-9</v>
      </c>
      <c r="O1104" s="9" t="str">
        <f>IF($B1104="Область","",VLOOKUP(M1104,Параметри!$B$21:$C$35,2,TRUE))</f>
        <v>15. 93,7-</v>
      </c>
      <c r="P1104" s="9">
        <f t="shared" si="52"/>
        <v>15</v>
      </c>
      <c r="Q1104" s="9">
        <f t="shared" si="53"/>
        <v>15</v>
      </c>
      <c r="R1104" s="116">
        <v>27.5</v>
      </c>
      <c r="S1104" s="117">
        <f>IF(C1104="Область",Параметри!$K$47,IF(C1104="Київ",Параметри!$K$48,IF(L1104&lt;Параметри!$I$42,Параметри!$K$42,IF(L1104&lt;Параметри!$I$43,Параметри!$K$43,IF(L1104&lt;Параметри!$I$44,Параметри!$K$44,IF(L1104&lt;Параметри!$I$45,Параметри!$K$45,Параметри!$K$46))))))</f>
        <v>0.23</v>
      </c>
      <c r="T1104" s="97">
        <f>IF($B1104="Область",Параметри!K$63,IF($R1104&lt;Параметри!$G$59,Параметри!K$58,IF($R1104&lt;Параметри!$G$60,Параметри!K$59,IF($R1104&lt;Параметри!$G$61,Параметри!K$60,IF($R1104&lt;Параметри!$G$62,Параметри!K$61,Параметри!K$62)))))</f>
        <v>0.15</v>
      </c>
      <c r="U1104" s="97">
        <f>IF($B1104="Область",Параметри!L$63,IF($R1104&lt;Параметри!$G$59,Параметри!L$58,IF($R1104&lt;Параметри!$G$60,Параметри!L$59,IF($R1104&lt;Параметри!$G$61,Параметри!L$60,IF($R1104&lt;Параметри!$G$62,Параметри!L$61,Параметри!L$62)))))</f>
        <v>0.10100000000000001</v>
      </c>
      <c r="V1104" s="98">
        <f>IF(OR(SUM('Дані з ДІСО'!G1104:I1104)=0,Розрахунки!H1104=0),"",Розрахунки!H1104/SUM('Дані з ДІСО'!G1104:I1104))</f>
        <v>31.832278481012658</v>
      </c>
      <c r="W1104" s="9" t="s">
        <v>3176</v>
      </c>
      <c r="X1104" s="9">
        <v>27.5</v>
      </c>
      <c r="Y1104" s="9">
        <v>27.5</v>
      </c>
      <c r="Z1104" s="9" t="s">
        <v>4535</v>
      </c>
      <c r="AA1104" s="99">
        <v>27.5</v>
      </c>
      <c r="AB1104" s="9" t="str">
        <f>IF('Коефіцієнти АТО'!C1104="Область","",'Коефіцієнти АТО'!D1104)</f>
        <v>Тернопільська</v>
      </c>
      <c r="AC1104" s="9">
        <v>1</v>
      </c>
    </row>
    <row r="1105" spans="1:29" ht="15" customHeight="1">
      <c r="A1105" s="9">
        <v>1104</v>
      </c>
      <c r="B1105" s="9" t="s">
        <v>3151</v>
      </c>
      <c r="C1105" s="9" t="s">
        <v>3151</v>
      </c>
      <c r="D1105" s="9" t="s">
        <v>4119</v>
      </c>
      <c r="E1105" s="9" t="s">
        <v>29</v>
      </c>
      <c r="F1105" s="9" t="s">
        <v>2296</v>
      </c>
      <c r="G1105" s="9" t="s">
        <v>4160</v>
      </c>
      <c r="H1105" s="9" t="s">
        <v>2295</v>
      </c>
      <c r="I1105" s="9">
        <v>5985</v>
      </c>
      <c r="J1105" s="9">
        <v>2590</v>
      </c>
      <c r="K1105" s="9">
        <v>65.8</v>
      </c>
      <c r="L1105" s="115">
        <f t="shared" si="51"/>
        <v>0.43274853801169588</v>
      </c>
      <c r="M1105" s="96">
        <f>IF($B1105="Область","",SUM('Дані з ДІСО'!J1105:L1105)/K1105)</f>
        <v>9.2249240121580556</v>
      </c>
      <c r="N1105" s="9" t="str">
        <f>IF($B1105="Область","",VLOOKUP(100*J1105/I1105,Параметри!$B$39:$C$53,2,TRUE))</f>
        <v>8. 43-49</v>
      </c>
      <c r="O1105" s="9" t="str">
        <f>IF($B1105="Область","",VLOOKUP(M1105,Параметри!$B$21:$C$35,2,TRUE))</f>
        <v>10. 7-10,2</v>
      </c>
      <c r="P1105" s="9">
        <f t="shared" si="52"/>
        <v>8</v>
      </c>
      <c r="Q1105" s="9">
        <f t="shared" si="53"/>
        <v>10</v>
      </c>
      <c r="R1105" s="116">
        <v>18</v>
      </c>
      <c r="S1105" s="117">
        <f>IF(C1105="Область",Параметри!$K$47,IF(C1105="Київ",Параметри!$K$48,IF(L1105&lt;Параметри!$I$42,Параметри!$K$42,IF(L1105&lt;Параметри!$I$43,Параметри!$K$43,IF(L1105&lt;Параметри!$I$44,Параметри!$K$44,IF(L1105&lt;Параметри!$I$45,Параметри!$K$45,Параметри!$K$46))))))</f>
        <v>0.43</v>
      </c>
      <c r="T1105" s="97">
        <f>IF($B1105="Область",Параметри!K$63,IF($R1105&lt;Параметри!$G$59,Параметри!K$58,IF($R1105&lt;Параметри!$G$60,Параметри!K$59,IF($R1105&lt;Параметри!$G$61,Параметри!K$60,IF($R1105&lt;Параметри!$G$62,Параметри!K$61,Параметри!K$62)))))</f>
        <v>1.7000000000000001E-2</v>
      </c>
      <c r="U1105" s="97">
        <f>IF($B1105="Область",Параметри!L$63,IF($R1105&lt;Параметри!$G$59,Параметри!L$58,IF($R1105&lt;Параметри!$G$60,Параметри!L$59,IF($R1105&lt;Параметри!$G$61,Параметри!L$60,IF($R1105&lt;Параметри!$G$62,Параметри!L$61,Параметри!L$62)))))</f>
        <v>4.7E-2</v>
      </c>
      <c r="V1105" s="98">
        <f>IF(OR(SUM('Дані з ДІСО'!G1105:I1105)=0,Розрахунки!H1105=0),"",Розрахунки!H1105/SUM('Дані з ДІСО'!G1105:I1105))</f>
        <v>18.96875</v>
      </c>
      <c r="W1105" s="9">
        <v>2021</v>
      </c>
      <c r="X1105" s="9">
        <v>18</v>
      </c>
      <c r="Y1105" s="9">
        <v>18</v>
      </c>
      <c r="Z1105" s="9" t="s">
        <v>4535</v>
      </c>
      <c r="AA1105" s="99">
        <v>18</v>
      </c>
      <c r="AB1105" s="9" t="str">
        <f>IF('Коефіцієнти АТО'!C1105="Область","",'Коефіцієнти АТО'!D1105)</f>
        <v>Тернопільська</v>
      </c>
      <c r="AC1105" s="9"/>
    </row>
    <row r="1106" spans="1:29" ht="15" customHeight="1">
      <c r="A1106" s="9">
        <v>1105</v>
      </c>
      <c r="B1106" s="9" t="s">
        <v>3148</v>
      </c>
      <c r="C1106" s="9" t="s">
        <v>3148</v>
      </c>
      <c r="D1106" s="9" t="s">
        <v>4119</v>
      </c>
      <c r="E1106" s="9" t="s">
        <v>24</v>
      </c>
      <c r="F1106" s="9" t="s">
        <v>2298</v>
      </c>
      <c r="G1106" s="9" t="s">
        <v>4161</v>
      </c>
      <c r="H1106" s="9" t="s">
        <v>2297</v>
      </c>
      <c r="I1106" s="9">
        <v>6747</v>
      </c>
      <c r="J1106" s="9">
        <v>6747</v>
      </c>
      <c r="K1106" s="9">
        <v>218.2</v>
      </c>
      <c r="L1106" s="115">
        <f t="shared" si="51"/>
        <v>1</v>
      </c>
      <c r="M1106" s="96">
        <f>IF($B1106="Область","",SUM('Дані з ДІСО'!J1106:L1106)/K1106)</f>
        <v>2.6626947754353805</v>
      </c>
      <c r="N1106" s="9" t="str">
        <f>IF($B1106="Область","",VLOOKUP(100*J1106/I1106,Параметри!$B$39:$C$53,2,TRUE))</f>
        <v>1. 100%</v>
      </c>
      <c r="O1106" s="9" t="str">
        <f>IF($B1106="Область","",VLOOKUP(M1106,Параметри!$B$21:$C$35,2,TRUE))</f>
        <v>4. 2,1-3</v>
      </c>
      <c r="P1106" s="9">
        <f t="shared" si="52"/>
        <v>1</v>
      </c>
      <c r="Q1106" s="9">
        <f t="shared" si="53"/>
        <v>4</v>
      </c>
      <c r="R1106" s="116">
        <v>11</v>
      </c>
      <c r="S1106" s="117">
        <f>IF(C1106="Область",Параметри!$K$47,IF(C1106="Київ",Параметри!$K$48,IF(L1106&lt;Параметри!$I$42,Параметри!$K$42,IF(L1106&lt;Параметри!$I$43,Параметри!$K$43,IF(L1106&lt;Параметри!$I$44,Параметри!$K$44,IF(L1106&lt;Параметри!$I$45,Параметри!$K$45,Параметри!$K$46))))))</f>
        <v>0.53</v>
      </c>
      <c r="T1106" s="97">
        <f>IF($B1106="Область",Параметри!K$63,IF($R1106&lt;Параметри!$G$59,Параметри!K$58,IF($R1106&lt;Параметри!$G$60,Параметри!K$59,IF($R1106&lt;Параметри!$G$61,Параметри!K$60,IF($R1106&lt;Параметри!$G$62,Параметри!K$61,Параметри!K$62)))))</f>
        <v>1.7000000000000001E-2</v>
      </c>
      <c r="U1106" s="97">
        <f>IF($B1106="Область",Параметри!L$63,IF($R1106&lt;Параметри!$G$59,Параметри!L$58,IF($R1106&lt;Параметри!$G$60,Параметри!L$59,IF($R1106&lt;Параметри!$G$61,Параметри!L$60,IF($R1106&lt;Параметри!$G$62,Параметри!L$61,Параметри!L$62)))))</f>
        <v>4.7E-2</v>
      </c>
      <c r="V1106" s="98">
        <f>IF(OR(SUM('Дані з ДІСО'!G1106:I1106)=0,Розрахунки!H1106=0),"",Розрахунки!H1106/SUM('Дані з ДІСО'!G1106:I1106))</f>
        <v>8.8030303030303028</v>
      </c>
      <c r="W1106" s="9">
        <v>2021</v>
      </c>
      <c r="X1106" s="9">
        <v>13</v>
      </c>
      <c r="Y1106" s="9">
        <v>10</v>
      </c>
      <c r="Z1106" s="9" t="s">
        <v>4536</v>
      </c>
      <c r="AA1106" s="99">
        <v>11</v>
      </c>
      <c r="AB1106" s="9" t="str">
        <f>IF('Коефіцієнти АТО'!C1106="Область","",'Коефіцієнти АТО'!D1106)</f>
        <v>Тернопільська</v>
      </c>
      <c r="AC1106" s="9"/>
    </row>
    <row r="1107" spans="1:29" ht="15" customHeight="1">
      <c r="A1107" s="9">
        <v>1106</v>
      </c>
      <c r="B1107" s="9" t="s">
        <v>3176</v>
      </c>
      <c r="C1107" s="9" t="s">
        <v>3146</v>
      </c>
      <c r="D1107" s="9" t="s">
        <v>4119</v>
      </c>
      <c r="E1107" s="9" t="s">
        <v>78</v>
      </c>
      <c r="F1107" s="9" t="s">
        <v>2300</v>
      </c>
      <c r="G1107" s="9" t="s">
        <v>4162</v>
      </c>
      <c r="H1107" s="9" t="s">
        <v>2299</v>
      </c>
      <c r="I1107" s="9">
        <v>36632</v>
      </c>
      <c r="J1107" s="9">
        <v>8239</v>
      </c>
      <c r="K1107" s="9">
        <v>153</v>
      </c>
      <c r="L1107" s="115">
        <f t="shared" si="51"/>
        <v>0.22491264468224503</v>
      </c>
      <c r="M1107" s="96">
        <f>IF($B1107="Область","",SUM('Дані з ДІСО'!J1107:L1107)/K1107)</f>
        <v>23.607843137254903</v>
      </c>
      <c r="N1107" s="9" t="str">
        <f>IF($B1107="Область","",VLOOKUP(100*J1107/I1107,Параметри!$B$39:$C$53,2,TRUE))</f>
        <v>11. 22-23</v>
      </c>
      <c r="O1107" s="9" t="str">
        <f>IF($B1107="Область","",VLOOKUP(M1107,Параметри!$B$21:$C$35,2,TRUE))</f>
        <v>12. 15-35,3</v>
      </c>
      <c r="P1107" s="9">
        <f t="shared" si="52"/>
        <v>11</v>
      </c>
      <c r="Q1107" s="9">
        <f t="shared" si="53"/>
        <v>12</v>
      </c>
      <c r="R1107" s="116">
        <v>21.5</v>
      </c>
      <c r="S1107" s="117">
        <f>IF(C1107="Область",Параметри!$K$47,IF(C1107="Київ",Параметри!$K$48,IF(L1107&lt;Параметри!$I$42,Параметри!$K$42,IF(L1107&lt;Параметри!$I$43,Параметри!$K$43,IF(L1107&lt;Параметри!$I$44,Параметри!$K$44,IF(L1107&lt;Параметри!$I$45,Параметри!$K$45,Параметри!$K$46))))))</f>
        <v>0.33</v>
      </c>
      <c r="T1107" s="97">
        <f>IF($B1107="Область",Параметри!K$63,IF($R1107&lt;Параметри!$G$59,Параметри!K$58,IF($R1107&lt;Параметри!$G$60,Параметри!K$59,IF($R1107&lt;Параметри!$G$61,Параметри!K$60,IF($R1107&lt;Параметри!$G$62,Параметри!K$61,Параметри!K$62)))))</f>
        <v>7.4999999999999997E-2</v>
      </c>
      <c r="U1107" s="97">
        <f>IF($B1107="Область",Параметри!L$63,IF($R1107&lt;Параметри!$G$59,Параметри!L$58,IF($R1107&lt;Параметри!$G$60,Параметри!L$59,IF($R1107&lt;Параметри!$G$61,Параметри!L$60,IF($R1107&lt;Параметри!$G$62,Параметри!L$61,Параметри!L$62)))))</f>
        <v>4.7E-2</v>
      </c>
      <c r="V1107" s="98">
        <f>IF(OR(SUM('Дані з ДІСО'!G1107:I1107)=0,Розрахунки!H1107=0),"",Розрахунки!H1107/SUM('Дані з ДІСО'!G1107:I1107))</f>
        <v>23.303225806451614</v>
      </c>
      <c r="W1107" s="9" t="s">
        <v>3176</v>
      </c>
      <c r="X1107" s="9">
        <v>21.5</v>
      </c>
      <c r="Y1107" s="9">
        <v>20.5</v>
      </c>
      <c r="Z1107" s="9" t="s">
        <v>4535</v>
      </c>
      <c r="AA1107" s="99">
        <v>21.5</v>
      </c>
      <c r="AB1107" s="9" t="str">
        <f>IF('Коефіцієнти АТО'!C1107="Область","",'Коефіцієнти АТО'!D1107)</f>
        <v>Тернопільська</v>
      </c>
      <c r="AC1107" s="9"/>
    </row>
    <row r="1108" spans="1:29" ht="15" customHeight="1">
      <c r="A1108" s="9">
        <v>1107</v>
      </c>
      <c r="B1108" s="9" t="s">
        <v>3145</v>
      </c>
      <c r="C1108" s="9" t="s">
        <v>3146</v>
      </c>
      <c r="D1108" s="9" t="s">
        <v>4119</v>
      </c>
      <c r="E1108" s="9" t="s">
        <v>21</v>
      </c>
      <c r="F1108" s="9" t="s">
        <v>2302</v>
      </c>
      <c r="G1108" s="9" t="s">
        <v>4163</v>
      </c>
      <c r="H1108" s="9" t="s">
        <v>2301</v>
      </c>
      <c r="I1108" s="9">
        <v>37886</v>
      </c>
      <c r="J1108" s="9">
        <v>25565</v>
      </c>
      <c r="K1108" s="9">
        <v>531.20000000000005</v>
      </c>
      <c r="L1108" s="115">
        <f t="shared" si="51"/>
        <v>0.67478752045610513</v>
      </c>
      <c r="M1108" s="96">
        <f>IF($B1108="Область","",SUM('Дані з ДІСО'!J1108:L1108)/K1108)</f>
        <v>7.7541415662650595</v>
      </c>
      <c r="N1108" s="9" t="str">
        <f>IF($B1108="Область","",VLOOKUP(100*J1108/I1108,Параметри!$B$39:$C$53,2,TRUE))</f>
        <v>3. 66-72</v>
      </c>
      <c r="O1108" s="9" t="str">
        <f>IF($B1108="Область","",VLOOKUP(M1108,Параметри!$B$21:$C$35,2,TRUE))</f>
        <v>10. 7-10,2</v>
      </c>
      <c r="P1108" s="9">
        <f t="shared" si="52"/>
        <v>3</v>
      </c>
      <c r="Q1108" s="9">
        <f t="shared" si="53"/>
        <v>10</v>
      </c>
      <c r="R1108" s="116">
        <v>15</v>
      </c>
      <c r="S1108" s="117">
        <f>IF(C1108="Область",Параметри!$K$47,IF(C1108="Київ",Параметри!$K$48,IF(L1108&lt;Параметри!$I$42,Параметри!$K$42,IF(L1108&lt;Параметри!$I$43,Параметри!$K$43,IF(L1108&lt;Параметри!$I$44,Параметри!$K$44,IF(L1108&lt;Параметри!$I$45,Параметри!$K$45,Параметри!$K$46))))))</f>
        <v>0.48</v>
      </c>
      <c r="T1108" s="97">
        <f>IF($B1108="Область",Параметри!K$63,IF($R1108&lt;Параметри!$G$59,Параметри!K$58,IF($R1108&lt;Параметри!$G$60,Параметри!K$59,IF($R1108&lt;Параметри!$G$61,Параметри!K$60,IF($R1108&lt;Параметри!$G$62,Параметри!K$61,Параметри!K$62)))))</f>
        <v>1.7000000000000001E-2</v>
      </c>
      <c r="U1108" s="97">
        <f>IF($B1108="Область",Параметри!L$63,IF($R1108&lt;Параметри!$G$59,Параметри!L$58,IF($R1108&lt;Параметри!$G$60,Параметри!L$59,IF($R1108&lt;Параметри!$G$61,Параметри!L$60,IF($R1108&lt;Параметри!$G$62,Параметри!L$61,Параметри!L$62)))))</f>
        <v>4.7E-2</v>
      </c>
      <c r="V1108" s="98">
        <f>IF(OR(SUM('Дані з ДІСО'!G1108:I1108)=0,Розрахунки!H1108=0),"",Розрахунки!H1108/SUM('Дані з ДІСО'!G1108:I1108))</f>
        <v>14.106164383561644</v>
      </c>
      <c r="W1108" s="9">
        <v>2021</v>
      </c>
      <c r="X1108" s="9">
        <v>15.5</v>
      </c>
      <c r="Y1108" s="9">
        <v>14</v>
      </c>
      <c r="Z1108" s="9" t="s">
        <v>4536</v>
      </c>
      <c r="AA1108" s="99">
        <v>15</v>
      </c>
      <c r="AB1108" s="9" t="str">
        <f>IF('Коефіцієнти АТО'!C1108="Область","",'Коефіцієнти АТО'!D1108)</f>
        <v>Тернопільська</v>
      </c>
      <c r="AC1108" s="9"/>
    </row>
    <row r="1109" spans="1:29" ht="15" customHeight="1">
      <c r="A1109" s="9">
        <v>1108</v>
      </c>
      <c r="B1109" s="9" t="s">
        <v>3151</v>
      </c>
      <c r="C1109" s="9" t="s">
        <v>3151</v>
      </c>
      <c r="D1109" s="9" t="s">
        <v>4119</v>
      </c>
      <c r="E1109" s="9" t="s">
        <v>29</v>
      </c>
      <c r="F1109" s="9" t="s">
        <v>2304</v>
      </c>
      <c r="G1109" s="9" t="s">
        <v>4164</v>
      </c>
      <c r="H1109" s="9" t="s">
        <v>2303</v>
      </c>
      <c r="I1109" s="9">
        <v>23174</v>
      </c>
      <c r="J1109" s="9">
        <v>14619</v>
      </c>
      <c r="K1109" s="9">
        <v>205</v>
      </c>
      <c r="L1109" s="115">
        <f t="shared" si="51"/>
        <v>0.63083628204021747</v>
      </c>
      <c r="M1109" s="96">
        <f>IF($B1109="Область","",SUM('Дані з ДІСО'!J1109:L1109)/K1109)</f>
        <v>9.2097560975609749</v>
      </c>
      <c r="N1109" s="9" t="str">
        <f>IF($B1109="Область","",VLOOKUP(100*J1109/I1109,Параметри!$B$39:$C$53,2,TRUE))</f>
        <v>4. 63-66</v>
      </c>
      <c r="O1109" s="9" t="str">
        <f>IF($B1109="Область","",VLOOKUP(M1109,Параметри!$B$21:$C$35,2,TRUE))</f>
        <v>10. 7-10,2</v>
      </c>
      <c r="P1109" s="9">
        <f t="shared" si="52"/>
        <v>4</v>
      </c>
      <c r="Q1109" s="9">
        <f t="shared" si="53"/>
        <v>10</v>
      </c>
      <c r="R1109" s="116">
        <v>16</v>
      </c>
      <c r="S1109" s="117">
        <f>IF(C1109="Область",Параметри!$K$47,IF(C1109="Київ",Параметри!$K$48,IF(L1109&lt;Параметри!$I$42,Параметри!$K$42,IF(L1109&lt;Параметри!$I$43,Параметри!$K$43,IF(L1109&lt;Параметри!$I$44,Параметри!$K$44,IF(L1109&lt;Параметри!$I$45,Параметри!$K$45,Параметри!$K$46))))))</f>
        <v>0.48</v>
      </c>
      <c r="T1109" s="97">
        <f>IF($B1109="Область",Параметри!K$63,IF($R1109&lt;Параметри!$G$59,Параметри!K$58,IF($R1109&lt;Параметри!$G$60,Параметри!K$59,IF($R1109&lt;Параметри!$G$61,Параметри!K$60,IF($R1109&lt;Параметри!$G$62,Параметри!K$61,Параметри!K$62)))))</f>
        <v>1.7000000000000001E-2</v>
      </c>
      <c r="U1109" s="97">
        <f>IF($B1109="Область",Параметри!L$63,IF($R1109&lt;Параметри!$G$59,Параметри!L$58,IF($R1109&lt;Параметри!$G$60,Параметри!L$59,IF($R1109&lt;Параметри!$G$61,Параметри!L$60,IF($R1109&lt;Параметри!$G$62,Параметри!L$61,Параметри!L$62)))))</f>
        <v>4.7E-2</v>
      </c>
      <c r="V1109" s="98">
        <f>IF(OR(SUM('Дані з ДІСО'!G1109:I1109)=0,Розрахунки!H1109=0),"",Розрахунки!H1109/SUM('Дані з ДІСО'!G1109:I1109))</f>
        <v>18.509803921568629</v>
      </c>
      <c r="W1109" s="9">
        <v>2021</v>
      </c>
      <c r="X1109" s="9">
        <v>16.5</v>
      </c>
      <c r="Y1109" s="9">
        <v>15</v>
      </c>
      <c r="Z1109" s="9" t="s">
        <v>4536</v>
      </c>
      <c r="AA1109" s="99">
        <v>16</v>
      </c>
      <c r="AB1109" s="9" t="str">
        <f>IF('Коефіцієнти АТО'!C1109="Область","",'Коефіцієнти АТО'!D1109)</f>
        <v>Тернопільська</v>
      </c>
      <c r="AC1109" s="9"/>
    </row>
    <row r="1110" spans="1:29" ht="15" customHeight="1">
      <c r="A1110" s="9">
        <v>1109</v>
      </c>
      <c r="B1110" s="9" t="s">
        <v>3145</v>
      </c>
      <c r="C1110" s="9" t="s">
        <v>3146</v>
      </c>
      <c r="D1110" s="9" t="s">
        <v>4119</v>
      </c>
      <c r="E1110" s="9" t="s">
        <v>21</v>
      </c>
      <c r="F1110" s="9" t="s">
        <v>2306</v>
      </c>
      <c r="G1110" s="9" t="s">
        <v>4165</v>
      </c>
      <c r="H1110" s="9" t="s">
        <v>2305</v>
      </c>
      <c r="I1110" s="9">
        <v>26994</v>
      </c>
      <c r="J1110" s="9">
        <v>17973</v>
      </c>
      <c r="K1110" s="9">
        <v>351.7</v>
      </c>
      <c r="L1110" s="115">
        <f t="shared" si="51"/>
        <v>0.66581462547232717</v>
      </c>
      <c r="M1110" s="96">
        <f>IF($B1110="Область","",SUM('Дані з ДІСО'!J1110:L1110)/K1110)</f>
        <v>7.1339209553596818</v>
      </c>
      <c r="N1110" s="9" t="str">
        <f>IF($B1110="Область","",VLOOKUP(100*J1110/I1110,Параметри!$B$39:$C$53,2,TRUE))</f>
        <v>3. 66-72</v>
      </c>
      <c r="O1110" s="9" t="str">
        <f>IF($B1110="Область","",VLOOKUP(M1110,Параметри!$B$21:$C$35,2,TRUE))</f>
        <v>10. 7-10,2</v>
      </c>
      <c r="P1110" s="9">
        <f t="shared" si="52"/>
        <v>3</v>
      </c>
      <c r="Q1110" s="9">
        <f t="shared" si="53"/>
        <v>10</v>
      </c>
      <c r="R1110" s="116">
        <v>15</v>
      </c>
      <c r="S1110" s="117">
        <f>IF(C1110="Область",Параметри!$K$47,IF(C1110="Київ",Параметри!$K$48,IF(L1110&lt;Параметри!$I$42,Параметри!$K$42,IF(L1110&lt;Параметри!$I$43,Параметри!$K$43,IF(L1110&lt;Параметри!$I$44,Параметри!$K$44,IF(L1110&lt;Параметри!$I$45,Параметри!$K$45,Параметри!$K$46))))))</f>
        <v>0.48</v>
      </c>
      <c r="T1110" s="97">
        <f>IF($B1110="Область",Параметри!K$63,IF($R1110&lt;Параметри!$G$59,Параметри!K$58,IF($R1110&lt;Параметри!$G$60,Параметри!K$59,IF($R1110&lt;Параметри!$G$61,Параметри!K$60,IF($R1110&lt;Параметри!$G$62,Параметри!K$61,Параметри!K$62)))))</f>
        <v>1.7000000000000001E-2</v>
      </c>
      <c r="U1110" s="97">
        <f>IF($B1110="Область",Параметри!L$63,IF($R1110&lt;Параметри!$G$59,Параметри!L$58,IF($R1110&lt;Параметри!$G$60,Параметри!L$59,IF($R1110&lt;Параметри!$G$61,Параметри!L$60,IF($R1110&lt;Параметри!$G$62,Параметри!L$61,Параметри!L$62)))))</f>
        <v>4.7E-2</v>
      </c>
      <c r="V1110" s="98">
        <f>IF(OR(SUM('Дані з ДІСО'!G1110:I1110)=0,Розрахунки!H1110=0),"",Розрахунки!H1110/SUM('Дані з ДІСО'!G1110:I1110))</f>
        <v>12.866666666666667</v>
      </c>
      <c r="W1110" s="9">
        <v>2021</v>
      </c>
      <c r="X1110" s="9">
        <v>15.5</v>
      </c>
      <c r="Y1110" s="9">
        <v>14</v>
      </c>
      <c r="Z1110" s="9" t="s">
        <v>4536</v>
      </c>
      <c r="AA1110" s="99">
        <v>15</v>
      </c>
      <c r="AB1110" s="9" t="str">
        <f>IF('Коефіцієнти АТО'!C1110="Область","",'Коефіцієнти АТО'!D1110)</f>
        <v>Тернопільська</v>
      </c>
      <c r="AC1110" s="9"/>
    </row>
    <row r="1111" spans="1:29" ht="15" customHeight="1">
      <c r="A1111" s="9">
        <v>1110</v>
      </c>
      <c r="B1111" s="9" t="s">
        <v>3145</v>
      </c>
      <c r="C1111" s="9" t="s">
        <v>3146</v>
      </c>
      <c r="D1111" s="9" t="s">
        <v>4119</v>
      </c>
      <c r="E1111" s="9" t="s">
        <v>21</v>
      </c>
      <c r="F1111" s="9" t="s">
        <v>2308</v>
      </c>
      <c r="G1111" s="9" t="s">
        <v>4166</v>
      </c>
      <c r="H1111" s="9" t="s">
        <v>2307</v>
      </c>
      <c r="I1111" s="9">
        <v>38915</v>
      </c>
      <c r="J1111" s="9">
        <v>25484</v>
      </c>
      <c r="K1111" s="9">
        <v>599.6</v>
      </c>
      <c r="L1111" s="115">
        <f t="shared" si="51"/>
        <v>0.65486316330463834</v>
      </c>
      <c r="M1111" s="96">
        <f>IF($B1111="Область","",SUM('Дані з ДІСО'!J1111:L1111)/K1111)</f>
        <v>5.6921280853902596</v>
      </c>
      <c r="N1111" s="9" t="str">
        <f>IF($B1111="Область","",VLOOKUP(100*J1111/I1111,Параметри!$B$39:$C$53,2,TRUE))</f>
        <v>4. 63-66</v>
      </c>
      <c r="O1111" s="9" t="str">
        <f>IF($B1111="Область","",VLOOKUP(M1111,Параметри!$B$21:$C$35,2,TRUE))</f>
        <v>8. 4,5-5,8</v>
      </c>
      <c r="P1111" s="9">
        <f t="shared" si="52"/>
        <v>4</v>
      </c>
      <c r="Q1111" s="9">
        <f t="shared" si="53"/>
        <v>8</v>
      </c>
      <c r="R1111" s="116">
        <v>15</v>
      </c>
      <c r="S1111" s="117">
        <f>IF(C1111="Область",Параметри!$K$47,IF(C1111="Київ",Параметри!$K$48,IF(L1111&lt;Параметри!$I$42,Параметри!$K$42,IF(L1111&lt;Параметри!$I$43,Параметри!$K$43,IF(L1111&lt;Параметри!$I$44,Параметри!$K$44,IF(L1111&lt;Параметри!$I$45,Параметри!$K$45,Параметри!$K$46))))))</f>
        <v>0.48</v>
      </c>
      <c r="T1111" s="97">
        <f>IF($B1111="Область",Параметри!K$63,IF($R1111&lt;Параметри!$G$59,Параметри!K$58,IF($R1111&lt;Параметри!$G$60,Параметри!K$59,IF($R1111&lt;Параметри!$G$61,Параметри!K$60,IF($R1111&lt;Параметри!$G$62,Параметри!K$61,Параметри!K$62)))))</f>
        <v>1.7000000000000001E-2</v>
      </c>
      <c r="U1111" s="97">
        <f>IF($B1111="Область",Параметри!L$63,IF($R1111&lt;Параметри!$G$59,Параметри!L$58,IF($R1111&lt;Параметри!$G$60,Параметри!L$59,IF($R1111&lt;Параметри!$G$61,Параметри!L$60,IF($R1111&lt;Параметри!$G$62,Параметри!L$61,Параметри!L$62)))))</f>
        <v>4.7E-2</v>
      </c>
      <c r="V1111" s="98">
        <f>IF(OR(SUM('Дані з ДІСО'!G1111:I1111)=0,Розрахунки!H1111=0),"",Розрахунки!H1111/SUM('Дані з ДІСО'!G1111:I1111))</f>
        <v>13.817813765182187</v>
      </c>
      <c r="W1111" s="9">
        <v>2021</v>
      </c>
      <c r="X1111" s="9">
        <v>15.5</v>
      </c>
      <c r="Y1111" s="9">
        <v>14</v>
      </c>
      <c r="Z1111" s="9" t="s">
        <v>4536</v>
      </c>
      <c r="AA1111" s="99">
        <v>15</v>
      </c>
      <c r="AB1111" s="9" t="str">
        <f>IF('Коефіцієнти АТО'!C1111="Область","",'Коефіцієнти АТО'!D1111)</f>
        <v>Тернопільська</v>
      </c>
      <c r="AC1111" s="9"/>
    </row>
    <row r="1112" spans="1:29" ht="15" customHeight="1">
      <c r="A1112" s="9">
        <v>1111</v>
      </c>
      <c r="B1112" s="9" t="s">
        <v>3148</v>
      </c>
      <c r="C1112" s="9" t="s">
        <v>3148</v>
      </c>
      <c r="D1112" s="9" t="s">
        <v>4119</v>
      </c>
      <c r="E1112" s="9" t="s">
        <v>24</v>
      </c>
      <c r="F1112" s="9" t="s">
        <v>2310</v>
      </c>
      <c r="G1112" s="9" t="s">
        <v>4167</v>
      </c>
      <c r="H1112" s="9" t="s">
        <v>2309</v>
      </c>
      <c r="I1112" s="9">
        <v>4831</v>
      </c>
      <c r="J1112" s="9">
        <v>4831</v>
      </c>
      <c r="K1112" s="9">
        <v>80.7</v>
      </c>
      <c r="L1112" s="115">
        <f t="shared" si="51"/>
        <v>1</v>
      </c>
      <c r="M1112" s="96">
        <f>IF($B1112="Область","",SUM('Дані з ДІСО'!J1112:L1112)/K1112)</f>
        <v>5.1548946716232962</v>
      </c>
      <c r="N1112" s="9" t="str">
        <f>IF($B1112="Область","",VLOOKUP(100*J1112/I1112,Параметри!$B$39:$C$53,2,TRUE))</f>
        <v>1. 100%</v>
      </c>
      <c r="O1112" s="9" t="str">
        <f>IF($B1112="Область","",VLOOKUP(M1112,Параметри!$B$21:$C$35,2,TRUE))</f>
        <v>8. 4,5-5,8</v>
      </c>
      <c r="P1112" s="9">
        <f t="shared" si="52"/>
        <v>1</v>
      </c>
      <c r="Q1112" s="9">
        <f t="shared" si="53"/>
        <v>8</v>
      </c>
      <c r="R1112" s="116">
        <v>14</v>
      </c>
      <c r="S1112" s="117">
        <f>IF(C1112="Область",Параметри!$K$47,IF(C1112="Київ",Параметри!$K$48,IF(L1112&lt;Параметри!$I$42,Параметри!$K$42,IF(L1112&lt;Параметри!$I$43,Параметри!$K$43,IF(L1112&lt;Параметри!$I$44,Параметри!$K$44,IF(L1112&lt;Параметри!$I$45,Параметри!$K$45,Параметри!$K$46))))))</f>
        <v>0.53</v>
      </c>
      <c r="T1112" s="97">
        <f>IF($B1112="Область",Параметри!K$63,IF($R1112&lt;Параметри!$G$59,Параметри!K$58,IF($R1112&lt;Параметри!$G$60,Параметри!K$59,IF($R1112&lt;Параметри!$G$61,Параметри!K$60,IF($R1112&lt;Параметри!$G$62,Параметри!K$61,Параметри!K$62)))))</f>
        <v>1.7000000000000001E-2</v>
      </c>
      <c r="U1112" s="97">
        <f>IF($B1112="Область",Параметри!L$63,IF($R1112&lt;Параметри!$G$59,Параметри!L$58,IF($R1112&lt;Параметри!$G$60,Параметри!L$59,IF($R1112&lt;Параметри!$G$61,Параметри!L$60,IF($R1112&lt;Параметри!$G$62,Параметри!L$61,Параметри!L$62)))))</f>
        <v>4.7E-2</v>
      </c>
      <c r="V1112" s="98">
        <f>IF(OR(SUM('Дані з ДІСО'!G1112:I1112)=0,Розрахунки!H1112=0),"",Розрахунки!H1112/SUM('Дані з ДІСО'!G1112:I1112))</f>
        <v>10.4</v>
      </c>
      <c r="W1112" s="9">
        <v>2021</v>
      </c>
      <c r="X1112" s="9">
        <v>15.5</v>
      </c>
      <c r="Y1112" s="9">
        <v>13</v>
      </c>
      <c r="Z1112" s="9" t="s">
        <v>4536</v>
      </c>
      <c r="AA1112" s="99">
        <v>14</v>
      </c>
      <c r="AB1112" s="9" t="str">
        <f>IF('Коефіцієнти АТО'!C1112="Область","",'Коефіцієнти АТО'!D1112)</f>
        <v>Тернопільська</v>
      </c>
      <c r="AC1112" s="9"/>
    </row>
    <row r="1113" spans="1:29" ht="15" customHeight="1">
      <c r="A1113" s="9">
        <v>1112</v>
      </c>
      <c r="B1113" s="9" t="s">
        <v>3151</v>
      </c>
      <c r="C1113" s="9" t="s">
        <v>3151</v>
      </c>
      <c r="D1113" s="9" t="s">
        <v>4119</v>
      </c>
      <c r="E1113" s="9" t="s">
        <v>29</v>
      </c>
      <c r="F1113" s="9" t="s">
        <v>2312</v>
      </c>
      <c r="G1113" s="9" t="s">
        <v>3814</v>
      </c>
      <c r="H1113" s="9" t="s">
        <v>2311</v>
      </c>
      <c r="I1113" s="9">
        <v>25053</v>
      </c>
      <c r="J1113" s="9">
        <v>16196</v>
      </c>
      <c r="K1113" s="9">
        <v>435.1</v>
      </c>
      <c r="L1113" s="115">
        <f t="shared" si="51"/>
        <v>0.64646948469245202</v>
      </c>
      <c r="M1113" s="96">
        <f>IF($B1113="Область","",SUM('Дані з ДІСО'!J1113:L1113)/K1113)</f>
        <v>5.0287290278096988</v>
      </c>
      <c r="N1113" s="9" t="str">
        <f>IF($B1113="Область","",VLOOKUP(100*J1113/I1113,Параметри!$B$39:$C$53,2,TRUE))</f>
        <v>4. 63-66</v>
      </c>
      <c r="O1113" s="9" t="str">
        <f>IF($B1113="Область","",VLOOKUP(M1113,Параметри!$B$21:$C$35,2,TRUE))</f>
        <v>8. 4,5-5,8</v>
      </c>
      <c r="P1113" s="9">
        <f t="shared" si="52"/>
        <v>4</v>
      </c>
      <c r="Q1113" s="9">
        <f t="shared" si="53"/>
        <v>8</v>
      </c>
      <c r="R1113" s="116">
        <v>15</v>
      </c>
      <c r="S1113" s="117">
        <f>IF(C1113="Область",Параметри!$K$47,IF(C1113="Київ",Параметри!$K$48,IF(L1113&lt;Параметри!$I$42,Параметри!$K$42,IF(L1113&lt;Параметри!$I$43,Параметри!$K$43,IF(L1113&lt;Параметри!$I$44,Параметри!$K$44,IF(L1113&lt;Параметри!$I$45,Параметри!$K$45,Параметри!$K$46))))))</f>
        <v>0.48</v>
      </c>
      <c r="T1113" s="97">
        <f>IF($B1113="Область",Параметри!K$63,IF($R1113&lt;Параметри!$G$59,Параметри!K$58,IF($R1113&lt;Параметри!$G$60,Параметри!K$59,IF($R1113&lt;Параметри!$G$61,Параметри!K$60,IF($R1113&lt;Параметри!$G$62,Параметри!K$61,Параметри!K$62)))))</f>
        <v>1.7000000000000001E-2</v>
      </c>
      <c r="U1113" s="97">
        <f>IF($B1113="Область",Параметри!L$63,IF($R1113&lt;Параметри!$G$59,Параметри!L$58,IF($R1113&lt;Параметри!$G$60,Параметри!L$59,IF($R1113&lt;Параметри!$G$61,Параметри!L$60,IF($R1113&lt;Параметри!$G$62,Параметри!L$61,Параметри!L$62)))))</f>
        <v>4.7E-2</v>
      </c>
      <c r="V1113" s="98">
        <f>IF(OR(SUM('Дані з ДІСО'!G1113:I1113)=0,Розрахунки!H1113=0),"",Розрахунки!H1113/SUM('Дані з ДІСО'!G1113:I1113))</f>
        <v>12.870588235294118</v>
      </c>
      <c r="W1113" s="9">
        <v>2021</v>
      </c>
      <c r="X1113" s="9">
        <v>15.5</v>
      </c>
      <c r="Y1113" s="9">
        <v>14</v>
      </c>
      <c r="Z1113" s="9" t="s">
        <v>4536</v>
      </c>
      <c r="AA1113" s="99">
        <v>15</v>
      </c>
      <c r="AB1113" s="9" t="str">
        <f>IF('Коефіцієнти АТО'!C1113="Область","",'Коефіцієнти АТО'!D1113)</f>
        <v>Тернопільська</v>
      </c>
      <c r="AC1113" s="9"/>
    </row>
    <row r="1114" spans="1:29" ht="15" customHeight="1">
      <c r="A1114" s="9">
        <v>1113</v>
      </c>
      <c r="B1114" s="9" t="s">
        <v>3176</v>
      </c>
      <c r="C1114" s="9" t="s">
        <v>3146</v>
      </c>
      <c r="D1114" s="9" t="s">
        <v>4119</v>
      </c>
      <c r="E1114" s="9" t="s">
        <v>78</v>
      </c>
      <c r="F1114" s="9" t="s">
        <v>2314</v>
      </c>
      <c r="G1114" s="9" t="s">
        <v>4168</v>
      </c>
      <c r="H1114" s="9" t="s">
        <v>2313</v>
      </c>
      <c r="I1114" s="9">
        <v>42064</v>
      </c>
      <c r="J1114" s="9">
        <v>21390</v>
      </c>
      <c r="K1114" s="9">
        <v>527</v>
      </c>
      <c r="L1114" s="115">
        <f t="shared" si="51"/>
        <v>0.50851084062381136</v>
      </c>
      <c r="M1114" s="96">
        <f>IF($B1114="Область","",SUM('Дані з ДІСО'!J1114:L1114)/K1114)</f>
        <v>10.147058823529411</v>
      </c>
      <c r="N1114" s="9" t="str">
        <f>IF($B1114="Область","",VLOOKUP(100*J1114/I1114,Параметри!$B$39:$C$53,2,TRUE))</f>
        <v>7. 49-53</v>
      </c>
      <c r="O1114" s="9" t="str">
        <f>IF($B1114="Область","",VLOOKUP(M1114,Параметри!$B$21:$C$35,2,TRUE))</f>
        <v>10. 7-10,2</v>
      </c>
      <c r="P1114" s="9">
        <f t="shared" si="52"/>
        <v>7</v>
      </c>
      <c r="Q1114" s="9">
        <f t="shared" si="53"/>
        <v>10</v>
      </c>
      <c r="R1114" s="116">
        <v>18</v>
      </c>
      <c r="S1114" s="117">
        <f>IF(C1114="Область",Параметри!$K$47,IF(C1114="Київ",Параметри!$K$48,IF(L1114&lt;Параметри!$I$42,Параметри!$K$42,IF(L1114&lt;Параметри!$I$43,Параметри!$K$43,IF(L1114&lt;Параметри!$I$44,Параметри!$K$44,IF(L1114&lt;Параметри!$I$45,Параметри!$K$45,Параметри!$K$46))))))</f>
        <v>0.43</v>
      </c>
      <c r="T1114" s="97">
        <f>IF($B1114="Область",Параметри!K$63,IF($R1114&lt;Параметри!$G$59,Параметри!K$58,IF($R1114&lt;Параметри!$G$60,Параметри!K$59,IF($R1114&lt;Параметри!$G$61,Параметри!K$60,IF($R1114&lt;Параметри!$G$62,Параметри!K$61,Параметри!K$62)))))</f>
        <v>1.7000000000000001E-2</v>
      </c>
      <c r="U1114" s="97">
        <f>IF($B1114="Область",Параметри!L$63,IF($R1114&lt;Параметри!$G$59,Параметри!L$58,IF($R1114&lt;Параметри!$G$60,Параметри!L$59,IF($R1114&lt;Параметри!$G$61,Параметри!L$60,IF($R1114&lt;Параметри!$G$62,Параметри!L$61,Параметри!L$62)))))</f>
        <v>4.7E-2</v>
      </c>
      <c r="V1114" s="98">
        <f>IF(OR(SUM('Дані з ДІСО'!G1114:I1114)=0,Розрахунки!H1114=0),"",Розрахунки!H1114/SUM('Дані з ДІСО'!G1114:I1114))</f>
        <v>21.649797570850204</v>
      </c>
      <c r="W1114" s="9" t="s">
        <v>3176</v>
      </c>
      <c r="X1114" s="9">
        <v>18</v>
      </c>
      <c r="Y1114" s="9">
        <v>18</v>
      </c>
      <c r="Z1114" s="9" t="s">
        <v>4535</v>
      </c>
      <c r="AA1114" s="99">
        <v>18</v>
      </c>
      <c r="AB1114" s="9" t="str">
        <f>IF('Коефіцієнти АТО'!C1114="Область","",'Коефіцієнти АТО'!D1114)</f>
        <v>Тернопільська</v>
      </c>
      <c r="AC1114" s="9"/>
    </row>
    <row r="1115" spans="1:29" ht="15" customHeight="1">
      <c r="A1115" s="9">
        <v>1114</v>
      </c>
      <c r="B1115" s="9" t="s">
        <v>3148</v>
      </c>
      <c r="C1115" s="9" t="s">
        <v>3148</v>
      </c>
      <c r="D1115" s="9" t="s">
        <v>4119</v>
      </c>
      <c r="E1115" s="9" t="s">
        <v>24</v>
      </c>
      <c r="F1115" s="9" t="s">
        <v>2316</v>
      </c>
      <c r="G1115" s="9" t="s">
        <v>4169</v>
      </c>
      <c r="H1115" s="9" t="s">
        <v>2315</v>
      </c>
      <c r="I1115" s="9">
        <v>8613</v>
      </c>
      <c r="J1115" s="9">
        <v>8613</v>
      </c>
      <c r="K1115" s="9">
        <v>181.7</v>
      </c>
      <c r="L1115" s="115">
        <f t="shared" si="51"/>
        <v>1</v>
      </c>
      <c r="M1115" s="96">
        <f>IF($B1115="Область","",SUM('Дані з ДІСО'!J1115:L1115)/K1115)</f>
        <v>4.1056686846450194</v>
      </c>
      <c r="N1115" s="9" t="str">
        <f>IF($B1115="Область","",VLOOKUP(100*J1115/I1115,Параметри!$B$39:$C$53,2,TRUE))</f>
        <v>1. 100%</v>
      </c>
      <c r="O1115" s="9" t="str">
        <f>IF($B1115="Область","",VLOOKUP(M1115,Параметри!$B$21:$C$35,2,TRUE))</f>
        <v>7. 4,1-4,5</v>
      </c>
      <c r="P1115" s="9">
        <f t="shared" si="52"/>
        <v>1</v>
      </c>
      <c r="Q1115" s="9">
        <f t="shared" si="53"/>
        <v>7</v>
      </c>
      <c r="R1115" s="116">
        <v>14</v>
      </c>
      <c r="S1115" s="117">
        <f>IF(C1115="Область",Параметри!$K$47,IF(C1115="Київ",Параметри!$K$48,IF(L1115&lt;Параметри!$I$42,Параметри!$K$42,IF(L1115&lt;Параметри!$I$43,Параметри!$K$43,IF(L1115&lt;Параметри!$I$44,Параметри!$K$44,IF(L1115&lt;Параметри!$I$45,Параметри!$K$45,Параметри!$K$46))))))</f>
        <v>0.53</v>
      </c>
      <c r="T1115" s="97">
        <f>IF($B1115="Область",Параметри!K$63,IF($R1115&lt;Параметри!$G$59,Параметри!K$58,IF($R1115&lt;Параметри!$G$60,Параметри!K$59,IF($R1115&lt;Параметри!$G$61,Параметри!K$60,IF($R1115&lt;Параметри!$G$62,Параметри!K$61,Параметри!K$62)))))</f>
        <v>1.7000000000000001E-2</v>
      </c>
      <c r="U1115" s="97">
        <f>IF($B1115="Область",Параметри!L$63,IF($R1115&lt;Параметри!$G$59,Параметри!L$58,IF($R1115&lt;Параметри!$G$60,Параметри!L$59,IF($R1115&lt;Параметри!$G$61,Параметри!L$60,IF($R1115&lt;Параметри!$G$62,Параметри!L$61,Параметри!L$62)))))</f>
        <v>4.7E-2</v>
      </c>
      <c r="V1115" s="98">
        <f>IF(OR(SUM('Дані з ДІСО'!G1115:I1115)=0,Розрахунки!H1115=0),"",Розрахунки!H1115/SUM('Дані з ДІСО'!G1115:I1115))</f>
        <v>10.081081081081081</v>
      </c>
      <c r="W1115" s="9">
        <v>2021</v>
      </c>
      <c r="X1115" s="9">
        <v>14.5</v>
      </c>
      <c r="Y1115" s="9">
        <v>13</v>
      </c>
      <c r="Z1115" s="9" t="s">
        <v>4536</v>
      </c>
      <c r="AA1115" s="99">
        <v>14</v>
      </c>
      <c r="AB1115" s="9" t="str">
        <f>IF('Коефіцієнти АТО'!C1115="Область","",'Коефіцієнти АТО'!D1115)</f>
        <v>Тернопільська</v>
      </c>
      <c r="AC1115" s="9"/>
    </row>
    <row r="1116" spans="1:29" ht="15" customHeight="1">
      <c r="A1116" s="9">
        <v>1115</v>
      </c>
      <c r="B1116" s="9" t="s">
        <v>3145</v>
      </c>
      <c r="C1116" s="9" t="s">
        <v>3146</v>
      </c>
      <c r="D1116" s="9" t="s">
        <v>4119</v>
      </c>
      <c r="E1116" s="9" t="s">
        <v>21</v>
      </c>
      <c r="F1116" s="9" t="s">
        <v>2318</v>
      </c>
      <c r="G1116" s="9" t="s">
        <v>4170</v>
      </c>
      <c r="H1116" s="9" t="s">
        <v>2317</v>
      </c>
      <c r="I1116" s="9">
        <v>16483</v>
      </c>
      <c r="J1116" s="9">
        <v>13822</v>
      </c>
      <c r="K1116" s="9">
        <v>477.9</v>
      </c>
      <c r="L1116" s="115">
        <f t="shared" si="51"/>
        <v>0.83856094157616934</v>
      </c>
      <c r="M1116" s="96">
        <f>IF($B1116="Область","",SUM('Дані з ДІСО'!J1116:L1116)/K1116)</f>
        <v>3.1763967357187699</v>
      </c>
      <c r="N1116" s="9" t="str">
        <f>IF($B1116="Область","",VLOOKUP(100*J1116/I1116,Параметри!$B$39:$C$53,2,TRUE))</f>
        <v>2. 72-100</v>
      </c>
      <c r="O1116" s="9" t="str">
        <f>IF($B1116="Область","",VLOOKUP(M1116,Параметри!$B$21:$C$35,2,TRUE))</f>
        <v>5. 3-3,9</v>
      </c>
      <c r="P1116" s="9">
        <f t="shared" si="52"/>
        <v>2</v>
      </c>
      <c r="Q1116" s="9">
        <f t="shared" si="53"/>
        <v>5</v>
      </c>
      <c r="R1116" s="116">
        <v>13.5</v>
      </c>
      <c r="S1116" s="117">
        <f>IF(C1116="Область",Параметри!$K$47,IF(C1116="Київ",Параметри!$K$48,IF(L1116&lt;Параметри!$I$42,Параметри!$K$42,IF(L1116&lt;Параметри!$I$43,Параметри!$K$43,IF(L1116&lt;Параметри!$I$44,Параметри!$K$44,IF(L1116&lt;Параметри!$I$45,Параметри!$K$45,Параметри!$K$46))))))</f>
        <v>0.53</v>
      </c>
      <c r="T1116" s="97">
        <f>IF($B1116="Область",Параметри!K$63,IF($R1116&lt;Параметри!$G$59,Параметри!K$58,IF($R1116&lt;Параметри!$G$60,Параметри!K$59,IF($R1116&lt;Параметри!$G$61,Параметри!K$60,IF($R1116&lt;Параметри!$G$62,Параметри!K$61,Параметри!K$62)))))</f>
        <v>1.7000000000000001E-2</v>
      </c>
      <c r="U1116" s="97">
        <f>IF($B1116="Область",Параметри!L$63,IF($R1116&lt;Параметри!$G$59,Параметри!L$58,IF($R1116&lt;Параметри!$G$60,Параметри!L$59,IF($R1116&lt;Параметри!$G$61,Параметри!L$60,IF($R1116&lt;Параметри!$G$62,Параметри!L$61,Параметри!L$62)))))</f>
        <v>4.7E-2</v>
      </c>
      <c r="V1116" s="98">
        <f>IF(OR(SUM('Дані з ДІСО'!G1116:I1116)=0,Розрахунки!H1116=0),"",Розрахунки!H1116/SUM('Дані з ДІСО'!G1116:I1116))</f>
        <v>9.7307692307692299</v>
      </c>
      <c r="W1116" s="9">
        <v>2021</v>
      </c>
      <c r="X1116" s="9">
        <v>13.5</v>
      </c>
      <c r="Y1116" s="9">
        <v>12.5</v>
      </c>
      <c r="Z1116" s="9" t="s">
        <v>4535</v>
      </c>
      <c r="AA1116" s="99">
        <v>13.5</v>
      </c>
      <c r="AB1116" s="9" t="str">
        <f>IF('Коефіцієнти АТО'!C1116="Область","",'Коефіцієнти АТО'!D1116)</f>
        <v>Тернопільська</v>
      </c>
      <c r="AC1116" s="9"/>
    </row>
    <row r="1117" spans="1:29" ht="15" customHeight="1">
      <c r="A1117" s="9">
        <v>1116</v>
      </c>
      <c r="B1117" s="9" t="s">
        <v>3148</v>
      </c>
      <c r="C1117" s="9" t="s">
        <v>3148</v>
      </c>
      <c r="D1117" s="9" t="s">
        <v>4119</v>
      </c>
      <c r="E1117" s="9" t="s">
        <v>24</v>
      </c>
      <c r="F1117" s="9" t="s">
        <v>2320</v>
      </c>
      <c r="G1117" s="9" t="s">
        <v>4171</v>
      </c>
      <c r="H1117" s="9" t="s">
        <v>2319</v>
      </c>
      <c r="I1117" s="9">
        <v>7346</v>
      </c>
      <c r="J1117" s="9">
        <v>7346</v>
      </c>
      <c r="K1117" s="9">
        <v>130.6</v>
      </c>
      <c r="L1117" s="115">
        <f t="shared" si="51"/>
        <v>1</v>
      </c>
      <c r="M1117" s="96">
        <f>IF($B1117="Область","",SUM('Дані з ДІСО'!J1117:L1117)/K1117)</f>
        <v>4.1883614088820833</v>
      </c>
      <c r="N1117" s="9" t="str">
        <f>IF($B1117="Область","",VLOOKUP(100*J1117/I1117,Параметри!$B$39:$C$53,2,TRUE))</f>
        <v>1. 100%</v>
      </c>
      <c r="O1117" s="9" t="str">
        <f>IF($B1117="Область","",VLOOKUP(M1117,Параметри!$B$21:$C$35,2,TRUE))</f>
        <v>7. 4,1-4,5</v>
      </c>
      <c r="P1117" s="9">
        <f t="shared" si="52"/>
        <v>1</v>
      </c>
      <c r="Q1117" s="9">
        <f t="shared" si="53"/>
        <v>7</v>
      </c>
      <c r="R1117" s="116">
        <v>14</v>
      </c>
      <c r="S1117" s="117">
        <f>IF(C1117="Область",Параметри!$K$47,IF(C1117="Київ",Параметри!$K$48,IF(L1117&lt;Параметри!$I$42,Параметри!$K$42,IF(L1117&lt;Параметри!$I$43,Параметри!$K$43,IF(L1117&lt;Параметри!$I$44,Параметри!$K$44,IF(L1117&lt;Параметри!$I$45,Параметри!$K$45,Параметри!$K$46))))))</f>
        <v>0.53</v>
      </c>
      <c r="T1117" s="97">
        <f>IF($B1117="Область",Параметри!K$63,IF($R1117&lt;Параметри!$G$59,Параметри!K$58,IF($R1117&lt;Параметри!$G$60,Параметри!K$59,IF($R1117&lt;Параметри!$G$61,Параметри!K$60,IF($R1117&lt;Параметри!$G$62,Параметри!K$61,Параметри!K$62)))))</f>
        <v>1.7000000000000001E-2</v>
      </c>
      <c r="U1117" s="97">
        <f>IF($B1117="Область",Параметри!L$63,IF($R1117&lt;Параметри!$G$59,Параметри!L$58,IF($R1117&lt;Параметри!$G$60,Параметри!L$59,IF($R1117&lt;Параметри!$G$61,Параметри!L$60,IF($R1117&lt;Параметри!$G$62,Параметри!L$61,Параметри!L$62)))))</f>
        <v>4.7E-2</v>
      </c>
      <c r="V1117" s="98">
        <f>IF(OR(SUM('Дані з ДІСО'!G1117:I1117)=0,Розрахунки!H1117=0),"",Розрахунки!H1117/SUM('Дані з ДІСО'!G1117:I1117))</f>
        <v>11.891304347826088</v>
      </c>
      <c r="W1117" s="9">
        <v>2021</v>
      </c>
      <c r="X1117" s="9">
        <v>14.5</v>
      </c>
      <c r="Y1117" s="9">
        <v>13</v>
      </c>
      <c r="Z1117" s="9" t="s">
        <v>4536</v>
      </c>
      <c r="AA1117" s="99">
        <v>14</v>
      </c>
      <c r="AB1117" s="9" t="str">
        <f>IF('Коефіцієнти АТО'!C1117="Область","",'Коефіцієнти АТО'!D1117)</f>
        <v>Тернопільська</v>
      </c>
      <c r="AC1117" s="9"/>
    </row>
    <row r="1118" spans="1:29" ht="15" customHeight="1">
      <c r="A1118" s="9">
        <v>1117</v>
      </c>
      <c r="B1118" s="9" t="s">
        <v>3097</v>
      </c>
      <c r="C1118" s="9" t="s">
        <v>3097</v>
      </c>
      <c r="D1118" s="9" t="s">
        <v>4172</v>
      </c>
      <c r="E1118" s="9" t="s">
        <v>15</v>
      </c>
      <c r="F1118" s="9" t="s">
        <v>2325</v>
      </c>
      <c r="G1118" s="9" t="s">
        <v>3132</v>
      </c>
      <c r="H1118" s="9" t="s">
        <v>2324</v>
      </c>
      <c r="I1118" s="9"/>
      <c r="J1118" s="9"/>
      <c r="K1118" s="9" t="s">
        <v>4534</v>
      </c>
      <c r="L1118" s="115" t="str">
        <f t="shared" si="51"/>
        <v/>
      </c>
      <c r="M1118" s="96" t="str">
        <f>IF($B1118="Область","",SUM('Дані з ДІСО'!J1118:L1118)/K1118)</f>
        <v/>
      </c>
      <c r="N1118" s="9" t="str">
        <f>IF($B1118="Область","",VLOOKUP(100*J1118/I1118,Параметри!$B$39:$C$53,2,TRUE))</f>
        <v/>
      </c>
      <c r="O1118" s="9" t="str">
        <f>IF($B1118="Область","",VLOOKUP(M1118,Параметри!$B$21:$C$35,2,TRUE))</f>
        <v/>
      </c>
      <c r="P1118" s="9" t="str">
        <f t="shared" si="52"/>
        <v/>
      </c>
      <c r="Q1118" s="9" t="str">
        <f t="shared" si="53"/>
        <v/>
      </c>
      <c r="R1118" s="116">
        <v>20</v>
      </c>
      <c r="S1118" s="117">
        <f>IF(C1118="Область",Параметри!$K$47,IF(C1118="Київ",Параметри!$K$48,IF(L1118&lt;Параметри!$I$42,Параметри!$K$42,IF(L1118&lt;Параметри!$I$43,Параметри!$K$43,IF(L1118&lt;Параметри!$I$44,Параметри!$K$44,IF(L1118&lt;Параметри!$I$45,Параметри!$K$45,Параметри!$K$46))))))</f>
        <v>0.23</v>
      </c>
      <c r="T1118" s="97">
        <f>IF($B1118="Область",Параметри!K$63,IF($R1118&lt;Параметри!$G$59,Параметри!K$58,IF($R1118&lt;Параметри!$G$60,Параметри!K$59,IF($R1118&lt;Параметри!$G$61,Параметри!K$60,IF($R1118&lt;Параметри!$G$62,Параметри!K$61,Параметри!K$62)))))</f>
        <v>7.0000000000000007E-2</v>
      </c>
      <c r="U1118" s="97">
        <f>IF($B1118="Область",Параметри!L$63,IF($R1118&lt;Параметри!$G$59,Параметри!L$58,IF($R1118&lt;Параметри!$G$60,Параметри!L$59,IF($R1118&lt;Параметри!$G$61,Параметри!L$60,IF($R1118&lt;Параметри!$G$62,Параметри!L$61,Параметри!L$62)))))</f>
        <v>0.10100000000000001</v>
      </c>
      <c r="V1118" s="98">
        <f>IF(OR(SUM('Дані з ДІСО'!G1118:I1118)=0,Розрахунки!H1118=0),"",Розрахунки!H1118/SUM('Дані з ДІСО'!G1118:I1118))</f>
        <v>20.456834532374099</v>
      </c>
      <c r="W1118" s="9" t="s">
        <v>3097</v>
      </c>
      <c r="X1118" s="9">
        <v>20</v>
      </c>
      <c r="Y1118" s="9">
        <v>20</v>
      </c>
      <c r="Z1118" s="9" t="s">
        <v>4535</v>
      </c>
      <c r="AA1118" s="99">
        <v>20</v>
      </c>
      <c r="AB1118" s="9" t="str">
        <f>IF('Коефіцієнти АТО'!C1118="Область","",'Коефіцієнти АТО'!D1118)</f>
        <v/>
      </c>
      <c r="AC1118" s="9"/>
    </row>
    <row r="1119" spans="1:29" ht="15" customHeight="1">
      <c r="A1119" s="9">
        <v>1118</v>
      </c>
      <c r="B1119" s="9" t="s">
        <v>3151</v>
      </c>
      <c r="C1119" s="9" t="s">
        <v>3151</v>
      </c>
      <c r="D1119" s="9" t="s">
        <v>4172</v>
      </c>
      <c r="E1119" s="9" t="s">
        <v>29</v>
      </c>
      <c r="F1119" s="9" t="s">
        <v>2329</v>
      </c>
      <c r="G1119" s="9" t="s">
        <v>4173</v>
      </c>
      <c r="H1119" s="9" t="s">
        <v>2328</v>
      </c>
      <c r="I1119" s="9">
        <v>7569</v>
      </c>
      <c r="J1119" s="9">
        <v>4175</v>
      </c>
      <c r="K1119" s="9">
        <v>474.4</v>
      </c>
      <c r="L1119" s="115">
        <f t="shared" si="51"/>
        <v>0.5515920200819131</v>
      </c>
      <c r="M1119" s="96">
        <f>IF($B1119="Область","",SUM('Дані з ДІСО'!J1119:L1119)/K1119)</f>
        <v>1.142495784148398</v>
      </c>
      <c r="N1119" s="9" t="str">
        <f>IF($B1119="Область","",VLOOKUP(100*J1119/I1119,Параметри!$B$39:$C$53,2,TRUE))</f>
        <v>6. 53-58</v>
      </c>
      <c r="O1119" s="9" t="str">
        <f>IF($B1119="Область","",VLOOKUP(M1119,Параметри!$B$21:$C$35,2,TRUE))</f>
        <v>2. 1-1,4</v>
      </c>
      <c r="P1119" s="9">
        <f t="shared" si="52"/>
        <v>6</v>
      </c>
      <c r="Q1119" s="9">
        <f t="shared" si="53"/>
        <v>2</v>
      </c>
      <c r="R1119" s="116">
        <v>13</v>
      </c>
      <c r="S1119" s="117">
        <f>IF(C1119="Область",Параметри!$K$47,IF(C1119="Київ",Параметри!$K$48,IF(L1119&lt;Параметри!$I$42,Параметри!$K$42,IF(L1119&lt;Параметри!$I$43,Параметри!$K$43,IF(L1119&lt;Параметри!$I$44,Параметри!$K$44,IF(L1119&lt;Параметри!$I$45,Параметри!$K$45,Параметри!$K$46))))))</f>
        <v>0.43</v>
      </c>
      <c r="T1119" s="97">
        <f>IF($B1119="Область",Параметри!K$63,IF($R1119&lt;Параметри!$G$59,Параметри!K$58,IF($R1119&lt;Параметри!$G$60,Параметри!K$59,IF($R1119&lt;Параметри!$G$61,Параметри!K$60,IF($R1119&lt;Параметри!$G$62,Параметри!K$61,Параметри!K$62)))))</f>
        <v>1.7000000000000001E-2</v>
      </c>
      <c r="U1119" s="97">
        <f>IF($B1119="Область",Параметри!L$63,IF($R1119&lt;Параметри!$G$59,Параметри!L$58,IF($R1119&lt;Параметри!$G$60,Параметри!L$59,IF($R1119&lt;Параметри!$G$61,Параметри!L$60,IF($R1119&lt;Параметри!$G$62,Параметри!L$61,Параметри!L$62)))))</f>
        <v>4.7E-2</v>
      </c>
      <c r="V1119" s="98">
        <f>IF(OR(SUM('Дані з ДІСО'!G1119:I1119)=0,Розрахунки!H1119=0),"",Розрахунки!H1119/SUM('Дані з ДІСО'!G1119:I1119))</f>
        <v>13.219512195121951</v>
      </c>
      <c r="W1119" s="9">
        <v>2017</v>
      </c>
      <c r="X1119" s="9">
        <v>13</v>
      </c>
      <c r="Y1119" s="9">
        <v>13.5</v>
      </c>
      <c r="Z1119" s="9" t="s">
        <v>4535</v>
      </c>
      <c r="AA1119" s="99">
        <v>13</v>
      </c>
      <c r="AB1119" s="9" t="str">
        <f>IF('Коефіцієнти АТО'!C1119="Область","",'Коефіцієнти АТО'!D1119)</f>
        <v>Харківська</v>
      </c>
      <c r="AC1119" s="9"/>
    </row>
    <row r="1120" spans="1:29" ht="15" customHeight="1">
      <c r="A1120" s="9">
        <v>1119</v>
      </c>
      <c r="B1120" s="9" t="s">
        <v>3145</v>
      </c>
      <c r="C1120" s="9" t="s">
        <v>3146</v>
      </c>
      <c r="D1120" s="9" t="s">
        <v>4172</v>
      </c>
      <c r="E1120" s="9" t="s">
        <v>21</v>
      </c>
      <c r="F1120" s="9" t="s">
        <v>2331</v>
      </c>
      <c r="G1120" s="9" t="s">
        <v>4174</v>
      </c>
      <c r="H1120" s="9" t="s">
        <v>2330</v>
      </c>
      <c r="I1120" s="9">
        <v>25560</v>
      </c>
      <c r="J1120" s="9">
        <v>2974</v>
      </c>
      <c r="K1120" s="9">
        <v>134.30000000000001</v>
      </c>
      <c r="L1120" s="115">
        <f t="shared" si="51"/>
        <v>0.11635367762128325</v>
      </c>
      <c r="M1120" s="96">
        <f>IF($B1120="Область","",SUM('Дані з ДІСО'!J1120:L1120)/K1120)</f>
        <v>28.034251675353683</v>
      </c>
      <c r="N1120" s="9" t="str">
        <f>IF($B1120="Область","",VLOOKUP(100*J1120/I1120,Параметри!$B$39:$C$53,2,TRUE))</f>
        <v>14. 9-12</v>
      </c>
      <c r="O1120" s="9" t="str">
        <f>IF($B1120="Область","",VLOOKUP(M1120,Параметри!$B$21:$C$35,2,TRUE))</f>
        <v>12. 15-35,3</v>
      </c>
      <c r="P1120" s="9">
        <f t="shared" si="52"/>
        <v>14</v>
      </c>
      <c r="Q1120" s="9">
        <f t="shared" si="53"/>
        <v>12</v>
      </c>
      <c r="R1120" s="116">
        <v>24.5</v>
      </c>
      <c r="S1120" s="117">
        <f>IF(C1120="Область",Параметри!$K$47,IF(C1120="Київ",Параметри!$K$48,IF(L1120&lt;Параметри!$I$42,Параметри!$K$42,IF(L1120&lt;Параметри!$I$43,Параметри!$K$43,IF(L1120&lt;Параметри!$I$44,Параметри!$K$44,IF(L1120&lt;Параметри!$I$45,Параметри!$K$45,Параметри!$K$46))))))</f>
        <v>0.23</v>
      </c>
      <c r="T1120" s="97">
        <f>IF($B1120="Область",Параметри!K$63,IF($R1120&lt;Параметри!$G$59,Параметри!K$58,IF($R1120&lt;Параметри!$G$60,Параметри!K$59,IF($R1120&lt;Параметри!$G$61,Параметри!K$60,IF($R1120&lt;Параметри!$G$62,Параметри!K$61,Параметри!K$62)))))</f>
        <v>0.1</v>
      </c>
      <c r="U1120" s="97">
        <f>IF($B1120="Область",Параметри!L$63,IF($R1120&lt;Параметри!$G$59,Параметри!L$58,IF($R1120&lt;Параметри!$G$60,Параметри!L$59,IF($R1120&lt;Параметри!$G$61,Параметри!L$60,IF($R1120&lt;Параметри!$G$62,Параметри!L$61,Параметри!L$62)))))</f>
        <v>4.7E-2</v>
      </c>
      <c r="V1120" s="98">
        <f>IF(OR(SUM('Дані з ДІСО'!G1120:I1120)=0,Розрахунки!H1120=0),"",Розрахунки!H1120/SUM('Дані з ДІСО'!G1120:I1120))</f>
        <v>29.645669291338582</v>
      </c>
      <c r="W1120" s="9">
        <v>2017</v>
      </c>
      <c r="X1120" s="9">
        <v>24.5</v>
      </c>
      <c r="Y1120" s="9">
        <v>24.5</v>
      </c>
      <c r="Z1120" s="9" t="s">
        <v>4535</v>
      </c>
      <c r="AA1120" s="99">
        <v>24.5</v>
      </c>
      <c r="AB1120" s="9" t="str">
        <f>IF('Коефіцієнти АТО'!C1120="Область","",'Коефіцієнти АТО'!D1120)</f>
        <v>Харківська</v>
      </c>
      <c r="AC1120" s="9"/>
    </row>
    <row r="1121" spans="1:29" ht="15" customHeight="1">
      <c r="A1121" s="9">
        <v>1120</v>
      </c>
      <c r="B1121" s="9" t="s">
        <v>3151</v>
      </c>
      <c r="C1121" s="9" t="s">
        <v>3151</v>
      </c>
      <c r="D1121" s="9" t="s">
        <v>4172</v>
      </c>
      <c r="E1121" s="9" t="s">
        <v>29</v>
      </c>
      <c r="F1121" s="9" t="s">
        <v>2333</v>
      </c>
      <c r="G1121" s="9" t="s">
        <v>3544</v>
      </c>
      <c r="H1121" s="9" t="s">
        <v>2332</v>
      </c>
      <c r="I1121" s="9">
        <v>11904</v>
      </c>
      <c r="J1121" s="9">
        <v>8174</v>
      </c>
      <c r="K1121" s="9">
        <v>391.3</v>
      </c>
      <c r="L1121" s="115">
        <f t="shared" si="51"/>
        <v>0.68665994623655913</v>
      </c>
      <c r="M1121" s="96">
        <f>IF($B1121="Область","",SUM('Дані з ДІСО'!J1121:L1121)/K1121)</f>
        <v>1.1525683618706875</v>
      </c>
      <c r="N1121" s="9" t="str">
        <f>IF($B1121="Область","",VLOOKUP(100*J1121/I1121,Параметри!$B$39:$C$53,2,TRUE))</f>
        <v>3. 66-72</v>
      </c>
      <c r="O1121" s="9" t="str">
        <f>IF($B1121="Область","",VLOOKUP(M1121,Параметри!$B$21:$C$35,2,TRUE))</f>
        <v>2. 1-1,4</v>
      </c>
      <c r="P1121" s="9">
        <f t="shared" si="52"/>
        <v>3</v>
      </c>
      <c r="Q1121" s="9">
        <f t="shared" si="53"/>
        <v>2</v>
      </c>
      <c r="R1121" s="116">
        <v>14</v>
      </c>
      <c r="S1121" s="117">
        <f>IF(C1121="Область",Параметри!$K$47,IF(C1121="Київ",Параметри!$K$48,IF(L1121&lt;Параметри!$I$42,Параметри!$K$42,IF(L1121&lt;Параметри!$I$43,Параметри!$K$43,IF(L1121&lt;Параметри!$I$44,Параметри!$K$44,IF(L1121&lt;Параметри!$I$45,Параметри!$K$45,Параметри!$K$46))))))</f>
        <v>0.48</v>
      </c>
      <c r="T1121" s="97">
        <f>IF($B1121="Область",Параметри!K$63,IF($R1121&lt;Параметри!$G$59,Параметри!K$58,IF($R1121&lt;Параметри!$G$60,Параметри!K$59,IF($R1121&lt;Параметри!$G$61,Параметри!K$60,IF($R1121&lt;Параметри!$G$62,Параметри!K$61,Параметри!K$62)))))</f>
        <v>1.7000000000000001E-2</v>
      </c>
      <c r="U1121" s="97">
        <f>IF($B1121="Область",Параметри!L$63,IF($R1121&lt;Параметри!$G$59,Параметри!L$58,IF($R1121&lt;Параметри!$G$60,Параметри!L$59,IF($R1121&lt;Параметри!$G$61,Параметри!L$60,IF($R1121&lt;Параметри!$G$62,Параметри!L$61,Параметри!L$62)))))</f>
        <v>4.7E-2</v>
      </c>
      <c r="V1121" s="98">
        <f>IF(OR(SUM('Дані з ДІСО'!G1121:I1121)=0,Розрахунки!H1121=0),"",Розрахунки!H1121/SUM('Дані з ДІСО'!G1121:I1121))</f>
        <v>11.275</v>
      </c>
      <c r="W1121" s="9">
        <v>2017</v>
      </c>
      <c r="X1121" s="9">
        <v>14</v>
      </c>
      <c r="Y1121" s="9">
        <v>13</v>
      </c>
      <c r="Z1121" s="9" t="s">
        <v>4535</v>
      </c>
      <c r="AA1121" s="99">
        <v>14</v>
      </c>
      <c r="AB1121" s="9" t="str">
        <f>IF('Коефіцієнти АТО'!C1121="Область","",'Коефіцієнти АТО'!D1121)</f>
        <v>Харківська</v>
      </c>
      <c r="AC1121" s="9"/>
    </row>
    <row r="1122" spans="1:29" ht="15" customHeight="1">
      <c r="A1122" s="9">
        <v>1121</v>
      </c>
      <c r="B1122" s="9" t="s">
        <v>3151</v>
      </c>
      <c r="C1122" s="9" t="s">
        <v>3151</v>
      </c>
      <c r="D1122" s="9" t="s">
        <v>4172</v>
      </c>
      <c r="E1122" s="9" t="s">
        <v>29</v>
      </c>
      <c r="F1122" s="9" t="s">
        <v>2335</v>
      </c>
      <c r="G1122" s="9" t="s">
        <v>4175</v>
      </c>
      <c r="H1122" s="9" t="s">
        <v>2334</v>
      </c>
      <c r="I1122" s="9">
        <v>13583</v>
      </c>
      <c r="J1122" s="9">
        <v>10228</v>
      </c>
      <c r="K1122" s="9">
        <v>79.2</v>
      </c>
      <c r="L1122" s="115">
        <f t="shared" si="51"/>
        <v>0.75300007362143861</v>
      </c>
      <c r="M1122" s="96">
        <f>IF($B1122="Область","",SUM('Дані з ДІСО'!J1122:L1122)/K1122)</f>
        <v>14.577020202020201</v>
      </c>
      <c r="N1122" s="9" t="str">
        <f>IF($B1122="Область","",VLOOKUP(100*J1122/I1122,Параметри!$B$39:$C$53,2,TRUE))</f>
        <v>2. 72-100</v>
      </c>
      <c r="O1122" s="9" t="str">
        <f>IF($B1122="Область","",VLOOKUP(M1122,Параметри!$B$21:$C$35,2,TRUE))</f>
        <v>11. 10,2-15</v>
      </c>
      <c r="P1122" s="9">
        <f t="shared" si="52"/>
        <v>2</v>
      </c>
      <c r="Q1122" s="9">
        <f t="shared" si="53"/>
        <v>11</v>
      </c>
      <c r="R1122" s="116">
        <v>20.5</v>
      </c>
      <c r="S1122" s="117">
        <f>IF(C1122="Область",Параметри!$K$47,IF(C1122="Київ",Параметри!$K$48,IF(L1122&lt;Параметри!$I$42,Параметри!$K$42,IF(L1122&lt;Параметри!$I$43,Параметри!$K$43,IF(L1122&lt;Параметри!$I$44,Параметри!$K$44,IF(L1122&lt;Параметри!$I$45,Параметри!$K$45,Параметри!$K$46))))))</f>
        <v>0.48</v>
      </c>
      <c r="T1122" s="97">
        <f>IF($B1122="Область",Параметри!K$63,IF($R1122&lt;Параметри!$G$59,Параметри!K$58,IF($R1122&lt;Параметри!$G$60,Параметри!K$59,IF($R1122&lt;Параметри!$G$61,Параметри!K$60,IF($R1122&lt;Параметри!$G$62,Параметри!K$61,Параметри!K$62)))))</f>
        <v>7.4999999999999997E-2</v>
      </c>
      <c r="U1122" s="97">
        <f>IF($B1122="Область",Параметри!L$63,IF($R1122&lt;Параметри!$G$59,Параметри!L$58,IF($R1122&lt;Параметри!$G$60,Параметри!L$59,IF($R1122&lt;Параметри!$G$61,Параметри!L$60,IF($R1122&lt;Параметри!$G$62,Параметри!L$61,Параметри!L$62)))))</f>
        <v>4.7E-2</v>
      </c>
      <c r="V1122" s="98">
        <f>IF(OR(SUM('Дані з ДІСО'!G1122:I1122)=0,Розрахунки!H1122=0),"",Розрахунки!H1122/SUM('Дані з ДІСО'!G1122:I1122))</f>
        <v>24.563829787234042</v>
      </c>
      <c r="W1122" s="9">
        <v>2017</v>
      </c>
      <c r="X1122" s="9">
        <v>20.5</v>
      </c>
      <c r="Y1122" s="9">
        <v>20.5</v>
      </c>
      <c r="Z1122" s="9" t="s">
        <v>4535</v>
      </c>
      <c r="AA1122" s="99">
        <v>20.5</v>
      </c>
      <c r="AB1122" s="9" t="str">
        <f>IF('Коефіцієнти АТО'!C1122="Область","",'Коефіцієнти АТО'!D1122)</f>
        <v>Харківська</v>
      </c>
      <c r="AC1122" s="9"/>
    </row>
    <row r="1123" spans="1:29" ht="15" customHeight="1">
      <c r="A1123" s="9">
        <v>1122</v>
      </c>
      <c r="B1123" s="9" t="s">
        <v>3151</v>
      </c>
      <c r="C1123" s="9" t="s">
        <v>3151</v>
      </c>
      <c r="D1123" s="9" t="s">
        <v>4172</v>
      </c>
      <c r="E1123" s="9" t="s">
        <v>29</v>
      </c>
      <c r="F1123" s="9" t="s">
        <v>2337</v>
      </c>
      <c r="G1123" s="9" t="s">
        <v>4176</v>
      </c>
      <c r="H1123" s="9" t="s">
        <v>2336</v>
      </c>
      <c r="I1123" s="9">
        <v>21799</v>
      </c>
      <c r="J1123" s="9">
        <v>10632</v>
      </c>
      <c r="K1123" s="9">
        <v>580.29999999999995</v>
      </c>
      <c r="L1123" s="115">
        <f t="shared" si="51"/>
        <v>0.48772879489884857</v>
      </c>
      <c r="M1123" s="96">
        <f>IF($B1123="Область","",SUM('Дані з ДІСО'!J1123:L1123)/K1123)</f>
        <v>4.2202309150439428</v>
      </c>
      <c r="N1123" s="9" t="str">
        <f>IF($B1123="Область","",VLOOKUP(100*J1123/I1123,Параметри!$B$39:$C$53,2,TRUE))</f>
        <v>8. 43-49</v>
      </c>
      <c r="O1123" s="9" t="str">
        <f>IF($B1123="Область","",VLOOKUP(M1123,Параметри!$B$21:$C$35,2,TRUE))</f>
        <v>7. 4,1-4,5</v>
      </c>
      <c r="P1123" s="9">
        <f t="shared" si="52"/>
        <v>8</v>
      </c>
      <c r="Q1123" s="9">
        <f t="shared" si="53"/>
        <v>7</v>
      </c>
      <c r="R1123" s="116">
        <v>17</v>
      </c>
      <c r="S1123" s="117">
        <f>IF(C1123="Область",Параметри!$K$47,IF(C1123="Київ",Параметри!$K$48,IF(L1123&lt;Параметри!$I$42,Параметри!$K$42,IF(L1123&lt;Параметри!$I$43,Параметри!$K$43,IF(L1123&lt;Параметри!$I$44,Параметри!$K$44,IF(L1123&lt;Параметри!$I$45,Параметри!$K$45,Параметри!$K$46))))))</f>
        <v>0.43</v>
      </c>
      <c r="T1123" s="97">
        <f>IF($B1123="Область",Параметри!K$63,IF($R1123&lt;Параметри!$G$59,Параметри!K$58,IF($R1123&lt;Параметри!$G$60,Параметри!K$59,IF($R1123&lt;Параметри!$G$61,Параметри!K$60,IF($R1123&lt;Параметри!$G$62,Параметри!K$61,Параметри!K$62)))))</f>
        <v>1.7000000000000001E-2</v>
      </c>
      <c r="U1123" s="97">
        <f>IF($B1123="Область",Параметри!L$63,IF($R1123&lt;Параметри!$G$59,Параметри!L$58,IF($R1123&lt;Параметри!$G$60,Параметри!L$59,IF($R1123&lt;Параметри!$G$61,Параметри!L$60,IF($R1123&lt;Параметри!$G$62,Параметри!L$61,Параметри!L$62)))))</f>
        <v>4.7E-2</v>
      </c>
      <c r="V1123" s="98">
        <f>IF(OR(SUM('Дані з ДІСО'!G1123:I1123)=0,Розрахунки!H1123=0),"",Розрахунки!H1123/SUM('Дані з ДІСО'!G1123:I1123))</f>
        <v>17.618705035971225</v>
      </c>
      <c r="W1123" s="9">
        <v>2018</v>
      </c>
      <c r="X1123" s="9">
        <v>17</v>
      </c>
      <c r="Y1123" s="9">
        <v>16.5</v>
      </c>
      <c r="Z1123" s="9" t="s">
        <v>4535</v>
      </c>
      <c r="AA1123" s="99">
        <v>17</v>
      </c>
      <c r="AB1123" s="9" t="str">
        <f>IF('Коефіцієнти АТО'!C1123="Область","",'Коефіцієнти АТО'!D1123)</f>
        <v>Харківська</v>
      </c>
      <c r="AC1123" s="9"/>
    </row>
    <row r="1124" spans="1:29" ht="15" customHeight="1">
      <c r="A1124" s="9">
        <v>1123</v>
      </c>
      <c r="B1124" s="9" t="s">
        <v>3151</v>
      </c>
      <c r="C1124" s="9" t="s">
        <v>3151</v>
      </c>
      <c r="D1124" s="9" t="s">
        <v>4172</v>
      </c>
      <c r="E1124" s="9" t="s">
        <v>29</v>
      </c>
      <c r="F1124" s="9" t="s">
        <v>2339</v>
      </c>
      <c r="G1124" s="9" t="s">
        <v>4177</v>
      </c>
      <c r="H1124" s="9" t="s">
        <v>2338</v>
      </c>
      <c r="I1124" s="9">
        <v>13278</v>
      </c>
      <c r="J1124" s="9">
        <v>5133</v>
      </c>
      <c r="K1124" s="9">
        <v>98.3</v>
      </c>
      <c r="L1124" s="115">
        <f t="shared" si="51"/>
        <v>0.38657930411206509</v>
      </c>
      <c r="M1124" s="96">
        <f>IF($B1124="Область","",SUM('Дані з ДІСО'!J1124:L1124)/K1124)</f>
        <v>8.1383519837232967</v>
      </c>
      <c r="N1124" s="9" t="str">
        <f>IF($B1124="Область","",VLOOKUP(100*J1124/I1124,Параметри!$B$39:$C$53,2,TRUE))</f>
        <v>9. 26-43</v>
      </c>
      <c r="O1124" s="9" t="str">
        <f>IF($B1124="Область","",VLOOKUP(M1124,Параметри!$B$21:$C$35,2,TRUE))</f>
        <v>10. 7-10,2</v>
      </c>
      <c r="P1124" s="9">
        <f t="shared" si="52"/>
        <v>9</v>
      </c>
      <c r="Q1124" s="9">
        <f t="shared" si="53"/>
        <v>10</v>
      </c>
      <c r="R1124" s="116">
        <v>21</v>
      </c>
      <c r="S1124" s="117">
        <f>IF(C1124="Область",Параметри!$K$47,IF(C1124="Київ",Параметри!$K$48,IF(L1124&lt;Параметри!$I$42,Параметри!$K$42,IF(L1124&lt;Параметри!$I$43,Параметри!$K$43,IF(L1124&lt;Параметри!$I$44,Параметри!$K$44,IF(L1124&lt;Параметри!$I$45,Параметри!$K$45,Параметри!$K$46))))))</f>
        <v>0.33</v>
      </c>
      <c r="T1124" s="97">
        <f>IF($B1124="Область",Параметри!K$63,IF($R1124&lt;Параметри!$G$59,Параметри!K$58,IF($R1124&lt;Параметри!$G$60,Параметри!K$59,IF($R1124&lt;Параметри!$G$61,Параметри!K$60,IF($R1124&lt;Параметри!$G$62,Параметри!K$61,Параметри!K$62)))))</f>
        <v>7.4999999999999997E-2</v>
      </c>
      <c r="U1124" s="97">
        <f>IF($B1124="Область",Параметри!L$63,IF($R1124&lt;Параметри!$G$59,Параметри!L$58,IF($R1124&lt;Параметри!$G$60,Параметри!L$59,IF($R1124&lt;Параметри!$G$61,Параметри!L$60,IF($R1124&lt;Параметри!$G$62,Параметри!L$61,Параметри!L$62)))))</f>
        <v>4.7E-2</v>
      </c>
      <c r="V1124" s="98">
        <f>IF(OR(SUM('Дані з ДІСО'!G1124:I1124)=0,Розрахунки!H1124=0),"",Розрахунки!H1124/SUM('Дані з ДІСО'!G1124:I1124))</f>
        <v>22.857142857142858</v>
      </c>
      <c r="W1124" s="9">
        <v>2018</v>
      </c>
      <c r="X1124" s="9">
        <v>18</v>
      </c>
      <c r="Y1124" s="9">
        <v>22</v>
      </c>
      <c r="Z1124" s="9" t="s">
        <v>4536</v>
      </c>
      <c r="AA1124" s="99">
        <v>21</v>
      </c>
      <c r="AB1124" s="9" t="str">
        <f>IF('Коефіцієнти АТО'!C1124="Область","",'Коефіцієнти АТО'!D1124)</f>
        <v>Харківська</v>
      </c>
      <c r="AC1124" s="9"/>
    </row>
    <row r="1125" spans="1:29" ht="15" customHeight="1">
      <c r="A1125" s="9">
        <v>1124</v>
      </c>
      <c r="B1125" s="9" t="s">
        <v>3151</v>
      </c>
      <c r="C1125" s="9" t="s">
        <v>3151</v>
      </c>
      <c r="D1125" s="9" t="s">
        <v>4172</v>
      </c>
      <c r="E1125" s="9" t="s">
        <v>29</v>
      </c>
      <c r="F1125" s="9" t="s">
        <v>2341</v>
      </c>
      <c r="G1125" s="9" t="s">
        <v>4178</v>
      </c>
      <c r="H1125" s="9" t="s">
        <v>2340</v>
      </c>
      <c r="I1125" s="9">
        <v>14293</v>
      </c>
      <c r="J1125" s="9">
        <v>10907</v>
      </c>
      <c r="K1125" s="9">
        <v>792.8</v>
      </c>
      <c r="L1125" s="115">
        <f t="shared" si="51"/>
        <v>0.76310081858252288</v>
      </c>
      <c r="M1125" s="96">
        <f>IF($B1125="Область","",SUM('Дані з ДІСО'!J1125:L1125)/K1125)</f>
        <v>1.7299445005045411</v>
      </c>
      <c r="N1125" s="9" t="str">
        <f>IF($B1125="Область","",VLOOKUP(100*J1125/I1125,Параметри!$B$39:$C$53,2,TRUE))</f>
        <v>2. 72-100</v>
      </c>
      <c r="O1125" s="9" t="str">
        <f>IF($B1125="Область","",VLOOKUP(M1125,Параметри!$B$21:$C$35,2,TRUE))</f>
        <v>3. 1,4-2,1</v>
      </c>
      <c r="P1125" s="9">
        <f t="shared" si="52"/>
        <v>2</v>
      </c>
      <c r="Q1125" s="9">
        <f t="shared" si="53"/>
        <v>3</v>
      </c>
      <c r="R1125" s="116">
        <v>12.5</v>
      </c>
      <c r="S1125" s="117">
        <f>IF(C1125="Область",Параметри!$K$47,IF(C1125="Київ",Параметри!$K$48,IF(L1125&lt;Параметри!$I$42,Параметри!$K$42,IF(L1125&lt;Параметри!$I$43,Параметри!$K$43,IF(L1125&lt;Параметри!$I$44,Параметри!$K$44,IF(L1125&lt;Параметри!$I$45,Параметри!$K$45,Параметри!$K$46))))))</f>
        <v>0.48</v>
      </c>
      <c r="T1125" s="97">
        <f>IF($B1125="Область",Параметри!K$63,IF($R1125&lt;Параметри!$G$59,Параметри!K$58,IF($R1125&lt;Параметри!$G$60,Параметри!K$59,IF($R1125&lt;Параметри!$G$61,Параметри!K$60,IF($R1125&lt;Параметри!$G$62,Параметри!K$61,Параметри!K$62)))))</f>
        <v>1.7000000000000001E-2</v>
      </c>
      <c r="U1125" s="97">
        <f>IF($B1125="Область",Параметри!L$63,IF($R1125&lt;Параметри!$G$59,Параметри!L$58,IF($R1125&lt;Параметри!$G$60,Параметри!L$59,IF($R1125&lt;Параметри!$G$61,Параметри!L$60,IF($R1125&lt;Параметри!$G$62,Параметри!L$61,Параметри!L$62)))))</f>
        <v>4.7E-2</v>
      </c>
      <c r="V1125" s="98">
        <f>IF(OR(SUM('Дані з ДІСО'!G1125:I1125)=0,Розрахунки!H1125=0),"",Розрахунки!H1125/SUM('Дані з ДІСО'!G1125:I1125))</f>
        <v>11.823275862068966</v>
      </c>
      <c r="W1125" s="9">
        <v>2018</v>
      </c>
      <c r="X1125" s="9">
        <v>12.5</v>
      </c>
      <c r="Y1125" s="9">
        <v>12</v>
      </c>
      <c r="Z1125" s="9" t="s">
        <v>4535</v>
      </c>
      <c r="AA1125" s="99">
        <v>12.5</v>
      </c>
      <c r="AB1125" s="9" t="str">
        <f>IF('Коефіцієнти АТО'!C1125="Область","",'Коефіцієнти АТО'!D1125)</f>
        <v>Харківська</v>
      </c>
      <c r="AC1125" s="9"/>
    </row>
    <row r="1126" spans="1:29" ht="15" customHeight="1">
      <c r="A1126" s="9">
        <v>1125</v>
      </c>
      <c r="B1126" s="9" t="s">
        <v>3151</v>
      </c>
      <c r="C1126" s="9" t="s">
        <v>3151</v>
      </c>
      <c r="D1126" s="9" t="s">
        <v>4172</v>
      </c>
      <c r="E1126" s="9" t="s">
        <v>29</v>
      </c>
      <c r="F1126" s="9" t="s">
        <v>2343</v>
      </c>
      <c r="G1126" s="9" t="s">
        <v>3683</v>
      </c>
      <c r="H1126" s="9" t="s">
        <v>2342</v>
      </c>
      <c r="I1126" s="9">
        <v>24249</v>
      </c>
      <c r="J1126" s="9">
        <v>16323</v>
      </c>
      <c r="K1126" s="9">
        <v>972.8</v>
      </c>
      <c r="L1126" s="115">
        <f t="shared" si="51"/>
        <v>0.67314116046022521</v>
      </c>
      <c r="M1126" s="96">
        <f>IF($B1126="Область","",SUM('Дані з ДІСО'!J1126:L1126)/K1126)</f>
        <v>2.1659128289473686</v>
      </c>
      <c r="N1126" s="9" t="str">
        <f>IF($B1126="Область","",VLOOKUP(100*J1126/I1126,Параметри!$B$39:$C$53,2,TRUE))</f>
        <v>3. 66-72</v>
      </c>
      <c r="O1126" s="9" t="str">
        <f>IF($B1126="Область","",VLOOKUP(M1126,Параметри!$B$21:$C$35,2,TRUE))</f>
        <v>4. 2,1-3</v>
      </c>
      <c r="P1126" s="9">
        <f t="shared" si="52"/>
        <v>3</v>
      </c>
      <c r="Q1126" s="9">
        <f t="shared" si="53"/>
        <v>4</v>
      </c>
      <c r="R1126" s="116">
        <v>14</v>
      </c>
      <c r="S1126" s="117">
        <f>IF(C1126="Область",Параметри!$K$47,IF(C1126="Київ",Параметри!$K$48,IF(L1126&lt;Параметри!$I$42,Параметри!$K$42,IF(L1126&lt;Параметри!$I$43,Параметри!$K$43,IF(L1126&lt;Параметри!$I$44,Параметри!$K$44,IF(L1126&lt;Параметри!$I$45,Параметри!$K$45,Параметри!$K$46))))))</f>
        <v>0.48</v>
      </c>
      <c r="T1126" s="97">
        <f>IF($B1126="Область",Параметри!K$63,IF($R1126&lt;Параметри!$G$59,Параметри!K$58,IF($R1126&lt;Параметри!$G$60,Параметри!K$59,IF($R1126&lt;Параметри!$G$61,Параметри!K$60,IF($R1126&lt;Параметри!$G$62,Параметри!K$61,Параметри!K$62)))))</f>
        <v>1.7000000000000001E-2</v>
      </c>
      <c r="U1126" s="97">
        <f>IF($B1126="Область",Параметри!L$63,IF($R1126&lt;Параметри!$G$59,Параметри!L$58,IF($R1126&lt;Параметри!$G$60,Параметри!L$59,IF($R1126&lt;Параметри!$G$61,Параметри!L$60,IF($R1126&lt;Параметри!$G$62,Параметри!L$61,Параметри!L$62)))))</f>
        <v>4.7E-2</v>
      </c>
      <c r="V1126" s="98">
        <f>IF(OR(SUM('Дані з ДІСО'!G1126:I1126)=0,Розрахунки!H1126=0),"",Розрахунки!H1126/SUM('Дані з ДІСО'!G1126:I1126))</f>
        <v>13.95364238410596</v>
      </c>
      <c r="W1126" s="9">
        <v>2018</v>
      </c>
      <c r="X1126" s="9">
        <v>14</v>
      </c>
      <c r="Y1126" s="9">
        <v>14.5</v>
      </c>
      <c r="Z1126" s="9" t="s">
        <v>4535</v>
      </c>
      <c r="AA1126" s="99">
        <v>14</v>
      </c>
      <c r="AB1126" s="9" t="str">
        <f>IF('Коефіцієнти АТО'!C1126="Область","",'Коефіцієнти АТО'!D1126)</f>
        <v>Харківська</v>
      </c>
      <c r="AC1126" s="9"/>
    </row>
    <row r="1127" spans="1:29" ht="15" customHeight="1">
      <c r="A1127" s="9">
        <v>1126</v>
      </c>
      <c r="B1127" s="9" t="s">
        <v>3148</v>
      </c>
      <c r="C1127" s="9" t="s">
        <v>3148</v>
      </c>
      <c r="D1127" s="9" t="s">
        <v>4172</v>
      </c>
      <c r="E1127" s="9" t="s">
        <v>24</v>
      </c>
      <c r="F1127" s="9" t="s">
        <v>2345</v>
      </c>
      <c r="G1127" s="9" t="s">
        <v>4179</v>
      </c>
      <c r="H1127" s="9" t="s">
        <v>2344</v>
      </c>
      <c r="I1127" s="9">
        <v>8510</v>
      </c>
      <c r="J1127" s="9">
        <v>8510</v>
      </c>
      <c r="K1127" s="9">
        <v>851.4</v>
      </c>
      <c r="L1127" s="115">
        <f t="shared" si="51"/>
        <v>1</v>
      </c>
      <c r="M1127" s="96">
        <f>IF($B1127="Область","",SUM('Дані з ДІСО'!J1127:L1127)/K1127)</f>
        <v>0.62250411087620394</v>
      </c>
      <c r="N1127" s="9" t="str">
        <f>IF($B1127="Область","",VLOOKUP(100*J1127/I1127,Параметри!$B$39:$C$53,2,TRUE))</f>
        <v>1. 100%</v>
      </c>
      <c r="O1127" s="9" t="str">
        <f>IF($B1127="Область","",VLOOKUP(M1127,Параметри!$B$21:$C$35,2,TRUE))</f>
        <v>1. 0-1</v>
      </c>
      <c r="P1127" s="9">
        <f t="shared" si="52"/>
        <v>1</v>
      </c>
      <c r="Q1127" s="9">
        <f t="shared" si="53"/>
        <v>1</v>
      </c>
      <c r="R1127" s="116">
        <v>10</v>
      </c>
      <c r="S1127" s="117">
        <f>IF(C1127="Область",Параметри!$K$47,IF(C1127="Київ",Параметри!$K$48,IF(L1127&lt;Параметри!$I$42,Параметри!$K$42,IF(L1127&lt;Параметри!$I$43,Параметри!$K$43,IF(L1127&lt;Параметри!$I$44,Параметри!$K$44,IF(L1127&lt;Параметри!$I$45,Параметри!$K$45,Параметри!$K$46))))))</f>
        <v>0.53</v>
      </c>
      <c r="T1127" s="97">
        <f>IF($B1127="Область",Параметри!K$63,IF($R1127&lt;Параметри!$G$59,Параметри!K$58,IF($R1127&lt;Параметри!$G$60,Параметри!K$59,IF($R1127&lt;Параметри!$G$61,Параметри!K$60,IF($R1127&lt;Параметри!$G$62,Параметри!K$61,Параметри!K$62)))))</f>
        <v>1.7000000000000001E-2</v>
      </c>
      <c r="U1127" s="97">
        <f>IF($B1127="Область",Параметри!L$63,IF($R1127&lt;Параметри!$G$59,Параметри!L$58,IF($R1127&lt;Параметри!$G$60,Параметри!L$59,IF($R1127&lt;Параметри!$G$61,Параметри!L$60,IF($R1127&lt;Параметри!$G$62,Параметри!L$61,Параметри!L$62)))))</f>
        <v>4.7E-2</v>
      </c>
      <c r="V1127" s="98">
        <f>IF(OR(SUM('Дані з ДІСО'!G1127:I1127)=0,Розрахунки!H1127=0),"",Розрахунки!H1127/SUM('Дані з ДІСО'!G1127:I1127))</f>
        <v>10.192307692307692</v>
      </c>
      <c r="W1127" s="9">
        <v>2018</v>
      </c>
      <c r="X1127" s="9">
        <v>10</v>
      </c>
      <c r="Y1127" s="9">
        <v>10</v>
      </c>
      <c r="Z1127" s="9" t="s">
        <v>4535</v>
      </c>
      <c r="AA1127" s="99">
        <v>10</v>
      </c>
      <c r="AB1127" s="9" t="str">
        <f>IF('Коефіцієнти АТО'!C1127="Область","",'Коефіцієнти АТО'!D1127)</f>
        <v>Харківська</v>
      </c>
      <c r="AC1127" s="9"/>
    </row>
    <row r="1128" spans="1:29" ht="15" customHeight="1">
      <c r="A1128" s="9">
        <v>1127</v>
      </c>
      <c r="B1128" s="9" t="s">
        <v>3151</v>
      </c>
      <c r="C1128" s="9" t="s">
        <v>3151</v>
      </c>
      <c r="D1128" s="9" t="s">
        <v>4172</v>
      </c>
      <c r="E1128" s="9" t="s">
        <v>29</v>
      </c>
      <c r="F1128" s="9" t="s">
        <v>2347</v>
      </c>
      <c r="G1128" s="9" t="s">
        <v>3989</v>
      </c>
      <c r="H1128" s="9" t="s">
        <v>2346</v>
      </c>
      <c r="I1128" s="9">
        <v>6549</v>
      </c>
      <c r="J1128" s="9">
        <v>3868</v>
      </c>
      <c r="K1128" s="9">
        <v>322.3</v>
      </c>
      <c r="L1128" s="115">
        <f t="shared" si="51"/>
        <v>0.59062452282791267</v>
      </c>
      <c r="M1128" s="96">
        <f>IF($B1128="Область","",SUM('Дані з ДІСО'!J1128:L1128)/K1128)</f>
        <v>2.2385975798945084</v>
      </c>
      <c r="N1128" s="9" t="str">
        <f>IF($B1128="Область","",VLOOKUP(100*J1128/I1128,Параметри!$B$39:$C$53,2,TRUE))</f>
        <v>5. 58-63</v>
      </c>
      <c r="O1128" s="9" t="str">
        <f>IF($B1128="Область","",VLOOKUP(M1128,Параметри!$B$21:$C$35,2,TRUE))</f>
        <v>4. 2,1-3</v>
      </c>
      <c r="P1128" s="9">
        <f t="shared" si="52"/>
        <v>5</v>
      </c>
      <c r="Q1128" s="9">
        <f t="shared" si="53"/>
        <v>4</v>
      </c>
      <c r="R1128" s="116">
        <v>16.5</v>
      </c>
      <c r="S1128" s="117">
        <f>IF(C1128="Область",Параметри!$K$47,IF(C1128="Київ",Параметри!$K$48,IF(L1128&lt;Параметри!$I$42,Параметри!$K$42,IF(L1128&lt;Параметри!$I$43,Параметри!$K$43,IF(L1128&lt;Параметри!$I$44,Параметри!$K$44,IF(L1128&lt;Параметри!$I$45,Параметри!$K$45,Параметри!$K$46))))))</f>
        <v>0.43</v>
      </c>
      <c r="T1128" s="97">
        <f>IF($B1128="Область",Параметри!K$63,IF($R1128&lt;Параметри!$G$59,Параметри!K$58,IF($R1128&lt;Параметри!$G$60,Параметри!K$59,IF($R1128&lt;Параметри!$G$61,Параметри!K$60,IF($R1128&lt;Параметри!$G$62,Параметри!K$61,Параметри!K$62)))))</f>
        <v>1.7000000000000001E-2</v>
      </c>
      <c r="U1128" s="97">
        <f>IF($B1128="Область",Параметри!L$63,IF($R1128&lt;Параметри!$G$59,Параметри!L$58,IF($R1128&lt;Параметри!$G$60,Параметри!L$59,IF($R1128&lt;Параметри!$G$61,Параметри!L$60,IF($R1128&lt;Параметри!$G$62,Параметри!L$61,Параметри!L$62)))))</f>
        <v>4.7E-2</v>
      </c>
      <c r="V1128" s="98">
        <f>IF(OR(SUM('Дані з ДІСО'!G1128:I1128)=0,Розрахунки!H1128=0),"",Розрахунки!H1128/SUM('Дані з ДІСО'!G1128:I1128))</f>
        <v>24.05</v>
      </c>
      <c r="W1128" s="9">
        <v>2018</v>
      </c>
      <c r="X1128" s="9">
        <v>14.5</v>
      </c>
      <c r="Y1128" s="9">
        <v>17.5</v>
      </c>
      <c r="Z1128" s="9" t="s">
        <v>4536</v>
      </c>
      <c r="AA1128" s="99">
        <v>16.5</v>
      </c>
      <c r="AB1128" s="9" t="str">
        <f>IF('Коефіцієнти АТО'!C1128="Область","",'Коефіцієнти АТО'!D1128)</f>
        <v>Харківська</v>
      </c>
      <c r="AC1128" s="9"/>
    </row>
    <row r="1129" spans="1:29" ht="15" customHeight="1">
      <c r="A1129" s="9">
        <v>1128</v>
      </c>
      <c r="B1129" s="9" t="s">
        <v>3148</v>
      </c>
      <c r="C1129" s="9" t="s">
        <v>3148</v>
      </c>
      <c r="D1129" s="9" t="s">
        <v>4172</v>
      </c>
      <c r="E1129" s="9" t="s">
        <v>24</v>
      </c>
      <c r="F1129" s="9" t="s">
        <v>2349</v>
      </c>
      <c r="G1129" s="9" t="s">
        <v>4180</v>
      </c>
      <c r="H1129" s="9" t="s">
        <v>2348</v>
      </c>
      <c r="I1129" s="9">
        <v>11194</v>
      </c>
      <c r="J1129" s="9">
        <v>11194</v>
      </c>
      <c r="K1129" s="9">
        <v>503.2</v>
      </c>
      <c r="L1129" s="115">
        <f t="shared" si="51"/>
        <v>1</v>
      </c>
      <c r="M1129" s="96">
        <f>IF($B1129="Область","",SUM('Дані з ДІСО'!J1129:L1129)/K1129)</f>
        <v>1.9872813990461049</v>
      </c>
      <c r="N1129" s="9" t="str">
        <f>IF($B1129="Область","",VLOOKUP(100*J1129/I1129,Параметри!$B$39:$C$53,2,TRUE))</f>
        <v>1. 100%</v>
      </c>
      <c r="O1129" s="9" t="str">
        <f>IF($B1129="Область","",VLOOKUP(M1129,Параметри!$B$21:$C$35,2,TRUE))</f>
        <v>3. 1,4-2,1</v>
      </c>
      <c r="P1129" s="9">
        <f t="shared" si="52"/>
        <v>1</v>
      </c>
      <c r="Q1129" s="9">
        <f t="shared" si="53"/>
        <v>3</v>
      </c>
      <c r="R1129" s="116">
        <v>12</v>
      </c>
      <c r="S1129" s="117">
        <f>IF(C1129="Область",Параметри!$K$47,IF(C1129="Київ",Параметри!$K$48,IF(L1129&lt;Параметри!$I$42,Параметри!$K$42,IF(L1129&lt;Параметри!$I$43,Параметри!$K$43,IF(L1129&lt;Параметри!$I$44,Параметри!$K$44,IF(L1129&lt;Параметри!$I$45,Параметри!$K$45,Параметри!$K$46))))))</f>
        <v>0.53</v>
      </c>
      <c r="T1129" s="97">
        <f>IF($B1129="Область",Параметри!K$63,IF($R1129&lt;Параметри!$G$59,Параметри!K$58,IF($R1129&lt;Параметри!$G$60,Параметри!K$59,IF($R1129&lt;Параметри!$G$61,Параметри!K$60,IF($R1129&lt;Параметри!$G$62,Параметри!K$61,Параметри!K$62)))))</f>
        <v>1.7000000000000001E-2</v>
      </c>
      <c r="U1129" s="97">
        <f>IF($B1129="Область",Параметри!L$63,IF($R1129&lt;Параметри!$G$59,Параметри!L$58,IF($R1129&lt;Параметри!$G$60,Параметри!L$59,IF($R1129&lt;Параметри!$G$61,Параметри!L$60,IF($R1129&lt;Параметри!$G$62,Параметри!L$61,Параметри!L$62)))))</f>
        <v>4.7E-2</v>
      </c>
      <c r="V1129" s="98">
        <f>IF(OR(SUM('Дані з ДІСО'!G1129:I1129)=0,Розрахунки!H1129=0),"",Розрахунки!H1129/SUM('Дані з ДІСО'!G1129:I1129))</f>
        <v>10.75268817204301</v>
      </c>
      <c r="W1129" s="9">
        <v>2018</v>
      </c>
      <c r="X1129" s="9">
        <v>12.5</v>
      </c>
      <c r="Y1129" s="9">
        <v>11</v>
      </c>
      <c r="Z1129" s="9" t="s">
        <v>4536</v>
      </c>
      <c r="AA1129" s="99">
        <v>12</v>
      </c>
      <c r="AB1129" s="9" t="str">
        <f>IF('Коефіцієнти АТО'!C1129="Область","",'Коефіцієнти АТО'!D1129)</f>
        <v>Харківська</v>
      </c>
      <c r="AC1129" s="9"/>
    </row>
    <row r="1130" spans="1:29" ht="15" customHeight="1">
      <c r="A1130" s="9">
        <v>1129</v>
      </c>
      <c r="B1130" s="9" t="s">
        <v>3151</v>
      </c>
      <c r="C1130" s="9" t="s">
        <v>3151</v>
      </c>
      <c r="D1130" s="9" t="s">
        <v>4172</v>
      </c>
      <c r="E1130" s="9" t="s">
        <v>29</v>
      </c>
      <c r="F1130" s="9" t="s">
        <v>2351</v>
      </c>
      <c r="G1130" s="9" t="s">
        <v>3560</v>
      </c>
      <c r="H1130" s="9" t="s">
        <v>2350</v>
      </c>
      <c r="I1130" s="9">
        <v>9027</v>
      </c>
      <c r="J1130" s="9">
        <v>1527</v>
      </c>
      <c r="K1130" s="9">
        <v>247.1</v>
      </c>
      <c r="L1130" s="115">
        <f t="shared" si="51"/>
        <v>0.16915918909936856</v>
      </c>
      <c r="M1130" s="96">
        <f>IF($B1130="Область","",SUM('Дані з ДІСО'!J1130:L1130)/K1130)</f>
        <v>3.2780250910562527</v>
      </c>
      <c r="N1130" s="9" t="str">
        <f>IF($B1130="Область","",VLOOKUP(100*J1130/I1130,Параметри!$B$39:$C$53,2,TRUE))</f>
        <v>13. 12-19</v>
      </c>
      <c r="O1130" s="9" t="str">
        <f>IF($B1130="Область","",VLOOKUP(M1130,Параметри!$B$21:$C$35,2,TRUE))</f>
        <v>5. 3-3,9</v>
      </c>
      <c r="P1130" s="9">
        <f t="shared" si="52"/>
        <v>13</v>
      </c>
      <c r="Q1130" s="9">
        <f t="shared" si="53"/>
        <v>5</v>
      </c>
      <c r="R1130" s="116">
        <v>18</v>
      </c>
      <c r="S1130" s="117">
        <f>IF(C1130="Область",Параметри!$K$47,IF(C1130="Київ",Параметри!$K$48,IF(L1130&lt;Параметри!$I$42,Параметри!$K$42,IF(L1130&lt;Параметри!$I$43,Параметри!$K$43,IF(L1130&lt;Параметри!$I$44,Параметри!$K$44,IF(L1130&lt;Параметри!$I$45,Параметри!$K$45,Параметри!$K$46))))))</f>
        <v>0.23</v>
      </c>
      <c r="T1130" s="97">
        <f>IF($B1130="Область",Параметри!K$63,IF($R1130&lt;Параметри!$G$59,Параметри!K$58,IF($R1130&lt;Параметри!$G$60,Параметри!K$59,IF($R1130&lt;Параметри!$G$61,Параметри!K$60,IF($R1130&lt;Параметри!$G$62,Параметри!K$61,Параметри!K$62)))))</f>
        <v>1.7000000000000001E-2</v>
      </c>
      <c r="U1130" s="97">
        <f>IF($B1130="Область",Параметри!L$63,IF($R1130&lt;Параметри!$G$59,Параметри!L$58,IF($R1130&lt;Параметри!$G$60,Параметри!L$59,IF($R1130&lt;Параметри!$G$61,Параметри!L$60,IF($R1130&lt;Параметри!$G$62,Параметри!L$61,Параметри!L$62)))))</f>
        <v>4.7E-2</v>
      </c>
      <c r="V1130" s="98">
        <f>IF(OR(SUM('Дані з ДІСО'!G1130:I1130)=0,Розрахунки!H1130=0),"",Розрахунки!H1130/SUM('Дані з ДІСО'!G1130:I1130))</f>
        <v>18.40909090909091</v>
      </c>
      <c r="W1130" s="9">
        <v>2018</v>
      </c>
      <c r="X1130" s="9">
        <v>18</v>
      </c>
      <c r="Y1130" s="9">
        <v>17</v>
      </c>
      <c r="Z1130" s="9" t="s">
        <v>4535</v>
      </c>
      <c r="AA1130" s="99">
        <v>18</v>
      </c>
      <c r="AB1130" s="9" t="str">
        <f>IF('Коефіцієнти АТО'!C1130="Область","",'Коефіцієнти АТО'!D1130)</f>
        <v>Харківська</v>
      </c>
      <c r="AC1130" s="9"/>
    </row>
    <row r="1131" spans="1:29" ht="15" customHeight="1">
      <c r="A1131" s="9">
        <v>1130</v>
      </c>
      <c r="B1131" s="9" t="s">
        <v>3151</v>
      </c>
      <c r="C1131" s="9" t="s">
        <v>3151</v>
      </c>
      <c r="D1131" s="9" t="s">
        <v>4172</v>
      </c>
      <c r="E1131" s="9" t="s">
        <v>29</v>
      </c>
      <c r="F1131" s="9" t="s">
        <v>2353</v>
      </c>
      <c r="G1131" s="9" t="s">
        <v>4181</v>
      </c>
      <c r="H1131" s="9" t="s">
        <v>2352</v>
      </c>
      <c r="I1131" s="9">
        <v>14776</v>
      </c>
      <c r="J1131" s="9">
        <v>11120</v>
      </c>
      <c r="K1131" s="9">
        <v>839.5</v>
      </c>
      <c r="L1131" s="115">
        <f t="shared" si="51"/>
        <v>0.75257173795343801</v>
      </c>
      <c r="M1131" s="96">
        <f>IF($B1131="Область","",SUM('Дані з ДІСО'!J1131:L1131)/K1131)</f>
        <v>0</v>
      </c>
      <c r="N1131" s="9" t="str">
        <f>IF($B1131="Область","",VLOOKUP(100*J1131/I1131,Параметри!$B$39:$C$53,2,TRUE))</f>
        <v>2. 72-100</v>
      </c>
      <c r="O1131" s="9" t="str">
        <f>IF($B1131="Область","",VLOOKUP(M1131,Параметри!$B$21:$C$35,2,TRUE))</f>
        <v>1. 0-1</v>
      </c>
      <c r="P1131" s="9">
        <f t="shared" si="52"/>
        <v>2</v>
      </c>
      <c r="Q1131" s="9">
        <f t="shared" si="53"/>
        <v>1</v>
      </c>
      <c r="R1131" s="116">
        <v>12.5</v>
      </c>
      <c r="S1131" s="117">
        <f>IF(C1131="Область",Параметри!$K$47,IF(C1131="Київ",Параметри!$K$48,IF(L1131&lt;Параметри!$I$42,Параметри!$K$42,IF(L1131&lt;Параметри!$I$43,Параметри!$K$43,IF(L1131&lt;Параметри!$I$44,Параметри!$K$44,IF(L1131&lt;Параметри!$I$45,Параметри!$K$45,Параметри!$K$46))))))</f>
        <v>0.48</v>
      </c>
      <c r="T1131" s="97">
        <f>IF($B1131="Область",Параметри!K$63,IF($R1131&lt;Параметри!$G$59,Параметри!K$58,IF($R1131&lt;Параметри!$G$60,Параметри!K$59,IF($R1131&lt;Параметри!$G$61,Параметри!K$60,IF($R1131&lt;Параметри!$G$62,Параметри!K$61,Параметри!K$62)))))</f>
        <v>1.7000000000000001E-2</v>
      </c>
      <c r="U1131" s="97">
        <f>IF($B1131="Область",Параметри!L$63,IF($R1131&lt;Параметри!$G$59,Параметри!L$58,IF($R1131&lt;Параметри!$G$60,Параметри!L$59,IF($R1131&lt;Параметри!$G$61,Параметри!L$60,IF($R1131&lt;Параметри!$G$62,Параметри!L$61,Параметри!L$62)))))</f>
        <v>4.7E-2</v>
      </c>
      <c r="V1131" s="98" t="str">
        <f>IF(OR(SUM('Дані з ДІСО'!G1131:I1131)=0,Розрахунки!H1131=0),"",Розрахунки!H1131/SUM('Дані з ДІСО'!G1131:I1131))</f>
        <v/>
      </c>
      <c r="W1131" s="9">
        <v>2019</v>
      </c>
      <c r="X1131" s="9">
        <v>12.5</v>
      </c>
      <c r="Y1131" s="9">
        <v>12</v>
      </c>
      <c r="Z1131" s="9" t="s">
        <v>4535</v>
      </c>
      <c r="AA1131" s="99">
        <v>12.5</v>
      </c>
      <c r="AB1131" s="9" t="str">
        <f>IF('Коефіцієнти АТО'!C1131="Область","",'Коефіцієнти АТО'!D1131)</f>
        <v>Харківська</v>
      </c>
      <c r="AC1131" s="9"/>
    </row>
    <row r="1132" spans="1:29" ht="15" customHeight="1">
      <c r="A1132" s="9">
        <v>1131</v>
      </c>
      <c r="B1132" s="9" t="s">
        <v>3151</v>
      </c>
      <c r="C1132" s="9" t="s">
        <v>3151</v>
      </c>
      <c r="D1132" s="9" t="s">
        <v>4172</v>
      </c>
      <c r="E1132" s="9" t="s">
        <v>29</v>
      </c>
      <c r="F1132" s="9" t="s">
        <v>2355</v>
      </c>
      <c r="G1132" s="9" t="s">
        <v>4182</v>
      </c>
      <c r="H1132" s="9" t="s">
        <v>2354</v>
      </c>
      <c r="I1132" s="9">
        <v>32687</v>
      </c>
      <c r="J1132" s="9">
        <v>2498</v>
      </c>
      <c r="K1132" s="9">
        <v>78.8</v>
      </c>
      <c r="L1132" s="115">
        <f t="shared" si="51"/>
        <v>7.6421819071802247E-2</v>
      </c>
      <c r="M1132" s="96">
        <f>IF($B1132="Область","",SUM('Дані з ДІСО'!J1132:L1132)/K1132)</f>
        <v>45.164974619289339</v>
      </c>
      <c r="N1132" s="9" t="str">
        <f>IF($B1132="Область","",VLOOKUP(100*J1132/I1132,Параметри!$B$39:$C$53,2,TRUE))</f>
        <v>15. 0-9</v>
      </c>
      <c r="O1132" s="9" t="str">
        <f>IF($B1132="Область","",VLOOKUP(M1132,Параметри!$B$21:$C$35,2,TRUE))</f>
        <v>14. 44,9-93,7</v>
      </c>
      <c r="P1132" s="9">
        <f t="shared" si="52"/>
        <v>15</v>
      </c>
      <c r="Q1132" s="9">
        <f t="shared" si="53"/>
        <v>14</v>
      </c>
      <c r="R1132" s="116">
        <v>25.5</v>
      </c>
      <c r="S1132" s="117">
        <f>IF(C1132="Область",Параметри!$K$47,IF(C1132="Київ",Параметри!$K$48,IF(L1132&lt;Параметри!$I$42,Параметри!$K$42,IF(L1132&lt;Параметри!$I$43,Параметри!$K$43,IF(L1132&lt;Параметри!$I$44,Параметри!$K$44,IF(L1132&lt;Параметри!$I$45,Параметри!$K$45,Параметри!$K$46))))))</f>
        <v>0.23</v>
      </c>
      <c r="T1132" s="97">
        <f>IF($B1132="Область",Параметри!K$63,IF($R1132&lt;Параметри!$G$59,Параметри!K$58,IF($R1132&lt;Параметри!$G$60,Параметри!K$59,IF($R1132&lt;Параметри!$G$61,Параметри!K$60,IF($R1132&lt;Параметри!$G$62,Параметри!K$61,Параметри!K$62)))))</f>
        <v>0.125</v>
      </c>
      <c r="U1132" s="97">
        <f>IF($B1132="Область",Параметри!L$63,IF($R1132&lt;Параметри!$G$59,Параметри!L$58,IF($R1132&lt;Параметри!$G$60,Параметри!L$59,IF($R1132&lt;Параметри!$G$61,Параметри!L$60,IF($R1132&lt;Параметри!$G$62,Параметри!L$61,Параметри!L$62)))))</f>
        <v>4.7E-2</v>
      </c>
      <c r="V1132" s="98">
        <f>IF(OR(SUM('Дані з ДІСО'!G1132:I1132)=0,Розрахунки!H1132=0),"",Розрахунки!H1132/SUM('Дані з ДІСО'!G1132:I1132))</f>
        <v>27.589147286821706</v>
      </c>
      <c r="W1132" s="9">
        <v>2019</v>
      </c>
      <c r="X1132" s="9">
        <v>27.5</v>
      </c>
      <c r="Y1132" s="9">
        <v>24.5</v>
      </c>
      <c r="Z1132" s="9" t="s">
        <v>4536</v>
      </c>
      <c r="AA1132" s="99">
        <v>25.5</v>
      </c>
      <c r="AB1132" s="9" t="str">
        <f>IF('Коефіцієнти АТО'!C1132="Область","",'Коефіцієнти АТО'!D1132)</f>
        <v>Харківська</v>
      </c>
      <c r="AC1132" s="9"/>
    </row>
    <row r="1133" spans="1:29" ht="15" customHeight="1">
      <c r="A1133" s="9">
        <v>1132</v>
      </c>
      <c r="B1133" s="9" t="s">
        <v>3148</v>
      </c>
      <c r="C1133" s="9" t="s">
        <v>3148</v>
      </c>
      <c r="D1133" s="9" t="s">
        <v>4172</v>
      </c>
      <c r="E1133" s="9" t="s">
        <v>24</v>
      </c>
      <c r="F1133" s="9" t="s">
        <v>2357</v>
      </c>
      <c r="G1133" s="9" t="s">
        <v>4183</v>
      </c>
      <c r="H1133" s="9" t="s">
        <v>2356</v>
      </c>
      <c r="I1133" s="9">
        <v>9308</v>
      </c>
      <c r="J1133" s="9">
        <v>9308</v>
      </c>
      <c r="K1133" s="9">
        <v>603.4</v>
      </c>
      <c r="L1133" s="115">
        <f t="shared" si="51"/>
        <v>1</v>
      </c>
      <c r="M1133" s="96">
        <f>IF($B1133="Область","",SUM('Дані з ДІСО'!J1133:L1133)/K1133)</f>
        <v>1.3042757706330792</v>
      </c>
      <c r="N1133" s="9" t="str">
        <f>IF($B1133="Область","",VLOOKUP(100*J1133/I1133,Параметри!$B$39:$C$53,2,TRUE))</f>
        <v>1. 100%</v>
      </c>
      <c r="O1133" s="9" t="str">
        <f>IF($B1133="Область","",VLOOKUP(M1133,Параметри!$B$21:$C$35,2,TRUE))</f>
        <v>2. 1-1,4</v>
      </c>
      <c r="P1133" s="9">
        <f t="shared" si="52"/>
        <v>1</v>
      </c>
      <c r="Q1133" s="9">
        <f t="shared" si="53"/>
        <v>2</v>
      </c>
      <c r="R1133" s="116">
        <v>11</v>
      </c>
      <c r="S1133" s="117">
        <f>IF(C1133="Область",Параметри!$K$47,IF(C1133="Київ",Параметри!$K$48,IF(L1133&lt;Параметри!$I$42,Параметри!$K$42,IF(L1133&lt;Параметри!$I$43,Параметри!$K$43,IF(L1133&lt;Параметри!$I$44,Параметри!$K$44,IF(L1133&lt;Параметри!$I$45,Параметри!$K$45,Параметри!$K$46))))))</f>
        <v>0.53</v>
      </c>
      <c r="T1133" s="97">
        <f>IF($B1133="Область",Параметри!K$63,IF($R1133&lt;Параметри!$G$59,Параметри!K$58,IF($R1133&lt;Параметри!$G$60,Параметри!K$59,IF($R1133&lt;Параметри!$G$61,Параметри!K$60,IF($R1133&lt;Параметри!$G$62,Параметри!K$61,Параметри!K$62)))))</f>
        <v>1.7000000000000001E-2</v>
      </c>
      <c r="U1133" s="97">
        <f>IF($B1133="Область",Параметри!L$63,IF($R1133&lt;Параметри!$G$59,Параметри!L$58,IF($R1133&lt;Параметри!$G$60,Параметри!L$59,IF($R1133&lt;Параметри!$G$61,Параметри!L$60,IF($R1133&lt;Параметри!$G$62,Параметри!L$61,Параметри!L$62)))))</f>
        <v>4.7E-2</v>
      </c>
      <c r="V1133" s="98">
        <f>IF(OR(SUM('Дані з ДІСО'!G1133:I1133)=0,Розрахунки!H1133=0),"",Розрахунки!H1133/SUM('Дані з ДІСО'!G1133:I1133))</f>
        <v>8.9431818181818183</v>
      </c>
      <c r="W1133" s="9">
        <v>2019</v>
      </c>
      <c r="X1133" s="9">
        <v>11.5</v>
      </c>
      <c r="Y1133" s="9">
        <v>10</v>
      </c>
      <c r="Z1133" s="9" t="s">
        <v>4536</v>
      </c>
      <c r="AA1133" s="99">
        <v>11</v>
      </c>
      <c r="AB1133" s="9" t="str">
        <f>IF('Коефіцієнти АТО'!C1133="Область","",'Коефіцієнти АТО'!D1133)</f>
        <v>Харківська</v>
      </c>
      <c r="AC1133" s="9"/>
    </row>
    <row r="1134" spans="1:29" ht="15" customHeight="1">
      <c r="A1134" s="9">
        <v>1133</v>
      </c>
      <c r="B1134" s="9" t="s">
        <v>3148</v>
      </c>
      <c r="C1134" s="9" t="s">
        <v>3148</v>
      </c>
      <c r="D1134" s="9" t="s">
        <v>4172</v>
      </c>
      <c r="E1134" s="9" t="s">
        <v>24</v>
      </c>
      <c r="F1134" s="9" t="s">
        <v>2359</v>
      </c>
      <c r="G1134" s="9" t="s">
        <v>4184</v>
      </c>
      <c r="H1134" s="9" t="s">
        <v>2358</v>
      </c>
      <c r="I1134" s="9">
        <v>8816</v>
      </c>
      <c r="J1134" s="9">
        <v>8816</v>
      </c>
      <c r="K1134" s="9">
        <v>140</v>
      </c>
      <c r="L1134" s="115">
        <f t="shared" si="51"/>
        <v>1</v>
      </c>
      <c r="M1134" s="96">
        <f>IF($B1134="Область","",SUM('Дані з ДІСО'!J1134:L1134)/K1134)</f>
        <v>4.2892857142857146</v>
      </c>
      <c r="N1134" s="9" t="str">
        <f>IF($B1134="Область","",VLOOKUP(100*J1134/I1134,Параметри!$B$39:$C$53,2,TRUE))</f>
        <v>1. 100%</v>
      </c>
      <c r="O1134" s="9" t="str">
        <f>IF($B1134="Область","",VLOOKUP(M1134,Параметри!$B$21:$C$35,2,TRUE))</f>
        <v>7. 4,1-4,5</v>
      </c>
      <c r="P1134" s="9">
        <f t="shared" si="52"/>
        <v>1</v>
      </c>
      <c r="Q1134" s="9">
        <f t="shared" si="53"/>
        <v>7</v>
      </c>
      <c r="R1134" s="116">
        <v>19</v>
      </c>
      <c r="S1134" s="117">
        <f>IF(C1134="Область",Параметри!$K$47,IF(C1134="Київ",Параметри!$K$48,IF(L1134&lt;Параметри!$I$42,Параметри!$K$42,IF(L1134&lt;Параметри!$I$43,Параметри!$K$43,IF(L1134&lt;Параметри!$I$44,Параметри!$K$44,IF(L1134&lt;Параметри!$I$45,Параметри!$K$45,Параметри!$K$46))))))</f>
        <v>0.53</v>
      </c>
      <c r="T1134" s="97">
        <f>IF($B1134="Область",Параметри!K$63,IF($R1134&lt;Параметри!$G$59,Параметри!K$58,IF($R1134&lt;Параметри!$G$60,Параметри!K$59,IF($R1134&lt;Параметри!$G$61,Параметри!K$60,IF($R1134&lt;Параметри!$G$62,Параметри!K$61,Параметри!K$62)))))</f>
        <v>1.7000000000000001E-2</v>
      </c>
      <c r="U1134" s="97">
        <f>IF($B1134="Область",Параметри!L$63,IF($R1134&lt;Параметри!$G$59,Параметри!L$58,IF($R1134&lt;Параметри!$G$60,Параметри!L$59,IF($R1134&lt;Параметри!$G$61,Параметри!L$60,IF($R1134&lt;Параметри!$G$62,Параметри!L$61,Параметри!L$62)))))</f>
        <v>4.7E-2</v>
      </c>
      <c r="V1134" s="98">
        <f>IF(OR(SUM('Дані з ДІСО'!G1134:I1134)=0,Розрахунки!H1134=0),"",Розрахунки!H1134/SUM('Дані з ДІСО'!G1134:I1134))</f>
        <v>17.661764705882351</v>
      </c>
      <c r="W1134" s="9">
        <v>2019</v>
      </c>
      <c r="X1134" s="9">
        <v>15.5</v>
      </c>
      <c r="Y1134" s="9">
        <v>20</v>
      </c>
      <c r="Z1134" s="9" t="s">
        <v>4536</v>
      </c>
      <c r="AA1134" s="99">
        <v>19</v>
      </c>
      <c r="AB1134" s="9" t="str">
        <f>IF('Коефіцієнти АТО'!C1134="Область","",'Коефіцієнти АТО'!D1134)</f>
        <v>Харківська</v>
      </c>
      <c r="AC1134" s="9"/>
    </row>
    <row r="1135" spans="1:29" ht="15" customHeight="1">
      <c r="A1135" s="9">
        <v>1134</v>
      </c>
      <c r="B1135" s="9" t="s">
        <v>3176</v>
      </c>
      <c r="C1135" s="9" t="s">
        <v>3146</v>
      </c>
      <c r="D1135" s="9" t="s">
        <v>4172</v>
      </c>
      <c r="E1135" s="9" t="s">
        <v>78</v>
      </c>
      <c r="F1135" s="9" t="s">
        <v>2361</v>
      </c>
      <c r="G1135" s="9" t="s">
        <v>4185</v>
      </c>
      <c r="H1135" s="9" t="s">
        <v>2360</v>
      </c>
      <c r="I1135" s="9">
        <v>89472</v>
      </c>
      <c r="J1135" s="9">
        <v>18743</v>
      </c>
      <c r="K1135" s="9">
        <v>1424.9</v>
      </c>
      <c r="L1135" s="115">
        <f t="shared" si="51"/>
        <v>0.20948453147353363</v>
      </c>
      <c r="M1135" s="96">
        <f>IF($B1135="Область","",SUM('Дані з ДІСО'!J1135:L1135)/K1135)</f>
        <v>5.9298898168292506</v>
      </c>
      <c r="N1135" s="9" t="str">
        <f>IF($B1135="Область","",VLOOKUP(100*J1135/I1135,Параметри!$B$39:$C$53,2,TRUE))</f>
        <v>12. 19-22</v>
      </c>
      <c r="O1135" s="9" t="str">
        <f>IF($B1135="Область","",VLOOKUP(M1135,Параметри!$B$21:$C$35,2,TRUE))</f>
        <v>9. 5,8-7</v>
      </c>
      <c r="P1135" s="9">
        <f t="shared" si="52"/>
        <v>12</v>
      </c>
      <c r="Q1135" s="9">
        <f t="shared" si="53"/>
        <v>9</v>
      </c>
      <c r="R1135" s="116">
        <v>19.5</v>
      </c>
      <c r="S1135" s="117">
        <f>IF(C1135="Область",Параметри!$K$47,IF(C1135="Київ",Параметри!$K$48,IF(L1135&lt;Параметри!$I$42,Параметри!$K$42,IF(L1135&lt;Параметри!$I$43,Параметри!$K$43,IF(L1135&lt;Параметри!$I$44,Параметри!$K$44,IF(L1135&lt;Параметри!$I$45,Параметри!$K$45,Параметри!$K$46))))))</f>
        <v>0.33</v>
      </c>
      <c r="T1135" s="97">
        <f>IF($B1135="Область",Параметри!K$63,IF($R1135&lt;Параметри!$G$59,Параметри!K$58,IF($R1135&lt;Параметри!$G$60,Параметри!K$59,IF($R1135&lt;Параметри!$G$61,Параметри!K$60,IF($R1135&lt;Параметри!$G$62,Параметри!K$61,Параметри!K$62)))))</f>
        <v>1.7000000000000001E-2</v>
      </c>
      <c r="U1135" s="97">
        <f>IF($B1135="Область",Параметри!L$63,IF($R1135&lt;Параметри!$G$59,Параметри!L$58,IF($R1135&lt;Параметри!$G$60,Параметри!L$59,IF($R1135&lt;Параметри!$G$61,Параметри!L$60,IF($R1135&lt;Параметри!$G$62,Параметри!L$61,Параметри!L$62)))))</f>
        <v>4.7E-2</v>
      </c>
      <c r="V1135" s="98">
        <f>IF(OR(SUM('Дані з ДІСО'!G1135:I1135)=0,Розрахунки!H1135=0),"",Розрахунки!H1135/SUM('Дані з ДІСО'!G1135:I1135))</f>
        <v>23.212912087912088</v>
      </c>
      <c r="W1135" s="9" t="s">
        <v>3176</v>
      </c>
      <c r="X1135" s="9">
        <v>19.5</v>
      </c>
      <c r="Y1135" s="9">
        <v>20.5</v>
      </c>
      <c r="Z1135" s="9" t="s">
        <v>4535</v>
      </c>
      <c r="AA1135" s="99">
        <v>19.5</v>
      </c>
      <c r="AB1135" s="9" t="str">
        <f>IF('Коефіцієнти АТО'!C1135="Область","",'Коефіцієнти АТО'!D1135)</f>
        <v>Харківська</v>
      </c>
      <c r="AC1135" s="9"/>
    </row>
    <row r="1136" spans="1:29" ht="15" customHeight="1">
      <c r="A1136" s="9">
        <v>1135</v>
      </c>
      <c r="B1136" s="9" t="s">
        <v>3176</v>
      </c>
      <c r="C1136" s="9" t="s">
        <v>3146</v>
      </c>
      <c r="D1136" s="9" t="s">
        <v>4172</v>
      </c>
      <c r="E1136" s="9" t="s">
        <v>78</v>
      </c>
      <c r="F1136" s="9" t="s">
        <v>2363</v>
      </c>
      <c r="G1136" s="9" t="s">
        <v>4186</v>
      </c>
      <c r="H1136" s="9" t="s">
        <v>2362</v>
      </c>
      <c r="I1136" s="9">
        <v>49052</v>
      </c>
      <c r="J1136" s="9">
        <v>3168</v>
      </c>
      <c r="K1136" s="9">
        <v>417.6</v>
      </c>
      <c r="L1136" s="115">
        <f t="shared" si="51"/>
        <v>6.4584522547500606E-2</v>
      </c>
      <c r="M1136" s="96">
        <f>IF($B1136="Область","",SUM('Дані з ДІСО'!J1136:L1136)/K1136)</f>
        <v>8.6649904214559381</v>
      </c>
      <c r="N1136" s="9" t="str">
        <f>IF($B1136="Область","",VLOOKUP(100*J1136/I1136,Параметри!$B$39:$C$53,2,TRUE))</f>
        <v>15. 0-9</v>
      </c>
      <c r="O1136" s="9" t="str">
        <f>IF($B1136="Область","",VLOOKUP(M1136,Параметри!$B$21:$C$35,2,TRUE))</f>
        <v>10. 7-10,2</v>
      </c>
      <c r="P1136" s="9">
        <f t="shared" si="52"/>
        <v>15</v>
      </c>
      <c r="Q1136" s="9">
        <f t="shared" si="53"/>
        <v>10</v>
      </c>
      <c r="R1136" s="116">
        <v>24.5</v>
      </c>
      <c r="S1136" s="117">
        <f>IF(C1136="Область",Параметри!$K$47,IF(C1136="Київ",Параметри!$K$48,IF(L1136&lt;Параметри!$I$42,Параметри!$K$42,IF(L1136&lt;Параметри!$I$43,Параметри!$K$43,IF(L1136&lt;Параметри!$I$44,Параметри!$K$44,IF(L1136&lt;Параметри!$I$45,Параметри!$K$45,Параметри!$K$46))))))</f>
        <v>0.23</v>
      </c>
      <c r="T1136" s="97">
        <f>IF($B1136="Область",Параметри!K$63,IF($R1136&lt;Параметри!$G$59,Параметри!K$58,IF($R1136&lt;Параметри!$G$60,Параметри!K$59,IF($R1136&lt;Параметри!$G$61,Параметри!K$60,IF($R1136&lt;Параметри!$G$62,Параметри!K$61,Параметри!K$62)))))</f>
        <v>0.1</v>
      </c>
      <c r="U1136" s="97">
        <f>IF($B1136="Область",Параметри!L$63,IF($R1136&lt;Параметри!$G$59,Параметри!L$58,IF($R1136&lt;Параметри!$G$60,Параметри!L$59,IF($R1136&lt;Параметри!$G$61,Параметри!L$60,IF($R1136&lt;Параметри!$G$62,Параметри!L$61,Параметри!L$62)))))</f>
        <v>4.7E-2</v>
      </c>
      <c r="V1136" s="98">
        <f>IF(OR(SUM('Дані з ДІСО'!G1136:I1136)=0,Розрахунки!H1136=0),"",Розрахунки!H1136/SUM('Дані з ДІСО'!G1136:I1136))</f>
        <v>25.304195804195803</v>
      </c>
      <c r="W1136" s="9" t="s">
        <v>3176</v>
      </c>
      <c r="X1136" s="9">
        <v>24.5</v>
      </c>
      <c r="Y1136" s="9">
        <v>25</v>
      </c>
      <c r="Z1136" s="9" t="s">
        <v>4535</v>
      </c>
      <c r="AA1136" s="99">
        <v>24.5</v>
      </c>
      <c r="AB1136" s="9" t="str">
        <f>IF('Коефіцієнти АТО'!C1136="Область","",'Коефіцієнти АТО'!D1136)</f>
        <v>Харківська</v>
      </c>
      <c r="AC1136" s="9"/>
    </row>
    <row r="1137" spans="1:29" ht="15" customHeight="1">
      <c r="A1137" s="9">
        <v>1136</v>
      </c>
      <c r="B1137" s="9" t="s">
        <v>3148</v>
      </c>
      <c r="C1137" s="9" t="s">
        <v>3148</v>
      </c>
      <c r="D1137" s="9" t="s">
        <v>4172</v>
      </c>
      <c r="E1137" s="9" t="s">
        <v>24</v>
      </c>
      <c r="F1137" s="9" t="s">
        <v>2365</v>
      </c>
      <c r="G1137" s="9" t="s">
        <v>4187</v>
      </c>
      <c r="H1137" s="9" t="s">
        <v>2364</v>
      </c>
      <c r="I1137" s="9">
        <v>7114</v>
      </c>
      <c r="J1137" s="9">
        <v>7114</v>
      </c>
      <c r="K1137" s="9">
        <v>662.8</v>
      </c>
      <c r="L1137" s="115">
        <f t="shared" si="51"/>
        <v>1</v>
      </c>
      <c r="M1137" s="96">
        <f>IF($B1137="Область","",SUM('Дані з ДІСО'!J1137:L1137)/K1137)</f>
        <v>0.74230537115268558</v>
      </c>
      <c r="N1137" s="9" t="str">
        <f>IF($B1137="Область","",VLOOKUP(100*J1137/I1137,Параметри!$B$39:$C$53,2,TRUE))</f>
        <v>1. 100%</v>
      </c>
      <c r="O1137" s="9" t="str">
        <f>IF($B1137="Область","",VLOOKUP(M1137,Параметри!$B$21:$C$35,2,TRUE))</f>
        <v>1. 0-1</v>
      </c>
      <c r="P1137" s="9">
        <f t="shared" si="52"/>
        <v>1</v>
      </c>
      <c r="Q1137" s="9">
        <f t="shared" si="53"/>
        <v>1</v>
      </c>
      <c r="R1137" s="116">
        <v>10</v>
      </c>
      <c r="S1137" s="117">
        <f>IF(C1137="Область",Параметри!$K$47,IF(C1137="Київ",Параметри!$K$48,IF(L1137&lt;Параметри!$I$42,Параметри!$K$42,IF(L1137&lt;Параметри!$I$43,Параметри!$K$43,IF(L1137&lt;Параметри!$I$44,Параметри!$K$44,IF(L1137&lt;Параметри!$I$45,Параметри!$K$45,Параметри!$K$46))))))</f>
        <v>0.53</v>
      </c>
      <c r="T1137" s="97">
        <f>IF($B1137="Область",Параметри!K$63,IF($R1137&lt;Параметри!$G$59,Параметри!K$58,IF($R1137&lt;Параметри!$G$60,Параметри!K$59,IF($R1137&lt;Параметри!$G$61,Параметри!K$60,IF($R1137&lt;Параметри!$G$62,Параметри!K$61,Параметри!K$62)))))</f>
        <v>1.7000000000000001E-2</v>
      </c>
      <c r="U1137" s="97">
        <f>IF($B1137="Область",Параметри!L$63,IF($R1137&lt;Параметри!$G$59,Параметри!L$58,IF($R1137&lt;Параметри!$G$60,Параметри!L$59,IF($R1137&lt;Параметри!$G$61,Параметри!L$60,IF($R1137&lt;Параметри!$G$62,Параметри!L$61,Параметри!L$62)))))</f>
        <v>4.7E-2</v>
      </c>
      <c r="V1137" s="98">
        <f>IF(OR(SUM('Дані з ДІСО'!G1137:I1137)=0,Розрахунки!H1137=0),"",Розрахунки!H1137/SUM('Дані з ДІСО'!G1137:I1137))</f>
        <v>11.181818181818182</v>
      </c>
      <c r="W1137" s="9">
        <v>2021</v>
      </c>
      <c r="X1137" s="9">
        <v>10</v>
      </c>
      <c r="Y1137" s="9">
        <v>10</v>
      </c>
      <c r="Z1137" s="9" t="s">
        <v>4535</v>
      </c>
      <c r="AA1137" s="99">
        <v>10</v>
      </c>
      <c r="AB1137" s="9" t="str">
        <f>IF('Коефіцієнти АТО'!C1137="Область","",'Коефіцієнти АТО'!D1137)</f>
        <v>Харківська</v>
      </c>
      <c r="AC1137" s="9"/>
    </row>
    <row r="1138" spans="1:29" ht="15" customHeight="1">
      <c r="A1138" s="9">
        <v>1137</v>
      </c>
      <c r="B1138" s="9" t="s">
        <v>3151</v>
      </c>
      <c r="C1138" s="9" t="s">
        <v>3151</v>
      </c>
      <c r="D1138" s="9" t="s">
        <v>4172</v>
      </c>
      <c r="E1138" s="9" t="s">
        <v>29</v>
      </c>
      <c r="F1138" s="9" t="s">
        <v>2367</v>
      </c>
      <c r="G1138" s="9" t="s">
        <v>4188</v>
      </c>
      <c r="H1138" s="9" t="s">
        <v>2366</v>
      </c>
      <c r="I1138" s="9">
        <v>22677</v>
      </c>
      <c r="J1138" s="9">
        <v>5545</v>
      </c>
      <c r="K1138" s="9">
        <v>346.1</v>
      </c>
      <c r="L1138" s="115">
        <f t="shared" si="51"/>
        <v>0.2445208801869736</v>
      </c>
      <c r="M1138" s="96">
        <f>IF($B1138="Область","",SUM('Дані з ДІСО'!J1138:L1138)/K1138)</f>
        <v>5.6457671193296735</v>
      </c>
      <c r="N1138" s="9" t="str">
        <f>IF($B1138="Область","",VLOOKUP(100*J1138/I1138,Параметри!$B$39:$C$53,2,TRUE))</f>
        <v>10. 23-26</v>
      </c>
      <c r="O1138" s="9" t="str">
        <f>IF($B1138="Область","",VLOOKUP(M1138,Параметри!$B$21:$C$35,2,TRUE))</f>
        <v>8. 4,5-5,8</v>
      </c>
      <c r="P1138" s="9">
        <f t="shared" si="52"/>
        <v>10</v>
      </c>
      <c r="Q1138" s="9">
        <f t="shared" si="53"/>
        <v>8</v>
      </c>
      <c r="R1138" s="116">
        <v>18.5</v>
      </c>
      <c r="S1138" s="117">
        <f>IF(C1138="Область",Параметри!$K$47,IF(C1138="Київ",Параметри!$K$48,IF(L1138&lt;Параметри!$I$42,Параметри!$K$42,IF(L1138&lt;Параметри!$I$43,Параметри!$K$43,IF(L1138&lt;Параметри!$I$44,Параметри!$K$44,IF(L1138&lt;Параметри!$I$45,Параметри!$K$45,Параметри!$K$46))))))</f>
        <v>0.33</v>
      </c>
      <c r="T1138" s="97">
        <f>IF($B1138="Область",Параметри!K$63,IF($R1138&lt;Параметри!$G$59,Параметри!K$58,IF($R1138&lt;Параметри!$G$60,Параметри!K$59,IF($R1138&lt;Параметри!$G$61,Параметри!K$60,IF($R1138&lt;Параметри!$G$62,Параметри!K$61,Параметри!K$62)))))</f>
        <v>1.7000000000000001E-2</v>
      </c>
      <c r="U1138" s="97">
        <f>IF($B1138="Область",Параметри!L$63,IF($R1138&lt;Параметри!$G$59,Параметри!L$58,IF($R1138&lt;Параметри!$G$60,Параметри!L$59,IF($R1138&lt;Параметри!$G$61,Параметри!L$60,IF($R1138&lt;Параметри!$G$62,Параметри!L$61,Параметри!L$62)))))</f>
        <v>4.7E-2</v>
      </c>
      <c r="V1138" s="98">
        <f>IF(OR(SUM('Дані з ДІСО'!G1138:I1138)=0,Розрахунки!H1138=0),"",Розрахунки!H1138/SUM('Дані з ДІСО'!G1138:I1138))</f>
        <v>19.346534653465348</v>
      </c>
      <c r="W1138" s="9">
        <v>2021</v>
      </c>
      <c r="X1138" s="9">
        <v>18.5</v>
      </c>
      <c r="Y1138" s="9">
        <v>19</v>
      </c>
      <c r="Z1138" s="9" t="s">
        <v>4535</v>
      </c>
      <c r="AA1138" s="99">
        <v>18.5</v>
      </c>
      <c r="AB1138" s="9" t="str">
        <f>IF('Коефіцієнти АТО'!C1138="Область","",'Коефіцієнти АТО'!D1138)</f>
        <v>Харківська</v>
      </c>
      <c r="AC1138" s="9"/>
    </row>
    <row r="1139" spans="1:29" ht="15" customHeight="1">
      <c r="A1139" s="9">
        <v>1138</v>
      </c>
      <c r="B1139" s="9" t="s">
        <v>3148</v>
      </c>
      <c r="C1139" s="9" t="s">
        <v>3148</v>
      </c>
      <c r="D1139" s="9" t="s">
        <v>4172</v>
      </c>
      <c r="E1139" s="9" t="s">
        <v>24</v>
      </c>
      <c r="F1139" s="9" t="s">
        <v>2369</v>
      </c>
      <c r="G1139" s="9" t="s">
        <v>4189</v>
      </c>
      <c r="H1139" s="9" t="s">
        <v>2368</v>
      </c>
      <c r="I1139" s="9">
        <v>6035</v>
      </c>
      <c r="J1139" s="9">
        <v>6035</v>
      </c>
      <c r="K1139" s="9">
        <v>404.9</v>
      </c>
      <c r="L1139" s="115">
        <f t="shared" si="51"/>
        <v>1</v>
      </c>
      <c r="M1139" s="96">
        <f>IF($B1139="Область","",SUM('Дані з ДІСО'!J1139:L1139)/K1139)</f>
        <v>0</v>
      </c>
      <c r="N1139" s="9" t="str">
        <f>IF($B1139="Область","",VLOOKUP(100*J1139/I1139,Параметри!$B$39:$C$53,2,TRUE))</f>
        <v>1. 100%</v>
      </c>
      <c r="O1139" s="9" t="str">
        <f>IF($B1139="Область","",VLOOKUP(M1139,Параметри!$B$21:$C$35,2,TRUE))</f>
        <v>1. 0-1</v>
      </c>
      <c r="P1139" s="9">
        <f t="shared" si="52"/>
        <v>1</v>
      </c>
      <c r="Q1139" s="9">
        <f t="shared" si="53"/>
        <v>1</v>
      </c>
      <c r="R1139" s="116">
        <v>11</v>
      </c>
      <c r="S1139" s="117">
        <f>IF(C1139="Область",Параметри!$K$47,IF(C1139="Київ",Параметри!$K$48,IF(L1139&lt;Параметри!$I$42,Параметри!$K$42,IF(L1139&lt;Параметри!$I$43,Параметри!$K$43,IF(L1139&lt;Параметри!$I$44,Параметри!$K$44,IF(L1139&lt;Параметри!$I$45,Параметри!$K$45,Параметри!$K$46))))))</f>
        <v>0.53</v>
      </c>
      <c r="T1139" s="97">
        <f>IF($B1139="Область",Параметри!K$63,IF($R1139&lt;Параметри!$G$59,Параметри!K$58,IF($R1139&lt;Параметри!$G$60,Параметри!K$59,IF($R1139&lt;Параметри!$G$61,Параметри!K$60,IF($R1139&lt;Параметри!$G$62,Параметри!K$61,Параметри!K$62)))))</f>
        <v>1.7000000000000001E-2</v>
      </c>
      <c r="U1139" s="97">
        <f>IF($B1139="Область",Параметри!L$63,IF($R1139&lt;Параметри!$G$59,Параметри!L$58,IF($R1139&lt;Параметри!$G$60,Параметри!L$59,IF($R1139&lt;Параметри!$G$61,Параметри!L$60,IF($R1139&lt;Параметри!$G$62,Параметри!L$61,Параметри!L$62)))))</f>
        <v>4.7E-2</v>
      </c>
      <c r="V1139" s="98" t="str">
        <f>IF(OR(SUM('Дані з ДІСО'!G1139:I1139)=0,Розрахунки!H1139=0),"",Розрахунки!H1139/SUM('Дані з ДІСО'!G1139:I1139))</f>
        <v/>
      </c>
      <c r="W1139" s="9">
        <v>2021</v>
      </c>
      <c r="X1139" s="9">
        <v>11.5</v>
      </c>
      <c r="Y1139" s="9">
        <v>10</v>
      </c>
      <c r="Z1139" s="9" t="s">
        <v>4536</v>
      </c>
      <c r="AA1139" s="99">
        <v>11</v>
      </c>
      <c r="AB1139" s="9" t="str">
        <f>IF('Коефіцієнти АТО'!C1139="Область","",'Коефіцієнти АТО'!D1139)</f>
        <v>Харківська</v>
      </c>
      <c r="AC1139" s="9"/>
    </row>
    <row r="1140" spans="1:29">
      <c r="A1140" s="9">
        <v>1139</v>
      </c>
      <c r="B1140" s="9" t="s">
        <v>3148</v>
      </c>
      <c r="C1140" s="9" t="s">
        <v>3148</v>
      </c>
      <c r="D1140" s="9" t="s">
        <v>4172</v>
      </c>
      <c r="E1140" s="9" t="s">
        <v>24</v>
      </c>
      <c r="F1140" s="9" t="s">
        <v>2371</v>
      </c>
      <c r="G1140" s="9" t="s">
        <v>4190</v>
      </c>
      <c r="H1140" s="9" t="s">
        <v>2370</v>
      </c>
      <c r="I1140" s="9">
        <v>9766</v>
      </c>
      <c r="J1140" s="9">
        <v>9766</v>
      </c>
      <c r="K1140" s="9">
        <v>418.9</v>
      </c>
      <c r="L1140" s="115">
        <f t="shared" si="51"/>
        <v>1</v>
      </c>
      <c r="M1140" s="96">
        <f>IF($B1140="Область","",SUM('Дані з ДІСО'!J1140:L1140)/K1140)</f>
        <v>0</v>
      </c>
      <c r="N1140" s="9" t="str">
        <f>IF($B1140="Область","",VLOOKUP(100*J1140/I1140,Параметри!$B$39:$C$53,2,TRUE))</f>
        <v>1. 100%</v>
      </c>
      <c r="O1140" s="9" t="str">
        <f>IF($B1140="Область","",VLOOKUP(M1140,Параметри!$B$21:$C$35,2,TRUE))</f>
        <v>1. 0-1</v>
      </c>
      <c r="P1140" s="9">
        <f t="shared" si="52"/>
        <v>1</v>
      </c>
      <c r="Q1140" s="9">
        <f t="shared" si="53"/>
        <v>1</v>
      </c>
      <c r="R1140" s="116">
        <v>12</v>
      </c>
      <c r="S1140" s="117">
        <f>IF(C1140="Область",Параметри!$K$47,IF(C1140="Київ",Параметри!$K$48,IF(L1140&lt;Параметри!$I$42,Параметри!$K$42,IF(L1140&lt;Параметри!$I$43,Параметри!$K$43,IF(L1140&lt;Параметри!$I$44,Параметри!$K$44,IF(L1140&lt;Параметри!$I$45,Параметри!$K$45,Параметри!$K$46))))))</f>
        <v>0.53</v>
      </c>
      <c r="T1140" s="97">
        <f>IF($B1140="Область",Параметри!K$63,IF($R1140&lt;Параметри!$G$59,Параметри!K$58,IF($R1140&lt;Параметри!$G$60,Параметри!K$59,IF($R1140&lt;Параметри!$G$61,Параметри!K$60,IF($R1140&lt;Параметри!$G$62,Параметри!K$61,Параметри!K$62)))))</f>
        <v>1.7000000000000001E-2</v>
      </c>
      <c r="U1140" s="97">
        <f>IF($B1140="Область",Параметри!L$63,IF($R1140&lt;Параметри!$G$59,Параметри!L$58,IF($R1140&lt;Параметри!$G$60,Параметри!L$59,IF($R1140&lt;Параметри!$G$61,Параметри!L$60,IF($R1140&lt;Параметри!$G$62,Параметри!L$61,Параметри!L$62)))))</f>
        <v>4.7E-2</v>
      </c>
      <c r="V1140" s="98" t="str">
        <f>IF(OR(SUM('Дані з ДІСО'!G1140:I1140)=0,Розрахунки!H1140=0),"",Розрахунки!H1140/SUM('Дані з ДІСО'!G1140:I1140))</f>
        <v/>
      </c>
      <c r="W1140" s="9">
        <v>2021</v>
      </c>
      <c r="X1140" s="9">
        <v>12.5</v>
      </c>
      <c r="Y1140" s="9">
        <v>11</v>
      </c>
      <c r="Z1140" s="9" t="s">
        <v>4536</v>
      </c>
      <c r="AA1140" s="99">
        <v>12</v>
      </c>
      <c r="AB1140" s="9" t="str">
        <f>IF('Коефіцієнти АТО'!C1140="Область","",'Коефіцієнти АТО'!D1140)</f>
        <v>Харківська</v>
      </c>
      <c r="AC1140" s="9"/>
    </row>
    <row r="1141" spans="1:29" ht="15" customHeight="1">
      <c r="A1141" s="9">
        <v>1140</v>
      </c>
      <c r="B1141" s="9" t="s">
        <v>3148</v>
      </c>
      <c r="C1141" s="9" t="s">
        <v>3148</v>
      </c>
      <c r="D1141" s="9" t="s">
        <v>4172</v>
      </c>
      <c r="E1141" s="9" t="s">
        <v>24</v>
      </c>
      <c r="F1141" s="9" t="s">
        <v>2373</v>
      </c>
      <c r="G1141" s="9" t="s">
        <v>3346</v>
      </c>
      <c r="H1141" s="9" t="s">
        <v>2372</v>
      </c>
      <c r="I1141" s="9">
        <v>5245</v>
      </c>
      <c r="J1141" s="9">
        <v>5245</v>
      </c>
      <c r="K1141" s="9">
        <v>338.3</v>
      </c>
      <c r="L1141" s="115">
        <f t="shared" si="51"/>
        <v>1</v>
      </c>
      <c r="M1141" s="96">
        <f>IF($B1141="Область","",SUM('Дані з ДІСО'!J1141:L1141)/K1141)</f>
        <v>0</v>
      </c>
      <c r="N1141" s="9" t="str">
        <f>IF($B1141="Область","",VLOOKUP(100*J1141/I1141,Параметри!$B$39:$C$53,2,TRUE))</f>
        <v>1. 100%</v>
      </c>
      <c r="O1141" s="9" t="str">
        <f>IF($B1141="Область","",VLOOKUP(M1141,Параметри!$B$21:$C$35,2,TRUE))</f>
        <v>1. 0-1</v>
      </c>
      <c r="P1141" s="9">
        <f t="shared" si="52"/>
        <v>1</v>
      </c>
      <c r="Q1141" s="9">
        <f t="shared" si="53"/>
        <v>1</v>
      </c>
      <c r="R1141" s="116">
        <v>12</v>
      </c>
      <c r="S1141" s="117">
        <f>IF(C1141="Область",Параметри!$K$47,IF(C1141="Київ",Параметри!$K$48,IF(L1141&lt;Параметри!$I$42,Параметри!$K$42,IF(L1141&lt;Параметри!$I$43,Параметри!$K$43,IF(L1141&lt;Параметри!$I$44,Параметри!$K$44,IF(L1141&lt;Параметри!$I$45,Параметри!$K$45,Параметри!$K$46))))))</f>
        <v>0.53</v>
      </c>
      <c r="T1141" s="97">
        <f>IF($B1141="Область",Параметри!K$63,IF($R1141&lt;Параметри!$G$59,Параметри!K$58,IF($R1141&lt;Параметри!$G$60,Параметри!K$59,IF($R1141&lt;Параметри!$G$61,Параметри!K$60,IF($R1141&lt;Параметри!$G$62,Параметри!K$61,Параметри!K$62)))))</f>
        <v>1.7000000000000001E-2</v>
      </c>
      <c r="U1141" s="97">
        <f>IF($B1141="Область",Параметри!L$63,IF($R1141&lt;Параметри!$G$59,Параметри!L$58,IF($R1141&lt;Параметри!$G$60,Параметри!L$59,IF($R1141&lt;Параметри!$G$61,Параметри!L$60,IF($R1141&lt;Параметри!$G$62,Параметри!L$61,Параметри!L$62)))))</f>
        <v>4.7E-2</v>
      </c>
      <c r="V1141" s="98" t="str">
        <f>IF(OR(SUM('Дані з ДІСО'!G1141:I1141)=0,Розрахунки!H1141=0),"",Розрахунки!H1141/SUM('Дані з ДІСО'!G1141:I1141))</f>
        <v/>
      </c>
      <c r="W1141" s="9">
        <v>2021</v>
      </c>
      <c r="X1141" s="9">
        <v>11.5</v>
      </c>
      <c r="Y1141" s="9">
        <v>13</v>
      </c>
      <c r="Z1141" s="9" t="s">
        <v>4536</v>
      </c>
      <c r="AA1141" s="99">
        <v>12</v>
      </c>
      <c r="AB1141" s="9" t="str">
        <f>IF('Коефіцієнти АТО'!C1141="Область","",'Коефіцієнти АТО'!D1141)</f>
        <v>Харківська</v>
      </c>
      <c r="AC1141" s="9"/>
    </row>
    <row r="1142" spans="1:29" ht="15" customHeight="1">
      <c r="A1142" s="9">
        <v>1141</v>
      </c>
      <c r="B1142" s="9" t="s">
        <v>3145</v>
      </c>
      <c r="C1142" s="9" t="s">
        <v>3146</v>
      </c>
      <c r="D1142" s="9" t="s">
        <v>4172</v>
      </c>
      <c r="E1142" s="9" t="s">
        <v>21</v>
      </c>
      <c r="F1142" s="9" t="s">
        <v>2375</v>
      </c>
      <c r="G1142" s="9" t="s">
        <v>4191</v>
      </c>
      <c r="H1142" s="9" t="s">
        <v>2374</v>
      </c>
      <c r="I1142" s="9">
        <v>45575</v>
      </c>
      <c r="J1142" s="9">
        <v>18654</v>
      </c>
      <c r="K1142" s="9">
        <v>1299.5</v>
      </c>
      <c r="L1142" s="115">
        <f t="shared" si="51"/>
        <v>0.40930334613274821</v>
      </c>
      <c r="M1142" s="96">
        <f>IF($B1142="Область","",SUM('Дані з ДІСО'!J1142:L1142)/K1142)</f>
        <v>2.4409388226240862</v>
      </c>
      <c r="N1142" s="9" t="str">
        <f>IF($B1142="Область","",VLOOKUP(100*J1142/I1142,Параметри!$B$39:$C$53,2,TRUE))</f>
        <v>9. 26-43</v>
      </c>
      <c r="O1142" s="9" t="str">
        <f>IF($B1142="Область","",VLOOKUP(M1142,Параметри!$B$21:$C$35,2,TRUE))</f>
        <v>4. 2,1-3</v>
      </c>
      <c r="P1142" s="9">
        <f t="shared" si="52"/>
        <v>9</v>
      </c>
      <c r="Q1142" s="9">
        <f t="shared" si="53"/>
        <v>4</v>
      </c>
      <c r="R1142" s="116">
        <v>17</v>
      </c>
      <c r="S1142" s="117">
        <f>IF(C1142="Область",Параметри!$K$47,IF(C1142="Київ",Параметри!$K$48,IF(L1142&lt;Параметри!$I$42,Параметри!$K$42,IF(L1142&lt;Параметри!$I$43,Параметри!$K$43,IF(L1142&lt;Параметри!$I$44,Параметри!$K$44,IF(L1142&lt;Параметри!$I$45,Параметри!$K$45,Параметри!$K$46))))))</f>
        <v>0.43</v>
      </c>
      <c r="T1142" s="97">
        <f>IF($B1142="Область",Параметри!K$63,IF($R1142&lt;Параметри!$G$59,Параметри!K$58,IF($R1142&lt;Параметри!$G$60,Параметри!K$59,IF($R1142&lt;Параметри!$G$61,Параметри!K$60,IF($R1142&lt;Параметри!$G$62,Параметри!K$61,Параметри!K$62)))))</f>
        <v>1.7000000000000001E-2</v>
      </c>
      <c r="U1142" s="97">
        <f>IF($B1142="Область",Параметри!L$63,IF($R1142&lt;Параметри!$G$59,Параметри!L$58,IF($R1142&lt;Параметри!$G$60,Параметри!L$59,IF($R1142&lt;Параметри!$G$61,Параметри!L$60,IF($R1142&lt;Параметри!$G$62,Параметри!L$61,Параметри!L$62)))))</f>
        <v>4.7E-2</v>
      </c>
      <c r="V1142" s="98">
        <f>IF(OR(SUM('Дані з ДІСО'!G1142:I1142)=0,Розрахунки!H1142=0),"",Розрахунки!H1142/SUM('Дані з ДІСО'!G1142:I1142))</f>
        <v>13.973568281938325</v>
      </c>
      <c r="W1142" s="9">
        <v>2021</v>
      </c>
      <c r="X1142" s="9">
        <v>17.5</v>
      </c>
      <c r="Y1142" s="9">
        <v>16</v>
      </c>
      <c r="Z1142" s="9" t="s">
        <v>4536</v>
      </c>
      <c r="AA1142" s="99">
        <v>17</v>
      </c>
      <c r="AB1142" s="9" t="str">
        <f>IF('Коефіцієнти АТО'!C1142="Область","",'Коефіцієнти АТО'!D1142)</f>
        <v>Харківська</v>
      </c>
      <c r="AC1142" s="9"/>
    </row>
    <row r="1143" spans="1:29" ht="15" customHeight="1">
      <c r="A1143" s="9">
        <v>1142</v>
      </c>
      <c r="B1143" s="9" t="s">
        <v>3145</v>
      </c>
      <c r="C1143" s="9" t="s">
        <v>3146</v>
      </c>
      <c r="D1143" s="9" t="s">
        <v>4172</v>
      </c>
      <c r="E1143" s="9" t="s">
        <v>21</v>
      </c>
      <c r="F1143" s="9" t="s">
        <v>2377</v>
      </c>
      <c r="G1143" s="9" t="s">
        <v>4192</v>
      </c>
      <c r="H1143" s="9" t="s">
        <v>2376</v>
      </c>
      <c r="I1143" s="9">
        <v>19634</v>
      </c>
      <c r="J1143" s="9">
        <v>11524</v>
      </c>
      <c r="K1143" s="9">
        <v>1367.7</v>
      </c>
      <c r="L1143" s="115">
        <f t="shared" si="51"/>
        <v>0.58694102067841503</v>
      </c>
      <c r="M1143" s="96">
        <f>IF($B1143="Область","",SUM('Дані з ДІСО'!J1143:L1143)/K1143)</f>
        <v>1.3299700226657893</v>
      </c>
      <c r="N1143" s="9" t="str">
        <f>IF($B1143="Область","",VLOOKUP(100*J1143/I1143,Параметри!$B$39:$C$53,2,TRUE))</f>
        <v>5. 58-63</v>
      </c>
      <c r="O1143" s="9" t="str">
        <f>IF($B1143="Область","",VLOOKUP(M1143,Параметри!$B$21:$C$35,2,TRUE))</f>
        <v>2. 1-1,4</v>
      </c>
      <c r="P1143" s="9">
        <f t="shared" si="52"/>
        <v>5</v>
      </c>
      <c r="Q1143" s="9">
        <f t="shared" si="53"/>
        <v>2</v>
      </c>
      <c r="R1143" s="116">
        <v>13.5</v>
      </c>
      <c r="S1143" s="117">
        <f>IF(C1143="Область",Параметри!$K$47,IF(C1143="Київ",Параметри!$K$48,IF(L1143&lt;Параметри!$I$42,Параметри!$K$42,IF(L1143&lt;Параметри!$I$43,Параметри!$K$43,IF(L1143&lt;Параметри!$I$44,Параметри!$K$44,IF(L1143&lt;Параметри!$I$45,Параметри!$K$45,Параметри!$K$46))))))</f>
        <v>0.43</v>
      </c>
      <c r="T1143" s="97">
        <f>IF($B1143="Область",Параметри!K$63,IF($R1143&lt;Параметри!$G$59,Параметри!K$58,IF($R1143&lt;Параметри!$G$60,Параметри!K$59,IF($R1143&lt;Параметри!$G$61,Параметри!K$60,IF($R1143&lt;Параметри!$G$62,Параметри!K$61,Параметри!K$62)))))</f>
        <v>1.7000000000000001E-2</v>
      </c>
      <c r="U1143" s="97">
        <f>IF($B1143="Область",Параметри!L$63,IF($R1143&lt;Параметри!$G$59,Параметри!L$58,IF($R1143&lt;Параметри!$G$60,Параметри!L$59,IF($R1143&lt;Параметри!$G$61,Параметри!L$60,IF($R1143&lt;Параметри!$G$62,Параметри!L$61,Параметри!L$62)))))</f>
        <v>4.7E-2</v>
      </c>
      <c r="V1143" s="98">
        <f>IF(OR(SUM('Дані з ДІСО'!G1143:I1143)=0,Розрахунки!H1143=0),"",Розрахунки!H1143/SUM('Дані з ДІСО'!G1143:I1143))</f>
        <v>19.147368421052633</v>
      </c>
      <c r="W1143" s="9">
        <v>2021</v>
      </c>
      <c r="X1143" s="9">
        <v>13.5</v>
      </c>
      <c r="Y1143" s="9">
        <v>13</v>
      </c>
      <c r="Z1143" s="9" t="s">
        <v>4535</v>
      </c>
      <c r="AA1143" s="99">
        <v>13.5</v>
      </c>
      <c r="AB1143" s="9" t="str">
        <f>IF('Коефіцієнти АТО'!C1143="Область","",'Коефіцієнти АТО'!D1143)</f>
        <v>Харківська</v>
      </c>
      <c r="AC1143" s="9"/>
    </row>
    <row r="1144" spans="1:29" ht="15" customHeight="1">
      <c r="A1144" s="9">
        <v>1143</v>
      </c>
      <c r="B1144" s="9" t="s">
        <v>3151</v>
      </c>
      <c r="C1144" s="9" t="s">
        <v>3151</v>
      </c>
      <c r="D1144" s="9" t="s">
        <v>4172</v>
      </c>
      <c r="E1144" s="9" t="s">
        <v>29</v>
      </c>
      <c r="F1144" s="9" t="s">
        <v>2379</v>
      </c>
      <c r="G1144" s="9" t="s">
        <v>4193</v>
      </c>
      <c r="H1144" s="9" t="s">
        <v>2378</v>
      </c>
      <c r="I1144" s="9">
        <v>23782</v>
      </c>
      <c r="J1144" s="9">
        <v>4670</v>
      </c>
      <c r="K1144" s="9">
        <v>137.9</v>
      </c>
      <c r="L1144" s="115">
        <f t="shared" si="51"/>
        <v>0.19636700025229165</v>
      </c>
      <c r="M1144" s="96">
        <f>IF($B1144="Область","",SUM('Дані з ДІСО'!J1144:L1144)/K1144)</f>
        <v>14.583031182015953</v>
      </c>
      <c r="N1144" s="9" t="str">
        <f>IF($B1144="Область","",VLOOKUP(100*J1144/I1144,Параметри!$B$39:$C$53,2,TRUE))</f>
        <v>12. 19-22</v>
      </c>
      <c r="O1144" s="9" t="str">
        <f>IF($B1144="Область","",VLOOKUP(M1144,Параметри!$B$21:$C$35,2,TRUE))</f>
        <v>11. 10,2-15</v>
      </c>
      <c r="P1144" s="9">
        <f t="shared" si="52"/>
        <v>12</v>
      </c>
      <c r="Q1144" s="9">
        <f t="shared" si="53"/>
        <v>11</v>
      </c>
      <c r="R1144" s="116">
        <v>21.5</v>
      </c>
      <c r="S1144" s="117">
        <f>IF(C1144="Область",Параметри!$K$47,IF(C1144="Київ",Параметри!$K$48,IF(L1144&lt;Параметри!$I$42,Параметри!$K$42,IF(L1144&lt;Параметри!$I$43,Параметри!$K$43,IF(L1144&lt;Параметри!$I$44,Параметри!$K$44,IF(L1144&lt;Параметри!$I$45,Параметри!$K$45,Параметри!$K$46))))))</f>
        <v>0.23</v>
      </c>
      <c r="T1144" s="97">
        <f>IF($B1144="Область",Параметри!K$63,IF($R1144&lt;Параметри!$G$59,Параметри!K$58,IF($R1144&lt;Параметри!$G$60,Параметри!K$59,IF($R1144&lt;Параметри!$G$61,Параметри!K$60,IF($R1144&lt;Параметри!$G$62,Параметри!K$61,Параметри!K$62)))))</f>
        <v>7.4999999999999997E-2</v>
      </c>
      <c r="U1144" s="97">
        <f>IF($B1144="Область",Параметри!L$63,IF($R1144&lt;Параметри!$G$59,Параметри!L$58,IF($R1144&lt;Параметри!$G$60,Параметри!L$59,IF($R1144&lt;Параметри!$G$61,Параметри!L$60,IF($R1144&lt;Параметри!$G$62,Параметри!L$61,Параметри!L$62)))))</f>
        <v>4.7E-2</v>
      </c>
      <c r="V1144" s="98">
        <f>IF(OR(SUM('Дані з ДІСО'!G1144:I1144)=0,Розрахунки!H1144=0),"",Розрахунки!H1144/SUM('Дані з ДІСО'!G1144:I1144))</f>
        <v>23.38372093023256</v>
      </c>
      <c r="W1144" s="9">
        <v>2021</v>
      </c>
      <c r="X1144" s="9">
        <v>22.5</v>
      </c>
      <c r="Y1144" s="9">
        <v>20.5</v>
      </c>
      <c r="Z1144" s="9" t="s">
        <v>4536</v>
      </c>
      <c r="AA1144" s="99">
        <v>21.5</v>
      </c>
      <c r="AB1144" s="9" t="str">
        <f>IF('Коефіцієнти АТО'!C1144="Область","",'Коефіцієнти АТО'!D1144)</f>
        <v>Харківська</v>
      </c>
      <c r="AC1144" s="9"/>
    </row>
    <row r="1145" spans="1:29" ht="15" customHeight="1">
      <c r="A1145" s="9">
        <v>1144</v>
      </c>
      <c r="B1145" s="9" t="s">
        <v>3148</v>
      </c>
      <c r="C1145" s="9" t="s">
        <v>3148</v>
      </c>
      <c r="D1145" s="9" t="s">
        <v>4172</v>
      </c>
      <c r="E1145" s="9" t="s">
        <v>24</v>
      </c>
      <c r="F1145" s="9" t="s">
        <v>2381</v>
      </c>
      <c r="G1145" s="9" t="s">
        <v>3889</v>
      </c>
      <c r="H1145" s="9" t="s">
        <v>2380</v>
      </c>
      <c r="I1145" s="9">
        <v>5676</v>
      </c>
      <c r="J1145" s="9">
        <v>5676</v>
      </c>
      <c r="K1145" s="9">
        <v>424.1</v>
      </c>
      <c r="L1145" s="115">
        <f t="shared" si="51"/>
        <v>1</v>
      </c>
      <c r="M1145" s="96">
        <f>IF($B1145="Область","",SUM('Дані з ДІСО'!J1145:L1145)/K1145)</f>
        <v>1.0705022400377269</v>
      </c>
      <c r="N1145" s="9" t="str">
        <f>IF($B1145="Область","",VLOOKUP(100*J1145/I1145,Параметри!$B$39:$C$53,2,TRUE))</f>
        <v>1. 100%</v>
      </c>
      <c r="O1145" s="9" t="str">
        <f>IF($B1145="Область","",VLOOKUP(M1145,Параметри!$B$21:$C$35,2,TRUE))</f>
        <v>2. 1-1,4</v>
      </c>
      <c r="P1145" s="9">
        <f t="shared" si="52"/>
        <v>1</v>
      </c>
      <c r="Q1145" s="9">
        <f t="shared" si="53"/>
        <v>2</v>
      </c>
      <c r="R1145" s="116">
        <v>11</v>
      </c>
      <c r="S1145" s="117">
        <f>IF(C1145="Область",Параметри!$K$47,IF(C1145="Київ",Параметри!$K$48,IF(L1145&lt;Параметри!$I$42,Параметри!$K$42,IF(L1145&lt;Параметри!$I$43,Параметри!$K$43,IF(L1145&lt;Параметри!$I$44,Параметри!$K$44,IF(L1145&lt;Параметри!$I$45,Параметри!$K$45,Параметри!$K$46))))))</f>
        <v>0.53</v>
      </c>
      <c r="T1145" s="97">
        <f>IF($B1145="Область",Параметри!K$63,IF($R1145&lt;Параметри!$G$59,Параметри!K$58,IF($R1145&lt;Параметри!$G$60,Параметри!K$59,IF($R1145&lt;Параметри!$G$61,Параметри!K$60,IF($R1145&lt;Параметри!$G$62,Параметри!K$61,Параметри!K$62)))))</f>
        <v>1.7000000000000001E-2</v>
      </c>
      <c r="U1145" s="97">
        <f>IF($B1145="Область",Параметри!L$63,IF($R1145&lt;Параметри!$G$59,Параметри!L$58,IF($R1145&lt;Параметри!$G$60,Параметри!L$59,IF($R1145&lt;Параметри!$G$61,Параметри!L$60,IF($R1145&lt;Параметри!$G$62,Параметри!L$61,Параметри!L$62)))))</f>
        <v>4.7E-2</v>
      </c>
      <c r="V1145" s="98">
        <f>IF(OR(SUM('Дані з ДІСО'!G1145:I1145)=0,Розрахунки!H1145=0),"",Розрахунки!H1145/SUM('Дані з ДІСО'!G1145:I1145))</f>
        <v>14.1875</v>
      </c>
      <c r="W1145" s="9">
        <v>2021</v>
      </c>
      <c r="X1145" s="9">
        <v>11.5</v>
      </c>
      <c r="Y1145" s="9">
        <v>10</v>
      </c>
      <c r="Z1145" s="9" t="s">
        <v>4536</v>
      </c>
      <c r="AA1145" s="99">
        <v>11</v>
      </c>
      <c r="AB1145" s="9" t="str">
        <f>IF('Коефіцієнти АТО'!C1145="Область","",'Коефіцієнти АТО'!D1145)</f>
        <v>Харківська</v>
      </c>
      <c r="AC1145" s="9"/>
    </row>
    <row r="1146" spans="1:29" ht="15" customHeight="1">
      <c r="A1146" s="9">
        <v>1145</v>
      </c>
      <c r="B1146" s="9" t="s">
        <v>3151</v>
      </c>
      <c r="C1146" s="9" t="s">
        <v>3151</v>
      </c>
      <c r="D1146" s="9" t="s">
        <v>4172</v>
      </c>
      <c r="E1146" s="9" t="s">
        <v>29</v>
      </c>
      <c r="F1146" s="9" t="s">
        <v>2383</v>
      </c>
      <c r="G1146" s="9" t="s">
        <v>4194</v>
      </c>
      <c r="H1146" s="9" t="s">
        <v>2382</v>
      </c>
      <c r="I1146" s="9">
        <v>17541</v>
      </c>
      <c r="J1146" s="9">
        <v>13984</v>
      </c>
      <c r="K1146" s="9">
        <v>1377.7</v>
      </c>
      <c r="L1146" s="115">
        <f t="shared" si="51"/>
        <v>0.79721794652528366</v>
      </c>
      <c r="M1146" s="96">
        <f>IF($B1146="Область","",SUM('Дані з ДІСО'!J1146:L1146)/K1146)</f>
        <v>1.1802279160920375</v>
      </c>
      <c r="N1146" s="9" t="str">
        <f>IF($B1146="Область","",VLOOKUP(100*J1146/I1146,Параметри!$B$39:$C$53,2,TRUE))</f>
        <v>2. 72-100</v>
      </c>
      <c r="O1146" s="9" t="str">
        <f>IF($B1146="Область","",VLOOKUP(M1146,Параметри!$B$21:$C$35,2,TRUE))</f>
        <v>2. 1-1,4</v>
      </c>
      <c r="P1146" s="9">
        <f t="shared" si="52"/>
        <v>2</v>
      </c>
      <c r="Q1146" s="9">
        <f t="shared" si="53"/>
        <v>2</v>
      </c>
      <c r="R1146" s="116">
        <v>11</v>
      </c>
      <c r="S1146" s="117">
        <f>IF(C1146="Область",Параметри!$K$47,IF(C1146="Київ",Параметри!$K$48,IF(L1146&lt;Параметри!$I$42,Параметри!$K$42,IF(L1146&lt;Параметри!$I$43,Параметри!$K$43,IF(L1146&lt;Параметри!$I$44,Параметри!$K$44,IF(L1146&lt;Параметри!$I$45,Параметри!$K$45,Параметри!$K$46))))))</f>
        <v>0.48</v>
      </c>
      <c r="T1146" s="97">
        <f>IF($B1146="Область",Параметри!K$63,IF($R1146&lt;Параметри!$G$59,Параметри!K$58,IF($R1146&lt;Параметри!$G$60,Параметри!K$59,IF($R1146&lt;Параметри!$G$61,Параметри!K$60,IF($R1146&lt;Параметри!$G$62,Параметри!K$61,Параметри!K$62)))))</f>
        <v>1.7000000000000001E-2</v>
      </c>
      <c r="U1146" s="97">
        <f>IF($B1146="Область",Параметри!L$63,IF($R1146&lt;Параметри!$G$59,Параметри!L$58,IF($R1146&lt;Параметри!$G$60,Параметри!L$59,IF($R1146&lt;Параметри!$G$61,Параметри!L$60,IF($R1146&lt;Параметри!$G$62,Параметри!L$61,Параметри!L$62)))))</f>
        <v>4.7E-2</v>
      </c>
      <c r="V1146" s="98">
        <f>IF(OR(SUM('Дані з ДІСО'!G1146:I1146)=0,Розрахунки!H1146=0),"",Розрахунки!H1146/SUM('Дані з ДІСО'!G1146:I1146))</f>
        <v>15.339622641509434</v>
      </c>
      <c r="W1146" s="9">
        <v>2021</v>
      </c>
      <c r="X1146" s="9">
        <v>12.5</v>
      </c>
      <c r="Y1146" s="9">
        <v>10</v>
      </c>
      <c r="Z1146" s="9" t="s">
        <v>4536</v>
      </c>
      <c r="AA1146" s="99">
        <v>11</v>
      </c>
      <c r="AB1146" s="9" t="str">
        <f>IF('Коефіцієнти АТО'!C1146="Область","",'Коефіцієнти АТО'!D1146)</f>
        <v>Харківська</v>
      </c>
      <c r="AC1146" s="9"/>
    </row>
    <row r="1147" spans="1:29" ht="15" customHeight="1">
      <c r="A1147" s="9">
        <v>1146</v>
      </c>
      <c r="B1147" s="9" t="s">
        <v>3145</v>
      </c>
      <c r="C1147" s="9" t="s">
        <v>3146</v>
      </c>
      <c r="D1147" s="9" t="s">
        <v>4172</v>
      </c>
      <c r="E1147" s="9" t="s">
        <v>21</v>
      </c>
      <c r="F1147" s="9" t="s">
        <v>2385</v>
      </c>
      <c r="G1147" s="9" t="s">
        <v>4195</v>
      </c>
      <c r="H1147" s="9" t="s">
        <v>2384</v>
      </c>
      <c r="I1147" s="9">
        <v>37106</v>
      </c>
      <c r="J1147" s="9">
        <v>18990</v>
      </c>
      <c r="K1147" s="9">
        <v>1156.8</v>
      </c>
      <c r="L1147" s="115">
        <f t="shared" si="51"/>
        <v>0.51177707109362369</v>
      </c>
      <c r="M1147" s="96">
        <f>IF($B1147="Область","",SUM('Дані з ДІСО'!J1147:L1147)/K1147)</f>
        <v>2.9287690179806365</v>
      </c>
      <c r="N1147" s="9" t="str">
        <f>IF($B1147="Область","",VLOOKUP(100*J1147/I1147,Параметри!$B$39:$C$53,2,TRUE))</f>
        <v>7. 49-53</v>
      </c>
      <c r="O1147" s="9" t="str">
        <f>IF($B1147="Область","",VLOOKUP(M1147,Параметри!$B$21:$C$35,2,TRUE))</f>
        <v>4. 2,1-3</v>
      </c>
      <c r="P1147" s="9">
        <f t="shared" si="52"/>
        <v>7</v>
      </c>
      <c r="Q1147" s="9">
        <f t="shared" si="53"/>
        <v>4</v>
      </c>
      <c r="R1147" s="116">
        <v>15</v>
      </c>
      <c r="S1147" s="117">
        <f>IF(C1147="Область",Параметри!$K$47,IF(C1147="Київ",Параметри!$K$48,IF(L1147&lt;Параметри!$I$42,Параметри!$K$42,IF(L1147&lt;Параметри!$I$43,Параметри!$K$43,IF(L1147&lt;Параметри!$I$44,Параметри!$K$44,IF(L1147&lt;Параметри!$I$45,Параметри!$K$45,Параметри!$K$46))))))</f>
        <v>0.43</v>
      </c>
      <c r="T1147" s="97">
        <f>IF($B1147="Область",Параметри!K$63,IF($R1147&lt;Параметри!$G$59,Параметри!K$58,IF($R1147&lt;Параметри!$G$60,Параметри!K$59,IF($R1147&lt;Параметри!$G$61,Параметри!K$60,IF($R1147&lt;Параметри!$G$62,Параметри!K$61,Параметри!K$62)))))</f>
        <v>1.7000000000000001E-2</v>
      </c>
      <c r="U1147" s="97">
        <f>IF($B1147="Область",Параметри!L$63,IF($R1147&lt;Параметри!$G$59,Параметри!L$58,IF($R1147&lt;Параметри!$G$60,Параметри!L$59,IF($R1147&lt;Параметри!$G$61,Параметри!L$60,IF($R1147&lt;Параметри!$G$62,Параметри!L$61,Параметри!L$62)))))</f>
        <v>4.7E-2</v>
      </c>
      <c r="V1147" s="98">
        <f>IF(OR(SUM('Дані з ДІСО'!G1147:I1147)=0,Розрахунки!H1147=0),"",Розрахунки!H1147/SUM('Дані з ДІСО'!G1147:I1147))</f>
        <v>16.526829268292683</v>
      </c>
      <c r="W1147" s="9">
        <v>2021</v>
      </c>
      <c r="X1147" s="9">
        <v>15</v>
      </c>
      <c r="Y1147" s="9">
        <v>15</v>
      </c>
      <c r="Z1147" s="9" t="s">
        <v>4535</v>
      </c>
      <c r="AA1147" s="99">
        <v>15</v>
      </c>
      <c r="AB1147" s="9" t="str">
        <f>IF('Коефіцієнти АТО'!C1147="Область","",'Коефіцієнти АТО'!D1147)</f>
        <v>Харківська</v>
      </c>
      <c r="AC1147" s="9"/>
    </row>
    <row r="1148" spans="1:29" ht="15" customHeight="1">
      <c r="A1148" s="9">
        <v>1147</v>
      </c>
      <c r="B1148" s="9" t="s">
        <v>3151</v>
      </c>
      <c r="C1148" s="9" t="s">
        <v>3151</v>
      </c>
      <c r="D1148" s="9" t="s">
        <v>4172</v>
      </c>
      <c r="E1148" s="9" t="s">
        <v>29</v>
      </c>
      <c r="F1148" s="9" t="s">
        <v>2387</v>
      </c>
      <c r="G1148" s="9" t="s">
        <v>4196</v>
      </c>
      <c r="H1148" s="9" t="s">
        <v>2386</v>
      </c>
      <c r="I1148" s="9">
        <v>15702</v>
      </c>
      <c r="J1148" s="9">
        <v>10528</v>
      </c>
      <c r="K1148" s="9">
        <v>879.4</v>
      </c>
      <c r="L1148" s="115">
        <f t="shared" si="51"/>
        <v>0.6704878359444657</v>
      </c>
      <c r="M1148" s="96">
        <f>IF($B1148="Область","",SUM('Дані з ДІСО'!J1148:L1148)/K1148)</f>
        <v>1.2855355924493974</v>
      </c>
      <c r="N1148" s="9" t="str">
        <f>IF($B1148="Область","",VLOOKUP(100*J1148/I1148,Параметри!$B$39:$C$53,2,TRUE))</f>
        <v>3. 66-72</v>
      </c>
      <c r="O1148" s="9" t="str">
        <f>IF($B1148="Область","",VLOOKUP(M1148,Параметри!$B$21:$C$35,2,TRUE))</f>
        <v>2. 1-1,4</v>
      </c>
      <c r="P1148" s="9">
        <f t="shared" si="52"/>
        <v>3</v>
      </c>
      <c r="Q1148" s="9">
        <f t="shared" si="53"/>
        <v>2</v>
      </c>
      <c r="R1148" s="116">
        <v>13</v>
      </c>
      <c r="S1148" s="117">
        <f>IF(C1148="Область",Параметри!$K$47,IF(C1148="Київ",Параметри!$K$48,IF(L1148&lt;Параметри!$I$42,Параметри!$K$42,IF(L1148&lt;Параметри!$I$43,Параметри!$K$43,IF(L1148&lt;Параметри!$I$44,Параметри!$K$44,IF(L1148&lt;Параметри!$I$45,Параметри!$K$45,Параметри!$K$46))))))</f>
        <v>0.48</v>
      </c>
      <c r="T1148" s="97">
        <f>IF($B1148="Область",Параметри!K$63,IF($R1148&lt;Параметри!$G$59,Параметри!K$58,IF($R1148&lt;Параметри!$G$60,Параметри!K$59,IF($R1148&lt;Параметри!$G$61,Параметри!K$60,IF($R1148&lt;Параметри!$G$62,Параметри!K$61,Параметри!K$62)))))</f>
        <v>1.7000000000000001E-2</v>
      </c>
      <c r="U1148" s="97">
        <f>IF($B1148="Область",Параметри!L$63,IF($R1148&lt;Параметри!$G$59,Параметри!L$58,IF($R1148&lt;Параметри!$G$60,Параметри!L$59,IF($R1148&lt;Параметри!$G$61,Параметри!L$60,IF($R1148&lt;Параметри!$G$62,Параметри!L$61,Параметри!L$62)))))</f>
        <v>4.7E-2</v>
      </c>
      <c r="V1148" s="98">
        <f>IF(OR(SUM('Дані з ДІСО'!G1148:I1148)=0,Розрахунки!H1148=0),"",Розрахунки!H1148/SUM('Дані з ДІСО'!G1148:I1148))</f>
        <v>12.026595744680851</v>
      </c>
      <c r="W1148" s="9">
        <v>2021</v>
      </c>
      <c r="X1148" s="9">
        <v>13</v>
      </c>
      <c r="Y1148" s="9">
        <v>13</v>
      </c>
      <c r="Z1148" s="9" t="s">
        <v>4535</v>
      </c>
      <c r="AA1148" s="99">
        <v>13</v>
      </c>
      <c r="AB1148" s="9" t="str">
        <f>IF('Коефіцієнти АТО'!C1148="Область","",'Коефіцієнти АТО'!D1148)</f>
        <v>Харківська</v>
      </c>
      <c r="AC1148" s="9"/>
    </row>
    <row r="1149" spans="1:29" ht="15" customHeight="1">
      <c r="A1149" s="9">
        <v>1148</v>
      </c>
      <c r="B1149" s="9" t="s">
        <v>3145</v>
      </c>
      <c r="C1149" s="9" t="s">
        <v>3146</v>
      </c>
      <c r="D1149" s="9" t="s">
        <v>4172</v>
      </c>
      <c r="E1149" s="9" t="s">
        <v>21</v>
      </c>
      <c r="F1149" s="9" t="s">
        <v>2389</v>
      </c>
      <c r="G1149" s="9" t="s">
        <v>4197</v>
      </c>
      <c r="H1149" s="9" t="s">
        <v>2388</v>
      </c>
      <c r="I1149" s="9">
        <v>30435</v>
      </c>
      <c r="J1149" s="9">
        <v>16937</v>
      </c>
      <c r="K1149" s="9">
        <v>1019</v>
      </c>
      <c r="L1149" s="115">
        <f t="shared" si="51"/>
        <v>0.55649745358961722</v>
      </c>
      <c r="M1149" s="96">
        <f>IF($B1149="Область","",SUM('Дані з ДІСО'!J1149:L1149)/K1149)</f>
        <v>2.9092247301275762</v>
      </c>
      <c r="N1149" s="9" t="str">
        <f>IF($B1149="Область","",VLOOKUP(100*J1149/I1149,Параметри!$B$39:$C$53,2,TRUE))</f>
        <v>6. 53-58</v>
      </c>
      <c r="O1149" s="9" t="str">
        <f>IF($B1149="Область","",VLOOKUP(M1149,Параметри!$B$21:$C$35,2,TRUE))</f>
        <v>4. 2,1-3</v>
      </c>
      <c r="P1149" s="9">
        <f t="shared" si="52"/>
        <v>6</v>
      </c>
      <c r="Q1149" s="9">
        <f t="shared" si="53"/>
        <v>4</v>
      </c>
      <c r="R1149" s="116">
        <v>15</v>
      </c>
      <c r="S1149" s="117">
        <f>IF(C1149="Область",Параметри!$K$47,IF(C1149="Київ",Параметри!$K$48,IF(L1149&lt;Параметри!$I$42,Параметри!$K$42,IF(L1149&lt;Параметри!$I$43,Параметри!$K$43,IF(L1149&lt;Параметри!$I$44,Параметри!$K$44,IF(L1149&lt;Параметри!$I$45,Параметри!$K$45,Параметри!$K$46))))))</f>
        <v>0.43</v>
      </c>
      <c r="T1149" s="97">
        <f>IF($B1149="Область",Параметри!K$63,IF($R1149&lt;Параметри!$G$59,Параметри!K$58,IF($R1149&lt;Параметри!$G$60,Параметри!K$59,IF($R1149&lt;Параметри!$G$61,Параметри!K$60,IF($R1149&lt;Параметри!$G$62,Параметри!K$61,Параметри!K$62)))))</f>
        <v>1.7000000000000001E-2</v>
      </c>
      <c r="U1149" s="97">
        <f>IF($B1149="Область",Параметри!L$63,IF($R1149&lt;Параметри!$G$59,Параметри!L$58,IF($R1149&lt;Параметри!$G$60,Параметри!L$59,IF($R1149&lt;Параметри!$G$61,Параметри!L$60,IF($R1149&lt;Параметри!$G$62,Параметри!L$61,Параметри!L$62)))))</f>
        <v>4.7E-2</v>
      </c>
      <c r="V1149" s="98">
        <f>IF(OR(SUM('Дані з ДІСО'!G1149:I1149)=0,Розрахунки!H1149=0),"",Розрахунки!H1149/SUM('Дані з ДІСО'!G1149:I1149))</f>
        <v>16.28846153846154</v>
      </c>
      <c r="W1149" s="9">
        <v>2021</v>
      </c>
      <c r="X1149" s="9">
        <v>15</v>
      </c>
      <c r="Y1149" s="9">
        <v>15</v>
      </c>
      <c r="Z1149" s="9" t="s">
        <v>4535</v>
      </c>
      <c r="AA1149" s="99">
        <v>15</v>
      </c>
      <c r="AB1149" s="9" t="str">
        <f>IF('Коефіцієнти АТО'!C1149="Область","",'Коефіцієнти АТО'!D1149)</f>
        <v>Харківська</v>
      </c>
      <c r="AC1149" s="9"/>
    </row>
    <row r="1150" spans="1:29" ht="15" customHeight="1">
      <c r="A1150" s="9">
        <v>1149</v>
      </c>
      <c r="B1150" s="9" t="s">
        <v>3151</v>
      </c>
      <c r="C1150" s="9" t="s">
        <v>3151</v>
      </c>
      <c r="D1150" s="9" t="s">
        <v>4172</v>
      </c>
      <c r="E1150" s="9" t="s">
        <v>29</v>
      </c>
      <c r="F1150" s="9" t="s">
        <v>2391</v>
      </c>
      <c r="G1150" s="9" t="s">
        <v>4198</v>
      </c>
      <c r="H1150" s="9" t="s">
        <v>2390</v>
      </c>
      <c r="I1150" s="9">
        <v>27158</v>
      </c>
      <c r="J1150" s="9">
        <v>1483</v>
      </c>
      <c r="K1150" s="9">
        <v>61.1</v>
      </c>
      <c r="L1150" s="115">
        <f t="shared" si="51"/>
        <v>5.4606377494660872E-2</v>
      </c>
      <c r="M1150" s="96">
        <f>IF($B1150="Область","",SUM('Дані з ДІСО'!J1150:L1150)/K1150)</f>
        <v>39.623567921440262</v>
      </c>
      <c r="N1150" s="9" t="str">
        <f>IF($B1150="Область","",VLOOKUP(100*J1150/I1150,Параметри!$B$39:$C$53,2,TRUE))</f>
        <v>15. 0-9</v>
      </c>
      <c r="O1150" s="9" t="str">
        <f>IF($B1150="Область","",VLOOKUP(M1150,Параметри!$B$21:$C$35,2,TRUE))</f>
        <v>13. 35,3-44,9</v>
      </c>
      <c r="P1150" s="9">
        <f t="shared" si="52"/>
        <v>15</v>
      </c>
      <c r="Q1150" s="9">
        <f t="shared" si="53"/>
        <v>13</v>
      </c>
      <c r="R1150" s="116">
        <v>23.5</v>
      </c>
      <c r="S1150" s="117">
        <f>IF(C1150="Область",Параметри!$K$47,IF(C1150="Київ",Параметри!$K$48,IF(L1150&lt;Параметри!$I$42,Параметри!$K$42,IF(L1150&lt;Параметри!$I$43,Параметри!$K$43,IF(L1150&lt;Параметри!$I$44,Параметри!$K$44,IF(L1150&lt;Параметри!$I$45,Параметри!$K$45,Параметри!$K$46))))))</f>
        <v>0.23</v>
      </c>
      <c r="T1150" s="97">
        <f>IF($B1150="Область",Параметри!K$63,IF($R1150&lt;Параметри!$G$59,Параметри!K$58,IF($R1150&lt;Параметри!$G$60,Параметри!K$59,IF($R1150&lt;Параметри!$G$61,Параметри!K$60,IF($R1150&lt;Параметри!$G$62,Параметри!K$61,Параметри!K$62)))))</f>
        <v>0.1</v>
      </c>
      <c r="U1150" s="97">
        <f>IF($B1150="Область",Параметри!L$63,IF($R1150&lt;Параметри!$G$59,Параметри!L$58,IF($R1150&lt;Параметри!$G$60,Параметри!L$59,IF($R1150&lt;Параметри!$G$61,Параметри!L$60,IF($R1150&lt;Параметри!$G$62,Параметри!L$61,Параметри!L$62)))))</f>
        <v>4.7E-2</v>
      </c>
      <c r="V1150" s="98">
        <f>IF(OR(SUM('Дані з ДІСО'!G1150:I1150)=0,Розрахунки!H1150=0),"",Розрахунки!H1150/SUM('Дані з ДІСО'!G1150:I1150))</f>
        <v>27.202247191011235</v>
      </c>
      <c r="W1150" s="9">
        <v>2021</v>
      </c>
      <c r="X1150" s="9">
        <v>25</v>
      </c>
      <c r="Y1150" s="9">
        <v>22.5</v>
      </c>
      <c r="Z1150" s="9" t="s">
        <v>4536</v>
      </c>
      <c r="AA1150" s="99">
        <v>23.5</v>
      </c>
      <c r="AB1150" s="9" t="str">
        <f>IF('Коефіцієнти АТО'!C1150="Область","",'Коефіцієнти АТО'!D1150)</f>
        <v>Харківська</v>
      </c>
      <c r="AC1150" s="9"/>
    </row>
    <row r="1151" spans="1:29" ht="15" customHeight="1">
      <c r="A1151" s="9">
        <v>1150</v>
      </c>
      <c r="B1151" s="9" t="s">
        <v>3148</v>
      </c>
      <c r="C1151" s="9" t="s">
        <v>3148</v>
      </c>
      <c r="D1151" s="9" t="s">
        <v>4172</v>
      </c>
      <c r="E1151" s="9" t="s">
        <v>24</v>
      </c>
      <c r="F1151" s="9" t="s">
        <v>2393</v>
      </c>
      <c r="G1151" s="9" t="s">
        <v>4199</v>
      </c>
      <c r="H1151" s="9" t="s">
        <v>2392</v>
      </c>
      <c r="I1151" s="9">
        <v>9165</v>
      </c>
      <c r="J1151" s="9">
        <v>9165</v>
      </c>
      <c r="K1151" s="9">
        <v>219.9</v>
      </c>
      <c r="L1151" s="115">
        <f t="shared" si="51"/>
        <v>1</v>
      </c>
      <c r="M1151" s="96">
        <f>IF($B1151="Область","",SUM('Дані з ДІСО'!J1151:L1151)/K1151)</f>
        <v>2.8217371532514779</v>
      </c>
      <c r="N1151" s="9" t="str">
        <f>IF($B1151="Область","",VLOOKUP(100*J1151/I1151,Параметри!$B$39:$C$53,2,TRUE))</f>
        <v>1. 100%</v>
      </c>
      <c r="O1151" s="9" t="str">
        <f>IF($B1151="Область","",VLOOKUP(M1151,Параметри!$B$21:$C$35,2,TRUE))</f>
        <v>4. 2,1-3</v>
      </c>
      <c r="P1151" s="9">
        <f t="shared" si="52"/>
        <v>1</v>
      </c>
      <c r="Q1151" s="9">
        <f t="shared" si="53"/>
        <v>4</v>
      </c>
      <c r="R1151" s="116">
        <v>13</v>
      </c>
      <c r="S1151" s="117">
        <f>IF(C1151="Область",Параметри!$K$47,IF(C1151="Київ",Параметри!$K$48,IF(L1151&lt;Параметри!$I$42,Параметри!$K$42,IF(L1151&lt;Параметри!$I$43,Параметри!$K$43,IF(L1151&lt;Параметри!$I$44,Параметри!$K$44,IF(L1151&lt;Параметри!$I$45,Параметри!$K$45,Параметри!$K$46))))))</f>
        <v>0.53</v>
      </c>
      <c r="T1151" s="97">
        <f>IF($B1151="Область",Параметри!K$63,IF($R1151&lt;Параметри!$G$59,Параметри!K$58,IF($R1151&lt;Параметри!$G$60,Параметри!K$59,IF($R1151&lt;Параметри!$G$61,Параметри!K$60,IF($R1151&lt;Параметри!$G$62,Параметри!K$61,Параметри!K$62)))))</f>
        <v>1.7000000000000001E-2</v>
      </c>
      <c r="U1151" s="97">
        <f>IF($B1151="Область",Параметри!L$63,IF($R1151&lt;Параметри!$G$59,Параметри!L$58,IF($R1151&lt;Параметри!$G$60,Параметри!L$59,IF($R1151&lt;Параметри!$G$61,Параметри!L$60,IF($R1151&lt;Параметри!$G$62,Параметри!L$61,Параметри!L$62)))))</f>
        <v>4.7E-2</v>
      </c>
      <c r="V1151" s="98">
        <f>IF(OR(SUM('Дані з ДІСО'!G1151:I1151)=0,Розрахунки!H1151=0),"",Розрахунки!H1151/SUM('Дані з ДІСО'!G1151:I1151))</f>
        <v>11.49074074074074</v>
      </c>
      <c r="W1151" s="9">
        <v>2021</v>
      </c>
      <c r="X1151" s="9">
        <v>13.5</v>
      </c>
      <c r="Y1151" s="9">
        <v>12</v>
      </c>
      <c r="Z1151" s="9" t="s">
        <v>4536</v>
      </c>
      <c r="AA1151" s="99">
        <v>13</v>
      </c>
      <c r="AB1151" s="9" t="str">
        <f>IF('Коефіцієнти АТО'!C1151="Область","",'Коефіцієнти АТО'!D1151)</f>
        <v>Харківська</v>
      </c>
      <c r="AC1151" s="9"/>
    </row>
    <row r="1152" spans="1:29" ht="15" customHeight="1">
      <c r="A1152" s="9">
        <v>1151</v>
      </c>
      <c r="B1152" s="9" t="s">
        <v>3148</v>
      </c>
      <c r="C1152" s="9" t="s">
        <v>3148</v>
      </c>
      <c r="D1152" s="9" t="s">
        <v>4172</v>
      </c>
      <c r="E1152" s="9" t="s">
        <v>24</v>
      </c>
      <c r="F1152" s="9" t="s">
        <v>2395</v>
      </c>
      <c r="G1152" s="9" t="s">
        <v>4200</v>
      </c>
      <c r="H1152" s="9" t="s">
        <v>2394</v>
      </c>
      <c r="I1152" s="9">
        <v>6107</v>
      </c>
      <c r="J1152" s="9">
        <v>4144</v>
      </c>
      <c r="K1152" s="9">
        <v>384</v>
      </c>
      <c r="L1152" s="115">
        <f t="shared" si="51"/>
        <v>0.6785655804814148</v>
      </c>
      <c r="M1152" s="96">
        <f>IF($B1152="Область","",SUM('Дані з ДІСО'!J1152:L1152)/K1152)</f>
        <v>0.203125</v>
      </c>
      <c r="N1152" s="9" t="str">
        <f>IF($B1152="Область","",VLOOKUP(100*J1152/I1152,Параметри!$B$39:$C$53,2,TRUE))</f>
        <v>3. 66-72</v>
      </c>
      <c r="O1152" s="9" t="str">
        <f>IF($B1152="Область","",VLOOKUP(M1152,Параметри!$B$21:$C$35,2,TRUE))</f>
        <v>1. 0-1</v>
      </c>
      <c r="P1152" s="9">
        <f t="shared" si="52"/>
        <v>3</v>
      </c>
      <c r="Q1152" s="9">
        <f t="shared" si="53"/>
        <v>1</v>
      </c>
      <c r="R1152" s="116">
        <v>13</v>
      </c>
      <c r="S1152" s="117">
        <f>IF(C1152="Область",Параметри!$K$47,IF(C1152="Київ",Параметри!$K$48,IF(L1152&lt;Параметри!$I$42,Параметри!$K$42,IF(L1152&lt;Параметри!$I$43,Параметри!$K$43,IF(L1152&lt;Параметри!$I$44,Параметри!$K$44,IF(L1152&lt;Параметри!$I$45,Параметри!$K$45,Параметри!$K$46))))))</f>
        <v>0.48</v>
      </c>
      <c r="T1152" s="97">
        <f>IF($B1152="Область",Параметри!K$63,IF($R1152&lt;Параметри!$G$59,Параметри!K$58,IF($R1152&lt;Параметри!$G$60,Параметри!K$59,IF($R1152&lt;Параметри!$G$61,Параметри!K$60,IF($R1152&lt;Параметри!$G$62,Параметри!K$61,Параметри!K$62)))))</f>
        <v>1.7000000000000001E-2</v>
      </c>
      <c r="U1152" s="97">
        <f>IF($B1152="Область",Параметри!L$63,IF($R1152&lt;Параметри!$G$59,Параметри!L$58,IF($R1152&lt;Параметри!$G$60,Параметри!L$59,IF($R1152&lt;Параметри!$G$61,Параметри!L$60,IF($R1152&lt;Параметри!$G$62,Параметри!L$61,Параметри!L$62)))))</f>
        <v>4.7E-2</v>
      </c>
      <c r="V1152" s="98">
        <f>IF(OR(SUM('Дані з ДІСО'!G1152:I1152)=0,Розрахунки!H1152=0),"",Розрахунки!H1152/SUM('Дані з ДІСО'!G1152:I1152))</f>
        <v>7.0909090909090908</v>
      </c>
      <c r="W1152" s="9">
        <v>2021</v>
      </c>
      <c r="X1152" s="9">
        <v>13</v>
      </c>
      <c r="Y1152" s="9">
        <v>13.5</v>
      </c>
      <c r="Z1152" s="9" t="s">
        <v>4535</v>
      </c>
      <c r="AA1152" s="99">
        <v>13</v>
      </c>
      <c r="AB1152" s="9" t="str">
        <f>IF('Коефіцієнти АТО'!C1152="Область","",'Коефіцієнти АТО'!D1152)</f>
        <v>Харківська</v>
      </c>
      <c r="AC1152" s="9"/>
    </row>
    <row r="1153" spans="1:29" ht="15" customHeight="1">
      <c r="A1153" s="9">
        <v>1152</v>
      </c>
      <c r="B1153" s="9" t="s">
        <v>3145</v>
      </c>
      <c r="C1153" s="9" t="s">
        <v>3146</v>
      </c>
      <c r="D1153" s="9" t="s">
        <v>4172</v>
      </c>
      <c r="E1153" s="9" t="s">
        <v>21</v>
      </c>
      <c r="F1153" s="9" t="s">
        <v>2397</v>
      </c>
      <c r="G1153" s="9" t="s">
        <v>4201</v>
      </c>
      <c r="H1153" s="9" t="s">
        <v>2396</v>
      </c>
      <c r="I1153" s="9">
        <v>36303</v>
      </c>
      <c r="J1153" s="9">
        <v>13195</v>
      </c>
      <c r="K1153" s="9">
        <v>1418.7</v>
      </c>
      <c r="L1153" s="115">
        <f t="shared" si="51"/>
        <v>0.36346858386359254</v>
      </c>
      <c r="M1153" s="96">
        <f>IF($B1153="Область","",SUM('Дані з ДІСО'!J1153:L1153)/K1153)</f>
        <v>0</v>
      </c>
      <c r="N1153" s="9" t="str">
        <f>IF($B1153="Область","",VLOOKUP(100*J1153/I1153,Параметри!$B$39:$C$53,2,TRUE))</f>
        <v>9. 26-43</v>
      </c>
      <c r="O1153" s="9" t="str">
        <f>IF($B1153="Область","",VLOOKUP(M1153,Параметри!$B$21:$C$35,2,TRUE))</f>
        <v>1. 0-1</v>
      </c>
      <c r="P1153" s="9">
        <f t="shared" si="52"/>
        <v>9</v>
      </c>
      <c r="Q1153" s="9">
        <f t="shared" si="53"/>
        <v>1</v>
      </c>
      <c r="R1153" s="116">
        <v>16</v>
      </c>
      <c r="S1153" s="117">
        <f>IF(C1153="Область",Параметри!$K$47,IF(C1153="Київ",Параметри!$K$48,IF(L1153&lt;Параметри!$I$42,Параметри!$K$42,IF(L1153&lt;Параметри!$I$43,Параметри!$K$43,IF(L1153&lt;Параметри!$I$44,Параметри!$K$44,IF(L1153&lt;Параметри!$I$45,Параметри!$K$45,Параметри!$K$46))))))</f>
        <v>0.33</v>
      </c>
      <c r="T1153" s="97">
        <f>IF($B1153="Область",Параметри!K$63,IF($R1153&lt;Параметри!$G$59,Параметри!K$58,IF($R1153&lt;Параметри!$G$60,Параметри!K$59,IF($R1153&lt;Параметри!$G$61,Параметри!K$60,IF($R1153&lt;Параметри!$G$62,Параметри!K$61,Параметри!K$62)))))</f>
        <v>1.7000000000000001E-2</v>
      </c>
      <c r="U1153" s="97">
        <f>IF($B1153="Область",Параметри!L$63,IF($R1153&lt;Параметри!$G$59,Параметри!L$58,IF($R1153&lt;Параметри!$G$60,Параметри!L$59,IF($R1153&lt;Параметри!$G$61,Параметри!L$60,IF($R1153&lt;Параметри!$G$62,Параметри!L$61,Параметри!L$62)))))</f>
        <v>4.7E-2</v>
      </c>
      <c r="V1153" s="98" t="str">
        <f>IF(OR(SUM('Дані з ДІСО'!G1153:I1153)=0,Розрахунки!H1153=0),"",Розрахунки!H1153/SUM('Дані з ДІСО'!G1153:I1153))</f>
        <v/>
      </c>
      <c r="W1153" s="9">
        <v>2021</v>
      </c>
      <c r="X1153" s="9">
        <v>16.5</v>
      </c>
      <c r="Y1153" s="9">
        <v>15</v>
      </c>
      <c r="Z1153" s="9" t="s">
        <v>4536</v>
      </c>
      <c r="AA1153" s="99">
        <v>16</v>
      </c>
      <c r="AB1153" s="9" t="str">
        <f>IF('Коефіцієнти АТО'!C1153="Область","",'Коефіцієнти АТО'!D1153)</f>
        <v>Харківська</v>
      </c>
      <c r="AC1153" s="9"/>
    </row>
    <row r="1154" spans="1:29" ht="15" customHeight="1">
      <c r="A1154" s="9">
        <v>1153</v>
      </c>
      <c r="B1154" s="9" t="s">
        <v>3151</v>
      </c>
      <c r="C1154" s="9" t="s">
        <v>3151</v>
      </c>
      <c r="D1154" s="9" t="s">
        <v>4172</v>
      </c>
      <c r="E1154" s="9" t="s">
        <v>29</v>
      </c>
      <c r="F1154" s="9" t="s">
        <v>2399</v>
      </c>
      <c r="G1154" s="9" t="s">
        <v>4202</v>
      </c>
      <c r="H1154" s="9" t="s">
        <v>2398</v>
      </c>
      <c r="I1154" s="9">
        <v>16270</v>
      </c>
      <c r="J1154" s="9">
        <v>12883</v>
      </c>
      <c r="K1154" s="9">
        <v>1113.3</v>
      </c>
      <c r="L1154" s="115">
        <f t="shared" ref="L1154:L1217" si="54">IF($B1154="Область","",J1154/I1154)</f>
        <v>0.79182544560540868</v>
      </c>
      <c r="M1154" s="96">
        <f>IF($B1154="Область","",SUM('Дані з ДІСО'!J1154:L1154)/K1154)</f>
        <v>0</v>
      </c>
      <c r="N1154" s="9" t="str">
        <f>IF($B1154="Область","",VLOOKUP(100*J1154/I1154,Параметри!$B$39:$C$53,2,TRUE))</f>
        <v>2. 72-100</v>
      </c>
      <c r="O1154" s="9" t="str">
        <f>IF($B1154="Область","",VLOOKUP(M1154,Параметри!$B$21:$C$35,2,TRUE))</f>
        <v>1. 0-1</v>
      </c>
      <c r="P1154" s="9">
        <f t="shared" ref="P1154:P1217" si="55">IF($B1154="Область","",IF(MID(N1154,2,1)=".",MID(N1154,1,1),MID(N1154,1,2))*1)</f>
        <v>2</v>
      </c>
      <c r="Q1154" s="9">
        <f t="shared" ref="Q1154:Q1217" si="56">IF($B1154="Область","",IF(MID(O1154,2,1)=".",MID(O1154,1,1),MID(O1154,1,2))*1)</f>
        <v>1</v>
      </c>
      <c r="R1154" s="116">
        <v>12.5</v>
      </c>
      <c r="S1154" s="117">
        <f>IF(C1154="Область",Параметри!$K$47,IF(C1154="Київ",Параметри!$K$48,IF(L1154&lt;Параметри!$I$42,Параметри!$K$42,IF(L1154&lt;Параметри!$I$43,Параметри!$K$43,IF(L1154&lt;Параметри!$I$44,Параметри!$K$44,IF(L1154&lt;Параметри!$I$45,Параметри!$K$45,Параметри!$K$46))))))</f>
        <v>0.48</v>
      </c>
      <c r="T1154" s="97">
        <f>IF($B1154="Область",Параметри!K$63,IF($R1154&lt;Параметри!$G$59,Параметри!K$58,IF($R1154&lt;Параметри!$G$60,Параметри!K$59,IF($R1154&lt;Параметри!$G$61,Параметри!K$60,IF($R1154&lt;Параметри!$G$62,Параметри!K$61,Параметри!K$62)))))</f>
        <v>1.7000000000000001E-2</v>
      </c>
      <c r="U1154" s="97">
        <f>IF($B1154="Область",Параметри!L$63,IF($R1154&lt;Параметри!$G$59,Параметри!L$58,IF($R1154&lt;Параметри!$G$60,Параметри!L$59,IF($R1154&lt;Параметри!$G$61,Параметри!L$60,IF($R1154&lt;Параметри!$G$62,Параметри!L$61,Параметри!L$62)))))</f>
        <v>4.7E-2</v>
      </c>
      <c r="V1154" s="98" t="str">
        <f>IF(OR(SUM('Дані з ДІСО'!G1154:I1154)=0,Розрахунки!H1154=0),"",Розрахунки!H1154/SUM('Дані з ДІСО'!G1154:I1154))</f>
        <v/>
      </c>
      <c r="W1154" s="9">
        <v>2021</v>
      </c>
      <c r="X1154" s="9">
        <v>12.5</v>
      </c>
      <c r="Y1154" s="9">
        <v>11.5</v>
      </c>
      <c r="Z1154" s="9" t="s">
        <v>4535</v>
      </c>
      <c r="AA1154" s="99">
        <v>12.5</v>
      </c>
      <c r="AB1154" s="9" t="str">
        <f>IF('Коефіцієнти АТО'!C1154="Область","",'Коефіцієнти АТО'!D1154)</f>
        <v>Харківська</v>
      </c>
      <c r="AC1154" s="9"/>
    </row>
    <row r="1155" spans="1:29" ht="15" customHeight="1">
      <c r="A1155" s="9">
        <v>1154</v>
      </c>
      <c r="B1155" s="9" t="s">
        <v>3145</v>
      </c>
      <c r="C1155" s="9" t="s">
        <v>3146</v>
      </c>
      <c r="D1155" s="9" t="s">
        <v>4172</v>
      </c>
      <c r="E1155" s="9" t="s">
        <v>21</v>
      </c>
      <c r="F1155" s="9" t="s">
        <v>2401</v>
      </c>
      <c r="G1155" s="9" t="s">
        <v>4203</v>
      </c>
      <c r="H1155" s="9" t="s">
        <v>2400</v>
      </c>
      <c r="I1155" s="9">
        <v>43448</v>
      </c>
      <c r="J1155" s="9">
        <v>13156</v>
      </c>
      <c r="K1155" s="9">
        <v>544.1</v>
      </c>
      <c r="L1155" s="115">
        <f t="shared" si="54"/>
        <v>0.30279874792855827</v>
      </c>
      <c r="M1155" s="96">
        <f>IF($B1155="Область","",SUM('Дані з ДІСО'!J1155:L1155)/K1155)</f>
        <v>8.4543282484837334</v>
      </c>
      <c r="N1155" s="9" t="str">
        <f>IF($B1155="Область","",VLOOKUP(100*J1155/I1155,Параметри!$B$39:$C$53,2,TRUE))</f>
        <v>9. 26-43</v>
      </c>
      <c r="O1155" s="9" t="str">
        <f>IF($B1155="Область","",VLOOKUP(M1155,Параметри!$B$21:$C$35,2,TRUE))</f>
        <v>10. 7-10,2</v>
      </c>
      <c r="P1155" s="9">
        <f t="shared" si="55"/>
        <v>9</v>
      </c>
      <c r="Q1155" s="9">
        <f t="shared" si="56"/>
        <v>10</v>
      </c>
      <c r="R1155" s="116">
        <v>20</v>
      </c>
      <c r="S1155" s="117">
        <f>IF(C1155="Область",Параметри!$K$47,IF(C1155="Київ",Параметри!$K$48,IF(L1155&lt;Параметри!$I$42,Параметри!$K$42,IF(L1155&lt;Параметри!$I$43,Параметри!$K$43,IF(L1155&lt;Параметри!$I$44,Параметри!$K$44,IF(L1155&lt;Параметри!$I$45,Параметри!$K$45,Параметри!$K$46))))))</f>
        <v>0.33</v>
      </c>
      <c r="T1155" s="97">
        <f>IF($B1155="Область",Параметри!K$63,IF($R1155&lt;Параметри!$G$59,Параметри!K$58,IF($R1155&lt;Параметри!$G$60,Параметри!K$59,IF($R1155&lt;Параметри!$G$61,Параметри!K$60,IF($R1155&lt;Параметри!$G$62,Параметри!K$61,Параметри!K$62)))))</f>
        <v>7.4999999999999997E-2</v>
      </c>
      <c r="U1155" s="97">
        <f>IF($B1155="Область",Параметри!L$63,IF($R1155&lt;Параметри!$G$59,Параметри!L$58,IF($R1155&lt;Параметри!$G$60,Параметри!L$59,IF($R1155&lt;Параметри!$G$61,Параметри!L$60,IF($R1155&lt;Параметри!$G$62,Параметри!L$61,Параметри!L$62)))))</f>
        <v>4.7E-2</v>
      </c>
      <c r="V1155" s="98">
        <f>IF(OR(SUM('Дані з ДІСО'!G1155:I1155)=0,Розрахунки!H1155=0),"",Розрахунки!H1155/SUM('Дані з ДІСО'!G1155:I1155))</f>
        <v>23.115577889447238</v>
      </c>
      <c r="W1155" s="9">
        <v>2021</v>
      </c>
      <c r="X1155" s="9">
        <v>18</v>
      </c>
      <c r="Y1155" s="9">
        <v>21</v>
      </c>
      <c r="Z1155" s="9" t="s">
        <v>4536</v>
      </c>
      <c r="AA1155" s="99">
        <v>20</v>
      </c>
      <c r="AB1155" s="9" t="str">
        <f>IF('Коефіцієнти АТО'!C1155="Область","",'Коефіцієнти АТО'!D1155)</f>
        <v>Харківська</v>
      </c>
      <c r="AC1155" s="9"/>
    </row>
    <row r="1156" spans="1:29" ht="15" customHeight="1">
      <c r="A1156" s="9">
        <v>1155</v>
      </c>
      <c r="B1156" s="9" t="s">
        <v>3145</v>
      </c>
      <c r="C1156" s="9" t="s">
        <v>3146</v>
      </c>
      <c r="D1156" s="9" t="s">
        <v>4172</v>
      </c>
      <c r="E1156" s="9" t="s">
        <v>21</v>
      </c>
      <c r="F1156" s="9" t="s">
        <v>2403</v>
      </c>
      <c r="G1156" s="9" t="s">
        <v>4204</v>
      </c>
      <c r="H1156" s="9" t="s">
        <v>2402</v>
      </c>
      <c r="I1156" s="9">
        <v>41404</v>
      </c>
      <c r="J1156" s="9">
        <v>23608</v>
      </c>
      <c r="K1156" s="9">
        <v>792.5</v>
      </c>
      <c r="L1156" s="115">
        <f t="shared" si="54"/>
        <v>0.57018645541493573</v>
      </c>
      <c r="M1156" s="96">
        <f>IF($B1156="Область","",SUM('Дані з ДІСО'!J1156:L1156)/K1156)</f>
        <v>5.4145110410094635</v>
      </c>
      <c r="N1156" s="9" t="str">
        <f>IF($B1156="Область","",VLOOKUP(100*J1156/I1156,Параметри!$B$39:$C$53,2,TRUE))</f>
        <v>6. 53-58</v>
      </c>
      <c r="O1156" s="9" t="str">
        <f>IF($B1156="Область","",VLOOKUP(M1156,Параметри!$B$21:$C$35,2,TRUE))</f>
        <v>8. 4,5-5,8</v>
      </c>
      <c r="P1156" s="9">
        <f t="shared" si="55"/>
        <v>6</v>
      </c>
      <c r="Q1156" s="9">
        <f t="shared" si="56"/>
        <v>8</v>
      </c>
      <c r="R1156" s="116">
        <v>20</v>
      </c>
      <c r="S1156" s="117">
        <f>IF(C1156="Область",Параметри!$K$47,IF(C1156="Київ",Параметри!$K$48,IF(L1156&lt;Параметри!$I$42,Параметри!$K$42,IF(L1156&lt;Параметри!$I$43,Параметри!$K$43,IF(L1156&lt;Параметри!$I$44,Параметри!$K$44,IF(L1156&lt;Параметри!$I$45,Параметри!$K$45,Параметри!$K$46))))))</f>
        <v>0.43</v>
      </c>
      <c r="T1156" s="97">
        <f>IF($B1156="Область",Параметри!K$63,IF($R1156&lt;Параметри!$G$59,Параметри!K$58,IF($R1156&lt;Параметри!$G$60,Параметри!K$59,IF($R1156&lt;Параметри!$G$61,Параметри!K$60,IF($R1156&lt;Параметри!$G$62,Параметри!K$61,Параметри!K$62)))))</f>
        <v>7.4999999999999997E-2</v>
      </c>
      <c r="U1156" s="97">
        <f>IF($B1156="Область",Параметри!L$63,IF($R1156&lt;Параметри!$G$59,Параметри!L$58,IF($R1156&lt;Параметри!$G$60,Параметри!L$59,IF($R1156&lt;Параметри!$G$61,Параметри!L$60,IF($R1156&lt;Параметри!$G$62,Параметри!L$61,Параметри!L$62)))))</f>
        <v>4.7E-2</v>
      </c>
      <c r="V1156" s="98">
        <f>IF(OR(SUM('Дані з ДІСО'!G1156:I1156)=0,Розрахунки!H1156=0),"",Розрахунки!H1156/SUM('Дані з ДІСО'!G1156:I1156))</f>
        <v>19.328828828828829</v>
      </c>
      <c r="W1156" s="9">
        <v>2021</v>
      </c>
      <c r="X1156" s="9">
        <v>17</v>
      </c>
      <c r="Y1156" s="9">
        <v>21</v>
      </c>
      <c r="Z1156" s="9" t="s">
        <v>4536</v>
      </c>
      <c r="AA1156" s="99">
        <v>20</v>
      </c>
      <c r="AB1156" s="9" t="str">
        <f>IF('Коефіцієнти АТО'!C1156="Область","",'Коефіцієнти АТО'!D1156)</f>
        <v>Харківська</v>
      </c>
      <c r="AC1156" s="9"/>
    </row>
    <row r="1157" spans="1:29" ht="15" customHeight="1">
      <c r="A1157" s="9">
        <v>1156</v>
      </c>
      <c r="B1157" s="9" t="s">
        <v>3151</v>
      </c>
      <c r="C1157" s="9" t="s">
        <v>3151</v>
      </c>
      <c r="D1157" s="9" t="s">
        <v>4172</v>
      </c>
      <c r="E1157" s="9" t="s">
        <v>29</v>
      </c>
      <c r="F1157" s="9" t="s">
        <v>2405</v>
      </c>
      <c r="G1157" s="9" t="s">
        <v>4205</v>
      </c>
      <c r="H1157" s="9" t="s">
        <v>2404</v>
      </c>
      <c r="I1157" s="9">
        <v>20064</v>
      </c>
      <c r="J1157" s="9">
        <v>11640</v>
      </c>
      <c r="K1157" s="9">
        <v>780</v>
      </c>
      <c r="L1157" s="115">
        <f t="shared" si="54"/>
        <v>0.58014354066985641</v>
      </c>
      <c r="M1157" s="96">
        <f>IF($B1157="Область","",SUM('Дані з ДІСО'!J1157:L1157)/K1157)</f>
        <v>2.6025641025641026</v>
      </c>
      <c r="N1157" s="9" t="str">
        <f>IF($B1157="Область","",VLOOKUP(100*J1157/I1157,Параметри!$B$39:$C$53,2,TRUE))</f>
        <v>5. 58-63</v>
      </c>
      <c r="O1157" s="9" t="str">
        <f>IF($B1157="Область","",VLOOKUP(M1157,Параметри!$B$21:$C$35,2,TRUE))</f>
        <v>4. 2,1-3</v>
      </c>
      <c r="P1157" s="9">
        <f t="shared" si="55"/>
        <v>5</v>
      </c>
      <c r="Q1157" s="9">
        <f t="shared" si="56"/>
        <v>4</v>
      </c>
      <c r="R1157" s="116">
        <v>14.5</v>
      </c>
      <c r="S1157" s="117">
        <f>IF(C1157="Область",Параметри!$K$47,IF(C1157="Київ",Параметри!$K$48,IF(L1157&lt;Параметри!$I$42,Параметри!$K$42,IF(L1157&lt;Параметри!$I$43,Параметри!$K$43,IF(L1157&lt;Параметри!$I$44,Параметри!$K$44,IF(L1157&lt;Параметри!$I$45,Параметри!$K$45,Параметри!$K$46))))))</f>
        <v>0.43</v>
      </c>
      <c r="T1157" s="97">
        <f>IF($B1157="Область",Параметри!K$63,IF($R1157&lt;Параметри!$G$59,Параметри!K$58,IF($R1157&lt;Параметри!$G$60,Параметри!K$59,IF($R1157&lt;Параметри!$G$61,Параметри!K$60,IF($R1157&lt;Параметри!$G$62,Параметри!K$61,Параметри!K$62)))))</f>
        <v>1.7000000000000001E-2</v>
      </c>
      <c r="U1157" s="97">
        <f>IF($B1157="Область",Параметри!L$63,IF($R1157&lt;Параметри!$G$59,Параметри!L$58,IF($R1157&lt;Параметри!$G$60,Параметри!L$59,IF($R1157&lt;Параметри!$G$61,Параметри!L$60,IF($R1157&lt;Параметри!$G$62,Параметри!L$61,Параметри!L$62)))))</f>
        <v>4.7E-2</v>
      </c>
      <c r="V1157" s="98">
        <f>IF(OR(SUM('Дані з ДІСО'!G1157:I1157)=0,Розрахунки!H1157=0),"",Розрахунки!H1157/SUM('Дані з ДІСО'!G1157:I1157))</f>
        <v>15.149253731343284</v>
      </c>
      <c r="W1157" s="9">
        <v>2021</v>
      </c>
      <c r="X1157" s="9">
        <v>14.5</v>
      </c>
      <c r="Y1157" s="9">
        <v>14</v>
      </c>
      <c r="Z1157" s="9" t="s">
        <v>4535</v>
      </c>
      <c r="AA1157" s="99">
        <v>14.5</v>
      </c>
      <c r="AB1157" s="9" t="str">
        <f>IF('Коефіцієнти АТО'!C1157="Область","",'Коефіцієнти АТО'!D1157)</f>
        <v>Харківська</v>
      </c>
      <c r="AC1157" s="9"/>
    </row>
    <row r="1158" spans="1:29" ht="15" customHeight="1">
      <c r="A1158" s="9">
        <v>1157</v>
      </c>
      <c r="B1158" s="9" t="s">
        <v>3145</v>
      </c>
      <c r="C1158" s="9" t="s">
        <v>3146</v>
      </c>
      <c r="D1158" s="9" t="s">
        <v>4172</v>
      </c>
      <c r="E1158" s="9" t="s">
        <v>21</v>
      </c>
      <c r="F1158" s="9" t="s">
        <v>2407</v>
      </c>
      <c r="G1158" s="9" t="s">
        <v>4206</v>
      </c>
      <c r="H1158" s="9" t="s">
        <v>2406</v>
      </c>
      <c r="I1158" s="9">
        <v>31262</v>
      </c>
      <c r="J1158" s="9">
        <v>11249</v>
      </c>
      <c r="K1158" s="9">
        <v>483.8</v>
      </c>
      <c r="L1158" s="115">
        <f t="shared" si="54"/>
        <v>0.3598298253470667</v>
      </c>
      <c r="M1158" s="96">
        <f>IF($B1158="Область","",SUM('Дані з ДІСО'!J1158:L1158)/K1158)</f>
        <v>6.8272013228606863</v>
      </c>
      <c r="N1158" s="9" t="str">
        <f>IF($B1158="Область","",VLOOKUP(100*J1158/I1158,Параметри!$B$39:$C$53,2,TRUE))</f>
        <v>9. 26-43</v>
      </c>
      <c r="O1158" s="9" t="str">
        <f>IF($B1158="Область","",VLOOKUP(M1158,Параметри!$B$21:$C$35,2,TRUE))</f>
        <v>9. 5,8-7</v>
      </c>
      <c r="P1158" s="9">
        <f t="shared" si="55"/>
        <v>9</v>
      </c>
      <c r="Q1158" s="9">
        <f t="shared" si="56"/>
        <v>9</v>
      </c>
      <c r="R1158" s="116">
        <v>18.5</v>
      </c>
      <c r="S1158" s="117">
        <f>IF(C1158="Область",Параметри!$K$47,IF(C1158="Київ",Параметри!$K$48,IF(L1158&lt;Параметри!$I$42,Параметри!$K$42,IF(L1158&lt;Параметри!$I$43,Параметри!$K$43,IF(L1158&lt;Параметри!$I$44,Параметри!$K$44,IF(L1158&lt;Параметри!$I$45,Параметри!$K$45,Параметри!$K$46))))))</f>
        <v>0.33</v>
      </c>
      <c r="T1158" s="97">
        <f>IF($B1158="Область",Параметри!K$63,IF($R1158&lt;Параметри!$G$59,Параметри!K$58,IF($R1158&lt;Параметри!$G$60,Параметри!K$59,IF($R1158&lt;Параметри!$G$61,Параметри!K$60,IF($R1158&lt;Параметри!$G$62,Параметри!K$61,Параметри!K$62)))))</f>
        <v>1.7000000000000001E-2</v>
      </c>
      <c r="U1158" s="97">
        <f>IF($B1158="Область",Параметри!L$63,IF($R1158&lt;Параметри!$G$59,Параметри!L$58,IF($R1158&lt;Параметри!$G$60,Параметри!L$59,IF($R1158&lt;Параметри!$G$61,Параметри!L$60,IF($R1158&lt;Параметри!$G$62,Параметри!L$61,Параметри!L$62)))))</f>
        <v>4.7E-2</v>
      </c>
      <c r="V1158" s="98">
        <f>IF(OR(SUM('Дані з ДІСО'!G1158:I1158)=0,Розрахунки!H1158=0),"",Розрахунки!H1158/SUM('Дані з ДІСО'!G1158:I1158))</f>
        <v>26.637096774193548</v>
      </c>
      <c r="W1158" s="9">
        <v>2021</v>
      </c>
      <c r="X1158" s="9">
        <v>18</v>
      </c>
      <c r="Y1158" s="9">
        <v>19.5</v>
      </c>
      <c r="Z1158" s="9" t="s">
        <v>4536</v>
      </c>
      <c r="AA1158" s="99">
        <v>18.5</v>
      </c>
      <c r="AB1158" s="9" t="str">
        <f>IF('Коефіцієнти АТО'!C1158="Область","",'Коефіцієнти АТО'!D1158)</f>
        <v>Харківська</v>
      </c>
      <c r="AC1158" s="9"/>
    </row>
    <row r="1159" spans="1:29" ht="15" customHeight="1">
      <c r="A1159" s="9">
        <v>1158</v>
      </c>
      <c r="B1159" s="9" t="s">
        <v>3151</v>
      </c>
      <c r="C1159" s="9" t="s">
        <v>3151</v>
      </c>
      <c r="D1159" s="9" t="s">
        <v>4172</v>
      </c>
      <c r="E1159" s="9" t="s">
        <v>29</v>
      </c>
      <c r="F1159" s="9" t="s">
        <v>2409</v>
      </c>
      <c r="G1159" s="9" t="s">
        <v>4207</v>
      </c>
      <c r="H1159" s="9" t="s">
        <v>2408</v>
      </c>
      <c r="I1159" s="9">
        <v>26597</v>
      </c>
      <c r="J1159" s="9">
        <v>18189</v>
      </c>
      <c r="K1159" s="9">
        <v>1039.4000000000001</v>
      </c>
      <c r="L1159" s="115">
        <f t="shared" si="54"/>
        <v>0.68387412114148216</v>
      </c>
      <c r="M1159" s="96">
        <f>IF($B1159="Область","",SUM('Дані з ДІСО'!J1159:L1159)/K1159)</f>
        <v>2.5043294208197033</v>
      </c>
      <c r="N1159" s="9" t="str">
        <f>IF($B1159="Область","",VLOOKUP(100*J1159/I1159,Параметри!$B$39:$C$53,2,TRUE))</f>
        <v>3. 66-72</v>
      </c>
      <c r="O1159" s="9" t="str">
        <f>IF($B1159="Область","",VLOOKUP(M1159,Параметри!$B$21:$C$35,2,TRUE))</f>
        <v>4. 2,1-3</v>
      </c>
      <c r="P1159" s="9">
        <f t="shared" si="55"/>
        <v>3</v>
      </c>
      <c r="Q1159" s="9">
        <f t="shared" si="56"/>
        <v>4</v>
      </c>
      <c r="R1159" s="116">
        <v>14</v>
      </c>
      <c r="S1159" s="117">
        <f>IF(C1159="Область",Параметри!$K$47,IF(C1159="Київ",Параметри!$K$48,IF(L1159&lt;Параметри!$I$42,Параметри!$K$42,IF(L1159&lt;Параметри!$I$43,Параметри!$K$43,IF(L1159&lt;Параметри!$I$44,Параметри!$K$44,IF(L1159&lt;Параметри!$I$45,Параметри!$K$45,Параметри!$K$46))))))</f>
        <v>0.48</v>
      </c>
      <c r="T1159" s="97">
        <f>IF($B1159="Область",Параметри!K$63,IF($R1159&lt;Параметри!$G$59,Параметри!K$58,IF($R1159&lt;Параметри!$G$60,Параметри!K$59,IF($R1159&lt;Параметри!$G$61,Параметри!K$60,IF($R1159&lt;Параметри!$G$62,Параметри!K$61,Параметри!K$62)))))</f>
        <v>1.7000000000000001E-2</v>
      </c>
      <c r="U1159" s="97">
        <f>IF($B1159="Область",Параметри!L$63,IF($R1159&lt;Параметри!$G$59,Параметри!L$58,IF($R1159&lt;Параметри!$G$60,Параметри!L$59,IF($R1159&lt;Параметри!$G$61,Параметри!L$60,IF($R1159&lt;Параметри!$G$62,Параметри!L$61,Параметри!L$62)))))</f>
        <v>4.7E-2</v>
      </c>
      <c r="V1159" s="98">
        <f>IF(OR(SUM('Дані з ДІСО'!G1159:I1159)=0,Розрахунки!H1159=0),"",Розрахунки!H1159/SUM('Дані з ДІСО'!G1159:I1159))</f>
        <v>17.353333333333332</v>
      </c>
      <c r="W1159" s="9">
        <v>2021</v>
      </c>
      <c r="X1159" s="9">
        <v>14</v>
      </c>
      <c r="Y1159" s="9">
        <v>15</v>
      </c>
      <c r="Z1159" s="9" t="s">
        <v>4535</v>
      </c>
      <c r="AA1159" s="99">
        <v>14</v>
      </c>
      <c r="AB1159" s="9" t="str">
        <f>IF('Коефіцієнти АТО'!C1159="Область","",'Коефіцієнти АТО'!D1159)</f>
        <v>Харківська</v>
      </c>
      <c r="AC1159" s="9"/>
    </row>
    <row r="1160" spans="1:29" ht="15" customHeight="1">
      <c r="A1160" s="9">
        <v>1159</v>
      </c>
      <c r="B1160" s="9" t="s">
        <v>3148</v>
      </c>
      <c r="C1160" s="9" t="s">
        <v>3148</v>
      </c>
      <c r="D1160" s="9" t="s">
        <v>4172</v>
      </c>
      <c r="E1160" s="9" t="s">
        <v>24</v>
      </c>
      <c r="F1160" s="9" t="s">
        <v>2411</v>
      </c>
      <c r="G1160" s="9" t="s">
        <v>4208</v>
      </c>
      <c r="H1160" s="9" t="s">
        <v>2410</v>
      </c>
      <c r="I1160" s="9">
        <v>4431</v>
      </c>
      <c r="J1160" s="9">
        <v>4431</v>
      </c>
      <c r="K1160" s="9">
        <v>331.5</v>
      </c>
      <c r="L1160" s="115">
        <f t="shared" si="54"/>
        <v>1</v>
      </c>
      <c r="M1160" s="96">
        <f>IF($B1160="Область","",SUM('Дані з ДІСО'!J1160:L1160)/K1160)</f>
        <v>1.5987933634992459</v>
      </c>
      <c r="N1160" s="9" t="str">
        <f>IF($B1160="Область","",VLOOKUP(100*J1160/I1160,Параметри!$B$39:$C$53,2,TRUE))</f>
        <v>1. 100%</v>
      </c>
      <c r="O1160" s="9" t="str">
        <f>IF($B1160="Область","",VLOOKUP(M1160,Параметри!$B$21:$C$35,2,TRUE))</f>
        <v>3. 1,4-2,1</v>
      </c>
      <c r="P1160" s="9">
        <f t="shared" si="55"/>
        <v>1</v>
      </c>
      <c r="Q1160" s="9">
        <f t="shared" si="56"/>
        <v>3</v>
      </c>
      <c r="R1160" s="116">
        <v>12</v>
      </c>
      <c r="S1160" s="117">
        <f>IF(C1160="Область",Параметри!$K$47,IF(C1160="Київ",Параметри!$K$48,IF(L1160&lt;Параметри!$I$42,Параметри!$K$42,IF(L1160&lt;Параметри!$I$43,Параметри!$K$43,IF(L1160&lt;Параметри!$I$44,Параметри!$K$44,IF(L1160&lt;Параметри!$I$45,Параметри!$K$45,Параметри!$K$46))))))</f>
        <v>0.53</v>
      </c>
      <c r="T1160" s="97">
        <f>IF($B1160="Область",Параметри!K$63,IF($R1160&lt;Параметри!$G$59,Параметри!K$58,IF($R1160&lt;Параметри!$G$60,Параметри!K$59,IF($R1160&lt;Параметри!$G$61,Параметри!K$60,IF($R1160&lt;Параметри!$G$62,Параметри!K$61,Параметри!K$62)))))</f>
        <v>1.7000000000000001E-2</v>
      </c>
      <c r="U1160" s="97">
        <f>IF($B1160="Область",Параметри!L$63,IF($R1160&lt;Параметри!$G$59,Параметри!L$58,IF($R1160&lt;Параметри!$G$60,Параметри!L$59,IF($R1160&lt;Параметри!$G$61,Параметри!L$60,IF($R1160&lt;Параметри!$G$62,Параметри!L$61,Параметри!L$62)))))</f>
        <v>4.7E-2</v>
      </c>
      <c r="V1160" s="98">
        <f>IF(OR(SUM('Дані з ДІСО'!G1160:I1160)=0,Розрахунки!H1160=0),"",Розрахунки!H1160/SUM('Дані з ДІСО'!G1160:I1160))</f>
        <v>9.137931034482758</v>
      </c>
      <c r="W1160" s="9">
        <v>2021</v>
      </c>
      <c r="X1160" s="9">
        <v>12.5</v>
      </c>
      <c r="Y1160" s="9">
        <v>11</v>
      </c>
      <c r="Z1160" s="9" t="s">
        <v>4536</v>
      </c>
      <c r="AA1160" s="99">
        <v>12</v>
      </c>
      <c r="AB1160" s="9" t="str">
        <f>IF('Коефіцієнти АТО'!C1160="Область","",'Коефіцієнти АТО'!D1160)</f>
        <v>Харківська</v>
      </c>
      <c r="AC1160" s="9"/>
    </row>
    <row r="1161" spans="1:29" ht="15" customHeight="1">
      <c r="A1161" s="9">
        <v>1160</v>
      </c>
      <c r="B1161" s="9" t="s">
        <v>3176</v>
      </c>
      <c r="C1161" s="9" t="s">
        <v>3146</v>
      </c>
      <c r="D1161" s="9" t="s">
        <v>4172</v>
      </c>
      <c r="E1161" s="9" t="s">
        <v>78</v>
      </c>
      <c r="F1161" s="9" t="s">
        <v>2413</v>
      </c>
      <c r="G1161" s="9" t="s">
        <v>4209</v>
      </c>
      <c r="H1161" s="9" t="s">
        <v>2412</v>
      </c>
      <c r="I1161" s="9">
        <v>55544</v>
      </c>
      <c r="J1161" s="9">
        <v>1676</v>
      </c>
      <c r="K1161" s="9">
        <v>148.4</v>
      </c>
      <c r="L1161" s="115">
        <f t="shared" si="54"/>
        <v>3.0174276249459887E-2</v>
      </c>
      <c r="M1161" s="96">
        <f>IF($B1161="Область","",SUM('Дані з ДІСО'!J1161:L1161)/K1161)</f>
        <v>0</v>
      </c>
      <c r="N1161" s="9" t="str">
        <f>IF($B1161="Область","",VLOOKUP(100*J1161/I1161,Параметри!$B$39:$C$53,2,TRUE))</f>
        <v>15. 0-9</v>
      </c>
      <c r="O1161" s="9" t="str">
        <f>IF($B1161="Область","",VLOOKUP(M1161,Параметри!$B$21:$C$35,2,TRUE))</f>
        <v>1. 0-1</v>
      </c>
      <c r="P1161" s="9">
        <f t="shared" si="55"/>
        <v>15</v>
      </c>
      <c r="Q1161" s="9">
        <f t="shared" si="56"/>
        <v>1</v>
      </c>
      <c r="R1161" s="116">
        <v>24.5</v>
      </c>
      <c r="S1161" s="117">
        <f>IF(C1161="Область",Параметри!$K$47,IF(C1161="Київ",Параметри!$K$48,IF(L1161&lt;Параметри!$I$42,Параметри!$K$42,IF(L1161&lt;Параметри!$I$43,Параметри!$K$43,IF(L1161&lt;Параметри!$I$44,Параметри!$K$44,IF(L1161&lt;Параметри!$I$45,Параметри!$K$45,Параметри!$K$46))))))</f>
        <v>0.23</v>
      </c>
      <c r="T1161" s="97">
        <f>IF($B1161="Область",Параметри!K$63,IF($R1161&lt;Параметри!$G$59,Параметри!K$58,IF($R1161&lt;Параметри!$G$60,Параметри!K$59,IF($R1161&lt;Параметри!$G$61,Параметри!K$60,IF($R1161&lt;Параметри!$G$62,Параметри!K$61,Параметри!K$62)))))</f>
        <v>0.1</v>
      </c>
      <c r="U1161" s="97">
        <f>IF($B1161="Область",Параметри!L$63,IF($R1161&lt;Параметри!$G$59,Параметри!L$58,IF($R1161&lt;Параметри!$G$60,Параметри!L$59,IF($R1161&lt;Параметри!$G$61,Параметри!L$60,IF($R1161&lt;Параметри!$G$62,Параметри!L$61,Параметри!L$62)))))</f>
        <v>4.7E-2</v>
      </c>
      <c r="V1161" s="98" t="str">
        <f>IF(OR(SUM('Дані з ДІСО'!G1161:I1161)=0,Розрахунки!H1161=0),"",Розрахунки!H1161/SUM('Дані з ДІСО'!G1161:I1161))</f>
        <v/>
      </c>
      <c r="W1161" s="9" t="s">
        <v>3176</v>
      </c>
      <c r="X1161" s="9">
        <v>24.5</v>
      </c>
      <c r="Y1161" s="9">
        <v>25</v>
      </c>
      <c r="Z1161" s="9" t="s">
        <v>4535</v>
      </c>
      <c r="AA1161" s="99">
        <v>24.5</v>
      </c>
      <c r="AB1161" s="9" t="str">
        <f>IF('Коефіцієнти АТО'!C1161="Область","",'Коефіцієнти АТО'!D1161)</f>
        <v>Харківська</v>
      </c>
      <c r="AC1161" s="9"/>
    </row>
    <row r="1162" spans="1:29" ht="15" customHeight="1">
      <c r="A1162" s="9">
        <v>1161</v>
      </c>
      <c r="B1162" s="9" t="s">
        <v>3148</v>
      </c>
      <c r="C1162" s="9" t="s">
        <v>3148</v>
      </c>
      <c r="D1162" s="9" t="s">
        <v>4172</v>
      </c>
      <c r="E1162" s="9" t="s">
        <v>24</v>
      </c>
      <c r="F1162" s="9" t="s">
        <v>2415</v>
      </c>
      <c r="G1162" s="9" t="s">
        <v>4210</v>
      </c>
      <c r="H1162" s="9" t="s">
        <v>2414</v>
      </c>
      <c r="I1162" s="9">
        <v>13321</v>
      </c>
      <c r="J1162" s="9">
        <v>13321</v>
      </c>
      <c r="K1162" s="9">
        <v>363.5</v>
      </c>
      <c r="L1162" s="115">
        <f t="shared" si="54"/>
        <v>1</v>
      </c>
      <c r="M1162" s="96">
        <f>IF($B1162="Область","",SUM('Дані з ДІСО'!J1162:L1162)/K1162)</f>
        <v>1.7097661623108666</v>
      </c>
      <c r="N1162" s="9" t="str">
        <f>IF($B1162="Область","",VLOOKUP(100*J1162/I1162,Параметри!$B$39:$C$53,2,TRUE))</f>
        <v>1. 100%</v>
      </c>
      <c r="O1162" s="9" t="str">
        <f>IF($B1162="Область","",VLOOKUP(M1162,Параметри!$B$21:$C$35,2,TRUE))</f>
        <v>3. 1,4-2,1</v>
      </c>
      <c r="P1162" s="9">
        <f t="shared" si="55"/>
        <v>1</v>
      </c>
      <c r="Q1162" s="9">
        <f t="shared" si="56"/>
        <v>3</v>
      </c>
      <c r="R1162" s="116">
        <v>13</v>
      </c>
      <c r="S1162" s="117">
        <f>IF(C1162="Область",Параметри!$K$47,IF(C1162="Київ",Параметри!$K$48,IF(L1162&lt;Параметри!$I$42,Параметри!$K$42,IF(L1162&lt;Параметри!$I$43,Параметри!$K$43,IF(L1162&lt;Параметри!$I$44,Параметри!$K$44,IF(L1162&lt;Параметри!$I$45,Параметри!$K$45,Параметри!$K$46))))))</f>
        <v>0.53</v>
      </c>
      <c r="T1162" s="97">
        <f>IF($B1162="Область",Параметри!K$63,IF($R1162&lt;Параметри!$G$59,Параметри!K$58,IF($R1162&lt;Параметри!$G$60,Параметри!K$59,IF($R1162&lt;Параметри!$G$61,Параметри!K$60,IF($R1162&lt;Параметри!$G$62,Параметри!K$61,Параметри!K$62)))))</f>
        <v>1.7000000000000001E-2</v>
      </c>
      <c r="U1162" s="97">
        <f>IF($B1162="Область",Параметри!L$63,IF($R1162&lt;Параметри!$G$59,Параметри!L$58,IF($R1162&lt;Параметри!$G$60,Параметри!L$59,IF($R1162&lt;Параметри!$G$61,Параметри!L$60,IF($R1162&lt;Параметри!$G$62,Параметри!L$61,Параметри!L$62)))))</f>
        <v>4.7E-2</v>
      </c>
      <c r="V1162" s="98">
        <f>IF(OR(SUM('Дані з ДІСО'!G1162:I1162)=0,Розрахунки!H1162=0),"",Розрахунки!H1162/SUM('Дані з ДІСО'!G1162:I1162))</f>
        <v>14.453488372093023</v>
      </c>
      <c r="W1162" s="9">
        <v>2021</v>
      </c>
      <c r="X1162" s="9">
        <v>13.5</v>
      </c>
      <c r="Y1162" s="9">
        <v>12</v>
      </c>
      <c r="Z1162" s="9" t="s">
        <v>4536</v>
      </c>
      <c r="AA1162" s="99">
        <v>13</v>
      </c>
      <c r="AB1162" s="9" t="str">
        <f>IF('Коефіцієнти АТО'!C1162="Область","",'Коефіцієнти АТО'!D1162)</f>
        <v>Харківська</v>
      </c>
      <c r="AC1162" s="9"/>
    </row>
    <row r="1163" spans="1:29" ht="15" customHeight="1">
      <c r="A1163" s="9">
        <v>1162</v>
      </c>
      <c r="B1163" s="9" t="s">
        <v>3176</v>
      </c>
      <c r="C1163" s="9" t="s">
        <v>3146</v>
      </c>
      <c r="D1163" s="9" t="s">
        <v>4172</v>
      </c>
      <c r="E1163" s="9" t="s">
        <v>78</v>
      </c>
      <c r="F1163" s="9" t="s">
        <v>2417</v>
      </c>
      <c r="G1163" s="9" t="s">
        <v>4211</v>
      </c>
      <c r="H1163" s="9" t="s">
        <v>2416</v>
      </c>
      <c r="I1163" s="9">
        <v>27164</v>
      </c>
      <c r="J1163" s="9">
        <v>6074</v>
      </c>
      <c r="K1163" s="9">
        <v>138</v>
      </c>
      <c r="L1163" s="115">
        <f t="shared" si="54"/>
        <v>0.22360477102046827</v>
      </c>
      <c r="M1163" s="96">
        <f>IF($B1163="Область","",SUM('Дані з ДІСО'!J1163:L1163)/K1163)</f>
        <v>19.702898550724637</v>
      </c>
      <c r="N1163" s="9" t="str">
        <f>IF($B1163="Область","",VLOOKUP(100*J1163/I1163,Параметри!$B$39:$C$53,2,TRUE))</f>
        <v>11. 22-23</v>
      </c>
      <c r="O1163" s="9" t="str">
        <f>IF($B1163="Область","",VLOOKUP(M1163,Параметри!$B$21:$C$35,2,TRUE))</f>
        <v>12. 15-35,3</v>
      </c>
      <c r="P1163" s="9">
        <f t="shared" si="55"/>
        <v>11</v>
      </c>
      <c r="Q1163" s="9">
        <f t="shared" si="56"/>
        <v>12</v>
      </c>
      <c r="R1163" s="116">
        <v>21.5</v>
      </c>
      <c r="S1163" s="117">
        <f>IF(C1163="Область",Параметри!$K$47,IF(C1163="Київ",Параметри!$K$48,IF(L1163&lt;Параметри!$I$42,Параметри!$K$42,IF(L1163&lt;Параметри!$I$43,Параметри!$K$43,IF(L1163&lt;Параметри!$I$44,Параметри!$K$44,IF(L1163&lt;Параметри!$I$45,Параметри!$K$45,Параметри!$K$46))))))</f>
        <v>0.33</v>
      </c>
      <c r="T1163" s="97">
        <f>IF($B1163="Область",Параметри!K$63,IF($R1163&lt;Параметри!$G$59,Параметри!K$58,IF($R1163&lt;Параметри!$G$60,Параметри!K$59,IF($R1163&lt;Параметри!$G$61,Параметри!K$60,IF($R1163&lt;Параметри!$G$62,Параметри!K$61,Параметри!K$62)))))</f>
        <v>7.4999999999999997E-2</v>
      </c>
      <c r="U1163" s="97">
        <f>IF($B1163="Область",Параметри!L$63,IF($R1163&lt;Параметри!$G$59,Параметри!L$58,IF($R1163&lt;Параметри!$G$60,Параметри!L$59,IF($R1163&lt;Параметри!$G$61,Параметри!L$60,IF($R1163&lt;Параметри!$G$62,Параметри!L$61,Параметри!L$62)))))</f>
        <v>4.7E-2</v>
      </c>
      <c r="V1163" s="98">
        <f>IF(OR(SUM('Дані з ДІСО'!G1163:I1163)=0,Розрахунки!H1163=0),"",Розрахунки!H1163/SUM('Дані з ДІСО'!G1163:I1163))</f>
        <v>22.28688524590164</v>
      </c>
      <c r="W1163" s="9" t="s">
        <v>3176</v>
      </c>
      <c r="X1163" s="9">
        <v>21.5</v>
      </c>
      <c r="Y1163" s="9">
        <v>20.5</v>
      </c>
      <c r="Z1163" s="9" t="s">
        <v>4535</v>
      </c>
      <c r="AA1163" s="99">
        <v>21.5</v>
      </c>
      <c r="AB1163" s="9" t="str">
        <f>IF('Коефіцієнти АТО'!C1163="Область","",'Коефіцієнти АТО'!D1163)</f>
        <v>Харківська</v>
      </c>
      <c r="AC1163" s="9"/>
    </row>
    <row r="1164" spans="1:29" ht="15" customHeight="1">
      <c r="A1164" s="9">
        <v>1163</v>
      </c>
      <c r="B1164" s="9" t="s">
        <v>3151</v>
      </c>
      <c r="C1164" s="9" t="s">
        <v>3151</v>
      </c>
      <c r="D1164" s="9" t="s">
        <v>4172</v>
      </c>
      <c r="E1164" s="9" t="s">
        <v>29</v>
      </c>
      <c r="F1164" s="9" t="s">
        <v>2419</v>
      </c>
      <c r="G1164" s="9" t="s">
        <v>3281</v>
      </c>
      <c r="H1164" s="9" t="s">
        <v>2418</v>
      </c>
      <c r="I1164" s="9">
        <v>16541</v>
      </c>
      <c r="J1164" s="9">
        <v>4237</v>
      </c>
      <c r="K1164" s="9">
        <v>160.1</v>
      </c>
      <c r="L1164" s="115">
        <f t="shared" si="54"/>
        <v>0.25615138141587568</v>
      </c>
      <c r="M1164" s="96">
        <f>IF($B1164="Область","",SUM('Дані з ДІСО'!J1164:L1164)/K1164)</f>
        <v>9.4753279200499687</v>
      </c>
      <c r="N1164" s="9" t="str">
        <f>IF($B1164="Область","",VLOOKUP(100*J1164/I1164,Параметри!$B$39:$C$53,2,TRUE))</f>
        <v>10. 23-26</v>
      </c>
      <c r="O1164" s="9" t="str">
        <f>IF($B1164="Область","",VLOOKUP(M1164,Параметри!$B$21:$C$35,2,TRUE))</f>
        <v>10. 7-10,2</v>
      </c>
      <c r="P1164" s="9">
        <f t="shared" si="55"/>
        <v>10</v>
      </c>
      <c r="Q1164" s="9">
        <f t="shared" si="56"/>
        <v>10</v>
      </c>
      <c r="R1164" s="116">
        <v>18.5</v>
      </c>
      <c r="S1164" s="117">
        <f>IF(C1164="Область",Параметри!$K$47,IF(C1164="Київ",Параметри!$K$48,IF(L1164&lt;Параметри!$I$42,Параметри!$K$42,IF(L1164&lt;Параметри!$I$43,Параметри!$K$43,IF(L1164&lt;Параметри!$I$44,Параметри!$K$44,IF(L1164&lt;Параметри!$I$45,Параметри!$K$45,Параметри!$K$46))))))</f>
        <v>0.33</v>
      </c>
      <c r="T1164" s="97">
        <f>IF($B1164="Область",Параметри!K$63,IF($R1164&lt;Параметри!$G$59,Параметри!K$58,IF($R1164&lt;Параметри!$G$60,Параметри!K$59,IF($R1164&lt;Параметри!$G$61,Параметри!K$60,IF($R1164&lt;Параметри!$G$62,Параметри!K$61,Параметри!K$62)))))</f>
        <v>1.7000000000000001E-2</v>
      </c>
      <c r="U1164" s="97">
        <f>IF($B1164="Область",Параметри!L$63,IF($R1164&lt;Параметри!$G$59,Параметри!L$58,IF($R1164&lt;Параметри!$G$60,Параметри!L$59,IF($R1164&lt;Параметри!$G$61,Параметри!L$60,IF($R1164&lt;Параметри!$G$62,Параметри!L$61,Параметри!L$62)))))</f>
        <v>4.7E-2</v>
      </c>
      <c r="V1164" s="98">
        <f>IF(OR(SUM('Дані з ДІСО'!G1164:I1164)=0,Розрахунки!H1164=0),"",Розрахунки!H1164/SUM('Дані з ДІСО'!G1164:I1164))</f>
        <v>24.467741935483872</v>
      </c>
      <c r="W1164" s="9">
        <v>2021</v>
      </c>
      <c r="X1164" s="9">
        <v>18.5</v>
      </c>
      <c r="Y1164" s="9">
        <v>18</v>
      </c>
      <c r="Z1164" s="9" t="s">
        <v>4535</v>
      </c>
      <c r="AA1164" s="99">
        <v>18.5</v>
      </c>
      <c r="AB1164" s="9" t="str">
        <f>IF('Коефіцієнти АТО'!C1164="Область","",'Коефіцієнти АТО'!D1164)</f>
        <v>Харківська</v>
      </c>
      <c r="AC1164" s="9"/>
    </row>
    <row r="1165" spans="1:29" ht="15" customHeight="1">
      <c r="A1165" s="9">
        <v>1164</v>
      </c>
      <c r="B1165" s="9" t="s">
        <v>3176</v>
      </c>
      <c r="C1165" s="9" t="s">
        <v>3146</v>
      </c>
      <c r="D1165" s="9" t="s">
        <v>4172</v>
      </c>
      <c r="E1165" s="9" t="s">
        <v>78</v>
      </c>
      <c r="F1165" s="9" t="s">
        <v>1642</v>
      </c>
      <c r="G1165" s="9" t="s">
        <v>3882</v>
      </c>
      <c r="H1165" s="9" t="s">
        <v>2420</v>
      </c>
      <c r="I1165" s="9">
        <v>30597</v>
      </c>
      <c r="J1165" s="9">
        <v>1611</v>
      </c>
      <c r="K1165" s="9">
        <v>139.19999999999999</v>
      </c>
      <c r="L1165" s="115">
        <f t="shared" si="54"/>
        <v>5.2652220805961367E-2</v>
      </c>
      <c r="M1165" s="96">
        <f>IF($B1165="Область","",SUM('Дані з ДІСО'!J1165:L1165)/K1165)</f>
        <v>22.772988505747129</v>
      </c>
      <c r="N1165" s="9" t="str">
        <f>IF($B1165="Область","",VLOOKUP(100*J1165/I1165,Параметри!$B$39:$C$53,2,TRUE))</f>
        <v>15. 0-9</v>
      </c>
      <c r="O1165" s="9" t="str">
        <f>IF($B1165="Область","",VLOOKUP(M1165,Параметри!$B$21:$C$35,2,TRUE))</f>
        <v>12. 15-35,3</v>
      </c>
      <c r="P1165" s="9">
        <f t="shared" si="55"/>
        <v>15</v>
      </c>
      <c r="Q1165" s="9">
        <f t="shared" si="56"/>
        <v>12</v>
      </c>
      <c r="R1165" s="116">
        <v>24.5</v>
      </c>
      <c r="S1165" s="117">
        <f>IF(C1165="Область",Параметри!$K$47,IF(C1165="Київ",Параметри!$K$48,IF(L1165&lt;Параметри!$I$42,Параметри!$K$42,IF(L1165&lt;Параметри!$I$43,Параметри!$K$43,IF(L1165&lt;Параметри!$I$44,Параметри!$K$44,IF(L1165&lt;Параметри!$I$45,Параметри!$K$45,Параметри!$K$46))))))</f>
        <v>0.23</v>
      </c>
      <c r="T1165" s="97">
        <f>IF($B1165="Область",Параметри!K$63,IF($R1165&lt;Параметри!$G$59,Параметри!K$58,IF($R1165&lt;Параметри!$G$60,Параметри!K$59,IF($R1165&lt;Параметри!$G$61,Параметри!K$60,IF($R1165&lt;Параметри!$G$62,Параметри!K$61,Параметри!K$62)))))</f>
        <v>0.1</v>
      </c>
      <c r="U1165" s="97">
        <f>IF($B1165="Область",Параметри!L$63,IF($R1165&lt;Параметри!$G$59,Параметри!L$58,IF($R1165&lt;Параметри!$G$60,Параметри!L$59,IF($R1165&lt;Параметри!$G$61,Параметри!L$60,IF($R1165&lt;Параметри!$G$62,Параметри!L$61,Параметри!L$62)))))</f>
        <v>4.7E-2</v>
      </c>
      <c r="V1165" s="98">
        <f>IF(OR(SUM('Дані з ДІСО'!G1165:I1165)=0,Розрахунки!H1165=0),"",Розрахунки!H1165/SUM('Дані з ДІСО'!G1165:I1165))</f>
        <v>29.626168224299064</v>
      </c>
      <c r="W1165" s="9" t="s">
        <v>3176</v>
      </c>
      <c r="X1165" s="9">
        <v>24.5</v>
      </c>
      <c r="Y1165" s="9">
        <v>24.5</v>
      </c>
      <c r="Z1165" s="9" t="s">
        <v>4535</v>
      </c>
      <c r="AA1165" s="99">
        <v>24.5</v>
      </c>
      <c r="AB1165" s="9" t="str">
        <f>IF('Коефіцієнти АТО'!C1165="Область","",'Коефіцієнти АТО'!D1165)</f>
        <v>Харківська</v>
      </c>
      <c r="AC1165" s="9"/>
    </row>
    <row r="1166" spans="1:29" ht="15" customHeight="1">
      <c r="A1166" s="9">
        <v>1165</v>
      </c>
      <c r="B1166" s="9" t="s">
        <v>3151</v>
      </c>
      <c r="C1166" s="9" t="s">
        <v>3151</v>
      </c>
      <c r="D1166" s="9" t="s">
        <v>4172</v>
      </c>
      <c r="E1166" s="9" t="s">
        <v>29</v>
      </c>
      <c r="F1166" s="9" t="s">
        <v>2422</v>
      </c>
      <c r="G1166" s="9" t="s">
        <v>4212</v>
      </c>
      <c r="H1166" s="9" t="s">
        <v>2421</v>
      </c>
      <c r="I1166" s="9">
        <v>9463</v>
      </c>
      <c r="J1166" s="9">
        <v>4405</v>
      </c>
      <c r="K1166" s="9">
        <v>466.1</v>
      </c>
      <c r="L1166" s="115">
        <f t="shared" si="54"/>
        <v>0.46549719961957098</v>
      </c>
      <c r="M1166" s="96">
        <f>IF($B1166="Область","",SUM('Дані з ДІСО'!J1166:L1166)/K1166)</f>
        <v>1.4685689766144603</v>
      </c>
      <c r="N1166" s="9" t="str">
        <f>IF($B1166="Область","",VLOOKUP(100*J1166/I1166,Параметри!$B$39:$C$53,2,TRUE))</f>
        <v>8. 43-49</v>
      </c>
      <c r="O1166" s="9" t="str">
        <f>IF($B1166="Область","",VLOOKUP(M1166,Параметри!$B$21:$C$35,2,TRUE))</f>
        <v>3. 1,4-2,1</v>
      </c>
      <c r="P1166" s="9">
        <f t="shared" si="55"/>
        <v>8</v>
      </c>
      <c r="Q1166" s="9">
        <f t="shared" si="56"/>
        <v>3</v>
      </c>
      <c r="R1166" s="116">
        <v>15</v>
      </c>
      <c r="S1166" s="117">
        <f>IF(C1166="Область",Параметри!$K$47,IF(C1166="Київ",Параметри!$K$48,IF(L1166&lt;Параметри!$I$42,Параметри!$K$42,IF(L1166&lt;Параметри!$I$43,Параметри!$K$43,IF(L1166&lt;Параметри!$I$44,Параметри!$K$44,IF(L1166&lt;Параметри!$I$45,Параметри!$K$45,Параметри!$K$46))))))</f>
        <v>0.43</v>
      </c>
      <c r="T1166" s="97">
        <f>IF($B1166="Область",Параметри!K$63,IF($R1166&lt;Параметри!$G$59,Параметри!K$58,IF($R1166&lt;Параметри!$G$60,Параметри!K$59,IF($R1166&lt;Параметри!$G$61,Параметри!K$60,IF($R1166&lt;Параметри!$G$62,Параметри!K$61,Параметри!K$62)))))</f>
        <v>1.7000000000000001E-2</v>
      </c>
      <c r="U1166" s="97">
        <f>IF($B1166="Область",Параметри!L$63,IF($R1166&lt;Параметри!$G$59,Параметри!L$58,IF($R1166&lt;Параметри!$G$60,Параметри!L$59,IF($R1166&lt;Параметри!$G$61,Параметри!L$60,IF($R1166&lt;Параметри!$G$62,Параметри!L$61,Параметри!L$62)))))</f>
        <v>4.7E-2</v>
      </c>
      <c r="V1166" s="98">
        <f>IF(OR(SUM('Дані з ДІСО'!G1166:I1166)=0,Розрахунки!H1166=0),"",Розрахунки!H1166/SUM('Дані з ДІСО'!G1166:I1166))</f>
        <v>13.969387755102041</v>
      </c>
      <c r="W1166" s="9">
        <v>2021</v>
      </c>
      <c r="X1166" s="9">
        <v>15.5</v>
      </c>
      <c r="Y1166" s="9">
        <v>14</v>
      </c>
      <c r="Z1166" s="9" t="s">
        <v>4536</v>
      </c>
      <c r="AA1166" s="99">
        <v>15</v>
      </c>
      <c r="AB1166" s="9" t="str">
        <f>IF('Коефіцієнти АТО'!C1166="Область","",'Коефіцієнти АТО'!D1166)</f>
        <v>Харківська</v>
      </c>
      <c r="AC1166" s="9"/>
    </row>
    <row r="1167" spans="1:29" ht="15" customHeight="1">
      <c r="A1167" s="9">
        <v>1166</v>
      </c>
      <c r="B1167" s="9" t="s">
        <v>3145</v>
      </c>
      <c r="C1167" s="9" t="s">
        <v>3146</v>
      </c>
      <c r="D1167" s="9" t="s">
        <v>4172</v>
      </c>
      <c r="E1167" s="9" t="s">
        <v>21</v>
      </c>
      <c r="F1167" s="9" t="s">
        <v>2424</v>
      </c>
      <c r="G1167" s="9" t="s">
        <v>4213</v>
      </c>
      <c r="H1167" s="9" t="s">
        <v>2423</v>
      </c>
      <c r="I1167" s="9">
        <v>13857</v>
      </c>
      <c r="J1167" s="9">
        <v>574</v>
      </c>
      <c r="K1167" s="9">
        <v>55.7</v>
      </c>
      <c r="L1167" s="115">
        <f t="shared" si="54"/>
        <v>4.1423107454716029E-2</v>
      </c>
      <c r="M1167" s="96">
        <f>IF($B1167="Область","",SUM('Дані з ДІСО'!J1167:L1167)/K1167)</f>
        <v>28.114901256732495</v>
      </c>
      <c r="N1167" s="9" t="str">
        <f>IF($B1167="Область","",VLOOKUP(100*J1167/I1167,Параметри!$B$39:$C$53,2,TRUE))</f>
        <v>15. 0-9</v>
      </c>
      <c r="O1167" s="9" t="str">
        <f>IF($B1167="Область","",VLOOKUP(M1167,Параметри!$B$21:$C$35,2,TRUE))</f>
        <v>12. 15-35,3</v>
      </c>
      <c r="P1167" s="9">
        <f t="shared" si="55"/>
        <v>15</v>
      </c>
      <c r="Q1167" s="9">
        <f t="shared" si="56"/>
        <v>12</v>
      </c>
      <c r="R1167" s="116">
        <v>23.5</v>
      </c>
      <c r="S1167" s="117">
        <f>IF(C1167="Область",Параметри!$K$47,IF(C1167="Київ",Параметри!$K$48,IF(L1167&lt;Параметри!$I$42,Параметри!$K$42,IF(L1167&lt;Параметри!$I$43,Параметри!$K$43,IF(L1167&lt;Параметри!$I$44,Параметри!$K$44,IF(L1167&lt;Параметри!$I$45,Параметри!$K$45,Параметри!$K$46))))))</f>
        <v>0.23</v>
      </c>
      <c r="T1167" s="97">
        <f>IF($B1167="Область",Параметри!K$63,IF($R1167&lt;Параметри!$G$59,Параметри!K$58,IF($R1167&lt;Параметри!$G$60,Параметри!K$59,IF($R1167&lt;Параметри!$G$61,Параметри!K$60,IF($R1167&lt;Параметри!$G$62,Параметри!K$61,Параметри!K$62)))))</f>
        <v>0.1</v>
      </c>
      <c r="U1167" s="97">
        <f>IF($B1167="Область",Параметри!L$63,IF($R1167&lt;Параметри!$G$59,Параметри!L$58,IF($R1167&lt;Параметри!$G$60,Параметри!L$59,IF($R1167&lt;Параметри!$G$61,Параметри!L$60,IF($R1167&lt;Параметри!$G$62,Параметри!L$61,Параметри!L$62)))))</f>
        <v>4.7E-2</v>
      </c>
      <c r="V1167" s="98">
        <f>IF(OR(SUM('Дані з ДІСО'!G1167:I1167)=0,Розрахунки!H1167=0),"",Розрахунки!H1167/SUM('Дані з ДІСО'!G1167:I1167))</f>
        <v>25.672131147540984</v>
      </c>
      <c r="W1167" s="9">
        <v>2021</v>
      </c>
      <c r="X1167" s="9">
        <v>24.5</v>
      </c>
      <c r="Y1167" s="9">
        <v>22.5</v>
      </c>
      <c r="Z1167" s="9" t="s">
        <v>4536</v>
      </c>
      <c r="AA1167" s="99">
        <v>23.5</v>
      </c>
      <c r="AB1167" s="9" t="str">
        <f>IF('Коефіцієнти АТО'!C1167="Область","",'Коефіцієнти АТО'!D1167)</f>
        <v>Харківська</v>
      </c>
      <c r="AC1167" s="9"/>
    </row>
    <row r="1168" spans="1:29" ht="15" customHeight="1">
      <c r="A1168" s="9">
        <v>1167</v>
      </c>
      <c r="B1168" s="9" t="s">
        <v>3151</v>
      </c>
      <c r="C1168" s="9" t="s">
        <v>3151</v>
      </c>
      <c r="D1168" s="9" t="s">
        <v>4172</v>
      </c>
      <c r="E1168" s="9" t="s">
        <v>29</v>
      </c>
      <c r="F1168" s="9" t="s">
        <v>2426</v>
      </c>
      <c r="G1168" s="9" t="s">
        <v>4214</v>
      </c>
      <c r="H1168" s="9" t="s">
        <v>2425</v>
      </c>
      <c r="I1168" s="9">
        <v>10405</v>
      </c>
      <c r="J1168" s="9">
        <v>5139</v>
      </c>
      <c r="K1168" s="9">
        <v>425.2</v>
      </c>
      <c r="L1168" s="115">
        <f t="shared" si="54"/>
        <v>0.49389716482460355</v>
      </c>
      <c r="M1168" s="96">
        <f>IF($B1168="Область","",SUM('Дані з ДІСО'!J1168:L1168)/K1168)</f>
        <v>1.5228127939793039</v>
      </c>
      <c r="N1168" s="9" t="str">
        <f>IF($B1168="Область","",VLOOKUP(100*J1168/I1168,Параметри!$B$39:$C$53,2,TRUE))</f>
        <v>7. 49-53</v>
      </c>
      <c r="O1168" s="9" t="str">
        <f>IF($B1168="Область","",VLOOKUP(M1168,Параметри!$B$21:$C$35,2,TRUE))</f>
        <v>3. 1,4-2,1</v>
      </c>
      <c r="P1168" s="9">
        <f t="shared" si="55"/>
        <v>7</v>
      </c>
      <c r="Q1168" s="9">
        <f t="shared" si="56"/>
        <v>3</v>
      </c>
      <c r="R1168" s="116">
        <v>14.5</v>
      </c>
      <c r="S1168" s="117">
        <f>IF(C1168="Область",Параметри!$K$47,IF(C1168="Київ",Параметри!$K$48,IF(L1168&lt;Параметри!$I$42,Параметри!$K$42,IF(L1168&lt;Параметри!$I$43,Параметри!$K$43,IF(L1168&lt;Параметри!$I$44,Параметри!$K$44,IF(L1168&lt;Параметри!$I$45,Параметри!$K$45,Параметри!$K$46))))))</f>
        <v>0.43</v>
      </c>
      <c r="T1168" s="97">
        <f>IF($B1168="Область",Параметри!K$63,IF($R1168&lt;Параметри!$G$59,Параметри!K$58,IF($R1168&lt;Параметри!$G$60,Параметри!K$59,IF($R1168&lt;Параметри!$G$61,Параметри!K$60,IF($R1168&lt;Параметри!$G$62,Параметри!K$61,Параметри!K$62)))))</f>
        <v>1.7000000000000001E-2</v>
      </c>
      <c r="U1168" s="97">
        <f>IF($B1168="Область",Параметри!L$63,IF($R1168&lt;Параметри!$G$59,Параметри!L$58,IF($R1168&lt;Параметри!$G$60,Параметри!L$59,IF($R1168&lt;Параметри!$G$61,Параметри!L$60,IF($R1168&lt;Параметри!$G$62,Параметри!L$61,Параметри!L$62)))))</f>
        <v>4.7E-2</v>
      </c>
      <c r="V1168" s="98">
        <f>IF(OR(SUM('Дані з ДІСО'!G1168:I1168)=0,Розрахунки!H1168=0),"",Розрахунки!H1168/SUM('Дані з ДІСО'!G1168:I1168))</f>
        <v>10.791666666666666</v>
      </c>
      <c r="W1168" s="9">
        <v>2021</v>
      </c>
      <c r="X1168" s="9">
        <v>14.5</v>
      </c>
      <c r="Y1168" s="9">
        <v>14</v>
      </c>
      <c r="Z1168" s="9" t="s">
        <v>4535</v>
      </c>
      <c r="AA1168" s="99">
        <v>14.5</v>
      </c>
      <c r="AB1168" s="9" t="str">
        <f>IF('Коефіцієнти АТО'!C1168="Область","",'Коефіцієнти АТО'!D1168)</f>
        <v>Харківська</v>
      </c>
      <c r="AC1168" s="9"/>
    </row>
    <row r="1169" spans="1:29" ht="15" customHeight="1">
      <c r="A1169" s="9">
        <v>1168</v>
      </c>
      <c r="B1169" s="9" t="s">
        <v>3151</v>
      </c>
      <c r="C1169" s="9" t="s">
        <v>3151</v>
      </c>
      <c r="D1169" s="9" t="s">
        <v>4172</v>
      </c>
      <c r="E1169" s="9" t="s">
        <v>29</v>
      </c>
      <c r="F1169" s="9" t="s">
        <v>2428</v>
      </c>
      <c r="G1169" s="9" t="s">
        <v>4215</v>
      </c>
      <c r="H1169" s="9" t="s">
        <v>2427</v>
      </c>
      <c r="I1169" s="9">
        <v>19827</v>
      </c>
      <c r="J1169" s="9">
        <v>12817</v>
      </c>
      <c r="K1169" s="9">
        <v>1170</v>
      </c>
      <c r="L1169" s="115">
        <f t="shared" si="54"/>
        <v>0.64644172088566099</v>
      </c>
      <c r="M1169" s="96">
        <f>IF($B1169="Область","",SUM('Дані з ДІСО'!J1169:L1169)/K1169)</f>
        <v>1.8581196581196582</v>
      </c>
      <c r="N1169" s="9" t="str">
        <f>IF($B1169="Область","",VLOOKUP(100*J1169/I1169,Параметри!$B$39:$C$53,2,TRUE))</f>
        <v>4. 63-66</v>
      </c>
      <c r="O1169" s="9" t="str">
        <f>IF($B1169="Область","",VLOOKUP(M1169,Параметри!$B$21:$C$35,2,TRUE))</f>
        <v>3. 1,4-2,1</v>
      </c>
      <c r="P1169" s="9">
        <f t="shared" si="55"/>
        <v>4</v>
      </c>
      <c r="Q1169" s="9">
        <f t="shared" si="56"/>
        <v>3</v>
      </c>
      <c r="R1169" s="116">
        <v>13.5</v>
      </c>
      <c r="S1169" s="117">
        <f>IF(C1169="Область",Параметри!$K$47,IF(C1169="Київ",Параметри!$K$48,IF(L1169&lt;Параметри!$I$42,Параметри!$K$42,IF(L1169&lt;Параметри!$I$43,Параметри!$K$43,IF(L1169&lt;Параметри!$I$44,Параметри!$K$44,IF(L1169&lt;Параметри!$I$45,Параметри!$K$45,Параметри!$K$46))))))</f>
        <v>0.48</v>
      </c>
      <c r="T1169" s="97">
        <f>IF($B1169="Область",Параметри!K$63,IF($R1169&lt;Параметри!$G$59,Параметри!K$58,IF($R1169&lt;Параметри!$G$60,Параметри!K$59,IF($R1169&lt;Параметри!$G$61,Параметри!K$60,IF($R1169&lt;Параметри!$G$62,Параметри!K$61,Параметри!K$62)))))</f>
        <v>1.7000000000000001E-2</v>
      </c>
      <c r="U1169" s="97">
        <f>IF($B1169="Область",Параметри!L$63,IF($R1169&lt;Параметри!$G$59,Параметри!L$58,IF($R1169&lt;Параметри!$G$60,Параметри!L$59,IF($R1169&lt;Параметри!$G$61,Параметри!L$60,IF($R1169&lt;Параметри!$G$62,Параметри!L$61,Параметри!L$62)))))</f>
        <v>4.7E-2</v>
      </c>
      <c r="V1169" s="98">
        <f>IF(OR(SUM('Дані з ДІСО'!G1169:I1169)=0,Розрахунки!H1169=0),"",Розрахунки!H1169/SUM('Дані з ДІСО'!G1169:I1169))</f>
        <v>13.017964071856287</v>
      </c>
      <c r="W1169" s="9">
        <v>2021</v>
      </c>
      <c r="X1169" s="9">
        <v>13.5</v>
      </c>
      <c r="Y1169" s="9">
        <v>13</v>
      </c>
      <c r="Z1169" s="9" t="s">
        <v>4535</v>
      </c>
      <c r="AA1169" s="99">
        <v>13.5</v>
      </c>
      <c r="AB1169" s="9" t="str">
        <f>IF('Коефіцієнти АТО'!C1169="Область","",'Коефіцієнти АТО'!D1169)</f>
        <v>Харківська</v>
      </c>
      <c r="AC1169" s="9"/>
    </row>
    <row r="1170" spans="1:29" ht="15" customHeight="1">
      <c r="A1170" s="9">
        <v>1169</v>
      </c>
      <c r="B1170" s="9" t="s">
        <v>3151</v>
      </c>
      <c r="C1170" s="9" t="s">
        <v>3151</v>
      </c>
      <c r="D1170" s="9" t="s">
        <v>4172</v>
      </c>
      <c r="E1170" s="9" t="s">
        <v>29</v>
      </c>
      <c r="F1170" s="9" t="s">
        <v>2430</v>
      </c>
      <c r="G1170" s="9" t="s">
        <v>3284</v>
      </c>
      <c r="H1170" s="9" t="s">
        <v>2429</v>
      </c>
      <c r="I1170" s="9">
        <v>26834</v>
      </c>
      <c r="J1170" s="9">
        <v>12972</v>
      </c>
      <c r="K1170" s="9">
        <v>572.5</v>
      </c>
      <c r="L1170" s="115">
        <f t="shared" si="54"/>
        <v>0.48341656107922787</v>
      </c>
      <c r="M1170" s="96">
        <f>IF($B1170="Область","",SUM('Дані з ДІСО'!J1170:L1170)/K1170)</f>
        <v>4.226200873362445</v>
      </c>
      <c r="N1170" s="9" t="str">
        <f>IF($B1170="Область","",VLOOKUP(100*J1170/I1170,Параметри!$B$39:$C$53,2,TRUE))</f>
        <v>8. 43-49</v>
      </c>
      <c r="O1170" s="9" t="str">
        <f>IF($B1170="Область","",VLOOKUP(M1170,Параметри!$B$21:$C$35,2,TRUE))</f>
        <v>7. 4,1-4,5</v>
      </c>
      <c r="P1170" s="9">
        <f t="shared" si="55"/>
        <v>8</v>
      </c>
      <c r="Q1170" s="9">
        <f t="shared" si="56"/>
        <v>7</v>
      </c>
      <c r="R1170" s="116">
        <v>18</v>
      </c>
      <c r="S1170" s="117">
        <f>IF(C1170="Область",Параметри!$K$47,IF(C1170="Київ",Параметри!$K$48,IF(L1170&lt;Параметри!$I$42,Параметри!$K$42,IF(L1170&lt;Параметри!$I$43,Параметри!$K$43,IF(L1170&lt;Параметри!$I$44,Параметри!$K$44,IF(L1170&lt;Параметри!$I$45,Параметри!$K$45,Параметри!$K$46))))))</f>
        <v>0.43</v>
      </c>
      <c r="T1170" s="97">
        <f>IF($B1170="Область",Параметри!K$63,IF($R1170&lt;Параметри!$G$59,Параметри!K$58,IF($R1170&lt;Параметри!$G$60,Параметри!K$59,IF($R1170&lt;Параметри!$G$61,Параметри!K$60,IF($R1170&lt;Параметри!$G$62,Параметри!K$61,Параметри!K$62)))))</f>
        <v>1.7000000000000001E-2</v>
      </c>
      <c r="U1170" s="97">
        <f>IF($B1170="Область",Параметри!L$63,IF($R1170&lt;Параметри!$G$59,Параметри!L$58,IF($R1170&lt;Параметри!$G$60,Параметри!L$59,IF($R1170&lt;Параметри!$G$61,Параметри!L$60,IF($R1170&lt;Параметри!$G$62,Параметри!L$61,Параметри!L$62)))))</f>
        <v>4.7E-2</v>
      </c>
      <c r="V1170" s="98">
        <f>IF(OR(SUM('Дані з ДІСО'!G1170:I1170)=0,Розрахунки!H1170=0),"",Розрахунки!H1170/SUM('Дані з ДІСО'!G1170:I1170))</f>
        <v>18.611538461538462</v>
      </c>
      <c r="W1170" s="9">
        <v>2021</v>
      </c>
      <c r="X1170" s="9">
        <v>18</v>
      </c>
      <c r="Y1170" s="9">
        <v>19</v>
      </c>
      <c r="Z1170" s="9" t="s">
        <v>4535</v>
      </c>
      <c r="AA1170" s="99">
        <v>18</v>
      </c>
      <c r="AB1170" s="9" t="str">
        <f>IF('Коефіцієнти АТО'!C1170="Область","",'Коефіцієнти АТО'!D1170)</f>
        <v>Харківська</v>
      </c>
      <c r="AC1170" s="9"/>
    </row>
    <row r="1171" spans="1:29" ht="15" customHeight="1">
      <c r="A1171" s="9">
        <v>1170</v>
      </c>
      <c r="B1171" s="9" t="s">
        <v>3151</v>
      </c>
      <c r="C1171" s="9" t="s">
        <v>3151</v>
      </c>
      <c r="D1171" s="9" t="s">
        <v>4172</v>
      </c>
      <c r="E1171" s="9" t="s">
        <v>29</v>
      </c>
      <c r="F1171" s="9" t="s">
        <v>2432</v>
      </c>
      <c r="G1171" s="9" t="s">
        <v>4216</v>
      </c>
      <c r="H1171" s="9" t="s">
        <v>2431</v>
      </c>
      <c r="I1171" s="9">
        <v>35249</v>
      </c>
      <c r="J1171" s="9">
        <v>8180</v>
      </c>
      <c r="K1171" s="9">
        <v>246.4</v>
      </c>
      <c r="L1171" s="115">
        <f t="shared" si="54"/>
        <v>0.23206332094527504</v>
      </c>
      <c r="M1171" s="96">
        <f>IF($B1171="Область","",SUM('Дані з ДІСО'!J1171:L1171)/K1171)</f>
        <v>12.609577922077921</v>
      </c>
      <c r="N1171" s="9" t="str">
        <f>IF($B1171="Область","",VLOOKUP(100*J1171/I1171,Параметри!$B$39:$C$53,2,TRUE))</f>
        <v>10. 23-26</v>
      </c>
      <c r="O1171" s="9" t="str">
        <f>IF($B1171="Область","",VLOOKUP(M1171,Параметри!$B$21:$C$35,2,TRUE))</f>
        <v>11. 10,2-15</v>
      </c>
      <c r="P1171" s="9">
        <f t="shared" si="55"/>
        <v>10</v>
      </c>
      <c r="Q1171" s="9">
        <f t="shared" si="56"/>
        <v>11</v>
      </c>
      <c r="R1171" s="116">
        <v>21.5</v>
      </c>
      <c r="S1171" s="117">
        <f>IF(C1171="Область",Параметри!$K$47,IF(C1171="Київ",Параметри!$K$48,IF(L1171&lt;Параметри!$I$42,Параметри!$K$42,IF(L1171&lt;Параметри!$I$43,Параметри!$K$43,IF(L1171&lt;Параметри!$I$44,Параметри!$K$44,IF(L1171&lt;Параметри!$I$45,Параметри!$K$45,Параметри!$K$46))))))</f>
        <v>0.33</v>
      </c>
      <c r="T1171" s="97">
        <f>IF($B1171="Область",Параметри!K$63,IF($R1171&lt;Параметри!$G$59,Параметри!K$58,IF($R1171&lt;Параметри!$G$60,Параметри!K$59,IF($R1171&lt;Параметри!$G$61,Параметри!K$60,IF($R1171&lt;Параметри!$G$62,Параметри!K$61,Параметри!K$62)))))</f>
        <v>7.4999999999999997E-2</v>
      </c>
      <c r="U1171" s="97">
        <f>IF($B1171="Область",Параметри!L$63,IF($R1171&lt;Параметри!$G$59,Параметри!L$58,IF($R1171&lt;Параметри!$G$60,Параметри!L$59,IF($R1171&lt;Параметри!$G$61,Параметри!L$60,IF($R1171&lt;Параметри!$G$62,Параметри!L$61,Параметри!L$62)))))</f>
        <v>4.7E-2</v>
      </c>
      <c r="V1171" s="98">
        <f>IF(OR(SUM('Дані з ДІСО'!G1171:I1171)=0,Розрахунки!H1171=0),"",Розрахунки!H1171/SUM('Дані з ДІСО'!G1171:I1171))</f>
        <v>18.169590643274855</v>
      </c>
      <c r="W1171" s="9">
        <v>2021</v>
      </c>
      <c r="X1171" s="9">
        <v>21.5</v>
      </c>
      <c r="Y1171" s="9">
        <v>22</v>
      </c>
      <c r="Z1171" s="9" t="s">
        <v>4535</v>
      </c>
      <c r="AA1171" s="99">
        <v>21.5</v>
      </c>
      <c r="AB1171" s="9" t="str">
        <f>IF('Коефіцієнти АТО'!C1171="Область","",'Коефіцієнти АТО'!D1171)</f>
        <v>Харківська</v>
      </c>
      <c r="AC1171" s="9"/>
    </row>
    <row r="1172" spans="1:29" ht="15" customHeight="1">
      <c r="A1172" s="9">
        <v>1171</v>
      </c>
      <c r="B1172" s="9" t="s">
        <v>3176</v>
      </c>
      <c r="C1172" s="9" t="s">
        <v>3146</v>
      </c>
      <c r="D1172" s="9" t="s">
        <v>4172</v>
      </c>
      <c r="E1172" s="9" t="s">
        <v>78</v>
      </c>
      <c r="F1172" s="9" t="s">
        <v>2434</v>
      </c>
      <c r="G1172" s="9" t="s">
        <v>4217</v>
      </c>
      <c r="H1172" s="9" t="s">
        <v>2433</v>
      </c>
      <c r="I1172" s="9">
        <v>1433886</v>
      </c>
      <c r="J1172" s="9">
        <v>0</v>
      </c>
      <c r="K1172" s="9">
        <v>348.6</v>
      </c>
      <c r="L1172" s="115">
        <f t="shared" si="54"/>
        <v>0</v>
      </c>
      <c r="M1172" s="96">
        <f>IF($B1172="Область","",SUM('Дані з ДІСО'!J1172:L1172)/K1172)</f>
        <v>307.72518646012622</v>
      </c>
      <c r="N1172" s="9" t="str">
        <f>IF($B1172="Область","",VLOOKUP(100*J1172/I1172,Параметри!$B$39:$C$53,2,TRUE))</f>
        <v>15. 0-9</v>
      </c>
      <c r="O1172" s="9" t="str">
        <f>IF($B1172="Область","",VLOOKUP(M1172,Параметри!$B$21:$C$35,2,TRUE))</f>
        <v>15. 93,7-</v>
      </c>
      <c r="P1172" s="9">
        <f t="shared" si="55"/>
        <v>15</v>
      </c>
      <c r="Q1172" s="9">
        <f t="shared" si="56"/>
        <v>15</v>
      </c>
      <c r="R1172" s="116">
        <v>27.5</v>
      </c>
      <c r="S1172" s="117">
        <f>IF(C1172="Область",Параметри!$K$47,IF(C1172="Київ",Параметри!$K$48,IF(L1172&lt;Параметри!$I$42,Параметри!$K$42,IF(L1172&lt;Параметри!$I$43,Параметри!$K$43,IF(L1172&lt;Параметри!$I$44,Параметри!$K$44,IF(L1172&lt;Параметри!$I$45,Параметри!$K$45,Параметри!$K$46))))))</f>
        <v>0.23</v>
      </c>
      <c r="T1172" s="97">
        <f>IF($B1172="Область",Параметри!K$63,IF($R1172&lt;Параметри!$G$59,Параметри!K$58,IF($R1172&lt;Параметри!$G$60,Параметри!K$59,IF($R1172&lt;Параметри!$G$61,Параметри!K$60,IF($R1172&lt;Параметри!$G$62,Параметри!K$61,Параметри!K$62)))))</f>
        <v>0.15</v>
      </c>
      <c r="U1172" s="97">
        <f>IF($B1172="Область",Параметри!L$63,IF($R1172&lt;Параметри!$G$59,Параметри!L$58,IF($R1172&lt;Параметри!$G$60,Параметри!L$59,IF($R1172&lt;Параметри!$G$61,Параметри!L$60,IF($R1172&lt;Параметри!$G$62,Параметри!L$61,Параметри!L$62)))))</f>
        <v>0.10100000000000001</v>
      </c>
      <c r="V1172" s="98">
        <f>IF(OR(SUM('Дані з ДІСО'!G1172:I1172)=0,Розрахунки!H1172=0),"",Розрахунки!H1172/SUM('Дані з ДІСО'!G1172:I1172))</f>
        <v>26.189697265625</v>
      </c>
      <c r="W1172" s="9" t="s">
        <v>3176</v>
      </c>
      <c r="X1172" s="9">
        <v>27.5</v>
      </c>
      <c r="Y1172" s="9">
        <v>27.5</v>
      </c>
      <c r="Z1172" s="9" t="s">
        <v>4535</v>
      </c>
      <c r="AA1172" s="99">
        <v>27.5</v>
      </c>
      <c r="AB1172" s="9" t="str">
        <f>IF('Коефіцієнти АТО'!C1172="Область","",'Коефіцієнти АТО'!D1172)</f>
        <v>Харківська</v>
      </c>
      <c r="AC1172" s="9">
        <v>1</v>
      </c>
    </row>
    <row r="1173" spans="1:29" ht="15" customHeight="1">
      <c r="A1173" s="9">
        <v>1172</v>
      </c>
      <c r="B1173" s="9" t="s">
        <v>3176</v>
      </c>
      <c r="C1173" s="9" t="s">
        <v>3146</v>
      </c>
      <c r="D1173" s="9" t="s">
        <v>4172</v>
      </c>
      <c r="E1173" s="9" t="s">
        <v>78</v>
      </c>
      <c r="F1173" s="9" t="s">
        <v>2436</v>
      </c>
      <c r="G1173" s="9" t="s">
        <v>4218</v>
      </c>
      <c r="H1173" s="9" t="s">
        <v>2435</v>
      </c>
      <c r="I1173" s="9">
        <v>38650</v>
      </c>
      <c r="J1173" s="9">
        <v>4107</v>
      </c>
      <c r="K1173" s="9">
        <v>289</v>
      </c>
      <c r="L1173" s="115">
        <f t="shared" si="54"/>
        <v>0.10626131953428201</v>
      </c>
      <c r="M1173" s="96">
        <f>IF($B1173="Область","",SUM('Дані з ДІСО'!J1173:L1173)/K1173)</f>
        <v>11.865051903114187</v>
      </c>
      <c r="N1173" s="9" t="str">
        <f>IF($B1173="Область","",VLOOKUP(100*J1173/I1173,Параметри!$B$39:$C$53,2,TRUE))</f>
        <v>14. 9-12</v>
      </c>
      <c r="O1173" s="9" t="str">
        <f>IF($B1173="Область","",VLOOKUP(M1173,Параметри!$B$21:$C$35,2,TRUE))</f>
        <v>11. 10,2-15</v>
      </c>
      <c r="P1173" s="9">
        <f t="shared" si="55"/>
        <v>14</v>
      </c>
      <c r="Q1173" s="9">
        <f t="shared" si="56"/>
        <v>11</v>
      </c>
      <c r="R1173" s="116">
        <v>24</v>
      </c>
      <c r="S1173" s="117">
        <f>IF(C1173="Область",Параметри!$K$47,IF(C1173="Київ",Параметри!$K$48,IF(L1173&lt;Параметри!$I$42,Параметри!$K$42,IF(L1173&lt;Параметри!$I$43,Параметри!$K$43,IF(L1173&lt;Параметри!$I$44,Параметри!$K$44,IF(L1173&lt;Параметри!$I$45,Параметри!$K$45,Параметри!$K$46))))))</f>
        <v>0.23</v>
      </c>
      <c r="T1173" s="97">
        <f>IF($B1173="Область",Параметри!K$63,IF($R1173&lt;Параметри!$G$59,Параметри!K$58,IF($R1173&lt;Параметри!$G$60,Параметри!K$59,IF($R1173&lt;Параметри!$G$61,Параметри!K$60,IF($R1173&lt;Параметри!$G$62,Параметри!K$61,Параметри!K$62)))))</f>
        <v>0.1</v>
      </c>
      <c r="U1173" s="97">
        <f>IF($B1173="Область",Параметри!L$63,IF($R1173&lt;Параметри!$G$59,Параметри!L$58,IF($R1173&lt;Параметри!$G$60,Параметри!L$59,IF($R1173&lt;Параметри!$G$61,Параметри!L$60,IF($R1173&lt;Параметри!$G$62,Параметри!L$61,Параметри!L$62)))))</f>
        <v>4.7E-2</v>
      </c>
      <c r="V1173" s="98">
        <f>IF(OR(SUM('Дані з ДІСО'!G1173:I1173)=0,Розрахунки!H1173=0),"",Розрахунки!H1173/SUM('Дані з ДІСО'!G1173:I1173))</f>
        <v>23.168918918918919</v>
      </c>
      <c r="W1173" s="9" t="s">
        <v>3176</v>
      </c>
      <c r="X1173" s="9">
        <v>24.5</v>
      </c>
      <c r="Y1173" s="9">
        <v>23</v>
      </c>
      <c r="Z1173" s="9" t="s">
        <v>4536</v>
      </c>
      <c r="AA1173" s="99">
        <v>24</v>
      </c>
      <c r="AB1173" s="9" t="str">
        <f>IF('Коефіцієнти АТО'!C1173="Область","",'Коефіцієнти АТО'!D1173)</f>
        <v>Харківська</v>
      </c>
      <c r="AC1173" s="9"/>
    </row>
    <row r="1174" spans="1:29" ht="15" customHeight="1">
      <c r="A1174" s="9">
        <v>1173</v>
      </c>
      <c r="B1174" s="9" t="s">
        <v>3151</v>
      </c>
      <c r="C1174" s="9" t="s">
        <v>3151</v>
      </c>
      <c r="D1174" s="9" t="s">
        <v>4172</v>
      </c>
      <c r="E1174" s="9" t="s">
        <v>29</v>
      </c>
      <c r="F1174" s="9" t="s">
        <v>2438</v>
      </c>
      <c r="G1174" s="9" t="s">
        <v>3859</v>
      </c>
      <c r="H1174" s="9" t="s">
        <v>2437</v>
      </c>
      <c r="I1174" s="9">
        <v>19392</v>
      </c>
      <c r="J1174" s="9">
        <v>12668</v>
      </c>
      <c r="K1174" s="9">
        <v>979.1</v>
      </c>
      <c r="L1174" s="115">
        <f t="shared" si="54"/>
        <v>0.6532590759075908</v>
      </c>
      <c r="M1174" s="96">
        <f>IF($B1174="Область","",SUM('Дані з ДІСО'!J1174:L1174)/K1174)</f>
        <v>1.2868961290981513</v>
      </c>
      <c r="N1174" s="9" t="str">
        <f>IF($B1174="Область","",VLOOKUP(100*J1174/I1174,Параметри!$B$39:$C$53,2,TRUE))</f>
        <v>4. 63-66</v>
      </c>
      <c r="O1174" s="9" t="str">
        <f>IF($B1174="Область","",VLOOKUP(M1174,Параметри!$B$21:$C$35,2,TRUE))</f>
        <v>2. 1-1,4</v>
      </c>
      <c r="P1174" s="9">
        <f t="shared" si="55"/>
        <v>4</v>
      </c>
      <c r="Q1174" s="9">
        <f t="shared" si="56"/>
        <v>2</v>
      </c>
      <c r="R1174" s="116">
        <v>13.5</v>
      </c>
      <c r="S1174" s="117">
        <f>IF(C1174="Область",Параметри!$K$47,IF(C1174="Київ",Параметри!$K$48,IF(L1174&lt;Параметри!$I$42,Параметри!$K$42,IF(L1174&lt;Параметри!$I$43,Параметри!$K$43,IF(L1174&lt;Параметри!$I$44,Параметри!$K$44,IF(L1174&lt;Параметри!$I$45,Параметри!$K$45,Параметри!$K$46))))))</f>
        <v>0.48</v>
      </c>
      <c r="T1174" s="97">
        <f>IF($B1174="Область",Параметри!K$63,IF($R1174&lt;Параметри!$G$59,Параметри!K$58,IF($R1174&lt;Параметри!$G$60,Параметри!K$59,IF($R1174&lt;Параметри!$G$61,Параметри!K$60,IF($R1174&lt;Параметри!$G$62,Параметри!K$61,Параметри!K$62)))))</f>
        <v>1.7000000000000001E-2</v>
      </c>
      <c r="U1174" s="97">
        <f>IF($B1174="Область",Параметри!L$63,IF($R1174&lt;Параметри!$G$59,Параметри!L$58,IF($R1174&lt;Параметри!$G$60,Параметри!L$59,IF($R1174&lt;Параметри!$G$61,Параметри!L$60,IF($R1174&lt;Параметри!$G$62,Параметри!L$61,Параметри!L$62)))))</f>
        <v>4.7E-2</v>
      </c>
      <c r="V1174" s="98">
        <f>IF(OR(SUM('Дані з ДІСО'!G1174:I1174)=0,Розрахунки!H1174=0),"",Розрахунки!H1174/SUM('Дані з ДІСО'!G1174:I1174))</f>
        <v>12.475247524752476</v>
      </c>
      <c r="W1174" s="9">
        <v>2021</v>
      </c>
      <c r="X1174" s="9">
        <v>13.5</v>
      </c>
      <c r="Y1174" s="9">
        <v>13</v>
      </c>
      <c r="Z1174" s="9" t="s">
        <v>4535</v>
      </c>
      <c r="AA1174" s="99">
        <v>13.5</v>
      </c>
      <c r="AB1174" s="9" t="str">
        <f>IF('Коефіцієнти АТО'!C1174="Область","",'Коефіцієнти АТО'!D1174)</f>
        <v>Харківська</v>
      </c>
      <c r="AC1174" s="9"/>
    </row>
    <row r="1175" spans="1:29" ht="15" customHeight="1">
      <c r="A1175" s="9">
        <v>1174</v>
      </c>
      <c r="B1175" s="9" t="s">
        <v>3097</v>
      </c>
      <c r="C1175" s="9" t="s">
        <v>3097</v>
      </c>
      <c r="D1175" s="9" t="s">
        <v>4219</v>
      </c>
      <c r="E1175" s="9" t="s">
        <v>15</v>
      </c>
      <c r="F1175" s="9" t="s">
        <v>2443</v>
      </c>
      <c r="G1175" s="9" t="s">
        <v>3133</v>
      </c>
      <c r="H1175" s="9" t="s">
        <v>2442</v>
      </c>
      <c r="I1175" s="9"/>
      <c r="J1175" s="9"/>
      <c r="K1175" s="9" t="s">
        <v>4534</v>
      </c>
      <c r="L1175" s="115" t="str">
        <f t="shared" si="54"/>
        <v/>
      </c>
      <c r="M1175" s="96" t="str">
        <f>IF($B1175="Область","",SUM('Дані з ДІСО'!J1175:L1175)/K1175)</f>
        <v/>
      </c>
      <c r="N1175" s="9" t="str">
        <f>IF($B1175="Область","",VLOOKUP(100*J1175/I1175,Параметри!$B$39:$C$53,2,TRUE))</f>
        <v/>
      </c>
      <c r="O1175" s="9" t="str">
        <f>IF($B1175="Область","",VLOOKUP(M1175,Параметри!$B$21:$C$35,2,TRUE))</f>
        <v/>
      </c>
      <c r="P1175" s="9" t="str">
        <f t="shared" si="55"/>
        <v/>
      </c>
      <c r="Q1175" s="9" t="str">
        <f t="shared" si="56"/>
        <v/>
      </c>
      <c r="R1175" s="116">
        <v>20</v>
      </c>
      <c r="S1175" s="117">
        <f>IF(C1175="Область",Параметри!$K$47,IF(C1175="Київ",Параметри!$K$48,IF(L1175&lt;Параметри!$I$42,Параметри!$K$42,IF(L1175&lt;Параметри!$I$43,Параметри!$K$43,IF(L1175&lt;Параметри!$I$44,Параметри!$K$44,IF(L1175&lt;Параметри!$I$45,Параметри!$K$45,Параметри!$K$46))))))</f>
        <v>0.23</v>
      </c>
      <c r="T1175" s="97">
        <f>IF($B1175="Область",Параметри!K$63,IF($R1175&lt;Параметри!$G$59,Параметри!K$58,IF($R1175&lt;Параметри!$G$60,Параметри!K$59,IF($R1175&lt;Параметри!$G$61,Параметри!K$60,IF($R1175&lt;Параметри!$G$62,Параметри!K$61,Параметри!K$62)))))</f>
        <v>7.0000000000000007E-2</v>
      </c>
      <c r="U1175" s="97">
        <f>IF($B1175="Область",Параметри!L$63,IF($R1175&lt;Параметри!$G$59,Параметри!L$58,IF($R1175&lt;Параметри!$G$60,Параметри!L$59,IF($R1175&lt;Параметри!$G$61,Параметри!L$60,IF($R1175&lt;Параметри!$G$62,Параметри!L$61,Параметри!L$62)))))</f>
        <v>0.10100000000000001</v>
      </c>
      <c r="V1175" s="98">
        <f>IF(OR(SUM('Дані з ДІСО'!G1175:I1175)=0,Розрахунки!H1175=0),"",Розрахунки!H1175/SUM('Дані з ДІСО'!G1175:I1175))</f>
        <v>23.683673469387756</v>
      </c>
      <c r="W1175" s="9" t="s">
        <v>3097</v>
      </c>
      <c r="X1175" s="9">
        <v>20</v>
      </c>
      <c r="Y1175" s="9">
        <v>20</v>
      </c>
      <c r="Z1175" s="9" t="s">
        <v>4535</v>
      </c>
      <c r="AA1175" s="99">
        <v>20</v>
      </c>
      <c r="AB1175" s="9" t="str">
        <f>IF('Коефіцієнти АТО'!C1175="Область","",'Коефіцієнти АТО'!D1175)</f>
        <v/>
      </c>
      <c r="AC1175" s="9"/>
    </row>
    <row r="1176" spans="1:29" ht="15" customHeight="1">
      <c r="A1176" s="9">
        <v>1175</v>
      </c>
      <c r="B1176" s="9" t="s">
        <v>3148</v>
      </c>
      <c r="C1176" s="9" t="s">
        <v>3148</v>
      </c>
      <c r="D1176" s="9" t="s">
        <v>4219</v>
      </c>
      <c r="E1176" s="9" t="s">
        <v>24</v>
      </c>
      <c r="F1176" s="9" t="s">
        <v>2447</v>
      </c>
      <c r="G1176" s="9" t="s">
        <v>4220</v>
      </c>
      <c r="H1176" s="9" t="s">
        <v>2446</v>
      </c>
      <c r="I1176" s="9">
        <v>2898</v>
      </c>
      <c r="J1176" s="9">
        <v>2898</v>
      </c>
      <c r="K1176" s="9">
        <v>206.6</v>
      </c>
      <c r="L1176" s="115">
        <f t="shared" si="54"/>
        <v>1</v>
      </c>
      <c r="M1176" s="96">
        <f>IF($B1176="Область","",SUM('Дані з ДІСО'!J1176:L1176)/K1176)</f>
        <v>1.0382381413359147</v>
      </c>
      <c r="N1176" s="9" t="str">
        <f>IF($B1176="Область","",VLOOKUP(100*J1176/I1176,Параметри!$B$39:$C$53,2,TRUE))</f>
        <v>1. 100%</v>
      </c>
      <c r="O1176" s="9" t="str">
        <f>IF($B1176="Область","",VLOOKUP(M1176,Параметри!$B$21:$C$35,2,TRUE))</f>
        <v>2. 1-1,4</v>
      </c>
      <c r="P1176" s="9">
        <f t="shared" si="55"/>
        <v>1</v>
      </c>
      <c r="Q1176" s="9">
        <f t="shared" si="56"/>
        <v>2</v>
      </c>
      <c r="R1176" s="116">
        <v>11</v>
      </c>
      <c r="S1176" s="117">
        <f>IF(C1176="Область",Параметри!$K$47,IF(C1176="Київ",Параметри!$K$48,IF(L1176&lt;Параметри!$I$42,Параметри!$K$42,IF(L1176&lt;Параметри!$I$43,Параметри!$K$43,IF(L1176&lt;Параметри!$I$44,Параметри!$K$44,IF(L1176&lt;Параметри!$I$45,Параметри!$K$45,Параметри!$K$46))))))</f>
        <v>0.53</v>
      </c>
      <c r="T1176" s="97">
        <f>IF($B1176="Область",Параметри!K$63,IF($R1176&lt;Параметри!$G$59,Параметри!K$58,IF($R1176&lt;Параметри!$G$60,Параметри!K$59,IF($R1176&lt;Параметри!$G$61,Параметри!K$60,IF($R1176&lt;Параметри!$G$62,Параметри!K$61,Параметри!K$62)))))</f>
        <v>1.7000000000000001E-2</v>
      </c>
      <c r="U1176" s="97">
        <f>IF($B1176="Область",Параметри!L$63,IF($R1176&lt;Параметри!$G$59,Параметри!L$58,IF($R1176&lt;Параметри!$G$60,Параметри!L$59,IF($R1176&lt;Параметри!$G$61,Параметри!L$60,IF($R1176&lt;Параметри!$G$62,Параметри!L$61,Параметри!L$62)))))</f>
        <v>4.7E-2</v>
      </c>
      <c r="V1176" s="98">
        <f>IF(OR(SUM('Дані з ДІСО'!G1176:I1176)=0,Розрахунки!H1176=0),"",Розрахунки!H1176/SUM('Дані з ДІСО'!G1176:I1176))</f>
        <v>7.6607142857142856</v>
      </c>
      <c r="W1176" s="9">
        <v>2016</v>
      </c>
      <c r="X1176" s="9">
        <v>11.5</v>
      </c>
      <c r="Y1176" s="9">
        <v>10</v>
      </c>
      <c r="Z1176" s="9" t="s">
        <v>4536</v>
      </c>
      <c r="AA1176" s="99">
        <v>11</v>
      </c>
      <c r="AB1176" s="9" t="str">
        <f>IF('Коефіцієнти АТО'!C1176="Область","",'Коефіцієнти АТО'!D1176)</f>
        <v>Херсонська</v>
      </c>
      <c r="AC1176" s="9"/>
    </row>
    <row r="1177" spans="1:29" ht="15" customHeight="1">
      <c r="A1177" s="9">
        <v>1176</v>
      </c>
      <c r="B1177" s="9" t="s">
        <v>3151</v>
      </c>
      <c r="C1177" s="9" t="s">
        <v>3151</v>
      </c>
      <c r="D1177" s="9" t="s">
        <v>4219</v>
      </c>
      <c r="E1177" s="9" t="s">
        <v>29</v>
      </c>
      <c r="F1177" s="9" t="s">
        <v>2449</v>
      </c>
      <c r="G1177" s="9" t="s">
        <v>4221</v>
      </c>
      <c r="H1177" s="9" t="s">
        <v>2448</v>
      </c>
      <c r="I1177" s="9">
        <v>6336</v>
      </c>
      <c r="J1177" s="9">
        <v>3751</v>
      </c>
      <c r="K1177" s="9">
        <v>398.6</v>
      </c>
      <c r="L1177" s="115">
        <f t="shared" si="54"/>
        <v>0.59201388888888884</v>
      </c>
      <c r="M1177" s="96">
        <f>IF($B1177="Область","",SUM('Дані з ДІСО'!J1177:L1177)/K1177)</f>
        <v>0</v>
      </c>
      <c r="N1177" s="9" t="str">
        <f>IF($B1177="Область","",VLOOKUP(100*J1177/I1177,Параметри!$B$39:$C$53,2,TRUE))</f>
        <v>5. 58-63</v>
      </c>
      <c r="O1177" s="9" t="str">
        <f>IF($B1177="Область","",VLOOKUP(M1177,Параметри!$B$21:$C$35,2,TRUE))</f>
        <v>1. 0-1</v>
      </c>
      <c r="P1177" s="9">
        <f t="shared" si="55"/>
        <v>5</v>
      </c>
      <c r="Q1177" s="9">
        <f t="shared" si="56"/>
        <v>1</v>
      </c>
      <c r="R1177" s="116">
        <v>14</v>
      </c>
      <c r="S1177" s="117">
        <f>IF(C1177="Область",Параметри!$K$47,IF(C1177="Київ",Параметри!$K$48,IF(L1177&lt;Параметри!$I$42,Параметри!$K$42,IF(L1177&lt;Параметри!$I$43,Параметри!$K$43,IF(L1177&lt;Параметри!$I$44,Параметри!$K$44,IF(L1177&lt;Параметри!$I$45,Параметри!$K$45,Параметри!$K$46))))))</f>
        <v>0.43</v>
      </c>
      <c r="T1177" s="97">
        <f>IF($B1177="Область",Параметри!K$63,IF($R1177&lt;Параметри!$G$59,Параметри!K$58,IF($R1177&lt;Параметри!$G$60,Параметри!K$59,IF($R1177&lt;Параметри!$G$61,Параметри!K$60,IF($R1177&lt;Параметри!$G$62,Параметри!K$61,Параметри!K$62)))))</f>
        <v>1.7000000000000001E-2</v>
      </c>
      <c r="U1177" s="97">
        <f>IF($B1177="Область",Параметри!L$63,IF($R1177&lt;Параметри!$G$59,Параметри!L$58,IF($R1177&lt;Параметри!$G$60,Параметри!L$59,IF($R1177&lt;Параметри!$G$61,Параметри!L$60,IF($R1177&lt;Параметри!$G$62,Параметри!L$61,Параметри!L$62)))))</f>
        <v>4.7E-2</v>
      </c>
      <c r="V1177" s="98" t="str">
        <f>IF(OR(SUM('Дані з ДІСО'!G1177:I1177)=0,Розрахунки!H1177=0),"",Розрахунки!H1177/SUM('Дані з ДІСО'!G1177:I1177))</f>
        <v/>
      </c>
      <c r="W1177" s="9">
        <v>2017</v>
      </c>
      <c r="X1177" s="9">
        <v>13.5</v>
      </c>
      <c r="Y1177" s="9">
        <v>15</v>
      </c>
      <c r="Z1177" s="9" t="s">
        <v>4536</v>
      </c>
      <c r="AA1177" s="99">
        <v>14</v>
      </c>
      <c r="AB1177" s="9" t="str">
        <f>IF('Коефіцієнти АТО'!C1177="Область","",'Коефіцієнти АТО'!D1177)</f>
        <v>Херсонська</v>
      </c>
      <c r="AC1177" s="9"/>
    </row>
    <row r="1178" spans="1:29" ht="15" customHeight="1">
      <c r="A1178" s="9">
        <v>1177</v>
      </c>
      <c r="B1178" s="9" t="s">
        <v>3151</v>
      </c>
      <c r="C1178" s="9" t="s">
        <v>3151</v>
      </c>
      <c r="D1178" s="9" t="s">
        <v>4219</v>
      </c>
      <c r="E1178" s="9" t="s">
        <v>29</v>
      </c>
      <c r="F1178" s="9" t="s">
        <v>2451</v>
      </c>
      <c r="G1178" s="9" t="s">
        <v>4222</v>
      </c>
      <c r="H1178" s="9" t="s">
        <v>2450</v>
      </c>
      <c r="I1178" s="9">
        <v>17003</v>
      </c>
      <c r="J1178" s="9">
        <v>7879</v>
      </c>
      <c r="K1178" s="9">
        <v>722.9</v>
      </c>
      <c r="L1178" s="115">
        <f t="shared" si="54"/>
        <v>0.46338881373875196</v>
      </c>
      <c r="M1178" s="96">
        <f>IF($B1178="Область","",SUM('Дані з ДІСО'!J1178:L1178)/K1178)</f>
        <v>1.7761792779084244</v>
      </c>
      <c r="N1178" s="9" t="str">
        <f>IF($B1178="Область","",VLOOKUP(100*J1178/I1178,Параметри!$B$39:$C$53,2,TRUE))</f>
        <v>8. 43-49</v>
      </c>
      <c r="O1178" s="9" t="str">
        <f>IF($B1178="Область","",VLOOKUP(M1178,Параметри!$B$21:$C$35,2,TRUE))</f>
        <v>3. 1,4-2,1</v>
      </c>
      <c r="P1178" s="9">
        <f t="shared" si="55"/>
        <v>8</v>
      </c>
      <c r="Q1178" s="9">
        <f t="shared" si="56"/>
        <v>3</v>
      </c>
      <c r="R1178" s="116">
        <v>15.5</v>
      </c>
      <c r="S1178" s="117">
        <f>IF(C1178="Область",Параметри!$K$47,IF(C1178="Київ",Параметри!$K$48,IF(L1178&lt;Параметри!$I$42,Параметри!$K$42,IF(L1178&lt;Параметри!$I$43,Параметри!$K$43,IF(L1178&lt;Параметри!$I$44,Параметри!$K$44,IF(L1178&lt;Параметри!$I$45,Параметри!$K$45,Параметри!$K$46))))))</f>
        <v>0.43</v>
      </c>
      <c r="T1178" s="97">
        <f>IF($B1178="Область",Параметри!K$63,IF($R1178&lt;Параметри!$G$59,Параметри!K$58,IF($R1178&lt;Параметри!$G$60,Параметри!K$59,IF($R1178&lt;Параметри!$G$61,Параметри!K$60,IF($R1178&lt;Параметри!$G$62,Параметри!K$61,Параметри!K$62)))))</f>
        <v>1.7000000000000001E-2</v>
      </c>
      <c r="U1178" s="97">
        <f>IF($B1178="Область",Параметри!L$63,IF($R1178&lt;Параметри!$G$59,Параметри!L$58,IF($R1178&lt;Параметри!$G$60,Параметри!L$59,IF($R1178&lt;Параметри!$G$61,Параметри!L$60,IF($R1178&lt;Параметри!$G$62,Параметри!L$61,Параметри!L$62)))))</f>
        <v>4.7E-2</v>
      </c>
      <c r="V1178" s="98">
        <f>IF(OR(SUM('Дані з ДІСО'!G1178:I1178)=0,Розрахунки!H1178=0),"",Розрахунки!H1178/SUM('Дані з ДІСО'!G1178:I1178))</f>
        <v>31.317073170731707</v>
      </c>
      <c r="W1178" s="9">
        <v>2017</v>
      </c>
      <c r="X1178" s="9">
        <v>15.5</v>
      </c>
      <c r="Y1178" s="9">
        <v>15</v>
      </c>
      <c r="Z1178" s="9" t="s">
        <v>4535</v>
      </c>
      <c r="AA1178" s="99">
        <v>15.5</v>
      </c>
      <c r="AB1178" s="9" t="str">
        <f>IF('Коефіцієнти АТО'!C1178="Область","",'Коефіцієнти АТО'!D1178)</f>
        <v>Херсонська</v>
      </c>
      <c r="AC1178" s="9"/>
    </row>
    <row r="1179" spans="1:29" ht="15" customHeight="1">
      <c r="A1179" s="9">
        <v>1178</v>
      </c>
      <c r="B1179" s="9" t="s">
        <v>3151</v>
      </c>
      <c r="C1179" s="9" t="s">
        <v>3151</v>
      </c>
      <c r="D1179" s="9" t="s">
        <v>4219</v>
      </c>
      <c r="E1179" s="9" t="s">
        <v>29</v>
      </c>
      <c r="F1179" s="9" t="s">
        <v>507</v>
      </c>
      <c r="G1179" s="9" t="s">
        <v>3377</v>
      </c>
      <c r="H1179" s="9" t="s">
        <v>2452</v>
      </c>
      <c r="I1179" s="9">
        <v>3787</v>
      </c>
      <c r="J1179" s="9">
        <v>1945</v>
      </c>
      <c r="K1179" s="9">
        <v>181.9</v>
      </c>
      <c r="L1179" s="115">
        <f t="shared" si="54"/>
        <v>0.51359915500396092</v>
      </c>
      <c r="M1179" s="96">
        <f>IF($B1179="Область","",SUM('Дані з ДІСО'!J1179:L1179)/K1179)</f>
        <v>0</v>
      </c>
      <c r="N1179" s="9" t="str">
        <f>IF($B1179="Область","",VLOOKUP(100*J1179/I1179,Параметри!$B$39:$C$53,2,TRUE))</f>
        <v>7. 49-53</v>
      </c>
      <c r="O1179" s="9" t="str">
        <f>IF($B1179="Область","",VLOOKUP(M1179,Параметри!$B$21:$C$35,2,TRUE))</f>
        <v>1. 0-1</v>
      </c>
      <c r="P1179" s="9">
        <f t="shared" si="55"/>
        <v>7</v>
      </c>
      <c r="Q1179" s="9">
        <f t="shared" si="56"/>
        <v>1</v>
      </c>
      <c r="R1179" s="116">
        <v>15.5</v>
      </c>
      <c r="S1179" s="117">
        <f>IF(C1179="Область",Параметри!$K$47,IF(C1179="Київ",Параметри!$K$48,IF(L1179&lt;Параметри!$I$42,Параметри!$K$42,IF(L1179&lt;Параметри!$I$43,Параметри!$K$43,IF(L1179&lt;Параметри!$I$44,Параметри!$K$44,IF(L1179&lt;Параметри!$I$45,Параметри!$K$45,Параметри!$K$46))))))</f>
        <v>0.43</v>
      </c>
      <c r="T1179" s="97">
        <f>IF($B1179="Область",Параметри!K$63,IF($R1179&lt;Параметри!$G$59,Параметри!K$58,IF($R1179&lt;Параметри!$G$60,Параметри!K$59,IF($R1179&lt;Параметри!$G$61,Параметри!K$60,IF($R1179&lt;Параметри!$G$62,Параметри!K$61,Параметри!K$62)))))</f>
        <v>1.7000000000000001E-2</v>
      </c>
      <c r="U1179" s="97">
        <f>IF($B1179="Область",Параметри!L$63,IF($R1179&lt;Параметри!$G$59,Параметри!L$58,IF($R1179&lt;Параметри!$G$60,Параметри!L$59,IF($R1179&lt;Параметри!$G$61,Параметри!L$60,IF($R1179&lt;Параметри!$G$62,Параметри!L$61,Параметри!L$62)))))</f>
        <v>4.7E-2</v>
      </c>
      <c r="V1179" s="98" t="str">
        <f>IF(OR(SUM('Дані з ДІСО'!G1179:I1179)=0,Розрахунки!H1179=0),"",Розрахунки!H1179/SUM('Дані з ДІСО'!G1179:I1179))</f>
        <v/>
      </c>
      <c r="W1179" s="9">
        <v>2017</v>
      </c>
      <c r="X1179" s="9">
        <v>15</v>
      </c>
      <c r="Y1179" s="9">
        <v>16.5</v>
      </c>
      <c r="Z1179" s="9" t="s">
        <v>4536</v>
      </c>
      <c r="AA1179" s="99">
        <v>15.5</v>
      </c>
      <c r="AB1179" s="9" t="str">
        <f>IF('Коефіцієнти АТО'!C1179="Область","",'Коефіцієнти АТО'!D1179)</f>
        <v>Херсонська</v>
      </c>
      <c r="AC1179" s="9"/>
    </row>
    <row r="1180" spans="1:29" ht="15" customHeight="1">
      <c r="A1180" s="9">
        <v>1179</v>
      </c>
      <c r="B1180" s="9" t="s">
        <v>3151</v>
      </c>
      <c r="C1180" s="9" t="s">
        <v>3151</v>
      </c>
      <c r="D1180" s="9" t="s">
        <v>4219</v>
      </c>
      <c r="E1180" s="9" t="s">
        <v>29</v>
      </c>
      <c r="F1180" s="9" t="s">
        <v>2454</v>
      </c>
      <c r="G1180" s="9" t="s">
        <v>4223</v>
      </c>
      <c r="H1180" s="9" t="s">
        <v>2453</v>
      </c>
      <c r="I1180" s="9">
        <v>17220</v>
      </c>
      <c r="J1180" s="9">
        <v>7681</v>
      </c>
      <c r="K1180" s="9">
        <v>641.20000000000005</v>
      </c>
      <c r="L1180" s="115">
        <f t="shared" si="54"/>
        <v>0.44605110336817655</v>
      </c>
      <c r="M1180" s="96">
        <f>IF($B1180="Область","",SUM('Дані з ДІСО'!J1180:L1180)/K1180)</f>
        <v>0</v>
      </c>
      <c r="N1180" s="9" t="str">
        <f>IF($B1180="Область","",VLOOKUP(100*J1180/I1180,Параметри!$B$39:$C$53,2,TRUE))</f>
        <v>8. 43-49</v>
      </c>
      <c r="O1180" s="9" t="str">
        <f>IF($B1180="Область","",VLOOKUP(M1180,Параметри!$B$21:$C$35,2,TRUE))</f>
        <v>1. 0-1</v>
      </c>
      <c r="P1180" s="9">
        <f t="shared" si="55"/>
        <v>8</v>
      </c>
      <c r="Q1180" s="9">
        <f t="shared" si="56"/>
        <v>1</v>
      </c>
      <c r="R1180" s="116">
        <v>17</v>
      </c>
      <c r="S1180" s="117">
        <f>IF(C1180="Область",Параметри!$K$47,IF(C1180="Київ",Параметри!$K$48,IF(L1180&lt;Параметри!$I$42,Параметри!$K$42,IF(L1180&lt;Параметри!$I$43,Параметри!$K$43,IF(L1180&lt;Параметри!$I$44,Параметри!$K$44,IF(L1180&lt;Параметри!$I$45,Параметри!$K$45,Параметри!$K$46))))))</f>
        <v>0.43</v>
      </c>
      <c r="T1180" s="97">
        <f>IF($B1180="Область",Параметри!K$63,IF($R1180&lt;Параметри!$G$59,Параметри!K$58,IF($R1180&lt;Параметри!$G$60,Параметри!K$59,IF($R1180&lt;Параметри!$G$61,Параметри!K$60,IF($R1180&lt;Параметри!$G$62,Параметри!K$61,Параметри!K$62)))))</f>
        <v>1.7000000000000001E-2</v>
      </c>
      <c r="U1180" s="97">
        <f>IF($B1180="Область",Параметри!L$63,IF($R1180&lt;Параметри!$G$59,Параметри!L$58,IF($R1180&lt;Параметри!$G$60,Параметри!L$59,IF($R1180&lt;Параметри!$G$61,Параметри!L$60,IF($R1180&lt;Параметри!$G$62,Параметри!L$61,Параметри!L$62)))))</f>
        <v>4.7E-2</v>
      </c>
      <c r="V1180" s="98" t="str">
        <f>IF(OR(SUM('Дані з ДІСО'!G1180:I1180)=0,Розрахунки!H1180=0),"",Розрахунки!H1180/SUM('Дані з ДІСО'!G1180:I1180))</f>
        <v/>
      </c>
      <c r="W1180" s="9">
        <v>2017</v>
      </c>
      <c r="X1180" s="9">
        <v>17</v>
      </c>
      <c r="Y1180" s="9">
        <v>16</v>
      </c>
      <c r="Z1180" s="9" t="s">
        <v>4535</v>
      </c>
      <c r="AA1180" s="99">
        <v>17</v>
      </c>
      <c r="AB1180" s="9" t="str">
        <f>IF('Коефіцієнти АТО'!C1180="Область","",'Коефіцієнти АТО'!D1180)</f>
        <v>Херсонська</v>
      </c>
      <c r="AC1180" s="9"/>
    </row>
    <row r="1181" spans="1:29" ht="15" customHeight="1">
      <c r="A1181" s="9">
        <v>1180</v>
      </c>
      <c r="B1181" s="9" t="s">
        <v>3148</v>
      </c>
      <c r="C1181" s="9" t="s">
        <v>3148</v>
      </c>
      <c r="D1181" s="9" t="s">
        <v>4219</v>
      </c>
      <c r="E1181" s="9" t="s">
        <v>24</v>
      </c>
      <c r="F1181" s="9" t="s">
        <v>2456</v>
      </c>
      <c r="G1181" s="9" t="s">
        <v>4224</v>
      </c>
      <c r="H1181" s="9" t="s">
        <v>2455</v>
      </c>
      <c r="I1181" s="9">
        <v>8195</v>
      </c>
      <c r="J1181" s="9">
        <v>8195</v>
      </c>
      <c r="K1181" s="9">
        <v>505.1</v>
      </c>
      <c r="L1181" s="115">
        <f t="shared" si="54"/>
        <v>1</v>
      </c>
      <c r="M1181" s="96">
        <f>IF($B1181="Область","",SUM('Дані з ДІСО'!J1181:L1181)/K1181)</f>
        <v>1.3333993268659672</v>
      </c>
      <c r="N1181" s="9" t="str">
        <f>IF($B1181="Область","",VLOOKUP(100*J1181/I1181,Параметри!$B$39:$C$53,2,TRUE))</f>
        <v>1. 100%</v>
      </c>
      <c r="O1181" s="9" t="str">
        <f>IF($B1181="Область","",VLOOKUP(M1181,Параметри!$B$21:$C$35,2,TRUE))</f>
        <v>2. 1-1,4</v>
      </c>
      <c r="P1181" s="9">
        <f t="shared" si="55"/>
        <v>1</v>
      </c>
      <c r="Q1181" s="9">
        <f t="shared" si="56"/>
        <v>2</v>
      </c>
      <c r="R1181" s="116">
        <v>12</v>
      </c>
      <c r="S1181" s="117">
        <f>IF(C1181="Область",Параметри!$K$47,IF(C1181="Київ",Параметри!$K$48,IF(L1181&lt;Параметри!$I$42,Параметри!$K$42,IF(L1181&lt;Параметри!$I$43,Параметри!$K$43,IF(L1181&lt;Параметри!$I$44,Параметри!$K$44,IF(L1181&lt;Параметри!$I$45,Параметри!$K$45,Параметри!$K$46))))))</f>
        <v>0.53</v>
      </c>
      <c r="T1181" s="97">
        <f>IF($B1181="Область",Параметри!K$63,IF($R1181&lt;Параметри!$G$59,Параметри!K$58,IF($R1181&lt;Параметри!$G$60,Параметри!K$59,IF($R1181&lt;Параметри!$G$61,Параметри!K$60,IF($R1181&lt;Параметри!$G$62,Параметри!K$61,Параметри!K$62)))))</f>
        <v>1.7000000000000001E-2</v>
      </c>
      <c r="U1181" s="97">
        <f>IF($B1181="Область",Параметри!L$63,IF($R1181&lt;Параметри!$G$59,Параметри!L$58,IF($R1181&lt;Параметри!$G$60,Параметри!L$59,IF($R1181&lt;Параметри!$G$61,Параметри!L$60,IF($R1181&lt;Параметри!$G$62,Параметри!L$61,Параметри!L$62)))))</f>
        <v>4.7E-2</v>
      </c>
      <c r="V1181" s="98">
        <f>IF(OR(SUM('Дані з ДІСО'!G1181:I1181)=0,Розрахунки!H1181=0),"",Розрахунки!H1181/SUM('Дані з ДІСО'!G1181:I1181))</f>
        <v>67.349999999999994</v>
      </c>
      <c r="W1181" s="9">
        <v>2017</v>
      </c>
      <c r="X1181" s="9">
        <v>12.5</v>
      </c>
      <c r="Y1181" s="9">
        <v>11</v>
      </c>
      <c r="Z1181" s="9" t="s">
        <v>4536</v>
      </c>
      <c r="AA1181" s="99">
        <v>12</v>
      </c>
      <c r="AB1181" s="9" t="str">
        <f>IF('Коефіцієнти АТО'!C1181="Область","",'Коефіцієнти АТО'!D1181)</f>
        <v>Херсонська</v>
      </c>
      <c r="AC1181" s="9"/>
    </row>
    <row r="1182" spans="1:29" ht="15" customHeight="1">
      <c r="A1182" s="9">
        <v>1181</v>
      </c>
      <c r="B1182" s="9" t="s">
        <v>3148</v>
      </c>
      <c r="C1182" s="9" t="s">
        <v>3148</v>
      </c>
      <c r="D1182" s="9" t="s">
        <v>4219</v>
      </c>
      <c r="E1182" s="9" t="s">
        <v>24</v>
      </c>
      <c r="F1182" s="9" t="s">
        <v>2458</v>
      </c>
      <c r="G1182" s="9" t="s">
        <v>4225</v>
      </c>
      <c r="H1182" s="9" t="s">
        <v>2457</v>
      </c>
      <c r="I1182" s="9">
        <v>6887</v>
      </c>
      <c r="J1182" s="9">
        <v>6887</v>
      </c>
      <c r="K1182" s="9">
        <v>111.1</v>
      </c>
      <c r="L1182" s="115">
        <f t="shared" si="54"/>
        <v>1</v>
      </c>
      <c r="M1182" s="96">
        <f>IF($B1182="Область","",SUM('Дані з ДІСО'!J1182:L1182)/K1182)</f>
        <v>6.5031503150315038</v>
      </c>
      <c r="N1182" s="9" t="str">
        <f>IF($B1182="Область","",VLOOKUP(100*J1182/I1182,Параметри!$B$39:$C$53,2,TRUE))</f>
        <v>1. 100%</v>
      </c>
      <c r="O1182" s="9" t="str">
        <f>IF($B1182="Область","",VLOOKUP(M1182,Параметри!$B$21:$C$35,2,TRUE))</f>
        <v>9. 5,8-7</v>
      </c>
      <c r="P1182" s="9">
        <f t="shared" si="55"/>
        <v>1</v>
      </c>
      <c r="Q1182" s="9">
        <f t="shared" si="56"/>
        <v>9</v>
      </c>
      <c r="R1182" s="116">
        <v>17.5</v>
      </c>
      <c r="S1182" s="117">
        <f>IF(C1182="Область",Параметри!$K$47,IF(C1182="Київ",Параметри!$K$48,IF(L1182&lt;Параметри!$I$42,Параметри!$K$42,IF(L1182&lt;Параметри!$I$43,Параметри!$K$43,IF(L1182&lt;Параметри!$I$44,Параметри!$K$44,IF(L1182&lt;Параметри!$I$45,Параметри!$K$45,Параметри!$K$46))))))</f>
        <v>0.53</v>
      </c>
      <c r="T1182" s="97">
        <f>IF($B1182="Область",Параметри!K$63,IF($R1182&lt;Параметри!$G$59,Параметри!K$58,IF($R1182&lt;Параметри!$G$60,Параметри!K$59,IF($R1182&lt;Параметри!$G$61,Параметри!K$60,IF($R1182&lt;Параметри!$G$62,Параметри!K$61,Параметри!K$62)))))</f>
        <v>1.7000000000000001E-2</v>
      </c>
      <c r="U1182" s="97">
        <f>IF($B1182="Область",Параметри!L$63,IF($R1182&lt;Параметри!$G$59,Параметри!L$58,IF($R1182&lt;Параметри!$G$60,Параметри!L$59,IF($R1182&lt;Параметри!$G$61,Параметри!L$60,IF($R1182&lt;Параметри!$G$62,Параметри!L$61,Параметри!L$62)))))</f>
        <v>4.7E-2</v>
      </c>
      <c r="V1182" s="98">
        <f>IF(OR(SUM('Дані з ДІСО'!G1182:I1182)=0,Розрахунки!H1182=0),"",Розрахунки!H1182/SUM('Дані з ДІСО'!G1182:I1182))</f>
        <v>22.578125</v>
      </c>
      <c r="W1182" s="9">
        <v>2017</v>
      </c>
      <c r="X1182" s="9">
        <v>15.5</v>
      </c>
      <c r="Y1182" s="9">
        <v>18.5</v>
      </c>
      <c r="Z1182" s="9" t="s">
        <v>4536</v>
      </c>
      <c r="AA1182" s="99">
        <v>17.5</v>
      </c>
      <c r="AB1182" s="9" t="str">
        <f>IF('Коефіцієнти АТО'!C1182="Область","",'Коефіцієнти АТО'!D1182)</f>
        <v>Херсонська</v>
      </c>
      <c r="AC1182" s="9"/>
    </row>
    <row r="1183" spans="1:29" ht="15" customHeight="1">
      <c r="A1183" s="9">
        <v>1182</v>
      </c>
      <c r="B1183" s="9" t="s">
        <v>3148</v>
      </c>
      <c r="C1183" s="9" t="s">
        <v>3148</v>
      </c>
      <c r="D1183" s="9" t="s">
        <v>4219</v>
      </c>
      <c r="E1183" s="9" t="s">
        <v>24</v>
      </c>
      <c r="F1183" s="9" t="s">
        <v>2460</v>
      </c>
      <c r="G1183" s="9" t="s">
        <v>4226</v>
      </c>
      <c r="H1183" s="9" t="s">
        <v>2459</v>
      </c>
      <c r="I1183" s="9">
        <v>4816</v>
      </c>
      <c r="J1183" s="9">
        <v>4816</v>
      </c>
      <c r="K1183" s="9">
        <v>303.7</v>
      </c>
      <c r="L1183" s="115">
        <f t="shared" si="54"/>
        <v>1</v>
      </c>
      <c r="M1183" s="96">
        <f>IF($B1183="Область","",SUM('Дані з ДІСО'!J1183:L1183)/K1183)</f>
        <v>0</v>
      </c>
      <c r="N1183" s="9" t="str">
        <f>IF($B1183="Область","",VLOOKUP(100*J1183/I1183,Параметри!$B$39:$C$53,2,TRUE))</f>
        <v>1. 100%</v>
      </c>
      <c r="O1183" s="9" t="str">
        <f>IF($B1183="Область","",VLOOKUP(M1183,Параметри!$B$21:$C$35,2,TRUE))</f>
        <v>1. 0-1</v>
      </c>
      <c r="P1183" s="9">
        <f t="shared" si="55"/>
        <v>1</v>
      </c>
      <c r="Q1183" s="9">
        <f t="shared" si="56"/>
        <v>1</v>
      </c>
      <c r="R1183" s="116">
        <v>11.5</v>
      </c>
      <c r="S1183" s="117">
        <f>IF(C1183="Область",Параметри!$K$47,IF(C1183="Київ",Параметри!$K$48,IF(L1183&lt;Параметри!$I$42,Параметри!$K$42,IF(L1183&lt;Параметри!$I$43,Параметри!$K$43,IF(L1183&lt;Параметри!$I$44,Параметри!$K$44,IF(L1183&lt;Параметри!$I$45,Параметри!$K$45,Параметри!$K$46))))))</f>
        <v>0.53</v>
      </c>
      <c r="T1183" s="97">
        <f>IF($B1183="Область",Параметри!K$63,IF($R1183&lt;Параметри!$G$59,Параметри!K$58,IF($R1183&lt;Параметри!$G$60,Параметри!K$59,IF($R1183&lt;Параметри!$G$61,Параметри!K$60,IF($R1183&lt;Параметри!$G$62,Параметри!K$61,Параметри!K$62)))))</f>
        <v>1.7000000000000001E-2</v>
      </c>
      <c r="U1183" s="97">
        <f>IF($B1183="Область",Параметри!L$63,IF($R1183&lt;Параметри!$G$59,Параметри!L$58,IF($R1183&lt;Параметри!$G$60,Параметри!L$59,IF($R1183&lt;Параметри!$G$61,Параметри!L$60,IF($R1183&lt;Параметри!$G$62,Параметри!L$61,Параметри!L$62)))))</f>
        <v>4.7E-2</v>
      </c>
      <c r="V1183" s="98" t="str">
        <f>IF(OR(SUM('Дані з ДІСО'!G1183:I1183)=0,Розрахунки!H1183=0),"",Розрахунки!H1183/SUM('Дані з ДІСО'!G1183:I1183))</f>
        <v/>
      </c>
      <c r="W1183" s="9">
        <v>2017</v>
      </c>
      <c r="X1183" s="9">
        <v>11.5</v>
      </c>
      <c r="Y1183" s="9">
        <v>11</v>
      </c>
      <c r="Z1183" s="9" t="s">
        <v>4535</v>
      </c>
      <c r="AA1183" s="99">
        <v>11.5</v>
      </c>
      <c r="AB1183" s="9" t="str">
        <f>IF('Коефіцієнти АТО'!C1183="Область","",'Коефіцієнти АТО'!D1183)</f>
        <v>Херсонська</v>
      </c>
      <c r="AC1183" s="9"/>
    </row>
    <row r="1184" spans="1:29" ht="15" customHeight="1">
      <c r="A1184" s="9">
        <v>1183</v>
      </c>
      <c r="B1184" s="9" t="s">
        <v>3148</v>
      </c>
      <c r="C1184" s="9" t="s">
        <v>3148</v>
      </c>
      <c r="D1184" s="9" t="s">
        <v>4219</v>
      </c>
      <c r="E1184" s="9" t="s">
        <v>24</v>
      </c>
      <c r="F1184" s="9" t="s">
        <v>2462</v>
      </c>
      <c r="G1184" s="9" t="s">
        <v>4227</v>
      </c>
      <c r="H1184" s="9" t="s">
        <v>2461</v>
      </c>
      <c r="I1184" s="9">
        <v>3693</v>
      </c>
      <c r="J1184" s="9">
        <v>3693</v>
      </c>
      <c r="K1184" s="9">
        <v>126.6</v>
      </c>
      <c r="L1184" s="115">
        <f t="shared" si="54"/>
        <v>1</v>
      </c>
      <c r="M1184" s="96">
        <f>IF($B1184="Область","",SUM('Дані з ДІСО'!J1184:L1184)/K1184)</f>
        <v>3.5150078988941549</v>
      </c>
      <c r="N1184" s="9" t="str">
        <f>IF($B1184="Область","",VLOOKUP(100*J1184/I1184,Параметри!$B$39:$C$53,2,TRUE))</f>
        <v>1. 100%</v>
      </c>
      <c r="O1184" s="9" t="str">
        <f>IF($B1184="Область","",VLOOKUP(M1184,Параметри!$B$21:$C$35,2,TRUE))</f>
        <v>5. 3-3,9</v>
      </c>
      <c r="P1184" s="9">
        <f t="shared" si="55"/>
        <v>1</v>
      </c>
      <c r="Q1184" s="9">
        <f t="shared" si="56"/>
        <v>5</v>
      </c>
      <c r="R1184" s="116">
        <v>14.5</v>
      </c>
      <c r="S1184" s="117">
        <f>IF(C1184="Область",Параметри!$K$47,IF(C1184="Київ",Параметри!$K$48,IF(L1184&lt;Параметри!$I$42,Параметри!$K$42,IF(L1184&lt;Параметри!$I$43,Параметри!$K$43,IF(L1184&lt;Параметри!$I$44,Параметри!$K$44,IF(L1184&lt;Параметри!$I$45,Параметри!$K$45,Параметри!$K$46))))))</f>
        <v>0.53</v>
      </c>
      <c r="T1184" s="97">
        <f>IF($B1184="Область",Параметри!K$63,IF($R1184&lt;Параметри!$G$59,Параметри!K$58,IF($R1184&lt;Параметри!$G$60,Параметри!K$59,IF($R1184&lt;Параметри!$G$61,Параметри!K$60,IF($R1184&lt;Параметри!$G$62,Параметри!K$61,Параметри!K$62)))))</f>
        <v>1.7000000000000001E-2</v>
      </c>
      <c r="U1184" s="97">
        <f>IF($B1184="Область",Параметри!L$63,IF($R1184&lt;Параметри!$G$59,Параметри!L$58,IF($R1184&lt;Параметри!$G$60,Параметри!L$59,IF($R1184&lt;Параметри!$G$61,Параметри!L$60,IF($R1184&lt;Параметри!$G$62,Параметри!L$61,Параметри!L$62)))))</f>
        <v>4.7E-2</v>
      </c>
      <c r="V1184" s="98">
        <f>IF(OR(SUM('Дані з ДІСО'!G1184:I1184)=0,Розрахунки!H1184=0),"",Розрахунки!H1184/SUM('Дані з ДІСО'!G1184:I1184))</f>
        <v>49.444444444444443</v>
      </c>
      <c r="W1184" s="9">
        <v>2017</v>
      </c>
      <c r="X1184" s="9">
        <v>13.5</v>
      </c>
      <c r="Y1184" s="9">
        <v>15.5</v>
      </c>
      <c r="Z1184" s="9" t="s">
        <v>4536</v>
      </c>
      <c r="AA1184" s="99">
        <v>14.5</v>
      </c>
      <c r="AB1184" s="9" t="str">
        <f>IF('Коефіцієнти АТО'!C1184="Область","",'Коефіцієнти АТО'!D1184)</f>
        <v>Херсонська</v>
      </c>
      <c r="AC1184" s="9"/>
    </row>
    <row r="1185" spans="1:29" ht="15" customHeight="1">
      <c r="A1185" s="9">
        <v>1184</v>
      </c>
      <c r="B1185" s="9" t="s">
        <v>3148</v>
      </c>
      <c r="C1185" s="9" t="s">
        <v>3148</v>
      </c>
      <c r="D1185" s="9" t="s">
        <v>4219</v>
      </c>
      <c r="E1185" s="9" t="s">
        <v>24</v>
      </c>
      <c r="F1185" s="9" t="s">
        <v>2464</v>
      </c>
      <c r="G1185" s="9" t="s">
        <v>4228</v>
      </c>
      <c r="H1185" s="9" t="s">
        <v>2463</v>
      </c>
      <c r="I1185" s="9">
        <v>4912</v>
      </c>
      <c r="J1185" s="9">
        <v>4912</v>
      </c>
      <c r="K1185" s="9">
        <v>331.8</v>
      </c>
      <c r="L1185" s="115">
        <f t="shared" si="54"/>
        <v>1</v>
      </c>
      <c r="M1185" s="96">
        <f>IF($B1185="Область","",SUM('Дані з ДІСО'!J1185:L1185)/K1185)</f>
        <v>1.3863773357444242</v>
      </c>
      <c r="N1185" s="9" t="str">
        <f>IF($B1185="Область","",VLOOKUP(100*J1185/I1185,Параметри!$B$39:$C$53,2,TRUE))</f>
        <v>1. 100%</v>
      </c>
      <c r="O1185" s="9" t="str">
        <f>IF($B1185="Область","",VLOOKUP(M1185,Параметри!$B$21:$C$35,2,TRUE))</f>
        <v>2. 1-1,4</v>
      </c>
      <c r="P1185" s="9">
        <f t="shared" si="55"/>
        <v>1</v>
      </c>
      <c r="Q1185" s="9">
        <f t="shared" si="56"/>
        <v>2</v>
      </c>
      <c r="R1185" s="116">
        <v>13</v>
      </c>
      <c r="S1185" s="117">
        <f>IF(C1185="Область",Параметри!$K$47,IF(C1185="Київ",Параметри!$K$48,IF(L1185&lt;Параметри!$I$42,Параметри!$K$42,IF(L1185&lt;Параметри!$I$43,Параметри!$K$43,IF(L1185&lt;Параметри!$I$44,Параметри!$K$44,IF(L1185&lt;Параметри!$I$45,Параметри!$K$45,Параметри!$K$46))))))</f>
        <v>0.53</v>
      </c>
      <c r="T1185" s="97">
        <f>IF($B1185="Область",Параметри!K$63,IF($R1185&lt;Параметри!$G$59,Параметри!K$58,IF($R1185&lt;Параметри!$G$60,Параметри!K$59,IF($R1185&lt;Параметри!$G$61,Параметри!K$60,IF($R1185&lt;Параметри!$G$62,Параметри!K$61,Параметри!K$62)))))</f>
        <v>1.7000000000000001E-2</v>
      </c>
      <c r="U1185" s="97">
        <f>IF($B1185="Область",Параметри!L$63,IF($R1185&lt;Параметри!$G$59,Параметри!L$58,IF($R1185&lt;Параметри!$G$60,Параметри!L$59,IF($R1185&lt;Параметри!$G$61,Параметри!L$60,IF($R1185&lt;Параметри!$G$62,Параметри!L$61,Параметри!L$62)))))</f>
        <v>4.7E-2</v>
      </c>
      <c r="V1185" s="98">
        <f>IF(OR(SUM('Дані з ДІСО'!G1185:I1185)=0,Розрахунки!H1185=0),"",Розрахунки!H1185/SUM('Дані з ДІСО'!G1185:I1185))</f>
        <v>27.058823529411764</v>
      </c>
      <c r="W1185" s="9">
        <v>2017</v>
      </c>
      <c r="X1185" s="9">
        <v>12.5</v>
      </c>
      <c r="Y1185" s="9">
        <v>14</v>
      </c>
      <c r="Z1185" s="9" t="s">
        <v>4536</v>
      </c>
      <c r="AA1185" s="99">
        <v>13</v>
      </c>
      <c r="AB1185" s="9" t="str">
        <f>IF('Коефіцієнти АТО'!C1185="Область","",'Коефіцієнти АТО'!D1185)</f>
        <v>Херсонська</v>
      </c>
      <c r="AC1185" s="9"/>
    </row>
    <row r="1186" spans="1:29" ht="15" customHeight="1">
      <c r="A1186" s="9">
        <v>1185</v>
      </c>
      <c r="B1186" s="9" t="s">
        <v>3148</v>
      </c>
      <c r="C1186" s="9" t="s">
        <v>3148</v>
      </c>
      <c r="D1186" s="9" t="s">
        <v>4219</v>
      </c>
      <c r="E1186" s="9" t="s">
        <v>24</v>
      </c>
      <c r="F1186" s="9" t="s">
        <v>2466</v>
      </c>
      <c r="G1186" s="9" t="s">
        <v>4229</v>
      </c>
      <c r="H1186" s="9" t="s">
        <v>2465</v>
      </c>
      <c r="I1186" s="9">
        <v>5394</v>
      </c>
      <c r="J1186" s="9">
        <v>5394</v>
      </c>
      <c r="K1186" s="9">
        <v>274</v>
      </c>
      <c r="L1186" s="115">
        <f t="shared" si="54"/>
        <v>1</v>
      </c>
      <c r="M1186" s="96">
        <f>IF($B1186="Область","",SUM('Дані з ДІСО'!J1186:L1186)/K1186)</f>
        <v>0</v>
      </c>
      <c r="N1186" s="9" t="str">
        <f>IF($B1186="Область","",VLOOKUP(100*J1186/I1186,Параметри!$B$39:$C$53,2,TRUE))</f>
        <v>1. 100%</v>
      </c>
      <c r="O1186" s="9" t="str">
        <f>IF($B1186="Область","",VLOOKUP(M1186,Параметри!$B$21:$C$35,2,TRUE))</f>
        <v>1. 0-1</v>
      </c>
      <c r="P1186" s="9">
        <f t="shared" si="55"/>
        <v>1</v>
      </c>
      <c r="Q1186" s="9">
        <f t="shared" si="56"/>
        <v>1</v>
      </c>
      <c r="R1186" s="116">
        <v>13.5</v>
      </c>
      <c r="S1186" s="117">
        <f>IF(C1186="Область",Параметри!$K$47,IF(C1186="Київ",Параметри!$K$48,IF(L1186&lt;Параметри!$I$42,Параметри!$K$42,IF(L1186&lt;Параметри!$I$43,Параметри!$K$43,IF(L1186&lt;Параметри!$I$44,Параметри!$K$44,IF(L1186&lt;Параметри!$I$45,Параметри!$K$45,Параметри!$K$46))))))</f>
        <v>0.53</v>
      </c>
      <c r="T1186" s="97">
        <f>IF($B1186="Область",Параметри!K$63,IF($R1186&lt;Параметри!$G$59,Параметри!K$58,IF($R1186&lt;Параметри!$G$60,Параметри!K$59,IF($R1186&lt;Параметри!$G$61,Параметри!K$60,IF($R1186&lt;Параметри!$G$62,Параметри!K$61,Параметри!K$62)))))</f>
        <v>1.7000000000000001E-2</v>
      </c>
      <c r="U1186" s="97">
        <f>IF($B1186="Область",Параметри!L$63,IF($R1186&lt;Параметри!$G$59,Параметри!L$58,IF($R1186&lt;Параметри!$G$60,Параметри!L$59,IF($R1186&lt;Параметри!$G$61,Параметри!L$60,IF($R1186&lt;Параметри!$G$62,Параметри!L$61,Параметри!L$62)))))</f>
        <v>4.7E-2</v>
      </c>
      <c r="V1186" s="98" t="str">
        <f>IF(OR(SUM('Дані з ДІСО'!G1186:I1186)=0,Розрахунки!H1186=0),"",Розрахунки!H1186/SUM('Дані з ДІСО'!G1186:I1186))</f>
        <v/>
      </c>
      <c r="W1186" s="9">
        <v>2017</v>
      </c>
      <c r="X1186" s="9">
        <v>13.5</v>
      </c>
      <c r="Y1186" s="9">
        <v>14</v>
      </c>
      <c r="Z1186" s="9" t="s">
        <v>4535</v>
      </c>
      <c r="AA1186" s="99">
        <v>13.5</v>
      </c>
      <c r="AB1186" s="9" t="str">
        <f>IF('Коефіцієнти АТО'!C1186="Область","",'Коефіцієнти АТО'!D1186)</f>
        <v>Херсонська</v>
      </c>
      <c r="AC1186" s="9"/>
    </row>
    <row r="1187" spans="1:29" ht="15" customHeight="1">
      <c r="A1187" s="9">
        <v>1186</v>
      </c>
      <c r="B1187" s="9" t="s">
        <v>3148</v>
      </c>
      <c r="C1187" s="9" t="s">
        <v>3148</v>
      </c>
      <c r="D1187" s="9" t="s">
        <v>4219</v>
      </c>
      <c r="E1187" s="9" t="s">
        <v>24</v>
      </c>
      <c r="F1187" s="9" t="s">
        <v>2468</v>
      </c>
      <c r="G1187" s="9" t="s">
        <v>3489</v>
      </c>
      <c r="H1187" s="9" t="s">
        <v>2467</v>
      </c>
      <c r="I1187" s="9">
        <v>12042</v>
      </c>
      <c r="J1187" s="9">
        <v>7860</v>
      </c>
      <c r="K1187" s="9">
        <v>363.9</v>
      </c>
      <c r="L1187" s="115">
        <f t="shared" si="54"/>
        <v>0.65271549576482313</v>
      </c>
      <c r="M1187" s="96">
        <f>IF($B1187="Область","",SUM('Дані з ДІСО'!J1187:L1187)/K1187)</f>
        <v>1.0992030777686179</v>
      </c>
      <c r="N1187" s="9" t="str">
        <f>IF($B1187="Область","",VLOOKUP(100*J1187/I1187,Параметри!$B$39:$C$53,2,TRUE))</f>
        <v>4. 63-66</v>
      </c>
      <c r="O1187" s="9" t="str">
        <f>IF($B1187="Область","",VLOOKUP(M1187,Параметри!$B$21:$C$35,2,TRUE))</f>
        <v>2. 1-1,4</v>
      </c>
      <c r="P1187" s="9">
        <f t="shared" si="55"/>
        <v>4</v>
      </c>
      <c r="Q1187" s="9">
        <f t="shared" si="56"/>
        <v>2</v>
      </c>
      <c r="R1187" s="116">
        <v>17</v>
      </c>
      <c r="S1187" s="117">
        <f>IF(C1187="Область",Параметри!$K$47,IF(C1187="Київ",Параметри!$K$48,IF(L1187&lt;Параметри!$I$42,Параметри!$K$42,IF(L1187&lt;Параметри!$I$43,Параметри!$K$43,IF(L1187&lt;Параметри!$I$44,Параметри!$K$44,IF(L1187&lt;Параметри!$I$45,Параметри!$K$45,Параметри!$K$46))))))</f>
        <v>0.48</v>
      </c>
      <c r="T1187" s="97">
        <f>IF($B1187="Область",Параметри!K$63,IF($R1187&lt;Параметри!$G$59,Параметри!K$58,IF($R1187&lt;Параметри!$G$60,Параметри!K$59,IF($R1187&lt;Параметри!$G$61,Параметри!K$60,IF($R1187&lt;Параметри!$G$62,Параметри!K$61,Параметри!K$62)))))</f>
        <v>1.7000000000000001E-2</v>
      </c>
      <c r="U1187" s="97">
        <f>IF($B1187="Область",Параметри!L$63,IF($R1187&lt;Параметри!$G$59,Параметри!L$58,IF($R1187&lt;Параметри!$G$60,Параметри!L$59,IF($R1187&lt;Параметри!$G$61,Параметри!L$60,IF($R1187&lt;Параметри!$G$62,Параметри!L$61,Параметри!L$62)))))</f>
        <v>4.7E-2</v>
      </c>
      <c r="V1187" s="98">
        <f>IF(OR(SUM('Дані з ДІСО'!G1187:I1187)=0,Розрахунки!H1187=0),"",Розрахунки!H1187/SUM('Дані з ДІСО'!G1187:I1187))</f>
        <v>20</v>
      </c>
      <c r="W1187" s="9">
        <v>2018</v>
      </c>
      <c r="X1187" s="9">
        <v>14.5</v>
      </c>
      <c r="Y1187" s="9">
        <v>18</v>
      </c>
      <c r="Z1187" s="9" t="s">
        <v>4536</v>
      </c>
      <c r="AA1187" s="99">
        <v>17</v>
      </c>
      <c r="AB1187" s="9" t="str">
        <f>IF('Коефіцієнти АТО'!C1187="Область","",'Коефіцієнти АТО'!D1187)</f>
        <v>Херсонська</v>
      </c>
      <c r="AC1187" s="9"/>
    </row>
    <row r="1188" spans="1:29" ht="15" customHeight="1">
      <c r="A1188" s="9">
        <v>1187</v>
      </c>
      <c r="B1188" s="9" t="s">
        <v>3151</v>
      </c>
      <c r="C1188" s="9" t="s">
        <v>3151</v>
      </c>
      <c r="D1188" s="9" t="s">
        <v>4219</v>
      </c>
      <c r="E1188" s="9" t="s">
        <v>29</v>
      </c>
      <c r="F1188" s="9" t="s">
        <v>2470</v>
      </c>
      <c r="G1188" s="9" t="s">
        <v>4230</v>
      </c>
      <c r="H1188" s="9" t="s">
        <v>2469</v>
      </c>
      <c r="I1188" s="9">
        <v>14885</v>
      </c>
      <c r="J1188" s="9">
        <v>8497</v>
      </c>
      <c r="K1188" s="9">
        <v>746.4</v>
      </c>
      <c r="L1188" s="115">
        <f t="shared" si="54"/>
        <v>0.57084313066845815</v>
      </c>
      <c r="M1188" s="96">
        <f>IF($B1188="Область","",SUM('Дані з ДІСО'!J1188:L1188)/K1188)</f>
        <v>0</v>
      </c>
      <c r="N1188" s="9" t="str">
        <f>IF($B1188="Область","",VLOOKUP(100*J1188/I1188,Параметри!$B$39:$C$53,2,TRUE))</f>
        <v>6. 53-58</v>
      </c>
      <c r="O1188" s="9" t="str">
        <f>IF($B1188="Область","",VLOOKUP(M1188,Параметри!$B$21:$C$35,2,TRUE))</f>
        <v>1. 0-1</v>
      </c>
      <c r="P1188" s="9">
        <f t="shared" si="55"/>
        <v>6</v>
      </c>
      <c r="Q1188" s="9">
        <f t="shared" si="56"/>
        <v>1</v>
      </c>
      <c r="R1188" s="116">
        <v>15</v>
      </c>
      <c r="S1188" s="117">
        <f>IF(C1188="Область",Параметри!$K$47,IF(C1188="Київ",Параметри!$K$48,IF(L1188&lt;Параметри!$I$42,Параметри!$K$42,IF(L1188&lt;Параметри!$I$43,Параметри!$K$43,IF(L1188&lt;Параметри!$I$44,Параметри!$K$44,IF(L1188&lt;Параметри!$I$45,Параметри!$K$45,Параметри!$K$46))))))</f>
        <v>0.43</v>
      </c>
      <c r="T1188" s="97">
        <f>IF($B1188="Область",Параметри!K$63,IF($R1188&lt;Параметри!$G$59,Параметри!K$58,IF($R1188&lt;Параметри!$G$60,Параметри!K$59,IF($R1188&lt;Параметри!$G$61,Параметри!K$60,IF($R1188&lt;Параметри!$G$62,Параметри!K$61,Параметри!K$62)))))</f>
        <v>1.7000000000000001E-2</v>
      </c>
      <c r="U1188" s="97">
        <f>IF($B1188="Область",Параметри!L$63,IF($R1188&lt;Параметри!$G$59,Параметри!L$58,IF($R1188&lt;Параметри!$G$60,Параметри!L$59,IF($R1188&lt;Параметри!$G$61,Параметри!L$60,IF($R1188&lt;Параметри!$G$62,Параметри!L$61,Параметри!L$62)))))</f>
        <v>4.7E-2</v>
      </c>
      <c r="V1188" s="98" t="str">
        <f>IF(OR(SUM('Дані з ДІСО'!G1188:I1188)=0,Розрахунки!H1188=0),"",Розрахунки!H1188/SUM('Дані з ДІСО'!G1188:I1188))</f>
        <v/>
      </c>
      <c r="W1188" s="9">
        <v>2018</v>
      </c>
      <c r="X1188" s="9">
        <v>15</v>
      </c>
      <c r="Y1188" s="9">
        <v>16</v>
      </c>
      <c r="Z1188" s="9" t="s">
        <v>4535</v>
      </c>
      <c r="AA1188" s="99">
        <v>15</v>
      </c>
      <c r="AB1188" s="9" t="str">
        <f>IF('Коефіцієнти АТО'!C1188="Область","",'Коефіцієнти АТО'!D1188)</f>
        <v>Херсонська</v>
      </c>
      <c r="AC1188" s="9"/>
    </row>
    <row r="1189" spans="1:29" ht="15" customHeight="1">
      <c r="A1189" s="9">
        <v>1188</v>
      </c>
      <c r="B1189" s="9" t="s">
        <v>3148</v>
      </c>
      <c r="C1189" s="9" t="s">
        <v>3148</v>
      </c>
      <c r="D1189" s="9" t="s">
        <v>4219</v>
      </c>
      <c r="E1189" s="9" t="s">
        <v>24</v>
      </c>
      <c r="F1189" s="9" t="s">
        <v>2472</v>
      </c>
      <c r="G1189" s="9" t="s">
        <v>4231</v>
      </c>
      <c r="H1189" s="9" t="s">
        <v>2471</v>
      </c>
      <c r="I1189" s="9">
        <v>9936</v>
      </c>
      <c r="J1189" s="9">
        <v>9936</v>
      </c>
      <c r="K1189" s="9">
        <v>215.5</v>
      </c>
      <c r="L1189" s="115">
        <f t="shared" si="54"/>
        <v>1</v>
      </c>
      <c r="M1189" s="96">
        <f>IF($B1189="Область","",SUM('Дані з ДІСО'!J1189:L1189)/K1189)</f>
        <v>1.0394431554524362</v>
      </c>
      <c r="N1189" s="9" t="str">
        <f>IF($B1189="Область","",VLOOKUP(100*J1189/I1189,Параметри!$B$39:$C$53,2,TRUE))</f>
        <v>1. 100%</v>
      </c>
      <c r="O1189" s="9" t="str">
        <f>IF($B1189="Область","",VLOOKUP(M1189,Параметри!$B$21:$C$35,2,TRUE))</f>
        <v>2. 1-1,4</v>
      </c>
      <c r="P1189" s="9">
        <f t="shared" si="55"/>
        <v>1</v>
      </c>
      <c r="Q1189" s="9">
        <f t="shared" si="56"/>
        <v>2</v>
      </c>
      <c r="R1189" s="116">
        <v>17</v>
      </c>
      <c r="S1189" s="117">
        <f>IF(C1189="Область",Параметри!$K$47,IF(C1189="Київ",Параметри!$K$48,IF(L1189&lt;Параметри!$I$42,Параметри!$K$42,IF(L1189&lt;Параметри!$I$43,Параметри!$K$43,IF(L1189&lt;Параметри!$I$44,Параметри!$K$44,IF(L1189&lt;Параметри!$I$45,Параметри!$K$45,Параметри!$K$46))))))</f>
        <v>0.53</v>
      </c>
      <c r="T1189" s="97">
        <f>IF($B1189="Область",Параметри!K$63,IF($R1189&lt;Параметри!$G$59,Параметри!K$58,IF($R1189&lt;Параметри!$G$60,Параметри!K$59,IF($R1189&lt;Параметри!$G$61,Параметри!K$60,IF($R1189&lt;Параметри!$G$62,Параметри!K$61,Параметри!K$62)))))</f>
        <v>1.7000000000000001E-2</v>
      </c>
      <c r="U1189" s="97">
        <f>IF($B1189="Область",Параметри!L$63,IF($R1189&lt;Параметри!$G$59,Параметри!L$58,IF($R1189&lt;Параметри!$G$60,Параметри!L$59,IF($R1189&lt;Параметри!$G$61,Параметри!L$60,IF($R1189&lt;Параметри!$G$62,Параметри!L$61,Параметри!L$62)))))</f>
        <v>4.7E-2</v>
      </c>
      <c r="V1189" s="98">
        <f>IF(OR(SUM('Дані з ДІСО'!G1189:I1189)=0,Розрахунки!H1189=0),"",Розрахунки!H1189/SUM('Дані з ДІСО'!G1189:I1189))</f>
        <v>10.181818181818182</v>
      </c>
      <c r="W1189" s="9">
        <v>2018</v>
      </c>
      <c r="X1189" s="9">
        <v>15.5</v>
      </c>
      <c r="Y1189" s="9">
        <v>18</v>
      </c>
      <c r="Z1189" s="9" t="s">
        <v>4536</v>
      </c>
      <c r="AA1189" s="99">
        <v>17</v>
      </c>
      <c r="AB1189" s="9" t="str">
        <f>IF('Коефіцієнти АТО'!C1189="Область","",'Коефіцієнти АТО'!D1189)</f>
        <v>Херсонська</v>
      </c>
      <c r="AC1189" s="9"/>
    </row>
    <row r="1190" spans="1:29" ht="15" customHeight="1">
      <c r="A1190" s="9">
        <v>1189</v>
      </c>
      <c r="B1190" s="9" t="s">
        <v>3151</v>
      </c>
      <c r="C1190" s="9" t="s">
        <v>3151</v>
      </c>
      <c r="D1190" s="9" t="s">
        <v>4219</v>
      </c>
      <c r="E1190" s="9" t="s">
        <v>29</v>
      </c>
      <c r="F1190" s="9" t="s">
        <v>2474</v>
      </c>
      <c r="G1190" s="9" t="s">
        <v>3363</v>
      </c>
      <c r="H1190" s="9" t="s">
        <v>2473</v>
      </c>
      <c r="I1190" s="9">
        <v>21926</v>
      </c>
      <c r="J1190" s="9">
        <v>12562</v>
      </c>
      <c r="K1190" s="9">
        <v>408.1</v>
      </c>
      <c r="L1190" s="115">
        <f t="shared" si="54"/>
        <v>0.57292711848946454</v>
      </c>
      <c r="M1190" s="96">
        <f>IF($B1190="Область","",SUM('Дані з ДІСО'!J1190:L1190)/K1190)</f>
        <v>4.5405537858368046</v>
      </c>
      <c r="N1190" s="9" t="str">
        <f>IF($B1190="Область","",VLOOKUP(100*J1190/I1190,Параметри!$B$39:$C$53,2,TRUE))</f>
        <v>6. 53-58</v>
      </c>
      <c r="O1190" s="9" t="str">
        <f>IF($B1190="Область","",VLOOKUP(M1190,Параметри!$B$21:$C$35,2,TRUE))</f>
        <v>8. 4,5-5,8</v>
      </c>
      <c r="P1190" s="9">
        <f t="shared" si="55"/>
        <v>6</v>
      </c>
      <c r="Q1190" s="9">
        <f t="shared" si="56"/>
        <v>8</v>
      </c>
      <c r="R1190" s="116">
        <v>17.5</v>
      </c>
      <c r="S1190" s="117">
        <f>IF(C1190="Область",Параметри!$K$47,IF(C1190="Київ",Параметри!$K$48,IF(L1190&lt;Параметри!$I$42,Параметри!$K$42,IF(L1190&lt;Параметри!$I$43,Параметри!$K$43,IF(L1190&lt;Параметри!$I$44,Параметри!$K$44,IF(L1190&lt;Параметри!$I$45,Параметри!$K$45,Параметри!$K$46))))))</f>
        <v>0.43</v>
      </c>
      <c r="T1190" s="97">
        <f>IF($B1190="Область",Параметри!K$63,IF($R1190&lt;Параметри!$G$59,Параметри!K$58,IF($R1190&lt;Параметри!$G$60,Параметри!K$59,IF($R1190&lt;Параметри!$G$61,Параметри!K$60,IF($R1190&lt;Параметри!$G$62,Параметри!K$61,Параметри!K$62)))))</f>
        <v>1.7000000000000001E-2</v>
      </c>
      <c r="U1190" s="97">
        <f>IF($B1190="Область",Параметри!L$63,IF($R1190&lt;Параметри!$G$59,Параметри!L$58,IF($R1190&lt;Параметри!$G$60,Параметри!L$59,IF($R1190&lt;Параметри!$G$61,Параметри!L$60,IF($R1190&lt;Параметри!$G$62,Параметри!L$61,Параметри!L$62)))))</f>
        <v>4.7E-2</v>
      </c>
      <c r="V1190" s="98">
        <f>IF(OR(SUM('Дані з ДІСО'!G1190:I1190)=0,Розрахунки!H1190=0),"",Розрахунки!H1190/SUM('Дані з ДІСО'!G1190:I1190))</f>
        <v>17.817307692307693</v>
      </c>
      <c r="W1190" s="9">
        <v>2018</v>
      </c>
      <c r="X1190" s="9">
        <v>17.5</v>
      </c>
      <c r="Y1190" s="9">
        <v>17.5</v>
      </c>
      <c r="Z1190" s="9" t="s">
        <v>4535</v>
      </c>
      <c r="AA1190" s="99">
        <v>17.5</v>
      </c>
      <c r="AB1190" s="9" t="str">
        <f>IF('Коефіцієнти АТО'!C1190="Область","",'Коефіцієнти АТО'!D1190)</f>
        <v>Херсонська</v>
      </c>
      <c r="AC1190" s="9"/>
    </row>
    <row r="1191" spans="1:29" ht="15" customHeight="1">
      <c r="A1191" s="9">
        <v>1190</v>
      </c>
      <c r="B1191" s="9" t="s">
        <v>3148</v>
      </c>
      <c r="C1191" s="9" t="s">
        <v>3148</v>
      </c>
      <c r="D1191" s="9" t="s">
        <v>4219</v>
      </c>
      <c r="E1191" s="9" t="s">
        <v>24</v>
      </c>
      <c r="F1191" s="9" t="s">
        <v>2476</v>
      </c>
      <c r="G1191" s="9" t="s">
        <v>4232</v>
      </c>
      <c r="H1191" s="9" t="s">
        <v>2475</v>
      </c>
      <c r="I1191" s="9">
        <v>3665</v>
      </c>
      <c r="J1191" s="9">
        <v>3665</v>
      </c>
      <c r="K1191" s="9">
        <v>325.7</v>
      </c>
      <c r="L1191" s="115">
        <f t="shared" si="54"/>
        <v>1</v>
      </c>
      <c r="M1191" s="96">
        <f>IF($B1191="Область","",SUM('Дані з ДІСО'!J1191:L1191)/K1191)</f>
        <v>0.18882407123119435</v>
      </c>
      <c r="N1191" s="9" t="str">
        <f>IF($B1191="Область","",VLOOKUP(100*J1191/I1191,Параметри!$B$39:$C$53,2,TRUE))</f>
        <v>1. 100%</v>
      </c>
      <c r="O1191" s="9" t="str">
        <f>IF($B1191="Область","",VLOOKUP(M1191,Параметри!$B$21:$C$35,2,TRUE))</f>
        <v>1. 0-1</v>
      </c>
      <c r="P1191" s="9">
        <f t="shared" si="55"/>
        <v>1</v>
      </c>
      <c r="Q1191" s="9">
        <f t="shared" si="56"/>
        <v>1</v>
      </c>
      <c r="R1191" s="116">
        <v>11.5</v>
      </c>
      <c r="S1191" s="117">
        <f>IF(C1191="Область",Параметри!$K$47,IF(C1191="Київ",Параметри!$K$48,IF(L1191&lt;Параметри!$I$42,Параметри!$K$42,IF(L1191&lt;Параметри!$I$43,Параметри!$K$43,IF(L1191&lt;Параметри!$I$44,Параметри!$K$44,IF(L1191&lt;Параметри!$I$45,Параметри!$K$45,Параметри!$K$46))))))</f>
        <v>0.53</v>
      </c>
      <c r="T1191" s="97">
        <f>IF($B1191="Область",Параметри!K$63,IF($R1191&lt;Параметри!$G$59,Параметри!K$58,IF($R1191&lt;Параметри!$G$60,Параметри!K$59,IF($R1191&lt;Параметри!$G$61,Параметри!K$60,IF($R1191&lt;Параметри!$G$62,Параметри!K$61,Параметри!K$62)))))</f>
        <v>1.7000000000000001E-2</v>
      </c>
      <c r="U1191" s="97">
        <f>IF($B1191="Область",Параметри!L$63,IF($R1191&lt;Параметри!$G$59,Параметри!L$58,IF($R1191&lt;Параметри!$G$60,Параметри!L$59,IF($R1191&lt;Параметри!$G$61,Параметри!L$60,IF($R1191&lt;Параметри!$G$62,Параметри!L$61,Параметри!L$62)))))</f>
        <v>4.7E-2</v>
      </c>
      <c r="V1191" s="98">
        <f>IF(OR(SUM('Дані з ДІСО'!G1191:I1191)=0,Розрахунки!H1191=0),"",Розрахунки!H1191/SUM('Дані з ДІСО'!G1191:I1191))</f>
        <v>8.7857142857142865</v>
      </c>
      <c r="W1191" s="9">
        <v>2018</v>
      </c>
      <c r="X1191" s="9">
        <v>11.5</v>
      </c>
      <c r="Y1191" s="9">
        <v>12.5</v>
      </c>
      <c r="Z1191" s="9" t="s">
        <v>4535</v>
      </c>
      <c r="AA1191" s="99">
        <v>11.5</v>
      </c>
      <c r="AB1191" s="9" t="str">
        <f>IF('Коефіцієнти АТО'!C1191="Область","",'Коефіцієнти АТО'!D1191)</f>
        <v>Херсонська</v>
      </c>
      <c r="AC1191" s="9"/>
    </row>
    <row r="1192" spans="1:29" ht="15" customHeight="1">
      <c r="A1192" s="9">
        <v>1191</v>
      </c>
      <c r="B1192" s="9" t="s">
        <v>3151</v>
      </c>
      <c r="C1192" s="9" t="s">
        <v>3151</v>
      </c>
      <c r="D1192" s="9" t="s">
        <v>4219</v>
      </c>
      <c r="E1192" s="9" t="s">
        <v>29</v>
      </c>
      <c r="F1192" s="9" t="s">
        <v>2478</v>
      </c>
      <c r="G1192" s="9" t="s">
        <v>4233</v>
      </c>
      <c r="H1192" s="9" t="s">
        <v>2477</v>
      </c>
      <c r="I1192" s="9">
        <v>11002</v>
      </c>
      <c r="J1192" s="9">
        <v>5334</v>
      </c>
      <c r="K1192" s="9">
        <v>495</v>
      </c>
      <c r="L1192" s="115">
        <f t="shared" si="54"/>
        <v>0.48482094164697326</v>
      </c>
      <c r="M1192" s="96">
        <f>IF($B1192="Область","",SUM('Дані з ДІСО'!J1192:L1192)/K1192)</f>
        <v>1.593939393939394</v>
      </c>
      <c r="N1192" s="9" t="str">
        <f>IF($B1192="Область","",VLOOKUP(100*J1192/I1192,Параметри!$B$39:$C$53,2,TRUE))</f>
        <v>8. 43-49</v>
      </c>
      <c r="O1192" s="9" t="str">
        <f>IF($B1192="Область","",VLOOKUP(M1192,Параметри!$B$21:$C$35,2,TRUE))</f>
        <v>3. 1,4-2,1</v>
      </c>
      <c r="P1192" s="9">
        <f t="shared" si="55"/>
        <v>8</v>
      </c>
      <c r="Q1192" s="9">
        <f t="shared" si="56"/>
        <v>3</v>
      </c>
      <c r="R1192" s="116">
        <v>15</v>
      </c>
      <c r="S1192" s="117">
        <f>IF(C1192="Область",Параметри!$K$47,IF(C1192="Київ",Параметри!$K$48,IF(L1192&lt;Параметри!$I$42,Параметри!$K$42,IF(L1192&lt;Параметри!$I$43,Параметри!$K$43,IF(L1192&lt;Параметри!$I$44,Параметри!$K$44,IF(L1192&lt;Параметри!$I$45,Параметри!$K$45,Параметри!$K$46))))))</f>
        <v>0.43</v>
      </c>
      <c r="T1192" s="97">
        <f>IF($B1192="Область",Параметри!K$63,IF($R1192&lt;Параметри!$G$59,Параметри!K$58,IF($R1192&lt;Параметри!$G$60,Параметри!K$59,IF($R1192&lt;Параметри!$G$61,Параметри!K$60,IF($R1192&lt;Параметри!$G$62,Параметри!K$61,Параметри!K$62)))))</f>
        <v>1.7000000000000001E-2</v>
      </c>
      <c r="U1192" s="97">
        <f>IF($B1192="Область",Параметри!L$63,IF($R1192&lt;Параметри!$G$59,Параметри!L$58,IF($R1192&lt;Параметри!$G$60,Параметри!L$59,IF($R1192&lt;Параметри!$G$61,Параметри!L$60,IF($R1192&lt;Параметри!$G$62,Параметри!L$61,Параметри!L$62)))))</f>
        <v>4.7E-2</v>
      </c>
      <c r="V1192" s="98">
        <f>IF(OR(SUM('Дані з ДІСО'!G1192:I1192)=0,Розрахунки!H1192=0),"",Розрахунки!H1192/SUM('Дані з ДІСО'!G1192:I1192))</f>
        <v>10.808219178082192</v>
      </c>
      <c r="W1192" s="9">
        <v>2018</v>
      </c>
      <c r="X1192" s="9">
        <v>15.5</v>
      </c>
      <c r="Y1192" s="9">
        <v>14</v>
      </c>
      <c r="Z1192" s="9" t="s">
        <v>4536</v>
      </c>
      <c r="AA1192" s="99">
        <v>15</v>
      </c>
      <c r="AB1192" s="9" t="str">
        <f>IF('Коефіцієнти АТО'!C1192="Область","",'Коефіцієнти АТО'!D1192)</f>
        <v>Херсонська</v>
      </c>
      <c r="AC1192" s="9"/>
    </row>
    <row r="1193" spans="1:29" ht="15" customHeight="1">
      <c r="A1193" s="9">
        <v>1192</v>
      </c>
      <c r="B1193" s="9" t="s">
        <v>3148</v>
      </c>
      <c r="C1193" s="9" t="s">
        <v>3148</v>
      </c>
      <c r="D1193" s="9" t="s">
        <v>4219</v>
      </c>
      <c r="E1193" s="9" t="s">
        <v>24</v>
      </c>
      <c r="F1193" s="9" t="s">
        <v>2480</v>
      </c>
      <c r="G1193" s="9" t="s">
        <v>4234</v>
      </c>
      <c r="H1193" s="9" t="s">
        <v>2479</v>
      </c>
      <c r="I1193" s="9">
        <v>10335</v>
      </c>
      <c r="J1193" s="9">
        <v>10335</v>
      </c>
      <c r="K1193" s="9">
        <v>522.4</v>
      </c>
      <c r="L1193" s="115">
        <f t="shared" si="54"/>
        <v>1</v>
      </c>
      <c r="M1193" s="96">
        <f>IF($B1193="Область","",SUM('Дані з ДІСО'!J1193:L1193)/K1193)</f>
        <v>0.15505359877488514</v>
      </c>
      <c r="N1193" s="9" t="str">
        <f>IF($B1193="Область","",VLOOKUP(100*J1193/I1193,Параметри!$B$39:$C$53,2,TRUE))</f>
        <v>1. 100%</v>
      </c>
      <c r="O1193" s="9" t="str">
        <f>IF($B1193="Область","",VLOOKUP(M1193,Параметри!$B$21:$C$35,2,TRUE))</f>
        <v>1. 0-1</v>
      </c>
      <c r="P1193" s="9">
        <f t="shared" si="55"/>
        <v>1</v>
      </c>
      <c r="Q1193" s="9">
        <f t="shared" si="56"/>
        <v>1</v>
      </c>
      <c r="R1193" s="116">
        <v>12</v>
      </c>
      <c r="S1193" s="117">
        <f>IF(C1193="Область",Параметри!$K$47,IF(C1193="Київ",Параметри!$K$48,IF(L1193&lt;Параметри!$I$42,Параметри!$K$42,IF(L1193&lt;Параметри!$I$43,Параметри!$K$43,IF(L1193&lt;Параметри!$I$44,Параметри!$K$44,IF(L1193&lt;Параметри!$I$45,Параметри!$K$45,Параметри!$K$46))))))</f>
        <v>0.53</v>
      </c>
      <c r="T1193" s="97">
        <f>IF($B1193="Область",Параметри!K$63,IF($R1193&lt;Параметри!$G$59,Параметри!K$58,IF($R1193&lt;Параметри!$G$60,Параметри!K$59,IF($R1193&lt;Параметри!$G$61,Параметри!K$60,IF($R1193&lt;Параметри!$G$62,Параметри!K$61,Параметри!K$62)))))</f>
        <v>1.7000000000000001E-2</v>
      </c>
      <c r="U1193" s="97">
        <f>IF($B1193="Область",Параметри!L$63,IF($R1193&lt;Параметри!$G$59,Параметри!L$58,IF($R1193&lt;Параметри!$G$60,Параметри!L$59,IF($R1193&lt;Параметри!$G$61,Параметри!L$60,IF($R1193&lt;Параметри!$G$62,Параметри!L$61,Параметри!L$62)))))</f>
        <v>4.7E-2</v>
      </c>
      <c r="V1193" s="98">
        <f>IF(OR(SUM('Дані з ДІСО'!G1193:I1193)=0,Розрахунки!H1193=0),"",Розрахунки!H1193/SUM('Дані з ДІСО'!G1193:I1193))</f>
        <v>7.3636363636363633</v>
      </c>
      <c r="W1193" s="9">
        <v>2018</v>
      </c>
      <c r="X1193" s="9">
        <v>13</v>
      </c>
      <c r="Y1193" s="9">
        <v>11</v>
      </c>
      <c r="Z1193" s="9" t="s">
        <v>4536</v>
      </c>
      <c r="AA1193" s="99">
        <v>12</v>
      </c>
      <c r="AB1193" s="9" t="str">
        <f>IF('Коефіцієнти АТО'!C1193="Область","",'Коефіцієнти АТО'!D1193)</f>
        <v>Херсонська</v>
      </c>
      <c r="AC1193" s="9"/>
    </row>
    <row r="1194" spans="1:29" ht="15" customHeight="1">
      <c r="A1194" s="9">
        <v>1193</v>
      </c>
      <c r="B1194" s="9" t="s">
        <v>3148</v>
      </c>
      <c r="C1194" s="9" t="s">
        <v>3148</v>
      </c>
      <c r="D1194" s="9" t="s">
        <v>4219</v>
      </c>
      <c r="E1194" s="9" t="s">
        <v>24</v>
      </c>
      <c r="F1194" s="9" t="s">
        <v>2482</v>
      </c>
      <c r="G1194" s="9" t="s">
        <v>4235</v>
      </c>
      <c r="H1194" s="9" t="s">
        <v>2481</v>
      </c>
      <c r="I1194" s="9">
        <v>7608</v>
      </c>
      <c r="J1194" s="9">
        <v>7608</v>
      </c>
      <c r="K1194" s="9">
        <v>1405.4</v>
      </c>
      <c r="L1194" s="115">
        <f t="shared" si="54"/>
        <v>1</v>
      </c>
      <c r="M1194" s="96">
        <f>IF($B1194="Область","",SUM('Дані з ДІСО'!J1194:L1194)/K1194)</f>
        <v>0.11669275651060196</v>
      </c>
      <c r="N1194" s="9" t="str">
        <f>IF($B1194="Область","",VLOOKUP(100*J1194/I1194,Параметри!$B$39:$C$53,2,TRUE))</f>
        <v>1. 100%</v>
      </c>
      <c r="O1194" s="9" t="str">
        <f>IF($B1194="Область","",VLOOKUP(M1194,Параметри!$B$21:$C$35,2,TRUE))</f>
        <v>1. 0-1</v>
      </c>
      <c r="P1194" s="9">
        <f t="shared" si="55"/>
        <v>1</v>
      </c>
      <c r="Q1194" s="9">
        <f t="shared" si="56"/>
        <v>1</v>
      </c>
      <c r="R1194" s="116">
        <v>12</v>
      </c>
      <c r="S1194" s="117">
        <f>IF(C1194="Область",Параметри!$K$47,IF(C1194="Київ",Параметри!$K$48,IF(L1194&lt;Параметри!$I$42,Параметри!$K$42,IF(L1194&lt;Параметри!$I$43,Параметри!$K$43,IF(L1194&lt;Параметри!$I$44,Параметри!$K$44,IF(L1194&lt;Параметри!$I$45,Параметри!$K$45,Параметри!$K$46))))))</f>
        <v>0.53</v>
      </c>
      <c r="T1194" s="97">
        <f>IF($B1194="Область",Параметри!K$63,IF($R1194&lt;Параметри!$G$59,Параметри!K$58,IF($R1194&lt;Параметри!$G$60,Параметри!K$59,IF($R1194&lt;Параметри!$G$61,Параметри!K$60,IF($R1194&lt;Параметри!$G$62,Параметри!K$61,Параметри!K$62)))))</f>
        <v>1.7000000000000001E-2</v>
      </c>
      <c r="U1194" s="97">
        <f>IF($B1194="Область",Параметри!L$63,IF($R1194&lt;Параметри!$G$59,Параметри!L$58,IF($R1194&lt;Параметри!$G$60,Параметри!L$59,IF($R1194&lt;Параметри!$G$61,Параметри!L$60,IF($R1194&lt;Параметри!$G$62,Параметри!L$61,Параметри!L$62)))))</f>
        <v>4.7E-2</v>
      </c>
      <c r="V1194" s="98">
        <f>IF(OR(SUM('Дані з ДІСО'!G1194:I1194)=0,Розрахунки!H1194=0),"",Розрахунки!H1194/SUM('Дані з ДІСО'!G1194:I1194))</f>
        <v>16.399999999999999</v>
      </c>
      <c r="W1194" s="9">
        <v>2018</v>
      </c>
      <c r="X1194" s="9">
        <v>10</v>
      </c>
      <c r="Y1194" s="9">
        <v>13</v>
      </c>
      <c r="Z1194" s="9" t="s">
        <v>4536</v>
      </c>
      <c r="AA1194" s="99">
        <v>12</v>
      </c>
      <c r="AB1194" s="9" t="str">
        <f>IF('Коефіцієнти АТО'!C1194="Область","",'Коефіцієнти АТО'!D1194)</f>
        <v>Херсонська</v>
      </c>
      <c r="AC1194" s="9"/>
    </row>
    <row r="1195" spans="1:29" ht="15" customHeight="1">
      <c r="A1195" s="9">
        <v>1194</v>
      </c>
      <c r="B1195" s="9" t="s">
        <v>3148</v>
      </c>
      <c r="C1195" s="9" t="s">
        <v>3148</v>
      </c>
      <c r="D1195" s="9" t="s">
        <v>4219</v>
      </c>
      <c r="E1195" s="9" t="s">
        <v>24</v>
      </c>
      <c r="F1195" s="9" t="s">
        <v>931</v>
      </c>
      <c r="G1195" s="9" t="s">
        <v>3371</v>
      </c>
      <c r="H1195" s="9" t="s">
        <v>2483</v>
      </c>
      <c r="I1195" s="9">
        <v>3905</v>
      </c>
      <c r="J1195" s="9">
        <v>3905</v>
      </c>
      <c r="K1195" s="9">
        <v>260.8</v>
      </c>
      <c r="L1195" s="115">
        <f t="shared" si="54"/>
        <v>1</v>
      </c>
      <c r="M1195" s="96">
        <f>IF($B1195="Область","",SUM('Дані з ДІСО'!J1195:L1195)/K1195)</f>
        <v>0</v>
      </c>
      <c r="N1195" s="9" t="str">
        <f>IF($B1195="Область","",VLOOKUP(100*J1195/I1195,Параметри!$B$39:$C$53,2,TRUE))</f>
        <v>1. 100%</v>
      </c>
      <c r="O1195" s="9" t="str">
        <f>IF($B1195="Область","",VLOOKUP(M1195,Параметри!$B$21:$C$35,2,TRUE))</f>
        <v>1. 0-1</v>
      </c>
      <c r="P1195" s="9">
        <f t="shared" si="55"/>
        <v>1</v>
      </c>
      <c r="Q1195" s="9">
        <f t="shared" si="56"/>
        <v>1</v>
      </c>
      <c r="R1195" s="116">
        <v>11.5</v>
      </c>
      <c r="S1195" s="117">
        <f>IF(C1195="Область",Параметри!$K$47,IF(C1195="Київ",Параметри!$K$48,IF(L1195&lt;Параметри!$I$42,Параметри!$K$42,IF(L1195&lt;Параметри!$I$43,Параметри!$K$43,IF(L1195&lt;Параметри!$I$44,Параметри!$K$44,IF(L1195&lt;Параметри!$I$45,Параметри!$K$45,Параметри!$K$46))))))</f>
        <v>0.53</v>
      </c>
      <c r="T1195" s="97">
        <f>IF($B1195="Область",Параметри!K$63,IF($R1195&lt;Параметри!$G$59,Параметри!K$58,IF($R1195&lt;Параметри!$G$60,Параметри!K$59,IF($R1195&lt;Параметри!$G$61,Параметри!K$60,IF($R1195&lt;Параметри!$G$62,Параметри!K$61,Параметри!K$62)))))</f>
        <v>1.7000000000000001E-2</v>
      </c>
      <c r="U1195" s="97">
        <f>IF($B1195="Область",Параметри!L$63,IF($R1195&lt;Параметри!$G$59,Параметри!L$58,IF($R1195&lt;Параметри!$G$60,Параметри!L$59,IF($R1195&lt;Параметри!$G$61,Параметри!L$60,IF($R1195&lt;Параметри!$G$62,Параметри!L$61,Параметри!L$62)))))</f>
        <v>4.7E-2</v>
      </c>
      <c r="V1195" s="98" t="str">
        <f>IF(OR(SUM('Дані з ДІСО'!G1195:I1195)=0,Розрахунки!H1195=0),"",Розрахунки!H1195/SUM('Дані з ДІСО'!G1195:I1195))</f>
        <v/>
      </c>
      <c r="W1195" s="9">
        <v>2018</v>
      </c>
      <c r="X1195" s="9">
        <v>11.5</v>
      </c>
      <c r="Y1195" s="9">
        <v>11</v>
      </c>
      <c r="Z1195" s="9" t="s">
        <v>4535</v>
      </c>
      <c r="AA1195" s="99">
        <v>11.5</v>
      </c>
      <c r="AB1195" s="9" t="str">
        <f>IF('Коефіцієнти АТО'!C1195="Область","",'Коефіцієнти АТО'!D1195)</f>
        <v>Херсонська</v>
      </c>
      <c r="AC1195" s="9"/>
    </row>
    <row r="1196" spans="1:29" ht="15" customHeight="1">
      <c r="A1196" s="9">
        <v>1195</v>
      </c>
      <c r="B1196" s="9" t="s">
        <v>3151</v>
      </c>
      <c r="C1196" s="9" t="s">
        <v>3151</v>
      </c>
      <c r="D1196" s="9" t="s">
        <v>4219</v>
      </c>
      <c r="E1196" s="9" t="s">
        <v>29</v>
      </c>
      <c r="F1196" s="9" t="s">
        <v>2485</v>
      </c>
      <c r="G1196" s="9" t="s">
        <v>3169</v>
      </c>
      <c r="H1196" s="9" t="s">
        <v>2484</v>
      </c>
      <c r="I1196" s="9">
        <v>12995</v>
      </c>
      <c r="J1196" s="9">
        <v>8605</v>
      </c>
      <c r="K1196" s="9">
        <v>1115.8</v>
      </c>
      <c r="L1196" s="115">
        <f t="shared" si="54"/>
        <v>0.66217776067718348</v>
      </c>
      <c r="M1196" s="96">
        <f>IF($B1196="Область","",SUM('Дані з ДІСО'!J1196:L1196)/K1196)</f>
        <v>0.85140706219752649</v>
      </c>
      <c r="N1196" s="9" t="str">
        <f>IF($B1196="Область","",VLOOKUP(100*J1196/I1196,Параметри!$B$39:$C$53,2,TRUE))</f>
        <v>3. 66-72</v>
      </c>
      <c r="O1196" s="9" t="str">
        <f>IF($B1196="Область","",VLOOKUP(M1196,Параметри!$B$21:$C$35,2,TRUE))</f>
        <v>1. 0-1</v>
      </c>
      <c r="P1196" s="9">
        <f t="shared" si="55"/>
        <v>3</v>
      </c>
      <c r="Q1196" s="9">
        <f t="shared" si="56"/>
        <v>1</v>
      </c>
      <c r="R1196" s="116">
        <v>13</v>
      </c>
      <c r="S1196" s="117">
        <f>IF(C1196="Область",Параметри!$K$47,IF(C1196="Київ",Параметри!$K$48,IF(L1196&lt;Параметри!$I$42,Параметри!$K$42,IF(L1196&lt;Параметри!$I$43,Параметри!$K$43,IF(L1196&lt;Параметри!$I$44,Параметри!$K$44,IF(L1196&lt;Параметри!$I$45,Параметри!$K$45,Параметри!$K$46))))))</f>
        <v>0.48</v>
      </c>
      <c r="T1196" s="97">
        <f>IF($B1196="Область",Параметри!K$63,IF($R1196&lt;Параметри!$G$59,Параметри!K$58,IF($R1196&lt;Параметри!$G$60,Параметри!K$59,IF($R1196&lt;Параметри!$G$61,Параметри!K$60,IF($R1196&lt;Параметри!$G$62,Параметри!K$61,Параметри!K$62)))))</f>
        <v>1.7000000000000001E-2</v>
      </c>
      <c r="U1196" s="97">
        <f>IF($B1196="Область",Параметри!L$63,IF($R1196&lt;Параметри!$G$59,Параметри!L$58,IF($R1196&lt;Параметри!$G$60,Параметри!L$59,IF($R1196&lt;Параметри!$G$61,Параметри!L$60,IF($R1196&lt;Параметри!$G$62,Параметри!L$61,Параметри!L$62)))))</f>
        <v>4.7E-2</v>
      </c>
      <c r="V1196" s="98">
        <f>IF(OR(SUM('Дані з ДІСО'!G1196:I1196)=0,Розрахунки!H1196=0),"",Розрахунки!H1196/SUM('Дані з ДІСО'!G1196:I1196))</f>
        <v>43.18181818181818</v>
      </c>
      <c r="W1196" s="9">
        <v>2018</v>
      </c>
      <c r="X1196" s="9">
        <v>13</v>
      </c>
      <c r="Y1196" s="9">
        <v>13</v>
      </c>
      <c r="Z1196" s="9" t="s">
        <v>4535</v>
      </c>
      <c r="AA1196" s="99">
        <v>13</v>
      </c>
      <c r="AB1196" s="9" t="str">
        <f>IF('Коефіцієнти АТО'!C1196="Область","",'Коефіцієнти АТО'!D1196)</f>
        <v>Херсонська</v>
      </c>
      <c r="AC1196" s="9"/>
    </row>
    <row r="1197" spans="1:29" ht="15" customHeight="1">
      <c r="A1197" s="9">
        <v>1196</v>
      </c>
      <c r="B1197" s="9" t="s">
        <v>3148</v>
      </c>
      <c r="C1197" s="9" t="s">
        <v>3148</v>
      </c>
      <c r="D1197" s="9" t="s">
        <v>4219</v>
      </c>
      <c r="E1197" s="9" t="s">
        <v>24</v>
      </c>
      <c r="F1197" s="9" t="s">
        <v>2487</v>
      </c>
      <c r="G1197" s="9" t="s">
        <v>4236</v>
      </c>
      <c r="H1197" s="9" t="s">
        <v>2486</v>
      </c>
      <c r="I1197" s="9">
        <v>12342</v>
      </c>
      <c r="J1197" s="9">
        <v>5657</v>
      </c>
      <c r="K1197" s="9">
        <v>484.6</v>
      </c>
      <c r="L1197" s="115">
        <f t="shared" si="54"/>
        <v>0.45835358936963216</v>
      </c>
      <c r="M1197" s="96">
        <f>IF($B1197="Область","",SUM('Дані з ДІСО'!J1197:L1197)/K1197)</f>
        <v>0.66652909616178291</v>
      </c>
      <c r="N1197" s="9" t="str">
        <f>IF($B1197="Область","",VLOOKUP(100*J1197/I1197,Параметри!$B$39:$C$53,2,TRUE))</f>
        <v>8. 43-49</v>
      </c>
      <c r="O1197" s="9" t="str">
        <f>IF($B1197="Область","",VLOOKUP(M1197,Параметри!$B$21:$C$35,2,TRUE))</f>
        <v>1. 0-1</v>
      </c>
      <c r="P1197" s="9">
        <f t="shared" si="55"/>
        <v>8</v>
      </c>
      <c r="Q1197" s="9">
        <f t="shared" si="56"/>
        <v>1</v>
      </c>
      <c r="R1197" s="116">
        <v>16.5</v>
      </c>
      <c r="S1197" s="117">
        <f>IF(C1197="Область",Параметри!$K$47,IF(C1197="Київ",Параметри!$K$48,IF(L1197&lt;Параметри!$I$42,Параметри!$K$42,IF(L1197&lt;Параметри!$I$43,Параметри!$K$43,IF(L1197&lt;Параметри!$I$44,Параметри!$K$44,IF(L1197&lt;Параметри!$I$45,Параметри!$K$45,Параметри!$K$46))))))</f>
        <v>0.43</v>
      </c>
      <c r="T1197" s="97">
        <f>IF($B1197="Область",Параметри!K$63,IF($R1197&lt;Параметри!$G$59,Параметри!K$58,IF($R1197&lt;Параметри!$G$60,Параметри!K$59,IF($R1197&lt;Параметри!$G$61,Параметри!K$60,IF($R1197&lt;Параметри!$G$62,Параметри!K$61,Параметри!K$62)))))</f>
        <v>1.7000000000000001E-2</v>
      </c>
      <c r="U1197" s="97">
        <f>IF($B1197="Область",Параметри!L$63,IF($R1197&lt;Параметри!$G$59,Параметри!L$58,IF($R1197&lt;Параметри!$G$60,Параметри!L$59,IF($R1197&lt;Параметри!$G$61,Параметри!L$60,IF($R1197&lt;Параметри!$G$62,Параметри!L$61,Параметри!L$62)))))</f>
        <v>4.7E-2</v>
      </c>
      <c r="V1197" s="98">
        <f>IF(OR(SUM('Дані з ДІСО'!G1197:I1197)=0,Розрахунки!H1197=0),"",Розрахунки!H1197/SUM('Дані з ДІСО'!G1197:I1197))</f>
        <v>26.916666666666668</v>
      </c>
      <c r="W1197" s="9">
        <v>2018</v>
      </c>
      <c r="X1197" s="9">
        <v>15.5</v>
      </c>
      <c r="Y1197" s="9">
        <v>17.5</v>
      </c>
      <c r="Z1197" s="9" t="s">
        <v>4536</v>
      </c>
      <c r="AA1197" s="99">
        <v>16.5</v>
      </c>
      <c r="AB1197" s="9" t="str">
        <f>IF('Коефіцієнти АТО'!C1197="Область","",'Коефіцієнти АТО'!D1197)</f>
        <v>Херсонська</v>
      </c>
      <c r="AC1197" s="9"/>
    </row>
    <row r="1198" spans="1:29" ht="15" customHeight="1">
      <c r="A1198" s="9">
        <v>1197</v>
      </c>
      <c r="B1198" s="9" t="s">
        <v>3151</v>
      </c>
      <c r="C1198" s="9" t="s">
        <v>3151</v>
      </c>
      <c r="D1198" s="9" t="s">
        <v>4219</v>
      </c>
      <c r="E1198" s="9" t="s">
        <v>29</v>
      </c>
      <c r="F1198" s="9" t="s">
        <v>2489</v>
      </c>
      <c r="G1198" s="9" t="s">
        <v>3317</v>
      </c>
      <c r="H1198" s="9" t="s">
        <v>2488</v>
      </c>
      <c r="I1198" s="9">
        <v>7579</v>
      </c>
      <c r="J1198" s="9">
        <v>2054</v>
      </c>
      <c r="K1198" s="9">
        <v>239</v>
      </c>
      <c r="L1198" s="115">
        <f t="shared" si="54"/>
        <v>0.27101200686106347</v>
      </c>
      <c r="M1198" s="96">
        <f>IF($B1198="Область","",SUM('Дані з ДІСО'!J1198:L1198)/K1198)</f>
        <v>2.4644351464435146</v>
      </c>
      <c r="N1198" s="9" t="str">
        <f>IF($B1198="Область","",VLOOKUP(100*J1198/I1198,Параметри!$B$39:$C$53,2,TRUE))</f>
        <v>9. 26-43</v>
      </c>
      <c r="O1198" s="9" t="str">
        <f>IF($B1198="Область","",VLOOKUP(M1198,Параметри!$B$21:$C$35,2,TRUE))</f>
        <v>4. 2,1-3</v>
      </c>
      <c r="P1198" s="9">
        <f t="shared" si="55"/>
        <v>9</v>
      </c>
      <c r="Q1198" s="9">
        <f t="shared" si="56"/>
        <v>4</v>
      </c>
      <c r="R1198" s="116">
        <v>17.5</v>
      </c>
      <c r="S1198" s="117">
        <f>IF(C1198="Область",Параметри!$K$47,IF(C1198="Київ",Параметри!$K$48,IF(L1198&lt;Параметри!$I$42,Параметри!$K$42,IF(L1198&lt;Параметри!$I$43,Параметри!$K$43,IF(L1198&lt;Параметри!$I$44,Параметри!$K$44,IF(L1198&lt;Параметри!$I$45,Параметри!$K$45,Параметри!$K$46))))))</f>
        <v>0.33</v>
      </c>
      <c r="T1198" s="97">
        <f>IF($B1198="Область",Параметри!K$63,IF($R1198&lt;Параметри!$G$59,Параметри!K$58,IF($R1198&lt;Параметри!$G$60,Параметри!K$59,IF($R1198&lt;Параметри!$G$61,Параметри!K$60,IF($R1198&lt;Параметри!$G$62,Параметри!K$61,Параметри!K$62)))))</f>
        <v>1.7000000000000001E-2</v>
      </c>
      <c r="U1198" s="97">
        <f>IF($B1198="Область",Параметри!L$63,IF($R1198&lt;Параметри!$G$59,Параметри!L$58,IF($R1198&lt;Параметри!$G$60,Параметри!L$59,IF($R1198&lt;Параметри!$G$61,Параметри!L$60,IF($R1198&lt;Параметри!$G$62,Параметри!L$61,Параметри!L$62)))))</f>
        <v>4.7E-2</v>
      </c>
      <c r="V1198" s="98">
        <f>IF(OR(SUM('Дані з ДІСО'!G1198:I1198)=0,Розрахунки!H1198=0),"",Розрахунки!H1198/SUM('Дані з ДІСО'!G1198:I1198))</f>
        <v>31</v>
      </c>
      <c r="W1198" s="9">
        <v>2018</v>
      </c>
      <c r="X1198" s="9">
        <v>17.5</v>
      </c>
      <c r="Y1198" s="9">
        <v>18</v>
      </c>
      <c r="Z1198" s="9" t="s">
        <v>4535</v>
      </c>
      <c r="AA1198" s="99">
        <v>17.5</v>
      </c>
      <c r="AB1198" s="9" t="str">
        <f>IF('Коефіцієнти АТО'!C1198="Область","",'Коефіцієнти АТО'!D1198)</f>
        <v>Херсонська</v>
      </c>
      <c r="AC1198" s="9"/>
    </row>
    <row r="1199" spans="1:29" ht="15" customHeight="1">
      <c r="A1199" s="9">
        <v>1198</v>
      </c>
      <c r="B1199" s="9" t="s">
        <v>3148</v>
      </c>
      <c r="C1199" s="9" t="s">
        <v>3148</v>
      </c>
      <c r="D1199" s="9" t="s">
        <v>4219</v>
      </c>
      <c r="E1199" s="9" t="s">
        <v>24</v>
      </c>
      <c r="F1199" s="9" t="s">
        <v>2491</v>
      </c>
      <c r="G1199" s="9" t="s">
        <v>4237</v>
      </c>
      <c r="H1199" s="9" t="s">
        <v>2490</v>
      </c>
      <c r="I1199" s="9">
        <v>4558</v>
      </c>
      <c r="J1199" s="9">
        <v>4558</v>
      </c>
      <c r="K1199" s="9">
        <v>275</v>
      </c>
      <c r="L1199" s="115">
        <f t="shared" si="54"/>
        <v>1</v>
      </c>
      <c r="M1199" s="96">
        <f>IF($B1199="Область","",SUM('Дані з ДІСО'!J1199:L1199)/K1199)</f>
        <v>1.4836363636363636</v>
      </c>
      <c r="N1199" s="9" t="str">
        <f>IF($B1199="Область","",VLOOKUP(100*J1199/I1199,Параметри!$B$39:$C$53,2,TRUE))</f>
        <v>1. 100%</v>
      </c>
      <c r="O1199" s="9" t="str">
        <f>IF($B1199="Область","",VLOOKUP(M1199,Параметри!$B$21:$C$35,2,TRUE))</f>
        <v>3. 1,4-2,1</v>
      </c>
      <c r="P1199" s="9">
        <f t="shared" si="55"/>
        <v>1</v>
      </c>
      <c r="Q1199" s="9">
        <f t="shared" si="56"/>
        <v>3</v>
      </c>
      <c r="R1199" s="116">
        <v>14.5</v>
      </c>
      <c r="S1199" s="117">
        <f>IF(C1199="Область",Параметри!$K$47,IF(C1199="Київ",Параметри!$K$48,IF(L1199&lt;Параметри!$I$42,Параметри!$K$42,IF(L1199&lt;Параметри!$I$43,Параметри!$K$43,IF(L1199&lt;Параметри!$I$44,Параметри!$K$44,IF(L1199&lt;Параметри!$I$45,Параметри!$K$45,Параметри!$K$46))))))</f>
        <v>0.53</v>
      </c>
      <c r="T1199" s="97">
        <f>IF($B1199="Область",Параметри!K$63,IF($R1199&lt;Параметри!$G$59,Параметри!K$58,IF($R1199&lt;Параметри!$G$60,Параметри!K$59,IF($R1199&lt;Параметри!$G$61,Параметри!K$60,IF($R1199&lt;Параметри!$G$62,Параметри!K$61,Параметри!K$62)))))</f>
        <v>1.7000000000000001E-2</v>
      </c>
      <c r="U1199" s="97">
        <f>IF($B1199="Область",Параметри!L$63,IF($R1199&lt;Параметри!$G$59,Параметри!L$58,IF($R1199&lt;Параметри!$G$60,Параметри!L$59,IF($R1199&lt;Параметри!$G$61,Параметри!L$60,IF($R1199&lt;Параметри!$G$62,Параметри!L$61,Параметри!L$62)))))</f>
        <v>4.7E-2</v>
      </c>
      <c r="V1199" s="98">
        <f>IF(OR(SUM('Дані з ДІСО'!G1199:I1199)=0,Розрахунки!H1199=0),"",Розрахунки!H1199/SUM('Дані з ДІСО'!G1199:I1199))</f>
        <v>18.545454545454547</v>
      </c>
      <c r="W1199" s="9">
        <v>2018</v>
      </c>
      <c r="X1199" s="9">
        <v>12.5</v>
      </c>
      <c r="Y1199" s="9">
        <v>15.5</v>
      </c>
      <c r="Z1199" s="9" t="s">
        <v>4536</v>
      </c>
      <c r="AA1199" s="99">
        <v>14.5</v>
      </c>
      <c r="AB1199" s="9" t="str">
        <f>IF('Коефіцієнти АТО'!C1199="Область","",'Коефіцієнти АТО'!D1199)</f>
        <v>Херсонська</v>
      </c>
      <c r="AC1199" s="9"/>
    </row>
    <row r="1200" spans="1:29" ht="15" customHeight="1">
      <c r="A1200" s="9">
        <v>1199</v>
      </c>
      <c r="B1200" s="9" t="s">
        <v>3148</v>
      </c>
      <c r="C1200" s="9" t="s">
        <v>3148</v>
      </c>
      <c r="D1200" s="9" t="s">
        <v>4219</v>
      </c>
      <c r="E1200" s="9" t="s">
        <v>24</v>
      </c>
      <c r="F1200" s="9" t="s">
        <v>2493</v>
      </c>
      <c r="G1200" s="9" t="s">
        <v>4238</v>
      </c>
      <c r="H1200" s="9" t="s">
        <v>2492</v>
      </c>
      <c r="I1200" s="9">
        <v>5822</v>
      </c>
      <c r="J1200" s="9">
        <v>5822</v>
      </c>
      <c r="K1200" s="9">
        <v>355.1</v>
      </c>
      <c r="L1200" s="115">
        <f t="shared" si="54"/>
        <v>1</v>
      </c>
      <c r="M1200" s="96">
        <f>IF($B1200="Область","",SUM('Дані з ДІСО'!J1200:L1200)/K1200)</f>
        <v>1.0180230920867361</v>
      </c>
      <c r="N1200" s="9" t="str">
        <f>IF($B1200="Область","",VLOOKUP(100*J1200/I1200,Параметри!$B$39:$C$53,2,TRUE))</f>
        <v>1. 100%</v>
      </c>
      <c r="O1200" s="9" t="str">
        <f>IF($B1200="Область","",VLOOKUP(M1200,Параметри!$B$21:$C$35,2,TRUE))</f>
        <v>2. 1-1,4</v>
      </c>
      <c r="P1200" s="9">
        <f t="shared" si="55"/>
        <v>1</v>
      </c>
      <c r="Q1200" s="9">
        <f t="shared" si="56"/>
        <v>2</v>
      </c>
      <c r="R1200" s="116">
        <v>12.5</v>
      </c>
      <c r="S1200" s="117">
        <f>IF(C1200="Область",Параметри!$K$47,IF(C1200="Київ",Параметри!$K$48,IF(L1200&lt;Параметри!$I$42,Параметри!$K$42,IF(L1200&lt;Параметри!$I$43,Параметри!$K$43,IF(L1200&lt;Параметри!$I$44,Параметри!$K$44,IF(L1200&lt;Параметри!$I$45,Параметри!$K$45,Параметри!$K$46))))))</f>
        <v>0.53</v>
      </c>
      <c r="T1200" s="97">
        <f>IF($B1200="Область",Параметри!K$63,IF($R1200&lt;Параметри!$G$59,Параметри!K$58,IF($R1200&lt;Параметри!$G$60,Параметри!K$59,IF($R1200&lt;Параметри!$G$61,Параметри!K$60,IF($R1200&lt;Параметри!$G$62,Параметри!K$61,Параметри!K$62)))))</f>
        <v>1.7000000000000001E-2</v>
      </c>
      <c r="U1200" s="97">
        <f>IF($B1200="Область",Параметри!L$63,IF($R1200&lt;Параметри!$G$59,Параметри!L$58,IF($R1200&lt;Параметри!$G$60,Параметри!L$59,IF($R1200&lt;Параметри!$G$61,Параметри!L$60,IF($R1200&lt;Параметри!$G$62,Параметри!L$61,Параметри!L$62)))))</f>
        <v>4.7E-2</v>
      </c>
      <c r="V1200" s="98">
        <f>IF(OR(SUM('Дані з ДІСО'!G1200:I1200)=0,Розрахунки!H1200=0),"",Розрахунки!H1200/SUM('Дані з ДІСО'!G1200:I1200))</f>
        <v>18.074999999999999</v>
      </c>
      <c r="W1200" s="9">
        <v>2019</v>
      </c>
      <c r="X1200" s="9">
        <v>12.5</v>
      </c>
      <c r="Y1200" s="9">
        <v>13.5</v>
      </c>
      <c r="Z1200" s="9" t="s">
        <v>4535</v>
      </c>
      <c r="AA1200" s="99">
        <v>12.5</v>
      </c>
      <c r="AB1200" s="9" t="str">
        <f>IF('Коефіцієнти АТО'!C1200="Область","",'Коефіцієнти АТО'!D1200)</f>
        <v>Херсонська</v>
      </c>
      <c r="AC1200" s="9"/>
    </row>
    <row r="1201" spans="1:29" ht="15" customHeight="1">
      <c r="A1201" s="9">
        <v>1200</v>
      </c>
      <c r="B1201" s="9" t="s">
        <v>3176</v>
      </c>
      <c r="C1201" s="9" t="s">
        <v>3146</v>
      </c>
      <c r="D1201" s="9" t="s">
        <v>4219</v>
      </c>
      <c r="E1201" s="9" t="s">
        <v>78</v>
      </c>
      <c r="F1201" s="9" t="s">
        <v>2495</v>
      </c>
      <c r="G1201" s="9" t="s">
        <v>4239</v>
      </c>
      <c r="H1201" s="9" t="s">
        <v>2494</v>
      </c>
      <c r="I1201" s="9">
        <v>59749</v>
      </c>
      <c r="J1201" s="9">
        <v>6978</v>
      </c>
      <c r="K1201" s="9">
        <v>246.3</v>
      </c>
      <c r="L1201" s="115">
        <f t="shared" si="54"/>
        <v>0.11678856549900417</v>
      </c>
      <c r="M1201" s="96">
        <f>IF($B1201="Область","",SUM('Дані з ДІСО'!J1201:L1201)/K1201)</f>
        <v>17.580186764108809</v>
      </c>
      <c r="N1201" s="9" t="str">
        <f>IF($B1201="Область","",VLOOKUP(100*J1201/I1201,Параметри!$B$39:$C$53,2,TRUE))</f>
        <v>14. 9-12</v>
      </c>
      <c r="O1201" s="9" t="str">
        <f>IF($B1201="Область","",VLOOKUP(M1201,Параметри!$B$21:$C$35,2,TRUE))</f>
        <v>12. 15-35,3</v>
      </c>
      <c r="P1201" s="9">
        <f t="shared" si="55"/>
        <v>14</v>
      </c>
      <c r="Q1201" s="9">
        <f t="shared" si="56"/>
        <v>12</v>
      </c>
      <c r="R1201" s="116">
        <v>24.5</v>
      </c>
      <c r="S1201" s="117">
        <f>IF(C1201="Область",Параметри!$K$47,IF(C1201="Київ",Параметри!$K$48,IF(L1201&lt;Параметри!$I$42,Параметри!$K$42,IF(L1201&lt;Параметри!$I$43,Параметри!$K$43,IF(L1201&lt;Параметри!$I$44,Параметри!$K$44,IF(L1201&lt;Параметри!$I$45,Параметри!$K$45,Параметри!$K$46))))))</f>
        <v>0.23</v>
      </c>
      <c r="T1201" s="97">
        <f>IF($B1201="Область",Параметри!K$63,IF($R1201&lt;Параметри!$G$59,Параметри!K$58,IF($R1201&lt;Параметри!$G$60,Параметри!K$59,IF($R1201&lt;Параметри!$G$61,Параметри!K$60,IF($R1201&lt;Параметри!$G$62,Параметри!K$61,Параметри!K$62)))))</f>
        <v>0.1</v>
      </c>
      <c r="U1201" s="97">
        <f>IF($B1201="Область",Параметри!L$63,IF($R1201&lt;Параметри!$G$59,Параметри!L$58,IF($R1201&lt;Параметри!$G$60,Параметри!L$59,IF($R1201&lt;Параметри!$G$61,Параметри!L$60,IF($R1201&lt;Параметри!$G$62,Параметри!L$61,Параметри!L$62)))))</f>
        <v>4.7E-2</v>
      </c>
      <c r="V1201" s="98">
        <f>IF(OR(SUM('Дані з ДІСО'!G1201:I1201)=0,Розрахунки!H1201=0),"",Розрахунки!H1201/SUM('Дані з ДІСО'!G1201:I1201))</f>
        <v>25.470588235294116</v>
      </c>
      <c r="W1201" s="9" t="s">
        <v>3176</v>
      </c>
      <c r="X1201" s="9">
        <v>24.5</v>
      </c>
      <c r="Y1201" s="9">
        <v>24</v>
      </c>
      <c r="Z1201" s="9" t="s">
        <v>4535</v>
      </c>
      <c r="AA1201" s="99">
        <v>24.5</v>
      </c>
      <c r="AB1201" s="9" t="str">
        <f>IF('Коефіцієнти АТО'!C1201="Область","",'Коефіцієнти АТО'!D1201)</f>
        <v>Херсонська</v>
      </c>
      <c r="AC1201" s="9"/>
    </row>
    <row r="1202" spans="1:29" ht="15" customHeight="1">
      <c r="A1202" s="9">
        <v>1201</v>
      </c>
      <c r="B1202" s="9" t="s">
        <v>3176</v>
      </c>
      <c r="C1202" s="9" t="s">
        <v>3146</v>
      </c>
      <c r="D1202" s="9" t="s">
        <v>4219</v>
      </c>
      <c r="E1202" s="9" t="s">
        <v>78</v>
      </c>
      <c r="F1202" s="9" t="s">
        <v>2497</v>
      </c>
      <c r="G1202" s="9" t="s">
        <v>4240</v>
      </c>
      <c r="H1202" s="9" t="s">
        <v>2496</v>
      </c>
      <c r="I1202" s="9">
        <v>34032</v>
      </c>
      <c r="J1202" s="9">
        <v>20272</v>
      </c>
      <c r="K1202" s="9">
        <v>928</v>
      </c>
      <c r="L1202" s="115">
        <f t="shared" si="54"/>
        <v>0.59567465914433471</v>
      </c>
      <c r="M1202" s="96">
        <f>IF($B1202="Область","",SUM('Дані з ДІСО'!J1202:L1202)/K1202)</f>
        <v>2.3636853448275863</v>
      </c>
      <c r="N1202" s="9" t="str">
        <f>IF($B1202="Область","",VLOOKUP(100*J1202/I1202,Параметри!$B$39:$C$53,2,TRUE))</f>
        <v>5. 58-63</v>
      </c>
      <c r="O1202" s="9" t="str">
        <f>IF($B1202="Область","",VLOOKUP(M1202,Параметри!$B$21:$C$35,2,TRUE))</f>
        <v>4. 2,1-3</v>
      </c>
      <c r="P1202" s="9">
        <f t="shared" si="55"/>
        <v>5</v>
      </c>
      <c r="Q1202" s="9">
        <f t="shared" si="56"/>
        <v>4</v>
      </c>
      <c r="R1202" s="116">
        <v>18</v>
      </c>
      <c r="S1202" s="117">
        <f>IF(C1202="Область",Параметри!$K$47,IF(C1202="Київ",Параметри!$K$48,IF(L1202&lt;Параметри!$I$42,Параметри!$K$42,IF(L1202&lt;Параметри!$I$43,Параметри!$K$43,IF(L1202&lt;Параметри!$I$44,Параметри!$K$44,IF(L1202&lt;Параметри!$I$45,Параметри!$K$45,Параметри!$K$46))))))</f>
        <v>0.43</v>
      </c>
      <c r="T1202" s="97">
        <f>IF($B1202="Область",Параметри!K$63,IF($R1202&lt;Параметри!$G$59,Параметри!K$58,IF($R1202&lt;Параметри!$G$60,Параметри!K$59,IF($R1202&lt;Параметри!$G$61,Параметри!K$60,IF($R1202&lt;Параметри!$G$62,Параметри!K$61,Параметри!K$62)))))</f>
        <v>1.7000000000000001E-2</v>
      </c>
      <c r="U1202" s="97">
        <f>IF($B1202="Область",Параметри!L$63,IF($R1202&lt;Параметри!$G$59,Параметри!L$58,IF($R1202&lt;Параметри!$G$60,Параметри!L$59,IF($R1202&lt;Параметри!$G$61,Параметри!L$60,IF($R1202&lt;Параметри!$G$62,Параметри!L$61,Параметри!L$62)))))</f>
        <v>4.7E-2</v>
      </c>
      <c r="V1202" s="98">
        <f>IF(OR(SUM('Дані з ДІСО'!G1202:I1202)=0,Розрахунки!H1202=0),"",Розрахунки!H1202/SUM('Дані з ДІСО'!G1202:I1202))</f>
        <v>54.837499999999999</v>
      </c>
      <c r="W1202" s="9" t="s">
        <v>3176</v>
      </c>
      <c r="X1202" s="9">
        <v>15</v>
      </c>
      <c r="Y1202" s="9">
        <v>19</v>
      </c>
      <c r="Z1202" s="9" t="s">
        <v>4536</v>
      </c>
      <c r="AA1202" s="99">
        <v>18</v>
      </c>
      <c r="AB1202" s="9" t="str">
        <f>IF('Коефіцієнти АТО'!C1202="Область","",'Коефіцієнти АТО'!D1202)</f>
        <v>Херсонська</v>
      </c>
      <c r="AC1202" s="9"/>
    </row>
    <row r="1203" spans="1:29" ht="15" customHeight="1">
      <c r="A1203" s="9">
        <v>1202</v>
      </c>
      <c r="B1203" s="9" t="s">
        <v>3148</v>
      </c>
      <c r="C1203" s="9" t="s">
        <v>3148</v>
      </c>
      <c r="D1203" s="9" t="s">
        <v>4219</v>
      </c>
      <c r="E1203" s="9" t="s">
        <v>24</v>
      </c>
      <c r="F1203" s="9" t="s">
        <v>2499</v>
      </c>
      <c r="G1203" s="9" t="s">
        <v>4241</v>
      </c>
      <c r="H1203" s="9" t="s">
        <v>2498</v>
      </c>
      <c r="I1203" s="9">
        <v>6799</v>
      </c>
      <c r="J1203" s="9">
        <v>6799</v>
      </c>
      <c r="K1203" s="9">
        <v>562</v>
      </c>
      <c r="L1203" s="115">
        <f t="shared" si="54"/>
        <v>1</v>
      </c>
      <c r="M1203" s="96">
        <f>IF($B1203="Область","",SUM('Дані з ДІСО'!J1203:L1203)/K1203)</f>
        <v>0.35765124555160144</v>
      </c>
      <c r="N1203" s="9" t="str">
        <f>IF($B1203="Область","",VLOOKUP(100*J1203/I1203,Параметри!$B$39:$C$53,2,TRUE))</f>
        <v>1. 100%</v>
      </c>
      <c r="O1203" s="9" t="str">
        <f>IF($B1203="Область","",VLOOKUP(M1203,Параметри!$B$21:$C$35,2,TRUE))</f>
        <v>1. 0-1</v>
      </c>
      <c r="P1203" s="9">
        <f t="shared" si="55"/>
        <v>1</v>
      </c>
      <c r="Q1203" s="9">
        <f t="shared" si="56"/>
        <v>1</v>
      </c>
      <c r="R1203" s="116">
        <v>11.5</v>
      </c>
      <c r="S1203" s="117">
        <f>IF(C1203="Область",Параметри!$K$47,IF(C1203="Київ",Параметри!$K$48,IF(L1203&lt;Параметри!$I$42,Параметри!$K$42,IF(L1203&lt;Параметри!$I$43,Параметри!$K$43,IF(L1203&lt;Параметри!$I$44,Параметри!$K$44,IF(L1203&lt;Параметри!$I$45,Параметри!$K$45,Параметри!$K$46))))))</f>
        <v>0.53</v>
      </c>
      <c r="T1203" s="97">
        <f>IF($B1203="Область",Параметри!K$63,IF($R1203&lt;Параметри!$G$59,Параметри!K$58,IF($R1203&lt;Параметри!$G$60,Параметри!K$59,IF($R1203&lt;Параметри!$G$61,Параметри!K$60,IF($R1203&lt;Параметри!$G$62,Параметри!K$61,Параметри!K$62)))))</f>
        <v>1.7000000000000001E-2</v>
      </c>
      <c r="U1203" s="97">
        <f>IF($B1203="Область",Параметри!L$63,IF($R1203&lt;Параметри!$G$59,Параметри!L$58,IF($R1203&lt;Параметри!$G$60,Параметри!L$59,IF($R1203&lt;Параметри!$G$61,Параметри!L$60,IF($R1203&lt;Параметри!$G$62,Параметри!L$61,Параметри!L$62)))))</f>
        <v>4.7E-2</v>
      </c>
      <c r="V1203" s="98">
        <f>IF(OR(SUM('Дані з ДІСО'!G1203:I1203)=0,Розрахунки!H1203=0),"",Розрахунки!H1203/SUM('Дані з ДІСО'!G1203:I1203))</f>
        <v>25.125</v>
      </c>
      <c r="W1203" s="9">
        <v>2020</v>
      </c>
      <c r="X1203" s="9">
        <v>11.5</v>
      </c>
      <c r="Y1203" s="9">
        <v>11.5</v>
      </c>
      <c r="Z1203" s="9" t="s">
        <v>4535</v>
      </c>
      <c r="AA1203" s="99">
        <v>11.5</v>
      </c>
      <c r="AB1203" s="9" t="str">
        <f>IF('Коефіцієнти АТО'!C1203="Область","",'Коефіцієнти АТО'!D1203)</f>
        <v>Херсонська</v>
      </c>
      <c r="AC1203" s="9"/>
    </row>
    <row r="1204" spans="1:29" ht="15" customHeight="1">
      <c r="A1204" s="9">
        <v>1203</v>
      </c>
      <c r="B1204" s="9" t="s">
        <v>3145</v>
      </c>
      <c r="C1204" s="9" t="s">
        <v>3146</v>
      </c>
      <c r="D1204" s="9" t="s">
        <v>4219</v>
      </c>
      <c r="E1204" s="9" t="s">
        <v>21</v>
      </c>
      <c r="F1204" s="9" t="s">
        <v>2501</v>
      </c>
      <c r="G1204" s="9" t="s">
        <v>4242</v>
      </c>
      <c r="H1204" s="9" t="s">
        <v>2500</v>
      </c>
      <c r="I1204" s="9">
        <v>18062</v>
      </c>
      <c r="J1204" s="9">
        <v>5939</v>
      </c>
      <c r="K1204" s="9">
        <v>456.2</v>
      </c>
      <c r="L1204" s="115">
        <f t="shared" si="54"/>
        <v>0.32881187022478131</v>
      </c>
      <c r="M1204" s="96">
        <f>IF($B1204="Область","",SUM('Дані з ДІСО'!J1204:L1204)/K1204)</f>
        <v>2.476983779044279</v>
      </c>
      <c r="N1204" s="9" t="str">
        <f>IF($B1204="Область","",VLOOKUP(100*J1204/I1204,Параметри!$B$39:$C$53,2,TRUE))</f>
        <v>9. 26-43</v>
      </c>
      <c r="O1204" s="9" t="str">
        <f>IF($B1204="Область","",VLOOKUP(M1204,Параметри!$B$21:$C$35,2,TRUE))</f>
        <v>4. 2,1-3</v>
      </c>
      <c r="P1204" s="9">
        <f t="shared" si="55"/>
        <v>9</v>
      </c>
      <c r="Q1204" s="9">
        <f t="shared" si="56"/>
        <v>4</v>
      </c>
      <c r="R1204" s="116">
        <v>18</v>
      </c>
      <c r="S1204" s="117">
        <f>IF(C1204="Область",Параметри!$K$47,IF(C1204="Київ",Параметри!$K$48,IF(L1204&lt;Параметри!$I$42,Параметри!$K$42,IF(L1204&lt;Параметри!$I$43,Параметри!$K$43,IF(L1204&lt;Параметри!$I$44,Параметри!$K$44,IF(L1204&lt;Параметри!$I$45,Параметри!$K$45,Параметри!$K$46))))))</f>
        <v>0.33</v>
      </c>
      <c r="T1204" s="97">
        <f>IF($B1204="Область",Параметри!K$63,IF($R1204&lt;Параметри!$G$59,Параметри!K$58,IF($R1204&lt;Параметри!$G$60,Параметри!K$59,IF($R1204&lt;Параметри!$G$61,Параметри!K$60,IF($R1204&lt;Параметри!$G$62,Параметри!K$61,Параметри!K$62)))))</f>
        <v>1.7000000000000001E-2</v>
      </c>
      <c r="U1204" s="97">
        <f>IF($B1204="Область",Параметри!L$63,IF($R1204&lt;Параметри!$G$59,Параметри!L$58,IF($R1204&lt;Параметри!$G$60,Параметри!L$59,IF($R1204&lt;Параметри!$G$61,Параметри!L$60,IF($R1204&lt;Параметри!$G$62,Параметри!L$61,Параметри!L$62)))))</f>
        <v>4.7E-2</v>
      </c>
      <c r="V1204" s="98">
        <f>IF(OR(SUM('Дані з ДІСО'!G1204:I1204)=0,Розрахунки!H1204=0),"",Розрахунки!H1204/SUM('Дані з ДІСО'!G1204:I1204))</f>
        <v>28.974358974358974</v>
      </c>
      <c r="W1204" s="9">
        <v>2021</v>
      </c>
      <c r="X1204" s="9">
        <v>18</v>
      </c>
      <c r="Y1204" s="9">
        <v>17</v>
      </c>
      <c r="Z1204" s="9" t="s">
        <v>4535</v>
      </c>
      <c r="AA1204" s="99">
        <v>18</v>
      </c>
      <c r="AB1204" s="9" t="str">
        <f>IF('Коефіцієнти АТО'!C1204="Область","",'Коефіцієнти АТО'!D1204)</f>
        <v>Херсонська</v>
      </c>
      <c r="AC1204" s="9"/>
    </row>
    <row r="1205" spans="1:29" ht="15" customHeight="1">
      <c r="A1205" s="9">
        <v>1204</v>
      </c>
      <c r="B1205" s="9" t="s">
        <v>3151</v>
      </c>
      <c r="C1205" s="9" t="s">
        <v>3151</v>
      </c>
      <c r="D1205" s="9" t="s">
        <v>4219</v>
      </c>
      <c r="E1205" s="9" t="s">
        <v>29</v>
      </c>
      <c r="F1205" s="9" t="s">
        <v>2503</v>
      </c>
      <c r="G1205" s="9" t="s">
        <v>4243</v>
      </c>
      <c r="H1205" s="9" t="s">
        <v>2502</v>
      </c>
      <c r="I1205" s="9">
        <v>11961</v>
      </c>
      <c r="J1205" s="9">
        <v>4003</v>
      </c>
      <c r="K1205" s="9">
        <v>622.6</v>
      </c>
      <c r="L1205" s="115">
        <f t="shared" si="54"/>
        <v>0.33467101412925343</v>
      </c>
      <c r="M1205" s="96">
        <f>IF($B1205="Область","",SUM('Дані з ДІСО'!J1205:L1205)/K1205)</f>
        <v>0</v>
      </c>
      <c r="N1205" s="9" t="str">
        <f>IF($B1205="Область","",VLOOKUP(100*J1205/I1205,Параметри!$B$39:$C$53,2,TRUE))</f>
        <v>9. 26-43</v>
      </c>
      <c r="O1205" s="9" t="str">
        <f>IF($B1205="Область","",VLOOKUP(M1205,Параметри!$B$21:$C$35,2,TRUE))</f>
        <v>1. 0-1</v>
      </c>
      <c r="P1205" s="9">
        <f t="shared" si="55"/>
        <v>9</v>
      </c>
      <c r="Q1205" s="9">
        <f t="shared" si="56"/>
        <v>1</v>
      </c>
      <c r="R1205" s="116">
        <v>17.5</v>
      </c>
      <c r="S1205" s="117">
        <f>IF(C1205="Область",Параметри!$K$47,IF(C1205="Київ",Параметри!$K$48,IF(L1205&lt;Параметри!$I$42,Параметри!$K$42,IF(L1205&lt;Параметри!$I$43,Параметри!$K$43,IF(L1205&lt;Параметри!$I$44,Параметри!$K$44,IF(L1205&lt;Параметри!$I$45,Параметри!$K$45,Параметри!$K$46))))))</f>
        <v>0.33</v>
      </c>
      <c r="T1205" s="97">
        <f>IF($B1205="Область",Параметри!K$63,IF($R1205&lt;Параметри!$G$59,Параметри!K$58,IF($R1205&lt;Параметри!$G$60,Параметри!K$59,IF($R1205&lt;Параметри!$G$61,Параметри!K$60,IF($R1205&lt;Параметри!$G$62,Параметри!K$61,Параметри!K$62)))))</f>
        <v>1.7000000000000001E-2</v>
      </c>
      <c r="U1205" s="97">
        <f>IF($B1205="Область",Параметри!L$63,IF($R1205&lt;Параметри!$G$59,Параметри!L$58,IF($R1205&lt;Параметри!$G$60,Параметри!L$59,IF($R1205&lt;Параметри!$G$61,Параметри!L$60,IF($R1205&lt;Параметри!$G$62,Параметри!L$61,Параметри!L$62)))))</f>
        <v>4.7E-2</v>
      </c>
      <c r="V1205" s="98" t="str">
        <f>IF(OR(SUM('Дані з ДІСО'!G1205:I1205)=0,Розрахунки!H1205=0),"",Розрахунки!H1205/SUM('Дані з ДІСО'!G1205:I1205))</f>
        <v/>
      </c>
      <c r="W1205" s="9">
        <v>2021</v>
      </c>
      <c r="X1205" s="9">
        <v>16.5</v>
      </c>
      <c r="Y1205" s="9">
        <v>18.5</v>
      </c>
      <c r="Z1205" s="9" t="s">
        <v>4536</v>
      </c>
      <c r="AA1205" s="99">
        <v>17.5</v>
      </c>
      <c r="AB1205" s="9" t="str">
        <f>IF('Коефіцієнти АТО'!C1205="Область","",'Коефіцієнти АТО'!D1205)</f>
        <v>Херсонська</v>
      </c>
      <c r="AC1205" s="9"/>
    </row>
    <row r="1206" spans="1:29" ht="15" customHeight="1">
      <c r="A1206" s="9">
        <v>1205</v>
      </c>
      <c r="B1206" s="9" t="s">
        <v>3151</v>
      </c>
      <c r="C1206" s="9" t="s">
        <v>3151</v>
      </c>
      <c r="D1206" s="9" t="s">
        <v>4219</v>
      </c>
      <c r="E1206" s="9" t="s">
        <v>29</v>
      </c>
      <c r="F1206" s="9" t="s">
        <v>2505</v>
      </c>
      <c r="G1206" s="9" t="s">
        <v>4244</v>
      </c>
      <c r="H1206" s="9" t="s">
        <v>2504</v>
      </c>
      <c r="I1206" s="9">
        <v>16239</v>
      </c>
      <c r="J1206" s="9">
        <v>8248</v>
      </c>
      <c r="K1206" s="9">
        <v>864.1</v>
      </c>
      <c r="L1206" s="115">
        <f t="shared" si="54"/>
        <v>0.50791304883305621</v>
      </c>
      <c r="M1206" s="96">
        <f>IF($B1206="Область","",SUM('Дані з ДІСО'!J1206:L1206)/K1206)</f>
        <v>2.5454229834509894</v>
      </c>
      <c r="N1206" s="9" t="str">
        <f>IF($B1206="Область","",VLOOKUP(100*J1206/I1206,Параметри!$B$39:$C$53,2,TRUE))</f>
        <v>7. 49-53</v>
      </c>
      <c r="O1206" s="9" t="str">
        <f>IF($B1206="Область","",VLOOKUP(M1206,Параметри!$B$21:$C$35,2,TRUE))</f>
        <v>4. 2,1-3</v>
      </c>
      <c r="P1206" s="9">
        <f t="shared" si="55"/>
        <v>7</v>
      </c>
      <c r="Q1206" s="9">
        <f t="shared" si="56"/>
        <v>4</v>
      </c>
      <c r="R1206" s="116">
        <v>15</v>
      </c>
      <c r="S1206" s="117">
        <f>IF(C1206="Область",Параметри!$K$47,IF(C1206="Київ",Параметри!$K$48,IF(L1206&lt;Параметри!$I$42,Параметри!$K$42,IF(L1206&lt;Параметри!$I$43,Параметри!$K$43,IF(L1206&lt;Параметри!$I$44,Параметри!$K$44,IF(L1206&lt;Параметри!$I$45,Параметри!$K$45,Параметри!$K$46))))))</f>
        <v>0.43</v>
      </c>
      <c r="T1206" s="97">
        <f>IF($B1206="Область",Параметри!K$63,IF($R1206&lt;Параметри!$G$59,Параметри!K$58,IF($R1206&lt;Параметри!$G$60,Параметри!K$59,IF($R1206&lt;Параметри!$G$61,Параметри!K$60,IF($R1206&lt;Параметри!$G$62,Параметри!K$61,Параметри!K$62)))))</f>
        <v>1.7000000000000001E-2</v>
      </c>
      <c r="U1206" s="97">
        <f>IF($B1206="Область",Параметри!L$63,IF($R1206&lt;Параметри!$G$59,Параметри!L$58,IF($R1206&lt;Параметри!$G$60,Параметри!L$59,IF($R1206&lt;Параметри!$G$61,Параметри!L$60,IF($R1206&lt;Параметри!$G$62,Параметри!L$61,Параметри!L$62)))))</f>
        <v>4.7E-2</v>
      </c>
      <c r="V1206" s="98">
        <f>IF(OR(SUM('Дані з ДІСО'!G1206:I1206)=0,Розрахунки!H1206=0),"",Розрахунки!H1206/SUM('Дані з ДІСО'!G1206:I1206))</f>
        <v>17.318897637795274</v>
      </c>
      <c r="W1206" s="9">
        <v>2021</v>
      </c>
      <c r="X1206" s="9">
        <v>15</v>
      </c>
      <c r="Y1206" s="9">
        <v>14</v>
      </c>
      <c r="Z1206" s="9" t="s">
        <v>4535</v>
      </c>
      <c r="AA1206" s="99">
        <v>15</v>
      </c>
      <c r="AB1206" s="9" t="str">
        <f>IF('Коефіцієнти АТО'!C1206="Область","",'Коефіцієнти АТО'!D1206)</f>
        <v>Херсонська</v>
      </c>
      <c r="AC1206" s="9"/>
    </row>
    <row r="1207" spans="1:29" ht="15" customHeight="1">
      <c r="A1207" s="9">
        <v>1206</v>
      </c>
      <c r="B1207" s="9" t="s">
        <v>3151</v>
      </c>
      <c r="C1207" s="9" t="s">
        <v>3151</v>
      </c>
      <c r="D1207" s="9" t="s">
        <v>4219</v>
      </c>
      <c r="E1207" s="9" t="s">
        <v>29</v>
      </c>
      <c r="F1207" s="9" t="s">
        <v>2507</v>
      </c>
      <c r="G1207" s="9" t="s">
        <v>4245</v>
      </c>
      <c r="H1207" s="9" t="s">
        <v>2506</v>
      </c>
      <c r="I1207" s="9">
        <v>11059</v>
      </c>
      <c r="J1207" s="9">
        <v>5855</v>
      </c>
      <c r="K1207" s="9">
        <v>921.7</v>
      </c>
      <c r="L1207" s="115">
        <f t="shared" si="54"/>
        <v>0.5294330409621123</v>
      </c>
      <c r="M1207" s="96">
        <f>IF($B1207="Область","",SUM('Дані з ДІСО'!J1207:L1207)/K1207)</f>
        <v>0</v>
      </c>
      <c r="N1207" s="9" t="str">
        <f>IF($B1207="Область","",VLOOKUP(100*J1207/I1207,Параметри!$B$39:$C$53,2,TRUE))</f>
        <v>7. 49-53</v>
      </c>
      <c r="O1207" s="9" t="str">
        <f>IF($B1207="Область","",VLOOKUP(M1207,Параметри!$B$21:$C$35,2,TRUE))</f>
        <v>1. 0-1</v>
      </c>
      <c r="P1207" s="9">
        <f t="shared" si="55"/>
        <v>7</v>
      </c>
      <c r="Q1207" s="9">
        <f t="shared" si="56"/>
        <v>1</v>
      </c>
      <c r="R1207" s="116">
        <v>12.5</v>
      </c>
      <c r="S1207" s="117">
        <f>IF(C1207="Область",Параметри!$K$47,IF(C1207="Київ",Параметри!$K$48,IF(L1207&lt;Параметри!$I$42,Параметри!$K$42,IF(L1207&lt;Параметри!$I$43,Параметри!$K$43,IF(L1207&lt;Параметри!$I$44,Параметри!$K$44,IF(L1207&lt;Параметри!$I$45,Параметри!$K$45,Параметри!$K$46))))))</f>
        <v>0.43</v>
      </c>
      <c r="T1207" s="97">
        <f>IF($B1207="Область",Параметри!K$63,IF($R1207&lt;Параметри!$G$59,Параметри!K$58,IF($R1207&lt;Параметри!$G$60,Параметри!K$59,IF($R1207&lt;Параметри!$G$61,Параметри!K$60,IF($R1207&lt;Параметри!$G$62,Параметри!K$61,Параметри!K$62)))))</f>
        <v>1.7000000000000001E-2</v>
      </c>
      <c r="U1207" s="97">
        <f>IF($B1207="Область",Параметри!L$63,IF($R1207&lt;Параметри!$G$59,Параметри!L$58,IF($R1207&lt;Параметри!$G$60,Параметри!L$59,IF($R1207&lt;Параметри!$G$61,Параметри!L$60,IF($R1207&lt;Параметри!$G$62,Параметри!L$61,Параметри!L$62)))))</f>
        <v>4.7E-2</v>
      </c>
      <c r="V1207" s="98" t="str">
        <f>IF(OR(SUM('Дані з ДІСО'!G1207:I1207)=0,Розрахунки!H1207=0),"",Розрахунки!H1207/SUM('Дані з ДІСО'!G1207:I1207))</f>
        <v/>
      </c>
      <c r="W1207" s="9">
        <v>2021</v>
      </c>
      <c r="X1207" s="9">
        <v>13.5</v>
      </c>
      <c r="Y1207" s="9">
        <v>11.5</v>
      </c>
      <c r="Z1207" s="9" t="s">
        <v>4536</v>
      </c>
      <c r="AA1207" s="99">
        <v>12.5</v>
      </c>
      <c r="AB1207" s="9" t="str">
        <f>IF('Коефіцієнти АТО'!C1207="Область","",'Коефіцієнти АТО'!D1207)</f>
        <v>Херсонська</v>
      </c>
      <c r="AC1207" s="9"/>
    </row>
    <row r="1208" spans="1:29" ht="15" customHeight="1">
      <c r="A1208" s="9">
        <v>1207</v>
      </c>
      <c r="B1208" s="9" t="s">
        <v>3145</v>
      </c>
      <c r="C1208" s="9" t="s">
        <v>3146</v>
      </c>
      <c r="D1208" s="9" t="s">
        <v>4219</v>
      </c>
      <c r="E1208" s="9" t="s">
        <v>21</v>
      </c>
      <c r="F1208" s="9" t="s">
        <v>2509</v>
      </c>
      <c r="G1208" s="9" t="s">
        <v>4246</v>
      </c>
      <c r="H1208" s="9" t="s">
        <v>2508</v>
      </c>
      <c r="I1208" s="9">
        <v>57846</v>
      </c>
      <c r="J1208" s="9">
        <v>25012</v>
      </c>
      <c r="K1208" s="9">
        <v>2021.9</v>
      </c>
      <c r="L1208" s="115">
        <f t="shared" si="54"/>
        <v>0.43238944784427619</v>
      </c>
      <c r="M1208" s="96">
        <f>IF($B1208="Область","",SUM('Дані з ДІСО'!J1208:L1208)/K1208)</f>
        <v>0.28512785004203967</v>
      </c>
      <c r="N1208" s="9" t="str">
        <f>IF($B1208="Область","",VLOOKUP(100*J1208/I1208,Параметри!$B$39:$C$53,2,TRUE))</f>
        <v>8. 43-49</v>
      </c>
      <c r="O1208" s="9" t="str">
        <f>IF($B1208="Область","",VLOOKUP(M1208,Параметри!$B$21:$C$35,2,TRUE))</f>
        <v>1. 0-1</v>
      </c>
      <c r="P1208" s="9">
        <f t="shared" si="55"/>
        <v>8</v>
      </c>
      <c r="Q1208" s="9">
        <f t="shared" si="56"/>
        <v>1</v>
      </c>
      <c r="R1208" s="116">
        <v>17</v>
      </c>
      <c r="S1208" s="117">
        <f>IF(C1208="Область",Параметри!$K$47,IF(C1208="Київ",Параметри!$K$48,IF(L1208&lt;Параметри!$I$42,Параметри!$K$42,IF(L1208&lt;Параметри!$I$43,Параметри!$K$43,IF(L1208&lt;Параметри!$I$44,Параметри!$K$44,IF(L1208&lt;Параметри!$I$45,Параметри!$K$45,Параметри!$K$46))))))</f>
        <v>0.43</v>
      </c>
      <c r="T1208" s="97">
        <f>IF($B1208="Область",Параметри!K$63,IF($R1208&lt;Параметри!$G$59,Параметри!K$58,IF($R1208&lt;Параметри!$G$60,Параметри!K$59,IF($R1208&lt;Параметри!$G$61,Параметри!K$60,IF($R1208&lt;Параметри!$G$62,Параметри!K$61,Параметри!K$62)))))</f>
        <v>1.7000000000000001E-2</v>
      </c>
      <c r="U1208" s="97">
        <f>IF($B1208="Область",Параметри!L$63,IF($R1208&lt;Параметри!$G$59,Параметри!L$58,IF($R1208&lt;Параметри!$G$60,Параметри!L$59,IF($R1208&lt;Параметри!$G$61,Параметри!L$60,IF($R1208&lt;Параметри!$G$62,Параметри!L$61,Параметри!L$62)))))</f>
        <v>4.7E-2</v>
      </c>
      <c r="V1208" s="98">
        <f>IF(OR(SUM('Дані з ДІСО'!G1208:I1208)=0,Розрахунки!H1208=0),"",Розрахунки!H1208/SUM('Дані з ДІСО'!G1208:I1208))</f>
        <v>30.342105263157894</v>
      </c>
      <c r="W1208" s="9">
        <v>2021</v>
      </c>
      <c r="X1208" s="9">
        <v>17</v>
      </c>
      <c r="Y1208" s="9">
        <v>18</v>
      </c>
      <c r="Z1208" s="9" t="s">
        <v>4535</v>
      </c>
      <c r="AA1208" s="99">
        <v>17</v>
      </c>
      <c r="AB1208" s="9" t="str">
        <f>IF('Коефіцієнти АТО'!C1208="Область","",'Коефіцієнти АТО'!D1208)</f>
        <v>Херсонська</v>
      </c>
      <c r="AC1208" s="9"/>
    </row>
    <row r="1209" spans="1:29" ht="15" customHeight="1">
      <c r="A1209" s="9">
        <v>1208</v>
      </c>
      <c r="B1209" s="9" t="s">
        <v>3148</v>
      </c>
      <c r="C1209" s="9" t="s">
        <v>3148</v>
      </c>
      <c r="D1209" s="9" t="s">
        <v>4219</v>
      </c>
      <c r="E1209" s="9" t="s">
        <v>24</v>
      </c>
      <c r="F1209" s="9" t="s">
        <v>2511</v>
      </c>
      <c r="G1209" s="9" t="s">
        <v>4247</v>
      </c>
      <c r="H1209" s="9" t="s">
        <v>2510</v>
      </c>
      <c r="I1209" s="9">
        <v>13909</v>
      </c>
      <c r="J1209" s="9">
        <v>13909</v>
      </c>
      <c r="K1209" s="9">
        <v>443.8</v>
      </c>
      <c r="L1209" s="115">
        <f t="shared" si="54"/>
        <v>1</v>
      </c>
      <c r="M1209" s="96">
        <f>IF($B1209="Область","",SUM('Дані з ДІСО'!J1209:L1209)/K1209)</f>
        <v>0.96665164488508337</v>
      </c>
      <c r="N1209" s="9" t="str">
        <f>IF($B1209="Область","",VLOOKUP(100*J1209/I1209,Параметри!$B$39:$C$53,2,TRUE))</f>
        <v>1. 100%</v>
      </c>
      <c r="O1209" s="9" t="str">
        <f>IF($B1209="Область","",VLOOKUP(M1209,Параметри!$B$21:$C$35,2,TRUE))</f>
        <v>1. 0-1</v>
      </c>
      <c r="P1209" s="9">
        <f t="shared" si="55"/>
        <v>1</v>
      </c>
      <c r="Q1209" s="9">
        <f t="shared" si="56"/>
        <v>1</v>
      </c>
      <c r="R1209" s="116">
        <v>14.5</v>
      </c>
      <c r="S1209" s="117">
        <f>IF(C1209="Область",Параметри!$K$47,IF(C1209="Київ",Параметри!$K$48,IF(L1209&lt;Параметри!$I$42,Параметри!$K$42,IF(L1209&lt;Параметри!$I$43,Параметри!$K$43,IF(L1209&lt;Параметри!$I$44,Параметри!$K$44,IF(L1209&lt;Параметри!$I$45,Параметри!$K$45,Параметри!$K$46))))))</f>
        <v>0.53</v>
      </c>
      <c r="T1209" s="97">
        <f>IF($B1209="Область",Параметри!K$63,IF($R1209&lt;Параметри!$G$59,Параметри!K$58,IF($R1209&lt;Параметри!$G$60,Параметри!K$59,IF($R1209&lt;Параметри!$G$61,Параметри!K$60,IF($R1209&lt;Параметри!$G$62,Параметри!K$61,Параметри!K$62)))))</f>
        <v>1.7000000000000001E-2</v>
      </c>
      <c r="U1209" s="97">
        <f>IF($B1209="Область",Параметри!L$63,IF($R1209&lt;Параметри!$G$59,Параметри!L$58,IF($R1209&lt;Параметри!$G$60,Параметри!L$59,IF($R1209&lt;Параметри!$G$61,Параметри!L$60,IF($R1209&lt;Параметри!$G$62,Параметри!L$61,Параметри!L$62)))))</f>
        <v>4.7E-2</v>
      </c>
      <c r="V1209" s="98">
        <f>IF(OR(SUM('Дані з ДІСО'!G1209:I1209)=0,Розрахунки!H1209=0),"",Розрахунки!H1209/SUM('Дані з ДІСО'!G1209:I1209))</f>
        <v>53.625</v>
      </c>
      <c r="W1209" s="9">
        <v>2021</v>
      </c>
      <c r="X1209" s="9">
        <v>13.5</v>
      </c>
      <c r="Y1209" s="9">
        <v>15.5</v>
      </c>
      <c r="Z1209" s="9" t="s">
        <v>4536</v>
      </c>
      <c r="AA1209" s="99">
        <v>14.5</v>
      </c>
      <c r="AB1209" s="9" t="str">
        <f>IF('Коефіцієнти АТО'!C1209="Область","",'Коефіцієнти АТО'!D1209)</f>
        <v>Херсонська</v>
      </c>
      <c r="AC1209" s="9"/>
    </row>
    <row r="1210" spans="1:29">
      <c r="A1210" s="9">
        <v>1209</v>
      </c>
      <c r="B1210" s="9" t="s">
        <v>3151</v>
      </c>
      <c r="C1210" s="9" t="s">
        <v>3151</v>
      </c>
      <c r="D1210" s="9" t="s">
        <v>4219</v>
      </c>
      <c r="E1210" s="9" t="s">
        <v>29</v>
      </c>
      <c r="F1210" s="9" t="s">
        <v>1188</v>
      </c>
      <c r="G1210" s="9" t="s">
        <v>3147</v>
      </c>
      <c r="H1210" s="9" t="s">
        <v>2512</v>
      </c>
      <c r="I1210" s="9">
        <v>3402</v>
      </c>
      <c r="J1210" s="9">
        <v>2327</v>
      </c>
      <c r="K1210" s="9">
        <v>198.9</v>
      </c>
      <c r="L1210" s="115">
        <f t="shared" si="54"/>
        <v>0.68400940623162843</v>
      </c>
      <c r="M1210" s="96">
        <f>IF($B1210="Область","",SUM('Дані з ДІСО'!J1210:L1210)/K1210)</f>
        <v>0</v>
      </c>
      <c r="N1210" s="9" t="str">
        <f>IF($B1210="Область","",VLOOKUP(100*J1210/I1210,Параметри!$B$39:$C$53,2,TRUE))</f>
        <v>3. 66-72</v>
      </c>
      <c r="O1210" s="9" t="str">
        <f>IF($B1210="Область","",VLOOKUP(M1210,Параметри!$B$21:$C$35,2,TRUE))</f>
        <v>1. 0-1</v>
      </c>
      <c r="P1210" s="9">
        <f t="shared" si="55"/>
        <v>3</v>
      </c>
      <c r="Q1210" s="9">
        <f t="shared" si="56"/>
        <v>1</v>
      </c>
      <c r="R1210" s="116">
        <v>13</v>
      </c>
      <c r="S1210" s="117">
        <f>IF(C1210="Область",Параметри!$K$47,IF(C1210="Київ",Параметри!$K$48,IF(L1210&lt;Параметри!$I$42,Параметри!$K$42,IF(L1210&lt;Параметри!$I$43,Параметри!$K$43,IF(L1210&lt;Параметри!$I$44,Параметри!$K$44,IF(L1210&lt;Параметри!$I$45,Параметри!$K$45,Параметри!$K$46))))))</f>
        <v>0.48</v>
      </c>
      <c r="T1210" s="97">
        <f>IF($B1210="Область",Параметри!K$63,IF($R1210&lt;Параметри!$G$59,Параметри!K$58,IF($R1210&lt;Параметри!$G$60,Параметри!K$59,IF($R1210&lt;Параметри!$G$61,Параметри!K$60,IF($R1210&lt;Параметри!$G$62,Параметри!K$61,Параметри!K$62)))))</f>
        <v>1.7000000000000001E-2</v>
      </c>
      <c r="U1210" s="97">
        <f>IF($B1210="Область",Параметри!L$63,IF($R1210&lt;Параметри!$G$59,Параметри!L$58,IF($R1210&lt;Параметри!$G$60,Параметри!L$59,IF($R1210&lt;Параметри!$G$61,Параметри!L$60,IF($R1210&lt;Параметри!$G$62,Параметри!L$61,Параметри!L$62)))))</f>
        <v>4.7E-2</v>
      </c>
      <c r="V1210" s="98" t="str">
        <f>IF(OR(SUM('Дані з ДІСО'!G1210:I1210)=0,Розрахунки!H1210=0),"",Розрахунки!H1210/SUM('Дані з ДІСО'!G1210:I1210))</f>
        <v/>
      </c>
      <c r="W1210" s="9">
        <v>2021</v>
      </c>
      <c r="X1210" s="9">
        <v>13</v>
      </c>
      <c r="Y1210" s="9">
        <v>14</v>
      </c>
      <c r="Z1210" s="9" t="s">
        <v>4535</v>
      </c>
      <c r="AA1210" s="99">
        <v>13</v>
      </c>
      <c r="AB1210" s="9" t="str">
        <f>IF('Коефіцієнти АТО'!C1210="Область","",'Коефіцієнти АТО'!D1210)</f>
        <v>Херсонська</v>
      </c>
      <c r="AC1210" s="9"/>
    </row>
    <row r="1211" spans="1:29" ht="15" customHeight="1">
      <c r="A1211" s="9">
        <v>1210</v>
      </c>
      <c r="B1211" s="9" t="s">
        <v>3176</v>
      </c>
      <c r="C1211" s="9" t="s">
        <v>3146</v>
      </c>
      <c r="D1211" s="9" t="s">
        <v>4219</v>
      </c>
      <c r="E1211" s="9" t="s">
        <v>78</v>
      </c>
      <c r="F1211" s="9" t="s">
        <v>2514</v>
      </c>
      <c r="G1211" s="9" t="s">
        <v>4248</v>
      </c>
      <c r="H1211" s="9" t="s">
        <v>2513</v>
      </c>
      <c r="I1211" s="9">
        <v>43063</v>
      </c>
      <c r="J1211" s="9">
        <v>7663</v>
      </c>
      <c r="K1211" s="9">
        <v>177.4</v>
      </c>
      <c r="L1211" s="115">
        <f t="shared" si="54"/>
        <v>0.17794858695399762</v>
      </c>
      <c r="M1211" s="96">
        <f>IF($B1211="Область","",SUM('Дані з ДІСО'!J1211:L1211)/K1211)</f>
        <v>15.978015783540021</v>
      </c>
      <c r="N1211" s="9" t="str">
        <f>IF($B1211="Область","",VLOOKUP(100*J1211/I1211,Параметри!$B$39:$C$53,2,TRUE))</f>
        <v>13. 12-19</v>
      </c>
      <c r="O1211" s="9" t="str">
        <f>IF($B1211="Область","",VLOOKUP(M1211,Параметри!$B$21:$C$35,2,TRUE))</f>
        <v>12. 15-35,3</v>
      </c>
      <c r="P1211" s="9">
        <f t="shared" si="55"/>
        <v>13</v>
      </c>
      <c r="Q1211" s="9">
        <f t="shared" si="56"/>
        <v>12</v>
      </c>
      <c r="R1211" s="116">
        <v>23.5</v>
      </c>
      <c r="S1211" s="117">
        <f>IF(C1211="Область",Параметри!$K$47,IF(C1211="Київ",Параметри!$K$48,IF(L1211&lt;Параметри!$I$42,Параметри!$K$42,IF(L1211&lt;Параметри!$I$43,Параметри!$K$43,IF(L1211&lt;Параметри!$I$44,Параметри!$K$44,IF(L1211&lt;Параметри!$I$45,Параметри!$K$45,Параметри!$K$46))))))</f>
        <v>0.23</v>
      </c>
      <c r="T1211" s="97">
        <f>IF($B1211="Область",Параметри!K$63,IF($R1211&lt;Параметри!$G$59,Параметри!K$58,IF($R1211&lt;Параметри!$G$60,Параметри!K$59,IF($R1211&lt;Параметри!$G$61,Параметри!K$60,IF($R1211&lt;Параметри!$G$62,Параметри!K$61,Параметри!K$62)))))</f>
        <v>0.1</v>
      </c>
      <c r="U1211" s="97">
        <f>IF($B1211="Область",Параметри!L$63,IF($R1211&lt;Параметри!$G$59,Параметри!L$58,IF($R1211&lt;Параметри!$G$60,Параметри!L$59,IF($R1211&lt;Параметри!$G$61,Параметри!L$60,IF($R1211&lt;Параметри!$G$62,Параметри!L$61,Параметри!L$62)))))</f>
        <v>4.7E-2</v>
      </c>
      <c r="V1211" s="98">
        <f>IF(OR(SUM('Дані з ДІСО'!G1211:I1211)=0,Розрахунки!H1211=0),"",Розрахунки!H1211/SUM('Дані з ДІСО'!G1211:I1211))</f>
        <v>35.431249999999999</v>
      </c>
      <c r="W1211" s="9" t="s">
        <v>3176</v>
      </c>
      <c r="X1211" s="9">
        <v>23.5</v>
      </c>
      <c r="Y1211" s="9">
        <v>24</v>
      </c>
      <c r="Z1211" s="9" t="s">
        <v>4535</v>
      </c>
      <c r="AA1211" s="99">
        <v>23.5</v>
      </c>
      <c r="AB1211" s="9" t="str">
        <f>IF('Коефіцієнти АТО'!C1211="Область","",'Коефіцієнти АТО'!D1211)</f>
        <v>Херсонська</v>
      </c>
      <c r="AC1211" s="9"/>
    </row>
    <row r="1212" spans="1:29" ht="15" customHeight="1">
      <c r="A1212" s="9">
        <v>1211</v>
      </c>
      <c r="B1212" s="9" t="s">
        <v>3151</v>
      </c>
      <c r="C1212" s="9" t="s">
        <v>3151</v>
      </c>
      <c r="D1212" s="9" t="s">
        <v>4219</v>
      </c>
      <c r="E1212" s="9" t="s">
        <v>29</v>
      </c>
      <c r="F1212" s="9" t="s">
        <v>2516</v>
      </c>
      <c r="G1212" s="9" t="s">
        <v>4249</v>
      </c>
      <c r="H1212" s="9" t="s">
        <v>2515</v>
      </c>
      <c r="I1212" s="9">
        <v>6508</v>
      </c>
      <c r="J1212" s="9">
        <v>3410</v>
      </c>
      <c r="K1212" s="9">
        <v>315.2</v>
      </c>
      <c r="L1212" s="115">
        <f t="shared" si="54"/>
        <v>0.52397049784880145</v>
      </c>
      <c r="M1212" s="96">
        <f>IF($B1212="Область","",SUM('Дані з ДІСО'!J1212:L1212)/K1212)</f>
        <v>0</v>
      </c>
      <c r="N1212" s="9" t="str">
        <f>IF($B1212="Область","",VLOOKUP(100*J1212/I1212,Параметри!$B$39:$C$53,2,TRUE))</f>
        <v>7. 49-53</v>
      </c>
      <c r="O1212" s="9" t="str">
        <f>IF($B1212="Область","",VLOOKUP(M1212,Параметри!$B$21:$C$35,2,TRUE))</f>
        <v>1. 0-1</v>
      </c>
      <c r="P1212" s="9">
        <f t="shared" si="55"/>
        <v>7</v>
      </c>
      <c r="Q1212" s="9">
        <f t="shared" si="56"/>
        <v>1</v>
      </c>
      <c r="R1212" s="116">
        <v>15</v>
      </c>
      <c r="S1212" s="117">
        <f>IF(C1212="Область",Параметри!$K$47,IF(C1212="Київ",Параметри!$K$48,IF(L1212&lt;Параметри!$I$42,Параметри!$K$42,IF(L1212&lt;Параметри!$I$43,Параметри!$K$43,IF(L1212&lt;Параметри!$I$44,Параметри!$K$44,IF(L1212&lt;Параметри!$I$45,Параметри!$K$45,Параметри!$K$46))))))</f>
        <v>0.43</v>
      </c>
      <c r="T1212" s="97">
        <f>IF($B1212="Область",Параметри!K$63,IF($R1212&lt;Параметри!$G$59,Параметри!K$58,IF($R1212&lt;Параметри!$G$60,Параметри!K$59,IF($R1212&lt;Параметри!$G$61,Параметри!K$60,IF($R1212&lt;Параметри!$G$62,Параметри!K$61,Параметри!K$62)))))</f>
        <v>1.7000000000000001E-2</v>
      </c>
      <c r="U1212" s="97">
        <f>IF($B1212="Область",Параметри!L$63,IF($R1212&lt;Параметри!$G$59,Параметри!L$58,IF($R1212&lt;Параметри!$G$60,Параметри!L$59,IF($R1212&lt;Параметри!$G$61,Параметри!L$60,IF($R1212&lt;Параметри!$G$62,Параметри!L$61,Параметри!L$62)))))</f>
        <v>4.7E-2</v>
      </c>
      <c r="V1212" s="98" t="str">
        <f>IF(OR(SUM('Дані з ДІСО'!G1212:I1212)=0,Розрахунки!H1212=0),"",Розрахунки!H1212/SUM('Дані з ДІСО'!G1212:I1212))</f>
        <v/>
      </c>
      <c r="W1212" s="9">
        <v>2021</v>
      </c>
      <c r="X1212" s="9">
        <v>14.5</v>
      </c>
      <c r="Y1212" s="9">
        <v>16</v>
      </c>
      <c r="Z1212" s="9" t="s">
        <v>4536</v>
      </c>
      <c r="AA1212" s="99">
        <v>15</v>
      </c>
      <c r="AB1212" s="9" t="str">
        <f>IF('Коефіцієнти АТО'!C1212="Область","",'Коефіцієнти АТО'!D1212)</f>
        <v>Херсонська</v>
      </c>
      <c r="AC1212" s="9"/>
    </row>
    <row r="1213" spans="1:29" ht="15" customHeight="1">
      <c r="A1213" s="9">
        <v>1212</v>
      </c>
      <c r="B1213" s="9" t="s">
        <v>3151</v>
      </c>
      <c r="C1213" s="9" t="s">
        <v>3151</v>
      </c>
      <c r="D1213" s="9" t="s">
        <v>4219</v>
      </c>
      <c r="E1213" s="9" t="s">
        <v>29</v>
      </c>
      <c r="F1213" s="9" t="s">
        <v>2518</v>
      </c>
      <c r="G1213" s="9" t="s">
        <v>4250</v>
      </c>
      <c r="H1213" s="9" t="s">
        <v>2517</v>
      </c>
      <c r="I1213" s="9">
        <v>14736</v>
      </c>
      <c r="J1213" s="9">
        <v>10192</v>
      </c>
      <c r="K1213" s="9">
        <v>1208.8</v>
      </c>
      <c r="L1213" s="115">
        <f t="shared" si="54"/>
        <v>0.69163952225841474</v>
      </c>
      <c r="M1213" s="96">
        <f>IF($B1213="Область","",SUM('Дані з ДІСО'!J1213:L1213)/K1213)</f>
        <v>0.89220714758438124</v>
      </c>
      <c r="N1213" s="9" t="str">
        <f>IF($B1213="Область","",VLOOKUP(100*J1213/I1213,Параметри!$B$39:$C$53,2,TRUE))</f>
        <v>3. 66-72</v>
      </c>
      <c r="O1213" s="9" t="str">
        <f>IF($B1213="Область","",VLOOKUP(M1213,Параметри!$B$21:$C$35,2,TRUE))</f>
        <v>1. 0-1</v>
      </c>
      <c r="P1213" s="9">
        <f t="shared" si="55"/>
        <v>3</v>
      </c>
      <c r="Q1213" s="9">
        <f t="shared" si="56"/>
        <v>1</v>
      </c>
      <c r="R1213" s="116">
        <v>11.5</v>
      </c>
      <c r="S1213" s="117">
        <f>IF(C1213="Область",Параметри!$K$47,IF(C1213="Київ",Параметри!$K$48,IF(L1213&lt;Параметри!$I$42,Параметри!$K$42,IF(L1213&lt;Параметри!$I$43,Параметри!$K$43,IF(L1213&lt;Параметри!$I$44,Параметри!$K$44,IF(L1213&lt;Параметри!$I$45,Параметри!$K$45,Параметри!$K$46))))))</f>
        <v>0.48</v>
      </c>
      <c r="T1213" s="97">
        <f>IF($B1213="Область",Параметри!K$63,IF($R1213&lt;Параметри!$G$59,Параметри!K$58,IF($R1213&lt;Параметри!$G$60,Параметри!K$59,IF($R1213&lt;Параметри!$G$61,Параметри!K$60,IF($R1213&lt;Параметри!$G$62,Параметри!K$61,Параметри!K$62)))))</f>
        <v>1.7000000000000001E-2</v>
      </c>
      <c r="U1213" s="97">
        <f>IF($B1213="Область",Параметри!L$63,IF($R1213&lt;Параметри!$G$59,Параметри!L$58,IF($R1213&lt;Параметри!$G$60,Параметри!L$59,IF($R1213&lt;Параметри!$G$61,Параметри!L$60,IF($R1213&lt;Параметри!$G$62,Параметри!L$61,Параметри!L$62)))))</f>
        <v>4.7E-2</v>
      </c>
      <c r="V1213" s="98">
        <f>IF(OR(SUM('Дані з ДІСО'!G1213:I1213)=0,Розрахунки!H1213=0),"",Розрахунки!H1213/SUM('Дані з ДІСО'!G1213:I1213))</f>
        <v>43.14</v>
      </c>
      <c r="W1213" s="9">
        <v>2021</v>
      </c>
      <c r="X1213" s="9">
        <v>13</v>
      </c>
      <c r="Y1213" s="9">
        <v>10.5</v>
      </c>
      <c r="Z1213" s="9" t="s">
        <v>4536</v>
      </c>
      <c r="AA1213" s="99">
        <v>11.5</v>
      </c>
      <c r="AB1213" s="9" t="str">
        <f>IF('Коефіцієнти АТО'!C1213="Область","",'Коефіцієнти АТО'!D1213)</f>
        <v>Херсонська</v>
      </c>
      <c r="AC1213" s="9"/>
    </row>
    <row r="1214" spans="1:29" ht="15" customHeight="1">
      <c r="A1214" s="9">
        <v>1213</v>
      </c>
      <c r="B1214" s="9" t="s">
        <v>3151</v>
      </c>
      <c r="C1214" s="9" t="s">
        <v>3151</v>
      </c>
      <c r="D1214" s="9" t="s">
        <v>4219</v>
      </c>
      <c r="E1214" s="9" t="s">
        <v>29</v>
      </c>
      <c r="F1214" s="9" t="s">
        <v>2520</v>
      </c>
      <c r="G1214" s="9" t="s">
        <v>4251</v>
      </c>
      <c r="H1214" s="9" t="s">
        <v>2519</v>
      </c>
      <c r="I1214" s="9">
        <v>12343</v>
      </c>
      <c r="J1214" s="9">
        <v>6262</v>
      </c>
      <c r="K1214" s="9">
        <v>463.4</v>
      </c>
      <c r="L1214" s="115">
        <f t="shared" si="54"/>
        <v>0.50733209106376087</v>
      </c>
      <c r="M1214" s="96">
        <f>IF($B1214="Область","",SUM('Дані з ДІСО'!J1214:L1214)/K1214)</f>
        <v>3.6706948640483383</v>
      </c>
      <c r="N1214" s="9" t="str">
        <f>IF($B1214="Область","",VLOOKUP(100*J1214/I1214,Параметри!$B$39:$C$53,2,TRUE))</f>
        <v>7. 49-53</v>
      </c>
      <c r="O1214" s="9" t="str">
        <f>IF($B1214="Область","",VLOOKUP(M1214,Параметри!$B$21:$C$35,2,TRUE))</f>
        <v>5. 3-3,9</v>
      </c>
      <c r="P1214" s="9">
        <f t="shared" si="55"/>
        <v>7</v>
      </c>
      <c r="Q1214" s="9">
        <f t="shared" si="56"/>
        <v>5</v>
      </c>
      <c r="R1214" s="116">
        <v>15</v>
      </c>
      <c r="S1214" s="117">
        <f>IF(C1214="Область",Параметри!$K$47,IF(C1214="Київ",Параметри!$K$48,IF(L1214&lt;Параметри!$I$42,Параметри!$K$42,IF(L1214&lt;Параметри!$I$43,Параметри!$K$43,IF(L1214&lt;Параметри!$I$44,Параметри!$K$44,IF(L1214&lt;Параметри!$I$45,Параметри!$K$45,Параметри!$K$46))))))</f>
        <v>0.43</v>
      </c>
      <c r="T1214" s="97">
        <f>IF($B1214="Область",Параметри!K$63,IF($R1214&lt;Параметри!$G$59,Параметри!K$58,IF($R1214&lt;Параметри!$G$60,Параметри!K$59,IF($R1214&lt;Параметри!$G$61,Параметри!K$60,IF($R1214&lt;Параметри!$G$62,Параметри!K$61,Параметри!K$62)))))</f>
        <v>1.7000000000000001E-2</v>
      </c>
      <c r="U1214" s="97">
        <f>IF($B1214="Область",Параметри!L$63,IF($R1214&lt;Параметри!$G$59,Параметри!L$58,IF($R1214&lt;Параметри!$G$60,Параметри!L$59,IF($R1214&lt;Параметри!$G$61,Параметри!L$60,IF($R1214&lt;Параметри!$G$62,Параметри!L$61,Параметри!L$62)))))</f>
        <v>4.7E-2</v>
      </c>
      <c r="V1214" s="98">
        <f>IF(OR(SUM('Дані з ДІСО'!G1214:I1214)=0,Розрахунки!H1214=0),"",Розрахунки!H1214/SUM('Дані з ДІСО'!G1214:I1214))</f>
        <v>22.09090909090909</v>
      </c>
      <c r="W1214" s="9">
        <v>2021</v>
      </c>
      <c r="X1214" s="9">
        <v>15</v>
      </c>
      <c r="Y1214" s="9">
        <v>15</v>
      </c>
      <c r="Z1214" s="9" t="s">
        <v>4535</v>
      </c>
      <c r="AA1214" s="99">
        <v>15</v>
      </c>
      <c r="AB1214" s="9" t="str">
        <f>IF('Коефіцієнти АТО'!C1214="Область","",'Коефіцієнти АТО'!D1214)</f>
        <v>Херсонська</v>
      </c>
      <c r="AC1214" s="9"/>
    </row>
    <row r="1215" spans="1:29" ht="15" customHeight="1">
      <c r="A1215" s="9">
        <v>1214</v>
      </c>
      <c r="B1215" s="9" t="s">
        <v>3148</v>
      </c>
      <c r="C1215" s="9" t="s">
        <v>3148</v>
      </c>
      <c r="D1215" s="9" t="s">
        <v>4219</v>
      </c>
      <c r="E1215" s="9" t="s">
        <v>24</v>
      </c>
      <c r="F1215" s="9" t="s">
        <v>2522</v>
      </c>
      <c r="G1215" s="9" t="s">
        <v>3577</v>
      </c>
      <c r="H1215" s="9" t="s">
        <v>2521</v>
      </c>
      <c r="I1215" s="9">
        <v>5919</v>
      </c>
      <c r="J1215" s="9">
        <v>5919</v>
      </c>
      <c r="K1215" s="9">
        <v>242.4</v>
      </c>
      <c r="L1215" s="115">
        <f t="shared" si="54"/>
        <v>1</v>
      </c>
      <c r="M1215" s="96">
        <f>IF($B1215="Область","",SUM('Дані з ДІСО'!J1215:L1215)/K1215)</f>
        <v>0</v>
      </c>
      <c r="N1215" s="9" t="str">
        <f>IF($B1215="Область","",VLOOKUP(100*J1215/I1215,Параметри!$B$39:$C$53,2,TRUE))</f>
        <v>1. 100%</v>
      </c>
      <c r="O1215" s="9" t="str">
        <f>IF($B1215="Область","",VLOOKUP(M1215,Параметри!$B$21:$C$35,2,TRUE))</f>
        <v>1. 0-1</v>
      </c>
      <c r="P1215" s="9">
        <f t="shared" si="55"/>
        <v>1</v>
      </c>
      <c r="Q1215" s="9">
        <f t="shared" si="56"/>
        <v>1</v>
      </c>
      <c r="R1215" s="116">
        <v>17.5</v>
      </c>
      <c r="S1215" s="117">
        <f>IF(C1215="Область",Параметри!$K$47,IF(C1215="Київ",Параметри!$K$48,IF(L1215&lt;Параметри!$I$42,Параметри!$K$42,IF(L1215&lt;Параметри!$I$43,Параметри!$K$43,IF(L1215&lt;Параметри!$I$44,Параметри!$K$44,IF(L1215&lt;Параметри!$I$45,Параметри!$K$45,Параметри!$K$46))))))</f>
        <v>0.53</v>
      </c>
      <c r="T1215" s="97">
        <f>IF($B1215="Область",Параметри!K$63,IF($R1215&lt;Параметри!$G$59,Параметри!K$58,IF($R1215&lt;Параметри!$G$60,Параметри!K$59,IF($R1215&lt;Параметри!$G$61,Параметри!K$60,IF($R1215&lt;Параметри!$G$62,Параметри!K$61,Параметри!K$62)))))</f>
        <v>1.7000000000000001E-2</v>
      </c>
      <c r="U1215" s="97">
        <f>IF($B1215="Область",Параметри!L$63,IF($R1215&lt;Параметри!$G$59,Параметри!L$58,IF($R1215&lt;Параметри!$G$60,Параметри!L$59,IF($R1215&lt;Параметри!$G$61,Параметри!L$60,IF($R1215&lt;Параметри!$G$62,Параметри!L$61,Параметри!L$62)))))</f>
        <v>4.7E-2</v>
      </c>
      <c r="V1215" s="98" t="str">
        <f>IF(OR(SUM('Дані з ДІСО'!G1215:I1215)=0,Розрахунки!H1215=0),"",Розрахунки!H1215/SUM('Дані з ДІСО'!G1215:I1215))</f>
        <v/>
      </c>
      <c r="W1215" s="9">
        <v>2021</v>
      </c>
      <c r="X1215" s="9">
        <v>13</v>
      </c>
      <c r="Y1215" s="9">
        <v>18.5</v>
      </c>
      <c r="Z1215" s="9" t="s">
        <v>4536</v>
      </c>
      <c r="AA1215" s="99">
        <v>17.5</v>
      </c>
      <c r="AB1215" s="9" t="str">
        <f>IF('Коефіцієнти АТО'!C1215="Область","",'Коефіцієнти АТО'!D1215)</f>
        <v>Херсонська</v>
      </c>
      <c r="AC1215" s="9"/>
    </row>
    <row r="1216" spans="1:29" ht="15" customHeight="1">
      <c r="A1216" s="9">
        <v>1215</v>
      </c>
      <c r="B1216" s="9" t="s">
        <v>3148</v>
      </c>
      <c r="C1216" s="9" t="s">
        <v>3148</v>
      </c>
      <c r="D1216" s="9" t="s">
        <v>4219</v>
      </c>
      <c r="E1216" s="9" t="s">
        <v>24</v>
      </c>
      <c r="F1216" s="9" t="s">
        <v>294</v>
      </c>
      <c r="G1216" s="9" t="s">
        <v>3280</v>
      </c>
      <c r="H1216" s="9" t="s">
        <v>2523</v>
      </c>
      <c r="I1216" s="9">
        <v>5947</v>
      </c>
      <c r="J1216" s="9">
        <v>5947</v>
      </c>
      <c r="K1216" s="9">
        <v>411.4</v>
      </c>
      <c r="L1216" s="115">
        <f t="shared" si="54"/>
        <v>1</v>
      </c>
      <c r="M1216" s="96">
        <f>IF($B1216="Область","",SUM('Дані з ДІСО'!J1216:L1216)/K1216)</f>
        <v>1.6917841516771999</v>
      </c>
      <c r="N1216" s="9" t="str">
        <f>IF($B1216="Область","",VLOOKUP(100*J1216/I1216,Параметри!$B$39:$C$53,2,TRUE))</f>
        <v>1. 100%</v>
      </c>
      <c r="O1216" s="9" t="str">
        <f>IF($B1216="Область","",VLOOKUP(M1216,Параметри!$B$21:$C$35,2,TRUE))</f>
        <v>3. 1,4-2,1</v>
      </c>
      <c r="P1216" s="9">
        <f t="shared" si="55"/>
        <v>1</v>
      </c>
      <c r="Q1216" s="9">
        <f t="shared" si="56"/>
        <v>3</v>
      </c>
      <c r="R1216" s="116">
        <v>11</v>
      </c>
      <c r="S1216" s="117">
        <f>IF(C1216="Область",Параметри!$K$47,IF(C1216="Київ",Параметри!$K$48,IF(L1216&lt;Параметри!$I$42,Параметри!$K$42,IF(L1216&lt;Параметри!$I$43,Параметри!$K$43,IF(L1216&lt;Параметри!$I$44,Параметри!$K$44,IF(L1216&lt;Параметри!$I$45,Параметри!$K$45,Параметри!$K$46))))))</f>
        <v>0.53</v>
      </c>
      <c r="T1216" s="97">
        <f>IF($B1216="Область",Параметри!K$63,IF($R1216&lt;Параметри!$G$59,Параметри!K$58,IF($R1216&lt;Параметри!$G$60,Параметри!K$59,IF($R1216&lt;Параметри!$G$61,Параметри!K$60,IF($R1216&lt;Параметри!$G$62,Параметри!K$61,Параметри!K$62)))))</f>
        <v>1.7000000000000001E-2</v>
      </c>
      <c r="U1216" s="97">
        <f>IF($B1216="Область",Параметри!L$63,IF($R1216&lt;Параметри!$G$59,Параметри!L$58,IF($R1216&lt;Параметри!$G$60,Параметри!L$59,IF($R1216&lt;Параметри!$G$61,Параметри!L$60,IF($R1216&lt;Параметри!$G$62,Параметри!L$61,Параметри!L$62)))))</f>
        <v>4.7E-2</v>
      </c>
      <c r="V1216" s="98">
        <f>IF(OR(SUM('Дані з ДІСО'!G1216:I1216)=0,Розрахунки!H1216=0),"",Розрахунки!H1216/SUM('Дані з ДІСО'!G1216:I1216))</f>
        <v>14.5</v>
      </c>
      <c r="W1216" s="9">
        <v>2021</v>
      </c>
      <c r="X1216" s="9">
        <v>11.5</v>
      </c>
      <c r="Y1216" s="9">
        <v>10</v>
      </c>
      <c r="Z1216" s="9" t="s">
        <v>4536</v>
      </c>
      <c r="AA1216" s="99">
        <v>11</v>
      </c>
      <c r="AB1216" s="9" t="str">
        <f>IF('Коефіцієнти АТО'!C1216="Область","",'Коефіцієнти АТО'!D1216)</f>
        <v>Херсонська</v>
      </c>
      <c r="AC1216" s="9"/>
    </row>
    <row r="1217" spans="1:29" ht="15" customHeight="1">
      <c r="A1217" s="9">
        <v>1216</v>
      </c>
      <c r="B1217" s="9" t="s">
        <v>3151</v>
      </c>
      <c r="C1217" s="9" t="s">
        <v>3151</v>
      </c>
      <c r="D1217" s="9" t="s">
        <v>4219</v>
      </c>
      <c r="E1217" s="9" t="s">
        <v>29</v>
      </c>
      <c r="F1217" s="9" t="s">
        <v>2525</v>
      </c>
      <c r="G1217" s="117" t="s">
        <v>4538</v>
      </c>
      <c r="H1217" s="9" t="s">
        <v>2524</v>
      </c>
      <c r="I1217" s="9">
        <v>34324</v>
      </c>
      <c r="J1217" s="9">
        <v>19547</v>
      </c>
      <c r="K1217" s="9">
        <v>2172.1</v>
      </c>
      <c r="L1217" s="115">
        <f t="shared" si="54"/>
        <v>0.56948490851882061</v>
      </c>
      <c r="M1217" s="96">
        <f>IF($B1217="Область","",SUM('Дані з ДІСО'!J1217:L1217)/K1217)</f>
        <v>0</v>
      </c>
      <c r="N1217" s="9" t="str">
        <f>IF($B1217="Область","",VLOOKUP(100*J1217/I1217,Параметри!$B$39:$C$53,2,TRUE))</f>
        <v>6. 53-58</v>
      </c>
      <c r="O1217" s="9" t="str">
        <f>IF($B1217="Область","",VLOOKUP(M1217,Параметри!$B$21:$C$35,2,TRUE))</f>
        <v>1. 0-1</v>
      </c>
      <c r="P1217" s="9">
        <f t="shared" si="55"/>
        <v>6</v>
      </c>
      <c r="Q1217" s="9">
        <f t="shared" si="56"/>
        <v>1</v>
      </c>
      <c r="R1217" s="116">
        <v>14</v>
      </c>
      <c r="S1217" s="117">
        <f>IF(C1217="Область",Параметри!$K$47,IF(C1217="Київ",Параметри!$K$48,IF(L1217&lt;Параметри!$I$42,Параметри!$K$42,IF(L1217&lt;Параметри!$I$43,Параметри!$K$43,IF(L1217&lt;Параметри!$I$44,Параметри!$K$44,IF(L1217&lt;Параметри!$I$45,Параметри!$K$45,Параметри!$K$46))))))</f>
        <v>0.43</v>
      </c>
      <c r="T1217" s="97">
        <f>IF($B1217="Область",Параметри!K$63,IF($R1217&lt;Параметри!$G$59,Параметри!K$58,IF($R1217&lt;Параметри!$G$60,Параметри!K$59,IF($R1217&lt;Параметри!$G$61,Параметри!K$60,IF($R1217&lt;Параметри!$G$62,Параметри!K$61,Параметри!K$62)))))</f>
        <v>1.7000000000000001E-2</v>
      </c>
      <c r="U1217" s="97">
        <f>IF($B1217="Область",Параметри!L$63,IF($R1217&lt;Параметри!$G$59,Параметри!L$58,IF($R1217&lt;Параметри!$G$60,Параметри!L$59,IF($R1217&lt;Параметри!$G$61,Параметри!L$60,IF($R1217&lt;Параметри!$G$62,Параметри!L$61,Параметри!L$62)))))</f>
        <v>4.7E-2</v>
      </c>
      <c r="V1217" s="98" t="str">
        <f>IF(OR(SUM('Дані з ДІСО'!G1217:I1217)=0,Розрахунки!H1217=0),"",Розрахунки!H1217/SUM('Дані з ДІСО'!G1217:I1217))</f>
        <v/>
      </c>
      <c r="W1217" s="9">
        <v>2021</v>
      </c>
      <c r="X1217" s="9">
        <v>14</v>
      </c>
      <c r="Y1217" s="9">
        <v>13</v>
      </c>
      <c r="Z1217" s="9" t="s">
        <v>4535</v>
      </c>
      <c r="AA1217" s="99">
        <v>14</v>
      </c>
      <c r="AB1217" s="9" t="str">
        <f>IF('Коефіцієнти АТО'!C1217="Область","",'Коефіцієнти АТО'!D1217)</f>
        <v>Херсонська</v>
      </c>
      <c r="AC1217" s="9"/>
    </row>
    <row r="1218" spans="1:29" ht="15" customHeight="1">
      <c r="A1218" s="9">
        <v>1217</v>
      </c>
      <c r="B1218" s="9" t="s">
        <v>3145</v>
      </c>
      <c r="C1218" s="9" t="s">
        <v>3146</v>
      </c>
      <c r="D1218" s="9" t="s">
        <v>4219</v>
      </c>
      <c r="E1218" s="9" t="s">
        <v>21</v>
      </c>
      <c r="F1218" s="9" t="s">
        <v>2527</v>
      </c>
      <c r="G1218" s="9" t="s">
        <v>4253</v>
      </c>
      <c r="H1218" s="9" t="s">
        <v>2526</v>
      </c>
      <c r="I1218" s="9">
        <v>38313</v>
      </c>
      <c r="J1218" s="9">
        <v>13930</v>
      </c>
      <c r="K1218" s="9">
        <v>798.6</v>
      </c>
      <c r="L1218" s="115">
        <f t="shared" ref="L1218:L1281" si="57">IF($B1218="Область","",J1218/I1218)</f>
        <v>0.36358416203377442</v>
      </c>
      <c r="M1218" s="96">
        <f>IF($B1218="Область","",SUM('Дані з ДІСО'!J1218:L1218)/K1218)</f>
        <v>4.2931379914850991</v>
      </c>
      <c r="N1218" s="9" t="str">
        <f>IF($B1218="Область","",VLOOKUP(100*J1218/I1218,Параметри!$B$39:$C$53,2,TRUE))</f>
        <v>9. 26-43</v>
      </c>
      <c r="O1218" s="9" t="str">
        <f>IF($B1218="Область","",VLOOKUP(M1218,Параметри!$B$21:$C$35,2,TRUE))</f>
        <v>7. 4,1-4,5</v>
      </c>
      <c r="P1218" s="9">
        <f t="shared" ref="P1218:P1281" si="58">IF($B1218="Область","",IF(MID(N1218,2,1)=".",MID(N1218,1,1),MID(N1218,1,2))*1)</f>
        <v>9</v>
      </c>
      <c r="Q1218" s="9">
        <f t="shared" ref="Q1218:Q1281" si="59">IF($B1218="Область","",IF(MID(O1218,2,1)=".",MID(O1218,1,1),MID(O1218,1,2))*1)</f>
        <v>7</v>
      </c>
      <c r="R1218" s="116">
        <v>19.5</v>
      </c>
      <c r="S1218" s="117">
        <f>IF(C1218="Область",Параметри!$K$47,IF(C1218="Київ",Параметри!$K$48,IF(L1218&lt;Параметри!$I$42,Параметри!$K$42,IF(L1218&lt;Параметри!$I$43,Параметри!$K$43,IF(L1218&lt;Параметри!$I$44,Параметри!$K$44,IF(L1218&lt;Параметри!$I$45,Параметри!$K$45,Параметри!$K$46))))))</f>
        <v>0.33</v>
      </c>
      <c r="T1218" s="97">
        <f>IF($B1218="Область",Параметри!K$63,IF($R1218&lt;Параметри!$G$59,Параметри!K$58,IF($R1218&lt;Параметри!$G$60,Параметри!K$59,IF($R1218&lt;Параметри!$G$61,Параметри!K$60,IF($R1218&lt;Параметри!$G$62,Параметри!K$61,Параметри!K$62)))))</f>
        <v>1.7000000000000001E-2</v>
      </c>
      <c r="U1218" s="97">
        <f>IF($B1218="Область",Параметри!L$63,IF($R1218&lt;Параметри!$G$59,Параметри!L$58,IF($R1218&lt;Параметри!$G$60,Параметри!L$59,IF($R1218&lt;Параметри!$G$61,Параметри!L$60,IF($R1218&lt;Параметри!$G$62,Параметри!L$61,Параметри!L$62)))))</f>
        <v>4.7E-2</v>
      </c>
      <c r="V1218" s="98">
        <f>IF(OR(SUM('Дані з ДІСО'!G1218:I1218)=0,Розрахунки!H1218=0),"",Розрахунки!H1218/SUM('Дані з ДІСО'!G1218:I1218))</f>
        <v>25.585820895522389</v>
      </c>
      <c r="W1218" s="9">
        <v>2021</v>
      </c>
      <c r="X1218" s="9">
        <v>18</v>
      </c>
      <c r="Y1218" s="9">
        <v>20.5</v>
      </c>
      <c r="Z1218" s="9" t="s">
        <v>4536</v>
      </c>
      <c r="AA1218" s="99">
        <v>19.5</v>
      </c>
      <c r="AB1218" s="9" t="str">
        <f>IF('Коефіцієнти АТО'!C1218="Область","",'Коефіцієнти АТО'!D1218)</f>
        <v>Херсонська</v>
      </c>
      <c r="AC1218" s="9"/>
    </row>
    <row r="1219" spans="1:29" ht="15" customHeight="1">
      <c r="A1219" s="9">
        <v>1218</v>
      </c>
      <c r="B1219" s="9" t="s">
        <v>3148</v>
      </c>
      <c r="C1219" s="9" t="s">
        <v>3148</v>
      </c>
      <c r="D1219" s="9" t="s">
        <v>4219</v>
      </c>
      <c r="E1219" s="9" t="s">
        <v>24</v>
      </c>
      <c r="F1219" s="9" t="s">
        <v>2529</v>
      </c>
      <c r="G1219" s="9" t="s">
        <v>4254</v>
      </c>
      <c r="H1219" s="9" t="s">
        <v>2528</v>
      </c>
      <c r="I1219" s="9">
        <v>3923</v>
      </c>
      <c r="J1219" s="9">
        <v>3923</v>
      </c>
      <c r="K1219" s="9">
        <v>369.2</v>
      </c>
      <c r="L1219" s="115">
        <f t="shared" si="57"/>
        <v>1</v>
      </c>
      <c r="M1219" s="96">
        <f>IF($B1219="Область","",SUM('Дані з ДІСО'!J1219:L1219)/K1219)</f>
        <v>0</v>
      </c>
      <c r="N1219" s="9" t="str">
        <f>IF($B1219="Область","",VLOOKUP(100*J1219/I1219,Параметри!$B$39:$C$53,2,TRUE))</f>
        <v>1. 100%</v>
      </c>
      <c r="O1219" s="9" t="str">
        <f>IF($B1219="Область","",VLOOKUP(M1219,Параметри!$B$21:$C$35,2,TRUE))</f>
        <v>1. 0-1</v>
      </c>
      <c r="P1219" s="9">
        <f t="shared" si="58"/>
        <v>1</v>
      </c>
      <c r="Q1219" s="9">
        <f t="shared" si="59"/>
        <v>1</v>
      </c>
      <c r="R1219" s="116">
        <v>11.5</v>
      </c>
      <c r="S1219" s="117">
        <f>IF(C1219="Область",Параметри!$K$47,IF(C1219="Київ",Параметри!$K$48,IF(L1219&lt;Параметри!$I$42,Параметри!$K$42,IF(L1219&lt;Параметри!$I$43,Параметри!$K$43,IF(L1219&lt;Параметри!$I$44,Параметри!$K$44,IF(L1219&lt;Параметри!$I$45,Параметри!$K$45,Параметри!$K$46))))))</f>
        <v>0.53</v>
      </c>
      <c r="T1219" s="97">
        <f>IF($B1219="Область",Параметри!K$63,IF($R1219&lt;Параметри!$G$59,Параметри!K$58,IF($R1219&lt;Параметри!$G$60,Параметри!K$59,IF($R1219&lt;Параметри!$G$61,Параметри!K$60,IF($R1219&lt;Параметри!$G$62,Параметри!K$61,Параметри!K$62)))))</f>
        <v>1.7000000000000001E-2</v>
      </c>
      <c r="U1219" s="97">
        <f>IF($B1219="Область",Параметри!L$63,IF($R1219&lt;Параметри!$G$59,Параметри!L$58,IF($R1219&lt;Параметри!$G$60,Параметри!L$59,IF($R1219&lt;Параметри!$G$61,Параметри!L$60,IF($R1219&lt;Параметри!$G$62,Параметри!L$61,Параметри!L$62)))))</f>
        <v>4.7E-2</v>
      </c>
      <c r="V1219" s="98" t="str">
        <f>IF(OR(SUM('Дані з ДІСО'!G1219:I1219)=0,Розрахунки!H1219=0),"",Розрахунки!H1219/SUM('Дані з ДІСО'!G1219:I1219))</f>
        <v/>
      </c>
      <c r="W1219" s="9">
        <v>2021</v>
      </c>
      <c r="X1219" s="9">
        <v>11.5</v>
      </c>
      <c r="Y1219" s="9">
        <v>12.5</v>
      </c>
      <c r="Z1219" s="9" t="s">
        <v>4535</v>
      </c>
      <c r="AA1219" s="99">
        <v>11.5</v>
      </c>
      <c r="AB1219" s="9" t="str">
        <f>IF('Коефіцієнти АТО'!C1219="Область","",'Коефіцієнти АТО'!D1219)</f>
        <v>Херсонська</v>
      </c>
      <c r="AC1219" s="9"/>
    </row>
    <row r="1220" spans="1:29" ht="15" customHeight="1">
      <c r="A1220" s="9">
        <v>1219</v>
      </c>
      <c r="B1220" s="9" t="s">
        <v>3145</v>
      </c>
      <c r="C1220" s="9" t="s">
        <v>3146</v>
      </c>
      <c r="D1220" s="9" t="s">
        <v>4219</v>
      </c>
      <c r="E1220" s="9" t="s">
        <v>21</v>
      </c>
      <c r="F1220" s="9" t="s">
        <v>2531</v>
      </c>
      <c r="G1220" s="9" t="s">
        <v>4255</v>
      </c>
      <c r="H1220" s="9" t="s">
        <v>2530</v>
      </c>
      <c r="I1220" s="9">
        <v>35201</v>
      </c>
      <c r="J1220" s="9">
        <v>17561</v>
      </c>
      <c r="K1220" s="9">
        <v>651.5</v>
      </c>
      <c r="L1220" s="115">
        <f t="shared" si="57"/>
        <v>0.4988778727877049</v>
      </c>
      <c r="M1220" s="96">
        <f>IF($B1220="Область","",SUM('Дані з ДІСО'!J1220:L1220)/K1220)</f>
        <v>4.1458173445894086</v>
      </c>
      <c r="N1220" s="9" t="str">
        <f>IF($B1220="Область","",VLOOKUP(100*J1220/I1220,Параметри!$B$39:$C$53,2,TRUE))</f>
        <v>7. 49-53</v>
      </c>
      <c r="O1220" s="9" t="str">
        <f>IF($B1220="Область","",VLOOKUP(M1220,Параметри!$B$21:$C$35,2,TRUE))</f>
        <v>7. 4,1-4,5</v>
      </c>
      <c r="P1220" s="9">
        <f t="shared" si="58"/>
        <v>7</v>
      </c>
      <c r="Q1220" s="9">
        <f t="shared" si="59"/>
        <v>7</v>
      </c>
      <c r="R1220" s="116">
        <v>18</v>
      </c>
      <c r="S1220" s="117">
        <f>IF(C1220="Область",Параметри!$K$47,IF(C1220="Київ",Параметри!$K$48,IF(L1220&lt;Параметри!$I$42,Параметри!$K$42,IF(L1220&lt;Параметри!$I$43,Параметри!$K$43,IF(L1220&lt;Параметри!$I$44,Параметри!$K$44,IF(L1220&lt;Параметри!$I$45,Параметри!$K$45,Параметри!$K$46))))))</f>
        <v>0.43</v>
      </c>
      <c r="T1220" s="97">
        <f>IF($B1220="Область",Параметри!K$63,IF($R1220&lt;Параметри!$G$59,Параметри!K$58,IF($R1220&lt;Параметри!$G$60,Параметри!K$59,IF($R1220&lt;Параметри!$G$61,Параметри!K$60,IF($R1220&lt;Параметри!$G$62,Параметри!K$61,Параметри!K$62)))))</f>
        <v>1.7000000000000001E-2</v>
      </c>
      <c r="U1220" s="97">
        <f>IF($B1220="Область",Параметри!L$63,IF($R1220&lt;Параметри!$G$59,Параметри!L$58,IF($R1220&lt;Параметри!$G$60,Параметри!L$59,IF($R1220&lt;Параметри!$G$61,Параметри!L$60,IF($R1220&lt;Параметри!$G$62,Параметри!L$61,Параметри!L$62)))))</f>
        <v>4.7E-2</v>
      </c>
      <c r="V1220" s="98">
        <f>IF(OR(SUM('Дані з ДІСО'!G1220:I1220)=0,Розрахунки!H1220=0),"",Розрахунки!H1220/SUM('Дані з ДІСО'!G1220:I1220))</f>
        <v>19.02112676056338</v>
      </c>
      <c r="W1220" s="9">
        <v>2021</v>
      </c>
      <c r="X1220" s="9">
        <v>18</v>
      </c>
      <c r="Y1220" s="9">
        <v>18.5</v>
      </c>
      <c r="Z1220" s="9" t="s">
        <v>4535</v>
      </c>
      <c r="AA1220" s="99">
        <v>18</v>
      </c>
      <c r="AB1220" s="9" t="str">
        <f>IF('Коефіцієнти АТО'!C1220="Область","",'Коефіцієнти АТО'!D1220)</f>
        <v>Херсонська</v>
      </c>
      <c r="AC1220" s="9"/>
    </row>
    <row r="1221" spans="1:29" ht="15" customHeight="1">
      <c r="A1221" s="9">
        <v>1220</v>
      </c>
      <c r="B1221" s="9" t="s">
        <v>3145</v>
      </c>
      <c r="C1221" s="9" t="s">
        <v>3146</v>
      </c>
      <c r="D1221" s="9" t="s">
        <v>4219</v>
      </c>
      <c r="E1221" s="9" t="s">
        <v>21</v>
      </c>
      <c r="F1221" s="9" t="s">
        <v>2533</v>
      </c>
      <c r="G1221" s="9" t="s">
        <v>3536</v>
      </c>
      <c r="H1221" s="9" t="s">
        <v>2532</v>
      </c>
      <c r="I1221" s="9">
        <v>16992</v>
      </c>
      <c r="J1221" s="9">
        <v>6742</v>
      </c>
      <c r="K1221" s="9">
        <v>247.6</v>
      </c>
      <c r="L1221" s="115">
        <f t="shared" si="57"/>
        <v>0.39677495291902071</v>
      </c>
      <c r="M1221" s="96">
        <f>IF($B1221="Область","",SUM('Дані з ДІСО'!J1221:L1221)/K1221)</f>
        <v>4.7294022617124396</v>
      </c>
      <c r="N1221" s="9" t="str">
        <f>IF($B1221="Область","",VLOOKUP(100*J1221/I1221,Параметри!$B$39:$C$53,2,TRUE))</f>
        <v>9. 26-43</v>
      </c>
      <c r="O1221" s="9" t="str">
        <f>IF($B1221="Область","",VLOOKUP(M1221,Параметри!$B$21:$C$35,2,TRUE))</f>
        <v>8. 4,5-5,8</v>
      </c>
      <c r="P1221" s="9">
        <f t="shared" si="58"/>
        <v>9</v>
      </c>
      <c r="Q1221" s="9">
        <f t="shared" si="59"/>
        <v>8</v>
      </c>
      <c r="R1221" s="116">
        <v>20</v>
      </c>
      <c r="S1221" s="117">
        <f>IF(C1221="Область",Параметри!$K$47,IF(C1221="Київ",Параметри!$K$48,IF(L1221&lt;Параметри!$I$42,Параметри!$K$42,IF(L1221&lt;Параметри!$I$43,Параметри!$K$43,IF(L1221&lt;Параметри!$I$44,Параметри!$K$44,IF(L1221&lt;Параметри!$I$45,Параметри!$K$45,Параметри!$K$46))))))</f>
        <v>0.33</v>
      </c>
      <c r="T1221" s="97">
        <f>IF($B1221="Область",Параметри!K$63,IF($R1221&lt;Параметри!$G$59,Параметри!K$58,IF($R1221&lt;Параметри!$G$60,Параметри!K$59,IF($R1221&lt;Параметри!$G$61,Параметри!K$60,IF($R1221&lt;Параметри!$G$62,Параметри!K$61,Параметри!K$62)))))</f>
        <v>7.4999999999999997E-2</v>
      </c>
      <c r="U1221" s="97">
        <f>IF($B1221="Область",Параметри!L$63,IF($R1221&lt;Параметри!$G$59,Параметри!L$58,IF($R1221&lt;Параметри!$G$60,Параметри!L$59,IF($R1221&lt;Параметри!$G$61,Параметри!L$60,IF($R1221&lt;Параметри!$G$62,Параметри!L$61,Параметри!L$62)))))</f>
        <v>4.7E-2</v>
      </c>
      <c r="V1221" s="98">
        <f>IF(OR(SUM('Дані з ДІСО'!G1221:I1221)=0,Розрахунки!H1221=0),"",Розрахунки!H1221/SUM('Дані з ДІСО'!G1221:I1221))</f>
        <v>41.821428571428569</v>
      </c>
      <c r="W1221" s="9">
        <v>2021</v>
      </c>
      <c r="X1221" s="9">
        <v>18</v>
      </c>
      <c r="Y1221" s="9">
        <v>21</v>
      </c>
      <c r="Z1221" s="9" t="s">
        <v>4536</v>
      </c>
      <c r="AA1221" s="99">
        <v>20</v>
      </c>
      <c r="AB1221" s="9" t="str">
        <f>IF('Коефіцієнти АТО'!C1221="Область","",'Коефіцієнти АТО'!D1221)</f>
        <v>Херсонська</v>
      </c>
      <c r="AC1221" s="9"/>
    </row>
    <row r="1222" spans="1:29" ht="15" customHeight="1">
      <c r="A1222" s="9">
        <v>1221</v>
      </c>
      <c r="B1222" s="9" t="s">
        <v>3148</v>
      </c>
      <c r="C1222" s="9" t="s">
        <v>3148</v>
      </c>
      <c r="D1222" s="9" t="s">
        <v>4219</v>
      </c>
      <c r="E1222" s="9" t="s">
        <v>24</v>
      </c>
      <c r="F1222" s="9" t="s">
        <v>2535</v>
      </c>
      <c r="G1222" s="9" t="s">
        <v>4256</v>
      </c>
      <c r="H1222" s="9" t="s">
        <v>2534</v>
      </c>
      <c r="I1222" s="9">
        <v>9788</v>
      </c>
      <c r="J1222" s="9">
        <v>9788</v>
      </c>
      <c r="K1222" s="9">
        <v>422.1</v>
      </c>
      <c r="L1222" s="115">
        <f t="shared" si="57"/>
        <v>1</v>
      </c>
      <c r="M1222" s="96">
        <f>IF($B1222="Область","",SUM('Дані з ДІСО'!J1222:L1222)/K1222)</f>
        <v>1.812366737739872</v>
      </c>
      <c r="N1222" s="9" t="str">
        <f>IF($B1222="Область","",VLOOKUP(100*J1222/I1222,Параметри!$B$39:$C$53,2,TRUE))</f>
        <v>1. 100%</v>
      </c>
      <c r="O1222" s="9" t="str">
        <f>IF($B1222="Область","",VLOOKUP(M1222,Параметри!$B$21:$C$35,2,TRUE))</f>
        <v>3. 1,4-2,1</v>
      </c>
      <c r="P1222" s="9">
        <f t="shared" si="58"/>
        <v>1</v>
      </c>
      <c r="Q1222" s="9">
        <f t="shared" si="59"/>
        <v>3</v>
      </c>
      <c r="R1222" s="116">
        <v>13</v>
      </c>
      <c r="S1222" s="117">
        <f>IF(C1222="Область",Параметри!$K$47,IF(C1222="Київ",Параметри!$K$48,IF(L1222&lt;Параметри!$I$42,Параметри!$K$42,IF(L1222&lt;Параметри!$I$43,Параметри!$K$43,IF(L1222&lt;Параметри!$I$44,Параметри!$K$44,IF(L1222&lt;Параметри!$I$45,Параметри!$K$45,Параметри!$K$46))))))</f>
        <v>0.53</v>
      </c>
      <c r="T1222" s="97">
        <f>IF($B1222="Область",Параметри!K$63,IF($R1222&lt;Параметри!$G$59,Параметри!K$58,IF($R1222&lt;Параметри!$G$60,Параметри!K$59,IF($R1222&lt;Параметри!$G$61,Параметри!K$60,IF($R1222&lt;Параметри!$G$62,Параметри!K$61,Параметри!K$62)))))</f>
        <v>1.7000000000000001E-2</v>
      </c>
      <c r="U1222" s="97">
        <f>IF($B1222="Область",Параметри!L$63,IF($R1222&lt;Параметри!$G$59,Параметри!L$58,IF($R1222&lt;Параметри!$G$60,Параметри!L$59,IF($R1222&lt;Параметри!$G$61,Параметри!L$60,IF($R1222&lt;Параметри!$G$62,Параметри!L$61,Параметри!L$62)))))</f>
        <v>4.7E-2</v>
      </c>
      <c r="V1222" s="98">
        <f>IF(OR(SUM('Дані з ДІСО'!G1222:I1222)=0,Розрахунки!H1222=0),"",Розрахунки!H1222/SUM('Дані з ДІСО'!G1222:I1222))</f>
        <v>22.5</v>
      </c>
      <c r="W1222" s="9">
        <v>2021</v>
      </c>
      <c r="X1222" s="9">
        <v>13</v>
      </c>
      <c r="Y1222" s="9">
        <v>13</v>
      </c>
      <c r="Z1222" s="9" t="s">
        <v>4535</v>
      </c>
      <c r="AA1222" s="99">
        <v>13</v>
      </c>
      <c r="AB1222" s="9" t="str">
        <f>IF('Коефіцієнти АТО'!C1222="Область","",'Коефіцієнти АТО'!D1222)</f>
        <v>Херсонська</v>
      </c>
      <c r="AC1222" s="9"/>
    </row>
    <row r="1223" spans="1:29" ht="15" customHeight="1">
      <c r="A1223" s="9">
        <v>1222</v>
      </c>
      <c r="B1223" s="9" t="s">
        <v>3176</v>
      </c>
      <c r="C1223" s="9" t="s">
        <v>3146</v>
      </c>
      <c r="D1223" s="9" t="s">
        <v>4219</v>
      </c>
      <c r="E1223" s="9" t="s">
        <v>78</v>
      </c>
      <c r="F1223" s="9" t="s">
        <v>2537</v>
      </c>
      <c r="G1223" s="9" t="s">
        <v>4257</v>
      </c>
      <c r="H1223" s="9" t="s">
        <v>2536</v>
      </c>
      <c r="I1223" s="9">
        <v>322557</v>
      </c>
      <c r="J1223" s="9">
        <v>12653</v>
      </c>
      <c r="K1223" s="9">
        <v>450.9</v>
      </c>
      <c r="L1223" s="115">
        <f t="shared" si="57"/>
        <v>3.9227175351953296E-2</v>
      </c>
      <c r="M1223" s="96">
        <f>IF($B1223="Область","",SUM('Дані з ДІСО'!J1223:L1223)/K1223)</f>
        <v>61.373918829008652</v>
      </c>
      <c r="N1223" s="9" t="str">
        <f>IF($B1223="Область","",VLOOKUP(100*J1223/I1223,Параметри!$B$39:$C$53,2,TRUE))</f>
        <v>15. 0-9</v>
      </c>
      <c r="O1223" s="9" t="str">
        <f>IF($B1223="Область","",VLOOKUP(M1223,Параметри!$B$21:$C$35,2,TRUE))</f>
        <v>14. 44,9-93,7</v>
      </c>
      <c r="P1223" s="9">
        <f t="shared" si="58"/>
        <v>15</v>
      </c>
      <c r="Q1223" s="9">
        <f t="shared" si="59"/>
        <v>14</v>
      </c>
      <c r="R1223" s="116">
        <v>27.5</v>
      </c>
      <c r="S1223" s="117">
        <f>IF(C1223="Область",Параметри!$K$47,IF(C1223="Київ",Параметри!$K$48,IF(L1223&lt;Параметри!$I$42,Параметри!$K$42,IF(L1223&lt;Параметри!$I$43,Параметри!$K$43,IF(L1223&lt;Параметри!$I$44,Параметри!$K$44,IF(L1223&lt;Параметри!$I$45,Параметри!$K$45,Параметри!$K$46))))))</f>
        <v>0.23</v>
      </c>
      <c r="T1223" s="97">
        <f>IF($B1223="Область",Параметри!K$63,IF($R1223&lt;Параметри!$G$59,Параметри!K$58,IF($R1223&lt;Параметри!$G$60,Параметри!K$59,IF($R1223&lt;Параметри!$G$61,Параметри!K$60,IF($R1223&lt;Параметри!$G$62,Параметри!K$61,Параметри!K$62)))))</f>
        <v>0.15</v>
      </c>
      <c r="U1223" s="97">
        <f>IF($B1223="Область",Параметри!L$63,IF($R1223&lt;Параметри!$G$59,Параметри!L$58,IF($R1223&lt;Параметри!$G$60,Параметри!L$59,IF($R1223&lt;Параметри!$G$61,Параметри!L$60,IF($R1223&lt;Параметри!$G$62,Параметри!L$61,Параметри!L$62)))))</f>
        <v>0.10100000000000001</v>
      </c>
      <c r="V1223" s="98">
        <f>IF(OR(SUM('Дані з ДІСО'!G1223:I1223)=0,Розрахунки!H1223=0),"",Розрахунки!H1223/SUM('Дані з ДІСО'!G1223:I1223))</f>
        <v>31.772101033295062</v>
      </c>
      <c r="W1223" s="9" t="s">
        <v>3176</v>
      </c>
      <c r="X1223" s="9">
        <v>27.5</v>
      </c>
      <c r="Y1223" s="9">
        <v>27.5</v>
      </c>
      <c r="Z1223" s="9" t="s">
        <v>4535</v>
      </c>
      <c r="AA1223" s="99">
        <v>27.5</v>
      </c>
      <c r="AB1223" s="9" t="str">
        <f>IF('Коефіцієнти АТО'!C1223="Область","",'Коефіцієнти АТО'!D1223)</f>
        <v>Херсонська</v>
      </c>
      <c r="AC1223" s="9">
        <v>1</v>
      </c>
    </row>
    <row r="1224" spans="1:29" ht="15" customHeight="1">
      <c r="A1224" s="9">
        <v>1223</v>
      </c>
      <c r="B1224" s="9" t="s">
        <v>3148</v>
      </c>
      <c r="C1224" s="9" t="s">
        <v>3148</v>
      </c>
      <c r="D1224" s="9" t="s">
        <v>4219</v>
      </c>
      <c r="E1224" s="9" t="s">
        <v>24</v>
      </c>
      <c r="F1224" s="9" t="s">
        <v>2539</v>
      </c>
      <c r="G1224" s="9" t="s">
        <v>4258</v>
      </c>
      <c r="H1224" s="9" t="s">
        <v>2538</v>
      </c>
      <c r="I1224" s="9">
        <v>14943</v>
      </c>
      <c r="J1224" s="9">
        <v>14943</v>
      </c>
      <c r="K1224" s="9">
        <v>243.9</v>
      </c>
      <c r="L1224" s="115">
        <f t="shared" si="57"/>
        <v>1</v>
      </c>
      <c r="M1224" s="96">
        <f>IF($B1224="Область","",SUM('Дані з ДІСО'!J1224:L1224)/K1224)</f>
        <v>2.7347273472734726</v>
      </c>
      <c r="N1224" s="9" t="str">
        <f>IF($B1224="Область","",VLOOKUP(100*J1224/I1224,Параметри!$B$39:$C$53,2,TRUE))</f>
        <v>1. 100%</v>
      </c>
      <c r="O1224" s="9" t="str">
        <f>IF($B1224="Область","",VLOOKUP(M1224,Параметри!$B$21:$C$35,2,TRUE))</f>
        <v>4. 2,1-3</v>
      </c>
      <c r="P1224" s="9">
        <f t="shared" si="58"/>
        <v>1</v>
      </c>
      <c r="Q1224" s="9">
        <f t="shared" si="59"/>
        <v>4</v>
      </c>
      <c r="R1224" s="116">
        <v>18</v>
      </c>
      <c r="S1224" s="117">
        <f>IF(C1224="Область",Параметри!$K$47,IF(C1224="Київ",Параметри!$K$48,IF(L1224&lt;Параметри!$I$42,Параметри!$K$42,IF(L1224&lt;Параметри!$I$43,Параметри!$K$43,IF(L1224&lt;Параметри!$I$44,Параметри!$K$44,IF(L1224&lt;Параметри!$I$45,Параметри!$K$45,Параметри!$K$46))))))</f>
        <v>0.53</v>
      </c>
      <c r="T1224" s="97">
        <f>IF($B1224="Область",Параметри!K$63,IF($R1224&lt;Параметри!$G$59,Параметри!K$58,IF($R1224&lt;Параметри!$G$60,Параметри!K$59,IF($R1224&lt;Параметри!$G$61,Параметри!K$60,IF($R1224&lt;Параметри!$G$62,Параметри!K$61,Параметри!K$62)))))</f>
        <v>1.7000000000000001E-2</v>
      </c>
      <c r="U1224" s="97">
        <f>IF($B1224="Область",Параметри!L$63,IF($R1224&lt;Параметри!$G$59,Параметри!L$58,IF($R1224&lt;Параметри!$G$60,Параметри!L$59,IF($R1224&lt;Параметри!$G$61,Параметри!L$60,IF($R1224&lt;Параметри!$G$62,Параметри!L$61,Параметри!L$62)))))</f>
        <v>4.7E-2</v>
      </c>
      <c r="V1224" s="98">
        <f>IF(OR(SUM('Дані з ДІСО'!G1224:I1224)=0,Розрахунки!H1224=0),"",Розрахунки!H1224/SUM('Дані з ДІСО'!G1224:I1224))</f>
        <v>37.055555555555557</v>
      </c>
      <c r="W1224" s="9">
        <v>2021</v>
      </c>
      <c r="X1224" s="9">
        <v>15.5</v>
      </c>
      <c r="Y1224" s="9">
        <v>19</v>
      </c>
      <c r="Z1224" s="9" t="s">
        <v>4536</v>
      </c>
      <c r="AA1224" s="99">
        <v>18</v>
      </c>
      <c r="AB1224" s="9" t="str">
        <f>IF('Коефіцієнти АТО'!C1224="Область","",'Коефіцієнти АТО'!D1224)</f>
        <v>Херсонська</v>
      </c>
      <c r="AC1224" s="9"/>
    </row>
    <row r="1225" spans="1:29" ht="15" customHeight="1">
      <c r="A1225" s="9">
        <v>1224</v>
      </c>
      <c r="B1225" s="9" t="s">
        <v>3097</v>
      </c>
      <c r="C1225" s="9" t="s">
        <v>3097</v>
      </c>
      <c r="D1225" s="9" t="s">
        <v>4259</v>
      </c>
      <c r="E1225" s="9" t="s">
        <v>15</v>
      </c>
      <c r="F1225" s="9" t="s">
        <v>2544</v>
      </c>
      <c r="G1225" s="9" t="s">
        <v>3134</v>
      </c>
      <c r="H1225" s="9" t="s">
        <v>2543</v>
      </c>
      <c r="I1225" s="9"/>
      <c r="J1225" s="9"/>
      <c r="K1225" s="9" t="s">
        <v>4534</v>
      </c>
      <c r="L1225" s="115" t="str">
        <f t="shared" si="57"/>
        <v/>
      </c>
      <c r="M1225" s="96" t="str">
        <f>IF($B1225="Область","",SUM('Дані з ДІСО'!J1225:L1225)/K1225)</f>
        <v/>
      </c>
      <c r="N1225" s="9" t="str">
        <f>IF($B1225="Область","",VLOOKUP(100*J1225/I1225,Параметри!$B$39:$C$53,2,TRUE))</f>
        <v/>
      </c>
      <c r="O1225" s="9" t="str">
        <f>IF($B1225="Область","",VLOOKUP(M1225,Параметри!$B$21:$C$35,2,TRUE))</f>
        <v/>
      </c>
      <c r="P1225" s="9" t="str">
        <f t="shared" si="58"/>
        <v/>
      </c>
      <c r="Q1225" s="9" t="str">
        <f t="shared" si="59"/>
        <v/>
      </c>
      <c r="R1225" s="116">
        <v>20</v>
      </c>
      <c r="S1225" s="117">
        <f>IF(C1225="Область",Параметри!$K$47,IF(C1225="Київ",Параметри!$K$48,IF(L1225&lt;Параметри!$I$42,Параметри!$K$42,IF(L1225&lt;Параметри!$I$43,Параметри!$K$43,IF(L1225&lt;Параметри!$I$44,Параметри!$K$44,IF(L1225&lt;Параметри!$I$45,Параметри!$K$45,Параметри!$K$46))))))</f>
        <v>0.23</v>
      </c>
      <c r="T1225" s="97">
        <f>IF($B1225="Область",Параметри!K$63,IF($R1225&lt;Параметри!$G$59,Параметри!K$58,IF($R1225&lt;Параметри!$G$60,Параметри!K$59,IF($R1225&lt;Параметри!$G$61,Параметри!K$60,IF($R1225&lt;Параметри!$G$62,Параметри!K$61,Параметри!K$62)))))</f>
        <v>7.0000000000000007E-2</v>
      </c>
      <c r="U1225" s="97">
        <f>IF($B1225="Область",Параметри!L$63,IF($R1225&lt;Параметри!$G$59,Параметри!L$58,IF($R1225&lt;Параметри!$G$60,Параметри!L$59,IF($R1225&lt;Параметри!$G$61,Параметри!L$60,IF($R1225&lt;Параметри!$G$62,Параметри!L$61,Параметри!L$62)))))</f>
        <v>0.10100000000000001</v>
      </c>
      <c r="V1225" s="98">
        <f>IF(OR(SUM('Дані з ДІСО'!G1225:I1225)=0,Розрахунки!H1225=0),"",Розрахунки!H1225/SUM('Дані з ДІСО'!G1225:I1225))</f>
        <v>25.888888888888889</v>
      </c>
      <c r="W1225" s="9" t="s">
        <v>3097</v>
      </c>
      <c r="X1225" s="9">
        <v>20</v>
      </c>
      <c r="Y1225" s="9">
        <v>20</v>
      </c>
      <c r="Z1225" s="9" t="s">
        <v>4535</v>
      </c>
      <c r="AA1225" s="99">
        <v>20</v>
      </c>
      <c r="AB1225" s="9" t="str">
        <f>IF('Коефіцієнти АТО'!C1225="Область","",'Коефіцієнти АТО'!D1225)</f>
        <v/>
      </c>
      <c r="AC1225" s="9"/>
    </row>
    <row r="1226" spans="1:29" ht="15" customHeight="1">
      <c r="A1226" s="9">
        <v>1225</v>
      </c>
      <c r="B1226" s="9" t="s">
        <v>3148</v>
      </c>
      <c r="C1226" s="9" t="s">
        <v>3148</v>
      </c>
      <c r="D1226" s="9" t="s">
        <v>4259</v>
      </c>
      <c r="E1226" s="9" t="s">
        <v>24</v>
      </c>
      <c r="F1226" s="9" t="s">
        <v>2548</v>
      </c>
      <c r="G1226" s="9" t="s">
        <v>4260</v>
      </c>
      <c r="H1226" s="9" t="s">
        <v>2547</v>
      </c>
      <c r="I1226" s="9">
        <v>8297</v>
      </c>
      <c r="J1226" s="9">
        <v>8297</v>
      </c>
      <c r="K1226" s="9">
        <v>318.3</v>
      </c>
      <c r="L1226" s="115">
        <f t="shared" si="57"/>
        <v>1</v>
      </c>
      <c r="M1226" s="96">
        <f>IF($B1226="Область","",SUM('Дані з ДІСО'!J1226:L1226)/K1226)</f>
        <v>2.4882186616399622</v>
      </c>
      <c r="N1226" s="9" t="str">
        <f>IF($B1226="Область","",VLOOKUP(100*J1226/I1226,Параметри!$B$39:$C$53,2,TRUE))</f>
        <v>1. 100%</v>
      </c>
      <c r="O1226" s="9" t="str">
        <f>IF($B1226="Область","",VLOOKUP(M1226,Параметри!$B$21:$C$35,2,TRUE))</f>
        <v>4. 2,1-3</v>
      </c>
      <c r="P1226" s="9">
        <f t="shared" si="58"/>
        <v>1</v>
      </c>
      <c r="Q1226" s="9">
        <f t="shared" si="59"/>
        <v>4</v>
      </c>
      <c r="R1226" s="116">
        <v>12.5</v>
      </c>
      <c r="S1226" s="117">
        <f>IF(C1226="Область",Параметри!$K$47,IF(C1226="Київ",Параметри!$K$48,IF(L1226&lt;Параметри!$I$42,Параметри!$K$42,IF(L1226&lt;Параметри!$I$43,Параметри!$K$43,IF(L1226&lt;Параметри!$I$44,Параметри!$K$44,IF(L1226&lt;Параметри!$I$45,Параметри!$K$45,Параметри!$K$46))))))</f>
        <v>0.53</v>
      </c>
      <c r="T1226" s="97">
        <f>IF($B1226="Область",Параметри!K$63,IF($R1226&lt;Параметри!$G$59,Параметри!K$58,IF($R1226&lt;Параметри!$G$60,Параметри!K$59,IF($R1226&lt;Параметри!$G$61,Параметри!K$60,IF($R1226&lt;Параметри!$G$62,Параметри!K$61,Параметри!K$62)))))</f>
        <v>1.7000000000000001E-2</v>
      </c>
      <c r="U1226" s="97">
        <f>IF($B1226="Область",Параметри!L$63,IF($R1226&lt;Параметри!$G$59,Параметри!L$58,IF($R1226&lt;Параметри!$G$60,Параметри!L$59,IF($R1226&lt;Параметри!$G$61,Параметри!L$60,IF($R1226&lt;Параметри!$G$62,Параметри!L$61,Параметри!L$62)))))</f>
        <v>4.7E-2</v>
      </c>
      <c r="V1226" s="98">
        <f>IF(OR(SUM('Дані з ДІСО'!G1226:I1226)=0,Розрахунки!H1226=0),"",Розрахунки!H1226/SUM('Дані з ДІСО'!G1226:I1226))</f>
        <v>11</v>
      </c>
      <c r="W1226" s="9">
        <v>2016</v>
      </c>
      <c r="X1226" s="9">
        <v>13</v>
      </c>
      <c r="Y1226" s="9">
        <v>11.5</v>
      </c>
      <c r="Z1226" s="9" t="s">
        <v>4536</v>
      </c>
      <c r="AA1226" s="99">
        <v>12.5</v>
      </c>
      <c r="AB1226" s="9" t="str">
        <f>IF('Коефіцієнти АТО'!C1226="Область","",'Коефіцієнти АТО'!D1226)</f>
        <v>Хмельницька</v>
      </c>
      <c r="AC1226" s="9"/>
    </row>
    <row r="1227" spans="1:29" ht="15" customHeight="1">
      <c r="A1227" s="9">
        <v>1226</v>
      </c>
      <c r="B1227" s="9" t="s">
        <v>3151</v>
      </c>
      <c r="C1227" s="9" t="s">
        <v>3151</v>
      </c>
      <c r="D1227" s="9" t="s">
        <v>4259</v>
      </c>
      <c r="E1227" s="9" t="s">
        <v>29</v>
      </c>
      <c r="F1227" s="9" t="s">
        <v>2550</v>
      </c>
      <c r="G1227" s="9" t="s">
        <v>4261</v>
      </c>
      <c r="H1227" s="9" t="s">
        <v>2549</v>
      </c>
      <c r="I1227" s="9">
        <v>7976</v>
      </c>
      <c r="J1227" s="9">
        <v>7160</v>
      </c>
      <c r="K1227" s="9">
        <v>270.7</v>
      </c>
      <c r="L1227" s="115">
        <f t="shared" si="57"/>
        <v>0.89769307923771313</v>
      </c>
      <c r="M1227" s="96">
        <f>IF($B1227="Область","",SUM('Дані з ДІСО'!J1227:L1227)/K1227)</f>
        <v>2.5452530476542297</v>
      </c>
      <c r="N1227" s="9" t="str">
        <f>IF($B1227="Область","",VLOOKUP(100*J1227/I1227,Параметри!$B$39:$C$53,2,TRUE))</f>
        <v>2. 72-100</v>
      </c>
      <c r="O1227" s="9" t="str">
        <f>IF($B1227="Область","",VLOOKUP(M1227,Параметри!$B$21:$C$35,2,TRUE))</f>
        <v>4. 2,1-3</v>
      </c>
      <c r="P1227" s="9">
        <f t="shared" si="58"/>
        <v>2</v>
      </c>
      <c r="Q1227" s="9">
        <f t="shared" si="59"/>
        <v>4</v>
      </c>
      <c r="R1227" s="116">
        <v>13.5</v>
      </c>
      <c r="S1227" s="117">
        <f>IF(C1227="Область",Параметри!$K$47,IF(C1227="Київ",Параметри!$K$48,IF(L1227&lt;Параметри!$I$42,Параметри!$K$42,IF(L1227&lt;Параметри!$I$43,Параметри!$K$43,IF(L1227&lt;Параметри!$I$44,Параметри!$K$44,IF(L1227&lt;Параметри!$I$45,Параметри!$K$45,Параметри!$K$46))))))</f>
        <v>0.53</v>
      </c>
      <c r="T1227" s="97">
        <f>IF($B1227="Область",Параметри!K$63,IF($R1227&lt;Параметри!$G$59,Параметри!K$58,IF($R1227&lt;Параметри!$G$60,Параметри!K$59,IF($R1227&lt;Параметри!$G$61,Параметри!K$60,IF($R1227&lt;Параметри!$G$62,Параметри!K$61,Параметри!K$62)))))</f>
        <v>1.7000000000000001E-2</v>
      </c>
      <c r="U1227" s="97">
        <f>IF($B1227="Область",Параметри!L$63,IF($R1227&lt;Параметри!$G$59,Параметри!L$58,IF($R1227&lt;Параметри!$G$60,Параметри!L$59,IF($R1227&lt;Параметри!$G$61,Параметри!L$60,IF($R1227&lt;Параметри!$G$62,Параметри!L$61,Параметри!L$62)))))</f>
        <v>4.7E-2</v>
      </c>
      <c r="V1227" s="98">
        <f>IF(OR(SUM('Дані з ДІСО'!G1227:I1227)=0,Розрахунки!H1227=0),"",Розрахунки!H1227/SUM('Дані з ДІСО'!G1227:I1227))</f>
        <v>11.879310344827585</v>
      </c>
      <c r="W1227" s="9">
        <v>2016</v>
      </c>
      <c r="X1227" s="9">
        <v>13.5</v>
      </c>
      <c r="Y1227" s="9">
        <v>12.5</v>
      </c>
      <c r="Z1227" s="9" t="s">
        <v>4535</v>
      </c>
      <c r="AA1227" s="99">
        <v>13.5</v>
      </c>
      <c r="AB1227" s="9" t="str">
        <f>IF('Коефіцієнти АТО'!C1227="Область","",'Коефіцієнти АТО'!D1227)</f>
        <v>Хмельницька</v>
      </c>
      <c r="AC1227" s="9"/>
    </row>
    <row r="1228" spans="1:29" ht="15" customHeight="1">
      <c r="A1228" s="9">
        <v>1227</v>
      </c>
      <c r="B1228" s="9" t="s">
        <v>3145</v>
      </c>
      <c r="C1228" s="9" t="s">
        <v>3146</v>
      </c>
      <c r="D1228" s="9" t="s">
        <v>4259</v>
      </c>
      <c r="E1228" s="9" t="s">
        <v>21</v>
      </c>
      <c r="F1228" s="9" t="s">
        <v>2552</v>
      </c>
      <c r="G1228" s="9" t="s">
        <v>4262</v>
      </c>
      <c r="H1228" s="9" t="s">
        <v>2551</v>
      </c>
      <c r="I1228" s="9">
        <v>34226</v>
      </c>
      <c r="J1228" s="9">
        <v>15752</v>
      </c>
      <c r="K1228" s="9">
        <v>626.9</v>
      </c>
      <c r="L1228" s="115">
        <f t="shared" si="57"/>
        <v>0.46023490913340737</v>
      </c>
      <c r="M1228" s="96">
        <f>IF($B1228="Область","",SUM('Дані з ДІСО'!J1228:L1228)/K1228)</f>
        <v>6.0551922156643805</v>
      </c>
      <c r="N1228" s="9" t="str">
        <f>IF($B1228="Область","",VLOOKUP(100*J1228/I1228,Параметри!$B$39:$C$53,2,TRUE))</f>
        <v>8. 43-49</v>
      </c>
      <c r="O1228" s="9" t="str">
        <f>IF($B1228="Область","",VLOOKUP(M1228,Параметри!$B$21:$C$35,2,TRUE))</f>
        <v>9. 5,8-7</v>
      </c>
      <c r="P1228" s="9">
        <f t="shared" si="58"/>
        <v>8</v>
      </c>
      <c r="Q1228" s="9">
        <f t="shared" si="59"/>
        <v>9</v>
      </c>
      <c r="R1228" s="116">
        <v>17.5</v>
      </c>
      <c r="S1228" s="117">
        <f>IF(C1228="Область",Параметри!$K$47,IF(C1228="Київ",Параметри!$K$48,IF(L1228&lt;Параметри!$I$42,Параметри!$K$42,IF(L1228&lt;Параметри!$I$43,Параметри!$K$43,IF(L1228&lt;Параметри!$I$44,Параметри!$K$44,IF(L1228&lt;Параметри!$I$45,Параметри!$K$45,Параметри!$K$46))))))</f>
        <v>0.43</v>
      </c>
      <c r="T1228" s="97">
        <f>IF($B1228="Область",Параметри!K$63,IF($R1228&lt;Параметри!$G$59,Параметри!K$58,IF($R1228&lt;Параметри!$G$60,Параметри!K$59,IF($R1228&lt;Параметри!$G$61,Параметри!K$60,IF($R1228&lt;Параметри!$G$62,Параметри!K$61,Параметри!K$62)))))</f>
        <v>1.7000000000000001E-2</v>
      </c>
      <c r="U1228" s="97">
        <f>IF($B1228="Область",Параметри!L$63,IF($R1228&lt;Параметри!$G$59,Параметри!L$58,IF($R1228&lt;Параметри!$G$60,Параметри!L$59,IF($R1228&lt;Параметри!$G$61,Параметри!L$60,IF($R1228&lt;Параметри!$G$62,Параметри!L$61,Параметри!L$62)))))</f>
        <v>4.7E-2</v>
      </c>
      <c r="V1228" s="98">
        <f>IF(OR(SUM('Дані з ДІСО'!G1228:I1228)=0,Розрахунки!H1228=0),"",Розрахунки!H1228/SUM('Дані з ДІСО'!G1228:I1228))</f>
        <v>16.222222222222221</v>
      </c>
      <c r="W1228" s="9">
        <v>2016</v>
      </c>
      <c r="X1228" s="9">
        <v>18</v>
      </c>
      <c r="Y1228" s="9">
        <v>16.5</v>
      </c>
      <c r="Z1228" s="9" t="s">
        <v>4536</v>
      </c>
      <c r="AA1228" s="99">
        <v>17.5</v>
      </c>
      <c r="AB1228" s="9" t="str">
        <f>IF('Коефіцієнти АТО'!C1228="Область","",'Коефіцієнти АТО'!D1228)</f>
        <v>Хмельницька</v>
      </c>
      <c r="AC1228" s="9"/>
    </row>
    <row r="1229" spans="1:29" ht="15" customHeight="1">
      <c r="A1229" s="9">
        <v>1228</v>
      </c>
      <c r="B1229" s="9" t="s">
        <v>3148</v>
      </c>
      <c r="C1229" s="9" t="s">
        <v>3148</v>
      </c>
      <c r="D1229" s="9" t="s">
        <v>4259</v>
      </c>
      <c r="E1229" s="9" t="s">
        <v>24</v>
      </c>
      <c r="F1229" s="9" t="s">
        <v>2554</v>
      </c>
      <c r="G1229" s="9" t="s">
        <v>4263</v>
      </c>
      <c r="H1229" s="9" t="s">
        <v>2553</v>
      </c>
      <c r="I1229" s="9">
        <v>6047</v>
      </c>
      <c r="J1229" s="9">
        <v>6047</v>
      </c>
      <c r="K1229" s="9">
        <v>200.2</v>
      </c>
      <c r="L1229" s="115">
        <f t="shared" si="57"/>
        <v>1</v>
      </c>
      <c r="M1229" s="96">
        <f>IF($B1229="Область","",SUM('Дані з ДІСО'!J1229:L1229)/K1229)</f>
        <v>3.2117882117882122</v>
      </c>
      <c r="N1229" s="9" t="str">
        <f>IF($B1229="Область","",VLOOKUP(100*J1229/I1229,Параметри!$B$39:$C$53,2,TRUE))</f>
        <v>1. 100%</v>
      </c>
      <c r="O1229" s="9" t="str">
        <f>IF($B1229="Область","",VLOOKUP(M1229,Параметри!$B$21:$C$35,2,TRUE))</f>
        <v>5. 3-3,9</v>
      </c>
      <c r="P1229" s="9">
        <f t="shared" si="58"/>
        <v>1</v>
      </c>
      <c r="Q1229" s="9">
        <f t="shared" si="59"/>
        <v>5</v>
      </c>
      <c r="R1229" s="116">
        <v>13</v>
      </c>
      <c r="S1229" s="117">
        <f>IF(C1229="Область",Параметри!$K$47,IF(C1229="Київ",Параметри!$K$48,IF(L1229&lt;Параметри!$I$42,Параметри!$K$42,IF(L1229&lt;Параметри!$I$43,Параметри!$K$43,IF(L1229&lt;Параметри!$I$44,Параметри!$K$44,IF(L1229&lt;Параметри!$I$45,Параметри!$K$45,Параметри!$K$46))))))</f>
        <v>0.53</v>
      </c>
      <c r="T1229" s="97">
        <f>IF($B1229="Область",Параметри!K$63,IF($R1229&lt;Параметри!$G$59,Параметри!K$58,IF($R1229&lt;Параметри!$G$60,Параметри!K$59,IF($R1229&lt;Параметри!$G$61,Параметри!K$60,IF($R1229&lt;Параметри!$G$62,Параметри!K$61,Параметри!K$62)))))</f>
        <v>1.7000000000000001E-2</v>
      </c>
      <c r="U1229" s="97">
        <f>IF($B1229="Область",Параметри!L$63,IF($R1229&lt;Параметри!$G$59,Параметри!L$58,IF($R1229&lt;Параметри!$G$60,Параметри!L$59,IF($R1229&lt;Параметри!$G$61,Параметри!L$60,IF($R1229&lt;Параметри!$G$62,Параметри!L$61,Параметри!L$62)))))</f>
        <v>4.7E-2</v>
      </c>
      <c r="V1229" s="98">
        <f>IF(OR(SUM('Дані з ДІСО'!G1229:I1229)=0,Розрахунки!H1229=0),"",Розрахунки!H1229/SUM('Дані з ДІСО'!G1229:I1229))</f>
        <v>12.607843137254902</v>
      </c>
      <c r="W1229" s="9">
        <v>2016</v>
      </c>
      <c r="X1229" s="9">
        <v>13.5</v>
      </c>
      <c r="Y1229" s="9">
        <v>12</v>
      </c>
      <c r="Z1229" s="9" t="s">
        <v>4536</v>
      </c>
      <c r="AA1229" s="99">
        <v>13</v>
      </c>
      <c r="AB1229" s="9" t="str">
        <f>IF('Коефіцієнти АТО'!C1229="Область","",'Коефіцієнти АТО'!D1229)</f>
        <v>Хмельницька</v>
      </c>
      <c r="AC1229" s="9"/>
    </row>
    <row r="1230" spans="1:29" ht="15" customHeight="1">
      <c r="A1230" s="9">
        <v>1229</v>
      </c>
      <c r="B1230" s="9" t="s">
        <v>3148</v>
      </c>
      <c r="C1230" s="9" t="s">
        <v>3148</v>
      </c>
      <c r="D1230" s="9" t="s">
        <v>4259</v>
      </c>
      <c r="E1230" s="9" t="s">
        <v>24</v>
      </c>
      <c r="F1230" s="9" t="s">
        <v>2556</v>
      </c>
      <c r="G1230" s="9" t="s">
        <v>4264</v>
      </c>
      <c r="H1230" s="9" t="s">
        <v>2555</v>
      </c>
      <c r="I1230" s="9">
        <v>7554</v>
      </c>
      <c r="J1230" s="9">
        <v>7554</v>
      </c>
      <c r="K1230" s="9">
        <v>171.3</v>
      </c>
      <c r="L1230" s="115">
        <f t="shared" si="57"/>
        <v>1</v>
      </c>
      <c r="M1230" s="96">
        <f>IF($B1230="Область","",SUM('Дані з ДІСО'!J1230:L1230)/K1230)</f>
        <v>3.2282545242265028</v>
      </c>
      <c r="N1230" s="9" t="str">
        <f>IF($B1230="Область","",VLOOKUP(100*J1230/I1230,Параметри!$B$39:$C$53,2,TRUE))</f>
        <v>1. 100%</v>
      </c>
      <c r="O1230" s="9" t="str">
        <f>IF($B1230="Область","",VLOOKUP(M1230,Параметри!$B$21:$C$35,2,TRUE))</f>
        <v>5. 3-3,9</v>
      </c>
      <c r="P1230" s="9">
        <f t="shared" si="58"/>
        <v>1</v>
      </c>
      <c r="Q1230" s="9">
        <f t="shared" si="59"/>
        <v>5</v>
      </c>
      <c r="R1230" s="116">
        <v>13</v>
      </c>
      <c r="S1230" s="117">
        <f>IF(C1230="Область",Параметри!$K$47,IF(C1230="Київ",Параметри!$K$48,IF(L1230&lt;Параметри!$I$42,Параметри!$K$42,IF(L1230&lt;Параметри!$I$43,Параметри!$K$43,IF(L1230&lt;Параметри!$I$44,Параметри!$K$44,IF(L1230&lt;Параметри!$I$45,Параметри!$K$45,Параметри!$K$46))))))</f>
        <v>0.53</v>
      </c>
      <c r="T1230" s="97">
        <f>IF($B1230="Область",Параметри!K$63,IF($R1230&lt;Параметри!$G$59,Параметри!K$58,IF($R1230&lt;Параметри!$G$60,Параметри!K$59,IF($R1230&lt;Параметри!$G$61,Параметри!K$60,IF($R1230&lt;Параметри!$G$62,Параметри!K$61,Параметри!K$62)))))</f>
        <v>1.7000000000000001E-2</v>
      </c>
      <c r="U1230" s="97">
        <f>IF($B1230="Область",Параметри!L$63,IF($R1230&lt;Параметри!$G$59,Параметри!L$58,IF($R1230&lt;Параметри!$G$60,Параметри!L$59,IF($R1230&lt;Параметри!$G$61,Параметри!L$60,IF($R1230&lt;Параметри!$G$62,Параметри!L$61,Параметри!L$62)))))</f>
        <v>4.7E-2</v>
      </c>
      <c r="V1230" s="98">
        <f>IF(OR(SUM('Дані з ДІСО'!G1230:I1230)=0,Розрахунки!H1230=0),"",Розрахунки!H1230/SUM('Дані з ДІСО'!G1230:I1230))</f>
        <v>11.520833333333334</v>
      </c>
      <c r="W1230" s="9">
        <v>2016</v>
      </c>
      <c r="X1230" s="9">
        <v>13.5</v>
      </c>
      <c r="Y1230" s="9">
        <v>12</v>
      </c>
      <c r="Z1230" s="9" t="s">
        <v>4536</v>
      </c>
      <c r="AA1230" s="99">
        <v>13</v>
      </c>
      <c r="AB1230" s="9" t="str">
        <f>IF('Коефіцієнти АТО'!C1230="Область","",'Коефіцієнти АТО'!D1230)</f>
        <v>Хмельницька</v>
      </c>
      <c r="AC1230" s="9"/>
    </row>
    <row r="1231" spans="1:29" ht="15" customHeight="1">
      <c r="A1231" s="9">
        <v>1230</v>
      </c>
      <c r="B1231" s="9" t="s">
        <v>3148</v>
      </c>
      <c r="C1231" s="9" t="s">
        <v>3148</v>
      </c>
      <c r="D1231" s="9" t="s">
        <v>4259</v>
      </c>
      <c r="E1231" s="9" t="s">
        <v>24</v>
      </c>
      <c r="F1231" s="9" t="s">
        <v>2558</v>
      </c>
      <c r="G1231" s="9" t="s">
        <v>4265</v>
      </c>
      <c r="H1231" s="9" t="s">
        <v>2557</v>
      </c>
      <c r="I1231" s="9">
        <v>12664</v>
      </c>
      <c r="J1231" s="9">
        <v>12664</v>
      </c>
      <c r="K1231" s="9">
        <v>286.2</v>
      </c>
      <c r="L1231" s="115">
        <f t="shared" si="57"/>
        <v>1</v>
      </c>
      <c r="M1231" s="96">
        <f>IF($B1231="Область","",SUM('Дані з ДІСО'!J1231:L1231)/K1231)</f>
        <v>3.2389937106918238</v>
      </c>
      <c r="N1231" s="9" t="str">
        <f>IF($B1231="Область","",VLOOKUP(100*J1231/I1231,Параметри!$B$39:$C$53,2,TRUE))</f>
        <v>1. 100%</v>
      </c>
      <c r="O1231" s="9" t="str">
        <f>IF($B1231="Область","",VLOOKUP(M1231,Параметри!$B$21:$C$35,2,TRUE))</f>
        <v>5. 3-3,9</v>
      </c>
      <c r="P1231" s="9">
        <f t="shared" si="58"/>
        <v>1</v>
      </c>
      <c r="Q1231" s="9">
        <f t="shared" si="59"/>
        <v>5</v>
      </c>
      <c r="R1231" s="116">
        <v>13.5</v>
      </c>
      <c r="S1231" s="117">
        <f>IF(C1231="Область",Параметри!$K$47,IF(C1231="Київ",Параметри!$K$48,IF(L1231&lt;Параметри!$I$42,Параметри!$K$42,IF(L1231&lt;Параметри!$I$43,Параметри!$K$43,IF(L1231&lt;Параметри!$I$44,Параметри!$K$44,IF(L1231&lt;Параметри!$I$45,Параметри!$K$45,Параметри!$K$46))))))</f>
        <v>0.53</v>
      </c>
      <c r="T1231" s="97">
        <f>IF($B1231="Область",Параметри!K$63,IF($R1231&lt;Параметри!$G$59,Параметри!K$58,IF($R1231&lt;Параметри!$G$60,Параметри!K$59,IF($R1231&lt;Параметри!$G$61,Параметри!K$60,IF($R1231&lt;Параметри!$G$62,Параметри!K$61,Параметри!K$62)))))</f>
        <v>1.7000000000000001E-2</v>
      </c>
      <c r="U1231" s="97">
        <f>IF($B1231="Область",Параметри!L$63,IF($R1231&lt;Параметри!$G$59,Параметри!L$58,IF($R1231&lt;Параметри!$G$60,Параметри!L$59,IF($R1231&lt;Параметри!$G$61,Параметри!L$60,IF($R1231&lt;Параметри!$G$62,Параметри!L$61,Параметри!L$62)))))</f>
        <v>4.7E-2</v>
      </c>
      <c r="V1231" s="98">
        <f>IF(OR(SUM('Дані з ДІСО'!G1231:I1231)=0,Розрахунки!H1231=0),"",Розрахунки!H1231/SUM('Дані з ДІСО'!G1231:I1231))</f>
        <v>12.527027027027026</v>
      </c>
      <c r="W1231" s="9">
        <v>2016</v>
      </c>
      <c r="X1231" s="9">
        <v>13.5</v>
      </c>
      <c r="Y1231" s="9">
        <v>13</v>
      </c>
      <c r="Z1231" s="9" t="s">
        <v>4535</v>
      </c>
      <c r="AA1231" s="99">
        <v>13.5</v>
      </c>
      <c r="AB1231" s="9" t="str">
        <f>IF('Коефіцієнти АТО'!C1231="Область","",'Коефіцієнти АТО'!D1231)</f>
        <v>Хмельницька</v>
      </c>
      <c r="AC1231" s="9"/>
    </row>
    <row r="1232" spans="1:29" ht="15" customHeight="1">
      <c r="A1232" s="9">
        <v>1231</v>
      </c>
      <c r="B1232" s="9" t="s">
        <v>3145</v>
      </c>
      <c r="C1232" s="9" t="s">
        <v>3146</v>
      </c>
      <c r="D1232" s="9" t="s">
        <v>4259</v>
      </c>
      <c r="E1232" s="9" t="s">
        <v>21</v>
      </c>
      <c r="F1232" s="9" t="s">
        <v>2560</v>
      </c>
      <c r="G1232" s="9" t="s">
        <v>4266</v>
      </c>
      <c r="H1232" s="9" t="s">
        <v>2559</v>
      </c>
      <c r="I1232" s="9">
        <v>35924</v>
      </c>
      <c r="J1232" s="9">
        <v>20125</v>
      </c>
      <c r="K1232" s="9">
        <v>663.2</v>
      </c>
      <c r="L1232" s="115">
        <f t="shared" si="57"/>
        <v>0.56021044427123934</v>
      </c>
      <c r="M1232" s="96">
        <f>IF($B1232="Область","",SUM('Дані з ДІСО'!J1232:L1232)/K1232)</f>
        <v>5.784077201447527</v>
      </c>
      <c r="N1232" s="9" t="str">
        <f>IF($B1232="Область","",VLOOKUP(100*J1232/I1232,Параметри!$B$39:$C$53,2,TRUE))</f>
        <v>6. 53-58</v>
      </c>
      <c r="O1232" s="9" t="str">
        <f>IF($B1232="Область","",VLOOKUP(M1232,Параметри!$B$21:$C$35,2,TRUE))</f>
        <v>8. 4,5-5,8</v>
      </c>
      <c r="P1232" s="9">
        <f t="shared" si="58"/>
        <v>6</v>
      </c>
      <c r="Q1232" s="9">
        <f t="shared" si="59"/>
        <v>8</v>
      </c>
      <c r="R1232" s="116">
        <v>17</v>
      </c>
      <c r="S1232" s="117">
        <f>IF(C1232="Область",Параметри!$K$47,IF(C1232="Київ",Параметри!$K$48,IF(L1232&lt;Параметри!$I$42,Параметри!$K$42,IF(L1232&lt;Параметри!$I$43,Параметри!$K$43,IF(L1232&lt;Параметри!$I$44,Параметри!$K$44,IF(L1232&lt;Параметри!$I$45,Параметри!$K$45,Параметри!$K$46))))))</f>
        <v>0.43</v>
      </c>
      <c r="T1232" s="97">
        <f>IF($B1232="Область",Параметри!K$63,IF($R1232&lt;Параметри!$G$59,Параметри!K$58,IF($R1232&lt;Параметри!$G$60,Параметри!K$59,IF($R1232&lt;Параметри!$G$61,Параметри!K$60,IF($R1232&lt;Параметри!$G$62,Параметри!K$61,Параметри!K$62)))))</f>
        <v>1.7000000000000001E-2</v>
      </c>
      <c r="U1232" s="97">
        <f>IF($B1232="Область",Параметри!L$63,IF($R1232&lt;Параметри!$G$59,Параметри!L$58,IF($R1232&lt;Параметри!$G$60,Параметри!L$59,IF($R1232&lt;Параметри!$G$61,Параметри!L$60,IF($R1232&lt;Параметри!$G$62,Параметри!L$61,Параметри!L$62)))))</f>
        <v>4.7E-2</v>
      </c>
      <c r="V1232" s="98">
        <f>IF(OR(SUM('Дані з ДІСО'!G1232:I1232)=0,Розрахунки!H1232=0),"",Розрахунки!H1232/SUM('Дані з ДІСО'!G1232:I1232))</f>
        <v>15.851239669421487</v>
      </c>
      <c r="W1232" s="9">
        <v>2016</v>
      </c>
      <c r="X1232" s="9">
        <v>17</v>
      </c>
      <c r="Y1232" s="9">
        <v>16.5</v>
      </c>
      <c r="Z1232" s="9" t="s">
        <v>4535</v>
      </c>
      <c r="AA1232" s="99">
        <v>17</v>
      </c>
      <c r="AB1232" s="9" t="str">
        <f>IF('Коефіцієнти АТО'!C1232="Область","",'Коефіцієнти АТО'!D1232)</f>
        <v>Хмельницька</v>
      </c>
      <c r="AC1232" s="9"/>
    </row>
    <row r="1233" spans="1:29" ht="15" customHeight="1">
      <c r="A1233" s="9">
        <v>1232</v>
      </c>
      <c r="B1233" s="9" t="s">
        <v>3151</v>
      </c>
      <c r="C1233" s="9" t="s">
        <v>3151</v>
      </c>
      <c r="D1233" s="9" t="s">
        <v>4259</v>
      </c>
      <c r="E1233" s="9" t="s">
        <v>29</v>
      </c>
      <c r="F1233" s="9" t="s">
        <v>2562</v>
      </c>
      <c r="G1233" s="9" t="s">
        <v>4267</v>
      </c>
      <c r="H1233" s="9" t="s">
        <v>2561</v>
      </c>
      <c r="I1233" s="9">
        <v>9963</v>
      </c>
      <c r="J1233" s="9">
        <v>7637</v>
      </c>
      <c r="K1233" s="9">
        <v>257</v>
      </c>
      <c r="L1233" s="115">
        <f t="shared" si="57"/>
        <v>0.76653618388035727</v>
      </c>
      <c r="M1233" s="96">
        <f>IF($B1233="Область","",SUM('Дані з ДІСО'!J1233:L1233)/K1233)</f>
        <v>3.2840466926070038</v>
      </c>
      <c r="N1233" s="9" t="str">
        <f>IF($B1233="Область","",VLOOKUP(100*J1233/I1233,Параметри!$B$39:$C$53,2,TRUE))</f>
        <v>2. 72-100</v>
      </c>
      <c r="O1233" s="9" t="str">
        <f>IF($B1233="Область","",VLOOKUP(M1233,Параметри!$B$21:$C$35,2,TRUE))</f>
        <v>5. 3-3,9</v>
      </c>
      <c r="P1233" s="9">
        <f t="shared" si="58"/>
        <v>2</v>
      </c>
      <c r="Q1233" s="9">
        <f t="shared" si="59"/>
        <v>5</v>
      </c>
      <c r="R1233" s="116">
        <v>13.5</v>
      </c>
      <c r="S1233" s="117">
        <f>IF(C1233="Область",Параметри!$K$47,IF(C1233="Київ",Параметри!$K$48,IF(L1233&lt;Параметри!$I$42,Параметри!$K$42,IF(L1233&lt;Параметри!$I$43,Параметри!$K$43,IF(L1233&lt;Параметри!$I$44,Параметри!$K$44,IF(L1233&lt;Параметри!$I$45,Параметри!$K$45,Параметри!$K$46))))))</f>
        <v>0.48</v>
      </c>
      <c r="T1233" s="97">
        <f>IF($B1233="Область",Параметри!K$63,IF($R1233&lt;Параметри!$G$59,Параметри!K$58,IF($R1233&lt;Параметри!$G$60,Параметри!K$59,IF($R1233&lt;Параметри!$G$61,Параметри!K$60,IF($R1233&lt;Параметри!$G$62,Параметри!K$61,Параметри!K$62)))))</f>
        <v>1.7000000000000001E-2</v>
      </c>
      <c r="U1233" s="97">
        <f>IF($B1233="Область",Параметри!L$63,IF($R1233&lt;Параметри!$G$59,Параметри!L$58,IF($R1233&lt;Параметри!$G$60,Параметри!L$59,IF($R1233&lt;Параметри!$G$61,Параметри!L$60,IF($R1233&lt;Параметри!$G$62,Параметри!L$61,Параметри!L$62)))))</f>
        <v>4.7E-2</v>
      </c>
      <c r="V1233" s="98">
        <f>IF(OR(SUM('Дані з ДІСО'!G1233:I1233)=0,Розрахунки!H1233=0),"",Розрахунки!H1233/SUM('Дані з ДІСО'!G1233:I1233))</f>
        <v>10.683544303797468</v>
      </c>
      <c r="W1233" s="9">
        <v>2016</v>
      </c>
      <c r="X1233" s="9">
        <v>13.5</v>
      </c>
      <c r="Y1233" s="9">
        <v>12.5</v>
      </c>
      <c r="Z1233" s="9" t="s">
        <v>4535</v>
      </c>
      <c r="AA1233" s="99">
        <v>13.5</v>
      </c>
      <c r="AB1233" s="9" t="str">
        <f>IF('Коефіцієнти АТО'!C1233="Область","",'Коефіцієнти АТО'!D1233)</f>
        <v>Хмельницька</v>
      </c>
      <c r="AC1233" s="9"/>
    </row>
    <row r="1234" spans="1:29" ht="15" customHeight="1">
      <c r="A1234" s="9">
        <v>1233</v>
      </c>
      <c r="B1234" s="9" t="s">
        <v>3148</v>
      </c>
      <c r="C1234" s="9" t="s">
        <v>3148</v>
      </c>
      <c r="D1234" s="9" t="s">
        <v>4259</v>
      </c>
      <c r="E1234" s="9" t="s">
        <v>24</v>
      </c>
      <c r="F1234" s="9" t="s">
        <v>2564</v>
      </c>
      <c r="G1234" s="9" t="s">
        <v>3313</v>
      </c>
      <c r="H1234" s="9" t="s">
        <v>2563</v>
      </c>
      <c r="I1234" s="9">
        <v>4221</v>
      </c>
      <c r="J1234" s="9">
        <v>4221</v>
      </c>
      <c r="K1234" s="9">
        <v>186.7</v>
      </c>
      <c r="L1234" s="115">
        <f t="shared" si="57"/>
        <v>1</v>
      </c>
      <c r="M1234" s="96">
        <f>IF($B1234="Область","",SUM('Дані з ДІСО'!J1234:L1234)/K1234)</f>
        <v>1.1676486341724692</v>
      </c>
      <c r="N1234" s="9" t="str">
        <f>IF($B1234="Область","",VLOOKUP(100*J1234/I1234,Параметри!$B$39:$C$53,2,TRUE))</f>
        <v>1. 100%</v>
      </c>
      <c r="O1234" s="9" t="str">
        <f>IF($B1234="Область","",VLOOKUP(M1234,Параметри!$B$21:$C$35,2,TRUE))</f>
        <v>2. 1-1,4</v>
      </c>
      <c r="P1234" s="9">
        <f t="shared" si="58"/>
        <v>1</v>
      </c>
      <c r="Q1234" s="9">
        <f t="shared" si="59"/>
        <v>2</v>
      </c>
      <c r="R1234" s="116">
        <v>11</v>
      </c>
      <c r="S1234" s="117">
        <f>IF(C1234="Область",Параметри!$K$47,IF(C1234="Київ",Параметри!$K$48,IF(L1234&lt;Параметри!$I$42,Параметри!$K$42,IF(L1234&lt;Параметри!$I$43,Параметри!$K$43,IF(L1234&lt;Параметри!$I$44,Параметри!$K$44,IF(L1234&lt;Параметри!$I$45,Параметри!$K$45,Параметри!$K$46))))))</f>
        <v>0.53</v>
      </c>
      <c r="T1234" s="97">
        <f>IF($B1234="Область",Параметри!K$63,IF($R1234&lt;Параметри!$G$59,Параметри!K$58,IF($R1234&lt;Параметри!$G$60,Параметри!K$59,IF($R1234&lt;Параметри!$G$61,Параметри!K$60,IF($R1234&lt;Параметри!$G$62,Параметри!K$61,Параметри!K$62)))))</f>
        <v>1.7000000000000001E-2</v>
      </c>
      <c r="U1234" s="97">
        <f>IF($B1234="Область",Параметри!L$63,IF($R1234&lt;Параметри!$G$59,Параметри!L$58,IF($R1234&lt;Параметри!$G$60,Параметри!L$59,IF($R1234&lt;Параметри!$G$61,Параметри!L$60,IF($R1234&lt;Параметри!$G$62,Параметри!L$61,Параметри!L$62)))))</f>
        <v>4.7E-2</v>
      </c>
      <c r="V1234" s="98">
        <f>IF(OR(SUM('Дані з ДІСО'!G1234:I1234)=0,Розрахунки!H1234=0),"",Розрахунки!H1234/SUM('Дані з ДІСО'!G1234:I1234))</f>
        <v>6.4117647058823533</v>
      </c>
      <c r="W1234" s="9">
        <v>2016</v>
      </c>
      <c r="X1234" s="9">
        <v>11.5</v>
      </c>
      <c r="Y1234" s="9">
        <v>10</v>
      </c>
      <c r="Z1234" s="9" t="s">
        <v>4536</v>
      </c>
      <c r="AA1234" s="99">
        <v>11</v>
      </c>
      <c r="AB1234" s="9" t="str">
        <f>IF('Коефіцієнти АТО'!C1234="Область","",'Коефіцієнти АТО'!D1234)</f>
        <v>Хмельницька</v>
      </c>
      <c r="AC1234" s="9"/>
    </row>
    <row r="1235" spans="1:29" ht="15" customHeight="1">
      <c r="A1235" s="9">
        <v>1234</v>
      </c>
      <c r="B1235" s="9" t="s">
        <v>3151</v>
      </c>
      <c r="C1235" s="9" t="s">
        <v>3151</v>
      </c>
      <c r="D1235" s="9" t="s">
        <v>4259</v>
      </c>
      <c r="E1235" s="9" t="s">
        <v>29</v>
      </c>
      <c r="F1235" s="9" t="s">
        <v>2566</v>
      </c>
      <c r="G1235" s="9" t="s">
        <v>4268</v>
      </c>
      <c r="H1235" s="9" t="s">
        <v>2565</v>
      </c>
      <c r="I1235" s="9">
        <v>18694</v>
      </c>
      <c r="J1235" s="9">
        <v>8511</v>
      </c>
      <c r="K1235" s="9">
        <v>633.9</v>
      </c>
      <c r="L1235" s="115">
        <f t="shared" si="57"/>
        <v>0.45527976890981064</v>
      </c>
      <c r="M1235" s="96">
        <f>IF($B1235="Область","",SUM('Дані з ДІСО'!J1235:L1235)/K1235)</f>
        <v>3.3853920176684023</v>
      </c>
      <c r="N1235" s="9" t="str">
        <f>IF($B1235="Область","",VLOOKUP(100*J1235/I1235,Параметри!$B$39:$C$53,2,TRUE))</f>
        <v>8. 43-49</v>
      </c>
      <c r="O1235" s="9" t="str">
        <f>IF($B1235="Область","",VLOOKUP(M1235,Параметри!$B$21:$C$35,2,TRUE))</f>
        <v>5. 3-3,9</v>
      </c>
      <c r="P1235" s="9">
        <f t="shared" si="58"/>
        <v>8</v>
      </c>
      <c r="Q1235" s="9">
        <f t="shared" si="59"/>
        <v>5</v>
      </c>
      <c r="R1235" s="116">
        <v>17</v>
      </c>
      <c r="S1235" s="117">
        <f>IF(C1235="Область",Параметри!$K$47,IF(C1235="Київ",Параметри!$K$48,IF(L1235&lt;Параметри!$I$42,Параметри!$K$42,IF(L1235&lt;Параметри!$I$43,Параметри!$K$43,IF(L1235&lt;Параметри!$I$44,Параметри!$K$44,IF(L1235&lt;Параметри!$I$45,Параметри!$K$45,Параметри!$K$46))))))</f>
        <v>0.43</v>
      </c>
      <c r="T1235" s="97">
        <f>IF($B1235="Область",Параметри!K$63,IF($R1235&lt;Параметри!$G$59,Параметри!K$58,IF($R1235&lt;Параметри!$G$60,Параметри!K$59,IF($R1235&lt;Параметри!$G$61,Параметри!K$60,IF($R1235&lt;Параметри!$G$62,Параметри!K$61,Параметри!K$62)))))</f>
        <v>1.7000000000000001E-2</v>
      </c>
      <c r="U1235" s="97">
        <f>IF($B1235="Область",Параметри!L$63,IF($R1235&lt;Параметри!$G$59,Параметри!L$58,IF($R1235&lt;Параметри!$G$60,Параметри!L$59,IF($R1235&lt;Параметри!$G$61,Параметри!L$60,IF($R1235&lt;Параметри!$G$62,Параметри!L$61,Параметри!L$62)))))</f>
        <v>4.7E-2</v>
      </c>
      <c r="V1235" s="98">
        <f>IF(OR(SUM('Дані з ДІСО'!G1235:I1235)=0,Розрахунки!H1235=0),"",Розрахунки!H1235/SUM('Дані з ДІСО'!G1235:I1235))</f>
        <v>18.1864406779661</v>
      </c>
      <c r="W1235" s="9">
        <v>2016</v>
      </c>
      <c r="X1235" s="9">
        <v>17</v>
      </c>
      <c r="Y1235" s="9">
        <v>16</v>
      </c>
      <c r="Z1235" s="9" t="s">
        <v>4535</v>
      </c>
      <c r="AA1235" s="99">
        <v>17</v>
      </c>
      <c r="AB1235" s="9" t="str">
        <f>IF('Коефіцієнти АТО'!C1235="Область","",'Коефіцієнти АТО'!D1235)</f>
        <v>Хмельницька</v>
      </c>
      <c r="AC1235" s="9"/>
    </row>
    <row r="1236" spans="1:29" ht="15" customHeight="1">
      <c r="A1236" s="9">
        <v>1235</v>
      </c>
      <c r="B1236" s="9" t="s">
        <v>3148</v>
      </c>
      <c r="C1236" s="9" t="s">
        <v>3148</v>
      </c>
      <c r="D1236" s="9" t="s">
        <v>4259</v>
      </c>
      <c r="E1236" s="9" t="s">
        <v>24</v>
      </c>
      <c r="F1236" s="9" t="s">
        <v>2568</v>
      </c>
      <c r="G1236" s="9" t="s">
        <v>4269</v>
      </c>
      <c r="H1236" s="9" t="s">
        <v>2567</v>
      </c>
      <c r="I1236" s="9">
        <v>7636</v>
      </c>
      <c r="J1236" s="9">
        <v>7636</v>
      </c>
      <c r="K1236" s="9">
        <v>254</v>
      </c>
      <c r="L1236" s="115">
        <f t="shared" si="57"/>
        <v>1</v>
      </c>
      <c r="M1236" s="96">
        <f>IF($B1236="Область","",SUM('Дані з ДІСО'!J1236:L1236)/K1236)</f>
        <v>2.015748031496063</v>
      </c>
      <c r="N1236" s="9" t="str">
        <f>IF($B1236="Область","",VLOOKUP(100*J1236/I1236,Параметри!$B$39:$C$53,2,TRUE))</f>
        <v>1. 100%</v>
      </c>
      <c r="O1236" s="9" t="str">
        <f>IF($B1236="Область","",VLOOKUP(M1236,Параметри!$B$21:$C$35,2,TRUE))</f>
        <v>3. 1,4-2,1</v>
      </c>
      <c r="P1236" s="9">
        <f t="shared" si="58"/>
        <v>1</v>
      </c>
      <c r="Q1236" s="9">
        <f t="shared" si="59"/>
        <v>3</v>
      </c>
      <c r="R1236" s="116">
        <v>12.5</v>
      </c>
      <c r="S1236" s="117">
        <f>IF(C1236="Область",Параметри!$K$47,IF(C1236="Київ",Параметри!$K$48,IF(L1236&lt;Параметри!$I$42,Параметри!$K$42,IF(L1236&lt;Параметри!$I$43,Параметри!$K$43,IF(L1236&lt;Параметри!$I$44,Параметри!$K$44,IF(L1236&lt;Параметри!$I$45,Параметри!$K$45,Параметри!$K$46))))))</f>
        <v>0.53</v>
      </c>
      <c r="T1236" s="97">
        <f>IF($B1236="Область",Параметри!K$63,IF($R1236&lt;Параметри!$G$59,Параметри!K$58,IF($R1236&lt;Параметри!$G$60,Параметри!K$59,IF($R1236&lt;Параметри!$G$61,Параметри!K$60,IF($R1236&lt;Параметри!$G$62,Параметри!K$61,Параметри!K$62)))))</f>
        <v>1.7000000000000001E-2</v>
      </c>
      <c r="U1236" s="97">
        <f>IF($B1236="Область",Параметри!L$63,IF($R1236&lt;Параметри!$G$59,Параметри!L$58,IF($R1236&lt;Параметри!$G$60,Параметри!L$59,IF($R1236&lt;Параметри!$G$61,Параметри!L$60,IF($R1236&lt;Параметри!$G$62,Параметри!L$61,Параметри!L$62)))))</f>
        <v>4.7E-2</v>
      </c>
      <c r="V1236" s="98">
        <f>IF(OR(SUM('Дані з ДІСО'!G1236:I1236)=0,Розрахунки!H1236=0),"",Розрахунки!H1236/SUM('Дані з ДІСО'!G1236:I1236))</f>
        <v>9.3090909090909086</v>
      </c>
      <c r="W1236" s="9">
        <v>2016</v>
      </c>
      <c r="X1236" s="9">
        <v>12.5</v>
      </c>
      <c r="Y1236" s="9">
        <v>13</v>
      </c>
      <c r="Z1236" s="9" t="s">
        <v>4535</v>
      </c>
      <c r="AA1236" s="99">
        <v>12.5</v>
      </c>
      <c r="AB1236" s="9" t="str">
        <f>IF('Коефіцієнти АТО'!C1236="Область","",'Коефіцієнти АТО'!D1236)</f>
        <v>Хмельницька</v>
      </c>
      <c r="AC1236" s="9"/>
    </row>
    <row r="1237" spans="1:29" ht="15" customHeight="1">
      <c r="A1237" s="9">
        <v>1236</v>
      </c>
      <c r="B1237" s="9" t="s">
        <v>3148</v>
      </c>
      <c r="C1237" s="9" t="s">
        <v>3148</v>
      </c>
      <c r="D1237" s="9" t="s">
        <v>4259</v>
      </c>
      <c r="E1237" s="9" t="s">
        <v>24</v>
      </c>
      <c r="F1237" s="9" t="s">
        <v>2570</v>
      </c>
      <c r="G1237" s="9" t="s">
        <v>4270</v>
      </c>
      <c r="H1237" s="9" t="s">
        <v>2569</v>
      </c>
      <c r="I1237" s="9">
        <v>6666</v>
      </c>
      <c r="J1237" s="9">
        <v>6666</v>
      </c>
      <c r="K1237" s="9">
        <v>106.4</v>
      </c>
      <c r="L1237" s="115">
        <f t="shared" si="57"/>
        <v>1</v>
      </c>
      <c r="M1237" s="96">
        <f>IF($B1237="Область","",SUM('Дані з ДІСО'!J1237:L1237)/K1237)</f>
        <v>5.9210526315789469</v>
      </c>
      <c r="N1237" s="9" t="str">
        <f>IF($B1237="Область","",VLOOKUP(100*J1237/I1237,Параметри!$B$39:$C$53,2,TRUE))</f>
        <v>1. 100%</v>
      </c>
      <c r="O1237" s="9" t="str">
        <f>IF($B1237="Область","",VLOOKUP(M1237,Параметри!$B$21:$C$35,2,TRUE))</f>
        <v>9. 5,8-7</v>
      </c>
      <c r="P1237" s="9">
        <f t="shared" si="58"/>
        <v>1</v>
      </c>
      <c r="Q1237" s="9">
        <f t="shared" si="59"/>
        <v>9</v>
      </c>
      <c r="R1237" s="116">
        <v>15.5</v>
      </c>
      <c r="S1237" s="117">
        <f>IF(C1237="Область",Параметри!$K$47,IF(C1237="Київ",Параметри!$K$48,IF(L1237&lt;Параметри!$I$42,Параметри!$K$42,IF(L1237&lt;Параметри!$I$43,Параметри!$K$43,IF(L1237&lt;Параметри!$I$44,Параметри!$K$44,IF(L1237&lt;Параметри!$I$45,Параметри!$K$45,Параметри!$K$46))))))</f>
        <v>0.53</v>
      </c>
      <c r="T1237" s="97">
        <f>IF($B1237="Область",Параметри!K$63,IF($R1237&lt;Параметри!$G$59,Параметри!K$58,IF($R1237&lt;Параметри!$G$60,Параметри!K$59,IF($R1237&lt;Параметри!$G$61,Параметри!K$60,IF($R1237&lt;Параметри!$G$62,Параметри!K$61,Параметри!K$62)))))</f>
        <v>1.7000000000000001E-2</v>
      </c>
      <c r="U1237" s="97">
        <f>IF($B1237="Область",Параметри!L$63,IF($R1237&lt;Параметри!$G$59,Параметри!L$58,IF($R1237&lt;Параметри!$G$60,Параметри!L$59,IF($R1237&lt;Параметри!$G$61,Параметри!L$60,IF($R1237&lt;Параметри!$G$62,Параметри!L$61,Параметри!L$62)))))</f>
        <v>4.7E-2</v>
      </c>
      <c r="V1237" s="98">
        <f>IF(OR(SUM('Дані з ДІСО'!G1237:I1237)=0,Розрахунки!H1237=0),"",Розрахунки!H1237/SUM('Дані з ДІСО'!G1237:I1237))</f>
        <v>15.75</v>
      </c>
      <c r="W1237" s="9">
        <v>2016</v>
      </c>
      <c r="X1237" s="9">
        <v>15.5</v>
      </c>
      <c r="Y1237" s="9">
        <v>15</v>
      </c>
      <c r="Z1237" s="9" t="s">
        <v>4535</v>
      </c>
      <c r="AA1237" s="99">
        <v>15.5</v>
      </c>
      <c r="AB1237" s="9" t="str">
        <f>IF('Коефіцієнти АТО'!C1237="Область","",'Коефіцієнти АТО'!D1237)</f>
        <v>Хмельницька</v>
      </c>
      <c r="AC1237" s="9"/>
    </row>
    <row r="1238" spans="1:29" ht="15" customHeight="1">
      <c r="A1238" s="9">
        <v>1237</v>
      </c>
      <c r="B1238" s="9" t="s">
        <v>3151</v>
      </c>
      <c r="C1238" s="9" t="s">
        <v>3151</v>
      </c>
      <c r="D1238" s="9" t="s">
        <v>4259</v>
      </c>
      <c r="E1238" s="9" t="s">
        <v>29</v>
      </c>
      <c r="F1238" s="9" t="s">
        <v>2572</v>
      </c>
      <c r="G1238" s="9" t="s">
        <v>4271</v>
      </c>
      <c r="H1238" s="9" t="s">
        <v>2571</v>
      </c>
      <c r="I1238" s="9">
        <v>7438</v>
      </c>
      <c r="J1238" s="9">
        <v>6162</v>
      </c>
      <c r="K1238" s="9">
        <v>323.39999999999998</v>
      </c>
      <c r="L1238" s="115">
        <f t="shared" si="57"/>
        <v>0.82844850766335032</v>
      </c>
      <c r="M1238" s="96">
        <f>IF($B1238="Область","",SUM('Дані з ДІСО'!J1238:L1238)/K1238)</f>
        <v>2.2247990105132964</v>
      </c>
      <c r="N1238" s="9" t="str">
        <f>IF($B1238="Область","",VLOOKUP(100*J1238/I1238,Параметри!$B$39:$C$53,2,TRUE))</f>
        <v>2. 72-100</v>
      </c>
      <c r="O1238" s="9" t="str">
        <f>IF($B1238="Область","",VLOOKUP(M1238,Параметри!$B$21:$C$35,2,TRUE))</f>
        <v>4. 2,1-3</v>
      </c>
      <c r="P1238" s="9">
        <f t="shared" si="58"/>
        <v>2</v>
      </c>
      <c r="Q1238" s="9">
        <f t="shared" si="59"/>
        <v>4</v>
      </c>
      <c r="R1238" s="116">
        <v>13</v>
      </c>
      <c r="S1238" s="117">
        <f>IF(C1238="Область",Параметри!$K$47,IF(C1238="Київ",Параметри!$K$48,IF(L1238&lt;Параметри!$I$42,Параметри!$K$42,IF(L1238&lt;Параметри!$I$43,Параметри!$K$43,IF(L1238&lt;Параметри!$I$44,Параметри!$K$44,IF(L1238&lt;Параметри!$I$45,Параметри!$K$45,Параметри!$K$46))))))</f>
        <v>0.53</v>
      </c>
      <c r="T1238" s="97">
        <f>IF($B1238="Область",Параметри!K$63,IF($R1238&lt;Параметри!$G$59,Параметри!K$58,IF($R1238&lt;Параметри!$G$60,Параметри!K$59,IF($R1238&lt;Параметри!$G$61,Параметри!K$60,IF($R1238&lt;Параметри!$G$62,Параметри!K$61,Параметри!K$62)))))</f>
        <v>1.7000000000000001E-2</v>
      </c>
      <c r="U1238" s="97">
        <f>IF($B1238="Область",Параметри!L$63,IF($R1238&lt;Параметри!$G$59,Параметри!L$58,IF($R1238&lt;Параметри!$G$60,Параметри!L$59,IF($R1238&lt;Параметри!$G$61,Параметри!L$60,IF($R1238&lt;Параметри!$G$62,Параметри!L$61,Параметри!L$62)))))</f>
        <v>4.7E-2</v>
      </c>
      <c r="V1238" s="98">
        <f>IF(OR(SUM('Дані з ДІСО'!G1238:I1238)=0,Розрахунки!H1238=0),"",Розрахунки!H1238/SUM('Дані з ДІСО'!G1238:I1238))</f>
        <v>13.081818181818182</v>
      </c>
      <c r="W1238" s="9">
        <v>2016</v>
      </c>
      <c r="X1238" s="9">
        <v>13</v>
      </c>
      <c r="Y1238" s="9">
        <v>12</v>
      </c>
      <c r="Z1238" s="9" t="s">
        <v>4535</v>
      </c>
      <c r="AA1238" s="99">
        <v>13</v>
      </c>
      <c r="AB1238" s="9" t="str">
        <f>IF('Коефіцієнти АТО'!C1238="Область","",'Коефіцієнти АТО'!D1238)</f>
        <v>Хмельницька</v>
      </c>
      <c r="AC1238" s="9"/>
    </row>
    <row r="1239" spans="1:29" ht="15" customHeight="1">
      <c r="A1239" s="9">
        <v>1238</v>
      </c>
      <c r="B1239" s="9" t="s">
        <v>3151</v>
      </c>
      <c r="C1239" s="9" t="s">
        <v>3151</v>
      </c>
      <c r="D1239" s="9" t="s">
        <v>4259</v>
      </c>
      <c r="E1239" s="9" t="s">
        <v>29</v>
      </c>
      <c r="F1239" s="9" t="s">
        <v>2574</v>
      </c>
      <c r="G1239" s="9" t="s">
        <v>4272</v>
      </c>
      <c r="H1239" s="9" t="s">
        <v>2573</v>
      </c>
      <c r="I1239" s="9">
        <v>5945</v>
      </c>
      <c r="J1239" s="9">
        <v>4468</v>
      </c>
      <c r="K1239" s="9">
        <v>217.4</v>
      </c>
      <c r="L1239" s="115">
        <f t="shared" si="57"/>
        <v>0.75155592935239701</v>
      </c>
      <c r="M1239" s="96">
        <f>IF($B1239="Область","",SUM('Дані з ДІСО'!J1239:L1239)/K1239)</f>
        <v>2.0331186752529899</v>
      </c>
      <c r="N1239" s="9" t="str">
        <f>IF($B1239="Область","",VLOOKUP(100*J1239/I1239,Параметри!$B$39:$C$53,2,TRUE))</f>
        <v>2. 72-100</v>
      </c>
      <c r="O1239" s="9" t="str">
        <f>IF($B1239="Область","",VLOOKUP(M1239,Параметри!$B$21:$C$35,2,TRUE))</f>
        <v>3. 1,4-2,1</v>
      </c>
      <c r="P1239" s="9">
        <f t="shared" si="58"/>
        <v>2</v>
      </c>
      <c r="Q1239" s="9">
        <f t="shared" si="59"/>
        <v>3</v>
      </c>
      <c r="R1239" s="116">
        <v>13.5</v>
      </c>
      <c r="S1239" s="117">
        <f>IF(C1239="Область",Параметри!$K$47,IF(C1239="Київ",Параметри!$K$48,IF(L1239&lt;Параметри!$I$42,Параметри!$K$42,IF(L1239&lt;Параметри!$I$43,Параметри!$K$43,IF(L1239&lt;Параметри!$I$44,Параметри!$K$44,IF(L1239&lt;Параметри!$I$45,Параметри!$K$45,Параметри!$K$46))))))</f>
        <v>0.48</v>
      </c>
      <c r="T1239" s="97">
        <f>IF($B1239="Область",Параметри!K$63,IF($R1239&lt;Параметри!$G$59,Параметри!K$58,IF($R1239&lt;Параметри!$G$60,Параметри!K$59,IF($R1239&lt;Параметри!$G$61,Параметри!K$60,IF($R1239&lt;Параметри!$G$62,Параметри!K$61,Параметри!K$62)))))</f>
        <v>1.7000000000000001E-2</v>
      </c>
      <c r="U1239" s="97">
        <f>IF($B1239="Область",Параметри!L$63,IF($R1239&lt;Параметри!$G$59,Параметри!L$58,IF($R1239&lt;Параметри!$G$60,Параметри!L$59,IF($R1239&lt;Параметри!$G$61,Параметри!L$60,IF($R1239&lt;Параметри!$G$62,Параметри!L$61,Параметри!L$62)))))</f>
        <v>4.7E-2</v>
      </c>
      <c r="V1239" s="98">
        <f>IF(OR(SUM('Дані з ДІСО'!G1239:I1239)=0,Розрахунки!H1239=0),"",Розрахунки!H1239/SUM('Дані з ДІСО'!G1239:I1239))</f>
        <v>12.277777777777779</v>
      </c>
      <c r="W1239" s="9">
        <v>2016</v>
      </c>
      <c r="X1239" s="9">
        <v>13</v>
      </c>
      <c r="Y1239" s="9">
        <v>14.5</v>
      </c>
      <c r="Z1239" s="9" t="s">
        <v>4536</v>
      </c>
      <c r="AA1239" s="99">
        <v>13.5</v>
      </c>
      <c r="AB1239" s="9" t="str">
        <f>IF('Коефіцієнти АТО'!C1239="Область","",'Коефіцієнти АТО'!D1239)</f>
        <v>Хмельницька</v>
      </c>
      <c r="AC1239" s="9"/>
    </row>
    <row r="1240" spans="1:29" ht="15" customHeight="1">
      <c r="A1240" s="9">
        <v>1239</v>
      </c>
      <c r="B1240" s="9" t="s">
        <v>3151</v>
      </c>
      <c r="C1240" s="9" t="s">
        <v>3151</v>
      </c>
      <c r="D1240" s="9" t="s">
        <v>4259</v>
      </c>
      <c r="E1240" s="9" t="s">
        <v>29</v>
      </c>
      <c r="F1240" s="9" t="s">
        <v>2576</v>
      </c>
      <c r="G1240" s="9" t="s">
        <v>4273</v>
      </c>
      <c r="H1240" s="9" t="s">
        <v>2575</v>
      </c>
      <c r="I1240" s="9">
        <v>26541</v>
      </c>
      <c r="J1240" s="9">
        <v>22581</v>
      </c>
      <c r="K1240" s="9">
        <v>853.8</v>
      </c>
      <c r="L1240" s="115">
        <f t="shared" si="57"/>
        <v>0.85079688029840628</v>
      </c>
      <c r="M1240" s="96">
        <f>IF($B1240="Область","",SUM('Дані з ДІСО'!J1240:L1240)/K1240)</f>
        <v>2.3489107519325372</v>
      </c>
      <c r="N1240" s="9" t="str">
        <f>IF($B1240="Область","",VLOOKUP(100*J1240/I1240,Параметри!$B$39:$C$53,2,TRUE))</f>
        <v>2. 72-100</v>
      </c>
      <c r="O1240" s="9" t="str">
        <f>IF($B1240="Область","",VLOOKUP(M1240,Параметри!$B$21:$C$35,2,TRUE))</f>
        <v>4. 2,1-3</v>
      </c>
      <c r="P1240" s="9">
        <f t="shared" si="58"/>
        <v>2</v>
      </c>
      <c r="Q1240" s="9">
        <f t="shared" si="59"/>
        <v>4</v>
      </c>
      <c r="R1240" s="116">
        <v>13</v>
      </c>
      <c r="S1240" s="117">
        <f>IF(C1240="Область",Параметри!$K$47,IF(C1240="Київ",Параметри!$K$48,IF(L1240&lt;Параметри!$I$42,Параметри!$K$42,IF(L1240&lt;Параметри!$I$43,Параметри!$K$43,IF(L1240&lt;Параметри!$I$44,Параметри!$K$44,IF(L1240&lt;Параметри!$I$45,Параметри!$K$45,Параметри!$K$46))))))</f>
        <v>0.53</v>
      </c>
      <c r="T1240" s="97">
        <f>IF($B1240="Область",Параметри!K$63,IF($R1240&lt;Параметри!$G$59,Параметри!K$58,IF($R1240&lt;Параметри!$G$60,Параметри!K$59,IF($R1240&lt;Параметри!$G$61,Параметри!K$60,IF($R1240&lt;Параметри!$G$62,Параметри!K$61,Параметри!K$62)))))</f>
        <v>1.7000000000000001E-2</v>
      </c>
      <c r="U1240" s="97">
        <f>IF($B1240="Область",Параметри!L$63,IF($R1240&lt;Параметри!$G$59,Параметри!L$58,IF($R1240&lt;Параметри!$G$60,Параметри!L$59,IF($R1240&lt;Параметри!$G$61,Параметри!L$60,IF($R1240&lt;Параметри!$G$62,Параметри!L$61,Параметри!L$62)))))</f>
        <v>4.7E-2</v>
      </c>
      <c r="V1240" s="98">
        <f>IF(OR(SUM('Дані з ДІСО'!G1240:I1240)=0,Розрахунки!H1240=0),"",Розрахунки!H1240/SUM('Дані з ДІСО'!G1240:I1240))</f>
        <v>11.728070175438596</v>
      </c>
      <c r="W1240" s="9">
        <v>2016</v>
      </c>
      <c r="X1240" s="9">
        <v>13</v>
      </c>
      <c r="Y1240" s="9">
        <v>12</v>
      </c>
      <c r="Z1240" s="9" t="s">
        <v>4535</v>
      </c>
      <c r="AA1240" s="99">
        <v>13</v>
      </c>
      <c r="AB1240" s="9" t="str">
        <f>IF('Коефіцієнти АТО'!C1240="Область","",'Коефіцієнти АТО'!D1240)</f>
        <v>Хмельницька</v>
      </c>
      <c r="AC1240" s="9"/>
    </row>
    <row r="1241" spans="1:29" ht="15" customHeight="1">
      <c r="A1241" s="9">
        <v>1240</v>
      </c>
      <c r="B1241" s="9" t="s">
        <v>3145</v>
      </c>
      <c r="C1241" s="9" t="s">
        <v>3146</v>
      </c>
      <c r="D1241" s="9" t="s">
        <v>4259</v>
      </c>
      <c r="E1241" s="9" t="s">
        <v>21</v>
      </c>
      <c r="F1241" s="9" t="s">
        <v>2578</v>
      </c>
      <c r="G1241" s="9" t="s">
        <v>4274</v>
      </c>
      <c r="H1241" s="9" t="s">
        <v>2577</v>
      </c>
      <c r="I1241" s="9">
        <v>32658</v>
      </c>
      <c r="J1241" s="9">
        <v>12187</v>
      </c>
      <c r="K1241" s="9">
        <v>617.5</v>
      </c>
      <c r="L1241" s="115">
        <f t="shared" si="57"/>
        <v>0.37317043297201297</v>
      </c>
      <c r="M1241" s="96">
        <f>IF($B1241="Область","",SUM('Дані з ДІСО'!J1241:L1241)/K1241)</f>
        <v>6.3578947368421055</v>
      </c>
      <c r="N1241" s="9" t="str">
        <f>IF($B1241="Область","",VLOOKUP(100*J1241/I1241,Параметри!$B$39:$C$53,2,TRUE))</f>
        <v>9. 26-43</v>
      </c>
      <c r="O1241" s="9" t="str">
        <f>IF($B1241="Область","",VLOOKUP(M1241,Параметри!$B$21:$C$35,2,TRUE))</f>
        <v>9. 5,8-7</v>
      </c>
      <c r="P1241" s="9">
        <f t="shared" si="58"/>
        <v>9</v>
      </c>
      <c r="Q1241" s="9">
        <f t="shared" si="59"/>
        <v>9</v>
      </c>
      <c r="R1241" s="116">
        <v>18</v>
      </c>
      <c r="S1241" s="117">
        <f>IF(C1241="Область",Параметри!$K$47,IF(C1241="Київ",Параметри!$K$48,IF(L1241&lt;Параметри!$I$42,Параметри!$K$42,IF(L1241&lt;Параметри!$I$43,Параметри!$K$43,IF(L1241&lt;Параметри!$I$44,Параметри!$K$44,IF(L1241&lt;Параметри!$I$45,Параметри!$K$45,Параметри!$K$46))))))</f>
        <v>0.33</v>
      </c>
      <c r="T1241" s="97">
        <f>IF($B1241="Область",Параметри!K$63,IF($R1241&lt;Параметри!$G$59,Параметри!K$58,IF($R1241&lt;Параметри!$G$60,Параметри!K$59,IF($R1241&lt;Параметри!$G$61,Параметри!K$60,IF($R1241&lt;Параметри!$G$62,Параметри!K$61,Параметри!K$62)))))</f>
        <v>1.7000000000000001E-2</v>
      </c>
      <c r="U1241" s="97">
        <f>IF($B1241="Область",Параметри!L$63,IF($R1241&lt;Параметри!$G$59,Параметри!L$58,IF($R1241&lt;Параметри!$G$60,Параметри!L$59,IF($R1241&lt;Параметри!$G$61,Параметри!L$60,IF($R1241&lt;Параметри!$G$62,Параметри!L$61,Параметри!L$62)))))</f>
        <v>4.7E-2</v>
      </c>
      <c r="V1241" s="98">
        <f>IF(OR(SUM('Дані з ДІСО'!G1241:I1241)=0,Розрахунки!H1241=0),"",Розрахунки!H1241/SUM('Дані з ДІСО'!G1241:I1241))</f>
        <v>20.663157894736841</v>
      </c>
      <c r="W1241" s="9">
        <v>2016</v>
      </c>
      <c r="X1241" s="9">
        <v>18</v>
      </c>
      <c r="Y1241" s="9">
        <v>17</v>
      </c>
      <c r="Z1241" s="9" t="s">
        <v>4535</v>
      </c>
      <c r="AA1241" s="99">
        <v>18</v>
      </c>
      <c r="AB1241" s="9" t="str">
        <f>IF('Коефіцієнти АТО'!C1241="Область","",'Коефіцієнти АТО'!D1241)</f>
        <v>Хмельницька</v>
      </c>
      <c r="AC1241" s="9"/>
    </row>
    <row r="1242" spans="1:29" ht="15" customHeight="1">
      <c r="A1242" s="9">
        <v>1241</v>
      </c>
      <c r="B1242" s="9" t="s">
        <v>3151</v>
      </c>
      <c r="C1242" s="9" t="s">
        <v>3151</v>
      </c>
      <c r="D1242" s="9" t="s">
        <v>4259</v>
      </c>
      <c r="E1242" s="9" t="s">
        <v>29</v>
      </c>
      <c r="F1242" s="9" t="s">
        <v>2580</v>
      </c>
      <c r="G1242" s="9" t="s">
        <v>4275</v>
      </c>
      <c r="H1242" s="9" t="s">
        <v>2579</v>
      </c>
      <c r="I1242" s="9">
        <v>7955</v>
      </c>
      <c r="J1242" s="9">
        <v>974</v>
      </c>
      <c r="K1242" s="9">
        <v>170.8</v>
      </c>
      <c r="L1242" s="115">
        <f t="shared" si="57"/>
        <v>0.122438717787555</v>
      </c>
      <c r="M1242" s="96">
        <f>IF($B1242="Область","",SUM('Дані з ДІСО'!J1242:L1242)/K1242)</f>
        <v>5.1932084309133488</v>
      </c>
      <c r="N1242" s="9" t="str">
        <f>IF($B1242="Область","",VLOOKUP(100*J1242/I1242,Параметри!$B$39:$C$53,2,TRUE))</f>
        <v>13. 12-19</v>
      </c>
      <c r="O1242" s="9" t="str">
        <f>IF($B1242="Область","",VLOOKUP(M1242,Параметри!$B$21:$C$35,2,TRUE))</f>
        <v>8. 4,5-5,8</v>
      </c>
      <c r="P1242" s="9">
        <f t="shared" si="58"/>
        <v>13</v>
      </c>
      <c r="Q1242" s="9">
        <f t="shared" si="59"/>
        <v>8</v>
      </c>
      <c r="R1242" s="116">
        <v>20</v>
      </c>
      <c r="S1242" s="117">
        <f>IF(C1242="Область",Параметри!$K$47,IF(C1242="Київ",Параметри!$K$48,IF(L1242&lt;Параметри!$I$42,Параметри!$K$42,IF(L1242&lt;Параметри!$I$43,Параметри!$K$43,IF(L1242&lt;Параметри!$I$44,Параметри!$K$44,IF(L1242&lt;Параметри!$I$45,Параметри!$K$45,Параметри!$K$46))))))</f>
        <v>0.23</v>
      </c>
      <c r="T1242" s="97">
        <f>IF($B1242="Область",Параметри!K$63,IF($R1242&lt;Параметри!$G$59,Параметри!K$58,IF($R1242&lt;Параметри!$G$60,Параметри!K$59,IF($R1242&lt;Параметри!$G$61,Параметри!K$60,IF($R1242&lt;Параметри!$G$62,Параметри!K$61,Параметри!K$62)))))</f>
        <v>7.4999999999999997E-2</v>
      </c>
      <c r="U1242" s="97">
        <f>IF($B1242="Область",Параметри!L$63,IF($R1242&lt;Параметри!$G$59,Параметри!L$58,IF($R1242&lt;Параметри!$G$60,Параметри!L$59,IF($R1242&lt;Параметри!$G$61,Параметри!L$60,IF($R1242&lt;Параметри!$G$62,Параметри!L$61,Параметри!L$62)))))</f>
        <v>4.7E-2</v>
      </c>
      <c r="V1242" s="98">
        <f>IF(OR(SUM('Дані з ДІСО'!G1242:I1242)=0,Розрахунки!H1242=0),"",Розрахунки!H1242/SUM('Дані з ДІСО'!G1242:I1242))</f>
        <v>25.342857142857142</v>
      </c>
      <c r="W1242" s="9">
        <v>2016</v>
      </c>
      <c r="X1242" s="9">
        <v>20</v>
      </c>
      <c r="Y1242" s="9">
        <v>19</v>
      </c>
      <c r="Z1242" s="9" t="s">
        <v>4535</v>
      </c>
      <c r="AA1242" s="99">
        <v>20</v>
      </c>
      <c r="AB1242" s="9" t="str">
        <f>IF('Коефіцієнти АТО'!C1242="Область","",'Коефіцієнти АТО'!D1242)</f>
        <v>Хмельницька</v>
      </c>
      <c r="AC1242" s="9"/>
    </row>
    <row r="1243" spans="1:29" ht="15" customHeight="1">
      <c r="A1243" s="9">
        <v>1242</v>
      </c>
      <c r="B1243" s="9" t="s">
        <v>3148</v>
      </c>
      <c r="C1243" s="9" t="s">
        <v>3148</v>
      </c>
      <c r="D1243" s="9" t="s">
        <v>4259</v>
      </c>
      <c r="E1243" s="9" t="s">
        <v>24</v>
      </c>
      <c r="F1243" s="9" t="s">
        <v>2582</v>
      </c>
      <c r="G1243" s="9" t="s">
        <v>4276</v>
      </c>
      <c r="H1243" s="9" t="s">
        <v>2581</v>
      </c>
      <c r="I1243" s="9">
        <v>11420</v>
      </c>
      <c r="J1243" s="9">
        <v>11420</v>
      </c>
      <c r="K1243" s="9">
        <v>336.7</v>
      </c>
      <c r="L1243" s="115">
        <f t="shared" si="57"/>
        <v>1</v>
      </c>
      <c r="M1243" s="96">
        <f>IF($B1243="Область","",SUM('Дані з ДІСО'!J1243:L1243)/K1243)</f>
        <v>3.4095634095634098</v>
      </c>
      <c r="N1243" s="9" t="str">
        <f>IF($B1243="Область","",VLOOKUP(100*J1243/I1243,Параметри!$B$39:$C$53,2,TRUE))</f>
        <v>1. 100%</v>
      </c>
      <c r="O1243" s="9" t="str">
        <f>IF($B1243="Область","",VLOOKUP(M1243,Параметри!$B$21:$C$35,2,TRUE))</f>
        <v>5. 3-3,9</v>
      </c>
      <c r="P1243" s="9">
        <f t="shared" si="58"/>
        <v>1</v>
      </c>
      <c r="Q1243" s="9">
        <f t="shared" si="59"/>
        <v>5</v>
      </c>
      <c r="R1243" s="116">
        <v>13</v>
      </c>
      <c r="S1243" s="117">
        <f>IF(C1243="Область",Параметри!$K$47,IF(C1243="Київ",Параметри!$K$48,IF(L1243&lt;Параметри!$I$42,Параметри!$K$42,IF(L1243&lt;Параметри!$I$43,Параметри!$K$43,IF(L1243&lt;Параметри!$I$44,Параметри!$K$44,IF(L1243&lt;Параметри!$I$45,Параметри!$K$45,Параметри!$K$46))))))</f>
        <v>0.53</v>
      </c>
      <c r="T1243" s="97">
        <f>IF($B1243="Область",Параметри!K$63,IF($R1243&lt;Параметри!$G$59,Параметри!K$58,IF($R1243&lt;Параметри!$G$60,Параметри!K$59,IF($R1243&lt;Параметри!$G$61,Параметри!K$60,IF($R1243&lt;Параметри!$G$62,Параметри!K$61,Параметри!K$62)))))</f>
        <v>1.7000000000000001E-2</v>
      </c>
      <c r="U1243" s="97">
        <f>IF($B1243="Область",Параметри!L$63,IF($R1243&lt;Параметри!$G$59,Параметри!L$58,IF($R1243&lt;Параметри!$G$60,Параметри!L$59,IF($R1243&lt;Параметри!$G$61,Параметри!L$60,IF($R1243&lt;Параметри!$G$62,Параметри!L$61,Параметри!L$62)))))</f>
        <v>4.7E-2</v>
      </c>
      <c r="V1243" s="98">
        <f>IF(OR(SUM('Дані з ДІСО'!G1243:I1243)=0,Розрахунки!H1243=0),"",Розрахунки!H1243/SUM('Дані з ДІСО'!G1243:I1243))</f>
        <v>11.835051546391753</v>
      </c>
      <c r="W1243" s="9">
        <v>2016</v>
      </c>
      <c r="X1243" s="9">
        <v>13.5</v>
      </c>
      <c r="Y1243" s="9">
        <v>12</v>
      </c>
      <c r="Z1243" s="9" t="s">
        <v>4536</v>
      </c>
      <c r="AA1243" s="99">
        <v>13</v>
      </c>
      <c r="AB1243" s="9" t="str">
        <f>IF('Коефіцієнти АТО'!C1243="Область","",'Коефіцієнти АТО'!D1243)</f>
        <v>Хмельницька</v>
      </c>
      <c r="AC1243" s="9"/>
    </row>
    <row r="1244" spans="1:29" ht="15" customHeight="1">
      <c r="A1244" s="9">
        <v>1243</v>
      </c>
      <c r="B1244" s="9" t="s">
        <v>3151</v>
      </c>
      <c r="C1244" s="9" t="s">
        <v>3151</v>
      </c>
      <c r="D1244" s="9" t="s">
        <v>4259</v>
      </c>
      <c r="E1244" s="9" t="s">
        <v>29</v>
      </c>
      <c r="F1244" s="9" t="s">
        <v>2584</v>
      </c>
      <c r="G1244" s="9" t="s">
        <v>4277</v>
      </c>
      <c r="H1244" s="9" t="s">
        <v>2583</v>
      </c>
      <c r="I1244" s="9">
        <v>9946</v>
      </c>
      <c r="J1244" s="9">
        <v>7594</v>
      </c>
      <c r="K1244" s="9">
        <v>340.5</v>
      </c>
      <c r="L1244" s="115">
        <f t="shared" si="57"/>
        <v>0.76352302433138952</v>
      </c>
      <c r="M1244" s="96">
        <f>IF($B1244="Область","",SUM('Дані з ДІСО'!J1244:L1244)/K1244)</f>
        <v>2.7209985315712188</v>
      </c>
      <c r="N1244" s="9" t="str">
        <f>IF($B1244="Область","",VLOOKUP(100*J1244/I1244,Параметри!$B$39:$C$53,2,TRUE))</f>
        <v>2. 72-100</v>
      </c>
      <c r="O1244" s="9" t="str">
        <f>IF($B1244="Область","",VLOOKUP(M1244,Параметри!$B$21:$C$35,2,TRUE))</f>
        <v>4. 2,1-3</v>
      </c>
      <c r="P1244" s="9">
        <f t="shared" si="58"/>
        <v>2</v>
      </c>
      <c r="Q1244" s="9">
        <f t="shared" si="59"/>
        <v>4</v>
      </c>
      <c r="R1244" s="116">
        <v>13</v>
      </c>
      <c r="S1244" s="117">
        <f>IF(C1244="Область",Параметри!$K$47,IF(C1244="Київ",Параметри!$K$48,IF(L1244&lt;Параметри!$I$42,Параметри!$K$42,IF(L1244&lt;Параметри!$I$43,Параметри!$K$43,IF(L1244&lt;Параметри!$I$44,Параметри!$K$44,IF(L1244&lt;Параметри!$I$45,Параметри!$K$45,Параметри!$K$46))))))</f>
        <v>0.48</v>
      </c>
      <c r="T1244" s="97">
        <f>IF($B1244="Область",Параметри!K$63,IF($R1244&lt;Параметри!$G$59,Параметри!K$58,IF($R1244&lt;Параметри!$G$60,Параметри!K$59,IF($R1244&lt;Параметри!$G$61,Параметри!K$60,IF($R1244&lt;Параметри!$G$62,Параметри!K$61,Параметри!K$62)))))</f>
        <v>1.7000000000000001E-2</v>
      </c>
      <c r="U1244" s="97">
        <f>IF($B1244="Область",Параметри!L$63,IF($R1244&lt;Параметри!$G$59,Параметри!L$58,IF($R1244&lt;Параметри!$G$60,Параметри!L$59,IF($R1244&lt;Параметри!$G$61,Параметри!L$60,IF($R1244&lt;Параметри!$G$62,Параметри!L$61,Параметри!L$62)))))</f>
        <v>4.7E-2</v>
      </c>
      <c r="V1244" s="98">
        <f>IF(OR(SUM('Дані з ДІСО'!G1244:I1244)=0,Розрахунки!H1244=0),"",Розрахунки!H1244/SUM('Дані з ДІСО'!G1244:I1244))</f>
        <v>13.049295774647888</v>
      </c>
      <c r="W1244" s="9">
        <v>2016</v>
      </c>
      <c r="X1244" s="9">
        <v>13</v>
      </c>
      <c r="Y1244" s="9">
        <v>13.5</v>
      </c>
      <c r="Z1244" s="9" t="s">
        <v>4535</v>
      </c>
      <c r="AA1244" s="99">
        <v>13</v>
      </c>
      <c r="AB1244" s="9" t="str">
        <f>IF('Коефіцієнти АТО'!C1244="Область","",'Коефіцієнти АТО'!D1244)</f>
        <v>Хмельницька</v>
      </c>
      <c r="AC1244" s="9"/>
    </row>
    <row r="1245" spans="1:29" ht="15" customHeight="1">
      <c r="A1245" s="9">
        <v>1244</v>
      </c>
      <c r="B1245" s="9" t="s">
        <v>3151</v>
      </c>
      <c r="C1245" s="9" t="s">
        <v>3151</v>
      </c>
      <c r="D1245" s="9" t="s">
        <v>4259</v>
      </c>
      <c r="E1245" s="9" t="s">
        <v>29</v>
      </c>
      <c r="F1245" s="9" t="s">
        <v>2586</v>
      </c>
      <c r="G1245" s="9" t="s">
        <v>4278</v>
      </c>
      <c r="H1245" s="9" t="s">
        <v>2585</v>
      </c>
      <c r="I1245" s="9">
        <v>18771</v>
      </c>
      <c r="J1245" s="9">
        <v>13597</v>
      </c>
      <c r="K1245" s="9">
        <v>664</v>
      </c>
      <c r="L1245" s="115">
        <f t="shared" si="57"/>
        <v>0.72436204783975278</v>
      </c>
      <c r="M1245" s="96">
        <f>IF($B1245="Область","",SUM('Дані з ДІСО'!J1245:L1245)/K1245)</f>
        <v>2.3644578313253013</v>
      </c>
      <c r="N1245" s="9" t="str">
        <f>IF($B1245="Область","",VLOOKUP(100*J1245/I1245,Параметри!$B$39:$C$53,2,TRUE))</f>
        <v>2. 72-100</v>
      </c>
      <c r="O1245" s="9" t="str">
        <f>IF($B1245="Область","",VLOOKUP(M1245,Параметри!$B$21:$C$35,2,TRUE))</f>
        <v>4. 2,1-3</v>
      </c>
      <c r="P1245" s="9">
        <f t="shared" si="58"/>
        <v>2</v>
      </c>
      <c r="Q1245" s="9">
        <f t="shared" si="59"/>
        <v>4</v>
      </c>
      <c r="R1245" s="116">
        <v>13</v>
      </c>
      <c r="S1245" s="117">
        <f>IF(C1245="Область",Параметри!$K$47,IF(C1245="Київ",Параметри!$K$48,IF(L1245&lt;Параметри!$I$42,Параметри!$K$42,IF(L1245&lt;Параметри!$I$43,Параметри!$K$43,IF(L1245&lt;Параметри!$I$44,Параметри!$K$44,IF(L1245&lt;Параметри!$I$45,Параметри!$K$45,Параметри!$K$46))))))</f>
        <v>0.48</v>
      </c>
      <c r="T1245" s="97">
        <f>IF($B1245="Область",Параметри!K$63,IF($R1245&lt;Параметри!$G$59,Параметри!K$58,IF($R1245&lt;Параметри!$G$60,Параметри!K$59,IF($R1245&lt;Параметри!$G$61,Параметри!K$60,IF($R1245&lt;Параметри!$G$62,Параметри!K$61,Параметри!K$62)))))</f>
        <v>1.7000000000000001E-2</v>
      </c>
      <c r="U1245" s="97">
        <f>IF($B1245="Область",Параметри!L$63,IF($R1245&lt;Параметри!$G$59,Параметри!L$58,IF($R1245&lt;Параметри!$G$60,Параметри!L$59,IF($R1245&lt;Параметри!$G$61,Параметри!L$60,IF($R1245&lt;Параметри!$G$62,Параметри!L$61,Параметри!L$62)))))</f>
        <v>4.7E-2</v>
      </c>
      <c r="V1245" s="98">
        <f>IF(OR(SUM('Дані з ДІСО'!G1245:I1245)=0,Розрахунки!H1245=0),"",Розрахунки!H1245/SUM('Дані з ДІСО'!G1245:I1245))</f>
        <v>12.661290322580646</v>
      </c>
      <c r="W1245" s="9">
        <v>2016</v>
      </c>
      <c r="X1245" s="9">
        <v>13</v>
      </c>
      <c r="Y1245" s="9">
        <v>12.5</v>
      </c>
      <c r="Z1245" s="9" t="s">
        <v>4535</v>
      </c>
      <c r="AA1245" s="99">
        <v>13</v>
      </c>
      <c r="AB1245" s="9" t="str">
        <f>IF('Коефіцієнти АТО'!C1245="Область","",'Коефіцієнти АТО'!D1245)</f>
        <v>Хмельницька</v>
      </c>
      <c r="AC1245" s="9"/>
    </row>
    <row r="1246" spans="1:29" ht="15" customHeight="1">
      <c r="A1246" s="9">
        <v>1245</v>
      </c>
      <c r="B1246" s="9" t="s">
        <v>3151</v>
      </c>
      <c r="C1246" s="9" t="s">
        <v>3151</v>
      </c>
      <c r="D1246" s="9" t="s">
        <v>4259</v>
      </c>
      <c r="E1246" s="9" t="s">
        <v>29</v>
      </c>
      <c r="F1246" s="9" t="s">
        <v>2588</v>
      </c>
      <c r="G1246" s="9" t="s">
        <v>4279</v>
      </c>
      <c r="H1246" s="9" t="s">
        <v>2587</v>
      </c>
      <c r="I1246" s="9">
        <v>12364</v>
      </c>
      <c r="J1246" s="9">
        <v>11441</v>
      </c>
      <c r="K1246" s="9">
        <v>281.2</v>
      </c>
      <c r="L1246" s="115">
        <f t="shared" si="57"/>
        <v>0.9253477838887092</v>
      </c>
      <c r="M1246" s="96">
        <f>IF($B1246="Область","",SUM('Дані з ДІСО'!J1246:L1246)/K1246)</f>
        <v>3.5064011379800855</v>
      </c>
      <c r="N1246" s="9" t="str">
        <f>IF($B1246="Область","",VLOOKUP(100*J1246/I1246,Параметри!$B$39:$C$53,2,TRUE))</f>
        <v>2. 72-100</v>
      </c>
      <c r="O1246" s="9" t="str">
        <f>IF($B1246="Область","",VLOOKUP(M1246,Параметри!$B$21:$C$35,2,TRUE))</f>
        <v>5. 3-3,9</v>
      </c>
      <c r="P1246" s="9">
        <f t="shared" si="58"/>
        <v>2</v>
      </c>
      <c r="Q1246" s="9">
        <f t="shared" si="59"/>
        <v>5</v>
      </c>
      <c r="R1246" s="116">
        <v>13.5</v>
      </c>
      <c r="S1246" s="117">
        <f>IF(C1246="Область",Параметри!$K$47,IF(C1246="Київ",Параметри!$K$48,IF(L1246&lt;Параметри!$I$42,Параметри!$K$42,IF(L1246&lt;Параметри!$I$43,Параметри!$K$43,IF(L1246&lt;Параметри!$I$44,Параметри!$K$44,IF(L1246&lt;Параметри!$I$45,Параметри!$K$45,Параметри!$K$46))))))</f>
        <v>0.53</v>
      </c>
      <c r="T1246" s="97">
        <f>IF($B1246="Область",Параметри!K$63,IF($R1246&lt;Параметри!$G$59,Параметри!K$58,IF($R1246&lt;Параметри!$G$60,Параметри!K$59,IF($R1246&lt;Параметри!$G$61,Параметри!K$60,IF($R1246&lt;Параметри!$G$62,Параметри!K$61,Параметри!K$62)))))</f>
        <v>1.7000000000000001E-2</v>
      </c>
      <c r="U1246" s="97">
        <f>IF($B1246="Область",Параметри!L$63,IF($R1246&lt;Параметри!$G$59,Параметри!L$58,IF($R1246&lt;Параметри!$G$60,Параметри!L$59,IF($R1246&lt;Параметри!$G$61,Параметри!L$60,IF($R1246&lt;Параметри!$G$62,Параметри!L$61,Параметри!L$62)))))</f>
        <v>4.7E-2</v>
      </c>
      <c r="V1246" s="98">
        <f>IF(OR(SUM('Дані з ДІСО'!G1246:I1246)=0,Розрахунки!H1246=0),"",Розрахунки!H1246/SUM('Дані з ДІСО'!G1246:I1246))</f>
        <v>10.717391304347826</v>
      </c>
      <c r="W1246" s="9">
        <v>2016</v>
      </c>
      <c r="X1246" s="9">
        <v>13.5</v>
      </c>
      <c r="Y1246" s="9">
        <v>12.5</v>
      </c>
      <c r="Z1246" s="9" t="s">
        <v>4535</v>
      </c>
      <c r="AA1246" s="99">
        <v>13.5</v>
      </c>
      <c r="AB1246" s="9" t="str">
        <f>IF('Коефіцієнти АТО'!C1246="Область","",'Коефіцієнти АТО'!D1246)</f>
        <v>Хмельницька</v>
      </c>
      <c r="AC1246" s="9"/>
    </row>
    <row r="1247" spans="1:29" ht="15" customHeight="1">
      <c r="A1247" s="9">
        <v>1246</v>
      </c>
      <c r="B1247" s="9" t="s">
        <v>3151</v>
      </c>
      <c r="C1247" s="9" t="s">
        <v>3151</v>
      </c>
      <c r="D1247" s="9" t="s">
        <v>4259</v>
      </c>
      <c r="E1247" s="9" t="s">
        <v>29</v>
      </c>
      <c r="F1247" s="9" t="s">
        <v>2590</v>
      </c>
      <c r="G1247" s="9" t="s">
        <v>4280</v>
      </c>
      <c r="H1247" s="9" t="s">
        <v>2589</v>
      </c>
      <c r="I1247" s="9">
        <v>27368</v>
      </c>
      <c r="J1247" s="9">
        <v>22231</v>
      </c>
      <c r="K1247" s="9">
        <v>623</v>
      </c>
      <c r="L1247" s="115">
        <f t="shared" si="57"/>
        <v>0.81229903536977488</v>
      </c>
      <c r="M1247" s="96">
        <f>IF($B1247="Область","",SUM('Дані з ДІСО'!J1247:L1247)/K1247)</f>
        <v>3.5152487961476724</v>
      </c>
      <c r="N1247" s="9" t="str">
        <f>IF($B1247="Область","",VLOOKUP(100*J1247/I1247,Параметри!$B$39:$C$53,2,TRUE))</f>
        <v>2. 72-100</v>
      </c>
      <c r="O1247" s="9" t="str">
        <f>IF($B1247="Область","",VLOOKUP(M1247,Параметри!$B$21:$C$35,2,TRUE))</f>
        <v>5. 3-3,9</v>
      </c>
      <c r="P1247" s="9">
        <f t="shared" si="58"/>
        <v>2</v>
      </c>
      <c r="Q1247" s="9">
        <f t="shared" si="59"/>
        <v>5</v>
      </c>
      <c r="R1247" s="116">
        <v>13.5</v>
      </c>
      <c r="S1247" s="117">
        <f>IF(C1247="Область",Параметри!$K$47,IF(C1247="Київ",Параметри!$K$48,IF(L1247&lt;Параметри!$I$42,Параметри!$K$42,IF(L1247&lt;Параметри!$I$43,Параметри!$K$43,IF(L1247&lt;Параметри!$I$44,Параметри!$K$44,IF(L1247&lt;Параметри!$I$45,Параметри!$K$45,Параметри!$K$46))))))</f>
        <v>0.53</v>
      </c>
      <c r="T1247" s="97">
        <f>IF($B1247="Область",Параметри!K$63,IF($R1247&lt;Параметри!$G$59,Параметри!K$58,IF($R1247&lt;Параметри!$G$60,Параметри!K$59,IF($R1247&lt;Параметри!$G$61,Параметри!K$60,IF($R1247&lt;Параметри!$G$62,Параметри!K$61,Параметри!K$62)))))</f>
        <v>1.7000000000000001E-2</v>
      </c>
      <c r="U1247" s="97">
        <f>IF($B1247="Область",Параметри!L$63,IF($R1247&lt;Параметри!$G$59,Параметри!L$58,IF($R1247&lt;Параметри!$G$60,Параметри!L$59,IF($R1247&lt;Параметри!$G$61,Параметри!L$60,IF($R1247&lt;Параметри!$G$62,Параметри!L$61,Параметри!L$62)))))</f>
        <v>4.7E-2</v>
      </c>
      <c r="V1247" s="98">
        <f>IF(OR(SUM('Дані з ДІСО'!G1247:I1247)=0,Розрахунки!H1247=0),"",Розрахунки!H1247/SUM('Дані з ДІСО'!G1247:I1247))</f>
        <v>12.032967032967033</v>
      </c>
      <c r="W1247" s="9">
        <v>2017</v>
      </c>
      <c r="X1247" s="9">
        <v>13.5</v>
      </c>
      <c r="Y1247" s="9">
        <v>12.5</v>
      </c>
      <c r="Z1247" s="9" t="s">
        <v>4535</v>
      </c>
      <c r="AA1247" s="99">
        <v>13.5</v>
      </c>
      <c r="AB1247" s="9" t="str">
        <f>IF('Коефіцієнти АТО'!C1247="Область","",'Коефіцієнти АТО'!D1247)</f>
        <v>Хмельницька</v>
      </c>
      <c r="AC1247" s="9"/>
    </row>
    <row r="1248" spans="1:29" ht="15" customHeight="1">
      <c r="A1248" s="9">
        <v>1247</v>
      </c>
      <c r="B1248" s="9" t="s">
        <v>3148</v>
      </c>
      <c r="C1248" s="9" t="s">
        <v>3148</v>
      </c>
      <c r="D1248" s="9" t="s">
        <v>4259</v>
      </c>
      <c r="E1248" s="9" t="s">
        <v>24</v>
      </c>
      <c r="F1248" s="9" t="s">
        <v>2592</v>
      </c>
      <c r="G1248" s="9" t="s">
        <v>4281</v>
      </c>
      <c r="H1248" s="9" t="s">
        <v>2591</v>
      </c>
      <c r="I1248" s="9">
        <v>2662</v>
      </c>
      <c r="J1248" s="9">
        <v>2662</v>
      </c>
      <c r="K1248" s="9">
        <v>96.3</v>
      </c>
      <c r="L1248" s="115">
        <f t="shared" si="57"/>
        <v>1</v>
      </c>
      <c r="M1248" s="96">
        <f>IF($B1248="Область","",SUM('Дані з ДІСО'!J1248:L1248)/K1248)</f>
        <v>2.0145379023883696</v>
      </c>
      <c r="N1248" s="9" t="str">
        <f>IF($B1248="Область","",VLOOKUP(100*J1248/I1248,Параметри!$B$39:$C$53,2,TRUE))</f>
        <v>1. 100%</v>
      </c>
      <c r="O1248" s="9" t="str">
        <f>IF($B1248="Область","",VLOOKUP(M1248,Параметри!$B$21:$C$35,2,TRUE))</f>
        <v>3. 1,4-2,1</v>
      </c>
      <c r="P1248" s="9">
        <f t="shared" si="58"/>
        <v>1</v>
      </c>
      <c r="Q1248" s="9">
        <f t="shared" si="59"/>
        <v>3</v>
      </c>
      <c r="R1248" s="116">
        <v>12</v>
      </c>
      <c r="S1248" s="117">
        <f>IF(C1248="Область",Параметри!$K$47,IF(C1248="Київ",Параметри!$K$48,IF(L1248&lt;Параметри!$I$42,Параметри!$K$42,IF(L1248&lt;Параметри!$I$43,Параметри!$K$43,IF(L1248&lt;Параметри!$I$44,Параметри!$K$44,IF(L1248&lt;Параметри!$I$45,Параметри!$K$45,Параметри!$K$46))))))</f>
        <v>0.53</v>
      </c>
      <c r="T1248" s="97">
        <f>IF($B1248="Область",Параметри!K$63,IF($R1248&lt;Параметри!$G$59,Параметри!K$58,IF($R1248&lt;Параметри!$G$60,Параметри!K$59,IF($R1248&lt;Параметри!$G$61,Параметри!K$60,IF($R1248&lt;Параметри!$G$62,Параметри!K$61,Параметри!K$62)))))</f>
        <v>1.7000000000000001E-2</v>
      </c>
      <c r="U1248" s="97">
        <f>IF($B1248="Область",Параметри!L$63,IF($R1248&lt;Параметри!$G$59,Параметри!L$58,IF($R1248&lt;Параметри!$G$60,Параметри!L$59,IF($R1248&lt;Параметри!$G$61,Параметри!L$60,IF($R1248&lt;Параметри!$G$62,Параметри!L$61,Параметри!L$62)))))</f>
        <v>4.7E-2</v>
      </c>
      <c r="V1248" s="98">
        <f>IF(OR(SUM('Дані з ДІСО'!G1248:I1248)=0,Розрахунки!H1248=0),"",Розрахунки!H1248/SUM('Дані з ДІСО'!G1248:I1248))</f>
        <v>24.25</v>
      </c>
      <c r="W1248" s="9">
        <v>2017</v>
      </c>
      <c r="X1248" s="9">
        <v>12.5</v>
      </c>
      <c r="Y1248" s="9">
        <v>11</v>
      </c>
      <c r="Z1248" s="9" t="s">
        <v>4536</v>
      </c>
      <c r="AA1248" s="99">
        <v>12</v>
      </c>
      <c r="AB1248" s="9" t="str">
        <f>IF('Коефіцієнти АТО'!C1248="Область","",'Коефіцієнти АТО'!D1248)</f>
        <v>Хмельницька</v>
      </c>
      <c r="AC1248" s="9"/>
    </row>
    <row r="1249" spans="1:29" ht="15" customHeight="1">
      <c r="A1249" s="9">
        <v>1248</v>
      </c>
      <c r="B1249" s="9" t="s">
        <v>3148</v>
      </c>
      <c r="C1249" s="9" t="s">
        <v>3148</v>
      </c>
      <c r="D1249" s="9" t="s">
        <v>4259</v>
      </c>
      <c r="E1249" s="9" t="s">
        <v>24</v>
      </c>
      <c r="F1249" s="9" t="s">
        <v>2594</v>
      </c>
      <c r="G1249" s="9" t="s">
        <v>4282</v>
      </c>
      <c r="H1249" s="9" t="s">
        <v>2593</v>
      </c>
      <c r="I1249" s="9">
        <v>6400</v>
      </c>
      <c r="J1249" s="9">
        <v>6400</v>
      </c>
      <c r="K1249" s="9">
        <v>261.5</v>
      </c>
      <c r="L1249" s="115">
        <f t="shared" si="57"/>
        <v>1</v>
      </c>
      <c r="M1249" s="96">
        <f>IF($B1249="Область","",SUM('Дані з ДІСО'!J1249:L1249)/K1249)</f>
        <v>2.1759082217973233</v>
      </c>
      <c r="N1249" s="9" t="str">
        <f>IF($B1249="Область","",VLOOKUP(100*J1249/I1249,Параметри!$B$39:$C$53,2,TRUE))</f>
        <v>1. 100%</v>
      </c>
      <c r="O1249" s="9" t="str">
        <f>IF($B1249="Область","",VLOOKUP(M1249,Параметри!$B$21:$C$35,2,TRUE))</f>
        <v>4. 2,1-3</v>
      </c>
      <c r="P1249" s="9">
        <f t="shared" si="58"/>
        <v>1</v>
      </c>
      <c r="Q1249" s="9">
        <f t="shared" si="59"/>
        <v>4</v>
      </c>
      <c r="R1249" s="116">
        <v>12.5</v>
      </c>
      <c r="S1249" s="117">
        <f>IF(C1249="Область",Параметри!$K$47,IF(C1249="Київ",Параметри!$K$48,IF(L1249&lt;Параметри!$I$42,Параметри!$K$42,IF(L1249&lt;Параметри!$I$43,Параметри!$K$43,IF(L1249&lt;Параметри!$I$44,Параметри!$K$44,IF(L1249&lt;Параметри!$I$45,Параметри!$K$45,Параметри!$K$46))))))</f>
        <v>0.53</v>
      </c>
      <c r="T1249" s="97">
        <f>IF($B1249="Область",Параметри!K$63,IF($R1249&lt;Параметри!$G$59,Параметри!K$58,IF($R1249&lt;Параметри!$G$60,Параметри!K$59,IF($R1249&lt;Параметри!$G$61,Параметри!K$60,IF($R1249&lt;Параметри!$G$62,Параметри!K$61,Параметри!K$62)))))</f>
        <v>1.7000000000000001E-2</v>
      </c>
      <c r="U1249" s="97">
        <f>IF($B1249="Область",Параметри!L$63,IF($R1249&lt;Параметри!$G$59,Параметри!L$58,IF($R1249&lt;Параметри!$G$60,Параметри!L$59,IF($R1249&lt;Параметри!$G$61,Параметри!L$60,IF($R1249&lt;Параметри!$G$62,Параметри!L$61,Параметри!L$62)))))</f>
        <v>4.7E-2</v>
      </c>
      <c r="V1249" s="98">
        <f>IF(OR(SUM('Дані з ДІСО'!G1249:I1249)=0,Розрахунки!H1249=0),"",Розрахунки!H1249/SUM('Дані з ДІСО'!G1249:I1249))</f>
        <v>11.156862745098039</v>
      </c>
      <c r="W1249" s="9">
        <v>2017</v>
      </c>
      <c r="X1249" s="9">
        <v>13</v>
      </c>
      <c r="Y1249" s="9">
        <v>11.5</v>
      </c>
      <c r="Z1249" s="9" t="s">
        <v>4536</v>
      </c>
      <c r="AA1249" s="99">
        <v>12.5</v>
      </c>
      <c r="AB1249" s="9" t="str">
        <f>IF('Коефіцієнти АТО'!C1249="Область","",'Коефіцієнти АТО'!D1249)</f>
        <v>Хмельницька</v>
      </c>
      <c r="AC1249" s="9"/>
    </row>
    <row r="1250" spans="1:29" ht="15" customHeight="1">
      <c r="A1250" s="9">
        <v>1249</v>
      </c>
      <c r="B1250" s="9" t="s">
        <v>3148</v>
      </c>
      <c r="C1250" s="9" t="s">
        <v>3148</v>
      </c>
      <c r="D1250" s="9" t="s">
        <v>4259</v>
      </c>
      <c r="E1250" s="9" t="s">
        <v>24</v>
      </c>
      <c r="F1250" s="9" t="s">
        <v>2596</v>
      </c>
      <c r="G1250" s="9" t="s">
        <v>4283</v>
      </c>
      <c r="H1250" s="9" t="s">
        <v>2595</v>
      </c>
      <c r="I1250" s="9">
        <v>12656</v>
      </c>
      <c r="J1250" s="9">
        <v>12656</v>
      </c>
      <c r="K1250" s="9">
        <v>375.5</v>
      </c>
      <c r="L1250" s="115">
        <f t="shared" si="57"/>
        <v>1</v>
      </c>
      <c r="M1250" s="96">
        <f>IF($B1250="Область","",SUM('Дані з ДІСО'!J1250:L1250)/K1250)</f>
        <v>3.4434087882822904</v>
      </c>
      <c r="N1250" s="9" t="str">
        <f>IF($B1250="Область","",VLOOKUP(100*J1250/I1250,Параметри!$B$39:$C$53,2,TRUE))</f>
        <v>1. 100%</v>
      </c>
      <c r="O1250" s="9" t="str">
        <f>IF($B1250="Область","",VLOOKUP(M1250,Параметри!$B$21:$C$35,2,TRUE))</f>
        <v>5. 3-3,9</v>
      </c>
      <c r="P1250" s="9">
        <f t="shared" si="58"/>
        <v>1</v>
      </c>
      <c r="Q1250" s="9">
        <f t="shared" si="59"/>
        <v>5</v>
      </c>
      <c r="R1250" s="116">
        <v>13.5</v>
      </c>
      <c r="S1250" s="117">
        <f>IF(C1250="Область",Параметри!$K$47,IF(C1250="Київ",Параметри!$K$48,IF(L1250&lt;Параметри!$I$42,Параметри!$K$42,IF(L1250&lt;Параметри!$I$43,Параметри!$K$43,IF(L1250&lt;Параметри!$I$44,Параметри!$K$44,IF(L1250&lt;Параметри!$I$45,Параметри!$K$45,Параметри!$K$46))))))</f>
        <v>0.53</v>
      </c>
      <c r="T1250" s="97">
        <f>IF($B1250="Область",Параметри!K$63,IF($R1250&lt;Параметри!$G$59,Параметри!K$58,IF($R1250&lt;Параметри!$G$60,Параметри!K$59,IF($R1250&lt;Параметри!$G$61,Параметри!K$60,IF($R1250&lt;Параметри!$G$62,Параметри!K$61,Параметри!K$62)))))</f>
        <v>1.7000000000000001E-2</v>
      </c>
      <c r="U1250" s="97">
        <f>IF($B1250="Область",Параметри!L$63,IF($R1250&lt;Параметри!$G$59,Параметри!L$58,IF($R1250&lt;Параметри!$G$60,Параметри!L$59,IF($R1250&lt;Параметри!$G$61,Параметри!L$60,IF($R1250&lt;Параметри!$G$62,Параметри!L$61,Параметри!L$62)))))</f>
        <v>4.7E-2</v>
      </c>
      <c r="V1250" s="98">
        <f>IF(OR(SUM('Дані з ДІСО'!G1250:I1250)=0,Розрахунки!H1250=0),"",Розрахунки!H1250/SUM('Дані з ДІСО'!G1250:I1250))</f>
        <v>16.576923076923077</v>
      </c>
      <c r="W1250" s="9">
        <v>2017</v>
      </c>
      <c r="X1250" s="9">
        <v>13.5</v>
      </c>
      <c r="Y1250" s="9">
        <v>14.5</v>
      </c>
      <c r="Z1250" s="9" t="s">
        <v>4535</v>
      </c>
      <c r="AA1250" s="99">
        <v>13.5</v>
      </c>
      <c r="AB1250" s="9" t="str">
        <f>IF('Коефіцієнти АТО'!C1250="Область","",'Коефіцієнти АТО'!D1250)</f>
        <v>Хмельницька</v>
      </c>
      <c r="AC1250" s="9"/>
    </row>
    <row r="1251" spans="1:29" ht="15" customHeight="1">
      <c r="A1251" s="9">
        <v>1250</v>
      </c>
      <c r="B1251" s="9" t="s">
        <v>3145</v>
      </c>
      <c r="C1251" s="9" t="s">
        <v>3146</v>
      </c>
      <c r="D1251" s="9" t="s">
        <v>4259</v>
      </c>
      <c r="E1251" s="9" t="s">
        <v>21</v>
      </c>
      <c r="F1251" s="9" t="s">
        <v>2598</v>
      </c>
      <c r="G1251" s="9" t="s">
        <v>3451</v>
      </c>
      <c r="H1251" s="9" t="s">
        <v>2597</v>
      </c>
      <c r="I1251" s="9">
        <v>34872</v>
      </c>
      <c r="J1251" s="9">
        <v>19037</v>
      </c>
      <c r="K1251" s="9">
        <v>775.6</v>
      </c>
      <c r="L1251" s="115">
        <f t="shared" si="57"/>
        <v>0.54591075934847444</v>
      </c>
      <c r="M1251" s="96">
        <f>IF($B1251="Область","",SUM('Дані з ДІСО'!J1251:L1251)/K1251)</f>
        <v>4.2741103661681281</v>
      </c>
      <c r="N1251" s="9" t="str">
        <f>IF($B1251="Область","",VLOOKUP(100*J1251/I1251,Параметри!$B$39:$C$53,2,TRUE))</f>
        <v>6. 53-58</v>
      </c>
      <c r="O1251" s="9" t="str">
        <f>IF($B1251="Область","",VLOOKUP(M1251,Параметри!$B$21:$C$35,2,TRUE))</f>
        <v>7. 4,1-4,5</v>
      </c>
      <c r="P1251" s="9">
        <f t="shared" si="58"/>
        <v>6</v>
      </c>
      <c r="Q1251" s="9">
        <f t="shared" si="59"/>
        <v>7</v>
      </c>
      <c r="R1251" s="116">
        <v>16.5</v>
      </c>
      <c r="S1251" s="117">
        <f>IF(C1251="Область",Параметри!$K$47,IF(C1251="Київ",Параметри!$K$48,IF(L1251&lt;Параметри!$I$42,Параметри!$K$42,IF(L1251&lt;Параметри!$I$43,Параметри!$K$43,IF(L1251&lt;Параметри!$I$44,Параметри!$K$44,IF(L1251&lt;Параметри!$I$45,Параметри!$K$45,Параметри!$K$46))))))</f>
        <v>0.43</v>
      </c>
      <c r="T1251" s="97">
        <f>IF($B1251="Область",Параметри!K$63,IF($R1251&lt;Параметри!$G$59,Параметри!K$58,IF($R1251&lt;Параметри!$G$60,Параметри!K$59,IF($R1251&lt;Параметри!$G$61,Параметри!K$60,IF($R1251&lt;Параметри!$G$62,Параметри!K$61,Параметри!K$62)))))</f>
        <v>1.7000000000000001E-2</v>
      </c>
      <c r="U1251" s="97">
        <f>IF($B1251="Область",Параметри!L$63,IF($R1251&lt;Параметри!$G$59,Параметри!L$58,IF($R1251&lt;Параметри!$G$60,Параметри!L$59,IF($R1251&lt;Параметри!$G$61,Параметри!L$60,IF($R1251&lt;Параметри!$G$62,Параметри!L$61,Параметри!L$62)))))</f>
        <v>4.7E-2</v>
      </c>
      <c r="V1251" s="98">
        <f>IF(OR(SUM('Дані з ДІСО'!G1251:I1251)=0,Розрахунки!H1251=0),"",Розрахунки!H1251/SUM('Дані з ДІСО'!G1251:I1251))</f>
        <v>18.314917127071823</v>
      </c>
      <c r="W1251" s="9">
        <v>2018</v>
      </c>
      <c r="X1251" s="9">
        <v>16.5</v>
      </c>
      <c r="Y1251" s="9">
        <v>16.5</v>
      </c>
      <c r="Z1251" s="9" t="s">
        <v>4535</v>
      </c>
      <c r="AA1251" s="99">
        <v>16.5</v>
      </c>
      <c r="AB1251" s="9" t="str">
        <f>IF('Коефіцієнти АТО'!C1251="Область","",'Коефіцієнти АТО'!D1251)</f>
        <v>Хмельницька</v>
      </c>
      <c r="AC1251" s="9"/>
    </row>
    <row r="1252" spans="1:29" ht="15" customHeight="1">
      <c r="A1252" s="9">
        <v>1251</v>
      </c>
      <c r="B1252" s="9" t="s">
        <v>3148</v>
      </c>
      <c r="C1252" s="9" t="s">
        <v>3148</v>
      </c>
      <c r="D1252" s="9" t="s">
        <v>4259</v>
      </c>
      <c r="E1252" s="9" t="s">
        <v>24</v>
      </c>
      <c r="F1252" s="9" t="s">
        <v>2600</v>
      </c>
      <c r="G1252" s="9" t="s">
        <v>4284</v>
      </c>
      <c r="H1252" s="9" t="s">
        <v>2599</v>
      </c>
      <c r="I1252" s="9">
        <v>12162</v>
      </c>
      <c r="J1252" s="9">
        <v>12162</v>
      </c>
      <c r="K1252" s="9">
        <v>254.4</v>
      </c>
      <c r="L1252" s="115">
        <f t="shared" si="57"/>
        <v>1</v>
      </c>
      <c r="M1252" s="96">
        <f>IF($B1252="Область","",SUM('Дані з ДІСО'!J1252:L1252)/K1252)</f>
        <v>2.9382861635220126</v>
      </c>
      <c r="N1252" s="9" t="str">
        <f>IF($B1252="Область","",VLOOKUP(100*J1252/I1252,Параметри!$B$39:$C$53,2,TRUE))</f>
        <v>1. 100%</v>
      </c>
      <c r="O1252" s="9" t="str">
        <f>IF($B1252="Область","",VLOOKUP(M1252,Параметри!$B$21:$C$35,2,TRUE))</f>
        <v>4. 2,1-3</v>
      </c>
      <c r="P1252" s="9">
        <f t="shared" si="58"/>
        <v>1</v>
      </c>
      <c r="Q1252" s="9">
        <f t="shared" si="59"/>
        <v>4</v>
      </c>
      <c r="R1252" s="116">
        <v>13</v>
      </c>
      <c r="S1252" s="117">
        <f>IF(C1252="Область",Параметри!$K$47,IF(C1252="Київ",Параметри!$K$48,IF(L1252&lt;Параметри!$I$42,Параметри!$K$42,IF(L1252&lt;Параметри!$I$43,Параметри!$K$43,IF(L1252&lt;Параметри!$I$44,Параметри!$K$44,IF(L1252&lt;Параметри!$I$45,Параметри!$K$45,Параметри!$K$46))))))</f>
        <v>0.53</v>
      </c>
      <c r="T1252" s="97">
        <f>IF($B1252="Область",Параметри!K$63,IF($R1252&lt;Параметри!$G$59,Параметри!K$58,IF($R1252&lt;Параметри!$G$60,Параметри!K$59,IF($R1252&lt;Параметри!$G$61,Параметри!K$60,IF($R1252&lt;Параметри!$G$62,Параметри!K$61,Параметри!K$62)))))</f>
        <v>1.7000000000000001E-2</v>
      </c>
      <c r="U1252" s="97">
        <f>IF($B1252="Область",Параметри!L$63,IF($R1252&lt;Параметри!$G$59,Параметри!L$58,IF($R1252&lt;Параметри!$G$60,Параметри!L$59,IF($R1252&lt;Параметри!$G$61,Параметри!L$60,IF($R1252&lt;Параметри!$G$62,Параметри!L$61,Параметри!L$62)))))</f>
        <v>4.7E-2</v>
      </c>
      <c r="V1252" s="98">
        <f>IF(OR(SUM('Дані з ДІСО'!G1252:I1252)=0,Розрахунки!H1252=0),"",Розрахунки!H1252/SUM('Дані з ДІСО'!G1252:I1252))</f>
        <v>8.8988095238095237</v>
      </c>
      <c r="W1252" s="9">
        <v>2018</v>
      </c>
      <c r="X1252" s="9">
        <v>13</v>
      </c>
      <c r="Y1252" s="9">
        <v>12</v>
      </c>
      <c r="Z1252" s="9" t="s">
        <v>4535</v>
      </c>
      <c r="AA1252" s="99">
        <v>13</v>
      </c>
      <c r="AB1252" s="9" t="str">
        <f>IF('Коефіцієнти АТО'!C1252="Область","",'Коефіцієнти АТО'!D1252)</f>
        <v>Хмельницька</v>
      </c>
      <c r="AC1252" s="9"/>
    </row>
    <row r="1253" spans="1:29" ht="15" customHeight="1">
      <c r="A1253" s="9">
        <v>1252</v>
      </c>
      <c r="B1253" s="9" t="s">
        <v>3151</v>
      </c>
      <c r="C1253" s="9" t="s">
        <v>3151</v>
      </c>
      <c r="D1253" s="9" t="s">
        <v>4259</v>
      </c>
      <c r="E1253" s="9" t="s">
        <v>29</v>
      </c>
      <c r="F1253" s="9" t="s">
        <v>2602</v>
      </c>
      <c r="G1253" s="9" t="s">
        <v>4285</v>
      </c>
      <c r="H1253" s="9" t="s">
        <v>2601</v>
      </c>
      <c r="I1253" s="9">
        <v>10339</v>
      </c>
      <c r="J1253" s="9">
        <v>8182</v>
      </c>
      <c r="K1253" s="9">
        <v>369.9</v>
      </c>
      <c r="L1253" s="115">
        <f t="shared" si="57"/>
        <v>0.79137247315988002</v>
      </c>
      <c r="M1253" s="96">
        <f>IF($B1253="Область","",SUM('Дані з ДІСО'!J1253:L1253)/K1253)</f>
        <v>2.5817788591511222</v>
      </c>
      <c r="N1253" s="9" t="str">
        <f>IF($B1253="Область","",VLOOKUP(100*J1253/I1253,Параметри!$B$39:$C$53,2,TRUE))</f>
        <v>2. 72-100</v>
      </c>
      <c r="O1253" s="9" t="str">
        <f>IF($B1253="Область","",VLOOKUP(M1253,Параметри!$B$21:$C$35,2,TRUE))</f>
        <v>4. 2,1-3</v>
      </c>
      <c r="P1253" s="9">
        <f t="shared" si="58"/>
        <v>2</v>
      </c>
      <c r="Q1253" s="9">
        <f t="shared" si="59"/>
        <v>4</v>
      </c>
      <c r="R1253" s="116">
        <v>13</v>
      </c>
      <c r="S1253" s="117">
        <f>IF(C1253="Область",Параметри!$K$47,IF(C1253="Київ",Параметри!$K$48,IF(L1253&lt;Параметри!$I$42,Параметри!$K$42,IF(L1253&lt;Параметри!$I$43,Параметри!$K$43,IF(L1253&lt;Параметри!$I$44,Параметри!$K$44,IF(L1253&lt;Параметри!$I$45,Параметри!$K$45,Параметри!$K$46))))))</f>
        <v>0.48</v>
      </c>
      <c r="T1253" s="97">
        <f>IF($B1253="Область",Параметри!K$63,IF($R1253&lt;Параметри!$G$59,Параметри!K$58,IF($R1253&lt;Параметри!$G$60,Параметри!K$59,IF($R1253&lt;Параметри!$G$61,Параметри!K$60,IF($R1253&lt;Параметри!$G$62,Параметри!K$61,Параметри!K$62)))))</f>
        <v>1.7000000000000001E-2</v>
      </c>
      <c r="U1253" s="97">
        <f>IF($B1253="Область",Параметри!L$63,IF($R1253&lt;Параметри!$G$59,Параметри!L$58,IF($R1253&lt;Параметри!$G$60,Параметри!L$59,IF($R1253&lt;Параметри!$G$61,Параметри!L$60,IF($R1253&lt;Параметри!$G$62,Параметри!L$61,Параметри!L$62)))))</f>
        <v>4.7E-2</v>
      </c>
      <c r="V1253" s="98">
        <f>IF(OR(SUM('Дані з ДІСО'!G1253:I1253)=0,Розрахунки!H1253=0),"",Розрахунки!H1253/SUM('Дані з ДІСО'!G1253:I1253))</f>
        <v>11.790123456790123</v>
      </c>
      <c r="W1253" s="9">
        <v>2018</v>
      </c>
      <c r="X1253" s="9">
        <v>13</v>
      </c>
      <c r="Y1253" s="9">
        <v>12</v>
      </c>
      <c r="Z1253" s="9" t="s">
        <v>4535</v>
      </c>
      <c r="AA1253" s="99">
        <v>13</v>
      </c>
      <c r="AB1253" s="9" t="str">
        <f>IF('Коефіцієнти АТО'!C1253="Область","",'Коефіцієнти АТО'!D1253)</f>
        <v>Хмельницька</v>
      </c>
      <c r="AC1253" s="9"/>
    </row>
    <row r="1254" spans="1:29" ht="15" customHeight="1">
      <c r="A1254" s="9">
        <v>1253</v>
      </c>
      <c r="B1254" s="9" t="s">
        <v>3145</v>
      </c>
      <c r="C1254" s="9" t="s">
        <v>3146</v>
      </c>
      <c r="D1254" s="9" t="s">
        <v>4259</v>
      </c>
      <c r="E1254" s="9" t="s">
        <v>21</v>
      </c>
      <c r="F1254" s="9" t="s">
        <v>2604</v>
      </c>
      <c r="G1254" s="9" t="s">
        <v>4286</v>
      </c>
      <c r="H1254" s="9" t="s">
        <v>2603</v>
      </c>
      <c r="I1254" s="9">
        <v>29624</v>
      </c>
      <c r="J1254" s="9">
        <v>11041</v>
      </c>
      <c r="K1254" s="9">
        <v>440.3</v>
      </c>
      <c r="L1254" s="115">
        <f t="shared" si="57"/>
        <v>0.37270456386713474</v>
      </c>
      <c r="M1254" s="96">
        <f>IF($B1254="Область","",SUM('Дані з ДІСО'!J1254:L1254)/K1254)</f>
        <v>7.6402452873041105</v>
      </c>
      <c r="N1254" s="9" t="str">
        <f>IF($B1254="Область","",VLOOKUP(100*J1254/I1254,Параметри!$B$39:$C$53,2,TRUE))</f>
        <v>9. 26-43</v>
      </c>
      <c r="O1254" s="9" t="str">
        <f>IF($B1254="Область","",VLOOKUP(M1254,Параметри!$B$21:$C$35,2,TRUE))</f>
        <v>10. 7-10,2</v>
      </c>
      <c r="P1254" s="9">
        <f t="shared" si="58"/>
        <v>9</v>
      </c>
      <c r="Q1254" s="9">
        <f t="shared" si="59"/>
        <v>10</v>
      </c>
      <c r="R1254" s="116">
        <v>18</v>
      </c>
      <c r="S1254" s="117">
        <f>IF(C1254="Область",Параметри!$K$47,IF(C1254="Київ",Параметри!$K$48,IF(L1254&lt;Параметри!$I$42,Параметри!$K$42,IF(L1254&lt;Параметри!$I$43,Параметри!$K$43,IF(L1254&lt;Параметри!$I$44,Параметри!$K$44,IF(L1254&lt;Параметри!$I$45,Параметри!$K$45,Параметри!$K$46))))))</f>
        <v>0.33</v>
      </c>
      <c r="T1254" s="97">
        <f>IF($B1254="Область",Параметри!K$63,IF($R1254&lt;Параметри!$G$59,Параметри!K$58,IF($R1254&lt;Параметри!$G$60,Параметри!K$59,IF($R1254&lt;Параметри!$G$61,Параметри!K$60,IF($R1254&lt;Параметри!$G$62,Параметри!K$61,Параметри!K$62)))))</f>
        <v>1.7000000000000001E-2</v>
      </c>
      <c r="U1254" s="97">
        <f>IF($B1254="Область",Параметри!L$63,IF($R1254&lt;Параметри!$G$59,Параметри!L$58,IF($R1254&lt;Параметри!$G$60,Параметри!L$59,IF($R1254&lt;Параметри!$G$61,Параметри!L$60,IF($R1254&lt;Параметри!$G$62,Параметри!L$61,Параметри!L$62)))))</f>
        <v>4.7E-2</v>
      </c>
      <c r="V1254" s="98">
        <f>IF(OR(SUM('Дані з ДІСО'!G1254:I1254)=0,Розрахунки!H1254=0),"",Розрахунки!H1254/SUM('Дані з ДІСО'!G1254:I1254))</f>
        <v>15.719626168224298</v>
      </c>
      <c r="W1254" s="9">
        <v>2018</v>
      </c>
      <c r="X1254" s="9">
        <v>18</v>
      </c>
      <c r="Y1254" s="9">
        <v>17</v>
      </c>
      <c r="Z1254" s="9" t="s">
        <v>4535</v>
      </c>
      <c r="AA1254" s="99">
        <v>18</v>
      </c>
      <c r="AB1254" s="9" t="str">
        <f>IF('Коефіцієнти АТО'!C1254="Область","",'Коефіцієнти АТО'!D1254)</f>
        <v>Хмельницька</v>
      </c>
      <c r="AC1254" s="9"/>
    </row>
    <row r="1255" spans="1:29" ht="15" customHeight="1">
      <c r="A1255" s="9">
        <v>1254</v>
      </c>
      <c r="B1255" s="9" t="s">
        <v>3148</v>
      </c>
      <c r="C1255" s="9" t="s">
        <v>3148</v>
      </c>
      <c r="D1255" s="9" t="s">
        <v>4259</v>
      </c>
      <c r="E1255" s="9" t="s">
        <v>24</v>
      </c>
      <c r="F1255" s="9" t="s">
        <v>2606</v>
      </c>
      <c r="G1255" s="9" t="s">
        <v>4287</v>
      </c>
      <c r="H1255" s="9" t="s">
        <v>2605</v>
      </c>
      <c r="I1255" s="9">
        <v>3984</v>
      </c>
      <c r="J1255" s="9">
        <v>3984</v>
      </c>
      <c r="K1255" s="9">
        <v>157.30000000000001</v>
      </c>
      <c r="L1255" s="115">
        <f t="shared" si="57"/>
        <v>1</v>
      </c>
      <c r="M1255" s="96">
        <f>IF($B1255="Область","",SUM('Дані з ДІСО'!J1255:L1255)/K1255)</f>
        <v>2.5683407501589319</v>
      </c>
      <c r="N1255" s="9" t="str">
        <f>IF($B1255="Область","",VLOOKUP(100*J1255/I1255,Параметри!$B$39:$C$53,2,TRUE))</f>
        <v>1. 100%</v>
      </c>
      <c r="O1255" s="9" t="str">
        <f>IF($B1255="Область","",VLOOKUP(M1255,Параметри!$B$21:$C$35,2,TRUE))</f>
        <v>4. 2,1-3</v>
      </c>
      <c r="P1255" s="9">
        <f t="shared" si="58"/>
        <v>1</v>
      </c>
      <c r="Q1255" s="9">
        <f t="shared" si="59"/>
        <v>4</v>
      </c>
      <c r="R1255" s="116">
        <v>12.5</v>
      </c>
      <c r="S1255" s="117">
        <f>IF(C1255="Область",Параметри!$K$47,IF(C1255="Київ",Параметри!$K$48,IF(L1255&lt;Параметри!$I$42,Параметри!$K$42,IF(L1255&lt;Параметри!$I$43,Параметри!$K$43,IF(L1255&lt;Параметри!$I$44,Параметри!$K$44,IF(L1255&lt;Параметри!$I$45,Параметри!$K$45,Параметри!$K$46))))))</f>
        <v>0.53</v>
      </c>
      <c r="T1255" s="97">
        <f>IF($B1255="Область",Параметри!K$63,IF($R1255&lt;Параметри!$G$59,Параметри!K$58,IF($R1255&lt;Параметри!$G$60,Параметри!K$59,IF($R1255&lt;Параметри!$G$61,Параметри!K$60,IF($R1255&lt;Параметри!$G$62,Параметри!K$61,Параметри!K$62)))))</f>
        <v>1.7000000000000001E-2</v>
      </c>
      <c r="U1255" s="97">
        <f>IF($B1255="Область",Параметри!L$63,IF($R1255&lt;Параметри!$G$59,Параметри!L$58,IF($R1255&lt;Параметри!$G$60,Параметри!L$59,IF($R1255&lt;Параметри!$G$61,Параметри!L$60,IF($R1255&lt;Параметри!$G$62,Параметри!L$61,Параметри!L$62)))))</f>
        <v>4.7E-2</v>
      </c>
      <c r="V1255" s="98">
        <f>IF(OR(SUM('Дані з ДІСО'!G1255:I1255)=0,Розрахунки!H1255=0),"",Розрахунки!H1255/SUM('Дані з ДІСО'!G1255:I1255))</f>
        <v>14.428571428571429</v>
      </c>
      <c r="W1255" s="9">
        <v>2018</v>
      </c>
      <c r="X1255" s="9">
        <v>13</v>
      </c>
      <c r="Y1255" s="9">
        <v>11.5</v>
      </c>
      <c r="Z1255" s="9" t="s">
        <v>4536</v>
      </c>
      <c r="AA1255" s="99">
        <v>12.5</v>
      </c>
      <c r="AB1255" s="9" t="str">
        <f>IF('Коефіцієнти АТО'!C1255="Область","",'Коефіцієнти АТО'!D1255)</f>
        <v>Хмельницька</v>
      </c>
      <c r="AC1255" s="9"/>
    </row>
    <row r="1256" spans="1:29" ht="15" customHeight="1">
      <c r="A1256" s="9">
        <v>1255</v>
      </c>
      <c r="B1256" s="9" t="s">
        <v>3151</v>
      </c>
      <c r="C1256" s="9" t="s">
        <v>3151</v>
      </c>
      <c r="D1256" s="9" t="s">
        <v>4259</v>
      </c>
      <c r="E1256" s="9" t="s">
        <v>29</v>
      </c>
      <c r="F1256" s="9" t="s">
        <v>2608</v>
      </c>
      <c r="G1256" s="9" t="s">
        <v>4288</v>
      </c>
      <c r="H1256" s="9" t="s">
        <v>2607</v>
      </c>
      <c r="I1256" s="9">
        <v>6978</v>
      </c>
      <c r="J1256" s="9">
        <v>3524</v>
      </c>
      <c r="K1256" s="9">
        <v>202.7</v>
      </c>
      <c r="L1256" s="115">
        <f t="shared" si="57"/>
        <v>0.50501576382917746</v>
      </c>
      <c r="M1256" s="96">
        <f>IF($B1256="Область","",SUM('Дані з ДІСО'!J1256:L1256)/K1256)</f>
        <v>3.2215096201282685</v>
      </c>
      <c r="N1256" s="9" t="str">
        <f>IF($B1256="Область","",VLOOKUP(100*J1256/I1256,Параметри!$B$39:$C$53,2,TRUE))</f>
        <v>7. 49-53</v>
      </c>
      <c r="O1256" s="9" t="str">
        <f>IF($B1256="Область","",VLOOKUP(M1256,Параметри!$B$21:$C$35,2,TRUE))</f>
        <v>5. 3-3,9</v>
      </c>
      <c r="P1256" s="9">
        <f t="shared" si="58"/>
        <v>7</v>
      </c>
      <c r="Q1256" s="9">
        <f t="shared" si="59"/>
        <v>5</v>
      </c>
      <c r="R1256" s="116">
        <v>16</v>
      </c>
      <c r="S1256" s="117">
        <f>IF(C1256="Область",Параметри!$K$47,IF(C1256="Київ",Параметри!$K$48,IF(L1256&lt;Параметри!$I$42,Параметри!$K$42,IF(L1256&lt;Параметри!$I$43,Параметри!$K$43,IF(L1256&lt;Параметри!$I$44,Параметри!$K$44,IF(L1256&lt;Параметри!$I$45,Параметри!$K$45,Параметри!$K$46))))))</f>
        <v>0.43</v>
      </c>
      <c r="T1256" s="97">
        <f>IF($B1256="Область",Параметри!K$63,IF($R1256&lt;Параметри!$G$59,Параметри!K$58,IF($R1256&lt;Параметри!$G$60,Параметри!K$59,IF($R1256&lt;Параметри!$G$61,Параметри!K$60,IF($R1256&lt;Параметри!$G$62,Параметри!K$61,Параметри!K$62)))))</f>
        <v>1.7000000000000001E-2</v>
      </c>
      <c r="U1256" s="97">
        <f>IF($B1256="Область",Параметри!L$63,IF($R1256&lt;Параметри!$G$59,Параметри!L$58,IF($R1256&lt;Параметри!$G$60,Параметри!L$59,IF($R1256&lt;Параметри!$G$61,Параметри!L$60,IF($R1256&lt;Параметри!$G$62,Параметри!L$61,Параметри!L$62)))))</f>
        <v>4.7E-2</v>
      </c>
      <c r="V1256" s="98">
        <f>IF(OR(SUM('Дані з ДІСО'!G1256:I1256)=0,Розрахунки!H1256=0),"",Розрахунки!H1256/SUM('Дані з ДІСО'!G1256:I1256))</f>
        <v>17.648648648648649</v>
      </c>
      <c r="W1256" s="9">
        <v>2018</v>
      </c>
      <c r="X1256" s="9">
        <v>15.5</v>
      </c>
      <c r="Y1256" s="9">
        <v>17</v>
      </c>
      <c r="Z1256" s="9" t="s">
        <v>4536</v>
      </c>
      <c r="AA1256" s="99">
        <v>16</v>
      </c>
      <c r="AB1256" s="9" t="str">
        <f>IF('Коефіцієнти АТО'!C1256="Область","",'Коефіцієнти АТО'!D1256)</f>
        <v>Хмельницька</v>
      </c>
      <c r="AC1256" s="9"/>
    </row>
    <row r="1257" spans="1:29" ht="15" customHeight="1">
      <c r="A1257" s="9">
        <v>1256</v>
      </c>
      <c r="B1257" s="9" t="s">
        <v>3151</v>
      </c>
      <c r="C1257" s="9" t="s">
        <v>3151</v>
      </c>
      <c r="D1257" s="9" t="s">
        <v>4259</v>
      </c>
      <c r="E1257" s="9" t="s">
        <v>29</v>
      </c>
      <c r="F1257" s="9" t="s">
        <v>2610</v>
      </c>
      <c r="G1257" s="9" t="s">
        <v>4289</v>
      </c>
      <c r="H1257" s="9" t="s">
        <v>2609</v>
      </c>
      <c r="I1257" s="9">
        <v>6135</v>
      </c>
      <c r="J1257" s="9">
        <v>3733</v>
      </c>
      <c r="K1257" s="9">
        <v>260.5</v>
      </c>
      <c r="L1257" s="115">
        <f t="shared" si="57"/>
        <v>0.60847595762021189</v>
      </c>
      <c r="M1257" s="96">
        <f>IF($B1257="Область","",SUM('Дані з ДІСО'!J1257:L1257)/K1257)</f>
        <v>2.510556621880998</v>
      </c>
      <c r="N1257" s="9" t="str">
        <f>IF($B1257="Область","",VLOOKUP(100*J1257/I1257,Параметри!$B$39:$C$53,2,TRUE))</f>
        <v>5. 58-63</v>
      </c>
      <c r="O1257" s="9" t="str">
        <f>IF($B1257="Область","",VLOOKUP(M1257,Параметри!$B$21:$C$35,2,TRUE))</f>
        <v>4. 2,1-3</v>
      </c>
      <c r="P1257" s="9">
        <f t="shared" si="58"/>
        <v>5</v>
      </c>
      <c r="Q1257" s="9">
        <f t="shared" si="59"/>
        <v>4</v>
      </c>
      <c r="R1257" s="116">
        <v>14.5</v>
      </c>
      <c r="S1257" s="117">
        <f>IF(C1257="Область",Параметри!$K$47,IF(C1257="Київ",Параметри!$K$48,IF(L1257&lt;Параметри!$I$42,Параметри!$K$42,IF(L1257&lt;Параметри!$I$43,Параметри!$K$43,IF(L1257&lt;Параметри!$I$44,Параметри!$K$44,IF(L1257&lt;Параметри!$I$45,Параметри!$K$45,Параметри!$K$46))))))</f>
        <v>0.48</v>
      </c>
      <c r="T1257" s="97">
        <f>IF($B1257="Область",Параметри!K$63,IF($R1257&lt;Параметри!$G$59,Параметри!K$58,IF($R1257&lt;Параметри!$G$60,Параметри!K$59,IF($R1257&lt;Параметри!$G$61,Параметри!K$60,IF($R1257&lt;Параметри!$G$62,Параметри!K$61,Параметри!K$62)))))</f>
        <v>1.7000000000000001E-2</v>
      </c>
      <c r="U1257" s="97">
        <f>IF($B1257="Область",Параметри!L$63,IF($R1257&lt;Параметри!$G$59,Параметри!L$58,IF($R1257&lt;Параметри!$G$60,Параметри!L$59,IF($R1257&lt;Параметри!$G$61,Параметри!L$60,IF($R1257&lt;Параметри!$G$62,Параметри!L$61,Параметри!L$62)))))</f>
        <v>4.7E-2</v>
      </c>
      <c r="V1257" s="98">
        <f>IF(OR(SUM('Дані з ДІСО'!G1257:I1257)=0,Розрахунки!H1257=0),"",Розрахунки!H1257/SUM('Дані з ДІСО'!G1257:I1257))</f>
        <v>12.111111111111111</v>
      </c>
      <c r="W1257" s="9">
        <v>2018</v>
      </c>
      <c r="X1257" s="9">
        <v>14.5</v>
      </c>
      <c r="Y1257" s="9">
        <v>14</v>
      </c>
      <c r="Z1257" s="9" t="s">
        <v>4535</v>
      </c>
      <c r="AA1257" s="99">
        <v>14.5</v>
      </c>
      <c r="AB1257" s="9" t="str">
        <f>IF('Коефіцієнти АТО'!C1257="Область","",'Коефіцієнти АТО'!D1257)</f>
        <v>Хмельницька</v>
      </c>
      <c r="AC1257" s="9"/>
    </row>
    <row r="1258" spans="1:29" ht="15" customHeight="1">
      <c r="A1258" s="9">
        <v>1257</v>
      </c>
      <c r="B1258" s="9" t="s">
        <v>3151</v>
      </c>
      <c r="C1258" s="9" t="s">
        <v>3151</v>
      </c>
      <c r="D1258" s="9" t="s">
        <v>4259</v>
      </c>
      <c r="E1258" s="9" t="s">
        <v>29</v>
      </c>
      <c r="F1258" s="9" t="s">
        <v>2612</v>
      </c>
      <c r="G1258" s="9" t="s">
        <v>4290</v>
      </c>
      <c r="H1258" s="9" t="s">
        <v>2611</v>
      </c>
      <c r="I1258" s="9">
        <v>6161</v>
      </c>
      <c r="J1258" s="9">
        <v>4412</v>
      </c>
      <c r="K1258" s="9">
        <v>156.80000000000001</v>
      </c>
      <c r="L1258" s="115">
        <f t="shared" si="57"/>
        <v>0.7161175133906833</v>
      </c>
      <c r="M1258" s="96">
        <f>IF($B1258="Область","",SUM('Дані з ДІСО'!J1258:L1258)/K1258)</f>
        <v>3.4630102040816322</v>
      </c>
      <c r="N1258" s="9" t="str">
        <f>IF($B1258="Область","",VLOOKUP(100*J1258/I1258,Параметри!$B$39:$C$53,2,TRUE))</f>
        <v>3. 66-72</v>
      </c>
      <c r="O1258" s="9" t="str">
        <f>IF($B1258="Область","",VLOOKUP(M1258,Параметри!$B$21:$C$35,2,TRUE))</f>
        <v>5. 3-3,9</v>
      </c>
      <c r="P1258" s="9">
        <f t="shared" si="58"/>
        <v>3</v>
      </c>
      <c r="Q1258" s="9">
        <f t="shared" si="59"/>
        <v>5</v>
      </c>
      <c r="R1258" s="116">
        <v>14</v>
      </c>
      <c r="S1258" s="117">
        <f>IF(C1258="Область",Параметри!$K$47,IF(C1258="Київ",Параметри!$K$48,IF(L1258&lt;Параметри!$I$42,Параметри!$K$42,IF(L1258&lt;Параметри!$I$43,Параметри!$K$43,IF(L1258&lt;Параметри!$I$44,Параметри!$K$44,IF(L1258&lt;Параметри!$I$45,Параметри!$K$45,Параметри!$K$46))))))</f>
        <v>0.48</v>
      </c>
      <c r="T1258" s="97">
        <f>IF($B1258="Область",Параметри!K$63,IF($R1258&lt;Параметри!$G$59,Параметри!K$58,IF($R1258&lt;Параметри!$G$60,Параметри!K$59,IF($R1258&lt;Параметри!$G$61,Параметри!K$60,IF($R1258&lt;Параметри!$G$62,Параметри!K$61,Параметри!K$62)))))</f>
        <v>1.7000000000000001E-2</v>
      </c>
      <c r="U1258" s="97">
        <f>IF($B1258="Область",Параметри!L$63,IF($R1258&lt;Параметри!$G$59,Параметри!L$58,IF($R1258&lt;Параметри!$G$60,Параметри!L$59,IF($R1258&lt;Параметри!$G$61,Параметри!L$60,IF($R1258&lt;Параметри!$G$62,Параметри!L$61,Параметри!L$62)))))</f>
        <v>4.7E-2</v>
      </c>
      <c r="V1258" s="98">
        <f>IF(OR(SUM('Дані з ДІСО'!G1258:I1258)=0,Розрахунки!H1258=0),"",Розрахунки!H1258/SUM('Дані з ДІСО'!G1258:I1258))</f>
        <v>13.24390243902439</v>
      </c>
      <c r="W1258" s="9">
        <v>2018</v>
      </c>
      <c r="X1258" s="9">
        <v>14</v>
      </c>
      <c r="Y1258" s="9">
        <v>13</v>
      </c>
      <c r="Z1258" s="9" t="s">
        <v>4535</v>
      </c>
      <c r="AA1258" s="99">
        <v>14</v>
      </c>
      <c r="AB1258" s="9" t="str">
        <f>IF('Коефіцієнти АТО'!C1258="Область","",'Коефіцієнти АТО'!D1258)</f>
        <v>Хмельницька</v>
      </c>
      <c r="AC1258" s="9"/>
    </row>
    <row r="1259" spans="1:29" ht="15" customHeight="1">
      <c r="A1259" s="9">
        <v>1258</v>
      </c>
      <c r="B1259" s="9" t="s">
        <v>3148</v>
      </c>
      <c r="C1259" s="9" t="s">
        <v>3148</v>
      </c>
      <c r="D1259" s="9" t="s">
        <v>4259</v>
      </c>
      <c r="E1259" s="9" t="s">
        <v>24</v>
      </c>
      <c r="F1259" s="9" t="s">
        <v>2614</v>
      </c>
      <c r="G1259" s="9" t="s">
        <v>4291</v>
      </c>
      <c r="H1259" s="9" t="s">
        <v>2613</v>
      </c>
      <c r="I1259" s="9">
        <v>8037</v>
      </c>
      <c r="J1259" s="9">
        <v>8037</v>
      </c>
      <c r="K1259" s="9">
        <v>251.3</v>
      </c>
      <c r="L1259" s="115">
        <f t="shared" si="57"/>
        <v>1</v>
      </c>
      <c r="M1259" s="96">
        <f>IF($B1259="Область","",SUM('Дані з ДІСО'!J1259:L1259)/K1259)</f>
        <v>2.2085157182650219</v>
      </c>
      <c r="N1259" s="9" t="str">
        <f>IF($B1259="Область","",VLOOKUP(100*J1259/I1259,Параметри!$B$39:$C$53,2,TRUE))</f>
        <v>1. 100%</v>
      </c>
      <c r="O1259" s="9" t="str">
        <f>IF($B1259="Область","",VLOOKUP(M1259,Параметри!$B$21:$C$35,2,TRUE))</f>
        <v>4. 2,1-3</v>
      </c>
      <c r="P1259" s="9">
        <f t="shared" si="58"/>
        <v>1</v>
      </c>
      <c r="Q1259" s="9">
        <f t="shared" si="59"/>
        <v>4</v>
      </c>
      <c r="R1259" s="116">
        <v>12.5</v>
      </c>
      <c r="S1259" s="117">
        <f>IF(C1259="Область",Параметри!$K$47,IF(C1259="Київ",Параметри!$K$48,IF(L1259&lt;Параметри!$I$42,Параметри!$K$42,IF(L1259&lt;Параметри!$I$43,Параметри!$K$43,IF(L1259&lt;Параметри!$I$44,Параметри!$K$44,IF(L1259&lt;Параметри!$I$45,Параметри!$K$45,Параметри!$K$46))))))</f>
        <v>0.53</v>
      </c>
      <c r="T1259" s="97">
        <f>IF($B1259="Область",Параметри!K$63,IF($R1259&lt;Параметри!$G$59,Параметри!K$58,IF($R1259&lt;Параметри!$G$60,Параметри!K$59,IF($R1259&lt;Параметри!$G$61,Параметри!K$60,IF($R1259&lt;Параметри!$G$62,Параметри!K$61,Параметри!K$62)))))</f>
        <v>1.7000000000000001E-2</v>
      </c>
      <c r="U1259" s="97">
        <f>IF($B1259="Область",Параметри!L$63,IF($R1259&lt;Параметри!$G$59,Параметри!L$58,IF($R1259&lt;Параметри!$G$60,Параметри!L$59,IF($R1259&lt;Параметри!$G$61,Параметри!L$60,IF($R1259&lt;Параметри!$G$62,Параметри!L$61,Параметри!L$62)))))</f>
        <v>4.7E-2</v>
      </c>
      <c r="V1259" s="98">
        <f>IF(OR(SUM('Дані з ДІСО'!G1259:I1259)=0,Розрахунки!H1259=0),"",Розрахунки!H1259/SUM('Дані з ДІСО'!G1259:I1259))</f>
        <v>12.906976744186046</v>
      </c>
      <c r="W1259" s="9">
        <v>2018</v>
      </c>
      <c r="X1259" s="9">
        <v>13</v>
      </c>
      <c r="Y1259" s="9">
        <v>11.5</v>
      </c>
      <c r="Z1259" s="9" t="s">
        <v>4536</v>
      </c>
      <c r="AA1259" s="99">
        <v>12.5</v>
      </c>
      <c r="AB1259" s="9" t="str">
        <f>IF('Коефіцієнти АТО'!C1259="Область","",'Коефіцієнти АТО'!D1259)</f>
        <v>Хмельницька</v>
      </c>
      <c r="AC1259" s="9"/>
    </row>
    <row r="1260" spans="1:29" ht="15" customHeight="1">
      <c r="A1260" s="9">
        <v>1259</v>
      </c>
      <c r="B1260" s="9" t="s">
        <v>3151</v>
      </c>
      <c r="C1260" s="9" t="s">
        <v>3151</v>
      </c>
      <c r="D1260" s="9" t="s">
        <v>4259</v>
      </c>
      <c r="E1260" s="9" t="s">
        <v>29</v>
      </c>
      <c r="F1260" s="9" t="s">
        <v>2616</v>
      </c>
      <c r="G1260" s="9" t="s">
        <v>4292</v>
      </c>
      <c r="H1260" s="9" t="s">
        <v>2615</v>
      </c>
      <c r="I1260" s="9">
        <v>6985</v>
      </c>
      <c r="J1260" s="9">
        <v>4888</v>
      </c>
      <c r="K1260" s="9">
        <v>222</v>
      </c>
      <c r="L1260" s="115">
        <f t="shared" si="57"/>
        <v>0.69978525411596282</v>
      </c>
      <c r="M1260" s="96">
        <f>IF($B1260="Область","",SUM('Дані з ДІСО'!J1260:L1260)/K1260)</f>
        <v>1.8648648648648649</v>
      </c>
      <c r="N1260" s="9" t="str">
        <f>IF($B1260="Область","",VLOOKUP(100*J1260/I1260,Параметри!$B$39:$C$53,2,TRUE))</f>
        <v>3. 66-72</v>
      </c>
      <c r="O1260" s="9" t="str">
        <f>IF($B1260="Область","",VLOOKUP(M1260,Параметри!$B$21:$C$35,2,TRUE))</f>
        <v>3. 1,4-2,1</v>
      </c>
      <c r="P1260" s="9">
        <f t="shared" si="58"/>
        <v>3</v>
      </c>
      <c r="Q1260" s="9">
        <f t="shared" si="59"/>
        <v>3</v>
      </c>
      <c r="R1260" s="116">
        <v>11.5</v>
      </c>
      <c r="S1260" s="117">
        <f>IF(C1260="Область",Параметри!$K$47,IF(C1260="Київ",Параметри!$K$48,IF(L1260&lt;Параметри!$I$42,Параметри!$K$42,IF(L1260&lt;Параметри!$I$43,Параметри!$K$43,IF(L1260&lt;Параметри!$I$44,Параметри!$K$44,IF(L1260&lt;Параметри!$I$45,Параметри!$K$45,Параметри!$K$46))))))</f>
        <v>0.48</v>
      </c>
      <c r="T1260" s="97">
        <f>IF($B1260="Область",Параметри!K$63,IF($R1260&lt;Параметри!$G$59,Параметри!K$58,IF($R1260&lt;Параметри!$G$60,Параметри!K$59,IF($R1260&lt;Параметри!$G$61,Параметри!K$60,IF($R1260&lt;Параметри!$G$62,Параметри!K$61,Параметри!K$62)))))</f>
        <v>1.7000000000000001E-2</v>
      </c>
      <c r="U1260" s="97">
        <f>IF($B1260="Область",Параметри!L$63,IF($R1260&lt;Параметри!$G$59,Параметри!L$58,IF($R1260&lt;Параметри!$G$60,Параметри!L$59,IF($R1260&lt;Параметри!$G$61,Параметри!L$60,IF($R1260&lt;Параметри!$G$62,Параметри!L$61,Параметри!L$62)))))</f>
        <v>4.7E-2</v>
      </c>
      <c r="V1260" s="98">
        <f>IF(OR(SUM('Дані з ДІСО'!G1260:I1260)=0,Розрахунки!H1260=0),"",Розрахунки!H1260/SUM('Дані з ДІСО'!G1260:I1260))</f>
        <v>10.615384615384615</v>
      </c>
      <c r="W1260" s="9">
        <v>2018</v>
      </c>
      <c r="X1260" s="9">
        <v>13</v>
      </c>
      <c r="Y1260" s="9">
        <v>10.5</v>
      </c>
      <c r="Z1260" s="9" t="s">
        <v>4536</v>
      </c>
      <c r="AA1260" s="99">
        <v>11.5</v>
      </c>
      <c r="AB1260" s="9" t="str">
        <f>IF('Коефіцієнти АТО'!C1260="Область","",'Коефіцієнти АТО'!D1260)</f>
        <v>Хмельницька</v>
      </c>
      <c r="AC1260" s="9"/>
    </row>
    <row r="1261" spans="1:29" ht="15" customHeight="1">
      <c r="A1261" s="9">
        <v>1260</v>
      </c>
      <c r="B1261" s="9" t="s">
        <v>3148</v>
      </c>
      <c r="C1261" s="9" t="s">
        <v>3148</v>
      </c>
      <c r="D1261" s="9" t="s">
        <v>4259</v>
      </c>
      <c r="E1261" s="9" t="s">
        <v>24</v>
      </c>
      <c r="F1261" s="9" t="s">
        <v>2618</v>
      </c>
      <c r="G1261" s="9" t="s">
        <v>4027</v>
      </c>
      <c r="H1261" s="9" t="s">
        <v>2617</v>
      </c>
      <c r="I1261" s="9">
        <v>3408</v>
      </c>
      <c r="J1261" s="9">
        <v>3408</v>
      </c>
      <c r="K1261" s="9">
        <v>191.3</v>
      </c>
      <c r="L1261" s="115">
        <f t="shared" si="57"/>
        <v>1</v>
      </c>
      <c r="M1261" s="96">
        <f>IF($B1261="Область","",SUM('Дані з ДІСО'!J1261:L1261)/K1261)</f>
        <v>1.6048092002090957</v>
      </c>
      <c r="N1261" s="9" t="str">
        <f>IF($B1261="Область","",VLOOKUP(100*J1261/I1261,Параметри!$B$39:$C$53,2,TRUE))</f>
        <v>1. 100%</v>
      </c>
      <c r="O1261" s="9" t="str">
        <f>IF($B1261="Область","",VLOOKUP(M1261,Параметри!$B$21:$C$35,2,TRUE))</f>
        <v>3. 1,4-2,1</v>
      </c>
      <c r="P1261" s="9">
        <f t="shared" si="58"/>
        <v>1</v>
      </c>
      <c r="Q1261" s="9">
        <f t="shared" si="59"/>
        <v>3</v>
      </c>
      <c r="R1261" s="116">
        <v>12</v>
      </c>
      <c r="S1261" s="117">
        <f>IF(C1261="Область",Параметри!$K$47,IF(C1261="Київ",Параметри!$K$48,IF(L1261&lt;Параметри!$I$42,Параметри!$K$42,IF(L1261&lt;Параметри!$I$43,Параметри!$K$43,IF(L1261&lt;Параметри!$I$44,Параметри!$K$44,IF(L1261&lt;Параметри!$I$45,Параметри!$K$45,Параметри!$K$46))))))</f>
        <v>0.53</v>
      </c>
      <c r="T1261" s="97">
        <f>IF($B1261="Область",Параметри!K$63,IF($R1261&lt;Параметри!$G$59,Параметри!K$58,IF($R1261&lt;Параметри!$G$60,Параметри!K$59,IF($R1261&lt;Параметри!$G$61,Параметри!K$60,IF($R1261&lt;Параметри!$G$62,Параметри!K$61,Параметри!K$62)))))</f>
        <v>1.7000000000000001E-2</v>
      </c>
      <c r="U1261" s="97">
        <f>IF($B1261="Область",Параметри!L$63,IF($R1261&lt;Параметри!$G$59,Параметри!L$58,IF($R1261&lt;Параметри!$G$60,Параметри!L$59,IF($R1261&lt;Параметри!$G$61,Параметри!L$60,IF($R1261&lt;Параметри!$G$62,Параметри!L$61,Параметри!L$62)))))</f>
        <v>4.7E-2</v>
      </c>
      <c r="V1261" s="98">
        <f>IF(OR(SUM('Дані з ДІСО'!G1261:I1261)=0,Розрахунки!H1261=0),"",Розрахунки!H1261/SUM('Дані з ДІСО'!G1261:I1261))</f>
        <v>10.233333333333333</v>
      </c>
      <c r="W1261" s="9">
        <v>2018</v>
      </c>
      <c r="X1261" s="9">
        <v>12.5</v>
      </c>
      <c r="Y1261" s="9">
        <v>11</v>
      </c>
      <c r="Z1261" s="9" t="s">
        <v>4536</v>
      </c>
      <c r="AA1261" s="99">
        <v>12</v>
      </c>
      <c r="AB1261" s="9" t="str">
        <f>IF('Коефіцієнти АТО'!C1261="Область","",'Коефіцієнти АТО'!D1261)</f>
        <v>Хмельницька</v>
      </c>
      <c r="AC1261" s="9"/>
    </row>
    <row r="1262" spans="1:29" ht="15" customHeight="1">
      <c r="A1262" s="9">
        <v>1261</v>
      </c>
      <c r="B1262" s="9" t="s">
        <v>3151</v>
      </c>
      <c r="C1262" s="9" t="s">
        <v>3151</v>
      </c>
      <c r="D1262" s="9" t="s">
        <v>4259</v>
      </c>
      <c r="E1262" s="9" t="s">
        <v>29</v>
      </c>
      <c r="F1262" s="9" t="s">
        <v>2620</v>
      </c>
      <c r="G1262" s="9" t="s">
        <v>4293</v>
      </c>
      <c r="H1262" s="9" t="s">
        <v>2619</v>
      </c>
      <c r="I1262" s="9">
        <v>19086</v>
      </c>
      <c r="J1262" s="9">
        <v>13898</v>
      </c>
      <c r="K1262" s="9">
        <v>618.29999999999995</v>
      </c>
      <c r="L1262" s="115">
        <f t="shared" si="57"/>
        <v>0.72817772189039087</v>
      </c>
      <c r="M1262" s="96">
        <f>IF($B1262="Область","",SUM('Дані з ДІСО'!J1262:L1262)/K1262)</f>
        <v>3.2023289665211063</v>
      </c>
      <c r="N1262" s="9" t="str">
        <f>IF($B1262="Область","",VLOOKUP(100*J1262/I1262,Параметри!$B$39:$C$53,2,TRUE))</f>
        <v>2. 72-100</v>
      </c>
      <c r="O1262" s="9" t="str">
        <f>IF($B1262="Область","",VLOOKUP(M1262,Параметри!$B$21:$C$35,2,TRUE))</f>
        <v>5. 3-3,9</v>
      </c>
      <c r="P1262" s="9">
        <f t="shared" si="58"/>
        <v>2</v>
      </c>
      <c r="Q1262" s="9">
        <f t="shared" si="59"/>
        <v>5</v>
      </c>
      <c r="R1262" s="116">
        <v>13.5</v>
      </c>
      <c r="S1262" s="117">
        <f>IF(C1262="Область",Параметри!$K$47,IF(C1262="Київ",Параметри!$K$48,IF(L1262&lt;Параметри!$I$42,Параметри!$K$42,IF(L1262&lt;Параметри!$I$43,Параметри!$K$43,IF(L1262&lt;Параметри!$I$44,Параметри!$K$44,IF(L1262&lt;Параметри!$I$45,Параметри!$K$45,Параметри!$K$46))))))</f>
        <v>0.48</v>
      </c>
      <c r="T1262" s="97">
        <f>IF($B1262="Область",Параметри!K$63,IF($R1262&lt;Параметри!$G$59,Параметри!K$58,IF($R1262&lt;Параметри!$G$60,Параметри!K$59,IF($R1262&lt;Параметри!$G$61,Параметри!K$60,IF($R1262&lt;Параметри!$G$62,Параметри!K$61,Параметри!K$62)))))</f>
        <v>1.7000000000000001E-2</v>
      </c>
      <c r="U1262" s="97">
        <f>IF($B1262="Область",Параметри!L$63,IF($R1262&lt;Параметри!$G$59,Параметри!L$58,IF($R1262&lt;Параметри!$G$60,Параметри!L$59,IF($R1262&lt;Параметри!$G$61,Параметри!L$60,IF($R1262&lt;Параметри!$G$62,Параметри!L$61,Параметри!L$62)))))</f>
        <v>4.7E-2</v>
      </c>
      <c r="V1262" s="98">
        <f>IF(OR(SUM('Дані з ДІСО'!G1262:I1262)=0,Розрахунки!H1262=0),"",Розрахунки!H1262/SUM('Дані з ДІСО'!G1262:I1262))</f>
        <v>15.23076923076923</v>
      </c>
      <c r="W1262" s="9">
        <v>2019</v>
      </c>
      <c r="X1262" s="9">
        <v>13.5</v>
      </c>
      <c r="Y1262" s="9">
        <v>13</v>
      </c>
      <c r="Z1262" s="9" t="s">
        <v>4535</v>
      </c>
      <c r="AA1262" s="99">
        <v>13.5</v>
      </c>
      <c r="AB1262" s="9" t="str">
        <f>IF('Коефіцієнти АТО'!C1262="Область","",'Коефіцієнти АТО'!D1262)</f>
        <v>Хмельницька</v>
      </c>
      <c r="AC1262" s="9"/>
    </row>
    <row r="1263" spans="1:29">
      <c r="A1263" s="9">
        <v>1262</v>
      </c>
      <c r="B1263" s="9" t="s">
        <v>3148</v>
      </c>
      <c r="C1263" s="9" t="s">
        <v>3148</v>
      </c>
      <c r="D1263" s="9" t="s">
        <v>4259</v>
      </c>
      <c r="E1263" s="9" t="s">
        <v>24</v>
      </c>
      <c r="F1263" s="9" t="s">
        <v>2622</v>
      </c>
      <c r="G1263" s="9" t="s">
        <v>4294</v>
      </c>
      <c r="H1263" s="9" t="s">
        <v>2621</v>
      </c>
      <c r="I1263" s="9">
        <v>8112</v>
      </c>
      <c r="J1263" s="9">
        <v>8112</v>
      </c>
      <c r="K1263" s="9">
        <v>379</v>
      </c>
      <c r="L1263" s="115">
        <f t="shared" si="57"/>
        <v>1</v>
      </c>
      <c r="M1263" s="96">
        <f>IF($B1263="Область","",SUM('Дані з ДІСО'!J1263:L1263)/K1263)</f>
        <v>2.3509234828496042</v>
      </c>
      <c r="N1263" s="9" t="str">
        <f>IF($B1263="Область","",VLOOKUP(100*J1263/I1263,Параметри!$B$39:$C$53,2,TRUE))</f>
        <v>1. 100%</v>
      </c>
      <c r="O1263" s="9" t="str">
        <f>IF($B1263="Область","",VLOOKUP(M1263,Параметри!$B$21:$C$35,2,TRUE))</f>
        <v>4. 2,1-3</v>
      </c>
      <c r="P1263" s="9">
        <f t="shared" si="58"/>
        <v>1</v>
      </c>
      <c r="Q1263" s="9">
        <f t="shared" si="59"/>
        <v>4</v>
      </c>
      <c r="R1263" s="116">
        <v>12.5</v>
      </c>
      <c r="S1263" s="117">
        <f>IF(C1263="Область",Параметри!$K$47,IF(C1263="Київ",Параметри!$K$48,IF(L1263&lt;Параметри!$I$42,Параметри!$K$42,IF(L1263&lt;Параметри!$I$43,Параметри!$K$43,IF(L1263&lt;Параметри!$I$44,Параметри!$K$44,IF(L1263&lt;Параметри!$I$45,Параметри!$K$45,Параметри!$K$46))))))</f>
        <v>0.53</v>
      </c>
      <c r="T1263" s="97">
        <f>IF($B1263="Область",Параметри!K$63,IF($R1263&lt;Параметри!$G$59,Параметри!K$58,IF($R1263&lt;Параметри!$G$60,Параметри!K$59,IF($R1263&lt;Параметри!$G$61,Параметри!K$60,IF($R1263&lt;Параметри!$G$62,Параметри!K$61,Параметри!K$62)))))</f>
        <v>1.7000000000000001E-2</v>
      </c>
      <c r="U1263" s="97">
        <f>IF($B1263="Область",Параметри!L$63,IF($R1263&lt;Параметри!$G$59,Параметри!L$58,IF($R1263&lt;Параметри!$G$60,Параметри!L$59,IF($R1263&lt;Параметри!$G$61,Параметри!L$60,IF($R1263&lt;Параметри!$G$62,Параметри!L$61,Параметри!L$62)))))</f>
        <v>4.7E-2</v>
      </c>
      <c r="V1263" s="98">
        <f>IF(OR(SUM('Дані з ДІСО'!G1263:I1263)=0,Розрахунки!H1263=0),"",Розрахунки!H1263/SUM('Дані з ДІСО'!G1263:I1263))</f>
        <v>14.142857142857142</v>
      </c>
      <c r="W1263" s="9">
        <v>2019</v>
      </c>
      <c r="X1263" s="9">
        <v>13</v>
      </c>
      <c r="Y1263" s="9">
        <v>11.5</v>
      </c>
      <c r="Z1263" s="9" t="s">
        <v>4536</v>
      </c>
      <c r="AA1263" s="99">
        <v>12.5</v>
      </c>
      <c r="AB1263" s="9" t="str">
        <f>IF('Коефіцієнти АТО'!C1263="Область","",'Коефіцієнти АТО'!D1263)</f>
        <v>Хмельницька</v>
      </c>
      <c r="AC1263" s="9"/>
    </row>
    <row r="1264" spans="1:29" ht="15" customHeight="1">
      <c r="A1264" s="9">
        <v>1263</v>
      </c>
      <c r="B1264" s="9" t="s">
        <v>3151</v>
      </c>
      <c r="C1264" s="9" t="s">
        <v>3151</v>
      </c>
      <c r="D1264" s="9" t="s">
        <v>4259</v>
      </c>
      <c r="E1264" s="9" t="s">
        <v>29</v>
      </c>
      <c r="F1264" s="9" t="s">
        <v>2203</v>
      </c>
      <c r="G1264" s="9" t="s">
        <v>3212</v>
      </c>
      <c r="H1264" s="9" t="s">
        <v>2623</v>
      </c>
      <c r="I1264" s="9">
        <v>5989</v>
      </c>
      <c r="J1264" s="9">
        <v>4160</v>
      </c>
      <c r="K1264" s="9">
        <v>161</v>
      </c>
      <c r="L1264" s="115">
        <f t="shared" si="57"/>
        <v>0.69460677909500756</v>
      </c>
      <c r="M1264" s="96">
        <f>IF($B1264="Область","",SUM('Дані з ДІСО'!J1264:L1264)/K1264)</f>
        <v>4</v>
      </c>
      <c r="N1264" s="9" t="str">
        <f>IF($B1264="Область","",VLOOKUP(100*J1264/I1264,Параметри!$B$39:$C$53,2,TRUE))</f>
        <v>3. 66-72</v>
      </c>
      <c r="O1264" s="9" t="str">
        <f>IF($B1264="Область","",VLOOKUP(M1264,Параметри!$B$21:$C$35,2,TRUE))</f>
        <v>6. 3,9-4,1</v>
      </c>
      <c r="P1264" s="9">
        <f t="shared" si="58"/>
        <v>3</v>
      </c>
      <c r="Q1264" s="9">
        <f t="shared" si="59"/>
        <v>6</v>
      </c>
      <c r="R1264" s="116">
        <v>14.5</v>
      </c>
      <c r="S1264" s="117">
        <f>IF(C1264="Область",Параметри!$K$47,IF(C1264="Київ",Параметри!$K$48,IF(L1264&lt;Параметри!$I$42,Параметри!$K$42,IF(L1264&lt;Параметри!$I$43,Параметри!$K$43,IF(L1264&lt;Параметри!$I$44,Параметри!$K$44,IF(L1264&lt;Параметри!$I$45,Параметри!$K$45,Параметри!$K$46))))))</f>
        <v>0.48</v>
      </c>
      <c r="T1264" s="97">
        <f>IF($B1264="Область",Параметри!K$63,IF($R1264&lt;Параметри!$G$59,Параметри!K$58,IF($R1264&lt;Параметри!$G$60,Параметри!K$59,IF($R1264&lt;Параметри!$G$61,Параметри!K$60,IF($R1264&lt;Параметри!$G$62,Параметри!K$61,Параметри!K$62)))))</f>
        <v>1.7000000000000001E-2</v>
      </c>
      <c r="U1264" s="97">
        <f>IF($B1264="Область",Параметри!L$63,IF($R1264&lt;Параметри!$G$59,Параметри!L$58,IF($R1264&lt;Параметри!$G$60,Параметри!L$59,IF($R1264&lt;Параметри!$G$61,Параметри!L$60,IF($R1264&lt;Параметри!$G$62,Параметри!L$61,Параметри!L$62)))))</f>
        <v>4.7E-2</v>
      </c>
      <c r="V1264" s="98">
        <f>IF(OR(SUM('Дані з ДІСО'!G1264:I1264)=0,Розрахунки!H1264=0),"",Розрахунки!H1264/SUM('Дані з ДІСО'!G1264:I1264))</f>
        <v>11.709090909090909</v>
      </c>
      <c r="W1264" s="9">
        <v>2019</v>
      </c>
      <c r="X1264" s="9">
        <v>14.5</v>
      </c>
      <c r="Y1264" s="9">
        <v>14</v>
      </c>
      <c r="Z1264" s="9" t="s">
        <v>4535</v>
      </c>
      <c r="AA1264" s="99">
        <v>14.5</v>
      </c>
      <c r="AB1264" s="9" t="str">
        <f>IF('Коефіцієнти АТО'!C1264="Область","",'Коефіцієнти АТО'!D1264)</f>
        <v>Хмельницька</v>
      </c>
      <c r="AC1264" s="9"/>
    </row>
    <row r="1265" spans="1:29" ht="15" customHeight="1">
      <c r="A1265" s="9">
        <v>1264</v>
      </c>
      <c r="B1265" s="9" t="s">
        <v>3176</v>
      </c>
      <c r="C1265" s="9" t="s">
        <v>3146</v>
      </c>
      <c r="D1265" s="9" t="s">
        <v>4259</v>
      </c>
      <c r="E1265" s="9" t="s">
        <v>78</v>
      </c>
      <c r="F1265" s="9" t="s">
        <v>2625</v>
      </c>
      <c r="G1265" s="9" t="s">
        <v>4295</v>
      </c>
      <c r="H1265" s="9" t="s">
        <v>2624</v>
      </c>
      <c r="I1265" s="9">
        <v>35752</v>
      </c>
      <c r="J1265" s="9">
        <v>684</v>
      </c>
      <c r="K1265" s="9">
        <v>73.3</v>
      </c>
      <c r="L1265" s="115">
        <f t="shared" si="57"/>
        <v>1.9131796822555381E-2</v>
      </c>
      <c r="M1265" s="96">
        <f>IF($B1265="Область","",SUM('Дані з ДІСО'!J1265:L1265)/K1265)</f>
        <v>60.027285129604365</v>
      </c>
      <c r="N1265" s="9" t="str">
        <f>IF($B1265="Область","",VLOOKUP(100*J1265/I1265,Параметри!$B$39:$C$53,2,TRUE))</f>
        <v>15. 0-9</v>
      </c>
      <c r="O1265" s="9" t="str">
        <f>IF($B1265="Область","",VLOOKUP(M1265,Параметри!$B$21:$C$35,2,TRUE))</f>
        <v>14. 44,9-93,7</v>
      </c>
      <c r="P1265" s="9">
        <f t="shared" si="58"/>
        <v>15</v>
      </c>
      <c r="Q1265" s="9">
        <f t="shared" si="59"/>
        <v>14</v>
      </c>
      <c r="R1265" s="116">
        <v>26.5</v>
      </c>
      <c r="S1265" s="117">
        <f>IF(C1265="Область",Параметри!$K$47,IF(C1265="Київ",Параметри!$K$48,IF(L1265&lt;Параметри!$I$42,Параметри!$K$42,IF(L1265&lt;Параметри!$I$43,Параметри!$K$43,IF(L1265&lt;Параметри!$I$44,Параметри!$K$44,IF(L1265&lt;Параметри!$I$45,Параметри!$K$45,Параметри!$K$46))))))</f>
        <v>0.23</v>
      </c>
      <c r="T1265" s="97">
        <f>IF($B1265="Область",Параметри!K$63,IF($R1265&lt;Параметри!$G$59,Параметри!K$58,IF($R1265&lt;Параметри!$G$60,Параметри!K$59,IF($R1265&lt;Параметри!$G$61,Параметри!K$60,IF($R1265&lt;Параметри!$G$62,Параметри!K$61,Параметри!K$62)))))</f>
        <v>0.125</v>
      </c>
      <c r="U1265" s="97">
        <f>IF($B1265="Область",Параметри!L$63,IF($R1265&lt;Параметри!$G$59,Параметри!L$58,IF($R1265&lt;Параметри!$G$60,Параметри!L$59,IF($R1265&lt;Параметри!$G$61,Параметри!L$60,IF($R1265&lt;Параметри!$G$62,Параметри!L$61,Параметри!L$62)))))</f>
        <v>4.7E-2</v>
      </c>
      <c r="V1265" s="98">
        <f>IF(OR(SUM('Дані з ДІСО'!G1265:I1265)=0,Розрахунки!H1265=0),"",Розрахунки!H1265/SUM('Дані з ДІСО'!G1265:I1265))</f>
        <v>33.587786259541986</v>
      </c>
      <c r="W1265" s="9" t="s">
        <v>3176</v>
      </c>
      <c r="X1265" s="9">
        <v>27.5</v>
      </c>
      <c r="Y1265" s="9">
        <v>25.5</v>
      </c>
      <c r="Z1265" s="9" t="s">
        <v>4536</v>
      </c>
      <c r="AA1265" s="99">
        <v>26.5</v>
      </c>
      <c r="AB1265" s="9" t="str">
        <f>IF('Коефіцієнти АТО'!C1265="Область","",'Коефіцієнти АТО'!D1265)</f>
        <v>Хмельницька</v>
      </c>
      <c r="AC1265" s="9"/>
    </row>
    <row r="1266" spans="1:29" ht="15" customHeight="1">
      <c r="A1266" s="9">
        <v>1265</v>
      </c>
      <c r="B1266" s="9" t="s">
        <v>3176</v>
      </c>
      <c r="C1266" s="9" t="s">
        <v>3146</v>
      </c>
      <c r="D1266" s="9" t="s">
        <v>4259</v>
      </c>
      <c r="E1266" s="9" t="s">
        <v>78</v>
      </c>
      <c r="F1266" s="9" t="s">
        <v>2627</v>
      </c>
      <c r="G1266" s="9" t="s">
        <v>4296</v>
      </c>
      <c r="H1266" s="9" t="s">
        <v>2626</v>
      </c>
      <c r="I1266" s="9">
        <v>37723</v>
      </c>
      <c r="J1266" s="9">
        <v>1062</v>
      </c>
      <c r="K1266" s="9">
        <v>98.9</v>
      </c>
      <c r="L1266" s="115">
        <f t="shared" si="57"/>
        <v>2.8152585955517853E-2</v>
      </c>
      <c r="M1266" s="96">
        <f>IF($B1266="Область","",SUM('Дані з ДІСО'!J1266:L1266)/K1266)</f>
        <v>43.169868554095046</v>
      </c>
      <c r="N1266" s="9" t="str">
        <f>IF($B1266="Область","",VLOOKUP(100*J1266/I1266,Параметри!$B$39:$C$53,2,TRUE))</f>
        <v>15. 0-9</v>
      </c>
      <c r="O1266" s="9" t="str">
        <f>IF($B1266="Область","",VLOOKUP(M1266,Параметри!$B$21:$C$35,2,TRUE))</f>
        <v>13. 35,3-44,9</v>
      </c>
      <c r="P1266" s="9">
        <f t="shared" si="58"/>
        <v>15</v>
      </c>
      <c r="Q1266" s="9">
        <f t="shared" si="59"/>
        <v>13</v>
      </c>
      <c r="R1266" s="116">
        <v>25</v>
      </c>
      <c r="S1266" s="117">
        <f>IF(C1266="Область",Параметри!$K$47,IF(C1266="Київ",Параметри!$K$48,IF(L1266&lt;Параметри!$I$42,Параметри!$K$42,IF(L1266&lt;Параметри!$I$43,Параметри!$K$43,IF(L1266&lt;Параметри!$I$44,Параметри!$K$44,IF(L1266&lt;Параметри!$I$45,Параметри!$K$45,Параметри!$K$46))))))</f>
        <v>0.23</v>
      </c>
      <c r="T1266" s="97">
        <f>IF($B1266="Область",Параметри!K$63,IF($R1266&lt;Параметри!$G$59,Параметри!K$58,IF($R1266&lt;Параметри!$G$60,Параметри!K$59,IF($R1266&lt;Параметри!$G$61,Параметри!K$60,IF($R1266&lt;Параметри!$G$62,Параметри!K$61,Параметри!K$62)))))</f>
        <v>0.125</v>
      </c>
      <c r="U1266" s="97">
        <f>IF($B1266="Область",Параметри!L$63,IF($R1266&lt;Параметри!$G$59,Параметри!L$58,IF($R1266&lt;Параметри!$G$60,Параметри!L$59,IF($R1266&lt;Параметри!$G$61,Параметри!L$60,IF($R1266&lt;Параметри!$G$62,Параметри!L$61,Параметри!L$62)))))</f>
        <v>4.7E-2</v>
      </c>
      <c r="V1266" s="98">
        <f>IF(OR(SUM('Дані з ДІСО'!G1266:I1266)=0,Розрахунки!H1266=0),"",Розрахунки!H1266/SUM('Дані з ДІСО'!G1266:I1266))</f>
        <v>29.243150684931507</v>
      </c>
      <c r="W1266" s="9" t="s">
        <v>3176</v>
      </c>
      <c r="X1266" s="9">
        <v>25</v>
      </c>
      <c r="Y1266" s="9">
        <v>24.5</v>
      </c>
      <c r="Z1266" s="9" t="s">
        <v>4535</v>
      </c>
      <c r="AA1266" s="99">
        <v>25</v>
      </c>
      <c r="AB1266" s="9" t="str">
        <f>IF('Коефіцієнти АТО'!C1266="Область","",'Коефіцієнти АТО'!D1266)</f>
        <v>Хмельницька</v>
      </c>
      <c r="AC1266" s="9"/>
    </row>
    <row r="1267" spans="1:29" ht="15" customHeight="1">
      <c r="A1267" s="9">
        <v>1266</v>
      </c>
      <c r="B1267" s="9" t="s">
        <v>3148</v>
      </c>
      <c r="C1267" s="9" t="s">
        <v>3148</v>
      </c>
      <c r="D1267" s="9" t="s">
        <v>4259</v>
      </c>
      <c r="E1267" s="9" t="s">
        <v>24</v>
      </c>
      <c r="F1267" s="9" t="s">
        <v>2629</v>
      </c>
      <c r="G1267" s="9" t="s">
        <v>4297</v>
      </c>
      <c r="H1267" s="9" t="s">
        <v>2628</v>
      </c>
      <c r="I1267" s="9">
        <v>7227</v>
      </c>
      <c r="J1267" s="9">
        <v>7227</v>
      </c>
      <c r="K1267" s="9">
        <v>356.1</v>
      </c>
      <c r="L1267" s="115">
        <f t="shared" si="57"/>
        <v>1</v>
      </c>
      <c r="M1267" s="96">
        <f>IF($B1267="Область","",SUM('Дані з ДІСО'!J1267:L1267)/K1267)</f>
        <v>1.9236169615276606</v>
      </c>
      <c r="N1267" s="9" t="str">
        <f>IF($B1267="Область","",VLOOKUP(100*J1267/I1267,Параметри!$B$39:$C$53,2,TRUE))</f>
        <v>1. 100%</v>
      </c>
      <c r="O1267" s="9" t="str">
        <f>IF($B1267="Область","",VLOOKUP(M1267,Параметри!$B$21:$C$35,2,TRUE))</f>
        <v>3. 1,4-2,1</v>
      </c>
      <c r="P1267" s="9">
        <f t="shared" si="58"/>
        <v>1</v>
      </c>
      <c r="Q1267" s="9">
        <f t="shared" si="59"/>
        <v>3</v>
      </c>
      <c r="R1267" s="116">
        <v>12</v>
      </c>
      <c r="S1267" s="117">
        <f>IF(C1267="Область",Параметри!$K$47,IF(C1267="Київ",Параметри!$K$48,IF(L1267&lt;Параметри!$I$42,Параметри!$K$42,IF(L1267&lt;Параметри!$I$43,Параметри!$K$43,IF(L1267&lt;Параметри!$I$44,Параметри!$K$44,IF(L1267&lt;Параметри!$I$45,Параметри!$K$45,Параметри!$K$46))))))</f>
        <v>0.53</v>
      </c>
      <c r="T1267" s="97">
        <f>IF($B1267="Область",Параметри!K$63,IF($R1267&lt;Параметри!$G$59,Параметри!K$58,IF($R1267&lt;Параметри!$G$60,Параметри!K$59,IF($R1267&lt;Параметри!$G$61,Параметри!K$60,IF($R1267&lt;Параметри!$G$62,Параметри!K$61,Параметри!K$62)))))</f>
        <v>1.7000000000000001E-2</v>
      </c>
      <c r="U1267" s="97">
        <f>IF($B1267="Область",Параметри!L$63,IF($R1267&lt;Параметри!$G$59,Параметри!L$58,IF($R1267&lt;Параметри!$G$60,Параметри!L$59,IF($R1267&lt;Параметри!$G$61,Параметри!L$60,IF($R1267&lt;Параметри!$G$62,Параметри!L$61,Параметри!L$62)))))</f>
        <v>4.7E-2</v>
      </c>
      <c r="V1267" s="98">
        <f>IF(OR(SUM('Дані з ДІСО'!G1267:I1267)=0,Розрахунки!H1267=0),"",Розрахунки!H1267/SUM('Дані з ДІСО'!G1267:I1267))</f>
        <v>13.431372549019608</v>
      </c>
      <c r="W1267" s="9">
        <v>2020</v>
      </c>
      <c r="X1267" s="9">
        <v>12.5</v>
      </c>
      <c r="Y1267" s="9">
        <v>11</v>
      </c>
      <c r="Z1267" s="9" t="s">
        <v>4536</v>
      </c>
      <c r="AA1267" s="99">
        <v>12</v>
      </c>
      <c r="AB1267" s="9" t="str">
        <f>IF('Коефіцієнти АТО'!C1267="Область","",'Коефіцієнти АТО'!D1267)</f>
        <v>Хмельницька</v>
      </c>
      <c r="AC1267" s="9"/>
    </row>
    <row r="1268" spans="1:29" ht="15" customHeight="1">
      <c r="A1268" s="9">
        <v>1267</v>
      </c>
      <c r="B1268" s="9" t="s">
        <v>3148</v>
      </c>
      <c r="C1268" s="9" t="s">
        <v>3148</v>
      </c>
      <c r="D1268" s="9" t="s">
        <v>4259</v>
      </c>
      <c r="E1268" s="9" t="s">
        <v>24</v>
      </c>
      <c r="F1268" s="9" t="s">
        <v>2631</v>
      </c>
      <c r="G1268" s="9" t="s">
        <v>4298</v>
      </c>
      <c r="H1268" s="9" t="s">
        <v>2630</v>
      </c>
      <c r="I1268" s="9">
        <v>4305</v>
      </c>
      <c r="J1268" s="9">
        <v>4305</v>
      </c>
      <c r="K1268" s="9">
        <v>197.5</v>
      </c>
      <c r="L1268" s="115">
        <f t="shared" si="57"/>
        <v>1</v>
      </c>
      <c r="M1268" s="96">
        <f>IF($B1268="Область","",SUM('Дані з ДІСО'!J1268:L1268)/K1268)</f>
        <v>2.0911392405063292</v>
      </c>
      <c r="N1268" s="9" t="str">
        <f>IF($B1268="Область","",VLOOKUP(100*J1268/I1268,Параметри!$B$39:$C$53,2,TRUE))</f>
        <v>1. 100%</v>
      </c>
      <c r="O1268" s="9" t="str">
        <f>IF($B1268="Область","",VLOOKUP(M1268,Параметри!$B$21:$C$35,2,TRUE))</f>
        <v>3. 1,4-2,1</v>
      </c>
      <c r="P1268" s="9">
        <f t="shared" si="58"/>
        <v>1</v>
      </c>
      <c r="Q1268" s="9">
        <f t="shared" si="59"/>
        <v>3</v>
      </c>
      <c r="R1268" s="116">
        <v>12</v>
      </c>
      <c r="S1268" s="117">
        <f>IF(C1268="Область",Параметри!$K$47,IF(C1268="Київ",Параметри!$K$48,IF(L1268&lt;Параметри!$I$42,Параметри!$K$42,IF(L1268&lt;Параметри!$I$43,Параметри!$K$43,IF(L1268&lt;Параметри!$I$44,Параметри!$K$44,IF(L1268&lt;Параметри!$I$45,Параметри!$K$45,Параметри!$K$46))))))</f>
        <v>0.53</v>
      </c>
      <c r="T1268" s="97">
        <f>IF($B1268="Область",Параметри!K$63,IF($R1268&lt;Параметри!$G$59,Параметри!K$58,IF($R1268&lt;Параметри!$G$60,Параметри!K$59,IF($R1268&lt;Параметри!$G$61,Параметри!K$60,IF($R1268&lt;Параметри!$G$62,Параметри!K$61,Параметри!K$62)))))</f>
        <v>1.7000000000000001E-2</v>
      </c>
      <c r="U1268" s="97">
        <f>IF($B1268="Область",Параметри!L$63,IF($R1268&lt;Параметри!$G$59,Параметри!L$58,IF($R1268&lt;Параметри!$G$60,Параметри!L$59,IF($R1268&lt;Параметри!$G$61,Параметри!L$60,IF($R1268&lt;Параметри!$G$62,Параметри!L$61,Параметри!L$62)))))</f>
        <v>4.7E-2</v>
      </c>
      <c r="V1268" s="98">
        <f>IF(OR(SUM('Дані з ДІСО'!G1268:I1268)=0,Розрахунки!H1268=0),"",Розрахунки!H1268/SUM('Дані з ДІСО'!G1268:I1268))</f>
        <v>10.868421052631579</v>
      </c>
      <c r="W1268" s="9">
        <v>2021</v>
      </c>
      <c r="X1268" s="9">
        <v>12.5</v>
      </c>
      <c r="Y1268" s="9">
        <v>11</v>
      </c>
      <c r="Z1268" s="9" t="s">
        <v>4536</v>
      </c>
      <c r="AA1268" s="99">
        <v>12</v>
      </c>
      <c r="AB1268" s="9" t="str">
        <f>IF('Коефіцієнти АТО'!C1268="Область","",'Коефіцієнти АТО'!D1268)</f>
        <v>Хмельницька</v>
      </c>
      <c r="AC1268" s="9"/>
    </row>
    <row r="1269" spans="1:29" ht="15" customHeight="1">
      <c r="A1269" s="9">
        <v>1268</v>
      </c>
      <c r="B1269" s="9" t="s">
        <v>3148</v>
      </c>
      <c r="C1269" s="9" t="s">
        <v>3148</v>
      </c>
      <c r="D1269" s="9" t="s">
        <v>4259</v>
      </c>
      <c r="E1269" s="9" t="s">
        <v>24</v>
      </c>
      <c r="F1269" s="9" t="s">
        <v>2633</v>
      </c>
      <c r="G1269" s="9" t="s">
        <v>4299</v>
      </c>
      <c r="H1269" s="9" t="s">
        <v>2632</v>
      </c>
      <c r="I1269" s="9">
        <v>4845</v>
      </c>
      <c r="J1269" s="9">
        <v>4845</v>
      </c>
      <c r="K1269" s="9">
        <v>256.3</v>
      </c>
      <c r="L1269" s="115">
        <f t="shared" si="57"/>
        <v>1</v>
      </c>
      <c r="M1269" s="96">
        <f>IF($B1269="Область","",SUM('Дані з ДІСО'!J1269:L1269)/K1269)</f>
        <v>1.6387046429964884</v>
      </c>
      <c r="N1269" s="9" t="str">
        <f>IF($B1269="Область","",VLOOKUP(100*J1269/I1269,Параметри!$B$39:$C$53,2,TRUE))</f>
        <v>1. 100%</v>
      </c>
      <c r="O1269" s="9" t="str">
        <f>IF($B1269="Область","",VLOOKUP(M1269,Параметри!$B$21:$C$35,2,TRUE))</f>
        <v>3. 1,4-2,1</v>
      </c>
      <c r="P1269" s="9">
        <f t="shared" si="58"/>
        <v>1</v>
      </c>
      <c r="Q1269" s="9">
        <f t="shared" si="59"/>
        <v>3</v>
      </c>
      <c r="R1269" s="116">
        <v>11</v>
      </c>
      <c r="S1269" s="117">
        <f>IF(C1269="Область",Параметри!$K$47,IF(C1269="Київ",Параметри!$K$48,IF(L1269&lt;Параметри!$I$42,Параметри!$K$42,IF(L1269&lt;Параметри!$I$43,Параметри!$K$43,IF(L1269&lt;Параметри!$I$44,Параметри!$K$44,IF(L1269&lt;Параметри!$I$45,Параметри!$K$45,Параметри!$K$46))))))</f>
        <v>0.53</v>
      </c>
      <c r="T1269" s="97">
        <f>IF($B1269="Область",Параметри!K$63,IF($R1269&lt;Параметри!$G$59,Параметри!K$58,IF($R1269&lt;Параметри!$G$60,Параметри!K$59,IF($R1269&lt;Параметри!$G$61,Параметри!K$60,IF($R1269&lt;Параметри!$G$62,Параметри!K$61,Параметри!K$62)))))</f>
        <v>1.7000000000000001E-2</v>
      </c>
      <c r="U1269" s="97">
        <f>IF($B1269="Область",Параметри!L$63,IF($R1269&lt;Параметри!$G$59,Параметри!L$58,IF($R1269&lt;Параметри!$G$60,Параметри!L$59,IF($R1269&lt;Параметри!$G$61,Параметри!L$60,IF($R1269&lt;Параметри!$G$62,Параметри!L$61,Параметри!L$62)))))</f>
        <v>4.7E-2</v>
      </c>
      <c r="V1269" s="98">
        <f>IF(OR(SUM('Дані з ДІСО'!G1269:I1269)=0,Розрахунки!H1269=0),"",Розрахунки!H1269/SUM('Дані з ДІСО'!G1269:I1269))</f>
        <v>8.4</v>
      </c>
      <c r="W1269" s="9">
        <v>2021</v>
      </c>
      <c r="X1269" s="9">
        <v>12.5</v>
      </c>
      <c r="Y1269" s="9">
        <v>10</v>
      </c>
      <c r="Z1269" s="9" t="s">
        <v>4536</v>
      </c>
      <c r="AA1269" s="99">
        <v>11</v>
      </c>
      <c r="AB1269" s="9" t="str">
        <f>IF('Коефіцієнти АТО'!C1269="Область","",'Коефіцієнти АТО'!D1269)</f>
        <v>Хмельницька</v>
      </c>
      <c r="AC1269" s="9"/>
    </row>
    <row r="1270" spans="1:29" ht="15" customHeight="1">
      <c r="A1270" s="9">
        <v>1269</v>
      </c>
      <c r="B1270" s="9" t="s">
        <v>3176</v>
      </c>
      <c r="C1270" s="9" t="s">
        <v>3146</v>
      </c>
      <c r="D1270" s="9" t="s">
        <v>4259</v>
      </c>
      <c r="E1270" s="9" t="s">
        <v>78</v>
      </c>
      <c r="F1270" s="9" t="s">
        <v>2635</v>
      </c>
      <c r="G1270" s="9" t="s">
        <v>4300</v>
      </c>
      <c r="H1270" s="9" t="s">
        <v>2634</v>
      </c>
      <c r="I1270" s="9">
        <v>51570</v>
      </c>
      <c r="J1270" s="9">
        <v>17338</v>
      </c>
      <c r="K1270" s="9">
        <v>797</v>
      </c>
      <c r="L1270" s="115">
        <f t="shared" si="57"/>
        <v>0.33620321892573202</v>
      </c>
      <c r="M1270" s="96">
        <f>IF($B1270="Область","",SUM('Дані з ДІСО'!J1270:L1270)/K1270)</f>
        <v>8.0388958594730244</v>
      </c>
      <c r="N1270" s="9" t="str">
        <f>IF($B1270="Область","",VLOOKUP(100*J1270/I1270,Параметри!$B$39:$C$53,2,TRUE))</f>
        <v>9. 26-43</v>
      </c>
      <c r="O1270" s="9" t="str">
        <f>IF($B1270="Область","",VLOOKUP(M1270,Параметри!$B$21:$C$35,2,TRUE))</f>
        <v>10. 7-10,2</v>
      </c>
      <c r="P1270" s="9">
        <f t="shared" si="58"/>
        <v>9</v>
      </c>
      <c r="Q1270" s="9">
        <f t="shared" si="59"/>
        <v>10</v>
      </c>
      <c r="R1270" s="116">
        <v>18</v>
      </c>
      <c r="S1270" s="117">
        <f>IF(C1270="Область",Параметри!$K$47,IF(C1270="Київ",Параметри!$K$48,IF(L1270&lt;Параметри!$I$42,Параметри!$K$42,IF(L1270&lt;Параметри!$I$43,Параметри!$K$43,IF(L1270&lt;Параметри!$I$44,Параметри!$K$44,IF(L1270&lt;Параметри!$I$45,Параметри!$K$45,Параметри!$K$46))))))</f>
        <v>0.33</v>
      </c>
      <c r="T1270" s="97">
        <f>IF($B1270="Область",Параметри!K$63,IF($R1270&lt;Параметри!$G$59,Параметри!K$58,IF($R1270&lt;Параметри!$G$60,Параметри!K$59,IF($R1270&lt;Параметри!$G$61,Параметри!K$60,IF($R1270&lt;Параметри!$G$62,Параметри!K$61,Параметри!K$62)))))</f>
        <v>1.7000000000000001E-2</v>
      </c>
      <c r="U1270" s="97">
        <f>IF($B1270="Область",Параметри!L$63,IF($R1270&lt;Параметри!$G$59,Параметри!L$58,IF($R1270&lt;Параметри!$G$60,Параметри!L$59,IF($R1270&lt;Параметри!$G$61,Параметри!L$60,IF($R1270&lt;Параметри!$G$62,Параметри!L$61,Параметри!L$62)))))</f>
        <v>4.7E-2</v>
      </c>
      <c r="V1270" s="98">
        <f>IF(OR(SUM('Дані з ДІСО'!G1270:I1270)=0,Розрахунки!H1270=0),"",Розрахунки!H1270/SUM('Дані з ДІСО'!G1270:I1270))</f>
        <v>19.415151515151514</v>
      </c>
      <c r="W1270" s="9" t="s">
        <v>3176</v>
      </c>
      <c r="X1270" s="9">
        <v>18</v>
      </c>
      <c r="Y1270" s="9">
        <v>19</v>
      </c>
      <c r="Z1270" s="9" t="s">
        <v>4535</v>
      </c>
      <c r="AA1270" s="99">
        <v>18</v>
      </c>
      <c r="AB1270" s="9" t="str">
        <f>IF('Коефіцієнти АТО'!C1270="Область","",'Коефіцієнти АТО'!D1270)</f>
        <v>Хмельницька</v>
      </c>
      <c r="AC1270" s="9"/>
    </row>
    <row r="1271" spans="1:29" ht="15" customHeight="1">
      <c r="A1271" s="9">
        <v>1270</v>
      </c>
      <c r="B1271" s="9" t="s">
        <v>3151</v>
      </c>
      <c r="C1271" s="9" t="s">
        <v>3151</v>
      </c>
      <c r="D1271" s="9" t="s">
        <v>4259</v>
      </c>
      <c r="E1271" s="9" t="s">
        <v>29</v>
      </c>
      <c r="F1271" s="9" t="s">
        <v>2637</v>
      </c>
      <c r="G1271" s="9" t="s">
        <v>4301</v>
      </c>
      <c r="H1271" s="9" t="s">
        <v>2636</v>
      </c>
      <c r="I1271" s="9">
        <v>18587</v>
      </c>
      <c r="J1271" s="9">
        <v>12523</v>
      </c>
      <c r="K1271" s="9">
        <v>522.5</v>
      </c>
      <c r="L1271" s="115">
        <f t="shared" si="57"/>
        <v>0.67375047075913275</v>
      </c>
      <c r="M1271" s="96">
        <f>IF($B1271="Область","",SUM('Дані з ДІСО'!J1271:L1271)/K1271)</f>
        <v>3.2306220095693781</v>
      </c>
      <c r="N1271" s="9" t="str">
        <f>IF($B1271="Область","",VLOOKUP(100*J1271/I1271,Параметри!$B$39:$C$53,2,TRUE))</f>
        <v>3. 66-72</v>
      </c>
      <c r="O1271" s="9" t="str">
        <f>IF($B1271="Область","",VLOOKUP(M1271,Параметри!$B$21:$C$35,2,TRUE))</f>
        <v>5. 3-3,9</v>
      </c>
      <c r="P1271" s="9">
        <f t="shared" si="58"/>
        <v>3</v>
      </c>
      <c r="Q1271" s="9">
        <f t="shared" si="59"/>
        <v>5</v>
      </c>
      <c r="R1271" s="116">
        <v>14</v>
      </c>
      <c r="S1271" s="117">
        <f>IF(C1271="Область",Параметри!$K$47,IF(C1271="Київ",Параметри!$K$48,IF(L1271&lt;Параметри!$I$42,Параметри!$K$42,IF(L1271&lt;Параметри!$I$43,Параметри!$K$43,IF(L1271&lt;Параметри!$I$44,Параметри!$K$44,IF(L1271&lt;Параметри!$I$45,Параметри!$K$45,Параметри!$K$46))))))</f>
        <v>0.48</v>
      </c>
      <c r="T1271" s="97">
        <f>IF($B1271="Область",Параметри!K$63,IF($R1271&lt;Параметри!$G$59,Параметри!K$58,IF($R1271&lt;Параметри!$G$60,Параметри!K$59,IF($R1271&lt;Параметри!$G$61,Параметри!K$60,IF($R1271&lt;Параметри!$G$62,Параметри!K$61,Параметри!K$62)))))</f>
        <v>1.7000000000000001E-2</v>
      </c>
      <c r="U1271" s="97">
        <f>IF($B1271="Область",Параметри!L$63,IF($R1271&lt;Параметри!$G$59,Параметри!L$58,IF($R1271&lt;Параметри!$G$60,Параметри!L$59,IF($R1271&lt;Параметри!$G$61,Параметри!L$60,IF($R1271&lt;Параметри!$G$62,Параметри!L$61,Параметри!L$62)))))</f>
        <v>4.7E-2</v>
      </c>
      <c r="V1271" s="98">
        <f>IF(OR(SUM('Дані з ДІСО'!G1271:I1271)=0,Розрахунки!H1271=0),"",Розрахунки!H1271/SUM('Дані з ДІСО'!G1271:I1271))</f>
        <v>13.504</v>
      </c>
      <c r="W1271" s="9">
        <v>2021</v>
      </c>
      <c r="X1271" s="9">
        <v>14</v>
      </c>
      <c r="Y1271" s="9">
        <v>13</v>
      </c>
      <c r="Z1271" s="9" t="s">
        <v>4535</v>
      </c>
      <c r="AA1271" s="99">
        <v>14</v>
      </c>
      <c r="AB1271" s="9" t="str">
        <f>IF('Коефіцієнти АТО'!C1271="Область","",'Коефіцієнти АТО'!D1271)</f>
        <v>Хмельницька</v>
      </c>
      <c r="AC1271" s="9"/>
    </row>
    <row r="1272" spans="1:29" ht="15" customHeight="1">
      <c r="A1272" s="9">
        <v>1271</v>
      </c>
      <c r="B1272" s="9" t="s">
        <v>3145</v>
      </c>
      <c r="C1272" s="9" t="s">
        <v>3146</v>
      </c>
      <c r="D1272" s="9" t="s">
        <v>4259</v>
      </c>
      <c r="E1272" s="9" t="s">
        <v>21</v>
      </c>
      <c r="F1272" s="9" t="s">
        <v>2639</v>
      </c>
      <c r="G1272" s="9" t="s">
        <v>4302</v>
      </c>
      <c r="H1272" s="9" t="s">
        <v>2638</v>
      </c>
      <c r="I1272" s="9">
        <v>23360</v>
      </c>
      <c r="J1272" s="9">
        <v>11927</v>
      </c>
      <c r="K1272" s="9">
        <v>620.6</v>
      </c>
      <c r="L1272" s="115">
        <f t="shared" si="57"/>
        <v>0.51057363013698631</v>
      </c>
      <c r="M1272" s="96">
        <f>IF($B1272="Область","",SUM('Дані з ДІСО'!J1272:L1272)/K1272)</f>
        <v>3.9832420238478892</v>
      </c>
      <c r="N1272" s="9" t="str">
        <f>IF($B1272="Область","",VLOOKUP(100*J1272/I1272,Параметри!$B$39:$C$53,2,TRUE))</f>
        <v>7. 49-53</v>
      </c>
      <c r="O1272" s="9" t="str">
        <f>IF($B1272="Область","",VLOOKUP(M1272,Параметри!$B$21:$C$35,2,TRUE))</f>
        <v>6. 3,9-4,1</v>
      </c>
      <c r="P1272" s="9">
        <f t="shared" si="58"/>
        <v>7</v>
      </c>
      <c r="Q1272" s="9">
        <f t="shared" si="59"/>
        <v>6</v>
      </c>
      <c r="R1272" s="116">
        <v>15.5</v>
      </c>
      <c r="S1272" s="117">
        <f>IF(C1272="Область",Параметри!$K$47,IF(C1272="Київ",Параметри!$K$48,IF(L1272&lt;Параметри!$I$42,Параметри!$K$42,IF(L1272&lt;Параметри!$I$43,Параметри!$K$43,IF(L1272&lt;Параметри!$I$44,Параметри!$K$44,IF(L1272&lt;Параметри!$I$45,Параметри!$K$45,Параметри!$K$46))))))</f>
        <v>0.43</v>
      </c>
      <c r="T1272" s="97">
        <f>IF($B1272="Область",Параметри!K$63,IF($R1272&lt;Параметри!$G$59,Параметри!K$58,IF($R1272&lt;Параметри!$G$60,Параметри!K$59,IF($R1272&lt;Параметри!$G$61,Параметри!K$60,IF($R1272&lt;Параметри!$G$62,Параметри!K$61,Параметри!K$62)))))</f>
        <v>1.7000000000000001E-2</v>
      </c>
      <c r="U1272" s="97">
        <f>IF($B1272="Область",Параметри!L$63,IF($R1272&lt;Параметри!$G$59,Параметри!L$58,IF($R1272&lt;Параметри!$G$60,Параметри!L$59,IF($R1272&lt;Параметри!$G$61,Параметри!L$60,IF($R1272&lt;Параметри!$G$62,Параметри!L$61,Параметри!L$62)))))</f>
        <v>4.7E-2</v>
      </c>
      <c r="V1272" s="98">
        <f>IF(OR(SUM('Дані з ДІСО'!G1272:I1272)=0,Розрахунки!H1272=0),"",Розрахунки!H1272/SUM('Дані з ДІСО'!G1272:I1272))</f>
        <v>17.408450704225352</v>
      </c>
      <c r="W1272" s="9">
        <v>2021</v>
      </c>
      <c r="X1272" s="9">
        <v>15.5</v>
      </c>
      <c r="Y1272" s="9">
        <v>16.5</v>
      </c>
      <c r="Z1272" s="9" t="s">
        <v>4535</v>
      </c>
      <c r="AA1272" s="99">
        <v>15.5</v>
      </c>
      <c r="AB1272" s="9" t="str">
        <f>IF('Коефіцієнти АТО'!C1272="Область","",'Коефіцієнти АТО'!D1272)</f>
        <v>Хмельницька</v>
      </c>
      <c r="AC1272" s="9"/>
    </row>
    <row r="1273" spans="1:29" ht="15" customHeight="1">
      <c r="A1273" s="9">
        <v>1272</v>
      </c>
      <c r="B1273" s="9" t="s">
        <v>3151</v>
      </c>
      <c r="C1273" s="9" t="s">
        <v>3151</v>
      </c>
      <c r="D1273" s="9" t="s">
        <v>4259</v>
      </c>
      <c r="E1273" s="9" t="s">
        <v>29</v>
      </c>
      <c r="F1273" s="9" t="s">
        <v>2641</v>
      </c>
      <c r="G1273" s="9" t="s">
        <v>4303</v>
      </c>
      <c r="H1273" s="9" t="s">
        <v>2640</v>
      </c>
      <c r="I1273" s="9">
        <v>7242</v>
      </c>
      <c r="J1273" s="9">
        <v>5858</v>
      </c>
      <c r="K1273" s="9">
        <v>178.2</v>
      </c>
      <c r="L1273" s="115">
        <f t="shared" si="57"/>
        <v>0.80889257111295221</v>
      </c>
      <c r="M1273" s="96">
        <f>IF($B1273="Область","",SUM('Дані з ДІСО'!J1273:L1273)/K1273)</f>
        <v>3.1930415263748597</v>
      </c>
      <c r="N1273" s="9" t="str">
        <f>IF($B1273="Область","",VLOOKUP(100*J1273/I1273,Параметри!$B$39:$C$53,2,TRUE))</f>
        <v>2. 72-100</v>
      </c>
      <c r="O1273" s="9" t="str">
        <f>IF($B1273="Область","",VLOOKUP(M1273,Параметри!$B$21:$C$35,2,TRUE))</f>
        <v>5. 3-3,9</v>
      </c>
      <c r="P1273" s="9">
        <f t="shared" si="58"/>
        <v>2</v>
      </c>
      <c r="Q1273" s="9">
        <f t="shared" si="59"/>
        <v>5</v>
      </c>
      <c r="R1273" s="116">
        <v>13.5</v>
      </c>
      <c r="S1273" s="117">
        <f>IF(C1273="Область",Параметри!$K$47,IF(C1273="Київ",Параметри!$K$48,IF(L1273&lt;Параметри!$I$42,Параметри!$K$42,IF(L1273&lt;Параметри!$I$43,Параметри!$K$43,IF(L1273&lt;Параметри!$I$44,Параметри!$K$44,IF(L1273&lt;Параметри!$I$45,Параметри!$K$45,Параметри!$K$46))))))</f>
        <v>0.53</v>
      </c>
      <c r="T1273" s="97">
        <f>IF($B1273="Область",Параметри!K$63,IF($R1273&lt;Параметри!$G$59,Параметри!K$58,IF($R1273&lt;Параметри!$G$60,Параметри!K$59,IF($R1273&lt;Параметри!$G$61,Параметри!K$60,IF($R1273&lt;Параметри!$G$62,Параметри!K$61,Параметри!K$62)))))</f>
        <v>1.7000000000000001E-2</v>
      </c>
      <c r="U1273" s="97">
        <f>IF($B1273="Область",Параметри!L$63,IF($R1273&lt;Параметри!$G$59,Параметри!L$58,IF($R1273&lt;Параметри!$G$60,Параметри!L$59,IF($R1273&lt;Параметри!$G$61,Параметри!L$60,IF($R1273&lt;Параметри!$G$62,Параметри!L$61,Параметри!L$62)))))</f>
        <v>4.7E-2</v>
      </c>
      <c r="V1273" s="98">
        <f>IF(OR(SUM('Дані з ДІСО'!G1273:I1273)=0,Розрахунки!H1273=0),"",Розрахунки!H1273/SUM('Дані з ДІСО'!G1273:I1273))</f>
        <v>11.612244897959183</v>
      </c>
      <c r="W1273" s="9">
        <v>2021</v>
      </c>
      <c r="X1273" s="9">
        <v>13.5</v>
      </c>
      <c r="Y1273" s="9">
        <v>12.5</v>
      </c>
      <c r="Z1273" s="9" t="s">
        <v>4535</v>
      </c>
      <c r="AA1273" s="99">
        <v>13.5</v>
      </c>
      <c r="AB1273" s="9" t="str">
        <f>IF('Коефіцієнти АТО'!C1273="Область","",'Коефіцієнти АТО'!D1273)</f>
        <v>Хмельницька</v>
      </c>
      <c r="AC1273" s="9"/>
    </row>
    <row r="1274" spans="1:29" ht="15" customHeight="1">
      <c r="A1274" s="9">
        <v>1273</v>
      </c>
      <c r="B1274" s="9" t="s">
        <v>3148</v>
      </c>
      <c r="C1274" s="9" t="s">
        <v>3148</v>
      </c>
      <c r="D1274" s="9" t="s">
        <v>4259</v>
      </c>
      <c r="E1274" s="9" t="s">
        <v>24</v>
      </c>
      <c r="F1274" s="9" t="s">
        <v>2643</v>
      </c>
      <c r="G1274" s="9" t="s">
        <v>3998</v>
      </c>
      <c r="H1274" s="9" t="s">
        <v>2642</v>
      </c>
      <c r="I1274" s="9">
        <v>3744</v>
      </c>
      <c r="J1274" s="9">
        <v>3744</v>
      </c>
      <c r="K1274" s="9">
        <v>142.4</v>
      </c>
      <c r="L1274" s="115">
        <f t="shared" si="57"/>
        <v>1</v>
      </c>
      <c r="M1274" s="96">
        <f>IF($B1274="Область","",SUM('Дані з ДІСО'!J1274:L1274)/K1274)</f>
        <v>1.7626404494382022</v>
      </c>
      <c r="N1274" s="9" t="str">
        <f>IF($B1274="Область","",VLOOKUP(100*J1274/I1274,Параметри!$B$39:$C$53,2,TRUE))</f>
        <v>1. 100%</v>
      </c>
      <c r="O1274" s="9" t="str">
        <f>IF($B1274="Область","",VLOOKUP(M1274,Параметри!$B$21:$C$35,2,TRUE))</f>
        <v>3. 1,4-2,1</v>
      </c>
      <c r="P1274" s="9">
        <f t="shared" si="58"/>
        <v>1</v>
      </c>
      <c r="Q1274" s="9">
        <f t="shared" si="59"/>
        <v>3</v>
      </c>
      <c r="R1274" s="116">
        <v>16.5</v>
      </c>
      <c r="S1274" s="117">
        <f>IF(C1274="Область",Параметри!$K$47,IF(C1274="Київ",Параметри!$K$48,IF(L1274&lt;Параметри!$I$42,Параметри!$K$42,IF(L1274&lt;Параметри!$I$43,Параметри!$K$43,IF(L1274&lt;Параметри!$I$44,Параметри!$K$44,IF(L1274&lt;Параметри!$I$45,Параметри!$K$45,Параметри!$K$46))))))</f>
        <v>0.53</v>
      </c>
      <c r="T1274" s="97">
        <f>IF($B1274="Область",Параметри!K$63,IF($R1274&lt;Параметри!$G$59,Параметри!K$58,IF($R1274&lt;Параметри!$G$60,Параметри!K$59,IF($R1274&lt;Параметри!$G$61,Параметри!K$60,IF($R1274&lt;Параметри!$G$62,Параметри!K$61,Параметри!K$62)))))</f>
        <v>1.7000000000000001E-2</v>
      </c>
      <c r="U1274" s="97">
        <f>IF($B1274="Область",Параметри!L$63,IF($R1274&lt;Параметри!$G$59,Параметри!L$58,IF($R1274&lt;Параметри!$G$60,Параметри!L$59,IF($R1274&lt;Параметри!$G$61,Параметри!L$60,IF($R1274&lt;Параметри!$G$62,Параметри!L$61,Параметри!L$62)))))</f>
        <v>4.7E-2</v>
      </c>
      <c r="V1274" s="98">
        <f>IF(OR(SUM('Дані з ДІСО'!G1274:I1274)=0,Розрахунки!H1274=0),"",Розрахунки!H1274/SUM('Дані з ДІСО'!G1274:I1274))</f>
        <v>20.916666666666668</v>
      </c>
      <c r="W1274" s="9">
        <v>2021</v>
      </c>
      <c r="X1274" s="9">
        <v>12.5</v>
      </c>
      <c r="Y1274" s="9">
        <v>17.5</v>
      </c>
      <c r="Z1274" s="9" t="s">
        <v>4536</v>
      </c>
      <c r="AA1274" s="99">
        <v>16.5</v>
      </c>
      <c r="AB1274" s="9" t="str">
        <f>IF('Коефіцієнти АТО'!C1274="Область","",'Коефіцієнти АТО'!D1274)</f>
        <v>Хмельницька</v>
      </c>
      <c r="AC1274" s="9"/>
    </row>
    <row r="1275" spans="1:29" ht="15" customHeight="1">
      <c r="A1275" s="9">
        <v>1274</v>
      </c>
      <c r="B1275" s="9" t="s">
        <v>3145</v>
      </c>
      <c r="C1275" s="9" t="s">
        <v>3146</v>
      </c>
      <c r="D1275" s="9" t="s">
        <v>4259</v>
      </c>
      <c r="E1275" s="9" t="s">
        <v>21</v>
      </c>
      <c r="F1275" s="9" t="s">
        <v>2645</v>
      </c>
      <c r="G1275" s="9" t="s">
        <v>4304</v>
      </c>
      <c r="H1275" s="9" t="s">
        <v>2644</v>
      </c>
      <c r="I1275" s="9">
        <v>29345</v>
      </c>
      <c r="J1275" s="9">
        <v>13183</v>
      </c>
      <c r="K1275" s="9">
        <v>644.4</v>
      </c>
      <c r="L1275" s="115">
        <f t="shared" si="57"/>
        <v>0.44924177883796218</v>
      </c>
      <c r="M1275" s="96">
        <f>IF($B1275="Область","",SUM('Дані з ДІСО'!J1275:L1275)/K1275)</f>
        <v>4.6880819366852888</v>
      </c>
      <c r="N1275" s="9" t="str">
        <f>IF($B1275="Область","",VLOOKUP(100*J1275/I1275,Параметри!$B$39:$C$53,2,TRUE))</f>
        <v>8. 43-49</v>
      </c>
      <c r="O1275" s="9" t="str">
        <f>IF($B1275="Область","",VLOOKUP(M1275,Параметри!$B$21:$C$35,2,TRUE))</f>
        <v>8. 4,5-5,8</v>
      </c>
      <c r="P1275" s="9">
        <f t="shared" si="58"/>
        <v>8</v>
      </c>
      <c r="Q1275" s="9">
        <f t="shared" si="59"/>
        <v>8</v>
      </c>
      <c r="R1275" s="116">
        <v>18</v>
      </c>
      <c r="S1275" s="117">
        <f>IF(C1275="Область",Параметри!$K$47,IF(C1275="Київ",Параметри!$K$48,IF(L1275&lt;Параметри!$I$42,Параметри!$K$42,IF(L1275&lt;Параметри!$I$43,Параметри!$K$43,IF(L1275&lt;Параметри!$I$44,Параметри!$K$44,IF(L1275&lt;Параметри!$I$45,Параметри!$K$45,Параметри!$K$46))))))</f>
        <v>0.43</v>
      </c>
      <c r="T1275" s="97">
        <f>IF($B1275="Область",Параметри!K$63,IF($R1275&lt;Параметри!$G$59,Параметри!K$58,IF($R1275&lt;Параметри!$G$60,Параметри!K$59,IF($R1275&lt;Параметри!$G$61,Параметри!K$60,IF($R1275&lt;Параметри!$G$62,Параметри!K$61,Параметри!K$62)))))</f>
        <v>1.7000000000000001E-2</v>
      </c>
      <c r="U1275" s="97">
        <f>IF($B1275="Область",Параметри!L$63,IF($R1275&lt;Параметри!$G$59,Параметри!L$58,IF($R1275&lt;Параметри!$G$60,Параметри!L$59,IF($R1275&lt;Параметри!$G$61,Параметри!L$60,IF($R1275&lt;Параметри!$G$62,Параметри!L$61,Параметри!L$62)))))</f>
        <v>4.7E-2</v>
      </c>
      <c r="V1275" s="98">
        <f>IF(OR(SUM('Дані з ДІСО'!G1275:I1275)=0,Розрахунки!H1275=0),"",Розрахунки!H1275/SUM('Дані з ДІСО'!G1275:I1275))</f>
        <v>17.362068965517242</v>
      </c>
      <c r="W1275" s="9">
        <v>2021</v>
      </c>
      <c r="X1275" s="9">
        <v>18</v>
      </c>
      <c r="Y1275" s="9">
        <v>17</v>
      </c>
      <c r="Z1275" s="9" t="s">
        <v>4535</v>
      </c>
      <c r="AA1275" s="99">
        <v>18</v>
      </c>
      <c r="AB1275" s="9" t="str">
        <f>IF('Коефіцієнти АТО'!C1275="Область","",'Коефіцієнти АТО'!D1275)</f>
        <v>Хмельницька</v>
      </c>
      <c r="AC1275" s="9"/>
    </row>
    <row r="1276" spans="1:29" ht="15" customHeight="1">
      <c r="A1276" s="9">
        <v>1275</v>
      </c>
      <c r="B1276" s="9" t="s">
        <v>3176</v>
      </c>
      <c r="C1276" s="9" t="s">
        <v>3146</v>
      </c>
      <c r="D1276" s="9" t="s">
        <v>4259</v>
      </c>
      <c r="E1276" s="9" t="s">
        <v>78</v>
      </c>
      <c r="F1276" s="9" t="s">
        <v>2647</v>
      </c>
      <c r="G1276" s="9" t="s">
        <v>4305</v>
      </c>
      <c r="H1276" s="9" t="s">
        <v>2646</v>
      </c>
      <c r="I1276" s="9">
        <v>109064</v>
      </c>
      <c r="J1276" s="9">
        <v>11156</v>
      </c>
      <c r="K1276" s="9">
        <v>175.9</v>
      </c>
      <c r="L1276" s="115">
        <f t="shared" si="57"/>
        <v>0.10228856451257977</v>
      </c>
      <c r="M1276" s="96">
        <f>IF($B1276="Область","",SUM('Дані з ДІСО'!J1276:L1276)/K1276)</f>
        <v>66.736782262649228</v>
      </c>
      <c r="N1276" s="9" t="str">
        <f>IF($B1276="Область","",VLOOKUP(100*J1276/I1276,Параметри!$B$39:$C$53,2,TRUE))</f>
        <v>14. 9-12</v>
      </c>
      <c r="O1276" s="9" t="str">
        <f>IF($B1276="Область","",VLOOKUP(M1276,Параметри!$B$21:$C$35,2,TRUE))</f>
        <v>14. 44,9-93,7</v>
      </c>
      <c r="P1276" s="9">
        <f t="shared" si="58"/>
        <v>14</v>
      </c>
      <c r="Q1276" s="9">
        <f t="shared" si="59"/>
        <v>14</v>
      </c>
      <c r="R1276" s="116">
        <v>25.5</v>
      </c>
      <c r="S1276" s="117">
        <f>IF(C1276="Область",Параметри!$K$47,IF(C1276="Київ",Параметри!$K$48,IF(L1276&lt;Параметри!$I$42,Параметри!$K$42,IF(L1276&lt;Параметри!$I$43,Параметри!$K$43,IF(L1276&lt;Параметри!$I$44,Параметри!$K$44,IF(L1276&lt;Параметри!$I$45,Параметри!$K$45,Параметри!$K$46))))))</f>
        <v>0.23</v>
      </c>
      <c r="T1276" s="97">
        <f>IF($B1276="Область",Параметри!K$63,IF($R1276&lt;Параметри!$G$59,Параметри!K$58,IF($R1276&lt;Параметри!$G$60,Параметри!K$59,IF($R1276&lt;Параметри!$G$61,Параметри!K$60,IF($R1276&lt;Параметри!$G$62,Параметри!K$61,Параметри!K$62)))))</f>
        <v>0.125</v>
      </c>
      <c r="U1276" s="97">
        <f>IF($B1276="Область",Параметри!L$63,IF($R1276&lt;Параметри!$G$59,Параметри!L$58,IF($R1276&lt;Параметри!$G$60,Параметри!L$59,IF($R1276&lt;Параметри!$G$61,Параметри!L$60,IF($R1276&lt;Параметри!$G$62,Параметри!L$61,Параметри!L$62)))))</f>
        <v>4.7E-2</v>
      </c>
      <c r="V1276" s="98">
        <f>IF(OR(SUM('Дані з ДІСО'!G1276:I1276)=0,Розрахунки!H1276=0),"",Розрахунки!H1276/SUM('Дані з ДІСО'!G1276:I1276))</f>
        <v>37.031545741324919</v>
      </c>
      <c r="W1276" s="9" t="s">
        <v>3176</v>
      </c>
      <c r="X1276" s="9">
        <v>27</v>
      </c>
      <c r="Y1276" s="9">
        <v>24.5</v>
      </c>
      <c r="Z1276" s="9" t="s">
        <v>4536</v>
      </c>
      <c r="AA1276" s="99">
        <v>25.5</v>
      </c>
      <c r="AB1276" s="9" t="str">
        <f>IF('Коефіцієнти АТО'!C1276="Область","",'Коефіцієнти АТО'!D1276)</f>
        <v>Хмельницька</v>
      </c>
      <c r="AC1276" s="9"/>
    </row>
    <row r="1277" spans="1:29" ht="15" customHeight="1">
      <c r="A1277" s="9">
        <v>1276</v>
      </c>
      <c r="B1277" s="9" t="s">
        <v>3148</v>
      </c>
      <c r="C1277" s="9" t="s">
        <v>3148</v>
      </c>
      <c r="D1277" s="9" t="s">
        <v>4259</v>
      </c>
      <c r="E1277" s="9" t="s">
        <v>24</v>
      </c>
      <c r="F1277" s="9" t="s">
        <v>2649</v>
      </c>
      <c r="G1277" s="9" t="s">
        <v>4306</v>
      </c>
      <c r="H1277" s="9" t="s">
        <v>2648</v>
      </c>
      <c r="I1277" s="9">
        <v>4085</v>
      </c>
      <c r="J1277" s="9">
        <v>4085</v>
      </c>
      <c r="K1277" s="9">
        <v>214.9</v>
      </c>
      <c r="L1277" s="115">
        <f t="shared" si="57"/>
        <v>1</v>
      </c>
      <c r="M1277" s="96">
        <f>IF($B1277="Область","",SUM('Дані з ДІСО'!J1277:L1277)/K1277)</f>
        <v>1.6845044206607724</v>
      </c>
      <c r="N1277" s="9" t="str">
        <f>IF($B1277="Область","",VLOOKUP(100*J1277/I1277,Параметри!$B$39:$C$53,2,TRUE))</f>
        <v>1. 100%</v>
      </c>
      <c r="O1277" s="9" t="str">
        <f>IF($B1277="Область","",VLOOKUP(M1277,Параметри!$B$21:$C$35,2,TRUE))</f>
        <v>3. 1,4-2,1</v>
      </c>
      <c r="P1277" s="9">
        <f t="shared" si="58"/>
        <v>1</v>
      </c>
      <c r="Q1277" s="9">
        <f t="shared" si="59"/>
        <v>3</v>
      </c>
      <c r="R1277" s="116">
        <v>12</v>
      </c>
      <c r="S1277" s="117">
        <f>IF(C1277="Область",Параметри!$K$47,IF(C1277="Київ",Параметри!$K$48,IF(L1277&lt;Параметри!$I$42,Параметри!$K$42,IF(L1277&lt;Параметри!$I$43,Параметри!$K$43,IF(L1277&lt;Параметри!$I$44,Параметри!$K$44,IF(L1277&lt;Параметри!$I$45,Параметри!$K$45,Параметри!$K$46))))))</f>
        <v>0.53</v>
      </c>
      <c r="T1277" s="97">
        <f>IF($B1277="Область",Параметри!K$63,IF($R1277&lt;Параметри!$G$59,Параметри!K$58,IF($R1277&lt;Параметри!$G$60,Параметри!K$59,IF($R1277&lt;Параметри!$G$61,Параметри!K$60,IF($R1277&lt;Параметри!$G$62,Параметри!K$61,Параметри!K$62)))))</f>
        <v>1.7000000000000001E-2</v>
      </c>
      <c r="U1277" s="97">
        <f>IF($B1277="Область",Параметри!L$63,IF($R1277&lt;Параметри!$G$59,Параметри!L$58,IF($R1277&lt;Параметри!$G$60,Параметри!L$59,IF($R1277&lt;Параметри!$G$61,Параметри!L$60,IF($R1277&lt;Параметри!$G$62,Параметри!L$61,Параметри!L$62)))))</f>
        <v>4.7E-2</v>
      </c>
      <c r="V1277" s="98">
        <f>IF(OR(SUM('Дані з ДІСО'!G1277:I1277)=0,Розрахунки!H1277=0),"",Розрахунки!H1277/SUM('Дані з ДІСО'!G1277:I1277))</f>
        <v>13.923076923076923</v>
      </c>
      <c r="W1277" s="9">
        <v>2021</v>
      </c>
      <c r="X1277" s="9">
        <v>12.5</v>
      </c>
      <c r="Y1277" s="9">
        <v>11</v>
      </c>
      <c r="Z1277" s="9" t="s">
        <v>4536</v>
      </c>
      <c r="AA1277" s="99">
        <v>12</v>
      </c>
      <c r="AB1277" s="9" t="str">
        <f>IF('Коефіцієнти АТО'!C1277="Область","",'Коефіцієнти АТО'!D1277)</f>
        <v>Хмельницька</v>
      </c>
      <c r="AC1277" s="9"/>
    </row>
    <row r="1278" spans="1:29" ht="15" customHeight="1">
      <c r="A1278" s="9">
        <v>1277</v>
      </c>
      <c r="B1278" s="9" t="s">
        <v>3148</v>
      </c>
      <c r="C1278" s="9" t="s">
        <v>3148</v>
      </c>
      <c r="D1278" s="9" t="s">
        <v>4259</v>
      </c>
      <c r="E1278" s="9" t="s">
        <v>24</v>
      </c>
      <c r="F1278" s="9" t="s">
        <v>2651</v>
      </c>
      <c r="G1278" s="9" t="s">
        <v>4307</v>
      </c>
      <c r="H1278" s="9" t="s">
        <v>2650</v>
      </c>
      <c r="I1278" s="9">
        <v>5103</v>
      </c>
      <c r="J1278" s="9">
        <v>5103</v>
      </c>
      <c r="K1278" s="9">
        <v>269</v>
      </c>
      <c r="L1278" s="115">
        <f t="shared" si="57"/>
        <v>1</v>
      </c>
      <c r="M1278" s="96">
        <f>IF($B1278="Область","",SUM('Дані з ДІСО'!J1278:L1278)/K1278)</f>
        <v>2.3791821561338291</v>
      </c>
      <c r="N1278" s="9" t="str">
        <f>IF($B1278="Область","",VLOOKUP(100*J1278/I1278,Параметри!$B$39:$C$53,2,TRUE))</f>
        <v>1. 100%</v>
      </c>
      <c r="O1278" s="9" t="str">
        <f>IF($B1278="Область","",VLOOKUP(M1278,Параметри!$B$21:$C$35,2,TRUE))</f>
        <v>4. 2,1-3</v>
      </c>
      <c r="P1278" s="9">
        <f t="shared" si="58"/>
        <v>1</v>
      </c>
      <c r="Q1278" s="9">
        <f t="shared" si="59"/>
        <v>4</v>
      </c>
      <c r="R1278" s="116">
        <v>13</v>
      </c>
      <c r="S1278" s="117">
        <f>IF(C1278="Область",Параметри!$K$47,IF(C1278="Київ",Параметри!$K$48,IF(L1278&lt;Параметри!$I$42,Параметри!$K$42,IF(L1278&lt;Параметри!$I$43,Параметри!$K$43,IF(L1278&lt;Параметри!$I$44,Параметри!$K$44,IF(L1278&lt;Параметри!$I$45,Параметри!$K$45,Параметри!$K$46))))))</f>
        <v>0.53</v>
      </c>
      <c r="T1278" s="97">
        <f>IF($B1278="Область",Параметри!K$63,IF($R1278&lt;Параметри!$G$59,Параметри!K$58,IF($R1278&lt;Параметри!$G$60,Параметри!K$59,IF($R1278&lt;Параметри!$G$61,Параметри!K$60,IF($R1278&lt;Параметри!$G$62,Параметри!K$61,Параметри!K$62)))))</f>
        <v>1.7000000000000001E-2</v>
      </c>
      <c r="U1278" s="97">
        <f>IF($B1278="Область",Параметри!L$63,IF($R1278&lt;Параметри!$G$59,Параметри!L$58,IF($R1278&lt;Параметри!$G$60,Параметри!L$59,IF($R1278&lt;Параметри!$G$61,Параметри!L$60,IF($R1278&lt;Параметри!$G$62,Параметри!L$61,Параметри!L$62)))))</f>
        <v>4.7E-2</v>
      </c>
      <c r="V1278" s="98">
        <f>IF(OR(SUM('Дані з ДІСО'!G1278:I1278)=0,Розрахунки!H1278=0),"",Розрахунки!H1278/SUM('Дані з ДІСО'!G1278:I1278))</f>
        <v>17.297297297297298</v>
      </c>
      <c r="W1278" s="9">
        <v>2021</v>
      </c>
      <c r="X1278" s="9">
        <v>13</v>
      </c>
      <c r="Y1278" s="9">
        <v>14</v>
      </c>
      <c r="Z1278" s="9" t="s">
        <v>4535</v>
      </c>
      <c r="AA1278" s="99">
        <v>13</v>
      </c>
      <c r="AB1278" s="9" t="str">
        <f>IF('Коефіцієнти АТО'!C1278="Область","",'Коефіцієнти АТО'!D1278)</f>
        <v>Хмельницька</v>
      </c>
      <c r="AC1278" s="9"/>
    </row>
    <row r="1279" spans="1:29" ht="15" customHeight="1">
      <c r="A1279" s="9">
        <v>1278</v>
      </c>
      <c r="B1279" s="9" t="s">
        <v>3148</v>
      </c>
      <c r="C1279" s="9" t="s">
        <v>3148</v>
      </c>
      <c r="D1279" s="9" t="s">
        <v>4259</v>
      </c>
      <c r="E1279" s="9" t="s">
        <v>24</v>
      </c>
      <c r="F1279" s="9" t="s">
        <v>2653</v>
      </c>
      <c r="G1279" s="9" t="s">
        <v>4308</v>
      </c>
      <c r="H1279" s="9" t="s">
        <v>2652</v>
      </c>
      <c r="I1279" s="9">
        <v>8350</v>
      </c>
      <c r="J1279" s="9">
        <v>8350</v>
      </c>
      <c r="K1279" s="9">
        <v>232.4</v>
      </c>
      <c r="L1279" s="115">
        <f t="shared" si="57"/>
        <v>1</v>
      </c>
      <c r="M1279" s="96">
        <f>IF($B1279="Область","",SUM('Дані з ДІСО'!J1279:L1279)/K1279)</f>
        <v>2.9475043029259895</v>
      </c>
      <c r="N1279" s="9" t="str">
        <f>IF($B1279="Область","",VLOOKUP(100*J1279/I1279,Параметри!$B$39:$C$53,2,TRUE))</f>
        <v>1. 100%</v>
      </c>
      <c r="O1279" s="9" t="str">
        <f>IF($B1279="Область","",VLOOKUP(M1279,Параметри!$B$21:$C$35,2,TRUE))</f>
        <v>4. 2,1-3</v>
      </c>
      <c r="P1279" s="9">
        <f t="shared" si="58"/>
        <v>1</v>
      </c>
      <c r="Q1279" s="9">
        <f t="shared" si="59"/>
        <v>4</v>
      </c>
      <c r="R1279" s="116">
        <v>12.5</v>
      </c>
      <c r="S1279" s="117">
        <f>IF(C1279="Область",Параметри!$K$47,IF(C1279="Київ",Параметри!$K$48,IF(L1279&lt;Параметри!$I$42,Параметри!$K$42,IF(L1279&lt;Параметри!$I$43,Параметри!$K$43,IF(L1279&lt;Параметри!$I$44,Параметри!$K$44,IF(L1279&lt;Параметри!$I$45,Параметри!$K$45,Параметри!$K$46))))))</f>
        <v>0.53</v>
      </c>
      <c r="T1279" s="97">
        <f>IF($B1279="Область",Параметри!K$63,IF($R1279&lt;Параметри!$G$59,Параметри!K$58,IF($R1279&lt;Параметри!$G$60,Параметри!K$59,IF($R1279&lt;Параметри!$G$61,Параметри!K$60,IF($R1279&lt;Параметри!$G$62,Параметри!K$61,Параметри!K$62)))))</f>
        <v>1.7000000000000001E-2</v>
      </c>
      <c r="U1279" s="97">
        <f>IF($B1279="Область",Параметри!L$63,IF($R1279&lt;Параметри!$G$59,Параметри!L$58,IF($R1279&lt;Параметри!$G$60,Параметри!L$59,IF($R1279&lt;Параметри!$G$61,Параметри!L$60,IF($R1279&lt;Параметри!$G$62,Параметри!L$61,Параметри!L$62)))))</f>
        <v>4.7E-2</v>
      </c>
      <c r="V1279" s="98">
        <f>IF(OR(SUM('Дані з ДІСО'!G1279:I1279)=0,Розрахунки!H1279=0),"",Розрахунки!H1279/SUM('Дані з ДІСО'!G1279:I1279))</f>
        <v>14.270833333333334</v>
      </c>
      <c r="W1279" s="9">
        <v>2021</v>
      </c>
      <c r="X1279" s="9">
        <v>13</v>
      </c>
      <c r="Y1279" s="9">
        <v>11.5</v>
      </c>
      <c r="Z1279" s="9" t="s">
        <v>4536</v>
      </c>
      <c r="AA1279" s="99">
        <v>12.5</v>
      </c>
      <c r="AB1279" s="9" t="str">
        <f>IF('Коефіцієнти АТО'!C1279="Область","",'Коефіцієнти АТО'!D1279)</f>
        <v>Хмельницька</v>
      </c>
      <c r="AC1279" s="9"/>
    </row>
    <row r="1280" spans="1:29" ht="15" customHeight="1">
      <c r="A1280" s="9">
        <v>1279</v>
      </c>
      <c r="B1280" s="9" t="s">
        <v>3148</v>
      </c>
      <c r="C1280" s="9" t="s">
        <v>3148</v>
      </c>
      <c r="D1280" s="9" t="s">
        <v>4259</v>
      </c>
      <c r="E1280" s="9" t="s">
        <v>24</v>
      </c>
      <c r="F1280" s="9" t="s">
        <v>2655</v>
      </c>
      <c r="G1280" s="9" t="s">
        <v>4309</v>
      </c>
      <c r="H1280" s="9" t="s">
        <v>2654</v>
      </c>
      <c r="I1280" s="9">
        <v>5708</v>
      </c>
      <c r="J1280" s="9">
        <v>5708</v>
      </c>
      <c r="K1280" s="9">
        <v>262.10000000000002</v>
      </c>
      <c r="L1280" s="115">
        <f t="shared" si="57"/>
        <v>1</v>
      </c>
      <c r="M1280" s="96">
        <f>IF($B1280="Область","",SUM('Дані з ДІСО'!J1280:L1280)/K1280)</f>
        <v>1.9210225104921783</v>
      </c>
      <c r="N1280" s="9" t="str">
        <f>IF($B1280="Область","",VLOOKUP(100*J1280/I1280,Параметри!$B$39:$C$53,2,TRUE))</f>
        <v>1. 100%</v>
      </c>
      <c r="O1280" s="9" t="str">
        <f>IF($B1280="Область","",VLOOKUP(M1280,Параметри!$B$21:$C$35,2,TRUE))</f>
        <v>3. 1,4-2,1</v>
      </c>
      <c r="P1280" s="9">
        <f t="shared" si="58"/>
        <v>1</v>
      </c>
      <c r="Q1280" s="9">
        <f t="shared" si="59"/>
        <v>3</v>
      </c>
      <c r="R1280" s="116">
        <v>12</v>
      </c>
      <c r="S1280" s="117">
        <f>IF(C1280="Область",Параметри!$K$47,IF(C1280="Київ",Параметри!$K$48,IF(L1280&lt;Параметри!$I$42,Параметри!$K$42,IF(L1280&lt;Параметри!$I$43,Параметри!$K$43,IF(L1280&lt;Параметри!$I$44,Параметри!$K$44,IF(L1280&lt;Параметри!$I$45,Параметри!$K$45,Параметри!$K$46))))))</f>
        <v>0.53</v>
      </c>
      <c r="T1280" s="97">
        <f>IF($B1280="Область",Параметри!K$63,IF($R1280&lt;Параметри!$G$59,Параметри!K$58,IF($R1280&lt;Параметри!$G$60,Параметри!K$59,IF($R1280&lt;Параметри!$G$61,Параметри!K$60,IF($R1280&lt;Параметри!$G$62,Параметри!K$61,Параметри!K$62)))))</f>
        <v>1.7000000000000001E-2</v>
      </c>
      <c r="U1280" s="97">
        <f>IF($B1280="Область",Параметри!L$63,IF($R1280&lt;Параметри!$G$59,Параметри!L$58,IF($R1280&lt;Параметри!$G$60,Параметри!L$59,IF($R1280&lt;Параметри!$G$61,Параметри!L$60,IF($R1280&lt;Параметри!$G$62,Параметри!L$61,Параметри!L$62)))))</f>
        <v>4.7E-2</v>
      </c>
      <c r="V1280" s="98">
        <f>IF(OR(SUM('Дані з ДІСО'!G1280:I1280)=0,Розрахунки!H1280=0),"",Розрахунки!H1280/SUM('Дані з ДІСО'!G1280:I1280))</f>
        <v>14.808823529411764</v>
      </c>
      <c r="W1280" s="9">
        <v>2021</v>
      </c>
      <c r="X1280" s="9">
        <v>12.5</v>
      </c>
      <c r="Y1280" s="9">
        <v>11</v>
      </c>
      <c r="Z1280" s="9" t="s">
        <v>4536</v>
      </c>
      <c r="AA1280" s="99">
        <v>12</v>
      </c>
      <c r="AB1280" s="9" t="str">
        <f>IF('Коефіцієнти АТО'!C1280="Область","",'Коефіцієнти АТО'!D1280)</f>
        <v>Хмельницька</v>
      </c>
      <c r="AC1280" s="9"/>
    </row>
    <row r="1281" spans="1:29" ht="15" customHeight="1">
      <c r="A1281" s="9">
        <v>1280</v>
      </c>
      <c r="B1281" s="9" t="s">
        <v>3151</v>
      </c>
      <c r="C1281" s="9" t="s">
        <v>3151</v>
      </c>
      <c r="D1281" s="9" t="s">
        <v>4259</v>
      </c>
      <c r="E1281" s="9" t="s">
        <v>29</v>
      </c>
      <c r="F1281" s="9" t="s">
        <v>2657</v>
      </c>
      <c r="G1281" s="9" t="s">
        <v>4310</v>
      </c>
      <c r="H1281" s="9" t="s">
        <v>2656</v>
      </c>
      <c r="I1281" s="9">
        <v>25019</v>
      </c>
      <c r="J1281" s="9">
        <v>17158</v>
      </c>
      <c r="K1281" s="9">
        <v>719.1</v>
      </c>
      <c r="L1281" s="115">
        <f t="shared" si="57"/>
        <v>0.68579879291738277</v>
      </c>
      <c r="M1281" s="96">
        <f>IF($B1281="Область","",SUM('Дані з ДІСО'!J1281:L1281)/K1281)</f>
        <v>3.9229592546238354</v>
      </c>
      <c r="N1281" s="9" t="str">
        <f>IF($B1281="Область","",VLOOKUP(100*J1281/I1281,Параметри!$B$39:$C$53,2,TRUE))</f>
        <v>3. 66-72</v>
      </c>
      <c r="O1281" s="9" t="str">
        <f>IF($B1281="Область","",VLOOKUP(M1281,Параметри!$B$21:$C$35,2,TRUE))</f>
        <v>6. 3,9-4,1</v>
      </c>
      <c r="P1281" s="9">
        <f t="shared" si="58"/>
        <v>3</v>
      </c>
      <c r="Q1281" s="9">
        <f t="shared" si="59"/>
        <v>6</v>
      </c>
      <c r="R1281" s="116">
        <v>14.5</v>
      </c>
      <c r="S1281" s="117">
        <f>IF(C1281="Область",Параметри!$K$47,IF(C1281="Київ",Параметри!$K$48,IF(L1281&lt;Параметри!$I$42,Параметри!$K$42,IF(L1281&lt;Параметри!$I$43,Параметри!$K$43,IF(L1281&lt;Параметри!$I$44,Параметри!$K$44,IF(L1281&lt;Параметри!$I$45,Параметри!$K$45,Параметри!$K$46))))))</f>
        <v>0.48</v>
      </c>
      <c r="T1281" s="97">
        <f>IF($B1281="Область",Параметри!K$63,IF($R1281&lt;Параметри!$G$59,Параметри!K$58,IF($R1281&lt;Параметри!$G$60,Параметри!K$59,IF($R1281&lt;Параметри!$G$61,Параметри!K$60,IF($R1281&lt;Параметри!$G$62,Параметри!K$61,Параметри!K$62)))))</f>
        <v>1.7000000000000001E-2</v>
      </c>
      <c r="U1281" s="97">
        <f>IF($B1281="Область",Параметри!L$63,IF($R1281&lt;Параметри!$G$59,Параметри!L$58,IF($R1281&lt;Параметри!$G$60,Параметри!L$59,IF($R1281&lt;Параметри!$G$61,Параметри!L$60,IF($R1281&lt;Параметри!$G$62,Параметри!L$61,Параметри!L$62)))))</f>
        <v>4.7E-2</v>
      </c>
      <c r="V1281" s="98">
        <f>IF(OR(SUM('Дані з ДІСО'!G1281:I1281)=0,Розрахунки!H1281=0),"",Розрахунки!H1281/SUM('Дані з ДІСО'!G1281:I1281))</f>
        <v>14.247474747474747</v>
      </c>
      <c r="W1281" s="9">
        <v>2021</v>
      </c>
      <c r="X1281" s="9">
        <v>14.5</v>
      </c>
      <c r="Y1281" s="9">
        <v>14</v>
      </c>
      <c r="Z1281" s="9" t="s">
        <v>4535</v>
      </c>
      <c r="AA1281" s="99">
        <v>14.5</v>
      </c>
      <c r="AB1281" s="9" t="str">
        <f>IF('Коефіцієнти АТО'!C1281="Область","",'Коефіцієнти АТО'!D1281)</f>
        <v>Хмельницька</v>
      </c>
      <c r="AC1281" s="9"/>
    </row>
    <row r="1282" spans="1:29" ht="15" customHeight="1">
      <c r="A1282" s="9">
        <v>1281</v>
      </c>
      <c r="B1282" s="9" t="s">
        <v>3176</v>
      </c>
      <c r="C1282" s="9" t="s">
        <v>3146</v>
      </c>
      <c r="D1282" s="9" t="s">
        <v>4259</v>
      </c>
      <c r="E1282" s="9" t="s">
        <v>78</v>
      </c>
      <c r="F1282" s="9" t="s">
        <v>2659</v>
      </c>
      <c r="G1282" s="9" t="s">
        <v>4311</v>
      </c>
      <c r="H1282" s="9" t="s">
        <v>2658</v>
      </c>
      <c r="I1282" s="9">
        <v>293223</v>
      </c>
      <c r="J1282" s="9">
        <v>18641</v>
      </c>
      <c r="K1282" s="9">
        <v>495.9</v>
      </c>
      <c r="L1282" s="115">
        <f t="shared" ref="L1282:L1345" si="60">IF($B1282="Область","",J1282/I1282)</f>
        <v>6.3572775669030052E-2</v>
      </c>
      <c r="M1282" s="96">
        <f>IF($B1282="Область","",SUM('Дані з ДІСО'!J1282:L1282)/K1282)</f>
        <v>77.906836055656385</v>
      </c>
      <c r="N1282" s="9" t="str">
        <f>IF($B1282="Область","",VLOOKUP(100*J1282/I1282,Параметри!$B$39:$C$53,2,TRUE))</f>
        <v>15. 0-9</v>
      </c>
      <c r="O1282" s="9" t="str">
        <f>IF($B1282="Область","",VLOOKUP(M1282,Параметри!$B$21:$C$35,2,TRUE))</f>
        <v>14. 44,9-93,7</v>
      </c>
      <c r="P1282" s="9">
        <f t="shared" ref="P1282:P1345" si="61">IF($B1282="Область","",IF(MID(N1282,2,1)=".",MID(N1282,1,1),MID(N1282,1,2))*1)</f>
        <v>15</v>
      </c>
      <c r="Q1282" s="9">
        <f t="shared" ref="Q1282:Q1345" si="62">IF($B1282="Область","",IF(MID(O1282,2,1)=".",MID(O1282,1,1),MID(O1282,1,2))*1)</f>
        <v>14</v>
      </c>
      <c r="R1282" s="116">
        <v>27.5</v>
      </c>
      <c r="S1282" s="117">
        <f>IF(C1282="Область",Параметри!$K$47,IF(C1282="Київ",Параметри!$K$48,IF(L1282&lt;Параметри!$I$42,Параметри!$K$42,IF(L1282&lt;Параметри!$I$43,Параметри!$K$43,IF(L1282&lt;Параметри!$I$44,Параметри!$K$44,IF(L1282&lt;Параметри!$I$45,Параметри!$K$45,Параметри!$K$46))))))</f>
        <v>0.23</v>
      </c>
      <c r="T1282" s="97">
        <f>IF($B1282="Область",Параметри!K$63,IF($R1282&lt;Параметри!$G$59,Параметри!K$58,IF($R1282&lt;Параметри!$G$60,Параметри!K$59,IF($R1282&lt;Параметри!$G$61,Параметри!K$60,IF($R1282&lt;Параметри!$G$62,Параметри!K$61,Параметри!K$62)))))</f>
        <v>0.15</v>
      </c>
      <c r="U1282" s="97">
        <f>IF($B1282="Область",Параметри!L$63,IF($R1282&lt;Параметри!$G$59,Параметри!L$58,IF($R1282&lt;Параметри!$G$60,Параметри!L$59,IF($R1282&lt;Параметри!$G$61,Параметри!L$60,IF($R1282&lt;Параметри!$G$62,Параметри!L$61,Параметри!L$62)))))</f>
        <v>0.10100000000000001</v>
      </c>
      <c r="V1282" s="98">
        <f>IF(OR(SUM('Дані з ДІСО'!G1282:I1282)=0,Розрахунки!H1282=0),"",Розрахунки!H1282/SUM('Дані з ДІСО'!G1282:I1282))</f>
        <v>33.333908541846419</v>
      </c>
      <c r="W1282" s="9" t="s">
        <v>3176</v>
      </c>
      <c r="X1282" s="9">
        <v>27.5</v>
      </c>
      <c r="Y1282" s="9">
        <v>27.5</v>
      </c>
      <c r="Z1282" s="9" t="s">
        <v>4535</v>
      </c>
      <c r="AA1282" s="99">
        <v>27.5</v>
      </c>
      <c r="AB1282" s="9" t="str">
        <f>IF('Коефіцієнти АТО'!C1282="Область","",'Коефіцієнти АТО'!D1282)</f>
        <v>Хмельницька</v>
      </c>
      <c r="AC1282" s="9">
        <v>1</v>
      </c>
    </row>
    <row r="1283" spans="1:29" ht="15" customHeight="1">
      <c r="A1283" s="9">
        <v>1282</v>
      </c>
      <c r="B1283" s="9" t="s">
        <v>3176</v>
      </c>
      <c r="C1283" s="9" t="s">
        <v>3146</v>
      </c>
      <c r="D1283" s="9" t="s">
        <v>4259</v>
      </c>
      <c r="E1283" s="9" t="s">
        <v>78</v>
      </c>
      <c r="F1283" s="9" t="s">
        <v>2661</v>
      </c>
      <c r="G1283" s="9" t="s">
        <v>4312</v>
      </c>
      <c r="H1283" s="9" t="s">
        <v>2660</v>
      </c>
      <c r="I1283" s="9">
        <v>42822</v>
      </c>
      <c r="J1283" s="9">
        <v>2020</v>
      </c>
      <c r="K1283" s="9">
        <v>167.6</v>
      </c>
      <c r="L1283" s="115">
        <f t="shared" si="60"/>
        <v>4.7172014385129142E-2</v>
      </c>
      <c r="M1283" s="96">
        <f>IF($B1283="Область","",SUM('Дані з ДІСО'!J1283:L1283)/K1283)</f>
        <v>34.46599045346062</v>
      </c>
      <c r="N1283" s="9" t="str">
        <f>IF($B1283="Область","",VLOOKUP(100*J1283/I1283,Параметри!$B$39:$C$53,2,TRUE))</f>
        <v>15. 0-9</v>
      </c>
      <c r="O1283" s="9" t="str">
        <f>IF($B1283="Область","",VLOOKUP(M1283,Параметри!$B$21:$C$35,2,TRUE))</f>
        <v>12. 15-35,3</v>
      </c>
      <c r="P1283" s="9">
        <f t="shared" si="61"/>
        <v>15</v>
      </c>
      <c r="Q1283" s="9">
        <f t="shared" si="62"/>
        <v>12</v>
      </c>
      <c r="R1283" s="116">
        <v>24.5</v>
      </c>
      <c r="S1283" s="117">
        <f>IF(C1283="Область",Параметри!$K$47,IF(C1283="Київ",Параметри!$K$48,IF(L1283&lt;Параметри!$I$42,Параметри!$K$42,IF(L1283&lt;Параметри!$I$43,Параметри!$K$43,IF(L1283&lt;Параметри!$I$44,Параметри!$K$44,IF(L1283&lt;Параметри!$I$45,Параметри!$K$45,Параметри!$K$46))))))</f>
        <v>0.23</v>
      </c>
      <c r="T1283" s="97">
        <f>IF($B1283="Область",Параметри!K$63,IF($R1283&lt;Параметри!$G$59,Параметри!K$58,IF($R1283&lt;Параметри!$G$60,Параметри!K$59,IF($R1283&lt;Параметри!$G$61,Параметри!K$60,IF($R1283&lt;Параметри!$G$62,Параметри!K$61,Параметри!K$62)))))</f>
        <v>0.1</v>
      </c>
      <c r="U1283" s="97">
        <f>IF($B1283="Область",Параметри!L$63,IF($R1283&lt;Параметри!$G$59,Параметри!L$58,IF($R1283&lt;Параметри!$G$60,Параметри!L$59,IF($R1283&lt;Параметри!$G$61,Параметри!L$60,IF($R1283&lt;Параметри!$G$62,Параметри!L$61,Параметри!L$62)))))</f>
        <v>4.7E-2</v>
      </c>
      <c r="V1283" s="98">
        <f>IF(OR(SUM('Дані з ДІСО'!G1283:I1283)=0,Розрахунки!H1283=0),"",Розрахунки!H1283/SUM('Дані з ДІСО'!G1283:I1283))</f>
        <v>27.905797101449274</v>
      </c>
      <c r="W1283" s="9" t="s">
        <v>3176</v>
      </c>
      <c r="X1283" s="9">
        <v>24.5</v>
      </c>
      <c r="Y1283" s="9">
        <v>25</v>
      </c>
      <c r="Z1283" s="9" t="s">
        <v>4535</v>
      </c>
      <c r="AA1283" s="99">
        <v>24.5</v>
      </c>
      <c r="AB1283" s="9" t="str">
        <f>IF('Коефіцієнти АТО'!C1283="Область","",'Коефіцієнти АТО'!D1283)</f>
        <v>Хмельницька</v>
      </c>
      <c r="AC1283" s="9"/>
    </row>
    <row r="1284" spans="1:29" ht="15" customHeight="1">
      <c r="A1284" s="9">
        <v>1283</v>
      </c>
      <c r="B1284" s="9" t="s">
        <v>3148</v>
      </c>
      <c r="C1284" s="9" t="s">
        <v>3148</v>
      </c>
      <c r="D1284" s="9" t="s">
        <v>4259</v>
      </c>
      <c r="E1284" s="9" t="s">
        <v>24</v>
      </c>
      <c r="F1284" s="9" t="s">
        <v>2663</v>
      </c>
      <c r="G1284" s="9" t="s">
        <v>4313</v>
      </c>
      <c r="H1284" s="9" t="s">
        <v>2662</v>
      </c>
      <c r="I1284" s="9">
        <v>3865</v>
      </c>
      <c r="J1284" s="9">
        <v>3865</v>
      </c>
      <c r="K1284" s="9">
        <v>121.8</v>
      </c>
      <c r="L1284" s="115">
        <f t="shared" si="60"/>
        <v>1</v>
      </c>
      <c r="M1284" s="96">
        <f>IF($B1284="Область","",SUM('Дані з ДІСО'!J1284:L1284)/K1284)</f>
        <v>3.1527093596059115</v>
      </c>
      <c r="N1284" s="9" t="str">
        <f>IF($B1284="Область","",VLOOKUP(100*J1284/I1284,Параметри!$B$39:$C$53,2,TRUE))</f>
        <v>1. 100%</v>
      </c>
      <c r="O1284" s="9" t="str">
        <f>IF($B1284="Область","",VLOOKUP(M1284,Параметри!$B$21:$C$35,2,TRUE))</f>
        <v>5. 3-3,9</v>
      </c>
      <c r="P1284" s="9">
        <f t="shared" si="61"/>
        <v>1</v>
      </c>
      <c r="Q1284" s="9">
        <f t="shared" si="62"/>
        <v>5</v>
      </c>
      <c r="R1284" s="116">
        <v>11.5</v>
      </c>
      <c r="S1284" s="117">
        <f>IF(C1284="Область",Параметри!$K$47,IF(C1284="Київ",Параметри!$K$48,IF(L1284&lt;Параметри!$I$42,Параметри!$K$42,IF(L1284&lt;Параметри!$I$43,Параметри!$K$43,IF(L1284&lt;Параметри!$I$44,Параметри!$K$44,IF(L1284&lt;Параметри!$I$45,Параметри!$K$45,Параметри!$K$46))))))</f>
        <v>0.53</v>
      </c>
      <c r="T1284" s="97">
        <f>IF($B1284="Область",Параметри!K$63,IF($R1284&lt;Параметри!$G$59,Параметри!K$58,IF($R1284&lt;Параметри!$G$60,Параметри!K$59,IF($R1284&lt;Параметри!$G$61,Параметри!K$60,IF($R1284&lt;Параметри!$G$62,Параметри!K$61,Параметри!K$62)))))</f>
        <v>1.7000000000000001E-2</v>
      </c>
      <c r="U1284" s="97">
        <f>IF($B1284="Область",Параметри!L$63,IF($R1284&lt;Параметри!$G$59,Параметри!L$58,IF($R1284&lt;Параметри!$G$60,Параметри!L$59,IF($R1284&lt;Параметри!$G$61,Параметри!L$60,IF($R1284&lt;Параметри!$G$62,Параметри!L$61,Параметри!L$62)))))</f>
        <v>4.7E-2</v>
      </c>
      <c r="V1284" s="98">
        <f>IF(OR(SUM('Дані з ДІСО'!G1284:I1284)=0,Розрахунки!H1284=0),"",Розрахунки!H1284/SUM('Дані з ДІСО'!G1284:I1284))</f>
        <v>9.8461538461538467</v>
      </c>
      <c r="W1284" s="9">
        <v>2021</v>
      </c>
      <c r="X1284" s="9">
        <v>13.5</v>
      </c>
      <c r="Y1284" s="9">
        <v>10.5</v>
      </c>
      <c r="Z1284" s="9" t="s">
        <v>4536</v>
      </c>
      <c r="AA1284" s="99">
        <v>11.5</v>
      </c>
      <c r="AB1284" s="9" t="str">
        <f>IF('Коефіцієнти АТО'!C1284="Область","",'Коефіцієнти АТО'!D1284)</f>
        <v>Хмельницька</v>
      </c>
      <c r="AC1284" s="9"/>
    </row>
    <row r="1285" spans="1:29" ht="15" customHeight="1">
      <c r="A1285" s="9">
        <v>1284</v>
      </c>
      <c r="B1285" s="9" t="s">
        <v>3151</v>
      </c>
      <c r="C1285" s="9" t="s">
        <v>3151</v>
      </c>
      <c r="D1285" s="9" t="s">
        <v>4259</v>
      </c>
      <c r="E1285" s="9" t="s">
        <v>29</v>
      </c>
      <c r="F1285" s="9" t="s">
        <v>2665</v>
      </c>
      <c r="G1285" s="9" t="s">
        <v>4314</v>
      </c>
      <c r="H1285" s="9" t="s">
        <v>2664</v>
      </c>
      <c r="I1285" s="9">
        <v>18984</v>
      </c>
      <c r="J1285" s="9">
        <v>11721</v>
      </c>
      <c r="K1285" s="9">
        <v>550</v>
      </c>
      <c r="L1285" s="115">
        <f t="shared" si="60"/>
        <v>0.6174146649810367</v>
      </c>
      <c r="M1285" s="96">
        <f>IF($B1285="Область","",SUM('Дані з ДІСО'!J1285:L1285)/K1285)</f>
        <v>3.7063636363636365</v>
      </c>
      <c r="N1285" s="9" t="str">
        <f>IF($B1285="Область","",VLOOKUP(100*J1285/I1285,Параметри!$B$39:$C$53,2,TRUE))</f>
        <v>5. 58-63</v>
      </c>
      <c r="O1285" s="9" t="str">
        <f>IF($B1285="Область","",VLOOKUP(M1285,Параметри!$B$21:$C$35,2,TRUE))</f>
        <v>5. 3-3,9</v>
      </c>
      <c r="P1285" s="9">
        <f t="shared" si="61"/>
        <v>5</v>
      </c>
      <c r="Q1285" s="9">
        <f t="shared" si="62"/>
        <v>5</v>
      </c>
      <c r="R1285" s="116">
        <v>14.5</v>
      </c>
      <c r="S1285" s="117">
        <f>IF(C1285="Область",Параметри!$K$47,IF(C1285="Київ",Параметри!$K$48,IF(L1285&lt;Параметри!$I$42,Параметри!$K$42,IF(L1285&lt;Параметри!$I$43,Параметри!$K$43,IF(L1285&lt;Параметри!$I$44,Параметри!$K$44,IF(L1285&lt;Параметри!$I$45,Параметри!$K$45,Параметри!$K$46))))))</f>
        <v>0.48</v>
      </c>
      <c r="T1285" s="97">
        <f>IF($B1285="Область",Параметри!K$63,IF($R1285&lt;Параметри!$G$59,Параметри!K$58,IF($R1285&lt;Параметри!$G$60,Параметри!K$59,IF($R1285&lt;Параметри!$G$61,Параметри!K$60,IF($R1285&lt;Параметри!$G$62,Параметри!K$61,Параметри!K$62)))))</f>
        <v>1.7000000000000001E-2</v>
      </c>
      <c r="U1285" s="97">
        <f>IF($B1285="Область",Параметри!L$63,IF($R1285&lt;Параметри!$G$59,Параметри!L$58,IF($R1285&lt;Параметри!$G$60,Параметри!L$59,IF($R1285&lt;Параметри!$G$61,Параметри!L$60,IF($R1285&lt;Параметри!$G$62,Параметри!L$61,Параметри!L$62)))))</f>
        <v>4.7E-2</v>
      </c>
      <c r="V1285" s="98">
        <f>IF(OR(SUM('Дані з ДІСО'!G1285:I1285)=0,Розрахунки!H1285=0),"",Розрахунки!H1285/SUM('Дані з ДІСО'!G1285:I1285))</f>
        <v>18.531818181818181</v>
      </c>
      <c r="W1285" s="9">
        <v>2021</v>
      </c>
      <c r="X1285" s="9">
        <v>14.5</v>
      </c>
      <c r="Y1285" s="9">
        <v>15</v>
      </c>
      <c r="Z1285" s="9" t="s">
        <v>4535</v>
      </c>
      <c r="AA1285" s="99">
        <v>14.5</v>
      </c>
      <c r="AB1285" s="9" t="str">
        <f>IF('Коефіцієнти АТО'!C1285="Область","",'Коефіцієнти АТО'!D1285)</f>
        <v>Хмельницька</v>
      </c>
      <c r="AC1285" s="9"/>
    </row>
    <row r="1286" spans="1:29" ht="15" customHeight="1">
      <c r="A1286" s="9">
        <v>1285</v>
      </c>
      <c r="B1286" s="9" t="s">
        <v>3097</v>
      </c>
      <c r="C1286" s="9" t="s">
        <v>3097</v>
      </c>
      <c r="D1286" s="9" t="s">
        <v>4315</v>
      </c>
      <c r="E1286" s="9" t="s">
        <v>15</v>
      </c>
      <c r="F1286" s="9" t="s">
        <v>2670</v>
      </c>
      <c r="G1286" s="9" t="s">
        <v>3135</v>
      </c>
      <c r="H1286" s="9" t="s">
        <v>2669</v>
      </c>
      <c r="I1286" s="9"/>
      <c r="J1286" s="9"/>
      <c r="K1286" s="9" t="s">
        <v>4534</v>
      </c>
      <c r="L1286" s="115" t="str">
        <f t="shared" si="60"/>
        <v/>
      </c>
      <c r="M1286" s="96" t="str">
        <f>IF($B1286="Область","",SUM('Дані з ДІСО'!J1286:L1286)/K1286)</f>
        <v/>
      </c>
      <c r="N1286" s="9" t="str">
        <f>IF($B1286="Область","",VLOOKUP(100*J1286/I1286,Параметри!$B$39:$C$53,2,TRUE))</f>
        <v/>
      </c>
      <c r="O1286" s="9" t="str">
        <f>IF($B1286="Область","",VLOOKUP(M1286,Параметри!$B$21:$C$35,2,TRUE))</f>
        <v/>
      </c>
      <c r="P1286" s="9" t="str">
        <f t="shared" si="61"/>
        <v/>
      </c>
      <c r="Q1286" s="9" t="str">
        <f t="shared" si="62"/>
        <v/>
      </c>
      <c r="R1286" s="116">
        <v>20</v>
      </c>
      <c r="S1286" s="117">
        <f>IF(C1286="Область",Параметри!$K$47,IF(C1286="Київ",Параметри!$K$48,IF(L1286&lt;Параметри!$I$42,Параметри!$K$42,IF(L1286&lt;Параметри!$I$43,Параметри!$K$43,IF(L1286&lt;Параметри!$I$44,Параметри!$K$44,IF(L1286&lt;Параметри!$I$45,Параметри!$K$45,Параметри!$K$46))))))</f>
        <v>0.23</v>
      </c>
      <c r="T1286" s="97">
        <f>IF($B1286="Область",Параметри!K$63,IF($R1286&lt;Параметри!$G$59,Параметри!K$58,IF($R1286&lt;Параметри!$G$60,Параметри!K$59,IF($R1286&lt;Параметри!$G$61,Параметри!K$60,IF($R1286&lt;Параметри!$G$62,Параметри!K$61,Параметри!K$62)))))</f>
        <v>7.0000000000000007E-2</v>
      </c>
      <c r="U1286" s="97">
        <f>IF($B1286="Область",Параметри!L$63,IF($R1286&lt;Параметри!$G$59,Параметри!L$58,IF($R1286&lt;Параметри!$G$60,Параметри!L$59,IF($R1286&lt;Параметри!$G$61,Параметри!L$60,IF($R1286&lt;Параметри!$G$62,Параметри!L$61,Параметри!L$62)))))</f>
        <v>0.10100000000000001</v>
      </c>
      <c r="V1286" s="98">
        <f>IF(OR(SUM('Дані з ДІСО'!G1286:I1286)=0,Розрахунки!H1286=0),"",Розрахунки!H1286/SUM('Дані з ДІСО'!G1286:I1286))</f>
        <v>20.04326923076923</v>
      </c>
      <c r="W1286" s="9" t="s">
        <v>3097</v>
      </c>
      <c r="X1286" s="9">
        <v>20</v>
      </c>
      <c r="Y1286" s="9">
        <v>20</v>
      </c>
      <c r="Z1286" s="9" t="s">
        <v>4535</v>
      </c>
      <c r="AA1286" s="99">
        <v>20</v>
      </c>
      <c r="AB1286" s="9" t="str">
        <f>IF('Коефіцієнти АТО'!C1286="Область","",'Коефіцієнти АТО'!D1286)</f>
        <v/>
      </c>
      <c r="AC1286" s="9"/>
    </row>
    <row r="1287" spans="1:29" ht="15" customHeight="1">
      <c r="A1287" s="9">
        <v>1286</v>
      </c>
      <c r="B1287" s="9" t="s">
        <v>3148</v>
      </c>
      <c r="C1287" s="9" t="s">
        <v>3148</v>
      </c>
      <c r="D1287" s="9" t="s">
        <v>4315</v>
      </c>
      <c r="E1287" s="9" t="s">
        <v>24</v>
      </c>
      <c r="F1287" s="9" t="s">
        <v>2674</v>
      </c>
      <c r="G1287" s="9" t="s">
        <v>4316</v>
      </c>
      <c r="H1287" s="9" t="s">
        <v>2673</v>
      </c>
      <c r="I1287" s="9">
        <v>8698</v>
      </c>
      <c r="J1287" s="9">
        <v>7948</v>
      </c>
      <c r="K1287" s="9">
        <v>192.1</v>
      </c>
      <c r="L1287" s="115">
        <f t="shared" si="60"/>
        <v>0.9137732812140722</v>
      </c>
      <c r="M1287" s="96">
        <f>IF($B1287="Область","",SUM('Дані з ДІСО'!J1287:L1287)/K1287)</f>
        <v>4.2009370119729308</v>
      </c>
      <c r="N1287" s="9" t="str">
        <f>IF($B1287="Область","",VLOOKUP(100*J1287/I1287,Параметри!$B$39:$C$53,2,TRUE))</f>
        <v>2. 72-100</v>
      </c>
      <c r="O1287" s="9" t="str">
        <f>IF($B1287="Область","",VLOOKUP(M1287,Параметри!$B$21:$C$35,2,TRUE))</f>
        <v>7. 4,1-4,5</v>
      </c>
      <c r="P1287" s="9">
        <f t="shared" si="61"/>
        <v>2</v>
      </c>
      <c r="Q1287" s="9">
        <f t="shared" si="62"/>
        <v>7</v>
      </c>
      <c r="R1287" s="116">
        <v>15</v>
      </c>
      <c r="S1287" s="117">
        <f>IF(C1287="Область",Параметри!$K$47,IF(C1287="Київ",Параметри!$K$48,IF(L1287&lt;Параметри!$I$42,Параметри!$K$42,IF(L1287&lt;Параметри!$I$43,Параметри!$K$43,IF(L1287&lt;Параметри!$I$44,Параметри!$K$44,IF(L1287&lt;Параметри!$I$45,Параметри!$K$45,Параметри!$K$46))))))</f>
        <v>0.53</v>
      </c>
      <c r="T1287" s="97">
        <f>IF($B1287="Область",Параметри!K$63,IF($R1287&lt;Параметри!$G$59,Параметри!K$58,IF($R1287&lt;Параметри!$G$60,Параметри!K$59,IF($R1287&lt;Параметри!$G$61,Параметри!K$60,IF($R1287&lt;Параметри!$G$62,Параметри!K$61,Параметри!K$62)))))</f>
        <v>1.7000000000000001E-2</v>
      </c>
      <c r="U1287" s="97">
        <f>IF($B1287="Область",Параметри!L$63,IF($R1287&lt;Параметри!$G$59,Параметри!L$58,IF($R1287&lt;Параметри!$G$60,Параметри!L$59,IF($R1287&lt;Параметри!$G$61,Параметри!L$60,IF($R1287&lt;Параметри!$G$62,Параметри!L$61,Параметри!L$62)))))</f>
        <v>4.7E-2</v>
      </c>
      <c r="V1287" s="98">
        <f>IF(OR(SUM('Дані з ДІСО'!G1287:I1287)=0,Розрахунки!H1287=0),"",Розрахунки!H1287/SUM('Дані з ДІСО'!G1287:I1287))</f>
        <v>19.214285714285715</v>
      </c>
      <c r="W1287" s="9">
        <v>2016</v>
      </c>
      <c r="X1287" s="9">
        <v>15</v>
      </c>
      <c r="Y1287" s="9">
        <v>16</v>
      </c>
      <c r="Z1287" s="9" t="s">
        <v>4535</v>
      </c>
      <c r="AA1287" s="99">
        <v>15</v>
      </c>
      <c r="AB1287" s="9" t="str">
        <f>IF('Коефіцієнти АТО'!C1287="Область","",'Коефіцієнти АТО'!D1287)</f>
        <v>Черкаська</v>
      </c>
      <c r="AC1287" s="9"/>
    </row>
    <row r="1288" spans="1:29" ht="15" customHeight="1">
      <c r="A1288" s="9">
        <v>1287</v>
      </c>
      <c r="B1288" s="9" t="s">
        <v>3151</v>
      </c>
      <c r="C1288" s="9" t="s">
        <v>3151</v>
      </c>
      <c r="D1288" s="9" t="s">
        <v>4315</v>
      </c>
      <c r="E1288" s="9" t="s">
        <v>29</v>
      </c>
      <c r="F1288" s="9" t="s">
        <v>2676</v>
      </c>
      <c r="G1288" s="9" t="s">
        <v>4317</v>
      </c>
      <c r="H1288" s="9" t="s">
        <v>2675</v>
      </c>
      <c r="I1288" s="9">
        <v>4883</v>
      </c>
      <c r="J1288" s="9">
        <v>990</v>
      </c>
      <c r="K1288" s="9">
        <v>50.5</v>
      </c>
      <c r="L1288" s="115">
        <f t="shared" si="60"/>
        <v>0.2027442146221585</v>
      </c>
      <c r="M1288" s="96">
        <f>IF($B1288="Область","",SUM('Дані з ДІСО'!J1288:L1288)/K1288)</f>
        <v>10.227722772277227</v>
      </c>
      <c r="N1288" s="9" t="str">
        <f>IF($B1288="Область","",VLOOKUP(100*J1288/I1288,Параметри!$B$39:$C$53,2,TRUE))</f>
        <v>12. 19-22</v>
      </c>
      <c r="O1288" s="9" t="str">
        <f>IF($B1288="Область","",VLOOKUP(M1288,Параметри!$B$21:$C$35,2,TRUE))</f>
        <v>11. 10,2-15</v>
      </c>
      <c r="P1288" s="9">
        <f t="shared" si="61"/>
        <v>12</v>
      </c>
      <c r="Q1288" s="9">
        <f t="shared" si="62"/>
        <v>11</v>
      </c>
      <c r="R1288" s="116">
        <v>21.5</v>
      </c>
      <c r="S1288" s="117">
        <f>IF(C1288="Область",Параметри!$K$47,IF(C1288="Київ",Параметри!$K$48,IF(L1288&lt;Параметри!$I$42,Параметри!$K$42,IF(L1288&lt;Параметри!$I$43,Параметри!$K$43,IF(L1288&lt;Параметри!$I$44,Параметри!$K$44,IF(L1288&lt;Параметри!$I$45,Параметри!$K$45,Параметри!$K$46))))))</f>
        <v>0.33</v>
      </c>
      <c r="T1288" s="97">
        <f>IF($B1288="Область",Параметри!K$63,IF($R1288&lt;Параметри!$G$59,Параметри!K$58,IF($R1288&lt;Параметри!$G$60,Параметри!K$59,IF($R1288&lt;Параметри!$G$61,Параметри!K$60,IF($R1288&lt;Параметри!$G$62,Параметри!K$61,Параметри!K$62)))))</f>
        <v>7.4999999999999997E-2</v>
      </c>
      <c r="U1288" s="97">
        <f>IF($B1288="Область",Параметри!L$63,IF($R1288&lt;Параметри!$G$59,Параметри!L$58,IF($R1288&lt;Параметри!$G$60,Параметри!L$59,IF($R1288&lt;Параметри!$G$61,Параметри!L$60,IF($R1288&lt;Параметри!$G$62,Параметри!L$61,Параметри!L$62)))))</f>
        <v>4.7E-2</v>
      </c>
      <c r="V1288" s="98">
        <f>IF(OR(SUM('Дані з ДІСО'!G1288:I1288)=0,Розрахунки!H1288=0),"",Розрахунки!H1288/SUM('Дані з ДІСО'!G1288:I1288))</f>
        <v>27.184210526315791</v>
      </c>
      <c r="W1288" s="9">
        <v>2016</v>
      </c>
      <c r="X1288" s="9">
        <v>22.5</v>
      </c>
      <c r="Y1288" s="9">
        <v>20.5</v>
      </c>
      <c r="Z1288" s="9" t="s">
        <v>4536</v>
      </c>
      <c r="AA1288" s="99">
        <v>21.5</v>
      </c>
      <c r="AB1288" s="9" t="str">
        <f>IF('Коефіцієнти АТО'!C1288="Область","",'Коефіцієнти АТО'!D1288)</f>
        <v>Черкаська</v>
      </c>
      <c r="AC1288" s="9"/>
    </row>
    <row r="1289" spans="1:29" ht="15" customHeight="1">
      <c r="A1289" s="9">
        <v>1288</v>
      </c>
      <c r="B1289" s="9" t="s">
        <v>3148</v>
      </c>
      <c r="C1289" s="9" t="s">
        <v>3148</v>
      </c>
      <c r="D1289" s="9" t="s">
        <v>4315</v>
      </c>
      <c r="E1289" s="9" t="s">
        <v>24</v>
      </c>
      <c r="F1289" s="9" t="s">
        <v>2678</v>
      </c>
      <c r="G1289" s="9" t="s">
        <v>4318</v>
      </c>
      <c r="H1289" s="9" t="s">
        <v>2677</v>
      </c>
      <c r="I1289" s="9">
        <v>4838</v>
      </c>
      <c r="J1289" s="9">
        <v>4838</v>
      </c>
      <c r="K1289" s="9">
        <v>179.8</v>
      </c>
      <c r="L1289" s="115">
        <f t="shared" si="60"/>
        <v>1</v>
      </c>
      <c r="M1289" s="96">
        <f>IF($B1289="Область","",SUM('Дані з ДІСО'!J1289:L1289)/K1289)</f>
        <v>2.258064516129032</v>
      </c>
      <c r="N1289" s="9" t="str">
        <f>IF($B1289="Область","",VLOOKUP(100*J1289/I1289,Параметри!$B$39:$C$53,2,TRUE))</f>
        <v>1. 100%</v>
      </c>
      <c r="O1289" s="9" t="str">
        <f>IF($B1289="Область","",VLOOKUP(M1289,Параметри!$B$21:$C$35,2,TRUE))</f>
        <v>4. 2,1-3</v>
      </c>
      <c r="P1289" s="9">
        <f t="shared" si="61"/>
        <v>1</v>
      </c>
      <c r="Q1289" s="9">
        <f t="shared" si="62"/>
        <v>4</v>
      </c>
      <c r="R1289" s="116">
        <v>14.5</v>
      </c>
      <c r="S1289" s="117">
        <f>IF(C1289="Область",Параметри!$K$47,IF(C1289="Київ",Параметри!$K$48,IF(L1289&lt;Параметри!$I$42,Параметри!$K$42,IF(L1289&lt;Параметри!$I$43,Параметри!$K$43,IF(L1289&lt;Параметри!$I$44,Параметри!$K$44,IF(L1289&lt;Параметри!$I$45,Параметри!$K$45,Параметри!$K$46))))))</f>
        <v>0.53</v>
      </c>
      <c r="T1289" s="97">
        <f>IF($B1289="Область",Параметри!K$63,IF($R1289&lt;Параметри!$G$59,Параметри!K$58,IF($R1289&lt;Параметри!$G$60,Параметри!K$59,IF($R1289&lt;Параметри!$G$61,Параметри!K$60,IF($R1289&lt;Параметри!$G$62,Параметри!K$61,Параметри!K$62)))))</f>
        <v>1.7000000000000001E-2</v>
      </c>
      <c r="U1289" s="97">
        <f>IF($B1289="Область",Параметри!L$63,IF($R1289&lt;Параметри!$G$59,Параметри!L$58,IF($R1289&lt;Параметри!$G$60,Параметри!L$59,IF($R1289&lt;Параметри!$G$61,Параметри!L$60,IF($R1289&lt;Параметри!$G$62,Параметри!L$61,Параметри!L$62)))))</f>
        <v>4.7E-2</v>
      </c>
      <c r="V1289" s="98">
        <f>IF(OR(SUM('Дані з ДІСО'!G1289:I1289)=0,Розрахунки!H1289=0),"",Розрахунки!H1289/SUM('Дані з ДІСО'!G1289:I1289))</f>
        <v>14.5</v>
      </c>
      <c r="W1289" s="9">
        <v>2016</v>
      </c>
      <c r="X1289" s="9">
        <v>13</v>
      </c>
      <c r="Y1289" s="9">
        <v>15.5</v>
      </c>
      <c r="Z1289" s="9" t="s">
        <v>4536</v>
      </c>
      <c r="AA1289" s="99">
        <v>14.5</v>
      </c>
      <c r="AB1289" s="9" t="str">
        <f>IF('Коефіцієнти АТО'!C1289="Область","",'Коефіцієнти АТО'!D1289)</f>
        <v>Черкаська</v>
      </c>
      <c r="AC1289" s="9"/>
    </row>
    <row r="1290" spans="1:29" ht="15" customHeight="1">
      <c r="A1290" s="9">
        <v>1289</v>
      </c>
      <c r="B1290" s="9" t="s">
        <v>3145</v>
      </c>
      <c r="C1290" s="9" t="s">
        <v>3146</v>
      </c>
      <c r="D1290" s="9" t="s">
        <v>4315</v>
      </c>
      <c r="E1290" s="9" t="s">
        <v>21</v>
      </c>
      <c r="F1290" s="9" t="s">
        <v>2680</v>
      </c>
      <c r="G1290" s="9" t="s">
        <v>4319</v>
      </c>
      <c r="H1290" s="9" t="s">
        <v>2679</v>
      </c>
      <c r="I1290" s="9">
        <v>31217</v>
      </c>
      <c r="J1290" s="9">
        <v>18205</v>
      </c>
      <c r="K1290" s="9">
        <v>911.6</v>
      </c>
      <c r="L1290" s="115">
        <f t="shared" si="60"/>
        <v>0.58317583368036652</v>
      </c>
      <c r="M1290" s="96">
        <f>IF($B1290="Область","",SUM('Дані з ДІСО'!J1290:L1290)/K1290)</f>
        <v>3.0046072838964459</v>
      </c>
      <c r="N1290" s="9" t="str">
        <f>IF($B1290="Область","",VLOOKUP(100*J1290/I1290,Параметри!$B$39:$C$53,2,TRUE))</f>
        <v>5. 58-63</v>
      </c>
      <c r="O1290" s="9" t="str">
        <f>IF($B1290="Область","",VLOOKUP(M1290,Параметри!$B$21:$C$35,2,TRUE))</f>
        <v>5. 3-3,9</v>
      </c>
      <c r="P1290" s="9">
        <f t="shared" si="61"/>
        <v>5</v>
      </c>
      <c r="Q1290" s="9">
        <f t="shared" si="62"/>
        <v>5</v>
      </c>
      <c r="R1290" s="116">
        <v>14.5</v>
      </c>
      <c r="S1290" s="117">
        <f>IF(C1290="Область",Параметри!$K$47,IF(C1290="Київ",Параметри!$K$48,IF(L1290&lt;Параметри!$I$42,Параметри!$K$42,IF(L1290&lt;Параметри!$I$43,Параметри!$K$43,IF(L1290&lt;Параметри!$I$44,Параметри!$K$44,IF(L1290&lt;Параметри!$I$45,Параметри!$K$45,Параметри!$K$46))))))</f>
        <v>0.43</v>
      </c>
      <c r="T1290" s="97">
        <f>IF($B1290="Область",Параметри!K$63,IF($R1290&lt;Параметри!$G$59,Параметри!K$58,IF($R1290&lt;Параметри!$G$60,Параметри!K$59,IF($R1290&lt;Параметри!$G$61,Параметри!K$60,IF($R1290&lt;Параметри!$G$62,Параметри!K$61,Параметри!K$62)))))</f>
        <v>1.7000000000000001E-2</v>
      </c>
      <c r="U1290" s="97">
        <f>IF($B1290="Область",Параметри!L$63,IF($R1290&lt;Параметри!$G$59,Параметри!L$58,IF($R1290&lt;Параметри!$G$60,Параметри!L$59,IF($R1290&lt;Параметри!$G$61,Параметри!L$60,IF($R1290&lt;Параметри!$G$62,Параметри!L$61,Параметри!L$62)))))</f>
        <v>4.7E-2</v>
      </c>
      <c r="V1290" s="98">
        <f>IF(OR(SUM('Дані з ДІСО'!G1290:I1290)=0,Розрахунки!H1290=0),"",Розрахунки!H1290/SUM('Дані з ДІСО'!G1290:I1290))</f>
        <v>14.340314136125654</v>
      </c>
      <c r="W1290" s="9">
        <v>2017</v>
      </c>
      <c r="X1290" s="9">
        <v>14.5</v>
      </c>
      <c r="Y1290" s="9">
        <v>14</v>
      </c>
      <c r="Z1290" s="9" t="s">
        <v>4535</v>
      </c>
      <c r="AA1290" s="99">
        <v>14.5</v>
      </c>
      <c r="AB1290" s="9" t="str">
        <f>IF('Коефіцієнти АТО'!C1290="Область","",'Коефіцієнти АТО'!D1290)</f>
        <v>Черкаська</v>
      </c>
      <c r="AC1290" s="9"/>
    </row>
    <row r="1291" spans="1:29" ht="15" customHeight="1">
      <c r="A1291" s="9">
        <v>1290</v>
      </c>
      <c r="B1291" s="9" t="s">
        <v>3151</v>
      </c>
      <c r="C1291" s="9" t="s">
        <v>3151</v>
      </c>
      <c r="D1291" s="9" t="s">
        <v>4315</v>
      </c>
      <c r="E1291" s="9" t="s">
        <v>29</v>
      </c>
      <c r="F1291" s="9" t="s">
        <v>2682</v>
      </c>
      <c r="G1291" s="9" t="s">
        <v>4320</v>
      </c>
      <c r="H1291" s="9" t="s">
        <v>2681</v>
      </c>
      <c r="I1291" s="9">
        <v>7261</v>
      </c>
      <c r="J1291" s="9">
        <v>3911</v>
      </c>
      <c r="K1291" s="9">
        <v>260.3</v>
      </c>
      <c r="L1291" s="115">
        <f t="shared" si="60"/>
        <v>0.53863104255612171</v>
      </c>
      <c r="M1291" s="96">
        <f>IF($B1291="Область","",SUM('Дані з ДІСО'!J1291:L1291)/K1291)</f>
        <v>2.232039953899347</v>
      </c>
      <c r="N1291" s="9" t="str">
        <f>IF($B1291="Область","",VLOOKUP(100*J1291/I1291,Параметри!$B$39:$C$53,2,TRUE))</f>
        <v>6. 53-58</v>
      </c>
      <c r="O1291" s="9" t="str">
        <f>IF($B1291="Область","",VLOOKUP(M1291,Параметри!$B$21:$C$35,2,TRUE))</f>
        <v>4. 2,1-3</v>
      </c>
      <c r="P1291" s="9">
        <f t="shared" si="61"/>
        <v>6</v>
      </c>
      <c r="Q1291" s="9">
        <f t="shared" si="62"/>
        <v>4</v>
      </c>
      <c r="R1291" s="116">
        <v>13</v>
      </c>
      <c r="S1291" s="117">
        <f>IF(C1291="Область",Параметри!$K$47,IF(C1291="Київ",Параметри!$K$48,IF(L1291&lt;Параметри!$I$42,Параметри!$K$42,IF(L1291&lt;Параметри!$I$43,Параметри!$K$43,IF(L1291&lt;Параметри!$I$44,Параметри!$K$44,IF(L1291&lt;Параметри!$I$45,Параметри!$K$45,Параметри!$K$46))))))</f>
        <v>0.43</v>
      </c>
      <c r="T1291" s="97">
        <f>IF($B1291="Область",Параметри!K$63,IF($R1291&lt;Параметри!$G$59,Параметри!K$58,IF($R1291&lt;Параметри!$G$60,Параметри!K$59,IF($R1291&lt;Параметри!$G$61,Параметри!K$60,IF($R1291&lt;Параметри!$G$62,Параметри!K$61,Параметри!K$62)))))</f>
        <v>1.7000000000000001E-2</v>
      </c>
      <c r="U1291" s="97">
        <f>IF($B1291="Область",Параметри!L$63,IF($R1291&lt;Параметри!$G$59,Параметри!L$58,IF($R1291&lt;Параметри!$G$60,Параметри!L$59,IF($R1291&lt;Параметри!$G$61,Параметри!L$60,IF($R1291&lt;Параметри!$G$62,Параметри!L$61,Параметри!L$62)))))</f>
        <v>4.7E-2</v>
      </c>
      <c r="V1291" s="98">
        <f>IF(OR(SUM('Дані з ДІСО'!G1291:I1291)=0,Розрахунки!H1291=0),"",Розрахунки!H1291/SUM('Дані з ДІСО'!G1291:I1291))</f>
        <v>10.375</v>
      </c>
      <c r="W1291" s="9">
        <v>2017</v>
      </c>
      <c r="X1291" s="9">
        <v>15</v>
      </c>
      <c r="Y1291" s="9">
        <v>12</v>
      </c>
      <c r="Z1291" s="9" t="s">
        <v>4536</v>
      </c>
      <c r="AA1291" s="99">
        <v>13</v>
      </c>
      <c r="AB1291" s="9" t="str">
        <f>IF('Коефіцієнти АТО'!C1291="Область","",'Коефіцієнти АТО'!D1291)</f>
        <v>Черкаська</v>
      </c>
      <c r="AC1291" s="9"/>
    </row>
    <row r="1292" spans="1:29" ht="15" customHeight="1">
      <c r="A1292" s="9">
        <v>1291</v>
      </c>
      <c r="B1292" s="9" t="s">
        <v>3148</v>
      </c>
      <c r="C1292" s="9" t="s">
        <v>3148</v>
      </c>
      <c r="D1292" s="9" t="s">
        <v>4315</v>
      </c>
      <c r="E1292" s="9" t="s">
        <v>24</v>
      </c>
      <c r="F1292" s="9" t="s">
        <v>2684</v>
      </c>
      <c r="G1292" s="9" t="s">
        <v>4321</v>
      </c>
      <c r="H1292" s="9" t="s">
        <v>2683</v>
      </c>
      <c r="I1292" s="9">
        <v>6204</v>
      </c>
      <c r="J1292" s="9">
        <v>6204</v>
      </c>
      <c r="K1292" s="9">
        <v>216.9</v>
      </c>
      <c r="L1292" s="115">
        <f t="shared" si="60"/>
        <v>1</v>
      </c>
      <c r="M1292" s="96">
        <f>IF($B1292="Область","",SUM('Дані з ДІСО'!J1292:L1292)/K1292)</f>
        <v>1.4292300599354542</v>
      </c>
      <c r="N1292" s="9" t="str">
        <f>IF($B1292="Область","",VLOOKUP(100*J1292/I1292,Параметри!$B$39:$C$53,2,TRUE))</f>
        <v>1. 100%</v>
      </c>
      <c r="O1292" s="9" t="str">
        <f>IF($B1292="Область","",VLOOKUP(M1292,Параметри!$B$21:$C$35,2,TRUE))</f>
        <v>3. 1,4-2,1</v>
      </c>
      <c r="P1292" s="9">
        <f t="shared" si="61"/>
        <v>1</v>
      </c>
      <c r="Q1292" s="9">
        <f t="shared" si="62"/>
        <v>3</v>
      </c>
      <c r="R1292" s="116">
        <v>11</v>
      </c>
      <c r="S1292" s="117">
        <f>IF(C1292="Область",Параметри!$K$47,IF(C1292="Київ",Параметри!$K$48,IF(L1292&lt;Параметри!$I$42,Параметри!$K$42,IF(L1292&lt;Параметри!$I$43,Параметри!$K$43,IF(L1292&lt;Параметри!$I$44,Параметри!$K$44,IF(L1292&lt;Параметри!$I$45,Параметри!$K$45,Параметри!$K$46))))))</f>
        <v>0.53</v>
      </c>
      <c r="T1292" s="97">
        <f>IF($B1292="Область",Параметри!K$63,IF($R1292&lt;Параметри!$G$59,Параметри!K$58,IF($R1292&lt;Параметри!$G$60,Параметри!K$59,IF($R1292&lt;Параметри!$G$61,Параметри!K$60,IF($R1292&lt;Параметри!$G$62,Параметри!K$61,Параметри!K$62)))))</f>
        <v>1.7000000000000001E-2</v>
      </c>
      <c r="U1292" s="97">
        <f>IF($B1292="Область",Параметри!L$63,IF($R1292&lt;Параметри!$G$59,Параметри!L$58,IF($R1292&lt;Параметри!$G$60,Параметри!L$59,IF($R1292&lt;Параметри!$G$61,Параметри!L$60,IF($R1292&lt;Параметри!$G$62,Параметри!L$61,Параметри!L$62)))))</f>
        <v>4.7E-2</v>
      </c>
      <c r="V1292" s="98">
        <f>IF(OR(SUM('Дані з ДІСО'!G1292:I1292)=0,Розрахунки!H1292=0),"",Розрахунки!H1292/SUM('Дані з ДІСО'!G1292:I1292))</f>
        <v>9.3939393939393945</v>
      </c>
      <c r="W1292" s="9">
        <v>2017</v>
      </c>
      <c r="X1292" s="9">
        <v>12.5</v>
      </c>
      <c r="Y1292" s="9">
        <v>10</v>
      </c>
      <c r="Z1292" s="9" t="s">
        <v>4536</v>
      </c>
      <c r="AA1292" s="99">
        <v>11</v>
      </c>
      <c r="AB1292" s="9" t="str">
        <f>IF('Коефіцієнти АТО'!C1292="Область","",'Коефіцієнти АТО'!D1292)</f>
        <v>Черкаська</v>
      </c>
      <c r="AC1292" s="9"/>
    </row>
    <row r="1293" spans="1:29" ht="15" customHeight="1">
      <c r="A1293" s="9">
        <v>1292</v>
      </c>
      <c r="B1293" s="9" t="s">
        <v>3148</v>
      </c>
      <c r="C1293" s="9" t="s">
        <v>3148</v>
      </c>
      <c r="D1293" s="9" t="s">
        <v>4315</v>
      </c>
      <c r="E1293" s="9" t="s">
        <v>24</v>
      </c>
      <c r="F1293" s="9" t="s">
        <v>2686</v>
      </c>
      <c r="G1293" s="9" t="s">
        <v>4322</v>
      </c>
      <c r="H1293" s="9" t="s">
        <v>2685</v>
      </c>
      <c r="I1293" s="9">
        <v>6415</v>
      </c>
      <c r="J1293" s="9">
        <v>6415</v>
      </c>
      <c r="K1293" s="9">
        <v>275.39999999999998</v>
      </c>
      <c r="L1293" s="115">
        <f t="shared" si="60"/>
        <v>1</v>
      </c>
      <c r="M1293" s="96">
        <f>IF($B1293="Область","",SUM('Дані з ДІСО'!J1293:L1293)/K1293)</f>
        <v>1.2345679012345681</v>
      </c>
      <c r="N1293" s="9" t="str">
        <f>IF($B1293="Область","",VLOOKUP(100*J1293/I1293,Параметри!$B$39:$C$53,2,TRUE))</f>
        <v>1. 100%</v>
      </c>
      <c r="O1293" s="9" t="str">
        <f>IF($B1293="Область","",VLOOKUP(M1293,Параметри!$B$21:$C$35,2,TRUE))</f>
        <v>2. 1-1,4</v>
      </c>
      <c r="P1293" s="9">
        <f t="shared" si="61"/>
        <v>1</v>
      </c>
      <c r="Q1293" s="9">
        <f t="shared" si="62"/>
        <v>2</v>
      </c>
      <c r="R1293" s="116">
        <v>11</v>
      </c>
      <c r="S1293" s="117">
        <f>IF(C1293="Область",Параметри!$K$47,IF(C1293="Київ",Параметри!$K$48,IF(L1293&lt;Параметри!$I$42,Параметри!$K$42,IF(L1293&lt;Параметри!$I$43,Параметри!$K$43,IF(L1293&lt;Параметри!$I$44,Параметри!$K$44,IF(L1293&lt;Параметри!$I$45,Параметри!$K$45,Параметри!$K$46))))))</f>
        <v>0.53</v>
      </c>
      <c r="T1293" s="97">
        <f>IF($B1293="Область",Параметри!K$63,IF($R1293&lt;Параметри!$G$59,Параметри!K$58,IF($R1293&lt;Параметри!$G$60,Параметри!K$59,IF($R1293&lt;Параметри!$G$61,Параметри!K$60,IF($R1293&lt;Параметри!$G$62,Параметри!K$61,Параметри!K$62)))))</f>
        <v>1.7000000000000001E-2</v>
      </c>
      <c r="U1293" s="97">
        <f>IF($B1293="Область",Параметри!L$63,IF($R1293&lt;Параметри!$G$59,Параметри!L$58,IF($R1293&lt;Параметри!$G$60,Параметри!L$59,IF($R1293&lt;Параметри!$G$61,Параметри!L$60,IF($R1293&lt;Параметри!$G$62,Параметри!L$61,Параметри!L$62)))))</f>
        <v>4.7E-2</v>
      </c>
      <c r="V1293" s="98">
        <f>IF(OR(SUM('Дані з ДІСО'!G1293:I1293)=0,Розрахунки!H1293=0),"",Розрахунки!H1293/SUM('Дані з ДІСО'!G1293:I1293))</f>
        <v>6.666666666666667</v>
      </c>
      <c r="W1293" s="9">
        <v>2018</v>
      </c>
      <c r="X1293" s="9">
        <v>11.5</v>
      </c>
      <c r="Y1293" s="9">
        <v>10</v>
      </c>
      <c r="Z1293" s="9" t="s">
        <v>4536</v>
      </c>
      <c r="AA1293" s="99">
        <v>11</v>
      </c>
      <c r="AB1293" s="9" t="str">
        <f>IF('Коефіцієнти АТО'!C1293="Область","",'Коефіцієнти АТО'!D1293)</f>
        <v>Черкаська</v>
      </c>
      <c r="AC1293" s="9"/>
    </row>
    <row r="1294" spans="1:29" ht="15" customHeight="1">
      <c r="A1294" s="9">
        <v>1293</v>
      </c>
      <c r="B1294" s="9" t="s">
        <v>3148</v>
      </c>
      <c r="C1294" s="9" t="s">
        <v>3148</v>
      </c>
      <c r="D1294" s="9" t="s">
        <v>4315</v>
      </c>
      <c r="E1294" s="9" t="s">
        <v>24</v>
      </c>
      <c r="F1294" s="9" t="s">
        <v>2688</v>
      </c>
      <c r="G1294" s="9" t="s">
        <v>4323</v>
      </c>
      <c r="H1294" s="9" t="s">
        <v>2687</v>
      </c>
      <c r="I1294" s="9">
        <v>9035</v>
      </c>
      <c r="J1294" s="9">
        <v>9035</v>
      </c>
      <c r="K1294" s="9">
        <v>307.10000000000002</v>
      </c>
      <c r="L1294" s="115">
        <f t="shared" si="60"/>
        <v>1</v>
      </c>
      <c r="M1294" s="96">
        <f>IF($B1294="Область","",SUM('Дані з ДІСО'!J1294:L1294)/K1294)</f>
        <v>2.1361120156300877</v>
      </c>
      <c r="N1294" s="9" t="str">
        <f>IF($B1294="Область","",VLOOKUP(100*J1294/I1294,Параметри!$B$39:$C$53,2,TRUE))</f>
        <v>1. 100%</v>
      </c>
      <c r="O1294" s="9" t="str">
        <f>IF($B1294="Область","",VLOOKUP(M1294,Параметри!$B$21:$C$35,2,TRUE))</f>
        <v>4. 2,1-3</v>
      </c>
      <c r="P1294" s="9">
        <f t="shared" si="61"/>
        <v>1</v>
      </c>
      <c r="Q1294" s="9">
        <f t="shared" si="62"/>
        <v>4</v>
      </c>
      <c r="R1294" s="116">
        <v>12</v>
      </c>
      <c r="S1294" s="117">
        <f>IF(C1294="Область",Параметри!$K$47,IF(C1294="Київ",Параметри!$K$48,IF(L1294&lt;Параметри!$I$42,Параметри!$K$42,IF(L1294&lt;Параметри!$I$43,Параметри!$K$43,IF(L1294&lt;Параметри!$I$44,Параметри!$K$44,IF(L1294&lt;Параметри!$I$45,Параметри!$K$45,Параметри!$K$46))))))</f>
        <v>0.53</v>
      </c>
      <c r="T1294" s="97">
        <f>IF($B1294="Область",Параметри!K$63,IF($R1294&lt;Параметри!$G$59,Параметри!K$58,IF($R1294&lt;Параметри!$G$60,Параметри!K$59,IF($R1294&lt;Параметри!$G$61,Параметри!K$60,IF($R1294&lt;Параметри!$G$62,Параметри!K$61,Параметри!K$62)))))</f>
        <v>1.7000000000000001E-2</v>
      </c>
      <c r="U1294" s="97">
        <f>IF($B1294="Область",Параметри!L$63,IF($R1294&lt;Параметри!$G$59,Параметри!L$58,IF($R1294&lt;Параметри!$G$60,Параметри!L$59,IF($R1294&lt;Параметри!$G$61,Параметри!L$60,IF($R1294&lt;Параметри!$G$62,Параметри!L$61,Параметри!L$62)))))</f>
        <v>4.7E-2</v>
      </c>
      <c r="V1294" s="98">
        <f>IF(OR(SUM('Дані з ДІСО'!G1294:I1294)=0,Розрахунки!H1294=0),"",Розрахунки!H1294/SUM('Дані з ДІСО'!G1294:I1294))</f>
        <v>10.25</v>
      </c>
      <c r="W1294" s="9">
        <v>2018</v>
      </c>
      <c r="X1294" s="9">
        <v>13</v>
      </c>
      <c r="Y1294" s="9">
        <v>11</v>
      </c>
      <c r="Z1294" s="9" t="s">
        <v>4536</v>
      </c>
      <c r="AA1294" s="99">
        <v>12</v>
      </c>
      <c r="AB1294" s="9" t="str">
        <f>IF('Коефіцієнти АТО'!C1294="Область","",'Коефіцієнти АТО'!D1294)</f>
        <v>Черкаська</v>
      </c>
      <c r="AC1294" s="9"/>
    </row>
    <row r="1295" spans="1:29" ht="15" customHeight="1">
      <c r="A1295" s="9">
        <v>1294</v>
      </c>
      <c r="B1295" s="9" t="s">
        <v>3145</v>
      </c>
      <c r="C1295" s="9" t="s">
        <v>3146</v>
      </c>
      <c r="D1295" s="9" t="s">
        <v>4315</v>
      </c>
      <c r="E1295" s="9" t="s">
        <v>21</v>
      </c>
      <c r="F1295" s="9" t="s">
        <v>2690</v>
      </c>
      <c r="G1295" s="9" t="s">
        <v>4324</v>
      </c>
      <c r="H1295" s="9" t="s">
        <v>2689</v>
      </c>
      <c r="I1295" s="9">
        <v>33707</v>
      </c>
      <c r="J1295" s="9">
        <v>17134</v>
      </c>
      <c r="K1295" s="9">
        <v>783</v>
      </c>
      <c r="L1295" s="115">
        <f t="shared" si="60"/>
        <v>0.50832171359064882</v>
      </c>
      <c r="M1295" s="96">
        <f>IF($B1295="Область","",SUM('Дані з ДІСО'!J1295:L1295)/K1295)</f>
        <v>4.3499361430395913</v>
      </c>
      <c r="N1295" s="9" t="str">
        <f>IF($B1295="Область","",VLOOKUP(100*J1295/I1295,Параметри!$B$39:$C$53,2,TRUE))</f>
        <v>7. 49-53</v>
      </c>
      <c r="O1295" s="9" t="str">
        <f>IF($B1295="Область","",VLOOKUP(M1295,Параметри!$B$21:$C$35,2,TRUE))</f>
        <v>7. 4,1-4,5</v>
      </c>
      <c r="P1295" s="9">
        <f t="shared" si="61"/>
        <v>7</v>
      </c>
      <c r="Q1295" s="9">
        <f t="shared" si="62"/>
        <v>7</v>
      </c>
      <c r="R1295" s="116">
        <v>15.5</v>
      </c>
      <c r="S1295" s="117">
        <f>IF(C1295="Область",Параметри!$K$47,IF(C1295="Київ",Параметри!$K$48,IF(L1295&lt;Параметри!$I$42,Параметри!$K$42,IF(L1295&lt;Параметри!$I$43,Параметри!$K$43,IF(L1295&lt;Параметри!$I$44,Параметри!$K$44,IF(L1295&lt;Параметри!$I$45,Параметри!$K$45,Параметри!$K$46))))))</f>
        <v>0.43</v>
      </c>
      <c r="T1295" s="97">
        <f>IF($B1295="Область",Параметри!K$63,IF($R1295&lt;Параметри!$G$59,Параметри!K$58,IF($R1295&lt;Параметри!$G$60,Параметри!K$59,IF($R1295&lt;Параметри!$G$61,Параметри!K$60,IF($R1295&lt;Параметри!$G$62,Параметри!K$61,Параметри!K$62)))))</f>
        <v>1.7000000000000001E-2</v>
      </c>
      <c r="U1295" s="97">
        <f>IF($B1295="Область",Параметри!L$63,IF($R1295&lt;Параметри!$G$59,Параметри!L$58,IF($R1295&lt;Параметри!$G$60,Параметри!L$59,IF($R1295&lt;Параметри!$G$61,Параметри!L$60,IF($R1295&lt;Параметри!$G$62,Параметри!L$61,Параметри!L$62)))))</f>
        <v>4.7E-2</v>
      </c>
      <c r="V1295" s="98">
        <f>IF(OR(SUM('Дані з ДІСО'!G1295:I1295)=0,Розрахунки!H1295=0),"",Розрахунки!H1295/SUM('Дані з ДІСО'!G1295:I1295))</f>
        <v>13.959016393442623</v>
      </c>
      <c r="W1295" s="9">
        <v>2018</v>
      </c>
      <c r="X1295" s="9">
        <v>16.5</v>
      </c>
      <c r="Y1295" s="9">
        <v>14.5</v>
      </c>
      <c r="Z1295" s="9" t="s">
        <v>4536</v>
      </c>
      <c r="AA1295" s="99">
        <v>15.5</v>
      </c>
      <c r="AB1295" s="9" t="str">
        <f>IF('Коефіцієнти АТО'!C1295="Область","",'Коефіцієнти АТО'!D1295)</f>
        <v>Черкаська</v>
      </c>
      <c r="AC1295" s="9"/>
    </row>
    <row r="1296" spans="1:29" ht="15" customHeight="1">
      <c r="A1296" s="9">
        <v>1295</v>
      </c>
      <c r="B1296" s="9" t="s">
        <v>3148</v>
      </c>
      <c r="C1296" s="9" t="s">
        <v>3148</v>
      </c>
      <c r="D1296" s="9" t="s">
        <v>4315</v>
      </c>
      <c r="E1296" s="9" t="s">
        <v>24</v>
      </c>
      <c r="F1296" s="9" t="s">
        <v>2692</v>
      </c>
      <c r="G1296" s="9" t="s">
        <v>4325</v>
      </c>
      <c r="H1296" s="9" t="s">
        <v>2691</v>
      </c>
      <c r="I1296" s="9">
        <v>6903</v>
      </c>
      <c r="J1296" s="9">
        <v>6903</v>
      </c>
      <c r="K1296" s="9">
        <v>358.7</v>
      </c>
      <c r="L1296" s="115">
        <f t="shared" si="60"/>
        <v>1</v>
      </c>
      <c r="M1296" s="96">
        <f>IF($B1296="Область","",SUM('Дані з ДІСО'!J1296:L1296)/K1296)</f>
        <v>1.5751324226373014</v>
      </c>
      <c r="N1296" s="9" t="str">
        <f>IF($B1296="Область","",VLOOKUP(100*J1296/I1296,Параметри!$B$39:$C$53,2,TRUE))</f>
        <v>1. 100%</v>
      </c>
      <c r="O1296" s="9" t="str">
        <f>IF($B1296="Область","",VLOOKUP(M1296,Параметри!$B$21:$C$35,2,TRUE))</f>
        <v>3. 1,4-2,1</v>
      </c>
      <c r="P1296" s="9">
        <f t="shared" si="61"/>
        <v>1</v>
      </c>
      <c r="Q1296" s="9">
        <f t="shared" si="62"/>
        <v>3</v>
      </c>
      <c r="R1296" s="116">
        <v>12.5</v>
      </c>
      <c r="S1296" s="117">
        <f>IF(C1296="Область",Параметри!$K$47,IF(C1296="Київ",Параметри!$K$48,IF(L1296&lt;Параметри!$I$42,Параметри!$K$42,IF(L1296&lt;Параметри!$I$43,Параметри!$K$43,IF(L1296&lt;Параметри!$I$44,Параметри!$K$44,IF(L1296&lt;Параметри!$I$45,Параметри!$K$45,Параметри!$K$46))))))</f>
        <v>0.53</v>
      </c>
      <c r="T1296" s="97">
        <f>IF($B1296="Область",Параметри!K$63,IF($R1296&lt;Параметри!$G$59,Параметри!K$58,IF($R1296&lt;Параметри!$G$60,Параметри!K$59,IF($R1296&lt;Параметри!$G$61,Параметри!K$60,IF($R1296&lt;Параметри!$G$62,Параметри!K$61,Параметри!K$62)))))</f>
        <v>1.7000000000000001E-2</v>
      </c>
      <c r="U1296" s="97">
        <f>IF($B1296="Область",Параметри!L$63,IF($R1296&lt;Параметри!$G$59,Параметри!L$58,IF($R1296&lt;Параметри!$G$60,Параметри!L$59,IF($R1296&lt;Параметри!$G$61,Параметри!L$60,IF($R1296&lt;Параметри!$G$62,Параметри!L$61,Параметри!L$62)))))</f>
        <v>4.7E-2</v>
      </c>
      <c r="V1296" s="98">
        <f>IF(OR(SUM('Дані з ДІСО'!G1296:I1296)=0,Розрахунки!H1296=0),"",Розрахунки!H1296/SUM('Дані з ДІСО'!G1296:I1296))</f>
        <v>16.142857142857142</v>
      </c>
      <c r="W1296" s="9">
        <v>2018</v>
      </c>
      <c r="X1296" s="9">
        <v>12.5</v>
      </c>
      <c r="Y1296" s="9">
        <v>12.5</v>
      </c>
      <c r="Z1296" s="9" t="s">
        <v>4535</v>
      </c>
      <c r="AA1296" s="99">
        <v>12.5</v>
      </c>
      <c r="AB1296" s="9" t="str">
        <f>IF('Коефіцієнти АТО'!C1296="Область","",'Коефіцієнти АТО'!D1296)</f>
        <v>Черкаська</v>
      </c>
      <c r="AC1296" s="9"/>
    </row>
    <row r="1297" spans="1:29" ht="15" customHeight="1">
      <c r="A1297" s="9">
        <v>1296</v>
      </c>
      <c r="B1297" s="9" t="s">
        <v>3148</v>
      </c>
      <c r="C1297" s="9" t="s">
        <v>3148</v>
      </c>
      <c r="D1297" s="9" t="s">
        <v>4315</v>
      </c>
      <c r="E1297" s="9" t="s">
        <v>24</v>
      </c>
      <c r="F1297" s="9" t="s">
        <v>2694</v>
      </c>
      <c r="G1297" s="9" t="s">
        <v>4326</v>
      </c>
      <c r="H1297" s="9" t="s">
        <v>2693</v>
      </c>
      <c r="I1297" s="9">
        <v>5273</v>
      </c>
      <c r="J1297" s="9">
        <v>5273</v>
      </c>
      <c r="K1297" s="9">
        <v>205.5</v>
      </c>
      <c r="L1297" s="115">
        <f t="shared" si="60"/>
        <v>1</v>
      </c>
      <c r="M1297" s="96">
        <f>IF($B1297="Область","",SUM('Дані з ДІСО'!J1297:L1297)/K1297)</f>
        <v>2.2141119221411194</v>
      </c>
      <c r="N1297" s="9" t="str">
        <f>IF($B1297="Область","",VLOOKUP(100*J1297/I1297,Параметри!$B$39:$C$53,2,TRUE))</f>
        <v>1. 100%</v>
      </c>
      <c r="O1297" s="9" t="str">
        <f>IF($B1297="Область","",VLOOKUP(M1297,Параметри!$B$21:$C$35,2,TRUE))</f>
        <v>4. 2,1-3</v>
      </c>
      <c r="P1297" s="9">
        <f t="shared" si="61"/>
        <v>1</v>
      </c>
      <c r="Q1297" s="9">
        <f t="shared" si="62"/>
        <v>4</v>
      </c>
      <c r="R1297" s="116">
        <v>13</v>
      </c>
      <c r="S1297" s="117">
        <f>IF(C1297="Область",Параметри!$K$47,IF(C1297="Київ",Параметри!$K$48,IF(L1297&lt;Параметри!$I$42,Параметри!$K$42,IF(L1297&lt;Параметри!$I$43,Параметри!$K$43,IF(L1297&lt;Параметри!$I$44,Параметри!$K$44,IF(L1297&lt;Параметри!$I$45,Параметри!$K$45,Параметри!$K$46))))))</f>
        <v>0.53</v>
      </c>
      <c r="T1297" s="97">
        <f>IF($B1297="Область",Параметри!K$63,IF($R1297&lt;Параметри!$G$59,Параметри!K$58,IF($R1297&lt;Параметри!$G$60,Параметри!K$59,IF($R1297&lt;Параметри!$G$61,Параметри!K$60,IF($R1297&lt;Параметри!$G$62,Параметри!K$61,Параметри!K$62)))))</f>
        <v>1.7000000000000001E-2</v>
      </c>
      <c r="U1297" s="97">
        <f>IF($B1297="Область",Параметри!L$63,IF($R1297&lt;Параметри!$G$59,Параметри!L$58,IF($R1297&lt;Параметри!$G$60,Параметри!L$59,IF($R1297&lt;Параметри!$G$61,Параметри!L$60,IF($R1297&lt;Параметри!$G$62,Параметри!L$61,Параметри!L$62)))))</f>
        <v>4.7E-2</v>
      </c>
      <c r="V1297" s="98">
        <f>IF(OR(SUM('Дані з ДІСО'!G1297:I1297)=0,Розрахунки!H1297=0),"",Розрахунки!H1297/SUM('Дані з ДІСО'!G1297:I1297))</f>
        <v>15.689655172413794</v>
      </c>
      <c r="W1297" s="9">
        <v>2018</v>
      </c>
      <c r="X1297" s="9">
        <v>13</v>
      </c>
      <c r="Y1297" s="9">
        <v>12.5</v>
      </c>
      <c r="Z1297" s="9" t="s">
        <v>4535</v>
      </c>
      <c r="AA1297" s="99">
        <v>13</v>
      </c>
      <c r="AB1297" s="9" t="str">
        <f>IF('Коефіцієнти АТО'!C1297="Область","",'Коефіцієнти АТО'!D1297)</f>
        <v>Черкаська</v>
      </c>
      <c r="AC1297" s="9"/>
    </row>
    <row r="1298" spans="1:29" ht="15" customHeight="1">
      <c r="A1298" s="9">
        <v>1297</v>
      </c>
      <c r="B1298" s="9" t="s">
        <v>3145</v>
      </c>
      <c r="C1298" s="9" t="s">
        <v>3146</v>
      </c>
      <c r="D1298" s="9" t="s">
        <v>4315</v>
      </c>
      <c r="E1298" s="9" t="s">
        <v>21</v>
      </c>
      <c r="F1298" s="9" t="s">
        <v>2697</v>
      </c>
      <c r="G1298" s="9" t="s">
        <v>4327</v>
      </c>
      <c r="H1298" s="9" t="s">
        <v>2696</v>
      </c>
      <c r="I1298" s="9">
        <v>28912</v>
      </c>
      <c r="J1298" s="9">
        <v>15557</v>
      </c>
      <c r="K1298" s="9">
        <v>725.6</v>
      </c>
      <c r="L1298" s="115">
        <f t="shared" si="60"/>
        <v>0.53808107360265633</v>
      </c>
      <c r="M1298" s="96">
        <f>IF($B1298="Область","",SUM('Дані з ДІСО'!J1298:L1298)/K1298)</f>
        <v>4.7519294377067256</v>
      </c>
      <c r="N1298" s="9" t="str">
        <f>IF($B1298="Область","",VLOOKUP(100*J1298/I1298,Параметри!$B$39:$C$53,2,TRUE))</f>
        <v>6. 53-58</v>
      </c>
      <c r="O1298" s="9" t="str">
        <f>IF($B1298="Область","",VLOOKUP(M1298,Параметри!$B$21:$C$35,2,TRUE))</f>
        <v>8. 4,5-5,8</v>
      </c>
      <c r="P1298" s="9">
        <f t="shared" si="61"/>
        <v>6</v>
      </c>
      <c r="Q1298" s="9">
        <f t="shared" si="62"/>
        <v>8</v>
      </c>
      <c r="R1298" s="116">
        <v>17</v>
      </c>
      <c r="S1298" s="117">
        <f>IF(C1298="Область",Параметри!$K$47,IF(C1298="Київ",Параметри!$K$48,IF(L1298&lt;Параметри!$I$42,Параметри!$K$42,IF(L1298&lt;Параметри!$I$43,Параметри!$K$43,IF(L1298&lt;Параметри!$I$44,Параметри!$K$44,IF(L1298&lt;Параметри!$I$45,Параметри!$K$45,Параметри!$K$46))))))</f>
        <v>0.43</v>
      </c>
      <c r="T1298" s="97">
        <f>IF($B1298="Область",Параметри!K$63,IF($R1298&lt;Параметри!$G$59,Параметри!K$58,IF($R1298&lt;Параметри!$G$60,Параметри!K$59,IF($R1298&lt;Параметри!$G$61,Параметри!K$60,IF($R1298&lt;Параметри!$G$62,Параметри!K$61,Параметри!K$62)))))</f>
        <v>1.7000000000000001E-2</v>
      </c>
      <c r="U1298" s="97">
        <f>IF($B1298="Область",Параметри!L$63,IF($R1298&lt;Параметри!$G$59,Параметри!L$58,IF($R1298&lt;Параметри!$G$60,Параметри!L$59,IF($R1298&lt;Параметри!$G$61,Параметри!L$60,IF($R1298&lt;Параметри!$G$62,Параметри!L$61,Параметри!L$62)))))</f>
        <v>4.7E-2</v>
      </c>
      <c r="V1298" s="98">
        <f>IF(OR(SUM('Дані з ДІСО'!G1298:I1298)=0,Розрахунки!H1298=0),"",Розрахунки!H1298/SUM('Дані з ДІСО'!G1298:I1298))</f>
        <v>17.414141414141415</v>
      </c>
      <c r="W1298" s="9">
        <v>2018</v>
      </c>
      <c r="X1298" s="9">
        <v>17</v>
      </c>
      <c r="Y1298" s="9">
        <v>16.5</v>
      </c>
      <c r="Z1298" s="9" t="s">
        <v>4535</v>
      </c>
      <c r="AA1298" s="99">
        <v>17</v>
      </c>
      <c r="AB1298" s="9" t="str">
        <f>IF('Коефіцієнти АТО'!C1298="Область","",'Коефіцієнти АТО'!D1298)</f>
        <v>Черкаська</v>
      </c>
      <c r="AC1298" s="9"/>
    </row>
    <row r="1299" spans="1:29" ht="15" customHeight="1">
      <c r="A1299" s="9">
        <v>1298</v>
      </c>
      <c r="B1299" s="9" t="s">
        <v>3145</v>
      </c>
      <c r="C1299" s="9" t="s">
        <v>3146</v>
      </c>
      <c r="D1299" s="9" t="s">
        <v>4315</v>
      </c>
      <c r="E1299" s="9" t="s">
        <v>21</v>
      </c>
      <c r="F1299" s="9" t="s">
        <v>2699</v>
      </c>
      <c r="G1299" s="9" t="s">
        <v>3471</v>
      </c>
      <c r="H1299" s="9" t="s">
        <v>2698</v>
      </c>
      <c r="I1299" s="9">
        <v>19458</v>
      </c>
      <c r="J1299" s="9">
        <v>8312</v>
      </c>
      <c r="K1299" s="9">
        <v>490.9</v>
      </c>
      <c r="L1299" s="115">
        <f t="shared" si="60"/>
        <v>0.42717648268064551</v>
      </c>
      <c r="M1299" s="96">
        <f>IF($B1299="Область","",SUM('Дані з ДІСО'!J1299:L1299)/K1299)</f>
        <v>4.0110002037074759</v>
      </c>
      <c r="N1299" s="9" t="str">
        <f>IF($B1299="Область","",VLOOKUP(100*J1299/I1299,Параметри!$B$39:$C$53,2,TRUE))</f>
        <v>9. 26-43</v>
      </c>
      <c r="O1299" s="9" t="str">
        <f>IF($B1299="Область","",VLOOKUP(M1299,Параметри!$B$21:$C$35,2,TRUE))</f>
        <v>6. 3,9-4,1</v>
      </c>
      <c r="P1299" s="9">
        <f t="shared" si="61"/>
        <v>9</v>
      </c>
      <c r="Q1299" s="9">
        <f t="shared" si="62"/>
        <v>6</v>
      </c>
      <c r="R1299" s="116">
        <v>17.5</v>
      </c>
      <c r="S1299" s="117">
        <f>IF(C1299="Область",Параметри!$K$47,IF(C1299="Київ",Параметри!$K$48,IF(L1299&lt;Параметри!$I$42,Параметри!$K$42,IF(L1299&lt;Параметри!$I$43,Параметри!$K$43,IF(L1299&lt;Параметри!$I$44,Параметри!$K$44,IF(L1299&lt;Параметри!$I$45,Параметри!$K$45,Параметри!$K$46))))))</f>
        <v>0.43</v>
      </c>
      <c r="T1299" s="97">
        <f>IF($B1299="Область",Параметри!K$63,IF($R1299&lt;Параметри!$G$59,Параметри!K$58,IF($R1299&lt;Параметри!$G$60,Параметри!K$59,IF($R1299&lt;Параметри!$G$61,Параметри!K$60,IF($R1299&lt;Параметри!$G$62,Параметри!K$61,Параметри!K$62)))))</f>
        <v>1.7000000000000001E-2</v>
      </c>
      <c r="U1299" s="97">
        <f>IF($B1299="Область",Параметри!L$63,IF($R1299&lt;Параметри!$G$59,Параметри!L$58,IF($R1299&lt;Параметри!$G$60,Параметри!L$59,IF($R1299&lt;Параметри!$G$61,Параметри!L$60,IF($R1299&lt;Параметри!$G$62,Параметри!L$61,Параметри!L$62)))))</f>
        <v>4.7E-2</v>
      </c>
      <c r="V1299" s="98">
        <f>IF(OR(SUM('Дані з ДІСО'!G1299:I1299)=0,Розрахунки!H1299=0),"",Розрахунки!H1299/SUM('Дані з ДІСО'!G1299:I1299))</f>
        <v>16.6864406779661</v>
      </c>
      <c r="W1299" s="9">
        <v>2018</v>
      </c>
      <c r="X1299" s="9">
        <v>17.5</v>
      </c>
      <c r="Y1299" s="9">
        <v>17</v>
      </c>
      <c r="Z1299" s="9" t="s">
        <v>4535</v>
      </c>
      <c r="AA1299" s="99">
        <v>17.5</v>
      </c>
      <c r="AB1299" s="9" t="str">
        <f>IF('Коефіцієнти АТО'!C1299="Область","",'Коефіцієнти АТО'!D1299)</f>
        <v>Черкаська</v>
      </c>
      <c r="AC1299" s="9"/>
    </row>
    <row r="1300" spans="1:29" ht="15" customHeight="1">
      <c r="A1300" s="9">
        <v>1299</v>
      </c>
      <c r="B1300" s="9" t="s">
        <v>3148</v>
      </c>
      <c r="C1300" s="9" t="s">
        <v>3148</v>
      </c>
      <c r="D1300" s="9" t="s">
        <v>4315</v>
      </c>
      <c r="E1300" s="9" t="s">
        <v>24</v>
      </c>
      <c r="F1300" s="9" t="s">
        <v>2701</v>
      </c>
      <c r="G1300" s="9" t="s">
        <v>4328</v>
      </c>
      <c r="H1300" s="9" t="s">
        <v>2700</v>
      </c>
      <c r="I1300" s="9">
        <v>3530</v>
      </c>
      <c r="J1300" s="9">
        <v>3530</v>
      </c>
      <c r="K1300" s="9">
        <v>299.89999999999998</v>
      </c>
      <c r="L1300" s="115">
        <f t="shared" si="60"/>
        <v>1</v>
      </c>
      <c r="M1300" s="96">
        <f>IF($B1300="Область","",SUM('Дані з ДІСО'!J1300:L1300)/K1300)</f>
        <v>1.0770256752250751</v>
      </c>
      <c r="N1300" s="9" t="str">
        <f>IF($B1300="Область","",VLOOKUP(100*J1300/I1300,Параметри!$B$39:$C$53,2,TRUE))</f>
        <v>1. 100%</v>
      </c>
      <c r="O1300" s="9" t="str">
        <f>IF($B1300="Область","",VLOOKUP(M1300,Параметри!$B$21:$C$35,2,TRUE))</f>
        <v>2. 1-1,4</v>
      </c>
      <c r="P1300" s="9">
        <f t="shared" si="61"/>
        <v>1</v>
      </c>
      <c r="Q1300" s="9">
        <f t="shared" si="62"/>
        <v>2</v>
      </c>
      <c r="R1300" s="116">
        <v>13</v>
      </c>
      <c r="S1300" s="117">
        <f>IF(C1300="Область",Параметри!$K$47,IF(C1300="Київ",Параметри!$K$48,IF(L1300&lt;Параметри!$I$42,Параметри!$K$42,IF(L1300&lt;Параметри!$I$43,Параметри!$K$43,IF(L1300&lt;Параметри!$I$44,Параметри!$K$44,IF(L1300&lt;Параметри!$I$45,Параметри!$K$45,Параметри!$K$46))))))</f>
        <v>0.53</v>
      </c>
      <c r="T1300" s="97">
        <f>IF($B1300="Область",Параметри!K$63,IF($R1300&lt;Параметри!$G$59,Параметри!K$58,IF($R1300&lt;Параметри!$G$60,Параметри!K$59,IF($R1300&lt;Параметри!$G$61,Параметри!K$60,IF($R1300&lt;Параметри!$G$62,Параметри!K$61,Параметри!K$62)))))</f>
        <v>1.7000000000000001E-2</v>
      </c>
      <c r="U1300" s="97">
        <f>IF($B1300="Область",Параметри!L$63,IF($R1300&lt;Параметри!$G$59,Параметри!L$58,IF($R1300&lt;Параметри!$G$60,Параметри!L$59,IF($R1300&lt;Параметри!$G$61,Параметри!L$60,IF($R1300&lt;Параметри!$G$62,Параметри!L$61,Параметри!L$62)))))</f>
        <v>4.7E-2</v>
      </c>
      <c r="V1300" s="98">
        <f>IF(OR(SUM('Дані з ДІСО'!G1300:I1300)=0,Розрахунки!H1300=0),"",Розрахунки!H1300/SUM('Дані з ДІСО'!G1300:I1300))</f>
        <v>24.846153846153847</v>
      </c>
      <c r="W1300" s="9">
        <v>2018</v>
      </c>
      <c r="X1300" s="9">
        <v>11.5</v>
      </c>
      <c r="Y1300" s="9">
        <v>14</v>
      </c>
      <c r="Z1300" s="9" t="s">
        <v>4536</v>
      </c>
      <c r="AA1300" s="99">
        <v>13</v>
      </c>
      <c r="AB1300" s="9" t="str">
        <f>IF('Коефіцієнти АТО'!C1300="Область","",'Коефіцієнти АТО'!D1300)</f>
        <v>Черкаська</v>
      </c>
      <c r="AC1300" s="9"/>
    </row>
    <row r="1301" spans="1:29" ht="15" customHeight="1">
      <c r="A1301" s="9">
        <v>1300</v>
      </c>
      <c r="B1301" s="9" t="s">
        <v>3148</v>
      </c>
      <c r="C1301" s="9" t="s">
        <v>3148</v>
      </c>
      <c r="D1301" s="9" t="s">
        <v>4315</v>
      </c>
      <c r="E1301" s="9" t="s">
        <v>24</v>
      </c>
      <c r="F1301" s="9" t="s">
        <v>2703</v>
      </c>
      <c r="G1301" s="9" t="s">
        <v>4329</v>
      </c>
      <c r="H1301" s="9" t="s">
        <v>2702</v>
      </c>
      <c r="I1301" s="9">
        <v>4310</v>
      </c>
      <c r="J1301" s="9">
        <v>4310</v>
      </c>
      <c r="K1301" s="9">
        <v>157.4</v>
      </c>
      <c r="L1301" s="115">
        <f t="shared" si="60"/>
        <v>1</v>
      </c>
      <c r="M1301" s="96">
        <f>IF($B1301="Область","",SUM('Дані з ДІСО'!J1301:L1301)/K1301)</f>
        <v>2.0584498094027954</v>
      </c>
      <c r="N1301" s="9" t="str">
        <f>IF($B1301="Область","",VLOOKUP(100*J1301/I1301,Параметри!$B$39:$C$53,2,TRUE))</f>
        <v>1. 100%</v>
      </c>
      <c r="O1301" s="9" t="str">
        <f>IF($B1301="Область","",VLOOKUP(M1301,Параметри!$B$21:$C$35,2,TRUE))</f>
        <v>3. 1,4-2,1</v>
      </c>
      <c r="P1301" s="9">
        <f t="shared" si="61"/>
        <v>1</v>
      </c>
      <c r="Q1301" s="9">
        <f t="shared" si="62"/>
        <v>3</v>
      </c>
      <c r="R1301" s="116">
        <v>13</v>
      </c>
      <c r="S1301" s="117">
        <f>IF(C1301="Область",Параметри!$K$47,IF(C1301="Київ",Параметри!$K$48,IF(L1301&lt;Параметри!$I$42,Параметри!$K$42,IF(L1301&lt;Параметри!$I$43,Параметри!$K$43,IF(L1301&lt;Параметри!$I$44,Параметри!$K$44,IF(L1301&lt;Параметри!$I$45,Параметри!$K$45,Параметри!$K$46))))))</f>
        <v>0.53</v>
      </c>
      <c r="T1301" s="97">
        <f>IF($B1301="Область",Параметри!K$63,IF($R1301&lt;Параметри!$G$59,Параметри!K$58,IF($R1301&lt;Параметри!$G$60,Параметри!K$59,IF($R1301&lt;Параметри!$G$61,Параметри!K$60,IF($R1301&lt;Параметри!$G$62,Параметри!K$61,Параметри!K$62)))))</f>
        <v>1.7000000000000001E-2</v>
      </c>
      <c r="U1301" s="97">
        <f>IF($B1301="Область",Параметри!L$63,IF($R1301&lt;Параметри!$G$59,Параметри!L$58,IF($R1301&lt;Параметри!$G$60,Параметри!L$59,IF($R1301&lt;Параметри!$G$61,Параметри!L$60,IF($R1301&lt;Параметри!$G$62,Параметри!L$61,Параметри!L$62)))))</f>
        <v>4.7E-2</v>
      </c>
      <c r="V1301" s="98">
        <f>IF(OR(SUM('Дані з ДІСО'!G1301:I1301)=0,Розрахунки!H1301=0),"",Розрахунки!H1301/SUM('Дані з ДІСО'!G1301:I1301))</f>
        <v>15.428571428571429</v>
      </c>
      <c r="W1301" s="9">
        <v>2018</v>
      </c>
      <c r="X1301" s="9">
        <v>12.5</v>
      </c>
      <c r="Y1301" s="9">
        <v>14</v>
      </c>
      <c r="Z1301" s="9" t="s">
        <v>4536</v>
      </c>
      <c r="AA1301" s="99">
        <v>13</v>
      </c>
      <c r="AB1301" s="9" t="str">
        <f>IF('Коефіцієнти АТО'!C1301="Область","",'Коефіцієнти АТО'!D1301)</f>
        <v>Черкаська</v>
      </c>
      <c r="AC1301" s="9"/>
    </row>
    <row r="1302" spans="1:29" ht="15" customHeight="1">
      <c r="A1302" s="9">
        <v>1301</v>
      </c>
      <c r="B1302" s="9" t="s">
        <v>3148</v>
      </c>
      <c r="C1302" s="9" t="s">
        <v>3148</v>
      </c>
      <c r="D1302" s="9" t="s">
        <v>4315</v>
      </c>
      <c r="E1302" s="9" t="s">
        <v>24</v>
      </c>
      <c r="F1302" s="9" t="s">
        <v>2705</v>
      </c>
      <c r="G1302" s="9" t="s">
        <v>4330</v>
      </c>
      <c r="H1302" s="9" t="s">
        <v>2704</v>
      </c>
      <c r="I1302" s="9">
        <v>14789</v>
      </c>
      <c r="J1302" s="9">
        <v>14789</v>
      </c>
      <c r="K1302" s="9">
        <v>488.3</v>
      </c>
      <c r="L1302" s="115">
        <f t="shared" si="60"/>
        <v>1</v>
      </c>
      <c r="M1302" s="96">
        <f>IF($B1302="Область","",SUM('Дані з ДІСО'!J1302:L1302)/K1302)</f>
        <v>2.9797255785377841</v>
      </c>
      <c r="N1302" s="9" t="str">
        <f>IF($B1302="Область","",VLOOKUP(100*J1302/I1302,Параметри!$B$39:$C$53,2,TRUE))</f>
        <v>1. 100%</v>
      </c>
      <c r="O1302" s="9" t="str">
        <f>IF($B1302="Область","",VLOOKUP(M1302,Параметри!$B$21:$C$35,2,TRUE))</f>
        <v>4. 2,1-3</v>
      </c>
      <c r="P1302" s="9">
        <f t="shared" si="61"/>
        <v>1</v>
      </c>
      <c r="Q1302" s="9">
        <f t="shared" si="62"/>
        <v>4</v>
      </c>
      <c r="R1302" s="116">
        <v>13</v>
      </c>
      <c r="S1302" s="117">
        <f>IF(C1302="Область",Параметри!$K$47,IF(C1302="Київ",Параметри!$K$48,IF(L1302&lt;Параметри!$I$42,Параметри!$K$42,IF(L1302&lt;Параметри!$I$43,Параметри!$K$43,IF(L1302&lt;Параметри!$I$44,Параметри!$K$44,IF(L1302&lt;Параметри!$I$45,Параметри!$K$45,Параметри!$K$46))))))</f>
        <v>0.53</v>
      </c>
      <c r="T1302" s="97">
        <f>IF($B1302="Область",Параметри!K$63,IF($R1302&lt;Параметри!$G$59,Параметри!K$58,IF($R1302&lt;Параметри!$G$60,Параметри!K$59,IF($R1302&lt;Параметри!$G$61,Параметри!K$60,IF($R1302&lt;Параметри!$G$62,Параметри!K$61,Параметри!K$62)))))</f>
        <v>1.7000000000000001E-2</v>
      </c>
      <c r="U1302" s="97">
        <f>IF($B1302="Область",Параметри!L$63,IF($R1302&lt;Параметри!$G$59,Параметри!L$58,IF($R1302&lt;Параметри!$G$60,Параметри!L$59,IF($R1302&lt;Параметри!$G$61,Параметри!L$60,IF($R1302&lt;Параметри!$G$62,Параметри!L$61,Параметри!L$62)))))</f>
        <v>4.7E-2</v>
      </c>
      <c r="V1302" s="98">
        <f>IF(OR(SUM('Дані з ДІСО'!G1302:I1302)=0,Розрахунки!H1302=0),"",Розрахунки!H1302/SUM('Дані з ДІСО'!G1302:I1302))</f>
        <v>13.108108108108109</v>
      </c>
      <c r="W1302" s="9">
        <v>2018</v>
      </c>
      <c r="X1302" s="9">
        <v>13</v>
      </c>
      <c r="Y1302" s="9">
        <v>12</v>
      </c>
      <c r="Z1302" s="9" t="s">
        <v>4535</v>
      </c>
      <c r="AA1302" s="99">
        <v>13</v>
      </c>
      <c r="AB1302" s="9" t="str">
        <f>IF('Коефіцієнти АТО'!C1302="Область","",'Коефіцієнти АТО'!D1302)</f>
        <v>Черкаська</v>
      </c>
      <c r="AC1302" s="9"/>
    </row>
    <row r="1303" spans="1:29" ht="15" customHeight="1">
      <c r="A1303" s="9">
        <v>1302</v>
      </c>
      <c r="B1303" s="9" t="s">
        <v>3148</v>
      </c>
      <c r="C1303" s="9" t="s">
        <v>3148</v>
      </c>
      <c r="D1303" s="9" t="s">
        <v>4315</v>
      </c>
      <c r="E1303" s="9" t="s">
        <v>24</v>
      </c>
      <c r="F1303" s="9" t="s">
        <v>2707</v>
      </c>
      <c r="G1303" s="9" t="s">
        <v>4331</v>
      </c>
      <c r="H1303" s="9" t="s">
        <v>2706</v>
      </c>
      <c r="I1303" s="9">
        <v>7187</v>
      </c>
      <c r="J1303" s="9">
        <v>7187</v>
      </c>
      <c r="K1303" s="9">
        <v>145.9</v>
      </c>
      <c r="L1303" s="115">
        <f t="shared" si="60"/>
        <v>1</v>
      </c>
      <c r="M1303" s="96">
        <f>IF($B1303="Область","",SUM('Дані з ДІСО'!J1303:L1303)/K1303)</f>
        <v>4.0507196710075393</v>
      </c>
      <c r="N1303" s="9" t="str">
        <f>IF($B1303="Область","",VLOOKUP(100*J1303/I1303,Параметри!$B$39:$C$53,2,TRUE))</f>
        <v>1. 100%</v>
      </c>
      <c r="O1303" s="9" t="str">
        <f>IF($B1303="Область","",VLOOKUP(M1303,Параметри!$B$21:$C$35,2,TRUE))</f>
        <v>6. 3,9-4,1</v>
      </c>
      <c r="P1303" s="9">
        <f t="shared" si="61"/>
        <v>1</v>
      </c>
      <c r="Q1303" s="9">
        <f t="shared" si="62"/>
        <v>6</v>
      </c>
      <c r="R1303" s="116">
        <v>15</v>
      </c>
      <c r="S1303" s="117">
        <f>IF(C1303="Область",Параметри!$K$47,IF(C1303="Київ",Параметри!$K$48,IF(L1303&lt;Параметри!$I$42,Параметри!$K$42,IF(L1303&lt;Параметри!$I$43,Параметри!$K$43,IF(L1303&lt;Параметри!$I$44,Параметри!$K$44,IF(L1303&lt;Параметри!$I$45,Параметри!$K$45,Параметри!$K$46))))))</f>
        <v>0.53</v>
      </c>
      <c r="T1303" s="97">
        <f>IF($B1303="Область",Параметри!K$63,IF($R1303&lt;Параметри!$G$59,Параметри!K$58,IF($R1303&lt;Параметри!$G$60,Параметри!K$59,IF($R1303&lt;Параметри!$G$61,Параметри!K$60,IF($R1303&lt;Параметри!$G$62,Параметри!K$61,Параметри!K$62)))))</f>
        <v>1.7000000000000001E-2</v>
      </c>
      <c r="U1303" s="97">
        <f>IF($B1303="Область",Параметри!L$63,IF($R1303&lt;Параметри!$G$59,Параметри!L$58,IF($R1303&lt;Параметри!$G$60,Параметри!L$59,IF($R1303&lt;Параметри!$G$61,Параметри!L$60,IF($R1303&lt;Параметри!$G$62,Параметри!L$61,Параметри!L$62)))))</f>
        <v>4.7E-2</v>
      </c>
      <c r="V1303" s="98">
        <f>IF(OR(SUM('Дані з ДІСО'!G1303:I1303)=0,Розрахунки!H1303=0),"",Розрахунки!H1303/SUM('Дані з ДІСО'!G1303:I1303))</f>
        <v>17.382352941176471</v>
      </c>
      <c r="W1303" s="9">
        <v>2018</v>
      </c>
      <c r="X1303" s="9">
        <v>14.5</v>
      </c>
      <c r="Y1303" s="9">
        <v>16</v>
      </c>
      <c r="Z1303" s="9" t="s">
        <v>4536</v>
      </c>
      <c r="AA1303" s="99">
        <v>15</v>
      </c>
      <c r="AB1303" s="9" t="str">
        <f>IF('Коефіцієнти АТО'!C1303="Область","",'Коефіцієнти АТО'!D1303)</f>
        <v>Черкаська</v>
      </c>
      <c r="AC1303" s="9"/>
    </row>
    <row r="1304" spans="1:29" ht="15" customHeight="1">
      <c r="A1304" s="9">
        <v>1303</v>
      </c>
      <c r="B1304" s="9" t="s">
        <v>3148</v>
      </c>
      <c r="C1304" s="9" t="s">
        <v>3148</v>
      </c>
      <c r="D1304" s="9" t="s">
        <v>4315</v>
      </c>
      <c r="E1304" s="9" t="s">
        <v>24</v>
      </c>
      <c r="F1304" s="9" t="s">
        <v>2709</v>
      </c>
      <c r="G1304" s="9" t="s">
        <v>4332</v>
      </c>
      <c r="H1304" s="9" t="s">
        <v>2708</v>
      </c>
      <c r="I1304" s="9">
        <v>18395</v>
      </c>
      <c r="J1304" s="9">
        <v>18395</v>
      </c>
      <c r="K1304" s="9">
        <v>926.2</v>
      </c>
      <c r="L1304" s="115">
        <f t="shared" si="60"/>
        <v>1</v>
      </c>
      <c r="M1304" s="96">
        <f>IF($B1304="Область","",SUM('Дані з ДІСО'!J1304:L1304)/K1304)</f>
        <v>1.553120276398186</v>
      </c>
      <c r="N1304" s="9" t="str">
        <f>IF($B1304="Область","",VLOOKUP(100*J1304/I1304,Параметри!$B$39:$C$53,2,TRUE))</f>
        <v>1. 100%</v>
      </c>
      <c r="O1304" s="9" t="str">
        <f>IF($B1304="Область","",VLOOKUP(M1304,Параметри!$B$21:$C$35,2,TRUE))</f>
        <v>3. 1,4-2,1</v>
      </c>
      <c r="P1304" s="9">
        <f t="shared" si="61"/>
        <v>1</v>
      </c>
      <c r="Q1304" s="9">
        <f t="shared" si="62"/>
        <v>3</v>
      </c>
      <c r="R1304" s="116">
        <v>12</v>
      </c>
      <c r="S1304" s="117">
        <f>IF(C1304="Область",Параметри!$K$47,IF(C1304="Київ",Параметри!$K$48,IF(L1304&lt;Параметри!$I$42,Параметри!$K$42,IF(L1304&lt;Параметри!$I$43,Параметри!$K$43,IF(L1304&lt;Параметри!$I$44,Параметри!$K$44,IF(L1304&lt;Параметри!$I$45,Параметри!$K$45,Параметри!$K$46))))))</f>
        <v>0.53</v>
      </c>
      <c r="T1304" s="97">
        <f>IF($B1304="Область",Параметри!K$63,IF($R1304&lt;Параметри!$G$59,Параметри!K$58,IF($R1304&lt;Параметри!$G$60,Параметри!K$59,IF($R1304&lt;Параметри!$G$61,Параметри!K$60,IF($R1304&lt;Параметри!$G$62,Параметри!K$61,Параметри!K$62)))))</f>
        <v>1.7000000000000001E-2</v>
      </c>
      <c r="U1304" s="97">
        <f>IF($B1304="Область",Параметри!L$63,IF($R1304&lt;Параметри!$G$59,Параметри!L$58,IF($R1304&lt;Параметри!$G$60,Параметри!L$59,IF($R1304&lt;Параметри!$G$61,Параметри!L$60,IF($R1304&lt;Параметри!$G$62,Параметри!L$61,Параметри!L$62)))))</f>
        <v>4.7E-2</v>
      </c>
      <c r="V1304" s="98">
        <f>IF(OR(SUM('Дані з ДІСО'!G1304:I1304)=0,Розрахунки!H1304=0),"",Розрахунки!H1304/SUM('Дані з ДІСО'!G1304:I1304))</f>
        <v>9.9895833333333339</v>
      </c>
      <c r="W1304" s="9">
        <v>2018</v>
      </c>
      <c r="X1304" s="9">
        <v>12.5</v>
      </c>
      <c r="Y1304" s="9">
        <v>11</v>
      </c>
      <c r="Z1304" s="9" t="s">
        <v>4536</v>
      </c>
      <c r="AA1304" s="99">
        <v>12</v>
      </c>
      <c r="AB1304" s="9" t="str">
        <f>IF('Коефіцієнти АТО'!C1304="Область","",'Коефіцієнти АТО'!D1304)</f>
        <v>Черкаська</v>
      </c>
      <c r="AC1304" s="9"/>
    </row>
    <row r="1305" spans="1:29" ht="15" customHeight="1">
      <c r="A1305" s="9">
        <v>1304</v>
      </c>
      <c r="B1305" s="9" t="s">
        <v>3148</v>
      </c>
      <c r="C1305" s="9" t="s">
        <v>3148</v>
      </c>
      <c r="D1305" s="9" t="s">
        <v>4315</v>
      </c>
      <c r="E1305" s="9" t="s">
        <v>24</v>
      </c>
      <c r="F1305" s="9" t="s">
        <v>2711</v>
      </c>
      <c r="G1305" s="9" t="s">
        <v>4333</v>
      </c>
      <c r="H1305" s="9" t="s">
        <v>2710</v>
      </c>
      <c r="I1305" s="9">
        <v>3790</v>
      </c>
      <c r="J1305" s="9">
        <v>3790</v>
      </c>
      <c r="K1305" s="9">
        <v>98.9</v>
      </c>
      <c r="L1305" s="115">
        <f t="shared" si="60"/>
        <v>1</v>
      </c>
      <c r="M1305" s="96">
        <f>IF($B1305="Область","",SUM('Дані з ДІСО'!J1305:L1305)/K1305)</f>
        <v>2.5480283114256825</v>
      </c>
      <c r="N1305" s="9" t="str">
        <f>IF($B1305="Область","",VLOOKUP(100*J1305/I1305,Параметри!$B$39:$C$53,2,TRUE))</f>
        <v>1. 100%</v>
      </c>
      <c r="O1305" s="9" t="str">
        <f>IF($B1305="Область","",VLOOKUP(M1305,Параметри!$B$21:$C$35,2,TRUE))</f>
        <v>4. 2,1-3</v>
      </c>
      <c r="P1305" s="9">
        <f t="shared" si="61"/>
        <v>1</v>
      </c>
      <c r="Q1305" s="9">
        <f t="shared" si="62"/>
        <v>4</v>
      </c>
      <c r="R1305" s="116">
        <v>12.5</v>
      </c>
      <c r="S1305" s="117">
        <f>IF(C1305="Область",Параметри!$K$47,IF(C1305="Київ",Параметри!$K$48,IF(L1305&lt;Параметри!$I$42,Параметри!$K$42,IF(L1305&lt;Параметри!$I$43,Параметри!$K$43,IF(L1305&lt;Параметри!$I$44,Параметри!$K$44,IF(L1305&lt;Параметри!$I$45,Параметри!$K$45,Параметри!$K$46))))))</f>
        <v>0.53</v>
      </c>
      <c r="T1305" s="97">
        <f>IF($B1305="Область",Параметри!K$63,IF($R1305&lt;Параметри!$G$59,Параметри!K$58,IF($R1305&lt;Параметри!$G$60,Параметри!K$59,IF($R1305&lt;Параметри!$G$61,Параметри!K$60,IF($R1305&lt;Параметри!$G$62,Параметри!K$61,Параметри!K$62)))))</f>
        <v>1.7000000000000001E-2</v>
      </c>
      <c r="U1305" s="97">
        <f>IF($B1305="Область",Параметри!L$63,IF($R1305&lt;Параметри!$G$59,Параметри!L$58,IF($R1305&lt;Параметри!$G$60,Параметри!L$59,IF($R1305&lt;Параметри!$G$61,Параметри!L$60,IF($R1305&lt;Параметри!$G$62,Параметри!L$61,Параметри!L$62)))))</f>
        <v>4.7E-2</v>
      </c>
      <c r="V1305" s="98">
        <f>IF(OR(SUM('Дані з ДІСО'!G1305:I1305)=0,Розрахунки!H1305=0),"",Розрахунки!H1305/SUM('Дані з ДІСО'!G1305:I1305))</f>
        <v>11.454545454545455</v>
      </c>
      <c r="W1305" s="9">
        <v>2018</v>
      </c>
      <c r="X1305" s="9">
        <v>13</v>
      </c>
      <c r="Y1305" s="9">
        <v>11.5</v>
      </c>
      <c r="Z1305" s="9" t="s">
        <v>4536</v>
      </c>
      <c r="AA1305" s="99">
        <v>12.5</v>
      </c>
      <c r="AB1305" s="9" t="str">
        <f>IF('Коефіцієнти АТО'!C1305="Область","",'Коефіцієнти АТО'!D1305)</f>
        <v>Черкаська</v>
      </c>
      <c r="AC1305" s="9"/>
    </row>
    <row r="1306" spans="1:29" ht="15" customHeight="1">
      <c r="A1306" s="9">
        <v>1305</v>
      </c>
      <c r="B1306" s="9" t="s">
        <v>3148</v>
      </c>
      <c r="C1306" s="9" t="s">
        <v>3148</v>
      </c>
      <c r="D1306" s="9" t="s">
        <v>4315</v>
      </c>
      <c r="E1306" s="9" t="s">
        <v>24</v>
      </c>
      <c r="F1306" s="9" t="s">
        <v>2713</v>
      </c>
      <c r="G1306" s="9" t="s">
        <v>4334</v>
      </c>
      <c r="H1306" s="9" t="s">
        <v>2712</v>
      </c>
      <c r="I1306" s="9">
        <v>3697</v>
      </c>
      <c r="J1306" s="9">
        <v>3697</v>
      </c>
      <c r="K1306" s="9">
        <v>175.9</v>
      </c>
      <c r="L1306" s="115">
        <f t="shared" si="60"/>
        <v>1</v>
      </c>
      <c r="M1306" s="96">
        <f>IF($B1306="Область","",SUM('Дані з ДІСО'!J1306:L1306)/K1306)</f>
        <v>1.5179079022171689</v>
      </c>
      <c r="N1306" s="9" t="str">
        <f>IF($B1306="Область","",VLOOKUP(100*J1306/I1306,Параметри!$B$39:$C$53,2,TRUE))</f>
        <v>1. 100%</v>
      </c>
      <c r="O1306" s="9" t="str">
        <f>IF($B1306="Область","",VLOOKUP(M1306,Параметри!$B$21:$C$35,2,TRUE))</f>
        <v>3. 1,4-2,1</v>
      </c>
      <c r="P1306" s="9">
        <f t="shared" si="61"/>
        <v>1</v>
      </c>
      <c r="Q1306" s="9">
        <f t="shared" si="62"/>
        <v>3</v>
      </c>
      <c r="R1306" s="116">
        <v>12</v>
      </c>
      <c r="S1306" s="117">
        <f>IF(C1306="Область",Параметри!$K$47,IF(C1306="Київ",Параметри!$K$48,IF(L1306&lt;Параметри!$I$42,Параметри!$K$42,IF(L1306&lt;Параметри!$I$43,Параметри!$K$43,IF(L1306&lt;Параметри!$I$44,Параметри!$K$44,IF(L1306&lt;Параметри!$I$45,Параметри!$K$45,Параметри!$K$46))))))</f>
        <v>0.53</v>
      </c>
      <c r="T1306" s="97">
        <f>IF($B1306="Область",Параметри!K$63,IF($R1306&lt;Параметри!$G$59,Параметри!K$58,IF($R1306&lt;Параметри!$G$60,Параметри!K$59,IF($R1306&lt;Параметри!$G$61,Параметри!K$60,IF($R1306&lt;Параметри!$G$62,Параметри!K$61,Параметри!K$62)))))</f>
        <v>1.7000000000000001E-2</v>
      </c>
      <c r="U1306" s="97">
        <f>IF($B1306="Область",Параметри!L$63,IF($R1306&lt;Параметри!$G$59,Параметри!L$58,IF($R1306&lt;Параметри!$G$60,Параметри!L$59,IF($R1306&lt;Параметри!$G$61,Параметри!L$60,IF($R1306&lt;Параметри!$G$62,Параметри!L$61,Параметри!L$62)))))</f>
        <v>4.7E-2</v>
      </c>
      <c r="V1306" s="98">
        <f>IF(OR(SUM('Дані з ДІСО'!G1306:I1306)=0,Розрахунки!H1306=0),"",Розрахунки!H1306/SUM('Дані з ДІСО'!G1306:I1306))</f>
        <v>12.136363636363637</v>
      </c>
      <c r="W1306" s="9">
        <v>2018</v>
      </c>
      <c r="X1306" s="9">
        <v>12.5</v>
      </c>
      <c r="Y1306" s="9">
        <v>11</v>
      </c>
      <c r="Z1306" s="9" t="s">
        <v>4536</v>
      </c>
      <c r="AA1306" s="99">
        <v>12</v>
      </c>
      <c r="AB1306" s="9" t="str">
        <f>IF('Коефіцієнти АТО'!C1306="Область","",'Коефіцієнти АТО'!D1306)</f>
        <v>Черкаська</v>
      </c>
      <c r="AC1306" s="9"/>
    </row>
    <row r="1307" spans="1:29" ht="15" customHeight="1">
      <c r="A1307" s="9">
        <v>1306</v>
      </c>
      <c r="B1307" s="9" t="s">
        <v>3148</v>
      </c>
      <c r="C1307" s="9" t="s">
        <v>3148</v>
      </c>
      <c r="D1307" s="9" t="s">
        <v>4315</v>
      </c>
      <c r="E1307" s="9" t="s">
        <v>24</v>
      </c>
      <c r="F1307" s="9" t="s">
        <v>888</v>
      </c>
      <c r="G1307" s="9" t="s">
        <v>3553</v>
      </c>
      <c r="H1307" s="9" t="s">
        <v>2714</v>
      </c>
      <c r="I1307" s="9">
        <v>5886</v>
      </c>
      <c r="J1307" s="9">
        <v>5886</v>
      </c>
      <c r="K1307" s="9">
        <v>228.9</v>
      </c>
      <c r="L1307" s="115">
        <f t="shared" si="60"/>
        <v>1</v>
      </c>
      <c r="M1307" s="96">
        <f>IF($B1307="Область","",SUM('Дані з ДІСО'!J1307:L1307)/K1307)</f>
        <v>2.4858016601135868</v>
      </c>
      <c r="N1307" s="9" t="str">
        <f>IF($B1307="Область","",VLOOKUP(100*J1307/I1307,Параметри!$B$39:$C$53,2,TRUE))</f>
        <v>1. 100%</v>
      </c>
      <c r="O1307" s="9" t="str">
        <f>IF($B1307="Область","",VLOOKUP(M1307,Параметри!$B$21:$C$35,2,TRUE))</f>
        <v>4. 2,1-3</v>
      </c>
      <c r="P1307" s="9">
        <f t="shared" si="61"/>
        <v>1</v>
      </c>
      <c r="Q1307" s="9">
        <f t="shared" si="62"/>
        <v>4</v>
      </c>
      <c r="R1307" s="116">
        <v>12.5</v>
      </c>
      <c r="S1307" s="117">
        <f>IF(C1307="Область",Параметри!$K$47,IF(C1307="Київ",Параметри!$K$48,IF(L1307&lt;Параметри!$I$42,Параметри!$K$42,IF(L1307&lt;Параметри!$I$43,Параметри!$K$43,IF(L1307&lt;Параметри!$I$44,Параметри!$K$44,IF(L1307&lt;Параметри!$I$45,Параметри!$K$45,Параметри!$K$46))))))</f>
        <v>0.53</v>
      </c>
      <c r="T1307" s="97">
        <f>IF($B1307="Область",Параметри!K$63,IF($R1307&lt;Параметри!$G$59,Параметри!K$58,IF($R1307&lt;Параметри!$G$60,Параметри!K$59,IF($R1307&lt;Параметри!$G$61,Параметри!K$60,IF($R1307&lt;Параметри!$G$62,Параметри!K$61,Параметри!K$62)))))</f>
        <v>1.7000000000000001E-2</v>
      </c>
      <c r="U1307" s="97">
        <f>IF($B1307="Область",Параметри!L$63,IF($R1307&lt;Параметри!$G$59,Параметри!L$58,IF($R1307&lt;Параметри!$G$60,Параметри!L$59,IF($R1307&lt;Параметри!$G$61,Параметри!L$60,IF($R1307&lt;Параметри!$G$62,Параметри!L$61,Параметри!L$62)))))</f>
        <v>4.7E-2</v>
      </c>
      <c r="V1307" s="98">
        <f>IF(OR(SUM('Дані з ДІСО'!G1307:I1307)=0,Розрахунки!H1307=0),"",Розрахунки!H1307/SUM('Дані з ДІСО'!G1307:I1307))</f>
        <v>10.345454545454546</v>
      </c>
      <c r="W1307" s="9">
        <v>2018</v>
      </c>
      <c r="X1307" s="9">
        <v>13</v>
      </c>
      <c r="Y1307" s="9">
        <v>11.5</v>
      </c>
      <c r="Z1307" s="9" t="s">
        <v>4536</v>
      </c>
      <c r="AA1307" s="99">
        <v>12.5</v>
      </c>
      <c r="AB1307" s="9" t="str">
        <f>IF('Коефіцієнти АТО'!C1307="Область","",'Коефіцієнти АТО'!D1307)</f>
        <v>Черкаська</v>
      </c>
      <c r="AC1307" s="9"/>
    </row>
    <row r="1308" spans="1:29" ht="15" customHeight="1">
      <c r="A1308" s="9">
        <v>1307</v>
      </c>
      <c r="B1308" s="9" t="s">
        <v>3151</v>
      </c>
      <c r="C1308" s="9" t="s">
        <v>3151</v>
      </c>
      <c r="D1308" s="9" t="s">
        <v>4315</v>
      </c>
      <c r="E1308" s="9" t="s">
        <v>29</v>
      </c>
      <c r="F1308" s="9" t="s">
        <v>2716</v>
      </c>
      <c r="G1308" s="9" t="s">
        <v>4335</v>
      </c>
      <c r="H1308" s="9" t="s">
        <v>2715</v>
      </c>
      <c r="I1308" s="9">
        <v>5176</v>
      </c>
      <c r="J1308" s="9">
        <v>3423</v>
      </c>
      <c r="K1308" s="9">
        <v>189.4</v>
      </c>
      <c r="L1308" s="115">
        <f t="shared" si="60"/>
        <v>0.66132148377125188</v>
      </c>
      <c r="M1308" s="96">
        <f>IF($B1308="Область","",SUM('Дані з ДІСО'!J1308:L1308)/K1308)</f>
        <v>2.1779303062302007</v>
      </c>
      <c r="N1308" s="9" t="str">
        <f>IF($B1308="Область","",VLOOKUP(100*J1308/I1308,Параметри!$B$39:$C$53,2,TRUE))</f>
        <v>3. 66-72</v>
      </c>
      <c r="O1308" s="9" t="str">
        <f>IF($B1308="Область","",VLOOKUP(M1308,Параметри!$B$21:$C$35,2,TRUE))</f>
        <v>4. 2,1-3</v>
      </c>
      <c r="P1308" s="9">
        <f t="shared" si="61"/>
        <v>3</v>
      </c>
      <c r="Q1308" s="9">
        <f t="shared" si="62"/>
        <v>4</v>
      </c>
      <c r="R1308" s="116">
        <v>12.5</v>
      </c>
      <c r="S1308" s="117">
        <f>IF(C1308="Область",Параметри!$K$47,IF(C1308="Київ",Параметри!$K$48,IF(L1308&lt;Параметри!$I$42,Параметри!$K$42,IF(L1308&lt;Параметри!$I$43,Параметри!$K$43,IF(L1308&lt;Параметри!$I$44,Параметри!$K$44,IF(L1308&lt;Параметри!$I$45,Параметри!$K$45,Параметри!$K$46))))))</f>
        <v>0.48</v>
      </c>
      <c r="T1308" s="97">
        <f>IF($B1308="Область",Параметри!K$63,IF($R1308&lt;Параметри!$G$59,Параметри!K$58,IF($R1308&lt;Параметри!$G$60,Параметри!K$59,IF($R1308&lt;Параметри!$G$61,Параметри!K$60,IF($R1308&lt;Параметри!$G$62,Параметри!K$61,Параметри!K$62)))))</f>
        <v>1.7000000000000001E-2</v>
      </c>
      <c r="U1308" s="97">
        <f>IF($B1308="Область",Параметри!L$63,IF($R1308&lt;Параметри!$G$59,Параметри!L$58,IF($R1308&lt;Параметри!$G$60,Параметри!L$59,IF($R1308&lt;Параметри!$G$61,Параметри!L$60,IF($R1308&lt;Параметри!$G$62,Параметри!L$61,Параметри!L$62)))))</f>
        <v>4.7E-2</v>
      </c>
      <c r="V1308" s="98">
        <f>IF(OR(SUM('Дані з ДІСО'!G1308:I1308)=0,Розрахунки!H1308=0),"",Розрахунки!H1308/SUM('Дані з ДІСО'!G1308:I1308))</f>
        <v>8.25</v>
      </c>
      <c r="W1308" s="9">
        <v>2018</v>
      </c>
      <c r="X1308" s="9">
        <v>14</v>
      </c>
      <c r="Y1308" s="9">
        <v>11.5</v>
      </c>
      <c r="Z1308" s="9" t="s">
        <v>4536</v>
      </c>
      <c r="AA1308" s="99">
        <v>12.5</v>
      </c>
      <c r="AB1308" s="9" t="str">
        <f>IF('Коефіцієнти АТО'!C1308="Область","",'Коефіцієнти АТО'!D1308)</f>
        <v>Черкаська</v>
      </c>
      <c r="AC1308" s="9"/>
    </row>
    <row r="1309" spans="1:29" ht="15" customHeight="1">
      <c r="A1309" s="9">
        <v>1308</v>
      </c>
      <c r="B1309" s="9" t="s">
        <v>3148</v>
      </c>
      <c r="C1309" s="9" t="s">
        <v>3148</v>
      </c>
      <c r="D1309" s="9" t="s">
        <v>4315</v>
      </c>
      <c r="E1309" s="9" t="s">
        <v>24</v>
      </c>
      <c r="F1309" s="9" t="s">
        <v>2718</v>
      </c>
      <c r="G1309" s="9" t="s">
        <v>4336</v>
      </c>
      <c r="H1309" s="9" t="s">
        <v>2717</v>
      </c>
      <c r="I1309" s="9">
        <v>9519</v>
      </c>
      <c r="J1309" s="9">
        <v>9519</v>
      </c>
      <c r="K1309" s="9">
        <v>196.1</v>
      </c>
      <c r="L1309" s="115">
        <f t="shared" si="60"/>
        <v>1</v>
      </c>
      <c r="M1309" s="96">
        <f>IF($B1309="Область","",SUM('Дані з ДІСО'!J1309:L1309)/K1309)</f>
        <v>4.1024987251402347</v>
      </c>
      <c r="N1309" s="9" t="str">
        <f>IF($B1309="Область","",VLOOKUP(100*J1309/I1309,Параметри!$B$39:$C$53,2,TRUE))</f>
        <v>1. 100%</v>
      </c>
      <c r="O1309" s="9" t="str">
        <f>IF($B1309="Область","",VLOOKUP(M1309,Параметри!$B$21:$C$35,2,TRUE))</f>
        <v>7. 4,1-4,5</v>
      </c>
      <c r="P1309" s="9">
        <f t="shared" si="61"/>
        <v>1</v>
      </c>
      <c r="Q1309" s="9">
        <f t="shared" si="62"/>
        <v>7</v>
      </c>
      <c r="R1309" s="116">
        <v>14</v>
      </c>
      <c r="S1309" s="117">
        <f>IF(C1309="Область",Параметри!$K$47,IF(C1309="Київ",Параметри!$K$48,IF(L1309&lt;Параметри!$I$42,Параметри!$K$42,IF(L1309&lt;Параметри!$I$43,Параметри!$K$43,IF(L1309&lt;Параметри!$I$44,Параметри!$K$44,IF(L1309&lt;Параметри!$I$45,Параметри!$K$45,Параметри!$K$46))))))</f>
        <v>0.53</v>
      </c>
      <c r="T1309" s="97">
        <f>IF($B1309="Область",Параметри!K$63,IF($R1309&lt;Параметри!$G$59,Параметри!K$58,IF($R1309&lt;Параметри!$G$60,Параметри!K$59,IF($R1309&lt;Параметри!$G$61,Параметри!K$60,IF($R1309&lt;Параметри!$G$62,Параметри!K$61,Параметри!K$62)))))</f>
        <v>1.7000000000000001E-2</v>
      </c>
      <c r="U1309" s="97">
        <f>IF($B1309="Область",Параметри!L$63,IF($R1309&lt;Параметри!$G$59,Параметри!L$58,IF($R1309&lt;Параметри!$G$60,Параметри!L$59,IF($R1309&lt;Параметри!$G$61,Параметри!L$60,IF($R1309&lt;Параметри!$G$62,Параметри!L$61,Параметри!L$62)))))</f>
        <v>4.7E-2</v>
      </c>
      <c r="V1309" s="98">
        <f>IF(OR(SUM('Дані з ДІСО'!G1309:I1309)=0,Розрахунки!H1309=0),"",Розрахунки!H1309/SUM('Дані з ДІСО'!G1309:I1309))</f>
        <v>9.142045454545455</v>
      </c>
      <c r="W1309" s="9">
        <v>2019</v>
      </c>
      <c r="X1309" s="9">
        <v>14.5</v>
      </c>
      <c r="Y1309" s="9">
        <v>13</v>
      </c>
      <c r="Z1309" s="9" t="s">
        <v>4536</v>
      </c>
      <c r="AA1309" s="99">
        <v>14</v>
      </c>
      <c r="AB1309" s="9" t="str">
        <f>IF('Коефіцієнти АТО'!C1309="Область","",'Коефіцієнти АТО'!D1309)</f>
        <v>Черкаська</v>
      </c>
      <c r="AC1309" s="9"/>
    </row>
    <row r="1310" spans="1:29" ht="15" customHeight="1">
      <c r="A1310" s="9">
        <v>1309</v>
      </c>
      <c r="B1310" s="9" t="s">
        <v>3148</v>
      </c>
      <c r="C1310" s="9" t="s">
        <v>3148</v>
      </c>
      <c r="D1310" s="9" t="s">
        <v>4315</v>
      </c>
      <c r="E1310" s="9" t="s">
        <v>24</v>
      </c>
      <c r="F1310" s="9" t="s">
        <v>2720</v>
      </c>
      <c r="G1310" s="9" t="s">
        <v>4337</v>
      </c>
      <c r="H1310" s="9" t="s">
        <v>2719</v>
      </c>
      <c r="I1310" s="9">
        <v>5495</v>
      </c>
      <c r="J1310" s="9">
        <v>5495</v>
      </c>
      <c r="K1310" s="9">
        <v>207.9</v>
      </c>
      <c r="L1310" s="115">
        <f t="shared" si="60"/>
        <v>1</v>
      </c>
      <c r="M1310" s="96">
        <f>IF($B1310="Область","",SUM('Дані з ДІСО'!J1310:L1310)/K1310)</f>
        <v>1.9865319865319864</v>
      </c>
      <c r="N1310" s="9" t="str">
        <f>IF($B1310="Область","",VLOOKUP(100*J1310/I1310,Параметри!$B$39:$C$53,2,TRUE))</f>
        <v>1. 100%</v>
      </c>
      <c r="O1310" s="9" t="str">
        <f>IF($B1310="Область","",VLOOKUP(M1310,Параметри!$B$21:$C$35,2,TRUE))</f>
        <v>3. 1,4-2,1</v>
      </c>
      <c r="P1310" s="9">
        <f t="shared" si="61"/>
        <v>1</v>
      </c>
      <c r="Q1310" s="9">
        <f t="shared" si="62"/>
        <v>3</v>
      </c>
      <c r="R1310" s="116">
        <v>12</v>
      </c>
      <c r="S1310" s="117">
        <f>IF(C1310="Область",Параметри!$K$47,IF(C1310="Київ",Параметри!$K$48,IF(L1310&lt;Параметри!$I$42,Параметри!$K$42,IF(L1310&lt;Параметри!$I$43,Параметри!$K$43,IF(L1310&lt;Параметри!$I$44,Параметри!$K$44,IF(L1310&lt;Параметри!$I$45,Параметри!$K$45,Параметри!$K$46))))))</f>
        <v>0.53</v>
      </c>
      <c r="T1310" s="97">
        <f>IF($B1310="Область",Параметри!K$63,IF($R1310&lt;Параметри!$G$59,Параметри!K$58,IF($R1310&lt;Параметри!$G$60,Параметри!K$59,IF($R1310&lt;Параметри!$G$61,Параметри!K$60,IF($R1310&lt;Параметри!$G$62,Параметри!K$61,Параметри!K$62)))))</f>
        <v>1.7000000000000001E-2</v>
      </c>
      <c r="U1310" s="97">
        <f>IF($B1310="Область",Параметри!L$63,IF($R1310&lt;Параметри!$G$59,Параметри!L$58,IF($R1310&lt;Параметри!$G$60,Параметри!L$59,IF($R1310&lt;Параметри!$G$61,Параметри!L$60,IF($R1310&lt;Параметри!$G$62,Параметри!L$61,Параметри!L$62)))))</f>
        <v>4.7E-2</v>
      </c>
      <c r="V1310" s="98">
        <f>IF(OR(SUM('Дані з ДІСО'!G1310:I1310)=0,Розрахунки!H1310=0),"",Розрахунки!H1310/SUM('Дані з ДІСО'!G1310:I1310))</f>
        <v>12.90625</v>
      </c>
      <c r="W1310" s="9">
        <v>2019</v>
      </c>
      <c r="X1310" s="9">
        <v>12.5</v>
      </c>
      <c r="Y1310" s="9">
        <v>11</v>
      </c>
      <c r="Z1310" s="9" t="s">
        <v>4536</v>
      </c>
      <c r="AA1310" s="99">
        <v>12</v>
      </c>
      <c r="AB1310" s="9" t="str">
        <f>IF('Коефіцієнти АТО'!C1310="Область","",'Коефіцієнти АТО'!D1310)</f>
        <v>Черкаська</v>
      </c>
      <c r="AC1310" s="9"/>
    </row>
    <row r="1311" spans="1:29" ht="15" customHeight="1">
      <c r="A1311" s="9">
        <v>1310</v>
      </c>
      <c r="B1311" s="9" t="s">
        <v>3148</v>
      </c>
      <c r="C1311" s="9" t="s">
        <v>3148</v>
      </c>
      <c r="D1311" s="9" t="s">
        <v>4315</v>
      </c>
      <c r="E1311" s="9" t="s">
        <v>24</v>
      </c>
      <c r="F1311" s="9" t="s">
        <v>2722</v>
      </c>
      <c r="G1311" s="9" t="s">
        <v>4338</v>
      </c>
      <c r="H1311" s="9" t="s">
        <v>2721</v>
      </c>
      <c r="I1311" s="9">
        <v>4465</v>
      </c>
      <c r="J1311" s="9">
        <v>4465</v>
      </c>
      <c r="K1311" s="9">
        <v>386.3</v>
      </c>
      <c r="L1311" s="115">
        <f t="shared" si="60"/>
        <v>1</v>
      </c>
      <c r="M1311" s="96">
        <f>IF($B1311="Область","",SUM('Дані з ДІСО'!J1311:L1311)/K1311)</f>
        <v>0.82966606264561216</v>
      </c>
      <c r="N1311" s="9" t="str">
        <f>IF($B1311="Область","",VLOOKUP(100*J1311/I1311,Параметри!$B$39:$C$53,2,TRUE))</f>
        <v>1. 100%</v>
      </c>
      <c r="O1311" s="9" t="str">
        <f>IF($B1311="Область","",VLOOKUP(M1311,Параметри!$B$21:$C$35,2,TRUE))</f>
        <v>1. 0-1</v>
      </c>
      <c r="P1311" s="9">
        <f t="shared" si="61"/>
        <v>1</v>
      </c>
      <c r="Q1311" s="9">
        <f t="shared" si="62"/>
        <v>1</v>
      </c>
      <c r="R1311" s="116">
        <v>10</v>
      </c>
      <c r="S1311" s="117">
        <f>IF(C1311="Область",Параметри!$K$47,IF(C1311="Київ",Параметри!$K$48,IF(L1311&lt;Параметри!$I$42,Параметри!$K$42,IF(L1311&lt;Параметри!$I$43,Параметри!$K$43,IF(L1311&lt;Параметри!$I$44,Параметри!$K$44,IF(L1311&lt;Параметри!$I$45,Параметри!$K$45,Параметри!$K$46))))))</f>
        <v>0.53</v>
      </c>
      <c r="T1311" s="97">
        <f>IF($B1311="Область",Параметри!K$63,IF($R1311&lt;Параметри!$G$59,Параметри!K$58,IF($R1311&lt;Параметри!$G$60,Параметри!K$59,IF($R1311&lt;Параметри!$G$61,Параметри!K$60,IF($R1311&lt;Параметри!$G$62,Параметри!K$61,Параметри!K$62)))))</f>
        <v>1.7000000000000001E-2</v>
      </c>
      <c r="U1311" s="97">
        <f>IF($B1311="Область",Параметри!L$63,IF($R1311&lt;Параметри!$G$59,Параметри!L$58,IF($R1311&lt;Параметри!$G$60,Параметри!L$59,IF($R1311&lt;Параметри!$G$61,Параметри!L$60,IF($R1311&lt;Параметри!$G$62,Параметри!L$61,Параметри!L$62)))))</f>
        <v>4.7E-2</v>
      </c>
      <c r="V1311" s="98">
        <f>IF(OR(SUM('Дані з ДІСО'!G1311:I1311)=0,Розрахунки!H1311=0),"",Розрахунки!H1311/SUM('Дані з ДІСО'!G1311:I1311))</f>
        <v>9.7121212121212128</v>
      </c>
      <c r="W1311" s="9">
        <v>2019</v>
      </c>
      <c r="X1311" s="9">
        <v>10</v>
      </c>
      <c r="Y1311" s="9">
        <v>10</v>
      </c>
      <c r="Z1311" s="9" t="s">
        <v>4535</v>
      </c>
      <c r="AA1311" s="99">
        <v>10</v>
      </c>
      <c r="AB1311" s="9" t="str">
        <f>IF('Коефіцієнти АТО'!C1311="Область","",'Коефіцієнти АТО'!D1311)</f>
        <v>Черкаська</v>
      </c>
      <c r="AC1311" s="9"/>
    </row>
    <row r="1312" spans="1:29" ht="15" customHeight="1">
      <c r="A1312" s="9">
        <v>1311</v>
      </c>
      <c r="B1312" s="9" t="s">
        <v>3148</v>
      </c>
      <c r="C1312" s="9" t="s">
        <v>3148</v>
      </c>
      <c r="D1312" s="9" t="s">
        <v>4315</v>
      </c>
      <c r="E1312" s="9" t="s">
        <v>24</v>
      </c>
      <c r="F1312" s="9" t="s">
        <v>2724</v>
      </c>
      <c r="G1312" s="9" t="s">
        <v>4339</v>
      </c>
      <c r="H1312" s="9" t="s">
        <v>2723</v>
      </c>
      <c r="I1312" s="9">
        <v>3476</v>
      </c>
      <c r="J1312" s="9">
        <v>3476</v>
      </c>
      <c r="K1312" s="9">
        <v>129.9</v>
      </c>
      <c r="L1312" s="115">
        <f t="shared" si="60"/>
        <v>1</v>
      </c>
      <c r="M1312" s="96">
        <f>IF($B1312="Область","",SUM('Дані з ДІСО'!J1312:L1312)/K1312)</f>
        <v>2.7174749807544263</v>
      </c>
      <c r="N1312" s="9" t="str">
        <f>IF($B1312="Область","",VLOOKUP(100*J1312/I1312,Параметри!$B$39:$C$53,2,TRUE))</f>
        <v>1. 100%</v>
      </c>
      <c r="O1312" s="9" t="str">
        <f>IF($B1312="Область","",VLOOKUP(M1312,Параметри!$B$21:$C$35,2,TRUE))</f>
        <v>4. 2,1-3</v>
      </c>
      <c r="P1312" s="9">
        <f t="shared" si="61"/>
        <v>1</v>
      </c>
      <c r="Q1312" s="9">
        <f t="shared" si="62"/>
        <v>4</v>
      </c>
      <c r="R1312" s="116">
        <v>13</v>
      </c>
      <c r="S1312" s="117">
        <f>IF(C1312="Область",Параметри!$K$47,IF(C1312="Київ",Параметри!$K$48,IF(L1312&lt;Параметри!$I$42,Параметри!$K$42,IF(L1312&lt;Параметри!$I$43,Параметри!$K$43,IF(L1312&lt;Параметри!$I$44,Параметри!$K$44,IF(L1312&lt;Параметри!$I$45,Параметри!$K$45,Параметри!$K$46))))))</f>
        <v>0.53</v>
      </c>
      <c r="T1312" s="97">
        <f>IF($B1312="Область",Параметри!K$63,IF($R1312&lt;Параметри!$G$59,Параметри!K$58,IF($R1312&lt;Параметри!$G$60,Параметри!K$59,IF($R1312&lt;Параметри!$G$61,Параметри!K$60,IF($R1312&lt;Параметри!$G$62,Параметри!K$61,Параметри!K$62)))))</f>
        <v>1.7000000000000001E-2</v>
      </c>
      <c r="U1312" s="97">
        <f>IF($B1312="Область",Параметри!L$63,IF($R1312&lt;Параметри!$G$59,Параметри!L$58,IF($R1312&lt;Параметри!$G$60,Параметри!L$59,IF($R1312&lt;Параметри!$G$61,Параметри!L$60,IF($R1312&lt;Параметри!$G$62,Параметри!L$61,Параметри!L$62)))))</f>
        <v>4.7E-2</v>
      </c>
      <c r="V1312" s="98">
        <f>IF(OR(SUM('Дані з ДІСО'!G1312:I1312)=0,Розрахунки!H1312=0),"",Розрахунки!H1312/SUM('Дані з ДІСО'!G1312:I1312))</f>
        <v>19.611111111111111</v>
      </c>
      <c r="W1312" s="9">
        <v>2019</v>
      </c>
      <c r="X1312" s="9">
        <v>13</v>
      </c>
      <c r="Y1312" s="9">
        <v>13.5</v>
      </c>
      <c r="Z1312" s="9" t="s">
        <v>4535</v>
      </c>
      <c r="AA1312" s="99">
        <v>13</v>
      </c>
      <c r="AB1312" s="9" t="str">
        <f>IF('Коефіцієнти АТО'!C1312="Область","",'Коефіцієнти АТО'!D1312)</f>
        <v>Черкаська</v>
      </c>
      <c r="AC1312" s="9"/>
    </row>
    <row r="1313" spans="1:29" ht="15" customHeight="1">
      <c r="A1313" s="9">
        <v>1312</v>
      </c>
      <c r="B1313" s="9" t="s">
        <v>3148</v>
      </c>
      <c r="C1313" s="9" t="s">
        <v>3148</v>
      </c>
      <c r="D1313" s="9" t="s">
        <v>4315</v>
      </c>
      <c r="E1313" s="9" t="s">
        <v>24</v>
      </c>
      <c r="F1313" s="9" t="s">
        <v>2726</v>
      </c>
      <c r="G1313" s="9" t="s">
        <v>4340</v>
      </c>
      <c r="H1313" s="9" t="s">
        <v>2725</v>
      </c>
      <c r="I1313" s="9">
        <v>3161</v>
      </c>
      <c r="J1313" s="9">
        <v>3161</v>
      </c>
      <c r="K1313" s="9">
        <v>135.80000000000001</v>
      </c>
      <c r="L1313" s="115">
        <f t="shared" si="60"/>
        <v>1</v>
      </c>
      <c r="M1313" s="96">
        <f>IF($B1313="Область","",SUM('Дані з ДІСО'!J1313:L1313)/K1313)</f>
        <v>1.7893961708394697</v>
      </c>
      <c r="N1313" s="9" t="str">
        <f>IF($B1313="Область","",VLOOKUP(100*J1313/I1313,Параметри!$B$39:$C$53,2,TRUE))</f>
        <v>1. 100%</v>
      </c>
      <c r="O1313" s="9" t="str">
        <f>IF($B1313="Область","",VLOOKUP(M1313,Параметри!$B$21:$C$35,2,TRUE))</f>
        <v>3. 1,4-2,1</v>
      </c>
      <c r="P1313" s="9">
        <f t="shared" si="61"/>
        <v>1</v>
      </c>
      <c r="Q1313" s="9">
        <f t="shared" si="62"/>
        <v>3</v>
      </c>
      <c r="R1313" s="116">
        <v>12</v>
      </c>
      <c r="S1313" s="117">
        <f>IF(C1313="Область",Параметри!$K$47,IF(C1313="Київ",Параметри!$K$48,IF(L1313&lt;Параметри!$I$42,Параметри!$K$42,IF(L1313&lt;Параметри!$I$43,Параметри!$K$43,IF(L1313&lt;Параметри!$I$44,Параметри!$K$44,IF(L1313&lt;Параметри!$I$45,Параметри!$K$45,Параметри!$K$46))))))</f>
        <v>0.53</v>
      </c>
      <c r="T1313" s="97">
        <f>IF($B1313="Область",Параметри!K$63,IF($R1313&lt;Параметри!$G$59,Параметри!K$58,IF($R1313&lt;Параметри!$G$60,Параметри!K$59,IF($R1313&lt;Параметри!$G$61,Параметри!K$60,IF($R1313&lt;Параметри!$G$62,Параметри!K$61,Параметри!K$62)))))</f>
        <v>1.7000000000000001E-2</v>
      </c>
      <c r="U1313" s="97">
        <f>IF($B1313="Область",Параметри!L$63,IF($R1313&lt;Параметри!$G$59,Параметри!L$58,IF($R1313&lt;Параметри!$G$60,Параметри!L$59,IF($R1313&lt;Параметри!$G$61,Параметри!L$60,IF($R1313&lt;Параметри!$G$62,Параметри!L$61,Параметри!L$62)))))</f>
        <v>4.7E-2</v>
      </c>
      <c r="V1313" s="98">
        <f>IF(OR(SUM('Дані з ДІСО'!G1313:I1313)=0,Розрахунки!H1313=0),"",Розрахунки!H1313/SUM('Дані з ДІСО'!G1313:I1313))</f>
        <v>8.3793103448275854</v>
      </c>
      <c r="W1313" s="9">
        <v>2019</v>
      </c>
      <c r="X1313" s="9">
        <v>12.5</v>
      </c>
      <c r="Y1313" s="9">
        <v>11</v>
      </c>
      <c r="Z1313" s="9" t="s">
        <v>4536</v>
      </c>
      <c r="AA1313" s="99">
        <v>12</v>
      </c>
      <c r="AB1313" s="9" t="str">
        <f>IF('Коефіцієнти АТО'!C1313="Область","",'Коефіцієнти АТО'!D1313)</f>
        <v>Черкаська</v>
      </c>
      <c r="AC1313" s="9"/>
    </row>
    <row r="1314" spans="1:29" ht="15" customHeight="1">
      <c r="A1314" s="9">
        <v>1313</v>
      </c>
      <c r="B1314" s="9" t="s">
        <v>3151</v>
      </c>
      <c r="C1314" s="9" t="s">
        <v>3151</v>
      </c>
      <c r="D1314" s="9" t="s">
        <v>4315</v>
      </c>
      <c r="E1314" s="9" t="s">
        <v>29</v>
      </c>
      <c r="F1314" s="9" t="s">
        <v>1293</v>
      </c>
      <c r="G1314" s="9" t="s">
        <v>3435</v>
      </c>
      <c r="H1314" s="9" t="s">
        <v>2727</v>
      </c>
      <c r="I1314" s="9">
        <v>9145</v>
      </c>
      <c r="J1314" s="9">
        <v>6189</v>
      </c>
      <c r="K1314" s="9">
        <v>281.10000000000002</v>
      </c>
      <c r="L1314" s="115">
        <f t="shared" si="60"/>
        <v>0.67676325861126296</v>
      </c>
      <c r="M1314" s="96">
        <f>IF($B1314="Область","",SUM('Дані з ДІСО'!J1314:L1314)/K1314)</f>
        <v>2.0419779437922445</v>
      </c>
      <c r="N1314" s="9" t="str">
        <f>IF($B1314="Область","",VLOOKUP(100*J1314/I1314,Параметри!$B$39:$C$53,2,TRUE))</f>
        <v>3. 66-72</v>
      </c>
      <c r="O1314" s="9" t="str">
        <f>IF($B1314="Область","",VLOOKUP(M1314,Параметри!$B$21:$C$35,2,TRUE))</f>
        <v>3. 1,4-2,1</v>
      </c>
      <c r="P1314" s="9">
        <f t="shared" si="61"/>
        <v>3</v>
      </c>
      <c r="Q1314" s="9">
        <f t="shared" si="62"/>
        <v>3</v>
      </c>
      <c r="R1314" s="116">
        <v>13</v>
      </c>
      <c r="S1314" s="117">
        <f>IF(C1314="Область",Параметри!$K$47,IF(C1314="Київ",Параметри!$K$48,IF(L1314&lt;Параметри!$I$42,Параметри!$K$42,IF(L1314&lt;Параметри!$I$43,Параметри!$K$43,IF(L1314&lt;Параметри!$I$44,Параметри!$K$44,IF(L1314&lt;Параметри!$I$45,Параметри!$K$45,Параметри!$K$46))))))</f>
        <v>0.48</v>
      </c>
      <c r="T1314" s="97">
        <f>IF($B1314="Область",Параметри!K$63,IF($R1314&lt;Параметри!$G$59,Параметри!K$58,IF($R1314&lt;Параметри!$G$60,Параметри!K$59,IF($R1314&lt;Параметри!$G$61,Параметри!K$60,IF($R1314&lt;Параметри!$G$62,Параметри!K$61,Параметри!K$62)))))</f>
        <v>1.7000000000000001E-2</v>
      </c>
      <c r="U1314" s="97">
        <f>IF($B1314="Область",Параметри!L$63,IF($R1314&lt;Параметри!$G$59,Параметри!L$58,IF($R1314&lt;Параметри!$G$60,Параметри!L$59,IF($R1314&lt;Параметри!$G$61,Параметри!L$60,IF($R1314&lt;Параметри!$G$62,Параметри!L$61,Параметри!L$62)))))</f>
        <v>4.7E-2</v>
      </c>
      <c r="V1314" s="98">
        <f>IF(OR(SUM('Дані з ДІСО'!G1314:I1314)=0,Розрахунки!H1314=0),"",Розрахунки!H1314/SUM('Дані з ДІСО'!G1314:I1314))</f>
        <v>10.070175438596491</v>
      </c>
      <c r="W1314" s="9">
        <v>2019</v>
      </c>
      <c r="X1314" s="9">
        <v>13</v>
      </c>
      <c r="Y1314" s="9">
        <v>12.5</v>
      </c>
      <c r="Z1314" s="9" t="s">
        <v>4535</v>
      </c>
      <c r="AA1314" s="99">
        <v>13</v>
      </c>
      <c r="AB1314" s="9" t="str">
        <f>IF('Коефіцієнти АТО'!C1314="Область","",'Коефіцієнти АТО'!D1314)</f>
        <v>Черкаська</v>
      </c>
      <c r="AC1314" s="9"/>
    </row>
    <row r="1315" spans="1:29" ht="15" customHeight="1">
      <c r="A1315" s="9">
        <v>1314</v>
      </c>
      <c r="B1315" s="9" t="s">
        <v>3148</v>
      </c>
      <c r="C1315" s="9" t="s">
        <v>3148</v>
      </c>
      <c r="D1315" s="9" t="s">
        <v>4315</v>
      </c>
      <c r="E1315" s="9" t="s">
        <v>24</v>
      </c>
      <c r="F1315" s="9" t="s">
        <v>2729</v>
      </c>
      <c r="G1315" s="9" t="s">
        <v>4341</v>
      </c>
      <c r="H1315" s="9" t="s">
        <v>2728</v>
      </c>
      <c r="I1315" s="9">
        <v>5830</v>
      </c>
      <c r="J1315" s="9">
        <v>5830</v>
      </c>
      <c r="K1315" s="9">
        <v>326.10000000000002</v>
      </c>
      <c r="L1315" s="115">
        <f t="shared" si="60"/>
        <v>1</v>
      </c>
      <c r="M1315" s="96">
        <f>IF($B1315="Область","",SUM('Дані з ДІСО'!J1315:L1315)/K1315)</f>
        <v>1.5056731064090769</v>
      </c>
      <c r="N1315" s="9" t="str">
        <f>IF($B1315="Область","",VLOOKUP(100*J1315/I1315,Параметри!$B$39:$C$53,2,TRUE))</f>
        <v>1. 100%</v>
      </c>
      <c r="O1315" s="9" t="str">
        <f>IF($B1315="Область","",VLOOKUP(M1315,Параметри!$B$21:$C$35,2,TRUE))</f>
        <v>3. 1,4-2,1</v>
      </c>
      <c r="P1315" s="9">
        <f t="shared" si="61"/>
        <v>1</v>
      </c>
      <c r="Q1315" s="9">
        <f t="shared" si="62"/>
        <v>3</v>
      </c>
      <c r="R1315" s="116">
        <v>12</v>
      </c>
      <c r="S1315" s="117">
        <f>IF(C1315="Область",Параметри!$K$47,IF(C1315="Київ",Параметри!$K$48,IF(L1315&lt;Параметри!$I$42,Параметри!$K$42,IF(L1315&lt;Параметри!$I$43,Параметри!$K$43,IF(L1315&lt;Параметри!$I$44,Параметри!$K$44,IF(L1315&lt;Параметри!$I$45,Параметри!$K$45,Параметри!$K$46))))))</f>
        <v>0.53</v>
      </c>
      <c r="T1315" s="97">
        <f>IF($B1315="Область",Параметри!K$63,IF($R1315&lt;Параметри!$G$59,Параметри!K$58,IF($R1315&lt;Параметри!$G$60,Параметри!K$59,IF($R1315&lt;Параметри!$G$61,Параметри!K$60,IF($R1315&lt;Параметри!$G$62,Параметри!K$61,Параметри!K$62)))))</f>
        <v>1.7000000000000001E-2</v>
      </c>
      <c r="U1315" s="97">
        <f>IF($B1315="Область",Параметри!L$63,IF($R1315&lt;Параметри!$G$59,Параметри!L$58,IF($R1315&lt;Параметри!$G$60,Параметри!L$59,IF($R1315&lt;Параметри!$G$61,Параметри!L$60,IF($R1315&lt;Параметри!$G$62,Параметри!L$61,Параметри!L$62)))))</f>
        <v>4.7E-2</v>
      </c>
      <c r="V1315" s="98">
        <f>IF(OR(SUM('Дані з ДІСО'!G1315:I1315)=0,Розрахунки!H1315=0),"",Розрахунки!H1315/SUM('Дані з ДІСО'!G1315:I1315))</f>
        <v>9.6274509803921564</v>
      </c>
      <c r="W1315" s="9">
        <v>2019</v>
      </c>
      <c r="X1315" s="9">
        <v>12.5</v>
      </c>
      <c r="Y1315" s="9">
        <v>11</v>
      </c>
      <c r="Z1315" s="9" t="s">
        <v>4536</v>
      </c>
      <c r="AA1315" s="99">
        <v>12</v>
      </c>
      <c r="AB1315" s="9" t="str">
        <f>IF('Коефіцієнти АТО'!C1315="Область","",'Коефіцієнти АТО'!D1315)</f>
        <v>Черкаська</v>
      </c>
      <c r="AC1315" s="9"/>
    </row>
    <row r="1316" spans="1:29" ht="15" customHeight="1">
      <c r="A1316" s="9">
        <v>1315</v>
      </c>
      <c r="B1316" s="9" t="s">
        <v>3148</v>
      </c>
      <c r="C1316" s="9" t="s">
        <v>3148</v>
      </c>
      <c r="D1316" s="9" t="s">
        <v>4315</v>
      </c>
      <c r="E1316" s="9" t="s">
        <v>24</v>
      </c>
      <c r="F1316" s="9" t="s">
        <v>2731</v>
      </c>
      <c r="G1316" s="9" t="s">
        <v>4342</v>
      </c>
      <c r="H1316" s="9" t="s">
        <v>2730</v>
      </c>
      <c r="I1316" s="9">
        <v>9535</v>
      </c>
      <c r="J1316" s="9">
        <v>9535</v>
      </c>
      <c r="K1316" s="9">
        <v>309.3</v>
      </c>
      <c r="L1316" s="115">
        <f t="shared" si="60"/>
        <v>1</v>
      </c>
      <c r="M1316" s="96">
        <f>IF($B1316="Область","",SUM('Дані з ДІСО'!J1316:L1316)/K1316)</f>
        <v>3.5822825735531847</v>
      </c>
      <c r="N1316" s="9" t="str">
        <f>IF($B1316="Область","",VLOOKUP(100*J1316/I1316,Параметри!$B$39:$C$53,2,TRUE))</f>
        <v>1. 100%</v>
      </c>
      <c r="O1316" s="9" t="str">
        <f>IF($B1316="Область","",VLOOKUP(M1316,Параметри!$B$21:$C$35,2,TRUE))</f>
        <v>5. 3-3,9</v>
      </c>
      <c r="P1316" s="9">
        <f t="shared" si="61"/>
        <v>1</v>
      </c>
      <c r="Q1316" s="9">
        <f t="shared" si="62"/>
        <v>5</v>
      </c>
      <c r="R1316" s="116">
        <v>13</v>
      </c>
      <c r="S1316" s="117">
        <f>IF(C1316="Область",Параметри!$K$47,IF(C1316="Київ",Параметри!$K$48,IF(L1316&lt;Параметри!$I$42,Параметри!$K$42,IF(L1316&lt;Параметри!$I$43,Параметри!$K$43,IF(L1316&lt;Параметри!$I$44,Параметри!$K$44,IF(L1316&lt;Параметри!$I$45,Параметри!$K$45,Параметри!$K$46))))))</f>
        <v>0.53</v>
      </c>
      <c r="T1316" s="97">
        <f>IF($B1316="Область",Параметри!K$63,IF($R1316&lt;Параметри!$G$59,Параметри!K$58,IF($R1316&lt;Параметри!$G$60,Параметри!K$59,IF($R1316&lt;Параметри!$G$61,Параметри!K$60,IF($R1316&lt;Параметри!$G$62,Параметри!K$61,Параметри!K$62)))))</f>
        <v>1.7000000000000001E-2</v>
      </c>
      <c r="U1316" s="97">
        <f>IF($B1316="Область",Параметри!L$63,IF($R1316&lt;Параметри!$G$59,Параметри!L$58,IF($R1316&lt;Параметри!$G$60,Параметри!L$59,IF($R1316&lt;Параметри!$G$61,Параметри!L$60,IF($R1316&lt;Параметри!$G$62,Параметри!L$61,Параметри!L$62)))))</f>
        <v>4.7E-2</v>
      </c>
      <c r="V1316" s="98">
        <f>IF(OR(SUM('Дані з ДІСО'!G1316:I1316)=0,Розрахунки!H1316=0),"",Розрахунки!H1316/SUM('Дані з ДІСО'!G1316:I1316))</f>
        <v>13.349397590361447</v>
      </c>
      <c r="W1316" s="9">
        <v>2019</v>
      </c>
      <c r="X1316" s="9">
        <v>13.5</v>
      </c>
      <c r="Y1316" s="9">
        <v>12</v>
      </c>
      <c r="Z1316" s="9" t="s">
        <v>4536</v>
      </c>
      <c r="AA1316" s="99">
        <v>13</v>
      </c>
      <c r="AB1316" s="9" t="str">
        <f>IF('Коефіцієнти АТО'!C1316="Область","",'Коефіцієнти АТО'!D1316)</f>
        <v>Черкаська</v>
      </c>
      <c r="AC1316" s="9"/>
    </row>
    <row r="1317" spans="1:29" ht="15" customHeight="1">
      <c r="A1317" s="9">
        <v>1316</v>
      </c>
      <c r="B1317" s="9" t="s">
        <v>3148</v>
      </c>
      <c r="C1317" s="9" t="s">
        <v>3148</v>
      </c>
      <c r="D1317" s="9" t="s">
        <v>4315</v>
      </c>
      <c r="E1317" s="9" t="s">
        <v>24</v>
      </c>
      <c r="F1317" s="9" t="s">
        <v>2733</v>
      </c>
      <c r="G1317" s="9" t="s">
        <v>3195</v>
      </c>
      <c r="H1317" s="9" t="s">
        <v>2732</v>
      </c>
      <c r="I1317" s="9">
        <v>10337</v>
      </c>
      <c r="J1317" s="9">
        <v>10337</v>
      </c>
      <c r="K1317" s="9">
        <v>322.8</v>
      </c>
      <c r="L1317" s="115">
        <f t="shared" si="60"/>
        <v>1</v>
      </c>
      <c r="M1317" s="96">
        <f>IF($B1317="Область","",SUM('Дані з ДІСО'!J1317:L1317)/K1317)</f>
        <v>2.1065675340768277</v>
      </c>
      <c r="N1317" s="9" t="str">
        <f>IF($B1317="Область","",VLOOKUP(100*J1317/I1317,Параметри!$B$39:$C$53,2,TRUE))</f>
        <v>1. 100%</v>
      </c>
      <c r="O1317" s="9" t="str">
        <f>IF($B1317="Область","",VLOOKUP(M1317,Параметри!$B$21:$C$35,2,TRUE))</f>
        <v>4. 2,1-3</v>
      </c>
      <c r="P1317" s="9">
        <f t="shared" si="61"/>
        <v>1</v>
      </c>
      <c r="Q1317" s="9">
        <f t="shared" si="62"/>
        <v>4</v>
      </c>
      <c r="R1317" s="116">
        <v>12</v>
      </c>
      <c r="S1317" s="117">
        <f>IF(C1317="Область",Параметри!$K$47,IF(C1317="Київ",Параметри!$K$48,IF(L1317&lt;Параметри!$I$42,Параметри!$K$42,IF(L1317&lt;Параметри!$I$43,Параметри!$K$43,IF(L1317&lt;Параметри!$I$44,Параметри!$K$44,IF(L1317&lt;Параметри!$I$45,Параметри!$K$45,Параметри!$K$46))))))</f>
        <v>0.53</v>
      </c>
      <c r="T1317" s="97">
        <f>IF($B1317="Область",Параметри!K$63,IF($R1317&lt;Параметри!$G$59,Параметри!K$58,IF($R1317&lt;Параметри!$G$60,Параметри!K$59,IF($R1317&lt;Параметри!$G$61,Параметри!K$60,IF($R1317&lt;Параметри!$G$62,Параметри!K$61,Параметри!K$62)))))</f>
        <v>1.7000000000000001E-2</v>
      </c>
      <c r="U1317" s="97">
        <f>IF($B1317="Область",Параметри!L$63,IF($R1317&lt;Параметри!$G$59,Параметри!L$58,IF($R1317&lt;Параметри!$G$60,Параметри!L$59,IF($R1317&lt;Параметри!$G$61,Параметри!L$60,IF($R1317&lt;Параметри!$G$62,Параметри!L$61,Параметри!L$62)))))</f>
        <v>4.7E-2</v>
      </c>
      <c r="V1317" s="98">
        <f>IF(OR(SUM('Дані з ДІСО'!G1317:I1317)=0,Розрахунки!H1317=0),"",Розрахунки!H1317/SUM('Дані з ДІСО'!G1317:I1317))</f>
        <v>12.592592592592593</v>
      </c>
      <c r="W1317" s="9">
        <v>2019</v>
      </c>
      <c r="X1317" s="9">
        <v>13</v>
      </c>
      <c r="Y1317" s="9">
        <v>11</v>
      </c>
      <c r="Z1317" s="9" t="s">
        <v>4536</v>
      </c>
      <c r="AA1317" s="99">
        <v>12</v>
      </c>
      <c r="AB1317" s="9" t="str">
        <f>IF('Коефіцієнти АТО'!C1317="Область","",'Коефіцієнти АТО'!D1317)</f>
        <v>Черкаська</v>
      </c>
      <c r="AC1317" s="9"/>
    </row>
    <row r="1318" spans="1:29" ht="15" customHeight="1">
      <c r="A1318" s="9">
        <v>1317</v>
      </c>
      <c r="B1318" s="9" t="s">
        <v>3148</v>
      </c>
      <c r="C1318" s="9" t="s">
        <v>3148</v>
      </c>
      <c r="D1318" s="9" t="s">
        <v>4315</v>
      </c>
      <c r="E1318" s="9" t="s">
        <v>24</v>
      </c>
      <c r="F1318" s="9" t="s">
        <v>2735</v>
      </c>
      <c r="G1318" s="9" t="s">
        <v>4343</v>
      </c>
      <c r="H1318" s="9" t="s">
        <v>2734</v>
      </c>
      <c r="I1318" s="9">
        <v>8207</v>
      </c>
      <c r="J1318" s="9">
        <v>8207</v>
      </c>
      <c r="K1318" s="9">
        <v>203.9</v>
      </c>
      <c r="L1318" s="115">
        <f t="shared" si="60"/>
        <v>1</v>
      </c>
      <c r="M1318" s="96">
        <f>IF($B1318="Область","",SUM('Дані з ДІСО'!J1318:L1318)/K1318)</f>
        <v>3.5409514467876408</v>
      </c>
      <c r="N1318" s="9" t="str">
        <f>IF($B1318="Область","",VLOOKUP(100*J1318/I1318,Параметри!$B$39:$C$53,2,TRUE))</f>
        <v>1. 100%</v>
      </c>
      <c r="O1318" s="9" t="str">
        <f>IF($B1318="Область","",VLOOKUP(M1318,Параметри!$B$21:$C$35,2,TRUE))</f>
        <v>5. 3-3,9</v>
      </c>
      <c r="P1318" s="9">
        <f t="shared" si="61"/>
        <v>1</v>
      </c>
      <c r="Q1318" s="9">
        <f t="shared" si="62"/>
        <v>5</v>
      </c>
      <c r="R1318" s="116">
        <v>14.5</v>
      </c>
      <c r="S1318" s="117">
        <f>IF(C1318="Область",Параметри!$K$47,IF(C1318="Київ",Параметри!$K$48,IF(L1318&lt;Параметри!$I$42,Параметри!$K$42,IF(L1318&lt;Параметри!$I$43,Параметри!$K$43,IF(L1318&lt;Параметри!$I$44,Параметри!$K$44,IF(L1318&lt;Параметри!$I$45,Параметри!$K$45,Параметри!$K$46))))))</f>
        <v>0.53</v>
      </c>
      <c r="T1318" s="97">
        <f>IF($B1318="Область",Параметри!K$63,IF($R1318&lt;Параметри!$G$59,Параметри!K$58,IF($R1318&lt;Параметри!$G$60,Параметри!K$59,IF($R1318&lt;Параметри!$G$61,Параметри!K$60,IF($R1318&lt;Параметри!$G$62,Параметри!K$61,Параметри!K$62)))))</f>
        <v>1.7000000000000001E-2</v>
      </c>
      <c r="U1318" s="97">
        <f>IF($B1318="Область",Параметри!L$63,IF($R1318&lt;Параметри!$G$59,Параметри!L$58,IF($R1318&lt;Параметри!$G$60,Параметри!L$59,IF($R1318&lt;Параметри!$G$61,Параметри!L$60,IF($R1318&lt;Параметри!$G$62,Параметри!L$61,Параметри!L$62)))))</f>
        <v>4.7E-2</v>
      </c>
      <c r="V1318" s="98">
        <f>IF(OR(SUM('Дані з ДІСО'!G1318:I1318)=0,Розрахунки!H1318=0),"",Розрахунки!H1318/SUM('Дані з ДІСО'!G1318:I1318))</f>
        <v>18.05</v>
      </c>
      <c r="W1318" s="9">
        <v>2019</v>
      </c>
      <c r="X1318" s="9">
        <v>14.5</v>
      </c>
      <c r="Y1318" s="9">
        <v>15.5</v>
      </c>
      <c r="Z1318" s="9" t="s">
        <v>4535</v>
      </c>
      <c r="AA1318" s="99">
        <v>14.5</v>
      </c>
      <c r="AB1318" s="9" t="str">
        <f>IF('Коефіцієнти АТО'!C1318="Область","",'Коефіцієнти АТО'!D1318)</f>
        <v>Черкаська</v>
      </c>
      <c r="AC1318" s="9"/>
    </row>
    <row r="1319" spans="1:29" ht="15" customHeight="1">
      <c r="A1319" s="9">
        <v>1318</v>
      </c>
      <c r="B1319" s="9" t="s">
        <v>3148</v>
      </c>
      <c r="C1319" s="9" t="s">
        <v>3148</v>
      </c>
      <c r="D1319" s="9" t="s">
        <v>4315</v>
      </c>
      <c r="E1319" s="9" t="s">
        <v>24</v>
      </c>
      <c r="F1319" s="9" t="s">
        <v>2737</v>
      </c>
      <c r="G1319" s="9" t="s">
        <v>4344</v>
      </c>
      <c r="H1319" s="9" t="s">
        <v>2736</v>
      </c>
      <c r="I1319" s="9">
        <v>3148</v>
      </c>
      <c r="J1319" s="9">
        <v>3148</v>
      </c>
      <c r="K1319" s="9">
        <v>223.3</v>
      </c>
      <c r="L1319" s="115">
        <f t="shared" si="60"/>
        <v>1</v>
      </c>
      <c r="M1319" s="96">
        <f>IF($B1319="Область","",SUM('Дані з ДІСО'!J1319:L1319)/K1319)</f>
        <v>0.76578593819973129</v>
      </c>
      <c r="N1319" s="9" t="str">
        <f>IF($B1319="Область","",VLOOKUP(100*J1319/I1319,Параметри!$B$39:$C$53,2,TRUE))</f>
        <v>1. 100%</v>
      </c>
      <c r="O1319" s="9" t="str">
        <f>IF($B1319="Область","",VLOOKUP(M1319,Параметри!$B$21:$C$35,2,TRUE))</f>
        <v>1. 0-1</v>
      </c>
      <c r="P1319" s="9">
        <f t="shared" si="61"/>
        <v>1</v>
      </c>
      <c r="Q1319" s="9">
        <f t="shared" si="62"/>
        <v>1</v>
      </c>
      <c r="R1319" s="116">
        <v>10</v>
      </c>
      <c r="S1319" s="117">
        <f>IF(C1319="Область",Параметри!$K$47,IF(C1319="Київ",Параметри!$K$48,IF(L1319&lt;Параметри!$I$42,Параметри!$K$42,IF(L1319&lt;Параметри!$I$43,Параметри!$K$43,IF(L1319&lt;Параметри!$I$44,Параметри!$K$44,IF(L1319&lt;Параметри!$I$45,Параметри!$K$45,Параметри!$K$46))))))</f>
        <v>0.53</v>
      </c>
      <c r="T1319" s="97">
        <f>IF($B1319="Область",Параметри!K$63,IF($R1319&lt;Параметри!$G$59,Параметри!K$58,IF($R1319&lt;Параметри!$G$60,Параметри!K$59,IF($R1319&lt;Параметри!$G$61,Параметри!K$60,IF($R1319&lt;Параметри!$G$62,Параметри!K$61,Параметри!K$62)))))</f>
        <v>1.7000000000000001E-2</v>
      </c>
      <c r="U1319" s="97">
        <f>IF($B1319="Область",Параметри!L$63,IF($R1319&lt;Параметри!$G$59,Параметри!L$58,IF($R1319&lt;Параметри!$G$60,Параметри!L$59,IF($R1319&lt;Параметри!$G$61,Параметри!L$60,IF($R1319&lt;Параметри!$G$62,Параметри!L$61,Параметри!L$62)))))</f>
        <v>4.7E-2</v>
      </c>
      <c r="V1319" s="98">
        <f>IF(OR(SUM('Дані з ДІСО'!G1319:I1319)=0,Розрахунки!H1319=0),"",Розрахунки!H1319/SUM('Дані з ДІСО'!G1319:I1319))</f>
        <v>6.1071428571428568</v>
      </c>
      <c r="W1319" s="9">
        <v>2019</v>
      </c>
      <c r="X1319" s="9">
        <v>10</v>
      </c>
      <c r="Y1319" s="9">
        <v>10</v>
      </c>
      <c r="Z1319" s="9" t="s">
        <v>4535</v>
      </c>
      <c r="AA1319" s="99">
        <v>10</v>
      </c>
      <c r="AB1319" s="9" t="str">
        <f>IF('Коефіцієнти АТО'!C1319="Область","",'Коефіцієнти АТО'!D1319)</f>
        <v>Черкаська</v>
      </c>
      <c r="AC1319" s="9"/>
    </row>
    <row r="1320" spans="1:29" ht="15" customHeight="1">
      <c r="A1320" s="9">
        <v>1319</v>
      </c>
      <c r="B1320" s="9" t="s">
        <v>3151</v>
      </c>
      <c r="C1320" s="9" t="s">
        <v>3151</v>
      </c>
      <c r="D1320" s="9" t="s">
        <v>4315</v>
      </c>
      <c r="E1320" s="9" t="s">
        <v>29</v>
      </c>
      <c r="F1320" s="9" t="s">
        <v>2739</v>
      </c>
      <c r="G1320" s="9" t="s">
        <v>4345</v>
      </c>
      <c r="H1320" s="9" t="s">
        <v>2738</v>
      </c>
      <c r="I1320" s="9">
        <v>13899</v>
      </c>
      <c r="J1320" s="9">
        <v>6382</v>
      </c>
      <c r="K1320" s="9">
        <v>380.8</v>
      </c>
      <c r="L1320" s="115">
        <f t="shared" si="60"/>
        <v>0.45916972444060722</v>
      </c>
      <c r="M1320" s="96">
        <f>IF($B1320="Область","",SUM('Дані з ДІСО'!J1320:L1320)/K1320)</f>
        <v>3.1565126050420167</v>
      </c>
      <c r="N1320" s="9" t="str">
        <f>IF($B1320="Область","",VLOOKUP(100*J1320/I1320,Параметри!$B$39:$C$53,2,TRUE))</f>
        <v>8. 43-49</v>
      </c>
      <c r="O1320" s="9" t="str">
        <f>IF($B1320="Область","",VLOOKUP(M1320,Параметри!$B$21:$C$35,2,TRUE))</f>
        <v>5. 3-3,9</v>
      </c>
      <c r="P1320" s="9">
        <f t="shared" si="61"/>
        <v>8</v>
      </c>
      <c r="Q1320" s="9">
        <f t="shared" si="62"/>
        <v>5</v>
      </c>
      <c r="R1320" s="116">
        <v>14.5</v>
      </c>
      <c r="S1320" s="117">
        <f>IF(C1320="Область",Параметри!$K$47,IF(C1320="Київ",Параметри!$K$48,IF(L1320&lt;Параметри!$I$42,Параметри!$K$42,IF(L1320&lt;Параметри!$I$43,Параметри!$K$43,IF(L1320&lt;Параметри!$I$44,Параметри!$K$44,IF(L1320&lt;Параметри!$I$45,Параметри!$K$45,Параметри!$K$46))))))</f>
        <v>0.43</v>
      </c>
      <c r="T1320" s="97">
        <f>IF($B1320="Область",Параметри!K$63,IF($R1320&lt;Параметри!$G$59,Параметри!K$58,IF($R1320&lt;Параметри!$G$60,Параметри!K$59,IF($R1320&lt;Параметри!$G$61,Параметри!K$60,IF($R1320&lt;Параметри!$G$62,Параметри!K$61,Параметри!K$62)))))</f>
        <v>1.7000000000000001E-2</v>
      </c>
      <c r="U1320" s="97">
        <f>IF($B1320="Область",Параметри!L$63,IF($R1320&lt;Параметри!$G$59,Параметри!L$58,IF($R1320&lt;Параметри!$G$60,Параметри!L$59,IF($R1320&lt;Параметри!$G$61,Параметри!L$60,IF($R1320&lt;Параметри!$G$62,Параметри!L$61,Параметри!L$62)))))</f>
        <v>4.7E-2</v>
      </c>
      <c r="V1320" s="98">
        <f>IF(OR(SUM('Дані з ДІСО'!G1320:I1320)=0,Розрахунки!H1320=0),"",Розрахунки!H1320/SUM('Дані з ДІСО'!G1320:I1320))</f>
        <v>15.61038961038961</v>
      </c>
      <c r="W1320" s="9">
        <v>2019</v>
      </c>
      <c r="X1320" s="9">
        <v>17</v>
      </c>
      <c r="Y1320" s="9">
        <v>13.5</v>
      </c>
      <c r="Z1320" s="9" t="s">
        <v>4536</v>
      </c>
      <c r="AA1320" s="99">
        <v>14.5</v>
      </c>
      <c r="AB1320" s="9" t="str">
        <f>IF('Коефіцієнти АТО'!C1320="Область","",'Коефіцієнти АТО'!D1320)</f>
        <v>Черкаська</v>
      </c>
      <c r="AC1320" s="9"/>
    </row>
    <row r="1321" spans="1:29" ht="15" customHeight="1">
      <c r="A1321" s="9">
        <v>1320</v>
      </c>
      <c r="B1321" s="9" t="s">
        <v>3148</v>
      </c>
      <c r="C1321" s="9" t="s">
        <v>3148</v>
      </c>
      <c r="D1321" s="9" t="s">
        <v>4315</v>
      </c>
      <c r="E1321" s="9" t="s">
        <v>24</v>
      </c>
      <c r="F1321" s="9" t="s">
        <v>2741</v>
      </c>
      <c r="G1321" s="9" t="s">
        <v>4346</v>
      </c>
      <c r="H1321" s="9" t="s">
        <v>2740</v>
      </c>
      <c r="I1321" s="9">
        <v>3693</v>
      </c>
      <c r="J1321" s="9">
        <v>3693</v>
      </c>
      <c r="K1321" s="9">
        <v>209.2</v>
      </c>
      <c r="L1321" s="115">
        <f t="shared" si="60"/>
        <v>1</v>
      </c>
      <c r="M1321" s="96">
        <f>IF($B1321="Область","",SUM('Дані з ДІСО'!J1321:L1321)/K1321)</f>
        <v>1.4005736137667304</v>
      </c>
      <c r="N1321" s="9" t="str">
        <f>IF($B1321="Область","",VLOOKUP(100*J1321/I1321,Параметри!$B$39:$C$53,2,TRUE))</f>
        <v>1. 100%</v>
      </c>
      <c r="O1321" s="9" t="str">
        <f>IF($B1321="Область","",VLOOKUP(M1321,Параметри!$B$21:$C$35,2,TRUE))</f>
        <v>3. 1,4-2,1</v>
      </c>
      <c r="P1321" s="9">
        <f t="shared" si="61"/>
        <v>1</v>
      </c>
      <c r="Q1321" s="9">
        <f t="shared" si="62"/>
        <v>3</v>
      </c>
      <c r="R1321" s="116">
        <v>11.5</v>
      </c>
      <c r="S1321" s="117">
        <f>IF(C1321="Область",Параметри!$K$47,IF(C1321="Київ",Параметри!$K$48,IF(L1321&lt;Параметри!$I$42,Параметри!$K$42,IF(L1321&lt;Параметри!$I$43,Параметри!$K$43,IF(L1321&lt;Параметри!$I$44,Параметри!$K$44,IF(L1321&lt;Параметри!$I$45,Параметри!$K$45,Параметри!$K$46))))))</f>
        <v>0.53</v>
      </c>
      <c r="T1321" s="97">
        <f>IF($B1321="Область",Параметри!K$63,IF($R1321&lt;Параметри!$G$59,Параметри!K$58,IF($R1321&lt;Параметри!$G$60,Параметри!K$59,IF($R1321&lt;Параметри!$G$61,Параметри!K$60,IF($R1321&lt;Параметри!$G$62,Параметри!K$61,Параметри!K$62)))))</f>
        <v>1.7000000000000001E-2</v>
      </c>
      <c r="U1321" s="97">
        <f>IF($B1321="Область",Параметри!L$63,IF($R1321&lt;Параметри!$G$59,Параметри!L$58,IF($R1321&lt;Параметри!$G$60,Параметри!L$59,IF($R1321&lt;Параметри!$G$61,Параметри!L$60,IF($R1321&lt;Параметри!$G$62,Параметри!L$61,Параметри!L$62)))))</f>
        <v>4.7E-2</v>
      </c>
      <c r="V1321" s="98">
        <f>IF(OR(SUM('Дані з ДІСО'!G1321:I1321)=0,Розрахунки!H1321=0),"",Розрахунки!H1321/SUM('Дані з ДІСО'!G1321:I1321))</f>
        <v>12.739130434782609</v>
      </c>
      <c r="W1321" s="9">
        <v>2019</v>
      </c>
      <c r="X1321" s="9">
        <v>11.5</v>
      </c>
      <c r="Y1321" s="9">
        <v>11</v>
      </c>
      <c r="Z1321" s="9" t="s">
        <v>4535</v>
      </c>
      <c r="AA1321" s="99">
        <v>11.5</v>
      </c>
      <c r="AB1321" s="9" t="str">
        <f>IF('Коефіцієнти АТО'!C1321="Область","",'Коефіцієнти АТО'!D1321)</f>
        <v>Черкаська</v>
      </c>
      <c r="AC1321" s="9"/>
    </row>
    <row r="1322" spans="1:29" ht="15" customHeight="1">
      <c r="A1322" s="9">
        <v>1321</v>
      </c>
      <c r="B1322" s="9" t="s">
        <v>3148</v>
      </c>
      <c r="C1322" s="9" t="s">
        <v>3148</v>
      </c>
      <c r="D1322" s="9" t="s">
        <v>4315</v>
      </c>
      <c r="E1322" s="9" t="s">
        <v>24</v>
      </c>
      <c r="F1322" s="9" t="s">
        <v>2743</v>
      </c>
      <c r="G1322" s="9" t="s">
        <v>4347</v>
      </c>
      <c r="H1322" s="9" t="s">
        <v>2742</v>
      </c>
      <c r="I1322" s="9">
        <v>13793</v>
      </c>
      <c r="J1322" s="9">
        <v>13793</v>
      </c>
      <c r="K1322" s="9">
        <v>244.6</v>
      </c>
      <c r="L1322" s="115">
        <f t="shared" si="60"/>
        <v>1</v>
      </c>
      <c r="M1322" s="96">
        <f>IF($B1322="Область","",SUM('Дані з ДІСО'!J1322:L1322)/K1322)</f>
        <v>6.1488143908421913</v>
      </c>
      <c r="N1322" s="9" t="str">
        <f>IF($B1322="Область","",VLOOKUP(100*J1322/I1322,Параметри!$B$39:$C$53,2,TRUE))</f>
        <v>1. 100%</v>
      </c>
      <c r="O1322" s="9" t="str">
        <f>IF($B1322="Область","",VLOOKUP(M1322,Параметри!$B$21:$C$35,2,TRUE))</f>
        <v>9. 5,8-7</v>
      </c>
      <c r="P1322" s="9">
        <f t="shared" si="61"/>
        <v>1</v>
      </c>
      <c r="Q1322" s="9">
        <f t="shared" si="62"/>
        <v>9</v>
      </c>
      <c r="R1322" s="116">
        <v>16.5</v>
      </c>
      <c r="S1322" s="117">
        <f>IF(C1322="Область",Параметри!$K$47,IF(C1322="Київ",Параметри!$K$48,IF(L1322&lt;Параметри!$I$42,Параметри!$K$42,IF(L1322&lt;Параметри!$I$43,Параметри!$K$43,IF(L1322&lt;Параметри!$I$44,Параметри!$K$44,IF(L1322&lt;Параметри!$I$45,Параметри!$K$45,Параметри!$K$46))))))</f>
        <v>0.53</v>
      </c>
      <c r="T1322" s="97">
        <f>IF($B1322="Область",Параметри!K$63,IF($R1322&lt;Параметри!$G$59,Параметри!K$58,IF($R1322&lt;Параметри!$G$60,Параметри!K$59,IF($R1322&lt;Параметри!$G$61,Параметри!K$60,IF($R1322&lt;Параметри!$G$62,Параметри!K$61,Параметри!K$62)))))</f>
        <v>1.7000000000000001E-2</v>
      </c>
      <c r="U1322" s="97">
        <f>IF($B1322="Область",Параметри!L$63,IF($R1322&lt;Параметри!$G$59,Параметри!L$58,IF($R1322&lt;Параметри!$G$60,Параметри!L$59,IF($R1322&lt;Параметри!$G$61,Параметри!L$60,IF($R1322&lt;Параметри!$G$62,Параметри!L$61,Параметри!L$62)))))</f>
        <v>4.7E-2</v>
      </c>
      <c r="V1322" s="98">
        <f>IF(OR(SUM('Дані з ДІСО'!G1322:I1322)=0,Розрахунки!H1322=0),"",Розрахунки!H1322/SUM('Дані з ДІСО'!G1322:I1322))</f>
        <v>20.602739726027398</v>
      </c>
      <c r="W1322" s="9">
        <v>2019</v>
      </c>
      <c r="X1322" s="9">
        <v>15.5</v>
      </c>
      <c r="Y1322" s="9">
        <v>17.5</v>
      </c>
      <c r="Z1322" s="9" t="s">
        <v>4536</v>
      </c>
      <c r="AA1322" s="99">
        <v>16.5</v>
      </c>
      <c r="AB1322" s="9" t="str">
        <f>IF('Коефіцієнти АТО'!C1322="Область","",'Коефіцієнти АТО'!D1322)</f>
        <v>Черкаська</v>
      </c>
      <c r="AC1322" s="9"/>
    </row>
    <row r="1323" spans="1:29" ht="15" customHeight="1">
      <c r="A1323" s="9">
        <v>1322</v>
      </c>
      <c r="B1323" s="9" t="s">
        <v>3148</v>
      </c>
      <c r="C1323" s="9" t="s">
        <v>3148</v>
      </c>
      <c r="D1323" s="9" t="s">
        <v>4315</v>
      </c>
      <c r="E1323" s="9" t="s">
        <v>24</v>
      </c>
      <c r="F1323" s="9" t="s">
        <v>2745</v>
      </c>
      <c r="G1323" s="9" t="s">
        <v>4348</v>
      </c>
      <c r="H1323" s="9" t="s">
        <v>2744</v>
      </c>
      <c r="I1323" s="9">
        <v>5126</v>
      </c>
      <c r="J1323" s="9">
        <v>5126</v>
      </c>
      <c r="K1323" s="9">
        <v>205.2</v>
      </c>
      <c r="L1323" s="115">
        <f t="shared" si="60"/>
        <v>1</v>
      </c>
      <c r="M1323" s="96">
        <f>IF($B1323="Область","",SUM('Дані з ДІСО'!J1323:L1323)/K1323)</f>
        <v>2.2124756335282654</v>
      </c>
      <c r="N1323" s="9" t="str">
        <f>IF($B1323="Область","",VLOOKUP(100*J1323/I1323,Параметри!$B$39:$C$53,2,TRUE))</f>
        <v>1. 100%</v>
      </c>
      <c r="O1323" s="9" t="str">
        <f>IF($B1323="Область","",VLOOKUP(M1323,Параметри!$B$21:$C$35,2,TRUE))</f>
        <v>4. 2,1-3</v>
      </c>
      <c r="P1323" s="9">
        <f t="shared" si="61"/>
        <v>1</v>
      </c>
      <c r="Q1323" s="9">
        <f t="shared" si="62"/>
        <v>4</v>
      </c>
      <c r="R1323" s="116">
        <v>14.5</v>
      </c>
      <c r="S1323" s="117">
        <f>IF(C1323="Область",Параметри!$K$47,IF(C1323="Київ",Параметри!$K$48,IF(L1323&lt;Параметри!$I$42,Параметри!$K$42,IF(L1323&lt;Параметри!$I$43,Параметри!$K$43,IF(L1323&lt;Параметри!$I$44,Параметри!$K$44,IF(L1323&lt;Параметри!$I$45,Параметри!$K$45,Параметри!$K$46))))))</f>
        <v>0.53</v>
      </c>
      <c r="T1323" s="97">
        <f>IF($B1323="Область",Параметри!K$63,IF($R1323&lt;Параметри!$G$59,Параметри!K$58,IF($R1323&lt;Параметри!$G$60,Параметри!K$59,IF($R1323&lt;Параметри!$G$61,Параметри!K$60,IF($R1323&lt;Параметри!$G$62,Параметри!K$61,Параметри!K$62)))))</f>
        <v>1.7000000000000001E-2</v>
      </c>
      <c r="U1323" s="97">
        <f>IF($B1323="Область",Параметри!L$63,IF($R1323&lt;Параметри!$G$59,Параметри!L$58,IF($R1323&lt;Параметри!$G$60,Параметри!L$59,IF($R1323&lt;Параметри!$G$61,Параметри!L$60,IF($R1323&lt;Параметри!$G$62,Параметри!L$61,Параметри!L$62)))))</f>
        <v>4.7E-2</v>
      </c>
      <c r="V1323" s="98">
        <f>IF(OR(SUM('Дані з ДІСО'!G1323:I1323)=0,Розрахунки!H1323=0),"",Розрахунки!H1323/SUM('Дані з ДІСО'!G1323:I1323))</f>
        <v>18.16</v>
      </c>
      <c r="W1323" s="9">
        <v>2019</v>
      </c>
      <c r="X1323" s="9">
        <v>13</v>
      </c>
      <c r="Y1323" s="9">
        <v>15.5</v>
      </c>
      <c r="Z1323" s="9" t="s">
        <v>4536</v>
      </c>
      <c r="AA1323" s="99">
        <v>14.5</v>
      </c>
      <c r="AB1323" s="9" t="str">
        <f>IF('Коефіцієнти АТО'!C1323="Область","",'Коефіцієнти АТО'!D1323)</f>
        <v>Черкаська</v>
      </c>
      <c r="AC1323" s="9"/>
    </row>
    <row r="1324" spans="1:29">
      <c r="A1324" s="9">
        <v>1323</v>
      </c>
      <c r="B1324" s="9" t="s">
        <v>3148</v>
      </c>
      <c r="C1324" s="9" t="s">
        <v>3148</v>
      </c>
      <c r="D1324" s="9" t="s">
        <v>4315</v>
      </c>
      <c r="E1324" s="9" t="s">
        <v>24</v>
      </c>
      <c r="F1324" s="9" t="s">
        <v>2747</v>
      </c>
      <c r="G1324" s="9" t="s">
        <v>3350</v>
      </c>
      <c r="H1324" s="9" t="s">
        <v>2746</v>
      </c>
      <c r="I1324" s="9">
        <v>5368</v>
      </c>
      <c r="J1324" s="9">
        <v>5368</v>
      </c>
      <c r="K1324" s="9">
        <v>160.9</v>
      </c>
      <c r="L1324" s="115">
        <f t="shared" si="60"/>
        <v>1</v>
      </c>
      <c r="M1324" s="96">
        <f>IF($B1324="Область","",SUM('Дані з ДІСО'!J1324:L1324)/K1324)</f>
        <v>1.8116842759477936</v>
      </c>
      <c r="N1324" s="9" t="str">
        <f>IF($B1324="Область","",VLOOKUP(100*J1324/I1324,Параметри!$B$39:$C$53,2,TRUE))</f>
        <v>1. 100%</v>
      </c>
      <c r="O1324" s="9" t="str">
        <f>IF($B1324="Область","",VLOOKUP(M1324,Параметри!$B$21:$C$35,2,TRUE))</f>
        <v>3. 1,4-2,1</v>
      </c>
      <c r="P1324" s="9">
        <f t="shared" si="61"/>
        <v>1</v>
      </c>
      <c r="Q1324" s="9">
        <f t="shared" si="62"/>
        <v>3</v>
      </c>
      <c r="R1324" s="116">
        <v>12</v>
      </c>
      <c r="S1324" s="117">
        <f>IF(C1324="Область",Параметри!$K$47,IF(C1324="Київ",Параметри!$K$48,IF(L1324&lt;Параметри!$I$42,Параметри!$K$42,IF(L1324&lt;Параметри!$I$43,Параметри!$K$43,IF(L1324&lt;Параметри!$I$44,Параметри!$K$44,IF(L1324&lt;Параметри!$I$45,Параметри!$K$45,Параметри!$K$46))))))</f>
        <v>0.53</v>
      </c>
      <c r="T1324" s="97">
        <f>IF($B1324="Область",Параметри!K$63,IF($R1324&lt;Параметри!$G$59,Параметри!K$58,IF($R1324&lt;Параметри!$G$60,Параметри!K$59,IF($R1324&lt;Параметри!$G$61,Параметри!K$60,IF($R1324&lt;Параметри!$G$62,Параметри!K$61,Параметри!K$62)))))</f>
        <v>1.7000000000000001E-2</v>
      </c>
      <c r="U1324" s="97">
        <f>IF($B1324="Область",Параметри!L$63,IF($R1324&lt;Параметри!$G$59,Параметри!L$58,IF($R1324&lt;Параметри!$G$60,Параметри!L$59,IF($R1324&lt;Параметри!$G$61,Параметри!L$60,IF($R1324&lt;Параметри!$G$62,Параметри!L$61,Параметри!L$62)))))</f>
        <v>4.7E-2</v>
      </c>
      <c r="V1324" s="98">
        <f>IF(OR(SUM('Дані з ДІСО'!G1324:I1324)=0,Розрахунки!H1324=0),"",Розрахунки!H1324/SUM('Дані з ДІСО'!G1324:I1324))</f>
        <v>12.145833333333334</v>
      </c>
      <c r="W1324" s="9">
        <v>2019</v>
      </c>
      <c r="X1324" s="9">
        <v>12.5</v>
      </c>
      <c r="Y1324" s="9">
        <v>11</v>
      </c>
      <c r="Z1324" s="9" t="s">
        <v>4536</v>
      </c>
      <c r="AA1324" s="99">
        <v>12</v>
      </c>
      <c r="AB1324" s="9" t="str">
        <f>IF('Коефіцієнти АТО'!C1324="Область","",'Коефіцієнти АТО'!D1324)</f>
        <v>Черкаська</v>
      </c>
      <c r="AC1324" s="9"/>
    </row>
    <row r="1325" spans="1:29" ht="15" customHeight="1">
      <c r="A1325" s="9">
        <v>1324</v>
      </c>
      <c r="B1325" s="9" t="s">
        <v>3148</v>
      </c>
      <c r="C1325" s="9" t="s">
        <v>3148</v>
      </c>
      <c r="D1325" s="9" t="s">
        <v>4315</v>
      </c>
      <c r="E1325" s="9" t="s">
        <v>24</v>
      </c>
      <c r="F1325" s="9" t="s">
        <v>2749</v>
      </c>
      <c r="G1325" s="9" t="s">
        <v>4349</v>
      </c>
      <c r="H1325" s="9" t="s">
        <v>2748</v>
      </c>
      <c r="I1325" s="9">
        <v>14282</v>
      </c>
      <c r="J1325" s="9">
        <v>14282</v>
      </c>
      <c r="K1325" s="9">
        <v>173.9</v>
      </c>
      <c r="L1325" s="115">
        <f t="shared" si="60"/>
        <v>1</v>
      </c>
      <c r="M1325" s="96">
        <f>IF($B1325="Область","",SUM('Дані з ДІСО'!J1325:L1325)/K1325)</f>
        <v>8.8269120184013801</v>
      </c>
      <c r="N1325" s="9" t="str">
        <f>IF($B1325="Область","",VLOOKUP(100*J1325/I1325,Параметри!$B$39:$C$53,2,TRUE))</f>
        <v>1. 100%</v>
      </c>
      <c r="O1325" s="9" t="str">
        <f>IF($B1325="Область","",VLOOKUP(M1325,Параметри!$B$21:$C$35,2,TRUE))</f>
        <v>10. 7-10,2</v>
      </c>
      <c r="P1325" s="9">
        <f t="shared" si="61"/>
        <v>1</v>
      </c>
      <c r="Q1325" s="9">
        <f t="shared" si="62"/>
        <v>10</v>
      </c>
      <c r="R1325" s="116">
        <v>16.5</v>
      </c>
      <c r="S1325" s="117">
        <f>IF(C1325="Область",Параметри!$K$47,IF(C1325="Київ",Параметри!$K$48,IF(L1325&lt;Параметри!$I$42,Параметри!$K$42,IF(L1325&lt;Параметри!$I$43,Параметри!$K$43,IF(L1325&lt;Параметри!$I$44,Параметри!$K$44,IF(L1325&lt;Параметри!$I$45,Параметри!$K$45,Параметри!$K$46))))))</f>
        <v>0.53</v>
      </c>
      <c r="T1325" s="97">
        <f>IF($B1325="Область",Параметри!K$63,IF($R1325&lt;Параметри!$G$59,Параметри!K$58,IF($R1325&lt;Параметри!$G$60,Параметри!K$59,IF($R1325&lt;Параметри!$G$61,Параметри!K$60,IF($R1325&lt;Параметри!$G$62,Параметри!K$61,Параметри!K$62)))))</f>
        <v>1.7000000000000001E-2</v>
      </c>
      <c r="U1325" s="97">
        <f>IF($B1325="Область",Параметри!L$63,IF($R1325&lt;Параметри!$G$59,Параметри!L$58,IF($R1325&lt;Параметри!$G$60,Параметри!L$59,IF($R1325&lt;Параметри!$G$61,Параметри!L$60,IF($R1325&lt;Параметри!$G$62,Параметри!L$61,Параметри!L$62)))))</f>
        <v>4.7E-2</v>
      </c>
      <c r="V1325" s="98">
        <f>IF(OR(SUM('Дані з ДІСО'!G1325:I1325)=0,Розрахунки!H1325=0),"",Розрахунки!H1325/SUM('Дані з ДІСО'!G1325:I1325))</f>
        <v>22.246376811594203</v>
      </c>
      <c r="W1325" s="9">
        <v>2019</v>
      </c>
      <c r="X1325" s="9">
        <v>15.5</v>
      </c>
      <c r="Y1325" s="9">
        <v>17.5</v>
      </c>
      <c r="Z1325" s="9" t="s">
        <v>4536</v>
      </c>
      <c r="AA1325" s="99">
        <v>16.5</v>
      </c>
      <c r="AB1325" s="9" t="str">
        <f>IF('Коефіцієнти АТО'!C1325="Область","",'Коефіцієнти АТО'!D1325)</f>
        <v>Черкаська</v>
      </c>
      <c r="AC1325" s="9"/>
    </row>
    <row r="1326" spans="1:29" ht="15" customHeight="1">
      <c r="A1326" s="9">
        <v>1325</v>
      </c>
      <c r="B1326" s="9" t="s">
        <v>3145</v>
      </c>
      <c r="C1326" s="9" t="s">
        <v>3146</v>
      </c>
      <c r="D1326" s="9" t="s">
        <v>4315</v>
      </c>
      <c r="E1326" s="9" t="s">
        <v>21</v>
      </c>
      <c r="F1326" s="9" t="s">
        <v>2751</v>
      </c>
      <c r="G1326" s="9" t="s">
        <v>4350</v>
      </c>
      <c r="H1326" s="9" t="s">
        <v>2750</v>
      </c>
      <c r="I1326" s="9">
        <v>19139</v>
      </c>
      <c r="J1326" s="9">
        <v>10475</v>
      </c>
      <c r="K1326" s="9">
        <v>899.7</v>
      </c>
      <c r="L1326" s="115">
        <f t="shared" si="60"/>
        <v>0.54731177177490986</v>
      </c>
      <c r="M1326" s="96">
        <f>IF($B1326="Область","",SUM('Дані з ДІСО'!J1326:L1326)/K1326)</f>
        <v>2.2463043236634435</v>
      </c>
      <c r="N1326" s="9" t="str">
        <f>IF($B1326="Область","",VLOOKUP(100*J1326/I1326,Параметри!$B$39:$C$53,2,TRUE))</f>
        <v>6. 53-58</v>
      </c>
      <c r="O1326" s="9" t="str">
        <f>IF($B1326="Область","",VLOOKUP(M1326,Параметри!$B$21:$C$35,2,TRUE))</f>
        <v>4. 2,1-3</v>
      </c>
      <c r="P1326" s="9">
        <f t="shared" si="61"/>
        <v>6</v>
      </c>
      <c r="Q1326" s="9">
        <f t="shared" si="62"/>
        <v>4</v>
      </c>
      <c r="R1326" s="116">
        <v>15</v>
      </c>
      <c r="S1326" s="117">
        <f>IF(C1326="Область",Параметри!$K$47,IF(C1326="Київ",Параметри!$K$48,IF(L1326&lt;Параметри!$I$42,Параметри!$K$42,IF(L1326&lt;Параметри!$I$43,Параметри!$K$43,IF(L1326&lt;Параметри!$I$44,Параметри!$K$44,IF(L1326&lt;Параметри!$I$45,Параметри!$K$45,Параметри!$K$46))))))</f>
        <v>0.43</v>
      </c>
      <c r="T1326" s="97">
        <f>IF($B1326="Область",Параметри!K$63,IF($R1326&lt;Параметри!$G$59,Параметри!K$58,IF($R1326&lt;Параметри!$G$60,Параметри!K$59,IF($R1326&lt;Параметри!$G$61,Параметри!K$60,IF($R1326&lt;Параметри!$G$62,Параметри!K$61,Параметри!K$62)))))</f>
        <v>1.7000000000000001E-2</v>
      </c>
      <c r="U1326" s="97">
        <f>IF($B1326="Область",Параметри!L$63,IF($R1326&lt;Параметри!$G$59,Параметри!L$58,IF($R1326&lt;Параметри!$G$60,Параметри!L$59,IF($R1326&lt;Параметри!$G$61,Параметри!L$60,IF($R1326&lt;Параметри!$G$62,Параметри!L$61,Параметри!L$62)))))</f>
        <v>4.7E-2</v>
      </c>
      <c r="V1326" s="98">
        <f>IF(OR(SUM('Дані з ДІСО'!G1326:I1326)=0,Розрахунки!H1326=0),"",Розрахунки!H1326/SUM('Дані з ДІСО'!G1326:I1326))</f>
        <v>17.884955752212388</v>
      </c>
      <c r="W1326" s="9">
        <v>2019</v>
      </c>
      <c r="X1326" s="9">
        <v>15</v>
      </c>
      <c r="Y1326" s="9">
        <v>14</v>
      </c>
      <c r="Z1326" s="9" t="s">
        <v>4535</v>
      </c>
      <c r="AA1326" s="99">
        <v>15</v>
      </c>
      <c r="AB1326" s="9" t="str">
        <f>IF('Коефіцієнти АТО'!C1326="Область","",'Коефіцієнти АТО'!D1326)</f>
        <v>Черкаська</v>
      </c>
      <c r="AC1326" s="9"/>
    </row>
    <row r="1327" spans="1:29" ht="15" customHeight="1">
      <c r="A1327" s="9">
        <v>1326</v>
      </c>
      <c r="B1327" s="9" t="s">
        <v>3148</v>
      </c>
      <c r="C1327" s="9" t="s">
        <v>3148</v>
      </c>
      <c r="D1327" s="9" t="s">
        <v>4315</v>
      </c>
      <c r="E1327" s="9" t="s">
        <v>24</v>
      </c>
      <c r="F1327" s="9" t="s">
        <v>1586</v>
      </c>
      <c r="G1327" s="9" t="s">
        <v>3859</v>
      </c>
      <c r="H1327" s="9" t="s">
        <v>2752</v>
      </c>
      <c r="I1327" s="9">
        <v>4642</v>
      </c>
      <c r="J1327" s="9">
        <v>4642</v>
      </c>
      <c r="K1327" s="9">
        <v>139.9</v>
      </c>
      <c r="L1327" s="115">
        <f t="shared" si="60"/>
        <v>1</v>
      </c>
      <c r="M1327" s="96">
        <f>IF($B1327="Область","",SUM('Дані з ДІСО'!J1327:L1327)/K1327)</f>
        <v>1.4832022873481057</v>
      </c>
      <c r="N1327" s="9" t="str">
        <f>IF($B1327="Область","",VLOOKUP(100*J1327/I1327,Параметри!$B$39:$C$53,2,TRUE))</f>
        <v>1. 100%</v>
      </c>
      <c r="O1327" s="9" t="str">
        <f>IF($B1327="Область","",VLOOKUP(M1327,Параметри!$B$21:$C$35,2,TRUE))</f>
        <v>3. 1,4-2,1</v>
      </c>
      <c r="P1327" s="9">
        <f t="shared" si="61"/>
        <v>1</v>
      </c>
      <c r="Q1327" s="9">
        <f t="shared" si="62"/>
        <v>3</v>
      </c>
      <c r="R1327" s="116">
        <v>12</v>
      </c>
      <c r="S1327" s="117">
        <f>IF(C1327="Область",Параметри!$K$47,IF(C1327="Київ",Параметри!$K$48,IF(L1327&lt;Параметри!$I$42,Параметри!$K$42,IF(L1327&lt;Параметри!$I$43,Параметри!$K$43,IF(L1327&lt;Параметри!$I$44,Параметри!$K$44,IF(L1327&lt;Параметри!$I$45,Параметри!$K$45,Параметри!$K$46))))))</f>
        <v>0.53</v>
      </c>
      <c r="T1327" s="97">
        <f>IF($B1327="Область",Параметри!K$63,IF($R1327&lt;Параметри!$G$59,Параметри!K$58,IF($R1327&lt;Параметри!$G$60,Параметри!K$59,IF($R1327&lt;Параметри!$G$61,Параметри!K$60,IF($R1327&lt;Параметри!$G$62,Параметри!K$61,Параметри!K$62)))))</f>
        <v>1.7000000000000001E-2</v>
      </c>
      <c r="U1327" s="97">
        <f>IF($B1327="Область",Параметри!L$63,IF($R1327&lt;Параметри!$G$59,Параметри!L$58,IF($R1327&lt;Параметри!$G$60,Параметри!L$59,IF($R1327&lt;Параметри!$G$61,Параметри!L$60,IF($R1327&lt;Параметри!$G$62,Параметри!L$61,Параметри!L$62)))))</f>
        <v>4.7E-2</v>
      </c>
      <c r="V1327" s="98">
        <f>IF(OR(SUM('Дані з ДІСО'!G1327:I1327)=0,Розрахунки!H1327=0),"",Розрахунки!H1327/SUM('Дані з ДІСО'!G1327:I1327))</f>
        <v>23.055555555555557</v>
      </c>
      <c r="W1327" s="9">
        <v>2019</v>
      </c>
      <c r="X1327" s="9">
        <v>12.5</v>
      </c>
      <c r="Y1327" s="9">
        <v>11</v>
      </c>
      <c r="Z1327" s="9" t="s">
        <v>4536</v>
      </c>
      <c r="AA1327" s="99">
        <v>12</v>
      </c>
      <c r="AB1327" s="9" t="str">
        <f>IF('Коефіцієнти АТО'!C1327="Область","",'Коефіцієнти АТО'!D1327)</f>
        <v>Черкаська</v>
      </c>
      <c r="AC1327" s="9"/>
    </row>
    <row r="1328" spans="1:29" ht="15" customHeight="1">
      <c r="A1328" s="9">
        <v>1327</v>
      </c>
      <c r="B1328" s="9" t="s">
        <v>3176</v>
      </c>
      <c r="C1328" s="9" t="s">
        <v>3146</v>
      </c>
      <c r="D1328" s="9" t="s">
        <v>4315</v>
      </c>
      <c r="E1328" s="9" t="s">
        <v>78</v>
      </c>
      <c r="F1328" s="9" t="s">
        <v>2754</v>
      </c>
      <c r="G1328" s="9" t="s">
        <v>4351</v>
      </c>
      <c r="H1328" s="9" t="s">
        <v>2753</v>
      </c>
      <c r="I1328" s="9">
        <v>26888</v>
      </c>
      <c r="J1328" s="9">
        <v>3385</v>
      </c>
      <c r="K1328" s="9">
        <v>243.3</v>
      </c>
      <c r="L1328" s="115">
        <f t="shared" si="60"/>
        <v>0.12589259149062779</v>
      </c>
      <c r="M1328" s="96">
        <f>IF($B1328="Область","",SUM('Дані з ДІСО'!J1328:L1328)/K1328)</f>
        <v>10.846691327579119</v>
      </c>
      <c r="N1328" s="9" t="str">
        <f>IF($B1328="Область","",VLOOKUP(100*J1328/I1328,Параметри!$B$39:$C$53,2,TRUE))</f>
        <v>13. 12-19</v>
      </c>
      <c r="O1328" s="9" t="str">
        <f>IF($B1328="Область","",VLOOKUP(M1328,Параметри!$B$21:$C$35,2,TRUE))</f>
        <v>11. 10,2-15</v>
      </c>
      <c r="P1328" s="9">
        <f t="shared" si="61"/>
        <v>13</v>
      </c>
      <c r="Q1328" s="9">
        <f t="shared" si="62"/>
        <v>11</v>
      </c>
      <c r="R1328" s="116">
        <v>21.5</v>
      </c>
      <c r="S1328" s="117">
        <f>IF(C1328="Область",Параметри!$K$47,IF(C1328="Київ",Параметри!$K$48,IF(L1328&lt;Параметри!$I$42,Параметри!$K$42,IF(L1328&lt;Параметри!$I$43,Параметри!$K$43,IF(L1328&lt;Параметри!$I$44,Параметри!$K$44,IF(L1328&lt;Параметри!$I$45,Параметри!$K$45,Параметри!$K$46))))))</f>
        <v>0.23</v>
      </c>
      <c r="T1328" s="97">
        <f>IF($B1328="Область",Параметри!K$63,IF($R1328&lt;Параметри!$G$59,Параметри!K$58,IF($R1328&lt;Параметри!$G$60,Параметри!K$59,IF($R1328&lt;Параметри!$G$61,Параметри!K$60,IF($R1328&lt;Параметри!$G$62,Параметри!K$61,Параметри!K$62)))))</f>
        <v>7.4999999999999997E-2</v>
      </c>
      <c r="U1328" s="97">
        <f>IF($B1328="Область",Параметри!L$63,IF($R1328&lt;Параметри!$G$59,Параметри!L$58,IF($R1328&lt;Параметри!$G$60,Параметри!L$59,IF($R1328&lt;Параметри!$G$61,Параметри!L$60,IF($R1328&lt;Параметри!$G$62,Параметри!L$61,Параметри!L$62)))))</f>
        <v>4.7E-2</v>
      </c>
      <c r="V1328" s="98">
        <f>IF(OR(SUM('Дані з ДІСО'!G1328:I1328)=0,Розрахунки!H1328=0),"",Розрахунки!H1328/SUM('Дані з ДІСО'!G1328:I1328))</f>
        <v>28.376344086021504</v>
      </c>
      <c r="W1328" s="9" t="s">
        <v>3176</v>
      </c>
      <c r="X1328" s="9">
        <v>22.5</v>
      </c>
      <c r="Y1328" s="9">
        <v>20.5</v>
      </c>
      <c r="Z1328" s="9" t="s">
        <v>4536</v>
      </c>
      <c r="AA1328" s="99">
        <v>21.5</v>
      </c>
      <c r="AB1328" s="9" t="str">
        <f>IF('Коефіцієнти АТО'!C1328="Область","",'Коефіцієнти АТО'!D1328)</f>
        <v>Черкаська</v>
      </c>
      <c r="AC1328" s="9"/>
    </row>
    <row r="1329" spans="1:29" ht="15" customHeight="1">
      <c r="A1329" s="9">
        <v>1328</v>
      </c>
      <c r="B1329" s="9" t="s">
        <v>3151</v>
      </c>
      <c r="C1329" s="9" t="s">
        <v>3151</v>
      </c>
      <c r="D1329" s="9" t="s">
        <v>4315</v>
      </c>
      <c r="E1329" s="9" t="s">
        <v>29</v>
      </c>
      <c r="F1329" s="9" t="s">
        <v>2756</v>
      </c>
      <c r="G1329" s="9" t="s">
        <v>4352</v>
      </c>
      <c r="H1329" s="9" t="s">
        <v>2755</v>
      </c>
      <c r="I1329" s="9">
        <v>15815</v>
      </c>
      <c r="J1329" s="9">
        <v>9657</v>
      </c>
      <c r="K1329" s="9">
        <v>481</v>
      </c>
      <c r="L1329" s="115">
        <f t="shared" si="60"/>
        <v>0.61062282643060384</v>
      </c>
      <c r="M1329" s="96">
        <f>IF($B1329="Область","",SUM('Дані з ДІСО'!J1329:L1329)/K1329)</f>
        <v>2.6340956340956341</v>
      </c>
      <c r="N1329" s="9" t="str">
        <f>IF($B1329="Область","",VLOOKUP(100*J1329/I1329,Параметри!$B$39:$C$53,2,TRUE))</f>
        <v>5. 58-63</v>
      </c>
      <c r="O1329" s="9" t="str">
        <f>IF($B1329="Область","",VLOOKUP(M1329,Параметри!$B$21:$C$35,2,TRUE))</f>
        <v>4. 2,1-3</v>
      </c>
      <c r="P1329" s="9">
        <f t="shared" si="61"/>
        <v>5</v>
      </c>
      <c r="Q1329" s="9">
        <f t="shared" si="62"/>
        <v>4</v>
      </c>
      <c r="R1329" s="116">
        <v>14.5</v>
      </c>
      <c r="S1329" s="117">
        <f>IF(C1329="Область",Параметри!$K$47,IF(C1329="Київ",Параметри!$K$48,IF(L1329&lt;Параметри!$I$42,Параметри!$K$42,IF(L1329&lt;Параметри!$I$43,Параметри!$K$43,IF(L1329&lt;Параметри!$I$44,Параметри!$K$44,IF(L1329&lt;Параметри!$I$45,Параметри!$K$45,Параметри!$K$46))))))</f>
        <v>0.48</v>
      </c>
      <c r="T1329" s="97">
        <f>IF($B1329="Область",Параметри!K$63,IF($R1329&lt;Параметри!$G$59,Параметри!K$58,IF($R1329&lt;Параметри!$G$60,Параметри!K$59,IF($R1329&lt;Параметри!$G$61,Параметри!K$60,IF($R1329&lt;Параметри!$G$62,Параметри!K$61,Параметри!K$62)))))</f>
        <v>1.7000000000000001E-2</v>
      </c>
      <c r="U1329" s="97">
        <f>IF($B1329="Область",Параметри!L$63,IF($R1329&lt;Параметри!$G$59,Параметри!L$58,IF($R1329&lt;Параметри!$G$60,Параметри!L$59,IF($R1329&lt;Параметри!$G$61,Параметри!L$60,IF($R1329&lt;Параметри!$G$62,Параметри!L$61,Параметри!L$62)))))</f>
        <v>4.7E-2</v>
      </c>
      <c r="V1329" s="98">
        <f>IF(OR(SUM('Дані з ДІСО'!G1329:I1329)=0,Розрахунки!H1329=0),"",Розрахунки!H1329/SUM('Дані з ДІСО'!G1329:I1329))</f>
        <v>12.67</v>
      </c>
      <c r="W1329" s="9">
        <v>2020</v>
      </c>
      <c r="X1329" s="9">
        <v>14.5</v>
      </c>
      <c r="Y1329" s="9">
        <v>14</v>
      </c>
      <c r="Z1329" s="9" t="s">
        <v>4535</v>
      </c>
      <c r="AA1329" s="99">
        <v>14.5</v>
      </c>
      <c r="AB1329" s="9" t="str">
        <f>IF('Коефіцієнти АТО'!C1329="Область","",'Коефіцієнти АТО'!D1329)</f>
        <v>Черкаська</v>
      </c>
      <c r="AC1329" s="9"/>
    </row>
    <row r="1330" spans="1:29" ht="15" customHeight="1">
      <c r="A1330" s="9">
        <v>1329</v>
      </c>
      <c r="B1330" s="9" t="s">
        <v>3148</v>
      </c>
      <c r="C1330" s="9" t="s">
        <v>3148</v>
      </c>
      <c r="D1330" s="9" t="s">
        <v>4315</v>
      </c>
      <c r="E1330" s="9" t="s">
        <v>24</v>
      </c>
      <c r="F1330" s="9" t="s">
        <v>2758</v>
      </c>
      <c r="G1330" s="9" t="s">
        <v>4353</v>
      </c>
      <c r="H1330" s="9" t="s">
        <v>2757</v>
      </c>
      <c r="I1330" s="9">
        <v>4026</v>
      </c>
      <c r="J1330" s="9">
        <v>4026</v>
      </c>
      <c r="K1330" s="9">
        <v>185.5</v>
      </c>
      <c r="L1330" s="115">
        <f t="shared" si="60"/>
        <v>1</v>
      </c>
      <c r="M1330" s="96">
        <f>IF($B1330="Область","",SUM('Дані з ДІСО'!J1330:L1330)/K1330)</f>
        <v>1.7466307277628033</v>
      </c>
      <c r="N1330" s="9" t="str">
        <f>IF($B1330="Область","",VLOOKUP(100*J1330/I1330,Параметри!$B$39:$C$53,2,TRUE))</f>
        <v>1. 100%</v>
      </c>
      <c r="O1330" s="9" t="str">
        <f>IF($B1330="Область","",VLOOKUP(M1330,Параметри!$B$21:$C$35,2,TRUE))</f>
        <v>3. 1,4-2,1</v>
      </c>
      <c r="P1330" s="9">
        <f t="shared" si="61"/>
        <v>1</v>
      </c>
      <c r="Q1330" s="9">
        <f t="shared" si="62"/>
        <v>3</v>
      </c>
      <c r="R1330" s="116">
        <v>11</v>
      </c>
      <c r="S1330" s="117">
        <f>IF(C1330="Область",Параметри!$K$47,IF(C1330="Київ",Параметри!$K$48,IF(L1330&lt;Параметри!$I$42,Параметри!$K$42,IF(L1330&lt;Параметри!$I$43,Параметри!$K$43,IF(L1330&lt;Параметри!$I$44,Параметри!$K$44,IF(L1330&lt;Параметри!$I$45,Параметри!$K$45,Параметри!$K$46))))))</f>
        <v>0.53</v>
      </c>
      <c r="T1330" s="97">
        <f>IF($B1330="Область",Параметри!K$63,IF($R1330&lt;Параметри!$G$59,Параметри!K$58,IF($R1330&lt;Параметри!$G$60,Параметри!K$59,IF($R1330&lt;Параметри!$G$61,Параметри!K$60,IF($R1330&lt;Параметри!$G$62,Параметри!K$61,Параметри!K$62)))))</f>
        <v>1.7000000000000001E-2</v>
      </c>
      <c r="U1330" s="97">
        <f>IF($B1330="Область",Параметри!L$63,IF($R1330&lt;Параметри!$G$59,Параметри!L$58,IF($R1330&lt;Параметри!$G$60,Параметри!L$59,IF($R1330&lt;Параметри!$G$61,Параметри!L$60,IF($R1330&lt;Параметри!$G$62,Параметри!L$61,Параметри!L$62)))))</f>
        <v>4.7E-2</v>
      </c>
      <c r="V1330" s="98">
        <f>IF(OR(SUM('Дані з ДІСО'!G1330:I1330)=0,Розрахунки!H1330=0),"",Розрахунки!H1330/SUM('Дані з ДІСО'!G1330:I1330))</f>
        <v>8.7567567567567561</v>
      </c>
      <c r="W1330" s="9">
        <v>2021</v>
      </c>
      <c r="X1330" s="9">
        <v>12.5</v>
      </c>
      <c r="Y1330" s="9">
        <v>10</v>
      </c>
      <c r="Z1330" s="9" t="s">
        <v>4536</v>
      </c>
      <c r="AA1330" s="99">
        <v>11</v>
      </c>
      <c r="AB1330" s="9" t="str">
        <f>IF('Коефіцієнти АТО'!C1330="Область","",'Коефіцієнти АТО'!D1330)</f>
        <v>Черкаська</v>
      </c>
      <c r="AC1330" s="9"/>
    </row>
    <row r="1331" spans="1:29" ht="15" customHeight="1">
      <c r="A1331" s="9">
        <v>1330</v>
      </c>
      <c r="B1331" s="9" t="s">
        <v>3148</v>
      </c>
      <c r="C1331" s="9" t="s">
        <v>3148</v>
      </c>
      <c r="D1331" s="9" t="s">
        <v>4315</v>
      </c>
      <c r="E1331" s="9" t="s">
        <v>24</v>
      </c>
      <c r="F1331" s="9" t="s">
        <v>2760</v>
      </c>
      <c r="G1331" s="9" t="s">
        <v>4354</v>
      </c>
      <c r="H1331" s="9" t="s">
        <v>2759</v>
      </c>
      <c r="I1331" s="9">
        <v>3936</v>
      </c>
      <c r="J1331" s="9">
        <v>3936</v>
      </c>
      <c r="K1331" s="9">
        <v>197.9</v>
      </c>
      <c r="L1331" s="115">
        <f t="shared" si="60"/>
        <v>1</v>
      </c>
      <c r="M1331" s="96">
        <f>IF($B1331="Область","",SUM('Дані з ДІСО'!J1331:L1331)/K1331)</f>
        <v>1.7635169277412834</v>
      </c>
      <c r="N1331" s="9" t="str">
        <f>IF($B1331="Область","",VLOOKUP(100*J1331/I1331,Параметри!$B$39:$C$53,2,TRUE))</f>
        <v>1. 100%</v>
      </c>
      <c r="O1331" s="9" t="str">
        <f>IF($B1331="Область","",VLOOKUP(M1331,Параметри!$B$21:$C$35,2,TRUE))</f>
        <v>3. 1,4-2,1</v>
      </c>
      <c r="P1331" s="9">
        <f t="shared" si="61"/>
        <v>1</v>
      </c>
      <c r="Q1331" s="9">
        <f t="shared" si="62"/>
        <v>3</v>
      </c>
      <c r="R1331" s="116">
        <v>12</v>
      </c>
      <c r="S1331" s="117">
        <f>IF(C1331="Область",Параметри!$K$47,IF(C1331="Київ",Параметри!$K$48,IF(L1331&lt;Параметри!$I$42,Параметри!$K$42,IF(L1331&lt;Параметри!$I$43,Параметри!$K$43,IF(L1331&lt;Параметри!$I$44,Параметри!$K$44,IF(L1331&lt;Параметри!$I$45,Параметри!$K$45,Параметри!$K$46))))))</f>
        <v>0.53</v>
      </c>
      <c r="T1331" s="97">
        <f>IF($B1331="Область",Параметри!K$63,IF($R1331&lt;Параметри!$G$59,Параметри!K$58,IF($R1331&lt;Параметри!$G$60,Параметри!K$59,IF($R1331&lt;Параметри!$G$61,Параметри!K$60,IF($R1331&lt;Параметри!$G$62,Параметри!K$61,Параметри!K$62)))))</f>
        <v>1.7000000000000001E-2</v>
      </c>
      <c r="U1331" s="97">
        <f>IF($B1331="Область",Параметри!L$63,IF($R1331&lt;Параметри!$G$59,Параметри!L$58,IF($R1331&lt;Параметри!$G$60,Параметри!L$59,IF($R1331&lt;Параметри!$G$61,Параметри!L$60,IF($R1331&lt;Параметри!$G$62,Параметри!L$61,Параметри!L$62)))))</f>
        <v>4.7E-2</v>
      </c>
      <c r="V1331" s="98">
        <f>IF(OR(SUM('Дані з ДІСО'!G1331:I1331)=0,Розрахунки!H1331=0),"",Розрахунки!H1331/SUM('Дані з ДІСО'!G1331:I1331))</f>
        <v>12.03448275862069</v>
      </c>
      <c r="W1331" s="9">
        <v>2021</v>
      </c>
      <c r="X1331" s="9">
        <v>12.5</v>
      </c>
      <c r="Y1331" s="9">
        <v>11</v>
      </c>
      <c r="Z1331" s="9" t="s">
        <v>4536</v>
      </c>
      <c r="AA1331" s="99">
        <v>12</v>
      </c>
      <c r="AB1331" s="9" t="str">
        <f>IF('Коефіцієнти АТО'!C1331="Область","",'Коефіцієнти АТО'!D1331)</f>
        <v>Черкаська</v>
      </c>
      <c r="AC1331" s="9"/>
    </row>
    <row r="1332" spans="1:29" ht="15" customHeight="1">
      <c r="A1332" s="9">
        <v>1331</v>
      </c>
      <c r="B1332" s="9" t="s">
        <v>3151</v>
      </c>
      <c r="C1332" s="9" t="s">
        <v>3151</v>
      </c>
      <c r="D1332" s="9" t="s">
        <v>4315</v>
      </c>
      <c r="E1332" s="9" t="s">
        <v>29</v>
      </c>
      <c r="F1332" s="9" t="s">
        <v>2762</v>
      </c>
      <c r="G1332" s="9" t="s">
        <v>4355</v>
      </c>
      <c r="H1332" s="9" t="s">
        <v>2761</v>
      </c>
      <c r="I1332" s="9">
        <v>6566</v>
      </c>
      <c r="J1332" s="9">
        <v>4379</v>
      </c>
      <c r="K1332" s="9">
        <v>276.89999999999998</v>
      </c>
      <c r="L1332" s="115">
        <f t="shared" si="60"/>
        <v>0.66692049954310084</v>
      </c>
      <c r="M1332" s="96">
        <f>IF($B1332="Область","",SUM('Дані з ДІСО'!J1332:L1332)/K1332)</f>
        <v>1.7659804983748648</v>
      </c>
      <c r="N1332" s="9" t="str">
        <f>IF($B1332="Область","",VLOOKUP(100*J1332/I1332,Параметри!$B$39:$C$53,2,TRUE))</f>
        <v>3. 66-72</v>
      </c>
      <c r="O1332" s="9" t="str">
        <f>IF($B1332="Область","",VLOOKUP(M1332,Параметри!$B$21:$C$35,2,TRUE))</f>
        <v>3. 1,4-2,1</v>
      </c>
      <c r="P1332" s="9">
        <f t="shared" si="61"/>
        <v>3</v>
      </c>
      <c r="Q1332" s="9">
        <f t="shared" si="62"/>
        <v>3</v>
      </c>
      <c r="R1332" s="116">
        <v>13</v>
      </c>
      <c r="S1332" s="117">
        <f>IF(C1332="Область",Параметри!$K$47,IF(C1332="Київ",Параметри!$K$48,IF(L1332&lt;Параметри!$I$42,Параметри!$K$42,IF(L1332&lt;Параметри!$I$43,Параметри!$K$43,IF(L1332&lt;Параметри!$I$44,Параметри!$K$44,IF(L1332&lt;Параметри!$I$45,Параметри!$K$45,Параметри!$K$46))))))</f>
        <v>0.48</v>
      </c>
      <c r="T1332" s="97">
        <f>IF($B1332="Область",Параметри!K$63,IF($R1332&lt;Параметри!$G$59,Параметри!K$58,IF($R1332&lt;Параметри!$G$60,Параметри!K$59,IF($R1332&lt;Параметри!$G$61,Параметри!K$60,IF($R1332&lt;Параметри!$G$62,Параметри!K$61,Параметри!K$62)))))</f>
        <v>1.7000000000000001E-2</v>
      </c>
      <c r="U1332" s="97">
        <f>IF($B1332="Область",Параметри!L$63,IF($R1332&lt;Параметри!$G$59,Параметри!L$58,IF($R1332&lt;Параметри!$G$60,Параметри!L$59,IF($R1332&lt;Параметри!$G$61,Параметри!L$60,IF($R1332&lt;Параметри!$G$62,Параметри!L$61,Параметри!L$62)))))</f>
        <v>4.7E-2</v>
      </c>
      <c r="V1332" s="98">
        <f>IF(OR(SUM('Дані з ДІСО'!G1332:I1332)=0,Розрахунки!H1332=0),"",Розрахунки!H1332/SUM('Дані з ДІСО'!G1332:I1332))</f>
        <v>13.583333333333334</v>
      </c>
      <c r="W1332" s="9">
        <v>2021</v>
      </c>
      <c r="X1332" s="9">
        <v>13</v>
      </c>
      <c r="Y1332" s="9">
        <v>13</v>
      </c>
      <c r="Z1332" s="9" t="s">
        <v>4535</v>
      </c>
      <c r="AA1332" s="99">
        <v>13</v>
      </c>
      <c r="AB1332" s="9" t="str">
        <f>IF('Коефіцієнти АТО'!C1332="Область","",'Коефіцієнти АТО'!D1332)</f>
        <v>Черкаська</v>
      </c>
      <c r="AC1332" s="9"/>
    </row>
    <row r="1333" spans="1:29" ht="15" customHeight="1">
      <c r="A1333" s="9">
        <v>1332</v>
      </c>
      <c r="B1333" s="9" t="s">
        <v>3148</v>
      </c>
      <c r="C1333" s="9" t="s">
        <v>3148</v>
      </c>
      <c r="D1333" s="9" t="s">
        <v>4315</v>
      </c>
      <c r="E1333" s="9" t="s">
        <v>24</v>
      </c>
      <c r="F1333" s="9" t="s">
        <v>2764</v>
      </c>
      <c r="G1333" s="9" t="s">
        <v>4356</v>
      </c>
      <c r="H1333" s="9" t="s">
        <v>2763</v>
      </c>
      <c r="I1333" s="9">
        <v>4849</v>
      </c>
      <c r="J1333" s="9">
        <v>4849</v>
      </c>
      <c r="K1333" s="9">
        <v>183.5</v>
      </c>
      <c r="L1333" s="115">
        <f t="shared" si="60"/>
        <v>1</v>
      </c>
      <c r="M1333" s="96">
        <f>IF($B1333="Область","",SUM('Дані з ДІСО'!J1333:L1333)/K1333)</f>
        <v>2.4468664850136239</v>
      </c>
      <c r="N1333" s="9" t="str">
        <f>IF($B1333="Область","",VLOOKUP(100*J1333/I1333,Параметри!$B$39:$C$53,2,TRUE))</f>
        <v>1. 100%</v>
      </c>
      <c r="O1333" s="9" t="str">
        <f>IF($B1333="Область","",VLOOKUP(M1333,Параметри!$B$21:$C$35,2,TRUE))</f>
        <v>4. 2,1-3</v>
      </c>
      <c r="P1333" s="9">
        <f t="shared" si="61"/>
        <v>1</v>
      </c>
      <c r="Q1333" s="9">
        <f t="shared" si="62"/>
        <v>4</v>
      </c>
      <c r="R1333" s="116">
        <v>16</v>
      </c>
      <c r="S1333" s="117">
        <f>IF(C1333="Область",Параметри!$K$47,IF(C1333="Київ",Параметри!$K$48,IF(L1333&lt;Параметри!$I$42,Параметри!$K$42,IF(L1333&lt;Параметри!$I$43,Параметри!$K$43,IF(L1333&lt;Параметри!$I$44,Параметри!$K$44,IF(L1333&lt;Параметри!$I$45,Параметри!$K$45,Параметри!$K$46))))))</f>
        <v>0.53</v>
      </c>
      <c r="T1333" s="97">
        <f>IF($B1333="Область",Параметри!K$63,IF($R1333&lt;Параметри!$G$59,Параметри!K$58,IF($R1333&lt;Параметри!$G$60,Параметри!K$59,IF($R1333&lt;Параметри!$G$61,Параметри!K$60,IF($R1333&lt;Параметри!$G$62,Параметри!K$61,Параметри!K$62)))))</f>
        <v>1.7000000000000001E-2</v>
      </c>
      <c r="U1333" s="97">
        <f>IF($B1333="Область",Параметри!L$63,IF($R1333&lt;Параметри!$G$59,Параметри!L$58,IF($R1333&lt;Параметри!$G$60,Параметри!L$59,IF($R1333&lt;Параметри!$G$61,Параметри!L$60,IF($R1333&lt;Параметри!$G$62,Параметри!L$61,Параметри!L$62)))))</f>
        <v>4.7E-2</v>
      </c>
      <c r="V1333" s="98">
        <f>IF(OR(SUM('Дані з ДІСО'!G1333:I1333)=0,Розрахунки!H1333=0),"",Розрахунки!H1333/SUM('Дані з ДІСО'!G1333:I1333))</f>
        <v>24.944444444444443</v>
      </c>
      <c r="W1333" s="9">
        <v>2021</v>
      </c>
      <c r="X1333" s="9">
        <v>13</v>
      </c>
      <c r="Y1333" s="9">
        <v>17</v>
      </c>
      <c r="Z1333" s="9" t="s">
        <v>4536</v>
      </c>
      <c r="AA1333" s="99">
        <v>16</v>
      </c>
      <c r="AB1333" s="9" t="str">
        <f>IF('Коефіцієнти АТО'!C1333="Область","",'Коефіцієнти АТО'!D1333)</f>
        <v>Черкаська</v>
      </c>
      <c r="AC1333" s="9"/>
    </row>
    <row r="1334" spans="1:29" ht="15" customHeight="1">
      <c r="A1334" s="9">
        <v>1333</v>
      </c>
      <c r="B1334" s="9" t="s">
        <v>3176</v>
      </c>
      <c r="C1334" s="9" t="s">
        <v>3146</v>
      </c>
      <c r="D1334" s="9" t="s">
        <v>4315</v>
      </c>
      <c r="E1334" s="9" t="s">
        <v>78</v>
      </c>
      <c r="F1334" s="9" t="s">
        <v>2766</v>
      </c>
      <c r="G1334" s="9" t="s">
        <v>4357</v>
      </c>
      <c r="H1334" s="9" t="s">
        <v>2765</v>
      </c>
      <c r="I1334" s="9">
        <v>20899</v>
      </c>
      <c r="J1334" s="9">
        <v>4803</v>
      </c>
      <c r="K1334" s="9">
        <v>111.9</v>
      </c>
      <c r="L1334" s="115">
        <f t="shared" si="60"/>
        <v>0.22981960859371262</v>
      </c>
      <c r="M1334" s="96">
        <f>IF($B1334="Область","",SUM('Дані з ДІСО'!J1334:L1334)/K1334)</f>
        <v>17.171581769436997</v>
      </c>
      <c r="N1334" s="9" t="str">
        <f>IF($B1334="Область","",VLOOKUP(100*J1334/I1334,Параметри!$B$39:$C$53,2,TRUE))</f>
        <v>11. 22-23</v>
      </c>
      <c r="O1334" s="9" t="str">
        <f>IF($B1334="Область","",VLOOKUP(M1334,Параметри!$B$21:$C$35,2,TRUE))</f>
        <v>12. 15-35,3</v>
      </c>
      <c r="P1334" s="9">
        <f t="shared" si="61"/>
        <v>11</v>
      </c>
      <c r="Q1334" s="9">
        <f t="shared" si="62"/>
        <v>12</v>
      </c>
      <c r="R1334" s="116">
        <v>21.5</v>
      </c>
      <c r="S1334" s="117">
        <f>IF(C1334="Область",Параметри!$K$47,IF(C1334="Київ",Параметри!$K$48,IF(L1334&lt;Параметри!$I$42,Параметри!$K$42,IF(L1334&lt;Параметри!$I$43,Параметри!$K$43,IF(L1334&lt;Параметри!$I$44,Параметри!$K$44,IF(L1334&lt;Параметри!$I$45,Параметри!$K$45,Параметри!$K$46))))))</f>
        <v>0.33</v>
      </c>
      <c r="T1334" s="97">
        <f>IF($B1334="Область",Параметри!K$63,IF($R1334&lt;Параметри!$G$59,Параметри!K$58,IF($R1334&lt;Параметри!$G$60,Параметри!K$59,IF($R1334&lt;Параметри!$G$61,Параметри!K$60,IF($R1334&lt;Параметри!$G$62,Параметри!K$61,Параметри!K$62)))))</f>
        <v>7.4999999999999997E-2</v>
      </c>
      <c r="U1334" s="97">
        <f>IF($B1334="Область",Параметри!L$63,IF($R1334&lt;Параметри!$G$59,Параметри!L$58,IF($R1334&lt;Параметри!$G$60,Параметри!L$59,IF($R1334&lt;Параметри!$G$61,Параметри!L$60,IF($R1334&lt;Параметри!$G$62,Параметри!L$61,Параметри!L$62)))))</f>
        <v>4.7E-2</v>
      </c>
      <c r="V1334" s="98">
        <f>IF(OR(SUM('Дані з ДІСО'!G1334:I1334)=0,Розрахунки!H1334=0),"",Розрахунки!H1334/SUM('Дані з ДІСО'!G1334:I1334))</f>
        <v>23.432926829268293</v>
      </c>
      <c r="W1334" s="9" t="s">
        <v>3176</v>
      </c>
      <c r="X1334" s="9">
        <v>21.5</v>
      </c>
      <c r="Y1334" s="9">
        <v>20.5</v>
      </c>
      <c r="Z1334" s="9" t="s">
        <v>4535</v>
      </c>
      <c r="AA1334" s="99">
        <v>21.5</v>
      </c>
      <c r="AB1334" s="9" t="str">
        <f>IF('Коефіцієнти АТО'!C1334="Область","",'Коефіцієнти АТО'!D1334)</f>
        <v>Черкаська</v>
      </c>
      <c r="AC1334" s="9"/>
    </row>
    <row r="1335" spans="1:29" ht="15" customHeight="1">
      <c r="A1335" s="9">
        <v>1334</v>
      </c>
      <c r="B1335" s="9" t="s">
        <v>3148</v>
      </c>
      <c r="C1335" s="9" t="s">
        <v>3148</v>
      </c>
      <c r="D1335" s="9" t="s">
        <v>4315</v>
      </c>
      <c r="E1335" s="9" t="s">
        <v>24</v>
      </c>
      <c r="F1335" s="9" t="s">
        <v>2768</v>
      </c>
      <c r="G1335" s="9" t="s">
        <v>3866</v>
      </c>
      <c r="H1335" s="9" t="s">
        <v>2767</v>
      </c>
      <c r="I1335" s="9">
        <v>5024</v>
      </c>
      <c r="J1335" s="9">
        <v>5024</v>
      </c>
      <c r="K1335" s="9">
        <v>110.4</v>
      </c>
      <c r="L1335" s="115">
        <f t="shared" si="60"/>
        <v>1</v>
      </c>
      <c r="M1335" s="96">
        <f>IF($B1335="Область","",SUM('Дані з ДІСО'!J1335:L1335)/K1335)</f>
        <v>3.9945652173913042</v>
      </c>
      <c r="N1335" s="9" t="str">
        <f>IF($B1335="Область","",VLOOKUP(100*J1335/I1335,Параметри!$B$39:$C$53,2,TRUE))</f>
        <v>1. 100%</v>
      </c>
      <c r="O1335" s="9" t="str">
        <f>IF($B1335="Область","",VLOOKUP(M1335,Параметри!$B$21:$C$35,2,TRUE))</f>
        <v>6. 3,9-4,1</v>
      </c>
      <c r="P1335" s="9">
        <f t="shared" si="61"/>
        <v>1</v>
      </c>
      <c r="Q1335" s="9">
        <f t="shared" si="62"/>
        <v>6</v>
      </c>
      <c r="R1335" s="116">
        <v>14</v>
      </c>
      <c r="S1335" s="117">
        <f>IF(C1335="Область",Параметри!$K$47,IF(C1335="Київ",Параметри!$K$48,IF(L1335&lt;Параметри!$I$42,Параметри!$K$42,IF(L1335&lt;Параметри!$I$43,Параметри!$K$43,IF(L1335&lt;Параметри!$I$44,Параметри!$K$44,IF(L1335&lt;Параметри!$I$45,Параметри!$K$45,Параметри!$K$46))))))</f>
        <v>0.53</v>
      </c>
      <c r="T1335" s="97">
        <f>IF($B1335="Область",Параметри!K$63,IF($R1335&lt;Параметри!$G$59,Параметри!K$58,IF($R1335&lt;Параметри!$G$60,Параметри!K$59,IF($R1335&lt;Параметри!$G$61,Параметри!K$60,IF($R1335&lt;Параметри!$G$62,Параметри!K$61,Параметри!K$62)))))</f>
        <v>1.7000000000000001E-2</v>
      </c>
      <c r="U1335" s="97">
        <f>IF($B1335="Область",Параметри!L$63,IF($R1335&lt;Параметри!$G$59,Параметри!L$58,IF($R1335&lt;Параметри!$G$60,Параметри!L$59,IF($R1335&lt;Параметри!$G$61,Параметри!L$60,IF($R1335&lt;Параметри!$G$62,Параметри!L$61,Параметри!L$62)))))</f>
        <v>4.7E-2</v>
      </c>
      <c r="V1335" s="98">
        <f>IF(OR(SUM('Дані з ДІСО'!G1335:I1335)=0,Розрахунки!H1335=0),"",Розрахунки!H1335/SUM('Дані з ДІСО'!G1335:I1335))</f>
        <v>13.78125</v>
      </c>
      <c r="W1335" s="9">
        <v>2021</v>
      </c>
      <c r="X1335" s="9">
        <v>14.5</v>
      </c>
      <c r="Y1335" s="9">
        <v>13</v>
      </c>
      <c r="Z1335" s="9" t="s">
        <v>4536</v>
      </c>
      <c r="AA1335" s="99">
        <v>14</v>
      </c>
      <c r="AB1335" s="9" t="str">
        <f>IF('Коефіцієнти АТО'!C1335="Область","",'Коефіцієнти АТО'!D1335)</f>
        <v>Черкаська</v>
      </c>
      <c r="AC1335" s="9"/>
    </row>
    <row r="1336" spans="1:29" ht="15" customHeight="1">
      <c r="A1336" s="9">
        <v>1335</v>
      </c>
      <c r="B1336" s="9" t="s">
        <v>3148</v>
      </c>
      <c r="C1336" s="9" t="s">
        <v>3148</v>
      </c>
      <c r="D1336" s="9" t="s">
        <v>4315</v>
      </c>
      <c r="E1336" s="9" t="s">
        <v>24</v>
      </c>
      <c r="F1336" s="9" t="s">
        <v>2770</v>
      </c>
      <c r="G1336" s="9" t="s">
        <v>4358</v>
      </c>
      <c r="H1336" s="9" t="s">
        <v>2769</v>
      </c>
      <c r="I1336" s="9">
        <v>8167</v>
      </c>
      <c r="J1336" s="9">
        <v>8167</v>
      </c>
      <c r="K1336" s="9">
        <v>307</v>
      </c>
      <c r="L1336" s="115">
        <f t="shared" si="60"/>
        <v>1</v>
      </c>
      <c r="M1336" s="96">
        <f>IF($B1336="Область","",SUM('Дані з ДІСО'!J1336:L1336)/K1336)</f>
        <v>2.5765472312703581</v>
      </c>
      <c r="N1336" s="9" t="str">
        <f>IF($B1336="Область","",VLOOKUP(100*J1336/I1336,Параметри!$B$39:$C$53,2,TRUE))</f>
        <v>1. 100%</v>
      </c>
      <c r="O1336" s="9" t="str">
        <f>IF($B1336="Область","",VLOOKUP(M1336,Параметри!$B$21:$C$35,2,TRUE))</f>
        <v>4. 2,1-3</v>
      </c>
      <c r="P1336" s="9">
        <f t="shared" si="61"/>
        <v>1</v>
      </c>
      <c r="Q1336" s="9">
        <f t="shared" si="62"/>
        <v>4</v>
      </c>
      <c r="R1336" s="116">
        <v>12.5</v>
      </c>
      <c r="S1336" s="117">
        <f>IF(C1336="Область",Параметри!$K$47,IF(C1336="Київ",Параметри!$K$48,IF(L1336&lt;Параметри!$I$42,Параметри!$K$42,IF(L1336&lt;Параметри!$I$43,Параметри!$K$43,IF(L1336&lt;Параметри!$I$44,Параметри!$K$44,IF(L1336&lt;Параметри!$I$45,Параметри!$K$45,Параметри!$K$46))))))</f>
        <v>0.53</v>
      </c>
      <c r="T1336" s="97">
        <f>IF($B1336="Область",Параметри!K$63,IF($R1336&lt;Параметри!$G$59,Параметри!K$58,IF($R1336&lt;Параметри!$G$60,Параметри!K$59,IF($R1336&lt;Параметри!$G$61,Параметри!K$60,IF($R1336&lt;Параметри!$G$62,Параметри!K$61,Параметри!K$62)))))</f>
        <v>1.7000000000000001E-2</v>
      </c>
      <c r="U1336" s="97">
        <f>IF($B1336="Область",Параметри!L$63,IF($R1336&lt;Параметри!$G$59,Параметри!L$58,IF($R1336&lt;Параметри!$G$60,Параметри!L$59,IF($R1336&lt;Параметри!$G$61,Параметри!L$60,IF($R1336&lt;Параметри!$G$62,Параметри!L$61,Параметри!L$62)))))</f>
        <v>4.7E-2</v>
      </c>
      <c r="V1336" s="98">
        <f>IF(OR(SUM('Дані з ДІСО'!G1336:I1336)=0,Розрахунки!H1336=0),"",Розрахунки!H1336/SUM('Дані з ДІСО'!G1336:I1336))</f>
        <v>10.546666666666667</v>
      </c>
      <c r="W1336" s="9">
        <v>2021</v>
      </c>
      <c r="X1336" s="9">
        <v>13</v>
      </c>
      <c r="Y1336" s="9">
        <v>11.5</v>
      </c>
      <c r="Z1336" s="9" t="s">
        <v>4536</v>
      </c>
      <c r="AA1336" s="99">
        <v>12.5</v>
      </c>
      <c r="AB1336" s="9" t="str">
        <f>IF('Коефіцієнти АТО'!C1336="Область","",'Коефіцієнти АТО'!D1336)</f>
        <v>Черкаська</v>
      </c>
      <c r="AC1336" s="9"/>
    </row>
    <row r="1337" spans="1:29" ht="15" customHeight="1">
      <c r="A1337" s="9">
        <v>1336</v>
      </c>
      <c r="B1337" s="9" t="s">
        <v>3145</v>
      </c>
      <c r="C1337" s="9" t="s">
        <v>3146</v>
      </c>
      <c r="D1337" s="9" t="s">
        <v>4315</v>
      </c>
      <c r="E1337" s="9" t="s">
        <v>21</v>
      </c>
      <c r="F1337" s="9" t="s">
        <v>2772</v>
      </c>
      <c r="G1337" s="9" t="s">
        <v>3248</v>
      </c>
      <c r="H1337" s="9" t="s">
        <v>2771</v>
      </c>
      <c r="I1337" s="9">
        <v>22866</v>
      </c>
      <c r="J1337" s="9">
        <v>8405</v>
      </c>
      <c r="K1337" s="9">
        <v>371.9</v>
      </c>
      <c r="L1337" s="115">
        <f t="shared" si="60"/>
        <v>0.36757631417825593</v>
      </c>
      <c r="M1337" s="96">
        <f>IF($B1337="Область","",SUM('Дані з ДІСО'!J1337:L1337)/K1337)</f>
        <v>5.789190642645873</v>
      </c>
      <c r="N1337" s="9" t="str">
        <f>IF($B1337="Область","",VLOOKUP(100*J1337/I1337,Параметри!$B$39:$C$53,2,TRUE))</f>
        <v>9. 26-43</v>
      </c>
      <c r="O1337" s="9" t="str">
        <f>IF($B1337="Область","",VLOOKUP(M1337,Параметри!$B$21:$C$35,2,TRUE))</f>
        <v>8. 4,5-5,8</v>
      </c>
      <c r="P1337" s="9">
        <f t="shared" si="61"/>
        <v>9</v>
      </c>
      <c r="Q1337" s="9">
        <f t="shared" si="62"/>
        <v>8</v>
      </c>
      <c r="R1337" s="116">
        <v>18</v>
      </c>
      <c r="S1337" s="117">
        <f>IF(C1337="Область",Параметри!$K$47,IF(C1337="Київ",Параметри!$K$48,IF(L1337&lt;Параметри!$I$42,Параметри!$K$42,IF(L1337&lt;Параметри!$I$43,Параметри!$K$43,IF(L1337&lt;Параметри!$I$44,Параметри!$K$44,IF(L1337&lt;Параметри!$I$45,Параметри!$K$45,Параметри!$K$46))))))</f>
        <v>0.33</v>
      </c>
      <c r="T1337" s="97">
        <f>IF($B1337="Область",Параметри!K$63,IF($R1337&lt;Параметри!$G$59,Параметри!K$58,IF($R1337&lt;Параметри!$G$60,Параметри!K$59,IF($R1337&lt;Параметри!$G$61,Параметри!K$60,IF($R1337&lt;Параметри!$G$62,Параметри!K$61,Параметри!K$62)))))</f>
        <v>1.7000000000000001E-2</v>
      </c>
      <c r="U1337" s="97">
        <f>IF($B1337="Область",Параметри!L$63,IF($R1337&lt;Параметри!$G$59,Параметри!L$58,IF($R1337&lt;Параметри!$G$60,Параметри!L$59,IF($R1337&lt;Параметри!$G$61,Параметри!L$60,IF($R1337&lt;Параметри!$G$62,Параметри!L$61,Параметри!L$62)))))</f>
        <v>4.7E-2</v>
      </c>
      <c r="V1337" s="98">
        <f>IF(OR(SUM('Дані з ДІСО'!G1337:I1337)=0,Розрахунки!H1337=0),"",Розрахунки!H1337/SUM('Дані з ДІСО'!G1337:I1337))</f>
        <v>20.121495327102803</v>
      </c>
      <c r="W1337" s="9">
        <v>2021</v>
      </c>
      <c r="X1337" s="9">
        <v>18</v>
      </c>
      <c r="Y1337" s="9">
        <v>17</v>
      </c>
      <c r="Z1337" s="9" t="s">
        <v>4535</v>
      </c>
      <c r="AA1337" s="99">
        <v>18</v>
      </c>
      <c r="AB1337" s="9" t="str">
        <f>IF('Коефіцієнти АТО'!C1337="Область","",'Коефіцієнти АТО'!D1337)</f>
        <v>Черкаська</v>
      </c>
      <c r="AC1337" s="9"/>
    </row>
    <row r="1338" spans="1:29" ht="15" customHeight="1">
      <c r="A1338" s="9">
        <v>1337</v>
      </c>
      <c r="B1338" s="9" t="s">
        <v>3145</v>
      </c>
      <c r="C1338" s="9" t="s">
        <v>3146</v>
      </c>
      <c r="D1338" s="9" t="s">
        <v>4315</v>
      </c>
      <c r="E1338" s="9" t="s">
        <v>21</v>
      </c>
      <c r="F1338" s="9" t="s">
        <v>2774</v>
      </c>
      <c r="G1338" s="9" t="s">
        <v>4359</v>
      </c>
      <c r="H1338" s="9" t="s">
        <v>2773</v>
      </c>
      <c r="I1338" s="9">
        <v>27434</v>
      </c>
      <c r="J1338" s="9">
        <v>10944</v>
      </c>
      <c r="K1338" s="9">
        <v>486.2</v>
      </c>
      <c r="L1338" s="115">
        <f t="shared" si="60"/>
        <v>0.39892104687613911</v>
      </c>
      <c r="M1338" s="96">
        <f>IF($B1338="Область","",SUM('Дані з ДІСО'!J1338:L1338)/K1338)</f>
        <v>5.8155080213903743</v>
      </c>
      <c r="N1338" s="9" t="str">
        <f>IF($B1338="Область","",VLOOKUP(100*J1338/I1338,Параметри!$B$39:$C$53,2,TRUE))</f>
        <v>9. 26-43</v>
      </c>
      <c r="O1338" s="9" t="str">
        <f>IF($B1338="Область","",VLOOKUP(M1338,Параметри!$B$21:$C$35,2,TRUE))</f>
        <v>9. 5,8-7</v>
      </c>
      <c r="P1338" s="9">
        <f t="shared" si="61"/>
        <v>9</v>
      </c>
      <c r="Q1338" s="9">
        <f t="shared" si="62"/>
        <v>9</v>
      </c>
      <c r="R1338" s="116">
        <v>18</v>
      </c>
      <c r="S1338" s="117">
        <f>IF(C1338="Область",Параметри!$K$47,IF(C1338="Київ",Параметри!$K$48,IF(L1338&lt;Параметри!$I$42,Параметри!$K$42,IF(L1338&lt;Параметри!$I$43,Параметри!$K$43,IF(L1338&lt;Параметри!$I$44,Параметри!$K$44,IF(L1338&lt;Параметри!$I$45,Параметри!$K$45,Параметри!$K$46))))))</f>
        <v>0.33</v>
      </c>
      <c r="T1338" s="97">
        <f>IF($B1338="Область",Параметри!K$63,IF($R1338&lt;Параметри!$G$59,Параметри!K$58,IF($R1338&lt;Параметри!$G$60,Параметри!K$59,IF($R1338&lt;Параметри!$G$61,Параметри!K$60,IF($R1338&lt;Параметри!$G$62,Параметри!K$61,Параметри!K$62)))))</f>
        <v>1.7000000000000001E-2</v>
      </c>
      <c r="U1338" s="97">
        <f>IF($B1338="Область",Параметри!L$63,IF($R1338&lt;Параметри!$G$59,Параметри!L$58,IF($R1338&lt;Параметри!$G$60,Параметри!L$59,IF($R1338&lt;Параметри!$G$61,Параметри!L$60,IF($R1338&lt;Параметри!$G$62,Параметри!L$61,Параметри!L$62)))))</f>
        <v>4.7E-2</v>
      </c>
      <c r="V1338" s="98">
        <f>IF(OR(SUM('Дані з ДІСО'!G1338:I1338)=0,Розрахунки!H1338=0),"",Розрахунки!H1338/SUM('Дані з ДІСО'!G1338:I1338))</f>
        <v>17.562111801242235</v>
      </c>
      <c r="W1338" s="9">
        <v>2021</v>
      </c>
      <c r="X1338" s="9">
        <v>18</v>
      </c>
      <c r="Y1338" s="9">
        <v>17</v>
      </c>
      <c r="Z1338" s="9" t="s">
        <v>4535</v>
      </c>
      <c r="AA1338" s="99">
        <v>18</v>
      </c>
      <c r="AB1338" s="9" t="str">
        <f>IF('Коефіцієнти АТО'!C1338="Область","",'Коефіцієнти АТО'!D1338)</f>
        <v>Черкаська</v>
      </c>
      <c r="AC1338" s="9"/>
    </row>
    <row r="1339" spans="1:29" ht="15" customHeight="1">
      <c r="A1339" s="9">
        <v>1338</v>
      </c>
      <c r="B1339" s="9" t="s">
        <v>3176</v>
      </c>
      <c r="C1339" s="9" t="s">
        <v>3146</v>
      </c>
      <c r="D1339" s="9" t="s">
        <v>4315</v>
      </c>
      <c r="E1339" s="9" t="s">
        <v>78</v>
      </c>
      <c r="F1339" s="9" t="s">
        <v>2776</v>
      </c>
      <c r="G1339" s="9" t="s">
        <v>4360</v>
      </c>
      <c r="H1339" s="9" t="s">
        <v>2775</v>
      </c>
      <c r="I1339" s="9">
        <v>35339</v>
      </c>
      <c r="J1339" s="9">
        <v>7881</v>
      </c>
      <c r="K1339" s="9">
        <v>465.5</v>
      </c>
      <c r="L1339" s="115">
        <f t="shared" si="60"/>
        <v>0.22301140383146098</v>
      </c>
      <c r="M1339" s="96">
        <f>IF($B1339="Область","",SUM('Дані з ДІСО'!J1339:L1339)/K1339)</f>
        <v>8.0472610096670252</v>
      </c>
      <c r="N1339" s="9" t="str">
        <f>IF($B1339="Область","",VLOOKUP(100*J1339/I1339,Параметри!$B$39:$C$53,2,TRUE))</f>
        <v>11. 22-23</v>
      </c>
      <c r="O1339" s="9" t="str">
        <f>IF($B1339="Область","",VLOOKUP(M1339,Параметри!$B$21:$C$35,2,TRUE))</f>
        <v>10. 7-10,2</v>
      </c>
      <c r="P1339" s="9">
        <f t="shared" si="61"/>
        <v>11</v>
      </c>
      <c r="Q1339" s="9">
        <f t="shared" si="62"/>
        <v>10</v>
      </c>
      <c r="R1339" s="116">
        <v>20</v>
      </c>
      <c r="S1339" s="117">
        <f>IF(C1339="Область",Параметри!$K$47,IF(C1339="Київ",Параметри!$K$48,IF(L1339&lt;Параметри!$I$42,Параметри!$K$42,IF(L1339&lt;Параметри!$I$43,Параметри!$K$43,IF(L1339&lt;Параметри!$I$44,Параметри!$K$44,IF(L1339&lt;Параметри!$I$45,Параметри!$K$45,Параметри!$K$46))))))</f>
        <v>0.33</v>
      </c>
      <c r="T1339" s="97">
        <f>IF($B1339="Область",Параметри!K$63,IF($R1339&lt;Параметри!$G$59,Параметри!K$58,IF($R1339&lt;Параметри!$G$60,Параметри!K$59,IF($R1339&lt;Параметри!$G$61,Параметри!K$60,IF($R1339&lt;Параметри!$G$62,Параметри!K$61,Параметри!K$62)))))</f>
        <v>7.4999999999999997E-2</v>
      </c>
      <c r="U1339" s="97">
        <f>IF($B1339="Область",Параметри!L$63,IF($R1339&lt;Параметри!$G$59,Параметри!L$58,IF($R1339&lt;Параметри!$G$60,Параметри!L$59,IF($R1339&lt;Параметри!$G$61,Параметри!L$60,IF($R1339&lt;Параметри!$G$62,Параметри!L$61,Параметри!L$62)))))</f>
        <v>4.7E-2</v>
      </c>
      <c r="V1339" s="98">
        <f>IF(OR(SUM('Дані з ДІСО'!G1339:I1339)=0,Розрахунки!H1339=0),"",Розрахунки!H1339/SUM('Дані з ДІСО'!G1339:I1339))</f>
        <v>23.123456790123456</v>
      </c>
      <c r="W1339" s="9" t="s">
        <v>3176</v>
      </c>
      <c r="X1339" s="9">
        <v>20</v>
      </c>
      <c r="Y1339" s="9">
        <v>21</v>
      </c>
      <c r="Z1339" s="9" t="s">
        <v>4535</v>
      </c>
      <c r="AA1339" s="99">
        <v>20</v>
      </c>
      <c r="AB1339" s="9" t="str">
        <f>IF('Коефіцієнти АТО'!C1339="Область","",'Коефіцієнти АТО'!D1339)</f>
        <v>Черкаська</v>
      </c>
      <c r="AC1339" s="9"/>
    </row>
    <row r="1340" spans="1:29" ht="15" customHeight="1">
      <c r="A1340" s="9">
        <v>1339</v>
      </c>
      <c r="B1340" s="9" t="s">
        <v>3151</v>
      </c>
      <c r="C1340" s="9" t="s">
        <v>3151</v>
      </c>
      <c r="D1340" s="9" t="s">
        <v>4315</v>
      </c>
      <c r="E1340" s="9" t="s">
        <v>29</v>
      </c>
      <c r="F1340" s="9" t="s">
        <v>2778</v>
      </c>
      <c r="G1340" s="9" t="s">
        <v>4361</v>
      </c>
      <c r="H1340" s="9" t="s">
        <v>2777</v>
      </c>
      <c r="I1340" s="9">
        <v>12989</v>
      </c>
      <c r="J1340" s="9">
        <v>7601</v>
      </c>
      <c r="K1340" s="9">
        <v>441.9</v>
      </c>
      <c r="L1340" s="115">
        <f t="shared" si="60"/>
        <v>0.58518746631765339</v>
      </c>
      <c r="M1340" s="96">
        <f>IF($B1340="Область","",SUM('Дані з ДІСО'!J1340:L1340)/K1340)</f>
        <v>2.7042317266349856</v>
      </c>
      <c r="N1340" s="9" t="str">
        <f>IF($B1340="Область","",VLOOKUP(100*J1340/I1340,Параметри!$B$39:$C$53,2,TRUE))</f>
        <v>5. 58-63</v>
      </c>
      <c r="O1340" s="9" t="str">
        <f>IF($B1340="Область","",VLOOKUP(M1340,Параметри!$B$21:$C$35,2,TRUE))</f>
        <v>4. 2,1-3</v>
      </c>
      <c r="P1340" s="9">
        <f t="shared" si="61"/>
        <v>5</v>
      </c>
      <c r="Q1340" s="9">
        <f t="shared" si="62"/>
        <v>4</v>
      </c>
      <c r="R1340" s="116">
        <v>14.5</v>
      </c>
      <c r="S1340" s="117">
        <f>IF(C1340="Область",Параметри!$K$47,IF(C1340="Київ",Параметри!$K$48,IF(L1340&lt;Параметри!$I$42,Параметри!$K$42,IF(L1340&lt;Параметри!$I$43,Параметри!$K$43,IF(L1340&lt;Параметри!$I$44,Параметри!$K$44,IF(L1340&lt;Параметри!$I$45,Параметри!$K$45,Параметри!$K$46))))))</f>
        <v>0.43</v>
      </c>
      <c r="T1340" s="97">
        <f>IF($B1340="Область",Параметри!K$63,IF($R1340&lt;Параметри!$G$59,Параметри!K$58,IF($R1340&lt;Параметри!$G$60,Параметри!K$59,IF($R1340&lt;Параметри!$G$61,Параметри!K$60,IF($R1340&lt;Параметри!$G$62,Параметри!K$61,Параметри!K$62)))))</f>
        <v>1.7000000000000001E-2</v>
      </c>
      <c r="U1340" s="97">
        <f>IF($B1340="Область",Параметри!L$63,IF($R1340&lt;Параметри!$G$59,Параметри!L$58,IF($R1340&lt;Параметри!$G$60,Параметри!L$59,IF($R1340&lt;Параметри!$G$61,Параметри!L$60,IF($R1340&lt;Параметри!$G$62,Параметри!L$61,Параметри!L$62)))))</f>
        <v>4.7E-2</v>
      </c>
      <c r="V1340" s="98">
        <f>IF(OR(SUM('Дані з ДІСО'!G1340:I1340)=0,Розрахунки!H1340=0),"",Розрахунки!H1340/SUM('Дані з ДІСО'!G1340:I1340))</f>
        <v>13.735632183908047</v>
      </c>
      <c r="W1340" s="9">
        <v>2021</v>
      </c>
      <c r="X1340" s="9">
        <v>14.5</v>
      </c>
      <c r="Y1340" s="9">
        <v>14</v>
      </c>
      <c r="Z1340" s="9" t="s">
        <v>4535</v>
      </c>
      <c r="AA1340" s="99">
        <v>14.5</v>
      </c>
      <c r="AB1340" s="9" t="str">
        <f>IF('Коефіцієнти АТО'!C1340="Область","",'Коефіцієнти АТО'!D1340)</f>
        <v>Черкаська</v>
      </c>
      <c r="AC1340" s="9"/>
    </row>
    <row r="1341" spans="1:29" ht="15" customHeight="1">
      <c r="A1341" s="9">
        <v>1340</v>
      </c>
      <c r="B1341" s="9" t="s">
        <v>3145</v>
      </c>
      <c r="C1341" s="9" t="s">
        <v>3146</v>
      </c>
      <c r="D1341" s="9" t="s">
        <v>4315</v>
      </c>
      <c r="E1341" s="9" t="s">
        <v>21</v>
      </c>
      <c r="F1341" s="9" t="s">
        <v>2780</v>
      </c>
      <c r="G1341" s="9" t="s">
        <v>4362</v>
      </c>
      <c r="H1341" s="9" t="s">
        <v>2779</v>
      </c>
      <c r="I1341" s="9">
        <v>20733</v>
      </c>
      <c r="J1341" s="9">
        <v>3259</v>
      </c>
      <c r="K1341" s="9">
        <v>176</v>
      </c>
      <c r="L1341" s="115">
        <f t="shared" si="60"/>
        <v>0.15718902233154874</v>
      </c>
      <c r="M1341" s="96">
        <f>IF($B1341="Область","",SUM('Дані з ДІСО'!J1341:L1341)/K1341)</f>
        <v>11.715909090909092</v>
      </c>
      <c r="N1341" s="9" t="str">
        <f>IF($B1341="Область","",VLOOKUP(100*J1341/I1341,Параметри!$B$39:$C$53,2,TRUE))</f>
        <v>13. 12-19</v>
      </c>
      <c r="O1341" s="9" t="str">
        <f>IF($B1341="Область","",VLOOKUP(M1341,Параметри!$B$21:$C$35,2,TRUE))</f>
        <v>11. 10,2-15</v>
      </c>
      <c r="P1341" s="9">
        <f t="shared" si="61"/>
        <v>13</v>
      </c>
      <c r="Q1341" s="9">
        <f t="shared" si="62"/>
        <v>11</v>
      </c>
      <c r="R1341" s="116">
        <v>21.5</v>
      </c>
      <c r="S1341" s="117">
        <f>IF(C1341="Область",Параметри!$K$47,IF(C1341="Київ",Параметри!$K$48,IF(L1341&lt;Параметри!$I$42,Параметри!$K$42,IF(L1341&lt;Параметри!$I$43,Параметри!$K$43,IF(L1341&lt;Параметри!$I$44,Параметри!$K$44,IF(L1341&lt;Параметри!$I$45,Параметри!$K$45,Параметри!$K$46))))))</f>
        <v>0.23</v>
      </c>
      <c r="T1341" s="97">
        <f>IF($B1341="Область",Параметри!K$63,IF($R1341&lt;Параметри!$G$59,Параметри!K$58,IF($R1341&lt;Параметри!$G$60,Параметри!K$59,IF($R1341&lt;Параметри!$G$61,Параметри!K$60,IF($R1341&lt;Параметри!$G$62,Параметри!K$61,Параметри!K$62)))))</f>
        <v>7.4999999999999997E-2</v>
      </c>
      <c r="U1341" s="97">
        <f>IF($B1341="Область",Параметри!L$63,IF($R1341&lt;Параметри!$G$59,Параметри!L$58,IF($R1341&lt;Параметри!$G$60,Параметри!L$59,IF($R1341&lt;Параметри!$G$61,Параметри!L$60,IF($R1341&lt;Параметри!$G$62,Параметри!L$61,Параметри!L$62)))))</f>
        <v>4.7E-2</v>
      </c>
      <c r="V1341" s="98">
        <f>IF(OR(SUM('Дані з ДІСО'!G1341:I1341)=0,Розрахунки!H1341=0),"",Розрахунки!H1341/SUM('Дані з ДІСО'!G1341:I1341))</f>
        <v>25.774999999999999</v>
      </c>
      <c r="W1341" s="9">
        <v>2021</v>
      </c>
      <c r="X1341" s="9">
        <v>22.5</v>
      </c>
      <c r="Y1341" s="9">
        <v>20.5</v>
      </c>
      <c r="Z1341" s="9" t="s">
        <v>4536</v>
      </c>
      <c r="AA1341" s="99">
        <v>21.5</v>
      </c>
      <c r="AB1341" s="9" t="str">
        <f>IF('Коефіцієнти АТО'!C1341="Область","",'Коефіцієнти АТО'!D1341)</f>
        <v>Черкаська</v>
      </c>
      <c r="AC1341" s="9"/>
    </row>
    <row r="1342" spans="1:29" ht="15" customHeight="1">
      <c r="A1342" s="9">
        <v>1341</v>
      </c>
      <c r="B1342" s="9" t="s">
        <v>3151</v>
      </c>
      <c r="C1342" s="9" t="s">
        <v>3151</v>
      </c>
      <c r="D1342" s="9" t="s">
        <v>4315</v>
      </c>
      <c r="E1342" s="9" t="s">
        <v>29</v>
      </c>
      <c r="F1342" s="9" t="s">
        <v>2782</v>
      </c>
      <c r="G1342" s="9" t="s">
        <v>4363</v>
      </c>
      <c r="H1342" s="9" t="s">
        <v>2781</v>
      </c>
      <c r="I1342" s="9">
        <v>17912</v>
      </c>
      <c r="J1342" s="9">
        <v>10345</v>
      </c>
      <c r="K1342" s="9">
        <v>473.5</v>
      </c>
      <c r="L1342" s="115">
        <f t="shared" si="60"/>
        <v>0.57754577936578833</v>
      </c>
      <c r="M1342" s="96">
        <f>IF($B1342="Область","",SUM('Дані з ДІСО'!J1342:L1342)/K1342)</f>
        <v>4.232312565997888</v>
      </c>
      <c r="N1342" s="9" t="str">
        <f>IF($B1342="Область","",VLOOKUP(100*J1342/I1342,Параметри!$B$39:$C$53,2,TRUE))</f>
        <v>6. 53-58</v>
      </c>
      <c r="O1342" s="9" t="str">
        <f>IF($B1342="Область","",VLOOKUP(M1342,Параметри!$B$21:$C$35,2,TRUE))</f>
        <v>7. 4,1-4,5</v>
      </c>
      <c r="P1342" s="9">
        <f t="shared" si="61"/>
        <v>6</v>
      </c>
      <c r="Q1342" s="9">
        <f t="shared" si="62"/>
        <v>7</v>
      </c>
      <c r="R1342" s="116">
        <v>16</v>
      </c>
      <c r="S1342" s="117">
        <f>IF(C1342="Область",Параметри!$K$47,IF(C1342="Київ",Параметри!$K$48,IF(L1342&lt;Параметри!$I$42,Параметри!$K$42,IF(L1342&lt;Параметри!$I$43,Параметри!$K$43,IF(L1342&lt;Параметри!$I$44,Параметри!$K$44,IF(L1342&lt;Параметри!$I$45,Параметри!$K$45,Параметри!$K$46))))))</f>
        <v>0.43</v>
      </c>
      <c r="T1342" s="97">
        <f>IF($B1342="Область",Параметри!K$63,IF($R1342&lt;Параметри!$G$59,Параметри!K$58,IF($R1342&lt;Параметри!$G$60,Параметри!K$59,IF($R1342&lt;Параметри!$G$61,Параметри!K$60,IF($R1342&lt;Параметри!$G$62,Параметри!K$61,Параметри!K$62)))))</f>
        <v>1.7000000000000001E-2</v>
      </c>
      <c r="U1342" s="97">
        <f>IF($B1342="Область",Параметри!L$63,IF($R1342&lt;Параметри!$G$59,Параметри!L$58,IF($R1342&lt;Параметри!$G$60,Параметри!L$59,IF($R1342&lt;Параметри!$G$61,Параметри!L$60,IF($R1342&lt;Параметри!$G$62,Параметри!L$61,Параметри!L$62)))))</f>
        <v>4.7E-2</v>
      </c>
      <c r="V1342" s="98">
        <f>IF(OR(SUM('Дані з ДІСО'!G1342:I1342)=0,Розрахунки!H1342=0),"",Розрахунки!H1342/SUM('Дані з ДІСО'!G1342:I1342))</f>
        <v>12.294478527607362</v>
      </c>
      <c r="W1342" s="9">
        <v>2021</v>
      </c>
      <c r="X1342" s="9">
        <v>16.5</v>
      </c>
      <c r="Y1342" s="9">
        <v>15</v>
      </c>
      <c r="Z1342" s="9" t="s">
        <v>4536</v>
      </c>
      <c r="AA1342" s="99">
        <v>16</v>
      </c>
      <c r="AB1342" s="9" t="str">
        <f>IF('Коефіцієнти АТО'!C1342="Область","",'Коефіцієнти АТО'!D1342)</f>
        <v>Черкаська</v>
      </c>
      <c r="AC1342" s="9"/>
    </row>
    <row r="1343" spans="1:29" ht="15" customHeight="1">
      <c r="A1343" s="9">
        <v>1342</v>
      </c>
      <c r="B1343" s="9" t="s">
        <v>3145</v>
      </c>
      <c r="C1343" s="9" t="s">
        <v>3146</v>
      </c>
      <c r="D1343" s="9" t="s">
        <v>4315</v>
      </c>
      <c r="E1343" s="9" t="s">
        <v>21</v>
      </c>
      <c r="F1343" s="9" t="s">
        <v>2784</v>
      </c>
      <c r="G1343" s="9" t="s">
        <v>4364</v>
      </c>
      <c r="H1343" s="9" t="s">
        <v>2783</v>
      </c>
      <c r="I1343" s="9">
        <v>34413</v>
      </c>
      <c r="J1343" s="9">
        <v>22519</v>
      </c>
      <c r="K1343" s="9">
        <v>723.8</v>
      </c>
      <c r="L1343" s="115">
        <f t="shared" si="60"/>
        <v>0.65437480022084682</v>
      </c>
      <c r="M1343" s="96">
        <f>IF($B1343="Область","",SUM('Дані з ДІСО'!J1343:L1343)/K1343)</f>
        <v>4.1662061342912411</v>
      </c>
      <c r="N1343" s="9" t="str">
        <f>IF($B1343="Область","",VLOOKUP(100*J1343/I1343,Параметри!$B$39:$C$53,2,TRUE))</f>
        <v>4. 63-66</v>
      </c>
      <c r="O1343" s="9" t="str">
        <f>IF($B1343="Область","",VLOOKUP(M1343,Параметри!$B$21:$C$35,2,TRUE))</f>
        <v>7. 4,1-4,5</v>
      </c>
      <c r="P1343" s="9">
        <f t="shared" si="61"/>
        <v>4</v>
      </c>
      <c r="Q1343" s="9">
        <f t="shared" si="62"/>
        <v>7</v>
      </c>
      <c r="R1343" s="116">
        <v>15</v>
      </c>
      <c r="S1343" s="117">
        <f>IF(C1343="Область",Параметри!$K$47,IF(C1343="Київ",Параметри!$K$48,IF(L1343&lt;Параметри!$I$42,Параметри!$K$42,IF(L1343&lt;Параметри!$I$43,Параметри!$K$43,IF(L1343&lt;Параметри!$I$44,Параметри!$K$44,IF(L1343&lt;Параметри!$I$45,Параметри!$K$45,Параметри!$K$46))))))</f>
        <v>0.48</v>
      </c>
      <c r="T1343" s="97">
        <f>IF($B1343="Область",Параметри!K$63,IF($R1343&lt;Параметри!$G$59,Параметри!K$58,IF($R1343&lt;Параметри!$G$60,Параметри!K$59,IF($R1343&lt;Параметри!$G$61,Параметри!K$60,IF($R1343&lt;Параметри!$G$62,Параметри!K$61,Параметри!K$62)))))</f>
        <v>1.7000000000000001E-2</v>
      </c>
      <c r="U1343" s="97">
        <f>IF($B1343="Область",Параметри!L$63,IF($R1343&lt;Параметри!$G$59,Параметри!L$58,IF($R1343&lt;Параметри!$G$60,Параметри!L$59,IF($R1343&lt;Параметри!$G$61,Параметри!L$60,IF($R1343&lt;Параметри!$G$62,Параметри!L$61,Параметри!L$62)))))</f>
        <v>4.7E-2</v>
      </c>
      <c r="V1343" s="98">
        <f>IF(OR(SUM('Дані з ДІСО'!G1343:I1343)=0,Розрахунки!H1343=0),"",Розрахунки!H1343/SUM('Дані з ДІСО'!G1343:I1343))</f>
        <v>11.872047244094489</v>
      </c>
      <c r="W1343" s="9">
        <v>2021</v>
      </c>
      <c r="X1343" s="9">
        <v>15</v>
      </c>
      <c r="Y1343" s="9">
        <v>14</v>
      </c>
      <c r="Z1343" s="9" t="s">
        <v>4535</v>
      </c>
      <c r="AA1343" s="99">
        <v>15</v>
      </c>
      <c r="AB1343" s="9" t="str">
        <f>IF('Коефіцієнти АТО'!C1343="Область","",'Коефіцієнти АТО'!D1343)</f>
        <v>Черкаська</v>
      </c>
      <c r="AC1343" s="9"/>
    </row>
    <row r="1344" spans="1:29" ht="15" customHeight="1">
      <c r="A1344" s="9">
        <v>1343</v>
      </c>
      <c r="B1344" s="9" t="s">
        <v>3148</v>
      </c>
      <c r="C1344" s="9" t="s">
        <v>3148</v>
      </c>
      <c r="D1344" s="9" t="s">
        <v>4315</v>
      </c>
      <c r="E1344" s="9" t="s">
        <v>24</v>
      </c>
      <c r="F1344" s="9" t="s">
        <v>2786</v>
      </c>
      <c r="G1344" s="9" t="s">
        <v>4365</v>
      </c>
      <c r="H1344" s="9" t="s">
        <v>2785</v>
      </c>
      <c r="I1344" s="9">
        <v>14702</v>
      </c>
      <c r="J1344" s="9">
        <v>14702</v>
      </c>
      <c r="K1344" s="9">
        <v>456.7</v>
      </c>
      <c r="L1344" s="115">
        <f t="shared" si="60"/>
        <v>1</v>
      </c>
      <c r="M1344" s="96">
        <f>IF($B1344="Область","",SUM('Дані з ДІСО'!J1344:L1344)/K1344)</f>
        <v>2.5509086927961464</v>
      </c>
      <c r="N1344" s="9" t="str">
        <f>IF($B1344="Область","",VLOOKUP(100*J1344/I1344,Параметри!$B$39:$C$53,2,TRUE))</f>
        <v>1. 100%</v>
      </c>
      <c r="O1344" s="9" t="str">
        <f>IF($B1344="Область","",VLOOKUP(M1344,Параметри!$B$21:$C$35,2,TRUE))</f>
        <v>4. 2,1-3</v>
      </c>
      <c r="P1344" s="9">
        <f t="shared" si="61"/>
        <v>1</v>
      </c>
      <c r="Q1344" s="9">
        <f t="shared" si="62"/>
        <v>4</v>
      </c>
      <c r="R1344" s="116">
        <v>13</v>
      </c>
      <c r="S1344" s="117">
        <f>IF(C1344="Область",Параметри!$K$47,IF(C1344="Київ",Параметри!$K$48,IF(L1344&lt;Параметри!$I$42,Параметри!$K$42,IF(L1344&lt;Параметри!$I$43,Параметри!$K$43,IF(L1344&lt;Параметри!$I$44,Параметри!$K$44,IF(L1344&lt;Параметри!$I$45,Параметри!$K$45,Параметри!$K$46))))))</f>
        <v>0.53</v>
      </c>
      <c r="T1344" s="97">
        <f>IF($B1344="Область",Параметри!K$63,IF($R1344&lt;Параметри!$G$59,Параметри!K$58,IF($R1344&lt;Параметри!$G$60,Параметри!K$59,IF($R1344&lt;Параметри!$G$61,Параметри!K$60,IF($R1344&lt;Параметри!$G$62,Параметри!K$61,Параметри!K$62)))))</f>
        <v>1.7000000000000001E-2</v>
      </c>
      <c r="U1344" s="97">
        <f>IF($B1344="Область",Параметри!L$63,IF($R1344&lt;Параметри!$G$59,Параметри!L$58,IF($R1344&lt;Параметри!$G$60,Параметри!L$59,IF($R1344&lt;Параметри!$G$61,Параметри!L$60,IF($R1344&lt;Параметри!$G$62,Параметри!L$61,Параметри!L$62)))))</f>
        <v>4.7E-2</v>
      </c>
      <c r="V1344" s="98">
        <f>IF(OR(SUM('Дані з ДІСО'!G1344:I1344)=0,Розрахунки!H1344=0),"",Розрахунки!H1344/SUM('Дані з ДІСО'!G1344:I1344))</f>
        <v>16.642857142857142</v>
      </c>
      <c r="W1344" s="9">
        <v>2021</v>
      </c>
      <c r="X1344" s="9">
        <v>13</v>
      </c>
      <c r="Y1344" s="9">
        <v>13.5</v>
      </c>
      <c r="Z1344" s="9" t="s">
        <v>4535</v>
      </c>
      <c r="AA1344" s="99">
        <v>13</v>
      </c>
      <c r="AB1344" s="9" t="str">
        <f>IF('Коефіцієнти АТО'!C1344="Область","",'Коефіцієнти АТО'!D1344)</f>
        <v>Черкаська</v>
      </c>
      <c r="AC1344" s="9"/>
    </row>
    <row r="1345" spans="1:29" ht="15" customHeight="1">
      <c r="A1345" s="9">
        <v>1344</v>
      </c>
      <c r="B1345" s="9" t="s">
        <v>3148</v>
      </c>
      <c r="C1345" s="9" t="s">
        <v>3148</v>
      </c>
      <c r="D1345" s="9" t="s">
        <v>4315</v>
      </c>
      <c r="E1345" s="9" t="s">
        <v>24</v>
      </c>
      <c r="F1345" s="9" t="s">
        <v>2788</v>
      </c>
      <c r="G1345" s="9" t="s">
        <v>4366</v>
      </c>
      <c r="H1345" s="9" t="s">
        <v>2787</v>
      </c>
      <c r="I1345" s="9">
        <v>10032</v>
      </c>
      <c r="J1345" s="9">
        <v>10032</v>
      </c>
      <c r="K1345" s="9">
        <v>359.4</v>
      </c>
      <c r="L1345" s="115">
        <f t="shared" si="60"/>
        <v>1</v>
      </c>
      <c r="M1345" s="96">
        <f>IF($B1345="Область","",SUM('Дані з ДІСО'!J1345:L1345)/K1345)</f>
        <v>2.5013912075681692</v>
      </c>
      <c r="N1345" s="9" t="str">
        <f>IF($B1345="Область","",VLOOKUP(100*J1345/I1345,Параметри!$B$39:$C$53,2,TRUE))</f>
        <v>1. 100%</v>
      </c>
      <c r="O1345" s="9" t="str">
        <f>IF($B1345="Область","",VLOOKUP(M1345,Параметри!$B$21:$C$35,2,TRUE))</f>
        <v>4. 2,1-3</v>
      </c>
      <c r="P1345" s="9">
        <f t="shared" si="61"/>
        <v>1</v>
      </c>
      <c r="Q1345" s="9">
        <f t="shared" si="62"/>
        <v>4</v>
      </c>
      <c r="R1345" s="116">
        <v>12.5</v>
      </c>
      <c r="S1345" s="117">
        <f>IF(C1345="Область",Параметри!$K$47,IF(C1345="Київ",Параметри!$K$48,IF(L1345&lt;Параметри!$I$42,Параметри!$K$42,IF(L1345&lt;Параметри!$I$43,Параметри!$K$43,IF(L1345&lt;Параметри!$I$44,Параметри!$K$44,IF(L1345&lt;Параметри!$I$45,Параметри!$K$45,Параметри!$K$46))))))</f>
        <v>0.53</v>
      </c>
      <c r="T1345" s="97">
        <f>IF($B1345="Область",Параметри!K$63,IF($R1345&lt;Параметри!$G$59,Параметри!K$58,IF($R1345&lt;Параметри!$G$60,Параметри!K$59,IF($R1345&lt;Параметри!$G$61,Параметри!K$60,IF($R1345&lt;Параметри!$G$62,Параметри!K$61,Параметри!K$62)))))</f>
        <v>1.7000000000000001E-2</v>
      </c>
      <c r="U1345" s="97">
        <f>IF($B1345="Область",Параметри!L$63,IF($R1345&lt;Параметри!$G$59,Параметри!L$58,IF($R1345&lt;Параметри!$G$60,Параметри!L$59,IF($R1345&lt;Параметри!$G$61,Параметри!L$60,IF($R1345&lt;Параметри!$G$62,Параметри!L$61,Параметри!L$62)))))</f>
        <v>4.7E-2</v>
      </c>
      <c r="V1345" s="98">
        <f>IF(OR(SUM('Дані з ДІСО'!G1345:I1345)=0,Розрахунки!H1345=0),"",Розрахунки!H1345/SUM('Дані з ДІСО'!G1345:I1345))</f>
        <v>10.215909090909092</v>
      </c>
      <c r="W1345" s="9">
        <v>2021</v>
      </c>
      <c r="X1345" s="9">
        <v>13</v>
      </c>
      <c r="Y1345" s="9">
        <v>11.5</v>
      </c>
      <c r="Z1345" s="9" t="s">
        <v>4536</v>
      </c>
      <c r="AA1345" s="99">
        <v>12.5</v>
      </c>
      <c r="AB1345" s="9" t="str">
        <f>IF('Коефіцієнти АТО'!C1345="Область","",'Коефіцієнти АТО'!D1345)</f>
        <v>Черкаська</v>
      </c>
      <c r="AC1345" s="9"/>
    </row>
    <row r="1346" spans="1:29" ht="15" customHeight="1">
      <c r="A1346" s="9">
        <v>1345</v>
      </c>
      <c r="B1346" s="9" t="s">
        <v>3148</v>
      </c>
      <c r="C1346" s="9" t="s">
        <v>3148</v>
      </c>
      <c r="D1346" s="9" t="s">
        <v>4315</v>
      </c>
      <c r="E1346" s="9" t="s">
        <v>24</v>
      </c>
      <c r="F1346" s="9" t="s">
        <v>382</v>
      </c>
      <c r="G1346" s="9" t="s">
        <v>3201</v>
      </c>
      <c r="H1346" s="9" t="s">
        <v>2789</v>
      </c>
      <c r="I1346" s="9">
        <v>6722</v>
      </c>
      <c r="J1346" s="9">
        <v>6722</v>
      </c>
      <c r="K1346" s="9">
        <v>243.6</v>
      </c>
      <c r="L1346" s="115">
        <f t="shared" ref="L1346:L1409" si="63">IF($B1346="Область","",J1346/I1346)</f>
        <v>1</v>
      </c>
      <c r="M1346" s="96">
        <f>IF($B1346="Область","",SUM('Дані з ДІСО'!J1346:L1346)/K1346)</f>
        <v>2.2701149425287355</v>
      </c>
      <c r="N1346" s="9" t="str">
        <f>IF($B1346="Область","",VLOOKUP(100*J1346/I1346,Параметри!$B$39:$C$53,2,TRUE))</f>
        <v>1. 100%</v>
      </c>
      <c r="O1346" s="9" t="str">
        <f>IF($B1346="Область","",VLOOKUP(M1346,Параметри!$B$21:$C$35,2,TRUE))</f>
        <v>4. 2,1-3</v>
      </c>
      <c r="P1346" s="9">
        <f t="shared" ref="P1346:P1409" si="64">IF($B1346="Область","",IF(MID(N1346,2,1)=".",MID(N1346,1,1),MID(N1346,1,2))*1)</f>
        <v>1</v>
      </c>
      <c r="Q1346" s="9">
        <f t="shared" ref="Q1346:Q1409" si="65">IF($B1346="Область","",IF(MID(O1346,2,1)=".",MID(O1346,1,1),MID(O1346,1,2))*1)</f>
        <v>4</v>
      </c>
      <c r="R1346" s="116">
        <v>13</v>
      </c>
      <c r="S1346" s="117">
        <f>IF(C1346="Область",Параметри!$K$47,IF(C1346="Київ",Параметри!$K$48,IF(L1346&lt;Параметри!$I$42,Параметри!$K$42,IF(L1346&lt;Параметри!$I$43,Параметри!$K$43,IF(L1346&lt;Параметри!$I$44,Параметри!$K$44,IF(L1346&lt;Параметри!$I$45,Параметри!$K$45,Параметри!$K$46))))))</f>
        <v>0.53</v>
      </c>
      <c r="T1346" s="97">
        <f>IF($B1346="Область",Параметри!K$63,IF($R1346&lt;Параметри!$G$59,Параметри!K$58,IF($R1346&lt;Параметри!$G$60,Параметри!K$59,IF($R1346&lt;Параметри!$G$61,Параметри!K$60,IF($R1346&lt;Параметри!$G$62,Параметри!K$61,Параметри!K$62)))))</f>
        <v>1.7000000000000001E-2</v>
      </c>
      <c r="U1346" s="97">
        <f>IF($B1346="Область",Параметри!L$63,IF($R1346&lt;Параметри!$G$59,Параметри!L$58,IF($R1346&lt;Параметри!$G$60,Параметри!L$59,IF($R1346&lt;Параметри!$G$61,Параметри!L$60,IF($R1346&lt;Параметри!$G$62,Параметри!L$61,Параметри!L$62)))))</f>
        <v>4.7E-2</v>
      </c>
      <c r="V1346" s="98">
        <f>IF(OR(SUM('Дані з ДІСО'!G1346:I1346)=0,Розрахунки!H1346=0),"",Розрахунки!H1346/SUM('Дані з ДІСО'!G1346:I1346))</f>
        <v>14.179487179487179</v>
      </c>
      <c r="W1346" s="9">
        <v>2021</v>
      </c>
      <c r="X1346" s="9">
        <v>13</v>
      </c>
      <c r="Y1346" s="9">
        <v>13.5</v>
      </c>
      <c r="Z1346" s="9" t="s">
        <v>4535</v>
      </c>
      <c r="AA1346" s="99">
        <v>13</v>
      </c>
      <c r="AB1346" s="9" t="str">
        <f>IF('Коефіцієнти АТО'!C1346="Область","",'Коефіцієнти АТО'!D1346)</f>
        <v>Черкаська</v>
      </c>
      <c r="AC1346" s="9"/>
    </row>
    <row r="1347" spans="1:29" ht="15" customHeight="1">
      <c r="A1347" s="9">
        <v>1346</v>
      </c>
      <c r="B1347" s="9" t="s">
        <v>3176</v>
      </c>
      <c r="C1347" s="9" t="s">
        <v>3146</v>
      </c>
      <c r="D1347" s="9" t="s">
        <v>4315</v>
      </c>
      <c r="E1347" s="9" t="s">
        <v>78</v>
      </c>
      <c r="F1347" s="9" t="s">
        <v>2791</v>
      </c>
      <c r="G1347" s="9" t="s">
        <v>4367</v>
      </c>
      <c r="H1347" s="9" t="s">
        <v>2790</v>
      </c>
      <c r="I1347" s="9">
        <v>66481</v>
      </c>
      <c r="J1347" s="9">
        <v>6</v>
      </c>
      <c r="K1347" s="9">
        <v>39.6</v>
      </c>
      <c r="L1347" s="115">
        <f t="shared" si="63"/>
        <v>9.0251350009777225E-5</v>
      </c>
      <c r="M1347" s="96">
        <f>IF($B1347="Область","",SUM('Дані з ДІСО'!J1347:L1347)/K1347)</f>
        <v>164.54545454545453</v>
      </c>
      <c r="N1347" s="9" t="str">
        <f>IF($B1347="Область","",VLOOKUP(100*J1347/I1347,Параметри!$B$39:$C$53,2,TRUE))</f>
        <v>15. 0-9</v>
      </c>
      <c r="O1347" s="9" t="str">
        <f>IF($B1347="Область","",VLOOKUP(M1347,Параметри!$B$21:$C$35,2,TRUE))</f>
        <v>15. 93,7-</v>
      </c>
      <c r="P1347" s="9">
        <f t="shared" si="64"/>
        <v>15</v>
      </c>
      <c r="Q1347" s="9">
        <f t="shared" si="65"/>
        <v>15</v>
      </c>
      <c r="R1347" s="116">
        <v>26</v>
      </c>
      <c r="S1347" s="117">
        <f>IF(C1347="Область",Параметри!$K$47,IF(C1347="Київ",Параметри!$K$48,IF(L1347&lt;Параметри!$I$42,Параметри!$K$42,IF(L1347&lt;Параметри!$I$43,Параметри!$K$43,IF(L1347&lt;Параметри!$I$44,Параметри!$K$44,IF(L1347&lt;Параметри!$I$45,Параметри!$K$45,Параметри!$K$46))))))</f>
        <v>0.23</v>
      </c>
      <c r="T1347" s="97">
        <f>IF($B1347="Область",Параметри!K$63,IF($R1347&lt;Параметри!$G$59,Параметри!K$58,IF($R1347&lt;Параметри!$G$60,Параметри!K$59,IF($R1347&lt;Параметри!$G$61,Параметри!K$60,IF($R1347&lt;Параметри!$G$62,Параметри!K$61,Параметри!K$62)))))</f>
        <v>0.125</v>
      </c>
      <c r="U1347" s="97">
        <f>IF($B1347="Область",Параметри!L$63,IF($R1347&lt;Параметри!$G$59,Параметри!L$58,IF($R1347&lt;Параметри!$G$60,Параметри!L$59,IF($R1347&lt;Параметри!$G$61,Параметри!L$60,IF($R1347&lt;Параметри!$G$62,Параметри!L$61,Параметри!L$62)))))</f>
        <v>4.7E-2</v>
      </c>
      <c r="V1347" s="98">
        <f>IF(OR(SUM('Дані з ДІСО'!G1347:I1347)=0,Розрахунки!H1347=0),"",Розрахунки!H1347/SUM('Дані з ДІСО'!G1347:I1347))</f>
        <v>30.027649769585253</v>
      </c>
      <c r="W1347" s="9" t="s">
        <v>3176</v>
      </c>
      <c r="X1347" s="9">
        <v>27.5</v>
      </c>
      <c r="Y1347" s="9">
        <v>25</v>
      </c>
      <c r="Z1347" s="9" t="s">
        <v>4536</v>
      </c>
      <c r="AA1347" s="99">
        <v>26</v>
      </c>
      <c r="AB1347" s="9" t="str">
        <f>IF('Коефіцієнти АТО'!C1347="Область","",'Коефіцієнти АТО'!D1347)</f>
        <v>Черкаська</v>
      </c>
      <c r="AC1347" s="9"/>
    </row>
    <row r="1348" spans="1:29" ht="15" customHeight="1">
      <c r="A1348" s="9">
        <v>1347</v>
      </c>
      <c r="B1348" s="9" t="s">
        <v>3176</v>
      </c>
      <c r="C1348" s="9" t="s">
        <v>3146</v>
      </c>
      <c r="D1348" s="9" t="s">
        <v>4315</v>
      </c>
      <c r="E1348" s="9" t="s">
        <v>78</v>
      </c>
      <c r="F1348" s="9" t="s">
        <v>2793</v>
      </c>
      <c r="G1348" s="9" t="s">
        <v>4368</v>
      </c>
      <c r="H1348" s="9" t="s">
        <v>2792</v>
      </c>
      <c r="I1348" s="9">
        <v>83191</v>
      </c>
      <c r="J1348" s="9">
        <v>1037</v>
      </c>
      <c r="K1348" s="9">
        <v>61.3</v>
      </c>
      <c r="L1348" s="115">
        <f t="shared" si="63"/>
        <v>1.2465290716543858E-2</v>
      </c>
      <c r="M1348" s="96">
        <f>IF($B1348="Область","",SUM('Дані з ДІСО'!J1348:L1348)/K1348)</f>
        <v>141.82707993474716</v>
      </c>
      <c r="N1348" s="9" t="str">
        <f>IF($B1348="Область","",VLOOKUP(100*J1348/I1348,Параметри!$B$39:$C$53,2,TRUE))</f>
        <v>15. 0-9</v>
      </c>
      <c r="O1348" s="9" t="str">
        <f>IF($B1348="Область","",VLOOKUP(M1348,Параметри!$B$21:$C$35,2,TRUE))</f>
        <v>15. 93,7-</v>
      </c>
      <c r="P1348" s="9">
        <f t="shared" si="64"/>
        <v>15</v>
      </c>
      <c r="Q1348" s="9">
        <f t="shared" si="65"/>
        <v>15</v>
      </c>
      <c r="R1348" s="116">
        <v>27</v>
      </c>
      <c r="S1348" s="117">
        <f>IF(C1348="Область",Параметри!$K$47,IF(C1348="Київ",Параметри!$K$48,IF(L1348&lt;Параметри!$I$42,Параметри!$K$42,IF(L1348&lt;Параметри!$I$43,Параметри!$K$43,IF(L1348&lt;Параметри!$I$44,Параметри!$K$44,IF(L1348&lt;Параметри!$I$45,Параметри!$K$45,Параметри!$K$46))))))</f>
        <v>0.23</v>
      </c>
      <c r="T1348" s="97">
        <f>IF($B1348="Область",Параметри!K$63,IF($R1348&lt;Параметри!$G$59,Параметри!K$58,IF($R1348&lt;Параметри!$G$60,Параметри!K$59,IF($R1348&lt;Параметри!$G$61,Параметри!K$60,IF($R1348&lt;Параметри!$G$62,Параметри!K$61,Параметри!K$62)))))</f>
        <v>0.15</v>
      </c>
      <c r="U1348" s="97">
        <f>IF($B1348="Область",Параметри!L$63,IF($R1348&lt;Параметри!$G$59,Параметри!L$58,IF($R1348&lt;Параметри!$G$60,Параметри!L$59,IF($R1348&lt;Параметри!$G$61,Параметри!L$60,IF($R1348&lt;Параметри!$G$62,Параметри!L$61,Параметри!L$62)))))</f>
        <v>0.10100000000000001</v>
      </c>
      <c r="V1348" s="98">
        <f>IF(OR(SUM('Дані з ДІСО'!G1348:I1348)=0,Розрахунки!H1348=0),"",Розрахунки!H1348/SUM('Дані з ДІСО'!G1348:I1348))</f>
        <v>32.200000000000003</v>
      </c>
      <c r="W1348" s="9" t="s">
        <v>3176</v>
      </c>
      <c r="X1348" s="9">
        <v>27.5</v>
      </c>
      <c r="Y1348" s="9">
        <v>26</v>
      </c>
      <c r="Z1348" s="9" t="s">
        <v>4536</v>
      </c>
      <c r="AA1348" s="99">
        <v>27</v>
      </c>
      <c r="AB1348" s="9" t="str">
        <f>IF('Коефіцієнти АТО'!C1348="Область","",'Коефіцієнти АТО'!D1348)</f>
        <v>Черкаська</v>
      </c>
      <c r="AC1348" s="9"/>
    </row>
    <row r="1349" spans="1:29" ht="15" customHeight="1">
      <c r="A1349" s="9">
        <v>1348</v>
      </c>
      <c r="B1349" s="9" t="s">
        <v>3145</v>
      </c>
      <c r="C1349" s="9" t="s">
        <v>3146</v>
      </c>
      <c r="D1349" s="9" t="s">
        <v>4315</v>
      </c>
      <c r="E1349" s="9" t="s">
        <v>21</v>
      </c>
      <c r="F1349" s="9" t="s">
        <v>2795</v>
      </c>
      <c r="G1349" s="9" t="s">
        <v>4369</v>
      </c>
      <c r="H1349" s="9" t="s">
        <v>2794</v>
      </c>
      <c r="I1349" s="9">
        <v>32241</v>
      </c>
      <c r="J1349" s="9">
        <v>18673</v>
      </c>
      <c r="K1349" s="9">
        <v>614.5</v>
      </c>
      <c r="L1349" s="115">
        <f t="shared" si="63"/>
        <v>0.57916938060233869</v>
      </c>
      <c r="M1349" s="96">
        <f>IF($B1349="Область","",SUM('Дані з ДІСО'!J1349:L1349)/K1349)</f>
        <v>5.110659072416599</v>
      </c>
      <c r="N1349" s="9" t="str">
        <f>IF($B1349="Область","",VLOOKUP(100*J1349/I1349,Параметри!$B$39:$C$53,2,TRUE))</f>
        <v>6. 53-58</v>
      </c>
      <c r="O1349" s="9" t="str">
        <f>IF($B1349="Область","",VLOOKUP(M1349,Параметри!$B$21:$C$35,2,TRUE))</f>
        <v>8. 4,5-5,8</v>
      </c>
      <c r="P1349" s="9">
        <f t="shared" si="64"/>
        <v>6</v>
      </c>
      <c r="Q1349" s="9">
        <f t="shared" si="65"/>
        <v>8</v>
      </c>
      <c r="R1349" s="116">
        <v>16</v>
      </c>
      <c r="S1349" s="117">
        <f>IF(C1349="Область",Параметри!$K$47,IF(C1349="Київ",Параметри!$K$48,IF(L1349&lt;Параметри!$I$42,Параметри!$K$42,IF(L1349&lt;Параметри!$I$43,Параметри!$K$43,IF(L1349&lt;Параметри!$I$44,Параметри!$K$44,IF(L1349&lt;Параметри!$I$45,Параметри!$K$45,Параметри!$K$46))))))</f>
        <v>0.43</v>
      </c>
      <c r="T1349" s="97">
        <f>IF($B1349="Область",Параметри!K$63,IF($R1349&lt;Параметри!$G$59,Параметри!K$58,IF($R1349&lt;Параметри!$G$60,Параметри!K$59,IF($R1349&lt;Параметри!$G$61,Параметри!K$60,IF($R1349&lt;Параметри!$G$62,Параметри!K$61,Параметри!K$62)))))</f>
        <v>1.7000000000000001E-2</v>
      </c>
      <c r="U1349" s="97">
        <f>IF($B1349="Область",Параметри!L$63,IF($R1349&lt;Параметри!$G$59,Параметри!L$58,IF($R1349&lt;Параметри!$G$60,Параметри!L$59,IF($R1349&lt;Параметри!$G$61,Параметри!L$60,IF($R1349&lt;Параметри!$G$62,Параметри!L$61,Параметри!L$62)))))</f>
        <v>4.7E-2</v>
      </c>
      <c r="V1349" s="98">
        <f>IF(OR(SUM('Дані з ДІСО'!G1349:I1349)=0,Розрахунки!H1349=0),"",Розрахунки!H1349/SUM('Дані з ДІСО'!G1349:I1349))</f>
        <v>12.714574898785425</v>
      </c>
      <c r="W1349" s="9">
        <v>2021</v>
      </c>
      <c r="X1349" s="9">
        <v>17</v>
      </c>
      <c r="Y1349" s="9">
        <v>15</v>
      </c>
      <c r="Z1349" s="9" t="s">
        <v>4536</v>
      </c>
      <c r="AA1349" s="99">
        <v>16</v>
      </c>
      <c r="AB1349" s="9" t="str">
        <f>IF('Коефіцієнти АТО'!C1349="Область","",'Коефіцієнти АТО'!D1349)</f>
        <v>Черкаська</v>
      </c>
      <c r="AC1349" s="9"/>
    </row>
    <row r="1350" spans="1:29" ht="15" customHeight="1">
      <c r="A1350" s="9">
        <v>1349</v>
      </c>
      <c r="B1350" s="9" t="s">
        <v>3176</v>
      </c>
      <c r="C1350" s="9" t="s">
        <v>3146</v>
      </c>
      <c r="D1350" s="9" t="s">
        <v>4315</v>
      </c>
      <c r="E1350" s="9" t="s">
        <v>78</v>
      </c>
      <c r="F1350" s="9" t="s">
        <v>2797</v>
      </c>
      <c r="G1350" s="9" t="s">
        <v>3331</v>
      </c>
      <c r="H1350" s="9" t="s">
        <v>2796</v>
      </c>
      <c r="I1350" s="9">
        <v>273533</v>
      </c>
      <c r="J1350" s="9">
        <v>882</v>
      </c>
      <c r="K1350" s="9">
        <v>78.2</v>
      </c>
      <c r="L1350" s="115">
        <f t="shared" si="63"/>
        <v>3.2244738294830971E-3</v>
      </c>
      <c r="M1350" s="96">
        <f>IF($B1350="Область","",SUM('Дані з ДІСО'!J1350:L1350)/K1350)</f>
        <v>363.68286445012785</v>
      </c>
      <c r="N1350" s="9" t="str">
        <f>IF($B1350="Область","",VLOOKUP(100*J1350/I1350,Параметри!$B$39:$C$53,2,TRUE))</f>
        <v>15. 0-9</v>
      </c>
      <c r="O1350" s="9" t="str">
        <f>IF($B1350="Область","",VLOOKUP(M1350,Параметри!$B$21:$C$35,2,TRUE))</f>
        <v>15. 93,7-</v>
      </c>
      <c r="P1350" s="9">
        <f t="shared" si="64"/>
        <v>15</v>
      </c>
      <c r="Q1350" s="9">
        <f t="shared" si="65"/>
        <v>15</v>
      </c>
      <c r="R1350" s="116">
        <v>27.5</v>
      </c>
      <c r="S1350" s="117">
        <f>IF(C1350="Область",Параметри!$K$47,IF(C1350="Київ",Параметри!$K$48,IF(L1350&lt;Параметри!$I$42,Параметри!$K$42,IF(L1350&lt;Параметри!$I$43,Параметри!$K$43,IF(L1350&lt;Параметри!$I$44,Параметри!$K$44,IF(L1350&lt;Параметри!$I$45,Параметри!$K$45,Параметри!$K$46))))))</f>
        <v>0.23</v>
      </c>
      <c r="T1350" s="97">
        <f>IF($B1350="Область",Параметри!K$63,IF($R1350&lt;Параметри!$G$59,Параметри!K$58,IF($R1350&lt;Параметри!$G$60,Параметри!K$59,IF($R1350&lt;Параметри!$G$61,Параметри!K$60,IF($R1350&lt;Параметри!$G$62,Параметри!K$61,Параметри!K$62)))))</f>
        <v>0.15</v>
      </c>
      <c r="U1350" s="97">
        <f>IF($B1350="Область",Параметри!L$63,IF($R1350&lt;Параметри!$G$59,Параметри!L$58,IF($R1350&lt;Параметри!$G$60,Параметри!L$59,IF($R1350&lt;Параметри!$G$61,Параметри!L$60,IF($R1350&lt;Параметри!$G$62,Параметри!L$61,Параметри!L$62)))))</f>
        <v>0.10100000000000001</v>
      </c>
      <c r="V1350" s="98">
        <f>IF(OR(SUM('Дані з ДІСО'!G1350:I1350)=0,Розрахунки!H1350=0),"",Розрахунки!H1350/SUM('Дані з ДІСО'!G1350:I1350))</f>
        <v>29.502074688796682</v>
      </c>
      <c r="W1350" s="9" t="s">
        <v>3176</v>
      </c>
      <c r="X1350" s="9">
        <v>27.5</v>
      </c>
      <c r="Y1350" s="9">
        <v>27.5</v>
      </c>
      <c r="Z1350" s="9" t="s">
        <v>4535</v>
      </c>
      <c r="AA1350" s="99">
        <v>27.5</v>
      </c>
      <c r="AB1350" s="9" t="str">
        <f>IF('Коефіцієнти АТО'!C1350="Область","",'Коефіцієнти АТО'!D1350)</f>
        <v>Черкаська</v>
      </c>
      <c r="AC1350" s="9">
        <v>1</v>
      </c>
    </row>
    <row r="1351" spans="1:29" ht="15" customHeight="1">
      <c r="A1351" s="9">
        <v>1350</v>
      </c>
      <c r="B1351" s="9" t="s">
        <v>3151</v>
      </c>
      <c r="C1351" s="9" t="s">
        <v>3151</v>
      </c>
      <c r="D1351" s="9" t="s">
        <v>4315</v>
      </c>
      <c r="E1351" s="9" t="s">
        <v>29</v>
      </c>
      <c r="F1351" s="9" t="s">
        <v>2799</v>
      </c>
      <c r="G1351" s="9" t="s">
        <v>4258</v>
      </c>
      <c r="H1351" s="9" t="s">
        <v>2798</v>
      </c>
      <c r="I1351" s="9">
        <v>20269</v>
      </c>
      <c r="J1351" s="9">
        <v>13251</v>
      </c>
      <c r="K1351" s="9">
        <v>616.20000000000005</v>
      </c>
      <c r="L1351" s="115">
        <f t="shared" si="63"/>
        <v>0.65375696877004297</v>
      </c>
      <c r="M1351" s="96">
        <f>IF($B1351="Область","",SUM('Дані з ДІСО'!J1351:L1351)/K1351)</f>
        <v>3.3219733852645241</v>
      </c>
      <c r="N1351" s="9" t="str">
        <f>IF($B1351="Область","",VLOOKUP(100*J1351/I1351,Параметри!$B$39:$C$53,2,TRUE))</f>
        <v>4. 63-66</v>
      </c>
      <c r="O1351" s="9" t="str">
        <f>IF($B1351="Область","",VLOOKUP(M1351,Параметри!$B$21:$C$35,2,TRUE))</f>
        <v>5. 3-3,9</v>
      </c>
      <c r="P1351" s="9">
        <f t="shared" si="64"/>
        <v>4</v>
      </c>
      <c r="Q1351" s="9">
        <f t="shared" si="65"/>
        <v>5</v>
      </c>
      <c r="R1351" s="116">
        <v>14.5</v>
      </c>
      <c r="S1351" s="117">
        <f>IF(C1351="Область",Параметри!$K$47,IF(C1351="Київ",Параметри!$K$48,IF(L1351&lt;Параметри!$I$42,Параметри!$K$42,IF(L1351&lt;Параметри!$I$43,Параметри!$K$43,IF(L1351&lt;Параметри!$I$44,Параметри!$K$44,IF(L1351&lt;Параметри!$I$45,Параметри!$K$45,Параметри!$K$46))))))</f>
        <v>0.48</v>
      </c>
      <c r="T1351" s="97">
        <f>IF($B1351="Область",Параметри!K$63,IF($R1351&lt;Параметри!$G$59,Параметри!K$58,IF($R1351&lt;Параметри!$G$60,Параметри!K$59,IF($R1351&lt;Параметри!$G$61,Параметри!K$60,IF($R1351&lt;Параметри!$G$62,Параметри!K$61,Параметри!K$62)))))</f>
        <v>1.7000000000000001E-2</v>
      </c>
      <c r="U1351" s="97">
        <f>IF($B1351="Область",Параметри!L$63,IF($R1351&lt;Параметри!$G$59,Параметри!L$58,IF($R1351&lt;Параметри!$G$60,Параметри!L$59,IF($R1351&lt;Параметри!$G$61,Параметри!L$60,IF($R1351&lt;Параметри!$G$62,Параметри!L$61,Параметри!L$62)))))</f>
        <v>4.7E-2</v>
      </c>
      <c r="V1351" s="98">
        <f>IF(OR(SUM('Дані з ДІСО'!G1351:I1351)=0,Розрахунки!H1351=0),"",Розрахунки!H1351/SUM('Дані з ДІСО'!G1351:I1351))</f>
        <v>14.5177304964539</v>
      </c>
      <c r="W1351" s="9">
        <v>2021</v>
      </c>
      <c r="X1351" s="9">
        <v>14.5</v>
      </c>
      <c r="Y1351" s="9">
        <v>13.5</v>
      </c>
      <c r="Z1351" s="9" t="s">
        <v>4535</v>
      </c>
      <c r="AA1351" s="99">
        <v>14.5</v>
      </c>
      <c r="AB1351" s="9" t="str">
        <f>IF('Коефіцієнти АТО'!C1351="Область","",'Коефіцієнти АТО'!D1351)</f>
        <v>Черкаська</v>
      </c>
      <c r="AC1351" s="9"/>
    </row>
    <row r="1352" spans="1:29" ht="15" customHeight="1">
      <c r="A1352" s="9">
        <v>1351</v>
      </c>
      <c r="B1352" s="9" t="s">
        <v>3151</v>
      </c>
      <c r="C1352" s="9" t="s">
        <v>3151</v>
      </c>
      <c r="D1352" s="9" t="s">
        <v>4315</v>
      </c>
      <c r="E1352" s="9" t="s">
        <v>29</v>
      </c>
      <c r="F1352" s="9" t="s">
        <v>2801</v>
      </c>
      <c r="G1352" s="9" t="s">
        <v>4370</v>
      </c>
      <c r="H1352" s="9" t="s">
        <v>2800</v>
      </c>
      <c r="I1352" s="9">
        <v>11415</v>
      </c>
      <c r="J1352" s="9">
        <v>11415</v>
      </c>
      <c r="K1352" s="9">
        <v>425.1</v>
      </c>
      <c r="L1352" s="115">
        <f t="shared" si="63"/>
        <v>1</v>
      </c>
      <c r="M1352" s="96">
        <f>IF($B1352="Область","",SUM('Дані з ДІСО'!J1352:L1352)/K1352)</f>
        <v>2.2018348623853208</v>
      </c>
      <c r="N1352" s="9" t="str">
        <f>IF($B1352="Область","",VLOOKUP(100*J1352/I1352,Параметри!$B$39:$C$53,2,TRUE))</f>
        <v>1. 100%</v>
      </c>
      <c r="O1352" s="9" t="str">
        <f>IF($B1352="Область","",VLOOKUP(M1352,Параметри!$B$21:$C$35,2,TRUE))</f>
        <v>4. 2,1-3</v>
      </c>
      <c r="P1352" s="9">
        <f t="shared" si="64"/>
        <v>1</v>
      </c>
      <c r="Q1352" s="9">
        <f t="shared" si="65"/>
        <v>4</v>
      </c>
      <c r="R1352" s="116">
        <v>12.5</v>
      </c>
      <c r="S1352" s="117">
        <f>IF(C1352="Область",Параметри!$K$47,IF(C1352="Київ",Параметри!$K$48,IF(L1352&lt;Параметри!$I$42,Параметри!$K$42,IF(L1352&lt;Параметри!$I$43,Параметри!$K$43,IF(L1352&lt;Параметри!$I$44,Параметри!$K$44,IF(L1352&lt;Параметри!$I$45,Параметри!$K$45,Параметри!$K$46))))))</f>
        <v>0.53</v>
      </c>
      <c r="T1352" s="97">
        <f>IF($B1352="Область",Параметри!K$63,IF($R1352&lt;Параметри!$G$59,Параметри!K$58,IF($R1352&lt;Параметри!$G$60,Параметри!K$59,IF($R1352&lt;Параметри!$G$61,Параметри!K$60,IF($R1352&lt;Параметри!$G$62,Параметри!K$61,Параметри!K$62)))))</f>
        <v>1.7000000000000001E-2</v>
      </c>
      <c r="U1352" s="97">
        <f>IF($B1352="Область",Параметри!L$63,IF($R1352&lt;Параметри!$G$59,Параметри!L$58,IF($R1352&lt;Параметри!$G$60,Параметри!L$59,IF($R1352&lt;Параметри!$G$61,Параметри!L$60,IF($R1352&lt;Параметри!$G$62,Параметри!L$61,Параметри!L$62)))))</f>
        <v>4.7E-2</v>
      </c>
      <c r="V1352" s="98">
        <f>IF(OR(SUM('Дані з ДІСО'!G1352:I1352)=0,Розрахунки!H1352=0),"",Розрахунки!H1352/SUM('Дані з ДІСО'!G1352:I1352))</f>
        <v>7.5483870967741939</v>
      </c>
      <c r="W1352" s="9">
        <v>2021</v>
      </c>
      <c r="X1352" s="9">
        <v>13</v>
      </c>
      <c r="Y1352" s="9">
        <v>11.5</v>
      </c>
      <c r="Z1352" s="9" t="s">
        <v>4536</v>
      </c>
      <c r="AA1352" s="99">
        <v>12.5</v>
      </c>
      <c r="AB1352" s="9" t="str">
        <f>IF('Коефіцієнти АТО'!C1352="Область","",'Коефіцієнти АТО'!D1352)</f>
        <v>Черкаська</v>
      </c>
      <c r="AC1352" s="9"/>
    </row>
    <row r="1353" spans="1:29" ht="15" customHeight="1">
      <c r="A1353" s="9">
        <v>1352</v>
      </c>
      <c r="B1353" s="9" t="s">
        <v>3097</v>
      </c>
      <c r="C1353" s="9" t="s">
        <v>3097</v>
      </c>
      <c r="D1353" s="9" t="s">
        <v>4371</v>
      </c>
      <c r="E1353" s="9" t="s">
        <v>15</v>
      </c>
      <c r="F1353" s="9" t="s">
        <v>2806</v>
      </c>
      <c r="G1353" s="9" t="s">
        <v>3136</v>
      </c>
      <c r="H1353" s="9" t="s">
        <v>2805</v>
      </c>
      <c r="I1353" s="9"/>
      <c r="J1353" s="9"/>
      <c r="K1353" s="9" t="s">
        <v>4534</v>
      </c>
      <c r="L1353" s="115" t="str">
        <f t="shared" si="63"/>
        <v/>
      </c>
      <c r="M1353" s="96" t="str">
        <f>IF($B1353="Область","",SUM('Дані з ДІСО'!J1353:L1353)/K1353)</f>
        <v/>
      </c>
      <c r="N1353" s="9" t="str">
        <f>IF($B1353="Область","",VLOOKUP(100*J1353/I1353,Параметри!$B$39:$C$53,2,TRUE))</f>
        <v/>
      </c>
      <c r="O1353" s="9" t="str">
        <f>IF($B1353="Область","",VLOOKUP(M1353,Параметри!$B$21:$C$35,2,TRUE))</f>
        <v/>
      </c>
      <c r="P1353" s="9" t="str">
        <f t="shared" si="64"/>
        <v/>
      </c>
      <c r="Q1353" s="9" t="str">
        <f t="shared" si="65"/>
        <v/>
      </c>
      <c r="R1353" s="116">
        <v>20</v>
      </c>
      <c r="S1353" s="117">
        <f>IF(C1353="Область",Параметри!$K$47,IF(C1353="Київ",Параметри!$K$48,IF(L1353&lt;Параметри!$I$42,Параметри!$K$42,IF(L1353&lt;Параметри!$I$43,Параметри!$K$43,IF(L1353&lt;Параметри!$I$44,Параметри!$K$44,IF(L1353&lt;Параметри!$I$45,Параметри!$K$45,Параметри!$K$46))))))</f>
        <v>0.23</v>
      </c>
      <c r="T1353" s="97">
        <f>IF($B1353="Область",Параметри!K$63,IF($R1353&lt;Параметри!$G$59,Параметри!K$58,IF($R1353&lt;Параметри!$G$60,Параметри!K$59,IF($R1353&lt;Параметри!$G$61,Параметри!K$60,IF($R1353&lt;Параметри!$G$62,Параметри!K$61,Параметри!K$62)))))</f>
        <v>7.0000000000000007E-2</v>
      </c>
      <c r="U1353" s="97">
        <f>IF($B1353="Область",Параметри!L$63,IF($R1353&lt;Параметри!$G$59,Параметри!L$58,IF($R1353&lt;Параметри!$G$60,Параметри!L$59,IF($R1353&lt;Параметри!$G$61,Параметри!L$60,IF($R1353&lt;Параметри!$G$62,Параметри!L$61,Параметри!L$62)))))</f>
        <v>0.10100000000000001</v>
      </c>
      <c r="V1353" s="98">
        <f>IF(OR(SUM('Дані з ДІСО'!G1353:I1353)=0,Розрахунки!H1353=0),"",Розрахунки!H1353/SUM('Дані з ДІСО'!G1353:I1353))</f>
        <v>22.625</v>
      </c>
      <c r="W1353" s="9" t="s">
        <v>3097</v>
      </c>
      <c r="X1353" s="9">
        <v>20</v>
      </c>
      <c r="Y1353" s="9">
        <v>20</v>
      </c>
      <c r="Z1353" s="9" t="s">
        <v>4535</v>
      </c>
      <c r="AA1353" s="99">
        <v>20</v>
      </c>
      <c r="AB1353" s="9" t="str">
        <f>IF('Коефіцієнти АТО'!C1353="Область","",'Коефіцієнти АТО'!D1353)</f>
        <v/>
      </c>
      <c r="AC1353" s="9"/>
    </row>
    <row r="1354" spans="1:29" ht="15" customHeight="1">
      <c r="A1354" s="9">
        <v>1353</v>
      </c>
      <c r="B1354" s="9" t="s">
        <v>3148</v>
      </c>
      <c r="C1354" s="9" t="s">
        <v>3148</v>
      </c>
      <c r="D1354" s="9" t="s">
        <v>4371</v>
      </c>
      <c r="E1354" s="9" t="s">
        <v>24</v>
      </c>
      <c r="F1354" s="9" t="s">
        <v>2810</v>
      </c>
      <c r="G1354" s="9" t="s">
        <v>4372</v>
      </c>
      <c r="H1354" s="9" t="s">
        <v>2809</v>
      </c>
      <c r="I1354" s="9">
        <v>4680</v>
      </c>
      <c r="J1354" s="9">
        <v>4680</v>
      </c>
      <c r="K1354" s="9">
        <v>59.7</v>
      </c>
      <c r="L1354" s="115">
        <f t="shared" si="63"/>
        <v>1</v>
      </c>
      <c r="M1354" s="96">
        <f>IF($B1354="Область","",SUM('Дані з ДІСО'!J1354:L1354)/K1354)</f>
        <v>10.837520938023451</v>
      </c>
      <c r="N1354" s="9" t="str">
        <f>IF($B1354="Область","",VLOOKUP(100*J1354/I1354,Параметри!$B$39:$C$53,2,TRUE))</f>
        <v>1. 100%</v>
      </c>
      <c r="O1354" s="9" t="str">
        <f>IF($B1354="Область","",VLOOKUP(M1354,Параметри!$B$21:$C$35,2,TRUE))</f>
        <v>11. 10,2-15</v>
      </c>
      <c r="P1354" s="9">
        <f t="shared" si="64"/>
        <v>1</v>
      </c>
      <c r="Q1354" s="9">
        <f t="shared" si="65"/>
        <v>11</v>
      </c>
      <c r="R1354" s="116">
        <v>19.5</v>
      </c>
      <c r="S1354" s="117">
        <f>IF(C1354="Область",Параметри!$K$47,IF(C1354="Київ",Параметри!$K$48,IF(L1354&lt;Параметри!$I$42,Параметри!$K$42,IF(L1354&lt;Параметри!$I$43,Параметри!$K$43,IF(L1354&lt;Параметри!$I$44,Параметри!$K$44,IF(L1354&lt;Параметри!$I$45,Параметри!$K$45,Параметри!$K$46))))))</f>
        <v>0.53</v>
      </c>
      <c r="T1354" s="97">
        <f>IF($B1354="Область",Параметри!K$63,IF($R1354&lt;Параметри!$G$59,Параметри!K$58,IF($R1354&lt;Параметри!$G$60,Параметри!K$59,IF($R1354&lt;Параметри!$G$61,Параметри!K$60,IF($R1354&lt;Параметри!$G$62,Параметри!K$61,Параметри!K$62)))))</f>
        <v>1.7000000000000001E-2</v>
      </c>
      <c r="U1354" s="97">
        <f>IF($B1354="Область",Параметри!L$63,IF($R1354&lt;Параметри!$G$59,Параметри!L$58,IF($R1354&lt;Параметри!$G$60,Параметри!L$59,IF($R1354&lt;Параметри!$G$61,Параметри!L$60,IF($R1354&lt;Параметри!$G$62,Параметри!L$61,Параметри!L$62)))))</f>
        <v>4.7E-2</v>
      </c>
      <c r="V1354" s="98">
        <f>IF(OR(SUM('Дані з ДІСО'!G1354:I1354)=0,Розрахунки!H1354=0),"",Розрахунки!H1354/SUM('Дані з ДІСО'!G1354:I1354))</f>
        <v>28.130434782608695</v>
      </c>
      <c r="W1354" s="9">
        <v>2016</v>
      </c>
      <c r="X1354" s="9">
        <v>18</v>
      </c>
      <c r="Y1354" s="9">
        <v>20.5</v>
      </c>
      <c r="Z1354" s="9" t="s">
        <v>4536</v>
      </c>
      <c r="AA1354" s="99">
        <v>19.5</v>
      </c>
      <c r="AB1354" s="9" t="str">
        <f>IF('Коефіцієнти АТО'!C1354="Область","",'Коефіцієнти АТО'!D1354)</f>
        <v>Чернівецька</v>
      </c>
      <c r="AC1354" s="9"/>
    </row>
    <row r="1355" spans="1:29" ht="15" customHeight="1">
      <c r="A1355" s="9">
        <v>1354</v>
      </c>
      <c r="B1355" s="9" t="s">
        <v>3148</v>
      </c>
      <c r="C1355" s="9" t="s">
        <v>3148</v>
      </c>
      <c r="D1355" s="9" t="s">
        <v>4371</v>
      </c>
      <c r="E1355" s="9" t="s">
        <v>24</v>
      </c>
      <c r="F1355" s="9" t="s">
        <v>2812</v>
      </c>
      <c r="G1355" s="9" t="s">
        <v>4373</v>
      </c>
      <c r="H1355" s="9" t="s">
        <v>2811</v>
      </c>
      <c r="I1355" s="9">
        <v>13914</v>
      </c>
      <c r="J1355" s="9">
        <v>13914</v>
      </c>
      <c r="K1355" s="9">
        <v>98</v>
      </c>
      <c r="L1355" s="115">
        <f t="shared" si="63"/>
        <v>1</v>
      </c>
      <c r="M1355" s="96">
        <f>IF($B1355="Область","",SUM('Дані з ДІСО'!J1355:L1355)/K1355)</f>
        <v>16.887755102040817</v>
      </c>
      <c r="N1355" s="9" t="str">
        <f>IF($B1355="Область","",VLOOKUP(100*J1355/I1355,Параметри!$B$39:$C$53,2,TRUE))</f>
        <v>1. 100%</v>
      </c>
      <c r="O1355" s="9" t="str">
        <f>IF($B1355="Область","",VLOOKUP(M1355,Параметри!$B$21:$C$35,2,TRUE))</f>
        <v>12. 15-35,3</v>
      </c>
      <c r="P1355" s="9">
        <f t="shared" si="64"/>
        <v>1</v>
      </c>
      <c r="Q1355" s="9">
        <f t="shared" si="65"/>
        <v>12</v>
      </c>
      <c r="R1355" s="116">
        <v>20.5</v>
      </c>
      <c r="S1355" s="117">
        <f>IF(C1355="Область",Параметри!$K$47,IF(C1355="Київ",Параметри!$K$48,IF(L1355&lt;Параметри!$I$42,Параметри!$K$42,IF(L1355&lt;Параметри!$I$43,Параметри!$K$43,IF(L1355&lt;Параметри!$I$44,Параметри!$K$44,IF(L1355&lt;Параметри!$I$45,Параметри!$K$45,Параметри!$K$46))))))</f>
        <v>0.53</v>
      </c>
      <c r="T1355" s="97">
        <f>IF($B1355="Область",Параметри!K$63,IF($R1355&lt;Параметри!$G$59,Параметри!K$58,IF($R1355&lt;Параметри!$G$60,Параметри!K$59,IF($R1355&lt;Параметри!$G$61,Параметри!K$60,IF($R1355&lt;Параметри!$G$62,Параметри!K$61,Параметри!K$62)))))</f>
        <v>7.4999999999999997E-2</v>
      </c>
      <c r="U1355" s="97">
        <f>IF($B1355="Область",Параметри!L$63,IF($R1355&lt;Параметри!$G$59,Параметри!L$58,IF($R1355&lt;Параметри!$G$60,Параметри!L$59,IF($R1355&lt;Параметри!$G$61,Параметри!L$60,IF($R1355&lt;Параметри!$G$62,Параметри!L$61,Параметри!L$62)))))</f>
        <v>4.7E-2</v>
      </c>
      <c r="V1355" s="98">
        <f>IF(OR(SUM('Дані з ДІСО'!G1355:I1355)=0,Розрахунки!H1355=0),"",Розрахунки!H1355/SUM('Дані з ДІСО'!G1355:I1355))</f>
        <v>34.479166666666664</v>
      </c>
      <c r="W1355" s="9">
        <v>2016</v>
      </c>
      <c r="X1355" s="9">
        <v>20.5</v>
      </c>
      <c r="Y1355" s="9">
        <v>21</v>
      </c>
      <c r="Z1355" s="9" t="s">
        <v>4535</v>
      </c>
      <c r="AA1355" s="99">
        <v>20.5</v>
      </c>
      <c r="AB1355" s="9" t="str">
        <f>IF('Коефіцієнти АТО'!C1355="Область","",'Коефіцієнти АТО'!D1355)</f>
        <v>Чернівецька</v>
      </c>
      <c r="AC1355" s="9"/>
    </row>
    <row r="1356" spans="1:29" ht="15" customHeight="1">
      <c r="A1356" s="9">
        <v>1355</v>
      </c>
      <c r="B1356" s="9" t="s">
        <v>3148</v>
      </c>
      <c r="C1356" s="9" t="s">
        <v>3148</v>
      </c>
      <c r="D1356" s="9" t="s">
        <v>4371</v>
      </c>
      <c r="E1356" s="9" t="s">
        <v>24</v>
      </c>
      <c r="F1356" s="9" t="s">
        <v>2814</v>
      </c>
      <c r="G1356" s="9" t="s">
        <v>4374</v>
      </c>
      <c r="H1356" s="9" t="s">
        <v>2813</v>
      </c>
      <c r="I1356" s="9">
        <v>6976</v>
      </c>
      <c r="J1356" s="9">
        <v>6976</v>
      </c>
      <c r="K1356" s="9">
        <v>56.4</v>
      </c>
      <c r="L1356" s="115">
        <f t="shared" si="63"/>
        <v>1</v>
      </c>
      <c r="M1356" s="96">
        <f>IF($B1356="Область","",SUM('Дані з ДІСО'!J1356:L1356)/K1356)</f>
        <v>11.170212765957448</v>
      </c>
      <c r="N1356" s="9" t="str">
        <f>IF($B1356="Область","",VLOOKUP(100*J1356/I1356,Параметри!$B$39:$C$53,2,TRUE))</f>
        <v>1. 100%</v>
      </c>
      <c r="O1356" s="9" t="str">
        <f>IF($B1356="Область","",VLOOKUP(M1356,Параметри!$B$21:$C$35,2,TRUE))</f>
        <v>11. 10,2-15</v>
      </c>
      <c r="P1356" s="9">
        <f t="shared" si="64"/>
        <v>1</v>
      </c>
      <c r="Q1356" s="9">
        <f t="shared" si="65"/>
        <v>11</v>
      </c>
      <c r="R1356" s="116">
        <v>17.5</v>
      </c>
      <c r="S1356" s="117">
        <f>IF(C1356="Область",Параметри!$K$47,IF(C1356="Київ",Параметри!$K$48,IF(L1356&lt;Параметри!$I$42,Параметри!$K$42,IF(L1356&lt;Параметри!$I$43,Параметри!$K$43,IF(L1356&lt;Параметри!$I$44,Параметри!$K$44,IF(L1356&lt;Параметри!$I$45,Параметри!$K$45,Параметри!$K$46))))))</f>
        <v>0.53</v>
      </c>
      <c r="T1356" s="97">
        <f>IF($B1356="Область",Параметри!K$63,IF($R1356&lt;Параметри!$G$59,Параметри!K$58,IF($R1356&lt;Параметри!$G$60,Параметри!K$59,IF($R1356&lt;Параметри!$G$61,Параметри!K$60,IF($R1356&lt;Параметри!$G$62,Параметри!K$61,Параметри!K$62)))))</f>
        <v>1.7000000000000001E-2</v>
      </c>
      <c r="U1356" s="97">
        <f>IF($B1356="Область",Параметри!L$63,IF($R1356&lt;Параметри!$G$59,Параметри!L$58,IF($R1356&lt;Параметри!$G$60,Параметри!L$59,IF($R1356&lt;Параметри!$G$61,Параметри!L$60,IF($R1356&lt;Параметри!$G$62,Параметри!L$61,Параметри!L$62)))))</f>
        <v>4.7E-2</v>
      </c>
      <c r="V1356" s="98">
        <f>IF(OR(SUM('Дані з ДІСО'!G1356:I1356)=0,Розрахунки!H1356=0),"",Розрахунки!H1356/SUM('Дані з ДІСО'!G1356:I1356))</f>
        <v>17.5</v>
      </c>
      <c r="W1356" s="9">
        <v>2016</v>
      </c>
      <c r="X1356" s="9">
        <v>18</v>
      </c>
      <c r="Y1356" s="9">
        <v>16.5</v>
      </c>
      <c r="Z1356" s="9" t="s">
        <v>4536</v>
      </c>
      <c r="AA1356" s="99">
        <v>17.5</v>
      </c>
      <c r="AB1356" s="9" t="str">
        <f>IF('Коефіцієнти АТО'!C1356="Область","",'Коефіцієнти АТО'!D1356)</f>
        <v>Чернівецька</v>
      </c>
      <c r="AC1356" s="9"/>
    </row>
    <row r="1357" spans="1:29" ht="15" customHeight="1">
      <c r="A1357" s="9">
        <v>1356</v>
      </c>
      <c r="B1357" s="9" t="s">
        <v>3151</v>
      </c>
      <c r="C1357" s="9" t="s">
        <v>3151</v>
      </c>
      <c r="D1357" s="9" t="s">
        <v>4371</v>
      </c>
      <c r="E1357" s="9" t="s">
        <v>29</v>
      </c>
      <c r="F1357" s="9" t="s">
        <v>2816</v>
      </c>
      <c r="G1357" s="9" t="s">
        <v>4375</v>
      </c>
      <c r="H1357" s="9" t="s">
        <v>2815</v>
      </c>
      <c r="I1357" s="9">
        <v>19271</v>
      </c>
      <c r="J1357" s="9">
        <v>9959</v>
      </c>
      <c r="K1357" s="9">
        <v>139.9</v>
      </c>
      <c r="L1357" s="115">
        <f t="shared" si="63"/>
        <v>0.51678688184318411</v>
      </c>
      <c r="M1357" s="96">
        <f>IF($B1357="Область","",SUM('Дані з ДІСО'!J1357:L1357)/K1357)</f>
        <v>19.042172980700499</v>
      </c>
      <c r="N1357" s="9" t="str">
        <f>IF($B1357="Область","",VLOOKUP(100*J1357/I1357,Параметри!$B$39:$C$53,2,TRUE))</f>
        <v>7. 49-53</v>
      </c>
      <c r="O1357" s="9" t="str">
        <f>IF($B1357="Область","",VLOOKUP(M1357,Параметри!$B$21:$C$35,2,TRUE))</f>
        <v>12. 15-35,3</v>
      </c>
      <c r="P1357" s="9">
        <f t="shared" si="64"/>
        <v>7</v>
      </c>
      <c r="Q1357" s="9">
        <f t="shared" si="65"/>
        <v>12</v>
      </c>
      <c r="R1357" s="116">
        <v>19</v>
      </c>
      <c r="S1357" s="117">
        <f>IF(C1357="Область",Параметри!$K$47,IF(C1357="Київ",Параметри!$K$48,IF(L1357&lt;Параметри!$I$42,Параметри!$K$42,IF(L1357&lt;Параметри!$I$43,Параметри!$K$43,IF(L1357&lt;Параметри!$I$44,Параметри!$K$44,IF(L1357&lt;Параметри!$I$45,Параметри!$K$45,Параметри!$K$46))))))</f>
        <v>0.43</v>
      </c>
      <c r="T1357" s="97">
        <f>IF($B1357="Область",Параметри!K$63,IF($R1357&lt;Параметри!$G$59,Параметри!K$58,IF($R1357&lt;Параметри!$G$60,Параметри!K$59,IF($R1357&lt;Параметри!$G$61,Параметри!K$60,IF($R1357&lt;Параметри!$G$62,Параметри!K$61,Параметри!K$62)))))</f>
        <v>1.7000000000000001E-2</v>
      </c>
      <c r="U1357" s="97">
        <f>IF($B1357="Область",Параметри!L$63,IF($R1357&lt;Параметри!$G$59,Параметри!L$58,IF($R1357&lt;Параметри!$G$60,Параметри!L$59,IF($R1357&lt;Параметри!$G$61,Параметри!L$60,IF($R1357&lt;Параметри!$G$62,Параметри!L$61,Параметри!L$62)))))</f>
        <v>4.7E-2</v>
      </c>
      <c r="V1357" s="98">
        <f>IF(OR(SUM('Дані з ДІСО'!G1357:I1357)=0,Розрахунки!H1357=0),"",Розрахунки!H1357/SUM('Дані з ДІСО'!G1357:I1357))</f>
        <v>21.83606557377049</v>
      </c>
      <c r="W1357" s="9">
        <v>2016</v>
      </c>
      <c r="X1357" s="9">
        <v>21</v>
      </c>
      <c r="Y1357" s="9">
        <v>18</v>
      </c>
      <c r="Z1357" s="9" t="s">
        <v>4536</v>
      </c>
      <c r="AA1357" s="99">
        <v>19</v>
      </c>
      <c r="AB1357" s="9" t="str">
        <f>IF('Коефіцієнти АТО'!C1357="Область","",'Коефіцієнти АТО'!D1357)</f>
        <v>Чернівецька</v>
      </c>
      <c r="AC1357" s="9"/>
    </row>
    <row r="1358" spans="1:29" ht="15" customHeight="1">
      <c r="A1358" s="9">
        <v>1357</v>
      </c>
      <c r="B1358" s="9" t="s">
        <v>3148</v>
      </c>
      <c r="C1358" s="9" t="s">
        <v>3148</v>
      </c>
      <c r="D1358" s="9" t="s">
        <v>4371</v>
      </c>
      <c r="E1358" s="9" t="s">
        <v>24</v>
      </c>
      <c r="F1358" s="9" t="s">
        <v>2818</v>
      </c>
      <c r="G1358" s="9" t="s">
        <v>4376</v>
      </c>
      <c r="H1358" s="9" t="s">
        <v>2817</v>
      </c>
      <c r="I1358" s="9">
        <v>14951</v>
      </c>
      <c r="J1358" s="9">
        <v>14951</v>
      </c>
      <c r="K1358" s="9">
        <v>211.6</v>
      </c>
      <c r="L1358" s="115">
        <f t="shared" si="63"/>
        <v>1</v>
      </c>
      <c r="M1358" s="96">
        <f>IF($B1358="Область","",SUM('Дані з ДІСО'!J1358:L1358)/K1358)</f>
        <v>8.3034026465028354</v>
      </c>
      <c r="N1358" s="9" t="str">
        <f>IF($B1358="Область","",VLOOKUP(100*J1358/I1358,Параметри!$B$39:$C$53,2,TRUE))</f>
        <v>1. 100%</v>
      </c>
      <c r="O1358" s="9" t="str">
        <f>IF($B1358="Область","",VLOOKUP(M1358,Параметри!$B$21:$C$35,2,TRUE))</f>
        <v>10. 7-10,2</v>
      </c>
      <c r="P1358" s="9">
        <f t="shared" si="64"/>
        <v>1</v>
      </c>
      <c r="Q1358" s="9">
        <f t="shared" si="65"/>
        <v>10</v>
      </c>
      <c r="R1358" s="116">
        <v>15.5</v>
      </c>
      <c r="S1358" s="117">
        <f>IF(C1358="Область",Параметри!$K$47,IF(C1358="Київ",Параметри!$K$48,IF(L1358&lt;Параметри!$I$42,Параметри!$K$42,IF(L1358&lt;Параметри!$I$43,Параметри!$K$43,IF(L1358&lt;Параметри!$I$44,Параметри!$K$44,IF(L1358&lt;Параметри!$I$45,Параметри!$K$45,Параметри!$K$46))))))</f>
        <v>0.53</v>
      </c>
      <c r="T1358" s="97">
        <f>IF($B1358="Область",Параметри!K$63,IF($R1358&lt;Параметри!$G$59,Параметри!K$58,IF($R1358&lt;Параметри!$G$60,Параметри!K$59,IF($R1358&lt;Параметри!$G$61,Параметри!K$60,IF($R1358&lt;Параметри!$G$62,Параметри!K$61,Параметри!K$62)))))</f>
        <v>1.7000000000000001E-2</v>
      </c>
      <c r="U1358" s="97">
        <f>IF($B1358="Область",Параметри!L$63,IF($R1358&lt;Параметри!$G$59,Параметри!L$58,IF($R1358&lt;Параметри!$G$60,Параметри!L$59,IF($R1358&lt;Параметри!$G$61,Параметри!L$60,IF($R1358&lt;Параметри!$G$62,Параметри!L$61,Параметри!L$62)))))</f>
        <v>4.7E-2</v>
      </c>
      <c r="V1358" s="98">
        <f>IF(OR(SUM('Дані з ДІСО'!G1358:I1358)=0,Розрахунки!H1358=0),"",Розрахунки!H1358/SUM('Дані з ДІСО'!G1358:I1358))</f>
        <v>23.743243243243242</v>
      </c>
      <c r="W1358" s="9">
        <v>2016</v>
      </c>
      <c r="X1358" s="9">
        <v>15.5</v>
      </c>
      <c r="Y1358" s="9">
        <v>16.5</v>
      </c>
      <c r="Z1358" s="9" t="s">
        <v>4535</v>
      </c>
      <c r="AA1358" s="99">
        <v>15.5</v>
      </c>
      <c r="AB1358" s="9" t="str">
        <f>IF('Коефіцієнти АТО'!C1358="Область","",'Коефіцієнти АТО'!D1358)</f>
        <v>Чернівецька</v>
      </c>
      <c r="AC1358" s="9"/>
    </row>
    <row r="1359" spans="1:29" ht="15" customHeight="1">
      <c r="A1359" s="9">
        <v>1358</v>
      </c>
      <c r="B1359" s="9" t="s">
        <v>3148</v>
      </c>
      <c r="C1359" s="9" t="s">
        <v>3148</v>
      </c>
      <c r="D1359" s="9" t="s">
        <v>4371</v>
      </c>
      <c r="E1359" s="9" t="s">
        <v>24</v>
      </c>
      <c r="F1359" s="9" t="s">
        <v>2820</v>
      </c>
      <c r="G1359" s="9" t="s">
        <v>4377</v>
      </c>
      <c r="H1359" s="9" t="s">
        <v>2819</v>
      </c>
      <c r="I1359" s="9">
        <v>11863</v>
      </c>
      <c r="J1359" s="9">
        <v>11863</v>
      </c>
      <c r="K1359" s="9">
        <v>147.9</v>
      </c>
      <c r="L1359" s="115">
        <f t="shared" si="63"/>
        <v>1</v>
      </c>
      <c r="M1359" s="96">
        <f>IF($B1359="Область","",SUM('Дані з ДІСО'!J1359:L1359)/K1359)</f>
        <v>6.1325219743069637</v>
      </c>
      <c r="N1359" s="9" t="str">
        <f>IF($B1359="Область","",VLOOKUP(100*J1359/I1359,Параметри!$B$39:$C$53,2,TRUE))</f>
        <v>1. 100%</v>
      </c>
      <c r="O1359" s="9" t="str">
        <f>IF($B1359="Область","",VLOOKUP(M1359,Параметри!$B$21:$C$35,2,TRUE))</f>
        <v>9. 5,8-7</v>
      </c>
      <c r="P1359" s="9">
        <f t="shared" si="64"/>
        <v>1</v>
      </c>
      <c r="Q1359" s="9">
        <f t="shared" si="65"/>
        <v>9</v>
      </c>
      <c r="R1359" s="116">
        <v>14</v>
      </c>
      <c r="S1359" s="117">
        <f>IF(C1359="Область",Параметри!$K$47,IF(C1359="Київ",Параметри!$K$48,IF(L1359&lt;Параметри!$I$42,Параметри!$K$42,IF(L1359&lt;Параметри!$I$43,Параметри!$K$43,IF(L1359&lt;Параметри!$I$44,Параметри!$K$44,IF(L1359&lt;Параметри!$I$45,Параметри!$K$45,Параметри!$K$46))))))</f>
        <v>0.53</v>
      </c>
      <c r="T1359" s="97">
        <f>IF($B1359="Область",Параметри!K$63,IF($R1359&lt;Параметри!$G$59,Параметри!K$58,IF($R1359&lt;Параметри!$G$60,Параметри!K$59,IF($R1359&lt;Параметри!$G$61,Параметри!K$60,IF($R1359&lt;Параметри!$G$62,Параметри!K$61,Параметри!K$62)))))</f>
        <v>1.7000000000000001E-2</v>
      </c>
      <c r="U1359" s="97">
        <f>IF($B1359="Область",Параметри!L$63,IF($R1359&lt;Параметри!$G$59,Параметри!L$58,IF($R1359&lt;Параметри!$G$60,Параметри!L$59,IF($R1359&lt;Параметри!$G$61,Параметри!L$60,IF($R1359&lt;Параметри!$G$62,Параметри!L$61,Параметри!L$62)))))</f>
        <v>4.7E-2</v>
      </c>
      <c r="V1359" s="98">
        <f>IF(OR(SUM('Дані з ДІСО'!G1359:I1359)=0,Розрахунки!H1359=0),"",Розрахунки!H1359/SUM('Дані з ДІСО'!G1359:I1359))</f>
        <v>14.171875</v>
      </c>
      <c r="W1359" s="9">
        <v>2016</v>
      </c>
      <c r="X1359" s="9">
        <v>15.5</v>
      </c>
      <c r="Y1359" s="9">
        <v>13</v>
      </c>
      <c r="Z1359" s="9" t="s">
        <v>4536</v>
      </c>
      <c r="AA1359" s="99">
        <v>14</v>
      </c>
      <c r="AB1359" s="9" t="str">
        <f>IF('Коефіцієнти АТО'!C1359="Область","",'Коефіцієнти АТО'!D1359)</f>
        <v>Чернівецька</v>
      </c>
      <c r="AC1359" s="9"/>
    </row>
    <row r="1360" spans="1:29" ht="15" customHeight="1">
      <c r="A1360" s="9">
        <v>1359</v>
      </c>
      <c r="B1360" s="9" t="s">
        <v>3148</v>
      </c>
      <c r="C1360" s="9" t="s">
        <v>3148</v>
      </c>
      <c r="D1360" s="9" t="s">
        <v>4371</v>
      </c>
      <c r="E1360" s="9" t="s">
        <v>24</v>
      </c>
      <c r="F1360" s="9" t="s">
        <v>2822</v>
      </c>
      <c r="G1360" s="9" t="s">
        <v>4378</v>
      </c>
      <c r="H1360" s="9" t="s">
        <v>2821</v>
      </c>
      <c r="I1360" s="9">
        <v>12438</v>
      </c>
      <c r="J1360" s="9">
        <v>12438</v>
      </c>
      <c r="K1360" s="9">
        <v>129.9</v>
      </c>
      <c r="L1360" s="115">
        <f t="shared" si="63"/>
        <v>1</v>
      </c>
      <c r="M1360" s="96">
        <f>IF($B1360="Область","",SUM('Дані з ДІСО'!J1360:L1360)/K1360)</f>
        <v>9.3302540415704378</v>
      </c>
      <c r="N1360" s="9" t="str">
        <f>IF($B1360="Область","",VLOOKUP(100*J1360/I1360,Параметри!$B$39:$C$53,2,TRUE))</f>
        <v>1. 100%</v>
      </c>
      <c r="O1360" s="9" t="str">
        <f>IF($B1360="Область","",VLOOKUP(M1360,Параметри!$B$21:$C$35,2,TRUE))</f>
        <v>10. 7-10,2</v>
      </c>
      <c r="P1360" s="9">
        <f t="shared" si="64"/>
        <v>1</v>
      </c>
      <c r="Q1360" s="9">
        <f t="shared" si="65"/>
        <v>10</v>
      </c>
      <c r="R1360" s="116">
        <v>15.5</v>
      </c>
      <c r="S1360" s="117">
        <f>IF(C1360="Область",Параметри!$K$47,IF(C1360="Київ",Параметри!$K$48,IF(L1360&lt;Параметри!$I$42,Параметри!$K$42,IF(L1360&lt;Параметри!$I$43,Параметри!$K$43,IF(L1360&lt;Параметри!$I$44,Параметри!$K$44,IF(L1360&lt;Параметри!$I$45,Параметри!$K$45,Параметри!$K$46))))))</f>
        <v>0.53</v>
      </c>
      <c r="T1360" s="97">
        <f>IF($B1360="Область",Параметри!K$63,IF($R1360&lt;Параметри!$G$59,Параметри!K$58,IF($R1360&lt;Параметри!$G$60,Параметри!K$59,IF($R1360&lt;Параметри!$G$61,Параметри!K$60,IF($R1360&lt;Параметри!$G$62,Параметри!K$61,Параметри!K$62)))))</f>
        <v>1.7000000000000001E-2</v>
      </c>
      <c r="U1360" s="97">
        <f>IF($B1360="Область",Параметри!L$63,IF($R1360&lt;Параметри!$G$59,Параметри!L$58,IF($R1360&lt;Параметри!$G$60,Параметри!L$59,IF($R1360&lt;Параметри!$G$61,Параметри!L$60,IF($R1360&lt;Параметри!$G$62,Параметри!L$61,Параметри!L$62)))))</f>
        <v>4.7E-2</v>
      </c>
      <c r="V1360" s="98">
        <f>IF(OR(SUM('Дані з ДІСО'!G1360:I1360)=0,Розрахунки!H1360=0),"",Розрахунки!H1360/SUM('Дані з ДІСО'!G1360:I1360))</f>
        <v>20.2</v>
      </c>
      <c r="W1360" s="9">
        <v>2016</v>
      </c>
      <c r="X1360" s="9">
        <v>15.5</v>
      </c>
      <c r="Y1360" s="9">
        <v>15</v>
      </c>
      <c r="Z1360" s="9" t="s">
        <v>4535</v>
      </c>
      <c r="AA1360" s="99">
        <v>15.5</v>
      </c>
      <c r="AB1360" s="9" t="str">
        <f>IF('Коефіцієнти АТО'!C1360="Область","",'Коефіцієнти АТО'!D1360)</f>
        <v>Чернівецька</v>
      </c>
      <c r="AC1360" s="9"/>
    </row>
    <row r="1361" spans="1:29" ht="15" customHeight="1">
      <c r="A1361" s="9">
        <v>1360</v>
      </c>
      <c r="B1361" s="9" t="s">
        <v>3148</v>
      </c>
      <c r="C1361" s="9" t="s">
        <v>3148</v>
      </c>
      <c r="D1361" s="9" t="s">
        <v>4371</v>
      </c>
      <c r="E1361" s="9" t="s">
        <v>24</v>
      </c>
      <c r="F1361" s="9" t="s">
        <v>2824</v>
      </c>
      <c r="G1361" s="9" t="s">
        <v>4379</v>
      </c>
      <c r="H1361" s="9" t="s">
        <v>2823</v>
      </c>
      <c r="I1361" s="9">
        <v>6505</v>
      </c>
      <c r="J1361" s="9">
        <v>6505</v>
      </c>
      <c r="K1361" s="9">
        <v>109.3</v>
      </c>
      <c r="L1361" s="115">
        <f t="shared" si="63"/>
        <v>1</v>
      </c>
      <c r="M1361" s="96">
        <f>IF($B1361="Область","",SUM('Дані з ДІСО'!J1361:L1361)/K1361)</f>
        <v>6.4226898444647764</v>
      </c>
      <c r="N1361" s="9" t="str">
        <f>IF($B1361="Область","",VLOOKUP(100*J1361/I1361,Параметри!$B$39:$C$53,2,TRUE))</f>
        <v>1. 100%</v>
      </c>
      <c r="O1361" s="9" t="str">
        <f>IF($B1361="Область","",VLOOKUP(M1361,Параметри!$B$21:$C$35,2,TRUE))</f>
        <v>9. 5,8-7</v>
      </c>
      <c r="P1361" s="9">
        <f t="shared" si="64"/>
        <v>1</v>
      </c>
      <c r="Q1361" s="9">
        <f t="shared" si="65"/>
        <v>9</v>
      </c>
      <c r="R1361" s="116">
        <v>15.5</v>
      </c>
      <c r="S1361" s="117">
        <f>IF(C1361="Область",Параметри!$K$47,IF(C1361="Київ",Параметри!$K$48,IF(L1361&lt;Параметри!$I$42,Параметри!$K$42,IF(L1361&lt;Параметри!$I$43,Параметри!$K$43,IF(L1361&lt;Параметри!$I$44,Параметри!$K$44,IF(L1361&lt;Параметри!$I$45,Параметри!$K$45,Параметри!$K$46))))))</f>
        <v>0.53</v>
      </c>
      <c r="T1361" s="97">
        <f>IF($B1361="Область",Параметри!K$63,IF($R1361&lt;Параметри!$G$59,Параметри!K$58,IF($R1361&lt;Параметри!$G$60,Параметри!K$59,IF($R1361&lt;Параметри!$G$61,Параметри!K$60,IF($R1361&lt;Параметри!$G$62,Параметри!K$61,Параметри!K$62)))))</f>
        <v>1.7000000000000001E-2</v>
      </c>
      <c r="U1361" s="97">
        <f>IF($B1361="Область",Параметри!L$63,IF($R1361&lt;Параметри!$G$59,Параметри!L$58,IF($R1361&lt;Параметри!$G$60,Параметри!L$59,IF($R1361&lt;Параметри!$G$61,Параметри!L$60,IF($R1361&lt;Параметри!$G$62,Параметри!L$61,Параметри!L$62)))))</f>
        <v>4.7E-2</v>
      </c>
      <c r="V1361" s="98">
        <f>IF(OR(SUM('Дані з ДІСО'!G1361:I1361)=0,Розрахунки!H1361=0),"",Розрахунки!H1361/SUM('Дані з ДІСО'!G1361:I1361))</f>
        <v>18.473684210526315</v>
      </c>
      <c r="W1361" s="9">
        <v>2016</v>
      </c>
      <c r="X1361" s="9">
        <v>15.5</v>
      </c>
      <c r="Y1361" s="9">
        <v>15.5</v>
      </c>
      <c r="Z1361" s="9" t="s">
        <v>4535</v>
      </c>
      <c r="AA1361" s="99">
        <v>15.5</v>
      </c>
      <c r="AB1361" s="9" t="str">
        <f>IF('Коефіцієнти АТО'!C1361="Область","",'Коефіцієнти АТО'!D1361)</f>
        <v>Чернівецька</v>
      </c>
      <c r="AC1361" s="9"/>
    </row>
    <row r="1362" spans="1:29" ht="15" customHeight="1">
      <c r="A1362" s="9">
        <v>1361</v>
      </c>
      <c r="B1362" s="9" t="s">
        <v>3145</v>
      </c>
      <c r="C1362" s="9" t="s">
        <v>3146</v>
      </c>
      <c r="D1362" s="9" t="s">
        <v>4371</v>
      </c>
      <c r="E1362" s="9" t="s">
        <v>21</v>
      </c>
      <c r="F1362" s="9" t="s">
        <v>2826</v>
      </c>
      <c r="G1362" s="9" t="s">
        <v>4380</v>
      </c>
      <c r="H1362" s="9" t="s">
        <v>2825</v>
      </c>
      <c r="I1362" s="9">
        <v>36520</v>
      </c>
      <c r="J1362" s="9">
        <v>27868</v>
      </c>
      <c r="K1362" s="9">
        <v>604.4</v>
      </c>
      <c r="L1362" s="115">
        <f t="shared" si="63"/>
        <v>0.76308871851040527</v>
      </c>
      <c r="M1362" s="96">
        <f>IF($B1362="Область","",SUM('Дані з ДІСО'!J1362:L1362)/K1362)</f>
        <v>6.5668431502316347</v>
      </c>
      <c r="N1362" s="9" t="str">
        <f>IF($B1362="Область","",VLOOKUP(100*J1362/I1362,Параметри!$B$39:$C$53,2,TRUE))</f>
        <v>2. 72-100</v>
      </c>
      <c r="O1362" s="9" t="str">
        <f>IF($B1362="Область","",VLOOKUP(M1362,Параметри!$B$21:$C$35,2,TRUE))</f>
        <v>9. 5,8-7</v>
      </c>
      <c r="P1362" s="9">
        <f t="shared" si="64"/>
        <v>2</v>
      </c>
      <c r="Q1362" s="9">
        <f t="shared" si="65"/>
        <v>9</v>
      </c>
      <c r="R1362" s="116">
        <v>16.5</v>
      </c>
      <c r="S1362" s="117">
        <f>IF(C1362="Область",Параметри!$K$47,IF(C1362="Київ",Параметри!$K$48,IF(L1362&lt;Параметри!$I$42,Параметри!$K$42,IF(L1362&lt;Параметри!$I$43,Параметри!$K$43,IF(L1362&lt;Параметри!$I$44,Параметри!$K$44,IF(L1362&lt;Параметри!$I$45,Параметри!$K$45,Параметри!$K$46))))))</f>
        <v>0.48</v>
      </c>
      <c r="T1362" s="97">
        <f>IF($B1362="Область",Параметри!K$63,IF($R1362&lt;Параметри!$G$59,Параметри!K$58,IF($R1362&lt;Параметри!$G$60,Параметри!K$59,IF($R1362&lt;Параметри!$G$61,Параметри!K$60,IF($R1362&lt;Параметри!$G$62,Параметри!K$61,Параметри!K$62)))))</f>
        <v>1.7000000000000001E-2</v>
      </c>
      <c r="U1362" s="97">
        <f>IF($B1362="Область",Параметри!L$63,IF($R1362&lt;Параметри!$G$59,Параметри!L$58,IF($R1362&lt;Параметри!$G$60,Параметри!L$59,IF($R1362&lt;Параметри!$G$61,Параметри!L$60,IF($R1362&lt;Параметри!$G$62,Параметри!L$61,Параметри!L$62)))))</f>
        <v>4.7E-2</v>
      </c>
      <c r="V1362" s="98">
        <f>IF(OR(SUM('Дані з ДІСО'!G1362:I1362)=0,Розрахунки!H1362=0),"",Розрахунки!H1362/SUM('Дані з ДІСО'!G1362:I1362))</f>
        <v>22.551136363636363</v>
      </c>
      <c r="W1362" s="9">
        <v>2016</v>
      </c>
      <c r="X1362" s="9">
        <v>15.5</v>
      </c>
      <c r="Y1362" s="9">
        <v>17.5</v>
      </c>
      <c r="Z1362" s="9" t="s">
        <v>4536</v>
      </c>
      <c r="AA1362" s="99">
        <v>16.5</v>
      </c>
      <c r="AB1362" s="9" t="str">
        <f>IF('Коефіцієнти АТО'!C1362="Область","",'Коефіцієнти АТО'!D1362)</f>
        <v>Чернівецька</v>
      </c>
      <c r="AC1362" s="9"/>
    </row>
    <row r="1363" spans="1:29" ht="15" customHeight="1">
      <c r="A1363" s="9">
        <v>1362</v>
      </c>
      <c r="B1363" s="9" t="s">
        <v>3148</v>
      </c>
      <c r="C1363" s="9" t="s">
        <v>3148</v>
      </c>
      <c r="D1363" s="9" t="s">
        <v>4371</v>
      </c>
      <c r="E1363" s="9" t="s">
        <v>24</v>
      </c>
      <c r="F1363" s="9" t="s">
        <v>2828</v>
      </c>
      <c r="G1363" s="9" t="s">
        <v>4381</v>
      </c>
      <c r="H1363" s="9" t="s">
        <v>2827</v>
      </c>
      <c r="I1363" s="9">
        <v>5451</v>
      </c>
      <c r="J1363" s="9">
        <v>5451</v>
      </c>
      <c r="K1363" s="9">
        <v>158.5</v>
      </c>
      <c r="L1363" s="115">
        <f t="shared" si="63"/>
        <v>1</v>
      </c>
      <c r="M1363" s="96">
        <f>IF($B1363="Область","",SUM('Дані з ДІСО'!J1363:L1363)/K1363)</f>
        <v>4.5615141955835963</v>
      </c>
      <c r="N1363" s="9" t="str">
        <f>IF($B1363="Область","",VLOOKUP(100*J1363/I1363,Параметри!$B$39:$C$53,2,TRUE))</f>
        <v>1. 100%</v>
      </c>
      <c r="O1363" s="9" t="str">
        <f>IF($B1363="Область","",VLOOKUP(M1363,Параметри!$B$21:$C$35,2,TRUE))</f>
        <v>8. 4,5-5,8</v>
      </c>
      <c r="P1363" s="9">
        <f t="shared" si="64"/>
        <v>1</v>
      </c>
      <c r="Q1363" s="9">
        <f t="shared" si="65"/>
        <v>8</v>
      </c>
      <c r="R1363" s="116">
        <v>15.5</v>
      </c>
      <c r="S1363" s="117">
        <f>IF(C1363="Область",Параметри!$K$47,IF(C1363="Київ",Параметри!$K$48,IF(L1363&lt;Параметри!$I$42,Параметри!$K$42,IF(L1363&lt;Параметри!$I$43,Параметри!$K$43,IF(L1363&lt;Параметри!$I$44,Параметри!$K$44,IF(L1363&lt;Параметри!$I$45,Параметри!$K$45,Параметри!$K$46))))))</f>
        <v>0.53</v>
      </c>
      <c r="T1363" s="97">
        <f>IF($B1363="Область",Параметри!K$63,IF($R1363&lt;Параметри!$G$59,Параметри!K$58,IF($R1363&lt;Параметри!$G$60,Параметри!K$59,IF($R1363&lt;Параметри!$G$61,Параметри!K$60,IF($R1363&lt;Параметри!$G$62,Параметри!K$61,Параметри!K$62)))))</f>
        <v>1.7000000000000001E-2</v>
      </c>
      <c r="U1363" s="97">
        <f>IF($B1363="Область",Параметри!L$63,IF($R1363&lt;Параметри!$G$59,Параметри!L$58,IF($R1363&lt;Параметри!$G$60,Параметри!L$59,IF($R1363&lt;Параметри!$G$61,Параметри!L$60,IF($R1363&lt;Параметри!$G$62,Параметри!L$61,Параметри!L$62)))))</f>
        <v>4.7E-2</v>
      </c>
      <c r="V1363" s="98">
        <f>IF(OR(SUM('Дані з ДІСО'!G1363:I1363)=0,Розрахунки!H1363=0),"",Розрахунки!H1363/SUM('Дані з ДІСО'!G1363:I1363))</f>
        <v>21.264705882352942</v>
      </c>
      <c r="W1363" s="9">
        <v>2016</v>
      </c>
      <c r="X1363" s="9">
        <v>15.5</v>
      </c>
      <c r="Y1363" s="9">
        <v>15.5</v>
      </c>
      <c r="Z1363" s="9" t="s">
        <v>4535</v>
      </c>
      <c r="AA1363" s="99">
        <v>15.5</v>
      </c>
      <c r="AB1363" s="9" t="str">
        <f>IF('Коефіцієнти АТО'!C1363="Область","",'Коефіцієнти АТО'!D1363)</f>
        <v>Чернівецька</v>
      </c>
      <c r="AC1363" s="9"/>
    </row>
    <row r="1364" spans="1:29" ht="15" customHeight="1">
      <c r="A1364" s="9">
        <v>1363</v>
      </c>
      <c r="B1364" s="9" t="s">
        <v>3145</v>
      </c>
      <c r="C1364" s="9" t="s">
        <v>3146</v>
      </c>
      <c r="D1364" s="9" t="s">
        <v>4371</v>
      </c>
      <c r="E1364" s="9" t="s">
        <v>21</v>
      </c>
      <c r="F1364" s="9" t="s">
        <v>2830</v>
      </c>
      <c r="G1364" s="9" t="s">
        <v>4382</v>
      </c>
      <c r="H1364" s="9" t="s">
        <v>2829</v>
      </c>
      <c r="I1364" s="9">
        <v>12315</v>
      </c>
      <c r="J1364" s="9">
        <v>7003</v>
      </c>
      <c r="K1364" s="9">
        <v>148.69999999999999</v>
      </c>
      <c r="L1364" s="115">
        <f t="shared" si="63"/>
        <v>0.56865611043442954</v>
      </c>
      <c r="M1364" s="96">
        <f>IF($B1364="Область","",SUM('Дані з ДІСО'!J1364:L1364)/K1364)</f>
        <v>11.028917283120377</v>
      </c>
      <c r="N1364" s="9" t="str">
        <f>IF($B1364="Область","",VLOOKUP(100*J1364/I1364,Параметри!$B$39:$C$53,2,TRUE))</f>
        <v>6. 53-58</v>
      </c>
      <c r="O1364" s="9" t="str">
        <f>IF($B1364="Область","",VLOOKUP(M1364,Параметри!$B$21:$C$35,2,TRUE))</f>
        <v>11. 10,2-15</v>
      </c>
      <c r="P1364" s="9">
        <f t="shared" si="64"/>
        <v>6</v>
      </c>
      <c r="Q1364" s="9">
        <f t="shared" si="65"/>
        <v>11</v>
      </c>
      <c r="R1364" s="116">
        <v>18.5</v>
      </c>
      <c r="S1364" s="117">
        <f>IF(C1364="Область",Параметри!$K$47,IF(C1364="Київ",Параметри!$K$48,IF(L1364&lt;Параметри!$I$42,Параметри!$K$42,IF(L1364&lt;Параметри!$I$43,Параметри!$K$43,IF(L1364&lt;Параметри!$I$44,Параметри!$K$44,IF(L1364&lt;Параметри!$I$45,Параметри!$K$45,Параметри!$K$46))))))</f>
        <v>0.43</v>
      </c>
      <c r="T1364" s="97">
        <f>IF($B1364="Область",Параметри!K$63,IF($R1364&lt;Параметри!$G$59,Параметри!K$58,IF($R1364&lt;Параметри!$G$60,Параметри!K$59,IF($R1364&lt;Параметри!$G$61,Параметри!K$60,IF($R1364&lt;Параметри!$G$62,Параметри!K$61,Параметри!K$62)))))</f>
        <v>1.7000000000000001E-2</v>
      </c>
      <c r="U1364" s="97">
        <f>IF($B1364="Область",Параметри!L$63,IF($R1364&lt;Параметри!$G$59,Параметри!L$58,IF($R1364&lt;Параметри!$G$60,Параметри!L$59,IF($R1364&lt;Параметри!$G$61,Параметри!L$60,IF($R1364&lt;Параметри!$G$62,Параметри!L$61,Параметри!L$62)))))</f>
        <v>4.7E-2</v>
      </c>
      <c r="V1364" s="98">
        <f>IF(OR(SUM('Дані з ДІСО'!G1364:I1364)=0,Розрахунки!H1364=0),"",Розрахунки!H1364/SUM('Дані з ДІСО'!G1364:I1364))</f>
        <v>21.866666666666667</v>
      </c>
      <c r="W1364" s="9">
        <v>2017</v>
      </c>
      <c r="X1364" s="9">
        <v>18.5</v>
      </c>
      <c r="Y1364" s="9">
        <v>18</v>
      </c>
      <c r="Z1364" s="9" t="s">
        <v>4535</v>
      </c>
      <c r="AA1364" s="99">
        <v>18.5</v>
      </c>
      <c r="AB1364" s="9" t="str">
        <f>IF('Коефіцієнти АТО'!C1364="Область","",'Коефіцієнти АТО'!D1364)</f>
        <v>Чернівецька</v>
      </c>
      <c r="AC1364" s="9"/>
    </row>
    <row r="1365" spans="1:29" ht="15" customHeight="1">
      <c r="A1365" s="9">
        <v>1364</v>
      </c>
      <c r="B1365" s="9" t="s">
        <v>3145</v>
      </c>
      <c r="C1365" s="9" t="s">
        <v>3146</v>
      </c>
      <c r="D1365" s="9" t="s">
        <v>4371</v>
      </c>
      <c r="E1365" s="9" t="s">
        <v>21</v>
      </c>
      <c r="F1365" s="9" t="s">
        <v>2832</v>
      </c>
      <c r="G1365" s="9" t="s">
        <v>4383</v>
      </c>
      <c r="H1365" s="9" t="s">
        <v>2831</v>
      </c>
      <c r="I1365" s="9">
        <v>16794</v>
      </c>
      <c r="J1365" s="9">
        <v>12919</v>
      </c>
      <c r="K1365" s="9">
        <v>185.1</v>
      </c>
      <c r="L1365" s="115">
        <f t="shared" si="63"/>
        <v>0.76926283196379663</v>
      </c>
      <c r="M1365" s="96">
        <f>IF($B1365="Область","",SUM('Дані з ДІСО'!J1365:L1365)/K1365)</f>
        <v>15.008103727714749</v>
      </c>
      <c r="N1365" s="9" t="str">
        <f>IF($B1365="Область","",VLOOKUP(100*J1365/I1365,Параметри!$B$39:$C$53,2,TRUE))</f>
        <v>2. 72-100</v>
      </c>
      <c r="O1365" s="9" t="str">
        <f>IF($B1365="Область","",VLOOKUP(M1365,Параметри!$B$21:$C$35,2,TRUE))</f>
        <v>12. 15-35,3</v>
      </c>
      <c r="P1365" s="9">
        <f t="shared" si="64"/>
        <v>2</v>
      </c>
      <c r="Q1365" s="9">
        <f t="shared" si="65"/>
        <v>12</v>
      </c>
      <c r="R1365" s="116">
        <v>19</v>
      </c>
      <c r="S1365" s="117">
        <f>IF(C1365="Область",Параметри!$K$47,IF(C1365="Київ",Параметри!$K$48,IF(L1365&lt;Параметри!$I$42,Параметри!$K$42,IF(L1365&lt;Параметри!$I$43,Параметри!$K$43,IF(L1365&lt;Параметри!$I$44,Параметри!$K$44,IF(L1365&lt;Параметри!$I$45,Параметри!$K$45,Параметри!$K$46))))))</f>
        <v>0.48</v>
      </c>
      <c r="T1365" s="97">
        <f>IF($B1365="Область",Параметри!K$63,IF($R1365&lt;Параметри!$G$59,Параметри!K$58,IF($R1365&lt;Параметри!$G$60,Параметри!K$59,IF($R1365&lt;Параметри!$G$61,Параметри!K$60,IF($R1365&lt;Параметри!$G$62,Параметри!K$61,Параметри!K$62)))))</f>
        <v>1.7000000000000001E-2</v>
      </c>
      <c r="U1365" s="97">
        <f>IF($B1365="Область",Параметри!L$63,IF($R1365&lt;Параметри!$G$59,Параметри!L$58,IF($R1365&lt;Параметри!$G$60,Параметри!L$59,IF($R1365&lt;Параметри!$G$61,Параметри!L$60,IF($R1365&lt;Параметри!$G$62,Параметри!L$61,Параметри!L$62)))))</f>
        <v>4.7E-2</v>
      </c>
      <c r="V1365" s="98">
        <f>IF(OR(SUM('Дані з ДІСО'!G1365:I1365)=0,Розрахунки!H1365=0),"",Розрахунки!H1365/SUM('Дані з ДІСО'!G1365:I1365))</f>
        <v>25.722222222222221</v>
      </c>
      <c r="W1365" s="9">
        <v>2017</v>
      </c>
      <c r="X1365" s="9">
        <v>20.5</v>
      </c>
      <c r="Y1365" s="9">
        <v>18</v>
      </c>
      <c r="Z1365" s="9" t="s">
        <v>4536</v>
      </c>
      <c r="AA1365" s="99">
        <v>19</v>
      </c>
      <c r="AB1365" s="9" t="str">
        <f>IF('Коефіцієнти АТО'!C1365="Область","",'Коефіцієнти АТО'!D1365)</f>
        <v>Чернівецька</v>
      </c>
      <c r="AC1365" s="9"/>
    </row>
    <row r="1366" spans="1:29" ht="15" customHeight="1">
      <c r="A1366" s="9">
        <v>1365</v>
      </c>
      <c r="B1366" s="9" t="s">
        <v>3145</v>
      </c>
      <c r="C1366" s="9" t="s">
        <v>3146</v>
      </c>
      <c r="D1366" s="9" t="s">
        <v>4371</v>
      </c>
      <c r="E1366" s="9" t="s">
        <v>21</v>
      </c>
      <c r="F1366" s="9" t="s">
        <v>2834</v>
      </c>
      <c r="G1366" s="9" t="s">
        <v>4384</v>
      </c>
      <c r="H1366" s="9" t="s">
        <v>2833</v>
      </c>
      <c r="I1366" s="9">
        <v>42154</v>
      </c>
      <c r="J1366" s="9">
        <v>28016</v>
      </c>
      <c r="K1366" s="9">
        <v>535.4</v>
      </c>
      <c r="L1366" s="115">
        <f t="shared" si="63"/>
        <v>0.66461071309958719</v>
      </c>
      <c r="M1366" s="96">
        <f>IF($B1366="Область","",SUM('Дані з ДІСО'!J1366:L1366)/K1366)</f>
        <v>11.52969742248786</v>
      </c>
      <c r="N1366" s="9" t="str">
        <f>IF($B1366="Область","",VLOOKUP(100*J1366/I1366,Параметри!$B$39:$C$53,2,TRUE))</f>
        <v>3. 66-72</v>
      </c>
      <c r="O1366" s="9" t="str">
        <f>IF($B1366="Область","",VLOOKUP(M1366,Параметри!$B$21:$C$35,2,TRUE))</f>
        <v>11. 10,2-15</v>
      </c>
      <c r="P1366" s="9">
        <f t="shared" si="64"/>
        <v>3</v>
      </c>
      <c r="Q1366" s="9">
        <f t="shared" si="65"/>
        <v>11</v>
      </c>
      <c r="R1366" s="116">
        <v>20</v>
      </c>
      <c r="S1366" s="117">
        <f>IF(C1366="Область",Параметри!$K$47,IF(C1366="Київ",Параметри!$K$48,IF(L1366&lt;Параметри!$I$42,Параметри!$K$42,IF(L1366&lt;Параметри!$I$43,Параметри!$K$43,IF(L1366&lt;Параметри!$I$44,Параметри!$K$44,IF(L1366&lt;Параметри!$I$45,Параметри!$K$45,Параметри!$K$46))))))</f>
        <v>0.48</v>
      </c>
      <c r="T1366" s="97">
        <f>IF($B1366="Область",Параметри!K$63,IF($R1366&lt;Параметри!$G$59,Параметри!K$58,IF($R1366&lt;Параметри!$G$60,Параметри!K$59,IF($R1366&lt;Параметри!$G$61,Параметри!K$60,IF($R1366&lt;Параметри!$G$62,Параметри!K$61,Параметри!K$62)))))</f>
        <v>7.4999999999999997E-2</v>
      </c>
      <c r="U1366" s="97">
        <f>IF($B1366="Область",Параметри!L$63,IF($R1366&lt;Параметри!$G$59,Параметри!L$58,IF($R1366&lt;Параметри!$G$60,Параметри!L$59,IF($R1366&lt;Параметри!$G$61,Параметри!L$60,IF($R1366&lt;Параметри!$G$62,Параметри!L$61,Параметри!L$62)))))</f>
        <v>4.7E-2</v>
      </c>
      <c r="V1366" s="98">
        <f>IF(OR(SUM('Дані з ДІСО'!G1366:I1366)=0,Розрахунки!H1366=0),"",Розрахунки!H1366/SUM('Дані з ДІСО'!G1366:I1366))</f>
        <v>25.195918367346938</v>
      </c>
      <c r="W1366" s="9">
        <v>2017</v>
      </c>
      <c r="X1366" s="9">
        <v>18</v>
      </c>
      <c r="Y1366" s="9">
        <v>21</v>
      </c>
      <c r="Z1366" s="9" t="s">
        <v>4536</v>
      </c>
      <c r="AA1366" s="99">
        <v>20</v>
      </c>
      <c r="AB1366" s="9" t="str">
        <f>IF('Коефіцієнти АТО'!C1366="Область","",'Коефіцієнти АТО'!D1366)</f>
        <v>Чернівецька</v>
      </c>
      <c r="AC1366" s="9"/>
    </row>
    <row r="1367" spans="1:29" ht="15" customHeight="1">
      <c r="A1367" s="9">
        <v>1366</v>
      </c>
      <c r="B1367" s="9" t="s">
        <v>3151</v>
      </c>
      <c r="C1367" s="9" t="s">
        <v>3151</v>
      </c>
      <c r="D1367" s="9" t="s">
        <v>4371</v>
      </c>
      <c r="E1367" s="9" t="s">
        <v>29</v>
      </c>
      <c r="F1367" s="9" t="s">
        <v>2836</v>
      </c>
      <c r="G1367" s="9" t="s">
        <v>4385</v>
      </c>
      <c r="H1367" s="9" t="s">
        <v>2835</v>
      </c>
      <c r="I1367" s="9">
        <v>11221</v>
      </c>
      <c r="J1367" s="9">
        <v>793</v>
      </c>
      <c r="K1367" s="9">
        <v>193.6</v>
      </c>
      <c r="L1367" s="115">
        <f t="shared" si="63"/>
        <v>7.0671063185099373E-2</v>
      </c>
      <c r="M1367" s="96">
        <f>IF($B1367="Область","",SUM('Дані з ДІСО'!J1367:L1367)/K1367)</f>
        <v>8.6053719008264462</v>
      </c>
      <c r="N1367" s="9" t="str">
        <f>IF($B1367="Область","",VLOOKUP(100*J1367/I1367,Параметри!$B$39:$C$53,2,TRUE))</f>
        <v>15. 0-9</v>
      </c>
      <c r="O1367" s="9" t="str">
        <f>IF($B1367="Область","",VLOOKUP(M1367,Параметри!$B$21:$C$35,2,TRUE))</f>
        <v>10. 7-10,2</v>
      </c>
      <c r="P1367" s="9">
        <f t="shared" si="64"/>
        <v>15</v>
      </c>
      <c r="Q1367" s="9">
        <f t="shared" si="65"/>
        <v>10</v>
      </c>
      <c r="R1367" s="116">
        <v>20</v>
      </c>
      <c r="S1367" s="117">
        <f>IF(C1367="Область",Параметри!$K$47,IF(C1367="Київ",Параметри!$K$48,IF(L1367&lt;Параметри!$I$42,Параметри!$K$42,IF(L1367&lt;Параметри!$I$43,Параметри!$K$43,IF(L1367&lt;Параметри!$I$44,Параметри!$K$44,IF(L1367&lt;Параметри!$I$45,Параметри!$K$45,Параметри!$K$46))))))</f>
        <v>0.23</v>
      </c>
      <c r="T1367" s="97">
        <f>IF($B1367="Область",Параметри!K$63,IF($R1367&lt;Параметри!$G$59,Параметри!K$58,IF($R1367&lt;Параметри!$G$60,Параметри!K$59,IF($R1367&lt;Параметри!$G$61,Параметри!K$60,IF($R1367&lt;Параметри!$G$62,Параметри!K$61,Параметри!K$62)))))</f>
        <v>7.4999999999999997E-2</v>
      </c>
      <c r="U1367" s="97">
        <f>IF($B1367="Область",Параметри!L$63,IF($R1367&lt;Параметри!$G$59,Параметри!L$58,IF($R1367&lt;Параметри!$G$60,Параметри!L$59,IF($R1367&lt;Параметри!$G$61,Параметри!L$60,IF($R1367&lt;Параметри!$G$62,Параметри!L$61,Параметри!L$62)))))</f>
        <v>4.7E-2</v>
      </c>
      <c r="V1367" s="98">
        <f>IF(OR(SUM('Дані з ДІСО'!G1367:I1367)=0,Розрахунки!H1367=0),"",Розрахунки!H1367/SUM('Дані з ДІСО'!G1367:I1367))</f>
        <v>21.358974358974358</v>
      </c>
      <c r="W1367" s="9">
        <v>2017</v>
      </c>
      <c r="X1367" s="9">
        <v>21</v>
      </c>
      <c r="Y1367" s="9">
        <v>19</v>
      </c>
      <c r="Z1367" s="9" t="s">
        <v>4536</v>
      </c>
      <c r="AA1367" s="99">
        <v>20</v>
      </c>
      <c r="AB1367" s="9" t="str">
        <f>IF('Коефіцієнти АТО'!C1367="Область","",'Коефіцієнти АТО'!D1367)</f>
        <v>Чернівецька</v>
      </c>
      <c r="AC1367" s="9"/>
    </row>
    <row r="1368" spans="1:29" ht="15" customHeight="1">
      <c r="A1368" s="9">
        <v>1367</v>
      </c>
      <c r="B1368" s="9" t="s">
        <v>3148</v>
      </c>
      <c r="C1368" s="9" t="s">
        <v>3148</v>
      </c>
      <c r="D1368" s="9" t="s">
        <v>4371</v>
      </c>
      <c r="E1368" s="9" t="s">
        <v>24</v>
      </c>
      <c r="F1368" s="9" t="s">
        <v>2838</v>
      </c>
      <c r="G1368" s="9" t="s">
        <v>4386</v>
      </c>
      <c r="H1368" s="9" t="s">
        <v>2837</v>
      </c>
      <c r="I1368" s="9">
        <v>6311</v>
      </c>
      <c r="J1368" s="9">
        <v>6311</v>
      </c>
      <c r="K1368" s="9">
        <v>66.3</v>
      </c>
      <c r="L1368" s="115">
        <f t="shared" si="63"/>
        <v>1</v>
      </c>
      <c r="M1368" s="96">
        <f>IF($B1368="Область","",SUM('Дані з ДІСО'!J1368:L1368)/K1368)</f>
        <v>8.9215686274509807</v>
      </c>
      <c r="N1368" s="9" t="str">
        <f>IF($B1368="Область","",VLOOKUP(100*J1368/I1368,Параметри!$B$39:$C$53,2,TRUE))</f>
        <v>1. 100%</v>
      </c>
      <c r="O1368" s="9" t="str">
        <f>IF($B1368="Область","",VLOOKUP(M1368,Параметри!$B$21:$C$35,2,TRUE))</f>
        <v>10. 7-10,2</v>
      </c>
      <c r="P1368" s="9">
        <f t="shared" si="64"/>
        <v>1</v>
      </c>
      <c r="Q1368" s="9">
        <f t="shared" si="65"/>
        <v>10</v>
      </c>
      <c r="R1368" s="116">
        <v>13.5</v>
      </c>
      <c r="S1368" s="117">
        <f>IF(C1368="Область",Параметри!$K$47,IF(C1368="Київ",Параметри!$K$48,IF(L1368&lt;Параметри!$I$42,Параметри!$K$42,IF(L1368&lt;Параметри!$I$43,Параметри!$K$43,IF(L1368&lt;Параметри!$I$44,Параметри!$K$44,IF(L1368&lt;Параметри!$I$45,Параметри!$K$45,Параметри!$K$46))))))</f>
        <v>0.53</v>
      </c>
      <c r="T1368" s="97">
        <f>IF($B1368="Область",Параметри!K$63,IF($R1368&lt;Параметри!$G$59,Параметри!K$58,IF($R1368&lt;Параметри!$G$60,Параметри!K$59,IF($R1368&lt;Параметри!$G$61,Параметри!K$60,IF($R1368&lt;Параметри!$G$62,Параметри!K$61,Параметри!K$62)))))</f>
        <v>1.7000000000000001E-2</v>
      </c>
      <c r="U1368" s="97">
        <f>IF($B1368="Область",Параметри!L$63,IF($R1368&lt;Параметри!$G$59,Параметри!L$58,IF($R1368&lt;Параметри!$G$60,Параметри!L$59,IF($R1368&lt;Параметри!$G$61,Параметри!L$60,IF($R1368&lt;Параметри!$G$62,Параметри!L$61,Параметри!L$62)))))</f>
        <v>4.7E-2</v>
      </c>
      <c r="V1368" s="98">
        <f>IF(OR(SUM('Дані з ДІСО'!G1368:I1368)=0,Розрахунки!H1368=0),"",Розрахунки!H1368/SUM('Дані з ДІСО'!G1368:I1368))</f>
        <v>11.83</v>
      </c>
      <c r="W1368" s="9">
        <v>2017</v>
      </c>
      <c r="X1368" s="9">
        <v>15.5</v>
      </c>
      <c r="Y1368" s="9">
        <v>12.5</v>
      </c>
      <c r="Z1368" s="9" t="s">
        <v>4536</v>
      </c>
      <c r="AA1368" s="99">
        <v>13.5</v>
      </c>
      <c r="AB1368" s="9" t="str">
        <f>IF('Коефіцієнти АТО'!C1368="Область","",'Коефіцієнти АТО'!D1368)</f>
        <v>Чернівецька</v>
      </c>
      <c r="AC1368" s="9"/>
    </row>
    <row r="1369" spans="1:29" ht="15" customHeight="1">
      <c r="A1369" s="9">
        <v>1368</v>
      </c>
      <c r="B1369" s="9" t="s">
        <v>3148</v>
      </c>
      <c r="C1369" s="9" t="s">
        <v>3148</v>
      </c>
      <c r="D1369" s="9" t="s">
        <v>4371</v>
      </c>
      <c r="E1369" s="9" t="s">
        <v>24</v>
      </c>
      <c r="F1369" s="9" t="s">
        <v>2840</v>
      </c>
      <c r="G1369" s="9" t="s">
        <v>4387</v>
      </c>
      <c r="H1369" s="9" t="s">
        <v>2839</v>
      </c>
      <c r="I1369" s="9">
        <v>14420</v>
      </c>
      <c r="J1369" s="9">
        <v>14420</v>
      </c>
      <c r="K1369" s="9">
        <v>140.6</v>
      </c>
      <c r="L1369" s="115">
        <f t="shared" si="63"/>
        <v>1</v>
      </c>
      <c r="M1369" s="96">
        <f>IF($B1369="Область","",SUM('Дані з ДІСО'!J1369:L1369)/K1369)</f>
        <v>13.997155049786629</v>
      </c>
      <c r="N1369" s="9" t="str">
        <f>IF($B1369="Область","",VLOOKUP(100*J1369/I1369,Параметри!$B$39:$C$53,2,TRUE))</f>
        <v>1. 100%</v>
      </c>
      <c r="O1369" s="9" t="str">
        <f>IF($B1369="Область","",VLOOKUP(M1369,Параметри!$B$21:$C$35,2,TRUE))</f>
        <v>11. 10,2-15</v>
      </c>
      <c r="P1369" s="9">
        <f t="shared" si="64"/>
        <v>1</v>
      </c>
      <c r="Q1369" s="9">
        <f t="shared" si="65"/>
        <v>11</v>
      </c>
      <c r="R1369" s="116">
        <v>18</v>
      </c>
      <c r="S1369" s="117">
        <f>IF(C1369="Область",Параметри!$K$47,IF(C1369="Київ",Параметри!$K$48,IF(L1369&lt;Параметри!$I$42,Параметри!$K$42,IF(L1369&lt;Параметри!$I$43,Параметри!$K$43,IF(L1369&lt;Параметри!$I$44,Параметри!$K$44,IF(L1369&lt;Параметри!$I$45,Параметри!$K$45,Параметри!$K$46))))))</f>
        <v>0.53</v>
      </c>
      <c r="T1369" s="97">
        <f>IF($B1369="Область",Параметри!K$63,IF($R1369&lt;Параметри!$G$59,Параметри!K$58,IF($R1369&lt;Параметри!$G$60,Параметри!K$59,IF($R1369&lt;Параметри!$G$61,Параметри!K$60,IF($R1369&lt;Параметри!$G$62,Параметри!K$61,Параметри!K$62)))))</f>
        <v>1.7000000000000001E-2</v>
      </c>
      <c r="U1369" s="97">
        <f>IF($B1369="Область",Параметри!L$63,IF($R1369&lt;Параметри!$G$59,Параметри!L$58,IF($R1369&lt;Параметри!$G$60,Параметри!L$59,IF($R1369&lt;Параметри!$G$61,Параметри!L$60,IF($R1369&lt;Параметри!$G$62,Параметри!L$61,Параметри!L$62)))))</f>
        <v>4.7E-2</v>
      </c>
      <c r="V1369" s="98">
        <f>IF(OR(SUM('Дані з ДІСО'!G1369:I1369)=0,Розрахунки!H1369=0),"",Розрахунки!H1369/SUM('Дані з ДІСО'!G1369:I1369))</f>
        <v>21.161290322580644</v>
      </c>
      <c r="W1369" s="9">
        <v>2017</v>
      </c>
      <c r="X1369" s="9">
        <v>18</v>
      </c>
      <c r="Y1369" s="9">
        <v>18</v>
      </c>
      <c r="Z1369" s="9" t="s">
        <v>4535</v>
      </c>
      <c r="AA1369" s="99">
        <v>18</v>
      </c>
      <c r="AB1369" s="9" t="str">
        <f>IF('Коефіцієнти АТО'!C1369="Область","",'Коефіцієнти АТО'!D1369)</f>
        <v>Чернівецька</v>
      </c>
      <c r="AC1369" s="9"/>
    </row>
    <row r="1370" spans="1:29" ht="15" customHeight="1">
      <c r="A1370" s="9">
        <v>1369</v>
      </c>
      <c r="B1370" s="9" t="s">
        <v>3148</v>
      </c>
      <c r="C1370" s="9" t="s">
        <v>3148</v>
      </c>
      <c r="D1370" s="9" t="s">
        <v>4371</v>
      </c>
      <c r="E1370" s="9" t="s">
        <v>24</v>
      </c>
      <c r="F1370" s="9" t="s">
        <v>2842</v>
      </c>
      <c r="G1370" s="9" t="s">
        <v>4388</v>
      </c>
      <c r="H1370" s="9" t="s">
        <v>2841</v>
      </c>
      <c r="I1370" s="9">
        <v>4792</v>
      </c>
      <c r="J1370" s="9">
        <v>4792</v>
      </c>
      <c r="K1370" s="9">
        <v>123.7</v>
      </c>
      <c r="L1370" s="115">
        <f t="shared" si="63"/>
        <v>1</v>
      </c>
      <c r="M1370" s="96">
        <f>IF($B1370="Область","",SUM('Дані з ДІСО'!J1370:L1370)/K1370)</f>
        <v>6.095392077607114</v>
      </c>
      <c r="N1370" s="9" t="str">
        <f>IF($B1370="Область","",VLOOKUP(100*J1370/I1370,Параметри!$B$39:$C$53,2,TRUE))</f>
        <v>1. 100%</v>
      </c>
      <c r="O1370" s="9" t="str">
        <f>IF($B1370="Область","",VLOOKUP(M1370,Параметри!$B$21:$C$35,2,TRUE))</f>
        <v>9. 5,8-7</v>
      </c>
      <c r="P1370" s="9">
        <f t="shared" si="64"/>
        <v>1</v>
      </c>
      <c r="Q1370" s="9">
        <f t="shared" si="65"/>
        <v>9</v>
      </c>
      <c r="R1370" s="116">
        <v>14</v>
      </c>
      <c r="S1370" s="117">
        <f>IF(C1370="Область",Параметри!$K$47,IF(C1370="Київ",Параметри!$K$48,IF(L1370&lt;Параметри!$I$42,Параметри!$K$42,IF(L1370&lt;Параметри!$I$43,Параметри!$K$43,IF(L1370&lt;Параметри!$I$44,Параметри!$K$44,IF(L1370&lt;Параметри!$I$45,Параметри!$K$45,Параметри!$K$46))))))</f>
        <v>0.53</v>
      </c>
      <c r="T1370" s="97">
        <f>IF($B1370="Область",Параметри!K$63,IF($R1370&lt;Параметри!$G$59,Параметри!K$58,IF($R1370&lt;Параметри!$G$60,Параметри!K$59,IF($R1370&lt;Параметри!$G$61,Параметри!K$60,IF($R1370&lt;Параметри!$G$62,Параметри!K$61,Параметри!K$62)))))</f>
        <v>1.7000000000000001E-2</v>
      </c>
      <c r="U1370" s="97">
        <f>IF($B1370="Область",Параметри!L$63,IF($R1370&lt;Параметри!$G$59,Параметри!L$58,IF($R1370&lt;Параметри!$G$60,Параметри!L$59,IF($R1370&lt;Параметри!$G$61,Параметри!L$60,IF($R1370&lt;Параметри!$G$62,Параметри!L$61,Параметри!L$62)))))</f>
        <v>4.7E-2</v>
      </c>
      <c r="V1370" s="98">
        <f>IF(OR(SUM('Дані з ДІСО'!G1370:I1370)=0,Розрахунки!H1370=0),"",Розрахунки!H1370/SUM('Дані з ДІСО'!G1370:I1370))</f>
        <v>16.391304347826086</v>
      </c>
      <c r="W1370" s="9">
        <v>2018</v>
      </c>
      <c r="X1370" s="9">
        <v>15.5</v>
      </c>
      <c r="Y1370" s="9">
        <v>13</v>
      </c>
      <c r="Z1370" s="9" t="s">
        <v>4536</v>
      </c>
      <c r="AA1370" s="99">
        <v>14</v>
      </c>
      <c r="AB1370" s="9" t="str">
        <f>IF('Коефіцієнти АТО'!C1370="Область","",'Коефіцієнти АТО'!D1370)</f>
        <v>Чернівецька</v>
      </c>
      <c r="AC1370" s="9"/>
    </row>
    <row r="1371" spans="1:29" ht="15" customHeight="1">
      <c r="A1371" s="9">
        <v>1370</v>
      </c>
      <c r="B1371" s="9" t="s">
        <v>3148</v>
      </c>
      <c r="C1371" s="9" t="s">
        <v>3148</v>
      </c>
      <c r="D1371" s="9" t="s">
        <v>4371</v>
      </c>
      <c r="E1371" s="9" t="s">
        <v>24</v>
      </c>
      <c r="F1371" s="9" t="s">
        <v>2844</v>
      </c>
      <c r="G1371" s="9" t="s">
        <v>4389</v>
      </c>
      <c r="H1371" s="9" t="s">
        <v>2843</v>
      </c>
      <c r="I1371" s="9">
        <v>4709</v>
      </c>
      <c r="J1371" s="9">
        <v>4709</v>
      </c>
      <c r="K1371" s="9">
        <v>373.5</v>
      </c>
      <c r="L1371" s="115">
        <f t="shared" si="63"/>
        <v>1</v>
      </c>
      <c r="M1371" s="96">
        <f>IF($B1371="Область","",SUM('Дані з ДІСО'!J1371:L1371)/K1371)</f>
        <v>2.0066934404283803</v>
      </c>
      <c r="N1371" s="9" t="str">
        <f>IF($B1371="Область","",VLOOKUP(100*J1371/I1371,Параметри!$B$39:$C$53,2,TRUE))</f>
        <v>1. 100%</v>
      </c>
      <c r="O1371" s="9" t="str">
        <f>IF($B1371="Область","",VLOOKUP(M1371,Параметри!$B$21:$C$35,2,TRUE))</f>
        <v>3. 1,4-2,1</v>
      </c>
      <c r="P1371" s="9">
        <f t="shared" si="64"/>
        <v>1</v>
      </c>
      <c r="Q1371" s="9">
        <f t="shared" si="65"/>
        <v>3</v>
      </c>
      <c r="R1371" s="116">
        <v>14</v>
      </c>
      <c r="S1371" s="117">
        <f>IF(C1371="Область",Параметри!$K$47,IF(C1371="Київ",Параметри!$K$48,IF(L1371&lt;Параметри!$I$42,Параметри!$K$42,IF(L1371&lt;Параметри!$I$43,Параметри!$K$43,IF(L1371&lt;Параметри!$I$44,Параметри!$K$44,IF(L1371&lt;Параметри!$I$45,Параметри!$K$45,Параметри!$K$46))))))</f>
        <v>0.53</v>
      </c>
      <c r="T1371" s="97">
        <f>IF($B1371="Область",Параметри!K$63,IF($R1371&lt;Параметри!$G$59,Параметри!K$58,IF($R1371&lt;Параметри!$G$60,Параметри!K$59,IF($R1371&lt;Параметри!$G$61,Параметри!K$60,IF($R1371&lt;Параметри!$G$62,Параметри!K$61,Параметри!K$62)))))</f>
        <v>1.7000000000000001E-2</v>
      </c>
      <c r="U1371" s="97">
        <f>IF($B1371="Область",Параметри!L$63,IF($R1371&lt;Параметри!$G$59,Параметри!L$58,IF($R1371&lt;Параметри!$G$60,Параметри!L$59,IF($R1371&lt;Параметри!$G$61,Параметри!L$60,IF($R1371&lt;Параметри!$G$62,Параметри!L$61,Параметри!L$62)))))</f>
        <v>4.7E-2</v>
      </c>
      <c r="V1371" s="98">
        <f>IF(OR(SUM('Дані з ДІСО'!G1371:I1371)=0,Розрахунки!H1371=0),"",Розрахунки!H1371/SUM('Дані з ДІСО'!G1371:I1371))</f>
        <v>18.280487804878049</v>
      </c>
      <c r="W1371" s="9">
        <v>2018</v>
      </c>
      <c r="X1371" s="9">
        <v>12.5</v>
      </c>
      <c r="Y1371" s="9">
        <v>15</v>
      </c>
      <c r="Z1371" s="9" t="s">
        <v>4536</v>
      </c>
      <c r="AA1371" s="99">
        <v>14</v>
      </c>
      <c r="AB1371" s="9" t="str">
        <f>IF('Коефіцієнти АТО'!C1371="Область","",'Коефіцієнти АТО'!D1371)</f>
        <v>Чернівецька</v>
      </c>
      <c r="AC1371" s="9"/>
    </row>
    <row r="1372" spans="1:29" ht="15" customHeight="1">
      <c r="A1372" s="9">
        <v>1371</v>
      </c>
      <c r="B1372" s="9" t="s">
        <v>3148</v>
      </c>
      <c r="C1372" s="9" t="s">
        <v>3148</v>
      </c>
      <c r="D1372" s="9" t="s">
        <v>4371</v>
      </c>
      <c r="E1372" s="9" t="s">
        <v>24</v>
      </c>
      <c r="F1372" s="9" t="s">
        <v>2846</v>
      </c>
      <c r="G1372" s="9" t="s">
        <v>4390</v>
      </c>
      <c r="H1372" s="9" t="s">
        <v>2845</v>
      </c>
      <c r="I1372" s="9">
        <v>13453</v>
      </c>
      <c r="J1372" s="9">
        <v>13453</v>
      </c>
      <c r="K1372" s="9">
        <v>108.3</v>
      </c>
      <c r="L1372" s="115">
        <f t="shared" si="63"/>
        <v>1</v>
      </c>
      <c r="M1372" s="96">
        <f>IF($B1372="Область","",SUM('Дані з ДІСО'!J1372:L1372)/K1372)</f>
        <v>16.001846722068329</v>
      </c>
      <c r="N1372" s="9" t="str">
        <f>IF($B1372="Область","",VLOOKUP(100*J1372/I1372,Параметри!$B$39:$C$53,2,TRUE))</f>
        <v>1. 100%</v>
      </c>
      <c r="O1372" s="9" t="str">
        <f>IF($B1372="Область","",VLOOKUP(M1372,Параметри!$B$21:$C$35,2,TRUE))</f>
        <v>12. 15-35,3</v>
      </c>
      <c r="P1372" s="9">
        <f t="shared" si="64"/>
        <v>1</v>
      </c>
      <c r="Q1372" s="9">
        <f t="shared" si="65"/>
        <v>12</v>
      </c>
      <c r="R1372" s="116">
        <v>15.5</v>
      </c>
      <c r="S1372" s="117">
        <f>IF(C1372="Область",Параметри!$K$47,IF(C1372="Київ",Параметри!$K$48,IF(L1372&lt;Параметри!$I$42,Параметри!$K$42,IF(L1372&lt;Параметри!$I$43,Параметри!$K$43,IF(L1372&lt;Параметри!$I$44,Параметри!$K$44,IF(L1372&lt;Параметри!$I$45,Параметри!$K$45,Параметри!$K$46))))))</f>
        <v>0.53</v>
      </c>
      <c r="T1372" s="97">
        <f>IF($B1372="Область",Параметри!K$63,IF($R1372&lt;Параметри!$G$59,Параметри!K$58,IF($R1372&lt;Параметри!$G$60,Параметри!K$59,IF($R1372&lt;Параметри!$G$61,Параметри!K$60,IF($R1372&lt;Параметри!$G$62,Параметри!K$61,Параметри!K$62)))))</f>
        <v>1.7000000000000001E-2</v>
      </c>
      <c r="U1372" s="97">
        <f>IF($B1372="Область",Параметри!L$63,IF($R1372&lt;Параметри!$G$59,Параметри!L$58,IF($R1372&lt;Параметри!$G$60,Параметри!L$59,IF($R1372&lt;Параметри!$G$61,Параметри!L$60,IF($R1372&lt;Параметри!$G$62,Параметри!L$61,Параметри!L$62)))))</f>
        <v>4.7E-2</v>
      </c>
      <c r="V1372" s="98">
        <f>IF(OR(SUM('Дані з ДІСО'!G1372:I1372)=0,Розрахунки!H1372=0),"",Розрахунки!H1372/SUM('Дані з ДІСО'!G1372:I1372))</f>
        <v>16.66346153846154</v>
      </c>
      <c r="W1372" s="9">
        <v>2018</v>
      </c>
      <c r="X1372" s="9">
        <v>20.5</v>
      </c>
      <c r="Y1372" s="9">
        <v>14.5</v>
      </c>
      <c r="Z1372" s="9" t="s">
        <v>4536</v>
      </c>
      <c r="AA1372" s="99">
        <v>15.5</v>
      </c>
      <c r="AB1372" s="9" t="str">
        <f>IF('Коефіцієнти АТО'!C1372="Область","",'Коефіцієнти АТО'!D1372)</f>
        <v>Чернівецька</v>
      </c>
      <c r="AC1372" s="9"/>
    </row>
    <row r="1373" spans="1:29" ht="15" customHeight="1">
      <c r="A1373" s="9">
        <v>1372</v>
      </c>
      <c r="B1373" s="9" t="s">
        <v>3148</v>
      </c>
      <c r="C1373" s="9" t="s">
        <v>3148</v>
      </c>
      <c r="D1373" s="9" t="s">
        <v>4371</v>
      </c>
      <c r="E1373" s="9" t="s">
        <v>24</v>
      </c>
      <c r="F1373" s="9" t="s">
        <v>2848</v>
      </c>
      <c r="G1373" s="9" t="s">
        <v>4391</v>
      </c>
      <c r="H1373" s="9" t="s">
        <v>2847</v>
      </c>
      <c r="I1373" s="9">
        <v>19929</v>
      </c>
      <c r="J1373" s="9">
        <v>15092</v>
      </c>
      <c r="K1373" s="9">
        <v>158.30000000000001</v>
      </c>
      <c r="L1373" s="115">
        <f t="shared" si="63"/>
        <v>0.75728837372672986</v>
      </c>
      <c r="M1373" s="96">
        <f>IF($B1373="Область","",SUM('Дані з ДІСО'!J1373:L1373)/K1373)</f>
        <v>14.54200884396715</v>
      </c>
      <c r="N1373" s="9" t="str">
        <f>IF($B1373="Область","",VLOOKUP(100*J1373/I1373,Параметри!$B$39:$C$53,2,TRUE))</f>
        <v>2. 72-100</v>
      </c>
      <c r="O1373" s="9" t="str">
        <f>IF($B1373="Область","",VLOOKUP(M1373,Параметри!$B$21:$C$35,2,TRUE))</f>
        <v>11. 10,2-15</v>
      </c>
      <c r="P1373" s="9">
        <f t="shared" si="64"/>
        <v>2</v>
      </c>
      <c r="Q1373" s="9">
        <f t="shared" si="65"/>
        <v>11</v>
      </c>
      <c r="R1373" s="116">
        <v>18</v>
      </c>
      <c r="S1373" s="117">
        <f>IF(C1373="Область",Параметри!$K$47,IF(C1373="Київ",Параметри!$K$48,IF(L1373&lt;Параметри!$I$42,Параметри!$K$42,IF(L1373&lt;Параметри!$I$43,Параметри!$K$43,IF(L1373&lt;Параметри!$I$44,Параметри!$K$44,IF(L1373&lt;Параметри!$I$45,Параметри!$K$45,Параметри!$K$46))))))</f>
        <v>0.48</v>
      </c>
      <c r="T1373" s="97">
        <f>IF($B1373="Область",Параметри!K$63,IF($R1373&lt;Параметри!$G$59,Параметри!K$58,IF($R1373&lt;Параметри!$G$60,Параметри!K$59,IF($R1373&lt;Параметри!$G$61,Параметри!K$60,IF($R1373&lt;Параметри!$G$62,Параметри!K$61,Параметри!K$62)))))</f>
        <v>1.7000000000000001E-2</v>
      </c>
      <c r="U1373" s="97">
        <f>IF($B1373="Область",Параметри!L$63,IF($R1373&lt;Параметри!$G$59,Параметри!L$58,IF($R1373&lt;Параметри!$G$60,Параметри!L$59,IF($R1373&lt;Параметри!$G$61,Параметри!L$60,IF($R1373&lt;Параметри!$G$62,Параметри!L$61,Параметри!L$62)))))</f>
        <v>4.7E-2</v>
      </c>
      <c r="V1373" s="98">
        <f>IF(OR(SUM('Дані з ДІСО'!G1373:I1373)=0,Розрахунки!H1373=0),"",Розрахунки!H1373/SUM('Дані з ДІСО'!G1373:I1373))</f>
        <v>31.972222222222221</v>
      </c>
      <c r="W1373" s="9">
        <v>2018</v>
      </c>
      <c r="X1373" s="9">
        <v>18</v>
      </c>
      <c r="Y1373" s="9">
        <v>18</v>
      </c>
      <c r="Z1373" s="9" t="s">
        <v>4535</v>
      </c>
      <c r="AA1373" s="99">
        <v>18</v>
      </c>
      <c r="AB1373" s="9" t="str">
        <f>IF('Коефіцієнти АТО'!C1373="Область","",'Коефіцієнти АТО'!D1373)</f>
        <v>Чернівецька</v>
      </c>
      <c r="AC1373" s="9"/>
    </row>
    <row r="1374" spans="1:29" ht="15" customHeight="1">
      <c r="A1374" s="9">
        <v>1373</v>
      </c>
      <c r="B1374" s="9" t="s">
        <v>3145</v>
      </c>
      <c r="C1374" s="9" t="s">
        <v>3146</v>
      </c>
      <c r="D1374" s="9" t="s">
        <v>4371</v>
      </c>
      <c r="E1374" s="9" t="s">
        <v>21</v>
      </c>
      <c r="F1374" s="9" t="s">
        <v>2850</v>
      </c>
      <c r="G1374" s="9" t="s">
        <v>4392</v>
      </c>
      <c r="H1374" s="9" t="s">
        <v>2849</v>
      </c>
      <c r="I1374" s="9">
        <v>20729</v>
      </c>
      <c r="J1374" s="9">
        <v>14594</v>
      </c>
      <c r="K1374" s="9">
        <v>179.2</v>
      </c>
      <c r="L1374" s="115">
        <f t="shared" si="63"/>
        <v>0.70403782140961935</v>
      </c>
      <c r="M1374" s="96">
        <f>IF($B1374="Область","",SUM('Дані з ДІСО'!J1374:L1374)/K1374)</f>
        <v>13.030133928571429</v>
      </c>
      <c r="N1374" s="9" t="str">
        <f>IF($B1374="Область","",VLOOKUP(100*J1374/I1374,Параметри!$B$39:$C$53,2,TRUE))</f>
        <v>3. 66-72</v>
      </c>
      <c r="O1374" s="9" t="str">
        <f>IF($B1374="Область","",VLOOKUP(M1374,Параметри!$B$21:$C$35,2,TRUE))</f>
        <v>11. 10,2-15</v>
      </c>
      <c r="P1374" s="9">
        <f t="shared" si="64"/>
        <v>3</v>
      </c>
      <c r="Q1374" s="9">
        <f t="shared" si="65"/>
        <v>11</v>
      </c>
      <c r="R1374" s="116">
        <v>18</v>
      </c>
      <c r="S1374" s="117">
        <f>IF(C1374="Область",Параметри!$K$47,IF(C1374="Київ",Параметри!$K$48,IF(L1374&lt;Параметри!$I$42,Параметри!$K$42,IF(L1374&lt;Параметри!$I$43,Параметри!$K$43,IF(L1374&lt;Параметри!$I$44,Параметри!$K$44,IF(L1374&lt;Параметри!$I$45,Параметри!$K$45,Параметри!$K$46))))))</f>
        <v>0.48</v>
      </c>
      <c r="T1374" s="97">
        <f>IF($B1374="Область",Параметри!K$63,IF($R1374&lt;Параметри!$G$59,Параметри!K$58,IF($R1374&lt;Параметри!$G$60,Параметри!K$59,IF($R1374&lt;Параметри!$G$61,Параметри!K$60,IF($R1374&lt;Параметри!$G$62,Параметри!K$61,Параметри!K$62)))))</f>
        <v>1.7000000000000001E-2</v>
      </c>
      <c r="U1374" s="97">
        <f>IF($B1374="Область",Параметри!L$63,IF($R1374&lt;Параметри!$G$59,Параметри!L$58,IF($R1374&lt;Параметри!$G$60,Параметри!L$59,IF($R1374&lt;Параметри!$G$61,Параметри!L$60,IF($R1374&lt;Параметри!$G$62,Параметри!L$61,Параметри!L$62)))))</f>
        <v>4.7E-2</v>
      </c>
      <c r="V1374" s="98">
        <f>IF(OR(SUM('Дані з ДІСО'!G1374:I1374)=0,Розрахунки!H1374=0),"",Розрахунки!H1374/SUM('Дані з ДІСО'!G1374:I1374))</f>
        <v>20.663716814159294</v>
      </c>
      <c r="W1374" s="9">
        <v>2018</v>
      </c>
      <c r="X1374" s="9">
        <v>18</v>
      </c>
      <c r="Y1374" s="9">
        <v>18</v>
      </c>
      <c r="Z1374" s="9" t="s">
        <v>4535</v>
      </c>
      <c r="AA1374" s="99">
        <v>18</v>
      </c>
      <c r="AB1374" s="9" t="str">
        <f>IF('Коефіцієнти АТО'!C1374="Область","",'Коефіцієнти АТО'!D1374)</f>
        <v>Чернівецька</v>
      </c>
      <c r="AC1374" s="9"/>
    </row>
    <row r="1375" spans="1:29" ht="15" customHeight="1">
      <c r="A1375" s="9">
        <v>1374</v>
      </c>
      <c r="B1375" s="9" t="s">
        <v>3148</v>
      </c>
      <c r="C1375" s="9" t="s">
        <v>3148</v>
      </c>
      <c r="D1375" s="9" t="s">
        <v>4371</v>
      </c>
      <c r="E1375" s="9" t="s">
        <v>24</v>
      </c>
      <c r="F1375" s="9" t="s">
        <v>2852</v>
      </c>
      <c r="G1375" s="9" t="s">
        <v>4393</v>
      </c>
      <c r="H1375" s="9" t="s">
        <v>2851</v>
      </c>
      <c r="I1375" s="9">
        <v>9499</v>
      </c>
      <c r="J1375" s="9">
        <v>9499</v>
      </c>
      <c r="K1375" s="9">
        <v>83</v>
      </c>
      <c r="L1375" s="115">
        <f t="shared" si="63"/>
        <v>1</v>
      </c>
      <c r="M1375" s="96">
        <f>IF($B1375="Область","",SUM('Дані з ДІСО'!J1375:L1375)/K1375)</f>
        <v>15.879518072289157</v>
      </c>
      <c r="N1375" s="9" t="str">
        <f>IF($B1375="Область","",VLOOKUP(100*J1375/I1375,Параметри!$B$39:$C$53,2,TRUE))</f>
        <v>1. 100%</v>
      </c>
      <c r="O1375" s="9" t="str">
        <f>IF($B1375="Область","",VLOOKUP(M1375,Параметри!$B$21:$C$35,2,TRUE))</f>
        <v>12. 15-35,3</v>
      </c>
      <c r="P1375" s="9">
        <f t="shared" si="64"/>
        <v>1</v>
      </c>
      <c r="Q1375" s="9">
        <f t="shared" si="65"/>
        <v>12</v>
      </c>
      <c r="R1375" s="116">
        <v>20</v>
      </c>
      <c r="S1375" s="117">
        <f>IF(C1375="Область",Параметри!$K$47,IF(C1375="Київ",Параметри!$K$48,IF(L1375&lt;Параметри!$I$42,Параметри!$K$42,IF(L1375&lt;Параметри!$I$43,Параметри!$K$43,IF(L1375&lt;Параметри!$I$44,Параметри!$K$44,IF(L1375&lt;Параметри!$I$45,Параметри!$K$45,Параметри!$K$46))))))</f>
        <v>0.53</v>
      </c>
      <c r="T1375" s="97">
        <f>IF($B1375="Область",Параметри!K$63,IF($R1375&lt;Параметри!$G$59,Параметри!K$58,IF($R1375&lt;Параметри!$G$60,Параметри!K$59,IF($R1375&lt;Параметри!$G$61,Параметри!K$60,IF($R1375&lt;Параметри!$G$62,Параметри!K$61,Параметри!K$62)))))</f>
        <v>7.4999999999999997E-2</v>
      </c>
      <c r="U1375" s="97">
        <f>IF($B1375="Область",Параметри!L$63,IF($R1375&lt;Параметри!$G$59,Параметри!L$58,IF($R1375&lt;Параметри!$G$60,Параметри!L$59,IF($R1375&lt;Параметри!$G$61,Параметри!L$60,IF($R1375&lt;Параметри!$G$62,Параметри!L$61,Параметри!L$62)))))</f>
        <v>4.7E-2</v>
      </c>
      <c r="V1375" s="98">
        <f>IF(OR(SUM('Дані з ДІСО'!G1375:I1375)=0,Розрахунки!H1375=0),"",Розрахунки!H1375/SUM('Дані з ДІСО'!G1375:I1375))</f>
        <v>27.458333333333332</v>
      </c>
      <c r="W1375" s="9">
        <v>2018</v>
      </c>
      <c r="X1375" s="9">
        <v>20.5</v>
      </c>
      <c r="Y1375" s="9">
        <v>19</v>
      </c>
      <c r="Z1375" s="9" t="s">
        <v>4536</v>
      </c>
      <c r="AA1375" s="99">
        <v>20</v>
      </c>
      <c r="AB1375" s="9" t="str">
        <f>IF('Коефіцієнти АТО'!C1375="Область","",'Коефіцієнти АТО'!D1375)</f>
        <v>Чернівецька</v>
      </c>
      <c r="AC1375" s="9"/>
    </row>
    <row r="1376" spans="1:29" ht="15" customHeight="1">
      <c r="A1376" s="9">
        <v>1375</v>
      </c>
      <c r="B1376" s="9" t="s">
        <v>3148</v>
      </c>
      <c r="C1376" s="9" t="s">
        <v>3148</v>
      </c>
      <c r="D1376" s="9" t="s">
        <v>4371</v>
      </c>
      <c r="E1376" s="9" t="s">
        <v>24</v>
      </c>
      <c r="F1376" s="9" t="s">
        <v>2854</v>
      </c>
      <c r="G1376" s="9" t="s">
        <v>4394</v>
      </c>
      <c r="H1376" s="9" t="s">
        <v>2853</v>
      </c>
      <c r="I1376" s="9">
        <v>5865</v>
      </c>
      <c r="J1376" s="9">
        <v>5865</v>
      </c>
      <c r="K1376" s="9">
        <v>99.2</v>
      </c>
      <c r="L1376" s="115">
        <f t="shared" si="63"/>
        <v>1</v>
      </c>
      <c r="M1376" s="96">
        <f>IF($B1376="Область","",SUM('Дані з ДІСО'!J1376:L1376)/K1376)</f>
        <v>5.403225806451613</v>
      </c>
      <c r="N1376" s="9" t="str">
        <f>IF($B1376="Область","",VLOOKUP(100*J1376/I1376,Параметри!$B$39:$C$53,2,TRUE))</f>
        <v>1. 100%</v>
      </c>
      <c r="O1376" s="9" t="str">
        <f>IF($B1376="Область","",VLOOKUP(M1376,Параметри!$B$21:$C$35,2,TRUE))</f>
        <v>8. 4,5-5,8</v>
      </c>
      <c r="P1376" s="9">
        <f t="shared" si="64"/>
        <v>1</v>
      </c>
      <c r="Q1376" s="9">
        <f t="shared" si="65"/>
        <v>8</v>
      </c>
      <c r="R1376" s="116">
        <v>15.5</v>
      </c>
      <c r="S1376" s="117">
        <f>IF(C1376="Область",Параметри!$K$47,IF(C1376="Київ",Параметри!$K$48,IF(L1376&lt;Параметри!$I$42,Параметри!$K$42,IF(L1376&lt;Параметри!$I$43,Параметри!$K$43,IF(L1376&lt;Параметри!$I$44,Параметри!$K$44,IF(L1376&lt;Параметри!$I$45,Параметри!$K$45,Параметри!$K$46))))))</f>
        <v>0.53</v>
      </c>
      <c r="T1376" s="97">
        <f>IF($B1376="Область",Параметри!K$63,IF($R1376&lt;Параметри!$G$59,Параметри!K$58,IF($R1376&lt;Параметри!$G$60,Параметри!K$59,IF($R1376&lt;Параметри!$G$61,Параметри!K$60,IF($R1376&lt;Параметри!$G$62,Параметри!K$61,Параметри!K$62)))))</f>
        <v>1.7000000000000001E-2</v>
      </c>
      <c r="U1376" s="97">
        <f>IF($B1376="Область",Параметри!L$63,IF($R1376&lt;Параметри!$G$59,Параметри!L$58,IF($R1376&lt;Параметри!$G$60,Параметри!L$59,IF($R1376&lt;Параметри!$G$61,Параметри!L$60,IF($R1376&lt;Параметри!$G$62,Параметри!L$61,Параметри!L$62)))))</f>
        <v>4.7E-2</v>
      </c>
      <c r="V1376" s="98">
        <f>IF(OR(SUM('Дані з ДІСО'!G1376:I1376)=0,Розрахунки!H1376=0),"",Розрахунки!H1376/SUM('Дані з ДІСО'!G1376:I1376))</f>
        <v>22.333333333333332</v>
      </c>
      <c r="W1376" s="9">
        <v>2018</v>
      </c>
      <c r="X1376" s="9">
        <v>15.5</v>
      </c>
      <c r="Y1376" s="9">
        <v>15</v>
      </c>
      <c r="Z1376" s="9" t="s">
        <v>4535</v>
      </c>
      <c r="AA1376" s="99">
        <v>15.5</v>
      </c>
      <c r="AB1376" s="9" t="str">
        <f>IF('Коефіцієнти АТО'!C1376="Область","",'Коефіцієнти АТО'!D1376)</f>
        <v>Чернівецька</v>
      </c>
      <c r="AC1376" s="9"/>
    </row>
    <row r="1377" spans="1:29" ht="15" customHeight="1">
      <c r="A1377" s="9">
        <v>1376</v>
      </c>
      <c r="B1377" s="9" t="s">
        <v>3148</v>
      </c>
      <c r="C1377" s="9" t="s">
        <v>3148</v>
      </c>
      <c r="D1377" s="9" t="s">
        <v>4371</v>
      </c>
      <c r="E1377" s="9" t="s">
        <v>24</v>
      </c>
      <c r="F1377" s="9" t="s">
        <v>2856</v>
      </c>
      <c r="G1377" s="9" t="s">
        <v>4395</v>
      </c>
      <c r="H1377" s="9" t="s">
        <v>2855</v>
      </c>
      <c r="I1377" s="9">
        <v>10473</v>
      </c>
      <c r="J1377" s="9">
        <v>10473</v>
      </c>
      <c r="K1377" s="9">
        <v>166.2</v>
      </c>
      <c r="L1377" s="115">
        <f t="shared" si="63"/>
        <v>1</v>
      </c>
      <c r="M1377" s="96">
        <f>IF($B1377="Область","",SUM('Дані з ДІСО'!J1377:L1377)/K1377)</f>
        <v>7.9663056558363419</v>
      </c>
      <c r="N1377" s="9" t="str">
        <f>IF($B1377="Область","",VLOOKUP(100*J1377/I1377,Параметри!$B$39:$C$53,2,TRUE))</f>
        <v>1. 100%</v>
      </c>
      <c r="O1377" s="9" t="str">
        <f>IF($B1377="Область","",VLOOKUP(M1377,Параметри!$B$21:$C$35,2,TRUE))</f>
        <v>10. 7-10,2</v>
      </c>
      <c r="P1377" s="9">
        <f t="shared" si="64"/>
        <v>1</v>
      </c>
      <c r="Q1377" s="9">
        <f t="shared" si="65"/>
        <v>10</v>
      </c>
      <c r="R1377" s="116">
        <v>16</v>
      </c>
      <c r="S1377" s="117">
        <f>IF(C1377="Область",Параметри!$K$47,IF(C1377="Київ",Параметри!$K$48,IF(L1377&lt;Параметри!$I$42,Параметри!$K$42,IF(L1377&lt;Параметри!$I$43,Параметри!$K$43,IF(L1377&lt;Параметри!$I$44,Параметри!$K$44,IF(L1377&lt;Параметри!$I$45,Параметри!$K$45,Параметри!$K$46))))))</f>
        <v>0.53</v>
      </c>
      <c r="T1377" s="97">
        <f>IF($B1377="Область",Параметри!K$63,IF($R1377&lt;Параметри!$G$59,Параметри!K$58,IF($R1377&lt;Параметри!$G$60,Параметри!K$59,IF($R1377&lt;Параметри!$G$61,Параметри!K$60,IF($R1377&lt;Параметри!$G$62,Параметри!K$61,Параметри!K$62)))))</f>
        <v>1.7000000000000001E-2</v>
      </c>
      <c r="U1377" s="97">
        <f>IF($B1377="Область",Параметри!L$63,IF($R1377&lt;Параметри!$G$59,Параметри!L$58,IF($R1377&lt;Параметри!$G$60,Параметри!L$59,IF($R1377&lt;Параметри!$G$61,Параметри!L$60,IF($R1377&lt;Параметри!$G$62,Параметри!L$61,Параметри!L$62)))))</f>
        <v>4.7E-2</v>
      </c>
      <c r="V1377" s="98">
        <f>IF(OR(SUM('Дані з ДІСО'!G1377:I1377)=0,Розрахунки!H1377=0),"",Розрахунки!H1377/SUM('Дані з ДІСО'!G1377:I1377))</f>
        <v>21.35483870967742</v>
      </c>
      <c r="W1377" s="9">
        <v>2018</v>
      </c>
      <c r="X1377" s="9">
        <v>15.5</v>
      </c>
      <c r="Y1377" s="9">
        <v>17</v>
      </c>
      <c r="Z1377" s="9" t="s">
        <v>4536</v>
      </c>
      <c r="AA1377" s="99">
        <v>16</v>
      </c>
      <c r="AB1377" s="9" t="str">
        <f>IF('Коефіцієнти АТО'!C1377="Область","",'Коефіцієнти АТО'!D1377)</f>
        <v>Чернівецька</v>
      </c>
      <c r="AC1377" s="9"/>
    </row>
    <row r="1378" spans="1:29" ht="15" customHeight="1">
      <c r="A1378" s="9">
        <v>1377</v>
      </c>
      <c r="B1378" s="9" t="s">
        <v>3151</v>
      </c>
      <c r="C1378" s="9" t="s">
        <v>3151</v>
      </c>
      <c r="D1378" s="9" t="s">
        <v>4371</v>
      </c>
      <c r="E1378" s="9" t="s">
        <v>29</v>
      </c>
      <c r="F1378" s="9" t="s">
        <v>2858</v>
      </c>
      <c r="G1378" s="9" t="s">
        <v>4396</v>
      </c>
      <c r="H1378" s="9" t="s">
        <v>2857</v>
      </c>
      <c r="I1378" s="9">
        <v>4281</v>
      </c>
      <c r="J1378" s="9">
        <v>1675</v>
      </c>
      <c r="K1378" s="9">
        <v>37.700000000000003</v>
      </c>
      <c r="L1378" s="115">
        <f t="shared" si="63"/>
        <v>0.39126372342910537</v>
      </c>
      <c r="M1378" s="96">
        <f>IF($B1378="Область","",SUM('Дані з ДІСО'!J1378:L1378)/K1378)</f>
        <v>11.061007957559681</v>
      </c>
      <c r="N1378" s="9" t="str">
        <f>IF($B1378="Область","",VLOOKUP(100*J1378/I1378,Параметри!$B$39:$C$53,2,TRUE))</f>
        <v>9. 26-43</v>
      </c>
      <c r="O1378" s="9" t="str">
        <f>IF($B1378="Область","",VLOOKUP(M1378,Параметри!$B$21:$C$35,2,TRUE))</f>
        <v>11. 10,2-15</v>
      </c>
      <c r="P1378" s="9">
        <f t="shared" si="64"/>
        <v>9</v>
      </c>
      <c r="Q1378" s="9">
        <f t="shared" si="65"/>
        <v>11</v>
      </c>
      <c r="R1378" s="116">
        <v>19</v>
      </c>
      <c r="S1378" s="117">
        <f>IF(C1378="Область",Параметри!$K$47,IF(C1378="Київ",Параметри!$K$48,IF(L1378&lt;Параметри!$I$42,Параметри!$K$42,IF(L1378&lt;Параметри!$I$43,Параметри!$K$43,IF(L1378&lt;Параметри!$I$44,Параметри!$K$44,IF(L1378&lt;Параметри!$I$45,Параметри!$K$45,Параметри!$K$46))))))</f>
        <v>0.33</v>
      </c>
      <c r="T1378" s="97">
        <f>IF($B1378="Область",Параметри!K$63,IF($R1378&lt;Параметри!$G$59,Параметри!K$58,IF($R1378&lt;Параметри!$G$60,Параметри!K$59,IF($R1378&lt;Параметри!$G$61,Параметри!K$60,IF($R1378&lt;Параметри!$G$62,Параметри!K$61,Параметри!K$62)))))</f>
        <v>1.7000000000000001E-2</v>
      </c>
      <c r="U1378" s="97">
        <f>IF($B1378="Область",Параметри!L$63,IF($R1378&lt;Параметри!$G$59,Параметри!L$58,IF($R1378&lt;Параметри!$G$60,Параметри!L$59,IF($R1378&lt;Параметри!$G$61,Параметри!L$60,IF($R1378&lt;Параметри!$G$62,Параметри!L$61,Параметри!L$62)))))</f>
        <v>4.7E-2</v>
      </c>
      <c r="V1378" s="98">
        <f>IF(OR(SUM('Дані з ДІСО'!G1378:I1378)=0,Розрахунки!H1378=0),"",Розрахунки!H1378/SUM('Дані з ДІСО'!G1378:I1378))</f>
        <v>23.166666666666668</v>
      </c>
      <c r="W1378" s="9">
        <v>2018</v>
      </c>
      <c r="X1378" s="9">
        <v>19</v>
      </c>
      <c r="Y1378" s="9">
        <v>18</v>
      </c>
      <c r="Z1378" s="9" t="s">
        <v>4535</v>
      </c>
      <c r="AA1378" s="99">
        <v>19</v>
      </c>
      <c r="AB1378" s="9" t="str">
        <f>IF('Коефіцієнти АТО'!C1378="Область","",'Коефіцієнти АТО'!D1378)</f>
        <v>Чернівецька</v>
      </c>
      <c r="AC1378" s="9"/>
    </row>
    <row r="1379" spans="1:29" ht="15" customHeight="1">
      <c r="A1379" s="9">
        <v>1378</v>
      </c>
      <c r="B1379" s="9" t="s">
        <v>3145</v>
      </c>
      <c r="C1379" s="9" t="s">
        <v>3146</v>
      </c>
      <c r="D1379" s="9" t="s">
        <v>4371</v>
      </c>
      <c r="E1379" s="9" t="s">
        <v>21</v>
      </c>
      <c r="F1379" s="9" t="s">
        <v>2860</v>
      </c>
      <c r="G1379" s="9" t="s">
        <v>4397</v>
      </c>
      <c r="H1379" s="9" t="s">
        <v>2859</v>
      </c>
      <c r="I1379" s="9">
        <v>28201</v>
      </c>
      <c r="J1379" s="9">
        <v>20687</v>
      </c>
      <c r="K1379" s="9">
        <v>221</v>
      </c>
      <c r="L1379" s="115">
        <f t="shared" si="63"/>
        <v>0.73355554767561437</v>
      </c>
      <c r="M1379" s="96">
        <f>IF($B1379="Область","",SUM('Дані з ДІСО'!J1379:L1379)/K1379)</f>
        <v>14.384615384615385</v>
      </c>
      <c r="N1379" s="9" t="str">
        <f>IF($B1379="Область","",VLOOKUP(100*J1379/I1379,Параметри!$B$39:$C$53,2,TRUE))</f>
        <v>2. 72-100</v>
      </c>
      <c r="O1379" s="9" t="str">
        <f>IF($B1379="Область","",VLOOKUP(M1379,Параметри!$B$21:$C$35,2,TRUE))</f>
        <v>11. 10,2-15</v>
      </c>
      <c r="P1379" s="9">
        <f t="shared" si="64"/>
        <v>2</v>
      </c>
      <c r="Q1379" s="9">
        <f t="shared" si="65"/>
        <v>11</v>
      </c>
      <c r="R1379" s="116">
        <v>16</v>
      </c>
      <c r="S1379" s="117">
        <f>IF(C1379="Область",Параметри!$K$47,IF(C1379="Київ",Параметри!$K$48,IF(L1379&lt;Параметри!$I$42,Параметри!$K$42,IF(L1379&lt;Параметри!$I$43,Параметри!$K$43,IF(L1379&lt;Параметри!$I$44,Параметри!$K$44,IF(L1379&lt;Параметри!$I$45,Параметри!$K$45,Параметри!$K$46))))))</f>
        <v>0.48</v>
      </c>
      <c r="T1379" s="97">
        <f>IF($B1379="Область",Параметри!K$63,IF($R1379&lt;Параметри!$G$59,Параметри!K$58,IF($R1379&lt;Параметри!$G$60,Параметри!K$59,IF($R1379&lt;Параметри!$G$61,Параметри!K$60,IF($R1379&lt;Параметри!$G$62,Параметри!K$61,Параметри!K$62)))))</f>
        <v>1.7000000000000001E-2</v>
      </c>
      <c r="U1379" s="97">
        <f>IF($B1379="Область",Параметри!L$63,IF($R1379&lt;Параметри!$G$59,Параметри!L$58,IF($R1379&lt;Параметри!$G$60,Параметри!L$59,IF($R1379&lt;Параметри!$G$61,Параметри!L$60,IF($R1379&lt;Параметри!$G$62,Параметри!L$61,Параметри!L$62)))))</f>
        <v>4.7E-2</v>
      </c>
      <c r="V1379" s="98">
        <f>IF(OR(SUM('Дані з ДІСО'!G1379:I1379)=0,Розрахунки!H1379=0),"",Розрахунки!H1379/SUM('Дані з ДІСО'!G1379:I1379))</f>
        <v>20.120253164556964</v>
      </c>
      <c r="W1379" s="9">
        <v>2018</v>
      </c>
      <c r="X1379" s="9">
        <v>18</v>
      </c>
      <c r="Y1379" s="9">
        <v>15</v>
      </c>
      <c r="Z1379" s="9" t="s">
        <v>4536</v>
      </c>
      <c r="AA1379" s="99">
        <v>16</v>
      </c>
      <c r="AB1379" s="9" t="str">
        <f>IF('Коефіцієнти АТО'!C1379="Область","",'Коефіцієнти АТО'!D1379)</f>
        <v>Чернівецька</v>
      </c>
      <c r="AC1379" s="9"/>
    </row>
    <row r="1380" spans="1:29" ht="15" customHeight="1">
      <c r="A1380" s="9">
        <v>1379</v>
      </c>
      <c r="B1380" s="9" t="s">
        <v>3145</v>
      </c>
      <c r="C1380" s="9" t="s">
        <v>3146</v>
      </c>
      <c r="D1380" s="9" t="s">
        <v>4371</v>
      </c>
      <c r="E1380" s="9" t="s">
        <v>21</v>
      </c>
      <c r="F1380" s="9" t="s">
        <v>2862</v>
      </c>
      <c r="G1380" s="9" t="s">
        <v>4398</v>
      </c>
      <c r="H1380" s="9" t="s">
        <v>2861</v>
      </c>
      <c r="I1380" s="9">
        <v>17973</v>
      </c>
      <c r="J1380" s="9">
        <v>15865</v>
      </c>
      <c r="K1380" s="9">
        <v>196.2</v>
      </c>
      <c r="L1380" s="115">
        <f t="shared" si="63"/>
        <v>0.88271295832637842</v>
      </c>
      <c r="M1380" s="96">
        <f>IF($B1380="Область","",SUM('Дані з ДІСО'!J1380:L1380)/K1380)</f>
        <v>11.957186544342509</v>
      </c>
      <c r="N1380" s="9" t="str">
        <f>IF($B1380="Область","",VLOOKUP(100*J1380/I1380,Параметри!$B$39:$C$53,2,TRUE))</f>
        <v>2. 72-100</v>
      </c>
      <c r="O1380" s="9" t="str">
        <f>IF($B1380="Область","",VLOOKUP(M1380,Параметри!$B$21:$C$35,2,TRUE))</f>
        <v>11. 10,2-15</v>
      </c>
      <c r="P1380" s="9">
        <f t="shared" si="64"/>
        <v>2</v>
      </c>
      <c r="Q1380" s="9">
        <f t="shared" si="65"/>
        <v>11</v>
      </c>
      <c r="R1380" s="116">
        <v>16</v>
      </c>
      <c r="S1380" s="117">
        <f>IF(C1380="Область",Параметри!$K$47,IF(C1380="Київ",Параметри!$K$48,IF(L1380&lt;Параметри!$I$42,Параметри!$K$42,IF(L1380&lt;Параметри!$I$43,Параметри!$K$43,IF(L1380&lt;Параметри!$I$44,Параметри!$K$44,IF(L1380&lt;Параметри!$I$45,Параметри!$K$45,Параметри!$K$46))))))</f>
        <v>0.53</v>
      </c>
      <c r="T1380" s="97">
        <f>IF($B1380="Область",Параметри!K$63,IF($R1380&lt;Параметри!$G$59,Параметри!K$58,IF($R1380&lt;Параметри!$G$60,Параметри!K$59,IF($R1380&lt;Параметри!$G$61,Параметри!K$60,IF($R1380&lt;Параметри!$G$62,Параметри!K$61,Параметри!K$62)))))</f>
        <v>1.7000000000000001E-2</v>
      </c>
      <c r="U1380" s="97">
        <f>IF($B1380="Область",Параметри!L$63,IF($R1380&lt;Параметри!$G$59,Параметри!L$58,IF($R1380&lt;Параметри!$G$60,Параметри!L$59,IF($R1380&lt;Параметри!$G$61,Параметри!L$60,IF($R1380&lt;Параметри!$G$62,Параметри!L$61,Параметри!L$62)))))</f>
        <v>4.7E-2</v>
      </c>
      <c r="V1380" s="98">
        <f>IF(OR(SUM('Дані з ДІСО'!G1380:I1380)=0,Розрахунки!H1380=0),"",Розрахунки!H1380/SUM('Дані з ДІСО'!G1380:I1380))</f>
        <v>15.74496644295302</v>
      </c>
      <c r="W1380" s="9">
        <v>2019</v>
      </c>
      <c r="X1380" s="9">
        <v>18</v>
      </c>
      <c r="Y1380" s="9">
        <v>15</v>
      </c>
      <c r="Z1380" s="9" t="s">
        <v>4536</v>
      </c>
      <c r="AA1380" s="99">
        <v>16</v>
      </c>
      <c r="AB1380" s="9" t="str">
        <f>IF('Коефіцієнти АТО'!C1380="Область","",'Коефіцієнти АТО'!D1380)</f>
        <v>Чернівецька</v>
      </c>
      <c r="AC1380" s="9"/>
    </row>
    <row r="1381" spans="1:29" ht="15" customHeight="1">
      <c r="A1381" s="9">
        <v>1380</v>
      </c>
      <c r="B1381" s="9" t="s">
        <v>3145</v>
      </c>
      <c r="C1381" s="9" t="s">
        <v>3146</v>
      </c>
      <c r="D1381" s="9" t="s">
        <v>4371</v>
      </c>
      <c r="E1381" s="9" t="s">
        <v>21</v>
      </c>
      <c r="F1381" s="9" t="s">
        <v>2864</v>
      </c>
      <c r="G1381" s="9" t="s">
        <v>4399</v>
      </c>
      <c r="H1381" s="9" t="s">
        <v>2863</v>
      </c>
      <c r="I1381" s="9">
        <v>9315</v>
      </c>
      <c r="J1381" s="9">
        <v>1508</v>
      </c>
      <c r="K1381" s="9">
        <v>85.8</v>
      </c>
      <c r="L1381" s="115">
        <f t="shared" si="63"/>
        <v>0.16188942565754161</v>
      </c>
      <c r="M1381" s="96">
        <f>IF($B1381="Область","",SUM('Дані з ДІСО'!J1381:L1381)/K1381)</f>
        <v>14.090909090909092</v>
      </c>
      <c r="N1381" s="9" t="str">
        <f>IF($B1381="Область","",VLOOKUP(100*J1381/I1381,Параметри!$B$39:$C$53,2,TRUE))</f>
        <v>13. 12-19</v>
      </c>
      <c r="O1381" s="9" t="str">
        <f>IF($B1381="Область","",VLOOKUP(M1381,Параметри!$B$21:$C$35,2,TRUE))</f>
        <v>11. 10,2-15</v>
      </c>
      <c r="P1381" s="9">
        <f t="shared" si="64"/>
        <v>13</v>
      </c>
      <c r="Q1381" s="9">
        <f t="shared" si="65"/>
        <v>11</v>
      </c>
      <c r="R1381" s="116">
        <v>21.5</v>
      </c>
      <c r="S1381" s="117">
        <f>IF(C1381="Область",Параметри!$K$47,IF(C1381="Київ",Параметри!$K$48,IF(L1381&lt;Параметри!$I$42,Параметри!$K$42,IF(L1381&lt;Параметри!$I$43,Параметри!$K$43,IF(L1381&lt;Параметри!$I$44,Параметри!$K$44,IF(L1381&lt;Параметри!$I$45,Параметри!$K$45,Параметри!$K$46))))))</f>
        <v>0.23</v>
      </c>
      <c r="T1381" s="97">
        <f>IF($B1381="Область",Параметри!K$63,IF($R1381&lt;Параметри!$G$59,Параметри!K$58,IF($R1381&lt;Параметри!$G$60,Параметри!K$59,IF($R1381&lt;Параметри!$G$61,Параметри!K$60,IF($R1381&lt;Параметри!$G$62,Параметри!K$61,Параметри!K$62)))))</f>
        <v>7.4999999999999997E-2</v>
      </c>
      <c r="U1381" s="97">
        <f>IF($B1381="Область",Параметри!L$63,IF($R1381&lt;Параметри!$G$59,Параметри!L$58,IF($R1381&lt;Параметри!$G$60,Параметри!L$59,IF($R1381&lt;Параметри!$G$61,Параметри!L$60,IF($R1381&lt;Параметри!$G$62,Параметри!L$61,Параметри!L$62)))))</f>
        <v>4.7E-2</v>
      </c>
      <c r="V1381" s="98">
        <f>IF(OR(SUM('Дані з ДІСО'!G1381:I1381)=0,Розрахунки!H1381=0),"",Розрахунки!H1381/SUM('Дані з ДІСО'!G1381:I1381))</f>
        <v>26.866666666666667</v>
      </c>
      <c r="W1381" s="9">
        <v>2019</v>
      </c>
      <c r="X1381" s="9">
        <v>22.5</v>
      </c>
      <c r="Y1381" s="9">
        <v>20.5</v>
      </c>
      <c r="Z1381" s="9" t="s">
        <v>4536</v>
      </c>
      <c r="AA1381" s="99">
        <v>21.5</v>
      </c>
      <c r="AB1381" s="9" t="str">
        <f>IF('Коефіцієнти АТО'!C1381="Область","",'Коефіцієнти АТО'!D1381)</f>
        <v>Чернівецька</v>
      </c>
      <c r="AC1381" s="9"/>
    </row>
    <row r="1382" spans="1:29" ht="15" customHeight="1">
      <c r="A1382" s="9">
        <v>1381</v>
      </c>
      <c r="B1382" s="9" t="s">
        <v>3151</v>
      </c>
      <c r="C1382" s="9" t="s">
        <v>3151</v>
      </c>
      <c r="D1382" s="9" t="s">
        <v>4371</v>
      </c>
      <c r="E1382" s="9" t="s">
        <v>29</v>
      </c>
      <c r="F1382" s="9" t="s">
        <v>2866</v>
      </c>
      <c r="G1382" s="9" t="s">
        <v>4400</v>
      </c>
      <c r="H1382" s="9" t="s">
        <v>2865</v>
      </c>
      <c r="I1382" s="9">
        <v>7446</v>
      </c>
      <c r="J1382" s="9">
        <v>5015</v>
      </c>
      <c r="K1382" s="9">
        <v>56.1</v>
      </c>
      <c r="L1382" s="115">
        <f t="shared" si="63"/>
        <v>0.67351598173515981</v>
      </c>
      <c r="M1382" s="96">
        <f>IF($B1382="Область","",SUM('Дані з ДІСО'!J1382:L1382)/K1382)</f>
        <v>15.240641711229946</v>
      </c>
      <c r="N1382" s="9" t="str">
        <f>IF($B1382="Область","",VLOOKUP(100*J1382/I1382,Параметри!$B$39:$C$53,2,TRUE))</f>
        <v>3. 66-72</v>
      </c>
      <c r="O1382" s="9" t="str">
        <f>IF($B1382="Область","",VLOOKUP(M1382,Параметри!$B$21:$C$35,2,TRUE))</f>
        <v>12. 15-35,3</v>
      </c>
      <c r="P1382" s="9">
        <f t="shared" si="64"/>
        <v>3</v>
      </c>
      <c r="Q1382" s="9">
        <f t="shared" si="65"/>
        <v>12</v>
      </c>
      <c r="R1382" s="116">
        <v>19</v>
      </c>
      <c r="S1382" s="117">
        <f>IF(C1382="Область",Параметри!$K$47,IF(C1382="Київ",Параметри!$K$48,IF(L1382&lt;Параметри!$I$42,Параметри!$K$42,IF(L1382&lt;Параметри!$I$43,Параметри!$K$43,IF(L1382&lt;Параметри!$I$44,Параметри!$K$44,IF(L1382&lt;Параметри!$I$45,Параметри!$K$45,Параметри!$K$46))))))</f>
        <v>0.48</v>
      </c>
      <c r="T1382" s="97">
        <f>IF($B1382="Область",Параметри!K$63,IF($R1382&lt;Параметри!$G$59,Параметри!K$58,IF($R1382&lt;Параметри!$G$60,Параметри!K$59,IF($R1382&lt;Параметри!$G$61,Параметри!K$60,IF($R1382&lt;Параметри!$G$62,Параметри!K$61,Параметри!K$62)))))</f>
        <v>1.7000000000000001E-2</v>
      </c>
      <c r="U1382" s="97">
        <f>IF($B1382="Область",Параметри!L$63,IF($R1382&lt;Параметри!$G$59,Параметри!L$58,IF($R1382&lt;Параметри!$G$60,Параметри!L$59,IF($R1382&lt;Параметри!$G$61,Параметри!L$60,IF($R1382&lt;Параметри!$G$62,Параметри!L$61,Параметри!L$62)))))</f>
        <v>4.7E-2</v>
      </c>
      <c r="V1382" s="98">
        <f>IF(OR(SUM('Дані з ДІСО'!G1382:I1382)=0,Розрахунки!H1382=0),"",Розрахунки!H1382/SUM('Дані з ДІСО'!G1382:I1382))</f>
        <v>22.5</v>
      </c>
      <c r="W1382" s="9">
        <v>2019</v>
      </c>
      <c r="X1382" s="9">
        <v>20.5</v>
      </c>
      <c r="Y1382" s="9">
        <v>18</v>
      </c>
      <c r="Z1382" s="9" t="s">
        <v>4536</v>
      </c>
      <c r="AA1382" s="99">
        <v>19</v>
      </c>
      <c r="AB1382" s="9" t="str">
        <f>IF('Коефіцієнти АТО'!C1382="Область","",'Коефіцієнти АТО'!D1382)</f>
        <v>Чернівецька</v>
      </c>
      <c r="AC1382" s="9"/>
    </row>
    <row r="1383" spans="1:29" ht="15" customHeight="1">
      <c r="A1383" s="9">
        <v>1382</v>
      </c>
      <c r="B1383" s="9" t="s">
        <v>3148</v>
      </c>
      <c r="C1383" s="9" t="s">
        <v>3148</v>
      </c>
      <c r="D1383" s="9" t="s">
        <v>4371</v>
      </c>
      <c r="E1383" s="9" t="s">
        <v>24</v>
      </c>
      <c r="F1383" s="9" t="s">
        <v>2868</v>
      </c>
      <c r="G1383" s="9" t="s">
        <v>4401</v>
      </c>
      <c r="H1383" s="9" t="s">
        <v>2867</v>
      </c>
      <c r="I1383" s="9">
        <v>6250</v>
      </c>
      <c r="J1383" s="9">
        <v>6250</v>
      </c>
      <c r="K1383" s="9">
        <v>75</v>
      </c>
      <c r="L1383" s="115">
        <f t="shared" si="63"/>
        <v>1</v>
      </c>
      <c r="M1383" s="96">
        <f>IF($B1383="Область","",SUM('Дані з ДІСО'!J1383:L1383)/K1383)</f>
        <v>8.1866666666666674</v>
      </c>
      <c r="N1383" s="9" t="str">
        <f>IF($B1383="Область","",VLOOKUP(100*J1383/I1383,Параметри!$B$39:$C$53,2,TRUE))</f>
        <v>1. 100%</v>
      </c>
      <c r="O1383" s="9" t="str">
        <f>IF($B1383="Область","",VLOOKUP(M1383,Параметри!$B$21:$C$35,2,TRUE))</f>
        <v>10. 7-10,2</v>
      </c>
      <c r="P1383" s="9">
        <f t="shared" si="64"/>
        <v>1</v>
      </c>
      <c r="Q1383" s="9">
        <f t="shared" si="65"/>
        <v>10</v>
      </c>
      <c r="R1383" s="116">
        <v>14</v>
      </c>
      <c r="S1383" s="117">
        <f>IF(C1383="Область",Параметри!$K$47,IF(C1383="Київ",Параметри!$K$48,IF(L1383&lt;Параметри!$I$42,Параметри!$K$42,IF(L1383&lt;Параметри!$I$43,Параметри!$K$43,IF(L1383&lt;Параметри!$I$44,Параметри!$K$44,IF(L1383&lt;Параметри!$I$45,Параметри!$K$45,Параметри!$K$46))))))</f>
        <v>0.53</v>
      </c>
      <c r="T1383" s="97">
        <f>IF($B1383="Область",Параметри!K$63,IF($R1383&lt;Параметри!$G$59,Параметри!K$58,IF($R1383&lt;Параметри!$G$60,Параметри!K$59,IF($R1383&lt;Параметри!$G$61,Параметри!K$60,IF($R1383&lt;Параметри!$G$62,Параметри!K$61,Параметри!K$62)))))</f>
        <v>1.7000000000000001E-2</v>
      </c>
      <c r="U1383" s="97">
        <f>IF($B1383="Область",Параметри!L$63,IF($R1383&lt;Параметри!$G$59,Параметри!L$58,IF($R1383&lt;Параметри!$G$60,Параметри!L$59,IF($R1383&lt;Параметри!$G$61,Параметри!L$60,IF($R1383&lt;Параметри!$G$62,Параметри!L$61,Параметри!L$62)))))</f>
        <v>4.7E-2</v>
      </c>
      <c r="V1383" s="98">
        <f>IF(OR(SUM('Дані з ДІСО'!G1383:I1383)=0,Розрахунки!H1383=0),"",Розрахунки!H1383/SUM('Дані з ДІСО'!G1383:I1383))</f>
        <v>13.954545454545455</v>
      </c>
      <c r="W1383" s="9">
        <v>2019</v>
      </c>
      <c r="X1383" s="9">
        <v>15.5</v>
      </c>
      <c r="Y1383" s="9">
        <v>13</v>
      </c>
      <c r="Z1383" s="9" t="s">
        <v>4536</v>
      </c>
      <c r="AA1383" s="99">
        <v>14</v>
      </c>
      <c r="AB1383" s="9" t="str">
        <f>IF('Коефіцієнти АТО'!C1383="Область","",'Коефіцієнти АТО'!D1383)</f>
        <v>Чернівецька</v>
      </c>
      <c r="AC1383" s="9"/>
    </row>
    <row r="1384" spans="1:29" ht="15" customHeight="1">
      <c r="A1384" s="9">
        <v>1383</v>
      </c>
      <c r="B1384" s="9" t="s">
        <v>3145</v>
      </c>
      <c r="C1384" s="9" t="s">
        <v>3146</v>
      </c>
      <c r="D1384" s="9" t="s">
        <v>4371</v>
      </c>
      <c r="E1384" s="9" t="s">
        <v>21</v>
      </c>
      <c r="F1384" s="9" t="s">
        <v>2870</v>
      </c>
      <c r="G1384" s="9" t="s">
        <v>4402</v>
      </c>
      <c r="H1384" s="9" t="s">
        <v>2869</v>
      </c>
      <c r="I1384" s="9">
        <v>18156</v>
      </c>
      <c r="J1384" s="9">
        <v>9081</v>
      </c>
      <c r="K1384" s="9">
        <v>183.7</v>
      </c>
      <c r="L1384" s="115">
        <f t="shared" si="63"/>
        <v>0.50016523463317908</v>
      </c>
      <c r="M1384" s="96">
        <f>IF($B1384="Область","",SUM('Дані з ДІСО'!J1384:L1384)/K1384)</f>
        <v>12.123026673924878</v>
      </c>
      <c r="N1384" s="9" t="str">
        <f>IF($B1384="Область","",VLOOKUP(100*J1384/I1384,Параметри!$B$39:$C$53,2,TRUE))</f>
        <v>7. 49-53</v>
      </c>
      <c r="O1384" s="9" t="str">
        <f>IF($B1384="Область","",VLOOKUP(M1384,Параметри!$B$21:$C$35,2,TRUE))</f>
        <v>11. 10,2-15</v>
      </c>
      <c r="P1384" s="9">
        <f t="shared" si="64"/>
        <v>7</v>
      </c>
      <c r="Q1384" s="9">
        <f t="shared" si="65"/>
        <v>11</v>
      </c>
      <c r="R1384" s="116">
        <v>18.5</v>
      </c>
      <c r="S1384" s="117">
        <f>IF(C1384="Область",Параметри!$K$47,IF(C1384="Київ",Параметри!$K$48,IF(L1384&lt;Параметри!$I$42,Параметри!$K$42,IF(L1384&lt;Параметри!$I$43,Параметри!$K$43,IF(L1384&lt;Параметри!$I$44,Параметри!$K$44,IF(L1384&lt;Параметри!$I$45,Параметри!$K$45,Параметри!$K$46))))))</f>
        <v>0.43</v>
      </c>
      <c r="T1384" s="97">
        <f>IF($B1384="Область",Параметри!K$63,IF($R1384&lt;Параметри!$G$59,Параметри!K$58,IF($R1384&lt;Параметри!$G$60,Параметри!K$59,IF($R1384&lt;Параметри!$G$61,Параметри!K$60,IF($R1384&lt;Параметри!$G$62,Параметри!K$61,Параметри!K$62)))))</f>
        <v>1.7000000000000001E-2</v>
      </c>
      <c r="U1384" s="97">
        <f>IF($B1384="Область",Параметри!L$63,IF($R1384&lt;Параметри!$G$59,Параметри!L$58,IF($R1384&lt;Параметри!$G$60,Параметри!L$59,IF($R1384&lt;Параметри!$G$61,Параметри!L$60,IF($R1384&lt;Параметри!$G$62,Параметри!L$61,Параметри!L$62)))))</f>
        <v>4.7E-2</v>
      </c>
      <c r="V1384" s="98">
        <f>IF(OR(SUM('Дані з ДІСО'!G1384:I1384)=0,Розрахунки!H1384=0),"",Розрахунки!H1384/SUM('Дані з ДІСО'!G1384:I1384))</f>
        <v>21.833333333333332</v>
      </c>
      <c r="W1384" s="9">
        <v>2019</v>
      </c>
      <c r="X1384" s="9">
        <v>18.5</v>
      </c>
      <c r="Y1384" s="9">
        <v>18</v>
      </c>
      <c r="Z1384" s="9" t="s">
        <v>4535</v>
      </c>
      <c r="AA1384" s="99">
        <v>18.5</v>
      </c>
      <c r="AB1384" s="9" t="str">
        <f>IF('Коефіцієнти АТО'!C1384="Область","",'Коефіцієнти АТО'!D1384)</f>
        <v>Чернівецька</v>
      </c>
      <c r="AC1384" s="9"/>
    </row>
    <row r="1385" spans="1:29" ht="15" customHeight="1">
      <c r="A1385" s="9">
        <v>1384</v>
      </c>
      <c r="B1385" s="9" t="s">
        <v>3148</v>
      </c>
      <c r="C1385" s="9" t="s">
        <v>3148</v>
      </c>
      <c r="D1385" s="9" t="s">
        <v>4371</v>
      </c>
      <c r="E1385" s="9" t="s">
        <v>24</v>
      </c>
      <c r="F1385" s="9" t="s">
        <v>2872</v>
      </c>
      <c r="G1385" s="9" t="s">
        <v>4403</v>
      </c>
      <c r="H1385" s="9" t="s">
        <v>2871</v>
      </c>
      <c r="I1385" s="9">
        <v>10159</v>
      </c>
      <c r="J1385" s="9">
        <v>10159</v>
      </c>
      <c r="K1385" s="9">
        <v>50.6</v>
      </c>
      <c r="L1385" s="115">
        <f t="shared" si="63"/>
        <v>1</v>
      </c>
      <c r="M1385" s="96">
        <f>IF($B1385="Область","",SUM('Дані з ДІСО'!J1385:L1385)/K1385)</f>
        <v>25.177865612648219</v>
      </c>
      <c r="N1385" s="9" t="str">
        <f>IF($B1385="Область","",VLOOKUP(100*J1385/I1385,Параметри!$B$39:$C$53,2,TRUE))</f>
        <v>1. 100%</v>
      </c>
      <c r="O1385" s="9" t="str">
        <f>IF($B1385="Область","",VLOOKUP(M1385,Параметри!$B$21:$C$35,2,TRUE))</f>
        <v>12. 15-35,3</v>
      </c>
      <c r="P1385" s="9">
        <f t="shared" si="64"/>
        <v>1</v>
      </c>
      <c r="Q1385" s="9">
        <f t="shared" si="65"/>
        <v>12</v>
      </c>
      <c r="R1385" s="116">
        <v>20.5</v>
      </c>
      <c r="S1385" s="117">
        <f>IF(C1385="Область",Параметри!$K$47,IF(C1385="Київ",Параметри!$K$48,IF(L1385&lt;Параметри!$I$42,Параметри!$K$42,IF(L1385&lt;Параметри!$I$43,Параметри!$K$43,IF(L1385&lt;Параметри!$I$44,Параметри!$K$44,IF(L1385&lt;Параметри!$I$45,Параметри!$K$45,Параметри!$K$46))))))</f>
        <v>0.53</v>
      </c>
      <c r="T1385" s="97">
        <f>IF($B1385="Область",Параметри!K$63,IF($R1385&lt;Параметри!$G$59,Параметри!K$58,IF($R1385&lt;Параметри!$G$60,Параметри!K$59,IF($R1385&lt;Параметри!$G$61,Параметри!K$60,IF($R1385&lt;Параметри!$G$62,Параметри!K$61,Параметри!K$62)))))</f>
        <v>7.4999999999999997E-2</v>
      </c>
      <c r="U1385" s="97">
        <f>IF($B1385="Область",Параметри!L$63,IF($R1385&lt;Параметри!$G$59,Параметри!L$58,IF($R1385&lt;Параметри!$G$60,Параметри!L$59,IF($R1385&lt;Параметри!$G$61,Параметри!L$60,IF($R1385&lt;Параметри!$G$62,Параметри!L$61,Параметри!L$62)))))</f>
        <v>4.7E-2</v>
      </c>
      <c r="V1385" s="98">
        <f>IF(OR(SUM('Дані з ДІСО'!G1385:I1385)=0,Розрахунки!H1385=0),"",Розрахунки!H1385/SUM('Дані з ДІСО'!G1385:I1385))</f>
        <v>25.48</v>
      </c>
      <c r="W1385" s="9">
        <v>2019</v>
      </c>
      <c r="X1385" s="9">
        <v>20.5</v>
      </c>
      <c r="Y1385" s="9">
        <v>19.5</v>
      </c>
      <c r="Z1385" s="9" t="s">
        <v>4535</v>
      </c>
      <c r="AA1385" s="99">
        <v>20.5</v>
      </c>
      <c r="AB1385" s="9" t="str">
        <f>IF('Коефіцієнти АТО'!C1385="Область","",'Коефіцієнти АТО'!D1385)</f>
        <v>Чернівецька</v>
      </c>
      <c r="AC1385" s="9"/>
    </row>
    <row r="1386" spans="1:29" ht="15" customHeight="1">
      <c r="A1386" s="9">
        <v>1385</v>
      </c>
      <c r="B1386" s="9" t="s">
        <v>3176</v>
      </c>
      <c r="C1386" s="9" t="s">
        <v>3146</v>
      </c>
      <c r="D1386" s="9" t="s">
        <v>4371</v>
      </c>
      <c r="E1386" s="9" t="s">
        <v>78</v>
      </c>
      <c r="F1386" s="9" t="s">
        <v>2874</v>
      </c>
      <c r="G1386" s="9" t="s">
        <v>4404</v>
      </c>
      <c r="H1386" s="9" t="s">
        <v>2873</v>
      </c>
      <c r="I1386" s="9">
        <v>10590</v>
      </c>
      <c r="J1386" s="9">
        <v>0</v>
      </c>
      <c r="K1386" s="9">
        <v>7.4</v>
      </c>
      <c r="L1386" s="115">
        <f t="shared" si="63"/>
        <v>0</v>
      </c>
      <c r="M1386" s="96">
        <f>IF($B1386="Область","",SUM('Дані з ДІСО'!J1386:L1386)/K1386)</f>
        <v>153.78378378378378</v>
      </c>
      <c r="N1386" s="9" t="str">
        <f>IF($B1386="Область","",VLOOKUP(100*J1386/I1386,Параметри!$B$39:$C$53,2,TRUE))</f>
        <v>15. 0-9</v>
      </c>
      <c r="O1386" s="9" t="str">
        <f>IF($B1386="Область","",VLOOKUP(M1386,Параметри!$B$21:$C$35,2,TRUE))</f>
        <v>15. 93,7-</v>
      </c>
      <c r="P1386" s="9">
        <f t="shared" si="64"/>
        <v>15</v>
      </c>
      <c r="Q1386" s="9">
        <f t="shared" si="65"/>
        <v>15</v>
      </c>
      <c r="R1386" s="116">
        <v>24.5</v>
      </c>
      <c r="S1386" s="117">
        <f>IF(C1386="Область",Параметри!$K$47,IF(C1386="Київ",Параметри!$K$48,IF(L1386&lt;Параметри!$I$42,Параметри!$K$42,IF(L1386&lt;Параметри!$I$43,Параметри!$K$43,IF(L1386&lt;Параметри!$I$44,Параметри!$K$44,IF(L1386&lt;Параметри!$I$45,Параметри!$K$45,Параметри!$K$46))))))</f>
        <v>0.23</v>
      </c>
      <c r="T1386" s="97">
        <f>IF($B1386="Область",Параметри!K$63,IF($R1386&lt;Параметри!$G$59,Параметри!K$58,IF($R1386&lt;Параметри!$G$60,Параметри!K$59,IF($R1386&lt;Параметри!$G$61,Параметри!K$60,IF($R1386&lt;Параметри!$G$62,Параметри!K$61,Параметри!K$62)))))</f>
        <v>0.1</v>
      </c>
      <c r="U1386" s="97">
        <f>IF($B1386="Область",Параметри!L$63,IF($R1386&lt;Параметри!$G$59,Параметри!L$58,IF($R1386&lt;Параметри!$G$60,Параметри!L$59,IF($R1386&lt;Параметри!$G$61,Параметри!L$60,IF($R1386&lt;Параметри!$G$62,Параметри!L$61,Параметри!L$62)))))</f>
        <v>4.7E-2</v>
      </c>
      <c r="V1386" s="98">
        <f>IF(OR(SUM('Дані з ДІСО'!G1386:I1386)=0,Розрахунки!H1386=0),"",Розрахунки!H1386/SUM('Дані з ДІСО'!G1386:I1386))</f>
        <v>21.074074074074073</v>
      </c>
      <c r="W1386" s="9" t="s">
        <v>3176</v>
      </c>
      <c r="X1386" s="9">
        <v>27.5</v>
      </c>
      <c r="Y1386" s="9">
        <v>23.5</v>
      </c>
      <c r="Z1386" s="9" t="s">
        <v>4536</v>
      </c>
      <c r="AA1386" s="99">
        <v>24.5</v>
      </c>
      <c r="AB1386" s="9" t="str">
        <f>IF('Коефіцієнти АТО'!C1386="Область","",'Коефіцієнти АТО'!D1386)</f>
        <v>Чернівецька</v>
      </c>
      <c r="AC1386" s="9"/>
    </row>
    <row r="1387" spans="1:29" ht="15" customHeight="1">
      <c r="A1387" s="9">
        <v>1386</v>
      </c>
      <c r="B1387" s="9" t="s">
        <v>3148</v>
      </c>
      <c r="C1387" s="9" t="s">
        <v>3148</v>
      </c>
      <c r="D1387" s="9" t="s">
        <v>4371</v>
      </c>
      <c r="E1387" s="9" t="s">
        <v>24</v>
      </c>
      <c r="F1387" s="9" t="s">
        <v>2876</v>
      </c>
      <c r="G1387" s="9" t="s">
        <v>4405</v>
      </c>
      <c r="H1387" s="9" t="s">
        <v>2875</v>
      </c>
      <c r="I1387" s="9">
        <v>14337</v>
      </c>
      <c r="J1387" s="9">
        <v>14337</v>
      </c>
      <c r="K1387" s="9">
        <v>171.8</v>
      </c>
      <c r="L1387" s="115">
        <f t="shared" si="63"/>
        <v>1</v>
      </c>
      <c r="M1387" s="96">
        <f>IF($B1387="Область","",SUM('Дані з ДІСО'!J1387:L1387)/K1387)</f>
        <v>6.6472642607683348</v>
      </c>
      <c r="N1387" s="9" t="str">
        <f>IF($B1387="Область","",VLOOKUP(100*J1387/I1387,Параметри!$B$39:$C$53,2,TRUE))</f>
        <v>1. 100%</v>
      </c>
      <c r="O1387" s="9" t="str">
        <f>IF($B1387="Область","",VLOOKUP(M1387,Параметри!$B$21:$C$35,2,TRUE))</f>
        <v>9. 5,8-7</v>
      </c>
      <c r="P1387" s="9">
        <f t="shared" si="64"/>
        <v>1</v>
      </c>
      <c r="Q1387" s="9">
        <f t="shared" si="65"/>
        <v>9</v>
      </c>
      <c r="R1387" s="116">
        <v>15.5</v>
      </c>
      <c r="S1387" s="117">
        <f>IF(C1387="Область",Параметри!$K$47,IF(C1387="Київ",Параметри!$K$48,IF(L1387&lt;Параметри!$I$42,Параметри!$K$42,IF(L1387&lt;Параметри!$I$43,Параметри!$K$43,IF(L1387&lt;Параметри!$I$44,Параметри!$K$44,IF(L1387&lt;Параметри!$I$45,Параметри!$K$45,Параметри!$K$46))))))</f>
        <v>0.53</v>
      </c>
      <c r="T1387" s="97">
        <f>IF($B1387="Область",Параметри!K$63,IF($R1387&lt;Параметри!$G$59,Параметри!K$58,IF($R1387&lt;Параметри!$G$60,Параметри!K$59,IF($R1387&lt;Параметри!$G$61,Параметри!K$60,IF($R1387&lt;Параметри!$G$62,Параметри!K$61,Параметри!K$62)))))</f>
        <v>1.7000000000000001E-2</v>
      </c>
      <c r="U1387" s="97">
        <f>IF($B1387="Область",Параметри!L$63,IF($R1387&lt;Параметри!$G$59,Параметри!L$58,IF($R1387&lt;Параметри!$G$60,Параметри!L$59,IF($R1387&lt;Параметри!$G$61,Параметри!L$60,IF($R1387&lt;Параметри!$G$62,Параметри!L$61,Параметри!L$62)))))</f>
        <v>4.7E-2</v>
      </c>
      <c r="V1387" s="98">
        <f>IF(OR(SUM('Дані з ДІСО'!G1387:I1387)=0,Розрахунки!H1387=0),"",Розрахунки!H1387/SUM('Дані з ДІСО'!G1387:I1387))</f>
        <v>15.226666666666667</v>
      </c>
      <c r="W1387" s="9">
        <v>2021</v>
      </c>
      <c r="X1387" s="9">
        <v>15.5</v>
      </c>
      <c r="Y1387" s="9">
        <v>15</v>
      </c>
      <c r="Z1387" s="9" t="s">
        <v>4535</v>
      </c>
      <c r="AA1387" s="99">
        <v>15.5</v>
      </c>
      <c r="AB1387" s="9" t="str">
        <f>IF('Коефіцієнти АТО'!C1387="Область","",'Коефіцієнти АТО'!D1387)</f>
        <v>Чернівецька</v>
      </c>
      <c r="AC1387" s="9"/>
    </row>
    <row r="1388" spans="1:29" ht="15" customHeight="1">
      <c r="A1388" s="9">
        <v>1387</v>
      </c>
      <c r="B1388" s="9" t="s">
        <v>3148</v>
      </c>
      <c r="C1388" s="9" t="s">
        <v>3148</v>
      </c>
      <c r="D1388" s="9" t="s">
        <v>4371</v>
      </c>
      <c r="E1388" s="9" t="s">
        <v>24</v>
      </c>
      <c r="F1388" s="9" t="s">
        <v>2878</v>
      </c>
      <c r="G1388" s="9" t="s">
        <v>4406</v>
      </c>
      <c r="H1388" s="9" t="s">
        <v>2877</v>
      </c>
      <c r="I1388" s="9">
        <v>4439</v>
      </c>
      <c r="J1388" s="9">
        <v>4439</v>
      </c>
      <c r="K1388" s="9">
        <v>45.4</v>
      </c>
      <c r="L1388" s="115">
        <f t="shared" si="63"/>
        <v>1</v>
      </c>
      <c r="M1388" s="96">
        <f>IF($B1388="Область","",SUM('Дані з ДІСО'!J1388:L1388)/K1388)</f>
        <v>11.211453744493392</v>
      </c>
      <c r="N1388" s="9" t="str">
        <f>IF($B1388="Область","",VLOOKUP(100*J1388/I1388,Параметри!$B$39:$C$53,2,TRUE))</f>
        <v>1. 100%</v>
      </c>
      <c r="O1388" s="9" t="str">
        <f>IF($B1388="Область","",VLOOKUP(M1388,Параметри!$B$21:$C$35,2,TRUE))</f>
        <v>11. 10,2-15</v>
      </c>
      <c r="P1388" s="9">
        <f t="shared" si="64"/>
        <v>1</v>
      </c>
      <c r="Q1388" s="9">
        <f t="shared" si="65"/>
        <v>11</v>
      </c>
      <c r="R1388" s="116">
        <v>15.5</v>
      </c>
      <c r="S1388" s="117">
        <f>IF(C1388="Область",Параметри!$K$47,IF(C1388="Київ",Параметри!$K$48,IF(L1388&lt;Параметри!$I$42,Параметри!$K$42,IF(L1388&lt;Параметри!$I$43,Параметри!$K$43,IF(L1388&lt;Параметри!$I$44,Параметри!$K$44,IF(L1388&lt;Параметри!$I$45,Параметри!$K$45,Параметри!$K$46))))))</f>
        <v>0.53</v>
      </c>
      <c r="T1388" s="97">
        <f>IF($B1388="Область",Параметри!K$63,IF($R1388&lt;Параметри!$G$59,Параметри!K$58,IF($R1388&lt;Параметри!$G$60,Параметри!K$59,IF($R1388&lt;Параметри!$G$61,Параметри!K$60,IF($R1388&lt;Параметри!$G$62,Параметри!K$61,Параметри!K$62)))))</f>
        <v>1.7000000000000001E-2</v>
      </c>
      <c r="U1388" s="97">
        <f>IF($B1388="Область",Параметри!L$63,IF($R1388&lt;Параметри!$G$59,Параметри!L$58,IF($R1388&lt;Параметри!$G$60,Параметри!L$59,IF($R1388&lt;Параметри!$G$61,Параметри!L$60,IF($R1388&lt;Параметри!$G$62,Параметри!L$61,Параметри!L$62)))))</f>
        <v>4.7E-2</v>
      </c>
      <c r="V1388" s="98">
        <f>IF(OR(SUM('Дані з ДІСО'!G1388:I1388)=0,Розрахунки!H1388=0),"",Розрахунки!H1388/SUM('Дані з ДІСО'!G1388:I1388))</f>
        <v>16.419354838709676</v>
      </c>
      <c r="W1388" s="9">
        <v>2021</v>
      </c>
      <c r="X1388" s="9">
        <v>18</v>
      </c>
      <c r="Y1388" s="9">
        <v>14.5</v>
      </c>
      <c r="Z1388" s="9" t="s">
        <v>4536</v>
      </c>
      <c r="AA1388" s="99">
        <v>15.5</v>
      </c>
      <c r="AB1388" s="9" t="str">
        <f>IF('Коефіцієнти АТО'!C1388="Область","",'Коефіцієнти АТО'!D1388)</f>
        <v>Чернівецька</v>
      </c>
      <c r="AC1388" s="9"/>
    </row>
    <row r="1389" spans="1:29" ht="15" customHeight="1">
      <c r="A1389" s="9">
        <v>1388</v>
      </c>
      <c r="B1389" s="9" t="s">
        <v>3148</v>
      </c>
      <c r="C1389" s="9" t="s">
        <v>3148</v>
      </c>
      <c r="D1389" s="9" t="s">
        <v>4371</v>
      </c>
      <c r="E1389" s="9" t="s">
        <v>24</v>
      </c>
      <c r="F1389" s="9" t="s">
        <v>2880</v>
      </c>
      <c r="G1389" s="9" t="s">
        <v>4407</v>
      </c>
      <c r="H1389" s="9" t="s">
        <v>2879</v>
      </c>
      <c r="I1389" s="9">
        <v>7905</v>
      </c>
      <c r="J1389" s="9">
        <v>7905</v>
      </c>
      <c r="K1389" s="9">
        <v>111.6</v>
      </c>
      <c r="L1389" s="115">
        <f t="shared" si="63"/>
        <v>1</v>
      </c>
      <c r="M1389" s="96">
        <f>IF($B1389="Область","",SUM('Дані з ДІСО'!J1389:L1389)/K1389)</f>
        <v>9.0053763440860219</v>
      </c>
      <c r="N1389" s="9" t="str">
        <f>IF($B1389="Область","",VLOOKUP(100*J1389/I1389,Параметри!$B$39:$C$53,2,TRUE))</f>
        <v>1. 100%</v>
      </c>
      <c r="O1389" s="9" t="str">
        <f>IF($B1389="Область","",VLOOKUP(M1389,Параметри!$B$21:$C$35,2,TRUE))</f>
        <v>10. 7-10,2</v>
      </c>
      <c r="P1389" s="9">
        <f t="shared" si="64"/>
        <v>1</v>
      </c>
      <c r="Q1389" s="9">
        <f t="shared" si="65"/>
        <v>10</v>
      </c>
      <c r="R1389" s="116">
        <v>15.5</v>
      </c>
      <c r="S1389" s="117">
        <f>IF(C1389="Область",Параметри!$K$47,IF(C1389="Київ",Параметри!$K$48,IF(L1389&lt;Параметри!$I$42,Параметри!$K$42,IF(L1389&lt;Параметри!$I$43,Параметри!$K$43,IF(L1389&lt;Параметри!$I$44,Параметри!$K$44,IF(L1389&lt;Параметри!$I$45,Параметри!$K$45,Параметри!$K$46))))))</f>
        <v>0.53</v>
      </c>
      <c r="T1389" s="97">
        <f>IF($B1389="Область",Параметри!K$63,IF($R1389&lt;Параметри!$G$59,Параметри!K$58,IF($R1389&lt;Параметри!$G$60,Параметри!K$59,IF($R1389&lt;Параметри!$G$61,Параметри!K$60,IF($R1389&lt;Параметри!$G$62,Параметри!K$61,Параметри!K$62)))))</f>
        <v>1.7000000000000001E-2</v>
      </c>
      <c r="U1389" s="97">
        <f>IF($B1389="Область",Параметри!L$63,IF($R1389&lt;Параметри!$G$59,Параметри!L$58,IF($R1389&lt;Параметри!$G$60,Параметри!L$59,IF($R1389&lt;Параметри!$G$61,Параметри!L$60,IF($R1389&lt;Параметри!$G$62,Параметри!L$61,Параметри!L$62)))))</f>
        <v>4.7E-2</v>
      </c>
      <c r="V1389" s="98">
        <f>IF(OR(SUM('Дані з ДІСО'!G1389:I1389)=0,Розрахунки!H1389=0),"",Розрахунки!H1389/SUM('Дані з ДІСО'!G1389:I1389))</f>
        <v>16.20967741935484</v>
      </c>
      <c r="W1389" s="9">
        <v>2021</v>
      </c>
      <c r="X1389" s="9">
        <v>15.5</v>
      </c>
      <c r="Y1389" s="9">
        <v>15</v>
      </c>
      <c r="Z1389" s="9" t="s">
        <v>4535</v>
      </c>
      <c r="AA1389" s="99">
        <v>15.5</v>
      </c>
      <c r="AB1389" s="9" t="str">
        <f>IF('Коефіцієнти АТО'!C1389="Область","",'Коефіцієнти АТО'!D1389)</f>
        <v>Чернівецька</v>
      </c>
      <c r="AC1389" s="9"/>
    </row>
    <row r="1390" spans="1:29" ht="15" customHeight="1">
      <c r="A1390" s="9">
        <v>1389</v>
      </c>
      <c r="B1390" s="9" t="s">
        <v>3148</v>
      </c>
      <c r="C1390" s="9" t="s">
        <v>3148</v>
      </c>
      <c r="D1390" s="9" t="s">
        <v>4371</v>
      </c>
      <c r="E1390" s="9" t="s">
        <v>24</v>
      </c>
      <c r="F1390" s="9" t="s">
        <v>2882</v>
      </c>
      <c r="G1390" s="9" t="s">
        <v>4408</v>
      </c>
      <c r="H1390" s="9" t="s">
        <v>2881</v>
      </c>
      <c r="I1390" s="9">
        <v>7870</v>
      </c>
      <c r="J1390" s="9">
        <v>7870</v>
      </c>
      <c r="K1390" s="9">
        <v>95.5</v>
      </c>
      <c r="L1390" s="115">
        <f t="shared" si="63"/>
        <v>1</v>
      </c>
      <c r="M1390" s="96">
        <f>IF($B1390="Область","",SUM('Дані з ДІСО'!J1390:L1390)/K1390)</f>
        <v>10.439790575916231</v>
      </c>
      <c r="N1390" s="9" t="str">
        <f>IF($B1390="Область","",VLOOKUP(100*J1390/I1390,Параметри!$B$39:$C$53,2,TRUE))</f>
        <v>1. 100%</v>
      </c>
      <c r="O1390" s="9" t="str">
        <f>IF($B1390="Область","",VLOOKUP(M1390,Параметри!$B$21:$C$35,2,TRUE))</f>
        <v>11. 10,2-15</v>
      </c>
      <c r="P1390" s="9">
        <f t="shared" si="64"/>
        <v>1</v>
      </c>
      <c r="Q1390" s="9">
        <f t="shared" si="65"/>
        <v>11</v>
      </c>
      <c r="R1390" s="116">
        <v>15.5</v>
      </c>
      <c r="S1390" s="117">
        <f>IF(C1390="Область",Параметри!$K$47,IF(C1390="Київ",Параметри!$K$48,IF(L1390&lt;Параметри!$I$42,Параметри!$K$42,IF(L1390&lt;Параметри!$I$43,Параметри!$K$43,IF(L1390&lt;Параметри!$I$44,Параметри!$K$44,IF(L1390&lt;Параметри!$I$45,Параметри!$K$45,Параметри!$K$46))))))</f>
        <v>0.53</v>
      </c>
      <c r="T1390" s="97">
        <f>IF($B1390="Область",Параметри!K$63,IF($R1390&lt;Параметри!$G$59,Параметри!K$58,IF($R1390&lt;Параметри!$G$60,Параметри!K$59,IF($R1390&lt;Параметри!$G$61,Параметри!K$60,IF($R1390&lt;Параметри!$G$62,Параметри!K$61,Параметри!K$62)))))</f>
        <v>1.7000000000000001E-2</v>
      </c>
      <c r="U1390" s="97">
        <f>IF($B1390="Область",Параметри!L$63,IF($R1390&lt;Параметри!$G$59,Параметри!L$58,IF($R1390&lt;Параметри!$G$60,Параметри!L$59,IF($R1390&lt;Параметри!$G$61,Параметри!L$60,IF($R1390&lt;Параметри!$G$62,Параметри!L$61,Параметри!L$62)))))</f>
        <v>4.7E-2</v>
      </c>
      <c r="V1390" s="98">
        <f>IF(OR(SUM('Дані з ДІСО'!G1390:I1390)=0,Розрахунки!H1390=0),"",Розрахунки!H1390/SUM('Дані з ДІСО'!G1390:I1390))</f>
        <v>16.616666666666667</v>
      </c>
      <c r="W1390" s="9">
        <v>2021</v>
      </c>
      <c r="X1390" s="9">
        <v>18</v>
      </c>
      <c r="Y1390" s="9">
        <v>14.5</v>
      </c>
      <c r="Z1390" s="9" t="s">
        <v>4536</v>
      </c>
      <c r="AA1390" s="99">
        <v>15.5</v>
      </c>
      <c r="AB1390" s="9" t="str">
        <f>IF('Коефіцієнти АТО'!C1390="Область","",'Коефіцієнти АТО'!D1390)</f>
        <v>Чернівецька</v>
      </c>
      <c r="AC1390" s="9"/>
    </row>
    <row r="1391" spans="1:29" ht="15" customHeight="1">
      <c r="A1391" s="9">
        <v>1390</v>
      </c>
      <c r="B1391" s="9" t="s">
        <v>3148</v>
      </c>
      <c r="C1391" s="9" t="s">
        <v>3148</v>
      </c>
      <c r="D1391" s="9" t="s">
        <v>4371</v>
      </c>
      <c r="E1391" s="9" t="s">
        <v>24</v>
      </c>
      <c r="F1391" s="9" t="s">
        <v>2884</v>
      </c>
      <c r="G1391" s="9" t="s">
        <v>4409</v>
      </c>
      <c r="H1391" s="9" t="s">
        <v>2883</v>
      </c>
      <c r="I1391" s="9">
        <v>7358</v>
      </c>
      <c r="J1391" s="9">
        <v>7358</v>
      </c>
      <c r="K1391" s="9">
        <v>79.5</v>
      </c>
      <c r="L1391" s="115">
        <f t="shared" si="63"/>
        <v>1</v>
      </c>
      <c r="M1391" s="96">
        <f>IF($B1391="Область","",SUM('Дані з ДІСО'!J1391:L1391)/K1391)</f>
        <v>15.09433962264151</v>
      </c>
      <c r="N1391" s="9" t="str">
        <f>IF($B1391="Область","",VLOOKUP(100*J1391/I1391,Параметри!$B$39:$C$53,2,TRUE))</f>
        <v>1. 100%</v>
      </c>
      <c r="O1391" s="9" t="str">
        <f>IF($B1391="Область","",VLOOKUP(M1391,Параметри!$B$21:$C$35,2,TRUE))</f>
        <v>12. 15-35,3</v>
      </c>
      <c r="P1391" s="9">
        <f t="shared" si="64"/>
        <v>1</v>
      </c>
      <c r="Q1391" s="9">
        <f t="shared" si="65"/>
        <v>12</v>
      </c>
      <c r="R1391" s="116">
        <v>18</v>
      </c>
      <c r="S1391" s="117">
        <f>IF(C1391="Область",Параметри!$K$47,IF(C1391="Київ",Параметри!$K$48,IF(L1391&lt;Параметри!$I$42,Параметри!$K$42,IF(L1391&lt;Параметри!$I$43,Параметри!$K$43,IF(L1391&lt;Параметри!$I$44,Параметри!$K$44,IF(L1391&lt;Параметри!$I$45,Параметри!$K$45,Параметри!$K$46))))))</f>
        <v>0.53</v>
      </c>
      <c r="T1391" s="97">
        <f>IF($B1391="Область",Параметри!K$63,IF($R1391&lt;Параметри!$G$59,Параметри!K$58,IF($R1391&lt;Параметри!$G$60,Параметри!K$59,IF($R1391&lt;Параметри!$G$61,Параметри!K$60,IF($R1391&lt;Параметри!$G$62,Параметри!K$61,Параметри!K$62)))))</f>
        <v>1.7000000000000001E-2</v>
      </c>
      <c r="U1391" s="97">
        <f>IF($B1391="Область",Параметри!L$63,IF($R1391&lt;Параметри!$G$59,Параметри!L$58,IF($R1391&lt;Параметри!$G$60,Параметри!L$59,IF($R1391&lt;Параметри!$G$61,Параметри!L$60,IF($R1391&lt;Параметри!$G$62,Параметри!L$61,Параметри!L$62)))))</f>
        <v>4.7E-2</v>
      </c>
      <c r="V1391" s="98">
        <f>IF(OR(SUM('Дані з ДІСО'!G1391:I1391)=0,Розрахунки!H1391=0),"",Розрахунки!H1391/SUM('Дані з ДІСО'!G1391:I1391))</f>
        <v>23.076923076923077</v>
      </c>
      <c r="W1391" s="9">
        <v>2021</v>
      </c>
      <c r="X1391" s="9">
        <v>18</v>
      </c>
      <c r="Y1391" s="9">
        <v>17.5</v>
      </c>
      <c r="Z1391" s="9" t="s">
        <v>4535</v>
      </c>
      <c r="AA1391" s="99">
        <v>18</v>
      </c>
      <c r="AB1391" s="9" t="str">
        <f>IF('Коефіцієнти АТО'!C1391="Область","",'Коефіцієнти АТО'!D1391)</f>
        <v>Чернівецька</v>
      </c>
      <c r="AC1391" s="9"/>
    </row>
    <row r="1392" spans="1:29" ht="15" customHeight="1">
      <c r="A1392" s="9">
        <v>1391</v>
      </c>
      <c r="B1392" s="9" t="s">
        <v>3151</v>
      </c>
      <c r="C1392" s="9" t="s">
        <v>3151</v>
      </c>
      <c r="D1392" s="9" t="s">
        <v>4371</v>
      </c>
      <c r="E1392" s="9" t="s">
        <v>29</v>
      </c>
      <c r="F1392" s="9" t="s">
        <v>2886</v>
      </c>
      <c r="G1392" s="9" t="s">
        <v>4410</v>
      </c>
      <c r="H1392" s="9" t="s">
        <v>2885</v>
      </c>
      <c r="I1392" s="9">
        <v>18387</v>
      </c>
      <c r="J1392" s="9">
        <v>10804</v>
      </c>
      <c r="K1392" s="9">
        <v>496.2</v>
      </c>
      <c r="L1392" s="115">
        <f t="shared" si="63"/>
        <v>0.58758905748626744</v>
      </c>
      <c r="M1392" s="96">
        <f>IF($B1392="Область","",SUM('Дані з ДІСО'!J1392:L1392)/K1392)</f>
        <v>5.4856912535268041</v>
      </c>
      <c r="N1392" s="9" t="str">
        <f>IF($B1392="Область","",VLOOKUP(100*J1392/I1392,Параметри!$B$39:$C$53,2,TRUE))</f>
        <v>5. 58-63</v>
      </c>
      <c r="O1392" s="9" t="str">
        <f>IF($B1392="Область","",VLOOKUP(M1392,Параметри!$B$21:$C$35,2,TRUE))</f>
        <v>8. 4,5-5,8</v>
      </c>
      <c r="P1392" s="9">
        <f t="shared" si="64"/>
        <v>5</v>
      </c>
      <c r="Q1392" s="9">
        <f t="shared" si="65"/>
        <v>8</v>
      </c>
      <c r="R1392" s="116">
        <v>18</v>
      </c>
      <c r="S1392" s="117">
        <f>IF(C1392="Область",Параметри!$K$47,IF(C1392="Київ",Параметри!$K$48,IF(L1392&lt;Параметри!$I$42,Параметри!$K$42,IF(L1392&lt;Параметри!$I$43,Параметри!$K$43,IF(L1392&lt;Параметри!$I$44,Параметри!$K$44,IF(L1392&lt;Параметри!$I$45,Параметри!$K$45,Параметри!$K$46))))))</f>
        <v>0.43</v>
      </c>
      <c r="T1392" s="97">
        <f>IF($B1392="Область",Параметри!K$63,IF($R1392&lt;Параметри!$G$59,Параметри!K$58,IF($R1392&lt;Параметри!$G$60,Параметри!K$59,IF($R1392&lt;Параметри!$G$61,Параметри!K$60,IF($R1392&lt;Параметри!$G$62,Параметри!K$61,Параметри!K$62)))))</f>
        <v>1.7000000000000001E-2</v>
      </c>
      <c r="U1392" s="97">
        <f>IF($B1392="Область",Параметри!L$63,IF($R1392&lt;Параметри!$G$59,Параметри!L$58,IF($R1392&lt;Параметри!$G$60,Параметри!L$59,IF($R1392&lt;Параметри!$G$61,Параметри!L$60,IF($R1392&lt;Параметри!$G$62,Параметри!L$61,Параметри!L$62)))))</f>
        <v>4.7E-2</v>
      </c>
      <c r="V1392" s="98">
        <f>IF(OR(SUM('Дані з ДІСО'!G1392:I1392)=0,Розрахунки!H1392=0),"",Розрахунки!H1392/SUM('Дані з ДІСО'!G1392:I1392))</f>
        <v>27.22</v>
      </c>
      <c r="W1392" s="9">
        <v>2021</v>
      </c>
      <c r="X1392" s="9">
        <v>15.5</v>
      </c>
      <c r="Y1392" s="9">
        <v>19</v>
      </c>
      <c r="Z1392" s="9" t="s">
        <v>4536</v>
      </c>
      <c r="AA1392" s="99">
        <v>18</v>
      </c>
      <c r="AB1392" s="9" t="str">
        <f>IF('Коефіцієнти АТО'!C1392="Область","",'Коефіцієнти АТО'!D1392)</f>
        <v>Чернівецька</v>
      </c>
      <c r="AC1392" s="9"/>
    </row>
    <row r="1393" spans="1:29" ht="15" customHeight="1">
      <c r="A1393" s="9">
        <v>1392</v>
      </c>
      <c r="B1393" s="9" t="s">
        <v>3148</v>
      </c>
      <c r="C1393" s="9" t="s">
        <v>3148</v>
      </c>
      <c r="D1393" s="9" t="s">
        <v>4371</v>
      </c>
      <c r="E1393" s="9" t="s">
        <v>24</v>
      </c>
      <c r="F1393" s="9" t="s">
        <v>2888</v>
      </c>
      <c r="G1393" s="9" t="s">
        <v>4411</v>
      </c>
      <c r="H1393" s="9" t="s">
        <v>2887</v>
      </c>
      <c r="I1393" s="9">
        <v>6416</v>
      </c>
      <c r="J1393" s="9">
        <v>6416</v>
      </c>
      <c r="K1393" s="9">
        <v>61.5</v>
      </c>
      <c r="L1393" s="115">
        <f t="shared" si="63"/>
        <v>1</v>
      </c>
      <c r="M1393" s="96">
        <f>IF($B1393="Область","",SUM('Дані з ДІСО'!J1393:L1393)/K1393)</f>
        <v>12.016260162601625</v>
      </c>
      <c r="N1393" s="9" t="str">
        <f>IF($B1393="Область","",VLOOKUP(100*J1393/I1393,Параметри!$B$39:$C$53,2,TRUE))</f>
        <v>1. 100%</v>
      </c>
      <c r="O1393" s="9" t="str">
        <f>IF($B1393="Область","",VLOOKUP(M1393,Параметри!$B$21:$C$35,2,TRUE))</f>
        <v>11. 10,2-15</v>
      </c>
      <c r="P1393" s="9">
        <f t="shared" si="64"/>
        <v>1</v>
      </c>
      <c r="Q1393" s="9">
        <f t="shared" si="65"/>
        <v>11</v>
      </c>
      <c r="R1393" s="116">
        <v>15.5</v>
      </c>
      <c r="S1393" s="117">
        <f>IF(C1393="Область",Параметри!$K$47,IF(C1393="Київ",Параметри!$K$48,IF(L1393&lt;Параметри!$I$42,Параметри!$K$42,IF(L1393&lt;Параметри!$I$43,Параметри!$K$43,IF(L1393&lt;Параметри!$I$44,Параметри!$K$44,IF(L1393&lt;Параметри!$I$45,Параметри!$K$45,Параметри!$K$46))))))</f>
        <v>0.53</v>
      </c>
      <c r="T1393" s="97">
        <f>IF($B1393="Область",Параметри!K$63,IF($R1393&lt;Параметри!$G$59,Параметри!K$58,IF($R1393&lt;Параметри!$G$60,Параметри!K$59,IF($R1393&lt;Параметри!$G$61,Параметри!K$60,IF($R1393&lt;Параметри!$G$62,Параметри!K$61,Параметри!K$62)))))</f>
        <v>1.7000000000000001E-2</v>
      </c>
      <c r="U1393" s="97">
        <f>IF($B1393="Область",Параметри!L$63,IF($R1393&lt;Параметри!$G$59,Параметри!L$58,IF($R1393&lt;Параметри!$G$60,Параметри!L$59,IF($R1393&lt;Параметри!$G$61,Параметри!L$60,IF($R1393&lt;Параметри!$G$62,Параметри!L$61,Параметри!L$62)))))</f>
        <v>4.7E-2</v>
      </c>
      <c r="V1393" s="98">
        <f>IF(OR(SUM('Дані з ДІСО'!G1393:I1393)=0,Розрахунки!H1393=0),"",Розрахунки!H1393/SUM('Дані з ДІСО'!G1393:I1393))</f>
        <v>17.595238095238095</v>
      </c>
      <c r="W1393" s="9">
        <v>2021</v>
      </c>
      <c r="X1393" s="9">
        <v>18</v>
      </c>
      <c r="Y1393" s="9">
        <v>14.5</v>
      </c>
      <c r="Z1393" s="9" t="s">
        <v>4536</v>
      </c>
      <c r="AA1393" s="99">
        <v>15.5</v>
      </c>
      <c r="AB1393" s="9" t="str">
        <f>IF('Коефіцієнти АТО'!C1393="Область","",'Коефіцієнти АТО'!D1393)</f>
        <v>Чернівецька</v>
      </c>
      <c r="AC1393" s="9"/>
    </row>
    <row r="1394" spans="1:29" ht="15" customHeight="1">
      <c r="A1394" s="9">
        <v>1393</v>
      </c>
      <c r="B1394" s="9" t="s">
        <v>3148</v>
      </c>
      <c r="C1394" s="9" t="s">
        <v>3148</v>
      </c>
      <c r="D1394" s="9" t="s">
        <v>4371</v>
      </c>
      <c r="E1394" s="9" t="s">
        <v>24</v>
      </c>
      <c r="F1394" s="9" t="s">
        <v>2890</v>
      </c>
      <c r="G1394" s="9" t="s">
        <v>4412</v>
      </c>
      <c r="H1394" s="9" t="s">
        <v>2889</v>
      </c>
      <c r="I1394" s="9">
        <v>9259</v>
      </c>
      <c r="J1394" s="9">
        <v>9259</v>
      </c>
      <c r="K1394" s="9">
        <v>98</v>
      </c>
      <c r="L1394" s="115">
        <f t="shared" si="63"/>
        <v>1</v>
      </c>
      <c r="M1394" s="96">
        <f>IF($B1394="Область","",SUM('Дані з ДІСО'!J1394:L1394)/K1394)</f>
        <v>10.76530612244898</v>
      </c>
      <c r="N1394" s="9" t="str">
        <f>IF($B1394="Область","",VLOOKUP(100*J1394/I1394,Параметри!$B$39:$C$53,2,TRUE))</f>
        <v>1. 100%</v>
      </c>
      <c r="O1394" s="9" t="str">
        <f>IF($B1394="Область","",VLOOKUP(M1394,Параметри!$B$21:$C$35,2,TRUE))</f>
        <v>11. 10,2-15</v>
      </c>
      <c r="P1394" s="9">
        <f t="shared" si="64"/>
        <v>1</v>
      </c>
      <c r="Q1394" s="9">
        <f t="shared" si="65"/>
        <v>11</v>
      </c>
      <c r="R1394" s="116">
        <v>15.5</v>
      </c>
      <c r="S1394" s="117">
        <f>IF(C1394="Область",Параметри!$K$47,IF(C1394="Київ",Параметри!$K$48,IF(L1394&lt;Параметри!$I$42,Параметри!$K$42,IF(L1394&lt;Параметри!$I$43,Параметри!$K$43,IF(L1394&lt;Параметри!$I$44,Параметри!$K$44,IF(L1394&lt;Параметри!$I$45,Параметри!$K$45,Параметри!$K$46))))))</f>
        <v>0.53</v>
      </c>
      <c r="T1394" s="97">
        <f>IF($B1394="Область",Параметри!K$63,IF($R1394&lt;Параметри!$G$59,Параметри!K$58,IF($R1394&lt;Параметри!$G$60,Параметри!K$59,IF($R1394&lt;Параметри!$G$61,Параметри!K$60,IF($R1394&lt;Параметри!$G$62,Параметри!K$61,Параметри!K$62)))))</f>
        <v>1.7000000000000001E-2</v>
      </c>
      <c r="U1394" s="97">
        <f>IF($B1394="Область",Параметри!L$63,IF($R1394&lt;Параметри!$G$59,Параметри!L$58,IF($R1394&lt;Параметри!$G$60,Параметри!L$59,IF($R1394&lt;Параметри!$G$61,Параметри!L$60,IF($R1394&lt;Параметри!$G$62,Параметри!L$61,Параметри!L$62)))))</f>
        <v>4.7E-2</v>
      </c>
      <c r="V1394" s="98">
        <f>IF(OR(SUM('Дані з ДІСО'!G1394:I1394)=0,Розрахунки!H1394=0),"",Розрахунки!H1394/SUM('Дані з ДІСО'!G1394:I1394))</f>
        <v>14.452054794520548</v>
      </c>
      <c r="W1394" s="9">
        <v>2021</v>
      </c>
      <c r="X1394" s="9">
        <v>18</v>
      </c>
      <c r="Y1394" s="9">
        <v>14.5</v>
      </c>
      <c r="Z1394" s="9" t="s">
        <v>4536</v>
      </c>
      <c r="AA1394" s="99">
        <v>15.5</v>
      </c>
      <c r="AB1394" s="9" t="str">
        <f>IF('Коефіцієнти АТО'!C1394="Область","",'Коефіцієнти АТО'!D1394)</f>
        <v>Чернівецька</v>
      </c>
      <c r="AC1394" s="9"/>
    </row>
    <row r="1395" spans="1:29">
      <c r="A1395" s="9">
        <v>1394</v>
      </c>
      <c r="B1395" s="9" t="s">
        <v>3148</v>
      </c>
      <c r="C1395" s="9" t="s">
        <v>3148</v>
      </c>
      <c r="D1395" s="9" t="s">
        <v>4371</v>
      </c>
      <c r="E1395" s="9" t="s">
        <v>24</v>
      </c>
      <c r="F1395" s="9" t="s">
        <v>2892</v>
      </c>
      <c r="G1395" s="9" t="s">
        <v>4413</v>
      </c>
      <c r="H1395" s="9" t="s">
        <v>2891</v>
      </c>
      <c r="I1395" s="9">
        <v>8069</v>
      </c>
      <c r="J1395" s="9">
        <v>8069</v>
      </c>
      <c r="K1395" s="9">
        <v>103.5</v>
      </c>
      <c r="L1395" s="115">
        <f t="shared" si="63"/>
        <v>1</v>
      </c>
      <c r="M1395" s="96">
        <f>IF($B1395="Область","",SUM('Дані з ДІСО'!J1395:L1395)/K1395)</f>
        <v>8.183574879227054</v>
      </c>
      <c r="N1395" s="9" t="str">
        <f>IF($B1395="Область","",VLOOKUP(100*J1395/I1395,Параметри!$B$39:$C$53,2,TRUE))</f>
        <v>1. 100%</v>
      </c>
      <c r="O1395" s="9" t="str">
        <f>IF($B1395="Область","",VLOOKUP(M1395,Параметри!$B$21:$C$35,2,TRUE))</f>
        <v>10. 7-10,2</v>
      </c>
      <c r="P1395" s="9">
        <f t="shared" si="64"/>
        <v>1</v>
      </c>
      <c r="Q1395" s="9">
        <f t="shared" si="65"/>
        <v>10</v>
      </c>
      <c r="R1395" s="116">
        <v>15.5</v>
      </c>
      <c r="S1395" s="117">
        <f>IF(C1395="Область",Параметри!$K$47,IF(C1395="Київ",Параметри!$K$48,IF(L1395&lt;Параметри!$I$42,Параметри!$K$42,IF(L1395&lt;Параметри!$I$43,Параметри!$K$43,IF(L1395&lt;Параметри!$I$44,Параметри!$K$44,IF(L1395&lt;Параметри!$I$45,Параметри!$K$45,Параметри!$K$46))))))</f>
        <v>0.53</v>
      </c>
      <c r="T1395" s="97">
        <f>IF($B1395="Область",Параметри!K$63,IF($R1395&lt;Параметри!$G$59,Параметри!K$58,IF($R1395&lt;Параметри!$G$60,Параметри!K$59,IF($R1395&lt;Параметри!$G$61,Параметри!K$60,IF($R1395&lt;Параметри!$G$62,Параметри!K$61,Параметри!K$62)))))</f>
        <v>1.7000000000000001E-2</v>
      </c>
      <c r="U1395" s="97">
        <f>IF($B1395="Область",Параметри!L$63,IF($R1395&lt;Параметри!$G$59,Параметри!L$58,IF($R1395&lt;Параметри!$G$60,Параметри!L$59,IF($R1395&lt;Параметри!$G$61,Параметри!L$60,IF($R1395&lt;Параметри!$G$62,Параметри!L$61,Параметри!L$62)))))</f>
        <v>4.7E-2</v>
      </c>
      <c r="V1395" s="98">
        <f>IF(OR(SUM('Дані з ДІСО'!G1395:I1395)=0,Розрахунки!H1395=0),"",Розрахунки!H1395/SUM('Дані з ДІСО'!G1395:I1395))</f>
        <v>18.021276595744681</v>
      </c>
      <c r="W1395" s="9">
        <v>2021</v>
      </c>
      <c r="X1395" s="9">
        <v>15.5</v>
      </c>
      <c r="Y1395" s="9">
        <v>15.5</v>
      </c>
      <c r="Z1395" s="9" t="s">
        <v>4535</v>
      </c>
      <c r="AA1395" s="99">
        <v>15.5</v>
      </c>
      <c r="AB1395" s="9" t="str">
        <f>IF('Коефіцієнти АТО'!C1395="Область","",'Коефіцієнти АТО'!D1395)</f>
        <v>Чернівецька</v>
      </c>
      <c r="AC1395" s="9"/>
    </row>
    <row r="1396" spans="1:29" ht="15" customHeight="1">
      <c r="A1396" s="9">
        <v>1395</v>
      </c>
      <c r="B1396" s="9" t="s">
        <v>3148</v>
      </c>
      <c r="C1396" s="9" t="s">
        <v>3148</v>
      </c>
      <c r="D1396" s="9" t="s">
        <v>4371</v>
      </c>
      <c r="E1396" s="9" t="s">
        <v>24</v>
      </c>
      <c r="F1396" s="9" t="s">
        <v>2894</v>
      </c>
      <c r="G1396" s="9" t="s">
        <v>4414</v>
      </c>
      <c r="H1396" s="9" t="s">
        <v>2893</v>
      </c>
      <c r="I1396" s="9">
        <v>5784</v>
      </c>
      <c r="J1396" s="9">
        <v>5784</v>
      </c>
      <c r="K1396" s="9">
        <v>80.2</v>
      </c>
      <c r="L1396" s="115">
        <f t="shared" si="63"/>
        <v>1</v>
      </c>
      <c r="M1396" s="96">
        <f>IF($B1396="Область","",SUM('Дані з ДІСО'!J1396:L1396)/K1396)</f>
        <v>9.6820448877805489</v>
      </c>
      <c r="N1396" s="9" t="str">
        <f>IF($B1396="Область","",VLOOKUP(100*J1396/I1396,Параметри!$B$39:$C$53,2,TRUE))</f>
        <v>1. 100%</v>
      </c>
      <c r="O1396" s="9" t="str">
        <f>IF($B1396="Область","",VLOOKUP(M1396,Параметри!$B$21:$C$35,2,TRUE))</f>
        <v>10. 7-10,2</v>
      </c>
      <c r="P1396" s="9">
        <f t="shared" si="64"/>
        <v>1</v>
      </c>
      <c r="Q1396" s="9">
        <f t="shared" si="65"/>
        <v>10</v>
      </c>
      <c r="R1396" s="116">
        <v>15.5</v>
      </c>
      <c r="S1396" s="117">
        <f>IF(C1396="Область",Параметри!$K$47,IF(C1396="Київ",Параметри!$K$48,IF(L1396&lt;Параметри!$I$42,Параметри!$K$42,IF(L1396&lt;Параметри!$I$43,Параметри!$K$43,IF(L1396&lt;Параметри!$I$44,Параметри!$K$44,IF(L1396&lt;Параметри!$I$45,Параметри!$K$45,Параметри!$K$46))))))</f>
        <v>0.53</v>
      </c>
      <c r="T1396" s="97">
        <f>IF($B1396="Область",Параметри!K$63,IF($R1396&lt;Параметри!$G$59,Параметри!K$58,IF($R1396&lt;Параметри!$G$60,Параметри!K$59,IF($R1396&lt;Параметри!$G$61,Параметри!K$60,IF($R1396&lt;Параметри!$G$62,Параметри!K$61,Параметри!K$62)))))</f>
        <v>1.7000000000000001E-2</v>
      </c>
      <c r="U1396" s="97">
        <f>IF($B1396="Область",Параметри!L$63,IF($R1396&lt;Параметри!$G$59,Параметри!L$58,IF($R1396&lt;Параметри!$G$60,Параметри!L$59,IF($R1396&lt;Параметри!$G$61,Параметри!L$60,IF($R1396&lt;Параметри!$G$62,Параметри!L$61,Параметри!L$62)))))</f>
        <v>4.7E-2</v>
      </c>
      <c r="V1396" s="98">
        <f>IF(OR(SUM('Дані з ДІСО'!G1396:I1396)=0,Розрахунки!H1396=0),"",Розрахунки!H1396/SUM('Дані з ДІСО'!G1396:I1396))</f>
        <v>18.488095238095237</v>
      </c>
      <c r="W1396" s="9">
        <v>2021</v>
      </c>
      <c r="X1396" s="9">
        <v>15.5</v>
      </c>
      <c r="Y1396" s="9">
        <v>14.5</v>
      </c>
      <c r="Z1396" s="9" t="s">
        <v>4535</v>
      </c>
      <c r="AA1396" s="99">
        <v>15.5</v>
      </c>
      <c r="AB1396" s="9" t="str">
        <f>IF('Коефіцієнти АТО'!C1396="Область","",'Коефіцієнти АТО'!D1396)</f>
        <v>Чернівецька</v>
      </c>
      <c r="AC1396" s="9"/>
    </row>
    <row r="1397" spans="1:29" ht="15" customHeight="1">
      <c r="A1397" s="9">
        <v>1396</v>
      </c>
      <c r="B1397" s="9" t="s">
        <v>3148</v>
      </c>
      <c r="C1397" s="9" t="s">
        <v>3148</v>
      </c>
      <c r="D1397" s="9" t="s">
        <v>4371</v>
      </c>
      <c r="E1397" s="9" t="s">
        <v>24</v>
      </c>
      <c r="F1397" s="9" t="s">
        <v>2896</v>
      </c>
      <c r="G1397" s="9" t="s">
        <v>4415</v>
      </c>
      <c r="H1397" s="9" t="s">
        <v>2895</v>
      </c>
      <c r="I1397" s="9">
        <v>10101</v>
      </c>
      <c r="J1397" s="9">
        <v>10101</v>
      </c>
      <c r="K1397" s="9">
        <v>99</v>
      </c>
      <c r="L1397" s="115">
        <f t="shared" si="63"/>
        <v>1</v>
      </c>
      <c r="M1397" s="96">
        <f>IF($B1397="Область","",SUM('Дані з ДІСО'!J1397:L1397)/K1397)</f>
        <v>16.484848484848484</v>
      </c>
      <c r="N1397" s="9" t="str">
        <f>IF($B1397="Область","",VLOOKUP(100*J1397/I1397,Параметри!$B$39:$C$53,2,TRUE))</f>
        <v>1. 100%</v>
      </c>
      <c r="O1397" s="9" t="str">
        <f>IF($B1397="Область","",VLOOKUP(M1397,Параметри!$B$21:$C$35,2,TRUE))</f>
        <v>12. 15-35,3</v>
      </c>
      <c r="P1397" s="9">
        <f t="shared" si="64"/>
        <v>1</v>
      </c>
      <c r="Q1397" s="9">
        <f t="shared" si="65"/>
        <v>12</v>
      </c>
      <c r="R1397" s="116">
        <v>20.5</v>
      </c>
      <c r="S1397" s="117">
        <f>IF(C1397="Область",Параметри!$K$47,IF(C1397="Київ",Параметри!$K$48,IF(L1397&lt;Параметри!$I$42,Параметри!$K$42,IF(L1397&lt;Параметри!$I$43,Параметри!$K$43,IF(L1397&lt;Параметри!$I$44,Параметри!$K$44,IF(L1397&lt;Параметри!$I$45,Параметри!$K$45,Параметри!$K$46))))))</f>
        <v>0.53</v>
      </c>
      <c r="T1397" s="97">
        <f>IF($B1397="Область",Параметри!K$63,IF($R1397&lt;Параметри!$G$59,Параметри!K$58,IF($R1397&lt;Параметри!$G$60,Параметри!K$59,IF($R1397&lt;Параметри!$G$61,Параметри!K$60,IF($R1397&lt;Параметри!$G$62,Параметри!K$61,Параметри!K$62)))))</f>
        <v>7.4999999999999997E-2</v>
      </c>
      <c r="U1397" s="97">
        <f>IF($B1397="Область",Параметри!L$63,IF($R1397&lt;Параметри!$G$59,Параметри!L$58,IF($R1397&lt;Параметри!$G$60,Параметри!L$59,IF($R1397&lt;Параметри!$G$61,Параметри!L$60,IF($R1397&lt;Параметри!$G$62,Параметри!L$61,Параметри!L$62)))))</f>
        <v>4.7E-2</v>
      </c>
      <c r="V1397" s="98">
        <f>IF(OR(SUM('Дані з ДІСО'!G1397:I1397)=0,Розрахунки!H1397=0),"",Розрахунки!H1397/SUM('Дані з ДІСО'!G1397:I1397))</f>
        <v>25.904761904761905</v>
      </c>
      <c r="W1397" s="9">
        <v>2021</v>
      </c>
      <c r="X1397" s="9">
        <v>20.5</v>
      </c>
      <c r="Y1397" s="9">
        <v>20.5</v>
      </c>
      <c r="Z1397" s="9" t="s">
        <v>4535</v>
      </c>
      <c r="AA1397" s="99">
        <v>20.5</v>
      </c>
      <c r="AB1397" s="9" t="str">
        <f>IF('Коефіцієнти АТО'!C1397="Область","",'Коефіцієнти АТО'!D1397)</f>
        <v>Чернівецька</v>
      </c>
      <c r="AC1397" s="9"/>
    </row>
    <row r="1398" spans="1:29" ht="15" customHeight="1">
      <c r="A1398" s="9">
        <v>1397</v>
      </c>
      <c r="B1398" s="9" t="s">
        <v>3148</v>
      </c>
      <c r="C1398" s="9" t="s">
        <v>3148</v>
      </c>
      <c r="D1398" s="9" t="s">
        <v>4371</v>
      </c>
      <c r="E1398" s="9" t="s">
        <v>24</v>
      </c>
      <c r="F1398" s="9" t="s">
        <v>2898</v>
      </c>
      <c r="G1398" s="9" t="s">
        <v>3471</v>
      </c>
      <c r="H1398" s="9" t="s">
        <v>2897</v>
      </c>
      <c r="I1398" s="9">
        <v>11100</v>
      </c>
      <c r="J1398" s="9">
        <v>11100</v>
      </c>
      <c r="K1398" s="9">
        <v>122.6</v>
      </c>
      <c r="L1398" s="115">
        <f t="shared" si="63"/>
        <v>1</v>
      </c>
      <c r="M1398" s="96">
        <f>IF($B1398="Область","",SUM('Дані з ДІСО'!J1398:L1398)/K1398)</f>
        <v>10.383360522022839</v>
      </c>
      <c r="N1398" s="9" t="str">
        <f>IF($B1398="Область","",VLOOKUP(100*J1398/I1398,Параметри!$B$39:$C$53,2,TRUE))</f>
        <v>1. 100%</v>
      </c>
      <c r="O1398" s="9" t="str">
        <f>IF($B1398="Область","",VLOOKUP(M1398,Параметри!$B$21:$C$35,2,TRUE))</f>
        <v>11. 10,2-15</v>
      </c>
      <c r="P1398" s="9">
        <f t="shared" si="64"/>
        <v>1</v>
      </c>
      <c r="Q1398" s="9">
        <f t="shared" si="65"/>
        <v>11</v>
      </c>
      <c r="R1398" s="116">
        <v>18</v>
      </c>
      <c r="S1398" s="117">
        <f>IF(C1398="Область",Параметри!$K$47,IF(C1398="Київ",Параметри!$K$48,IF(L1398&lt;Параметри!$I$42,Параметри!$K$42,IF(L1398&lt;Параметри!$I$43,Параметри!$K$43,IF(L1398&lt;Параметри!$I$44,Параметри!$K$44,IF(L1398&lt;Параметри!$I$45,Параметри!$K$45,Параметри!$K$46))))))</f>
        <v>0.53</v>
      </c>
      <c r="T1398" s="97">
        <f>IF($B1398="Область",Параметри!K$63,IF($R1398&lt;Параметри!$G$59,Параметри!K$58,IF($R1398&lt;Параметри!$G$60,Параметри!K$59,IF($R1398&lt;Параметри!$G$61,Параметри!K$60,IF($R1398&lt;Параметри!$G$62,Параметри!K$61,Параметри!K$62)))))</f>
        <v>1.7000000000000001E-2</v>
      </c>
      <c r="U1398" s="97">
        <f>IF($B1398="Область",Параметри!L$63,IF($R1398&lt;Параметри!$G$59,Параметри!L$58,IF($R1398&lt;Параметри!$G$60,Параметри!L$59,IF($R1398&lt;Параметри!$G$61,Параметри!L$60,IF($R1398&lt;Параметри!$G$62,Параметри!L$61,Параметри!L$62)))))</f>
        <v>4.7E-2</v>
      </c>
      <c r="V1398" s="98">
        <f>IF(OR(SUM('Дані з ДІСО'!G1398:I1398)=0,Розрахунки!H1398=0),"",Розрахунки!H1398/SUM('Дані з ДІСО'!G1398:I1398))</f>
        <v>22.333333333333332</v>
      </c>
      <c r="W1398" s="9">
        <v>2021</v>
      </c>
      <c r="X1398" s="9">
        <v>18</v>
      </c>
      <c r="Y1398" s="9">
        <v>17</v>
      </c>
      <c r="Z1398" s="9" t="s">
        <v>4535</v>
      </c>
      <c r="AA1398" s="99">
        <v>18</v>
      </c>
      <c r="AB1398" s="9" t="str">
        <f>IF('Коефіцієнти АТО'!C1398="Область","",'Коефіцієнти АТО'!D1398)</f>
        <v>Чернівецька</v>
      </c>
      <c r="AC1398" s="9"/>
    </row>
    <row r="1399" spans="1:29" ht="15" customHeight="1">
      <c r="A1399" s="9">
        <v>1398</v>
      </c>
      <c r="B1399" s="9" t="s">
        <v>3151</v>
      </c>
      <c r="C1399" s="9" t="s">
        <v>3151</v>
      </c>
      <c r="D1399" s="9" t="s">
        <v>4371</v>
      </c>
      <c r="E1399" s="9" t="s">
        <v>29</v>
      </c>
      <c r="F1399" s="9" t="s">
        <v>2900</v>
      </c>
      <c r="G1399" s="9" t="s">
        <v>4416</v>
      </c>
      <c r="H1399" s="9" t="s">
        <v>2899</v>
      </c>
      <c r="I1399" s="9">
        <v>32058</v>
      </c>
      <c r="J1399" s="9">
        <v>24947</v>
      </c>
      <c r="K1399" s="9">
        <v>546.29999999999995</v>
      </c>
      <c r="L1399" s="115">
        <f t="shared" si="63"/>
        <v>0.77818329278183296</v>
      </c>
      <c r="M1399" s="96">
        <f>IF($B1399="Область","",SUM('Дані з ДІСО'!J1399:L1399)/K1399)</f>
        <v>5.2992861065348711</v>
      </c>
      <c r="N1399" s="9" t="str">
        <f>IF($B1399="Область","",VLOOKUP(100*J1399/I1399,Параметри!$B$39:$C$53,2,TRUE))</f>
        <v>2. 72-100</v>
      </c>
      <c r="O1399" s="9" t="str">
        <f>IF($B1399="Область","",VLOOKUP(M1399,Параметри!$B$21:$C$35,2,TRUE))</f>
        <v>8. 4,5-5,8</v>
      </c>
      <c r="P1399" s="9">
        <f t="shared" si="64"/>
        <v>2</v>
      </c>
      <c r="Q1399" s="9">
        <f t="shared" si="65"/>
        <v>8</v>
      </c>
      <c r="R1399" s="116">
        <v>15</v>
      </c>
      <c r="S1399" s="117">
        <f>IF(C1399="Область",Параметри!$K$47,IF(C1399="Київ",Параметри!$K$48,IF(L1399&lt;Параметри!$I$42,Параметри!$K$42,IF(L1399&lt;Параметри!$I$43,Параметри!$K$43,IF(L1399&lt;Параметри!$I$44,Параметри!$K$44,IF(L1399&lt;Параметри!$I$45,Параметри!$K$45,Параметри!$K$46))))))</f>
        <v>0.48</v>
      </c>
      <c r="T1399" s="97">
        <f>IF($B1399="Область",Параметри!K$63,IF($R1399&lt;Параметри!$G$59,Параметри!K$58,IF($R1399&lt;Параметри!$G$60,Параметри!K$59,IF($R1399&lt;Параметри!$G$61,Параметри!K$60,IF($R1399&lt;Параметри!$G$62,Параметри!K$61,Параметри!K$62)))))</f>
        <v>1.7000000000000001E-2</v>
      </c>
      <c r="U1399" s="97">
        <f>IF($B1399="Область",Параметри!L$63,IF($R1399&lt;Параметри!$G$59,Параметри!L$58,IF($R1399&lt;Параметри!$G$60,Параметри!L$59,IF($R1399&lt;Параметри!$G$61,Параметри!L$60,IF($R1399&lt;Параметри!$G$62,Параметри!L$61,Параметри!L$62)))))</f>
        <v>4.7E-2</v>
      </c>
      <c r="V1399" s="98">
        <f>IF(OR(SUM('Дані з ДІСО'!G1399:I1399)=0,Розрахунки!H1399=0),"",Розрахунки!H1399/SUM('Дані з ДІСО'!G1399:I1399))</f>
        <v>16.542857142857144</v>
      </c>
      <c r="W1399" s="9">
        <v>2021</v>
      </c>
      <c r="X1399" s="9">
        <v>15.5</v>
      </c>
      <c r="Y1399" s="9">
        <v>14</v>
      </c>
      <c r="Z1399" s="9" t="s">
        <v>4536</v>
      </c>
      <c r="AA1399" s="99">
        <v>15</v>
      </c>
      <c r="AB1399" s="9" t="str">
        <f>IF('Коефіцієнти АТО'!C1399="Область","",'Коефіцієнти АТО'!D1399)</f>
        <v>Чернівецька</v>
      </c>
      <c r="AC1399" s="9"/>
    </row>
    <row r="1400" spans="1:29" ht="15" customHeight="1">
      <c r="A1400" s="9">
        <v>1399</v>
      </c>
      <c r="B1400" s="9" t="s">
        <v>3148</v>
      </c>
      <c r="C1400" s="9" t="s">
        <v>3148</v>
      </c>
      <c r="D1400" s="9" t="s">
        <v>4371</v>
      </c>
      <c r="E1400" s="9" t="s">
        <v>24</v>
      </c>
      <c r="F1400" s="9" t="s">
        <v>2902</v>
      </c>
      <c r="G1400" s="9" t="s">
        <v>4417</v>
      </c>
      <c r="H1400" s="9" t="s">
        <v>2901</v>
      </c>
      <c r="I1400" s="9">
        <v>6679</v>
      </c>
      <c r="J1400" s="9">
        <v>6679</v>
      </c>
      <c r="K1400" s="9">
        <v>131.69999999999999</v>
      </c>
      <c r="L1400" s="115">
        <f t="shared" si="63"/>
        <v>1</v>
      </c>
      <c r="M1400" s="96">
        <f>IF($B1400="Область","",SUM('Дані з ДІСО'!J1400:L1400)/K1400)</f>
        <v>4.3507972665148067</v>
      </c>
      <c r="N1400" s="9" t="str">
        <f>IF($B1400="Область","",VLOOKUP(100*J1400/I1400,Параметри!$B$39:$C$53,2,TRUE))</f>
        <v>1. 100%</v>
      </c>
      <c r="O1400" s="9" t="str">
        <f>IF($B1400="Область","",VLOOKUP(M1400,Параметри!$B$21:$C$35,2,TRUE))</f>
        <v>7. 4,1-4,5</v>
      </c>
      <c r="P1400" s="9">
        <f t="shared" si="64"/>
        <v>1</v>
      </c>
      <c r="Q1400" s="9">
        <f t="shared" si="65"/>
        <v>7</v>
      </c>
      <c r="R1400" s="116">
        <v>14</v>
      </c>
      <c r="S1400" s="117">
        <f>IF(C1400="Область",Параметри!$K$47,IF(C1400="Київ",Параметри!$K$48,IF(L1400&lt;Параметри!$I$42,Параметри!$K$42,IF(L1400&lt;Параметри!$I$43,Параметри!$K$43,IF(L1400&lt;Параметри!$I$44,Параметри!$K$44,IF(L1400&lt;Параметри!$I$45,Параметри!$K$45,Параметри!$K$46))))))</f>
        <v>0.53</v>
      </c>
      <c r="T1400" s="97">
        <f>IF($B1400="Область",Параметри!K$63,IF($R1400&lt;Параметри!$G$59,Параметри!K$58,IF($R1400&lt;Параметри!$G$60,Параметри!K$59,IF($R1400&lt;Параметри!$G$61,Параметри!K$60,IF($R1400&lt;Параметри!$G$62,Параметри!K$61,Параметри!K$62)))))</f>
        <v>1.7000000000000001E-2</v>
      </c>
      <c r="U1400" s="97">
        <f>IF($B1400="Область",Параметри!L$63,IF($R1400&lt;Параметри!$G$59,Параметри!L$58,IF($R1400&lt;Параметри!$G$60,Параметри!L$59,IF($R1400&lt;Параметри!$G$61,Параметри!L$60,IF($R1400&lt;Параметри!$G$62,Параметри!L$61,Параметри!L$62)))))</f>
        <v>4.7E-2</v>
      </c>
      <c r="V1400" s="98">
        <f>IF(OR(SUM('Дані з ДІСО'!G1400:I1400)=0,Розрахунки!H1400=0),"",Розрахунки!H1400/SUM('Дані з ДІСО'!G1400:I1400))</f>
        <v>11.235294117647058</v>
      </c>
      <c r="W1400" s="9">
        <v>2021</v>
      </c>
      <c r="X1400" s="9">
        <v>14.5</v>
      </c>
      <c r="Y1400" s="9">
        <v>13</v>
      </c>
      <c r="Z1400" s="9" t="s">
        <v>4536</v>
      </c>
      <c r="AA1400" s="99">
        <v>14</v>
      </c>
      <c r="AB1400" s="9" t="str">
        <f>IF('Коефіцієнти АТО'!C1400="Область","",'Коефіцієнти АТО'!D1400)</f>
        <v>Чернівецька</v>
      </c>
      <c r="AC1400" s="9"/>
    </row>
    <row r="1401" spans="1:29" ht="15" customHeight="1">
      <c r="A1401" s="9">
        <v>1400</v>
      </c>
      <c r="B1401" s="9" t="s">
        <v>3148</v>
      </c>
      <c r="C1401" s="9" t="s">
        <v>3148</v>
      </c>
      <c r="D1401" s="9" t="s">
        <v>4371</v>
      </c>
      <c r="E1401" s="9" t="s">
        <v>24</v>
      </c>
      <c r="F1401" s="9" t="s">
        <v>2904</v>
      </c>
      <c r="G1401" s="9" t="s">
        <v>4418</v>
      </c>
      <c r="H1401" s="9" t="s">
        <v>2903</v>
      </c>
      <c r="I1401" s="9">
        <v>8134</v>
      </c>
      <c r="J1401" s="9">
        <v>8134</v>
      </c>
      <c r="K1401" s="9">
        <v>78.099999999999994</v>
      </c>
      <c r="L1401" s="115">
        <f t="shared" si="63"/>
        <v>1</v>
      </c>
      <c r="M1401" s="96">
        <f>IF($B1401="Область","",SUM('Дані з ДІСО'!J1401:L1401)/K1401)</f>
        <v>16.344430217669654</v>
      </c>
      <c r="N1401" s="9" t="str">
        <f>IF($B1401="Область","",VLOOKUP(100*J1401/I1401,Параметри!$B$39:$C$53,2,TRUE))</f>
        <v>1. 100%</v>
      </c>
      <c r="O1401" s="9" t="str">
        <f>IF($B1401="Область","",VLOOKUP(M1401,Параметри!$B$21:$C$35,2,TRUE))</f>
        <v>12. 15-35,3</v>
      </c>
      <c r="P1401" s="9">
        <f t="shared" si="64"/>
        <v>1</v>
      </c>
      <c r="Q1401" s="9">
        <f t="shared" si="65"/>
        <v>12</v>
      </c>
      <c r="R1401" s="116">
        <v>19</v>
      </c>
      <c r="S1401" s="117">
        <f>IF(C1401="Область",Параметри!$K$47,IF(C1401="Київ",Параметри!$K$48,IF(L1401&lt;Параметри!$I$42,Параметри!$K$42,IF(L1401&lt;Параметри!$I$43,Параметри!$K$43,IF(L1401&lt;Параметри!$I$44,Параметри!$K$44,IF(L1401&lt;Параметри!$I$45,Параметри!$K$45,Параметри!$K$46))))))</f>
        <v>0.53</v>
      </c>
      <c r="T1401" s="97">
        <f>IF($B1401="Область",Параметри!K$63,IF($R1401&lt;Параметри!$G$59,Параметри!K$58,IF($R1401&lt;Параметри!$G$60,Параметри!K$59,IF($R1401&lt;Параметри!$G$61,Параметри!K$60,IF($R1401&lt;Параметри!$G$62,Параметри!K$61,Параметри!K$62)))))</f>
        <v>1.7000000000000001E-2</v>
      </c>
      <c r="U1401" s="97">
        <f>IF($B1401="Область",Параметри!L$63,IF($R1401&lt;Параметри!$G$59,Параметри!L$58,IF($R1401&lt;Параметри!$G$60,Параметри!L$59,IF($R1401&lt;Параметри!$G$61,Параметри!L$60,IF($R1401&lt;Параметри!$G$62,Параметри!L$61,Параметри!L$62)))))</f>
        <v>4.7E-2</v>
      </c>
      <c r="V1401" s="98">
        <f>IF(OR(SUM('Дані з ДІСО'!G1401:I1401)=0,Розрахунки!H1401=0),"",Розрахунки!H1401/SUM('Дані з ДІСО'!G1401:I1401))</f>
        <v>23.209090909090911</v>
      </c>
      <c r="W1401" s="9">
        <v>2021</v>
      </c>
      <c r="X1401" s="9">
        <v>20.5</v>
      </c>
      <c r="Y1401" s="9">
        <v>18</v>
      </c>
      <c r="Z1401" s="9" t="s">
        <v>4536</v>
      </c>
      <c r="AA1401" s="99">
        <v>19</v>
      </c>
      <c r="AB1401" s="9" t="str">
        <f>IF('Коефіцієнти АТО'!C1401="Область","",'Коефіцієнти АТО'!D1401)</f>
        <v>Чернівецька</v>
      </c>
      <c r="AC1401" s="9"/>
    </row>
    <row r="1402" spans="1:29" ht="15" customHeight="1">
      <c r="A1402" s="9">
        <v>1401</v>
      </c>
      <c r="B1402" s="9" t="s">
        <v>3151</v>
      </c>
      <c r="C1402" s="9" t="s">
        <v>3151</v>
      </c>
      <c r="D1402" s="9" t="s">
        <v>4371</v>
      </c>
      <c r="E1402" s="9" t="s">
        <v>29</v>
      </c>
      <c r="F1402" s="9" t="s">
        <v>2906</v>
      </c>
      <c r="G1402" s="9" t="s">
        <v>4419</v>
      </c>
      <c r="H1402" s="9" t="s">
        <v>2905</v>
      </c>
      <c r="I1402" s="9">
        <v>11289</v>
      </c>
      <c r="J1402" s="9">
        <v>7876</v>
      </c>
      <c r="K1402" s="9">
        <v>232.8</v>
      </c>
      <c r="L1402" s="115">
        <f t="shared" si="63"/>
        <v>0.69767029852068385</v>
      </c>
      <c r="M1402" s="96">
        <f>IF($B1402="Область","",SUM('Дані з ДІСО'!J1402:L1402)/K1402)</f>
        <v>8.1786941580756007</v>
      </c>
      <c r="N1402" s="9" t="str">
        <f>IF($B1402="Область","",VLOOKUP(100*J1402/I1402,Параметри!$B$39:$C$53,2,TRUE))</f>
        <v>3. 66-72</v>
      </c>
      <c r="O1402" s="9" t="str">
        <f>IF($B1402="Область","",VLOOKUP(M1402,Параметри!$B$21:$C$35,2,TRUE))</f>
        <v>10. 7-10,2</v>
      </c>
      <c r="P1402" s="9">
        <f t="shared" si="64"/>
        <v>3</v>
      </c>
      <c r="Q1402" s="9">
        <f t="shared" si="65"/>
        <v>10</v>
      </c>
      <c r="R1402" s="116">
        <v>17.5</v>
      </c>
      <c r="S1402" s="117">
        <f>IF(C1402="Область",Параметри!$K$47,IF(C1402="Київ",Параметри!$K$48,IF(L1402&lt;Параметри!$I$42,Параметри!$K$42,IF(L1402&lt;Параметри!$I$43,Параметри!$K$43,IF(L1402&lt;Параметри!$I$44,Параметри!$K$44,IF(L1402&lt;Параметри!$I$45,Параметри!$K$45,Параметри!$K$46))))))</f>
        <v>0.48</v>
      </c>
      <c r="T1402" s="97">
        <f>IF($B1402="Область",Параметри!K$63,IF($R1402&lt;Параметри!$G$59,Параметри!K$58,IF($R1402&lt;Параметри!$G$60,Параметри!K$59,IF($R1402&lt;Параметри!$G$61,Параметри!K$60,IF($R1402&lt;Параметри!$G$62,Параметри!K$61,Параметри!K$62)))))</f>
        <v>1.7000000000000001E-2</v>
      </c>
      <c r="U1402" s="97">
        <f>IF($B1402="Область",Параметри!L$63,IF($R1402&lt;Параметри!$G$59,Параметри!L$58,IF($R1402&lt;Параметри!$G$60,Параметри!L$59,IF($R1402&lt;Параметри!$G$61,Параметри!L$60,IF($R1402&lt;Параметри!$G$62,Параметри!L$61,Параметри!L$62)))))</f>
        <v>4.7E-2</v>
      </c>
      <c r="V1402" s="98">
        <f>IF(OR(SUM('Дані з ДІСО'!G1402:I1402)=0,Розрахунки!H1402=0),"",Розрахунки!H1402/SUM('Дані з ДІСО'!G1402:I1402))</f>
        <v>20.042105263157893</v>
      </c>
      <c r="W1402" s="9">
        <v>2021</v>
      </c>
      <c r="X1402" s="9">
        <v>15.5</v>
      </c>
      <c r="Y1402" s="9">
        <v>18.5</v>
      </c>
      <c r="Z1402" s="9" t="s">
        <v>4536</v>
      </c>
      <c r="AA1402" s="99">
        <v>17.5</v>
      </c>
      <c r="AB1402" s="9" t="str">
        <f>IF('Коефіцієнти АТО'!C1402="Область","",'Коефіцієнти АТО'!D1402)</f>
        <v>Чернівецька</v>
      </c>
      <c r="AC1402" s="9"/>
    </row>
    <row r="1403" spans="1:29" ht="15" customHeight="1">
      <c r="A1403" s="9">
        <v>1402</v>
      </c>
      <c r="B1403" s="9" t="s">
        <v>3148</v>
      </c>
      <c r="C1403" s="9" t="s">
        <v>3148</v>
      </c>
      <c r="D1403" s="9" t="s">
        <v>4371</v>
      </c>
      <c r="E1403" s="9" t="s">
        <v>24</v>
      </c>
      <c r="F1403" s="9" t="s">
        <v>2908</v>
      </c>
      <c r="G1403" s="9" t="s">
        <v>4420</v>
      </c>
      <c r="H1403" s="9" t="s">
        <v>2907</v>
      </c>
      <c r="I1403" s="9">
        <v>7593</v>
      </c>
      <c r="J1403" s="9">
        <v>7593</v>
      </c>
      <c r="K1403" s="9">
        <v>105.1</v>
      </c>
      <c r="L1403" s="115">
        <f t="shared" si="63"/>
        <v>1</v>
      </c>
      <c r="M1403" s="96">
        <f>IF($B1403="Область","",SUM('Дані з ДІСО'!J1403:L1403)/K1403)</f>
        <v>11.274976213130353</v>
      </c>
      <c r="N1403" s="9" t="str">
        <f>IF($B1403="Область","",VLOOKUP(100*J1403/I1403,Параметри!$B$39:$C$53,2,TRUE))</f>
        <v>1. 100%</v>
      </c>
      <c r="O1403" s="9" t="str">
        <f>IF($B1403="Область","",VLOOKUP(M1403,Параметри!$B$21:$C$35,2,TRUE))</f>
        <v>11. 10,2-15</v>
      </c>
      <c r="P1403" s="9">
        <f t="shared" si="64"/>
        <v>1</v>
      </c>
      <c r="Q1403" s="9">
        <f t="shared" si="65"/>
        <v>11</v>
      </c>
      <c r="R1403" s="116">
        <v>18</v>
      </c>
      <c r="S1403" s="117">
        <f>IF(C1403="Область",Параметри!$K$47,IF(C1403="Київ",Параметри!$K$48,IF(L1403&lt;Параметри!$I$42,Параметри!$K$42,IF(L1403&lt;Параметри!$I$43,Параметри!$K$43,IF(L1403&lt;Параметри!$I$44,Параметри!$K$44,IF(L1403&lt;Параметри!$I$45,Параметри!$K$45,Параметри!$K$46))))))</f>
        <v>0.53</v>
      </c>
      <c r="T1403" s="97">
        <f>IF($B1403="Область",Параметри!K$63,IF($R1403&lt;Параметри!$G$59,Параметри!K$58,IF($R1403&lt;Параметри!$G$60,Параметри!K$59,IF($R1403&lt;Параметри!$G$61,Параметри!K$60,IF($R1403&lt;Параметри!$G$62,Параметри!K$61,Параметри!K$62)))))</f>
        <v>1.7000000000000001E-2</v>
      </c>
      <c r="U1403" s="97">
        <f>IF($B1403="Область",Параметри!L$63,IF($R1403&lt;Параметри!$G$59,Параметри!L$58,IF($R1403&lt;Параметри!$G$60,Параметри!L$59,IF($R1403&lt;Параметри!$G$61,Параметри!L$60,IF($R1403&lt;Параметри!$G$62,Параметри!L$61,Параметри!L$62)))))</f>
        <v>4.7E-2</v>
      </c>
      <c r="V1403" s="98">
        <f>IF(OR(SUM('Дані з ДІСО'!G1403:I1403)=0,Розрахунки!H1403=0),"",Розрахунки!H1403/SUM('Дані з ДІСО'!G1403:I1403))</f>
        <v>21.160714285714285</v>
      </c>
      <c r="W1403" s="9">
        <v>2021</v>
      </c>
      <c r="X1403" s="9">
        <v>18</v>
      </c>
      <c r="Y1403" s="9">
        <v>18</v>
      </c>
      <c r="Z1403" s="9" t="s">
        <v>4535</v>
      </c>
      <c r="AA1403" s="99">
        <v>18</v>
      </c>
      <c r="AB1403" s="9" t="str">
        <f>IF('Коефіцієнти АТО'!C1403="Область","",'Коефіцієнти АТО'!D1403)</f>
        <v>Чернівецька</v>
      </c>
      <c r="AC1403" s="9"/>
    </row>
    <row r="1404" spans="1:29" ht="15" customHeight="1">
      <c r="A1404" s="9">
        <v>1403</v>
      </c>
      <c r="B1404" s="9" t="s">
        <v>3148</v>
      </c>
      <c r="C1404" s="9" t="s">
        <v>3148</v>
      </c>
      <c r="D1404" s="9" t="s">
        <v>4371</v>
      </c>
      <c r="E1404" s="9" t="s">
        <v>24</v>
      </c>
      <c r="F1404" s="9" t="s">
        <v>2910</v>
      </c>
      <c r="G1404" s="9" t="s">
        <v>4421</v>
      </c>
      <c r="H1404" s="9" t="s">
        <v>2909</v>
      </c>
      <c r="I1404" s="9">
        <v>11606</v>
      </c>
      <c r="J1404" s="9">
        <v>11606</v>
      </c>
      <c r="K1404" s="9">
        <v>123.6</v>
      </c>
      <c r="L1404" s="115">
        <f t="shared" si="63"/>
        <v>1</v>
      </c>
      <c r="M1404" s="96">
        <f>IF($B1404="Область","",SUM('Дані з ДІСО'!J1404:L1404)/K1404)</f>
        <v>11.294498381877023</v>
      </c>
      <c r="N1404" s="9" t="str">
        <f>IF($B1404="Область","",VLOOKUP(100*J1404/I1404,Параметри!$B$39:$C$53,2,TRUE))</f>
        <v>1. 100%</v>
      </c>
      <c r="O1404" s="9" t="str">
        <f>IF($B1404="Область","",VLOOKUP(M1404,Параметри!$B$21:$C$35,2,TRUE))</f>
        <v>11. 10,2-15</v>
      </c>
      <c r="P1404" s="9">
        <f t="shared" si="64"/>
        <v>1</v>
      </c>
      <c r="Q1404" s="9">
        <f t="shared" si="65"/>
        <v>11</v>
      </c>
      <c r="R1404" s="116">
        <v>18</v>
      </c>
      <c r="S1404" s="117">
        <f>IF(C1404="Область",Параметри!$K$47,IF(C1404="Київ",Параметри!$K$48,IF(L1404&lt;Параметри!$I$42,Параметри!$K$42,IF(L1404&lt;Параметри!$I$43,Параметри!$K$43,IF(L1404&lt;Параметри!$I$44,Параметри!$K$44,IF(L1404&lt;Параметри!$I$45,Параметри!$K$45,Параметри!$K$46))))))</f>
        <v>0.53</v>
      </c>
      <c r="T1404" s="97">
        <f>IF($B1404="Область",Параметри!K$63,IF($R1404&lt;Параметри!$G$59,Параметри!K$58,IF($R1404&lt;Параметри!$G$60,Параметри!K$59,IF($R1404&lt;Параметри!$G$61,Параметри!K$60,IF($R1404&lt;Параметри!$G$62,Параметри!K$61,Параметри!K$62)))))</f>
        <v>1.7000000000000001E-2</v>
      </c>
      <c r="U1404" s="97">
        <f>IF($B1404="Область",Параметри!L$63,IF($R1404&lt;Параметри!$G$59,Параметри!L$58,IF($R1404&lt;Параметри!$G$60,Параметри!L$59,IF($R1404&lt;Параметри!$G$61,Параметри!L$60,IF($R1404&lt;Параметри!$G$62,Параметри!L$61,Параметри!L$62)))))</f>
        <v>4.7E-2</v>
      </c>
      <c r="V1404" s="98">
        <f>IF(OR(SUM('Дані з ДІСО'!G1404:I1404)=0,Розрахунки!H1404=0),"",Розрахунки!H1404/SUM('Дані з ДІСО'!G1404:I1404))</f>
        <v>23.661016949152543</v>
      </c>
      <c r="W1404" s="9">
        <v>2021</v>
      </c>
      <c r="X1404" s="9">
        <v>18</v>
      </c>
      <c r="Y1404" s="9">
        <v>19</v>
      </c>
      <c r="Z1404" s="9" t="s">
        <v>4535</v>
      </c>
      <c r="AA1404" s="99">
        <v>18</v>
      </c>
      <c r="AB1404" s="9" t="str">
        <f>IF('Коефіцієнти АТО'!C1404="Область","",'Коефіцієнти АТО'!D1404)</f>
        <v>Чернівецька</v>
      </c>
      <c r="AC1404" s="9"/>
    </row>
    <row r="1405" spans="1:29" ht="15" customHeight="1">
      <c r="A1405" s="9">
        <v>1404</v>
      </c>
      <c r="B1405" s="9" t="s">
        <v>3176</v>
      </c>
      <c r="C1405" s="9" t="s">
        <v>3146</v>
      </c>
      <c r="D1405" s="9" t="s">
        <v>4371</v>
      </c>
      <c r="E1405" s="9" t="s">
        <v>78</v>
      </c>
      <c r="F1405" s="9" t="s">
        <v>2912</v>
      </c>
      <c r="G1405" s="9" t="s">
        <v>3209</v>
      </c>
      <c r="H1405" s="9" t="s">
        <v>2911</v>
      </c>
      <c r="I1405" s="9">
        <v>270578</v>
      </c>
      <c r="J1405" s="9">
        <v>5107</v>
      </c>
      <c r="K1405" s="9">
        <v>181.6</v>
      </c>
      <c r="L1405" s="115">
        <f t="shared" si="63"/>
        <v>1.8874409597232591E-2</v>
      </c>
      <c r="M1405" s="96">
        <f>IF($B1405="Область","",SUM('Дані з ДІСО'!J1405:L1405)/K1405)</f>
        <v>157.18612334801762</v>
      </c>
      <c r="N1405" s="9" t="str">
        <f>IF($B1405="Область","",VLOOKUP(100*J1405/I1405,Параметри!$B$39:$C$53,2,TRUE))</f>
        <v>15. 0-9</v>
      </c>
      <c r="O1405" s="9" t="str">
        <f>IF($B1405="Область","",VLOOKUP(M1405,Параметри!$B$21:$C$35,2,TRUE))</f>
        <v>15. 93,7-</v>
      </c>
      <c r="P1405" s="9">
        <f t="shared" si="64"/>
        <v>15</v>
      </c>
      <c r="Q1405" s="9">
        <f t="shared" si="65"/>
        <v>15</v>
      </c>
      <c r="R1405" s="116">
        <v>27.5</v>
      </c>
      <c r="S1405" s="117">
        <f>IF(C1405="Область",Параметри!$K$47,IF(C1405="Київ",Параметри!$K$48,IF(L1405&lt;Параметри!$I$42,Параметри!$K$42,IF(L1405&lt;Параметри!$I$43,Параметри!$K$43,IF(L1405&lt;Параметри!$I$44,Параметри!$K$44,IF(L1405&lt;Параметри!$I$45,Параметри!$K$45,Параметри!$K$46))))))</f>
        <v>0.23</v>
      </c>
      <c r="T1405" s="97">
        <f>IF($B1405="Область",Параметри!K$63,IF($R1405&lt;Параметри!$G$59,Параметри!K$58,IF($R1405&lt;Параметри!$G$60,Параметри!K$59,IF($R1405&lt;Параметри!$G$61,Параметри!K$60,IF($R1405&lt;Параметри!$G$62,Параметри!K$61,Параметри!K$62)))))</f>
        <v>0.15</v>
      </c>
      <c r="U1405" s="97">
        <f>IF($B1405="Область",Параметри!L$63,IF($R1405&lt;Параметри!$G$59,Параметри!L$58,IF($R1405&lt;Параметри!$G$60,Параметри!L$59,IF($R1405&lt;Параметри!$G$61,Параметри!L$60,IF($R1405&lt;Параметри!$G$62,Параметри!L$61,Параметри!L$62)))))</f>
        <v>0.10100000000000001</v>
      </c>
      <c r="V1405" s="98">
        <f>IF(OR(SUM('Дані з ДІСО'!G1405:I1405)=0,Розрахунки!H1405=0),"",Розрахунки!H1405/SUM('Дані з ДІСО'!G1405:I1405))</f>
        <v>36.784793814432987</v>
      </c>
      <c r="W1405" s="9" t="s">
        <v>3176</v>
      </c>
      <c r="X1405" s="9">
        <v>27.5</v>
      </c>
      <c r="Y1405" s="9">
        <v>27.5</v>
      </c>
      <c r="Z1405" s="9" t="s">
        <v>4535</v>
      </c>
      <c r="AA1405" s="99">
        <v>27.5</v>
      </c>
      <c r="AB1405" s="9" t="str">
        <f>IF('Коефіцієнти АТО'!C1405="Область","",'Коефіцієнти АТО'!D1405)</f>
        <v>Чернівецька</v>
      </c>
      <c r="AC1405" s="9">
        <v>1</v>
      </c>
    </row>
    <row r="1406" spans="1:29" ht="15" customHeight="1">
      <c r="A1406" s="9">
        <v>1405</v>
      </c>
      <c r="B1406" s="9" t="s">
        <v>3097</v>
      </c>
      <c r="C1406" s="9" t="s">
        <v>3097</v>
      </c>
      <c r="D1406" s="9" t="s">
        <v>4422</v>
      </c>
      <c r="E1406" s="9" t="s">
        <v>15</v>
      </c>
      <c r="F1406" s="9" t="s">
        <v>2917</v>
      </c>
      <c r="G1406" s="9" t="s">
        <v>3137</v>
      </c>
      <c r="H1406" s="9" t="s">
        <v>2916</v>
      </c>
      <c r="I1406" s="9"/>
      <c r="J1406" s="9"/>
      <c r="K1406" s="9" t="s">
        <v>4534</v>
      </c>
      <c r="L1406" s="115" t="str">
        <f t="shared" si="63"/>
        <v/>
      </c>
      <c r="M1406" s="96" t="str">
        <f>IF($B1406="Область","",SUM('Дані з ДІСО'!J1406:L1406)/K1406)</f>
        <v/>
      </c>
      <c r="N1406" s="9" t="str">
        <f>IF($B1406="Область","",VLOOKUP(100*J1406/I1406,Параметри!$B$39:$C$53,2,TRUE))</f>
        <v/>
      </c>
      <c r="O1406" s="9" t="str">
        <f>IF($B1406="Область","",VLOOKUP(M1406,Параметри!$B$21:$C$35,2,TRUE))</f>
        <v/>
      </c>
      <c r="P1406" s="9" t="str">
        <f t="shared" si="64"/>
        <v/>
      </c>
      <c r="Q1406" s="9" t="str">
        <f t="shared" si="65"/>
        <v/>
      </c>
      <c r="R1406" s="116">
        <v>20</v>
      </c>
      <c r="S1406" s="117">
        <f>IF(C1406="Область",Параметри!$K$47,IF(C1406="Київ",Параметри!$K$48,IF(L1406&lt;Параметри!$I$42,Параметри!$K$42,IF(L1406&lt;Параметри!$I$43,Параметри!$K$43,IF(L1406&lt;Параметри!$I$44,Параметри!$K$44,IF(L1406&lt;Параметри!$I$45,Параметри!$K$45,Параметри!$K$46))))))</f>
        <v>0.23</v>
      </c>
      <c r="T1406" s="97">
        <f>IF($B1406="Область",Параметри!K$63,IF($R1406&lt;Параметри!$G$59,Параметри!K$58,IF($R1406&lt;Параметри!$G$60,Параметри!K$59,IF($R1406&lt;Параметри!$G$61,Параметри!K$60,IF($R1406&lt;Параметри!$G$62,Параметри!K$61,Параметри!K$62)))))</f>
        <v>7.0000000000000007E-2</v>
      </c>
      <c r="U1406" s="97">
        <f>IF($B1406="Область",Параметри!L$63,IF($R1406&lt;Параметри!$G$59,Параметри!L$58,IF($R1406&lt;Параметри!$G$60,Параметри!L$59,IF($R1406&lt;Параметри!$G$61,Параметри!L$60,IF($R1406&lt;Параметри!$G$62,Параметри!L$61,Параметри!L$62)))))</f>
        <v>0.10100000000000001</v>
      </c>
      <c r="V1406" s="98">
        <f>IF(OR(SUM('Дані з ДІСО'!G1406:I1406)=0,Розрахунки!H1406=0),"",Розрахунки!H1406/SUM('Дані з ДІСО'!G1406:I1406))</f>
        <v>17.171428571428571</v>
      </c>
      <c r="W1406" s="9" t="s">
        <v>3097</v>
      </c>
      <c r="X1406" s="9">
        <v>20</v>
      </c>
      <c r="Y1406" s="9">
        <v>20</v>
      </c>
      <c r="Z1406" s="9" t="s">
        <v>4535</v>
      </c>
      <c r="AA1406" s="99">
        <v>20</v>
      </c>
      <c r="AB1406" s="9" t="str">
        <f>IF('Коефіцієнти АТО'!C1406="Область","",'Коефіцієнти АТО'!D1406)</f>
        <v/>
      </c>
      <c r="AC1406" s="9"/>
    </row>
    <row r="1407" spans="1:29" ht="15" customHeight="1">
      <c r="A1407" s="9">
        <v>1406</v>
      </c>
      <c r="B1407" s="9" t="s">
        <v>3148</v>
      </c>
      <c r="C1407" s="9" t="s">
        <v>3148</v>
      </c>
      <c r="D1407" s="9" t="s">
        <v>4422</v>
      </c>
      <c r="E1407" s="9" t="s">
        <v>24</v>
      </c>
      <c r="F1407" s="9" t="s">
        <v>2921</v>
      </c>
      <c r="G1407" s="9" t="s">
        <v>4423</v>
      </c>
      <c r="H1407" s="9" t="s">
        <v>2920</v>
      </c>
      <c r="I1407" s="9">
        <v>8020</v>
      </c>
      <c r="J1407" s="9">
        <v>8020</v>
      </c>
      <c r="K1407" s="9">
        <v>704.8</v>
      </c>
      <c r="L1407" s="115">
        <f t="shared" si="63"/>
        <v>1</v>
      </c>
      <c r="M1407" s="96">
        <f>IF($B1407="Область","",SUM('Дані з ДІСО'!J1407:L1407)/K1407)</f>
        <v>0.80164585698070379</v>
      </c>
      <c r="N1407" s="9" t="str">
        <f>IF($B1407="Область","",VLOOKUP(100*J1407/I1407,Параметри!$B$39:$C$53,2,TRUE))</f>
        <v>1. 100%</v>
      </c>
      <c r="O1407" s="9" t="str">
        <f>IF($B1407="Область","",VLOOKUP(M1407,Параметри!$B$21:$C$35,2,TRUE))</f>
        <v>1. 0-1</v>
      </c>
      <c r="P1407" s="9">
        <f t="shared" si="64"/>
        <v>1</v>
      </c>
      <c r="Q1407" s="9">
        <f t="shared" si="65"/>
        <v>1</v>
      </c>
      <c r="R1407" s="116">
        <v>12</v>
      </c>
      <c r="S1407" s="117">
        <f>IF(C1407="Область",Параметри!$K$47,IF(C1407="Київ",Параметри!$K$48,IF(L1407&lt;Параметри!$I$42,Параметри!$K$42,IF(L1407&lt;Параметри!$I$43,Параметри!$K$43,IF(L1407&lt;Параметри!$I$44,Параметри!$K$44,IF(L1407&lt;Параметри!$I$45,Параметри!$K$45,Параметри!$K$46))))))</f>
        <v>0.53</v>
      </c>
      <c r="T1407" s="97">
        <f>IF($B1407="Область",Параметри!K$63,IF($R1407&lt;Параметри!$G$59,Параметри!K$58,IF($R1407&lt;Параметри!$G$60,Параметри!K$59,IF($R1407&lt;Параметри!$G$61,Параметри!K$60,IF($R1407&lt;Параметри!$G$62,Параметри!K$61,Параметри!K$62)))))</f>
        <v>1.7000000000000001E-2</v>
      </c>
      <c r="U1407" s="97">
        <f>IF($B1407="Область",Параметри!L$63,IF($R1407&lt;Параметри!$G$59,Параметри!L$58,IF($R1407&lt;Параметри!$G$60,Параметри!L$59,IF($R1407&lt;Параметри!$G$61,Параметри!L$60,IF($R1407&lt;Параметри!$G$62,Параметри!L$61,Параметри!L$62)))))</f>
        <v>4.7E-2</v>
      </c>
      <c r="V1407" s="98">
        <f>IF(OR(SUM('Дані з ДІСО'!G1407:I1407)=0,Розрахунки!H1407=0),"",Розрахунки!H1407/SUM('Дані з ДІСО'!G1407:I1407))</f>
        <v>13.780487804878049</v>
      </c>
      <c r="W1407" s="9">
        <v>2016</v>
      </c>
      <c r="X1407" s="9">
        <v>10</v>
      </c>
      <c r="Y1407" s="9">
        <v>13</v>
      </c>
      <c r="Z1407" s="9" t="s">
        <v>4536</v>
      </c>
      <c r="AA1407" s="99">
        <v>12</v>
      </c>
      <c r="AB1407" s="9" t="str">
        <f>IF('Коефіцієнти АТО'!C1407="Область","",'Коефіцієнти АТО'!D1407)</f>
        <v>Чернігівська</v>
      </c>
      <c r="AC1407" s="9"/>
    </row>
    <row r="1408" spans="1:29" ht="15" customHeight="1">
      <c r="A1408" s="9">
        <v>1407</v>
      </c>
      <c r="B1408" s="9" t="s">
        <v>3151</v>
      </c>
      <c r="C1408" s="9" t="s">
        <v>3151</v>
      </c>
      <c r="D1408" s="9" t="s">
        <v>4422</v>
      </c>
      <c r="E1408" s="9" t="s">
        <v>29</v>
      </c>
      <c r="F1408" s="9" t="s">
        <v>2923</v>
      </c>
      <c r="G1408" s="9" t="s">
        <v>4424</v>
      </c>
      <c r="H1408" s="9" t="s">
        <v>2922</v>
      </c>
      <c r="I1408" s="9">
        <v>10171</v>
      </c>
      <c r="J1408" s="9">
        <v>2818</v>
      </c>
      <c r="K1408" s="9">
        <v>675.4</v>
      </c>
      <c r="L1408" s="115">
        <f t="shared" si="63"/>
        <v>0.27706223576836103</v>
      </c>
      <c r="M1408" s="96">
        <f>IF($B1408="Область","",SUM('Дані з ДІСО'!J1408:L1408)/K1408)</f>
        <v>1.4487710986082323</v>
      </c>
      <c r="N1408" s="9" t="str">
        <f>IF($B1408="Область","",VLOOKUP(100*J1408/I1408,Параметри!$B$39:$C$53,2,TRUE))</f>
        <v>9. 26-43</v>
      </c>
      <c r="O1408" s="9" t="str">
        <f>IF($B1408="Область","",VLOOKUP(M1408,Параметри!$B$21:$C$35,2,TRUE))</f>
        <v>3. 1,4-2,1</v>
      </c>
      <c r="P1408" s="9">
        <f t="shared" si="64"/>
        <v>9</v>
      </c>
      <c r="Q1408" s="9">
        <f t="shared" si="65"/>
        <v>3</v>
      </c>
      <c r="R1408" s="116">
        <v>16.5</v>
      </c>
      <c r="S1408" s="117">
        <f>IF(C1408="Область",Параметри!$K$47,IF(C1408="Київ",Параметри!$K$48,IF(L1408&lt;Параметри!$I$42,Параметри!$K$42,IF(L1408&lt;Параметри!$I$43,Параметри!$K$43,IF(L1408&lt;Параметри!$I$44,Параметри!$K$44,IF(L1408&lt;Параметри!$I$45,Параметри!$K$45,Параметри!$K$46))))))</f>
        <v>0.33</v>
      </c>
      <c r="T1408" s="97">
        <f>IF($B1408="Область",Параметри!K$63,IF($R1408&lt;Параметри!$G$59,Параметри!K$58,IF($R1408&lt;Параметри!$G$60,Параметри!K$59,IF($R1408&lt;Параметри!$G$61,Параметри!K$60,IF($R1408&lt;Параметри!$G$62,Параметри!K$61,Параметри!K$62)))))</f>
        <v>1.7000000000000001E-2</v>
      </c>
      <c r="U1408" s="97">
        <f>IF($B1408="Область",Параметри!L$63,IF($R1408&lt;Параметри!$G$59,Параметри!L$58,IF($R1408&lt;Параметри!$G$60,Параметри!L$59,IF($R1408&lt;Параметри!$G$61,Параметри!L$60,IF($R1408&lt;Параметри!$G$62,Параметри!L$61,Параметри!L$62)))))</f>
        <v>4.7E-2</v>
      </c>
      <c r="V1408" s="98">
        <f>IF(OR(SUM('Дані з ДІСО'!G1408:I1408)=0,Розрахунки!H1408=0),"",Розрахунки!H1408/SUM('Дані з ДІСО'!G1408:I1408))</f>
        <v>18.12037037037037</v>
      </c>
      <c r="W1408" s="9">
        <v>2016</v>
      </c>
      <c r="X1408" s="9">
        <v>16.5</v>
      </c>
      <c r="Y1408" s="9">
        <v>17.5</v>
      </c>
      <c r="Z1408" s="9" t="s">
        <v>4535</v>
      </c>
      <c r="AA1408" s="99">
        <v>16.5</v>
      </c>
      <c r="AB1408" s="9" t="str">
        <f>IF('Коефіцієнти АТО'!C1408="Область","",'Коефіцієнти АТО'!D1408)</f>
        <v>Чернігівська</v>
      </c>
      <c r="AC1408" s="9"/>
    </row>
    <row r="1409" spans="1:29" ht="15" customHeight="1">
      <c r="A1409" s="9">
        <v>1408</v>
      </c>
      <c r="B1409" s="9" t="s">
        <v>3148</v>
      </c>
      <c r="C1409" s="9" t="s">
        <v>3148</v>
      </c>
      <c r="D1409" s="9" t="s">
        <v>4422</v>
      </c>
      <c r="E1409" s="9" t="s">
        <v>24</v>
      </c>
      <c r="F1409" s="9" t="s">
        <v>2925</v>
      </c>
      <c r="G1409" s="9" t="s">
        <v>4425</v>
      </c>
      <c r="H1409" s="9" t="s">
        <v>2924</v>
      </c>
      <c r="I1409" s="9">
        <v>5578</v>
      </c>
      <c r="J1409" s="9">
        <v>5578</v>
      </c>
      <c r="K1409" s="9">
        <v>542.5</v>
      </c>
      <c r="L1409" s="115">
        <f t="shared" si="63"/>
        <v>1</v>
      </c>
      <c r="M1409" s="96">
        <f>IF($B1409="Область","",SUM('Дані з ДІСО'!J1409:L1409)/K1409)</f>
        <v>0.69308755760368668</v>
      </c>
      <c r="N1409" s="9" t="str">
        <f>IF($B1409="Область","",VLOOKUP(100*J1409/I1409,Параметри!$B$39:$C$53,2,TRUE))</f>
        <v>1. 100%</v>
      </c>
      <c r="O1409" s="9" t="str">
        <f>IF($B1409="Область","",VLOOKUP(M1409,Параметри!$B$21:$C$35,2,TRUE))</f>
        <v>1. 0-1</v>
      </c>
      <c r="P1409" s="9">
        <f t="shared" si="64"/>
        <v>1</v>
      </c>
      <c r="Q1409" s="9">
        <f t="shared" si="65"/>
        <v>1</v>
      </c>
      <c r="R1409" s="116">
        <v>11</v>
      </c>
      <c r="S1409" s="117">
        <f>IF(C1409="Область",Параметри!$K$47,IF(C1409="Київ",Параметри!$K$48,IF(L1409&lt;Параметри!$I$42,Параметри!$K$42,IF(L1409&lt;Параметри!$I$43,Параметри!$K$43,IF(L1409&lt;Параметри!$I$44,Параметри!$K$44,IF(L1409&lt;Параметри!$I$45,Параметри!$K$45,Параметри!$K$46))))))</f>
        <v>0.53</v>
      </c>
      <c r="T1409" s="97">
        <f>IF($B1409="Область",Параметри!K$63,IF($R1409&lt;Параметри!$G$59,Параметри!K$58,IF($R1409&lt;Параметри!$G$60,Параметри!K$59,IF($R1409&lt;Параметри!$G$61,Параметри!K$60,IF($R1409&lt;Параметри!$G$62,Параметри!K$61,Параметри!K$62)))))</f>
        <v>1.7000000000000001E-2</v>
      </c>
      <c r="U1409" s="97">
        <f>IF($B1409="Область",Параметри!L$63,IF($R1409&lt;Параметри!$G$59,Параметри!L$58,IF($R1409&lt;Параметри!$G$60,Параметри!L$59,IF($R1409&lt;Параметри!$G$61,Параметри!L$60,IF($R1409&lt;Параметри!$G$62,Параметри!L$61,Параметри!L$62)))))</f>
        <v>4.7E-2</v>
      </c>
      <c r="V1409" s="98">
        <f>IF(OR(SUM('Дані з ДІСО'!G1409:I1409)=0,Розрахунки!H1409=0),"",Розрахунки!H1409/SUM('Дані з ДІСО'!G1409:I1409))</f>
        <v>12.96551724137931</v>
      </c>
      <c r="W1409" s="9">
        <v>2016</v>
      </c>
      <c r="X1409" s="9">
        <v>10</v>
      </c>
      <c r="Y1409" s="9">
        <v>12</v>
      </c>
      <c r="Z1409" s="9" t="s">
        <v>4536</v>
      </c>
      <c r="AA1409" s="99">
        <v>11</v>
      </c>
      <c r="AB1409" s="9" t="str">
        <f>IF('Коефіцієнти АТО'!C1409="Область","",'Коефіцієнти АТО'!D1409)</f>
        <v>Чернігівська</v>
      </c>
      <c r="AC1409" s="9"/>
    </row>
    <row r="1410" spans="1:29" ht="15" customHeight="1">
      <c r="A1410" s="9">
        <v>1409</v>
      </c>
      <c r="B1410" s="9" t="s">
        <v>3148</v>
      </c>
      <c r="C1410" s="9" t="s">
        <v>3148</v>
      </c>
      <c r="D1410" s="9" t="s">
        <v>4422</v>
      </c>
      <c r="E1410" s="9" t="s">
        <v>24</v>
      </c>
      <c r="F1410" s="9" t="s">
        <v>2927</v>
      </c>
      <c r="G1410" s="9" t="s">
        <v>4426</v>
      </c>
      <c r="H1410" s="9" t="s">
        <v>2926</v>
      </c>
      <c r="I1410" s="9">
        <v>3545</v>
      </c>
      <c r="J1410" s="9">
        <v>3545</v>
      </c>
      <c r="K1410" s="9">
        <v>245.5</v>
      </c>
      <c r="L1410" s="115">
        <f t="shared" ref="L1410:L1464" si="66">IF($B1410="Область","",J1410/I1410)</f>
        <v>1</v>
      </c>
      <c r="M1410" s="96">
        <f>IF($B1410="Область","",SUM('Дані з ДІСО'!J1410:L1410)/K1410)</f>
        <v>1.274949083503055</v>
      </c>
      <c r="N1410" s="9" t="str">
        <f>IF($B1410="Область","",VLOOKUP(100*J1410/I1410,Параметри!$B$39:$C$53,2,TRUE))</f>
        <v>1. 100%</v>
      </c>
      <c r="O1410" s="9" t="str">
        <f>IF($B1410="Область","",VLOOKUP(M1410,Параметри!$B$21:$C$35,2,TRUE))</f>
        <v>2. 1-1,4</v>
      </c>
      <c r="P1410" s="9">
        <f t="shared" ref="P1410:P1464" si="67">IF($B1410="Область","",IF(MID(N1410,2,1)=".",MID(N1410,1,1),MID(N1410,1,2))*1)</f>
        <v>1</v>
      </c>
      <c r="Q1410" s="9">
        <f t="shared" ref="Q1410:Q1464" si="68">IF($B1410="Область","",IF(MID(O1410,2,1)=".",MID(O1410,1,1),MID(O1410,1,2))*1)</f>
        <v>2</v>
      </c>
      <c r="R1410" s="116">
        <v>11</v>
      </c>
      <c r="S1410" s="117">
        <f>IF(C1410="Область",Параметри!$K$47,IF(C1410="Київ",Параметри!$K$48,IF(L1410&lt;Параметри!$I$42,Параметри!$K$42,IF(L1410&lt;Параметри!$I$43,Параметри!$K$43,IF(L1410&lt;Параметри!$I$44,Параметри!$K$44,IF(L1410&lt;Параметри!$I$45,Параметри!$K$45,Параметри!$K$46))))))</f>
        <v>0.53</v>
      </c>
      <c r="T1410" s="97">
        <f>IF($B1410="Область",Параметри!K$63,IF($R1410&lt;Параметри!$G$59,Параметри!K$58,IF($R1410&lt;Параметри!$G$60,Параметри!K$59,IF($R1410&lt;Параметри!$G$61,Параметри!K$60,IF($R1410&lt;Параметри!$G$62,Параметри!K$61,Параметри!K$62)))))</f>
        <v>1.7000000000000001E-2</v>
      </c>
      <c r="U1410" s="97">
        <f>IF($B1410="Область",Параметри!L$63,IF($R1410&lt;Параметри!$G$59,Параметри!L$58,IF($R1410&lt;Параметри!$G$60,Параметри!L$59,IF($R1410&lt;Параметри!$G$61,Параметри!L$60,IF($R1410&lt;Параметри!$G$62,Параметри!L$61,Параметри!L$62)))))</f>
        <v>4.7E-2</v>
      </c>
      <c r="V1410" s="98">
        <f>IF(OR(SUM('Дані з ДІСО'!G1410:I1410)=0,Розрахунки!H1410=0),"",Розрахунки!H1410/SUM('Дані з ДІСО'!G1410:I1410))</f>
        <v>6.1372549019607847</v>
      </c>
      <c r="W1410" s="9">
        <v>2016</v>
      </c>
      <c r="X1410" s="9">
        <v>11.5</v>
      </c>
      <c r="Y1410" s="9">
        <v>10</v>
      </c>
      <c r="Z1410" s="9" t="s">
        <v>4536</v>
      </c>
      <c r="AA1410" s="99">
        <v>11</v>
      </c>
      <c r="AB1410" s="9" t="str">
        <f>IF('Коефіцієнти АТО'!C1410="Область","",'Коефіцієнти АТО'!D1410)</f>
        <v>Чернігівська</v>
      </c>
      <c r="AC1410" s="9"/>
    </row>
    <row r="1411" spans="1:29" ht="15" customHeight="1">
      <c r="A1411" s="9">
        <v>1410</v>
      </c>
      <c r="B1411" s="9" t="s">
        <v>3151</v>
      </c>
      <c r="C1411" s="9" t="s">
        <v>3151</v>
      </c>
      <c r="D1411" s="9" t="s">
        <v>4422</v>
      </c>
      <c r="E1411" s="9" t="s">
        <v>29</v>
      </c>
      <c r="F1411" s="9" t="s">
        <v>2929</v>
      </c>
      <c r="G1411" s="9" t="s">
        <v>4427</v>
      </c>
      <c r="H1411" s="9" t="s">
        <v>2928</v>
      </c>
      <c r="I1411" s="9">
        <v>6595</v>
      </c>
      <c r="J1411" s="9">
        <v>4383</v>
      </c>
      <c r="K1411" s="9">
        <v>363.1</v>
      </c>
      <c r="L1411" s="115">
        <f t="shared" si="66"/>
        <v>0.6645943896891584</v>
      </c>
      <c r="M1411" s="96">
        <f>IF($B1411="Область","",SUM('Дані з ДІСО'!J1411:L1411)/K1411)</f>
        <v>1.6717157807766454</v>
      </c>
      <c r="N1411" s="9" t="str">
        <f>IF($B1411="Область","",VLOOKUP(100*J1411/I1411,Параметри!$B$39:$C$53,2,TRUE))</f>
        <v>3. 66-72</v>
      </c>
      <c r="O1411" s="9" t="str">
        <f>IF($B1411="Область","",VLOOKUP(M1411,Параметри!$B$21:$C$35,2,TRUE))</f>
        <v>3. 1,4-2,1</v>
      </c>
      <c r="P1411" s="9">
        <f t="shared" si="67"/>
        <v>3</v>
      </c>
      <c r="Q1411" s="9">
        <f t="shared" si="68"/>
        <v>3</v>
      </c>
      <c r="R1411" s="116">
        <v>13</v>
      </c>
      <c r="S1411" s="117">
        <f>IF(C1411="Область",Параметри!$K$47,IF(C1411="Київ",Параметри!$K$48,IF(L1411&lt;Параметри!$I$42,Параметри!$K$42,IF(L1411&lt;Параметри!$I$43,Параметри!$K$43,IF(L1411&lt;Параметри!$I$44,Параметри!$K$44,IF(L1411&lt;Параметри!$I$45,Параметри!$K$45,Параметри!$K$46))))))</f>
        <v>0.48</v>
      </c>
      <c r="T1411" s="97">
        <f>IF($B1411="Область",Параметри!K$63,IF($R1411&lt;Параметри!$G$59,Параметри!K$58,IF($R1411&lt;Параметри!$G$60,Параметри!K$59,IF($R1411&lt;Параметри!$G$61,Параметри!K$60,IF($R1411&lt;Параметри!$G$62,Параметри!K$61,Параметри!K$62)))))</f>
        <v>1.7000000000000001E-2</v>
      </c>
      <c r="U1411" s="97">
        <f>IF($B1411="Область",Параметри!L$63,IF($R1411&lt;Параметри!$G$59,Параметри!L$58,IF($R1411&lt;Параметри!$G$60,Параметри!L$59,IF($R1411&lt;Параметри!$G$61,Параметри!L$60,IF($R1411&lt;Параметри!$G$62,Параметри!L$61,Параметри!L$62)))))</f>
        <v>4.7E-2</v>
      </c>
      <c r="V1411" s="98">
        <f>IF(OR(SUM('Дані з ДІСО'!G1411:I1411)=0,Розрахунки!H1411=0),"",Розрахунки!H1411/SUM('Дані з ДІСО'!G1411:I1411))</f>
        <v>11.24074074074074</v>
      </c>
      <c r="W1411" s="9">
        <v>2016</v>
      </c>
      <c r="X1411" s="9">
        <v>13</v>
      </c>
      <c r="Y1411" s="9">
        <v>13</v>
      </c>
      <c r="Z1411" s="9" t="s">
        <v>4535</v>
      </c>
      <c r="AA1411" s="99">
        <v>13</v>
      </c>
      <c r="AB1411" s="9" t="str">
        <f>IF('Коефіцієнти АТО'!C1411="Область","",'Коефіцієнти АТО'!D1411)</f>
        <v>Чернігівська</v>
      </c>
      <c r="AC1411" s="9"/>
    </row>
    <row r="1412" spans="1:29" ht="15" customHeight="1">
      <c r="A1412" s="9">
        <v>1411</v>
      </c>
      <c r="B1412" s="9" t="s">
        <v>3145</v>
      </c>
      <c r="C1412" s="9" t="s">
        <v>3146</v>
      </c>
      <c r="D1412" s="9" t="s">
        <v>4422</v>
      </c>
      <c r="E1412" s="9" t="s">
        <v>21</v>
      </c>
      <c r="F1412" s="9" t="s">
        <v>2931</v>
      </c>
      <c r="G1412" s="9" t="s">
        <v>4428</v>
      </c>
      <c r="H1412" s="9" t="s">
        <v>2930</v>
      </c>
      <c r="I1412" s="9">
        <v>7136</v>
      </c>
      <c r="J1412" s="9">
        <v>4678</v>
      </c>
      <c r="K1412" s="9">
        <v>446.8</v>
      </c>
      <c r="L1412" s="115">
        <f t="shared" si="66"/>
        <v>0.65554932735426008</v>
      </c>
      <c r="M1412" s="96">
        <f>IF($B1412="Область","",SUM('Дані з ДІСО'!J1412:L1412)/K1412)</f>
        <v>1.190689346463742</v>
      </c>
      <c r="N1412" s="9" t="str">
        <f>IF($B1412="Область","",VLOOKUP(100*J1412/I1412,Параметри!$B$39:$C$53,2,TRUE))</f>
        <v>4. 63-66</v>
      </c>
      <c r="O1412" s="9" t="str">
        <f>IF($B1412="Область","",VLOOKUP(M1412,Параметри!$B$21:$C$35,2,TRUE))</f>
        <v>2. 1-1,4</v>
      </c>
      <c r="P1412" s="9">
        <f t="shared" si="67"/>
        <v>4</v>
      </c>
      <c r="Q1412" s="9">
        <f t="shared" si="68"/>
        <v>2</v>
      </c>
      <c r="R1412" s="116">
        <v>12</v>
      </c>
      <c r="S1412" s="117">
        <f>IF(C1412="Область",Параметри!$K$47,IF(C1412="Київ",Параметри!$K$48,IF(L1412&lt;Параметри!$I$42,Параметри!$K$42,IF(L1412&lt;Параметри!$I$43,Параметри!$K$43,IF(L1412&lt;Параметри!$I$44,Параметри!$K$44,IF(L1412&lt;Параметри!$I$45,Параметри!$K$45,Параметри!$K$46))))))</f>
        <v>0.48</v>
      </c>
      <c r="T1412" s="97">
        <f>IF($B1412="Область",Параметри!K$63,IF($R1412&lt;Параметри!$G$59,Параметри!K$58,IF($R1412&lt;Параметри!$G$60,Параметри!K$59,IF($R1412&lt;Параметри!$G$61,Параметри!K$60,IF($R1412&lt;Параметри!$G$62,Параметри!K$61,Параметри!K$62)))))</f>
        <v>1.7000000000000001E-2</v>
      </c>
      <c r="U1412" s="97">
        <f>IF($B1412="Область",Параметри!L$63,IF($R1412&lt;Параметри!$G$59,Параметри!L$58,IF($R1412&lt;Параметри!$G$60,Параметри!L$59,IF($R1412&lt;Параметри!$G$61,Параметри!L$60,IF($R1412&lt;Параметри!$G$62,Параметри!L$61,Параметри!L$62)))))</f>
        <v>4.7E-2</v>
      </c>
      <c r="V1412" s="98">
        <f>IF(OR(SUM('Дані з ДІСО'!G1412:I1412)=0,Розрахунки!H1412=0),"",Розрахунки!H1412/SUM('Дані з ДІСО'!G1412:I1412))</f>
        <v>17.161290322580644</v>
      </c>
      <c r="W1412" s="9">
        <v>2017</v>
      </c>
      <c r="X1412" s="9">
        <v>13</v>
      </c>
      <c r="Y1412" s="9">
        <v>11</v>
      </c>
      <c r="Z1412" s="9" t="s">
        <v>4536</v>
      </c>
      <c r="AA1412" s="99">
        <v>12</v>
      </c>
      <c r="AB1412" s="9" t="str">
        <f>IF('Коефіцієнти АТО'!C1412="Область","",'Коефіцієнти АТО'!D1412)</f>
        <v>Чернігівська</v>
      </c>
      <c r="AC1412" s="9"/>
    </row>
    <row r="1413" spans="1:29" ht="15" customHeight="1">
      <c r="A1413" s="9">
        <v>1412</v>
      </c>
      <c r="B1413" s="9" t="s">
        <v>3145</v>
      </c>
      <c r="C1413" s="9" t="s">
        <v>3146</v>
      </c>
      <c r="D1413" s="9" t="s">
        <v>4422</v>
      </c>
      <c r="E1413" s="9" t="s">
        <v>21</v>
      </c>
      <c r="F1413" s="9" t="s">
        <v>2933</v>
      </c>
      <c r="G1413" s="9" t="s">
        <v>4429</v>
      </c>
      <c r="H1413" s="9" t="s">
        <v>2932</v>
      </c>
      <c r="I1413" s="9">
        <v>20915</v>
      </c>
      <c r="J1413" s="9">
        <v>8506</v>
      </c>
      <c r="K1413" s="9">
        <v>1164.8</v>
      </c>
      <c r="L1413" s="115">
        <f t="shared" si="66"/>
        <v>0.40669376045900074</v>
      </c>
      <c r="M1413" s="96">
        <f>IF($B1413="Область","",SUM('Дані з ДІСО'!J1413:L1413)/K1413)</f>
        <v>1.8398008241758244</v>
      </c>
      <c r="N1413" s="9" t="str">
        <f>IF($B1413="Область","",VLOOKUP(100*J1413/I1413,Параметри!$B$39:$C$53,2,TRUE))</f>
        <v>9. 26-43</v>
      </c>
      <c r="O1413" s="9" t="str">
        <f>IF($B1413="Область","",VLOOKUP(M1413,Параметри!$B$21:$C$35,2,TRUE))</f>
        <v>3. 1,4-2,1</v>
      </c>
      <c r="P1413" s="9">
        <f t="shared" si="67"/>
        <v>9</v>
      </c>
      <c r="Q1413" s="9">
        <f t="shared" si="68"/>
        <v>3</v>
      </c>
      <c r="R1413" s="116">
        <v>16</v>
      </c>
      <c r="S1413" s="117">
        <f>IF(C1413="Область",Параметри!$K$47,IF(C1413="Київ",Параметри!$K$48,IF(L1413&lt;Параметри!$I$42,Параметри!$K$42,IF(L1413&lt;Параметри!$I$43,Параметри!$K$43,IF(L1413&lt;Параметри!$I$44,Параметри!$K$44,IF(L1413&lt;Параметри!$I$45,Параметри!$K$45,Параметри!$K$46))))))</f>
        <v>0.43</v>
      </c>
      <c r="T1413" s="97">
        <f>IF($B1413="Область",Параметри!K$63,IF($R1413&lt;Параметри!$G$59,Параметри!K$58,IF($R1413&lt;Параметри!$G$60,Параметри!K$59,IF($R1413&lt;Параметри!$G$61,Параметри!K$60,IF($R1413&lt;Параметри!$G$62,Параметри!K$61,Параметри!K$62)))))</f>
        <v>1.7000000000000001E-2</v>
      </c>
      <c r="U1413" s="97">
        <f>IF($B1413="Область",Параметри!L$63,IF($R1413&lt;Параметри!$G$59,Параметри!L$58,IF($R1413&lt;Параметри!$G$60,Параметри!L$59,IF($R1413&lt;Параметри!$G$61,Параметри!L$60,IF($R1413&lt;Параметри!$G$62,Параметри!L$61,Параметри!L$62)))))</f>
        <v>4.7E-2</v>
      </c>
      <c r="V1413" s="98">
        <f>IF(OR(SUM('Дані з ДІСО'!G1413:I1413)=0,Розрахунки!H1413=0),"",Розрахунки!H1413/SUM('Дані з ДІСО'!G1413:I1413))</f>
        <v>17.565573770491802</v>
      </c>
      <c r="W1413" s="9">
        <v>2017</v>
      </c>
      <c r="X1413" s="9">
        <v>16.5</v>
      </c>
      <c r="Y1413" s="9">
        <v>15</v>
      </c>
      <c r="Z1413" s="9" t="s">
        <v>4536</v>
      </c>
      <c r="AA1413" s="99">
        <v>16</v>
      </c>
      <c r="AB1413" s="9" t="str">
        <f>IF('Коефіцієнти АТО'!C1413="Область","",'Коефіцієнти АТО'!D1413)</f>
        <v>Чернігівська</v>
      </c>
      <c r="AC1413" s="9"/>
    </row>
    <row r="1414" spans="1:29" ht="15" customHeight="1">
      <c r="A1414" s="9">
        <v>1413</v>
      </c>
      <c r="B1414" s="9" t="s">
        <v>3145</v>
      </c>
      <c r="C1414" s="9" t="s">
        <v>3146</v>
      </c>
      <c r="D1414" s="9" t="s">
        <v>4422</v>
      </c>
      <c r="E1414" s="9" t="s">
        <v>21</v>
      </c>
      <c r="F1414" s="9" t="s">
        <v>2935</v>
      </c>
      <c r="G1414" s="9" t="s">
        <v>4430</v>
      </c>
      <c r="H1414" s="9" t="s">
        <v>2934</v>
      </c>
      <c r="I1414" s="9">
        <v>19575</v>
      </c>
      <c r="J1414" s="9">
        <v>6455</v>
      </c>
      <c r="K1414" s="9">
        <v>548.9</v>
      </c>
      <c r="L1414" s="115">
        <f t="shared" si="66"/>
        <v>0.329757343550447</v>
      </c>
      <c r="M1414" s="96">
        <f>IF($B1414="Область","",SUM('Дані з ДІСО'!J1414:L1414)/K1414)</f>
        <v>4.4525414465294224</v>
      </c>
      <c r="N1414" s="9" t="str">
        <f>IF($B1414="Область","",VLOOKUP(100*J1414/I1414,Параметри!$B$39:$C$53,2,TRUE))</f>
        <v>9. 26-43</v>
      </c>
      <c r="O1414" s="9" t="str">
        <f>IF($B1414="Область","",VLOOKUP(M1414,Параметри!$B$21:$C$35,2,TRUE))</f>
        <v>7. 4,1-4,5</v>
      </c>
      <c r="P1414" s="9">
        <f t="shared" si="67"/>
        <v>9</v>
      </c>
      <c r="Q1414" s="9">
        <f t="shared" si="68"/>
        <v>7</v>
      </c>
      <c r="R1414" s="116">
        <v>18</v>
      </c>
      <c r="S1414" s="117">
        <f>IF(C1414="Область",Параметри!$K$47,IF(C1414="Київ",Параметри!$K$48,IF(L1414&lt;Параметри!$I$42,Параметри!$K$42,IF(L1414&lt;Параметри!$I$43,Параметри!$K$43,IF(L1414&lt;Параметри!$I$44,Параметри!$K$44,IF(L1414&lt;Параметри!$I$45,Параметри!$K$45,Параметри!$K$46))))))</f>
        <v>0.33</v>
      </c>
      <c r="T1414" s="97">
        <f>IF($B1414="Область",Параметри!K$63,IF($R1414&lt;Параметри!$G$59,Параметри!K$58,IF($R1414&lt;Параметри!$G$60,Параметри!K$59,IF($R1414&lt;Параметри!$G$61,Параметри!K$60,IF($R1414&lt;Параметри!$G$62,Параметри!K$61,Параметри!K$62)))))</f>
        <v>1.7000000000000001E-2</v>
      </c>
      <c r="U1414" s="97">
        <f>IF($B1414="Область",Параметри!L$63,IF($R1414&lt;Параметри!$G$59,Параметри!L$58,IF($R1414&lt;Параметри!$G$60,Параметри!L$59,IF($R1414&lt;Параметри!$G$61,Параметри!L$60,IF($R1414&lt;Параметри!$G$62,Параметри!L$61,Параметри!L$62)))))</f>
        <v>4.7E-2</v>
      </c>
      <c r="V1414" s="98">
        <f>IF(OR(SUM('Дані з ДІСО'!G1414:I1414)=0,Розрахунки!H1414=0),"",Розрахунки!H1414/SUM('Дані з ДІСО'!G1414:I1414))</f>
        <v>23.5</v>
      </c>
      <c r="W1414" s="9">
        <v>2017</v>
      </c>
      <c r="X1414" s="9">
        <v>18</v>
      </c>
      <c r="Y1414" s="9">
        <v>17</v>
      </c>
      <c r="Z1414" s="9" t="s">
        <v>4535</v>
      </c>
      <c r="AA1414" s="99">
        <v>18</v>
      </c>
      <c r="AB1414" s="9" t="str">
        <f>IF('Коефіцієнти АТО'!C1414="Область","",'Коефіцієнти АТО'!D1414)</f>
        <v>Чернігівська</v>
      </c>
      <c r="AC1414" s="9"/>
    </row>
    <row r="1415" spans="1:29" ht="15" customHeight="1">
      <c r="A1415" s="9">
        <v>1414</v>
      </c>
      <c r="B1415" s="9" t="s">
        <v>3145</v>
      </c>
      <c r="C1415" s="9" t="s">
        <v>3146</v>
      </c>
      <c r="D1415" s="9" t="s">
        <v>4422</v>
      </c>
      <c r="E1415" s="9" t="s">
        <v>21</v>
      </c>
      <c r="F1415" s="9" t="s">
        <v>2937</v>
      </c>
      <c r="G1415" s="9" t="s">
        <v>4431</v>
      </c>
      <c r="H1415" s="9" t="s">
        <v>2936</v>
      </c>
      <c r="I1415" s="9">
        <v>9017</v>
      </c>
      <c r="J1415" s="9">
        <v>3362</v>
      </c>
      <c r="K1415" s="9">
        <v>390.6</v>
      </c>
      <c r="L1415" s="115">
        <f t="shared" si="66"/>
        <v>0.37285128091382941</v>
      </c>
      <c r="M1415" s="96">
        <f>IF($B1415="Область","",SUM('Дані з ДІСО'!J1415:L1415)/K1415)</f>
        <v>2.0788530465949822</v>
      </c>
      <c r="N1415" s="9" t="str">
        <f>IF($B1415="Область","",VLOOKUP(100*J1415/I1415,Параметри!$B$39:$C$53,2,TRUE))</f>
        <v>9. 26-43</v>
      </c>
      <c r="O1415" s="9" t="str">
        <f>IF($B1415="Область","",VLOOKUP(M1415,Параметри!$B$21:$C$35,2,TRUE))</f>
        <v>3. 1,4-2,1</v>
      </c>
      <c r="P1415" s="9">
        <f t="shared" si="67"/>
        <v>9</v>
      </c>
      <c r="Q1415" s="9">
        <f t="shared" si="68"/>
        <v>3</v>
      </c>
      <c r="R1415" s="116">
        <v>16</v>
      </c>
      <c r="S1415" s="117">
        <f>IF(C1415="Область",Параметри!$K$47,IF(C1415="Київ",Параметри!$K$48,IF(L1415&lt;Параметри!$I$42,Параметри!$K$42,IF(L1415&lt;Параметри!$I$43,Параметри!$K$43,IF(L1415&lt;Параметри!$I$44,Параметри!$K$44,IF(L1415&lt;Параметри!$I$45,Параметри!$K$45,Параметри!$K$46))))))</f>
        <v>0.33</v>
      </c>
      <c r="T1415" s="97">
        <f>IF($B1415="Область",Параметри!K$63,IF($R1415&lt;Параметри!$G$59,Параметри!K$58,IF($R1415&lt;Параметри!$G$60,Параметри!K$59,IF($R1415&lt;Параметри!$G$61,Параметри!K$60,IF($R1415&lt;Параметри!$G$62,Параметри!K$61,Параметри!K$62)))))</f>
        <v>1.7000000000000001E-2</v>
      </c>
      <c r="U1415" s="97">
        <f>IF($B1415="Область",Параметри!L$63,IF($R1415&lt;Параметри!$G$59,Параметри!L$58,IF($R1415&lt;Параметри!$G$60,Параметри!L$59,IF($R1415&lt;Параметри!$G$61,Параметри!L$60,IF($R1415&lt;Параметри!$G$62,Параметри!L$61,Параметри!L$62)))))</f>
        <v>4.7E-2</v>
      </c>
      <c r="V1415" s="98">
        <f>IF(OR(SUM('Дані з ДІСО'!G1415:I1415)=0,Розрахунки!H1415=0),"",Розрахунки!H1415/SUM('Дані з ДІСО'!G1415:I1415))</f>
        <v>19.804878048780488</v>
      </c>
      <c r="W1415" s="9">
        <v>2017</v>
      </c>
      <c r="X1415" s="9">
        <v>16.5</v>
      </c>
      <c r="Y1415" s="9">
        <v>15</v>
      </c>
      <c r="Z1415" s="9" t="s">
        <v>4536</v>
      </c>
      <c r="AA1415" s="99">
        <v>16</v>
      </c>
      <c r="AB1415" s="9" t="str">
        <f>IF('Коефіцієнти АТО'!C1415="Область","",'Коефіцієнти АТО'!D1415)</f>
        <v>Чернігівська</v>
      </c>
      <c r="AC1415" s="9"/>
    </row>
    <row r="1416" spans="1:29" ht="15" customHeight="1">
      <c r="A1416" s="9">
        <v>1415</v>
      </c>
      <c r="B1416" s="9" t="s">
        <v>3145</v>
      </c>
      <c r="C1416" s="9" t="s">
        <v>3146</v>
      </c>
      <c r="D1416" s="9" t="s">
        <v>4422</v>
      </c>
      <c r="E1416" s="9" t="s">
        <v>21</v>
      </c>
      <c r="F1416" s="9" t="s">
        <v>2939</v>
      </c>
      <c r="G1416" s="9" t="s">
        <v>4432</v>
      </c>
      <c r="H1416" s="9" t="s">
        <v>2938</v>
      </c>
      <c r="I1416" s="9">
        <v>22026</v>
      </c>
      <c r="J1416" s="9">
        <v>11201</v>
      </c>
      <c r="K1416" s="9">
        <v>1283.4000000000001</v>
      </c>
      <c r="L1416" s="115">
        <f t="shared" si="66"/>
        <v>0.50853536729319893</v>
      </c>
      <c r="M1416" s="96">
        <f>IF($B1416="Область","",SUM('Дані з ДІСО'!J1416:L1416)/K1416)</f>
        <v>1.5388810970858655</v>
      </c>
      <c r="N1416" s="9" t="str">
        <f>IF($B1416="Область","",VLOOKUP(100*J1416/I1416,Параметри!$B$39:$C$53,2,TRUE))</f>
        <v>7. 49-53</v>
      </c>
      <c r="O1416" s="9" t="str">
        <f>IF($B1416="Область","",VLOOKUP(M1416,Параметри!$B$21:$C$35,2,TRUE))</f>
        <v>3. 1,4-2,1</v>
      </c>
      <c r="P1416" s="9">
        <f t="shared" si="67"/>
        <v>7</v>
      </c>
      <c r="Q1416" s="9">
        <f t="shared" si="68"/>
        <v>3</v>
      </c>
      <c r="R1416" s="116">
        <v>14.5</v>
      </c>
      <c r="S1416" s="117">
        <f>IF(C1416="Область",Параметри!$K$47,IF(C1416="Київ",Параметри!$K$48,IF(L1416&lt;Параметри!$I$42,Параметри!$K$42,IF(L1416&lt;Параметри!$I$43,Параметри!$K$43,IF(L1416&lt;Параметри!$I$44,Параметри!$K$44,IF(L1416&lt;Параметри!$I$45,Параметри!$K$45,Параметри!$K$46))))))</f>
        <v>0.43</v>
      </c>
      <c r="T1416" s="97">
        <f>IF($B1416="Область",Параметри!K$63,IF($R1416&lt;Параметри!$G$59,Параметри!K$58,IF($R1416&lt;Параметри!$G$60,Параметри!K$59,IF($R1416&lt;Параметри!$G$61,Параметри!K$60,IF($R1416&lt;Параметри!$G$62,Параметри!K$61,Параметри!K$62)))))</f>
        <v>1.7000000000000001E-2</v>
      </c>
      <c r="U1416" s="97">
        <f>IF($B1416="Область",Параметри!L$63,IF($R1416&lt;Параметри!$G$59,Параметри!L$58,IF($R1416&lt;Параметри!$G$60,Параметри!L$59,IF($R1416&lt;Параметри!$G$61,Параметри!L$60,IF($R1416&lt;Параметри!$G$62,Параметри!L$61,Параметри!L$62)))))</f>
        <v>4.7E-2</v>
      </c>
      <c r="V1416" s="98">
        <f>IF(OR(SUM('Дані з ДІСО'!G1416:I1416)=0,Розрахунки!H1416=0),"",Розрахунки!H1416/SUM('Дані з ДІСО'!G1416:I1416))</f>
        <v>16.596638655462186</v>
      </c>
      <c r="W1416" s="9">
        <v>2017</v>
      </c>
      <c r="X1416" s="9">
        <v>14.5</v>
      </c>
      <c r="Y1416" s="9">
        <v>14</v>
      </c>
      <c r="Z1416" s="9" t="s">
        <v>4535</v>
      </c>
      <c r="AA1416" s="99">
        <v>14.5</v>
      </c>
      <c r="AB1416" s="9" t="str">
        <f>IF('Коефіцієнти АТО'!C1416="Область","",'Коефіцієнти АТО'!D1416)</f>
        <v>Чернігівська</v>
      </c>
      <c r="AC1416" s="9"/>
    </row>
    <row r="1417" spans="1:29" ht="15" customHeight="1">
      <c r="A1417" s="9">
        <v>1416</v>
      </c>
      <c r="B1417" s="9" t="s">
        <v>3151</v>
      </c>
      <c r="C1417" s="9" t="s">
        <v>3151</v>
      </c>
      <c r="D1417" s="9" t="s">
        <v>4422</v>
      </c>
      <c r="E1417" s="9" t="s">
        <v>29</v>
      </c>
      <c r="F1417" s="9" t="s">
        <v>2941</v>
      </c>
      <c r="G1417" s="9" t="s">
        <v>4433</v>
      </c>
      <c r="H1417" s="9" t="s">
        <v>2940</v>
      </c>
      <c r="I1417" s="9">
        <v>6190</v>
      </c>
      <c r="J1417" s="9">
        <v>2822</v>
      </c>
      <c r="K1417" s="9">
        <v>673.6</v>
      </c>
      <c r="L1417" s="115">
        <f t="shared" si="66"/>
        <v>0.45589660743134086</v>
      </c>
      <c r="M1417" s="96">
        <f>IF($B1417="Область","",SUM('Дані з ДІСО'!J1417:L1417)/K1417)</f>
        <v>0.63687648456057</v>
      </c>
      <c r="N1417" s="9" t="str">
        <f>IF($B1417="Область","",VLOOKUP(100*J1417/I1417,Параметри!$B$39:$C$53,2,TRUE))</f>
        <v>8. 43-49</v>
      </c>
      <c r="O1417" s="9" t="str">
        <f>IF($B1417="Область","",VLOOKUP(M1417,Параметри!$B$21:$C$35,2,TRUE))</f>
        <v>1. 0-1</v>
      </c>
      <c r="P1417" s="9">
        <f t="shared" si="67"/>
        <v>8</v>
      </c>
      <c r="Q1417" s="9">
        <f t="shared" si="68"/>
        <v>1</v>
      </c>
      <c r="R1417" s="116">
        <v>14.5</v>
      </c>
      <c r="S1417" s="117">
        <f>IF(C1417="Область",Параметри!$K$47,IF(C1417="Київ",Параметри!$K$48,IF(L1417&lt;Параметри!$I$42,Параметри!$K$42,IF(L1417&lt;Параметри!$I$43,Параметри!$K$43,IF(L1417&lt;Параметри!$I$44,Параметри!$K$44,IF(L1417&lt;Параметри!$I$45,Параметри!$K$45,Параметри!$K$46))))))</f>
        <v>0.43</v>
      </c>
      <c r="T1417" s="97">
        <f>IF($B1417="Область",Параметри!K$63,IF($R1417&lt;Параметри!$G$59,Параметри!K$58,IF($R1417&lt;Параметри!$G$60,Параметри!K$59,IF($R1417&lt;Параметри!$G$61,Параметри!K$60,IF($R1417&lt;Параметри!$G$62,Параметри!K$61,Параметри!K$62)))))</f>
        <v>1.7000000000000001E-2</v>
      </c>
      <c r="U1417" s="97">
        <f>IF($B1417="Область",Параметри!L$63,IF($R1417&lt;Параметри!$G$59,Параметри!L$58,IF($R1417&lt;Параметри!$G$60,Параметри!L$59,IF($R1417&lt;Параметри!$G$61,Параметри!L$60,IF($R1417&lt;Параметри!$G$62,Параметри!L$61,Параметри!L$62)))))</f>
        <v>4.7E-2</v>
      </c>
      <c r="V1417" s="98">
        <f>IF(OR(SUM('Дані з ДІСО'!G1417:I1417)=0,Розрахунки!H1417=0),"",Розрахунки!H1417/SUM('Дані з ДІСО'!G1417:I1417))</f>
        <v>11.916666666666666</v>
      </c>
      <c r="W1417" s="9">
        <v>2017</v>
      </c>
      <c r="X1417" s="9">
        <v>13.5</v>
      </c>
      <c r="Y1417" s="9">
        <v>15.5</v>
      </c>
      <c r="Z1417" s="9" t="s">
        <v>4536</v>
      </c>
      <c r="AA1417" s="99">
        <v>14.5</v>
      </c>
      <c r="AB1417" s="9" t="str">
        <f>IF('Коефіцієнти АТО'!C1417="Область","",'Коефіцієнти АТО'!D1417)</f>
        <v>Чернігівська</v>
      </c>
      <c r="AC1417" s="9"/>
    </row>
    <row r="1418" spans="1:29" ht="15" customHeight="1">
      <c r="A1418" s="9">
        <v>1417</v>
      </c>
      <c r="B1418" s="9" t="s">
        <v>3151</v>
      </c>
      <c r="C1418" s="9" t="s">
        <v>3151</v>
      </c>
      <c r="D1418" s="9" t="s">
        <v>4422</v>
      </c>
      <c r="E1418" s="9" t="s">
        <v>29</v>
      </c>
      <c r="F1418" s="9" t="s">
        <v>2943</v>
      </c>
      <c r="G1418" s="9" t="s">
        <v>4434</v>
      </c>
      <c r="H1418" s="9" t="s">
        <v>2942</v>
      </c>
      <c r="I1418" s="9">
        <v>15506</v>
      </c>
      <c r="J1418" s="9">
        <v>10435</v>
      </c>
      <c r="K1418" s="9">
        <v>915.2</v>
      </c>
      <c r="L1418" s="115">
        <f t="shared" si="66"/>
        <v>0.67296530375338581</v>
      </c>
      <c r="M1418" s="96">
        <f>IF($B1418="Область","",SUM('Дані з ДІСО'!J1418:L1418)/K1418)</f>
        <v>1.4586975524475523</v>
      </c>
      <c r="N1418" s="9" t="str">
        <f>IF($B1418="Область","",VLOOKUP(100*J1418/I1418,Параметри!$B$39:$C$53,2,TRUE))</f>
        <v>3. 66-72</v>
      </c>
      <c r="O1418" s="9" t="str">
        <f>IF($B1418="Область","",VLOOKUP(M1418,Параметри!$B$21:$C$35,2,TRUE))</f>
        <v>3. 1,4-2,1</v>
      </c>
      <c r="P1418" s="9">
        <f t="shared" si="67"/>
        <v>3</v>
      </c>
      <c r="Q1418" s="9">
        <f t="shared" si="68"/>
        <v>3</v>
      </c>
      <c r="R1418" s="116">
        <v>12.5</v>
      </c>
      <c r="S1418" s="117">
        <f>IF(C1418="Область",Параметри!$K$47,IF(C1418="Київ",Параметри!$K$48,IF(L1418&lt;Параметри!$I$42,Параметри!$K$42,IF(L1418&lt;Параметри!$I$43,Параметри!$K$43,IF(L1418&lt;Параметри!$I$44,Параметри!$K$44,IF(L1418&lt;Параметри!$I$45,Параметри!$K$45,Параметри!$K$46))))))</f>
        <v>0.48</v>
      </c>
      <c r="T1418" s="97">
        <f>IF($B1418="Область",Параметри!K$63,IF($R1418&lt;Параметри!$G$59,Параметри!K$58,IF($R1418&lt;Параметри!$G$60,Параметри!K$59,IF($R1418&lt;Параметри!$G$61,Параметри!K$60,IF($R1418&lt;Параметри!$G$62,Параметри!K$61,Параметри!K$62)))))</f>
        <v>1.7000000000000001E-2</v>
      </c>
      <c r="U1418" s="97">
        <f>IF($B1418="Область",Параметри!L$63,IF($R1418&lt;Параметри!$G$59,Параметри!L$58,IF($R1418&lt;Параметри!$G$60,Параметри!L$59,IF($R1418&lt;Параметри!$G$61,Параметри!L$60,IF($R1418&lt;Параметри!$G$62,Параметри!L$61,Параметри!L$62)))))</f>
        <v>4.7E-2</v>
      </c>
      <c r="V1418" s="98">
        <f>IF(OR(SUM('Дані з ДІСО'!G1418:I1418)=0,Розрахунки!H1418=0),"",Розрахунки!H1418/SUM('Дані з ДІСО'!G1418:I1418))</f>
        <v>12.247706422018348</v>
      </c>
      <c r="W1418" s="9">
        <v>2017</v>
      </c>
      <c r="X1418" s="9">
        <v>13</v>
      </c>
      <c r="Y1418" s="9">
        <v>11.5</v>
      </c>
      <c r="Z1418" s="9" t="s">
        <v>4536</v>
      </c>
      <c r="AA1418" s="99">
        <v>12.5</v>
      </c>
      <c r="AB1418" s="9" t="str">
        <f>IF('Коефіцієнти АТО'!C1418="Область","",'Коефіцієнти АТО'!D1418)</f>
        <v>Чернігівська</v>
      </c>
      <c r="AC1418" s="9"/>
    </row>
    <row r="1419" spans="1:29" ht="15" customHeight="1">
      <c r="A1419" s="9">
        <v>1418</v>
      </c>
      <c r="B1419" s="9" t="s">
        <v>3151</v>
      </c>
      <c r="C1419" s="9" t="s">
        <v>3151</v>
      </c>
      <c r="D1419" s="9" t="s">
        <v>4422</v>
      </c>
      <c r="E1419" s="9" t="s">
        <v>29</v>
      </c>
      <c r="F1419" s="9" t="s">
        <v>2945</v>
      </c>
      <c r="G1419" s="9" t="s">
        <v>4435</v>
      </c>
      <c r="H1419" s="9" t="s">
        <v>2944</v>
      </c>
      <c r="I1419" s="9">
        <v>9712</v>
      </c>
      <c r="J1419" s="9">
        <v>6057</v>
      </c>
      <c r="K1419" s="9">
        <v>362.3</v>
      </c>
      <c r="L1419" s="115">
        <f t="shared" si="66"/>
        <v>0.62366144975288307</v>
      </c>
      <c r="M1419" s="96">
        <f>IF($B1419="Область","",SUM('Дані з ДІСО'!J1419:L1419)/K1419)</f>
        <v>1.7168092740822523</v>
      </c>
      <c r="N1419" s="9" t="str">
        <f>IF($B1419="Область","",VLOOKUP(100*J1419/I1419,Параметри!$B$39:$C$53,2,TRUE))</f>
        <v>5. 58-63</v>
      </c>
      <c r="O1419" s="9" t="str">
        <f>IF($B1419="Область","",VLOOKUP(M1419,Параметри!$B$21:$C$35,2,TRUE))</f>
        <v>3. 1,4-2,1</v>
      </c>
      <c r="P1419" s="9">
        <f t="shared" si="67"/>
        <v>5</v>
      </c>
      <c r="Q1419" s="9">
        <f t="shared" si="68"/>
        <v>3</v>
      </c>
      <c r="R1419" s="116">
        <v>13.5</v>
      </c>
      <c r="S1419" s="117">
        <f>IF(C1419="Область",Параметри!$K$47,IF(C1419="Київ",Параметри!$K$48,IF(L1419&lt;Параметри!$I$42,Параметри!$K$42,IF(L1419&lt;Параметри!$I$43,Параметри!$K$43,IF(L1419&lt;Параметри!$I$44,Параметри!$K$44,IF(L1419&lt;Параметри!$I$45,Параметри!$K$45,Параметри!$K$46))))))</f>
        <v>0.48</v>
      </c>
      <c r="T1419" s="97">
        <f>IF($B1419="Область",Параметри!K$63,IF($R1419&lt;Параметри!$G$59,Параметри!K$58,IF($R1419&lt;Параметри!$G$60,Параметри!K$59,IF($R1419&lt;Параметри!$G$61,Параметри!K$60,IF($R1419&lt;Параметри!$G$62,Параметри!K$61,Параметри!K$62)))))</f>
        <v>1.7000000000000001E-2</v>
      </c>
      <c r="U1419" s="97">
        <f>IF($B1419="Область",Параметри!L$63,IF($R1419&lt;Параметри!$G$59,Параметри!L$58,IF($R1419&lt;Параметри!$G$60,Параметри!L$59,IF($R1419&lt;Параметри!$G$61,Параметри!L$60,IF($R1419&lt;Параметри!$G$62,Параметри!L$61,Параметри!L$62)))))</f>
        <v>4.7E-2</v>
      </c>
      <c r="V1419" s="98">
        <f>IF(OR(SUM('Дані з ДІСО'!G1419:I1419)=0,Розрахунки!H1419=0),"",Розрахунки!H1419/SUM('Дані з ДІСО'!G1419:I1419))</f>
        <v>9.1470588235294112</v>
      </c>
      <c r="W1419" s="9">
        <v>2017</v>
      </c>
      <c r="X1419" s="9">
        <v>13.5</v>
      </c>
      <c r="Y1419" s="9">
        <v>13</v>
      </c>
      <c r="Z1419" s="9" t="s">
        <v>4535</v>
      </c>
      <c r="AA1419" s="99">
        <v>13.5</v>
      </c>
      <c r="AB1419" s="9" t="str">
        <f>IF('Коефіцієнти АТО'!C1419="Область","",'Коефіцієнти АТО'!D1419)</f>
        <v>Чернігівська</v>
      </c>
      <c r="AC1419" s="9"/>
    </row>
    <row r="1420" spans="1:29" ht="15" customHeight="1">
      <c r="A1420" s="9">
        <v>1419</v>
      </c>
      <c r="B1420" s="9" t="s">
        <v>3151</v>
      </c>
      <c r="C1420" s="9" t="s">
        <v>3151</v>
      </c>
      <c r="D1420" s="9" t="s">
        <v>4422</v>
      </c>
      <c r="E1420" s="9" t="s">
        <v>29</v>
      </c>
      <c r="F1420" s="9" t="s">
        <v>2947</v>
      </c>
      <c r="G1420" s="9" t="s">
        <v>4436</v>
      </c>
      <c r="H1420" s="9" t="s">
        <v>2946</v>
      </c>
      <c r="I1420" s="9">
        <v>12487</v>
      </c>
      <c r="J1420" s="9">
        <v>9636</v>
      </c>
      <c r="K1420" s="9">
        <v>779.2</v>
      </c>
      <c r="L1420" s="115">
        <f t="shared" si="66"/>
        <v>0.77168254985184592</v>
      </c>
      <c r="M1420" s="96">
        <f>IF($B1420="Область","",SUM('Дані з ДІСО'!J1420:L1420)/K1420)</f>
        <v>1.1344969199178645</v>
      </c>
      <c r="N1420" s="9" t="str">
        <f>IF($B1420="Область","",VLOOKUP(100*J1420/I1420,Параметри!$B$39:$C$53,2,TRUE))</f>
        <v>2. 72-100</v>
      </c>
      <c r="O1420" s="9" t="str">
        <f>IF($B1420="Область","",VLOOKUP(M1420,Параметри!$B$21:$C$35,2,TRUE))</f>
        <v>2. 1-1,4</v>
      </c>
      <c r="P1420" s="9">
        <f t="shared" si="67"/>
        <v>2</v>
      </c>
      <c r="Q1420" s="9">
        <f t="shared" si="68"/>
        <v>2</v>
      </c>
      <c r="R1420" s="116">
        <v>11</v>
      </c>
      <c r="S1420" s="117">
        <f>IF(C1420="Область",Параметри!$K$47,IF(C1420="Київ",Параметри!$K$48,IF(L1420&lt;Параметри!$I$42,Параметри!$K$42,IF(L1420&lt;Параметри!$I$43,Параметри!$K$43,IF(L1420&lt;Параметри!$I$44,Параметри!$K$44,IF(L1420&lt;Параметри!$I$45,Параметри!$K$45,Параметри!$K$46))))))</f>
        <v>0.48</v>
      </c>
      <c r="T1420" s="97">
        <f>IF($B1420="Область",Параметри!K$63,IF($R1420&lt;Параметри!$G$59,Параметри!K$58,IF($R1420&lt;Параметри!$G$60,Параметри!K$59,IF($R1420&lt;Параметри!$G$61,Параметри!K$60,IF($R1420&lt;Параметри!$G$62,Параметри!K$61,Параметри!K$62)))))</f>
        <v>1.7000000000000001E-2</v>
      </c>
      <c r="U1420" s="97">
        <f>IF($B1420="Область",Параметри!L$63,IF($R1420&lt;Параметри!$G$59,Параметри!L$58,IF($R1420&lt;Параметри!$G$60,Параметри!L$59,IF($R1420&lt;Параметри!$G$61,Параметри!L$60,IF($R1420&lt;Параметри!$G$62,Параметри!L$61,Параметри!L$62)))))</f>
        <v>4.7E-2</v>
      </c>
      <c r="V1420" s="98">
        <f>IF(OR(SUM('Дані з ДІСО'!G1420:I1420)=0,Розрахунки!H1420=0),"",Розрахунки!H1420/SUM('Дані з ДІСО'!G1420:I1420))</f>
        <v>10.279069767441861</v>
      </c>
      <c r="W1420" s="9">
        <v>2017</v>
      </c>
      <c r="X1420" s="9">
        <v>12.5</v>
      </c>
      <c r="Y1420" s="9">
        <v>10</v>
      </c>
      <c r="Z1420" s="9" t="s">
        <v>4536</v>
      </c>
      <c r="AA1420" s="99">
        <v>11</v>
      </c>
      <c r="AB1420" s="9" t="str">
        <f>IF('Коефіцієнти АТО'!C1420="Область","",'Коефіцієнти АТО'!D1420)</f>
        <v>Чернігівська</v>
      </c>
      <c r="AC1420" s="9"/>
    </row>
    <row r="1421" spans="1:29" ht="15" customHeight="1">
      <c r="A1421" s="9">
        <v>1420</v>
      </c>
      <c r="B1421" s="9" t="s">
        <v>3148</v>
      </c>
      <c r="C1421" s="9" t="s">
        <v>3148</v>
      </c>
      <c r="D1421" s="9" t="s">
        <v>4422</v>
      </c>
      <c r="E1421" s="9" t="s">
        <v>24</v>
      </c>
      <c r="F1421" s="9" t="s">
        <v>2228</v>
      </c>
      <c r="G1421" s="9" t="s">
        <v>3169</v>
      </c>
      <c r="H1421" s="9" t="s">
        <v>2948</v>
      </c>
      <c r="I1421" s="9">
        <v>7399</v>
      </c>
      <c r="J1421" s="9">
        <v>7399</v>
      </c>
      <c r="K1421" s="9">
        <v>383.3</v>
      </c>
      <c r="L1421" s="115">
        <f t="shared" si="66"/>
        <v>1</v>
      </c>
      <c r="M1421" s="96">
        <f>IF($B1421="Область","",SUM('Дані з ДІСО'!J1421:L1421)/K1421)</f>
        <v>1.3592486303156797</v>
      </c>
      <c r="N1421" s="9" t="str">
        <f>IF($B1421="Область","",VLOOKUP(100*J1421/I1421,Параметри!$B$39:$C$53,2,TRUE))</f>
        <v>1. 100%</v>
      </c>
      <c r="O1421" s="9" t="str">
        <f>IF($B1421="Область","",VLOOKUP(M1421,Параметри!$B$21:$C$35,2,TRUE))</f>
        <v>2. 1-1,4</v>
      </c>
      <c r="P1421" s="9">
        <f t="shared" si="67"/>
        <v>1</v>
      </c>
      <c r="Q1421" s="9">
        <f t="shared" si="68"/>
        <v>2</v>
      </c>
      <c r="R1421" s="116">
        <v>11.5</v>
      </c>
      <c r="S1421" s="117">
        <f>IF(C1421="Область",Параметри!$K$47,IF(C1421="Київ",Параметри!$K$48,IF(L1421&lt;Параметри!$I$42,Параметри!$K$42,IF(L1421&lt;Параметри!$I$43,Параметри!$K$43,IF(L1421&lt;Параметри!$I$44,Параметри!$K$44,IF(L1421&lt;Параметри!$I$45,Параметри!$K$45,Параметри!$K$46))))))</f>
        <v>0.53</v>
      </c>
      <c r="T1421" s="97">
        <f>IF($B1421="Область",Параметри!K$63,IF($R1421&lt;Параметри!$G$59,Параметри!K$58,IF($R1421&lt;Параметри!$G$60,Параметри!K$59,IF($R1421&lt;Параметри!$G$61,Параметри!K$60,IF($R1421&lt;Параметри!$G$62,Параметри!K$61,Параметри!K$62)))))</f>
        <v>1.7000000000000001E-2</v>
      </c>
      <c r="U1421" s="97">
        <f>IF($B1421="Область",Параметри!L$63,IF($R1421&lt;Параметри!$G$59,Параметри!L$58,IF($R1421&lt;Параметри!$G$60,Параметри!L$59,IF($R1421&lt;Параметри!$G$61,Параметри!L$60,IF($R1421&lt;Параметри!$G$62,Параметри!L$61,Параметри!L$62)))))</f>
        <v>4.7E-2</v>
      </c>
      <c r="V1421" s="98">
        <f>IF(OR(SUM('Дані з ДІСО'!G1421:I1421)=0,Розрахунки!H1421=0),"",Розрахунки!H1421/SUM('Дані з ДІСО'!G1421:I1421))</f>
        <v>14.885714285714286</v>
      </c>
      <c r="W1421" s="9">
        <v>2017</v>
      </c>
      <c r="X1421" s="9">
        <v>11.5</v>
      </c>
      <c r="Y1421" s="9">
        <v>11</v>
      </c>
      <c r="Z1421" s="9" t="s">
        <v>4535</v>
      </c>
      <c r="AA1421" s="99">
        <v>11.5</v>
      </c>
      <c r="AB1421" s="9" t="str">
        <f>IF('Коефіцієнти АТО'!C1421="Область","",'Коефіцієнти АТО'!D1421)</f>
        <v>Чернігівська</v>
      </c>
      <c r="AC1421" s="9"/>
    </row>
    <row r="1422" spans="1:29" ht="15" customHeight="1">
      <c r="A1422" s="9">
        <v>1421</v>
      </c>
      <c r="B1422" s="9" t="s">
        <v>3148</v>
      </c>
      <c r="C1422" s="9" t="s">
        <v>3148</v>
      </c>
      <c r="D1422" s="9" t="s">
        <v>4422</v>
      </c>
      <c r="E1422" s="9" t="s">
        <v>24</v>
      </c>
      <c r="F1422" s="9" t="s">
        <v>2950</v>
      </c>
      <c r="G1422" s="9" t="s">
        <v>4437</v>
      </c>
      <c r="H1422" s="9" t="s">
        <v>2949</v>
      </c>
      <c r="I1422" s="9">
        <v>4062</v>
      </c>
      <c r="J1422" s="9">
        <v>4062</v>
      </c>
      <c r="K1422" s="9">
        <v>350.9</v>
      </c>
      <c r="L1422" s="115">
        <f t="shared" si="66"/>
        <v>1</v>
      </c>
      <c r="M1422" s="96">
        <f>IF($B1422="Область","",SUM('Дані з ДІСО'!J1422:L1422)/K1422)</f>
        <v>0.97748646337988032</v>
      </c>
      <c r="N1422" s="9" t="str">
        <f>IF($B1422="Область","",VLOOKUP(100*J1422/I1422,Параметри!$B$39:$C$53,2,TRUE))</f>
        <v>1. 100%</v>
      </c>
      <c r="O1422" s="9" t="str">
        <f>IF($B1422="Область","",VLOOKUP(M1422,Параметри!$B$21:$C$35,2,TRUE))</f>
        <v>1. 0-1</v>
      </c>
      <c r="P1422" s="9">
        <f t="shared" si="67"/>
        <v>1</v>
      </c>
      <c r="Q1422" s="9">
        <f t="shared" si="68"/>
        <v>1</v>
      </c>
      <c r="R1422" s="116">
        <v>10</v>
      </c>
      <c r="S1422" s="117">
        <f>IF(C1422="Область",Параметри!$K$47,IF(C1422="Київ",Параметри!$K$48,IF(L1422&lt;Параметри!$I$42,Параметри!$K$42,IF(L1422&lt;Параметри!$I$43,Параметри!$K$43,IF(L1422&lt;Параметри!$I$44,Параметри!$K$44,IF(L1422&lt;Параметри!$I$45,Параметри!$K$45,Параметри!$K$46))))))</f>
        <v>0.53</v>
      </c>
      <c r="T1422" s="97">
        <f>IF($B1422="Область",Параметри!K$63,IF($R1422&lt;Параметри!$G$59,Параметри!K$58,IF($R1422&lt;Параметри!$G$60,Параметри!K$59,IF($R1422&lt;Параметри!$G$61,Параметри!K$60,IF($R1422&lt;Параметри!$G$62,Параметри!K$61,Параметри!K$62)))))</f>
        <v>1.7000000000000001E-2</v>
      </c>
      <c r="U1422" s="97">
        <f>IF($B1422="Область",Параметри!L$63,IF($R1422&lt;Параметри!$G$59,Параметри!L$58,IF($R1422&lt;Параметри!$G$60,Параметри!L$59,IF($R1422&lt;Параметри!$G$61,Параметри!L$60,IF($R1422&lt;Параметри!$G$62,Параметри!L$61,Параметри!L$62)))))</f>
        <v>4.7E-2</v>
      </c>
      <c r="V1422" s="98">
        <f>IF(OR(SUM('Дані з ДІСО'!G1422:I1422)=0,Розрахунки!H1422=0),"",Розрахунки!H1422/SUM('Дані з ДІСО'!G1422:I1422))</f>
        <v>11.064516129032258</v>
      </c>
      <c r="W1422" s="9">
        <v>2017</v>
      </c>
      <c r="X1422" s="9">
        <v>10</v>
      </c>
      <c r="Y1422" s="9">
        <v>10</v>
      </c>
      <c r="Z1422" s="9" t="s">
        <v>4535</v>
      </c>
      <c r="AA1422" s="99">
        <v>10</v>
      </c>
      <c r="AB1422" s="9" t="str">
        <f>IF('Коефіцієнти АТО'!C1422="Область","",'Коефіцієнти АТО'!D1422)</f>
        <v>Чернігівська</v>
      </c>
      <c r="AC1422" s="9"/>
    </row>
    <row r="1423" spans="1:29" ht="15" customHeight="1">
      <c r="A1423" s="9">
        <v>1422</v>
      </c>
      <c r="B1423" s="9" t="s">
        <v>3145</v>
      </c>
      <c r="C1423" s="9" t="s">
        <v>3146</v>
      </c>
      <c r="D1423" s="9" t="s">
        <v>4422</v>
      </c>
      <c r="E1423" s="9" t="s">
        <v>21</v>
      </c>
      <c r="F1423" s="9" t="s">
        <v>2952</v>
      </c>
      <c r="G1423" s="9" t="s">
        <v>4438</v>
      </c>
      <c r="H1423" s="9" t="s">
        <v>2951</v>
      </c>
      <c r="I1423" s="9">
        <v>25581</v>
      </c>
      <c r="J1423" s="9">
        <v>12379</v>
      </c>
      <c r="K1423" s="9">
        <v>1003.4</v>
      </c>
      <c r="L1423" s="115">
        <f t="shared" si="66"/>
        <v>0.48391384230483564</v>
      </c>
      <c r="M1423" s="96">
        <f>IF($B1423="Область","",SUM('Дані з ДІСО'!J1423:L1423)/K1423)</f>
        <v>2.4088100458441302</v>
      </c>
      <c r="N1423" s="9" t="str">
        <f>IF($B1423="Область","",VLOOKUP(100*J1423/I1423,Параметри!$B$39:$C$53,2,TRUE))</f>
        <v>8. 43-49</v>
      </c>
      <c r="O1423" s="9" t="str">
        <f>IF($B1423="Область","",VLOOKUP(M1423,Параметри!$B$21:$C$35,2,TRUE))</f>
        <v>4. 2,1-3</v>
      </c>
      <c r="P1423" s="9">
        <f t="shared" si="67"/>
        <v>8</v>
      </c>
      <c r="Q1423" s="9">
        <f t="shared" si="68"/>
        <v>4</v>
      </c>
      <c r="R1423" s="116">
        <v>15</v>
      </c>
      <c r="S1423" s="117">
        <f>IF(C1423="Область",Параметри!$K$47,IF(C1423="Київ",Параметри!$K$48,IF(L1423&lt;Параметри!$I$42,Параметри!$K$42,IF(L1423&lt;Параметри!$I$43,Параметри!$K$43,IF(L1423&lt;Параметри!$I$44,Параметри!$K$44,IF(L1423&lt;Параметри!$I$45,Параметри!$K$45,Параметри!$K$46))))))</f>
        <v>0.43</v>
      </c>
      <c r="T1423" s="97">
        <f>IF($B1423="Область",Параметри!K$63,IF($R1423&lt;Параметри!$G$59,Параметри!K$58,IF($R1423&lt;Параметри!$G$60,Параметри!K$59,IF($R1423&lt;Параметри!$G$61,Параметри!K$60,IF($R1423&lt;Параметри!$G$62,Параметри!K$61,Параметри!K$62)))))</f>
        <v>1.7000000000000001E-2</v>
      </c>
      <c r="U1423" s="97">
        <f>IF($B1423="Область",Параметри!L$63,IF($R1423&lt;Параметри!$G$59,Параметри!L$58,IF($R1423&lt;Параметри!$G$60,Параметри!L$59,IF($R1423&lt;Параметри!$G$61,Параметри!L$60,IF($R1423&lt;Параметри!$G$62,Параметри!L$61,Параметри!L$62)))))</f>
        <v>4.7E-2</v>
      </c>
      <c r="V1423" s="98">
        <f>IF(OR(SUM('Дані з ДІСО'!G1423:I1423)=0,Розрахунки!H1423=0),"",Розрахунки!H1423/SUM('Дані з ДІСО'!G1423:I1423))</f>
        <v>14.560240963855422</v>
      </c>
      <c r="W1423" s="9">
        <v>2018</v>
      </c>
      <c r="X1423" s="9">
        <v>15.5</v>
      </c>
      <c r="Y1423" s="9">
        <v>14</v>
      </c>
      <c r="Z1423" s="9" t="s">
        <v>4536</v>
      </c>
      <c r="AA1423" s="99">
        <v>15</v>
      </c>
      <c r="AB1423" s="9" t="str">
        <f>IF('Коефіцієнти АТО'!C1423="Область","",'Коефіцієнти АТО'!D1423)</f>
        <v>Чернігівська</v>
      </c>
      <c r="AC1423" s="9"/>
    </row>
    <row r="1424" spans="1:29" ht="15" customHeight="1">
      <c r="A1424" s="9">
        <v>1423</v>
      </c>
      <c r="B1424" s="9" t="s">
        <v>3151</v>
      </c>
      <c r="C1424" s="9" t="s">
        <v>3151</v>
      </c>
      <c r="D1424" s="9" t="s">
        <v>4422</v>
      </c>
      <c r="E1424" s="9" t="s">
        <v>29</v>
      </c>
      <c r="F1424" s="9" t="s">
        <v>2954</v>
      </c>
      <c r="G1424" s="9" t="s">
        <v>4439</v>
      </c>
      <c r="H1424" s="9" t="s">
        <v>2953</v>
      </c>
      <c r="I1424" s="9">
        <v>16148</v>
      </c>
      <c r="J1424" s="9">
        <v>8502</v>
      </c>
      <c r="K1424" s="9">
        <v>704.1</v>
      </c>
      <c r="L1424" s="115">
        <f t="shared" si="66"/>
        <v>0.5265048303195442</v>
      </c>
      <c r="M1424" s="96">
        <f>IF($B1424="Область","",SUM('Дані з ДІСО'!J1424:L1424)/K1424)</f>
        <v>2.7552904416986221</v>
      </c>
      <c r="N1424" s="9" t="str">
        <f>IF($B1424="Область","",VLOOKUP(100*J1424/I1424,Параметри!$B$39:$C$53,2,TRUE))</f>
        <v>7. 49-53</v>
      </c>
      <c r="O1424" s="9" t="str">
        <f>IF($B1424="Область","",VLOOKUP(M1424,Параметри!$B$21:$C$35,2,TRUE))</f>
        <v>4. 2,1-3</v>
      </c>
      <c r="P1424" s="9">
        <f t="shared" si="67"/>
        <v>7</v>
      </c>
      <c r="Q1424" s="9">
        <f t="shared" si="68"/>
        <v>4</v>
      </c>
      <c r="R1424" s="116">
        <v>15</v>
      </c>
      <c r="S1424" s="117">
        <f>IF(C1424="Область",Параметри!$K$47,IF(C1424="Київ",Параметри!$K$48,IF(L1424&lt;Параметри!$I$42,Параметри!$K$42,IF(L1424&lt;Параметри!$I$43,Параметри!$K$43,IF(L1424&lt;Параметри!$I$44,Параметри!$K$44,IF(L1424&lt;Параметри!$I$45,Параметри!$K$45,Параметри!$K$46))))))</f>
        <v>0.43</v>
      </c>
      <c r="T1424" s="97">
        <f>IF($B1424="Область",Параметри!K$63,IF($R1424&lt;Параметри!$G$59,Параметри!K$58,IF($R1424&lt;Параметри!$G$60,Параметри!K$59,IF($R1424&lt;Параметри!$G$61,Параметри!K$60,IF($R1424&lt;Параметри!$G$62,Параметри!K$61,Параметри!K$62)))))</f>
        <v>1.7000000000000001E-2</v>
      </c>
      <c r="U1424" s="97">
        <f>IF($B1424="Область",Параметри!L$63,IF($R1424&lt;Параметри!$G$59,Параметри!L$58,IF($R1424&lt;Параметри!$G$60,Параметри!L$59,IF($R1424&lt;Параметри!$G$61,Параметри!L$60,IF($R1424&lt;Параметри!$G$62,Параметри!L$61,Параметри!L$62)))))</f>
        <v>4.7E-2</v>
      </c>
      <c r="V1424" s="98">
        <f>IF(OR(SUM('Дані з ДІСО'!G1424:I1424)=0,Розрахунки!H1424=0),"",Розрахунки!H1424/SUM('Дані з ДІСО'!G1424:I1424))</f>
        <v>13.566433566433567</v>
      </c>
      <c r="W1424" s="9">
        <v>2018</v>
      </c>
      <c r="X1424" s="9">
        <v>15</v>
      </c>
      <c r="Y1424" s="9">
        <v>15</v>
      </c>
      <c r="Z1424" s="9" t="s">
        <v>4535</v>
      </c>
      <c r="AA1424" s="99">
        <v>15</v>
      </c>
      <c r="AB1424" s="9" t="str">
        <f>IF('Коефіцієнти АТО'!C1424="Область","",'Коефіцієнти АТО'!D1424)</f>
        <v>Чернігівська</v>
      </c>
      <c r="AC1424" s="9"/>
    </row>
    <row r="1425" spans="1:29" ht="15" customHeight="1">
      <c r="A1425" s="9">
        <v>1424</v>
      </c>
      <c r="B1425" s="9" t="s">
        <v>3148</v>
      </c>
      <c r="C1425" s="9" t="s">
        <v>3148</v>
      </c>
      <c r="D1425" s="9" t="s">
        <v>4422</v>
      </c>
      <c r="E1425" s="9" t="s">
        <v>24</v>
      </c>
      <c r="F1425" s="9" t="s">
        <v>2956</v>
      </c>
      <c r="G1425" s="9" t="s">
        <v>4440</v>
      </c>
      <c r="H1425" s="9" t="s">
        <v>2955</v>
      </c>
      <c r="I1425" s="9">
        <v>4539</v>
      </c>
      <c r="J1425" s="9">
        <v>4539</v>
      </c>
      <c r="K1425" s="9">
        <v>426.3</v>
      </c>
      <c r="L1425" s="115">
        <f t="shared" si="66"/>
        <v>1</v>
      </c>
      <c r="M1425" s="96">
        <f>IF($B1425="Область","",SUM('Дані з ДІСО'!J1425:L1425)/K1425)</f>
        <v>0.73891625615763545</v>
      </c>
      <c r="N1425" s="9" t="str">
        <f>IF($B1425="Область","",VLOOKUP(100*J1425/I1425,Параметри!$B$39:$C$53,2,TRUE))</f>
        <v>1. 100%</v>
      </c>
      <c r="O1425" s="9" t="str">
        <f>IF($B1425="Область","",VLOOKUP(M1425,Параметри!$B$21:$C$35,2,TRUE))</f>
        <v>1. 0-1</v>
      </c>
      <c r="P1425" s="9">
        <f t="shared" si="67"/>
        <v>1</v>
      </c>
      <c r="Q1425" s="9">
        <f t="shared" si="68"/>
        <v>1</v>
      </c>
      <c r="R1425" s="116">
        <v>10</v>
      </c>
      <c r="S1425" s="117">
        <f>IF(C1425="Область",Параметри!$K$47,IF(C1425="Київ",Параметри!$K$48,IF(L1425&lt;Параметри!$I$42,Параметри!$K$42,IF(L1425&lt;Параметри!$I$43,Параметри!$K$43,IF(L1425&lt;Параметри!$I$44,Параметри!$K$44,IF(L1425&lt;Параметри!$I$45,Параметри!$K$45,Параметри!$K$46))))))</f>
        <v>0.53</v>
      </c>
      <c r="T1425" s="97">
        <f>IF($B1425="Область",Параметри!K$63,IF($R1425&lt;Параметри!$G$59,Параметри!K$58,IF($R1425&lt;Параметри!$G$60,Параметри!K$59,IF($R1425&lt;Параметри!$G$61,Параметри!K$60,IF($R1425&lt;Параметри!$G$62,Параметри!K$61,Параметри!K$62)))))</f>
        <v>1.7000000000000001E-2</v>
      </c>
      <c r="U1425" s="97">
        <f>IF($B1425="Область",Параметри!L$63,IF($R1425&lt;Параметри!$G$59,Параметри!L$58,IF($R1425&lt;Параметри!$G$60,Параметри!L$59,IF($R1425&lt;Параметри!$G$61,Параметри!L$60,IF($R1425&lt;Параметри!$G$62,Параметри!L$61,Параметри!L$62)))))</f>
        <v>4.7E-2</v>
      </c>
      <c r="V1425" s="98">
        <f>IF(OR(SUM('Дані з ДІСО'!G1425:I1425)=0,Розрахунки!H1425=0),"",Розрахунки!H1425/SUM('Дані з ДІСО'!G1425:I1425))</f>
        <v>5.9433962264150946</v>
      </c>
      <c r="W1425" s="9">
        <v>2018</v>
      </c>
      <c r="X1425" s="9">
        <v>10</v>
      </c>
      <c r="Y1425" s="9">
        <v>10</v>
      </c>
      <c r="Z1425" s="9" t="s">
        <v>4535</v>
      </c>
      <c r="AA1425" s="99">
        <v>10</v>
      </c>
      <c r="AB1425" s="9" t="str">
        <f>IF('Коефіцієнти АТО'!C1425="Область","",'Коефіцієнти АТО'!D1425)</f>
        <v>Чернігівська</v>
      </c>
      <c r="AC1425" s="9"/>
    </row>
    <row r="1426" spans="1:29" ht="15" customHeight="1">
      <c r="A1426" s="9">
        <v>1425</v>
      </c>
      <c r="B1426" s="9" t="s">
        <v>3148</v>
      </c>
      <c r="C1426" s="9" t="s">
        <v>3148</v>
      </c>
      <c r="D1426" s="9" t="s">
        <v>4422</v>
      </c>
      <c r="E1426" s="9" t="s">
        <v>24</v>
      </c>
      <c r="F1426" s="9" t="s">
        <v>2958</v>
      </c>
      <c r="G1426" s="9" t="s">
        <v>4441</v>
      </c>
      <c r="H1426" s="9" t="s">
        <v>2957</v>
      </c>
      <c r="I1426" s="9">
        <v>6132</v>
      </c>
      <c r="J1426" s="9">
        <v>6132</v>
      </c>
      <c r="K1426" s="9">
        <v>326.7</v>
      </c>
      <c r="L1426" s="115">
        <f t="shared" si="66"/>
        <v>1</v>
      </c>
      <c r="M1426" s="96">
        <f>IF($B1426="Область","",SUM('Дані з ДІСО'!J1426:L1426)/K1426)</f>
        <v>1.7018671564126111</v>
      </c>
      <c r="N1426" s="9" t="str">
        <f>IF($B1426="Область","",VLOOKUP(100*J1426/I1426,Параметри!$B$39:$C$53,2,TRUE))</f>
        <v>1. 100%</v>
      </c>
      <c r="O1426" s="9" t="str">
        <f>IF($B1426="Область","",VLOOKUP(M1426,Параметри!$B$21:$C$35,2,TRUE))</f>
        <v>3. 1,4-2,1</v>
      </c>
      <c r="P1426" s="9">
        <f t="shared" si="67"/>
        <v>1</v>
      </c>
      <c r="Q1426" s="9">
        <f t="shared" si="68"/>
        <v>3</v>
      </c>
      <c r="R1426" s="116">
        <v>13.5</v>
      </c>
      <c r="S1426" s="117">
        <f>IF(C1426="Область",Параметри!$K$47,IF(C1426="Київ",Параметри!$K$48,IF(L1426&lt;Параметри!$I$42,Параметри!$K$42,IF(L1426&lt;Параметри!$I$43,Параметри!$K$43,IF(L1426&lt;Параметри!$I$44,Параметри!$K$44,IF(L1426&lt;Параметри!$I$45,Параметри!$K$45,Параметри!$K$46))))))</f>
        <v>0.53</v>
      </c>
      <c r="T1426" s="97">
        <f>IF($B1426="Область",Параметри!K$63,IF($R1426&lt;Параметри!$G$59,Параметри!K$58,IF($R1426&lt;Параметри!$G$60,Параметри!K$59,IF($R1426&lt;Параметри!$G$61,Параметри!K$60,IF($R1426&lt;Параметри!$G$62,Параметри!K$61,Параметри!K$62)))))</f>
        <v>1.7000000000000001E-2</v>
      </c>
      <c r="U1426" s="97">
        <f>IF($B1426="Область",Параметри!L$63,IF($R1426&lt;Параметри!$G$59,Параметри!L$58,IF($R1426&lt;Параметри!$G$60,Параметри!L$59,IF($R1426&lt;Параметри!$G$61,Параметри!L$60,IF($R1426&lt;Параметри!$G$62,Параметри!L$61,Параметри!L$62)))))</f>
        <v>4.7E-2</v>
      </c>
      <c r="V1426" s="98">
        <f>IF(OR(SUM('Дані з ДІСО'!G1426:I1426)=0,Розрахунки!H1426=0),"",Розрахунки!H1426/SUM('Дані з ДІСО'!G1426:I1426))</f>
        <v>12.355555555555556</v>
      </c>
      <c r="W1426" s="9">
        <v>2018</v>
      </c>
      <c r="X1426" s="9">
        <v>12.5</v>
      </c>
      <c r="Y1426" s="9">
        <v>14.5</v>
      </c>
      <c r="Z1426" s="9" t="s">
        <v>4536</v>
      </c>
      <c r="AA1426" s="99">
        <v>13.5</v>
      </c>
      <c r="AB1426" s="9" t="str">
        <f>IF('Коефіцієнти АТО'!C1426="Область","",'Коефіцієнти АТО'!D1426)</f>
        <v>Чернігівська</v>
      </c>
      <c r="AC1426" s="9"/>
    </row>
    <row r="1427" spans="1:29" ht="15" customHeight="1">
      <c r="A1427" s="9">
        <v>1426</v>
      </c>
      <c r="B1427" s="9" t="s">
        <v>3145</v>
      </c>
      <c r="C1427" s="9" t="s">
        <v>3146</v>
      </c>
      <c r="D1427" s="9" t="s">
        <v>4422</v>
      </c>
      <c r="E1427" s="9" t="s">
        <v>21</v>
      </c>
      <c r="F1427" s="9" t="s">
        <v>2960</v>
      </c>
      <c r="G1427" s="9" t="s">
        <v>4442</v>
      </c>
      <c r="H1427" s="9" t="s">
        <v>2959</v>
      </c>
      <c r="I1427" s="9">
        <v>24750</v>
      </c>
      <c r="J1427" s="9">
        <v>14008</v>
      </c>
      <c r="K1427" s="9">
        <v>1088.2</v>
      </c>
      <c r="L1427" s="115">
        <f t="shared" si="66"/>
        <v>0.56597979797979803</v>
      </c>
      <c r="M1427" s="96">
        <f>IF($B1427="Область","",SUM('Дані з ДІСО'!J1427:L1427)/K1427)</f>
        <v>2.4646204741775408</v>
      </c>
      <c r="N1427" s="9" t="str">
        <f>IF($B1427="Область","",VLOOKUP(100*J1427/I1427,Параметри!$B$39:$C$53,2,TRUE))</f>
        <v>6. 53-58</v>
      </c>
      <c r="O1427" s="9" t="str">
        <f>IF($B1427="Область","",VLOOKUP(M1427,Параметри!$B$21:$C$35,2,TRUE))</f>
        <v>4. 2,1-3</v>
      </c>
      <c r="P1427" s="9">
        <f t="shared" si="67"/>
        <v>6</v>
      </c>
      <c r="Q1427" s="9">
        <f t="shared" si="68"/>
        <v>4</v>
      </c>
      <c r="R1427" s="116">
        <v>15</v>
      </c>
      <c r="S1427" s="117">
        <f>IF(C1427="Область",Параметри!$K$47,IF(C1427="Київ",Параметри!$K$48,IF(L1427&lt;Параметри!$I$42,Параметри!$K$42,IF(L1427&lt;Параметри!$I$43,Параметри!$K$43,IF(L1427&lt;Параметри!$I$44,Параметри!$K$44,IF(L1427&lt;Параметри!$I$45,Параметри!$K$45,Параметри!$K$46))))))</f>
        <v>0.43</v>
      </c>
      <c r="T1427" s="97">
        <f>IF($B1427="Область",Параметри!K$63,IF($R1427&lt;Параметри!$G$59,Параметри!K$58,IF($R1427&lt;Параметри!$G$60,Параметри!K$59,IF($R1427&lt;Параметри!$G$61,Параметри!K$60,IF($R1427&lt;Параметри!$G$62,Параметри!K$61,Параметри!K$62)))))</f>
        <v>1.7000000000000001E-2</v>
      </c>
      <c r="U1427" s="97">
        <f>IF($B1427="Область",Параметри!L$63,IF($R1427&lt;Параметри!$G$59,Параметри!L$58,IF($R1427&lt;Параметри!$G$60,Параметри!L$59,IF($R1427&lt;Параметри!$G$61,Параметри!L$60,IF($R1427&lt;Параметри!$G$62,Параметри!L$61,Параметри!L$62)))))</f>
        <v>4.7E-2</v>
      </c>
      <c r="V1427" s="98">
        <f>IF(OR(SUM('Дані з ДІСО'!G1427:I1427)=0,Розрахунки!H1427=0),"",Розрахунки!H1427/SUM('Дані з ДІСО'!G1427:I1427))</f>
        <v>14.576086956521738</v>
      </c>
      <c r="W1427" s="9">
        <v>2018</v>
      </c>
      <c r="X1427" s="9">
        <v>15</v>
      </c>
      <c r="Y1427" s="9">
        <v>14</v>
      </c>
      <c r="Z1427" s="9" t="s">
        <v>4535</v>
      </c>
      <c r="AA1427" s="99">
        <v>15</v>
      </c>
      <c r="AB1427" s="9" t="str">
        <f>IF('Коефіцієнти АТО'!C1427="Область","",'Коефіцієнти АТО'!D1427)</f>
        <v>Чернігівська</v>
      </c>
      <c r="AC1427" s="9"/>
    </row>
    <row r="1428" spans="1:29" ht="15" customHeight="1">
      <c r="A1428" s="9">
        <v>1427</v>
      </c>
      <c r="B1428" s="9" t="s">
        <v>3148</v>
      </c>
      <c r="C1428" s="9" t="s">
        <v>3148</v>
      </c>
      <c r="D1428" s="9" t="s">
        <v>4422</v>
      </c>
      <c r="E1428" s="9" t="s">
        <v>24</v>
      </c>
      <c r="F1428" s="9" t="s">
        <v>2962</v>
      </c>
      <c r="G1428" s="9" t="s">
        <v>4443</v>
      </c>
      <c r="H1428" s="9" t="s">
        <v>2961</v>
      </c>
      <c r="I1428" s="9">
        <v>2652</v>
      </c>
      <c r="J1428" s="9">
        <v>2652</v>
      </c>
      <c r="K1428" s="9">
        <v>226.5</v>
      </c>
      <c r="L1428" s="115">
        <f t="shared" si="66"/>
        <v>1</v>
      </c>
      <c r="M1428" s="96">
        <f>IF($B1428="Область","",SUM('Дані з ДІСО'!J1428:L1428)/K1428)</f>
        <v>0.82119205298013243</v>
      </c>
      <c r="N1428" s="9" t="str">
        <f>IF($B1428="Область","",VLOOKUP(100*J1428/I1428,Параметри!$B$39:$C$53,2,TRUE))</f>
        <v>1. 100%</v>
      </c>
      <c r="O1428" s="9" t="str">
        <f>IF($B1428="Область","",VLOOKUP(M1428,Параметри!$B$21:$C$35,2,TRUE))</f>
        <v>1. 0-1</v>
      </c>
      <c r="P1428" s="9">
        <f t="shared" si="67"/>
        <v>1</v>
      </c>
      <c r="Q1428" s="9">
        <f t="shared" si="68"/>
        <v>1</v>
      </c>
      <c r="R1428" s="116">
        <v>10</v>
      </c>
      <c r="S1428" s="117">
        <f>IF(C1428="Область",Параметри!$K$47,IF(C1428="Київ",Параметри!$K$48,IF(L1428&lt;Параметри!$I$42,Параметри!$K$42,IF(L1428&lt;Параметри!$I$43,Параметри!$K$43,IF(L1428&lt;Параметри!$I$44,Параметри!$K$44,IF(L1428&lt;Параметри!$I$45,Параметри!$K$45,Параметри!$K$46))))))</f>
        <v>0.53</v>
      </c>
      <c r="T1428" s="97">
        <f>IF($B1428="Область",Параметри!K$63,IF($R1428&lt;Параметри!$G$59,Параметри!K$58,IF($R1428&lt;Параметри!$G$60,Параметри!K$59,IF($R1428&lt;Параметри!$G$61,Параметри!K$60,IF($R1428&lt;Параметри!$G$62,Параметри!K$61,Параметри!K$62)))))</f>
        <v>1.7000000000000001E-2</v>
      </c>
      <c r="U1428" s="97">
        <f>IF($B1428="Область",Параметри!L$63,IF($R1428&lt;Параметри!$G$59,Параметри!L$58,IF($R1428&lt;Параметри!$G$60,Параметри!L$59,IF($R1428&lt;Параметри!$G$61,Параметри!L$60,IF($R1428&lt;Параметри!$G$62,Параметри!L$61,Параметри!L$62)))))</f>
        <v>4.7E-2</v>
      </c>
      <c r="V1428" s="98">
        <f>IF(OR(SUM('Дані з ДІСО'!G1428:I1428)=0,Розрахунки!H1428=0),"",Розрахунки!H1428/SUM('Дані з ДІСО'!G1428:I1428))</f>
        <v>6</v>
      </c>
      <c r="W1428" s="9">
        <v>2018</v>
      </c>
      <c r="X1428" s="9">
        <v>10</v>
      </c>
      <c r="Y1428" s="9">
        <v>10</v>
      </c>
      <c r="Z1428" s="9" t="s">
        <v>4535</v>
      </c>
      <c r="AA1428" s="99">
        <v>10</v>
      </c>
      <c r="AB1428" s="9" t="str">
        <f>IF('Коефіцієнти АТО'!C1428="Область","",'Коефіцієнти АТО'!D1428)</f>
        <v>Чернігівська</v>
      </c>
      <c r="AC1428" s="9"/>
    </row>
    <row r="1429" spans="1:29" ht="15" customHeight="1">
      <c r="A1429" s="9">
        <v>1428</v>
      </c>
      <c r="B1429" s="9" t="s">
        <v>3148</v>
      </c>
      <c r="C1429" s="9" t="s">
        <v>3148</v>
      </c>
      <c r="D1429" s="9" t="s">
        <v>4422</v>
      </c>
      <c r="E1429" s="9" t="s">
        <v>24</v>
      </c>
      <c r="F1429" s="9" t="s">
        <v>2964</v>
      </c>
      <c r="G1429" s="9" t="s">
        <v>4444</v>
      </c>
      <c r="H1429" s="9" t="s">
        <v>2963</v>
      </c>
      <c r="I1429" s="9">
        <v>4021</v>
      </c>
      <c r="J1429" s="9">
        <v>4021</v>
      </c>
      <c r="K1429" s="9">
        <v>284.60000000000002</v>
      </c>
      <c r="L1429" s="115">
        <f t="shared" si="66"/>
        <v>1</v>
      </c>
      <c r="M1429" s="96">
        <f>IF($B1429="Область","",SUM('Дані з ДІСО'!J1429:L1429)/K1429)</f>
        <v>1.3562895291637385</v>
      </c>
      <c r="N1429" s="9" t="str">
        <f>IF($B1429="Область","",VLOOKUP(100*J1429/I1429,Параметри!$B$39:$C$53,2,TRUE))</f>
        <v>1. 100%</v>
      </c>
      <c r="O1429" s="9" t="str">
        <f>IF($B1429="Область","",VLOOKUP(M1429,Параметри!$B$21:$C$35,2,TRUE))</f>
        <v>2. 1-1,4</v>
      </c>
      <c r="P1429" s="9">
        <f t="shared" si="67"/>
        <v>1</v>
      </c>
      <c r="Q1429" s="9">
        <f t="shared" si="68"/>
        <v>2</v>
      </c>
      <c r="R1429" s="116">
        <v>13.5</v>
      </c>
      <c r="S1429" s="117">
        <f>IF(C1429="Область",Параметри!$K$47,IF(C1429="Київ",Параметри!$K$48,IF(L1429&lt;Параметри!$I$42,Параметри!$K$42,IF(L1429&lt;Параметри!$I$43,Параметри!$K$43,IF(L1429&lt;Параметри!$I$44,Параметри!$K$44,IF(L1429&lt;Параметри!$I$45,Параметри!$K$45,Параметри!$K$46))))))</f>
        <v>0.53</v>
      </c>
      <c r="T1429" s="97">
        <f>IF($B1429="Область",Параметри!K$63,IF($R1429&lt;Параметри!$G$59,Параметри!K$58,IF($R1429&lt;Параметри!$G$60,Параметри!K$59,IF($R1429&lt;Параметри!$G$61,Параметри!K$60,IF($R1429&lt;Параметри!$G$62,Параметри!K$61,Параметри!K$62)))))</f>
        <v>1.7000000000000001E-2</v>
      </c>
      <c r="U1429" s="97">
        <f>IF($B1429="Область",Параметри!L$63,IF($R1429&lt;Параметри!$G$59,Параметри!L$58,IF($R1429&lt;Параметри!$G$60,Параметри!L$59,IF($R1429&lt;Параметри!$G$61,Параметри!L$60,IF($R1429&lt;Параметри!$G$62,Параметри!L$61,Параметри!L$62)))))</f>
        <v>4.7E-2</v>
      </c>
      <c r="V1429" s="98">
        <f>IF(OR(SUM('Дані з ДІСО'!G1429:I1429)=0,Розрахунки!H1429=0),"",Розрахунки!H1429/SUM('Дані з ДІСО'!G1429:I1429))</f>
        <v>13.310344827586206</v>
      </c>
      <c r="W1429" s="9">
        <v>2018</v>
      </c>
      <c r="X1429" s="9">
        <v>11.5</v>
      </c>
      <c r="Y1429" s="9">
        <v>14.5</v>
      </c>
      <c r="Z1429" s="9" t="s">
        <v>4536</v>
      </c>
      <c r="AA1429" s="99">
        <v>13.5</v>
      </c>
      <c r="AB1429" s="9" t="str">
        <f>IF('Коефіцієнти АТО'!C1429="Область","",'Коефіцієнти АТО'!D1429)</f>
        <v>Чернігівська</v>
      </c>
      <c r="AC1429" s="9"/>
    </row>
    <row r="1430" spans="1:29" ht="15" customHeight="1">
      <c r="A1430" s="9">
        <v>1429</v>
      </c>
      <c r="B1430" s="9" t="s">
        <v>3145</v>
      </c>
      <c r="C1430" s="9" t="s">
        <v>3146</v>
      </c>
      <c r="D1430" s="9" t="s">
        <v>4422</v>
      </c>
      <c r="E1430" s="9" t="s">
        <v>21</v>
      </c>
      <c r="F1430" s="9" t="s">
        <v>2966</v>
      </c>
      <c r="G1430" s="9" t="s">
        <v>4445</v>
      </c>
      <c r="H1430" s="9" t="s">
        <v>2965</v>
      </c>
      <c r="I1430" s="9">
        <v>22558</v>
      </c>
      <c r="J1430" s="9">
        <v>11021</v>
      </c>
      <c r="K1430" s="9">
        <v>1206.8</v>
      </c>
      <c r="L1430" s="115">
        <f t="shared" si="66"/>
        <v>0.48856281585246919</v>
      </c>
      <c r="M1430" s="96">
        <f>IF($B1430="Область","",SUM('Дані з ДІСО'!J1430:L1430)/K1430)</f>
        <v>1.558667550546901</v>
      </c>
      <c r="N1430" s="9" t="str">
        <f>IF($B1430="Область","",VLOOKUP(100*J1430/I1430,Параметри!$B$39:$C$53,2,TRUE))</f>
        <v>8. 43-49</v>
      </c>
      <c r="O1430" s="9" t="str">
        <f>IF($B1430="Область","",VLOOKUP(M1430,Параметри!$B$21:$C$35,2,TRUE))</f>
        <v>3. 1,4-2,1</v>
      </c>
      <c r="P1430" s="9">
        <f t="shared" si="67"/>
        <v>8</v>
      </c>
      <c r="Q1430" s="9">
        <f t="shared" si="68"/>
        <v>3</v>
      </c>
      <c r="R1430" s="116">
        <v>15</v>
      </c>
      <c r="S1430" s="117">
        <f>IF(C1430="Область",Параметри!$K$47,IF(C1430="Київ",Параметри!$K$48,IF(L1430&lt;Параметри!$I$42,Параметри!$K$42,IF(L1430&lt;Параметри!$I$43,Параметри!$K$43,IF(L1430&lt;Параметри!$I$44,Параметри!$K$44,IF(L1430&lt;Параметри!$I$45,Параметри!$K$45,Параметри!$K$46))))))</f>
        <v>0.43</v>
      </c>
      <c r="T1430" s="97">
        <f>IF($B1430="Область",Параметри!K$63,IF($R1430&lt;Параметри!$G$59,Параметри!K$58,IF($R1430&lt;Параметри!$G$60,Параметри!K$59,IF($R1430&lt;Параметри!$G$61,Параметри!K$60,IF($R1430&lt;Параметри!$G$62,Параметри!K$61,Параметри!K$62)))))</f>
        <v>1.7000000000000001E-2</v>
      </c>
      <c r="U1430" s="97">
        <f>IF($B1430="Область",Параметри!L$63,IF($R1430&lt;Параметри!$G$59,Параметри!L$58,IF($R1430&lt;Параметри!$G$60,Параметри!L$59,IF($R1430&lt;Параметри!$G$61,Параметри!L$60,IF($R1430&lt;Параметри!$G$62,Параметри!L$61,Параметри!L$62)))))</f>
        <v>4.7E-2</v>
      </c>
      <c r="V1430" s="98">
        <f>IF(OR(SUM('Дані з ДІСО'!G1430:I1430)=0,Розрахунки!H1430=0),"",Розрахунки!H1430/SUM('Дані з ДІСО'!G1430:I1430))</f>
        <v>11.75625</v>
      </c>
      <c r="W1430" s="9">
        <v>2018</v>
      </c>
      <c r="X1430" s="9">
        <v>15.5</v>
      </c>
      <c r="Y1430" s="9">
        <v>14</v>
      </c>
      <c r="Z1430" s="9" t="s">
        <v>4536</v>
      </c>
      <c r="AA1430" s="99">
        <v>15</v>
      </c>
      <c r="AB1430" s="9" t="str">
        <f>IF('Коефіцієнти АТО'!C1430="Область","",'Коефіцієнти АТО'!D1430)</f>
        <v>Чернігівська</v>
      </c>
      <c r="AC1430" s="9"/>
    </row>
    <row r="1431" spans="1:29" ht="15" customHeight="1">
      <c r="A1431" s="9">
        <v>1430</v>
      </c>
      <c r="B1431" s="9" t="s">
        <v>3151</v>
      </c>
      <c r="C1431" s="9" t="s">
        <v>3151</v>
      </c>
      <c r="D1431" s="9" t="s">
        <v>4422</v>
      </c>
      <c r="E1431" s="9" t="s">
        <v>29</v>
      </c>
      <c r="F1431" s="9" t="s">
        <v>2968</v>
      </c>
      <c r="G1431" s="9" t="s">
        <v>3817</v>
      </c>
      <c r="H1431" s="9" t="s">
        <v>2967</v>
      </c>
      <c r="I1431" s="9">
        <v>14539</v>
      </c>
      <c r="J1431" s="9">
        <v>9501</v>
      </c>
      <c r="K1431" s="9">
        <v>863</v>
      </c>
      <c r="L1431" s="115">
        <f t="shared" si="66"/>
        <v>0.65348373340669919</v>
      </c>
      <c r="M1431" s="96">
        <f>IF($B1431="Область","",SUM('Дані з ДІСО'!J1431:L1431)/K1431)</f>
        <v>1.3881807647740441</v>
      </c>
      <c r="N1431" s="9" t="str">
        <f>IF($B1431="Область","",VLOOKUP(100*J1431/I1431,Параметри!$B$39:$C$53,2,TRUE))</f>
        <v>4. 63-66</v>
      </c>
      <c r="O1431" s="9" t="str">
        <f>IF($B1431="Область","",VLOOKUP(M1431,Параметри!$B$21:$C$35,2,TRUE))</f>
        <v>2. 1-1,4</v>
      </c>
      <c r="P1431" s="9">
        <f t="shared" si="67"/>
        <v>4</v>
      </c>
      <c r="Q1431" s="9">
        <f t="shared" si="68"/>
        <v>2</v>
      </c>
      <c r="R1431" s="116">
        <v>13</v>
      </c>
      <c r="S1431" s="117">
        <f>IF(C1431="Область",Параметри!$K$47,IF(C1431="Київ",Параметри!$K$48,IF(L1431&lt;Параметри!$I$42,Параметри!$K$42,IF(L1431&lt;Параметри!$I$43,Параметри!$K$43,IF(L1431&lt;Параметри!$I$44,Параметри!$K$44,IF(L1431&lt;Параметри!$I$45,Параметри!$K$45,Параметри!$K$46))))))</f>
        <v>0.48</v>
      </c>
      <c r="T1431" s="97">
        <f>IF($B1431="Область",Параметри!K$63,IF($R1431&lt;Параметри!$G$59,Параметри!K$58,IF($R1431&lt;Параметри!$G$60,Параметри!K$59,IF($R1431&lt;Параметри!$G$61,Параметри!K$60,IF($R1431&lt;Параметри!$G$62,Параметри!K$61,Параметри!K$62)))))</f>
        <v>1.7000000000000001E-2</v>
      </c>
      <c r="U1431" s="97">
        <f>IF($B1431="Область",Параметри!L$63,IF($R1431&lt;Параметри!$G$59,Параметри!L$58,IF($R1431&lt;Параметри!$G$60,Параметри!L$59,IF($R1431&lt;Параметри!$G$61,Параметри!L$60,IF($R1431&lt;Параметри!$G$62,Параметри!L$61,Параметри!L$62)))))</f>
        <v>4.7E-2</v>
      </c>
      <c r="V1431" s="98">
        <f>IF(OR(SUM('Дані з ДІСО'!G1431:I1431)=0,Розрахунки!H1431=0),"",Розрахунки!H1431/SUM('Дані з ДІСО'!G1431:I1431))</f>
        <v>14.094117647058823</v>
      </c>
      <c r="W1431" s="9">
        <v>2018</v>
      </c>
      <c r="X1431" s="9">
        <v>13.5</v>
      </c>
      <c r="Y1431" s="9">
        <v>12</v>
      </c>
      <c r="Z1431" s="9" t="s">
        <v>4536</v>
      </c>
      <c r="AA1431" s="99">
        <v>13</v>
      </c>
      <c r="AB1431" s="9" t="str">
        <f>IF('Коефіцієнти АТО'!C1431="Область","",'Коефіцієнти АТО'!D1431)</f>
        <v>Чернігівська</v>
      </c>
      <c r="AC1431" s="9"/>
    </row>
    <row r="1432" spans="1:29" ht="15" customHeight="1">
      <c r="A1432" s="9">
        <v>1431</v>
      </c>
      <c r="B1432" s="9" t="s">
        <v>3151</v>
      </c>
      <c r="C1432" s="9" t="s">
        <v>3151</v>
      </c>
      <c r="D1432" s="9" t="s">
        <v>4422</v>
      </c>
      <c r="E1432" s="9" t="s">
        <v>29</v>
      </c>
      <c r="F1432" s="9" t="s">
        <v>2970</v>
      </c>
      <c r="G1432" s="9" t="s">
        <v>4446</v>
      </c>
      <c r="H1432" s="9" t="s">
        <v>2969</v>
      </c>
      <c r="I1432" s="9">
        <v>4468</v>
      </c>
      <c r="J1432" s="9">
        <v>2519</v>
      </c>
      <c r="K1432" s="9">
        <v>239.6</v>
      </c>
      <c r="L1432" s="115">
        <f t="shared" si="66"/>
        <v>0.56378692927484331</v>
      </c>
      <c r="M1432" s="96">
        <f>IF($B1432="Область","",SUM('Дані з ДІСО'!J1432:L1432)/K1432)</f>
        <v>1.3981636060100167</v>
      </c>
      <c r="N1432" s="9" t="str">
        <f>IF($B1432="Область","",VLOOKUP(100*J1432/I1432,Параметри!$B$39:$C$53,2,TRUE))</f>
        <v>6. 53-58</v>
      </c>
      <c r="O1432" s="9" t="str">
        <f>IF($B1432="Область","",VLOOKUP(M1432,Параметри!$B$21:$C$35,2,TRUE))</f>
        <v>2. 1-1,4</v>
      </c>
      <c r="P1432" s="9">
        <f t="shared" si="67"/>
        <v>6</v>
      </c>
      <c r="Q1432" s="9">
        <f t="shared" si="68"/>
        <v>2</v>
      </c>
      <c r="R1432" s="116">
        <v>14</v>
      </c>
      <c r="S1432" s="117">
        <f>IF(C1432="Область",Параметри!$K$47,IF(C1432="Київ",Параметри!$K$48,IF(L1432&lt;Параметри!$I$42,Параметри!$K$42,IF(L1432&lt;Параметри!$I$43,Параметри!$K$43,IF(L1432&lt;Параметри!$I$44,Параметри!$K$44,IF(L1432&lt;Параметри!$I$45,Параметри!$K$45,Параметри!$K$46))))))</f>
        <v>0.43</v>
      </c>
      <c r="T1432" s="97">
        <f>IF($B1432="Область",Параметри!K$63,IF($R1432&lt;Параметри!$G$59,Параметри!K$58,IF($R1432&lt;Параметри!$G$60,Параметри!K$59,IF($R1432&lt;Параметри!$G$61,Параметри!K$60,IF($R1432&lt;Параметри!$G$62,Параметри!K$61,Параметри!K$62)))))</f>
        <v>1.7000000000000001E-2</v>
      </c>
      <c r="U1432" s="97">
        <f>IF($B1432="Область",Параметри!L$63,IF($R1432&lt;Параметри!$G$59,Параметри!L$58,IF($R1432&lt;Параметри!$G$60,Параметри!L$59,IF($R1432&lt;Параметри!$G$61,Параметри!L$60,IF($R1432&lt;Параметри!$G$62,Параметри!L$61,Параметри!L$62)))))</f>
        <v>4.7E-2</v>
      </c>
      <c r="V1432" s="98">
        <f>IF(OR(SUM('Дані з ДІСО'!G1432:I1432)=0,Розрахунки!H1432=0),"",Розрахунки!H1432/SUM('Дані з ДІСО'!G1432:I1432))</f>
        <v>8.1707317073170724</v>
      </c>
      <c r="W1432" s="9">
        <v>2018</v>
      </c>
      <c r="X1432" s="9">
        <v>14</v>
      </c>
      <c r="Y1432" s="9">
        <v>13.5</v>
      </c>
      <c r="Z1432" s="9" t="s">
        <v>4535</v>
      </c>
      <c r="AA1432" s="99">
        <v>14</v>
      </c>
      <c r="AB1432" s="9" t="str">
        <f>IF('Коефіцієнти АТО'!C1432="Область","",'Коефіцієнти АТО'!D1432)</f>
        <v>Чернігівська</v>
      </c>
      <c r="AC1432" s="9"/>
    </row>
    <row r="1433" spans="1:29" ht="15" customHeight="1">
      <c r="A1433" s="9">
        <v>1432</v>
      </c>
      <c r="B1433" s="9" t="s">
        <v>3151</v>
      </c>
      <c r="C1433" s="9" t="s">
        <v>3151</v>
      </c>
      <c r="D1433" s="9" t="s">
        <v>4422</v>
      </c>
      <c r="E1433" s="9" t="s">
        <v>29</v>
      </c>
      <c r="F1433" s="9" t="s">
        <v>2972</v>
      </c>
      <c r="G1433" s="9" t="s">
        <v>4447</v>
      </c>
      <c r="H1433" s="9" t="s">
        <v>2971</v>
      </c>
      <c r="I1433" s="9">
        <v>5473</v>
      </c>
      <c r="J1433" s="9">
        <v>3534</v>
      </c>
      <c r="K1433" s="9">
        <v>607.79999999999995</v>
      </c>
      <c r="L1433" s="115">
        <f t="shared" si="66"/>
        <v>0.64571532980084045</v>
      </c>
      <c r="M1433" s="96">
        <f>IF($B1433="Область","",SUM('Дані з ДІСО'!J1433:L1433)/K1433)</f>
        <v>0.53800592300098715</v>
      </c>
      <c r="N1433" s="9" t="str">
        <f>IF($B1433="Область","",VLOOKUP(100*J1433/I1433,Параметри!$B$39:$C$53,2,TRUE))</f>
        <v>4. 63-66</v>
      </c>
      <c r="O1433" s="9" t="str">
        <f>IF($B1433="Область","",VLOOKUP(M1433,Параметри!$B$21:$C$35,2,TRUE))</f>
        <v>1. 0-1</v>
      </c>
      <c r="P1433" s="9">
        <f t="shared" si="67"/>
        <v>4</v>
      </c>
      <c r="Q1433" s="9">
        <f t="shared" si="68"/>
        <v>1</v>
      </c>
      <c r="R1433" s="116">
        <v>12</v>
      </c>
      <c r="S1433" s="117">
        <f>IF(C1433="Область",Параметри!$K$47,IF(C1433="Київ",Параметри!$K$48,IF(L1433&lt;Параметри!$I$42,Параметри!$K$42,IF(L1433&lt;Параметри!$I$43,Параметри!$K$43,IF(L1433&lt;Параметри!$I$44,Параметри!$K$44,IF(L1433&lt;Параметри!$I$45,Параметри!$K$45,Параметри!$K$46))))))</f>
        <v>0.48</v>
      </c>
      <c r="T1433" s="97">
        <f>IF($B1433="Область",Параметри!K$63,IF($R1433&lt;Параметри!$G$59,Параметри!K$58,IF($R1433&lt;Параметри!$G$60,Параметри!K$59,IF($R1433&lt;Параметри!$G$61,Параметри!K$60,IF($R1433&lt;Параметри!$G$62,Параметри!K$61,Параметри!K$62)))))</f>
        <v>1.7000000000000001E-2</v>
      </c>
      <c r="U1433" s="97">
        <f>IF($B1433="Область",Параметри!L$63,IF($R1433&lt;Параметри!$G$59,Параметри!L$58,IF($R1433&lt;Параметри!$G$60,Параметри!L$59,IF($R1433&lt;Параметри!$G$61,Параметри!L$60,IF($R1433&lt;Параметри!$G$62,Параметри!L$61,Параметри!L$62)))))</f>
        <v>4.7E-2</v>
      </c>
      <c r="V1433" s="98">
        <f>IF(OR(SUM('Дані з ДІСО'!G1433:I1433)=0,Розрахунки!H1433=0),"",Розрахунки!H1433/SUM('Дані з ДІСО'!G1433:I1433))</f>
        <v>8.8378378378378386</v>
      </c>
      <c r="W1433" s="9">
        <v>2018</v>
      </c>
      <c r="X1433" s="9">
        <v>13</v>
      </c>
      <c r="Y1433" s="9">
        <v>11</v>
      </c>
      <c r="Z1433" s="9" t="s">
        <v>4536</v>
      </c>
      <c r="AA1433" s="99">
        <v>12</v>
      </c>
      <c r="AB1433" s="9" t="str">
        <f>IF('Коефіцієнти АТО'!C1433="Область","",'Коефіцієнти АТО'!D1433)</f>
        <v>Чернігівська</v>
      </c>
      <c r="AC1433" s="9"/>
    </row>
    <row r="1434" spans="1:29" ht="15" customHeight="1">
      <c r="A1434" s="9">
        <v>1433</v>
      </c>
      <c r="B1434" s="9" t="s">
        <v>3145</v>
      </c>
      <c r="C1434" s="9" t="s">
        <v>3146</v>
      </c>
      <c r="D1434" s="9" t="s">
        <v>4422</v>
      </c>
      <c r="E1434" s="9" t="s">
        <v>21</v>
      </c>
      <c r="F1434" s="9" t="s">
        <v>2974</v>
      </c>
      <c r="G1434" s="9" t="s">
        <v>3420</v>
      </c>
      <c r="H1434" s="9" t="s">
        <v>2973</v>
      </c>
      <c r="I1434" s="9">
        <v>15973</v>
      </c>
      <c r="J1434" s="9">
        <v>8021</v>
      </c>
      <c r="K1434" s="9">
        <v>1398</v>
      </c>
      <c r="L1434" s="115">
        <f t="shared" si="66"/>
        <v>0.502159894822513</v>
      </c>
      <c r="M1434" s="96">
        <f>IF($B1434="Область","",SUM('Дані з ДІСО'!J1434:L1434)/K1434)</f>
        <v>0.98104434907010019</v>
      </c>
      <c r="N1434" s="9" t="str">
        <f>IF($B1434="Область","",VLOOKUP(100*J1434/I1434,Параметри!$B$39:$C$53,2,TRUE))</f>
        <v>7. 49-53</v>
      </c>
      <c r="O1434" s="9" t="str">
        <f>IF($B1434="Область","",VLOOKUP(M1434,Параметри!$B$21:$C$35,2,TRUE))</f>
        <v>1. 0-1</v>
      </c>
      <c r="P1434" s="9">
        <f t="shared" si="67"/>
        <v>7</v>
      </c>
      <c r="Q1434" s="9">
        <f t="shared" si="68"/>
        <v>1</v>
      </c>
      <c r="R1434" s="116">
        <v>12.5</v>
      </c>
      <c r="S1434" s="117">
        <f>IF(C1434="Область",Параметри!$K$47,IF(C1434="Київ",Параметри!$K$48,IF(L1434&lt;Параметри!$I$42,Параметри!$K$42,IF(L1434&lt;Параметри!$I$43,Параметри!$K$43,IF(L1434&lt;Параметри!$I$44,Параметри!$K$44,IF(L1434&lt;Параметри!$I$45,Параметри!$K$45,Параметри!$K$46))))))</f>
        <v>0.43</v>
      </c>
      <c r="T1434" s="97">
        <f>IF($B1434="Область",Параметри!K$63,IF($R1434&lt;Параметри!$G$59,Параметри!K$58,IF($R1434&lt;Параметри!$G$60,Параметри!K$59,IF($R1434&lt;Параметри!$G$61,Параметри!K$60,IF($R1434&lt;Параметри!$G$62,Параметри!K$61,Параметри!K$62)))))</f>
        <v>1.7000000000000001E-2</v>
      </c>
      <c r="U1434" s="97">
        <f>IF($B1434="Область",Параметри!L$63,IF($R1434&lt;Параметри!$G$59,Параметри!L$58,IF($R1434&lt;Параметри!$G$60,Параметри!L$59,IF($R1434&lt;Параметри!$G$61,Параметри!L$60,IF($R1434&lt;Параметри!$G$62,Параметри!L$61,Параметри!L$62)))))</f>
        <v>4.7E-2</v>
      </c>
      <c r="V1434" s="98">
        <f>IF(OR(SUM('Дані з ДІСО'!G1434:I1434)=0,Розрахунки!H1434=0),"",Розрахунки!H1434/SUM('Дані з ДІСО'!G1434:I1434))</f>
        <v>11.622881355932204</v>
      </c>
      <c r="W1434" s="9">
        <v>2018</v>
      </c>
      <c r="X1434" s="9">
        <v>13.5</v>
      </c>
      <c r="Y1434" s="9">
        <v>11.5</v>
      </c>
      <c r="Z1434" s="9" t="s">
        <v>4536</v>
      </c>
      <c r="AA1434" s="99">
        <v>12.5</v>
      </c>
      <c r="AB1434" s="9" t="str">
        <f>IF('Коефіцієнти АТО'!C1434="Область","",'Коефіцієнти АТО'!D1434)</f>
        <v>Чернігівська</v>
      </c>
      <c r="AC1434" s="9"/>
    </row>
    <row r="1435" spans="1:29" ht="15" customHeight="1">
      <c r="A1435" s="9">
        <v>1434</v>
      </c>
      <c r="B1435" s="9" t="s">
        <v>3151</v>
      </c>
      <c r="C1435" s="9" t="s">
        <v>3151</v>
      </c>
      <c r="D1435" s="9" t="s">
        <v>4422</v>
      </c>
      <c r="E1435" s="9" t="s">
        <v>29</v>
      </c>
      <c r="F1435" s="9" t="s">
        <v>2976</v>
      </c>
      <c r="G1435" s="9" t="s">
        <v>4448</v>
      </c>
      <c r="H1435" s="9" t="s">
        <v>2975</v>
      </c>
      <c r="I1435" s="9">
        <v>15212</v>
      </c>
      <c r="J1435" s="9">
        <v>8504</v>
      </c>
      <c r="K1435" s="9">
        <v>806.8</v>
      </c>
      <c r="L1435" s="115">
        <f t="shared" si="66"/>
        <v>0.55903234288719428</v>
      </c>
      <c r="M1435" s="96">
        <f>IF($B1435="Область","",SUM('Дані з ДІСО'!J1435:L1435)/K1435)</f>
        <v>1.4786812097174022</v>
      </c>
      <c r="N1435" s="9" t="str">
        <f>IF($B1435="Область","",VLOOKUP(100*J1435/I1435,Параметри!$B$39:$C$53,2,TRUE))</f>
        <v>6. 53-58</v>
      </c>
      <c r="O1435" s="9" t="str">
        <f>IF($B1435="Область","",VLOOKUP(M1435,Параметри!$B$21:$C$35,2,TRUE))</f>
        <v>3. 1,4-2,1</v>
      </c>
      <c r="P1435" s="9">
        <f t="shared" si="67"/>
        <v>6</v>
      </c>
      <c r="Q1435" s="9">
        <f t="shared" si="68"/>
        <v>3</v>
      </c>
      <c r="R1435" s="116">
        <v>14</v>
      </c>
      <c r="S1435" s="117">
        <f>IF(C1435="Область",Параметри!$K$47,IF(C1435="Київ",Параметри!$K$48,IF(L1435&lt;Параметри!$I$42,Параметри!$K$42,IF(L1435&lt;Параметри!$I$43,Параметри!$K$43,IF(L1435&lt;Параметри!$I$44,Параметри!$K$44,IF(L1435&lt;Параметри!$I$45,Параметри!$K$45,Параметри!$K$46))))))</f>
        <v>0.43</v>
      </c>
      <c r="T1435" s="97">
        <f>IF($B1435="Область",Параметри!K$63,IF($R1435&lt;Параметри!$G$59,Параметри!K$58,IF($R1435&lt;Параметри!$G$60,Параметри!K$59,IF($R1435&lt;Параметри!$G$61,Параметри!K$60,IF($R1435&lt;Параметри!$G$62,Параметри!K$61,Параметри!K$62)))))</f>
        <v>1.7000000000000001E-2</v>
      </c>
      <c r="U1435" s="97">
        <f>IF($B1435="Область",Параметри!L$63,IF($R1435&lt;Параметри!$G$59,Параметри!L$58,IF($R1435&lt;Параметри!$G$60,Параметри!L$59,IF($R1435&lt;Параметри!$G$61,Параметри!L$60,IF($R1435&lt;Параметри!$G$62,Параметри!L$61,Параметри!L$62)))))</f>
        <v>4.7E-2</v>
      </c>
      <c r="V1435" s="98">
        <f>IF(OR(SUM('Дані з ДІСО'!G1435:I1435)=0,Розрахунки!H1435=0),"",Розрахунки!H1435/SUM('Дані з ДІСО'!G1435:I1435))</f>
        <v>11.254716981132075</v>
      </c>
      <c r="W1435" s="9">
        <v>2018</v>
      </c>
      <c r="X1435" s="9">
        <v>14</v>
      </c>
      <c r="Y1435" s="9">
        <v>13.5</v>
      </c>
      <c r="Z1435" s="9" t="s">
        <v>4535</v>
      </c>
      <c r="AA1435" s="99">
        <v>14</v>
      </c>
      <c r="AB1435" s="9" t="str">
        <f>IF('Коефіцієнти АТО'!C1435="Область","",'Коефіцієнти АТО'!D1435)</f>
        <v>Чернігівська</v>
      </c>
      <c r="AC1435" s="9"/>
    </row>
    <row r="1436" spans="1:29" ht="15" customHeight="1">
      <c r="A1436" s="9">
        <v>1435</v>
      </c>
      <c r="B1436" s="9" t="s">
        <v>3151</v>
      </c>
      <c r="C1436" s="9" t="s">
        <v>3151</v>
      </c>
      <c r="D1436" s="9" t="s">
        <v>4422</v>
      </c>
      <c r="E1436" s="9" t="s">
        <v>29</v>
      </c>
      <c r="F1436" s="9" t="s">
        <v>2978</v>
      </c>
      <c r="G1436" s="9" t="s">
        <v>4449</v>
      </c>
      <c r="H1436" s="9" t="s">
        <v>2977</v>
      </c>
      <c r="I1436" s="9">
        <v>10519</v>
      </c>
      <c r="J1436" s="9">
        <v>6279</v>
      </c>
      <c r="K1436" s="9">
        <v>578</v>
      </c>
      <c r="L1436" s="115">
        <f t="shared" si="66"/>
        <v>0.59691985930221503</v>
      </c>
      <c r="M1436" s="96">
        <f>IF($B1436="Область","",SUM('Дані з ДІСО'!J1436:L1436)/K1436)</f>
        <v>1.5622837370242215</v>
      </c>
      <c r="N1436" s="9" t="str">
        <f>IF($B1436="Область","",VLOOKUP(100*J1436/I1436,Параметри!$B$39:$C$53,2,TRUE))</f>
        <v>5. 58-63</v>
      </c>
      <c r="O1436" s="9" t="str">
        <f>IF($B1436="Область","",VLOOKUP(M1436,Параметри!$B$21:$C$35,2,TRUE))</f>
        <v>3. 1,4-2,1</v>
      </c>
      <c r="P1436" s="9">
        <f t="shared" si="67"/>
        <v>5</v>
      </c>
      <c r="Q1436" s="9">
        <f t="shared" si="68"/>
        <v>3</v>
      </c>
      <c r="R1436" s="116">
        <v>13.5</v>
      </c>
      <c r="S1436" s="117">
        <f>IF(C1436="Область",Параметри!$K$47,IF(C1436="Київ",Параметри!$K$48,IF(L1436&lt;Параметри!$I$42,Параметри!$K$42,IF(L1436&lt;Параметри!$I$43,Параметри!$K$43,IF(L1436&lt;Параметри!$I$44,Параметри!$K$44,IF(L1436&lt;Параметри!$I$45,Параметри!$K$45,Параметри!$K$46))))))</f>
        <v>0.43</v>
      </c>
      <c r="T1436" s="97">
        <f>IF($B1436="Область",Параметри!K$63,IF($R1436&lt;Параметри!$G$59,Параметри!K$58,IF($R1436&lt;Параметри!$G$60,Параметри!K$59,IF($R1436&lt;Параметри!$G$61,Параметри!K$60,IF($R1436&lt;Параметри!$G$62,Параметри!K$61,Параметри!K$62)))))</f>
        <v>1.7000000000000001E-2</v>
      </c>
      <c r="U1436" s="97">
        <f>IF($B1436="Область",Параметри!L$63,IF($R1436&lt;Параметри!$G$59,Параметри!L$58,IF($R1436&lt;Параметри!$G$60,Параметри!L$59,IF($R1436&lt;Параметри!$G$61,Параметри!L$60,IF($R1436&lt;Параметри!$G$62,Параметри!L$61,Параметри!L$62)))))</f>
        <v>4.7E-2</v>
      </c>
      <c r="V1436" s="98">
        <f>IF(OR(SUM('Дані з ДІСО'!G1436:I1436)=0,Розрахунки!H1436=0),"",Розрахунки!H1436/SUM('Дані з ДІСО'!G1436:I1436))</f>
        <v>9.40625</v>
      </c>
      <c r="W1436" s="9">
        <v>2018</v>
      </c>
      <c r="X1436" s="9">
        <v>13.5</v>
      </c>
      <c r="Y1436" s="9">
        <v>13</v>
      </c>
      <c r="Z1436" s="9" t="s">
        <v>4535</v>
      </c>
      <c r="AA1436" s="99">
        <v>13.5</v>
      </c>
      <c r="AB1436" s="9" t="str">
        <f>IF('Коефіцієнти АТО'!C1436="Область","",'Коефіцієнти АТО'!D1436)</f>
        <v>Чернігівська</v>
      </c>
      <c r="AC1436" s="9"/>
    </row>
    <row r="1437" spans="1:29" ht="15" customHeight="1">
      <c r="A1437" s="9">
        <v>1436</v>
      </c>
      <c r="B1437" s="9" t="s">
        <v>3151</v>
      </c>
      <c r="C1437" s="9" t="s">
        <v>3151</v>
      </c>
      <c r="D1437" s="9" t="s">
        <v>4422</v>
      </c>
      <c r="E1437" s="9" t="s">
        <v>29</v>
      </c>
      <c r="F1437" s="9" t="s">
        <v>2980</v>
      </c>
      <c r="G1437" s="9" t="s">
        <v>4450</v>
      </c>
      <c r="H1437" s="9" t="s">
        <v>2979</v>
      </c>
      <c r="I1437" s="9">
        <v>11777</v>
      </c>
      <c r="J1437" s="9">
        <v>7137</v>
      </c>
      <c r="K1437" s="9">
        <v>634.29999999999995</v>
      </c>
      <c r="L1437" s="115">
        <f t="shared" si="66"/>
        <v>0.60601171775494611</v>
      </c>
      <c r="M1437" s="96">
        <f>IF($B1437="Область","",SUM('Дані з ДІСО'!J1437:L1437)/K1437)</f>
        <v>1.47406589941668</v>
      </c>
      <c r="N1437" s="9" t="str">
        <f>IF($B1437="Область","",VLOOKUP(100*J1437/I1437,Параметри!$B$39:$C$53,2,TRUE))</f>
        <v>5. 58-63</v>
      </c>
      <c r="O1437" s="9" t="str">
        <f>IF($B1437="Область","",VLOOKUP(M1437,Параметри!$B$21:$C$35,2,TRUE))</f>
        <v>3. 1,4-2,1</v>
      </c>
      <c r="P1437" s="9">
        <f t="shared" si="67"/>
        <v>5</v>
      </c>
      <c r="Q1437" s="9">
        <f t="shared" si="68"/>
        <v>3</v>
      </c>
      <c r="R1437" s="116">
        <v>13.5</v>
      </c>
      <c r="S1437" s="117">
        <f>IF(C1437="Область",Параметри!$K$47,IF(C1437="Київ",Параметри!$K$48,IF(L1437&lt;Параметри!$I$42,Параметри!$K$42,IF(L1437&lt;Параметри!$I$43,Параметри!$K$43,IF(L1437&lt;Параметри!$I$44,Параметри!$K$44,IF(L1437&lt;Параметри!$I$45,Параметри!$K$45,Параметри!$K$46))))))</f>
        <v>0.48</v>
      </c>
      <c r="T1437" s="97">
        <f>IF($B1437="Область",Параметри!K$63,IF($R1437&lt;Параметри!$G$59,Параметри!K$58,IF($R1437&lt;Параметри!$G$60,Параметри!K$59,IF($R1437&lt;Параметри!$G$61,Параметри!K$60,IF($R1437&lt;Параметри!$G$62,Параметри!K$61,Параметри!K$62)))))</f>
        <v>1.7000000000000001E-2</v>
      </c>
      <c r="U1437" s="97">
        <f>IF($B1437="Область",Параметри!L$63,IF($R1437&lt;Параметри!$G$59,Параметри!L$58,IF($R1437&lt;Параметри!$G$60,Параметри!L$59,IF($R1437&lt;Параметри!$G$61,Параметри!L$60,IF($R1437&lt;Параметри!$G$62,Параметри!L$61,Параметри!L$62)))))</f>
        <v>4.7E-2</v>
      </c>
      <c r="V1437" s="98">
        <f>IF(OR(SUM('Дані з ДІСО'!G1437:I1437)=0,Розрахунки!H1437=0),"",Розрахунки!H1437/SUM('Дані з ДІСО'!G1437:I1437))</f>
        <v>12.302631578947368</v>
      </c>
      <c r="W1437" s="9">
        <v>2018</v>
      </c>
      <c r="X1437" s="9">
        <v>13.5</v>
      </c>
      <c r="Y1437" s="9">
        <v>13</v>
      </c>
      <c r="Z1437" s="9" t="s">
        <v>4535</v>
      </c>
      <c r="AA1437" s="99">
        <v>13.5</v>
      </c>
      <c r="AB1437" s="9" t="str">
        <f>IF('Коефіцієнти АТО'!C1437="Область","",'Коефіцієнти АТО'!D1437)</f>
        <v>Чернігівська</v>
      </c>
      <c r="AC1437" s="9"/>
    </row>
    <row r="1438" spans="1:29" ht="15" customHeight="1">
      <c r="A1438" s="9">
        <v>1437</v>
      </c>
      <c r="B1438" s="9" t="s">
        <v>3151</v>
      </c>
      <c r="C1438" s="9" t="s">
        <v>3151</v>
      </c>
      <c r="D1438" s="9" t="s">
        <v>4422</v>
      </c>
      <c r="E1438" s="9" t="s">
        <v>29</v>
      </c>
      <c r="F1438" s="9" t="s">
        <v>2982</v>
      </c>
      <c r="G1438" s="9" t="s">
        <v>4451</v>
      </c>
      <c r="H1438" s="9" t="s">
        <v>2981</v>
      </c>
      <c r="I1438" s="9">
        <v>4595</v>
      </c>
      <c r="J1438" s="9">
        <v>2090</v>
      </c>
      <c r="K1438" s="9">
        <v>317</v>
      </c>
      <c r="L1438" s="115">
        <f t="shared" si="66"/>
        <v>0.45484221980413492</v>
      </c>
      <c r="M1438" s="96">
        <f>IF($B1438="Область","",SUM('Дані з ДІСО'!J1438:L1438)/K1438)</f>
        <v>1.3123028391167193</v>
      </c>
      <c r="N1438" s="9" t="str">
        <f>IF($B1438="Область","",VLOOKUP(100*J1438/I1438,Параметри!$B$39:$C$53,2,TRUE))</f>
        <v>8. 43-49</v>
      </c>
      <c r="O1438" s="9" t="str">
        <f>IF($B1438="Область","",VLOOKUP(M1438,Параметри!$B$21:$C$35,2,TRUE))</f>
        <v>2. 1-1,4</v>
      </c>
      <c r="P1438" s="9">
        <f t="shared" si="67"/>
        <v>8</v>
      </c>
      <c r="Q1438" s="9">
        <f t="shared" si="68"/>
        <v>2</v>
      </c>
      <c r="R1438" s="116">
        <v>15.5</v>
      </c>
      <c r="S1438" s="117">
        <f>IF(C1438="Область",Параметри!$K$47,IF(C1438="Київ",Параметри!$K$48,IF(L1438&lt;Параметри!$I$42,Параметри!$K$42,IF(L1438&lt;Параметри!$I$43,Параметри!$K$43,IF(L1438&lt;Параметри!$I$44,Параметри!$K$44,IF(L1438&lt;Параметри!$I$45,Параметри!$K$45,Параметри!$K$46))))))</f>
        <v>0.43</v>
      </c>
      <c r="T1438" s="97">
        <f>IF($B1438="Область",Параметри!K$63,IF($R1438&lt;Параметри!$G$59,Параметри!K$58,IF($R1438&lt;Параметри!$G$60,Параметри!K$59,IF($R1438&lt;Параметри!$G$61,Параметри!K$60,IF($R1438&lt;Параметри!$G$62,Параметри!K$61,Параметри!K$62)))))</f>
        <v>1.7000000000000001E-2</v>
      </c>
      <c r="U1438" s="97">
        <f>IF($B1438="Область",Параметри!L$63,IF($R1438&lt;Параметри!$G$59,Параметри!L$58,IF($R1438&lt;Параметри!$G$60,Параметри!L$59,IF($R1438&lt;Параметри!$G$61,Параметри!L$60,IF($R1438&lt;Параметри!$G$62,Параметри!L$61,Параметри!L$62)))))</f>
        <v>4.7E-2</v>
      </c>
      <c r="V1438" s="98">
        <f>IF(OR(SUM('Дані з ДІСО'!G1438:I1438)=0,Розрахунки!H1438=0),"",Розрахунки!H1438/SUM('Дані з ДІСО'!G1438:I1438))</f>
        <v>18.086956521739129</v>
      </c>
      <c r="W1438" s="9">
        <v>2018</v>
      </c>
      <c r="X1438" s="9">
        <v>15.5</v>
      </c>
      <c r="Y1438" s="9">
        <v>16</v>
      </c>
      <c r="Z1438" s="9" t="s">
        <v>4535</v>
      </c>
      <c r="AA1438" s="99">
        <v>15.5</v>
      </c>
      <c r="AB1438" s="9" t="str">
        <f>IF('Коефіцієнти АТО'!C1438="Область","",'Коефіцієнти АТО'!D1438)</f>
        <v>Чернігівська</v>
      </c>
      <c r="AC1438" s="9"/>
    </row>
    <row r="1439" spans="1:29" ht="15" customHeight="1">
      <c r="A1439" s="9">
        <v>1438</v>
      </c>
      <c r="B1439" s="9" t="s">
        <v>3151</v>
      </c>
      <c r="C1439" s="9" t="s">
        <v>3151</v>
      </c>
      <c r="D1439" s="9" t="s">
        <v>4422</v>
      </c>
      <c r="E1439" s="9" t="s">
        <v>29</v>
      </c>
      <c r="F1439" s="9" t="s">
        <v>2984</v>
      </c>
      <c r="G1439" s="9" t="s">
        <v>4452</v>
      </c>
      <c r="H1439" s="9" t="s">
        <v>2983</v>
      </c>
      <c r="I1439" s="9">
        <v>3262</v>
      </c>
      <c r="J1439" s="9">
        <v>1443</v>
      </c>
      <c r="K1439" s="9">
        <v>259.3</v>
      </c>
      <c r="L1439" s="115">
        <f t="shared" si="66"/>
        <v>0.44236664622930716</v>
      </c>
      <c r="M1439" s="96">
        <f>IF($B1439="Область","",SUM('Дані з ДІСО'!J1439:L1439)/K1439)</f>
        <v>0.73274199768607784</v>
      </c>
      <c r="N1439" s="9" t="str">
        <f>IF($B1439="Область","",VLOOKUP(100*J1439/I1439,Параметри!$B$39:$C$53,2,TRUE))</f>
        <v>8. 43-49</v>
      </c>
      <c r="O1439" s="9" t="str">
        <f>IF($B1439="Область","",VLOOKUP(M1439,Параметри!$B$21:$C$35,2,TRUE))</f>
        <v>1. 0-1</v>
      </c>
      <c r="P1439" s="9">
        <f t="shared" si="67"/>
        <v>8</v>
      </c>
      <c r="Q1439" s="9">
        <f t="shared" si="68"/>
        <v>1</v>
      </c>
      <c r="R1439" s="116">
        <v>13.5</v>
      </c>
      <c r="S1439" s="117">
        <f>IF(C1439="Область",Параметри!$K$47,IF(C1439="Київ",Параметри!$K$48,IF(L1439&lt;Параметри!$I$42,Параметри!$K$42,IF(L1439&lt;Параметри!$I$43,Параметри!$K$43,IF(L1439&lt;Параметри!$I$44,Параметри!$K$44,IF(L1439&lt;Параметри!$I$45,Параметри!$K$45,Параметри!$K$46))))))</f>
        <v>0.43</v>
      </c>
      <c r="T1439" s="97">
        <f>IF($B1439="Область",Параметри!K$63,IF($R1439&lt;Параметри!$G$59,Параметри!K$58,IF($R1439&lt;Параметри!$G$60,Параметри!K$59,IF($R1439&lt;Параметри!$G$61,Параметри!K$60,IF($R1439&lt;Параметри!$G$62,Параметри!K$61,Параметри!K$62)))))</f>
        <v>1.7000000000000001E-2</v>
      </c>
      <c r="U1439" s="97">
        <f>IF($B1439="Область",Параметри!L$63,IF($R1439&lt;Параметри!$G$59,Параметри!L$58,IF($R1439&lt;Параметри!$G$60,Параметри!L$59,IF($R1439&lt;Параметри!$G$61,Параметри!L$60,IF($R1439&lt;Параметри!$G$62,Параметри!L$61,Параметри!L$62)))))</f>
        <v>4.7E-2</v>
      </c>
      <c r="V1439" s="98">
        <f>IF(OR(SUM('Дані з ДІСО'!G1439:I1439)=0,Розрахунки!H1439=0),"",Розрахунки!H1439/SUM('Дані з ДІСО'!G1439:I1439))</f>
        <v>19</v>
      </c>
      <c r="W1439" s="9">
        <v>2018</v>
      </c>
      <c r="X1439" s="9">
        <v>13.5</v>
      </c>
      <c r="Y1439" s="9">
        <v>14</v>
      </c>
      <c r="Z1439" s="9" t="s">
        <v>4535</v>
      </c>
      <c r="AA1439" s="99">
        <v>13.5</v>
      </c>
      <c r="AB1439" s="9" t="str">
        <f>IF('Коефіцієнти АТО'!C1439="Область","",'Коефіцієнти АТО'!D1439)</f>
        <v>Чернігівська</v>
      </c>
      <c r="AC1439" s="9"/>
    </row>
    <row r="1440" spans="1:29" ht="15" customHeight="1">
      <c r="A1440" s="9">
        <v>1439</v>
      </c>
      <c r="B1440" s="9" t="s">
        <v>3148</v>
      </c>
      <c r="C1440" s="9" t="s">
        <v>3148</v>
      </c>
      <c r="D1440" s="9" t="s">
        <v>4422</v>
      </c>
      <c r="E1440" s="9" t="s">
        <v>24</v>
      </c>
      <c r="F1440" s="9" t="s">
        <v>2986</v>
      </c>
      <c r="G1440" s="9" t="s">
        <v>4198</v>
      </c>
      <c r="H1440" s="9" t="s">
        <v>2985</v>
      </c>
      <c r="I1440" s="9">
        <v>4281</v>
      </c>
      <c r="J1440" s="9">
        <v>4281</v>
      </c>
      <c r="K1440" s="9">
        <v>269.5</v>
      </c>
      <c r="L1440" s="115">
        <f t="shared" si="66"/>
        <v>1</v>
      </c>
      <c r="M1440" s="96">
        <f>IF($B1440="Область","",SUM('Дані з ДІСО'!J1440:L1440)/K1440)</f>
        <v>1.1725417439703154</v>
      </c>
      <c r="N1440" s="9" t="str">
        <f>IF($B1440="Область","",VLOOKUP(100*J1440/I1440,Параметри!$B$39:$C$53,2,TRUE))</f>
        <v>1. 100%</v>
      </c>
      <c r="O1440" s="9" t="str">
        <f>IF($B1440="Область","",VLOOKUP(M1440,Параметри!$B$21:$C$35,2,TRUE))</f>
        <v>2. 1-1,4</v>
      </c>
      <c r="P1440" s="9">
        <f t="shared" si="67"/>
        <v>1</v>
      </c>
      <c r="Q1440" s="9">
        <f t="shared" si="68"/>
        <v>2</v>
      </c>
      <c r="R1440" s="116">
        <v>11</v>
      </c>
      <c r="S1440" s="117">
        <f>IF(C1440="Область",Параметри!$K$47,IF(C1440="Київ",Параметри!$K$48,IF(L1440&lt;Параметри!$I$42,Параметри!$K$42,IF(L1440&lt;Параметри!$I$43,Параметри!$K$43,IF(L1440&lt;Параметри!$I$44,Параметри!$K$44,IF(L1440&lt;Параметри!$I$45,Параметри!$K$45,Параметри!$K$46))))))</f>
        <v>0.53</v>
      </c>
      <c r="T1440" s="97">
        <f>IF($B1440="Область",Параметри!K$63,IF($R1440&lt;Параметри!$G$59,Параметри!K$58,IF($R1440&lt;Параметри!$G$60,Параметри!K$59,IF($R1440&lt;Параметри!$G$61,Параметри!K$60,IF($R1440&lt;Параметри!$G$62,Параметри!K$61,Параметри!K$62)))))</f>
        <v>1.7000000000000001E-2</v>
      </c>
      <c r="U1440" s="97">
        <f>IF($B1440="Область",Параметри!L$63,IF($R1440&lt;Параметри!$G$59,Параметри!L$58,IF($R1440&lt;Параметри!$G$60,Параметри!L$59,IF($R1440&lt;Параметри!$G$61,Параметри!L$60,IF($R1440&lt;Параметри!$G$62,Параметри!L$61,Параметри!L$62)))))</f>
        <v>4.7E-2</v>
      </c>
      <c r="V1440" s="98">
        <f>IF(OR(SUM('Дані з ДІСО'!G1440:I1440)=0,Розрахунки!H1440=0),"",Розрахунки!H1440/SUM('Дані з ДІСО'!G1440:I1440))</f>
        <v>7.0222222222222221</v>
      </c>
      <c r="W1440" s="9">
        <v>2018</v>
      </c>
      <c r="X1440" s="9">
        <v>11.5</v>
      </c>
      <c r="Y1440" s="9">
        <v>10</v>
      </c>
      <c r="Z1440" s="9" t="s">
        <v>4536</v>
      </c>
      <c r="AA1440" s="99">
        <v>11</v>
      </c>
      <c r="AB1440" s="9" t="str">
        <f>IF('Коефіцієнти АТО'!C1440="Область","",'Коефіцієнти АТО'!D1440)</f>
        <v>Чернігівська</v>
      </c>
      <c r="AC1440" s="9"/>
    </row>
    <row r="1441" spans="1:29" ht="15" customHeight="1">
      <c r="A1441" s="9">
        <v>1440</v>
      </c>
      <c r="B1441" s="9" t="s">
        <v>3151</v>
      </c>
      <c r="C1441" s="9" t="s">
        <v>3151</v>
      </c>
      <c r="D1441" s="9" t="s">
        <v>4422</v>
      </c>
      <c r="E1441" s="9" t="s">
        <v>29</v>
      </c>
      <c r="F1441" s="9" t="s">
        <v>2988</v>
      </c>
      <c r="G1441" s="9" t="s">
        <v>4453</v>
      </c>
      <c r="H1441" s="9" t="s">
        <v>2987</v>
      </c>
      <c r="I1441" s="9">
        <v>14908</v>
      </c>
      <c r="J1441" s="9">
        <v>7219</v>
      </c>
      <c r="K1441" s="9">
        <v>586.5</v>
      </c>
      <c r="L1441" s="115">
        <f t="shared" si="66"/>
        <v>0.4842366514623021</v>
      </c>
      <c r="M1441" s="96">
        <f>IF($B1441="Область","",SUM('Дані з ДІСО'!J1441:L1441)/K1441)</f>
        <v>2.4910485933503836</v>
      </c>
      <c r="N1441" s="9" t="str">
        <f>IF($B1441="Область","",VLOOKUP(100*J1441/I1441,Параметри!$B$39:$C$53,2,TRUE))</f>
        <v>8. 43-49</v>
      </c>
      <c r="O1441" s="9" t="str">
        <f>IF($B1441="Область","",VLOOKUP(M1441,Параметри!$B$21:$C$35,2,TRUE))</f>
        <v>4. 2,1-3</v>
      </c>
      <c r="P1441" s="9">
        <f t="shared" si="67"/>
        <v>8</v>
      </c>
      <c r="Q1441" s="9">
        <f t="shared" si="68"/>
        <v>4</v>
      </c>
      <c r="R1441" s="116">
        <v>15.5</v>
      </c>
      <c r="S1441" s="117">
        <f>IF(C1441="Область",Параметри!$K$47,IF(C1441="Київ",Параметри!$K$48,IF(L1441&lt;Параметри!$I$42,Параметри!$K$42,IF(L1441&lt;Параметри!$I$43,Параметри!$K$43,IF(L1441&lt;Параметри!$I$44,Параметри!$K$44,IF(L1441&lt;Параметри!$I$45,Параметри!$K$45,Параметри!$K$46))))))</f>
        <v>0.43</v>
      </c>
      <c r="T1441" s="97">
        <f>IF($B1441="Область",Параметри!K$63,IF($R1441&lt;Параметри!$G$59,Параметри!K$58,IF($R1441&lt;Параметри!$G$60,Параметри!K$59,IF($R1441&lt;Параметри!$G$61,Параметри!K$60,IF($R1441&lt;Параметри!$G$62,Параметри!K$61,Параметри!K$62)))))</f>
        <v>1.7000000000000001E-2</v>
      </c>
      <c r="U1441" s="97">
        <f>IF($B1441="Область",Параметри!L$63,IF($R1441&lt;Параметри!$G$59,Параметри!L$58,IF($R1441&lt;Параметри!$G$60,Параметри!L$59,IF($R1441&lt;Параметри!$G$61,Параметри!L$60,IF($R1441&lt;Параметри!$G$62,Параметри!L$61,Параметри!L$62)))))</f>
        <v>4.7E-2</v>
      </c>
      <c r="V1441" s="98">
        <f>IF(OR(SUM('Дані з ДІСО'!G1441:I1441)=0,Розрахунки!H1441=0),"",Розрахунки!H1441/SUM('Дані з ДІСО'!G1441:I1441))</f>
        <v>21.805970149253731</v>
      </c>
      <c r="W1441" s="9">
        <v>2018</v>
      </c>
      <c r="X1441" s="9">
        <v>15.5</v>
      </c>
      <c r="Y1441" s="9">
        <v>16.5</v>
      </c>
      <c r="Z1441" s="9" t="s">
        <v>4535</v>
      </c>
      <c r="AA1441" s="99">
        <v>15.5</v>
      </c>
      <c r="AB1441" s="9" t="str">
        <f>IF('Коефіцієнти АТО'!C1441="Область","",'Коефіцієнти АТО'!D1441)</f>
        <v>Чернігівська</v>
      </c>
      <c r="AC1441" s="9"/>
    </row>
    <row r="1442" spans="1:29" ht="15" customHeight="1">
      <c r="A1442" s="9">
        <v>1441</v>
      </c>
      <c r="B1442" s="9" t="s">
        <v>3145</v>
      </c>
      <c r="C1442" s="9" t="s">
        <v>3146</v>
      </c>
      <c r="D1442" s="9" t="s">
        <v>4422</v>
      </c>
      <c r="E1442" s="9" t="s">
        <v>21</v>
      </c>
      <c r="F1442" s="9" t="s">
        <v>2990</v>
      </c>
      <c r="G1442" s="9" t="s">
        <v>4454</v>
      </c>
      <c r="H1442" s="9" t="s">
        <v>2989</v>
      </c>
      <c r="I1442" s="9">
        <v>21388</v>
      </c>
      <c r="J1442" s="9">
        <v>9678</v>
      </c>
      <c r="K1442" s="9">
        <v>1171.9000000000001</v>
      </c>
      <c r="L1442" s="115">
        <f t="shared" si="66"/>
        <v>0.45249672713671218</v>
      </c>
      <c r="M1442" s="96">
        <f>IF($B1442="Область","",SUM('Дані з ДІСО'!J1442:L1442)/K1442)</f>
        <v>1.6844440651932757</v>
      </c>
      <c r="N1442" s="9" t="str">
        <f>IF($B1442="Область","",VLOOKUP(100*J1442/I1442,Параметри!$B$39:$C$53,2,TRUE))</f>
        <v>8. 43-49</v>
      </c>
      <c r="O1442" s="9" t="str">
        <f>IF($B1442="Область","",VLOOKUP(M1442,Параметри!$B$21:$C$35,2,TRUE))</f>
        <v>3. 1,4-2,1</v>
      </c>
      <c r="P1442" s="9">
        <f t="shared" si="67"/>
        <v>8</v>
      </c>
      <c r="Q1442" s="9">
        <f t="shared" si="68"/>
        <v>3</v>
      </c>
      <c r="R1442" s="116">
        <v>17</v>
      </c>
      <c r="S1442" s="117">
        <f>IF(C1442="Область",Параметри!$K$47,IF(C1442="Київ",Параметри!$K$48,IF(L1442&lt;Параметри!$I$42,Параметри!$K$42,IF(L1442&lt;Параметри!$I$43,Параметри!$K$43,IF(L1442&lt;Параметри!$I$44,Параметри!$K$44,IF(L1442&lt;Параметри!$I$45,Параметри!$K$45,Параметри!$K$46))))))</f>
        <v>0.43</v>
      </c>
      <c r="T1442" s="97">
        <f>IF($B1442="Область",Параметри!K$63,IF($R1442&lt;Параметри!$G$59,Параметри!K$58,IF($R1442&lt;Параметри!$G$60,Параметри!K$59,IF($R1442&lt;Параметри!$G$61,Параметри!K$60,IF($R1442&lt;Параметри!$G$62,Параметри!K$61,Параметри!K$62)))))</f>
        <v>1.7000000000000001E-2</v>
      </c>
      <c r="U1442" s="97">
        <f>IF($B1442="Область",Параметри!L$63,IF($R1442&lt;Параметри!$G$59,Параметри!L$58,IF($R1442&lt;Параметри!$G$60,Параметри!L$59,IF($R1442&lt;Параметри!$G$61,Параметри!L$60,IF($R1442&lt;Параметри!$G$62,Параметри!L$61,Параметри!L$62)))))</f>
        <v>4.7E-2</v>
      </c>
      <c r="V1442" s="98">
        <f>IF(OR(SUM('Дані з ДІСО'!G1442:I1442)=0,Розрахунки!H1442=0),"",Розрахунки!H1442/SUM('Дані з ДІСО'!G1442:I1442))</f>
        <v>16.45</v>
      </c>
      <c r="W1442" s="9">
        <v>2018</v>
      </c>
      <c r="X1442" s="9">
        <v>15.5</v>
      </c>
      <c r="Y1442" s="9">
        <v>18</v>
      </c>
      <c r="Z1442" s="9" t="s">
        <v>4536</v>
      </c>
      <c r="AA1442" s="99">
        <v>17</v>
      </c>
      <c r="AB1442" s="9" t="str">
        <f>IF('Коефіцієнти АТО'!C1442="Область","",'Коефіцієнти АТО'!D1442)</f>
        <v>Чернігівська</v>
      </c>
      <c r="AC1442" s="9"/>
    </row>
    <row r="1443" spans="1:29" ht="15" customHeight="1">
      <c r="A1443" s="9">
        <v>1442</v>
      </c>
      <c r="B1443" s="9" t="s">
        <v>3151</v>
      </c>
      <c r="C1443" s="9" t="s">
        <v>3151</v>
      </c>
      <c r="D1443" s="9" t="s">
        <v>4422</v>
      </c>
      <c r="E1443" s="9" t="s">
        <v>29</v>
      </c>
      <c r="F1443" s="9" t="s">
        <v>2992</v>
      </c>
      <c r="G1443" s="9" t="s">
        <v>4455</v>
      </c>
      <c r="H1443" s="9" t="s">
        <v>2991</v>
      </c>
      <c r="I1443" s="9">
        <v>4685</v>
      </c>
      <c r="J1443" s="9">
        <v>2045</v>
      </c>
      <c r="K1443" s="9">
        <v>210.6</v>
      </c>
      <c r="L1443" s="115">
        <f t="shared" si="66"/>
        <v>0.43649946638207043</v>
      </c>
      <c r="M1443" s="96">
        <f>IF($B1443="Область","",SUM('Дані з ДІСО'!J1443:L1443)/K1443)</f>
        <v>2.2222222222222223</v>
      </c>
      <c r="N1443" s="9" t="str">
        <f>IF($B1443="Область","",VLOOKUP(100*J1443/I1443,Параметри!$B$39:$C$53,2,TRUE))</f>
        <v>8. 43-49</v>
      </c>
      <c r="O1443" s="9" t="str">
        <f>IF($B1443="Область","",VLOOKUP(M1443,Параметри!$B$21:$C$35,2,TRUE))</f>
        <v>4. 2,1-3</v>
      </c>
      <c r="P1443" s="9">
        <f t="shared" si="67"/>
        <v>8</v>
      </c>
      <c r="Q1443" s="9">
        <f t="shared" si="68"/>
        <v>4</v>
      </c>
      <c r="R1443" s="116">
        <v>15.5</v>
      </c>
      <c r="S1443" s="117">
        <f>IF(C1443="Область",Параметри!$K$47,IF(C1443="Київ",Параметри!$K$48,IF(L1443&lt;Параметри!$I$42,Параметри!$K$42,IF(L1443&lt;Параметри!$I$43,Параметри!$K$43,IF(L1443&lt;Параметри!$I$44,Параметри!$K$44,IF(L1443&lt;Параметри!$I$45,Параметри!$K$45,Параметри!$K$46))))))</f>
        <v>0.43</v>
      </c>
      <c r="T1443" s="97">
        <f>IF($B1443="Область",Параметри!K$63,IF($R1443&lt;Параметри!$G$59,Параметри!K$58,IF($R1443&lt;Параметри!$G$60,Параметри!K$59,IF($R1443&lt;Параметри!$G$61,Параметри!K$60,IF($R1443&lt;Параметри!$G$62,Параметри!K$61,Параметри!K$62)))))</f>
        <v>1.7000000000000001E-2</v>
      </c>
      <c r="U1443" s="97">
        <f>IF($B1443="Область",Параметри!L$63,IF($R1443&lt;Параметри!$G$59,Параметри!L$58,IF($R1443&lt;Параметри!$G$60,Параметри!L$59,IF($R1443&lt;Параметри!$G$61,Параметри!L$60,IF($R1443&lt;Параметри!$G$62,Параметри!L$61,Параметри!L$62)))))</f>
        <v>4.7E-2</v>
      </c>
      <c r="V1443" s="98">
        <f>IF(OR(SUM('Дані з ДІСО'!G1443:I1443)=0,Розрахунки!H1443=0),"",Розрахунки!H1443/SUM('Дані з ДІСО'!G1443:I1443))</f>
        <v>13.371428571428572</v>
      </c>
      <c r="W1443" s="9">
        <v>2018</v>
      </c>
      <c r="X1443" s="9">
        <v>15.5</v>
      </c>
      <c r="Y1443" s="9">
        <v>15</v>
      </c>
      <c r="Z1443" s="9" t="s">
        <v>4535</v>
      </c>
      <c r="AA1443" s="99">
        <v>15.5</v>
      </c>
      <c r="AB1443" s="9" t="str">
        <f>IF('Коефіцієнти АТО'!C1443="Область","",'Коефіцієнти АТО'!D1443)</f>
        <v>Чернігівська</v>
      </c>
      <c r="AC1443" s="9"/>
    </row>
    <row r="1444" spans="1:29" ht="15" customHeight="1">
      <c r="A1444" s="9">
        <v>1443</v>
      </c>
      <c r="B1444" s="9" t="s">
        <v>3176</v>
      </c>
      <c r="C1444" s="9" t="s">
        <v>3146</v>
      </c>
      <c r="D1444" s="9" t="s">
        <v>4422</v>
      </c>
      <c r="E1444" s="9" t="s">
        <v>78</v>
      </c>
      <c r="F1444" s="9" t="s">
        <v>2994</v>
      </c>
      <c r="G1444" s="9" t="s">
        <v>4456</v>
      </c>
      <c r="H1444" s="9" t="s">
        <v>2993</v>
      </c>
      <c r="I1444" s="9">
        <v>67806</v>
      </c>
      <c r="J1444" s="9">
        <v>823</v>
      </c>
      <c r="K1444" s="9">
        <v>110.6</v>
      </c>
      <c r="L1444" s="115">
        <f t="shared" si="66"/>
        <v>1.2137568946700882E-2</v>
      </c>
      <c r="M1444" s="96">
        <f>IF($B1444="Область","",SUM('Дані з ДІСО'!J1444:L1444)/K1444)</f>
        <v>64.222423146473787</v>
      </c>
      <c r="N1444" s="9" t="str">
        <f>IF($B1444="Область","",VLOOKUP(100*J1444/I1444,Параметри!$B$39:$C$53,2,TRUE))</f>
        <v>15. 0-9</v>
      </c>
      <c r="O1444" s="9" t="str">
        <f>IF($B1444="Область","",VLOOKUP(M1444,Параметри!$B$21:$C$35,2,TRUE))</f>
        <v>14. 44,9-93,7</v>
      </c>
      <c r="P1444" s="9">
        <f t="shared" si="67"/>
        <v>15</v>
      </c>
      <c r="Q1444" s="9">
        <f t="shared" si="68"/>
        <v>14</v>
      </c>
      <c r="R1444" s="116">
        <v>26</v>
      </c>
      <c r="S1444" s="117">
        <f>IF(C1444="Область",Параметри!$K$47,IF(C1444="Київ",Параметри!$K$48,IF(L1444&lt;Параметри!$I$42,Параметри!$K$42,IF(L1444&lt;Параметри!$I$43,Параметри!$K$43,IF(L1444&lt;Параметри!$I$44,Параметри!$K$44,IF(L1444&lt;Параметри!$I$45,Параметри!$K$45,Параметри!$K$46))))))</f>
        <v>0.23</v>
      </c>
      <c r="T1444" s="97">
        <f>IF($B1444="Область",Параметри!K$63,IF($R1444&lt;Параметри!$G$59,Параметри!K$58,IF($R1444&lt;Параметри!$G$60,Параметри!K$59,IF($R1444&lt;Параметри!$G$61,Параметри!K$60,IF($R1444&lt;Параметри!$G$62,Параметри!K$61,Параметри!K$62)))))</f>
        <v>0.125</v>
      </c>
      <c r="U1444" s="97">
        <f>IF($B1444="Область",Параметри!L$63,IF($R1444&lt;Параметри!$G$59,Параметри!L$58,IF($R1444&lt;Параметри!$G$60,Параметри!L$59,IF($R1444&lt;Параметри!$G$61,Параметри!L$60,IF($R1444&lt;Параметри!$G$62,Параметри!L$61,Параметри!L$62)))))</f>
        <v>4.7E-2</v>
      </c>
      <c r="V1444" s="98">
        <f>IF(OR(SUM('Дані з ДІСО'!G1444:I1444)=0,Розрахунки!H1444=0),"",Розрахунки!H1444/SUM('Дані з ДІСО'!G1444:I1444))</f>
        <v>29.595833333333335</v>
      </c>
      <c r="W1444" s="9" t="s">
        <v>3176</v>
      </c>
      <c r="X1444" s="9">
        <v>27.5</v>
      </c>
      <c r="Y1444" s="9">
        <v>25</v>
      </c>
      <c r="Z1444" s="9" t="s">
        <v>4536</v>
      </c>
      <c r="AA1444" s="99">
        <v>26</v>
      </c>
      <c r="AB1444" s="9" t="str">
        <f>IF('Коефіцієнти АТО'!C1444="Область","",'Коефіцієнти АТО'!D1444)</f>
        <v>Чернігівська</v>
      </c>
      <c r="AC1444" s="9"/>
    </row>
    <row r="1445" spans="1:29" ht="15" customHeight="1">
      <c r="A1445" s="9">
        <v>1444</v>
      </c>
      <c r="B1445" s="9" t="s">
        <v>3176</v>
      </c>
      <c r="C1445" s="9" t="s">
        <v>3146</v>
      </c>
      <c r="D1445" s="9" t="s">
        <v>4422</v>
      </c>
      <c r="E1445" s="9" t="s">
        <v>78</v>
      </c>
      <c r="F1445" s="9" t="s">
        <v>2996</v>
      </c>
      <c r="G1445" s="9" t="s">
        <v>4457</v>
      </c>
      <c r="H1445" s="9" t="s">
        <v>2995</v>
      </c>
      <c r="I1445" s="9">
        <v>24668</v>
      </c>
      <c r="J1445" s="9">
        <v>12021</v>
      </c>
      <c r="K1445" s="9">
        <v>1794.3</v>
      </c>
      <c r="L1445" s="115">
        <f t="shared" si="66"/>
        <v>0.48731149667585538</v>
      </c>
      <c r="M1445" s="96">
        <f>IF($B1445="Область","",SUM('Дані з ДІСО'!J1445:L1445)/K1445)</f>
        <v>1.041074513737948</v>
      </c>
      <c r="N1445" s="9" t="str">
        <f>IF($B1445="Область","",VLOOKUP(100*J1445/I1445,Параметри!$B$39:$C$53,2,TRUE))</f>
        <v>8. 43-49</v>
      </c>
      <c r="O1445" s="9" t="str">
        <f>IF($B1445="Область","",VLOOKUP(M1445,Параметри!$B$21:$C$35,2,TRUE))</f>
        <v>2. 1-1,4</v>
      </c>
      <c r="P1445" s="9">
        <f t="shared" si="67"/>
        <v>8</v>
      </c>
      <c r="Q1445" s="9">
        <f t="shared" si="68"/>
        <v>2</v>
      </c>
      <c r="R1445" s="116">
        <v>15.5</v>
      </c>
      <c r="S1445" s="117">
        <f>IF(C1445="Область",Параметри!$K$47,IF(C1445="Київ",Параметри!$K$48,IF(L1445&lt;Параметри!$I$42,Параметри!$K$42,IF(L1445&lt;Параметри!$I$43,Параметри!$K$43,IF(L1445&lt;Параметри!$I$44,Параметри!$K$44,IF(L1445&lt;Параметри!$I$45,Параметри!$K$45,Параметри!$K$46))))))</f>
        <v>0.43</v>
      </c>
      <c r="T1445" s="97">
        <f>IF($B1445="Область",Параметри!K$63,IF($R1445&lt;Параметри!$G$59,Параметри!K$58,IF($R1445&lt;Параметри!$G$60,Параметри!K$59,IF($R1445&lt;Параметри!$G$61,Параметри!K$60,IF($R1445&lt;Параметри!$G$62,Параметри!K$61,Параметри!K$62)))))</f>
        <v>1.7000000000000001E-2</v>
      </c>
      <c r="U1445" s="97">
        <f>IF($B1445="Область",Параметри!L$63,IF($R1445&lt;Параметри!$G$59,Параметри!L$58,IF($R1445&lt;Параметри!$G$60,Параметри!L$59,IF($R1445&lt;Параметри!$G$61,Параметри!L$60,IF($R1445&lt;Параметри!$G$62,Параметри!L$61,Параметри!L$62)))))</f>
        <v>4.7E-2</v>
      </c>
      <c r="V1445" s="98">
        <f>IF(OR(SUM('Дані з ДІСО'!G1445:I1445)=0,Розрахунки!H1445=0),"",Розрахунки!H1445/SUM('Дані з ДІСО'!G1445:I1445))</f>
        <v>12.453333333333333</v>
      </c>
      <c r="W1445" s="9" t="s">
        <v>3176</v>
      </c>
      <c r="X1445" s="9">
        <v>15.5</v>
      </c>
      <c r="Y1445" s="9">
        <v>14.5</v>
      </c>
      <c r="Z1445" s="9" t="s">
        <v>4535</v>
      </c>
      <c r="AA1445" s="99">
        <v>15.5</v>
      </c>
      <c r="AB1445" s="9" t="str">
        <f>IF('Коефіцієнти АТО'!C1445="Область","",'Коефіцієнти АТО'!D1445)</f>
        <v>Чернігівська</v>
      </c>
      <c r="AC1445" s="9"/>
    </row>
    <row r="1446" spans="1:29" ht="15" customHeight="1">
      <c r="A1446" s="9">
        <v>1445</v>
      </c>
      <c r="B1446" s="9" t="s">
        <v>3145</v>
      </c>
      <c r="C1446" s="9" t="s">
        <v>3146</v>
      </c>
      <c r="D1446" s="9" t="s">
        <v>4422</v>
      </c>
      <c r="E1446" s="9" t="s">
        <v>21</v>
      </c>
      <c r="F1446" s="9" t="s">
        <v>2998</v>
      </c>
      <c r="G1446" s="9" t="s">
        <v>4458</v>
      </c>
      <c r="H1446" s="9" t="s">
        <v>2997</v>
      </c>
      <c r="I1446" s="9">
        <v>15673</v>
      </c>
      <c r="J1446" s="9">
        <v>6041</v>
      </c>
      <c r="K1446" s="9">
        <v>550.20000000000005</v>
      </c>
      <c r="L1446" s="115">
        <f t="shared" si="66"/>
        <v>0.38543992853952658</v>
      </c>
      <c r="M1446" s="96">
        <f>IF($B1446="Область","",SUM('Дані з ДІСО'!J1446:L1446)/K1446)</f>
        <v>2.2446383133406034</v>
      </c>
      <c r="N1446" s="9" t="str">
        <f>IF($B1446="Область","",VLOOKUP(100*J1446/I1446,Параметри!$B$39:$C$53,2,TRUE))</f>
        <v>9. 26-43</v>
      </c>
      <c r="O1446" s="9" t="str">
        <f>IF($B1446="Область","",VLOOKUP(M1446,Параметри!$B$21:$C$35,2,TRUE))</f>
        <v>4. 2,1-3</v>
      </c>
      <c r="P1446" s="9">
        <f t="shared" si="67"/>
        <v>9</v>
      </c>
      <c r="Q1446" s="9">
        <f t="shared" si="68"/>
        <v>4</v>
      </c>
      <c r="R1446" s="116">
        <v>16</v>
      </c>
      <c r="S1446" s="117">
        <f>IF(C1446="Область",Параметри!$K$47,IF(C1446="Київ",Параметри!$K$48,IF(L1446&lt;Параметри!$I$42,Параметри!$K$42,IF(L1446&lt;Параметри!$I$43,Параметри!$K$43,IF(L1446&lt;Параметри!$I$44,Параметри!$K$44,IF(L1446&lt;Параметри!$I$45,Параметри!$K$45,Параметри!$K$46))))))</f>
        <v>0.33</v>
      </c>
      <c r="T1446" s="97">
        <f>IF($B1446="Область",Параметри!K$63,IF($R1446&lt;Параметри!$G$59,Параметри!K$58,IF($R1446&lt;Параметри!$G$60,Параметри!K$59,IF($R1446&lt;Параметри!$G$61,Параметри!K$60,IF($R1446&lt;Параметри!$G$62,Параметри!K$61,Параметри!K$62)))))</f>
        <v>1.7000000000000001E-2</v>
      </c>
      <c r="U1446" s="97">
        <f>IF($B1446="Область",Параметри!L$63,IF($R1446&lt;Параметри!$G$59,Параметри!L$58,IF($R1446&lt;Параметри!$G$60,Параметри!L$59,IF($R1446&lt;Параметри!$G$61,Параметри!L$60,IF($R1446&lt;Параметри!$G$62,Параметри!L$61,Параметри!L$62)))))</f>
        <v>4.7E-2</v>
      </c>
      <c r="V1446" s="98">
        <f>IF(OR(SUM('Дані з ДІСО'!G1446:I1446)=0,Розрахунки!H1446=0),"",Розрахунки!H1446/SUM('Дані з ДІСО'!G1446:I1446))</f>
        <v>14.529411764705882</v>
      </c>
      <c r="W1446" s="9">
        <v>2020</v>
      </c>
      <c r="X1446" s="9">
        <v>16.5</v>
      </c>
      <c r="Y1446" s="9">
        <v>15</v>
      </c>
      <c r="Z1446" s="9" t="s">
        <v>4536</v>
      </c>
      <c r="AA1446" s="99">
        <v>16</v>
      </c>
      <c r="AB1446" s="9" t="str">
        <f>IF('Коефіцієнти АТО'!C1446="Область","",'Коефіцієнти АТО'!D1446)</f>
        <v>Чернігівська</v>
      </c>
      <c r="AC1446" s="9"/>
    </row>
    <row r="1447" spans="1:29" ht="15" customHeight="1">
      <c r="A1447" s="9">
        <v>1446</v>
      </c>
      <c r="B1447" s="9" t="s">
        <v>3148</v>
      </c>
      <c r="C1447" s="9" t="s">
        <v>3148</v>
      </c>
      <c r="D1447" s="9" t="s">
        <v>4422</v>
      </c>
      <c r="E1447" s="9" t="s">
        <v>24</v>
      </c>
      <c r="F1447" s="9" t="s">
        <v>3000</v>
      </c>
      <c r="G1447" s="9" t="s">
        <v>4459</v>
      </c>
      <c r="H1447" s="9" t="s">
        <v>2999</v>
      </c>
      <c r="I1447" s="9">
        <v>9929</v>
      </c>
      <c r="J1447" s="9">
        <v>9929</v>
      </c>
      <c r="K1447" s="9">
        <v>378.7</v>
      </c>
      <c r="L1447" s="115">
        <f t="shared" si="66"/>
        <v>1</v>
      </c>
      <c r="M1447" s="96">
        <f>IF($B1447="Область","",SUM('Дані з ДІСО'!J1447:L1447)/K1447)</f>
        <v>3.1740163717982575</v>
      </c>
      <c r="N1447" s="9" t="str">
        <f>IF($B1447="Область","",VLOOKUP(100*J1447/I1447,Параметри!$B$39:$C$53,2,TRUE))</f>
        <v>1. 100%</v>
      </c>
      <c r="O1447" s="9" t="str">
        <f>IF($B1447="Область","",VLOOKUP(M1447,Параметри!$B$21:$C$35,2,TRUE))</f>
        <v>5. 3-3,9</v>
      </c>
      <c r="P1447" s="9">
        <f t="shared" si="67"/>
        <v>1</v>
      </c>
      <c r="Q1447" s="9">
        <f t="shared" si="68"/>
        <v>5</v>
      </c>
      <c r="R1447" s="116">
        <v>13</v>
      </c>
      <c r="S1447" s="117">
        <f>IF(C1447="Область",Параметри!$K$47,IF(C1447="Київ",Параметри!$K$48,IF(L1447&lt;Параметри!$I$42,Параметри!$K$42,IF(L1447&lt;Параметри!$I$43,Параметри!$K$43,IF(L1447&lt;Параметри!$I$44,Параметри!$K$44,IF(L1447&lt;Параметри!$I$45,Параметри!$K$45,Параметри!$K$46))))))</f>
        <v>0.53</v>
      </c>
      <c r="T1447" s="97">
        <f>IF($B1447="Область",Параметри!K$63,IF($R1447&lt;Параметри!$G$59,Параметри!K$58,IF($R1447&lt;Параметри!$G$60,Параметри!K$59,IF($R1447&lt;Параметри!$G$61,Параметри!K$60,IF($R1447&lt;Параметри!$G$62,Параметри!K$61,Параметри!K$62)))))</f>
        <v>1.7000000000000001E-2</v>
      </c>
      <c r="U1447" s="97">
        <f>IF($B1447="Область",Параметри!L$63,IF($R1447&lt;Параметри!$G$59,Параметри!L$58,IF($R1447&lt;Параметри!$G$60,Параметри!L$59,IF($R1447&lt;Параметри!$G$61,Параметри!L$60,IF($R1447&lt;Параметри!$G$62,Параметри!L$61,Параметри!L$62)))))</f>
        <v>4.7E-2</v>
      </c>
      <c r="V1447" s="98">
        <f>IF(OR(SUM('Дані з ДІСО'!G1447:I1447)=0,Розрахунки!H1447=0),"",Розрахунки!H1447/SUM('Дані з ДІСО'!G1447:I1447))</f>
        <v>16.243243243243242</v>
      </c>
      <c r="W1447" s="9">
        <v>2020</v>
      </c>
      <c r="X1447" s="9">
        <v>13.5</v>
      </c>
      <c r="Y1447" s="9">
        <v>12</v>
      </c>
      <c r="Z1447" s="9" t="s">
        <v>4536</v>
      </c>
      <c r="AA1447" s="99">
        <v>13</v>
      </c>
      <c r="AB1447" s="9" t="str">
        <f>IF('Коефіцієнти АТО'!C1447="Область","",'Коефіцієнти АТО'!D1447)</f>
        <v>Чернігівська</v>
      </c>
      <c r="AC1447" s="9"/>
    </row>
    <row r="1448" spans="1:29" ht="15" customHeight="1">
      <c r="A1448" s="9">
        <v>1447</v>
      </c>
      <c r="B1448" s="9" t="s">
        <v>3148</v>
      </c>
      <c r="C1448" s="9" t="s">
        <v>3148</v>
      </c>
      <c r="D1448" s="9" t="s">
        <v>4422</v>
      </c>
      <c r="E1448" s="9" t="s">
        <v>24</v>
      </c>
      <c r="F1448" s="9" t="s">
        <v>3002</v>
      </c>
      <c r="G1448" s="9" t="s">
        <v>4460</v>
      </c>
      <c r="H1448" s="9" t="s">
        <v>3001</v>
      </c>
      <c r="I1448" s="9">
        <v>4684</v>
      </c>
      <c r="J1448" s="9">
        <v>4684</v>
      </c>
      <c r="K1448" s="9">
        <v>109.2</v>
      </c>
      <c r="L1448" s="115">
        <f t="shared" si="66"/>
        <v>1</v>
      </c>
      <c r="M1448" s="96">
        <f>IF($B1448="Область","",SUM('Дані з ДІСО'!J1448:L1448)/K1448)</f>
        <v>5.6501831501831496</v>
      </c>
      <c r="N1448" s="9" t="str">
        <f>IF($B1448="Область","",VLOOKUP(100*J1448/I1448,Параметри!$B$39:$C$53,2,TRUE))</f>
        <v>1. 100%</v>
      </c>
      <c r="O1448" s="9" t="str">
        <f>IF($B1448="Область","",VLOOKUP(M1448,Параметри!$B$21:$C$35,2,TRUE))</f>
        <v>8. 4,5-5,8</v>
      </c>
      <c r="P1448" s="9">
        <f t="shared" si="67"/>
        <v>1</v>
      </c>
      <c r="Q1448" s="9">
        <f t="shared" si="68"/>
        <v>8</v>
      </c>
      <c r="R1448" s="116">
        <v>17</v>
      </c>
      <c r="S1448" s="117">
        <f>IF(C1448="Область",Параметри!$K$47,IF(C1448="Київ",Параметри!$K$48,IF(L1448&lt;Параметри!$I$42,Параметри!$K$42,IF(L1448&lt;Параметри!$I$43,Параметри!$K$43,IF(L1448&lt;Параметри!$I$44,Параметри!$K$44,IF(L1448&lt;Параметри!$I$45,Параметри!$K$45,Параметри!$K$46))))))</f>
        <v>0.53</v>
      </c>
      <c r="T1448" s="97">
        <f>IF($B1448="Область",Параметри!K$63,IF($R1448&lt;Параметри!$G$59,Параметри!K$58,IF($R1448&lt;Параметри!$G$60,Параметри!K$59,IF($R1448&lt;Параметри!$G$61,Параметри!K$60,IF($R1448&lt;Параметри!$G$62,Параметри!K$61,Параметри!K$62)))))</f>
        <v>1.7000000000000001E-2</v>
      </c>
      <c r="U1448" s="97">
        <f>IF($B1448="Область",Параметри!L$63,IF($R1448&lt;Параметри!$G$59,Параметри!L$58,IF($R1448&lt;Параметри!$G$60,Параметри!L$59,IF($R1448&lt;Параметри!$G$61,Параметри!L$60,IF($R1448&lt;Параметри!$G$62,Параметри!L$61,Параметри!L$62)))))</f>
        <v>4.7E-2</v>
      </c>
      <c r="V1448" s="98">
        <f>IF(OR(SUM('Дані з ДІСО'!G1448:I1448)=0,Розрахунки!H1448=0),"",Розрахунки!H1448/SUM('Дані з ДІСО'!G1448:I1448))</f>
        <v>24.68</v>
      </c>
      <c r="W1448" s="9">
        <v>2020</v>
      </c>
      <c r="X1448" s="9">
        <v>15.5</v>
      </c>
      <c r="Y1448" s="9">
        <v>18</v>
      </c>
      <c r="Z1448" s="9" t="s">
        <v>4536</v>
      </c>
      <c r="AA1448" s="99">
        <v>17</v>
      </c>
      <c r="AB1448" s="9" t="str">
        <f>IF('Коефіцієнти АТО'!C1448="Область","",'Коефіцієнти АТО'!D1448)</f>
        <v>Чернігівська</v>
      </c>
      <c r="AC1448" s="9"/>
    </row>
    <row r="1449" spans="1:29" ht="15" customHeight="1">
      <c r="A1449" s="9">
        <v>1448</v>
      </c>
      <c r="B1449" s="9" t="s">
        <v>3151</v>
      </c>
      <c r="C1449" s="9" t="s">
        <v>3151</v>
      </c>
      <c r="D1449" s="9" t="s">
        <v>4422</v>
      </c>
      <c r="E1449" s="9" t="s">
        <v>29</v>
      </c>
      <c r="F1449" s="9" t="s">
        <v>3004</v>
      </c>
      <c r="G1449" s="9" t="s">
        <v>4461</v>
      </c>
      <c r="H1449" s="9" t="s">
        <v>3003</v>
      </c>
      <c r="I1449" s="9">
        <v>4983</v>
      </c>
      <c r="J1449" s="9">
        <v>2329</v>
      </c>
      <c r="K1449" s="9">
        <v>501.7</v>
      </c>
      <c r="L1449" s="115">
        <f t="shared" si="66"/>
        <v>0.46738912301826208</v>
      </c>
      <c r="M1449" s="96">
        <f>IF($B1449="Область","",SUM('Дані з ДІСО'!J1449:L1449)/K1449)</f>
        <v>0.78134343233007775</v>
      </c>
      <c r="N1449" s="9" t="str">
        <f>IF($B1449="Область","",VLOOKUP(100*J1449/I1449,Параметри!$B$39:$C$53,2,TRUE))</f>
        <v>8. 43-49</v>
      </c>
      <c r="O1449" s="9" t="str">
        <f>IF($B1449="Область","",VLOOKUP(M1449,Параметри!$B$21:$C$35,2,TRUE))</f>
        <v>1. 0-1</v>
      </c>
      <c r="P1449" s="9">
        <f t="shared" si="67"/>
        <v>8</v>
      </c>
      <c r="Q1449" s="9">
        <f t="shared" si="68"/>
        <v>1</v>
      </c>
      <c r="R1449" s="116">
        <v>12.5</v>
      </c>
      <c r="S1449" s="117">
        <f>IF(C1449="Область",Параметри!$K$47,IF(C1449="Київ",Параметри!$K$48,IF(L1449&lt;Параметри!$I$42,Параметри!$K$42,IF(L1449&lt;Параметри!$I$43,Параметри!$K$43,IF(L1449&lt;Параметри!$I$44,Параметри!$K$44,IF(L1449&lt;Параметри!$I$45,Параметри!$K$45,Параметри!$K$46))))))</f>
        <v>0.43</v>
      </c>
      <c r="T1449" s="97">
        <f>IF($B1449="Область",Параметри!K$63,IF($R1449&lt;Параметри!$G$59,Параметри!K$58,IF($R1449&lt;Параметри!$G$60,Параметри!K$59,IF($R1449&lt;Параметри!$G$61,Параметри!K$60,IF($R1449&lt;Параметри!$G$62,Параметри!K$61,Параметри!K$62)))))</f>
        <v>1.7000000000000001E-2</v>
      </c>
      <c r="U1449" s="97">
        <f>IF($B1449="Область",Параметри!L$63,IF($R1449&lt;Параметри!$G$59,Параметри!L$58,IF($R1449&lt;Параметри!$G$60,Параметри!L$59,IF($R1449&lt;Параметри!$G$61,Параметри!L$60,IF($R1449&lt;Параметри!$G$62,Параметри!L$61,Параметри!L$62)))))</f>
        <v>4.7E-2</v>
      </c>
      <c r="V1449" s="98">
        <f>IF(OR(SUM('Дані з ДІСО'!G1449:I1449)=0,Розрахунки!H1449=0),"",Розрахунки!H1449/SUM('Дані з ДІСО'!G1449:I1449))</f>
        <v>12.25</v>
      </c>
      <c r="W1449" s="9">
        <v>2021</v>
      </c>
      <c r="X1449" s="9">
        <v>13.5</v>
      </c>
      <c r="Y1449" s="9">
        <v>11.5</v>
      </c>
      <c r="Z1449" s="9" t="s">
        <v>4536</v>
      </c>
      <c r="AA1449" s="99">
        <v>12.5</v>
      </c>
      <c r="AB1449" s="9" t="str">
        <f>IF('Коефіцієнти АТО'!C1449="Область","",'Коефіцієнти АТО'!D1449)</f>
        <v>Чернігівська</v>
      </c>
      <c r="AC1449" s="9"/>
    </row>
    <row r="1450" spans="1:29" ht="15" customHeight="1">
      <c r="A1450" s="9">
        <v>1449</v>
      </c>
      <c r="B1450" s="9" t="s">
        <v>3148</v>
      </c>
      <c r="C1450" s="9" t="s">
        <v>3148</v>
      </c>
      <c r="D1450" s="9" t="s">
        <v>4422</v>
      </c>
      <c r="E1450" s="9" t="s">
        <v>24</v>
      </c>
      <c r="F1450" s="9" t="s">
        <v>3006</v>
      </c>
      <c r="G1450" s="9" t="s">
        <v>4462</v>
      </c>
      <c r="H1450" s="9" t="s">
        <v>3005</v>
      </c>
      <c r="I1450" s="9">
        <v>5499</v>
      </c>
      <c r="J1450" s="9">
        <v>5499</v>
      </c>
      <c r="K1450" s="9">
        <v>271.39999999999998</v>
      </c>
      <c r="L1450" s="115">
        <f t="shared" si="66"/>
        <v>1</v>
      </c>
      <c r="M1450" s="96">
        <f>IF($B1450="Область","",SUM('Дані з ДІСО'!J1450:L1450)/K1450)</f>
        <v>1.2269712601326457</v>
      </c>
      <c r="N1450" s="9" t="str">
        <f>IF($B1450="Область","",VLOOKUP(100*J1450/I1450,Параметри!$B$39:$C$53,2,TRUE))</f>
        <v>1. 100%</v>
      </c>
      <c r="O1450" s="9" t="str">
        <f>IF($B1450="Область","",VLOOKUP(M1450,Параметри!$B$21:$C$35,2,TRUE))</f>
        <v>2. 1-1,4</v>
      </c>
      <c r="P1450" s="9">
        <f t="shared" si="67"/>
        <v>1</v>
      </c>
      <c r="Q1450" s="9">
        <f t="shared" si="68"/>
        <v>2</v>
      </c>
      <c r="R1450" s="116">
        <v>11</v>
      </c>
      <c r="S1450" s="117">
        <f>IF(C1450="Область",Параметри!$K$47,IF(C1450="Київ",Параметри!$K$48,IF(L1450&lt;Параметри!$I$42,Параметри!$K$42,IF(L1450&lt;Параметри!$I$43,Параметри!$K$43,IF(L1450&lt;Параметри!$I$44,Параметри!$K$44,IF(L1450&lt;Параметри!$I$45,Параметри!$K$45,Параметри!$K$46))))))</f>
        <v>0.53</v>
      </c>
      <c r="T1450" s="97">
        <f>IF($B1450="Область",Параметри!K$63,IF($R1450&lt;Параметри!$G$59,Параметри!K$58,IF($R1450&lt;Параметри!$G$60,Параметри!K$59,IF($R1450&lt;Параметри!$G$61,Параметри!K$60,IF($R1450&lt;Параметри!$G$62,Параметри!K$61,Параметри!K$62)))))</f>
        <v>1.7000000000000001E-2</v>
      </c>
      <c r="U1450" s="97">
        <f>IF($B1450="Область",Параметри!L$63,IF($R1450&lt;Параметри!$G$59,Параметри!L$58,IF($R1450&lt;Параметри!$G$60,Параметри!L$59,IF($R1450&lt;Параметри!$G$61,Параметри!L$60,IF($R1450&lt;Параметри!$G$62,Параметри!L$61,Параметри!L$62)))))</f>
        <v>4.7E-2</v>
      </c>
      <c r="V1450" s="98">
        <f>IF(OR(SUM('Дані з ДІСО'!G1450:I1450)=0,Розрахунки!H1450=0),"",Розрахунки!H1450/SUM('Дані з ДІСО'!G1450:I1450))</f>
        <v>9.25</v>
      </c>
      <c r="W1450" s="9">
        <v>2021</v>
      </c>
      <c r="X1450" s="9">
        <v>11.5</v>
      </c>
      <c r="Y1450" s="9">
        <v>10</v>
      </c>
      <c r="Z1450" s="9" t="s">
        <v>4536</v>
      </c>
      <c r="AA1450" s="99">
        <v>11</v>
      </c>
      <c r="AB1450" s="9" t="str">
        <f>IF('Коефіцієнти АТО'!C1450="Область","",'Коефіцієнти АТО'!D1450)</f>
        <v>Чернігівська</v>
      </c>
      <c r="AC1450" s="9"/>
    </row>
    <row r="1451" spans="1:29" ht="15" customHeight="1">
      <c r="A1451" s="9">
        <v>1450</v>
      </c>
      <c r="B1451" s="9" t="s">
        <v>3151</v>
      </c>
      <c r="C1451" s="9" t="s">
        <v>3151</v>
      </c>
      <c r="D1451" s="9" t="s">
        <v>4422</v>
      </c>
      <c r="E1451" s="9" t="s">
        <v>29</v>
      </c>
      <c r="F1451" s="9" t="s">
        <v>3008</v>
      </c>
      <c r="G1451" s="9" t="s">
        <v>4463</v>
      </c>
      <c r="H1451" s="9" t="s">
        <v>3007</v>
      </c>
      <c r="I1451" s="9">
        <v>7523</v>
      </c>
      <c r="J1451" s="9">
        <v>5562</v>
      </c>
      <c r="K1451" s="9">
        <v>519.4</v>
      </c>
      <c r="L1451" s="115">
        <f t="shared" si="66"/>
        <v>0.73933271301342551</v>
      </c>
      <c r="M1451" s="96">
        <f>IF($B1451="Область","",SUM('Дані з ДІСО'!J1451:L1451)/K1451)</f>
        <v>1.105121293800539</v>
      </c>
      <c r="N1451" s="9" t="str">
        <f>IF($B1451="Область","",VLOOKUP(100*J1451/I1451,Параметри!$B$39:$C$53,2,TRUE))</f>
        <v>2. 72-100</v>
      </c>
      <c r="O1451" s="9" t="str">
        <f>IF($B1451="Область","",VLOOKUP(M1451,Параметри!$B$21:$C$35,2,TRUE))</f>
        <v>2. 1-1,4</v>
      </c>
      <c r="P1451" s="9">
        <f t="shared" si="67"/>
        <v>2</v>
      </c>
      <c r="Q1451" s="9">
        <f t="shared" si="68"/>
        <v>2</v>
      </c>
      <c r="R1451" s="116">
        <v>11.5</v>
      </c>
      <c r="S1451" s="117">
        <f>IF(C1451="Область",Параметри!$K$47,IF(C1451="Київ",Параметри!$K$48,IF(L1451&lt;Параметри!$I$42,Параметри!$K$42,IF(L1451&lt;Параметри!$I$43,Параметри!$K$43,IF(L1451&lt;Параметри!$I$44,Параметри!$K$44,IF(L1451&lt;Параметри!$I$45,Параметри!$K$45,Параметри!$K$46))))))</f>
        <v>0.48</v>
      </c>
      <c r="T1451" s="97">
        <f>IF($B1451="Область",Параметри!K$63,IF($R1451&lt;Параметри!$G$59,Параметри!K$58,IF($R1451&lt;Параметри!$G$60,Параметри!K$59,IF($R1451&lt;Параметри!$G$61,Параметри!K$60,IF($R1451&lt;Параметри!$G$62,Параметри!K$61,Параметри!K$62)))))</f>
        <v>1.7000000000000001E-2</v>
      </c>
      <c r="U1451" s="97">
        <f>IF($B1451="Область",Параметри!L$63,IF($R1451&lt;Параметри!$G$59,Параметри!L$58,IF($R1451&lt;Параметри!$G$60,Параметри!L$59,IF($R1451&lt;Параметри!$G$61,Параметри!L$60,IF($R1451&lt;Параметри!$G$62,Параметри!L$61,Параметри!L$62)))))</f>
        <v>4.7E-2</v>
      </c>
      <c r="V1451" s="98">
        <f>IF(OR(SUM('Дані з ДІСО'!G1451:I1451)=0,Розрахунки!H1451=0),"",Розрахунки!H1451/SUM('Дані з ДІСО'!G1451:I1451))</f>
        <v>15.944444444444445</v>
      </c>
      <c r="W1451" s="9">
        <v>2021</v>
      </c>
      <c r="X1451" s="9">
        <v>12.5</v>
      </c>
      <c r="Y1451" s="9">
        <v>10.5</v>
      </c>
      <c r="Z1451" s="9" t="s">
        <v>4536</v>
      </c>
      <c r="AA1451" s="99">
        <v>11.5</v>
      </c>
      <c r="AB1451" s="9" t="str">
        <f>IF('Коефіцієнти АТО'!C1451="Область","",'Коефіцієнти АТО'!D1451)</f>
        <v>Чернігівська</v>
      </c>
      <c r="AC1451" s="9"/>
    </row>
    <row r="1452" spans="1:29">
      <c r="A1452" s="9">
        <v>1451</v>
      </c>
      <c r="B1452" s="9" t="s">
        <v>3148</v>
      </c>
      <c r="C1452" s="9" t="s">
        <v>3148</v>
      </c>
      <c r="D1452" s="9" t="s">
        <v>4422</v>
      </c>
      <c r="E1452" s="9" t="s">
        <v>24</v>
      </c>
      <c r="F1452" s="9" t="s">
        <v>3010</v>
      </c>
      <c r="G1452" s="9" t="s">
        <v>4464</v>
      </c>
      <c r="H1452" s="9" t="s">
        <v>3009</v>
      </c>
      <c r="I1452" s="9">
        <v>12598</v>
      </c>
      <c r="J1452" s="9">
        <v>12598</v>
      </c>
      <c r="K1452" s="9">
        <v>905.9</v>
      </c>
      <c r="L1452" s="115">
        <f t="shared" si="66"/>
        <v>1</v>
      </c>
      <c r="M1452" s="96">
        <f>IF($B1452="Область","",SUM('Дані з ДІСО'!J1452:L1452)/K1452)</f>
        <v>1.0067336350590572</v>
      </c>
      <c r="N1452" s="9" t="str">
        <f>IF($B1452="Область","",VLOOKUP(100*J1452/I1452,Параметри!$B$39:$C$53,2,TRUE))</f>
        <v>1. 100%</v>
      </c>
      <c r="O1452" s="9" t="str">
        <f>IF($B1452="Область","",VLOOKUP(M1452,Параметри!$B$21:$C$35,2,TRUE))</f>
        <v>2. 1-1,4</v>
      </c>
      <c r="P1452" s="9">
        <f t="shared" si="67"/>
        <v>1</v>
      </c>
      <c r="Q1452" s="9">
        <f t="shared" si="68"/>
        <v>2</v>
      </c>
      <c r="R1452" s="116">
        <v>12.5</v>
      </c>
      <c r="S1452" s="117">
        <f>IF(C1452="Область",Параметри!$K$47,IF(C1452="Київ",Параметри!$K$48,IF(L1452&lt;Параметри!$I$42,Параметри!$K$42,IF(L1452&lt;Параметри!$I$43,Параметри!$K$43,IF(L1452&lt;Параметри!$I$44,Параметри!$K$44,IF(L1452&lt;Параметри!$I$45,Параметри!$K$45,Параметри!$K$46))))))</f>
        <v>0.53</v>
      </c>
      <c r="T1452" s="97">
        <f>IF($B1452="Область",Параметри!K$63,IF($R1452&lt;Параметри!$G$59,Параметри!K$58,IF($R1452&lt;Параметри!$G$60,Параметри!K$59,IF($R1452&lt;Параметри!$G$61,Параметри!K$60,IF($R1452&lt;Параметри!$G$62,Параметри!K$61,Параметри!K$62)))))</f>
        <v>1.7000000000000001E-2</v>
      </c>
      <c r="U1452" s="97">
        <f>IF($B1452="Область",Параметри!L$63,IF($R1452&lt;Параметри!$G$59,Параметри!L$58,IF($R1452&lt;Параметри!$G$60,Параметри!L$59,IF($R1452&lt;Параметри!$G$61,Параметри!L$60,IF($R1452&lt;Параметри!$G$62,Параметри!L$61,Параметри!L$62)))))</f>
        <v>4.7E-2</v>
      </c>
      <c r="V1452" s="98">
        <f>IF(OR(SUM('Дані з ДІСО'!G1452:I1452)=0,Розрахунки!H1452=0),"",Розрахунки!H1452/SUM('Дані з ДІСО'!G1452:I1452))</f>
        <v>7.354838709677419</v>
      </c>
      <c r="W1452" s="9">
        <v>2021</v>
      </c>
      <c r="X1452" s="9">
        <v>11.5</v>
      </c>
      <c r="Y1452" s="9">
        <v>13.5</v>
      </c>
      <c r="Z1452" s="9" t="s">
        <v>4536</v>
      </c>
      <c r="AA1452" s="99">
        <v>12.5</v>
      </c>
      <c r="AB1452" s="9" t="str">
        <f>IF('Коефіцієнти АТО'!C1452="Область","",'Коефіцієнти АТО'!D1452)</f>
        <v>Чернігівська</v>
      </c>
      <c r="AC1452" s="9"/>
    </row>
    <row r="1453" spans="1:29" ht="15" customHeight="1">
      <c r="A1453" s="9">
        <v>1452</v>
      </c>
      <c r="B1453" s="9" t="s">
        <v>3148</v>
      </c>
      <c r="C1453" s="9" t="s">
        <v>3148</v>
      </c>
      <c r="D1453" s="9" t="s">
        <v>4422</v>
      </c>
      <c r="E1453" s="9" t="s">
        <v>24</v>
      </c>
      <c r="F1453" s="9" t="s">
        <v>3012</v>
      </c>
      <c r="G1453" s="9" t="s">
        <v>4450</v>
      </c>
      <c r="H1453" s="9" t="s">
        <v>3011</v>
      </c>
      <c r="I1453" s="9">
        <v>4711</v>
      </c>
      <c r="J1453" s="9">
        <v>4711</v>
      </c>
      <c r="K1453" s="9">
        <v>234.3</v>
      </c>
      <c r="L1453" s="115">
        <f t="shared" si="66"/>
        <v>1</v>
      </c>
      <c r="M1453" s="96">
        <f>IF($B1453="Область","",SUM('Дані з ДІСО'!J1453:L1453)/K1453)</f>
        <v>1.8651301749893299</v>
      </c>
      <c r="N1453" s="9" t="str">
        <f>IF($B1453="Область","",VLOOKUP(100*J1453/I1453,Параметри!$B$39:$C$53,2,TRUE))</f>
        <v>1. 100%</v>
      </c>
      <c r="O1453" s="9" t="str">
        <f>IF($B1453="Область","",VLOOKUP(M1453,Параметри!$B$21:$C$35,2,TRUE))</f>
        <v>3. 1,4-2,1</v>
      </c>
      <c r="P1453" s="9">
        <f t="shared" si="67"/>
        <v>1</v>
      </c>
      <c r="Q1453" s="9">
        <f t="shared" si="68"/>
        <v>3</v>
      </c>
      <c r="R1453" s="116">
        <v>12</v>
      </c>
      <c r="S1453" s="117">
        <f>IF(C1453="Область",Параметри!$K$47,IF(C1453="Київ",Параметри!$K$48,IF(L1453&lt;Параметри!$I$42,Параметри!$K$42,IF(L1453&lt;Параметри!$I$43,Параметри!$K$43,IF(L1453&lt;Параметри!$I$44,Параметри!$K$44,IF(L1453&lt;Параметри!$I$45,Параметри!$K$45,Параметри!$K$46))))))</f>
        <v>0.53</v>
      </c>
      <c r="T1453" s="97">
        <f>IF($B1453="Область",Параметри!K$63,IF($R1453&lt;Параметри!$G$59,Параметри!K$58,IF($R1453&lt;Параметри!$G$60,Параметри!K$59,IF($R1453&lt;Параметри!$G$61,Параметри!K$60,IF($R1453&lt;Параметри!$G$62,Параметри!K$61,Параметри!K$62)))))</f>
        <v>1.7000000000000001E-2</v>
      </c>
      <c r="U1453" s="97">
        <f>IF($B1453="Область",Параметри!L$63,IF($R1453&lt;Параметри!$G$59,Параметри!L$58,IF($R1453&lt;Параметри!$G$60,Параметри!L$59,IF($R1453&lt;Параметри!$G$61,Параметри!L$60,IF($R1453&lt;Параметри!$G$62,Параметри!L$61,Параметри!L$62)))))</f>
        <v>4.7E-2</v>
      </c>
      <c r="V1453" s="98">
        <f>IF(OR(SUM('Дані з ДІСО'!G1453:I1453)=0,Розрахунки!H1453=0),"",Розрахунки!H1453/SUM('Дані з ДІСО'!G1453:I1453))</f>
        <v>12.138888888888889</v>
      </c>
      <c r="W1453" s="9">
        <v>2021</v>
      </c>
      <c r="X1453" s="9">
        <v>12.5</v>
      </c>
      <c r="Y1453" s="9">
        <v>11</v>
      </c>
      <c r="Z1453" s="9" t="s">
        <v>4536</v>
      </c>
      <c r="AA1453" s="99">
        <v>12</v>
      </c>
      <c r="AB1453" s="9" t="str">
        <f>IF('Коефіцієнти АТО'!C1453="Область","",'Коефіцієнти АТО'!D1453)</f>
        <v>Чернігівська</v>
      </c>
      <c r="AC1453" s="9"/>
    </row>
    <row r="1454" spans="1:29" ht="15" customHeight="1">
      <c r="A1454" s="9">
        <v>1453</v>
      </c>
      <c r="B1454" s="9" t="s">
        <v>3145</v>
      </c>
      <c r="C1454" s="9" t="s">
        <v>3146</v>
      </c>
      <c r="D1454" s="9" t="s">
        <v>4422</v>
      </c>
      <c r="E1454" s="9" t="s">
        <v>21</v>
      </c>
      <c r="F1454" s="9" t="s">
        <v>3014</v>
      </c>
      <c r="G1454" s="9" t="s">
        <v>4465</v>
      </c>
      <c r="H1454" s="9" t="s">
        <v>3013</v>
      </c>
      <c r="I1454" s="9">
        <v>29419</v>
      </c>
      <c r="J1454" s="9">
        <v>12227</v>
      </c>
      <c r="K1454" s="9">
        <v>713</v>
      </c>
      <c r="L1454" s="115">
        <f t="shared" si="66"/>
        <v>0.41561575852340327</v>
      </c>
      <c r="M1454" s="96">
        <f>IF($B1454="Область","",SUM('Дані з ДІСО'!J1454:L1454)/K1454)</f>
        <v>4.1676016830294529</v>
      </c>
      <c r="N1454" s="9" t="str">
        <f>IF($B1454="Область","",VLOOKUP(100*J1454/I1454,Параметри!$B$39:$C$53,2,TRUE))</f>
        <v>9. 26-43</v>
      </c>
      <c r="O1454" s="9" t="str">
        <f>IF($B1454="Область","",VLOOKUP(M1454,Параметри!$B$21:$C$35,2,TRUE))</f>
        <v>7. 4,1-4,5</v>
      </c>
      <c r="P1454" s="9">
        <f t="shared" si="67"/>
        <v>9</v>
      </c>
      <c r="Q1454" s="9">
        <f t="shared" si="68"/>
        <v>7</v>
      </c>
      <c r="R1454" s="116">
        <v>18</v>
      </c>
      <c r="S1454" s="117">
        <f>IF(C1454="Область",Параметри!$K$47,IF(C1454="Київ",Параметри!$K$48,IF(L1454&lt;Параметри!$I$42,Параметри!$K$42,IF(L1454&lt;Параметри!$I$43,Параметри!$K$43,IF(L1454&lt;Параметри!$I$44,Параметри!$K$44,IF(L1454&lt;Параметри!$I$45,Параметри!$K$45,Параметри!$K$46))))))</f>
        <v>0.43</v>
      </c>
      <c r="T1454" s="97">
        <f>IF($B1454="Область",Параметри!K$63,IF($R1454&lt;Параметри!$G$59,Параметри!K$58,IF($R1454&lt;Параметри!$G$60,Параметри!K$59,IF($R1454&lt;Параметри!$G$61,Параметри!K$60,IF($R1454&lt;Параметри!$G$62,Параметри!K$61,Параметри!K$62)))))</f>
        <v>1.7000000000000001E-2</v>
      </c>
      <c r="U1454" s="97">
        <f>IF($B1454="Область",Параметри!L$63,IF($R1454&lt;Параметри!$G$59,Параметри!L$58,IF($R1454&lt;Параметри!$G$60,Параметри!L$59,IF($R1454&lt;Параметри!$G$61,Параметри!L$60,IF($R1454&lt;Параметри!$G$62,Параметри!L$61,Параметри!L$62)))))</f>
        <v>4.7E-2</v>
      </c>
      <c r="V1454" s="98">
        <f>IF(OR(SUM('Дані з ДІСО'!G1454:I1454)=0,Розрахунки!H1454=0),"",Розрахунки!H1454/SUM('Дані з ДІСО'!G1454:I1454))</f>
        <v>18.456521739130434</v>
      </c>
      <c r="W1454" s="9">
        <v>2021</v>
      </c>
      <c r="X1454" s="9">
        <v>18</v>
      </c>
      <c r="Y1454" s="9">
        <v>17</v>
      </c>
      <c r="Z1454" s="9" t="s">
        <v>4535</v>
      </c>
      <c r="AA1454" s="99">
        <v>18</v>
      </c>
      <c r="AB1454" s="9" t="str">
        <f>IF('Коефіцієнти АТО'!C1454="Область","",'Коефіцієнти АТО'!D1454)</f>
        <v>Чернігівська</v>
      </c>
      <c r="AC1454" s="9"/>
    </row>
    <row r="1455" spans="1:29" ht="15" customHeight="1">
      <c r="A1455" s="9">
        <v>1454</v>
      </c>
      <c r="B1455" s="9" t="s">
        <v>3151</v>
      </c>
      <c r="C1455" s="9" t="s">
        <v>3151</v>
      </c>
      <c r="D1455" s="9" t="s">
        <v>4422</v>
      </c>
      <c r="E1455" s="9" t="s">
        <v>29</v>
      </c>
      <c r="F1455" s="9" t="s">
        <v>3016</v>
      </c>
      <c r="G1455" s="9" t="s">
        <v>4466</v>
      </c>
      <c r="H1455" s="9" t="s">
        <v>3015</v>
      </c>
      <c r="I1455" s="9">
        <v>7505</v>
      </c>
      <c r="J1455" s="9">
        <v>3100</v>
      </c>
      <c r="K1455" s="9">
        <v>369.1</v>
      </c>
      <c r="L1455" s="115">
        <f t="shared" si="66"/>
        <v>0.41305796135909395</v>
      </c>
      <c r="M1455" s="96">
        <f>IF($B1455="Область","",SUM('Дані з ДІСО'!J1455:L1455)/K1455)</f>
        <v>1.7718775399620699</v>
      </c>
      <c r="N1455" s="9" t="str">
        <f>IF($B1455="Область","",VLOOKUP(100*J1455/I1455,Параметри!$B$39:$C$53,2,TRUE))</f>
        <v>9. 26-43</v>
      </c>
      <c r="O1455" s="9" t="str">
        <f>IF($B1455="Область","",VLOOKUP(M1455,Параметри!$B$21:$C$35,2,TRUE))</f>
        <v>3. 1,4-2,1</v>
      </c>
      <c r="P1455" s="9">
        <f t="shared" si="67"/>
        <v>9</v>
      </c>
      <c r="Q1455" s="9">
        <f t="shared" si="68"/>
        <v>3</v>
      </c>
      <c r="R1455" s="116">
        <v>16</v>
      </c>
      <c r="S1455" s="117">
        <f>IF(C1455="Область",Параметри!$K$47,IF(C1455="Київ",Параметри!$K$48,IF(L1455&lt;Параметри!$I$42,Параметри!$K$42,IF(L1455&lt;Параметри!$I$43,Параметри!$K$43,IF(L1455&lt;Параметри!$I$44,Параметри!$K$44,IF(L1455&lt;Параметри!$I$45,Параметри!$K$45,Параметри!$K$46))))))</f>
        <v>0.43</v>
      </c>
      <c r="T1455" s="97">
        <f>IF($B1455="Область",Параметри!K$63,IF($R1455&lt;Параметри!$G$59,Параметри!K$58,IF($R1455&lt;Параметри!$G$60,Параметри!K$59,IF($R1455&lt;Параметри!$G$61,Параметри!K$60,IF($R1455&lt;Параметри!$G$62,Параметри!K$61,Параметри!K$62)))))</f>
        <v>1.7000000000000001E-2</v>
      </c>
      <c r="U1455" s="97">
        <f>IF($B1455="Область",Параметри!L$63,IF($R1455&lt;Параметри!$G$59,Параметри!L$58,IF($R1455&lt;Параметри!$G$60,Параметри!L$59,IF($R1455&lt;Параметри!$G$61,Параметри!L$60,IF($R1455&lt;Параметри!$G$62,Параметри!L$61,Параметри!L$62)))))</f>
        <v>4.7E-2</v>
      </c>
      <c r="V1455" s="98">
        <f>IF(OR(SUM('Дані з ДІСО'!G1455:I1455)=0,Розрахунки!H1455=0),"",Розрахунки!H1455/SUM('Дані з ДІСО'!G1455:I1455))</f>
        <v>11.890909090909091</v>
      </c>
      <c r="W1455" s="9">
        <v>2021</v>
      </c>
      <c r="X1455" s="9">
        <v>16.5</v>
      </c>
      <c r="Y1455" s="9">
        <v>15</v>
      </c>
      <c r="Z1455" s="9" t="s">
        <v>4536</v>
      </c>
      <c r="AA1455" s="99">
        <v>16</v>
      </c>
      <c r="AB1455" s="9" t="str">
        <f>IF('Коефіцієнти АТО'!C1455="Область","",'Коефіцієнти АТО'!D1455)</f>
        <v>Чернігівська</v>
      </c>
      <c r="AC1455" s="9"/>
    </row>
    <row r="1456" spans="1:29" ht="15" customHeight="1">
      <c r="A1456" s="9">
        <v>1455</v>
      </c>
      <c r="B1456" s="9" t="s">
        <v>3151</v>
      </c>
      <c r="C1456" s="9" t="s">
        <v>3151</v>
      </c>
      <c r="D1456" s="9" t="s">
        <v>4422</v>
      </c>
      <c r="E1456" s="9" t="s">
        <v>29</v>
      </c>
      <c r="F1456" s="9" t="s">
        <v>3018</v>
      </c>
      <c r="G1456" s="9" t="s">
        <v>3681</v>
      </c>
      <c r="H1456" s="9" t="s">
        <v>3017</v>
      </c>
      <c r="I1456" s="9">
        <v>5067</v>
      </c>
      <c r="J1456" s="9">
        <v>2917</v>
      </c>
      <c r="K1456" s="9">
        <v>325.89999999999998</v>
      </c>
      <c r="L1456" s="115">
        <f t="shared" si="66"/>
        <v>0.5756858101440695</v>
      </c>
      <c r="M1456" s="96">
        <f>IF($B1456="Область","",SUM('Дані з ДІСО'!J1456:L1456)/K1456)</f>
        <v>1.0217858238723536</v>
      </c>
      <c r="N1456" s="9" t="str">
        <f>IF($B1456="Область","",VLOOKUP(100*J1456/I1456,Параметри!$B$39:$C$53,2,TRUE))</f>
        <v>6. 53-58</v>
      </c>
      <c r="O1456" s="9" t="str">
        <f>IF($B1456="Область","",VLOOKUP(M1456,Параметри!$B$21:$C$35,2,TRUE))</f>
        <v>2. 1-1,4</v>
      </c>
      <c r="P1456" s="9">
        <f t="shared" si="67"/>
        <v>6</v>
      </c>
      <c r="Q1456" s="9">
        <f t="shared" si="68"/>
        <v>2</v>
      </c>
      <c r="R1456" s="116">
        <v>12.5</v>
      </c>
      <c r="S1456" s="117">
        <f>IF(C1456="Область",Параметри!$K$47,IF(C1456="Київ",Параметри!$K$48,IF(L1456&lt;Параметри!$I$42,Параметри!$K$42,IF(L1456&lt;Параметри!$I$43,Параметри!$K$43,IF(L1456&lt;Параметри!$I$44,Параметри!$K$44,IF(L1456&lt;Параметри!$I$45,Параметри!$K$45,Параметри!$K$46))))))</f>
        <v>0.43</v>
      </c>
      <c r="T1456" s="97">
        <f>IF($B1456="Область",Параметри!K$63,IF($R1456&lt;Параметри!$G$59,Параметри!K$58,IF($R1456&lt;Параметри!$G$60,Параметри!K$59,IF($R1456&lt;Параметри!$G$61,Параметри!K$60,IF($R1456&lt;Параметри!$G$62,Параметри!K$61,Параметри!K$62)))))</f>
        <v>1.7000000000000001E-2</v>
      </c>
      <c r="U1456" s="97">
        <f>IF($B1456="Область",Параметри!L$63,IF($R1456&lt;Параметри!$G$59,Параметри!L$58,IF($R1456&lt;Параметри!$G$60,Параметри!L$59,IF($R1456&lt;Параметри!$G$61,Параметри!L$60,IF($R1456&lt;Параметри!$G$62,Параметри!L$61,Параметри!L$62)))))</f>
        <v>4.7E-2</v>
      </c>
      <c r="V1456" s="98">
        <f>IF(OR(SUM('Дані з ДІСО'!G1456:I1456)=0,Розрахунки!H1456=0),"",Розрахунки!H1456/SUM('Дані з ДІСО'!G1456:I1456))</f>
        <v>7.0851063829787231</v>
      </c>
      <c r="W1456" s="9">
        <v>2021</v>
      </c>
      <c r="X1456" s="9">
        <v>13</v>
      </c>
      <c r="Y1456" s="9">
        <v>11.5</v>
      </c>
      <c r="Z1456" s="9" t="s">
        <v>4536</v>
      </c>
      <c r="AA1456" s="99">
        <v>12.5</v>
      </c>
      <c r="AB1456" s="9" t="str">
        <f>IF('Коефіцієнти АТО'!C1456="Область","",'Коефіцієнти АТО'!D1456)</f>
        <v>Чернігівська</v>
      </c>
      <c r="AC1456" s="9"/>
    </row>
    <row r="1457" spans="1:29" ht="15" customHeight="1">
      <c r="A1457" s="9">
        <v>1456</v>
      </c>
      <c r="B1457" s="9" t="s">
        <v>3148</v>
      </c>
      <c r="C1457" s="9" t="s">
        <v>3148</v>
      </c>
      <c r="D1457" s="9" t="s">
        <v>4422</v>
      </c>
      <c r="E1457" s="9" t="s">
        <v>24</v>
      </c>
      <c r="F1457" s="9" t="s">
        <v>3020</v>
      </c>
      <c r="G1457" s="9" t="s">
        <v>4467</v>
      </c>
      <c r="H1457" s="9" t="s">
        <v>3019</v>
      </c>
      <c r="I1457" s="9">
        <v>3560</v>
      </c>
      <c r="J1457" s="9">
        <v>3560</v>
      </c>
      <c r="K1457" s="9">
        <v>291.39999999999998</v>
      </c>
      <c r="L1457" s="115">
        <f t="shared" si="66"/>
        <v>1</v>
      </c>
      <c r="M1457" s="96">
        <f>IF($B1457="Область","",SUM('Дані з ДІСО'!J1457:L1457)/K1457)</f>
        <v>0.79615648592999322</v>
      </c>
      <c r="N1457" s="9" t="str">
        <f>IF($B1457="Область","",VLOOKUP(100*J1457/I1457,Параметри!$B$39:$C$53,2,TRUE))</f>
        <v>1. 100%</v>
      </c>
      <c r="O1457" s="9" t="str">
        <f>IF($B1457="Область","",VLOOKUP(M1457,Параметри!$B$21:$C$35,2,TRUE))</f>
        <v>1. 0-1</v>
      </c>
      <c r="P1457" s="9">
        <f t="shared" si="67"/>
        <v>1</v>
      </c>
      <c r="Q1457" s="9">
        <f t="shared" si="68"/>
        <v>1</v>
      </c>
      <c r="R1457" s="116">
        <v>10</v>
      </c>
      <c r="S1457" s="117">
        <f>IF(C1457="Область",Параметри!$K$47,IF(C1457="Київ",Параметри!$K$48,IF(L1457&lt;Параметри!$I$42,Параметри!$K$42,IF(L1457&lt;Параметри!$I$43,Параметри!$K$43,IF(L1457&lt;Параметри!$I$44,Параметри!$K$44,IF(L1457&lt;Параметри!$I$45,Параметри!$K$45,Параметри!$K$46))))))</f>
        <v>0.53</v>
      </c>
      <c r="T1457" s="97">
        <f>IF($B1457="Область",Параметри!K$63,IF($R1457&lt;Параметри!$G$59,Параметри!K$58,IF($R1457&lt;Параметри!$G$60,Параметри!K$59,IF($R1457&lt;Параметри!$G$61,Параметри!K$60,IF($R1457&lt;Параметри!$G$62,Параметри!K$61,Параметри!K$62)))))</f>
        <v>1.7000000000000001E-2</v>
      </c>
      <c r="U1457" s="97">
        <f>IF($B1457="Область",Параметри!L$63,IF($R1457&lt;Параметри!$G$59,Параметри!L$58,IF($R1457&lt;Параметри!$G$60,Параметри!L$59,IF($R1457&lt;Параметри!$G$61,Параметри!L$60,IF($R1457&lt;Параметри!$G$62,Параметри!L$61,Параметри!L$62)))))</f>
        <v>4.7E-2</v>
      </c>
      <c r="V1457" s="98">
        <f>IF(OR(SUM('Дані з ДІСО'!G1457:I1457)=0,Розрахунки!H1457=0),"",Розрахунки!H1457/SUM('Дані з ДІСО'!G1457:I1457))</f>
        <v>7.4838709677419351</v>
      </c>
      <c r="W1457" s="9">
        <v>2021</v>
      </c>
      <c r="X1457" s="9">
        <v>10</v>
      </c>
      <c r="Y1457" s="9">
        <v>10</v>
      </c>
      <c r="Z1457" s="9" t="s">
        <v>4535</v>
      </c>
      <c r="AA1457" s="99">
        <v>10</v>
      </c>
      <c r="AB1457" s="9" t="str">
        <f>IF('Коефіцієнти АТО'!C1457="Область","",'Коефіцієнти АТО'!D1457)</f>
        <v>Чернігівська</v>
      </c>
      <c r="AC1457" s="9"/>
    </row>
    <row r="1458" spans="1:29" ht="15" customHeight="1">
      <c r="A1458" s="9">
        <v>1457</v>
      </c>
      <c r="B1458" s="9" t="s">
        <v>3151</v>
      </c>
      <c r="C1458" s="9" t="s">
        <v>3151</v>
      </c>
      <c r="D1458" s="9" t="s">
        <v>4422</v>
      </c>
      <c r="E1458" s="9" t="s">
        <v>29</v>
      </c>
      <c r="F1458" s="9" t="s">
        <v>3022</v>
      </c>
      <c r="G1458" s="9" t="s">
        <v>4468</v>
      </c>
      <c r="H1458" s="9" t="s">
        <v>3021</v>
      </c>
      <c r="I1458" s="9">
        <v>8585</v>
      </c>
      <c r="J1458" s="9">
        <v>2781</v>
      </c>
      <c r="K1458" s="9">
        <v>171.4</v>
      </c>
      <c r="L1458" s="115">
        <f t="shared" si="66"/>
        <v>0.32393709959231215</v>
      </c>
      <c r="M1458" s="96">
        <f>IF($B1458="Область","",SUM('Дані з ДІСО'!J1458:L1458)/K1458)</f>
        <v>3.3897316219369893</v>
      </c>
      <c r="N1458" s="9" t="str">
        <f>IF($B1458="Область","",VLOOKUP(100*J1458/I1458,Параметри!$B$39:$C$53,2,TRUE))</f>
        <v>9. 26-43</v>
      </c>
      <c r="O1458" s="9" t="str">
        <f>IF($B1458="Область","",VLOOKUP(M1458,Параметри!$B$21:$C$35,2,TRUE))</f>
        <v>5. 3-3,9</v>
      </c>
      <c r="P1458" s="9">
        <f t="shared" si="67"/>
        <v>9</v>
      </c>
      <c r="Q1458" s="9">
        <f t="shared" si="68"/>
        <v>5</v>
      </c>
      <c r="R1458" s="116">
        <v>17</v>
      </c>
      <c r="S1458" s="117">
        <f>IF(C1458="Область",Параметри!$K$47,IF(C1458="Київ",Параметри!$K$48,IF(L1458&lt;Параметри!$I$42,Параметри!$K$42,IF(L1458&lt;Параметри!$I$43,Параметри!$K$43,IF(L1458&lt;Параметри!$I$44,Параметри!$K$44,IF(L1458&lt;Параметри!$I$45,Параметри!$K$45,Параметри!$K$46))))))</f>
        <v>0.33</v>
      </c>
      <c r="T1458" s="97">
        <f>IF($B1458="Область",Параметри!K$63,IF($R1458&lt;Параметри!$G$59,Параметри!K$58,IF($R1458&lt;Параметри!$G$60,Параметри!K$59,IF($R1458&lt;Параметри!$G$61,Параметри!K$60,IF($R1458&lt;Параметри!$G$62,Параметри!K$61,Параметри!K$62)))))</f>
        <v>1.7000000000000001E-2</v>
      </c>
      <c r="U1458" s="97">
        <f>IF($B1458="Область",Параметри!L$63,IF($R1458&lt;Параметри!$G$59,Параметри!L$58,IF($R1458&lt;Параметри!$G$60,Параметри!L$59,IF($R1458&lt;Параметри!$G$61,Параметри!L$60,IF($R1458&lt;Параметри!$G$62,Параметри!L$61,Параметри!L$62)))))</f>
        <v>4.7E-2</v>
      </c>
      <c r="V1458" s="98">
        <f>IF(OR(SUM('Дані з ДІСО'!G1458:I1458)=0,Розрахунки!H1458=0),"",Розрахунки!H1458/SUM('Дані з ДІСО'!G1458:I1458))</f>
        <v>17.606060606060606</v>
      </c>
      <c r="W1458" s="9">
        <v>2021</v>
      </c>
      <c r="X1458" s="9">
        <v>17.5</v>
      </c>
      <c r="Y1458" s="9">
        <v>16</v>
      </c>
      <c r="Z1458" s="9" t="s">
        <v>4536</v>
      </c>
      <c r="AA1458" s="99">
        <v>17</v>
      </c>
      <c r="AB1458" s="9" t="str">
        <f>IF('Коефіцієнти АТО'!C1458="Область","",'Коефіцієнти АТО'!D1458)</f>
        <v>Чернігівська</v>
      </c>
      <c r="AC1458" s="9"/>
    </row>
    <row r="1459" spans="1:29" ht="15" customHeight="1">
      <c r="A1459" s="9">
        <v>1458</v>
      </c>
      <c r="B1459" s="9" t="s">
        <v>3176</v>
      </c>
      <c r="C1459" s="9" t="s">
        <v>3146</v>
      </c>
      <c r="D1459" s="9" t="s">
        <v>4422</v>
      </c>
      <c r="E1459" s="9" t="s">
        <v>78</v>
      </c>
      <c r="F1459" s="9" t="s">
        <v>3024</v>
      </c>
      <c r="G1459" s="9" t="s">
        <v>4469</v>
      </c>
      <c r="H1459" s="9" t="s">
        <v>3023</v>
      </c>
      <c r="I1459" s="9">
        <v>52553</v>
      </c>
      <c r="J1459" s="9">
        <v>0</v>
      </c>
      <c r="K1459" s="9">
        <v>35.5</v>
      </c>
      <c r="L1459" s="115">
        <f t="shared" si="66"/>
        <v>0</v>
      </c>
      <c r="M1459" s="96">
        <f>IF($B1459="Область","",SUM('Дані з ДІСО'!J1459:L1459)/K1459)</f>
        <v>163.54929577464787</v>
      </c>
      <c r="N1459" s="9" t="str">
        <f>IF($B1459="Область","",VLOOKUP(100*J1459/I1459,Параметри!$B$39:$C$53,2,TRUE))</f>
        <v>15. 0-9</v>
      </c>
      <c r="O1459" s="9" t="str">
        <f>IF($B1459="Область","",VLOOKUP(M1459,Параметри!$B$21:$C$35,2,TRUE))</f>
        <v>15. 93,7-</v>
      </c>
      <c r="P1459" s="9">
        <f t="shared" si="67"/>
        <v>15</v>
      </c>
      <c r="Q1459" s="9">
        <f t="shared" si="68"/>
        <v>15</v>
      </c>
      <c r="R1459" s="116">
        <v>26</v>
      </c>
      <c r="S1459" s="117">
        <f>IF(C1459="Область",Параметри!$K$47,IF(C1459="Київ",Параметри!$K$48,IF(L1459&lt;Параметри!$I$42,Параметри!$K$42,IF(L1459&lt;Параметри!$I$43,Параметри!$K$43,IF(L1459&lt;Параметри!$I$44,Параметри!$K$44,IF(L1459&lt;Параметри!$I$45,Параметри!$K$45,Параметри!$K$46))))))</f>
        <v>0.23</v>
      </c>
      <c r="T1459" s="97">
        <f>IF($B1459="Область",Параметри!K$63,IF($R1459&lt;Параметри!$G$59,Параметри!K$58,IF($R1459&lt;Параметри!$G$60,Параметри!K$59,IF($R1459&lt;Параметри!$G$61,Параметри!K$60,IF($R1459&lt;Параметри!$G$62,Параметри!K$61,Параметри!K$62)))))</f>
        <v>0.125</v>
      </c>
      <c r="U1459" s="97">
        <f>IF($B1459="Область",Параметри!L$63,IF($R1459&lt;Параметри!$G$59,Параметри!L$58,IF($R1459&lt;Параметри!$G$60,Параметри!L$59,IF($R1459&lt;Параметри!$G$61,Параметри!L$60,IF($R1459&lt;Параметри!$G$62,Параметри!L$61,Параметри!L$62)))))</f>
        <v>4.7E-2</v>
      </c>
      <c r="V1459" s="98">
        <f>IF(OR(SUM('Дані з ДІСО'!G1459:I1459)=0,Розрахунки!H1459=0),"",Розрахунки!H1459/SUM('Дані з ДІСО'!G1459:I1459))</f>
        <v>30.719576719576718</v>
      </c>
      <c r="W1459" s="9" t="s">
        <v>3176</v>
      </c>
      <c r="X1459" s="9">
        <v>27.5</v>
      </c>
      <c r="Y1459" s="9">
        <v>25</v>
      </c>
      <c r="Z1459" s="9" t="s">
        <v>4536</v>
      </c>
      <c r="AA1459" s="99">
        <v>26</v>
      </c>
      <c r="AB1459" s="9" t="str">
        <f>IF('Коефіцієнти АТО'!C1459="Область","",'Коефіцієнти АТО'!D1459)</f>
        <v>Чернігівська</v>
      </c>
      <c r="AC1459" s="9"/>
    </row>
    <row r="1460" spans="1:29" ht="15" customHeight="1">
      <c r="A1460" s="9">
        <v>1459</v>
      </c>
      <c r="B1460" s="9" t="s">
        <v>3151</v>
      </c>
      <c r="C1460" s="9" t="s">
        <v>3151</v>
      </c>
      <c r="D1460" s="9" t="s">
        <v>4422</v>
      </c>
      <c r="E1460" s="9" t="s">
        <v>29</v>
      </c>
      <c r="F1460" s="9" t="s">
        <v>3026</v>
      </c>
      <c r="G1460" s="9" t="s">
        <v>4470</v>
      </c>
      <c r="H1460" s="9" t="s">
        <v>3025</v>
      </c>
      <c r="I1460" s="9">
        <v>14578</v>
      </c>
      <c r="J1460" s="9">
        <v>5552</v>
      </c>
      <c r="K1460" s="9">
        <v>989.2</v>
      </c>
      <c r="L1460" s="115">
        <f t="shared" si="66"/>
        <v>0.3808478529290712</v>
      </c>
      <c r="M1460" s="96">
        <f>IF($B1460="Область","",SUM('Дані з ДІСО'!J1460:L1460)/K1460)</f>
        <v>1.1393044884755357</v>
      </c>
      <c r="N1460" s="9" t="str">
        <f>IF($B1460="Область","",VLOOKUP(100*J1460/I1460,Параметри!$B$39:$C$53,2,TRUE))</f>
        <v>9. 26-43</v>
      </c>
      <c r="O1460" s="9" t="str">
        <f>IF($B1460="Область","",VLOOKUP(M1460,Параметри!$B$21:$C$35,2,TRUE))</f>
        <v>2. 1-1,4</v>
      </c>
      <c r="P1460" s="9">
        <f t="shared" si="67"/>
        <v>9</v>
      </c>
      <c r="Q1460" s="9">
        <f t="shared" si="68"/>
        <v>2</v>
      </c>
      <c r="R1460" s="116">
        <v>16.5</v>
      </c>
      <c r="S1460" s="117">
        <f>IF(C1460="Область",Параметри!$K$47,IF(C1460="Київ",Параметри!$K$48,IF(L1460&lt;Параметри!$I$42,Параметри!$K$42,IF(L1460&lt;Параметри!$I$43,Параметри!$K$43,IF(L1460&lt;Параметри!$I$44,Параметри!$K$44,IF(L1460&lt;Параметри!$I$45,Параметри!$K$45,Параметри!$K$46))))))</f>
        <v>0.33</v>
      </c>
      <c r="T1460" s="97">
        <f>IF($B1460="Область",Параметри!K$63,IF($R1460&lt;Параметри!$G$59,Параметри!K$58,IF($R1460&lt;Параметри!$G$60,Параметри!K$59,IF($R1460&lt;Параметри!$G$61,Параметри!K$60,IF($R1460&lt;Параметри!$G$62,Параметри!K$61,Параметри!K$62)))))</f>
        <v>1.7000000000000001E-2</v>
      </c>
      <c r="U1460" s="97">
        <f>IF($B1460="Область",Параметри!L$63,IF($R1460&lt;Параметри!$G$59,Параметри!L$58,IF($R1460&lt;Параметри!$G$60,Параметри!L$59,IF($R1460&lt;Параметри!$G$61,Параметри!L$60,IF($R1460&lt;Параметри!$G$62,Параметри!L$61,Параметри!L$62)))))</f>
        <v>4.7E-2</v>
      </c>
      <c r="V1460" s="98">
        <f>IF(OR(SUM('Дані з ДІСО'!G1460:I1460)=0,Розрахунки!H1460=0),"",Розрахунки!H1460/SUM('Дані з ДІСО'!G1460:I1460))</f>
        <v>21.673076923076923</v>
      </c>
      <c r="W1460" s="9">
        <v>2021</v>
      </c>
      <c r="X1460" s="9">
        <v>16.5</v>
      </c>
      <c r="Y1460" s="9">
        <v>16.5</v>
      </c>
      <c r="Z1460" s="9" t="s">
        <v>4535</v>
      </c>
      <c r="AA1460" s="99">
        <v>16.5</v>
      </c>
      <c r="AB1460" s="9" t="str">
        <f>IF('Коефіцієнти АТО'!C1460="Область","",'Коефіцієнти АТО'!D1460)</f>
        <v>Чернігівська</v>
      </c>
      <c r="AC1460" s="9"/>
    </row>
    <row r="1461" spans="1:29" ht="15" customHeight="1">
      <c r="A1461" s="9">
        <v>1460</v>
      </c>
      <c r="B1461" s="9" t="s">
        <v>3151</v>
      </c>
      <c r="C1461" s="9" t="s">
        <v>3151</v>
      </c>
      <c r="D1461" s="9" t="s">
        <v>4422</v>
      </c>
      <c r="E1461" s="9" t="s">
        <v>29</v>
      </c>
      <c r="F1461" s="9" t="s">
        <v>3028</v>
      </c>
      <c r="G1461" s="9" t="s">
        <v>4471</v>
      </c>
      <c r="H1461" s="9" t="s">
        <v>3027</v>
      </c>
      <c r="I1461" s="9">
        <v>3345</v>
      </c>
      <c r="J1461" s="9">
        <v>2282</v>
      </c>
      <c r="K1461" s="9">
        <v>213.4</v>
      </c>
      <c r="L1461" s="115">
        <f t="shared" si="66"/>
        <v>0.68221225710014943</v>
      </c>
      <c r="M1461" s="96">
        <f>IF($B1461="Область","",SUM('Дані з ДІСО'!J1461:L1461)/K1461)</f>
        <v>0.82005623242736647</v>
      </c>
      <c r="N1461" s="9" t="str">
        <f>IF($B1461="Область","",VLOOKUP(100*J1461/I1461,Параметри!$B$39:$C$53,2,TRUE))</f>
        <v>3. 66-72</v>
      </c>
      <c r="O1461" s="9" t="str">
        <f>IF($B1461="Область","",VLOOKUP(M1461,Параметри!$B$21:$C$35,2,TRUE))</f>
        <v>1. 0-1</v>
      </c>
      <c r="P1461" s="9">
        <f t="shared" si="67"/>
        <v>3</v>
      </c>
      <c r="Q1461" s="9">
        <f t="shared" si="68"/>
        <v>1</v>
      </c>
      <c r="R1461" s="116">
        <v>13.5</v>
      </c>
      <c r="S1461" s="117">
        <f>IF(C1461="Область",Параметри!$K$47,IF(C1461="Київ",Параметри!$K$48,IF(L1461&lt;Параметри!$I$42,Параметри!$K$42,IF(L1461&lt;Параметри!$I$43,Параметри!$K$43,IF(L1461&lt;Параметри!$I$44,Параметри!$K$44,IF(L1461&lt;Параметри!$I$45,Параметри!$K$45,Параметри!$K$46))))))</f>
        <v>0.48</v>
      </c>
      <c r="T1461" s="97">
        <f>IF($B1461="Область",Параметри!K$63,IF($R1461&lt;Параметри!$G$59,Параметри!K$58,IF($R1461&lt;Параметри!$G$60,Параметри!K$59,IF($R1461&lt;Параметри!$G$61,Параметри!K$60,IF($R1461&lt;Параметри!$G$62,Параметри!K$61,Параметри!K$62)))))</f>
        <v>1.7000000000000001E-2</v>
      </c>
      <c r="U1461" s="97">
        <f>IF($B1461="Область",Параметри!L$63,IF($R1461&lt;Параметри!$G$59,Параметри!L$58,IF($R1461&lt;Параметри!$G$60,Параметри!L$59,IF($R1461&lt;Параметри!$G$61,Параметри!L$60,IF($R1461&lt;Параметри!$G$62,Параметри!L$61,Параметри!L$62)))))</f>
        <v>4.7E-2</v>
      </c>
      <c r="V1461" s="98">
        <f>IF(OR(SUM('Дані з ДІСО'!G1461:I1461)=0,Розрахунки!H1461=0),"",Розрахунки!H1461/SUM('Дані з ДІСО'!G1461:I1461))</f>
        <v>21.875</v>
      </c>
      <c r="W1461" s="9">
        <v>2021</v>
      </c>
      <c r="X1461" s="9">
        <v>11.5</v>
      </c>
      <c r="Y1461" s="9">
        <v>14.5</v>
      </c>
      <c r="Z1461" s="9" t="s">
        <v>4536</v>
      </c>
      <c r="AA1461" s="99">
        <v>13.5</v>
      </c>
      <c r="AB1461" s="9" t="str">
        <f>IF('Коефіцієнти АТО'!C1461="Область","",'Коефіцієнти АТО'!D1461)</f>
        <v>Чернігівська</v>
      </c>
      <c r="AC1461" s="9"/>
    </row>
    <row r="1462" spans="1:29" ht="15" customHeight="1">
      <c r="A1462" s="9">
        <v>1461</v>
      </c>
      <c r="B1462" s="9" t="s">
        <v>3176</v>
      </c>
      <c r="C1462" s="9" t="s">
        <v>3146</v>
      </c>
      <c r="D1462" s="9" t="s">
        <v>4422</v>
      </c>
      <c r="E1462" s="9" t="s">
        <v>78</v>
      </c>
      <c r="F1462" s="9" t="s">
        <v>3030</v>
      </c>
      <c r="G1462" s="9" t="s">
        <v>3540</v>
      </c>
      <c r="H1462" s="9" t="s">
        <v>3029</v>
      </c>
      <c r="I1462" s="9">
        <v>285234</v>
      </c>
      <c r="J1462" s="9">
        <v>0</v>
      </c>
      <c r="K1462" s="9">
        <v>77</v>
      </c>
      <c r="L1462" s="115">
        <f t="shared" si="66"/>
        <v>0</v>
      </c>
      <c r="M1462" s="96">
        <f>IF($B1462="Область","",SUM('Дані з ДІСО'!J1462:L1462)/K1462)</f>
        <v>360.29220779220782</v>
      </c>
      <c r="N1462" s="9" t="str">
        <f>IF($B1462="Область","",VLOOKUP(100*J1462/I1462,Параметри!$B$39:$C$53,2,TRUE))</f>
        <v>15. 0-9</v>
      </c>
      <c r="O1462" s="9" t="str">
        <f>IF($B1462="Область","",VLOOKUP(M1462,Параметри!$B$21:$C$35,2,TRUE))</f>
        <v>15. 93,7-</v>
      </c>
      <c r="P1462" s="9">
        <f t="shared" si="67"/>
        <v>15</v>
      </c>
      <c r="Q1462" s="9">
        <f t="shared" si="68"/>
        <v>15</v>
      </c>
      <c r="R1462" s="116">
        <v>27.5</v>
      </c>
      <c r="S1462" s="117">
        <f>IF(C1462="Область",Параметри!$K$47,IF(C1462="Київ",Параметри!$K$48,IF(L1462&lt;Параметри!$I$42,Параметри!$K$42,IF(L1462&lt;Параметри!$I$43,Параметри!$K$43,IF(L1462&lt;Параметри!$I$44,Параметри!$K$44,IF(L1462&lt;Параметри!$I$45,Параметри!$K$45,Параметри!$K$46))))))</f>
        <v>0.23</v>
      </c>
      <c r="T1462" s="97">
        <f>IF($B1462="Область",Параметри!K$63,IF($R1462&lt;Параметри!$G$59,Параметри!K$58,IF($R1462&lt;Параметри!$G$60,Параметри!K$59,IF($R1462&lt;Параметри!$G$61,Параметри!K$60,IF($R1462&lt;Параметри!$G$62,Параметри!K$61,Параметри!K$62)))))</f>
        <v>0.15</v>
      </c>
      <c r="U1462" s="97">
        <f>IF($B1462="Область",Параметри!L$63,IF($R1462&lt;Параметри!$G$59,Параметри!L$58,IF($R1462&lt;Параметри!$G$60,Параметри!L$59,IF($R1462&lt;Параметри!$G$61,Параметри!L$60,IF($R1462&lt;Параметри!$G$62,Параметри!L$61,Параметри!L$62)))))</f>
        <v>0.10100000000000001</v>
      </c>
      <c r="V1462" s="98">
        <f>IF(OR(SUM('Дані з ДІСО'!G1462:I1462)=0,Розрахунки!H1462=0),"",Розрахунки!H1462/SUM('Дані з ДІСО'!G1462:I1462))</f>
        <v>34.765037593984964</v>
      </c>
      <c r="W1462" s="9" t="s">
        <v>3176</v>
      </c>
      <c r="X1462" s="9">
        <v>27.5</v>
      </c>
      <c r="Y1462" s="9">
        <v>27.5</v>
      </c>
      <c r="Z1462" s="9" t="s">
        <v>4535</v>
      </c>
      <c r="AA1462" s="99">
        <v>27.5</v>
      </c>
      <c r="AB1462" s="9" t="str">
        <f>IF('Коефіцієнти АТО'!C1462="Область","",'Коефіцієнти АТО'!D1462)</f>
        <v>Чернігівська</v>
      </c>
      <c r="AC1462" s="9">
        <v>1</v>
      </c>
    </row>
    <row r="1463" spans="1:29" ht="15" customHeight="1">
      <c r="A1463" s="9">
        <v>1462</v>
      </c>
      <c r="B1463" s="9" t="s">
        <v>3148</v>
      </c>
      <c r="C1463" s="9" t="s">
        <v>3148</v>
      </c>
      <c r="D1463" s="9" t="s">
        <v>4422</v>
      </c>
      <c r="E1463" s="9" t="s">
        <v>24</v>
      </c>
      <c r="F1463" s="9" t="s">
        <v>3031</v>
      </c>
      <c r="G1463" s="9" t="s">
        <v>3597</v>
      </c>
      <c r="H1463" s="9" t="s">
        <v>3099</v>
      </c>
      <c r="I1463" s="9">
        <v>3386</v>
      </c>
      <c r="J1463" s="9">
        <v>3386</v>
      </c>
      <c r="K1463" s="9">
        <v>278.60000000000002</v>
      </c>
      <c r="L1463" s="115">
        <f t="shared" si="66"/>
        <v>1</v>
      </c>
      <c r="M1463" s="96">
        <f>IF($B1463="Область","",SUM('Дані з ДІСО'!J1463:L1463)/K1463)</f>
        <v>0.6819813352476668</v>
      </c>
      <c r="N1463" s="9" t="str">
        <f>IF($B1463="Область","",VLOOKUP(100*J1463/I1463,Параметри!$B$39:$C$53,2,TRUE))</f>
        <v>1. 100%</v>
      </c>
      <c r="O1463" s="9" t="str">
        <f>IF($B1463="Область","",VLOOKUP(M1463,Параметри!$B$21:$C$35,2,TRUE))</f>
        <v>1. 0-1</v>
      </c>
      <c r="P1463" s="9">
        <f t="shared" si="67"/>
        <v>1</v>
      </c>
      <c r="Q1463" s="9">
        <f t="shared" si="68"/>
        <v>1</v>
      </c>
      <c r="R1463" s="116">
        <v>10</v>
      </c>
      <c r="S1463" s="117">
        <f>IF(C1463="Область",Параметри!$K$47,IF(C1463="Київ",Параметри!$K$48,IF(L1463&lt;Параметри!$I$42,Параметри!$K$42,IF(L1463&lt;Параметри!$I$43,Параметри!$K$43,IF(L1463&lt;Параметри!$I$44,Параметри!$K$44,IF(L1463&lt;Параметри!$I$45,Параметри!$K$45,Параметри!$K$46))))))</f>
        <v>0.53</v>
      </c>
      <c r="T1463" s="97">
        <f>IF($B1463="Область",Параметри!K$63,IF($R1463&lt;Параметри!$G$59,Параметри!K$58,IF($R1463&lt;Параметри!$G$60,Параметри!K$59,IF($R1463&lt;Параметри!$G$61,Параметри!K$60,IF($R1463&lt;Параметри!$G$62,Параметри!K$61,Параметри!K$62)))))</f>
        <v>1.7000000000000001E-2</v>
      </c>
      <c r="U1463" s="97">
        <f>IF($B1463="Область",Параметри!L$63,IF($R1463&lt;Параметри!$G$59,Параметри!L$58,IF($R1463&lt;Параметри!$G$60,Параметри!L$59,IF($R1463&lt;Параметри!$G$61,Параметри!L$60,IF($R1463&lt;Параметри!$G$62,Параметри!L$61,Параметри!L$62)))))</f>
        <v>4.7E-2</v>
      </c>
      <c r="V1463" s="98">
        <f>IF(OR(SUM('Дані з ДІСО'!G1463:I1463)=0,Розрахунки!H1463=0),"",Розрахунки!H1463/SUM('Дані з ДІСО'!G1463:I1463))</f>
        <v>6.333333333333333</v>
      </c>
      <c r="W1463" s="9">
        <v>2021</v>
      </c>
      <c r="X1463" s="9">
        <v>10</v>
      </c>
      <c r="Y1463" s="9">
        <v>10</v>
      </c>
      <c r="Z1463" s="9" t="s">
        <v>4535</v>
      </c>
      <c r="AA1463" s="99">
        <v>10</v>
      </c>
      <c r="AB1463" s="9" t="str">
        <f>IF('Коефіцієнти АТО'!C1463="Область","",'Коефіцієнти АТО'!D1463)</f>
        <v>Чернігівська</v>
      </c>
      <c r="AC1463" s="9"/>
    </row>
    <row r="1464" spans="1:29" ht="15" customHeight="1">
      <c r="A1464" s="9">
        <v>1463</v>
      </c>
      <c r="B1464" s="9" t="s">
        <v>3100</v>
      </c>
      <c r="C1464" s="9" t="s">
        <v>3100</v>
      </c>
      <c r="D1464" s="9" t="s">
        <v>3100</v>
      </c>
      <c r="E1464" s="9" t="s">
        <v>12</v>
      </c>
      <c r="F1464" s="9" t="s">
        <v>3034</v>
      </c>
      <c r="G1464" s="9" t="s">
        <v>3138</v>
      </c>
      <c r="H1464" s="9" t="s">
        <v>3033</v>
      </c>
      <c r="I1464" s="9">
        <v>2962180</v>
      </c>
      <c r="J1464" s="9">
        <v>0</v>
      </c>
      <c r="K1464" s="9">
        <v>839</v>
      </c>
      <c r="L1464" s="115">
        <f t="shared" si="66"/>
        <v>0</v>
      </c>
      <c r="M1464" s="96">
        <f>IF($B1464="Область","",SUM('Дані з ДІСО'!J1464:L1464)/K1464)</f>
        <v>342.30333730631702</v>
      </c>
      <c r="N1464" s="9" t="str">
        <f>IF($B1464="Область","",VLOOKUP(100*J1464/I1464,Параметри!$B$39:$C$53,2,TRUE))</f>
        <v>15. 0-9</v>
      </c>
      <c r="O1464" s="9" t="str">
        <f>IF($B1464="Область","",VLOOKUP(M1464,Параметри!$B$21:$C$35,2,TRUE))</f>
        <v>15. 93,7-</v>
      </c>
      <c r="P1464" s="9">
        <f t="shared" si="67"/>
        <v>15</v>
      </c>
      <c r="Q1464" s="9">
        <f t="shared" si="68"/>
        <v>15</v>
      </c>
      <c r="R1464" s="116">
        <v>27.5</v>
      </c>
      <c r="S1464" s="117">
        <f>IF(C1464="Область",Параметри!$K$47,IF(C1464="Київ",Параметри!$K$48,IF(L1464&lt;Параметри!$I$42,Параметри!$K$42,IF(L1464&lt;Параметри!$I$43,Параметри!$K$43,IF(L1464&lt;Параметри!$I$44,Параметри!$K$44,IF(L1464&lt;Параметри!$I$45,Параметри!$K$45,Параметри!$K$46))))))</f>
        <v>0.23</v>
      </c>
      <c r="T1464" s="97">
        <f>IF($B1464="Область",Параметри!K$63,IF($R1464&lt;Параметри!$G$59,Параметри!K$58,IF($R1464&lt;Параметри!$G$60,Параметри!K$59,IF($R1464&lt;Параметри!$G$61,Параметри!K$60,IF($R1464&lt;Параметри!$G$62,Параметри!K$61,Параметри!K$62)))))</f>
        <v>0.15</v>
      </c>
      <c r="U1464" s="97">
        <f>IF($B1464="Область",Параметри!L$63,IF($R1464&lt;Параметри!$G$59,Параметри!L$58,IF($R1464&lt;Параметри!$G$60,Параметри!L$59,IF($R1464&lt;Параметри!$G$61,Параметри!L$60,IF($R1464&lt;Параметри!$G$62,Параметри!L$61,Параметри!L$62)))))</f>
        <v>0.10100000000000001</v>
      </c>
      <c r="V1464" s="98">
        <f>IF(OR(SUM('Дані з ДІСО'!G1464:I1464)=0,Розрахунки!H1464=0),"",Розрахунки!H1464/SUM('Дані з ДІСО'!G1464:I1464))</f>
        <v>30.771723990142505</v>
      </c>
      <c r="W1464" s="9" t="s">
        <v>3100</v>
      </c>
      <c r="X1464" s="9">
        <v>27.5</v>
      </c>
      <c r="Y1464" s="9">
        <v>27.5</v>
      </c>
      <c r="Z1464" s="9" t="s">
        <v>4535</v>
      </c>
      <c r="AA1464" s="99">
        <v>27.5</v>
      </c>
      <c r="AB1464" s="9" t="str">
        <f>IF('Коефіцієнти АТО'!C1464="Область","",'Коефіцієнти АТО'!D1464)</f>
        <v>Київ</v>
      </c>
      <c r="AC1464" s="9">
        <v>1</v>
      </c>
    </row>
    <row r="1465" spans="1:29" ht="15" customHeight="1"/>
    <row r="1466" spans="1:29" ht="15" customHeight="1"/>
    <row r="1467" spans="1:29" ht="15" customHeight="1"/>
    <row r="1468" spans="1:29" ht="15" customHeight="1"/>
    <row r="1469" spans="1:29" ht="15" customHeight="1"/>
    <row r="1470" spans="1:29" ht="15" customHeight="1"/>
    <row r="1471" spans="1:29" ht="15" customHeight="1"/>
    <row r="1472" spans="1:29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2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</sheetData>
  <autoFilter ref="A1:AC1464" xr:uid="{00000000-0001-0000-1800-000000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"/>
  <dimension ref="A1:CC1478"/>
  <sheetViews>
    <sheetView zoomScale="80" zoomScaleNormal="80" workbookViewId="0">
      <pane ySplit="1" topLeftCell="A2" activePane="bottomLeft" state="frozen"/>
      <selection pane="bottomLeft"/>
      <selection activeCell="L1" sqref="L1"/>
    </sheetView>
  </sheetViews>
  <sheetFormatPr defaultColWidth="8.7109375" defaultRowHeight="1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36.42578125" style="8" bestFit="1" customWidth="1"/>
    <col min="7" max="11" width="14.140625" style="8" customWidth="1"/>
    <col min="12" max="12" width="11" customWidth="1"/>
    <col min="13" max="13" width="12" customWidth="1"/>
    <col min="14" max="14" width="11.42578125" customWidth="1"/>
    <col min="15" max="15" width="13.42578125" customWidth="1"/>
    <col min="16" max="16" width="17.140625" customWidth="1"/>
    <col min="17" max="17" width="15.42578125" customWidth="1"/>
    <col min="18" max="18" width="12.42578125" customWidth="1"/>
    <col min="19" max="19" width="16.42578125" hidden="1" customWidth="1"/>
    <col min="20" max="20" width="18" customWidth="1"/>
    <col min="21" max="21" width="17.42578125" customWidth="1"/>
    <col min="22" max="22" width="18.7109375" customWidth="1"/>
    <col min="23" max="23" width="12" customWidth="1"/>
    <col min="24" max="24" width="10.7109375" customWidth="1"/>
    <col min="25" max="25" width="12.42578125" customWidth="1"/>
    <col min="26" max="26" width="18.42578125" customWidth="1"/>
    <col min="27" max="27" width="16.42578125" customWidth="1"/>
    <col min="28" max="28" width="18.7109375" customWidth="1"/>
    <col min="29" max="29" width="21.140625" customWidth="1"/>
    <col min="30" max="30" width="20.140625" hidden="1" customWidth="1"/>
    <col min="31" max="31" width="21.42578125" customWidth="1"/>
    <col min="32" max="32" width="17.7109375" customWidth="1"/>
    <col min="33" max="33" width="8.7109375" style="28" customWidth="1"/>
    <col min="34" max="34" width="17.42578125" customWidth="1"/>
    <col min="35" max="35" width="15.140625" customWidth="1"/>
    <col min="36" max="36" width="14.7109375" customWidth="1"/>
    <col min="37" max="41" width="13.42578125" customWidth="1"/>
    <col min="42" max="42" width="14.42578125" customWidth="1"/>
    <col min="43" max="43" width="12.42578125" customWidth="1"/>
    <col min="44" max="44" width="14.140625" customWidth="1"/>
    <col min="45" max="45" width="16.42578125" customWidth="1"/>
    <col min="46" max="47" width="15.42578125" customWidth="1"/>
    <col min="48" max="48" width="14.7109375" customWidth="1"/>
    <col min="49" max="49" width="19.42578125" customWidth="1"/>
    <col min="50" max="50" width="10.42578125" customWidth="1"/>
    <col min="51" max="51" width="11.42578125" customWidth="1"/>
    <col min="52" max="52" width="12.42578125" customWidth="1"/>
    <col min="53" max="53" width="12" customWidth="1"/>
    <col min="54" max="54" width="11.42578125" customWidth="1"/>
    <col min="55" max="56" width="8.7109375" customWidth="1"/>
    <col min="57" max="57" width="13.42578125" customWidth="1"/>
    <col min="58" max="58" width="12.42578125" customWidth="1"/>
    <col min="59" max="60" width="8.7109375" customWidth="1"/>
    <col min="61" max="61" width="12.42578125" customWidth="1"/>
    <col min="62" max="62" width="11.42578125" customWidth="1"/>
    <col min="63" max="65" width="8.7109375" customWidth="1"/>
    <col min="66" max="66" width="13.42578125" customWidth="1"/>
    <col min="67" max="67" width="16.140625" customWidth="1"/>
    <col min="68" max="68" width="13.7109375" customWidth="1"/>
    <col min="69" max="69" width="15" customWidth="1"/>
    <col min="70" max="70" width="17.140625" customWidth="1"/>
    <col min="71" max="71" width="17.42578125" customWidth="1"/>
    <col min="72" max="72" width="18.42578125" customWidth="1"/>
    <col min="73" max="76" width="16.140625" customWidth="1"/>
    <col min="77" max="77" width="12.42578125" customWidth="1"/>
    <col min="78" max="78" width="17.140625" customWidth="1"/>
    <col min="79" max="79" width="14.42578125" customWidth="1"/>
    <col min="80" max="80" width="18.42578125" customWidth="1"/>
    <col min="81" max="81" width="17.28515625" customWidth="1"/>
    <col min="82" max="82" width="11.7109375" customWidth="1"/>
  </cols>
  <sheetData>
    <row r="1" spans="1:81" s="37" customFormat="1" ht="71.650000000000006" customHeight="1">
      <c r="A1" s="1" t="s">
        <v>3047</v>
      </c>
      <c r="B1" s="1" t="s">
        <v>3048</v>
      </c>
      <c r="C1" s="1" t="s">
        <v>3139</v>
      </c>
      <c r="D1" s="1" t="s">
        <v>3097</v>
      </c>
      <c r="E1" s="1" t="s">
        <v>3050</v>
      </c>
      <c r="F1" s="1" t="s">
        <v>3140</v>
      </c>
      <c r="G1" s="1" t="s">
        <v>3052</v>
      </c>
      <c r="H1" s="1" t="s">
        <v>4539</v>
      </c>
      <c r="I1" s="1" t="s">
        <v>4540</v>
      </c>
      <c r="J1" s="1" t="s">
        <v>4541</v>
      </c>
      <c r="K1" s="1" t="s">
        <v>4542</v>
      </c>
      <c r="L1" s="1" t="s">
        <v>4543</v>
      </c>
      <c r="M1" s="1" t="s">
        <v>4544</v>
      </c>
      <c r="N1" s="1" t="s">
        <v>4545</v>
      </c>
      <c r="O1" s="1" t="s">
        <v>4546</v>
      </c>
      <c r="P1" s="1" t="s">
        <v>4547</v>
      </c>
      <c r="Q1" s="1" t="s">
        <v>4548</v>
      </c>
      <c r="R1" s="1" t="s">
        <v>4501</v>
      </c>
      <c r="S1" s="1" t="s">
        <v>4503</v>
      </c>
      <c r="T1" s="1" t="s">
        <v>4549</v>
      </c>
      <c r="U1" s="1" t="s">
        <v>4550</v>
      </c>
      <c r="V1" s="1" t="s">
        <v>4550</v>
      </c>
      <c r="W1" s="1" t="s">
        <v>4551</v>
      </c>
      <c r="X1" s="1" t="s">
        <v>4552</v>
      </c>
      <c r="Y1" s="1" t="s">
        <v>4553</v>
      </c>
      <c r="Z1" s="1" t="s">
        <v>4554</v>
      </c>
      <c r="AA1" s="1" t="s">
        <v>4555</v>
      </c>
      <c r="AB1" s="1" t="s">
        <v>4556</v>
      </c>
      <c r="AC1" s="1" t="s">
        <v>4557</v>
      </c>
      <c r="AD1" s="1" t="s">
        <v>4558</v>
      </c>
      <c r="AE1" s="1" t="s">
        <v>4559</v>
      </c>
      <c r="AF1" s="1" t="s">
        <v>4560</v>
      </c>
      <c r="AG1" s="91" t="s">
        <v>3113</v>
      </c>
      <c r="AH1" s="1" t="s">
        <v>3084</v>
      </c>
      <c r="AI1" s="1" t="s">
        <v>3086</v>
      </c>
      <c r="AJ1" s="1" t="s">
        <v>4561</v>
      </c>
      <c r="AK1" s="1" t="s">
        <v>4562</v>
      </c>
      <c r="AL1" s="1" t="s">
        <v>4563</v>
      </c>
      <c r="AM1" s="1" t="s">
        <v>4564</v>
      </c>
      <c r="AN1" s="1" t="s">
        <v>4565</v>
      </c>
      <c r="AO1" s="1" t="s">
        <v>4566</v>
      </c>
      <c r="AP1" s="39" t="s">
        <v>4567</v>
      </c>
      <c r="AQ1" s="39" t="s">
        <v>4568</v>
      </c>
      <c r="AR1" s="39" t="s">
        <v>4569</v>
      </c>
      <c r="AS1" s="39" t="s">
        <v>4570</v>
      </c>
      <c r="AT1" s="39" t="s">
        <v>4571</v>
      </c>
      <c r="AU1" s="39" t="s">
        <v>4572</v>
      </c>
      <c r="AV1" s="39" t="s">
        <v>4573</v>
      </c>
      <c r="AW1" s="39" t="s">
        <v>4574</v>
      </c>
      <c r="AX1" s="39" t="s">
        <v>4575</v>
      </c>
      <c r="AY1" s="39" t="s">
        <v>4576</v>
      </c>
      <c r="AZ1" s="39" t="s">
        <v>3089</v>
      </c>
      <c r="BA1" s="39" t="s">
        <v>4577</v>
      </c>
      <c r="BB1" s="39" t="s">
        <v>4578</v>
      </c>
      <c r="BC1" s="39" t="s">
        <v>4579</v>
      </c>
      <c r="BD1" s="39" t="s">
        <v>4580</v>
      </c>
      <c r="BE1" s="39" t="s">
        <v>4581</v>
      </c>
      <c r="BF1" s="39" t="s">
        <v>4582</v>
      </c>
      <c r="BG1" s="39" t="s">
        <v>4583</v>
      </c>
      <c r="BH1" s="39" t="s">
        <v>4584</v>
      </c>
      <c r="BI1" s="39" t="s">
        <v>4585</v>
      </c>
      <c r="BJ1" s="39" t="s">
        <v>4586</v>
      </c>
      <c r="BK1" s="1" t="s">
        <v>3065</v>
      </c>
      <c r="BL1" s="1" t="s">
        <v>3066</v>
      </c>
      <c r="BM1" s="1" t="s">
        <v>3067</v>
      </c>
      <c r="BN1" s="1" t="s">
        <v>4587</v>
      </c>
      <c r="BO1" s="1" t="s">
        <v>4588</v>
      </c>
      <c r="BP1" s="1" t="s">
        <v>4589</v>
      </c>
      <c r="BQ1" s="1" t="s">
        <v>4590</v>
      </c>
      <c r="BR1" s="1" t="s">
        <v>4591</v>
      </c>
      <c r="BS1" s="1" t="s">
        <v>4592</v>
      </c>
      <c r="BT1" s="1" t="s">
        <v>4593</v>
      </c>
      <c r="BU1" s="39" t="s">
        <v>4594</v>
      </c>
      <c r="BV1" s="39" t="s">
        <v>4595</v>
      </c>
      <c r="BW1" s="39" t="s">
        <v>4596</v>
      </c>
      <c r="BX1" s="39" t="s">
        <v>4597</v>
      </c>
      <c r="BY1" s="39" t="s">
        <v>4598</v>
      </c>
      <c r="BZ1" s="39" t="s">
        <v>4599</v>
      </c>
      <c r="CA1" s="39" t="s">
        <v>4600</v>
      </c>
      <c r="CB1" s="39" t="s">
        <v>4601</v>
      </c>
      <c r="CC1" s="39" t="s">
        <v>4602</v>
      </c>
    </row>
    <row r="2" spans="1:81">
      <c r="A2" s="9">
        <v>1</v>
      </c>
      <c r="B2" s="9" t="s">
        <v>3097</v>
      </c>
      <c r="C2" s="9" t="s">
        <v>3097</v>
      </c>
      <c r="D2" s="9" t="s">
        <v>3144</v>
      </c>
      <c r="E2" s="9" t="s">
        <v>15</v>
      </c>
      <c r="F2" s="9" t="s">
        <v>3114</v>
      </c>
      <c r="G2" s="9" t="s">
        <v>16</v>
      </c>
      <c r="H2" s="29">
        <f>SUM('Дані з ДІСО'!J2:L2)</f>
        <v>1786</v>
      </c>
      <c r="I2" s="29">
        <f>SUM('Дані з ДІСО'!G2:I2)</f>
        <v>83</v>
      </c>
      <c r="J2" s="29">
        <f>SUM('Дані з ДІСО'!P2:R2)</f>
        <v>1156</v>
      </c>
      <c r="K2" s="29">
        <f>SUM('Дані з ДІСО'!V2:X2)</f>
        <v>325</v>
      </c>
      <c r="L2" s="40">
        <f>ROUNDUP('Дані з ДІСО'!J2/'Коефіцієнти АТО'!$R2,0)</f>
        <v>9</v>
      </c>
      <c r="M2" s="40">
        <f>ROUNDUP('Дані з ДІСО'!K2/'Коефіцієнти АТО'!$R2,0)</f>
        <v>38</v>
      </c>
      <c r="N2" s="40">
        <f>ROUNDUP('Дані з ДІСО'!L2/'Коефіцієнти АТО'!$R2,0)</f>
        <v>44</v>
      </c>
      <c r="O2" s="59">
        <f>(L2*Параметри!$K$32+M2*Параметри!$L$32+N2*Параметри!$M$32)/18</f>
        <v>167.31111111111113</v>
      </c>
      <c r="P2" s="41">
        <f>IF(H2=0,"",'Дані з ДІСО'!Y2/H2)</f>
        <v>0</v>
      </c>
      <c r="Q2" s="29">
        <f>IF(H2=0,"",(1+0.25*P2)*O2*Параметри!$K$51)</f>
        <v>34268.697069714312</v>
      </c>
      <c r="R2" s="29">
        <f>IF(H2=0,"",Q2*'Коефіцієнти АТО'!T2)</f>
        <v>2398.8087948800021</v>
      </c>
      <c r="S2" s="29">
        <f>IF(H2=0,"",H2*(1+0.25*P2)*Параметри!$K$66*Параметри!$K$20/1000)</f>
        <v>0</v>
      </c>
      <c r="T2" s="29">
        <f>IF(H2=0,"",H2*(1+0.25*P2)*'Коефіцієнти АТО'!$S2*Параметри!$K$20/1000)</f>
        <v>3909.3516438599427</v>
      </c>
      <c r="U2" s="29">
        <f>IF(H2=0,0,SUM(Q2:T2))</f>
        <v>40576.857508454254</v>
      </c>
      <c r="V2" s="29">
        <f>U2</f>
        <v>40576.857508454254</v>
      </c>
      <c r="W2" s="40">
        <f>ROUNDUP('Дані з ДІСО'!P2/Параметри!$K$24,0)</f>
        <v>44</v>
      </c>
      <c r="X2" s="40">
        <f>ROUNDUP('Дані з ДІСО'!Q2/Параметри!$K$24,0)</f>
        <v>70</v>
      </c>
      <c r="Y2" s="40">
        <f>ROUNDUP('Дані з ДІСО'!R2/Параметри!$K$24,0)</f>
        <v>16</v>
      </c>
      <c r="Z2" s="59">
        <f>(W2*Параметри!$K$33+X2*Параметри!$L$33+Y2*Параметри!$M$33)/18</f>
        <v>260</v>
      </c>
      <c r="AA2" s="41">
        <f>IF(J2=0,0,'Дані з ДІСО'!AA2/J2)</f>
        <v>0</v>
      </c>
      <c r="AB2" s="29">
        <f>(1+0.25*AA2)*Z2*Параметри!$K$51</f>
        <v>53253.254843360002</v>
      </c>
      <c r="AC2" s="29">
        <f>AB2*'Коефіцієнти АТО'!U2</f>
        <v>5378.5787391793601</v>
      </c>
      <c r="AD2" s="29">
        <f>J2*(1+0.25*AA2)*Параметри!$K$66*Параметри!$K$20/1000</f>
        <v>0</v>
      </c>
      <c r="AE2" s="29">
        <f>(1+0.25*AA2)*J2*'Коефіцієнти АТО'!S2*Параметри!$K$20/1000</f>
        <v>2530.3530236853821</v>
      </c>
      <c r="AF2" s="29">
        <f t="shared" ref="AF2:AF65" si="0">SUM(AB2:AE2)</f>
        <v>61162.186606224743</v>
      </c>
      <c r="AG2" s="29">
        <v>0</v>
      </c>
      <c r="AH2" s="40">
        <v>0</v>
      </c>
      <c r="AI2" s="40">
        <v>0</v>
      </c>
      <c r="AJ2" s="40">
        <f t="shared" ref="AJ2:AJ65" si="1">IF(AH2+AI2=0,0,AI2/(AH2+AI2))</f>
        <v>0</v>
      </c>
      <c r="AK2" s="29">
        <f>(AH2+AI2)*(1+0.25*AJ2)*Параметри!$K$53</f>
        <v>0</v>
      </c>
      <c r="AL2" s="29">
        <f>ROUNDUP(('Дані з ДІСО'!AU2+'Дані з ДІСО'!AW2)/Параметри!$K$28,0)</f>
        <v>0</v>
      </c>
      <c r="AM2" s="64">
        <f>AL2*Параметри!$M$35/18</f>
        <v>0</v>
      </c>
      <c r="AN2" s="29">
        <f>IF(AL2=0,0,'Дані з ДІСО'!AW2/SUM('Дані з ДІСО'!AU2,'Дані з ДІСО'!AW2))</f>
        <v>0</v>
      </c>
      <c r="AO2" s="29">
        <f>(1+0.25*AN2)*AM2*Параметри!$K$51</f>
        <v>0</v>
      </c>
      <c r="AP2" s="40">
        <f>ROUNDUP(('Дані з ДІСО'!AE2+'Дані не з ДІСО'!E2+'Дані не з ДІСО'!G2)/Параметри!$K$69,0)</f>
        <v>38</v>
      </c>
      <c r="AQ2" s="40">
        <f>AP2*2</f>
        <v>76</v>
      </c>
      <c r="AR2" s="40">
        <f>IF(AP2=0,0,('Дані з ДІСО'!AH2+'Дані не з ДІСО'!G2)/('Дані з ДІСО'!AE2+'Дані не з ДІСО'!E2+'Дані не з ДІСО'!G2))</f>
        <v>0</v>
      </c>
      <c r="AS2" s="29">
        <f>AQ2*(1+0.25*AR2)*Параметри!$K$51</f>
        <v>15566.336031135999</v>
      </c>
      <c r="AT2" s="40">
        <f>ROUNDUP('Дані з ДІСО'!AF2/Параметри!$K$70,0)</f>
        <v>106</v>
      </c>
      <c r="AU2" s="40">
        <f>AT2*2</f>
        <v>212</v>
      </c>
      <c r="AV2" s="40">
        <f>IF(AT2=0,0,'Дані з ДІСО'!AI2/'Дані з ДІСО'!AF2)</f>
        <v>0</v>
      </c>
      <c r="AW2" s="29">
        <f>AU2*(1+0.25*AV2)*Параметри!$K$51</f>
        <v>43421.884718431997</v>
      </c>
      <c r="AX2" s="40">
        <f>ROUNDUP('Дані з ДІСО'!AR2/Параметри!$K$29,0)</f>
        <v>23</v>
      </c>
      <c r="AY2" s="40">
        <f>ROUNDUP('Дані з ДІСО'!AS2/Параметри!$K$29,0)</f>
        <v>22</v>
      </c>
      <c r="AZ2" s="40">
        <f>ROUNDUP('Дані з ДІСО'!AT2/Параметри!$K$29,0)</f>
        <v>4</v>
      </c>
      <c r="BA2" s="64">
        <f>(AX2*Параметри!$K$32+AY2*Параметри!$L$32+AZ2*Параметри!$M$32)/18</f>
        <v>77.244444444444454</v>
      </c>
      <c r="BB2" s="29">
        <f>(BA2*Параметри!$K$51+SUM('Дані з ДІСО'!AR2:AT2)*Параметри!$K$48*Параметри!$K$20/1000)*Параметри!$K$74</f>
        <v>14926.416452997757</v>
      </c>
      <c r="BC2" s="29">
        <f>ROUNDUP(('Дані не з ДІСО'!I2+'Дані не з ДІСО'!K2)/Параметри!$K$26,0)</f>
        <v>205</v>
      </c>
      <c r="BD2" s="29">
        <f>BC2*Параметри!$M$36/18</f>
        <v>318.88888888888891</v>
      </c>
      <c r="BE2" s="40">
        <f>IF(BC2=0,0,'Дані не з ДІСО'!K2/('Дані не з ДІСО'!I2+'Дані не з ДІСО'!K2))</f>
        <v>0</v>
      </c>
      <c r="BF2" s="29">
        <f>(1+0.25*BE2)*BD2*Параметри!$K$51</f>
        <v>65314.889487368891</v>
      </c>
      <c r="BG2" s="40">
        <f>ROUNDUP('Дані не з ДІСО'!M2/Параметри!$K$27,0)</f>
        <v>123</v>
      </c>
      <c r="BH2" s="40">
        <f>BG2*Параметри!$M$37/18</f>
        <v>205</v>
      </c>
      <c r="BI2" s="29">
        <f>BH2*Параметри!$K$51</f>
        <v>41988.143241879996</v>
      </c>
      <c r="BJ2" s="29">
        <f>'Дані не з ДІСО'!N2*Параметри!$K$76</f>
        <v>75554.319385116003</v>
      </c>
      <c r="BK2" s="40">
        <f>ROUNDUP('Дані з ДІСО'!V2/Параметри!$K$25,0)</f>
        <v>25</v>
      </c>
      <c r="BL2" s="40">
        <f>ROUNDUP('Дані з ДІСО'!W2/Параметри!$K$25,0)</f>
        <v>28</v>
      </c>
      <c r="BM2" s="40">
        <f>ROUNDUP('Дані з ДІСО'!X2/Параметри!$K$25,0)</f>
        <v>3</v>
      </c>
      <c r="BN2" s="40">
        <f>(BK2*Параметри!$K$34+BL2*Параметри!$L$34+BM2*Параметри!$M$34)/18</f>
        <v>112</v>
      </c>
      <c r="BO2" s="40">
        <f>IF(K2=0,0,'Дані з ДІСО'!AC2/K2)</f>
        <v>0</v>
      </c>
      <c r="BP2" s="29">
        <f>(1+0.25*BO2)*BN2*Параметри!$K$51</f>
        <v>22939.863624832</v>
      </c>
      <c r="BQ2" s="29">
        <f>BP2*'Коефіцієнти АТО'!U2</f>
        <v>2316.9262261080321</v>
      </c>
      <c r="BR2" s="29">
        <f>K2*(1+0.25*BO2)*Параметри!$K$66*Параметри!$K$20/1000</f>
        <v>0</v>
      </c>
      <c r="BS2" s="29">
        <f>(1+0.25*BO2)*K2*'Коефіцієнти АТО'!S2*Параметри!$K$20/1000</f>
        <v>711.38817707417752</v>
      </c>
      <c r="BT2" s="29">
        <f>SUM(BP2:BS2)</f>
        <v>25968.178028014212</v>
      </c>
      <c r="BU2" s="40">
        <f>ROUNDUP('Дані з ДІСО'!AG2/Параметри!$K$71,0)</f>
        <v>37</v>
      </c>
      <c r="BV2" s="40">
        <f>BU2*2</f>
        <v>74</v>
      </c>
      <c r="BW2" s="40">
        <f>IF('Дані з ДІСО'!AG2=0,0,'Дані з ДІСО'!AJ2/'Дані з ДІСО'!AG2)</f>
        <v>0</v>
      </c>
      <c r="BX2" s="29">
        <f>BV2*(1+0.25*BW2)*Параметри!$K$51</f>
        <v>15156.695609263999</v>
      </c>
      <c r="BY2" s="29">
        <f>ROUND(IF(Параметри!$K$77="No",CC2,CC2*Параметри!$K$78)+AG2,1)</f>
        <v>195100.7</v>
      </c>
      <c r="BZ2" s="29">
        <f>ROUND(IF(Параметри!$K$77="No",BF2,BF2*Параметри!$K$78),1)</f>
        <v>58783.4</v>
      </c>
      <c r="CA2" s="29">
        <f>ROUND(IF(Параметри!$K$77="No",BI2,BI2*Параметри!$K$78),1)</f>
        <v>37789.300000000003</v>
      </c>
      <c r="CB2" s="29">
        <f>ROUND(IF(Параметри!$K$77="No",BJ2,BJ2*Параметри!$K$78),1)</f>
        <v>67998.899999999994</v>
      </c>
      <c r="CC2" s="29">
        <f t="shared" ref="CC2:CC65" si="2">U2+AF2+AK2+AO2+AS2+AW2+BB2+BT2+BX2</f>
        <v>216778.55495452296</v>
      </c>
    </row>
    <row r="3" spans="1:81">
      <c r="A3" s="9">
        <v>2</v>
      </c>
      <c r="B3" s="9" t="s">
        <v>3145</v>
      </c>
      <c r="C3" s="9" t="s">
        <v>3146</v>
      </c>
      <c r="D3" s="9" t="s">
        <v>3144</v>
      </c>
      <c r="E3" s="9" t="s">
        <v>21</v>
      </c>
      <c r="F3" s="9" t="s">
        <v>3147</v>
      </c>
      <c r="G3" s="9" t="s">
        <v>22</v>
      </c>
      <c r="H3" s="29">
        <f>SUM('Дані з ДІСО'!J3:L3)</f>
        <v>5296</v>
      </c>
      <c r="I3" s="29">
        <f>SUM('Дані з ДІСО'!G3:I3)</f>
        <v>315</v>
      </c>
      <c r="J3" s="29">
        <f>SUM('Дані з ДІСО'!P3:R3)</f>
        <v>0</v>
      </c>
      <c r="K3" s="29">
        <f>SUM('Дані з ДІСО'!V3:X3)</f>
        <v>0</v>
      </c>
      <c r="L3" s="40">
        <f>ROUNDUP('Дані з ДІСО'!J3/'Коефіцієнти АТО'!$R3,0)</f>
        <v>133</v>
      </c>
      <c r="M3" s="40">
        <f>ROUNDUP('Дані з ДІСО'!K3/'Коефіцієнти АТО'!$R3,0)</f>
        <v>172</v>
      </c>
      <c r="N3" s="40">
        <f>ROUNDUP('Дані з ДІСО'!L3/'Коефіцієнти АТО'!$R3,0)</f>
        <v>38</v>
      </c>
      <c r="O3" s="59">
        <f>(L3*Параметри!$K$32+M3*Параметри!$L$32+N3*Параметри!$M$32)/18</f>
        <v>557.35555555555561</v>
      </c>
      <c r="P3" s="41">
        <f>IF(H3=0,"",'Дані з ДІСО'!Y3/H3)</f>
        <v>0</v>
      </c>
      <c r="Q3" s="29">
        <f>IF(H3=0,"",(1+0.25*P3)*O3*Параметри!$K$51)</f>
        <v>114157.68245524037</v>
      </c>
      <c r="R3" s="29">
        <f>IF(H3=0,"",Q3*'Коефіцієнти АТО'!T3)</f>
        <v>1940.6806017390863</v>
      </c>
      <c r="S3" s="29">
        <f>IF(H3=0,"",H3*(1+0.25*P3)*Параметри!$K$66*Параметри!$K$20/1000)</f>
        <v>0</v>
      </c>
      <c r="T3" s="29">
        <f>IF(H3=0,"",H3*(1+0.25*P3)*'Коефіцієнти АТО'!$S3*Параметри!$K$20/1000)</f>
        <v>21672.643048661979</v>
      </c>
      <c r="U3" s="29">
        <f t="shared" ref="U3:U66" si="3">IF(H3=0,0,SUM(Q3:T3))</f>
        <v>137771.00610564143</v>
      </c>
      <c r="V3" s="29">
        <f t="shared" ref="V3:V66" si="4">U3</f>
        <v>137771.00610564143</v>
      </c>
      <c r="W3" s="40">
        <f>ROUNDUP('Дані з ДІСО'!P3/Параметри!$K$24,0)</f>
        <v>0</v>
      </c>
      <c r="X3" s="40">
        <f>ROUNDUP('Дані з ДІСО'!Q3/Параметри!$K$24,0)</f>
        <v>0</v>
      </c>
      <c r="Y3" s="40">
        <f>ROUNDUP('Дані з ДІСО'!R3/Параметри!$K$24,0)</f>
        <v>0</v>
      </c>
      <c r="Z3" s="59">
        <f>(W3*Параметри!$K$33+X3*Параметри!$L$33+Y3*Параметри!$M$33)/18</f>
        <v>0</v>
      </c>
      <c r="AA3" s="41">
        <f>IF(J3=0,0,'Дані з ДІСО'!AA3/J3)</f>
        <v>0</v>
      </c>
      <c r="AB3" s="29">
        <f>(1+0.25*AA3)*Z3*Параметри!$K$51</f>
        <v>0</v>
      </c>
      <c r="AC3" s="29">
        <f>AB3*'Коефіцієнти АТО'!U3</f>
        <v>0</v>
      </c>
      <c r="AD3" s="29">
        <f>J3*(1+0.25*AA3)*Параметри!$K$66*Параметри!$K$20/1000</f>
        <v>0</v>
      </c>
      <c r="AE3" s="29">
        <f>(1+0.25*AA3)*J3*'Коефіцієнти АТО'!S3*Параметри!$K$20/1000</f>
        <v>0</v>
      </c>
      <c r="AF3" s="29">
        <f t="shared" si="0"/>
        <v>0</v>
      </c>
      <c r="AG3" s="29">
        <v>0</v>
      </c>
      <c r="AH3" s="40">
        <v>36</v>
      </c>
      <c r="AI3" s="40">
        <v>0</v>
      </c>
      <c r="AJ3" s="40">
        <f t="shared" si="1"/>
        <v>0</v>
      </c>
      <c r="AK3" s="29">
        <f>(AH3+AI3)*(1+0.25*AJ3)*Параметри!$K$53</f>
        <v>6459.4539250560019</v>
      </c>
      <c r="AL3" s="29">
        <f>ROUNDUP(('Дані з ДІСО'!AU3+'Дані з ДІСО'!AW3)/Параметри!$K$28,0)</f>
        <v>0</v>
      </c>
      <c r="AM3" s="64">
        <f>AL3*Параметри!$M$35/18</f>
        <v>0</v>
      </c>
      <c r="AN3" s="29">
        <f>IF(AL3=0,0,'Дані з ДІСО'!AW3/SUM('Дані з ДІСО'!AU3,'Дані з ДІСО'!AW3))</f>
        <v>0</v>
      </c>
      <c r="AO3" s="29">
        <f>(1+0.25*AN3)*AM3*Параметри!$K$51</f>
        <v>0</v>
      </c>
      <c r="AP3" s="40">
        <f>ROUNDUP(('Дані з ДІСО'!AE3+'Дані не з ДІСО'!E3+'Дані не з ДІСО'!G3)/Параметри!$K$69,0)</f>
        <v>0</v>
      </c>
      <c r="AQ3" s="40">
        <f t="shared" ref="AQ3:AQ66" si="5">AP3*2</f>
        <v>0</v>
      </c>
      <c r="AR3" s="40">
        <f>IF(AP3=0,0,('Дані з ДІСО'!AH3+'Дані не з ДІСО'!G3)/('Дані з ДІСО'!AE3+'Дані не з ДІСО'!E3+'Дані не з ДІСО'!G3))</f>
        <v>0</v>
      </c>
      <c r="AS3" s="29">
        <f>AQ3*(1+0.25*AR3)*Параметри!$K$51</f>
        <v>0</v>
      </c>
      <c r="AT3" s="40">
        <f>ROUNDUP('Дані з ДІСО'!AF3/Параметри!$K$70,0)</f>
        <v>0</v>
      </c>
      <c r="AU3" s="40">
        <f t="shared" ref="AU3:AU66" si="6">AT3*2</f>
        <v>0</v>
      </c>
      <c r="AV3" s="40">
        <f>IF(AT3=0,0,'Дані з ДІСО'!AI3/'Дані з ДІСО'!AF3)</f>
        <v>0</v>
      </c>
      <c r="AW3" s="29">
        <f>AU3*(1+0.25*AV3)*Параметри!$K$51</f>
        <v>0</v>
      </c>
      <c r="AX3" s="40">
        <f>ROUNDUP('Дані з ДІСО'!AR3/Параметри!$K$29,0)</f>
        <v>0</v>
      </c>
      <c r="AY3" s="40">
        <f>ROUNDUP('Дані з ДІСО'!AS3/Параметри!$K$29,0)</f>
        <v>0</v>
      </c>
      <c r="AZ3" s="40">
        <f>ROUNDUP('Дані з ДІСО'!AT3/Параметри!$K$29,0)</f>
        <v>0</v>
      </c>
      <c r="BA3" s="64">
        <f>(AX3*Параметри!$K$32+AY3*Параметри!$L$32+AZ3*Параметри!$M$32)/18</f>
        <v>0</v>
      </c>
      <c r="BB3" s="29">
        <f>(BA3*Параметри!$K$51+SUM('Дані з ДІСО'!AR3:AT3)*Параметри!$K$48*Параметри!$K$20/1000)*Параметри!$K$74</f>
        <v>0</v>
      </c>
      <c r="BC3" s="40">
        <f>ROUNDUP(('Дані не з ДІСО'!I3+'Дані не з ДІСО'!K3)/Параметри!$K$26,0)</f>
        <v>0</v>
      </c>
      <c r="BD3" s="29">
        <f>BC3*Параметри!$M$36/18</f>
        <v>0</v>
      </c>
      <c r="BE3" s="40">
        <f>IF(BC3=0,0,'Дані не з ДІСО'!K3/('Дані не з ДІСО'!I3+'Дані не з ДІСО'!K3))</f>
        <v>0</v>
      </c>
      <c r="BF3" s="29">
        <f>(1+0.25*BE3)*BD3*Параметри!$K$51</f>
        <v>0</v>
      </c>
      <c r="BG3" s="40">
        <f>ROUNDUP('Дані не з ДІСО'!M3/Параметри!$K$27,0)</f>
        <v>0</v>
      </c>
      <c r="BH3" s="40">
        <f>BG3*Параметри!$M$37/18</f>
        <v>0</v>
      </c>
      <c r="BI3" s="29">
        <f>BH3*Параметри!$K$51</f>
        <v>0</v>
      </c>
      <c r="BJ3" s="29">
        <f>'Дані не з ДІСО'!N3*Параметри!$K$76</f>
        <v>0</v>
      </c>
      <c r="BK3" s="40">
        <f>ROUNDUP('Дані з ДІСО'!V3/Параметри!$K$25,0)</f>
        <v>0</v>
      </c>
      <c r="BL3" s="40">
        <f>ROUNDUP('Дані з ДІСО'!W3/Параметри!$K$25,0)</f>
        <v>0</v>
      </c>
      <c r="BM3" s="40">
        <f>ROUNDUP('Дані з ДІСО'!X3/Параметри!$K$25,0)</f>
        <v>0</v>
      </c>
      <c r="BN3" s="40">
        <f>(BK3*Параметри!$K$34+BL3*Параметри!$L$34+BM3*Параметри!$M$34)/18</f>
        <v>0</v>
      </c>
      <c r="BO3" s="40">
        <f>IF(K3=0,0,'Дані з ДІСО'!AC3/K3)</f>
        <v>0</v>
      </c>
      <c r="BP3" s="29">
        <f>(1+0.25*BO3)*BN3*Параметри!$K$51</f>
        <v>0</v>
      </c>
      <c r="BQ3" s="29">
        <f>BP3*'Коефіцієнти АТО'!U3</f>
        <v>0</v>
      </c>
      <c r="BR3" s="29">
        <f>K3*(1+0.25*BO3)*Параметри!$K$66*Параметри!$K$20/1000</f>
        <v>0</v>
      </c>
      <c r="BS3" s="29">
        <f>(1+0.25*BO3)*K3*'Коефіцієнти АТО'!S3*Параметри!$K$20/1000</f>
        <v>0</v>
      </c>
      <c r="BT3" s="29">
        <f t="shared" ref="BT3:BT66" si="7">SUM(BP3:BS3)</f>
        <v>0</v>
      </c>
      <c r="BU3" s="40">
        <f>ROUNDUP('Дані з ДІСО'!AG3/Параметри!$K$71,0)</f>
        <v>0</v>
      </c>
      <c r="BV3" s="40">
        <f t="shared" ref="BV3:BV66" si="8">BU3*2</f>
        <v>0</v>
      </c>
      <c r="BW3" s="40">
        <f>IF('Дані з ДІСО'!AG3=0,0,'Дані з ДІСО'!AJ3/'Дані з ДІСО'!AG3)</f>
        <v>0</v>
      </c>
      <c r="BX3" s="29">
        <f>BV3*(1+0.25*BW3)*Параметри!$K$51</f>
        <v>0</v>
      </c>
      <c r="BY3" s="29">
        <f>ROUND(IF(Параметри!$K$77="No",CC3,CC3*Параметри!$K$78)+AG3,1)</f>
        <v>129807.4</v>
      </c>
      <c r="BZ3" s="29">
        <f>ROUND(IF(Параметри!$K$77="No",BF3,BF3*Параметри!$K$78),1)</f>
        <v>0</v>
      </c>
      <c r="CA3" s="29">
        <f>ROUND(IF(Параметри!$K$77="No",BI3,BI3*Параметри!$K$78),1)</f>
        <v>0</v>
      </c>
      <c r="CB3" s="29">
        <f>ROUND(IF(Параметри!$K$77="No",BJ3,BJ3*Параметри!$K$78),1)</f>
        <v>0</v>
      </c>
      <c r="CC3" s="29">
        <f t="shared" si="2"/>
        <v>144230.46003069743</v>
      </c>
    </row>
    <row r="4" spans="1:81">
      <c r="A4" s="9">
        <v>3</v>
      </c>
      <c r="B4" s="9" t="s">
        <v>3148</v>
      </c>
      <c r="C4" s="9" t="s">
        <v>3148</v>
      </c>
      <c r="D4" s="9" t="s">
        <v>3144</v>
      </c>
      <c r="E4" s="9" t="s">
        <v>24</v>
      </c>
      <c r="F4" s="9" t="s">
        <v>3149</v>
      </c>
      <c r="G4" s="9" t="s">
        <v>25</v>
      </c>
      <c r="H4" s="29">
        <f>SUM('Дані з ДІСО'!J4:L4)</f>
        <v>387</v>
      </c>
      <c r="I4" s="29">
        <f>SUM('Дані з ДІСО'!G4:I4)</f>
        <v>41</v>
      </c>
      <c r="J4" s="29">
        <f>SUM('Дані з ДІСО'!P4:R4)</f>
        <v>0</v>
      </c>
      <c r="K4" s="29">
        <f>SUM('Дані з ДІСО'!V4:X4)</f>
        <v>0</v>
      </c>
      <c r="L4" s="40">
        <f>ROUNDUP('Дані з ДІСО'!J4/'Коефіцієнти АТО'!$R4,0)</f>
        <v>13</v>
      </c>
      <c r="M4" s="40">
        <f>ROUNDUP('Дані з ДІСО'!K4/'Коефіцієнти АТО'!$R4,0)</f>
        <v>18</v>
      </c>
      <c r="N4" s="40">
        <f>ROUNDUP('Дані з ДІСО'!L4/'Коефіцієнти АТО'!$R4,0)</f>
        <v>3</v>
      </c>
      <c r="O4" s="59">
        <f>(L4*Параметри!$K$32+M4*Параметри!$L$32+N4*Параметри!$M$32)/18</f>
        <v>55.227777777777781</v>
      </c>
      <c r="P4" s="41">
        <f>IF(H4=0,"",'Дані з ДІСО'!Y4/H4)</f>
        <v>0</v>
      </c>
      <c r="Q4" s="29">
        <f>IF(H4=0,"",(1+0.25*P4)*O4*Параметри!$K$51)</f>
        <v>11311.765093970978</v>
      </c>
      <c r="R4" s="29">
        <f>IF(H4=0,"",Q4*'Коефіцієнти АТО'!T4)</f>
        <v>192.30000659750664</v>
      </c>
      <c r="S4" s="29">
        <f>IF(H4=0,"",H4*(1+0.25*P4)*Параметри!$K$66*Параметри!$K$20/1000)</f>
        <v>0</v>
      </c>
      <c r="T4" s="29">
        <f>IF(H4=0,"",H4*(1+0.25*P4)*'Коефіцієнти АТО'!$S4*Параметри!$K$20/1000)</f>
        <v>1952.0110902967838</v>
      </c>
      <c r="U4" s="29">
        <f t="shared" si="3"/>
        <v>13456.076190865269</v>
      </c>
      <c r="V4" s="29">
        <f t="shared" si="4"/>
        <v>13456.076190865269</v>
      </c>
      <c r="W4" s="40">
        <f>ROUNDUP('Дані з ДІСО'!P4/Параметри!$K$24,0)</f>
        <v>0</v>
      </c>
      <c r="X4" s="40">
        <f>ROUNDUP('Дані з ДІСО'!Q4/Параметри!$K$24,0)</f>
        <v>0</v>
      </c>
      <c r="Y4" s="40">
        <f>ROUNDUP('Дані з ДІСО'!R4/Параметри!$K$24,0)</f>
        <v>0</v>
      </c>
      <c r="Z4" s="59">
        <f>(W4*Параметри!$K$33+X4*Параметри!$L$33+Y4*Параметри!$M$33)/18</f>
        <v>0</v>
      </c>
      <c r="AA4" s="41">
        <f>IF(J4=0,0,'Дані з ДІСО'!AA4/J4)</f>
        <v>0</v>
      </c>
      <c r="AB4" s="29">
        <f>(1+0.25*AA4)*Z4*Параметри!$K$51</f>
        <v>0</v>
      </c>
      <c r="AC4" s="29">
        <f>AB4*'Коефіцієнти АТО'!U4</f>
        <v>0</v>
      </c>
      <c r="AD4" s="29">
        <f>J4*(1+0.25*AA4)*Параметри!$K$66*Параметри!$K$20/1000</f>
        <v>0</v>
      </c>
      <c r="AE4" s="29">
        <f>(1+0.25*AA4)*J4*'Коефіцієнти АТО'!S4*Параметри!$K$20/1000</f>
        <v>0</v>
      </c>
      <c r="AF4" s="29">
        <f t="shared" si="0"/>
        <v>0</v>
      </c>
      <c r="AG4" s="29">
        <v>0</v>
      </c>
      <c r="AH4" s="40">
        <v>3</v>
      </c>
      <c r="AI4" s="40">
        <v>0</v>
      </c>
      <c r="AJ4" s="40">
        <f t="shared" si="1"/>
        <v>0</v>
      </c>
      <c r="AK4" s="29">
        <f>(AH4+AI4)*(1+0.25*AJ4)*Параметри!$K$53</f>
        <v>538.28782708800009</v>
      </c>
      <c r="AL4" s="29">
        <f>ROUNDUP(('Дані з ДІСО'!AU4+'Дані з ДІСО'!AW4)/Параметри!$K$28,0)</f>
        <v>0</v>
      </c>
      <c r="AM4" s="64">
        <f>AL4*Параметри!$M$35/18</f>
        <v>0</v>
      </c>
      <c r="AN4" s="29">
        <f>IF(AL4=0,0,'Дані з ДІСО'!AW4/SUM('Дані з ДІСО'!AU4,'Дані з ДІСО'!AW4))</f>
        <v>0</v>
      </c>
      <c r="AO4" s="29">
        <f>(1+0.25*AN4)*AM4*Параметри!$K$51</f>
        <v>0</v>
      </c>
      <c r="AP4" s="40">
        <f>ROUNDUP(('Дані з ДІСО'!AE4+'Дані не з ДІСО'!E4+'Дані не з ДІСО'!G4)/Параметри!$K$69,0)</f>
        <v>0</v>
      </c>
      <c r="AQ4" s="40">
        <f t="shared" si="5"/>
        <v>0</v>
      </c>
      <c r="AR4" s="40">
        <f>IF(AP4=0,0,('Дані з ДІСО'!AH4+'Дані не з ДІСО'!G4)/('Дані з ДІСО'!AE4+'Дані не з ДІСО'!E4+'Дані не з ДІСО'!G4))</f>
        <v>0</v>
      </c>
      <c r="AS4" s="29">
        <f>AQ4*(1+0.25*AR4)*Параметри!$K$51</f>
        <v>0</v>
      </c>
      <c r="AT4" s="40">
        <f>ROUNDUP('Дані з ДІСО'!AF4/Параметри!$K$70,0)</f>
        <v>0</v>
      </c>
      <c r="AU4" s="40">
        <f t="shared" si="6"/>
        <v>0</v>
      </c>
      <c r="AV4" s="40">
        <f>IF(AT4=0,0,'Дані з ДІСО'!AI4/'Дані з ДІСО'!AF4)</f>
        <v>0</v>
      </c>
      <c r="AW4" s="29">
        <f>AU4*(1+0.25*AV4)*Параметри!$K$51</f>
        <v>0</v>
      </c>
      <c r="AX4" s="40">
        <f>ROUNDUP('Дані з ДІСО'!AR4/Параметри!$K$29,0)</f>
        <v>0</v>
      </c>
      <c r="AY4" s="40">
        <f>ROUNDUP('Дані з ДІСО'!AS4/Параметри!$K$29,0)</f>
        <v>0</v>
      </c>
      <c r="AZ4" s="40">
        <f>ROUNDUP('Дані з ДІСО'!AT4/Параметри!$K$29,0)</f>
        <v>0</v>
      </c>
      <c r="BA4" s="64">
        <f>(AX4*Параметри!$K$32+AY4*Параметри!$L$32+AZ4*Параметри!$M$32)/18</f>
        <v>0</v>
      </c>
      <c r="BB4" s="29">
        <f>(BA4*Параметри!$K$51+SUM('Дані з ДІСО'!AR4:AT4)*Параметри!$K$48*Параметри!$K$20/1000)*Параметри!$K$74</f>
        <v>0</v>
      </c>
      <c r="BC4" s="40">
        <f>ROUNDUP(('Дані не з ДІСО'!I4+'Дані не з ДІСО'!K4)/Параметри!$K$26,0)</f>
        <v>0</v>
      </c>
      <c r="BD4" s="29">
        <f>BC4*Параметри!$M$36/18</f>
        <v>0</v>
      </c>
      <c r="BE4" s="40">
        <f>IF(BC4=0,0,'Дані не з ДІСО'!K4/('Дані не з ДІСО'!I4+'Дані не з ДІСО'!K4))</f>
        <v>0</v>
      </c>
      <c r="BF4" s="29">
        <f>(1+0.25*BE4)*BD4*Параметри!$K$51</f>
        <v>0</v>
      </c>
      <c r="BG4" s="40">
        <f>ROUNDUP('Дані не з ДІСО'!M4/Параметри!$K$27,0)</f>
        <v>0</v>
      </c>
      <c r="BH4" s="40">
        <f>BG4*Параметри!$M$37/18</f>
        <v>0</v>
      </c>
      <c r="BI4" s="29">
        <f>BH4*Параметри!$K$51</f>
        <v>0</v>
      </c>
      <c r="BJ4" s="29">
        <f>'Дані не з ДІСО'!N4*Параметри!$K$76</f>
        <v>0</v>
      </c>
      <c r="BK4" s="40">
        <f>ROUNDUP('Дані з ДІСО'!V4/Параметри!$K$25,0)</f>
        <v>0</v>
      </c>
      <c r="BL4" s="40">
        <f>ROUNDUP('Дані з ДІСО'!W4/Параметри!$K$25,0)</f>
        <v>0</v>
      </c>
      <c r="BM4" s="40">
        <f>ROUNDUP('Дані з ДІСО'!X4/Параметри!$K$25,0)</f>
        <v>0</v>
      </c>
      <c r="BN4" s="40">
        <f>(BK4*Параметри!$K$34+BL4*Параметри!$L$34+BM4*Параметри!$M$34)/18</f>
        <v>0</v>
      </c>
      <c r="BO4" s="40">
        <f>IF(K4=0,0,'Дані з ДІСО'!AC4/K4)</f>
        <v>0</v>
      </c>
      <c r="BP4" s="29">
        <f>(1+0.25*BO4)*BN4*Параметри!$K$51</f>
        <v>0</v>
      </c>
      <c r="BQ4" s="29">
        <f>BP4*'Коефіцієнти АТО'!U4</f>
        <v>0</v>
      </c>
      <c r="BR4" s="29">
        <f>K4*(1+0.25*BO4)*Параметри!$K$66*Параметри!$K$20/1000</f>
        <v>0</v>
      </c>
      <c r="BS4" s="29">
        <f>(1+0.25*BO4)*K4*'Коефіцієнти АТО'!S4*Параметри!$K$20/1000</f>
        <v>0</v>
      </c>
      <c r="BT4" s="29">
        <f t="shared" si="7"/>
        <v>0</v>
      </c>
      <c r="BU4" s="40">
        <f>ROUNDUP('Дані з ДІСО'!AG4/Параметри!$K$71,0)</f>
        <v>0</v>
      </c>
      <c r="BV4" s="40">
        <f t="shared" si="8"/>
        <v>0</v>
      </c>
      <c r="BW4" s="40">
        <f>IF('Дані з ДІСО'!AG4=0,0,'Дані з ДІСО'!AJ4/'Дані з ДІСО'!AG4)</f>
        <v>0</v>
      </c>
      <c r="BX4" s="29">
        <f>BV4*(1+0.25*BW4)*Параметри!$K$51</f>
        <v>0</v>
      </c>
      <c r="BY4" s="29">
        <f>ROUND(IF(Параметри!$K$77="No",CC4,CC4*Параметри!$K$78)+AG4,1)</f>
        <v>12594.9</v>
      </c>
      <c r="BZ4" s="29">
        <f>ROUND(IF(Параметри!$K$77="No",BF4,BF4*Параметри!$K$78),1)</f>
        <v>0</v>
      </c>
      <c r="CA4" s="29">
        <f>ROUND(IF(Параметри!$K$77="No",BI4,BI4*Параметри!$K$78),1)</f>
        <v>0</v>
      </c>
      <c r="CB4" s="29">
        <f>ROUND(IF(Параметри!$K$77="No",BJ4,BJ4*Параметри!$K$78),1)</f>
        <v>0</v>
      </c>
      <c r="CC4" s="29">
        <f t="shared" si="2"/>
        <v>13994.36401795327</v>
      </c>
    </row>
    <row r="5" spans="1:81">
      <c r="A5" s="9">
        <v>4</v>
      </c>
      <c r="B5" s="9" t="s">
        <v>3145</v>
      </c>
      <c r="C5" s="9" t="s">
        <v>3146</v>
      </c>
      <c r="D5" s="9" t="s">
        <v>3144</v>
      </c>
      <c r="E5" s="9" t="s">
        <v>21</v>
      </c>
      <c r="F5" s="9" t="s">
        <v>3150</v>
      </c>
      <c r="G5" s="9" t="s">
        <v>27</v>
      </c>
      <c r="H5" s="29">
        <f>SUM('Дані з ДІСО'!J5:L5)</f>
        <v>2469</v>
      </c>
      <c r="I5" s="29">
        <f>SUM('Дані з ДІСО'!G5:I5)</f>
        <v>151</v>
      </c>
      <c r="J5" s="29">
        <f>SUM('Дані з ДІСО'!P5:R5)</f>
        <v>0</v>
      </c>
      <c r="K5" s="29">
        <f>SUM('Дані з ДІСО'!V5:X5)</f>
        <v>0</v>
      </c>
      <c r="L5" s="40">
        <f>ROUNDUP('Дані з ДІСО'!J5/'Коефіцієнти АТО'!$R5,0)</f>
        <v>53</v>
      </c>
      <c r="M5" s="40">
        <f>ROUNDUP('Дані з ДІСО'!K5/'Коефіцієнти АТО'!$R5,0)</f>
        <v>74</v>
      </c>
      <c r="N5" s="40">
        <f>ROUNDUP('Дані з ДІСО'!L5/'Коефіцієнти АТО'!$R5,0)</f>
        <v>15</v>
      </c>
      <c r="O5" s="59">
        <f>(L5*Параметри!$K$32+M5*Параметри!$L$32+N5*Параметри!$M$32)/18</f>
        <v>231.73888888888891</v>
      </c>
      <c r="P5" s="41">
        <f>IF(H5=0,"",'Дані з ДІСО'!Y5/H5)</f>
        <v>0</v>
      </c>
      <c r="Q5" s="29">
        <f>IF(H5=0,"",(1+0.25*P5)*O5*Параметри!$K$51)</f>
        <v>47464.808104296491</v>
      </c>
      <c r="R5" s="29">
        <f>IF(H5=0,"",Q5*'Коефіцієнти АТО'!T5)</f>
        <v>806.9017377730404</v>
      </c>
      <c r="S5" s="29">
        <f>IF(H5=0,"",H5*(1+0.25*P5)*Параметри!$K$66*Параметри!$K$20/1000)</f>
        <v>0</v>
      </c>
      <c r="T5" s="29">
        <f>IF(H5=0,"",H5*(1+0.25*P5)*'Коефіцієнти АТО'!$S5*Параметри!$K$20/1000)</f>
        <v>10103.805832165113</v>
      </c>
      <c r="U5" s="29">
        <f t="shared" si="3"/>
        <v>58375.515674234644</v>
      </c>
      <c r="V5" s="29">
        <f t="shared" si="4"/>
        <v>58375.515674234644</v>
      </c>
      <c r="W5" s="40">
        <f>ROUNDUP('Дані з ДІСО'!P5/Параметри!$K$24,0)</f>
        <v>0</v>
      </c>
      <c r="X5" s="40">
        <f>ROUNDUP('Дані з ДІСО'!Q5/Параметри!$K$24,0)</f>
        <v>0</v>
      </c>
      <c r="Y5" s="40">
        <f>ROUNDUP('Дані з ДІСО'!R5/Параметри!$K$24,0)</f>
        <v>0</v>
      </c>
      <c r="Z5" s="59">
        <f>(W5*Параметри!$K$33+X5*Параметри!$L$33+Y5*Параметри!$M$33)/18</f>
        <v>0</v>
      </c>
      <c r="AA5" s="41">
        <f>IF(J5=0,0,'Дані з ДІСО'!AA5/J5)</f>
        <v>0</v>
      </c>
      <c r="AB5" s="29">
        <f>(1+0.25*AA5)*Z5*Параметри!$K$51</f>
        <v>0</v>
      </c>
      <c r="AC5" s="29">
        <f>AB5*'Коефіцієнти АТО'!U5</f>
        <v>0</v>
      </c>
      <c r="AD5" s="29">
        <f>J5*(1+0.25*AA5)*Параметри!$K$66*Параметри!$K$20/1000</f>
        <v>0</v>
      </c>
      <c r="AE5" s="29">
        <f>(1+0.25*AA5)*J5*'Коефіцієнти АТО'!S5*Параметри!$K$20/1000</f>
        <v>0</v>
      </c>
      <c r="AF5" s="29">
        <f t="shared" si="0"/>
        <v>0</v>
      </c>
      <c r="AG5" s="29">
        <v>0</v>
      </c>
      <c r="AH5" s="40">
        <v>14</v>
      </c>
      <c r="AI5" s="40">
        <v>0</v>
      </c>
      <c r="AJ5" s="40">
        <f t="shared" si="1"/>
        <v>0</v>
      </c>
      <c r="AK5" s="29">
        <f>(AH5+AI5)*(1+0.25*AJ5)*Параметри!$K$53</f>
        <v>2512.0098597440006</v>
      </c>
      <c r="AL5" s="29">
        <f>ROUNDUP(('Дані з ДІСО'!AU5+'Дані з ДІСО'!AW5)/Параметри!$K$28,0)</f>
        <v>0</v>
      </c>
      <c r="AM5" s="64">
        <f>AL5*Параметри!$M$35/18</f>
        <v>0</v>
      </c>
      <c r="AN5" s="29">
        <f>IF(AL5=0,0,'Дані з ДІСО'!AW5/SUM('Дані з ДІСО'!AU5,'Дані з ДІСО'!AW5))</f>
        <v>0</v>
      </c>
      <c r="AO5" s="29">
        <f>(1+0.25*AN5)*AM5*Параметри!$K$51</f>
        <v>0</v>
      </c>
      <c r="AP5" s="40">
        <f>ROUNDUP(('Дані з ДІСО'!AE5+'Дані не з ДІСО'!E5+'Дані не з ДІСО'!G5)/Параметри!$K$69,0)</f>
        <v>0</v>
      </c>
      <c r="AQ5" s="40">
        <f t="shared" si="5"/>
        <v>0</v>
      </c>
      <c r="AR5" s="40">
        <f>IF(AP5=0,0,('Дані з ДІСО'!AH5+'Дані не з ДІСО'!G5)/('Дані з ДІСО'!AE5+'Дані не з ДІСО'!E5+'Дані не з ДІСО'!G5))</f>
        <v>0</v>
      </c>
      <c r="AS5" s="29">
        <f>AQ5*(1+0.25*AR5)*Параметри!$K$51</f>
        <v>0</v>
      </c>
      <c r="AT5" s="40">
        <f>ROUNDUP('Дані з ДІСО'!AF5/Параметри!$K$70,0)</f>
        <v>0</v>
      </c>
      <c r="AU5" s="40">
        <f t="shared" si="6"/>
        <v>0</v>
      </c>
      <c r="AV5" s="40">
        <f>IF(AT5=0,0,'Дані з ДІСО'!AI5/'Дані з ДІСО'!AF5)</f>
        <v>0</v>
      </c>
      <c r="AW5" s="29">
        <f>AU5*(1+0.25*AV5)*Параметри!$K$51</f>
        <v>0</v>
      </c>
      <c r="AX5" s="40">
        <f>ROUNDUP('Дані з ДІСО'!AR5/Параметри!$K$29,0)</f>
        <v>0</v>
      </c>
      <c r="AY5" s="40">
        <f>ROUNDUP('Дані з ДІСО'!AS5/Параметри!$K$29,0)</f>
        <v>0</v>
      </c>
      <c r="AZ5" s="40">
        <f>ROUNDUP('Дані з ДІСО'!AT5/Параметри!$K$29,0)</f>
        <v>0</v>
      </c>
      <c r="BA5" s="64">
        <f>(AX5*Параметри!$K$32+AY5*Параметри!$L$32+AZ5*Параметри!$M$32)/18</f>
        <v>0</v>
      </c>
      <c r="BB5" s="29">
        <f>(BA5*Параметри!$K$51+SUM('Дані з ДІСО'!AR5:AT5)*Параметри!$K$48*Параметри!$K$20/1000)*Параметри!$K$74</f>
        <v>0</v>
      </c>
      <c r="BC5" s="40">
        <f>ROUNDUP(('Дані не з ДІСО'!I5+'Дані не з ДІСО'!K5)/Параметри!$K$26,0)</f>
        <v>0</v>
      </c>
      <c r="BD5" s="29">
        <f>BC5*Параметри!$M$36/18</f>
        <v>0</v>
      </c>
      <c r="BE5" s="40">
        <f>IF(BC5=0,0,'Дані не з ДІСО'!K5/('Дані не з ДІСО'!I5+'Дані не з ДІСО'!K5))</f>
        <v>0</v>
      </c>
      <c r="BF5" s="29">
        <f>(1+0.25*BE5)*BD5*Параметри!$K$51</f>
        <v>0</v>
      </c>
      <c r="BG5" s="40">
        <f>ROUNDUP('Дані не з ДІСО'!M5/Параметри!$K$27,0)</f>
        <v>0</v>
      </c>
      <c r="BH5" s="40">
        <f>BG5*Параметри!$M$37/18</f>
        <v>0</v>
      </c>
      <c r="BI5" s="29">
        <f>BH5*Параметри!$K$51</f>
        <v>0</v>
      </c>
      <c r="BJ5" s="29">
        <f>'Дані не з ДІСО'!N5*Параметри!$K$76</f>
        <v>0</v>
      </c>
      <c r="BK5" s="40">
        <f>ROUNDUP('Дані з ДІСО'!V5/Параметри!$K$25,0)</f>
        <v>0</v>
      </c>
      <c r="BL5" s="40">
        <f>ROUNDUP('Дані з ДІСО'!W5/Параметри!$K$25,0)</f>
        <v>0</v>
      </c>
      <c r="BM5" s="40">
        <f>ROUNDUP('Дані з ДІСО'!X5/Параметри!$K$25,0)</f>
        <v>0</v>
      </c>
      <c r="BN5" s="40">
        <f>(BK5*Параметри!$K$34+BL5*Параметри!$L$34+BM5*Параметри!$M$34)/18</f>
        <v>0</v>
      </c>
      <c r="BO5" s="40">
        <f>IF(K5=0,0,'Дані з ДІСО'!AC5/K5)</f>
        <v>0</v>
      </c>
      <c r="BP5" s="29">
        <f>(1+0.25*BO5)*BN5*Параметри!$K$51</f>
        <v>0</v>
      </c>
      <c r="BQ5" s="29">
        <f>BP5*'Коефіцієнти АТО'!U5</f>
        <v>0</v>
      </c>
      <c r="BR5" s="29">
        <f>K5*(1+0.25*BO5)*Параметри!$K$66*Параметри!$K$20/1000</f>
        <v>0</v>
      </c>
      <c r="BS5" s="29">
        <f>(1+0.25*BO5)*K5*'Коефіцієнти АТО'!S5*Параметри!$K$20/1000</f>
        <v>0</v>
      </c>
      <c r="BT5" s="29">
        <f t="shared" si="7"/>
        <v>0</v>
      </c>
      <c r="BU5" s="40">
        <f>ROUNDUP('Дані з ДІСО'!AG5/Параметри!$K$71,0)</f>
        <v>0</v>
      </c>
      <c r="BV5" s="40">
        <f t="shared" si="8"/>
        <v>0</v>
      </c>
      <c r="BW5" s="40">
        <f>IF('Дані з ДІСО'!AG5=0,0,'Дані з ДІСО'!AJ5/'Дані з ДІСО'!AG5)</f>
        <v>0</v>
      </c>
      <c r="BX5" s="29">
        <f>BV5*(1+0.25*BW5)*Параметри!$K$51</f>
        <v>0</v>
      </c>
      <c r="BY5" s="29">
        <f>ROUND(IF(Параметри!$K$77="No",CC5,CC5*Параметри!$K$78)+AG5,1)</f>
        <v>54798.8</v>
      </c>
      <c r="BZ5" s="29">
        <f>ROUND(IF(Параметри!$K$77="No",BF5,BF5*Параметри!$K$78),1)</f>
        <v>0</v>
      </c>
      <c r="CA5" s="29">
        <f>ROUND(IF(Параметри!$K$77="No",BI5,BI5*Параметри!$K$78),1)</f>
        <v>0</v>
      </c>
      <c r="CB5" s="29">
        <f>ROUND(IF(Параметри!$K$77="No",BJ5,BJ5*Параметри!$K$78),1)</f>
        <v>0</v>
      </c>
      <c r="CC5" s="29">
        <f t="shared" si="2"/>
        <v>60887.525533978645</v>
      </c>
    </row>
    <row r="6" spans="1:81">
      <c r="A6" s="9">
        <v>5</v>
      </c>
      <c r="B6" s="9" t="s">
        <v>3151</v>
      </c>
      <c r="C6" s="9" t="s">
        <v>3151</v>
      </c>
      <c r="D6" s="9" t="s">
        <v>3144</v>
      </c>
      <c r="E6" s="9" t="s">
        <v>29</v>
      </c>
      <c r="F6" s="9" t="s">
        <v>3152</v>
      </c>
      <c r="G6" s="9" t="s">
        <v>30</v>
      </c>
      <c r="H6" s="29">
        <f>SUM('Дані з ДІСО'!J6:L6)</f>
        <v>1086</v>
      </c>
      <c r="I6" s="29">
        <f>SUM('Дані з ДІСО'!G6:I6)</f>
        <v>52</v>
      </c>
      <c r="J6" s="29">
        <f>SUM('Дані з ДІСО'!P6:R6)</f>
        <v>0</v>
      </c>
      <c r="K6" s="29">
        <f>SUM('Дані з ДІСО'!V6:X6)</f>
        <v>0</v>
      </c>
      <c r="L6" s="40">
        <f>ROUNDUP('Дані з ДІСО'!J6/'Коефіцієнти АТО'!$R6,0)</f>
        <v>23</v>
      </c>
      <c r="M6" s="40">
        <f>ROUNDUP('Дані з ДІСО'!K6/'Коефіцієнти АТО'!$R6,0)</f>
        <v>32</v>
      </c>
      <c r="N6" s="40">
        <f>ROUNDUP('Дані з ДІСО'!L6/'Коефіцієнти АТО'!$R6,0)</f>
        <v>5</v>
      </c>
      <c r="O6" s="59">
        <f>(L6*Параметри!$K$32+M6*Параметри!$L$32+N6*Параметри!$M$32)/18</f>
        <v>97.38333333333334</v>
      </c>
      <c r="P6" s="41">
        <f>IF(H6=0,"",'Дані з ДІСО'!Y6/H6)</f>
        <v>0</v>
      </c>
      <c r="Q6" s="29">
        <f>IF(H6=0,"",(1+0.25*P6)*O6*Параметри!$K$51)</f>
        <v>19946.074874984133</v>
      </c>
      <c r="R6" s="29">
        <f>IF(H6=0,"",Q6*'Коефіцієнти АТО'!T6)</f>
        <v>339.08327287473031</v>
      </c>
      <c r="S6" s="29">
        <f>IF(H6=0,"",H6*(1+0.25*P6)*Параметри!$K$66*Параметри!$K$20/1000)</f>
        <v>0</v>
      </c>
      <c r="T6" s="29">
        <f>IF(H6=0,"",H6*(1+0.25*P6)*'Коефіцієнти АТО'!$S6*Параметри!$K$20/1000)</f>
        <v>3410.6661525062709</v>
      </c>
      <c r="U6" s="29">
        <f t="shared" si="3"/>
        <v>23695.824300365133</v>
      </c>
      <c r="V6" s="29">
        <f t="shared" si="4"/>
        <v>23695.824300365133</v>
      </c>
      <c r="W6" s="40">
        <f>ROUNDUP('Дані з ДІСО'!P6/Параметри!$K$24,0)</f>
        <v>0</v>
      </c>
      <c r="X6" s="40">
        <f>ROUNDUP('Дані з ДІСО'!Q6/Параметри!$K$24,0)</f>
        <v>0</v>
      </c>
      <c r="Y6" s="40">
        <f>ROUNDUP('Дані з ДІСО'!R6/Параметри!$K$24,0)</f>
        <v>0</v>
      </c>
      <c r="Z6" s="59">
        <f>(W6*Параметри!$K$33+X6*Параметри!$L$33+Y6*Параметри!$M$33)/18</f>
        <v>0</v>
      </c>
      <c r="AA6" s="41">
        <f>IF(J6=0,0,'Дані з ДІСО'!AA6/J6)</f>
        <v>0</v>
      </c>
      <c r="AB6" s="29">
        <f>(1+0.25*AA6)*Z6*Параметри!$K$51</f>
        <v>0</v>
      </c>
      <c r="AC6" s="29">
        <f>AB6*'Коефіцієнти АТО'!U6</f>
        <v>0</v>
      </c>
      <c r="AD6" s="29">
        <f>J6*(1+0.25*AA6)*Параметри!$K$66*Параметри!$K$20/1000</f>
        <v>0</v>
      </c>
      <c r="AE6" s="29">
        <f>(1+0.25*AA6)*J6*'Коефіцієнти АТО'!S6*Параметри!$K$20/1000</f>
        <v>0</v>
      </c>
      <c r="AF6" s="29">
        <f t="shared" si="0"/>
        <v>0</v>
      </c>
      <c r="AG6" s="29">
        <v>0</v>
      </c>
      <c r="AH6" s="40">
        <v>13</v>
      </c>
      <c r="AI6" s="40">
        <v>0</v>
      </c>
      <c r="AJ6" s="40">
        <f t="shared" si="1"/>
        <v>0</v>
      </c>
      <c r="AK6" s="29">
        <f>(AH6+AI6)*(1+0.25*AJ6)*Параметри!$K$53</f>
        <v>2332.5805840480007</v>
      </c>
      <c r="AL6" s="29">
        <f>ROUNDUP(('Дані з ДІСО'!AU6+'Дані з ДІСО'!AW6)/Параметри!$K$28,0)</f>
        <v>0</v>
      </c>
      <c r="AM6" s="64">
        <f>AL6*Параметри!$M$35/18</f>
        <v>0</v>
      </c>
      <c r="AN6" s="29">
        <f>IF(AL6=0,0,'Дані з ДІСО'!AW6/SUM('Дані з ДІСО'!AU6,'Дані з ДІСО'!AW6))</f>
        <v>0</v>
      </c>
      <c r="AO6" s="29">
        <f>(1+0.25*AN6)*AM6*Параметри!$K$51</f>
        <v>0</v>
      </c>
      <c r="AP6" s="40">
        <f>ROUNDUP(('Дані з ДІСО'!AE6+'Дані не з ДІСО'!E6+'Дані не з ДІСО'!G6)/Параметри!$K$69,0)</f>
        <v>0</v>
      </c>
      <c r="AQ6" s="40">
        <f t="shared" si="5"/>
        <v>0</v>
      </c>
      <c r="AR6" s="40">
        <f>IF(AP6=0,0,('Дані з ДІСО'!AH6+'Дані не з ДІСО'!G6)/('Дані з ДІСО'!AE6+'Дані не з ДІСО'!E6+'Дані не з ДІСО'!G6))</f>
        <v>0</v>
      </c>
      <c r="AS6" s="29">
        <f>AQ6*(1+0.25*AR6)*Параметри!$K$51</f>
        <v>0</v>
      </c>
      <c r="AT6" s="40">
        <f>ROUNDUP('Дані з ДІСО'!AF6/Параметри!$K$70,0)</f>
        <v>0</v>
      </c>
      <c r="AU6" s="40">
        <f t="shared" si="6"/>
        <v>0</v>
      </c>
      <c r="AV6" s="40">
        <f>IF(AT6=0,0,'Дані з ДІСО'!AI6/'Дані з ДІСО'!AF6)</f>
        <v>0</v>
      </c>
      <c r="AW6" s="29">
        <f>AU6*(1+0.25*AV6)*Параметри!$K$51</f>
        <v>0</v>
      </c>
      <c r="AX6" s="40">
        <f>ROUNDUP('Дані з ДІСО'!AR6/Параметри!$K$29,0)</f>
        <v>0</v>
      </c>
      <c r="AY6" s="40">
        <f>ROUNDUP('Дані з ДІСО'!AS6/Параметри!$K$29,0)</f>
        <v>0</v>
      </c>
      <c r="AZ6" s="40">
        <f>ROUNDUP('Дані з ДІСО'!AT6/Параметри!$K$29,0)</f>
        <v>0</v>
      </c>
      <c r="BA6" s="64">
        <f>(AX6*Параметри!$K$32+AY6*Параметри!$L$32+AZ6*Параметри!$M$32)/18</f>
        <v>0</v>
      </c>
      <c r="BB6" s="29">
        <f>(BA6*Параметри!$K$51+SUM('Дані з ДІСО'!AR6:AT6)*Параметри!$K$48*Параметри!$K$20/1000)*Параметри!$K$74</f>
        <v>0</v>
      </c>
      <c r="BC6" s="40">
        <f>ROUNDUP(('Дані не з ДІСО'!I6+'Дані не з ДІСО'!K6)/Параметри!$K$26,0)</f>
        <v>0</v>
      </c>
      <c r="BD6" s="29">
        <f>BC6*Параметри!$M$36/18</f>
        <v>0</v>
      </c>
      <c r="BE6" s="40">
        <f>IF(BC6=0,0,'Дані не з ДІСО'!K6/('Дані не з ДІСО'!I6+'Дані не з ДІСО'!K6))</f>
        <v>0</v>
      </c>
      <c r="BF6" s="29">
        <f>(1+0.25*BE6)*BD6*Параметри!$K$51</f>
        <v>0</v>
      </c>
      <c r="BG6" s="40">
        <f>ROUNDUP('Дані не з ДІСО'!M6/Параметри!$K$27,0)</f>
        <v>0</v>
      </c>
      <c r="BH6" s="40">
        <f>BG6*Параметри!$M$37/18</f>
        <v>0</v>
      </c>
      <c r="BI6" s="29">
        <f>BH6*Параметри!$K$51</f>
        <v>0</v>
      </c>
      <c r="BJ6" s="29">
        <f>'Дані не з ДІСО'!N6*Параметри!$K$76</f>
        <v>0</v>
      </c>
      <c r="BK6" s="40">
        <f>ROUNDUP('Дані з ДІСО'!V6/Параметри!$K$25,0)</f>
        <v>0</v>
      </c>
      <c r="BL6" s="40">
        <f>ROUNDUP('Дані з ДІСО'!W6/Параметри!$K$25,0)</f>
        <v>0</v>
      </c>
      <c r="BM6" s="40">
        <f>ROUNDUP('Дані з ДІСО'!X6/Параметри!$K$25,0)</f>
        <v>0</v>
      </c>
      <c r="BN6" s="40">
        <f>(BK6*Параметри!$K$34+BL6*Параметри!$L$34+BM6*Параметри!$M$34)/18</f>
        <v>0</v>
      </c>
      <c r="BO6" s="40">
        <f>IF(K6=0,0,'Дані з ДІСО'!AC6/K6)</f>
        <v>0</v>
      </c>
      <c r="BP6" s="29">
        <f>(1+0.25*BO6)*BN6*Параметри!$K$51</f>
        <v>0</v>
      </c>
      <c r="BQ6" s="29">
        <f>BP6*'Коефіцієнти АТО'!U6</f>
        <v>0</v>
      </c>
      <c r="BR6" s="29">
        <f>K6*(1+0.25*BO6)*Параметри!$K$66*Параметри!$K$20/1000</f>
        <v>0</v>
      </c>
      <c r="BS6" s="29">
        <f>(1+0.25*BO6)*K6*'Коефіцієнти АТО'!S6*Параметри!$K$20/1000</f>
        <v>0</v>
      </c>
      <c r="BT6" s="29">
        <f t="shared" si="7"/>
        <v>0</v>
      </c>
      <c r="BU6" s="40">
        <f>ROUNDUP('Дані з ДІСО'!AG6/Параметри!$K$71,0)</f>
        <v>0</v>
      </c>
      <c r="BV6" s="40">
        <f t="shared" si="8"/>
        <v>0</v>
      </c>
      <c r="BW6" s="40">
        <f>IF('Дані з ДІСО'!AG6=0,0,'Дані з ДІСО'!AJ6/'Дані з ДІСО'!AG6)</f>
        <v>0</v>
      </c>
      <c r="BX6" s="29">
        <f>BV6*(1+0.25*BW6)*Параметри!$K$51</f>
        <v>0</v>
      </c>
      <c r="BY6" s="29">
        <f>ROUND(IF(Параметри!$K$77="No",CC6,CC6*Параметри!$K$78)+AG6,1)</f>
        <v>23425.599999999999</v>
      </c>
      <c r="BZ6" s="29">
        <f>ROUND(IF(Параметри!$K$77="No",BF6,BF6*Параметри!$K$78),1)</f>
        <v>0</v>
      </c>
      <c r="CA6" s="29">
        <f>ROUND(IF(Параметри!$K$77="No",BI6,BI6*Параметри!$K$78),1)</f>
        <v>0</v>
      </c>
      <c r="CB6" s="29">
        <f>ROUND(IF(Параметри!$K$77="No",BJ6,BJ6*Параметри!$K$78),1)</f>
        <v>0</v>
      </c>
      <c r="CC6" s="29">
        <f t="shared" si="2"/>
        <v>26028.404884413132</v>
      </c>
    </row>
    <row r="7" spans="1:81">
      <c r="A7" s="9">
        <v>6</v>
      </c>
      <c r="B7" s="9" t="s">
        <v>3145</v>
      </c>
      <c r="C7" s="9" t="s">
        <v>3146</v>
      </c>
      <c r="D7" s="9" t="s">
        <v>3144</v>
      </c>
      <c r="E7" s="9" t="s">
        <v>21</v>
      </c>
      <c r="F7" s="9" t="s">
        <v>3153</v>
      </c>
      <c r="G7" s="9" t="s">
        <v>32</v>
      </c>
      <c r="H7" s="29">
        <f>SUM('Дані з ДІСО'!J7:L7)</f>
        <v>4509.5</v>
      </c>
      <c r="I7" s="29">
        <f>SUM('Дані з ДІСО'!G7:I7)</f>
        <v>261</v>
      </c>
      <c r="J7" s="29">
        <f>SUM('Дані з ДІСО'!P7:R7)</f>
        <v>0</v>
      </c>
      <c r="K7" s="29">
        <f>SUM('Дані з ДІСО'!V7:X7)</f>
        <v>0</v>
      </c>
      <c r="L7" s="40">
        <f>ROUNDUP('Дані з ДІСО'!J7/'Коефіцієнти АТО'!$R7,0)</f>
        <v>109</v>
      </c>
      <c r="M7" s="40">
        <f>ROUNDUP('Дані з ДІСО'!K7/'Коефіцієнти АТО'!$R7,0)</f>
        <v>155</v>
      </c>
      <c r="N7" s="40">
        <f>ROUNDUP('Дані з ДІСО'!L7/'Коефіцієнти АТО'!$R7,0)</f>
        <v>20</v>
      </c>
      <c r="O7" s="59">
        <f>(L7*Параметри!$K$32+M7*Параметри!$L$32+N7*Параметри!$M$32)/18</f>
        <v>460.30555555555554</v>
      </c>
      <c r="P7" s="41">
        <f>IF(H7=0,"",'Дані з ДІСО'!Y7/H7)</f>
        <v>0</v>
      </c>
      <c r="Q7" s="29">
        <f>IF(H7=0,"",(1+0.25*P7)*O7*Параметри!$K$51)</f>
        <v>94279.880983901545</v>
      </c>
      <c r="R7" s="29">
        <f>IF(H7=0,"",Q7*'Коефіцієнти АТО'!T7)</f>
        <v>1602.7579767263264</v>
      </c>
      <c r="S7" s="29">
        <f>IF(H7=0,"",H7*(1+0.25*P7)*Параметри!$K$66*Параметри!$K$20/1000)</f>
        <v>0</v>
      </c>
      <c r="T7" s="29">
        <f>IF(H7=0,"",H7*(1+0.25*P7)*'Коефіцієнти АТО'!$S7*Параметри!$K$20/1000)</f>
        <v>20599.898228330192</v>
      </c>
      <c r="U7" s="29">
        <f t="shared" si="3"/>
        <v>116482.53718895806</v>
      </c>
      <c r="V7" s="29">
        <f t="shared" si="4"/>
        <v>116482.53718895806</v>
      </c>
      <c r="W7" s="40">
        <f>ROUNDUP('Дані з ДІСО'!P7/Параметри!$K$24,0)</f>
        <v>0</v>
      </c>
      <c r="X7" s="40">
        <f>ROUNDUP('Дані з ДІСО'!Q7/Параметри!$K$24,0)</f>
        <v>0</v>
      </c>
      <c r="Y7" s="40">
        <f>ROUNDUP('Дані з ДІСО'!R7/Параметри!$K$24,0)</f>
        <v>0</v>
      </c>
      <c r="Z7" s="59">
        <f>(W7*Параметри!$K$33+X7*Параметри!$L$33+Y7*Параметри!$M$33)/18</f>
        <v>0</v>
      </c>
      <c r="AA7" s="41">
        <f>IF(J7=0,0,'Дані з ДІСО'!AA7/J7)</f>
        <v>0</v>
      </c>
      <c r="AB7" s="29">
        <f>(1+0.25*AA7)*Z7*Параметри!$K$51</f>
        <v>0</v>
      </c>
      <c r="AC7" s="29">
        <f>AB7*'Коефіцієнти АТО'!U7</f>
        <v>0</v>
      </c>
      <c r="AD7" s="29">
        <f>J7*(1+0.25*AA7)*Параметри!$K$66*Параметри!$K$20/1000</f>
        <v>0</v>
      </c>
      <c r="AE7" s="29">
        <f>(1+0.25*AA7)*J7*'Коефіцієнти АТО'!S7*Параметри!$K$20/1000</f>
        <v>0</v>
      </c>
      <c r="AF7" s="29">
        <f t="shared" si="0"/>
        <v>0</v>
      </c>
      <c r="AG7" s="29">
        <v>0</v>
      </c>
      <c r="AH7" s="40">
        <v>31</v>
      </c>
      <c r="AI7" s="40">
        <v>0</v>
      </c>
      <c r="AJ7" s="40">
        <f t="shared" si="1"/>
        <v>0</v>
      </c>
      <c r="AK7" s="29">
        <f>(AH7+AI7)*(1+0.25*AJ7)*Параметри!$K$53</f>
        <v>5562.3075465760012</v>
      </c>
      <c r="AL7" s="29">
        <f>ROUNDUP(('Дані з ДІСО'!AU7+'Дані з ДІСО'!AW7)/Параметри!$K$28,0)</f>
        <v>0</v>
      </c>
      <c r="AM7" s="64">
        <f>AL7*Параметри!$M$35/18</f>
        <v>0</v>
      </c>
      <c r="AN7" s="29">
        <f>IF(AL7=0,0,'Дані з ДІСО'!AW7/SUM('Дані з ДІСО'!AU7,'Дані з ДІСО'!AW7))</f>
        <v>0</v>
      </c>
      <c r="AO7" s="29">
        <f>(1+0.25*AN7)*AM7*Параметри!$K$51</f>
        <v>0</v>
      </c>
      <c r="AP7" s="40">
        <f>ROUNDUP(('Дані з ДІСО'!AE7+'Дані не з ДІСО'!E7+'Дані не з ДІСО'!G7)/Параметри!$K$69,0)</f>
        <v>0</v>
      </c>
      <c r="AQ7" s="40">
        <f t="shared" si="5"/>
        <v>0</v>
      </c>
      <c r="AR7" s="40">
        <f>IF(AP7=0,0,('Дані з ДІСО'!AH7+'Дані не з ДІСО'!G7)/('Дані з ДІСО'!AE7+'Дані не з ДІСО'!E7+'Дані не з ДІСО'!G7))</f>
        <v>0</v>
      </c>
      <c r="AS7" s="29">
        <f>AQ7*(1+0.25*AR7)*Параметри!$K$51</f>
        <v>0</v>
      </c>
      <c r="AT7" s="40">
        <f>ROUNDUP('Дані з ДІСО'!AF7/Параметри!$K$70,0)</f>
        <v>0</v>
      </c>
      <c r="AU7" s="40">
        <f t="shared" si="6"/>
        <v>0</v>
      </c>
      <c r="AV7" s="40">
        <f>IF(AT7=0,0,'Дані з ДІСО'!AI7/'Дані з ДІСО'!AF7)</f>
        <v>0</v>
      </c>
      <c r="AW7" s="29">
        <f>AU7*(1+0.25*AV7)*Параметри!$K$51</f>
        <v>0</v>
      </c>
      <c r="AX7" s="40">
        <f>ROUNDUP('Дані з ДІСО'!AR7/Параметри!$K$29,0)</f>
        <v>0</v>
      </c>
      <c r="AY7" s="40">
        <f>ROUNDUP('Дані з ДІСО'!AS7/Параметри!$K$29,0)</f>
        <v>0</v>
      </c>
      <c r="AZ7" s="40">
        <f>ROUNDUP('Дані з ДІСО'!AT7/Параметри!$K$29,0)</f>
        <v>0</v>
      </c>
      <c r="BA7" s="64">
        <f>(AX7*Параметри!$K$32+AY7*Параметри!$L$32+AZ7*Параметри!$M$32)/18</f>
        <v>0</v>
      </c>
      <c r="BB7" s="29">
        <f>(BA7*Параметри!$K$51+SUM('Дані з ДІСО'!AR7:AT7)*Параметри!$K$48*Параметри!$K$20/1000)*Параметри!$K$74</f>
        <v>0</v>
      </c>
      <c r="BC7" s="40">
        <f>ROUNDUP(('Дані не з ДІСО'!I7+'Дані не з ДІСО'!K7)/Параметри!$K$26,0)</f>
        <v>0</v>
      </c>
      <c r="BD7" s="29">
        <f>BC7*Параметри!$M$36/18</f>
        <v>0</v>
      </c>
      <c r="BE7" s="40">
        <f>IF(BC7=0,0,'Дані не з ДІСО'!K7/('Дані не з ДІСО'!I7+'Дані не з ДІСО'!K7))</f>
        <v>0</v>
      </c>
      <c r="BF7" s="29">
        <f>(1+0.25*BE7)*BD7*Параметри!$K$51</f>
        <v>0</v>
      </c>
      <c r="BG7" s="40">
        <f>ROUNDUP('Дані не з ДІСО'!M7/Параметри!$K$27,0)</f>
        <v>0</v>
      </c>
      <c r="BH7" s="40">
        <f>BG7*Параметри!$M$37/18</f>
        <v>0</v>
      </c>
      <c r="BI7" s="29">
        <f>BH7*Параметри!$K$51</f>
        <v>0</v>
      </c>
      <c r="BJ7" s="29">
        <f>'Дані не з ДІСО'!N7*Параметри!$K$76</f>
        <v>0</v>
      </c>
      <c r="BK7" s="40">
        <f>ROUNDUP('Дані з ДІСО'!V7/Параметри!$K$25,0)</f>
        <v>0</v>
      </c>
      <c r="BL7" s="40">
        <f>ROUNDUP('Дані з ДІСО'!W7/Параметри!$K$25,0)</f>
        <v>0</v>
      </c>
      <c r="BM7" s="40">
        <f>ROUNDUP('Дані з ДІСО'!X7/Параметри!$K$25,0)</f>
        <v>0</v>
      </c>
      <c r="BN7" s="40">
        <f>(BK7*Параметри!$K$34+BL7*Параметри!$L$34+BM7*Параметри!$M$34)/18</f>
        <v>0</v>
      </c>
      <c r="BO7" s="40">
        <f>IF(K7=0,0,'Дані з ДІСО'!AC7/K7)</f>
        <v>0</v>
      </c>
      <c r="BP7" s="29">
        <f>(1+0.25*BO7)*BN7*Параметри!$K$51</f>
        <v>0</v>
      </c>
      <c r="BQ7" s="29">
        <f>BP7*'Коефіцієнти АТО'!U7</f>
        <v>0</v>
      </c>
      <c r="BR7" s="29">
        <f>K7*(1+0.25*BO7)*Параметри!$K$66*Параметри!$K$20/1000</f>
        <v>0</v>
      </c>
      <c r="BS7" s="29">
        <f>(1+0.25*BO7)*K7*'Коефіцієнти АТО'!S7*Параметри!$K$20/1000</f>
        <v>0</v>
      </c>
      <c r="BT7" s="29">
        <f t="shared" si="7"/>
        <v>0</v>
      </c>
      <c r="BU7" s="40">
        <f>ROUNDUP('Дані з ДІСО'!AG7/Параметри!$K$71,0)</f>
        <v>0</v>
      </c>
      <c r="BV7" s="40">
        <f t="shared" si="8"/>
        <v>0</v>
      </c>
      <c r="BW7" s="40">
        <f>IF('Дані з ДІСО'!AG7=0,0,'Дані з ДІСО'!AJ7/'Дані з ДІСО'!AG7)</f>
        <v>0</v>
      </c>
      <c r="BX7" s="29">
        <f>BV7*(1+0.25*BW7)*Параметри!$K$51</f>
        <v>0</v>
      </c>
      <c r="BY7" s="29">
        <f>ROUND(IF(Параметри!$K$77="No",CC7,CC7*Параметри!$K$78)+AG7,1)</f>
        <v>109840.4</v>
      </c>
      <c r="BZ7" s="29">
        <f>ROUND(IF(Параметри!$K$77="No",BF7,BF7*Параметри!$K$78),1)</f>
        <v>0</v>
      </c>
      <c r="CA7" s="29">
        <f>ROUND(IF(Параметри!$K$77="No",BI7,BI7*Параметри!$K$78),1)</f>
        <v>0</v>
      </c>
      <c r="CB7" s="29">
        <f>ROUND(IF(Параметри!$K$77="No",BJ7,BJ7*Параметри!$K$78),1)</f>
        <v>0</v>
      </c>
      <c r="CC7" s="29">
        <f t="shared" si="2"/>
        <v>122044.84473553406</v>
      </c>
    </row>
    <row r="8" spans="1:81">
      <c r="A8" s="9">
        <v>7</v>
      </c>
      <c r="B8" s="9" t="s">
        <v>3145</v>
      </c>
      <c r="C8" s="9" t="s">
        <v>3146</v>
      </c>
      <c r="D8" s="9" t="s">
        <v>3144</v>
      </c>
      <c r="E8" s="9" t="s">
        <v>21</v>
      </c>
      <c r="F8" s="9" t="s">
        <v>3154</v>
      </c>
      <c r="G8" s="9" t="s">
        <v>34</v>
      </c>
      <c r="H8" s="29">
        <f>SUM('Дані з ДІСО'!J8:L8)</f>
        <v>2652</v>
      </c>
      <c r="I8" s="29">
        <f>SUM('Дані з ДІСО'!G8:I8)</f>
        <v>150</v>
      </c>
      <c r="J8" s="29">
        <f>SUM('Дані з ДІСО'!P8:R8)</f>
        <v>0</v>
      </c>
      <c r="K8" s="29">
        <f>SUM('Дані з ДІСО'!V8:X8)</f>
        <v>0</v>
      </c>
      <c r="L8" s="40">
        <f>ROUNDUP('Дані з ДІСО'!J8/'Коефіцієнти АТО'!$R8,0)</f>
        <v>69</v>
      </c>
      <c r="M8" s="40">
        <f>ROUNDUP('Дані з ДІСО'!K8/'Коефіцієнти АТО'!$R8,0)</f>
        <v>97</v>
      </c>
      <c r="N8" s="40">
        <f>ROUNDUP('Дані з ДІСО'!L8/'Коефіцієнти АТО'!$R8,0)</f>
        <v>18</v>
      </c>
      <c r="O8" s="59">
        <f>(L8*Параметри!$K$32+M8*Параметри!$L$32+N8*Параметри!$M$32)/18</f>
        <v>299.88333333333333</v>
      </c>
      <c r="P8" s="41">
        <f>IF(H8=0,"",'Дані з ДІСО'!Y8/H8)</f>
        <v>0</v>
      </c>
      <c r="Q8" s="29">
        <f>IF(H8=0,"",(1+0.25*P8)*O8*Параметри!$K$51)</f>
        <v>61422.167589524128</v>
      </c>
      <c r="R8" s="29">
        <f>IF(H8=0,"",Q8*'Коефіцієнти АТО'!T8)</f>
        <v>1044.1768490219104</v>
      </c>
      <c r="S8" s="29">
        <f>IF(H8=0,"",H8*(1+0.25*P8)*Параметри!$K$66*Параметри!$K$20/1000)</f>
        <v>0</v>
      </c>
      <c r="T8" s="29">
        <f>IF(H8=0,"",H8*(1+0.25*P8)*'Коефіцієнти АТО'!$S8*Параметри!$K$20/1000)</f>
        <v>10852.690590077713</v>
      </c>
      <c r="U8" s="29">
        <f t="shared" si="3"/>
        <v>73319.035028623752</v>
      </c>
      <c r="V8" s="29">
        <f t="shared" si="4"/>
        <v>73319.035028623752</v>
      </c>
      <c r="W8" s="40">
        <f>ROUNDUP('Дані з ДІСО'!P8/Параметри!$K$24,0)</f>
        <v>0</v>
      </c>
      <c r="X8" s="40">
        <f>ROUNDUP('Дані з ДІСО'!Q8/Параметри!$K$24,0)</f>
        <v>0</v>
      </c>
      <c r="Y8" s="40">
        <f>ROUNDUP('Дані з ДІСО'!R8/Параметри!$K$24,0)</f>
        <v>0</v>
      </c>
      <c r="Z8" s="59">
        <f>(W8*Параметри!$K$33+X8*Параметри!$L$33+Y8*Параметри!$M$33)/18</f>
        <v>0</v>
      </c>
      <c r="AA8" s="41">
        <f>IF(J8=0,0,'Дані з ДІСО'!AA8/J8)</f>
        <v>0</v>
      </c>
      <c r="AB8" s="29">
        <f>(1+0.25*AA8)*Z8*Параметри!$K$51</f>
        <v>0</v>
      </c>
      <c r="AC8" s="29">
        <f>AB8*'Коефіцієнти АТО'!U8</f>
        <v>0</v>
      </c>
      <c r="AD8" s="29">
        <f>J8*(1+0.25*AA8)*Параметри!$K$66*Параметри!$K$20/1000</f>
        <v>0</v>
      </c>
      <c r="AE8" s="29">
        <f>(1+0.25*AA8)*J8*'Коефіцієнти АТО'!S8*Параметри!$K$20/1000</f>
        <v>0</v>
      </c>
      <c r="AF8" s="29">
        <f t="shared" si="0"/>
        <v>0</v>
      </c>
      <c r="AG8" s="29">
        <v>0</v>
      </c>
      <c r="AH8" s="40">
        <v>32</v>
      </c>
      <c r="AI8" s="40">
        <v>0</v>
      </c>
      <c r="AJ8" s="40">
        <f t="shared" si="1"/>
        <v>0</v>
      </c>
      <c r="AK8" s="29">
        <f>(AH8+AI8)*(1+0.25*AJ8)*Параметри!$K$53</f>
        <v>5741.7368222720015</v>
      </c>
      <c r="AL8" s="29">
        <f>ROUNDUP(('Дані з ДІСО'!AU8+'Дані з ДІСО'!AW8)/Параметри!$K$28,0)</f>
        <v>0</v>
      </c>
      <c r="AM8" s="64">
        <f>AL8*Параметри!$M$35/18</f>
        <v>0</v>
      </c>
      <c r="AN8" s="29">
        <f>IF(AL8=0,0,'Дані з ДІСО'!AW8/SUM('Дані з ДІСО'!AU8,'Дані з ДІСО'!AW8))</f>
        <v>0</v>
      </c>
      <c r="AO8" s="29">
        <f>(1+0.25*AN8)*AM8*Параметри!$K$51</f>
        <v>0</v>
      </c>
      <c r="AP8" s="40">
        <f>ROUNDUP(('Дані з ДІСО'!AE8+'Дані не з ДІСО'!E8+'Дані не з ДІСО'!G8)/Параметри!$K$69,0)</f>
        <v>0</v>
      </c>
      <c r="AQ8" s="40">
        <f t="shared" si="5"/>
        <v>0</v>
      </c>
      <c r="AR8" s="40">
        <f>IF(AP8=0,0,('Дані з ДІСО'!AH8+'Дані не з ДІСО'!G8)/('Дані з ДІСО'!AE8+'Дані не з ДІСО'!E8+'Дані не з ДІСО'!G8))</f>
        <v>0</v>
      </c>
      <c r="AS8" s="29">
        <f>AQ8*(1+0.25*AR8)*Параметри!$K$51</f>
        <v>0</v>
      </c>
      <c r="AT8" s="40">
        <f>ROUNDUP('Дані з ДІСО'!AF8/Параметри!$K$70,0)</f>
        <v>0</v>
      </c>
      <c r="AU8" s="40">
        <f t="shared" si="6"/>
        <v>0</v>
      </c>
      <c r="AV8" s="40">
        <f>IF(AT8=0,0,'Дані з ДІСО'!AI8/'Дані з ДІСО'!AF8)</f>
        <v>0</v>
      </c>
      <c r="AW8" s="29">
        <f>AU8*(1+0.25*AV8)*Параметри!$K$51</f>
        <v>0</v>
      </c>
      <c r="AX8" s="40">
        <f>ROUNDUP('Дані з ДІСО'!AR8/Параметри!$K$29,0)</f>
        <v>0</v>
      </c>
      <c r="AY8" s="40">
        <f>ROUNDUP('Дані з ДІСО'!AS8/Параметри!$K$29,0)</f>
        <v>0</v>
      </c>
      <c r="AZ8" s="40">
        <f>ROUNDUP('Дані з ДІСО'!AT8/Параметри!$K$29,0)</f>
        <v>0</v>
      </c>
      <c r="BA8" s="64">
        <f>(AX8*Параметри!$K$32+AY8*Параметри!$L$32+AZ8*Параметри!$M$32)/18</f>
        <v>0</v>
      </c>
      <c r="BB8" s="29">
        <f>(BA8*Параметри!$K$51+SUM('Дані з ДІСО'!AR8:AT8)*Параметри!$K$48*Параметри!$K$20/1000)*Параметри!$K$74</f>
        <v>0</v>
      </c>
      <c r="BC8" s="40">
        <f>ROUNDUP(('Дані не з ДІСО'!I8+'Дані не з ДІСО'!K8)/Параметри!$K$26,0)</f>
        <v>0</v>
      </c>
      <c r="BD8" s="29">
        <f>BC8*Параметри!$M$36/18</f>
        <v>0</v>
      </c>
      <c r="BE8" s="40">
        <f>IF(BC8=0,0,'Дані не з ДІСО'!K8/('Дані не з ДІСО'!I8+'Дані не з ДІСО'!K8))</f>
        <v>0</v>
      </c>
      <c r="BF8" s="29">
        <f>(1+0.25*BE8)*BD8*Параметри!$K$51</f>
        <v>0</v>
      </c>
      <c r="BG8" s="40">
        <f>ROUNDUP('Дані не з ДІСО'!M8/Параметри!$K$27,0)</f>
        <v>0</v>
      </c>
      <c r="BH8" s="40">
        <f>BG8*Параметри!$M$37/18</f>
        <v>0</v>
      </c>
      <c r="BI8" s="29">
        <f>BH8*Параметри!$K$51</f>
        <v>0</v>
      </c>
      <c r="BJ8" s="29">
        <f>'Дані не з ДІСО'!N8*Параметри!$K$76</f>
        <v>0</v>
      </c>
      <c r="BK8" s="40">
        <f>ROUNDUP('Дані з ДІСО'!V8/Параметри!$K$25,0)</f>
        <v>0</v>
      </c>
      <c r="BL8" s="40">
        <f>ROUNDUP('Дані з ДІСО'!W8/Параметри!$K$25,0)</f>
        <v>0</v>
      </c>
      <c r="BM8" s="40">
        <f>ROUNDUP('Дані з ДІСО'!X8/Параметри!$K$25,0)</f>
        <v>0</v>
      </c>
      <c r="BN8" s="40">
        <f>(BK8*Параметри!$K$34+BL8*Параметри!$L$34+BM8*Параметри!$M$34)/18</f>
        <v>0</v>
      </c>
      <c r="BO8" s="40">
        <f>IF(K8=0,0,'Дані з ДІСО'!AC8/K8)</f>
        <v>0</v>
      </c>
      <c r="BP8" s="29">
        <f>(1+0.25*BO8)*BN8*Параметри!$K$51</f>
        <v>0</v>
      </c>
      <c r="BQ8" s="29">
        <f>BP8*'Коефіцієнти АТО'!U8</f>
        <v>0</v>
      </c>
      <c r="BR8" s="29">
        <f>K8*(1+0.25*BO8)*Параметри!$K$66*Параметри!$K$20/1000</f>
        <v>0</v>
      </c>
      <c r="BS8" s="29">
        <f>(1+0.25*BO8)*K8*'Коефіцієнти АТО'!S8*Параметри!$K$20/1000</f>
        <v>0</v>
      </c>
      <c r="BT8" s="29">
        <f t="shared" si="7"/>
        <v>0</v>
      </c>
      <c r="BU8" s="40">
        <f>ROUNDUP('Дані з ДІСО'!AG8/Параметри!$K$71,0)</f>
        <v>0</v>
      </c>
      <c r="BV8" s="40">
        <f t="shared" si="8"/>
        <v>0</v>
      </c>
      <c r="BW8" s="40">
        <f>IF('Дані з ДІСО'!AG8=0,0,'Дані з ДІСО'!AJ8/'Дані з ДІСО'!AG8)</f>
        <v>0</v>
      </c>
      <c r="BX8" s="29">
        <f>BV8*(1+0.25*BW8)*Параметри!$K$51</f>
        <v>0</v>
      </c>
      <c r="BY8" s="29">
        <f>ROUND(IF(Параметри!$K$77="No",CC8,CC8*Параметри!$K$78)+AG8,1)</f>
        <v>71154.7</v>
      </c>
      <c r="BZ8" s="29">
        <f>ROUND(IF(Параметри!$K$77="No",BF8,BF8*Параметри!$K$78),1)</f>
        <v>0</v>
      </c>
      <c r="CA8" s="29">
        <f>ROUND(IF(Параметри!$K$77="No",BI8,BI8*Параметри!$K$78),1)</f>
        <v>0</v>
      </c>
      <c r="CB8" s="29">
        <f>ROUND(IF(Параметри!$K$77="No",BJ8,BJ8*Параметри!$K$78),1)</f>
        <v>0</v>
      </c>
      <c r="CC8" s="29">
        <f t="shared" si="2"/>
        <v>79060.771850895748</v>
      </c>
    </row>
    <row r="9" spans="1:81">
      <c r="A9" s="9">
        <v>8</v>
      </c>
      <c r="B9" s="9" t="s">
        <v>3145</v>
      </c>
      <c r="C9" s="9" t="s">
        <v>3146</v>
      </c>
      <c r="D9" s="9" t="s">
        <v>3144</v>
      </c>
      <c r="E9" s="9" t="s">
        <v>21</v>
      </c>
      <c r="F9" s="9" t="s">
        <v>3155</v>
      </c>
      <c r="G9" s="9" t="s">
        <v>36</v>
      </c>
      <c r="H9" s="29">
        <f>SUM('Дані з ДІСО'!J9:L9)</f>
        <v>4460.5</v>
      </c>
      <c r="I9" s="29">
        <f>SUM('Дані з ДІСО'!G9:I9)</f>
        <v>278</v>
      </c>
      <c r="J9" s="29">
        <f>SUM('Дані з ДІСО'!P9:R9)</f>
        <v>0</v>
      </c>
      <c r="K9" s="29">
        <f>SUM('Дані з ДІСО'!V9:X9)</f>
        <v>0</v>
      </c>
      <c r="L9" s="40">
        <f>ROUNDUP('Дані з ДІСО'!J9/'Коефіцієнти АТО'!$R9,0)</f>
        <v>103</v>
      </c>
      <c r="M9" s="40">
        <f>ROUNDUP('Дані з ДІСО'!K9/'Коефіцієнти АТО'!$R9,0)</f>
        <v>142</v>
      </c>
      <c r="N9" s="40">
        <f>ROUNDUP('Дані з ДІСО'!L9/'Коефіцієнти АТО'!$R9,0)</f>
        <v>19</v>
      </c>
      <c r="O9" s="59">
        <f>(L9*Параметри!$K$32+M9*Параметри!$L$32+N9*Параметри!$M$32)/18</f>
        <v>427.05</v>
      </c>
      <c r="P9" s="41">
        <f>IF(H9=0,"",'Дані з ДІСО'!Y9/H9)</f>
        <v>0</v>
      </c>
      <c r="Q9" s="29">
        <f>IF(H9=0,"",(1+0.25*P9)*O9*Параметри!$K$51)</f>
        <v>87468.471080218806</v>
      </c>
      <c r="R9" s="29">
        <f>IF(H9=0,"",Q9*'Коефіцієнти АТО'!T9)</f>
        <v>1486.9640083637198</v>
      </c>
      <c r="S9" s="29">
        <f>IF(H9=0,"",H9*(1+0.25*P9)*Параметри!$K$66*Параметри!$K$20/1000)</f>
        <v>0</v>
      </c>
      <c r="T9" s="29">
        <f>IF(H9=0,"",H9*(1+0.25*P9)*'Коефіцієнти АТО'!$S9*Параметри!$K$20/1000)</f>
        <v>18253.5544408151</v>
      </c>
      <c r="U9" s="29">
        <f t="shared" si="3"/>
        <v>107208.98952939763</v>
      </c>
      <c r="V9" s="29">
        <f t="shared" si="4"/>
        <v>107208.98952939763</v>
      </c>
      <c r="W9" s="40">
        <f>ROUNDUP('Дані з ДІСО'!P9/Параметри!$K$24,0)</f>
        <v>0</v>
      </c>
      <c r="X9" s="40">
        <f>ROUNDUP('Дані з ДІСО'!Q9/Параметри!$K$24,0)</f>
        <v>0</v>
      </c>
      <c r="Y9" s="40">
        <f>ROUNDUP('Дані з ДІСО'!R9/Параметри!$K$24,0)</f>
        <v>0</v>
      </c>
      <c r="Z9" s="59">
        <f>(W9*Параметри!$K$33+X9*Параметри!$L$33+Y9*Параметри!$M$33)/18</f>
        <v>0</v>
      </c>
      <c r="AA9" s="41">
        <f>IF(J9=0,0,'Дані з ДІСО'!AA9/J9)</f>
        <v>0</v>
      </c>
      <c r="AB9" s="29">
        <f>(1+0.25*AA9)*Z9*Параметри!$K$51</f>
        <v>0</v>
      </c>
      <c r="AC9" s="29">
        <f>AB9*'Коефіцієнти АТО'!U9</f>
        <v>0</v>
      </c>
      <c r="AD9" s="29">
        <f>J9*(1+0.25*AA9)*Параметри!$K$66*Параметри!$K$20/1000</f>
        <v>0</v>
      </c>
      <c r="AE9" s="29">
        <f>(1+0.25*AA9)*J9*'Коефіцієнти АТО'!S9*Параметри!$K$20/1000</f>
        <v>0</v>
      </c>
      <c r="AF9" s="29">
        <f t="shared" si="0"/>
        <v>0</v>
      </c>
      <c r="AG9" s="29">
        <v>0</v>
      </c>
      <c r="AH9" s="40">
        <v>32</v>
      </c>
      <c r="AI9" s="40">
        <v>0</v>
      </c>
      <c r="AJ9" s="40">
        <f t="shared" si="1"/>
        <v>0</v>
      </c>
      <c r="AK9" s="29">
        <f>(AH9+AI9)*(1+0.25*AJ9)*Параметри!$K$53</f>
        <v>5741.7368222720015</v>
      </c>
      <c r="AL9" s="29">
        <f>ROUNDUP(('Дані з ДІСО'!AU9+'Дані з ДІСО'!AW9)/Параметри!$K$28,0)</f>
        <v>0</v>
      </c>
      <c r="AM9" s="64">
        <f>AL9*Параметри!$M$35/18</f>
        <v>0</v>
      </c>
      <c r="AN9" s="29">
        <f>IF(AL9=0,0,'Дані з ДІСО'!AW9/SUM('Дані з ДІСО'!AU9,'Дані з ДІСО'!AW9))</f>
        <v>0</v>
      </c>
      <c r="AO9" s="29">
        <f>(1+0.25*AN9)*AM9*Параметри!$K$51</f>
        <v>0</v>
      </c>
      <c r="AP9" s="40">
        <f>ROUNDUP(('Дані з ДІСО'!AE9+'Дані не з ДІСО'!E9+'Дані не з ДІСО'!G9)/Параметри!$K$69,0)</f>
        <v>0</v>
      </c>
      <c r="AQ9" s="40">
        <f t="shared" si="5"/>
        <v>0</v>
      </c>
      <c r="AR9" s="40">
        <f>IF(AP9=0,0,('Дані з ДІСО'!AH9+'Дані не з ДІСО'!G9)/('Дані з ДІСО'!AE9+'Дані не з ДІСО'!E9+'Дані не з ДІСО'!G9))</f>
        <v>0</v>
      </c>
      <c r="AS9" s="29">
        <f>AQ9*(1+0.25*AR9)*Параметри!$K$51</f>
        <v>0</v>
      </c>
      <c r="AT9" s="40">
        <f>ROUNDUP('Дані з ДІСО'!AF9/Параметри!$K$70,0)</f>
        <v>0</v>
      </c>
      <c r="AU9" s="40">
        <f t="shared" si="6"/>
        <v>0</v>
      </c>
      <c r="AV9" s="40">
        <f>IF(AT9=0,0,'Дані з ДІСО'!AI9/'Дані з ДІСО'!AF9)</f>
        <v>0</v>
      </c>
      <c r="AW9" s="29">
        <f>AU9*(1+0.25*AV9)*Параметри!$K$51</f>
        <v>0</v>
      </c>
      <c r="AX9" s="40">
        <f>ROUNDUP('Дані з ДІСО'!AR9/Параметри!$K$29,0)</f>
        <v>0</v>
      </c>
      <c r="AY9" s="40">
        <f>ROUNDUP('Дані з ДІСО'!AS9/Параметри!$K$29,0)</f>
        <v>0</v>
      </c>
      <c r="AZ9" s="40">
        <f>ROUNDUP('Дані з ДІСО'!AT9/Параметри!$K$29,0)</f>
        <v>0</v>
      </c>
      <c r="BA9" s="64">
        <f>(AX9*Параметри!$K$32+AY9*Параметри!$L$32+AZ9*Параметри!$M$32)/18</f>
        <v>0</v>
      </c>
      <c r="BB9" s="29">
        <f>(BA9*Параметри!$K$51+SUM('Дані з ДІСО'!AR9:AT9)*Параметри!$K$48*Параметри!$K$20/1000)*Параметри!$K$74</f>
        <v>0</v>
      </c>
      <c r="BC9" s="40">
        <f>ROUNDUP(('Дані не з ДІСО'!I9+'Дані не з ДІСО'!K9)/Параметри!$K$26,0)</f>
        <v>0</v>
      </c>
      <c r="BD9" s="29">
        <f>BC9*Параметри!$M$36/18</f>
        <v>0</v>
      </c>
      <c r="BE9" s="40">
        <f>IF(BC9=0,0,'Дані не з ДІСО'!K9/('Дані не з ДІСО'!I9+'Дані не з ДІСО'!K9))</f>
        <v>0</v>
      </c>
      <c r="BF9" s="29">
        <f>(1+0.25*BE9)*BD9*Параметри!$K$51</f>
        <v>0</v>
      </c>
      <c r="BG9" s="40">
        <f>ROUNDUP('Дані не з ДІСО'!M9/Параметри!$K$27,0)</f>
        <v>0</v>
      </c>
      <c r="BH9" s="40">
        <f>BG9*Параметри!$M$37/18</f>
        <v>0</v>
      </c>
      <c r="BI9" s="29">
        <f>BH9*Параметри!$K$51</f>
        <v>0</v>
      </c>
      <c r="BJ9" s="29">
        <f>'Дані не з ДІСО'!N9*Параметри!$K$76</f>
        <v>0</v>
      </c>
      <c r="BK9" s="40">
        <f>ROUNDUP('Дані з ДІСО'!V9/Параметри!$K$25,0)</f>
        <v>0</v>
      </c>
      <c r="BL9" s="40">
        <f>ROUNDUP('Дані з ДІСО'!W9/Параметри!$K$25,0)</f>
        <v>0</v>
      </c>
      <c r="BM9" s="40">
        <f>ROUNDUP('Дані з ДІСО'!X9/Параметри!$K$25,0)</f>
        <v>0</v>
      </c>
      <c r="BN9" s="40">
        <f>(BK9*Параметри!$K$34+BL9*Параметри!$L$34+BM9*Параметри!$M$34)/18</f>
        <v>0</v>
      </c>
      <c r="BO9" s="40">
        <f>IF(K9=0,0,'Дані з ДІСО'!AC9/K9)</f>
        <v>0</v>
      </c>
      <c r="BP9" s="29">
        <f>(1+0.25*BO9)*BN9*Параметри!$K$51</f>
        <v>0</v>
      </c>
      <c r="BQ9" s="29">
        <f>BP9*'Коефіцієнти АТО'!U9</f>
        <v>0</v>
      </c>
      <c r="BR9" s="29">
        <f>K9*(1+0.25*BO9)*Параметри!$K$66*Параметри!$K$20/1000</f>
        <v>0</v>
      </c>
      <c r="BS9" s="29">
        <f>(1+0.25*BO9)*K9*'Коефіцієнти АТО'!S9*Параметри!$K$20/1000</f>
        <v>0</v>
      </c>
      <c r="BT9" s="29">
        <f t="shared" si="7"/>
        <v>0</v>
      </c>
      <c r="BU9" s="40">
        <f>ROUNDUP('Дані з ДІСО'!AG9/Параметри!$K$71,0)</f>
        <v>0</v>
      </c>
      <c r="BV9" s="40">
        <f t="shared" si="8"/>
        <v>0</v>
      </c>
      <c r="BW9" s="40">
        <f>IF('Дані з ДІСО'!AG9=0,0,'Дані з ДІСО'!AJ9/'Дані з ДІСО'!AG9)</f>
        <v>0</v>
      </c>
      <c r="BX9" s="29">
        <f>BV9*(1+0.25*BW9)*Параметри!$K$51</f>
        <v>0</v>
      </c>
      <c r="BY9" s="29">
        <f>ROUND(IF(Параметри!$K$77="No",CC9,CC9*Параметри!$K$78)+AG9,1)</f>
        <v>101655.7</v>
      </c>
      <c r="BZ9" s="29">
        <f>ROUND(IF(Параметри!$K$77="No",BF9,BF9*Параметри!$K$78),1)</f>
        <v>0</v>
      </c>
      <c r="CA9" s="29">
        <f>ROUND(IF(Параметри!$K$77="No",BI9,BI9*Параметри!$K$78),1)</f>
        <v>0</v>
      </c>
      <c r="CB9" s="29">
        <f>ROUND(IF(Параметри!$K$77="No",BJ9,BJ9*Параметри!$K$78),1)</f>
        <v>0</v>
      </c>
      <c r="CC9" s="29">
        <f t="shared" si="2"/>
        <v>112950.72635166963</v>
      </c>
    </row>
    <row r="10" spans="1:81">
      <c r="A10" s="9">
        <v>9</v>
      </c>
      <c r="B10" s="9" t="s">
        <v>3151</v>
      </c>
      <c r="C10" s="9" t="s">
        <v>3151</v>
      </c>
      <c r="D10" s="9" t="s">
        <v>3144</v>
      </c>
      <c r="E10" s="9" t="s">
        <v>29</v>
      </c>
      <c r="F10" s="9" t="s">
        <v>3156</v>
      </c>
      <c r="G10" s="9" t="s">
        <v>38</v>
      </c>
      <c r="H10" s="29">
        <f>SUM('Дані з ДІСО'!J10:L10)</f>
        <v>1539</v>
      </c>
      <c r="I10" s="29">
        <f>SUM('Дані з ДІСО'!G10:I10)</f>
        <v>100</v>
      </c>
      <c r="J10" s="29">
        <f>SUM('Дані з ДІСО'!P10:R10)</f>
        <v>0</v>
      </c>
      <c r="K10" s="29">
        <f>SUM('Дані з ДІСО'!V10:X10)</f>
        <v>0</v>
      </c>
      <c r="L10" s="40">
        <f>ROUNDUP('Дані з ДІСО'!J10/'Коефіцієнти АТО'!$R10,0)</f>
        <v>41</v>
      </c>
      <c r="M10" s="40">
        <f>ROUNDUP('Дані з ДІСО'!K10/'Коефіцієнти АТО'!$R10,0)</f>
        <v>53</v>
      </c>
      <c r="N10" s="40">
        <f>ROUNDUP('Дані з ДІСО'!L10/'Коефіцієнти АТО'!$R10,0)</f>
        <v>10</v>
      </c>
      <c r="O10" s="59">
        <f>(L10*Параметри!$K$32+M10*Параметри!$L$32+N10*Параметри!$M$32)/18</f>
        <v>168.39444444444447</v>
      </c>
      <c r="P10" s="41">
        <f>IF(H10=0,"",'Дані з ДІСО'!Y10/H10)</f>
        <v>0</v>
      </c>
      <c r="Q10" s="29">
        <f>IF(H10=0,"",(1+0.25*P10)*O10*Параметри!$K$51)</f>
        <v>34490.585631561647</v>
      </c>
      <c r="R10" s="29">
        <f>IF(H10=0,"",Q10*'Коефіцієнти АТО'!T10)</f>
        <v>586.33995573654806</v>
      </c>
      <c r="S10" s="29">
        <f>IF(H10=0,"",H10*(1+0.25*P10)*Параметри!$K$66*Параметри!$K$20/1000)</f>
        <v>0</v>
      </c>
      <c r="T10" s="29">
        <f>IF(H10=0,"",H10*(1+0.25*P10)*'Коефіцієнти АТО'!$S10*Параметри!$K$20/1000)</f>
        <v>7030.3234002439658</v>
      </c>
      <c r="U10" s="29">
        <f t="shared" si="3"/>
        <v>42107.24898754216</v>
      </c>
      <c r="V10" s="29">
        <f t="shared" si="4"/>
        <v>42107.24898754216</v>
      </c>
      <c r="W10" s="40">
        <f>ROUNDUP('Дані з ДІСО'!P10/Параметри!$K$24,0)</f>
        <v>0</v>
      </c>
      <c r="X10" s="40">
        <f>ROUNDUP('Дані з ДІСО'!Q10/Параметри!$K$24,0)</f>
        <v>0</v>
      </c>
      <c r="Y10" s="40">
        <f>ROUNDUP('Дані з ДІСО'!R10/Параметри!$K$24,0)</f>
        <v>0</v>
      </c>
      <c r="Z10" s="59">
        <f>(W10*Параметри!$K$33+X10*Параметри!$L$33+Y10*Параметри!$M$33)/18</f>
        <v>0</v>
      </c>
      <c r="AA10" s="41">
        <f>IF(J10=0,0,'Дані з ДІСО'!AA10/J10)</f>
        <v>0</v>
      </c>
      <c r="AB10" s="29">
        <f>(1+0.25*AA10)*Z10*Параметри!$K$51</f>
        <v>0</v>
      </c>
      <c r="AC10" s="29">
        <f>AB10*'Коефіцієнти АТО'!U10</f>
        <v>0</v>
      </c>
      <c r="AD10" s="29">
        <f>J10*(1+0.25*AA10)*Параметри!$K$66*Параметри!$K$20/1000</f>
        <v>0</v>
      </c>
      <c r="AE10" s="29">
        <f>(1+0.25*AA10)*J10*'Коефіцієнти АТО'!S10*Параметри!$K$20/1000</f>
        <v>0</v>
      </c>
      <c r="AF10" s="29">
        <f t="shared" si="0"/>
        <v>0</v>
      </c>
      <c r="AG10" s="29">
        <v>0</v>
      </c>
      <c r="AH10" s="40">
        <v>8</v>
      </c>
      <c r="AI10" s="40">
        <v>0</v>
      </c>
      <c r="AJ10" s="40">
        <f t="shared" si="1"/>
        <v>0</v>
      </c>
      <c r="AK10" s="29">
        <f>(AH10+AI10)*(1+0.25*AJ10)*Параметри!$K$53</f>
        <v>1435.4342055680004</v>
      </c>
      <c r="AL10" s="29">
        <f>ROUNDUP(('Дані з ДІСО'!AU10+'Дані з ДІСО'!AW10)/Параметри!$K$28,0)</f>
        <v>0</v>
      </c>
      <c r="AM10" s="64">
        <f>AL10*Параметри!$M$35/18</f>
        <v>0</v>
      </c>
      <c r="AN10" s="29">
        <f>IF(AL10=0,0,'Дані з ДІСО'!AW10/SUM('Дані з ДІСО'!AU10,'Дані з ДІСО'!AW10))</f>
        <v>0</v>
      </c>
      <c r="AO10" s="29">
        <f>(1+0.25*AN10)*AM10*Параметри!$K$51</f>
        <v>0</v>
      </c>
      <c r="AP10" s="40">
        <f>ROUNDUP(('Дані з ДІСО'!AE10+'Дані не з ДІСО'!E10+'Дані не з ДІСО'!G10)/Параметри!$K$69,0)</f>
        <v>0</v>
      </c>
      <c r="AQ10" s="40">
        <f t="shared" si="5"/>
        <v>0</v>
      </c>
      <c r="AR10" s="40">
        <f>IF(AP10=0,0,('Дані з ДІСО'!AH10+'Дані не з ДІСО'!G10)/('Дані з ДІСО'!AE10+'Дані не з ДІСО'!E10+'Дані не з ДІСО'!G10))</f>
        <v>0</v>
      </c>
      <c r="AS10" s="29">
        <f>AQ10*(1+0.25*AR10)*Параметри!$K$51</f>
        <v>0</v>
      </c>
      <c r="AT10" s="40">
        <f>ROUNDUP('Дані з ДІСО'!AF10/Параметри!$K$70,0)</f>
        <v>0</v>
      </c>
      <c r="AU10" s="40">
        <f t="shared" si="6"/>
        <v>0</v>
      </c>
      <c r="AV10" s="40">
        <f>IF(AT10=0,0,'Дані з ДІСО'!AI10/'Дані з ДІСО'!AF10)</f>
        <v>0</v>
      </c>
      <c r="AW10" s="29">
        <f>AU10*(1+0.25*AV10)*Параметри!$K$51</f>
        <v>0</v>
      </c>
      <c r="AX10" s="40">
        <f>ROUNDUP('Дані з ДІСО'!AR10/Параметри!$K$29,0)</f>
        <v>0</v>
      </c>
      <c r="AY10" s="40">
        <f>ROUNDUP('Дані з ДІСО'!AS10/Параметри!$K$29,0)</f>
        <v>0</v>
      </c>
      <c r="AZ10" s="40">
        <f>ROUNDUP('Дані з ДІСО'!AT10/Параметри!$K$29,0)</f>
        <v>0</v>
      </c>
      <c r="BA10" s="64">
        <f>(AX10*Параметри!$K$32+AY10*Параметри!$L$32+AZ10*Параметри!$M$32)/18</f>
        <v>0</v>
      </c>
      <c r="BB10" s="29">
        <f>(BA10*Параметри!$K$51+SUM('Дані з ДІСО'!AR10:AT10)*Параметри!$K$48*Параметри!$K$20/1000)*Параметри!$K$74</f>
        <v>0</v>
      </c>
      <c r="BC10" s="40">
        <f>ROUNDUP(('Дані не з ДІСО'!I10+'Дані не з ДІСО'!K10)/Параметри!$K$26,0)</f>
        <v>0</v>
      </c>
      <c r="BD10" s="29">
        <f>BC10*Параметри!$M$36/18</f>
        <v>0</v>
      </c>
      <c r="BE10" s="40">
        <f>IF(BC10=0,0,'Дані не з ДІСО'!K10/('Дані не з ДІСО'!I10+'Дані не з ДІСО'!K10))</f>
        <v>0</v>
      </c>
      <c r="BF10" s="29">
        <f>(1+0.25*BE10)*BD10*Параметри!$K$51</f>
        <v>0</v>
      </c>
      <c r="BG10" s="40">
        <f>ROUNDUP('Дані не з ДІСО'!M10/Параметри!$K$27,0)</f>
        <v>0</v>
      </c>
      <c r="BH10" s="40">
        <f>BG10*Параметри!$M$37/18</f>
        <v>0</v>
      </c>
      <c r="BI10" s="29">
        <f>BH10*Параметри!$K$51</f>
        <v>0</v>
      </c>
      <c r="BJ10" s="29">
        <f>'Дані не з ДІСО'!N10*Параметри!$K$76</f>
        <v>0</v>
      </c>
      <c r="BK10" s="40">
        <f>ROUNDUP('Дані з ДІСО'!V10/Параметри!$K$25,0)</f>
        <v>0</v>
      </c>
      <c r="BL10" s="40">
        <f>ROUNDUP('Дані з ДІСО'!W10/Параметри!$K$25,0)</f>
        <v>0</v>
      </c>
      <c r="BM10" s="40">
        <f>ROUNDUP('Дані з ДІСО'!X10/Параметри!$K$25,0)</f>
        <v>0</v>
      </c>
      <c r="BN10" s="40">
        <f>(BK10*Параметри!$K$34+BL10*Параметри!$L$34+BM10*Параметри!$M$34)/18</f>
        <v>0</v>
      </c>
      <c r="BO10" s="40">
        <f>IF(K10=0,0,'Дані з ДІСО'!AC10/K10)</f>
        <v>0</v>
      </c>
      <c r="BP10" s="29">
        <f>(1+0.25*BO10)*BN10*Параметри!$K$51</f>
        <v>0</v>
      </c>
      <c r="BQ10" s="29">
        <f>BP10*'Коефіцієнти АТО'!U10</f>
        <v>0</v>
      </c>
      <c r="BR10" s="29">
        <f>K10*(1+0.25*BO10)*Параметри!$K$66*Параметри!$K$20/1000</f>
        <v>0</v>
      </c>
      <c r="BS10" s="29">
        <f>(1+0.25*BO10)*K10*'Коефіцієнти АТО'!S10*Параметри!$K$20/1000</f>
        <v>0</v>
      </c>
      <c r="BT10" s="29">
        <f t="shared" si="7"/>
        <v>0</v>
      </c>
      <c r="BU10" s="40">
        <f>ROUNDUP('Дані з ДІСО'!AG10/Параметри!$K$71,0)</f>
        <v>0</v>
      </c>
      <c r="BV10" s="40">
        <f t="shared" si="8"/>
        <v>0</v>
      </c>
      <c r="BW10" s="40">
        <f>IF('Дані з ДІСО'!AG10=0,0,'Дані з ДІСО'!AJ10/'Дані з ДІСО'!AG10)</f>
        <v>0</v>
      </c>
      <c r="BX10" s="29">
        <f>BV10*(1+0.25*BW10)*Параметри!$K$51</f>
        <v>0</v>
      </c>
      <c r="BY10" s="29">
        <f>ROUND(IF(Параметри!$K$77="No",CC10,CC10*Параметри!$K$78)+AG10,1)</f>
        <v>39188.400000000001</v>
      </c>
      <c r="BZ10" s="29">
        <f>ROUND(IF(Параметри!$K$77="No",BF10,BF10*Параметри!$K$78),1)</f>
        <v>0</v>
      </c>
      <c r="CA10" s="29">
        <f>ROUND(IF(Параметри!$K$77="No",BI10,BI10*Параметри!$K$78),1)</f>
        <v>0</v>
      </c>
      <c r="CB10" s="29">
        <f>ROUND(IF(Параметри!$K$77="No",BJ10,BJ10*Параметри!$K$78),1)</f>
        <v>0</v>
      </c>
      <c r="CC10" s="29">
        <f t="shared" si="2"/>
        <v>43542.683193110162</v>
      </c>
    </row>
    <row r="11" spans="1:81">
      <c r="A11" s="9">
        <v>10</v>
      </c>
      <c r="B11" s="9" t="s">
        <v>3151</v>
      </c>
      <c r="C11" s="9" t="s">
        <v>3151</v>
      </c>
      <c r="D11" s="9" t="s">
        <v>3144</v>
      </c>
      <c r="E11" s="9" t="s">
        <v>29</v>
      </c>
      <c r="F11" s="9" t="s">
        <v>3157</v>
      </c>
      <c r="G11" s="9" t="s">
        <v>40</v>
      </c>
      <c r="H11" s="29">
        <f>SUM('Дані з ДІСО'!J11:L11)</f>
        <v>1361</v>
      </c>
      <c r="I11" s="29">
        <f>SUM('Дані з ДІСО'!G11:I11)</f>
        <v>115</v>
      </c>
      <c r="J11" s="29">
        <f>SUM('Дані з ДІСО'!P11:R11)</f>
        <v>0</v>
      </c>
      <c r="K11" s="29">
        <f>SUM('Дані з ДІСО'!V11:X11)</f>
        <v>0</v>
      </c>
      <c r="L11" s="40">
        <f>ROUNDUP('Дані з ДІСО'!J11/'Коефіцієнти АТО'!$R11,0)</f>
        <v>37</v>
      </c>
      <c r="M11" s="40">
        <f>ROUNDUP('Дані з ДІСО'!K11/'Коефіцієнти АТО'!$R11,0)</f>
        <v>50</v>
      </c>
      <c r="N11" s="40">
        <f>ROUNDUP('Дані з ДІСО'!L11/'Коефіцієнти АТО'!$R11,0)</f>
        <v>14</v>
      </c>
      <c r="O11" s="59">
        <f>(L11*Параметри!$K$32+M11*Параметри!$L$32+N11*Параметри!$M$32)/18</f>
        <v>165.72222222222223</v>
      </c>
      <c r="P11" s="41">
        <f>IF(H11=0,"",'Дані з ДІСО'!Y11/H11)</f>
        <v>0</v>
      </c>
      <c r="Q11" s="29">
        <f>IF(H11=0,"",(1+0.25*P11)*O11*Параметри!$K$51)</f>
        <v>33943.260512338224</v>
      </c>
      <c r="R11" s="29">
        <f>IF(H11=0,"",Q11*'Коефіцієнти АТО'!T11)</f>
        <v>577.03542870974979</v>
      </c>
      <c r="S11" s="29">
        <f>IF(H11=0,"",H11*(1+0.25*P11)*Параметри!$K$66*Параметри!$K$20/1000)</f>
        <v>0</v>
      </c>
      <c r="T11" s="29">
        <f>IF(H11=0,"",H11*(1+0.25*P11)*'Коефіцієнти АТО'!$S11*Параметри!$K$20/1000)</f>
        <v>6217.1995761741637</v>
      </c>
      <c r="U11" s="29">
        <f t="shared" si="3"/>
        <v>40737.495517222138</v>
      </c>
      <c r="V11" s="29">
        <f t="shared" si="4"/>
        <v>40737.495517222138</v>
      </c>
      <c r="W11" s="40">
        <f>ROUNDUP('Дані з ДІСО'!P11/Параметри!$K$24,0)</f>
        <v>0</v>
      </c>
      <c r="X11" s="40">
        <f>ROUNDUP('Дані з ДІСО'!Q11/Параметри!$K$24,0)</f>
        <v>0</v>
      </c>
      <c r="Y11" s="40">
        <f>ROUNDUP('Дані з ДІСО'!R11/Параметри!$K$24,0)</f>
        <v>0</v>
      </c>
      <c r="Z11" s="59">
        <f>(W11*Параметри!$K$33+X11*Параметри!$L$33+Y11*Параметри!$M$33)/18</f>
        <v>0</v>
      </c>
      <c r="AA11" s="41">
        <f>IF(J11=0,0,'Дані з ДІСО'!AA11/J11)</f>
        <v>0</v>
      </c>
      <c r="AB11" s="29">
        <f>(1+0.25*AA11)*Z11*Параметри!$K$51</f>
        <v>0</v>
      </c>
      <c r="AC11" s="29">
        <f>AB11*'Коефіцієнти АТО'!U11</f>
        <v>0</v>
      </c>
      <c r="AD11" s="29">
        <f>J11*(1+0.25*AA11)*Параметри!$K$66*Параметри!$K$20/1000</f>
        <v>0</v>
      </c>
      <c r="AE11" s="29">
        <f>(1+0.25*AA11)*J11*'Коефіцієнти АТО'!S11*Параметри!$K$20/1000</f>
        <v>0</v>
      </c>
      <c r="AF11" s="29">
        <f t="shared" si="0"/>
        <v>0</v>
      </c>
      <c r="AG11" s="29">
        <v>0</v>
      </c>
      <c r="AH11" s="40">
        <v>9</v>
      </c>
      <c r="AI11" s="40">
        <v>0</v>
      </c>
      <c r="AJ11" s="40">
        <f t="shared" si="1"/>
        <v>0</v>
      </c>
      <c r="AK11" s="29">
        <f>(AH11+AI11)*(1+0.25*AJ11)*Параметри!$K$53</f>
        <v>1614.8634812640005</v>
      </c>
      <c r="AL11" s="29">
        <f>ROUNDUP(('Дані з ДІСО'!AU11+'Дані з ДІСО'!AW11)/Параметри!$K$28,0)</f>
        <v>0</v>
      </c>
      <c r="AM11" s="64">
        <f>AL11*Параметри!$M$35/18</f>
        <v>0</v>
      </c>
      <c r="AN11" s="29">
        <f>IF(AL11=0,0,'Дані з ДІСО'!AW11/SUM('Дані з ДІСО'!AU11,'Дані з ДІСО'!AW11))</f>
        <v>0</v>
      </c>
      <c r="AO11" s="29">
        <f>(1+0.25*AN11)*AM11*Параметри!$K$51</f>
        <v>0</v>
      </c>
      <c r="AP11" s="40">
        <f>ROUNDUP(('Дані з ДІСО'!AE11+'Дані не з ДІСО'!E11+'Дані не з ДІСО'!G11)/Параметри!$K$69,0)</f>
        <v>0</v>
      </c>
      <c r="AQ11" s="40">
        <f t="shared" si="5"/>
        <v>0</v>
      </c>
      <c r="AR11" s="40">
        <f>IF(AP11=0,0,('Дані з ДІСО'!AH11+'Дані не з ДІСО'!G11)/('Дані з ДІСО'!AE11+'Дані не з ДІСО'!E11+'Дані не з ДІСО'!G11))</f>
        <v>0</v>
      </c>
      <c r="AS11" s="29">
        <f>AQ11*(1+0.25*AR11)*Параметри!$K$51</f>
        <v>0</v>
      </c>
      <c r="AT11" s="40">
        <f>ROUNDUP('Дані з ДІСО'!AF11/Параметри!$K$70,0)</f>
        <v>0</v>
      </c>
      <c r="AU11" s="40">
        <f t="shared" si="6"/>
        <v>0</v>
      </c>
      <c r="AV11" s="40">
        <f>IF(AT11=0,0,'Дані з ДІСО'!AI11/'Дані з ДІСО'!AF11)</f>
        <v>0</v>
      </c>
      <c r="AW11" s="29">
        <f>AU11*(1+0.25*AV11)*Параметри!$K$51</f>
        <v>0</v>
      </c>
      <c r="AX11" s="40">
        <f>ROUNDUP('Дані з ДІСО'!AR11/Параметри!$K$29,0)</f>
        <v>0</v>
      </c>
      <c r="AY11" s="40">
        <f>ROUNDUP('Дані з ДІСО'!AS11/Параметри!$K$29,0)</f>
        <v>0</v>
      </c>
      <c r="AZ11" s="40">
        <f>ROUNDUP('Дані з ДІСО'!AT11/Параметри!$K$29,0)</f>
        <v>0</v>
      </c>
      <c r="BA11" s="64">
        <f>(AX11*Параметри!$K$32+AY11*Параметри!$L$32+AZ11*Параметри!$M$32)/18</f>
        <v>0</v>
      </c>
      <c r="BB11" s="29">
        <f>(BA11*Параметри!$K$51+SUM('Дані з ДІСО'!AR11:AT11)*Параметри!$K$48*Параметри!$K$20/1000)*Параметри!$K$74</f>
        <v>0</v>
      </c>
      <c r="BC11" s="40">
        <f>ROUNDUP(('Дані не з ДІСО'!I11+'Дані не з ДІСО'!K11)/Параметри!$K$26,0)</f>
        <v>0</v>
      </c>
      <c r="BD11" s="29">
        <f>BC11*Параметри!$M$36/18</f>
        <v>0</v>
      </c>
      <c r="BE11" s="40">
        <f>IF(BC11=0,0,'Дані не з ДІСО'!K11/('Дані не з ДІСО'!I11+'Дані не з ДІСО'!K11))</f>
        <v>0</v>
      </c>
      <c r="BF11" s="29">
        <f>(1+0.25*BE11)*BD11*Параметри!$K$51</f>
        <v>0</v>
      </c>
      <c r="BG11" s="40">
        <f>ROUNDUP('Дані не з ДІСО'!M11/Параметри!$K$27,0)</f>
        <v>0</v>
      </c>
      <c r="BH11" s="40">
        <f>BG11*Параметри!$M$37/18</f>
        <v>0</v>
      </c>
      <c r="BI11" s="29">
        <f>BH11*Параметри!$K$51</f>
        <v>0</v>
      </c>
      <c r="BJ11" s="29">
        <f>'Дані не з ДІСО'!N11*Параметри!$K$76</f>
        <v>0</v>
      </c>
      <c r="BK11" s="40">
        <f>ROUNDUP('Дані з ДІСО'!V11/Параметри!$K$25,0)</f>
        <v>0</v>
      </c>
      <c r="BL11" s="40">
        <f>ROUNDUP('Дані з ДІСО'!W11/Параметри!$K$25,0)</f>
        <v>0</v>
      </c>
      <c r="BM11" s="40">
        <f>ROUNDUP('Дані з ДІСО'!X11/Параметри!$K$25,0)</f>
        <v>0</v>
      </c>
      <c r="BN11" s="40">
        <f>(BK11*Параметри!$K$34+BL11*Параметри!$L$34+BM11*Параметри!$M$34)/18</f>
        <v>0</v>
      </c>
      <c r="BO11" s="40">
        <f>IF(K11=0,0,'Дані з ДІСО'!AC11/K11)</f>
        <v>0</v>
      </c>
      <c r="BP11" s="29">
        <f>(1+0.25*BO11)*BN11*Параметри!$K$51</f>
        <v>0</v>
      </c>
      <c r="BQ11" s="29">
        <f>BP11*'Коефіцієнти АТО'!U11</f>
        <v>0</v>
      </c>
      <c r="BR11" s="29">
        <f>K11*(1+0.25*BO11)*Параметри!$K$66*Параметри!$K$20/1000</f>
        <v>0</v>
      </c>
      <c r="BS11" s="29">
        <f>(1+0.25*BO11)*K11*'Коефіцієнти АТО'!S11*Параметри!$K$20/1000</f>
        <v>0</v>
      </c>
      <c r="BT11" s="29">
        <f t="shared" si="7"/>
        <v>0</v>
      </c>
      <c r="BU11" s="40">
        <f>ROUNDUP('Дані з ДІСО'!AG11/Параметри!$K$71,0)</f>
        <v>0</v>
      </c>
      <c r="BV11" s="40">
        <f t="shared" si="8"/>
        <v>0</v>
      </c>
      <c r="BW11" s="40">
        <f>IF('Дані з ДІСО'!AG11=0,0,'Дані з ДІСО'!AJ11/'Дані з ДІСО'!AG11)</f>
        <v>0</v>
      </c>
      <c r="BX11" s="29">
        <f>BV11*(1+0.25*BW11)*Параметри!$K$51</f>
        <v>0</v>
      </c>
      <c r="BY11" s="29">
        <f>ROUND(IF(Параметри!$K$77="No",CC11,CC11*Параметри!$K$78)+AG11,1)</f>
        <v>38117.1</v>
      </c>
      <c r="BZ11" s="29">
        <f>ROUND(IF(Параметри!$K$77="No",BF11,BF11*Параметри!$K$78),1)</f>
        <v>0</v>
      </c>
      <c r="CA11" s="29">
        <f>ROUND(IF(Параметри!$K$77="No",BI11,BI11*Параметри!$K$78),1)</f>
        <v>0</v>
      </c>
      <c r="CB11" s="29">
        <f>ROUND(IF(Параметри!$K$77="No",BJ11,BJ11*Параметри!$K$78),1)</f>
        <v>0</v>
      </c>
      <c r="CC11" s="29">
        <f t="shared" si="2"/>
        <v>42352.358998486139</v>
      </c>
    </row>
    <row r="12" spans="1:81">
      <c r="A12" s="9">
        <v>11</v>
      </c>
      <c r="B12" s="9" t="s">
        <v>3151</v>
      </c>
      <c r="C12" s="9" t="s">
        <v>3151</v>
      </c>
      <c r="D12" s="9" t="s">
        <v>3144</v>
      </c>
      <c r="E12" s="9" t="s">
        <v>29</v>
      </c>
      <c r="F12" s="9" t="s">
        <v>3158</v>
      </c>
      <c r="G12" s="9" t="s">
        <v>42</v>
      </c>
      <c r="H12" s="29">
        <f>SUM('Дані з ДІСО'!J12:L12)</f>
        <v>1765</v>
      </c>
      <c r="I12" s="29">
        <f>SUM('Дані з ДІСО'!G12:I12)</f>
        <v>157</v>
      </c>
      <c r="J12" s="29">
        <f>SUM('Дані з ДІСО'!P12:R12)</f>
        <v>0</v>
      </c>
      <c r="K12" s="29">
        <f>SUM('Дані з ДІСО'!V12:X12)</f>
        <v>0</v>
      </c>
      <c r="L12" s="40">
        <f>ROUNDUP('Дані з ДІСО'!J12/'Коефіцієнти АТО'!$R12,0)</f>
        <v>50</v>
      </c>
      <c r="M12" s="40">
        <f>ROUNDUP('Дані з ДІСО'!K12/'Коефіцієнти АТО'!$R12,0)</f>
        <v>75</v>
      </c>
      <c r="N12" s="40">
        <f>ROUNDUP('Дані з ДІСО'!L12/'Коефіцієнти АТО'!$R12,0)</f>
        <v>18</v>
      </c>
      <c r="O12" s="59">
        <f>(L12*Параметри!$K$32+M12*Параметри!$L$32+N12*Параметри!$M$32)/18</f>
        <v>235.63888888888889</v>
      </c>
      <c r="P12" s="41">
        <f>IF(H12=0,"",'Дані з ДІСО'!Y12/H12)</f>
        <v>0</v>
      </c>
      <c r="Q12" s="29">
        <f>IF(H12=0,"",(1+0.25*P12)*O12*Параметри!$K$51)</f>
        <v>48263.606926946886</v>
      </c>
      <c r="R12" s="29">
        <f>IF(H12=0,"",Q12*'Коефіцієнти АТО'!T12)</f>
        <v>820.48131775809713</v>
      </c>
      <c r="S12" s="29">
        <f>IF(H12=0,"",H12*(1+0.25*P12)*Параметри!$K$66*Параметри!$K$20/1000)</f>
        <v>0</v>
      </c>
      <c r="T12" s="29">
        <f>IF(H12=0,"",H12*(1+0.25*P12)*'Коефіцієнти АТО'!$S12*Параметри!$K$20/1000)</f>
        <v>8902.5828795189227</v>
      </c>
      <c r="U12" s="29">
        <f t="shared" si="3"/>
        <v>57986.671124223903</v>
      </c>
      <c r="V12" s="29">
        <f t="shared" si="4"/>
        <v>57986.671124223903</v>
      </c>
      <c r="W12" s="40">
        <f>ROUNDUP('Дані з ДІСО'!P12/Параметри!$K$24,0)</f>
        <v>0</v>
      </c>
      <c r="X12" s="40">
        <f>ROUNDUP('Дані з ДІСО'!Q12/Параметри!$K$24,0)</f>
        <v>0</v>
      </c>
      <c r="Y12" s="40">
        <f>ROUNDUP('Дані з ДІСО'!R12/Параметри!$K$24,0)</f>
        <v>0</v>
      </c>
      <c r="Z12" s="59">
        <f>(W12*Параметри!$K$33+X12*Параметри!$L$33+Y12*Параметри!$M$33)/18</f>
        <v>0</v>
      </c>
      <c r="AA12" s="41">
        <f>IF(J12=0,0,'Дані з ДІСО'!AA12/J12)</f>
        <v>0</v>
      </c>
      <c r="AB12" s="29">
        <f>(1+0.25*AA12)*Z12*Параметри!$K$51</f>
        <v>0</v>
      </c>
      <c r="AC12" s="29">
        <f>AB12*'Коефіцієнти АТО'!U12</f>
        <v>0</v>
      </c>
      <c r="AD12" s="29">
        <f>J12*(1+0.25*AA12)*Параметри!$K$66*Параметри!$K$20/1000</f>
        <v>0</v>
      </c>
      <c r="AE12" s="29">
        <f>(1+0.25*AA12)*J12*'Коефіцієнти АТО'!S12*Параметри!$K$20/1000</f>
        <v>0</v>
      </c>
      <c r="AF12" s="29">
        <f t="shared" si="0"/>
        <v>0</v>
      </c>
      <c r="AG12" s="29">
        <v>0</v>
      </c>
      <c r="AH12" s="40">
        <v>17</v>
      </c>
      <c r="AI12" s="40">
        <v>0</v>
      </c>
      <c r="AJ12" s="40">
        <f t="shared" si="1"/>
        <v>0</v>
      </c>
      <c r="AK12" s="29">
        <f>(AH12+AI12)*(1+0.25*AJ12)*Параметри!$K$53</f>
        <v>3050.2976868320006</v>
      </c>
      <c r="AL12" s="29">
        <f>ROUNDUP(('Дані з ДІСО'!AU12+'Дані з ДІСО'!AW12)/Параметри!$K$28,0)</f>
        <v>0</v>
      </c>
      <c r="AM12" s="64">
        <f>AL12*Параметри!$M$35/18</f>
        <v>0</v>
      </c>
      <c r="AN12" s="29">
        <f>IF(AL12=0,0,'Дані з ДІСО'!AW12/SUM('Дані з ДІСО'!AU12,'Дані з ДІСО'!AW12))</f>
        <v>0</v>
      </c>
      <c r="AO12" s="29">
        <f>(1+0.25*AN12)*AM12*Параметри!$K$51</f>
        <v>0</v>
      </c>
      <c r="AP12" s="40">
        <f>ROUNDUP(('Дані з ДІСО'!AE12+'Дані не з ДІСО'!E12+'Дані не з ДІСО'!G12)/Параметри!$K$69,0)</f>
        <v>0</v>
      </c>
      <c r="AQ12" s="40">
        <f t="shared" si="5"/>
        <v>0</v>
      </c>
      <c r="AR12" s="40">
        <f>IF(AP12=0,0,('Дані з ДІСО'!AH12+'Дані не з ДІСО'!G12)/('Дані з ДІСО'!AE12+'Дані не з ДІСО'!E12+'Дані не з ДІСО'!G12))</f>
        <v>0</v>
      </c>
      <c r="AS12" s="29">
        <f>AQ12*(1+0.25*AR12)*Параметри!$K$51</f>
        <v>0</v>
      </c>
      <c r="AT12" s="40">
        <f>ROUNDUP('Дані з ДІСО'!AF12/Параметри!$K$70,0)</f>
        <v>0</v>
      </c>
      <c r="AU12" s="40">
        <f t="shared" si="6"/>
        <v>0</v>
      </c>
      <c r="AV12" s="40">
        <f>IF(AT12=0,0,'Дані з ДІСО'!AI12/'Дані з ДІСО'!AF12)</f>
        <v>0</v>
      </c>
      <c r="AW12" s="29">
        <f>AU12*(1+0.25*AV12)*Параметри!$K$51</f>
        <v>0</v>
      </c>
      <c r="AX12" s="40">
        <f>ROUNDUP('Дані з ДІСО'!AR12/Параметри!$K$29,0)</f>
        <v>0</v>
      </c>
      <c r="AY12" s="40">
        <f>ROUNDUP('Дані з ДІСО'!AS12/Параметри!$K$29,0)</f>
        <v>0</v>
      </c>
      <c r="AZ12" s="40">
        <f>ROUNDUP('Дані з ДІСО'!AT12/Параметри!$K$29,0)</f>
        <v>0</v>
      </c>
      <c r="BA12" s="64">
        <f>(AX12*Параметри!$K$32+AY12*Параметри!$L$32+AZ12*Параметри!$M$32)/18</f>
        <v>0</v>
      </c>
      <c r="BB12" s="29">
        <f>(BA12*Параметри!$K$51+SUM('Дані з ДІСО'!AR12:AT12)*Параметри!$K$48*Параметри!$K$20/1000)*Параметри!$K$74</f>
        <v>0</v>
      </c>
      <c r="BC12" s="40">
        <f>ROUNDUP(('Дані не з ДІСО'!I12+'Дані не з ДІСО'!K12)/Параметри!$K$26,0)</f>
        <v>0</v>
      </c>
      <c r="BD12" s="29">
        <f>BC12*Параметри!$M$36/18</f>
        <v>0</v>
      </c>
      <c r="BE12" s="40">
        <f>IF(BC12=0,0,'Дані не з ДІСО'!K12/('Дані не з ДІСО'!I12+'Дані не з ДІСО'!K12))</f>
        <v>0</v>
      </c>
      <c r="BF12" s="29">
        <f>(1+0.25*BE12)*BD12*Параметри!$K$51</f>
        <v>0</v>
      </c>
      <c r="BG12" s="40">
        <f>ROUNDUP('Дані не з ДІСО'!M12/Параметри!$K$27,0)</f>
        <v>0</v>
      </c>
      <c r="BH12" s="40">
        <f>BG12*Параметри!$M$37/18</f>
        <v>0</v>
      </c>
      <c r="BI12" s="29">
        <f>BH12*Параметри!$K$51</f>
        <v>0</v>
      </c>
      <c r="BJ12" s="29">
        <f>'Дані не з ДІСО'!N12*Параметри!$K$76</f>
        <v>0</v>
      </c>
      <c r="BK12" s="40">
        <f>ROUNDUP('Дані з ДІСО'!V12/Параметри!$K$25,0)</f>
        <v>0</v>
      </c>
      <c r="BL12" s="40">
        <f>ROUNDUP('Дані з ДІСО'!W12/Параметри!$K$25,0)</f>
        <v>0</v>
      </c>
      <c r="BM12" s="40">
        <f>ROUNDUP('Дані з ДІСО'!X12/Параметри!$K$25,0)</f>
        <v>0</v>
      </c>
      <c r="BN12" s="40">
        <f>(BK12*Параметри!$K$34+BL12*Параметри!$L$34+BM12*Параметри!$M$34)/18</f>
        <v>0</v>
      </c>
      <c r="BO12" s="40">
        <f>IF(K12=0,0,'Дані з ДІСО'!AC12/K12)</f>
        <v>0</v>
      </c>
      <c r="BP12" s="29">
        <f>(1+0.25*BO12)*BN12*Параметри!$K$51</f>
        <v>0</v>
      </c>
      <c r="BQ12" s="29">
        <f>BP12*'Коефіцієнти АТО'!U12</f>
        <v>0</v>
      </c>
      <c r="BR12" s="29">
        <f>K12*(1+0.25*BO12)*Параметри!$K$66*Параметри!$K$20/1000</f>
        <v>0</v>
      </c>
      <c r="BS12" s="29">
        <f>(1+0.25*BO12)*K12*'Коефіцієнти АТО'!S12*Параметри!$K$20/1000</f>
        <v>0</v>
      </c>
      <c r="BT12" s="29">
        <f t="shared" si="7"/>
        <v>0</v>
      </c>
      <c r="BU12" s="40">
        <f>ROUNDUP('Дані з ДІСО'!AG12/Параметри!$K$71,0)</f>
        <v>0</v>
      </c>
      <c r="BV12" s="40">
        <f t="shared" si="8"/>
        <v>0</v>
      </c>
      <c r="BW12" s="40">
        <f>IF('Дані з ДІСО'!AG12=0,0,'Дані з ДІСО'!AJ12/'Дані з ДІСО'!AG12)</f>
        <v>0</v>
      </c>
      <c r="BX12" s="29">
        <f>BV12*(1+0.25*BW12)*Параметри!$K$51</f>
        <v>0</v>
      </c>
      <c r="BY12" s="29">
        <f>ROUND(IF(Параметри!$K$77="No",CC12,CC12*Параметри!$K$78)+AG12,1)</f>
        <v>54933.3</v>
      </c>
      <c r="BZ12" s="29">
        <f>ROUND(IF(Параметри!$K$77="No",BF12,BF12*Параметри!$K$78),1)</f>
        <v>0</v>
      </c>
      <c r="CA12" s="29">
        <f>ROUND(IF(Параметри!$K$77="No",BI12,BI12*Параметри!$K$78),1)</f>
        <v>0</v>
      </c>
      <c r="CB12" s="29">
        <f>ROUND(IF(Параметри!$K$77="No",BJ12,BJ12*Параметри!$K$78),1)</f>
        <v>0</v>
      </c>
      <c r="CC12" s="29">
        <f t="shared" si="2"/>
        <v>61036.968811055907</v>
      </c>
    </row>
    <row r="13" spans="1:81">
      <c r="A13" s="9">
        <v>12</v>
      </c>
      <c r="B13" s="9" t="s">
        <v>3151</v>
      </c>
      <c r="C13" s="9" t="s">
        <v>3151</v>
      </c>
      <c r="D13" s="9" t="s">
        <v>3144</v>
      </c>
      <c r="E13" s="9" t="s">
        <v>29</v>
      </c>
      <c r="F13" s="9" t="s">
        <v>3159</v>
      </c>
      <c r="G13" s="9" t="s">
        <v>44</v>
      </c>
      <c r="H13" s="29">
        <f>SUM('Дані з ДІСО'!J13:L13)</f>
        <v>2192</v>
      </c>
      <c r="I13" s="29">
        <f>SUM('Дані з ДІСО'!G13:I13)</f>
        <v>157</v>
      </c>
      <c r="J13" s="29">
        <f>SUM('Дані з ДІСО'!P13:R13)</f>
        <v>0</v>
      </c>
      <c r="K13" s="29">
        <f>SUM('Дані з ДІСО'!V13:X13)</f>
        <v>0</v>
      </c>
      <c r="L13" s="40">
        <f>ROUNDUP('Дані з ДІСО'!J13/'Коефіцієнти АТО'!$R13,0)</f>
        <v>61</v>
      </c>
      <c r="M13" s="40">
        <f>ROUNDUP('Дані з ДІСО'!K13/'Коефіцієнти АТО'!$R13,0)</f>
        <v>86</v>
      </c>
      <c r="N13" s="40">
        <f>ROUNDUP('Дані з ДІСО'!L13/'Коефіцієнти АТО'!$R13,0)</f>
        <v>17</v>
      </c>
      <c r="O13" s="59">
        <f>(L13*Параметри!$K$32+M13*Параметри!$L$32+N13*Параметри!$M$32)/18</f>
        <v>267.70555555555558</v>
      </c>
      <c r="P13" s="41">
        <f>IF(H13=0,"",'Дані з ДІСО'!Y13/H13)</f>
        <v>0</v>
      </c>
      <c r="Q13" s="29">
        <f>IF(H13=0,"",(1+0.25*P13)*O13*Параметри!$K$51)</f>
        <v>54831.508357627958</v>
      </c>
      <c r="R13" s="29">
        <f>IF(H13=0,"",Q13*'Коефіцієнти АТО'!T13)</f>
        <v>932.13564207967534</v>
      </c>
      <c r="S13" s="29">
        <f>IF(H13=0,"",H13*(1+0.25*P13)*Параметри!$K$66*Параметри!$K$20/1000)</f>
        <v>0</v>
      </c>
      <c r="T13" s="29">
        <f>IF(H13=0,"",H13*(1+0.25*P13)*'Коефіцієнти АТО'!$S13*Параметри!$K$20/1000)</f>
        <v>10013.300125623635</v>
      </c>
      <c r="U13" s="29">
        <f t="shared" si="3"/>
        <v>65776.944125331269</v>
      </c>
      <c r="V13" s="29">
        <f t="shared" si="4"/>
        <v>65776.944125331269</v>
      </c>
      <c r="W13" s="40">
        <f>ROUNDUP('Дані з ДІСО'!P13/Параметри!$K$24,0)</f>
        <v>0</v>
      </c>
      <c r="X13" s="40">
        <f>ROUNDUP('Дані з ДІСО'!Q13/Параметри!$K$24,0)</f>
        <v>0</v>
      </c>
      <c r="Y13" s="40">
        <f>ROUNDUP('Дані з ДІСО'!R13/Параметри!$K$24,0)</f>
        <v>0</v>
      </c>
      <c r="Z13" s="59">
        <f>(W13*Параметри!$K$33+X13*Параметри!$L$33+Y13*Параметри!$M$33)/18</f>
        <v>0</v>
      </c>
      <c r="AA13" s="41">
        <f>IF(J13=0,0,'Дані з ДІСО'!AA13/J13)</f>
        <v>0</v>
      </c>
      <c r="AB13" s="29">
        <f>(1+0.25*AA13)*Z13*Параметри!$K$51</f>
        <v>0</v>
      </c>
      <c r="AC13" s="29">
        <f>AB13*'Коефіцієнти АТО'!U13</f>
        <v>0</v>
      </c>
      <c r="AD13" s="29">
        <f>J13*(1+0.25*AA13)*Параметри!$K$66*Параметри!$K$20/1000</f>
        <v>0</v>
      </c>
      <c r="AE13" s="29">
        <f>(1+0.25*AA13)*J13*'Коефіцієнти АТО'!S13*Параметри!$K$20/1000</f>
        <v>0</v>
      </c>
      <c r="AF13" s="29">
        <f t="shared" si="0"/>
        <v>0</v>
      </c>
      <c r="AG13" s="29">
        <v>0</v>
      </c>
      <c r="AH13" s="40">
        <v>14</v>
      </c>
      <c r="AI13" s="40">
        <v>0</v>
      </c>
      <c r="AJ13" s="40">
        <f t="shared" si="1"/>
        <v>0</v>
      </c>
      <c r="AK13" s="29">
        <f>(AH13+AI13)*(1+0.25*AJ13)*Параметри!$K$53</f>
        <v>2512.0098597440006</v>
      </c>
      <c r="AL13" s="29">
        <f>ROUNDUP(('Дані з ДІСО'!AU13+'Дані з ДІСО'!AW13)/Параметри!$K$28,0)</f>
        <v>0</v>
      </c>
      <c r="AM13" s="64">
        <f>AL13*Параметри!$M$35/18</f>
        <v>0</v>
      </c>
      <c r="AN13" s="29">
        <f>IF(AL13=0,0,'Дані з ДІСО'!AW13/SUM('Дані з ДІСО'!AU13,'Дані з ДІСО'!AW13))</f>
        <v>0</v>
      </c>
      <c r="AO13" s="29">
        <f>(1+0.25*AN13)*AM13*Параметри!$K$51</f>
        <v>0</v>
      </c>
      <c r="AP13" s="40">
        <f>ROUNDUP(('Дані з ДІСО'!AE13+'Дані не з ДІСО'!E13+'Дані не з ДІСО'!G13)/Параметри!$K$69,0)</f>
        <v>0</v>
      </c>
      <c r="AQ13" s="40">
        <f t="shared" si="5"/>
        <v>0</v>
      </c>
      <c r="AR13" s="40">
        <f>IF(AP13=0,0,('Дані з ДІСО'!AH13+'Дані не з ДІСО'!G13)/('Дані з ДІСО'!AE13+'Дані не з ДІСО'!E13+'Дані не з ДІСО'!G13))</f>
        <v>0</v>
      </c>
      <c r="AS13" s="29">
        <f>AQ13*(1+0.25*AR13)*Параметри!$K$51</f>
        <v>0</v>
      </c>
      <c r="AT13" s="40">
        <f>ROUNDUP('Дані з ДІСО'!AF13/Параметри!$K$70,0)</f>
        <v>0</v>
      </c>
      <c r="AU13" s="40">
        <f t="shared" si="6"/>
        <v>0</v>
      </c>
      <c r="AV13" s="40">
        <f>IF(AT13=0,0,'Дані з ДІСО'!AI13/'Дані з ДІСО'!AF13)</f>
        <v>0</v>
      </c>
      <c r="AW13" s="29">
        <f>AU13*(1+0.25*AV13)*Параметри!$K$51</f>
        <v>0</v>
      </c>
      <c r="AX13" s="40">
        <f>ROUNDUP('Дані з ДІСО'!AR13/Параметри!$K$29,0)</f>
        <v>0</v>
      </c>
      <c r="AY13" s="40">
        <f>ROUNDUP('Дані з ДІСО'!AS13/Параметри!$K$29,0)</f>
        <v>0</v>
      </c>
      <c r="AZ13" s="40">
        <f>ROUNDUP('Дані з ДІСО'!AT13/Параметри!$K$29,0)</f>
        <v>0</v>
      </c>
      <c r="BA13" s="64">
        <f>(AX13*Параметри!$K$32+AY13*Параметри!$L$32+AZ13*Параметри!$M$32)/18</f>
        <v>0</v>
      </c>
      <c r="BB13" s="29">
        <f>(BA13*Параметри!$K$51+SUM('Дані з ДІСО'!AR13:AT13)*Параметри!$K$48*Параметри!$K$20/1000)*Параметри!$K$74</f>
        <v>0</v>
      </c>
      <c r="BC13" s="40">
        <f>ROUNDUP(('Дані не з ДІСО'!I13+'Дані не з ДІСО'!K13)/Параметри!$K$26,0)</f>
        <v>0</v>
      </c>
      <c r="BD13" s="29">
        <f>BC13*Параметри!$M$36/18</f>
        <v>0</v>
      </c>
      <c r="BE13" s="40">
        <f>IF(BC13=0,0,'Дані не з ДІСО'!K13/('Дані не з ДІСО'!I13+'Дані не з ДІСО'!K13))</f>
        <v>0</v>
      </c>
      <c r="BF13" s="29">
        <f>(1+0.25*BE13)*BD13*Параметри!$K$51</f>
        <v>0</v>
      </c>
      <c r="BG13" s="40">
        <f>ROUNDUP('Дані не з ДІСО'!M13/Параметри!$K$27,0)</f>
        <v>0</v>
      </c>
      <c r="BH13" s="40">
        <f>BG13*Параметри!$M$37/18</f>
        <v>0</v>
      </c>
      <c r="BI13" s="29">
        <f>BH13*Параметри!$K$51</f>
        <v>0</v>
      </c>
      <c r="BJ13" s="29">
        <f>'Дані не з ДІСО'!N13*Параметри!$K$76</f>
        <v>0</v>
      </c>
      <c r="BK13" s="40">
        <f>ROUNDUP('Дані з ДІСО'!V13/Параметри!$K$25,0)</f>
        <v>0</v>
      </c>
      <c r="BL13" s="40">
        <f>ROUNDUP('Дані з ДІСО'!W13/Параметри!$K$25,0)</f>
        <v>0</v>
      </c>
      <c r="BM13" s="40">
        <f>ROUNDUP('Дані з ДІСО'!X13/Параметри!$K$25,0)</f>
        <v>0</v>
      </c>
      <c r="BN13" s="40">
        <f>(BK13*Параметри!$K$34+BL13*Параметри!$L$34+BM13*Параметри!$M$34)/18</f>
        <v>0</v>
      </c>
      <c r="BO13" s="40">
        <f>IF(K13=0,0,'Дані з ДІСО'!AC13/K13)</f>
        <v>0</v>
      </c>
      <c r="BP13" s="29">
        <f>(1+0.25*BO13)*BN13*Параметри!$K$51</f>
        <v>0</v>
      </c>
      <c r="BQ13" s="29">
        <f>BP13*'Коефіцієнти АТО'!U13</f>
        <v>0</v>
      </c>
      <c r="BR13" s="29">
        <f>K13*(1+0.25*BO13)*Параметри!$K$66*Параметри!$K$20/1000</f>
        <v>0</v>
      </c>
      <c r="BS13" s="29">
        <f>(1+0.25*BO13)*K13*'Коефіцієнти АТО'!S13*Параметри!$K$20/1000</f>
        <v>0</v>
      </c>
      <c r="BT13" s="29">
        <f t="shared" si="7"/>
        <v>0</v>
      </c>
      <c r="BU13" s="40">
        <f>ROUNDUP('Дані з ДІСО'!AG13/Параметри!$K$71,0)</f>
        <v>0</v>
      </c>
      <c r="BV13" s="40">
        <f t="shared" si="8"/>
        <v>0</v>
      </c>
      <c r="BW13" s="40">
        <f>IF('Дані з ДІСО'!AG13=0,0,'Дані з ДІСО'!AJ13/'Дані з ДІСО'!AG13)</f>
        <v>0</v>
      </c>
      <c r="BX13" s="29">
        <f>BV13*(1+0.25*BW13)*Параметри!$K$51</f>
        <v>0</v>
      </c>
      <c r="BY13" s="29">
        <f>ROUND(IF(Параметри!$K$77="No",CC13,CC13*Параметри!$K$78)+AG13,1)</f>
        <v>61460.1</v>
      </c>
      <c r="BZ13" s="29">
        <f>ROUND(IF(Параметри!$K$77="No",BF13,BF13*Параметри!$K$78),1)</f>
        <v>0</v>
      </c>
      <c r="CA13" s="29">
        <f>ROUND(IF(Параметри!$K$77="No",BI13,BI13*Параметри!$K$78),1)</f>
        <v>0</v>
      </c>
      <c r="CB13" s="29">
        <f>ROUND(IF(Параметри!$K$77="No",BJ13,BJ13*Параметри!$K$78),1)</f>
        <v>0</v>
      </c>
      <c r="CC13" s="29">
        <f t="shared" si="2"/>
        <v>68288.953985075263</v>
      </c>
    </row>
    <row r="14" spans="1:81">
      <c r="A14" s="9">
        <v>13</v>
      </c>
      <c r="B14" s="9" t="s">
        <v>3151</v>
      </c>
      <c r="C14" s="9" t="s">
        <v>3151</v>
      </c>
      <c r="D14" s="9" t="s">
        <v>3144</v>
      </c>
      <c r="E14" s="9" t="s">
        <v>29</v>
      </c>
      <c r="F14" s="9" t="s">
        <v>3160</v>
      </c>
      <c r="G14" s="9" t="s">
        <v>46</v>
      </c>
      <c r="H14" s="29">
        <f>SUM('Дані з ДІСО'!J14:L14)</f>
        <v>1452</v>
      </c>
      <c r="I14" s="29">
        <f>SUM('Дані з ДІСО'!G14:I14)</f>
        <v>138</v>
      </c>
      <c r="J14" s="29">
        <f>SUM('Дані з ДІСО'!P14:R14)</f>
        <v>0</v>
      </c>
      <c r="K14" s="29">
        <f>SUM('Дані з ДІСО'!V14:X14)</f>
        <v>0</v>
      </c>
      <c r="L14" s="40">
        <f>ROUNDUP('Дані з ДІСО'!J14/'Коефіцієнти АТО'!$R14,0)</f>
        <v>40</v>
      </c>
      <c r="M14" s="40">
        <f>ROUNDUP('Дані з ДІСО'!K14/'Коефіцієнти АТО'!$R14,0)</f>
        <v>56</v>
      </c>
      <c r="N14" s="40">
        <f>ROUNDUP('Дані з ДІСО'!L14/'Коефіцієнти АТО'!$R14,0)</f>
        <v>12</v>
      </c>
      <c r="O14" s="59">
        <f>(L14*Параметри!$K$32+M14*Параметри!$L$32+N14*Параметри!$M$32)/18</f>
        <v>176.51111111111112</v>
      </c>
      <c r="P14" s="41">
        <f>IF(H14=0,"",'Дані з ДІСО'!Y14/H14)</f>
        <v>0</v>
      </c>
      <c r="Q14" s="29">
        <f>IF(H14=0,"",(1+0.25*P14)*O14*Параметри!$K$51)</f>
        <v>36153.043010325513</v>
      </c>
      <c r="R14" s="29">
        <f>IF(H14=0,"",Q14*'Коефіцієнти АТО'!T14)</f>
        <v>614.60173117553381</v>
      </c>
      <c r="S14" s="29">
        <f>IF(H14=0,"",H14*(1+0.25*P14)*Параметри!$K$66*Параметри!$K$20/1000)</f>
        <v>0</v>
      </c>
      <c r="T14" s="29">
        <f>IF(H14=0,"",H14*(1+0.25*P14)*'Коефіцієнти АТО'!$S14*Параметри!$K$20/1000)</f>
        <v>7323.8245558421959</v>
      </c>
      <c r="U14" s="29">
        <f t="shared" si="3"/>
        <v>44091.469297343247</v>
      </c>
      <c r="V14" s="29">
        <f t="shared" si="4"/>
        <v>44091.469297343247</v>
      </c>
      <c r="W14" s="40">
        <f>ROUNDUP('Дані з ДІСО'!P14/Параметри!$K$24,0)</f>
        <v>0</v>
      </c>
      <c r="X14" s="40">
        <f>ROUNDUP('Дані з ДІСО'!Q14/Параметри!$K$24,0)</f>
        <v>0</v>
      </c>
      <c r="Y14" s="40">
        <f>ROUNDUP('Дані з ДІСО'!R14/Параметри!$K$24,0)</f>
        <v>0</v>
      </c>
      <c r="Z14" s="59">
        <f>(W14*Параметри!$K$33+X14*Параметри!$L$33+Y14*Параметри!$M$33)/18</f>
        <v>0</v>
      </c>
      <c r="AA14" s="41">
        <f>IF(J14=0,0,'Дані з ДІСО'!AA14/J14)</f>
        <v>0</v>
      </c>
      <c r="AB14" s="29">
        <f>(1+0.25*AA14)*Z14*Параметри!$K$51</f>
        <v>0</v>
      </c>
      <c r="AC14" s="29">
        <f>AB14*'Коефіцієнти АТО'!U14</f>
        <v>0</v>
      </c>
      <c r="AD14" s="29">
        <f>J14*(1+0.25*AA14)*Параметри!$K$66*Параметри!$K$20/1000</f>
        <v>0</v>
      </c>
      <c r="AE14" s="29">
        <f>(1+0.25*AA14)*J14*'Коефіцієнти АТО'!S14*Параметри!$K$20/1000</f>
        <v>0</v>
      </c>
      <c r="AF14" s="29">
        <f t="shared" si="0"/>
        <v>0</v>
      </c>
      <c r="AG14" s="29">
        <v>0</v>
      </c>
      <c r="AH14" s="40">
        <v>2</v>
      </c>
      <c r="AI14" s="40">
        <v>0</v>
      </c>
      <c r="AJ14" s="40">
        <f t="shared" si="1"/>
        <v>0</v>
      </c>
      <c r="AK14" s="29">
        <f>(AH14+AI14)*(1+0.25*AJ14)*Параметри!$K$53</f>
        <v>358.85855139200009</v>
      </c>
      <c r="AL14" s="29">
        <f>ROUNDUP(('Дані з ДІСО'!AU14+'Дані з ДІСО'!AW14)/Параметри!$K$28,0)</f>
        <v>0</v>
      </c>
      <c r="AM14" s="64">
        <f>AL14*Параметри!$M$35/18</f>
        <v>0</v>
      </c>
      <c r="AN14" s="29">
        <f>IF(AL14=0,0,'Дані з ДІСО'!AW14/SUM('Дані з ДІСО'!AU14,'Дані з ДІСО'!AW14))</f>
        <v>0</v>
      </c>
      <c r="AO14" s="29">
        <f>(1+0.25*AN14)*AM14*Параметри!$K$51</f>
        <v>0</v>
      </c>
      <c r="AP14" s="40">
        <f>ROUNDUP(('Дані з ДІСО'!AE14+'Дані не з ДІСО'!E14+'Дані не з ДІСО'!G14)/Параметри!$K$69,0)</f>
        <v>0</v>
      </c>
      <c r="AQ14" s="40">
        <f t="shared" si="5"/>
        <v>0</v>
      </c>
      <c r="AR14" s="40">
        <f>IF(AP14=0,0,('Дані з ДІСО'!AH14+'Дані не з ДІСО'!G14)/('Дані з ДІСО'!AE14+'Дані не з ДІСО'!E14+'Дані не з ДІСО'!G14))</f>
        <v>0</v>
      </c>
      <c r="AS14" s="29">
        <f>AQ14*(1+0.25*AR14)*Параметри!$K$51</f>
        <v>0</v>
      </c>
      <c r="AT14" s="40">
        <f>ROUNDUP('Дані з ДІСО'!AF14/Параметри!$K$70,0)</f>
        <v>0</v>
      </c>
      <c r="AU14" s="40">
        <f t="shared" si="6"/>
        <v>0</v>
      </c>
      <c r="AV14" s="40">
        <f>IF(AT14=0,0,'Дані з ДІСО'!AI14/'Дані з ДІСО'!AF14)</f>
        <v>0</v>
      </c>
      <c r="AW14" s="29">
        <f>AU14*(1+0.25*AV14)*Параметри!$K$51</f>
        <v>0</v>
      </c>
      <c r="AX14" s="40">
        <f>ROUNDUP('Дані з ДІСО'!AR14/Параметри!$K$29,0)</f>
        <v>0</v>
      </c>
      <c r="AY14" s="40">
        <f>ROUNDUP('Дані з ДІСО'!AS14/Параметри!$K$29,0)</f>
        <v>0</v>
      </c>
      <c r="AZ14" s="40">
        <f>ROUNDUP('Дані з ДІСО'!AT14/Параметри!$K$29,0)</f>
        <v>0</v>
      </c>
      <c r="BA14" s="64">
        <f>(AX14*Параметри!$K$32+AY14*Параметри!$L$32+AZ14*Параметри!$M$32)/18</f>
        <v>0</v>
      </c>
      <c r="BB14" s="29">
        <f>(BA14*Параметри!$K$51+SUM('Дані з ДІСО'!AR14:AT14)*Параметри!$K$48*Параметри!$K$20/1000)*Параметри!$K$74</f>
        <v>0</v>
      </c>
      <c r="BC14" s="40">
        <f>ROUNDUP(('Дані не з ДІСО'!I14+'Дані не з ДІСО'!K14)/Параметри!$K$26,0)</f>
        <v>0</v>
      </c>
      <c r="BD14" s="29">
        <f>BC14*Параметри!$M$36/18</f>
        <v>0</v>
      </c>
      <c r="BE14" s="40">
        <f>IF(BC14=0,0,'Дані не з ДІСО'!K14/('Дані не з ДІСО'!I14+'Дані не з ДІСО'!K14))</f>
        <v>0</v>
      </c>
      <c r="BF14" s="29">
        <f>(1+0.25*BE14)*BD14*Параметри!$K$51</f>
        <v>0</v>
      </c>
      <c r="BG14" s="40">
        <f>ROUNDUP('Дані не з ДІСО'!M14/Параметри!$K$27,0)</f>
        <v>0</v>
      </c>
      <c r="BH14" s="40">
        <f>BG14*Параметри!$M$37/18</f>
        <v>0</v>
      </c>
      <c r="BI14" s="29">
        <f>BH14*Параметри!$K$51</f>
        <v>0</v>
      </c>
      <c r="BJ14" s="29">
        <f>'Дані не з ДІСО'!N14*Параметри!$K$76</f>
        <v>0</v>
      </c>
      <c r="BK14" s="40">
        <f>ROUNDUP('Дані з ДІСО'!V14/Параметри!$K$25,0)</f>
        <v>0</v>
      </c>
      <c r="BL14" s="40">
        <f>ROUNDUP('Дані з ДІСО'!W14/Параметри!$K$25,0)</f>
        <v>0</v>
      </c>
      <c r="BM14" s="40">
        <f>ROUNDUP('Дані з ДІСО'!X14/Параметри!$K$25,0)</f>
        <v>0</v>
      </c>
      <c r="BN14" s="40">
        <f>(BK14*Параметри!$K$34+BL14*Параметри!$L$34+BM14*Параметри!$M$34)/18</f>
        <v>0</v>
      </c>
      <c r="BO14" s="40">
        <f>IF(K14=0,0,'Дані з ДІСО'!AC14/K14)</f>
        <v>0</v>
      </c>
      <c r="BP14" s="29">
        <f>(1+0.25*BO14)*BN14*Параметри!$K$51</f>
        <v>0</v>
      </c>
      <c r="BQ14" s="29">
        <f>BP14*'Коефіцієнти АТО'!U14</f>
        <v>0</v>
      </c>
      <c r="BR14" s="29">
        <f>K14*(1+0.25*BO14)*Параметри!$K$66*Параметри!$K$20/1000</f>
        <v>0</v>
      </c>
      <c r="BS14" s="29">
        <f>(1+0.25*BO14)*K14*'Коефіцієнти АТО'!S14*Параметри!$K$20/1000</f>
        <v>0</v>
      </c>
      <c r="BT14" s="29">
        <f t="shared" si="7"/>
        <v>0</v>
      </c>
      <c r="BU14" s="40">
        <f>ROUNDUP('Дані з ДІСО'!AG14/Параметри!$K$71,0)</f>
        <v>0</v>
      </c>
      <c r="BV14" s="40">
        <f t="shared" si="8"/>
        <v>0</v>
      </c>
      <c r="BW14" s="40">
        <f>IF('Дані з ДІСО'!AG14=0,0,'Дані з ДІСО'!AJ14/'Дані з ДІСО'!AG14)</f>
        <v>0</v>
      </c>
      <c r="BX14" s="29">
        <f>BV14*(1+0.25*BW14)*Параметри!$K$51</f>
        <v>0</v>
      </c>
      <c r="BY14" s="29">
        <f>ROUND(IF(Параметри!$K$77="No",CC14,CC14*Параметри!$K$78)+AG14,1)</f>
        <v>40005.300000000003</v>
      </c>
      <c r="BZ14" s="29">
        <f>ROUND(IF(Параметри!$K$77="No",BF14,BF14*Параметри!$K$78),1)</f>
        <v>0</v>
      </c>
      <c r="CA14" s="29">
        <f>ROUND(IF(Параметри!$K$77="No",BI14,BI14*Параметри!$K$78),1)</f>
        <v>0</v>
      </c>
      <c r="CB14" s="29">
        <f>ROUND(IF(Параметри!$K$77="No",BJ14,BJ14*Параметри!$K$78),1)</f>
        <v>0</v>
      </c>
      <c r="CC14" s="29">
        <f t="shared" si="2"/>
        <v>44450.327848735244</v>
      </c>
    </row>
    <row r="15" spans="1:81">
      <c r="A15" s="9">
        <v>14</v>
      </c>
      <c r="B15" s="9" t="s">
        <v>3148</v>
      </c>
      <c r="C15" s="9" t="s">
        <v>3148</v>
      </c>
      <c r="D15" s="9" t="s">
        <v>3144</v>
      </c>
      <c r="E15" s="9" t="s">
        <v>24</v>
      </c>
      <c r="F15" s="9" t="s">
        <v>3161</v>
      </c>
      <c r="G15" s="9" t="s">
        <v>48</v>
      </c>
      <c r="H15" s="29">
        <f>SUM('Дані з ДІСО'!J15:L15)</f>
        <v>417</v>
      </c>
      <c r="I15" s="29">
        <f>SUM('Дані з ДІСО'!G15:I15)</f>
        <v>50</v>
      </c>
      <c r="J15" s="29">
        <f>SUM('Дані з ДІСО'!P15:R15)</f>
        <v>0</v>
      </c>
      <c r="K15" s="29">
        <f>SUM('Дані з ДІСО'!V15:X15)</f>
        <v>0</v>
      </c>
      <c r="L15" s="40">
        <f>ROUNDUP('Дані з ДІСО'!J15/'Коефіцієнти АТО'!$R15,0)</f>
        <v>12</v>
      </c>
      <c r="M15" s="40">
        <f>ROUNDUP('Дані з ДІСО'!K15/'Коефіцієнти АТО'!$R15,0)</f>
        <v>20</v>
      </c>
      <c r="N15" s="40">
        <f>ROUNDUP('Дані з ДІСО'!L15/'Коефіцієнти АТО'!$R15,0)</f>
        <v>4</v>
      </c>
      <c r="O15" s="59">
        <f>(L15*Параметри!$K$32+M15*Параметри!$L$32+N15*Параметри!$M$32)/18</f>
        <v>59.555555555555557</v>
      </c>
      <c r="P15" s="41">
        <f>IF(H15=0,"",'Дані з ДІСО'!Y15/H15)</f>
        <v>0</v>
      </c>
      <c r="Q15" s="29">
        <f>IF(H15=0,"",(1+0.25*P15)*O15*Параметри!$K$51)</f>
        <v>12198.181451299555</v>
      </c>
      <c r="R15" s="29">
        <f>IF(H15=0,"",Q15*'Коефіцієнти АТО'!T15)</f>
        <v>207.36908467209244</v>
      </c>
      <c r="S15" s="29">
        <f>IF(H15=0,"",H15*(1+0.25*P15)*Параметри!$K$66*Параметри!$K$20/1000)</f>
        <v>0</v>
      </c>
      <c r="T15" s="29">
        <f>IF(H15=0,"",H15*(1+0.25*P15)*'Коефіцієнти АТО'!$S15*Параметри!$K$20/1000)</f>
        <v>2103.3297794670771</v>
      </c>
      <c r="U15" s="29">
        <f t="shared" si="3"/>
        <v>14508.880315438724</v>
      </c>
      <c r="V15" s="29">
        <f t="shared" si="4"/>
        <v>14508.880315438724</v>
      </c>
      <c r="W15" s="40">
        <f>ROUNDUP('Дані з ДІСО'!P15/Параметри!$K$24,0)</f>
        <v>0</v>
      </c>
      <c r="X15" s="40">
        <f>ROUNDUP('Дані з ДІСО'!Q15/Параметри!$K$24,0)</f>
        <v>0</v>
      </c>
      <c r="Y15" s="40">
        <f>ROUNDUP('Дані з ДІСО'!R15/Параметри!$K$24,0)</f>
        <v>0</v>
      </c>
      <c r="Z15" s="59">
        <f>(W15*Параметри!$K$33+X15*Параметри!$L$33+Y15*Параметри!$M$33)/18</f>
        <v>0</v>
      </c>
      <c r="AA15" s="41">
        <f>IF(J15=0,0,'Дані з ДІСО'!AA15/J15)</f>
        <v>0</v>
      </c>
      <c r="AB15" s="29">
        <f>(1+0.25*AA15)*Z15*Параметри!$K$51</f>
        <v>0</v>
      </c>
      <c r="AC15" s="29">
        <f>AB15*'Коефіцієнти АТО'!U15</f>
        <v>0</v>
      </c>
      <c r="AD15" s="29">
        <f>J15*(1+0.25*AA15)*Параметри!$K$66*Параметри!$K$20/1000</f>
        <v>0</v>
      </c>
      <c r="AE15" s="29">
        <f>(1+0.25*AA15)*J15*'Коефіцієнти АТО'!S15*Параметри!$K$20/1000</f>
        <v>0</v>
      </c>
      <c r="AF15" s="29">
        <f t="shared" si="0"/>
        <v>0</v>
      </c>
      <c r="AG15" s="29">
        <v>0</v>
      </c>
      <c r="AH15" s="40">
        <v>5</v>
      </c>
      <c r="AI15" s="40">
        <v>0</v>
      </c>
      <c r="AJ15" s="40">
        <f t="shared" si="1"/>
        <v>0</v>
      </c>
      <c r="AK15" s="29">
        <f>(AH15+AI15)*(1+0.25*AJ15)*Параметри!$K$53</f>
        <v>897.14637848000029</v>
      </c>
      <c r="AL15" s="29">
        <f>ROUNDUP(('Дані з ДІСО'!AU15+'Дані з ДІСО'!AW15)/Параметри!$K$28,0)</f>
        <v>0</v>
      </c>
      <c r="AM15" s="64">
        <f>AL15*Параметри!$M$35/18</f>
        <v>0</v>
      </c>
      <c r="AN15" s="29">
        <f>IF(AL15=0,0,'Дані з ДІСО'!AW15/SUM('Дані з ДІСО'!AU15,'Дані з ДІСО'!AW15))</f>
        <v>0</v>
      </c>
      <c r="AO15" s="29">
        <f>(1+0.25*AN15)*AM15*Параметри!$K$51</f>
        <v>0</v>
      </c>
      <c r="AP15" s="40">
        <f>ROUNDUP(('Дані з ДІСО'!AE15+'Дані не з ДІСО'!E15+'Дані не з ДІСО'!G15)/Параметри!$K$69,0)</f>
        <v>0</v>
      </c>
      <c r="AQ15" s="40">
        <f t="shared" si="5"/>
        <v>0</v>
      </c>
      <c r="AR15" s="40">
        <f>IF(AP15=0,0,('Дані з ДІСО'!AH15+'Дані не з ДІСО'!G15)/('Дані з ДІСО'!AE15+'Дані не з ДІСО'!E15+'Дані не з ДІСО'!G15))</f>
        <v>0</v>
      </c>
      <c r="AS15" s="29">
        <f>AQ15*(1+0.25*AR15)*Параметри!$K$51</f>
        <v>0</v>
      </c>
      <c r="AT15" s="40">
        <f>ROUNDUP('Дані з ДІСО'!AF15/Параметри!$K$70,0)</f>
        <v>0</v>
      </c>
      <c r="AU15" s="40">
        <f t="shared" si="6"/>
        <v>0</v>
      </c>
      <c r="AV15" s="40">
        <f>IF(AT15=0,0,'Дані з ДІСО'!AI15/'Дані з ДІСО'!AF15)</f>
        <v>0</v>
      </c>
      <c r="AW15" s="29">
        <f>AU15*(1+0.25*AV15)*Параметри!$K$51</f>
        <v>0</v>
      </c>
      <c r="AX15" s="40">
        <f>ROUNDUP('Дані з ДІСО'!AR15/Параметри!$K$29,0)</f>
        <v>0</v>
      </c>
      <c r="AY15" s="40">
        <f>ROUNDUP('Дані з ДІСО'!AS15/Параметри!$K$29,0)</f>
        <v>0</v>
      </c>
      <c r="AZ15" s="40">
        <f>ROUNDUP('Дані з ДІСО'!AT15/Параметри!$K$29,0)</f>
        <v>0</v>
      </c>
      <c r="BA15" s="64">
        <f>(AX15*Параметри!$K$32+AY15*Параметри!$L$32+AZ15*Параметри!$M$32)/18</f>
        <v>0</v>
      </c>
      <c r="BB15" s="29">
        <f>(BA15*Параметри!$K$51+SUM('Дані з ДІСО'!AR15:AT15)*Параметри!$K$48*Параметри!$K$20/1000)*Параметри!$K$74</f>
        <v>0</v>
      </c>
      <c r="BC15" s="40">
        <f>ROUNDUP(('Дані не з ДІСО'!I15+'Дані не з ДІСО'!K15)/Параметри!$K$26,0)</f>
        <v>0</v>
      </c>
      <c r="BD15" s="29">
        <f>BC15*Параметри!$M$36/18</f>
        <v>0</v>
      </c>
      <c r="BE15" s="40">
        <f>IF(BC15=0,0,'Дані не з ДІСО'!K15/('Дані не з ДІСО'!I15+'Дані не з ДІСО'!K15))</f>
        <v>0</v>
      </c>
      <c r="BF15" s="29">
        <f>(1+0.25*BE15)*BD15*Параметри!$K$51</f>
        <v>0</v>
      </c>
      <c r="BG15" s="40">
        <f>ROUNDUP('Дані не з ДІСО'!M15/Параметри!$K$27,0)</f>
        <v>0</v>
      </c>
      <c r="BH15" s="40">
        <f>BG15*Параметри!$M$37/18</f>
        <v>0</v>
      </c>
      <c r="BI15" s="29">
        <f>BH15*Параметри!$K$51</f>
        <v>0</v>
      </c>
      <c r="BJ15" s="29">
        <f>'Дані не з ДІСО'!N15*Параметри!$K$76</f>
        <v>0</v>
      </c>
      <c r="BK15" s="40">
        <f>ROUNDUP('Дані з ДІСО'!V15/Параметри!$K$25,0)</f>
        <v>0</v>
      </c>
      <c r="BL15" s="40">
        <f>ROUNDUP('Дані з ДІСО'!W15/Параметри!$K$25,0)</f>
        <v>0</v>
      </c>
      <c r="BM15" s="40">
        <f>ROUNDUP('Дані з ДІСО'!X15/Параметри!$K$25,0)</f>
        <v>0</v>
      </c>
      <c r="BN15" s="40">
        <f>(BK15*Параметри!$K$34+BL15*Параметри!$L$34+BM15*Параметри!$M$34)/18</f>
        <v>0</v>
      </c>
      <c r="BO15" s="40">
        <f>IF(K15=0,0,'Дані з ДІСО'!AC15/K15)</f>
        <v>0</v>
      </c>
      <c r="BP15" s="29">
        <f>(1+0.25*BO15)*BN15*Параметри!$K$51</f>
        <v>0</v>
      </c>
      <c r="BQ15" s="29">
        <f>BP15*'Коефіцієнти АТО'!U15</f>
        <v>0</v>
      </c>
      <c r="BR15" s="29">
        <f>K15*(1+0.25*BO15)*Параметри!$K$66*Параметри!$K$20/1000</f>
        <v>0</v>
      </c>
      <c r="BS15" s="29">
        <f>(1+0.25*BO15)*K15*'Коефіцієнти АТО'!S15*Параметри!$K$20/1000</f>
        <v>0</v>
      </c>
      <c r="BT15" s="29">
        <f t="shared" si="7"/>
        <v>0</v>
      </c>
      <c r="BU15" s="40">
        <f>ROUNDUP('Дані з ДІСО'!AG15/Параметри!$K$71,0)</f>
        <v>0</v>
      </c>
      <c r="BV15" s="40">
        <f t="shared" si="8"/>
        <v>0</v>
      </c>
      <c r="BW15" s="40">
        <f>IF('Дані з ДІСО'!AG15=0,0,'Дані з ДІСО'!AJ15/'Дані з ДІСО'!AG15)</f>
        <v>0</v>
      </c>
      <c r="BX15" s="29">
        <f>BV15*(1+0.25*BW15)*Параметри!$K$51</f>
        <v>0</v>
      </c>
      <c r="BY15" s="29">
        <f>ROUND(IF(Параметри!$K$77="No",CC15,CC15*Параметри!$K$78)+AG15,1)</f>
        <v>13865.4</v>
      </c>
      <c r="BZ15" s="29">
        <f>ROUND(IF(Параметри!$K$77="No",BF15,BF15*Параметри!$K$78),1)</f>
        <v>0</v>
      </c>
      <c r="CA15" s="29">
        <f>ROUND(IF(Параметри!$K$77="No",BI15,BI15*Параметри!$K$78),1)</f>
        <v>0</v>
      </c>
      <c r="CB15" s="29">
        <f>ROUND(IF(Параметри!$K$77="No",BJ15,BJ15*Параметри!$K$78),1)</f>
        <v>0</v>
      </c>
      <c r="CC15" s="29">
        <f t="shared" si="2"/>
        <v>15406.026693918724</v>
      </c>
    </row>
    <row r="16" spans="1:81">
      <c r="A16" s="9">
        <v>15</v>
      </c>
      <c r="B16" s="9" t="s">
        <v>3148</v>
      </c>
      <c r="C16" s="9" t="s">
        <v>3148</v>
      </c>
      <c r="D16" s="9" t="s">
        <v>3144</v>
      </c>
      <c r="E16" s="9" t="s">
        <v>24</v>
      </c>
      <c r="F16" s="9" t="s">
        <v>3162</v>
      </c>
      <c r="G16" s="9" t="s">
        <v>50</v>
      </c>
      <c r="H16" s="29">
        <f>SUM('Дані з ДІСО'!J16:L16)</f>
        <v>530</v>
      </c>
      <c r="I16" s="29">
        <f>SUM('Дані з ДІСО'!G16:I16)</f>
        <v>40</v>
      </c>
      <c r="J16" s="29">
        <f>SUM('Дані з ДІСО'!P16:R16)</f>
        <v>0</v>
      </c>
      <c r="K16" s="29">
        <f>SUM('Дані з ДІСО'!V16:X16)</f>
        <v>0</v>
      </c>
      <c r="L16" s="40">
        <f>ROUNDUP('Дані з ДІСО'!J16/'Коефіцієнти АТО'!$R16,0)</f>
        <v>15</v>
      </c>
      <c r="M16" s="40">
        <f>ROUNDUP('Дані з ДІСО'!K16/'Коефіцієнти АТО'!$R16,0)</f>
        <v>23</v>
      </c>
      <c r="N16" s="40">
        <f>ROUNDUP('Дані з ДІСО'!L16/'Коефіцієнти АТО'!$R16,0)</f>
        <v>4</v>
      </c>
      <c r="O16" s="59">
        <f>(L16*Параметри!$K$32+M16*Параметри!$L$32+N16*Параметри!$M$32)/18</f>
        <v>68.838888888888889</v>
      </c>
      <c r="P16" s="41">
        <f>IF(H16=0,"",'Дані з ДІСО'!Y16/H16)</f>
        <v>0</v>
      </c>
      <c r="Q16" s="29">
        <f>IF(H16=0,"",(1+0.25*P16)*O16*Параметри!$K$51)</f>
        <v>14099.595742822088</v>
      </c>
      <c r="R16" s="29">
        <f>IF(H16=0,"",Q16*'Коефіцієнти АТО'!T16)</f>
        <v>239.69312762797551</v>
      </c>
      <c r="S16" s="29">
        <f>IF(H16=0,"",H16*(1+0.25*P16)*Параметри!$K$66*Параметри!$K$20/1000)</f>
        <v>0</v>
      </c>
      <c r="T16" s="29">
        <f>IF(H16=0,"",H16*(1+0.25*P16)*'Коефіцієнти АТО'!$S16*Параметри!$K$20/1000)</f>
        <v>2673.2968420085153</v>
      </c>
      <c r="U16" s="29">
        <f t="shared" si="3"/>
        <v>17012.585712458578</v>
      </c>
      <c r="V16" s="29">
        <f t="shared" si="4"/>
        <v>17012.585712458578</v>
      </c>
      <c r="W16" s="40">
        <f>ROUNDUP('Дані з ДІСО'!P16/Параметри!$K$24,0)</f>
        <v>0</v>
      </c>
      <c r="X16" s="40">
        <f>ROUNDUP('Дані з ДІСО'!Q16/Параметри!$K$24,0)</f>
        <v>0</v>
      </c>
      <c r="Y16" s="40">
        <f>ROUNDUP('Дані з ДІСО'!R16/Параметри!$K$24,0)</f>
        <v>0</v>
      </c>
      <c r="Z16" s="59">
        <f>(W16*Параметри!$K$33+X16*Параметри!$L$33+Y16*Параметри!$M$33)/18</f>
        <v>0</v>
      </c>
      <c r="AA16" s="41">
        <f>IF(J16=0,0,'Дані з ДІСО'!AA16/J16)</f>
        <v>0</v>
      </c>
      <c r="AB16" s="29">
        <f>(1+0.25*AA16)*Z16*Параметри!$K$51</f>
        <v>0</v>
      </c>
      <c r="AC16" s="29">
        <f>AB16*'Коефіцієнти АТО'!U16</f>
        <v>0</v>
      </c>
      <c r="AD16" s="29">
        <f>J16*(1+0.25*AA16)*Параметри!$K$66*Параметри!$K$20/1000</f>
        <v>0</v>
      </c>
      <c r="AE16" s="29">
        <f>(1+0.25*AA16)*J16*'Коефіцієнти АТО'!S16*Параметри!$K$20/1000</f>
        <v>0</v>
      </c>
      <c r="AF16" s="29">
        <f t="shared" si="0"/>
        <v>0</v>
      </c>
      <c r="AG16" s="29">
        <v>0</v>
      </c>
      <c r="AH16" s="40">
        <v>6</v>
      </c>
      <c r="AI16" s="40">
        <v>0</v>
      </c>
      <c r="AJ16" s="40">
        <f t="shared" si="1"/>
        <v>0</v>
      </c>
      <c r="AK16" s="29">
        <f>(AH16+AI16)*(1+0.25*AJ16)*Параметри!$K$53</f>
        <v>1076.5756541760002</v>
      </c>
      <c r="AL16" s="29">
        <f>ROUNDUP(('Дані з ДІСО'!AU16+'Дані з ДІСО'!AW16)/Параметри!$K$28,0)</f>
        <v>0</v>
      </c>
      <c r="AM16" s="64">
        <f>AL16*Параметри!$M$35/18</f>
        <v>0</v>
      </c>
      <c r="AN16" s="29">
        <f>IF(AL16=0,0,'Дані з ДІСО'!AW16/SUM('Дані з ДІСО'!AU16,'Дані з ДІСО'!AW16))</f>
        <v>0</v>
      </c>
      <c r="AO16" s="29">
        <f>(1+0.25*AN16)*AM16*Параметри!$K$51</f>
        <v>0</v>
      </c>
      <c r="AP16" s="40">
        <f>ROUNDUP(('Дані з ДІСО'!AE16+'Дані не з ДІСО'!E16+'Дані не з ДІСО'!G16)/Параметри!$K$69,0)</f>
        <v>0</v>
      </c>
      <c r="AQ16" s="40">
        <f t="shared" si="5"/>
        <v>0</v>
      </c>
      <c r="AR16" s="40">
        <f>IF(AP16=0,0,('Дані з ДІСО'!AH16+'Дані не з ДІСО'!G16)/('Дані з ДІСО'!AE16+'Дані не з ДІСО'!E16+'Дані не з ДІСО'!G16))</f>
        <v>0</v>
      </c>
      <c r="AS16" s="29">
        <f>AQ16*(1+0.25*AR16)*Параметри!$K$51</f>
        <v>0</v>
      </c>
      <c r="AT16" s="40">
        <f>ROUNDUP('Дані з ДІСО'!AF16/Параметри!$K$70,0)</f>
        <v>0</v>
      </c>
      <c r="AU16" s="40">
        <f t="shared" si="6"/>
        <v>0</v>
      </c>
      <c r="AV16" s="40">
        <f>IF(AT16=0,0,'Дані з ДІСО'!AI16/'Дані з ДІСО'!AF16)</f>
        <v>0</v>
      </c>
      <c r="AW16" s="29">
        <f>AU16*(1+0.25*AV16)*Параметри!$K$51</f>
        <v>0</v>
      </c>
      <c r="AX16" s="40">
        <f>ROUNDUP('Дані з ДІСО'!AR16/Параметри!$K$29,0)</f>
        <v>0</v>
      </c>
      <c r="AY16" s="40">
        <f>ROUNDUP('Дані з ДІСО'!AS16/Параметри!$K$29,0)</f>
        <v>0</v>
      </c>
      <c r="AZ16" s="40">
        <f>ROUNDUP('Дані з ДІСО'!AT16/Параметри!$K$29,0)</f>
        <v>0</v>
      </c>
      <c r="BA16" s="64">
        <f>(AX16*Параметри!$K$32+AY16*Параметри!$L$32+AZ16*Параметри!$M$32)/18</f>
        <v>0</v>
      </c>
      <c r="BB16" s="29">
        <f>(BA16*Параметри!$K$51+SUM('Дані з ДІСО'!AR16:AT16)*Параметри!$K$48*Параметри!$K$20/1000)*Параметри!$K$74</f>
        <v>0</v>
      </c>
      <c r="BC16" s="40">
        <f>ROUNDUP(('Дані не з ДІСО'!I16+'Дані не з ДІСО'!K16)/Параметри!$K$26,0)</f>
        <v>0</v>
      </c>
      <c r="BD16" s="29">
        <f>BC16*Параметри!$M$36/18</f>
        <v>0</v>
      </c>
      <c r="BE16" s="40">
        <f>IF(BC16=0,0,'Дані не з ДІСО'!K16/('Дані не з ДІСО'!I16+'Дані не з ДІСО'!K16))</f>
        <v>0</v>
      </c>
      <c r="BF16" s="29">
        <f>(1+0.25*BE16)*BD16*Параметри!$K$51</f>
        <v>0</v>
      </c>
      <c r="BG16" s="40">
        <f>ROUNDUP('Дані не з ДІСО'!M16/Параметри!$K$27,0)</f>
        <v>0</v>
      </c>
      <c r="BH16" s="40">
        <f>BG16*Параметри!$M$37/18</f>
        <v>0</v>
      </c>
      <c r="BI16" s="29">
        <f>BH16*Параметри!$K$51</f>
        <v>0</v>
      </c>
      <c r="BJ16" s="29">
        <f>'Дані не з ДІСО'!N16*Параметри!$K$76</f>
        <v>0</v>
      </c>
      <c r="BK16" s="40">
        <f>ROUNDUP('Дані з ДІСО'!V16/Параметри!$K$25,0)</f>
        <v>0</v>
      </c>
      <c r="BL16" s="40">
        <f>ROUNDUP('Дані з ДІСО'!W16/Параметри!$K$25,0)</f>
        <v>0</v>
      </c>
      <c r="BM16" s="40">
        <f>ROUNDUP('Дані з ДІСО'!X16/Параметри!$K$25,0)</f>
        <v>0</v>
      </c>
      <c r="BN16" s="40">
        <f>(BK16*Параметри!$K$34+BL16*Параметри!$L$34+BM16*Параметри!$M$34)/18</f>
        <v>0</v>
      </c>
      <c r="BO16" s="40">
        <f>IF(K16=0,0,'Дані з ДІСО'!AC16/K16)</f>
        <v>0</v>
      </c>
      <c r="BP16" s="29">
        <f>(1+0.25*BO16)*BN16*Параметри!$K$51</f>
        <v>0</v>
      </c>
      <c r="BQ16" s="29">
        <f>BP16*'Коефіцієнти АТО'!U16</f>
        <v>0</v>
      </c>
      <c r="BR16" s="29">
        <f>K16*(1+0.25*BO16)*Параметри!$K$66*Параметри!$K$20/1000</f>
        <v>0</v>
      </c>
      <c r="BS16" s="29">
        <f>(1+0.25*BO16)*K16*'Коефіцієнти АТО'!S16*Параметри!$K$20/1000</f>
        <v>0</v>
      </c>
      <c r="BT16" s="29">
        <f t="shared" si="7"/>
        <v>0</v>
      </c>
      <c r="BU16" s="40">
        <f>ROUNDUP('Дані з ДІСО'!AG16/Параметри!$K$71,0)</f>
        <v>0</v>
      </c>
      <c r="BV16" s="40">
        <f t="shared" si="8"/>
        <v>0</v>
      </c>
      <c r="BW16" s="40">
        <f>IF('Дані з ДІСО'!AG16=0,0,'Дані з ДІСО'!AJ16/'Дані з ДІСО'!AG16)</f>
        <v>0</v>
      </c>
      <c r="BX16" s="29">
        <f>BV16*(1+0.25*BW16)*Параметри!$K$51</f>
        <v>0</v>
      </c>
      <c r="BY16" s="29">
        <f>ROUND(IF(Параметри!$K$77="No",CC16,CC16*Параметри!$K$78)+AG16,1)</f>
        <v>16280.2</v>
      </c>
      <c r="BZ16" s="29">
        <f>ROUND(IF(Параметри!$K$77="No",BF16,BF16*Параметри!$K$78),1)</f>
        <v>0</v>
      </c>
      <c r="CA16" s="29">
        <f>ROUND(IF(Параметри!$K$77="No",BI16,BI16*Параметри!$K$78),1)</f>
        <v>0</v>
      </c>
      <c r="CB16" s="29">
        <f>ROUND(IF(Параметри!$K$77="No",BJ16,BJ16*Параметри!$K$78),1)</f>
        <v>0</v>
      </c>
      <c r="CC16" s="29">
        <f t="shared" si="2"/>
        <v>18089.16136663458</v>
      </c>
    </row>
    <row r="17" spans="1:81">
      <c r="A17" s="9">
        <v>16</v>
      </c>
      <c r="B17" s="9" t="s">
        <v>3148</v>
      </c>
      <c r="C17" s="9" t="s">
        <v>3148</v>
      </c>
      <c r="D17" s="9" t="s">
        <v>3144</v>
      </c>
      <c r="E17" s="9" t="s">
        <v>24</v>
      </c>
      <c r="F17" s="9" t="s">
        <v>3163</v>
      </c>
      <c r="G17" s="9" t="s">
        <v>52</v>
      </c>
      <c r="H17" s="29">
        <f>SUM('Дані з ДІСО'!J17:L17)</f>
        <v>1237.5</v>
      </c>
      <c r="I17" s="29">
        <f>SUM('Дані з ДІСО'!G17:I17)</f>
        <v>117</v>
      </c>
      <c r="J17" s="29">
        <f>SUM('Дані з ДІСО'!P17:R17)</f>
        <v>0</v>
      </c>
      <c r="K17" s="29">
        <f>SUM('Дані з ДІСО'!V17:X17)</f>
        <v>32</v>
      </c>
      <c r="L17" s="40">
        <f>ROUNDUP('Дані з ДІСО'!J17/'Коефіцієнти АТО'!$R17,0)</f>
        <v>35</v>
      </c>
      <c r="M17" s="40">
        <f>ROUNDUP('Дані з ДІСО'!K17/'Коефіцієнти АТО'!$R17,0)</f>
        <v>52</v>
      </c>
      <c r="N17" s="40">
        <f>ROUNDUP('Дані з ДІСО'!L17/'Коефіцієнти АТО'!$R17,0)</f>
        <v>10</v>
      </c>
      <c r="O17" s="59">
        <f>(L17*Параметри!$K$32+M17*Параметри!$L$32+N17*Параметри!$M$32)/18</f>
        <v>158.91111111111113</v>
      </c>
      <c r="P17" s="41">
        <f>IF(H17=0,"",'Дані з ДІСО'!Y17/H17)</f>
        <v>0</v>
      </c>
      <c r="Q17" s="29">
        <f>IF(H17=0,"",(1+0.25*P17)*O17*Параметри!$K$51)</f>
        <v>32548.207297851914</v>
      </c>
      <c r="R17" s="29">
        <f>IF(H17=0,"",Q17*'Коефіцієнти АТО'!T17)</f>
        <v>553.31952406348262</v>
      </c>
      <c r="S17" s="29">
        <f>IF(H17=0,"",H17*(1+0.25*P17)*Параметри!$K$66*Параметри!$K$20/1000)</f>
        <v>0</v>
      </c>
      <c r="T17" s="29">
        <f>IF(H17=0,"",H17*(1+0.25*P17)*'Коефіцієнти АТО'!$S17*Параметри!$K$20/1000)</f>
        <v>6241.8959282745982</v>
      </c>
      <c r="U17" s="29">
        <f t="shared" si="3"/>
        <v>39343.422750189995</v>
      </c>
      <c r="V17" s="29">
        <f t="shared" si="4"/>
        <v>39343.422750189995</v>
      </c>
      <c r="W17" s="40">
        <f>ROUNDUP('Дані з ДІСО'!P17/Параметри!$K$24,0)</f>
        <v>0</v>
      </c>
      <c r="X17" s="40">
        <f>ROUNDUP('Дані з ДІСО'!Q17/Параметри!$K$24,0)</f>
        <v>0</v>
      </c>
      <c r="Y17" s="40">
        <f>ROUNDUP('Дані з ДІСО'!R17/Параметри!$K$24,0)</f>
        <v>0</v>
      </c>
      <c r="Z17" s="59">
        <f>(W17*Параметри!$K$33+X17*Параметри!$L$33+Y17*Параметри!$M$33)/18</f>
        <v>0</v>
      </c>
      <c r="AA17" s="41">
        <f>IF(J17=0,0,'Дані з ДІСО'!AA17/J17)</f>
        <v>0</v>
      </c>
      <c r="AB17" s="29">
        <f>(1+0.25*AA17)*Z17*Параметри!$K$51</f>
        <v>0</v>
      </c>
      <c r="AC17" s="29">
        <f>AB17*'Коефіцієнти АТО'!U17</f>
        <v>0</v>
      </c>
      <c r="AD17" s="29">
        <f>J17*(1+0.25*AA17)*Параметри!$K$66*Параметри!$K$20/1000</f>
        <v>0</v>
      </c>
      <c r="AE17" s="29">
        <f>(1+0.25*AA17)*J17*'Коефіцієнти АТО'!S17*Параметри!$K$20/1000</f>
        <v>0</v>
      </c>
      <c r="AF17" s="29">
        <f t="shared" si="0"/>
        <v>0</v>
      </c>
      <c r="AG17" s="29">
        <v>0</v>
      </c>
      <c r="AH17" s="40">
        <v>11</v>
      </c>
      <c r="AI17" s="40">
        <v>0</v>
      </c>
      <c r="AJ17" s="40">
        <f t="shared" si="1"/>
        <v>0</v>
      </c>
      <c r="AK17" s="29">
        <f>(AH17+AI17)*(1+0.25*AJ17)*Параметри!$K$53</f>
        <v>1973.7220326560005</v>
      </c>
      <c r="AL17" s="29">
        <f>ROUNDUP(('Дані з ДІСО'!AU17+'Дані з ДІСО'!AW17)/Параметри!$K$28,0)</f>
        <v>0</v>
      </c>
      <c r="AM17" s="64">
        <f>AL17*Параметри!$M$35/18</f>
        <v>0</v>
      </c>
      <c r="AN17" s="29">
        <f>IF(AL17=0,0,'Дані з ДІСО'!AW17/SUM('Дані з ДІСО'!AU17,'Дані з ДІСО'!AW17))</f>
        <v>0</v>
      </c>
      <c r="AO17" s="29">
        <f>(1+0.25*AN17)*AM17*Параметри!$K$51</f>
        <v>0</v>
      </c>
      <c r="AP17" s="40">
        <f>ROUNDUP(('Дані з ДІСО'!AE17+'Дані не з ДІСО'!E17+'Дані не з ДІСО'!G17)/Параметри!$K$69,0)</f>
        <v>0</v>
      </c>
      <c r="AQ17" s="40">
        <f t="shared" si="5"/>
        <v>0</v>
      </c>
      <c r="AR17" s="40">
        <f>IF(AP17=0,0,('Дані з ДІСО'!AH17+'Дані не з ДІСО'!G17)/('Дані з ДІСО'!AE17+'Дані не з ДІСО'!E17+'Дані не з ДІСО'!G17))</f>
        <v>0</v>
      </c>
      <c r="AS17" s="29">
        <f>AQ17*(1+0.25*AR17)*Параметри!$K$51</f>
        <v>0</v>
      </c>
      <c r="AT17" s="40">
        <f>ROUNDUP('Дані з ДІСО'!AF17/Параметри!$K$70,0)</f>
        <v>0</v>
      </c>
      <c r="AU17" s="40">
        <f t="shared" si="6"/>
        <v>0</v>
      </c>
      <c r="AV17" s="40">
        <f>IF(AT17=0,0,'Дані з ДІСО'!AI17/'Дані з ДІСО'!AF17)</f>
        <v>0</v>
      </c>
      <c r="AW17" s="29">
        <f>AU17*(1+0.25*AV17)*Параметри!$K$51</f>
        <v>0</v>
      </c>
      <c r="AX17" s="40">
        <f>ROUNDUP('Дані з ДІСО'!AR17/Параметри!$K$29,0)</f>
        <v>0</v>
      </c>
      <c r="AY17" s="40">
        <f>ROUNDUP('Дані з ДІСО'!AS17/Параметри!$K$29,0)</f>
        <v>0</v>
      </c>
      <c r="AZ17" s="40">
        <f>ROUNDUP('Дані з ДІСО'!AT17/Параметри!$K$29,0)</f>
        <v>0</v>
      </c>
      <c r="BA17" s="64">
        <f>(AX17*Параметри!$K$32+AY17*Параметри!$L$32+AZ17*Параметри!$M$32)/18</f>
        <v>0</v>
      </c>
      <c r="BB17" s="29">
        <f>(BA17*Параметри!$K$51+SUM('Дані з ДІСО'!AR17:AT17)*Параметри!$K$48*Параметри!$K$20/1000)*Параметри!$K$74</f>
        <v>0</v>
      </c>
      <c r="BC17" s="40">
        <f>ROUNDUP(('Дані не з ДІСО'!I17+'Дані не з ДІСО'!K17)/Параметри!$K$26,0)</f>
        <v>0</v>
      </c>
      <c r="BD17" s="29">
        <f>BC17*Параметри!$M$36/18</f>
        <v>0</v>
      </c>
      <c r="BE17" s="40">
        <f>IF(BC17=0,0,'Дані не з ДІСО'!K17/('Дані не з ДІСО'!I17+'Дані не з ДІСО'!K17))</f>
        <v>0</v>
      </c>
      <c r="BF17" s="29">
        <f>(1+0.25*BE17)*BD17*Параметри!$K$51</f>
        <v>0</v>
      </c>
      <c r="BG17" s="40">
        <f>ROUNDUP('Дані не з ДІСО'!M17/Параметри!$K$27,0)</f>
        <v>0</v>
      </c>
      <c r="BH17" s="40">
        <f>BG17*Параметри!$M$37/18</f>
        <v>0</v>
      </c>
      <c r="BI17" s="29">
        <f>BH17*Параметри!$K$51</f>
        <v>0</v>
      </c>
      <c r="BJ17" s="29">
        <f>'Дані не з ДІСО'!N17*Параметри!$K$76</f>
        <v>0</v>
      </c>
      <c r="BK17" s="40">
        <f>ROUNDUP('Дані з ДІСО'!V17/Параметри!$K$25,0)</f>
        <v>2</v>
      </c>
      <c r="BL17" s="40">
        <f>ROUNDUP('Дані з ДІСО'!W17/Параметри!$K$25,0)</f>
        <v>4</v>
      </c>
      <c r="BM17" s="40">
        <f>ROUNDUP('Дані з ДІСО'!X17/Параметри!$K$25,0)</f>
        <v>0</v>
      </c>
      <c r="BN17" s="40">
        <f>(BK17*Параметри!$K$34+BL17*Параметри!$L$34+BM17*Параметри!$M$34)/18</f>
        <v>12</v>
      </c>
      <c r="BO17" s="40">
        <f>IF(K17=0,0,'Дані з ДІСО'!AC17/K17)</f>
        <v>0</v>
      </c>
      <c r="BP17" s="29">
        <f>(1+0.25*BO17)*BN17*Параметри!$K$51</f>
        <v>2457.8425312320001</v>
      </c>
      <c r="BQ17" s="29">
        <f>BP17*'Коефіцієнти АТО'!U17</f>
        <v>115.518598967904</v>
      </c>
      <c r="BR17" s="29">
        <f>K17*(1+0.25*BO17)*Параметри!$K$66*Параметри!$K$20/1000</f>
        <v>0</v>
      </c>
      <c r="BS17" s="29">
        <f>(1+0.25*BO17)*K17*'Коефіцієнти АТО'!S17*Параметри!$K$20/1000</f>
        <v>161.4066017816462</v>
      </c>
      <c r="BT17" s="29">
        <f t="shared" si="7"/>
        <v>2734.7677319815502</v>
      </c>
      <c r="BU17" s="40">
        <f>ROUNDUP('Дані з ДІСО'!AG17/Параметри!$K$71,0)</f>
        <v>6</v>
      </c>
      <c r="BV17" s="40">
        <f t="shared" si="8"/>
        <v>12</v>
      </c>
      <c r="BW17" s="40">
        <f>IF('Дані з ДІСО'!AG17=0,0,'Дані з ДІСО'!AJ17/'Дані з ДІСО'!AG17)</f>
        <v>0</v>
      </c>
      <c r="BX17" s="29">
        <f>BV17*(1+0.25*BW17)*Параметри!$K$51</f>
        <v>2457.8425312320001</v>
      </c>
      <c r="BY17" s="29">
        <f>ROUND(IF(Параметри!$K$77="No",CC17,CC17*Параметри!$K$78)+AG17,1)</f>
        <v>41858.800000000003</v>
      </c>
      <c r="BZ17" s="29">
        <f>ROUND(IF(Параметри!$K$77="No",BF17,BF17*Параметри!$K$78),1)</f>
        <v>0</v>
      </c>
      <c r="CA17" s="29">
        <f>ROUND(IF(Параметри!$K$77="No",BI17,BI17*Параметри!$K$78),1)</f>
        <v>0</v>
      </c>
      <c r="CB17" s="29">
        <f>ROUND(IF(Параметри!$K$77="No",BJ17,BJ17*Параметри!$K$78),1)</f>
        <v>0</v>
      </c>
      <c r="CC17" s="29">
        <f t="shared" si="2"/>
        <v>46509.755046059545</v>
      </c>
    </row>
    <row r="18" spans="1:81">
      <c r="A18" s="9">
        <v>17</v>
      </c>
      <c r="B18" s="9" t="s">
        <v>3148</v>
      </c>
      <c r="C18" s="9" t="s">
        <v>3148</v>
      </c>
      <c r="D18" s="9" t="s">
        <v>3144</v>
      </c>
      <c r="E18" s="9" t="s">
        <v>24</v>
      </c>
      <c r="F18" s="9" t="s">
        <v>3164</v>
      </c>
      <c r="G18" s="9" t="s">
        <v>54</v>
      </c>
      <c r="H18" s="29">
        <f>SUM('Дані з ДІСО'!J18:L18)</f>
        <v>625</v>
      </c>
      <c r="I18" s="29">
        <f>SUM('Дані з ДІСО'!G18:I18)</f>
        <v>62</v>
      </c>
      <c r="J18" s="29">
        <f>SUM('Дані з ДІСО'!P18:R18)</f>
        <v>0</v>
      </c>
      <c r="K18" s="29">
        <f>SUM('Дані з ДІСО'!V18:X18)</f>
        <v>0</v>
      </c>
      <c r="L18" s="40">
        <f>ROUNDUP('Дані з ДІСО'!J18/'Коефіцієнти АТО'!$R18,0)</f>
        <v>22</v>
      </c>
      <c r="M18" s="40">
        <f>ROUNDUP('Дані з ДІСО'!K18/'Коефіцієнти АТО'!$R18,0)</f>
        <v>28</v>
      </c>
      <c r="N18" s="40">
        <f>ROUNDUP('Дані з ДІСО'!L18/'Коефіцієнти АТО'!$R18,0)</f>
        <v>8</v>
      </c>
      <c r="O18" s="59">
        <f>(L18*Параметри!$K$32+M18*Параметри!$L$32+N18*Параметри!$M$32)/18</f>
        <v>94.75555555555556</v>
      </c>
      <c r="P18" s="41">
        <f>IF(H18=0,"",'Дані з ДІСО'!Y18/H18)</f>
        <v>0</v>
      </c>
      <c r="Q18" s="29">
        <f>IF(H18=0,"",(1+0.25*P18)*O18*Параметри!$K$51)</f>
        <v>19407.852876246758</v>
      </c>
      <c r="R18" s="29">
        <f>IF(H18=0,"",Q18*'Коефіцієнти АТО'!T18)</f>
        <v>329.93349889619492</v>
      </c>
      <c r="S18" s="29">
        <f>IF(H18=0,"",H18*(1+0.25*P18)*Параметри!$K$66*Параметри!$K$20/1000)</f>
        <v>0</v>
      </c>
      <c r="T18" s="29">
        <f>IF(H18=0,"",H18*(1+0.25*P18)*'Коефіцієнти АТО'!$S18*Параметри!$K$20/1000)</f>
        <v>2855.0696069866663</v>
      </c>
      <c r="U18" s="29">
        <f t="shared" si="3"/>
        <v>22592.855982129622</v>
      </c>
      <c r="V18" s="29">
        <f t="shared" si="4"/>
        <v>22592.855982129622</v>
      </c>
      <c r="W18" s="40">
        <f>ROUNDUP('Дані з ДІСО'!P18/Параметри!$K$24,0)</f>
        <v>0</v>
      </c>
      <c r="X18" s="40">
        <f>ROUNDUP('Дані з ДІСО'!Q18/Параметри!$K$24,0)</f>
        <v>0</v>
      </c>
      <c r="Y18" s="40">
        <f>ROUNDUP('Дані з ДІСО'!R18/Параметри!$K$24,0)</f>
        <v>0</v>
      </c>
      <c r="Z18" s="59">
        <f>(W18*Параметри!$K$33+X18*Параметри!$L$33+Y18*Параметри!$M$33)/18</f>
        <v>0</v>
      </c>
      <c r="AA18" s="41">
        <f>IF(J18=0,0,'Дані з ДІСО'!AA18/J18)</f>
        <v>0</v>
      </c>
      <c r="AB18" s="29">
        <f>(1+0.25*AA18)*Z18*Параметри!$K$51</f>
        <v>0</v>
      </c>
      <c r="AC18" s="29">
        <f>AB18*'Коефіцієнти АТО'!U18</f>
        <v>0</v>
      </c>
      <c r="AD18" s="29">
        <f>J18*(1+0.25*AA18)*Параметри!$K$66*Параметри!$K$20/1000</f>
        <v>0</v>
      </c>
      <c r="AE18" s="29">
        <f>(1+0.25*AA18)*J18*'Коефіцієнти АТО'!S18*Параметри!$K$20/1000</f>
        <v>0</v>
      </c>
      <c r="AF18" s="29">
        <f t="shared" si="0"/>
        <v>0</v>
      </c>
      <c r="AG18" s="29">
        <v>0</v>
      </c>
      <c r="AH18" s="40">
        <v>14</v>
      </c>
      <c r="AI18" s="40">
        <v>0</v>
      </c>
      <c r="AJ18" s="40">
        <f t="shared" si="1"/>
        <v>0</v>
      </c>
      <c r="AK18" s="29">
        <f>(AH18+AI18)*(1+0.25*AJ18)*Параметри!$K$53</f>
        <v>2512.0098597440006</v>
      </c>
      <c r="AL18" s="29">
        <f>ROUNDUP(('Дані з ДІСО'!AU18+'Дані з ДІСО'!AW18)/Параметри!$K$28,0)</f>
        <v>0</v>
      </c>
      <c r="AM18" s="64">
        <f>AL18*Параметри!$M$35/18</f>
        <v>0</v>
      </c>
      <c r="AN18" s="29">
        <f>IF(AL18=0,0,'Дані з ДІСО'!AW18/SUM('Дані з ДІСО'!AU18,'Дані з ДІСО'!AW18))</f>
        <v>0</v>
      </c>
      <c r="AO18" s="29">
        <f>(1+0.25*AN18)*AM18*Параметри!$K$51</f>
        <v>0</v>
      </c>
      <c r="AP18" s="40">
        <f>ROUNDUP(('Дані з ДІСО'!AE18+'Дані не з ДІСО'!E18+'Дані не з ДІСО'!G18)/Параметри!$K$69,0)</f>
        <v>0</v>
      </c>
      <c r="AQ18" s="40">
        <f t="shared" si="5"/>
        <v>0</v>
      </c>
      <c r="AR18" s="40">
        <f>IF(AP18=0,0,('Дані з ДІСО'!AH18+'Дані не з ДІСО'!G18)/('Дані з ДІСО'!AE18+'Дані не з ДІСО'!E18+'Дані не з ДІСО'!G18))</f>
        <v>0</v>
      </c>
      <c r="AS18" s="29">
        <f>AQ18*(1+0.25*AR18)*Параметри!$K$51</f>
        <v>0</v>
      </c>
      <c r="AT18" s="40">
        <f>ROUNDUP('Дані з ДІСО'!AF18/Параметри!$K$70,0)</f>
        <v>0</v>
      </c>
      <c r="AU18" s="40">
        <f t="shared" si="6"/>
        <v>0</v>
      </c>
      <c r="AV18" s="40">
        <f>IF(AT18=0,0,'Дані з ДІСО'!AI18/'Дані з ДІСО'!AF18)</f>
        <v>0</v>
      </c>
      <c r="AW18" s="29">
        <f>AU18*(1+0.25*AV18)*Параметри!$K$51</f>
        <v>0</v>
      </c>
      <c r="AX18" s="40">
        <f>ROUNDUP('Дані з ДІСО'!AR18/Параметри!$K$29,0)</f>
        <v>0</v>
      </c>
      <c r="AY18" s="40">
        <f>ROUNDUP('Дані з ДІСО'!AS18/Параметри!$K$29,0)</f>
        <v>0</v>
      </c>
      <c r="AZ18" s="40">
        <f>ROUNDUP('Дані з ДІСО'!AT18/Параметри!$K$29,0)</f>
        <v>0</v>
      </c>
      <c r="BA18" s="64">
        <f>(AX18*Параметри!$K$32+AY18*Параметри!$L$32+AZ18*Параметри!$M$32)/18</f>
        <v>0</v>
      </c>
      <c r="BB18" s="29">
        <f>(BA18*Параметри!$K$51+SUM('Дані з ДІСО'!AR18:AT18)*Параметри!$K$48*Параметри!$K$20/1000)*Параметри!$K$74</f>
        <v>0</v>
      </c>
      <c r="BC18" s="40">
        <f>ROUNDUP(('Дані не з ДІСО'!I18+'Дані не з ДІСО'!K18)/Параметри!$K$26,0)</f>
        <v>0</v>
      </c>
      <c r="BD18" s="29">
        <f>BC18*Параметри!$M$36/18</f>
        <v>0</v>
      </c>
      <c r="BE18" s="40">
        <f>IF(BC18=0,0,'Дані не з ДІСО'!K18/('Дані не з ДІСО'!I18+'Дані не з ДІСО'!K18))</f>
        <v>0</v>
      </c>
      <c r="BF18" s="29">
        <f>(1+0.25*BE18)*BD18*Параметри!$K$51</f>
        <v>0</v>
      </c>
      <c r="BG18" s="40">
        <f>ROUNDUP('Дані не з ДІСО'!M18/Параметри!$K$27,0)</f>
        <v>0</v>
      </c>
      <c r="BH18" s="40">
        <f>BG18*Параметри!$M$37/18</f>
        <v>0</v>
      </c>
      <c r="BI18" s="29">
        <f>BH18*Параметри!$K$51</f>
        <v>0</v>
      </c>
      <c r="BJ18" s="29">
        <f>'Дані не з ДІСО'!N18*Параметри!$K$76</f>
        <v>0</v>
      </c>
      <c r="BK18" s="40">
        <f>ROUNDUP('Дані з ДІСО'!V18/Параметри!$K$25,0)</f>
        <v>0</v>
      </c>
      <c r="BL18" s="40">
        <f>ROUNDUP('Дані з ДІСО'!W18/Параметри!$K$25,0)</f>
        <v>0</v>
      </c>
      <c r="BM18" s="40">
        <f>ROUNDUP('Дані з ДІСО'!X18/Параметри!$K$25,0)</f>
        <v>0</v>
      </c>
      <c r="BN18" s="40">
        <f>(BK18*Параметри!$K$34+BL18*Параметри!$L$34+BM18*Параметри!$M$34)/18</f>
        <v>0</v>
      </c>
      <c r="BO18" s="40">
        <f>IF(K18=0,0,'Дані з ДІСО'!AC18/K18)</f>
        <v>0</v>
      </c>
      <c r="BP18" s="29">
        <f>(1+0.25*BO18)*BN18*Параметри!$K$51</f>
        <v>0</v>
      </c>
      <c r="BQ18" s="29">
        <f>BP18*'Коефіцієнти АТО'!U18</f>
        <v>0</v>
      </c>
      <c r="BR18" s="29">
        <f>K18*(1+0.25*BO18)*Параметри!$K$66*Параметри!$K$20/1000</f>
        <v>0</v>
      </c>
      <c r="BS18" s="29">
        <f>(1+0.25*BO18)*K18*'Коефіцієнти АТО'!S18*Параметри!$K$20/1000</f>
        <v>0</v>
      </c>
      <c r="BT18" s="29">
        <f t="shared" si="7"/>
        <v>0</v>
      </c>
      <c r="BU18" s="40">
        <f>ROUNDUP('Дані з ДІСО'!AG18/Параметри!$K$71,0)</f>
        <v>0</v>
      </c>
      <c r="BV18" s="40">
        <f t="shared" si="8"/>
        <v>0</v>
      </c>
      <c r="BW18" s="40">
        <f>IF('Дані з ДІСО'!AG18=0,0,'Дані з ДІСО'!AJ18/'Дані з ДІСО'!AG18)</f>
        <v>0</v>
      </c>
      <c r="BX18" s="29">
        <f>BV18*(1+0.25*BW18)*Параметри!$K$51</f>
        <v>0</v>
      </c>
      <c r="BY18" s="29">
        <f>ROUND(IF(Параметри!$K$77="No",CC18,CC18*Параметри!$K$78)+AG18,1)</f>
        <v>22594.400000000001</v>
      </c>
      <c r="BZ18" s="29">
        <f>ROUND(IF(Параметри!$K$77="No",BF18,BF18*Параметри!$K$78),1)</f>
        <v>0</v>
      </c>
      <c r="CA18" s="29">
        <f>ROUND(IF(Параметри!$K$77="No",BI18,BI18*Параметри!$K$78),1)</f>
        <v>0</v>
      </c>
      <c r="CB18" s="29">
        <f>ROUND(IF(Параметри!$K$77="No",BJ18,BJ18*Параметри!$K$78),1)</f>
        <v>0</v>
      </c>
      <c r="CC18" s="29">
        <f t="shared" si="2"/>
        <v>25104.865841873623</v>
      </c>
    </row>
    <row r="19" spans="1:81">
      <c r="A19" s="9">
        <v>18</v>
      </c>
      <c r="B19" s="9" t="s">
        <v>3148</v>
      </c>
      <c r="C19" s="9" t="s">
        <v>3148</v>
      </c>
      <c r="D19" s="9" t="s">
        <v>3144</v>
      </c>
      <c r="E19" s="9" t="s">
        <v>24</v>
      </c>
      <c r="F19" s="9" t="s">
        <v>3165</v>
      </c>
      <c r="G19" s="9" t="s">
        <v>56</v>
      </c>
      <c r="H19" s="29">
        <f>SUM('Дані з ДІСО'!J19:L19)</f>
        <v>825</v>
      </c>
      <c r="I19" s="29">
        <f>SUM('Дані з ДІСО'!G19:I19)</f>
        <v>67</v>
      </c>
      <c r="J19" s="29">
        <f>SUM('Дані з ДІСО'!P19:R19)</f>
        <v>0</v>
      </c>
      <c r="K19" s="29">
        <f>SUM('Дані з ДІСО'!V19:X19)</f>
        <v>0</v>
      </c>
      <c r="L19" s="40">
        <f>ROUNDUP('Дані з ДІСО'!J19/'Коефіцієнти АТО'!$R19,0)</f>
        <v>26</v>
      </c>
      <c r="M19" s="40">
        <f>ROUNDUP('Дані з ДІСО'!K19/'Коефіцієнти АТО'!$R19,0)</f>
        <v>33</v>
      </c>
      <c r="N19" s="40">
        <f>ROUNDUP('Дані з ДІСО'!L19/'Коефіцієнти АТО'!$R19,0)</f>
        <v>3</v>
      </c>
      <c r="O19" s="59">
        <f>(L19*Параметри!$K$32+M19*Параметри!$L$32+N19*Параметри!$M$32)/18</f>
        <v>99.088888888888903</v>
      </c>
      <c r="P19" s="41">
        <f>IF(H19=0,"",'Дані з ДІСО'!Y19/H19)</f>
        <v>0</v>
      </c>
      <c r="Q19" s="29">
        <f>IF(H19=0,"",(1+0.25*P19)*O19*Параметри!$K$51)</f>
        <v>20295.407123636091</v>
      </c>
      <c r="R19" s="29">
        <f>IF(H19=0,"",Q19*'Коефіцієнти АТО'!T19)</f>
        <v>345.02192110181358</v>
      </c>
      <c r="S19" s="29">
        <f>IF(H19=0,"",H19*(1+0.25*P19)*Параметри!$K$66*Параметри!$K$20/1000)</f>
        <v>0</v>
      </c>
      <c r="T19" s="29">
        <f>IF(H19=0,"",H19*(1+0.25*P19)*'Коефіцієнти АТО'!$S19*Параметри!$K$20/1000)</f>
        <v>4161.2639521830652</v>
      </c>
      <c r="U19" s="29">
        <f t="shared" si="3"/>
        <v>24801.692996920967</v>
      </c>
      <c r="V19" s="29">
        <f t="shared" si="4"/>
        <v>24801.692996920967</v>
      </c>
      <c r="W19" s="40">
        <f>ROUNDUP('Дані з ДІСО'!P19/Параметри!$K$24,0)</f>
        <v>0</v>
      </c>
      <c r="X19" s="40">
        <f>ROUNDUP('Дані з ДІСО'!Q19/Параметри!$K$24,0)</f>
        <v>0</v>
      </c>
      <c r="Y19" s="40">
        <f>ROUNDUP('Дані з ДІСО'!R19/Параметри!$K$24,0)</f>
        <v>0</v>
      </c>
      <c r="Z19" s="59">
        <f>(W19*Параметри!$K$33+X19*Параметри!$L$33+Y19*Параметри!$M$33)/18</f>
        <v>0</v>
      </c>
      <c r="AA19" s="41">
        <f>IF(J19=0,0,'Дані з ДІСО'!AA19/J19)</f>
        <v>0</v>
      </c>
      <c r="AB19" s="29">
        <f>(1+0.25*AA19)*Z19*Параметри!$K$51</f>
        <v>0</v>
      </c>
      <c r="AC19" s="29">
        <f>AB19*'Коефіцієнти АТО'!U19</f>
        <v>0</v>
      </c>
      <c r="AD19" s="29">
        <f>J19*(1+0.25*AA19)*Параметри!$K$66*Параметри!$K$20/1000</f>
        <v>0</v>
      </c>
      <c r="AE19" s="29">
        <f>(1+0.25*AA19)*J19*'Коефіцієнти АТО'!S19*Параметри!$K$20/1000</f>
        <v>0</v>
      </c>
      <c r="AF19" s="29">
        <f t="shared" si="0"/>
        <v>0</v>
      </c>
      <c r="AG19" s="29">
        <v>0</v>
      </c>
      <c r="AH19" s="40">
        <v>5</v>
      </c>
      <c r="AI19" s="40">
        <v>0</v>
      </c>
      <c r="AJ19" s="40">
        <f t="shared" si="1"/>
        <v>0</v>
      </c>
      <c r="AK19" s="29">
        <f>(AH19+AI19)*(1+0.25*AJ19)*Параметри!$K$53</f>
        <v>897.14637848000029</v>
      </c>
      <c r="AL19" s="29">
        <f>ROUNDUP(('Дані з ДІСО'!AU19+'Дані з ДІСО'!AW19)/Параметри!$K$28,0)</f>
        <v>0</v>
      </c>
      <c r="AM19" s="64">
        <f>AL19*Параметри!$M$35/18</f>
        <v>0</v>
      </c>
      <c r="AN19" s="29">
        <f>IF(AL19=0,0,'Дані з ДІСО'!AW19/SUM('Дані з ДІСО'!AU19,'Дані з ДІСО'!AW19))</f>
        <v>0</v>
      </c>
      <c r="AO19" s="29">
        <f>(1+0.25*AN19)*AM19*Параметри!$K$51</f>
        <v>0</v>
      </c>
      <c r="AP19" s="40">
        <f>ROUNDUP(('Дані з ДІСО'!AE19+'Дані не з ДІСО'!E19+'Дані не з ДІСО'!G19)/Параметри!$K$69,0)</f>
        <v>0</v>
      </c>
      <c r="AQ19" s="40">
        <f t="shared" si="5"/>
        <v>0</v>
      </c>
      <c r="AR19" s="40">
        <f>IF(AP19=0,0,('Дані з ДІСО'!AH19+'Дані не з ДІСО'!G19)/('Дані з ДІСО'!AE19+'Дані не з ДІСО'!E19+'Дані не з ДІСО'!G19))</f>
        <v>0</v>
      </c>
      <c r="AS19" s="29">
        <f>AQ19*(1+0.25*AR19)*Параметри!$K$51</f>
        <v>0</v>
      </c>
      <c r="AT19" s="40">
        <f>ROUNDUP('Дані з ДІСО'!AF19/Параметри!$K$70,0)</f>
        <v>0</v>
      </c>
      <c r="AU19" s="40">
        <f t="shared" si="6"/>
        <v>0</v>
      </c>
      <c r="AV19" s="40">
        <f>IF(AT19=0,0,'Дані з ДІСО'!AI19/'Дані з ДІСО'!AF19)</f>
        <v>0</v>
      </c>
      <c r="AW19" s="29">
        <f>AU19*(1+0.25*AV19)*Параметри!$K$51</f>
        <v>0</v>
      </c>
      <c r="AX19" s="40">
        <f>ROUNDUP('Дані з ДІСО'!AR19/Параметри!$K$29,0)</f>
        <v>0</v>
      </c>
      <c r="AY19" s="40">
        <f>ROUNDUP('Дані з ДІСО'!AS19/Параметри!$K$29,0)</f>
        <v>0</v>
      </c>
      <c r="AZ19" s="40">
        <f>ROUNDUP('Дані з ДІСО'!AT19/Параметри!$K$29,0)</f>
        <v>0</v>
      </c>
      <c r="BA19" s="64">
        <f>(AX19*Параметри!$K$32+AY19*Параметри!$L$32+AZ19*Параметри!$M$32)/18</f>
        <v>0</v>
      </c>
      <c r="BB19" s="29">
        <f>(BA19*Параметри!$K$51+SUM('Дані з ДІСО'!AR19:AT19)*Параметри!$K$48*Параметри!$K$20/1000)*Параметри!$K$74</f>
        <v>0</v>
      </c>
      <c r="BC19" s="40">
        <f>ROUNDUP(('Дані не з ДІСО'!I19+'Дані не з ДІСО'!K19)/Параметри!$K$26,0)</f>
        <v>0</v>
      </c>
      <c r="BD19" s="29">
        <f>BC19*Параметри!$M$36/18</f>
        <v>0</v>
      </c>
      <c r="BE19" s="40">
        <f>IF(BC19=0,0,'Дані не з ДІСО'!K19/('Дані не з ДІСО'!I19+'Дані не з ДІСО'!K19))</f>
        <v>0</v>
      </c>
      <c r="BF19" s="29">
        <f>(1+0.25*BE19)*BD19*Параметри!$K$51</f>
        <v>0</v>
      </c>
      <c r="BG19" s="40">
        <f>ROUNDUP('Дані не з ДІСО'!M19/Параметри!$K$27,0)</f>
        <v>0</v>
      </c>
      <c r="BH19" s="40">
        <f>BG19*Параметри!$M$37/18</f>
        <v>0</v>
      </c>
      <c r="BI19" s="29">
        <f>BH19*Параметри!$K$51</f>
        <v>0</v>
      </c>
      <c r="BJ19" s="29">
        <f>'Дані не з ДІСО'!N19*Параметри!$K$76</f>
        <v>0</v>
      </c>
      <c r="BK19" s="40">
        <f>ROUNDUP('Дані з ДІСО'!V19/Параметри!$K$25,0)</f>
        <v>0</v>
      </c>
      <c r="BL19" s="40">
        <f>ROUNDUP('Дані з ДІСО'!W19/Параметри!$K$25,0)</f>
        <v>0</v>
      </c>
      <c r="BM19" s="40">
        <f>ROUNDUP('Дані з ДІСО'!X19/Параметри!$K$25,0)</f>
        <v>0</v>
      </c>
      <c r="BN19" s="40">
        <f>(BK19*Параметри!$K$34+BL19*Параметри!$L$34+BM19*Параметри!$M$34)/18</f>
        <v>0</v>
      </c>
      <c r="BO19" s="40">
        <f>IF(K19=0,0,'Дані з ДІСО'!AC19/K19)</f>
        <v>0</v>
      </c>
      <c r="BP19" s="29">
        <f>(1+0.25*BO19)*BN19*Параметри!$K$51</f>
        <v>0</v>
      </c>
      <c r="BQ19" s="29">
        <f>BP19*'Коефіцієнти АТО'!U19</f>
        <v>0</v>
      </c>
      <c r="BR19" s="29">
        <f>K19*(1+0.25*BO19)*Параметри!$K$66*Параметри!$K$20/1000</f>
        <v>0</v>
      </c>
      <c r="BS19" s="29">
        <f>(1+0.25*BO19)*K19*'Коефіцієнти АТО'!S19*Параметри!$K$20/1000</f>
        <v>0</v>
      </c>
      <c r="BT19" s="29">
        <f t="shared" si="7"/>
        <v>0</v>
      </c>
      <c r="BU19" s="40">
        <f>ROUNDUP('Дані з ДІСО'!AG19/Параметри!$K$71,0)</f>
        <v>0</v>
      </c>
      <c r="BV19" s="40">
        <f t="shared" si="8"/>
        <v>0</v>
      </c>
      <c r="BW19" s="40">
        <f>IF('Дані з ДІСО'!AG19=0,0,'Дані з ДІСО'!AJ19/'Дані з ДІСО'!AG19)</f>
        <v>0</v>
      </c>
      <c r="BX19" s="29">
        <f>BV19*(1+0.25*BW19)*Параметри!$K$51</f>
        <v>0</v>
      </c>
      <c r="BY19" s="29">
        <f>ROUND(IF(Параметри!$K$77="No",CC19,CC19*Параметри!$K$78)+AG19,1)</f>
        <v>23129</v>
      </c>
      <c r="BZ19" s="29">
        <f>ROUND(IF(Параметри!$K$77="No",BF19,BF19*Параметри!$K$78),1)</f>
        <v>0</v>
      </c>
      <c r="CA19" s="29">
        <f>ROUND(IF(Параметри!$K$77="No",BI19,BI19*Параметри!$K$78),1)</f>
        <v>0</v>
      </c>
      <c r="CB19" s="29">
        <f>ROUND(IF(Параметри!$K$77="No",BJ19,BJ19*Параметри!$K$78),1)</f>
        <v>0</v>
      </c>
      <c r="CC19" s="29">
        <f t="shared" si="2"/>
        <v>25698.839375400967</v>
      </c>
    </row>
    <row r="20" spans="1:81">
      <c r="A20" s="9">
        <v>19</v>
      </c>
      <c r="B20" s="9" t="s">
        <v>3148</v>
      </c>
      <c r="C20" s="9" t="s">
        <v>3148</v>
      </c>
      <c r="D20" s="9" t="s">
        <v>3144</v>
      </c>
      <c r="E20" s="9" t="s">
        <v>24</v>
      </c>
      <c r="F20" s="9" t="s">
        <v>3166</v>
      </c>
      <c r="G20" s="9" t="s">
        <v>58</v>
      </c>
      <c r="H20" s="29">
        <f>SUM('Дані з ДІСО'!J20:L20)</f>
        <v>1603</v>
      </c>
      <c r="I20" s="29">
        <f>SUM('Дані з ДІСО'!G20:I20)</f>
        <v>83</v>
      </c>
      <c r="J20" s="29">
        <f>SUM('Дані з ДІСО'!P20:R20)</f>
        <v>0</v>
      </c>
      <c r="K20" s="29">
        <f>SUM('Дані з ДІСО'!V20:X20)</f>
        <v>0</v>
      </c>
      <c r="L20" s="40">
        <f>ROUNDUP('Дані з ДІСО'!J20/'Коефіцієнти АТО'!$R20,0)</f>
        <v>36</v>
      </c>
      <c r="M20" s="40">
        <f>ROUNDUP('Дані з ДІСО'!K20/'Коефіцієнти АТО'!$R20,0)</f>
        <v>50</v>
      </c>
      <c r="N20" s="40">
        <f>ROUNDUP('Дані з ДІСО'!L20/'Коефіцієнти АТО'!$R20,0)</f>
        <v>19</v>
      </c>
      <c r="O20" s="59">
        <f>(L20*Параметри!$K$32+M20*Параметри!$L$32+N20*Параметри!$M$32)/18</f>
        <v>174.30555555555554</v>
      </c>
      <c r="P20" s="41">
        <f>IF(H20=0,"",'Дані з ДІСО'!Y20/H20)</f>
        <v>0</v>
      </c>
      <c r="Q20" s="29">
        <f>IF(H20=0,"",(1+0.25*P20)*O20*Параметри!$K$51)</f>
        <v>35701.300656205553</v>
      </c>
      <c r="R20" s="29">
        <f>IF(H20=0,"",Q20*'Коефіцієнти АТО'!T20)</f>
        <v>606.92211115549446</v>
      </c>
      <c r="S20" s="29">
        <f>IF(H20=0,"",H20*(1+0.25*P20)*Параметри!$K$66*Параметри!$K$20/1000)</f>
        <v>0</v>
      </c>
      <c r="T20" s="29">
        <f>IF(H20=0,"",H20*(1+0.25*P20)*'Коефіцієнти АТО'!$S20*Параметри!$K$20/1000)</f>
        <v>8085.4619579993387</v>
      </c>
      <c r="U20" s="29">
        <f t="shared" si="3"/>
        <v>44393.684725360385</v>
      </c>
      <c r="V20" s="29">
        <f t="shared" si="4"/>
        <v>44393.684725360385</v>
      </c>
      <c r="W20" s="40">
        <f>ROUNDUP('Дані з ДІСО'!P20/Параметри!$K$24,0)</f>
        <v>0</v>
      </c>
      <c r="X20" s="40">
        <f>ROUNDUP('Дані з ДІСО'!Q20/Параметри!$K$24,0)</f>
        <v>0</v>
      </c>
      <c r="Y20" s="40">
        <f>ROUNDUP('Дані з ДІСО'!R20/Параметри!$K$24,0)</f>
        <v>0</v>
      </c>
      <c r="Z20" s="59">
        <f>(W20*Параметри!$K$33+X20*Параметри!$L$33+Y20*Параметри!$M$33)/18</f>
        <v>0</v>
      </c>
      <c r="AA20" s="41">
        <f>IF(J20=0,0,'Дані з ДІСО'!AA20/J20)</f>
        <v>0</v>
      </c>
      <c r="AB20" s="29">
        <f>(1+0.25*AA20)*Z20*Параметри!$K$51</f>
        <v>0</v>
      </c>
      <c r="AC20" s="29">
        <f>AB20*'Коефіцієнти АТО'!U20</f>
        <v>0</v>
      </c>
      <c r="AD20" s="29">
        <f>J20*(1+0.25*AA20)*Параметри!$K$66*Параметри!$K$20/1000</f>
        <v>0</v>
      </c>
      <c r="AE20" s="29">
        <f>(1+0.25*AA20)*J20*'Коефіцієнти АТО'!S20*Параметри!$K$20/1000</f>
        <v>0</v>
      </c>
      <c r="AF20" s="29">
        <f t="shared" si="0"/>
        <v>0</v>
      </c>
      <c r="AG20" s="29">
        <v>0</v>
      </c>
      <c r="AH20" s="40">
        <v>17</v>
      </c>
      <c r="AI20" s="40">
        <v>0</v>
      </c>
      <c r="AJ20" s="40">
        <f t="shared" si="1"/>
        <v>0</v>
      </c>
      <c r="AK20" s="29">
        <f>(AH20+AI20)*(1+0.25*AJ20)*Параметри!$K$53</f>
        <v>3050.2976868320006</v>
      </c>
      <c r="AL20" s="29">
        <f>ROUNDUP(('Дані з ДІСО'!AU20+'Дані з ДІСО'!AW20)/Параметри!$K$28,0)</f>
        <v>0</v>
      </c>
      <c r="AM20" s="64">
        <f>AL20*Параметри!$M$35/18</f>
        <v>0</v>
      </c>
      <c r="AN20" s="29">
        <f>IF(AL20=0,0,'Дані з ДІСО'!AW20/SUM('Дані з ДІСО'!AU20,'Дані з ДІСО'!AW20))</f>
        <v>0</v>
      </c>
      <c r="AO20" s="29">
        <f>(1+0.25*AN20)*AM20*Параметри!$K$51</f>
        <v>0</v>
      </c>
      <c r="AP20" s="40">
        <f>ROUNDUP(('Дані з ДІСО'!AE20+'Дані не з ДІСО'!E20+'Дані не з ДІСО'!G20)/Параметри!$K$69,0)</f>
        <v>0</v>
      </c>
      <c r="AQ20" s="40">
        <f t="shared" si="5"/>
        <v>0</v>
      </c>
      <c r="AR20" s="40">
        <f>IF(AP20=0,0,('Дані з ДІСО'!AH20+'Дані не з ДІСО'!G20)/('Дані з ДІСО'!AE20+'Дані не з ДІСО'!E20+'Дані не з ДІСО'!G20))</f>
        <v>0</v>
      </c>
      <c r="AS20" s="29">
        <f>AQ20*(1+0.25*AR20)*Параметри!$K$51</f>
        <v>0</v>
      </c>
      <c r="AT20" s="40">
        <f>ROUNDUP('Дані з ДІСО'!AF20/Параметри!$K$70,0)</f>
        <v>0</v>
      </c>
      <c r="AU20" s="40">
        <f t="shared" si="6"/>
        <v>0</v>
      </c>
      <c r="AV20" s="40">
        <f>IF(AT20=0,0,'Дані з ДІСО'!AI20/'Дані з ДІСО'!AF20)</f>
        <v>0</v>
      </c>
      <c r="AW20" s="29">
        <f>AU20*(1+0.25*AV20)*Параметри!$K$51</f>
        <v>0</v>
      </c>
      <c r="AX20" s="40">
        <f>ROUNDUP('Дані з ДІСО'!AR20/Параметри!$K$29,0)</f>
        <v>0</v>
      </c>
      <c r="AY20" s="40">
        <f>ROUNDUP('Дані з ДІСО'!AS20/Параметри!$K$29,0)</f>
        <v>0</v>
      </c>
      <c r="AZ20" s="40">
        <f>ROUNDUP('Дані з ДІСО'!AT20/Параметри!$K$29,0)</f>
        <v>0</v>
      </c>
      <c r="BA20" s="64">
        <f>(AX20*Параметри!$K$32+AY20*Параметри!$L$32+AZ20*Параметри!$M$32)/18</f>
        <v>0</v>
      </c>
      <c r="BB20" s="29">
        <f>(BA20*Параметри!$K$51+SUM('Дані з ДІСО'!AR20:AT20)*Параметри!$K$48*Параметри!$K$20/1000)*Параметри!$K$74</f>
        <v>0</v>
      </c>
      <c r="BC20" s="40">
        <f>ROUNDUP(('Дані не з ДІСО'!I20+'Дані не з ДІСО'!K20)/Параметри!$K$26,0)</f>
        <v>0</v>
      </c>
      <c r="BD20" s="29">
        <f>BC20*Параметри!$M$36/18</f>
        <v>0</v>
      </c>
      <c r="BE20" s="40">
        <f>IF(BC20=0,0,'Дані не з ДІСО'!K20/('Дані не з ДІСО'!I20+'Дані не з ДІСО'!K20))</f>
        <v>0</v>
      </c>
      <c r="BF20" s="29">
        <f>(1+0.25*BE20)*BD20*Параметри!$K$51</f>
        <v>0</v>
      </c>
      <c r="BG20" s="40">
        <f>ROUNDUP('Дані не з ДІСО'!M20/Параметри!$K$27,0)</f>
        <v>0</v>
      </c>
      <c r="BH20" s="40">
        <f>BG20*Параметри!$M$37/18</f>
        <v>0</v>
      </c>
      <c r="BI20" s="29">
        <f>BH20*Параметри!$K$51</f>
        <v>0</v>
      </c>
      <c r="BJ20" s="29">
        <f>'Дані не з ДІСО'!N20*Параметри!$K$76</f>
        <v>0</v>
      </c>
      <c r="BK20" s="40">
        <f>ROUNDUP('Дані з ДІСО'!V20/Параметри!$K$25,0)</f>
        <v>0</v>
      </c>
      <c r="BL20" s="40">
        <f>ROUNDUP('Дані з ДІСО'!W20/Параметри!$K$25,0)</f>
        <v>0</v>
      </c>
      <c r="BM20" s="40">
        <f>ROUNDUP('Дані з ДІСО'!X20/Параметри!$K$25,0)</f>
        <v>0</v>
      </c>
      <c r="BN20" s="40">
        <f>(BK20*Параметри!$K$34+BL20*Параметри!$L$34+BM20*Параметри!$M$34)/18</f>
        <v>0</v>
      </c>
      <c r="BO20" s="40">
        <f>IF(K20=0,0,'Дані з ДІСО'!AC20/K20)</f>
        <v>0</v>
      </c>
      <c r="BP20" s="29">
        <f>(1+0.25*BO20)*BN20*Параметри!$K$51</f>
        <v>0</v>
      </c>
      <c r="BQ20" s="29">
        <f>BP20*'Коефіцієнти АТО'!U20</f>
        <v>0</v>
      </c>
      <c r="BR20" s="29">
        <f>K20*(1+0.25*BO20)*Параметри!$K$66*Параметри!$K$20/1000</f>
        <v>0</v>
      </c>
      <c r="BS20" s="29">
        <f>(1+0.25*BO20)*K20*'Коефіцієнти АТО'!S20*Параметри!$K$20/1000</f>
        <v>0</v>
      </c>
      <c r="BT20" s="29">
        <f t="shared" si="7"/>
        <v>0</v>
      </c>
      <c r="BU20" s="40">
        <f>ROUNDUP('Дані з ДІСО'!AG20/Параметри!$K$71,0)</f>
        <v>0</v>
      </c>
      <c r="BV20" s="40">
        <f t="shared" si="8"/>
        <v>0</v>
      </c>
      <c r="BW20" s="40">
        <f>IF('Дані з ДІСО'!AG20=0,0,'Дані з ДІСО'!AJ20/'Дані з ДІСО'!AG20)</f>
        <v>0</v>
      </c>
      <c r="BX20" s="29">
        <f>BV20*(1+0.25*BW20)*Параметри!$K$51</f>
        <v>0</v>
      </c>
      <c r="BY20" s="29">
        <f>ROUND(IF(Параметри!$K$77="No",CC20,CC20*Параметри!$K$78)+AG20,1)</f>
        <v>42699.6</v>
      </c>
      <c r="BZ20" s="29">
        <f>ROUND(IF(Параметри!$K$77="No",BF20,BF20*Параметри!$K$78),1)</f>
        <v>0</v>
      </c>
      <c r="CA20" s="29">
        <f>ROUND(IF(Параметри!$K$77="No",BI20,BI20*Параметри!$K$78),1)</f>
        <v>0</v>
      </c>
      <c r="CB20" s="29">
        <f>ROUND(IF(Параметри!$K$77="No",BJ20,BJ20*Параметри!$K$78),1)</f>
        <v>0</v>
      </c>
      <c r="CC20" s="29">
        <f t="shared" si="2"/>
        <v>47443.982412192388</v>
      </c>
    </row>
    <row r="21" spans="1:81">
      <c r="A21" s="9">
        <v>20</v>
      </c>
      <c r="B21" s="9" t="s">
        <v>3148</v>
      </c>
      <c r="C21" s="9" t="s">
        <v>3148</v>
      </c>
      <c r="D21" s="9" t="s">
        <v>3144</v>
      </c>
      <c r="E21" s="9" t="s">
        <v>24</v>
      </c>
      <c r="F21" s="9" t="s">
        <v>3167</v>
      </c>
      <c r="G21" s="9" t="s">
        <v>60</v>
      </c>
      <c r="H21" s="29">
        <f>SUM('Дані з ДІСО'!J21:L21)</f>
        <v>1612</v>
      </c>
      <c r="I21" s="29">
        <f>SUM('Дані з ДІСО'!G21:I21)</f>
        <v>93</v>
      </c>
      <c r="J21" s="29">
        <f>SUM('Дані з ДІСО'!P21:R21)</f>
        <v>0</v>
      </c>
      <c r="K21" s="29">
        <f>SUM('Дані з ДІСО'!V21:X21)</f>
        <v>0</v>
      </c>
      <c r="L21" s="40">
        <f>ROUNDUP('Дані з ДІСО'!J21/'Коефіцієнти АТО'!$R21,0)</f>
        <v>42</v>
      </c>
      <c r="M21" s="40">
        <f>ROUNDUP('Дані з ДІСО'!K21/'Коефіцієнти АТО'!$R21,0)</f>
        <v>54</v>
      </c>
      <c r="N21" s="40">
        <f>ROUNDUP('Дані з ДІСО'!L21/'Коефіцієнти АТО'!$R21,0)</f>
        <v>10</v>
      </c>
      <c r="O21" s="59">
        <f>(L21*Параметри!$K$32+M21*Параметри!$L$32+N21*Параметри!$M$32)/18</f>
        <v>171.48888888888891</v>
      </c>
      <c r="P21" s="41">
        <f>IF(H21=0,"",'Дані з ДІСО'!Y21/H21)</f>
        <v>0</v>
      </c>
      <c r="Q21" s="29">
        <f>IF(H21=0,"",(1+0.25*P21)*O21*Параметри!$K$51)</f>
        <v>35124.390395402494</v>
      </c>
      <c r="R21" s="29">
        <f>IF(H21=0,"",Q21*'Коефіцієнти АТО'!T21)</f>
        <v>597.11463672184243</v>
      </c>
      <c r="S21" s="29">
        <f>IF(H21=0,"",H21*(1+0.25*P21)*Параметри!$K$66*Параметри!$K$20/1000)</f>
        <v>0</v>
      </c>
      <c r="T21" s="29">
        <f>IF(H21=0,"",H21*(1+0.25*P21)*'Коефіцієнти АТО'!$S21*Параметри!$K$20/1000)</f>
        <v>8130.8575647504267</v>
      </c>
      <c r="U21" s="29">
        <f t="shared" si="3"/>
        <v>43852.362596874758</v>
      </c>
      <c r="V21" s="29">
        <f t="shared" si="4"/>
        <v>43852.362596874758</v>
      </c>
      <c r="W21" s="40">
        <f>ROUNDUP('Дані з ДІСО'!P21/Параметри!$K$24,0)</f>
        <v>0</v>
      </c>
      <c r="X21" s="40">
        <f>ROUNDUP('Дані з ДІСО'!Q21/Параметри!$K$24,0)</f>
        <v>0</v>
      </c>
      <c r="Y21" s="40">
        <f>ROUNDUP('Дані з ДІСО'!R21/Параметри!$K$24,0)</f>
        <v>0</v>
      </c>
      <c r="Z21" s="59">
        <f>(W21*Параметри!$K$33+X21*Параметри!$L$33+Y21*Параметри!$M$33)/18</f>
        <v>0</v>
      </c>
      <c r="AA21" s="41">
        <f>IF(J21=0,0,'Дані з ДІСО'!AA21/J21)</f>
        <v>0</v>
      </c>
      <c r="AB21" s="29">
        <f>(1+0.25*AA21)*Z21*Параметри!$K$51</f>
        <v>0</v>
      </c>
      <c r="AC21" s="29">
        <f>AB21*'Коефіцієнти АТО'!U21</f>
        <v>0</v>
      </c>
      <c r="AD21" s="29">
        <f>J21*(1+0.25*AA21)*Параметри!$K$66*Параметри!$K$20/1000</f>
        <v>0</v>
      </c>
      <c r="AE21" s="29">
        <f>(1+0.25*AA21)*J21*'Коефіцієнти АТО'!S21*Параметри!$K$20/1000</f>
        <v>0</v>
      </c>
      <c r="AF21" s="29">
        <f t="shared" si="0"/>
        <v>0</v>
      </c>
      <c r="AG21" s="29">
        <v>0</v>
      </c>
      <c r="AH21" s="40">
        <v>10</v>
      </c>
      <c r="AI21" s="40">
        <v>0</v>
      </c>
      <c r="AJ21" s="40">
        <f t="shared" si="1"/>
        <v>0</v>
      </c>
      <c r="AK21" s="29">
        <f>(AH21+AI21)*(1+0.25*AJ21)*Параметри!$K$53</f>
        <v>1794.2927569600006</v>
      </c>
      <c r="AL21" s="29">
        <f>ROUNDUP(('Дані з ДІСО'!AU21+'Дані з ДІСО'!AW21)/Параметри!$K$28,0)</f>
        <v>0</v>
      </c>
      <c r="AM21" s="64">
        <f>AL21*Параметри!$M$35/18</f>
        <v>0</v>
      </c>
      <c r="AN21" s="29">
        <f>IF(AL21=0,0,'Дані з ДІСО'!AW21/SUM('Дані з ДІСО'!AU21,'Дані з ДІСО'!AW21))</f>
        <v>0</v>
      </c>
      <c r="AO21" s="29">
        <f>(1+0.25*AN21)*AM21*Параметри!$K$51</f>
        <v>0</v>
      </c>
      <c r="AP21" s="40">
        <f>ROUNDUP(('Дані з ДІСО'!AE21+'Дані не з ДІСО'!E21+'Дані не з ДІСО'!G21)/Параметри!$K$69,0)</f>
        <v>0</v>
      </c>
      <c r="AQ21" s="40">
        <f t="shared" si="5"/>
        <v>0</v>
      </c>
      <c r="AR21" s="40">
        <f>IF(AP21=0,0,('Дані з ДІСО'!AH21+'Дані не з ДІСО'!G21)/('Дані з ДІСО'!AE21+'Дані не з ДІСО'!E21+'Дані не з ДІСО'!G21))</f>
        <v>0</v>
      </c>
      <c r="AS21" s="29">
        <f>AQ21*(1+0.25*AR21)*Параметри!$K$51</f>
        <v>0</v>
      </c>
      <c r="AT21" s="40">
        <f>ROUNDUP('Дані з ДІСО'!AF21/Параметри!$K$70,0)</f>
        <v>0</v>
      </c>
      <c r="AU21" s="40">
        <f t="shared" si="6"/>
        <v>0</v>
      </c>
      <c r="AV21" s="40">
        <f>IF(AT21=0,0,'Дані з ДІСО'!AI21/'Дані з ДІСО'!AF21)</f>
        <v>0</v>
      </c>
      <c r="AW21" s="29">
        <f>AU21*(1+0.25*AV21)*Параметри!$K$51</f>
        <v>0</v>
      </c>
      <c r="AX21" s="40">
        <f>ROUNDUP('Дані з ДІСО'!AR21/Параметри!$K$29,0)</f>
        <v>0</v>
      </c>
      <c r="AY21" s="40">
        <f>ROUNDUP('Дані з ДІСО'!AS21/Параметри!$K$29,0)</f>
        <v>0</v>
      </c>
      <c r="AZ21" s="40">
        <f>ROUNDUP('Дані з ДІСО'!AT21/Параметри!$K$29,0)</f>
        <v>0</v>
      </c>
      <c r="BA21" s="64">
        <f>(AX21*Параметри!$K$32+AY21*Параметри!$L$32+AZ21*Параметри!$M$32)/18</f>
        <v>0</v>
      </c>
      <c r="BB21" s="29">
        <f>(BA21*Параметри!$K$51+SUM('Дані з ДІСО'!AR21:AT21)*Параметри!$K$48*Параметри!$K$20/1000)*Параметри!$K$74</f>
        <v>0</v>
      </c>
      <c r="BC21" s="40">
        <f>ROUNDUP(('Дані не з ДІСО'!I21+'Дані не з ДІСО'!K21)/Параметри!$K$26,0)</f>
        <v>0</v>
      </c>
      <c r="BD21" s="29">
        <f>BC21*Параметри!$M$36/18</f>
        <v>0</v>
      </c>
      <c r="BE21" s="40">
        <f>IF(BC21=0,0,'Дані не з ДІСО'!K21/('Дані не з ДІСО'!I21+'Дані не з ДІСО'!K21))</f>
        <v>0</v>
      </c>
      <c r="BF21" s="29">
        <f>(1+0.25*BE21)*BD21*Параметри!$K$51</f>
        <v>0</v>
      </c>
      <c r="BG21" s="40">
        <f>ROUNDUP('Дані не з ДІСО'!M21/Параметри!$K$27,0)</f>
        <v>0</v>
      </c>
      <c r="BH21" s="40">
        <f>BG21*Параметри!$M$37/18</f>
        <v>0</v>
      </c>
      <c r="BI21" s="29">
        <f>BH21*Параметри!$K$51</f>
        <v>0</v>
      </c>
      <c r="BJ21" s="29">
        <f>'Дані не з ДІСО'!N21*Параметри!$K$76</f>
        <v>0</v>
      </c>
      <c r="BK21" s="40">
        <f>ROUNDUP('Дані з ДІСО'!V21/Параметри!$K$25,0)</f>
        <v>0</v>
      </c>
      <c r="BL21" s="40">
        <f>ROUNDUP('Дані з ДІСО'!W21/Параметри!$K$25,0)</f>
        <v>0</v>
      </c>
      <c r="BM21" s="40">
        <f>ROUNDUP('Дані з ДІСО'!X21/Параметри!$K$25,0)</f>
        <v>0</v>
      </c>
      <c r="BN21" s="40">
        <f>(BK21*Параметри!$K$34+BL21*Параметри!$L$34+BM21*Параметри!$M$34)/18</f>
        <v>0</v>
      </c>
      <c r="BO21" s="40">
        <f>IF(K21=0,0,'Дані з ДІСО'!AC21/K21)</f>
        <v>0</v>
      </c>
      <c r="BP21" s="29">
        <f>(1+0.25*BO21)*BN21*Параметри!$K$51</f>
        <v>0</v>
      </c>
      <c r="BQ21" s="29">
        <f>BP21*'Коефіцієнти АТО'!U21</f>
        <v>0</v>
      </c>
      <c r="BR21" s="29">
        <f>K21*(1+0.25*BO21)*Параметри!$K$66*Параметри!$K$20/1000</f>
        <v>0</v>
      </c>
      <c r="BS21" s="29">
        <f>(1+0.25*BO21)*K21*'Коефіцієнти АТО'!S21*Параметри!$K$20/1000</f>
        <v>0</v>
      </c>
      <c r="BT21" s="29">
        <f t="shared" si="7"/>
        <v>0</v>
      </c>
      <c r="BU21" s="40">
        <f>ROUNDUP('Дані з ДІСО'!AG21/Параметри!$K$71,0)</f>
        <v>0</v>
      </c>
      <c r="BV21" s="40">
        <f t="shared" si="8"/>
        <v>0</v>
      </c>
      <c r="BW21" s="40">
        <f>IF('Дані з ДІСО'!AG21=0,0,'Дані з ДІСО'!AJ21/'Дані з ДІСО'!AG21)</f>
        <v>0</v>
      </c>
      <c r="BX21" s="29">
        <f>BV21*(1+0.25*BW21)*Параметри!$K$51</f>
        <v>0</v>
      </c>
      <c r="BY21" s="29">
        <f>ROUND(IF(Параметри!$K$77="No",CC21,CC21*Параметри!$K$78)+AG21,1)</f>
        <v>41082</v>
      </c>
      <c r="BZ21" s="29">
        <f>ROUND(IF(Параметри!$K$77="No",BF21,BF21*Параметри!$K$78),1)</f>
        <v>0</v>
      </c>
      <c r="CA21" s="29">
        <f>ROUND(IF(Параметри!$K$77="No",BI21,BI21*Параметри!$K$78),1)</f>
        <v>0</v>
      </c>
      <c r="CB21" s="29">
        <f>ROUND(IF(Параметри!$K$77="No",BJ21,BJ21*Параметри!$K$78),1)</f>
        <v>0</v>
      </c>
      <c r="CC21" s="29">
        <f t="shared" si="2"/>
        <v>45646.655353834758</v>
      </c>
    </row>
    <row r="22" spans="1:81">
      <c r="A22" s="9">
        <v>21</v>
      </c>
      <c r="B22" s="9" t="s">
        <v>3148</v>
      </c>
      <c r="C22" s="9" t="s">
        <v>3148</v>
      </c>
      <c r="D22" s="9" t="s">
        <v>3144</v>
      </c>
      <c r="E22" s="9" t="s">
        <v>24</v>
      </c>
      <c r="F22" s="9" t="s">
        <v>3168</v>
      </c>
      <c r="G22" s="9" t="s">
        <v>62</v>
      </c>
      <c r="H22" s="29">
        <f>SUM('Дані з ДІСО'!J22:L22)</f>
        <v>313</v>
      </c>
      <c r="I22" s="29">
        <f>SUM('Дані з ДІСО'!G22:I22)</f>
        <v>45</v>
      </c>
      <c r="J22" s="29">
        <f>SUM('Дані з ДІСО'!P22:R22)</f>
        <v>0</v>
      </c>
      <c r="K22" s="29">
        <f>SUM('Дані з ДІСО'!V22:X22)</f>
        <v>0</v>
      </c>
      <c r="L22" s="40">
        <f>ROUNDUP('Дані з ДІСО'!J22/'Коефіцієнти АТО'!$R22,0)</f>
        <v>10</v>
      </c>
      <c r="M22" s="40">
        <f>ROUNDUP('Дані з ДІСО'!K22/'Коефіцієнти АТО'!$R22,0)</f>
        <v>16</v>
      </c>
      <c r="N22" s="40">
        <f>ROUNDUP('Дані з ДІСО'!L22/'Коефіцієнти АТО'!$R22,0)</f>
        <v>3</v>
      </c>
      <c r="O22" s="59">
        <f>(L22*Параметри!$K$32+M22*Параметри!$L$32+N22*Параметри!$M$32)/18</f>
        <v>47.761111111111113</v>
      </c>
      <c r="P22" s="41">
        <f>IF(H22=0,"",'Дані з ДІСО'!Y22/H22)</f>
        <v>0</v>
      </c>
      <c r="Q22" s="29">
        <f>IF(H22=0,"",(1+0.25*P22)*O22*Параметри!$K$51)</f>
        <v>9782.4408523155107</v>
      </c>
      <c r="R22" s="29">
        <f>IF(H22=0,"",Q22*'Коефіцієнти АТО'!T22)</f>
        <v>166.30149448936371</v>
      </c>
      <c r="S22" s="29">
        <f>IF(H22=0,"",H22*(1+0.25*P22)*Параметри!$K$66*Параметри!$K$20/1000)</f>
        <v>0</v>
      </c>
      <c r="T22" s="29">
        <f>IF(H22=0,"",H22*(1+0.25*P22)*'Коефіцієнти АТО'!$S22*Параметри!$K$20/1000)</f>
        <v>1578.7583236767268</v>
      </c>
      <c r="U22" s="29">
        <f t="shared" si="3"/>
        <v>11527.500670481601</v>
      </c>
      <c r="V22" s="29">
        <f t="shared" si="4"/>
        <v>11527.500670481601</v>
      </c>
      <c r="W22" s="40">
        <f>ROUNDUP('Дані з ДІСО'!P22/Параметри!$K$24,0)</f>
        <v>0</v>
      </c>
      <c r="X22" s="40">
        <f>ROUNDUP('Дані з ДІСО'!Q22/Параметри!$K$24,0)</f>
        <v>0</v>
      </c>
      <c r="Y22" s="40">
        <f>ROUNDUP('Дані з ДІСО'!R22/Параметри!$K$24,0)</f>
        <v>0</v>
      </c>
      <c r="Z22" s="59">
        <f>(W22*Параметри!$K$33+X22*Параметри!$L$33+Y22*Параметри!$M$33)/18</f>
        <v>0</v>
      </c>
      <c r="AA22" s="41">
        <f>IF(J22=0,0,'Дані з ДІСО'!AA22/J22)</f>
        <v>0</v>
      </c>
      <c r="AB22" s="29">
        <f>(1+0.25*AA22)*Z22*Параметри!$K$51</f>
        <v>0</v>
      </c>
      <c r="AC22" s="29">
        <f>AB22*'Коефіцієнти АТО'!U22</f>
        <v>0</v>
      </c>
      <c r="AD22" s="29">
        <f>J22*(1+0.25*AA22)*Параметри!$K$66*Параметри!$K$20/1000</f>
        <v>0</v>
      </c>
      <c r="AE22" s="29">
        <f>(1+0.25*AA22)*J22*'Коефіцієнти АТО'!S22*Параметри!$K$20/1000</f>
        <v>0</v>
      </c>
      <c r="AF22" s="29">
        <f t="shared" si="0"/>
        <v>0</v>
      </c>
      <c r="AG22" s="29">
        <v>0</v>
      </c>
      <c r="AH22" s="40">
        <v>0</v>
      </c>
      <c r="AI22" s="40">
        <v>0</v>
      </c>
      <c r="AJ22" s="40">
        <f t="shared" si="1"/>
        <v>0</v>
      </c>
      <c r="AK22" s="29">
        <f>(AH22+AI22)*(1+0.25*AJ22)*Параметри!$K$53</f>
        <v>0</v>
      </c>
      <c r="AL22" s="29">
        <f>ROUNDUP(('Дані з ДІСО'!AU22+'Дані з ДІСО'!AW22)/Параметри!$K$28,0)</f>
        <v>0</v>
      </c>
      <c r="AM22" s="64">
        <f>AL22*Параметри!$M$35/18</f>
        <v>0</v>
      </c>
      <c r="AN22" s="29">
        <f>IF(AL22=0,0,'Дані з ДІСО'!AW22/SUM('Дані з ДІСО'!AU22,'Дані з ДІСО'!AW22))</f>
        <v>0</v>
      </c>
      <c r="AO22" s="29">
        <f>(1+0.25*AN22)*AM22*Параметри!$K$51</f>
        <v>0</v>
      </c>
      <c r="AP22" s="40">
        <f>ROUNDUP(('Дані з ДІСО'!AE22+'Дані не з ДІСО'!E22+'Дані не з ДІСО'!G22)/Параметри!$K$69,0)</f>
        <v>0</v>
      </c>
      <c r="AQ22" s="40">
        <f t="shared" si="5"/>
        <v>0</v>
      </c>
      <c r="AR22" s="40">
        <f>IF(AP22=0,0,('Дані з ДІСО'!AH22+'Дані не з ДІСО'!G22)/('Дані з ДІСО'!AE22+'Дані не з ДІСО'!E22+'Дані не з ДІСО'!G22))</f>
        <v>0</v>
      </c>
      <c r="AS22" s="29">
        <f>AQ22*(1+0.25*AR22)*Параметри!$K$51</f>
        <v>0</v>
      </c>
      <c r="AT22" s="40">
        <f>ROUNDUP('Дані з ДІСО'!AF22/Параметри!$K$70,0)</f>
        <v>0</v>
      </c>
      <c r="AU22" s="40">
        <f t="shared" si="6"/>
        <v>0</v>
      </c>
      <c r="AV22" s="40">
        <f>IF(AT22=0,0,'Дані з ДІСО'!AI22/'Дані з ДІСО'!AF22)</f>
        <v>0</v>
      </c>
      <c r="AW22" s="29">
        <f>AU22*(1+0.25*AV22)*Параметри!$K$51</f>
        <v>0</v>
      </c>
      <c r="AX22" s="40">
        <f>ROUNDUP('Дані з ДІСО'!AR22/Параметри!$K$29,0)</f>
        <v>0</v>
      </c>
      <c r="AY22" s="40">
        <f>ROUNDUP('Дані з ДІСО'!AS22/Параметри!$K$29,0)</f>
        <v>0</v>
      </c>
      <c r="AZ22" s="40">
        <f>ROUNDUP('Дані з ДІСО'!AT22/Параметри!$K$29,0)</f>
        <v>0</v>
      </c>
      <c r="BA22" s="64">
        <f>(AX22*Параметри!$K$32+AY22*Параметри!$L$32+AZ22*Параметри!$M$32)/18</f>
        <v>0</v>
      </c>
      <c r="BB22" s="29">
        <f>(BA22*Параметри!$K$51+SUM('Дані з ДІСО'!AR22:AT22)*Параметри!$K$48*Параметри!$K$20/1000)*Параметри!$K$74</f>
        <v>0</v>
      </c>
      <c r="BC22" s="40">
        <f>ROUNDUP(('Дані не з ДІСО'!I22+'Дані не з ДІСО'!K22)/Параметри!$K$26,0)</f>
        <v>0</v>
      </c>
      <c r="BD22" s="29">
        <f>BC22*Параметри!$M$36/18</f>
        <v>0</v>
      </c>
      <c r="BE22" s="40">
        <f>IF(BC22=0,0,'Дані не з ДІСО'!K22/('Дані не з ДІСО'!I22+'Дані не з ДІСО'!K22))</f>
        <v>0</v>
      </c>
      <c r="BF22" s="29">
        <f>(1+0.25*BE22)*BD22*Параметри!$K$51</f>
        <v>0</v>
      </c>
      <c r="BG22" s="40">
        <f>ROUNDUP('Дані не з ДІСО'!M22/Параметри!$K$27,0)</f>
        <v>0</v>
      </c>
      <c r="BH22" s="40">
        <f>BG22*Параметри!$M$37/18</f>
        <v>0</v>
      </c>
      <c r="BI22" s="29">
        <f>BH22*Параметри!$K$51</f>
        <v>0</v>
      </c>
      <c r="BJ22" s="29">
        <f>'Дані не з ДІСО'!N22*Параметри!$K$76</f>
        <v>0</v>
      </c>
      <c r="BK22" s="40">
        <f>ROUNDUP('Дані з ДІСО'!V22/Параметри!$K$25,0)</f>
        <v>0</v>
      </c>
      <c r="BL22" s="40">
        <f>ROUNDUP('Дані з ДІСО'!W22/Параметри!$K$25,0)</f>
        <v>0</v>
      </c>
      <c r="BM22" s="40">
        <f>ROUNDUP('Дані з ДІСО'!X22/Параметри!$K$25,0)</f>
        <v>0</v>
      </c>
      <c r="BN22" s="40">
        <f>(BK22*Параметри!$K$34+BL22*Параметри!$L$34+BM22*Параметри!$M$34)/18</f>
        <v>0</v>
      </c>
      <c r="BO22" s="40">
        <f>IF(K22=0,0,'Дані з ДІСО'!AC22/K22)</f>
        <v>0</v>
      </c>
      <c r="BP22" s="29">
        <f>(1+0.25*BO22)*BN22*Параметри!$K$51</f>
        <v>0</v>
      </c>
      <c r="BQ22" s="29">
        <f>BP22*'Коефіцієнти АТО'!U22</f>
        <v>0</v>
      </c>
      <c r="BR22" s="29">
        <f>K22*(1+0.25*BO22)*Параметри!$K$66*Параметри!$K$20/1000</f>
        <v>0</v>
      </c>
      <c r="BS22" s="29">
        <f>(1+0.25*BO22)*K22*'Коефіцієнти АТО'!S22*Параметри!$K$20/1000</f>
        <v>0</v>
      </c>
      <c r="BT22" s="29">
        <f t="shared" si="7"/>
        <v>0</v>
      </c>
      <c r="BU22" s="40">
        <f>ROUNDUP('Дані з ДІСО'!AG22/Параметри!$K$71,0)</f>
        <v>0</v>
      </c>
      <c r="BV22" s="40">
        <f t="shared" si="8"/>
        <v>0</v>
      </c>
      <c r="BW22" s="40">
        <f>IF('Дані з ДІСО'!AG22=0,0,'Дані з ДІСО'!AJ22/'Дані з ДІСО'!AG22)</f>
        <v>0</v>
      </c>
      <c r="BX22" s="29">
        <f>BV22*(1+0.25*BW22)*Параметри!$K$51</f>
        <v>0</v>
      </c>
      <c r="BY22" s="29">
        <f>ROUND(IF(Параметри!$K$77="No",CC22,CC22*Параметри!$K$78)+AG22,1)</f>
        <v>10374.799999999999</v>
      </c>
      <c r="BZ22" s="29">
        <f>ROUND(IF(Параметри!$K$77="No",BF22,BF22*Параметри!$K$78),1)</f>
        <v>0</v>
      </c>
      <c r="CA22" s="29">
        <f>ROUND(IF(Параметри!$K$77="No",BI22,BI22*Параметри!$K$78),1)</f>
        <v>0</v>
      </c>
      <c r="CB22" s="29">
        <f>ROUND(IF(Параметри!$K$77="No",BJ22,BJ22*Параметри!$K$78),1)</f>
        <v>0</v>
      </c>
      <c r="CC22" s="29">
        <f t="shared" si="2"/>
        <v>11527.500670481601</v>
      </c>
    </row>
    <row r="23" spans="1:81">
      <c r="A23" s="9">
        <v>22</v>
      </c>
      <c r="B23" s="9" t="s">
        <v>3148</v>
      </c>
      <c r="C23" s="9" t="s">
        <v>3148</v>
      </c>
      <c r="D23" s="9" t="s">
        <v>3144</v>
      </c>
      <c r="E23" s="9" t="s">
        <v>24</v>
      </c>
      <c r="F23" s="9" t="s">
        <v>3169</v>
      </c>
      <c r="G23" s="9" t="s">
        <v>64</v>
      </c>
      <c r="H23" s="29">
        <f>SUM('Дані з ДІСО'!J23:L23)</f>
        <v>1363</v>
      </c>
      <c r="I23" s="29">
        <f>SUM('Дані з ДІСО'!G23:I23)</f>
        <v>76</v>
      </c>
      <c r="J23" s="29">
        <f>SUM('Дані з ДІСО'!P23:R23)</f>
        <v>0</v>
      </c>
      <c r="K23" s="29">
        <f>SUM('Дані з ДІСО'!V23:X23)</f>
        <v>0</v>
      </c>
      <c r="L23" s="40">
        <f>ROUNDUP('Дані з ДІСО'!J23/'Коефіцієнти АТО'!$R23,0)</f>
        <v>35</v>
      </c>
      <c r="M23" s="40">
        <f>ROUNDUP('Дані з ДІСО'!K23/'Коефіцієнти АТО'!$R23,0)</f>
        <v>54</v>
      </c>
      <c r="N23" s="40">
        <f>ROUNDUP('Дані з ДІСО'!L23/'Коефіцієнти АТО'!$R23,0)</f>
        <v>10</v>
      </c>
      <c r="O23" s="59">
        <f>(L23*Параметри!$K$32+M23*Параметри!$L$32+N23*Параметри!$M$32)/18</f>
        <v>162.54444444444445</v>
      </c>
      <c r="P23" s="41">
        <f>IF(H23=0,"",'Дані з ДІСО'!Y23/H23)</f>
        <v>0</v>
      </c>
      <c r="Q23" s="29">
        <f>IF(H23=0,"",(1+0.25*P23)*O23*Параметри!$K$51)</f>
        <v>33292.387397586048</v>
      </c>
      <c r="R23" s="29">
        <f>IF(H23=0,"",Q23*'Коефіцієнти АТО'!T23)</f>
        <v>565.9705857589629</v>
      </c>
      <c r="S23" s="29">
        <f>IF(H23=0,"",H23*(1+0.25*P23)*Параметри!$K$66*Параметри!$K$20/1000)</f>
        <v>0</v>
      </c>
      <c r="T23" s="29">
        <f>IF(H23=0,"",H23*(1+0.25*P23)*'Коефіцієнти АТО'!$S23*Параметри!$K$20/1000)</f>
        <v>6874.9124446369924</v>
      </c>
      <c r="U23" s="29">
        <f t="shared" si="3"/>
        <v>40733.270427982003</v>
      </c>
      <c r="V23" s="29">
        <f t="shared" si="4"/>
        <v>40733.270427982003</v>
      </c>
      <c r="W23" s="40">
        <f>ROUNDUP('Дані з ДІСО'!P23/Параметри!$K$24,0)</f>
        <v>0</v>
      </c>
      <c r="X23" s="40">
        <f>ROUNDUP('Дані з ДІСО'!Q23/Параметри!$K$24,0)</f>
        <v>0</v>
      </c>
      <c r="Y23" s="40">
        <f>ROUNDUP('Дані з ДІСО'!R23/Параметри!$K$24,0)</f>
        <v>0</v>
      </c>
      <c r="Z23" s="59">
        <f>(W23*Параметри!$K$33+X23*Параметри!$L$33+Y23*Параметри!$M$33)/18</f>
        <v>0</v>
      </c>
      <c r="AA23" s="41">
        <f>IF(J23=0,0,'Дані з ДІСО'!AA23/J23)</f>
        <v>0</v>
      </c>
      <c r="AB23" s="29">
        <f>(1+0.25*AA23)*Z23*Параметри!$K$51</f>
        <v>0</v>
      </c>
      <c r="AC23" s="29">
        <f>AB23*'Коефіцієнти АТО'!U23</f>
        <v>0</v>
      </c>
      <c r="AD23" s="29">
        <f>J23*(1+0.25*AA23)*Параметри!$K$66*Параметри!$K$20/1000</f>
        <v>0</v>
      </c>
      <c r="AE23" s="29">
        <f>(1+0.25*AA23)*J23*'Коефіцієнти АТО'!S23*Параметри!$K$20/1000</f>
        <v>0</v>
      </c>
      <c r="AF23" s="29">
        <f t="shared" si="0"/>
        <v>0</v>
      </c>
      <c r="AG23" s="29">
        <v>0</v>
      </c>
      <c r="AH23" s="40">
        <v>7</v>
      </c>
      <c r="AI23" s="40">
        <v>0</v>
      </c>
      <c r="AJ23" s="40">
        <f t="shared" si="1"/>
        <v>0</v>
      </c>
      <c r="AK23" s="29">
        <f>(AH23+AI23)*(1+0.25*AJ23)*Параметри!$K$53</f>
        <v>1256.0049298720003</v>
      </c>
      <c r="AL23" s="29">
        <f>ROUNDUP(('Дані з ДІСО'!AU23+'Дані з ДІСО'!AW23)/Параметри!$K$28,0)</f>
        <v>0</v>
      </c>
      <c r="AM23" s="64">
        <f>AL23*Параметри!$M$35/18</f>
        <v>0</v>
      </c>
      <c r="AN23" s="29">
        <f>IF(AL23=0,0,'Дані з ДІСО'!AW23/SUM('Дані з ДІСО'!AU23,'Дані з ДІСО'!AW23))</f>
        <v>0</v>
      </c>
      <c r="AO23" s="29">
        <f>(1+0.25*AN23)*AM23*Параметри!$K$51</f>
        <v>0</v>
      </c>
      <c r="AP23" s="40">
        <f>ROUNDUP(('Дані з ДІСО'!AE23+'Дані не з ДІСО'!E23+'Дані не з ДІСО'!G23)/Параметри!$K$69,0)</f>
        <v>0</v>
      </c>
      <c r="AQ23" s="40">
        <f t="shared" si="5"/>
        <v>0</v>
      </c>
      <c r="AR23" s="40">
        <f>IF(AP23=0,0,('Дані з ДІСО'!AH23+'Дані не з ДІСО'!G23)/('Дані з ДІСО'!AE23+'Дані не з ДІСО'!E23+'Дані не з ДІСО'!G23))</f>
        <v>0</v>
      </c>
      <c r="AS23" s="29">
        <f>AQ23*(1+0.25*AR23)*Параметри!$K$51</f>
        <v>0</v>
      </c>
      <c r="AT23" s="40">
        <f>ROUNDUP('Дані з ДІСО'!AF23/Параметри!$K$70,0)</f>
        <v>0</v>
      </c>
      <c r="AU23" s="40">
        <f t="shared" si="6"/>
        <v>0</v>
      </c>
      <c r="AV23" s="40">
        <f>IF(AT23=0,0,'Дані з ДІСО'!AI23/'Дані з ДІСО'!AF23)</f>
        <v>0</v>
      </c>
      <c r="AW23" s="29">
        <f>AU23*(1+0.25*AV23)*Параметри!$K$51</f>
        <v>0</v>
      </c>
      <c r="AX23" s="40">
        <f>ROUNDUP('Дані з ДІСО'!AR23/Параметри!$K$29,0)</f>
        <v>0</v>
      </c>
      <c r="AY23" s="40">
        <f>ROUNDUP('Дані з ДІСО'!AS23/Параметри!$K$29,0)</f>
        <v>0</v>
      </c>
      <c r="AZ23" s="40">
        <f>ROUNDUP('Дані з ДІСО'!AT23/Параметри!$K$29,0)</f>
        <v>0</v>
      </c>
      <c r="BA23" s="64">
        <f>(AX23*Параметри!$K$32+AY23*Параметри!$L$32+AZ23*Параметри!$M$32)/18</f>
        <v>0</v>
      </c>
      <c r="BB23" s="29">
        <f>(BA23*Параметри!$K$51+SUM('Дані з ДІСО'!AR23:AT23)*Параметри!$K$48*Параметри!$K$20/1000)*Параметри!$K$74</f>
        <v>0</v>
      </c>
      <c r="BC23" s="40">
        <f>ROUNDUP(('Дані не з ДІСО'!I23+'Дані не з ДІСО'!K23)/Параметри!$K$26,0)</f>
        <v>0</v>
      </c>
      <c r="BD23" s="29">
        <f>BC23*Параметри!$M$36/18</f>
        <v>0</v>
      </c>
      <c r="BE23" s="40">
        <f>IF(BC23=0,0,'Дані не з ДІСО'!K23/('Дані не з ДІСО'!I23+'Дані не з ДІСО'!K23))</f>
        <v>0</v>
      </c>
      <c r="BF23" s="29">
        <f>(1+0.25*BE23)*BD23*Параметри!$K$51</f>
        <v>0</v>
      </c>
      <c r="BG23" s="40">
        <f>ROUNDUP('Дані не з ДІСО'!M23/Параметри!$K$27,0)</f>
        <v>0</v>
      </c>
      <c r="BH23" s="40">
        <f>BG23*Параметри!$M$37/18</f>
        <v>0</v>
      </c>
      <c r="BI23" s="29">
        <f>BH23*Параметри!$K$51</f>
        <v>0</v>
      </c>
      <c r="BJ23" s="29">
        <f>'Дані не з ДІСО'!N23*Параметри!$K$76</f>
        <v>0</v>
      </c>
      <c r="BK23" s="40">
        <f>ROUNDUP('Дані з ДІСО'!V23/Параметри!$K$25,0)</f>
        <v>0</v>
      </c>
      <c r="BL23" s="40">
        <f>ROUNDUP('Дані з ДІСО'!W23/Параметри!$K$25,0)</f>
        <v>0</v>
      </c>
      <c r="BM23" s="40">
        <f>ROUNDUP('Дані з ДІСО'!X23/Параметри!$K$25,0)</f>
        <v>0</v>
      </c>
      <c r="BN23" s="40">
        <f>(BK23*Параметри!$K$34+BL23*Параметри!$L$34+BM23*Параметри!$M$34)/18</f>
        <v>0</v>
      </c>
      <c r="BO23" s="40">
        <f>IF(K23=0,0,'Дані з ДІСО'!AC23/K23)</f>
        <v>0</v>
      </c>
      <c r="BP23" s="29">
        <f>(1+0.25*BO23)*BN23*Параметри!$K$51</f>
        <v>0</v>
      </c>
      <c r="BQ23" s="29">
        <f>BP23*'Коефіцієнти АТО'!U23</f>
        <v>0</v>
      </c>
      <c r="BR23" s="29">
        <f>K23*(1+0.25*BO23)*Параметри!$K$66*Параметри!$K$20/1000</f>
        <v>0</v>
      </c>
      <c r="BS23" s="29">
        <f>(1+0.25*BO23)*K23*'Коефіцієнти АТО'!S23*Параметри!$K$20/1000</f>
        <v>0</v>
      </c>
      <c r="BT23" s="29">
        <f t="shared" si="7"/>
        <v>0</v>
      </c>
      <c r="BU23" s="40">
        <f>ROUNDUP('Дані з ДІСО'!AG23/Параметри!$K$71,0)</f>
        <v>0</v>
      </c>
      <c r="BV23" s="40">
        <f t="shared" si="8"/>
        <v>0</v>
      </c>
      <c r="BW23" s="40">
        <f>IF('Дані з ДІСО'!AG23=0,0,'Дані з ДІСО'!AJ23/'Дані з ДІСО'!AG23)</f>
        <v>0</v>
      </c>
      <c r="BX23" s="29">
        <f>BV23*(1+0.25*BW23)*Параметри!$K$51</f>
        <v>0</v>
      </c>
      <c r="BY23" s="29">
        <f>ROUND(IF(Параметри!$K$77="No",CC23,CC23*Параметри!$K$78)+AG23,1)</f>
        <v>37790.300000000003</v>
      </c>
      <c r="BZ23" s="29">
        <f>ROUND(IF(Параметри!$K$77="No",BF23,BF23*Параметри!$K$78),1)</f>
        <v>0</v>
      </c>
      <c r="CA23" s="29">
        <f>ROUND(IF(Параметри!$K$77="No",BI23,BI23*Параметри!$K$78),1)</f>
        <v>0</v>
      </c>
      <c r="CB23" s="29">
        <f>ROUND(IF(Параметри!$K$77="No",BJ23,BJ23*Параметри!$K$78),1)</f>
        <v>0</v>
      </c>
      <c r="CC23" s="29">
        <f t="shared" si="2"/>
        <v>41989.275357854</v>
      </c>
    </row>
    <row r="24" spans="1:81">
      <c r="A24" s="9">
        <v>23</v>
      </c>
      <c r="B24" s="9" t="s">
        <v>3151</v>
      </c>
      <c r="C24" s="9" t="s">
        <v>3151</v>
      </c>
      <c r="D24" s="9" t="s">
        <v>3144</v>
      </c>
      <c r="E24" s="9" t="s">
        <v>29</v>
      </c>
      <c r="F24" s="9" t="s">
        <v>3170</v>
      </c>
      <c r="G24" s="9" t="s">
        <v>66</v>
      </c>
      <c r="H24" s="29">
        <f>SUM('Дані з ДІСО'!J24:L24)</f>
        <v>1256</v>
      </c>
      <c r="I24" s="29">
        <f>SUM('Дані з ДІСО'!G24:I24)</f>
        <v>99</v>
      </c>
      <c r="J24" s="29">
        <f>SUM('Дані з ДІСО'!P24:R24)</f>
        <v>0</v>
      </c>
      <c r="K24" s="29">
        <f>SUM('Дані з ДІСО'!V24:X24)</f>
        <v>0</v>
      </c>
      <c r="L24" s="40">
        <f>ROUNDUP('Дані з ДІСО'!J24/'Коефіцієнти АТО'!$R24,0)</f>
        <v>33</v>
      </c>
      <c r="M24" s="40">
        <f>ROUNDUP('Дані з ДІСО'!K24/'Коефіцієнти АТО'!$R24,0)</f>
        <v>45</v>
      </c>
      <c r="N24" s="40">
        <f>ROUNDUP('Дані з ДІСО'!L24/'Коефіцієнти АТО'!$R24,0)</f>
        <v>13</v>
      </c>
      <c r="O24" s="59">
        <f>(L24*Параметри!$K$32+M24*Параметри!$L$32+N24*Параметри!$M$32)/18</f>
        <v>149.55555555555554</v>
      </c>
      <c r="P24" s="41">
        <f>IF(H24=0,"",'Дані з ДІСО'!Y24/H24)</f>
        <v>0</v>
      </c>
      <c r="Q24" s="29">
        <f>IF(H24=0,"",(1+0.25*P24)*O24*Параметри!$K$51)</f>
        <v>30632.000435539554</v>
      </c>
      <c r="R24" s="29">
        <f>IF(H24=0,"",Q24*'Коефіцієнти АТО'!T24)</f>
        <v>520.74400740417241</v>
      </c>
      <c r="S24" s="29">
        <f>IF(H24=0,"",H24*(1+0.25*P24)*Параметри!$K$66*Параметри!$K$20/1000)</f>
        <v>0</v>
      </c>
      <c r="T24" s="29">
        <f>IF(H24=0,"",H24*(1+0.25*P24)*'Коефіцієнти АТО'!$S24*Параметри!$K$20/1000)</f>
        <v>5139.8866444711957</v>
      </c>
      <c r="U24" s="29">
        <f t="shared" si="3"/>
        <v>36292.63108741492</v>
      </c>
      <c r="V24" s="29">
        <f t="shared" si="4"/>
        <v>36292.63108741492</v>
      </c>
      <c r="W24" s="40">
        <f>ROUNDUP('Дані з ДІСО'!P24/Параметри!$K$24,0)</f>
        <v>0</v>
      </c>
      <c r="X24" s="40">
        <f>ROUNDUP('Дані з ДІСО'!Q24/Параметри!$K$24,0)</f>
        <v>0</v>
      </c>
      <c r="Y24" s="40">
        <f>ROUNDUP('Дані з ДІСО'!R24/Параметри!$K$24,0)</f>
        <v>0</v>
      </c>
      <c r="Z24" s="59">
        <f>(W24*Параметри!$K$33+X24*Параметри!$L$33+Y24*Параметри!$M$33)/18</f>
        <v>0</v>
      </c>
      <c r="AA24" s="41">
        <f>IF(J24=0,0,'Дані з ДІСО'!AA24/J24)</f>
        <v>0</v>
      </c>
      <c r="AB24" s="29">
        <f>(1+0.25*AA24)*Z24*Параметри!$K$51</f>
        <v>0</v>
      </c>
      <c r="AC24" s="29">
        <f>AB24*'Коефіцієнти АТО'!U24</f>
        <v>0</v>
      </c>
      <c r="AD24" s="29">
        <f>J24*(1+0.25*AA24)*Параметри!$K$66*Параметри!$K$20/1000</f>
        <v>0</v>
      </c>
      <c r="AE24" s="29">
        <f>(1+0.25*AA24)*J24*'Коефіцієнти АТО'!S24*Параметри!$K$20/1000</f>
        <v>0</v>
      </c>
      <c r="AF24" s="29">
        <f t="shared" si="0"/>
        <v>0</v>
      </c>
      <c r="AG24" s="29">
        <v>0</v>
      </c>
      <c r="AH24" s="40">
        <v>12</v>
      </c>
      <c r="AI24" s="40">
        <v>0</v>
      </c>
      <c r="AJ24" s="40">
        <f t="shared" si="1"/>
        <v>0</v>
      </c>
      <c r="AK24" s="29">
        <f>(AH24+AI24)*(1+0.25*AJ24)*Параметри!$K$53</f>
        <v>2153.1513083520003</v>
      </c>
      <c r="AL24" s="29">
        <f>ROUNDUP(('Дані з ДІСО'!AU24+'Дані з ДІСО'!AW24)/Параметри!$K$28,0)</f>
        <v>0</v>
      </c>
      <c r="AM24" s="64">
        <f>AL24*Параметри!$M$35/18</f>
        <v>0</v>
      </c>
      <c r="AN24" s="29">
        <f>IF(AL24=0,0,'Дані з ДІСО'!AW24/SUM('Дані з ДІСО'!AU24,'Дані з ДІСО'!AW24))</f>
        <v>0</v>
      </c>
      <c r="AO24" s="29">
        <f>(1+0.25*AN24)*AM24*Параметри!$K$51</f>
        <v>0</v>
      </c>
      <c r="AP24" s="40">
        <f>ROUNDUP(('Дані з ДІСО'!AE24+'Дані не з ДІСО'!E24+'Дані не з ДІСО'!G24)/Параметри!$K$69,0)</f>
        <v>0</v>
      </c>
      <c r="AQ24" s="40">
        <f t="shared" si="5"/>
        <v>0</v>
      </c>
      <c r="AR24" s="40">
        <f>IF(AP24=0,0,('Дані з ДІСО'!AH24+'Дані не з ДІСО'!G24)/('Дані з ДІСО'!AE24+'Дані не з ДІСО'!E24+'Дані не з ДІСО'!G24))</f>
        <v>0</v>
      </c>
      <c r="AS24" s="29">
        <f>AQ24*(1+0.25*AR24)*Параметри!$K$51</f>
        <v>0</v>
      </c>
      <c r="AT24" s="40">
        <f>ROUNDUP('Дані з ДІСО'!AF24/Параметри!$K$70,0)</f>
        <v>0</v>
      </c>
      <c r="AU24" s="40">
        <f t="shared" si="6"/>
        <v>0</v>
      </c>
      <c r="AV24" s="40">
        <f>IF(AT24=0,0,'Дані з ДІСО'!AI24/'Дані з ДІСО'!AF24)</f>
        <v>0</v>
      </c>
      <c r="AW24" s="29">
        <f>AU24*(1+0.25*AV24)*Параметри!$K$51</f>
        <v>0</v>
      </c>
      <c r="AX24" s="40">
        <f>ROUNDUP('Дані з ДІСО'!AR24/Параметри!$K$29,0)</f>
        <v>0</v>
      </c>
      <c r="AY24" s="40">
        <f>ROUNDUP('Дані з ДІСО'!AS24/Параметри!$K$29,0)</f>
        <v>0</v>
      </c>
      <c r="AZ24" s="40">
        <f>ROUNDUP('Дані з ДІСО'!AT24/Параметри!$K$29,0)</f>
        <v>0</v>
      </c>
      <c r="BA24" s="64">
        <f>(AX24*Параметри!$K$32+AY24*Параметри!$L$32+AZ24*Параметри!$M$32)/18</f>
        <v>0</v>
      </c>
      <c r="BB24" s="29">
        <f>(BA24*Параметри!$K$51+SUM('Дані з ДІСО'!AR24:AT24)*Параметри!$K$48*Параметри!$K$20/1000)*Параметри!$K$74</f>
        <v>0</v>
      </c>
      <c r="BC24" s="40">
        <f>ROUNDUP(('Дані не з ДІСО'!I24+'Дані не з ДІСО'!K24)/Параметри!$K$26,0)</f>
        <v>0</v>
      </c>
      <c r="BD24" s="29">
        <f>BC24*Параметри!$M$36/18</f>
        <v>0</v>
      </c>
      <c r="BE24" s="40">
        <f>IF(BC24=0,0,'Дані не з ДІСО'!K24/('Дані не з ДІСО'!I24+'Дані не з ДІСО'!K24))</f>
        <v>0</v>
      </c>
      <c r="BF24" s="29">
        <f>(1+0.25*BE24)*BD24*Параметри!$K$51</f>
        <v>0</v>
      </c>
      <c r="BG24" s="40">
        <f>ROUNDUP('Дані не з ДІСО'!M24/Параметри!$K$27,0)</f>
        <v>0</v>
      </c>
      <c r="BH24" s="40">
        <f>BG24*Параметри!$M$37/18</f>
        <v>0</v>
      </c>
      <c r="BI24" s="29">
        <f>BH24*Параметри!$K$51</f>
        <v>0</v>
      </c>
      <c r="BJ24" s="29">
        <f>'Дані не з ДІСО'!N24*Параметри!$K$76</f>
        <v>0</v>
      </c>
      <c r="BK24" s="40">
        <f>ROUNDUP('Дані з ДІСО'!V24/Параметри!$K$25,0)</f>
        <v>0</v>
      </c>
      <c r="BL24" s="40">
        <f>ROUNDUP('Дані з ДІСО'!W24/Параметри!$K$25,0)</f>
        <v>0</v>
      </c>
      <c r="BM24" s="40">
        <f>ROUNDUP('Дані з ДІСО'!X24/Параметри!$K$25,0)</f>
        <v>0</v>
      </c>
      <c r="BN24" s="40">
        <f>(BK24*Параметри!$K$34+BL24*Параметри!$L$34+BM24*Параметри!$M$34)/18</f>
        <v>0</v>
      </c>
      <c r="BO24" s="40">
        <f>IF(K24=0,0,'Дані з ДІСО'!AC24/K24)</f>
        <v>0</v>
      </c>
      <c r="BP24" s="29">
        <f>(1+0.25*BO24)*BN24*Параметри!$K$51</f>
        <v>0</v>
      </c>
      <c r="BQ24" s="29">
        <f>BP24*'Коефіцієнти АТО'!U24</f>
        <v>0</v>
      </c>
      <c r="BR24" s="29">
        <f>K24*(1+0.25*BO24)*Параметри!$K$66*Параметри!$K$20/1000</f>
        <v>0</v>
      </c>
      <c r="BS24" s="29">
        <f>(1+0.25*BO24)*K24*'Коефіцієнти АТО'!S24*Параметри!$K$20/1000</f>
        <v>0</v>
      </c>
      <c r="BT24" s="29">
        <f t="shared" si="7"/>
        <v>0</v>
      </c>
      <c r="BU24" s="40">
        <f>ROUNDUP('Дані з ДІСО'!AG24/Параметри!$K$71,0)</f>
        <v>0</v>
      </c>
      <c r="BV24" s="40">
        <f t="shared" si="8"/>
        <v>0</v>
      </c>
      <c r="BW24" s="40">
        <f>IF('Дані з ДІСО'!AG24=0,0,'Дані з ДІСО'!AJ24/'Дані з ДІСО'!AG24)</f>
        <v>0</v>
      </c>
      <c r="BX24" s="29">
        <f>BV24*(1+0.25*BW24)*Параметри!$K$51</f>
        <v>0</v>
      </c>
      <c r="BY24" s="29">
        <f>ROUND(IF(Параметри!$K$77="No",CC24,CC24*Параметри!$K$78)+AG24,1)</f>
        <v>34601.199999999997</v>
      </c>
      <c r="BZ24" s="29">
        <f>ROUND(IF(Параметри!$K$77="No",BF24,BF24*Параметри!$K$78),1)</f>
        <v>0</v>
      </c>
      <c r="CA24" s="29">
        <f>ROUND(IF(Параметри!$K$77="No",BI24,BI24*Параметри!$K$78),1)</f>
        <v>0</v>
      </c>
      <c r="CB24" s="29">
        <f>ROUND(IF(Параметри!$K$77="No",BJ24,BJ24*Параметри!$K$78),1)</f>
        <v>0</v>
      </c>
      <c r="CC24" s="29">
        <f t="shared" si="2"/>
        <v>38445.782395766917</v>
      </c>
    </row>
    <row r="25" spans="1:81">
      <c r="A25" s="9">
        <v>24</v>
      </c>
      <c r="B25" s="9" t="s">
        <v>3151</v>
      </c>
      <c r="C25" s="9" t="s">
        <v>3151</v>
      </c>
      <c r="D25" s="9" t="s">
        <v>3144</v>
      </c>
      <c r="E25" s="9" t="s">
        <v>29</v>
      </c>
      <c r="F25" s="9" t="s">
        <v>3171</v>
      </c>
      <c r="G25" s="9" t="s">
        <v>68</v>
      </c>
      <c r="H25" s="29">
        <f>SUM('Дані з ДІСО'!J25:L25)</f>
        <v>668</v>
      </c>
      <c r="I25" s="29">
        <f>SUM('Дані з ДІСО'!G25:I25)</f>
        <v>76</v>
      </c>
      <c r="J25" s="29">
        <f>SUM('Дані з ДІСО'!P25:R25)</f>
        <v>0</v>
      </c>
      <c r="K25" s="29">
        <f>SUM('Дані з ДІСО'!V25:X25)</f>
        <v>0</v>
      </c>
      <c r="L25" s="40">
        <f>ROUNDUP('Дані з ДІСО'!J25/'Коефіцієнти АТО'!$R25,0)</f>
        <v>20</v>
      </c>
      <c r="M25" s="40">
        <f>ROUNDUP('Дані з ДІСО'!K25/'Коефіцієнти АТО'!$R25,0)</f>
        <v>30</v>
      </c>
      <c r="N25" s="40">
        <f>ROUNDUP('Дані з ДІСО'!L25/'Коефіцієнти АТО'!$R25,0)</f>
        <v>3</v>
      </c>
      <c r="O25" s="59">
        <f>(L25*Параметри!$K$32+M25*Параметри!$L$32+N25*Параметри!$M$32)/18</f>
        <v>85.972222222222229</v>
      </c>
      <c r="P25" s="41">
        <f>IF(H25=0,"",'Дані з ДІСО'!Y25/H25)</f>
        <v>0</v>
      </c>
      <c r="Q25" s="29">
        <f>IF(H25=0,"",(1+0.25*P25)*O25*Параметри!$K$51)</f>
        <v>17608.848690192222</v>
      </c>
      <c r="R25" s="29">
        <f>IF(H25=0,"",Q25*'Коефіцієнти АТО'!T25)</f>
        <v>299.35042773326779</v>
      </c>
      <c r="S25" s="29">
        <f>IF(H25=0,"",H25*(1+0.25*P25)*Параметри!$K$66*Параметри!$K$20/1000)</f>
        <v>0</v>
      </c>
      <c r="T25" s="29">
        <f>IF(H25=0,"",H25*(1+0.25*P25)*'Коефіцієнти АТО'!$S25*Параметри!$K$20/1000)</f>
        <v>2733.6339797028331</v>
      </c>
      <c r="U25" s="29">
        <f t="shared" si="3"/>
        <v>20641.833097628325</v>
      </c>
      <c r="V25" s="29">
        <f t="shared" si="4"/>
        <v>20641.833097628325</v>
      </c>
      <c r="W25" s="40">
        <f>ROUNDUP('Дані з ДІСО'!P25/Параметри!$K$24,0)</f>
        <v>0</v>
      </c>
      <c r="X25" s="40">
        <f>ROUNDUP('Дані з ДІСО'!Q25/Параметри!$K$24,0)</f>
        <v>0</v>
      </c>
      <c r="Y25" s="40">
        <f>ROUNDUP('Дані з ДІСО'!R25/Параметри!$K$24,0)</f>
        <v>0</v>
      </c>
      <c r="Z25" s="59">
        <f>(W25*Параметри!$K$33+X25*Параметри!$L$33+Y25*Параметри!$M$33)/18</f>
        <v>0</v>
      </c>
      <c r="AA25" s="41">
        <f>IF(J25=0,0,'Дані з ДІСО'!AA25/J25)</f>
        <v>0</v>
      </c>
      <c r="AB25" s="29">
        <f>(1+0.25*AA25)*Z25*Параметри!$K$51</f>
        <v>0</v>
      </c>
      <c r="AC25" s="29">
        <f>AB25*'Коефіцієнти АТО'!U25</f>
        <v>0</v>
      </c>
      <c r="AD25" s="29">
        <f>J25*(1+0.25*AA25)*Параметри!$K$66*Параметри!$K$20/1000</f>
        <v>0</v>
      </c>
      <c r="AE25" s="29">
        <f>(1+0.25*AA25)*J25*'Коефіцієнти АТО'!S25*Параметри!$K$20/1000</f>
        <v>0</v>
      </c>
      <c r="AF25" s="29">
        <f t="shared" si="0"/>
        <v>0</v>
      </c>
      <c r="AG25" s="29">
        <v>0</v>
      </c>
      <c r="AH25" s="40">
        <v>2</v>
      </c>
      <c r="AI25" s="40">
        <v>0</v>
      </c>
      <c r="AJ25" s="40">
        <f t="shared" si="1"/>
        <v>0</v>
      </c>
      <c r="AK25" s="29">
        <f>(AH25+AI25)*(1+0.25*AJ25)*Параметри!$K$53</f>
        <v>358.85855139200009</v>
      </c>
      <c r="AL25" s="29">
        <f>ROUNDUP(('Дані з ДІСО'!AU25+'Дані з ДІСО'!AW25)/Параметри!$K$28,0)</f>
        <v>0</v>
      </c>
      <c r="AM25" s="64">
        <f>AL25*Параметри!$M$35/18</f>
        <v>0</v>
      </c>
      <c r="AN25" s="29">
        <f>IF(AL25=0,0,'Дані з ДІСО'!AW25/SUM('Дані з ДІСО'!AU25,'Дані з ДІСО'!AW25))</f>
        <v>0</v>
      </c>
      <c r="AO25" s="29">
        <f>(1+0.25*AN25)*AM25*Параметри!$K$51</f>
        <v>0</v>
      </c>
      <c r="AP25" s="40">
        <f>ROUNDUP(('Дані з ДІСО'!AE25+'Дані не з ДІСО'!E25+'Дані не з ДІСО'!G25)/Параметри!$K$69,0)</f>
        <v>0</v>
      </c>
      <c r="AQ25" s="40">
        <f t="shared" si="5"/>
        <v>0</v>
      </c>
      <c r="AR25" s="40">
        <f>IF(AP25=0,0,('Дані з ДІСО'!AH25+'Дані не з ДІСО'!G25)/('Дані з ДІСО'!AE25+'Дані не з ДІСО'!E25+'Дані не з ДІСО'!G25))</f>
        <v>0</v>
      </c>
      <c r="AS25" s="29">
        <f>AQ25*(1+0.25*AR25)*Параметри!$K$51</f>
        <v>0</v>
      </c>
      <c r="AT25" s="40">
        <f>ROUNDUP('Дані з ДІСО'!AF25/Параметри!$K$70,0)</f>
        <v>0</v>
      </c>
      <c r="AU25" s="40">
        <f t="shared" si="6"/>
        <v>0</v>
      </c>
      <c r="AV25" s="40">
        <f>IF(AT25=0,0,'Дані з ДІСО'!AI25/'Дані з ДІСО'!AF25)</f>
        <v>0</v>
      </c>
      <c r="AW25" s="29">
        <f>AU25*(1+0.25*AV25)*Параметри!$K$51</f>
        <v>0</v>
      </c>
      <c r="AX25" s="40">
        <f>ROUNDUP('Дані з ДІСО'!AR25/Параметри!$K$29,0)</f>
        <v>0</v>
      </c>
      <c r="AY25" s="40">
        <f>ROUNDUP('Дані з ДІСО'!AS25/Параметри!$K$29,0)</f>
        <v>0</v>
      </c>
      <c r="AZ25" s="40">
        <f>ROUNDUP('Дані з ДІСО'!AT25/Параметри!$K$29,0)</f>
        <v>0</v>
      </c>
      <c r="BA25" s="64">
        <f>(AX25*Параметри!$K$32+AY25*Параметри!$L$32+AZ25*Параметри!$M$32)/18</f>
        <v>0</v>
      </c>
      <c r="BB25" s="29">
        <f>(BA25*Параметри!$K$51+SUM('Дані з ДІСО'!AR25:AT25)*Параметри!$K$48*Параметри!$K$20/1000)*Параметри!$K$74</f>
        <v>0</v>
      </c>
      <c r="BC25" s="40">
        <f>ROUNDUP(('Дані не з ДІСО'!I25+'Дані не з ДІСО'!K25)/Параметри!$K$26,0)</f>
        <v>0</v>
      </c>
      <c r="BD25" s="29">
        <f>BC25*Параметри!$M$36/18</f>
        <v>0</v>
      </c>
      <c r="BE25" s="40">
        <f>IF(BC25=0,0,'Дані не з ДІСО'!K25/('Дані не з ДІСО'!I25+'Дані не з ДІСО'!K25))</f>
        <v>0</v>
      </c>
      <c r="BF25" s="29">
        <f>(1+0.25*BE25)*BD25*Параметри!$K$51</f>
        <v>0</v>
      </c>
      <c r="BG25" s="40">
        <f>ROUNDUP('Дані не з ДІСО'!M25/Параметри!$K$27,0)</f>
        <v>0</v>
      </c>
      <c r="BH25" s="40">
        <f>BG25*Параметри!$M$37/18</f>
        <v>0</v>
      </c>
      <c r="BI25" s="29">
        <f>BH25*Параметри!$K$51</f>
        <v>0</v>
      </c>
      <c r="BJ25" s="29">
        <f>'Дані не з ДІСО'!N25*Параметри!$K$76</f>
        <v>0</v>
      </c>
      <c r="BK25" s="40">
        <f>ROUNDUP('Дані з ДІСО'!V25/Параметри!$K$25,0)</f>
        <v>0</v>
      </c>
      <c r="BL25" s="40">
        <f>ROUNDUP('Дані з ДІСО'!W25/Параметри!$K$25,0)</f>
        <v>0</v>
      </c>
      <c r="BM25" s="40">
        <f>ROUNDUP('Дані з ДІСО'!X25/Параметри!$K$25,0)</f>
        <v>0</v>
      </c>
      <c r="BN25" s="40">
        <f>(BK25*Параметри!$K$34+BL25*Параметри!$L$34+BM25*Параметри!$M$34)/18</f>
        <v>0</v>
      </c>
      <c r="BO25" s="40">
        <f>IF(K25=0,0,'Дані з ДІСО'!AC25/K25)</f>
        <v>0</v>
      </c>
      <c r="BP25" s="29">
        <f>(1+0.25*BO25)*BN25*Параметри!$K$51</f>
        <v>0</v>
      </c>
      <c r="BQ25" s="29">
        <f>BP25*'Коефіцієнти АТО'!U25</f>
        <v>0</v>
      </c>
      <c r="BR25" s="29">
        <f>K25*(1+0.25*BO25)*Параметри!$K$66*Параметри!$K$20/1000</f>
        <v>0</v>
      </c>
      <c r="BS25" s="29">
        <f>(1+0.25*BO25)*K25*'Коефіцієнти АТО'!S25*Параметри!$K$20/1000</f>
        <v>0</v>
      </c>
      <c r="BT25" s="29">
        <f t="shared" si="7"/>
        <v>0</v>
      </c>
      <c r="BU25" s="40">
        <f>ROUNDUP('Дані з ДІСО'!AG25/Параметри!$K$71,0)</f>
        <v>0</v>
      </c>
      <c r="BV25" s="40">
        <f t="shared" si="8"/>
        <v>0</v>
      </c>
      <c r="BW25" s="40">
        <f>IF('Дані з ДІСО'!AG25=0,0,'Дані з ДІСО'!AJ25/'Дані з ДІСО'!AG25)</f>
        <v>0</v>
      </c>
      <c r="BX25" s="29">
        <f>BV25*(1+0.25*BW25)*Параметри!$K$51</f>
        <v>0</v>
      </c>
      <c r="BY25" s="29">
        <f>ROUND(IF(Параметри!$K$77="No",CC25,CC25*Параметри!$K$78)+AG25,1)</f>
        <v>18900.599999999999</v>
      </c>
      <c r="BZ25" s="29">
        <f>ROUND(IF(Параметри!$K$77="No",BF25,BF25*Параметри!$K$78),1)</f>
        <v>0</v>
      </c>
      <c r="CA25" s="29">
        <f>ROUND(IF(Параметри!$K$77="No",BI25,BI25*Параметри!$K$78),1)</f>
        <v>0</v>
      </c>
      <c r="CB25" s="29">
        <f>ROUND(IF(Параметри!$K$77="No",BJ25,BJ25*Параметри!$K$78),1)</f>
        <v>0</v>
      </c>
      <c r="CC25" s="29">
        <f t="shared" si="2"/>
        <v>21000.691649020326</v>
      </c>
    </row>
    <row r="26" spans="1:81">
      <c r="A26" s="9">
        <v>25</v>
      </c>
      <c r="B26" s="9" t="s">
        <v>3148</v>
      </c>
      <c r="C26" s="9" t="s">
        <v>3148</v>
      </c>
      <c r="D26" s="9" t="s">
        <v>3144</v>
      </c>
      <c r="E26" s="9" t="s">
        <v>24</v>
      </c>
      <c r="F26" s="9" t="s">
        <v>3172</v>
      </c>
      <c r="G26" s="9" t="s">
        <v>70</v>
      </c>
      <c r="H26" s="29">
        <f>SUM('Дані з ДІСО'!J26:L26)</f>
        <v>1348</v>
      </c>
      <c r="I26" s="29">
        <f>SUM('Дані з ДІСО'!G26:I26)</f>
        <v>65</v>
      </c>
      <c r="J26" s="29">
        <f>SUM('Дані з ДІСО'!P26:R26)</f>
        <v>0</v>
      </c>
      <c r="K26" s="29">
        <f>SUM('Дані з ДІСО'!V26:X26)</f>
        <v>0</v>
      </c>
      <c r="L26" s="40">
        <f>ROUNDUP('Дані з ДІСО'!J26/'Коефіцієнти АТО'!$R26,0)</f>
        <v>36</v>
      </c>
      <c r="M26" s="40">
        <f>ROUNDUP('Дані з ДІСО'!K26/'Коефіцієнти АТО'!$R26,0)</f>
        <v>46</v>
      </c>
      <c r="N26" s="40">
        <f>ROUNDUP('Дані з ДІСО'!L26/'Коефіцієнти АТО'!$R26,0)</f>
        <v>6</v>
      </c>
      <c r="O26" s="59">
        <f>(L26*Параметри!$K$32+M26*Параметри!$L$32+N26*Параметри!$M$32)/18</f>
        <v>141.39999999999998</v>
      </c>
      <c r="P26" s="41">
        <f>IF(H26=0,"",'Дані з ДІСО'!Y26/H26)</f>
        <v>0</v>
      </c>
      <c r="Q26" s="29">
        <f>IF(H26=0,"",(1+0.25*P26)*O26*Параметри!$K$51)</f>
        <v>28961.577826350396</v>
      </c>
      <c r="R26" s="29">
        <f>IF(H26=0,"",Q26*'Коефіцієнти АТО'!T26)</f>
        <v>492.34682304795678</v>
      </c>
      <c r="S26" s="29">
        <f>IF(H26=0,"",H26*(1+0.25*P26)*Параметри!$K$66*Параметри!$K$20/1000)</f>
        <v>0</v>
      </c>
      <c r="T26" s="29">
        <f>IF(H26=0,"",H26*(1+0.25*P26)*'Коефіцієнти АТО'!$S26*Параметри!$K$20/1000)</f>
        <v>6799.2531000518456</v>
      </c>
      <c r="U26" s="29">
        <f t="shared" si="3"/>
        <v>36253.177749450195</v>
      </c>
      <c r="V26" s="29">
        <f t="shared" si="4"/>
        <v>36253.177749450195</v>
      </c>
      <c r="W26" s="40">
        <f>ROUNDUP('Дані з ДІСО'!P26/Параметри!$K$24,0)</f>
        <v>0</v>
      </c>
      <c r="X26" s="40">
        <f>ROUNDUP('Дані з ДІСО'!Q26/Параметри!$K$24,0)</f>
        <v>0</v>
      </c>
      <c r="Y26" s="40">
        <f>ROUNDUP('Дані з ДІСО'!R26/Параметри!$K$24,0)</f>
        <v>0</v>
      </c>
      <c r="Z26" s="59">
        <f>(W26*Параметри!$K$33+X26*Параметри!$L$33+Y26*Параметри!$M$33)/18</f>
        <v>0</v>
      </c>
      <c r="AA26" s="41">
        <f>IF(J26=0,0,'Дані з ДІСО'!AA26/J26)</f>
        <v>0</v>
      </c>
      <c r="AB26" s="29">
        <f>(1+0.25*AA26)*Z26*Параметри!$K$51</f>
        <v>0</v>
      </c>
      <c r="AC26" s="29">
        <f>AB26*'Коефіцієнти АТО'!U26</f>
        <v>0</v>
      </c>
      <c r="AD26" s="29">
        <f>J26*(1+0.25*AA26)*Параметри!$K$66*Параметри!$K$20/1000</f>
        <v>0</v>
      </c>
      <c r="AE26" s="29">
        <f>(1+0.25*AA26)*J26*'Коефіцієнти АТО'!S26*Параметри!$K$20/1000</f>
        <v>0</v>
      </c>
      <c r="AF26" s="29">
        <f t="shared" si="0"/>
        <v>0</v>
      </c>
      <c r="AG26" s="29">
        <v>0</v>
      </c>
      <c r="AH26" s="40">
        <v>24</v>
      </c>
      <c r="AI26" s="40">
        <v>0</v>
      </c>
      <c r="AJ26" s="40">
        <f t="shared" si="1"/>
        <v>0</v>
      </c>
      <c r="AK26" s="29">
        <f>(AH26+AI26)*(1+0.25*AJ26)*Параметри!$K$53</f>
        <v>4306.3026167040007</v>
      </c>
      <c r="AL26" s="29">
        <f>ROUNDUP(('Дані з ДІСО'!AU26+'Дані з ДІСО'!AW26)/Параметри!$K$28,0)</f>
        <v>0</v>
      </c>
      <c r="AM26" s="64">
        <f>AL26*Параметри!$M$35/18</f>
        <v>0</v>
      </c>
      <c r="AN26" s="29">
        <f>IF(AL26=0,0,'Дані з ДІСО'!AW26/SUM('Дані з ДІСО'!AU26,'Дані з ДІСО'!AW26))</f>
        <v>0</v>
      </c>
      <c r="AO26" s="29">
        <f>(1+0.25*AN26)*AM26*Параметри!$K$51</f>
        <v>0</v>
      </c>
      <c r="AP26" s="40">
        <f>ROUNDUP(('Дані з ДІСО'!AE26+'Дані не з ДІСО'!E26+'Дані не з ДІСО'!G26)/Параметри!$K$69,0)</f>
        <v>0</v>
      </c>
      <c r="AQ26" s="40">
        <f t="shared" si="5"/>
        <v>0</v>
      </c>
      <c r="AR26" s="40">
        <f>IF(AP26=0,0,('Дані з ДІСО'!AH26+'Дані не з ДІСО'!G26)/('Дані з ДІСО'!AE26+'Дані не з ДІСО'!E26+'Дані не з ДІСО'!G26))</f>
        <v>0</v>
      </c>
      <c r="AS26" s="29">
        <f>AQ26*(1+0.25*AR26)*Параметри!$K$51</f>
        <v>0</v>
      </c>
      <c r="AT26" s="40">
        <f>ROUNDUP('Дані з ДІСО'!AF26/Параметри!$K$70,0)</f>
        <v>0</v>
      </c>
      <c r="AU26" s="40">
        <f t="shared" si="6"/>
        <v>0</v>
      </c>
      <c r="AV26" s="40">
        <f>IF(AT26=0,0,'Дані з ДІСО'!AI26/'Дані з ДІСО'!AF26)</f>
        <v>0</v>
      </c>
      <c r="AW26" s="29">
        <f>AU26*(1+0.25*AV26)*Параметри!$K$51</f>
        <v>0</v>
      </c>
      <c r="AX26" s="40">
        <f>ROUNDUP('Дані з ДІСО'!AR26/Параметри!$K$29,0)</f>
        <v>0</v>
      </c>
      <c r="AY26" s="40">
        <f>ROUNDUP('Дані з ДІСО'!AS26/Параметри!$K$29,0)</f>
        <v>0</v>
      </c>
      <c r="AZ26" s="40">
        <f>ROUNDUP('Дані з ДІСО'!AT26/Параметри!$K$29,0)</f>
        <v>0</v>
      </c>
      <c r="BA26" s="64">
        <f>(AX26*Параметри!$K$32+AY26*Параметри!$L$32+AZ26*Параметри!$M$32)/18</f>
        <v>0</v>
      </c>
      <c r="BB26" s="29">
        <f>(BA26*Параметри!$K$51+SUM('Дані з ДІСО'!AR26:AT26)*Параметри!$K$48*Параметри!$K$20/1000)*Параметри!$K$74</f>
        <v>0</v>
      </c>
      <c r="BC26" s="40">
        <f>ROUNDUP(('Дані не з ДІСО'!I26+'Дані не з ДІСО'!K26)/Параметри!$K$26,0)</f>
        <v>0</v>
      </c>
      <c r="BD26" s="29">
        <f>BC26*Параметри!$M$36/18</f>
        <v>0</v>
      </c>
      <c r="BE26" s="40">
        <f>IF(BC26=0,0,'Дані не з ДІСО'!K26/('Дані не з ДІСО'!I26+'Дані не з ДІСО'!K26))</f>
        <v>0</v>
      </c>
      <c r="BF26" s="29">
        <f>(1+0.25*BE26)*BD26*Параметри!$K$51</f>
        <v>0</v>
      </c>
      <c r="BG26" s="40">
        <f>ROUNDUP('Дані не з ДІСО'!M26/Параметри!$K$27,0)</f>
        <v>0</v>
      </c>
      <c r="BH26" s="40">
        <f>BG26*Параметри!$M$37/18</f>
        <v>0</v>
      </c>
      <c r="BI26" s="29">
        <f>BH26*Параметри!$K$51</f>
        <v>0</v>
      </c>
      <c r="BJ26" s="29">
        <f>'Дані не з ДІСО'!N26*Параметри!$K$76</f>
        <v>0</v>
      </c>
      <c r="BK26" s="40">
        <f>ROUNDUP('Дані з ДІСО'!V26/Параметри!$K$25,0)</f>
        <v>0</v>
      </c>
      <c r="BL26" s="40">
        <f>ROUNDUP('Дані з ДІСО'!W26/Параметри!$K$25,0)</f>
        <v>0</v>
      </c>
      <c r="BM26" s="40">
        <f>ROUNDUP('Дані з ДІСО'!X26/Параметри!$K$25,0)</f>
        <v>0</v>
      </c>
      <c r="BN26" s="40">
        <f>(BK26*Параметри!$K$34+BL26*Параметри!$L$34+BM26*Параметри!$M$34)/18</f>
        <v>0</v>
      </c>
      <c r="BO26" s="40">
        <f>IF(K26=0,0,'Дані з ДІСО'!AC26/K26)</f>
        <v>0</v>
      </c>
      <c r="BP26" s="29">
        <f>(1+0.25*BO26)*BN26*Параметри!$K$51</f>
        <v>0</v>
      </c>
      <c r="BQ26" s="29">
        <f>BP26*'Коефіцієнти АТО'!U26</f>
        <v>0</v>
      </c>
      <c r="BR26" s="29">
        <f>K26*(1+0.25*BO26)*Параметри!$K$66*Параметри!$K$20/1000</f>
        <v>0</v>
      </c>
      <c r="BS26" s="29">
        <f>(1+0.25*BO26)*K26*'Коефіцієнти АТО'!S26*Параметри!$K$20/1000</f>
        <v>0</v>
      </c>
      <c r="BT26" s="29">
        <f t="shared" si="7"/>
        <v>0</v>
      </c>
      <c r="BU26" s="40">
        <f>ROUNDUP('Дані з ДІСО'!AG26/Параметри!$K$71,0)</f>
        <v>0</v>
      </c>
      <c r="BV26" s="40">
        <f t="shared" si="8"/>
        <v>0</v>
      </c>
      <c r="BW26" s="40">
        <f>IF('Дані з ДІСО'!AG26=0,0,'Дані з ДІСО'!AJ26/'Дані з ДІСО'!AG26)</f>
        <v>0</v>
      </c>
      <c r="BX26" s="29">
        <f>BV26*(1+0.25*BW26)*Параметри!$K$51</f>
        <v>0</v>
      </c>
      <c r="BY26" s="29">
        <f>ROUND(IF(Параметри!$K$77="No",CC26,CC26*Параметри!$K$78)+AG26,1)</f>
        <v>36503.5</v>
      </c>
      <c r="BZ26" s="29">
        <f>ROUND(IF(Параметри!$K$77="No",BF26,BF26*Параметри!$K$78),1)</f>
        <v>0</v>
      </c>
      <c r="CA26" s="29">
        <f>ROUND(IF(Параметри!$K$77="No",BI26,BI26*Параметри!$K$78),1)</f>
        <v>0</v>
      </c>
      <c r="CB26" s="29">
        <f>ROUND(IF(Параметри!$K$77="No",BJ26,BJ26*Параметри!$K$78),1)</f>
        <v>0</v>
      </c>
      <c r="CC26" s="29">
        <f t="shared" si="2"/>
        <v>40559.480366154196</v>
      </c>
    </row>
    <row r="27" spans="1:81">
      <c r="A27" s="9">
        <v>26</v>
      </c>
      <c r="B27" s="9" t="s">
        <v>3148</v>
      </c>
      <c r="C27" s="9" t="s">
        <v>3148</v>
      </c>
      <c r="D27" s="9" t="s">
        <v>3144</v>
      </c>
      <c r="E27" s="9" t="s">
        <v>24</v>
      </c>
      <c r="F27" s="9" t="s">
        <v>3173</v>
      </c>
      <c r="G27" s="9" t="s">
        <v>72</v>
      </c>
      <c r="H27" s="29">
        <f>SUM('Дані з ДІСО'!J27:L27)</f>
        <v>700.5</v>
      </c>
      <c r="I27" s="29">
        <f>SUM('Дані з ДІСО'!G27:I27)</f>
        <v>60</v>
      </c>
      <c r="J27" s="29">
        <f>SUM('Дані з ДІСО'!P27:R27)</f>
        <v>0</v>
      </c>
      <c r="K27" s="29">
        <f>SUM('Дані з ДІСО'!V27:X27)</f>
        <v>0</v>
      </c>
      <c r="L27" s="40">
        <f>ROUNDUP('Дані з ДІСО'!J27/'Коефіцієнти АТО'!$R27,0)</f>
        <v>22</v>
      </c>
      <c r="M27" s="40">
        <f>ROUNDUP('Дані з ДІСО'!K27/'Коефіцієнти АТО'!$R27,0)</f>
        <v>30</v>
      </c>
      <c r="N27" s="40">
        <f>ROUNDUP('Дані з ДІСО'!L27/'Коефіцієнти АТО'!$R27,0)</f>
        <v>8</v>
      </c>
      <c r="O27" s="59">
        <f>(L27*Параметри!$K$32+M27*Параметри!$L$32+N27*Параметри!$M$32)/18</f>
        <v>98.388888888888886</v>
      </c>
      <c r="P27" s="41">
        <f>IF(H27=0,"",'Дані з ДІСО'!Y27/H27)</f>
        <v>0</v>
      </c>
      <c r="Q27" s="29">
        <f>IF(H27=0,"",(1+0.25*P27)*O27*Параметри!$K$51)</f>
        <v>20152.032975980888</v>
      </c>
      <c r="R27" s="29">
        <f>IF(H27=0,"",Q27*'Коефіцієнти АТО'!T27)</f>
        <v>342.58456059167514</v>
      </c>
      <c r="S27" s="29">
        <f>IF(H27=0,"",H27*(1+0.25*P27)*Параметри!$K$66*Параметри!$K$20/1000)</f>
        <v>0</v>
      </c>
      <c r="T27" s="29">
        <f>IF(H27=0,"",H27*(1+0.25*P27)*'Коефіцієнти АТО'!$S27*Параметри!$K$20/1000)</f>
        <v>3533.2913921263489</v>
      </c>
      <c r="U27" s="29">
        <f t="shared" si="3"/>
        <v>24027.908928698915</v>
      </c>
      <c r="V27" s="29">
        <f t="shared" si="4"/>
        <v>24027.908928698915</v>
      </c>
      <c r="W27" s="40">
        <f>ROUNDUP('Дані з ДІСО'!P27/Параметри!$K$24,0)</f>
        <v>0</v>
      </c>
      <c r="X27" s="40">
        <f>ROUNDUP('Дані з ДІСО'!Q27/Параметри!$K$24,0)</f>
        <v>0</v>
      </c>
      <c r="Y27" s="40">
        <f>ROUNDUP('Дані з ДІСО'!R27/Параметри!$K$24,0)</f>
        <v>0</v>
      </c>
      <c r="Z27" s="59">
        <f>(W27*Параметри!$K$33+X27*Параметри!$L$33+Y27*Параметри!$M$33)/18</f>
        <v>0</v>
      </c>
      <c r="AA27" s="41">
        <f>IF(J27=0,0,'Дані з ДІСО'!AA27/J27)</f>
        <v>0</v>
      </c>
      <c r="AB27" s="29">
        <f>(1+0.25*AA27)*Z27*Параметри!$K$51</f>
        <v>0</v>
      </c>
      <c r="AC27" s="29">
        <f>AB27*'Коефіцієнти АТО'!U27</f>
        <v>0</v>
      </c>
      <c r="AD27" s="29">
        <f>J27*(1+0.25*AA27)*Параметри!$K$66*Параметри!$K$20/1000</f>
        <v>0</v>
      </c>
      <c r="AE27" s="29">
        <f>(1+0.25*AA27)*J27*'Коефіцієнти АТО'!S27*Параметри!$K$20/1000</f>
        <v>0</v>
      </c>
      <c r="AF27" s="29">
        <f t="shared" si="0"/>
        <v>0</v>
      </c>
      <c r="AG27" s="29">
        <v>0</v>
      </c>
      <c r="AH27" s="40">
        <v>0</v>
      </c>
      <c r="AI27" s="40">
        <v>0</v>
      </c>
      <c r="AJ27" s="40">
        <f t="shared" si="1"/>
        <v>0</v>
      </c>
      <c r="AK27" s="29">
        <f>(AH27+AI27)*(1+0.25*AJ27)*Параметри!$K$53</f>
        <v>0</v>
      </c>
      <c r="AL27" s="29">
        <f>ROUNDUP(('Дані з ДІСО'!AU27+'Дані з ДІСО'!AW27)/Параметри!$K$28,0)</f>
        <v>0</v>
      </c>
      <c r="AM27" s="64">
        <f>AL27*Параметри!$M$35/18</f>
        <v>0</v>
      </c>
      <c r="AN27" s="29">
        <f>IF(AL27=0,0,'Дані з ДІСО'!AW27/SUM('Дані з ДІСО'!AU27,'Дані з ДІСО'!AW27))</f>
        <v>0</v>
      </c>
      <c r="AO27" s="29">
        <f>(1+0.25*AN27)*AM27*Параметри!$K$51</f>
        <v>0</v>
      </c>
      <c r="AP27" s="40">
        <f>ROUNDUP(('Дані з ДІСО'!AE27+'Дані не з ДІСО'!E27+'Дані не з ДІСО'!G27)/Параметри!$K$69,0)</f>
        <v>0</v>
      </c>
      <c r="AQ27" s="40">
        <f t="shared" si="5"/>
        <v>0</v>
      </c>
      <c r="AR27" s="40">
        <f>IF(AP27=0,0,('Дані з ДІСО'!AH27+'Дані не з ДІСО'!G27)/('Дані з ДІСО'!AE27+'Дані не з ДІСО'!E27+'Дані не з ДІСО'!G27))</f>
        <v>0</v>
      </c>
      <c r="AS27" s="29">
        <f>AQ27*(1+0.25*AR27)*Параметри!$K$51</f>
        <v>0</v>
      </c>
      <c r="AT27" s="40">
        <f>ROUNDUP('Дані з ДІСО'!AF27/Параметри!$K$70,0)</f>
        <v>0</v>
      </c>
      <c r="AU27" s="40">
        <f t="shared" si="6"/>
        <v>0</v>
      </c>
      <c r="AV27" s="40">
        <f>IF(AT27=0,0,'Дані з ДІСО'!AI27/'Дані з ДІСО'!AF27)</f>
        <v>0</v>
      </c>
      <c r="AW27" s="29">
        <f>AU27*(1+0.25*AV27)*Параметри!$K$51</f>
        <v>0</v>
      </c>
      <c r="AX27" s="40">
        <f>ROUNDUP('Дані з ДІСО'!AR27/Параметри!$K$29,0)</f>
        <v>0</v>
      </c>
      <c r="AY27" s="40">
        <f>ROUNDUP('Дані з ДІСО'!AS27/Параметри!$K$29,0)</f>
        <v>0</v>
      </c>
      <c r="AZ27" s="40">
        <f>ROUNDUP('Дані з ДІСО'!AT27/Параметри!$K$29,0)</f>
        <v>0</v>
      </c>
      <c r="BA27" s="64">
        <f>(AX27*Параметри!$K$32+AY27*Параметри!$L$32+AZ27*Параметри!$M$32)/18</f>
        <v>0</v>
      </c>
      <c r="BB27" s="29">
        <f>(BA27*Параметри!$K$51+SUM('Дані з ДІСО'!AR27:AT27)*Параметри!$K$48*Параметри!$K$20/1000)*Параметри!$K$74</f>
        <v>0</v>
      </c>
      <c r="BC27" s="40">
        <f>ROUNDUP(('Дані не з ДІСО'!I27+'Дані не з ДІСО'!K27)/Параметри!$K$26,0)</f>
        <v>0</v>
      </c>
      <c r="BD27" s="29">
        <f>BC27*Параметри!$M$36/18</f>
        <v>0</v>
      </c>
      <c r="BE27" s="40">
        <f>IF(BC27=0,0,'Дані не з ДІСО'!K27/('Дані не з ДІСО'!I27+'Дані не з ДІСО'!K27))</f>
        <v>0</v>
      </c>
      <c r="BF27" s="29">
        <f>(1+0.25*BE27)*BD27*Параметри!$K$51</f>
        <v>0</v>
      </c>
      <c r="BG27" s="40">
        <f>ROUNDUP('Дані не з ДІСО'!M27/Параметри!$K$27,0)</f>
        <v>0</v>
      </c>
      <c r="BH27" s="40">
        <f>BG27*Параметри!$M$37/18</f>
        <v>0</v>
      </c>
      <c r="BI27" s="29">
        <f>BH27*Параметри!$K$51</f>
        <v>0</v>
      </c>
      <c r="BJ27" s="29">
        <f>'Дані не з ДІСО'!N27*Параметри!$K$76</f>
        <v>0</v>
      </c>
      <c r="BK27" s="40">
        <f>ROUNDUP('Дані з ДІСО'!V27/Параметри!$K$25,0)</f>
        <v>0</v>
      </c>
      <c r="BL27" s="40">
        <f>ROUNDUP('Дані з ДІСО'!W27/Параметри!$K$25,0)</f>
        <v>0</v>
      </c>
      <c r="BM27" s="40">
        <f>ROUNDUP('Дані з ДІСО'!X27/Параметри!$K$25,0)</f>
        <v>0</v>
      </c>
      <c r="BN27" s="40">
        <f>(BK27*Параметри!$K$34+BL27*Параметри!$L$34+BM27*Параметри!$M$34)/18</f>
        <v>0</v>
      </c>
      <c r="BO27" s="40">
        <f>IF(K27=0,0,'Дані з ДІСО'!AC27/K27)</f>
        <v>0</v>
      </c>
      <c r="BP27" s="29">
        <f>(1+0.25*BO27)*BN27*Параметри!$K$51</f>
        <v>0</v>
      </c>
      <c r="BQ27" s="29">
        <f>BP27*'Коефіцієнти АТО'!U27</f>
        <v>0</v>
      </c>
      <c r="BR27" s="29">
        <f>K27*(1+0.25*BO27)*Параметри!$K$66*Параметри!$K$20/1000</f>
        <v>0</v>
      </c>
      <c r="BS27" s="29">
        <f>(1+0.25*BO27)*K27*'Коефіцієнти АТО'!S27*Параметри!$K$20/1000</f>
        <v>0</v>
      </c>
      <c r="BT27" s="29">
        <f t="shared" si="7"/>
        <v>0</v>
      </c>
      <c r="BU27" s="40">
        <f>ROUNDUP('Дані з ДІСО'!AG27/Параметри!$K$71,0)</f>
        <v>0</v>
      </c>
      <c r="BV27" s="40">
        <f t="shared" si="8"/>
        <v>0</v>
      </c>
      <c r="BW27" s="40">
        <f>IF('Дані з ДІСО'!AG27=0,0,'Дані з ДІСО'!AJ27/'Дані з ДІСО'!AG27)</f>
        <v>0</v>
      </c>
      <c r="BX27" s="29">
        <f>BV27*(1+0.25*BW27)*Параметри!$K$51</f>
        <v>0</v>
      </c>
      <c r="BY27" s="29">
        <f>ROUND(IF(Параметри!$K$77="No",CC27,CC27*Параметри!$K$78)+AG27,1)</f>
        <v>21625.1</v>
      </c>
      <c r="BZ27" s="29">
        <f>ROUND(IF(Параметри!$K$77="No",BF27,BF27*Параметри!$K$78),1)</f>
        <v>0</v>
      </c>
      <c r="CA27" s="29">
        <f>ROUND(IF(Параметри!$K$77="No",BI27,BI27*Параметри!$K$78),1)</f>
        <v>0</v>
      </c>
      <c r="CB27" s="29">
        <f>ROUND(IF(Параметри!$K$77="No",BJ27,BJ27*Параметри!$K$78),1)</f>
        <v>0</v>
      </c>
      <c r="CC27" s="29">
        <f t="shared" si="2"/>
        <v>24027.908928698915</v>
      </c>
    </row>
    <row r="28" spans="1:81">
      <c r="A28" s="9">
        <v>27</v>
      </c>
      <c r="B28" s="9" t="s">
        <v>3145</v>
      </c>
      <c r="C28" s="9" t="s">
        <v>3146</v>
      </c>
      <c r="D28" s="9" t="s">
        <v>3144</v>
      </c>
      <c r="E28" s="9" t="s">
        <v>21</v>
      </c>
      <c r="F28" s="9" t="s">
        <v>3174</v>
      </c>
      <c r="G28" s="9" t="s">
        <v>74</v>
      </c>
      <c r="H28" s="29">
        <f>SUM('Дані з ДІСО'!J28:L28)</f>
        <v>2152</v>
      </c>
      <c r="I28" s="29">
        <f>SUM('Дані з ДІСО'!G28:I28)</f>
        <v>125</v>
      </c>
      <c r="J28" s="29">
        <f>SUM('Дані з ДІСО'!P28:R28)</f>
        <v>0</v>
      </c>
      <c r="K28" s="29">
        <f>SUM('Дані з ДІСО'!V28:X28)</f>
        <v>0</v>
      </c>
      <c r="L28" s="40">
        <f>ROUNDUP('Дані з ДІСО'!J28/'Коефіцієнти АТО'!$R28,0)</f>
        <v>48</v>
      </c>
      <c r="M28" s="40">
        <f>ROUNDUP('Дані з ДІСО'!K28/'Коефіцієнти АТО'!$R28,0)</f>
        <v>62</v>
      </c>
      <c r="N28" s="40">
        <f>ROUNDUP('Дані з ДІСО'!L28/'Коефіцієнти АТО'!$R28,0)</f>
        <v>10</v>
      </c>
      <c r="O28" s="59">
        <f>(L28*Параметри!$K$32+M28*Параметри!$L$32+N28*Параметри!$M$32)/18</f>
        <v>193.6888888888889</v>
      </c>
      <c r="P28" s="41">
        <f>IF(H28=0,"",'Дані з ДІСО'!Y28/H28)</f>
        <v>0</v>
      </c>
      <c r="Q28" s="29">
        <f>IF(H28=0,"",(1+0.25*P28)*O28*Параметри!$K$51)</f>
        <v>39671.39907818169</v>
      </c>
      <c r="R28" s="29">
        <f>IF(H28=0,"",Q28*'Коефіцієнти АТО'!T28)</f>
        <v>674.4137843290888</v>
      </c>
      <c r="S28" s="29">
        <f>IF(H28=0,"",H28*(1+0.25*P28)*Параметри!$K$66*Параметри!$K$20/1000)</f>
        <v>0</v>
      </c>
      <c r="T28" s="29">
        <f>IF(H28=0,"",H28*(1+0.25*P28)*'Коефіцієнти АТО'!$S28*Параметри!$K$20/1000)</f>
        <v>6758.5207736588363</v>
      </c>
      <c r="U28" s="29">
        <f t="shared" si="3"/>
        <v>47104.333636169613</v>
      </c>
      <c r="V28" s="29">
        <f t="shared" si="4"/>
        <v>47104.333636169613</v>
      </c>
      <c r="W28" s="40">
        <f>ROUNDUP('Дані з ДІСО'!P28/Параметри!$K$24,0)</f>
        <v>0</v>
      </c>
      <c r="X28" s="40">
        <f>ROUNDUP('Дані з ДІСО'!Q28/Параметри!$K$24,0)</f>
        <v>0</v>
      </c>
      <c r="Y28" s="40">
        <f>ROUNDUP('Дані з ДІСО'!R28/Параметри!$K$24,0)</f>
        <v>0</v>
      </c>
      <c r="Z28" s="59">
        <f>(W28*Параметри!$K$33+X28*Параметри!$L$33+Y28*Параметри!$M$33)/18</f>
        <v>0</v>
      </c>
      <c r="AA28" s="41">
        <f>IF(J28=0,0,'Дані з ДІСО'!AA28/J28)</f>
        <v>0</v>
      </c>
      <c r="AB28" s="29">
        <f>(1+0.25*AA28)*Z28*Параметри!$K$51</f>
        <v>0</v>
      </c>
      <c r="AC28" s="29">
        <f>AB28*'Коефіцієнти АТО'!U28</f>
        <v>0</v>
      </c>
      <c r="AD28" s="29">
        <f>J28*(1+0.25*AA28)*Параметри!$K$66*Параметри!$K$20/1000</f>
        <v>0</v>
      </c>
      <c r="AE28" s="29">
        <f>(1+0.25*AA28)*J28*'Коефіцієнти АТО'!S28*Параметри!$K$20/1000</f>
        <v>0</v>
      </c>
      <c r="AF28" s="29">
        <f t="shared" si="0"/>
        <v>0</v>
      </c>
      <c r="AG28" s="29">
        <v>0</v>
      </c>
      <c r="AH28" s="40">
        <v>19</v>
      </c>
      <c r="AI28" s="40">
        <v>0</v>
      </c>
      <c r="AJ28" s="40">
        <f t="shared" si="1"/>
        <v>0</v>
      </c>
      <c r="AK28" s="29">
        <f>(AH28+AI28)*(1+0.25*AJ28)*Параметри!$K$53</f>
        <v>3409.1562382240008</v>
      </c>
      <c r="AL28" s="29">
        <f>ROUNDUP(('Дані з ДІСО'!AU28+'Дані з ДІСО'!AW28)/Параметри!$K$28,0)</f>
        <v>0</v>
      </c>
      <c r="AM28" s="64">
        <f>AL28*Параметри!$M$35/18</f>
        <v>0</v>
      </c>
      <c r="AN28" s="29">
        <f>IF(AL28=0,0,'Дані з ДІСО'!AW28/SUM('Дані з ДІСО'!AU28,'Дані з ДІСО'!AW28))</f>
        <v>0</v>
      </c>
      <c r="AO28" s="29">
        <f>(1+0.25*AN28)*AM28*Параметри!$K$51</f>
        <v>0</v>
      </c>
      <c r="AP28" s="40">
        <f>ROUNDUP(('Дані з ДІСО'!AE28+'Дані не з ДІСО'!E28+'Дані не з ДІСО'!G28)/Параметри!$K$69,0)</f>
        <v>0</v>
      </c>
      <c r="AQ28" s="40">
        <f t="shared" si="5"/>
        <v>0</v>
      </c>
      <c r="AR28" s="40">
        <f>IF(AP28=0,0,('Дані з ДІСО'!AH28+'Дані не з ДІСО'!G28)/('Дані з ДІСО'!AE28+'Дані не з ДІСО'!E28+'Дані не з ДІСО'!G28))</f>
        <v>0</v>
      </c>
      <c r="AS28" s="29">
        <f>AQ28*(1+0.25*AR28)*Параметри!$K$51</f>
        <v>0</v>
      </c>
      <c r="AT28" s="40">
        <f>ROUNDUP('Дані з ДІСО'!AF28/Параметри!$K$70,0)</f>
        <v>0</v>
      </c>
      <c r="AU28" s="40">
        <f t="shared" si="6"/>
        <v>0</v>
      </c>
      <c r="AV28" s="40">
        <f>IF(AT28=0,0,'Дані з ДІСО'!AI28/'Дані з ДІСО'!AF28)</f>
        <v>0</v>
      </c>
      <c r="AW28" s="29">
        <f>AU28*(1+0.25*AV28)*Параметри!$K$51</f>
        <v>0</v>
      </c>
      <c r="AX28" s="40">
        <f>ROUNDUP('Дані з ДІСО'!AR28/Параметри!$K$29,0)</f>
        <v>0</v>
      </c>
      <c r="AY28" s="40">
        <f>ROUNDUP('Дані з ДІСО'!AS28/Параметри!$K$29,0)</f>
        <v>0</v>
      </c>
      <c r="AZ28" s="40">
        <f>ROUNDUP('Дані з ДІСО'!AT28/Параметри!$K$29,0)</f>
        <v>0</v>
      </c>
      <c r="BA28" s="64">
        <f>(AX28*Параметри!$K$32+AY28*Параметри!$L$32+AZ28*Параметри!$M$32)/18</f>
        <v>0</v>
      </c>
      <c r="BB28" s="29">
        <f>(BA28*Параметри!$K$51+SUM('Дані з ДІСО'!AR28:AT28)*Параметри!$K$48*Параметри!$K$20/1000)*Параметри!$K$74</f>
        <v>0</v>
      </c>
      <c r="BC28" s="40">
        <f>ROUNDUP(('Дані не з ДІСО'!I28+'Дані не з ДІСО'!K28)/Параметри!$K$26,0)</f>
        <v>0</v>
      </c>
      <c r="BD28" s="29">
        <f>BC28*Параметри!$M$36/18</f>
        <v>0</v>
      </c>
      <c r="BE28" s="40">
        <f>IF(BC28=0,0,'Дані не з ДІСО'!K28/('Дані не з ДІСО'!I28+'Дані не з ДІСО'!K28))</f>
        <v>0</v>
      </c>
      <c r="BF28" s="29">
        <f>(1+0.25*BE28)*BD28*Параметри!$K$51</f>
        <v>0</v>
      </c>
      <c r="BG28" s="40">
        <f>ROUNDUP('Дані не з ДІСО'!M28/Параметри!$K$27,0)</f>
        <v>0</v>
      </c>
      <c r="BH28" s="40">
        <f>BG28*Параметри!$M$37/18</f>
        <v>0</v>
      </c>
      <c r="BI28" s="29">
        <f>BH28*Параметри!$K$51</f>
        <v>0</v>
      </c>
      <c r="BJ28" s="29">
        <f>'Дані не з ДІСО'!N28*Параметри!$K$76</f>
        <v>0</v>
      </c>
      <c r="BK28" s="40">
        <f>ROUNDUP('Дані з ДІСО'!V28/Параметри!$K$25,0)</f>
        <v>0</v>
      </c>
      <c r="BL28" s="40">
        <f>ROUNDUP('Дані з ДІСО'!W28/Параметри!$K$25,0)</f>
        <v>0</v>
      </c>
      <c r="BM28" s="40">
        <f>ROUNDUP('Дані з ДІСО'!X28/Параметри!$K$25,0)</f>
        <v>0</v>
      </c>
      <c r="BN28" s="40">
        <f>(BK28*Параметри!$K$34+BL28*Параметри!$L$34+BM28*Параметри!$M$34)/18</f>
        <v>0</v>
      </c>
      <c r="BO28" s="40">
        <f>IF(K28=0,0,'Дані з ДІСО'!AC28/K28)</f>
        <v>0</v>
      </c>
      <c r="BP28" s="29">
        <f>(1+0.25*BO28)*BN28*Параметри!$K$51</f>
        <v>0</v>
      </c>
      <c r="BQ28" s="29">
        <f>BP28*'Коефіцієнти АТО'!U28</f>
        <v>0</v>
      </c>
      <c r="BR28" s="29">
        <f>K28*(1+0.25*BO28)*Параметри!$K$66*Параметри!$K$20/1000</f>
        <v>0</v>
      </c>
      <c r="BS28" s="29">
        <f>(1+0.25*BO28)*K28*'Коефіцієнти АТО'!S28*Параметри!$K$20/1000</f>
        <v>0</v>
      </c>
      <c r="BT28" s="29">
        <f t="shared" si="7"/>
        <v>0</v>
      </c>
      <c r="BU28" s="40">
        <f>ROUNDUP('Дані з ДІСО'!AG28/Параметри!$K$71,0)</f>
        <v>0</v>
      </c>
      <c r="BV28" s="40">
        <f t="shared" si="8"/>
        <v>0</v>
      </c>
      <c r="BW28" s="40">
        <f>IF('Дані з ДІСО'!AG28=0,0,'Дані з ДІСО'!AJ28/'Дані з ДІСО'!AG28)</f>
        <v>0</v>
      </c>
      <c r="BX28" s="29">
        <f>BV28*(1+0.25*BW28)*Параметри!$K$51</f>
        <v>0</v>
      </c>
      <c r="BY28" s="29">
        <f>ROUND(IF(Параметри!$K$77="No",CC28,CC28*Параметри!$K$78)+AG28,1)</f>
        <v>45462.1</v>
      </c>
      <c r="BZ28" s="29">
        <f>ROUND(IF(Параметри!$K$77="No",BF28,BF28*Параметри!$K$78),1)</f>
        <v>0</v>
      </c>
      <c r="CA28" s="29">
        <f>ROUND(IF(Параметри!$K$77="No",BI28,BI28*Параметри!$K$78),1)</f>
        <v>0</v>
      </c>
      <c r="CB28" s="29">
        <f>ROUND(IF(Параметри!$K$77="No",BJ28,BJ28*Параметри!$K$78),1)</f>
        <v>0</v>
      </c>
      <c r="CC28" s="29">
        <f t="shared" si="2"/>
        <v>50513.489874393614</v>
      </c>
    </row>
    <row r="29" spans="1:81">
      <c r="A29" s="9">
        <v>28</v>
      </c>
      <c r="B29" s="9" t="s">
        <v>3151</v>
      </c>
      <c r="C29" s="9" t="s">
        <v>3151</v>
      </c>
      <c r="D29" s="9" t="s">
        <v>3144</v>
      </c>
      <c r="E29" s="9" t="s">
        <v>29</v>
      </c>
      <c r="F29" s="9" t="s">
        <v>3175</v>
      </c>
      <c r="G29" s="9" t="s">
        <v>76</v>
      </c>
      <c r="H29" s="29">
        <f>SUM('Дані з ДІСО'!J29:L29)</f>
        <v>2345</v>
      </c>
      <c r="I29" s="29">
        <f>SUM('Дані з ДІСО'!G29:I29)</f>
        <v>127</v>
      </c>
      <c r="J29" s="29">
        <f>SUM('Дані з ДІСО'!P29:R29)</f>
        <v>0</v>
      </c>
      <c r="K29" s="29">
        <f>SUM('Дані з ДІСО'!V29:X29)</f>
        <v>0</v>
      </c>
      <c r="L29" s="40">
        <f>ROUNDUP('Дані з ДІСО'!J29/'Коефіцієнти АТО'!$R29,0)</f>
        <v>61</v>
      </c>
      <c r="M29" s="40">
        <f>ROUNDUP('Дані з ДІСО'!K29/'Коефіцієнти АТО'!$R29,0)</f>
        <v>82</v>
      </c>
      <c r="N29" s="40">
        <f>ROUNDUP('Дані з ДІСО'!L29/'Коефіцієнти АТО'!$R29,0)</f>
        <v>15</v>
      </c>
      <c r="O29" s="59">
        <f>(L29*Параметри!$K$32+M29*Параметри!$L$32+N29*Параметри!$M$32)/18</f>
        <v>256.49444444444441</v>
      </c>
      <c r="P29" s="41">
        <f>IF(H29=0,"",'Дані з ДІСО'!Y29/H29)</f>
        <v>0</v>
      </c>
      <c r="Q29" s="29">
        <f>IF(H29=0,"",(1+0.25*P29)*O29*Параметри!$K$51)</f>
        <v>52535.246215023239</v>
      </c>
      <c r="R29" s="29">
        <f>IF(H29=0,"",Q29*'Коефіцієнти АТО'!T29)</f>
        <v>893.0991856553951</v>
      </c>
      <c r="S29" s="29">
        <f>IF(H29=0,"",H29*(1+0.25*P29)*Параметри!$K$66*Параметри!$K$20/1000)</f>
        <v>0</v>
      </c>
      <c r="T29" s="29">
        <f>IF(H29=0,"",H29*(1+0.25*P29)*'Коефіцієнти АТО'!$S29*Параметри!$K$20/1000)</f>
        <v>10712.22116541397</v>
      </c>
      <c r="U29" s="29">
        <f t="shared" si="3"/>
        <v>64140.566566092602</v>
      </c>
      <c r="V29" s="29">
        <f t="shared" si="4"/>
        <v>64140.566566092602</v>
      </c>
      <c r="W29" s="40">
        <f>ROUNDUP('Дані з ДІСО'!P29/Параметри!$K$24,0)</f>
        <v>0</v>
      </c>
      <c r="X29" s="40">
        <f>ROUNDUP('Дані з ДІСО'!Q29/Параметри!$K$24,0)</f>
        <v>0</v>
      </c>
      <c r="Y29" s="40">
        <f>ROUNDUP('Дані з ДІСО'!R29/Параметри!$K$24,0)</f>
        <v>0</v>
      </c>
      <c r="Z29" s="59">
        <f>(W29*Параметри!$K$33+X29*Параметри!$L$33+Y29*Параметри!$M$33)/18</f>
        <v>0</v>
      </c>
      <c r="AA29" s="41">
        <f>IF(J29=0,0,'Дані з ДІСО'!AA29/J29)</f>
        <v>0</v>
      </c>
      <c r="AB29" s="29">
        <f>(1+0.25*AA29)*Z29*Параметри!$K$51</f>
        <v>0</v>
      </c>
      <c r="AC29" s="29">
        <f>AB29*'Коефіцієнти АТО'!U29</f>
        <v>0</v>
      </c>
      <c r="AD29" s="29">
        <f>J29*(1+0.25*AA29)*Параметри!$K$66*Параметри!$K$20/1000</f>
        <v>0</v>
      </c>
      <c r="AE29" s="29">
        <f>(1+0.25*AA29)*J29*'Коефіцієнти АТО'!S29*Параметри!$K$20/1000</f>
        <v>0</v>
      </c>
      <c r="AF29" s="29">
        <f t="shared" si="0"/>
        <v>0</v>
      </c>
      <c r="AG29" s="29">
        <v>0</v>
      </c>
      <c r="AH29" s="40">
        <v>35</v>
      </c>
      <c r="AI29" s="40">
        <v>0</v>
      </c>
      <c r="AJ29" s="40">
        <f t="shared" si="1"/>
        <v>0</v>
      </c>
      <c r="AK29" s="29">
        <f>(AH29+AI29)*(1+0.25*AJ29)*Параметри!$K$53</f>
        <v>6280.0246493600016</v>
      </c>
      <c r="AL29" s="29">
        <f>ROUNDUP(('Дані з ДІСО'!AU29+'Дані з ДІСО'!AW29)/Параметри!$K$28,0)</f>
        <v>0</v>
      </c>
      <c r="AM29" s="64">
        <f>AL29*Параметри!$M$35/18</f>
        <v>0</v>
      </c>
      <c r="AN29" s="29">
        <f>IF(AL29=0,0,'Дані з ДІСО'!AW29/SUM('Дані з ДІСО'!AU29,'Дані з ДІСО'!AW29))</f>
        <v>0</v>
      </c>
      <c r="AO29" s="29">
        <f>(1+0.25*AN29)*AM29*Параметри!$K$51</f>
        <v>0</v>
      </c>
      <c r="AP29" s="40">
        <f>ROUNDUP(('Дані з ДІСО'!AE29+'Дані не з ДІСО'!E29+'Дані не з ДІСО'!G29)/Параметри!$K$69,0)</f>
        <v>0</v>
      </c>
      <c r="AQ29" s="40">
        <f t="shared" si="5"/>
        <v>0</v>
      </c>
      <c r="AR29" s="40">
        <f>IF(AP29=0,0,('Дані з ДІСО'!AH29+'Дані не з ДІСО'!G29)/('Дані з ДІСО'!AE29+'Дані не з ДІСО'!E29+'Дані не з ДІСО'!G29))</f>
        <v>0</v>
      </c>
      <c r="AS29" s="29">
        <f>AQ29*(1+0.25*AR29)*Параметри!$K$51</f>
        <v>0</v>
      </c>
      <c r="AT29" s="40">
        <f>ROUNDUP('Дані з ДІСО'!AF29/Параметри!$K$70,0)</f>
        <v>0</v>
      </c>
      <c r="AU29" s="40">
        <f t="shared" si="6"/>
        <v>0</v>
      </c>
      <c r="AV29" s="40">
        <f>IF(AT29=0,0,'Дані з ДІСО'!AI29/'Дані з ДІСО'!AF29)</f>
        <v>0</v>
      </c>
      <c r="AW29" s="29">
        <f>AU29*(1+0.25*AV29)*Параметри!$K$51</f>
        <v>0</v>
      </c>
      <c r="AX29" s="40">
        <f>ROUNDUP('Дані з ДІСО'!AR29/Параметри!$K$29,0)</f>
        <v>0</v>
      </c>
      <c r="AY29" s="40">
        <f>ROUNDUP('Дані з ДІСО'!AS29/Параметри!$K$29,0)</f>
        <v>0</v>
      </c>
      <c r="AZ29" s="40">
        <f>ROUNDUP('Дані з ДІСО'!AT29/Параметри!$K$29,0)</f>
        <v>0</v>
      </c>
      <c r="BA29" s="64">
        <f>(AX29*Параметри!$K$32+AY29*Параметри!$L$32+AZ29*Параметри!$M$32)/18</f>
        <v>0</v>
      </c>
      <c r="BB29" s="29">
        <f>(BA29*Параметри!$K$51+SUM('Дані з ДІСО'!AR29:AT29)*Параметри!$K$48*Параметри!$K$20/1000)*Параметри!$K$74</f>
        <v>0</v>
      </c>
      <c r="BC29" s="40">
        <f>ROUNDUP(('Дані не з ДІСО'!I29+'Дані не з ДІСО'!K29)/Параметри!$K$26,0)</f>
        <v>0</v>
      </c>
      <c r="BD29" s="29">
        <f>BC29*Параметри!$M$36/18</f>
        <v>0</v>
      </c>
      <c r="BE29" s="40">
        <f>IF(BC29=0,0,'Дані не з ДІСО'!K29/('Дані не з ДІСО'!I29+'Дані не з ДІСО'!K29))</f>
        <v>0</v>
      </c>
      <c r="BF29" s="29">
        <f>(1+0.25*BE29)*BD29*Параметри!$K$51</f>
        <v>0</v>
      </c>
      <c r="BG29" s="40">
        <f>ROUNDUP('Дані не з ДІСО'!M29/Параметри!$K$27,0)</f>
        <v>0</v>
      </c>
      <c r="BH29" s="40">
        <f>BG29*Параметри!$M$37/18</f>
        <v>0</v>
      </c>
      <c r="BI29" s="29">
        <f>BH29*Параметри!$K$51</f>
        <v>0</v>
      </c>
      <c r="BJ29" s="29">
        <f>'Дані не з ДІСО'!N29*Параметри!$K$76</f>
        <v>0</v>
      </c>
      <c r="BK29" s="40">
        <f>ROUNDUP('Дані з ДІСО'!V29/Параметри!$K$25,0)</f>
        <v>0</v>
      </c>
      <c r="BL29" s="40">
        <f>ROUNDUP('Дані з ДІСО'!W29/Параметри!$K$25,0)</f>
        <v>0</v>
      </c>
      <c r="BM29" s="40">
        <f>ROUNDUP('Дані з ДІСО'!X29/Параметри!$K$25,0)</f>
        <v>0</v>
      </c>
      <c r="BN29" s="40">
        <f>(BK29*Параметри!$K$34+BL29*Параметри!$L$34+BM29*Параметри!$M$34)/18</f>
        <v>0</v>
      </c>
      <c r="BO29" s="40">
        <f>IF(K29=0,0,'Дані з ДІСО'!AC29/K29)</f>
        <v>0</v>
      </c>
      <c r="BP29" s="29">
        <f>(1+0.25*BO29)*BN29*Параметри!$K$51</f>
        <v>0</v>
      </c>
      <c r="BQ29" s="29">
        <f>BP29*'Коефіцієнти АТО'!U29</f>
        <v>0</v>
      </c>
      <c r="BR29" s="29">
        <f>K29*(1+0.25*BO29)*Параметри!$K$66*Параметри!$K$20/1000</f>
        <v>0</v>
      </c>
      <c r="BS29" s="29">
        <f>(1+0.25*BO29)*K29*'Коефіцієнти АТО'!S29*Параметри!$K$20/1000</f>
        <v>0</v>
      </c>
      <c r="BT29" s="29">
        <f t="shared" si="7"/>
        <v>0</v>
      </c>
      <c r="BU29" s="40">
        <f>ROUNDUP('Дані з ДІСО'!AG29/Параметри!$K$71,0)</f>
        <v>0</v>
      </c>
      <c r="BV29" s="40">
        <f t="shared" si="8"/>
        <v>0</v>
      </c>
      <c r="BW29" s="40">
        <f>IF('Дані з ДІСО'!AG29=0,0,'Дані з ДІСО'!AJ29/'Дані з ДІСО'!AG29)</f>
        <v>0</v>
      </c>
      <c r="BX29" s="29">
        <f>BV29*(1+0.25*BW29)*Параметри!$K$51</f>
        <v>0</v>
      </c>
      <c r="BY29" s="29">
        <f>ROUND(IF(Параметри!$K$77="No",CC29,CC29*Параметри!$K$78)+AG29,1)</f>
        <v>63378.5</v>
      </c>
      <c r="BZ29" s="29">
        <f>ROUND(IF(Параметри!$K$77="No",BF29,BF29*Параметри!$K$78),1)</f>
        <v>0</v>
      </c>
      <c r="CA29" s="29">
        <f>ROUND(IF(Параметри!$K$77="No",BI29,BI29*Параметри!$K$78),1)</f>
        <v>0</v>
      </c>
      <c r="CB29" s="29">
        <f>ROUND(IF(Параметри!$K$77="No",BJ29,BJ29*Параметри!$K$78),1)</f>
        <v>0</v>
      </c>
      <c r="CC29" s="29">
        <f t="shared" si="2"/>
        <v>70420.591215452601</v>
      </c>
    </row>
    <row r="30" spans="1:81">
      <c r="A30" s="9">
        <v>29</v>
      </c>
      <c r="B30" s="9" t="s">
        <v>3176</v>
      </c>
      <c r="C30" s="9" t="s">
        <v>3146</v>
      </c>
      <c r="D30" s="9" t="s">
        <v>3144</v>
      </c>
      <c r="E30" s="9" t="s">
        <v>78</v>
      </c>
      <c r="F30" s="9" t="s">
        <v>3177</v>
      </c>
      <c r="G30" s="9" t="s">
        <v>79</v>
      </c>
      <c r="H30" s="29">
        <f>SUM('Дані з ДІСО'!J30:L30)</f>
        <v>45955.5</v>
      </c>
      <c r="I30" s="29">
        <f>SUM('Дані з ДІСО'!G30:I30)</f>
        <v>1297</v>
      </c>
      <c r="J30" s="29">
        <f>SUM('Дані з ДІСО'!P30:R30)</f>
        <v>196</v>
      </c>
      <c r="K30" s="29">
        <f>SUM('Дані з ДІСО'!V30:X30)</f>
        <v>0</v>
      </c>
      <c r="L30" s="40">
        <f>ROUNDUP('Дані з ДІСО'!J30/'Коефіцієнти АТО'!$R30,0)</f>
        <v>688</v>
      </c>
      <c r="M30" s="40">
        <f>ROUNDUP('Дані з ДІСО'!K30/'Коефіцієнти АТО'!$R30,0)</f>
        <v>833</v>
      </c>
      <c r="N30" s="40">
        <f>ROUNDUP('Дані з ДІСО'!L30/'Коефіцієнти АТО'!$R30,0)</f>
        <v>152</v>
      </c>
      <c r="O30" s="59">
        <f>(L30*Параметри!$K$32+M30*Параметри!$L$32+N30*Параметри!$M$32)/18</f>
        <v>2692.1722222222224</v>
      </c>
      <c r="P30" s="41">
        <f>IF(H30=0,"",'Дані з ДІСО'!Y30/H30)</f>
        <v>0</v>
      </c>
      <c r="Q30" s="29">
        <f>IF(H30=0,"",(1+0.25*P30)*O30*Параметри!$K$51)</f>
        <v>551411.28243159549</v>
      </c>
      <c r="R30" s="29">
        <f>IF(H30=0,"",Q30*'Коефіцієнти АТО'!T30)</f>
        <v>82711.692364739327</v>
      </c>
      <c r="S30" s="29">
        <f>IF(H30=0,"",H30*(1+0.25*P30)*Параметри!$K$66*Параметри!$K$20/1000)</f>
        <v>0</v>
      </c>
      <c r="T30" s="29">
        <f>IF(H30=0,"",H30*(1+0.25*P30)*'Коефіцієнти АТО'!$S30*Параметри!$K$20/1000)</f>
        <v>100591.38268163806</v>
      </c>
      <c r="U30" s="29">
        <f t="shared" si="3"/>
        <v>734714.35747797298</v>
      </c>
      <c r="V30" s="29">
        <f t="shared" si="4"/>
        <v>734714.35747797298</v>
      </c>
      <c r="W30" s="40">
        <f>ROUNDUP('Дані з ДІСО'!P30/Параметри!$K$24,0)</f>
        <v>8</v>
      </c>
      <c r="X30" s="40">
        <f>ROUNDUP('Дані з ДІСО'!Q30/Параметри!$K$24,0)</f>
        <v>13</v>
      </c>
      <c r="Y30" s="40">
        <f>ROUNDUP('Дані з ДІСО'!R30/Параметри!$K$24,0)</f>
        <v>3</v>
      </c>
      <c r="Z30" s="59">
        <f>(W30*Параметри!$K$33+X30*Параметри!$L$33+Y30*Параметри!$M$33)/18</f>
        <v>48</v>
      </c>
      <c r="AA30" s="41">
        <f>IF(J30=0,0,'Дані з ДІСО'!AA30/J30)</f>
        <v>0</v>
      </c>
      <c r="AB30" s="29">
        <f>(1+0.25*AA30)*Z30*Параметри!$K$51</f>
        <v>9831.3701249280002</v>
      </c>
      <c r="AC30" s="29">
        <f>AB30*'Коефіцієнти АТО'!U30</f>
        <v>992.96838261772814</v>
      </c>
      <c r="AD30" s="29">
        <f>J30*(1+0.25*AA30)*Параметри!$K$66*Параметри!$K$20/1000</f>
        <v>0</v>
      </c>
      <c r="AE30" s="29">
        <f>(1+0.25*AA30)*J30*'Коефіцієнти АТО'!S30*Параметри!$K$20/1000</f>
        <v>429.02179294319637</v>
      </c>
      <c r="AF30" s="29">
        <f t="shared" si="0"/>
        <v>11253.360300488925</v>
      </c>
      <c r="AG30" s="29">
        <v>0</v>
      </c>
      <c r="AH30" s="40">
        <v>223</v>
      </c>
      <c r="AI30" s="40">
        <v>0</v>
      </c>
      <c r="AJ30" s="40">
        <f t="shared" si="1"/>
        <v>0</v>
      </c>
      <c r="AK30" s="29">
        <f>(AH30+AI30)*(1+0.25*AJ30)*Параметри!$K$53</f>
        <v>40012.72848020801</v>
      </c>
      <c r="AL30" s="29">
        <f>ROUNDUP(('Дані з ДІСО'!AU30+'Дані з ДІСО'!AW30)/Параметри!$K$28,0)</f>
        <v>0</v>
      </c>
      <c r="AM30" s="64">
        <f>AL30*Параметри!$M$35/18</f>
        <v>0</v>
      </c>
      <c r="AN30" s="29">
        <f>IF(AL30=0,0,'Дані з ДІСО'!AW30/SUM('Дані з ДІСО'!AU30,'Дані з ДІСО'!AW30))</f>
        <v>0</v>
      </c>
      <c r="AO30" s="29">
        <f>(1+0.25*AN30)*AM30*Параметри!$K$51</f>
        <v>0</v>
      </c>
      <c r="AP30" s="40">
        <f>ROUNDUP(('Дані з ДІСО'!AE30+'Дані не з ДІСО'!E30+'Дані не з ДІСО'!G30)/Параметри!$K$69,0)</f>
        <v>0</v>
      </c>
      <c r="AQ30" s="40">
        <f t="shared" si="5"/>
        <v>0</v>
      </c>
      <c r="AR30" s="40">
        <f>IF(AP30=0,0,('Дані з ДІСО'!AH30+'Дані не з ДІСО'!G30)/('Дані з ДІСО'!AE30+'Дані не з ДІСО'!E30+'Дані не з ДІСО'!G30))</f>
        <v>0</v>
      </c>
      <c r="AS30" s="29">
        <f>AQ30*(1+0.25*AR30)*Параметри!$K$51</f>
        <v>0</v>
      </c>
      <c r="AT30" s="40">
        <f>ROUNDUP('Дані з ДІСО'!AF30/Параметри!$K$70,0)</f>
        <v>0</v>
      </c>
      <c r="AU30" s="40">
        <f t="shared" si="6"/>
        <v>0</v>
      </c>
      <c r="AV30" s="40">
        <f>IF(AT30=0,0,'Дані з ДІСО'!AI30/'Дані з ДІСО'!AF30)</f>
        <v>0</v>
      </c>
      <c r="AW30" s="29">
        <f>AU30*(1+0.25*AV30)*Параметри!$K$51</f>
        <v>0</v>
      </c>
      <c r="AX30" s="40">
        <f>ROUNDUP('Дані з ДІСО'!AR30/Параметри!$K$29,0)</f>
        <v>0</v>
      </c>
      <c r="AY30" s="40">
        <f>ROUNDUP('Дані з ДІСО'!AS30/Параметри!$K$29,0)</f>
        <v>0</v>
      </c>
      <c r="AZ30" s="40">
        <f>ROUNDUP('Дані з ДІСО'!AT30/Параметри!$K$29,0)</f>
        <v>0</v>
      </c>
      <c r="BA30" s="64">
        <f>(AX30*Параметри!$K$32+AY30*Параметри!$L$32+AZ30*Параметри!$M$32)/18</f>
        <v>0</v>
      </c>
      <c r="BB30" s="29">
        <f>(BA30*Параметри!$K$51+SUM('Дані з ДІСО'!AR30:AT30)*Параметри!$K$48*Параметри!$K$20/1000)*Параметри!$K$74</f>
        <v>0</v>
      </c>
      <c r="BC30" s="40">
        <f>ROUNDUP(('Дані не з ДІСО'!I30+'Дані не з ДІСО'!K30)/Параметри!$K$26,0)</f>
        <v>126</v>
      </c>
      <c r="BD30" s="29">
        <f>BC30*Параметри!$M$36/18</f>
        <v>196</v>
      </c>
      <c r="BE30" s="40">
        <f>IF(BC30=0,0,'Дані не з ДІСО'!K30/('Дані не з ДІСО'!I30+'Дані не з ДІСО'!K30))</f>
        <v>0</v>
      </c>
      <c r="BF30" s="29">
        <f>(1+0.25*BE30)*BD30*Параметри!$K$51</f>
        <v>40144.761343455997</v>
      </c>
      <c r="BG30" s="40">
        <f>ROUNDUP('Дані не з ДІСО'!M30/Параметри!$K$27,0)</f>
        <v>0</v>
      </c>
      <c r="BH30" s="40">
        <f>BG30*Параметри!$M$37/18</f>
        <v>0</v>
      </c>
      <c r="BI30" s="29">
        <f>BH30*Параметри!$K$51</f>
        <v>0</v>
      </c>
      <c r="BJ30" s="29">
        <f>'Дані не з ДІСО'!N30*Параметри!$K$76</f>
        <v>0</v>
      </c>
      <c r="BK30" s="40">
        <f>ROUNDUP('Дані з ДІСО'!V30/Параметри!$K$25,0)</f>
        <v>0</v>
      </c>
      <c r="BL30" s="40">
        <f>ROUNDUP('Дані з ДІСО'!W30/Параметри!$K$25,0)</f>
        <v>0</v>
      </c>
      <c r="BM30" s="40">
        <f>ROUNDUP('Дані з ДІСО'!X30/Параметри!$K$25,0)</f>
        <v>0</v>
      </c>
      <c r="BN30" s="40">
        <f>(BK30*Параметри!$K$34+BL30*Параметри!$L$34+BM30*Параметри!$M$34)/18</f>
        <v>0</v>
      </c>
      <c r="BO30" s="40">
        <f>IF(K30=0,0,'Дані з ДІСО'!AC30/K30)</f>
        <v>0</v>
      </c>
      <c r="BP30" s="29">
        <f>(1+0.25*BO30)*BN30*Параметри!$K$51</f>
        <v>0</v>
      </c>
      <c r="BQ30" s="29">
        <f>BP30*'Коефіцієнти АТО'!U30</f>
        <v>0</v>
      </c>
      <c r="BR30" s="29">
        <f>K30*(1+0.25*BO30)*Параметри!$K$66*Параметри!$K$20/1000</f>
        <v>0</v>
      </c>
      <c r="BS30" s="29">
        <f>(1+0.25*BO30)*K30*'Коефіцієнти АТО'!S30*Параметри!$K$20/1000</f>
        <v>0</v>
      </c>
      <c r="BT30" s="29">
        <f t="shared" si="7"/>
        <v>0</v>
      </c>
      <c r="BU30" s="40">
        <f>ROUNDUP('Дані з ДІСО'!AG30/Параметри!$K$71,0)</f>
        <v>0</v>
      </c>
      <c r="BV30" s="40">
        <f t="shared" si="8"/>
        <v>0</v>
      </c>
      <c r="BW30" s="40">
        <f>IF('Дані з ДІСО'!AG30=0,0,'Дані з ДІСО'!AJ30/'Дані з ДІСО'!AG30)</f>
        <v>0</v>
      </c>
      <c r="BX30" s="29">
        <f>BV30*(1+0.25*BW30)*Параметри!$K$51</f>
        <v>0</v>
      </c>
      <c r="BY30" s="29">
        <f>ROUND(IF(Параметри!$K$77="No",CC30,CC30*Параметри!$K$78)+AG30,1)</f>
        <v>707382.4</v>
      </c>
      <c r="BZ30" s="29">
        <f>ROUND(IF(Параметри!$K$77="No",BF30,BF30*Параметри!$K$78),1)</f>
        <v>36130.300000000003</v>
      </c>
      <c r="CA30" s="29">
        <f>ROUND(IF(Параметри!$K$77="No",BI30,BI30*Параметри!$K$78),1)</f>
        <v>0</v>
      </c>
      <c r="CB30" s="29">
        <f>ROUND(IF(Параметри!$K$77="No",BJ30,BJ30*Параметри!$K$78),1)</f>
        <v>0</v>
      </c>
      <c r="CC30" s="29">
        <f t="shared" si="2"/>
        <v>785980.44625866984</v>
      </c>
    </row>
    <row r="31" spans="1:81">
      <c r="A31" s="9">
        <v>30</v>
      </c>
      <c r="B31" s="9" t="s">
        <v>3176</v>
      </c>
      <c r="C31" s="9" t="s">
        <v>3146</v>
      </c>
      <c r="D31" s="9" t="s">
        <v>3144</v>
      </c>
      <c r="E31" s="9" t="s">
        <v>78</v>
      </c>
      <c r="F31" s="9" t="s">
        <v>3179</v>
      </c>
      <c r="G31" s="9" t="s">
        <v>81</v>
      </c>
      <c r="H31" s="29">
        <f>SUM('Дані з ДІСО'!J31:L31)</f>
        <v>4669</v>
      </c>
      <c r="I31" s="29">
        <f>SUM('Дані з ДІСО'!G31:I31)</f>
        <v>217</v>
      </c>
      <c r="J31" s="29">
        <f>SUM('Дані з ДІСО'!P31:R31)</f>
        <v>0</v>
      </c>
      <c r="K31" s="29">
        <f>SUM('Дані з ДІСО'!V31:X31)</f>
        <v>0</v>
      </c>
      <c r="L31" s="40">
        <f>ROUNDUP('Дані з ДІСО'!J31/'Коефіцієнти АТО'!$R31,0)</f>
        <v>97</v>
      </c>
      <c r="M31" s="40">
        <f>ROUNDUP('Дані з ДІСО'!K31/'Коефіцієнти АТО'!$R31,0)</f>
        <v>133</v>
      </c>
      <c r="N31" s="40">
        <f>ROUNDUP('Дані з ДІСО'!L31/'Коефіцієнти АТО'!$R31,0)</f>
        <v>31</v>
      </c>
      <c r="O31" s="59">
        <f>(L31*Параметри!$K$32+M31*Параметри!$L$32+N31*Параметри!$M$32)/18</f>
        <v>426.70000000000005</v>
      </c>
      <c r="P31" s="41">
        <f>IF(H31=0,"",'Дані з ДІСО'!Y31/H31)</f>
        <v>0</v>
      </c>
      <c r="Q31" s="29">
        <f>IF(H31=0,"",(1+0.25*P31)*O31*Параметри!$K$51)</f>
        <v>87396.784006391201</v>
      </c>
      <c r="R31" s="29">
        <f>IF(H31=0,"",Q31*'Коефіцієнти АТО'!T31)</f>
        <v>1485.7453281086505</v>
      </c>
      <c r="S31" s="29">
        <f>IF(H31=0,"",H31*(1+0.25*P31)*Параметри!$K$66*Параметри!$K$20/1000)</f>
        <v>0</v>
      </c>
      <c r="T31" s="29">
        <f>IF(H31=0,"",H31*(1+0.25*P31)*'Коефіцієнти АТО'!$S31*Параметри!$K$20/1000)</f>
        <v>14663.351994522818</v>
      </c>
      <c r="U31" s="29">
        <f t="shared" si="3"/>
        <v>103545.88132902267</v>
      </c>
      <c r="V31" s="29">
        <f t="shared" si="4"/>
        <v>103545.88132902267</v>
      </c>
      <c r="W31" s="40">
        <f>ROUNDUP('Дані з ДІСО'!P31/Параметри!$K$24,0)</f>
        <v>0</v>
      </c>
      <c r="X31" s="40">
        <f>ROUNDUP('Дані з ДІСО'!Q31/Параметри!$K$24,0)</f>
        <v>0</v>
      </c>
      <c r="Y31" s="40">
        <f>ROUNDUP('Дані з ДІСО'!R31/Параметри!$K$24,0)</f>
        <v>0</v>
      </c>
      <c r="Z31" s="59">
        <f>(W31*Параметри!$K$33+X31*Параметри!$L$33+Y31*Параметри!$M$33)/18</f>
        <v>0</v>
      </c>
      <c r="AA31" s="41">
        <f>IF(J31=0,0,'Дані з ДІСО'!AA31/J31)</f>
        <v>0</v>
      </c>
      <c r="AB31" s="29">
        <f>(1+0.25*AA31)*Z31*Параметри!$K$51</f>
        <v>0</v>
      </c>
      <c r="AC31" s="29">
        <f>AB31*'Коефіцієнти АТО'!U31</f>
        <v>0</v>
      </c>
      <c r="AD31" s="29">
        <f>J31*(1+0.25*AA31)*Параметри!$K$66*Параметри!$K$20/1000</f>
        <v>0</v>
      </c>
      <c r="AE31" s="29">
        <f>(1+0.25*AA31)*J31*'Коефіцієнти АТО'!S31*Параметри!$K$20/1000</f>
        <v>0</v>
      </c>
      <c r="AF31" s="29">
        <f t="shared" si="0"/>
        <v>0</v>
      </c>
      <c r="AG31" s="29">
        <v>0</v>
      </c>
      <c r="AH31" s="40">
        <v>37</v>
      </c>
      <c r="AI31" s="40">
        <v>0</v>
      </c>
      <c r="AJ31" s="40">
        <f t="shared" si="1"/>
        <v>0</v>
      </c>
      <c r="AK31" s="29">
        <f>(AH31+AI31)*(1+0.25*AJ31)*Параметри!$K$53</f>
        <v>6638.8832007520014</v>
      </c>
      <c r="AL31" s="29">
        <f>ROUNDUP(('Дані з ДІСО'!AU31+'Дані з ДІСО'!AW31)/Параметри!$K$28,0)</f>
        <v>0</v>
      </c>
      <c r="AM31" s="64">
        <f>AL31*Параметри!$M$35/18</f>
        <v>0</v>
      </c>
      <c r="AN31" s="29">
        <f>IF(AL31=0,0,'Дані з ДІСО'!AW31/SUM('Дані з ДІСО'!AU31,'Дані з ДІСО'!AW31))</f>
        <v>0</v>
      </c>
      <c r="AO31" s="29">
        <f>(1+0.25*AN31)*AM31*Параметри!$K$51</f>
        <v>0</v>
      </c>
      <c r="AP31" s="40">
        <f>ROUNDUP(('Дані з ДІСО'!AE31+'Дані не з ДІСО'!E31+'Дані не з ДІСО'!G31)/Параметри!$K$69,0)</f>
        <v>0</v>
      </c>
      <c r="AQ31" s="40">
        <f t="shared" si="5"/>
        <v>0</v>
      </c>
      <c r="AR31" s="40">
        <f>IF(AP31=0,0,('Дані з ДІСО'!AH31+'Дані не з ДІСО'!G31)/('Дані з ДІСО'!AE31+'Дані не з ДІСО'!E31+'Дані не з ДІСО'!G31))</f>
        <v>0</v>
      </c>
      <c r="AS31" s="29">
        <f>AQ31*(1+0.25*AR31)*Параметри!$K$51</f>
        <v>0</v>
      </c>
      <c r="AT31" s="40">
        <f>ROUNDUP('Дані з ДІСО'!AF31/Параметри!$K$70,0)</f>
        <v>0</v>
      </c>
      <c r="AU31" s="40">
        <f t="shared" si="6"/>
        <v>0</v>
      </c>
      <c r="AV31" s="40">
        <f>IF(AT31=0,0,'Дані з ДІСО'!AI31/'Дані з ДІСО'!AF31)</f>
        <v>0</v>
      </c>
      <c r="AW31" s="29">
        <f>AU31*(1+0.25*AV31)*Параметри!$K$51</f>
        <v>0</v>
      </c>
      <c r="AX31" s="40">
        <f>ROUNDUP('Дані з ДІСО'!AR31/Параметри!$K$29,0)</f>
        <v>0</v>
      </c>
      <c r="AY31" s="40">
        <f>ROUNDUP('Дані з ДІСО'!AS31/Параметри!$K$29,0)</f>
        <v>0</v>
      </c>
      <c r="AZ31" s="40">
        <f>ROUNDUP('Дані з ДІСО'!AT31/Параметри!$K$29,0)</f>
        <v>0</v>
      </c>
      <c r="BA31" s="64">
        <f>(AX31*Параметри!$K$32+AY31*Параметри!$L$32+AZ31*Параметри!$M$32)/18</f>
        <v>0</v>
      </c>
      <c r="BB31" s="29">
        <f>(BA31*Параметри!$K$51+SUM('Дані з ДІСО'!AR31:AT31)*Параметри!$K$48*Параметри!$K$20/1000)*Параметри!$K$74</f>
        <v>0</v>
      </c>
      <c r="BC31" s="40">
        <f>ROUNDUP(('Дані не з ДІСО'!I31+'Дані не з ДІСО'!K31)/Параметри!$K$26,0)</f>
        <v>0</v>
      </c>
      <c r="BD31" s="29">
        <f>BC31*Параметри!$M$36/18</f>
        <v>0</v>
      </c>
      <c r="BE31" s="40">
        <f>IF(BC31=0,0,'Дані не з ДІСО'!K31/('Дані не з ДІСО'!I31+'Дані не з ДІСО'!K31))</f>
        <v>0</v>
      </c>
      <c r="BF31" s="29">
        <f>(1+0.25*BE31)*BD31*Параметри!$K$51</f>
        <v>0</v>
      </c>
      <c r="BG31" s="40">
        <f>ROUNDUP('Дані не з ДІСО'!M31/Параметри!$K$27,0)</f>
        <v>0</v>
      </c>
      <c r="BH31" s="40">
        <f>BG31*Параметри!$M$37/18</f>
        <v>0</v>
      </c>
      <c r="BI31" s="29">
        <f>BH31*Параметри!$K$51</f>
        <v>0</v>
      </c>
      <c r="BJ31" s="29">
        <f>'Дані не з ДІСО'!N31*Параметри!$K$76</f>
        <v>0</v>
      </c>
      <c r="BK31" s="40">
        <f>ROUNDUP('Дані з ДІСО'!V31/Параметри!$K$25,0)</f>
        <v>0</v>
      </c>
      <c r="BL31" s="40">
        <f>ROUNDUP('Дані з ДІСО'!W31/Параметри!$K$25,0)</f>
        <v>0</v>
      </c>
      <c r="BM31" s="40">
        <f>ROUNDUP('Дані з ДІСО'!X31/Параметри!$K$25,0)</f>
        <v>0</v>
      </c>
      <c r="BN31" s="40">
        <f>(BK31*Параметри!$K$34+BL31*Параметри!$L$34+BM31*Параметри!$M$34)/18</f>
        <v>0</v>
      </c>
      <c r="BO31" s="40">
        <f>IF(K31=0,0,'Дані з ДІСО'!AC31/K31)</f>
        <v>0</v>
      </c>
      <c r="BP31" s="29">
        <f>(1+0.25*BO31)*BN31*Параметри!$K$51</f>
        <v>0</v>
      </c>
      <c r="BQ31" s="29">
        <f>BP31*'Коефіцієнти АТО'!U31</f>
        <v>0</v>
      </c>
      <c r="BR31" s="29">
        <f>K31*(1+0.25*BO31)*Параметри!$K$66*Параметри!$K$20/1000</f>
        <v>0</v>
      </c>
      <c r="BS31" s="29">
        <f>(1+0.25*BO31)*K31*'Коефіцієнти АТО'!S31*Параметри!$K$20/1000</f>
        <v>0</v>
      </c>
      <c r="BT31" s="29">
        <f t="shared" si="7"/>
        <v>0</v>
      </c>
      <c r="BU31" s="40">
        <f>ROUNDUP('Дані з ДІСО'!AG31/Параметри!$K$71,0)</f>
        <v>0</v>
      </c>
      <c r="BV31" s="40">
        <f t="shared" si="8"/>
        <v>0</v>
      </c>
      <c r="BW31" s="40">
        <f>IF('Дані з ДІСО'!AG31=0,0,'Дані з ДІСО'!AJ31/'Дані з ДІСО'!AG31)</f>
        <v>0</v>
      </c>
      <c r="BX31" s="29">
        <f>BV31*(1+0.25*BW31)*Параметри!$K$51</f>
        <v>0</v>
      </c>
      <c r="BY31" s="29">
        <f>ROUND(IF(Параметри!$K$77="No",CC31,CC31*Параметри!$K$78)+AG31,1)</f>
        <v>99166.3</v>
      </c>
      <c r="BZ31" s="29">
        <f>ROUND(IF(Параметри!$K$77="No",BF31,BF31*Параметри!$K$78),1)</f>
        <v>0</v>
      </c>
      <c r="CA31" s="29">
        <f>ROUND(IF(Параметри!$K$77="No",BI31,BI31*Параметри!$K$78),1)</f>
        <v>0</v>
      </c>
      <c r="CB31" s="29">
        <f>ROUND(IF(Параметри!$K$77="No",BJ31,BJ31*Параметри!$K$78),1)</f>
        <v>0</v>
      </c>
      <c r="CC31" s="29">
        <f t="shared" si="2"/>
        <v>110184.76452977466</v>
      </c>
    </row>
    <row r="32" spans="1:81">
      <c r="A32" s="9">
        <v>31</v>
      </c>
      <c r="B32" s="9" t="s">
        <v>3151</v>
      </c>
      <c r="C32" s="9" t="s">
        <v>3151</v>
      </c>
      <c r="D32" s="9" t="s">
        <v>3144</v>
      </c>
      <c r="E32" s="9" t="s">
        <v>29</v>
      </c>
      <c r="F32" s="9" t="s">
        <v>3180</v>
      </c>
      <c r="G32" s="9" t="s">
        <v>83</v>
      </c>
      <c r="H32" s="29">
        <f>SUM('Дані з ДІСО'!J32:L32)</f>
        <v>1642</v>
      </c>
      <c r="I32" s="29">
        <f>SUM('Дані з ДІСО'!G32:I32)</f>
        <v>158</v>
      </c>
      <c r="J32" s="29">
        <f>SUM('Дані з ДІСО'!P32:R32)</f>
        <v>0</v>
      </c>
      <c r="K32" s="29">
        <f>SUM('Дані з ДІСО'!V32:X32)</f>
        <v>0</v>
      </c>
      <c r="L32" s="40">
        <f>ROUNDUP('Дані з ДІСО'!J32/'Коефіцієнти АТО'!$R32,0)</f>
        <v>44</v>
      </c>
      <c r="M32" s="40">
        <f>ROUNDUP('Дані з ДІСО'!K32/'Коефіцієнти АТО'!$R32,0)</f>
        <v>58</v>
      </c>
      <c r="N32" s="40">
        <f>ROUNDUP('Дані з ДІСО'!L32/'Коефіцієнти АТО'!$R32,0)</f>
        <v>13</v>
      </c>
      <c r="O32" s="59">
        <f>(L32*Параметри!$K$32+M32*Параметри!$L$32+N32*Параметри!$M$32)/18</f>
        <v>187.22777777777779</v>
      </c>
      <c r="P32" s="41">
        <f>IF(H32=0,"",'Дані з ДІСО'!Y32/H32)</f>
        <v>0</v>
      </c>
      <c r="Q32" s="29">
        <f>IF(H32=0,"",(1+0.25*P32)*O32*Параметри!$K$51)</f>
        <v>38348.032937522978</v>
      </c>
      <c r="R32" s="29">
        <f>IF(H32=0,"",Q32*'Коефіцієнти АТО'!T32)</f>
        <v>651.91655993789061</v>
      </c>
      <c r="S32" s="29">
        <f>IF(H32=0,"",H32*(1+0.25*P32)*Параметри!$K$66*Параметри!$K$20/1000)</f>
        <v>0</v>
      </c>
      <c r="T32" s="29">
        <f>IF(H32=0,"",H32*(1+0.25*P32)*'Коефіцієнти АТО'!$S32*Параметри!$K$20/1000)</f>
        <v>7500.8388714753692</v>
      </c>
      <c r="U32" s="29">
        <f t="shared" si="3"/>
        <v>46500.788368936235</v>
      </c>
      <c r="V32" s="29">
        <f t="shared" si="4"/>
        <v>46500.788368936235</v>
      </c>
      <c r="W32" s="40">
        <f>ROUNDUP('Дані з ДІСО'!P32/Параметри!$K$24,0)</f>
        <v>0</v>
      </c>
      <c r="X32" s="40">
        <f>ROUNDUP('Дані з ДІСО'!Q32/Параметри!$K$24,0)</f>
        <v>0</v>
      </c>
      <c r="Y32" s="40">
        <f>ROUNDUP('Дані з ДІСО'!R32/Параметри!$K$24,0)</f>
        <v>0</v>
      </c>
      <c r="Z32" s="59">
        <f>(W32*Параметри!$K$33+X32*Параметри!$L$33+Y32*Параметри!$M$33)/18</f>
        <v>0</v>
      </c>
      <c r="AA32" s="41">
        <f>IF(J32=0,0,'Дані з ДІСО'!AA32/J32)</f>
        <v>0</v>
      </c>
      <c r="AB32" s="29">
        <f>(1+0.25*AA32)*Z32*Параметри!$K$51</f>
        <v>0</v>
      </c>
      <c r="AC32" s="29">
        <f>AB32*'Коефіцієнти АТО'!U32</f>
        <v>0</v>
      </c>
      <c r="AD32" s="29">
        <f>J32*(1+0.25*AA32)*Параметри!$K$66*Параметри!$K$20/1000</f>
        <v>0</v>
      </c>
      <c r="AE32" s="29">
        <f>(1+0.25*AA32)*J32*'Коефіцієнти АТО'!S32*Параметри!$K$20/1000</f>
        <v>0</v>
      </c>
      <c r="AF32" s="29">
        <f t="shared" si="0"/>
        <v>0</v>
      </c>
      <c r="AG32" s="29">
        <v>0</v>
      </c>
      <c r="AH32" s="40">
        <v>10</v>
      </c>
      <c r="AI32" s="40">
        <v>0</v>
      </c>
      <c r="AJ32" s="40">
        <f t="shared" si="1"/>
        <v>0</v>
      </c>
      <c r="AK32" s="29">
        <f>(AH32+AI32)*(1+0.25*AJ32)*Параметри!$K$53</f>
        <v>1794.2927569600006</v>
      </c>
      <c r="AL32" s="29">
        <f>ROUNDUP(('Дані з ДІСО'!AU32+'Дані з ДІСО'!AW32)/Параметри!$K$28,0)</f>
        <v>0</v>
      </c>
      <c r="AM32" s="64">
        <f>AL32*Параметри!$M$35/18</f>
        <v>0</v>
      </c>
      <c r="AN32" s="29">
        <f>IF(AL32=0,0,'Дані з ДІСО'!AW32/SUM('Дані з ДІСО'!AU32,'Дані з ДІСО'!AW32))</f>
        <v>0</v>
      </c>
      <c r="AO32" s="29">
        <f>(1+0.25*AN32)*AM32*Параметри!$K$51</f>
        <v>0</v>
      </c>
      <c r="AP32" s="40">
        <f>ROUNDUP(('Дані з ДІСО'!AE32+'Дані не з ДІСО'!E32+'Дані не з ДІСО'!G32)/Параметри!$K$69,0)</f>
        <v>0</v>
      </c>
      <c r="AQ32" s="40">
        <f t="shared" si="5"/>
        <v>0</v>
      </c>
      <c r="AR32" s="40">
        <f>IF(AP32=0,0,('Дані з ДІСО'!AH32+'Дані не з ДІСО'!G32)/('Дані з ДІСО'!AE32+'Дані не з ДІСО'!E32+'Дані не з ДІСО'!G32))</f>
        <v>0</v>
      </c>
      <c r="AS32" s="29">
        <f>AQ32*(1+0.25*AR32)*Параметри!$K$51</f>
        <v>0</v>
      </c>
      <c r="AT32" s="40">
        <f>ROUNDUP('Дані з ДІСО'!AF32/Параметри!$K$70,0)</f>
        <v>0</v>
      </c>
      <c r="AU32" s="40">
        <f t="shared" si="6"/>
        <v>0</v>
      </c>
      <c r="AV32" s="40">
        <f>IF(AT32=0,0,'Дані з ДІСО'!AI32/'Дані з ДІСО'!AF32)</f>
        <v>0</v>
      </c>
      <c r="AW32" s="29">
        <f>AU32*(1+0.25*AV32)*Параметри!$K$51</f>
        <v>0</v>
      </c>
      <c r="AX32" s="40">
        <f>ROUNDUP('Дані з ДІСО'!AR32/Параметри!$K$29,0)</f>
        <v>0</v>
      </c>
      <c r="AY32" s="40">
        <f>ROUNDUP('Дані з ДІСО'!AS32/Параметри!$K$29,0)</f>
        <v>0</v>
      </c>
      <c r="AZ32" s="40">
        <f>ROUNDUP('Дані з ДІСО'!AT32/Параметри!$K$29,0)</f>
        <v>0</v>
      </c>
      <c r="BA32" s="64">
        <f>(AX32*Параметри!$K$32+AY32*Параметри!$L$32+AZ32*Параметри!$M$32)/18</f>
        <v>0</v>
      </c>
      <c r="BB32" s="29">
        <f>(BA32*Параметри!$K$51+SUM('Дані з ДІСО'!AR32:AT32)*Параметри!$K$48*Параметри!$K$20/1000)*Параметри!$K$74</f>
        <v>0</v>
      </c>
      <c r="BC32" s="40">
        <f>ROUNDUP(('Дані не з ДІСО'!I32+'Дані не з ДІСО'!K32)/Параметри!$K$26,0)</f>
        <v>0</v>
      </c>
      <c r="BD32" s="29">
        <f>BC32*Параметри!$M$36/18</f>
        <v>0</v>
      </c>
      <c r="BE32" s="40">
        <f>IF(BC32=0,0,'Дані не з ДІСО'!K32/('Дані не з ДІСО'!I32+'Дані не з ДІСО'!K32))</f>
        <v>0</v>
      </c>
      <c r="BF32" s="29">
        <f>(1+0.25*BE32)*BD32*Параметри!$K$51</f>
        <v>0</v>
      </c>
      <c r="BG32" s="40">
        <f>ROUNDUP('Дані не з ДІСО'!M32/Параметри!$K$27,0)</f>
        <v>0</v>
      </c>
      <c r="BH32" s="40">
        <f>BG32*Параметри!$M$37/18</f>
        <v>0</v>
      </c>
      <c r="BI32" s="29">
        <f>BH32*Параметри!$K$51</f>
        <v>0</v>
      </c>
      <c r="BJ32" s="29">
        <f>'Дані не з ДІСО'!N32*Параметри!$K$76</f>
        <v>0</v>
      </c>
      <c r="BK32" s="40">
        <f>ROUNDUP('Дані з ДІСО'!V32/Параметри!$K$25,0)</f>
        <v>0</v>
      </c>
      <c r="BL32" s="40">
        <f>ROUNDUP('Дані з ДІСО'!W32/Параметри!$K$25,0)</f>
        <v>0</v>
      </c>
      <c r="BM32" s="40">
        <f>ROUNDUP('Дані з ДІСО'!X32/Параметри!$K$25,0)</f>
        <v>0</v>
      </c>
      <c r="BN32" s="40">
        <f>(BK32*Параметри!$K$34+BL32*Параметри!$L$34+BM32*Параметри!$M$34)/18</f>
        <v>0</v>
      </c>
      <c r="BO32" s="40">
        <f>IF(K32=0,0,'Дані з ДІСО'!AC32/K32)</f>
        <v>0</v>
      </c>
      <c r="BP32" s="29">
        <f>(1+0.25*BO32)*BN32*Параметри!$K$51</f>
        <v>0</v>
      </c>
      <c r="BQ32" s="29">
        <f>BP32*'Коефіцієнти АТО'!U32</f>
        <v>0</v>
      </c>
      <c r="BR32" s="29">
        <f>K32*(1+0.25*BO32)*Параметри!$K$66*Параметри!$K$20/1000</f>
        <v>0</v>
      </c>
      <c r="BS32" s="29">
        <f>(1+0.25*BO32)*K32*'Коефіцієнти АТО'!S32*Параметри!$K$20/1000</f>
        <v>0</v>
      </c>
      <c r="BT32" s="29">
        <f t="shared" si="7"/>
        <v>0</v>
      </c>
      <c r="BU32" s="40">
        <f>ROUNDUP('Дані з ДІСО'!AG32/Параметри!$K$71,0)</f>
        <v>0</v>
      </c>
      <c r="BV32" s="40">
        <f t="shared" si="8"/>
        <v>0</v>
      </c>
      <c r="BW32" s="40">
        <f>IF('Дані з ДІСО'!AG32=0,0,'Дані з ДІСО'!AJ32/'Дані з ДІСО'!AG32)</f>
        <v>0</v>
      </c>
      <c r="BX32" s="29">
        <f>BV32*(1+0.25*BW32)*Параметри!$K$51</f>
        <v>0</v>
      </c>
      <c r="BY32" s="29">
        <f>ROUND(IF(Параметри!$K$77="No",CC32,CC32*Параметри!$K$78)+AG32,1)</f>
        <v>43465.599999999999</v>
      </c>
      <c r="BZ32" s="29">
        <f>ROUND(IF(Параметри!$K$77="No",BF32,BF32*Параметри!$K$78),1)</f>
        <v>0</v>
      </c>
      <c r="CA32" s="29">
        <f>ROUND(IF(Параметри!$K$77="No",BI32,BI32*Параметри!$K$78),1)</f>
        <v>0</v>
      </c>
      <c r="CB32" s="29">
        <f>ROUND(IF(Параметри!$K$77="No",BJ32,BJ32*Параметри!$K$78),1)</f>
        <v>0</v>
      </c>
      <c r="CC32" s="29">
        <f t="shared" si="2"/>
        <v>48295.081125896235</v>
      </c>
    </row>
    <row r="33" spans="1:81">
      <c r="A33" s="9">
        <v>32</v>
      </c>
      <c r="B33" s="9" t="s">
        <v>3148</v>
      </c>
      <c r="C33" s="9" t="s">
        <v>3148</v>
      </c>
      <c r="D33" s="9" t="s">
        <v>3144</v>
      </c>
      <c r="E33" s="9" t="s">
        <v>24</v>
      </c>
      <c r="F33" s="9" t="s">
        <v>3181</v>
      </c>
      <c r="G33" s="9" t="s">
        <v>85</v>
      </c>
      <c r="H33" s="29">
        <f>SUM('Дані з ДІСО'!J33:L33)</f>
        <v>601</v>
      </c>
      <c r="I33" s="29">
        <f>SUM('Дані з ДІСО'!G33:I33)</f>
        <v>80</v>
      </c>
      <c r="J33" s="29">
        <f>SUM('Дані з ДІСО'!P33:R33)</f>
        <v>0</v>
      </c>
      <c r="K33" s="29">
        <f>SUM('Дані з ДІСО'!V33:X33)</f>
        <v>0</v>
      </c>
      <c r="L33" s="40">
        <f>ROUNDUP('Дані з ДІСО'!J33/'Коефіцієнти АТО'!$R33,0)</f>
        <v>21</v>
      </c>
      <c r="M33" s="40">
        <f>ROUNDUP('Дані з ДІСО'!K33/'Коефіцієнти АТО'!$R33,0)</f>
        <v>28</v>
      </c>
      <c r="N33" s="40">
        <f>ROUNDUP('Дані з ДІСО'!L33/'Коефіцієнти АТО'!$R33,0)</f>
        <v>5</v>
      </c>
      <c r="O33" s="59">
        <f>(L33*Параметри!$K$32+M33*Параметри!$L$32+N33*Параметри!$M$32)/18</f>
        <v>87.561111111111117</v>
      </c>
      <c r="P33" s="41">
        <f>IF(H33=0,"",'Дані з ДІСО'!Y33/H33)</f>
        <v>0</v>
      </c>
      <c r="Q33" s="29">
        <f>IF(H33=0,"",(1+0.25*P33)*O33*Параметри!$K$51)</f>
        <v>17934.28524756831</v>
      </c>
      <c r="R33" s="29">
        <f>IF(H33=0,"",Q33*'Коефіцієнти АТО'!T33)</f>
        <v>304.8828492086613</v>
      </c>
      <c r="S33" s="29">
        <f>IF(H33=0,"",H33*(1+0.25*P33)*Параметри!$K$66*Параметри!$K$20/1000)</f>
        <v>0</v>
      </c>
      <c r="T33" s="29">
        <f>IF(H33=0,"",H33*(1+0.25*P33)*'Коефіцієнти АТО'!$S33*Параметри!$K$20/1000)</f>
        <v>3031.4177397115427</v>
      </c>
      <c r="U33" s="29">
        <f t="shared" si="3"/>
        <v>21270.585836488513</v>
      </c>
      <c r="V33" s="29">
        <f t="shared" si="4"/>
        <v>21270.585836488513</v>
      </c>
      <c r="W33" s="40">
        <f>ROUNDUP('Дані з ДІСО'!P33/Параметри!$K$24,0)</f>
        <v>0</v>
      </c>
      <c r="X33" s="40">
        <f>ROUNDUP('Дані з ДІСО'!Q33/Параметри!$K$24,0)</f>
        <v>0</v>
      </c>
      <c r="Y33" s="40">
        <f>ROUNDUP('Дані з ДІСО'!R33/Параметри!$K$24,0)</f>
        <v>0</v>
      </c>
      <c r="Z33" s="59">
        <f>(W33*Параметри!$K$33+X33*Параметри!$L$33+Y33*Параметри!$M$33)/18</f>
        <v>0</v>
      </c>
      <c r="AA33" s="41">
        <f>IF(J33=0,0,'Дані з ДІСО'!AA33/J33)</f>
        <v>0</v>
      </c>
      <c r="AB33" s="29">
        <f>(1+0.25*AA33)*Z33*Параметри!$K$51</f>
        <v>0</v>
      </c>
      <c r="AC33" s="29">
        <f>AB33*'Коефіцієнти АТО'!U33</f>
        <v>0</v>
      </c>
      <c r="AD33" s="29">
        <f>J33*(1+0.25*AA33)*Параметри!$K$66*Параметри!$K$20/1000</f>
        <v>0</v>
      </c>
      <c r="AE33" s="29">
        <f>(1+0.25*AA33)*J33*'Коефіцієнти АТО'!S33*Параметри!$K$20/1000</f>
        <v>0</v>
      </c>
      <c r="AF33" s="29">
        <f t="shared" si="0"/>
        <v>0</v>
      </c>
      <c r="AG33" s="29">
        <v>0</v>
      </c>
      <c r="AH33" s="40">
        <v>3</v>
      </c>
      <c r="AI33" s="40">
        <v>0</v>
      </c>
      <c r="AJ33" s="40">
        <f t="shared" si="1"/>
        <v>0</v>
      </c>
      <c r="AK33" s="29">
        <f>(AH33+AI33)*(1+0.25*AJ33)*Параметри!$K$53</f>
        <v>538.28782708800009</v>
      </c>
      <c r="AL33" s="29">
        <f>ROUNDUP(('Дані з ДІСО'!AU33+'Дані з ДІСО'!AW33)/Параметри!$K$28,0)</f>
        <v>0</v>
      </c>
      <c r="AM33" s="64">
        <f>AL33*Параметри!$M$35/18</f>
        <v>0</v>
      </c>
      <c r="AN33" s="29">
        <f>IF(AL33=0,0,'Дані з ДІСО'!AW33/SUM('Дані з ДІСО'!AU33,'Дані з ДІСО'!AW33))</f>
        <v>0</v>
      </c>
      <c r="AO33" s="29">
        <f>(1+0.25*AN33)*AM33*Параметри!$K$51</f>
        <v>0</v>
      </c>
      <c r="AP33" s="40">
        <f>ROUNDUP(('Дані з ДІСО'!AE33+'Дані не з ДІСО'!E33+'Дані не з ДІСО'!G33)/Параметри!$K$69,0)</f>
        <v>0</v>
      </c>
      <c r="AQ33" s="40">
        <f t="shared" si="5"/>
        <v>0</v>
      </c>
      <c r="AR33" s="40">
        <f>IF(AP33=0,0,('Дані з ДІСО'!AH33+'Дані не з ДІСО'!G33)/('Дані з ДІСО'!AE33+'Дані не з ДІСО'!E33+'Дані не з ДІСО'!G33))</f>
        <v>0</v>
      </c>
      <c r="AS33" s="29">
        <f>AQ33*(1+0.25*AR33)*Параметри!$K$51</f>
        <v>0</v>
      </c>
      <c r="AT33" s="40">
        <f>ROUNDUP('Дані з ДІСО'!AF33/Параметри!$K$70,0)</f>
        <v>0</v>
      </c>
      <c r="AU33" s="40">
        <f t="shared" si="6"/>
        <v>0</v>
      </c>
      <c r="AV33" s="40">
        <f>IF(AT33=0,0,'Дані з ДІСО'!AI33/'Дані з ДІСО'!AF33)</f>
        <v>0</v>
      </c>
      <c r="AW33" s="29">
        <f>AU33*(1+0.25*AV33)*Параметри!$K$51</f>
        <v>0</v>
      </c>
      <c r="AX33" s="40">
        <f>ROUNDUP('Дані з ДІСО'!AR33/Параметри!$K$29,0)</f>
        <v>0</v>
      </c>
      <c r="AY33" s="40">
        <f>ROUNDUP('Дані з ДІСО'!AS33/Параметри!$K$29,0)</f>
        <v>0</v>
      </c>
      <c r="AZ33" s="40">
        <f>ROUNDUP('Дані з ДІСО'!AT33/Параметри!$K$29,0)</f>
        <v>0</v>
      </c>
      <c r="BA33" s="64">
        <f>(AX33*Параметри!$K$32+AY33*Параметри!$L$32+AZ33*Параметри!$M$32)/18</f>
        <v>0</v>
      </c>
      <c r="BB33" s="29">
        <f>(BA33*Параметри!$K$51+SUM('Дані з ДІСО'!AR33:AT33)*Параметри!$K$48*Параметри!$K$20/1000)*Параметри!$K$74</f>
        <v>0</v>
      </c>
      <c r="BC33" s="40">
        <f>ROUNDUP(('Дані не з ДІСО'!I33+'Дані не з ДІСО'!K33)/Параметри!$K$26,0)</f>
        <v>0</v>
      </c>
      <c r="BD33" s="29">
        <f>BC33*Параметри!$M$36/18</f>
        <v>0</v>
      </c>
      <c r="BE33" s="40">
        <f>IF(BC33=0,0,'Дані не з ДІСО'!K33/('Дані не з ДІСО'!I33+'Дані не з ДІСО'!K33))</f>
        <v>0</v>
      </c>
      <c r="BF33" s="29">
        <f>(1+0.25*BE33)*BD33*Параметри!$K$51</f>
        <v>0</v>
      </c>
      <c r="BG33" s="40">
        <f>ROUNDUP('Дані не з ДІСО'!M33/Параметри!$K$27,0)</f>
        <v>0</v>
      </c>
      <c r="BH33" s="40">
        <f>BG33*Параметри!$M$37/18</f>
        <v>0</v>
      </c>
      <c r="BI33" s="29">
        <f>BH33*Параметри!$K$51</f>
        <v>0</v>
      </c>
      <c r="BJ33" s="29">
        <f>'Дані не з ДІСО'!N33*Параметри!$K$76</f>
        <v>0</v>
      </c>
      <c r="BK33" s="40">
        <f>ROUNDUP('Дані з ДІСО'!V33/Параметри!$K$25,0)</f>
        <v>0</v>
      </c>
      <c r="BL33" s="40">
        <f>ROUNDUP('Дані з ДІСО'!W33/Параметри!$K$25,0)</f>
        <v>0</v>
      </c>
      <c r="BM33" s="40">
        <f>ROUNDUP('Дані з ДІСО'!X33/Параметри!$K$25,0)</f>
        <v>0</v>
      </c>
      <c r="BN33" s="40">
        <f>(BK33*Параметри!$K$34+BL33*Параметри!$L$34+BM33*Параметри!$M$34)/18</f>
        <v>0</v>
      </c>
      <c r="BO33" s="40">
        <f>IF(K33=0,0,'Дані з ДІСО'!AC33/K33)</f>
        <v>0</v>
      </c>
      <c r="BP33" s="29">
        <f>(1+0.25*BO33)*BN33*Параметри!$K$51</f>
        <v>0</v>
      </c>
      <c r="BQ33" s="29">
        <f>BP33*'Коефіцієнти АТО'!U33</f>
        <v>0</v>
      </c>
      <c r="BR33" s="29">
        <f>K33*(1+0.25*BO33)*Параметри!$K$66*Параметри!$K$20/1000</f>
        <v>0</v>
      </c>
      <c r="BS33" s="29">
        <f>(1+0.25*BO33)*K33*'Коефіцієнти АТО'!S33*Параметри!$K$20/1000</f>
        <v>0</v>
      </c>
      <c r="BT33" s="29">
        <f t="shared" si="7"/>
        <v>0</v>
      </c>
      <c r="BU33" s="40">
        <f>ROUNDUP('Дані з ДІСО'!AG33/Параметри!$K$71,0)</f>
        <v>0</v>
      </c>
      <c r="BV33" s="40">
        <f t="shared" si="8"/>
        <v>0</v>
      </c>
      <c r="BW33" s="40">
        <f>IF('Дані з ДІСО'!AG33=0,0,'Дані з ДІСО'!AJ33/'Дані з ДІСО'!AG33)</f>
        <v>0</v>
      </c>
      <c r="BX33" s="29">
        <f>BV33*(1+0.25*BW33)*Параметри!$K$51</f>
        <v>0</v>
      </c>
      <c r="BY33" s="29">
        <f>ROUND(IF(Параметри!$K$77="No",CC33,CC33*Параметри!$K$78)+AG33,1)</f>
        <v>19628</v>
      </c>
      <c r="BZ33" s="29">
        <f>ROUND(IF(Параметри!$K$77="No",BF33,BF33*Параметри!$K$78),1)</f>
        <v>0</v>
      </c>
      <c r="CA33" s="29">
        <f>ROUND(IF(Параметри!$K$77="No",BI33,BI33*Параметри!$K$78),1)</f>
        <v>0</v>
      </c>
      <c r="CB33" s="29">
        <f>ROUND(IF(Параметри!$K$77="No",BJ33,BJ33*Параметри!$K$78),1)</f>
        <v>0</v>
      </c>
      <c r="CC33" s="29">
        <f t="shared" si="2"/>
        <v>21808.873663576513</v>
      </c>
    </row>
    <row r="34" spans="1:81">
      <c r="A34" s="9">
        <v>33</v>
      </c>
      <c r="B34" s="9" t="s">
        <v>3151</v>
      </c>
      <c r="C34" s="9" t="s">
        <v>3151</v>
      </c>
      <c r="D34" s="9" t="s">
        <v>3144</v>
      </c>
      <c r="E34" s="9" t="s">
        <v>29</v>
      </c>
      <c r="F34" s="9" t="s">
        <v>3182</v>
      </c>
      <c r="G34" s="9" t="s">
        <v>87</v>
      </c>
      <c r="H34" s="29">
        <f>SUM('Дані з ДІСО'!J34:L34)</f>
        <v>2454</v>
      </c>
      <c r="I34" s="29">
        <f>SUM('Дані з ДІСО'!G34:I34)</f>
        <v>177</v>
      </c>
      <c r="J34" s="29">
        <f>SUM('Дані з ДІСО'!P34:R34)</f>
        <v>0</v>
      </c>
      <c r="K34" s="29">
        <f>SUM('Дані з ДІСО'!V34:X34)</f>
        <v>0</v>
      </c>
      <c r="L34" s="40">
        <f>ROUNDUP('Дані з ДІСО'!J34/'Коефіцієнти АТО'!$R34,0)</f>
        <v>62</v>
      </c>
      <c r="M34" s="40">
        <f>ROUNDUP('Дані з ДІСО'!K34/'Коефіцієнти АТО'!$R34,0)</f>
        <v>85</v>
      </c>
      <c r="N34" s="40">
        <f>ROUNDUP('Дані з ДІСО'!L34/'Коефіцієнти АТО'!$R34,0)</f>
        <v>17</v>
      </c>
      <c r="O34" s="59">
        <f>(L34*Параметри!$K$32+M34*Параметри!$L$32+N34*Параметри!$M$32)/18</f>
        <v>267.16666666666669</v>
      </c>
      <c r="P34" s="41">
        <f>IF(H34=0,"",'Дані з ДІСО'!Y34/H34)</f>
        <v>0</v>
      </c>
      <c r="Q34" s="29">
        <f>IF(H34=0,"",(1+0.25*P34)*O34*Параметри!$K$51)</f>
        <v>54721.133021734669</v>
      </c>
      <c r="R34" s="29">
        <f>IF(H34=0,"",Q34*'Коефіцієнти АТО'!T34)</f>
        <v>930.25926136948942</v>
      </c>
      <c r="S34" s="29">
        <f>IF(H34=0,"",H34*(1+0.25*P34)*Параметри!$K$66*Параметри!$K$20/1000)</f>
        <v>0</v>
      </c>
      <c r="T34" s="29">
        <f>IF(H34=0,"",H34*(1+0.25*P34)*'Коефіцієнти АТО'!$S34*Параметри!$K$20/1000)</f>
        <v>11210.145304872443</v>
      </c>
      <c r="U34" s="29">
        <f t="shared" si="3"/>
        <v>66861.537587976607</v>
      </c>
      <c r="V34" s="29">
        <f t="shared" si="4"/>
        <v>66861.537587976607</v>
      </c>
      <c r="W34" s="40">
        <f>ROUNDUP('Дані з ДІСО'!P34/Параметри!$K$24,0)</f>
        <v>0</v>
      </c>
      <c r="X34" s="40">
        <f>ROUNDUP('Дані з ДІСО'!Q34/Параметри!$K$24,0)</f>
        <v>0</v>
      </c>
      <c r="Y34" s="40">
        <f>ROUNDUP('Дані з ДІСО'!R34/Параметри!$K$24,0)</f>
        <v>0</v>
      </c>
      <c r="Z34" s="59">
        <f>(W34*Параметри!$K$33+X34*Параметри!$L$33+Y34*Параметри!$M$33)/18</f>
        <v>0</v>
      </c>
      <c r="AA34" s="41">
        <f>IF(J34=0,0,'Дані з ДІСО'!AA34/J34)</f>
        <v>0</v>
      </c>
      <c r="AB34" s="29">
        <f>(1+0.25*AA34)*Z34*Параметри!$K$51</f>
        <v>0</v>
      </c>
      <c r="AC34" s="29">
        <f>AB34*'Коефіцієнти АТО'!U34</f>
        <v>0</v>
      </c>
      <c r="AD34" s="29">
        <f>J34*(1+0.25*AA34)*Параметри!$K$66*Параметри!$K$20/1000</f>
        <v>0</v>
      </c>
      <c r="AE34" s="29">
        <f>(1+0.25*AA34)*J34*'Коефіцієнти АТО'!S34*Параметри!$K$20/1000</f>
        <v>0</v>
      </c>
      <c r="AF34" s="29">
        <f t="shared" si="0"/>
        <v>0</v>
      </c>
      <c r="AG34" s="29">
        <v>0</v>
      </c>
      <c r="AH34" s="40">
        <v>19</v>
      </c>
      <c r="AI34" s="40">
        <v>0</v>
      </c>
      <c r="AJ34" s="40">
        <f t="shared" si="1"/>
        <v>0</v>
      </c>
      <c r="AK34" s="29">
        <f>(AH34+AI34)*(1+0.25*AJ34)*Параметри!$K$53</f>
        <v>3409.1562382240008</v>
      </c>
      <c r="AL34" s="29">
        <f>ROUNDUP(('Дані з ДІСО'!AU34+'Дані з ДІСО'!AW34)/Параметри!$K$28,0)</f>
        <v>0</v>
      </c>
      <c r="AM34" s="64">
        <f>AL34*Параметри!$M$35/18</f>
        <v>0</v>
      </c>
      <c r="AN34" s="29">
        <f>IF(AL34=0,0,'Дані з ДІСО'!AW34/SUM('Дані з ДІСО'!AU34,'Дані з ДІСО'!AW34))</f>
        <v>0</v>
      </c>
      <c r="AO34" s="29">
        <f>(1+0.25*AN34)*AM34*Параметри!$K$51</f>
        <v>0</v>
      </c>
      <c r="AP34" s="40">
        <f>ROUNDUP(('Дані з ДІСО'!AE34+'Дані не з ДІСО'!E34+'Дані не з ДІСО'!G34)/Параметри!$K$69,0)</f>
        <v>0</v>
      </c>
      <c r="AQ34" s="40">
        <f t="shared" si="5"/>
        <v>0</v>
      </c>
      <c r="AR34" s="40">
        <f>IF(AP34=0,0,('Дані з ДІСО'!AH34+'Дані не з ДІСО'!G34)/('Дані з ДІСО'!AE34+'Дані не з ДІСО'!E34+'Дані не з ДІСО'!G34))</f>
        <v>0</v>
      </c>
      <c r="AS34" s="29">
        <f>AQ34*(1+0.25*AR34)*Параметри!$K$51</f>
        <v>0</v>
      </c>
      <c r="AT34" s="40">
        <f>ROUNDUP('Дані з ДІСО'!AF34/Параметри!$K$70,0)</f>
        <v>0</v>
      </c>
      <c r="AU34" s="40">
        <f t="shared" si="6"/>
        <v>0</v>
      </c>
      <c r="AV34" s="40">
        <f>IF(AT34=0,0,'Дані з ДІСО'!AI34/'Дані з ДІСО'!AF34)</f>
        <v>0</v>
      </c>
      <c r="AW34" s="29">
        <f>AU34*(1+0.25*AV34)*Параметри!$K$51</f>
        <v>0</v>
      </c>
      <c r="AX34" s="40">
        <f>ROUNDUP('Дані з ДІСО'!AR34/Параметри!$K$29,0)</f>
        <v>0</v>
      </c>
      <c r="AY34" s="40">
        <f>ROUNDUP('Дані з ДІСО'!AS34/Параметри!$K$29,0)</f>
        <v>0</v>
      </c>
      <c r="AZ34" s="40">
        <f>ROUNDUP('Дані з ДІСО'!AT34/Параметри!$K$29,0)</f>
        <v>0</v>
      </c>
      <c r="BA34" s="64">
        <f>(AX34*Параметри!$K$32+AY34*Параметри!$L$32+AZ34*Параметри!$M$32)/18</f>
        <v>0</v>
      </c>
      <c r="BB34" s="29">
        <f>(BA34*Параметри!$K$51+SUM('Дані з ДІСО'!AR34:AT34)*Параметри!$K$48*Параметри!$K$20/1000)*Параметри!$K$74</f>
        <v>0</v>
      </c>
      <c r="BC34" s="40">
        <f>ROUNDUP(('Дані не з ДІСО'!I34+'Дані не з ДІСО'!K34)/Параметри!$K$26,0)</f>
        <v>0</v>
      </c>
      <c r="BD34" s="29">
        <f>BC34*Параметри!$M$36/18</f>
        <v>0</v>
      </c>
      <c r="BE34" s="40">
        <f>IF(BC34=0,0,'Дані не з ДІСО'!K34/('Дані не з ДІСО'!I34+'Дані не з ДІСО'!K34))</f>
        <v>0</v>
      </c>
      <c r="BF34" s="29">
        <f>(1+0.25*BE34)*BD34*Параметри!$K$51</f>
        <v>0</v>
      </c>
      <c r="BG34" s="40">
        <f>ROUNDUP('Дані не з ДІСО'!M34/Параметри!$K$27,0)</f>
        <v>0</v>
      </c>
      <c r="BH34" s="40">
        <f>BG34*Параметри!$M$37/18</f>
        <v>0</v>
      </c>
      <c r="BI34" s="29">
        <f>BH34*Параметри!$K$51</f>
        <v>0</v>
      </c>
      <c r="BJ34" s="29">
        <f>'Дані не з ДІСО'!N34*Параметри!$K$76</f>
        <v>0</v>
      </c>
      <c r="BK34" s="40">
        <f>ROUNDUP('Дані з ДІСО'!V34/Параметри!$K$25,0)</f>
        <v>0</v>
      </c>
      <c r="BL34" s="40">
        <f>ROUNDUP('Дані з ДІСО'!W34/Параметри!$K$25,0)</f>
        <v>0</v>
      </c>
      <c r="BM34" s="40">
        <f>ROUNDUP('Дані з ДІСО'!X34/Параметри!$K$25,0)</f>
        <v>0</v>
      </c>
      <c r="BN34" s="40">
        <f>(BK34*Параметри!$K$34+BL34*Параметри!$L$34+BM34*Параметри!$M$34)/18</f>
        <v>0</v>
      </c>
      <c r="BO34" s="40">
        <f>IF(K34=0,0,'Дані з ДІСО'!AC34/K34)</f>
        <v>0</v>
      </c>
      <c r="BP34" s="29">
        <f>(1+0.25*BO34)*BN34*Параметри!$K$51</f>
        <v>0</v>
      </c>
      <c r="BQ34" s="29">
        <f>BP34*'Коефіцієнти АТО'!U34</f>
        <v>0</v>
      </c>
      <c r="BR34" s="29">
        <f>K34*(1+0.25*BO34)*Параметри!$K$66*Параметри!$K$20/1000</f>
        <v>0</v>
      </c>
      <c r="BS34" s="29">
        <f>(1+0.25*BO34)*K34*'Коефіцієнти АТО'!S34*Параметри!$K$20/1000</f>
        <v>0</v>
      </c>
      <c r="BT34" s="29">
        <f t="shared" si="7"/>
        <v>0</v>
      </c>
      <c r="BU34" s="40">
        <f>ROUNDUP('Дані з ДІСО'!AG34/Параметри!$K$71,0)</f>
        <v>0</v>
      </c>
      <c r="BV34" s="40">
        <f t="shared" si="8"/>
        <v>0</v>
      </c>
      <c r="BW34" s="40">
        <f>IF('Дані з ДІСО'!AG34=0,0,'Дані з ДІСО'!AJ34/'Дані з ДІСО'!AG34)</f>
        <v>0</v>
      </c>
      <c r="BX34" s="29">
        <f>BV34*(1+0.25*BW34)*Параметри!$K$51</f>
        <v>0</v>
      </c>
      <c r="BY34" s="29">
        <f>ROUND(IF(Параметри!$K$77="No",CC34,CC34*Параметри!$K$78)+AG34,1)</f>
        <v>63243.6</v>
      </c>
      <c r="BZ34" s="29">
        <f>ROUND(IF(Параметри!$K$77="No",BF34,BF34*Параметри!$K$78),1)</f>
        <v>0</v>
      </c>
      <c r="CA34" s="29">
        <f>ROUND(IF(Параметри!$K$77="No",BI34,BI34*Параметри!$K$78),1)</f>
        <v>0</v>
      </c>
      <c r="CB34" s="29">
        <f>ROUND(IF(Параметри!$K$77="No",BJ34,BJ34*Параметри!$K$78),1)</f>
        <v>0</v>
      </c>
      <c r="CC34" s="29">
        <f t="shared" si="2"/>
        <v>70270.693826200615</v>
      </c>
    </row>
    <row r="35" spans="1:81">
      <c r="A35" s="9">
        <v>34</v>
      </c>
      <c r="B35" s="9" t="s">
        <v>3176</v>
      </c>
      <c r="C35" s="9" t="s">
        <v>3146</v>
      </c>
      <c r="D35" s="9" t="s">
        <v>3144</v>
      </c>
      <c r="E35" s="9" t="s">
        <v>78</v>
      </c>
      <c r="F35" s="9" t="s">
        <v>3183</v>
      </c>
      <c r="G35" s="9" t="s">
        <v>89</v>
      </c>
      <c r="H35" s="29">
        <f>SUM('Дані з ДІСО'!J35:L35)</f>
        <v>6266</v>
      </c>
      <c r="I35" s="29">
        <f>SUM('Дані з ДІСО'!G35:I35)</f>
        <v>255</v>
      </c>
      <c r="J35" s="29">
        <f>SUM('Дані з ДІСО'!P35:R35)</f>
        <v>0</v>
      </c>
      <c r="K35" s="29">
        <f>SUM('Дані з ДІСО'!V35:X35)</f>
        <v>0</v>
      </c>
      <c r="L35" s="40">
        <f>ROUNDUP('Дані з ДІСО'!J35/'Коефіцієнти АТО'!$R35,0)</f>
        <v>108</v>
      </c>
      <c r="M35" s="40">
        <f>ROUNDUP('Дані з ДІСО'!K35/'Коефіцієнти АТО'!$R35,0)</f>
        <v>146</v>
      </c>
      <c r="N35" s="40">
        <f>ROUNDUP('Дані з ДІСО'!L35/'Коефіцієнти АТО'!$R35,0)</f>
        <v>26</v>
      </c>
      <c r="O35" s="59">
        <f>(L35*Параметри!$K$32+M35*Параметри!$L$32+N35*Параметри!$M$32)/18</f>
        <v>454.51111111111118</v>
      </c>
      <c r="P35" s="41">
        <f>IF(H35=0,"",'Дані з ДІСО'!Y35/H35)</f>
        <v>0</v>
      </c>
      <c r="Q35" s="29">
        <f>IF(H35=0,"",(1+0.25*P35)*O35*Параметри!$K$51)</f>
        <v>93093.06165053352</v>
      </c>
      <c r="R35" s="29">
        <f>IF(H35=0,"",Q35*'Коефіцієнти АТО'!T35)</f>
        <v>9309.3061650533527</v>
      </c>
      <c r="S35" s="29">
        <f>IF(H35=0,"",H35*(1+0.25*P35)*Параметри!$K$66*Параметри!$K$20/1000)</f>
        <v>0</v>
      </c>
      <c r="T35" s="29">
        <f>IF(H35=0,"",H35*(1+0.25*P35)*'Коефіцієнти АТО'!$S35*Параметри!$K$20/1000)</f>
        <v>19678.852773116294</v>
      </c>
      <c r="U35" s="29">
        <f t="shared" si="3"/>
        <v>122081.22058870316</v>
      </c>
      <c r="V35" s="29">
        <f t="shared" si="4"/>
        <v>122081.22058870316</v>
      </c>
      <c r="W35" s="40">
        <f>ROUNDUP('Дані з ДІСО'!P35/Параметри!$K$24,0)</f>
        <v>0</v>
      </c>
      <c r="X35" s="40">
        <f>ROUNDUP('Дані з ДІСО'!Q35/Параметри!$K$24,0)</f>
        <v>0</v>
      </c>
      <c r="Y35" s="40">
        <f>ROUNDUP('Дані з ДІСО'!R35/Параметри!$K$24,0)</f>
        <v>0</v>
      </c>
      <c r="Z35" s="59">
        <f>(W35*Параметри!$K$33+X35*Параметри!$L$33+Y35*Параметри!$M$33)/18</f>
        <v>0</v>
      </c>
      <c r="AA35" s="41">
        <f>IF(J35=0,0,'Дані з ДІСО'!AA35/J35)</f>
        <v>0</v>
      </c>
      <c r="AB35" s="29">
        <f>(1+0.25*AA35)*Z35*Параметри!$K$51</f>
        <v>0</v>
      </c>
      <c r="AC35" s="29">
        <f>AB35*'Коефіцієнти АТО'!U35</f>
        <v>0</v>
      </c>
      <c r="AD35" s="29">
        <f>J35*(1+0.25*AA35)*Параметри!$K$66*Параметри!$K$20/1000</f>
        <v>0</v>
      </c>
      <c r="AE35" s="29">
        <f>(1+0.25*AA35)*J35*'Коефіцієнти АТО'!S35*Параметри!$K$20/1000</f>
        <v>0</v>
      </c>
      <c r="AF35" s="29">
        <f t="shared" si="0"/>
        <v>0</v>
      </c>
      <c r="AG35" s="29">
        <v>0</v>
      </c>
      <c r="AH35" s="40">
        <v>55</v>
      </c>
      <c r="AI35" s="40">
        <v>0</v>
      </c>
      <c r="AJ35" s="40">
        <f t="shared" si="1"/>
        <v>0</v>
      </c>
      <c r="AK35" s="29">
        <f>(AH35+AI35)*(1+0.25*AJ35)*Параметри!$K$53</f>
        <v>9868.6101632800019</v>
      </c>
      <c r="AL35" s="29">
        <f>ROUNDUP(('Дані з ДІСО'!AU35+'Дані з ДІСО'!AW35)/Параметри!$K$28,0)</f>
        <v>0</v>
      </c>
      <c r="AM35" s="64">
        <f>AL35*Параметри!$M$35/18</f>
        <v>0</v>
      </c>
      <c r="AN35" s="29">
        <f>IF(AL35=0,0,'Дані з ДІСО'!AW35/SUM('Дані з ДІСО'!AU35,'Дані з ДІСО'!AW35))</f>
        <v>0</v>
      </c>
      <c r="AO35" s="29">
        <f>(1+0.25*AN35)*AM35*Параметри!$K$51</f>
        <v>0</v>
      </c>
      <c r="AP35" s="40">
        <f>ROUNDUP(('Дані з ДІСО'!AE35+'Дані не з ДІСО'!E35+'Дані не з ДІСО'!G35)/Параметри!$K$69,0)</f>
        <v>0</v>
      </c>
      <c r="AQ35" s="40">
        <f t="shared" si="5"/>
        <v>0</v>
      </c>
      <c r="AR35" s="40">
        <f>IF(AP35=0,0,('Дані з ДІСО'!AH35+'Дані не з ДІСО'!G35)/('Дані з ДІСО'!AE35+'Дані не з ДІСО'!E35+'Дані не з ДІСО'!G35))</f>
        <v>0</v>
      </c>
      <c r="AS35" s="29">
        <f>AQ35*(1+0.25*AR35)*Параметри!$K$51</f>
        <v>0</v>
      </c>
      <c r="AT35" s="40">
        <f>ROUNDUP('Дані з ДІСО'!AF35/Параметри!$K$70,0)</f>
        <v>0</v>
      </c>
      <c r="AU35" s="40">
        <f t="shared" si="6"/>
        <v>0</v>
      </c>
      <c r="AV35" s="40">
        <f>IF(AT35=0,0,'Дані з ДІСО'!AI35/'Дані з ДІСО'!AF35)</f>
        <v>0</v>
      </c>
      <c r="AW35" s="29">
        <f>AU35*(1+0.25*AV35)*Параметри!$K$51</f>
        <v>0</v>
      </c>
      <c r="AX35" s="40">
        <f>ROUNDUP('Дані з ДІСО'!AR35/Параметри!$K$29,0)</f>
        <v>0</v>
      </c>
      <c r="AY35" s="40">
        <f>ROUNDUP('Дані з ДІСО'!AS35/Параметри!$K$29,0)</f>
        <v>0</v>
      </c>
      <c r="AZ35" s="40">
        <f>ROUNDUP('Дані з ДІСО'!AT35/Параметри!$K$29,0)</f>
        <v>0</v>
      </c>
      <c r="BA35" s="64">
        <f>(AX35*Параметри!$K$32+AY35*Параметри!$L$32+AZ35*Параметри!$M$32)/18</f>
        <v>0</v>
      </c>
      <c r="BB35" s="29">
        <f>(BA35*Параметри!$K$51+SUM('Дані з ДІСО'!AR35:AT35)*Параметри!$K$48*Параметри!$K$20/1000)*Параметри!$K$74</f>
        <v>0</v>
      </c>
      <c r="BC35" s="40">
        <f>ROUNDUP(('Дані не з ДІСО'!I35+'Дані не з ДІСО'!K35)/Параметри!$K$26,0)</f>
        <v>0</v>
      </c>
      <c r="BD35" s="29">
        <f>BC35*Параметри!$M$36/18</f>
        <v>0</v>
      </c>
      <c r="BE35" s="40">
        <f>IF(BC35=0,0,'Дані не з ДІСО'!K35/('Дані не з ДІСО'!I35+'Дані не з ДІСО'!K35))</f>
        <v>0</v>
      </c>
      <c r="BF35" s="29">
        <f>(1+0.25*BE35)*BD35*Параметри!$K$51</f>
        <v>0</v>
      </c>
      <c r="BG35" s="40">
        <f>ROUNDUP('Дані не з ДІСО'!M35/Параметри!$K$27,0)</f>
        <v>0</v>
      </c>
      <c r="BH35" s="40">
        <f>BG35*Параметри!$M$37/18</f>
        <v>0</v>
      </c>
      <c r="BI35" s="29">
        <f>BH35*Параметри!$K$51</f>
        <v>0</v>
      </c>
      <c r="BJ35" s="29">
        <f>'Дані не з ДІСО'!N35*Параметри!$K$76</f>
        <v>0</v>
      </c>
      <c r="BK35" s="40">
        <f>ROUNDUP('Дані з ДІСО'!V35/Параметри!$K$25,0)</f>
        <v>0</v>
      </c>
      <c r="BL35" s="40">
        <f>ROUNDUP('Дані з ДІСО'!W35/Параметри!$K$25,0)</f>
        <v>0</v>
      </c>
      <c r="BM35" s="40">
        <f>ROUNDUP('Дані з ДІСО'!X35/Параметри!$K$25,0)</f>
        <v>0</v>
      </c>
      <c r="BN35" s="40">
        <f>(BK35*Параметри!$K$34+BL35*Параметри!$L$34+BM35*Параметри!$M$34)/18</f>
        <v>0</v>
      </c>
      <c r="BO35" s="40">
        <f>IF(K35=0,0,'Дані з ДІСО'!AC35/K35)</f>
        <v>0</v>
      </c>
      <c r="BP35" s="29">
        <f>(1+0.25*BO35)*BN35*Параметри!$K$51</f>
        <v>0</v>
      </c>
      <c r="BQ35" s="29">
        <f>BP35*'Коефіцієнти АТО'!U35</f>
        <v>0</v>
      </c>
      <c r="BR35" s="29">
        <f>K35*(1+0.25*BO35)*Параметри!$K$66*Параметри!$K$20/1000</f>
        <v>0</v>
      </c>
      <c r="BS35" s="29">
        <f>(1+0.25*BO35)*K35*'Коефіцієнти АТО'!S35*Параметри!$K$20/1000</f>
        <v>0</v>
      </c>
      <c r="BT35" s="29">
        <f t="shared" si="7"/>
        <v>0</v>
      </c>
      <c r="BU35" s="40">
        <f>ROUNDUP('Дані з ДІСО'!AG35/Параметри!$K$71,0)</f>
        <v>0</v>
      </c>
      <c r="BV35" s="40">
        <f t="shared" si="8"/>
        <v>0</v>
      </c>
      <c r="BW35" s="40">
        <f>IF('Дані з ДІСО'!AG35=0,0,'Дані з ДІСО'!AJ35/'Дані з ДІСО'!AG35)</f>
        <v>0</v>
      </c>
      <c r="BX35" s="29">
        <f>BV35*(1+0.25*BW35)*Параметри!$K$51</f>
        <v>0</v>
      </c>
      <c r="BY35" s="29">
        <f>ROUND(IF(Параметри!$K$77="No",CC35,CC35*Параметри!$K$78)+AG35,1)</f>
        <v>118754.8</v>
      </c>
      <c r="BZ35" s="29">
        <f>ROUND(IF(Параметри!$K$77="No",BF35,BF35*Параметри!$K$78),1)</f>
        <v>0</v>
      </c>
      <c r="CA35" s="29">
        <f>ROUND(IF(Параметри!$K$77="No",BI35,BI35*Параметри!$K$78),1)</f>
        <v>0</v>
      </c>
      <c r="CB35" s="29">
        <f>ROUND(IF(Параметри!$K$77="No",BJ35,BJ35*Параметри!$K$78),1)</f>
        <v>0</v>
      </c>
      <c r="CC35" s="29">
        <f t="shared" si="2"/>
        <v>131949.83075198316</v>
      </c>
    </row>
    <row r="36" spans="1:81">
      <c r="A36" s="9">
        <v>35</v>
      </c>
      <c r="B36" s="9" t="s">
        <v>3151</v>
      </c>
      <c r="C36" s="9" t="s">
        <v>3151</v>
      </c>
      <c r="D36" s="9" t="s">
        <v>3144</v>
      </c>
      <c r="E36" s="9" t="s">
        <v>29</v>
      </c>
      <c r="F36" s="9" t="s">
        <v>3184</v>
      </c>
      <c r="G36" s="9" t="s">
        <v>91</v>
      </c>
      <c r="H36" s="29">
        <f>SUM('Дані з ДІСО'!J36:L36)</f>
        <v>567</v>
      </c>
      <c r="I36" s="29">
        <f>SUM('Дані з ДІСО'!G36:I36)</f>
        <v>22</v>
      </c>
      <c r="J36" s="29">
        <f>SUM('Дані з ДІСО'!P36:R36)</f>
        <v>0</v>
      </c>
      <c r="K36" s="29">
        <f>SUM('Дані з ДІСО'!V36:X36)</f>
        <v>0</v>
      </c>
      <c r="L36" s="40">
        <f>ROUNDUP('Дані з ДІСО'!J36/'Коефіцієнти АТО'!$R36,0)</f>
        <v>12</v>
      </c>
      <c r="M36" s="40">
        <f>ROUNDUP('Дані з ДІСО'!K36/'Коефіцієнти АТО'!$R36,0)</f>
        <v>14</v>
      </c>
      <c r="N36" s="40">
        <f>ROUNDUP('Дані з ДІСО'!L36/'Коефіцієнти АТО'!$R36,0)</f>
        <v>4</v>
      </c>
      <c r="O36" s="59">
        <f>(L36*Параметри!$K$32+M36*Параметри!$L$32+N36*Параметри!$M$32)/18</f>
        <v>48.655555555555559</v>
      </c>
      <c r="P36" s="41">
        <f>IF(H36=0,"",'Дані з ДІСО'!Y36/H36)</f>
        <v>0</v>
      </c>
      <c r="Q36" s="29">
        <f>IF(H36=0,"",(1+0.25*P36)*O36*Параметри!$K$51)</f>
        <v>9965.641152097156</v>
      </c>
      <c r="R36" s="29">
        <f>IF(H36=0,"",Q36*'Коефіцієнти АТО'!T36)</f>
        <v>169.41589958565166</v>
      </c>
      <c r="S36" s="29">
        <f>IF(H36=0,"",H36*(1+0.25*P36)*Параметри!$K$66*Параметри!$K$20/1000)</f>
        <v>0</v>
      </c>
      <c r="T36" s="29">
        <f>IF(H36=0,"",H36*(1+0.25*P36)*'Коефіцієнти АТО'!$S36*Параметри!$K$20/1000)</f>
        <v>1241.0987581571035</v>
      </c>
      <c r="U36" s="29">
        <f t="shared" si="3"/>
        <v>11376.155809839911</v>
      </c>
      <c r="V36" s="29">
        <f t="shared" si="4"/>
        <v>11376.155809839911</v>
      </c>
      <c r="W36" s="40">
        <f>ROUNDUP('Дані з ДІСО'!P36/Параметри!$K$24,0)</f>
        <v>0</v>
      </c>
      <c r="X36" s="40">
        <f>ROUNDUP('Дані з ДІСО'!Q36/Параметри!$K$24,0)</f>
        <v>0</v>
      </c>
      <c r="Y36" s="40">
        <f>ROUNDUP('Дані з ДІСО'!R36/Параметри!$K$24,0)</f>
        <v>0</v>
      </c>
      <c r="Z36" s="59">
        <f>(W36*Параметри!$K$33+X36*Параметри!$L$33+Y36*Параметри!$M$33)/18</f>
        <v>0</v>
      </c>
      <c r="AA36" s="41">
        <f>IF(J36=0,0,'Дані з ДІСО'!AA36/J36)</f>
        <v>0</v>
      </c>
      <c r="AB36" s="29">
        <f>(1+0.25*AA36)*Z36*Параметри!$K$51</f>
        <v>0</v>
      </c>
      <c r="AC36" s="29">
        <f>AB36*'Коефіцієнти АТО'!U36</f>
        <v>0</v>
      </c>
      <c r="AD36" s="29">
        <f>J36*(1+0.25*AA36)*Параметри!$K$66*Параметри!$K$20/1000</f>
        <v>0</v>
      </c>
      <c r="AE36" s="29">
        <f>(1+0.25*AA36)*J36*'Коефіцієнти АТО'!S36*Параметри!$K$20/1000</f>
        <v>0</v>
      </c>
      <c r="AF36" s="29">
        <f t="shared" si="0"/>
        <v>0</v>
      </c>
      <c r="AG36" s="29">
        <v>0</v>
      </c>
      <c r="AH36" s="40">
        <v>4</v>
      </c>
      <c r="AI36" s="40">
        <v>0</v>
      </c>
      <c r="AJ36" s="40">
        <f t="shared" si="1"/>
        <v>0</v>
      </c>
      <c r="AK36" s="29">
        <f>(AH36+AI36)*(1+0.25*AJ36)*Параметри!$K$53</f>
        <v>717.71710278400019</v>
      </c>
      <c r="AL36" s="29">
        <f>ROUNDUP(('Дані з ДІСО'!AU36+'Дані з ДІСО'!AW36)/Параметри!$K$28,0)</f>
        <v>0</v>
      </c>
      <c r="AM36" s="64">
        <f>AL36*Параметри!$M$35/18</f>
        <v>0</v>
      </c>
      <c r="AN36" s="29">
        <f>IF(AL36=0,0,'Дані з ДІСО'!AW36/SUM('Дані з ДІСО'!AU36,'Дані з ДІСО'!AW36))</f>
        <v>0</v>
      </c>
      <c r="AO36" s="29">
        <f>(1+0.25*AN36)*AM36*Параметри!$K$51</f>
        <v>0</v>
      </c>
      <c r="AP36" s="40">
        <f>ROUNDUP(('Дані з ДІСО'!AE36+'Дані не з ДІСО'!E36+'Дані не з ДІСО'!G36)/Параметри!$K$69,0)</f>
        <v>0</v>
      </c>
      <c r="AQ36" s="40">
        <f t="shared" si="5"/>
        <v>0</v>
      </c>
      <c r="AR36" s="40">
        <f>IF(AP36=0,0,('Дані з ДІСО'!AH36+'Дані не з ДІСО'!G36)/('Дані з ДІСО'!AE36+'Дані не з ДІСО'!E36+'Дані не з ДІСО'!G36))</f>
        <v>0</v>
      </c>
      <c r="AS36" s="29">
        <f>AQ36*(1+0.25*AR36)*Параметри!$K$51</f>
        <v>0</v>
      </c>
      <c r="AT36" s="40">
        <f>ROUNDUP('Дані з ДІСО'!AF36/Параметри!$K$70,0)</f>
        <v>0</v>
      </c>
      <c r="AU36" s="40">
        <f t="shared" si="6"/>
        <v>0</v>
      </c>
      <c r="AV36" s="40">
        <f>IF(AT36=0,0,'Дані з ДІСО'!AI36/'Дані з ДІСО'!AF36)</f>
        <v>0</v>
      </c>
      <c r="AW36" s="29">
        <f>AU36*(1+0.25*AV36)*Параметри!$K$51</f>
        <v>0</v>
      </c>
      <c r="AX36" s="40">
        <f>ROUNDUP('Дані з ДІСО'!AR36/Параметри!$K$29,0)</f>
        <v>0</v>
      </c>
      <c r="AY36" s="40">
        <f>ROUNDUP('Дані з ДІСО'!AS36/Параметри!$K$29,0)</f>
        <v>0</v>
      </c>
      <c r="AZ36" s="40">
        <f>ROUNDUP('Дані з ДІСО'!AT36/Параметри!$K$29,0)</f>
        <v>0</v>
      </c>
      <c r="BA36" s="64">
        <f>(AX36*Параметри!$K$32+AY36*Параметри!$L$32+AZ36*Параметри!$M$32)/18</f>
        <v>0</v>
      </c>
      <c r="BB36" s="29">
        <f>(BA36*Параметри!$K$51+SUM('Дані з ДІСО'!AR36:AT36)*Параметри!$K$48*Параметри!$K$20/1000)*Параметри!$K$74</f>
        <v>0</v>
      </c>
      <c r="BC36" s="40">
        <f>ROUNDUP(('Дані не з ДІСО'!I36+'Дані не з ДІСО'!K36)/Параметри!$K$26,0)</f>
        <v>0</v>
      </c>
      <c r="BD36" s="29">
        <f>BC36*Параметри!$M$36/18</f>
        <v>0</v>
      </c>
      <c r="BE36" s="40">
        <f>IF(BC36=0,0,'Дані не з ДІСО'!K36/('Дані не з ДІСО'!I36+'Дані не з ДІСО'!K36))</f>
        <v>0</v>
      </c>
      <c r="BF36" s="29">
        <f>(1+0.25*BE36)*BD36*Параметри!$K$51</f>
        <v>0</v>
      </c>
      <c r="BG36" s="40">
        <f>ROUNDUP('Дані не з ДІСО'!M36/Параметри!$K$27,0)</f>
        <v>0</v>
      </c>
      <c r="BH36" s="40">
        <f>BG36*Параметри!$M$37/18</f>
        <v>0</v>
      </c>
      <c r="BI36" s="29">
        <f>BH36*Параметри!$K$51</f>
        <v>0</v>
      </c>
      <c r="BJ36" s="29">
        <f>'Дані не з ДІСО'!N36*Параметри!$K$76</f>
        <v>0</v>
      </c>
      <c r="BK36" s="40">
        <f>ROUNDUP('Дані з ДІСО'!V36/Параметри!$K$25,0)</f>
        <v>0</v>
      </c>
      <c r="BL36" s="40">
        <f>ROUNDUP('Дані з ДІСО'!W36/Параметри!$K$25,0)</f>
        <v>0</v>
      </c>
      <c r="BM36" s="40">
        <f>ROUNDUP('Дані з ДІСО'!X36/Параметри!$K$25,0)</f>
        <v>0</v>
      </c>
      <c r="BN36" s="40">
        <f>(BK36*Параметри!$K$34+BL36*Параметри!$L$34+BM36*Параметри!$M$34)/18</f>
        <v>0</v>
      </c>
      <c r="BO36" s="40">
        <f>IF(K36=0,0,'Дані з ДІСО'!AC36/K36)</f>
        <v>0</v>
      </c>
      <c r="BP36" s="29">
        <f>(1+0.25*BO36)*BN36*Параметри!$K$51</f>
        <v>0</v>
      </c>
      <c r="BQ36" s="29">
        <f>BP36*'Коефіцієнти АТО'!U36</f>
        <v>0</v>
      </c>
      <c r="BR36" s="29">
        <f>K36*(1+0.25*BO36)*Параметри!$K$66*Параметри!$K$20/1000</f>
        <v>0</v>
      </c>
      <c r="BS36" s="29">
        <f>(1+0.25*BO36)*K36*'Коефіцієнти АТО'!S36*Параметри!$K$20/1000</f>
        <v>0</v>
      </c>
      <c r="BT36" s="29">
        <f t="shared" si="7"/>
        <v>0</v>
      </c>
      <c r="BU36" s="40">
        <f>ROUNDUP('Дані з ДІСО'!AG36/Параметри!$K$71,0)</f>
        <v>0</v>
      </c>
      <c r="BV36" s="40">
        <f t="shared" si="8"/>
        <v>0</v>
      </c>
      <c r="BW36" s="40">
        <f>IF('Дані з ДІСО'!AG36=0,0,'Дані з ДІСО'!AJ36/'Дані з ДІСО'!AG36)</f>
        <v>0</v>
      </c>
      <c r="BX36" s="29">
        <f>BV36*(1+0.25*BW36)*Параметри!$K$51</f>
        <v>0</v>
      </c>
      <c r="BY36" s="29">
        <f>ROUND(IF(Параметри!$K$77="No",CC36,CC36*Параметри!$K$78)+AG36,1)</f>
        <v>10884.5</v>
      </c>
      <c r="BZ36" s="29">
        <f>ROUND(IF(Параметри!$K$77="No",BF36,BF36*Параметри!$K$78),1)</f>
        <v>0</v>
      </c>
      <c r="CA36" s="29">
        <f>ROUND(IF(Параметри!$K$77="No",BI36,BI36*Параметри!$K$78),1)</f>
        <v>0</v>
      </c>
      <c r="CB36" s="29">
        <f>ROUND(IF(Параметри!$K$77="No",BJ36,BJ36*Параметри!$K$78),1)</f>
        <v>0</v>
      </c>
      <c r="CC36" s="29">
        <f t="shared" si="2"/>
        <v>12093.87291262391</v>
      </c>
    </row>
    <row r="37" spans="1:81">
      <c r="A37" s="9">
        <v>36</v>
      </c>
      <c r="B37" s="9" t="s">
        <v>3148</v>
      </c>
      <c r="C37" s="9" t="s">
        <v>3148</v>
      </c>
      <c r="D37" s="9" t="s">
        <v>3144</v>
      </c>
      <c r="E37" s="9" t="s">
        <v>24</v>
      </c>
      <c r="F37" s="9" t="s">
        <v>3185</v>
      </c>
      <c r="G37" s="9" t="s">
        <v>93</v>
      </c>
      <c r="H37" s="29">
        <f>SUM('Дані з ДІСО'!J37:L37)</f>
        <v>691</v>
      </c>
      <c r="I37" s="29">
        <f>SUM('Дані з ДІСО'!G37:I37)</f>
        <v>54</v>
      </c>
      <c r="J37" s="29">
        <f>SUM('Дані з ДІСО'!P37:R37)</f>
        <v>0</v>
      </c>
      <c r="K37" s="29">
        <f>SUM('Дані з ДІСО'!V37:X37)</f>
        <v>0</v>
      </c>
      <c r="L37" s="40">
        <f>ROUNDUP('Дані з ДІСО'!J37/'Коефіцієнти АТО'!$R37,0)</f>
        <v>21</v>
      </c>
      <c r="M37" s="40">
        <f>ROUNDUP('Дані з ДІСО'!K37/'Коефіцієнти АТО'!$R37,0)</f>
        <v>28</v>
      </c>
      <c r="N37" s="40">
        <f>ROUNDUP('Дані з ДІСО'!L37/'Коефіцієнти АТО'!$R37,0)</f>
        <v>7</v>
      </c>
      <c r="O37" s="59">
        <f>(L37*Параметри!$K$32+M37*Параметри!$L$32+N37*Параметри!$M$32)/18</f>
        <v>91.50555555555556</v>
      </c>
      <c r="P37" s="41">
        <f>IF(H37=0,"",'Дані з ДІСО'!Y37/H37)</f>
        <v>0</v>
      </c>
      <c r="Q37" s="29">
        <f>IF(H37=0,"",(1+0.25*P37)*O37*Параметри!$K$51)</f>
        <v>18742.187190704757</v>
      </c>
      <c r="R37" s="29">
        <f>IF(H37=0,"",Q37*'Коефіцієнти АТО'!T37)</f>
        <v>318.61718224198091</v>
      </c>
      <c r="S37" s="29">
        <f>IF(H37=0,"",H37*(1+0.25*P37)*Параметри!$K$66*Параметри!$K$20/1000)</f>
        <v>0</v>
      </c>
      <c r="T37" s="29">
        <f>IF(H37=0,"",H37*(1+0.25*P37)*'Коефіцієнти АТО'!$S37*Параметри!$K$20/1000)</f>
        <v>3485.3738072224223</v>
      </c>
      <c r="U37" s="29">
        <f t="shared" si="3"/>
        <v>22546.178180169161</v>
      </c>
      <c r="V37" s="29">
        <f t="shared" si="4"/>
        <v>22546.178180169161</v>
      </c>
      <c r="W37" s="40">
        <f>ROUNDUP('Дані з ДІСО'!P37/Параметри!$K$24,0)</f>
        <v>0</v>
      </c>
      <c r="X37" s="40">
        <f>ROUNDUP('Дані з ДІСО'!Q37/Параметри!$K$24,0)</f>
        <v>0</v>
      </c>
      <c r="Y37" s="40">
        <f>ROUNDUP('Дані з ДІСО'!R37/Параметри!$K$24,0)</f>
        <v>0</v>
      </c>
      <c r="Z37" s="59">
        <f>(W37*Параметри!$K$33+X37*Параметри!$L$33+Y37*Параметри!$M$33)/18</f>
        <v>0</v>
      </c>
      <c r="AA37" s="41">
        <f>IF(J37=0,0,'Дані з ДІСО'!AA37/J37)</f>
        <v>0</v>
      </c>
      <c r="AB37" s="29">
        <f>(1+0.25*AA37)*Z37*Параметри!$K$51</f>
        <v>0</v>
      </c>
      <c r="AC37" s="29">
        <f>AB37*'Коефіцієнти АТО'!U37</f>
        <v>0</v>
      </c>
      <c r="AD37" s="29">
        <f>J37*(1+0.25*AA37)*Параметри!$K$66*Параметри!$K$20/1000</f>
        <v>0</v>
      </c>
      <c r="AE37" s="29">
        <f>(1+0.25*AA37)*J37*'Коефіцієнти АТО'!S37*Параметри!$K$20/1000</f>
        <v>0</v>
      </c>
      <c r="AF37" s="29">
        <f t="shared" si="0"/>
        <v>0</v>
      </c>
      <c r="AG37" s="29">
        <v>0</v>
      </c>
      <c r="AH37" s="40">
        <v>6</v>
      </c>
      <c r="AI37" s="40">
        <v>0</v>
      </c>
      <c r="AJ37" s="40">
        <f t="shared" si="1"/>
        <v>0</v>
      </c>
      <c r="AK37" s="29">
        <f>(AH37+AI37)*(1+0.25*AJ37)*Параметри!$K$53</f>
        <v>1076.5756541760002</v>
      </c>
      <c r="AL37" s="29">
        <f>ROUNDUP(('Дані з ДІСО'!AU37+'Дані з ДІСО'!AW37)/Параметри!$K$28,0)</f>
        <v>0</v>
      </c>
      <c r="AM37" s="64">
        <f>AL37*Параметри!$M$35/18</f>
        <v>0</v>
      </c>
      <c r="AN37" s="29">
        <f>IF(AL37=0,0,'Дані з ДІСО'!AW37/SUM('Дані з ДІСО'!AU37,'Дані з ДІСО'!AW37))</f>
        <v>0</v>
      </c>
      <c r="AO37" s="29">
        <f>(1+0.25*AN37)*AM37*Параметри!$K$51</f>
        <v>0</v>
      </c>
      <c r="AP37" s="40">
        <f>ROUNDUP(('Дані з ДІСО'!AE37+'Дані не з ДІСО'!E37+'Дані не з ДІСО'!G37)/Параметри!$K$69,0)</f>
        <v>0</v>
      </c>
      <c r="AQ37" s="40">
        <f t="shared" si="5"/>
        <v>0</v>
      </c>
      <c r="AR37" s="40">
        <f>IF(AP37=0,0,('Дані з ДІСО'!AH37+'Дані не з ДІСО'!G37)/('Дані з ДІСО'!AE37+'Дані не з ДІСО'!E37+'Дані не з ДІСО'!G37))</f>
        <v>0</v>
      </c>
      <c r="AS37" s="29">
        <f>AQ37*(1+0.25*AR37)*Параметри!$K$51</f>
        <v>0</v>
      </c>
      <c r="AT37" s="40">
        <f>ROUNDUP('Дані з ДІСО'!AF37/Параметри!$K$70,0)</f>
        <v>0</v>
      </c>
      <c r="AU37" s="40">
        <f t="shared" si="6"/>
        <v>0</v>
      </c>
      <c r="AV37" s="40">
        <f>IF(AT37=0,0,'Дані з ДІСО'!AI37/'Дані з ДІСО'!AF37)</f>
        <v>0</v>
      </c>
      <c r="AW37" s="29">
        <f>AU37*(1+0.25*AV37)*Параметри!$K$51</f>
        <v>0</v>
      </c>
      <c r="AX37" s="40">
        <f>ROUNDUP('Дані з ДІСО'!AR37/Параметри!$K$29,0)</f>
        <v>0</v>
      </c>
      <c r="AY37" s="40">
        <f>ROUNDUP('Дані з ДІСО'!AS37/Параметри!$K$29,0)</f>
        <v>0</v>
      </c>
      <c r="AZ37" s="40">
        <f>ROUNDUP('Дані з ДІСО'!AT37/Параметри!$K$29,0)</f>
        <v>0</v>
      </c>
      <c r="BA37" s="64">
        <f>(AX37*Параметри!$K$32+AY37*Параметри!$L$32+AZ37*Параметри!$M$32)/18</f>
        <v>0</v>
      </c>
      <c r="BB37" s="29">
        <f>(BA37*Параметри!$K$51+SUM('Дані з ДІСО'!AR37:AT37)*Параметри!$K$48*Параметри!$K$20/1000)*Параметри!$K$74</f>
        <v>0</v>
      </c>
      <c r="BC37" s="40">
        <f>ROUNDUP(('Дані не з ДІСО'!I37+'Дані не з ДІСО'!K37)/Параметри!$K$26,0)</f>
        <v>0</v>
      </c>
      <c r="BD37" s="29">
        <f>BC37*Параметри!$M$36/18</f>
        <v>0</v>
      </c>
      <c r="BE37" s="40">
        <f>IF(BC37=0,0,'Дані не з ДІСО'!K37/('Дані не з ДІСО'!I37+'Дані не з ДІСО'!K37))</f>
        <v>0</v>
      </c>
      <c r="BF37" s="29">
        <f>(1+0.25*BE37)*BD37*Параметри!$K$51</f>
        <v>0</v>
      </c>
      <c r="BG37" s="40">
        <f>ROUNDUP('Дані не з ДІСО'!M37/Параметри!$K$27,0)</f>
        <v>0</v>
      </c>
      <c r="BH37" s="40">
        <f>BG37*Параметри!$M$37/18</f>
        <v>0</v>
      </c>
      <c r="BI37" s="29">
        <f>BH37*Параметри!$K$51</f>
        <v>0</v>
      </c>
      <c r="BJ37" s="29">
        <f>'Дані не з ДІСО'!N37*Параметри!$K$76</f>
        <v>0</v>
      </c>
      <c r="BK37" s="40">
        <f>ROUNDUP('Дані з ДІСО'!V37/Параметри!$K$25,0)</f>
        <v>0</v>
      </c>
      <c r="BL37" s="40">
        <f>ROUNDUP('Дані з ДІСО'!W37/Параметри!$K$25,0)</f>
        <v>0</v>
      </c>
      <c r="BM37" s="40">
        <f>ROUNDUP('Дані з ДІСО'!X37/Параметри!$K$25,0)</f>
        <v>0</v>
      </c>
      <c r="BN37" s="40">
        <f>(BK37*Параметри!$K$34+BL37*Параметри!$L$34+BM37*Параметри!$M$34)/18</f>
        <v>0</v>
      </c>
      <c r="BO37" s="40">
        <f>IF(K37=0,0,'Дані з ДІСО'!AC37/K37)</f>
        <v>0</v>
      </c>
      <c r="BP37" s="29">
        <f>(1+0.25*BO37)*BN37*Параметри!$K$51</f>
        <v>0</v>
      </c>
      <c r="BQ37" s="29">
        <f>BP37*'Коефіцієнти АТО'!U37</f>
        <v>0</v>
      </c>
      <c r="BR37" s="29">
        <f>K37*(1+0.25*BO37)*Параметри!$K$66*Параметри!$K$20/1000</f>
        <v>0</v>
      </c>
      <c r="BS37" s="29">
        <f>(1+0.25*BO37)*K37*'Коефіцієнти АТО'!S37*Параметри!$K$20/1000</f>
        <v>0</v>
      </c>
      <c r="BT37" s="29">
        <f t="shared" si="7"/>
        <v>0</v>
      </c>
      <c r="BU37" s="40">
        <f>ROUNDUP('Дані з ДІСО'!AG37/Параметри!$K$71,0)</f>
        <v>0</v>
      </c>
      <c r="BV37" s="40">
        <f t="shared" si="8"/>
        <v>0</v>
      </c>
      <c r="BW37" s="40">
        <f>IF('Дані з ДІСО'!AG37=0,0,'Дані з ДІСО'!AJ37/'Дані з ДІСО'!AG37)</f>
        <v>0</v>
      </c>
      <c r="BX37" s="29">
        <f>BV37*(1+0.25*BW37)*Параметри!$K$51</f>
        <v>0</v>
      </c>
      <c r="BY37" s="29">
        <f>ROUND(IF(Параметри!$K$77="No",CC37,CC37*Параметри!$K$78)+AG37,1)</f>
        <v>21260.5</v>
      </c>
      <c r="BZ37" s="29">
        <f>ROUND(IF(Параметри!$K$77="No",BF37,BF37*Параметри!$K$78),1)</f>
        <v>0</v>
      </c>
      <c r="CA37" s="29">
        <f>ROUND(IF(Параметри!$K$77="No",BI37,BI37*Параметри!$K$78),1)</f>
        <v>0</v>
      </c>
      <c r="CB37" s="29">
        <f>ROUND(IF(Параметри!$K$77="No",BJ37,BJ37*Параметри!$K$78),1)</f>
        <v>0</v>
      </c>
      <c r="CC37" s="29">
        <f t="shared" si="2"/>
        <v>23622.75383434516</v>
      </c>
    </row>
    <row r="38" spans="1:81">
      <c r="A38" s="9">
        <v>37</v>
      </c>
      <c r="B38" s="9" t="s">
        <v>3148</v>
      </c>
      <c r="C38" s="9" t="s">
        <v>3148</v>
      </c>
      <c r="D38" s="9" t="s">
        <v>3144</v>
      </c>
      <c r="E38" s="9" t="s">
        <v>24</v>
      </c>
      <c r="F38" s="9" t="s">
        <v>3186</v>
      </c>
      <c r="G38" s="9" t="s">
        <v>95</v>
      </c>
      <c r="H38" s="29">
        <f>SUM('Дані з ДІСО'!J38:L38)</f>
        <v>1080.5</v>
      </c>
      <c r="I38" s="29">
        <f>SUM('Дані з ДІСО'!G38:I38)</f>
        <v>47</v>
      </c>
      <c r="J38" s="29">
        <f>SUM('Дані з ДІСО'!P38:R38)</f>
        <v>0</v>
      </c>
      <c r="K38" s="29">
        <f>SUM('Дані з ДІСО'!V38:X38)</f>
        <v>0</v>
      </c>
      <c r="L38" s="40">
        <f>ROUNDUP('Дані з ДІСО'!J38/'Коефіцієнти АТО'!$R38,0)</f>
        <v>27</v>
      </c>
      <c r="M38" s="40">
        <f>ROUNDUP('Дані з ДІСО'!K38/'Коефіцієнти АТО'!$R38,0)</f>
        <v>28</v>
      </c>
      <c r="N38" s="40">
        <f>ROUNDUP('Дані з ДІСО'!L38/'Коефіцієнти АТО'!$R38,0)</f>
        <v>6</v>
      </c>
      <c r="O38" s="59">
        <f>(L38*Параметри!$K$32+M38*Параметри!$L$32+N38*Параметри!$M$32)/18</f>
        <v>97.2</v>
      </c>
      <c r="P38" s="41">
        <f>IF(H38=0,"",'Дані з ДІСО'!Y38/H38)</f>
        <v>0</v>
      </c>
      <c r="Q38" s="29">
        <f>IF(H38=0,"",(1+0.25*P38)*O38*Параметри!$K$51)</f>
        <v>19908.524502979199</v>
      </c>
      <c r="R38" s="29">
        <f>IF(H38=0,"",Q38*'Коефіцієнти АТО'!T38)</f>
        <v>338.44491655064638</v>
      </c>
      <c r="S38" s="29">
        <f>IF(H38=0,"",H38*(1+0.25*P38)*Параметри!$K$66*Параметри!$K$20/1000)</f>
        <v>0</v>
      </c>
      <c r="T38" s="29">
        <f>IF(H38=0,"",H38*(1+0.25*P38)*'Коефіцієнти АТО'!$S38*Параметри!$K$20/1000)</f>
        <v>5449.9947882833976</v>
      </c>
      <c r="U38" s="29">
        <f t="shared" si="3"/>
        <v>25696.964207813242</v>
      </c>
      <c r="V38" s="29">
        <f t="shared" si="4"/>
        <v>25696.964207813242</v>
      </c>
      <c r="W38" s="40">
        <f>ROUNDUP('Дані з ДІСО'!P38/Параметри!$K$24,0)</f>
        <v>0</v>
      </c>
      <c r="X38" s="40">
        <f>ROUNDUP('Дані з ДІСО'!Q38/Параметри!$K$24,0)</f>
        <v>0</v>
      </c>
      <c r="Y38" s="40">
        <f>ROUNDUP('Дані з ДІСО'!R38/Параметри!$K$24,0)</f>
        <v>0</v>
      </c>
      <c r="Z38" s="59">
        <f>(W38*Параметри!$K$33+X38*Параметри!$L$33+Y38*Параметри!$M$33)/18</f>
        <v>0</v>
      </c>
      <c r="AA38" s="41">
        <f>IF(J38=0,0,'Дані з ДІСО'!AA38/J38)</f>
        <v>0</v>
      </c>
      <c r="AB38" s="29">
        <f>(1+0.25*AA38)*Z38*Параметри!$K$51</f>
        <v>0</v>
      </c>
      <c r="AC38" s="29">
        <f>AB38*'Коефіцієнти АТО'!U38</f>
        <v>0</v>
      </c>
      <c r="AD38" s="29">
        <f>J38*(1+0.25*AA38)*Параметри!$K$66*Параметри!$K$20/1000</f>
        <v>0</v>
      </c>
      <c r="AE38" s="29">
        <f>(1+0.25*AA38)*J38*'Коефіцієнти АТО'!S38*Параметри!$K$20/1000</f>
        <v>0</v>
      </c>
      <c r="AF38" s="29">
        <f t="shared" si="0"/>
        <v>0</v>
      </c>
      <c r="AG38" s="29">
        <v>0</v>
      </c>
      <c r="AH38" s="40">
        <v>10</v>
      </c>
      <c r="AI38" s="40">
        <v>0</v>
      </c>
      <c r="AJ38" s="40">
        <f t="shared" si="1"/>
        <v>0</v>
      </c>
      <c r="AK38" s="29">
        <f>(AH38+AI38)*(1+0.25*AJ38)*Параметри!$K$53</f>
        <v>1794.2927569600006</v>
      </c>
      <c r="AL38" s="29">
        <f>ROUNDUP(('Дані з ДІСО'!AU38+'Дані з ДІСО'!AW38)/Параметри!$K$28,0)</f>
        <v>0</v>
      </c>
      <c r="AM38" s="64">
        <f>AL38*Параметри!$M$35/18</f>
        <v>0</v>
      </c>
      <c r="AN38" s="29">
        <f>IF(AL38=0,0,'Дані з ДІСО'!AW38/SUM('Дані з ДІСО'!AU38,'Дані з ДІСО'!AW38))</f>
        <v>0</v>
      </c>
      <c r="AO38" s="29">
        <f>(1+0.25*AN38)*AM38*Параметри!$K$51</f>
        <v>0</v>
      </c>
      <c r="AP38" s="40">
        <f>ROUNDUP(('Дані з ДІСО'!AE38+'Дані не з ДІСО'!E38+'Дані не з ДІСО'!G38)/Параметри!$K$69,0)</f>
        <v>0</v>
      </c>
      <c r="AQ38" s="40">
        <f t="shared" si="5"/>
        <v>0</v>
      </c>
      <c r="AR38" s="40">
        <f>IF(AP38=0,0,('Дані з ДІСО'!AH38+'Дані не з ДІСО'!G38)/('Дані з ДІСО'!AE38+'Дані не з ДІСО'!E38+'Дані не з ДІСО'!G38))</f>
        <v>0</v>
      </c>
      <c r="AS38" s="29">
        <f>AQ38*(1+0.25*AR38)*Параметри!$K$51</f>
        <v>0</v>
      </c>
      <c r="AT38" s="40">
        <f>ROUNDUP('Дані з ДІСО'!AF38/Параметри!$K$70,0)</f>
        <v>0</v>
      </c>
      <c r="AU38" s="40">
        <f t="shared" si="6"/>
        <v>0</v>
      </c>
      <c r="AV38" s="40">
        <f>IF(AT38=0,0,'Дані з ДІСО'!AI38/'Дані з ДІСО'!AF38)</f>
        <v>0</v>
      </c>
      <c r="AW38" s="29">
        <f>AU38*(1+0.25*AV38)*Параметри!$K$51</f>
        <v>0</v>
      </c>
      <c r="AX38" s="40">
        <f>ROUNDUP('Дані з ДІСО'!AR38/Параметри!$K$29,0)</f>
        <v>0</v>
      </c>
      <c r="AY38" s="40">
        <f>ROUNDUP('Дані з ДІСО'!AS38/Параметри!$K$29,0)</f>
        <v>0</v>
      </c>
      <c r="AZ38" s="40">
        <f>ROUNDUP('Дані з ДІСО'!AT38/Параметри!$K$29,0)</f>
        <v>0</v>
      </c>
      <c r="BA38" s="64">
        <f>(AX38*Параметри!$K$32+AY38*Параметри!$L$32+AZ38*Параметри!$M$32)/18</f>
        <v>0</v>
      </c>
      <c r="BB38" s="29">
        <f>(BA38*Параметри!$K$51+SUM('Дані з ДІСО'!AR38:AT38)*Параметри!$K$48*Параметри!$K$20/1000)*Параметри!$K$74</f>
        <v>0</v>
      </c>
      <c r="BC38" s="40">
        <f>ROUNDUP(('Дані не з ДІСО'!I38+'Дані не з ДІСО'!K38)/Параметри!$K$26,0)</f>
        <v>0</v>
      </c>
      <c r="BD38" s="29">
        <f>BC38*Параметри!$M$36/18</f>
        <v>0</v>
      </c>
      <c r="BE38" s="40">
        <f>IF(BC38=0,0,'Дані не з ДІСО'!K38/('Дані не з ДІСО'!I38+'Дані не з ДІСО'!K38))</f>
        <v>0</v>
      </c>
      <c r="BF38" s="29">
        <f>(1+0.25*BE38)*BD38*Параметри!$K$51</f>
        <v>0</v>
      </c>
      <c r="BG38" s="40">
        <f>ROUNDUP('Дані не з ДІСО'!M38/Параметри!$K$27,0)</f>
        <v>0</v>
      </c>
      <c r="BH38" s="40">
        <f>BG38*Параметри!$M$37/18</f>
        <v>0</v>
      </c>
      <c r="BI38" s="29">
        <f>BH38*Параметри!$K$51</f>
        <v>0</v>
      </c>
      <c r="BJ38" s="29">
        <f>'Дані не з ДІСО'!N38*Параметри!$K$76</f>
        <v>0</v>
      </c>
      <c r="BK38" s="40">
        <f>ROUNDUP('Дані з ДІСО'!V38/Параметри!$K$25,0)</f>
        <v>0</v>
      </c>
      <c r="BL38" s="40">
        <f>ROUNDUP('Дані з ДІСО'!W38/Параметри!$K$25,0)</f>
        <v>0</v>
      </c>
      <c r="BM38" s="40">
        <f>ROUNDUP('Дані з ДІСО'!X38/Параметри!$K$25,0)</f>
        <v>0</v>
      </c>
      <c r="BN38" s="40">
        <f>(BK38*Параметри!$K$34+BL38*Параметри!$L$34+BM38*Параметри!$M$34)/18</f>
        <v>0</v>
      </c>
      <c r="BO38" s="40">
        <f>IF(K38=0,0,'Дані з ДІСО'!AC38/K38)</f>
        <v>0</v>
      </c>
      <c r="BP38" s="29">
        <f>(1+0.25*BO38)*BN38*Параметри!$K$51</f>
        <v>0</v>
      </c>
      <c r="BQ38" s="29">
        <f>BP38*'Коефіцієнти АТО'!U38</f>
        <v>0</v>
      </c>
      <c r="BR38" s="29">
        <f>K38*(1+0.25*BO38)*Параметри!$K$66*Параметри!$K$20/1000</f>
        <v>0</v>
      </c>
      <c r="BS38" s="29">
        <f>(1+0.25*BO38)*K38*'Коефіцієнти АТО'!S38*Параметри!$K$20/1000</f>
        <v>0</v>
      </c>
      <c r="BT38" s="29">
        <f t="shared" si="7"/>
        <v>0</v>
      </c>
      <c r="BU38" s="40">
        <f>ROUNDUP('Дані з ДІСО'!AG38/Параметри!$K$71,0)</f>
        <v>0</v>
      </c>
      <c r="BV38" s="40">
        <f t="shared" si="8"/>
        <v>0</v>
      </c>
      <c r="BW38" s="40">
        <f>IF('Дані з ДІСО'!AG38=0,0,'Дані з ДІСО'!AJ38/'Дані з ДІСО'!AG38)</f>
        <v>0</v>
      </c>
      <c r="BX38" s="29">
        <f>BV38*(1+0.25*BW38)*Параметри!$K$51</f>
        <v>0</v>
      </c>
      <c r="BY38" s="29">
        <f>ROUND(IF(Параметри!$K$77="No",CC38,CC38*Параметри!$K$78)+AG38,1)</f>
        <v>24742.1</v>
      </c>
      <c r="BZ38" s="29">
        <f>ROUND(IF(Параметри!$K$77="No",BF38,BF38*Параметри!$K$78),1)</f>
        <v>0</v>
      </c>
      <c r="CA38" s="29">
        <f>ROUND(IF(Параметри!$K$77="No",BI38,BI38*Параметри!$K$78),1)</f>
        <v>0</v>
      </c>
      <c r="CB38" s="29">
        <f>ROUND(IF(Параметри!$K$77="No",BJ38,BJ38*Параметри!$K$78),1)</f>
        <v>0</v>
      </c>
      <c r="CC38" s="29">
        <f t="shared" si="2"/>
        <v>27491.256964773242</v>
      </c>
    </row>
    <row r="39" spans="1:81">
      <c r="A39" s="9">
        <v>38</v>
      </c>
      <c r="B39" s="9" t="s">
        <v>3145</v>
      </c>
      <c r="C39" s="9" t="s">
        <v>3146</v>
      </c>
      <c r="D39" s="9" t="s">
        <v>3144</v>
      </c>
      <c r="E39" s="9" t="s">
        <v>21</v>
      </c>
      <c r="F39" s="9" t="s">
        <v>3187</v>
      </c>
      <c r="G39" s="9" t="s">
        <v>97</v>
      </c>
      <c r="H39" s="29">
        <f>SUM('Дані з ДІСО'!J39:L39)</f>
        <v>4303.5</v>
      </c>
      <c r="I39" s="29">
        <f>SUM('Дані з ДІСО'!G39:I39)</f>
        <v>268</v>
      </c>
      <c r="J39" s="29">
        <f>SUM('Дані з ДІСО'!P39:R39)</f>
        <v>0</v>
      </c>
      <c r="K39" s="29">
        <f>SUM('Дані з ДІСО'!V39:X39)</f>
        <v>0</v>
      </c>
      <c r="L39" s="40">
        <f>ROUNDUP('Дані з ДІСО'!J39/'Коефіцієнти АТО'!$R39,0)</f>
        <v>97</v>
      </c>
      <c r="M39" s="40">
        <f>ROUNDUP('Дані з ДІСО'!K39/'Коефіцієнти АТО'!$R39,0)</f>
        <v>142</v>
      </c>
      <c r="N39" s="40">
        <f>ROUNDUP('Дані з ДІСО'!L39/'Коефіцієнти АТО'!$R39,0)</f>
        <v>32</v>
      </c>
      <c r="O39" s="59">
        <f>(L39*Параметри!$K$32+M39*Параметри!$L$32+N39*Параметри!$M$32)/18</f>
        <v>445.02222222222224</v>
      </c>
      <c r="P39" s="41">
        <f>IF(H39=0,"",'Дані з ДІСО'!Y39/H39)</f>
        <v>0</v>
      </c>
      <c r="Q39" s="29">
        <f>IF(H39=0,"",(1+0.25*P39)*O39*Параметри!$K$51)</f>
        <v>91149.545426763027</v>
      </c>
      <c r="R39" s="29">
        <f>IF(H39=0,"",Q39*'Коефіцієнти АТО'!T39)</f>
        <v>1549.5422722549715</v>
      </c>
      <c r="S39" s="29">
        <f>IF(H39=0,"",H39*(1+0.25*P39)*Параметри!$K$66*Параметри!$K$20/1000)</f>
        <v>0</v>
      </c>
      <c r="T39" s="29">
        <f>IF(H39=0,"",H39*(1+0.25*P39)*'Коефіцієнти АТО'!$S39*Параметри!$K$20/1000)</f>
        <v>19658.867285867385</v>
      </c>
      <c r="U39" s="29">
        <f t="shared" si="3"/>
        <v>112357.95498488538</v>
      </c>
      <c r="V39" s="29">
        <f t="shared" si="4"/>
        <v>112357.95498488538</v>
      </c>
      <c r="W39" s="40">
        <f>ROUNDUP('Дані з ДІСО'!P39/Параметри!$K$24,0)</f>
        <v>0</v>
      </c>
      <c r="X39" s="40">
        <f>ROUNDUP('Дані з ДІСО'!Q39/Параметри!$K$24,0)</f>
        <v>0</v>
      </c>
      <c r="Y39" s="40">
        <f>ROUNDUP('Дані з ДІСО'!R39/Параметри!$K$24,0)</f>
        <v>0</v>
      </c>
      <c r="Z39" s="59">
        <f>(W39*Параметри!$K$33+X39*Параметри!$L$33+Y39*Параметри!$M$33)/18</f>
        <v>0</v>
      </c>
      <c r="AA39" s="41">
        <f>IF(J39=0,0,'Дані з ДІСО'!AA39/J39)</f>
        <v>0</v>
      </c>
      <c r="AB39" s="29">
        <f>(1+0.25*AA39)*Z39*Параметри!$K$51</f>
        <v>0</v>
      </c>
      <c r="AC39" s="29">
        <f>AB39*'Коефіцієнти АТО'!U39</f>
        <v>0</v>
      </c>
      <c r="AD39" s="29">
        <f>J39*(1+0.25*AA39)*Параметри!$K$66*Параметри!$K$20/1000</f>
        <v>0</v>
      </c>
      <c r="AE39" s="29">
        <f>(1+0.25*AA39)*J39*'Коефіцієнти АТО'!S39*Параметри!$K$20/1000</f>
        <v>0</v>
      </c>
      <c r="AF39" s="29">
        <f t="shared" si="0"/>
        <v>0</v>
      </c>
      <c r="AG39" s="29">
        <v>0</v>
      </c>
      <c r="AH39" s="40">
        <v>50</v>
      </c>
      <c r="AI39" s="40">
        <v>0</v>
      </c>
      <c r="AJ39" s="40">
        <f t="shared" si="1"/>
        <v>0</v>
      </c>
      <c r="AK39" s="29">
        <f>(AH39+AI39)*(1+0.25*AJ39)*Параметри!$K$53</f>
        <v>8971.463784800002</v>
      </c>
      <c r="AL39" s="29">
        <f>ROUNDUP(('Дані з ДІСО'!AU39+'Дані з ДІСО'!AW39)/Параметри!$K$28,0)</f>
        <v>0</v>
      </c>
      <c r="AM39" s="64">
        <f>AL39*Параметри!$M$35/18</f>
        <v>0</v>
      </c>
      <c r="AN39" s="29">
        <f>IF(AL39=0,0,'Дані з ДІСО'!AW39/SUM('Дані з ДІСО'!AU39,'Дані з ДІСО'!AW39))</f>
        <v>0</v>
      </c>
      <c r="AO39" s="29">
        <f>(1+0.25*AN39)*AM39*Параметри!$K$51</f>
        <v>0</v>
      </c>
      <c r="AP39" s="40">
        <f>ROUNDUP(('Дані з ДІСО'!AE39+'Дані не з ДІСО'!E39+'Дані не з ДІСО'!G39)/Параметри!$K$69,0)</f>
        <v>0</v>
      </c>
      <c r="AQ39" s="40">
        <f t="shared" si="5"/>
        <v>0</v>
      </c>
      <c r="AR39" s="40">
        <f>IF(AP39=0,0,('Дані з ДІСО'!AH39+'Дані не з ДІСО'!G39)/('Дані з ДІСО'!AE39+'Дані не з ДІСО'!E39+'Дані не з ДІСО'!G39))</f>
        <v>0</v>
      </c>
      <c r="AS39" s="29">
        <f>AQ39*(1+0.25*AR39)*Параметри!$K$51</f>
        <v>0</v>
      </c>
      <c r="AT39" s="40">
        <f>ROUNDUP('Дані з ДІСО'!AF39/Параметри!$K$70,0)</f>
        <v>0</v>
      </c>
      <c r="AU39" s="40">
        <f t="shared" si="6"/>
        <v>0</v>
      </c>
      <c r="AV39" s="40">
        <f>IF(AT39=0,0,'Дані з ДІСО'!AI39/'Дані з ДІСО'!AF39)</f>
        <v>0</v>
      </c>
      <c r="AW39" s="29">
        <f>AU39*(1+0.25*AV39)*Параметри!$K$51</f>
        <v>0</v>
      </c>
      <c r="AX39" s="40">
        <f>ROUNDUP('Дані з ДІСО'!AR39/Параметри!$K$29,0)</f>
        <v>0</v>
      </c>
      <c r="AY39" s="40">
        <f>ROUNDUP('Дані з ДІСО'!AS39/Параметри!$K$29,0)</f>
        <v>0</v>
      </c>
      <c r="AZ39" s="40">
        <f>ROUNDUP('Дані з ДІСО'!AT39/Параметри!$K$29,0)</f>
        <v>0</v>
      </c>
      <c r="BA39" s="64">
        <f>(AX39*Параметри!$K$32+AY39*Параметри!$L$32+AZ39*Параметри!$M$32)/18</f>
        <v>0</v>
      </c>
      <c r="BB39" s="29">
        <f>(BA39*Параметри!$K$51+SUM('Дані з ДІСО'!AR39:AT39)*Параметри!$K$48*Параметри!$K$20/1000)*Параметри!$K$74</f>
        <v>0</v>
      </c>
      <c r="BC39" s="40">
        <f>ROUNDUP(('Дані не з ДІСО'!I39+'Дані не з ДІСО'!K39)/Параметри!$K$26,0)</f>
        <v>0</v>
      </c>
      <c r="BD39" s="29">
        <f>BC39*Параметри!$M$36/18</f>
        <v>0</v>
      </c>
      <c r="BE39" s="40">
        <f>IF(BC39=0,0,'Дані не з ДІСО'!K39/('Дані не з ДІСО'!I39+'Дані не з ДІСО'!K39))</f>
        <v>0</v>
      </c>
      <c r="BF39" s="29">
        <f>(1+0.25*BE39)*BD39*Параметри!$K$51</f>
        <v>0</v>
      </c>
      <c r="BG39" s="40">
        <f>ROUNDUP('Дані не з ДІСО'!M39/Параметри!$K$27,0)</f>
        <v>0</v>
      </c>
      <c r="BH39" s="40">
        <f>BG39*Параметри!$M$37/18</f>
        <v>0</v>
      </c>
      <c r="BI39" s="29">
        <f>BH39*Параметри!$K$51</f>
        <v>0</v>
      </c>
      <c r="BJ39" s="29">
        <f>'Дані не з ДІСО'!N39*Параметри!$K$76</f>
        <v>0</v>
      </c>
      <c r="BK39" s="40">
        <f>ROUNDUP('Дані з ДІСО'!V39/Параметри!$K$25,0)</f>
        <v>0</v>
      </c>
      <c r="BL39" s="40">
        <f>ROUNDUP('Дані з ДІСО'!W39/Параметри!$K$25,0)</f>
        <v>0</v>
      </c>
      <c r="BM39" s="40">
        <f>ROUNDUP('Дані з ДІСО'!X39/Параметри!$K$25,0)</f>
        <v>0</v>
      </c>
      <c r="BN39" s="40">
        <f>(BK39*Параметри!$K$34+BL39*Параметри!$L$34+BM39*Параметри!$M$34)/18</f>
        <v>0</v>
      </c>
      <c r="BO39" s="40">
        <f>IF(K39=0,0,'Дані з ДІСО'!AC39/K39)</f>
        <v>0</v>
      </c>
      <c r="BP39" s="29">
        <f>(1+0.25*BO39)*BN39*Параметри!$K$51</f>
        <v>0</v>
      </c>
      <c r="BQ39" s="29">
        <f>BP39*'Коефіцієнти АТО'!U39</f>
        <v>0</v>
      </c>
      <c r="BR39" s="29">
        <f>K39*(1+0.25*BO39)*Параметри!$K$66*Параметри!$K$20/1000</f>
        <v>0</v>
      </c>
      <c r="BS39" s="29">
        <f>(1+0.25*BO39)*K39*'Коефіцієнти АТО'!S39*Параметри!$K$20/1000</f>
        <v>0</v>
      </c>
      <c r="BT39" s="29">
        <f t="shared" si="7"/>
        <v>0</v>
      </c>
      <c r="BU39" s="40">
        <f>ROUNDUP('Дані з ДІСО'!AG39/Параметри!$K$71,0)</f>
        <v>0</v>
      </c>
      <c r="BV39" s="40">
        <f t="shared" si="8"/>
        <v>0</v>
      </c>
      <c r="BW39" s="40">
        <f>IF('Дані з ДІСО'!AG39=0,0,'Дані з ДІСО'!AJ39/'Дані з ДІСО'!AG39)</f>
        <v>0</v>
      </c>
      <c r="BX39" s="29">
        <f>BV39*(1+0.25*BW39)*Параметри!$K$51</f>
        <v>0</v>
      </c>
      <c r="BY39" s="29">
        <f>ROUND(IF(Параметри!$K$77="No",CC39,CC39*Параметри!$K$78)+AG39,1)</f>
        <v>109196.5</v>
      </c>
      <c r="BZ39" s="29">
        <f>ROUND(IF(Параметри!$K$77="No",BF39,BF39*Параметри!$K$78),1)</f>
        <v>0</v>
      </c>
      <c r="CA39" s="29">
        <f>ROUND(IF(Параметри!$K$77="No",BI39,BI39*Параметри!$K$78),1)</f>
        <v>0</v>
      </c>
      <c r="CB39" s="29">
        <f>ROUND(IF(Параметри!$K$77="No",BJ39,BJ39*Параметри!$K$78),1)</f>
        <v>0</v>
      </c>
      <c r="CC39" s="29">
        <f t="shared" si="2"/>
        <v>121329.41876968538</v>
      </c>
    </row>
    <row r="40" spans="1:81">
      <c r="A40" s="9">
        <v>39</v>
      </c>
      <c r="B40" s="9" t="s">
        <v>3151</v>
      </c>
      <c r="C40" s="9" t="s">
        <v>3151</v>
      </c>
      <c r="D40" s="9" t="s">
        <v>3144</v>
      </c>
      <c r="E40" s="9" t="s">
        <v>29</v>
      </c>
      <c r="F40" s="9" t="s">
        <v>3188</v>
      </c>
      <c r="G40" s="9" t="s">
        <v>99</v>
      </c>
      <c r="H40" s="29">
        <f>SUM('Дані з ДІСО'!J40:L40)</f>
        <v>865</v>
      </c>
      <c r="I40" s="29">
        <f>SUM('Дані з ДІСО'!G40:I40)</f>
        <v>123</v>
      </c>
      <c r="J40" s="29">
        <f>SUM('Дані з ДІСО'!P40:R40)</f>
        <v>0</v>
      </c>
      <c r="K40" s="29">
        <f>SUM('Дані з ДІСО'!V40:X40)</f>
        <v>0</v>
      </c>
      <c r="L40" s="40">
        <f>ROUNDUP('Дані з ДІСО'!J40/'Коефіцієнти АТО'!$R40,0)</f>
        <v>29</v>
      </c>
      <c r="M40" s="40">
        <f>ROUNDUP('Дані з ДІСО'!K40/'Коефіцієнти АТО'!$R40,0)</f>
        <v>34</v>
      </c>
      <c r="N40" s="40">
        <f>ROUNDUP('Дані з ДІСО'!L40/'Коефіцієнти АТО'!$R40,0)</f>
        <v>7</v>
      </c>
      <c r="O40" s="59">
        <f>(L40*Параметри!$K$32+M40*Параметри!$L$32+N40*Параметри!$M$32)/18</f>
        <v>112.62777777777779</v>
      </c>
      <c r="P40" s="41">
        <f>IF(H40=0,"",'Дані з ДІСО'!Y40/H40)</f>
        <v>0</v>
      </c>
      <c r="Q40" s="29">
        <f>IF(H40=0,"",(1+0.25*P40)*O40*Параметри!$K$51)</f>
        <v>23068.445201697381</v>
      </c>
      <c r="R40" s="29">
        <f>IF(H40=0,"",Q40*'Коефіцієнти АТО'!T40)</f>
        <v>392.16356842885551</v>
      </c>
      <c r="S40" s="29">
        <f>IF(H40=0,"",H40*(1+0.25*P40)*Параметри!$K$66*Параметри!$K$20/1000)</f>
        <v>0</v>
      </c>
      <c r="T40" s="29">
        <f>IF(H40=0,"",H40*(1+0.25*P40)*'Коефіцієнти АТО'!$S40*Параметри!$K$20/1000)</f>
        <v>3951.4163360695457</v>
      </c>
      <c r="U40" s="29">
        <f t="shared" si="3"/>
        <v>27412.025106195782</v>
      </c>
      <c r="V40" s="29">
        <f t="shared" si="4"/>
        <v>27412.025106195782</v>
      </c>
      <c r="W40" s="40">
        <f>ROUNDUP('Дані з ДІСО'!P40/Параметри!$K$24,0)</f>
        <v>0</v>
      </c>
      <c r="X40" s="40">
        <f>ROUNDUP('Дані з ДІСО'!Q40/Параметри!$K$24,0)</f>
        <v>0</v>
      </c>
      <c r="Y40" s="40">
        <f>ROUNDUP('Дані з ДІСО'!R40/Параметри!$K$24,0)</f>
        <v>0</v>
      </c>
      <c r="Z40" s="59">
        <f>(W40*Параметри!$K$33+X40*Параметри!$L$33+Y40*Параметри!$M$33)/18</f>
        <v>0</v>
      </c>
      <c r="AA40" s="41">
        <f>IF(J40=0,0,'Дані з ДІСО'!AA40/J40)</f>
        <v>0</v>
      </c>
      <c r="AB40" s="29">
        <f>(1+0.25*AA40)*Z40*Параметри!$K$51</f>
        <v>0</v>
      </c>
      <c r="AC40" s="29">
        <f>AB40*'Коефіцієнти АТО'!U40</f>
        <v>0</v>
      </c>
      <c r="AD40" s="29">
        <f>J40*(1+0.25*AA40)*Параметри!$K$66*Параметри!$K$20/1000</f>
        <v>0</v>
      </c>
      <c r="AE40" s="29">
        <f>(1+0.25*AA40)*J40*'Коефіцієнти АТО'!S40*Параметри!$K$20/1000</f>
        <v>0</v>
      </c>
      <c r="AF40" s="29">
        <f t="shared" si="0"/>
        <v>0</v>
      </c>
      <c r="AG40" s="29">
        <v>0</v>
      </c>
      <c r="AH40" s="40">
        <v>4</v>
      </c>
      <c r="AI40" s="40">
        <v>0</v>
      </c>
      <c r="AJ40" s="40">
        <f t="shared" si="1"/>
        <v>0</v>
      </c>
      <c r="AK40" s="29">
        <f>(AH40+AI40)*(1+0.25*AJ40)*Параметри!$K$53</f>
        <v>717.71710278400019</v>
      </c>
      <c r="AL40" s="29">
        <f>ROUNDUP(('Дані з ДІСО'!AU40+'Дані з ДІСО'!AW40)/Параметри!$K$28,0)</f>
        <v>0</v>
      </c>
      <c r="AM40" s="64">
        <f>AL40*Параметри!$M$35/18</f>
        <v>0</v>
      </c>
      <c r="AN40" s="29">
        <f>IF(AL40=0,0,'Дані з ДІСО'!AW40/SUM('Дані з ДІСО'!AU40,'Дані з ДІСО'!AW40))</f>
        <v>0</v>
      </c>
      <c r="AO40" s="29">
        <f>(1+0.25*AN40)*AM40*Параметри!$K$51</f>
        <v>0</v>
      </c>
      <c r="AP40" s="40">
        <f>ROUNDUP(('Дані з ДІСО'!AE40+'Дані не з ДІСО'!E40+'Дані не з ДІСО'!G40)/Параметри!$K$69,0)</f>
        <v>0</v>
      </c>
      <c r="AQ40" s="40">
        <f t="shared" si="5"/>
        <v>0</v>
      </c>
      <c r="AR40" s="40">
        <f>IF(AP40=0,0,('Дані з ДІСО'!AH40+'Дані не з ДІСО'!G40)/('Дані з ДІСО'!AE40+'Дані не з ДІСО'!E40+'Дані не з ДІСО'!G40))</f>
        <v>0</v>
      </c>
      <c r="AS40" s="29">
        <f>AQ40*(1+0.25*AR40)*Параметри!$K$51</f>
        <v>0</v>
      </c>
      <c r="AT40" s="40">
        <f>ROUNDUP('Дані з ДІСО'!AF40/Параметри!$K$70,0)</f>
        <v>0</v>
      </c>
      <c r="AU40" s="40">
        <f t="shared" si="6"/>
        <v>0</v>
      </c>
      <c r="AV40" s="40">
        <f>IF(AT40=0,0,'Дані з ДІСО'!AI40/'Дані з ДІСО'!AF40)</f>
        <v>0</v>
      </c>
      <c r="AW40" s="29">
        <f>AU40*(1+0.25*AV40)*Параметри!$K$51</f>
        <v>0</v>
      </c>
      <c r="AX40" s="40">
        <f>ROUNDUP('Дані з ДІСО'!AR40/Параметри!$K$29,0)</f>
        <v>0</v>
      </c>
      <c r="AY40" s="40">
        <f>ROUNDUP('Дані з ДІСО'!AS40/Параметри!$K$29,0)</f>
        <v>0</v>
      </c>
      <c r="AZ40" s="40">
        <f>ROUNDUP('Дані з ДІСО'!AT40/Параметри!$K$29,0)</f>
        <v>0</v>
      </c>
      <c r="BA40" s="64">
        <f>(AX40*Параметри!$K$32+AY40*Параметри!$L$32+AZ40*Параметри!$M$32)/18</f>
        <v>0</v>
      </c>
      <c r="BB40" s="29">
        <f>(BA40*Параметри!$K$51+SUM('Дані з ДІСО'!AR40:AT40)*Параметри!$K$48*Параметри!$K$20/1000)*Параметри!$K$74</f>
        <v>0</v>
      </c>
      <c r="BC40" s="40">
        <f>ROUNDUP(('Дані не з ДІСО'!I40+'Дані не з ДІСО'!K40)/Параметри!$K$26,0)</f>
        <v>0</v>
      </c>
      <c r="BD40" s="29">
        <f>BC40*Параметри!$M$36/18</f>
        <v>0</v>
      </c>
      <c r="BE40" s="40">
        <f>IF(BC40=0,0,'Дані не з ДІСО'!K40/('Дані не з ДІСО'!I40+'Дані не з ДІСО'!K40))</f>
        <v>0</v>
      </c>
      <c r="BF40" s="29">
        <f>(1+0.25*BE40)*BD40*Параметри!$K$51</f>
        <v>0</v>
      </c>
      <c r="BG40" s="40">
        <f>ROUNDUP('Дані не з ДІСО'!M40/Параметри!$K$27,0)</f>
        <v>0</v>
      </c>
      <c r="BH40" s="40">
        <f>BG40*Параметри!$M$37/18</f>
        <v>0</v>
      </c>
      <c r="BI40" s="29">
        <f>BH40*Параметри!$K$51</f>
        <v>0</v>
      </c>
      <c r="BJ40" s="29">
        <f>'Дані не з ДІСО'!N40*Параметри!$K$76</f>
        <v>0</v>
      </c>
      <c r="BK40" s="40">
        <f>ROUNDUP('Дані з ДІСО'!V40/Параметри!$K$25,0)</f>
        <v>0</v>
      </c>
      <c r="BL40" s="40">
        <f>ROUNDUP('Дані з ДІСО'!W40/Параметри!$K$25,0)</f>
        <v>0</v>
      </c>
      <c r="BM40" s="40">
        <f>ROUNDUP('Дані з ДІСО'!X40/Параметри!$K$25,0)</f>
        <v>0</v>
      </c>
      <c r="BN40" s="40">
        <f>(BK40*Параметри!$K$34+BL40*Параметри!$L$34+BM40*Параметри!$M$34)/18</f>
        <v>0</v>
      </c>
      <c r="BO40" s="40">
        <f>IF(K40=0,0,'Дані з ДІСО'!AC40/K40)</f>
        <v>0</v>
      </c>
      <c r="BP40" s="29">
        <f>(1+0.25*BO40)*BN40*Параметри!$K$51</f>
        <v>0</v>
      </c>
      <c r="BQ40" s="29">
        <f>BP40*'Коефіцієнти АТО'!U40</f>
        <v>0</v>
      </c>
      <c r="BR40" s="29">
        <f>K40*(1+0.25*BO40)*Параметри!$K$66*Параметри!$K$20/1000</f>
        <v>0</v>
      </c>
      <c r="BS40" s="29">
        <f>(1+0.25*BO40)*K40*'Коефіцієнти АТО'!S40*Параметри!$K$20/1000</f>
        <v>0</v>
      </c>
      <c r="BT40" s="29">
        <f t="shared" si="7"/>
        <v>0</v>
      </c>
      <c r="BU40" s="40">
        <f>ROUNDUP('Дані з ДІСО'!AG40/Параметри!$K$71,0)</f>
        <v>0</v>
      </c>
      <c r="BV40" s="40">
        <f t="shared" si="8"/>
        <v>0</v>
      </c>
      <c r="BW40" s="40">
        <f>IF('Дані з ДІСО'!AG40=0,0,'Дані з ДІСО'!AJ40/'Дані з ДІСО'!AG40)</f>
        <v>0</v>
      </c>
      <c r="BX40" s="29">
        <f>BV40*(1+0.25*BW40)*Параметри!$K$51</f>
        <v>0</v>
      </c>
      <c r="BY40" s="29">
        <f>ROUND(IF(Параметри!$K$77="No",CC40,CC40*Параметри!$K$78)+AG40,1)</f>
        <v>25316.799999999999</v>
      </c>
      <c r="BZ40" s="29">
        <f>ROUND(IF(Параметри!$K$77="No",BF40,BF40*Параметри!$K$78),1)</f>
        <v>0</v>
      </c>
      <c r="CA40" s="29">
        <f>ROUND(IF(Параметри!$K$77="No",BI40,BI40*Параметри!$K$78),1)</f>
        <v>0</v>
      </c>
      <c r="CB40" s="29">
        <f>ROUND(IF(Параметри!$K$77="No",BJ40,BJ40*Параметри!$K$78),1)</f>
        <v>0</v>
      </c>
      <c r="CC40" s="29">
        <f t="shared" si="2"/>
        <v>28129.742208979784</v>
      </c>
    </row>
    <row r="41" spans="1:81">
      <c r="A41" s="9">
        <v>40</v>
      </c>
      <c r="B41" s="9" t="s">
        <v>3145</v>
      </c>
      <c r="C41" s="9" t="s">
        <v>3146</v>
      </c>
      <c r="D41" s="9" t="s">
        <v>3144</v>
      </c>
      <c r="E41" s="9" t="s">
        <v>21</v>
      </c>
      <c r="F41" s="9" t="s">
        <v>3189</v>
      </c>
      <c r="G41" s="9" t="s">
        <v>101</v>
      </c>
      <c r="H41" s="29">
        <f>SUM('Дані з ДІСО'!J41:L41)</f>
        <v>4811</v>
      </c>
      <c r="I41" s="29">
        <f>SUM('Дані з ДІСО'!G41:I41)</f>
        <v>299</v>
      </c>
      <c r="J41" s="29">
        <f>SUM('Дані з ДІСО'!P41:R41)</f>
        <v>0</v>
      </c>
      <c r="K41" s="29">
        <f>SUM('Дані з ДІСО'!V41:X41)</f>
        <v>0</v>
      </c>
      <c r="L41" s="40">
        <f>ROUNDUP('Дані з ДІСО'!J41/'Коефіцієнти АТО'!$R41,0)</f>
        <v>104</v>
      </c>
      <c r="M41" s="40">
        <f>ROUNDUP('Дані з ДІСО'!K41/'Коефіцієнти АТО'!$R41,0)</f>
        <v>137</v>
      </c>
      <c r="N41" s="40">
        <f>ROUNDUP('Дані з ДІСО'!L41/'Коефіцієнти АТО'!$R41,0)</f>
        <v>35</v>
      </c>
      <c r="O41" s="59">
        <f>(L41*Параметри!$K$32+M41*Параметри!$L$32+N41*Параметри!$M$32)/18</f>
        <v>450.8</v>
      </c>
      <c r="P41" s="41">
        <f>IF(H41=0,"",'Дані з ДІСО'!Y41/H41)</f>
        <v>0</v>
      </c>
      <c r="Q41" s="29">
        <f>IF(H41=0,"",(1+0.25*P41)*O41*Параметри!$K$51)</f>
        <v>92332.951089948794</v>
      </c>
      <c r="R41" s="29">
        <f>IF(H41=0,"",Q41*'Коефіцієнти АТО'!T41)</f>
        <v>1569.6601685291296</v>
      </c>
      <c r="S41" s="29">
        <f>IF(H41=0,"",H41*(1+0.25*P41)*Параметри!$K$66*Параметри!$K$20/1000)</f>
        <v>0</v>
      </c>
      <c r="T41" s="29">
        <f>IF(H41=0,"",H41*(1+0.25*P41)*'Коефіцієнти АТО'!$S41*Параметри!$K$20/1000)</f>
        <v>19687.893826871754</v>
      </c>
      <c r="U41" s="29">
        <f t="shared" si="3"/>
        <v>113590.50508534967</v>
      </c>
      <c r="V41" s="29">
        <f t="shared" si="4"/>
        <v>113590.50508534967</v>
      </c>
      <c r="W41" s="40">
        <f>ROUNDUP('Дані з ДІСО'!P41/Параметри!$K$24,0)</f>
        <v>0</v>
      </c>
      <c r="X41" s="40">
        <f>ROUNDUP('Дані з ДІСО'!Q41/Параметри!$K$24,0)</f>
        <v>0</v>
      </c>
      <c r="Y41" s="40">
        <f>ROUNDUP('Дані з ДІСО'!R41/Параметри!$K$24,0)</f>
        <v>0</v>
      </c>
      <c r="Z41" s="59">
        <f>(W41*Параметри!$K$33+X41*Параметри!$L$33+Y41*Параметри!$M$33)/18</f>
        <v>0</v>
      </c>
      <c r="AA41" s="41">
        <f>IF(J41=0,0,'Дані з ДІСО'!AA41/J41)</f>
        <v>0</v>
      </c>
      <c r="AB41" s="29">
        <f>(1+0.25*AA41)*Z41*Параметри!$K$51</f>
        <v>0</v>
      </c>
      <c r="AC41" s="29">
        <f>AB41*'Коефіцієнти АТО'!U41</f>
        <v>0</v>
      </c>
      <c r="AD41" s="29">
        <f>J41*(1+0.25*AA41)*Параметри!$K$66*Параметри!$K$20/1000</f>
        <v>0</v>
      </c>
      <c r="AE41" s="29">
        <f>(1+0.25*AA41)*J41*'Коефіцієнти АТО'!S41*Параметри!$K$20/1000</f>
        <v>0</v>
      </c>
      <c r="AF41" s="29">
        <f t="shared" si="0"/>
        <v>0</v>
      </c>
      <c r="AG41" s="29">
        <v>0</v>
      </c>
      <c r="AH41" s="40">
        <v>8</v>
      </c>
      <c r="AI41" s="40">
        <v>0</v>
      </c>
      <c r="AJ41" s="40">
        <f t="shared" si="1"/>
        <v>0</v>
      </c>
      <c r="AK41" s="29">
        <f>(AH41+AI41)*(1+0.25*AJ41)*Параметри!$K$53</f>
        <v>1435.4342055680004</v>
      </c>
      <c r="AL41" s="29">
        <f>ROUNDUP(('Дані з ДІСО'!AU41+'Дані з ДІСО'!AW41)/Параметри!$K$28,0)</f>
        <v>0</v>
      </c>
      <c r="AM41" s="64">
        <f>AL41*Параметри!$M$35/18</f>
        <v>0</v>
      </c>
      <c r="AN41" s="29">
        <f>IF(AL41=0,0,'Дані з ДІСО'!AW41/SUM('Дані з ДІСО'!AU41,'Дані з ДІСО'!AW41))</f>
        <v>0</v>
      </c>
      <c r="AO41" s="29">
        <f>(1+0.25*AN41)*AM41*Параметри!$K$51</f>
        <v>0</v>
      </c>
      <c r="AP41" s="40">
        <f>ROUNDUP(('Дані з ДІСО'!AE41+'Дані не з ДІСО'!E41+'Дані не з ДІСО'!G41)/Параметри!$K$69,0)</f>
        <v>0</v>
      </c>
      <c r="AQ41" s="40">
        <f t="shared" si="5"/>
        <v>0</v>
      </c>
      <c r="AR41" s="40">
        <f>IF(AP41=0,0,('Дані з ДІСО'!AH41+'Дані не з ДІСО'!G41)/('Дані з ДІСО'!AE41+'Дані не з ДІСО'!E41+'Дані не з ДІСО'!G41))</f>
        <v>0</v>
      </c>
      <c r="AS41" s="29">
        <f>AQ41*(1+0.25*AR41)*Параметри!$K$51</f>
        <v>0</v>
      </c>
      <c r="AT41" s="40">
        <f>ROUNDUP('Дані з ДІСО'!AF41/Параметри!$K$70,0)</f>
        <v>0</v>
      </c>
      <c r="AU41" s="40">
        <f t="shared" si="6"/>
        <v>0</v>
      </c>
      <c r="AV41" s="40">
        <f>IF(AT41=0,0,'Дані з ДІСО'!AI41/'Дані з ДІСО'!AF41)</f>
        <v>0</v>
      </c>
      <c r="AW41" s="29">
        <f>AU41*(1+0.25*AV41)*Параметри!$K$51</f>
        <v>0</v>
      </c>
      <c r="AX41" s="40">
        <f>ROUNDUP('Дані з ДІСО'!AR41/Параметри!$K$29,0)</f>
        <v>0</v>
      </c>
      <c r="AY41" s="40">
        <f>ROUNDUP('Дані з ДІСО'!AS41/Параметри!$K$29,0)</f>
        <v>0</v>
      </c>
      <c r="AZ41" s="40">
        <f>ROUNDUP('Дані з ДІСО'!AT41/Параметри!$K$29,0)</f>
        <v>0</v>
      </c>
      <c r="BA41" s="64">
        <f>(AX41*Параметри!$K$32+AY41*Параметри!$L$32+AZ41*Параметри!$M$32)/18</f>
        <v>0</v>
      </c>
      <c r="BB41" s="29">
        <f>(BA41*Параметри!$K$51+SUM('Дані з ДІСО'!AR41:AT41)*Параметри!$K$48*Параметри!$K$20/1000)*Параметри!$K$74</f>
        <v>0</v>
      </c>
      <c r="BC41" s="40">
        <f>ROUNDUP(('Дані не з ДІСО'!I41+'Дані не з ДІСО'!K41)/Параметри!$K$26,0)</f>
        <v>0</v>
      </c>
      <c r="BD41" s="29">
        <f>BC41*Параметри!$M$36/18</f>
        <v>0</v>
      </c>
      <c r="BE41" s="40">
        <f>IF(BC41=0,0,'Дані не з ДІСО'!K41/('Дані не з ДІСО'!I41+'Дані не з ДІСО'!K41))</f>
        <v>0</v>
      </c>
      <c r="BF41" s="29">
        <f>(1+0.25*BE41)*BD41*Параметри!$K$51</f>
        <v>0</v>
      </c>
      <c r="BG41" s="40">
        <f>ROUNDUP('Дані не з ДІСО'!M41/Параметри!$K$27,0)</f>
        <v>0</v>
      </c>
      <c r="BH41" s="40">
        <f>BG41*Параметри!$M$37/18</f>
        <v>0</v>
      </c>
      <c r="BI41" s="29">
        <f>BH41*Параметри!$K$51</f>
        <v>0</v>
      </c>
      <c r="BJ41" s="29">
        <f>'Дані не з ДІСО'!N41*Параметри!$K$76</f>
        <v>0</v>
      </c>
      <c r="BK41" s="40">
        <f>ROUNDUP('Дані з ДІСО'!V41/Параметри!$K$25,0)</f>
        <v>0</v>
      </c>
      <c r="BL41" s="40">
        <f>ROUNDUP('Дані з ДІСО'!W41/Параметри!$K$25,0)</f>
        <v>0</v>
      </c>
      <c r="BM41" s="40">
        <f>ROUNDUP('Дані з ДІСО'!X41/Параметри!$K$25,0)</f>
        <v>0</v>
      </c>
      <c r="BN41" s="40">
        <f>(BK41*Параметри!$K$34+BL41*Параметри!$L$34+BM41*Параметри!$M$34)/18</f>
        <v>0</v>
      </c>
      <c r="BO41" s="40">
        <f>IF(K41=0,0,'Дані з ДІСО'!AC41/K41)</f>
        <v>0</v>
      </c>
      <c r="BP41" s="29">
        <f>(1+0.25*BO41)*BN41*Параметри!$K$51</f>
        <v>0</v>
      </c>
      <c r="BQ41" s="29">
        <f>BP41*'Коефіцієнти АТО'!U41</f>
        <v>0</v>
      </c>
      <c r="BR41" s="29">
        <f>K41*(1+0.25*BO41)*Параметри!$K$66*Параметри!$K$20/1000</f>
        <v>0</v>
      </c>
      <c r="BS41" s="29">
        <f>(1+0.25*BO41)*K41*'Коефіцієнти АТО'!S41*Параметри!$K$20/1000</f>
        <v>0</v>
      </c>
      <c r="BT41" s="29">
        <f t="shared" si="7"/>
        <v>0</v>
      </c>
      <c r="BU41" s="40">
        <f>ROUNDUP('Дані з ДІСО'!AG41/Параметри!$K$71,0)</f>
        <v>0</v>
      </c>
      <c r="BV41" s="40">
        <f t="shared" si="8"/>
        <v>0</v>
      </c>
      <c r="BW41" s="40">
        <f>IF('Дані з ДІСО'!AG41=0,0,'Дані з ДІСО'!AJ41/'Дані з ДІСО'!AG41)</f>
        <v>0</v>
      </c>
      <c r="BX41" s="29">
        <f>BV41*(1+0.25*BW41)*Параметри!$K$51</f>
        <v>0</v>
      </c>
      <c r="BY41" s="29">
        <f>ROUND(IF(Параметри!$K$77="No",CC41,CC41*Параметри!$K$78)+AG41,1)</f>
        <v>103523.3</v>
      </c>
      <c r="BZ41" s="29">
        <f>ROUND(IF(Параметри!$K$77="No",BF41,BF41*Параметри!$K$78),1)</f>
        <v>0</v>
      </c>
      <c r="CA41" s="29">
        <f>ROUND(IF(Параметри!$K$77="No",BI41,BI41*Параметри!$K$78),1)</f>
        <v>0</v>
      </c>
      <c r="CB41" s="29">
        <f>ROUND(IF(Параметри!$K$77="No",BJ41,BJ41*Параметри!$K$78),1)</f>
        <v>0</v>
      </c>
      <c r="CC41" s="29">
        <f t="shared" si="2"/>
        <v>115025.93929091767</v>
      </c>
    </row>
    <row r="42" spans="1:81">
      <c r="A42" s="9">
        <v>41</v>
      </c>
      <c r="B42" s="9" t="s">
        <v>3148</v>
      </c>
      <c r="C42" s="9" t="s">
        <v>3148</v>
      </c>
      <c r="D42" s="9" t="s">
        <v>3144</v>
      </c>
      <c r="E42" s="9" t="s">
        <v>24</v>
      </c>
      <c r="F42" s="9" t="s">
        <v>3190</v>
      </c>
      <c r="G42" s="9" t="s">
        <v>103</v>
      </c>
      <c r="H42" s="29">
        <f>SUM('Дані з ДІСО'!J42:L42)</f>
        <v>916</v>
      </c>
      <c r="I42" s="29">
        <f>SUM('Дані з ДІСО'!G42:I42)</f>
        <v>49</v>
      </c>
      <c r="J42" s="29">
        <f>SUM('Дані з ДІСО'!P42:R42)</f>
        <v>0</v>
      </c>
      <c r="K42" s="29">
        <f>SUM('Дані з ДІСО'!V42:X42)</f>
        <v>0</v>
      </c>
      <c r="L42" s="40">
        <f>ROUNDUP('Дані з ДІСО'!J42/'Коефіцієнти АТО'!$R42,0)</f>
        <v>26</v>
      </c>
      <c r="M42" s="40">
        <f>ROUNDUP('Дані з ДІСО'!K42/'Коефіцієнти АТО'!$R42,0)</f>
        <v>37</v>
      </c>
      <c r="N42" s="40">
        <f>ROUNDUP('Дані з ДІСО'!L42/'Коефіцієнти АТО'!$R42,0)</f>
        <v>9</v>
      </c>
      <c r="O42" s="59">
        <f>(L42*Параметри!$K$32+M42*Параметри!$L$32+N42*Параметри!$M$32)/18</f>
        <v>118.1888888888889</v>
      </c>
      <c r="P42" s="41">
        <f>IF(H42=0,"",'Дані з ДІСО'!Y42/H42)</f>
        <v>0</v>
      </c>
      <c r="Q42" s="29">
        <f>IF(H42=0,"",(1+0.25*P42)*O42*Параметри!$K$51)</f>
        <v>24207.473152513689</v>
      </c>
      <c r="R42" s="29">
        <f>IF(H42=0,"",Q42*'Коефіцієнти АТО'!T42)</f>
        <v>411.52704359273275</v>
      </c>
      <c r="S42" s="29">
        <f>IF(H42=0,"",H42*(1+0.25*P42)*Параметри!$K$66*Параметри!$K$20/1000)</f>
        <v>0</v>
      </c>
      <c r="T42" s="29">
        <f>IF(H42=0,"",H42*(1+0.25*P42)*'Коефіцієнти АТО'!$S42*Параметри!$K$20/1000)</f>
        <v>4620.2639759996218</v>
      </c>
      <c r="U42" s="29">
        <f t="shared" si="3"/>
        <v>29239.264172106043</v>
      </c>
      <c r="V42" s="29">
        <f t="shared" si="4"/>
        <v>29239.264172106043</v>
      </c>
      <c r="W42" s="40">
        <f>ROUNDUP('Дані з ДІСО'!P42/Параметри!$K$24,0)</f>
        <v>0</v>
      </c>
      <c r="X42" s="40">
        <f>ROUNDUP('Дані з ДІСО'!Q42/Параметри!$K$24,0)</f>
        <v>0</v>
      </c>
      <c r="Y42" s="40">
        <f>ROUNDUP('Дані з ДІСО'!R42/Параметри!$K$24,0)</f>
        <v>0</v>
      </c>
      <c r="Z42" s="59">
        <f>(W42*Параметри!$K$33+X42*Параметри!$L$33+Y42*Параметри!$M$33)/18</f>
        <v>0</v>
      </c>
      <c r="AA42" s="41">
        <f>IF(J42=0,0,'Дані з ДІСО'!AA42/J42)</f>
        <v>0</v>
      </c>
      <c r="AB42" s="29">
        <f>(1+0.25*AA42)*Z42*Параметри!$K$51</f>
        <v>0</v>
      </c>
      <c r="AC42" s="29">
        <f>AB42*'Коефіцієнти АТО'!U42</f>
        <v>0</v>
      </c>
      <c r="AD42" s="29">
        <f>J42*(1+0.25*AA42)*Параметри!$K$66*Параметри!$K$20/1000</f>
        <v>0</v>
      </c>
      <c r="AE42" s="29">
        <f>(1+0.25*AA42)*J42*'Коефіцієнти АТО'!S42*Параметри!$K$20/1000</f>
        <v>0</v>
      </c>
      <c r="AF42" s="29">
        <f t="shared" si="0"/>
        <v>0</v>
      </c>
      <c r="AG42" s="29">
        <v>0</v>
      </c>
      <c r="AH42" s="40">
        <v>17</v>
      </c>
      <c r="AI42" s="40">
        <v>0</v>
      </c>
      <c r="AJ42" s="40">
        <f t="shared" si="1"/>
        <v>0</v>
      </c>
      <c r="AK42" s="29">
        <f>(AH42+AI42)*(1+0.25*AJ42)*Параметри!$K$53</f>
        <v>3050.2976868320006</v>
      </c>
      <c r="AL42" s="29">
        <f>ROUNDUP(('Дані з ДІСО'!AU42+'Дані з ДІСО'!AW42)/Параметри!$K$28,0)</f>
        <v>0</v>
      </c>
      <c r="AM42" s="64">
        <f>AL42*Параметри!$M$35/18</f>
        <v>0</v>
      </c>
      <c r="AN42" s="29">
        <f>IF(AL42=0,0,'Дані з ДІСО'!AW42/SUM('Дані з ДІСО'!AU42,'Дані з ДІСО'!AW42))</f>
        <v>0</v>
      </c>
      <c r="AO42" s="29">
        <f>(1+0.25*AN42)*AM42*Параметри!$K$51</f>
        <v>0</v>
      </c>
      <c r="AP42" s="40">
        <f>ROUNDUP(('Дані з ДІСО'!AE42+'Дані не з ДІСО'!E42+'Дані не з ДІСО'!G42)/Параметри!$K$69,0)</f>
        <v>0</v>
      </c>
      <c r="AQ42" s="40">
        <f t="shared" si="5"/>
        <v>0</v>
      </c>
      <c r="AR42" s="40">
        <f>IF(AP42=0,0,('Дані з ДІСО'!AH42+'Дані не з ДІСО'!G42)/('Дані з ДІСО'!AE42+'Дані не з ДІСО'!E42+'Дані не з ДІСО'!G42))</f>
        <v>0</v>
      </c>
      <c r="AS42" s="29">
        <f>AQ42*(1+0.25*AR42)*Параметри!$K$51</f>
        <v>0</v>
      </c>
      <c r="AT42" s="40">
        <f>ROUNDUP('Дані з ДІСО'!AF42/Параметри!$K$70,0)</f>
        <v>0</v>
      </c>
      <c r="AU42" s="40">
        <f t="shared" si="6"/>
        <v>0</v>
      </c>
      <c r="AV42" s="40">
        <f>IF(AT42=0,0,'Дані з ДІСО'!AI42/'Дані з ДІСО'!AF42)</f>
        <v>0</v>
      </c>
      <c r="AW42" s="29">
        <f>AU42*(1+0.25*AV42)*Параметри!$K$51</f>
        <v>0</v>
      </c>
      <c r="AX42" s="40">
        <f>ROUNDUP('Дані з ДІСО'!AR42/Параметри!$K$29,0)</f>
        <v>0</v>
      </c>
      <c r="AY42" s="40">
        <f>ROUNDUP('Дані з ДІСО'!AS42/Параметри!$K$29,0)</f>
        <v>0</v>
      </c>
      <c r="AZ42" s="40">
        <f>ROUNDUP('Дані з ДІСО'!AT42/Параметри!$K$29,0)</f>
        <v>0</v>
      </c>
      <c r="BA42" s="64">
        <f>(AX42*Параметри!$K$32+AY42*Параметри!$L$32+AZ42*Параметри!$M$32)/18</f>
        <v>0</v>
      </c>
      <c r="BB42" s="29">
        <f>(BA42*Параметри!$K$51+SUM('Дані з ДІСО'!AR42:AT42)*Параметри!$K$48*Параметри!$K$20/1000)*Параметри!$K$74</f>
        <v>0</v>
      </c>
      <c r="BC42" s="40">
        <f>ROUNDUP(('Дані не з ДІСО'!I42+'Дані не з ДІСО'!K42)/Параметри!$K$26,0)</f>
        <v>0</v>
      </c>
      <c r="BD42" s="29">
        <f>BC42*Параметри!$M$36/18</f>
        <v>0</v>
      </c>
      <c r="BE42" s="40">
        <f>IF(BC42=0,0,'Дані не з ДІСО'!K42/('Дані не з ДІСО'!I42+'Дані не з ДІСО'!K42))</f>
        <v>0</v>
      </c>
      <c r="BF42" s="29">
        <f>(1+0.25*BE42)*BD42*Параметри!$K$51</f>
        <v>0</v>
      </c>
      <c r="BG42" s="40">
        <f>ROUNDUP('Дані не з ДІСО'!M42/Параметри!$K$27,0)</f>
        <v>0</v>
      </c>
      <c r="BH42" s="40">
        <f>BG42*Параметри!$M$37/18</f>
        <v>0</v>
      </c>
      <c r="BI42" s="29">
        <f>BH42*Параметри!$K$51</f>
        <v>0</v>
      </c>
      <c r="BJ42" s="29">
        <f>'Дані не з ДІСО'!N42*Параметри!$K$76</f>
        <v>0</v>
      </c>
      <c r="BK42" s="40">
        <f>ROUNDUP('Дані з ДІСО'!V42/Параметри!$K$25,0)</f>
        <v>0</v>
      </c>
      <c r="BL42" s="40">
        <f>ROUNDUP('Дані з ДІСО'!W42/Параметри!$K$25,0)</f>
        <v>0</v>
      </c>
      <c r="BM42" s="40">
        <f>ROUNDUP('Дані з ДІСО'!X42/Параметри!$K$25,0)</f>
        <v>0</v>
      </c>
      <c r="BN42" s="40">
        <f>(BK42*Параметри!$K$34+BL42*Параметри!$L$34+BM42*Параметри!$M$34)/18</f>
        <v>0</v>
      </c>
      <c r="BO42" s="40">
        <f>IF(K42=0,0,'Дані з ДІСО'!AC42/K42)</f>
        <v>0</v>
      </c>
      <c r="BP42" s="29">
        <f>(1+0.25*BO42)*BN42*Параметри!$K$51</f>
        <v>0</v>
      </c>
      <c r="BQ42" s="29">
        <f>BP42*'Коефіцієнти АТО'!U42</f>
        <v>0</v>
      </c>
      <c r="BR42" s="29">
        <f>K42*(1+0.25*BO42)*Параметри!$K$66*Параметри!$K$20/1000</f>
        <v>0</v>
      </c>
      <c r="BS42" s="29">
        <f>(1+0.25*BO42)*K42*'Коефіцієнти АТО'!S42*Параметри!$K$20/1000</f>
        <v>0</v>
      </c>
      <c r="BT42" s="29">
        <f t="shared" si="7"/>
        <v>0</v>
      </c>
      <c r="BU42" s="40">
        <f>ROUNDUP('Дані з ДІСО'!AG42/Параметри!$K$71,0)</f>
        <v>0</v>
      </c>
      <c r="BV42" s="40">
        <f t="shared" si="8"/>
        <v>0</v>
      </c>
      <c r="BW42" s="40">
        <f>IF('Дані з ДІСО'!AG42=0,0,'Дані з ДІСО'!AJ42/'Дані з ДІСО'!AG42)</f>
        <v>0</v>
      </c>
      <c r="BX42" s="29">
        <f>BV42*(1+0.25*BW42)*Параметри!$K$51</f>
        <v>0</v>
      </c>
      <c r="BY42" s="29">
        <f>ROUND(IF(Параметри!$K$77="No",CC42,CC42*Параметри!$K$78)+AG42,1)</f>
        <v>29060.6</v>
      </c>
      <c r="BZ42" s="29">
        <f>ROUND(IF(Параметри!$K$77="No",BF42,BF42*Параметри!$K$78),1)</f>
        <v>0</v>
      </c>
      <c r="CA42" s="29">
        <f>ROUND(IF(Параметри!$K$77="No",BI42,BI42*Параметри!$K$78),1)</f>
        <v>0</v>
      </c>
      <c r="CB42" s="29">
        <f>ROUND(IF(Параметри!$K$77="No",BJ42,BJ42*Параметри!$K$78),1)</f>
        <v>0</v>
      </c>
      <c r="CC42" s="29">
        <f t="shared" si="2"/>
        <v>32289.561858938043</v>
      </c>
    </row>
    <row r="43" spans="1:81">
      <c r="A43" s="9">
        <v>42</v>
      </c>
      <c r="B43" s="9" t="s">
        <v>3148</v>
      </c>
      <c r="C43" s="9" t="s">
        <v>3148</v>
      </c>
      <c r="D43" s="9" t="s">
        <v>3144</v>
      </c>
      <c r="E43" s="9" t="s">
        <v>24</v>
      </c>
      <c r="F43" s="9" t="s">
        <v>3191</v>
      </c>
      <c r="G43" s="9" t="s">
        <v>105</v>
      </c>
      <c r="H43" s="29">
        <f>SUM('Дані з ДІСО'!J43:L43)</f>
        <v>1058</v>
      </c>
      <c r="I43" s="29">
        <f>SUM('Дані з ДІСО'!G43:I43)</f>
        <v>86</v>
      </c>
      <c r="J43" s="29">
        <f>SUM('Дані з ДІСО'!P43:R43)</f>
        <v>0</v>
      </c>
      <c r="K43" s="29">
        <f>SUM('Дані з ДІСО'!V43:X43)</f>
        <v>0</v>
      </c>
      <c r="L43" s="40">
        <f>ROUNDUP('Дані з ДІСО'!J43/'Коефіцієнти АТО'!$R43,0)</f>
        <v>31</v>
      </c>
      <c r="M43" s="40">
        <f>ROUNDUP('Дані з ДІСО'!K43/'Коефіцієнти АТО'!$R43,0)</f>
        <v>42</v>
      </c>
      <c r="N43" s="40">
        <f>ROUNDUP('Дані з ДІСО'!L43/'Коефіцієнти АТО'!$R43,0)</f>
        <v>10</v>
      </c>
      <c r="O43" s="59">
        <f>(L43*Параметри!$K$32+M43*Параметри!$L$32+N43*Параметри!$M$32)/18</f>
        <v>135.63333333333333</v>
      </c>
      <c r="P43" s="41">
        <f>IF(H43=0,"",'Дані з ДІСО'!Y43/H43)</f>
        <v>0</v>
      </c>
      <c r="Q43" s="29">
        <f>IF(H43=0,"",(1+0.25*P43)*O43*Параметри!$K$51)</f>
        <v>27780.44794328613</v>
      </c>
      <c r="R43" s="29">
        <f>IF(H43=0,"",Q43*'Коефіцієнти АТО'!T43)</f>
        <v>472.26761503586425</v>
      </c>
      <c r="S43" s="29">
        <f>IF(H43=0,"",H43*(1+0.25*P43)*Параметри!$K$66*Параметри!$K$20/1000)</f>
        <v>0</v>
      </c>
      <c r="T43" s="29">
        <f>IF(H43=0,"",H43*(1+0.25*P43)*'Коефіцієнти АТО'!$S43*Параметри!$K$20/1000)</f>
        <v>5336.5057714056775</v>
      </c>
      <c r="U43" s="29">
        <f t="shared" si="3"/>
        <v>33589.221329727668</v>
      </c>
      <c r="V43" s="29">
        <f t="shared" si="4"/>
        <v>33589.221329727668</v>
      </c>
      <c r="W43" s="40">
        <f>ROUNDUP('Дані з ДІСО'!P43/Параметри!$K$24,0)</f>
        <v>0</v>
      </c>
      <c r="X43" s="40">
        <f>ROUNDUP('Дані з ДІСО'!Q43/Параметри!$K$24,0)</f>
        <v>0</v>
      </c>
      <c r="Y43" s="40">
        <f>ROUNDUP('Дані з ДІСО'!R43/Параметри!$K$24,0)</f>
        <v>0</v>
      </c>
      <c r="Z43" s="59">
        <f>(W43*Параметри!$K$33+X43*Параметри!$L$33+Y43*Параметри!$M$33)/18</f>
        <v>0</v>
      </c>
      <c r="AA43" s="41">
        <f>IF(J43=0,0,'Дані з ДІСО'!AA43/J43)</f>
        <v>0</v>
      </c>
      <c r="AB43" s="29">
        <f>(1+0.25*AA43)*Z43*Параметри!$K$51</f>
        <v>0</v>
      </c>
      <c r="AC43" s="29">
        <f>AB43*'Коефіцієнти АТО'!U43</f>
        <v>0</v>
      </c>
      <c r="AD43" s="29">
        <f>J43*(1+0.25*AA43)*Параметри!$K$66*Параметри!$K$20/1000</f>
        <v>0</v>
      </c>
      <c r="AE43" s="29">
        <f>(1+0.25*AA43)*J43*'Коефіцієнти АТО'!S43*Параметри!$K$20/1000</f>
        <v>0</v>
      </c>
      <c r="AF43" s="29">
        <f t="shared" si="0"/>
        <v>0</v>
      </c>
      <c r="AG43" s="29">
        <v>0</v>
      </c>
      <c r="AH43" s="40">
        <v>13</v>
      </c>
      <c r="AI43" s="40">
        <v>0</v>
      </c>
      <c r="AJ43" s="40">
        <f t="shared" si="1"/>
        <v>0</v>
      </c>
      <c r="AK43" s="29">
        <f>(AH43+AI43)*(1+0.25*AJ43)*Параметри!$K$53</f>
        <v>2332.5805840480007</v>
      </c>
      <c r="AL43" s="29">
        <f>ROUNDUP(('Дані з ДІСО'!AU43+'Дані з ДІСО'!AW43)/Параметри!$K$28,0)</f>
        <v>0</v>
      </c>
      <c r="AM43" s="64">
        <f>AL43*Параметри!$M$35/18</f>
        <v>0</v>
      </c>
      <c r="AN43" s="29">
        <f>IF(AL43=0,0,'Дані з ДІСО'!AW43/SUM('Дані з ДІСО'!AU43,'Дані з ДІСО'!AW43))</f>
        <v>0</v>
      </c>
      <c r="AO43" s="29">
        <f>(1+0.25*AN43)*AM43*Параметри!$K$51</f>
        <v>0</v>
      </c>
      <c r="AP43" s="40">
        <f>ROUNDUP(('Дані з ДІСО'!AE43+'Дані не з ДІСО'!E43+'Дані не з ДІСО'!G43)/Параметри!$K$69,0)</f>
        <v>0</v>
      </c>
      <c r="AQ43" s="40">
        <f t="shared" si="5"/>
        <v>0</v>
      </c>
      <c r="AR43" s="40">
        <f>IF(AP43=0,0,('Дані з ДІСО'!AH43+'Дані не з ДІСО'!G43)/('Дані з ДІСО'!AE43+'Дані не з ДІСО'!E43+'Дані не з ДІСО'!G43))</f>
        <v>0</v>
      </c>
      <c r="AS43" s="29">
        <f>AQ43*(1+0.25*AR43)*Параметри!$K$51</f>
        <v>0</v>
      </c>
      <c r="AT43" s="40">
        <f>ROUNDUP('Дані з ДІСО'!AF43/Параметри!$K$70,0)</f>
        <v>0</v>
      </c>
      <c r="AU43" s="40">
        <f t="shared" si="6"/>
        <v>0</v>
      </c>
      <c r="AV43" s="40">
        <f>IF(AT43=0,0,'Дані з ДІСО'!AI43/'Дані з ДІСО'!AF43)</f>
        <v>0</v>
      </c>
      <c r="AW43" s="29">
        <f>AU43*(1+0.25*AV43)*Параметри!$K$51</f>
        <v>0</v>
      </c>
      <c r="AX43" s="40">
        <f>ROUNDUP('Дані з ДІСО'!AR43/Параметри!$K$29,0)</f>
        <v>0</v>
      </c>
      <c r="AY43" s="40">
        <f>ROUNDUP('Дані з ДІСО'!AS43/Параметри!$K$29,0)</f>
        <v>0</v>
      </c>
      <c r="AZ43" s="40">
        <f>ROUNDUP('Дані з ДІСО'!AT43/Параметри!$K$29,0)</f>
        <v>0</v>
      </c>
      <c r="BA43" s="64">
        <f>(AX43*Параметри!$K$32+AY43*Параметри!$L$32+AZ43*Параметри!$M$32)/18</f>
        <v>0</v>
      </c>
      <c r="BB43" s="29">
        <f>(BA43*Параметри!$K$51+SUM('Дані з ДІСО'!AR43:AT43)*Параметри!$K$48*Параметри!$K$20/1000)*Параметри!$K$74</f>
        <v>0</v>
      </c>
      <c r="BC43" s="40">
        <f>ROUNDUP(('Дані не з ДІСО'!I43+'Дані не з ДІСО'!K43)/Параметри!$K$26,0)</f>
        <v>0</v>
      </c>
      <c r="BD43" s="29">
        <f>BC43*Параметри!$M$36/18</f>
        <v>0</v>
      </c>
      <c r="BE43" s="40">
        <f>IF(BC43=0,0,'Дані не з ДІСО'!K43/('Дані не з ДІСО'!I43+'Дані не з ДІСО'!K43))</f>
        <v>0</v>
      </c>
      <c r="BF43" s="29">
        <f>(1+0.25*BE43)*BD43*Параметри!$K$51</f>
        <v>0</v>
      </c>
      <c r="BG43" s="40">
        <f>ROUNDUP('Дані не з ДІСО'!M43/Параметри!$K$27,0)</f>
        <v>0</v>
      </c>
      <c r="BH43" s="40">
        <f>BG43*Параметри!$M$37/18</f>
        <v>0</v>
      </c>
      <c r="BI43" s="29">
        <f>BH43*Параметри!$K$51</f>
        <v>0</v>
      </c>
      <c r="BJ43" s="29">
        <f>'Дані не з ДІСО'!N43*Параметри!$K$76</f>
        <v>0</v>
      </c>
      <c r="BK43" s="40">
        <f>ROUNDUP('Дані з ДІСО'!V43/Параметри!$K$25,0)</f>
        <v>0</v>
      </c>
      <c r="BL43" s="40">
        <f>ROUNDUP('Дані з ДІСО'!W43/Параметри!$K$25,0)</f>
        <v>0</v>
      </c>
      <c r="BM43" s="40">
        <f>ROUNDUP('Дані з ДІСО'!X43/Параметри!$K$25,0)</f>
        <v>0</v>
      </c>
      <c r="BN43" s="40">
        <f>(BK43*Параметри!$K$34+BL43*Параметри!$L$34+BM43*Параметри!$M$34)/18</f>
        <v>0</v>
      </c>
      <c r="BO43" s="40">
        <f>IF(K43=0,0,'Дані з ДІСО'!AC43/K43)</f>
        <v>0</v>
      </c>
      <c r="BP43" s="29">
        <f>(1+0.25*BO43)*BN43*Параметри!$K$51</f>
        <v>0</v>
      </c>
      <c r="BQ43" s="29">
        <f>BP43*'Коефіцієнти АТО'!U43</f>
        <v>0</v>
      </c>
      <c r="BR43" s="29">
        <f>K43*(1+0.25*BO43)*Параметри!$K$66*Параметри!$K$20/1000</f>
        <v>0</v>
      </c>
      <c r="BS43" s="29">
        <f>(1+0.25*BO43)*K43*'Коефіцієнти АТО'!S43*Параметри!$K$20/1000</f>
        <v>0</v>
      </c>
      <c r="BT43" s="29">
        <f t="shared" si="7"/>
        <v>0</v>
      </c>
      <c r="BU43" s="40">
        <f>ROUNDUP('Дані з ДІСО'!AG43/Параметри!$K$71,0)</f>
        <v>0</v>
      </c>
      <c r="BV43" s="40">
        <f t="shared" si="8"/>
        <v>0</v>
      </c>
      <c r="BW43" s="40">
        <f>IF('Дані з ДІСО'!AG43=0,0,'Дані з ДІСО'!AJ43/'Дані з ДІСО'!AG43)</f>
        <v>0</v>
      </c>
      <c r="BX43" s="29">
        <f>BV43*(1+0.25*BW43)*Параметри!$K$51</f>
        <v>0</v>
      </c>
      <c r="BY43" s="29">
        <f>ROUND(IF(Параметри!$K$77="No",CC43,CC43*Параметри!$K$78)+AG43,1)</f>
        <v>32329.599999999999</v>
      </c>
      <c r="BZ43" s="29">
        <f>ROUND(IF(Параметри!$K$77="No",BF43,BF43*Параметри!$K$78),1)</f>
        <v>0</v>
      </c>
      <c r="CA43" s="29">
        <f>ROUND(IF(Параметри!$K$77="No",BI43,BI43*Параметри!$K$78),1)</f>
        <v>0</v>
      </c>
      <c r="CB43" s="29">
        <f>ROUND(IF(Параметри!$K$77="No",BJ43,BJ43*Параметри!$K$78),1)</f>
        <v>0</v>
      </c>
      <c r="CC43" s="29">
        <f t="shared" si="2"/>
        <v>35921.801913775671</v>
      </c>
    </row>
    <row r="44" spans="1:81">
      <c r="A44" s="9">
        <v>43</v>
      </c>
      <c r="B44" s="9" t="s">
        <v>3176</v>
      </c>
      <c r="C44" s="9" t="s">
        <v>3146</v>
      </c>
      <c r="D44" s="9" t="s">
        <v>3144</v>
      </c>
      <c r="E44" s="9" t="s">
        <v>78</v>
      </c>
      <c r="F44" s="9" t="s">
        <v>3192</v>
      </c>
      <c r="G44" s="9" t="s">
        <v>107</v>
      </c>
      <c r="H44" s="29">
        <f>SUM('Дані з ДІСО'!J44:L44)</f>
        <v>4066</v>
      </c>
      <c r="I44" s="29">
        <f>SUM('Дані з ДІСО'!G44:I44)</f>
        <v>170</v>
      </c>
      <c r="J44" s="29">
        <f>SUM('Дані з ДІСО'!P44:R44)</f>
        <v>0</v>
      </c>
      <c r="K44" s="29">
        <f>SUM('Дані з ДІСО'!V44:X44)</f>
        <v>0</v>
      </c>
      <c r="L44" s="40">
        <f>ROUNDUP('Дані з ДІСО'!J44/'Коефіцієнти АТО'!$R44,0)</f>
        <v>82</v>
      </c>
      <c r="M44" s="40">
        <f>ROUNDUP('Дані з ДІСО'!K44/'Коефіцієнти АТО'!$R44,0)</f>
        <v>110</v>
      </c>
      <c r="N44" s="40">
        <f>ROUNDUP('Дані з ДІСО'!L44/'Коефіцієнти АТО'!$R44,0)</f>
        <v>23</v>
      </c>
      <c r="O44" s="59">
        <f>(L44*Параметри!$K$32+M44*Параметри!$L$32+N44*Параметри!$M$32)/18</f>
        <v>349.97222222222223</v>
      </c>
      <c r="P44" s="41">
        <f>IF(H44=0,"",'Дані з ДІСО'!Y44/H44)</f>
        <v>0</v>
      </c>
      <c r="Q44" s="29">
        <f>IF(H44=0,"",(1+0.25*P44)*O44*Параметри!$K$51)</f>
        <v>71681.384377296228</v>
      </c>
      <c r="R44" s="29">
        <f>IF(H44=0,"",Q44*'Коефіцієнти АТО'!T44)</f>
        <v>1218.583534414036</v>
      </c>
      <c r="S44" s="29">
        <f>IF(H44=0,"",H44*(1+0.25*P44)*Параметри!$K$66*Параметри!$K$20/1000)</f>
        <v>0</v>
      </c>
      <c r="T44" s="29">
        <f>IF(H44=0,"",H44*(1+0.25*P44)*'Коефіцієнти АТО'!$S44*Параметри!$K$20/1000)</f>
        <v>12769.584324208561</v>
      </c>
      <c r="U44" s="29">
        <f t="shared" si="3"/>
        <v>85669.552235918818</v>
      </c>
      <c r="V44" s="29">
        <f t="shared" si="4"/>
        <v>85669.552235918818</v>
      </c>
      <c r="W44" s="40">
        <f>ROUNDUP('Дані з ДІСО'!P44/Параметри!$K$24,0)</f>
        <v>0</v>
      </c>
      <c r="X44" s="40">
        <f>ROUNDUP('Дані з ДІСО'!Q44/Параметри!$K$24,0)</f>
        <v>0</v>
      </c>
      <c r="Y44" s="40">
        <f>ROUNDUP('Дані з ДІСО'!R44/Параметри!$K$24,0)</f>
        <v>0</v>
      </c>
      <c r="Z44" s="59">
        <f>(W44*Параметри!$K$33+X44*Параметри!$L$33+Y44*Параметри!$M$33)/18</f>
        <v>0</v>
      </c>
      <c r="AA44" s="41">
        <f>IF(J44=0,0,'Дані з ДІСО'!AA44/J44)</f>
        <v>0</v>
      </c>
      <c r="AB44" s="29">
        <f>(1+0.25*AA44)*Z44*Параметри!$K$51</f>
        <v>0</v>
      </c>
      <c r="AC44" s="29">
        <f>AB44*'Коефіцієнти АТО'!U44</f>
        <v>0</v>
      </c>
      <c r="AD44" s="29">
        <f>J44*(1+0.25*AA44)*Параметри!$K$66*Параметри!$K$20/1000</f>
        <v>0</v>
      </c>
      <c r="AE44" s="29">
        <f>(1+0.25*AA44)*J44*'Коефіцієнти АТО'!S44*Параметри!$K$20/1000</f>
        <v>0</v>
      </c>
      <c r="AF44" s="29">
        <f t="shared" si="0"/>
        <v>0</v>
      </c>
      <c r="AG44" s="29">
        <v>0</v>
      </c>
      <c r="AH44" s="40">
        <v>30</v>
      </c>
      <c r="AI44" s="40">
        <v>0</v>
      </c>
      <c r="AJ44" s="40">
        <f t="shared" si="1"/>
        <v>0</v>
      </c>
      <c r="AK44" s="29">
        <f>(AH44+AI44)*(1+0.25*AJ44)*Параметри!$K$53</f>
        <v>5382.8782708800018</v>
      </c>
      <c r="AL44" s="29">
        <f>ROUNDUP(('Дані з ДІСО'!AU44+'Дані з ДІСО'!AW44)/Параметри!$K$28,0)</f>
        <v>0</v>
      </c>
      <c r="AM44" s="64">
        <f>AL44*Параметри!$M$35/18</f>
        <v>0</v>
      </c>
      <c r="AN44" s="29">
        <f>IF(AL44=0,0,'Дані з ДІСО'!AW44/SUM('Дані з ДІСО'!AU44,'Дані з ДІСО'!AW44))</f>
        <v>0</v>
      </c>
      <c r="AO44" s="29">
        <f>(1+0.25*AN44)*AM44*Параметри!$K$51</f>
        <v>0</v>
      </c>
      <c r="AP44" s="40">
        <f>ROUNDUP(('Дані з ДІСО'!AE44+'Дані не з ДІСО'!E44+'Дані не з ДІСО'!G44)/Параметри!$K$69,0)</f>
        <v>0</v>
      </c>
      <c r="AQ44" s="40">
        <f t="shared" si="5"/>
        <v>0</v>
      </c>
      <c r="AR44" s="40">
        <f>IF(AP44=0,0,('Дані з ДІСО'!AH44+'Дані не з ДІСО'!G44)/('Дані з ДІСО'!AE44+'Дані не з ДІСО'!E44+'Дані не з ДІСО'!G44))</f>
        <v>0</v>
      </c>
      <c r="AS44" s="29">
        <f>AQ44*(1+0.25*AR44)*Параметри!$K$51</f>
        <v>0</v>
      </c>
      <c r="AT44" s="40">
        <f>ROUNDUP('Дані з ДІСО'!AF44/Параметри!$K$70,0)</f>
        <v>0</v>
      </c>
      <c r="AU44" s="40">
        <f t="shared" si="6"/>
        <v>0</v>
      </c>
      <c r="AV44" s="40">
        <f>IF(AT44=0,0,'Дані з ДІСО'!AI44/'Дані з ДІСО'!AF44)</f>
        <v>0</v>
      </c>
      <c r="AW44" s="29">
        <f>AU44*(1+0.25*AV44)*Параметри!$K$51</f>
        <v>0</v>
      </c>
      <c r="AX44" s="40">
        <f>ROUNDUP('Дані з ДІСО'!AR44/Параметри!$K$29,0)</f>
        <v>0</v>
      </c>
      <c r="AY44" s="40">
        <f>ROUNDUP('Дані з ДІСО'!AS44/Параметри!$K$29,0)</f>
        <v>0</v>
      </c>
      <c r="AZ44" s="40">
        <f>ROUNDUP('Дані з ДІСО'!AT44/Параметри!$K$29,0)</f>
        <v>0</v>
      </c>
      <c r="BA44" s="64">
        <f>(AX44*Параметри!$K$32+AY44*Параметри!$L$32+AZ44*Параметри!$M$32)/18</f>
        <v>0</v>
      </c>
      <c r="BB44" s="29">
        <f>(BA44*Параметри!$K$51+SUM('Дані з ДІСО'!AR44:AT44)*Параметри!$K$48*Параметри!$K$20/1000)*Параметри!$K$74</f>
        <v>0</v>
      </c>
      <c r="BC44" s="40">
        <f>ROUNDUP(('Дані не з ДІСО'!I44+'Дані не з ДІСО'!K44)/Параметри!$K$26,0)</f>
        <v>0</v>
      </c>
      <c r="BD44" s="29">
        <f>BC44*Параметри!$M$36/18</f>
        <v>0</v>
      </c>
      <c r="BE44" s="40">
        <f>IF(BC44=0,0,'Дані не з ДІСО'!K44/('Дані не з ДІСО'!I44+'Дані не з ДІСО'!K44))</f>
        <v>0</v>
      </c>
      <c r="BF44" s="29">
        <f>(1+0.25*BE44)*BD44*Параметри!$K$51</f>
        <v>0</v>
      </c>
      <c r="BG44" s="40">
        <f>ROUNDUP('Дані не з ДІСО'!M44/Параметри!$K$27,0)</f>
        <v>0</v>
      </c>
      <c r="BH44" s="40">
        <f>BG44*Параметри!$M$37/18</f>
        <v>0</v>
      </c>
      <c r="BI44" s="29">
        <f>BH44*Параметри!$K$51</f>
        <v>0</v>
      </c>
      <c r="BJ44" s="29">
        <f>'Дані не з ДІСО'!N44*Параметри!$K$76</f>
        <v>0</v>
      </c>
      <c r="BK44" s="40">
        <f>ROUNDUP('Дані з ДІСО'!V44/Параметри!$K$25,0)</f>
        <v>0</v>
      </c>
      <c r="BL44" s="40">
        <f>ROUNDUP('Дані з ДІСО'!W44/Параметри!$K$25,0)</f>
        <v>0</v>
      </c>
      <c r="BM44" s="40">
        <f>ROUNDUP('Дані з ДІСО'!X44/Параметри!$K$25,0)</f>
        <v>0</v>
      </c>
      <c r="BN44" s="40">
        <f>(BK44*Параметри!$K$34+BL44*Параметри!$L$34+BM44*Параметри!$M$34)/18</f>
        <v>0</v>
      </c>
      <c r="BO44" s="40">
        <f>IF(K44=0,0,'Дані з ДІСО'!AC44/K44)</f>
        <v>0</v>
      </c>
      <c r="BP44" s="29">
        <f>(1+0.25*BO44)*BN44*Параметри!$K$51</f>
        <v>0</v>
      </c>
      <c r="BQ44" s="29">
        <f>BP44*'Коефіцієнти АТО'!U44</f>
        <v>0</v>
      </c>
      <c r="BR44" s="29">
        <f>K44*(1+0.25*BO44)*Параметри!$K$66*Параметри!$K$20/1000</f>
        <v>0</v>
      </c>
      <c r="BS44" s="29">
        <f>(1+0.25*BO44)*K44*'Коефіцієнти АТО'!S44*Параметри!$K$20/1000</f>
        <v>0</v>
      </c>
      <c r="BT44" s="29">
        <f t="shared" si="7"/>
        <v>0</v>
      </c>
      <c r="BU44" s="40">
        <f>ROUNDUP('Дані з ДІСО'!AG44/Параметри!$K$71,0)</f>
        <v>0</v>
      </c>
      <c r="BV44" s="40">
        <f t="shared" si="8"/>
        <v>0</v>
      </c>
      <c r="BW44" s="40">
        <f>IF('Дані з ДІСО'!AG44=0,0,'Дані з ДІСО'!AJ44/'Дані з ДІСО'!AG44)</f>
        <v>0</v>
      </c>
      <c r="BX44" s="29">
        <f>BV44*(1+0.25*BW44)*Параметри!$K$51</f>
        <v>0</v>
      </c>
      <c r="BY44" s="29">
        <f>ROUND(IF(Параметри!$K$77="No",CC44,CC44*Параметри!$K$78)+AG44,1)</f>
        <v>81947.199999999997</v>
      </c>
      <c r="BZ44" s="29">
        <f>ROUND(IF(Параметри!$K$77="No",BF44,BF44*Параметри!$K$78),1)</f>
        <v>0</v>
      </c>
      <c r="CA44" s="29">
        <f>ROUND(IF(Параметри!$K$77="No",BI44,BI44*Параметри!$K$78),1)</f>
        <v>0</v>
      </c>
      <c r="CB44" s="29">
        <f>ROUND(IF(Параметри!$K$77="No",BJ44,BJ44*Параметри!$K$78),1)</f>
        <v>0</v>
      </c>
      <c r="CC44" s="29">
        <f t="shared" si="2"/>
        <v>91052.430506798817</v>
      </c>
    </row>
    <row r="45" spans="1:81">
      <c r="A45" s="9">
        <v>44</v>
      </c>
      <c r="B45" s="9" t="s">
        <v>3151</v>
      </c>
      <c r="C45" s="9" t="s">
        <v>3151</v>
      </c>
      <c r="D45" s="9" t="s">
        <v>3144</v>
      </c>
      <c r="E45" s="9" t="s">
        <v>29</v>
      </c>
      <c r="F45" s="9" t="s">
        <v>3193</v>
      </c>
      <c r="G45" s="9" t="s">
        <v>109</v>
      </c>
      <c r="H45" s="29">
        <f>SUM('Дані з ДІСО'!J45:L45)</f>
        <v>726.5</v>
      </c>
      <c r="I45" s="29">
        <f>SUM('Дані з ДІСО'!G45:I45)</f>
        <v>55</v>
      </c>
      <c r="J45" s="29">
        <f>SUM('Дані з ДІСО'!P45:R45)</f>
        <v>0</v>
      </c>
      <c r="K45" s="29">
        <f>SUM('Дані з ДІСО'!V45:X45)</f>
        <v>0</v>
      </c>
      <c r="L45" s="40">
        <f>ROUNDUP('Дані з ДІСО'!J45/'Коефіцієнти АТО'!$R45,0)</f>
        <v>20</v>
      </c>
      <c r="M45" s="40">
        <f>ROUNDUP('Дані з ДІСО'!K45/'Коефіцієнти АТО'!$R45,0)</f>
        <v>30</v>
      </c>
      <c r="N45" s="40">
        <f>ROUNDUP('Дані з ДІСО'!L45/'Коефіцієнти АТО'!$R45,0)</f>
        <v>8</v>
      </c>
      <c r="O45" s="59">
        <f>(L45*Параметри!$K$32+M45*Параметри!$L$32+N45*Параметри!$M$32)/18</f>
        <v>95.833333333333329</v>
      </c>
      <c r="P45" s="41">
        <f>IF(H45=0,"",'Дані з ДІСО'!Y45/H45)</f>
        <v>0</v>
      </c>
      <c r="Q45" s="29">
        <f>IF(H45=0,"",(1+0.25*P45)*O45*Параметри!$K$51)</f>
        <v>19628.60354803333</v>
      </c>
      <c r="R45" s="29">
        <f>IF(H45=0,"",Q45*'Коефіцієнти АТО'!T45)</f>
        <v>333.68626031656663</v>
      </c>
      <c r="S45" s="29">
        <f>IF(H45=0,"",H45*(1+0.25*P45)*Параметри!$K$66*Параметри!$K$20/1000)</f>
        <v>0</v>
      </c>
      <c r="T45" s="29">
        <f>IF(H45=0,"",H45*(1+0.25*P45)*'Коефіцієнти АТО'!$S45*Параметри!$K$20/1000)</f>
        <v>3664.434256073936</v>
      </c>
      <c r="U45" s="29">
        <f t="shared" si="3"/>
        <v>23626.724064423834</v>
      </c>
      <c r="V45" s="29">
        <f t="shared" si="4"/>
        <v>23626.724064423834</v>
      </c>
      <c r="W45" s="40">
        <f>ROUNDUP('Дані з ДІСО'!P45/Параметри!$K$24,0)</f>
        <v>0</v>
      </c>
      <c r="X45" s="40">
        <f>ROUNDUP('Дані з ДІСО'!Q45/Параметри!$K$24,0)</f>
        <v>0</v>
      </c>
      <c r="Y45" s="40">
        <f>ROUNDUP('Дані з ДІСО'!R45/Параметри!$K$24,0)</f>
        <v>0</v>
      </c>
      <c r="Z45" s="59">
        <f>(W45*Параметри!$K$33+X45*Параметри!$L$33+Y45*Параметри!$M$33)/18</f>
        <v>0</v>
      </c>
      <c r="AA45" s="41">
        <f>IF(J45=0,0,'Дані з ДІСО'!AA45/J45)</f>
        <v>0</v>
      </c>
      <c r="AB45" s="29">
        <f>(1+0.25*AA45)*Z45*Параметри!$K$51</f>
        <v>0</v>
      </c>
      <c r="AC45" s="29">
        <f>AB45*'Коефіцієнти АТО'!U45</f>
        <v>0</v>
      </c>
      <c r="AD45" s="29">
        <f>J45*(1+0.25*AA45)*Параметри!$K$66*Параметри!$K$20/1000</f>
        <v>0</v>
      </c>
      <c r="AE45" s="29">
        <f>(1+0.25*AA45)*J45*'Коефіцієнти АТО'!S45*Параметри!$K$20/1000</f>
        <v>0</v>
      </c>
      <c r="AF45" s="29">
        <f t="shared" si="0"/>
        <v>0</v>
      </c>
      <c r="AG45" s="29">
        <v>0</v>
      </c>
      <c r="AH45" s="40">
        <v>4</v>
      </c>
      <c r="AI45" s="40">
        <v>0</v>
      </c>
      <c r="AJ45" s="40">
        <f t="shared" si="1"/>
        <v>0</v>
      </c>
      <c r="AK45" s="29">
        <f>(AH45+AI45)*(1+0.25*AJ45)*Параметри!$K$53</f>
        <v>717.71710278400019</v>
      </c>
      <c r="AL45" s="29">
        <f>ROUNDUP(('Дані з ДІСО'!AU45+'Дані з ДІСО'!AW45)/Параметри!$K$28,0)</f>
        <v>0</v>
      </c>
      <c r="AM45" s="64">
        <f>AL45*Параметри!$M$35/18</f>
        <v>0</v>
      </c>
      <c r="AN45" s="29">
        <f>IF(AL45=0,0,'Дані з ДІСО'!AW45/SUM('Дані з ДІСО'!AU45,'Дані з ДІСО'!AW45))</f>
        <v>0</v>
      </c>
      <c r="AO45" s="29">
        <f>(1+0.25*AN45)*AM45*Параметри!$K$51</f>
        <v>0</v>
      </c>
      <c r="AP45" s="40">
        <f>ROUNDUP(('Дані з ДІСО'!AE45+'Дані не з ДІСО'!E45+'Дані не з ДІСО'!G45)/Параметри!$K$69,0)</f>
        <v>0</v>
      </c>
      <c r="AQ45" s="40">
        <f t="shared" si="5"/>
        <v>0</v>
      </c>
      <c r="AR45" s="40">
        <f>IF(AP45=0,0,('Дані з ДІСО'!AH45+'Дані не з ДІСО'!G45)/('Дані з ДІСО'!AE45+'Дані не з ДІСО'!E45+'Дані не з ДІСО'!G45))</f>
        <v>0</v>
      </c>
      <c r="AS45" s="29">
        <f>AQ45*(1+0.25*AR45)*Параметри!$K$51</f>
        <v>0</v>
      </c>
      <c r="AT45" s="40">
        <f>ROUNDUP('Дані з ДІСО'!AF45/Параметри!$K$70,0)</f>
        <v>0</v>
      </c>
      <c r="AU45" s="40">
        <f t="shared" si="6"/>
        <v>0</v>
      </c>
      <c r="AV45" s="40">
        <f>IF(AT45=0,0,'Дані з ДІСО'!AI45/'Дані з ДІСО'!AF45)</f>
        <v>0</v>
      </c>
      <c r="AW45" s="29">
        <f>AU45*(1+0.25*AV45)*Параметри!$K$51</f>
        <v>0</v>
      </c>
      <c r="AX45" s="40">
        <f>ROUNDUP('Дані з ДІСО'!AR45/Параметри!$K$29,0)</f>
        <v>0</v>
      </c>
      <c r="AY45" s="40">
        <f>ROUNDUP('Дані з ДІСО'!AS45/Параметри!$K$29,0)</f>
        <v>0</v>
      </c>
      <c r="AZ45" s="40">
        <f>ROUNDUP('Дані з ДІСО'!AT45/Параметри!$K$29,0)</f>
        <v>0</v>
      </c>
      <c r="BA45" s="64">
        <f>(AX45*Параметри!$K$32+AY45*Параметри!$L$32+AZ45*Параметри!$M$32)/18</f>
        <v>0</v>
      </c>
      <c r="BB45" s="29">
        <f>(BA45*Параметри!$K$51+SUM('Дані з ДІСО'!AR45:AT45)*Параметри!$K$48*Параметри!$K$20/1000)*Параметри!$K$74</f>
        <v>0</v>
      </c>
      <c r="BC45" s="40">
        <f>ROUNDUP(('Дані не з ДІСО'!I45+'Дані не з ДІСО'!K45)/Параметри!$K$26,0)</f>
        <v>0</v>
      </c>
      <c r="BD45" s="29">
        <f>BC45*Параметри!$M$36/18</f>
        <v>0</v>
      </c>
      <c r="BE45" s="40">
        <f>IF(BC45=0,0,'Дані не з ДІСО'!K45/('Дані не з ДІСО'!I45+'Дані не з ДІСО'!K45))</f>
        <v>0</v>
      </c>
      <c r="BF45" s="29">
        <f>(1+0.25*BE45)*BD45*Параметри!$K$51</f>
        <v>0</v>
      </c>
      <c r="BG45" s="40">
        <f>ROUNDUP('Дані не з ДІСО'!M45/Параметри!$K$27,0)</f>
        <v>0</v>
      </c>
      <c r="BH45" s="40">
        <f>BG45*Параметри!$M$37/18</f>
        <v>0</v>
      </c>
      <c r="BI45" s="29">
        <f>BH45*Параметри!$K$51</f>
        <v>0</v>
      </c>
      <c r="BJ45" s="29">
        <f>'Дані не з ДІСО'!N45*Параметри!$K$76</f>
        <v>0</v>
      </c>
      <c r="BK45" s="40">
        <f>ROUNDUP('Дані з ДІСО'!V45/Параметри!$K$25,0)</f>
        <v>0</v>
      </c>
      <c r="BL45" s="40">
        <f>ROUNDUP('Дані з ДІСО'!W45/Параметри!$K$25,0)</f>
        <v>0</v>
      </c>
      <c r="BM45" s="40">
        <f>ROUNDUP('Дані з ДІСО'!X45/Параметри!$K$25,0)</f>
        <v>0</v>
      </c>
      <c r="BN45" s="40">
        <f>(BK45*Параметри!$K$34+BL45*Параметри!$L$34+BM45*Параметри!$M$34)/18</f>
        <v>0</v>
      </c>
      <c r="BO45" s="40">
        <f>IF(K45=0,0,'Дані з ДІСО'!AC45/K45)</f>
        <v>0</v>
      </c>
      <c r="BP45" s="29">
        <f>(1+0.25*BO45)*BN45*Параметри!$K$51</f>
        <v>0</v>
      </c>
      <c r="BQ45" s="29">
        <f>BP45*'Коефіцієнти АТО'!U45</f>
        <v>0</v>
      </c>
      <c r="BR45" s="29">
        <f>K45*(1+0.25*BO45)*Параметри!$K$66*Параметри!$K$20/1000</f>
        <v>0</v>
      </c>
      <c r="BS45" s="29">
        <f>(1+0.25*BO45)*K45*'Коефіцієнти АТО'!S45*Параметри!$K$20/1000</f>
        <v>0</v>
      </c>
      <c r="BT45" s="29">
        <f t="shared" si="7"/>
        <v>0</v>
      </c>
      <c r="BU45" s="40">
        <f>ROUNDUP('Дані з ДІСО'!AG45/Параметри!$K$71,0)</f>
        <v>0</v>
      </c>
      <c r="BV45" s="40">
        <f t="shared" si="8"/>
        <v>0</v>
      </c>
      <c r="BW45" s="40">
        <f>IF('Дані з ДІСО'!AG45=0,0,'Дані з ДІСО'!AJ45/'Дані з ДІСО'!AG45)</f>
        <v>0</v>
      </c>
      <c r="BX45" s="29">
        <f>BV45*(1+0.25*BW45)*Параметри!$K$51</f>
        <v>0</v>
      </c>
      <c r="BY45" s="29">
        <f>ROUND(IF(Параметри!$K$77="No",CC45,CC45*Параметри!$K$78)+AG45,1)</f>
        <v>21910</v>
      </c>
      <c r="BZ45" s="29">
        <f>ROUND(IF(Параметри!$K$77="No",BF45,BF45*Параметри!$K$78),1)</f>
        <v>0</v>
      </c>
      <c r="CA45" s="29">
        <f>ROUND(IF(Параметри!$K$77="No",BI45,BI45*Параметри!$K$78),1)</f>
        <v>0</v>
      </c>
      <c r="CB45" s="29">
        <f>ROUND(IF(Параметри!$K$77="No",BJ45,BJ45*Параметри!$K$78),1)</f>
        <v>0</v>
      </c>
      <c r="CC45" s="29">
        <f t="shared" si="2"/>
        <v>24344.441167207835</v>
      </c>
    </row>
    <row r="46" spans="1:81">
      <c r="A46" s="9">
        <v>45</v>
      </c>
      <c r="B46" s="9" t="s">
        <v>3151</v>
      </c>
      <c r="C46" s="9" t="s">
        <v>3151</v>
      </c>
      <c r="D46" s="9" t="s">
        <v>3144</v>
      </c>
      <c r="E46" s="9" t="s">
        <v>29</v>
      </c>
      <c r="F46" s="9" t="s">
        <v>3194</v>
      </c>
      <c r="G46" s="9" t="s">
        <v>111</v>
      </c>
      <c r="H46" s="29">
        <f>SUM('Дані з ДІСО'!J46:L46)</f>
        <v>2005</v>
      </c>
      <c r="I46" s="29">
        <f>SUM('Дані з ДІСО'!G46:I46)</f>
        <v>116</v>
      </c>
      <c r="J46" s="29">
        <f>SUM('Дані з ДІСО'!P46:R46)</f>
        <v>0</v>
      </c>
      <c r="K46" s="29">
        <f>SUM('Дані з ДІСО'!V46:X46)</f>
        <v>0</v>
      </c>
      <c r="L46" s="40">
        <f>ROUNDUP('Дані з ДІСО'!J46/'Коефіцієнти АТО'!$R46,0)</f>
        <v>45</v>
      </c>
      <c r="M46" s="40">
        <f>ROUNDUP('Дані з ДІСО'!K46/'Коефіцієнти АТО'!$R46,0)</f>
        <v>65</v>
      </c>
      <c r="N46" s="40">
        <f>ROUNDUP('Дані з ДІСО'!L46/'Коефіцієнти АТО'!$R46,0)</f>
        <v>17</v>
      </c>
      <c r="O46" s="59">
        <f>(L46*Параметри!$K$32+M46*Параметри!$L$32+N46*Параметри!$M$32)/18</f>
        <v>209.11111111111111</v>
      </c>
      <c r="P46" s="41">
        <f>IF(H46=0,"",'Дані з ДІСО'!Y46/H46)</f>
        <v>0</v>
      </c>
      <c r="Q46" s="29">
        <f>IF(H46=0,"",(1+0.25*P46)*O46*Параметри!$K$51)</f>
        <v>42830.181886839113</v>
      </c>
      <c r="R46" s="29">
        <f>IF(H46=0,"",Q46*'Коефіцієнти АТО'!T46)</f>
        <v>728.11309207626493</v>
      </c>
      <c r="S46" s="29">
        <f>IF(H46=0,"",H46*(1+0.25*P46)*Параметри!$K$66*Параметри!$K$20/1000)</f>
        <v>0</v>
      </c>
      <c r="T46" s="29">
        <f>IF(H46=0,"",H46*(1+0.25*P46)*'Коефіцієнти АТО'!$S46*Параметри!$K$20/1000)</f>
        <v>8204.9942055451793</v>
      </c>
      <c r="U46" s="29">
        <f t="shared" si="3"/>
        <v>51763.289184460562</v>
      </c>
      <c r="V46" s="29">
        <f t="shared" si="4"/>
        <v>51763.289184460562</v>
      </c>
      <c r="W46" s="40">
        <f>ROUNDUP('Дані з ДІСО'!P46/Параметри!$K$24,0)</f>
        <v>0</v>
      </c>
      <c r="X46" s="40">
        <f>ROUNDUP('Дані з ДІСО'!Q46/Параметри!$K$24,0)</f>
        <v>0</v>
      </c>
      <c r="Y46" s="40">
        <f>ROUNDUP('Дані з ДІСО'!R46/Параметри!$K$24,0)</f>
        <v>0</v>
      </c>
      <c r="Z46" s="59">
        <f>(W46*Параметри!$K$33+X46*Параметри!$L$33+Y46*Параметри!$M$33)/18</f>
        <v>0</v>
      </c>
      <c r="AA46" s="41">
        <f>IF(J46=0,0,'Дані з ДІСО'!AA46/J46)</f>
        <v>0</v>
      </c>
      <c r="AB46" s="29">
        <f>(1+0.25*AA46)*Z46*Параметри!$K$51</f>
        <v>0</v>
      </c>
      <c r="AC46" s="29">
        <f>AB46*'Коефіцієнти АТО'!U46</f>
        <v>0</v>
      </c>
      <c r="AD46" s="29">
        <f>J46*(1+0.25*AA46)*Параметри!$K$66*Параметри!$K$20/1000</f>
        <v>0</v>
      </c>
      <c r="AE46" s="29">
        <f>(1+0.25*AA46)*J46*'Коефіцієнти АТО'!S46*Параметри!$K$20/1000</f>
        <v>0</v>
      </c>
      <c r="AF46" s="29">
        <f t="shared" si="0"/>
        <v>0</v>
      </c>
      <c r="AG46" s="29">
        <v>0</v>
      </c>
      <c r="AH46" s="40">
        <v>12</v>
      </c>
      <c r="AI46" s="40">
        <v>0</v>
      </c>
      <c r="AJ46" s="40">
        <f t="shared" si="1"/>
        <v>0</v>
      </c>
      <c r="AK46" s="29">
        <f>(AH46+AI46)*(1+0.25*AJ46)*Параметри!$K$53</f>
        <v>2153.1513083520003</v>
      </c>
      <c r="AL46" s="29">
        <f>ROUNDUP(('Дані з ДІСО'!AU46+'Дані з ДІСО'!AW46)/Параметри!$K$28,0)</f>
        <v>0</v>
      </c>
      <c r="AM46" s="64">
        <f>AL46*Параметри!$M$35/18</f>
        <v>0</v>
      </c>
      <c r="AN46" s="29">
        <f>IF(AL46=0,0,'Дані з ДІСО'!AW46/SUM('Дані з ДІСО'!AU46,'Дані з ДІСО'!AW46))</f>
        <v>0</v>
      </c>
      <c r="AO46" s="29">
        <f>(1+0.25*AN46)*AM46*Параметри!$K$51</f>
        <v>0</v>
      </c>
      <c r="AP46" s="40">
        <f>ROUNDUP(('Дані з ДІСО'!AE46+'Дані не з ДІСО'!E46+'Дані не з ДІСО'!G46)/Параметри!$K$69,0)</f>
        <v>0</v>
      </c>
      <c r="AQ46" s="40">
        <f t="shared" si="5"/>
        <v>0</v>
      </c>
      <c r="AR46" s="40">
        <f>IF(AP46=0,0,('Дані з ДІСО'!AH46+'Дані не з ДІСО'!G46)/('Дані з ДІСО'!AE46+'Дані не з ДІСО'!E46+'Дані не з ДІСО'!G46))</f>
        <v>0</v>
      </c>
      <c r="AS46" s="29">
        <f>AQ46*(1+0.25*AR46)*Параметри!$K$51</f>
        <v>0</v>
      </c>
      <c r="AT46" s="40">
        <f>ROUNDUP('Дані з ДІСО'!AF46/Параметри!$K$70,0)</f>
        <v>0</v>
      </c>
      <c r="AU46" s="40">
        <f t="shared" si="6"/>
        <v>0</v>
      </c>
      <c r="AV46" s="40">
        <f>IF(AT46=0,0,'Дані з ДІСО'!AI46/'Дані з ДІСО'!AF46)</f>
        <v>0</v>
      </c>
      <c r="AW46" s="29">
        <f>AU46*(1+0.25*AV46)*Параметри!$K$51</f>
        <v>0</v>
      </c>
      <c r="AX46" s="40">
        <f>ROUNDUP('Дані з ДІСО'!AR46/Параметри!$K$29,0)</f>
        <v>0</v>
      </c>
      <c r="AY46" s="40">
        <f>ROUNDUP('Дані з ДІСО'!AS46/Параметри!$K$29,0)</f>
        <v>0</v>
      </c>
      <c r="AZ46" s="40">
        <f>ROUNDUP('Дані з ДІСО'!AT46/Параметри!$K$29,0)</f>
        <v>0</v>
      </c>
      <c r="BA46" s="64">
        <f>(AX46*Параметри!$K$32+AY46*Параметри!$L$32+AZ46*Параметри!$M$32)/18</f>
        <v>0</v>
      </c>
      <c r="BB46" s="29">
        <f>(BA46*Параметри!$K$51+SUM('Дані з ДІСО'!AR46:AT46)*Параметри!$K$48*Параметри!$K$20/1000)*Параметри!$K$74</f>
        <v>0</v>
      </c>
      <c r="BC46" s="40">
        <f>ROUNDUP(('Дані не з ДІСО'!I46+'Дані не з ДІСО'!K46)/Параметри!$K$26,0)</f>
        <v>0</v>
      </c>
      <c r="BD46" s="29">
        <f>BC46*Параметри!$M$36/18</f>
        <v>0</v>
      </c>
      <c r="BE46" s="40">
        <f>IF(BC46=0,0,'Дані не з ДІСО'!K46/('Дані не з ДІСО'!I46+'Дані не з ДІСО'!K46))</f>
        <v>0</v>
      </c>
      <c r="BF46" s="29">
        <f>(1+0.25*BE46)*BD46*Параметри!$K$51</f>
        <v>0</v>
      </c>
      <c r="BG46" s="40">
        <f>ROUNDUP('Дані не з ДІСО'!M46/Параметри!$K$27,0)</f>
        <v>0</v>
      </c>
      <c r="BH46" s="40">
        <f>BG46*Параметри!$M$37/18</f>
        <v>0</v>
      </c>
      <c r="BI46" s="29">
        <f>BH46*Параметри!$K$51</f>
        <v>0</v>
      </c>
      <c r="BJ46" s="29">
        <f>'Дані не з ДІСО'!N46*Параметри!$K$76</f>
        <v>0</v>
      </c>
      <c r="BK46" s="40">
        <f>ROUNDUP('Дані з ДІСО'!V46/Параметри!$K$25,0)</f>
        <v>0</v>
      </c>
      <c r="BL46" s="40">
        <f>ROUNDUP('Дані з ДІСО'!W46/Параметри!$K$25,0)</f>
        <v>0</v>
      </c>
      <c r="BM46" s="40">
        <f>ROUNDUP('Дані з ДІСО'!X46/Параметри!$K$25,0)</f>
        <v>0</v>
      </c>
      <c r="BN46" s="40">
        <f>(BK46*Параметри!$K$34+BL46*Параметри!$L$34+BM46*Параметри!$M$34)/18</f>
        <v>0</v>
      </c>
      <c r="BO46" s="40">
        <f>IF(K46=0,0,'Дані з ДІСО'!AC46/K46)</f>
        <v>0</v>
      </c>
      <c r="BP46" s="29">
        <f>(1+0.25*BO46)*BN46*Параметри!$K$51</f>
        <v>0</v>
      </c>
      <c r="BQ46" s="29">
        <f>BP46*'Коефіцієнти АТО'!U46</f>
        <v>0</v>
      </c>
      <c r="BR46" s="29">
        <f>K46*(1+0.25*BO46)*Параметри!$K$66*Параметри!$K$20/1000</f>
        <v>0</v>
      </c>
      <c r="BS46" s="29">
        <f>(1+0.25*BO46)*K46*'Коефіцієнти АТО'!S46*Параметри!$K$20/1000</f>
        <v>0</v>
      </c>
      <c r="BT46" s="29">
        <f t="shared" si="7"/>
        <v>0</v>
      </c>
      <c r="BU46" s="40">
        <f>ROUNDUP('Дані з ДІСО'!AG46/Параметри!$K$71,0)</f>
        <v>0</v>
      </c>
      <c r="BV46" s="40">
        <f t="shared" si="8"/>
        <v>0</v>
      </c>
      <c r="BW46" s="40">
        <f>IF('Дані з ДІСО'!AG46=0,0,'Дані з ДІСО'!AJ46/'Дані з ДІСО'!AG46)</f>
        <v>0</v>
      </c>
      <c r="BX46" s="29">
        <f>BV46*(1+0.25*BW46)*Параметри!$K$51</f>
        <v>0</v>
      </c>
      <c r="BY46" s="29">
        <f>ROUND(IF(Параметри!$K$77="No",CC46,CC46*Параметри!$K$78)+AG46,1)</f>
        <v>48524.800000000003</v>
      </c>
      <c r="BZ46" s="29">
        <f>ROUND(IF(Параметри!$K$77="No",BF46,BF46*Параметри!$K$78),1)</f>
        <v>0</v>
      </c>
      <c r="CA46" s="29">
        <f>ROUND(IF(Параметри!$K$77="No",BI46,BI46*Параметри!$K$78),1)</f>
        <v>0</v>
      </c>
      <c r="CB46" s="29">
        <f>ROUND(IF(Параметри!$K$77="No",BJ46,BJ46*Параметри!$K$78),1)</f>
        <v>0</v>
      </c>
      <c r="CC46" s="29">
        <f t="shared" si="2"/>
        <v>53916.440492812559</v>
      </c>
    </row>
    <row r="47" spans="1:81">
      <c r="A47" s="9">
        <v>46</v>
      </c>
      <c r="B47" s="9" t="s">
        <v>3176</v>
      </c>
      <c r="C47" s="9" t="s">
        <v>3146</v>
      </c>
      <c r="D47" s="9" t="s">
        <v>3144</v>
      </c>
      <c r="E47" s="9" t="s">
        <v>78</v>
      </c>
      <c r="F47" s="9" t="s">
        <v>3195</v>
      </c>
      <c r="G47" s="9" t="s">
        <v>113</v>
      </c>
      <c r="H47" s="29">
        <f>SUM('Дані з ДІСО'!J47:L47)</f>
        <v>2754.5</v>
      </c>
      <c r="I47" s="29">
        <f>SUM('Дані з ДІСО'!G47:I47)</f>
        <v>99</v>
      </c>
      <c r="J47" s="29">
        <f>SUM('Дані з ДІСО'!P47:R47)</f>
        <v>0</v>
      </c>
      <c r="K47" s="29">
        <f>SUM('Дані з ДІСО'!V47:X47)</f>
        <v>0</v>
      </c>
      <c r="L47" s="40">
        <f>ROUNDUP('Дані з ДІСО'!J47/'Коефіцієнти АТО'!$R47,0)</f>
        <v>45</v>
      </c>
      <c r="M47" s="40">
        <f>ROUNDUP('Дані з ДІСО'!K47/'Коефіцієнти АТО'!$R47,0)</f>
        <v>57</v>
      </c>
      <c r="N47" s="40">
        <f>ROUNDUP('Дані з ДІСО'!L47/'Коефіцієнти АТО'!$R47,0)</f>
        <v>12</v>
      </c>
      <c r="O47" s="59">
        <f>(L47*Параметри!$K$32+M47*Параметри!$L$32+N47*Параметри!$M$32)/18</f>
        <v>184.71666666666667</v>
      </c>
      <c r="P47" s="41">
        <f>IF(H47=0,"",'Дані з ДІСО'!Y47/H47)</f>
        <v>0</v>
      </c>
      <c r="Q47" s="29">
        <f>IF(H47=0,"",(1+0.25*P47)*O47*Параметри!$K$51)</f>
        <v>37833.706630061468</v>
      </c>
      <c r="R47" s="29">
        <f>IF(H47=0,"",Q47*'Коефіцієнти АТО'!T47)</f>
        <v>3783.370663006147</v>
      </c>
      <c r="S47" s="29">
        <f>IF(H47=0,"",H47*(1+0.25*P47)*Параметри!$K$66*Параметри!$K$20/1000)</f>
        <v>0</v>
      </c>
      <c r="T47" s="29">
        <f>IF(H47=0,"",H47*(1+0.25*P47)*'Коефіцієнти АТО'!$S47*Параметри!$K$20/1000)</f>
        <v>6029.2884115409915</v>
      </c>
      <c r="U47" s="29">
        <f t="shared" si="3"/>
        <v>47646.365704608608</v>
      </c>
      <c r="V47" s="29">
        <f t="shared" si="4"/>
        <v>47646.365704608608</v>
      </c>
      <c r="W47" s="40">
        <f>ROUNDUP('Дані з ДІСО'!P47/Параметри!$K$24,0)</f>
        <v>0</v>
      </c>
      <c r="X47" s="40">
        <f>ROUNDUP('Дані з ДІСО'!Q47/Параметри!$K$24,0)</f>
        <v>0</v>
      </c>
      <c r="Y47" s="40">
        <f>ROUNDUP('Дані з ДІСО'!R47/Параметри!$K$24,0)</f>
        <v>0</v>
      </c>
      <c r="Z47" s="59">
        <f>(W47*Параметри!$K$33+X47*Параметри!$L$33+Y47*Параметри!$M$33)/18</f>
        <v>0</v>
      </c>
      <c r="AA47" s="41">
        <f>IF(J47=0,0,'Дані з ДІСО'!AA47/J47)</f>
        <v>0</v>
      </c>
      <c r="AB47" s="29">
        <f>(1+0.25*AA47)*Z47*Параметри!$K$51</f>
        <v>0</v>
      </c>
      <c r="AC47" s="29">
        <f>AB47*'Коефіцієнти АТО'!U47</f>
        <v>0</v>
      </c>
      <c r="AD47" s="29">
        <f>J47*(1+0.25*AA47)*Параметри!$K$66*Параметри!$K$20/1000</f>
        <v>0</v>
      </c>
      <c r="AE47" s="29">
        <f>(1+0.25*AA47)*J47*'Коефіцієнти АТО'!S47*Параметри!$K$20/1000</f>
        <v>0</v>
      </c>
      <c r="AF47" s="29">
        <f t="shared" si="0"/>
        <v>0</v>
      </c>
      <c r="AG47" s="29">
        <v>0</v>
      </c>
      <c r="AH47" s="40">
        <v>9</v>
      </c>
      <c r="AI47" s="40">
        <v>0</v>
      </c>
      <c r="AJ47" s="40">
        <f t="shared" si="1"/>
        <v>0</v>
      </c>
      <c r="AK47" s="29">
        <f>(AH47+AI47)*(1+0.25*AJ47)*Параметри!$K$53</f>
        <v>1614.8634812640005</v>
      </c>
      <c r="AL47" s="29">
        <f>ROUNDUP(('Дані з ДІСО'!AU47+'Дані з ДІСО'!AW47)/Параметри!$K$28,0)</f>
        <v>0</v>
      </c>
      <c r="AM47" s="64">
        <f>AL47*Параметри!$M$35/18</f>
        <v>0</v>
      </c>
      <c r="AN47" s="29">
        <f>IF(AL47=0,0,'Дані з ДІСО'!AW47/SUM('Дані з ДІСО'!AU47,'Дані з ДІСО'!AW47))</f>
        <v>0</v>
      </c>
      <c r="AO47" s="29">
        <f>(1+0.25*AN47)*AM47*Параметри!$K$51</f>
        <v>0</v>
      </c>
      <c r="AP47" s="40">
        <f>ROUNDUP(('Дані з ДІСО'!AE47+'Дані не з ДІСО'!E47+'Дані не з ДІСО'!G47)/Параметри!$K$69,0)</f>
        <v>0</v>
      </c>
      <c r="AQ47" s="40">
        <f t="shared" si="5"/>
        <v>0</v>
      </c>
      <c r="AR47" s="40">
        <f>IF(AP47=0,0,('Дані з ДІСО'!AH47+'Дані не з ДІСО'!G47)/('Дані з ДІСО'!AE47+'Дані не з ДІСО'!E47+'Дані не з ДІСО'!G47))</f>
        <v>0</v>
      </c>
      <c r="AS47" s="29">
        <f>AQ47*(1+0.25*AR47)*Параметри!$K$51</f>
        <v>0</v>
      </c>
      <c r="AT47" s="40">
        <f>ROUNDUP('Дані з ДІСО'!AF47/Параметри!$K$70,0)</f>
        <v>0</v>
      </c>
      <c r="AU47" s="40">
        <f t="shared" si="6"/>
        <v>0</v>
      </c>
      <c r="AV47" s="40">
        <f>IF(AT47=0,0,'Дані з ДІСО'!AI47/'Дані з ДІСО'!AF47)</f>
        <v>0</v>
      </c>
      <c r="AW47" s="29">
        <f>AU47*(1+0.25*AV47)*Параметри!$K$51</f>
        <v>0</v>
      </c>
      <c r="AX47" s="40">
        <f>ROUNDUP('Дані з ДІСО'!AR47/Параметри!$K$29,0)</f>
        <v>0</v>
      </c>
      <c r="AY47" s="40">
        <f>ROUNDUP('Дані з ДІСО'!AS47/Параметри!$K$29,0)</f>
        <v>0</v>
      </c>
      <c r="AZ47" s="40">
        <f>ROUNDUP('Дані з ДІСО'!AT47/Параметри!$K$29,0)</f>
        <v>0</v>
      </c>
      <c r="BA47" s="64">
        <f>(AX47*Параметри!$K$32+AY47*Параметри!$L$32+AZ47*Параметри!$M$32)/18</f>
        <v>0</v>
      </c>
      <c r="BB47" s="29">
        <f>(BA47*Параметри!$K$51+SUM('Дані з ДІСО'!AR47:AT47)*Параметри!$K$48*Параметри!$K$20/1000)*Параметри!$K$74</f>
        <v>0</v>
      </c>
      <c r="BC47" s="40">
        <f>ROUNDUP(('Дані не з ДІСО'!I47+'Дані не з ДІСО'!K47)/Параметри!$K$26,0)</f>
        <v>0</v>
      </c>
      <c r="BD47" s="29">
        <f>BC47*Параметри!$M$36/18</f>
        <v>0</v>
      </c>
      <c r="BE47" s="40">
        <f>IF(BC47=0,0,'Дані не з ДІСО'!K47/('Дані не з ДІСО'!I47+'Дані не з ДІСО'!K47))</f>
        <v>0</v>
      </c>
      <c r="BF47" s="29">
        <f>(1+0.25*BE47)*BD47*Параметри!$K$51</f>
        <v>0</v>
      </c>
      <c r="BG47" s="40">
        <f>ROUNDUP('Дані не з ДІСО'!M47/Параметри!$K$27,0)</f>
        <v>0</v>
      </c>
      <c r="BH47" s="40">
        <f>BG47*Параметри!$M$37/18</f>
        <v>0</v>
      </c>
      <c r="BI47" s="29">
        <f>BH47*Параметри!$K$51</f>
        <v>0</v>
      </c>
      <c r="BJ47" s="29">
        <f>'Дані не з ДІСО'!N47*Параметри!$K$76</f>
        <v>0</v>
      </c>
      <c r="BK47" s="40">
        <f>ROUNDUP('Дані з ДІСО'!V47/Параметри!$K$25,0)</f>
        <v>0</v>
      </c>
      <c r="BL47" s="40">
        <f>ROUNDUP('Дані з ДІСО'!W47/Параметри!$K$25,0)</f>
        <v>0</v>
      </c>
      <c r="BM47" s="40">
        <f>ROUNDUP('Дані з ДІСО'!X47/Параметри!$K$25,0)</f>
        <v>0</v>
      </c>
      <c r="BN47" s="40">
        <f>(BK47*Параметри!$K$34+BL47*Параметри!$L$34+BM47*Параметри!$M$34)/18</f>
        <v>0</v>
      </c>
      <c r="BO47" s="40">
        <f>IF(K47=0,0,'Дані з ДІСО'!AC47/K47)</f>
        <v>0</v>
      </c>
      <c r="BP47" s="29">
        <f>(1+0.25*BO47)*BN47*Параметри!$K$51</f>
        <v>0</v>
      </c>
      <c r="BQ47" s="29">
        <f>BP47*'Коефіцієнти АТО'!U47</f>
        <v>0</v>
      </c>
      <c r="BR47" s="29">
        <f>K47*(1+0.25*BO47)*Параметри!$K$66*Параметри!$K$20/1000</f>
        <v>0</v>
      </c>
      <c r="BS47" s="29">
        <f>(1+0.25*BO47)*K47*'Коефіцієнти АТО'!S47*Параметри!$K$20/1000</f>
        <v>0</v>
      </c>
      <c r="BT47" s="29">
        <f t="shared" si="7"/>
        <v>0</v>
      </c>
      <c r="BU47" s="40">
        <f>ROUNDUP('Дані з ДІСО'!AG47/Параметри!$K$71,0)</f>
        <v>0</v>
      </c>
      <c r="BV47" s="40">
        <f t="shared" si="8"/>
        <v>0</v>
      </c>
      <c r="BW47" s="40">
        <f>IF('Дані з ДІСО'!AG47=0,0,'Дані з ДІСО'!AJ47/'Дані з ДІСО'!AG47)</f>
        <v>0</v>
      </c>
      <c r="BX47" s="29">
        <f>BV47*(1+0.25*BW47)*Параметри!$K$51</f>
        <v>0</v>
      </c>
      <c r="BY47" s="29">
        <f>ROUND(IF(Параметри!$K$77="No",CC47,CC47*Параметри!$K$78)+AG47,1)</f>
        <v>44335.1</v>
      </c>
      <c r="BZ47" s="29">
        <f>ROUND(IF(Параметри!$K$77="No",BF47,BF47*Параметри!$K$78),1)</f>
        <v>0</v>
      </c>
      <c r="CA47" s="29">
        <f>ROUND(IF(Параметри!$K$77="No",BI47,BI47*Параметри!$K$78),1)</f>
        <v>0</v>
      </c>
      <c r="CB47" s="29">
        <f>ROUND(IF(Параметри!$K$77="No",BJ47,BJ47*Параметри!$K$78),1)</f>
        <v>0</v>
      </c>
      <c r="CC47" s="29">
        <f t="shared" si="2"/>
        <v>49261.229185872609</v>
      </c>
    </row>
    <row r="48" spans="1:81">
      <c r="A48" s="9">
        <v>47</v>
      </c>
      <c r="B48" s="9" t="s">
        <v>3145</v>
      </c>
      <c r="C48" s="9" t="s">
        <v>3146</v>
      </c>
      <c r="D48" s="9" t="s">
        <v>3144</v>
      </c>
      <c r="E48" s="9" t="s">
        <v>21</v>
      </c>
      <c r="F48" s="9" t="s">
        <v>3196</v>
      </c>
      <c r="G48" s="9" t="s">
        <v>115</v>
      </c>
      <c r="H48" s="29">
        <f>SUM('Дані з ДІСО'!J48:L48)</f>
        <v>2064</v>
      </c>
      <c r="I48" s="29">
        <f>SUM('Дані з ДІСО'!G48:I48)</f>
        <v>184</v>
      </c>
      <c r="J48" s="29">
        <f>SUM('Дані з ДІСО'!P48:R48)</f>
        <v>0</v>
      </c>
      <c r="K48" s="29">
        <f>SUM('Дані з ДІСО'!V48:X48)</f>
        <v>0</v>
      </c>
      <c r="L48" s="40">
        <f>ROUNDUP('Дані з ДІСО'!J48/'Коефіцієнти АТО'!$R48,0)</f>
        <v>55</v>
      </c>
      <c r="M48" s="40">
        <f>ROUNDUP('Дані з ДІСО'!K48/'Коефіцієнти АТО'!$R48,0)</f>
        <v>72</v>
      </c>
      <c r="N48" s="40">
        <f>ROUNDUP('Дані з ДІСО'!L48/'Коефіцієнти АТО'!$R48,0)</f>
        <v>17</v>
      </c>
      <c r="O48" s="59">
        <f>(L48*Параметри!$K$32+M48*Параметри!$L$32+N48*Параметри!$M$32)/18</f>
        <v>234.60555555555553</v>
      </c>
      <c r="P48" s="41">
        <f>IF(H48=0,"",'Дані з ДІСО'!Y48/H48)</f>
        <v>0</v>
      </c>
      <c r="Q48" s="29">
        <f>IF(H48=0,"",(1+0.25*P48)*O48*Параметри!$K$51)</f>
        <v>48051.959375646351</v>
      </c>
      <c r="R48" s="29">
        <f>IF(H48=0,"",Q48*'Коефіцієнти АТО'!T48)</f>
        <v>816.88330938598801</v>
      </c>
      <c r="S48" s="29">
        <f>IF(H48=0,"",H48*(1+0.25*P48)*Параметри!$K$66*Параметри!$K$20/1000)</f>
        <v>0</v>
      </c>
      <c r="T48" s="29">
        <f>IF(H48=0,"",H48*(1+0.25*P48)*'Коефіцієнти АТО'!$S48*Параметри!$K$20/1000)</f>
        <v>9428.5818701127646</v>
      </c>
      <c r="U48" s="29">
        <f t="shared" si="3"/>
        <v>58297.424555145102</v>
      </c>
      <c r="V48" s="29">
        <f t="shared" si="4"/>
        <v>58297.424555145102</v>
      </c>
      <c r="W48" s="40">
        <f>ROUNDUP('Дані з ДІСО'!P48/Параметри!$K$24,0)</f>
        <v>0</v>
      </c>
      <c r="X48" s="40">
        <f>ROUNDUP('Дані з ДІСО'!Q48/Параметри!$K$24,0)</f>
        <v>0</v>
      </c>
      <c r="Y48" s="40">
        <f>ROUNDUP('Дані з ДІСО'!R48/Параметри!$K$24,0)</f>
        <v>0</v>
      </c>
      <c r="Z48" s="59">
        <f>(W48*Параметри!$K$33+X48*Параметри!$L$33+Y48*Параметри!$M$33)/18</f>
        <v>0</v>
      </c>
      <c r="AA48" s="41">
        <f>IF(J48=0,0,'Дані з ДІСО'!AA48/J48)</f>
        <v>0</v>
      </c>
      <c r="AB48" s="29">
        <f>(1+0.25*AA48)*Z48*Параметри!$K$51</f>
        <v>0</v>
      </c>
      <c r="AC48" s="29">
        <f>AB48*'Коефіцієнти АТО'!U48</f>
        <v>0</v>
      </c>
      <c r="AD48" s="29">
        <f>J48*(1+0.25*AA48)*Параметри!$K$66*Параметри!$K$20/1000</f>
        <v>0</v>
      </c>
      <c r="AE48" s="29">
        <f>(1+0.25*AA48)*J48*'Коефіцієнти АТО'!S48*Параметри!$K$20/1000</f>
        <v>0</v>
      </c>
      <c r="AF48" s="29">
        <f t="shared" si="0"/>
        <v>0</v>
      </c>
      <c r="AG48" s="29">
        <v>0</v>
      </c>
      <c r="AH48" s="40">
        <v>11</v>
      </c>
      <c r="AI48" s="40">
        <v>0</v>
      </c>
      <c r="AJ48" s="40">
        <f t="shared" si="1"/>
        <v>0</v>
      </c>
      <c r="AK48" s="29">
        <f>(AH48+AI48)*(1+0.25*AJ48)*Параметри!$K$53</f>
        <v>1973.7220326560005</v>
      </c>
      <c r="AL48" s="29">
        <f>ROUNDUP(('Дані з ДІСО'!AU48+'Дані з ДІСО'!AW48)/Параметри!$K$28,0)</f>
        <v>0</v>
      </c>
      <c r="AM48" s="64">
        <f>AL48*Параметри!$M$35/18</f>
        <v>0</v>
      </c>
      <c r="AN48" s="29">
        <f>IF(AL48=0,0,'Дані з ДІСО'!AW48/SUM('Дані з ДІСО'!AU48,'Дані з ДІСО'!AW48))</f>
        <v>0</v>
      </c>
      <c r="AO48" s="29">
        <f>(1+0.25*AN48)*AM48*Параметри!$K$51</f>
        <v>0</v>
      </c>
      <c r="AP48" s="40">
        <f>ROUNDUP(('Дані з ДІСО'!AE48+'Дані не з ДІСО'!E48+'Дані не з ДІСО'!G48)/Параметри!$K$69,0)</f>
        <v>0</v>
      </c>
      <c r="AQ48" s="40">
        <f t="shared" si="5"/>
        <v>0</v>
      </c>
      <c r="AR48" s="40">
        <f>IF(AP48=0,0,('Дані з ДІСО'!AH48+'Дані не з ДІСО'!G48)/('Дані з ДІСО'!AE48+'Дані не з ДІСО'!E48+'Дані не з ДІСО'!G48))</f>
        <v>0</v>
      </c>
      <c r="AS48" s="29">
        <f>AQ48*(1+0.25*AR48)*Параметри!$K$51</f>
        <v>0</v>
      </c>
      <c r="AT48" s="40">
        <f>ROUNDUP('Дані з ДІСО'!AF48/Параметри!$K$70,0)</f>
        <v>0</v>
      </c>
      <c r="AU48" s="40">
        <f t="shared" si="6"/>
        <v>0</v>
      </c>
      <c r="AV48" s="40">
        <f>IF(AT48=0,0,'Дані з ДІСО'!AI48/'Дані з ДІСО'!AF48)</f>
        <v>0</v>
      </c>
      <c r="AW48" s="29">
        <f>AU48*(1+0.25*AV48)*Параметри!$K$51</f>
        <v>0</v>
      </c>
      <c r="AX48" s="40">
        <f>ROUNDUP('Дані з ДІСО'!AR48/Параметри!$K$29,0)</f>
        <v>0</v>
      </c>
      <c r="AY48" s="40">
        <f>ROUNDUP('Дані з ДІСО'!AS48/Параметри!$K$29,0)</f>
        <v>0</v>
      </c>
      <c r="AZ48" s="40">
        <f>ROUNDUP('Дані з ДІСО'!AT48/Параметри!$K$29,0)</f>
        <v>0</v>
      </c>
      <c r="BA48" s="64">
        <f>(AX48*Параметри!$K$32+AY48*Параметри!$L$32+AZ48*Параметри!$M$32)/18</f>
        <v>0</v>
      </c>
      <c r="BB48" s="29">
        <f>(BA48*Параметри!$K$51+SUM('Дані з ДІСО'!AR48:AT48)*Параметри!$K$48*Параметри!$K$20/1000)*Параметри!$K$74</f>
        <v>0</v>
      </c>
      <c r="BC48" s="40">
        <f>ROUNDUP(('Дані не з ДІСО'!I48+'Дані не з ДІСО'!K48)/Параметри!$K$26,0)</f>
        <v>0</v>
      </c>
      <c r="BD48" s="29">
        <f>BC48*Параметри!$M$36/18</f>
        <v>0</v>
      </c>
      <c r="BE48" s="40">
        <f>IF(BC48=0,0,'Дані не з ДІСО'!K48/('Дані не з ДІСО'!I48+'Дані не з ДІСО'!K48))</f>
        <v>0</v>
      </c>
      <c r="BF48" s="29">
        <f>(1+0.25*BE48)*BD48*Параметри!$K$51</f>
        <v>0</v>
      </c>
      <c r="BG48" s="40">
        <f>ROUNDUP('Дані не з ДІСО'!M48/Параметри!$K$27,0)</f>
        <v>0</v>
      </c>
      <c r="BH48" s="40">
        <f>BG48*Параметри!$M$37/18</f>
        <v>0</v>
      </c>
      <c r="BI48" s="29">
        <f>BH48*Параметри!$K$51</f>
        <v>0</v>
      </c>
      <c r="BJ48" s="29">
        <f>'Дані не з ДІСО'!N48*Параметри!$K$76</f>
        <v>0</v>
      </c>
      <c r="BK48" s="40">
        <f>ROUNDUP('Дані з ДІСО'!V48/Параметри!$K$25,0)</f>
        <v>0</v>
      </c>
      <c r="BL48" s="40">
        <f>ROUNDUP('Дані з ДІСО'!W48/Параметри!$K$25,0)</f>
        <v>0</v>
      </c>
      <c r="BM48" s="40">
        <f>ROUNDUP('Дані з ДІСО'!X48/Параметри!$K$25,0)</f>
        <v>0</v>
      </c>
      <c r="BN48" s="40">
        <f>(BK48*Параметри!$K$34+BL48*Параметри!$L$34+BM48*Параметри!$M$34)/18</f>
        <v>0</v>
      </c>
      <c r="BO48" s="40">
        <f>IF(K48=0,0,'Дані з ДІСО'!AC48/K48)</f>
        <v>0</v>
      </c>
      <c r="BP48" s="29">
        <f>(1+0.25*BO48)*BN48*Параметри!$K$51</f>
        <v>0</v>
      </c>
      <c r="BQ48" s="29">
        <f>BP48*'Коефіцієнти АТО'!U48</f>
        <v>0</v>
      </c>
      <c r="BR48" s="29">
        <f>K48*(1+0.25*BO48)*Параметри!$K$66*Параметри!$K$20/1000</f>
        <v>0</v>
      </c>
      <c r="BS48" s="29">
        <f>(1+0.25*BO48)*K48*'Коефіцієнти АТО'!S48*Параметри!$K$20/1000</f>
        <v>0</v>
      </c>
      <c r="BT48" s="29">
        <f t="shared" si="7"/>
        <v>0</v>
      </c>
      <c r="BU48" s="40">
        <f>ROUNDUP('Дані з ДІСО'!AG48/Параметри!$K$71,0)</f>
        <v>0</v>
      </c>
      <c r="BV48" s="40">
        <f t="shared" si="8"/>
        <v>0</v>
      </c>
      <c r="BW48" s="40">
        <f>IF('Дані з ДІСО'!AG48=0,0,'Дані з ДІСО'!AJ48/'Дані з ДІСО'!AG48)</f>
        <v>0</v>
      </c>
      <c r="BX48" s="29">
        <f>BV48*(1+0.25*BW48)*Параметри!$K$51</f>
        <v>0</v>
      </c>
      <c r="BY48" s="29">
        <f>ROUND(IF(Параметри!$K$77="No",CC48,CC48*Параметри!$K$78)+AG48,1)</f>
        <v>54244</v>
      </c>
      <c r="BZ48" s="29">
        <f>ROUND(IF(Параметри!$K$77="No",BF48,BF48*Параметри!$K$78),1)</f>
        <v>0</v>
      </c>
      <c r="CA48" s="29">
        <f>ROUND(IF(Параметри!$K$77="No",BI48,BI48*Параметри!$K$78),1)</f>
        <v>0</v>
      </c>
      <c r="CB48" s="29">
        <f>ROUND(IF(Параметри!$K$77="No",BJ48,BJ48*Параметри!$K$78),1)</f>
        <v>0</v>
      </c>
      <c r="CC48" s="29">
        <f t="shared" si="2"/>
        <v>60271.1465878011</v>
      </c>
    </row>
    <row r="49" spans="1:81">
      <c r="A49" s="9">
        <v>48</v>
      </c>
      <c r="B49" s="9" t="s">
        <v>3176</v>
      </c>
      <c r="C49" s="9" t="s">
        <v>3146</v>
      </c>
      <c r="D49" s="9" t="s">
        <v>3144</v>
      </c>
      <c r="E49" s="9" t="s">
        <v>78</v>
      </c>
      <c r="F49" s="9" t="s">
        <v>3197</v>
      </c>
      <c r="G49" s="9" t="s">
        <v>117</v>
      </c>
      <c r="H49" s="29">
        <f>SUM('Дані з ДІСО'!J49:L49)</f>
        <v>4361</v>
      </c>
      <c r="I49" s="29">
        <f>SUM('Дані з ДІСО'!G49:I49)</f>
        <v>220</v>
      </c>
      <c r="J49" s="29">
        <f>SUM('Дані з ДІСО'!P49:R49)</f>
        <v>0</v>
      </c>
      <c r="K49" s="29">
        <f>SUM('Дані з ДІСО'!V49:X49)</f>
        <v>0</v>
      </c>
      <c r="L49" s="40">
        <f>ROUNDUP('Дані з ДІСО'!J49/'Коефіцієнти АТО'!$R49,0)</f>
        <v>86</v>
      </c>
      <c r="M49" s="40">
        <f>ROUNDUP('Дані з ДІСО'!K49/'Коефіцієнти АТО'!$R49,0)</f>
        <v>116</v>
      </c>
      <c r="N49" s="40">
        <f>ROUNDUP('Дані з ДІСО'!L49/'Коефіцієнти АТО'!$R49,0)</f>
        <v>17</v>
      </c>
      <c r="O49" s="59">
        <f>(L49*Параметри!$K$32+M49*Параметри!$L$32+N49*Параметри!$M$32)/18</f>
        <v>354.15000000000003</v>
      </c>
      <c r="P49" s="41">
        <f>IF(H49=0,"",'Дані з ДІСО'!Y49/H49)</f>
        <v>0</v>
      </c>
      <c r="Q49" s="29">
        <f>IF(H49=0,"",(1+0.25*P49)*O49*Параметри!$K$51)</f>
        <v>72537.077702984403</v>
      </c>
      <c r="R49" s="29">
        <f>IF(H49=0,"",Q49*'Коефіцієнти АТО'!T49)</f>
        <v>5440.28082772383</v>
      </c>
      <c r="S49" s="29">
        <f>IF(H49=0,"",H49*(1+0.25*P49)*Параметри!$K$66*Параметри!$K$20/1000)</f>
        <v>0</v>
      </c>
      <c r="T49" s="29">
        <f>IF(H49=0,"",H49*(1+0.25*P49)*'Коефіцієнти АТО'!$S49*Параметри!$K$20/1000)</f>
        <v>13696.054411675736</v>
      </c>
      <c r="U49" s="29">
        <f t="shared" si="3"/>
        <v>91673.412942383977</v>
      </c>
      <c r="V49" s="29">
        <f t="shared" si="4"/>
        <v>91673.412942383977</v>
      </c>
      <c r="W49" s="40">
        <f>ROUNDUP('Дані з ДІСО'!P49/Параметри!$K$24,0)</f>
        <v>0</v>
      </c>
      <c r="X49" s="40">
        <f>ROUNDUP('Дані з ДІСО'!Q49/Параметри!$K$24,0)</f>
        <v>0</v>
      </c>
      <c r="Y49" s="40">
        <f>ROUNDUP('Дані з ДІСО'!R49/Параметри!$K$24,0)</f>
        <v>0</v>
      </c>
      <c r="Z49" s="59">
        <f>(W49*Параметри!$K$33+X49*Параметри!$L$33+Y49*Параметри!$M$33)/18</f>
        <v>0</v>
      </c>
      <c r="AA49" s="41">
        <f>IF(J49=0,0,'Дані з ДІСО'!AA49/J49)</f>
        <v>0</v>
      </c>
      <c r="AB49" s="29">
        <f>(1+0.25*AA49)*Z49*Параметри!$K$51</f>
        <v>0</v>
      </c>
      <c r="AC49" s="29">
        <f>AB49*'Коефіцієнти АТО'!U49</f>
        <v>0</v>
      </c>
      <c r="AD49" s="29">
        <f>J49*(1+0.25*AA49)*Параметри!$K$66*Параметри!$K$20/1000</f>
        <v>0</v>
      </c>
      <c r="AE49" s="29">
        <f>(1+0.25*AA49)*J49*'Коефіцієнти АТО'!S49*Параметри!$K$20/1000</f>
        <v>0</v>
      </c>
      <c r="AF49" s="29">
        <f t="shared" si="0"/>
        <v>0</v>
      </c>
      <c r="AG49" s="29">
        <v>0</v>
      </c>
      <c r="AH49" s="40">
        <v>31</v>
      </c>
      <c r="AI49" s="40">
        <v>0</v>
      </c>
      <c r="AJ49" s="40">
        <f t="shared" si="1"/>
        <v>0</v>
      </c>
      <c r="AK49" s="29">
        <f>(AH49+AI49)*(1+0.25*AJ49)*Параметри!$K$53</f>
        <v>5562.3075465760012</v>
      </c>
      <c r="AL49" s="29">
        <f>ROUNDUP(('Дані з ДІСО'!AU49+'Дані з ДІСО'!AW49)/Параметри!$K$28,0)</f>
        <v>0</v>
      </c>
      <c r="AM49" s="64">
        <f>AL49*Параметри!$M$35/18</f>
        <v>0</v>
      </c>
      <c r="AN49" s="29">
        <f>IF(AL49=0,0,'Дані з ДІСО'!AW49/SUM('Дані з ДІСО'!AU49,'Дані з ДІСО'!AW49))</f>
        <v>0</v>
      </c>
      <c r="AO49" s="29">
        <f>(1+0.25*AN49)*AM49*Параметри!$K$51</f>
        <v>0</v>
      </c>
      <c r="AP49" s="40">
        <f>ROUNDUP(('Дані з ДІСО'!AE49+'Дані не з ДІСО'!E49+'Дані не з ДІСО'!G49)/Параметри!$K$69,0)</f>
        <v>0</v>
      </c>
      <c r="AQ49" s="40">
        <f t="shared" si="5"/>
        <v>0</v>
      </c>
      <c r="AR49" s="40">
        <f>IF(AP49=0,0,('Дані з ДІСО'!AH49+'Дані не з ДІСО'!G49)/('Дані з ДІСО'!AE49+'Дані не з ДІСО'!E49+'Дані не з ДІСО'!G49))</f>
        <v>0</v>
      </c>
      <c r="AS49" s="29">
        <f>AQ49*(1+0.25*AR49)*Параметри!$K$51</f>
        <v>0</v>
      </c>
      <c r="AT49" s="40">
        <f>ROUNDUP('Дані з ДІСО'!AF49/Параметри!$K$70,0)</f>
        <v>0</v>
      </c>
      <c r="AU49" s="40">
        <f t="shared" si="6"/>
        <v>0</v>
      </c>
      <c r="AV49" s="40">
        <f>IF(AT49=0,0,'Дані з ДІСО'!AI49/'Дані з ДІСО'!AF49)</f>
        <v>0</v>
      </c>
      <c r="AW49" s="29">
        <f>AU49*(1+0.25*AV49)*Параметри!$K$51</f>
        <v>0</v>
      </c>
      <c r="AX49" s="40">
        <f>ROUNDUP('Дані з ДІСО'!AR49/Параметри!$K$29,0)</f>
        <v>0</v>
      </c>
      <c r="AY49" s="40">
        <f>ROUNDUP('Дані з ДІСО'!AS49/Параметри!$K$29,0)</f>
        <v>0</v>
      </c>
      <c r="AZ49" s="40">
        <f>ROUNDUP('Дані з ДІСО'!AT49/Параметри!$K$29,0)</f>
        <v>0</v>
      </c>
      <c r="BA49" s="64">
        <f>(AX49*Параметри!$K$32+AY49*Параметри!$L$32+AZ49*Параметри!$M$32)/18</f>
        <v>0</v>
      </c>
      <c r="BB49" s="29">
        <f>(BA49*Параметри!$K$51+SUM('Дані з ДІСО'!AR49:AT49)*Параметри!$K$48*Параметри!$K$20/1000)*Параметри!$K$74</f>
        <v>0</v>
      </c>
      <c r="BC49" s="40">
        <f>ROUNDUP(('Дані не з ДІСО'!I49+'Дані не з ДІСО'!K49)/Параметри!$K$26,0)</f>
        <v>0</v>
      </c>
      <c r="BD49" s="29">
        <f>BC49*Параметри!$M$36/18</f>
        <v>0</v>
      </c>
      <c r="BE49" s="40">
        <f>IF(BC49=0,0,'Дані не з ДІСО'!K49/('Дані не з ДІСО'!I49+'Дані не з ДІСО'!K49))</f>
        <v>0</v>
      </c>
      <c r="BF49" s="29">
        <f>(1+0.25*BE49)*BD49*Параметри!$K$51</f>
        <v>0</v>
      </c>
      <c r="BG49" s="40">
        <f>ROUNDUP('Дані не з ДІСО'!M49/Параметри!$K$27,0)</f>
        <v>0</v>
      </c>
      <c r="BH49" s="40">
        <f>BG49*Параметри!$M$37/18</f>
        <v>0</v>
      </c>
      <c r="BI49" s="29">
        <f>BH49*Параметри!$K$51</f>
        <v>0</v>
      </c>
      <c r="BJ49" s="29">
        <f>'Дані не з ДІСО'!N49*Параметри!$K$76</f>
        <v>0</v>
      </c>
      <c r="BK49" s="40">
        <f>ROUNDUP('Дані з ДІСО'!V49/Параметри!$K$25,0)</f>
        <v>0</v>
      </c>
      <c r="BL49" s="40">
        <f>ROUNDUP('Дані з ДІСО'!W49/Параметри!$K$25,0)</f>
        <v>0</v>
      </c>
      <c r="BM49" s="40">
        <f>ROUNDUP('Дані з ДІСО'!X49/Параметри!$K$25,0)</f>
        <v>0</v>
      </c>
      <c r="BN49" s="40">
        <f>(BK49*Параметри!$K$34+BL49*Параметри!$L$34+BM49*Параметри!$M$34)/18</f>
        <v>0</v>
      </c>
      <c r="BO49" s="40">
        <f>IF(K49=0,0,'Дані з ДІСО'!AC49/K49)</f>
        <v>0</v>
      </c>
      <c r="BP49" s="29">
        <f>(1+0.25*BO49)*BN49*Параметри!$K$51</f>
        <v>0</v>
      </c>
      <c r="BQ49" s="29">
        <f>BP49*'Коефіцієнти АТО'!U49</f>
        <v>0</v>
      </c>
      <c r="BR49" s="29">
        <f>K49*(1+0.25*BO49)*Параметри!$K$66*Параметри!$K$20/1000</f>
        <v>0</v>
      </c>
      <c r="BS49" s="29">
        <f>(1+0.25*BO49)*K49*'Коефіцієнти АТО'!S49*Параметри!$K$20/1000</f>
        <v>0</v>
      </c>
      <c r="BT49" s="29">
        <f t="shared" si="7"/>
        <v>0</v>
      </c>
      <c r="BU49" s="40">
        <f>ROUNDUP('Дані з ДІСО'!AG49/Параметри!$K$71,0)</f>
        <v>0</v>
      </c>
      <c r="BV49" s="40">
        <f t="shared" si="8"/>
        <v>0</v>
      </c>
      <c r="BW49" s="40">
        <f>IF('Дані з ДІСО'!AG49=0,0,'Дані з ДІСО'!AJ49/'Дані з ДІСО'!AG49)</f>
        <v>0</v>
      </c>
      <c r="BX49" s="29">
        <f>BV49*(1+0.25*BW49)*Параметри!$K$51</f>
        <v>0</v>
      </c>
      <c r="BY49" s="29">
        <f>ROUND(IF(Параметри!$K$77="No",CC49,CC49*Параметри!$K$78)+AG49,1)</f>
        <v>87512.1</v>
      </c>
      <c r="BZ49" s="29">
        <f>ROUND(IF(Параметри!$K$77="No",BF49,BF49*Параметри!$K$78),1)</f>
        <v>0</v>
      </c>
      <c r="CA49" s="29">
        <f>ROUND(IF(Параметри!$K$77="No",BI49,BI49*Параметри!$K$78),1)</f>
        <v>0</v>
      </c>
      <c r="CB49" s="29">
        <f>ROUND(IF(Параметри!$K$77="No",BJ49,BJ49*Параметри!$K$78),1)</f>
        <v>0</v>
      </c>
      <c r="CC49" s="29">
        <f t="shared" si="2"/>
        <v>97235.720488959982</v>
      </c>
    </row>
    <row r="50" spans="1:81">
      <c r="A50" s="9">
        <v>49</v>
      </c>
      <c r="B50" s="9" t="s">
        <v>3151</v>
      </c>
      <c r="C50" s="9" t="s">
        <v>3151</v>
      </c>
      <c r="D50" s="9" t="s">
        <v>3144</v>
      </c>
      <c r="E50" s="9" t="s">
        <v>29</v>
      </c>
      <c r="F50" s="9" t="s">
        <v>3198</v>
      </c>
      <c r="G50" s="9" t="s">
        <v>119</v>
      </c>
      <c r="H50" s="29">
        <f>SUM('Дані з ДІСО'!J50:L50)</f>
        <v>1837</v>
      </c>
      <c r="I50" s="29">
        <f>SUM('Дані з ДІСО'!G50:I50)</f>
        <v>131</v>
      </c>
      <c r="J50" s="29">
        <f>SUM('Дані з ДІСО'!P50:R50)</f>
        <v>0</v>
      </c>
      <c r="K50" s="29">
        <f>SUM('Дані з ДІСО'!V50:X50)</f>
        <v>0</v>
      </c>
      <c r="L50" s="40">
        <f>ROUNDUP('Дані з ДІСО'!J50/'Коефіцієнти АТО'!$R50,0)</f>
        <v>52</v>
      </c>
      <c r="M50" s="40">
        <f>ROUNDUP('Дані з ДІСО'!K50/'Коефіцієнти АТО'!$R50,0)</f>
        <v>74</v>
      </c>
      <c r="N50" s="40">
        <f>ROUNDUP('Дані з ДІСО'!L50/'Коефіцієнти АТО'!$R50,0)</f>
        <v>16</v>
      </c>
      <c r="O50" s="59">
        <f>(L50*Параметри!$K$32+M50*Параметри!$L$32+N50*Параметри!$M$32)/18</f>
        <v>232.43333333333334</v>
      </c>
      <c r="P50" s="41">
        <f>IF(H50=0,"",'Дані з ДІСО'!Y50/H50)</f>
        <v>0</v>
      </c>
      <c r="Q50" s="29">
        <f>IF(H50=0,"",(1+0.25*P50)*O50*Параметри!$K$51)</f>
        <v>47607.044361890934</v>
      </c>
      <c r="R50" s="29">
        <f>IF(H50=0,"",Q50*'Коефіцієнти АТО'!T50)</f>
        <v>809.31975415214595</v>
      </c>
      <c r="S50" s="29">
        <f>IF(H50=0,"",H50*(1+0.25*P50)*Параметри!$K$66*Параметри!$K$20/1000)</f>
        <v>0</v>
      </c>
      <c r="T50" s="29">
        <f>IF(H50=0,"",H50*(1+0.25*P50)*'Коефіцієнти АТО'!$S50*Параметри!$K$20/1000)</f>
        <v>8391.6205888552086</v>
      </c>
      <c r="U50" s="29">
        <f t="shared" si="3"/>
        <v>56807.984704898285</v>
      </c>
      <c r="V50" s="29">
        <f t="shared" si="4"/>
        <v>56807.984704898285</v>
      </c>
      <c r="W50" s="40">
        <f>ROUNDUP('Дані з ДІСО'!P50/Параметри!$K$24,0)</f>
        <v>0</v>
      </c>
      <c r="X50" s="40">
        <f>ROUNDUP('Дані з ДІСО'!Q50/Параметри!$K$24,0)</f>
        <v>0</v>
      </c>
      <c r="Y50" s="40">
        <f>ROUNDUP('Дані з ДІСО'!R50/Параметри!$K$24,0)</f>
        <v>0</v>
      </c>
      <c r="Z50" s="59">
        <f>(W50*Параметри!$K$33+X50*Параметри!$L$33+Y50*Параметри!$M$33)/18</f>
        <v>0</v>
      </c>
      <c r="AA50" s="41">
        <f>IF(J50=0,0,'Дані з ДІСО'!AA50/J50)</f>
        <v>0</v>
      </c>
      <c r="AB50" s="29">
        <f>(1+0.25*AA50)*Z50*Параметри!$K$51</f>
        <v>0</v>
      </c>
      <c r="AC50" s="29">
        <f>AB50*'Коефіцієнти АТО'!U50</f>
        <v>0</v>
      </c>
      <c r="AD50" s="29">
        <f>J50*(1+0.25*AA50)*Параметри!$K$66*Параметри!$K$20/1000</f>
        <v>0</v>
      </c>
      <c r="AE50" s="29">
        <f>(1+0.25*AA50)*J50*'Коефіцієнти АТО'!S50*Параметри!$K$20/1000</f>
        <v>0</v>
      </c>
      <c r="AF50" s="29">
        <f t="shared" si="0"/>
        <v>0</v>
      </c>
      <c r="AG50" s="29">
        <v>0</v>
      </c>
      <c r="AH50" s="40">
        <v>20</v>
      </c>
      <c r="AI50" s="40">
        <v>0</v>
      </c>
      <c r="AJ50" s="40">
        <f t="shared" si="1"/>
        <v>0</v>
      </c>
      <c r="AK50" s="29">
        <f>(AH50+AI50)*(1+0.25*AJ50)*Параметри!$K$53</f>
        <v>3588.5855139200012</v>
      </c>
      <c r="AL50" s="29">
        <f>ROUNDUP(('Дані з ДІСО'!AU50+'Дані з ДІСО'!AW50)/Параметри!$K$28,0)</f>
        <v>0</v>
      </c>
      <c r="AM50" s="64">
        <f>AL50*Параметри!$M$35/18</f>
        <v>0</v>
      </c>
      <c r="AN50" s="29">
        <f>IF(AL50=0,0,'Дані з ДІСО'!AW50/SUM('Дані з ДІСО'!AU50,'Дані з ДІСО'!AW50))</f>
        <v>0</v>
      </c>
      <c r="AO50" s="29">
        <f>(1+0.25*AN50)*AM50*Параметри!$K$51</f>
        <v>0</v>
      </c>
      <c r="AP50" s="40">
        <f>ROUNDUP(('Дані з ДІСО'!AE50+'Дані не з ДІСО'!E50+'Дані не з ДІСО'!G50)/Параметри!$K$69,0)</f>
        <v>0</v>
      </c>
      <c r="AQ50" s="40">
        <f t="shared" si="5"/>
        <v>0</v>
      </c>
      <c r="AR50" s="40">
        <f>IF(AP50=0,0,('Дані з ДІСО'!AH50+'Дані не з ДІСО'!G50)/('Дані з ДІСО'!AE50+'Дані не з ДІСО'!E50+'Дані не з ДІСО'!G50))</f>
        <v>0</v>
      </c>
      <c r="AS50" s="29">
        <f>AQ50*(1+0.25*AR50)*Параметри!$K$51</f>
        <v>0</v>
      </c>
      <c r="AT50" s="40">
        <f>ROUNDUP('Дані з ДІСО'!AF50/Параметри!$K$70,0)</f>
        <v>0</v>
      </c>
      <c r="AU50" s="40">
        <f t="shared" si="6"/>
        <v>0</v>
      </c>
      <c r="AV50" s="40">
        <f>IF(AT50=0,0,'Дані з ДІСО'!AI50/'Дані з ДІСО'!AF50)</f>
        <v>0</v>
      </c>
      <c r="AW50" s="29">
        <f>AU50*(1+0.25*AV50)*Параметри!$K$51</f>
        <v>0</v>
      </c>
      <c r="AX50" s="40">
        <f>ROUNDUP('Дані з ДІСО'!AR50/Параметри!$K$29,0)</f>
        <v>0</v>
      </c>
      <c r="AY50" s="40">
        <f>ROUNDUP('Дані з ДІСО'!AS50/Параметри!$K$29,0)</f>
        <v>0</v>
      </c>
      <c r="AZ50" s="40">
        <f>ROUNDUP('Дані з ДІСО'!AT50/Параметри!$K$29,0)</f>
        <v>0</v>
      </c>
      <c r="BA50" s="64">
        <f>(AX50*Параметри!$K$32+AY50*Параметри!$L$32+AZ50*Параметри!$M$32)/18</f>
        <v>0</v>
      </c>
      <c r="BB50" s="29">
        <f>(BA50*Параметри!$K$51+SUM('Дані з ДІСО'!AR50:AT50)*Параметри!$K$48*Параметри!$K$20/1000)*Параметри!$K$74</f>
        <v>0</v>
      </c>
      <c r="BC50" s="40">
        <f>ROUNDUP(('Дані не з ДІСО'!I50+'Дані не з ДІСО'!K50)/Параметри!$K$26,0)</f>
        <v>0</v>
      </c>
      <c r="BD50" s="29">
        <f>BC50*Параметри!$M$36/18</f>
        <v>0</v>
      </c>
      <c r="BE50" s="40">
        <f>IF(BC50=0,0,'Дані не з ДІСО'!K50/('Дані не з ДІСО'!I50+'Дані не з ДІСО'!K50))</f>
        <v>0</v>
      </c>
      <c r="BF50" s="29">
        <f>(1+0.25*BE50)*BD50*Параметри!$K$51</f>
        <v>0</v>
      </c>
      <c r="BG50" s="40">
        <f>ROUNDUP('Дані не з ДІСО'!M50/Параметри!$K$27,0)</f>
        <v>0</v>
      </c>
      <c r="BH50" s="40">
        <f>BG50*Параметри!$M$37/18</f>
        <v>0</v>
      </c>
      <c r="BI50" s="29">
        <f>BH50*Параметри!$K$51</f>
        <v>0</v>
      </c>
      <c r="BJ50" s="29">
        <f>'Дані не з ДІСО'!N50*Параметри!$K$76</f>
        <v>0</v>
      </c>
      <c r="BK50" s="40">
        <f>ROUNDUP('Дані з ДІСО'!V50/Параметри!$K$25,0)</f>
        <v>0</v>
      </c>
      <c r="BL50" s="40">
        <f>ROUNDUP('Дані з ДІСО'!W50/Параметри!$K$25,0)</f>
        <v>0</v>
      </c>
      <c r="BM50" s="40">
        <f>ROUNDUP('Дані з ДІСО'!X50/Параметри!$K$25,0)</f>
        <v>0</v>
      </c>
      <c r="BN50" s="40">
        <f>(BK50*Параметри!$K$34+BL50*Параметри!$L$34+BM50*Параметри!$M$34)/18</f>
        <v>0</v>
      </c>
      <c r="BO50" s="40">
        <f>IF(K50=0,0,'Дані з ДІСО'!AC50/K50)</f>
        <v>0</v>
      </c>
      <c r="BP50" s="29">
        <f>(1+0.25*BO50)*BN50*Параметри!$K$51</f>
        <v>0</v>
      </c>
      <c r="BQ50" s="29">
        <f>BP50*'Коефіцієнти АТО'!U50</f>
        <v>0</v>
      </c>
      <c r="BR50" s="29">
        <f>K50*(1+0.25*BO50)*Параметри!$K$66*Параметри!$K$20/1000</f>
        <v>0</v>
      </c>
      <c r="BS50" s="29">
        <f>(1+0.25*BO50)*K50*'Коефіцієнти АТО'!S50*Параметри!$K$20/1000</f>
        <v>0</v>
      </c>
      <c r="BT50" s="29">
        <f t="shared" si="7"/>
        <v>0</v>
      </c>
      <c r="BU50" s="40">
        <f>ROUNDUP('Дані з ДІСО'!AG50/Параметри!$K$71,0)</f>
        <v>0</v>
      </c>
      <c r="BV50" s="40">
        <f t="shared" si="8"/>
        <v>0</v>
      </c>
      <c r="BW50" s="40">
        <f>IF('Дані з ДІСО'!AG50=0,0,'Дані з ДІСО'!AJ50/'Дані з ДІСО'!AG50)</f>
        <v>0</v>
      </c>
      <c r="BX50" s="29">
        <f>BV50*(1+0.25*BW50)*Параметри!$K$51</f>
        <v>0</v>
      </c>
      <c r="BY50" s="29">
        <f>ROUND(IF(Параметри!$K$77="No",CC50,CC50*Параметри!$K$78)+AG50,1)</f>
        <v>54356.9</v>
      </c>
      <c r="BZ50" s="29">
        <f>ROUND(IF(Параметри!$K$77="No",BF50,BF50*Параметри!$K$78),1)</f>
        <v>0</v>
      </c>
      <c r="CA50" s="29">
        <f>ROUND(IF(Параметри!$K$77="No",BI50,BI50*Параметри!$K$78),1)</f>
        <v>0</v>
      </c>
      <c r="CB50" s="29">
        <f>ROUND(IF(Параметри!$K$77="No",BJ50,BJ50*Параметри!$K$78),1)</f>
        <v>0</v>
      </c>
      <c r="CC50" s="29">
        <f t="shared" si="2"/>
        <v>60396.570218818284</v>
      </c>
    </row>
    <row r="51" spans="1:81">
      <c r="A51" s="9">
        <v>50</v>
      </c>
      <c r="B51" s="9" t="s">
        <v>3148</v>
      </c>
      <c r="C51" s="9" t="s">
        <v>3148</v>
      </c>
      <c r="D51" s="9" t="s">
        <v>3144</v>
      </c>
      <c r="E51" s="9" t="s">
        <v>24</v>
      </c>
      <c r="F51" s="9" t="s">
        <v>3199</v>
      </c>
      <c r="G51" s="9" t="s">
        <v>121</v>
      </c>
      <c r="H51" s="29">
        <f>SUM('Дані з ДІСО'!J51:L51)</f>
        <v>786</v>
      </c>
      <c r="I51" s="29">
        <f>SUM('Дані з ДІСО'!G51:I51)</f>
        <v>48</v>
      </c>
      <c r="J51" s="29">
        <f>SUM('Дані з ДІСО'!P51:R51)</f>
        <v>0</v>
      </c>
      <c r="K51" s="29">
        <f>SUM('Дані з ДІСО'!V51:X51)</f>
        <v>0</v>
      </c>
      <c r="L51" s="40">
        <f>ROUNDUP('Дані з ДІСО'!J51/'Коефіцієнти АТО'!$R51,0)</f>
        <v>23</v>
      </c>
      <c r="M51" s="40">
        <f>ROUNDUP('Дані з ДІСО'!K51/'Коефіцієнти АТО'!$R51,0)</f>
        <v>31</v>
      </c>
      <c r="N51" s="40">
        <f>ROUNDUP('Дані з ДІСО'!L51/'Коефіцієнти АТО'!$R51,0)</f>
        <v>8</v>
      </c>
      <c r="O51" s="59">
        <f>(L51*Параметри!$K$32+M51*Параметри!$L$32+N51*Параметри!$M$32)/18</f>
        <v>101.48333333333333</v>
      </c>
      <c r="P51" s="41">
        <f>IF(H51=0,"",'Дані з ДІСО'!Y51/H51)</f>
        <v>0</v>
      </c>
      <c r="Q51" s="29">
        <f>IF(H51=0,"",(1+0.25*P51)*O51*Параметри!$K$51)</f>
        <v>20785.837739821734</v>
      </c>
      <c r="R51" s="29">
        <f>IF(H51=0,"",Q51*'Коефіцієнти АТО'!T51)</f>
        <v>353.35924157696951</v>
      </c>
      <c r="S51" s="29">
        <f>IF(H51=0,"",H51*(1+0.25*P51)*Параметри!$K$66*Параметри!$K$20/1000)</f>
        <v>0</v>
      </c>
      <c r="T51" s="29">
        <f>IF(H51=0,"",H51*(1+0.25*P51)*'Коефіцієнти АТО'!$S51*Параметри!$K$20/1000)</f>
        <v>3964.549656261685</v>
      </c>
      <c r="U51" s="29">
        <f t="shared" si="3"/>
        <v>25103.746637660392</v>
      </c>
      <c r="V51" s="29">
        <f t="shared" si="4"/>
        <v>25103.746637660392</v>
      </c>
      <c r="W51" s="40">
        <f>ROUNDUP('Дані з ДІСО'!P51/Параметри!$K$24,0)</f>
        <v>0</v>
      </c>
      <c r="X51" s="40">
        <f>ROUNDUP('Дані з ДІСО'!Q51/Параметри!$K$24,0)</f>
        <v>0</v>
      </c>
      <c r="Y51" s="40">
        <f>ROUNDUP('Дані з ДІСО'!R51/Параметри!$K$24,0)</f>
        <v>0</v>
      </c>
      <c r="Z51" s="59">
        <f>(W51*Параметри!$K$33+X51*Параметри!$L$33+Y51*Параметри!$M$33)/18</f>
        <v>0</v>
      </c>
      <c r="AA51" s="41">
        <f>IF(J51=0,0,'Дані з ДІСО'!AA51/J51)</f>
        <v>0</v>
      </c>
      <c r="AB51" s="29">
        <f>(1+0.25*AA51)*Z51*Параметри!$K$51</f>
        <v>0</v>
      </c>
      <c r="AC51" s="29">
        <f>AB51*'Коефіцієнти АТО'!U51</f>
        <v>0</v>
      </c>
      <c r="AD51" s="29">
        <f>J51*(1+0.25*AA51)*Параметри!$K$66*Параметри!$K$20/1000</f>
        <v>0</v>
      </c>
      <c r="AE51" s="29">
        <f>(1+0.25*AA51)*J51*'Коефіцієнти АТО'!S51*Параметри!$K$20/1000</f>
        <v>0</v>
      </c>
      <c r="AF51" s="29">
        <f t="shared" si="0"/>
        <v>0</v>
      </c>
      <c r="AG51" s="29">
        <v>0</v>
      </c>
      <c r="AH51" s="40">
        <v>11</v>
      </c>
      <c r="AI51" s="40">
        <v>0</v>
      </c>
      <c r="AJ51" s="40">
        <f t="shared" si="1"/>
        <v>0</v>
      </c>
      <c r="AK51" s="29">
        <f>(AH51+AI51)*(1+0.25*AJ51)*Параметри!$K$53</f>
        <v>1973.7220326560005</v>
      </c>
      <c r="AL51" s="29">
        <f>ROUNDUP(('Дані з ДІСО'!AU51+'Дані з ДІСО'!AW51)/Параметри!$K$28,0)</f>
        <v>0</v>
      </c>
      <c r="AM51" s="64">
        <f>AL51*Параметри!$M$35/18</f>
        <v>0</v>
      </c>
      <c r="AN51" s="29">
        <f>IF(AL51=0,0,'Дані з ДІСО'!AW51/SUM('Дані з ДІСО'!AU51,'Дані з ДІСО'!AW51))</f>
        <v>0</v>
      </c>
      <c r="AO51" s="29">
        <f>(1+0.25*AN51)*AM51*Параметри!$K$51</f>
        <v>0</v>
      </c>
      <c r="AP51" s="40">
        <f>ROUNDUP(('Дані з ДІСО'!AE51+'Дані не з ДІСО'!E51+'Дані не з ДІСО'!G51)/Параметри!$K$69,0)</f>
        <v>0</v>
      </c>
      <c r="AQ51" s="40">
        <f t="shared" si="5"/>
        <v>0</v>
      </c>
      <c r="AR51" s="40">
        <f>IF(AP51=0,0,('Дані з ДІСО'!AH51+'Дані не з ДІСО'!G51)/('Дані з ДІСО'!AE51+'Дані не з ДІСО'!E51+'Дані не з ДІСО'!G51))</f>
        <v>0</v>
      </c>
      <c r="AS51" s="29">
        <f>AQ51*(1+0.25*AR51)*Параметри!$K$51</f>
        <v>0</v>
      </c>
      <c r="AT51" s="40">
        <f>ROUNDUP('Дані з ДІСО'!AF51/Параметри!$K$70,0)</f>
        <v>0</v>
      </c>
      <c r="AU51" s="40">
        <f t="shared" si="6"/>
        <v>0</v>
      </c>
      <c r="AV51" s="40">
        <f>IF(AT51=0,0,'Дані з ДІСО'!AI51/'Дані з ДІСО'!AF51)</f>
        <v>0</v>
      </c>
      <c r="AW51" s="29">
        <f>AU51*(1+0.25*AV51)*Параметри!$K$51</f>
        <v>0</v>
      </c>
      <c r="AX51" s="40">
        <f>ROUNDUP('Дані з ДІСО'!AR51/Параметри!$K$29,0)</f>
        <v>0</v>
      </c>
      <c r="AY51" s="40">
        <f>ROUNDUP('Дані з ДІСО'!AS51/Параметри!$K$29,0)</f>
        <v>0</v>
      </c>
      <c r="AZ51" s="40">
        <f>ROUNDUP('Дані з ДІСО'!AT51/Параметри!$K$29,0)</f>
        <v>0</v>
      </c>
      <c r="BA51" s="64">
        <f>(AX51*Параметри!$K$32+AY51*Параметри!$L$32+AZ51*Параметри!$M$32)/18</f>
        <v>0</v>
      </c>
      <c r="BB51" s="29">
        <f>(BA51*Параметри!$K$51+SUM('Дані з ДІСО'!AR51:AT51)*Параметри!$K$48*Параметри!$K$20/1000)*Параметри!$K$74</f>
        <v>0</v>
      </c>
      <c r="BC51" s="40">
        <f>ROUNDUP(('Дані не з ДІСО'!I51+'Дані не з ДІСО'!K51)/Параметри!$K$26,0)</f>
        <v>0</v>
      </c>
      <c r="BD51" s="29">
        <f>BC51*Параметри!$M$36/18</f>
        <v>0</v>
      </c>
      <c r="BE51" s="40">
        <f>IF(BC51=0,0,'Дані не з ДІСО'!K51/('Дані не з ДІСО'!I51+'Дані не з ДІСО'!K51))</f>
        <v>0</v>
      </c>
      <c r="BF51" s="29">
        <f>(1+0.25*BE51)*BD51*Параметри!$K$51</f>
        <v>0</v>
      </c>
      <c r="BG51" s="40">
        <f>ROUNDUP('Дані не з ДІСО'!M51/Параметри!$K$27,0)</f>
        <v>0</v>
      </c>
      <c r="BH51" s="40">
        <f>BG51*Параметри!$M$37/18</f>
        <v>0</v>
      </c>
      <c r="BI51" s="29">
        <f>BH51*Параметри!$K$51</f>
        <v>0</v>
      </c>
      <c r="BJ51" s="29">
        <f>'Дані не з ДІСО'!N51*Параметри!$K$76</f>
        <v>0</v>
      </c>
      <c r="BK51" s="40">
        <f>ROUNDUP('Дані з ДІСО'!V51/Параметри!$K$25,0)</f>
        <v>0</v>
      </c>
      <c r="BL51" s="40">
        <f>ROUNDUP('Дані з ДІСО'!W51/Параметри!$K$25,0)</f>
        <v>0</v>
      </c>
      <c r="BM51" s="40">
        <f>ROUNDUP('Дані з ДІСО'!X51/Параметри!$K$25,0)</f>
        <v>0</v>
      </c>
      <c r="BN51" s="40">
        <f>(BK51*Параметри!$K$34+BL51*Параметри!$L$34+BM51*Параметри!$M$34)/18</f>
        <v>0</v>
      </c>
      <c r="BO51" s="40">
        <f>IF(K51=0,0,'Дані з ДІСО'!AC51/K51)</f>
        <v>0</v>
      </c>
      <c r="BP51" s="29">
        <f>(1+0.25*BO51)*BN51*Параметри!$K$51</f>
        <v>0</v>
      </c>
      <c r="BQ51" s="29">
        <f>BP51*'Коефіцієнти АТО'!U51</f>
        <v>0</v>
      </c>
      <c r="BR51" s="29">
        <f>K51*(1+0.25*BO51)*Параметри!$K$66*Параметри!$K$20/1000</f>
        <v>0</v>
      </c>
      <c r="BS51" s="29">
        <f>(1+0.25*BO51)*K51*'Коефіцієнти АТО'!S51*Параметри!$K$20/1000</f>
        <v>0</v>
      </c>
      <c r="BT51" s="29">
        <f t="shared" si="7"/>
        <v>0</v>
      </c>
      <c r="BU51" s="40">
        <f>ROUNDUP('Дані з ДІСО'!AG51/Параметри!$K$71,0)</f>
        <v>0</v>
      </c>
      <c r="BV51" s="40">
        <f t="shared" si="8"/>
        <v>0</v>
      </c>
      <c r="BW51" s="40">
        <f>IF('Дані з ДІСО'!AG51=0,0,'Дані з ДІСО'!AJ51/'Дані з ДІСО'!AG51)</f>
        <v>0</v>
      </c>
      <c r="BX51" s="29">
        <f>BV51*(1+0.25*BW51)*Параметри!$K$51</f>
        <v>0</v>
      </c>
      <c r="BY51" s="29">
        <f>ROUND(IF(Параметри!$K$77="No",CC51,CC51*Параметри!$K$78)+AG51,1)</f>
        <v>24369.7</v>
      </c>
      <c r="BZ51" s="29">
        <f>ROUND(IF(Параметри!$K$77="No",BF51,BF51*Параметри!$K$78),1)</f>
        <v>0</v>
      </c>
      <c r="CA51" s="29">
        <f>ROUND(IF(Параметри!$K$77="No",BI51,BI51*Параметри!$K$78),1)</f>
        <v>0</v>
      </c>
      <c r="CB51" s="29">
        <f>ROUND(IF(Параметри!$K$77="No",BJ51,BJ51*Параметри!$K$78),1)</f>
        <v>0</v>
      </c>
      <c r="CC51" s="29">
        <f t="shared" si="2"/>
        <v>27077.468670316393</v>
      </c>
    </row>
    <row r="52" spans="1:81">
      <c r="A52" s="9">
        <v>51</v>
      </c>
      <c r="B52" s="9" t="s">
        <v>3148</v>
      </c>
      <c r="C52" s="9" t="s">
        <v>3148</v>
      </c>
      <c r="D52" s="9" t="s">
        <v>3144</v>
      </c>
      <c r="E52" s="9" t="s">
        <v>24</v>
      </c>
      <c r="F52" s="9" t="s">
        <v>3200</v>
      </c>
      <c r="G52" s="9" t="s">
        <v>123</v>
      </c>
      <c r="H52" s="29">
        <f>SUM('Дані з ДІСО'!J52:L52)</f>
        <v>552</v>
      </c>
      <c r="I52" s="29">
        <f>SUM('Дані з ДІСО'!G52:I52)</f>
        <v>49</v>
      </c>
      <c r="J52" s="29">
        <f>SUM('Дані з ДІСО'!P52:R52)</f>
        <v>0</v>
      </c>
      <c r="K52" s="29">
        <f>SUM('Дані з ДІСО'!V52:X52)</f>
        <v>0</v>
      </c>
      <c r="L52" s="40">
        <f>ROUNDUP('Дані з ДІСО'!J52/'Коефіцієнти АТО'!$R52,0)</f>
        <v>18</v>
      </c>
      <c r="M52" s="40">
        <f>ROUNDUP('Дані з ДІСО'!K52/'Коефіцієнти АТО'!$R52,0)</f>
        <v>25</v>
      </c>
      <c r="N52" s="40">
        <f>ROUNDUP('Дані з ДІСО'!L52/'Коефіцієнти АТО'!$R52,0)</f>
        <v>3</v>
      </c>
      <c r="O52" s="59">
        <f>(L52*Параметри!$K$32+M52*Параметри!$L$32+N52*Параметри!$M$32)/18</f>
        <v>74.333333333333329</v>
      </c>
      <c r="P52" s="41">
        <f>IF(H52=0,"",'Дані з ДІСО'!Y52/H52)</f>
        <v>0</v>
      </c>
      <c r="Q52" s="29">
        <f>IF(H52=0,"",(1+0.25*P52)*O52*Параметри!$K$51)</f>
        <v>15224.969012909332</v>
      </c>
      <c r="R52" s="29">
        <f>IF(H52=0,"",Q52*'Коефіцієнти АТО'!T52)</f>
        <v>258.8244732194587</v>
      </c>
      <c r="S52" s="29">
        <f>IF(H52=0,"",H52*(1+0.25*P52)*Параметри!$K$66*Параметри!$K$20/1000)</f>
        <v>0</v>
      </c>
      <c r="T52" s="29">
        <f>IF(H52=0,"",H52*(1+0.25*P52)*'Коефіцієнти АТО'!$S52*Параметри!$K$20/1000)</f>
        <v>2784.2638807333965</v>
      </c>
      <c r="U52" s="29">
        <f t="shared" si="3"/>
        <v>18268.057366862187</v>
      </c>
      <c r="V52" s="29">
        <f t="shared" si="4"/>
        <v>18268.057366862187</v>
      </c>
      <c r="W52" s="40">
        <f>ROUNDUP('Дані з ДІСО'!P52/Параметри!$K$24,0)</f>
        <v>0</v>
      </c>
      <c r="X52" s="40">
        <f>ROUNDUP('Дані з ДІСО'!Q52/Параметри!$K$24,0)</f>
        <v>0</v>
      </c>
      <c r="Y52" s="40">
        <f>ROUNDUP('Дані з ДІСО'!R52/Параметри!$K$24,0)</f>
        <v>0</v>
      </c>
      <c r="Z52" s="59">
        <f>(W52*Параметри!$K$33+X52*Параметри!$L$33+Y52*Параметри!$M$33)/18</f>
        <v>0</v>
      </c>
      <c r="AA52" s="41">
        <f>IF(J52=0,0,'Дані з ДІСО'!AA52/J52)</f>
        <v>0</v>
      </c>
      <c r="AB52" s="29">
        <f>(1+0.25*AA52)*Z52*Параметри!$K$51</f>
        <v>0</v>
      </c>
      <c r="AC52" s="29">
        <f>AB52*'Коефіцієнти АТО'!U52</f>
        <v>0</v>
      </c>
      <c r="AD52" s="29">
        <f>J52*(1+0.25*AA52)*Параметри!$K$66*Параметри!$K$20/1000</f>
        <v>0</v>
      </c>
      <c r="AE52" s="29">
        <f>(1+0.25*AA52)*J52*'Коефіцієнти АТО'!S52*Параметри!$K$20/1000</f>
        <v>0</v>
      </c>
      <c r="AF52" s="29">
        <f t="shared" si="0"/>
        <v>0</v>
      </c>
      <c r="AG52" s="29">
        <v>0</v>
      </c>
      <c r="AH52" s="40">
        <v>5</v>
      </c>
      <c r="AI52" s="40">
        <v>0</v>
      </c>
      <c r="AJ52" s="40">
        <f t="shared" si="1"/>
        <v>0</v>
      </c>
      <c r="AK52" s="29">
        <f>(AH52+AI52)*(1+0.25*AJ52)*Параметри!$K$53</f>
        <v>897.14637848000029</v>
      </c>
      <c r="AL52" s="29">
        <f>ROUNDUP(('Дані з ДІСО'!AU52+'Дані з ДІСО'!AW52)/Параметри!$K$28,0)</f>
        <v>0</v>
      </c>
      <c r="AM52" s="64">
        <f>AL52*Параметри!$M$35/18</f>
        <v>0</v>
      </c>
      <c r="AN52" s="29">
        <f>IF(AL52=0,0,'Дані з ДІСО'!AW52/SUM('Дані з ДІСО'!AU52,'Дані з ДІСО'!AW52))</f>
        <v>0</v>
      </c>
      <c r="AO52" s="29">
        <f>(1+0.25*AN52)*AM52*Параметри!$K$51</f>
        <v>0</v>
      </c>
      <c r="AP52" s="40">
        <f>ROUNDUP(('Дані з ДІСО'!AE52+'Дані не з ДІСО'!E52+'Дані не з ДІСО'!G52)/Параметри!$K$69,0)</f>
        <v>0</v>
      </c>
      <c r="AQ52" s="40">
        <f t="shared" si="5"/>
        <v>0</v>
      </c>
      <c r="AR52" s="40">
        <f>IF(AP52=0,0,('Дані з ДІСО'!AH52+'Дані не з ДІСО'!G52)/('Дані з ДІСО'!AE52+'Дані не з ДІСО'!E52+'Дані не з ДІСО'!G52))</f>
        <v>0</v>
      </c>
      <c r="AS52" s="29">
        <f>AQ52*(1+0.25*AR52)*Параметри!$K$51</f>
        <v>0</v>
      </c>
      <c r="AT52" s="40">
        <f>ROUNDUP('Дані з ДІСО'!AF52/Параметри!$K$70,0)</f>
        <v>0</v>
      </c>
      <c r="AU52" s="40">
        <f t="shared" si="6"/>
        <v>0</v>
      </c>
      <c r="AV52" s="40">
        <f>IF(AT52=0,0,'Дані з ДІСО'!AI52/'Дані з ДІСО'!AF52)</f>
        <v>0</v>
      </c>
      <c r="AW52" s="29">
        <f>AU52*(1+0.25*AV52)*Параметри!$K$51</f>
        <v>0</v>
      </c>
      <c r="AX52" s="40">
        <f>ROUNDUP('Дані з ДІСО'!AR52/Параметри!$K$29,0)</f>
        <v>0</v>
      </c>
      <c r="AY52" s="40">
        <f>ROUNDUP('Дані з ДІСО'!AS52/Параметри!$K$29,0)</f>
        <v>0</v>
      </c>
      <c r="AZ52" s="40">
        <f>ROUNDUP('Дані з ДІСО'!AT52/Параметри!$K$29,0)</f>
        <v>0</v>
      </c>
      <c r="BA52" s="64">
        <f>(AX52*Параметри!$K$32+AY52*Параметри!$L$32+AZ52*Параметри!$M$32)/18</f>
        <v>0</v>
      </c>
      <c r="BB52" s="29">
        <f>(BA52*Параметри!$K$51+SUM('Дані з ДІСО'!AR52:AT52)*Параметри!$K$48*Параметри!$K$20/1000)*Параметри!$K$74</f>
        <v>0</v>
      </c>
      <c r="BC52" s="40">
        <f>ROUNDUP(('Дані не з ДІСО'!I52+'Дані не з ДІСО'!K52)/Параметри!$K$26,0)</f>
        <v>0</v>
      </c>
      <c r="BD52" s="29">
        <f>BC52*Параметри!$M$36/18</f>
        <v>0</v>
      </c>
      <c r="BE52" s="40">
        <f>IF(BC52=0,0,'Дані не з ДІСО'!K52/('Дані не з ДІСО'!I52+'Дані не з ДІСО'!K52))</f>
        <v>0</v>
      </c>
      <c r="BF52" s="29">
        <f>(1+0.25*BE52)*BD52*Параметри!$K$51</f>
        <v>0</v>
      </c>
      <c r="BG52" s="40">
        <f>ROUNDUP('Дані не з ДІСО'!M52/Параметри!$K$27,0)</f>
        <v>0</v>
      </c>
      <c r="BH52" s="40">
        <f>BG52*Параметри!$M$37/18</f>
        <v>0</v>
      </c>
      <c r="BI52" s="29">
        <f>BH52*Параметри!$K$51</f>
        <v>0</v>
      </c>
      <c r="BJ52" s="29">
        <f>'Дані не з ДІСО'!N52*Параметри!$K$76</f>
        <v>0</v>
      </c>
      <c r="BK52" s="40">
        <f>ROUNDUP('Дані з ДІСО'!V52/Параметри!$K$25,0)</f>
        <v>0</v>
      </c>
      <c r="BL52" s="40">
        <f>ROUNDUP('Дані з ДІСО'!W52/Параметри!$K$25,0)</f>
        <v>0</v>
      </c>
      <c r="BM52" s="40">
        <f>ROUNDUP('Дані з ДІСО'!X52/Параметри!$K$25,0)</f>
        <v>0</v>
      </c>
      <c r="BN52" s="40">
        <f>(BK52*Параметри!$K$34+BL52*Параметри!$L$34+BM52*Параметри!$M$34)/18</f>
        <v>0</v>
      </c>
      <c r="BO52" s="40">
        <f>IF(K52=0,0,'Дані з ДІСО'!AC52/K52)</f>
        <v>0</v>
      </c>
      <c r="BP52" s="29">
        <f>(1+0.25*BO52)*BN52*Параметри!$K$51</f>
        <v>0</v>
      </c>
      <c r="BQ52" s="29">
        <f>BP52*'Коефіцієнти АТО'!U52</f>
        <v>0</v>
      </c>
      <c r="BR52" s="29">
        <f>K52*(1+0.25*BO52)*Параметри!$K$66*Параметри!$K$20/1000</f>
        <v>0</v>
      </c>
      <c r="BS52" s="29">
        <f>(1+0.25*BO52)*K52*'Коефіцієнти АТО'!S52*Параметри!$K$20/1000</f>
        <v>0</v>
      </c>
      <c r="BT52" s="29">
        <f t="shared" si="7"/>
        <v>0</v>
      </c>
      <c r="BU52" s="40">
        <f>ROUNDUP('Дані з ДІСО'!AG52/Параметри!$K$71,0)</f>
        <v>0</v>
      </c>
      <c r="BV52" s="40">
        <f t="shared" si="8"/>
        <v>0</v>
      </c>
      <c r="BW52" s="40">
        <f>IF('Дані з ДІСО'!AG52=0,0,'Дані з ДІСО'!AJ52/'Дані з ДІСО'!AG52)</f>
        <v>0</v>
      </c>
      <c r="BX52" s="29">
        <f>BV52*(1+0.25*BW52)*Параметри!$K$51</f>
        <v>0</v>
      </c>
      <c r="BY52" s="29">
        <f>ROUND(IF(Параметри!$K$77="No",CC52,CC52*Параметри!$K$78)+AG52,1)</f>
        <v>17248.7</v>
      </c>
      <c r="BZ52" s="29">
        <f>ROUND(IF(Параметри!$K$77="No",BF52,BF52*Параметри!$K$78),1)</f>
        <v>0</v>
      </c>
      <c r="CA52" s="29">
        <f>ROUND(IF(Параметри!$K$77="No",BI52,BI52*Параметри!$K$78),1)</f>
        <v>0</v>
      </c>
      <c r="CB52" s="29">
        <f>ROUND(IF(Параметри!$K$77="No",BJ52,BJ52*Параметри!$K$78),1)</f>
        <v>0</v>
      </c>
      <c r="CC52" s="29">
        <f t="shared" si="2"/>
        <v>19165.203745342187</v>
      </c>
    </row>
    <row r="53" spans="1:81">
      <c r="A53" s="9">
        <v>52</v>
      </c>
      <c r="B53" s="9" t="s">
        <v>3151</v>
      </c>
      <c r="C53" s="9" t="s">
        <v>3151</v>
      </c>
      <c r="D53" s="9" t="s">
        <v>3144</v>
      </c>
      <c r="E53" s="9" t="s">
        <v>29</v>
      </c>
      <c r="F53" s="9" t="s">
        <v>3201</v>
      </c>
      <c r="G53" s="9" t="s">
        <v>125</v>
      </c>
      <c r="H53" s="29">
        <f>SUM('Дані з ДІСО'!J53:L53)</f>
        <v>1363</v>
      </c>
      <c r="I53" s="29">
        <f>SUM('Дані з ДІСО'!G53:I53)</f>
        <v>84</v>
      </c>
      <c r="J53" s="29">
        <f>SUM('Дані з ДІСО'!P53:R53)</f>
        <v>0</v>
      </c>
      <c r="K53" s="29">
        <f>SUM('Дані з ДІСО'!V53:X53)</f>
        <v>0</v>
      </c>
      <c r="L53" s="40">
        <f>ROUNDUP('Дані з ДІСО'!J53/'Коефіцієнти АТО'!$R53,0)</f>
        <v>32</v>
      </c>
      <c r="M53" s="40">
        <f>ROUNDUP('Дані з ДІСО'!K53/'Коефіцієнти АТО'!$R53,0)</f>
        <v>47</v>
      </c>
      <c r="N53" s="40">
        <f>ROUNDUP('Дані з ДІСО'!L53/'Коефіцієнти АТО'!$R53,0)</f>
        <v>11</v>
      </c>
      <c r="O53" s="59">
        <f>(L53*Параметри!$K$32+M53*Параметри!$L$32+N53*Параметри!$M$32)/18</f>
        <v>147.96666666666667</v>
      </c>
      <c r="P53" s="41">
        <f>IF(H53=0,"",'Дані з ДІСО'!Y53/H53)</f>
        <v>0</v>
      </c>
      <c r="Q53" s="29">
        <f>IF(H53=0,"",(1+0.25*P53)*O53*Параметри!$K$51)</f>
        <v>30306.563878163466</v>
      </c>
      <c r="R53" s="29">
        <f>IF(H53=0,"",Q53*'Коефіцієнти АТО'!T53)</f>
        <v>515.21158592877896</v>
      </c>
      <c r="S53" s="29">
        <f>IF(H53=0,"",H53*(1+0.25*P53)*Параметри!$K$66*Параметри!$K$20/1000)</f>
        <v>0</v>
      </c>
      <c r="T53" s="29">
        <f>IF(H53=0,"",H53*(1+0.25*P53)*'Коефіцієнти АТО'!$S53*Параметри!$K$20/1000)</f>
        <v>5577.7591531960506</v>
      </c>
      <c r="U53" s="29">
        <f t="shared" si="3"/>
        <v>36399.5346172883</v>
      </c>
      <c r="V53" s="29">
        <f t="shared" si="4"/>
        <v>36399.5346172883</v>
      </c>
      <c r="W53" s="40">
        <f>ROUNDUP('Дані з ДІСО'!P53/Параметри!$K$24,0)</f>
        <v>0</v>
      </c>
      <c r="X53" s="40">
        <f>ROUNDUP('Дані з ДІСО'!Q53/Параметри!$K$24,0)</f>
        <v>0</v>
      </c>
      <c r="Y53" s="40">
        <f>ROUNDUP('Дані з ДІСО'!R53/Параметри!$K$24,0)</f>
        <v>0</v>
      </c>
      <c r="Z53" s="59">
        <f>(W53*Параметри!$K$33+X53*Параметри!$L$33+Y53*Параметри!$M$33)/18</f>
        <v>0</v>
      </c>
      <c r="AA53" s="41">
        <f>IF(J53=0,0,'Дані з ДІСО'!AA53/J53)</f>
        <v>0</v>
      </c>
      <c r="AB53" s="29">
        <f>(1+0.25*AA53)*Z53*Параметри!$K$51</f>
        <v>0</v>
      </c>
      <c r="AC53" s="29">
        <f>AB53*'Коефіцієнти АТО'!U53</f>
        <v>0</v>
      </c>
      <c r="AD53" s="29">
        <f>J53*(1+0.25*AA53)*Параметри!$K$66*Параметри!$K$20/1000</f>
        <v>0</v>
      </c>
      <c r="AE53" s="29">
        <f>(1+0.25*AA53)*J53*'Коефіцієнти АТО'!S53*Параметри!$K$20/1000</f>
        <v>0</v>
      </c>
      <c r="AF53" s="29">
        <f t="shared" si="0"/>
        <v>0</v>
      </c>
      <c r="AG53" s="29">
        <v>0</v>
      </c>
      <c r="AH53" s="40">
        <v>10</v>
      </c>
      <c r="AI53" s="40">
        <v>0</v>
      </c>
      <c r="AJ53" s="40">
        <f t="shared" si="1"/>
        <v>0</v>
      </c>
      <c r="AK53" s="29">
        <f>(AH53+AI53)*(1+0.25*AJ53)*Параметри!$K$53</f>
        <v>1794.2927569600006</v>
      </c>
      <c r="AL53" s="29">
        <f>ROUNDUP(('Дані з ДІСО'!AU53+'Дані з ДІСО'!AW53)/Параметри!$K$28,0)</f>
        <v>0</v>
      </c>
      <c r="AM53" s="64">
        <f>AL53*Параметри!$M$35/18</f>
        <v>0</v>
      </c>
      <c r="AN53" s="29">
        <f>IF(AL53=0,0,'Дані з ДІСО'!AW53/SUM('Дані з ДІСО'!AU53,'Дані з ДІСО'!AW53))</f>
        <v>0</v>
      </c>
      <c r="AO53" s="29">
        <f>(1+0.25*AN53)*AM53*Параметри!$K$51</f>
        <v>0</v>
      </c>
      <c r="AP53" s="40">
        <f>ROUNDUP(('Дані з ДІСО'!AE53+'Дані не з ДІСО'!E53+'Дані не з ДІСО'!G53)/Параметри!$K$69,0)</f>
        <v>0</v>
      </c>
      <c r="AQ53" s="40">
        <f t="shared" si="5"/>
        <v>0</v>
      </c>
      <c r="AR53" s="40">
        <f>IF(AP53=0,0,('Дані з ДІСО'!AH53+'Дані не з ДІСО'!G53)/('Дані з ДІСО'!AE53+'Дані не з ДІСО'!E53+'Дані не з ДІСО'!G53))</f>
        <v>0</v>
      </c>
      <c r="AS53" s="29">
        <f>AQ53*(1+0.25*AR53)*Параметри!$K$51</f>
        <v>0</v>
      </c>
      <c r="AT53" s="40">
        <f>ROUNDUP('Дані з ДІСО'!AF53/Параметри!$K$70,0)</f>
        <v>0</v>
      </c>
      <c r="AU53" s="40">
        <f t="shared" si="6"/>
        <v>0</v>
      </c>
      <c r="AV53" s="40">
        <f>IF(AT53=0,0,'Дані з ДІСО'!AI53/'Дані з ДІСО'!AF53)</f>
        <v>0</v>
      </c>
      <c r="AW53" s="29">
        <f>AU53*(1+0.25*AV53)*Параметри!$K$51</f>
        <v>0</v>
      </c>
      <c r="AX53" s="40">
        <f>ROUNDUP('Дані з ДІСО'!AR53/Параметри!$K$29,0)</f>
        <v>0</v>
      </c>
      <c r="AY53" s="40">
        <f>ROUNDUP('Дані з ДІСО'!AS53/Параметри!$K$29,0)</f>
        <v>0</v>
      </c>
      <c r="AZ53" s="40">
        <f>ROUNDUP('Дані з ДІСО'!AT53/Параметри!$K$29,0)</f>
        <v>0</v>
      </c>
      <c r="BA53" s="64">
        <f>(AX53*Параметри!$K$32+AY53*Параметри!$L$32+AZ53*Параметри!$M$32)/18</f>
        <v>0</v>
      </c>
      <c r="BB53" s="29">
        <f>(BA53*Параметри!$K$51+SUM('Дані з ДІСО'!AR53:AT53)*Параметри!$K$48*Параметри!$K$20/1000)*Параметри!$K$74</f>
        <v>0</v>
      </c>
      <c r="BC53" s="40">
        <f>ROUNDUP(('Дані не з ДІСО'!I53+'Дані не з ДІСО'!K53)/Параметри!$K$26,0)</f>
        <v>0</v>
      </c>
      <c r="BD53" s="29">
        <f>BC53*Параметри!$M$36/18</f>
        <v>0</v>
      </c>
      <c r="BE53" s="40">
        <f>IF(BC53=0,0,'Дані не з ДІСО'!K53/('Дані не з ДІСО'!I53+'Дані не з ДІСО'!K53))</f>
        <v>0</v>
      </c>
      <c r="BF53" s="29">
        <f>(1+0.25*BE53)*BD53*Параметри!$K$51</f>
        <v>0</v>
      </c>
      <c r="BG53" s="40">
        <f>ROUNDUP('Дані не з ДІСО'!M53/Параметри!$K$27,0)</f>
        <v>0</v>
      </c>
      <c r="BH53" s="40">
        <f>BG53*Параметри!$M$37/18</f>
        <v>0</v>
      </c>
      <c r="BI53" s="29">
        <f>BH53*Параметри!$K$51</f>
        <v>0</v>
      </c>
      <c r="BJ53" s="29">
        <f>'Дані не з ДІСО'!N53*Параметри!$K$76</f>
        <v>0</v>
      </c>
      <c r="BK53" s="40">
        <f>ROUNDUP('Дані з ДІСО'!V53/Параметри!$K$25,0)</f>
        <v>0</v>
      </c>
      <c r="BL53" s="40">
        <f>ROUNDUP('Дані з ДІСО'!W53/Параметри!$K$25,0)</f>
        <v>0</v>
      </c>
      <c r="BM53" s="40">
        <f>ROUNDUP('Дані з ДІСО'!X53/Параметри!$K$25,0)</f>
        <v>0</v>
      </c>
      <c r="BN53" s="40">
        <f>(BK53*Параметри!$K$34+BL53*Параметри!$L$34+BM53*Параметри!$M$34)/18</f>
        <v>0</v>
      </c>
      <c r="BO53" s="40">
        <f>IF(K53=0,0,'Дані з ДІСО'!AC53/K53)</f>
        <v>0</v>
      </c>
      <c r="BP53" s="29">
        <f>(1+0.25*BO53)*BN53*Параметри!$K$51</f>
        <v>0</v>
      </c>
      <c r="BQ53" s="29">
        <f>BP53*'Коефіцієнти АТО'!U53</f>
        <v>0</v>
      </c>
      <c r="BR53" s="29">
        <f>K53*(1+0.25*BO53)*Параметри!$K$66*Параметри!$K$20/1000</f>
        <v>0</v>
      </c>
      <c r="BS53" s="29">
        <f>(1+0.25*BO53)*K53*'Коефіцієнти АТО'!S53*Параметри!$K$20/1000</f>
        <v>0</v>
      </c>
      <c r="BT53" s="29">
        <f t="shared" si="7"/>
        <v>0</v>
      </c>
      <c r="BU53" s="40">
        <f>ROUNDUP('Дані з ДІСО'!AG53/Параметри!$K$71,0)</f>
        <v>0</v>
      </c>
      <c r="BV53" s="40">
        <f t="shared" si="8"/>
        <v>0</v>
      </c>
      <c r="BW53" s="40">
        <f>IF('Дані з ДІСО'!AG53=0,0,'Дані з ДІСО'!AJ53/'Дані з ДІСО'!AG53)</f>
        <v>0</v>
      </c>
      <c r="BX53" s="29">
        <f>BV53*(1+0.25*BW53)*Параметри!$K$51</f>
        <v>0</v>
      </c>
      <c r="BY53" s="29">
        <f>ROUND(IF(Параметри!$K$77="No",CC53,CC53*Параметри!$K$78)+AG53,1)</f>
        <v>34374.400000000001</v>
      </c>
      <c r="BZ53" s="29">
        <f>ROUND(IF(Параметри!$K$77="No",BF53,BF53*Параметри!$K$78),1)</f>
        <v>0</v>
      </c>
      <c r="CA53" s="29">
        <f>ROUND(IF(Параметри!$K$77="No",BI53,BI53*Параметри!$K$78),1)</f>
        <v>0</v>
      </c>
      <c r="CB53" s="29">
        <f>ROUND(IF(Параметри!$K$77="No",BJ53,BJ53*Параметри!$K$78),1)</f>
        <v>0</v>
      </c>
      <c r="CC53" s="29">
        <f t="shared" si="2"/>
        <v>38193.8273742483</v>
      </c>
    </row>
    <row r="54" spans="1:81">
      <c r="A54" s="9">
        <v>53</v>
      </c>
      <c r="B54" s="9" t="s">
        <v>3145</v>
      </c>
      <c r="C54" s="9" t="s">
        <v>3146</v>
      </c>
      <c r="D54" s="9" t="s">
        <v>3144</v>
      </c>
      <c r="E54" s="9" t="s">
        <v>21</v>
      </c>
      <c r="F54" s="9" t="s">
        <v>3202</v>
      </c>
      <c r="G54" s="9" t="s">
        <v>127</v>
      </c>
      <c r="H54" s="29">
        <f>SUM('Дані з ДІСО'!J54:L54)</f>
        <v>2493.5</v>
      </c>
      <c r="I54" s="29">
        <f>SUM('Дані з ДІСО'!G54:I54)</f>
        <v>224</v>
      </c>
      <c r="J54" s="29">
        <f>SUM('Дані з ДІСО'!P54:R54)</f>
        <v>0</v>
      </c>
      <c r="K54" s="29">
        <f>SUM('Дані з ДІСО'!V54:X54)</f>
        <v>0</v>
      </c>
      <c r="L54" s="40">
        <f>ROUNDUP('Дані з ДІСО'!J54/'Коефіцієнти АТО'!$R54,0)</f>
        <v>71</v>
      </c>
      <c r="M54" s="40">
        <f>ROUNDUP('Дані з ДІСО'!K54/'Коефіцієнти АТО'!$R54,0)</f>
        <v>100</v>
      </c>
      <c r="N54" s="40">
        <f>ROUNDUP('Дані з ДІСО'!L54/'Коефіцієнти АТО'!$R54,0)</f>
        <v>22</v>
      </c>
      <c r="O54" s="59">
        <f>(L54*Параметри!$K$32+M54*Параметри!$L$32+N54*Параметри!$M$32)/18</f>
        <v>315.77777777777777</v>
      </c>
      <c r="P54" s="41">
        <f>IF(H54=0,"",'Дані з ДІСО'!Y54/H54)</f>
        <v>0</v>
      </c>
      <c r="Q54" s="29">
        <f>IF(H54=0,"",(1+0.25*P54)*O54*Параметри!$K$51)</f>
        <v>64677.671053345774</v>
      </c>
      <c r="R54" s="29">
        <f>IF(H54=0,"",Q54*'Коефіцієнти АТО'!T54)</f>
        <v>1099.5204079068783</v>
      </c>
      <c r="S54" s="29">
        <f>IF(H54=0,"",H54*(1+0.25*P54)*Параметри!$K$66*Параметри!$K$20/1000)</f>
        <v>0</v>
      </c>
      <c r="T54" s="29">
        <f>IF(H54=0,"",H54*(1+0.25*P54)*'Коефіцієнти АТО'!$S54*Параметри!$K$20/1000)</f>
        <v>11390.585704034002</v>
      </c>
      <c r="U54" s="29">
        <f t="shared" si="3"/>
        <v>77167.77716528665</v>
      </c>
      <c r="V54" s="29">
        <f t="shared" si="4"/>
        <v>77167.77716528665</v>
      </c>
      <c r="W54" s="40">
        <f>ROUNDUP('Дані з ДІСО'!P54/Параметри!$K$24,0)</f>
        <v>0</v>
      </c>
      <c r="X54" s="40">
        <f>ROUNDUP('Дані з ДІСО'!Q54/Параметри!$K$24,0)</f>
        <v>0</v>
      </c>
      <c r="Y54" s="40">
        <f>ROUNDUP('Дані з ДІСО'!R54/Параметри!$K$24,0)</f>
        <v>0</v>
      </c>
      <c r="Z54" s="59">
        <f>(W54*Параметри!$K$33+X54*Параметри!$L$33+Y54*Параметри!$M$33)/18</f>
        <v>0</v>
      </c>
      <c r="AA54" s="41">
        <f>IF(J54=0,0,'Дані з ДІСО'!AA54/J54)</f>
        <v>0</v>
      </c>
      <c r="AB54" s="29">
        <f>(1+0.25*AA54)*Z54*Параметри!$K$51</f>
        <v>0</v>
      </c>
      <c r="AC54" s="29">
        <f>AB54*'Коефіцієнти АТО'!U54</f>
        <v>0</v>
      </c>
      <c r="AD54" s="29">
        <f>J54*(1+0.25*AA54)*Параметри!$K$66*Параметри!$K$20/1000</f>
        <v>0</v>
      </c>
      <c r="AE54" s="29">
        <f>(1+0.25*AA54)*J54*'Коефіцієнти АТО'!S54*Параметри!$K$20/1000</f>
        <v>0</v>
      </c>
      <c r="AF54" s="29">
        <f t="shared" si="0"/>
        <v>0</v>
      </c>
      <c r="AG54" s="29">
        <v>0</v>
      </c>
      <c r="AH54" s="40">
        <v>16</v>
      </c>
      <c r="AI54" s="40">
        <v>0</v>
      </c>
      <c r="AJ54" s="40">
        <f t="shared" si="1"/>
        <v>0</v>
      </c>
      <c r="AK54" s="29">
        <f>(AH54+AI54)*(1+0.25*AJ54)*Параметри!$K$53</f>
        <v>2870.8684111360008</v>
      </c>
      <c r="AL54" s="29">
        <f>ROUNDUP(('Дані з ДІСО'!AU54+'Дані з ДІСО'!AW54)/Параметри!$K$28,0)</f>
        <v>0</v>
      </c>
      <c r="AM54" s="64">
        <f>AL54*Параметри!$M$35/18</f>
        <v>0</v>
      </c>
      <c r="AN54" s="29">
        <f>IF(AL54=0,0,'Дані з ДІСО'!AW54/SUM('Дані з ДІСО'!AU54,'Дані з ДІСО'!AW54))</f>
        <v>0</v>
      </c>
      <c r="AO54" s="29">
        <f>(1+0.25*AN54)*AM54*Параметри!$K$51</f>
        <v>0</v>
      </c>
      <c r="AP54" s="40">
        <f>ROUNDUP(('Дані з ДІСО'!AE54+'Дані не з ДІСО'!E54+'Дані не з ДІСО'!G54)/Параметри!$K$69,0)</f>
        <v>0</v>
      </c>
      <c r="AQ54" s="40">
        <f t="shared" si="5"/>
        <v>0</v>
      </c>
      <c r="AR54" s="40">
        <f>IF(AP54=0,0,('Дані з ДІСО'!AH54+'Дані не з ДІСО'!G54)/('Дані з ДІСО'!AE54+'Дані не з ДІСО'!E54+'Дані не з ДІСО'!G54))</f>
        <v>0</v>
      </c>
      <c r="AS54" s="29">
        <f>AQ54*(1+0.25*AR54)*Параметри!$K$51</f>
        <v>0</v>
      </c>
      <c r="AT54" s="40">
        <f>ROUNDUP('Дані з ДІСО'!AF54/Параметри!$K$70,0)</f>
        <v>0</v>
      </c>
      <c r="AU54" s="40">
        <f t="shared" si="6"/>
        <v>0</v>
      </c>
      <c r="AV54" s="40">
        <f>IF(AT54=0,0,'Дані з ДІСО'!AI54/'Дані з ДІСО'!AF54)</f>
        <v>0</v>
      </c>
      <c r="AW54" s="29">
        <f>AU54*(1+0.25*AV54)*Параметри!$K$51</f>
        <v>0</v>
      </c>
      <c r="AX54" s="40">
        <f>ROUNDUP('Дані з ДІСО'!AR54/Параметри!$K$29,0)</f>
        <v>0</v>
      </c>
      <c r="AY54" s="40">
        <f>ROUNDUP('Дані з ДІСО'!AS54/Параметри!$K$29,0)</f>
        <v>0</v>
      </c>
      <c r="AZ54" s="40">
        <f>ROUNDUP('Дані з ДІСО'!AT54/Параметри!$K$29,0)</f>
        <v>0</v>
      </c>
      <c r="BA54" s="64">
        <f>(AX54*Параметри!$K$32+AY54*Параметри!$L$32+AZ54*Параметри!$M$32)/18</f>
        <v>0</v>
      </c>
      <c r="BB54" s="29">
        <f>(BA54*Параметри!$K$51+SUM('Дані з ДІСО'!AR54:AT54)*Параметри!$K$48*Параметри!$K$20/1000)*Параметри!$K$74</f>
        <v>0</v>
      </c>
      <c r="BC54" s="40">
        <f>ROUNDUP(('Дані не з ДІСО'!I54+'Дані не з ДІСО'!K54)/Параметри!$K$26,0)</f>
        <v>0</v>
      </c>
      <c r="BD54" s="29">
        <f>BC54*Параметри!$M$36/18</f>
        <v>0</v>
      </c>
      <c r="BE54" s="40">
        <f>IF(BC54=0,0,'Дані не з ДІСО'!K54/('Дані не з ДІСО'!I54+'Дані не з ДІСО'!K54))</f>
        <v>0</v>
      </c>
      <c r="BF54" s="29">
        <f>(1+0.25*BE54)*BD54*Параметри!$K$51</f>
        <v>0</v>
      </c>
      <c r="BG54" s="40">
        <f>ROUNDUP('Дані не з ДІСО'!M54/Параметри!$K$27,0)</f>
        <v>0</v>
      </c>
      <c r="BH54" s="40">
        <f>BG54*Параметри!$M$37/18</f>
        <v>0</v>
      </c>
      <c r="BI54" s="29">
        <f>BH54*Параметри!$K$51</f>
        <v>0</v>
      </c>
      <c r="BJ54" s="29">
        <f>'Дані не з ДІСО'!N54*Параметри!$K$76</f>
        <v>0</v>
      </c>
      <c r="BK54" s="40">
        <f>ROUNDUP('Дані з ДІСО'!V54/Параметри!$K$25,0)</f>
        <v>0</v>
      </c>
      <c r="BL54" s="40">
        <f>ROUNDUP('Дані з ДІСО'!W54/Параметри!$K$25,0)</f>
        <v>0</v>
      </c>
      <c r="BM54" s="40">
        <f>ROUNDUP('Дані з ДІСО'!X54/Параметри!$K$25,0)</f>
        <v>0</v>
      </c>
      <c r="BN54" s="40">
        <f>(BK54*Параметри!$K$34+BL54*Параметри!$L$34+BM54*Параметри!$M$34)/18</f>
        <v>0</v>
      </c>
      <c r="BO54" s="40">
        <f>IF(K54=0,0,'Дані з ДІСО'!AC54/K54)</f>
        <v>0</v>
      </c>
      <c r="BP54" s="29">
        <f>(1+0.25*BO54)*BN54*Параметри!$K$51</f>
        <v>0</v>
      </c>
      <c r="BQ54" s="29">
        <f>BP54*'Коефіцієнти АТО'!U54</f>
        <v>0</v>
      </c>
      <c r="BR54" s="29">
        <f>K54*(1+0.25*BO54)*Параметри!$K$66*Параметри!$K$20/1000</f>
        <v>0</v>
      </c>
      <c r="BS54" s="29">
        <f>(1+0.25*BO54)*K54*'Коефіцієнти АТО'!S54*Параметри!$K$20/1000</f>
        <v>0</v>
      </c>
      <c r="BT54" s="29">
        <f t="shared" si="7"/>
        <v>0</v>
      </c>
      <c r="BU54" s="40">
        <f>ROUNDUP('Дані з ДІСО'!AG54/Параметри!$K$71,0)</f>
        <v>0</v>
      </c>
      <c r="BV54" s="40">
        <f t="shared" si="8"/>
        <v>0</v>
      </c>
      <c r="BW54" s="40">
        <f>IF('Дані з ДІСО'!AG54=0,0,'Дані з ДІСО'!AJ54/'Дані з ДІСО'!AG54)</f>
        <v>0</v>
      </c>
      <c r="BX54" s="29">
        <f>BV54*(1+0.25*BW54)*Параметри!$K$51</f>
        <v>0</v>
      </c>
      <c r="BY54" s="29">
        <f>ROUND(IF(Параметри!$K$77="No",CC54,CC54*Параметри!$K$78)+AG54,1)</f>
        <v>72034.8</v>
      </c>
      <c r="BZ54" s="29">
        <f>ROUND(IF(Параметри!$K$77="No",BF54,BF54*Параметри!$K$78),1)</f>
        <v>0</v>
      </c>
      <c r="CA54" s="29">
        <f>ROUND(IF(Параметри!$K$77="No",BI54,BI54*Параметри!$K$78),1)</f>
        <v>0</v>
      </c>
      <c r="CB54" s="29">
        <f>ROUND(IF(Параметри!$K$77="No",BJ54,BJ54*Параметри!$K$78),1)</f>
        <v>0</v>
      </c>
      <c r="CC54" s="29">
        <f t="shared" si="2"/>
        <v>80038.645576422656</v>
      </c>
    </row>
    <row r="55" spans="1:81">
      <c r="A55" s="9">
        <v>54</v>
      </c>
      <c r="B55" s="9" t="s">
        <v>3148</v>
      </c>
      <c r="C55" s="9" t="s">
        <v>3148</v>
      </c>
      <c r="D55" s="9" t="s">
        <v>3144</v>
      </c>
      <c r="E55" s="9" t="s">
        <v>24</v>
      </c>
      <c r="F55" s="9" t="s">
        <v>3203</v>
      </c>
      <c r="G55" s="9" t="s">
        <v>129</v>
      </c>
      <c r="H55" s="29">
        <f>SUM('Дані з ДІСО'!J55:L55)</f>
        <v>757</v>
      </c>
      <c r="I55" s="29">
        <f>SUM('Дані з ДІСО'!G55:I55)</f>
        <v>63</v>
      </c>
      <c r="J55" s="29">
        <f>SUM('Дані з ДІСО'!P55:R55)</f>
        <v>0</v>
      </c>
      <c r="K55" s="29">
        <f>SUM('Дані з ДІСО'!V55:X55)</f>
        <v>0</v>
      </c>
      <c r="L55" s="40">
        <f>ROUNDUP('Дані з ДІСО'!J55/'Коефіцієнти АТО'!$R55,0)</f>
        <v>23</v>
      </c>
      <c r="M55" s="40">
        <f>ROUNDUP('Дані з ДІСО'!K55/'Коефіцієнти АТО'!$R55,0)</f>
        <v>32</v>
      </c>
      <c r="N55" s="40">
        <f>ROUNDUP('Дані з ДІСО'!L55/'Коефіцієнти АТО'!$R55,0)</f>
        <v>7</v>
      </c>
      <c r="O55" s="59">
        <f>(L55*Параметри!$K$32+M55*Параметри!$L$32+N55*Параметри!$M$32)/18</f>
        <v>101.32777777777778</v>
      </c>
      <c r="P55" s="41">
        <f>IF(H55=0,"",'Дані з ДІСО'!Y55/H55)</f>
        <v>0</v>
      </c>
      <c r="Q55" s="29">
        <f>IF(H55=0,"",(1+0.25*P55)*O55*Параметри!$K$51)</f>
        <v>20753.97681812058</v>
      </c>
      <c r="R55" s="29">
        <f>IF(H55=0,"",Q55*'Коефіцієнти АТО'!T55)</f>
        <v>352.81760590804987</v>
      </c>
      <c r="S55" s="29">
        <f>IF(H55=0,"",H55*(1+0.25*P55)*Параметри!$K$66*Параметри!$K$20/1000)</f>
        <v>0</v>
      </c>
      <c r="T55" s="29">
        <f>IF(H55=0,"",H55*(1+0.25*P55)*'Коефіцієнти АТО'!$S55*Параметри!$K$20/1000)</f>
        <v>3818.2749233970681</v>
      </c>
      <c r="U55" s="29">
        <f t="shared" si="3"/>
        <v>24925.069347425699</v>
      </c>
      <c r="V55" s="29">
        <f t="shared" si="4"/>
        <v>24925.069347425699</v>
      </c>
      <c r="W55" s="40">
        <f>ROUNDUP('Дані з ДІСО'!P55/Параметри!$K$24,0)</f>
        <v>0</v>
      </c>
      <c r="X55" s="40">
        <f>ROUNDUP('Дані з ДІСО'!Q55/Параметри!$K$24,0)</f>
        <v>0</v>
      </c>
      <c r="Y55" s="40">
        <f>ROUNDUP('Дані з ДІСО'!R55/Параметри!$K$24,0)</f>
        <v>0</v>
      </c>
      <c r="Z55" s="59">
        <f>(W55*Параметри!$K$33+X55*Параметри!$L$33+Y55*Параметри!$M$33)/18</f>
        <v>0</v>
      </c>
      <c r="AA55" s="41">
        <f>IF(J55=0,0,'Дані з ДІСО'!AA55/J55)</f>
        <v>0</v>
      </c>
      <c r="AB55" s="29">
        <f>(1+0.25*AA55)*Z55*Параметри!$K$51</f>
        <v>0</v>
      </c>
      <c r="AC55" s="29">
        <f>AB55*'Коефіцієнти АТО'!U55</f>
        <v>0</v>
      </c>
      <c r="AD55" s="29">
        <f>J55*(1+0.25*AA55)*Параметри!$K$66*Параметри!$K$20/1000</f>
        <v>0</v>
      </c>
      <c r="AE55" s="29">
        <f>(1+0.25*AA55)*J55*'Коефіцієнти АТО'!S55*Параметри!$K$20/1000</f>
        <v>0</v>
      </c>
      <c r="AF55" s="29">
        <f t="shared" si="0"/>
        <v>0</v>
      </c>
      <c r="AG55" s="29">
        <v>0</v>
      </c>
      <c r="AH55" s="40">
        <v>8</v>
      </c>
      <c r="AI55" s="40">
        <v>0</v>
      </c>
      <c r="AJ55" s="40">
        <f t="shared" si="1"/>
        <v>0</v>
      </c>
      <c r="AK55" s="29">
        <f>(AH55+AI55)*(1+0.25*AJ55)*Параметри!$K$53</f>
        <v>1435.4342055680004</v>
      </c>
      <c r="AL55" s="29">
        <f>ROUNDUP(('Дані з ДІСО'!AU55+'Дані з ДІСО'!AW55)/Параметри!$K$28,0)</f>
        <v>0</v>
      </c>
      <c r="AM55" s="64">
        <f>AL55*Параметри!$M$35/18</f>
        <v>0</v>
      </c>
      <c r="AN55" s="29">
        <f>IF(AL55=0,0,'Дані з ДІСО'!AW55/SUM('Дані з ДІСО'!AU55,'Дані з ДІСО'!AW55))</f>
        <v>0</v>
      </c>
      <c r="AO55" s="29">
        <f>(1+0.25*AN55)*AM55*Параметри!$K$51</f>
        <v>0</v>
      </c>
      <c r="AP55" s="40">
        <f>ROUNDUP(('Дані з ДІСО'!AE55+'Дані не з ДІСО'!E55+'Дані не з ДІСО'!G55)/Параметри!$K$69,0)</f>
        <v>0</v>
      </c>
      <c r="AQ55" s="40">
        <f t="shared" si="5"/>
        <v>0</v>
      </c>
      <c r="AR55" s="40">
        <f>IF(AP55=0,0,('Дані з ДІСО'!AH55+'Дані не з ДІСО'!G55)/('Дані з ДІСО'!AE55+'Дані не з ДІСО'!E55+'Дані не з ДІСО'!G55))</f>
        <v>0</v>
      </c>
      <c r="AS55" s="29">
        <f>AQ55*(1+0.25*AR55)*Параметри!$K$51</f>
        <v>0</v>
      </c>
      <c r="AT55" s="40">
        <f>ROUNDUP('Дані з ДІСО'!AF55/Параметри!$K$70,0)</f>
        <v>0</v>
      </c>
      <c r="AU55" s="40">
        <f t="shared" si="6"/>
        <v>0</v>
      </c>
      <c r="AV55" s="40">
        <f>IF(AT55=0,0,'Дані з ДІСО'!AI55/'Дані з ДІСО'!AF55)</f>
        <v>0</v>
      </c>
      <c r="AW55" s="29">
        <f>AU55*(1+0.25*AV55)*Параметри!$K$51</f>
        <v>0</v>
      </c>
      <c r="AX55" s="40">
        <f>ROUNDUP('Дані з ДІСО'!AR55/Параметри!$K$29,0)</f>
        <v>0</v>
      </c>
      <c r="AY55" s="40">
        <f>ROUNDUP('Дані з ДІСО'!AS55/Параметри!$K$29,0)</f>
        <v>0</v>
      </c>
      <c r="AZ55" s="40">
        <f>ROUNDUP('Дані з ДІСО'!AT55/Параметри!$K$29,0)</f>
        <v>0</v>
      </c>
      <c r="BA55" s="64">
        <f>(AX55*Параметри!$K$32+AY55*Параметри!$L$32+AZ55*Параметри!$M$32)/18</f>
        <v>0</v>
      </c>
      <c r="BB55" s="29">
        <f>(BA55*Параметри!$K$51+SUM('Дані з ДІСО'!AR55:AT55)*Параметри!$K$48*Параметри!$K$20/1000)*Параметри!$K$74</f>
        <v>0</v>
      </c>
      <c r="BC55" s="40">
        <f>ROUNDUP(('Дані не з ДІСО'!I55+'Дані не з ДІСО'!K55)/Параметри!$K$26,0)</f>
        <v>0</v>
      </c>
      <c r="BD55" s="29">
        <f>BC55*Параметри!$M$36/18</f>
        <v>0</v>
      </c>
      <c r="BE55" s="40">
        <f>IF(BC55=0,0,'Дані не з ДІСО'!K55/('Дані не з ДІСО'!I55+'Дані не з ДІСО'!K55))</f>
        <v>0</v>
      </c>
      <c r="BF55" s="29">
        <f>(1+0.25*BE55)*BD55*Параметри!$K$51</f>
        <v>0</v>
      </c>
      <c r="BG55" s="40">
        <f>ROUNDUP('Дані не з ДІСО'!M55/Параметри!$K$27,0)</f>
        <v>0</v>
      </c>
      <c r="BH55" s="40">
        <f>BG55*Параметри!$M$37/18</f>
        <v>0</v>
      </c>
      <c r="BI55" s="29">
        <f>BH55*Параметри!$K$51</f>
        <v>0</v>
      </c>
      <c r="BJ55" s="29">
        <f>'Дані не з ДІСО'!N55*Параметри!$K$76</f>
        <v>0</v>
      </c>
      <c r="BK55" s="40">
        <f>ROUNDUP('Дані з ДІСО'!V55/Параметри!$K$25,0)</f>
        <v>0</v>
      </c>
      <c r="BL55" s="40">
        <f>ROUNDUP('Дані з ДІСО'!W55/Параметри!$K$25,0)</f>
        <v>0</v>
      </c>
      <c r="BM55" s="40">
        <f>ROUNDUP('Дані з ДІСО'!X55/Параметри!$K$25,0)</f>
        <v>0</v>
      </c>
      <c r="BN55" s="40">
        <f>(BK55*Параметри!$K$34+BL55*Параметри!$L$34+BM55*Параметри!$M$34)/18</f>
        <v>0</v>
      </c>
      <c r="BO55" s="40">
        <f>IF(K55=0,0,'Дані з ДІСО'!AC55/K55)</f>
        <v>0</v>
      </c>
      <c r="BP55" s="29">
        <f>(1+0.25*BO55)*BN55*Параметри!$K$51</f>
        <v>0</v>
      </c>
      <c r="BQ55" s="29">
        <f>BP55*'Коефіцієнти АТО'!U55</f>
        <v>0</v>
      </c>
      <c r="BR55" s="29">
        <f>K55*(1+0.25*BO55)*Параметри!$K$66*Параметри!$K$20/1000</f>
        <v>0</v>
      </c>
      <c r="BS55" s="29">
        <f>(1+0.25*BO55)*K55*'Коефіцієнти АТО'!S55*Параметри!$K$20/1000</f>
        <v>0</v>
      </c>
      <c r="BT55" s="29">
        <f t="shared" si="7"/>
        <v>0</v>
      </c>
      <c r="BU55" s="40">
        <f>ROUNDUP('Дані з ДІСО'!AG55/Параметри!$K$71,0)</f>
        <v>0</v>
      </c>
      <c r="BV55" s="40">
        <f t="shared" si="8"/>
        <v>0</v>
      </c>
      <c r="BW55" s="40">
        <f>IF('Дані з ДІСО'!AG55=0,0,'Дані з ДІСО'!AJ55/'Дані з ДІСО'!AG55)</f>
        <v>0</v>
      </c>
      <c r="BX55" s="29">
        <f>BV55*(1+0.25*BW55)*Параметри!$K$51</f>
        <v>0</v>
      </c>
      <c r="BY55" s="29">
        <f>ROUND(IF(Параметри!$K$77="No",CC55,CC55*Параметри!$K$78)+AG55,1)</f>
        <v>23724.5</v>
      </c>
      <c r="BZ55" s="29">
        <f>ROUND(IF(Параметри!$K$77="No",BF55,BF55*Параметри!$K$78),1)</f>
        <v>0</v>
      </c>
      <c r="CA55" s="29">
        <f>ROUND(IF(Параметри!$K$77="No",BI55,BI55*Параметри!$K$78),1)</f>
        <v>0</v>
      </c>
      <c r="CB55" s="29">
        <f>ROUND(IF(Параметри!$K$77="No",BJ55,BJ55*Параметри!$K$78),1)</f>
        <v>0</v>
      </c>
      <c r="CC55" s="29">
        <f t="shared" si="2"/>
        <v>26360.503552993698</v>
      </c>
    </row>
    <row r="56" spans="1:81">
      <c r="A56" s="9">
        <v>55</v>
      </c>
      <c r="B56" s="9" t="s">
        <v>3148</v>
      </c>
      <c r="C56" s="9" t="s">
        <v>3148</v>
      </c>
      <c r="D56" s="9" t="s">
        <v>3144</v>
      </c>
      <c r="E56" s="9" t="s">
        <v>24</v>
      </c>
      <c r="F56" s="9" t="s">
        <v>3204</v>
      </c>
      <c r="G56" s="9" t="s">
        <v>131</v>
      </c>
      <c r="H56" s="29">
        <f>SUM('Дані з ДІСО'!J56:L56)</f>
        <v>716</v>
      </c>
      <c r="I56" s="29">
        <f>SUM('Дані з ДІСО'!G56:I56)</f>
        <v>68</v>
      </c>
      <c r="J56" s="29">
        <f>SUM('Дані з ДІСО'!P56:R56)</f>
        <v>0</v>
      </c>
      <c r="K56" s="29">
        <f>SUM('Дані з ДІСО'!V56:X56)</f>
        <v>0</v>
      </c>
      <c r="L56" s="40">
        <f>ROUNDUP('Дані з ДІСО'!J56/'Коефіцієнти АТО'!$R56,0)</f>
        <v>24</v>
      </c>
      <c r="M56" s="40">
        <f>ROUNDUP('Дані з ДІСО'!K56/'Коефіцієнти АТО'!$R56,0)</f>
        <v>31</v>
      </c>
      <c r="N56" s="40">
        <f>ROUNDUP('Дані з ДІСО'!L56/'Коефіцієнти АТО'!$R56,0)</f>
        <v>4</v>
      </c>
      <c r="O56" s="59">
        <f>(L56*Параметри!$K$32+M56*Параметри!$L$32+N56*Параметри!$M$32)/18</f>
        <v>94.87222222222222</v>
      </c>
      <c r="P56" s="41">
        <f>IF(H56=0,"",'Дані з ДІСО'!Y56/H56)</f>
        <v>0</v>
      </c>
      <c r="Q56" s="29">
        <f>IF(H56=0,"",(1+0.25*P56)*O56*Параметри!$K$51)</f>
        <v>19431.74856752262</v>
      </c>
      <c r="R56" s="29">
        <f>IF(H56=0,"",Q56*'Коефіцієнти АТО'!T56)</f>
        <v>330.33972564788456</v>
      </c>
      <c r="S56" s="29">
        <f>IF(H56=0,"",H56*(1+0.25*P56)*Параметри!$K$66*Параметри!$K$20/1000)</f>
        <v>0</v>
      </c>
      <c r="T56" s="29">
        <f>IF(H56=0,"",H56*(1+0.25*P56)*'Коефіцієнти АТО'!$S56*Параметри!$K$20/1000)</f>
        <v>3611.4727148643337</v>
      </c>
      <c r="U56" s="29">
        <f t="shared" si="3"/>
        <v>23373.561008034838</v>
      </c>
      <c r="V56" s="29">
        <f t="shared" si="4"/>
        <v>23373.561008034838</v>
      </c>
      <c r="W56" s="40">
        <f>ROUNDUP('Дані з ДІСО'!P56/Параметри!$K$24,0)</f>
        <v>0</v>
      </c>
      <c r="X56" s="40">
        <f>ROUNDUP('Дані з ДІСО'!Q56/Параметри!$K$24,0)</f>
        <v>0</v>
      </c>
      <c r="Y56" s="40">
        <f>ROUNDUP('Дані з ДІСО'!R56/Параметри!$K$24,0)</f>
        <v>0</v>
      </c>
      <c r="Z56" s="59">
        <f>(W56*Параметри!$K$33+X56*Параметри!$L$33+Y56*Параметри!$M$33)/18</f>
        <v>0</v>
      </c>
      <c r="AA56" s="41">
        <f>IF(J56=0,0,'Дані з ДІСО'!AA56/J56)</f>
        <v>0</v>
      </c>
      <c r="AB56" s="29">
        <f>(1+0.25*AA56)*Z56*Параметри!$K$51</f>
        <v>0</v>
      </c>
      <c r="AC56" s="29">
        <f>AB56*'Коефіцієнти АТО'!U56</f>
        <v>0</v>
      </c>
      <c r="AD56" s="29">
        <f>J56*(1+0.25*AA56)*Параметри!$K$66*Параметри!$K$20/1000</f>
        <v>0</v>
      </c>
      <c r="AE56" s="29">
        <f>(1+0.25*AA56)*J56*'Коефіцієнти АТО'!S56*Параметри!$K$20/1000</f>
        <v>0</v>
      </c>
      <c r="AF56" s="29">
        <f t="shared" si="0"/>
        <v>0</v>
      </c>
      <c r="AG56" s="29">
        <v>0</v>
      </c>
      <c r="AH56" s="40">
        <v>0</v>
      </c>
      <c r="AI56" s="40">
        <v>0</v>
      </c>
      <c r="AJ56" s="40">
        <f t="shared" si="1"/>
        <v>0</v>
      </c>
      <c r="AK56" s="29">
        <f>(AH56+AI56)*(1+0.25*AJ56)*Параметри!$K$53</f>
        <v>0</v>
      </c>
      <c r="AL56" s="29">
        <f>ROUNDUP(('Дані з ДІСО'!AU56+'Дані з ДІСО'!AW56)/Параметри!$K$28,0)</f>
        <v>0</v>
      </c>
      <c r="AM56" s="64">
        <f>AL56*Параметри!$M$35/18</f>
        <v>0</v>
      </c>
      <c r="AN56" s="29">
        <f>IF(AL56=0,0,'Дані з ДІСО'!AW56/SUM('Дані з ДІСО'!AU56,'Дані з ДІСО'!AW56))</f>
        <v>0</v>
      </c>
      <c r="AO56" s="29">
        <f>(1+0.25*AN56)*AM56*Параметри!$K$51</f>
        <v>0</v>
      </c>
      <c r="AP56" s="40">
        <f>ROUNDUP(('Дані з ДІСО'!AE56+'Дані не з ДІСО'!E56+'Дані не з ДІСО'!G56)/Параметри!$K$69,0)</f>
        <v>0</v>
      </c>
      <c r="AQ56" s="40">
        <f t="shared" si="5"/>
        <v>0</v>
      </c>
      <c r="AR56" s="40">
        <f>IF(AP56=0,0,('Дані з ДІСО'!AH56+'Дані не з ДІСО'!G56)/('Дані з ДІСО'!AE56+'Дані не з ДІСО'!E56+'Дані не з ДІСО'!G56))</f>
        <v>0</v>
      </c>
      <c r="AS56" s="29">
        <f>AQ56*(1+0.25*AR56)*Параметри!$K$51</f>
        <v>0</v>
      </c>
      <c r="AT56" s="40">
        <f>ROUNDUP('Дані з ДІСО'!AF56/Параметри!$K$70,0)</f>
        <v>0</v>
      </c>
      <c r="AU56" s="40">
        <f t="shared" si="6"/>
        <v>0</v>
      </c>
      <c r="AV56" s="40">
        <f>IF(AT56=0,0,'Дані з ДІСО'!AI56/'Дані з ДІСО'!AF56)</f>
        <v>0</v>
      </c>
      <c r="AW56" s="29">
        <f>AU56*(1+0.25*AV56)*Параметри!$K$51</f>
        <v>0</v>
      </c>
      <c r="AX56" s="40">
        <f>ROUNDUP('Дані з ДІСО'!AR56/Параметри!$K$29,0)</f>
        <v>0</v>
      </c>
      <c r="AY56" s="40">
        <f>ROUNDUP('Дані з ДІСО'!AS56/Параметри!$K$29,0)</f>
        <v>0</v>
      </c>
      <c r="AZ56" s="40">
        <f>ROUNDUP('Дані з ДІСО'!AT56/Параметри!$K$29,0)</f>
        <v>0</v>
      </c>
      <c r="BA56" s="64">
        <f>(AX56*Параметри!$K$32+AY56*Параметри!$L$32+AZ56*Параметри!$M$32)/18</f>
        <v>0</v>
      </c>
      <c r="BB56" s="29">
        <f>(BA56*Параметри!$K$51+SUM('Дані з ДІСО'!AR56:AT56)*Параметри!$K$48*Параметри!$K$20/1000)*Параметри!$K$74</f>
        <v>0</v>
      </c>
      <c r="BC56" s="40">
        <f>ROUNDUP(('Дані не з ДІСО'!I56+'Дані не з ДІСО'!K56)/Параметри!$K$26,0)</f>
        <v>0</v>
      </c>
      <c r="BD56" s="29">
        <f>BC56*Параметри!$M$36/18</f>
        <v>0</v>
      </c>
      <c r="BE56" s="40">
        <f>IF(BC56=0,0,'Дані не з ДІСО'!K56/('Дані не з ДІСО'!I56+'Дані не з ДІСО'!K56))</f>
        <v>0</v>
      </c>
      <c r="BF56" s="29">
        <f>(1+0.25*BE56)*BD56*Параметри!$K$51</f>
        <v>0</v>
      </c>
      <c r="BG56" s="40">
        <f>ROUNDUP('Дані не з ДІСО'!M56/Параметри!$K$27,0)</f>
        <v>0</v>
      </c>
      <c r="BH56" s="40">
        <f>BG56*Параметри!$M$37/18</f>
        <v>0</v>
      </c>
      <c r="BI56" s="29">
        <f>BH56*Параметри!$K$51</f>
        <v>0</v>
      </c>
      <c r="BJ56" s="29">
        <f>'Дані не з ДІСО'!N56*Параметри!$K$76</f>
        <v>0</v>
      </c>
      <c r="BK56" s="40">
        <f>ROUNDUP('Дані з ДІСО'!V56/Параметри!$K$25,0)</f>
        <v>0</v>
      </c>
      <c r="BL56" s="40">
        <f>ROUNDUP('Дані з ДІСО'!W56/Параметри!$K$25,0)</f>
        <v>0</v>
      </c>
      <c r="BM56" s="40">
        <f>ROUNDUP('Дані з ДІСО'!X56/Параметри!$K$25,0)</f>
        <v>0</v>
      </c>
      <c r="BN56" s="40">
        <f>(BK56*Параметри!$K$34+BL56*Параметри!$L$34+BM56*Параметри!$M$34)/18</f>
        <v>0</v>
      </c>
      <c r="BO56" s="40">
        <f>IF(K56=0,0,'Дані з ДІСО'!AC56/K56)</f>
        <v>0</v>
      </c>
      <c r="BP56" s="29">
        <f>(1+0.25*BO56)*BN56*Параметри!$K$51</f>
        <v>0</v>
      </c>
      <c r="BQ56" s="29">
        <f>BP56*'Коефіцієнти АТО'!U56</f>
        <v>0</v>
      </c>
      <c r="BR56" s="29">
        <f>K56*(1+0.25*BO56)*Параметри!$K$66*Параметри!$K$20/1000</f>
        <v>0</v>
      </c>
      <c r="BS56" s="29">
        <f>(1+0.25*BO56)*K56*'Коефіцієнти АТО'!S56*Параметри!$K$20/1000</f>
        <v>0</v>
      </c>
      <c r="BT56" s="29">
        <f t="shared" si="7"/>
        <v>0</v>
      </c>
      <c r="BU56" s="40">
        <f>ROUNDUP('Дані з ДІСО'!AG56/Параметри!$K$71,0)</f>
        <v>0</v>
      </c>
      <c r="BV56" s="40">
        <f t="shared" si="8"/>
        <v>0</v>
      </c>
      <c r="BW56" s="40">
        <f>IF('Дані з ДІСО'!AG56=0,0,'Дані з ДІСО'!AJ56/'Дані з ДІСО'!AG56)</f>
        <v>0</v>
      </c>
      <c r="BX56" s="29">
        <f>BV56*(1+0.25*BW56)*Параметри!$K$51</f>
        <v>0</v>
      </c>
      <c r="BY56" s="29">
        <f>ROUND(IF(Параметри!$K$77="No",CC56,CC56*Параметри!$K$78)+AG56,1)</f>
        <v>21036.2</v>
      </c>
      <c r="BZ56" s="29">
        <f>ROUND(IF(Параметри!$K$77="No",BF56,BF56*Параметри!$K$78),1)</f>
        <v>0</v>
      </c>
      <c r="CA56" s="29">
        <f>ROUND(IF(Параметри!$K$77="No",BI56,BI56*Параметри!$K$78),1)</f>
        <v>0</v>
      </c>
      <c r="CB56" s="29">
        <f>ROUND(IF(Параметри!$K$77="No",BJ56,BJ56*Параметри!$K$78),1)</f>
        <v>0</v>
      </c>
      <c r="CC56" s="29">
        <f t="shared" si="2"/>
        <v>23373.561008034838</v>
      </c>
    </row>
    <row r="57" spans="1:81">
      <c r="A57" s="9">
        <v>56</v>
      </c>
      <c r="B57" s="9" t="s">
        <v>3151</v>
      </c>
      <c r="C57" s="9" t="s">
        <v>3151</v>
      </c>
      <c r="D57" s="9" t="s">
        <v>3144</v>
      </c>
      <c r="E57" s="9" t="s">
        <v>29</v>
      </c>
      <c r="F57" s="9" t="s">
        <v>3205</v>
      </c>
      <c r="G57" s="9" t="s">
        <v>133</v>
      </c>
      <c r="H57" s="29">
        <f>SUM('Дані з ДІСО'!J57:L57)</f>
        <v>2093.5</v>
      </c>
      <c r="I57" s="29">
        <f>SUM('Дані з ДІСО'!G57:I57)</f>
        <v>103</v>
      </c>
      <c r="J57" s="29">
        <f>SUM('Дані з ДІСО'!P57:R57)</f>
        <v>0</v>
      </c>
      <c r="K57" s="29">
        <f>SUM('Дані з ДІСО'!V57:X57)</f>
        <v>0</v>
      </c>
      <c r="L57" s="40">
        <f>ROUNDUP('Дані з ДІСО'!J57/'Коефіцієнти АТО'!$R57,0)</f>
        <v>47</v>
      </c>
      <c r="M57" s="40">
        <f>ROUNDUP('Дані з ДІСО'!K57/'Коефіцієнти АТО'!$R57,0)</f>
        <v>60</v>
      </c>
      <c r="N57" s="40">
        <f>ROUNDUP('Дані з ДІСО'!L57/'Коефіцієнти АТО'!$R57,0)</f>
        <v>11</v>
      </c>
      <c r="O57" s="59">
        <f>(L57*Параметри!$K$32+M57*Параметри!$L$32+N57*Параметри!$M$32)/18</f>
        <v>190.75</v>
      </c>
      <c r="P57" s="41">
        <f>IF(H57=0,"",'Дані з ДІСО'!Y57/H57)</f>
        <v>0</v>
      </c>
      <c r="Q57" s="29">
        <f>IF(H57=0,"",(1+0.25*P57)*O57*Параметри!$K$51)</f>
        <v>39069.455236041998</v>
      </c>
      <c r="R57" s="29">
        <f>IF(H57=0,"",Q57*'Коефіцієнти АТО'!T57)</f>
        <v>664.18073901271407</v>
      </c>
      <c r="S57" s="29">
        <f>IF(H57=0,"",H57*(1+0.25*P57)*Параметри!$K$66*Параметри!$K$20/1000)</f>
        <v>0</v>
      </c>
      <c r="T57" s="29">
        <f>IF(H57=0,"",H57*(1+0.25*P57)*'Коефіцієнти АТО'!$S57*Параметри!$K$20/1000)</f>
        <v>8567.1597851914394</v>
      </c>
      <c r="U57" s="29">
        <f t="shared" si="3"/>
        <v>48300.795760246154</v>
      </c>
      <c r="V57" s="29">
        <f t="shared" si="4"/>
        <v>48300.795760246154</v>
      </c>
      <c r="W57" s="40">
        <f>ROUNDUP('Дані з ДІСО'!P57/Параметри!$K$24,0)</f>
        <v>0</v>
      </c>
      <c r="X57" s="40">
        <f>ROUNDUP('Дані з ДІСО'!Q57/Параметри!$K$24,0)</f>
        <v>0</v>
      </c>
      <c r="Y57" s="40">
        <f>ROUNDUP('Дані з ДІСО'!R57/Параметри!$K$24,0)</f>
        <v>0</v>
      </c>
      <c r="Z57" s="59">
        <f>(W57*Параметри!$K$33+X57*Параметри!$L$33+Y57*Параметри!$M$33)/18</f>
        <v>0</v>
      </c>
      <c r="AA57" s="41">
        <f>IF(J57=0,0,'Дані з ДІСО'!AA57/J57)</f>
        <v>0</v>
      </c>
      <c r="AB57" s="29">
        <f>(1+0.25*AA57)*Z57*Параметри!$K$51</f>
        <v>0</v>
      </c>
      <c r="AC57" s="29">
        <f>AB57*'Коефіцієнти АТО'!U57</f>
        <v>0</v>
      </c>
      <c r="AD57" s="29">
        <f>J57*(1+0.25*AA57)*Параметри!$K$66*Параметри!$K$20/1000</f>
        <v>0</v>
      </c>
      <c r="AE57" s="29">
        <f>(1+0.25*AA57)*J57*'Коефіцієнти АТО'!S57*Параметри!$K$20/1000</f>
        <v>0</v>
      </c>
      <c r="AF57" s="29">
        <f t="shared" si="0"/>
        <v>0</v>
      </c>
      <c r="AG57" s="29">
        <v>0</v>
      </c>
      <c r="AH57" s="40">
        <v>11</v>
      </c>
      <c r="AI57" s="40">
        <v>0</v>
      </c>
      <c r="AJ57" s="40">
        <f t="shared" si="1"/>
        <v>0</v>
      </c>
      <c r="AK57" s="29">
        <f>(AH57+AI57)*(1+0.25*AJ57)*Параметри!$K$53</f>
        <v>1973.7220326560005</v>
      </c>
      <c r="AL57" s="29">
        <f>ROUNDUP(('Дані з ДІСО'!AU57+'Дані з ДІСО'!AW57)/Параметри!$K$28,0)</f>
        <v>0</v>
      </c>
      <c r="AM57" s="64">
        <f>AL57*Параметри!$M$35/18</f>
        <v>0</v>
      </c>
      <c r="AN57" s="29">
        <f>IF(AL57=0,0,'Дані з ДІСО'!AW57/SUM('Дані з ДІСО'!AU57,'Дані з ДІСО'!AW57))</f>
        <v>0</v>
      </c>
      <c r="AO57" s="29">
        <f>(1+0.25*AN57)*AM57*Параметри!$K$51</f>
        <v>0</v>
      </c>
      <c r="AP57" s="40">
        <f>ROUNDUP(('Дані з ДІСО'!AE57+'Дані не з ДІСО'!E57+'Дані не з ДІСО'!G57)/Параметри!$K$69,0)</f>
        <v>0</v>
      </c>
      <c r="AQ57" s="40">
        <f t="shared" si="5"/>
        <v>0</v>
      </c>
      <c r="AR57" s="40">
        <f>IF(AP57=0,0,('Дані з ДІСО'!AH57+'Дані не з ДІСО'!G57)/('Дані з ДІСО'!AE57+'Дані не з ДІСО'!E57+'Дані не з ДІСО'!G57))</f>
        <v>0</v>
      </c>
      <c r="AS57" s="29">
        <f>AQ57*(1+0.25*AR57)*Параметри!$K$51</f>
        <v>0</v>
      </c>
      <c r="AT57" s="40">
        <f>ROUNDUP('Дані з ДІСО'!AF57/Параметри!$K$70,0)</f>
        <v>0</v>
      </c>
      <c r="AU57" s="40">
        <f t="shared" si="6"/>
        <v>0</v>
      </c>
      <c r="AV57" s="40">
        <f>IF(AT57=0,0,'Дані з ДІСО'!AI57/'Дані з ДІСО'!AF57)</f>
        <v>0</v>
      </c>
      <c r="AW57" s="29">
        <f>AU57*(1+0.25*AV57)*Параметри!$K$51</f>
        <v>0</v>
      </c>
      <c r="AX57" s="40">
        <f>ROUNDUP('Дані з ДІСО'!AR57/Параметри!$K$29,0)</f>
        <v>0</v>
      </c>
      <c r="AY57" s="40">
        <f>ROUNDUP('Дані з ДІСО'!AS57/Параметри!$K$29,0)</f>
        <v>0</v>
      </c>
      <c r="AZ57" s="40">
        <f>ROUNDUP('Дані з ДІСО'!AT57/Параметри!$K$29,0)</f>
        <v>0</v>
      </c>
      <c r="BA57" s="64">
        <f>(AX57*Параметри!$K$32+AY57*Параметри!$L$32+AZ57*Параметри!$M$32)/18</f>
        <v>0</v>
      </c>
      <c r="BB57" s="29">
        <f>(BA57*Параметри!$K$51+SUM('Дані з ДІСО'!AR57:AT57)*Параметри!$K$48*Параметри!$K$20/1000)*Параметри!$K$74</f>
        <v>0</v>
      </c>
      <c r="BC57" s="40">
        <f>ROUNDUP(('Дані не з ДІСО'!I57+'Дані не з ДІСО'!K57)/Параметри!$K$26,0)</f>
        <v>0</v>
      </c>
      <c r="BD57" s="29">
        <f>BC57*Параметри!$M$36/18</f>
        <v>0</v>
      </c>
      <c r="BE57" s="40">
        <f>IF(BC57=0,0,'Дані не з ДІСО'!K57/('Дані не з ДІСО'!I57+'Дані не з ДІСО'!K57))</f>
        <v>0</v>
      </c>
      <c r="BF57" s="29">
        <f>(1+0.25*BE57)*BD57*Параметри!$K$51</f>
        <v>0</v>
      </c>
      <c r="BG57" s="40">
        <f>ROUNDUP('Дані не з ДІСО'!M57/Параметри!$K$27,0)</f>
        <v>0</v>
      </c>
      <c r="BH57" s="40">
        <f>BG57*Параметри!$M$37/18</f>
        <v>0</v>
      </c>
      <c r="BI57" s="29">
        <f>BH57*Параметри!$K$51</f>
        <v>0</v>
      </c>
      <c r="BJ57" s="29">
        <f>'Дані не з ДІСО'!N57*Параметри!$K$76</f>
        <v>0</v>
      </c>
      <c r="BK57" s="40">
        <f>ROUNDUP('Дані з ДІСО'!V57/Параметри!$K$25,0)</f>
        <v>0</v>
      </c>
      <c r="BL57" s="40">
        <f>ROUNDUP('Дані з ДІСО'!W57/Параметри!$K$25,0)</f>
        <v>0</v>
      </c>
      <c r="BM57" s="40">
        <f>ROUNDUP('Дані з ДІСО'!X57/Параметри!$K$25,0)</f>
        <v>0</v>
      </c>
      <c r="BN57" s="40">
        <f>(BK57*Параметри!$K$34+BL57*Параметри!$L$34+BM57*Параметри!$M$34)/18</f>
        <v>0</v>
      </c>
      <c r="BO57" s="40">
        <f>IF(K57=0,0,'Дані з ДІСО'!AC57/K57)</f>
        <v>0</v>
      </c>
      <c r="BP57" s="29">
        <f>(1+0.25*BO57)*BN57*Параметри!$K$51</f>
        <v>0</v>
      </c>
      <c r="BQ57" s="29">
        <f>BP57*'Коефіцієнти АТО'!U57</f>
        <v>0</v>
      </c>
      <c r="BR57" s="29">
        <f>K57*(1+0.25*BO57)*Параметри!$K$66*Параметри!$K$20/1000</f>
        <v>0</v>
      </c>
      <c r="BS57" s="29">
        <f>(1+0.25*BO57)*K57*'Коефіцієнти АТО'!S57*Параметри!$K$20/1000</f>
        <v>0</v>
      </c>
      <c r="BT57" s="29">
        <f t="shared" si="7"/>
        <v>0</v>
      </c>
      <c r="BU57" s="40">
        <f>ROUNDUP('Дані з ДІСО'!AG57/Параметри!$K$71,0)</f>
        <v>0</v>
      </c>
      <c r="BV57" s="40">
        <f t="shared" si="8"/>
        <v>0</v>
      </c>
      <c r="BW57" s="40">
        <f>IF('Дані з ДІСО'!AG57=0,0,'Дані з ДІСО'!AJ57/'Дані з ДІСО'!AG57)</f>
        <v>0</v>
      </c>
      <c r="BX57" s="29">
        <f>BV57*(1+0.25*BW57)*Параметри!$K$51</f>
        <v>0</v>
      </c>
      <c r="BY57" s="29">
        <f>ROUND(IF(Параметри!$K$77="No",CC57,CC57*Параметри!$K$78)+AG57,1)</f>
        <v>45247.1</v>
      </c>
      <c r="BZ57" s="29">
        <f>ROUND(IF(Параметри!$K$77="No",BF57,BF57*Параметри!$K$78),1)</f>
        <v>0</v>
      </c>
      <c r="CA57" s="29">
        <f>ROUND(IF(Параметри!$K$77="No",BI57,BI57*Параметри!$K$78),1)</f>
        <v>0</v>
      </c>
      <c r="CB57" s="29">
        <f>ROUND(IF(Параметри!$K$77="No",BJ57,BJ57*Параметри!$K$78),1)</f>
        <v>0</v>
      </c>
      <c r="CC57" s="29">
        <f t="shared" si="2"/>
        <v>50274.517792902152</v>
      </c>
    </row>
    <row r="58" spans="1:81">
      <c r="A58" s="9">
        <v>57</v>
      </c>
      <c r="B58" s="9" t="s">
        <v>3151</v>
      </c>
      <c r="C58" s="9" t="s">
        <v>3151</v>
      </c>
      <c r="D58" s="9" t="s">
        <v>3144</v>
      </c>
      <c r="E58" s="9" t="s">
        <v>29</v>
      </c>
      <c r="F58" s="9" t="s">
        <v>3206</v>
      </c>
      <c r="G58" s="9" t="s">
        <v>135</v>
      </c>
      <c r="H58" s="29">
        <f>SUM('Дані з ДІСО'!J58:L58)</f>
        <v>1194</v>
      </c>
      <c r="I58" s="29">
        <f>SUM('Дані з ДІСО'!G58:I58)</f>
        <v>116</v>
      </c>
      <c r="J58" s="29">
        <f>SUM('Дані з ДІСО'!P58:R58)</f>
        <v>0</v>
      </c>
      <c r="K58" s="29">
        <f>SUM('Дані з ДІСО'!V58:X58)</f>
        <v>0</v>
      </c>
      <c r="L58" s="40">
        <f>ROUNDUP('Дані з ДІСО'!J58/'Коефіцієнти АТО'!$R58,0)</f>
        <v>33</v>
      </c>
      <c r="M58" s="40">
        <f>ROUNDUP('Дані з ДІСО'!K58/'Коефіцієнти АТО'!$R58,0)</f>
        <v>42</v>
      </c>
      <c r="N58" s="40">
        <f>ROUNDUP('Дані з ДІСО'!L58/'Коефіцієнти АТО'!$R58,0)</f>
        <v>8</v>
      </c>
      <c r="O58" s="59">
        <f>(L58*Параметри!$K$32+M58*Параметри!$L$32+N58*Параметри!$M$32)/18</f>
        <v>134.24444444444444</v>
      </c>
      <c r="P58" s="41">
        <f>IF(H58=0,"",'Дані з ДІСО'!Y58/H58)</f>
        <v>0</v>
      </c>
      <c r="Q58" s="29">
        <f>IF(H58=0,"",(1+0.25*P58)*O58*Параметри!$K$51)</f>
        <v>27495.975428097241</v>
      </c>
      <c r="R58" s="29">
        <f>IF(H58=0,"",Q58*'Коефіцієнти АТО'!T58)</f>
        <v>467.43158227765315</v>
      </c>
      <c r="S58" s="29">
        <f>IF(H58=0,"",H58*(1+0.25*P58)*Параметри!$K$66*Параметри!$K$20/1000)</f>
        <v>0</v>
      </c>
      <c r="T58" s="29">
        <f>IF(H58=0,"",H58*(1+0.25*P58)*'Коефіцієнти АТО'!$S58*Параметри!$K$20/1000)</f>
        <v>5454.3249771873261</v>
      </c>
      <c r="U58" s="29">
        <f t="shared" si="3"/>
        <v>33417.73198756222</v>
      </c>
      <c r="V58" s="29">
        <f t="shared" si="4"/>
        <v>33417.73198756222</v>
      </c>
      <c r="W58" s="40">
        <f>ROUNDUP('Дані з ДІСО'!P58/Параметри!$K$24,0)</f>
        <v>0</v>
      </c>
      <c r="X58" s="40">
        <f>ROUNDUP('Дані з ДІСО'!Q58/Параметри!$K$24,0)</f>
        <v>0</v>
      </c>
      <c r="Y58" s="40">
        <f>ROUNDUP('Дані з ДІСО'!R58/Параметри!$K$24,0)</f>
        <v>0</v>
      </c>
      <c r="Z58" s="59">
        <f>(W58*Параметри!$K$33+X58*Параметри!$L$33+Y58*Параметри!$M$33)/18</f>
        <v>0</v>
      </c>
      <c r="AA58" s="41">
        <f>IF(J58=0,0,'Дані з ДІСО'!AA58/J58)</f>
        <v>0</v>
      </c>
      <c r="AB58" s="29">
        <f>(1+0.25*AA58)*Z58*Параметри!$K$51</f>
        <v>0</v>
      </c>
      <c r="AC58" s="29">
        <f>AB58*'Коефіцієнти АТО'!U58</f>
        <v>0</v>
      </c>
      <c r="AD58" s="29">
        <f>J58*(1+0.25*AA58)*Параметри!$K$66*Параметри!$K$20/1000</f>
        <v>0</v>
      </c>
      <c r="AE58" s="29">
        <f>(1+0.25*AA58)*J58*'Коефіцієнти АТО'!S58*Параметри!$K$20/1000</f>
        <v>0</v>
      </c>
      <c r="AF58" s="29">
        <f t="shared" si="0"/>
        <v>0</v>
      </c>
      <c r="AG58" s="29">
        <v>0</v>
      </c>
      <c r="AH58" s="40">
        <v>13</v>
      </c>
      <c r="AI58" s="40">
        <v>0</v>
      </c>
      <c r="AJ58" s="40">
        <f t="shared" si="1"/>
        <v>0</v>
      </c>
      <c r="AK58" s="29">
        <f>(AH58+AI58)*(1+0.25*AJ58)*Параметри!$K$53</f>
        <v>2332.5805840480007</v>
      </c>
      <c r="AL58" s="29">
        <f>ROUNDUP(('Дані з ДІСО'!AU58+'Дані з ДІСО'!AW58)/Параметри!$K$28,0)</f>
        <v>0</v>
      </c>
      <c r="AM58" s="64">
        <f>AL58*Параметри!$M$35/18</f>
        <v>0</v>
      </c>
      <c r="AN58" s="29">
        <f>IF(AL58=0,0,'Дані з ДІСО'!AW58/SUM('Дані з ДІСО'!AU58,'Дані з ДІСО'!AW58))</f>
        <v>0</v>
      </c>
      <c r="AO58" s="29">
        <f>(1+0.25*AN58)*AM58*Параметри!$K$51</f>
        <v>0</v>
      </c>
      <c r="AP58" s="40">
        <f>ROUNDUP(('Дані з ДІСО'!AE58+'Дані не з ДІСО'!E58+'Дані не з ДІСО'!G58)/Параметри!$K$69,0)</f>
        <v>0</v>
      </c>
      <c r="AQ58" s="40">
        <f t="shared" si="5"/>
        <v>0</v>
      </c>
      <c r="AR58" s="40">
        <f>IF(AP58=0,0,('Дані з ДІСО'!AH58+'Дані не з ДІСО'!G58)/('Дані з ДІСО'!AE58+'Дані не з ДІСО'!E58+'Дані не з ДІСО'!G58))</f>
        <v>0</v>
      </c>
      <c r="AS58" s="29">
        <f>AQ58*(1+0.25*AR58)*Параметри!$K$51</f>
        <v>0</v>
      </c>
      <c r="AT58" s="40">
        <f>ROUNDUP('Дані з ДІСО'!AF58/Параметри!$K$70,0)</f>
        <v>0</v>
      </c>
      <c r="AU58" s="40">
        <f t="shared" si="6"/>
        <v>0</v>
      </c>
      <c r="AV58" s="40">
        <f>IF(AT58=0,0,'Дані з ДІСО'!AI58/'Дані з ДІСО'!AF58)</f>
        <v>0</v>
      </c>
      <c r="AW58" s="29">
        <f>AU58*(1+0.25*AV58)*Параметри!$K$51</f>
        <v>0</v>
      </c>
      <c r="AX58" s="40">
        <f>ROUNDUP('Дані з ДІСО'!AR58/Параметри!$K$29,0)</f>
        <v>0</v>
      </c>
      <c r="AY58" s="40">
        <f>ROUNDUP('Дані з ДІСО'!AS58/Параметри!$K$29,0)</f>
        <v>0</v>
      </c>
      <c r="AZ58" s="40">
        <f>ROUNDUP('Дані з ДІСО'!AT58/Параметри!$K$29,0)</f>
        <v>0</v>
      </c>
      <c r="BA58" s="64">
        <f>(AX58*Параметри!$K$32+AY58*Параметри!$L$32+AZ58*Параметри!$M$32)/18</f>
        <v>0</v>
      </c>
      <c r="BB58" s="29">
        <f>(BA58*Параметри!$K$51+SUM('Дані з ДІСО'!AR58:AT58)*Параметри!$K$48*Параметри!$K$20/1000)*Параметри!$K$74</f>
        <v>0</v>
      </c>
      <c r="BC58" s="40">
        <f>ROUNDUP(('Дані не з ДІСО'!I58+'Дані не з ДІСО'!K58)/Параметри!$K$26,0)</f>
        <v>0</v>
      </c>
      <c r="BD58" s="29">
        <f>BC58*Параметри!$M$36/18</f>
        <v>0</v>
      </c>
      <c r="BE58" s="40">
        <f>IF(BC58=0,0,'Дані не з ДІСО'!K58/('Дані не з ДІСО'!I58+'Дані не з ДІСО'!K58))</f>
        <v>0</v>
      </c>
      <c r="BF58" s="29">
        <f>(1+0.25*BE58)*BD58*Параметри!$K$51</f>
        <v>0</v>
      </c>
      <c r="BG58" s="40">
        <f>ROUNDUP('Дані не з ДІСО'!M58/Параметри!$K$27,0)</f>
        <v>0</v>
      </c>
      <c r="BH58" s="40">
        <f>BG58*Параметри!$M$37/18</f>
        <v>0</v>
      </c>
      <c r="BI58" s="29">
        <f>BH58*Параметри!$K$51</f>
        <v>0</v>
      </c>
      <c r="BJ58" s="29">
        <f>'Дані не з ДІСО'!N58*Параметри!$K$76</f>
        <v>0</v>
      </c>
      <c r="BK58" s="40">
        <f>ROUNDUP('Дані з ДІСО'!V58/Параметри!$K$25,0)</f>
        <v>0</v>
      </c>
      <c r="BL58" s="40">
        <f>ROUNDUP('Дані з ДІСО'!W58/Параметри!$K$25,0)</f>
        <v>0</v>
      </c>
      <c r="BM58" s="40">
        <f>ROUNDUP('Дані з ДІСО'!X58/Параметри!$K$25,0)</f>
        <v>0</v>
      </c>
      <c r="BN58" s="40">
        <f>(BK58*Параметри!$K$34+BL58*Параметри!$L$34+BM58*Параметри!$M$34)/18</f>
        <v>0</v>
      </c>
      <c r="BO58" s="40">
        <f>IF(K58=0,0,'Дані з ДІСО'!AC58/K58)</f>
        <v>0</v>
      </c>
      <c r="BP58" s="29">
        <f>(1+0.25*BO58)*BN58*Параметри!$K$51</f>
        <v>0</v>
      </c>
      <c r="BQ58" s="29">
        <f>BP58*'Коефіцієнти АТО'!U58</f>
        <v>0</v>
      </c>
      <c r="BR58" s="29">
        <f>K58*(1+0.25*BO58)*Параметри!$K$66*Параметри!$K$20/1000</f>
        <v>0</v>
      </c>
      <c r="BS58" s="29">
        <f>(1+0.25*BO58)*K58*'Коефіцієнти АТО'!S58*Параметри!$K$20/1000</f>
        <v>0</v>
      </c>
      <c r="BT58" s="29">
        <f t="shared" si="7"/>
        <v>0</v>
      </c>
      <c r="BU58" s="40">
        <f>ROUNDUP('Дані з ДІСО'!AG58/Параметри!$K$71,0)</f>
        <v>0</v>
      </c>
      <c r="BV58" s="40">
        <f t="shared" si="8"/>
        <v>0</v>
      </c>
      <c r="BW58" s="40">
        <f>IF('Дані з ДІСО'!AG58=0,0,'Дані з ДІСО'!AJ58/'Дані з ДІСО'!AG58)</f>
        <v>0</v>
      </c>
      <c r="BX58" s="29">
        <f>BV58*(1+0.25*BW58)*Параметри!$K$51</f>
        <v>0</v>
      </c>
      <c r="BY58" s="29">
        <f>ROUND(IF(Параметри!$K$77="No",CC58,CC58*Параметри!$K$78)+AG58,1)</f>
        <v>32175.3</v>
      </c>
      <c r="BZ58" s="29">
        <f>ROUND(IF(Параметри!$K$77="No",BF58,BF58*Параметри!$K$78),1)</f>
        <v>0</v>
      </c>
      <c r="CA58" s="29">
        <f>ROUND(IF(Параметри!$K$77="No",BI58,BI58*Параметри!$K$78),1)</f>
        <v>0</v>
      </c>
      <c r="CB58" s="29">
        <f>ROUND(IF(Параметри!$K$77="No",BJ58,BJ58*Параметри!$K$78),1)</f>
        <v>0</v>
      </c>
      <c r="CC58" s="29">
        <f t="shared" si="2"/>
        <v>35750.312571610222</v>
      </c>
    </row>
    <row r="59" spans="1:81">
      <c r="A59" s="9">
        <v>58</v>
      </c>
      <c r="B59" s="9" t="s">
        <v>3151</v>
      </c>
      <c r="C59" s="9" t="s">
        <v>3151</v>
      </c>
      <c r="D59" s="9" t="s">
        <v>3144</v>
      </c>
      <c r="E59" s="9" t="s">
        <v>29</v>
      </c>
      <c r="F59" s="9" t="s">
        <v>3207</v>
      </c>
      <c r="G59" s="9" t="s">
        <v>137</v>
      </c>
      <c r="H59" s="29">
        <f>SUM('Дані з ДІСО'!J59:L59)</f>
        <v>1788</v>
      </c>
      <c r="I59" s="29">
        <f>SUM('Дані з ДІСО'!G59:I59)</f>
        <v>129</v>
      </c>
      <c r="J59" s="29">
        <f>SUM('Дані з ДІСО'!P59:R59)</f>
        <v>0</v>
      </c>
      <c r="K59" s="29">
        <f>SUM('Дані з ДІСО'!V59:X59)</f>
        <v>0</v>
      </c>
      <c r="L59" s="40">
        <f>ROUNDUP('Дані з ДІСО'!J59/'Коефіцієнти АТО'!$R59,0)</f>
        <v>44</v>
      </c>
      <c r="M59" s="40">
        <f>ROUNDUP('Дані з ДІСО'!K59/'Коефіцієнти АТО'!$R59,0)</f>
        <v>63</v>
      </c>
      <c r="N59" s="40">
        <f>ROUNDUP('Дані з ДІСО'!L59/'Коефіцієнти АТО'!$R59,0)</f>
        <v>10</v>
      </c>
      <c r="O59" s="59">
        <f>(L59*Параметри!$K$32+M59*Параметри!$L$32+N59*Параметри!$M$32)/18</f>
        <v>190.39444444444447</v>
      </c>
      <c r="P59" s="41">
        <f>IF(H59=0,"",'Дані з ДІСО'!Y59/H59)</f>
        <v>0</v>
      </c>
      <c r="Q59" s="29">
        <f>IF(H59=0,"",(1+0.25*P59)*O59*Параметри!$K$51)</f>
        <v>38996.630272153649</v>
      </c>
      <c r="R59" s="29">
        <f>IF(H59=0,"",Q59*'Коефіцієнти АТО'!T59)</f>
        <v>662.94271462661209</v>
      </c>
      <c r="S59" s="29">
        <f>IF(H59=0,"",H59*(1+0.25*P59)*Параметри!$K$66*Параметри!$K$20/1000)</f>
        <v>0</v>
      </c>
      <c r="T59" s="29">
        <f>IF(H59=0,"",H59*(1+0.25*P59)*'Коефіцієнти АТО'!$S59*Параметри!$K$20/1000)</f>
        <v>8167.7831316674537</v>
      </c>
      <c r="U59" s="29">
        <f t="shared" si="3"/>
        <v>47827.356118447715</v>
      </c>
      <c r="V59" s="29">
        <f t="shared" si="4"/>
        <v>47827.356118447715</v>
      </c>
      <c r="W59" s="40">
        <f>ROUNDUP('Дані з ДІСО'!P59/Параметри!$K$24,0)</f>
        <v>0</v>
      </c>
      <c r="X59" s="40">
        <f>ROUNDUP('Дані з ДІСО'!Q59/Параметри!$K$24,0)</f>
        <v>0</v>
      </c>
      <c r="Y59" s="40">
        <f>ROUNDUP('Дані з ДІСО'!R59/Параметри!$K$24,0)</f>
        <v>0</v>
      </c>
      <c r="Z59" s="59">
        <f>(W59*Параметри!$K$33+X59*Параметри!$L$33+Y59*Параметри!$M$33)/18</f>
        <v>0</v>
      </c>
      <c r="AA59" s="41">
        <f>IF(J59=0,0,'Дані з ДІСО'!AA59/J59)</f>
        <v>0</v>
      </c>
      <c r="AB59" s="29">
        <f>(1+0.25*AA59)*Z59*Параметри!$K$51</f>
        <v>0</v>
      </c>
      <c r="AC59" s="29">
        <f>AB59*'Коефіцієнти АТО'!U59</f>
        <v>0</v>
      </c>
      <c r="AD59" s="29">
        <f>J59*(1+0.25*AA59)*Параметри!$K$66*Параметри!$K$20/1000</f>
        <v>0</v>
      </c>
      <c r="AE59" s="29">
        <f>(1+0.25*AA59)*J59*'Коефіцієнти АТО'!S59*Параметри!$K$20/1000</f>
        <v>0</v>
      </c>
      <c r="AF59" s="29">
        <f t="shared" si="0"/>
        <v>0</v>
      </c>
      <c r="AG59" s="29">
        <v>0</v>
      </c>
      <c r="AH59" s="40">
        <v>9</v>
      </c>
      <c r="AI59" s="40">
        <v>0</v>
      </c>
      <c r="AJ59" s="40">
        <f t="shared" si="1"/>
        <v>0</v>
      </c>
      <c r="AK59" s="29">
        <f>(AH59+AI59)*(1+0.25*AJ59)*Параметри!$K$53</f>
        <v>1614.8634812640005</v>
      </c>
      <c r="AL59" s="29">
        <f>ROUNDUP(('Дані з ДІСО'!AU59+'Дані з ДІСО'!AW59)/Параметри!$K$28,0)</f>
        <v>0</v>
      </c>
      <c r="AM59" s="64">
        <f>AL59*Параметри!$M$35/18</f>
        <v>0</v>
      </c>
      <c r="AN59" s="29">
        <f>IF(AL59=0,0,'Дані з ДІСО'!AW59/SUM('Дані з ДІСО'!AU59,'Дані з ДІСО'!AW59))</f>
        <v>0</v>
      </c>
      <c r="AO59" s="29">
        <f>(1+0.25*AN59)*AM59*Параметри!$K$51</f>
        <v>0</v>
      </c>
      <c r="AP59" s="40">
        <f>ROUNDUP(('Дані з ДІСО'!AE59+'Дані не з ДІСО'!E59+'Дані не з ДІСО'!G59)/Параметри!$K$69,0)</f>
        <v>0</v>
      </c>
      <c r="AQ59" s="40">
        <f t="shared" si="5"/>
        <v>0</v>
      </c>
      <c r="AR59" s="40">
        <f>IF(AP59=0,0,('Дані з ДІСО'!AH59+'Дані не з ДІСО'!G59)/('Дані з ДІСО'!AE59+'Дані не з ДІСО'!E59+'Дані не з ДІСО'!G59))</f>
        <v>0</v>
      </c>
      <c r="AS59" s="29">
        <f>AQ59*(1+0.25*AR59)*Параметри!$K$51</f>
        <v>0</v>
      </c>
      <c r="AT59" s="40">
        <f>ROUNDUP('Дані з ДІСО'!AF59/Параметри!$K$70,0)</f>
        <v>0</v>
      </c>
      <c r="AU59" s="40">
        <f t="shared" si="6"/>
        <v>0</v>
      </c>
      <c r="AV59" s="40">
        <f>IF(AT59=0,0,'Дані з ДІСО'!AI59/'Дані з ДІСО'!AF59)</f>
        <v>0</v>
      </c>
      <c r="AW59" s="29">
        <f>AU59*(1+0.25*AV59)*Параметри!$K$51</f>
        <v>0</v>
      </c>
      <c r="AX59" s="40">
        <f>ROUNDUP('Дані з ДІСО'!AR59/Параметри!$K$29,0)</f>
        <v>0</v>
      </c>
      <c r="AY59" s="40">
        <f>ROUNDUP('Дані з ДІСО'!AS59/Параметри!$K$29,0)</f>
        <v>0</v>
      </c>
      <c r="AZ59" s="40">
        <f>ROUNDUP('Дані з ДІСО'!AT59/Параметри!$K$29,0)</f>
        <v>0</v>
      </c>
      <c r="BA59" s="64">
        <f>(AX59*Параметри!$K$32+AY59*Параметри!$L$32+AZ59*Параметри!$M$32)/18</f>
        <v>0</v>
      </c>
      <c r="BB59" s="29">
        <f>(BA59*Параметри!$K$51+SUM('Дані з ДІСО'!AR59:AT59)*Параметри!$K$48*Параметри!$K$20/1000)*Параметри!$K$74</f>
        <v>0</v>
      </c>
      <c r="BC59" s="40">
        <f>ROUNDUP(('Дані не з ДІСО'!I59+'Дані не з ДІСО'!K59)/Параметри!$K$26,0)</f>
        <v>0</v>
      </c>
      <c r="BD59" s="29">
        <f>BC59*Параметри!$M$36/18</f>
        <v>0</v>
      </c>
      <c r="BE59" s="40">
        <f>IF(BC59=0,0,'Дані не з ДІСО'!K59/('Дані не з ДІСО'!I59+'Дані не з ДІСО'!K59))</f>
        <v>0</v>
      </c>
      <c r="BF59" s="29">
        <f>(1+0.25*BE59)*BD59*Параметри!$K$51</f>
        <v>0</v>
      </c>
      <c r="BG59" s="40">
        <f>ROUNDUP('Дані не з ДІСО'!M59/Параметри!$K$27,0)</f>
        <v>0</v>
      </c>
      <c r="BH59" s="40">
        <f>BG59*Параметри!$M$37/18</f>
        <v>0</v>
      </c>
      <c r="BI59" s="29">
        <f>BH59*Параметри!$K$51</f>
        <v>0</v>
      </c>
      <c r="BJ59" s="29">
        <f>'Дані не з ДІСО'!N59*Параметри!$K$76</f>
        <v>0</v>
      </c>
      <c r="BK59" s="40">
        <f>ROUNDUP('Дані з ДІСО'!V59/Параметри!$K$25,0)</f>
        <v>0</v>
      </c>
      <c r="BL59" s="40">
        <f>ROUNDUP('Дані з ДІСО'!W59/Параметри!$K$25,0)</f>
        <v>0</v>
      </c>
      <c r="BM59" s="40">
        <f>ROUNDUP('Дані з ДІСО'!X59/Параметри!$K$25,0)</f>
        <v>0</v>
      </c>
      <c r="BN59" s="40">
        <f>(BK59*Параметри!$K$34+BL59*Параметри!$L$34+BM59*Параметри!$M$34)/18</f>
        <v>0</v>
      </c>
      <c r="BO59" s="40">
        <f>IF(K59=0,0,'Дані з ДІСО'!AC59/K59)</f>
        <v>0</v>
      </c>
      <c r="BP59" s="29">
        <f>(1+0.25*BO59)*BN59*Параметри!$K$51</f>
        <v>0</v>
      </c>
      <c r="BQ59" s="29">
        <f>BP59*'Коефіцієнти АТО'!U59</f>
        <v>0</v>
      </c>
      <c r="BR59" s="29">
        <f>K59*(1+0.25*BO59)*Параметри!$K$66*Параметри!$K$20/1000</f>
        <v>0</v>
      </c>
      <c r="BS59" s="29">
        <f>(1+0.25*BO59)*K59*'Коефіцієнти АТО'!S59*Параметри!$K$20/1000</f>
        <v>0</v>
      </c>
      <c r="BT59" s="29">
        <f t="shared" si="7"/>
        <v>0</v>
      </c>
      <c r="BU59" s="40">
        <f>ROUNDUP('Дані з ДІСО'!AG59/Параметри!$K$71,0)</f>
        <v>0</v>
      </c>
      <c r="BV59" s="40">
        <f t="shared" si="8"/>
        <v>0</v>
      </c>
      <c r="BW59" s="40">
        <f>IF('Дані з ДІСО'!AG59=0,0,'Дані з ДІСО'!AJ59/'Дані з ДІСО'!AG59)</f>
        <v>0</v>
      </c>
      <c r="BX59" s="29">
        <f>BV59*(1+0.25*BW59)*Параметри!$K$51</f>
        <v>0</v>
      </c>
      <c r="BY59" s="29">
        <f>ROUND(IF(Параметри!$K$77="No",CC59,CC59*Параметри!$K$78)+AG59,1)</f>
        <v>44498</v>
      </c>
      <c r="BZ59" s="29">
        <f>ROUND(IF(Параметри!$K$77="No",BF59,BF59*Параметри!$K$78),1)</f>
        <v>0</v>
      </c>
      <c r="CA59" s="29">
        <f>ROUND(IF(Параметри!$K$77="No",BI59,BI59*Параметри!$K$78),1)</f>
        <v>0</v>
      </c>
      <c r="CB59" s="29">
        <f>ROUND(IF(Параметри!$K$77="No",BJ59,BJ59*Параметри!$K$78),1)</f>
        <v>0</v>
      </c>
      <c r="CC59" s="29">
        <f t="shared" si="2"/>
        <v>49442.219599711716</v>
      </c>
    </row>
    <row r="60" spans="1:81">
      <c r="A60" s="9">
        <v>59</v>
      </c>
      <c r="B60" s="9" t="s">
        <v>3148</v>
      </c>
      <c r="C60" s="9" t="s">
        <v>3148</v>
      </c>
      <c r="D60" s="9" t="s">
        <v>3144</v>
      </c>
      <c r="E60" s="9" t="s">
        <v>24</v>
      </c>
      <c r="F60" s="9" t="s">
        <v>3208</v>
      </c>
      <c r="G60" s="9" t="s">
        <v>139</v>
      </c>
      <c r="H60" s="29">
        <f>SUM('Дані з ДІСО'!J60:L60)</f>
        <v>1299.5</v>
      </c>
      <c r="I60" s="29">
        <f>SUM('Дані з ДІСО'!G60:I60)</f>
        <v>147</v>
      </c>
      <c r="J60" s="29">
        <f>SUM('Дані з ДІСО'!P60:R60)</f>
        <v>0</v>
      </c>
      <c r="K60" s="29">
        <f>SUM('Дані з ДІСО'!V60:X60)</f>
        <v>0</v>
      </c>
      <c r="L60" s="40">
        <f>ROUNDUP('Дані з ДІСО'!J60/'Коефіцієнти АТО'!$R60,0)</f>
        <v>37</v>
      </c>
      <c r="M60" s="40">
        <f>ROUNDUP('Дані з ДІСО'!K60/'Коефіцієнти АТО'!$R60,0)</f>
        <v>59</v>
      </c>
      <c r="N60" s="40">
        <f>ROUNDUP('Дані з ДІСО'!L60/'Коефіцієнти АТО'!$R60,0)</f>
        <v>13</v>
      </c>
      <c r="O60" s="59">
        <f>(L60*Параметри!$K$32+M60*Параметри!$L$32+N60*Параметри!$M$32)/18</f>
        <v>180.10000000000002</v>
      </c>
      <c r="P60" s="41">
        <f>IF(H60=0,"",'Дані з ДІСО'!Y60/H60)</f>
        <v>0</v>
      </c>
      <c r="Q60" s="29">
        <f>IF(H60=0,"",(1+0.25*P60)*O60*Параметри!$K$51)</f>
        <v>36888.119989573606</v>
      </c>
      <c r="R60" s="29">
        <f>IF(H60=0,"",Q60*'Коефіцієнти АТО'!T60)</f>
        <v>627.09803982275139</v>
      </c>
      <c r="S60" s="29">
        <f>IF(H60=0,"",H60*(1+0.25*P60)*Параметри!$K$66*Параметри!$K$20/1000)</f>
        <v>0</v>
      </c>
      <c r="T60" s="29">
        <f>IF(H60=0,"",H60*(1+0.25*P60)*'Коефіцієнти АТО'!$S60*Параметри!$K$20/1000)</f>
        <v>6554.6212192265384</v>
      </c>
      <c r="U60" s="29">
        <f t="shared" si="3"/>
        <v>44069.839248622899</v>
      </c>
      <c r="V60" s="29">
        <f t="shared" si="4"/>
        <v>44069.839248622899</v>
      </c>
      <c r="W60" s="40">
        <f>ROUNDUP('Дані з ДІСО'!P60/Параметри!$K$24,0)</f>
        <v>0</v>
      </c>
      <c r="X60" s="40">
        <f>ROUNDUP('Дані з ДІСО'!Q60/Параметри!$K$24,0)</f>
        <v>0</v>
      </c>
      <c r="Y60" s="40">
        <f>ROUNDUP('Дані з ДІСО'!R60/Параметри!$K$24,0)</f>
        <v>0</v>
      </c>
      <c r="Z60" s="59">
        <f>(W60*Параметри!$K$33+X60*Параметри!$L$33+Y60*Параметри!$M$33)/18</f>
        <v>0</v>
      </c>
      <c r="AA60" s="41">
        <f>IF(J60=0,0,'Дані з ДІСО'!AA60/J60)</f>
        <v>0</v>
      </c>
      <c r="AB60" s="29">
        <f>(1+0.25*AA60)*Z60*Параметри!$K$51</f>
        <v>0</v>
      </c>
      <c r="AC60" s="29">
        <f>AB60*'Коефіцієнти АТО'!U60</f>
        <v>0</v>
      </c>
      <c r="AD60" s="29">
        <f>J60*(1+0.25*AA60)*Параметри!$K$66*Параметри!$K$20/1000</f>
        <v>0</v>
      </c>
      <c r="AE60" s="29">
        <f>(1+0.25*AA60)*J60*'Коефіцієнти АТО'!S60*Параметри!$K$20/1000</f>
        <v>0</v>
      </c>
      <c r="AF60" s="29">
        <f t="shared" si="0"/>
        <v>0</v>
      </c>
      <c r="AG60" s="29">
        <v>0</v>
      </c>
      <c r="AH60" s="40">
        <v>5</v>
      </c>
      <c r="AI60" s="40">
        <v>0</v>
      </c>
      <c r="AJ60" s="40">
        <f t="shared" si="1"/>
        <v>0</v>
      </c>
      <c r="AK60" s="29">
        <f>(AH60+AI60)*(1+0.25*AJ60)*Параметри!$K$53</f>
        <v>897.14637848000029</v>
      </c>
      <c r="AL60" s="29">
        <f>ROUNDUP(('Дані з ДІСО'!AU60+'Дані з ДІСО'!AW60)/Параметри!$K$28,0)</f>
        <v>0</v>
      </c>
      <c r="AM60" s="64">
        <f>AL60*Параметри!$M$35/18</f>
        <v>0</v>
      </c>
      <c r="AN60" s="29">
        <f>IF(AL60=0,0,'Дані з ДІСО'!AW60/SUM('Дані з ДІСО'!AU60,'Дані з ДІСО'!AW60))</f>
        <v>0</v>
      </c>
      <c r="AO60" s="29">
        <f>(1+0.25*AN60)*AM60*Параметри!$K$51</f>
        <v>0</v>
      </c>
      <c r="AP60" s="40">
        <f>ROUNDUP(('Дані з ДІСО'!AE60+'Дані не з ДІСО'!E60+'Дані не з ДІСО'!G60)/Параметри!$K$69,0)</f>
        <v>0</v>
      </c>
      <c r="AQ60" s="40">
        <f t="shared" si="5"/>
        <v>0</v>
      </c>
      <c r="AR60" s="40">
        <f>IF(AP60=0,0,('Дані з ДІСО'!AH60+'Дані не з ДІСО'!G60)/('Дані з ДІСО'!AE60+'Дані не з ДІСО'!E60+'Дані не з ДІСО'!G60))</f>
        <v>0</v>
      </c>
      <c r="AS60" s="29">
        <f>AQ60*(1+0.25*AR60)*Параметри!$K$51</f>
        <v>0</v>
      </c>
      <c r="AT60" s="40">
        <f>ROUNDUP('Дані з ДІСО'!AF60/Параметри!$K$70,0)</f>
        <v>0</v>
      </c>
      <c r="AU60" s="40">
        <f t="shared" si="6"/>
        <v>0</v>
      </c>
      <c r="AV60" s="40">
        <f>IF(AT60=0,0,'Дані з ДІСО'!AI60/'Дані з ДІСО'!AF60)</f>
        <v>0</v>
      </c>
      <c r="AW60" s="29">
        <f>AU60*(1+0.25*AV60)*Параметри!$K$51</f>
        <v>0</v>
      </c>
      <c r="AX60" s="40">
        <f>ROUNDUP('Дані з ДІСО'!AR60/Параметри!$K$29,0)</f>
        <v>0</v>
      </c>
      <c r="AY60" s="40">
        <f>ROUNDUP('Дані з ДІСО'!AS60/Параметри!$K$29,0)</f>
        <v>0</v>
      </c>
      <c r="AZ60" s="40">
        <f>ROUNDUP('Дані з ДІСО'!AT60/Параметри!$K$29,0)</f>
        <v>0</v>
      </c>
      <c r="BA60" s="64">
        <f>(AX60*Параметри!$K$32+AY60*Параметри!$L$32+AZ60*Параметри!$M$32)/18</f>
        <v>0</v>
      </c>
      <c r="BB60" s="29">
        <f>(BA60*Параметри!$K$51+SUM('Дані з ДІСО'!AR60:AT60)*Параметри!$K$48*Параметри!$K$20/1000)*Параметри!$K$74</f>
        <v>0</v>
      </c>
      <c r="BC60" s="40">
        <f>ROUNDUP(('Дані не з ДІСО'!I60+'Дані не з ДІСО'!K60)/Параметри!$K$26,0)</f>
        <v>0</v>
      </c>
      <c r="BD60" s="29">
        <f>BC60*Параметри!$M$36/18</f>
        <v>0</v>
      </c>
      <c r="BE60" s="40">
        <f>IF(BC60=0,0,'Дані не з ДІСО'!K60/('Дані не з ДІСО'!I60+'Дані не з ДІСО'!K60))</f>
        <v>0</v>
      </c>
      <c r="BF60" s="29">
        <f>(1+0.25*BE60)*BD60*Параметри!$K$51</f>
        <v>0</v>
      </c>
      <c r="BG60" s="40">
        <f>ROUNDUP('Дані не з ДІСО'!M60/Параметри!$K$27,0)</f>
        <v>0</v>
      </c>
      <c r="BH60" s="40">
        <f>BG60*Параметри!$M$37/18</f>
        <v>0</v>
      </c>
      <c r="BI60" s="29">
        <f>BH60*Параметри!$K$51</f>
        <v>0</v>
      </c>
      <c r="BJ60" s="29">
        <f>'Дані не з ДІСО'!N60*Параметри!$K$76</f>
        <v>0</v>
      </c>
      <c r="BK60" s="40">
        <f>ROUNDUP('Дані з ДІСО'!V60/Параметри!$K$25,0)</f>
        <v>0</v>
      </c>
      <c r="BL60" s="40">
        <f>ROUNDUP('Дані з ДІСО'!W60/Параметри!$K$25,0)</f>
        <v>0</v>
      </c>
      <c r="BM60" s="40">
        <f>ROUNDUP('Дані з ДІСО'!X60/Параметри!$K$25,0)</f>
        <v>0</v>
      </c>
      <c r="BN60" s="40">
        <f>(BK60*Параметри!$K$34+BL60*Параметри!$L$34+BM60*Параметри!$M$34)/18</f>
        <v>0</v>
      </c>
      <c r="BO60" s="40">
        <f>IF(K60=0,0,'Дані з ДІСО'!AC60/K60)</f>
        <v>0</v>
      </c>
      <c r="BP60" s="29">
        <f>(1+0.25*BO60)*BN60*Параметри!$K$51</f>
        <v>0</v>
      </c>
      <c r="BQ60" s="29">
        <f>BP60*'Коефіцієнти АТО'!U60</f>
        <v>0</v>
      </c>
      <c r="BR60" s="29">
        <f>K60*(1+0.25*BO60)*Параметри!$K$66*Параметри!$K$20/1000</f>
        <v>0</v>
      </c>
      <c r="BS60" s="29">
        <f>(1+0.25*BO60)*K60*'Коефіцієнти АТО'!S60*Параметри!$K$20/1000</f>
        <v>0</v>
      </c>
      <c r="BT60" s="29">
        <f t="shared" si="7"/>
        <v>0</v>
      </c>
      <c r="BU60" s="40">
        <f>ROUNDUP('Дані з ДІСО'!AG60/Параметри!$K$71,0)</f>
        <v>0</v>
      </c>
      <c r="BV60" s="40">
        <f t="shared" si="8"/>
        <v>0</v>
      </c>
      <c r="BW60" s="40">
        <f>IF('Дані з ДІСО'!AG60=0,0,'Дані з ДІСО'!AJ60/'Дані з ДІСО'!AG60)</f>
        <v>0</v>
      </c>
      <c r="BX60" s="29">
        <f>BV60*(1+0.25*BW60)*Параметри!$K$51</f>
        <v>0</v>
      </c>
      <c r="BY60" s="29">
        <f>ROUND(IF(Параметри!$K$77="No",CC60,CC60*Параметри!$K$78)+AG60,1)</f>
        <v>40470.300000000003</v>
      </c>
      <c r="BZ60" s="29">
        <f>ROUND(IF(Параметри!$K$77="No",BF60,BF60*Параметри!$K$78),1)</f>
        <v>0</v>
      </c>
      <c r="CA60" s="29">
        <f>ROUND(IF(Параметри!$K$77="No",BI60,BI60*Параметри!$K$78),1)</f>
        <v>0</v>
      </c>
      <c r="CB60" s="29">
        <f>ROUND(IF(Параметри!$K$77="No",BJ60,BJ60*Параметри!$K$78),1)</f>
        <v>0</v>
      </c>
      <c r="CC60" s="29">
        <f t="shared" si="2"/>
        <v>44966.985627102898</v>
      </c>
    </row>
    <row r="61" spans="1:81">
      <c r="A61" s="9">
        <v>60</v>
      </c>
      <c r="B61" s="9" t="s">
        <v>3151</v>
      </c>
      <c r="C61" s="9" t="s">
        <v>3151</v>
      </c>
      <c r="D61" s="9" t="s">
        <v>3144</v>
      </c>
      <c r="E61" s="9" t="s">
        <v>29</v>
      </c>
      <c r="F61" s="9" t="s">
        <v>3209</v>
      </c>
      <c r="G61" s="9" t="s">
        <v>141</v>
      </c>
      <c r="H61" s="29">
        <f>SUM('Дані з ДІСО'!J61:L61)</f>
        <v>1431</v>
      </c>
      <c r="I61" s="29">
        <f>SUM('Дані з ДІСО'!G61:I61)</f>
        <v>76</v>
      </c>
      <c r="J61" s="29">
        <f>SUM('Дані з ДІСО'!P61:R61)</f>
        <v>0</v>
      </c>
      <c r="K61" s="29">
        <f>SUM('Дані з ДІСО'!V61:X61)</f>
        <v>0</v>
      </c>
      <c r="L61" s="40">
        <f>ROUNDUP('Дані з ДІСО'!J61/'Коефіцієнти АТО'!$R61,0)</f>
        <v>41</v>
      </c>
      <c r="M61" s="40">
        <f>ROUNDUP('Дані з ДІСО'!K61/'Коефіцієнти АТО'!$R61,0)</f>
        <v>53</v>
      </c>
      <c r="N61" s="40">
        <f>ROUNDUP('Дані з ДІСО'!L61/'Коефіцієнти АТО'!$R61,0)</f>
        <v>13</v>
      </c>
      <c r="O61" s="59">
        <f>(L61*Параметри!$K$32+M61*Параметри!$L$32+N61*Параметри!$M$32)/18</f>
        <v>174.31111111111113</v>
      </c>
      <c r="P61" s="41">
        <f>IF(H61=0,"",'Дані з ДІСО'!Y61/H61)</f>
        <v>0</v>
      </c>
      <c r="Q61" s="29">
        <f>IF(H61=0,"",(1+0.25*P61)*O61*Параметри!$K$51)</f>
        <v>35702.438546266312</v>
      </c>
      <c r="R61" s="29">
        <f>IF(H61=0,"",Q61*'Коефіцієнти АТО'!T61)</f>
        <v>606.94145528652734</v>
      </c>
      <c r="S61" s="29">
        <f>IF(H61=0,"",H61*(1+0.25*P61)*Параметри!$K$66*Параметри!$K$20/1000)</f>
        <v>0</v>
      </c>
      <c r="T61" s="29">
        <f>IF(H61=0,"",H61*(1+0.25*P61)*'Коефіцієнти АТО'!$S61*Параметри!$K$20/1000)</f>
        <v>7217.9014734229913</v>
      </c>
      <c r="U61" s="29">
        <f t="shared" si="3"/>
        <v>43527.281474975833</v>
      </c>
      <c r="V61" s="29">
        <f t="shared" si="4"/>
        <v>43527.281474975833</v>
      </c>
      <c r="W61" s="40">
        <f>ROUNDUP('Дані з ДІСО'!P61/Параметри!$K$24,0)</f>
        <v>0</v>
      </c>
      <c r="X61" s="40">
        <f>ROUNDUP('Дані з ДІСО'!Q61/Параметри!$K$24,0)</f>
        <v>0</v>
      </c>
      <c r="Y61" s="40">
        <f>ROUNDUP('Дані з ДІСО'!R61/Параметри!$K$24,0)</f>
        <v>0</v>
      </c>
      <c r="Z61" s="59">
        <f>(W61*Параметри!$K$33+X61*Параметри!$L$33+Y61*Параметри!$M$33)/18</f>
        <v>0</v>
      </c>
      <c r="AA61" s="41">
        <f>IF(J61=0,0,'Дані з ДІСО'!AA61/J61)</f>
        <v>0</v>
      </c>
      <c r="AB61" s="29">
        <f>(1+0.25*AA61)*Z61*Параметри!$K$51</f>
        <v>0</v>
      </c>
      <c r="AC61" s="29">
        <f>AB61*'Коефіцієнти АТО'!U61</f>
        <v>0</v>
      </c>
      <c r="AD61" s="29">
        <f>J61*(1+0.25*AA61)*Параметри!$K$66*Параметри!$K$20/1000</f>
        <v>0</v>
      </c>
      <c r="AE61" s="29">
        <f>(1+0.25*AA61)*J61*'Коефіцієнти АТО'!S61*Параметри!$K$20/1000</f>
        <v>0</v>
      </c>
      <c r="AF61" s="29">
        <f t="shared" si="0"/>
        <v>0</v>
      </c>
      <c r="AG61" s="29">
        <v>0</v>
      </c>
      <c r="AH61" s="40">
        <v>24</v>
      </c>
      <c r="AI61" s="40">
        <v>0</v>
      </c>
      <c r="AJ61" s="40">
        <f t="shared" si="1"/>
        <v>0</v>
      </c>
      <c r="AK61" s="29">
        <f>(AH61+AI61)*(1+0.25*AJ61)*Параметри!$K$53</f>
        <v>4306.3026167040007</v>
      </c>
      <c r="AL61" s="29">
        <f>ROUNDUP(('Дані з ДІСО'!AU61+'Дані з ДІСО'!AW61)/Параметри!$K$28,0)</f>
        <v>0</v>
      </c>
      <c r="AM61" s="64">
        <f>AL61*Параметри!$M$35/18</f>
        <v>0</v>
      </c>
      <c r="AN61" s="29">
        <f>IF(AL61=0,0,'Дані з ДІСО'!AW61/SUM('Дані з ДІСО'!AU61,'Дані з ДІСО'!AW61))</f>
        <v>0</v>
      </c>
      <c r="AO61" s="29">
        <f>(1+0.25*AN61)*AM61*Параметри!$K$51</f>
        <v>0</v>
      </c>
      <c r="AP61" s="40">
        <f>ROUNDUP(('Дані з ДІСО'!AE61+'Дані не з ДІСО'!E61+'Дані не з ДІСО'!G61)/Параметри!$K$69,0)</f>
        <v>0</v>
      </c>
      <c r="AQ61" s="40">
        <f t="shared" si="5"/>
        <v>0</v>
      </c>
      <c r="AR61" s="40">
        <f>IF(AP61=0,0,('Дані з ДІСО'!AH61+'Дані не з ДІСО'!G61)/('Дані з ДІСО'!AE61+'Дані не з ДІСО'!E61+'Дані не з ДІСО'!G61))</f>
        <v>0</v>
      </c>
      <c r="AS61" s="29">
        <f>AQ61*(1+0.25*AR61)*Параметри!$K$51</f>
        <v>0</v>
      </c>
      <c r="AT61" s="40">
        <f>ROUNDUP('Дані з ДІСО'!AF61/Параметри!$K$70,0)</f>
        <v>0</v>
      </c>
      <c r="AU61" s="40">
        <f t="shared" si="6"/>
        <v>0</v>
      </c>
      <c r="AV61" s="40">
        <f>IF(AT61=0,0,'Дані з ДІСО'!AI61/'Дані з ДІСО'!AF61)</f>
        <v>0</v>
      </c>
      <c r="AW61" s="29">
        <f>AU61*(1+0.25*AV61)*Параметри!$K$51</f>
        <v>0</v>
      </c>
      <c r="AX61" s="40">
        <f>ROUNDUP('Дані з ДІСО'!AR61/Параметри!$K$29,0)</f>
        <v>0</v>
      </c>
      <c r="AY61" s="40">
        <f>ROUNDUP('Дані з ДІСО'!AS61/Параметри!$K$29,0)</f>
        <v>0</v>
      </c>
      <c r="AZ61" s="40">
        <f>ROUNDUP('Дані з ДІСО'!AT61/Параметри!$K$29,0)</f>
        <v>0</v>
      </c>
      <c r="BA61" s="64">
        <f>(AX61*Параметри!$K$32+AY61*Параметри!$L$32+AZ61*Параметри!$M$32)/18</f>
        <v>0</v>
      </c>
      <c r="BB61" s="29">
        <f>(BA61*Параметри!$K$51+SUM('Дані з ДІСО'!AR61:AT61)*Параметри!$K$48*Параметри!$K$20/1000)*Параметри!$K$74</f>
        <v>0</v>
      </c>
      <c r="BC61" s="40">
        <f>ROUNDUP(('Дані не з ДІСО'!I61+'Дані не з ДІСО'!K61)/Параметри!$K$26,0)</f>
        <v>0</v>
      </c>
      <c r="BD61" s="29">
        <f>BC61*Параметри!$M$36/18</f>
        <v>0</v>
      </c>
      <c r="BE61" s="40">
        <f>IF(BC61=0,0,'Дані не з ДІСО'!K61/('Дані не з ДІСО'!I61+'Дані не з ДІСО'!K61))</f>
        <v>0</v>
      </c>
      <c r="BF61" s="29">
        <f>(1+0.25*BE61)*BD61*Параметри!$K$51</f>
        <v>0</v>
      </c>
      <c r="BG61" s="40">
        <f>ROUNDUP('Дані не з ДІСО'!M61/Параметри!$K$27,0)</f>
        <v>0</v>
      </c>
      <c r="BH61" s="40">
        <f>BG61*Параметри!$M$37/18</f>
        <v>0</v>
      </c>
      <c r="BI61" s="29">
        <f>BH61*Параметри!$K$51</f>
        <v>0</v>
      </c>
      <c r="BJ61" s="29">
        <f>'Дані не з ДІСО'!N61*Параметри!$K$76</f>
        <v>0</v>
      </c>
      <c r="BK61" s="40">
        <f>ROUNDUP('Дані з ДІСО'!V61/Параметри!$K$25,0)</f>
        <v>0</v>
      </c>
      <c r="BL61" s="40">
        <f>ROUNDUP('Дані з ДІСО'!W61/Параметри!$K$25,0)</f>
        <v>0</v>
      </c>
      <c r="BM61" s="40">
        <f>ROUNDUP('Дані з ДІСО'!X61/Параметри!$K$25,0)</f>
        <v>0</v>
      </c>
      <c r="BN61" s="40">
        <f>(BK61*Параметри!$K$34+BL61*Параметри!$L$34+BM61*Параметри!$M$34)/18</f>
        <v>0</v>
      </c>
      <c r="BO61" s="40">
        <f>IF(K61=0,0,'Дані з ДІСО'!AC61/K61)</f>
        <v>0</v>
      </c>
      <c r="BP61" s="29">
        <f>(1+0.25*BO61)*BN61*Параметри!$K$51</f>
        <v>0</v>
      </c>
      <c r="BQ61" s="29">
        <f>BP61*'Коефіцієнти АТО'!U61</f>
        <v>0</v>
      </c>
      <c r="BR61" s="29">
        <f>K61*(1+0.25*BO61)*Параметри!$K$66*Параметри!$K$20/1000</f>
        <v>0</v>
      </c>
      <c r="BS61" s="29">
        <f>(1+0.25*BO61)*K61*'Коефіцієнти АТО'!S61*Параметри!$K$20/1000</f>
        <v>0</v>
      </c>
      <c r="BT61" s="29">
        <f t="shared" si="7"/>
        <v>0</v>
      </c>
      <c r="BU61" s="40">
        <f>ROUNDUP('Дані з ДІСО'!AG61/Параметри!$K$71,0)</f>
        <v>0</v>
      </c>
      <c r="BV61" s="40">
        <f t="shared" si="8"/>
        <v>0</v>
      </c>
      <c r="BW61" s="40">
        <f>IF('Дані з ДІСО'!AG61=0,0,'Дані з ДІСО'!AJ61/'Дані з ДІСО'!AG61)</f>
        <v>0</v>
      </c>
      <c r="BX61" s="29">
        <f>BV61*(1+0.25*BW61)*Параметри!$K$51</f>
        <v>0</v>
      </c>
      <c r="BY61" s="29">
        <f>ROUND(IF(Параметри!$K$77="No",CC61,CC61*Параметри!$K$78)+AG61,1)</f>
        <v>43050.2</v>
      </c>
      <c r="BZ61" s="29">
        <f>ROUND(IF(Параметри!$K$77="No",BF61,BF61*Параметри!$K$78),1)</f>
        <v>0</v>
      </c>
      <c r="CA61" s="29">
        <f>ROUND(IF(Параметри!$K$77="No",BI61,BI61*Параметри!$K$78),1)</f>
        <v>0</v>
      </c>
      <c r="CB61" s="29">
        <f>ROUND(IF(Параметри!$K$77="No",BJ61,BJ61*Параметри!$K$78),1)</f>
        <v>0</v>
      </c>
      <c r="CC61" s="29">
        <f t="shared" si="2"/>
        <v>47833.584091679833</v>
      </c>
    </row>
    <row r="62" spans="1:81">
      <c r="A62" s="9">
        <v>61</v>
      </c>
      <c r="B62" s="9" t="s">
        <v>3151</v>
      </c>
      <c r="C62" s="9" t="s">
        <v>3151</v>
      </c>
      <c r="D62" s="9" t="s">
        <v>3144</v>
      </c>
      <c r="E62" s="9" t="s">
        <v>29</v>
      </c>
      <c r="F62" s="9" t="s">
        <v>3210</v>
      </c>
      <c r="G62" s="9" t="s">
        <v>143</v>
      </c>
      <c r="H62" s="29">
        <f>SUM('Дані з ДІСО'!J62:L62)</f>
        <v>1183</v>
      </c>
      <c r="I62" s="29">
        <f>SUM('Дані з ДІСО'!G62:I62)</f>
        <v>100</v>
      </c>
      <c r="J62" s="29">
        <f>SUM('Дані з ДІСО'!P62:R62)</f>
        <v>0</v>
      </c>
      <c r="K62" s="29">
        <f>SUM('Дані з ДІСО'!V62:X62)</f>
        <v>0</v>
      </c>
      <c r="L62" s="40">
        <f>ROUNDUP('Дані з ДІСО'!J62/'Коефіцієнти АТО'!$R62,0)</f>
        <v>34</v>
      </c>
      <c r="M62" s="40">
        <f>ROUNDUP('Дані з ДІСО'!K62/'Коефіцієнти АТО'!$R62,0)</f>
        <v>42</v>
      </c>
      <c r="N62" s="40">
        <f>ROUNDUP('Дані з ДІСО'!L62/'Коефіцієнти АТО'!$R62,0)</f>
        <v>6</v>
      </c>
      <c r="O62" s="59">
        <f>(L62*Параметри!$K$32+M62*Параметри!$L$32+N62*Параметри!$M$32)/18</f>
        <v>131.57777777777778</v>
      </c>
      <c r="P62" s="41">
        <f>IF(H62=0,"",'Дані з ДІСО'!Y62/H62)</f>
        <v>0</v>
      </c>
      <c r="Q62" s="29">
        <f>IF(H62=0,"",(1+0.25*P62)*O62*Параметри!$K$51)</f>
        <v>26949.788198934577</v>
      </c>
      <c r="R62" s="29">
        <f>IF(H62=0,"",Q62*'Коефіцієнти АТО'!T62)</f>
        <v>458.14639938188782</v>
      </c>
      <c r="S62" s="29">
        <f>IF(H62=0,"",H62*(1+0.25*P62)*Параметри!$K$66*Параметри!$K$20/1000)</f>
        <v>0</v>
      </c>
      <c r="T62" s="29">
        <f>IF(H62=0,"",H62*(1+0.25*P62)*'Коефіцієнти АТО'!$S62*Параметри!$K$20/1000)</f>
        <v>5404.0757521043615</v>
      </c>
      <c r="U62" s="29">
        <f t="shared" si="3"/>
        <v>32812.010350420824</v>
      </c>
      <c r="V62" s="29">
        <f t="shared" si="4"/>
        <v>32812.010350420824</v>
      </c>
      <c r="W62" s="40">
        <f>ROUNDUP('Дані з ДІСО'!P62/Параметри!$K$24,0)</f>
        <v>0</v>
      </c>
      <c r="X62" s="40">
        <f>ROUNDUP('Дані з ДІСО'!Q62/Параметри!$K$24,0)</f>
        <v>0</v>
      </c>
      <c r="Y62" s="40">
        <f>ROUNDUP('Дані з ДІСО'!R62/Параметри!$K$24,0)</f>
        <v>0</v>
      </c>
      <c r="Z62" s="59">
        <f>(W62*Параметри!$K$33+X62*Параметри!$L$33+Y62*Параметри!$M$33)/18</f>
        <v>0</v>
      </c>
      <c r="AA62" s="41">
        <f>IF(J62=0,0,'Дані з ДІСО'!AA62/J62)</f>
        <v>0</v>
      </c>
      <c r="AB62" s="29">
        <f>(1+0.25*AA62)*Z62*Параметри!$K$51</f>
        <v>0</v>
      </c>
      <c r="AC62" s="29">
        <f>AB62*'Коефіцієнти АТО'!U62</f>
        <v>0</v>
      </c>
      <c r="AD62" s="29">
        <f>J62*(1+0.25*AA62)*Параметри!$K$66*Параметри!$K$20/1000</f>
        <v>0</v>
      </c>
      <c r="AE62" s="29">
        <f>(1+0.25*AA62)*J62*'Коефіцієнти АТО'!S62*Параметри!$K$20/1000</f>
        <v>0</v>
      </c>
      <c r="AF62" s="29">
        <f t="shared" si="0"/>
        <v>0</v>
      </c>
      <c r="AG62" s="29">
        <v>0</v>
      </c>
      <c r="AH62" s="40">
        <v>9</v>
      </c>
      <c r="AI62" s="40">
        <v>0</v>
      </c>
      <c r="AJ62" s="40">
        <f t="shared" si="1"/>
        <v>0</v>
      </c>
      <c r="AK62" s="29">
        <f>(AH62+AI62)*(1+0.25*AJ62)*Параметри!$K$53</f>
        <v>1614.8634812640005</v>
      </c>
      <c r="AL62" s="29">
        <f>ROUNDUP(('Дані з ДІСО'!AU62+'Дані з ДІСО'!AW62)/Параметри!$K$28,0)</f>
        <v>0</v>
      </c>
      <c r="AM62" s="64">
        <f>AL62*Параметри!$M$35/18</f>
        <v>0</v>
      </c>
      <c r="AN62" s="29">
        <f>IF(AL62=0,0,'Дані з ДІСО'!AW62/SUM('Дані з ДІСО'!AU62,'Дані з ДІСО'!AW62))</f>
        <v>0</v>
      </c>
      <c r="AO62" s="29">
        <f>(1+0.25*AN62)*AM62*Параметри!$K$51</f>
        <v>0</v>
      </c>
      <c r="AP62" s="40">
        <f>ROUNDUP(('Дані з ДІСО'!AE62+'Дані не з ДІСО'!E62+'Дані не з ДІСО'!G62)/Параметри!$K$69,0)</f>
        <v>0</v>
      </c>
      <c r="AQ62" s="40">
        <f t="shared" si="5"/>
        <v>0</v>
      </c>
      <c r="AR62" s="40">
        <f>IF(AP62=0,0,('Дані з ДІСО'!AH62+'Дані не з ДІСО'!G62)/('Дані з ДІСО'!AE62+'Дані не з ДІСО'!E62+'Дані не з ДІСО'!G62))</f>
        <v>0</v>
      </c>
      <c r="AS62" s="29">
        <f>AQ62*(1+0.25*AR62)*Параметри!$K$51</f>
        <v>0</v>
      </c>
      <c r="AT62" s="40">
        <f>ROUNDUP('Дані з ДІСО'!AF62/Параметри!$K$70,0)</f>
        <v>0</v>
      </c>
      <c r="AU62" s="40">
        <f t="shared" si="6"/>
        <v>0</v>
      </c>
      <c r="AV62" s="40">
        <f>IF(AT62=0,0,'Дані з ДІСО'!AI62/'Дані з ДІСО'!AF62)</f>
        <v>0</v>
      </c>
      <c r="AW62" s="29">
        <f>AU62*(1+0.25*AV62)*Параметри!$K$51</f>
        <v>0</v>
      </c>
      <c r="AX62" s="40">
        <f>ROUNDUP('Дані з ДІСО'!AR62/Параметри!$K$29,0)</f>
        <v>0</v>
      </c>
      <c r="AY62" s="40">
        <f>ROUNDUP('Дані з ДІСО'!AS62/Параметри!$K$29,0)</f>
        <v>0</v>
      </c>
      <c r="AZ62" s="40">
        <f>ROUNDUP('Дані з ДІСО'!AT62/Параметри!$K$29,0)</f>
        <v>0</v>
      </c>
      <c r="BA62" s="64">
        <f>(AX62*Параметри!$K$32+AY62*Параметри!$L$32+AZ62*Параметри!$M$32)/18</f>
        <v>0</v>
      </c>
      <c r="BB62" s="29">
        <f>(BA62*Параметри!$K$51+SUM('Дані з ДІСО'!AR62:AT62)*Параметри!$K$48*Параметри!$K$20/1000)*Параметри!$K$74</f>
        <v>0</v>
      </c>
      <c r="BC62" s="40">
        <f>ROUNDUP(('Дані не з ДІСО'!I62+'Дані не з ДІСО'!K62)/Параметри!$K$26,0)</f>
        <v>0</v>
      </c>
      <c r="BD62" s="29">
        <f>BC62*Параметри!$M$36/18</f>
        <v>0</v>
      </c>
      <c r="BE62" s="40">
        <f>IF(BC62=0,0,'Дані не з ДІСО'!K62/('Дані не з ДІСО'!I62+'Дані не з ДІСО'!K62))</f>
        <v>0</v>
      </c>
      <c r="BF62" s="29">
        <f>(1+0.25*BE62)*BD62*Параметри!$K$51</f>
        <v>0</v>
      </c>
      <c r="BG62" s="40">
        <f>ROUNDUP('Дані не з ДІСО'!M62/Параметри!$K$27,0)</f>
        <v>0</v>
      </c>
      <c r="BH62" s="40">
        <f>BG62*Параметри!$M$37/18</f>
        <v>0</v>
      </c>
      <c r="BI62" s="29">
        <f>BH62*Параметри!$K$51</f>
        <v>0</v>
      </c>
      <c r="BJ62" s="29">
        <f>'Дані не з ДІСО'!N62*Параметри!$K$76</f>
        <v>0</v>
      </c>
      <c r="BK62" s="40">
        <f>ROUNDUP('Дані з ДІСО'!V62/Параметри!$K$25,0)</f>
        <v>0</v>
      </c>
      <c r="BL62" s="40">
        <f>ROUNDUP('Дані з ДІСО'!W62/Параметри!$K$25,0)</f>
        <v>0</v>
      </c>
      <c r="BM62" s="40">
        <f>ROUNDUP('Дані з ДІСО'!X62/Параметри!$K$25,0)</f>
        <v>0</v>
      </c>
      <c r="BN62" s="40">
        <f>(BK62*Параметри!$K$34+BL62*Параметри!$L$34+BM62*Параметри!$M$34)/18</f>
        <v>0</v>
      </c>
      <c r="BO62" s="40">
        <f>IF(K62=0,0,'Дані з ДІСО'!AC62/K62)</f>
        <v>0</v>
      </c>
      <c r="BP62" s="29">
        <f>(1+0.25*BO62)*BN62*Параметри!$K$51</f>
        <v>0</v>
      </c>
      <c r="BQ62" s="29">
        <f>BP62*'Коефіцієнти АТО'!U62</f>
        <v>0</v>
      </c>
      <c r="BR62" s="29">
        <f>K62*(1+0.25*BO62)*Параметри!$K$66*Параметри!$K$20/1000</f>
        <v>0</v>
      </c>
      <c r="BS62" s="29">
        <f>(1+0.25*BO62)*K62*'Коефіцієнти АТО'!S62*Параметри!$K$20/1000</f>
        <v>0</v>
      </c>
      <c r="BT62" s="29">
        <f t="shared" si="7"/>
        <v>0</v>
      </c>
      <c r="BU62" s="40">
        <f>ROUNDUP('Дані з ДІСО'!AG62/Параметри!$K$71,0)</f>
        <v>0</v>
      </c>
      <c r="BV62" s="40">
        <f t="shared" si="8"/>
        <v>0</v>
      </c>
      <c r="BW62" s="40">
        <f>IF('Дані з ДІСО'!AG62=0,0,'Дані з ДІСО'!AJ62/'Дані з ДІСО'!AG62)</f>
        <v>0</v>
      </c>
      <c r="BX62" s="29">
        <f>BV62*(1+0.25*BW62)*Параметри!$K$51</f>
        <v>0</v>
      </c>
      <c r="BY62" s="29">
        <f>ROUND(IF(Параметри!$K$77="No",CC62,CC62*Параметри!$K$78)+AG62,1)</f>
        <v>30984.2</v>
      </c>
      <c r="BZ62" s="29">
        <f>ROUND(IF(Параметри!$K$77="No",BF62,BF62*Параметри!$K$78),1)</f>
        <v>0</v>
      </c>
      <c r="CA62" s="29">
        <f>ROUND(IF(Параметри!$K$77="No",BI62,BI62*Параметри!$K$78),1)</f>
        <v>0</v>
      </c>
      <c r="CB62" s="29">
        <f>ROUND(IF(Параметри!$K$77="No",BJ62,BJ62*Параметри!$K$78),1)</f>
        <v>0</v>
      </c>
      <c r="CC62" s="29">
        <f t="shared" si="2"/>
        <v>34426.873831684825</v>
      </c>
    </row>
    <row r="63" spans="1:81">
      <c r="A63" s="9">
        <v>62</v>
      </c>
      <c r="B63" s="9" t="s">
        <v>3145</v>
      </c>
      <c r="C63" s="9" t="s">
        <v>3146</v>
      </c>
      <c r="D63" s="9" t="s">
        <v>3144</v>
      </c>
      <c r="E63" s="9" t="s">
        <v>21</v>
      </c>
      <c r="F63" s="9" t="s">
        <v>3211</v>
      </c>
      <c r="G63" s="9" t="s">
        <v>145</v>
      </c>
      <c r="H63" s="29">
        <f>SUM('Дані з ДІСО'!J63:L63)</f>
        <v>2604</v>
      </c>
      <c r="I63" s="29">
        <f>SUM('Дані з ДІСО'!G63:I63)</f>
        <v>183</v>
      </c>
      <c r="J63" s="29">
        <f>SUM('Дані з ДІСО'!P63:R63)</f>
        <v>0</v>
      </c>
      <c r="K63" s="29">
        <f>SUM('Дані з ДІСО'!V63:X63)</f>
        <v>0</v>
      </c>
      <c r="L63" s="40">
        <f>ROUNDUP('Дані з ДІСО'!J63/'Коефіцієнти АТО'!$R63,0)</f>
        <v>68</v>
      </c>
      <c r="M63" s="40">
        <f>ROUNDUP('Дані з ДІСО'!K63/'Коефіцієнти АТО'!$R63,0)</f>
        <v>86</v>
      </c>
      <c r="N63" s="40">
        <f>ROUNDUP('Дані з ДІСО'!L63/'Коефіцієнти АТО'!$R63,0)</f>
        <v>21</v>
      </c>
      <c r="O63" s="59">
        <f>(L63*Параметри!$K$32+M63*Параметри!$L$32+N63*Параметри!$M$32)/18</f>
        <v>284.53888888888895</v>
      </c>
      <c r="P63" s="41">
        <f>IF(H63=0,"",'Дані з ДІСО'!Y63/H63)</f>
        <v>0</v>
      </c>
      <c r="Q63" s="29">
        <f>IF(H63=0,"",(1+0.25*P63)*O63*Параметри!$K$51)</f>
        <v>58279.315241717297</v>
      </c>
      <c r="R63" s="29">
        <f>IF(H63=0,"",Q63*'Коефіцієнти АТО'!T63)</f>
        <v>990.7483591091941</v>
      </c>
      <c r="S63" s="29">
        <f>IF(H63=0,"",H63*(1+0.25*P63)*Параметри!$K$66*Параметри!$K$20/1000)</f>
        <v>0</v>
      </c>
      <c r="T63" s="29">
        <f>IF(H63=0,"",H63*(1+0.25*P63)*'Коефіцієнти АТО'!$S63*Параметри!$K$20/1000)</f>
        <v>11895.362010549243</v>
      </c>
      <c r="U63" s="29">
        <f t="shared" si="3"/>
        <v>71165.425611375729</v>
      </c>
      <c r="V63" s="29">
        <f t="shared" si="4"/>
        <v>71165.425611375729</v>
      </c>
      <c r="W63" s="40">
        <f>ROUNDUP('Дані з ДІСО'!P63/Параметри!$K$24,0)</f>
        <v>0</v>
      </c>
      <c r="X63" s="40">
        <f>ROUNDUP('Дані з ДІСО'!Q63/Параметри!$K$24,0)</f>
        <v>0</v>
      </c>
      <c r="Y63" s="40">
        <f>ROUNDUP('Дані з ДІСО'!R63/Параметри!$K$24,0)</f>
        <v>0</v>
      </c>
      <c r="Z63" s="59">
        <f>(W63*Параметри!$K$33+X63*Параметри!$L$33+Y63*Параметри!$M$33)/18</f>
        <v>0</v>
      </c>
      <c r="AA63" s="41">
        <f>IF(J63=0,0,'Дані з ДІСО'!AA63/J63)</f>
        <v>0</v>
      </c>
      <c r="AB63" s="29">
        <f>(1+0.25*AA63)*Z63*Параметри!$K$51</f>
        <v>0</v>
      </c>
      <c r="AC63" s="29">
        <f>AB63*'Коефіцієнти АТО'!U63</f>
        <v>0</v>
      </c>
      <c r="AD63" s="29">
        <f>J63*(1+0.25*AA63)*Параметри!$K$66*Параметри!$K$20/1000</f>
        <v>0</v>
      </c>
      <c r="AE63" s="29">
        <f>(1+0.25*AA63)*J63*'Коефіцієнти АТО'!S63*Параметри!$K$20/1000</f>
        <v>0</v>
      </c>
      <c r="AF63" s="29">
        <f t="shared" si="0"/>
        <v>0</v>
      </c>
      <c r="AG63" s="29">
        <v>0</v>
      </c>
      <c r="AH63" s="40">
        <v>15</v>
      </c>
      <c r="AI63" s="40">
        <v>0</v>
      </c>
      <c r="AJ63" s="40">
        <f t="shared" si="1"/>
        <v>0</v>
      </c>
      <c r="AK63" s="29">
        <f>(AH63+AI63)*(1+0.25*AJ63)*Параметри!$K$53</f>
        <v>2691.4391354400009</v>
      </c>
      <c r="AL63" s="29">
        <f>ROUNDUP(('Дані з ДІСО'!AU63+'Дані з ДІСО'!AW63)/Параметри!$K$28,0)</f>
        <v>0</v>
      </c>
      <c r="AM63" s="64">
        <f>AL63*Параметри!$M$35/18</f>
        <v>0</v>
      </c>
      <c r="AN63" s="29">
        <f>IF(AL63=0,0,'Дані з ДІСО'!AW63/SUM('Дані з ДІСО'!AU63,'Дані з ДІСО'!AW63))</f>
        <v>0</v>
      </c>
      <c r="AO63" s="29">
        <f>(1+0.25*AN63)*AM63*Параметри!$K$51</f>
        <v>0</v>
      </c>
      <c r="AP63" s="40">
        <f>ROUNDUP(('Дані з ДІСО'!AE63+'Дані не з ДІСО'!E63+'Дані не з ДІСО'!G63)/Параметри!$K$69,0)</f>
        <v>0</v>
      </c>
      <c r="AQ63" s="40">
        <f t="shared" si="5"/>
        <v>0</v>
      </c>
      <c r="AR63" s="40">
        <f>IF(AP63=0,0,('Дані з ДІСО'!AH63+'Дані не з ДІСО'!G63)/('Дані з ДІСО'!AE63+'Дані не з ДІСО'!E63+'Дані не з ДІСО'!G63))</f>
        <v>0</v>
      </c>
      <c r="AS63" s="29">
        <f>AQ63*(1+0.25*AR63)*Параметри!$K$51</f>
        <v>0</v>
      </c>
      <c r="AT63" s="40">
        <f>ROUNDUP('Дані з ДІСО'!AF63/Параметри!$K$70,0)</f>
        <v>0</v>
      </c>
      <c r="AU63" s="40">
        <f t="shared" si="6"/>
        <v>0</v>
      </c>
      <c r="AV63" s="40">
        <f>IF(AT63=0,0,'Дані з ДІСО'!AI63/'Дані з ДІСО'!AF63)</f>
        <v>0</v>
      </c>
      <c r="AW63" s="29">
        <f>AU63*(1+0.25*AV63)*Параметри!$K$51</f>
        <v>0</v>
      </c>
      <c r="AX63" s="40">
        <f>ROUNDUP('Дані з ДІСО'!AR63/Параметри!$K$29,0)</f>
        <v>0</v>
      </c>
      <c r="AY63" s="40">
        <f>ROUNDUP('Дані з ДІСО'!AS63/Параметри!$K$29,0)</f>
        <v>0</v>
      </c>
      <c r="AZ63" s="40">
        <f>ROUNDUP('Дані з ДІСО'!AT63/Параметри!$K$29,0)</f>
        <v>0</v>
      </c>
      <c r="BA63" s="64">
        <f>(AX63*Параметри!$K$32+AY63*Параметри!$L$32+AZ63*Параметри!$M$32)/18</f>
        <v>0</v>
      </c>
      <c r="BB63" s="29">
        <f>(BA63*Параметри!$K$51+SUM('Дані з ДІСО'!AR63:AT63)*Параметри!$K$48*Параметри!$K$20/1000)*Параметри!$K$74</f>
        <v>0</v>
      </c>
      <c r="BC63" s="40">
        <f>ROUNDUP(('Дані не з ДІСО'!I63+'Дані не з ДІСО'!K63)/Параметри!$K$26,0)</f>
        <v>0</v>
      </c>
      <c r="BD63" s="29">
        <f>BC63*Параметри!$M$36/18</f>
        <v>0</v>
      </c>
      <c r="BE63" s="40">
        <f>IF(BC63=0,0,'Дані не з ДІСО'!K63/('Дані не з ДІСО'!I63+'Дані не з ДІСО'!K63))</f>
        <v>0</v>
      </c>
      <c r="BF63" s="29">
        <f>(1+0.25*BE63)*BD63*Параметри!$K$51</f>
        <v>0</v>
      </c>
      <c r="BG63" s="40">
        <f>ROUNDUP('Дані не з ДІСО'!M63/Параметри!$K$27,0)</f>
        <v>0</v>
      </c>
      <c r="BH63" s="40">
        <f>BG63*Параметри!$M$37/18</f>
        <v>0</v>
      </c>
      <c r="BI63" s="29">
        <f>BH63*Параметри!$K$51</f>
        <v>0</v>
      </c>
      <c r="BJ63" s="29">
        <f>'Дані не з ДІСО'!N63*Параметри!$K$76</f>
        <v>0</v>
      </c>
      <c r="BK63" s="40">
        <f>ROUNDUP('Дані з ДІСО'!V63/Параметри!$K$25,0)</f>
        <v>0</v>
      </c>
      <c r="BL63" s="40">
        <f>ROUNDUP('Дані з ДІСО'!W63/Параметри!$K$25,0)</f>
        <v>0</v>
      </c>
      <c r="BM63" s="40">
        <f>ROUNDUP('Дані з ДІСО'!X63/Параметри!$K$25,0)</f>
        <v>0</v>
      </c>
      <c r="BN63" s="40">
        <f>(BK63*Параметри!$K$34+BL63*Параметри!$L$34+BM63*Параметри!$M$34)/18</f>
        <v>0</v>
      </c>
      <c r="BO63" s="40">
        <f>IF(K63=0,0,'Дані з ДІСО'!AC63/K63)</f>
        <v>0</v>
      </c>
      <c r="BP63" s="29">
        <f>(1+0.25*BO63)*BN63*Параметри!$K$51</f>
        <v>0</v>
      </c>
      <c r="BQ63" s="29">
        <f>BP63*'Коефіцієнти АТО'!U63</f>
        <v>0</v>
      </c>
      <c r="BR63" s="29">
        <f>K63*(1+0.25*BO63)*Параметри!$K$66*Параметри!$K$20/1000</f>
        <v>0</v>
      </c>
      <c r="BS63" s="29">
        <f>(1+0.25*BO63)*K63*'Коефіцієнти АТО'!S63*Параметри!$K$20/1000</f>
        <v>0</v>
      </c>
      <c r="BT63" s="29">
        <f t="shared" si="7"/>
        <v>0</v>
      </c>
      <c r="BU63" s="40">
        <f>ROUNDUP('Дані з ДІСО'!AG63/Параметри!$K$71,0)</f>
        <v>0</v>
      </c>
      <c r="BV63" s="40">
        <f t="shared" si="8"/>
        <v>0</v>
      </c>
      <c r="BW63" s="40">
        <f>IF('Дані з ДІСО'!AG63=0,0,'Дані з ДІСО'!AJ63/'Дані з ДІСО'!AG63)</f>
        <v>0</v>
      </c>
      <c r="BX63" s="29">
        <f>BV63*(1+0.25*BW63)*Параметри!$K$51</f>
        <v>0</v>
      </c>
      <c r="BY63" s="29">
        <f>ROUND(IF(Параметри!$K$77="No",CC63,CC63*Параметри!$K$78)+AG63,1)</f>
        <v>66471.199999999997</v>
      </c>
      <c r="BZ63" s="29">
        <f>ROUND(IF(Параметри!$K$77="No",BF63,BF63*Параметри!$K$78),1)</f>
        <v>0</v>
      </c>
      <c r="CA63" s="29">
        <f>ROUND(IF(Параметри!$K$77="No",BI63,BI63*Параметри!$K$78),1)</f>
        <v>0</v>
      </c>
      <c r="CB63" s="29">
        <f>ROUND(IF(Параметри!$K$77="No",BJ63,BJ63*Параметри!$K$78),1)</f>
        <v>0</v>
      </c>
      <c r="CC63" s="29">
        <f t="shared" si="2"/>
        <v>73856.864746815729</v>
      </c>
    </row>
    <row r="64" spans="1:81">
      <c r="A64" s="9">
        <v>63</v>
      </c>
      <c r="B64" s="9" t="s">
        <v>3145</v>
      </c>
      <c r="C64" s="9" t="s">
        <v>3146</v>
      </c>
      <c r="D64" s="9" t="s">
        <v>3144</v>
      </c>
      <c r="E64" s="9" t="s">
        <v>21</v>
      </c>
      <c r="F64" s="9" t="s">
        <v>3212</v>
      </c>
      <c r="G64" s="9" t="s">
        <v>147</v>
      </c>
      <c r="H64" s="29">
        <f>SUM('Дані з ДІСО'!J64:L64)</f>
        <v>3297</v>
      </c>
      <c r="I64" s="29">
        <f>SUM('Дані з ДІСО'!G64:I64)</f>
        <v>316</v>
      </c>
      <c r="J64" s="29">
        <f>SUM('Дані з ДІСО'!P64:R64)</f>
        <v>0</v>
      </c>
      <c r="K64" s="29">
        <f>SUM('Дані з ДІСО'!V64:X64)</f>
        <v>0</v>
      </c>
      <c r="L64" s="40">
        <f>ROUNDUP('Дані з ДІСО'!J64/'Коефіцієнти АТО'!$R64,0)</f>
        <v>83</v>
      </c>
      <c r="M64" s="40">
        <f>ROUNDUP('Дані з ДІСО'!K64/'Коефіцієнти АТО'!$R64,0)</f>
        <v>112</v>
      </c>
      <c r="N64" s="40">
        <f>ROUNDUP('Дані з ДІСО'!L64/'Коефіцієнти АТО'!$R64,0)</f>
        <v>27</v>
      </c>
      <c r="O64" s="59">
        <f>(L64*Параметри!$K$32+M64*Параметри!$L$32+N64*Параметри!$M$32)/18</f>
        <v>362.77222222222224</v>
      </c>
      <c r="P64" s="41">
        <f>IF(H64=0,"",'Дані з ДІСО'!Y64/H64)</f>
        <v>0</v>
      </c>
      <c r="Q64" s="29">
        <f>IF(H64=0,"",(1+0.25*P64)*O64*Параметри!$K$51)</f>
        <v>74303.083077277028</v>
      </c>
      <c r="R64" s="29">
        <f>IF(H64=0,"",Q64*'Коефіцієнти АТО'!T64)</f>
        <v>1263.1524123137096</v>
      </c>
      <c r="S64" s="29">
        <f>IF(H64=0,"",H64*(1+0.25*P64)*Параметри!$K$66*Параметри!$K$20/1000)</f>
        <v>0</v>
      </c>
      <c r="T64" s="29">
        <f>IF(H64=0,"",H64*(1+0.25*P64)*'Коефіцієнти АТО'!$S64*Параметри!$K$20/1000)</f>
        <v>15061.06319077606</v>
      </c>
      <c r="U64" s="29">
        <f t="shared" si="3"/>
        <v>90627.298680366788</v>
      </c>
      <c r="V64" s="29">
        <f t="shared" si="4"/>
        <v>90627.298680366788</v>
      </c>
      <c r="W64" s="40">
        <f>ROUNDUP('Дані з ДІСО'!P64/Параметри!$K$24,0)</f>
        <v>0</v>
      </c>
      <c r="X64" s="40">
        <f>ROUNDUP('Дані з ДІСО'!Q64/Параметри!$K$24,0)</f>
        <v>0</v>
      </c>
      <c r="Y64" s="40">
        <f>ROUNDUP('Дані з ДІСО'!R64/Параметри!$K$24,0)</f>
        <v>0</v>
      </c>
      <c r="Z64" s="59">
        <f>(W64*Параметри!$K$33+X64*Параметри!$L$33+Y64*Параметри!$M$33)/18</f>
        <v>0</v>
      </c>
      <c r="AA64" s="41">
        <f>IF(J64=0,0,'Дані з ДІСО'!AA64/J64)</f>
        <v>0</v>
      </c>
      <c r="AB64" s="29">
        <f>(1+0.25*AA64)*Z64*Параметри!$K$51</f>
        <v>0</v>
      </c>
      <c r="AC64" s="29">
        <f>AB64*'Коефіцієнти АТО'!U64</f>
        <v>0</v>
      </c>
      <c r="AD64" s="29">
        <f>J64*(1+0.25*AA64)*Параметри!$K$66*Параметри!$K$20/1000</f>
        <v>0</v>
      </c>
      <c r="AE64" s="29">
        <f>(1+0.25*AA64)*J64*'Коефіцієнти АТО'!S64*Параметри!$K$20/1000</f>
        <v>0</v>
      </c>
      <c r="AF64" s="29">
        <f t="shared" si="0"/>
        <v>0</v>
      </c>
      <c r="AG64" s="29">
        <v>0</v>
      </c>
      <c r="AH64" s="40">
        <v>9</v>
      </c>
      <c r="AI64" s="40">
        <v>0</v>
      </c>
      <c r="AJ64" s="40">
        <f t="shared" si="1"/>
        <v>0</v>
      </c>
      <c r="AK64" s="29">
        <f>(AH64+AI64)*(1+0.25*AJ64)*Параметри!$K$53</f>
        <v>1614.8634812640005</v>
      </c>
      <c r="AL64" s="29">
        <f>ROUNDUP(('Дані з ДІСО'!AU64+'Дані з ДІСО'!AW64)/Параметри!$K$28,0)</f>
        <v>0</v>
      </c>
      <c r="AM64" s="64">
        <f>AL64*Параметри!$M$35/18</f>
        <v>0</v>
      </c>
      <c r="AN64" s="29">
        <f>IF(AL64=0,0,'Дані з ДІСО'!AW64/SUM('Дані з ДІСО'!AU64,'Дані з ДІСО'!AW64))</f>
        <v>0</v>
      </c>
      <c r="AO64" s="29">
        <f>(1+0.25*AN64)*AM64*Параметри!$K$51</f>
        <v>0</v>
      </c>
      <c r="AP64" s="40">
        <f>ROUNDUP(('Дані з ДІСО'!AE64+'Дані не з ДІСО'!E64+'Дані не з ДІСО'!G64)/Параметри!$K$69,0)</f>
        <v>0</v>
      </c>
      <c r="AQ64" s="40">
        <f t="shared" si="5"/>
        <v>0</v>
      </c>
      <c r="AR64" s="40">
        <f>IF(AP64=0,0,('Дані з ДІСО'!AH64+'Дані не з ДІСО'!G64)/('Дані з ДІСО'!AE64+'Дані не з ДІСО'!E64+'Дані не з ДІСО'!G64))</f>
        <v>0</v>
      </c>
      <c r="AS64" s="29">
        <f>AQ64*(1+0.25*AR64)*Параметри!$K$51</f>
        <v>0</v>
      </c>
      <c r="AT64" s="40">
        <f>ROUNDUP('Дані з ДІСО'!AF64/Параметри!$K$70,0)</f>
        <v>0</v>
      </c>
      <c r="AU64" s="40">
        <f t="shared" si="6"/>
        <v>0</v>
      </c>
      <c r="AV64" s="40">
        <f>IF(AT64=0,0,'Дані з ДІСО'!AI64/'Дані з ДІСО'!AF64)</f>
        <v>0</v>
      </c>
      <c r="AW64" s="29">
        <f>AU64*(1+0.25*AV64)*Параметри!$K$51</f>
        <v>0</v>
      </c>
      <c r="AX64" s="40">
        <f>ROUNDUP('Дані з ДІСО'!AR64/Параметри!$K$29,0)</f>
        <v>0</v>
      </c>
      <c r="AY64" s="40">
        <f>ROUNDUP('Дані з ДІСО'!AS64/Параметри!$K$29,0)</f>
        <v>0</v>
      </c>
      <c r="AZ64" s="40">
        <f>ROUNDUP('Дані з ДІСО'!AT64/Параметри!$K$29,0)</f>
        <v>0</v>
      </c>
      <c r="BA64" s="64">
        <f>(AX64*Параметри!$K$32+AY64*Параметри!$L$32+AZ64*Параметри!$M$32)/18</f>
        <v>0</v>
      </c>
      <c r="BB64" s="29">
        <f>(BA64*Параметри!$K$51+SUM('Дані з ДІСО'!AR64:AT64)*Параметри!$K$48*Параметри!$K$20/1000)*Параметри!$K$74</f>
        <v>0</v>
      </c>
      <c r="BC64" s="40">
        <f>ROUNDUP(('Дані не з ДІСО'!I64+'Дані не з ДІСО'!K64)/Параметри!$K$26,0)</f>
        <v>0</v>
      </c>
      <c r="BD64" s="29">
        <f>BC64*Параметри!$M$36/18</f>
        <v>0</v>
      </c>
      <c r="BE64" s="40">
        <f>IF(BC64=0,0,'Дані не з ДІСО'!K64/('Дані не з ДІСО'!I64+'Дані не з ДІСО'!K64))</f>
        <v>0</v>
      </c>
      <c r="BF64" s="29">
        <f>(1+0.25*BE64)*BD64*Параметри!$K$51</f>
        <v>0</v>
      </c>
      <c r="BG64" s="40">
        <f>ROUNDUP('Дані не з ДІСО'!M64/Параметри!$K$27,0)</f>
        <v>0</v>
      </c>
      <c r="BH64" s="40">
        <f>BG64*Параметри!$M$37/18</f>
        <v>0</v>
      </c>
      <c r="BI64" s="29">
        <f>BH64*Параметри!$K$51</f>
        <v>0</v>
      </c>
      <c r="BJ64" s="29">
        <f>'Дані не з ДІСО'!N64*Параметри!$K$76</f>
        <v>0</v>
      </c>
      <c r="BK64" s="40">
        <f>ROUNDUP('Дані з ДІСО'!V64/Параметри!$K$25,0)</f>
        <v>0</v>
      </c>
      <c r="BL64" s="40">
        <f>ROUNDUP('Дані з ДІСО'!W64/Параметри!$K$25,0)</f>
        <v>0</v>
      </c>
      <c r="BM64" s="40">
        <f>ROUNDUP('Дані з ДІСО'!X64/Параметри!$K$25,0)</f>
        <v>0</v>
      </c>
      <c r="BN64" s="40">
        <f>(BK64*Параметри!$K$34+BL64*Параметри!$L$34+BM64*Параметри!$M$34)/18</f>
        <v>0</v>
      </c>
      <c r="BO64" s="40">
        <f>IF(K64=0,0,'Дані з ДІСО'!AC64/K64)</f>
        <v>0</v>
      </c>
      <c r="BP64" s="29">
        <f>(1+0.25*BO64)*BN64*Параметри!$K$51</f>
        <v>0</v>
      </c>
      <c r="BQ64" s="29">
        <f>BP64*'Коефіцієнти АТО'!U64</f>
        <v>0</v>
      </c>
      <c r="BR64" s="29">
        <f>K64*(1+0.25*BO64)*Параметри!$K$66*Параметри!$K$20/1000</f>
        <v>0</v>
      </c>
      <c r="BS64" s="29">
        <f>(1+0.25*BO64)*K64*'Коефіцієнти АТО'!S64*Параметри!$K$20/1000</f>
        <v>0</v>
      </c>
      <c r="BT64" s="29">
        <f t="shared" si="7"/>
        <v>0</v>
      </c>
      <c r="BU64" s="40">
        <f>ROUNDUP('Дані з ДІСО'!AG64/Параметри!$K$71,0)</f>
        <v>0</v>
      </c>
      <c r="BV64" s="40">
        <f t="shared" si="8"/>
        <v>0</v>
      </c>
      <c r="BW64" s="40">
        <f>IF('Дані з ДІСО'!AG64=0,0,'Дані з ДІСО'!AJ64/'Дані з ДІСО'!AG64)</f>
        <v>0</v>
      </c>
      <c r="BX64" s="29">
        <f>BV64*(1+0.25*BW64)*Параметри!$K$51</f>
        <v>0</v>
      </c>
      <c r="BY64" s="29">
        <f>ROUND(IF(Параметри!$K$77="No",CC64,CC64*Параметри!$K$78)+AG64,1)</f>
        <v>83017.899999999994</v>
      </c>
      <c r="BZ64" s="29">
        <f>ROUND(IF(Параметри!$K$77="No",BF64,BF64*Параметри!$K$78),1)</f>
        <v>0</v>
      </c>
      <c r="CA64" s="29">
        <f>ROUND(IF(Параметри!$K$77="No",BI64,BI64*Параметри!$K$78),1)</f>
        <v>0</v>
      </c>
      <c r="CB64" s="29">
        <f>ROUND(IF(Параметри!$K$77="No",BJ64,BJ64*Параметри!$K$78),1)</f>
        <v>0</v>
      </c>
      <c r="CC64" s="29">
        <f t="shared" si="2"/>
        <v>92242.162161630782</v>
      </c>
    </row>
    <row r="65" spans="1:81">
      <c r="A65" s="9">
        <v>64</v>
      </c>
      <c r="B65" s="9" t="s">
        <v>3148</v>
      </c>
      <c r="C65" s="9" t="s">
        <v>3148</v>
      </c>
      <c r="D65" s="9" t="s">
        <v>3144</v>
      </c>
      <c r="E65" s="9" t="s">
        <v>24</v>
      </c>
      <c r="F65" s="9" t="s">
        <v>3213</v>
      </c>
      <c r="G65" s="9" t="s">
        <v>149</v>
      </c>
      <c r="H65" s="29">
        <f>SUM('Дані з ДІСО'!J65:L65)</f>
        <v>419.5</v>
      </c>
      <c r="I65" s="29">
        <f>SUM('Дані з ДІСО'!G65:I65)</f>
        <v>82</v>
      </c>
      <c r="J65" s="29">
        <f>SUM('Дані з ДІСО'!P65:R65)</f>
        <v>0</v>
      </c>
      <c r="K65" s="29">
        <f>SUM('Дані з ДІСО'!V65:X65)</f>
        <v>0</v>
      </c>
      <c r="L65" s="40">
        <f>ROUNDUP('Дані з ДІСО'!J65/'Коефіцієнти АТО'!$R65,0)</f>
        <v>15</v>
      </c>
      <c r="M65" s="40">
        <f>ROUNDUP('Дані з ДІСО'!K65/'Коефіцієнти АТО'!$R65,0)</f>
        <v>22</v>
      </c>
      <c r="N65" s="40">
        <f>ROUNDUP('Дані з ДІСО'!L65/'Коефіцієнти АТО'!$R65,0)</f>
        <v>3</v>
      </c>
      <c r="O65" s="59">
        <f>(L65*Параметри!$K$32+M65*Параметри!$L$32+N65*Параметри!$M$32)/18</f>
        <v>65.050000000000011</v>
      </c>
      <c r="P65" s="41">
        <f>IF(H65=0,"",'Дані з ДІСО'!Y65/H65)</f>
        <v>0</v>
      </c>
      <c r="Q65" s="29">
        <f>IF(H65=0,"",(1+0.25*P65)*O65*Параметри!$K$51)</f>
        <v>13323.554721386801</v>
      </c>
      <c r="R65" s="29">
        <f>IF(H65=0,"",Q65*'Коефіцієнти АТО'!T65)</f>
        <v>226.50043026357565</v>
      </c>
      <c r="S65" s="29">
        <f>IF(H65=0,"",H65*(1+0.25*P65)*Параметри!$K$66*Параметри!$K$20/1000)</f>
        <v>0</v>
      </c>
      <c r="T65" s="29">
        <f>IF(H65=0,"",H65*(1+0.25*P65)*'Коефіцієнти АТО'!$S65*Параметри!$K$20/1000)</f>
        <v>2115.9396702312679</v>
      </c>
      <c r="U65" s="29">
        <f t="shared" si="3"/>
        <v>15665.994821881644</v>
      </c>
      <c r="V65" s="29">
        <f t="shared" si="4"/>
        <v>15665.994821881644</v>
      </c>
      <c r="W65" s="40">
        <f>ROUNDUP('Дані з ДІСО'!P65/Параметри!$K$24,0)</f>
        <v>0</v>
      </c>
      <c r="X65" s="40">
        <f>ROUNDUP('Дані з ДІСО'!Q65/Параметри!$K$24,0)</f>
        <v>0</v>
      </c>
      <c r="Y65" s="40">
        <f>ROUNDUP('Дані з ДІСО'!R65/Параметри!$K$24,0)</f>
        <v>0</v>
      </c>
      <c r="Z65" s="59">
        <f>(W65*Параметри!$K$33+X65*Параметри!$L$33+Y65*Параметри!$M$33)/18</f>
        <v>0</v>
      </c>
      <c r="AA65" s="41">
        <f>IF(J65=0,0,'Дані з ДІСО'!AA65/J65)</f>
        <v>0</v>
      </c>
      <c r="AB65" s="29">
        <f>(1+0.25*AA65)*Z65*Параметри!$K$51</f>
        <v>0</v>
      </c>
      <c r="AC65" s="29">
        <f>AB65*'Коефіцієнти АТО'!U65</f>
        <v>0</v>
      </c>
      <c r="AD65" s="29">
        <f>J65*(1+0.25*AA65)*Параметри!$K$66*Параметри!$K$20/1000</f>
        <v>0</v>
      </c>
      <c r="AE65" s="29">
        <f>(1+0.25*AA65)*J65*'Коефіцієнти АТО'!S65*Параметри!$K$20/1000</f>
        <v>0</v>
      </c>
      <c r="AF65" s="29">
        <f t="shared" si="0"/>
        <v>0</v>
      </c>
      <c r="AG65" s="29">
        <v>0</v>
      </c>
      <c r="AH65" s="40">
        <v>4</v>
      </c>
      <c r="AI65" s="40">
        <v>0</v>
      </c>
      <c r="AJ65" s="40">
        <f t="shared" si="1"/>
        <v>0</v>
      </c>
      <c r="AK65" s="29">
        <f>(AH65+AI65)*(1+0.25*AJ65)*Параметри!$K$53</f>
        <v>717.71710278400019</v>
      </c>
      <c r="AL65" s="29">
        <f>ROUNDUP(('Дані з ДІСО'!AU65+'Дані з ДІСО'!AW65)/Параметри!$K$28,0)</f>
        <v>0</v>
      </c>
      <c r="AM65" s="64">
        <f>AL65*Параметри!$M$35/18</f>
        <v>0</v>
      </c>
      <c r="AN65" s="29">
        <f>IF(AL65=0,0,'Дані з ДІСО'!AW65/SUM('Дані з ДІСО'!AU65,'Дані з ДІСО'!AW65))</f>
        <v>0</v>
      </c>
      <c r="AO65" s="29">
        <f>(1+0.25*AN65)*AM65*Параметри!$K$51</f>
        <v>0</v>
      </c>
      <c r="AP65" s="40">
        <f>ROUNDUP(('Дані з ДІСО'!AE65+'Дані не з ДІСО'!E65+'Дані не з ДІСО'!G65)/Параметри!$K$69,0)</f>
        <v>0</v>
      </c>
      <c r="AQ65" s="40">
        <f t="shared" si="5"/>
        <v>0</v>
      </c>
      <c r="AR65" s="40">
        <f>IF(AP65=0,0,('Дані з ДІСО'!AH65+'Дані не з ДІСО'!G65)/('Дані з ДІСО'!AE65+'Дані не з ДІСО'!E65+'Дані не з ДІСО'!G65))</f>
        <v>0</v>
      </c>
      <c r="AS65" s="29">
        <f>AQ65*(1+0.25*AR65)*Параметри!$K$51</f>
        <v>0</v>
      </c>
      <c r="AT65" s="40">
        <f>ROUNDUP('Дані з ДІСО'!AF65/Параметри!$K$70,0)</f>
        <v>0</v>
      </c>
      <c r="AU65" s="40">
        <f t="shared" si="6"/>
        <v>0</v>
      </c>
      <c r="AV65" s="40">
        <f>IF(AT65=0,0,'Дані з ДІСО'!AI65/'Дані з ДІСО'!AF65)</f>
        <v>0</v>
      </c>
      <c r="AW65" s="29">
        <f>AU65*(1+0.25*AV65)*Параметри!$K$51</f>
        <v>0</v>
      </c>
      <c r="AX65" s="40">
        <f>ROUNDUP('Дані з ДІСО'!AR65/Параметри!$K$29,0)</f>
        <v>0</v>
      </c>
      <c r="AY65" s="40">
        <f>ROUNDUP('Дані з ДІСО'!AS65/Параметри!$K$29,0)</f>
        <v>0</v>
      </c>
      <c r="AZ65" s="40">
        <f>ROUNDUP('Дані з ДІСО'!AT65/Параметри!$K$29,0)</f>
        <v>0</v>
      </c>
      <c r="BA65" s="64">
        <f>(AX65*Параметри!$K$32+AY65*Параметри!$L$32+AZ65*Параметри!$M$32)/18</f>
        <v>0</v>
      </c>
      <c r="BB65" s="29">
        <f>(BA65*Параметри!$K$51+SUM('Дані з ДІСО'!AR65:AT65)*Параметри!$K$48*Параметри!$K$20/1000)*Параметри!$K$74</f>
        <v>0</v>
      </c>
      <c r="BC65" s="40">
        <f>ROUNDUP(('Дані не з ДІСО'!I65+'Дані не з ДІСО'!K65)/Параметри!$K$26,0)</f>
        <v>0</v>
      </c>
      <c r="BD65" s="29">
        <f>BC65*Параметри!$M$36/18</f>
        <v>0</v>
      </c>
      <c r="BE65" s="40">
        <f>IF(BC65=0,0,'Дані не з ДІСО'!K65/('Дані не з ДІСО'!I65+'Дані не з ДІСО'!K65))</f>
        <v>0</v>
      </c>
      <c r="BF65" s="29">
        <f>(1+0.25*BE65)*BD65*Параметри!$K$51</f>
        <v>0</v>
      </c>
      <c r="BG65" s="40">
        <f>ROUNDUP('Дані не з ДІСО'!M65/Параметри!$K$27,0)</f>
        <v>0</v>
      </c>
      <c r="BH65" s="40">
        <f>BG65*Параметри!$M$37/18</f>
        <v>0</v>
      </c>
      <c r="BI65" s="29">
        <f>BH65*Параметри!$K$51</f>
        <v>0</v>
      </c>
      <c r="BJ65" s="29">
        <f>'Дані не з ДІСО'!N65*Параметри!$K$76</f>
        <v>0</v>
      </c>
      <c r="BK65" s="40">
        <f>ROUNDUP('Дані з ДІСО'!V65/Параметри!$K$25,0)</f>
        <v>0</v>
      </c>
      <c r="BL65" s="40">
        <f>ROUNDUP('Дані з ДІСО'!W65/Параметри!$K$25,0)</f>
        <v>0</v>
      </c>
      <c r="BM65" s="40">
        <f>ROUNDUP('Дані з ДІСО'!X65/Параметри!$K$25,0)</f>
        <v>0</v>
      </c>
      <c r="BN65" s="40">
        <f>(BK65*Параметри!$K$34+BL65*Параметри!$L$34+BM65*Параметри!$M$34)/18</f>
        <v>0</v>
      </c>
      <c r="BO65" s="40">
        <f>IF(K65=0,0,'Дані з ДІСО'!AC65/K65)</f>
        <v>0</v>
      </c>
      <c r="BP65" s="29">
        <f>(1+0.25*BO65)*BN65*Параметри!$K$51</f>
        <v>0</v>
      </c>
      <c r="BQ65" s="29">
        <f>BP65*'Коефіцієнти АТО'!U65</f>
        <v>0</v>
      </c>
      <c r="BR65" s="29">
        <f>K65*(1+0.25*BO65)*Параметри!$K$66*Параметри!$K$20/1000</f>
        <v>0</v>
      </c>
      <c r="BS65" s="29">
        <f>(1+0.25*BO65)*K65*'Коефіцієнти АТО'!S65*Параметри!$K$20/1000</f>
        <v>0</v>
      </c>
      <c r="BT65" s="29">
        <f t="shared" si="7"/>
        <v>0</v>
      </c>
      <c r="BU65" s="40">
        <f>ROUNDUP('Дані з ДІСО'!AG65/Параметри!$K$71,0)</f>
        <v>0</v>
      </c>
      <c r="BV65" s="40">
        <f t="shared" si="8"/>
        <v>0</v>
      </c>
      <c r="BW65" s="40">
        <f>IF('Дані з ДІСО'!AG65=0,0,'Дані з ДІСО'!AJ65/'Дані з ДІСО'!AG65)</f>
        <v>0</v>
      </c>
      <c r="BX65" s="29">
        <f>BV65*(1+0.25*BW65)*Параметри!$K$51</f>
        <v>0</v>
      </c>
      <c r="BY65" s="29">
        <f>ROUND(IF(Параметри!$K$77="No",CC65,CC65*Параметри!$K$78)+AG65,1)</f>
        <v>14745.3</v>
      </c>
      <c r="BZ65" s="29">
        <f>ROUND(IF(Параметри!$K$77="No",BF65,BF65*Параметри!$K$78),1)</f>
        <v>0</v>
      </c>
      <c r="CA65" s="29">
        <f>ROUND(IF(Параметри!$K$77="No",BI65,BI65*Параметри!$K$78),1)</f>
        <v>0</v>
      </c>
      <c r="CB65" s="29">
        <f>ROUND(IF(Параметри!$K$77="No",BJ65,BJ65*Параметри!$K$78),1)</f>
        <v>0</v>
      </c>
      <c r="CC65" s="29">
        <f t="shared" si="2"/>
        <v>16383.711924665644</v>
      </c>
    </row>
    <row r="66" spans="1:81">
      <c r="A66" s="9">
        <v>65</v>
      </c>
      <c r="B66" s="9" t="s">
        <v>3097</v>
      </c>
      <c r="C66" s="9" t="s">
        <v>3097</v>
      </c>
      <c r="D66" s="9" t="s">
        <v>3214</v>
      </c>
      <c r="E66" s="9" t="s">
        <v>15</v>
      </c>
      <c r="F66" s="9" t="s">
        <v>3115</v>
      </c>
      <c r="G66" s="9" t="s">
        <v>154</v>
      </c>
      <c r="H66" s="29">
        <f>SUM('Дані з ДІСО'!J66:L66)</f>
        <v>2645.5</v>
      </c>
      <c r="I66" s="29">
        <f>SUM('Дані з ДІСО'!G66:I66)</f>
        <v>90</v>
      </c>
      <c r="J66" s="29">
        <f>SUM('Дані з ДІСО'!P66:R66)</f>
        <v>616</v>
      </c>
      <c r="K66" s="29">
        <f>SUM('Дані з ДІСО'!V66:X66)</f>
        <v>162</v>
      </c>
      <c r="L66" s="40">
        <f>ROUNDUP('Дані з ДІСО'!J66/'Коефіцієнти АТО'!$R66,0)</f>
        <v>0</v>
      </c>
      <c r="M66" s="40">
        <f>ROUNDUP('Дані з ДІСО'!K66/'Коефіцієнти АТО'!$R66,0)</f>
        <v>62</v>
      </c>
      <c r="N66" s="40">
        <f>ROUNDUP('Дані з ДІСО'!L66/'Коефіцієнти АТО'!$R66,0)</f>
        <v>71</v>
      </c>
      <c r="O66" s="59">
        <f>(L66*Параметри!$K$32+M66*Параметри!$L$32+N66*Параметри!$M$32)/18</f>
        <v>252.6611111111111</v>
      </c>
      <c r="P66" s="41">
        <f>IF(H66=0,"",'Дані з ДІСО'!Y66/H66)</f>
        <v>0</v>
      </c>
      <c r="Q66" s="29">
        <f>IF(H66=0,"",(1+0.25*P66)*O66*Параметри!$K$51)</f>
        <v>51750.102073101909</v>
      </c>
      <c r="R66" s="29">
        <f>IF(H66=0,"",Q66*'Коефіцієнти АТО'!T66)</f>
        <v>3622.5071451171339</v>
      </c>
      <c r="S66" s="29">
        <f>IF(H66=0,"",H66*(1+0.25*P66)*Параметри!$K$66*Параметри!$K$20/1000)</f>
        <v>0</v>
      </c>
      <c r="T66" s="29">
        <f>IF(H66=0,"",H66*(1+0.25*P66)*'Коефіцієнти АТО'!$S66*Параметри!$K$20/1000)</f>
        <v>5790.6997613838057</v>
      </c>
      <c r="U66" s="29">
        <f t="shared" si="3"/>
        <v>61163.308979602843</v>
      </c>
      <c r="V66" s="29">
        <f t="shared" si="4"/>
        <v>61163.308979602843</v>
      </c>
      <c r="W66" s="40">
        <f>ROUNDUP('Дані з ДІСО'!P66/Параметри!$K$24,0)</f>
        <v>23</v>
      </c>
      <c r="X66" s="40">
        <f>ROUNDUP('Дані з ДІСО'!Q66/Параметри!$K$24,0)</f>
        <v>37</v>
      </c>
      <c r="Y66" s="40">
        <f>ROUNDUP('Дані з ДІСО'!R66/Параметри!$K$24,0)</f>
        <v>9</v>
      </c>
      <c r="Z66" s="59">
        <f>(W66*Параметри!$K$33+X66*Параметри!$L$33+Y66*Параметри!$M$33)/18</f>
        <v>138</v>
      </c>
      <c r="AA66" s="41">
        <f>IF(J66=0,0,'Дані з ДІСО'!AA66/J66)</f>
        <v>0</v>
      </c>
      <c r="AB66" s="29">
        <f>(1+0.25*AA66)*Z66*Параметри!$K$51</f>
        <v>28265.189109168001</v>
      </c>
      <c r="AC66" s="29">
        <f>AB66*'Коефіцієнти АТО'!U66</f>
        <v>2854.7841000259682</v>
      </c>
      <c r="AD66" s="29">
        <f>J66*(1+0.25*AA66)*Параметри!$K$66*Параметри!$K$20/1000</f>
        <v>0</v>
      </c>
      <c r="AE66" s="29">
        <f>(1+0.25*AA66)*J66*'Коефіцієнти АТО'!S66*Параметри!$K$20/1000</f>
        <v>1348.3542063929028</v>
      </c>
      <c r="AF66" s="29">
        <f t="shared" ref="AF66:AF129" si="9">SUM(AB66:AE66)</f>
        <v>32468.327415586871</v>
      </c>
      <c r="AG66" s="29">
        <v>0</v>
      </c>
      <c r="AH66" s="40">
        <v>10</v>
      </c>
      <c r="AI66" s="40">
        <v>0</v>
      </c>
      <c r="AJ66" s="40">
        <f t="shared" ref="AJ66:AJ129" si="10">IF(AH66+AI66=0,0,AI66/(AH66+AI66))</f>
        <v>0</v>
      </c>
      <c r="AK66" s="29">
        <f>(AH66+AI66)*(1+0.25*AJ66)*Параметри!$K$53</f>
        <v>1794.2927569600006</v>
      </c>
      <c r="AL66" s="29">
        <f>ROUNDUP(('Дані з ДІСО'!AU66+'Дані з ДІСО'!AW66)/Параметри!$K$28,0)</f>
        <v>0</v>
      </c>
      <c r="AM66" s="64">
        <f>AL66*Параметри!$M$35/18</f>
        <v>0</v>
      </c>
      <c r="AN66" s="29">
        <f>IF(AL66=0,0,'Дані з ДІСО'!AW66/SUM('Дані з ДІСО'!AU66,'Дані з ДІСО'!AW66))</f>
        <v>0</v>
      </c>
      <c r="AO66" s="29">
        <f>(1+0.25*AN66)*AM66*Параметри!$K$51</f>
        <v>0</v>
      </c>
      <c r="AP66" s="40">
        <f>ROUNDUP(('Дані з ДІСО'!AE66+'Дані не з ДІСО'!E66+'Дані не з ДІСО'!G66)/Параметри!$K$69,0)</f>
        <v>94</v>
      </c>
      <c r="AQ66" s="40">
        <f t="shared" si="5"/>
        <v>188</v>
      </c>
      <c r="AR66" s="40">
        <f>IF(AP66=0,0,('Дані з ДІСО'!AH66+'Дані не з ДІСО'!G66)/('Дані з ДІСО'!AE66+'Дані не з ДІСО'!E66+'Дані не з ДІСО'!G66))</f>
        <v>0</v>
      </c>
      <c r="AS66" s="29">
        <f>AQ66*(1+0.25*AR66)*Параметри!$K$51</f>
        <v>38506.199655967997</v>
      </c>
      <c r="AT66" s="40">
        <f>ROUNDUP('Дані з ДІСО'!AF66/Параметри!$K$70,0)</f>
        <v>32</v>
      </c>
      <c r="AU66" s="40">
        <f t="shared" si="6"/>
        <v>64</v>
      </c>
      <c r="AV66" s="40">
        <f>IF(AT66=0,0,'Дані з ДІСО'!AI66/'Дані з ДІСО'!AF66)</f>
        <v>0</v>
      </c>
      <c r="AW66" s="29">
        <f>AU66*(1+0.25*AV66)*Параметри!$K$51</f>
        <v>13108.493499904</v>
      </c>
      <c r="AX66" s="40">
        <f>ROUNDUP('Дані з ДІСО'!AR66/Параметри!$K$29,0)</f>
        <v>8</v>
      </c>
      <c r="AY66" s="40">
        <f>ROUNDUP('Дані з ДІСО'!AS66/Параметри!$K$29,0)</f>
        <v>6</v>
      </c>
      <c r="AZ66" s="40">
        <f>ROUNDUP('Дані з ДІСО'!AT66/Параметри!$K$29,0)</f>
        <v>1</v>
      </c>
      <c r="BA66" s="64">
        <f>(AX66*Параметри!$K$32+AY66*Параметри!$L$32+AZ66*Параметри!$M$32)/18</f>
        <v>23.094444444444449</v>
      </c>
      <c r="BB66" s="29">
        <f>(BA66*Параметри!$K$51+SUM('Дані з ДІСО'!AR66:AT66)*Параметри!$K$48*Параметри!$K$20/1000)*Параметри!$K$74</f>
        <v>4439.0820862966575</v>
      </c>
      <c r="BC66" s="40">
        <f>ROUNDUP(('Дані не з ДІСО'!I66+'Дані не з ДІСО'!K66)/Параметри!$K$26,0)</f>
        <v>140</v>
      </c>
      <c r="BD66" s="29">
        <f>BC66*Параметри!$M$36/18</f>
        <v>217.77777777777777</v>
      </c>
      <c r="BE66" s="40">
        <f>IF(BC66=0,0,'Дані не з ДІСО'!K66/('Дані не з ДІСО'!I66+'Дані не з ДІСО'!K66))</f>
        <v>0</v>
      </c>
      <c r="BF66" s="29">
        <f>(1+0.25*BE66)*BD66*Параметри!$K$51</f>
        <v>44605.290381617779</v>
      </c>
      <c r="BG66" s="40">
        <f>ROUNDUP('Дані не з ДІСО'!M66/Параметри!$K$27,0)</f>
        <v>81</v>
      </c>
      <c r="BH66" s="40">
        <f>BG66*Параметри!$M$37/18</f>
        <v>135</v>
      </c>
      <c r="BI66" s="29">
        <f>BH66*Параметри!$K$51</f>
        <v>27650.72847636</v>
      </c>
      <c r="BJ66" s="29">
        <f>'Дані не з ДІСО'!N66*Параметри!$K$76</f>
        <v>50369.546256744004</v>
      </c>
      <c r="BK66" s="40">
        <f>ROUNDUP('Дані з ДІСО'!V66/Параметри!$K$25,0)</f>
        <v>9</v>
      </c>
      <c r="BL66" s="40">
        <f>ROUNDUP('Дані з ДІСО'!W66/Параметри!$K$25,0)</f>
        <v>16</v>
      </c>
      <c r="BM66" s="40">
        <f>ROUNDUP('Дані з ДІСО'!X66/Параметри!$K$25,0)</f>
        <v>4</v>
      </c>
      <c r="BN66" s="40">
        <f>(BK66*Параметри!$K$34+BL66*Параметри!$L$34+BM66*Параметри!$M$34)/18</f>
        <v>58</v>
      </c>
      <c r="BO66" s="40">
        <f>IF(K66=0,0,'Дані з ДІСО'!AC66/K66)</f>
        <v>0</v>
      </c>
      <c r="BP66" s="29">
        <f>(1+0.25*BO66)*BN66*Параметри!$K$51</f>
        <v>11879.572234288</v>
      </c>
      <c r="BQ66" s="29">
        <f>BP66*'Коефіцієнти АТО'!U66</f>
        <v>1199.836795663088</v>
      </c>
      <c r="BR66" s="29">
        <f>K66*(1+0.25*BO66)*Параметри!$K$66*Параметри!$K$20/1000</f>
        <v>0</v>
      </c>
      <c r="BS66" s="29">
        <f>(1+0.25*BO66)*K66*'Коефіцієнти АТО'!S66*Параметри!$K$20/1000</f>
        <v>354.59964518774393</v>
      </c>
      <c r="BT66" s="29">
        <f t="shared" si="7"/>
        <v>13434.008675138832</v>
      </c>
      <c r="BU66" s="40">
        <f>ROUNDUP('Дані з ДІСО'!AG66/Параметри!$K$71,0)</f>
        <v>21</v>
      </c>
      <c r="BV66" s="40">
        <f t="shared" si="8"/>
        <v>42</v>
      </c>
      <c r="BW66" s="40">
        <f>IF('Дані з ДІСО'!AG66=0,0,'Дані з ДІСО'!AJ66/'Дані з ДІСО'!AG66)</f>
        <v>0</v>
      </c>
      <c r="BX66" s="29">
        <f>BV66*(1+0.25*BW66)*Параметри!$K$51</f>
        <v>8602.4488593120004</v>
      </c>
      <c r="BY66" s="29">
        <f>ROUND(IF(Параметри!$K$77="No",CC66,CC66*Параметри!$K$78)+AG66,1)</f>
        <v>156164.5</v>
      </c>
      <c r="BZ66" s="29">
        <f>ROUND(IF(Параметри!$K$77="No",BF66,BF66*Параметри!$K$78),1)</f>
        <v>40144.800000000003</v>
      </c>
      <c r="CA66" s="29">
        <f>ROUND(IF(Параметри!$K$77="No",BI66,BI66*Параметри!$K$78),1)</f>
        <v>24885.7</v>
      </c>
      <c r="CB66" s="29">
        <f>ROUND(IF(Параметри!$K$77="No",BJ66,BJ66*Параметри!$K$78),1)</f>
        <v>45332.6</v>
      </c>
      <c r="CC66" s="29">
        <f t="shared" ref="CC66:CC129" si="11">U66+AF66+AK66+AO66+AS66+AW66+BB66+BT66+BX66</f>
        <v>173516.1619287692</v>
      </c>
    </row>
    <row r="67" spans="1:81">
      <c r="A67" s="9">
        <v>66</v>
      </c>
      <c r="B67" s="9" t="s">
        <v>3148</v>
      </c>
      <c r="C67" s="9" t="s">
        <v>3148</v>
      </c>
      <c r="D67" s="9" t="s">
        <v>3214</v>
      </c>
      <c r="E67" s="9" t="s">
        <v>24</v>
      </c>
      <c r="F67" s="9" t="s">
        <v>3215</v>
      </c>
      <c r="G67" s="9" t="s">
        <v>158</v>
      </c>
      <c r="H67" s="29">
        <f>SUM('Дані з ДІСО'!J67:L67)</f>
        <v>408</v>
      </c>
      <c r="I67" s="29">
        <f>SUM('Дані з ДІСО'!G67:I67)</f>
        <v>31</v>
      </c>
      <c r="J67" s="29">
        <f>SUM('Дані з ДІСО'!P67:R67)</f>
        <v>0</v>
      </c>
      <c r="K67" s="29">
        <f>SUM('Дані з ДІСО'!V67:X67)</f>
        <v>0</v>
      </c>
      <c r="L67" s="40">
        <f>ROUNDUP('Дані з ДІСО'!J67/'Коефіцієнти АТО'!$R67,0)</f>
        <v>11</v>
      </c>
      <c r="M67" s="40">
        <f>ROUNDUP('Дані з ДІСО'!K67/'Коефіцієнти АТО'!$R67,0)</f>
        <v>18</v>
      </c>
      <c r="N67" s="40">
        <f>ROUNDUP('Дані з ДІСО'!L67/'Коефіцієнти АТО'!$R67,0)</f>
        <v>6</v>
      </c>
      <c r="O67" s="59">
        <f>(L67*Параметри!$K$32+M67*Параметри!$L$32+N67*Параметри!$M$32)/18</f>
        <v>58.588888888888881</v>
      </c>
      <c r="P67" s="41">
        <f>IF(H67=0,"",'Дані з ДІСО'!Y67/H67)</f>
        <v>0</v>
      </c>
      <c r="Q67" s="29">
        <f>IF(H67=0,"",(1+0.25*P67)*O67*Параметри!$K$51)</f>
        <v>12000.188580728087</v>
      </c>
      <c r="R67" s="29">
        <f>IF(H67=0,"",Q67*'Коефіцієнти АТО'!T67)</f>
        <v>204.00320587237749</v>
      </c>
      <c r="S67" s="29">
        <f>IF(H67=0,"",H67*(1+0.25*P67)*Параметри!$K$66*Параметри!$K$20/1000)</f>
        <v>0</v>
      </c>
      <c r="T67" s="29">
        <f>IF(H67=0,"",H67*(1+0.25*P67)*'Коефіцієнти АТО'!$S67*Параметри!$K$20/1000)</f>
        <v>2057.934172715989</v>
      </c>
      <c r="U67" s="29">
        <f t="shared" ref="U67:U130" si="12">IF(H67=0,0,SUM(Q67:T67))</f>
        <v>14262.125959316454</v>
      </c>
      <c r="V67" s="29">
        <f t="shared" ref="V67:V130" si="13">U67</f>
        <v>14262.125959316454</v>
      </c>
      <c r="W67" s="40">
        <f>ROUNDUP('Дані з ДІСО'!P67/Параметри!$K$24,0)</f>
        <v>0</v>
      </c>
      <c r="X67" s="40">
        <f>ROUNDUP('Дані з ДІСО'!Q67/Параметри!$K$24,0)</f>
        <v>0</v>
      </c>
      <c r="Y67" s="40">
        <f>ROUNDUP('Дані з ДІСО'!R67/Параметри!$K$24,0)</f>
        <v>0</v>
      </c>
      <c r="Z67" s="59">
        <f>(W67*Параметри!$K$33+X67*Параметри!$L$33+Y67*Параметри!$M$33)/18</f>
        <v>0</v>
      </c>
      <c r="AA67" s="41">
        <f>IF(J67=0,0,'Дані з ДІСО'!AA67/J67)</f>
        <v>0</v>
      </c>
      <c r="AB67" s="29">
        <f>(1+0.25*AA67)*Z67*Параметри!$K$51</f>
        <v>0</v>
      </c>
      <c r="AC67" s="29">
        <f>AB67*'Коефіцієнти АТО'!U67</f>
        <v>0</v>
      </c>
      <c r="AD67" s="29">
        <f>J67*(1+0.25*AA67)*Параметри!$K$66*Параметри!$K$20/1000</f>
        <v>0</v>
      </c>
      <c r="AE67" s="29">
        <f>(1+0.25*AA67)*J67*'Коефіцієнти АТО'!S67*Параметри!$K$20/1000</f>
        <v>0</v>
      </c>
      <c r="AF67" s="29">
        <f t="shared" si="9"/>
        <v>0</v>
      </c>
      <c r="AG67" s="29">
        <v>0</v>
      </c>
      <c r="AH67" s="40">
        <v>12</v>
      </c>
      <c r="AI67" s="40">
        <v>0</v>
      </c>
      <c r="AJ67" s="40">
        <f t="shared" si="10"/>
        <v>0</v>
      </c>
      <c r="AK67" s="29">
        <f>(AH67+AI67)*(1+0.25*AJ67)*Параметри!$K$53</f>
        <v>2153.1513083520003</v>
      </c>
      <c r="AL67" s="29">
        <f>ROUNDUP(('Дані з ДІСО'!AU67+'Дані з ДІСО'!AW67)/Параметри!$K$28,0)</f>
        <v>0</v>
      </c>
      <c r="AM67" s="64">
        <f>AL67*Параметри!$M$35/18</f>
        <v>0</v>
      </c>
      <c r="AN67" s="29">
        <f>IF(AL67=0,0,'Дані з ДІСО'!AW67/SUM('Дані з ДІСО'!AU67,'Дані з ДІСО'!AW67))</f>
        <v>0</v>
      </c>
      <c r="AO67" s="29">
        <f>(1+0.25*AN67)*AM67*Параметри!$K$51</f>
        <v>0</v>
      </c>
      <c r="AP67" s="40">
        <f>ROUNDUP(('Дані з ДІСО'!AE67+'Дані не з ДІСО'!E67+'Дані не з ДІСО'!G67)/Параметри!$K$69,0)</f>
        <v>0</v>
      </c>
      <c r="AQ67" s="40">
        <f t="shared" ref="AQ67:AQ130" si="14">AP67*2</f>
        <v>0</v>
      </c>
      <c r="AR67" s="40">
        <f>IF(AP67=0,0,('Дані з ДІСО'!AH67+'Дані не з ДІСО'!G67)/('Дані з ДІСО'!AE67+'Дані не з ДІСО'!E67+'Дані не з ДІСО'!G67))</f>
        <v>0</v>
      </c>
      <c r="AS67" s="29">
        <f>AQ67*(1+0.25*AR67)*Параметри!$K$51</f>
        <v>0</v>
      </c>
      <c r="AT67" s="40">
        <f>ROUNDUP('Дані з ДІСО'!AF67/Параметри!$K$70,0)</f>
        <v>0</v>
      </c>
      <c r="AU67" s="40">
        <f t="shared" ref="AU67:AU130" si="15">AT67*2</f>
        <v>0</v>
      </c>
      <c r="AV67" s="40">
        <f>IF(AT67=0,0,'Дані з ДІСО'!AI67/'Дані з ДІСО'!AF67)</f>
        <v>0</v>
      </c>
      <c r="AW67" s="29">
        <f>AU67*(1+0.25*AV67)*Параметри!$K$51</f>
        <v>0</v>
      </c>
      <c r="AX67" s="40">
        <f>ROUNDUP('Дані з ДІСО'!AR67/Параметри!$K$29,0)</f>
        <v>0</v>
      </c>
      <c r="AY67" s="40">
        <f>ROUNDUP('Дані з ДІСО'!AS67/Параметри!$K$29,0)</f>
        <v>0</v>
      </c>
      <c r="AZ67" s="40">
        <f>ROUNDUP('Дані з ДІСО'!AT67/Параметри!$K$29,0)</f>
        <v>0</v>
      </c>
      <c r="BA67" s="64">
        <f>(AX67*Параметри!$K$32+AY67*Параметри!$L$32+AZ67*Параметри!$M$32)/18</f>
        <v>0</v>
      </c>
      <c r="BB67" s="29">
        <f>(BA67*Параметри!$K$51+SUM('Дані з ДІСО'!AR67:AT67)*Параметри!$K$48*Параметри!$K$20/1000)*Параметри!$K$74</f>
        <v>0</v>
      </c>
      <c r="BC67" s="40">
        <f>ROUNDUP(('Дані не з ДІСО'!I67+'Дані не з ДІСО'!K67)/Параметри!$K$26,0)</f>
        <v>0</v>
      </c>
      <c r="BD67" s="29">
        <f>BC67*Параметри!$M$36/18</f>
        <v>0</v>
      </c>
      <c r="BE67" s="40">
        <f>IF(BC67=0,0,'Дані не з ДІСО'!K67/('Дані не з ДІСО'!I67+'Дані не з ДІСО'!K67))</f>
        <v>0</v>
      </c>
      <c r="BF67" s="29">
        <f>(1+0.25*BE67)*BD67*Параметри!$K$51</f>
        <v>0</v>
      </c>
      <c r="BG67" s="40">
        <f>ROUNDUP('Дані не з ДІСО'!M67/Параметри!$K$27,0)</f>
        <v>0</v>
      </c>
      <c r="BH67" s="40">
        <f>BG67*Параметри!$M$37/18</f>
        <v>0</v>
      </c>
      <c r="BI67" s="29">
        <f>BH67*Параметри!$K$51</f>
        <v>0</v>
      </c>
      <c r="BJ67" s="29">
        <f>'Дані не з ДІСО'!N67*Параметри!$K$76</f>
        <v>0</v>
      </c>
      <c r="BK67" s="40">
        <f>ROUNDUP('Дані з ДІСО'!V67/Параметри!$K$25,0)</f>
        <v>0</v>
      </c>
      <c r="BL67" s="40">
        <f>ROUNDUP('Дані з ДІСО'!W67/Параметри!$K$25,0)</f>
        <v>0</v>
      </c>
      <c r="BM67" s="40">
        <f>ROUNDUP('Дані з ДІСО'!X67/Параметри!$K$25,0)</f>
        <v>0</v>
      </c>
      <c r="BN67" s="40">
        <f>(BK67*Параметри!$K$34+BL67*Параметри!$L$34+BM67*Параметри!$M$34)/18</f>
        <v>0</v>
      </c>
      <c r="BO67" s="40">
        <f>IF(K67=0,0,'Дані з ДІСО'!AC67/K67)</f>
        <v>0</v>
      </c>
      <c r="BP67" s="29">
        <f>(1+0.25*BO67)*BN67*Параметри!$K$51</f>
        <v>0</v>
      </c>
      <c r="BQ67" s="29">
        <f>BP67*'Коефіцієнти АТО'!U67</f>
        <v>0</v>
      </c>
      <c r="BR67" s="29">
        <f>K67*(1+0.25*BO67)*Параметри!$K$66*Параметри!$K$20/1000</f>
        <v>0</v>
      </c>
      <c r="BS67" s="29">
        <f>(1+0.25*BO67)*K67*'Коефіцієнти АТО'!S67*Параметри!$K$20/1000</f>
        <v>0</v>
      </c>
      <c r="BT67" s="29">
        <f t="shared" ref="BT67:BT130" si="16">SUM(BP67:BS67)</f>
        <v>0</v>
      </c>
      <c r="BU67" s="40">
        <f>ROUNDUP('Дані з ДІСО'!AG67/Параметри!$K$71,0)</f>
        <v>0</v>
      </c>
      <c r="BV67" s="40">
        <f t="shared" ref="BV67:BV130" si="17">BU67*2</f>
        <v>0</v>
      </c>
      <c r="BW67" s="40">
        <f>IF('Дані з ДІСО'!AG67=0,0,'Дані з ДІСО'!AJ67/'Дані з ДІСО'!AG67)</f>
        <v>0</v>
      </c>
      <c r="BX67" s="29">
        <f>BV67*(1+0.25*BW67)*Параметри!$K$51</f>
        <v>0</v>
      </c>
      <c r="BY67" s="29">
        <f>ROUND(IF(Параметри!$K$77="No",CC67,CC67*Параметри!$K$78)+AG67,1)</f>
        <v>14773.7</v>
      </c>
      <c r="BZ67" s="29">
        <f>ROUND(IF(Параметри!$K$77="No",BF67,BF67*Параметри!$K$78),1)</f>
        <v>0</v>
      </c>
      <c r="CA67" s="29">
        <f>ROUND(IF(Параметри!$K$77="No",BI67,BI67*Параметри!$K$78),1)</f>
        <v>0</v>
      </c>
      <c r="CB67" s="29">
        <f>ROUND(IF(Параметри!$K$77="No",BJ67,BJ67*Параметри!$K$78),1)</f>
        <v>0</v>
      </c>
      <c r="CC67" s="29">
        <f t="shared" si="11"/>
        <v>16415.277267668454</v>
      </c>
    </row>
    <row r="68" spans="1:81">
      <c r="A68" s="9">
        <v>67</v>
      </c>
      <c r="B68" s="9" t="s">
        <v>3151</v>
      </c>
      <c r="C68" s="9" t="s">
        <v>3151</v>
      </c>
      <c r="D68" s="9" t="s">
        <v>3214</v>
      </c>
      <c r="E68" s="9" t="s">
        <v>29</v>
      </c>
      <c r="F68" s="9" t="s">
        <v>3216</v>
      </c>
      <c r="G68" s="9" t="s">
        <v>160</v>
      </c>
      <c r="H68" s="29">
        <f>SUM('Дані з ДІСО'!J68:L68)</f>
        <v>1011</v>
      </c>
      <c r="I68" s="29">
        <f>SUM('Дані з ДІСО'!G68:I68)</f>
        <v>56</v>
      </c>
      <c r="J68" s="29">
        <f>SUM('Дані з ДІСО'!P68:R68)</f>
        <v>0</v>
      </c>
      <c r="K68" s="29">
        <f>SUM('Дані з ДІСО'!V68:X68)</f>
        <v>0</v>
      </c>
      <c r="L68" s="40">
        <f>ROUNDUP('Дані з ДІСО'!J68/'Коефіцієнти АТО'!$R68,0)</f>
        <v>27</v>
      </c>
      <c r="M68" s="40">
        <f>ROUNDUP('Дані з ДІСО'!K68/'Коефіцієнти АТО'!$R68,0)</f>
        <v>34</v>
      </c>
      <c r="N68" s="40">
        <f>ROUNDUP('Дані з ДІСО'!L68/'Коефіцієнти АТО'!$R68,0)</f>
        <v>8</v>
      </c>
      <c r="O68" s="59">
        <f>(L68*Параметри!$K$32+M68*Параметри!$L$32+N68*Параметри!$M$32)/18</f>
        <v>112.04444444444445</v>
      </c>
      <c r="P68" s="41">
        <f>IF(H68=0,"",'Дані з ДІСО'!Y68/H68)</f>
        <v>0</v>
      </c>
      <c r="Q68" s="29">
        <f>IF(H68=0,"",(1+0.25*P68)*O68*Параметри!$K$51)</f>
        <v>22948.966745318045</v>
      </c>
      <c r="R68" s="29">
        <f>IF(H68=0,"",Q68*'Коефіцієнти АТО'!T68)</f>
        <v>390.13243467040678</v>
      </c>
      <c r="S68" s="29">
        <f>IF(H68=0,"",H68*(1+0.25*P68)*Параметри!$K$66*Параметри!$K$20/1000)</f>
        <v>0</v>
      </c>
      <c r="T68" s="29">
        <f>IF(H68=0,"",H68*(1+0.25*P68)*'Коефіцієнти АТО'!$S68*Параметри!$K$20/1000)</f>
        <v>4137.2813674843774</v>
      </c>
      <c r="U68" s="29">
        <f t="shared" si="12"/>
        <v>27476.380547472829</v>
      </c>
      <c r="V68" s="29">
        <f t="shared" si="13"/>
        <v>27476.380547472829</v>
      </c>
      <c r="W68" s="40">
        <f>ROUNDUP('Дані з ДІСО'!P68/Параметри!$K$24,0)</f>
        <v>0</v>
      </c>
      <c r="X68" s="40">
        <f>ROUNDUP('Дані з ДІСО'!Q68/Параметри!$K$24,0)</f>
        <v>0</v>
      </c>
      <c r="Y68" s="40">
        <f>ROUNDUP('Дані з ДІСО'!R68/Параметри!$K$24,0)</f>
        <v>0</v>
      </c>
      <c r="Z68" s="59">
        <f>(W68*Параметри!$K$33+X68*Параметри!$L$33+Y68*Параметри!$M$33)/18</f>
        <v>0</v>
      </c>
      <c r="AA68" s="41">
        <f>IF(J68=0,0,'Дані з ДІСО'!AA68/J68)</f>
        <v>0</v>
      </c>
      <c r="AB68" s="29">
        <f>(1+0.25*AA68)*Z68*Параметри!$K$51</f>
        <v>0</v>
      </c>
      <c r="AC68" s="29">
        <f>AB68*'Коефіцієнти АТО'!U68</f>
        <v>0</v>
      </c>
      <c r="AD68" s="29">
        <f>J68*(1+0.25*AA68)*Параметри!$K$66*Параметри!$K$20/1000</f>
        <v>0</v>
      </c>
      <c r="AE68" s="29">
        <f>(1+0.25*AA68)*J68*'Коефіцієнти АТО'!S68*Параметри!$K$20/1000</f>
        <v>0</v>
      </c>
      <c r="AF68" s="29">
        <f t="shared" si="9"/>
        <v>0</v>
      </c>
      <c r="AG68" s="29">
        <v>0</v>
      </c>
      <c r="AH68" s="40">
        <v>19</v>
      </c>
      <c r="AI68" s="40">
        <v>0</v>
      </c>
      <c r="AJ68" s="40">
        <f t="shared" si="10"/>
        <v>0</v>
      </c>
      <c r="AK68" s="29">
        <f>(AH68+AI68)*(1+0.25*AJ68)*Параметри!$K$53</f>
        <v>3409.1562382240008</v>
      </c>
      <c r="AL68" s="29">
        <f>ROUNDUP(('Дані з ДІСО'!AU68+'Дані з ДІСО'!AW68)/Параметри!$K$28,0)</f>
        <v>0</v>
      </c>
      <c r="AM68" s="64">
        <f>AL68*Параметри!$M$35/18</f>
        <v>0</v>
      </c>
      <c r="AN68" s="29">
        <f>IF(AL68=0,0,'Дані з ДІСО'!AW68/SUM('Дані з ДІСО'!AU68,'Дані з ДІСО'!AW68))</f>
        <v>0</v>
      </c>
      <c r="AO68" s="29">
        <f>(1+0.25*AN68)*AM68*Параметри!$K$51</f>
        <v>0</v>
      </c>
      <c r="AP68" s="40">
        <f>ROUNDUP(('Дані з ДІСО'!AE68+'Дані не з ДІСО'!E68+'Дані не з ДІСО'!G68)/Параметри!$K$69,0)</f>
        <v>0</v>
      </c>
      <c r="AQ68" s="40">
        <f t="shared" si="14"/>
        <v>0</v>
      </c>
      <c r="AR68" s="40">
        <f>IF(AP68=0,0,('Дані з ДІСО'!AH68+'Дані не з ДІСО'!G68)/('Дані з ДІСО'!AE68+'Дані не з ДІСО'!E68+'Дані не з ДІСО'!G68))</f>
        <v>0</v>
      </c>
      <c r="AS68" s="29">
        <f>AQ68*(1+0.25*AR68)*Параметри!$K$51</f>
        <v>0</v>
      </c>
      <c r="AT68" s="40">
        <f>ROUNDUP('Дані з ДІСО'!AF68/Параметри!$K$70,0)</f>
        <v>0</v>
      </c>
      <c r="AU68" s="40">
        <f t="shared" si="15"/>
        <v>0</v>
      </c>
      <c r="AV68" s="40">
        <f>IF(AT68=0,0,'Дані з ДІСО'!AI68/'Дані з ДІСО'!AF68)</f>
        <v>0</v>
      </c>
      <c r="AW68" s="29">
        <f>AU68*(1+0.25*AV68)*Параметри!$K$51</f>
        <v>0</v>
      </c>
      <c r="AX68" s="40">
        <f>ROUNDUP('Дані з ДІСО'!AR68/Параметри!$K$29,0)</f>
        <v>0</v>
      </c>
      <c r="AY68" s="40">
        <f>ROUNDUP('Дані з ДІСО'!AS68/Параметри!$K$29,0)</f>
        <v>0</v>
      </c>
      <c r="AZ68" s="40">
        <f>ROUNDUP('Дані з ДІСО'!AT68/Параметри!$K$29,0)</f>
        <v>0</v>
      </c>
      <c r="BA68" s="64">
        <f>(AX68*Параметри!$K$32+AY68*Параметри!$L$32+AZ68*Параметри!$M$32)/18</f>
        <v>0</v>
      </c>
      <c r="BB68" s="29">
        <f>(BA68*Параметри!$K$51+SUM('Дані з ДІСО'!AR68:AT68)*Параметри!$K$48*Параметри!$K$20/1000)*Параметри!$K$74</f>
        <v>0</v>
      </c>
      <c r="BC68" s="40">
        <f>ROUNDUP(('Дані не з ДІСО'!I68+'Дані не з ДІСО'!K68)/Параметри!$K$26,0)</f>
        <v>0</v>
      </c>
      <c r="BD68" s="29">
        <f>BC68*Параметри!$M$36/18</f>
        <v>0</v>
      </c>
      <c r="BE68" s="40">
        <f>IF(BC68=0,0,'Дані не з ДІСО'!K68/('Дані не з ДІСО'!I68+'Дані не з ДІСО'!K68))</f>
        <v>0</v>
      </c>
      <c r="BF68" s="29">
        <f>(1+0.25*BE68)*BD68*Параметри!$K$51</f>
        <v>0</v>
      </c>
      <c r="BG68" s="40">
        <f>ROUNDUP('Дані не з ДІСО'!M68/Параметри!$K$27,0)</f>
        <v>0</v>
      </c>
      <c r="BH68" s="40">
        <f>BG68*Параметри!$M$37/18</f>
        <v>0</v>
      </c>
      <c r="BI68" s="29">
        <f>BH68*Параметри!$K$51</f>
        <v>0</v>
      </c>
      <c r="BJ68" s="29">
        <f>'Дані не з ДІСО'!N68*Параметри!$K$76</f>
        <v>0</v>
      </c>
      <c r="BK68" s="40">
        <f>ROUNDUP('Дані з ДІСО'!V68/Параметри!$K$25,0)</f>
        <v>0</v>
      </c>
      <c r="BL68" s="40">
        <f>ROUNDUP('Дані з ДІСО'!W68/Параметри!$K$25,0)</f>
        <v>0</v>
      </c>
      <c r="BM68" s="40">
        <f>ROUNDUP('Дані з ДІСО'!X68/Параметри!$K$25,0)</f>
        <v>0</v>
      </c>
      <c r="BN68" s="40">
        <f>(BK68*Параметри!$K$34+BL68*Параметри!$L$34+BM68*Параметри!$M$34)/18</f>
        <v>0</v>
      </c>
      <c r="BO68" s="40">
        <f>IF(K68=0,0,'Дані з ДІСО'!AC68/K68)</f>
        <v>0</v>
      </c>
      <c r="BP68" s="29">
        <f>(1+0.25*BO68)*BN68*Параметри!$K$51</f>
        <v>0</v>
      </c>
      <c r="BQ68" s="29">
        <f>BP68*'Коефіцієнти АТО'!U68</f>
        <v>0</v>
      </c>
      <c r="BR68" s="29">
        <f>K68*(1+0.25*BO68)*Параметри!$K$66*Параметри!$K$20/1000</f>
        <v>0</v>
      </c>
      <c r="BS68" s="29">
        <f>(1+0.25*BO68)*K68*'Коефіцієнти АТО'!S68*Параметри!$K$20/1000</f>
        <v>0</v>
      </c>
      <c r="BT68" s="29">
        <f t="shared" si="16"/>
        <v>0</v>
      </c>
      <c r="BU68" s="40">
        <f>ROUNDUP('Дані з ДІСО'!AG68/Параметри!$K$71,0)</f>
        <v>0</v>
      </c>
      <c r="BV68" s="40">
        <f t="shared" si="17"/>
        <v>0</v>
      </c>
      <c r="BW68" s="40">
        <f>IF('Дані з ДІСО'!AG68=0,0,'Дані з ДІСО'!AJ68/'Дані з ДІСО'!AG68)</f>
        <v>0</v>
      </c>
      <c r="BX68" s="29">
        <f>BV68*(1+0.25*BW68)*Параметри!$K$51</f>
        <v>0</v>
      </c>
      <c r="BY68" s="29">
        <f>ROUND(IF(Параметри!$K$77="No",CC68,CC68*Параметри!$K$78)+AG68,1)</f>
        <v>27797</v>
      </c>
      <c r="BZ68" s="29">
        <f>ROUND(IF(Параметри!$K$77="No",BF68,BF68*Параметри!$K$78),1)</f>
        <v>0</v>
      </c>
      <c r="CA68" s="29">
        <f>ROUND(IF(Параметри!$K$77="No",BI68,BI68*Параметри!$K$78),1)</f>
        <v>0</v>
      </c>
      <c r="CB68" s="29">
        <f>ROUND(IF(Параметри!$K$77="No",BJ68,BJ68*Параметри!$K$78),1)</f>
        <v>0</v>
      </c>
      <c r="CC68" s="29">
        <f t="shared" si="11"/>
        <v>30885.53678569683</v>
      </c>
    </row>
    <row r="69" spans="1:81">
      <c r="A69" s="9">
        <v>68</v>
      </c>
      <c r="B69" s="9" t="s">
        <v>3148</v>
      </c>
      <c r="C69" s="9" t="s">
        <v>3148</v>
      </c>
      <c r="D69" s="9" t="s">
        <v>3214</v>
      </c>
      <c r="E69" s="9" t="s">
        <v>24</v>
      </c>
      <c r="F69" s="9" t="s">
        <v>3217</v>
      </c>
      <c r="G69" s="9" t="s">
        <v>162</v>
      </c>
      <c r="H69" s="29">
        <f>SUM('Дані з ДІСО'!J69:L69)</f>
        <v>1017</v>
      </c>
      <c r="I69" s="29">
        <f>SUM('Дані з ДІСО'!G69:I69)</f>
        <v>78</v>
      </c>
      <c r="J69" s="29">
        <f>SUM('Дані з ДІСО'!P69:R69)</f>
        <v>0</v>
      </c>
      <c r="K69" s="29">
        <f>SUM('Дані з ДІСО'!V69:X69)</f>
        <v>0</v>
      </c>
      <c r="L69" s="40">
        <f>ROUNDUP('Дані з ДІСО'!J69/'Коефіцієнти АТО'!$R69,0)</f>
        <v>32</v>
      </c>
      <c r="M69" s="40">
        <f>ROUNDUP('Дані з ДІСО'!K69/'Коефіцієнти АТО'!$R69,0)</f>
        <v>41</v>
      </c>
      <c r="N69" s="40">
        <f>ROUNDUP('Дані з ДІСО'!L69/'Коефіцієнти АТО'!$R69,0)</f>
        <v>7</v>
      </c>
      <c r="O69" s="59">
        <f>(L69*Параметри!$K$32+M69*Параметри!$L$32+N69*Параметри!$M$32)/18</f>
        <v>129.17777777777778</v>
      </c>
      <c r="P69" s="41">
        <f>IF(H69=0,"",'Дані з ДІСО'!Y69/H69)</f>
        <v>0</v>
      </c>
      <c r="Q69" s="29">
        <f>IF(H69=0,"",(1+0.25*P69)*O69*Параметри!$K$51)</f>
        <v>26458.219692688177</v>
      </c>
      <c r="R69" s="29">
        <f>IF(H69=0,"",Q69*'Коефіцієнти АТО'!T69)</f>
        <v>449.78973477569906</v>
      </c>
      <c r="S69" s="29">
        <f>IF(H69=0,"",H69*(1+0.25*P69)*Параметри!$K$66*Параметри!$K$20/1000)</f>
        <v>0</v>
      </c>
      <c r="T69" s="29">
        <f>IF(H69=0,"",H69*(1+0.25*P69)*'Коефіцієнти АТО'!$S69*Параметри!$K$20/1000)</f>
        <v>5129.7035628729427</v>
      </c>
      <c r="U69" s="29">
        <f t="shared" si="12"/>
        <v>32037.712990336819</v>
      </c>
      <c r="V69" s="29">
        <f t="shared" si="13"/>
        <v>32037.712990336819</v>
      </c>
      <c r="W69" s="40">
        <f>ROUNDUP('Дані з ДІСО'!P69/Параметри!$K$24,0)</f>
        <v>0</v>
      </c>
      <c r="X69" s="40">
        <f>ROUNDUP('Дані з ДІСО'!Q69/Параметри!$K$24,0)</f>
        <v>0</v>
      </c>
      <c r="Y69" s="40">
        <f>ROUNDUP('Дані з ДІСО'!R69/Параметри!$K$24,0)</f>
        <v>0</v>
      </c>
      <c r="Z69" s="59">
        <f>(W69*Параметри!$K$33+X69*Параметри!$L$33+Y69*Параметри!$M$33)/18</f>
        <v>0</v>
      </c>
      <c r="AA69" s="41">
        <f>IF(J69=0,0,'Дані з ДІСО'!AA69/J69)</f>
        <v>0</v>
      </c>
      <c r="AB69" s="29">
        <f>(1+0.25*AA69)*Z69*Параметри!$K$51</f>
        <v>0</v>
      </c>
      <c r="AC69" s="29">
        <f>AB69*'Коефіцієнти АТО'!U69</f>
        <v>0</v>
      </c>
      <c r="AD69" s="29">
        <f>J69*(1+0.25*AA69)*Параметри!$K$66*Параметри!$K$20/1000</f>
        <v>0</v>
      </c>
      <c r="AE69" s="29">
        <f>(1+0.25*AA69)*J69*'Коефіцієнти АТО'!S69*Параметри!$K$20/1000</f>
        <v>0</v>
      </c>
      <c r="AF69" s="29">
        <f t="shared" si="9"/>
        <v>0</v>
      </c>
      <c r="AG69" s="29">
        <v>0</v>
      </c>
      <c r="AH69" s="40">
        <v>13</v>
      </c>
      <c r="AI69" s="40">
        <v>0</v>
      </c>
      <c r="AJ69" s="40">
        <f t="shared" si="10"/>
        <v>0</v>
      </c>
      <c r="AK69" s="29">
        <f>(AH69+AI69)*(1+0.25*AJ69)*Параметри!$K$53</f>
        <v>2332.5805840480007</v>
      </c>
      <c r="AL69" s="29">
        <f>ROUNDUP(('Дані з ДІСО'!AU69+'Дані з ДІСО'!AW69)/Параметри!$K$28,0)</f>
        <v>0</v>
      </c>
      <c r="AM69" s="64">
        <f>AL69*Параметри!$M$35/18</f>
        <v>0</v>
      </c>
      <c r="AN69" s="29">
        <f>IF(AL69=0,0,'Дані з ДІСО'!AW69/SUM('Дані з ДІСО'!AU69,'Дані з ДІСО'!AW69))</f>
        <v>0</v>
      </c>
      <c r="AO69" s="29">
        <f>(1+0.25*AN69)*AM69*Параметри!$K$51</f>
        <v>0</v>
      </c>
      <c r="AP69" s="40">
        <f>ROUNDUP(('Дані з ДІСО'!AE69+'Дані не з ДІСО'!E69+'Дані не з ДІСО'!G69)/Параметри!$K$69,0)</f>
        <v>0</v>
      </c>
      <c r="AQ69" s="40">
        <f t="shared" si="14"/>
        <v>0</v>
      </c>
      <c r="AR69" s="40">
        <f>IF(AP69=0,0,('Дані з ДІСО'!AH69+'Дані не з ДІСО'!G69)/('Дані з ДІСО'!AE69+'Дані не з ДІСО'!E69+'Дані не з ДІСО'!G69))</f>
        <v>0</v>
      </c>
      <c r="AS69" s="29">
        <f>AQ69*(1+0.25*AR69)*Параметри!$K$51</f>
        <v>0</v>
      </c>
      <c r="AT69" s="40">
        <f>ROUNDUP('Дані з ДІСО'!AF69/Параметри!$K$70,0)</f>
        <v>0</v>
      </c>
      <c r="AU69" s="40">
        <f t="shared" si="15"/>
        <v>0</v>
      </c>
      <c r="AV69" s="40">
        <f>IF(AT69=0,0,'Дані з ДІСО'!AI69/'Дані з ДІСО'!AF69)</f>
        <v>0</v>
      </c>
      <c r="AW69" s="29">
        <f>AU69*(1+0.25*AV69)*Параметри!$K$51</f>
        <v>0</v>
      </c>
      <c r="AX69" s="40">
        <f>ROUNDUP('Дані з ДІСО'!AR69/Параметри!$K$29,0)</f>
        <v>0</v>
      </c>
      <c r="AY69" s="40">
        <f>ROUNDUP('Дані з ДІСО'!AS69/Параметри!$K$29,0)</f>
        <v>0</v>
      </c>
      <c r="AZ69" s="40">
        <f>ROUNDUP('Дані з ДІСО'!AT69/Параметри!$K$29,0)</f>
        <v>0</v>
      </c>
      <c r="BA69" s="64">
        <f>(AX69*Параметри!$K$32+AY69*Параметри!$L$32+AZ69*Параметри!$M$32)/18</f>
        <v>0</v>
      </c>
      <c r="BB69" s="29">
        <f>(BA69*Параметри!$K$51+SUM('Дані з ДІСО'!AR69:AT69)*Параметри!$K$48*Параметри!$K$20/1000)*Параметри!$K$74</f>
        <v>0</v>
      </c>
      <c r="BC69" s="40">
        <f>ROUNDUP(('Дані не з ДІСО'!I69+'Дані не з ДІСО'!K69)/Параметри!$K$26,0)</f>
        <v>0</v>
      </c>
      <c r="BD69" s="29">
        <f>BC69*Параметри!$M$36/18</f>
        <v>0</v>
      </c>
      <c r="BE69" s="40">
        <f>IF(BC69=0,0,'Дані не з ДІСО'!K69/('Дані не з ДІСО'!I69+'Дані не з ДІСО'!K69))</f>
        <v>0</v>
      </c>
      <c r="BF69" s="29">
        <f>(1+0.25*BE69)*BD69*Параметри!$K$51</f>
        <v>0</v>
      </c>
      <c r="BG69" s="40">
        <f>ROUNDUP('Дані не з ДІСО'!M69/Параметри!$K$27,0)</f>
        <v>0</v>
      </c>
      <c r="BH69" s="40">
        <f>BG69*Параметри!$M$37/18</f>
        <v>0</v>
      </c>
      <c r="BI69" s="29">
        <f>BH69*Параметри!$K$51</f>
        <v>0</v>
      </c>
      <c r="BJ69" s="29">
        <f>'Дані не з ДІСО'!N69*Параметри!$K$76</f>
        <v>0</v>
      </c>
      <c r="BK69" s="40">
        <f>ROUNDUP('Дані з ДІСО'!V69/Параметри!$K$25,0)</f>
        <v>0</v>
      </c>
      <c r="BL69" s="40">
        <f>ROUNDUP('Дані з ДІСО'!W69/Параметри!$K$25,0)</f>
        <v>0</v>
      </c>
      <c r="BM69" s="40">
        <f>ROUNDUP('Дані з ДІСО'!X69/Параметри!$K$25,0)</f>
        <v>0</v>
      </c>
      <c r="BN69" s="40">
        <f>(BK69*Параметри!$K$34+BL69*Параметри!$L$34+BM69*Параметри!$M$34)/18</f>
        <v>0</v>
      </c>
      <c r="BO69" s="40">
        <f>IF(K69=0,0,'Дані з ДІСО'!AC69/K69)</f>
        <v>0</v>
      </c>
      <c r="BP69" s="29">
        <f>(1+0.25*BO69)*BN69*Параметри!$K$51</f>
        <v>0</v>
      </c>
      <c r="BQ69" s="29">
        <f>BP69*'Коефіцієнти АТО'!U69</f>
        <v>0</v>
      </c>
      <c r="BR69" s="29">
        <f>K69*(1+0.25*BO69)*Параметри!$K$66*Параметри!$K$20/1000</f>
        <v>0</v>
      </c>
      <c r="BS69" s="29">
        <f>(1+0.25*BO69)*K69*'Коефіцієнти АТО'!S69*Параметри!$K$20/1000</f>
        <v>0</v>
      </c>
      <c r="BT69" s="29">
        <f t="shared" si="16"/>
        <v>0</v>
      </c>
      <c r="BU69" s="40">
        <f>ROUNDUP('Дані з ДІСО'!AG69/Параметри!$K$71,0)</f>
        <v>0</v>
      </c>
      <c r="BV69" s="40">
        <f t="shared" si="17"/>
        <v>0</v>
      </c>
      <c r="BW69" s="40">
        <f>IF('Дані з ДІСО'!AG69=0,0,'Дані з ДІСО'!AJ69/'Дані з ДІСО'!AG69)</f>
        <v>0</v>
      </c>
      <c r="BX69" s="29">
        <f>BV69*(1+0.25*BW69)*Параметри!$K$51</f>
        <v>0</v>
      </c>
      <c r="BY69" s="29">
        <f>ROUND(IF(Параметри!$K$77="No",CC69,CC69*Параметри!$K$78)+AG69,1)</f>
        <v>30933.3</v>
      </c>
      <c r="BZ69" s="29">
        <f>ROUND(IF(Параметри!$K$77="No",BF69,BF69*Параметри!$K$78),1)</f>
        <v>0</v>
      </c>
      <c r="CA69" s="29">
        <f>ROUND(IF(Параметри!$K$77="No",BI69,BI69*Параметри!$K$78),1)</f>
        <v>0</v>
      </c>
      <c r="CB69" s="29">
        <f>ROUND(IF(Параметри!$K$77="No",BJ69,BJ69*Параметри!$K$78),1)</f>
        <v>0</v>
      </c>
      <c r="CC69" s="29">
        <f t="shared" si="11"/>
        <v>34370.293574384821</v>
      </c>
    </row>
    <row r="70" spans="1:81">
      <c r="A70" s="9">
        <v>69</v>
      </c>
      <c r="B70" s="9" t="s">
        <v>3145</v>
      </c>
      <c r="C70" s="9" t="s">
        <v>3146</v>
      </c>
      <c r="D70" s="9" t="s">
        <v>3214</v>
      </c>
      <c r="E70" s="9" t="s">
        <v>21</v>
      </c>
      <c r="F70" s="9" t="s">
        <v>3218</v>
      </c>
      <c r="G70" s="9" t="s">
        <v>164</v>
      </c>
      <c r="H70" s="29">
        <f>SUM('Дані з ДІСО'!J70:L70)</f>
        <v>728</v>
      </c>
      <c r="I70" s="29">
        <f>SUM('Дані з ДІСО'!G70:I70)</f>
        <v>69</v>
      </c>
      <c r="J70" s="29">
        <f>SUM('Дані з ДІСО'!P70:R70)</f>
        <v>0</v>
      </c>
      <c r="K70" s="29">
        <f>SUM('Дані з ДІСО'!V70:X70)</f>
        <v>0</v>
      </c>
      <c r="L70" s="40">
        <f>ROUNDUP('Дані з ДІСО'!J70/'Коефіцієнти АТО'!$R70,0)</f>
        <v>22</v>
      </c>
      <c r="M70" s="40">
        <f>ROUNDUP('Дані з ДІСО'!K70/'Коефіцієнти АТО'!$R70,0)</f>
        <v>33</v>
      </c>
      <c r="N70" s="40">
        <f>ROUNDUP('Дані з ДІСО'!L70/'Коефіцієнти АТО'!$R70,0)</f>
        <v>2</v>
      </c>
      <c r="O70" s="59">
        <f>(L70*Параметри!$K$32+M70*Параметри!$L$32+N70*Параметри!$M$32)/18</f>
        <v>92.00555555555556</v>
      </c>
      <c r="P70" s="41">
        <f>IF(H70=0,"",'Дані з ДІСО'!Y70/H70)</f>
        <v>0</v>
      </c>
      <c r="Q70" s="29">
        <f>IF(H70=0,"",(1+0.25*P70)*O70*Параметри!$K$51)</f>
        <v>18844.597296172757</v>
      </c>
      <c r="R70" s="29">
        <f>IF(H70=0,"",Q70*'Коефіцієнти АТО'!T70)</f>
        <v>320.35815403493689</v>
      </c>
      <c r="S70" s="29">
        <f>IF(H70=0,"",H70*(1+0.25*P70)*Параметри!$K$66*Параметри!$K$20/1000)</f>
        <v>0</v>
      </c>
      <c r="T70" s="29">
        <f>IF(H70=0,"",H70*(1+0.25*P70)*'Коефіцієнти АТО'!$S70*Параметри!$K$20/1000)</f>
        <v>3325.5850782180682</v>
      </c>
      <c r="U70" s="29">
        <f t="shared" si="12"/>
        <v>22490.540528425761</v>
      </c>
      <c r="V70" s="29">
        <f t="shared" si="13"/>
        <v>22490.540528425761</v>
      </c>
      <c r="W70" s="40">
        <f>ROUNDUP('Дані з ДІСО'!P70/Параметри!$K$24,0)</f>
        <v>0</v>
      </c>
      <c r="X70" s="40">
        <f>ROUNDUP('Дані з ДІСО'!Q70/Параметри!$K$24,0)</f>
        <v>0</v>
      </c>
      <c r="Y70" s="40">
        <f>ROUNDUP('Дані з ДІСО'!R70/Параметри!$K$24,0)</f>
        <v>0</v>
      </c>
      <c r="Z70" s="59">
        <f>(W70*Параметри!$K$33+X70*Параметри!$L$33+Y70*Параметри!$M$33)/18</f>
        <v>0</v>
      </c>
      <c r="AA70" s="41">
        <f>IF(J70=0,0,'Дані з ДІСО'!AA70/J70)</f>
        <v>0</v>
      </c>
      <c r="AB70" s="29">
        <f>(1+0.25*AA70)*Z70*Параметри!$K$51</f>
        <v>0</v>
      </c>
      <c r="AC70" s="29">
        <f>AB70*'Коефіцієнти АТО'!U70</f>
        <v>0</v>
      </c>
      <c r="AD70" s="29">
        <f>J70*(1+0.25*AA70)*Параметри!$K$66*Параметри!$K$20/1000</f>
        <v>0</v>
      </c>
      <c r="AE70" s="29">
        <f>(1+0.25*AA70)*J70*'Коефіцієнти АТО'!S70*Параметри!$K$20/1000</f>
        <v>0</v>
      </c>
      <c r="AF70" s="29">
        <f t="shared" si="9"/>
        <v>0</v>
      </c>
      <c r="AG70" s="29">
        <v>0</v>
      </c>
      <c r="AH70" s="40">
        <v>2</v>
      </c>
      <c r="AI70" s="40">
        <v>0</v>
      </c>
      <c r="AJ70" s="40">
        <f t="shared" si="10"/>
        <v>0</v>
      </c>
      <c r="AK70" s="29">
        <f>(AH70+AI70)*(1+0.25*AJ70)*Параметри!$K$53</f>
        <v>358.85855139200009</v>
      </c>
      <c r="AL70" s="29">
        <f>ROUNDUP(('Дані з ДІСО'!AU70+'Дані з ДІСО'!AW70)/Параметри!$K$28,0)</f>
        <v>0</v>
      </c>
      <c r="AM70" s="64">
        <f>AL70*Параметри!$M$35/18</f>
        <v>0</v>
      </c>
      <c r="AN70" s="29">
        <f>IF(AL70=0,0,'Дані з ДІСО'!AW70/SUM('Дані з ДІСО'!AU70,'Дані з ДІСО'!AW70))</f>
        <v>0</v>
      </c>
      <c r="AO70" s="29">
        <f>(1+0.25*AN70)*AM70*Параметри!$K$51</f>
        <v>0</v>
      </c>
      <c r="AP70" s="40">
        <f>ROUNDUP(('Дані з ДІСО'!AE70+'Дані не з ДІСО'!E70+'Дані не з ДІСО'!G70)/Параметри!$K$69,0)</f>
        <v>0</v>
      </c>
      <c r="AQ70" s="40">
        <f t="shared" si="14"/>
        <v>0</v>
      </c>
      <c r="AR70" s="40">
        <f>IF(AP70=0,0,('Дані з ДІСО'!AH70+'Дані не з ДІСО'!G70)/('Дані з ДІСО'!AE70+'Дані не з ДІСО'!E70+'Дані не з ДІСО'!G70))</f>
        <v>0</v>
      </c>
      <c r="AS70" s="29">
        <f>AQ70*(1+0.25*AR70)*Параметри!$K$51</f>
        <v>0</v>
      </c>
      <c r="AT70" s="40">
        <f>ROUNDUP('Дані з ДІСО'!AF70/Параметри!$K$70,0)</f>
        <v>0</v>
      </c>
      <c r="AU70" s="40">
        <f t="shared" si="15"/>
        <v>0</v>
      </c>
      <c r="AV70" s="40">
        <f>IF(AT70=0,0,'Дані з ДІСО'!AI70/'Дані з ДІСО'!AF70)</f>
        <v>0</v>
      </c>
      <c r="AW70" s="29">
        <f>AU70*(1+0.25*AV70)*Параметри!$K$51</f>
        <v>0</v>
      </c>
      <c r="AX70" s="40">
        <f>ROUNDUP('Дані з ДІСО'!AR70/Параметри!$K$29,0)</f>
        <v>0</v>
      </c>
      <c r="AY70" s="40">
        <f>ROUNDUP('Дані з ДІСО'!AS70/Параметри!$K$29,0)</f>
        <v>0</v>
      </c>
      <c r="AZ70" s="40">
        <f>ROUNDUP('Дані з ДІСО'!AT70/Параметри!$K$29,0)</f>
        <v>0</v>
      </c>
      <c r="BA70" s="64">
        <f>(AX70*Параметри!$K$32+AY70*Параметри!$L$32+AZ70*Параметри!$M$32)/18</f>
        <v>0</v>
      </c>
      <c r="BB70" s="29">
        <f>(BA70*Параметри!$K$51+SUM('Дані з ДІСО'!AR70:AT70)*Параметри!$K$48*Параметри!$K$20/1000)*Параметри!$K$74</f>
        <v>0</v>
      </c>
      <c r="BC70" s="40">
        <f>ROUNDUP(('Дані не з ДІСО'!I70+'Дані не з ДІСО'!K70)/Параметри!$K$26,0)</f>
        <v>0</v>
      </c>
      <c r="BD70" s="29">
        <f>BC70*Параметри!$M$36/18</f>
        <v>0</v>
      </c>
      <c r="BE70" s="40">
        <f>IF(BC70=0,0,'Дані не з ДІСО'!K70/('Дані не з ДІСО'!I70+'Дані не з ДІСО'!K70))</f>
        <v>0</v>
      </c>
      <c r="BF70" s="29">
        <f>(1+0.25*BE70)*BD70*Параметри!$K$51</f>
        <v>0</v>
      </c>
      <c r="BG70" s="40">
        <f>ROUNDUP('Дані не з ДІСО'!M70/Параметри!$K$27,0)</f>
        <v>0</v>
      </c>
      <c r="BH70" s="40">
        <f>BG70*Параметри!$M$37/18</f>
        <v>0</v>
      </c>
      <c r="BI70" s="29">
        <f>BH70*Параметри!$K$51</f>
        <v>0</v>
      </c>
      <c r="BJ70" s="29">
        <f>'Дані не з ДІСО'!N70*Параметри!$K$76</f>
        <v>0</v>
      </c>
      <c r="BK70" s="40">
        <f>ROUNDUP('Дані з ДІСО'!V70/Параметри!$K$25,0)</f>
        <v>0</v>
      </c>
      <c r="BL70" s="40">
        <f>ROUNDUP('Дані з ДІСО'!W70/Параметри!$K$25,0)</f>
        <v>0</v>
      </c>
      <c r="BM70" s="40">
        <f>ROUNDUP('Дані з ДІСО'!X70/Параметри!$K$25,0)</f>
        <v>0</v>
      </c>
      <c r="BN70" s="40">
        <f>(BK70*Параметри!$K$34+BL70*Параметри!$L$34+BM70*Параметри!$M$34)/18</f>
        <v>0</v>
      </c>
      <c r="BO70" s="40">
        <f>IF(K70=0,0,'Дані з ДІСО'!AC70/K70)</f>
        <v>0</v>
      </c>
      <c r="BP70" s="29">
        <f>(1+0.25*BO70)*BN70*Параметри!$K$51</f>
        <v>0</v>
      </c>
      <c r="BQ70" s="29">
        <f>BP70*'Коефіцієнти АТО'!U70</f>
        <v>0</v>
      </c>
      <c r="BR70" s="29">
        <f>K70*(1+0.25*BO70)*Параметри!$K$66*Параметри!$K$20/1000</f>
        <v>0</v>
      </c>
      <c r="BS70" s="29">
        <f>(1+0.25*BO70)*K70*'Коефіцієнти АТО'!S70*Параметри!$K$20/1000</f>
        <v>0</v>
      </c>
      <c r="BT70" s="29">
        <f t="shared" si="16"/>
        <v>0</v>
      </c>
      <c r="BU70" s="40">
        <f>ROUNDUP('Дані з ДІСО'!AG70/Параметри!$K$71,0)</f>
        <v>0</v>
      </c>
      <c r="BV70" s="40">
        <f t="shared" si="17"/>
        <v>0</v>
      </c>
      <c r="BW70" s="40">
        <f>IF('Дані з ДІСО'!AG70=0,0,'Дані з ДІСО'!AJ70/'Дані з ДІСО'!AG70)</f>
        <v>0</v>
      </c>
      <c r="BX70" s="29">
        <f>BV70*(1+0.25*BW70)*Параметри!$K$51</f>
        <v>0</v>
      </c>
      <c r="BY70" s="29">
        <f>ROUND(IF(Параметри!$K$77="No",CC70,CC70*Параметри!$K$78)+AG70,1)</f>
        <v>20564.5</v>
      </c>
      <c r="BZ70" s="29">
        <f>ROUND(IF(Параметри!$K$77="No",BF70,BF70*Параметри!$K$78),1)</f>
        <v>0</v>
      </c>
      <c r="CA70" s="29">
        <f>ROUND(IF(Параметри!$K$77="No",BI70,BI70*Параметри!$K$78),1)</f>
        <v>0</v>
      </c>
      <c r="CB70" s="29">
        <f>ROUND(IF(Параметри!$K$77="No",BJ70,BJ70*Параметри!$K$78),1)</f>
        <v>0</v>
      </c>
      <c r="CC70" s="29">
        <f t="shared" si="11"/>
        <v>22849.399079817762</v>
      </c>
    </row>
    <row r="71" spans="1:81">
      <c r="A71" s="9">
        <v>70</v>
      </c>
      <c r="B71" s="9" t="s">
        <v>3151</v>
      </c>
      <c r="C71" s="9" t="s">
        <v>3151</v>
      </c>
      <c r="D71" s="9" t="s">
        <v>3214</v>
      </c>
      <c r="E71" s="9" t="s">
        <v>29</v>
      </c>
      <c r="F71" s="9" t="s">
        <v>3219</v>
      </c>
      <c r="G71" s="9" t="s">
        <v>166</v>
      </c>
      <c r="H71" s="29">
        <f>SUM('Дані з ДІСО'!J71:L71)</f>
        <v>725</v>
      </c>
      <c r="I71" s="29">
        <f>SUM('Дані з ДІСО'!G71:I71)</f>
        <v>29</v>
      </c>
      <c r="J71" s="29">
        <f>SUM('Дані з ДІСО'!P71:R71)</f>
        <v>0</v>
      </c>
      <c r="K71" s="29">
        <f>SUM('Дані з ДІСО'!V71:X71)</f>
        <v>0</v>
      </c>
      <c r="L71" s="40">
        <f>ROUNDUP('Дані з ДІСО'!J71/'Коефіцієнти АТО'!$R71,0)</f>
        <v>19</v>
      </c>
      <c r="M71" s="40">
        <f>ROUNDUP('Дані з ДІСО'!K71/'Коефіцієнти АТО'!$R71,0)</f>
        <v>19</v>
      </c>
      <c r="N71" s="40">
        <f>ROUNDUP('Дані з ДІСО'!L71/'Коефіцієнти АТО'!$R71,0)</f>
        <v>4</v>
      </c>
      <c r="O71" s="59">
        <f>(L71*Параметри!$K$32+M71*Параметри!$L$32+N71*Параметри!$M$32)/18</f>
        <v>66.683333333333337</v>
      </c>
      <c r="P71" s="41">
        <f>IF(H71=0,"",'Дані з ДІСО'!Y71/H71)</f>
        <v>0</v>
      </c>
      <c r="Q71" s="29">
        <f>IF(H71=0,"",(1+0.25*P71)*O71*Параметри!$K$51)</f>
        <v>13658.094399248934</v>
      </c>
      <c r="R71" s="29">
        <f>IF(H71=0,"",Q71*'Коефіцієнти АТО'!T71)</f>
        <v>232.18760478723189</v>
      </c>
      <c r="S71" s="29">
        <f>IF(H71=0,"",H71*(1+0.25*P71)*Параметри!$K$66*Параметри!$K$20/1000)</f>
        <v>0</v>
      </c>
      <c r="T71" s="29">
        <f>IF(H71=0,"",H71*(1+0.25*P71)*'Коефіцієнти АТО'!$S71*Параметри!$K$20/1000)</f>
        <v>2276.9180115718659</v>
      </c>
      <c r="U71" s="29">
        <f t="shared" si="12"/>
        <v>16167.200015608032</v>
      </c>
      <c r="V71" s="29">
        <f t="shared" si="13"/>
        <v>16167.200015608032</v>
      </c>
      <c r="W71" s="40">
        <f>ROUNDUP('Дані з ДІСО'!P71/Параметри!$K$24,0)</f>
        <v>0</v>
      </c>
      <c r="X71" s="40">
        <f>ROUNDUP('Дані з ДІСО'!Q71/Параметри!$K$24,0)</f>
        <v>0</v>
      </c>
      <c r="Y71" s="40">
        <f>ROUNDUP('Дані з ДІСО'!R71/Параметри!$K$24,0)</f>
        <v>0</v>
      </c>
      <c r="Z71" s="59">
        <f>(W71*Параметри!$K$33+X71*Параметри!$L$33+Y71*Параметри!$M$33)/18</f>
        <v>0</v>
      </c>
      <c r="AA71" s="41">
        <f>IF(J71=0,0,'Дані з ДІСО'!AA71/J71)</f>
        <v>0</v>
      </c>
      <c r="AB71" s="29">
        <f>(1+0.25*AA71)*Z71*Параметри!$K$51</f>
        <v>0</v>
      </c>
      <c r="AC71" s="29">
        <f>AB71*'Коефіцієнти АТО'!U71</f>
        <v>0</v>
      </c>
      <c r="AD71" s="29">
        <f>J71*(1+0.25*AA71)*Параметри!$K$66*Параметри!$K$20/1000</f>
        <v>0</v>
      </c>
      <c r="AE71" s="29">
        <f>(1+0.25*AA71)*J71*'Коефіцієнти АТО'!S71*Параметри!$K$20/1000</f>
        <v>0</v>
      </c>
      <c r="AF71" s="29">
        <f t="shared" si="9"/>
        <v>0</v>
      </c>
      <c r="AG71" s="29">
        <v>0</v>
      </c>
      <c r="AH71" s="40">
        <v>15</v>
      </c>
      <c r="AI71" s="40">
        <v>0</v>
      </c>
      <c r="AJ71" s="40">
        <f t="shared" si="10"/>
        <v>0</v>
      </c>
      <c r="AK71" s="29">
        <f>(AH71+AI71)*(1+0.25*AJ71)*Параметри!$K$53</f>
        <v>2691.4391354400009</v>
      </c>
      <c r="AL71" s="29">
        <f>ROUNDUP(('Дані з ДІСО'!AU71+'Дані з ДІСО'!AW71)/Параметри!$K$28,0)</f>
        <v>0</v>
      </c>
      <c r="AM71" s="64">
        <f>AL71*Параметри!$M$35/18</f>
        <v>0</v>
      </c>
      <c r="AN71" s="29">
        <f>IF(AL71=0,0,'Дані з ДІСО'!AW71/SUM('Дані з ДІСО'!AU71,'Дані з ДІСО'!AW71))</f>
        <v>0</v>
      </c>
      <c r="AO71" s="29">
        <f>(1+0.25*AN71)*AM71*Параметри!$K$51</f>
        <v>0</v>
      </c>
      <c r="AP71" s="40">
        <f>ROUNDUP(('Дані з ДІСО'!AE71+'Дані не з ДІСО'!E71+'Дані не з ДІСО'!G71)/Параметри!$K$69,0)</f>
        <v>0</v>
      </c>
      <c r="AQ71" s="40">
        <f t="shared" si="14"/>
        <v>0</v>
      </c>
      <c r="AR71" s="40">
        <f>IF(AP71=0,0,('Дані з ДІСО'!AH71+'Дані не з ДІСО'!G71)/('Дані з ДІСО'!AE71+'Дані не з ДІСО'!E71+'Дані не з ДІСО'!G71))</f>
        <v>0</v>
      </c>
      <c r="AS71" s="29">
        <f>AQ71*(1+0.25*AR71)*Параметри!$K$51</f>
        <v>0</v>
      </c>
      <c r="AT71" s="40">
        <f>ROUNDUP('Дані з ДІСО'!AF71/Параметри!$K$70,0)</f>
        <v>0</v>
      </c>
      <c r="AU71" s="40">
        <f t="shared" si="15"/>
        <v>0</v>
      </c>
      <c r="AV71" s="40">
        <f>IF(AT71=0,0,'Дані з ДІСО'!AI71/'Дані з ДІСО'!AF71)</f>
        <v>0</v>
      </c>
      <c r="AW71" s="29">
        <f>AU71*(1+0.25*AV71)*Параметри!$K$51</f>
        <v>0</v>
      </c>
      <c r="AX71" s="40">
        <f>ROUNDUP('Дані з ДІСО'!AR71/Параметри!$K$29,0)</f>
        <v>0</v>
      </c>
      <c r="AY71" s="40">
        <f>ROUNDUP('Дані з ДІСО'!AS71/Параметри!$K$29,0)</f>
        <v>0</v>
      </c>
      <c r="AZ71" s="40">
        <f>ROUNDUP('Дані з ДІСО'!AT71/Параметри!$K$29,0)</f>
        <v>0</v>
      </c>
      <c r="BA71" s="64">
        <f>(AX71*Параметри!$K$32+AY71*Параметри!$L$32+AZ71*Параметри!$M$32)/18</f>
        <v>0</v>
      </c>
      <c r="BB71" s="29">
        <f>(BA71*Параметри!$K$51+SUM('Дані з ДІСО'!AR71:AT71)*Параметри!$K$48*Параметри!$K$20/1000)*Параметри!$K$74</f>
        <v>0</v>
      </c>
      <c r="BC71" s="40">
        <f>ROUNDUP(('Дані не з ДІСО'!I71+'Дані не з ДІСО'!K71)/Параметри!$K$26,0)</f>
        <v>0</v>
      </c>
      <c r="BD71" s="29">
        <f>BC71*Параметри!$M$36/18</f>
        <v>0</v>
      </c>
      <c r="BE71" s="40">
        <f>IF(BC71=0,0,'Дані не з ДІСО'!K71/('Дані не з ДІСО'!I71+'Дані не з ДІСО'!K71))</f>
        <v>0</v>
      </c>
      <c r="BF71" s="29">
        <f>(1+0.25*BE71)*BD71*Параметри!$K$51</f>
        <v>0</v>
      </c>
      <c r="BG71" s="40">
        <f>ROUNDUP('Дані не з ДІСО'!M71/Параметри!$K$27,0)</f>
        <v>0</v>
      </c>
      <c r="BH71" s="40">
        <f>BG71*Параметри!$M$37/18</f>
        <v>0</v>
      </c>
      <c r="BI71" s="29">
        <f>BH71*Параметри!$K$51</f>
        <v>0</v>
      </c>
      <c r="BJ71" s="29">
        <f>'Дані не з ДІСО'!N71*Параметри!$K$76</f>
        <v>0</v>
      </c>
      <c r="BK71" s="40">
        <f>ROUNDUP('Дані з ДІСО'!V71/Параметри!$K$25,0)</f>
        <v>0</v>
      </c>
      <c r="BL71" s="40">
        <f>ROUNDUP('Дані з ДІСО'!W71/Параметри!$K$25,0)</f>
        <v>0</v>
      </c>
      <c r="BM71" s="40">
        <f>ROUNDUP('Дані з ДІСО'!X71/Параметри!$K$25,0)</f>
        <v>0</v>
      </c>
      <c r="BN71" s="40">
        <f>(BK71*Параметри!$K$34+BL71*Параметри!$L$34+BM71*Параметри!$M$34)/18</f>
        <v>0</v>
      </c>
      <c r="BO71" s="40">
        <f>IF(K71=0,0,'Дані з ДІСО'!AC71/K71)</f>
        <v>0</v>
      </c>
      <c r="BP71" s="29">
        <f>(1+0.25*BO71)*BN71*Параметри!$K$51</f>
        <v>0</v>
      </c>
      <c r="BQ71" s="29">
        <f>BP71*'Коефіцієнти АТО'!U71</f>
        <v>0</v>
      </c>
      <c r="BR71" s="29">
        <f>K71*(1+0.25*BO71)*Параметри!$K$66*Параметри!$K$20/1000</f>
        <v>0</v>
      </c>
      <c r="BS71" s="29">
        <f>(1+0.25*BO71)*K71*'Коефіцієнти АТО'!S71*Параметри!$K$20/1000</f>
        <v>0</v>
      </c>
      <c r="BT71" s="29">
        <f t="shared" si="16"/>
        <v>0</v>
      </c>
      <c r="BU71" s="40">
        <f>ROUNDUP('Дані з ДІСО'!AG71/Параметри!$K$71,0)</f>
        <v>0</v>
      </c>
      <c r="BV71" s="40">
        <f t="shared" si="17"/>
        <v>0</v>
      </c>
      <c r="BW71" s="40">
        <f>IF('Дані з ДІСО'!AG71=0,0,'Дані з ДІСО'!AJ71/'Дані з ДІСО'!AG71)</f>
        <v>0</v>
      </c>
      <c r="BX71" s="29">
        <f>BV71*(1+0.25*BW71)*Параметри!$K$51</f>
        <v>0</v>
      </c>
      <c r="BY71" s="29">
        <f>ROUND(IF(Параметри!$K$77="No",CC71,CC71*Параметри!$K$78)+AG71,1)</f>
        <v>16972.8</v>
      </c>
      <c r="BZ71" s="29">
        <f>ROUND(IF(Параметри!$K$77="No",BF71,BF71*Параметри!$K$78),1)</f>
        <v>0</v>
      </c>
      <c r="CA71" s="29">
        <f>ROUND(IF(Параметри!$K$77="No",BI71,BI71*Параметри!$K$78),1)</f>
        <v>0</v>
      </c>
      <c r="CB71" s="29">
        <f>ROUND(IF(Параметри!$K$77="No",BJ71,BJ71*Параметри!$K$78),1)</f>
        <v>0</v>
      </c>
      <c r="CC71" s="29">
        <f t="shared" si="11"/>
        <v>18858.639151048032</v>
      </c>
    </row>
    <row r="72" spans="1:81">
      <c r="A72" s="9">
        <v>71</v>
      </c>
      <c r="B72" s="9" t="s">
        <v>3151</v>
      </c>
      <c r="C72" s="9" t="s">
        <v>3151</v>
      </c>
      <c r="D72" s="9" t="s">
        <v>3214</v>
      </c>
      <c r="E72" s="9" t="s">
        <v>29</v>
      </c>
      <c r="F72" s="9" t="s">
        <v>3220</v>
      </c>
      <c r="G72" s="9" t="s">
        <v>168</v>
      </c>
      <c r="H72" s="29">
        <f>SUM('Дані з ДІСО'!J72:L72)</f>
        <v>2099</v>
      </c>
      <c r="I72" s="29">
        <f>SUM('Дані з ДІСО'!G72:I72)</f>
        <v>202</v>
      </c>
      <c r="J72" s="29">
        <f>SUM('Дані з ДІСО'!P72:R72)</f>
        <v>0</v>
      </c>
      <c r="K72" s="29">
        <f>SUM('Дані з ДІСО'!V72:X72)</f>
        <v>0</v>
      </c>
      <c r="L72" s="40">
        <f>ROUNDUP('Дані з ДІСО'!J72/'Коефіцієнти АТО'!$R72,0)</f>
        <v>56</v>
      </c>
      <c r="M72" s="40">
        <f>ROUNDUP('Дані з ДІСО'!K72/'Коефіцієнти АТО'!$R72,0)</f>
        <v>78</v>
      </c>
      <c r="N72" s="40">
        <f>ROUNDUP('Дані з ДІСО'!L72/'Коефіцієнти АТО'!$R72,0)</f>
        <v>17</v>
      </c>
      <c r="O72" s="59">
        <f>(L72*Параметри!$K$32+M72*Параметри!$L$32+N72*Параметри!$M$32)/18</f>
        <v>246.78333333333336</v>
      </c>
      <c r="P72" s="41">
        <f>IF(H72=0,"",'Дані з ДІСО'!Y72/H72)</f>
        <v>0</v>
      </c>
      <c r="Q72" s="29">
        <f>IF(H72=0,"",(1+0.25*P72)*O72*Параметри!$K$51)</f>
        <v>50546.21438882254</v>
      </c>
      <c r="R72" s="29">
        <f>IF(H72=0,"",Q72*'Коефіцієнти АТО'!T72)</f>
        <v>859.28564460998325</v>
      </c>
      <c r="S72" s="29">
        <f>IF(H72=0,"",H72*(1+0.25*P72)*Параметри!$K$66*Параметри!$K$20/1000)</f>
        <v>0</v>
      </c>
      <c r="T72" s="29">
        <f>IF(H72=0,"",H72*(1+0.25*P72)*'Коефіцієнти АТО'!$S72*Параметри!$K$20/1000)</f>
        <v>9588.4657681040189</v>
      </c>
      <c r="U72" s="29">
        <f t="shared" si="12"/>
        <v>60993.965801536542</v>
      </c>
      <c r="V72" s="29">
        <f t="shared" si="13"/>
        <v>60993.965801536542</v>
      </c>
      <c r="W72" s="40">
        <f>ROUNDUP('Дані з ДІСО'!P72/Параметри!$K$24,0)</f>
        <v>0</v>
      </c>
      <c r="X72" s="40">
        <f>ROUNDUP('Дані з ДІСО'!Q72/Параметри!$K$24,0)</f>
        <v>0</v>
      </c>
      <c r="Y72" s="40">
        <f>ROUNDUP('Дані з ДІСО'!R72/Параметри!$K$24,0)</f>
        <v>0</v>
      </c>
      <c r="Z72" s="59">
        <f>(W72*Параметри!$K$33+X72*Параметри!$L$33+Y72*Параметри!$M$33)/18</f>
        <v>0</v>
      </c>
      <c r="AA72" s="41">
        <f>IF(J72=0,0,'Дані з ДІСО'!AA72/J72)</f>
        <v>0</v>
      </c>
      <c r="AB72" s="29">
        <f>(1+0.25*AA72)*Z72*Параметри!$K$51</f>
        <v>0</v>
      </c>
      <c r="AC72" s="29">
        <f>AB72*'Коефіцієнти АТО'!U72</f>
        <v>0</v>
      </c>
      <c r="AD72" s="29">
        <f>J72*(1+0.25*AA72)*Параметри!$K$66*Параметри!$K$20/1000</f>
        <v>0</v>
      </c>
      <c r="AE72" s="29">
        <f>(1+0.25*AA72)*J72*'Коефіцієнти АТО'!S72*Параметри!$K$20/1000</f>
        <v>0</v>
      </c>
      <c r="AF72" s="29">
        <f t="shared" si="9"/>
        <v>0</v>
      </c>
      <c r="AG72" s="29">
        <v>0</v>
      </c>
      <c r="AH72" s="40">
        <v>14</v>
      </c>
      <c r="AI72" s="40">
        <v>0</v>
      </c>
      <c r="AJ72" s="40">
        <f t="shared" si="10"/>
        <v>0</v>
      </c>
      <c r="AK72" s="29">
        <f>(AH72+AI72)*(1+0.25*AJ72)*Параметри!$K$53</f>
        <v>2512.0098597440006</v>
      </c>
      <c r="AL72" s="29">
        <f>ROUNDUP(('Дані з ДІСО'!AU72+'Дані з ДІСО'!AW72)/Параметри!$K$28,0)</f>
        <v>0</v>
      </c>
      <c r="AM72" s="64">
        <f>AL72*Параметри!$M$35/18</f>
        <v>0</v>
      </c>
      <c r="AN72" s="29">
        <f>IF(AL72=0,0,'Дані з ДІСО'!AW72/SUM('Дані з ДІСО'!AU72,'Дані з ДІСО'!AW72))</f>
        <v>0</v>
      </c>
      <c r="AO72" s="29">
        <f>(1+0.25*AN72)*AM72*Параметри!$K$51</f>
        <v>0</v>
      </c>
      <c r="AP72" s="40">
        <f>ROUNDUP(('Дані з ДІСО'!AE72+'Дані не з ДІСО'!E72+'Дані не з ДІСО'!G72)/Параметри!$K$69,0)</f>
        <v>0</v>
      </c>
      <c r="AQ72" s="40">
        <f t="shared" si="14"/>
        <v>0</v>
      </c>
      <c r="AR72" s="40">
        <f>IF(AP72=0,0,('Дані з ДІСО'!AH72+'Дані не з ДІСО'!G72)/('Дані з ДІСО'!AE72+'Дані не з ДІСО'!E72+'Дані не з ДІСО'!G72))</f>
        <v>0</v>
      </c>
      <c r="AS72" s="29">
        <f>AQ72*(1+0.25*AR72)*Параметри!$K$51</f>
        <v>0</v>
      </c>
      <c r="AT72" s="40">
        <f>ROUNDUP('Дані з ДІСО'!AF72/Параметри!$K$70,0)</f>
        <v>0</v>
      </c>
      <c r="AU72" s="40">
        <f t="shared" si="15"/>
        <v>0</v>
      </c>
      <c r="AV72" s="40">
        <f>IF(AT72=0,0,'Дані з ДІСО'!AI72/'Дані з ДІСО'!AF72)</f>
        <v>0</v>
      </c>
      <c r="AW72" s="29">
        <f>AU72*(1+0.25*AV72)*Параметри!$K$51</f>
        <v>0</v>
      </c>
      <c r="AX72" s="40">
        <f>ROUNDUP('Дані з ДІСО'!AR72/Параметри!$K$29,0)</f>
        <v>0</v>
      </c>
      <c r="AY72" s="40">
        <f>ROUNDUP('Дані з ДІСО'!AS72/Параметри!$K$29,0)</f>
        <v>0</v>
      </c>
      <c r="AZ72" s="40">
        <f>ROUNDUP('Дані з ДІСО'!AT72/Параметри!$K$29,0)</f>
        <v>0</v>
      </c>
      <c r="BA72" s="64">
        <f>(AX72*Параметри!$K$32+AY72*Параметри!$L$32+AZ72*Параметри!$M$32)/18</f>
        <v>0</v>
      </c>
      <c r="BB72" s="29">
        <f>(BA72*Параметри!$K$51+SUM('Дані з ДІСО'!AR72:AT72)*Параметри!$K$48*Параметри!$K$20/1000)*Параметри!$K$74</f>
        <v>0</v>
      </c>
      <c r="BC72" s="40">
        <f>ROUNDUP(('Дані не з ДІСО'!I72+'Дані не з ДІСО'!K72)/Параметри!$K$26,0)</f>
        <v>0</v>
      </c>
      <c r="BD72" s="29">
        <f>BC72*Параметри!$M$36/18</f>
        <v>0</v>
      </c>
      <c r="BE72" s="40">
        <f>IF(BC72=0,0,'Дані не з ДІСО'!K72/('Дані не з ДІСО'!I72+'Дані не з ДІСО'!K72))</f>
        <v>0</v>
      </c>
      <c r="BF72" s="29">
        <f>(1+0.25*BE72)*BD72*Параметри!$K$51</f>
        <v>0</v>
      </c>
      <c r="BG72" s="40">
        <f>ROUNDUP('Дані не з ДІСО'!M72/Параметри!$K$27,0)</f>
        <v>0</v>
      </c>
      <c r="BH72" s="40">
        <f>BG72*Параметри!$M$37/18</f>
        <v>0</v>
      </c>
      <c r="BI72" s="29">
        <f>BH72*Параметри!$K$51</f>
        <v>0</v>
      </c>
      <c r="BJ72" s="29">
        <f>'Дані не з ДІСО'!N72*Параметри!$K$76</f>
        <v>0</v>
      </c>
      <c r="BK72" s="40">
        <f>ROUNDUP('Дані з ДІСО'!V72/Параметри!$K$25,0)</f>
        <v>0</v>
      </c>
      <c r="BL72" s="40">
        <f>ROUNDUP('Дані з ДІСО'!W72/Параметри!$K$25,0)</f>
        <v>0</v>
      </c>
      <c r="BM72" s="40">
        <f>ROUNDUP('Дані з ДІСО'!X72/Параметри!$K$25,0)</f>
        <v>0</v>
      </c>
      <c r="BN72" s="40">
        <f>(BK72*Параметри!$K$34+BL72*Параметри!$L$34+BM72*Параметри!$M$34)/18</f>
        <v>0</v>
      </c>
      <c r="BO72" s="40">
        <f>IF(K72=0,0,'Дані з ДІСО'!AC72/K72)</f>
        <v>0</v>
      </c>
      <c r="BP72" s="29">
        <f>(1+0.25*BO72)*BN72*Параметри!$K$51</f>
        <v>0</v>
      </c>
      <c r="BQ72" s="29">
        <f>BP72*'Коефіцієнти АТО'!U72</f>
        <v>0</v>
      </c>
      <c r="BR72" s="29">
        <f>K72*(1+0.25*BO72)*Параметри!$K$66*Параметри!$K$20/1000</f>
        <v>0</v>
      </c>
      <c r="BS72" s="29">
        <f>(1+0.25*BO72)*K72*'Коефіцієнти АТО'!S72*Параметри!$K$20/1000</f>
        <v>0</v>
      </c>
      <c r="BT72" s="29">
        <f t="shared" si="16"/>
        <v>0</v>
      </c>
      <c r="BU72" s="40">
        <f>ROUNDUP('Дані з ДІСО'!AG72/Параметри!$K$71,0)</f>
        <v>0</v>
      </c>
      <c r="BV72" s="40">
        <f t="shared" si="17"/>
        <v>0</v>
      </c>
      <c r="BW72" s="40">
        <f>IF('Дані з ДІСО'!AG72=0,0,'Дані з ДІСО'!AJ72/'Дані з ДІСО'!AG72)</f>
        <v>0</v>
      </c>
      <c r="BX72" s="29">
        <f>BV72*(1+0.25*BW72)*Параметри!$K$51</f>
        <v>0</v>
      </c>
      <c r="BY72" s="29">
        <f>ROUND(IF(Параметри!$K$77="No",CC72,CC72*Параметри!$K$78)+AG72,1)</f>
        <v>57155.4</v>
      </c>
      <c r="BZ72" s="29">
        <f>ROUND(IF(Параметри!$K$77="No",BF72,BF72*Параметри!$K$78),1)</f>
        <v>0</v>
      </c>
      <c r="CA72" s="29">
        <f>ROUND(IF(Параметри!$K$77="No",BI72,BI72*Параметри!$K$78),1)</f>
        <v>0</v>
      </c>
      <c r="CB72" s="29">
        <f>ROUND(IF(Параметри!$K$77="No",BJ72,BJ72*Параметри!$K$78),1)</f>
        <v>0</v>
      </c>
      <c r="CC72" s="29">
        <f t="shared" si="11"/>
        <v>63505.975661280543</v>
      </c>
    </row>
    <row r="73" spans="1:81">
      <c r="A73" s="9">
        <v>72</v>
      </c>
      <c r="B73" s="9" t="s">
        <v>3151</v>
      </c>
      <c r="C73" s="9" t="s">
        <v>3151</v>
      </c>
      <c r="D73" s="9" t="s">
        <v>3214</v>
      </c>
      <c r="E73" s="9" t="s">
        <v>29</v>
      </c>
      <c r="F73" s="9" t="s">
        <v>3221</v>
      </c>
      <c r="G73" s="9" t="s">
        <v>170</v>
      </c>
      <c r="H73" s="29">
        <f>SUM('Дані з ДІСО'!J73:L73)</f>
        <v>1407</v>
      </c>
      <c r="I73" s="29">
        <f>SUM('Дані з ДІСО'!G73:I73)</f>
        <v>64</v>
      </c>
      <c r="J73" s="29">
        <f>SUM('Дані з ДІСО'!P73:R73)</f>
        <v>0</v>
      </c>
      <c r="K73" s="29">
        <f>SUM('Дані з ДІСО'!V73:X73)</f>
        <v>0</v>
      </c>
      <c r="L73" s="40">
        <f>ROUNDUP('Дані з ДІСО'!J73/'Коефіцієнти АТО'!$R73,0)</f>
        <v>29</v>
      </c>
      <c r="M73" s="40">
        <f>ROUNDUP('Дані з ДІСО'!K73/'Коефіцієнти АТО'!$R73,0)</f>
        <v>35</v>
      </c>
      <c r="N73" s="40">
        <f>ROUNDUP('Дані з ДІСО'!L73/'Коефіцієнти АТО'!$R73,0)</f>
        <v>13</v>
      </c>
      <c r="O73" s="59">
        <f>(L73*Параметри!$K$32+M73*Параметри!$L$32+N73*Параметри!$M$32)/18</f>
        <v>126.27777777777777</v>
      </c>
      <c r="P73" s="41">
        <f>IF(H73=0,"",'Дані з ДІСО'!Y73/H73)</f>
        <v>0</v>
      </c>
      <c r="Q73" s="29">
        <f>IF(H73=0,"",(1+0.25*P73)*O73*Параметри!$K$51)</f>
        <v>25864.241080973778</v>
      </c>
      <c r="R73" s="29">
        <f>IF(H73=0,"",Q73*'Коефіцієнти АТО'!T73)</f>
        <v>439.69209837655427</v>
      </c>
      <c r="S73" s="29">
        <f>IF(H73=0,"",H73*(1+0.25*P73)*Параметри!$K$66*Параметри!$K$20/1000)</f>
        <v>0</v>
      </c>
      <c r="T73" s="29">
        <f>IF(H73=0,"",H73*(1+0.25*P73)*'Коефіцієнти АТО'!$S73*Параметри!$K$20/1000)</f>
        <v>5757.8188764100096</v>
      </c>
      <c r="U73" s="29">
        <f t="shared" si="12"/>
        <v>32061.752055760342</v>
      </c>
      <c r="V73" s="29">
        <f t="shared" si="13"/>
        <v>32061.752055760342</v>
      </c>
      <c r="W73" s="40">
        <f>ROUNDUP('Дані з ДІСО'!P73/Параметри!$K$24,0)</f>
        <v>0</v>
      </c>
      <c r="X73" s="40">
        <f>ROUNDUP('Дані з ДІСО'!Q73/Параметри!$K$24,0)</f>
        <v>0</v>
      </c>
      <c r="Y73" s="40">
        <f>ROUNDUP('Дані з ДІСО'!R73/Параметри!$K$24,0)</f>
        <v>0</v>
      </c>
      <c r="Z73" s="59">
        <f>(W73*Параметри!$K$33+X73*Параметри!$L$33+Y73*Параметри!$M$33)/18</f>
        <v>0</v>
      </c>
      <c r="AA73" s="41">
        <f>IF(J73=0,0,'Дані з ДІСО'!AA73/J73)</f>
        <v>0</v>
      </c>
      <c r="AB73" s="29">
        <f>(1+0.25*AA73)*Z73*Параметри!$K$51</f>
        <v>0</v>
      </c>
      <c r="AC73" s="29">
        <f>AB73*'Коефіцієнти АТО'!U73</f>
        <v>0</v>
      </c>
      <c r="AD73" s="29">
        <f>J73*(1+0.25*AA73)*Параметри!$K$66*Параметри!$K$20/1000</f>
        <v>0</v>
      </c>
      <c r="AE73" s="29">
        <f>(1+0.25*AA73)*J73*'Коефіцієнти АТО'!S73*Параметри!$K$20/1000</f>
        <v>0</v>
      </c>
      <c r="AF73" s="29">
        <f t="shared" si="9"/>
        <v>0</v>
      </c>
      <c r="AG73" s="29">
        <v>0</v>
      </c>
      <c r="AH73" s="40">
        <v>5</v>
      </c>
      <c r="AI73" s="40">
        <v>0</v>
      </c>
      <c r="AJ73" s="40">
        <f t="shared" si="10"/>
        <v>0</v>
      </c>
      <c r="AK73" s="29">
        <f>(AH73+AI73)*(1+0.25*AJ73)*Параметри!$K$53</f>
        <v>897.14637848000029</v>
      </c>
      <c r="AL73" s="29">
        <f>ROUNDUP(('Дані з ДІСО'!AU73+'Дані з ДІСО'!AW73)/Параметри!$K$28,0)</f>
        <v>0</v>
      </c>
      <c r="AM73" s="64">
        <f>AL73*Параметри!$M$35/18</f>
        <v>0</v>
      </c>
      <c r="AN73" s="29">
        <f>IF(AL73=0,0,'Дані з ДІСО'!AW73/SUM('Дані з ДІСО'!AU73,'Дані з ДІСО'!AW73))</f>
        <v>0</v>
      </c>
      <c r="AO73" s="29">
        <f>(1+0.25*AN73)*AM73*Параметри!$K$51</f>
        <v>0</v>
      </c>
      <c r="AP73" s="40">
        <f>ROUNDUP(('Дані з ДІСО'!AE73+'Дані не з ДІСО'!E73+'Дані не з ДІСО'!G73)/Параметри!$K$69,0)</f>
        <v>0</v>
      </c>
      <c r="AQ73" s="40">
        <f t="shared" si="14"/>
        <v>0</v>
      </c>
      <c r="AR73" s="40">
        <f>IF(AP73=0,0,('Дані з ДІСО'!AH73+'Дані не з ДІСО'!G73)/('Дані з ДІСО'!AE73+'Дані не з ДІСО'!E73+'Дані не з ДІСО'!G73))</f>
        <v>0</v>
      </c>
      <c r="AS73" s="29">
        <f>AQ73*(1+0.25*AR73)*Параметри!$K$51</f>
        <v>0</v>
      </c>
      <c r="AT73" s="40">
        <f>ROUNDUP('Дані з ДІСО'!AF73/Параметри!$K$70,0)</f>
        <v>0</v>
      </c>
      <c r="AU73" s="40">
        <f t="shared" si="15"/>
        <v>0</v>
      </c>
      <c r="AV73" s="40">
        <f>IF(AT73=0,0,'Дані з ДІСО'!AI73/'Дані з ДІСО'!AF73)</f>
        <v>0</v>
      </c>
      <c r="AW73" s="29">
        <f>AU73*(1+0.25*AV73)*Параметри!$K$51</f>
        <v>0</v>
      </c>
      <c r="AX73" s="40">
        <f>ROUNDUP('Дані з ДІСО'!AR73/Параметри!$K$29,0)</f>
        <v>0</v>
      </c>
      <c r="AY73" s="40">
        <f>ROUNDUP('Дані з ДІСО'!AS73/Параметри!$K$29,0)</f>
        <v>0</v>
      </c>
      <c r="AZ73" s="40">
        <f>ROUNDUP('Дані з ДІСО'!AT73/Параметри!$K$29,0)</f>
        <v>0</v>
      </c>
      <c r="BA73" s="64">
        <f>(AX73*Параметри!$K$32+AY73*Параметри!$L$32+AZ73*Параметри!$M$32)/18</f>
        <v>0</v>
      </c>
      <c r="BB73" s="29">
        <f>(BA73*Параметри!$K$51+SUM('Дані з ДІСО'!AR73:AT73)*Параметри!$K$48*Параметри!$K$20/1000)*Параметри!$K$74</f>
        <v>0</v>
      </c>
      <c r="BC73" s="40">
        <f>ROUNDUP(('Дані не з ДІСО'!I73+'Дані не з ДІСО'!K73)/Параметри!$K$26,0)</f>
        <v>0</v>
      </c>
      <c r="BD73" s="29">
        <f>BC73*Параметри!$M$36/18</f>
        <v>0</v>
      </c>
      <c r="BE73" s="40">
        <f>IF(BC73=0,0,'Дані не з ДІСО'!K73/('Дані не з ДІСО'!I73+'Дані не з ДІСО'!K73))</f>
        <v>0</v>
      </c>
      <c r="BF73" s="29">
        <f>(1+0.25*BE73)*BD73*Параметри!$K$51</f>
        <v>0</v>
      </c>
      <c r="BG73" s="40">
        <f>ROUNDUP('Дані не з ДІСО'!M73/Параметри!$K$27,0)</f>
        <v>0</v>
      </c>
      <c r="BH73" s="40">
        <f>BG73*Параметри!$M$37/18</f>
        <v>0</v>
      </c>
      <c r="BI73" s="29">
        <f>BH73*Параметри!$K$51</f>
        <v>0</v>
      </c>
      <c r="BJ73" s="29">
        <f>'Дані не з ДІСО'!N73*Параметри!$K$76</f>
        <v>0</v>
      </c>
      <c r="BK73" s="40">
        <f>ROUNDUP('Дані з ДІСО'!V73/Параметри!$K$25,0)</f>
        <v>0</v>
      </c>
      <c r="BL73" s="40">
        <f>ROUNDUP('Дані з ДІСО'!W73/Параметри!$K$25,0)</f>
        <v>0</v>
      </c>
      <c r="BM73" s="40">
        <f>ROUNDUP('Дані з ДІСО'!X73/Параметри!$K$25,0)</f>
        <v>0</v>
      </c>
      <c r="BN73" s="40">
        <f>(BK73*Параметри!$K$34+BL73*Параметри!$L$34+BM73*Параметри!$M$34)/18</f>
        <v>0</v>
      </c>
      <c r="BO73" s="40">
        <f>IF(K73=0,0,'Дані з ДІСО'!AC73/K73)</f>
        <v>0</v>
      </c>
      <c r="BP73" s="29">
        <f>(1+0.25*BO73)*BN73*Параметри!$K$51</f>
        <v>0</v>
      </c>
      <c r="BQ73" s="29">
        <f>BP73*'Коефіцієнти АТО'!U73</f>
        <v>0</v>
      </c>
      <c r="BR73" s="29">
        <f>K73*(1+0.25*BO73)*Параметри!$K$66*Параметри!$K$20/1000</f>
        <v>0</v>
      </c>
      <c r="BS73" s="29">
        <f>(1+0.25*BO73)*K73*'Коефіцієнти АТО'!S73*Параметри!$K$20/1000</f>
        <v>0</v>
      </c>
      <c r="BT73" s="29">
        <f t="shared" si="16"/>
        <v>0</v>
      </c>
      <c r="BU73" s="40">
        <f>ROUNDUP('Дані з ДІСО'!AG73/Параметри!$K$71,0)</f>
        <v>0</v>
      </c>
      <c r="BV73" s="40">
        <f t="shared" si="17"/>
        <v>0</v>
      </c>
      <c r="BW73" s="40">
        <f>IF('Дані з ДІСО'!AG73=0,0,'Дані з ДІСО'!AJ73/'Дані з ДІСО'!AG73)</f>
        <v>0</v>
      </c>
      <c r="BX73" s="29">
        <f>BV73*(1+0.25*BW73)*Параметри!$K$51</f>
        <v>0</v>
      </c>
      <c r="BY73" s="29">
        <f>ROUND(IF(Параметри!$K$77="No",CC73,CC73*Параметри!$K$78)+AG73,1)</f>
        <v>29663</v>
      </c>
      <c r="BZ73" s="29">
        <f>ROUND(IF(Параметри!$K$77="No",BF73,BF73*Параметри!$K$78),1)</f>
        <v>0</v>
      </c>
      <c r="CA73" s="29">
        <f>ROUND(IF(Параметри!$K$77="No",BI73,BI73*Параметри!$K$78),1)</f>
        <v>0</v>
      </c>
      <c r="CB73" s="29">
        <f>ROUND(IF(Параметри!$K$77="No",BJ73,BJ73*Параметри!$K$78),1)</f>
        <v>0</v>
      </c>
      <c r="CC73" s="29">
        <f t="shared" si="11"/>
        <v>32958.898434240342</v>
      </c>
    </row>
    <row r="74" spans="1:81">
      <c r="A74" s="9">
        <v>73</v>
      </c>
      <c r="B74" s="9" t="s">
        <v>3148</v>
      </c>
      <c r="C74" s="9" t="s">
        <v>3148</v>
      </c>
      <c r="D74" s="9" t="s">
        <v>3214</v>
      </c>
      <c r="E74" s="9" t="s">
        <v>24</v>
      </c>
      <c r="F74" s="9" t="s">
        <v>3222</v>
      </c>
      <c r="G74" s="9" t="s">
        <v>172</v>
      </c>
      <c r="H74" s="29">
        <f>SUM('Дані з ДІСО'!J74:L74)</f>
        <v>1325</v>
      </c>
      <c r="I74" s="29">
        <f>SUM('Дані з ДІСО'!G74:I74)</f>
        <v>72</v>
      </c>
      <c r="J74" s="29">
        <f>SUM('Дані з ДІСО'!P74:R74)</f>
        <v>0</v>
      </c>
      <c r="K74" s="29">
        <f>SUM('Дані з ДІСО'!V74:X74)</f>
        <v>0</v>
      </c>
      <c r="L74" s="40">
        <f>ROUNDUP('Дані з ДІСО'!J74/'Коефіцієнти АТО'!$R74,0)</f>
        <v>34</v>
      </c>
      <c r="M74" s="40">
        <f>ROUNDUP('Дані з ДІСО'!K74/'Коефіцієнти АТО'!$R74,0)</f>
        <v>44</v>
      </c>
      <c r="N74" s="40">
        <f>ROUNDUP('Дані з ДІСО'!L74/'Коефіцієнти АТО'!$R74,0)</f>
        <v>8</v>
      </c>
      <c r="O74" s="59">
        <f>(L74*Параметри!$K$32+M74*Параметри!$L$32+N74*Параметри!$M$32)/18</f>
        <v>139.15555555555557</v>
      </c>
      <c r="P74" s="41">
        <f>IF(H74=0,"",'Дані з ДІСО'!Y74/H74)</f>
        <v>0</v>
      </c>
      <c r="Q74" s="29">
        <f>IF(H74=0,"",(1+0.25*P74)*O74*Параметри!$K$51)</f>
        <v>28501.870241805158</v>
      </c>
      <c r="R74" s="29">
        <f>IF(H74=0,"",Q74*'Коефіцієнти АТО'!T74)</f>
        <v>484.53179411068771</v>
      </c>
      <c r="S74" s="29">
        <f>IF(H74=0,"",H74*(1+0.25*P74)*Параметри!$K$66*Параметри!$K$20/1000)</f>
        <v>0</v>
      </c>
      <c r="T74" s="29">
        <f>IF(H74=0,"",H74*(1+0.25*P74)*'Коефіцієнти АТО'!$S74*Параметри!$K$20/1000)</f>
        <v>6683.242105021287</v>
      </c>
      <c r="U74" s="29">
        <f t="shared" si="12"/>
        <v>35669.644140937133</v>
      </c>
      <c r="V74" s="29">
        <f t="shared" si="13"/>
        <v>35669.644140937133</v>
      </c>
      <c r="W74" s="40">
        <f>ROUNDUP('Дані з ДІСО'!P74/Параметри!$K$24,0)</f>
        <v>0</v>
      </c>
      <c r="X74" s="40">
        <f>ROUNDUP('Дані з ДІСО'!Q74/Параметри!$K$24,0)</f>
        <v>0</v>
      </c>
      <c r="Y74" s="40">
        <f>ROUNDUP('Дані з ДІСО'!R74/Параметри!$K$24,0)</f>
        <v>0</v>
      </c>
      <c r="Z74" s="59">
        <f>(W74*Параметри!$K$33+X74*Параметри!$L$33+Y74*Параметри!$M$33)/18</f>
        <v>0</v>
      </c>
      <c r="AA74" s="41">
        <f>IF(J74=0,0,'Дані з ДІСО'!AA74/J74)</f>
        <v>0</v>
      </c>
      <c r="AB74" s="29">
        <f>(1+0.25*AA74)*Z74*Параметри!$K$51</f>
        <v>0</v>
      </c>
      <c r="AC74" s="29">
        <f>AB74*'Коефіцієнти АТО'!U74</f>
        <v>0</v>
      </c>
      <c r="AD74" s="29">
        <f>J74*(1+0.25*AA74)*Параметри!$K$66*Параметри!$K$20/1000</f>
        <v>0</v>
      </c>
      <c r="AE74" s="29">
        <f>(1+0.25*AA74)*J74*'Коефіцієнти АТО'!S74*Параметри!$K$20/1000</f>
        <v>0</v>
      </c>
      <c r="AF74" s="29">
        <f t="shared" si="9"/>
        <v>0</v>
      </c>
      <c r="AG74" s="29">
        <v>0</v>
      </c>
      <c r="AH74" s="40">
        <v>15</v>
      </c>
      <c r="AI74" s="40">
        <v>0</v>
      </c>
      <c r="AJ74" s="40">
        <f t="shared" si="10"/>
        <v>0</v>
      </c>
      <c r="AK74" s="29">
        <f>(AH74+AI74)*(1+0.25*AJ74)*Параметри!$K$53</f>
        <v>2691.4391354400009</v>
      </c>
      <c r="AL74" s="29">
        <f>ROUNDUP(('Дані з ДІСО'!AU74+'Дані з ДІСО'!AW74)/Параметри!$K$28,0)</f>
        <v>0</v>
      </c>
      <c r="AM74" s="64">
        <f>AL74*Параметри!$M$35/18</f>
        <v>0</v>
      </c>
      <c r="AN74" s="29">
        <f>IF(AL74=0,0,'Дані з ДІСО'!AW74/SUM('Дані з ДІСО'!AU74,'Дані з ДІСО'!AW74))</f>
        <v>0</v>
      </c>
      <c r="AO74" s="29">
        <f>(1+0.25*AN74)*AM74*Параметри!$K$51</f>
        <v>0</v>
      </c>
      <c r="AP74" s="40">
        <f>ROUNDUP(('Дані з ДІСО'!AE74+'Дані не з ДІСО'!E74+'Дані не з ДІСО'!G74)/Параметри!$K$69,0)</f>
        <v>0</v>
      </c>
      <c r="AQ74" s="40">
        <f t="shared" si="14"/>
        <v>0</v>
      </c>
      <c r="AR74" s="40">
        <f>IF(AP74=0,0,('Дані з ДІСО'!AH74+'Дані не з ДІСО'!G74)/('Дані з ДІСО'!AE74+'Дані не з ДІСО'!E74+'Дані не з ДІСО'!G74))</f>
        <v>0</v>
      </c>
      <c r="AS74" s="29">
        <f>AQ74*(1+0.25*AR74)*Параметри!$K$51</f>
        <v>0</v>
      </c>
      <c r="AT74" s="40">
        <f>ROUNDUP('Дані з ДІСО'!AF74/Параметри!$K$70,0)</f>
        <v>0</v>
      </c>
      <c r="AU74" s="40">
        <f t="shared" si="15"/>
        <v>0</v>
      </c>
      <c r="AV74" s="40">
        <f>IF(AT74=0,0,'Дані з ДІСО'!AI74/'Дані з ДІСО'!AF74)</f>
        <v>0</v>
      </c>
      <c r="AW74" s="29">
        <f>AU74*(1+0.25*AV74)*Параметри!$K$51</f>
        <v>0</v>
      </c>
      <c r="AX74" s="40">
        <f>ROUNDUP('Дані з ДІСО'!AR74/Параметри!$K$29,0)</f>
        <v>0</v>
      </c>
      <c r="AY74" s="40">
        <f>ROUNDUP('Дані з ДІСО'!AS74/Параметри!$K$29,0)</f>
        <v>0</v>
      </c>
      <c r="AZ74" s="40">
        <f>ROUNDUP('Дані з ДІСО'!AT74/Параметри!$K$29,0)</f>
        <v>0</v>
      </c>
      <c r="BA74" s="64">
        <f>(AX74*Параметри!$K$32+AY74*Параметри!$L$32+AZ74*Параметри!$M$32)/18</f>
        <v>0</v>
      </c>
      <c r="BB74" s="29">
        <f>(BA74*Параметри!$K$51+SUM('Дані з ДІСО'!AR74:AT74)*Параметри!$K$48*Параметри!$K$20/1000)*Параметри!$K$74</f>
        <v>0</v>
      </c>
      <c r="BC74" s="40">
        <f>ROUNDUP(('Дані не з ДІСО'!I74+'Дані не з ДІСО'!K74)/Параметри!$K$26,0)</f>
        <v>0</v>
      </c>
      <c r="BD74" s="29">
        <f>BC74*Параметри!$M$36/18</f>
        <v>0</v>
      </c>
      <c r="BE74" s="40">
        <f>IF(BC74=0,0,'Дані не з ДІСО'!K74/('Дані не з ДІСО'!I74+'Дані не з ДІСО'!K74))</f>
        <v>0</v>
      </c>
      <c r="BF74" s="29">
        <f>(1+0.25*BE74)*BD74*Параметри!$K$51</f>
        <v>0</v>
      </c>
      <c r="BG74" s="40">
        <f>ROUNDUP('Дані не з ДІСО'!M74/Параметри!$K$27,0)</f>
        <v>0</v>
      </c>
      <c r="BH74" s="40">
        <f>BG74*Параметри!$M$37/18</f>
        <v>0</v>
      </c>
      <c r="BI74" s="29">
        <f>BH74*Параметри!$K$51</f>
        <v>0</v>
      </c>
      <c r="BJ74" s="29">
        <f>'Дані не з ДІСО'!N74*Параметри!$K$76</f>
        <v>0</v>
      </c>
      <c r="BK74" s="40">
        <f>ROUNDUP('Дані з ДІСО'!V74/Параметри!$K$25,0)</f>
        <v>0</v>
      </c>
      <c r="BL74" s="40">
        <f>ROUNDUP('Дані з ДІСО'!W74/Параметри!$K$25,0)</f>
        <v>0</v>
      </c>
      <c r="BM74" s="40">
        <f>ROUNDUP('Дані з ДІСО'!X74/Параметри!$K$25,0)</f>
        <v>0</v>
      </c>
      <c r="BN74" s="40">
        <f>(BK74*Параметри!$K$34+BL74*Параметри!$L$34+BM74*Параметри!$M$34)/18</f>
        <v>0</v>
      </c>
      <c r="BO74" s="40">
        <f>IF(K74=0,0,'Дані з ДІСО'!AC74/K74)</f>
        <v>0</v>
      </c>
      <c r="BP74" s="29">
        <f>(1+0.25*BO74)*BN74*Параметри!$K$51</f>
        <v>0</v>
      </c>
      <c r="BQ74" s="29">
        <f>BP74*'Коефіцієнти АТО'!U74</f>
        <v>0</v>
      </c>
      <c r="BR74" s="29">
        <f>K74*(1+0.25*BO74)*Параметри!$K$66*Параметри!$K$20/1000</f>
        <v>0</v>
      </c>
      <c r="BS74" s="29">
        <f>(1+0.25*BO74)*K74*'Коефіцієнти АТО'!S74*Параметри!$K$20/1000</f>
        <v>0</v>
      </c>
      <c r="BT74" s="29">
        <f t="shared" si="16"/>
        <v>0</v>
      </c>
      <c r="BU74" s="40">
        <f>ROUNDUP('Дані з ДІСО'!AG74/Параметри!$K$71,0)</f>
        <v>0</v>
      </c>
      <c r="BV74" s="40">
        <f t="shared" si="17"/>
        <v>0</v>
      </c>
      <c r="BW74" s="40">
        <f>IF('Дані з ДІСО'!AG74=0,0,'Дані з ДІСО'!AJ74/'Дані з ДІСО'!AG74)</f>
        <v>0</v>
      </c>
      <c r="BX74" s="29">
        <f>BV74*(1+0.25*BW74)*Параметри!$K$51</f>
        <v>0</v>
      </c>
      <c r="BY74" s="29">
        <f>ROUND(IF(Параметри!$K$77="No",CC74,CC74*Параметри!$K$78)+AG74,1)</f>
        <v>34525</v>
      </c>
      <c r="BZ74" s="29">
        <f>ROUND(IF(Параметри!$K$77="No",BF74,BF74*Параметри!$K$78),1)</f>
        <v>0</v>
      </c>
      <c r="CA74" s="29">
        <f>ROUND(IF(Параметри!$K$77="No",BI74,BI74*Параметри!$K$78),1)</f>
        <v>0</v>
      </c>
      <c r="CB74" s="29">
        <f>ROUND(IF(Параметри!$K$77="No",BJ74,BJ74*Параметри!$K$78),1)</f>
        <v>0</v>
      </c>
      <c r="CC74" s="29">
        <f t="shared" si="11"/>
        <v>38361.083276377132</v>
      </c>
    </row>
    <row r="75" spans="1:81">
      <c r="A75" s="9">
        <v>74</v>
      </c>
      <c r="B75" s="9" t="s">
        <v>3148</v>
      </c>
      <c r="C75" s="9" t="s">
        <v>3148</v>
      </c>
      <c r="D75" s="9" t="s">
        <v>3214</v>
      </c>
      <c r="E75" s="9" t="s">
        <v>24</v>
      </c>
      <c r="F75" s="9" t="s">
        <v>3223</v>
      </c>
      <c r="G75" s="9" t="s">
        <v>174</v>
      </c>
      <c r="H75" s="29">
        <f>SUM('Дані з ДІСО'!J75:L75)</f>
        <v>343</v>
      </c>
      <c r="I75" s="29">
        <f>SUM('Дані з ДІСО'!G75:I75)</f>
        <v>27</v>
      </c>
      <c r="J75" s="29">
        <f>SUM('Дані з ДІСО'!P75:R75)</f>
        <v>0</v>
      </c>
      <c r="K75" s="29">
        <f>SUM('Дані з ДІСО'!V75:X75)</f>
        <v>0</v>
      </c>
      <c r="L75" s="40">
        <f>ROUNDUP('Дані з ДІСО'!J75/'Коефіцієнти АТО'!$R75,0)</f>
        <v>10</v>
      </c>
      <c r="M75" s="40">
        <f>ROUNDUP('Дані з ДІСО'!K75/'Коефіцієнти АТО'!$R75,0)</f>
        <v>15</v>
      </c>
      <c r="N75" s="40">
        <f>ROUNDUP('Дані з ДІСО'!L75/'Коефіцієнти АТО'!$R75,0)</f>
        <v>4</v>
      </c>
      <c r="O75" s="59">
        <f>(L75*Параметри!$K$32+M75*Параметри!$L$32+N75*Параметри!$M$32)/18</f>
        <v>47.916666666666664</v>
      </c>
      <c r="P75" s="41">
        <f>IF(H75=0,"",'Дані з ДІСО'!Y75/H75)</f>
        <v>0</v>
      </c>
      <c r="Q75" s="29">
        <f>IF(H75=0,"",(1+0.25*P75)*O75*Параметри!$K$51)</f>
        <v>9814.3017740166651</v>
      </c>
      <c r="R75" s="29">
        <f>IF(H75=0,"",Q75*'Коефіцієнти АТО'!T75)</f>
        <v>166.84313015828332</v>
      </c>
      <c r="S75" s="29">
        <f>IF(H75=0,"",H75*(1+0.25*P75)*Параметри!$K$66*Параметри!$K$20/1000)</f>
        <v>0</v>
      </c>
      <c r="T75" s="29">
        <f>IF(H75=0,"",H75*(1+0.25*P75)*'Коефіцієнти АТО'!$S75*Параметри!$K$20/1000)</f>
        <v>1730.0770128470201</v>
      </c>
      <c r="U75" s="29">
        <f t="shared" si="12"/>
        <v>11711.221917021969</v>
      </c>
      <c r="V75" s="29">
        <f t="shared" si="13"/>
        <v>11711.221917021969</v>
      </c>
      <c r="W75" s="40">
        <f>ROUNDUP('Дані з ДІСО'!P75/Параметри!$K$24,0)</f>
        <v>0</v>
      </c>
      <c r="X75" s="40">
        <f>ROUNDUP('Дані з ДІСО'!Q75/Параметри!$K$24,0)</f>
        <v>0</v>
      </c>
      <c r="Y75" s="40">
        <f>ROUNDUP('Дані з ДІСО'!R75/Параметри!$K$24,0)</f>
        <v>0</v>
      </c>
      <c r="Z75" s="59">
        <f>(W75*Параметри!$K$33+X75*Параметри!$L$33+Y75*Параметри!$M$33)/18</f>
        <v>0</v>
      </c>
      <c r="AA75" s="41">
        <f>IF(J75=0,0,'Дані з ДІСО'!AA75/J75)</f>
        <v>0</v>
      </c>
      <c r="AB75" s="29">
        <f>(1+0.25*AA75)*Z75*Параметри!$K$51</f>
        <v>0</v>
      </c>
      <c r="AC75" s="29">
        <f>AB75*'Коефіцієнти АТО'!U75</f>
        <v>0</v>
      </c>
      <c r="AD75" s="29">
        <f>J75*(1+0.25*AA75)*Параметри!$K$66*Параметри!$K$20/1000</f>
        <v>0</v>
      </c>
      <c r="AE75" s="29">
        <f>(1+0.25*AA75)*J75*'Коефіцієнти АТО'!S75*Параметри!$K$20/1000</f>
        <v>0</v>
      </c>
      <c r="AF75" s="29">
        <f t="shared" si="9"/>
        <v>0</v>
      </c>
      <c r="AG75" s="29">
        <v>0</v>
      </c>
      <c r="AH75" s="40">
        <v>6</v>
      </c>
      <c r="AI75" s="40">
        <v>0</v>
      </c>
      <c r="AJ75" s="40">
        <f t="shared" si="10"/>
        <v>0</v>
      </c>
      <c r="AK75" s="29">
        <f>(AH75+AI75)*(1+0.25*AJ75)*Параметри!$K$53</f>
        <v>1076.5756541760002</v>
      </c>
      <c r="AL75" s="29">
        <f>ROUNDUP(('Дані з ДІСО'!AU75+'Дані з ДІСО'!AW75)/Параметри!$K$28,0)</f>
        <v>0</v>
      </c>
      <c r="AM75" s="64">
        <f>AL75*Параметри!$M$35/18</f>
        <v>0</v>
      </c>
      <c r="AN75" s="29">
        <f>IF(AL75=0,0,'Дані з ДІСО'!AW75/SUM('Дані з ДІСО'!AU75,'Дані з ДІСО'!AW75))</f>
        <v>0</v>
      </c>
      <c r="AO75" s="29">
        <f>(1+0.25*AN75)*AM75*Параметри!$K$51</f>
        <v>0</v>
      </c>
      <c r="AP75" s="40">
        <f>ROUNDUP(('Дані з ДІСО'!AE75+'Дані не з ДІСО'!E75+'Дані не з ДІСО'!G75)/Параметри!$K$69,0)</f>
        <v>0</v>
      </c>
      <c r="AQ75" s="40">
        <f t="shared" si="14"/>
        <v>0</v>
      </c>
      <c r="AR75" s="40">
        <f>IF(AP75=0,0,('Дані з ДІСО'!AH75+'Дані не з ДІСО'!G75)/('Дані з ДІСО'!AE75+'Дані не з ДІСО'!E75+'Дані не з ДІСО'!G75))</f>
        <v>0</v>
      </c>
      <c r="AS75" s="29">
        <f>AQ75*(1+0.25*AR75)*Параметри!$K$51</f>
        <v>0</v>
      </c>
      <c r="AT75" s="40">
        <f>ROUNDUP('Дані з ДІСО'!AF75/Параметри!$K$70,0)</f>
        <v>0</v>
      </c>
      <c r="AU75" s="40">
        <f t="shared" si="15"/>
        <v>0</v>
      </c>
      <c r="AV75" s="40">
        <f>IF(AT75=0,0,'Дані з ДІСО'!AI75/'Дані з ДІСО'!AF75)</f>
        <v>0</v>
      </c>
      <c r="AW75" s="29">
        <f>AU75*(1+0.25*AV75)*Параметри!$K$51</f>
        <v>0</v>
      </c>
      <c r="AX75" s="40">
        <f>ROUNDUP('Дані з ДІСО'!AR75/Параметри!$K$29,0)</f>
        <v>0</v>
      </c>
      <c r="AY75" s="40">
        <f>ROUNDUP('Дані з ДІСО'!AS75/Параметри!$K$29,0)</f>
        <v>0</v>
      </c>
      <c r="AZ75" s="40">
        <f>ROUNDUP('Дані з ДІСО'!AT75/Параметри!$K$29,0)</f>
        <v>0</v>
      </c>
      <c r="BA75" s="64">
        <f>(AX75*Параметри!$K$32+AY75*Параметри!$L$32+AZ75*Параметри!$M$32)/18</f>
        <v>0</v>
      </c>
      <c r="BB75" s="29">
        <f>(BA75*Параметри!$K$51+SUM('Дані з ДІСО'!AR75:AT75)*Параметри!$K$48*Параметри!$K$20/1000)*Параметри!$K$74</f>
        <v>0</v>
      </c>
      <c r="BC75" s="40">
        <f>ROUNDUP(('Дані не з ДІСО'!I75+'Дані не з ДІСО'!K75)/Параметри!$K$26,0)</f>
        <v>0</v>
      </c>
      <c r="BD75" s="29">
        <f>BC75*Параметри!$M$36/18</f>
        <v>0</v>
      </c>
      <c r="BE75" s="40">
        <f>IF(BC75=0,0,'Дані не з ДІСО'!K75/('Дані не з ДІСО'!I75+'Дані не з ДІСО'!K75))</f>
        <v>0</v>
      </c>
      <c r="BF75" s="29">
        <f>(1+0.25*BE75)*BD75*Параметри!$K$51</f>
        <v>0</v>
      </c>
      <c r="BG75" s="40">
        <f>ROUNDUP('Дані не з ДІСО'!M75/Параметри!$K$27,0)</f>
        <v>0</v>
      </c>
      <c r="BH75" s="40">
        <f>BG75*Параметри!$M$37/18</f>
        <v>0</v>
      </c>
      <c r="BI75" s="29">
        <f>BH75*Параметри!$K$51</f>
        <v>0</v>
      </c>
      <c r="BJ75" s="29">
        <f>'Дані не з ДІСО'!N75*Параметри!$K$76</f>
        <v>0</v>
      </c>
      <c r="BK75" s="40">
        <f>ROUNDUP('Дані з ДІСО'!V75/Параметри!$K$25,0)</f>
        <v>0</v>
      </c>
      <c r="BL75" s="40">
        <f>ROUNDUP('Дані з ДІСО'!W75/Параметри!$K$25,0)</f>
        <v>0</v>
      </c>
      <c r="BM75" s="40">
        <f>ROUNDUP('Дані з ДІСО'!X75/Параметри!$K$25,0)</f>
        <v>0</v>
      </c>
      <c r="BN75" s="40">
        <f>(BK75*Параметри!$K$34+BL75*Параметри!$L$34+BM75*Параметри!$M$34)/18</f>
        <v>0</v>
      </c>
      <c r="BO75" s="40">
        <f>IF(K75=0,0,'Дані з ДІСО'!AC75/K75)</f>
        <v>0</v>
      </c>
      <c r="BP75" s="29">
        <f>(1+0.25*BO75)*BN75*Параметри!$K$51</f>
        <v>0</v>
      </c>
      <c r="BQ75" s="29">
        <f>BP75*'Коефіцієнти АТО'!U75</f>
        <v>0</v>
      </c>
      <c r="BR75" s="29">
        <f>K75*(1+0.25*BO75)*Параметри!$K$66*Параметри!$K$20/1000</f>
        <v>0</v>
      </c>
      <c r="BS75" s="29">
        <f>(1+0.25*BO75)*K75*'Коефіцієнти АТО'!S75*Параметри!$K$20/1000</f>
        <v>0</v>
      </c>
      <c r="BT75" s="29">
        <f t="shared" si="16"/>
        <v>0</v>
      </c>
      <c r="BU75" s="40">
        <f>ROUNDUP('Дані з ДІСО'!AG75/Параметри!$K$71,0)</f>
        <v>0</v>
      </c>
      <c r="BV75" s="40">
        <f t="shared" si="17"/>
        <v>0</v>
      </c>
      <c r="BW75" s="40">
        <f>IF('Дані з ДІСО'!AG75=0,0,'Дані з ДІСО'!AJ75/'Дані з ДІСО'!AG75)</f>
        <v>0</v>
      </c>
      <c r="BX75" s="29">
        <f>BV75*(1+0.25*BW75)*Параметри!$K$51</f>
        <v>0</v>
      </c>
      <c r="BY75" s="29">
        <f>ROUND(IF(Параметри!$K$77="No",CC75,CC75*Параметри!$K$78)+AG75,1)</f>
        <v>11509</v>
      </c>
      <c r="BZ75" s="29">
        <f>ROUND(IF(Параметри!$K$77="No",BF75,BF75*Параметри!$K$78),1)</f>
        <v>0</v>
      </c>
      <c r="CA75" s="29">
        <f>ROUND(IF(Параметри!$K$77="No",BI75,BI75*Параметри!$K$78),1)</f>
        <v>0</v>
      </c>
      <c r="CB75" s="29">
        <f>ROUND(IF(Параметри!$K$77="No",BJ75,BJ75*Параметри!$K$78),1)</f>
        <v>0</v>
      </c>
      <c r="CC75" s="29">
        <f t="shared" si="11"/>
        <v>12787.797571197969</v>
      </c>
    </row>
    <row r="76" spans="1:81">
      <c r="A76" s="9">
        <v>75</v>
      </c>
      <c r="B76" s="9" t="s">
        <v>3148</v>
      </c>
      <c r="C76" s="9" t="s">
        <v>3148</v>
      </c>
      <c r="D76" s="9" t="s">
        <v>3214</v>
      </c>
      <c r="E76" s="9" t="s">
        <v>24</v>
      </c>
      <c r="F76" s="9" t="s">
        <v>3224</v>
      </c>
      <c r="G76" s="9" t="s">
        <v>176</v>
      </c>
      <c r="H76" s="29">
        <f>SUM('Дані з ДІСО'!J76:L76)</f>
        <v>1092</v>
      </c>
      <c r="I76" s="29">
        <f>SUM('Дані з ДІСО'!G76:I76)</f>
        <v>175</v>
      </c>
      <c r="J76" s="29">
        <f>SUM('Дані з ДІСО'!P76:R76)</f>
        <v>0</v>
      </c>
      <c r="K76" s="29">
        <f>SUM('Дані з ДІСО'!V76:X76)</f>
        <v>0</v>
      </c>
      <c r="L76" s="40">
        <f>ROUNDUP('Дані з ДІСО'!J76/'Коефіцієнти АТО'!$R76,0)</f>
        <v>34</v>
      </c>
      <c r="M76" s="40">
        <f>ROUNDUP('Дані з ДІСО'!K76/'Коефіцієнти АТО'!$R76,0)</f>
        <v>47</v>
      </c>
      <c r="N76" s="40">
        <f>ROUNDUP('Дані з ДІСО'!L76/'Коефіцієнти АТО'!$R76,0)</f>
        <v>12</v>
      </c>
      <c r="O76" s="59">
        <f>(L76*Параметри!$K$32+M76*Параметри!$L$32+N76*Параметри!$M$32)/18</f>
        <v>152.49444444444444</v>
      </c>
      <c r="P76" s="41">
        <f>IF(H76=0,"",'Дані з ДІСО'!Y76/H76)</f>
        <v>0</v>
      </c>
      <c r="Q76" s="29">
        <f>IF(H76=0,"",(1+0.25*P76)*O76*Параметри!$K$51)</f>
        <v>31233.944277679242</v>
      </c>
      <c r="R76" s="29">
        <f>IF(H76=0,"",Q76*'Коефіцієнти АТО'!T76)</f>
        <v>530.97705272054714</v>
      </c>
      <c r="S76" s="29">
        <f>IF(H76=0,"",H76*(1+0.25*P76)*Параметри!$K$66*Параметри!$K$20/1000)</f>
        <v>0</v>
      </c>
      <c r="T76" s="29">
        <f>IF(H76=0,"",H76*(1+0.25*P76)*'Коефіцієнти АТО'!$S76*Параметри!$K$20/1000)</f>
        <v>5508.0002857986756</v>
      </c>
      <c r="U76" s="29">
        <f t="shared" si="12"/>
        <v>37272.921616198466</v>
      </c>
      <c r="V76" s="29">
        <f t="shared" si="13"/>
        <v>37272.921616198466</v>
      </c>
      <c r="W76" s="40">
        <f>ROUNDUP('Дані з ДІСО'!P76/Параметри!$K$24,0)</f>
        <v>0</v>
      </c>
      <c r="X76" s="40">
        <f>ROUNDUP('Дані з ДІСО'!Q76/Параметри!$K$24,0)</f>
        <v>0</v>
      </c>
      <c r="Y76" s="40">
        <f>ROUNDUP('Дані з ДІСО'!R76/Параметри!$K$24,0)</f>
        <v>0</v>
      </c>
      <c r="Z76" s="59">
        <f>(W76*Параметри!$K$33+X76*Параметри!$L$33+Y76*Параметри!$M$33)/18</f>
        <v>0</v>
      </c>
      <c r="AA76" s="41">
        <f>IF(J76=0,0,'Дані з ДІСО'!AA76/J76)</f>
        <v>0</v>
      </c>
      <c r="AB76" s="29">
        <f>(1+0.25*AA76)*Z76*Параметри!$K$51</f>
        <v>0</v>
      </c>
      <c r="AC76" s="29">
        <f>AB76*'Коефіцієнти АТО'!U76</f>
        <v>0</v>
      </c>
      <c r="AD76" s="29">
        <f>J76*(1+0.25*AA76)*Параметри!$K$66*Параметри!$K$20/1000</f>
        <v>0</v>
      </c>
      <c r="AE76" s="29">
        <f>(1+0.25*AA76)*J76*'Коефіцієнти АТО'!S76*Параметри!$K$20/1000</f>
        <v>0</v>
      </c>
      <c r="AF76" s="29">
        <f t="shared" si="9"/>
        <v>0</v>
      </c>
      <c r="AG76" s="29">
        <v>0</v>
      </c>
      <c r="AH76" s="40">
        <v>7</v>
      </c>
      <c r="AI76" s="40">
        <v>0</v>
      </c>
      <c r="AJ76" s="40">
        <f t="shared" si="10"/>
        <v>0</v>
      </c>
      <c r="AK76" s="29">
        <f>(AH76+AI76)*(1+0.25*AJ76)*Параметри!$K$53</f>
        <v>1256.0049298720003</v>
      </c>
      <c r="AL76" s="29">
        <f>ROUNDUP(('Дані з ДІСО'!AU76+'Дані з ДІСО'!AW76)/Параметри!$K$28,0)</f>
        <v>0</v>
      </c>
      <c r="AM76" s="64">
        <f>AL76*Параметри!$M$35/18</f>
        <v>0</v>
      </c>
      <c r="AN76" s="29">
        <f>IF(AL76=0,0,'Дані з ДІСО'!AW76/SUM('Дані з ДІСО'!AU76,'Дані з ДІСО'!AW76))</f>
        <v>0</v>
      </c>
      <c r="AO76" s="29">
        <f>(1+0.25*AN76)*AM76*Параметри!$K$51</f>
        <v>0</v>
      </c>
      <c r="AP76" s="40">
        <f>ROUNDUP(('Дані з ДІСО'!AE76+'Дані не з ДІСО'!E76+'Дані не з ДІСО'!G76)/Параметри!$K$69,0)</f>
        <v>0</v>
      </c>
      <c r="AQ76" s="40">
        <f t="shared" si="14"/>
        <v>0</v>
      </c>
      <c r="AR76" s="40">
        <f>IF(AP76=0,0,('Дані з ДІСО'!AH76+'Дані не з ДІСО'!G76)/('Дані з ДІСО'!AE76+'Дані не з ДІСО'!E76+'Дані не з ДІСО'!G76))</f>
        <v>0</v>
      </c>
      <c r="AS76" s="29">
        <f>AQ76*(1+0.25*AR76)*Параметри!$K$51</f>
        <v>0</v>
      </c>
      <c r="AT76" s="40">
        <f>ROUNDUP('Дані з ДІСО'!AF76/Параметри!$K$70,0)</f>
        <v>0</v>
      </c>
      <c r="AU76" s="40">
        <f t="shared" si="15"/>
        <v>0</v>
      </c>
      <c r="AV76" s="40">
        <f>IF(AT76=0,0,'Дані з ДІСО'!AI76/'Дані з ДІСО'!AF76)</f>
        <v>0</v>
      </c>
      <c r="AW76" s="29">
        <f>AU76*(1+0.25*AV76)*Параметри!$K$51</f>
        <v>0</v>
      </c>
      <c r="AX76" s="40">
        <f>ROUNDUP('Дані з ДІСО'!AR76/Параметри!$K$29,0)</f>
        <v>0</v>
      </c>
      <c r="AY76" s="40">
        <f>ROUNDUP('Дані з ДІСО'!AS76/Параметри!$K$29,0)</f>
        <v>0</v>
      </c>
      <c r="AZ76" s="40">
        <f>ROUNDUP('Дані з ДІСО'!AT76/Параметри!$K$29,0)</f>
        <v>0</v>
      </c>
      <c r="BA76" s="64">
        <f>(AX76*Параметри!$K$32+AY76*Параметри!$L$32+AZ76*Параметри!$M$32)/18</f>
        <v>0</v>
      </c>
      <c r="BB76" s="29">
        <f>(BA76*Параметри!$K$51+SUM('Дані з ДІСО'!AR76:AT76)*Параметри!$K$48*Параметри!$K$20/1000)*Параметри!$K$74</f>
        <v>0</v>
      </c>
      <c r="BC76" s="40">
        <f>ROUNDUP(('Дані не з ДІСО'!I76+'Дані не з ДІСО'!K76)/Параметри!$K$26,0)</f>
        <v>0</v>
      </c>
      <c r="BD76" s="29">
        <f>BC76*Параметри!$M$36/18</f>
        <v>0</v>
      </c>
      <c r="BE76" s="40">
        <f>IF(BC76=0,0,'Дані не з ДІСО'!K76/('Дані не з ДІСО'!I76+'Дані не з ДІСО'!K76))</f>
        <v>0</v>
      </c>
      <c r="BF76" s="29">
        <f>(1+0.25*BE76)*BD76*Параметри!$K$51</f>
        <v>0</v>
      </c>
      <c r="BG76" s="40">
        <f>ROUNDUP('Дані не з ДІСО'!M76/Параметри!$K$27,0)</f>
        <v>0</v>
      </c>
      <c r="BH76" s="40">
        <f>BG76*Параметри!$M$37/18</f>
        <v>0</v>
      </c>
      <c r="BI76" s="29">
        <f>BH76*Параметри!$K$51</f>
        <v>0</v>
      </c>
      <c r="BJ76" s="29">
        <f>'Дані не з ДІСО'!N76*Параметри!$K$76</f>
        <v>0</v>
      </c>
      <c r="BK76" s="40">
        <f>ROUNDUP('Дані з ДІСО'!V76/Параметри!$K$25,0)</f>
        <v>0</v>
      </c>
      <c r="BL76" s="40">
        <f>ROUNDUP('Дані з ДІСО'!W76/Параметри!$K$25,0)</f>
        <v>0</v>
      </c>
      <c r="BM76" s="40">
        <f>ROUNDUP('Дані з ДІСО'!X76/Параметри!$K$25,0)</f>
        <v>0</v>
      </c>
      <c r="BN76" s="40">
        <f>(BK76*Параметри!$K$34+BL76*Параметри!$L$34+BM76*Параметри!$M$34)/18</f>
        <v>0</v>
      </c>
      <c r="BO76" s="40">
        <f>IF(K76=0,0,'Дані з ДІСО'!AC76/K76)</f>
        <v>0</v>
      </c>
      <c r="BP76" s="29">
        <f>(1+0.25*BO76)*BN76*Параметри!$K$51</f>
        <v>0</v>
      </c>
      <c r="BQ76" s="29">
        <f>BP76*'Коефіцієнти АТО'!U76</f>
        <v>0</v>
      </c>
      <c r="BR76" s="29">
        <f>K76*(1+0.25*BO76)*Параметри!$K$66*Параметри!$K$20/1000</f>
        <v>0</v>
      </c>
      <c r="BS76" s="29">
        <f>(1+0.25*BO76)*K76*'Коефіцієнти АТО'!S76*Параметри!$K$20/1000</f>
        <v>0</v>
      </c>
      <c r="BT76" s="29">
        <f t="shared" si="16"/>
        <v>0</v>
      </c>
      <c r="BU76" s="40">
        <f>ROUNDUP('Дані з ДІСО'!AG76/Параметри!$K$71,0)</f>
        <v>0</v>
      </c>
      <c r="BV76" s="40">
        <f t="shared" si="17"/>
        <v>0</v>
      </c>
      <c r="BW76" s="40">
        <f>IF('Дані з ДІСО'!AG76=0,0,'Дані з ДІСО'!AJ76/'Дані з ДІСО'!AG76)</f>
        <v>0</v>
      </c>
      <c r="BX76" s="29">
        <f>BV76*(1+0.25*BW76)*Параметри!$K$51</f>
        <v>0</v>
      </c>
      <c r="BY76" s="29">
        <f>ROUND(IF(Параметри!$K$77="No",CC76,CC76*Параметри!$K$78)+AG76,1)</f>
        <v>34676</v>
      </c>
      <c r="BZ76" s="29">
        <f>ROUND(IF(Параметри!$K$77="No",BF76,BF76*Параметри!$K$78),1)</f>
        <v>0</v>
      </c>
      <c r="CA76" s="29">
        <f>ROUND(IF(Параметри!$K$77="No",BI76,BI76*Параметри!$K$78),1)</f>
        <v>0</v>
      </c>
      <c r="CB76" s="29">
        <f>ROUND(IF(Параметри!$K$77="No",BJ76,BJ76*Параметри!$K$78),1)</f>
        <v>0</v>
      </c>
      <c r="CC76" s="29">
        <f t="shared" si="11"/>
        <v>38528.926546070463</v>
      </c>
    </row>
    <row r="77" spans="1:81">
      <c r="A77" s="9">
        <v>76</v>
      </c>
      <c r="B77" s="9" t="s">
        <v>3148</v>
      </c>
      <c r="C77" s="9" t="s">
        <v>3148</v>
      </c>
      <c r="D77" s="9" t="s">
        <v>3214</v>
      </c>
      <c r="E77" s="9" t="s">
        <v>24</v>
      </c>
      <c r="F77" s="9" t="s">
        <v>3225</v>
      </c>
      <c r="G77" s="9" t="s">
        <v>178</v>
      </c>
      <c r="H77" s="29">
        <f>SUM('Дані з ДІСО'!J77:L77)</f>
        <v>544</v>
      </c>
      <c r="I77" s="29">
        <f>SUM('Дані з ДІСО'!G77:I77)</f>
        <v>42</v>
      </c>
      <c r="J77" s="29">
        <f>SUM('Дані з ДІСО'!P77:R77)</f>
        <v>0</v>
      </c>
      <c r="K77" s="29">
        <f>SUM('Дані з ДІСО'!V77:X77)</f>
        <v>0</v>
      </c>
      <c r="L77" s="40">
        <f>ROUNDUP('Дані з ДІСО'!J77/'Коефіцієнти АТО'!$R77,0)</f>
        <v>20</v>
      </c>
      <c r="M77" s="40">
        <f>ROUNDUP('Дані з ДІСО'!K77/'Коефіцієнти АТО'!$R77,0)</f>
        <v>21</v>
      </c>
      <c r="N77" s="40">
        <f>ROUNDUP('Дані з ДІСО'!L77/'Коефіцієнти АТО'!$R77,0)</f>
        <v>6</v>
      </c>
      <c r="O77" s="59">
        <f>(L77*Параметри!$K$32+M77*Параметри!$L$32+N77*Параметри!$M$32)/18</f>
        <v>75.538888888888891</v>
      </c>
      <c r="P77" s="41">
        <f>IF(H77=0,"",'Дані з ДІСО'!Y77/H77)</f>
        <v>0</v>
      </c>
      <c r="Q77" s="29">
        <f>IF(H77=0,"",(1+0.25*P77)*O77*Параметри!$K$51)</f>
        <v>15471.891156093288</v>
      </c>
      <c r="R77" s="29">
        <f>IF(H77=0,"",Q77*'Коефіцієнти АТО'!T77)</f>
        <v>263.02214965358593</v>
      </c>
      <c r="S77" s="29">
        <f>IF(H77=0,"",H77*(1+0.25*P77)*Параметри!$K$66*Параметри!$K$20/1000)</f>
        <v>0</v>
      </c>
      <c r="T77" s="29">
        <f>IF(H77=0,"",H77*(1+0.25*P77)*'Коефіцієнти АТО'!$S77*Параметри!$K$20/1000)</f>
        <v>2743.912230287985</v>
      </c>
      <c r="U77" s="29">
        <f t="shared" si="12"/>
        <v>18478.825536034859</v>
      </c>
      <c r="V77" s="29">
        <f t="shared" si="13"/>
        <v>18478.825536034859</v>
      </c>
      <c r="W77" s="40">
        <f>ROUNDUP('Дані з ДІСО'!P77/Параметри!$K$24,0)</f>
        <v>0</v>
      </c>
      <c r="X77" s="40">
        <f>ROUNDUP('Дані з ДІСО'!Q77/Параметри!$K$24,0)</f>
        <v>0</v>
      </c>
      <c r="Y77" s="40">
        <f>ROUNDUP('Дані з ДІСО'!R77/Параметри!$K$24,0)</f>
        <v>0</v>
      </c>
      <c r="Z77" s="59">
        <f>(W77*Параметри!$K$33+X77*Параметри!$L$33+Y77*Параметри!$M$33)/18</f>
        <v>0</v>
      </c>
      <c r="AA77" s="41">
        <f>IF(J77=0,0,'Дані з ДІСО'!AA77/J77)</f>
        <v>0</v>
      </c>
      <c r="AB77" s="29">
        <f>(1+0.25*AA77)*Z77*Параметри!$K$51</f>
        <v>0</v>
      </c>
      <c r="AC77" s="29">
        <f>AB77*'Коефіцієнти АТО'!U77</f>
        <v>0</v>
      </c>
      <c r="AD77" s="29">
        <f>J77*(1+0.25*AA77)*Параметри!$K$66*Параметри!$K$20/1000</f>
        <v>0</v>
      </c>
      <c r="AE77" s="29">
        <f>(1+0.25*AA77)*J77*'Коефіцієнти АТО'!S77*Параметри!$K$20/1000</f>
        <v>0</v>
      </c>
      <c r="AF77" s="29">
        <f t="shared" si="9"/>
        <v>0</v>
      </c>
      <c r="AG77" s="29">
        <v>0</v>
      </c>
      <c r="AH77" s="40">
        <v>9</v>
      </c>
      <c r="AI77" s="40">
        <v>0</v>
      </c>
      <c r="AJ77" s="40">
        <f t="shared" si="10"/>
        <v>0</v>
      </c>
      <c r="AK77" s="29">
        <f>(AH77+AI77)*(1+0.25*AJ77)*Параметри!$K$53</f>
        <v>1614.8634812640005</v>
      </c>
      <c r="AL77" s="29">
        <f>ROUNDUP(('Дані з ДІСО'!AU77+'Дані з ДІСО'!AW77)/Параметри!$K$28,0)</f>
        <v>0</v>
      </c>
      <c r="AM77" s="64">
        <f>AL77*Параметри!$M$35/18</f>
        <v>0</v>
      </c>
      <c r="AN77" s="29">
        <f>IF(AL77=0,0,'Дані з ДІСО'!AW77/SUM('Дані з ДІСО'!AU77,'Дані з ДІСО'!AW77))</f>
        <v>0</v>
      </c>
      <c r="AO77" s="29">
        <f>(1+0.25*AN77)*AM77*Параметри!$K$51</f>
        <v>0</v>
      </c>
      <c r="AP77" s="40">
        <f>ROUNDUP(('Дані з ДІСО'!AE77+'Дані не з ДІСО'!E77+'Дані не з ДІСО'!G77)/Параметри!$K$69,0)</f>
        <v>0</v>
      </c>
      <c r="AQ77" s="40">
        <f t="shared" si="14"/>
        <v>0</v>
      </c>
      <c r="AR77" s="40">
        <f>IF(AP77=0,0,('Дані з ДІСО'!AH77+'Дані не з ДІСО'!G77)/('Дані з ДІСО'!AE77+'Дані не з ДІСО'!E77+'Дані не з ДІСО'!G77))</f>
        <v>0</v>
      </c>
      <c r="AS77" s="29">
        <f>AQ77*(1+0.25*AR77)*Параметри!$K$51</f>
        <v>0</v>
      </c>
      <c r="AT77" s="40">
        <f>ROUNDUP('Дані з ДІСО'!AF77/Параметри!$K$70,0)</f>
        <v>0</v>
      </c>
      <c r="AU77" s="40">
        <f t="shared" si="15"/>
        <v>0</v>
      </c>
      <c r="AV77" s="40">
        <f>IF(AT77=0,0,'Дані з ДІСО'!AI77/'Дані з ДІСО'!AF77)</f>
        <v>0</v>
      </c>
      <c r="AW77" s="29">
        <f>AU77*(1+0.25*AV77)*Параметри!$K$51</f>
        <v>0</v>
      </c>
      <c r="AX77" s="40">
        <f>ROUNDUP('Дані з ДІСО'!AR77/Параметри!$K$29,0)</f>
        <v>0</v>
      </c>
      <c r="AY77" s="40">
        <f>ROUNDUP('Дані з ДІСО'!AS77/Параметри!$K$29,0)</f>
        <v>0</v>
      </c>
      <c r="AZ77" s="40">
        <f>ROUNDUP('Дані з ДІСО'!AT77/Параметри!$K$29,0)</f>
        <v>0</v>
      </c>
      <c r="BA77" s="64">
        <f>(AX77*Параметри!$K$32+AY77*Параметри!$L$32+AZ77*Параметри!$M$32)/18</f>
        <v>0</v>
      </c>
      <c r="BB77" s="29">
        <f>(BA77*Параметри!$K$51+SUM('Дані з ДІСО'!AR77:AT77)*Параметри!$K$48*Параметри!$K$20/1000)*Параметри!$K$74</f>
        <v>0</v>
      </c>
      <c r="BC77" s="40">
        <f>ROUNDUP(('Дані не з ДІСО'!I77+'Дані не з ДІСО'!K77)/Параметри!$K$26,0)</f>
        <v>0</v>
      </c>
      <c r="BD77" s="29">
        <f>BC77*Параметри!$M$36/18</f>
        <v>0</v>
      </c>
      <c r="BE77" s="40">
        <f>IF(BC77=0,0,'Дані не з ДІСО'!K77/('Дані не з ДІСО'!I77+'Дані не з ДІСО'!K77))</f>
        <v>0</v>
      </c>
      <c r="BF77" s="29">
        <f>(1+0.25*BE77)*BD77*Параметри!$K$51</f>
        <v>0</v>
      </c>
      <c r="BG77" s="40">
        <f>ROUNDUP('Дані не з ДІСО'!M77/Параметри!$K$27,0)</f>
        <v>0</v>
      </c>
      <c r="BH77" s="40">
        <f>BG77*Параметри!$M$37/18</f>
        <v>0</v>
      </c>
      <c r="BI77" s="29">
        <f>BH77*Параметри!$K$51</f>
        <v>0</v>
      </c>
      <c r="BJ77" s="29">
        <f>'Дані не з ДІСО'!N77*Параметри!$K$76</f>
        <v>0</v>
      </c>
      <c r="BK77" s="40">
        <f>ROUNDUP('Дані з ДІСО'!V77/Параметри!$K$25,0)</f>
        <v>0</v>
      </c>
      <c r="BL77" s="40">
        <f>ROUNDUP('Дані з ДІСО'!W77/Параметри!$K$25,0)</f>
        <v>0</v>
      </c>
      <c r="BM77" s="40">
        <f>ROUNDUP('Дані з ДІСО'!X77/Параметри!$K$25,0)</f>
        <v>0</v>
      </c>
      <c r="BN77" s="40">
        <f>(BK77*Параметри!$K$34+BL77*Параметри!$L$34+BM77*Параметри!$M$34)/18</f>
        <v>0</v>
      </c>
      <c r="BO77" s="40">
        <f>IF(K77=0,0,'Дані з ДІСО'!AC77/K77)</f>
        <v>0</v>
      </c>
      <c r="BP77" s="29">
        <f>(1+0.25*BO77)*BN77*Параметри!$K$51</f>
        <v>0</v>
      </c>
      <c r="BQ77" s="29">
        <f>BP77*'Коефіцієнти АТО'!U77</f>
        <v>0</v>
      </c>
      <c r="BR77" s="29">
        <f>K77*(1+0.25*BO77)*Параметри!$K$66*Параметри!$K$20/1000</f>
        <v>0</v>
      </c>
      <c r="BS77" s="29">
        <f>(1+0.25*BO77)*K77*'Коефіцієнти АТО'!S77*Параметри!$K$20/1000</f>
        <v>0</v>
      </c>
      <c r="BT77" s="29">
        <f t="shared" si="16"/>
        <v>0</v>
      </c>
      <c r="BU77" s="40">
        <f>ROUNDUP('Дані з ДІСО'!AG77/Параметри!$K$71,0)</f>
        <v>0</v>
      </c>
      <c r="BV77" s="40">
        <f t="shared" si="17"/>
        <v>0</v>
      </c>
      <c r="BW77" s="40">
        <f>IF('Дані з ДІСО'!AG77=0,0,'Дані з ДІСО'!AJ77/'Дані з ДІСО'!AG77)</f>
        <v>0</v>
      </c>
      <c r="BX77" s="29">
        <f>BV77*(1+0.25*BW77)*Параметри!$K$51</f>
        <v>0</v>
      </c>
      <c r="BY77" s="29">
        <f>ROUND(IF(Параметри!$K$77="No",CC77,CC77*Параметри!$K$78)+AG77,1)</f>
        <v>18084.3</v>
      </c>
      <c r="BZ77" s="29">
        <f>ROUND(IF(Параметри!$K$77="No",BF77,BF77*Параметри!$K$78),1)</f>
        <v>0</v>
      </c>
      <c r="CA77" s="29">
        <f>ROUND(IF(Параметри!$K$77="No",BI77,BI77*Параметри!$K$78),1)</f>
        <v>0</v>
      </c>
      <c r="CB77" s="29">
        <f>ROUND(IF(Параметри!$K$77="No",BJ77,BJ77*Параметри!$K$78),1)</f>
        <v>0</v>
      </c>
      <c r="CC77" s="29">
        <f t="shared" si="11"/>
        <v>20093.689017298861</v>
      </c>
    </row>
    <row r="78" spans="1:81">
      <c r="A78" s="9">
        <v>77</v>
      </c>
      <c r="B78" s="9" t="s">
        <v>3148</v>
      </c>
      <c r="C78" s="9" t="s">
        <v>3148</v>
      </c>
      <c r="D78" s="9" t="s">
        <v>3214</v>
      </c>
      <c r="E78" s="9" t="s">
        <v>24</v>
      </c>
      <c r="F78" s="9" t="s">
        <v>3226</v>
      </c>
      <c r="G78" s="9" t="s">
        <v>180</v>
      </c>
      <c r="H78" s="29">
        <f>SUM('Дані з ДІСО'!J78:L78)</f>
        <v>660</v>
      </c>
      <c r="I78" s="29">
        <f>SUM('Дані з ДІСО'!G78:I78)</f>
        <v>53</v>
      </c>
      <c r="J78" s="29">
        <f>SUM('Дані з ДІСО'!P78:R78)</f>
        <v>0</v>
      </c>
      <c r="K78" s="29">
        <f>SUM('Дані з ДІСО'!V78:X78)</f>
        <v>0</v>
      </c>
      <c r="L78" s="40">
        <f>ROUNDUP('Дані з ДІСО'!J78/'Коефіцієнти АТО'!$R78,0)</f>
        <v>19</v>
      </c>
      <c r="M78" s="40">
        <f>ROUNDUP('Дані з ДІСО'!K78/'Коефіцієнти АТО'!$R78,0)</f>
        <v>25</v>
      </c>
      <c r="N78" s="40">
        <f>ROUNDUP('Дані з ДІСО'!L78/'Коефіцієнти АТО'!$R78,0)</f>
        <v>5</v>
      </c>
      <c r="O78" s="59">
        <f>(L78*Параметри!$K$32+M78*Параметри!$L$32+N78*Параметри!$M$32)/18</f>
        <v>79.555555555555557</v>
      </c>
      <c r="P78" s="41">
        <f>IF(H78=0,"",'Дані з ДІСО'!Y78/H78)</f>
        <v>0</v>
      </c>
      <c r="Q78" s="29">
        <f>IF(H78=0,"",(1+0.25*P78)*O78*Параметри!$K$51)</f>
        <v>16294.585670019556</v>
      </c>
      <c r="R78" s="29">
        <f>IF(H78=0,"",Q78*'Коефіцієнти АТО'!T78)</f>
        <v>277.00795639033248</v>
      </c>
      <c r="S78" s="29">
        <f>IF(H78=0,"",H78*(1+0.25*P78)*Параметри!$K$66*Параметри!$K$20/1000)</f>
        <v>0</v>
      </c>
      <c r="T78" s="29">
        <f>IF(H78=0,"",H78*(1+0.25*P78)*'Коефіцієнти АТО'!$S78*Параметри!$K$20/1000)</f>
        <v>3329.0111617464527</v>
      </c>
      <c r="U78" s="29">
        <f t="shared" si="12"/>
        <v>19900.604788156343</v>
      </c>
      <c r="V78" s="29">
        <f t="shared" si="13"/>
        <v>19900.604788156343</v>
      </c>
      <c r="W78" s="40">
        <f>ROUNDUP('Дані з ДІСО'!P78/Параметри!$K$24,0)</f>
        <v>0</v>
      </c>
      <c r="X78" s="40">
        <f>ROUNDUP('Дані з ДІСО'!Q78/Параметри!$K$24,0)</f>
        <v>0</v>
      </c>
      <c r="Y78" s="40">
        <f>ROUNDUP('Дані з ДІСО'!R78/Параметри!$K$24,0)</f>
        <v>0</v>
      </c>
      <c r="Z78" s="59">
        <f>(W78*Параметри!$K$33+X78*Параметри!$L$33+Y78*Параметри!$M$33)/18</f>
        <v>0</v>
      </c>
      <c r="AA78" s="41">
        <f>IF(J78=0,0,'Дані з ДІСО'!AA78/J78)</f>
        <v>0</v>
      </c>
      <c r="AB78" s="29">
        <f>(1+0.25*AA78)*Z78*Параметри!$K$51</f>
        <v>0</v>
      </c>
      <c r="AC78" s="29">
        <f>AB78*'Коефіцієнти АТО'!U78</f>
        <v>0</v>
      </c>
      <c r="AD78" s="29">
        <f>J78*(1+0.25*AA78)*Параметри!$K$66*Параметри!$K$20/1000</f>
        <v>0</v>
      </c>
      <c r="AE78" s="29">
        <f>(1+0.25*AA78)*J78*'Коефіцієнти АТО'!S78*Параметри!$K$20/1000</f>
        <v>0</v>
      </c>
      <c r="AF78" s="29">
        <f t="shared" si="9"/>
        <v>0</v>
      </c>
      <c r="AG78" s="29">
        <v>0</v>
      </c>
      <c r="AH78" s="40">
        <v>4</v>
      </c>
      <c r="AI78" s="40">
        <v>0</v>
      </c>
      <c r="AJ78" s="40">
        <f t="shared" si="10"/>
        <v>0</v>
      </c>
      <c r="AK78" s="29">
        <f>(AH78+AI78)*(1+0.25*AJ78)*Параметри!$K$53</f>
        <v>717.71710278400019</v>
      </c>
      <c r="AL78" s="29">
        <f>ROUNDUP(('Дані з ДІСО'!AU78+'Дані з ДІСО'!AW78)/Параметри!$K$28,0)</f>
        <v>0</v>
      </c>
      <c r="AM78" s="64">
        <f>AL78*Параметри!$M$35/18</f>
        <v>0</v>
      </c>
      <c r="AN78" s="29">
        <f>IF(AL78=0,0,'Дані з ДІСО'!AW78/SUM('Дані з ДІСО'!AU78,'Дані з ДІСО'!AW78))</f>
        <v>0</v>
      </c>
      <c r="AO78" s="29">
        <f>(1+0.25*AN78)*AM78*Параметри!$K$51</f>
        <v>0</v>
      </c>
      <c r="AP78" s="40">
        <f>ROUNDUP(('Дані з ДІСО'!AE78+'Дані не з ДІСО'!E78+'Дані не з ДІСО'!G78)/Параметри!$K$69,0)</f>
        <v>0</v>
      </c>
      <c r="AQ78" s="40">
        <f t="shared" si="14"/>
        <v>0</v>
      </c>
      <c r="AR78" s="40">
        <f>IF(AP78=0,0,('Дані з ДІСО'!AH78+'Дані не з ДІСО'!G78)/('Дані з ДІСО'!AE78+'Дані не з ДІСО'!E78+'Дані не з ДІСО'!G78))</f>
        <v>0</v>
      </c>
      <c r="AS78" s="29">
        <f>AQ78*(1+0.25*AR78)*Параметри!$K$51</f>
        <v>0</v>
      </c>
      <c r="AT78" s="40">
        <f>ROUNDUP('Дані з ДІСО'!AF78/Параметри!$K$70,0)</f>
        <v>0</v>
      </c>
      <c r="AU78" s="40">
        <f t="shared" si="15"/>
        <v>0</v>
      </c>
      <c r="AV78" s="40">
        <f>IF(AT78=0,0,'Дані з ДІСО'!AI78/'Дані з ДІСО'!AF78)</f>
        <v>0</v>
      </c>
      <c r="AW78" s="29">
        <f>AU78*(1+0.25*AV78)*Параметри!$K$51</f>
        <v>0</v>
      </c>
      <c r="AX78" s="40">
        <f>ROUNDUP('Дані з ДІСО'!AR78/Параметри!$K$29,0)</f>
        <v>0</v>
      </c>
      <c r="AY78" s="40">
        <f>ROUNDUP('Дані з ДІСО'!AS78/Параметри!$K$29,0)</f>
        <v>0</v>
      </c>
      <c r="AZ78" s="40">
        <f>ROUNDUP('Дані з ДІСО'!AT78/Параметри!$K$29,0)</f>
        <v>0</v>
      </c>
      <c r="BA78" s="64">
        <f>(AX78*Параметри!$K$32+AY78*Параметри!$L$32+AZ78*Параметри!$M$32)/18</f>
        <v>0</v>
      </c>
      <c r="BB78" s="29">
        <f>(BA78*Параметри!$K$51+SUM('Дані з ДІСО'!AR78:AT78)*Параметри!$K$48*Параметри!$K$20/1000)*Параметри!$K$74</f>
        <v>0</v>
      </c>
      <c r="BC78" s="40">
        <f>ROUNDUP(('Дані не з ДІСО'!I78+'Дані не з ДІСО'!K78)/Параметри!$K$26,0)</f>
        <v>0</v>
      </c>
      <c r="BD78" s="29">
        <f>BC78*Параметри!$M$36/18</f>
        <v>0</v>
      </c>
      <c r="BE78" s="40">
        <f>IF(BC78=0,0,'Дані не з ДІСО'!K78/('Дані не з ДІСО'!I78+'Дані не з ДІСО'!K78))</f>
        <v>0</v>
      </c>
      <c r="BF78" s="29">
        <f>(1+0.25*BE78)*BD78*Параметри!$K$51</f>
        <v>0</v>
      </c>
      <c r="BG78" s="40">
        <f>ROUNDUP('Дані не з ДІСО'!M78/Параметри!$K$27,0)</f>
        <v>0</v>
      </c>
      <c r="BH78" s="40">
        <f>BG78*Параметри!$M$37/18</f>
        <v>0</v>
      </c>
      <c r="BI78" s="29">
        <f>BH78*Параметри!$K$51</f>
        <v>0</v>
      </c>
      <c r="BJ78" s="29">
        <f>'Дані не з ДІСО'!N78*Параметри!$K$76</f>
        <v>0</v>
      </c>
      <c r="BK78" s="40">
        <f>ROUNDUP('Дані з ДІСО'!V78/Параметри!$K$25,0)</f>
        <v>0</v>
      </c>
      <c r="BL78" s="40">
        <f>ROUNDUP('Дані з ДІСО'!W78/Параметри!$K$25,0)</f>
        <v>0</v>
      </c>
      <c r="BM78" s="40">
        <f>ROUNDUP('Дані з ДІСО'!X78/Параметри!$K$25,0)</f>
        <v>0</v>
      </c>
      <c r="BN78" s="40">
        <f>(BK78*Параметри!$K$34+BL78*Параметри!$L$34+BM78*Параметри!$M$34)/18</f>
        <v>0</v>
      </c>
      <c r="BO78" s="40">
        <f>IF(K78=0,0,'Дані з ДІСО'!AC78/K78)</f>
        <v>0</v>
      </c>
      <c r="BP78" s="29">
        <f>(1+0.25*BO78)*BN78*Параметри!$K$51</f>
        <v>0</v>
      </c>
      <c r="BQ78" s="29">
        <f>BP78*'Коефіцієнти АТО'!U78</f>
        <v>0</v>
      </c>
      <c r="BR78" s="29">
        <f>K78*(1+0.25*BO78)*Параметри!$K$66*Параметри!$K$20/1000</f>
        <v>0</v>
      </c>
      <c r="BS78" s="29">
        <f>(1+0.25*BO78)*K78*'Коефіцієнти АТО'!S78*Параметри!$K$20/1000</f>
        <v>0</v>
      </c>
      <c r="BT78" s="29">
        <f t="shared" si="16"/>
        <v>0</v>
      </c>
      <c r="BU78" s="40">
        <f>ROUNDUP('Дані з ДІСО'!AG78/Параметри!$K$71,0)</f>
        <v>0</v>
      </c>
      <c r="BV78" s="40">
        <f t="shared" si="17"/>
        <v>0</v>
      </c>
      <c r="BW78" s="40">
        <f>IF('Дані з ДІСО'!AG78=0,0,'Дані з ДІСО'!AJ78/'Дані з ДІСО'!AG78)</f>
        <v>0</v>
      </c>
      <c r="BX78" s="29">
        <f>BV78*(1+0.25*BW78)*Параметри!$K$51</f>
        <v>0</v>
      </c>
      <c r="BY78" s="29">
        <f>ROUND(IF(Параметри!$K$77="No",CC78,CC78*Параметри!$K$78)+AG78,1)</f>
        <v>18556.5</v>
      </c>
      <c r="BZ78" s="29">
        <f>ROUND(IF(Параметри!$K$77="No",BF78,BF78*Параметри!$K$78),1)</f>
        <v>0</v>
      </c>
      <c r="CA78" s="29">
        <f>ROUND(IF(Параметри!$K$77="No",BI78,BI78*Параметри!$K$78),1)</f>
        <v>0</v>
      </c>
      <c r="CB78" s="29">
        <f>ROUND(IF(Параметри!$K$77="No",BJ78,BJ78*Параметри!$K$78),1)</f>
        <v>0</v>
      </c>
      <c r="CC78" s="29">
        <f t="shared" si="11"/>
        <v>20618.321890940344</v>
      </c>
    </row>
    <row r="79" spans="1:81">
      <c r="A79" s="9">
        <v>78</v>
      </c>
      <c r="B79" s="9" t="s">
        <v>3148</v>
      </c>
      <c r="C79" s="9" t="s">
        <v>3148</v>
      </c>
      <c r="D79" s="9" t="s">
        <v>3214</v>
      </c>
      <c r="E79" s="9" t="s">
        <v>24</v>
      </c>
      <c r="F79" s="9" t="s">
        <v>3227</v>
      </c>
      <c r="G79" s="9" t="s">
        <v>182</v>
      </c>
      <c r="H79" s="29">
        <f>SUM('Дані з ДІСО'!J79:L79)</f>
        <v>1383</v>
      </c>
      <c r="I79" s="29">
        <f>SUM('Дані з ДІСО'!G79:I79)</f>
        <v>104</v>
      </c>
      <c r="J79" s="29">
        <f>SUM('Дані з ДІСО'!P79:R79)</f>
        <v>0</v>
      </c>
      <c r="K79" s="29">
        <f>SUM('Дані з ДІСО'!V79:X79)</f>
        <v>0</v>
      </c>
      <c r="L79" s="40">
        <f>ROUNDUP('Дані з ДІСО'!J79/'Коефіцієнти АТО'!$R79,0)</f>
        <v>40</v>
      </c>
      <c r="M79" s="40">
        <f>ROUNDUP('Дані з ДІСО'!K79/'Коефіцієнти АТО'!$R79,0)</f>
        <v>53</v>
      </c>
      <c r="N79" s="40">
        <f>ROUNDUP('Дані з ДІСО'!L79/'Коефіцієнти АТО'!$R79,0)</f>
        <v>15</v>
      </c>
      <c r="O79" s="59">
        <f>(L79*Параметри!$K$32+M79*Параметри!$L$32+N79*Параметри!$M$32)/18</f>
        <v>176.97777777777779</v>
      </c>
      <c r="P79" s="41">
        <f>IF(H79=0,"",'Дані з ДІСО'!Y79/H79)</f>
        <v>0</v>
      </c>
      <c r="Q79" s="29">
        <f>IF(H79=0,"",(1+0.25*P79)*O79*Параметри!$K$51)</f>
        <v>36248.625775428976</v>
      </c>
      <c r="R79" s="29">
        <f>IF(H79=0,"",Q79*'Коефіцієнти АТО'!T79)</f>
        <v>616.22663818229262</v>
      </c>
      <c r="S79" s="29">
        <f>IF(H79=0,"",H79*(1+0.25*P79)*Параметри!$K$66*Параметри!$K$20/1000)</f>
        <v>0</v>
      </c>
      <c r="T79" s="29">
        <f>IF(H79=0,"",H79*(1+0.25*P79)*'Коефіцієнти АТО'!$S79*Параметри!$K$20/1000)</f>
        <v>6975.7915707505208</v>
      </c>
      <c r="U79" s="29">
        <f t="shared" si="12"/>
        <v>43840.643984361792</v>
      </c>
      <c r="V79" s="29">
        <f t="shared" si="13"/>
        <v>43840.643984361792</v>
      </c>
      <c r="W79" s="40">
        <f>ROUNDUP('Дані з ДІСО'!P79/Параметри!$K$24,0)</f>
        <v>0</v>
      </c>
      <c r="X79" s="40">
        <f>ROUNDUP('Дані з ДІСО'!Q79/Параметри!$K$24,0)</f>
        <v>0</v>
      </c>
      <c r="Y79" s="40">
        <f>ROUNDUP('Дані з ДІСО'!R79/Параметри!$K$24,0)</f>
        <v>0</v>
      </c>
      <c r="Z79" s="59">
        <f>(W79*Параметри!$K$33+X79*Параметри!$L$33+Y79*Параметри!$M$33)/18</f>
        <v>0</v>
      </c>
      <c r="AA79" s="41">
        <f>IF(J79=0,0,'Дані з ДІСО'!AA79/J79)</f>
        <v>0</v>
      </c>
      <c r="AB79" s="29">
        <f>(1+0.25*AA79)*Z79*Параметри!$K$51</f>
        <v>0</v>
      </c>
      <c r="AC79" s="29">
        <f>AB79*'Коефіцієнти АТО'!U79</f>
        <v>0</v>
      </c>
      <c r="AD79" s="29">
        <f>J79*(1+0.25*AA79)*Параметри!$K$66*Параметри!$K$20/1000</f>
        <v>0</v>
      </c>
      <c r="AE79" s="29">
        <f>(1+0.25*AA79)*J79*'Коефіцієнти АТО'!S79*Параметри!$K$20/1000</f>
        <v>0</v>
      </c>
      <c r="AF79" s="29">
        <f t="shared" si="9"/>
        <v>0</v>
      </c>
      <c r="AG79" s="29">
        <v>0</v>
      </c>
      <c r="AH79" s="40">
        <v>33</v>
      </c>
      <c r="AI79" s="40">
        <v>0</v>
      </c>
      <c r="AJ79" s="40">
        <f t="shared" si="10"/>
        <v>0</v>
      </c>
      <c r="AK79" s="29">
        <f>(AH79+AI79)*(1+0.25*AJ79)*Параметри!$K$53</f>
        <v>5921.1660979680018</v>
      </c>
      <c r="AL79" s="29">
        <f>ROUNDUP(('Дані з ДІСО'!AU79+'Дані з ДІСО'!AW79)/Параметри!$K$28,0)</f>
        <v>0</v>
      </c>
      <c r="AM79" s="64">
        <f>AL79*Параметри!$M$35/18</f>
        <v>0</v>
      </c>
      <c r="AN79" s="29">
        <f>IF(AL79=0,0,'Дані з ДІСО'!AW79/SUM('Дані з ДІСО'!AU79,'Дані з ДІСО'!AW79))</f>
        <v>0</v>
      </c>
      <c r="AO79" s="29">
        <f>(1+0.25*AN79)*AM79*Параметри!$K$51</f>
        <v>0</v>
      </c>
      <c r="AP79" s="40">
        <f>ROUNDUP(('Дані з ДІСО'!AE79+'Дані не з ДІСО'!E79+'Дані не з ДІСО'!G79)/Параметри!$K$69,0)</f>
        <v>0</v>
      </c>
      <c r="AQ79" s="40">
        <f t="shared" si="14"/>
        <v>0</v>
      </c>
      <c r="AR79" s="40">
        <f>IF(AP79=0,0,('Дані з ДІСО'!AH79+'Дані не з ДІСО'!G79)/('Дані з ДІСО'!AE79+'Дані не з ДІСО'!E79+'Дані не з ДІСО'!G79))</f>
        <v>0</v>
      </c>
      <c r="AS79" s="29">
        <f>AQ79*(1+0.25*AR79)*Параметри!$K$51</f>
        <v>0</v>
      </c>
      <c r="AT79" s="40">
        <f>ROUNDUP('Дані з ДІСО'!AF79/Параметри!$K$70,0)</f>
        <v>0</v>
      </c>
      <c r="AU79" s="40">
        <f t="shared" si="15"/>
        <v>0</v>
      </c>
      <c r="AV79" s="40">
        <f>IF(AT79=0,0,'Дані з ДІСО'!AI79/'Дані з ДІСО'!AF79)</f>
        <v>0</v>
      </c>
      <c r="AW79" s="29">
        <f>AU79*(1+0.25*AV79)*Параметри!$K$51</f>
        <v>0</v>
      </c>
      <c r="AX79" s="40">
        <f>ROUNDUP('Дані з ДІСО'!AR79/Параметри!$K$29,0)</f>
        <v>0</v>
      </c>
      <c r="AY79" s="40">
        <f>ROUNDUP('Дані з ДІСО'!AS79/Параметри!$K$29,0)</f>
        <v>0</v>
      </c>
      <c r="AZ79" s="40">
        <f>ROUNDUP('Дані з ДІСО'!AT79/Параметри!$K$29,0)</f>
        <v>0</v>
      </c>
      <c r="BA79" s="64">
        <f>(AX79*Параметри!$K$32+AY79*Параметри!$L$32+AZ79*Параметри!$M$32)/18</f>
        <v>0</v>
      </c>
      <c r="BB79" s="29">
        <f>(BA79*Параметри!$K$51+SUM('Дані з ДІСО'!AR79:AT79)*Параметри!$K$48*Параметри!$K$20/1000)*Параметри!$K$74</f>
        <v>0</v>
      </c>
      <c r="BC79" s="40">
        <f>ROUNDUP(('Дані не з ДІСО'!I79+'Дані не з ДІСО'!K79)/Параметри!$K$26,0)</f>
        <v>0</v>
      </c>
      <c r="BD79" s="29">
        <f>BC79*Параметри!$M$36/18</f>
        <v>0</v>
      </c>
      <c r="BE79" s="40">
        <f>IF(BC79=0,0,'Дані не з ДІСО'!K79/('Дані не з ДІСО'!I79+'Дані не з ДІСО'!K79))</f>
        <v>0</v>
      </c>
      <c r="BF79" s="29">
        <f>(1+0.25*BE79)*BD79*Параметри!$K$51</f>
        <v>0</v>
      </c>
      <c r="BG79" s="40">
        <f>ROUNDUP('Дані не з ДІСО'!M79/Параметри!$K$27,0)</f>
        <v>0</v>
      </c>
      <c r="BH79" s="40">
        <f>BG79*Параметри!$M$37/18</f>
        <v>0</v>
      </c>
      <c r="BI79" s="29">
        <f>BH79*Параметри!$K$51</f>
        <v>0</v>
      </c>
      <c r="BJ79" s="29">
        <f>'Дані не з ДІСО'!N79*Параметри!$K$76</f>
        <v>0</v>
      </c>
      <c r="BK79" s="40">
        <f>ROUNDUP('Дані з ДІСО'!V79/Параметри!$K$25,0)</f>
        <v>0</v>
      </c>
      <c r="BL79" s="40">
        <f>ROUNDUP('Дані з ДІСО'!W79/Параметри!$K$25,0)</f>
        <v>0</v>
      </c>
      <c r="BM79" s="40">
        <f>ROUNDUP('Дані з ДІСО'!X79/Параметри!$K$25,0)</f>
        <v>0</v>
      </c>
      <c r="BN79" s="40">
        <f>(BK79*Параметри!$K$34+BL79*Параметри!$L$34+BM79*Параметри!$M$34)/18</f>
        <v>0</v>
      </c>
      <c r="BO79" s="40">
        <f>IF(K79=0,0,'Дані з ДІСО'!AC79/K79)</f>
        <v>0</v>
      </c>
      <c r="BP79" s="29">
        <f>(1+0.25*BO79)*BN79*Параметри!$K$51</f>
        <v>0</v>
      </c>
      <c r="BQ79" s="29">
        <f>BP79*'Коефіцієнти АТО'!U79</f>
        <v>0</v>
      </c>
      <c r="BR79" s="29">
        <f>K79*(1+0.25*BO79)*Параметри!$K$66*Параметри!$K$20/1000</f>
        <v>0</v>
      </c>
      <c r="BS79" s="29">
        <f>(1+0.25*BO79)*K79*'Коефіцієнти АТО'!S79*Параметри!$K$20/1000</f>
        <v>0</v>
      </c>
      <c r="BT79" s="29">
        <f t="shared" si="16"/>
        <v>0</v>
      </c>
      <c r="BU79" s="40">
        <f>ROUNDUP('Дані з ДІСО'!AG79/Параметри!$K$71,0)</f>
        <v>0</v>
      </c>
      <c r="BV79" s="40">
        <f t="shared" si="17"/>
        <v>0</v>
      </c>
      <c r="BW79" s="40">
        <f>IF('Дані з ДІСО'!AG79=0,0,'Дані з ДІСО'!AJ79/'Дані з ДІСО'!AG79)</f>
        <v>0</v>
      </c>
      <c r="BX79" s="29">
        <f>BV79*(1+0.25*BW79)*Параметри!$K$51</f>
        <v>0</v>
      </c>
      <c r="BY79" s="29">
        <f>ROUND(IF(Параметри!$K$77="No",CC79,CC79*Параметри!$K$78)+AG79,1)</f>
        <v>44785.599999999999</v>
      </c>
      <c r="BZ79" s="29">
        <f>ROUND(IF(Параметри!$K$77="No",BF79,BF79*Параметри!$K$78),1)</f>
        <v>0</v>
      </c>
      <c r="CA79" s="29">
        <f>ROUND(IF(Параметри!$K$77="No",BI79,BI79*Параметри!$K$78),1)</f>
        <v>0</v>
      </c>
      <c r="CB79" s="29">
        <f>ROUND(IF(Параметри!$K$77="No",BJ79,BJ79*Параметри!$K$78),1)</f>
        <v>0</v>
      </c>
      <c r="CC79" s="29">
        <f t="shared" si="11"/>
        <v>49761.810082329794</v>
      </c>
    </row>
    <row r="80" spans="1:81">
      <c r="A80" s="9">
        <v>79</v>
      </c>
      <c r="B80" s="9" t="s">
        <v>3148</v>
      </c>
      <c r="C80" s="9" t="s">
        <v>3148</v>
      </c>
      <c r="D80" s="9" t="s">
        <v>3214</v>
      </c>
      <c r="E80" s="9" t="s">
        <v>24</v>
      </c>
      <c r="F80" s="9" t="s">
        <v>3228</v>
      </c>
      <c r="G80" s="9" t="s">
        <v>184</v>
      </c>
      <c r="H80" s="29">
        <f>SUM('Дані з ДІСО'!J80:L80)</f>
        <v>1191</v>
      </c>
      <c r="I80" s="29">
        <f>SUM('Дані з ДІСО'!G80:I80)</f>
        <v>82</v>
      </c>
      <c r="J80" s="29">
        <f>SUM('Дані з ДІСО'!P80:R80)</f>
        <v>0</v>
      </c>
      <c r="K80" s="29">
        <f>SUM('Дані з ДІСО'!V80:X80)</f>
        <v>0</v>
      </c>
      <c r="L80" s="40">
        <f>ROUNDUP('Дані з ДІСО'!J80/'Коефіцієнти АТО'!$R80,0)</f>
        <v>37</v>
      </c>
      <c r="M80" s="40">
        <f>ROUNDUP('Дані з ДІСО'!K80/'Коефіцієнти АТО'!$R80,0)</f>
        <v>50</v>
      </c>
      <c r="N80" s="40">
        <f>ROUNDUP('Дані з ДІСО'!L80/'Коефіцієнти АТО'!$R80,0)</f>
        <v>10</v>
      </c>
      <c r="O80" s="59">
        <f>(L80*Параметри!$K$32+M80*Параметри!$L$32+N80*Параметри!$M$32)/18</f>
        <v>157.83333333333334</v>
      </c>
      <c r="P80" s="41">
        <f>IF(H80=0,"",'Дані з ДІСО'!Y80/H80)</f>
        <v>0</v>
      </c>
      <c r="Q80" s="29">
        <f>IF(H80=0,"",(1+0.25*P80)*O80*Параметри!$K$51)</f>
        <v>32327.456626065334</v>
      </c>
      <c r="R80" s="29">
        <f>IF(H80=0,"",Q80*'Коефіцієнти АТО'!T80)</f>
        <v>549.56676264311068</v>
      </c>
      <c r="S80" s="29">
        <f>IF(H80=0,"",H80*(1+0.25*P80)*Параметри!$K$66*Параметри!$K$20/1000)</f>
        <v>0</v>
      </c>
      <c r="T80" s="29">
        <f>IF(H80=0,"",H80*(1+0.25*P80)*'Коефіцієнти АТО'!$S80*Параметри!$K$20/1000)</f>
        <v>6007.3519600606442</v>
      </c>
      <c r="U80" s="29">
        <f t="shared" si="12"/>
        <v>38884.375348769092</v>
      </c>
      <c r="V80" s="29">
        <f t="shared" si="13"/>
        <v>38884.375348769092</v>
      </c>
      <c r="W80" s="40">
        <f>ROUNDUP('Дані з ДІСО'!P80/Параметри!$K$24,0)</f>
        <v>0</v>
      </c>
      <c r="X80" s="40">
        <f>ROUNDUP('Дані з ДІСО'!Q80/Параметри!$K$24,0)</f>
        <v>0</v>
      </c>
      <c r="Y80" s="40">
        <f>ROUNDUP('Дані з ДІСО'!R80/Параметри!$K$24,0)</f>
        <v>0</v>
      </c>
      <c r="Z80" s="59">
        <f>(W80*Параметри!$K$33+X80*Параметри!$L$33+Y80*Параметри!$M$33)/18</f>
        <v>0</v>
      </c>
      <c r="AA80" s="41">
        <f>IF(J80=0,0,'Дані з ДІСО'!AA80/J80)</f>
        <v>0</v>
      </c>
      <c r="AB80" s="29">
        <f>(1+0.25*AA80)*Z80*Параметри!$K$51</f>
        <v>0</v>
      </c>
      <c r="AC80" s="29">
        <f>AB80*'Коефіцієнти АТО'!U80</f>
        <v>0</v>
      </c>
      <c r="AD80" s="29">
        <f>J80*(1+0.25*AA80)*Параметри!$K$66*Параметри!$K$20/1000</f>
        <v>0</v>
      </c>
      <c r="AE80" s="29">
        <f>(1+0.25*AA80)*J80*'Коефіцієнти АТО'!S80*Параметри!$K$20/1000</f>
        <v>0</v>
      </c>
      <c r="AF80" s="29">
        <f t="shared" si="9"/>
        <v>0</v>
      </c>
      <c r="AG80" s="29">
        <v>0</v>
      </c>
      <c r="AH80" s="40">
        <v>21</v>
      </c>
      <c r="AI80" s="40">
        <v>0</v>
      </c>
      <c r="AJ80" s="40">
        <f t="shared" si="10"/>
        <v>0</v>
      </c>
      <c r="AK80" s="29">
        <f>(AH80+AI80)*(1+0.25*AJ80)*Параметри!$K$53</f>
        <v>3768.0147896160011</v>
      </c>
      <c r="AL80" s="29">
        <f>ROUNDUP(('Дані з ДІСО'!AU80+'Дані з ДІСО'!AW80)/Параметри!$K$28,0)</f>
        <v>0</v>
      </c>
      <c r="AM80" s="64">
        <f>AL80*Параметри!$M$35/18</f>
        <v>0</v>
      </c>
      <c r="AN80" s="29">
        <f>IF(AL80=0,0,'Дані з ДІСО'!AW80/SUM('Дані з ДІСО'!AU80,'Дані з ДІСО'!AW80))</f>
        <v>0</v>
      </c>
      <c r="AO80" s="29">
        <f>(1+0.25*AN80)*AM80*Параметри!$K$51</f>
        <v>0</v>
      </c>
      <c r="AP80" s="40">
        <f>ROUNDUP(('Дані з ДІСО'!AE80+'Дані не з ДІСО'!E80+'Дані не з ДІСО'!G80)/Параметри!$K$69,0)</f>
        <v>0</v>
      </c>
      <c r="AQ80" s="40">
        <f t="shared" si="14"/>
        <v>0</v>
      </c>
      <c r="AR80" s="40">
        <f>IF(AP80=0,0,('Дані з ДІСО'!AH80+'Дані не з ДІСО'!G80)/('Дані з ДІСО'!AE80+'Дані не з ДІСО'!E80+'Дані не з ДІСО'!G80))</f>
        <v>0</v>
      </c>
      <c r="AS80" s="29">
        <f>AQ80*(1+0.25*AR80)*Параметри!$K$51</f>
        <v>0</v>
      </c>
      <c r="AT80" s="40">
        <f>ROUNDUP('Дані з ДІСО'!AF80/Параметри!$K$70,0)</f>
        <v>0</v>
      </c>
      <c r="AU80" s="40">
        <f t="shared" si="15"/>
        <v>0</v>
      </c>
      <c r="AV80" s="40">
        <f>IF(AT80=0,0,'Дані з ДІСО'!AI80/'Дані з ДІСО'!AF80)</f>
        <v>0</v>
      </c>
      <c r="AW80" s="29">
        <f>AU80*(1+0.25*AV80)*Параметри!$K$51</f>
        <v>0</v>
      </c>
      <c r="AX80" s="40">
        <f>ROUNDUP('Дані з ДІСО'!AR80/Параметри!$K$29,0)</f>
        <v>0</v>
      </c>
      <c r="AY80" s="40">
        <f>ROUNDUP('Дані з ДІСО'!AS80/Параметри!$K$29,0)</f>
        <v>0</v>
      </c>
      <c r="AZ80" s="40">
        <f>ROUNDUP('Дані з ДІСО'!AT80/Параметри!$K$29,0)</f>
        <v>0</v>
      </c>
      <c r="BA80" s="64">
        <f>(AX80*Параметри!$K$32+AY80*Параметри!$L$32+AZ80*Параметри!$M$32)/18</f>
        <v>0</v>
      </c>
      <c r="BB80" s="29">
        <f>(BA80*Параметри!$K$51+SUM('Дані з ДІСО'!AR80:AT80)*Параметри!$K$48*Параметри!$K$20/1000)*Параметри!$K$74</f>
        <v>0</v>
      </c>
      <c r="BC80" s="40">
        <f>ROUNDUP(('Дані не з ДІСО'!I80+'Дані не з ДІСО'!K80)/Параметри!$K$26,0)</f>
        <v>0</v>
      </c>
      <c r="BD80" s="29">
        <f>BC80*Параметри!$M$36/18</f>
        <v>0</v>
      </c>
      <c r="BE80" s="40">
        <f>IF(BC80=0,0,'Дані не з ДІСО'!K80/('Дані не з ДІСО'!I80+'Дані не з ДІСО'!K80))</f>
        <v>0</v>
      </c>
      <c r="BF80" s="29">
        <f>(1+0.25*BE80)*BD80*Параметри!$K$51</f>
        <v>0</v>
      </c>
      <c r="BG80" s="40">
        <f>ROUNDUP('Дані не з ДІСО'!M80/Параметри!$K$27,0)</f>
        <v>0</v>
      </c>
      <c r="BH80" s="40">
        <f>BG80*Параметри!$M$37/18</f>
        <v>0</v>
      </c>
      <c r="BI80" s="29">
        <f>BH80*Параметри!$K$51</f>
        <v>0</v>
      </c>
      <c r="BJ80" s="29">
        <f>'Дані не з ДІСО'!N80*Параметри!$K$76</f>
        <v>0</v>
      </c>
      <c r="BK80" s="40">
        <f>ROUNDUP('Дані з ДІСО'!V80/Параметри!$K$25,0)</f>
        <v>0</v>
      </c>
      <c r="BL80" s="40">
        <f>ROUNDUP('Дані з ДІСО'!W80/Параметри!$K$25,0)</f>
        <v>0</v>
      </c>
      <c r="BM80" s="40">
        <f>ROUNDUP('Дані з ДІСО'!X80/Параметри!$K$25,0)</f>
        <v>0</v>
      </c>
      <c r="BN80" s="40">
        <f>(BK80*Параметри!$K$34+BL80*Параметри!$L$34+BM80*Параметри!$M$34)/18</f>
        <v>0</v>
      </c>
      <c r="BO80" s="40">
        <f>IF(K80=0,0,'Дані з ДІСО'!AC80/K80)</f>
        <v>0</v>
      </c>
      <c r="BP80" s="29">
        <f>(1+0.25*BO80)*BN80*Параметри!$K$51</f>
        <v>0</v>
      </c>
      <c r="BQ80" s="29">
        <f>BP80*'Коефіцієнти АТО'!U80</f>
        <v>0</v>
      </c>
      <c r="BR80" s="29">
        <f>K80*(1+0.25*BO80)*Параметри!$K$66*Параметри!$K$20/1000</f>
        <v>0</v>
      </c>
      <c r="BS80" s="29">
        <f>(1+0.25*BO80)*K80*'Коефіцієнти АТО'!S80*Параметри!$K$20/1000</f>
        <v>0</v>
      </c>
      <c r="BT80" s="29">
        <f t="shared" si="16"/>
        <v>0</v>
      </c>
      <c r="BU80" s="40">
        <f>ROUNDUP('Дані з ДІСО'!AG80/Параметри!$K$71,0)</f>
        <v>0</v>
      </c>
      <c r="BV80" s="40">
        <f t="shared" si="17"/>
        <v>0</v>
      </c>
      <c r="BW80" s="40">
        <f>IF('Дані з ДІСО'!AG80=0,0,'Дані з ДІСО'!AJ80/'Дані з ДІСО'!AG80)</f>
        <v>0</v>
      </c>
      <c r="BX80" s="29">
        <f>BV80*(1+0.25*BW80)*Параметри!$K$51</f>
        <v>0</v>
      </c>
      <c r="BY80" s="29">
        <f>ROUND(IF(Параметри!$K$77="No",CC80,CC80*Параметри!$K$78)+AG80,1)</f>
        <v>38387.199999999997</v>
      </c>
      <c r="BZ80" s="29">
        <f>ROUND(IF(Параметри!$K$77="No",BF80,BF80*Параметри!$K$78),1)</f>
        <v>0</v>
      </c>
      <c r="CA80" s="29">
        <f>ROUND(IF(Параметри!$K$77="No",BI80,BI80*Параметри!$K$78),1)</f>
        <v>0</v>
      </c>
      <c r="CB80" s="29">
        <f>ROUND(IF(Параметри!$K$77="No",BJ80,BJ80*Параметри!$K$78),1)</f>
        <v>0</v>
      </c>
      <c r="CC80" s="29">
        <f t="shared" si="11"/>
        <v>42652.39013838509</v>
      </c>
    </row>
    <row r="81" spans="1:81">
      <c r="A81" s="9">
        <v>80</v>
      </c>
      <c r="B81" s="9" t="s">
        <v>3148</v>
      </c>
      <c r="C81" s="9" t="s">
        <v>3148</v>
      </c>
      <c r="D81" s="9" t="s">
        <v>3214</v>
      </c>
      <c r="E81" s="9" t="s">
        <v>24</v>
      </c>
      <c r="F81" s="9" t="s">
        <v>3229</v>
      </c>
      <c r="G81" s="9" t="s">
        <v>186</v>
      </c>
      <c r="H81" s="29">
        <f>SUM('Дані з ДІСО'!J81:L81)</f>
        <v>1134.5</v>
      </c>
      <c r="I81" s="29">
        <f>SUM('Дані з ДІСО'!G81:I81)</f>
        <v>92</v>
      </c>
      <c r="J81" s="29">
        <f>SUM('Дані з ДІСО'!P81:R81)</f>
        <v>0</v>
      </c>
      <c r="K81" s="29">
        <f>SUM('Дані з ДІСО'!V81:X81)</f>
        <v>0</v>
      </c>
      <c r="L81" s="40">
        <f>ROUNDUP('Дані з ДІСО'!J81/'Коефіцієнти АТО'!$R81,0)</f>
        <v>33</v>
      </c>
      <c r="M81" s="40">
        <f>ROUNDUP('Дані з ДІСО'!K81/'Коефіцієнти АТО'!$R81,0)</f>
        <v>46</v>
      </c>
      <c r="N81" s="40">
        <f>ROUNDUP('Дані з ДІСО'!L81/'Коефіцієнти АТО'!$R81,0)</f>
        <v>13</v>
      </c>
      <c r="O81" s="59">
        <f>(L81*Параметри!$K$32+M81*Параметри!$L$32+N81*Параметри!$M$32)/18</f>
        <v>151.37222222222221</v>
      </c>
      <c r="P81" s="41">
        <f>IF(H81=0,"",'Дані з ДІСО'!Y81/H81)</f>
        <v>0</v>
      </c>
      <c r="Q81" s="29">
        <f>IF(H81=0,"",(1+0.25*P81)*O81*Параметри!$K$51)</f>
        <v>31004.090485406618</v>
      </c>
      <c r="R81" s="29">
        <f>IF(H81=0,"",Q81*'Коефіцієнти АТО'!T81)</f>
        <v>527.06953825191249</v>
      </c>
      <c r="S81" s="29">
        <f>IF(H81=0,"",H81*(1+0.25*P81)*Параметри!$K$66*Параметри!$K$20/1000)</f>
        <v>0</v>
      </c>
      <c r="T81" s="29">
        <f>IF(H81=0,"",H81*(1+0.25*P81)*'Коефіцієнти АТО'!$S81*Параметри!$K$20/1000)</f>
        <v>5722.3684287899259</v>
      </c>
      <c r="U81" s="29">
        <f t="shared" si="12"/>
        <v>37253.528452448452</v>
      </c>
      <c r="V81" s="29">
        <f t="shared" si="13"/>
        <v>37253.528452448452</v>
      </c>
      <c r="W81" s="40">
        <f>ROUNDUP('Дані з ДІСО'!P81/Параметри!$K$24,0)</f>
        <v>0</v>
      </c>
      <c r="X81" s="40">
        <f>ROUNDUP('Дані з ДІСО'!Q81/Параметри!$K$24,0)</f>
        <v>0</v>
      </c>
      <c r="Y81" s="40">
        <f>ROUNDUP('Дані з ДІСО'!R81/Параметри!$K$24,0)</f>
        <v>0</v>
      </c>
      <c r="Z81" s="59">
        <f>(W81*Параметри!$K$33+X81*Параметри!$L$33+Y81*Параметри!$M$33)/18</f>
        <v>0</v>
      </c>
      <c r="AA81" s="41">
        <f>IF(J81=0,0,'Дані з ДІСО'!AA81/J81)</f>
        <v>0</v>
      </c>
      <c r="AB81" s="29">
        <f>(1+0.25*AA81)*Z81*Параметри!$K$51</f>
        <v>0</v>
      </c>
      <c r="AC81" s="29">
        <f>AB81*'Коефіцієнти АТО'!U81</f>
        <v>0</v>
      </c>
      <c r="AD81" s="29">
        <f>J81*(1+0.25*AA81)*Параметри!$K$66*Параметри!$K$20/1000</f>
        <v>0</v>
      </c>
      <c r="AE81" s="29">
        <f>(1+0.25*AA81)*J81*'Коефіцієнти АТО'!S81*Параметри!$K$20/1000</f>
        <v>0</v>
      </c>
      <c r="AF81" s="29">
        <f t="shared" si="9"/>
        <v>0</v>
      </c>
      <c r="AG81" s="29">
        <v>0</v>
      </c>
      <c r="AH81" s="40">
        <v>9</v>
      </c>
      <c r="AI81" s="40">
        <v>0</v>
      </c>
      <c r="AJ81" s="40">
        <f t="shared" si="10"/>
        <v>0</v>
      </c>
      <c r="AK81" s="29">
        <f>(AH81+AI81)*(1+0.25*AJ81)*Параметри!$K$53</f>
        <v>1614.8634812640005</v>
      </c>
      <c r="AL81" s="29">
        <f>ROUNDUP(('Дані з ДІСО'!AU81+'Дані з ДІСО'!AW81)/Параметри!$K$28,0)</f>
        <v>0</v>
      </c>
      <c r="AM81" s="64">
        <f>AL81*Параметри!$M$35/18</f>
        <v>0</v>
      </c>
      <c r="AN81" s="29">
        <f>IF(AL81=0,0,'Дані з ДІСО'!AW81/SUM('Дані з ДІСО'!AU81,'Дані з ДІСО'!AW81))</f>
        <v>0</v>
      </c>
      <c r="AO81" s="29">
        <f>(1+0.25*AN81)*AM81*Параметри!$K$51</f>
        <v>0</v>
      </c>
      <c r="AP81" s="40">
        <f>ROUNDUP(('Дані з ДІСО'!AE81+'Дані не з ДІСО'!E81+'Дані не з ДІСО'!G81)/Параметри!$K$69,0)</f>
        <v>0</v>
      </c>
      <c r="AQ81" s="40">
        <f t="shared" si="14"/>
        <v>0</v>
      </c>
      <c r="AR81" s="40">
        <f>IF(AP81=0,0,('Дані з ДІСО'!AH81+'Дані не з ДІСО'!G81)/('Дані з ДІСО'!AE81+'Дані не з ДІСО'!E81+'Дані не з ДІСО'!G81))</f>
        <v>0</v>
      </c>
      <c r="AS81" s="29">
        <f>AQ81*(1+0.25*AR81)*Параметри!$K$51</f>
        <v>0</v>
      </c>
      <c r="AT81" s="40">
        <f>ROUNDUP('Дані з ДІСО'!AF81/Параметри!$K$70,0)</f>
        <v>0</v>
      </c>
      <c r="AU81" s="40">
        <f t="shared" si="15"/>
        <v>0</v>
      </c>
      <c r="AV81" s="40">
        <f>IF(AT81=0,0,'Дані з ДІСО'!AI81/'Дані з ДІСО'!AF81)</f>
        <v>0</v>
      </c>
      <c r="AW81" s="29">
        <f>AU81*(1+0.25*AV81)*Параметри!$K$51</f>
        <v>0</v>
      </c>
      <c r="AX81" s="40">
        <f>ROUNDUP('Дані з ДІСО'!AR81/Параметри!$K$29,0)</f>
        <v>0</v>
      </c>
      <c r="AY81" s="40">
        <f>ROUNDUP('Дані з ДІСО'!AS81/Параметри!$K$29,0)</f>
        <v>0</v>
      </c>
      <c r="AZ81" s="40">
        <f>ROUNDUP('Дані з ДІСО'!AT81/Параметри!$K$29,0)</f>
        <v>0</v>
      </c>
      <c r="BA81" s="64">
        <f>(AX81*Параметри!$K$32+AY81*Параметри!$L$32+AZ81*Параметри!$M$32)/18</f>
        <v>0</v>
      </c>
      <c r="BB81" s="29">
        <f>(BA81*Параметри!$K$51+SUM('Дані з ДІСО'!AR81:AT81)*Параметри!$K$48*Параметри!$K$20/1000)*Параметри!$K$74</f>
        <v>0</v>
      </c>
      <c r="BC81" s="40">
        <f>ROUNDUP(('Дані не з ДІСО'!I81+'Дані не з ДІСО'!K81)/Параметри!$K$26,0)</f>
        <v>0</v>
      </c>
      <c r="BD81" s="29">
        <f>BC81*Параметри!$M$36/18</f>
        <v>0</v>
      </c>
      <c r="BE81" s="40">
        <f>IF(BC81=0,0,'Дані не з ДІСО'!K81/('Дані не з ДІСО'!I81+'Дані не з ДІСО'!K81))</f>
        <v>0</v>
      </c>
      <c r="BF81" s="29">
        <f>(1+0.25*BE81)*BD81*Параметри!$K$51</f>
        <v>0</v>
      </c>
      <c r="BG81" s="40">
        <f>ROUNDUP('Дані не з ДІСО'!M81/Параметри!$K$27,0)</f>
        <v>0</v>
      </c>
      <c r="BH81" s="40">
        <f>BG81*Параметри!$M$37/18</f>
        <v>0</v>
      </c>
      <c r="BI81" s="29">
        <f>BH81*Параметри!$K$51</f>
        <v>0</v>
      </c>
      <c r="BJ81" s="29">
        <f>'Дані не з ДІСО'!N81*Параметри!$K$76</f>
        <v>0</v>
      </c>
      <c r="BK81" s="40">
        <f>ROUNDUP('Дані з ДІСО'!V81/Параметри!$K$25,0)</f>
        <v>0</v>
      </c>
      <c r="BL81" s="40">
        <f>ROUNDUP('Дані з ДІСО'!W81/Параметри!$K$25,0)</f>
        <v>0</v>
      </c>
      <c r="BM81" s="40">
        <f>ROUNDUP('Дані з ДІСО'!X81/Параметри!$K$25,0)</f>
        <v>0</v>
      </c>
      <c r="BN81" s="40">
        <f>(BK81*Параметри!$K$34+BL81*Параметри!$L$34+BM81*Параметри!$M$34)/18</f>
        <v>0</v>
      </c>
      <c r="BO81" s="40">
        <f>IF(K81=0,0,'Дані з ДІСО'!AC81/K81)</f>
        <v>0</v>
      </c>
      <c r="BP81" s="29">
        <f>(1+0.25*BO81)*BN81*Параметри!$K$51</f>
        <v>0</v>
      </c>
      <c r="BQ81" s="29">
        <f>BP81*'Коефіцієнти АТО'!U81</f>
        <v>0</v>
      </c>
      <c r="BR81" s="29">
        <f>K81*(1+0.25*BO81)*Параметри!$K$66*Параметри!$K$20/1000</f>
        <v>0</v>
      </c>
      <c r="BS81" s="29">
        <f>(1+0.25*BO81)*K81*'Коефіцієнти АТО'!S81*Параметри!$K$20/1000</f>
        <v>0</v>
      </c>
      <c r="BT81" s="29">
        <f t="shared" si="16"/>
        <v>0</v>
      </c>
      <c r="BU81" s="40">
        <f>ROUNDUP('Дані з ДІСО'!AG81/Параметри!$K$71,0)</f>
        <v>0</v>
      </c>
      <c r="BV81" s="40">
        <f t="shared" si="17"/>
        <v>0</v>
      </c>
      <c r="BW81" s="40">
        <f>IF('Дані з ДІСО'!AG81=0,0,'Дані з ДІСО'!AJ81/'Дані з ДІСО'!AG81)</f>
        <v>0</v>
      </c>
      <c r="BX81" s="29">
        <f>BV81*(1+0.25*BW81)*Параметри!$K$51</f>
        <v>0</v>
      </c>
      <c r="BY81" s="29">
        <f>ROUND(IF(Параметри!$K$77="No",CC81,CC81*Параметри!$K$78)+AG81,1)</f>
        <v>34981.599999999999</v>
      </c>
      <c r="BZ81" s="29">
        <f>ROUND(IF(Параметри!$K$77="No",BF81,BF81*Параметри!$K$78),1)</f>
        <v>0</v>
      </c>
      <c r="CA81" s="29">
        <f>ROUND(IF(Параметри!$K$77="No",BI81,BI81*Параметри!$K$78),1)</f>
        <v>0</v>
      </c>
      <c r="CB81" s="29">
        <f>ROUND(IF(Параметри!$K$77="No",BJ81,BJ81*Параметри!$K$78),1)</f>
        <v>0</v>
      </c>
      <c r="CC81" s="29">
        <f t="shared" si="11"/>
        <v>38868.391933712453</v>
      </c>
    </row>
    <row r="82" spans="1:81">
      <c r="A82" s="9">
        <v>81</v>
      </c>
      <c r="B82" s="9" t="s">
        <v>3148</v>
      </c>
      <c r="C82" s="9" t="s">
        <v>3148</v>
      </c>
      <c r="D82" s="9" t="s">
        <v>3214</v>
      </c>
      <c r="E82" s="9" t="s">
        <v>24</v>
      </c>
      <c r="F82" s="9" t="s">
        <v>3230</v>
      </c>
      <c r="G82" s="9" t="s">
        <v>188</v>
      </c>
      <c r="H82" s="29">
        <f>SUM('Дані з ДІСО'!J82:L82)</f>
        <v>1667</v>
      </c>
      <c r="I82" s="29">
        <f>SUM('Дані з ДІСО'!G82:I82)</f>
        <v>93</v>
      </c>
      <c r="J82" s="29">
        <f>SUM('Дані з ДІСО'!P82:R82)</f>
        <v>0</v>
      </c>
      <c r="K82" s="29">
        <f>SUM('Дані з ДІСО'!V82:X82)</f>
        <v>0</v>
      </c>
      <c r="L82" s="40">
        <f>ROUNDUP('Дані з ДІСО'!J82/'Коефіцієнти АТО'!$R82,0)</f>
        <v>41</v>
      </c>
      <c r="M82" s="40">
        <f>ROUNDUP('Дані з ДІСО'!K82/'Коефіцієнти АТО'!$R82,0)</f>
        <v>52</v>
      </c>
      <c r="N82" s="40">
        <f>ROUNDUP('Дані з ДІСО'!L82/'Коефіцієнти АТО'!$R82,0)</f>
        <v>16</v>
      </c>
      <c r="O82" s="59">
        <f>(L82*Параметри!$K$32+M82*Параметри!$L$32+N82*Параметри!$M$32)/18</f>
        <v>178.41111111111113</v>
      </c>
      <c r="P82" s="41">
        <f>IF(H82=0,"",'Дані з ДІСО'!Y82/H82)</f>
        <v>0</v>
      </c>
      <c r="Q82" s="29">
        <f>IF(H82=0,"",(1+0.25*P82)*O82*Параметри!$K$51)</f>
        <v>36542.20141110391</v>
      </c>
      <c r="R82" s="29">
        <f>IF(H82=0,"",Q82*'Коефіцієнти АТО'!T82)</f>
        <v>621.21742398876654</v>
      </c>
      <c r="S82" s="29">
        <f>IF(H82=0,"",H82*(1+0.25*P82)*Параметри!$K$66*Параметри!$K$20/1000)</f>
        <v>0</v>
      </c>
      <c r="T82" s="29">
        <f>IF(H82=0,"",H82*(1+0.25*P82)*'Коефіцієнти АТО'!$S82*Параметри!$K$20/1000)</f>
        <v>8408.2751615626312</v>
      </c>
      <c r="U82" s="29">
        <f t="shared" si="12"/>
        <v>45571.693996655311</v>
      </c>
      <c r="V82" s="29">
        <f t="shared" si="13"/>
        <v>45571.693996655311</v>
      </c>
      <c r="W82" s="40">
        <f>ROUNDUP('Дані з ДІСО'!P82/Параметри!$K$24,0)</f>
        <v>0</v>
      </c>
      <c r="X82" s="40">
        <f>ROUNDUP('Дані з ДІСО'!Q82/Параметри!$K$24,0)</f>
        <v>0</v>
      </c>
      <c r="Y82" s="40">
        <f>ROUNDUP('Дані з ДІСО'!R82/Параметри!$K$24,0)</f>
        <v>0</v>
      </c>
      <c r="Z82" s="59">
        <f>(W82*Параметри!$K$33+X82*Параметри!$L$33+Y82*Параметри!$M$33)/18</f>
        <v>0</v>
      </c>
      <c r="AA82" s="41">
        <f>IF(J82=0,0,'Дані з ДІСО'!AA82/J82)</f>
        <v>0</v>
      </c>
      <c r="AB82" s="29">
        <f>(1+0.25*AA82)*Z82*Параметри!$K$51</f>
        <v>0</v>
      </c>
      <c r="AC82" s="29">
        <f>AB82*'Коефіцієнти АТО'!U82</f>
        <v>0</v>
      </c>
      <c r="AD82" s="29">
        <f>J82*(1+0.25*AA82)*Параметри!$K$66*Параметри!$K$20/1000</f>
        <v>0</v>
      </c>
      <c r="AE82" s="29">
        <f>(1+0.25*AA82)*J82*'Коефіцієнти АТО'!S82*Параметри!$K$20/1000</f>
        <v>0</v>
      </c>
      <c r="AF82" s="29">
        <f t="shared" si="9"/>
        <v>0</v>
      </c>
      <c r="AG82" s="29">
        <v>0</v>
      </c>
      <c r="AH82" s="40">
        <v>16</v>
      </c>
      <c r="AI82" s="40">
        <v>0</v>
      </c>
      <c r="AJ82" s="40">
        <f t="shared" si="10"/>
        <v>0</v>
      </c>
      <c r="AK82" s="29">
        <f>(AH82+AI82)*(1+0.25*AJ82)*Параметри!$K$53</f>
        <v>2870.8684111360008</v>
      </c>
      <c r="AL82" s="29">
        <f>ROUNDUP(('Дані з ДІСО'!AU82+'Дані з ДІСО'!AW82)/Параметри!$K$28,0)</f>
        <v>0</v>
      </c>
      <c r="AM82" s="64">
        <f>AL82*Параметри!$M$35/18</f>
        <v>0</v>
      </c>
      <c r="AN82" s="29">
        <f>IF(AL82=0,0,'Дані з ДІСО'!AW82/SUM('Дані з ДІСО'!AU82,'Дані з ДІСО'!AW82))</f>
        <v>0</v>
      </c>
      <c r="AO82" s="29">
        <f>(1+0.25*AN82)*AM82*Параметри!$K$51</f>
        <v>0</v>
      </c>
      <c r="AP82" s="40">
        <f>ROUNDUP(('Дані з ДІСО'!AE82+'Дані не з ДІСО'!E82+'Дані не з ДІСО'!G82)/Параметри!$K$69,0)</f>
        <v>0</v>
      </c>
      <c r="AQ82" s="40">
        <f t="shared" si="14"/>
        <v>0</v>
      </c>
      <c r="AR82" s="40">
        <f>IF(AP82=0,0,('Дані з ДІСО'!AH82+'Дані не з ДІСО'!G82)/('Дані з ДІСО'!AE82+'Дані не з ДІСО'!E82+'Дані не з ДІСО'!G82))</f>
        <v>0</v>
      </c>
      <c r="AS82" s="29">
        <f>AQ82*(1+0.25*AR82)*Параметри!$K$51</f>
        <v>0</v>
      </c>
      <c r="AT82" s="40">
        <f>ROUNDUP('Дані з ДІСО'!AF82/Параметри!$K$70,0)</f>
        <v>0</v>
      </c>
      <c r="AU82" s="40">
        <f t="shared" si="15"/>
        <v>0</v>
      </c>
      <c r="AV82" s="40">
        <f>IF(AT82=0,0,'Дані з ДІСО'!AI82/'Дані з ДІСО'!AF82)</f>
        <v>0</v>
      </c>
      <c r="AW82" s="29">
        <f>AU82*(1+0.25*AV82)*Параметри!$K$51</f>
        <v>0</v>
      </c>
      <c r="AX82" s="40">
        <f>ROUNDUP('Дані з ДІСО'!AR82/Параметри!$K$29,0)</f>
        <v>0</v>
      </c>
      <c r="AY82" s="40">
        <f>ROUNDUP('Дані з ДІСО'!AS82/Параметри!$K$29,0)</f>
        <v>0</v>
      </c>
      <c r="AZ82" s="40">
        <f>ROUNDUP('Дані з ДІСО'!AT82/Параметри!$K$29,0)</f>
        <v>0</v>
      </c>
      <c r="BA82" s="64">
        <f>(AX82*Параметри!$K$32+AY82*Параметри!$L$32+AZ82*Параметри!$M$32)/18</f>
        <v>0</v>
      </c>
      <c r="BB82" s="29">
        <f>(BA82*Параметри!$K$51+SUM('Дані з ДІСО'!AR82:AT82)*Параметри!$K$48*Параметри!$K$20/1000)*Параметри!$K$74</f>
        <v>0</v>
      </c>
      <c r="BC82" s="40">
        <f>ROUNDUP(('Дані не з ДІСО'!I82+'Дані не з ДІСО'!K82)/Параметри!$K$26,0)</f>
        <v>0</v>
      </c>
      <c r="BD82" s="29">
        <f>BC82*Параметри!$M$36/18</f>
        <v>0</v>
      </c>
      <c r="BE82" s="40">
        <f>IF(BC82=0,0,'Дані не з ДІСО'!K82/('Дані не з ДІСО'!I82+'Дані не з ДІСО'!K82))</f>
        <v>0</v>
      </c>
      <c r="BF82" s="29">
        <f>(1+0.25*BE82)*BD82*Параметри!$K$51</f>
        <v>0</v>
      </c>
      <c r="BG82" s="40">
        <f>ROUNDUP('Дані не з ДІСО'!M82/Параметри!$K$27,0)</f>
        <v>0</v>
      </c>
      <c r="BH82" s="40">
        <f>BG82*Параметри!$M$37/18</f>
        <v>0</v>
      </c>
      <c r="BI82" s="29">
        <f>BH82*Параметри!$K$51</f>
        <v>0</v>
      </c>
      <c r="BJ82" s="29">
        <f>'Дані не з ДІСО'!N82*Параметри!$K$76</f>
        <v>0</v>
      </c>
      <c r="BK82" s="40">
        <f>ROUNDUP('Дані з ДІСО'!V82/Параметри!$K$25,0)</f>
        <v>0</v>
      </c>
      <c r="BL82" s="40">
        <f>ROUNDUP('Дані з ДІСО'!W82/Параметри!$K$25,0)</f>
        <v>0</v>
      </c>
      <c r="BM82" s="40">
        <f>ROUNDUP('Дані з ДІСО'!X82/Параметри!$K$25,0)</f>
        <v>0</v>
      </c>
      <c r="BN82" s="40">
        <f>(BK82*Параметри!$K$34+BL82*Параметри!$L$34+BM82*Параметри!$M$34)/18</f>
        <v>0</v>
      </c>
      <c r="BO82" s="40">
        <f>IF(K82=0,0,'Дані з ДІСО'!AC82/K82)</f>
        <v>0</v>
      </c>
      <c r="BP82" s="29">
        <f>(1+0.25*BO82)*BN82*Параметри!$K$51</f>
        <v>0</v>
      </c>
      <c r="BQ82" s="29">
        <f>BP82*'Коефіцієнти АТО'!U82</f>
        <v>0</v>
      </c>
      <c r="BR82" s="29">
        <f>K82*(1+0.25*BO82)*Параметри!$K$66*Параметри!$K$20/1000</f>
        <v>0</v>
      </c>
      <c r="BS82" s="29">
        <f>(1+0.25*BO82)*K82*'Коефіцієнти АТО'!S82*Параметри!$K$20/1000</f>
        <v>0</v>
      </c>
      <c r="BT82" s="29">
        <f t="shared" si="16"/>
        <v>0</v>
      </c>
      <c r="BU82" s="40">
        <f>ROUNDUP('Дані з ДІСО'!AG82/Параметри!$K$71,0)</f>
        <v>0</v>
      </c>
      <c r="BV82" s="40">
        <f t="shared" si="17"/>
        <v>0</v>
      </c>
      <c r="BW82" s="40">
        <f>IF('Дані з ДІСО'!AG82=0,0,'Дані з ДІСО'!AJ82/'Дані з ДІСО'!AG82)</f>
        <v>0</v>
      </c>
      <c r="BX82" s="29">
        <f>BV82*(1+0.25*BW82)*Параметри!$K$51</f>
        <v>0</v>
      </c>
      <c r="BY82" s="29">
        <f>ROUND(IF(Параметри!$K$77="No",CC82,CC82*Параметри!$K$78)+AG82,1)</f>
        <v>43598.3</v>
      </c>
      <c r="BZ82" s="29">
        <f>ROUND(IF(Параметри!$K$77="No",BF82,BF82*Параметри!$K$78),1)</f>
        <v>0</v>
      </c>
      <c r="CA82" s="29">
        <f>ROUND(IF(Параметри!$K$77="No",BI82,BI82*Параметри!$K$78),1)</f>
        <v>0</v>
      </c>
      <c r="CB82" s="29">
        <f>ROUND(IF(Параметри!$K$77="No",BJ82,BJ82*Параметри!$K$78),1)</f>
        <v>0</v>
      </c>
      <c r="CC82" s="29">
        <f t="shared" si="11"/>
        <v>48442.562407791309</v>
      </c>
    </row>
    <row r="83" spans="1:81">
      <c r="A83" s="9">
        <v>82</v>
      </c>
      <c r="B83" s="9" t="s">
        <v>3148</v>
      </c>
      <c r="C83" s="9" t="s">
        <v>3148</v>
      </c>
      <c r="D83" s="9" t="s">
        <v>3214</v>
      </c>
      <c r="E83" s="9" t="s">
        <v>24</v>
      </c>
      <c r="F83" s="9" t="s">
        <v>3231</v>
      </c>
      <c r="G83" s="9" t="s">
        <v>190</v>
      </c>
      <c r="H83" s="29">
        <f>SUM('Дані з ДІСО'!J83:L83)</f>
        <v>890</v>
      </c>
      <c r="I83" s="29">
        <f>SUM('Дані з ДІСО'!G83:I83)</f>
        <v>51</v>
      </c>
      <c r="J83" s="29">
        <f>SUM('Дані з ДІСО'!P83:R83)</f>
        <v>0</v>
      </c>
      <c r="K83" s="29">
        <f>SUM('Дані з ДІСО'!V83:X83)</f>
        <v>0</v>
      </c>
      <c r="L83" s="40">
        <f>ROUNDUP('Дані з ДІСО'!J83/'Коефіцієнти АТО'!$R83,0)</f>
        <v>21</v>
      </c>
      <c r="M83" s="40">
        <f>ROUNDUP('Дані з ДІСО'!K83/'Коефіцієнти АТО'!$R83,0)</f>
        <v>30</v>
      </c>
      <c r="N83" s="40">
        <f>ROUNDUP('Дані з ДІСО'!L83/'Коефіцієнти АТО'!$R83,0)</f>
        <v>14</v>
      </c>
      <c r="O83" s="59">
        <f>(L83*Параметри!$K$32+M83*Параметри!$L$32+N83*Параметри!$M$32)/18</f>
        <v>108.94444444444444</v>
      </c>
      <c r="P83" s="41">
        <f>IF(H83=0,"",'Дані з ДІСО'!Y83/H83)</f>
        <v>0</v>
      </c>
      <c r="Q83" s="29">
        <f>IF(H83=0,"",(1+0.25*P83)*O83*Параметри!$K$51)</f>
        <v>22314.024091416442</v>
      </c>
      <c r="R83" s="29">
        <f>IF(H83=0,"",Q83*'Коефіцієнти АТО'!T83)</f>
        <v>379.33840955407953</v>
      </c>
      <c r="S83" s="29">
        <f>IF(H83=0,"",H83*(1+0.25*P83)*Параметри!$K$66*Параметри!$K$20/1000)</f>
        <v>0</v>
      </c>
      <c r="T83" s="29">
        <f>IF(H83=0,"",H83*(1+0.25*P83)*'Коефіцієнти АТО'!$S83*Параметри!$K$20/1000)</f>
        <v>4489.1211120520347</v>
      </c>
      <c r="U83" s="29">
        <f t="shared" si="12"/>
        <v>27182.483613022556</v>
      </c>
      <c r="V83" s="29">
        <f t="shared" si="13"/>
        <v>27182.483613022556</v>
      </c>
      <c r="W83" s="40">
        <f>ROUNDUP('Дані з ДІСО'!P83/Параметри!$K$24,0)</f>
        <v>0</v>
      </c>
      <c r="X83" s="40">
        <f>ROUNDUP('Дані з ДІСО'!Q83/Параметри!$K$24,0)</f>
        <v>0</v>
      </c>
      <c r="Y83" s="40">
        <f>ROUNDUP('Дані з ДІСО'!R83/Параметри!$K$24,0)</f>
        <v>0</v>
      </c>
      <c r="Z83" s="59">
        <f>(W83*Параметри!$K$33+X83*Параметри!$L$33+Y83*Параметри!$M$33)/18</f>
        <v>0</v>
      </c>
      <c r="AA83" s="41">
        <f>IF(J83=0,0,'Дані з ДІСО'!AA83/J83)</f>
        <v>0</v>
      </c>
      <c r="AB83" s="29">
        <f>(1+0.25*AA83)*Z83*Параметри!$K$51</f>
        <v>0</v>
      </c>
      <c r="AC83" s="29">
        <f>AB83*'Коефіцієнти АТО'!U83</f>
        <v>0</v>
      </c>
      <c r="AD83" s="29">
        <f>J83*(1+0.25*AA83)*Параметри!$K$66*Параметри!$K$20/1000</f>
        <v>0</v>
      </c>
      <c r="AE83" s="29">
        <f>(1+0.25*AA83)*J83*'Коефіцієнти АТО'!S83*Параметри!$K$20/1000</f>
        <v>0</v>
      </c>
      <c r="AF83" s="29">
        <f t="shared" si="9"/>
        <v>0</v>
      </c>
      <c r="AG83" s="29">
        <v>0</v>
      </c>
      <c r="AH83" s="40">
        <v>7</v>
      </c>
      <c r="AI83" s="40">
        <v>0</v>
      </c>
      <c r="AJ83" s="40">
        <f t="shared" si="10"/>
        <v>0</v>
      </c>
      <c r="AK83" s="29">
        <f>(AH83+AI83)*(1+0.25*AJ83)*Параметри!$K$53</f>
        <v>1256.0049298720003</v>
      </c>
      <c r="AL83" s="29">
        <f>ROUNDUP(('Дані з ДІСО'!AU83+'Дані з ДІСО'!AW83)/Параметри!$K$28,0)</f>
        <v>0</v>
      </c>
      <c r="AM83" s="64">
        <f>AL83*Параметри!$M$35/18</f>
        <v>0</v>
      </c>
      <c r="AN83" s="29">
        <f>IF(AL83=0,0,'Дані з ДІСО'!AW83/SUM('Дані з ДІСО'!AU83,'Дані з ДІСО'!AW83))</f>
        <v>0</v>
      </c>
      <c r="AO83" s="29">
        <f>(1+0.25*AN83)*AM83*Параметри!$K$51</f>
        <v>0</v>
      </c>
      <c r="AP83" s="40">
        <f>ROUNDUP(('Дані з ДІСО'!AE83+'Дані не з ДІСО'!E83+'Дані не з ДІСО'!G83)/Параметри!$K$69,0)</f>
        <v>0</v>
      </c>
      <c r="AQ83" s="40">
        <f t="shared" si="14"/>
        <v>0</v>
      </c>
      <c r="AR83" s="40">
        <f>IF(AP83=0,0,('Дані з ДІСО'!AH83+'Дані не з ДІСО'!G83)/('Дані з ДІСО'!AE83+'Дані не з ДІСО'!E83+'Дані не з ДІСО'!G83))</f>
        <v>0</v>
      </c>
      <c r="AS83" s="29">
        <f>AQ83*(1+0.25*AR83)*Параметри!$K$51</f>
        <v>0</v>
      </c>
      <c r="AT83" s="40">
        <f>ROUNDUP('Дані з ДІСО'!AF83/Параметри!$K$70,0)</f>
        <v>0</v>
      </c>
      <c r="AU83" s="40">
        <f t="shared" si="15"/>
        <v>0</v>
      </c>
      <c r="AV83" s="40">
        <f>IF(AT83=0,0,'Дані з ДІСО'!AI83/'Дані з ДІСО'!AF83)</f>
        <v>0</v>
      </c>
      <c r="AW83" s="29">
        <f>AU83*(1+0.25*AV83)*Параметри!$K$51</f>
        <v>0</v>
      </c>
      <c r="AX83" s="40">
        <f>ROUNDUP('Дані з ДІСО'!AR83/Параметри!$K$29,0)</f>
        <v>0</v>
      </c>
      <c r="AY83" s="40">
        <f>ROUNDUP('Дані з ДІСО'!AS83/Параметри!$K$29,0)</f>
        <v>0</v>
      </c>
      <c r="AZ83" s="40">
        <f>ROUNDUP('Дані з ДІСО'!AT83/Параметри!$K$29,0)</f>
        <v>0</v>
      </c>
      <c r="BA83" s="64">
        <f>(AX83*Параметри!$K$32+AY83*Параметри!$L$32+AZ83*Параметри!$M$32)/18</f>
        <v>0</v>
      </c>
      <c r="BB83" s="29">
        <f>(BA83*Параметри!$K$51+SUM('Дані з ДІСО'!AR83:AT83)*Параметри!$K$48*Параметри!$K$20/1000)*Параметри!$K$74</f>
        <v>0</v>
      </c>
      <c r="BC83" s="40">
        <f>ROUNDUP(('Дані не з ДІСО'!I83+'Дані не з ДІСО'!K83)/Параметри!$K$26,0)</f>
        <v>0</v>
      </c>
      <c r="BD83" s="29">
        <f>BC83*Параметри!$M$36/18</f>
        <v>0</v>
      </c>
      <c r="BE83" s="40">
        <f>IF(BC83=0,0,'Дані не з ДІСО'!K83/('Дані не з ДІСО'!I83+'Дані не з ДІСО'!K83))</f>
        <v>0</v>
      </c>
      <c r="BF83" s="29">
        <f>(1+0.25*BE83)*BD83*Параметри!$K$51</f>
        <v>0</v>
      </c>
      <c r="BG83" s="40">
        <f>ROUNDUP('Дані не з ДІСО'!M83/Параметри!$K$27,0)</f>
        <v>0</v>
      </c>
      <c r="BH83" s="40">
        <f>BG83*Параметри!$M$37/18</f>
        <v>0</v>
      </c>
      <c r="BI83" s="29">
        <f>BH83*Параметри!$K$51</f>
        <v>0</v>
      </c>
      <c r="BJ83" s="29">
        <f>'Дані не з ДІСО'!N83*Параметри!$K$76</f>
        <v>0</v>
      </c>
      <c r="BK83" s="40">
        <f>ROUNDUP('Дані з ДІСО'!V83/Параметри!$K$25,0)</f>
        <v>0</v>
      </c>
      <c r="BL83" s="40">
        <f>ROUNDUP('Дані з ДІСО'!W83/Параметри!$K$25,0)</f>
        <v>0</v>
      </c>
      <c r="BM83" s="40">
        <f>ROUNDUP('Дані з ДІСО'!X83/Параметри!$K$25,0)</f>
        <v>0</v>
      </c>
      <c r="BN83" s="40">
        <f>(BK83*Параметри!$K$34+BL83*Параметри!$L$34+BM83*Параметри!$M$34)/18</f>
        <v>0</v>
      </c>
      <c r="BO83" s="40">
        <f>IF(K83=0,0,'Дані з ДІСО'!AC83/K83)</f>
        <v>0</v>
      </c>
      <c r="BP83" s="29">
        <f>(1+0.25*BO83)*BN83*Параметри!$K$51</f>
        <v>0</v>
      </c>
      <c r="BQ83" s="29">
        <f>BP83*'Коефіцієнти АТО'!U83</f>
        <v>0</v>
      </c>
      <c r="BR83" s="29">
        <f>K83*(1+0.25*BO83)*Параметри!$K$66*Параметри!$K$20/1000</f>
        <v>0</v>
      </c>
      <c r="BS83" s="29">
        <f>(1+0.25*BO83)*K83*'Коефіцієнти АТО'!S83*Параметри!$K$20/1000</f>
        <v>0</v>
      </c>
      <c r="BT83" s="29">
        <f t="shared" si="16"/>
        <v>0</v>
      </c>
      <c r="BU83" s="40">
        <f>ROUNDUP('Дані з ДІСО'!AG83/Параметри!$K$71,0)</f>
        <v>0</v>
      </c>
      <c r="BV83" s="40">
        <f t="shared" si="17"/>
        <v>0</v>
      </c>
      <c r="BW83" s="40">
        <f>IF('Дані з ДІСО'!AG83=0,0,'Дані з ДІСО'!AJ83/'Дані з ДІСО'!AG83)</f>
        <v>0</v>
      </c>
      <c r="BX83" s="29">
        <f>BV83*(1+0.25*BW83)*Параметри!$K$51</f>
        <v>0</v>
      </c>
      <c r="BY83" s="29">
        <f>ROUND(IF(Параметри!$K$77="No",CC83,CC83*Параметри!$K$78)+AG83,1)</f>
        <v>25594.6</v>
      </c>
      <c r="BZ83" s="29">
        <f>ROUND(IF(Параметри!$K$77="No",BF83,BF83*Параметри!$K$78),1)</f>
        <v>0</v>
      </c>
      <c r="CA83" s="29">
        <f>ROUND(IF(Параметри!$K$77="No",BI83,BI83*Параметри!$K$78),1)</f>
        <v>0</v>
      </c>
      <c r="CB83" s="29">
        <f>ROUND(IF(Параметри!$K$77="No",BJ83,BJ83*Параметри!$K$78),1)</f>
        <v>0</v>
      </c>
      <c r="CC83" s="29">
        <f t="shared" si="11"/>
        <v>28438.488542894556</v>
      </c>
    </row>
    <row r="84" spans="1:81">
      <c r="A84" s="9">
        <v>83</v>
      </c>
      <c r="B84" s="9" t="s">
        <v>3151</v>
      </c>
      <c r="C84" s="9" t="s">
        <v>3151</v>
      </c>
      <c r="D84" s="9" t="s">
        <v>3214</v>
      </c>
      <c r="E84" s="9" t="s">
        <v>29</v>
      </c>
      <c r="F84" s="9" t="s">
        <v>3232</v>
      </c>
      <c r="G84" s="9" t="s">
        <v>192</v>
      </c>
      <c r="H84" s="29">
        <f>SUM('Дані з ДІСО'!J84:L84)</f>
        <v>1092</v>
      </c>
      <c r="I84" s="29">
        <f>SUM('Дані з ДІСО'!G84:I84)</f>
        <v>61</v>
      </c>
      <c r="J84" s="29">
        <f>SUM('Дані з ДІСО'!P84:R84)</f>
        <v>0</v>
      </c>
      <c r="K84" s="29">
        <f>SUM('Дані з ДІСО'!V84:X84)</f>
        <v>0</v>
      </c>
      <c r="L84" s="40">
        <f>ROUNDUP('Дані з ДІСО'!J84/'Коефіцієнти АТО'!$R84,0)</f>
        <v>23</v>
      </c>
      <c r="M84" s="40">
        <f>ROUNDUP('Дані з ДІСО'!K84/'Коефіцієнти АТО'!$R84,0)</f>
        <v>32</v>
      </c>
      <c r="N84" s="40">
        <f>ROUNDUP('Дані з ДІСО'!L84/'Коефіцієнти АТО'!$R84,0)</f>
        <v>9</v>
      </c>
      <c r="O84" s="59">
        <f>(L84*Параметри!$K$32+M84*Параметри!$L$32+N84*Параметри!$M$32)/18</f>
        <v>105.27222222222223</v>
      </c>
      <c r="P84" s="41">
        <f>IF(H84=0,"",'Дані з ДІСО'!Y84/H84)</f>
        <v>0</v>
      </c>
      <c r="Q84" s="29">
        <f>IF(H84=0,"",(1+0.25*P84)*O84*Параметри!$K$51)</f>
        <v>21561.878761257023</v>
      </c>
      <c r="R84" s="29">
        <f>IF(H84=0,"",Q84*'Коефіцієнти АТО'!T84)</f>
        <v>366.55193894136943</v>
      </c>
      <c r="S84" s="29">
        <f>IF(H84=0,"",H84*(1+0.25*P84)*Параметри!$K$66*Параметри!$K$20/1000)</f>
        <v>0</v>
      </c>
      <c r="T84" s="29">
        <f>IF(H84=0,"",H84*(1+0.25*P84)*'Коефіцієнти АТО'!$S84*Параметри!$K$20/1000)</f>
        <v>3429.5096119123832</v>
      </c>
      <c r="U84" s="29">
        <f t="shared" si="12"/>
        <v>25357.940312110779</v>
      </c>
      <c r="V84" s="29">
        <f t="shared" si="13"/>
        <v>25357.940312110779</v>
      </c>
      <c r="W84" s="40">
        <f>ROUNDUP('Дані з ДІСО'!P84/Параметри!$K$24,0)</f>
        <v>0</v>
      </c>
      <c r="X84" s="40">
        <f>ROUNDUP('Дані з ДІСО'!Q84/Параметри!$K$24,0)</f>
        <v>0</v>
      </c>
      <c r="Y84" s="40">
        <f>ROUNDUP('Дані з ДІСО'!R84/Параметри!$K$24,0)</f>
        <v>0</v>
      </c>
      <c r="Z84" s="59">
        <f>(W84*Параметри!$K$33+X84*Параметри!$L$33+Y84*Параметри!$M$33)/18</f>
        <v>0</v>
      </c>
      <c r="AA84" s="41">
        <f>IF(J84=0,0,'Дані з ДІСО'!AA84/J84)</f>
        <v>0</v>
      </c>
      <c r="AB84" s="29">
        <f>(1+0.25*AA84)*Z84*Параметри!$K$51</f>
        <v>0</v>
      </c>
      <c r="AC84" s="29">
        <f>AB84*'Коефіцієнти АТО'!U84</f>
        <v>0</v>
      </c>
      <c r="AD84" s="29">
        <f>J84*(1+0.25*AA84)*Параметри!$K$66*Параметри!$K$20/1000</f>
        <v>0</v>
      </c>
      <c r="AE84" s="29">
        <f>(1+0.25*AA84)*J84*'Коефіцієнти АТО'!S84*Параметри!$K$20/1000</f>
        <v>0</v>
      </c>
      <c r="AF84" s="29">
        <f t="shared" si="9"/>
        <v>0</v>
      </c>
      <c r="AG84" s="29">
        <v>0</v>
      </c>
      <c r="AH84" s="40">
        <v>12</v>
      </c>
      <c r="AI84" s="40">
        <v>0</v>
      </c>
      <c r="AJ84" s="40">
        <f t="shared" si="10"/>
        <v>0</v>
      </c>
      <c r="AK84" s="29">
        <f>(AH84+AI84)*(1+0.25*AJ84)*Параметри!$K$53</f>
        <v>2153.1513083520003</v>
      </c>
      <c r="AL84" s="29">
        <f>ROUNDUP(('Дані з ДІСО'!AU84+'Дані з ДІСО'!AW84)/Параметри!$K$28,0)</f>
        <v>0</v>
      </c>
      <c r="AM84" s="64">
        <f>AL84*Параметри!$M$35/18</f>
        <v>0</v>
      </c>
      <c r="AN84" s="29">
        <f>IF(AL84=0,0,'Дані з ДІСО'!AW84/SUM('Дані з ДІСО'!AU84,'Дані з ДІСО'!AW84))</f>
        <v>0</v>
      </c>
      <c r="AO84" s="29">
        <f>(1+0.25*AN84)*AM84*Параметри!$K$51</f>
        <v>0</v>
      </c>
      <c r="AP84" s="40">
        <f>ROUNDUP(('Дані з ДІСО'!AE84+'Дані не з ДІСО'!E84+'Дані не з ДІСО'!G84)/Параметри!$K$69,0)</f>
        <v>0</v>
      </c>
      <c r="AQ84" s="40">
        <f t="shared" si="14"/>
        <v>0</v>
      </c>
      <c r="AR84" s="40">
        <f>IF(AP84=0,0,('Дані з ДІСО'!AH84+'Дані не з ДІСО'!G84)/('Дані з ДІСО'!AE84+'Дані не з ДІСО'!E84+'Дані не з ДІСО'!G84))</f>
        <v>0</v>
      </c>
      <c r="AS84" s="29">
        <f>AQ84*(1+0.25*AR84)*Параметри!$K$51</f>
        <v>0</v>
      </c>
      <c r="AT84" s="40">
        <f>ROUNDUP('Дані з ДІСО'!AF84/Параметри!$K$70,0)</f>
        <v>0</v>
      </c>
      <c r="AU84" s="40">
        <f t="shared" si="15"/>
        <v>0</v>
      </c>
      <c r="AV84" s="40">
        <f>IF(AT84=0,0,'Дані з ДІСО'!AI84/'Дані з ДІСО'!AF84)</f>
        <v>0</v>
      </c>
      <c r="AW84" s="29">
        <f>AU84*(1+0.25*AV84)*Параметри!$K$51</f>
        <v>0</v>
      </c>
      <c r="AX84" s="40">
        <f>ROUNDUP('Дані з ДІСО'!AR84/Параметри!$K$29,0)</f>
        <v>0</v>
      </c>
      <c r="AY84" s="40">
        <f>ROUNDUP('Дані з ДІСО'!AS84/Параметри!$K$29,0)</f>
        <v>0</v>
      </c>
      <c r="AZ84" s="40">
        <f>ROUNDUP('Дані з ДІСО'!AT84/Параметри!$K$29,0)</f>
        <v>0</v>
      </c>
      <c r="BA84" s="64">
        <f>(AX84*Параметри!$K$32+AY84*Параметри!$L$32+AZ84*Параметри!$M$32)/18</f>
        <v>0</v>
      </c>
      <c r="BB84" s="29">
        <f>(BA84*Параметри!$K$51+SUM('Дані з ДІСО'!AR84:AT84)*Параметри!$K$48*Параметри!$K$20/1000)*Параметри!$K$74</f>
        <v>0</v>
      </c>
      <c r="BC84" s="40">
        <f>ROUNDUP(('Дані не з ДІСО'!I84+'Дані не з ДІСО'!K84)/Параметри!$K$26,0)</f>
        <v>0</v>
      </c>
      <c r="BD84" s="29">
        <f>BC84*Параметри!$M$36/18</f>
        <v>0</v>
      </c>
      <c r="BE84" s="40">
        <f>IF(BC84=0,0,'Дані не з ДІСО'!K84/('Дані не з ДІСО'!I84+'Дані не з ДІСО'!K84))</f>
        <v>0</v>
      </c>
      <c r="BF84" s="29">
        <f>(1+0.25*BE84)*BD84*Параметри!$K$51</f>
        <v>0</v>
      </c>
      <c r="BG84" s="40">
        <f>ROUNDUP('Дані не з ДІСО'!M84/Параметри!$K$27,0)</f>
        <v>0</v>
      </c>
      <c r="BH84" s="40">
        <f>BG84*Параметри!$M$37/18</f>
        <v>0</v>
      </c>
      <c r="BI84" s="29">
        <f>BH84*Параметри!$K$51</f>
        <v>0</v>
      </c>
      <c r="BJ84" s="29">
        <f>'Дані не з ДІСО'!N84*Параметри!$K$76</f>
        <v>0</v>
      </c>
      <c r="BK84" s="40">
        <f>ROUNDUP('Дані з ДІСО'!V84/Параметри!$K$25,0)</f>
        <v>0</v>
      </c>
      <c r="BL84" s="40">
        <f>ROUNDUP('Дані з ДІСО'!W84/Параметри!$K$25,0)</f>
        <v>0</v>
      </c>
      <c r="BM84" s="40">
        <f>ROUNDUP('Дані з ДІСО'!X84/Параметри!$K$25,0)</f>
        <v>0</v>
      </c>
      <c r="BN84" s="40">
        <f>(BK84*Параметри!$K$34+BL84*Параметри!$L$34+BM84*Параметри!$M$34)/18</f>
        <v>0</v>
      </c>
      <c r="BO84" s="40">
        <f>IF(K84=0,0,'Дані з ДІСО'!AC84/K84)</f>
        <v>0</v>
      </c>
      <c r="BP84" s="29">
        <f>(1+0.25*BO84)*BN84*Параметри!$K$51</f>
        <v>0</v>
      </c>
      <c r="BQ84" s="29">
        <f>BP84*'Коефіцієнти АТО'!U84</f>
        <v>0</v>
      </c>
      <c r="BR84" s="29">
        <f>K84*(1+0.25*BO84)*Параметри!$K$66*Параметри!$K$20/1000</f>
        <v>0</v>
      </c>
      <c r="BS84" s="29">
        <f>(1+0.25*BO84)*K84*'Коефіцієнти АТО'!S84*Параметри!$K$20/1000</f>
        <v>0</v>
      </c>
      <c r="BT84" s="29">
        <f t="shared" si="16"/>
        <v>0</v>
      </c>
      <c r="BU84" s="40">
        <f>ROUNDUP('Дані з ДІСО'!AG84/Параметри!$K$71,0)</f>
        <v>0</v>
      </c>
      <c r="BV84" s="40">
        <f t="shared" si="17"/>
        <v>0</v>
      </c>
      <c r="BW84" s="40">
        <f>IF('Дані з ДІСО'!AG84=0,0,'Дані з ДІСО'!AJ84/'Дані з ДІСО'!AG84)</f>
        <v>0</v>
      </c>
      <c r="BX84" s="29">
        <f>BV84*(1+0.25*BW84)*Параметри!$K$51</f>
        <v>0</v>
      </c>
      <c r="BY84" s="29">
        <f>ROUND(IF(Параметри!$K$77="No",CC84,CC84*Параметри!$K$78)+AG84,1)</f>
        <v>24760</v>
      </c>
      <c r="BZ84" s="29">
        <f>ROUND(IF(Параметри!$K$77="No",BF84,BF84*Параметри!$K$78),1)</f>
        <v>0</v>
      </c>
      <c r="CA84" s="29">
        <f>ROUND(IF(Параметри!$K$77="No",BI84,BI84*Параметри!$K$78),1)</f>
        <v>0</v>
      </c>
      <c r="CB84" s="29">
        <f>ROUND(IF(Параметри!$K$77="No",BJ84,BJ84*Параметри!$K$78),1)</f>
        <v>0</v>
      </c>
      <c r="CC84" s="29">
        <f t="shared" si="11"/>
        <v>27511.091620462779</v>
      </c>
    </row>
    <row r="85" spans="1:81">
      <c r="A85" s="9">
        <v>84</v>
      </c>
      <c r="B85" s="9" t="s">
        <v>3151</v>
      </c>
      <c r="C85" s="9" t="s">
        <v>3151</v>
      </c>
      <c r="D85" s="9" t="s">
        <v>3214</v>
      </c>
      <c r="E85" s="9" t="s">
        <v>29</v>
      </c>
      <c r="F85" s="9" t="s">
        <v>3233</v>
      </c>
      <c r="G85" s="9" t="s">
        <v>194</v>
      </c>
      <c r="H85" s="29">
        <f>SUM('Дані з ДІСО'!J85:L85)</f>
        <v>3132</v>
      </c>
      <c r="I85" s="29">
        <f>SUM('Дані з ДІСО'!G85:I85)</f>
        <v>137</v>
      </c>
      <c r="J85" s="29">
        <f>SUM('Дані з ДІСО'!P85:R85)</f>
        <v>0</v>
      </c>
      <c r="K85" s="29">
        <f>SUM('Дані з ДІСО'!V85:X85)</f>
        <v>0</v>
      </c>
      <c r="L85" s="40">
        <f>ROUNDUP('Дані з ДІСО'!J85/'Коефіцієнти АТО'!$R85,0)</f>
        <v>71</v>
      </c>
      <c r="M85" s="40">
        <f>ROUNDUP('Дані з ДІСО'!K85/'Коефіцієнти АТО'!$R85,0)</f>
        <v>88</v>
      </c>
      <c r="N85" s="40">
        <f>ROUNDUP('Дані з ДІСО'!L85/'Коефіцієнти АТО'!$R85,0)</f>
        <v>33</v>
      </c>
      <c r="O85" s="59">
        <f>(L85*Параметри!$K$32+M85*Параметри!$L$32+N85*Параметри!$M$32)/18</f>
        <v>315.67222222222222</v>
      </c>
      <c r="P85" s="41">
        <f>IF(H85=0,"",'Дані з ДІСО'!Y85/H85)</f>
        <v>0</v>
      </c>
      <c r="Q85" s="29">
        <f>IF(H85=0,"",(1+0.25*P85)*O85*Параметри!$K$51)</f>
        <v>64656.05114219142</v>
      </c>
      <c r="R85" s="29">
        <f>IF(H85=0,"",Q85*'Коефіцієнти АТО'!T85)</f>
        <v>1099.1528694172541</v>
      </c>
      <c r="S85" s="29">
        <f>IF(H85=0,"",H85*(1+0.25*P85)*Параметри!$K$66*Параметри!$K$20/1000)</f>
        <v>0</v>
      </c>
      <c r="T85" s="29">
        <f>IF(H85=0,"",H85*(1+0.25*P85)*'Коефіцієнти АТО'!$S85*Параметри!$K$20/1000)</f>
        <v>14307.324814531579</v>
      </c>
      <c r="U85" s="29">
        <f t="shared" si="12"/>
        <v>80062.528826140246</v>
      </c>
      <c r="V85" s="29">
        <f t="shared" si="13"/>
        <v>80062.528826140246</v>
      </c>
      <c r="W85" s="40">
        <f>ROUNDUP('Дані з ДІСО'!P85/Параметри!$K$24,0)</f>
        <v>0</v>
      </c>
      <c r="X85" s="40">
        <f>ROUNDUP('Дані з ДІСО'!Q85/Параметри!$K$24,0)</f>
        <v>0</v>
      </c>
      <c r="Y85" s="40">
        <f>ROUNDUP('Дані з ДІСО'!R85/Параметри!$K$24,0)</f>
        <v>0</v>
      </c>
      <c r="Z85" s="59">
        <f>(W85*Параметри!$K$33+X85*Параметри!$L$33+Y85*Параметри!$M$33)/18</f>
        <v>0</v>
      </c>
      <c r="AA85" s="41">
        <f>IF(J85=0,0,'Дані з ДІСО'!AA85/J85)</f>
        <v>0</v>
      </c>
      <c r="AB85" s="29">
        <f>(1+0.25*AA85)*Z85*Параметри!$K$51</f>
        <v>0</v>
      </c>
      <c r="AC85" s="29">
        <f>AB85*'Коефіцієнти АТО'!U85</f>
        <v>0</v>
      </c>
      <c r="AD85" s="29">
        <f>J85*(1+0.25*AA85)*Параметри!$K$66*Параметри!$K$20/1000</f>
        <v>0</v>
      </c>
      <c r="AE85" s="29">
        <f>(1+0.25*AA85)*J85*'Коефіцієнти АТО'!S85*Параметри!$K$20/1000</f>
        <v>0</v>
      </c>
      <c r="AF85" s="29">
        <f t="shared" si="9"/>
        <v>0</v>
      </c>
      <c r="AG85" s="29">
        <v>0</v>
      </c>
      <c r="AH85" s="40">
        <v>35</v>
      </c>
      <c r="AI85" s="40">
        <v>0</v>
      </c>
      <c r="AJ85" s="40">
        <f t="shared" si="10"/>
        <v>0</v>
      </c>
      <c r="AK85" s="29">
        <f>(AH85+AI85)*(1+0.25*AJ85)*Параметри!$K$53</f>
        <v>6280.0246493600016</v>
      </c>
      <c r="AL85" s="29">
        <f>ROUNDUP(('Дані з ДІСО'!AU85+'Дані з ДІСО'!AW85)/Параметри!$K$28,0)</f>
        <v>0</v>
      </c>
      <c r="AM85" s="64">
        <f>AL85*Параметри!$M$35/18</f>
        <v>0</v>
      </c>
      <c r="AN85" s="29">
        <f>IF(AL85=0,0,'Дані з ДІСО'!AW85/SUM('Дані з ДІСО'!AU85,'Дані з ДІСО'!AW85))</f>
        <v>0</v>
      </c>
      <c r="AO85" s="29">
        <f>(1+0.25*AN85)*AM85*Параметри!$K$51</f>
        <v>0</v>
      </c>
      <c r="AP85" s="40">
        <f>ROUNDUP(('Дані з ДІСО'!AE85+'Дані не з ДІСО'!E85+'Дані не з ДІСО'!G85)/Параметри!$K$69,0)</f>
        <v>0</v>
      </c>
      <c r="AQ85" s="40">
        <f t="shared" si="14"/>
        <v>0</v>
      </c>
      <c r="AR85" s="40">
        <f>IF(AP85=0,0,('Дані з ДІСО'!AH85+'Дані не з ДІСО'!G85)/('Дані з ДІСО'!AE85+'Дані не з ДІСО'!E85+'Дані не з ДІСО'!G85))</f>
        <v>0</v>
      </c>
      <c r="AS85" s="29">
        <f>AQ85*(1+0.25*AR85)*Параметри!$K$51</f>
        <v>0</v>
      </c>
      <c r="AT85" s="40">
        <f>ROUNDUP('Дані з ДІСО'!AF85/Параметри!$K$70,0)</f>
        <v>0</v>
      </c>
      <c r="AU85" s="40">
        <f t="shared" si="15"/>
        <v>0</v>
      </c>
      <c r="AV85" s="40">
        <f>IF(AT85=0,0,'Дані з ДІСО'!AI85/'Дані з ДІСО'!AF85)</f>
        <v>0</v>
      </c>
      <c r="AW85" s="29">
        <f>AU85*(1+0.25*AV85)*Параметри!$K$51</f>
        <v>0</v>
      </c>
      <c r="AX85" s="40">
        <f>ROUNDUP('Дані з ДІСО'!AR85/Параметри!$K$29,0)</f>
        <v>0</v>
      </c>
      <c r="AY85" s="40">
        <f>ROUNDUP('Дані з ДІСО'!AS85/Параметри!$K$29,0)</f>
        <v>0</v>
      </c>
      <c r="AZ85" s="40">
        <f>ROUNDUP('Дані з ДІСО'!AT85/Параметри!$K$29,0)</f>
        <v>0</v>
      </c>
      <c r="BA85" s="64">
        <f>(AX85*Параметри!$K$32+AY85*Параметри!$L$32+AZ85*Параметри!$M$32)/18</f>
        <v>0</v>
      </c>
      <c r="BB85" s="29">
        <f>(BA85*Параметри!$K$51+SUM('Дані з ДІСО'!AR85:AT85)*Параметри!$K$48*Параметри!$K$20/1000)*Параметри!$K$74</f>
        <v>0</v>
      </c>
      <c r="BC85" s="40">
        <f>ROUNDUP(('Дані не з ДІСО'!I85+'Дані не з ДІСО'!K85)/Параметри!$K$26,0)</f>
        <v>0</v>
      </c>
      <c r="BD85" s="29">
        <f>BC85*Параметри!$M$36/18</f>
        <v>0</v>
      </c>
      <c r="BE85" s="40">
        <f>IF(BC85=0,0,'Дані не з ДІСО'!K85/('Дані не з ДІСО'!I85+'Дані не з ДІСО'!K85))</f>
        <v>0</v>
      </c>
      <c r="BF85" s="29">
        <f>(1+0.25*BE85)*BD85*Параметри!$K$51</f>
        <v>0</v>
      </c>
      <c r="BG85" s="40">
        <f>ROUNDUP('Дані не з ДІСО'!M85/Параметри!$K$27,0)</f>
        <v>0</v>
      </c>
      <c r="BH85" s="40">
        <f>BG85*Параметри!$M$37/18</f>
        <v>0</v>
      </c>
      <c r="BI85" s="29">
        <f>BH85*Параметри!$K$51</f>
        <v>0</v>
      </c>
      <c r="BJ85" s="29">
        <f>'Дані не з ДІСО'!N85*Параметри!$K$76</f>
        <v>0</v>
      </c>
      <c r="BK85" s="40">
        <f>ROUNDUP('Дані з ДІСО'!V85/Параметри!$K$25,0)</f>
        <v>0</v>
      </c>
      <c r="BL85" s="40">
        <f>ROUNDUP('Дані з ДІСО'!W85/Параметри!$K$25,0)</f>
        <v>0</v>
      </c>
      <c r="BM85" s="40">
        <f>ROUNDUP('Дані з ДІСО'!X85/Параметри!$K$25,0)</f>
        <v>0</v>
      </c>
      <c r="BN85" s="40">
        <f>(BK85*Параметри!$K$34+BL85*Параметри!$L$34+BM85*Параметри!$M$34)/18</f>
        <v>0</v>
      </c>
      <c r="BO85" s="40">
        <f>IF(K85=0,0,'Дані з ДІСО'!AC85/K85)</f>
        <v>0</v>
      </c>
      <c r="BP85" s="29">
        <f>(1+0.25*BO85)*BN85*Параметри!$K$51</f>
        <v>0</v>
      </c>
      <c r="BQ85" s="29">
        <f>BP85*'Коефіцієнти АТО'!U85</f>
        <v>0</v>
      </c>
      <c r="BR85" s="29">
        <f>K85*(1+0.25*BO85)*Параметри!$K$66*Параметри!$K$20/1000</f>
        <v>0</v>
      </c>
      <c r="BS85" s="29">
        <f>(1+0.25*BO85)*K85*'Коефіцієнти АТО'!S85*Параметри!$K$20/1000</f>
        <v>0</v>
      </c>
      <c r="BT85" s="29">
        <f t="shared" si="16"/>
        <v>0</v>
      </c>
      <c r="BU85" s="40">
        <f>ROUNDUP('Дані з ДІСО'!AG85/Параметри!$K$71,0)</f>
        <v>0</v>
      </c>
      <c r="BV85" s="40">
        <f t="shared" si="17"/>
        <v>0</v>
      </c>
      <c r="BW85" s="40">
        <f>IF('Дані з ДІСО'!AG85=0,0,'Дані з ДІСО'!AJ85/'Дані з ДІСО'!AG85)</f>
        <v>0</v>
      </c>
      <c r="BX85" s="29">
        <f>BV85*(1+0.25*BW85)*Параметри!$K$51</f>
        <v>0</v>
      </c>
      <c r="BY85" s="29">
        <f>ROUND(IF(Параметри!$K$77="No",CC85,CC85*Параметри!$K$78)+AG85,1)</f>
        <v>77708.3</v>
      </c>
      <c r="BZ85" s="29">
        <f>ROUND(IF(Параметри!$K$77="No",BF85,BF85*Параметри!$K$78),1)</f>
        <v>0</v>
      </c>
      <c r="CA85" s="29">
        <f>ROUND(IF(Параметри!$K$77="No",BI85,BI85*Параметри!$K$78),1)</f>
        <v>0</v>
      </c>
      <c r="CB85" s="29">
        <f>ROUND(IF(Параметри!$K$77="No",BJ85,BJ85*Параметри!$K$78),1)</f>
        <v>0</v>
      </c>
      <c r="CC85" s="29">
        <f t="shared" si="11"/>
        <v>86342.553475500245</v>
      </c>
    </row>
    <row r="86" spans="1:81">
      <c r="A86" s="9">
        <v>85</v>
      </c>
      <c r="B86" s="9" t="s">
        <v>3148</v>
      </c>
      <c r="C86" s="9" t="s">
        <v>3148</v>
      </c>
      <c r="D86" s="9" t="s">
        <v>3214</v>
      </c>
      <c r="E86" s="9" t="s">
        <v>24</v>
      </c>
      <c r="F86" s="9" t="s">
        <v>3234</v>
      </c>
      <c r="G86" s="9" t="s">
        <v>196</v>
      </c>
      <c r="H86" s="29">
        <f>SUM('Дані з ДІСО'!J86:L86)</f>
        <v>2553</v>
      </c>
      <c r="I86" s="29">
        <f>SUM('Дані з ДІСО'!G86:I86)</f>
        <v>104</v>
      </c>
      <c r="J86" s="29">
        <f>SUM('Дані з ДІСО'!P86:R86)</f>
        <v>0</v>
      </c>
      <c r="K86" s="29">
        <f>SUM('Дані з ДІСО'!V86:X86)</f>
        <v>0</v>
      </c>
      <c r="L86" s="40">
        <f>ROUNDUP('Дані з ДІСО'!J86/'Коефіцієнти АТО'!$R86,0)</f>
        <v>67</v>
      </c>
      <c r="M86" s="40">
        <f>ROUNDUP('Дані з ДІСО'!K86/'Коефіцієнти АТО'!$R86,0)</f>
        <v>83</v>
      </c>
      <c r="N86" s="40">
        <f>ROUNDUP('Дані з ДІСО'!L86/'Коефіцієнти АТО'!$R86,0)</f>
        <v>11</v>
      </c>
      <c r="O86" s="59">
        <f>(L86*Параметри!$K$32+M86*Параметри!$L$32+N86*Параметри!$M$32)/18</f>
        <v>258.0888888888889</v>
      </c>
      <c r="P86" s="41">
        <f>IF(H86=0,"",'Дані з ДІСО'!Y86/H86)</f>
        <v>0</v>
      </c>
      <c r="Q86" s="29">
        <f>IF(H86=0,"",(1+0.25*P86)*O86*Параметри!$K$51)</f>
        <v>52861.820662460093</v>
      </c>
      <c r="R86" s="29">
        <f>IF(H86=0,"",Q86*'Коефіцієнти АТО'!T86)</f>
        <v>898.65095126182166</v>
      </c>
      <c r="S86" s="29">
        <f>IF(H86=0,"",H86*(1+0.25*P86)*Параметри!$K$66*Параметри!$K$20/1000)</f>
        <v>0</v>
      </c>
      <c r="T86" s="29">
        <f>IF(H86=0,"",H86*(1+0.25*P86)*'Коефіцієнти АТО'!$S86*Параметри!$K$20/1000)</f>
        <v>12877.220448391961</v>
      </c>
      <c r="U86" s="29">
        <f t="shared" si="12"/>
        <v>66637.692062113871</v>
      </c>
      <c r="V86" s="29">
        <f t="shared" si="13"/>
        <v>66637.692062113871</v>
      </c>
      <c r="W86" s="40">
        <f>ROUNDUP('Дані з ДІСО'!P86/Параметри!$K$24,0)</f>
        <v>0</v>
      </c>
      <c r="X86" s="40">
        <f>ROUNDUP('Дані з ДІСО'!Q86/Параметри!$K$24,0)</f>
        <v>0</v>
      </c>
      <c r="Y86" s="40">
        <f>ROUNDUP('Дані з ДІСО'!R86/Параметри!$K$24,0)</f>
        <v>0</v>
      </c>
      <c r="Z86" s="59">
        <f>(W86*Параметри!$K$33+X86*Параметри!$L$33+Y86*Параметри!$M$33)/18</f>
        <v>0</v>
      </c>
      <c r="AA86" s="41">
        <f>IF(J86=0,0,'Дані з ДІСО'!AA86/J86)</f>
        <v>0</v>
      </c>
      <c r="AB86" s="29">
        <f>(1+0.25*AA86)*Z86*Параметри!$K$51</f>
        <v>0</v>
      </c>
      <c r="AC86" s="29">
        <f>AB86*'Коефіцієнти АТО'!U86</f>
        <v>0</v>
      </c>
      <c r="AD86" s="29">
        <f>J86*(1+0.25*AA86)*Параметри!$K$66*Параметри!$K$20/1000</f>
        <v>0</v>
      </c>
      <c r="AE86" s="29">
        <f>(1+0.25*AA86)*J86*'Коефіцієнти АТО'!S86*Параметри!$K$20/1000</f>
        <v>0</v>
      </c>
      <c r="AF86" s="29">
        <f t="shared" si="9"/>
        <v>0</v>
      </c>
      <c r="AG86" s="29">
        <v>0</v>
      </c>
      <c r="AH86" s="40">
        <v>33</v>
      </c>
      <c r="AI86" s="40">
        <v>0</v>
      </c>
      <c r="AJ86" s="40">
        <f t="shared" si="10"/>
        <v>0</v>
      </c>
      <c r="AK86" s="29">
        <f>(AH86+AI86)*(1+0.25*AJ86)*Параметри!$K$53</f>
        <v>5921.1660979680018</v>
      </c>
      <c r="AL86" s="29">
        <f>ROUNDUP(('Дані з ДІСО'!AU86+'Дані з ДІСО'!AW86)/Параметри!$K$28,0)</f>
        <v>5</v>
      </c>
      <c r="AM86" s="64">
        <f>AL86*Параметри!$M$35/18</f>
        <v>6.3888888888888893</v>
      </c>
      <c r="AN86" s="29">
        <f>IF(AL86=0,0,'Дані з ДІСО'!AW86/SUM('Дані з ДІСО'!AU86,'Дані з ДІСО'!AW86))</f>
        <v>0</v>
      </c>
      <c r="AO86" s="29">
        <f>(1+0.25*AN86)*AM86*Параметри!$K$51</f>
        <v>1308.5735698688889</v>
      </c>
      <c r="AP86" s="40">
        <f>ROUNDUP(('Дані з ДІСО'!AE86+'Дані не з ДІСО'!E86+'Дані не з ДІСО'!G86)/Параметри!$K$69,0)</f>
        <v>0</v>
      </c>
      <c r="AQ86" s="40">
        <f t="shared" si="14"/>
        <v>0</v>
      </c>
      <c r="AR86" s="40">
        <f>IF(AP86=0,0,('Дані з ДІСО'!AH86+'Дані не з ДІСО'!G86)/('Дані з ДІСО'!AE86+'Дані не з ДІСО'!E86+'Дані не з ДІСО'!G86))</f>
        <v>0</v>
      </c>
      <c r="AS86" s="29">
        <f>AQ86*(1+0.25*AR86)*Параметри!$K$51</f>
        <v>0</v>
      </c>
      <c r="AT86" s="40">
        <f>ROUNDUP('Дані з ДІСО'!AF86/Параметри!$K$70,0)</f>
        <v>0</v>
      </c>
      <c r="AU86" s="40">
        <f t="shared" si="15"/>
        <v>0</v>
      </c>
      <c r="AV86" s="40">
        <f>IF(AT86=0,0,'Дані з ДІСО'!AI86/'Дані з ДІСО'!AF86)</f>
        <v>0</v>
      </c>
      <c r="AW86" s="29">
        <f>AU86*(1+0.25*AV86)*Параметри!$K$51</f>
        <v>0</v>
      </c>
      <c r="AX86" s="40">
        <f>ROUNDUP('Дані з ДІСО'!AR86/Параметри!$K$29,0)</f>
        <v>0</v>
      </c>
      <c r="AY86" s="40">
        <f>ROUNDUP('Дані з ДІСО'!AS86/Параметри!$K$29,0)</f>
        <v>0</v>
      </c>
      <c r="AZ86" s="40">
        <f>ROUNDUP('Дані з ДІСО'!AT86/Параметри!$K$29,0)</f>
        <v>0</v>
      </c>
      <c r="BA86" s="64">
        <f>(AX86*Параметри!$K$32+AY86*Параметри!$L$32+AZ86*Параметри!$M$32)/18</f>
        <v>0</v>
      </c>
      <c r="BB86" s="29">
        <f>(BA86*Параметри!$K$51+SUM('Дані з ДІСО'!AR86:AT86)*Параметри!$K$48*Параметри!$K$20/1000)*Параметри!$K$74</f>
        <v>0</v>
      </c>
      <c r="BC86" s="40">
        <f>ROUNDUP(('Дані не з ДІСО'!I86+'Дані не з ДІСО'!K86)/Параметри!$K$26,0)</f>
        <v>0</v>
      </c>
      <c r="BD86" s="29">
        <f>BC86*Параметри!$M$36/18</f>
        <v>0</v>
      </c>
      <c r="BE86" s="40">
        <f>IF(BC86=0,0,'Дані не з ДІСО'!K86/('Дані не з ДІСО'!I86+'Дані не з ДІСО'!K86))</f>
        <v>0</v>
      </c>
      <c r="BF86" s="29">
        <f>(1+0.25*BE86)*BD86*Параметри!$K$51</f>
        <v>0</v>
      </c>
      <c r="BG86" s="40">
        <f>ROUNDUP('Дані не з ДІСО'!M86/Параметри!$K$27,0)</f>
        <v>0</v>
      </c>
      <c r="BH86" s="40">
        <f>BG86*Параметри!$M$37/18</f>
        <v>0</v>
      </c>
      <c r="BI86" s="29">
        <f>BH86*Параметри!$K$51</f>
        <v>0</v>
      </c>
      <c r="BJ86" s="29">
        <f>'Дані не з ДІСО'!N86*Параметри!$K$76</f>
        <v>0</v>
      </c>
      <c r="BK86" s="40">
        <f>ROUNDUP('Дані з ДІСО'!V86/Параметри!$K$25,0)</f>
        <v>0</v>
      </c>
      <c r="BL86" s="40">
        <f>ROUNDUP('Дані з ДІСО'!W86/Параметри!$K$25,0)</f>
        <v>0</v>
      </c>
      <c r="BM86" s="40">
        <f>ROUNDUP('Дані з ДІСО'!X86/Параметри!$K$25,0)</f>
        <v>0</v>
      </c>
      <c r="BN86" s="40">
        <f>(BK86*Параметри!$K$34+BL86*Параметри!$L$34+BM86*Параметри!$M$34)/18</f>
        <v>0</v>
      </c>
      <c r="BO86" s="40">
        <f>IF(K86=0,0,'Дані з ДІСО'!AC86/K86)</f>
        <v>0</v>
      </c>
      <c r="BP86" s="29">
        <f>(1+0.25*BO86)*BN86*Параметри!$K$51</f>
        <v>0</v>
      </c>
      <c r="BQ86" s="29">
        <f>BP86*'Коефіцієнти АТО'!U86</f>
        <v>0</v>
      </c>
      <c r="BR86" s="29">
        <f>K86*(1+0.25*BO86)*Параметри!$K$66*Параметри!$K$20/1000</f>
        <v>0</v>
      </c>
      <c r="BS86" s="29">
        <f>(1+0.25*BO86)*K86*'Коефіцієнти АТО'!S86*Параметри!$K$20/1000</f>
        <v>0</v>
      </c>
      <c r="BT86" s="29">
        <f t="shared" si="16"/>
        <v>0</v>
      </c>
      <c r="BU86" s="40">
        <f>ROUNDUP('Дані з ДІСО'!AG86/Параметри!$K$71,0)</f>
        <v>0</v>
      </c>
      <c r="BV86" s="40">
        <f t="shared" si="17"/>
        <v>0</v>
      </c>
      <c r="BW86" s="40">
        <f>IF('Дані з ДІСО'!AG86=0,0,'Дані з ДІСО'!AJ86/'Дані з ДІСО'!AG86)</f>
        <v>0</v>
      </c>
      <c r="BX86" s="29">
        <f>BV86*(1+0.25*BW86)*Параметри!$K$51</f>
        <v>0</v>
      </c>
      <c r="BY86" s="29">
        <f>ROUND(IF(Параметри!$K$77="No",CC86,CC86*Параметри!$K$78)+AG86,1)</f>
        <v>66480.7</v>
      </c>
      <c r="BZ86" s="29">
        <f>ROUND(IF(Параметри!$K$77="No",BF86,BF86*Параметри!$K$78),1)</f>
        <v>0</v>
      </c>
      <c r="CA86" s="29">
        <f>ROUND(IF(Параметри!$K$77="No",BI86,BI86*Параметри!$K$78),1)</f>
        <v>0</v>
      </c>
      <c r="CB86" s="29">
        <f>ROUND(IF(Параметри!$K$77="No",BJ86,BJ86*Параметри!$K$78),1)</f>
        <v>0</v>
      </c>
      <c r="CC86" s="29">
        <f t="shared" si="11"/>
        <v>73867.431729950767</v>
      </c>
    </row>
    <row r="87" spans="1:81">
      <c r="A87" s="9">
        <v>86</v>
      </c>
      <c r="B87" s="9" t="s">
        <v>3151</v>
      </c>
      <c r="C87" s="9" t="s">
        <v>3151</v>
      </c>
      <c r="D87" s="9" t="s">
        <v>3214</v>
      </c>
      <c r="E87" s="9" t="s">
        <v>29</v>
      </c>
      <c r="F87" s="9" t="s">
        <v>3235</v>
      </c>
      <c r="G87" s="9" t="s">
        <v>198</v>
      </c>
      <c r="H87" s="29">
        <f>SUM('Дані з ДІСО'!J87:L87)</f>
        <v>4955</v>
      </c>
      <c r="I87" s="29">
        <f>SUM('Дані з ДІСО'!G87:I87)</f>
        <v>306</v>
      </c>
      <c r="J87" s="29">
        <f>SUM('Дані з ДІСО'!P87:R87)</f>
        <v>0</v>
      </c>
      <c r="K87" s="29">
        <f>SUM('Дані з ДІСО'!V87:X87)</f>
        <v>0</v>
      </c>
      <c r="L87" s="40">
        <f>ROUNDUP('Дані з ДІСО'!J87/'Коефіцієнти АТО'!$R87,0)</f>
        <v>118</v>
      </c>
      <c r="M87" s="40">
        <f>ROUNDUP('Дані з ДІСО'!K87/'Коефіцієнти АТО'!$R87,0)</f>
        <v>178</v>
      </c>
      <c r="N87" s="40">
        <f>ROUNDUP('Дані з ДІСО'!L87/'Коефіцієнти АТО'!$R87,0)</f>
        <v>48</v>
      </c>
      <c r="O87" s="59">
        <f>(L87*Параметри!$K$32+M87*Параметри!$L$32+N87*Параметри!$M$32)/18</f>
        <v>568.81111111111113</v>
      </c>
      <c r="P87" s="41">
        <f>IF(H87=0,"",'Дані з ДІСО'!Y87/H87)</f>
        <v>0</v>
      </c>
      <c r="Q87" s="29">
        <f>IF(H87=0,"",(1+0.25*P87)*O87*Параметри!$K$51)</f>
        <v>116504.01176051832</v>
      </c>
      <c r="R87" s="29">
        <f>IF(H87=0,"",Q87*'Коефіцієнти АТО'!T87)</f>
        <v>1980.5681999288115</v>
      </c>
      <c r="S87" s="29">
        <f>IF(H87=0,"",H87*(1+0.25*P87)*Параметри!$K$66*Параметри!$K$20/1000)</f>
        <v>0</v>
      </c>
      <c r="T87" s="29">
        <f>IF(H87=0,"",H87*(1+0.25*P87)*'Коефіцієнти АТО'!$S87*Параметри!$K$20/1000)</f>
        <v>24992.803494626776</v>
      </c>
      <c r="U87" s="29">
        <f t="shared" si="12"/>
        <v>143477.3834550739</v>
      </c>
      <c r="V87" s="29">
        <f t="shared" si="13"/>
        <v>143477.3834550739</v>
      </c>
      <c r="W87" s="40">
        <f>ROUNDUP('Дані з ДІСО'!P87/Параметри!$K$24,0)</f>
        <v>0</v>
      </c>
      <c r="X87" s="40">
        <f>ROUNDUP('Дані з ДІСО'!Q87/Параметри!$K$24,0)</f>
        <v>0</v>
      </c>
      <c r="Y87" s="40">
        <f>ROUNDUP('Дані з ДІСО'!R87/Параметри!$K$24,0)</f>
        <v>0</v>
      </c>
      <c r="Z87" s="59">
        <f>(W87*Параметри!$K$33+X87*Параметри!$L$33+Y87*Параметри!$M$33)/18</f>
        <v>0</v>
      </c>
      <c r="AA87" s="41">
        <f>IF(J87=0,0,'Дані з ДІСО'!AA87/J87)</f>
        <v>0</v>
      </c>
      <c r="AB87" s="29">
        <f>(1+0.25*AA87)*Z87*Параметри!$K$51</f>
        <v>0</v>
      </c>
      <c r="AC87" s="29">
        <f>AB87*'Коефіцієнти АТО'!U87</f>
        <v>0</v>
      </c>
      <c r="AD87" s="29">
        <f>J87*(1+0.25*AA87)*Параметри!$K$66*Параметри!$K$20/1000</f>
        <v>0</v>
      </c>
      <c r="AE87" s="29">
        <f>(1+0.25*AA87)*J87*'Коефіцієнти АТО'!S87*Параметри!$K$20/1000</f>
        <v>0</v>
      </c>
      <c r="AF87" s="29">
        <f t="shared" si="9"/>
        <v>0</v>
      </c>
      <c r="AG87" s="29">
        <v>0</v>
      </c>
      <c r="AH87" s="40">
        <v>53</v>
      </c>
      <c r="AI87" s="40">
        <v>0</v>
      </c>
      <c r="AJ87" s="40">
        <f t="shared" si="10"/>
        <v>0</v>
      </c>
      <c r="AK87" s="29">
        <f>(AH87+AI87)*(1+0.25*AJ87)*Параметри!$K$53</f>
        <v>9509.751611888003</v>
      </c>
      <c r="AL87" s="29">
        <f>ROUNDUP(('Дані з ДІСО'!AU87+'Дані з ДІСО'!AW87)/Параметри!$K$28,0)</f>
        <v>0</v>
      </c>
      <c r="AM87" s="64">
        <f>AL87*Параметри!$M$35/18</f>
        <v>0</v>
      </c>
      <c r="AN87" s="29">
        <f>IF(AL87=0,0,'Дані з ДІСО'!AW87/SUM('Дані з ДІСО'!AU87,'Дані з ДІСО'!AW87))</f>
        <v>0</v>
      </c>
      <c r="AO87" s="29">
        <f>(1+0.25*AN87)*AM87*Параметри!$K$51</f>
        <v>0</v>
      </c>
      <c r="AP87" s="40">
        <f>ROUNDUP(('Дані з ДІСО'!AE87+'Дані не з ДІСО'!E87+'Дані не з ДІСО'!G87)/Параметри!$K$69,0)</f>
        <v>54</v>
      </c>
      <c r="AQ87" s="40">
        <f t="shared" si="14"/>
        <v>108</v>
      </c>
      <c r="AR87" s="40">
        <f>IF(AP87=0,0,('Дані з ДІСО'!AH87+'Дані не з ДІСО'!G87)/('Дані з ДІСО'!AE87+'Дані не з ДІСО'!E87+'Дані не з ДІСО'!G87))</f>
        <v>0</v>
      </c>
      <c r="AS87" s="29">
        <f>AQ87*(1+0.25*AR87)*Параметри!$K$51</f>
        <v>22120.582781088</v>
      </c>
      <c r="AT87" s="40">
        <f>ROUNDUP('Дані з ДІСО'!AF87/Параметри!$K$70,0)</f>
        <v>0</v>
      </c>
      <c r="AU87" s="40">
        <f t="shared" si="15"/>
        <v>0</v>
      </c>
      <c r="AV87" s="40">
        <f>IF(AT87=0,0,'Дані з ДІСО'!AI87/'Дані з ДІСО'!AF87)</f>
        <v>0</v>
      </c>
      <c r="AW87" s="29">
        <f>AU87*(1+0.25*AV87)*Параметри!$K$51</f>
        <v>0</v>
      </c>
      <c r="AX87" s="40">
        <f>ROUNDUP('Дані з ДІСО'!AR87/Параметри!$K$29,0)</f>
        <v>0</v>
      </c>
      <c r="AY87" s="40">
        <f>ROUNDUP('Дані з ДІСО'!AS87/Параметри!$K$29,0)</f>
        <v>0</v>
      </c>
      <c r="AZ87" s="40">
        <f>ROUNDUP('Дані з ДІСО'!AT87/Параметри!$K$29,0)</f>
        <v>0</v>
      </c>
      <c r="BA87" s="64">
        <f>(AX87*Параметри!$K$32+AY87*Параметри!$L$32+AZ87*Параметри!$M$32)/18</f>
        <v>0</v>
      </c>
      <c r="BB87" s="29">
        <f>(BA87*Параметри!$K$51+SUM('Дані з ДІСО'!AR87:AT87)*Параметри!$K$48*Параметри!$K$20/1000)*Параметри!$K$74</f>
        <v>0</v>
      </c>
      <c r="BC87" s="40">
        <f>ROUNDUP(('Дані не з ДІСО'!I87+'Дані не з ДІСО'!K87)/Параметри!$K$26,0)</f>
        <v>0</v>
      </c>
      <c r="BD87" s="29">
        <f>BC87*Параметри!$M$36/18</f>
        <v>0</v>
      </c>
      <c r="BE87" s="40">
        <f>IF(BC87=0,0,'Дані не з ДІСО'!K87/('Дані не з ДІСО'!I87+'Дані не з ДІСО'!K87))</f>
        <v>0</v>
      </c>
      <c r="BF87" s="29">
        <f>(1+0.25*BE87)*BD87*Параметри!$K$51</f>
        <v>0</v>
      </c>
      <c r="BG87" s="40">
        <f>ROUNDUP('Дані не з ДІСО'!M87/Параметри!$K$27,0)</f>
        <v>0</v>
      </c>
      <c r="BH87" s="40">
        <f>BG87*Параметри!$M$37/18</f>
        <v>0</v>
      </c>
      <c r="BI87" s="29">
        <f>BH87*Параметри!$K$51</f>
        <v>0</v>
      </c>
      <c r="BJ87" s="29">
        <f>'Дані не з ДІСО'!N87*Параметри!$K$76</f>
        <v>0</v>
      </c>
      <c r="BK87" s="40">
        <f>ROUNDUP('Дані з ДІСО'!V87/Параметри!$K$25,0)</f>
        <v>0</v>
      </c>
      <c r="BL87" s="40">
        <f>ROUNDUP('Дані з ДІСО'!W87/Параметри!$K$25,0)</f>
        <v>0</v>
      </c>
      <c r="BM87" s="40">
        <f>ROUNDUP('Дані з ДІСО'!X87/Параметри!$K$25,0)</f>
        <v>0</v>
      </c>
      <c r="BN87" s="40">
        <f>(BK87*Параметри!$K$34+BL87*Параметри!$L$34+BM87*Параметри!$M$34)/18</f>
        <v>0</v>
      </c>
      <c r="BO87" s="40">
        <f>IF(K87=0,0,'Дані з ДІСО'!AC87/K87)</f>
        <v>0</v>
      </c>
      <c r="BP87" s="29">
        <f>(1+0.25*BO87)*BN87*Параметри!$K$51</f>
        <v>0</v>
      </c>
      <c r="BQ87" s="29">
        <f>BP87*'Коефіцієнти АТО'!U87</f>
        <v>0</v>
      </c>
      <c r="BR87" s="29">
        <f>K87*(1+0.25*BO87)*Параметри!$K$66*Параметри!$K$20/1000</f>
        <v>0</v>
      </c>
      <c r="BS87" s="29">
        <f>(1+0.25*BO87)*K87*'Коефіцієнти АТО'!S87*Параметри!$K$20/1000</f>
        <v>0</v>
      </c>
      <c r="BT87" s="29">
        <f t="shared" si="16"/>
        <v>0</v>
      </c>
      <c r="BU87" s="40">
        <f>ROUNDUP('Дані з ДІСО'!AG87/Параметри!$K$71,0)</f>
        <v>0</v>
      </c>
      <c r="BV87" s="40">
        <f t="shared" si="17"/>
        <v>0</v>
      </c>
      <c r="BW87" s="40">
        <f>IF('Дані з ДІСО'!AG87=0,0,'Дані з ДІСО'!AJ87/'Дані з ДІСО'!AG87)</f>
        <v>0</v>
      </c>
      <c r="BX87" s="29">
        <f>BV87*(1+0.25*BW87)*Параметри!$K$51</f>
        <v>0</v>
      </c>
      <c r="BY87" s="29">
        <f>ROUND(IF(Параметри!$K$77="No",CC87,CC87*Параметри!$K$78)+AG87,1)</f>
        <v>157596.9</v>
      </c>
      <c r="BZ87" s="29">
        <f>ROUND(IF(Параметри!$K$77="No",BF87,BF87*Параметри!$K$78),1)</f>
        <v>0</v>
      </c>
      <c r="CA87" s="29">
        <f>ROUND(IF(Параметри!$K$77="No",BI87,BI87*Параметри!$K$78),1)</f>
        <v>0</v>
      </c>
      <c r="CB87" s="29">
        <f>ROUND(IF(Параметри!$K$77="No",BJ87,BJ87*Параметри!$K$78),1)</f>
        <v>0</v>
      </c>
      <c r="CC87" s="29">
        <f t="shared" si="11"/>
        <v>175107.71784804988</v>
      </c>
    </row>
    <row r="88" spans="1:81">
      <c r="A88" s="9">
        <v>87</v>
      </c>
      <c r="B88" s="9" t="s">
        <v>3148</v>
      </c>
      <c r="C88" s="9" t="s">
        <v>3148</v>
      </c>
      <c r="D88" s="9" t="s">
        <v>3214</v>
      </c>
      <c r="E88" s="9" t="s">
        <v>24</v>
      </c>
      <c r="F88" s="9" t="s">
        <v>3236</v>
      </c>
      <c r="G88" s="9" t="s">
        <v>200</v>
      </c>
      <c r="H88" s="29">
        <f>SUM('Дані з ДІСО'!J88:L88)</f>
        <v>727</v>
      </c>
      <c r="I88" s="29">
        <f>SUM('Дані з ДІСО'!G88:I88)</f>
        <v>52</v>
      </c>
      <c r="J88" s="29">
        <f>SUM('Дані з ДІСО'!P88:R88)</f>
        <v>0</v>
      </c>
      <c r="K88" s="29">
        <f>SUM('Дані з ДІСО'!V88:X88)</f>
        <v>0</v>
      </c>
      <c r="L88" s="40">
        <f>ROUNDUP('Дані з ДІСО'!J88/'Коефіцієнти АТО'!$R88,0)</f>
        <v>21</v>
      </c>
      <c r="M88" s="40">
        <f>ROUNDUP('Дані з ДІСО'!K88/'Коефіцієнти АТО'!$R88,0)</f>
        <v>32</v>
      </c>
      <c r="N88" s="40">
        <f>ROUNDUP('Дані з ДІСО'!L88/'Коефіцієнти АТО'!$R88,0)</f>
        <v>9</v>
      </c>
      <c r="O88" s="59">
        <f>(L88*Параметри!$K$32+M88*Параметри!$L$32+N88*Параметри!$M$32)/18</f>
        <v>102.71666666666667</v>
      </c>
      <c r="P88" s="41">
        <f>IF(H88=0,"",'Дані з ДІСО'!Y88/H88)</f>
        <v>0</v>
      </c>
      <c r="Q88" s="29">
        <f>IF(H88=0,"",(1+0.25*P88)*O88*Параметри!$K$51)</f>
        <v>21038.449333309465</v>
      </c>
      <c r="R88" s="29">
        <f>IF(H88=0,"",Q88*'Коефіцієнти АТО'!T88)</f>
        <v>357.65363866626092</v>
      </c>
      <c r="S88" s="29">
        <f>IF(H88=0,"",H88*(1+0.25*P88)*Параметри!$K$66*Параметри!$K$20/1000)</f>
        <v>0</v>
      </c>
      <c r="T88" s="29">
        <f>IF(H88=0,"",H88*(1+0.25*P88)*'Коефіцієнти АТО'!$S88*Параметри!$K$20/1000)</f>
        <v>3666.9562342267741</v>
      </c>
      <c r="U88" s="29">
        <f t="shared" si="12"/>
        <v>25063.059206202499</v>
      </c>
      <c r="V88" s="29">
        <f t="shared" si="13"/>
        <v>25063.059206202499</v>
      </c>
      <c r="W88" s="40">
        <f>ROUNDUP('Дані з ДІСО'!P88/Параметри!$K$24,0)</f>
        <v>0</v>
      </c>
      <c r="X88" s="40">
        <f>ROUNDUP('Дані з ДІСО'!Q88/Параметри!$K$24,0)</f>
        <v>0</v>
      </c>
      <c r="Y88" s="40">
        <f>ROUNDUP('Дані з ДІСО'!R88/Параметри!$K$24,0)</f>
        <v>0</v>
      </c>
      <c r="Z88" s="59">
        <f>(W88*Параметри!$K$33+X88*Параметри!$L$33+Y88*Параметри!$M$33)/18</f>
        <v>0</v>
      </c>
      <c r="AA88" s="41">
        <f>IF(J88=0,0,'Дані з ДІСО'!AA88/J88)</f>
        <v>0</v>
      </c>
      <c r="AB88" s="29">
        <f>(1+0.25*AA88)*Z88*Параметри!$K$51</f>
        <v>0</v>
      </c>
      <c r="AC88" s="29">
        <f>AB88*'Коефіцієнти АТО'!U88</f>
        <v>0</v>
      </c>
      <c r="AD88" s="29">
        <f>J88*(1+0.25*AA88)*Параметри!$K$66*Параметри!$K$20/1000</f>
        <v>0</v>
      </c>
      <c r="AE88" s="29">
        <f>(1+0.25*AA88)*J88*'Коефіцієнти АТО'!S88*Параметри!$K$20/1000</f>
        <v>0</v>
      </c>
      <c r="AF88" s="29">
        <f t="shared" si="9"/>
        <v>0</v>
      </c>
      <c r="AG88" s="29">
        <v>0</v>
      </c>
      <c r="AH88" s="40">
        <v>7</v>
      </c>
      <c r="AI88" s="40">
        <v>0</v>
      </c>
      <c r="AJ88" s="40">
        <f t="shared" si="10"/>
        <v>0</v>
      </c>
      <c r="AK88" s="29">
        <f>(AH88+AI88)*(1+0.25*AJ88)*Параметри!$K$53</f>
        <v>1256.0049298720003</v>
      </c>
      <c r="AL88" s="29">
        <f>ROUNDUP(('Дані з ДІСО'!AU88+'Дані з ДІСО'!AW88)/Параметри!$K$28,0)</f>
        <v>0</v>
      </c>
      <c r="AM88" s="64">
        <f>AL88*Параметри!$M$35/18</f>
        <v>0</v>
      </c>
      <c r="AN88" s="29">
        <f>IF(AL88=0,0,'Дані з ДІСО'!AW88/SUM('Дані з ДІСО'!AU88,'Дані з ДІСО'!AW88))</f>
        <v>0</v>
      </c>
      <c r="AO88" s="29">
        <f>(1+0.25*AN88)*AM88*Параметри!$K$51</f>
        <v>0</v>
      </c>
      <c r="AP88" s="40">
        <f>ROUNDUP(('Дані з ДІСО'!AE88+'Дані не з ДІСО'!E88+'Дані не з ДІСО'!G88)/Параметри!$K$69,0)</f>
        <v>0</v>
      </c>
      <c r="AQ88" s="40">
        <f t="shared" si="14"/>
        <v>0</v>
      </c>
      <c r="AR88" s="40">
        <f>IF(AP88=0,0,('Дані з ДІСО'!AH88+'Дані не з ДІСО'!G88)/('Дані з ДІСО'!AE88+'Дані не з ДІСО'!E88+'Дані не з ДІСО'!G88))</f>
        <v>0</v>
      </c>
      <c r="AS88" s="29">
        <f>AQ88*(1+0.25*AR88)*Параметри!$K$51</f>
        <v>0</v>
      </c>
      <c r="AT88" s="40">
        <f>ROUNDUP('Дані з ДІСО'!AF88/Параметри!$K$70,0)</f>
        <v>0</v>
      </c>
      <c r="AU88" s="40">
        <f t="shared" si="15"/>
        <v>0</v>
      </c>
      <c r="AV88" s="40">
        <f>IF(AT88=0,0,'Дані з ДІСО'!AI88/'Дані з ДІСО'!AF88)</f>
        <v>0</v>
      </c>
      <c r="AW88" s="29">
        <f>AU88*(1+0.25*AV88)*Параметри!$K$51</f>
        <v>0</v>
      </c>
      <c r="AX88" s="40">
        <f>ROUNDUP('Дані з ДІСО'!AR88/Параметри!$K$29,0)</f>
        <v>0</v>
      </c>
      <c r="AY88" s="40">
        <f>ROUNDUP('Дані з ДІСО'!AS88/Параметри!$K$29,0)</f>
        <v>0</v>
      </c>
      <c r="AZ88" s="40">
        <f>ROUNDUP('Дані з ДІСО'!AT88/Параметри!$K$29,0)</f>
        <v>0</v>
      </c>
      <c r="BA88" s="64">
        <f>(AX88*Параметри!$K$32+AY88*Параметри!$L$32+AZ88*Параметри!$M$32)/18</f>
        <v>0</v>
      </c>
      <c r="BB88" s="29">
        <f>(BA88*Параметри!$K$51+SUM('Дані з ДІСО'!AR88:AT88)*Параметри!$K$48*Параметри!$K$20/1000)*Параметри!$K$74</f>
        <v>0</v>
      </c>
      <c r="BC88" s="40">
        <f>ROUNDUP(('Дані не з ДІСО'!I88+'Дані не з ДІСО'!K88)/Параметри!$K$26,0)</f>
        <v>0</v>
      </c>
      <c r="BD88" s="29">
        <f>BC88*Параметри!$M$36/18</f>
        <v>0</v>
      </c>
      <c r="BE88" s="40">
        <f>IF(BC88=0,0,'Дані не з ДІСО'!K88/('Дані не з ДІСО'!I88+'Дані не з ДІСО'!K88))</f>
        <v>0</v>
      </c>
      <c r="BF88" s="29">
        <f>(1+0.25*BE88)*BD88*Параметри!$K$51</f>
        <v>0</v>
      </c>
      <c r="BG88" s="40">
        <f>ROUNDUP('Дані не з ДІСО'!M88/Параметри!$K$27,0)</f>
        <v>0</v>
      </c>
      <c r="BH88" s="40">
        <f>BG88*Параметри!$M$37/18</f>
        <v>0</v>
      </c>
      <c r="BI88" s="29">
        <f>BH88*Параметри!$K$51</f>
        <v>0</v>
      </c>
      <c r="BJ88" s="29">
        <f>'Дані не з ДІСО'!N88*Параметри!$K$76</f>
        <v>0</v>
      </c>
      <c r="BK88" s="40">
        <f>ROUNDUP('Дані з ДІСО'!V88/Параметри!$K$25,0)</f>
        <v>0</v>
      </c>
      <c r="BL88" s="40">
        <f>ROUNDUP('Дані з ДІСО'!W88/Параметри!$K$25,0)</f>
        <v>0</v>
      </c>
      <c r="BM88" s="40">
        <f>ROUNDUP('Дані з ДІСО'!X88/Параметри!$K$25,0)</f>
        <v>0</v>
      </c>
      <c r="BN88" s="40">
        <f>(BK88*Параметри!$K$34+BL88*Параметри!$L$34+BM88*Параметри!$M$34)/18</f>
        <v>0</v>
      </c>
      <c r="BO88" s="40">
        <f>IF(K88=0,0,'Дані з ДІСО'!AC88/K88)</f>
        <v>0</v>
      </c>
      <c r="BP88" s="29">
        <f>(1+0.25*BO88)*BN88*Параметри!$K$51</f>
        <v>0</v>
      </c>
      <c r="BQ88" s="29">
        <f>BP88*'Коефіцієнти АТО'!U88</f>
        <v>0</v>
      </c>
      <c r="BR88" s="29">
        <f>K88*(1+0.25*BO88)*Параметри!$K$66*Параметри!$K$20/1000</f>
        <v>0</v>
      </c>
      <c r="BS88" s="29">
        <f>(1+0.25*BO88)*K88*'Коефіцієнти АТО'!S88*Параметри!$K$20/1000</f>
        <v>0</v>
      </c>
      <c r="BT88" s="29">
        <f t="shared" si="16"/>
        <v>0</v>
      </c>
      <c r="BU88" s="40">
        <f>ROUNDUP('Дані з ДІСО'!AG88/Параметри!$K$71,0)</f>
        <v>0</v>
      </c>
      <c r="BV88" s="40">
        <f t="shared" si="17"/>
        <v>0</v>
      </c>
      <c r="BW88" s="40">
        <f>IF('Дані з ДІСО'!AG88=0,0,'Дані з ДІСО'!AJ88/'Дані з ДІСО'!AG88)</f>
        <v>0</v>
      </c>
      <c r="BX88" s="29">
        <f>BV88*(1+0.25*BW88)*Параметри!$K$51</f>
        <v>0</v>
      </c>
      <c r="BY88" s="29">
        <f>ROUND(IF(Параметри!$K$77="No",CC88,CC88*Параметри!$K$78)+AG88,1)</f>
        <v>23687.200000000001</v>
      </c>
      <c r="BZ88" s="29">
        <f>ROUND(IF(Параметри!$K$77="No",BF88,BF88*Параметри!$K$78),1)</f>
        <v>0</v>
      </c>
      <c r="CA88" s="29">
        <f>ROUND(IF(Параметри!$K$77="No",BI88,BI88*Параметри!$K$78),1)</f>
        <v>0</v>
      </c>
      <c r="CB88" s="29">
        <f>ROUND(IF(Параметри!$K$77="No",BJ88,BJ88*Параметри!$K$78),1)</f>
        <v>0</v>
      </c>
      <c r="CC88" s="29">
        <f t="shared" si="11"/>
        <v>26319.064136074499</v>
      </c>
    </row>
    <row r="89" spans="1:81">
      <c r="A89" s="9">
        <v>88</v>
      </c>
      <c r="B89" s="9" t="s">
        <v>3151</v>
      </c>
      <c r="C89" s="9" t="s">
        <v>3151</v>
      </c>
      <c r="D89" s="9" t="s">
        <v>3214</v>
      </c>
      <c r="E89" s="9" t="s">
        <v>29</v>
      </c>
      <c r="F89" s="9" t="s">
        <v>3237</v>
      </c>
      <c r="G89" s="9" t="s">
        <v>202</v>
      </c>
      <c r="H89" s="29">
        <f>SUM('Дані з ДІСО'!J89:L89)</f>
        <v>1173</v>
      </c>
      <c r="I89" s="29">
        <f>SUM('Дані з ДІСО'!G89:I89)</f>
        <v>81</v>
      </c>
      <c r="J89" s="29">
        <f>SUM('Дані з ДІСО'!P89:R89)</f>
        <v>0</v>
      </c>
      <c r="K89" s="29">
        <f>SUM('Дані з ДІСО'!V89:X89)</f>
        <v>0</v>
      </c>
      <c r="L89" s="40">
        <f>ROUNDUP('Дані з ДІСО'!J89/'Коефіцієнти АТО'!$R89,0)</f>
        <v>32</v>
      </c>
      <c r="M89" s="40">
        <f>ROUNDUP('Дані з ДІСО'!K89/'Коефіцієнти АТО'!$R89,0)</f>
        <v>40</v>
      </c>
      <c r="N89" s="40">
        <f>ROUNDUP('Дані з ДІСО'!L89/'Коефіцієнти АТО'!$R89,0)</f>
        <v>11</v>
      </c>
      <c r="O89" s="59">
        <f>(L89*Параметри!$K$32+M89*Параметри!$L$32+N89*Параметри!$M$32)/18</f>
        <v>135.25</v>
      </c>
      <c r="P89" s="41">
        <f>IF(H89=0,"",'Дані з ДІСО'!Y89/H89)</f>
        <v>0</v>
      </c>
      <c r="Q89" s="29">
        <f>IF(H89=0,"",(1+0.25*P89)*O89*Параметри!$K$51)</f>
        <v>27701.933529094</v>
      </c>
      <c r="R89" s="29">
        <f>IF(H89=0,"",Q89*'Коефіцієнти АТО'!T89)</f>
        <v>470.93286999459804</v>
      </c>
      <c r="S89" s="29">
        <f>IF(H89=0,"",H89*(1+0.25*P89)*Параметри!$K$66*Параметри!$K$20/1000)</f>
        <v>0</v>
      </c>
      <c r="T89" s="29">
        <f>IF(H89=0,"",H89*(1+0.25*P89)*'Коефіцієнти АТО'!$S89*Параметри!$K$20/1000)</f>
        <v>5358.3946383925741</v>
      </c>
      <c r="U89" s="29">
        <f t="shared" si="12"/>
        <v>33531.26103748117</v>
      </c>
      <c r="V89" s="29">
        <f t="shared" si="13"/>
        <v>33531.26103748117</v>
      </c>
      <c r="W89" s="40">
        <f>ROUNDUP('Дані з ДІСО'!P89/Параметри!$K$24,0)</f>
        <v>0</v>
      </c>
      <c r="X89" s="40">
        <f>ROUNDUP('Дані з ДІСО'!Q89/Параметри!$K$24,0)</f>
        <v>0</v>
      </c>
      <c r="Y89" s="40">
        <f>ROUNDUP('Дані з ДІСО'!R89/Параметри!$K$24,0)</f>
        <v>0</v>
      </c>
      <c r="Z89" s="59">
        <f>(W89*Параметри!$K$33+X89*Параметри!$L$33+Y89*Параметри!$M$33)/18</f>
        <v>0</v>
      </c>
      <c r="AA89" s="41">
        <f>IF(J89=0,0,'Дані з ДІСО'!AA89/J89)</f>
        <v>0</v>
      </c>
      <c r="AB89" s="29">
        <f>(1+0.25*AA89)*Z89*Параметри!$K$51</f>
        <v>0</v>
      </c>
      <c r="AC89" s="29">
        <f>AB89*'Коефіцієнти АТО'!U89</f>
        <v>0</v>
      </c>
      <c r="AD89" s="29">
        <f>J89*(1+0.25*AA89)*Параметри!$K$66*Параметри!$K$20/1000</f>
        <v>0</v>
      </c>
      <c r="AE89" s="29">
        <f>(1+0.25*AA89)*J89*'Коефіцієнти АТО'!S89*Параметри!$K$20/1000</f>
        <v>0</v>
      </c>
      <c r="AF89" s="29">
        <f t="shared" si="9"/>
        <v>0</v>
      </c>
      <c r="AG89" s="29">
        <v>0</v>
      </c>
      <c r="AH89" s="40">
        <v>11</v>
      </c>
      <c r="AI89" s="40">
        <v>0</v>
      </c>
      <c r="AJ89" s="40">
        <f t="shared" si="10"/>
        <v>0</v>
      </c>
      <c r="AK89" s="29">
        <f>(AH89+AI89)*(1+0.25*AJ89)*Параметри!$K$53</f>
        <v>1973.7220326560005</v>
      </c>
      <c r="AL89" s="29">
        <f>ROUNDUP(('Дані з ДІСО'!AU89+'Дані з ДІСО'!AW89)/Параметри!$K$28,0)</f>
        <v>0</v>
      </c>
      <c r="AM89" s="64">
        <f>AL89*Параметри!$M$35/18</f>
        <v>0</v>
      </c>
      <c r="AN89" s="29">
        <f>IF(AL89=0,0,'Дані з ДІСО'!AW89/SUM('Дані з ДІСО'!AU89,'Дані з ДІСО'!AW89))</f>
        <v>0</v>
      </c>
      <c r="AO89" s="29">
        <f>(1+0.25*AN89)*AM89*Параметри!$K$51</f>
        <v>0</v>
      </c>
      <c r="AP89" s="40">
        <f>ROUNDUP(('Дані з ДІСО'!AE89+'Дані не з ДІСО'!E89+'Дані не з ДІСО'!G89)/Параметри!$K$69,0)</f>
        <v>0</v>
      </c>
      <c r="AQ89" s="40">
        <f t="shared" si="14"/>
        <v>0</v>
      </c>
      <c r="AR89" s="40">
        <f>IF(AP89=0,0,('Дані з ДІСО'!AH89+'Дані не з ДІСО'!G89)/('Дані з ДІСО'!AE89+'Дані не з ДІСО'!E89+'Дані не з ДІСО'!G89))</f>
        <v>0</v>
      </c>
      <c r="AS89" s="29">
        <f>AQ89*(1+0.25*AR89)*Параметри!$K$51</f>
        <v>0</v>
      </c>
      <c r="AT89" s="40">
        <f>ROUNDUP('Дані з ДІСО'!AF89/Параметри!$K$70,0)</f>
        <v>0</v>
      </c>
      <c r="AU89" s="40">
        <f t="shared" si="15"/>
        <v>0</v>
      </c>
      <c r="AV89" s="40">
        <f>IF(AT89=0,0,'Дані з ДІСО'!AI89/'Дані з ДІСО'!AF89)</f>
        <v>0</v>
      </c>
      <c r="AW89" s="29">
        <f>AU89*(1+0.25*AV89)*Параметри!$K$51</f>
        <v>0</v>
      </c>
      <c r="AX89" s="40">
        <f>ROUNDUP('Дані з ДІСО'!AR89/Параметри!$K$29,0)</f>
        <v>0</v>
      </c>
      <c r="AY89" s="40">
        <f>ROUNDUP('Дані з ДІСО'!AS89/Параметри!$K$29,0)</f>
        <v>0</v>
      </c>
      <c r="AZ89" s="40">
        <f>ROUNDUP('Дані з ДІСО'!AT89/Параметри!$K$29,0)</f>
        <v>0</v>
      </c>
      <c r="BA89" s="64">
        <f>(AX89*Параметри!$K$32+AY89*Параметри!$L$32+AZ89*Параметри!$M$32)/18</f>
        <v>0</v>
      </c>
      <c r="BB89" s="29">
        <f>(BA89*Параметри!$K$51+SUM('Дані з ДІСО'!AR89:AT89)*Параметри!$K$48*Параметри!$K$20/1000)*Параметри!$K$74</f>
        <v>0</v>
      </c>
      <c r="BC89" s="40">
        <f>ROUNDUP(('Дані не з ДІСО'!I89+'Дані не з ДІСО'!K89)/Параметри!$K$26,0)</f>
        <v>0</v>
      </c>
      <c r="BD89" s="29">
        <f>BC89*Параметри!$M$36/18</f>
        <v>0</v>
      </c>
      <c r="BE89" s="40">
        <f>IF(BC89=0,0,'Дані не з ДІСО'!K89/('Дані не з ДІСО'!I89+'Дані не з ДІСО'!K89))</f>
        <v>0</v>
      </c>
      <c r="BF89" s="29">
        <f>(1+0.25*BE89)*BD89*Параметри!$K$51</f>
        <v>0</v>
      </c>
      <c r="BG89" s="40">
        <f>ROUNDUP('Дані не з ДІСО'!M89/Параметри!$K$27,0)</f>
        <v>0</v>
      </c>
      <c r="BH89" s="40">
        <f>BG89*Параметри!$M$37/18</f>
        <v>0</v>
      </c>
      <c r="BI89" s="29">
        <f>BH89*Параметри!$K$51</f>
        <v>0</v>
      </c>
      <c r="BJ89" s="29">
        <f>'Дані не з ДІСО'!N89*Параметри!$K$76</f>
        <v>0</v>
      </c>
      <c r="BK89" s="40">
        <f>ROUNDUP('Дані з ДІСО'!V89/Параметри!$K$25,0)</f>
        <v>0</v>
      </c>
      <c r="BL89" s="40">
        <f>ROUNDUP('Дані з ДІСО'!W89/Параметри!$K$25,0)</f>
        <v>0</v>
      </c>
      <c r="BM89" s="40">
        <f>ROUNDUP('Дані з ДІСО'!X89/Параметри!$K$25,0)</f>
        <v>0</v>
      </c>
      <c r="BN89" s="40">
        <f>(BK89*Параметри!$K$34+BL89*Параметри!$L$34+BM89*Параметри!$M$34)/18</f>
        <v>0</v>
      </c>
      <c r="BO89" s="40">
        <f>IF(K89=0,0,'Дані з ДІСО'!AC89/K89)</f>
        <v>0</v>
      </c>
      <c r="BP89" s="29">
        <f>(1+0.25*BO89)*BN89*Параметри!$K$51</f>
        <v>0</v>
      </c>
      <c r="BQ89" s="29">
        <f>BP89*'Коефіцієнти АТО'!U89</f>
        <v>0</v>
      </c>
      <c r="BR89" s="29">
        <f>K89*(1+0.25*BO89)*Параметри!$K$66*Параметри!$K$20/1000</f>
        <v>0</v>
      </c>
      <c r="BS89" s="29">
        <f>(1+0.25*BO89)*K89*'Коефіцієнти АТО'!S89*Параметри!$K$20/1000</f>
        <v>0</v>
      </c>
      <c r="BT89" s="29">
        <f t="shared" si="16"/>
        <v>0</v>
      </c>
      <c r="BU89" s="40">
        <f>ROUNDUP('Дані з ДІСО'!AG89/Параметри!$K$71,0)</f>
        <v>0</v>
      </c>
      <c r="BV89" s="40">
        <f t="shared" si="17"/>
        <v>0</v>
      </c>
      <c r="BW89" s="40">
        <f>IF('Дані з ДІСО'!AG89=0,0,'Дані з ДІСО'!AJ89/'Дані з ДІСО'!AG89)</f>
        <v>0</v>
      </c>
      <c r="BX89" s="29">
        <f>BV89*(1+0.25*BW89)*Параметри!$K$51</f>
        <v>0</v>
      </c>
      <c r="BY89" s="29">
        <f>ROUND(IF(Параметри!$K$77="No",CC89,CC89*Параметри!$K$78)+AG89,1)</f>
        <v>31954.5</v>
      </c>
      <c r="BZ89" s="29">
        <f>ROUND(IF(Параметри!$K$77="No",BF89,BF89*Параметри!$K$78),1)</f>
        <v>0</v>
      </c>
      <c r="CA89" s="29">
        <f>ROUND(IF(Параметри!$K$77="No",BI89,BI89*Параметри!$K$78),1)</f>
        <v>0</v>
      </c>
      <c r="CB89" s="29">
        <f>ROUND(IF(Параметри!$K$77="No",BJ89,BJ89*Параметри!$K$78),1)</f>
        <v>0</v>
      </c>
      <c r="CC89" s="29">
        <f t="shared" si="11"/>
        <v>35504.983070137168</v>
      </c>
    </row>
    <row r="90" spans="1:81">
      <c r="A90" s="9">
        <v>89</v>
      </c>
      <c r="B90" s="9" t="s">
        <v>3145</v>
      </c>
      <c r="C90" s="9" t="s">
        <v>3146</v>
      </c>
      <c r="D90" s="9" t="s">
        <v>3214</v>
      </c>
      <c r="E90" s="9" t="s">
        <v>21</v>
      </c>
      <c r="F90" s="9" t="s">
        <v>3238</v>
      </c>
      <c r="G90" s="9" t="s">
        <v>204</v>
      </c>
      <c r="H90" s="29">
        <f>SUM('Дані з ДІСО'!J90:L90)</f>
        <v>2269</v>
      </c>
      <c r="I90" s="29">
        <f>SUM('Дані з ДІСО'!G90:I90)</f>
        <v>114</v>
      </c>
      <c r="J90" s="29">
        <f>SUM('Дані з ДІСО'!P90:R90)</f>
        <v>0</v>
      </c>
      <c r="K90" s="29">
        <f>SUM('Дані з ДІСО'!V90:X90)</f>
        <v>0</v>
      </c>
      <c r="L90" s="40">
        <f>ROUNDUP('Дані з ДІСО'!J90/'Коефіцієнти АТО'!$R90,0)</f>
        <v>50</v>
      </c>
      <c r="M90" s="40">
        <f>ROUNDUP('Дані з ДІСО'!K90/'Коефіцієнти АТО'!$R90,0)</f>
        <v>65</v>
      </c>
      <c r="N90" s="40">
        <f>ROUNDUP('Дані з ДІСО'!L90/'Коефіцієнти АТО'!$R90,0)</f>
        <v>13</v>
      </c>
      <c r="O90" s="59">
        <f>(L90*Параметри!$K$32+M90*Параметри!$L$32+N90*Параметри!$M$32)/18</f>
        <v>207.61111111111111</v>
      </c>
      <c r="P90" s="41">
        <f>IF(H90=0,"",'Дані з ДІСО'!Y90/H90)</f>
        <v>0</v>
      </c>
      <c r="Q90" s="29">
        <f>IF(H90=0,"",(1+0.25*P90)*O90*Параметри!$K$51)</f>
        <v>42522.951570435114</v>
      </c>
      <c r="R90" s="29">
        <f>IF(H90=0,"",Q90*'Коефіцієнти АТО'!T90)</f>
        <v>722.89017669739701</v>
      </c>
      <c r="S90" s="29">
        <f>IF(H90=0,"",H90*(1+0.25*P90)*Параметри!$K$66*Параметри!$K$20/1000)</f>
        <v>0</v>
      </c>
      <c r="T90" s="29">
        <f>IF(H90=0,"",H90*(1+0.25*P90)*'Коефіцієнти АТО'!$S90*Параметри!$K$20/1000)</f>
        <v>7125.9682320780194</v>
      </c>
      <c r="U90" s="29">
        <f t="shared" si="12"/>
        <v>50371.809979210528</v>
      </c>
      <c r="V90" s="29">
        <f t="shared" si="13"/>
        <v>50371.809979210528</v>
      </c>
      <c r="W90" s="40">
        <f>ROUNDUP('Дані з ДІСО'!P90/Параметри!$K$24,0)</f>
        <v>0</v>
      </c>
      <c r="X90" s="40">
        <f>ROUNDUP('Дані з ДІСО'!Q90/Параметри!$K$24,0)</f>
        <v>0</v>
      </c>
      <c r="Y90" s="40">
        <f>ROUNDUP('Дані з ДІСО'!R90/Параметри!$K$24,0)</f>
        <v>0</v>
      </c>
      <c r="Z90" s="59">
        <f>(W90*Параметри!$K$33+X90*Параметри!$L$33+Y90*Параметри!$M$33)/18</f>
        <v>0</v>
      </c>
      <c r="AA90" s="41">
        <f>IF(J90=0,0,'Дані з ДІСО'!AA90/J90)</f>
        <v>0</v>
      </c>
      <c r="AB90" s="29">
        <f>(1+0.25*AA90)*Z90*Параметри!$K$51</f>
        <v>0</v>
      </c>
      <c r="AC90" s="29">
        <f>AB90*'Коефіцієнти АТО'!U90</f>
        <v>0</v>
      </c>
      <c r="AD90" s="29">
        <f>J90*(1+0.25*AA90)*Параметри!$K$66*Параметри!$K$20/1000</f>
        <v>0</v>
      </c>
      <c r="AE90" s="29">
        <f>(1+0.25*AA90)*J90*'Коефіцієнти АТО'!S90*Параметри!$K$20/1000</f>
        <v>0</v>
      </c>
      <c r="AF90" s="29">
        <f t="shared" si="9"/>
        <v>0</v>
      </c>
      <c r="AG90" s="29">
        <v>0</v>
      </c>
      <c r="AH90" s="40">
        <v>23</v>
      </c>
      <c r="AI90" s="40">
        <v>0</v>
      </c>
      <c r="AJ90" s="40">
        <f t="shared" si="10"/>
        <v>0</v>
      </c>
      <c r="AK90" s="29">
        <f>(AH90+AI90)*(1+0.25*AJ90)*Параметри!$K$53</f>
        <v>4126.8733410080013</v>
      </c>
      <c r="AL90" s="29">
        <f>ROUNDUP(('Дані з ДІСО'!AU90+'Дані з ДІСО'!AW90)/Параметри!$K$28,0)</f>
        <v>0</v>
      </c>
      <c r="AM90" s="64">
        <f>AL90*Параметри!$M$35/18</f>
        <v>0</v>
      </c>
      <c r="AN90" s="29">
        <f>IF(AL90=0,0,'Дані з ДІСО'!AW90/SUM('Дані з ДІСО'!AU90,'Дані з ДІСО'!AW90))</f>
        <v>0</v>
      </c>
      <c r="AO90" s="29">
        <f>(1+0.25*AN90)*AM90*Параметри!$K$51</f>
        <v>0</v>
      </c>
      <c r="AP90" s="40">
        <f>ROUNDUP(('Дані з ДІСО'!AE90+'Дані не з ДІСО'!E90+'Дані не з ДІСО'!G90)/Параметри!$K$69,0)</f>
        <v>0</v>
      </c>
      <c r="AQ90" s="40">
        <f t="shared" si="14"/>
        <v>0</v>
      </c>
      <c r="AR90" s="40">
        <f>IF(AP90=0,0,('Дані з ДІСО'!AH90+'Дані не з ДІСО'!G90)/('Дані з ДІСО'!AE90+'Дані не з ДІСО'!E90+'Дані не з ДІСО'!G90))</f>
        <v>0</v>
      </c>
      <c r="AS90" s="29">
        <f>AQ90*(1+0.25*AR90)*Параметри!$K$51</f>
        <v>0</v>
      </c>
      <c r="AT90" s="40">
        <f>ROUNDUP('Дані з ДІСО'!AF90/Параметри!$K$70,0)</f>
        <v>0</v>
      </c>
      <c r="AU90" s="40">
        <f t="shared" si="15"/>
        <v>0</v>
      </c>
      <c r="AV90" s="40">
        <f>IF(AT90=0,0,'Дані з ДІСО'!AI90/'Дані з ДІСО'!AF90)</f>
        <v>0</v>
      </c>
      <c r="AW90" s="29">
        <f>AU90*(1+0.25*AV90)*Параметри!$K$51</f>
        <v>0</v>
      </c>
      <c r="AX90" s="40">
        <f>ROUNDUP('Дані з ДІСО'!AR90/Параметри!$K$29,0)</f>
        <v>0</v>
      </c>
      <c r="AY90" s="40">
        <f>ROUNDUP('Дані з ДІСО'!AS90/Параметри!$K$29,0)</f>
        <v>0</v>
      </c>
      <c r="AZ90" s="40">
        <f>ROUNDUP('Дані з ДІСО'!AT90/Параметри!$K$29,0)</f>
        <v>0</v>
      </c>
      <c r="BA90" s="64">
        <f>(AX90*Параметри!$K$32+AY90*Параметри!$L$32+AZ90*Параметри!$M$32)/18</f>
        <v>0</v>
      </c>
      <c r="BB90" s="29">
        <f>(BA90*Параметри!$K$51+SUM('Дані з ДІСО'!AR90:AT90)*Параметри!$K$48*Параметри!$K$20/1000)*Параметри!$K$74</f>
        <v>0</v>
      </c>
      <c r="BC90" s="40">
        <f>ROUNDUP(('Дані не з ДІСО'!I90+'Дані не з ДІСО'!K90)/Параметри!$K$26,0)</f>
        <v>0</v>
      </c>
      <c r="BD90" s="29">
        <f>BC90*Параметри!$M$36/18</f>
        <v>0</v>
      </c>
      <c r="BE90" s="40">
        <f>IF(BC90=0,0,'Дані не з ДІСО'!K90/('Дані не з ДІСО'!I90+'Дані не з ДІСО'!K90))</f>
        <v>0</v>
      </c>
      <c r="BF90" s="29">
        <f>(1+0.25*BE90)*BD90*Параметри!$K$51</f>
        <v>0</v>
      </c>
      <c r="BG90" s="40">
        <f>ROUNDUP('Дані не з ДІСО'!M90/Параметри!$K$27,0)</f>
        <v>0</v>
      </c>
      <c r="BH90" s="40">
        <f>BG90*Параметри!$M$37/18</f>
        <v>0</v>
      </c>
      <c r="BI90" s="29">
        <f>BH90*Параметри!$K$51</f>
        <v>0</v>
      </c>
      <c r="BJ90" s="29">
        <f>'Дані не з ДІСО'!N90*Параметри!$K$76</f>
        <v>0</v>
      </c>
      <c r="BK90" s="40">
        <f>ROUNDUP('Дані з ДІСО'!V90/Параметри!$K$25,0)</f>
        <v>0</v>
      </c>
      <c r="BL90" s="40">
        <f>ROUNDUP('Дані з ДІСО'!W90/Параметри!$K$25,0)</f>
        <v>0</v>
      </c>
      <c r="BM90" s="40">
        <f>ROUNDUP('Дані з ДІСО'!X90/Параметри!$K$25,0)</f>
        <v>0</v>
      </c>
      <c r="BN90" s="40">
        <f>(BK90*Параметри!$K$34+BL90*Параметри!$L$34+BM90*Параметри!$M$34)/18</f>
        <v>0</v>
      </c>
      <c r="BO90" s="40">
        <f>IF(K90=0,0,'Дані з ДІСО'!AC90/K90)</f>
        <v>0</v>
      </c>
      <c r="BP90" s="29">
        <f>(1+0.25*BO90)*BN90*Параметри!$K$51</f>
        <v>0</v>
      </c>
      <c r="BQ90" s="29">
        <f>BP90*'Коефіцієнти АТО'!U90</f>
        <v>0</v>
      </c>
      <c r="BR90" s="29">
        <f>K90*(1+0.25*BO90)*Параметри!$K$66*Параметри!$K$20/1000</f>
        <v>0</v>
      </c>
      <c r="BS90" s="29">
        <f>(1+0.25*BO90)*K90*'Коефіцієнти АТО'!S90*Параметри!$K$20/1000</f>
        <v>0</v>
      </c>
      <c r="BT90" s="29">
        <f t="shared" si="16"/>
        <v>0</v>
      </c>
      <c r="BU90" s="40">
        <f>ROUNDUP('Дані з ДІСО'!AG90/Параметри!$K$71,0)</f>
        <v>0</v>
      </c>
      <c r="BV90" s="40">
        <f t="shared" si="17"/>
        <v>0</v>
      </c>
      <c r="BW90" s="40">
        <f>IF('Дані з ДІСО'!AG90=0,0,'Дані з ДІСО'!AJ90/'Дані з ДІСО'!AG90)</f>
        <v>0</v>
      </c>
      <c r="BX90" s="29">
        <f>BV90*(1+0.25*BW90)*Параметри!$K$51</f>
        <v>0</v>
      </c>
      <c r="BY90" s="29">
        <f>ROUND(IF(Параметри!$K$77="No",CC90,CC90*Параметри!$K$78)+AG90,1)</f>
        <v>49048.800000000003</v>
      </c>
      <c r="BZ90" s="29">
        <f>ROUND(IF(Параметри!$K$77="No",BF90,BF90*Параметри!$K$78),1)</f>
        <v>0</v>
      </c>
      <c r="CA90" s="29">
        <f>ROUND(IF(Параметри!$K$77="No",BI90,BI90*Параметри!$K$78),1)</f>
        <v>0</v>
      </c>
      <c r="CB90" s="29">
        <f>ROUND(IF(Параметри!$K$77="No",BJ90,BJ90*Параметри!$K$78),1)</f>
        <v>0</v>
      </c>
      <c r="CC90" s="29">
        <f t="shared" si="11"/>
        <v>54498.68332021853</v>
      </c>
    </row>
    <row r="91" spans="1:81">
      <c r="A91" s="9">
        <v>90</v>
      </c>
      <c r="B91" s="9" t="s">
        <v>3151</v>
      </c>
      <c r="C91" s="9" t="s">
        <v>3151</v>
      </c>
      <c r="D91" s="9" t="s">
        <v>3214</v>
      </c>
      <c r="E91" s="9" t="s">
        <v>29</v>
      </c>
      <c r="F91" s="9" t="s">
        <v>3239</v>
      </c>
      <c r="G91" s="9" t="s">
        <v>206</v>
      </c>
      <c r="H91" s="29">
        <f>SUM('Дані з ДІСО'!J91:L91)</f>
        <v>2924</v>
      </c>
      <c r="I91" s="29">
        <f>SUM('Дані з ДІСО'!G91:I91)</f>
        <v>174</v>
      </c>
      <c r="J91" s="29">
        <f>SUM('Дані з ДІСО'!P91:R91)</f>
        <v>0</v>
      </c>
      <c r="K91" s="29">
        <f>SUM('Дані з ДІСО'!V91:X91)</f>
        <v>0</v>
      </c>
      <c r="L91" s="40">
        <f>ROUNDUP('Дані з ДІСО'!J91/'Коефіцієнти АТО'!$R91,0)</f>
        <v>80</v>
      </c>
      <c r="M91" s="40">
        <f>ROUNDUP('Дані з ДІСО'!K91/'Коефіцієнти АТО'!$R91,0)</f>
        <v>114</v>
      </c>
      <c r="N91" s="40">
        <f>ROUNDUP('Дані з ДІСО'!L91/'Коефіцієнти АТО'!$R91,0)</f>
        <v>24</v>
      </c>
      <c r="O91" s="59">
        <f>(L91*Параметри!$K$32+M91*Параметри!$L$32+N91*Параметри!$M$32)/18</f>
        <v>356.65555555555557</v>
      </c>
      <c r="P91" s="41">
        <f>IF(H91=0,"",'Дані з ДІСО'!Y91/H91)</f>
        <v>0</v>
      </c>
      <c r="Q91" s="29">
        <f>IF(H91=0,"",(1+0.25*P91)*O91*Параметри!$K$51)</f>
        <v>73050.26612038516</v>
      </c>
      <c r="R91" s="29">
        <f>IF(H91=0,"",Q91*'Коефіцієнти АТО'!T91)</f>
        <v>1241.8545240465478</v>
      </c>
      <c r="S91" s="29">
        <f>IF(H91=0,"",H91*(1+0.25*P91)*Параметри!$K$66*Параметри!$K$20/1000)</f>
        <v>0</v>
      </c>
      <c r="T91" s="29">
        <f>IF(H91=0,"",H91*(1+0.25*P91)*'Коефіцієнти АТО'!$S91*Параметри!$K$20/1000)</f>
        <v>14748.52823779792</v>
      </c>
      <c r="U91" s="29">
        <f t="shared" si="12"/>
        <v>89040.648882229623</v>
      </c>
      <c r="V91" s="29">
        <f t="shared" si="13"/>
        <v>89040.648882229623</v>
      </c>
      <c r="W91" s="40">
        <f>ROUNDUP('Дані з ДІСО'!P91/Параметри!$K$24,0)</f>
        <v>0</v>
      </c>
      <c r="X91" s="40">
        <f>ROUNDUP('Дані з ДІСО'!Q91/Параметри!$K$24,0)</f>
        <v>0</v>
      </c>
      <c r="Y91" s="40">
        <f>ROUNDUP('Дані з ДІСО'!R91/Параметри!$K$24,0)</f>
        <v>0</v>
      </c>
      <c r="Z91" s="59">
        <f>(W91*Параметри!$K$33+X91*Параметри!$L$33+Y91*Параметри!$M$33)/18</f>
        <v>0</v>
      </c>
      <c r="AA91" s="41">
        <f>IF(J91=0,0,'Дані з ДІСО'!AA91/J91)</f>
        <v>0</v>
      </c>
      <c r="AB91" s="29">
        <f>(1+0.25*AA91)*Z91*Параметри!$K$51</f>
        <v>0</v>
      </c>
      <c r="AC91" s="29">
        <f>AB91*'Коефіцієнти АТО'!U91</f>
        <v>0</v>
      </c>
      <c r="AD91" s="29">
        <f>J91*(1+0.25*AA91)*Параметри!$K$66*Параметри!$K$20/1000</f>
        <v>0</v>
      </c>
      <c r="AE91" s="29">
        <f>(1+0.25*AA91)*J91*'Коефіцієнти АТО'!S91*Параметри!$K$20/1000</f>
        <v>0</v>
      </c>
      <c r="AF91" s="29">
        <f t="shared" si="9"/>
        <v>0</v>
      </c>
      <c r="AG91" s="29">
        <v>0</v>
      </c>
      <c r="AH91" s="40">
        <v>44</v>
      </c>
      <c r="AI91" s="40">
        <v>0</v>
      </c>
      <c r="AJ91" s="40">
        <f t="shared" si="10"/>
        <v>0</v>
      </c>
      <c r="AK91" s="29">
        <f>(AH91+AI91)*(1+0.25*AJ91)*Параметри!$K$53</f>
        <v>7894.8881306240019</v>
      </c>
      <c r="AL91" s="29">
        <f>ROUNDUP(('Дані з ДІСО'!AU91+'Дані з ДІСО'!AW91)/Параметри!$K$28,0)</f>
        <v>0</v>
      </c>
      <c r="AM91" s="64">
        <f>AL91*Параметри!$M$35/18</f>
        <v>0</v>
      </c>
      <c r="AN91" s="29">
        <f>IF(AL91=0,0,'Дані з ДІСО'!AW91/SUM('Дані з ДІСО'!AU91,'Дані з ДІСО'!AW91))</f>
        <v>0</v>
      </c>
      <c r="AO91" s="29">
        <f>(1+0.25*AN91)*AM91*Параметри!$K$51</f>
        <v>0</v>
      </c>
      <c r="AP91" s="40">
        <f>ROUNDUP(('Дані з ДІСО'!AE91+'Дані не з ДІСО'!E91+'Дані не з ДІСО'!G91)/Параметри!$K$69,0)</f>
        <v>53</v>
      </c>
      <c r="AQ91" s="40">
        <f t="shared" si="14"/>
        <v>106</v>
      </c>
      <c r="AR91" s="40">
        <f>IF(AP91=0,0,('Дані з ДІСО'!AH91+'Дані не з ДІСО'!G91)/('Дані з ДІСО'!AE91+'Дані не з ДІСО'!E91+'Дані не з ДІСО'!G91))</f>
        <v>0</v>
      </c>
      <c r="AS91" s="29">
        <f>AQ91*(1+0.25*AR91)*Параметри!$K$51</f>
        <v>21710.942359215998</v>
      </c>
      <c r="AT91" s="40">
        <f>ROUNDUP('Дані з ДІСО'!AF91/Параметри!$K$70,0)</f>
        <v>0</v>
      </c>
      <c r="AU91" s="40">
        <f t="shared" si="15"/>
        <v>0</v>
      </c>
      <c r="AV91" s="40">
        <f>IF(AT91=0,0,'Дані з ДІСО'!AI91/'Дані з ДІСО'!AF91)</f>
        <v>0</v>
      </c>
      <c r="AW91" s="29">
        <f>AU91*(1+0.25*AV91)*Параметри!$K$51</f>
        <v>0</v>
      </c>
      <c r="AX91" s="40">
        <f>ROUNDUP('Дані з ДІСО'!AR91/Параметри!$K$29,0)</f>
        <v>0</v>
      </c>
      <c r="AY91" s="40">
        <f>ROUNDUP('Дані з ДІСО'!AS91/Параметри!$K$29,0)</f>
        <v>0</v>
      </c>
      <c r="AZ91" s="40">
        <f>ROUNDUP('Дані з ДІСО'!AT91/Параметри!$K$29,0)</f>
        <v>0</v>
      </c>
      <c r="BA91" s="64">
        <f>(AX91*Параметри!$K$32+AY91*Параметри!$L$32+AZ91*Параметри!$M$32)/18</f>
        <v>0</v>
      </c>
      <c r="BB91" s="29">
        <f>(BA91*Параметри!$K$51+SUM('Дані з ДІСО'!AR91:AT91)*Параметри!$K$48*Параметри!$K$20/1000)*Параметри!$K$74</f>
        <v>0</v>
      </c>
      <c r="BC91" s="40">
        <f>ROUNDUP(('Дані не з ДІСО'!I91+'Дані не з ДІСО'!K91)/Параметри!$K$26,0)</f>
        <v>0</v>
      </c>
      <c r="BD91" s="29">
        <f>BC91*Параметри!$M$36/18</f>
        <v>0</v>
      </c>
      <c r="BE91" s="40">
        <f>IF(BC91=0,0,'Дані не з ДІСО'!K91/('Дані не з ДІСО'!I91+'Дані не з ДІСО'!K91))</f>
        <v>0</v>
      </c>
      <c r="BF91" s="29">
        <f>(1+0.25*BE91)*BD91*Параметри!$K$51</f>
        <v>0</v>
      </c>
      <c r="BG91" s="40">
        <f>ROUNDUP('Дані не з ДІСО'!M91/Параметри!$K$27,0)</f>
        <v>0</v>
      </c>
      <c r="BH91" s="40">
        <f>BG91*Параметри!$M$37/18</f>
        <v>0</v>
      </c>
      <c r="BI91" s="29">
        <f>BH91*Параметри!$K$51</f>
        <v>0</v>
      </c>
      <c r="BJ91" s="29">
        <f>'Дані не з ДІСО'!N91*Параметри!$K$76</f>
        <v>0</v>
      </c>
      <c r="BK91" s="40">
        <f>ROUNDUP('Дані з ДІСО'!V91/Параметри!$K$25,0)</f>
        <v>0</v>
      </c>
      <c r="BL91" s="40">
        <f>ROUNDUP('Дані з ДІСО'!W91/Параметри!$K$25,0)</f>
        <v>0</v>
      </c>
      <c r="BM91" s="40">
        <f>ROUNDUP('Дані з ДІСО'!X91/Параметри!$K$25,0)</f>
        <v>0</v>
      </c>
      <c r="BN91" s="40">
        <f>(BK91*Параметри!$K$34+BL91*Параметри!$L$34+BM91*Параметри!$M$34)/18</f>
        <v>0</v>
      </c>
      <c r="BO91" s="40">
        <f>IF(K91=0,0,'Дані з ДІСО'!AC91/K91)</f>
        <v>0</v>
      </c>
      <c r="BP91" s="29">
        <f>(1+0.25*BO91)*BN91*Параметри!$K$51</f>
        <v>0</v>
      </c>
      <c r="BQ91" s="29">
        <f>BP91*'Коефіцієнти АТО'!U91</f>
        <v>0</v>
      </c>
      <c r="BR91" s="29">
        <f>K91*(1+0.25*BO91)*Параметри!$K$66*Параметри!$K$20/1000</f>
        <v>0</v>
      </c>
      <c r="BS91" s="29">
        <f>(1+0.25*BO91)*K91*'Коефіцієнти АТО'!S91*Параметри!$K$20/1000</f>
        <v>0</v>
      </c>
      <c r="BT91" s="29">
        <f t="shared" si="16"/>
        <v>0</v>
      </c>
      <c r="BU91" s="40">
        <f>ROUNDUP('Дані з ДІСО'!AG91/Параметри!$K$71,0)</f>
        <v>0</v>
      </c>
      <c r="BV91" s="40">
        <f t="shared" si="17"/>
        <v>0</v>
      </c>
      <c r="BW91" s="40">
        <f>IF('Дані з ДІСО'!AG91=0,0,'Дані з ДІСО'!AJ91/'Дані з ДІСО'!AG91)</f>
        <v>0</v>
      </c>
      <c r="BX91" s="29">
        <f>BV91*(1+0.25*BW91)*Параметри!$K$51</f>
        <v>0</v>
      </c>
      <c r="BY91" s="29">
        <f>ROUND(IF(Параметри!$K$77="No",CC91,CC91*Параметри!$K$78)+AG91,1)</f>
        <v>106781.8</v>
      </c>
      <c r="BZ91" s="29">
        <f>ROUND(IF(Параметри!$K$77="No",BF91,BF91*Параметри!$K$78),1)</f>
        <v>0</v>
      </c>
      <c r="CA91" s="29">
        <f>ROUND(IF(Параметри!$K$77="No",BI91,BI91*Параметри!$K$78),1)</f>
        <v>0</v>
      </c>
      <c r="CB91" s="29">
        <f>ROUND(IF(Параметри!$K$77="No",BJ91,BJ91*Параметри!$K$78),1)</f>
        <v>0</v>
      </c>
      <c r="CC91" s="29">
        <f t="shared" si="11"/>
        <v>118646.47937206963</v>
      </c>
    </row>
    <row r="92" spans="1:81">
      <c r="A92" s="9">
        <v>91</v>
      </c>
      <c r="B92" s="9" t="s">
        <v>3148</v>
      </c>
      <c r="C92" s="9" t="s">
        <v>3148</v>
      </c>
      <c r="D92" s="9" t="s">
        <v>3214</v>
      </c>
      <c r="E92" s="9" t="s">
        <v>24</v>
      </c>
      <c r="F92" s="9" t="s">
        <v>3240</v>
      </c>
      <c r="G92" s="9" t="s">
        <v>208</v>
      </c>
      <c r="H92" s="29">
        <f>SUM('Дані з ДІСО'!J92:L92)</f>
        <v>591</v>
      </c>
      <c r="I92" s="29">
        <f>SUM('Дані з ДІСО'!G92:I92)</f>
        <v>24</v>
      </c>
      <c r="J92" s="29">
        <f>SUM('Дані з ДІСО'!P92:R92)</f>
        <v>0</v>
      </c>
      <c r="K92" s="29">
        <f>SUM('Дані з ДІСО'!V92:X92)</f>
        <v>0</v>
      </c>
      <c r="L92" s="40">
        <f>ROUNDUP('Дані з ДІСО'!J92/'Коефіцієнти АТО'!$R92,0)</f>
        <v>13</v>
      </c>
      <c r="M92" s="40">
        <f>ROUNDUP('Дані з ДІСО'!K92/'Коефіцієнти АТО'!$R92,0)</f>
        <v>18</v>
      </c>
      <c r="N92" s="40">
        <f>ROUNDUP('Дані з ДІСО'!L92/'Коефіцієнти АТО'!$R92,0)</f>
        <v>7</v>
      </c>
      <c r="O92" s="59">
        <f>(L92*Параметри!$K$32+M92*Параметри!$L$32+N92*Параметри!$M$32)/18</f>
        <v>63.11666666666666</v>
      </c>
      <c r="P92" s="41">
        <f>IF(H92=0,"",'Дані з ДІСО'!Y92/H92)</f>
        <v>0</v>
      </c>
      <c r="Q92" s="29">
        <f>IF(H92=0,"",(1+0.25*P92)*O92*Параметри!$K$51)</f>
        <v>12927.568980243865</v>
      </c>
      <c r="R92" s="29">
        <f>IF(H92=0,"",Q92*'Коефіцієнти АТО'!T92)</f>
        <v>219.76867266414573</v>
      </c>
      <c r="S92" s="29">
        <f>IF(H92=0,"",H92*(1+0.25*P92)*Параметри!$K$66*Параметри!$K$20/1000)</f>
        <v>0</v>
      </c>
      <c r="T92" s="29">
        <f>IF(H92=0,"",H92*(1+0.25*P92)*'Коефіцієнти АТО'!$S92*Параметри!$K$20/1000)</f>
        <v>2980.9781766547781</v>
      </c>
      <c r="U92" s="29">
        <f t="shared" si="12"/>
        <v>16128.315829562789</v>
      </c>
      <c r="V92" s="29">
        <f t="shared" si="13"/>
        <v>16128.315829562789</v>
      </c>
      <c r="W92" s="40">
        <f>ROUNDUP('Дані з ДІСО'!P92/Параметри!$K$24,0)</f>
        <v>0</v>
      </c>
      <c r="X92" s="40">
        <f>ROUNDUP('Дані з ДІСО'!Q92/Параметри!$K$24,0)</f>
        <v>0</v>
      </c>
      <c r="Y92" s="40">
        <f>ROUNDUP('Дані з ДІСО'!R92/Параметри!$K$24,0)</f>
        <v>0</v>
      </c>
      <c r="Z92" s="59">
        <f>(W92*Параметри!$K$33+X92*Параметри!$L$33+Y92*Параметри!$M$33)/18</f>
        <v>0</v>
      </c>
      <c r="AA92" s="41">
        <f>IF(J92=0,0,'Дані з ДІСО'!AA92/J92)</f>
        <v>0</v>
      </c>
      <c r="AB92" s="29">
        <f>(1+0.25*AA92)*Z92*Параметри!$K$51</f>
        <v>0</v>
      </c>
      <c r="AC92" s="29">
        <f>AB92*'Коефіцієнти АТО'!U92</f>
        <v>0</v>
      </c>
      <c r="AD92" s="29">
        <f>J92*(1+0.25*AA92)*Параметри!$K$66*Параметри!$K$20/1000</f>
        <v>0</v>
      </c>
      <c r="AE92" s="29">
        <f>(1+0.25*AA92)*J92*'Коефіцієнти АТО'!S92*Параметри!$K$20/1000</f>
        <v>0</v>
      </c>
      <c r="AF92" s="29">
        <f t="shared" si="9"/>
        <v>0</v>
      </c>
      <c r="AG92" s="29">
        <v>0</v>
      </c>
      <c r="AH92" s="40">
        <v>9</v>
      </c>
      <c r="AI92" s="40">
        <v>0</v>
      </c>
      <c r="AJ92" s="40">
        <f t="shared" si="10"/>
        <v>0</v>
      </c>
      <c r="AK92" s="29">
        <f>(AH92+AI92)*(1+0.25*AJ92)*Параметри!$K$53</f>
        <v>1614.8634812640005</v>
      </c>
      <c r="AL92" s="29">
        <f>ROUNDUP(('Дані з ДІСО'!AU92+'Дані з ДІСО'!AW92)/Параметри!$K$28,0)</f>
        <v>0</v>
      </c>
      <c r="AM92" s="64">
        <f>AL92*Параметри!$M$35/18</f>
        <v>0</v>
      </c>
      <c r="AN92" s="29">
        <f>IF(AL92=0,0,'Дані з ДІСО'!AW92/SUM('Дані з ДІСО'!AU92,'Дані з ДІСО'!AW92))</f>
        <v>0</v>
      </c>
      <c r="AO92" s="29">
        <f>(1+0.25*AN92)*AM92*Параметри!$K$51</f>
        <v>0</v>
      </c>
      <c r="AP92" s="40">
        <f>ROUNDUP(('Дані з ДІСО'!AE92+'Дані не з ДІСО'!E92+'Дані не з ДІСО'!G92)/Параметри!$K$69,0)</f>
        <v>0</v>
      </c>
      <c r="AQ92" s="40">
        <f t="shared" si="14"/>
        <v>0</v>
      </c>
      <c r="AR92" s="40">
        <f>IF(AP92=0,0,('Дані з ДІСО'!AH92+'Дані не з ДІСО'!G92)/('Дані з ДІСО'!AE92+'Дані не з ДІСО'!E92+'Дані не з ДІСО'!G92))</f>
        <v>0</v>
      </c>
      <c r="AS92" s="29">
        <f>AQ92*(1+0.25*AR92)*Параметри!$K$51</f>
        <v>0</v>
      </c>
      <c r="AT92" s="40">
        <f>ROUNDUP('Дані з ДІСО'!AF92/Параметри!$K$70,0)</f>
        <v>0</v>
      </c>
      <c r="AU92" s="40">
        <f t="shared" si="15"/>
        <v>0</v>
      </c>
      <c r="AV92" s="40">
        <f>IF(AT92=0,0,'Дані з ДІСО'!AI92/'Дані з ДІСО'!AF92)</f>
        <v>0</v>
      </c>
      <c r="AW92" s="29">
        <f>AU92*(1+0.25*AV92)*Параметри!$K$51</f>
        <v>0</v>
      </c>
      <c r="AX92" s="40">
        <f>ROUNDUP('Дані з ДІСО'!AR92/Параметри!$K$29,0)</f>
        <v>0</v>
      </c>
      <c r="AY92" s="40">
        <f>ROUNDUP('Дані з ДІСО'!AS92/Параметри!$K$29,0)</f>
        <v>0</v>
      </c>
      <c r="AZ92" s="40">
        <f>ROUNDUP('Дані з ДІСО'!AT92/Параметри!$K$29,0)</f>
        <v>0</v>
      </c>
      <c r="BA92" s="64">
        <f>(AX92*Параметри!$K$32+AY92*Параметри!$L$32+AZ92*Параметри!$M$32)/18</f>
        <v>0</v>
      </c>
      <c r="BB92" s="29">
        <f>(BA92*Параметри!$K$51+SUM('Дані з ДІСО'!AR92:AT92)*Параметри!$K$48*Параметри!$K$20/1000)*Параметри!$K$74</f>
        <v>0</v>
      </c>
      <c r="BC92" s="40">
        <f>ROUNDUP(('Дані не з ДІСО'!I92+'Дані не з ДІСО'!K92)/Параметри!$K$26,0)</f>
        <v>0</v>
      </c>
      <c r="BD92" s="29">
        <f>BC92*Параметри!$M$36/18</f>
        <v>0</v>
      </c>
      <c r="BE92" s="40">
        <f>IF(BC92=0,0,'Дані не з ДІСО'!K92/('Дані не з ДІСО'!I92+'Дані не з ДІСО'!K92))</f>
        <v>0</v>
      </c>
      <c r="BF92" s="29">
        <f>(1+0.25*BE92)*BD92*Параметри!$K$51</f>
        <v>0</v>
      </c>
      <c r="BG92" s="40">
        <f>ROUNDUP('Дані не з ДІСО'!M92/Параметри!$K$27,0)</f>
        <v>0</v>
      </c>
      <c r="BH92" s="40">
        <f>BG92*Параметри!$M$37/18</f>
        <v>0</v>
      </c>
      <c r="BI92" s="29">
        <f>BH92*Параметри!$K$51</f>
        <v>0</v>
      </c>
      <c r="BJ92" s="29">
        <f>'Дані не з ДІСО'!N92*Параметри!$K$76</f>
        <v>0</v>
      </c>
      <c r="BK92" s="40">
        <f>ROUNDUP('Дані з ДІСО'!V92/Параметри!$K$25,0)</f>
        <v>0</v>
      </c>
      <c r="BL92" s="40">
        <f>ROUNDUP('Дані з ДІСО'!W92/Параметри!$K$25,0)</f>
        <v>0</v>
      </c>
      <c r="BM92" s="40">
        <f>ROUNDUP('Дані з ДІСО'!X92/Параметри!$K$25,0)</f>
        <v>0</v>
      </c>
      <c r="BN92" s="40">
        <f>(BK92*Параметри!$K$34+BL92*Параметри!$L$34+BM92*Параметри!$M$34)/18</f>
        <v>0</v>
      </c>
      <c r="BO92" s="40">
        <f>IF(K92=0,0,'Дані з ДІСО'!AC92/K92)</f>
        <v>0</v>
      </c>
      <c r="BP92" s="29">
        <f>(1+0.25*BO92)*BN92*Параметри!$K$51</f>
        <v>0</v>
      </c>
      <c r="BQ92" s="29">
        <f>BP92*'Коефіцієнти АТО'!U92</f>
        <v>0</v>
      </c>
      <c r="BR92" s="29">
        <f>K92*(1+0.25*BO92)*Параметри!$K$66*Параметри!$K$20/1000</f>
        <v>0</v>
      </c>
      <c r="BS92" s="29">
        <f>(1+0.25*BO92)*K92*'Коефіцієнти АТО'!S92*Параметри!$K$20/1000</f>
        <v>0</v>
      </c>
      <c r="BT92" s="29">
        <f t="shared" si="16"/>
        <v>0</v>
      </c>
      <c r="BU92" s="40">
        <f>ROUNDUP('Дані з ДІСО'!AG92/Параметри!$K$71,0)</f>
        <v>0</v>
      </c>
      <c r="BV92" s="40">
        <f t="shared" si="17"/>
        <v>0</v>
      </c>
      <c r="BW92" s="40">
        <f>IF('Дані з ДІСО'!AG92=0,0,'Дані з ДІСО'!AJ92/'Дані з ДІСО'!AG92)</f>
        <v>0</v>
      </c>
      <c r="BX92" s="29">
        <f>BV92*(1+0.25*BW92)*Параметри!$K$51</f>
        <v>0</v>
      </c>
      <c r="BY92" s="29">
        <f>ROUND(IF(Параметри!$K$77="No",CC92,CC92*Параметри!$K$78)+AG92,1)</f>
        <v>15968.9</v>
      </c>
      <c r="BZ92" s="29">
        <f>ROUND(IF(Параметри!$K$77="No",BF92,BF92*Параметри!$K$78),1)</f>
        <v>0</v>
      </c>
      <c r="CA92" s="29">
        <f>ROUND(IF(Параметри!$K$77="No",BI92,BI92*Параметри!$K$78),1)</f>
        <v>0</v>
      </c>
      <c r="CB92" s="29">
        <f>ROUND(IF(Параметри!$K$77="No",BJ92,BJ92*Параметри!$K$78),1)</f>
        <v>0</v>
      </c>
      <c r="CC92" s="29">
        <f t="shared" si="11"/>
        <v>17743.179310826788</v>
      </c>
    </row>
    <row r="93" spans="1:81">
      <c r="A93" s="9">
        <v>92</v>
      </c>
      <c r="B93" s="9" t="s">
        <v>3148</v>
      </c>
      <c r="C93" s="9" t="s">
        <v>3148</v>
      </c>
      <c r="D93" s="9" t="s">
        <v>3214</v>
      </c>
      <c r="E93" s="9" t="s">
        <v>24</v>
      </c>
      <c r="F93" s="9" t="s">
        <v>3241</v>
      </c>
      <c r="G93" s="9" t="s">
        <v>210</v>
      </c>
      <c r="H93" s="29">
        <f>SUM('Дані з ДІСО'!J93:L93)</f>
        <v>750</v>
      </c>
      <c r="I93" s="29">
        <f>SUM('Дані з ДІСО'!G93:I93)</f>
        <v>59</v>
      </c>
      <c r="J93" s="29">
        <f>SUM('Дані з ДІСО'!P93:R93)</f>
        <v>0</v>
      </c>
      <c r="K93" s="29">
        <f>SUM('Дані з ДІСО'!V93:X93)</f>
        <v>0</v>
      </c>
      <c r="L93" s="40">
        <f>ROUNDUP('Дані з ДІСО'!J93/'Коефіцієнти АТО'!$R93,0)</f>
        <v>22</v>
      </c>
      <c r="M93" s="40">
        <f>ROUNDUP('Дані з ДІСО'!K93/'Коефіцієнти АТО'!$R93,0)</f>
        <v>28</v>
      </c>
      <c r="N93" s="40">
        <f>ROUNDUP('Дані з ДІСО'!L93/'Коефіцієнти АТО'!$R93,0)</f>
        <v>5</v>
      </c>
      <c r="O93" s="59">
        <f>(L93*Параметри!$K$32+M93*Параметри!$L$32+N93*Параметри!$M$32)/18</f>
        <v>88.838888888888903</v>
      </c>
      <c r="P93" s="41">
        <f>IF(H93=0,"",'Дані з ДІСО'!Y93/H93)</f>
        <v>0</v>
      </c>
      <c r="Q93" s="29">
        <f>IF(H93=0,"",(1+0.25*P93)*O93*Параметри!$K$51)</f>
        <v>18195.999961542093</v>
      </c>
      <c r="R93" s="29">
        <f>IF(H93=0,"",Q93*'Коефіцієнти АТО'!T93)</f>
        <v>309.33199934621558</v>
      </c>
      <c r="S93" s="29">
        <f>IF(H93=0,"",H93*(1+0.25*P93)*Параметри!$K$66*Параметри!$K$20/1000)</f>
        <v>0</v>
      </c>
      <c r="T93" s="29">
        <f>IF(H93=0,"",H93*(1+0.25*P93)*'Коефіцієнти АТО'!$S93*Параметри!$K$20/1000)</f>
        <v>3782.9672292573323</v>
      </c>
      <c r="U93" s="29">
        <f t="shared" si="12"/>
        <v>22288.299190145641</v>
      </c>
      <c r="V93" s="29">
        <f t="shared" si="13"/>
        <v>22288.299190145641</v>
      </c>
      <c r="W93" s="40">
        <f>ROUNDUP('Дані з ДІСО'!P93/Параметри!$K$24,0)</f>
        <v>0</v>
      </c>
      <c r="X93" s="40">
        <f>ROUNDUP('Дані з ДІСО'!Q93/Параметри!$K$24,0)</f>
        <v>0</v>
      </c>
      <c r="Y93" s="40">
        <f>ROUNDUP('Дані з ДІСО'!R93/Параметри!$K$24,0)</f>
        <v>0</v>
      </c>
      <c r="Z93" s="59">
        <f>(W93*Параметри!$K$33+X93*Параметри!$L$33+Y93*Параметри!$M$33)/18</f>
        <v>0</v>
      </c>
      <c r="AA93" s="41">
        <f>IF(J93=0,0,'Дані з ДІСО'!AA93/J93)</f>
        <v>0</v>
      </c>
      <c r="AB93" s="29">
        <f>(1+0.25*AA93)*Z93*Параметри!$K$51</f>
        <v>0</v>
      </c>
      <c r="AC93" s="29">
        <f>AB93*'Коефіцієнти АТО'!U93</f>
        <v>0</v>
      </c>
      <c r="AD93" s="29">
        <f>J93*(1+0.25*AA93)*Параметри!$K$66*Параметри!$K$20/1000</f>
        <v>0</v>
      </c>
      <c r="AE93" s="29">
        <f>(1+0.25*AA93)*J93*'Коефіцієнти АТО'!S93*Параметри!$K$20/1000</f>
        <v>0</v>
      </c>
      <c r="AF93" s="29">
        <f t="shared" si="9"/>
        <v>0</v>
      </c>
      <c r="AG93" s="29">
        <v>0</v>
      </c>
      <c r="AH93" s="40">
        <v>5</v>
      </c>
      <c r="AI93" s="40">
        <v>0</v>
      </c>
      <c r="AJ93" s="40">
        <f t="shared" si="10"/>
        <v>0</v>
      </c>
      <c r="AK93" s="29">
        <f>(AH93+AI93)*(1+0.25*AJ93)*Параметри!$K$53</f>
        <v>897.14637848000029</v>
      </c>
      <c r="AL93" s="29">
        <f>ROUNDUP(('Дані з ДІСО'!AU93+'Дані з ДІСО'!AW93)/Параметри!$K$28,0)</f>
        <v>0</v>
      </c>
      <c r="AM93" s="64">
        <f>AL93*Параметри!$M$35/18</f>
        <v>0</v>
      </c>
      <c r="AN93" s="29">
        <f>IF(AL93=0,0,'Дані з ДІСО'!AW93/SUM('Дані з ДІСО'!AU93,'Дані з ДІСО'!AW93))</f>
        <v>0</v>
      </c>
      <c r="AO93" s="29">
        <f>(1+0.25*AN93)*AM93*Параметри!$K$51</f>
        <v>0</v>
      </c>
      <c r="AP93" s="40">
        <f>ROUNDUP(('Дані з ДІСО'!AE93+'Дані не з ДІСО'!E93+'Дані не з ДІСО'!G93)/Параметри!$K$69,0)</f>
        <v>0</v>
      </c>
      <c r="AQ93" s="40">
        <f t="shared" si="14"/>
        <v>0</v>
      </c>
      <c r="AR93" s="40">
        <f>IF(AP93=0,0,('Дані з ДІСО'!AH93+'Дані не з ДІСО'!G93)/('Дані з ДІСО'!AE93+'Дані не з ДІСО'!E93+'Дані не з ДІСО'!G93))</f>
        <v>0</v>
      </c>
      <c r="AS93" s="29">
        <f>AQ93*(1+0.25*AR93)*Параметри!$K$51</f>
        <v>0</v>
      </c>
      <c r="AT93" s="40">
        <f>ROUNDUP('Дані з ДІСО'!AF93/Параметри!$K$70,0)</f>
        <v>0</v>
      </c>
      <c r="AU93" s="40">
        <f t="shared" si="15"/>
        <v>0</v>
      </c>
      <c r="AV93" s="40">
        <f>IF(AT93=0,0,'Дані з ДІСО'!AI93/'Дані з ДІСО'!AF93)</f>
        <v>0</v>
      </c>
      <c r="AW93" s="29">
        <f>AU93*(1+0.25*AV93)*Параметри!$K$51</f>
        <v>0</v>
      </c>
      <c r="AX93" s="40">
        <f>ROUNDUP('Дані з ДІСО'!AR93/Параметри!$K$29,0)</f>
        <v>0</v>
      </c>
      <c r="AY93" s="40">
        <f>ROUNDUP('Дані з ДІСО'!AS93/Параметри!$K$29,0)</f>
        <v>0</v>
      </c>
      <c r="AZ93" s="40">
        <f>ROUNDUP('Дані з ДІСО'!AT93/Параметри!$K$29,0)</f>
        <v>0</v>
      </c>
      <c r="BA93" s="64">
        <f>(AX93*Параметри!$K$32+AY93*Параметри!$L$32+AZ93*Параметри!$M$32)/18</f>
        <v>0</v>
      </c>
      <c r="BB93" s="29">
        <f>(BA93*Параметри!$K$51+SUM('Дані з ДІСО'!AR93:AT93)*Параметри!$K$48*Параметри!$K$20/1000)*Параметри!$K$74</f>
        <v>0</v>
      </c>
      <c r="BC93" s="40">
        <f>ROUNDUP(('Дані не з ДІСО'!I93+'Дані не з ДІСО'!K93)/Параметри!$K$26,0)</f>
        <v>0</v>
      </c>
      <c r="BD93" s="29">
        <f>BC93*Параметри!$M$36/18</f>
        <v>0</v>
      </c>
      <c r="BE93" s="40">
        <f>IF(BC93=0,0,'Дані не з ДІСО'!K93/('Дані не з ДІСО'!I93+'Дані не з ДІСО'!K93))</f>
        <v>0</v>
      </c>
      <c r="BF93" s="29">
        <f>(1+0.25*BE93)*BD93*Параметри!$K$51</f>
        <v>0</v>
      </c>
      <c r="BG93" s="40">
        <f>ROUNDUP('Дані не з ДІСО'!M93/Параметри!$K$27,0)</f>
        <v>0</v>
      </c>
      <c r="BH93" s="40">
        <f>BG93*Параметри!$M$37/18</f>
        <v>0</v>
      </c>
      <c r="BI93" s="29">
        <f>BH93*Параметри!$K$51</f>
        <v>0</v>
      </c>
      <c r="BJ93" s="29">
        <f>'Дані не з ДІСО'!N93*Параметри!$K$76</f>
        <v>0</v>
      </c>
      <c r="BK93" s="40">
        <f>ROUNDUP('Дані з ДІСО'!V93/Параметри!$K$25,0)</f>
        <v>0</v>
      </c>
      <c r="BL93" s="40">
        <f>ROUNDUP('Дані з ДІСО'!W93/Параметри!$K$25,0)</f>
        <v>0</v>
      </c>
      <c r="BM93" s="40">
        <f>ROUNDUP('Дані з ДІСО'!X93/Параметри!$K$25,0)</f>
        <v>0</v>
      </c>
      <c r="BN93" s="40">
        <f>(BK93*Параметри!$K$34+BL93*Параметри!$L$34+BM93*Параметри!$M$34)/18</f>
        <v>0</v>
      </c>
      <c r="BO93" s="40">
        <f>IF(K93=0,0,'Дані з ДІСО'!AC93/K93)</f>
        <v>0</v>
      </c>
      <c r="BP93" s="29">
        <f>(1+0.25*BO93)*BN93*Параметри!$K$51</f>
        <v>0</v>
      </c>
      <c r="BQ93" s="29">
        <f>BP93*'Коефіцієнти АТО'!U93</f>
        <v>0</v>
      </c>
      <c r="BR93" s="29">
        <f>K93*(1+0.25*BO93)*Параметри!$K$66*Параметри!$K$20/1000</f>
        <v>0</v>
      </c>
      <c r="BS93" s="29">
        <f>(1+0.25*BO93)*K93*'Коефіцієнти АТО'!S93*Параметри!$K$20/1000</f>
        <v>0</v>
      </c>
      <c r="BT93" s="29">
        <f t="shared" si="16"/>
        <v>0</v>
      </c>
      <c r="BU93" s="40">
        <f>ROUNDUP('Дані з ДІСО'!AG93/Параметри!$K$71,0)</f>
        <v>0</v>
      </c>
      <c r="BV93" s="40">
        <f t="shared" si="17"/>
        <v>0</v>
      </c>
      <c r="BW93" s="40">
        <f>IF('Дані з ДІСО'!AG93=0,0,'Дані з ДІСО'!AJ93/'Дані з ДІСО'!AG93)</f>
        <v>0</v>
      </c>
      <c r="BX93" s="29">
        <f>BV93*(1+0.25*BW93)*Параметри!$K$51</f>
        <v>0</v>
      </c>
      <c r="BY93" s="29">
        <f>ROUND(IF(Параметри!$K$77="No",CC93,CC93*Параметри!$K$78)+AG93,1)</f>
        <v>20866.900000000001</v>
      </c>
      <c r="BZ93" s="29">
        <f>ROUND(IF(Параметри!$K$77="No",BF93,BF93*Параметри!$K$78),1)</f>
        <v>0</v>
      </c>
      <c r="CA93" s="29">
        <f>ROUND(IF(Параметри!$K$77="No",BI93,BI93*Параметри!$K$78),1)</f>
        <v>0</v>
      </c>
      <c r="CB93" s="29">
        <f>ROUND(IF(Параметри!$K$77="No",BJ93,BJ93*Параметри!$K$78),1)</f>
        <v>0</v>
      </c>
      <c r="CC93" s="29">
        <f t="shared" si="11"/>
        <v>23185.445568625641</v>
      </c>
    </row>
    <row r="94" spans="1:81">
      <c r="A94" s="9">
        <v>93</v>
      </c>
      <c r="B94" s="9" t="s">
        <v>3148</v>
      </c>
      <c r="C94" s="9" t="s">
        <v>3148</v>
      </c>
      <c r="D94" s="9" t="s">
        <v>3214</v>
      </c>
      <c r="E94" s="9" t="s">
        <v>24</v>
      </c>
      <c r="F94" s="9" t="s">
        <v>3242</v>
      </c>
      <c r="G94" s="9" t="s">
        <v>212</v>
      </c>
      <c r="H94" s="29">
        <f>SUM('Дані з ДІСО'!J94:L94)</f>
        <v>1442</v>
      </c>
      <c r="I94" s="29">
        <f>SUM('Дані з ДІСО'!G94:I94)</f>
        <v>95</v>
      </c>
      <c r="J94" s="29">
        <f>SUM('Дані з ДІСО'!P94:R94)</f>
        <v>22</v>
      </c>
      <c r="K94" s="29">
        <f>SUM('Дані з ДІСО'!V94:X94)</f>
        <v>0</v>
      </c>
      <c r="L94" s="40">
        <f>ROUNDUP('Дані з ДІСО'!J94/'Коефіцієнти АТО'!$R94,0)</f>
        <v>39</v>
      </c>
      <c r="M94" s="40">
        <f>ROUNDUP('Дані з ДІСО'!K94/'Коефіцієнти АТО'!$R94,0)</f>
        <v>53</v>
      </c>
      <c r="N94" s="40">
        <f>ROUNDUP('Дані з ДІСО'!L94/'Коефіцієнти АТО'!$R94,0)</f>
        <v>13</v>
      </c>
      <c r="O94" s="59">
        <f>(L94*Параметри!$K$32+M94*Параметри!$L$32+N94*Параметри!$M$32)/18</f>
        <v>171.75555555555559</v>
      </c>
      <c r="P94" s="41">
        <f>IF(H94=0,"",'Дані з ДІСО'!Y94/H94)</f>
        <v>0</v>
      </c>
      <c r="Q94" s="29">
        <f>IF(H94=0,"",(1+0.25*P94)*O94*Параметри!$K$51)</f>
        <v>35179.009118318761</v>
      </c>
      <c r="R94" s="29">
        <f>IF(H94=0,"",Q94*'Коефіцієнти АТО'!T94)</f>
        <v>598.043155011419</v>
      </c>
      <c r="S94" s="29">
        <f>IF(H94=0,"",H94*(1+0.25*P94)*Параметри!$K$66*Параметри!$K$20/1000)</f>
        <v>0</v>
      </c>
      <c r="T94" s="29">
        <f>IF(H94=0,"",H94*(1+0.25*P94)*'Коефіцієнти АТО'!$S94*Параметри!$K$20/1000)</f>
        <v>7273.3849927854308</v>
      </c>
      <c r="U94" s="29">
        <f t="shared" si="12"/>
        <v>43050.437266115609</v>
      </c>
      <c r="V94" s="29">
        <f t="shared" si="13"/>
        <v>43050.437266115609</v>
      </c>
      <c r="W94" s="40">
        <f>ROUNDUP('Дані з ДІСО'!P94/Параметри!$K$24,0)</f>
        <v>3</v>
      </c>
      <c r="X94" s="40">
        <f>ROUNDUP('Дані з ДІСО'!Q94/Параметри!$K$24,0)</f>
        <v>0</v>
      </c>
      <c r="Y94" s="40">
        <f>ROUNDUP('Дані з ДІСО'!R94/Параметри!$K$24,0)</f>
        <v>0</v>
      </c>
      <c r="Z94" s="59">
        <f>(W94*Параметри!$K$33+X94*Параметри!$L$33+Y94*Параметри!$M$33)/18</f>
        <v>6</v>
      </c>
      <c r="AA94" s="41">
        <f>IF(J94=0,0,'Дані з ДІСО'!AA94/J94)</f>
        <v>0</v>
      </c>
      <c r="AB94" s="29">
        <f>(1+0.25*AA94)*Z94*Параметри!$K$51</f>
        <v>1228.921265616</v>
      </c>
      <c r="AC94" s="29">
        <f>AB94*'Коефіцієнти АТО'!U94</f>
        <v>57.759299483951999</v>
      </c>
      <c r="AD94" s="29">
        <f>J94*(1+0.25*AA94)*Параметри!$K$66*Параметри!$K$20/1000</f>
        <v>0</v>
      </c>
      <c r="AE94" s="29">
        <f>(1+0.25*AA94)*J94*'Коефіцієнти АТО'!S94*Параметри!$K$20/1000</f>
        <v>110.96703872488175</v>
      </c>
      <c r="AF94" s="29">
        <f t="shared" si="9"/>
        <v>1397.6476038248338</v>
      </c>
      <c r="AG94" s="29">
        <v>0</v>
      </c>
      <c r="AH94" s="40">
        <v>11</v>
      </c>
      <c r="AI94" s="40">
        <v>0</v>
      </c>
      <c r="AJ94" s="40">
        <f t="shared" si="10"/>
        <v>0</v>
      </c>
      <c r="AK94" s="29">
        <f>(AH94+AI94)*(1+0.25*AJ94)*Параметри!$K$53</f>
        <v>1973.7220326560005</v>
      </c>
      <c r="AL94" s="29">
        <f>ROUNDUP(('Дані з ДІСО'!AU94+'Дані з ДІСО'!AW94)/Параметри!$K$28,0)</f>
        <v>0</v>
      </c>
      <c r="AM94" s="64">
        <f>AL94*Параметри!$M$35/18</f>
        <v>0</v>
      </c>
      <c r="AN94" s="29">
        <f>IF(AL94=0,0,'Дані з ДІСО'!AW94/SUM('Дані з ДІСО'!AU94,'Дані з ДІСО'!AW94))</f>
        <v>0</v>
      </c>
      <c r="AO94" s="29">
        <f>(1+0.25*AN94)*AM94*Параметри!$K$51</f>
        <v>0</v>
      </c>
      <c r="AP94" s="40">
        <f>ROUNDUP(('Дані з ДІСО'!AE94+'Дані не з ДІСО'!E94+'Дані не з ДІСО'!G94)/Параметри!$K$69,0)</f>
        <v>0</v>
      </c>
      <c r="AQ94" s="40">
        <f t="shared" si="14"/>
        <v>0</v>
      </c>
      <c r="AR94" s="40">
        <f>IF(AP94=0,0,('Дані з ДІСО'!AH94+'Дані не з ДІСО'!G94)/('Дані з ДІСО'!AE94+'Дані не з ДІСО'!E94+'Дані не з ДІСО'!G94))</f>
        <v>0</v>
      </c>
      <c r="AS94" s="29">
        <f>AQ94*(1+0.25*AR94)*Параметри!$K$51</f>
        <v>0</v>
      </c>
      <c r="AT94" s="40">
        <f>ROUNDUP('Дані з ДІСО'!AF94/Параметри!$K$70,0)</f>
        <v>0</v>
      </c>
      <c r="AU94" s="40">
        <f t="shared" si="15"/>
        <v>0</v>
      </c>
      <c r="AV94" s="40">
        <f>IF(AT94=0,0,'Дані з ДІСО'!AI94/'Дані з ДІСО'!AF94)</f>
        <v>0</v>
      </c>
      <c r="AW94" s="29">
        <f>AU94*(1+0.25*AV94)*Параметри!$K$51</f>
        <v>0</v>
      </c>
      <c r="AX94" s="40">
        <f>ROUNDUP('Дані з ДІСО'!AR94/Параметри!$K$29,0)</f>
        <v>0</v>
      </c>
      <c r="AY94" s="40">
        <f>ROUNDUP('Дані з ДІСО'!AS94/Параметри!$K$29,0)</f>
        <v>0</v>
      </c>
      <c r="AZ94" s="40">
        <f>ROUNDUP('Дані з ДІСО'!AT94/Параметри!$K$29,0)</f>
        <v>0</v>
      </c>
      <c r="BA94" s="64">
        <f>(AX94*Параметри!$K$32+AY94*Параметри!$L$32+AZ94*Параметри!$M$32)/18</f>
        <v>0</v>
      </c>
      <c r="BB94" s="29">
        <f>(BA94*Параметри!$K$51+SUM('Дані з ДІСО'!AR94:AT94)*Параметри!$K$48*Параметри!$K$20/1000)*Параметри!$K$74</f>
        <v>0</v>
      </c>
      <c r="BC94" s="40">
        <f>ROUNDUP(('Дані не з ДІСО'!I94+'Дані не з ДІСО'!K94)/Параметри!$K$26,0)</f>
        <v>0</v>
      </c>
      <c r="BD94" s="29">
        <f>BC94*Параметри!$M$36/18</f>
        <v>0</v>
      </c>
      <c r="BE94" s="40">
        <f>IF(BC94=0,0,'Дані не з ДІСО'!K94/('Дані не з ДІСО'!I94+'Дані не з ДІСО'!K94))</f>
        <v>0</v>
      </c>
      <c r="BF94" s="29">
        <f>(1+0.25*BE94)*BD94*Параметри!$K$51</f>
        <v>0</v>
      </c>
      <c r="BG94" s="40">
        <f>ROUNDUP('Дані не з ДІСО'!M94/Параметри!$K$27,0)</f>
        <v>0</v>
      </c>
      <c r="BH94" s="40">
        <f>BG94*Параметри!$M$37/18</f>
        <v>0</v>
      </c>
      <c r="BI94" s="29">
        <f>BH94*Параметри!$K$51</f>
        <v>0</v>
      </c>
      <c r="BJ94" s="29">
        <f>'Дані не з ДІСО'!N94*Параметри!$K$76</f>
        <v>0</v>
      </c>
      <c r="BK94" s="40">
        <f>ROUNDUP('Дані з ДІСО'!V94/Параметри!$K$25,0)</f>
        <v>0</v>
      </c>
      <c r="BL94" s="40">
        <f>ROUNDUP('Дані з ДІСО'!W94/Параметри!$K$25,0)</f>
        <v>0</v>
      </c>
      <c r="BM94" s="40">
        <f>ROUNDUP('Дані з ДІСО'!X94/Параметри!$K$25,0)</f>
        <v>0</v>
      </c>
      <c r="BN94" s="40">
        <f>(BK94*Параметри!$K$34+BL94*Параметри!$L$34+BM94*Параметри!$M$34)/18</f>
        <v>0</v>
      </c>
      <c r="BO94" s="40">
        <f>IF(K94=0,0,'Дані з ДІСО'!AC94/K94)</f>
        <v>0</v>
      </c>
      <c r="BP94" s="29">
        <f>(1+0.25*BO94)*BN94*Параметри!$K$51</f>
        <v>0</v>
      </c>
      <c r="BQ94" s="29">
        <f>BP94*'Коефіцієнти АТО'!U94</f>
        <v>0</v>
      </c>
      <c r="BR94" s="29">
        <f>K94*(1+0.25*BO94)*Параметри!$K$66*Параметри!$K$20/1000</f>
        <v>0</v>
      </c>
      <c r="BS94" s="29">
        <f>(1+0.25*BO94)*K94*'Коефіцієнти АТО'!S94*Параметри!$K$20/1000</f>
        <v>0</v>
      </c>
      <c r="BT94" s="29">
        <f t="shared" si="16"/>
        <v>0</v>
      </c>
      <c r="BU94" s="40">
        <f>ROUNDUP('Дані з ДІСО'!AG94/Параметри!$K$71,0)</f>
        <v>0</v>
      </c>
      <c r="BV94" s="40">
        <f t="shared" si="17"/>
        <v>0</v>
      </c>
      <c r="BW94" s="40">
        <f>IF('Дані з ДІСО'!AG94=0,0,'Дані з ДІСО'!AJ94/'Дані з ДІСО'!AG94)</f>
        <v>0</v>
      </c>
      <c r="BX94" s="29">
        <f>BV94*(1+0.25*BW94)*Параметри!$K$51</f>
        <v>0</v>
      </c>
      <c r="BY94" s="29">
        <f>ROUND(IF(Параметри!$K$77="No",CC94,CC94*Параметри!$K$78)+AG94,1)</f>
        <v>41779.599999999999</v>
      </c>
      <c r="BZ94" s="29">
        <f>ROUND(IF(Параметри!$K$77="No",BF94,BF94*Параметри!$K$78),1)</f>
        <v>0</v>
      </c>
      <c r="CA94" s="29">
        <f>ROUND(IF(Параметри!$K$77="No",BI94,BI94*Параметри!$K$78),1)</f>
        <v>0</v>
      </c>
      <c r="CB94" s="29">
        <f>ROUND(IF(Параметри!$K$77="No",BJ94,BJ94*Параметри!$K$78),1)</f>
        <v>0</v>
      </c>
      <c r="CC94" s="29">
        <f t="shared" si="11"/>
        <v>46421.806902596443</v>
      </c>
    </row>
    <row r="95" spans="1:81">
      <c r="A95" s="9">
        <v>94</v>
      </c>
      <c r="B95" s="9" t="s">
        <v>3148</v>
      </c>
      <c r="C95" s="9" t="s">
        <v>3148</v>
      </c>
      <c r="D95" s="9" t="s">
        <v>3214</v>
      </c>
      <c r="E95" s="9" t="s">
        <v>24</v>
      </c>
      <c r="F95" s="9" t="s">
        <v>3243</v>
      </c>
      <c r="G95" s="9" t="s">
        <v>214</v>
      </c>
      <c r="H95" s="29">
        <f>SUM('Дані з ДІСО'!J95:L95)</f>
        <v>292</v>
      </c>
      <c r="I95" s="29">
        <f>SUM('Дані з ДІСО'!G95:I95)</f>
        <v>23</v>
      </c>
      <c r="J95" s="29">
        <f>SUM('Дані з ДІСО'!P95:R95)</f>
        <v>0</v>
      </c>
      <c r="K95" s="29">
        <f>SUM('Дані з ДІСО'!V95:X95)</f>
        <v>0</v>
      </c>
      <c r="L95" s="40">
        <f>ROUNDUP('Дані з ДІСО'!J95/'Коефіцієнти АТО'!$R95,0)</f>
        <v>9</v>
      </c>
      <c r="M95" s="40">
        <f>ROUNDUP('Дані з ДІСО'!K95/'Коефіцієнти АТО'!$R95,0)</f>
        <v>13</v>
      </c>
      <c r="N95" s="40">
        <f>ROUNDUP('Дані з ДІСО'!L95/'Коефіцієнти АТО'!$R95,0)</f>
        <v>3</v>
      </c>
      <c r="O95" s="59">
        <f>(L95*Параметри!$K$32+M95*Параметри!$L$32+N95*Параметри!$M$32)/18</f>
        <v>41.033333333333331</v>
      </c>
      <c r="P95" s="41">
        <f>IF(H95=0,"",'Дані з ДІСО'!Y95/H95)</f>
        <v>0</v>
      </c>
      <c r="Q95" s="29">
        <f>IF(H95=0,"",(1+0.25*P95)*O95*Параметри!$K$51)</f>
        <v>8404.4559887405321</v>
      </c>
      <c r="R95" s="29">
        <f>IF(H95=0,"",Q95*'Коефіцієнти АТО'!T95)</f>
        <v>142.87575180858906</v>
      </c>
      <c r="S95" s="29">
        <f>IF(H95=0,"",H95*(1+0.25*P95)*Параметри!$K$66*Параметри!$K$20/1000)</f>
        <v>0</v>
      </c>
      <c r="T95" s="29">
        <f>IF(H95=0,"",H95*(1+0.25*P95)*'Коефіцієнти АТО'!$S95*Параметри!$K$20/1000)</f>
        <v>1472.8352412575216</v>
      </c>
      <c r="U95" s="29">
        <f t="shared" si="12"/>
        <v>10020.166981806644</v>
      </c>
      <c r="V95" s="29">
        <f t="shared" si="13"/>
        <v>10020.166981806644</v>
      </c>
      <c r="W95" s="40">
        <f>ROUNDUP('Дані з ДІСО'!P95/Параметри!$K$24,0)</f>
        <v>0</v>
      </c>
      <c r="X95" s="40">
        <f>ROUNDUP('Дані з ДІСО'!Q95/Параметри!$K$24,0)</f>
        <v>0</v>
      </c>
      <c r="Y95" s="40">
        <f>ROUNDUP('Дані з ДІСО'!R95/Параметри!$K$24,0)</f>
        <v>0</v>
      </c>
      <c r="Z95" s="59">
        <f>(W95*Параметри!$K$33+X95*Параметри!$L$33+Y95*Параметри!$M$33)/18</f>
        <v>0</v>
      </c>
      <c r="AA95" s="41">
        <f>IF(J95=0,0,'Дані з ДІСО'!AA95/J95)</f>
        <v>0</v>
      </c>
      <c r="AB95" s="29">
        <f>(1+0.25*AA95)*Z95*Параметри!$K$51</f>
        <v>0</v>
      </c>
      <c r="AC95" s="29">
        <f>AB95*'Коефіцієнти АТО'!U95</f>
        <v>0</v>
      </c>
      <c r="AD95" s="29">
        <f>J95*(1+0.25*AA95)*Параметри!$K$66*Параметри!$K$20/1000</f>
        <v>0</v>
      </c>
      <c r="AE95" s="29">
        <f>(1+0.25*AA95)*J95*'Коефіцієнти АТО'!S95*Параметри!$K$20/1000</f>
        <v>0</v>
      </c>
      <c r="AF95" s="29">
        <f t="shared" si="9"/>
        <v>0</v>
      </c>
      <c r="AG95" s="29">
        <v>0</v>
      </c>
      <c r="AH95" s="40">
        <v>5</v>
      </c>
      <c r="AI95" s="40">
        <v>0</v>
      </c>
      <c r="AJ95" s="40">
        <f t="shared" si="10"/>
        <v>0</v>
      </c>
      <c r="AK95" s="29">
        <f>(AH95+AI95)*(1+0.25*AJ95)*Параметри!$K$53</f>
        <v>897.14637848000029</v>
      </c>
      <c r="AL95" s="29">
        <f>ROUNDUP(('Дані з ДІСО'!AU95+'Дані з ДІСО'!AW95)/Параметри!$K$28,0)</f>
        <v>0</v>
      </c>
      <c r="AM95" s="64">
        <f>AL95*Параметри!$M$35/18</f>
        <v>0</v>
      </c>
      <c r="AN95" s="29">
        <f>IF(AL95=0,0,'Дані з ДІСО'!AW95/SUM('Дані з ДІСО'!AU95,'Дані з ДІСО'!AW95))</f>
        <v>0</v>
      </c>
      <c r="AO95" s="29">
        <f>(1+0.25*AN95)*AM95*Параметри!$K$51</f>
        <v>0</v>
      </c>
      <c r="AP95" s="40">
        <f>ROUNDUP(('Дані з ДІСО'!AE95+'Дані не з ДІСО'!E95+'Дані не з ДІСО'!G95)/Параметри!$K$69,0)</f>
        <v>0</v>
      </c>
      <c r="AQ95" s="40">
        <f t="shared" si="14"/>
        <v>0</v>
      </c>
      <c r="AR95" s="40">
        <f>IF(AP95=0,0,('Дані з ДІСО'!AH95+'Дані не з ДІСО'!G95)/('Дані з ДІСО'!AE95+'Дані не з ДІСО'!E95+'Дані не з ДІСО'!G95))</f>
        <v>0</v>
      </c>
      <c r="AS95" s="29">
        <f>AQ95*(1+0.25*AR95)*Параметри!$K$51</f>
        <v>0</v>
      </c>
      <c r="AT95" s="40">
        <f>ROUNDUP('Дані з ДІСО'!AF95/Параметри!$K$70,0)</f>
        <v>0</v>
      </c>
      <c r="AU95" s="40">
        <f t="shared" si="15"/>
        <v>0</v>
      </c>
      <c r="AV95" s="40">
        <f>IF(AT95=0,0,'Дані з ДІСО'!AI95/'Дані з ДІСО'!AF95)</f>
        <v>0</v>
      </c>
      <c r="AW95" s="29">
        <f>AU95*(1+0.25*AV95)*Параметри!$K$51</f>
        <v>0</v>
      </c>
      <c r="AX95" s="40">
        <f>ROUNDUP('Дані з ДІСО'!AR95/Параметри!$K$29,0)</f>
        <v>0</v>
      </c>
      <c r="AY95" s="40">
        <f>ROUNDUP('Дані з ДІСО'!AS95/Параметри!$K$29,0)</f>
        <v>0</v>
      </c>
      <c r="AZ95" s="40">
        <f>ROUNDUP('Дані з ДІСО'!AT95/Параметри!$K$29,0)</f>
        <v>0</v>
      </c>
      <c r="BA95" s="64">
        <f>(AX95*Параметри!$K$32+AY95*Параметри!$L$32+AZ95*Параметри!$M$32)/18</f>
        <v>0</v>
      </c>
      <c r="BB95" s="29">
        <f>(BA95*Параметри!$K$51+SUM('Дані з ДІСО'!AR95:AT95)*Параметри!$K$48*Параметри!$K$20/1000)*Параметри!$K$74</f>
        <v>0</v>
      </c>
      <c r="BC95" s="40">
        <f>ROUNDUP(('Дані не з ДІСО'!I95+'Дані не з ДІСО'!K95)/Параметри!$K$26,0)</f>
        <v>0</v>
      </c>
      <c r="BD95" s="29">
        <f>BC95*Параметри!$M$36/18</f>
        <v>0</v>
      </c>
      <c r="BE95" s="40">
        <f>IF(BC95=0,0,'Дані не з ДІСО'!K95/('Дані не з ДІСО'!I95+'Дані не з ДІСО'!K95))</f>
        <v>0</v>
      </c>
      <c r="BF95" s="29">
        <f>(1+0.25*BE95)*BD95*Параметри!$K$51</f>
        <v>0</v>
      </c>
      <c r="BG95" s="40">
        <f>ROUNDUP('Дані не з ДІСО'!M95/Параметри!$K$27,0)</f>
        <v>0</v>
      </c>
      <c r="BH95" s="40">
        <f>BG95*Параметри!$M$37/18</f>
        <v>0</v>
      </c>
      <c r="BI95" s="29">
        <f>BH95*Параметри!$K$51</f>
        <v>0</v>
      </c>
      <c r="BJ95" s="29">
        <f>'Дані не з ДІСО'!N95*Параметри!$K$76</f>
        <v>0</v>
      </c>
      <c r="BK95" s="40">
        <f>ROUNDUP('Дані з ДІСО'!V95/Параметри!$K$25,0)</f>
        <v>0</v>
      </c>
      <c r="BL95" s="40">
        <f>ROUNDUP('Дані з ДІСО'!W95/Параметри!$K$25,0)</f>
        <v>0</v>
      </c>
      <c r="BM95" s="40">
        <f>ROUNDUP('Дані з ДІСО'!X95/Параметри!$K$25,0)</f>
        <v>0</v>
      </c>
      <c r="BN95" s="40">
        <f>(BK95*Параметри!$K$34+BL95*Параметри!$L$34+BM95*Параметри!$M$34)/18</f>
        <v>0</v>
      </c>
      <c r="BO95" s="40">
        <f>IF(K95=0,0,'Дані з ДІСО'!AC95/K95)</f>
        <v>0</v>
      </c>
      <c r="BP95" s="29">
        <f>(1+0.25*BO95)*BN95*Параметри!$K$51</f>
        <v>0</v>
      </c>
      <c r="BQ95" s="29">
        <f>BP95*'Коефіцієнти АТО'!U95</f>
        <v>0</v>
      </c>
      <c r="BR95" s="29">
        <f>K95*(1+0.25*BO95)*Параметри!$K$66*Параметри!$K$20/1000</f>
        <v>0</v>
      </c>
      <c r="BS95" s="29">
        <f>(1+0.25*BO95)*K95*'Коефіцієнти АТО'!S95*Параметри!$K$20/1000</f>
        <v>0</v>
      </c>
      <c r="BT95" s="29">
        <f t="shared" si="16"/>
        <v>0</v>
      </c>
      <c r="BU95" s="40">
        <f>ROUNDUP('Дані з ДІСО'!AG95/Параметри!$K$71,0)</f>
        <v>0</v>
      </c>
      <c r="BV95" s="40">
        <f t="shared" si="17"/>
        <v>0</v>
      </c>
      <c r="BW95" s="40">
        <f>IF('Дані з ДІСО'!AG95=0,0,'Дані з ДІСО'!AJ95/'Дані з ДІСО'!AG95)</f>
        <v>0</v>
      </c>
      <c r="BX95" s="29">
        <f>BV95*(1+0.25*BW95)*Параметри!$K$51</f>
        <v>0</v>
      </c>
      <c r="BY95" s="29">
        <f>ROUND(IF(Параметри!$K$77="No",CC95,CC95*Параметри!$K$78)+AG95,1)</f>
        <v>9825.6</v>
      </c>
      <c r="BZ95" s="29">
        <f>ROUND(IF(Параметри!$K$77="No",BF95,BF95*Параметри!$K$78),1)</f>
        <v>0</v>
      </c>
      <c r="CA95" s="29">
        <f>ROUND(IF(Параметри!$K$77="No",BI95,BI95*Параметри!$K$78),1)</f>
        <v>0</v>
      </c>
      <c r="CB95" s="29">
        <f>ROUND(IF(Параметри!$K$77="No",BJ95,BJ95*Параметри!$K$78),1)</f>
        <v>0</v>
      </c>
      <c r="CC95" s="29">
        <f t="shared" si="11"/>
        <v>10917.313360286644</v>
      </c>
    </row>
    <row r="96" spans="1:81">
      <c r="A96" s="9">
        <v>95</v>
      </c>
      <c r="B96" s="9" t="s">
        <v>3148</v>
      </c>
      <c r="C96" s="9" t="s">
        <v>3148</v>
      </c>
      <c r="D96" s="9" t="s">
        <v>3214</v>
      </c>
      <c r="E96" s="9" t="s">
        <v>24</v>
      </c>
      <c r="F96" s="9" t="s">
        <v>3244</v>
      </c>
      <c r="G96" s="9" t="s">
        <v>216</v>
      </c>
      <c r="H96" s="29">
        <f>SUM('Дані з ДІСО'!J96:L96)</f>
        <v>475.5</v>
      </c>
      <c r="I96" s="29">
        <f>SUM('Дані з ДІСО'!G96:I96)</f>
        <v>50</v>
      </c>
      <c r="J96" s="29">
        <f>SUM('Дані з ДІСО'!P96:R96)</f>
        <v>0</v>
      </c>
      <c r="K96" s="29">
        <f>SUM('Дані з ДІСО'!V96:X96)</f>
        <v>0</v>
      </c>
      <c r="L96" s="40">
        <f>ROUNDUP('Дані з ДІСО'!J96/'Коефіцієнти АТО'!$R96,0)</f>
        <v>19</v>
      </c>
      <c r="M96" s="40">
        <f>ROUNDUP('Дані з ДІСО'!K96/'Коефіцієнти АТО'!$R96,0)</f>
        <v>20</v>
      </c>
      <c r="N96" s="40">
        <f>ROUNDUP('Дані з ДІСО'!L96/'Коефіцієнти АТО'!$R96,0)</f>
        <v>3</v>
      </c>
      <c r="O96" s="59">
        <f>(L96*Параметри!$K$32+M96*Параметри!$L$32+N96*Параметри!$M$32)/18</f>
        <v>66.527777777777771</v>
      </c>
      <c r="P96" s="41">
        <f>IF(H96=0,"",'Дані з ДІСО'!Y96/H96)</f>
        <v>0</v>
      </c>
      <c r="Q96" s="29">
        <f>IF(H96=0,"",(1+0.25*P96)*O96*Параметри!$K$51)</f>
        <v>13626.233477547776</v>
      </c>
      <c r="R96" s="29">
        <f>IF(H96=0,"",Q96*'Коефіцієнти АТО'!T96)</f>
        <v>231.64596911831219</v>
      </c>
      <c r="S96" s="29">
        <f>IF(H96=0,"",H96*(1+0.25*P96)*Параметри!$K$66*Параметри!$K$20/1000)</f>
        <v>0</v>
      </c>
      <c r="T96" s="29">
        <f>IF(H96=0,"",H96*(1+0.25*P96)*'Коефіцієнти АТО'!$S96*Параметри!$K$20/1000)</f>
        <v>2398.4012233491489</v>
      </c>
      <c r="U96" s="29">
        <f t="shared" si="12"/>
        <v>16256.280670015236</v>
      </c>
      <c r="V96" s="29">
        <f t="shared" si="13"/>
        <v>16256.280670015236</v>
      </c>
      <c r="W96" s="40">
        <f>ROUNDUP('Дані з ДІСО'!P96/Параметри!$K$24,0)</f>
        <v>0</v>
      </c>
      <c r="X96" s="40">
        <f>ROUNDUP('Дані з ДІСО'!Q96/Параметри!$K$24,0)</f>
        <v>0</v>
      </c>
      <c r="Y96" s="40">
        <f>ROUNDUP('Дані з ДІСО'!R96/Параметри!$K$24,0)</f>
        <v>0</v>
      </c>
      <c r="Z96" s="59">
        <f>(W96*Параметри!$K$33+X96*Параметри!$L$33+Y96*Параметри!$M$33)/18</f>
        <v>0</v>
      </c>
      <c r="AA96" s="41">
        <f>IF(J96=0,0,'Дані з ДІСО'!AA96/J96)</f>
        <v>0</v>
      </c>
      <c r="AB96" s="29">
        <f>(1+0.25*AA96)*Z96*Параметри!$K$51</f>
        <v>0</v>
      </c>
      <c r="AC96" s="29">
        <f>AB96*'Коефіцієнти АТО'!U96</f>
        <v>0</v>
      </c>
      <c r="AD96" s="29">
        <f>J96*(1+0.25*AA96)*Параметри!$K$66*Параметри!$K$20/1000</f>
        <v>0</v>
      </c>
      <c r="AE96" s="29">
        <f>(1+0.25*AA96)*J96*'Коефіцієнти АТО'!S96*Параметри!$K$20/1000</f>
        <v>0</v>
      </c>
      <c r="AF96" s="29">
        <f t="shared" si="9"/>
        <v>0</v>
      </c>
      <c r="AG96" s="29">
        <v>0</v>
      </c>
      <c r="AH96" s="40">
        <v>7</v>
      </c>
      <c r="AI96" s="40">
        <v>0</v>
      </c>
      <c r="AJ96" s="40">
        <f t="shared" si="10"/>
        <v>0</v>
      </c>
      <c r="AK96" s="29">
        <f>(AH96+AI96)*(1+0.25*AJ96)*Параметри!$K$53</f>
        <v>1256.0049298720003</v>
      </c>
      <c r="AL96" s="29">
        <f>ROUNDUP(('Дані з ДІСО'!AU96+'Дані з ДІСО'!AW96)/Параметри!$K$28,0)</f>
        <v>0</v>
      </c>
      <c r="AM96" s="64">
        <f>AL96*Параметри!$M$35/18</f>
        <v>0</v>
      </c>
      <c r="AN96" s="29">
        <f>IF(AL96=0,0,'Дані з ДІСО'!AW96/SUM('Дані з ДІСО'!AU96,'Дані з ДІСО'!AW96))</f>
        <v>0</v>
      </c>
      <c r="AO96" s="29">
        <f>(1+0.25*AN96)*AM96*Параметри!$K$51</f>
        <v>0</v>
      </c>
      <c r="AP96" s="40">
        <f>ROUNDUP(('Дані з ДІСО'!AE96+'Дані не з ДІСО'!E96+'Дані не з ДІСО'!G96)/Параметри!$K$69,0)</f>
        <v>0</v>
      </c>
      <c r="AQ96" s="40">
        <f t="shared" si="14"/>
        <v>0</v>
      </c>
      <c r="AR96" s="40">
        <f>IF(AP96=0,0,('Дані з ДІСО'!AH96+'Дані не з ДІСО'!G96)/('Дані з ДІСО'!AE96+'Дані не з ДІСО'!E96+'Дані не з ДІСО'!G96))</f>
        <v>0</v>
      </c>
      <c r="AS96" s="29">
        <f>AQ96*(1+0.25*AR96)*Параметри!$K$51</f>
        <v>0</v>
      </c>
      <c r="AT96" s="40">
        <f>ROUNDUP('Дані з ДІСО'!AF96/Параметри!$K$70,0)</f>
        <v>0</v>
      </c>
      <c r="AU96" s="40">
        <f t="shared" si="15"/>
        <v>0</v>
      </c>
      <c r="AV96" s="40">
        <f>IF(AT96=0,0,'Дані з ДІСО'!AI96/'Дані з ДІСО'!AF96)</f>
        <v>0</v>
      </c>
      <c r="AW96" s="29">
        <f>AU96*(1+0.25*AV96)*Параметри!$K$51</f>
        <v>0</v>
      </c>
      <c r="AX96" s="40">
        <f>ROUNDUP('Дані з ДІСО'!AR96/Параметри!$K$29,0)</f>
        <v>0</v>
      </c>
      <c r="AY96" s="40">
        <f>ROUNDUP('Дані з ДІСО'!AS96/Параметри!$K$29,0)</f>
        <v>0</v>
      </c>
      <c r="AZ96" s="40">
        <f>ROUNDUP('Дані з ДІСО'!AT96/Параметри!$K$29,0)</f>
        <v>0</v>
      </c>
      <c r="BA96" s="64">
        <f>(AX96*Параметри!$K$32+AY96*Параметри!$L$32+AZ96*Параметри!$M$32)/18</f>
        <v>0</v>
      </c>
      <c r="BB96" s="29">
        <f>(BA96*Параметри!$K$51+SUM('Дані з ДІСО'!AR96:AT96)*Параметри!$K$48*Параметри!$K$20/1000)*Параметри!$K$74</f>
        <v>0</v>
      </c>
      <c r="BC96" s="40">
        <f>ROUNDUP(('Дані не з ДІСО'!I96+'Дані не з ДІСО'!K96)/Параметри!$K$26,0)</f>
        <v>0</v>
      </c>
      <c r="BD96" s="29">
        <f>BC96*Параметри!$M$36/18</f>
        <v>0</v>
      </c>
      <c r="BE96" s="40">
        <f>IF(BC96=0,0,'Дані не з ДІСО'!K96/('Дані не з ДІСО'!I96+'Дані не з ДІСО'!K96))</f>
        <v>0</v>
      </c>
      <c r="BF96" s="29">
        <f>(1+0.25*BE96)*BD96*Параметри!$K$51</f>
        <v>0</v>
      </c>
      <c r="BG96" s="40">
        <f>ROUNDUP('Дані не з ДІСО'!M96/Параметри!$K$27,0)</f>
        <v>0</v>
      </c>
      <c r="BH96" s="40">
        <f>BG96*Параметри!$M$37/18</f>
        <v>0</v>
      </c>
      <c r="BI96" s="29">
        <f>BH96*Параметри!$K$51</f>
        <v>0</v>
      </c>
      <c r="BJ96" s="29">
        <f>'Дані не з ДІСО'!N96*Параметри!$K$76</f>
        <v>0</v>
      </c>
      <c r="BK96" s="40">
        <f>ROUNDUP('Дані з ДІСО'!V96/Параметри!$K$25,0)</f>
        <v>0</v>
      </c>
      <c r="BL96" s="40">
        <f>ROUNDUP('Дані з ДІСО'!W96/Параметри!$K$25,0)</f>
        <v>0</v>
      </c>
      <c r="BM96" s="40">
        <f>ROUNDUP('Дані з ДІСО'!X96/Параметри!$K$25,0)</f>
        <v>0</v>
      </c>
      <c r="BN96" s="40">
        <f>(BK96*Параметри!$K$34+BL96*Параметри!$L$34+BM96*Параметри!$M$34)/18</f>
        <v>0</v>
      </c>
      <c r="BO96" s="40">
        <f>IF(K96=0,0,'Дані з ДІСО'!AC96/K96)</f>
        <v>0</v>
      </c>
      <c r="BP96" s="29">
        <f>(1+0.25*BO96)*BN96*Параметри!$K$51</f>
        <v>0</v>
      </c>
      <c r="BQ96" s="29">
        <f>BP96*'Коефіцієнти АТО'!U96</f>
        <v>0</v>
      </c>
      <c r="BR96" s="29">
        <f>K96*(1+0.25*BO96)*Параметри!$K$66*Параметри!$K$20/1000</f>
        <v>0</v>
      </c>
      <c r="BS96" s="29">
        <f>(1+0.25*BO96)*K96*'Коефіцієнти АТО'!S96*Параметри!$K$20/1000</f>
        <v>0</v>
      </c>
      <c r="BT96" s="29">
        <f t="shared" si="16"/>
        <v>0</v>
      </c>
      <c r="BU96" s="40">
        <f>ROUNDUP('Дані з ДІСО'!AG96/Параметри!$K$71,0)</f>
        <v>0</v>
      </c>
      <c r="BV96" s="40">
        <f t="shared" si="17"/>
        <v>0</v>
      </c>
      <c r="BW96" s="40">
        <f>IF('Дані з ДІСО'!AG96=0,0,'Дані з ДІСО'!AJ96/'Дані з ДІСО'!AG96)</f>
        <v>0</v>
      </c>
      <c r="BX96" s="29">
        <f>BV96*(1+0.25*BW96)*Параметри!$K$51</f>
        <v>0</v>
      </c>
      <c r="BY96" s="29">
        <f>ROUND(IF(Параметри!$K$77="No",CC96,CC96*Параметри!$K$78)+AG96,1)</f>
        <v>15761.1</v>
      </c>
      <c r="BZ96" s="29">
        <f>ROUND(IF(Параметри!$K$77="No",BF96,BF96*Параметри!$K$78),1)</f>
        <v>0</v>
      </c>
      <c r="CA96" s="29">
        <f>ROUND(IF(Параметри!$K$77="No",BI96,BI96*Параметри!$K$78),1)</f>
        <v>0</v>
      </c>
      <c r="CB96" s="29">
        <f>ROUND(IF(Параметри!$K$77="No",BJ96,BJ96*Параметри!$K$78),1)</f>
        <v>0</v>
      </c>
      <c r="CC96" s="29">
        <f t="shared" si="11"/>
        <v>17512.285599887236</v>
      </c>
    </row>
    <row r="97" spans="1:81">
      <c r="A97" s="9">
        <v>96</v>
      </c>
      <c r="B97" s="9" t="s">
        <v>3151</v>
      </c>
      <c r="C97" s="9" t="s">
        <v>3151</v>
      </c>
      <c r="D97" s="9" t="s">
        <v>3214</v>
      </c>
      <c r="E97" s="9" t="s">
        <v>29</v>
      </c>
      <c r="F97" s="9" t="s">
        <v>3245</v>
      </c>
      <c r="G97" s="9" t="s">
        <v>218</v>
      </c>
      <c r="H97" s="29">
        <f>SUM('Дані з ДІСО'!J97:L97)</f>
        <v>769</v>
      </c>
      <c r="I97" s="29">
        <f>SUM('Дані з ДІСО'!G97:I97)</f>
        <v>53</v>
      </c>
      <c r="J97" s="29">
        <f>SUM('Дані з ДІСО'!P97:R97)</f>
        <v>0</v>
      </c>
      <c r="K97" s="29">
        <f>SUM('Дані з ДІСО'!V97:X97)</f>
        <v>0</v>
      </c>
      <c r="L97" s="40">
        <f>ROUNDUP('Дані з ДІСО'!J97/'Коефіцієнти АТО'!$R97,0)</f>
        <v>17</v>
      </c>
      <c r="M97" s="40">
        <f>ROUNDUP('Дані з ДІСО'!K97/'Коефіцієнти АТО'!$R97,0)</f>
        <v>24</v>
      </c>
      <c r="N97" s="40">
        <f>ROUNDUP('Дані з ДІСО'!L97/'Коефіцієнти АТО'!$R97,0)</f>
        <v>3</v>
      </c>
      <c r="O97" s="59">
        <f>(L97*Параметри!$K$32+M97*Параметри!$L$32+N97*Параметри!$M$32)/18</f>
        <v>71.238888888888894</v>
      </c>
      <c r="P97" s="41">
        <f>IF(H97=0,"",'Дані з ДІСО'!Y97/H97)</f>
        <v>0</v>
      </c>
      <c r="Q97" s="29">
        <f>IF(H97=0,"",(1+0.25*P97)*O97*Параметри!$K$51)</f>
        <v>14591.16424906849</v>
      </c>
      <c r="R97" s="29">
        <f>IF(H97=0,"",Q97*'Коефіцієнти АТО'!T97)</f>
        <v>248.04979223416436</v>
      </c>
      <c r="S97" s="29">
        <f>IF(H97=0,"",H97*(1+0.25*P97)*Параметри!$K$66*Параметри!$K$20/1000)</f>
        <v>0</v>
      </c>
      <c r="T97" s="29">
        <f>IF(H97=0,"",H97*(1+0.25*P97)*'Коефіцієнти АТО'!$S97*Параметри!$K$20/1000)</f>
        <v>2415.103380550021</v>
      </c>
      <c r="U97" s="29">
        <f t="shared" si="12"/>
        <v>17254.317421852676</v>
      </c>
      <c r="V97" s="29">
        <f t="shared" si="13"/>
        <v>17254.317421852676</v>
      </c>
      <c r="W97" s="40">
        <f>ROUNDUP('Дані з ДІСО'!P97/Параметри!$K$24,0)</f>
        <v>0</v>
      </c>
      <c r="X97" s="40">
        <f>ROUNDUP('Дані з ДІСО'!Q97/Параметри!$K$24,0)</f>
        <v>0</v>
      </c>
      <c r="Y97" s="40">
        <f>ROUNDUP('Дані з ДІСО'!R97/Параметри!$K$24,0)</f>
        <v>0</v>
      </c>
      <c r="Z97" s="59">
        <f>(W97*Параметри!$K$33+X97*Параметри!$L$33+Y97*Параметри!$M$33)/18</f>
        <v>0</v>
      </c>
      <c r="AA97" s="41">
        <f>IF(J97=0,0,'Дані з ДІСО'!AA97/J97)</f>
        <v>0</v>
      </c>
      <c r="AB97" s="29">
        <f>(1+0.25*AA97)*Z97*Параметри!$K$51</f>
        <v>0</v>
      </c>
      <c r="AC97" s="29">
        <f>AB97*'Коефіцієнти АТО'!U97</f>
        <v>0</v>
      </c>
      <c r="AD97" s="29">
        <f>J97*(1+0.25*AA97)*Параметри!$K$66*Параметри!$K$20/1000</f>
        <v>0</v>
      </c>
      <c r="AE97" s="29">
        <f>(1+0.25*AA97)*J97*'Коефіцієнти АТО'!S97*Параметри!$K$20/1000</f>
        <v>0</v>
      </c>
      <c r="AF97" s="29">
        <f t="shared" si="9"/>
        <v>0</v>
      </c>
      <c r="AG97" s="29">
        <v>0</v>
      </c>
      <c r="AH97" s="40">
        <v>4</v>
      </c>
      <c r="AI97" s="40">
        <v>0</v>
      </c>
      <c r="AJ97" s="40">
        <f t="shared" si="10"/>
        <v>0</v>
      </c>
      <c r="AK97" s="29">
        <f>(AH97+AI97)*(1+0.25*AJ97)*Параметри!$K$53</f>
        <v>717.71710278400019</v>
      </c>
      <c r="AL97" s="29">
        <f>ROUNDUP(('Дані з ДІСО'!AU97+'Дані з ДІСО'!AW97)/Параметри!$K$28,0)</f>
        <v>0</v>
      </c>
      <c r="AM97" s="64">
        <f>AL97*Параметри!$M$35/18</f>
        <v>0</v>
      </c>
      <c r="AN97" s="29">
        <f>IF(AL97=0,0,'Дані з ДІСО'!AW97/SUM('Дані з ДІСО'!AU97,'Дані з ДІСО'!AW97))</f>
        <v>0</v>
      </c>
      <c r="AO97" s="29">
        <f>(1+0.25*AN97)*AM97*Параметри!$K$51</f>
        <v>0</v>
      </c>
      <c r="AP97" s="40">
        <f>ROUNDUP(('Дані з ДІСО'!AE97+'Дані не з ДІСО'!E97+'Дані не з ДІСО'!G97)/Параметри!$K$69,0)</f>
        <v>0</v>
      </c>
      <c r="AQ97" s="40">
        <f t="shared" si="14"/>
        <v>0</v>
      </c>
      <c r="AR97" s="40">
        <f>IF(AP97=0,0,('Дані з ДІСО'!AH97+'Дані не з ДІСО'!G97)/('Дані з ДІСО'!AE97+'Дані не з ДІСО'!E97+'Дані не з ДІСО'!G97))</f>
        <v>0</v>
      </c>
      <c r="AS97" s="29">
        <f>AQ97*(1+0.25*AR97)*Параметри!$K$51</f>
        <v>0</v>
      </c>
      <c r="AT97" s="40">
        <f>ROUNDUP('Дані з ДІСО'!AF97/Параметри!$K$70,0)</f>
        <v>0</v>
      </c>
      <c r="AU97" s="40">
        <f t="shared" si="15"/>
        <v>0</v>
      </c>
      <c r="AV97" s="40">
        <f>IF(AT97=0,0,'Дані з ДІСО'!AI97/'Дані з ДІСО'!AF97)</f>
        <v>0</v>
      </c>
      <c r="AW97" s="29">
        <f>AU97*(1+0.25*AV97)*Параметри!$K$51</f>
        <v>0</v>
      </c>
      <c r="AX97" s="40">
        <f>ROUNDUP('Дані з ДІСО'!AR97/Параметри!$K$29,0)</f>
        <v>0</v>
      </c>
      <c r="AY97" s="40">
        <f>ROUNDUP('Дані з ДІСО'!AS97/Параметри!$K$29,0)</f>
        <v>0</v>
      </c>
      <c r="AZ97" s="40">
        <f>ROUNDUP('Дані з ДІСО'!AT97/Параметри!$K$29,0)</f>
        <v>0</v>
      </c>
      <c r="BA97" s="64">
        <f>(AX97*Параметри!$K$32+AY97*Параметри!$L$32+AZ97*Параметри!$M$32)/18</f>
        <v>0</v>
      </c>
      <c r="BB97" s="29">
        <f>(BA97*Параметри!$K$51+SUM('Дані з ДІСО'!AR97:AT97)*Параметри!$K$48*Параметри!$K$20/1000)*Параметри!$K$74</f>
        <v>0</v>
      </c>
      <c r="BC97" s="40">
        <f>ROUNDUP(('Дані не з ДІСО'!I97+'Дані не з ДІСО'!K97)/Параметри!$K$26,0)</f>
        <v>0</v>
      </c>
      <c r="BD97" s="29">
        <f>BC97*Параметри!$M$36/18</f>
        <v>0</v>
      </c>
      <c r="BE97" s="40">
        <f>IF(BC97=0,0,'Дані не з ДІСО'!K97/('Дані не з ДІСО'!I97+'Дані не з ДІСО'!K97))</f>
        <v>0</v>
      </c>
      <c r="BF97" s="29">
        <f>(1+0.25*BE97)*BD97*Параметри!$K$51</f>
        <v>0</v>
      </c>
      <c r="BG97" s="40">
        <f>ROUNDUP('Дані не з ДІСО'!M97/Параметри!$K$27,0)</f>
        <v>0</v>
      </c>
      <c r="BH97" s="40">
        <f>BG97*Параметри!$M$37/18</f>
        <v>0</v>
      </c>
      <c r="BI97" s="29">
        <f>BH97*Параметри!$K$51</f>
        <v>0</v>
      </c>
      <c r="BJ97" s="29">
        <f>'Дані не з ДІСО'!N97*Параметри!$K$76</f>
        <v>0</v>
      </c>
      <c r="BK97" s="40">
        <f>ROUNDUP('Дані з ДІСО'!V97/Параметри!$K$25,0)</f>
        <v>0</v>
      </c>
      <c r="BL97" s="40">
        <f>ROUNDUP('Дані з ДІСО'!W97/Параметри!$K$25,0)</f>
        <v>0</v>
      </c>
      <c r="BM97" s="40">
        <f>ROUNDUP('Дані з ДІСО'!X97/Параметри!$K$25,0)</f>
        <v>0</v>
      </c>
      <c r="BN97" s="40">
        <f>(BK97*Параметри!$K$34+BL97*Параметри!$L$34+BM97*Параметри!$M$34)/18</f>
        <v>0</v>
      </c>
      <c r="BO97" s="40">
        <f>IF(K97=0,0,'Дані з ДІСО'!AC97/K97)</f>
        <v>0</v>
      </c>
      <c r="BP97" s="29">
        <f>(1+0.25*BO97)*BN97*Параметри!$K$51</f>
        <v>0</v>
      </c>
      <c r="BQ97" s="29">
        <f>BP97*'Коефіцієнти АТО'!U97</f>
        <v>0</v>
      </c>
      <c r="BR97" s="29">
        <f>K97*(1+0.25*BO97)*Параметри!$K$66*Параметри!$K$20/1000</f>
        <v>0</v>
      </c>
      <c r="BS97" s="29">
        <f>(1+0.25*BO97)*K97*'Коефіцієнти АТО'!S97*Параметри!$K$20/1000</f>
        <v>0</v>
      </c>
      <c r="BT97" s="29">
        <f t="shared" si="16"/>
        <v>0</v>
      </c>
      <c r="BU97" s="40">
        <f>ROUNDUP('Дані з ДІСО'!AG97/Параметри!$K$71,0)</f>
        <v>0</v>
      </c>
      <c r="BV97" s="40">
        <f t="shared" si="17"/>
        <v>0</v>
      </c>
      <c r="BW97" s="40">
        <f>IF('Дані з ДІСО'!AG97=0,0,'Дані з ДІСО'!AJ97/'Дані з ДІСО'!AG97)</f>
        <v>0</v>
      </c>
      <c r="BX97" s="29">
        <f>BV97*(1+0.25*BW97)*Параметри!$K$51</f>
        <v>0</v>
      </c>
      <c r="BY97" s="29">
        <f>ROUND(IF(Параметри!$K$77="No",CC97,CC97*Параметри!$K$78)+AG97,1)</f>
        <v>16174.8</v>
      </c>
      <c r="BZ97" s="29">
        <f>ROUND(IF(Параметри!$K$77="No",BF97,BF97*Параметри!$K$78),1)</f>
        <v>0</v>
      </c>
      <c r="CA97" s="29">
        <f>ROUND(IF(Параметри!$K$77="No",BI97,BI97*Параметри!$K$78),1)</f>
        <v>0</v>
      </c>
      <c r="CB97" s="29">
        <f>ROUND(IF(Параметри!$K$77="No",BJ97,BJ97*Параметри!$K$78),1)</f>
        <v>0</v>
      </c>
      <c r="CC97" s="29">
        <f t="shared" si="11"/>
        <v>17972.034524636678</v>
      </c>
    </row>
    <row r="98" spans="1:81">
      <c r="A98" s="9">
        <v>97</v>
      </c>
      <c r="B98" s="9" t="s">
        <v>3151</v>
      </c>
      <c r="C98" s="9" t="s">
        <v>3151</v>
      </c>
      <c r="D98" s="9" t="s">
        <v>3214</v>
      </c>
      <c r="E98" s="9" t="s">
        <v>29</v>
      </c>
      <c r="F98" s="9" t="s">
        <v>3246</v>
      </c>
      <c r="G98" s="9" t="s">
        <v>220</v>
      </c>
      <c r="H98" s="29">
        <f>SUM('Дані з ДІСО'!J98:L98)</f>
        <v>2580</v>
      </c>
      <c r="I98" s="29">
        <f>SUM('Дані з ДІСО'!G98:I98)</f>
        <v>183</v>
      </c>
      <c r="J98" s="29">
        <f>SUM('Дані з ДІСО'!P98:R98)</f>
        <v>0</v>
      </c>
      <c r="K98" s="29">
        <f>SUM('Дані з ДІСО'!V98:X98)</f>
        <v>0</v>
      </c>
      <c r="L98" s="40">
        <f>ROUNDUP('Дані з ДІСО'!J98/'Коефіцієнти АТО'!$R98,0)</f>
        <v>69</v>
      </c>
      <c r="M98" s="40">
        <f>ROUNDUP('Дані з ДІСО'!K98/'Коефіцієнти АТО'!$R98,0)</f>
        <v>96</v>
      </c>
      <c r="N98" s="40">
        <f>ROUNDUP('Дані з ДІСО'!L98/'Коефіцієнти АТО'!$R98,0)</f>
        <v>20</v>
      </c>
      <c r="O98" s="59">
        <f>(L98*Параметри!$K$32+M98*Параметри!$L$32+N98*Параметри!$M$32)/18</f>
        <v>302.01111111111118</v>
      </c>
      <c r="P98" s="41">
        <f>IF(H98=0,"",'Дані з ДІСО'!Y98/H98)</f>
        <v>0</v>
      </c>
      <c r="Q98" s="29">
        <f>IF(H98=0,"",(1+0.25*P98)*O98*Параметри!$K$51)</f>
        <v>61857.979482793526</v>
      </c>
      <c r="R98" s="29">
        <f>IF(H98=0,"",Q98*'Коефіцієнти АТО'!T98)</f>
        <v>1051.5856512074899</v>
      </c>
      <c r="S98" s="29">
        <f>IF(H98=0,"",H98*(1+0.25*P98)*Параметри!$K$66*Параметри!$K$20/1000)</f>
        <v>0</v>
      </c>
      <c r="T98" s="29">
        <f>IF(H98=0,"",H98*(1+0.25*P98)*'Коефіцієнти АТО'!$S98*Параметри!$K$20/1000)</f>
        <v>11785.727337640956</v>
      </c>
      <c r="U98" s="29">
        <f t="shared" si="12"/>
        <v>74695.292471641966</v>
      </c>
      <c r="V98" s="29">
        <f t="shared" si="13"/>
        <v>74695.292471641966</v>
      </c>
      <c r="W98" s="40">
        <f>ROUNDUP('Дані з ДІСО'!P98/Параметри!$K$24,0)</f>
        <v>0</v>
      </c>
      <c r="X98" s="40">
        <f>ROUNDUP('Дані з ДІСО'!Q98/Параметри!$K$24,0)</f>
        <v>0</v>
      </c>
      <c r="Y98" s="40">
        <f>ROUNDUP('Дані з ДІСО'!R98/Параметри!$K$24,0)</f>
        <v>0</v>
      </c>
      <c r="Z98" s="59">
        <f>(W98*Параметри!$K$33+X98*Параметри!$L$33+Y98*Параметри!$M$33)/18</f>
        <v>0</v>
      </c>
      <c r="AA98" s="41">
        <f>IF(J98=0,0,'Дані з ДІСО'!AA98/J98)</f>
        <v>0</v>
      </c>
      <c r="AB98" s="29">
        <f>(1+0.25*AA98)*Z98*Параметри!$K$51</f>
        <v>0</v>
      </c>
      <c r="AC98" s="29">
        <f>AB98*'Коефіцієнти АТО'!U98</f>
        <v>0</v>
      </c>
      <c r="AD98" s="29">
        <f>J98*(1+0.25*AA98)*Параметри!$K$66*Параметри!$K$20/1000</f>
        <v>0</v>
      </c>
      <c r="AE98" s="29">
        <f>(1+0.25*AA98)*J98*'Коефіцієнти АТО'!S98*Параметри!$K$20/1000</f>
        <v>0</v>
      </c>
      <c r="AF98" s="29">
        <f t="shared" si="9"/>
        <v>0</v>
      </c>
      <c r="AG98" s="29">
        <v>0</v>
      </c>
      <c r="AH98" s="40">
        <v>35</v>
      </c>
      <c r="AI98" s="40">
        <v>0</v>
      </c>
      <c r="AJ98" s="40">
        <f t="shared" si="10"/>
        <v>0</v>
      </c>
      <c r="AK98" s="29">
        <f>(AH98+AI98)*(1+0.25*AJ98)*Параметри!$K$53</f>
        <v>6280.0246493600016</v>
      </c>
      <c r="AL98" s="29">
        <f>ROUNDUP(('Дані з ДІСО'!AU98+'Дані з ДІСО'!AW98)/Параметри!$K$28,0)</f>
        <v>0</v>
      </c>
      <c r="AM98" s="64">
        <f>AL98*Параметри!$M$35/18</f>
        <v>0</v>
      </c>
      <c r="AN98" s="29">
        <f>IF(AL98=0,0,'Дані з ДІСО'!AW98/SUM('Дані з ДІСО'!AU98,'Дані з ДІСО'!AW98))</f>
        <v>0</v>
      </c>
      <c r="AO98" s="29">
        <f>(1+0.25*AN98)*AM98*Параметри!$K$51</f>
        <v>0</v>
      </c>
      <c r="AP98" s="40">
        <f>ROUNDUP(('Дані з ДІСО'!AE98+'Дані не з ДІСО'!E98+'Дані не з ДІСО'!G98)/Параметри!$K$69,0)</f>
        <v>0</v>
      </c>
      <c r="AQ98" s="40">
        <f t="shared" si="14"/>
        <v>0</v>
      </c>
      <c r="AR98" s="40">
        <f>IF(AP98=0,0,('Дані з ДІСО'!AH98+'Дані не з ДІСО'!G98)/('Дані з ДІСО'!AE98+'Дані не з ДІСО'!E98+'Дані не з ДІСО'!G98))</f>
        <v>0</v>
      </c>
      <c r="AS98" s="29">
        <f>AQ98*(1+0.25*AR98)*Параметри!$K$51</f>
        <v>0</v>
      </c>
      <c r="AT98" s="40">
        <f>ROUNDUP('Дані з ДІСО'!AF98/Параметри!$K$70,0)</f>
        <v>0</v>
      </c>
      <c r="AU98" s="40">
        <f t="shared" si="15"/>
        <v>0</v>
      </c>
      <c r="AV98" s="40">
        <f>IF(AT98=0,0,'Дані з ДІСО'!AI98/'Дані з ДІСО'!AF98)</f>
        <v>0</v>
      </c>
      <c r="AW98" s="29">
        <f>AU98*(1+0.25*AV98)*Параметри!$K$51</f>
        <v>0</v>
      </c>
      <c r="AX98" s="40">
        <f>ROUNDUP('Дані з ДІСО'!AR98/Параметри!$K$29,0)</f>
        <v>0</v>
      </c>
      <c r="AY98" s="40">
        <f>ROUNDUP('Дані з ДІСО'!AS98/Параметри!$K$29,0)</f>
        <v>0</v>
      </c>
      <c r="AZ98" s="40">
        <f>ROUNDUP('Дані з ДІСО'!AT98/Параметри!$K$29,0)</f>
        <v>0</v>
      </c>
      <c r="BA98" s="64">
        <f>(AX98*Параметри!$K$32+AY98*Параметри!$L$32+AZ98*Параметри!$M$32)/18</f>
        <v>0</v>
      </c>
      <c r="BB98" s="29">
        <f>(BA98*Параметри!$K$51+SUM('Дані з ДІСО'!AR98:AT98)*Параметри!$K$48*Параметри!$K$20/1000)*Параметри!$K$74</f>
        <v>0</v>
      </c>
      <c r="BC98" s="40">
        <f>ROUNDUP(('Дані не з ДІСО'!I98+'Дані не з ДІСО'!K98)/Параметри!$K$26,0)</f>
        <v>0</v>
      </c>
      <c r="BD98" s="29">
        <f>BC98*Параметри!$M$36/18</f>
        <v>0</v>
      </c>
      <c r="BE98" s="40">
        <f>IF(BC98=0,0,'Дані не з ДІСО'!K98/('Дані не з ДІСО'!I98+'Дані не з ДІСО'!K98))</f>
        <v>0</v>
      </c>
      <c r="BF98" s="29">
        <f>(1+0.25*BE98)*BD98*Параметри!$K$51</f>
        <v>0</v>
      </c>
      <c r="BG98" s="40">
        <f>ROUNDUP('Дані не з ДІСО'!M98/Параметри!$K$27,0)</f>
        <v>0</v>
      </c>
      <c r="BH98" s="40">
        <f>BG98*Параметри!$M$37/18</f>
        <v>0</v>
      </c>
      <c r="BI98" s="29">
        <f>BH98*Параметри!$K$51</f>
        <v>0</v>
      </c>
      <c r="BJ98" s="29">
        <f>'Дані не з ДІСО'!N98*Параметри!$K$76</f>
        <v>0</v>
      </c>
      <c r="BK98" s="40">
        <f>ROUNDUP('Дані з ДІСО'!V98/Параметри!$K$25,0)</f>
        <v>0</v>
      </c>
      <c r="BL98" s="40">
        <f>ROUNDUP('Дані з ДІСО'!W98/Параметри!$K$25,0)</f>
        <v>0</v>
      </c>
      <c r="BM98" s="40">
        <f>ROUNDUP('Дані з ДІСО'!X98/Параметри!$K$25,0)</f>
        <v>0</v>
      </c>
      <c r="BN98" s="40">
        <f>(BK98*Параметри!$K$34+BL98*Параметри!$L$34+BM98*Параметри!$M$34)/18</f>
        <v>0</v>
      </c>
      <c r="BO98" s="40">
        <f>IF(K98=0,0,'Дані з ДІСО'!AC98/K98)</f>
        <v>0</v>
      </c>
      <c r="BP98" s="29">
        <f>(1+0.25*BO98)*BN98*Параметри!$K$51</f>
        <v>0</v>
      </c>
      <c r="BQ98" s="29">
        <f>BP98*'Коефіцієнти АТО'!U98</f>
        <v>0</v>
      </c>
      <c r="BR98" s="29">
        <f>K98*(1+0.25*BO98)*Параметри!$K$66*Параметри!$K$20/1000</f>
        <v>0</v>
      </c>
      <c r="BS98" s="29">
        <f>(1+0.25*BO98)*K98*'Коефіцієнти АТО'!S98*Параметри!$K$20/1000</f>
        <v>0</v>
      </c>
      <c r="BT98" s="29">
        <f t="shared" si="16"/>
        <v>0</v>
      </c>
      <c r="BU98" s="40">
        <f>ROUNDUP('Дані з ДІСО'!AG98/Параметри!$K$71,0)</f>
        <v>0</v>
      </c>
      <c r="BV98" s="40">
        <f t="shared" si="17"/>
        <v>0</v>
      </c>
      <c r="BW98" s="40">
        <f>IF('Дані з ДІСО'!AG98=0,0,'Дані з ДІСО'!AJ98/'Дані з ДІСО'!AG98)</f>
        <v>0</v>
      </c>
      <c r="BX98" s="29">
        <f>BV98*(1+0.25*BW98)*Параметри!$K$51</f>
        <v>0</v>
      </c>
      <c r="BY98" s="29">
        <f>ROUND(IF(Параметри!$K$77="No",CC98,CC98*Параметри!$K$78)+AG98,1)</f>
        <v>72877.8</v>
      </c>
      <c r="BZ98" s="29">
        <f>ROUND(IF(Параметри!$K$77="No",BF98,BF98*Параметри!$K$78),1)</f>
        <v>0</v>
      </c>
      <c r="CA98" s="29">
        <f>ROUND(IF(Параметри!$K$77="No",BI98,BI98*Параметри!$K$78),1)</f>
        <v>0</v>
      </c>
      <c r="CB98" s="29">
        <f>ROUND(IF(Параметри!$K$77="No",BJ98,BJ98*Параметри!$K$78),1)</f>
        <v>0</v>
      </c>
      <c r="CC98" s="29">
        <f t="shared" si="11"/>
        <v>80975.317121001965</v>
      </c>
    </row>
    <row r="99" spans="1:81">
      <c r="A99" s="9">
        <v>98</v>
      </c>
      <c r="B99" s="9" t="s">
        <v>3148</v>
      </c>
      <c r="C99" s="9" t="s">
        <v>3148</v>
      </c>
      <c r="D99" s="9" t="s">
        <v>3214</v>
      </c>
      <c r="E99" s="9" t="s">
        <v>24</v>
      </c>
      <c r="F99" s="9" t="s">
        <v>3247</v>
      </c>
      <c r="G99" s="9" t="s">
        <v>222</v>
      </c>
      <c r="H99" s="29">
        <f>SUM('Дані з ДІСО'!J99:L99)</f>
        <v>652</v>
      </c>
      <c r="I99" s="29">
        <f>SUM('Дані з ДІСО'!G99:I99)</f>
        <v>61</v>
      </c>
      <c r="J99" s="29">
        <f>SUM('Дані з ДІСО'!P99:R99)</f>
        <v>0</v>
      </c>
      <c r="K99" s="29">
        <f>SUM('Дані з ДІСО'!V99:X99)</f>
        <v>0</v>
      </c>
      <c r="L99" s="40">
        <f>ROUNDUP('Дані з ДІСО'!J99/'Коефіцієнти АТО'!$R99,0)</f>
        <v>24</v>
      </c>
      <c r="M99" s="40">
        <f>ROUNDUP('Дані з ДІСО'!K99/'Коефіцієнти АТО'!$R99,0)</f>
        <v>28</v>
      </c>
      <c r="N99" s="40">
        <f>ROUNDUP('Дані з ДІСО'!L99/'Коефіцієнти АТО'!$R99,0)</f>
        <v>4</v>
      </c>
      <c r="O99" s="59">
        <f>(L99*Параметри!$K$32+M99*Параметри!$L$32+N99*Параметри!$M$32)/18</f>
        <v>89.422222222222231</v>
      </c>
      <c r="P99" s="41">
        <f>IF(H99=0,"",'Дані з ДІСО'!Y99/H99)</f>
        <v>0</v>
      </c>
      <c r="Q99" s="29">
        <f>IF(H99=0,"",(1+0.25*P99)*O99*Параметри!$K$51)</f>
        <v>18315.478417921422</v>
      </c>
      <c r="R99" s="29">
        <f>IF(H99=0,"",Q99*'Коефіцієнти АТО'!T99)</f>
        <v>311.3631331046642</v>
      </c>
      <c r="S99" s="29">
        <f>IF(H99=0,"",H99*(1+0.25*P99)*Параметри!$K$66*Параметри!$K$20/1000)</f>
        <v>0</v>
      </c>
      <c r="T99" s="29">
        <f>IF(H99=0,"",H99*(1+0.25*P99)*'Коефіцієнти АТО'!$S99*Параметри!$K$20/1000)</f>
        <v>3288.6595113010412</v>
      </c>
      <c r="U99" s="29">
        <f t="shared" si="12"/>
        <v>21915.501062327126</v>
      </c>
      <c r="V99" s="29">
        <f t="shared" si="13"/>
        <v>21915.501062327126</v>
      </c>
      <c r="W99" s="40">
        <f>ROUNDUP('Дані з ДІСО'!P99/Параметри!$K$24,0)</f>
        <v>0</v>
      </c>
      <c r="X99" s="40">
        <f>ROUNDUP('Дані з ДІСО'!Q99/Параметри!$K$24,0)</f>
        <v>0</v>
      </c>
      <c r="Y99" s="40">
        <f>ROUNDUP('Дані з ДІСО'!R99/Параметри!$K$24,0)</f>
        <v>0</v>
      </c>
      <c r="Z99" s="59">
        <f>(W99*Параметри!$K$33+X99*Параметри!$L$33+Y99*Параметри!$M$33)/18</f>
        <v>0</v>
      </c>
      <c r="AA99" s="41">
        <f>IF(J99=0,0,'Дані з ДІСО'!AA99/J99)</f>
        <v>0</v>
      </c>
      <c r="AB99" s="29">
        <f>(1+0.25*AA99)*Z99*Параметри!$K$51</f>
        <v>0</v>
      </c>
      <c r="AC99" s="29">
        <f>AB99*'Коефіцієнти АТО'!U99</f>
        <v>0</v>
      </c>
      <c r="AD99" s="29">
        <f>J99*(1+0.25*AA99)*Параметри!$K$66*Параметри!$K$20/1000</f>
        <v>0</v>
      </c>
      <c r="AE99" s="29">
        <f>(1+0.25*AA99)*J99*'Коефіцієнти АТО'!S99*Параметри!$K$20/1000</f>
        <v>0</v>
      </c>
      <c r="AF99" s="29">
        <f t="shared" si="9"/>
        <v>0</v>
      </c>
      <c r="AG99" s="29">
        <v>0</v>
      </c>
      <c r="AH99" s="40">
        <v>10</v>
      </c>
      <c r="AI99" s="40">
        <v>0</v>
      </c>
      <c r="AJ99" s="40">
        <f t="shared" si="10"/>
        <v>0</v>
      </c>
      <c r="AK99" s="29">
        <f>(AH99+AI99)*(1+0.25*AJ99)*Параметри!$K$53</f>
        <v>1794.2927569600006</v>
      </c>
      <c r="AL99" s="29">
        <f>ROUNDUP(('Дані з ДІСО'!AU99+'Дані з ДІСО'!AW99)/Параметри!$K$28,0)</f>
        <v>0</v>
      </c>
      <c r="AM99" s="64">
        <f>AL99*Параметри!$M$35/18</f>
        <v>0</v>
      </c>
      <c r="AN99" s="29">
        <f>IF(AL99=0,0,'Дані з ДІСО'!AW99/SUM('Дані з ДІСО'!AU99,'Дані з ДІСО'!AW99))</f>
        <v>0</v>
      </c>
      <c r="AO99" s="29">
        <f>(1+0.25*AN99)*AM99*Параметри!$K$51</f>
        <v>0</v>
      </c>
      <c r="AP99" s="40">
        <f>ROUNDUP(('Дані з ДІСО'!AE99+'Дані не з ДІСО'!E99+'Дані не з ДІСО'!G99)/Параметри!$K$69,0)</f>
        <v>0</v>
      </c>
      <c r="AQ99" s="40">
        <f t="shared" si="14"/>
        <v>0</v>
      </c>
      <c r="AR99" s="40">
        <f>IF(AP99=0,0,('Дані з ДІСО'!AH99+'Дані не з ДІСО'!G99)/('Дані з ДІСО'!AE99+'Дані не з ДІСО'!E99+'Дані не з ДІСО'!G99))</f>
        <v>0</v>
      </c>
      <c r="AS99" s="29">
        <f>AQ99*(1+0.25*AR99)*Параметри!$K$51</f>
        <v>0</v>
      </c>
      <c r="AT99" s="40">
        <f>ROUNDUP('Дані з ДІСО'!AF99/Параметри!$K$70,0)</f>
        <v>0</v>
      </c>
      <c r="AU99" s="40">
        <f t="shared" si="15"/>
        <v>0</v>
      </c>
      <c r="AV99" s="40">
        <f>IF(AT99=0,0,'Дані з ДІСО'!AI99/'Дані з ДІСО'!AF99)</f>
        <v>0</v>
      </c>
      <c r="AW99" s="29">
        <f>AU99*(1+0.25*AV99)*Параметри!$K$51</f>
        <v>0</v>
      </c>
      <c r="AX99" s="40">
        <f>ROUNDUP('Дані з ДІСО'!AR99/Параметри!$K$29,0)</f>
        <v>0</v>
      </c>
      <c r="AY99" s="40">
        <f>ROUNDUP('Дані з ДІСО'!AS99/Параметри!$K$29,0)</f>
        <v>0</v>
      </c>
      <c r="AZ99" s="40">
        <f>ROUNDUP('Дані з ДІСО'!AT99/Параметри!$K$29,0)</f>
        <v>0</v>
      </c>
      <c r="BA99" s="64">
        <f>(AX99*Параметри!$K$32+AY99*Параметри!$L$32+AZ99*Параметри!$M$32)/18</f>
        <v>0</v>
      </c>
      <c r="BB99" s="29">
        <f>(BA99*Параметри!$K$51+SUM('Дані з ДІСО'!AR99:AT99)*Параметри!$K$48*Параметри!$K$20/1000)*Параметри!$K$74</f>
        <v>0</v>
      </c>
      <c r="BC99" s="40">
        <f>ROUNDUP(('Дані не з ДІСО'!I99+'Дані не з ДІСО'!K99)/Параметри!$K$26,0)</f>
        <v>0</v>
      </c>
      <c r="BD99" s="29">
        <f>BC99*Параметри!$M$36/18</f>
        <v>0</v>
      </c>
      <c r="BE99" s="40">
        <f>IF(BC99=0,0,'Дані не з ДІСО'!K99/('Дані не з ДІСО'!I99+'Дані не з ДІСО'!K99))</f>
        <v>0</v>
      </c>
      <c r="BF99" s="29">
        <f>(1+0.25*BE99)*BD99*Параметри!$K$51</f>
        <v>0</v>
      </c>
      <c r="BG99" s="40">
        <f>ROUNDUP('Дані не з ДІСО'!M99/Параметри!$K$27,0)</f>
        <v>0</v>
      </c>
      <c r="BH99" s="40">
        <f>BG99*Параметри!$M$37/18</f>
        <v>0</v>
      </c>
      <c r="BI99" s="29">
        <f>BH99*Параметри!$K$51</f>
        <v>0</v>
      </c>
      <c r="BJ99" s="29">
        <f>'Дані не з ДІСО'!N99*Параметри!$K$76</f>
        <v>0</v>
      </c>
      <c r="BK99" s="40">
        <f>ROUNDUP('Дані з ДІСО'!V99/Параметри!$K$25,0)</f>
        <v>0</v>
      </c>
      <c r="BL99" s="40">
        <f>ROUNDUP('Дані з ДІСО'!W99/Параметри!$K$25,0)</f>
        <v>0</v>
      </c>
      <c r="BM99" s="40">
        <f>ROUNDUP('Дані з ДІСО'!X99/Параметри!$K$25,0)</f>
        <v>0</v>
      </c>
      <c r="BN99" s="40">
        <f>(BK99*Параметри!$K$34+BL99*Параметри!$L$34+BM99*Параметри!$M$34)/18</f>
        <v>0</v>
      </c>
      <c r="BO99" s="40">
        <f>IF(K99=0,0,'Дані з ДІСО'!AC99/K99)</f>
        <v>0</v>
      </c>
      <c r="BP99" s="29">
        <f>(1+0.25*BO99)*BN99*Параметри!$K$51</f>
        <v>0</v>
      </c>
      <c r="BQ99" s="29">
        <f>BP99*'Коефіцієнти АТО'!U99</f>
        <v>0</v>
      </c>
      <c r="BR99" s="29">
        <f>K99*(1+0.25*BO99)*Параметри!$K$66*Параметри!$K$20/1000</f>
        <v>0</v>
      </c>
      <c r="BS99" s="29">
        <f>(1+0.25*BO99)*K99*'Коефіцієнти АТО'!S99*Параметри!$K$20/1000</f>
        <v>0</v>
      </c>
      <c r="BT99" s="29">
        <f t="shared" si="16"/>
        <v>0</v>
      </c>
      <c r="BU99" s="40">
        <f>ROUNDUP('Дані з ДІСО'!AG99/Параметри!$K$71,0)</f>
        <v>0</v>
      </c>
      <c r="BV99" s="40">
        <f t="shared" si="17"/>
        <v>0</v>
      </c>
      <c r="BW99" s="40">
        <f>IF('Дані з ДІСО'!AG99=0,0,'Дані з ДІСО'!AJ99/'Дані з ДІСО'!AG99)</f>
        <v>0</v>
      </c>
      <c r="BX99" s="29">
        <f>BV99*(1+0.25*BW99)*Параметри!$K$51</f>
        <v>0</v>
      </c>
      <c r="BY99" s="29">
        <f>ROUND(IF(Параметри!$K$77="No",CC99,CC99*Параметри!$K$78)+AG99,1)</f>
        <v>21338.799999999999</v>
      </c>
      <c r="BZ99" s="29">
        <f>ROUND(IF(Параметри!$K$77="No",BF99,BF99*Параметри!$K$78),1)</f>
        <v>0</v>
      </c>
      <c r="CA99" s="29">
        <f>ROUND(IF(Параметри!$K$77="No",BI99,BI99*Параметри!$K$78),1)</f>
        <v>0</v>
      </c>
      <c r="CB99" s="29">
        <f>ROUND(IF(Параметри!$K$77="No",BJ99,BJ99*Параметри!$K$78),1)</f>
        <v>0</v>
      </c>
      <c r="CC99" s="29">
        <f t="shared" si="11"/>
        <v>23709.793819287126</v>
      </c>
    </row>
    <row r="100" spans="1:81">
      <c r="A100" s="9">
        <v>99</v>
      </c>
      <c r="B100" s="9" t="s">
        <v>3148</v>
      </c>
      <c r="C100" s="9" t="s">
        <v>3148</v>
      </c>
      <c r="D100" s="9" t="s">
        <v>3214</v>
      </c>
      <c r="E100" s="9" t="s">
        <v>24</v>
      </c>
      <c r="F100" s="9" t="s">
        <v>3248</v>
      </c>
      <c r="G100" s="9" t="s">
        <v>224</v>
      </c>
      <c r="H100" s="29">
        <f>SUM('Дані з ДІСО'!J100:L100)</f>
        <v>960</v>
      </c>
      <c r="I100" s="29">
        <f>SUM('Дані з ДІСО'!G100:I100)</f>
        <v>68</v>
      </c>
      <c r="J100" s="29">
        <f>SUM('Дані з ДІСО'!P100:R100)</f>
        <v>0</v>
      </c>
      <c r="K100" s="29">
        <f>SUM('Дані з ДІСО'!V100:X100)</f>
        <v>0</v>
      </c>
      <c r="L100" s="40">
        <f>ROUNDUP('Дані з ДІСО'!J100/'Коефіцієнти АТО'!$R100,0)</f>
        <v>27</v>
      </c>
      <c r="M100" s="40">
        <f>ROUNDUP('Дані з ДІСО'!K100/'Коефіцієнти АТО'!$R100,0)</f>
        <v>39</v>
      </c>
      <c r="N100" s="40">
        <f>ROUNDUP('Дані з ДІСО'!L100/'Коефіцієнти АТО'!$R100,0)</f>
        <v>9</v>
      </c>
      <c r="O100" s="59">
        <f>(L100*Параметри!$K$32+M100*Параметри!$L$32+N100*Параметри!$M$32)/18</f>
        <v>123.10000000000001</v>
      </c>
      <c r="P100" s="41">
        <f>IF(H100=0,"",'Дані з ДІСО'!Y100/H100)</f>
        <v>0</v>
      </c>
      <c r="Q100" s="29">
        <f>IF(H100=0,"",(1+0.25*P100)*O100*Параметри!$K$51)</f>
        <v>25213.367966221602</v>
      </c>
      <c r="R100" s="29">
        <f>IF(H100=0,"",Q100*'Коефіцієнти АТО'!T100)</f>
        <v>428.62725542576726</v>
      </c>
      <c r="S100" s="29">
        <f>IF(H100=0,"",H100*(1+0.25*P100)*Параметри!$K$66*Параметри!$K$20/1000)</f>
        <v>0</v>
      </c>
      <c r="T100" s="29">
        <f>IF(H100=0,"",H100*(1+0.25*P100)*'Коефіцієнти АТО'!$S100*Параметри!$K$20/1000)</f>
        <v>4842.198053449386</v>
      </c>
      <c r="U100" s="29">
        <f t="shared" si="12"/>
        <v>30484.193275096753</v>
      </c>
      <c r="V100" s="29">
        <f t="shared" si="13"/>
        <v>30484.193275096753</v>
      </c>
      <c r="W100" s="40">
        <f>ROUNDUP('Дані з ДІСО'!P100/Параметри!$K$24,0)</f>
        <v>0</v>
      </c>
      <c r="X100" s="40">
        <f>ROUNDUP('Дані з ДІСО'!Q100/Параметри!$K$24,0)</f>
        <v>0</v>
      </c>
      <c r="Y100" s="40">
        <f>ROUNDUP('Дані з ДІСО'!R100/Параметри!$K$24,0)</f>
        <v>0</v>
      </c>
      <c r="Z100" s="59">
        <f>(W100*Параметри!$K$33+X100*Параметри!$L$33+Y100*Параметри!$M$33)/18</f>
        <v>0</v>
      </c>
      <c r="AA100" s="41">
        <f>IF(J100=0,0,'Дані з ДІСО'!AA100/J100)</f>
        <v>0</v>
      </c>
      <c r="AB100" s="29">
        <f>(1+0.25*AA100)*Z100*Параметри!$K$51</f>
        <v>0</v>
      </c>
      <c r="AC100" s="29">
        <f>AB100*'Коефіцієнти АТО'!U100</f>
        <v>0</v>
      </c>
      <c r="AD100" s="29">
        <f>J100*(1+0.25*AA100)*Параметри!$K$66*Параметри!$K$20/1000</f>
        <v>0</v>
      </c>
      <c r="AE100" s="29">
        <f>(1+0.25*AA100)*J100*'Коефіцієнти АТО'!S100*Параметри!$K$20/1000</f>
        <v>0</v>
      </c>
      <c r="AF100" s="29">
        <f t="shared" si="9"/>
        <v>0</v>
      </c>
      <c r="AG100" s="29">
        <v>0</v>
      </c>
      <c r="AH100" s="40">
        <v>7</v>
      </c>
      <c r="AI100" s="40">
        <v>0</v>
      </c>
      <c r="AJ100" s="40">
        <f t="shared" si="10"/>
        <v>0</v>
      </c>
      <c r="AK100" s="29">
        <f>(AH100+AI100)*(1+0.25*AJ100)*Параметри!$K$53</f>
        <v>1256.0049298720003</v>
      </c>
      <c r="AL100" s="29">
        <f>ROUNDUP(('Дані з ДІСО'!AU100+'Дані з ДІСО'!AW100)/Параметри!$K$28,0)</f>
        <v>0</v>
      </c>
      <c r="AM100" s="64">
        <f>AL100*Параметри!$M$35/18</f>
        <v>0</v>
      </c>
      <c r="AN100" s="29">
        <f>IF(AL100=0,0,'Дані з ДІСО'!AW100/SUM('Дані з ДІСО'!AU100,'Дані з ДІСО'!AW100))</f>
        <v>0</v>
      </c>
      <c r="AO100" s="29">
        <f>(1+0.25*AN100)*AM100*Параметри!$K$51</f>
        <v>0</v>
      </c>
      <c r="AP100" s="40">
        <f>ROUNDUP(('Дані з ДІСО'!AE100+'Дані не з ДІСО'!E100+'Дані не з ДІСО'!G100)/Параметри!$K$69,0)</f>
        <v>0</v>
      </c>
      <c r="AQ100" s="40">
        <f t="shared" si="14"/>
        <v>0</v>
      </c>
      <c r="AR100" s="40">
        <f>IF(AP100=0,0,('Дані з ДІСО'!AH100+'Дані не з ДІСО'!G100)/('Дані з ДІСО'!AE100+'Дані не з ДІСО'!E100+'Дані не з ДІСО'!G100))</f>
        <v>0</v>
      </c>
      <c r="AS100" s="29">
        <f>AQ100*(1+0.25*AR100)*Параметри!$K$51</f>
        <v>0</v>
      </c>
      <c r="AT100" s="40">
        <f>ROUNDUP('Дані з ДІСО'!AF100/Параметри!$K$70,0)</f>
        <v>0</v>
      </c>
      <c r="AU100" s="40">
        <f t="shared" si="15"/>
        <v>0</v>
      </c>
      <c r="AV100" s="40">
        <f>IF(AT100=0,0,'Дані з ДІСО'!AI100/'Дані з ДІСО'!AF100)</f>
        <v>0</v>
      </c>
      <c r="AW100" s="29">
        <f>AU100*(1+0.25*AV100)*Параметри!$K$51</f>
        <v>0</v>
      </c>
      <c r="AX100" s="40">
        <f>ROUNDUP('Дані з ДІСО'!AR100/Параметри!$K$29,0)</f>
        <v>0</v>
      </c>
      <c r="AY100" s="40">
        <f>ROUNDUP('Дані з ДІСО'!AS100/Параметри!$K$29,0)</f>
        <v>0</v>
      </c>
      <c r="AZ100" s="40">
        <f>ROUNDUP('Дані з ДІСО'!AT100/Параметри!$K$29,0)</f>
        <v>0</v>
      </c>
      <c r="BA100" s="64">
        <f>(AX100*Параметри!$K$32+AY100*Параметри!$L$32+AZ100*Параметри!$M$32)/18</f>
        <v>0</v>
      </c>
      <c r="BB100" s="29">
        <f>(BA100*Параметри!$K$51+SUM('Дані з ДІСО'!AR100:AT100)*Параметри!$K$48*Параметри!$K$20/1000)*Параметри!$K$74</f>
        <v>0</v>
      </c>
      <c r="BC100" s="40">
        <f>ROUNDUP(('Дані не з ДІСО'!I100+'Дані не з ДІСО'!K100)/Параметри!$K$26,0)</f>
        <v>0</v>
      </c>
      <c r="BD100" s="29">
        <f>BC100*Параметри!$M$36/18</f>
        <v>0</v>
      </c>
      <c r="BE100" s="40">
        <f>IF(BC100=0,0,'Дані не з ДІСО'!K100/('Дані не з ДІСО'!I100+'Дані не з ДІСО'!K100))</f>
        <v>0</v>
      </c>
      <c r="BF100" s="29">
        <f>(1+0.25*BE100)*BD100*Параметри!$K$51</f>
        <v>0</v>
      </c>
      <c r="BG100" s="40">
        <f>ROUNDUP('Дані не з ДІСО'!M100/Параметри!$K$27,0)</f>
        <v>0</v>
      </c>
      <c r="BH100" s="40">
        <f>BG100*Параметри!$M$37/18</f>
        <v>0</v>
      </c>
      <c r="BI100" s="29">
        <f>BH100*Параметри!$K$51</f>
        <v>0</v>
      </c>
      <c r="BJ100" s="29">
        <f>'Дані не з ДІСО'!N100*Параметри!$K$76</f>
        <v>0</v>
      </c>
      <c r="BK100" s="40">
        <f>ROUNDUP('Дані з ДІСО'!V100/Параметри!$K$25,0)</f>
        <v>0</v>
      </c>
      <c r="BL100" s="40">
        <f>ROUNDUP('Дані з ДІСО'!W100/Параметри!$K$25,0)</f>
        <v>0</v>
      </c>
      <c r="BM100" s="40">
        <f>ROUNDUP('Дані з ДІСО'!X100/Параметри!$K$25,0)</f>
        <v>0</v>
      </c>
      <c r="BN100" s="40">
        <f>(BK100*Параметри!$K$34+BL100*Параметри!$L$34+BM100*Параметри!$M$34)/18</f>
        <v>0</v>
      </c>
      <c r="BO100" s="40">
        <f>IF(K100=0,0,'Дані з ДІСО'!AC100/K100)</f>
        <v>0</v>
      </c>
      <c r="BP100" s="29">
        <f>(1+0.25*BO100)*BN100*Параметри!$K$51</f>
        <v>0</v>
      </c>
      <c r="BQ100" s="29">
        <f>BP100*'Коефіцієнти АТО'!U100</f>
        <v>0</v>
      </c>
      <c r="BR100" s="29">
        <f>K100*(1+0.25*BO100)*Параметри!$K$66*Параметри!$K$20/1000</f>
        <v>0</v>
      </c>
      <c r="BS100" s="29">
        <f>(1+0.25*BO100)*K100*'Коефіцієнти АТО'!S100*Параметри!$K$20/1000</f>
        <v>0</v>
      </c>
      <c r="BT100" s="29">
        <f t="shared" si="16"/>
        <v>0</v>
      </c>
      <c r="BU100" s="40">
        <f>ROUNDUP('Дані з ДІСО'!AG100/Параметри!$K$71,0)</f>
        <v>0</v>
      </c>
      <c r="BV100" s="40">
        <f t="shared" si="17"/>
        <v>0</v>
      </c>
      <c r="BW100" s="40">
        <f>IF('Дані з ДІСО'!AG100=0,0,'Дані з ДІСО'!AJ100/'Дані з ДІСО'!AG100)</f>
        <v>0</v>
      </c>
      <c r="BX100" s="29">
        <f>BV100*(1+0.25*BW100)*Параметри!$K$51</f>
        <v>0</v>
      </c>
      <c r="BY100" s="29">
        <f>ROUND(IF(Параметри!$K$77="No",CC100,CC100*Параметри!$K$78)+AG100,1)</f>
        <v>28566.2</v>
      </c>
      <c r="BZ100" s="29">
        <f>ROUND(IF(Параметри!$K$77="No",BF100,BF100*Параметри!$K$78),1)</f>
        <v>0</v>
      </c>
      <c r="CA100" s="29">
        <f>ROUND(IF(Параметри!$K$77="No",BI100,BI100*Параметри!$K$78),1)</f>
        <v>0</v>
      </c>
      <c r="CB100" s="29">
        <f>ROUND(IF(Параметри!$K$77="No",BJ100,BJ100*Параметри!$K$78),1)</f>
        <v>0</v>
      </c>
      <c r="CC100" s="29">
        <f t="shared" si="11"/>
        <v>31740.198204968754</v>
      </c>
    </row>
    <row r="101" spans="1:81">
      <c r="A101" s="9">
        <v>100</v>
      </c>
      <c r="B101" s="9" t="s">
        <v>3148</v>
      </c>
      <c r="C101" s="9" t="s">
        <v>3148</v>
      </c>
      <c r="D101" s="9" t="s">
        <v>3214</v>
      </c>
      <c r="E101" s="9" t="s">
        <v>24</v>
      </c>
      <c r="F101" s="9" t="s">
        <v>3249</v>
      </c>
      <c r="G101" s="9" t="s">
        <v>226</v>
      </c>
      <c r="H101" s="29">
        <f>SUM('Дані з ДІСО'!J101:L101)</f>
        <v>978</v>
      </c>
      <c r="I101" s="29">
        <f>SUM('Дані з ДІСО'!G101:I101)</f>
        <v>89</v>
      </c>
      <c r="J101" s="29">
        <f>SUM('Дані з ДІСО'!P101:R101)</f>
        <v>0</v>
      </c>
      <c r="K101" s="29">
        <f>SUM('Дані з ДІСО'!V101:X101)</f>
        <v>0</v>
      </c>
      <c r="L101" s="40">
        <f>ROUNDUP('Дані з ДІСО'!J101/'Коефіцієнти АТО'!$R101,0)</f>
        <v>30</v>
      </c>
      <c r="M101" s="40">
        <f>ROUNDUP('Дані з ДІСО'!K101/'Коефіцієнти АТО'!$R101,0)</f>
        <v>40</v>
      </c>
      <c r="N101" s="40">
        <f>ROUNDUP('Дані з ДІСО'!L101/'Коефіцієнти АТО'!$R101,0)</f>
        <v>7</v>
      </c>
      <c r="O101" s="59">
        <f>(L101*Параметри!$K$32+M101*Параметри!$L$32+N101*Параметри!$M$32)/18</f>
        <v>124.80555555555556</v>
      </c>
      <c r="P101" s="41">
        <f>IF(H101=0,"",'Дані з ДІСО'!Y101/H101)</f>
        <v>0</v>
      </c>
      <c r="Q101" s="29">
        <f>IF(H101=0,"",(1+0.25*P101)*O101*Параметри!$K$51)</f>
        <v>25562.700214873556</v>
      </c>
      <c r="R101" s="29">
        <f>IF(H101=0,"",Q101*'Коефіцієнти АТО'!T101)</f>
        <v>434.56590365285047</v>
      </c>
      <c r="S101" s="29">
        <f>IF(H101=0,"",H101*(1+0.25*P101)*Параметри!$K$66*Параметри!$K$20/1000)</f>
        <v>0</v>
      </c>
      <c r="T101" s="29">
        <f>IF(H101=0,"",H101*(1+0.25*P101)*'Коефіцієнти АТО'!$S101*Параметри!$K$20/1000)</f>
        <v>4932.9892669515621</v>
      </c>
      <c r="U101" s="29">
        <f t="shared" si="12"/>
        <v>30930.255385477969</v>
      </c>
      <c r="V101" s="29">
        <f t="shared" si="13"/>
        <v>30930.255385477969</v>
      </c>
      <c r="W101" s="40">
        <f>ROUNDUP('Дані з ДІСО'!P101/Параметри!$K$24,0)</f>
        <v>0</v>
      </c>
      <c r="X101" s="40">
        <f>ROUNDUP('Дані з ДІСО'!Q101/Параметри!$K$24,0)</f>
        <v>0</v>
      </c>
      <c r="Y101" s="40">
        <f>ROUNDUP('Дані з ДІСО'!R101/Параметри!$K$24,0)</f>
        <v>0</v>
      </c>
      <c r="Z101" s="59">
        <f>(W101*Параметри!$K$33+X101*Параметри!$L$33+Y101*Параметри!$M$33)/18</f>
        <v>0</v>
      </c>
      <c r="AA101" s="41">
        <f>IF(J101=0,0,'Дані з ДІСО'!AA101/J101)</f>
        <v>0</v>
      </c>
      <c r="AB101" s="29">
        <f>(1+0.25*AA101)*Z101*Параметри!$K$51</f>
        <v>0</v>
      </c>
      <c r="AC101" s="29">
        <f>AB101*'Коефіцієнти АТО'!U101</f>
        <v>0</v>
      </c>
      <c r="AD101" s="29">
        <f>J101*(1+0.25*AA101)*Параметри!$K$66*Параметри!$K$20/1000</f>
        <v>0</v>
      </c>
      <c r="AE101" s="29">
        <f>(1+0.25*AA101)*J101*'Коефіцієнти АТО'!S101*Параметри!$K$20/1000</f>
        <v>0</v>
      </c>
      <c r="AF101" s="29">
        <f t="shared" si="9"/>
        <v>0</v>
      </c>
      <c r="AG101" s="29">
        <v>0</v>
      </c>
      <c r="AH101" s="40">
        <v>8</v>
      </c>
      <c r="AI101" s="40">
        <v>0</v>
      </c>
      <c r="AJ101" s="40">
        <f t="shared" si="10"/>
        <v>0</v>
      </c>
      <c r="AK101" s="29">
        <f>(AH101+AI101)*(1+0.25*AJ101)*Параметри!$K$53</f>
        <v>1435.4342055680004</v>
      </c>
      <c r="AL101" s="29">
        <f>ROUNDUP(('Дані з ДІСО'!AU101+'Дані з ДІСО'!AW101)/Параметри!$K$28,0)</f>
        <v>0</v>
      </c>
      <c r="AM101" s="64">
        <f>AL101*Параметри!$M$35/18</f>
        <v>0</v>
      </c>
      <c r="AN101" s="29">
        <f>IF(AL101=0,0,'Дані з ДІСО'!AW101/SUM('Дані з ДІСО'!AU101,'Дані з ДІСО'!AW101))</f>
        <v>0</v>
      </c>
      <c r="AO101" s="29">
        <f>(1+0.25*AN101)*AM101*Параметри!$K$51</f>
        <v>0</v>
      </c>
      <c r="AP101" s="40">
        <f>ROUNDUP(('Дані з ДІСО'!AE101+'Дані не з ДІСО'!E101+'Дані не з ДІСО'!G101)/Параметри!$K$69,0)</f>
        <v>0</v>
      </c>
      <c r="AQ101" s="40">
        <f t="shared" si="14"/>
        <v>0</v>
      </c>
      <c r="AR101" s="40">
        <f>IF(AP101=0,0,('Дані з ДІСО'!AH101+'Дані не з ДІСО'!G101)/('Дані з ДІСО'!AE101+'Дані не з ДІСО'!E101+'Дані не з ДІСО'!G101))</f>
        <v>0</v>
      </c>
      <c r="AS101" s="29">
        <f>AQ101*(1+0.25*AR101)*Параметри!$K$51</f>
        <v>0</v>
      </c>
      <c r="AT101" s="40">
        <f>ROUNDUP('Дані з ДІСО'!AF101/Параметри!$K$70,0)</f>
        <v>0</v>
      </c>
      <c r="AU101" s="40">
        <f t="shared" si="15"/>
        <v>0</v>
      </c>
      <c r="AV101" s="40">
        <f>IF(AT101=0,0,'Дані з ДІСО'!AI101/'Дані з ДІСО'!AF101)</f>
        <v>0</v>
      </c>
      <c r="AW101" s="29">
        <f>AU101*(1+0.25*AV101)*Параметри!$K$51</f>
        <v>0</v>
      </c>
      <c r="AX101" s="40">
        <f>ROUNDUP('Дані з ДІСО'!AR101/Параметри!$K$29,0)</f>
        <v>0</v>
      </c>
      <c r="AY101" s="40">
        <f>ROUNDUP('Дані з ДІСО'!AS101/Параметри!$K$29,0)</f>
        <v>0</v>
      </c>
      <c r="AZ101" s="40">
        <f>ROUNDUP('Дані з ДІСО'!AT101/Параметри!$K$29,0)</f>
        <v>0</v>
      </c>
      <c r="BA101" s="64">
        <f>(AX101*Параметри!$K$32+AY101*Параметри!$L$32+AZ101*Параметри!$M$32)/18</f>
        <v>0</v>
      </c>
      <c r="BB101" s="29">
        <f>(BA101*Параметри!$K$51+SUM('Дані з ДІСО'!AR101:AT101)*Параметри!$K$48*Параметри!$K$20/1000)*Параметри!$K$74</f>
        <v>0</v>
      </c>
      <c r="BC101" s="40">
        <f>ROUNDUP(('Дані не з ДІСО'!I101+'Дані не з ДІСО'!K101)/Параметри!$K$26,0)</f>
        <v>0</v>
      </c>
      <c r="BD101" s="29">
        <f>BC101*Параметри!$M$36/18</f>
        <v>0</v>
      </c>
      <c r="BE101" s="40">
        <f>IF(BC101=0,0,'Дані не з ДІСО'!K101/('Дані не з ДІСО'!I101+'Дані не з ДІСО'!K101))</f>
        <v>0</v>
      </c>
      <c r="BF101" s="29">
        <f>(1+0.25*BE101)*BD101*Параметри!$K$51</f>
        <v>0</v>
      </c>
      <c r="BG101" s="40">
        <f>ROUNDUP('Дані не з ДІСО'!M101/Параметри!$K$27,0)</f>
        <v>0</v>
      </c>
      <c r="BH101" s="40">
        <f>BG101*Параметри!$M$37/18</f>
        <v>0</v>
      </c>
      <c r="BI101" s="29">
        <f>BH101*Параметри!$K$51</f>
        <v>0</v>
      </c>
      <c r="BJ101" s="29">
        <f>'Дані не з ДІСО'!N101*Параметри!$K$76</f>
        <v>0</v>
      </c>
      <c r="BK101" s="40">
        <f>ROUNDUP('Дані з ДІСО'!V101/Параметри!$K$25,0)</f>
        <v>0</v>
      </c>
      <c r="BL101" s="40">
        <f>ROUNDUP('Дані з ДІСО'!W101/Параметри!$K$25,0)</f>
        <v>0</v>
      </c>
      <c r="BM101" s="40">
        <f>ROUNDUP('Дані з ДІСО'!X101/Параметри!$K$25,0)</f>
        <v>0</v>
      </c>
      <c r="BN101" s="40">
        <f>(BK101*Параметри!$K$34+BL101*Параметри!$L$34+BM101*Параметри!$M$34)/18</f>
        <v>0</v>
      </c>
      <c r="BO101" s="40">
        <f>IF(K101=0,0,'Дані з ДІСО'!AC101/K101)</f>
        <v>0</v>
      </c>
      <c r="BP101" s="29">
        <f>(1+0.25*BO101)*BN101*Параметри!$K$51</f>
        <v>0</v>
      </c>
      <c r="BQ101" s="29">
        <f>BP101*'Коефіцієнти АТО'!U101</f>
        <v>0</v>
      </c>
      <c r="BR101" s="29">
        <f>K101*(1+0.25*BO101)*Параметри!$K$66*Параметри!$K$20/1000</f>
        <v>0</v>
      </c>
      <c r="BS101" s="29">
        <f>(1+0.25*BO101)*K101*'Коефіцієнти АТО'!S101*Параметри!$K$20/1000</f>
        <v>0</v>
      </c>
      <c r="BT101" s="29">
        <f t="shared" si="16"/>
        <v>0</v>
      </c>
      <c r="BU101" s="40">
        <f>ROUNDUP('Дані з ДІСО'!AG101/Параметри!$K$71,0)</f>
        <v>0</v>
      </c>
      <c r="BV101" s="40">
        <f t="shared" si="17"/>
        <v>0</v>
      </c>
      <c r="BW101" s="40">
        <f>IF('Дані з ДІСО'!AG101=0,0,'Дані з ДІСО'!AJ101/'Дані з ДІСО'!AG101)</f>
        <v>0</v>
      </c>
      <c r="BX101" s="29">
        <f>BV101*(1+0.25*BW101)*Параметри!$K$51</f>
        <v>0</v>
      </c>
      <c r="BY101" s="29">
        <f>ROUND(IF(Параметри!$K$77="No",CC101,CC101*Параметри!$K$78)+AG101,1)</f>
        <v>29129.1</v>
      </c>
      <c r="BZ101" s="29">
        <f>ROUND(IF(Параметри!$K$77="No",BF101,BF101*Параметри!$K$78),1)</f>
        <v>0</v>
      </c>
      <c r="CA101" s="29">
        <f>ROUND(IF(Параметри!$K$77="No",BI101,BI101*Параметри!$K$78),1)</f>
        <v>0</v>
      </c>
      <c r="CB101" s="29">
        <f>ROUND(IF(Параметри!$K$77="No",BJ101,BJ101*Параметри!$K$78),1)</f>
        <v>0</v>
      </c>
      <c r="CC101" s="29">
        <f t="shared" si="11"/>
        <v>32365.689591045968</v>
      </c>
    </row>
    <row r="102" spans="1:81">
      <c r="A102" s="9">
        <v>101</v>
      </c>
      <c r="B102" s="9" t="s">
        <v>3151</v>
      </c>
      <c r="C102" s="9" t="s">
        <v>3151</v>
      </c>
      <c r="D102" s="9" t="s">
        <v>3214</v>
      </c>
      <c r="E102" s="9" t="s">
        <v>29</v>
      </c>
      <c r="F102" s="9" t="s">
        <v>3250</v>
      </c>
      <c r="G102" s="9" t="s">
        <v>228</v>
      </c>
      <c r="H102" s="29">
        <f>SUM('Дані з ДІСО'!J102:L102)</f>
        <v>1618.5</v>
      </c>
      <c r="I102" s="29">
        <f>SUM('Дані з ДІСО'!G102:I102)</f>
        <v>111</v>
      </c>
      <c r="J102" s="29">
        <f>SUM('Дані з ДІСО'!P102:R102)</f>
        <v>0</v>
      </c>
      <c r="K102" s="29">
        <f>SUM('Дані з ДІСО'!V102:X102)</f>
        <v>0</v>
      </c>
      <c r="L102" s="40">
        <f>ROUNDUP('Дані з ДІСО'!J102/'Коефіцієнти АТО'!$R102,0)</f>
        <v>44</v>
      </c>
      <c r="M102" s="40">
        <f>ROUNDUP('Дані з ДІСО'!K102/'Коефіцієнти АТО'!$R102,0)</f>
        <v>57</v>
      </c>
      <c r="N102" s="40">
        <f>ROUNDUP('Дані з ДІСО'!L102/'Коефіцієнти АТО'!$R102,0)</f>
        <v>8</v>
      </c>
      <c r="O102" s="59">
        <f>(L102*Параметри!$K$32+M102*Параметри!$L$32+N102*Параметри!$M$32)/18</f>
        <v>175.55</v>
      </c>
      <c r="P102" s="41">
        <f>IF(H102=0,"",'Дані з ДІСО'!Y102/H102)</f>
        <v>0</v>
      </c>
      <c r="Q102" s="29">
        <f>IF(H102=0,"",(1+0.25*P102)*O102*Параметри!$K$51)</f>
        <v>35956.188029814803</v>
      </c>
      <c r="R102" s="29">
        <f>IF(H102=0,"",Q102*'Коефіцієнти АТО'!T102)</f>
        <v>611.25519650685169</v>
      </c>
      <c r="S102" s="29">
        <f>IF(H102=0,"",H102*(1+0.25*P102)*Параметри!$K$66*Параметри!$K$20/1000)</f>
        <v>0</v>
      </c>
      <c r="T102" s="29">
        <f>IF(H102=0,"",H102*(1+0.25*P102)*'Коефіцієнти АТО'!$S102*Параметри!$K$20/1000)</f>
        <v>7393.4882542526702</v>
      </c>
      <c r="U102" s="29">
        <f t="shared" si="12"/>
        <v>43960.93148057432</v>
      </c>
      <c r="V102" s="29">
        <f t="shared" si="13"/>
        <v>43960.93148057432</v>
      </c>
      <c r="W102" s="40">
        <f>ROUNDUP('Дані з ДІСО'!P102/Параметри!$K$24,0)</f>
        <v>0</v>
      </c>
      <c r="X102" s="40">
        <f>ROUNDUP('Дані з ДІСО'!Q102/Параметри!$K$24,0)</f>
        <v>0</v>
      </c>
      <c r="Y102" s="40">
        <f>ROUNDUP('Дані з ДІСО'!R102/Параметри!$K$24,0)</f>
        <v>0</v>
      </c>
      <c r="Z102" s="59">
        <f>(W102*Параметри!$K$33+X102*Параметри!$L$33+Y102*Параметри!$M$33)/18</f>
        <v>0</v>
      </c>
      <c r="AA102" s="41">
        <f>IF(J102=0,0,'Дані з ДІСО'!AA102/J102)</f>
        <v>0</v>
      </c>
      <c r="AB102" s="29">
        <f>(1+0.25*AA102)*Z102*Параметри!$K$51</f>
        <v>0</v>
      </c>
      <c r="AC102" s="29">
        <f>AB102*'Коефіцієнти АТО'!U102</f>
        <v>0</v>
      </c>
      <c r="AD102" s="29">
        <f>J102*(1+0.25*AA102)*Параметри!$K$66*Параметри!$K$20/1000</f>
        <v>0</v>
      </c>
      <c r="AE102" s="29">
        <f>(1+0.25*AA102)*J102*'Коефіцієнти АТО'!S102*Параметри!$K$20/1000</f>
        <v>0</v>
      </c>
      <c r="AF102" s="29">
        <f t="shared" si="9"/>
        <v>0</v>
      </c>
      <c r="AG102" s="29">
        <v>0</v>
      </c>
      <c r="AH102" s="40">
        <v>3</v>
      </c>
      <c r="AI102" s="40">
        <v>0</v>
      </c>
      <c r="AJ102" s="40">
        <f t="shared" si="10"/>
        <v>0</v>
      </c>
      <c r="AK102" s="29">
        <f>(AH102+AI102)*(1+0.25*AJ102)*Параметри!$K$53</f>
        <v>538.28782708800009</v>
      </c>
      <c r="AL102" s="29">
        <f>ROUNDUP(('Дані з ДІСО'!AU102+'Дані з ДІСО'!AW102)/Параметри!$K$28,0)</f>
        <v>0</v>
      </c>
      <c r="AM102" s="64">
        <f>AL102*Параметри!$M$35/18</f>
        <v>0</v>
      </c>
      <c r="AN102" s="29">
        <f>IF(AL102=0,0,'Дані з ДІСО'!AW102/SUM('Дані з ДІСО'!AU102,'Дані з ДІСО'!AW102))</f>
        <v>0</v>
      </c>
      <c r="AO102" s="29">
        <f>(1+0.25*AN102)*AM102*Параметри!$K$51</f>
        <v>0</v>
      </c>
      <c r="AP102" s="40">
        <f>ROUNDUP(('Дані з ДІСО'!AE102+'Дані не з ДІСО'!E102+'Дані не з ДІСО'!G102)/Параметри!$K$69,0)</f>
        <v>0</v>
      </c>
      <c r="AQ102" s="40">
        <f t="shared" si="14"/>
        <v>0</v>
      </c>
      <c r="AR102" s="40">
        <f>IF(AP102=0,0,('Дані з ДІСО'!AH102+'Дані не з ДІСО'!G102)/('Дані з ДІСО'!AE102+'Дані не з ДІСО'!E102+'Дані не з ДІСО'!G102))</f>
        <v>0</v>
      </c>
      <c r="AS102" s="29">
        <f>AQ102*(1+0.25*AR102)*Параметри!$K$51</f>
        <v>0</v>
      </c>
      <c r="AT102" s="40">
        <f>ROUNDUP('Дані з ДІСО'!AF102/Параметри!$K$70,0)</f>
        <v>0</v>
      </c>
      <c r="AU102" s="40">
        <f t="shared" si="15"/>
        <v>0</v>
      </c>
      <c r="AV102" s="40">
        <f>IF(AT102=0,0,'Дані з ДІСО'!AI102/'Дані з ДІСО'!AF102)</f>
        <v>0</v>
      </c>
      <c r="AW102" s="29">
        <f>AU102*(1+0.25*AV102)*Параметри!$K$51</f>
        <v>0</v>
      </c>
      <c r="AX102" s="40">
        <f>ROUNDUP('Дані з ДІСО'!AR102/Параметри!$K$29,0)</f>
        <v>0</v>
      </c>
      <c r="AY102" s="40">
        <f>ROUNDUP('Дані з ДІСО'!AS102/Параметри!$K$29,0)</f>
        <v>0</v>
      </c>
      <c r="AZ102" s="40">
        <f>ROUNDUP('Дані з ДІСО'!AT102/Параметри!$K$29,0)</f>
        <v>0</v>
      </c>
      <c r="BA102" s="64">
        <f>(AX102*Параметри!$K$32+AY102*Параметри!$L$32+AZ102*Параметри!$M$32)/18</f>
        <v>0</v>
      </c>
      <c r="BB102" s="29">
        <f>(BA102*Параметри!$K$51+SUM('Дані з ДІСО'!AR102:AT102)*Параметри!$K$48*Параметри!$K$20/1000)*Параметри!$K$74</f>
        <v>0</v>
      </c>
      <c r="BC102" s="40">
        <f>ROUNDUP(('Дані не з ДІСО'!I102+'Дані не з ДІСО'!K102)/Параметри!$K$26,0)</f>
        <v>0</v>
      </c>
      <c r="BD102" s="29">
        <f>BC102*Параметри!$M$36/18</f>
        <v>0</v>
      </c>
      <c r="BE102" s="40">
        <f>IF(BC102=0,0,'Дані не з ДІСО'!K102/('Дані не з ДІСО'!I102+'Дані не з ДІСО'!K102))</f>
        <v>0</v>
      </c>
      <c r="BF102" s="29">
        <f>(1+0.25*BE102)*BD102*Параметри!$K$51</f>
        <v>0</v>
      </c>
      <c r="BG102" s="40">
        <f>ROUNDUP('Дані не з ДІСО'!M102/Параметри!$K$27,0)</f>
        <v>0</v>
      </c>
      <c r="BH102" s="40">
        <f>BG102*Параметри!$M$37/18</f>
        <v>0</v>
      </c>
      <c r="BI102" s="29">
        <f>BH102*Параметри!$K$51</f>
        <v>0</v>
      </c>
      <c r="BJ102" s="29">
        <f>'Дані не з ДІСО'!N102*Параметри!$K$76</f>
        <v>0</v>
      </c>
      <c r="BK102" s="40">
        <f>ROUNDUP('Дані з ДІСО'!V102/Параметри!$K$25,0)</f>
        <v>0</v>
      </c>
      <c r="BL102" s="40">
        <f>ROUNDUP('Дані з ДІСО'!W102/Параметри!$K$25,0)</f>
        <v>0</v>
      </c>
      <c r="BM102" s="40">
        <f>ROUNDUP('Дані з ДІСО'!X102/Параметри!$K$25,0)</f>
        <v>0</v>
      </c>
      <c r="BN102" s="40">
        <f>(BK102*Параметри!$K$34+BL102*Параметри!$L$34+BM102*Параметри!$M$34)/18</f>
        <v>0</v>
      </c>
      <c r="BO102" s="40">
        <f>IF(K102=0,0,'Дані з ДІСО'!AC102/K102)</f>
        <v>0</v>
      </c>
      <c r="BP102" s="29">
        <f>(1+0.25*BO102)*BN102*Параметри!$K$51</f>
        <v>0</v>
      </c>
      <c r="BQ102" s="29">
        <f>BP102*'Коефіцієнти АТО'!U102</f>
        <v>0</v>
      </c>
      <c r="BR102" s="29">
        <f>K102*(1+0.25*BO102)*Параметри!$K$66*Параметри!$K$20/1000</f>
        <v>0</v>
      </c>
      <c r="BS102" s="29">
        <f>(1+0.25*BO102)*K102*'Коефіцієнти АТО'!S102*Параметри!$K$20/1000</f>
        <v>0</v>
      </c>
      <c r="BT102" s="29">
        <f t="shared" si="16"/>
        <v>0</v>
      </c>
      <c r="BU102" s="40">
        <f>ROUNDUP('Дані з ДІСО'!AG102/Параметри!$K$71,0)</f>
        <v>0</v>
      </c>
      <c r="BV102" s="40">
        <f t="shared" si="17"/>
        <v>0</v>
      </c>
      <c r="BW102" s="40">
        <f>IF('Дані з ДІСО'!AG102=0,0,'Дані з ДІСО'!AJ102/'Дані з ДІСО'!AG102)</f>
        <v>0</v>
      </c>
      <c r="BX102" s="29">
        <f>BV102*(1+0.25*BW102)*Параметри!$K$51</f>
        <v>0</v>
      </c>
      <c r="BY102" s="29">
        <f>ROUND(IF(Параметри!$K$77="No",CC102,CC102*Параметри!$K$78)+AG102,1)</f>
        <v>40049.300000000003</v>
      </c>
      <c r="BZ102" s="29">
        <f>ROUND(IF(Параметри!$K$77="No",BF102,BF102*Параметри!$K$78),1)</f>
        <v>0</v>
      </c>
      <c r="CA102" s="29">
        <f>ROUND(IF(Параметри!$K$77="No",BI102,BI102*Параметри!$K$78),1)</f>
        <v>0</v>
      </c>
      <c r="CB102" s="29">
        <f>ROUND(IF(Параметри!$K$77="No",BJ102,BJ102*Параметри!$K$78),1)</f>
        <v>0</v>
      </c>
      <c r="CC102" s="29">
        <f t="shared" si="11"/>
        <v>44499.219307662323</v>
      </c>
    </row>
    <row r="103" spans="1:81">
      <c r="A103" s="9">
        <v>102</v>
      </c>
      <c r="B103" s="9" t="s">
        <v>3145</v>
      </c>
      <c r="C103" s="9" t="s">
        <v>3146</v>
      </c>
      <c r="D103" s="9" t="s">
        <v>3214</v>
      </c>
      <c r="E103" s="9" t="s">
        <v>21</v>
      </c>
      <c r="F103" s="9" t="s">
        <v>3251</v>
      </c>
      <c r="G103" s="9" t="s">
        <v>230</v>
      </c>
      <c r="H103" s="29">
        <f>SUM('Дані з ДІСО'!J103:L103)</f>
        <v>3892.5</v>
      </c>
      <c r="I103" s="29">
        <f>SUM('Дані з ДІСО'!G103:I103)</f>
        <v>172</v>
      </c>
      <c r="J103" s="29">
        <f>SUM('Дані з ДІСО'!P103:R103)</f>
        <v>0</v>
      </c>
      <c r="K103" s="29">
        <f>SUM('Дані з ДІСО'!V103:X103)</f>
        <v>0</v>
      </c>
      <c r="L103" s="40">
        <f>ROUNDUP('Дані з ДІСО'!J103/'Коефіцієнти АТО'!$R103,0)</f>
        <v>81</v>
      </c>
      <c r="M103" s="40">
        <f>ROUNDUP('Дані з ДІСО'!K103/'Коефіцієнти АТО'!$R103,0)</f>
        <v>113</v>
      </c>
      <c r="N103" s="40">
        <f>ROUNDUP('Дані з ДІСО'!L103/'Коефіцієнти АТО'!$R103,0)</f>
        <v>24</v>
      </c>
      <c r="O103" s="59">
        <f>(L103*Параметри!$K$32+M103*Параметри!$L$32+N103*Параметри!$M$32)/18</f>
        <v>356.11666666666667</v>
      </c>
      <c r="P103" s="41">
        <f>IF(H103=0,"",'Дані з ДІСО'!Y103/H103)</f>
        <v>0</v>
      </c>
      <c r="Q103" s="29">
        <f>IF(H103=0,"",(1+0.25*P103)*O103*Параметри!$K$51)</f>
        <v>72939.890784491872</v>
      </c>
      <c r="R103" s="29">
        <f>IF(H103=0,"",Q103*'Коефіцієнти АТО'!T103)</f>
        <v>1239.9781433363619</v>
      </c>
      <c r="S103" s="29">
        <f>IF(H103=0,"",H103*(1+0.25*P103)*Параметри!$K$66*Параметри!$K$20/1000)</f>
        <v>0</v>
      </c>
      <c r="T103" s="29">
        <f>IF(H103=0,"",H103*(1+0.25*P103)*'Коефіцієнти АТО'!$S103*Параметри!$K$20/1000)</f>
        <v>12224.694289715158</v>
      </c>
      <c r="U103" s="29">
        <f t="shared" si="12"/>
        <v>86404.5632175434</v>
      </c>
      <c r="V103" s="29">
        <f t="shared" si="13"/>
        <v>86404.5632175434</v>
      </c>
      <c r="W103" s="40">
        <f>ROUNDUP('Дані з ДІСО'!P103/Параметри!$K$24,0)</f>
        <v>0</v>
      </c>
      <c r="X103" s="40">
        <f>ROUNDUP('Дані з ДІСО'!Q103/Параметри!$K$24,0)</f>
        <v>0</v>
      </c>
      <c r="Y103" s="40">
        <f>ROUNDUP('Дані з ДІСО'!R103/Параметри!$K$24,0)</f>
        <v>0</v>
      </c>
      <c r="Z103" s="59">
        <f>(W103*Параметри!$K$33+X103*Параметри!$L$33+Y103*Параметри!$M$33)/18</f>
        <v>0</v>
      </c>
      <c r="AA103" s="41">
        <f>IF(J103=0,0,'Дані з ДІСО'!AA103/J103)</f>
        <v>0</v>
      </c>
      <c r="AB103" s="29">
        <f>(1+0.25*AA103)*Z103*Параметри!$K$51</f>
        <v>0</v>
      </c>
      <c r="AC103" s="29">
        <f>AB103*'Коефіцієнти АТО'!U103</f>
        <v>0</v>
      </c>
      <c r="AD103" s="29">
        <f>J103*(1+0.25*AA103)*Параметри!$K$66*Параметри!$K$20/1000</f>
        <v>0</v>
      </c>
      <c r="AE103" s="29">
        <f>(1+0.25*AA103)*J103*'Коефіцієнти АТО'!S103*Параметри!$K$20/1000</f>
        <v>0</v>
      </c>
      <c r="AF103" s="29">
        <f t="shared" si="9"/>
        <v>0</v>
      </c>
      <c r="AG103" s="29">
        <v>0</v>
      </c>
      <c r="AH103" s="40">
        <v>38</v>
      </c>
      <c r="AI103" s="40">
        <v>0</v>
      </c>
      <c r="AJ103" s="40">
        <f t="shared" si="10"/>
        <v>0</v>
      </c>
      <c r="AK103" s="29">
        <f>(AH103+AI103)*(1+0.25*AJ103)*Параметри!$K$53</f>
        <v>6818.3124764480017</v>
      </c>
      <c r="AL103" s="29">
        <f>ROUNDUP(('Дані з ДІСО'!AU103+'Дані з ДІСО'!AW103)/Параметри!$K$28,0)</f>
        <v>1</v>
      </c>
      <c r="AM103" s="64">
        <f>AL103*Параметри!$M$35/18</f>
        <v>1.2777777777777777</v>
      </c>
      <c r="AN103" s="29">
        <f>IF(AL103=0,0,'Дані з ДІСО'!AW103/SUM('Дані з ДІСО'!AU103,'Дані з ДІСО'!AW103))</f>
        <v>0</v>
      </c>
      <c r="AO103" s="29">
        <f>(1+0.25*AN103)*AM103*Параметри!$K$51</f>
        <v>261.71471397377775</v>
      </c>
      <c r="AP103" s="40">
        <f>ROUNDUP(('Дані з ДІСО'!AE103+'Дані не з ДІСО'!E103+'Дані не з ДІСО'!G103)/Параметри!$K$69,0)</f>
        <v>0</v>
      </c>
      <c r="AQ103" s="40">
        <f t="shared" si="14"/>
        <v>0</v>
      </c>
      <c r="AR103" s="40">
        <f>IF(AP103=0,0,('Дані з ДІСО'!AH103+'Дані не з ДІСО'!G103)/('Дані з ДІСО'!AE103+'Дані не з ДІСО'!E103+'Дані не з ДІСО'!G103))</f>
        <v>0</v>
      </c>
      <c r="AS103" s="29">
        <f>AQ103*(1+0.25*AR103)*Параметри!$K$51</f>
        <v>0</v>
      </c>
      <c r="AT103" s="40">
        <f>ROUNDUP('Дані з ДІСО'!AF103/Параметри!$K$70,0)</f>
        <v>0</v>
      </c>
      <c r="AU103" s="40">
        <f t="shared" si="15"/>
        <v>0</v>
      </c>
      <c r="AV103" s="40">
        <f>IF(AT103=0,0,'Дані з ДІСО'!AI103/'Дані з ДІСО'!AF103)</f>
        <v>0</v>
      </c>
      <c r="AW103" s="29">
        <f>AU103*(1+0.25*AV103)*Параметри!$K$51</f>
        <v>0</v>
      </c>
      <c r="AX103" s="40">
        <f>ROUNDUP('Дані з ДІСО'!AR103/Параметри!$K$29,0)</f>
        <v>0</v>
      </c>
      <c r="AY103" s="40">
        <f>ROUNDUP('Дані з ДІСО'!AS103/Параметри!$K$29,0)</f>
        <v>0</v>
      </c>
      <c r="AZ103" s="40">
        <f>ROUNDUP('Дані з ДІСО'!AT103/Параметри!$K$29,0)</f>
        <v>0</v>
      </c>
      <c r="BA103" s="64">
        <f>(AX103*Параметри!$K$32+AY103*Параметри!$L$32+AZ103*Параметри!$M$32)/18</f>
        <v>0</v>
      </c>
      <c r="BB103" s="29">
        <f>(BA103*Параметри!$K$51+SUM('Дані з ДІСО'!AR103:AT103)*Параметри!$K$48*Параметри!$K$20/1000)*Параметри!$K$74</f>
        <v>0</v>
      </c>
      <c r="BC103" s="40">
        <f>ROUNDUP(('Дані не з ДІСО'!I103+'Дані не з ДІСО'!K103)/Параметри!$K$26,0)</f>
        <v>0</v>
      </c>
      <c r="BD103" s="29">
        <f>BC103*Параметри!$M$36/18</f>
        <v>0</v>
      </c>
      <c r="BE103" s="40">
        <f>IF(BC103=0,0,'Дані не з ДІСО'!K103/('Дані не з ДІСО'!I103+'Дані не з ДІСО'!K103))</f>
        <v>0</v>
      </c>
      <c r="BF103" s="29">
        <f>(1+0.25*BE103)*BD103*Параметри!$K$51</f>
        <v>0</v>
      </c>
      <c r="BG103" s="40">
        <f>ROUNDUP('Дані не з ДІСО'!M103/Параметри!$K$27,0)</f>
        <v>0</v>
      </c>
      <c r="BH103" s="40">
        <f>BG103*Параметри!$M$37/18</f>
        <v>0</v>
      </c>
      <c r="BI103" s="29">
        <f>BH103*Параметри!$K$51</f>
        <v>0</v>
      </c>
      <c r="BJ103" s="29">
        <f>'Дані не з ДІСО'!N103*Параметри!$K$76</f>
        <v>0</v>
      </c>
      <c r="BK103" s="40">
        <f>ROUNDUP('Дані з ДІСО'!V103/Параметри!$K$25,0)</f>
        <v>0</v>
      </c>
      <c r="BL103" s="40">
        <f>ROUNDUP('Дані з ДІСО'!W103/Параметри!$K$25,0)</f>
        <v>0</v>
      </c>
      <c r="BM103" s="40">
        <f>ROUNDUP('Дані з ДІСО'!X103/Параметри!$K$25,0)</f>
        <v>0</v>
      </c>
      <c r="BN103" s="40">
        <f>(BK103*Параметри!$K$34+BL103*Параметри!$L$34+BM103*Параметри!$M$34)/18</f>
        <v>0</v>
      </c>
      <c r="BO103" s="40">
        <f>IF(K103=0,0,'Дані з ДІСО'!AC103/K103)</f>
        <v>0</v>
      </c>
      <c r="BP103" s="29">
        <f>(1+0.25*BO103)*BN103*Параметри!$K$51</f>
        <v>0</v>
      </c>
      <c r="BQ103" s="29">
        <f>BP103*'Коефіцієнти АТО'!U103</f>
        <v>0</v>
      </c>
      <c r="BR103" s="29">
        <f>K103*(1+0.25*BO103)*Параметри!$K$66*Параметри!$K$20/1000</f>
        <v>0</v>
      </c>
      <c r="BS103" s="29">
        <f>(1+0.25*BO103)*K103*'Коефіцієнти АТО'!S103*Параметри!$K$20/1000</f>
        <v>0</v>
      </c>
      <c r="BT103" s="29">
        <f t="shared" si="16"/>
        <v>0</v>
      </c>
      <c r="BU103" s="40">
        <f>ROUNDUP('Дані з ДІСО'!AG103/Параметри!$K$71,0)</f>
        <v>0</v>
      </c>
      <c r="BV103" s="40">
        <f t="shared" si="17"/>
        <v>0</v>
      </c>
      <c r="BW103" s="40">
        <f>IF('Дані з ДІСО'!AG103=0,0,'Дані з ДІСО'!AJ103/'Дані з ДІСО'!AG103)</f>
        <v>0</v>
      </c>
      <c r="BX103" s="29">
        <f>BV103*(1+0.25*BW103)*Параметри!$K$51</f>
        <v>0</v>
      </c>
      <c r="BY103" s="29">
        <f>ROUND(IF(Параметри!$K$77="No",CC103,CC103*Параметри!$K$78)+AG103,1)</f>
        <v>84136.1</v>
      </c>
      <c r="BZ103" s="29">
        <f>ROUND(IF(Параметри!$K$77="No",BF103,BF103*Параметри!$K$78),1)</f>
        <v>0</v>
      </c>
      <c r="CA103" s="29">
        <f>ROUND(IF(Параметри!$K$77="No",BI103,BI103*Параметри!$K$78),1)</f>
        <v>0</v>
      </c>
      <c r="CB103" s="29">
        <f>ROUND(IF(Параметри!$K$77="No",BJ103,BJ103*Параметри!$K$78),1)</f>
        <v>0</v>
      </c>
      <c r="CC103" s="29">
        <f t="shared" si="11"/>
        <v>93484.590407965181</v>
      </c>
    </row>
    <row r="104" spans="1:81">
      <c r="A104" s="9">
        <v>103</v>
      </c>
      <c r="B104" s="9" t="s">
        <v>3148</v>
      </c>
      <c r="C104" s="9" t="s">
        <v>3148</v>
      </c>
      <c r="D104" s="9" t="s">
        <v>3214</v>
      </c>
      <c r="E104" s="9" t="s">
        <v>24</v>
      </c>
      <c r="F104" s="9" t="s">
        <v>3252</v>
      </c>
      <c r="G104" s="9" t="s">
        <v>232</v>
      </c>
      <c r="H104" s="29">
        <f>SUM('Дані з ДІСО'!J104:L104)</f>
        <v>2804</v>
      </c>
      <c r="I104" s="29">
        <f>SUM('Дані з ДІСО'!G104:I104)</f>
        <v>132</v>
      </c>
      <c r="J104" s="29">
        <f>SUM('Дані з ДІСО'!P104:R104)</f>
        <v>0</v>
      </c>
      <c r="K104" s="29">
        <f>SUM('Дані з ДІСО'!V104:X104)</f>
        <v>0</v>
      </c>
      <c r="L104" s="40">
        <f>ROUNDUP('Дані з ДІСО'!J104/'Коефіцієнти АТО'!$R104,0)</f>
        <v>72</v>
      </c>
      <c r="M104" s="40">
        <f>ROUNDUP('Дані з ДІСО'!K104/'Коефіцієнти АТО'!$R104,0)</f>
        <v>96</v>
      </c>
      <c r="N104" s="40">
        <f>ROUNDUP('Дані з ДІСО'!L104/'Коефіцієнти АТО'!$R104,0)</f>
        <v>15</v>
      </c>
      <c r="O104" s="59">
        <f>(L104*Параметри!$K$32+M104*Параметри!$L$32+N104*Параметри!$M$32)/18</f>
        <v>295.98333333333335</v>
      </c>
      <c r="P104" s="41">
        <f>IF(H104=0,"",'Дані з ДІСО'!Y104/H104)</f>
        <v>0</v>
      </c>
      <c r="Q104" s="29">
        <f>IF(H104=0,"",(1+0.25*P104)*O104*Параметри!$K$51)</f>
        <v>60623.368766873733</v>
      </c>
      <c r="R104" s="29">
        <f>IF(H104=0,"",Q104*'Коефіцієнти АТО'!T104)</f>
        <v>1030.5972690368535</v>
      </c>
      <c r="S104" s="29">
        <f>IF(H104=0,"",H104*(1+0.25*P104)*Параметри!$K$66*Параметри!$K$20/1000)</f>
        <v>0</v>
      </c>
      <c r="T104" s="29">
        <f>IF(H104=0,"",H104*(1+0.25*P104)*'Коефіцієнти АТО'!$S104*Параметри!$K$20/1000)</f>
        <v>14143.253481116748</v>
      </c>
      <c r="U104" s="29">
        <f t="shared" si="12"/>
        <v>75797.219517027333</v>
      </c>
      <c r="V104" s="29">
        <f t="shared" si="13"/>
        <v>75797.219517027333</v>
      </c>
      <c r="W104" s="40">
        <f>ROUNDUP('Дані з ДІСО'!P104/Параметри!$K$24,0)</f>
        <v>0</v>
      </c>
      <c r="X104" s="40">
        <f>ROUNDUP('Дані з ДІСО'!Q104/Параметри!$K$24,0)</f>
        <v>0</v>
      </c>
      <c r="Y104" s="40">
        <f>ROUNDUP('Дані з ДІСО'!R104/Параметри!$K$24,0)</f>
        <v>0</v>
      </c>
      <c r="Z104" s="59">
        <f>(W104*Параметри!$K$33+X104*Параметри!$L$33+Y104*Параметри!$M$33)/18</f>
        <v>0</v>
      </c>
      <c r="AA104" s="41">
        <f>IF(J104=0,0,'Дані з ДІСО'!AA104/J104)</f>
        <v>0</v>
      </c>
      <c r="AB104" s="29">
        <f>(1+0.25*AA104)*Z104*Параметри!$K$51</f>
        <v>0</v>
      </c>
      <c r="AC104" s="29">
        <f>AB104*'Коефіцієнти АТО'!U104</f>
        <v>0</v>
      </c>
      <c r="AD104" s="29">
        <f>J104*(1+0.25*AA104)*Параметри!$K$66*Параметри!$K$20/1000</f>
        <v>0</v>
      </c>
      <c r="AE104" s="29">
        <f>(1+0.25*AA104)*J104*'Коефіцієнти АТО'!S104*Параметри!$K$20/1000</f>
        <v>0</v>
      </c>
      <c r="AF104" s="29">
        <f t="shared" si="9"/>
        <v>0</v>
      </c>
      <c r="AG104" s="29">
        <v>0</v>
      </c>
      <c r="AH104" s="40">
        <v>32</v>
      </c>
      <c r="AI104" s="40">
        <v>0</v>
      </c>
      <c r="AJ104" s="40">
        <f t="shared" si="10"/>
        <v>0</v>
      </c>
      <c r="AK104" s="29">
        <f>(AH104+AI104)*(1+0.25*AJ104)*Параметри!$K$53</f>
        <v>5741.7368222720015</v>
      </c>
      <c r="AL104" s="29">
        <f>ROUNDUP(('Дані з ДІСО'!AU104+'Дані з ДІСО'!AW104)/Параметри!$K$28,0)</f>
        <v>0</v>
      </c>
      <c r="AM104" s="64">
        <f>AL104*Параметри!$M$35/18</f>
        <v>0</v>
      </c>
      <c r="AN104" s="29">
        <f>IF(AL104=0,0,'Дані з ДІСО'!AW104/SUM('Дані з ДІСО'!AU104,'Дані з ДІСО'!AW104))</f>
        <v>0</v>
      </c>
      <c r="AO104" s="29">
        <f>(1+0.25*AN104)*AM104*Параметри!$K$51</f>
        <v>0</v>
      </c>
      <c r="AP104" s="40">
        <f>ROUNDUP(('Дані з ДІСО'!AE104+'Дані не з ДІСО'!E104+'Дані не з ДІСО'!G104)/Параметри!$K$69,0)</f>
        <v>0</v>
      </c>
      <c r="AQ104" s="40">
        <f t="shared" si="14"/>
        <v>0</v>
      </c>
      <c r="AR104" s="40">
        <f>IF(AP104=0,0,('Дані з ДІСО'!AH104+'Дані не з ДІСО'!G104)/('Дані з ДІСО'!AE104+'Дані не з ДІСО'!E104+'Дані не з ДІСО'!G104))</f>
        <v>0</v>
      </c>
      <c r="AS104" s="29">
        <f>AQ104*(1+0.25*AR104)*Параметри!$K$51</f>
        <v>0</v>
      </c>
      <c r="AT104" s="40">
        <f>ROUNDUP('Дані з ДІСО'!AF104/Параметри!$K$70,0)</f>
        <v>0</v>
      </c>
      <c r="AU104" s="40">
        <f t="shared" si="15"/>
        <v>0</v>
      </c>
      <c r="AV104" s="40">
        <f>IF(AT104=0,0,'Дані з ДІСО'!AI104/'Дані з ДІСО'!AF104)</f>
        <v>0</v>
      </c>
      <c r="AW104" s="29">
        <f>AU104*(1+0.25*AV104)*Параметри!$K$51</f>
        <v>0</v>
      </c>
      <c r="AX104" s="40">
        <f>ROUNDUP('Дані з ДІСО'!AR104/Параметри!$K$29,0)</f>
        <v>0</v>
      </c>
      <c r="AY104" s="40">
        <f>ROUNDUP('Дані з ДІСО'!AS104/Параметри!$K$29,0)</f>
        <v>0</v>
      </c>
      <c r="AZ104" s="40">
        <f>ROUNDUP('Дані з ДІСО'!AT104/Параметри!$K$29,0)</f>
        <v>0</v>
      </c>
      <c r="BA104" s="64">
        <f>(AX104*Параметри!$K$32+AY104*Параметри!$L$32+AZ104*Параметри!$M$32)/18</f>
        <v>0</v>
      </c>
      <c r="BB104" s="29">
        <f>(BA104*Параметри!$K$51+SUM('Дані з ДІСО'!AR104:AT104)*Параметри!$K$48*Параметри!$K$20/1000)*Параметри!$K$74</f>
        <v>0</v>
      </c>
      <c r="BC104" s="40">
        <f>ROUNDUP(('Дані не з ДІСО'!I104+'Дані не з ДІСО'!K104)/Параметри!$K$26,0)</f>
        <v>0</v>
      </c>
      <c r="BD104" s="29">
        <f>BC104*Параметри!$M$36/18</f>
        <v>0</v>
      </c>
      <c r="BE104" s="40">
        <f>IF(BC104=0,0,'Дані не з ДІСО'!K104/('Дані не з ДІСО'!I104+'Дані не з ДІСО'!K104))</f>
        <v>0</v>
      </c>
      <c r="BF104" s="29">
        <f>(1+0.25*BE104)*BD104*Параметри!$K$51</f>
        <v>0</v>
      </c>
      <c r="BG104" s="40">
        <f>ROUNDUP('Дані не з ДІСО'!M104/Параметри!$K$27,0)</f>
        <v>0</v>
      </c>
      <c r="BH104" s="40">
        <f>BG104*Параметри!$M$37/18</f>
        <v>0</v>
      </c>
      <c r="BI104" s="29">
        <f>BH104*Параметри!$K$51</f>
        <v>0</v>
      </c>
      <c r="BJ104" s="29">
        <f>'Дані не з ДІСО'!N104*Параметри!$K$76</f>
        <v>0</v>
      </c>
      <c r="BK104" s="40">
        <f>ROUNDUP('Дані з ДІСО'!V104/Параметри!$K$25,0)</f>
        <v>0</v>
      </c>
      <c r="BL104" s="40">
        <f>ROUNDUP('Дані з ДІСО'!W104/Параметри!$K$25,0)</f>
        <v>0</v>
      </c>
      <c r="BM104" s="40">
        <f>ROUNDUP('Дані з ДІСО'!X104/Параметри!$K$25,0)</f>
        <v>0</v>
      </c>
      <c r="BN104" s="40">
        <f>(BK104*Параметри!$K$34+BL104*Параметри!$L$34+BM104*Параметри!$M$34)/18</f>
        <v>0</v>
      </c>
      <c r="BO104" s="40">
        <f>IF(K104=0,0,'Дані з ДІСО'!AC104/K104)</f>
        <v>0</v>
      </c>
      <c r="BP104" s="29">
        <f>(1+0.25*BO104)*BN104*Параметри!$K$51</f>
        <v>0</v>
      </c>
      <c r="BQ104" s="29">
        <f>BP104*'Коефіцієнти АТО'!U104</f>
        <v>0</v>
      </c>
      <c r="BR104" s="29">
        <f>K104*(1+0.25*BO104)*Параметри!$K$66*Параметри!$K$20/1000</f>
        <v>0</v>
      </c>
      <c r="BS104" s="29">
        <f>(1+0.25*BO104)*K104*'Коефіцієнти АТО'!S104*Параметри!$K$20/1000</f>
        <v>0</v>
      </c>
      <c r="BT104" s="29">
        <f t="shared" si="16"/>
        <v>0</v>
      </c>
      <c r="BU104" s="40">
        <f>ROUNDUP('Дані з ДІСО'!AG104/Параметри!$K$71,0)</f>
        <v>0</v>
      </c>
      <c r="BV104" s="40">
        <f t="shared" si="17"/>
        <v>0</v>
      </c>
      <c r="BW104" s="40">
        <f>IF('Дані з ДІСО'!AG104=0,0,'Дані з ДІСО'!AJ104/'Дані з ДІСО'!AG104)</f>
        <v>0</v>
      </c>
      <c r="BX104" s="29">
        <f>BV104*(1+0.25*BW104)*Параметри!$K$51</f>
        <v>0</v>
      </c>
      <c r="BY104" s="29">
        <f>ROUND(IF(Параметри!$K$77="No",CC104,CC104*Параметри!$K$78)+AG104,1)</f>
        <v>73385.100000000006</v>
      </c>
      <c r="BZ104" s="29">
        <f>ROUND(IF(Параметри!$K$77="No",BF104,BF104*Параметри!$K$78),1)</f>
        <v>0</v>
      </c>
      <c r="CA104" s="29">
        <f>ROUND(IF(Параметри!$K$77="No",BI104,BI104*Параметри!$K$78),1)</f>
        <v>0</v>
      </c>
      <c r="CB104" s="29">
        <f>ROUND(IF(Параметри!$K$77="No",BJ104,BJ104*Параметри!$K$78),1)</f>
        <v>0</v>
      </c>
      <c r="CC104" s="29">
        <f t="shared" si="11"/>
        <v>81538.95633929933</v>
      </c>
    </row>
    <row r="105" spans="1:81">
      <c r="A105" s="9">
        <v>104</v>
      </c>
      <c r="B105" s="9" t="s">
        <v>3151</v>
      </c>
      <c r="C105" s="9" t="s">
        <v>3151</v>
      </c>
      <c r="D105" s="9" t="s">
        <v>3214</v>
      </c>
      <c r="E105" s="9" t="s">
        <v>29</v>
      </c>
      <c r="F105" s="9" t="s">
        <v>3253</v>
      </c>
      <c r="G105" s="9" t="s">
        <v>234</v>
      </c>
      <c r="H105" s="29">
        <f>SUM('Дані з ДІСО'!J105:L105)</f>
        <v>1764</v>
      </c>
      <c r="I105" s="29">
        <f>SUM('Дані з ДІСО'!G105:I105)</f>
        <v>107</v>
      </c>
      <c r="J105" s="29">
        <f>SUM('Дані з ДІСО'!P105:R105)</f>
        <v>0</v>
      </c>
      <c r="K105" s="29">
        <f>SUM('Дані з ДІСО'!V105:X105)</f>
        <v>0</v>
      </c>
      <c r="L105" s="40">
        <f>ROUNDUP('Дані з ДІСО'!J105/'Коефіцієнти АТО'!$R105,0)</f>
        <v>41</v>
      </c>
      <c r="M105" s="40">
        <f>ROUNDUP('Дані з ДІСО'!K105/'Коефіцієнти АТО'!$R105,0)</f>
        <v>59</v>
      </c>
      <c r="N105" s="40">
        <f>ROUNDUP('Дані з ДІСО'!L105/'Коефіцієнти АТО'!$R105,0)</f>
        <v>11</v>
      </c>
      <c r="O105" s="59">
        <f>(L105*Параметри!$K$32+M105*Параметри!$L$32+N105*Параметри!$M$32)/18</f>
        <v>181.26666666666668</v>
      </c>
      <c r="P105" s="41">
        <f>IF(H105=0,"",'Дані з ДІСО'!Y105/H105)</f>
        <v>0</v>
      </c>
      <c r="Q105" s="29">
        <f>IF(H105=0,"",(1+0.25*P105)*O105*Параметри!$K$51)</f>
        <v>37127.076902332272</v>
      </c>
      <c r="R105" s="29">
        <f>IF(H105=0,"",Q105*'Коефіцієнти АТО'!T105)</f>
        <v>631.16030733964863</v>
      </c>
      <c r="S105" s="29">
        <f>IF(H105=0,"",H105*(1+0.25*P105)*Параметри!$K$66*Параметри!$K$20/1000)</f>
        <v>0</v>
      </c>
      <c r="T105" s="29">
        <f>IF(H105=0,"",H105*(1+0.25*P105)*'Коефіцієнти АТО'!$S105*Параметри!$K$20/1000)</f>
        <v>7218.757994305086</v>
      </c>
      <c r="U105" s="29">
        <f t="shared" si="12"/>
        <v>44976.995203977007</v>
      </c>
      <c r="V105" s="29">
        <f t="shared" si="13"/>
        <v>44976.995203977007</v>
      </c>
      <c r="W105" s="40">
        <f>ROUNDUP('Дані з ДІСО'!P105/Параметри!$K$24,0)</f>
        <v>0</v>
      </c>
      <c r="X105" s="40">
        <f>ROUNDUP('Дані з ДІСО'!Q105/Параметри!$K$24,0)</f>
        <v>0</v>
      </c>
      <c r="Y105" s="40">
        <f>ROUNDUP('Дані з ДІСО'!R105/Параметри!$K$24,0)</f>
        <v>0</v>
      </c>
      <c r="Z105" s="59">
        <f>(W105*Параметри!$K$33+X105*Параметри!$L$33+Y105*Параметри!$M$33)/18</f>
        <v>0</v>
      </c>
      <c r="AA105" s="41">
        <f>IF(J105=0,0,'Дані з ДІСО'!AA105/J105)</f>
        <v>0</v>
      </c>
      <c r="AB105" s="29">
        <f>(1+0.25*AA105)*Z105*Параметри!$K$51</f>
        <v>0</v>
      </c>
      <c r="AC105" s="29">
        <f>AB105*'Коефіцієнти АТО'!U105</f>
        <v>0</v>
      </c>
      <c r="AD105" s="29">
        <f>J105*(1+0.25*AA105)*Параметри!$K$66*Параметри!$K$20/1000</f>
        <v>0</v>
      </c>
      <c r="AE105" s="29">
        <f>(1+0.25*AA105)*J105*'Коефіцієнти АТО'!S105*Параметри!$K$20/1000</f>
        <v>0</v>
      </c>
      <c r="AF105" s="29">
        <f t="shared" si="9"/>
        <v>0</v>
      </c>
      <c r="AG105" s="29">
        <v>0</v>
      </c>
      <c r="AH105" s="40">
        <v>12</v>
      </c>
      <c r="AI105" s="40">
        <v>0</v>
      </c>
      <c r="AJ105" s="40">
        <f t="shared" si="10"/>
        <v>0</v>
      </c>
      <c r="AK105" s="29">
        <f>(AH105+AI105)*(1+0.25*AJ105)*Параметри!$K$53</f>
        <v>2153.1513083520003</v>
      </c>
      <c r="AL105" s="29">
        <f>ROUNDUP(('Дані з ДІСО'!AU105+'Дані з ДІСО'!AW105)/Параметри!$K$28,0)</f>
        <v>0</v>
      </c>
      <c r="AM105" s="64">
        <f>AL105*Параметри!$M$35/18</f>
        <v>0</v>
      </c>
      <c r="AN105" s="29">
        <f>IF(AL105=0,0,'Дані з ДІСО'!AW105/SUM('Дані з ДІСО'!AU105,'Дані з ДІСО'!AW105))</f>
        <v>0</v>
      </c>
      <c r="AO105" s="29">
        <f>(1+0.25*AN105)*AM105*Параметри!$K$51</f>
        <v>0</v>
      </c>
      <c r="AP105" s="40">
        <f>ROUNDUP(('Дані з ДІСО'!AE105+'Дані не з ДІСО'!E105+'Дані не з ДІСО'!G105)/Параметри!$K$69,0)</f>
        <v>0</v>
      </c>
      <c r="AQ105" s="40">
        <f t="shared" si="14"/>
        <v>0</v>
      </c>
      <c r="AR105" s="40">
        <f>IF(AP105=0,0,('Дані з ДІСО'!AH105+'Дані не з ДІСО'!G105)/('Дані з ДІСО'!AE105+'Дані не з ДІСО'!E105+'Дані не з ДІСО'!G105))</f>
        <v>0</v>
      </c>
      <c r="AS105" s="29">
        <f>AQ105*(1+0.25*AR105)*Параметри!$K$51</f>
        <v>0</v>
      </c>
      <c r="AT105" s="40">
        <f>ROUNDUP('Дані з ДІСО'!AF105/Параметри!$K$70,0)</f>
        <v>0</v>
      </c>
      <c r="AU105" s="40">
        <f t="shared" si="15"/>
        <v>0</v>
      </c>
      <c r="AV105" s="40">
        <f>IF(AT105=0,0,'Дані з ДІСО'!AI105/'Дані з ДІСО'!AF105)</f>
        <v>0</v>
      </c>
      <c r="AW105" s="29">
        <f>AU105*(1+0.25*AV105)*Параметри!$K$51</f>
        <v>0</v>
      </c>
      <c r="AX105" s="40">
        <f>ROUNDUP('Дані з ДІСО'!AR105/Параметри!$K$29,0)</f>
        <v>0</v>
      </c>
      <c r="AY105" s="40">
        <f>ROUNDUP('Дані з ДІСО'!AS105/Параметри!$K$29,0)</f>
        <v>0</v>
      </c>
      <c r="AZ105" s="40">
        <f>ROUNDUP('Дані з ДІСО'!AT105/Параметри!$K$29,0)</f>
        <v>0</v>
      </c>
      <c r="BA105" s="64">
        <f>(AX105*Параметри!$K$32+AY105*Параметри!$L$32+AZ105*Параметри!$M$32)/18</f>
        <v>0</v>
      </c>
      <c r="BB105" s="29">
        <f>(BA105*Параметри!$K$51+SUM('Дані з ДІСО'!AR105:AT105)*Параметри!$K$48*Параметри!$K$20/1000)*Параметри!$K$74</f>
        <v>0</v>
      </c>
      <c r="BC105" s="40">
        <f>ROUNDUP(('Дані не з ДІСО'!I105+'Дані не з ДІСО'!K105)/Параметри!$K$26,0)</f>
        <v>0</v>
      </c>
      <c r="BD105" s="29">
        <f>BC105*Параметри!$M$36/18</f>
        <v>0</v>
      </c>
      <c r="BE105" s="40">
        <f>IF(BC105=0,0,'Дані не з ДІСО'!K105/('Дані не з ДІСО'!I105+'Дані не з ДІСО'!K105))</f>
        <v>0</v>
      </c>
      <c r="BF105" s="29">
        <f>(1+0.25*BE105)*BD105*Параметри!$K$51</f>
        <v>0</v>
      </c>
      <c r="BG105" s="40">
        <f>ROUNDUP('Дані не з ДІСО'!M105/Параметри!$K$27,0)</f>
        <v>0</v>
      </c>
      <c r="BH105" s="40">
        <f>BG105*Параметри!$M$37/18</f>
        <v>0</v>
      </c>
      <c r="BI105" s="29">
        <f>BH105*Параметри!$K$51</f>
        <v>0</v>
      </c>
      <c r="BJ105" s="29">
        <f>'Дані не з ДІСО'!N105*Параметри!$K$76</f>
        <v>0</v>
      </c>
      <c r="BK105" s="40">
        <f>ROUNDUP('Дані з ДІСО'!V105/Параметри!$K$25,0)</f>
        <v>0</v>
      </c>
      <c r="BL105" s="40">
        <f>ROUNDUP('Дані з ДІСО'!W105/Параметри!$K$25,0)</f>
        <v>0</v>
      </c>
      <c r="BM105" s="40">
        <f>ROUNDUP('Дані з ДІСО'!X105/Параметри!$K$25,0)</f>
        <v>0</v>
      </c>
      <c r="BN105" s="40">
        <f>(BK105*Параметри!$K$34+BL105*Параметри!$L$34+BM105*Параметри!$M$34)/18</f>
        <v>0</v>
      </c>
      <c r="BO105" s="40">
        <f>IF(K105=0,0,'Дані з ДІСО'!AC105/K105)</f>
        <v>0</v>
      </c>
      <c r="BP105" s="29">
        <f>(1+0.25*BO105)*BN105*Параметри!$K$51</f>
        <v>0</v>
      </c>
      <c r="BQ105" s="29">
        <f>BP105*'Коефіцієнти АТО'!U105</f>
        <v>0</v>
      </c>
      <c r="BR105" s="29">
        <f>K105*(1+0.25*BO105)*Параметри!$K$66*Параметри!$K$20/1000</f>
        <v>0</v>
      </c>
      <c r="BS105" s="29">
        <f>(1+0.25*BO105)*K105*'Коефіцієнти АТО'!S105*Параметри!$K$20/1000</f>
        <v>0</v>
      </c>
      <c r="BT105" s="29">
        <f t="shared" si="16"/>
        <v>0</v>
      </c>
      <c r="BU105" s="40">
        <f>ROUNDUP('Дані з ДІСО'!AG105/Параметри!$K$71,0)</f>
        <v>0</v>
      </c>
      <c r="BV105" s="40">
        <f t="shared" si="17"/>
        <v>0</v>
      </c>
      <c r="BW105" s="40">
        <f>IF('Дані з ДІСО'!AG105=0,0,'Дані з ДІСО'!AJ105/'Дані з ДІСО'!AG105)</f>
        <v>0</v>
      </c>
      <c r="BX105" s="29">
        <f>BV105*(1+0.25*BW105)*Параметри!$K$51</f>
        <v>0</v>
      </c>
      <c r="BY105" s="29">
        <f>ROUND(IF(Параметри!$K$77="No",CC105,CC105*Параметри!$K$78)+AG105,1)</f>
        <v>42417.1</v>
      </c>
      <c r="BZ105" s="29">
        <f>ROUND(IF(Параметри!$K$77="No",BF105,BF105*Параметри!$K$78),1)</f>
        <v>0</v>
      </c>
      <c r="CA105" s="29">
        <f>ROUND(IF(Параметри!$K$77="No",BI105,BI105*Параметри!$K$78),1)</f>
        <v>0</v>
      </c>
      <c r="CB105" s="29">
        <f>ROUND(IF(Параметри!$K$77="No",BJ105,BJ105*Параметри!$K$78),1)</f>
        <v>0</v>
      </c>
      <c r="CC105" s="29">
        <f t="shared" si="11"/>
        <v>47130.146512329011</v>
      </c>
    </row>
    <row r="106" spans="1:81">
      <c r="A106" s="9">
        <v>105</v>
      </c>
      <c r="B106" s="9" t="s">
        <v>3176</v>
      </c>
      <c r="C106" s="9" t="s">
        <v>3146</v>
      </c>
      <c r="D106" s="9" t="s">
        <v>3214</v>
      </c>
      <c r="E106" s="9" t="s">
        <v>78</v>
      </c>
      <c r="F106" s="9" t="s">
        <v>3254</v>
      </c>
      <c r="G106" s="9" t="s">
        <v>236</v>
      </c>
      <c r="H106" s="29">
        <f>SUM('Дані з ДІСО'!J106:L106)</f>
        <v>31451</v>
      </c>
      <c r="I106" s="29">
        <f>SUM('Дані з ДІСО'!G106:I106)</f>
        <v>1032</v>
      </c>
      <c r="J106" s="29">
        <f>SUM('Дані з ДІСО'!P106:R106)</f>
        <v>0</v>
      </c>
      <c r="K106" s="29">
        <f>SUM('Дані з ДІСО'!V106:X106)</f>
        <v>260</v>
      </c>
      <c r="L106" s="40">
        <f>ROUNDUP('Дані з ДІСО'!J106/'Коефіцієнти АТО'!$R106,0)</f>
        <v>469</v>
      </c>
      <c r="M106" s="40">
        <f>ROUNDUP('Дані з ДІСО'!K106/'Коефіцієнти АТО'!$R106,0)</f>
        <v>573</v>
      </c>
      <c r="N106" s="40">
        <f>ROUNDUP('Дані з ДІСО'!L106/'Коефіцієнти АТО'!$R106,0)</f>
        <v>125</v>
      </c>
      <c r="O106" s="59">
        <f>(L106*Параметри!$K$32+M106*Параметри!$L$32+N106*Параметри!$M$32)/18</f>
        <v>1886.7555555555559</v>
      </c>
      <c r="P106" s="41">
        <f>IF(H106=0,"",'Дані з ДІСО'!Y106/H106)</f>
        <v>0</v>
      </c>
      <c r="Q106" s="29">
        <f>IF(H106=0,"",(1+0.25*P106)*O106*Параметри!$K$51)</f>
        <v>386445.67087355885</v>
      </c>
      <c r="R106" s="29">
        <f>IF(H106=0,"",Q106*'Коефіцієнти АТО'!T106)</f>
        <v>57966.850631033827</v>
      </c>
      <c r="S106" s="29">
        <f>IF(H106=0,"",H106*(1+0.25*P106)*Параметри!$K$66*Параметри!$K$20/1000)</f>
        <v>0</v>
      </c>
      <c r="T106" s="29">
        <f>IF(H106=0,"",H106*(1+0.25*P106)*'Коефіцієнти АТО'!$S106*Параметри!$K$20/1000)</f>
        <v>68842.675560492193</v>
      </c>
      <c r="U106" s="29">
        <f t="shared" si="12"/>
        <v>513255.19706508488</v>
      </c>
      <c r="V106" s="29">
        <f t="shared" si="13"/>
        <v>513255.19706508488</v>
      </c>
      <c r="W106" s="40">
        <f>ROUNDUP('Дані з ДІСО'!P106/Параметри!$K$24,0)</f>
        <v>0</v>
      </c>
      <c r="X106" s="40">
        <f>ROUNDUP('Дані з ДІСО'!Q106/Параметри!$K$24,0)</f>
        <v>0</v>
      </c>
      <c r="Y106" s="40">
        <f>ROUNDUP('Дані з ДІСО'!R106/Параметри!$K$24,0)</f>
        <v>0</v>
      </c>
      <c r="Z106" s="59">
        <f>(W106*Параметри!$K$33+X106*Параметри!$L$33+Y106*Параметри!$M$33)/18</f>
        <v>0</v>
      </c>
      <c r="AA106" s="41">
        <f>IF(J106=0,0,'Дані з ДІСО'!AA106/J106)</f>
        <v>0</v>
      </c>
      <c r="AB106" s="29">
        <f>(1+0.25*AA106)*Z106*Параметри!$K$51</f>
        <v>0</v>
      </c>
      <c r="AC106" s="29">
        <f>AB106*'Коефіцієнти АТО'!U106</f>
        <v>0</v>
      </c>
      <c r="AD106" s="29">
        <f>J106*(1+0.25*AA106)*Параметри!$K$66*Параметри!$K$20/1000</f>
        <v>0</v>
      </c>
      <c r="AE106" s="29">
        <f>(1+0.25*AA106)*J106*'Коефіцієнти АТО'!S106*Параметри!$K$20/1000</f>
        <v>0</v>
      </c>
      <c r="AF106" s="29">
        <f t="shared" si="9"/>
        <v>0</v>
      </c>
      <c r="AG106" s="29">
        <v>0</v>
      </c>
      <c r="AH106" s="40">
        <v>139</v>
      </c>
      <c r="AI106" s="40">
        <v>0</v>
      </c>
      <c r="AJ106" s="40">
        <f t="shared" si="10"/>
        <v>0</v>
      </c>
      <c r="AK106" s="29">
        <f>(AH106+AI106)*(1+0.25*AJ106)*Параметри!$K$53</f>
        <v>24940.669321744008</v>
      </c>
      <c r="AL106" s="29">
        <f>ROUNDUP(('Дані з ДІСО'!AU106+'Дані з ДІСО'!AW106)/Параметри!$K$28,0)</f>
        <v>4</v>
      </c>
      <c r="AM106" s="64">
        <f>AL106*Параметри!$M$35/18</f>
        <v>5.1111111111111107</v>
      </c>
      <c r="AN106" s="29">
        <f>IF(AL106=0,0,'Дані з ДІСО'!AW106/SUM('Дані з ДІСО'!AU106,'Дані з ДІСО'!AW106))</f>
        <v>0</v>
      </c>
      <c r="AO106" s="29">
        <f>(1+0.25*AN106)*AM106*Параметри!$K$51</f>
        <v>1046.858855895111</v>
      </c>
      <c r="AP106" s="40">
        <f>ROUNDUP(('Дані з ДІСО'!AE106+'Дані не з ДІСО'!E106+'Дані не з ДІСО'!G106)/Параметри!$K$69,0)</f>
        <v>20</v>
      </c>
      <c r="AQ106" s="40">
        <f t="shared" si="14"/>
        <v>40</v>
      </c>
      <c r="AR106" s="40">
        <f>IF(AP106=0,0,('Дані з ДІСО'!AH106+'Дані не з ДІСО'!G106)/('Дані з ДІСО'!AE106+'Дані не з ДІСО'!E106+'Дані не з ДІСО'!G106))</f>
        <v>0</v>
      </c>
      <c r="AS106" s="29">
        <f>AQ106*(1+0.25*AR106)*Параметри!$K$51</f>
        <v>8192.8084374400005</v>
      </c>
      <c r="AT106" s="40">
        <f>ROUNDUP('Дані з ДІСО'!AF106/Параметри!$K$70,0)</f>
        <v>0</v>
      </c>
      <c r="AU106" s="40">
        <f t="shared" si="15"/>
        <v>0</v>
      </c>
      <c r="AV106" s="40">
        <f>IF(AT106=0,0,'Дані з ДІСО'!AI106/'Дані з ДІСО'!AF106)</f>
        <v>0</v>
      </c>
      <c r="AW106" s="29">
        <f>AU106*(1+0.25*AV106)*Параметри!$K$51</f>
        <v>0</v>
      </c>
      <c r="AX106" s="40">
        <f>ROUNDUP('Дані з ДІСО'!AR106/Параметри!$K$29,0)</f>
        <v>0</v>
      </c>
      <c r="AY106" s="40">
        <f>ROUNDUP('Дані з ДІСО'!AS106/Параметри!$K$29,0)</f>
        <v>0</v>
      </c>
      <c r="AZ106" s="40">
        <f>ROUNDUP('Дані з ДІСО'!AT106/Параметри!$K$29,0)</f>
        <v>0</v>
      </c>
      <c r="BA106" s="64">
        <f>(AX106*Параметри!$K$32+AY106*Параметри!$L$32+AZ106*Параметри!$M$32)/18</f>
        <v>0</v>
      </c>
      <c r="BB106" s="29">
        <f>(BA106*Параметри!$K$51+SUM('Дані з ДІСО'!AR106:AT106)*Параметри!$K$48*Параметри!$K$20/1000)*Параметри!$K$74</f>
        <v>0</v>
      </c>
      <c r="BC106" s="40">
        <f>ROUNDUP(('Дані не з ДІСО'!I106+'Дані не з ДІСО'!K106)/Параметри!$K$26,0)</f>
        <v>59</v>
      </c>
      <c r="BD106" s="29">
        <f>BC106*Параметри!$M$36/18</f>
        <v>91.777777777777771</v>
      </c>
      <c r="BE106" s="40">
        <f>IF(BC106=0,0,'Дані не з ДІСО'!K106/('Дані не з ДІСО'!I106+'Дані не з ДІСО'!K106))</f>
        <v>0</v>
      </c>
      <c r="BF106" s="29">
        <f>(1+0.25*BE106)*BD106*Параметри!$K$51</f>
        <v>18797.943803681777</v>
      </c>
      <c r="BG106" s="40">
        <f>ROUNDUP('Дані не з ДІСО'!M106/Параметри!$K$27,0)</f>
        <v>0</v>
      </c>
      <c r="BH106" s="40">
        <f>BG106*Параметри!$M$37/18</f>
        <v>0</v>
      </c>
      <c r="BI106" s="29">
        <f>BH106*Параметри!$K$51</f>
        <v>0</v>
      </c>
      <c r="BJ106" s="29">
        <f>'Дані не з ДІСО'!N106*Параметри!$K$76</f>
        <v>0</v>
      </c>
      <c r="BK106" s="40">
        <f>ROUNDUP('Дані з ДІСО'!V106/Параметри!$K$25,0)</f>
        <v>17</v>
      </c>
      <c r="BL106" s="40">
        <f>ROUNDUP('Дані з ДІСО'!W106/Параметри!$K$25,0)</f>
        <v>23</v>
      </c>
      <c r="BM106" s="40">
        <f>ROUNDUP('Дані з ДІСО'!X106/Параметри!$K$25,0)</f>
        <v>4</v>
      </c>
      <c r="BN106" s="40">
        <f>(BK106*Параметри!$K$34+BL106*Параметри!$L$34+BM106*Параметри!$M$34)/18</f>
        <v>88</v>
      </c>
      <c r="BO106" s="40">
        <f>IF(K106=0,0,'Дані з ДІСО'!AC106/K106)</f>
        <v>0</v>
      </c>
      <c r="BP106" s="29">
        <f>(1+0.25*BO106)*BN106*Параметри!$K$51</f>
        <v>18024.178562368001</v>
      </c>
      <c r="BQ106" s="29">
        <f>BP106*'Коефіцієнти АТО'!U106</f>
        <v>1820.4420347991681</v>
      </c>
      <c r="BR106" s="29">
        <f>K106*(1+0.25*BO106)*Параметри!$K$66*Параметри!$K$20/1000</f>
        <v>0</v>
      </c>
      <c r="BS106" s="29">
        <f>(1+0.25*BO106)*K106*'Коефіцієнти АТО'!S106*Параметри!$K$20/1000</f>
        <v>569.11054165934218</v>
      </c>
      <c r="BT106" s="29">
        <f t="shared" si="16"/>
        <v>20413.731138826512</v>
      </c>
      <c r="BU106" s="40">
        <f>ROUNDUP('Дані з ДІСО'!AG106/Параметри!$K$71,0)</f>
        <v>0</v>
      </c>
      <c r="BV106" s="40">
        <f t="shared" si="17"/>
        <v>0</v>
      </c>
      <c r="BW106" s="40">
        <f>IF('Дані з ДІСО'!AG106=0,0,'Дані з ДІСО'!AJ106/'Дані з ДІСО'!AG106)</f>
        <v>0</v>
      </c>
      <c r="BX106" s="29">
        <f>BV106*(1+0.25*BW106)*Параметри!$K$51</f>
        <v>0</v>
      </c>
      <c r="BY106" s="29">
        <f>ROUND(IF(Параметри!$K$77="No",CC106,CC106*Параметри!$K$78)+AG106,1)</f>
        <v>511064.3</v>
      </c>
      <c r="BZ106" s="29">
        <f>ROUND(IF(Параметри!$K$77="No",BF106,BF106*Параметри!$K$78),1)</f>
        <v>16918.099999999999</v>
      </c>
      <c r="CA106" s="29">
        <f>ROUND(IF(Параметри!$K$77="No",BI106,BI106*Параметри!$K$78),1)</f>
        <v>0</v>
      </c>
      <c r="CB106" s="29">
        <f>ROUND(IF(Параметри!$K$77="No",BJ106,BJ106*Параметри!$K$78),1)</f>
        <v>0</v>
      </c>
      <c r="CC106" s="29">
        <f t="shared" si="11"/>
        <v>567849.26481899049</v>
      </c>
    </row>
    <row r="107" spans="1:81">
      <c r="A107" s="9">
        <v>106</v>
      </c>
      <c r="B107" s="9" t="s">
        <v>3151</v>
      </c>
      <c r="C107" s="9" t="s">
        <v>3151</v>
      </c>
      <c r="D107" s="9" t="s">
        <v>3214</v>
      </c>
      <c r="E107" s="9" t="s">
        <v>29</v>
      </c>
      <c r="F107" s="9" t="s">
        <v>3255</v>
      </c>
      <c r="G107" s="9" t="s">
        <v>238</v>
      </c>
      <c r="H107" s="29">
        <f>SUM('Дані з ДІСО'!J107:L107)</f>
        <v>1098</v>
      </c>
      <c r="I107" s="29">
        <f>SUM('Дані з ДІСО'!G107:I107)</f>
        <v>86</v>
      </c>
      <c r="J107" s="29">
        <f>SUM('Дані з ДІСО'!P107:R107)</f>
        <v>0</v>
      </c>
      <c r="K107" s="29">
        <f>SUM('Дані з ДІСО'!V107:X107)</f>
        <v>0</v>
      </c>
      <c r="L107" s="40">
        <f>ROUNDUP('Дані з ДІСО'!J107/'Коефіцієнти АТО'!$R107,0)</f>
        <v>26</v>
      </c>
      <c r="M107" s="40">
        <f>ROUNDUP('Дані з ДІСО'!K107/'Коефіцієнти АТО'!$R107,0)</f>
        <v>39</v>
      </c>
      <c r="N107" s="40">
        <f>ROUNDUP('Дані з ДІСО'!L107/'Коефіцієнти АТО'!$R107,0)</f>
        <v>10</v>
      </c>
      <c r="O107" s="59">
        <f>(L107*Параметри!$K$32+M107*Параметри!$L$32+N107*Параметри!$M$32)/18</f>
        <v>123.79444444444445</v>
      </c>
      <c r="P107" s="41">
        <f>IF(H107=0,"",'Дані з ДІСО'!Y107/H107)</f>
        <v>0</v>
      </c>
      <c r="Q107" s="29">
        <f>IF(H107=0,"",(1+0.25*P107)*O107*Параметри!$K$51)</f>
        <v>25355.604223816044</v>
      </c>
      <c r="R107" s="29">
        <f>IF(H107=0,"",Q107*'Коефіцієнти АТО'!T107)</f>
        <v>431.04527180487281</v>
      </c>
      <c r="S107" s="29">
        <f>IF(H107=0,"",H107*(1+0.25*P107)*Параметри!$K$66*Параметри!$K$20/1000)</f>
        <v>0</v>
      </c>
      <c r="T107" s="29">
        <f>IF(H107=0,"",H107*(1+0.25*P107)*'Коефіцієнти АТО'!$S107*Параметри!$K$20/1000)</f>
        <v>5015.7862855541744</v>
      </c>
      <c r="U107" s="29">
        <f t="shared" si="12"/>
        <v>30802.435781175092</v>
      </c>
      <c r="V107" s="29">
        <f t="shared" si="13"/>
        <v>30802.435781175092</v>
      </c>
      <c r="W107" s="40">
        <f>ROUNDUP('Дані з ДІСО'!P107/Параметри!$K$24,0)</f>
        <v>0</v>
      </c>
      <c r="X107" s="40">
        <f>ROUNDUP('Дані з ДІСО'!Q107/Параметри!$K$24,0)</f>
        <v>0</v>
      </c>
      <c r="Y107" s="40">
        <f>ROUNDUP('Дані з ДІСО'!R107/Параметри!$K$24,0)</f>
        <v>0</v>
      </c>
      <c r="Z107" s="59">
        <f>(W107*Параметри!$K$33+X107*Параметри!$L$33+Y107*Параметри!$M$33)/18</f>
        <v>0</v>
      </c>
      <c r="AA107" s="41">
        <f>IF(J107=0,0,'Дані з ДІСО'!AA107/J107)</f>
        <v>0</v>
      </c>
      <c r="AB107" s="29">
        <f>(1+0.25*AA107)*Z107*Параметри!$K$51</f>
        <v>0</v>
      </c>
      <c r="AC107" s="29">
        <f>AB107*'Коефіцієнти АТО'!U107</f>
        <v>0</v>
      </c>
      <c r="AD107" s="29">
        <f>J107*(1+0.25*AA107)*Параметри!$K$66*Параметри!$K$20/1000</f>
        <v>0</v>
      </c>
      <c r="AE107" s="29">
        <f>(1+0.25*AA107)*J107*'Коефіцієнти АТО'!S107*Параметри!$K$20/1000</f>
        <v>0</v>
      </c>
      <c r="AF107" s="29">
        <f t="shared" si="9"/>
        <v>0</v>
      </c>
      <c r="AG107" s="29">
        <v>0</v>
      </c>
      <c r="AH107" s="40">
        <v>7</v>
      </c>
      <c r="AI107" s="40">
        <v>0</v>
      </c>
      <c r="AJ107" s="40">
        <f t="shared" si="10"/>
        <v>0</v>
      </c>
      <c r="AK107" s="29">
        <f>(AH107+AI107)*(1+0.25*AJ107)*Параметри!$K$53</f>
        <v>1256.0049298720003</v>
      </c>
      <c r="AL107" s="29">
        <f>ROUNDUP(('Дані з ДІСО'!AU107+'Дані з ДІСО'!AW107)/Параметри!$K$28,0)</f>
        <v>0</v>
      </c>
      <c r="AM107" s="64">
        <f>AL107*Параметри!$M$35/18</f>
        <v>0</v>
      </c>
      <c r="AN107" s="29">
        <f>IF(AL107=0,0,'Дані з ДІСО'!AW107/SUM('Дані з ДІСО'!AU107,'Дані з ДІСО'!AW107))</f>
        <v>0</v>
      </c>
      <c r="AO107" s="29">
        <f>(1+0.25*AN107)*AM107*Параметри!$K$51</f>
        <v>0</v>
      </c>
      <c r="AP107" s="40">
        <f>ROUNDUP(('Дані з ДІСО'!AE107+'Дані не з ДІСО'!E107+'Дані не з ДІСО'!G107)/Параметри!$K$69,0)</f>
        <v>0</v>
      </c>
      <c r="AQ107" s="40">
        <f t="shared" si="14"/>
        <v>0</v>
      </c>
      <c r="AR107" s="40">
        <f>IF(AP107=0,0,('Дані з ДІСО'!AH107+'Дані не з ДІСО'!G107)/('Дані з ДІСО'!AE107+'Дані не з ДІСО'!E107+'Дані не з ДІСО'!G107))</f>
        <v>0</v>
      </c>
      <c r="AS107" s="29">
        <f>AQ107*(1+0.25*AR107)*Параметри!$K$51</f>
        <v>0</v>
      </c>
      <c r="AT107" s="40">
        <f>ROUNDUP('Дані з ДІСО'!AF107/Параметри!$K$70,0)</f>
        <v>0</v>
      </c>
      <c r="AU107" s="40">
        <f t="shared" si="15"/>
        <v>0</v>
      </c>
      <c r="AV107" s="40">
        <f>IF(AT107=0,0,'Дані з ДІСО'!AI107/'Дані з ДІСО'!AF107)</f>
        <v>0</v>
      </c>
      <c r="AW107" s="29">
        <f>AU107*(1+0.25*AV107)*Параметри!$K$51</f>
        <v>0</v>
      </c>
      <c r="AX107" s="40">
        <f>ROUNDUP('Дані з ДІСО'!AR107/Параметри!$K$29,0)</f>
        <v>0</v>
      </c>
      <c r="AY107" s="40">
        <f>ROUNDUP('Дані з ДІСО'!AS107/Параметри!$K$29,0)</f>
        <v>0</v>
      </c>
      <c r="AZ107" s="40">
        <f>ROUNDUP('Дані з ДІСО'!AT107/Параметри!$K$29,0)</f>
        <v>0</v>
      </c>
      <c r="BA107" s="64">
        <f>(AX107*Параметри!$K$32+AY107*Параметри!$L$32+AZ107*Параметри!$M$32)/18</f>
        <v>0</v>
      </c>
      <c r="BB107" s="29">
        <f>(BA107*Параметри!$K$51+SUM('Дані з ДІСО'!AR107:AT107)*Параметри!$K$48*Параметри!$K$20/1000)*Параметри!$K$74</f>
        <v>0</v>
      </c>
      <c r="BC107" s="40">
        <f>ROUNDUP(('Дані не з ДІСО'!I107+'Дані не з ДІСО'!K107)/Параметри!$K$26,0)</f>
        <v>0</v>
      </c>
      <c r="BD107" s="29">
        <f>BC107*Параметри!$M$36/18</f>
        <v>0</v>
      </c>
      <c r="BE107" s="40">
        <f>IF(BC107=0,0,'Дані не з ДІСО'!K107/('Дані не з ДІСО'!I107+'Дані не з ДІСО'!K107))</f>
        <v>0</v>
      </c>
      <c r="BF107" s="29">
        <f>(1+0.25*BE107)*BD107*Параметри!$K$51</f>
        <v>0</v>
      </c>
      <c r="BG107" s="40">
        <f>ROUNDUP('Дані не з ДІСО'!M107/Параметри!$K$27,0)</f>
        <v>0</v>
      </c>
      <c r="BH107" s="40">
        <f>BG107*Параметри!$M$37/18</f>
        <v>0</v>
      </c>
      <c r="BI107" s="29">
        <f>BH107*Параметри!$K$51</f>
        <v>0</v>
      </c>
      <c r="BJ107" s="29">
        <f>'Дані не з ДІСО'!N107*Параметри!$K$76</f>
        <v>0</v>
      </c>
      <c r="BK107" s="40">
        <f>ROUNDUP('Дані з ДІСО'!V107/Параметри!$K$25,0)</f>
        <v>0</v>
      </c>
      <c r="BL107" s="40">
        <f>ROUNDUP('Дані з ДІСО'!W107/Параметри!$K$25,0)</f>
        <v>0</v>
      </c>
      <c r="BM107" s="40">
        <f>ROUNDUP('Дані з ДІСО'!X107/Параметри!$K$25,0)</f>
        <v>0</v>
      </c>
      <c r="BN107" s="40">
        <f>(BK107*Параметри!$K$34+BL107*Параметри!$L$34+BM107*Параметри!$M$34)/18</f>
        <v>0</v>
      </c>
      <c r="BO107" s="40">
        <f>IF(K107=0,0,'Дані з ДІСО'!AC107/K107)</f>
        <v>0</v>
      </c>
      <c r="BP107" s="29">
        <f>(1+0.25*BO107)*BN107*Параметри!$K$51</f>
        <v>0</v>
      </c>
      <c r="BQ107" s="29">
        <f>BP107*'Коефіцієнти АТО'!U107</f>
        <v>0</v>
      </c>
      <c r="BR107" s="29">
        <f>K107*(1+0.25*BO107)*Параметри!$K$66*Параметри!$K$20/1000</f>
        <v>0</v>
      </c>
      <c r="BS107" s="29">
        <f>(1+0.25*BO107)*K107*'Коефіцієнти АТО'!S107*Параметри!$K$20/1000</f>
        <v>0</v>
      </c>
      <c r="BT107" s="29">
        <f t="shared" si="16"/>
        <v>0</v>
      </c>
      <c r="BU107" s="40">
        <f>ROUNDUP('Дані з ДІСО'!AG107/Параметри!$K$71,0)</f>
        <v>0</v>
      </c>
      <c r="BV107" s="40">
        <f t="shared" si="17"/>
        <v>0</v>
      </c>
      <c r="BW107" s="40">
        <f>IF('Дані з ДІСО'!AG107=0,0,'Дані з ДІСО'!AJ107/'Дані з ДІСО'!AG107)</f>
        <v>0</v>
      </c>
      <c r="BX107" s="29">
        <f>BV107*(1+0.25*BW107)*Параметри!$K$51</f>
        <v>0</v>
      </c>
      <c r="BY107" s="29">
        <f>ROUND(IF(Параметри!$K$77="No",CC107,CC107*Параметри!$K$78)+AG107,1)</f>
        <v>28852.6</v>
      </c>
      <c r="BZ107" s="29">
        <f>ROUND(IF(Параметри!$K$77="No",BF107,BF107*Параметри!$K$78),1)</f>
        <v>0</v>
      </c>
      <c r="CA107" s="29">
        <f>ROUND(IF(Параметри!$K$77="No",BI107,BI107*Параметри!$K$78),1)</f>
        <v>0</v>
      </c>
      <c r="CB107" s="29">
        <f>ROUND(IF(Параметри!$K$77="No",BJ107,BJ107*Параметри!$K$78),1)</f>
        <v>0</v>
      </c>
      <c r="CC107" s="29">
        <f t="shared" si="11"/>
        <v>32058.440711047093</v>
      </c>
    </row>
    <row r="108" spans="1:81">
      <c r="A108" s="9">
        <v>107</v>
      </c>
      <c r="B108" s="9" t="s">
        <v>3148</v>
      </c>
      <c r="C108" s="9" t="s">
        <v>3148</v>
      </c>
      <c r="D108" s="9" t="s">
        <v>3214</v>
      </c>
      <c r="E108" s="9" t="s">
        <v>24</v>
      </c>
      <c r="F108" s="9" t="s">
        <v>3256</v>
      </c>
      <c r="G108" s="9" t="s">
        <v>240</v>
      </c>
      <c r="H108" s="29">
        <f>SUM('Дані з ДІСО'!J108:L108)</f>
        <v>666</v>
      </c>
      <c r="I108" s="29">
        <f>SUM('Дані з ДІСО'!G108:I108)</f>
        <v>66</v>
      </c>
      <c r="J108" s="29">
        <f>SUM('Дані з ДІСО'!P108:R108)</f>
        <v>0</v>
      </c>
      <c r="K108" s="29">
        <f>SUM('Дані з ДІСО'!V108:X108)</f>
        <v>0</v>
      </c>
      <c r="L108" s="40">
        <f>ROUNDUP('Дані з ДІСО'!J108/'Коефіцієнти АТО'!$R108,0)</f>
        <v>20</v>
      </c>
      <c r="M108" s="40">
        <f>ROUNDUP('Дані з ДІСО'!K108/'Коефіцієнти АТО'!$R108,0)</f>
        <v>26</v>
      </c>
      <c r="N108" s="40">
        <f>ROUNDUP('Дані з ДІСО'!L108/'Коефіцієнти АТО'!$R108,0)</f>
        <v>7</v>
      </c>
      <c r="O108" s="59">
        <f>(L108*Параметри!$K$32+M108*Параметри!$L$32+N108*Параметри!$M$32)/18</f>
        <v>86.594444444444449</v>
      </c>
      <c r="P108" s="41">
        <f>IF(H108=0,"",'Дані з ДІСО'!Y108/H108)</f>
        <v>0</v>
      </c>
      <c r="Q108" s="29">
        <f>IF(H108=0,"",(1+0.25*P108)*O108*Параметри!$K$51)</f>
        <v>17736.292376996844</v>
      </c>
      <c r="R108" s="29">
        <f>IF(H108=0,"",Q108*'Коефіцієнти АТО'!T108)</f>
        <v>301.51697040894635</v>
      </c>
      <c r="S108" s="29">
        <f>IF(H108=0,"",H108*(1+0.25*P108)*Параметри!$K$66*Параметри!$K$20/1000)</f>
        <v>0</v>
      </c>
      <c r="T108" s="29">
        <f>IF(H108=0,"",H108*(1+0.25*P108)*'Коефіцієнти АТО'!$S108*Параметри!$K$20/1000)</f>
        <v>3359.2748995805114</v>
      </c>
      <c r="U108" s="29">
        <f t="shared" si="12"/>
        <v>21397.084246986302</v>
      </c>
      <c r="V108" s="29">
        <f t="shared" si="13"/>
        <v>21397.084246986302</v>
      </c>
      <c r="W108" s="40">
        <f>ROUNDUP('Дані з ДІСО'!P108/Параметри!$K$24,0)</f>
        <v>0</v>
      </c>
      <c r="X108" s="40">
        <f>ROUNDUP('Дані з ДІСО'!Q108/Параметри!$K$24,0)</f>
        <v>0</v>
      </c>
      <c r="Y108" s="40">
        <f>ROUNDUP('Дані з ДІСО'!R108/Параметри!$K$24,0)</f>
        <v>0</v>
      </c>
      <c r="Z108" s="59">
        <f>(W108*Параметри!$K$33+X108*Параметри!$L$33+Y108*Параметри!$M$33)/18</f>
        <v>0</v>
      </c>
      <c r="AA108" s="41">
        <f>IF(J108=0,0,'Дані з ДІСО'!AA108/J108)</f>
        <v>0</v>
      </c>
      <c r="AB108" s="29">
        <f>(1+0.25*AA108)*Z108*Параметри!$K$51</f>
        <v>0</v>
      </c>
      <c r="AC108" s="29">
        <f>AB108*'Коефіцієнти АТО'!U108</f>
        <v>0</v>
      </c>
      <c r="AD108" s="29">
        <f>J108*(1+0.25*AA108)*Параметри!$K$66*Параметри!$K$20/1000</f>
        <v>0</v>
      </c>
      <c r="AE108" s="29">
        <f>(1+0.25*AA108)*J108*'Коефіцієнти АТО'!S108*Параметри!$K$20/1000</f>
        <v>0</v>
      </c>
      <c r="AF108" s="29">
        <f t="shared" si="9"/>
        <v>0</v>
      </c>
      <c r="AG108" s="29">
        <v>0</v>
      </c>
      <c r="AH108" s="40">
        <v>5</v>
      </c>
      <c r="AI108" s="40">
        <v>0</v>
      </c>
      <c r="AJ108" s="40">
        <f t="shared" si="10"/>
        <v>0</v>
      </c>
      <c r="AK108" s="29">
        <f>(AH108+AI108)*(1+0.25*AJ108)*Параметри!$K$53</f>
        <v>897.14637848000029</v>
      </c>
      <c r="AL108" s="29">
        <f>ROUNDUP(('Дані з ДІСО'!AU108+'Дані з ДІСО'!AW108)/Параметри!$K$28,0)</f>
        <v>0</v>
      </c>
      <c r="AM108" s="64">
        <f>AL108*Параметри!$M$35/18</f>
        <v>0</v>
      </c>
      <c r="AN108" s="29">
        <f>IF(AL108=0,0,'Дані з ДІСО'!AW108/SUM('Дані з ДІСО'!AU108,'Дані з ДІСО'!AW108))</f>
        <v>0</v>
      </c>
      <c r="AO108" s="29">
        <f>(1+0.25*AN108)*AM108*Параметри!$K$51</f>
        <v>0</v>
      </c>
      <c r="AP108" s="40">
        <f>ROUNDUP(('Дані з ДІСО'!AE108+'Дані не з ДІСО'!E108+'Дані не з ДІСО'!G108)/Параметри!$K$69,0)</f>
        <v>0</v>
      </c>
      <c r="AQ108" s="40">
        <f t="shared" si="14"/>
        <v>0</v>
      </c>
      <c r="AR108" s="40">
        <f>IF(AP108=0,0,('Дані з ДІСО'!AH108+'Дані не з ДІСО'!G108)/('Дані з ДІСО'!AE108+'Дані не з ДІСО'!E108+'Дані не з ДІСО'!G108))</f>
        <v>0</v>
      </c>
      <c r="AS108" s="29">
        <f>AQ108*(1+0.25*AR108)*Параметри!$K$51</f>
        <v>0</v>
      </c>
      <c r="AT108" s="40">
        <f>ROUNDUP('Дані з ДІСО'!AF108/Параметри!$K$70,0)</f>
        <v>0</v>
      </c>
      <c r="AU108" s="40">
        <f t="shared" si="15"/>
        <v>0</v>
      </c>
      <c r="AV108" s="40">
        <f>IF(AT108=0,0,'Дані з ДІСО'!AI108/'Дані з ДІСО'!AF108)</f>
        <v>0</v>
      </c>
      <c r="AW108" s="29">
        <f>AU108*(1+0.25*AV108)*Параметри!$K$51</f>
        <v>0</v>
      </c>
      <c r="AX108" s="40">
        <f>ROUNDUP('Дані з ДІСО'!AR108/Параметри!$K$29,0)</f>
        <v>0</v>
      </c>
      <c r="AY108" s="40">
        <f>ROUNDUP('Дані з ДІСО'!AS108/Параметри!$K$29,0)</f>
        <v>0</v>
      </c>
      <c r="AZ108" s="40">
        <f>ROUNDUP('Дані з ДІСО'!AT108/Параметри!$K$29,0)</f>
        <v>0</v>
      </c>
      <c r="BA108" s="64">
        <f>(AX108*Параметри!$K$32+AY108*Параметри!$L$32+AZ108*Параметри!$M$32)/18</f>
        <v>0</v>
      </c>
      <c r="BB108" s="29">
        <f>(BA108*Параметри!$K$51+SUM('Дані з ДІСО'!AR108:AT108)*Параметри!$K$48*Параметри!$K$20/1000)*Параметри!$K$74</f>
        <v>0</v>
      </c>
      <c r="BC108" s="40">
        <f>ROUNDUP(('Дані не з ДІСО'!I108+'Дані не з ДІСО'!K108)/Параметри!$K$26,0)</f>
        <v>0</v>
      </c>
      <c r="BD108" s="29">
        <f>BC108*Параметри!$M$36/18</f>
        <v>0</v>
      </c>
      <c r="BE108" s="40">
        <f>IF(BC108=0,0,'Дані не з ДІСО'!K108/('Дані не з ДІСО'!I108+'Дані не з ДІСО'!K108))</f>
        <v>0</v>
      </c>
      <c r="BF108" s="29">
        <f>(1+0.25*BE108)*BD108*Параметри!$K$51</f>
        <v>0</v>
      </c>
      <c r="BG108" s="40">
        <f>ROUNDUP('Дані не з ДІСО'!M108/Параметри!$K$27,0)</f>
        <v>0</v>
      </c>
      <c r="BH108" s="40">
        <f>BG108*Параметри!$M$37/18</f>
        <v>0</v>
      </c>
      <c r="BI108" s="29">
        <f>BH108*Параметри!$K$51</f>
        <v>0</v>
      </c>
      <c r="BJ108" s="29">
        <f>'Дані не з ДІСО'!N108*Параметри!$K$76</f>
        <v>0</v>
      </c>
      <c r="BK108" s="40">
        <f>ROUNDUP('Дані з ДІСО'!V108/Параметри!$K$25,0)</f>
        <v>0</v>
      </c>
      <c r="BL108" s="40">
        <f>ROUNDUP('Дані з ДІСО'!W108/Параметри!$K$25,0)</f>
        <v>0</v>
      </c>
      <c r="BM108" s="40">
        <f>ROUNDUP('Дані з ДІСО'!X108/Параметри!$K$25,0)</f>
        <v>0</v>
      </c>
      <c r="BN108" s="40">
        <f>(BK108*Параметри!$K$34+BL108*Параметри!$L$34+BM108*Параметри!$M$34)/18</f>
        <v>0</v>
      </c>
      <c r="BO108" s="40">
        <f>IF(K108=0,0,'Дані з ДІСО'!AC108/K108)</f>
        <v>0</v>
      </c>
      <c r="BP108" s="29">
        <f>(1+0.25*BO108)*BN108*Параметри!$K$51</f>
        <v>0</v>
      </c>
      <c r="BQ108" s="29">
        <f>BP108*'Коефіцієнти АТО'!U108</f>
        <v>0</v>
      </c>
      <c r="BR108" s="29">
        <f>K108*(1+0.25*BO108)*Параметри!$K$66*Параметри!$K$20/1000</f>
        <v>0</v>
      </c>
      <c r="BS108" s="29">
        <f>(1+0.25*BO108)*K108*'Коефіцієнти АТО'!S108*Параметри!$K$20/1000</f>
        <v>0</v>
      </c>
      <c r="BT108" s="29">
        <f t="shared" si="16"/>
        <v>0</v>
      </c>
      <c r="BU108" s="40">
        <f>ROUNDUP('Дані з ДІСО'!AG108/Параметри!$K$71,0)</f>
        <v>0</v>
      </c>
      <c r="BV108" s="40">
        <f t="shared" si="17"/>
        <v>0</v>
      </c>
      <c r="BW108" s="40">
        <f>IF('Дані з ДІСО'!AG108=0,0,'Дані з ДІСО'!AJ108/'Дані з ДІСО'!AG108)</f>
        <v>0</v>
      </c>
      <c r="BX108" s="29">
        <f>BV108*(1+0.25*BW108)*Параметри!$K$51</f>
        <v>0</v>
      </c>
      <c r="BY108" s="29">
        <f>ROUND(IF(Параметри!$K$77="No",CC108,CC108*Параметри!$K$78)+AG108,1)</f>
        <v>20064.8</v>
      </c>
      <c r="BZ108" s="29">
        <f>ROUND(IF(Параметри!$K$77="No",BF108,BF108*Параметри!$K$78),1)</f>
        <v>0</v>
      </c>
      <c r="CA108" s="29">
        <f>ROUND(IF(Параметри!$K$77="No",BI108,BI108*Параметри!$K$78),1)</f>
        <v>0</v>
      </c>
      <c r="CB108" s="29">
        <f>ROUND(IF(Параметри!$K$77="No",BJ108,BJ108*Параметри!$K$78),1)</f>
        <v>0</v>
      </c>
      <c r="CC108" s="29">
        <f t="shared" si="11"/>
        <v>22294.230625466302</v>
      </c>
    </row>
    <row r="109" spans="1:81">
      <c r="A109" s="9">
        <v>108</v>
      </c>
      <c r="B109" s="9" t="s">
        <v>3148</v>
      </c>
      <c r="C109" s="9" t="s">
        <v>3148</v>
      </c>
      <c r="D109" s="9" t="s">
        <v>3214</v>
      </c>
      <c r="E109" s="9" t="s">
        <v>24</v>
      </c>
      <c r="F109" s="9" t="s">
        <v>3257</v>
      </c>
      <c r="G109" s="9" t="s">
        <v>242</v>
      </c>
      <c r="H109" s="29">
        <f>SUM('Дані з ДІСО'!J109:L109)</f>
        <v>1600</v>
      </c>
      <c r="I109" s="29">
        <f>SUM('Дані з ДІСО'!G109:I109)</f>
        <v>106</v>
      </c>
      <c r="J109" s="29">
        <f>SUM('Дані з ДІСО'!P109:R109)</f>
        <v>0</v>
      </c>
      <c r="K109" s="29">
        <f>SUM('Дані з ДІСО'!V109:X109)</f>
        <v>0</v>
      </c>
      <c r="L109" s="40">
        <f>ROUNDUP('Дані з ДІСО'!J109/'Коефіцієнти АТО'!$R109,0)</f>
        <v>41</v>
      </c>
      <c r="M109" s="40">
        <f>ROUNDUP('Дані з ДІСО'!K109/'Коефіцієнти АТО'!$R109,0)</f>
        <v>54</v>
      </c>
      <c r="N109" s="40">
        <f>ROUNDUP('Дані з ДІСО'!L109/'Коефіцієнти АТО'!$R109,0)</f>
        <v>17</v>
      </c>
      <c r="O109" s="59">
        <f>(L109*Параметри!$K$32+M109*Параметри!$L$32+N109*Параметри!$M$32)/18</f>
        <v>184.01666666666668</v>
      </c>
      <c r="P109" s="41">
        <f>IF(H109=0,"",'Дані з ДІСО'!Y109/H109)</f>
        <v>0</v>
      </c>
      <c r="Q109" s="29">
        <f>IF(H109=0,"",(1+0.25*P109)*O109*Параметри!$K$51)</f>
        <v>37690.332482406266</v>
      </c>
      <c r="R109" s="29">
        <f>IF(H109=0,"",Q109*'Коефіцієнти АТО'!T109)</f>
        <v>640.73565220090654</v>
      </c>
      <c r="S109" s="29">
        <f>IF(H109=0,"",H109*(1+0.25*P109)*Параметри!$K$66*Параметри!$K$20/1000)</f>
        <v>0</v>
      </c>
      <c r="T109" s="29">
        <f>IF(H109=0,"",H109*(1+0.25*P109)*'Коефіцієнти АТО'!$S109*Параметри!$K$20/1000)</f>
        <v>8070.3300890823093</v>
      </c>
      <c r="U109" s="29">
        <f t="shared" si="12"/>
        <v>46401.398223689481</v>
      </c>
      <c r="V109" s="29">
        <f t="shared" si="13"/>
        <v>46401.398223689481</v>
      </c>
      <c r="W109" s="40">
        <f>ROUNDUP('Дані з ДІСО'!P109/Параметри!$K$24,0)</f>
        <v>0</v>
      </c>
      <c r="X109" s="40">
        <f>ROUNDUP('Дані з ДІСО'!Q109/Параметри!$K$24,0)</f>
        <v>0</v>
      </c>
      <c r="Y109" s="40">
        <f>ROUNDUP('Дані з ДІСО'!R109/Параметри!$K$24,0)</f>
        <v>0</v>
      </c>
      <c r="Z109" s="59">
        <f>(W109*Параметри!$K$33+X109*Параметри!$L$33+Y109*Параметри!$M$33)/18</f>
        <v>0</v>
      </c>
      <c r="AA109" s="41">
        <f>IF(J109=0,0,'Дані з ДІСО'!AA109/J109)</f>
        <v>0</v>
      </c>
      <c r="AB109" s="29">
        <f>(1+0.25*AA109)*Z109*Параметри!$K$51</f>
        <v>0</v>
      </c>
      <c r="AC109" s="29">
        <f>AB109*'Коефіцієнти АТО'!U109</f>
        <v>0</v>
      </c>
      <c r="AD109" s="29">
        <f>J109*(1+0.25*AA109)*Параметри!$K$66*Параметри!$K$20/1000</f>
        <v>0</v>
      </c>
      <c r="AE109" s="29">
        <f>(1+0.25*AA109)*J109*'Коефіцієнти АТО'!S109*Параметри!$K$20/1000</f>
        <v>0</v>
      </c>
      <c r="AF109" s="29">
        <f t="shared" si="9"/>
        <v>0</v>
      </c>
      <c r="AG109" s="29">
        <v>0</v>
      </c>
      <c r="AH109" s="40">
        <v>9</v>
      </c>
      <c r="AI109" s="40">
        <v>0</v>
      </c>
      <c r="AJ109" s="40">
        <f t="shared" si="10"/>
        <v>0</v>
      </c>
      <c r="AK109" s="29">
        <f>(AH109+AI109)*(1+0.25*AJ109)*Параметри!$K$53</f>
        <v>1614.8634812640005</v>
      </c>
      <c r="AL109" s="29">
        <f>ROUNDUP(('Дані з ДІСО'!AU109+'Дані з ДІСО'!AW109)/Параметри!$K$28,0)</f>
        <v>0</v>
      </c>
      <c r="AM109" s="64">
        <f>AL109*Параметри!$M$35/18</f>
        <v>0</v>
      </c>
      <c r="AN109" s="29">
        <f>IF(AL109=0,0,'Дані з ДІСО'!AW109/SUM('Дані з ДІСО'!AU109,'Дані з ДІСО'!AW109))</f>
        <v>0</v>
      </c>
      <c r="AO109" s="29">
        <f>(1+0.25*AN109)*AM109*Параметри!$K$51</f>
        <v>0</v>
      </c>
      <c r="AP109" s="40">
        <f>ROUNDUP(('Дані з ДІСО'!AE109+'Дані не з ДІСО'!E109+'Дані не з ДІСО'!G109)/Параметри!$K$69,0)</f>
        <v>0</v>
      </c>
      <c r="AQ109" s="40">
        <f t="shared" si="14"/>
        <v>0</v>
      </c>
      <c r="AR109" s="40">
        <f>IF(AP109=0,0,('Дані з ДІСО'!AH109+'Дані не з ДІСО'!G109)/('Дані з ДІСО'!AE109+'Дані не з ДІСО'!E109+'Дані не з ДІСО'!G109))</f>
        <v>0</v>
      </c>
      <c r="AS109" s="29">
        <f>AQ109*(1+0.25*AR109)*Параметри!$K$51</f>
        <v>0</v>
      </c>
      <c r="AT109" s="40">
        <f>ROUNDUP('Дані з ДІСО'!AF109/Параметри!$K$70,0)</f>
        <v>0</v>
      </c>
      <c r="AU109" s="40">
        <f t="shared" si="15"/>
        <v>0</v>
      </c>
      <c r="AV109" s="40">
        <f>IF(AT109=0,0,'Дані з ДІСО'!AI109/'Дані з ДІСО'!AF109)</f>
        <v>0</v>
      </c>
      <c r="AW109" s="29">
        <f>AU109*(1+0.25*AV109)*Параметри!$K$51</f>
        <v>0</v>
      </c>
      <c r="AX109" s="40">
        <f>ROUNDUP('Дані з ДІСО'!AR109/Параметри!$K$29,0)</f>
        <v>0</v>
      </c>
      <c r="AY109" s="40">
        <f>ROUNDUP('Дані з ДІСО'!AS109/Параметри!$K$29,0)</f>
        <v>0</v>
      </c>
      <c r="AZ109" s="40">
        <f>ROUNDUP('Дані з ДІСО'!AT109/Параметри!$K$29,0)</f>
        <v>0</v>
      </c>
      <c r="BA109" s="64">
        <f>(AX109*Параметри!$K$32+AY109*Параметри!$L$32+AZ109*Параметри!$M$32)/18</f>
        <v>0</v>
      </c>
      <c r="BB109" s="29">
        <f>(BA109*Параметри!$K$51+SUM('Дані з ДІСО'!AR109:AT109)*Параметри!$K$48*Параметри!$K$20/1000)*Параметри!$K$74</f>
        <v>0</v>
      </c>
      <c r="BC109" s="40">
        <f>ROUNDUP(('Дані не з ДІСО'!I109+'Дані не з ДІСО'!K109)/Параметри!$K$26,0)</f>
        <v>0</v>
      </c>
      <c r="BD109" s="29">
        <f>BC109*Параметри!$M$36/18</f>
        <v>0</v>
      </c>
      <c r="BE109" s="40">
        <f>IF(BC109=0,0,'Дані не з ДІСО'!K109/('Дані не з ДІСО'!I109+'Дані не з ДІСО'!K109))</f>
        <v>0</v>
      </c>
      <c r="BF109" s="29">
        <f>(1+0.25*BE109)*BD109*Параметри!$K$51</f>
        <v>0</v>
      </c>
      <c r="BG109" s="40">
        <f>ROUNDUP('Дані не з ДІСО'!M109/Параметри!$K$27,0)</f>
        <v>0</v>
      </c>
      <c r="BH109" s="40">
        <f>BG109*Параметри!$M$37/18</f>
        <v>0</v>
      </c>
      <c r="BI109" s="29">
        <f>BH109*Параметри!$K$51</f>
        <v>0</v>
      </c>
      <c r="BJ109" s="29">
        <f>'Дані не з ДІСО'!N109*Параметри!$K$76</f>
        <v>0</v>
      </c>
      <c r="BK109" s="40">
        <f>ROUNDUP('Дані з ДІСО'!V109/Параметри!$K$25,0)</f>
        <v>0</v>
      </c>
      <c r="BL109" s="40">
        <f>ROUNDUP('Дані з ДІСО'!W109/Параметри!$K$25,0)</f>
        <v>0</v>
      </c>
      <c r="BM109" s="40">
        <f>ROUNDUP('Дані з ДІСО'!X109/Параметри!$K$25,0)</f>
        <v>0</v>
      </c>
      <c r="BN109" s="40">
        <f>(BK109*Параметри!$K$34+BL109*Параметри!$L$34+BM109*Параметри!$M$34)/18</f>
        <v>0</v>
      </c>
      <c r="BO109" s="40">
        <f>IF(K109=0,0,'Дані з ДІСО'!AC109/K109)</f>
        <v>0</v>
      </c>
      <c r="BP109" s="29">
        <f>(1+0.25*BO109)*BN109*Параметри!$K$51</f>
        <v>0</v>
      </c>
      <c r="BQ109" s="29">
        <f>BP109*'Коефіцієнти АТО'!U109</f>
        <v>0</v>
      </c>
      <c r="BR109" s="29">
        <f>K109*(1+0.25*BO109)*Параметри!$K$66*Параметри!$K$20/1000</f>
        <v>0</v>
      </c>
      <c r="BS109" s="29">
        <f>(1+0.25*BO109)*K109*'Коефіцієнти АТО'!S109*Параметри!$K$20/1000</f>
        <v>0</v>
      </c>
      <c r="BT109" s="29">
        <f t="shared" si="16"/>
        <v>0</v>
      </c>
      <c r="BU109" s="40">
        <f>ROUNDUP('Дані з ДІСО'!AG109/Параметри!$K$71,0)</f>
        <v>0</v>
      </c>
      <c r="BV109" s="40">
        <f t="shared" si="17"/>
        <v>0</v>
      </c>
      <c r="BW109" s="40">
        <f>IF('Дані з ДІСО'!AG109=0,0,'Дані з ДІСО'!AJ109/'Дані з ДІСО'!AG109)</f>
        <v>0</v>
      </c>
      <c r="BX109" s="29">
        <f>BV109*(1+0.25*BW109)*Параметри!$K$51</f>
        <v>0</v>
      </c>
      <c r="BY109" s="29">
        <f>ROUND(IF(Параметри!$K$77="No",CC109,CC109*Параметри!$K$78)+AG109,1)</f>
        <v>43214.6</v>
      </c>
      <c r="BZ109" s="29">
        <f>ROUND(IF(Параметри!$K$77="No",BF109,BF109*Параметри!$K$78),1)</f>
        <v>0</v>
      </c>
      <c r="CA109" s="29">
        <f>ROUND(IF(Параметри!$K$77="No",BI109,BI109*Параметри!$K$78),1)</f>
        <v>0</v>
      </c>
      <c r="CB109" s="29">
        <f>ROUND(IF(Параметри!$K$77="No",BJ109,BJ109*Параметри!$K$78),1)</f>
        <v>0</v>
      </c>
      <c r="CC109" s="29">
        <f t="shared" si="11"/>
        <v>48016.261704953482</v>
      </c>
    </row>
    <row r="110" spans="1:81">
      <c r="A110" s="9">
        <v>109</v>
      </c>
      <c r="B110" s="9" t="s">
        <v>3145</v>
      </c>
      <c r="C110" s="9" t="s">
        <v>3146</v>
      </c>
      <c r="D110" s="9" t="s">
        <v>3214</v>
      </c>
      <c r="E110" s="9" t="s">
        <v>21</v>
      </c>
      <c r="F110" s="9" t="s">
        <v>3258</v>
      </c>
      <c r="G110" s="9" t="s">
        <v>244</v>
      </c>
      <c r="H110" s="29">
        <f>SUM('Дані з ДІСО'!J110:L110)</f>
        <v>977</v>
      </c>
      <c r="I110" s="29">
        <f>SUM('Дані з ДІСО'!G110:I110)</f>
        <v>77</v>
      </c>
      <c r="J110" s="29">
        <f>SUM('Дані з ДІСО'!P110:R110)</f>
        <v>0</v>
      </c>
      <c r="K110" s="29">
        <f>SUM('Дані з ДІСО'!V110:X110)</f>
        <v>0</v>
      </c>
      <c r="L110" s="40">
        <f>ROUNDUP('Дані з ДІСО'!J110/'Коефіцієнти АТО'!$R110,0)</f>
        <v>25</v>
      </c>
      <c r="M110" s="40">
        <f>ROUNDUP('Дані з ДІСО'!K110/'Коефіцієнти АТО'!$R110,0)</f>
        <v>35</v>
      </c>
      <c r="N110" s="40">
        <f>ROUNDUP('Дані з ДІСО'!L110/'Коефіцієнти АТО'!$R110,0)</f>
        <v>7</v>
      </c>
      <c r="O110" s="59">
        <f>(L110*Параметри!$K$32+M110*Параметри!$L$32+N110*Параметри!$M$32)/18</f>
        <v>109.33333333333333</v>
      </c>
      <c r="P110" s="41">
        <f>IF(H110=0,"",'Дані з ДІСО'!Y110/H110)</f>
        <v>0</v>
      </c>
      <c r="Q110" s="29">
        <f>IF(H110=0,"",(1+0.25*P110)*O110*Параметри!$K$51)</f>
        <v>22393.676395669332</v>
      </c>
      <c r="R110" s="29">
        <f>IF(H110=0,"",Q110*'Коефіцієнти АТО'!T110)</f>
        <v>380.69249872637869</v>
      </c>
      <c r="S110" s="29">
        <f>IF(H110=0,"",H110*(1+0.25*P110)*Параметри!$K$66*Параметри!$K$20/1000)</f>
        <v>0</v>
      </c>
      <c r="T110" s="29">
        <f>IF(H110=0,"",H110*(1+0.25*P110)*'Коефіцієнти АТО'!$S110*Параметри!$K$20/1000)</f>
        <v>4927.9453106458859</v>
      </c>
      <c r="U110" s="29">
        <f t="shared" si="12"/>
        <v>27702.314205041595</v>
      </c>
      <c r="V110" s="29">
        <f t="shared" si="13"/>
        <v>27702.314205041595</v>
      </c>
      <c r="W110" s="40">
        <f>ROUNDUP('Дані з ДІСО'!P110/Параметри!$K$24,0)</f>
        <v>0</v>
      </c>
      <c r="X110" s="40">
        <f>ROUNDUP('Дані з ДІСО'!Q110/Параметри!$K$24,0)</f>
        <v>0</v>
      </c>
      <c r="Y110" s="40">
        <f>ROUNDUP('Дані з ДІСО'!R110/Параметри!$K$24,0)</f>
        <v>0</v>
      </c>
      <c r="Z110" s="59">
        <f>(W110*Параметри!$K$33+X110*Параметри!$L$33+Y110*Параметри!$M$33)/18</f>
        <v>0</v>
      </c>
      <c r="AA110" s="41">
        <f>IF(J110=0,0,'Дані з ДІСО'!AA110/J110)</f>
        <v>0</v>
      </c>
      <c r="AB110" s="29">
        <f>(1+0.25*AA110)*Z110*Параметри!$K$51</f>
        <v>0</v>
      </c>
      <c r="AC110" s="29">
        <f>AB110*'Коефіцієнти АТО'!U110</f>
        <v>0</v>
      </c>
      <c r="AD110" s="29">
        <f>J110*(1+0.25*AA110)*Параметри!$K$66*Параметри!$K$20/1000</f>
        <v>0</v>
      </c>
      <c r="AE110" s="29">
        <f>(1+0.25*AA110)*J110*'Коефіцієнти АТО'!S110*Параметри!$K$20/1000</f>
        <v>0</v>
      </c>
      <c r="AF110" s="29">
        <f t="shared" si="9"/>
        <v>0</v>
      </c>
      <c r="AG110" s="29">
        <v>0</v>
      </c>
      <c r="AH110" s="40">
        <v>4</v>
      </c>
      <c r="AI110" s="40">
        <v>0</v>
      </c>
      <c r="AJ110" s="40">
        <f t="shared" si="10"/>
        <v>0</v>
      </c>
      <c r="AK110" s="29">
        <f>(AH110+AI110)*(1+0.25*AJ110)*Параметри!$K$53</f>
        <v>717.71710278400019</v>
      </c>
      <c r="AL110" s="29">
        <f>ROUNDUP(('Дані з ДІСО'!AU110+'Дані з ДІСО'!AW110)/Параметри!$K$28,0)</f>
        <v>0</v>
      </c>
      <c r="AM110" s="64">
        <f>AL110*Параметри!$M$35/18</f>
        <v>0</v>
      </c>
      <c r="AN110" s="29">
        <f>IF(AL110=0,0,'Дані з ДІСО'!AW110/SUM('Дані з ДІСО'!AU110,'Дані з ДІСО'!AW110))</f>
        <v>0</v>
      </c>
      <c r="AO110" s="29">
        <f>(1+0.25*AN110)*AM110*Параметри!$K$51</f>
        <v>0</v>
      </c>
      <c r="AP110" s="40">
        <f>ROUNDUP(('Дані з ДІСО'!AE110+'Дані не з ДІСО'!E110+'Дані не з ДІСО'!G110)/Параметри!$K$69,0)</f>
        <v>0</v>
      </c>
      <c r="AQ110" s="40">
        <f t="shared" si="14"/>
        <v>0</v>
      </c>
      <c r="AR110" s="40">
        <f>IF(AP110=0,0,('Дані з ДІСО'!AH110+'Дані не з ДІСО'!G110)/('Дані з ДІСО'!AE110+'Дані не з ДІСО'!E110+'Дані не з ДІСО'!G110))</f>
        <v>0</v>
      </c>
      <c r="AS110" s="29">
        <f>AQ110*(1+0.25*AR110)*Параметри!$K$51</f>
        <v>0</v>
      </c>
      <c r="AT110" s="40">
        <f>ROUNDUP('Дані з ДІСО'!AF110/Параметри!$K$70,0)</f>
        <v>0</v>
      </c>
      <c r="AU110" s="40">
        <f t="shared" si="15"/>
        <v>0</v>
      </c>
      <c r="AV110" s="40">
        <f>IF(AT110=0,0,'Дані з ДІСО'!AI110/'Дані з ДІСО'!AF110)</f>
        <v>0</v>
      </c>
      <c r="AW110" s="29">
        <f>AU110*(1+0.25*AV110)*Параметри!$K$51</f>
        <v>0</v>
      </c>
      <c r="AX110" s="40">
        <f>ROUNDUP('Дані з ДІСО'!AR110/Параметри!$K$29,0)</f>
        <v>0</v>
      </c>
      <c r="AY110" s="40">
        <f>ROUNDUP('Дані з ДІСО'!AS110/Параметри!$K$29,0)</f>
        <v>0</v>
      </c>
      <c r="AZ110" s="40">
        <f>ROUNDUP('Дані з ДІСО'!AT110/Параметри!$K$29,0)</f>
        <v>0</v>
      </c>
      <c r="BA110" s="64">
        <f>(AX110*Параметри!$K$32+AY110*Параметри!$L$32+AZ110*Параметри!$M$32)/18</f>
        <v>0</v>
      </c>
      <c r="BB110" s="29">
        <f>(BA110*Параметри!$K$51+SUM('Дані з ДІСО'!AR110:AT110)*Параметри!$K$48*Параметри!$K$20/1000)*Параметри!$K$74</f>
        <v>0</v>
      </c>
      <c r="BC110" s="40">
        <f>ROUNDUP(('Дані не з ДІСО'!I110+'Дані не з ДІСО'!K110)/Параметри!$K$26,0)</f>
        <v>0</v>
      </c>
      <c r="BD110" s="29">
        <f>BC110*Параметри!$M$36/18</f>
        <v>0</v>
      </c>
      <c r="BE110" s="40">
        <f>IF(BC110=0,0,'Дані не з ДІСО'!K110/('Дані не з ДІСО'!I110+'Дані не з ДІСО'!K110))</f>
        <v>0</v>
      </c>
      <c r="BF110" s="29">
        <f>(1+0.25*BE110)*BD110*Параметри!$K$51</f>
        <v>0</v>
      </c>
      <c r="BG110" s="40">
        <f>ROUNDUP('Дані не з ДІСО'!M110/Параметри!$K$27,0)</f>
        <v>0</v>
      </c>
      <c r="BH110" s="40">
        <f>BG110*Параметри!$M$37/18</f>
        <v>0</v>
      </c>
      <c r="BI110" s="29">
        <f>BH110*Параметри!$K$51</f>
        <v>0</v>
      </c>
      <c r="BJ110" s="29">
        <f>'Дані не з ДІСО'!N110*Параметри!$K$76</f>
        <v>0</v>
      </c>
      <c r="BK110" s="40">
        <f>ROUNDUP('Дані з ДІСО'!V110/Параметри!$K$25,0)</f>
        <v>0</v>
      </c>
      <c r="BL110" s="40">
        <f>ROUNDUP('Дані з ДІСО'!W110/Параметри!$K$25,0)</f>
        <v>0</v>
      </c>
      <c r="BM110" s="40">
        <f>ROUNDUP('Дані з ДІСО'!X110/Параметри!$K$25,0)</f>
        <v>0</v>
      </c>
      <c r="BN110" s="40">
        <f>(BK110*Параметри!$K$34+BL110*Параметри!$L$34+BM110*Параметри!$M$34)/18</f>
        <v>0</v>
      </c>
      <c r="BO110" s="40">
        <f>IF(K110=0,0,'Дані з ДІСО'!AC110/K110)</f>
        <v>0</v>
      </c>
      <c r="BP110" s="29">
        <f>(1+0.25*BO110)*BN110*Параметри!$K$51</f>
        <v>0</v>
      </c>
      <c r="BQ110" s="29">
        <f>BP110*'Коефіцієнти АТО'!U110</f>
        <v>0</v>
      </c>
      <c r="BR110" s="29">
        <f>K110*(1+0.25*BO110)*Параметри!$K$66*Параметри!$K$20/1000</f>
        <v>0</v>
      </c>
      <c r="BS110" s="29">
        <f>(1+0.25*BO110)*K110*'Коефіцієнти АТО'!S110*Параметри!$K$20/1000</f>
        <v>0</v>
      </c>
      <c r="BT110" s="29">
        <f t="shared" si="16"/>
        <v>0</v>
      </c>
      <c r="BU110" s="40">
        <f>ROUNDUP('Дані з ДІСО'!AG110/Параметри!$K$71,0)</f>
        <v>0</v>
      </c>
      <c r="BV110" s="40">
        <f t="shared" si="17"/>
        <v>0</v>
      </c>
      <c r="BW110" s="40">
        <f>IF('Дані з ДІСО'!AG110=0,0,'Дані з ДІСО'!AJ110/'Дані з ДІСО'!AG110)</f>
        <v>0</v>
      </c>
      <c r="BX110" s="29">
        <f>BV110*(1+0.25*BW110)*Параметри!$K$51</f>
        <v>0</v>
      </c>
      <c r="BY110" s="29">
        <f>ROUND(IF(Параметри!$K$77="No",CC110,CC110*Параметри!$K$78)+AG110,1)</f>
        <v>25578</v>
      </c>
      <c r="BZ110" s="29">
        <f>ROUND(IF(Параметри!$K$77="No",BF110,BF110*Параметри!$K$78),1)</f>
        <v>0</v>
      </c>
      <c r="CA110" s="29">
        <f>ROUND(IF(Параметри!$K$77="No",BI110,BI110*Параметри!$K$78),1)</f>
        <v>0</v>
      </c>
      <c r="CB110" s="29">
        <f>ROUND(IF(Параметри!$K$77="No",BJ110,BJ110*Параметри!$K$78),1)</f>
        <v>0</v>
      </c>
      <c r="CC110" s="29">
        <f t="shared" si="11"/>
        <v>28420.031307825597</v>
      </c>
    </row>
    <row r="111" spans="1:81">
      <c r="A111" s="9">
        <v>110</v>
      </c>
      <c r="B111" s="9" t="s">
        <v>3176</v>
      </c>
      <c r="C111" s="9" t="s">
        <v>3146</v>
      </c>
      <c r="D111" s="9" t="s">
        <v>3214</v>
      </c>
      <c r="E111" s="9" t="s">
        <v>78</v>
      </c>
      <c r="F111" s="9" t="s">
        <v>3259</v>
      </c>
      <c r="G111" s="9" t="s">
        <v>246</v>
      </c>
      <c r="H111" s="29">
        <f>SUM('Дані з ДІСО'!J111:L111)</f>
        <v>4766</v>
      </c>
      <c r="I111" s="29">
        <f>SUM('Дані з ДІСО'!G111:I111)</f>
        <v>162</v>
      </c>
      <c r="J111" s="29">
        <f>SUM('Дані з ДІСО'!P111:R111)</f>
        <v>0</v>
      </c>
      <c r="K111" s="29">
        <f>SUM('Дані з ДІСО'!V111:X111)</f>
        <v>0</v>
      </c>
      <c r="L111" s="40">
        <f>ROUNDUP('Дані з ДІСО'!J111/'Коефіцієнти АТО'!$R111,0)</f>
        <v>77</v>
      </c>
      <c r="M111" s="40">
        <f>ROUNDUP('Дані з ДІСО'!K111/'Коефіцієнти АТО'!$R111,0)</f>
        <v>93</v>
      </c>
      <c r="N111" s="40">
        <f>ROUNDUP('Дані з ДІСО'!L111/'Коефіцієнти АТО'!$R111,0)</f>
        <v>15</v>
      </c>
      <c r="O111" s="59">
        <f>(L111*Параметри!$K$32+M111*Параметри!$L$32+N111*Параметри!$M$32)/18</f>
        <v>296.92222222222222</v>
      </c>
      <c r="P111" s="41">
        <f>IF(H111=0,"",'Дані з ДІСО'!Y111/H111)</f>
        <v>0</v>
      </c>
      <c r="Q111" s="29">
        <f>IF(H111=0,"",(1+0.25*P111)*O111*Параметри!$K$51)</f>
        <v>60815.672187141419</v>
      </c>
      <c r="R111" s="29">
        <f>IF(H111=0,"",Q111*'Коефіцієнти АТО'!T111)</f>
        <v>7601.9590233926774</v>
      </c>
      <c r="S111" s="29">
        <f>IF(H111=0,"",H111*(1+0.25*P111)*Параметри!$K$66*Параметри!$K$20/1000)</f>
        <v>0</v>
      </c>
      <c r="T111" s="29">
        <f>IF(H111=0,"",H111*(1+0.25*P111)*'Коефіцієнти АТО'!$S111*Параметри!$K$20/1000)</f>
        <v>10432.234005955479</v>
      </c>
      <c r="U111" s="29">
        <f t="shared" si="12"/>
        <v>78849.865216489576</v>
      </c>
      <c r="V111" s="29">
        <f t="shared" si="13"/>
        <v>78849.865216489576</v>
      </c>
      <c r="W111" s="40">
        <f>ROUNDUP('Дані з ДІСО'!P111/Параметри!$K$24,0)</f>
        <v>0</v>
      </c>
      <c r="X111" s="40">
        <f>ROUNDUP('Дані з ДІСО'!Q111/Параметри!$K$24,0)</f>
        <v>0</v>
      </c>
      <c r="Y111" s="40">
        <f>ROUNDUP('Дані з ДІСО'!R111/Параметри!$K$24,0)</f>
        <v>0</v>
      </c>
      <c r="Z111" s="59">
        <f>(W111*Параметри!$K$33+X111*Параметри!$L$33+Y111*Параметри!$M$33)/18</f>
        <v>0</v>
      </c>
      <c r="AA111" s="41">
        <f>IF(J111=0,0,'Дані з ДІСО'!AA111/J111)</f>
        <v>0</v>
      </c>
      <c r="AB111" s="29">
        <f>(1+0.25*AA111)*Z111*Параметри!$K$51</f>
        <v>0</v>
      </c>
      <c r="AC111" s="29">
        <f>AB111*'Коефіцієнти АТО'!U111</f>
        <v>0</v>
      </c>
      <c r="AD111" s="29">
        <f>J111*(1+0.25*AA111)*Параметри!$K$66*Параметри!$K$20/1000</f>
        <v>0</v>
      </c>
      <c r="AE111" s="29">
        <f>(1+0.25*AA111)*J111*'Коефіцієнти АТО'!S111*Параметри!$K$20/1000</f>
        <v>0</v>
      </c>
      <c r="AF111" s="29">
        <f t="shared" si="9"/>
        <v>0</v>
      </c>
      <c r="AG111" s="29">
        <v>0</v>
      </c>
      <c r="AH111" s="40">
        <v>39</v>
      </c>
      <c r="AI111" s="40">
        <v>0</v>
      </c>
      <c r="AJ111" s="40">
        <f t="shared" si="10"/>
        <v>0</v>
      </c>
      <c r="AK111" s="29">
        <f>(AH111+AI111)*(1+0.25*AJ111)*Параметри!$K$53</f>
        <v>6997.741752144002</v>
      </c>
      <c r="AL111" s="29">
        <f>ROUNDUP(('Дані з ДІСО'!AU111+'Дані з ДІСО'!AW111)/Параметри!$K$28,0)</f>
        <v>0</v>
      </c>
      <c r="AM111" s="64">
        <f>AL111*Параметри!$M$35/18</f>
        <v>0</v>
      </c>
      <c r="AN111" s="29">
        <f>IF(AL111=0,0,'Дані з ДІСО'!AW111/SUM('Дані з ДІСО'!AU111,'Дані з ДІСО'!AW111))</f>
        <v>0</v>
      </c>
      <c r="AO111" s="29">
        <f>(1+0.25*AN111)*AM111*Параметри!$K$51</f>
        <v>0</v>
      </c>
      <c r="AP111" s="40">
        <f>ROUNDUP(('Дані з ДІСО'!AE111+'Дані не з ДІСО'!E111+'Дані не з ДІСО'!G111)/Параметри!$K$69,0)</f>
        <v>0</v>
      </c>
      <c r="AQ111" s="40">
        <f t="shared" si="14"/>
        <v>0</v>
      </c>
      <c r="AR111" s="40">
        <f>IF(AP111=0,0,('Дані з ДІСО'!AH111+'Дані не з ДІСО'!G111)/('Дані з ДІСО'!AE111+'Дані не з ДІСО'!E111+'Дані не з ДІСО'!G111))</f>
        <v>0</v>
      </c>
      <c r="AS111" s="29">
        <f>AQ111*(1+0.25*AR111)*Параметри!$K$51</f>
        <v>0</v>
      </c>
      <c r="AT111" s="40">
        <f>ROUNDUP('Дані з ДІСО'!AF111/Параметри!$K$70,0)</f>
        <v>0</v>
      </c>
      <c r="AU111" s="40">
        <f t="shared" si="15"/>
        <v>0</v>
      </c>
      <c r="AV111" s="40">
        <f>IF(AT111=0,0,'Дані з ДІСО'!AI111/'Дані з ДІСО'!AF111)</f>
        <v>0</v>
      </c>
      <c r="AW111" s="29">
        <f>AU111*(1+0.25*AV111)*Параметри!$K$51</f>
        <v>0</v>
      </c>
      <c r="AX111" s="40">
        <f>ROUNDUP('Дані з ДІСО'!AR111/Параметри!$K$29,0)</f>
        <v>0</v>
      </c>
      <c r="AY111" s="40">
        <f>ROUNDUP('Дані з ДІСО'!AS111/Параметри!$K$29,0)</f>
        <v>0</v>
      </c>
      <c r="AZ111" s="40">
        <f>ROUNDUP('Дані з ДІСО'!AT111/Параметри!$K$29,0)</f>
        <v>0</v>
      </c>
      <c r="BA111" s="64">
        <f>(AX111*Параметри!$K$32+AY111*Параметри!$L$32+AZ111*Параметри!$M$32)/18</f>
        <v>0</v>
      </c>
      <c r="BB111" s="29">
        <f>(BA111*Параметри!$K$51+SUM('Дані з ДІСО'!AR111:AT111)*Параметри!$K$48*Параметри!$K$20/1000)*Параметри!$K$74</f>
        <v>0</v>
      </c>
      <c r="BC111" s="40">
        <f>ROUNDUP(('Дані не з ДІСО'!I111+'Дані не з ДІСО'!K111)/Параметри!$K$26,0)</f>
        <v>0</v>
      </c>
      <c r="BD111" s="29">
        <f>BC111*Параметри!$M$36/18</f>
        <v>0</v>
      </c>
      <c r="BE111" s="40">
        <f>IF(BC111=0,0,'Дані не з ДІСО'!K111/('Дані не з ДІСО'!I111+'Дані не з ДІСО'!K111))</f>
        <v>0</v>
      </c>
      <c r="BF111" s="29">
        <f>(1+0.25*BE111)*BD111*Параметри!$K$51</f>
        <v>0</v>
      </c>
      <c r="BG111" s="40">
        <f>ROUNDUP('Дані не з ДІСО'!M111/Параметри!$K$27,0)</f>
        <v>0</v>
      </c>
      <c r="BH111" s="40">
        <f>BG111*Параметри!$M$37/18</f>
        <v>0</v>
      </c>
      <c r="BI111" s="29">
        <f>BH111*Параметри!$K$51</f>
        <v>0</v>
      </c>
      <c r="BJ111" s="29">
        <f>'Дані не з ДІСО'!N111*Параметри!$K$76</f>
        <v>0</v>
      </c>
      <c r="BK111" s="40">
        <f>ROUNDUP('Дані з ДІСО'!V111/Параметри!$K$25,0)</f>
        <v>0</v>
      </c>
      <c r="BL111" s="40">
        <f>ROUNDUP('Дані з ДІСО'!W111/Параметри!$K$25,0)</f>
        <v>0</v>
      </c>
      <c r="BM111" s="40">
        <f>ROUNDUP('Дані з ДІСО'!X111/Параметри!$K$25,0)</f>
        <v>0</v>
      </c>
      <c r="BN111" s="40">
        <f>(BK111*Параметри!$K$34+BL111*Параметри!$L$34+BM111*Параметри!$M$34)/18</f>
        <v>0</v>
      </c>
      <c r="BO111" s="40">
        <f>IF(K111=0,0,'Дані з ДІСО'!AC111/K111)</f>
        <v>0</v>
      </c>
      <c r="BP111" s="29">
        <f>(1+0.25*BO111)*BN111*Параметри!$K$51</f>
        <v>0</v>
      </c>
      <c r="BQ111" s="29">
        <f>BP111*'Коефіцієнти АТО'!U111</f>
        <v>0</v>
      </c>
      <c r="BR111" s="29">
        <f>K111*(1+0.25*BO111)*Параметри!$K$66*Параметри!$K$20/1000</f>
        <v>0</v>
      </c>
      <c r="BS111" s="29">
        <f>(1+0.25*BO111)*K111*'Коефіцієнти АТО'!S111*Параметри!$K$20/1000</f>
        <v>0</v>
      </c>
      <c r="BT111" s="29">
        <f t="shared" si="16"/>
        <v>0</v>
      </c>
      <c r="BU111" s="40">
        <f>ROUNDUP('Дані з ДІСО'!AG111/Параметри!$K$71,0)</f>
        <v>0</v>
      </c>
      <c r="BV111" s="40">
        <f t="shared" si="17"/>
        <v>0</v>
      </c>
      <c r="BW111" s="40">
        <f>IF('Дані з ДІСО'!AG111=0,0,'Дані з ДІСО'!AJ111/'Дані з ДІСО'!AG111)</f>
        <v>0</v>
      </c>
      <c r="BX111" s="29">
        <f>BV111*(1+0.25*BW111)*Параметри!$K$51</f>
        <v>0</v>
      </c>
      <c r="BY111" s="29">
        <f>ROUND(IF(Параметри!$K$77="No",CC111,CC111*Параметри!$K$78)+AG111,1)</f>
        <v>77262.8</v>
      </c>
      <c r="BZ111" s="29">
        <f>ROUND(IF(Параметри!$K$77="No",BF111,BF111*Параметри!$K$78),1)</f>
        <v>0</v>
      </c>
      <c r="CA111" s="29">
        <f>ROUND(IF(Параметри!$K$77="No",BI111,BI111*Параметри!$K$78),1)</f>
        <v>0</v>
      </c>
      <c r="CB111" s="29">
        <f>ROUND(IF(Параметри!$K$77="No",BJ111,BJ111*Параметри!$K$78),1)</f>
        <v>0</v>
      </c>
      <c r="CC111" s="29">
        <f t="shared" si="11"/>
        <v>85847.606968633583</v>
      </c>
    </row>
    <row r="112" spans="1:81">
      <c r="A112" s="9">
        <v>111</v>
      </c>
      <c r="B112" s="9" t="s">
        <v>3145</v>
      </c>
      <c r="C112" s="9" t="s">
        <v>3146</v>
      </c>
      <c r="D112" s="9" t="s">
        <v>3214</v>
      </c>
      <c r="E112" s="9" t="s">
        <v>21</v>
      </c>
      <c r="F112" s="9" t="s">
        <v>3260</v>
      </c>
      <c r="G112" s="9" t="s">
        <v>248</v>
      </c>
      <c r="H112" s="29">
        <f>SUM('Дані з ДІСО'!J112:L112)</f>
        <v>3212</v>
      </c>
      <c r="I112" s="29">
        <f>SUM('Дані з ДІСО'!G112:I112)</f>
        <v>227</v>
      </c>
      <c r="J112" s="29">
        <f>SUM('Дані з ДІСО'!P112:R112)</f>
        <v>0</v>
      </c>
      <c r="K112" s="29">
        <f>SUM('Дані з ДІСО'!V112:X112)</f>
        <v>0</v>
      </c>
      <c r="L112" s="40">
        <f>ROUNDUP('Дані з ДІСО'!J112/'Коефіцієнти АТО'!$R112,0)</f>
        <v>80</v>
      </c>
      <c r="M112" s="40">
        <f>ROUNDUP('Дані з ДІСО'!K112/'Коефіцієнти АТО'!$R112,0)</f>
        <v>107</v>
      </c>
      <c r="N112" s="40">
        <f>ROUNDUP('Дані з ДІСО'!L112/'Коефіцієнти АТО'!$R112,0)</f>
        <v>22</v>
      </c>
      <c r="O112" s="59">
        <f>(L112*Параметри!$K$32+M112*Параметри!$L$32+N112*Параметри!$M$32)/18</f>
        <v>339.99444444444441</v>
      </c>
      <c r="P112" s="41">
        <f>IF(H112=0,"",'Дані з ДІСО'!Y112/H112)</f>
        <v>0</v>
      </c>
      <c r="Q112" s="29">
        <f>IF(H112=0,"",(1+0.25*P112)*O112*Параметри!$K$51)</f>
        <v>69637.733828179233</v>
      </c>
      <c r="R112" s="29">
        <f>IF(H112=0,"",Q112*'Коефіцієнти АТО'!T112)</f>
        <v>1183.8414750790471</v>
      </c>
      <c r="S112" s="29">
        <f>IF(H112=0,"",H112*(1+0.25*P112)*Параметри!$K$66*Параметри!$K$20/1000)</f>
        <v>0</v>
      </c>
      <c r="T112" s="29">
        <f>IF(H112=0,"",H112*(1+0.25*P112)*'Коефіцієнти АТО'!$S112*Параметри!$K$20/1000)</f>
        <v>14672.773724225874</v>
      </c>
      <c r="U112" s="29">
        <f t="shared" si="12"/>
        <v>85494.349027484161</v>
      </c>
      <c r="V112" s="29">
        <f t="shared" si="13"/>
        <v>85494.349027484161</v>
      </c>
      <c r="W112" s="40">
        <f>ROUNDUP('Дані з ДІСО'!P112/Параметри!$K$24,0)</f>
        <v>0</v>
      </c>
      <c r="X112" s="40">
        <f>ROUNDUP('Дані з ДІСО'!Q112/Параметри!$K$24,0)</f>
        <v>0</v>
      </c>
      <c r="Y112" s="40">
        <f>ROUNDUP('Дані з ДІСО'!R112/Параметри!$K$24,0)</f>
        <v>0</v>
      </c>
      <c r="Z112" s="59">
        <f>(W112*Параметри!$K$33+X112*Параметри!$L$33+Y112*Параметри!$M$33)/18</f>
        <v>0</v>
      </c>
      <c r="AA112" s="41">
        <f>IF(J112=0,0,'Дані з ДІСО'!AA112/J112)</f>
        <v>0</v>
      </c>
      <c r="AB112" s="29">
        <f>(1+0.25*AA112)*Z112*Параметри!$K$51</f>
        <v>0</v>
      </c>
      <c r="AC112" s="29">
        <f>AB112*'Коефіцієнти АТО'!U112</f>
        <v>0</v>
      </c>
      <c r="AD112" s="29">
        <f>J112*(1+0.25*AA112)*Параметри!$K$66*Параметри!$K$20/1000</f>
        <v>0</v>
      </c>
      <c r="AE112" s="29">
        <f>(1+0.25*AA112)*J112*'Коефіцієнти АТО'!S112*Параметри!$K$20/1000</f>
        <v>0</v>
      </c>
      <c r="AF112" s="29">
        <f t="shared" si="9"/>
        <v>0</v>
      </c>
      <c r="AG112" s="29">
        <v>0</v>
      </c>
      <c r="AH112" s="40">
        <v>23</v>
      </c>
      <c r="AI112" s="40">
        <v>0</v>
      </c>
      <c r="AJ112" s="40">
        <f t="shared" si="10"/>
        <v>0</v>
      </c>
      <c r="AK112" s="29">
        <f>(AH112+AI112)*(1+0.25*AJ112)*Параметри!$K$53</f>
        <v>4126.8733410080013</v>
      </c>
      <c r="AL112" s="29">
        <f>ROUNDUP(('Дані з ДІСО'!AU112+'Дані з ДІСО'!AW112)/Параметри!$K$28,0)</f>
        <v>0</v>
      </c>
      <c r="AM112" s="64">
        <f>AL112*Параметри!$M$35/18</f>
        <v>0</v>
      </c>
      <c r="AN112" s="29">
        <f>IF(AL112=0,0,'Дані з ДІСО'!AW112/SUM('Дані з ДІСО'!AU112,'Дані з ДІСО'!AW112))</f>
        <v>0</v>
      </c>
      <c r="AO112" s="29">
        <f>(1+0.25*AN112)*AM112*Параметри!$K$51</f>
        <v>0</v>
      </c>
      <c r="AP112" s="40">
        <f>ROUNDUP(('Дані з ДІСО'!AE112+'Дані не з ДІСО'!E112+'Дані не з ДІСО'!G112)/Параметри!$K$69,0)</f>
        <v>0</v>
      </c>
      <c r="AQ112" s="40">
        <f t="shared" si="14"/>
        <v>0</v>
      </c>
      <c r="AR112" s="40">
        <f>IF(AP112=0,0,('Дані з ДІСО'!AH112+'Дані не з ДІСО'!G112)/('Дані з ДІСО'!AE112+'Дані не з ДІСО'!E112+'Дані не з ДІСО'!G112))</f>
        <v>0</v>
      </c>
      <c r="AS112" s="29">
        <f>AQ112*(1+0.25*AR112)*Параметри!$K$51</f>
        <v>0</v>
      </c>
      <c r="AT112" s="40">
        <f>ROUNDUP('Дані з ДІСО'!AF112/Параметри!$K$70,0)</f>
        <v>0</v>
      </c>
      <c r="AU112" s="40">
        <f t="shared" si="15"/>
        <v>0</v>
      </c>
      <c r="AV112" s="40">
        <f>IF(AT112=0,0,'Дані з ДІСО'!AI112/'Дані з ДІСО'!AF112)</f>
        <v>0</v>
      </c>
      <c r="AW112" s="29">
        <f>AU112*(1+0.25*AV112)*Параметри!$K$51</f>
        <v>0</v>
      </c>
      <c r="AX112" s="40">
        <f>ROUNDUP('Дані з ДІСО'!AR112/Параметри!$K$29,0)</f>
        <v>0</v>
      </c>
      <c r="AY112" s="40">
        <f>ROUNDUP('Дані з ДІСО'!AS112/Параметри!$K$29,0)</f>
        <v>0</v>
      </c>
      <c r="AZ112" s="40">
        <f>ROUNDUP('Дані з ДІСО'!AT112/Параметри!$K$29,0)</f>
        <v>0</v>
      </c>
      <c r="BA112" s="64">
        <f>(AX112*Параметри!$K$32+AY112*Параметри!$L$32+AZ112*Параметри!$M$32)/18</f>
        <v>0</v>
      </c>
      <c r="BB112" s="29">
        <f>(BA112*Параметри!$K$51+SUM('Дані з ДІСО'!AR112:AT112)*Параметри!$K$48*Параметри!$K$20/1000)*Параметри!$K$74</f>
        <v>0</v>
      </c>
      <c r="BC112" s="40">
        <f>ROUNDUP(('Дані не з ДІСО'!I112+'Дані не з ДІСО'!K112)/Параметри!$K$26,0)</f>
        <v>0</v>
      </c>
      <c r="BD112" s="29">
        <f>BC112*Параметри!$M$36/18</f>
        <v>0</v>
      </c>
      <c r="BE112" s="40">
        <f>IF(BC112=0,0,'Дані не з ДІСО'!K112/('Дані не з ДІСО'!I112+'Дані не з ДІСО'!K112))</f>
        <v>0</v>
      </c>
      <c r="BF112" s="29">
        <f>(1+0.25*BE112)*BD112*Параметри!$K$51</f>
        <v>0</v>
      </c>
      <c r="BG112" s="40">
        <f>ROUNDUP('Дані не з ДІСО'!M112/Параметри!$K$27,0)</f>
        <v>0</v>
      </c>
      <c r="BH112" s="40">
        <f>BG112*Параметри!$M$37/18</f>
        <v>0</v>
      </c>
      <c r="BI112" s="29">
        <f>BH112*Параметри!$K$51</f>
        <v>0</v>
      </c>
      <c r="BJ112" s="29">
        <f>'Дані не з ДІСО'!N112*Параметри!$K$76</f>
        <v>0</v>
      </c>
      <c r="BK112" s="40">
        <f>ROUNDUP('Дані з ДІСО'!V112/Параметри!$K$25,0)</f>
        <v>0</v>
      </c>
      <c r="BL112" s="40">
        <f>ROUNDUP('Дані з ДІСО'!W112/Параметри!$K$25,0)</f>
        <v>0</v>
      </c>
      <c r="BM112" s="40">
        <f>ROUNDUP('Дані з ДІСО'!X112/Параметри!$K$25,0)</f>
        <v>0</v>
      </c>
      <c r="BN112" s="40">
        <f>(BK112*Параметри!$K$34+BL112*Параметри!$L$34+BM112*Параметри!$M$34)/18</f>
        <v>0</v>
      </c>
      <c r="BO112" s="40">
        <f>IF(K112=0,0,'Дані з ДІСО'!AC112/K112)</f>
        <v>0</v>
      </c>
      <c r="BP112" s="29">
        <f>(1+0.25*BO112)*BN112*Параметри!$K$51</f>
        <v>0</v>
      </c>
      <c r="BQ112" s="29">
        <f>BP112*'Коефіцієнти АТО'!U112</f>
        <v>0</v>
      </c>
      <c r="BR112" s="29">
        <f>K112*(1+0.25*BO112)*Параметри!$K$66*Параметри!$K$20/1000</f>
        <v>0</v>
      </c>
      <c r="BS112" s="29">
        <f>(1+0.25*BO112)*K112*'Коефіцієнти АТО'!S112*Параметри!$K$20/1000</f>
        <v>0</v>
      </c>
      <c r="BT112" s="29">
        <f t="shared" si="16"/>
        <v>0</v>
      </c>
      <c r="BU112" s="40">
        <f>ROUNDUP('Дані з ДІСО'!AG112/Параметри!$K$71,0)</f>
        <v>0</v>
      </c>
      <c r="BV112" s="40">
        <f t="shared" si="17"/>
        <v>0</v>
      </c>
      <c r="BW112" s="40">
        <f>IF('Дані з ДІСО'!AG112=0,0,'Дані з ДІСО'!AJ112/'Дані з ДІСО'!AG112)</f>
        <v>0</v>
      </c>
      <c r="BX112" s="29">
        <f>BV112*(1+0.25*BW112)*Параметри!$K$51</f>
        <v>0</v>
      </c>
      <c r="BY112" s="29">
        <f>ROUND(IF(Параметри!$K$77="No",CC112,CC112*Параметри!$K$78)+AG112,1)</f>
        <v>80659.100000000006</v>
      </c>
      <c r="BZ112" s="29">
        <f>ROUND(IF(Параметри!$K$77="No",BF112,BF112*Параметри!$K$78),1)</f>
        <v>0</v>
      </c>
      <c r="CA112" s="29">
        <f>ROUND(IF(Параметри!$K$77="No",BI112,BI112*Параметри!$K$78),1)</f>
        <v>0</v>
      </c>
      <c r="CB112" s="29">
        <f>ROUND(IF(Параметри!$K$77="No",BJ112,BJ112*Параметри!$K$78),1)</f>
        <v>0</v>
      </c>
      <c r="CC112" s="29">
        <f t="shared" si="11"/>
        <v>89621.222368492163</v>
      </c>
    </row>
    <row r="113" spans="1:81">
      <c r="A113" s="9">
        <v>112</v>
      </c>
      <c r="B113" s="9" t="s">
        <v>3145</v>
      </c>
      <c r="C113" s="9" t="s">
        <v>3146</v>
      </c>
      <c r="D113" s="9" t="s">
        <v>3214</v>
      </c>
      <c r="E113" s="9" t="s">
        <v>21</v>
      </c>
      <c r="F113" s="9" t="s">
        <v>3261</v>
      </c>
      <c r="G113" s="9" t="s">
        <v>250</v>
      </c>
      <c r="H113" s="29">
        <f>SUM('Дані з ДІСО'!J113:L113)</f>
        <v>9249</v>
      </c>
      <c r="I113" s="29">
        <f>SUM('Дані з ДІСО'!G113:I113)</f>
        <v>547</v>
      </c>
      <c r="J113" s="29">
        <f>SUM('Дані з ДІСО'!P113:R113)</f>
        <v>0</v>
      </c>
      <c r="K113" s="29">
        <f>SUM('Дані з ДІСО'!V113:X113)</f>
        <v>0</v>
      </c>
      <c r="L113" s="40">
        <f>ROUNDUP('Дані з ДІСО'!J113/'Коефіцієнти АТО'!$R113,0)</f>
        <v>217</v>
      </c>
      <c r="M113" s="40">
        <f>ROUNDUP('Дані з ДІСО'!K113/'Коефіцієнти АТО'!$R113,0)</f>
        <v>293</v>
      </c>
      <c r="N113" s="40">
        <f>ROUNDUP('Дані з ДІСО'!L113/'Коефіцієнти АТО'!$R113,0)</f>
        <v>89</v>
      </c>
      <c r="O113" s="59">
        <f>(L113*Параметри!$K$32+M113*Параметри!$L$32+N113*Параметри!$M$32)/18</f>
        <v>985.08888888888885</v>
      </c>
      <c r="P113" s="41">
        <f>IF(H113=0,"",'Дані з ДІСО'!Y113/H113)</f>
        <v>0</v>
      </c>
      <c r="Q113" s="29">
        <f>IF(H113=0,"",(1+0.25*P113)*O113*Параметри!$K$51)</f>
        <v>201766.11401293208</v>
      </c>
      <c r="R113" s="29">
        <f>IF(H113=0,"",Q113*'Коефіцієнти АТО'!T113)</f>
        <v>3430.0239382198456</v>
      </c>
      <c r="S113" s="29">
        <f>IF(H113=0,"",H113*(1+0.25*P113)*Параметри!$K$66*Параметри!$K$20/1000)</f>
        <v>0</v>
      </c>
      <c r="T113" s="29">
        <f>IF(H113=0,"",H113*(1+0.25*P113)*'Коефіцієнти АТО'!$S113*Параметри!$K$20/1000)</f>
        <v>42250.462072031478</v>
      </c>
      <c r="U113" s="29">
        <f t="shared" si="12"/>
        <v>247446.60002318342</v>
      </c>
      <c r="V113" s="29">
        <f t="shared" si="13"/>
        <v>247446.60002318342</v>
      </c>
      <c r="W113" s="40">
        <f>ROUNDUP('Дані з ДІСО'!P113/Параметри!$K$24,0)</f>
        <v>0</v>
      </c>
      <c r="X113" s="40">
        <f>ROUNDUP('Дані з ДІСО'!Q113/Параметри!$K$24,0)</f>
        <v>0</v>
      </c>
      <c r="Y113" s="40">
        <f>ROUNDUP('Дані з ДІСО'!R113/Параметри!$K$24,0)</f>
        <v>0</v>
      </c>
      <c r="Z113" s="59">
        <f>(W113*Параметри!$K$33+X113*Параметри!$L$33+Y113*Параметри!$M$33)/18</f>
        <v>0</v>
      </c>
      <c r="AA113" s="41">
        <f>IF(J113=0,0,'Дані з ДІСО'!AA113/J113)</f>
        <v>0</v>
      </c>
      <c r="AB113" s="29">
        <f>(1+0.25*AA113)*Z113*Параметри!$K$51</f>
        <v>0</v>
      </c>
      <c r="AC113" s="29">
        <f>AB113*'Коефіцієнти АТО'!U113</f>
        <v>0</v>
      </c>
      <c r="AD113" s="29">
        <f>J113*(1+0.25*AA113)*Параметри!$K$66*Параметри!$K$20/1000</f>
        <v>0</v>
      </c>
      <c r="AE113" s="29">
        <f>(1+0.25*AA113)*J113*'Коефіцієнти АТО'!S113*Параметри!$K$20/1000</f>
        <v>0</v>
      </c>
      <c r="AF113" s="29">
        <f t="shared" si="9"/>
        <v>0</v>
      </c>
      <c r="AG113" s="29">
        <v>0</v>
      </c>
      <c r="AH113" s="40">
        <v>70</v>
      </c>
      <c r="AI113" s="40">
        <v>0</v>
      </c>
      <c r="AJ113" s="40">
        <f t="shared" si="10"/>
        <v>0</v>
      </c>
      <c r="AK113" s="29">
        <f>(AH113+AI113)*(1+0.25*AJ113)*Параметри!$K$53</f>
        <v>12560.049298720003</v>
      </c>
      <c r="AL113" s="29">
        <f>ROUNDUP(('Дані з ДІСО'!AU113+'Дані з ДІСО'!AW113)/Параметри!$K$28,0)</f>
        <v>0</v>
      </c>
      <c r="AM113" s="64">
        <f>AL113*Параметри!$M$35/18</f>
        <v>0</v>
      </c>
      <c r="AN113" s="29">
        <f>IF(AL113=0,0,'Дані з ДІСО'!AW113/SUM('Дані з ДІСО'!AU113,'Дані з ДІСО'!AW113))</f>
        <v>0</v>
      </c>
      <c r="AO113" s="29">
        <f>(1+0.25*AN113)*AM113*Параметри!$K$51</f>
        <v>0</v>
      </c>
      <c r="AP113" s="40">
        <f>ROUNDUP(('Дані з ДІСО'!AE113+'Дані не з ДІСО'!E113+'Дані не з ДІСО'!G113)/Параметри!$K$69,0)</f>
        <v>2</v>
      </c>
      <c r="AQ113" s="40">
        <f t="shared" si="14"/>
        <v>4</v>
      </c>
      <c r="AR113" s="40">
        <f>IF(AP113=0,0,('Дані з ДІСО'!AH113+'Дані не з ДІСО'!G113)/('Дані з ДІСО'!AE113+'Дані не з ДІСО'!E113+'Дані не з ДІСО'!G113))</f>
        <v>0</v>
      </c>
      <c r="AS113" s="29">
        <f>AQ113*(1+0.25*AR113)*Параметри!$K$51</f>
        <v>819.28084374399998</v>
      </c>
      <c r="AT113" s="40">
        <f>ROUNDUP('Дані з ДІСО'!AF113/Параметри!$K$70,0)</f>
        <v>0</v>
      </c>
      <c r="AU113" s="40">
        <f t="shared" si="15"/>
        <v>0</v>
      </c>
      <c r="AV113" s="40">
        <f>IF(AT113=0,0,'Дані з ДІСО'!AI113/'Дані з ДІСО'!AF113)</f>
        <v>0</v>
      </c>
      <c r="AW113" s="29">
        <f>AU113*(1+0.25*AV113)*Параметри!$K$51</f>
        <v>0</v>
      </c>
      <c r="AX113" s="40">
        <f>ROUNDUP('Дані з ДІСО'!AR113/Параметри!$K$29,0)</f>
        <v>0</v>
      </c>
      <c r="AY113" s="40">
        <f>ROUNDUP('Дані з ДІСО'!AS113/Параметри!$K$29,0)</f>
        <v>0</v>
      </c>
      <c r="AZ113" s="40">
        <f>ROUNDUP('Дані з ДІСО'!AT113/Параметри!$K$29,0)</f>
        <v>0</v>
      </c>
      <c r="BA113" s="64">
        <f>(AX113*Параметри!$K$32+AY113*Параметри!$L$32+AZ113*Параметри!$M$32)/18</f>
        <v>0</v>
      </c>
      <c r="BB113" s="29">
        <f>(BA113*Параметри!$K$51+SUM('Дані з ДІСО'!AR113:AT113)*Параметри!$K$48*Параметри!$K$20/1000)*Параметри!$K$74</f>
        <v>0</v>
      </c>
      <c r="BC113" s="40">
        <f>ROUNDUP(('Дані не з ДІСО'!I113+'Дані не з ДІСО'!K113)/Параметри!$K$26,0)</f>
        <v>0</v>
      </c>
      <c r="BD113" s="29">
        <f>BC113*Параметри!$M$36/18</f>
        <v>0</v>
      </c>
      <c r="BE113" s="40">
        <f>IF(BC113=0,0,'Дані не з ДІСО'!K113/('Дані не з ДІСО'!I113+'Дані не з ДІСО'!K113))</f>
        <v>0</v>
      </c>
      <c r="BF113" s="29">
        <f>(1+0.25*BE113)*BD113*Параметри!$K$51</f>
        <v>0</v>
      </c>
      <c r="BG113" s="40">
        <f>ROUNDUP('Дані не з ДІСО'!M113/Параметри!$K$27,0)</f>
        <v>0</v>
      </c>
      <c r="BH113" s="40">
        <f>BG113*Параметри!$M$37/18</f>
        <v>0</v>
      </c>
      <c r="BI113" s="29">
        <f>BH113*Параметри!$K$51</f>
        <v>0</v>
      </c>
      <c r="BJ113" s="29">
        <f>'Дані не з ДІСО'!N113*Параметри!$K$76</f>
        <v>0</v>
      </c>
      <c r="BK113" s="40">
        <f>ROUNDUP('Дані з ДІСО'!V113/Параметри!$K$25,0)</f>
        <v>0</v>
      </c>
      <c r="BL113" s="40">
        <f>ROUNDUP('Дані з ДІСО'!W113/Параметри!$K$25,0)</f>
        <v>0</v>
      </c>
      <c r="BM113" s="40">
        <f>ROUNDUP('Дані з ДІСО'!X113/Параметри!$K$25,0)</f>
        <v>0</v>
      </c>
      <c r="BN113" s="40">
        <f>(BK113*Параметри!$K$34+BL113*Параметри!$L$34+BM113*Параметри!$M$34)/18</f>
        <v>0</v>
      </c>
      <c r="BO113" s="40">
        <f>IF(K113=0,0,'Дані з ДІСО'!AC113/K113)</f>
        <v>0</v>
      </c>
      <c r="BP113" s="29">
        <f>(1+0.25*BO113)*BN113*Параметри!$K$51</f>
        <v>0</v>
      </c>
      <c r="BQ113" s="29">
        <f>BP113*'Коефіцієнти АТО'!U113</f>
        <v>0</v>
      </c>
      <c r="BR113" s="29">
        <f>K113*(1+0.25*BO113)*Параметри!$K$66*Параметри!$K$20/1000</f>
        <v>0</v>
      </c>
      <c r="BS113" s="29">
        <f>(1+0.25*BO113)*K113*'Коефіцієнти АТО'!S113*Параметри!$K$20/1000</f>
        <v>0</v>
      </c>
      <c r="BT113" s="29">
        <f t="shared" si="16"/>
        <v>0</v>
      </c>
      <c r="BU113" s="40">
        <f>ROUNDUP('Дані з ДІСО'!AG113/Параметри!$K$71,0)</f>
        <v>0</v>
      </c>
      <c r="BV113" s="40">
        <f t="shared" si="17"/>
        <v>0</v>
      </c>
      <c r="BW113" s="40">
        <f>IF('Дані з ДІСО'!AG113=0,0,'Дані з ДІСО'!AJ113/'Дані з ДІСО'!AG113)</f>
        <v>0</v>
      </c>
      <c r="BX113" s="29">
        <f>BV113*(1+0.25*BW113)*Параметри!$K$51</f>
        <v>0</v>
      </c>
      <c r="BY113" s="29">
        <f>ROUND(IF(Параметри!$K$77="No",CC113,CC113*Параметри!$K$78)+AG113,1)</f>
        <v>234743.3</v>
      </c>
      <c r="BZ113" s="29">
        <f>ROUND(IF(Параметри!$K$77="No",BF113,BF113*Параметри!$K$78),1)</f>
        <v>0</v>
      </c>
      <c r="CA113" s="29">
        <f>ROUND(IF(Параметри!$K$77="No",BI113,BI113*Параметри!$K$78),1)</f>
        <v>0</v>
      </c>
      <c r="CB113" s="29">
        <f>ROUND(IF(Параметри!$K$77="No",BJ113,BJ113*Параметри!$K$78),1)</f>
        <v>0</v>
      </c>
      <c r="CC113" s="29">
        <f t="shared" si="11"/>
        <v>260825.93016564741</v>
      </c>
    </row>
    <row r="114" spans="1:81">
      <c r="A114" s="9">
        <v>113</v>
      </c>
      <c r="B114" s="9" t="s">
        <v>3176</v>
      </c>
      <c r="C114" s="9" t="s">
        <v>3146</v>
      </c>
      <c r="D114" s="9" t="s">
        <v>3214</v>
      </c>
      <c r="E114" s="9" t="s">
        <v>78</v>
      </c>
      <c r="F114" s="9" t="s">
        <v>3262</v>
      </c>
      <c r="G114" s="9" t="s">
        <v>252</v>
      </c>
      <c r="H114" s="29">
        <f>SUM('Дані з ДІСО'!J114:L114)</f>
        <v>10626</v>
      </c>
      <c r="I114" s="29">
        <f>SUM('Дані з ДІСО'!G114:I114)</f>
        <v>362</v>
      </c>
      <c r="J114" s="29">
        <f>SUM('Дані з ДІСО'!P114:R114)</f>
        <v>21</v>
      </c>
      <c r="K114" s="29">
        <f>SUM('Дані з ДІСО'!V114:X114)</f>
        <v>0</v>
      </c>
      <c r="L114" s="40">
        <f>ROUNDUP('Дані з ДІСО'!J114/'Коефіцієнти АТО'!$R114,0)</f>
        <v>162</v>
      </c>
      <c r="M114" s="40">
        <f>ROUNDUP('Дані з ДІСО'!K114/'Коефіцієнти АТО'!$R114,0)</f>
        <v>224</v>
      </c>
      <c r="N114" s="40">
        <f>ROUNDUP('Дані з ДІСО'!L114/'Коефіцієнти АТО'!$R114,0)</f>
        <v>40</v>
      </c>
      <c r="O114" s="59">
        <f>(L114*Параметри!$K$32+M114*Параметри!$L$32+N114*Параметри!$M$32)/18</f>
        <v>692.82222222222231</v>
      </c>
      <c r="P114" s="41">
        <f>IF(H114=0,"",'Дані з ДІСО'!Y114/H114)</f>
        <v>0</v>
      </c>
      <c r="Q114" s="29">
        <f>IF(H114=0,"",(1+0.25*P114)*O114*Параметри!$K$51)</f>
        <v>141903.99369670384</v>
      </c>
      <c r="R114" s="29">
        <f>IF(H114=0,"",Q114*'Коефіцієнти АТО'!T114)</f>
        <v>17737.99921208798</v>
      </c>
      <c r="S114" s="29">
        <f>IF(H114=0,"",H114*(1+0.25*P114)*Параметри!$K$66*Параметри!$K$20/1000)</f>
        <v>0</v>
      </c>
      <c r="T114" s="29">
        <f>IF(H114=0,"",H114*(1+0.25*P114)*'Коефіцієнти АТО'!$S114*Параметри!$K$20/1000)</f>
        <v>23259.110060277573</v>
      </c>
      <c r="U114" s="29">
        <f t="shared" si="12"/>
        <v>182901.10296906938</v>
      </c>
      <c r="V114" s="29">
        <f t="shared" si="13"/>
        <v>182901.10296906938</v>
      </c>
      <c r="W114" s="40">
        <f>ROUNDUP('Дані з ДІСО'!P114/Параметри!$K$24,0)</f>
        <v>3</v>
      </c>
      <c r="X114" s="40">
        <f>ROUNDUP('Дані з ДІСО'!Q114/Параметри!$K$24,0)</f>
        <v>0</v>
      </c>
      <c r="Y114" s="40">
        <f>ROUNDUP('Дані з ДІСО'!R114/Параметри!$K$24,0)</f>
        <v>0</v>
      </c>
      <c r="Z114" s="59">
        <f>(W114*Параметри!$K$33+X114*Параметри!$L$33+Y114*Параметри!$M$33)/18</f>
        <v>6</v>
      </c>
      <c r="AA114" s="41">
        <f>IF(J114=0,0,'Дані з ДІСО'!AA114/J114)</f>
        <v>0</v>
      </c>
      <c r="AB114" s="29">
        <f>(1+0.25*AA114)*Z114*Параметри!$K$51</f>
        <v>1228.921265616</v>
      </c>
      <c r="AC114" s="29">
        <f>AB114*'Коефіцієнти АТО'!U114</f>
        <v>57.759299483951999</v>
      </c>
      <c r="AD114" s="29">
        <f>J114*(1+0.25*AA114)*Параметри!$K$66*Параметри!$K$20/1000</f>
        <v>0</v>
      </c>
      <c r="AE114" s="29">
        <f>(1+0.25*AA114)*J114*'Коефіцієнти АТО'!S114*Параметри!$K$20/1000</f>
        <v>45.96662067248532</v>
      </c>
      <c r="AF114" s="29">
        <f t="shared" si="9"/>
        <v>1332.6471857724373</v>
      </c>
      <c r="AG114" s="29">
        <v>0</v>
      </c>
      <c r="AH114" s="40">
        <v>62</v>
      </c>
      <c r="AI114" s="40">
        <v>0</v>
      </c>
      <c r="AJ114" s="40">
        <f t="shared" si="10"/>
        <v>0</v>
      </c>
      <c r="AK114" s="29">
        <f>(AH114+AI114)*(1+0.25*AJ114)*Параметри!$K$53</f>
        <v>11124.615093152002</v>
      </c>
      <c r="AL114" s="29">
        <f>ROUNDUP(('Дані з ДІСО'!AU114+'Дані з ДІСО'!AW114)/Параметри!$K$28,0)</f>
        <v>8</v>
      </c>
      <c r="AM114" s="64">
        <f>AL114*Параметри!$M$35/18</f>
        <v>10.222222222222221</v>
      </c>
      <c r="AN114" s="29">
        <f>IF(AL114=0,0,'Дані з ДІСО'!AW114/SUM('Дані з ДІСО'!AU114,'Дані з ДІСО'!AW114))</f>
        <v>0</v>
      </c>
      <c r="AO114" s="29">
        <f>(1+0.25*AN114)*AM114*Параметри!$K$51</f>
        <v>2093.717711790222</v>
      </c>
      <c r="AP114" s="40">
        <f>ROUNDUP(('Дані з ДІСО'!AE114+'Дані не з ДІСО'!E114+'Дані не з ДІСО'!G114)/Параметри!$K$69,0)</f>
        <v>0</v>
      </c>
      <c r="AQ114" s="40">
        <f t="shared" si="14"/>
        <v>0</v>
      </c>
      <c r="AR114" s="40">
        <f>IF(AP114=0,0,('Дані з ДІСО'!AH114+'Дані не з ДІСО'!G114)/('Дані з ДІСО'!AE114+'Дані не з ДІСО'!E114+'Дані не з ДІСО'!G114))</f>
        <v>0</v>
      </c>
      <c r="AS114" s="29">
        <f>AQ114*(1+0.25*AR114)*Параметри!$K$51</f>
        <v>0</v>
      </c>
      <c r="AT114" s="40">
        <f>ROUNDUP('Дані з ДІСО'!AF114/Параметри!$K$70,0)</f>
        <v>0</v>
      </c>
      <c r="AU114" s="40">
        <f t="shared" si="15"/>
        <v>0</v>
      </c>
      <c r="AV114" s="40">
        <f>IF(AT114=0,0,'Дані з ДІСО'!AI114/'Дані з ДІСО'!AF114)</f>
        <v>0</v>
      </c>
      <c r="AW114" s="29">
        <f>AU114*(1+0.25*AV114)*Параметри!$K$51</f>
        <v>0</v>
      </c>
      <c r="AX114" s="40">
        <f>ROUNDUP('Дані з ДІСО'!AR114/Параметри!$K$29,0)</f>
        <v>0</v>
      </c>
      <c r="AY114" s="40">
        <f>ROUNDUP('Дані з ДІСО'!AS114/Параметри!$K$29,0)</f>
        <v>0</v>
      </c>
      <c r="AZ114" s="40">
        <f>ROUNDUP('Дані з ДІСО'!AT114/Параметри!$K$29,0)</f>
        <v>0</v>
      </c>
      <c r="BA114" s="64">
        <f>(AX114*Параметри!$K$32+AY114*Параметри!$L$32+AZ114*Параметри!$M$32)/18</f>
        <v>0</v>
      </c>
      <c r="BB114" s="29">
        <f>(BA114*Параметри!$K$51+SUM('Дані з ДІСО'!AR114:AT114)*Параметри!$K$48*Параметри!$K$20/1000)*Параметри!$K$74</f>
        <v>0</v>
      </c>
      <c r="BC114" s="40">
        <f>ROUNDUP(('Дані не з ДІСО'!I114+'Дані не з ДІСО'!K114)/Параметри!$K$26,0)</f>
        <v>0</v>
      </c>
      <c r="BD114" s="29">
        <f>BC114*Параметри!$M$36/18</f>
        <v>0</v>
      </c>
      <c r="BE114" s="40">
        <f>IF(BC114=0,0,'Дані не з ДІСО'!K114/('Дані не з ДІСО'!I114+'Дані не з ДІСО'!K114))</f>
        <v>0</v>
      </c>
      <c r="BF114" s="29">
        <f>(1+0.25*BE114)*BD114*Параметри!$K$51</f>
        <v>0</v>
      </c>
      <c r="BG114" s="40">
        <f>ROUNDUP('Дані не з ДІСО'!M114/Параметри!$K$27,0)</f>
        <v>0</v>
      </c>
      <c r="BH114" s="40">
        <f>BG114*Параметри!$M$37/18</f>
        <v>0</v>
      </c>
      <c r="BI114" s="29">
        <f>BH114*Параметри!$K$51</f>
        <v>0</v>
      </c>
      <c r="BJ114" s="29">
        <f>'Дані не з ДІСО'!N114*Параметри!$K$76</f>
        <v>0</v>
      </c>
      <c r="BK114" s="40">
        <f>ROUNDUP('Дані з ДІСО'!V114/Параметри!$K$25,0)</f>
        <v>0</v>
      </c>
      <c r="BL114" s="40">
        <f>ROUNDUP('Дані з ДІСО'!W114/Параметри!$K$25,0)</f>
        <v>0</v>
      </c>
      <c r="BM114" s="40">
        <f>ROUNDUP('Дані з ДІСО'!X114/Параметри!$K$25,0)</f>
        <v>0</v>
      </c>
      <c r="BN114" s="40">
        <f>(BK114*Параметри!$K$34+BL114*Параметри!$L$34+BM114*Параметри!$M$34)/18</f>
        <v>0</v>
      </c>
      <c r="BO114" s="40">
        <f>IF(K114=0,0,'Дані з ДІСО'!AC114/K114)</f>
        <v>0</v>
      </c>
      <c r="BP114" s="29">
        <f>(1+0.25*BO114)*BN114*Параметри!$K$51</f>
        <v>0</v>
      </c>
      <c r="BQ114" s="29">
        <f>BP114*'Коефіцієнти АТО'!U114</f>
        <v>0</v>
      </c>
      <c r="BR114" s="29">
        <f>K114*(1+0.25*BO114)*Параметри!$K$66*Параметри!$K$20/1000</f>
        <v>0</v>
      </c>
      <c r="BS114" s="29">
        <f>(1+0.25*BO114)*K114*'Коефіцієнти АТО'!S114*Параметри!$K$20/1000</f>
        <v>0</v>
      </c>
      <c r="BT114" s="29">
        <f t="shared" si="16"/>
        <v>0</v>
      </c>
      <c r="BU114" s="40">
        <f>ROUNDUP('Дані з ДІСО'!AG114/Параметри!$K$71,0)</f>
        <v>0</v>
      </c>
      <c r="BV114" s="40">
        <f t="shared" si="17"/>
        <v>0</v>
      </c>
      <c r="BW114" s="40">
        <f>IF('Дані з ДІСО'!AG114=0,0,'Дані з ДІСО'!AJ114/'Дані з ДІСО'!AG114)</f>
        <v>0</v>
      </c>
      <c r="BX114" s="29">
        <f>BV114*(1+0.25*BW114)*Параметри!$K$51</f>
        <v>0</v>
      </c>
      <c r="BY114" s="29">
        <f>ROUND(IF(Параметри!$K$77="No",CC114,CC114*Параметри!$K$78)+AG114,1)</f>
        <v>177706.9</v>
      </c>
      <c r="BZ114" s="29">
        <f>ROUND(IF(Параметри!$K$77="No",BF114,BF114*Параметри!$K$78),1)</f>
        <v>0</v>
      </c>
      <c r="CA114" s="29">
        <f>ROUND(IF(Параметри!$K$77="No",BI114,BI114*Параметри!$K$78),1)</f>
        <v>0</v>
      </c>
      <c r="CB114" s="29">
        <f>ROUND(IF(Параметри!$K$77="No",BJ114,BJ114*Параметри!$K$78),1)</f>
        <v>0</v>
      </c>
      <c r="CC114" s="29">
        <f t="shared" si="11"/>
        <v>197452.08295978405</v>
      </c>
    </row>
    <row r="115" spans="1:81">
      <c r="A115" s="9">
        <v>114</v>
      </c>
      <c r="B115" s="9" t="s">
        <v>3151</v>
      </c>
      <c r="C115" s="9" t="s">
        <v>3151</v>
      </c>
      <c r="D115" s="9" t="s">
        <v>3214</v>
      </c>
      <c r="E115" s="9" t="s">
        <v>29</v>
      </c>
      <c r="F115" s="9" t="s">
        <v>3263</v>
      </c>
      <c r="G115" s="9" t="s">
        <v>254</v>
      </c>
      <c r="H115" s="29">
        <f>SUM('Дані з ДІСО'!J115:L115)</f>
        <v>1530</v>
      </c>
      <c r="I115" s="29">
        <f>SUM('Дані з ДІСО'!G115:I115)</f>
        <v>133</v>
      </c>
      <c r="J115" s="29">
        <f>SUM('Дані з ДІСО'!P115:R115)</f>
        <v>0</v>
      </c>
      <c r="K115" s="29">
        <f>SUM('Дані з ДІСО'!V115:X115)</f>
        <v>0</v>
      </c>
      <c r="L115" s="40">
        <f>ROUNDUP('Дані з ДІСО'!J115/'Коефіцієнти АТО'!$R115,0)</f>
        <v>47</v>
      </c>
      <c r="M115" s="40">
        <f>ROUNDUP('Дані з ДІСО'!K115/'Коефіцієнти АТО'!$R115,0)</f>
        <v>59</v>
      </c>
      <c r="N115" s="40">
        <f>ROUNDUP('Дані з ДІСО'!L115/'Коефіцієнти АТО'!$R115,0)</f>
        <v>13</v>
      </c>
      <c r="O115" s="59">
        <f>(L115*Параметри!$K$32+M115*Параметри!$L$32+N115*Параметри!$M$32)/18</f>
        <v>192.87777777777779</v>
      </c>
      <c r="P115" s="41">
        <f>IF(H115=0,"",'Дані з ДІСО'!Y115/H115)</f>
        <v>0</v>
      </c>
      <c r="Q115" s="29">
        <f>IF(H115=0,"",(1+0.25*P115)*O115*Параметри!$K$51)</f>
        <v>39505.267129311382</v>
      </c>
      <c r="R115" s="29">
        <f>IF(H115=0,"",Q115*'Коефіцієнти АТО'!T115)</f>
        <v>671.58954119829355</v>
      </c>
      <c r="S115" s="29">
        <f>IF(H115=0,"",H115*(1+0.25*P115)*Параметри!$K$66*Параметри!$K$20/1000)</f>
        <v>0</v>
      </c>
      <c r="T115" s="29">
        <f>IF(H115=0,"",H115*(1+0.25*P115)*'Коефіцієнти АТО'!$S115*Параметри!$K$20/1000)</f>
        <v>6989.2103979033573</v>
      </c>
      <c r="U115" s="29">
        <f t="shared" si="12"/>
        <v>47166.067068413031</v>
      </c>
      <c r="V115" s="29">
        <f t="shared" si="13"/>
        <v>47166.067068413031</v>
      </c>
      <c r="W115" s="40">
        <f>ROUNDUP('Дані з ДІСО'!P115/Параметри!$K$24,0)</f>
        <v>0</v>
      </c>
      <c r="X115" s="40">
        <f>ROUNDUP('Дані з ДІСО'!Q115/Параметри!$K$24,0)</f>
        <v>0</v>
      </c>
      <c r="Y115" s="40">
        <f>ROUNDUP('Дані з ДІСО'!R115/Параметри!$K$24,0)</f>
        <v>0</v>
      </c>
      <c r="Z115" s="59">
        <f>(W115*Параметри!$K$33+X115*Параметри!$L$33+Y115*Параметри!$M$33)/18</f>
        <v>0</v>
      </c>
      <c r="AA115" s="41">
        <f>IF(J115=0,0,'Дані з ДІСО'!AA115/J115)</f>
        <v>0</v>
      </c>
      <c r="AB115" s="29">
        <f>(1+0.25*AA115)*Z115*Параметри!$K$51</f>
        <v>0</v>
      </c>
      <c r="AC115" s="29">
        <f>AB115*'Коефіцієнти АТО'!U115</f>
        <v>0</v>
      </c>
      <c r="AD115" s="29">
        <f>J115*(1+0.25*AA115)*Параметри!$K$66*Параметри!$K$20/1000</f>
        <v>0</v>
      </c>
      <c r="AE115" s="29">
        <f>(1+0.25*AA115)*J115*'Коефіцієнти АТО'!S115*Параметри!$K$20/1000</f>
        <v>0</v>
      </c>
      <c r="AF115" s="29">
        <f t="shared" si="9"/>
        <v>0</v>
      </c>
      <c r="AG115" s="29">
        <v>0</v>
      </c>
      <c r="AH115" s="40">
        <v>8</v>
      </c>
      <c r="AI115" s="40">
        <v>0</v>
      </c>
      <c r="AJ115" s="40">
        <f t="shared" si="10"/>
        <v>0</v>
      </c>
      <c r="AK115" s="29">
        <f>(AH115+AI115)*(1+0.25*AJ115)*Параметри!$K$53</f>
        <v>1435.4342055680004</v>
      </c>
      <c r="AL115" s="29">
        <f>ROUNDUP(('Дані з ДІСО'!AU115+'Дані з ДІСО'!AW115)/Параметри!$K$28,0)</f>
        <v>0</v>
      </c>
      <c r="AM115" s="64">
        <f>AL115*Параметри!$M$35/18</f>
        <v>0</v>
      </c>
      <c r="AN115" s="29">
        <f>IF(AL115=0,0,'Дані з ДІСО'!AW115/SUM('Дані з ДІСО'!AU115,'Дані з ДІСО'!AW115))</f>
        <v>0</v>
      </c>
      <c r="AO115" s="29">
        <f>(1+0.25*AN115)*AM115*Параметри!$K$51</f>
        <v>0</v>
      </c>
      <c r="AP115" s="40">
        <f>ROUNDUP(('Дані з ДІСО'!AE115+'Дані не з ДІСО'!E115+'Дані не з ДІСО'!G115)/Параметри!$K$69,0)</f>
        <v>0</v>
      </c>
      <c r="AQ115" s="40">
        <f t="shared" si="14"/>
        <v>0</v>
      </c>
      <c r="AR115" s="40">
        <f>IF(AP115=0,0,('Дані з ДІСО'!AH115+'Дані не з ДІСО'!G115)/('Дані з ДІСО'!AE115+'Дані не з ДІСО'!E115+'Дані не з ДІСО'!G115))</f>
        <v>0</v>
      </c>
      <c r="AS115" s="29">
        <f>AQ115*(1+0.25*AR115)*Параметри!$K$51</f>
        <v>0</v>
      </c>
      <c r="AT115" s="40">
        <f>ROUNDUP('Дані з ДІСО'!AF115/Параметри!$K$70,0)</f>
        <v>0</v>
      </c>
      <c r="AU115" s="40">
        <f t="shared" si="15"/>
        <v>0</v>
      </c>
      <c r="AV115" s="40">
        <f>IF(AT115=0,0,'Дані з ДІСО'!AI115/'Дані з ДІСО'!AF115)</f>
        <v>0</v>
      </c>
      <c r="AW115" s="29">
        <f>AU115*(1+0.25*AV115)*Параметри!$K$51</f>
        <v>0</v>
      </c>
      <c r="AX115" s="40">
        <f>ROUNDUP('Дані з ДІСО'!AR115/Параметри!$K$29,0)</f>
        <v>0</v>
      </c>
      <c r="AY115" s="40">
        <f>ROUNDUP('Дані з ДІСО'!AS115/Параметри!$K$29,0)</f>
        <v>0</v>
      </c>
      <c r="AZ115" s="40">
        <f>ROUNDUP('Дані з ДІСО'!AT115/Параметри!$K$29,0)</f>
        <v>0</v>
      </c>
      <c r="BA115" s="64">
        <f>(AX115*Параметри!$K$32+AY115*Параметри!$L$32+AZ115*Параметри!$M$32)/18</f>
        <v>0</v>
      </c>
      <c r="BB115" s="29">
        <f>(BA115*Параметри!$K$51+SUM('Дані з ДІСО'!AR115:AT115)*Параметри!$K$48*Параметри!$K$20/1000)*Параметри!$K$74</f>
        <v>0</v>
      </c>
      <c r="BC115" s="40">
        <f>ROUNDUP(('Дані не з ДІСО'!I115+'Дані не з ДІСО'!K115)/Параметри!$K$26,0)</f>
        <v>0</v>
      </c>
      <c r="BD115" s="29">
        <f>BC115*Параметри!$M$36/18</f>
        <v>0</v>
      </c>
      <c r="BE115" s="40">
        <f>IF(BC115=0,0,'Дані не з ДІСО'!K115/('Дані не з ДІСО'!I115+'Дані не з ДІСО'!K115))</f>
        <v>0</v>
      </c>
      <c r="BF115" s="29">
        <f>(1+0.25*BE115)*BD115*Параметри!$K$51</f>
        <v>0</v>
      </c>
      <c r="BG115" s="40">
        <f>ROUNDUP('Дані не з ДІСО'!M115/Параметри!$K$27,0)</f>
        <v>0</v>
      </c>
      <c r="BH115" s="40">
        <f>BG115*Параметри!$M$37/18</f>
        <v>0</v>
      </c>
      <c r="BI115" s="29">
        <f>BH115*Параметри!$K$51</f>
        <v>0</v>
      </c>
      <c r="BJ115" s="29">
        <f>'Дані не з ДІСО'!N115*Параметри!$K$76</f>
        <v>0</v>
      </c>
      <c r="BK115" s="40">
        <f>ROUNDUP('Дані з ДІСО'!V115/Параметри!$K$25,0)</f>
        <v>0</v>
      </c>
      <c r="BL115" s="40">
        <f>ROUNDUP('Дані з ДІСО'!W115/Параметри!$K$25,0)</f>
        <v>0</v>
      </c>
      <c r="BM115" s="40">
        <f>ROUNDUP('Дані з ДІСО'!X115/Параметри!$K$25,0)</f>
        <v>0</v>
      </c>
      <c r="BN115" s="40">
        <f>(BK115*Параметри!$K$34+BL115*Параметри!$L$34+BM115*Параметри!$M$34)/18</f>
        <v>0</v>
      </c>
      <c r="BO115" s="40">
        <f>IF(K115=0,0,'Дані з ДІСО'!AC115/K115)</f>
        <v>0</v>
      </c>
      <c r="BP115" s="29">
        <f>(1+0.25*BO115)*BN115*Параметри!$K$51</f>
        <v>0</v>
      </c>
      <c r="BQ115" s="29">
        <f>BP115*'Коефіцієнти АТО'!U115</f>
        <v>0</v>
      </c>
      <c r="BR115" s="29">
        <f>K115*(1+0.25*BO115)*Параметри!$K$66*Параметри!$K$20/1000</f>
        <v>0</v>
      </c>
      <c r="BS115" s="29">
        <f>(1+0.25*BO115)*K115*'Коефіцієнти АТО'!S115*Параметри!$K$20/1000</f>
        <v>0</v>
      </c>
      <c r="BT115" s="29">
        <f t="shared" si="16"/>
        <v>0</v>
      </c>
      <c r="BU115" s="40">
        <f>ROUNDUP('Дані з ДІСО'!AG115/Параметри!$K$71,0)</f>
        <v>0</v>
      </c>
      <c r="BV115" s="40">
        <f t="shared" si="17"/>
        <v>0</v>
      </c>
      <c r="BW115" s="40">
        <f>IF('Дані з ДІСО'!AG115=0,0,'Дані з ДІСО'!AJ115/'Дані з ДІСО'!AG115)</f>
        <v>0</v>
      </c>
      <c r="BX115" s="29">
        <f>BV115*(1+0.25*BW115)*Параметри!$K$51</f>
        <v>0</v>
      </c>
      <c r="BY115" s="29">
        <f>ROUND(IF(Параметри!$K$77="No",CC115,CC115*Параметри!$K$78)+AG115,1)</f>
        <v>43741.4</v>
      </c>
      <c r="BZ115" s="29">
        <f>ROUND(IF(Параметри!$K$77="No",BF115,BF115*Параметри!$K$78),1)</f>
        <v>0</v>
      </c>
      <c r="CA115" s="29">
        <f>ROUND(IF(Параметри!$K$77="No",BI115,BI115*Параметри!$K$78),1)</f>
        <v>0</v>
      </c>
      <c r="CB115" s="29">
        <f>ROUND(IF(Параметри!$K$77="No",BJ115,BJ115*Параметри!$K$78),1)</f>
        <v>0</v>
      </c>
      <c r="CC115" s="29">
        <f t="shared" si="11"/>
        <v>48601.501273981034</v>
      </c>
    </row>
    <row r="116" spans="1:81">
      <c r="A116" s="9">
        <v>115</v>
      </c>
      <c r="B116" s="9" t="s">
        <v>3151</v>
      </c>
      <c r="C116" s="9" t="s">
        <v>3151</v>
      </c>
      <c r="D116" s="9" t="s">
        <v>3214</v>
      </c>
      <c r="E116" s="9" t="s">
        <v>29</v>
      </c>
      <c r="F116" s="9" t="s">
        <v>3264</v>
      </c>
      <c r="G116" s="9" t="s">
        <v>256</v>
      </c>
      <c r="H116" s="29">
        <f>SUM('Дані з ДІСО'!J116:L116)</f>
        <v>3933</v>
      </c>
      <c r="I116" s="29">
        <f>SUM('Дані з ДІСО'!G116:I116)</f>
        <v>216</v>
      </c>
      <c r="J116" s="29">
        <f>SUM('Дані з ДІСО'!P116:R116)</f>
        <v>0</v>
      </c>
      <c r="K116" s="29">
        <f>SUM('Дані з ДІСО'!V116:X116)</f>
        <v>0</v>
      </c>
      <c r="L116" s="40">
        <f>ROUNDUP('Дані з ДІСО'!J116/'Коефіцієнти АТО'!$R116,0)</f>
        <v>96</v>
      </c>
      <c r="M116" s="40">
        <f>ROUNDUP('Дані з ДІСО'!K116/'Коефіцієнти АТО'!$R116,0)</f>
        <v>133</v>
      </c>
      <c r="N116" s="40">
        <f>ROUNDUP('Дані з ДІСО'!L116/'Коефіцієнти АТО'!$R116,0)</f>
        <v>43</v>
      </c>
      <c r="O116" s="59">
        <f>(L116*Параметри!$K$32+M116*Параметри!$L$32+N116*Параметри!$M$32)/18</f>
        <v>449.0888888888889</v>
      </c>
      <c r="P116" s="41">
        <f>IF(H116=0,"",'Дані з ДІСО'!Y116/H116)</f>
        <v>0</v>
      </c>
      <c r="Q116" s="29">
        <f>IF(H116=0,"",(1+0.25*P116)*O116*Параметри!$K$51)</f>
        <v>91982.480951236095</v>
      </c>
      <c r="R116" s="29">
        <f>IF(H116=0,"",Q116*'Коефіцієнти АТО'!T116)</f>
        <v>1563.7021761710137</v>
      </c>
      <c r="S116" s="29">
        <f>IF(H116=0,"",H116*(1+0.25*P116)*Параметри!$K$66*Параметри!$K$20/1000)</f>
        <v>0</v>
      </c>
      <c r="T116" s="29">
        <f>IF(H116=0,"",H116*(1+0.25*P116)*'Коефіцієнти АТО'!$S116*Параметри!$K$20/1000)</f>
        <v>16094.883895465933</v>
      </c>
      <c r="U116" s="29">
        <f t="shared" si="12"/>
        <v>109641.06702287305</v>
      </c>
      <c r="V116" s="29">
        <f t="shared" si="13"/>
        <v>109641.06702287305</v>
      </c>
      <c r="W116" s="40">
        <f>ROUNDUP('Дані з ДІСО'!P116/Параметри!$K$24,0)</f>
        <v>0</v>
      </c>
      <c r="X116" s="40">
        <f>ROUNDUP('Дані з ДІСО'!Q116/Параметри!$K$24,0)</f>
        <v>0</v>
      </c>
      <c r="Y116" s="40">
        <f>ROUNDUP('Дані з ДІСО'!R116/Параметри!$K$24,0)</f>
        <v>0</v>
      </c>
      <c r="Z116" s="59">
        <f>(W116*Параметри!$K$33+X116*Параметри!$L$33+Y116*Параметри!$M$33)/18</f>
        <v>0</v>
      </c>
      <c r="AA116" s="41">
        <f>IF(J116=0,0,'Дані з ДІСО'!AA116/J116)</f>
        <v>0</v>
      </c>
      <c r="AB116" s="29">
        <f>(1+0.25*AA116)*Z116*Параметри!$K$51</f>
        <v>0</v>
      </c>
      <c r="AC116" s="29">
        <f>AB116*'Коефіцієнти АТО'!U116</f>
        <v>0</v>
      </c>
      <c r="AD116" s="29">
        <f>J116*(1+0.25*AA116)*Параметри!$K$66*Параметри!$K$20/1000</f>
        <v>0</v>
      </c>
      <c r="AE116" s="29">
        <f>(1+0.25*AA116)*J116*'Коефіцієнти АТО'!S116*Параметри!$K$20/1000</f>
        <v>0</v>
      </c>
      <c r="AF116" s="29">
        <f t="shared" si="9"/>
        <v>0</v>
      </c>
      <c r="AG116" s="29">
        <v>0</v>
      </c>
      <c r="AH116" s="40">
        <v>51</v>
      </c>
      <c r="AI116" s="40">
        <v>0</v>
      </c>
      <c r="AJ116" s="40">
        <f t="shared" si="10"/>
        <v>0</v>
      </c>
      <c r="AK116" s="29">
        <f>(AH116+AI116)*(1+0.25*AJ116)*Параметри!$K$53</f>
        <v>9150.8930604960024</v>
      </c>
      <c r="AL116" s="29">
        <f>ROUNDUP(('Дані з ДІСО'!AU116+'Дані з ДІСО'!AW116)/Параметри!$K$28,0)</f>
        <v>0</v>
      </c>
      <c r="AM116" s="64">
        <f>AL116*Параметри!$M$35/18</f>
        <v>0</v>
      </c>
      <c r="AN116" s="29">
        <f>IF(AL116=0,0,'Дані з ДІСО'!AW116/SUM('Дані з ДІСО'!AU116,'Дані з ДІСО'!AW116))</f>
        <v>0</v>
      </c>
      <c r="AO116" s="29">
        <f>(1+0.25*AN116)*AM116*Параметри!$K$51</f>
        <v>0</v>
      </c>
      <c r="AP116" s="40">
        <f>ROUNDUP(('Дані з ДІСО'!AE116+'Дані не з ДІСО'!E116+'Дані не з ДІСО'!G116)/Параметри!$K$69,0)</f>
        <v>41</v>
      </c>
      <c r="AQ116" s="40">
        <f t="shared" si="14"/>
        <v>82</v>
      </c>
      <c r="AR116" s="40">
        <f>IF(AP116=0,0,('Дані з ДІСО'!AH116+'Дані не з ДІСО'!G116)/('Дані з ДІСО'!AE116+'Дані не з ДІСО'!E116+'Дані не з ДІСО'!G116))</f>
        <v>0</v>
      </c>
      <c r="AS116" s="29">
        <f>AQ116*(1+0.25*AR116)*Параметри!$K$51</f>
        <v>16795.257296751999</v>
      </c>
      <c r="AT116" s="40">
        <f>ROUNDUP('Дані з ДІСО'!AF116/Параметри!$K$70,0)</f>
        <v>0</v>
      </c>
      <c r="AU116" s="40">
        <f t="shared" si="15"/>
        <v>0</v>
      </c>
      <c r="AV116" s="40">
        <f>IF(AT116=0,0,'Дані з ДІСО'!AI116/'Дані з ДІСО'!AF116)</f>
        <v>0</v>
      </c>
      <c r="AW116" s="29">
        <f>AU116*(1+0.25*AV116)*Параметри!$K$51</f>
        <v>0</v>
      </c>
      <c r="AX116" s="40">
        <f>ROUNDUP('Дані з ДІСО'!AR116/Параметри!$K$29,0)</f>
        <v>0</v>
      </c>
      <c r="AY116" s="40">
        <f>ROUNDUP('Дані з ДІСО'!AS116/Параметри!$K$29,0)</f>
        <v>0</v>
      </c>
      <c r="AZ116" s="40">
        <f>ROUNDUP('Дані з ДІСО'!AT116/Параметри!$K$29,0)</f>
        <v>0</v>
      </c>
      <c r="BA116" s="64">
        <f>(AX116*Параметри!$K$32+AY116*Параметри!$L$32+AZ116*Параметри!$M$32)/18</f>
        <v>0</v>
      </c>
      <c r="BB116" s="29">
        <f>(BA116*Параметри!$K$51+SUM('Дані з ДІСО'!AR116:AT116)*Параметри!$K$48*Параметри!$K$20/1000)*Параметри!$K$74</f>
        <v>0</v>
      </c>
      <c r="BC116" s="40">
        <f>ROUNDUP(('Дані не з ДІСО'!I116+'Дані не з ДІСО'!K116)/Параметри!$K$26,0)</f>
        <v>0</v>
      </c>
      <c r="BD116" s="29">
        <f>BC116*Параметри!$M$36/18</f>
        <v>0</v>
      </c>
      <c r="BE116" s="40">
        <f>IF(BC116=0,0,'Дані не з ДІСО'!K116/('Дані не з ДІСО'!I116+'Дані не з ДІСО'!K116))</f>
        <v>0</v>
      </c>
      <c r="BF116" s="29">
        <f>(1+0.25*BE116)*BD116*Параметри!$K$51</f>
        <v>0</v>
      </c>
      <c r="BG116" s="40">
        <f>ROUNDUP('Дані не з ДІСО'!M116/Параметри!$K$27,0)</f>
        <v>0</v>
      </c>
      <c r="BH116" s="40">
        <f>BG116*Параметри!$M$37/18</f>
        <v>0</v>
      </c>
      <c r="BI116" s="29">
        <f>BH116*Параметри!$K$51</f>
        <v>0</v>
      </c>
      <c r="BJ116" s="29">
        <f>'Дані не з ДІСО'!N116*Параметри!$K$76</f>
        <v>0</v>
      </c>
      <c r="BK116" s="40">
        <f>ROUNDUP('Дані з ДІСО'!V116/Параметри!$K$25,0)</f>
        <v>0</v>
      </c>
      <c r="BL116" s="40">
        <f>ROUNDUP('Дані з ДІСО'!W116/Параметри!$K$25,0)</f>
        <v>0</v>
      </c>
      <c r="BM116" s="40">
        <f>ROUNDUP('Дані з ДІСО'!X116/Параметри!$K$25,0)</f>
        <v>0</v>
      </c>
      <c r="BN116" s="40">
        <f>(BK116*Параметри!$K$34+BL116*Параметри!$L$34+BM116*Параметри!$M$34)/18</f>
        <v>0</v>
      </c>
      <c r="BO116" s="40">
        <f>IF(K116=0,0,'Дані з ДІСО'!AC116/K116)</f>
        <v>0</v>
      </c>
      <c r="BP116" s="29">
        <f>(1+0.25*BO116)*BN116*Параметри!$K$51</f>
        <v>0</v>
      </c>
      <c r="BQ116" s="29">
        <f>BP116*'Коефіцієнти АТО'!U116</f>
        <v>0</v>
      </c>
      <c r="BR116" s="29">
        <f>K116*(1+0.25*BO116)*Параметри!$K$66*Параметри!$K$20/1000</f>
        <v>0</v>
      </c>
      <c r="BS116" s="29">
        <f>(1+0.25*BO116)*K116*'Коефіцієнти АТО'!S116*Параметри!$K$20/1000</f>
        <v>0</v>
      </c>
      <c r="BT116" s="29">
        <f t="shared" si="16"/>
        <v>0</v>
      </c>
      <c r="BU116" s="40">
        <f>ROUNDUP('Дані з ДІСО'!AG116/Параметри!$K$71,0)</f>
        <v>0</v>
      </c>
      <c r="BV116" s="40">
        <f t="shared" si="17"/>
        <v>0</v>
      </c>
      <c r="BW116" s="40">
        <f>IF('Дані з ДІСО'!AG116=0,0,'Дані з ДІСО'!AJ116/'Дані з ДІСО'!AG116)</f>
        <v>0</v>
      </c>
      <c r="BX116" s="29">
        <f>BV116*(1+0.25*BW116)*Параметри!$K$51</f>
        <v>0</v>
      </c>
      <c r="BY116" s="29">
        <f>ROUND(IF(Параметри!$K$77="No",CC116,CC116*Параметри!$K$78)+AG116,1)</f>
        <v>122028.5</v>
      </c>
      <c r="BZ116" s="29">
        <f>ROUND(IF(Параметри!$K$77="No",BF116,BF116*Параметри!$K$78),1)</f>
        <v>0</v>
      </c>
      <c r="CA116" s="29">
        <f>ROUND(IF(Параметри!$K$77="No",BI116,BI116*Параметри!$K$78),1)</f>
        <v>0</v>
      </c>
      <c r="CB116" s="29">
        <f>ROUND(IF(Параметри!$K$77="No",BJ116,BJ116*Параметри!$K$78),1)</f>
        <v>0</v>
      </c>
      <c r="CC116" s="29">
        <f t="shared" si="11"/>
        <v>135587.21738012106</v>
      </c>
    </row>
    <row r="117" spans="1:81">
      <c r="A117" s="9">
        <v>116</v>
      </c>
      <c r="B117" s="9" t="s">
        <v>3176</v>
      </c>
      <c r="C117" s="9" t="s">
        <v>3146</v>
      </c>
      <c r="D117" s="9" t="s">
        <v>3214</v>
      </c>
      <c r="E117" s="9" t="s">
        <v>78</v>
      </c>
      <c r="F117" s="9" t="s">
        <v>3265</v>
      </c>
      <c r="G117" s="9" t="s">
        <v>258</v>
      </c>
      <c r="H117" s="29">
        <f>SUM('Дані з ДІСО'!J117:L117)</f>
        <v>6064</v>
      </c>
      <c r="I117" s="29">
        <f>SUM('Дані з ДІСО'!G117:I117)</f>
        <v>206</v>
      </c>
      <c r="J117" s="29">
        <f>SUM('Дані з ДІСО'!P117:R117)</f>
        <v>0</v>
      </c>
      <c r="K117" s="29">
        <f>SUM('Дані з ДІСО'!V117:X117)</f>
        <v>0</v>
      </c>
      <c r="L117" s="40">
        <f>ROUNDUP('Дані з ДІСО'!J117/'Коефіцієнти АТО'!$R117,0)</f>
        <v>93</v>
      </c>
      <c r="M117" s="40">
        <f>ROUNDUP('Дані з ДІСО'!K117/'Коефіцієнти АТО'!$R117,0)</f>
        <v>118</v>
      </c>
      <c r="N117" s="40">
        <f>ROUNDUP('Дані з ДІСО'!L117/'Коефіцієнти АТО'!$R117,0)</f>
        <v>24</v>
      </c>
      <c r="O117" s="59">
        <f>(L117*Параметри!$K$32+M117*Параметри!$L$32+N117*Параметри!$M$32)/18</f>
        <v>380.53333333333336</v>
      </c>
      <c r="P117" s="41">
        <f>IF(H117=0,"",'Дані з ДІСО'!Y117/H117)</f>
        <v>0</v>
      </c>
      <c r="Q117" s="29">
        <f>IF(H117=0,"",(1+0.25*P117)*O117*Параметри!$K$51)</f>
        <v>77940.917601512541</v>
      </c>
      <c r="R117" s="29">
        <f>IF(H117=0,"",Q117*'Коефіцієнти АТО'!T117)</f>
        <v>9742.6147001890677</v>
      </c>
      <c r="S117" s="29">
        <f>IF(H117=0,"",H117*(1+0.25*P117)*Параметри!$K$66*Параметри!$K$20/1000)</f>
        <v>0</v>
      </c>
      <c r="T117" s="29">
        <f>IF(H117=0,"",H117*(1+0.25*P117)*'Коефіцієнти АТО'!$S117*Параметри!$K$20/1000)</f>
        <v>13273.408940854808</v>
      </c>
      <c r="U117" s="29">
        <f t="shared" si="12"/>
        <v>100956.94124255641</v>
      </c>
      <c r="V117" s="29">
        <f t="shared" si="13"/>
        <v>100956.94124255641</v>
      </c>
      <c r="W117" s="40">
        <f>ROUNDUP('Дані з ДІСО'!P117/Параметри!$K$24,0)</f>
        <v>0</v>
      </c>
      <c r="X117" s="40">
        <f>ROUNDUP('Дані з ДІСО'!Q117/Параметри!$K$24,0)</f>
        <v>0</v>
      </c>
      <c r="Y117" s="40">
        <f>ROUNDUP('Дані з ДІСО'!R117/Параметри!$K$24,0)</f>
        <v>0</v>
      </c>
      <c r="Z117" s="59">
        <f>(W117*Параметри!$K$33+X117*Параметри!$L$33+Y117*Параметри!$M$33)/18</f>
        <v>0</v>
      </c>
      <c r="AA117" s="41">
        <f>IF(J117=0,0,'Дані з ДІСО'!AA117/J117)</f>
        <v>0</v>
      </c>
      <c r="AB117" s="29">
        <f>(1+0.25*AA117)*Z117*Параметри!$K$51</f>
        <v>0</v>
      </c>
      <c r="AC117" s="29">
        <f>AB117*'Коефіцієнти АТО'!U117</f>
        <v>0</v>
      </c>
      <c r="AD117" s="29">
        <f>J117*(1+0.25*AA117)*Параметри!$K$66*Параметри!$K$20/1000</f>
        <v>0</v>
      </c>
      <c r="AE117" s="29">
        <f>(1+0.25*AA117)*J117*'Коефіцієнти АТО'!S117*Параметри!$K$20/1000</f>
        <v>0</v>
      </c>
      <c r="AF117" s="29">
        <f t="shared" si="9"/>
        <v>0</v>
      </c>
      <c r="AG117" s="29">
        <v>0</v>
      </c>
      <c r="AH117" s="40">
        <v>29</v>
      </c>
      <c r="AI117" s="40">
        <v>0</v>
      </c>
      <c r="AJ117" s="40">
        <f t="shared" si="10"/>
        <v>0</v>
      </c>
      <c r="AK117" s="29">
        <f>(AH117+AI117)*(1+0.25*AJ117)*Параметри!$K$53</f>
        <v>5203.4489951840014</v>
      </c>
      <c r="AL117" s="29">
        <f>ROUNDUP(('Дані з ДІСО'!AU117+'Дані з ДІСО'!AW117)/Параметри!$K$28,0)</f>
        <v>1</v>
      </c>
      <c r="AM117" s="64">
        <f>AL117*Параметри!$M$35/18</f>
        <v>1.2777777777777777</v>
      </c>
      <c r="AN117" s="29">
        <f>IF(AL117=0,0,'Дані з ДІСО'!AW117/SUM('Дані з ДІСО'!AU117,'Дані з ДІСО'!AW117))</f>
        <v>0</v>
      </c>
      <c r="AO117" s="29">
        <f>(1+0.25*AN117)*AM117*Параметри!$K$51</f>
        <v>261.71471397377775</v>
      </c>
      <c r="AP117" s="40">
        <f>ROUNDUP(('Дані з ДІСО'!AE117+'Дані не з ДІСО'!E117+'Дані не з ДІСО'!G117)/Параметри!$K$69,0)</f>
        <v>0</v>
      </c>
      <c r="AQ117" s="40">
        <f t="shared" si="14"/>
        <v>0</v>
      </c>
      <c r="AR117" s="40">
        <f>IF(AP117=0,0,('Дані з ДІСО'!AH117+'Дані не з ДІСО'!G117)/('Дані з ДІСО'!AE117+'Дані не з ДІСО'!E117+'Дані не з ДІСО'!G117))</f>
        <v>0</v>
      </c>
      <c r="AS117" s="29">
        <f>AQ117*(1+0.25*AR117)*Параметри!$K$51</f>
        <v>0</v>
      </c>
      <c r="AT117" s="40">
        <f>ROUNDUP('Дані з ДІСО'!AF117/Параметри!$K$70,0)</f>
        <v>0</v>
      </c>
      <c r="AU117" s="40">
        <f t="shared" si="15"/>
        <v>0</v>
      </c>
      <c r="AV117" s="40">
        <f>IF(AT117=0,0,'Дані з ДІСО'!AI117/'Дані з ДІСО'!AF117)</f>
        <v>0</v>
      </c>
      <c r="AW117" s="29">
        <f>AU117*(1+0.25*AV117)*Параметри!$K$51</f>
        <v>0</v>
      </c>
      <c r="AX117" s="40">
        <f>ROUNDUP('Дані з ДІСО'!AR117/Параметри!$K$29,0)</f>
        <v>0</v>
      </c>
      <c r="AY117" s="40">
        <f>ROUNDUP('Дані з ДІСО'!AS117/Параметри!$K$29,0)</f>
        <v>0</v>
      </c>
      <c r="AZ117" s="40">
        <f>ROUNDUP('Дані з ДІСО'!AT117/Параметри!$K$29,0)</f>
        <v>0</v>
      </c>
      <c r="BA117" s="64">
        <f>(AX117*Параметри!$K$32+AY117*Параметри!$L$32+AZ117*Параметри!$M$32)/18</f>
        <v>0</v>
      </c>
      <c r="BB117" s="29">
        <f>(BA117*Параметри!$K$51+SUM('Дані з ДІСО'!AR117:AT117)*Параметри!$K$48*Параметри!$K$20/1000)*Параметри!$K$74</f>
        <v>0</v>
      </c>
      <c r="BC117" s="40">
        <f>ROUNDUP(('Дані не з ДІСО'!I117+'Дані не з ДІСО'!K117)/Параметри!$K$26,0)</f>
        <v>0</v>
      </c>
      <c r="BD117" s="29">
        <f>BC117*Параметри!$M$36/18</f>
        <v>0</v>
      </c>
      <c r="BE117" s="40">
        <f>IF(BC117=0,0,'Дані не з ДІСО'!K117/('Дані не з ДІСО'!I117+'Дані не з ДІСО'!K117))</f>
        <v>0</v>
      </c>
      <c r="BF117" s="29">
        <f>(1+0.25*BE117)*BD117*Параметри!$K$51</f>
        <v>0</v>
      </c>
      <c r="BG117" s="40">
        <f>ROUNDUP('Дані не з ДІСО'!M117/Параметри!$K$27,0)</f>
        <v>0</v>
      </c>
      <c r="BH117" s="40">
        <f>BG117*Параметри!$M$37/18</f>
        <v>0</v>
      </c>
      <c r="BI117" s="29">
        <f>BH117*Параметри!$K$51</f>
        <v>0</v>
      </c>
      <c r="BJ117" s="29">
        <f>'Дані не з ДІСО'!N117*Параметри!$K$76</f>
        <v>0</v>
      </c>
      <c r="BK117" s="40">
        <f>ROUNDUP('Дані з ДІСО'!V117/Параметри!$K$25,0)</f>
        <v>0</v>
      </c>
      <c r="BL117" s="40">
        <f>ROUNDUP('Дані з ДІСО'!W117/Параметри!$K$25,0)</f>
        <v>0</v>
      </c>
      <c r="BM117" s="40">
        <f>ROUNDUP('Дані з ДІСО'!X117/Параметри!$K$25,0)</f>
        <v>0</v>
      </c>
      <c r="BN117" s="40">
        <f>(BK117*Параметри!$K$34+BL117*Параметри!$L$34+BM117*Параметри!$M$34)/18</f>
        <v>0</v>
      </c>
      <c r="BO117" s="40">
        <f>IF(K117=0,0,'Дані з ДІСО'!AC117/K117)</f>
        <v>0</v>
      </c>
      <c r="BP117" s="29">
        <f>(1+0.25*BO117)*BN117*Параметри!$K$51</f>
        <v>0</v>
      </c>
      <c r="BQ117" s="29">
        <f>BP117*'Коефіцієнти АТО'!U117</f>
        <v>0</v>
      </c>
      <c r="BR117" s="29">
        <f>K117*(1+0.25*BO117)*Параметри!$K$66*Параметри!$K$20/1000</f>
        <v>0</v>
      </c>
      <c r="BS117" s="29">
        <f>(1+0.25*BO117)*K117*'Коефіцієнти АТО'!S117*Параметри!$K$20/1000</f>
        <v>0</v>
      </c>
      <c r="BT117" s="29">
        <f t="shared" si="16"/>
        <v>0</v>
      </c>
      <c r="BU117" s="40">
        <f>ROUNDUP('Дані з ДІСО'!AG117/Параметри!$K$71,0)</f>
        <v>0</v>
      </c>
      <c r="BV117" s="40">
        <f t="shared" si="17"/>
        <v>0</v>
      </c>
      <c r="BW117" s="40">
        <f>IF('Дані з ДІСО'!AG117=0,0,'Дані з ДІСО'!AJ117/'Дані з ДІСО'!AG117)</f>
        <v>0</v>
      </c>
      <c r="BX117" s="29">
        <f>BV117*(1+0.25*BW117)*Параметри!$K$51</f>
        <v>0</v>
      </c>
      <c r="BY117" s="29">
        <f>ROUND(IF(Параметри!$K$77="No",CC117,CC117*Параметри!$K$78)+AG117,1)</f>
        <v>95779.9</v>
      </c>
      <c r="BZ117" s="29">
        <f>ROUND(IF(Параметри!$K$77="No",BF117,BF117*Параметри!$K$78),1)</f>
        <v>0</v>
      </c>
      <c r="CA117" s="29">
        <f>ROUND(IF(Параметри!$K$77="No",BI117,BI117*Параметри!$K$78),1)</f>
        <v>0</v>
      </c>
      <c r="CB117" s="29">
        <f>ROUND(IF(Параметри!$K$77="No",BJ117,BJ117*Параметри!$K$78),1)</f>
        <v>0</v>
      </c>
      <c r="CC117" s="29">
        <f t="shared" si="11"/>
        <v>106422.10495171419</v>
      </c>
    </row>
    <row r="118" spans="1:81">
      <c r="A118" s="9">
        <v>117</v>
      </c>
      <c r="B118" s="9" t="s">
        <v>3151</v>
      </c>
      <c r="C118" s="9" t="s">
        <v>3151</v>
      </c>
      <c r="D118" s="9" t="s">
        <v>3214</v>
      </c>
      <c r="E118" s="9" t="s">
        <v>29</v>
      </c>
      <c r="F118" s="9" t="s">
        <v>3266</v>
      </c>
      <c r="G118" s="9" t="s">
        <v>260</v>
      </c>
      <c r="H118" s="29">
        <f>SUM('Дані з ДІСО'!J118:L118)</f>
        <v>1515</v>
      </c>
      <c r="I118" s="29">
        <f>SUM('Дані з ДІСО'!G118:I118)</f>
        <v>98</v>
      </c>
      <c r="J118" s="29">
        <f>SUM('Дані з ДІСО'!P118:R118)</f>
        <v>0</v>
      </c>
      <c r="K118" s="29">
        <f>SUM('Дані з ДІСО'!V118:X118)</f>
        <v>0</v>
      </c>
      <c r="L118" s="40">
        <f>ROUNDUP('Дані з ДІСО'!J118/'Коефіцієнти АТО'!$R118,0)</f>
        <v>38</v>
      </c>
      <c r="M118" s="40">
        <f>ROUNDUP('Дані з ДІСО'!K118/'Коефіцієнти АТО'!$R118,0)</f>
        <v>51</v>
      </c>
      <c r="N118" s="40">
        <f>ROUNDUP('Дані з ДІСО'!L118/'Коефіцієнти АТО'!$R118,0)</f>
        <v>14</v>
      </c>
      <c r="O118" s="59">
        <f>(L118*Параметри!$K$32+M118*Параметри!$L$32+N118*Параметри!$M$32)/18</f>
        <v>168.81666666666666</v>
      </c>
      <c r="P118" s="41">
        <f>IF(H118=0,"",'Дані з ДІСО'!Y118/H118)</f>
        <v>0</v>
      </c>
      <c r="Q118" s="29">
        <f>IF(H118=0,"",(1+0.25*P118)*O118*Параметри!$K$51)</f>
        <v>34577.065276179062</v>
      </c>
      <c r="R118" s="29">
        <f>IF(H118=0,"",Q118*'Коефіцієнти АТО'!T118)</f>
        <v>587.81010969504405</v>
      </c>
      <c r="S118" s="29">
        <f>IF(H118=0,"",H118*(1+0.25*P118)*Параметри!$K$66*Параметри!$K$20/1000)</f>
        <v>0</v>
      </c>
      <c r="T118" s="29">
        <f>IF(H118=0,"",H118*(1+0.25*P118)*'Коефіцієнти АТО'!$S118*Параметри!$K$20/1000)</f>
        <v>6920.6887273356779</v>
      </c>
      <c r="U118" s="29">
        <f t="shared" si="12"/>
        <v>42085.564113209781</v>
      </c>
      <c r="V118" s="29">
        <f t="shared" si="13"/>
        <v>42085.564113209781</v>
      </c>
      <c r="W118" s="40">
        <f>ROUNDUP('Дані з ДІСО'!P118/Параметри!$K$24,0)</f>
        <v>0</v>
      </c>
      <c r="X118" s="40">
        <f>ROUNDUP('Дані з ДІСО'!Q118/Параметри!$K$24,0)</f>
        <v>0</v>
      </c>
      <c r="Y118" s="40">
        <f>ROUNDUP('Дані з ДІСО'!R118/Параметри!$K$24,0)</f>
        <v>0</v>
      </c>
      <c r="Z118" s="59">
        <f>(W118*Параметри!$K$33+X118*Параметри!$L$33+Y118*Параметри!$M$33)/18</f>
        <v>0</v>
      </c>
      <c r="AA118" s="41">
        <f>IF(J118=0,0,'Дані з ДІСО'!AA118/J118)</f>
        <v>0</v>
      </c>
      <c r="AB118" s="29">
        <f>(1+0.25*AA118)*Z118*Параметри!$K$51</f>
        <v>0</v>
      </c>
      <c r="AC118" s="29">
        <f>AB118*'Коефіцієнти АТО'!U118</f>
        <v>0</v>
      </c>
      <c r="AD118" s="29">
        <f>J118*(1+0.25*AA118)*Параметри!$K$66*Параметри!$K$20/1000</f>
        <v>0</v>
      </c>
      <c r="AE118" s="29">
        <f>(1+0.25*AA118)*J118*'Коефіцієнти АТО'!S118*Параметри!$K$20/1000</f>
        <v>0</v>
      </c>
      <c r="AF118" s="29">
        <f t="shared" si="9"/>
        <v>0</v>
      </c>
      <c r="AG118" s="29">
        <v>0</v>
      </c>
      <c r="AH118" s="40">
        <v>13</v>
      </c>
      <c r="AI118" s="40">
        <v>0</v>
      </c>
      <c r="AJ118" s="40">
        <f t="shared" si="10"/>
        <v>0</v>
      </c>
      <c r="AK118" s="29">
        <f>(AH118+AI118)*(1+0.25*AJ118)*Параметри!$K$53</f>
        <v>2332.5805840480007</v>
      </c>
      <c r="AL118" s="29">
        <f>ROUNDUP(('Дані з ДІСО'!AU118+'Дані з ДІСО'!AW118)/Параметри!$K$28,0)</f>
        <v>0</v>
      </c>
      <c r="AM118" s="64">
        <f>AL118*Параметри!$M$35/18</f>
        <v>0</v>
      </c>
      <c r="AN118" s="29">
        <f>IF(AL118=0,0,'Дані з ДІСО'!AW118/SUM('Дані з ДІСО'!AU118,'Дані з ДІСО'!AW118))</f>
        <v>0</v>
      </c>
      <c r="AO118" s="29">
        <f>(1+0.25*AN118)*AM118*Параметри!$K$51</f>
        <v>0</v>
      </c>
      <c r="AP118" s="40">
        <f>ROUNDUP(('Дані з ДІСО'!AE118+'Дані не з ДІСО'!E118+'Дані не з ДІСО'!G118)/Параметри!$K$69,0)</f>
        <v>0</v>
      </c>
      <c r="AQ118" s="40">
        <f t="shared" si="14"/>
        <v>0</v>
      </c>
      <c r="AR118" s="40">
        <f>IF(AP118=0,0,('Дані з ДІСО'!AH118+'Дані не з ДІСО'!G118)/('Дані з ДІСО'!AE118+'Дані не з ДІСО'!E118+'Дані не з ДІСО'!G118))</f>
        <v>0</v>
      </c>
      <c r="AS118" s="29">
        <f>AQ118*(1+0.25*AR118)*Параметри!$K$51</f>
        <v>0</v>
      </c>
      <c r="AT118" s="40">
        <f>ROUNDUP('Дані з ДІСО'!AF118/Параметри!$K$70,0)</f>
        <v>0</v>
      </c>
      <c r="AU118" s="40">
        <f t="shared" si="15"/>
        <v>0</v>
      </c>
      <c r="AV118" s="40">
        <f>IF(AT118=0,0,'Дані з ДІСО'!AI118/'Дані з ДІСО'!AF118)</f>
        <v>0</v>
      </c>
      <c r="AW118" s="29">
        <f>AU118*(1+0.25*AV118)*Параметри!$K$51</f>
        <v>0</v>
      </c>
      <c r="AX118" s="40">
        <f>ROUNDUP('Дані з ДІСО'!AR118/Параметри!$K$29,0)</f>
        <v>0</v>
      </c>
      <c r="AY118" s="40">
        <f>ROUNDUP('Дані з ДІСО'!AS118/Параметри!$K$29,0)</f>
        <v>0</v>
      </c>
      <c r="AZ118" s="40">
        <f>ROUNDUP('Дані з ДІСО'!AT118/Параметри!$K$29,0)</f>
        <v>0</v>
      </c>
      <c r="BA118" s="64">
        <f>(AX118*Параметри!$K$32+AY118*Параметри!$L$32+AZ118*Параметри!$M$32)/18</f>
        <v>0</v>
      </c>
      <c r="BB118" s="29">
        <f>(BA118*Параметри!$K$51+SUM('Дані з ДІСО'!AR118:AT118)*Параметри!$K$48*Параметри!$K$20/1000)*Параметри!$K$74</f>
        <v>0</v>
      </c>
      <c r="BC118" s="40">
        <f>ROUNDUP(('Дані не з ДІСО'!I118+'Дані не з ДІСО'!K118)/Параметри!$K$26,0)</f>
        <v>0</v>
      </c>
      <c r="BD118" s="29">
        <f>BC118*Параметри!$M$36/18</f>
        <v>0</v>
      </c>
      <c r="BE118" s="40">
        <f>IF(BC118=0,0,'Дані не з ДІСО'!K118/('Дані не з ДІСО'!I118+'Дані не з ДІСО'!K118))</f>
        <v>0</v>
      </c>
      <c r="BF118" s="29">
        <f>(1+0.25*BE118)*BD118*Параметри!$K$51</f>
        <v>0</v>
      </c>
      <c r="BG118" s="40">
        <f>ROUNDUP('Дані не з ДІСО'!M118/Параметри!$K$27,0)</f>
        <v>0</v>
      </c>
      <c r="BH118" s="40">
        <f>BG118*Параметри!$M$37/18</f>
        <v>0</v>
      </c>
      <c r="BI118" s="29">
        <f>BH118*Параметри!$K$51</f>
        <v>0</v>
      </c>
      <c r="BJ118" s="29">
        <f>'Дані не з ДІСО'!N118*Параметри!$K$76</f>
        <v>0</v>
      </c>
      <c r="BK118" s="40">
        <f>ROUNDUP('Дані з ДІСО'!V118/Параметри!$K$25,0)</f>
        <v>0</v>
      </c>
      <c r="BL118" s="40">
        <f>ROUNDUP('Дані з ДІСО'!W118/Параметри!$K$25,0)</f>
        <v>0</v>
      </c>
      <c r="BM118" s="40">
        <f>ROUNDUP('Дані з ДІСО'!X118/Параметри!$K$25,0)</f>
        <v>0</v>
      </c>
      <c r="BN118" s="40">
        <f>(BK118*Параметри!$K$34+BL118*Параметри!$L$34+BM118*Параметри!$M$34)/18</f>
        <v>0</v>
      </c>
      <c r="BO118" s="40">
        <f>IF(K118=0,0,'Дані з ДІСО'!AC118/K118)</f>
        <v>0</v>
      </c>
      <c r="BP118" s="29">
        <f>(1+0.25*BO118)*BN118*Параметри!$K$51</f>
        <v>0</v>
      </c>
      <c r="BQ118" s="29">
        <f>BP118*'Коефіцієнти АТО'!U118</f>
        <v>0</v>
      </c>
      <c r="BR118" s="29">
        <f>K118*(1+0.25*BO118)*Параметри!$K$66*Параметри!$K$20/1000</f>
        <v>0</v>
      </c>
      <c r="BS118" s="29">
        <f>(1+0.25*BO118)*K118*'Коефіцієнти АТО'!S118*Параметри!$K$20/1000</f>
        <v>0</v>
      </c>
      <c r="BT118" s="29">
        <f t="shared" si="16"/>
        <v>0</v>
      </c>
      <c r="BU118" s="40">
        <f>ROUNDUP('Дані з ДІСО'!AG118/Параметри!$K$71,0)</f>
        <v>0</v>
      </c>
      <c r="BV118" s="40">
        <f t="shared" si="17"/>
        <v>0</v>
      </c>
      <c r="BW118" s="40">
        <f>IF('Дані з ДІСО'!AG118=0,0,'Дані з ДІСО'!AJ118/'Дані з ДІСО'!AG118)</f>
        <v>0</v>
      </c>
      <c r="BX118" s="29">
        <f>BV118*(1+0.25*BW118)*Параметри!$K$51</f>
        <v>0</v>
      </c>
      <c r="BY118" s="29">
        <f>ROUND(IF(Параметри!$K$77="No",CC118,CC118*Параметри!$K$78)+AG118,1)</f>
        <v>39976.300000000003</v>
      </c>
      <c r="BZ118" s="29">
        <f>ROUND(IF(Параметри!$K$77="No",BF118,BF118*Параметри!$K$78),1)</f>
        <v>0</v>
      </c>
      <c r="CA118" s="29">
        <f>ROUND(IF(Параметри!$K$77="No",BI118,BI118*Параметри!$K$78),1)</f>
        <v>0</v>
      </c>
      <c r="CB118" s="29">
        <f>ROUND(IF(Параметри!$K$77="No",BJ118,BJ118*Параметри!$K$78),1)</f>
        <v>0</v>
      </c>
      <c r="CC118" s="29">
        <f t="shared" si="11"/>
        <v>44418.144697257783</v>
      </c>
    </row>
    <row r="119" spans="1:81">
      <c r="A119" s="9">
        <v>118</v>
      </c>
      <c r="B119" s="9" t="s">
        <v>3151</v>
      </c>
      <c r="C119" s="9" t="s">
        <v>3151</v>
      </c>
      <c r="D119" s="9" t="s">
        <v>3214</v>
      </c>
      <c r="E119" s="9" t="s">
        <v>29</v>
      </c>
      <c r="F119" s="9" t="s">
        <v>3267</v>
      </c>
      <c r="G119" s="9" t="s">
        <v>262</v>
      </c>
      <c r="H119" s="29">
        <f>SUM('Дані з ДІСО'!J119:L119)</f>
        <v>3428</v>
      </c>
      <c r="I119" s="29">
        <f>SUM('Дані з ДІСО'!G119:I119)</f>
        <v>173</v>
      </c>
      <c r="J119" s="29">
        <f>SUM('Дані з ДІСО'!P119:R119)</f>
        <v>0</v>
      </c>
      <c r="K119" s="29">
        <f>SUM('Дані з ДІСО'!V119:X119)</f>
        <v>0</v>
      </c>
      <c r="L119" s="40">
        <f>ROUNDUP('Дані з ДІСО'!J119/'Коефіцієнти АТО'!$R119,0)</f>
        <v>69</v>
      </c>
      <c r="M119" s="40">
        <f>ROUNDUP('Дані з ДІСО'!K119/'Коефіцієнти АТО'!$R119,0)</f>
        <v>94</v>
      </c>
      <c r="N119" s="40">
        <f>ROUNDUP('Дані з ДІСО'!L119/'Коефіцієнти АТО'!$R119,0)</f>
        <v>29</v>
      </c>
      <c r="O119" s="59">
        <f>(L119*Параметри!$K$32+M119*Параметри!$L$32+N119*Параметри!$M$32)/18</f>
        <v>316.12777777777779</v>
      </c>
      <c r="P119" s="41">
        <f>IF(H119=0,"",'Дані з ДІСО'!Y119/H119)</f>
        <v>0</v>
      </c>
      <c r="Q119" s="29">
        <f>IF(H119=0,"",(1+0.25*P119)*O119*Параметри!$K$51)</f>
        <v>64749.358127173378</v>
      </c>
      <c r="R119" s="29">
        <f>IF(H119=0,"",Q119*'Коефіцієнти АТО'!T119)</f>
        <v>1100.7390881619476</v>
      </c>
      <c r="S119" s="29">
        <f>IF(H119=0,"",H119*(1+0.25*P119)*Параметри!$K$66*Параметри!$K$20/1000)</f>
        <v>0</v>
      </c>
      <c r="T119" s="29">
        <f>IF(H119=0,"",H119*(1+0.25*P119)*'Коефіцієнти АТО'!$S119*Параметри!$K$20/1000)</f>
        <v>14028.289344942084</v>
      </c>
      <c r="U119" s="29">
        <f t="shared" si="12"/>
        <v>79878.386560277402</v>
      </c>
      <c r="V119" s="29">
        <f t="shared" si="13"/>
        <v>79878.386560277402</v>
      </c>
      <c r="W119" s="40">
        <f>ROUNDUP('Дані з ДІСО'!P119/Параметри!$K$24,0)</f>
        <v>0</v>
      </c>
      <c r="X119" s="40">
        <f>ROUNDUP('Дані з ДІСО'!Q119/Параметри!$K$24,0)</f>
        <v>0</v>
      </c>
      <c r="Y119" s="40">
        <f>ROUNDUP('Дані з ДІСО'!R119/Параметри!$K$24,0)</f>
        <v>0</v>
      </c>
      <c r="Z119" s="59">
        <f>(W119*Параметри!$K$33+X119*Параметри!$L$33+Y119*Параметри!$M$33)/18</f>
        <v>0</v>
      </c>
      <c r="AA119" s="41">
        <f>IF(J119=0,0,'Дані з ДІСО'!AA119/J119)</f>
        <v>0</v>
      </c>
      <c r="AB119" s="29">
        <f>(1+0.25*AA119)*Z119*Параметри!$K$51</f>
        <v>0</v>
      </c>
      <c r="AC119" s="29">
        <f>AB119*'Коефіцієнти АТО'!U119</f>
        <v>0</v>
      </c>
      <c r="AD119" s="29">
        <f>J119*(1+0.25*AA119)*Параметри!$K$66*Параметри!$K$20/1000</f>
        <v>0</v>
      </c>
      <c r="AE119" s="29">
        <f>(1+0.25*AA119)*J119*'Коефіцієнти АТО'!S119*Параметри!$K$20/1000</f>
        <v>0</v>
      </c>
      <c r="AF119" s="29">
        <f t="shared" si="9"/>
        <v>0</v>
      </c>
      <c r="AG119" s="29">
        <v>0</v>
      </c>
      <c r="AH119" s="40">
        <v>15</v>
      </c>
      <c r="AI119" s="40">
        <v>0</v>
      </c>
      <c r="AJ119" s="40">
        <f t="shared" si="10"/>
        <v>0</v>
      </c>
      <c r="AK119" s="29">
        <f>(AH119+AI119)*(1+0.25*AJ119)*Параметри!$K$53</f>
        <v>2691.4391354400009</v>
      </c>
      <c r="AL119" s="29">
        <f>ROUNDUP(('Дані з ДІСО'!AU119+'Дані з ДІСО'!AW119)/Параметри!$K$28,0)</f>
        <v>0</v>
      </c>
      <c r="AM119" s="64">
        <f>AL119*Параметри!$M$35/18</f>
        <v>0</v>
      </c>
      <c r="AN119" s="29">
        <f>IF(AL119=0,0,'Дані з ДІСО'!AW119/SUM('Дані з ДІСО'!AU119,'Дані з ДІСО'!AW119))</f>
        <v>0</v>
      </c>
      <c r="AO119" s="29">
        <f>(1+0.25*AN119)*AM119*Параметри!$K$51</f>
        <v>0</v>
      </c>
      <c r="AP119" s="40">
        <f>ROUNDUP(('Дані з ДІСО'!AE119+'Дані не з ДІСО'!E119+'Дані не з ДІСО'!G119)/Параметри!$K$69,0)</f>
        <v>0</v>
      </c>
      <c r="AQ119" s="40">
        <f t="shared" si="14"/>
        <v>0</v>
      </c>
      <c r="AR119" s="40">
        <f>IF(AP119=0,0,('Дані з ДІСО'!AH119+'Дані не з ДІСО'!G119)/('Дані з ДІСО'!AE119+'Дані не з ДІСО'!E119+'Дані не з ДІСО'!G119))</f>
        <v>0</v>
      </c>
      <c r="AS119" s="29">
        <f>AQ119*(1+0.25*AR119)*Параметри!$K$51</f>
        <v>0</v>
      </c>
      <c r="AT119" s="40">
        <f>ROUNDUP('Дані з ДІСО'!AF119/Параметри!$K$70,0)</f>
        <v>0</v>
      </c>
      <c r="AU119" s="40">
        <f t="shared" si="15"/>
        <v>0</v>
      </c>
      <c r="AV119" s="40">
        <f>IF(AT119=0,0,'Дані з ДІСО'!AI119/'Дані з ДІСО'!AF119)</f>
        <v>0</v>
      </c>
      <c r="AW119" s="29">
        <f>AU119*(1+0.25*AV119)*Параметри!$K$51</f>
        <v>0</v>
      </c>
      <c r="AX119" s="40">
        <f>ROUNDUP('Дані з ДІСО'!AR119/Параметри!$K$29,0)</f>
        <v>0</v>
      </c>
      <c r="AY119" s="40">
        <f>ROUNDUP('Дані з ДІСО'!AS119/Параметри!$K$29,0)</f>
        <v>0</v>
      </c>
      <c r="AZ119" s="40">
        <f>ROUNDUP('Дані з ДІСО'!AT119/Параметри!$K$29,0)</f>
        <v>0</v>
      </c>
      <c r="BA119" s="64">
        <f>(AX119*Параметри!$K$32+AY119*Параметри!$L$32+AZ119*Параметри!$M$32)/18</f>
        <v>0</v>
      </c>
      <c r="BB119" s="29">
        <f>(BA119*Параметри!$K$51+SUM('Дані з ДІСО'!AR119:AT119)*Параметри!$K$48*Параметри!$K$20/1000)*Параметри!$K$74</f>
        <v>0</v>
      </c>
      <c r="BC119" s="40">
        <f>ROUNDUP(('Дані не з ДІСО'!I119+'Дані не з ДІСО'!K119)/Параметри!$K$26,0)</f>
        <v>0</v>
      </c>
      <c r="BD119" s="29">
        <f>BC119*Параметри!$M$36/18</f>
        <v>0</v>
      </c>
      <c r="BE119" s="40">
        <f>IF(BC119=0,0,'Дані не з ДІСО'!K119/('Дані не з ДІСО'!I119+'Дані не з ДІСО'!K119))</f>
        <v>0</v>
      </c>
      <c r="BF119" s="29">
        <f>(1+0.25*BE119)*BD119*Параметри!$K$51</f>
        <v>0</v>
      </c>
      <c r="BG119" s="40">
        <f>ROUNDUP('Дані не з ДІСО'!M119/Параметри!$K$27,0)</f>
        <v>0</v>
      </c>
      <c r="BH119" s="40">
        <f>BG119*Параметри!$M$37/18</f>
        <v>0</v>
      </c>
      <c r="BI119" s="29">
        <f>BH119*Параметри!$K$51</f>
        <v>0</v>
      </c>
      <c r="BJ119" s="29">
        <f>'Дані не з ДІСО'!N119*Параметри!$K$76</f>
        <v>0</v>
      </c>
      <c r="BK119" s="40">
        <f>ROUNDUP('Дані з ДІСО'!V119/Параметри!$K$25,0)</f>
        <v>0</v>
      </c>
      <c r="BL119" s="40">
        <f>ROUNDUP('Дані з ДІСО'!W119/Параметри!$K$25,0)</f>
        <v>0</v>
      </c>
      <c r="BM119" s="40">
        <f>ROUNDUP('Дані з ДІСО'!X119/Параметри!$K$25,0)</f>
        <v>0</v>
      </c>
      <c r="BN119" s="40">
        <f>(BK119*Параметри!$K$34+BL119*Параметри!$L$34+BM119*Параметри!$M$34)/18</f>
        <v>0</v>
      </c>
      <c r="BO119" s="40">
        <f>IF(K119=0,0,'Дані з ДІСО'!AC119/K119)</f>
        <v>0</v>
      </c>
      <c r="BP119" s="29">
        <f>(1+0.25*BO119)*BN119*Параметри!$K$51</f>
        <v>0</v>
      </c>
      <c r="BQ119" s="29">
        <f>BP119*'Коефіцієнти АТО'!U119</f>
        <v>0</v>
      </c>
      <c r="BR119" s="29">
        <f>K119*(1+0.25*BO119)*Параметри!$K$66*Параметри!$K$20/1000</f>
        <v>0</v>
      </c>
      <c r="BS119" s="29">
        <f>(1+0.25*BO119)*K119*'Коефіцієнти АТО'!S119*Параметри!$K$20/1000</f>
        <v>0</v>
      </c>
      <c r="BT119" s="29">
        <f t="shared" si="16"/>
        <v>0</v>
      </c>
      <c r="BU119" s="40">
        <f>ROUNDUP('Дані з ДІСО'!AG119/Параметри!$K$71,0)</f>
        <v>0</v>
      </c>
      <c r="BV119" s="40">
        <f t="shared" si="17"/>
        <v>0</v>
      </c>
      <c r="BW119" s="40">
        <f>IF('Дані з ДІСО'!AG119=0,0,'Дані з ДІСО'!AJ119/'Дані з ДІСО'!AG119)</f>
        <v>0</v>
      </c>
      <c r="BX119" s="29">
        <f>BV119*(1+0.25*BW119)*Параметри!$K$51</f>
        <v>0</v>
      </c>
      <c r="BY119" s="29">
        <f>ROUND(IF(Параметри!$K$77="No",CC119,CC119*Параметри!$K$78)+AG119,1)</f>
        <v>74312.800000000003</v>
      </c>
      <c r="BZ119" s="29">
        <f>ROUND(IF(Параметри!$K$77="No",BF119,BF119*Параметри!$K$78),1)</f>
        <v>0</v>
      </c>
      <c r="CA119" s="29">
        <f>ROUND(IF(Параметри!$K$77="No",BI119,BI119*Параметри!$K$78),1)</f>
        <v>0</v>
      </c>
      <c r="CB119" s="29">
        <f>ROUND(IF(Параметри!$K$77="No",BJ119,BJ119*Параметри!$K$78),1)</f>
        <v>0</v>
      </c>
      <c r="CC119" s="29">
        <f t="shared" si="11"/>
        <v>82569.825695717402</v>
      </c>
    </row>
    <row r="120" spans="1:81">
      <c r="A120" s="9">
        <v>119</v>
      </c>
      <c r="B120" s="9" t="s">
        <v>3145</v>
      </c>
      <c r="C120" s="9" t="s">
        <v>3146</v>
      </c>
      <c r="D120" s="9" t="s">
        <v>3214</v>
      </c>
      <c r="E120" s="9" t="s">
        <v>21</v>
      </c>
      <c r="F120" s="9" t="s">
        <v>3268</v>
      </c>
      <c r="G120" s="9" t="s">
        <v>264</v>
      </c>
      <c r="H120" s="29">
        <f>SUM('Дані з ДІСО'!J120:L120)</f>
        <v>3706</v>
      </c>
      <c r="I120" s="29">
        <f>SUM('Дані з ДІСО'!G120:I120)</f>
        <v>201</v>
      </c>
      <c r="J120" s="29">
        <f>SUM('Дані з ДІСО'!P120:R120)</f>
        <v>0</v>
      </c>
      <c r="K120" s="29">
        <f>SUM('Дані з ДІСО'!V120:X120)</f>
        <v>0</v>
      </c>
      <c r="L120" s="40">
        <f>ROUNDUP('Дані з ДІСО'!J120/'Коефіцієнти АТО'!$R120,0)</f>
        <v>75</v>
      </c>
      <c r="M120" s="40">
        <f>ROUNDUP('Дані з ДІСО'!K120/'Коефіцієнти АТО'!$R120,0)</f>
        <v>106</v>
      </c>
      <c r="N120" s="40">
        <f>ROUNDUP('Дані з ДІСО'!L120/'Коефіцієнти АТО'!$R120,0)</f>
        <v>26</v>
      </c>
      <c r="O120" s="59">
        <f>(L120*Параметри!$K$32+M120*Параметри!$L$32+N120*Параметри!$M$32)/18</f>
        <v>339.67777777777781</v>
      </c>
      <c r="P120" s="41">
        <f>IF(H120=0,"",'Дані з ДІСО'!Y120/H120)</f>
        <v>0</v>
      </c>
      <c r="Q120" s="29">
        <f>IF(H120=0,"",(1+0.25*P120)*O120*Параметри!$K$51)</f>
        <v>69572.874094716186</v>
      </c>
      <c r="R120" s="29">
        <f>IF(H120=0,"",Q120*'Коефіцієнти АТО'!T120)</f>
        <v>1182.7388596101753</v>
      </c>
      <c r="S120" s="29">
        <f>IF(H120=0,"",H120*(1+0.25*P120)*Параметри!$K$66*Параметри!$K$20/1000)</f>
        <v>0</v>
      </c>
      <c r="T120" s="29">
        <f>IF(H120=0,"",H120*(1+0.25*P120)*'Коефіцієнти АТО'!$S120*Параметри!$K$20/1000)</f>
        <v>15165.939414339369</v>
      </c>
      <c r="U120" s="29">
        <f t="shared" si="12"/>
        <v>85921.55236866574</v>
      </c>
      <c r="V120" s="29">
        <f t="shared" si="13"/>
        <v>85921.55236866574</v>
      </c>
      <c r="W120" s="40">
        <f>ROUNDUP('Дані з ДІСО'!P120/Параметри!$K$24,0)</f>
        <v>0</v>
      </c>
      <c r="X120" s="40">
        <f>ROUNDUP('Дані з ДІСО'!Q120/Параметри!$K$24,0)</f>
        <v>0</v>
      </c>
      <c r="Y120" s="40">
        <f>ROUNDUP('Дані з ДІСО'!R120/Параметри!$K$24,0)</f>
        <v>0</v>
      </c>
      <c r="Z120" s="59">
        <f>(W120*Параметри!$K$33+X120*Параметри!$L$33+Y120*Параметри!$M$33)/18</f>
        <v>0</v>
      </c>
      <c r="AA120" s="41">
        <f>IF(J120=0,0,'Дані з ДІСО'!AA120/J120)</f>
        <v>0</v>
      </c>
      <c r="AB120" s="29">
        <f>(1+0.25*AA120)*Z120*Параметри!$K$51</f>
        <v>0</v>
      </c>
      <c r="AC120" s="29">
        <f>AB120*'Коефіцієнти АТО'!U120</f>
        <v>0</v>
      </c>
      <c r="AD120" s="29">
        <f>J120*(1+0.25*AA120)*Параметри!$K$66*Параметри!$K$20/1000</f>
        <v>0</v>
      </c>
      <c r="AE120" s="29">
        <f>(1+0.25*AA120)*J120*'Коефіцієнти АТО'!S120*Параметри!$K$20/1000</f>
        <v>0</v>
      </c>
      <c r="AF120" s="29">
        <f t="shared" si="9"/>
        <v>0</v>
      </c>
      <c r="AG120" s="29">
        <v>0</v>
      </c>
      <c r="AH120" s="40">
        <v>30</v>
      </c>
      <c r="AI120" s="40">
        <v>0</v>
      </c>
      <c r="AJ120" s="40">
        <f t="shared" si="10"/>
        <v>0</v>
      </c>
      <c r="AK120" s="29">
        <f>(AH120+AI120)*(1+0.25*AJ120)*Параметри!$K$53</f>
        <v>5382.8782708800018</v>
      </c>
      <c r="AL120" s="29">
        <f>ROUNDUP(('Дані з ДІСО'!AU120+'Дані з ДІСО'!AW120)/Параметри!$K$28,0)</f>
        <v>0</v>
      </c>
      <c r="AM120" s="64">
        <f>AL120*Параметри!$M$35/18</f>
        <v>0</v>
      </c>
      <c r="AN120" s="29">
        <f>IF(AL120=0,0,'Дані з ДІСО'!AW120/SUM('Дані з ДІСО'!AU120,'Дані з ДІСО'!AW120))</f>
        <v>0</v>
      </c>
      <c r="AO120" s="29">
        <f>(1+0.25*AN120)*AM120*Параметри!$K$51</f>
        <v>0</v>
      </c>
      <c r="AP120" s="40">
        <f>ROUNDUP(('Дані з ДІСО'!AE120+'Дані не з ДІСО'!E120+'Дані не з ДІСО'!G120)/Параметри!$K$69,0)</f>
        <v>0</v>
      </c>
      <c r="AQ120" s="40">
        <f t="shared" si="14"/>
        <v>0</v>
      </c>
      <c r="AR120" s="40">
        <f>IF(AP120=0,0,('Дані з ДІСО'!AH120+'Дані не з ДІСО'!G120)/('Дані з ДІСО'!AE120+'Дані не з ДІСО'!E120+'Дані не з ДІСО'!G120))</f>
        <v>0</v>
      </c>
      <c r="AS120" s="29">
        <f>AQ120*(1+0.25*AR120)*Параметри!$K$51</f>
        <v>0</v>
      </c>
      <c r="AT120" s="40">
        <f>ROUNDUP('Дані з ДІСО'!AF120/Параметри!$K$70,0)</f>
        <v>0</v>
      </c>
      <c r="AU120" s="40">
        <f t="shared" si="15"/>
        <v>0</v>
      </c>
      <c r="AV120" s="40">
        <f>IF(AT120=0,0,'Дані з ДІСО'!AI120/'Дані з ДІСО'!AF120)</f>
        <v>0</v>
      </c>
      <c r="AW120" s="29">
        <f>AU120*(1+0.25*AV120)*Параметри!$K$51</f>
        <v>0</v>
      </c>
      <c r="AX120" s="40">
        <f>ROUNDUP('Дані з ДІСО'!AR120/Параметри!$K$29,0)</f>
        <v>0</v>
      </c>
      <c r="AY120" s="40">
        <f>ROUNDUP('Дані з ДІСО'!AS120/Параметри!$K$29,0)</f>
        <v>0</v>
      </c>
      <c r="AZ120" s="40">
        <f>ROUNDUP('Дані з ДІСО'!AT120/Параметри!$K$29,0)</f>
        <v>0</v>
      </c>
      <c r="BA120" s="64">
        <f>(AX120*Параметри!$K$32+AY120*Параметри!$L$32+AZ120*Параметри!$M$32)/18</f>
        <v>0</v>
      </c>
      <c r="BB120" s="29">
        <f>(BA120*Параметри!$K$51+SUM('Дані з ДІСО'!AR120:AT120)*Параметри!$K$48*Параметри!$K$20/1000)*Параметри!$K$74</f>
        <v>0</v>
      </c>
      <c r="BC120" s="40">
        <f>ROUNDUP(('Дані не з ДІСО'!I120+'Дані не з ДІСО'!K120)/Параметри!$K$26,0)</f>
        <v>0</v>
      </c>
      <c r="BD120" s="29">
        <f>BC120*Параметри!$M$36/18</f>
        <v>0</v>
      </c>
      <c r="BE120" s="40">
        <f>IF(BC120=0,0,'Дані не з ДІСО'!K120/('Дані не з ДІСО'!I120+'Дані не з ДІСО'!K120))</f>
        <v>0</v>
      </c>
      <c r="BF120" s="29">
        <f>(1+0.25*BE120)*BD120*Параметри!$K$51</f>
        <v>0</v>
      </c>
      <c r="BG120" s="40">
        <f>ROUNDUP('Дані не з ДІСО'!M120/Параметри!$K$27,0)</f>
        <v>0</v>
      </c>
      <c r="BH120" s="40">
        <f>BG120*Параметри!$M$37/18</f>
        <v>0</v>
      </c>
      <c r="BI120" s="29">
        <f>BH120*Параметри!$K$51</f>
        <v>0</v>
      </c>
      <c r="BJ120" s="29">
        <f>'Дані не з ДІСО'!N120*Параметри!$K$76</f>
        <v>0</v>
      </c>
      <c r="BK120" s="40">
        <f>ROUNDUP('Дані з ДІСО'!V120/Параметри!$K$25,0)</f>
        <v>0</v>
      </c>
      <c r="BL120" s="40">
        <f>ROUNDUP('Дані з ДІСО'!W120/Параметри!$K$25,0)</f>
        <v>0</v>
      </c>
      <c r="BM120" s="40">
        <f>ROUNDUP('Дані з ДІСО'!X120/Параметри!$K$25,0)</f>
        <v>0</v>
      </c>
      <c r="BN120" s="40">
        <f>(BK120*Параметри!$K$34+BL120*Параметри!$L$34+BM120*Параметри!$M$34)/18</f>
        <v>0</v>
      </c>
      <c r="BO120" s="40">
        <f>IF(K120=0,0,'Дані з ДІСО'!AC120/K120)</f>
        <v>0</v>
      </c>
      <c r="BP120" s="29">
        <f>(1+0.25*BO120)*BN120*Параметри!$K$51</f>
        <v>0</v>
      </c>
      <c r="BQ120" s="29">
        <f>BP120*'Коефіцієнти АТО'!U120</f>
        <v>0</v>
      </c>
      <c r="BR120" s="29">
        <f>K120*(1+0.25*BO120)*Параметри!$K$66*Параметри!$K$20/1000</f>
        <v>0</v>
      </c>
      <c r="BS120" s="29">
        <f>(1+0.25*BO120)*K120*'Коефіцієнти АТО'!S120*Параметри!$K$20/1000</f>
        <v>0</v>
      </c>
      <c r="BT120" s="29">
        <f t="shared" si="16"/>
        <v>0</v>
      </c>
      <c r="BU120" s="40">
        <f>ROUNDUP('Дані з ДІСО'!AG120/Параметри!$K$71,0)</f>
        <v>0</v>
      </c>
      <c r="BV120" s="40">
        <f t="shared" si="17"/>
        <v>0</v>
      </c>
      <c r="BW120" s="40">
        <f>IF('Дані з ДІСО'!AG120=0,0,'Дані з ДІСО'!AJ120/'Дані з ДІСО'!AG120)</f>
        <v>0</v>
      </c>
      <c r="BX120" s="29">
        <f>BV120*(1+0.25*BW120)*Параметри!$K$51</f>
        <v>0</v>
      </c>
      <c r="BY120" s="29">
        <f>ROUND(IF(Параметри!$K$77="No",CC120,CC120*Параметри!$K$78)+AG120,1)</f>
        <v>82174</v>
      </c>
      <c r="BZ120" s="29">
        <f>ROUND(IF(Параметри!$K$77="No",BF120,BF120*Параметри!$K$78),1)</f>
        <v>0</v>
      </c>
      <c r="CA120" s="29">
        <f>ROUND(IF(Параметри!$K$77="No",BI120,BI120*Параметри!$K$78),1)</f>
        <v>0</v>
      </c>
      <c r="CB120" s="29">
        <f>ROUND(IF(Параметри!$K$77="No",BJ120,BJ120*Параметри!$K$78),1)</f>
        <v>0</v>
      </c>
      <c r="CC120" s="29">
        <f t="shared" si="11"/>
        <v>91304.430639545739</v>
      </c>
    </row>
    <row r="121" spans="1:81">
      <c r="A121" s="9">
        <v>120</v>
      </c>
      <c r="B121" s="9" t="s">
        <v>3097</v>
      </c>
      <c r="C121" s="9" t="s">
        <v>3097</v>
      </c>
      <c r="D121" s="9" t="s">
        <v>3269</v>
      </c>
      <c r="E121" s="9" t="s">
        <v>15</v>
      </c>
      <c r="F121" s="9" t="s">
        <v>3116</v>
      </c>
      <c r="G121" s="9" t="s">
        <v>269</v>
      </c>
      <c r="H121" s="29">
        <f>SUM('Дані з ДІСО'!J121:L121)</f>
        <v>3298</v>
      </c>
      <c r="I121" s="29">
        <f>SUM('Дані з ДІСО'!G121:I121)</f>
        <v>145</v>
      </c>
      <c r="J121" s="29">
        <f>SUM('Дані з ДІСО'!P121:R121)</f>
        <v>1942</v>
      </c>
      <c r="K121" s="29">
        <f>SUM('Дані з ДІСО'!V121:X121)</f>
        <v>1241</v>
      </c>
      <c r="L121" s="40">
        <f>ROUNDUP('Дані з ДІСО'!J121/'Коефіцієнти АТО'!$R121,0)</f>
        <v>15</v>
      </c>
      <c r="M121" s="40">
        <f>ROUNDUP('Дані з ДІСО'!K121/'Коефіцієнти АТО'!$R121,0)</f>
        <v>72</v>
      </c>
      <c r="N121" s="40">
        <f>ROUNDUP('Дані з ДІСО'!L121/'Коефіцієнти АТО'!$R121,0)</f>
        <v>79</v>
      </c>
      <c r="O121" s="59">
        <f>(L121*Параметри!$K$32+M121*Параметри!$L$32+N121*Параметри!$M$32)/18</f>
        <v>305.77222222222218</v>
      </c>
      <c r="P121" s="41">
        <f>IF(H121=0,"",'Дані з ДІСО'!Y121/H121)</f>
        <v>0</v>
      </c>
      <c r="Q121" s="29">
        <f>IF(H121=0,"",(1+0.25*P121)*O121*Параметри!$K$51)</f>
        <v>62628.331053925016</v>
      </c>
      <c r="R121" s="29">
        <f>IF(H121=0,"",Q121*'Коефіцієнти АТО'!T121)</f>
        <v>4383.9831737747518</v>
      </c>
      <c r="S121" s="29">
        <f>IF(H121=0,"",H121*(1+0.25*P121)*Параметри!$K$66*Параметри!$K$20/1000)</f>
        <v>0</v>
      </c>
      <c r="T121" s="29">
        <f>IF(H121=0,"",H121*(1+0.25*P121)*'Коефіцієнти АТО'!$S121*Параметри!$K$20/1000)</f>
        <v>7218.9483322788856</v>
      </c>
      <c r="U121" s="29">
        <f t="shared" si="12"/>
        <v>74231.262559978655</v>
      </c>
      <c r="V121" s="29">
        <f t="shared" si="13"/>
        <v>74231.262559978655</v>
      </c>
      <c r="W121" s="40">
        <f>ROUNDUP('Дані з ДІСО'!P121/Параметри!$K$24,0)</f>
        <v>89</v>
      </c>
      <c r="X121" s="40">
        <f>ROUNDUP('Дані з ДІСО'!Q121/Параметри!$K$24,0)</f>
        <v>108</v>
      </c>
      <c r="Y121" s="40">
        <f>ROUNDUP('Дані з ДІСО'!R121/Параметри!$K$24,0)</f>
        <v>20</v>
      </c>
      <c r="Z121" s="59">
        <f>(W121*Параметри!$K$33+X121*Параметри!$L$33+Y121*Параметри!$M$33)/18</f>
        <v>434</v>
      </c>
      <c r="AA121" s="41">
        <f>IF(J121=0,0,'Дані з ДІСО'!AA121/J121)</f>
        <v>0</v>
      </c>
      <c r="AB121" s="29">
        <f>(1+0.25*AA121)*Z121*Параметри!$K$51</f>
        <v>88891.971546223998</v>
      </c>
      <c r="AC121" s="29">
        <f>AB121*'Коефіцієнти АТО'!U121</f>
        <v>8978.0891261686247</v>
      </c>
      <c r="AD121" s="29">
        <f>J121*(1+0.25*AA121)*Параметри!$K$66*Параметри!$K$20/1000</f>
        <v>0</v>
      </c>
      <c r="AE121" s="29">
        <f>(1+0.25*AA121)*J121*'Коефіцієнти АТО'!S121*Параметри!$K$20/1000</f>
        <v>4250.8179688555474</v>
      </c>
      <c r="AF121" s="29">
        <f t="shared" si="9"/>
        <v>102120.87864124817</v>
      </c>
      <c r="AG121" s="29">
        <v>0</v>
      </c>
      <c r="AH121" s="40">
        <v>0</v>
      </c>
      <c r="AI121" s="40">
        <v>0</v>
      </c>
      <c r="AJ121" s="40">
        <f t="shared" si="10"/>
        <v>0</v>
      </c>
      <c r="AK121" s="29">
        <f>(AH121+AI121)*(1+0.25*AJ121)*Параметри!$K$53</f>
        <v>0</v>
      </c>
      <c r="AL121" s="29">
        <f>ROUNDUP(('Дані з ДІСО'!AU121+'Дані з ДІСО'!AW121)/Параметри!$K$28,0)</f>
        <v>0</v>
      </c>
      <c r="AM121" s="64">
        <f>AL121*Параметри!$M$35/18</f>
        <v>0</v>
      </c>
      <c r="AN121" s="29">
        <f>IF(AL121=0,0,'Дані з ДІСО'!AW121/SUM('Дані з ДІСО'!AU121,'Дані з ДІСО'!AW121))</f>
        <v>0</v>
      </c>
      <c r="AO121" s="29">
        <f>(1+0.25*AN121)*AM121*Параметри!$K$51</f>
        <v>0</v>
      </c>
      <c r="AP121" s="40">
        <f>ROUNDUP(('Дані з ДІСО'!AE121+'Дані не з ДІСО'!E121+'Дані не з ДІСО'!G121)/Параметри!$K$69,0)</f>
        <v>148</v>
      </c>
      <c r="AQ121" s="40">
        <f t="shared" si="14"/>
        <v>296</v>
      </c>
      <c r="AR121" s="40">
        <f>IF(AP121=0,0,('Дані з ДІСО'!AH121+'Дані не з ДІСО'!G121)/('Дані з ДІСО'!AE121+'Дані не з ДІСО'!E121+'Дані не з ДІСО'!G121))</f>
        <v>0</v>
      </c>
      <c r="AS121" s="29">
        <f>AQ121*(1+0.25*AR121)*Параметри!$K$51</f>
        <v>60626.782437055997</v>
      </c>
      <c r="AT121" s="40">
        <f>ROUNDUP('Дані з ДІСО'!AF121/Параметри!$K$70,0)</f>
        <v>193</v>
      </c>
      <c r="AU121" s="40">
        <f t="shared" si="15"/>
        <v>386</v>
      </c>
      <c r="AV121" s="40">
        <f>IF(AT121=0,0,'Дані з ДІСО'!AI121/'Дані з ДІСО'!AF121)</f>
        <v>0</v>
      </c>
      <c r="AW121" s="29">
        <f>AU121*(1+0.25*AV121)*Параметри!$K$51</f>
        <v>79060.601421296</v>
      </c>
      <c r="AX121" s="40">
        <f>ROUNDUP('Дані з ДІСО'!AR121/Параметри!$K$29,0)</f>
        <v>7</v>
      </c>
      <c r="AY121" s="40">
        <f>ROUNDUP('Дані з ДІСО'!AS121/Параметри!$K$29,0)</f>
        <v>12</v>
      </c>
      <c r="AZ121" s="40">
        <f>ROUNDUP('Дані з ДІСО'!AT121/Параметри!$K$29,0)</f>
        <v>5</v>
      </c>
      <c r="BA121" s="64">
        <f>(AX121*Параметри!$K$32+AY121*Параметри!$L$32+AZ121*Параметри!$M$32)/18</f>
        <v>40.605555555555561</v>
      </c>
      <c r="BB121" s="29">
        <f>(BA121*Параметри!$K$51+SUM('Дані з ДІСО'!AR121:AT121)*Параметри!$K$48*Параметри!$K$20/1000)*Параметри!$K$74</f>
        <v>7727.7763549668298</v>
      </c>
      <c r="BC121" s="40">
        <f>ROUNDUP(('Дані не з ДІСО'!I121+'Дані не з ДІСО'!K121)/Параметри!$K$26,0)</f>
        <v>421</v>
      </c>
      <c r="BD121" s="29">
        <f>BC121*Параметри!$M$36/18</f>
        <v>654.88888888888891</v>
      </c>
      <c r="BE121" s="40">
        <f>IF(BC121=0,0,'Дані не з ДІСО'!K121/('Дані не з ДІСО'!I121+'Дані не з ДІСО'!K121))</f>
        <v>0</v>
      </c>
      <c r="BF121" s="29">
        <f>(1+0.25*BE121)*BD121*Параметри!$K$51</f>
        <v>134134.4803618649</v>
      </c>
      <c r="BG121" s="40">
        <f>ROUNDUP('Дані не з ДІСО'!M121/Параметри!$K$27,0)</f>
        <v>290</v>
      </c>
      <c r="BH121" s="40">
        <f>BG121*Параметри!$M$37/18</f>
        <v>483.33333333333331</v>
      </c>
      <c r="BI121" s="29">
        <f>BH121*Параметри!$K$51</f>
        <v>98996.435285733329</v>
      </c>
      <c r="BJ121" s="29">
        <f>'Дані не з ДІСО'!N121*Параметри!$K$76</f>
        <v>71679.738903828009</v>
      </c>
      <c r="BK121" s="40">
        <f>ROUNDUP('Дані з ДІСО'!V121/Параметри!$K$25,0)</f>
        <v>102</v>
      </c>
      <c r="BL121" s="40">
        <f>ROUNDUP('Дані з ДІСО'!W121/Параметри!$K$25,0)</f>
        <v>92</v>
      </c>
      <c r="BM121" s="40">
        <f>ROUNDUP('Дані з ДІСО'!X121/Параметри!$K$25,0)</f>
        <v>14</v>
      </c>
      <c r="BN121" s="40">
        <f>(BK121*Параметри!$K$34+BL121*Параметри!$L$34+BM121*Параметри!$M$34)/18</f>
        <v>416</v>
      </c>
      <c r="BO121" s="40">
        <f>IF(K121=0,0,'Дані з ДІСО'!AC121/K121)</f>
        <v>0</v>
      </c>
      <c r="BP121" s="29">
        <f>(1+0.25*BO121)*BN121*Параметри!$K$51</f>
        <v>85205.207749376001</v>
      </c>
      <c r="BQ121" s="29">
        <f>BP121*'Коефіцієнти АТО'!U121</f>
        <v>8605.7259826869758</v>
      </c>
      <c r="BR121" s="29">
        <f>K121*(1+0.25*BO121)*Параметри!$K$66*Параметри!$K$20/1000</f>
        <v>0</v>
      </c>
      <c r="BS121" s="29">
        <f>(1+0.25*BO121)*K121*'Коефіцієнти АТО'!S121*Параметри!$K$20/1000</f>
        <v>2716.4083930740139</v>
      </c>
      <c r="BT121" s="29">
        <f t="shared" si="16"/>
        <v>96527.342125136987</v>
      </c>
      <c r="BU121" s="40">
        <f>ROUNDUP('Дані з ДІСО'!AG121/Параметри!$K$71,0)</f>
        <v>194</v>
      </c>
      <c r="BV121" s="40">
        <f t="shared" si="17"/>
        <v>388</v>
      </c>
      <c r="BW121" s="40">
        <f>IF('Дані з ДІСО'!AG121=0,0,'Дані з ДІСО'!AJ121/'Дані з ДІСО'!AG121)</f>
        <v>0</v>
      </c>
      <c r="BX121" s="29">
        <f>BV121*(1+0.25*BW121)*Параметри!$K$51</f>
        <v>79470.241843167998</v>
      </c>
      <c r="BY121" s="29">
        <f>ROUND(IF(Параметри!$K$77="No",CC121,CC121*Параметри!$K$78)+AG121,1)</f>
        <v>449788.4</v>
      </c>
      <c r="BZ121" s="29">
        <f>ROUND(IF(Параметри!$K$77="No",BF121,BF121*Параметри!$K$78),1)</f>
        <v>120721</v>
      </c>
      <c r="CA121" s="29">
        <f>ROUND(IF(Параметри!$K$77="No",BI121,BI121*Параметри!$K$78),1)</f>
        <v>89096.8</v>
      </c>
      <c r="CB121" s="29">
        <f>ROUND(IF(Параметри!$K$77="No",BJ121,BJ121*Параметри!$K$78),1)</f>
        <v>64511.8</v>
      </c>
      <c r="CC121" s="29">
        <f t="shared" si="11"/>
        <v>499764.8853828506</v>
      </c>
    </row>
    <row r="122" spans="1:81">
      <c r="A122" s="9">
        <v>121</v>
      </c>
      <c r="B122" s="9" t="s">
        <v>3145</v>
      </c>
      <c r="C122" s="9" t="s">
        <v>3146</v>
      </c>
      <c r="D122" s="9" t="s">
        <v>3269</v>
      </c>
      <c r="E122" s="9" t="s">
        <v>21</v>
      </c>
      <c r="F122" s="9" t="s">
        <v>3270</v>
      </c>
      <c r="G122" s="9" t="s">
        <v>273</v>
      </c>
      <c r="H122" s="29">
        <f>SUM('Дані з ДІСО'!J122:L122)</f>
        <v>2722</v>
      </c>
      <c r="I122" s="29">
        <f>SUM('Дані з ДІСО'!G122:I122)</f>
        <v>163</v>
      </c>
      <c r="J122" s="29">
        <f>SUM('Дані з ДІСО'!P122:R122)</f>
        <v>0</v>
      </c>
      <c r="K122" s="29">
        <f>SUM('Дані з ДІСО'!V122:X122)</f>
        <v>0</v>
      </c>
      <c r="L122" s="40">
        <f>ROUNDUP('Дані з ДІСО'!J122/'Коефіцієнти АТО'!$R122,0)</f>
        <v>58</v>
      </c>
      <c r="M122" s="40">
        <f>ROUNDUP('Дані з ДІСО'!K122/'Коефіцієнти АТО'!$R122,0)</f>
        <v>79</v>
      </c>
      <c r="N122" s="40">
        <f>ROUNDUP('Дані з ДІСО'!L122/'Коефіцієнти АТО'!$R122,0)</f>
        <v>16</v>
      </c>
      <c r="O122" s="59">
        <f>(L122*Параметри!$K$32+M122*Параметри!$L$32+N122*Параметри!$M$32)/18</f>
        <v>249.18333333333334</v>
      </c>
      <c r="P122" s="41">
        <f>IF(H122=0,"",'Дані з ДІСО'!Y122/H122)</f>
        <v>0</v>
      </c>
      <c r="Q122" s="29">
        <f>IF(H122=0,"",(1+0.25*P122)*O122*Параметри!$K$51)</f>
        <v>51037.782895068936</v>
      </c>
      <c r="R122" s="29">
        <f>IF(H122=0,"",Q122*'Коефіцієнти АТО'!T122)</f>
        <v>867.64230921617195</v>
      </c>
      <c r="S122" s="29">
        <f>IF(H122=0,"",H122*(1+0.25*P122)*Параметри!$K$66*Параметри!$K$20/1000)</f>
        <v>0</v>
      </c>
      <c r="T122" s="29">
        <f>IF(H122=0,"",H122*(1+0.25*P122)*'Коефіцієнти АТО'!$S122*Параметри!$K$20/1000)</f>
        <v>11139.149240645376</v>
      </c>
      <c r="U122" s="29">
        <f t="shared" si="12"/>
        <v>63044.574444930484</v>
      </c>
      <c r="V122" s="29">
        <f t="shared" si="13"/>
        <v>63044.574444930484</v>
      </c>
      <c r="W122" s="40">
        <f>ROUNDUP('Дані з ДІСО'!P122/Параметри!$K$24,0)</f>
        <v>0</v>
      </c>
      <c r="X122" s="40">
        <f>ROUNDUP('Дані з ДІСО'!Q122/Параметри!$K$24,0)</f>
        <v>0</v>
      </c>
      <c r="Y122" s="40">
        <f>ROUNDUP('Дані з ДІСО'!R122/Параметри!$K$24,0)</f>
        <v>0</v>
      </c>
      <c r="Z122" s="59">
        <f>(W122*Параметри!$K$33+X122*Параметри!$L$33+Y122*Параметри!$M$33)/18</f>
        <v>0</v>
      </c>
      <c r="AA122" s="41">
        <f>IF(J122=0,0,'Дані з ДІСО'!AA122/J122)</f>
        <v>0</v>
      </c>
      <c r="AB122" s="29">
        <f>(1+0.25*AA122)*Z122*Параметри!$K$51</f>
        <v>0</v>
      </c>
      <c r="AC122" s="29">
        <f>AB122*'Коефіцієнти АТО'!U122</f>
        <v>0</v>
      </c>
      <c r="AD122" s="29">
        <f>J122*(1+0.25*AA122)*Параметри!$K$66*Параметри!$K$20/1000</f>
        <v>0</v>
      </c>
      <c r="AE122" s="29">
        <f>(1+0.25*AA122)*J122*'Коефіцієнти АТО'!S122*Параметри!$K$20/1000</f>
        <v>0</v>
      </c>
      <c r="AF122" s="29">
        <f t="shared" si="9"/>
        <v>0</v>
      </c>
      <c r="AG122" s="29">
        <v>0</v>
      </c>
      <c r="AH122" s="40">
        <v>17</v>
      </c>
      <c r="AI122" s="40">
        <v>0</v>
      </c>
      <c r="AJ122" s="40">
        <f t="shared" si="10"/>
        <v>0</v>
      </c>
      <c r="AK122" s="29">
        <f>(AH122+AI122)*(1+0.25*AJ122)*Параметри!$K$53</f>
        <v>3050.2976868320006</v>
      </c>
      <c r="AL122" s="29">
        <f>ROUNDUP(('Дані з ДІСО'!AU122+'Дані з ДІСО'!AW122)/Параметри!$K$28,0)</f>
        <v>3</v>
      </c>
      <c r="AM122" s="64">
        <f>AL122*Параметри!$M$35/18</f>
        <v>3.8333333333333335</v>
      </c>
      <c r="AN122" s="29">
        <f>IF(AL122=0,0,'Дані з ДІСО'!AW122/SUM('Дані з ДІСО'!AU122,'Дані з ДІСО'!AW122))</f>
        <v>0</v>
      </c>
      <c r="AO122" s="29">
        <f>(1+0.25*AN122)*AM122*Параметри!$K$51</f>
        <v>785.14414192133336</v>
      </c>
      <c r="AP122" s="40">
        <f>ROUNDUP(('Дані з ДІСО'!AE122+'Дані не з ДІСО'!E122+'Дані не з ДІСО'!G122)/Параметри!$K$69,0)</f>
        <v>0</v>
      </c>
      <c r="AQ122" s="40">
        <f t="shared" si="14"/>
        <v>0</v>
      </c>
      <c r="AR122" s="40">
        <f>IF(AP122=0,0,('Дані з ДІСО'!AH122+'Дані не з ДІСО'!G122)/('Дані з ДІСО'!AE122+'Дані не з ДІСО'!E122+'Дані не з ДІСО'!G122))</f>
        <v>0</v>
      </c>
      <c r="AS122" s="29">
        <f>AQ122*(1+0.25*AR122)*Параметри!$K$51</f>
        <v>0</v>
      </c>
      <c r="AT122" s="40">
        <f>ROUNDUP('Дані з ДІСО'!AF122/Параметри!$K$70,0)</f>
        <v>0</v>
      </c>
      <c r="AU122" s="40">
        <f t="shared" si="15"/>
        <v>0</v>
      </c>
      <c r="AV122" s="40">
        <f>IF(AT122=0,0,'Дані з ДІСО'!AI122/'Дані з ДІСО'!AF122)</f>
        <v>0</v>
      </c>
      <c r="AW122" s="29">
        <f>AU122*(1+0.25*AV122)*Параметри!$K$51</f>
        <v>0</v>
      </c>
      <c r="AX122" s="40">
        <f>ROUNDUP('Дані з ДІСО'!AR122/Параметри!$K$29,0)</f>
        <v>0</v>
      </c>
      <c r="AY122" s="40">
        <f>ROUNDUP('Дані з ДІСО'!AS122/Параметри!$K$29,0)</f>
        <v>0</v>
      </c>
      <c r="AZ122" s="40">
        <f>ROUNDUP('Дані з ДІСО'!AT122/Параметри!$K$29,0)</f>
        <v>0</v>
      </c>
      <c r="BA122" s="64">
        <f>(AX122*Параметри!$K$32+AY122*Параметри!$L$32+AZ122*Параметри!$M$32)/18</f>
        <v>0</v>
      </c>
      <c r="BB122" s="29">
        <f>(BA122*Параметри!$K$51+SUM('Дані з ДІСО'!AR122:AT122)*Параметри!$K$48*Параметри!$K$20/1000)*Параметри!$K$74</f>
        <v>0</v>
      </c>
      <c r="BC122" s="40">
        <f>ROUNDUP(('Дані не з ДІСО'!I122+'Дані не з ДІСО'!K122)/Параметри!$K$26,0)</f>
        <v>0</v>
      </c>
      <c r="BD122" s="29">
        <f>BC122*Параметри!$M$36/18</f>
        <v>0</v>
      </c>
      <c r="BE122" s="40">
        <f>IF(BC122=0,0,'Дані не з ДІСО'!K122/('Дані не з ДІСО'!I122+'Дані не з ДІСО'!K122))</f>
        <v>0</v>
      </c>
      <c r="BF122" s="29">
        <f>(1+0.25*BE122)*BD122*Параметри!$K$51</f>
        <v>0</v>
      </c>
      <c r="BG122" s="40">
        <f>ROUNDUP('Дані не з ДІСО'!M122/Параметри!$K$27,0)</f>
        <v>0</v>
      </c>
      <c r="BH122" s="40">
        <f>BG122*Параметри!$M$37/18</f>
        <v>0</v>
      </c>
      <c r="BI122" s="29">
        <f>BH122*Параметри!$K$51</f>
        <v>0</v>
      </c>
      <c r="BJ122" s="29">
        <f>'Дані не з ДІСО'!N122*Параметри!$K$76</f>
        <v>0</v>
      </c>
      <c r="BK122" s="40">
        <f>ROUNDUP('Дані з ДІСО'!V122/Параметри!$K$25,0)</f>
        <v>0</v>
      </c>
      <c r="BL122" s="40">
        <f>ROUNDUP('Дані з ДІСО'!W122/Параметри!$K$25,0)</f>
        <v>0</v>
      </c>
      <c r="BM122" s="40">
        <f>ROUNDUP('Дані з ДІСО'!X122/Параметри!$K$25,0)</f>
        <v>0</v>
      </c>
      <c r="BN122" s="40">
        <f>(BK122*Параметри!$K$34+BL122*Параметри!$L$34+BM122*Параметри!$M$34)/18</f>
        <v>0</v>
      </c>
      <c r="BO122" s="40">
        <f>IF(K122=0,0,'Дані з ДІСО'!AC122/K122)</f>
        <v>0</v>
      </c>
      <c r="BP122" s="29">
        <f>(1+0.25*BO122)*BN122*Параметри!$K$51</f>
        <v>0</v>
      </c>
      <c r="BQ122" s="29">
        <f>BP122*'Коефіцієнти АТО'!U122</f>
        <v>0</v>
      </c>
      <c r="BR122" s="29">
        <f>K122*(1+0.25*BO122)*Параметри!$K$66*Параметри!$K$20/1000</f>
        <v>0</v>
      </c>
      <c r="BS122" s="29">
        <f>(1+0.25*BO122)*K122*'Коефіцієнти АТО'!S122*Параметри!$K$20/1000</f>
        <v>0</v>
      </c>
      <c r="BT122" s="29">
        <f t="shared" si="16"/>
        <v>0</v>
      </c>
      <c r="BU122" s="40">
        <f>ROUNDUP('Дані з ДІСО'!AG122/Параметри!$K$71,0)</f>
        <v>0</v>
      </c>
      <c r="BV122" s="40">
        <f t="shared" si="17"/>
        <v>0</v>
      </c>
      <c r="BW122" s="40">
        <f>IF('Дані з ДІСО'!AG122=0,0,'Дані з ДІСО'!AJ122/'Дані з ДІСО'!AG122)</f>
        <v>0</v>
      </c>
      <c r="BX122" s="29">
        <f>BV122*(1+0.25*BW122)*Параметри!$K$51</f>
        <v>0</v>
      </c>
      <c r="BY122" s="29">
        <f>ROUND(IF(Параметри!$K$77="No",CC122,CC122*Параметри!$K$78)+AG122,1)</f>
        <v>60192</v>
      </c>
      <c r="BZ122" s="29">
        <f>ROUND(IF(Параметри!$K$77="No",BF122,BF122*Параметри!$K$78),1)</f>
        <v>0</v>
      </c>
      <c r="CA122" s="29">
        <f>ROUND(IF(Параметри!$K$77="No",BI122,BI122*Параметри!$K$78),1)</f>
        <v>0</v>
      </c>
      <c r="CB122" s="29">
        <f>ROUND(IF(Параметри!$K$77="No",BJ122,BJ122*Параметри!$K$78),1)</f>
        <v>0</v>
      </c>
      <c r="CC122" s="29">
        <f t="shared" si="11"/>
        <v>66880.016273683825</v>
      </c>
    </row>
    <row r="123" spans="1:81">
      <c r="A123" s="9">
        <v>122</v>
      </c>
      <c r="B123" s="9" t="s">
        <v>3148</v>
      </c>
      <c r="C123" s="9" t="s">
        <v>3148</v>
      </c>
      <c r="D123" s="9" t="s">
        <v>3269</v>
      </c>
      <c r="E123" s="9" t="s">
        <v>24</v>
      </c>
      <c r="F123" s="9" t="s">
        <v>3271</v>
      </c>
      <c r="G123" s="9" t="s">
        <v>275</v>
      </c>
      <c r="H123" s="29">
        <f>SUM('Дані з ДІСО'!J123:L123)</f>
        <v>922</v>
      </c>
      <c r="I123" s="29">
        <f>SUM('Дані з ДІСО'!G123:I123)</f>
        <v>44</v>
      </c>
      <c r="J123" s="29">
        <f>SUM('Дані з ДІСО'!P123:R123)</f>
        <v>0</v>
      </c>
      <c r="K123" s="29">
        <f>SUM('Дані з ДІСО'!V123:X123)</f>
        <v>0</v>
      </c>
      <c r="L123" s="40">
        <f>ROUNDUP('Дані з ДІСО'!J123/'Коефіцієнти АТО'!$R123,0)</f>
        <v>24</v>
      </c>
      <c r="M123" s="40">
        <f>ROUNDUP('Дані з ДІСО'!K123/'Коефіцієнти АТО'!$R123,0)</f>
        <v>30</v>
      </c>
      <c r="N123" s="40">
        <f>ROUNDUP('Дані з ДІСО'!L123/'Коефіцієнти АТО'!$R123,0)</f>
        <v>7</v>
      </c>
      <c r="O123" s="59">
        <f>(L123*Параметри!$K$32+M123*Параметри!$L$32+N123*Параметри!$M$32)/18</f>
        <v>98.972222222222229</v>
      </c>
      <c r="P123" s="41">
        <f>IF(H123=0,"",'Дані з ДІСО'!Y123/H123)</f>
        <v>0</v>
      </c>
      <c r="Q123" s="29">
        <f>IF(H123=0,"",(1+0.25*P123)*O123*Параметри!$K$51)</f>
        <v>20271.511432360225</v>
      </c>
      <c r="R123" s="29">
        <f>IF(H123=0,"",Q123*'Коефіцієнти АТО'!T123)</f>
        <v>344.61569435012382</v>
      </c>
      <c r="S123" s="29">
        <f>IF(H123=0,"",H123*(1+0.25*P123)*Параметри!$K$66*Параметри!$K$20/1000)</f>
        <v>0</v>
      </c>
      <c r="T123" s="29">
        <f>IF(H123=0,"",H123*(1+0.25*P123)*'Коефіцієнти АТО'!$S123*Параметри!$K$20/1000)</f>
        <v>4650.5277138336805</v>
      </c>
      <c r="U123" s="29">
        <f t="shared" si="12"/>
        <v>25266.654840544026</v>
      </c>
      <c r="V123" s="29">
        <f t="shared" si="13"/>
        <v>25266.654840544026</v>
      </c>
      <c r="W123" s="40">
        <f>ROUNDUP('Дані з ДІСО'!P123/Параметри!$K$24,0)</f>
        <v>0</v>
      </c>
      <c r="X123" s="40">
        <f>ROUNDUP('Дані з ДІСО'!Q123/Параметри!$K$24,0)</f>
        <v>0</v>
      </c>
      <c r="Y123" s="40">
        <f>ROUNDUP('Дані з ДІСО'!R123/Параметри!$K$24,0)</f>
        <v>0</v>
      </c>
      <c r="Z123" s="59">
        <f>(W123*Параметри!$K$33+X123*Параметри!$L$33+Y123*Параметри!$M$33)/18</f>
        <v>0</v>
      </c>
      <c r="AA123" s="41">
        <f>IF(J123=0,0,'Дані з ДІСО'!AA123/J123)</f>
        <v>0</v>
      </c>
      <c r="AB123" s="29">
        <f>(1+0.25*AA123)*Z123*Параметри!$K$51</f>
        <v>0</v>
      </c>
      <c r="AC123" s="29">
        <f>AB123*'Коефіцієнти АТО'!U123</f>
        <v>0</v>
      </c>
      <c r="AD123" s="29">
        <f>J123*(1+0.25*AA123)*Параметри!$K$66*Параметри!$K$20/1000</f>
        <v>0</v>
      </c>
      <c r="AE123" s="29">
        <f>(1+0.25*AA123)*J123*'Коефіцієнти АТО'!S123*Параметри!$K$20/1000</f>
        <v>0</v>
      </c>
      <c r="AF123" s="29">
        <f t="shared" si="9"/>
        <v>0</v>
      </c>
      <c r="AG123" s="29">
        <v>0</v>
      </c>
      <c r="AH123" s="40">
        <v>11</v>
      </c>
      <c r="AI123" s="40">
        <v>0</v>
      </c>
      <c r="AJ123" s="40">
        <f t="shared" si="10"/>
        <v>0</v>
      </c>
      <c r="AK123" s="29">
        <f>(AH123+AI123)*(1+0.25*AJ123)*Параметри!$K$53</f>
        <v>1973.7220326560005</v>
      </c>
      <c r="AL123" s="29">
        <f>ROUNDUP(('Дані з ДІСО'!AU123+'Дані з ДІСО'!AW123)/Параметри!$K$28,0)</f>
        <v>0</v>
      </c>
      <c r="AM123" s="64">
        <f>AL123*Параметри!$M$35/18</f>
        <v>0</v>
      </c>
      <c r="AN123" s="29">
        <f>IF(AL123=0,0,'Дані з ДІСО'!AW123/SUM('Дані з ДІСО'!AU123,'Дані з ДІСО'!AW123))</f>
        <v>0</v>
      </c>
      <c r="AO123" s="29">
        <f>(1+0.25*AN123)*AM123*Параметри!$K$51</f>
        <v>0</v>
      </c>
      <c r="AP123" s="40">
        <f>ROUNDUP(('Дані з ДІСО'!AE123+'Дані не з ДІСО'!E123+'Дані не з ДІСО'!G123)/Параметри!$K$69,0)</f>
        <v>0</v>
      </c>
      <c r="AQ123" s="40">
        <f t="shared" si="14"/>
        <v>0</v>
      </c>
      <c r="AR123" s="40">
        <f>IF(AP123=0,0,('Дані з ДІСО'!AH123+'Дані не з ДІСО'!G123)/('Дані з ДІСО'!AE123+'Дані не з ДІСО'!E123+'Дані не з ДІСО'!G123))</f>
        <v>0</v>
      </c>
      <c r="AS123" s="29">
        <f>AQ123*(1+0.25*AR123)*Параметри!$K$51</f>
        <v>0</v>
      </c>
      <c r="AT123" s="40">
        <f>ROUNDUP('Дані з ДІСО'!AF123/Параметри!$K$70,0)</f>
        <v>0</v>
      </c>
      <c r="AU123" s="40">
        <f t="shared" si="15"/>
        <v>0</v>
      </c>
      <c r="AV123" s="40">
        <f>IF(AT123=0,0,'Дані з ДІСО'!AI123/'Дані з ДІСО'!AF123)</f>
        <v>0</v>
      </c>
      <c r="AW123" s="29">
        <f>AU123*(1+0.25*AV123)*Параметри!$K$51</f>
        <v>0</v>
      </c>
      <c r="AX123" s="40">
        <f>ROUNDUP('Дані з ДІСО'!AR123/Параметри!$K$29,0)</f>
        <v>0</v>
      </c>
      <c r="AY123" s="40">
        <f>ROUNDUP('Дані з ДІСО'!AS123/Параметри!$K$29,0)</f>
        <v>0</v>
      </c>
      <c r="AZ123" s="40">
        <f>ROUNDUP('Дані з ДІСО'!AT123/Параметри!$K$29,0)</f>
        <v>0</v>
      </c>
      <c r="BA123" s="64">
        <f>(AX123*Параметри!$K$32+AY123*Параметри!$L$32+AZ123*Параметри!$M$32)/18</f>
        <v>0</v>
      </c>
      <c r="BB123" s="29">
        <f>(BA123*Параметри!$K$51+SUM('Дані з ДІСО'!AR123:AT123)*Параметри!$K$48*Параметри!$K$20/1000)*Параметри!$K$74</f>
        <v>0</v>
      </c>
      <c r="BC123" s="40">
        <f>ROUNDUP(('Дані не з ДІСО'!I123+'Дані не з ДІСО'!K123)/Параметри!$K$26,0)</f>
        <v>0</v>
      </c>
      <c r="BD123" s="29">
        <f>BC123*Параметри!$M$36/18</f>
        <v>0</v>
      </c>
      <c r="BE123" s="40">
        <f>IF(BC123=0,0,'Дані не з ДІСО'!K123/('Дані не з ДІСО'!I123+'Дані не з ДІСО'!K123))</f>
        <v>0</v>
      </c>
      <c r="BF123" s="29">
        <f>(1+0.25*BE123)*BD123*Параметри!$K$51</f>
        <v>0</v>
      </c>
      <c r="BG123" s="40">
        <f>ROUNDUP('Дані не з ДІСО'!M123/Параметри!$K$27,0)</f>
        <v>0</v>
      </c>
      <c r="BH123" s="40">
        <f>BG123*Параметри!$M$37/18</f>
        <v>0</v>
      </c>
      <c r="BI123" s="29">
        <f>BH123*Параметри!$K$51</f>
        <v>0</v>
      </c>
      <c r="BJ123" s="29">
        <f>'Дані не з ДІСО'!N123*Параметри!$K$76</f>
        <v>0</v>
      </c>
      <c r="BK123" s="40">
        <f>ROUNDUP('Дані з ДІСО'!V123/Параметри!$K$25,0)</f>
        <v>0</v>
      </c>
      <c r="BL123" s="40">
        <f>ROUNDUP('Дані з ДІСО'!W123/Параметри!$K$25,0)</f>
        <v>0</v>
      </c>
      <c r="BM123" s="40">
        <f>ROUNDUP('Дані з ДІСО'!X123/Параметри!$K$25,0)</f>
        <v>0</v>
      </c>
      <c r="BN123" s="40">
        <f>(BK123*Параметри!$K$34+BL123*Параметри!$L$34+BM123*Параметри!$M$34)/18</f>
        <v>0</v>
      </c>
      <c r="BO123" s="40">
        <f>IF(K123=0,0,'Дані з ДІСО'!AC123/K123)</f>
        <v>0</v>
      </c>
      <c r="BP123" s="29">
        <f>(1+0.25*BO123)*BN123*Параметри!$K$51</f>
        <v>0</v>
      </c>
      <c r="BQ123" s="29">
        <f>BP123*'Коефіцієнти АТО'!U123</f>
        <v>0</v>
      </c>
      <c r="BR123" s="29">
        <f>K123*(1+0.25*BO123)*Параметри!$K$66*Параметри!$K$20/1000</f>
        <v>0</v>
      </c>
      <c r="BS123" s="29">
        <f>(1+0.25*BO123)*K123*'Коефіцієнти АТО'!S123*Параметри!$K$20/1000</f>
        <v>0</v>
      </c>
      <c r="BT123" s="29">
        <f t="shared" si="16"/>
        <v>0</v>
      </c>
      <c r="BU123" s="40">
        <f>ROUNDUP('Дані з ДІСО'!AG123/Параметри!$K$71,0)</f>
        <v>0</v>
      </c>
      <c r="BV123" s="40">
        <f t="shared" si="17"/>
        <v>0</v>
      </c>
      <c r="BW123" s="40">
        <f>IF('Дані з ДІСО'!AG123=0,0,'Дані з ДІСО'!AJ123/'Дані з ДІСО'!AG123)</f>
        <v>0</v>
      </c>
      <c r="BX123" s="29">
        <f>BV123*(1+0.25*BW123)*Параметри!$K$51</f>
        <v>0</v>
      </c>
      <c r="BY123" s="29">
        <f>ROUND(IF(Параметри!$K$77="No",CC123,CC123*Параметри!$K$78)+AG123,1)</f>
        <v>24516.3</v>
      </c>
      <c r="BZ123" s="29">
        <f>ROUND(IF(Параметри!$K$77="No",BF123,BF123*Параметри!$K$78),1)</f>
        <v>0</v>
      </c>
      <c r="CA123" s="29">
        <f>ROUND(IF(Параметри!$K$77="No",BI123,BI123*Параметри!$K$78),1)</f>
        <v>0</v>
      </c>
      <c r="CB123" s="29">
        <f>ROUND(IF(Параметри!$K$77="No",BJ123,BJ123*Параметри!$K$78),1)</f>
        <v>0</v>
      </c>
      <c r="CC123" s="29">
        <f t="shared" si="11"/>
        <v>27240.376873200028</v>
      </c>
    </row>
    <row r="124" spans="1:81">
      <c r="A124" s="9">
        <v>123</v>
      </c>
      <c r="B124" s="9" t="s">
        <v>3148</v>
      </c>
      <c r="C124" s="9" t="s">
        <v>3148</v>
      </c>
      <c r="D124" s="9" t="s">
        <v>3269</v>
      </c>
      <c r="E124" s="9" t="s">
        <v>24</v>
      </c>
      <c r="F124" s="9" t="s">
        <v>3272</v>
      </c>
      <c r="G124" s="9" t="s">
        <v>277</v>
      </c>
      <c r="H124" s="29">
        <f>SUM('Дані з ДІСО'!J124:L124)</f>
        <v>896</v>
      </c>
      <c r="I124" s="29">
        <f>SUM('Дані з ДІСО'!G124:I124)</f>
        <v>47</v>
      </c>
      <c r="J124" s="29">
        <f>SUM('Дані з ДІСО'!P124:R124)</f>
        <v>0</v>
      </c>
      <c r="K124" s="29">
        <f>SUM('Дані з ДІСО'!V124:X124)</f>
        <v>0</v>
      </c>
      <c r="L124" s="40">
        <f>ROUNDUP('Дані з ДІСО'!J124/'Коефіцієнти АТО'!$R124,0)</f>
        <v>23</v>
      </c>
      <c r="M124" s="40">
        <f>ROUNDUP('Дані з ДІСО'!K124/'Коефіцієнти АТО'!$R124,0)</f>
        <v>36</v>
      </c>
      <c r="N124" s="40">
        <f>ROUNDUP('Дані з ДІСО'!L124/'Коефіцієнти АТО'!$R124,0)</f>
        <v>8</v>
      </c>
      <c r="O124" s="59">
        <f>(L124*Параметри!$K$32+M124*Параметри!$L$32+N124*Параметри!$M$32)/18</f>
        <v>110.56666666666666</v>
      </c>
      <c r="P124" s="41">
        <f>IF(H124=0,"",'Дані з ДІСО'!Y124/H124)</f>
        <v>0</v>
      </c>
      <c r="Q124" s="29">
        <f>IF(H124=0,"",(1+0.25*P124)*O124*Параметри!$K$51)</f>
        <v>22646.287989157066</v>
      </c>
      <c r="R124" s="29">
        <f>IF(H124=0,"",Q124*'Коефіцієнти АТО'!T124)</f>
        <v>384.98689581567015</v>
      </c>
      <c r="S124" s="29">
        <f>IF(H124=0,"",H124*(1+0.25*P124)*Параметри!$K$66*Параметри!$K$20/1000)</f>
        <v>0</v>
      </c>
      <c r="T124" s="29">
        <f>IF(H124=0,"",H124*(1+0.25*P124)*'Коефіцієнти АТО'!$S124*Параметри!$K$20/1000)</f>
        <v>4519.3848498860934</v>
      </c>
      <c r="U124" s="29">
        <f t="shared" si="12"/>
        <v>27550.659734858829</v>
      </c>
      <c r="V124" s="29">
        <f t="shared" si="13"/>
        <v>27550.659734858829</v>
      </c>
      <c r="W124" s="40">
        <f>ROUNDUP('Дані з ДІСО'!P124/Параметри!$K$24,0)</f>
        <v>0</v>
      </c>
      <c r="X124" s="40">
        <f>ROUNDUP('Дані з ДІСО'!Q124/Параметри!$K$24,0)</f>
        <v>0</v>
      </c>
      <c r="Y124" s="40">
        <f>ROUNDUP('Дані з ДІСО'!R124/Параметри!$K$24,0)</f>
        <v>0</v>
      </c>
      <c r="Z124" s="59">
        <f>(W124*Параметри!$K$33+X124*Параметри!$L$33+Y124*Параметри!$M$33)/18</f>
        <v>0</v>
      </c>
      <c r="AA124" s="41">
        <f>IF(J124=0,0,'Дані з ДІСО'!AA124/J124)</f>
        <v>0</v>
      </c>
      <c r="AB124" s="29">
        <f>(1+0.25*AA124)*Z124*Параметри!$K$51</f>
        <v>0</v>
      </c>
      <c r="AC124" s="29">
        <f>AB124*'Коефіцієнти АТО'!U124</f>
        <v>0</v>
      </c>
      <c r="AD124" s="29">
        <f>J124*(1+0.25*AA124)*Параметри!$K$66*Параметри!$K$20/1000</f>
        <v>0</v>
      </c>
      <c r="AE124" s="29">
        <f>(1+0.25*AA124)*J124*'Коефіцієнти АТО'!S124*Параметри!$K$20/1000</f>
        <v>0</v>
      </c>
      <c r="AF124" s="29">
        <f t="shared" si="9"/>
        <v>0</v>
      </c>
      <c r="AG124" s="29">
        <v>0</v>
      </c>
      <c r="AH124" s="40">
        <v>8</v>
      </c>
      <c r="AI124" s="40">
        <v>0</v>
      </c>
      <c r="AJ124" s="40">
        <f t="shared" si="10"/>
        <v>0</v>
      </c>
      <c r="AK124" s="29">
        <f>(AH124+AI124)*(1+0.25*AJ124)*Параметри!$K$53</f>
        <v>1435.4342055680004</v>
      </c>
      <c r="AL124" s="29">
        <f>ROUNDUP(('Дані з ДІСО'!AU124+'Дані з ДІСО'!AW124)/Параметри!$K$28,0)</f>
        <v>1</v>
      </c>
      <c r="AM124" s="64">
        <f>AL124*Параметри!$M$35/18</f>
        <v>1.2777777777777777</v>
      </c>
      <c r="AN124" s="29">
        <f>IF(AL124=0,0,'Дані з ДІСО'!AW124/SUM('Дані з ДІСО'!AU124,'Дані з ДІСО'!AW124))</f>
        <v>0</v>
      </c>
      <c r="AO124" s="29">
        <f>(1+0.25*AN124)*AM124*Параметри!$K$51</f>
        <v>261.71471397377775</v>
      </c>
      <c r="AP124" s="40">
        <f>ROUNDUP(('Дані з ДІСО'!AE124+'Дані не з ДІСО'!E124+'Дані не з ДІСО'!G124)/Параметри!$K$69,0)</f>
        <v>0</v>
      </c>
      <c r="AQ124" s="40">
        <f t="shared" si="14"/>
        <v>0</v>
      </c>
      <c r="AR124" s="40">
        <f>IF(AP124=0,0,('Дані з ДІСО'!AH124+'Дані не з ДІСО'!G124)/('Дані з ДІСО'!AE124+'Дані не з ДІСО'!E124+'Дані не з ДІСО'!G124))</f>
        <v>0</v>
      </c>
      <c r="AS124" s="29">
        <f>AQ124*(1+0.25*AR124)*Параметри!$K$51</f>
        <v>0</v>
      </c>
      <c r="AT124" s="40">
        <f>ROUNDUP('Дані з ДІСО'!AF124/Параметри!$K$70,0)</f>
        <v>0</v>
      </c>
      <c r="AU124" s="40">
        <f t="shared" si="15"/>
        <v>0</v>
      </c>
      <c r="AV124" s="40">
        <f>IF(AT124=0,0,'Дані з ДІСО'!AI124/'Дані з ДІСО'!AF124)</f>
        <v>0</v>
      </c>
      <c r="AW124" s="29">
        <f>AU124*(1+0.25*AV124)*Параметри!$K$51</f>
        <v>0</v>
      </c>
      <c r="AX124" s="40">
        <f>ROUNDUP('Дані з ДІСО'!AR124/Параметри!$K$29,0)</f>
        <v>0</v>
      </c>
      <c r="AY124" s="40">
        <f>ROUNDUP('Дані з ДІСО'!AS124/Параметри!$K$29,0)</f>
        <v>0</v>
      </c>
      <c r="AZ124" s="40">
        <f>ROUNDUP('Дані з ДІСО'!AT124/Параметри!$K$29,0)</f>
        <v>0</v>
      </c>
      <c r="BA124" s="64">
        <f>(AX124*Параметри!$K$32+AY124*Параметри!$L$32+AZ124*Параметри!$M$32)/18</f>
        <v>0</v>
      </c>
      <c r="BB124" s="29">
        <f>(BA124*Параметри!$K$51+SUM('Дані з ДІСО'!AR124:AT124)*Параметри!$K$48*Параметри!$K$20/1000)*Параметри!$K$74</f>
        <v>0</v>
      </c>
      <c r="BC124" s="40">
        <f>ROUNDUP(('Дані не з ДІСО'!I124+'Дані не з ДІСО'!K124)/Параметри!$K$26,0)</f>
        <v>0</v>
      </c>
      <c r="BD124" s="29">
        <f>BC124*Параметри!$M$36/18</f>
        <v>0</v>
      </c>
      <c r="BE124" s="40">
        <f>IF(BC124=0,0,'Дані не з ДІСО'!K124/('Дані не з ДІСО'!I124+'Дані не з ДІСО'!K124))</f>
        <v>0</v>
      </c>
      <c r="BF124" s="29">
        <f>(1+0.25*BE124)*BD124*Параметри!$K$51</f>
        <v>0</v>
      </c>
      <c r="BG124" s="40">
        <f>ROUNDUP('Дані не з ДІСО'!M124/Параметри!$K$27,0)</f>
        <v>0</v>
      </c>
      <c r="BH124" s="40">
        <f>BG124*Параметри!$M$37/18</f>
        <v>0</v>
      </c>
      <c r="BI124" s="29">
        <f>BH124*Параметри!$K$51</f>
        <v>0</v>
      </c>
      <c r="BJ124" s="29">
        <f>'Дані не з ДІСО'!N124*Параметри!$K$76</f>
        <v>0</v>
      </c>
      <c r="BK124" s="40">
        <f>ROUNDUP('Дані з ДІСО'!V124/Параметри!$K$25,0)</f>
        <v>0</v>
      </c>
      <c r="BL124" s="40">
        <f>ROUNDUP('Дані з ДІСО'!W124/Параметри!$K$25,0)</f>
        <v>0</v>
      </c>
      <c r="BM124" s="40">
        <f>ROUNDUP('Дані з ДІСО'!X124/Параметри!$K$25,0)</f>
        <v>0</v>
      </c>
      <c r="BN124" s="40">
        <f>(BK124*Параметри!$K$34+BL124*Параметри!$L$34+BM124*Параметри!$M$34)/18</f>
        <v>0</v>
      </c>
      <c r="BO124" s="40">
        <f>IF(K124=0,0,'Дані з ДІСО'!AC124/K124)</f>
        <v>0</v>
      </c>
      <c r="BP124" s="29">
        <f>(1+0.25*BO124)*BN124*Параметри!$K$51</f>
        <v>0</v>
      </c>
      <c r="BQ124" s="29">
        <f>BP124*'Коефіцієнти АТО'!U124</f>
        <v>0</v>
      </c>
      <c r="BR124" s="29">
        <f>K124*(1+0.25*BO124)*Параметри!$K$66*Параметри!$K$20/1000</f>
        <v>0</v>
      </c>
      <c r="BS124" s="29">
        <f>(1+0.25*BO124)*K124*'Коефіцієнти АТО'!S124*Параметри!$K$20/1000</f>
        <v>0</v>
      </c>
      <c r="BT124" s="29">
        <f t="shared" si="16"/>
        <v>0</v>
      </c>
      <c r="BU124" s="40">
        <f>ROUNDUP('Дані з ДІСО'!AG124/Параметри!$K$71,0)</f>
        <v>0</v>
      </c>
      <c r="BV124" s="40">
        <f t="shared" si="17"/>
        <v>0</v>
      </c>
      <c r="BW124" s="40">
        <f>IF('Дані з ДІСО'!AG124=0,0,'Дані з ДІСО'!AJ124/'Дані з ДІСО'!AG124)</f>
        <v>0</v>
      </c>
      <c r="BX124" s="29">
        <f>BV124*(1+0.25*BW124)*Параметри!$K$51</f>
        <v>0</v>
      </c>
      <c r="BY124" s="29">
        <f>ROUND(IF(Параметри!$K$77="No",CC124,CC124*Параметри!$K$78)+AG124,1)</f>
        <v>26323</v>
      </c>
      <c r="BZ124" s="29">
        <f>ROUND(IF(Параметри!$K$77="No",BF124,BF124*Параметри!$K$78),1)</f>
        <v>0</v>
      </c>
      <c r="CA124" s="29">
        <f>ROUND(IF(Параметри!$K$77="No",BI124,BI124*Параметри!$K$78),1)</f>
        <v>0</v>
      </c>
      <c r="CB124" s="29">
        <f>ROUND(IF(Параметри!$K$77="No",BJ124,BJ124*Параметри!$K$78),1)</f>
        <v>0</v>
      </c>
      <c r="CC124" s="29">
        <f t="shared" si="11"/>
        <v>29247.808654400607</v>
      </c>
    </row>
    <row r="125" spans="1:81">
      <c r="A125" s="9">
        <v>124</v>
      </c>
      <c r="B125" s="9" t="s">
        <v>3148</v>
      </c>
      <c r="C125" s="9" t="s">
        <v>3148</v>
      </c>
      <c r="D125" s="9" t="s">
        <v>3269</v>
      </c>
      <c r="E125" s="9" t="s">
        <v>24</v>
      </c>
      <c r="F125" s="9" t="s">
        <v>3273</v>
      </c>
      <c r="G125" s="9" t="s">
        <v>279</v>
      </c>
      <c r="H125" s="29">
        <f>SUM('Дані з ДІСО'!J125:L125)</f>
        <v>532</v>
      </c>
      <c r="I125" s="29">
        <f>SUM('Дані з ДІСО'!G125:I125)</f>
        <v>41</v>
      </c>
      <c r="J125" s="29">
        <f>SUM('Дані з ДІСО'!P125:R125)</f>
        <v>0</v>
      </c>
      <c r="K125" s="29">
        <f>SUM('Дані з ДІСО'!V125:X125)</f>
        <v>0</v>
      </c>
      <c r="L125" s="40">
        <f>ROUNDUP('Дані з ДІСО'!J125/'Коефіцієнти АТО'!$R125,0)</f>
        <v>16</v>
      </c>
      <c r="M125" s="40">
        <f>ROUNDUP('Дані з ДІСО'!K125/'Коефіцієнти АТО'!$R125,0)</f>
        <v>23</v>
      </c>
      <c r="N125" s="40">
        <f>ROUNDUP('Дані з ДІСО'!L125/'Коефіцієнти АТО'!$R125,0)</f>
        <v>5</v>
      </c>
      <c r="O125" s="59">
        <f>(L125*Параметри!$K$32+M125*Параметри!$L$32+N125*Параметри!$M$32)/18</f>
        <v>72.088888888888889</v>
      </c>
      <c r="P125" s="41">
        <f>IF(H125=0,"",'Дані з ДІСО'!Y125/H125)</f>
        <v>0</v>
      </c>
      <c r="Q125" s="29">
        <f>IF(H125=0,"",(1+0.25*P125)*O125*Параметри!$K$51)</f>
        <v>14765.261428364089</v>
      </c>
      <c r="R125" s="29">
        <f>IF(H125=0,"",Q125*'Коефіцієнти АТО'!T125)</f>
        <v>251.00944428218952</v>
      </c>
      <c r="S125" s="29">
        <f>IF(H125=0,"",H125*(1+0.25*P125)*Параметри!$K$66*Параметри!$K$20/1000)</f>
        <v>0</v>
      </c>
      <c r="T125" s="29">
        <f>IF(H125=0,"",H125*(1+0.25*P125)*'Коефіцієнти АТО'!$S125*Параметри!$K$20/1000)</f>
        <v>2683.3847546198681</v>
      </c>
      <c r="U125" s="29">
        <f t="shared" si="12"/>
        <v>17699.655627266147</v>
      </c>
      <c r="V125" s="29">
        <f t="shared" si="13"/>
        <v>17699.655627266147</v>
      </c>
      <c r="W125" s="40">
        <f>ROUNDUP('Дані з ДІСО'!P125/Параметри!$K$24,0)</f>
        <v>0</v>
      </c>
      <c r="X125" s="40">
        <f>ROUNDUP('Дані з ДІСО'!Q125/Параметри!$K$24,0)</f>
        <v>0</v>
      </c>
      <c r="Y125" s="40">
        <f>ROUNDUP('Дані з ДІСО'!R125/Параметри!$K$24,0)</f>
        <v>0</v>
      </c>
      <c r="Z125" s="59">
        <f>(W125*Параметри!$K$33+X125*Параметри!$L$33+Y125*Параметри!$M$33)/18</f>
        <v>0</v>
      </c>
      <c r="AA125" s="41">
        <f>IF(J125=0,0,'Дані з ДІСО'!AA125/J125)</f>
        <v>0</v>
      </c>
      <c r="AB125" s="29">
        <f>(1+0.25*AA125)*Z125*Параметри!$K$51</f>
        <v>0</v>
      </c>
      <c r="AC125" s="29">
        <f>AB125*'Коефіцієнти АТО'!U125</f>
        <v>0</v>
      </c>
      <c r="AD125" s="29">
        <f>J125*(1+0.25*AA125)*Параметри!$K$66*Параметри!$K$20/1000</f>
        <v>0</v>
      </c>
      <c r="AE125" s="29">
        <f>(1+0.25*AA125)*J125*'Коефіцієнти АТО'!S125*Параметри!$K$20/1000</f>
        <v>0</v>
      </c>
      <c r="AF125" s="29">
        <f t="shared" si="9"/>
        <v>0</v>
      </c>
      <c r="AG125" s="29">
        <v>0</v>
      </c>
      <c r="AH125" s="40">
        <v>2</v>
      </c>
      <c r="AI125" s="40">
        <v>0</v>
      </c>
      <c r="AJ125" s="40">
        <f t="shared" si="10"/>
        <v>0</v>
      </c>
      <c r="AK125" s="29">
        <f>(AH125+AI125)*(1+0.25*AJ125)*Параметри!$K$53</f>
        <v>358.85855139200009</v>
      </c>
      <c r="AL125" s="29">
        <f>ROUNDUP(('Дані з ДІСО'!AU125+'Дані з ДІСО'!AW125)/Параметри!$K$28,0)</f>
        <v>0</v>
      </c>
      <c r="AM125" s="64">
        <f>AL125*Параметри!$M$35/18</f>
        <v>0</v>
      </c>
      <c r="AN125" s="29">
        <f>IF(AL125=0,0,'Дані з ДІСО'!AW125/SUM('Дані з ДІСО'!AU125,'Дані з ДІСО'!AW125))</f>
        <v>0</v>
      </c>
      <c r="AO125" s="29">
        <f>(1+0.25*AN125)*AM125*Параметри!$K$51</f>
        <v>0</v>
      </c>
      <c r="AP125" s="40">
        <f>ROUNDUP(('Дані з ДІСО'!AE125+'Дані не з ДІСО'!E125+'Дані не з ДІСО'!G125)/Параметри!$K$69,0)</f>
        <v>0</v>
      </c>
      <c r="AQ125" s="40">
        <f t="shared" si="14"/>
        <v>0</v>
      </c>
      <c r="AR125" s="40">
        <f>IF(AP125=0,0,('Дані з ДІСО'!AH125+'Дані не з ДІСО'!G125)/('Дані з ДІСО'!AE125+'Дані не з ДІСО'!E125+'Дані не з ДІСО'!G125))</f>
        <v>0</v>
      </c>
      <c r="AS125" s="29">
        <f>AQ125*(1+0.25*AR125)*Параметри!$K$51</f>
        <v>0</v>
      </c>
      <c r="AT125" s="40">
        <f>ROUNDUP('Дані з ДІСО'!AF125/Параметри!$K$70,0)</f>
        <v>0</v>
      </c>
      <c r="AU125" s="40">
        <f t="shared" si="15"/>
        <v>0</v>
      </c>
      <c r="AV125" s="40">
        <f>IF(AT125=0,0,'Дані з ДІСО'!AI125/'Дані з ДІСО'!AF125)</f>
        <v>0</v>
      </c>
      <c r="AW125" s="29">
        <f>AU125*(1+0.25*AV125)*Параметри!$K$51</f>
        <v>0</v>
      </c>
      <c r="AX125" s="40">
        <f>ROUNDUP('Дані з ДІСО'!AR125/Параметри!$K$29,0)</f>
        <v>0</v>
      </c>
      <c r="AY125" s="40">
        <f>ROUNDUP('Дані з ДІСО'!AS125/Параметри!$K$29,0)</f>
        <v>0</v>
      </c>
      <c r="AZ125" s="40">
        <f>ROUNDUP('Дані з ДІСО'!AT125/Параметри!$K$29,0)</f>
        <v>0</v>
      </c>
      <c r="BA125" s="64">
        <f>(AX125*Параметри!$K$32+AY125*Параметри!$L$32+AZ125*Параметри!$M$32)/18</f>
        <v>0</v>
      </c>
      <c r="BB125" s="29">
        <f>(BA125*Параметри!$K$51+SUM('Дані з ДІСО'!AR125:AT125)*Параметри!$K$48*Параметри!$K$20/1000)*Параметри!$K$74</f>
        <v>0</v>
      </c>
      <c r="BC125" s="40">
        <f>ROUNDUP(('Дані не з ДІСО'!I125+'Дані не з ДІСО'!K125)/Параметри!$K$26,0)</f>
        <v>0</v>
      </c>
      <c r="BD125" s="29">
        <f>BC125*Параметри!$M$36/18</f>
        <v>0</v>
      </c>
      <c r="BE125" s="40">
        <f>IF(BC125=0,0,'Дані не з ДІСО'!K125/('Дані не з ДІСО'!I125+'Дані не з ДІСО'!K125))</f>
        <v>0</v>
      </c>
      <c r="BF125" s="29">
        <f>(1+0.25*BE125)*BD125*Параметри!$K$51</f>
        <v>0</v>
      </c>
      <c r="BG125" s="40">
        <f>ROUNDUP('Дані не з ДІСО'!M125/Параметри!$K$27,0)</f>
        <v>0</v>
      </c>
      <c r="BH125" s="40">
        <f>BG125*Параметри!$M$37/18</f>
        <v>0</v>
      </c>
      <c r="BI125" s="29">
        <f>BH125*Параметри!$K$51</f>
        <v>0</v>
      </c>
      <c r="BJ125" s="29">
        <f>'Дані не з ДІСО'!N125*Параметри!$K$76</f>
        <v>0</v>
      </c>
      <c r="BK125" s="40">
        <f>ROUNDUP('Дані з ДІСО'!V125/Параметри!$K$25,0)</f>
        <v>0</v>
      </c>
      <c r="BL125" s="40">
        <f>ROUNDUP('Дані з ДІСО'!W125/Параметри!$K$25,0)</f>
        <v>0</v>
      </c>
      <c r="BM125" s="40">
        <f>ROUNDUP('Дані з ДІСО'!X125/Параметри!$K$25,0)</f>
        <v>0</v>
      </c>
      <c r="BN125" s="40">
        <f>(BK125*Параметри!$K$34+BL125*Параметри!$L$34+BM125*Параметри!$M$34)/18</f>
        <v>0</v>
      </c>
      <c r="BO125" s="40">
        <f>IF(K125=0,0,'Дані з ДІСО'!AC125/K125)</f>
        <v>0</v>
      </c>
      <c r="BP125" s="29">
        <f>(1+0.25*BO125)*BN125*Параметри!$K$51</f>
        <v>0</v>
      </c>
      <c r="BQ125" s="29">
        <f>BP125*'Коефіцієнти АТО'!U125</f>
        <v>0</v>
      </c>
      <c r="BR125" s="29">
        <f>K125*(1+0.25*BO125)*Параметри!$K$66*Параметри!$K$20/1000</f>
        <v>0</v>
      </c>
      <c r="BS125" s="29">
        <f>(1+0.25*BO125)*K125*'Коефіцієнти АТО'!S125*Параметри!$K$20/1000</f>
        <v>0</v>
      </c>
      <c r="BT125" s="29">
        <f t="shared" si="16"/>
        <v>0</v>
      </c>
      <c r="BU125" s="40">
        <f>ROUNDUP('Дані з ДІСО'!AG125/Параметри!$K$71,0)</f>
        <v>0</v>
      </c>
      <c r="BV125" s="40">
        <f t="shared" si="17"/>
        <v>0</v>
      </c>
      <c r="BW125" s="40">
        <f>IF('Дані з ДІСО'!AG125=0,0,'Дані з ДІСО'!AJ125/'Дані з ДІСО'!AG125)</f>
        <v>0</v>
      </c>
      <c r="BX125" s="29">
        <f>BV125*(1+0.25*BW125)*Параметри!$K$51</f>
        <v>0</v>
      </c>
      <c r="BY125" s="29">
        <f>ROUND(IF(Параметри!$K$77="No",CC125,CC125*Параметри!$K$78)+AG125,1)</f>
        <v>16252.7</v>
      </c>
      <c r="BZ125" s="29">
        <f>ROUND(IF(Параметри!$K$77="No",BF125,BF125*Параметри!$K$78),1)</f>
        <v>0</v>
      </c>
      <c r="CA125" s="29">
        <f>ROUND(IF(Параметри!$K$77="No",BI125,BI125*Параметри!$K$78),1)</f>
        <v>0</v>
      </c>
      <c r="CB125" s="29">
        <f>ROUND(IF(Параметри!$K$77="No",BJ125,BJ125*Параметри!$K$78),1)</f>
        <v>0</v>
      </c>
      <c r="CC125" s="29">
        <f t="shared" si="11"/>
        <v>18058.514178658148</v>
      </c>
    </row>
    <row r="126" spans="1:81">
      <c r="A126" s="9">
        <v>125</v>
      </c>
      <c r="B126" s="9" t="s">
        <v>3148</v>
      </c>
      <c r="C126" s="9" t="s">
        <v>3148</v>
      </c>
      <c r="D126" s="9" t="s">
        <v>3269</v>
      </c>
      <c r="E126" s="9" t="s">
        <v>24</v>
      </c>
      <c r="F126" s="9" t="s">
        <v>3274</v>
      </c>
      <c r="G126" s="9" t="s">
        <v>281</v>
      </c>
      <c r="H126" s="29">
        <f>SUM('Дані з ДІСО'!J126:L126)</f>
        <v>208.5</v>
      </c>
      <c r="I126" s="29">
        <f>SUM('Дані з ДІСО'!G126:I126)</f>
        <v>22</v>
      </c>
      <c r="J126" s="29">
        <f>SUM('Дані з ДІСО'!P126:R126)</f>
        <v>0</v>
      </c>
      <c r="K126" s="29">
        <f>SUM('Дані з ДІСО'!V126:X126)</f>
        <v>0</v>
      </c>
      <c r="L126" s="40">
        <f>ROUNDUP('Дані з ДІСО'!J126/'Коефіцієнти АТО'!$R126,0)</f>
        <v>9</v>
      </c>
      <c r="M126" s="40">
        <f>ROUNDUP('Дані з ДІСО'!K126/'Коефіцієнти АТО'!$R126,0)</f>
        <v>11</v>
      </c>
      <c r="N126" s="40">
        <f>ROUNDUP('Дані з ДІСО'!L126/'Коефіцієнти АТО'!$R126,0)</f>
        <v>2</v>
      </c>
      <c r="O126" s="59">
        <f>(L126*Параметри!$K$32+M126*Параметри!$L$32+N126*Параметри!$M$32)/18</f>
        <v>35.427777777777777</v>
      </c>
      <c r="P126" s="41">
        <f>IF(H126=0,"",'Дані з ДІСО'!Y126/H126)</f>
        <v>0</v>
      </c>
      <c r="Q126" s="29">
        <f>IF(H126=0,"",(1+0.25*P126)*O126*Параметри!$K$51)</f>
        <v>7256.3249174381772</v>
      </c>
      <c r="R126" s="29">
        <f>IF(H126=0,"",Q126*'Коефіцієнти АТО'!T126)</f>
        <v>123.35752359644903</v>
      </c>
      <c r="S126" s="29">
        <f>IF(H126=0,"",H126*(1+0.25*P126)*Параметри!$K$66*Параметри!$K$20/1000)</f>
        <v>0</v>
      </c>
      <c r="T126" s="29">
        <f>IF(H126=0,"",H126*(1+0.25*P126)*'Коефіцієнти АТО'!$S126*Параметри!$K$20/1000)</f>
        <v>1051.6648897335385</v>
      </c>
      <c r="U126" s="29">
        <f t="shared" si="12"/>
        <v>8431.3473307681652</v>
      </c>
      <c r="V126" s="29">
        <f t="shared" si="13"/>
        <v>8431.3473307681652</v>
      </c>
      <c r="W126" s="40">
        <f>ROUNDUP('Дані з ДІСО'!P126/Параметри!$K$24,0)</f>
        <v>0</v>
      </c>
      <c r="X126" s="40">
        <f>ROUNDUP('Дані з ДІСО'!Q126/Параметри!$K$24,0)</f>
        <v>0</v>
      </c>
      <c r="Y126" s="40">
        <f>ROUNDUP('Дані з ДІСО'!R126/Параметри!$K$24,0)</f>
        <v>0</v>
      </c>
      <c r="Z126" s="59">
        <f>(W126*Параметри!$K$33+X126*Параметри!$L$33+Y126*Параметри!$M$33)/18</f>
        <v>0</v>
      </c>
      <c r="AA126" s="41">
        <f>IF(J126=0,0,'Дані з ДІСО'!AA126/J126)</f>
        <v>0</v>
      </c>
      <c r="AB126" s="29">
        <f>(1+0.25*AA126)*Z126*Параметри!$K$51</f>
        <v>0</v>
      </c>
      <c r="AC126" s="29">
        <f>AB126*'Коефіцієнти АТО'!U126</f>
        <v>0</v>
      </c>
      <c r="AD126" s="29">
        <f>J126*(1+0.25*AA126)*Параметри!$K$66*Параметри!$K$20/1000</f>
        <v>0</v>
      </c>
      <c r="AE126" s="29">
        <f>(1+0.25*AA126)*J126*'Коефіцієнти АТО'!S126*Параметри!$K$20/1000</f>
        <v>0</v>
      </c>
      <c r="AF126" s="29">
        <f t="shared" si="9"/>
        <v>0</v>
      </c>
      <c r="AG126" s="29">
        <v>0</v>
      </c>
      <c r="AH126" s="40">
        <v>1</v>
      </c>
      <c r="AI126" s="40">
        <v>0</v>
      </c>
      <c r="AJ126" s="40">
        <f t="shared" si="10"/>
        <v>0</v>
      </c>
      <c r="AK126" s="29">
        <f>(AH126+AI126)*(1+0.25*AJ126)*Параметри!$K$53</f>
        <v>179.42927569600005</v>
      </c>
      <c r="AL126" s="29">
        <f>ROUNDUP(('Дані з ДІСО'!AU126+'Дані з ДІСО'!AW126)/Параметри!$K$28,0)</f>
        <v>0</v>
      </c>
      <c r="AM126" s="64">
        <f>AL126*Параметри!$M$35/18</f>
        <v>0</v>
      </c>
      <c r="AN126" s="29">
        <f>IF(AL126=0,0,'Дані з ДІСО'!AW126/SUM('Дані з ДІСО'!AU126,'Дані з ДІСО'!AW126))</f>
        <v>0</v>
      </c>
      <c r="AO126" s="29">
        <f>(1+0.25*AN126)*AM126*Параметри!$K$51</f>
        <v>0</v>
      </c>
      <c r="AP126" s="40">
        <f>ROUNDUP(('Дані з ДІСО'!AE126+'Дані не з ДІСО'!E126+'Дані не з ДІСО'!G126)/Параметри!$K$69,0)</f>
        <v>0</v>
      </c>
      <c r="AQ126" s="40">
        <f t="shared" si="14"/>
        <v>0</v>
      </c>
      <c r="AR126" s="40">
        <f>IF(AP126=0,0,('Дані з ДІСО'!AH126+'Дані не з ДІСО'!G126)/('Дані з ДІСО'!AE126+'Дані не з ДІСО'!E126+'Дані не з ДІСО'!G126))</f>
        <v>0</v>
      </c>
      <c r="AS126" s="29">
        <f>AQ126*(1+0.25*AR126)*Параметри!$K$51</f>
        <v>0</v>
      </c>
      <c r="AT126" s="40">
        <f>ROUNDUP('Дані з ДІСО'!AF126/Параметри!$K$70,0)</f>
        <v>0</v>
      </c>
      <c r="AU126" s="40">
        <f t="shared" si="15"/>
        <v>0</v>
      </c>
      <c r="AV126" s="40">
        <f>IF(AT126=0,0,'Дані з ДІСО'!AI126/'Дані з ДІСО'!AF126)</f>
        <v>0</v>
      </c>
      <c r="AW126" s="29">
        <f>AU126*(1+0.25*AV126)*Параметри!$K$51</f>
        <v>0</v>
      </c>
      <c r="AX126" s="40">
        <f>ROUNDUP('Дані з ДІСО'!AR126/Параметри!$K$29,0)</f>
        <v>0</v>
      </c>
      <c r="AY126" s="40">
        <f>ROUNDUP('Дані з ДІСО'!AS126/Параметри!$K$29,0)</f>
        <v>0</v>
      </c>
      <c r="AZ126" s="40">
        <f>ROUNDUP('Дані з ДІСО'!AT126/Параметри!$K$29,0)</f>
        <v>0</v>
      </c>
      <c r="BA126" s="64">
        <f>(AX126*Параметри!$K$32+AY126*Параметри!$L$32+AZ126*Параметри!$M$32)/18</f>
        <v>0</v>
      </c>
      <c r="BB126" s="29">
        <f>(BA126*Параметри!$K$51+SUM('Дані з ДІСО'!AR126:AT126)*Параметри!$K$48*Параметри!$K$20/1000)*Параметри!$K$74</f>
        <v>0</v>
      </c>
      <c r="BC126" s="40">
        <f>ROUNDUP(('Дані не з ДІСО'!I126+'Дані не з ДІСО'!K126)/Параметри!$K$26,0)</f>
        <v>0</v>
      </c>
      <c r="BD126" s="29">
        <f>BC126*Параметри!$M$36/18</f>
        <v>0</v>
      </c>
      <c r="BE126" s="40">
        <f>IF(BC126=0,0,'Дані не з ДІСО'!K126/('Дані не з ДІСО'!I126+'Дані не з ДІСО'!K126))</f>
        <v>0</v>
      </c>
      <c r="BF126" s="29">
        <f>(1+0.25*BE126)*BD126*Параметри!$K$51</f>
        <v>0</v>
      </c>
      <c r="BG126" s="40">
        <f>ROUNDUP('Дані не з ДІСО'!M126/Параметри!$K$27,0)</f>
        <v>0</v>
      </c>
      <c r="BH126" s="40">
        <f>BG126*Параметри!$M$37/18</f>
        <v>0</v>
      </c>
      <c r="BI126" s="29">
        <f>BH126*Параметри!$K$51</f>
        <v>0</v>
      </c>
      <c r="BJ126" s="29">
        <f>'Дані не з ДІСО'!N126*Параметри!$K$76</f>
        <v>0</v>
      </c>
      <c r="BK126" s="40">
        <f>ROUNDUP('Дані з ДІСО'!V126/Параметри!$K$25,0)</f>
        <v>0</v>
      </c>
      <c r="BL126" s="40">
        <f>ROUNDUP('Дані з ДІСО'!W126/Параметри!$K$25,0)</f>
        <v>0</v>
      </c>
      <c r="BM126" s="40">
        <f>ROUNDUP('Дані з ДІСО'!X126/Параметри!$K$25,0)</f>
        <v>0</v>
      </c>
      <c r="BN126" s="40">
        <f>(BK126*Параметри!$K$34+BL126*Параметри!$L$34+BM126*Параметри!$M$34)/18</f>
        <v>0</v>
      </c>
      <c r="BO126" s="40">
        <f>IF(K126=0,0,'Дані з ДІСО'!AC126/K126)</f>
        <v>0</v>
      </c>
      <c r="BP126" s="29">
        <f>(1+0.25*BO126)*BN126*Параметри!$K$51</f>
        <v>0</v>
      </c>
      <c r="BQ126" s="29">
        <f>BP126*'Коефіцієнти АТО'!U126</f>
        <v>0</v>
      </c>
      <c r="BR126" s="29">
        <f>K126*(1+0.25*BO126)*Параметри!$K$66*Параметри!$K$20/1000</f>
        <v>0</v>
      </c>
      <c r="BS126" s="29">
        <f>(1+0.25*BO126)*K126*'Коефіцієнти АТО'!S126*Параметри!$K$20/1000</f>
        <v>0</v>
      </c>
      <c r="BT126" s="29">
        <f t="shared" si="16"/>
        <v>0</v>
      </c>
      <c r="BU126" s="40">
        <f>ROUNDUP('Дані з ДІСО'!AG126/Параметри!$K$71,0)</f>
        <v>0</v>
      </c>
      <c r="BV126" s="40">
        <f t="shared" si="17"/>
        <v>0</v>
      </c>
      <c r="BW126" s="40">
        <f>IF('Дані з ДІСО'!AG126=0,0,'Дані з ДІСО'!AJ126/'Дані з ДІСО'!AG126)</f>
        <v>0</v>
      </c>
      <c r="BX126" s="29">
        <f>BV126*(1+0.25*BW126)*Параметри!$K$51</f>
        <v>0</v>
      </c>
      <c r="BY126" s="29">
        <f>ROUND(IF(Параметри!$K$77="No",CC126,CC126*Параметри!$K$78)+AG126,1)</f>
        <v>7749.7</v>
      </c>
      <c r="BZ126" s="29">
        <f>ROUND(IF(Параметри!$K$77="No",BF126,BF126*Параметри!$K$78),1)</f>
        <v>0</v>
      </c>
      <c r="CA126" s="29">
        <f>ROUND(IF(Параметри!$K$77="No",BI126,BI126*Параметри!$K$78),1)</f>
        <v>0</v>
      </c>
      <c r="CB126" s="29">
        <f>ROUND(IF(Параметри!$K$77="No",BJ126,BJ126*Параметри!$K$78),1)</f>
        <v>0</v>
      </c>
      <c r="CC126" s="29">
        <f t="shared" si="11"/>
        <v>8610.7766064641655</v>
      </c>
    </row>
    <row r="127" spans="1:81">
      <c r="A127" s="9">
        <v>126</v>
      </c>
      <c r="B127" s="9" t="s">
        <v>3145</v>
      </c>
      <c r="C127" s="9" t="s">
        <v>3146</v>
      </c>
      <c r="D127" s="9" t="s">
        <v>3269</v>
      </c>
      <c r="E127" s="9" t="s">
        <v>21</v>
      </c>
      <c r="F127" s="9" t="s">
        <v>3275</v>
      </c>
      <c r="G127" s="9" t="s">
        <v>283</v>
      </c>
      <c r="H127" s="29">
        <f>SUM('Дані з ДІСО'!J127:L127)</f>
        <v>1708.5</v>
      </c>
      <c r="I127" s="29">
        <f>SUM('Дані з ДІСО'!G127:I127)</f>
        <v>57</v>
      </c>
      <c r="J127" s="29">
        <f>SUM('Дані з ДІСО'!P127:R127)</f>
        <v>0</v>
      </c>
      <c r="K127" s="29">
        <f>SUM('Дані з ДІСО'!V127:X127)</f>
        <v>0</v>
      </c>
      <c r="L127" s="40">
        <f>ROUNDUP('Дані з ДІСО'!J127/'Коефіцієнти АТО'!$R127,0)</f>
        <v>35</v>
      </c>
      <c r="M127" s="40">
        <f>ROUNDUP('Дані з ДІСО'!K127/'Коефіцієнти АТО'!$R127,0)</f>
        <v>48</v>
      </c>
      <c r="N127" s="40">
        <f>ROUNDUP('Дані з ДІСО'!L127/'Коефіцієнти АТО'!$R127,0)</f>
        <v>14</v>
      </c>
      <c r="O127" s="59">
        <f>(L127*Параметри!$K$32+M127*Параметри!$L$32+N127*Параметри!$M$32)/18</f>
        <v>159.53333333333336</v>
      </c>
      <c r="P127" s="41">
        <f>IF(H127=0,"",'Дані з ДІСО'!Y127/H127)</f>
        <v>0</v>
      </c>
      <c r="Q127" s="29">
        <f>IF(H127=0,"",(1+0.25*P127)*O127*Параметри!$K$51)</f>
        <v>32675.650984656539</v>
      </c>
      <c r="R127" s="29">
        <f>IF(H127=0,"",Q127*'Коефіцієнти АТО'!T127)</f>
        <v>555.48606673916117</v>
      </c>
      <c r="S127" s="29">
        <f>IF(H127=0,"",H127*(1+0.25*P127)*Параметри!$K$66*Параметри!$K$20/1000)</f>
        <v>0</v>
      </c>
      <c r="T127" s="29">
        <f>IF(H127=0,"",H127*(1+0.25*P127)*'Коефіцієнти АТО'!$S127*Параметри!$K$20/1000)</f>
        <v>5365.6750658903911</v>
      </c>
      <c r="U127" s="29">
        <f t="shared" si="12"/>
        <v>38596.812117286092</v>
      </c>
      <c r="V127" s="29">
        <f t="shared" si="13"/>
        <v>38596.812117286092</v>
      </c>
      <c r="W127" s="40">
        <f>ROUNDUP('Дані з ДІСО'!P127/Параметри!$K$24,0)</f>
        <v>0</v>
      </c>
      <c r="X127" s="40">
        <f>ROUNDUP('Дані з ДІСО'!Q127/Параметри!$K$24,0)</f>
        <v>0</v>
      </c>
      <c r="Y127" s="40">
        <f>ROUNDUP('Дані з ДІСО'!R127/Параметри!$K$24,0)</f>
        <v>0</v>
      </c>
      <c r="Z127" s="59">
        <f>(W127*Параметри!$K$33+X127*Параметри!$L$33+Y127*Параметри!$M$33)/18</f>
        <v>0</v>
      </c>
      <c r="AA127" s="41">
        <f>IF(J127=0,0,'Дані з ДІСО'!AA127/J127)</f>
        <v>0</v>
      </c>
      <c r="AB127" s="29">
        <f>(1+0.25*AA127)*Z127*Параметри!$K$51</f>
        <v>0</v>
      </c>
      <c r="AC127" s="29">
        <f>AB127*'Коефіцієнти АТО'!U127</f>
        <v>0</v>
      </c>
      <c r="AD127" s="29">
        <f>J127*(1+0.25*AA127)*Параметри!$K$66*Параметри!$K$20/1000</f>
        <v>0</v>
      </c>
      <c r="AE127" s="29">
        <f>(1+0.25*AA127)*J127*'Коефіцієнти АТО'!S127*Параметри!$K$20/1000</f>
        <v>0</v>
      </c>
      <c r="AF127" s="29">
        <f t="shared" si="9"/>
        <v>0</v>
      </c>
      <c r="AG127" s="29">
        <v>0</v>
      </c>
      <c r="AH127" s="40">
        <v>19</v>
      </c>
      <c r="AI127" s="40">
        <v>0</v>
      </c>
      <c r="AJ127" s="40">
        <f t="shared" si="10"/>
        <v>0</v>
      </c>
      <c r="AK127" s="29">
        <f>(AH127+AI127)*(1+0.25*AJ127)*Параметри!$K$53</f>
        <v>3409.1562382240008</v>
      </c>
      <c r="AL127" s="29">
        <f>ROUNDUP(('Дані з ДІСО'!AU127+'Дані з ДІСО'!AW127)/Параметри!$K$28,0)</f>
        <v>0</v>
      </c>
      <c r="AM127" s="64">
        <f>AL127*Параметри!$M$35/18</f>
        <v>0</v>
      </c>
      <c r="AN127" s="29">
        <f>IF(AL127=0,0,'Дані з ДІСО'!AW127/SUM('Дані з ДІСО'!AU127,'Дані з ДІСО'!AW127))</f>
        <v>0</v>
      </c>
      <c r="AO127" s="29">
        <f>(1+0.25*AN127)*AM127*Параметри!$K$51</f>
        <v>0</v>
      </c>
      <c r="AP127" s="40">
        <f>ROUNDUP(('Дані з ДІСО'!AE127+'Дані не з ДІСО'!E127+'Дані не з ДІСО'!G127)/Параметри!$K$69,0)</f>
        <v>0</v>
      </c>
      <c r="AQ127" s="40">
        <f t="shared" si="14"/>
        <v>0</v>
      </c>
      <c r="AR127" s="40">
        <f>IF(AP127=0,0,('Дані з ДІСО'!AH127+'Дані не з ДІСО'!G127)/('Дані з ДІСО'!AE127+'Дані не з ДІСО'!E127+'Дані не з ДІСО'!G127))</f>
        <v>0</v>
      </c>
      <c r="AS127" s="29">
        <f>AQ127*(1+0.25*AR127)*Параметри!$K$51</f>
        <v>0</v>
      </c>
      <c r="AT127" s="40">
        <f>ROUNDUP('Дані з ДІСО'!AF127/Параметри!$K$70,0)</f>
        <v>0</v>
      </c>
      <c r="AU127" s="40">
        <f t="shared" si="15"/>
        <v>0</v>
      </c>
      <c r="AV127" s="40">
        <f>IF(AT127=0,0,'Дані з ДІСО'!AI127/'Дані з ДІСО'!AF127)</f>
        <v>0</v>
      </c>
      <c r="AW127" s="29">
        <f>AU127*(1+0.25*AV127)*Параметри!$K$51</f>
        <v>0</v>
      </c>
      <c r="AX127" s="40">
        <f>ROUNDUP('Дані з ДІСО'!AR127/Параметри!$K$29,0)</f>
        <v>0</v>
      </c>
      <c r="AY127" s="40">
        <f>ROUNDUP('Дані з ДІСО'!AS127/Параметри!$K$29,0)</f>
        <v>0</v>
      </c>
      <c r="AZ127" s="40">
        <f>ROUNDUP('Дані з ДІСО'!AT127/Параметри!$K$29,0)</f>
        <v>0</v>
      </c>
      <c r="BA127" s="64">
        <f>(AX127*Параметри!$K$32+AY127*Параметри!$L$32+AZ127*Параметри!$M$32)/18</f>
        <v>0</v>
      </c>
      <c r="BB127" s="29">
        <f>(BA127*Параметри!$K$51+SUM('Дані з ДІСО'!AR127:AT127)*Параметри!$K$48*Параметри!$K$20/1000)*Параметри!$K$74</f>
        <v>0</v>
      </c>
      <c r="BC127" s="40">
        <f>ROUNDUP(('Дані не з ДІСО'!I127+'Дані не з ДІСО'!K127)/Параметри!$K$26,0)</f>
        <v>0</v>
      </c>
      <c r="BD127" s="29">
        <f>BC127*Параметри!$M$36/18</f>
        <v>0</v>
      </c>
      <c r="BE127" s="40">
        <f>IF(BC127=0,0,'Дані не з ДІСО'!K127/('Дані не з ДІСО'!I127+'Дані не з ДІСО'!K127))</f>
        <v>0</v>
      </c>
      <c r="BF127" s="29">
        <f>(1+0.25*BE127)*BD127*Параметри!$K$51</f>
        <v>0</v>
      </c>
      <c r="BG127" s="40">
        <f>ROUNDUP('Дані не з ДІСО'!M127/Параметри!$K$27,0)</f>
        <v>0</v>
      </c>
      <c r="BH127" s="40">
        <f>BG127*Параметри!$M$37/18</f>
        <v>0</v>
      </c>
      <c r="BI127" s="29">
        <f>BH127*Параметри!$K$51</f>
        <v>0</v>
      </c>
      <c r="BJ127" s="29">
        <f>'Дані не з ДІСО'!N127*Параметри!$K$76</f>
        <v>0</v>
      </c>
      <c r="BK127" s="40">
        <f>ROUNDUP('Дані з ДІСО'!V127/Параметри!$K$25,0)</f>
        <v>0</v>
      </c>
      <c r="BL127" s="40">
        <f>ROUNDUP('Дані з ДІСО'!W127/Параметри!$K$25,0)</f>
        <v>0</v>
      </c>
      <c r="BM127" s="40">
        <f>ROUNDUP('Дані з ДІСО'!X127/Параметри!$K$25,0)</f>
        <v>0</v>
      </c>
      <c r="BN127" s="40">
        <f>(BK127*Параметри!$K$34+BL127*Параметри!$L$34+BM127*Параметри!$M$34)/18</f>
        <v>0</v>
      </c>
      <c r="BO127" s="40">
        <f>IF(K127=0,0,'Дані з ДІСО'!AC127/K127)</f>
        <v>0</v>
      </c>
      <c r="BP127" s="29">
        <f>(1+0.25*BO127)*BN127*Параметри!$K$51</f>
        <v>0</v>
      </c>
      <c r="BQ127" s="29">
        <f>BP127*'Коефіцієнти АТО'!U127</f>
        <v>0</v>
      </c>
      <c r="BR127" s="29">
        <f>K127*(1+0.25*BO127)*Параметри!$K$66*Параметри!$K$20/1000</f>
        <v>0</v>
      </c>
      <c r="BS127" s="29">
        <f>(1+0.25*BO127)*K127*'Коефіцієнти АТО'!S127*Параметри!$K$20/1000</f>
        <v>0</v>
      </c>
      <c r="BT127" s="29">
        <f t="shared" si="16"/>
        <v>0</v>
      </c>
      <c r="BU127" s="40">
        <f>ROUNDUP('Дані з ДІСО'!AG127/Параметри!$K$71,0)</f>
        <v>0</v>
      </c>
      <c r="BV127" s="40">
        <f t="shared" si="17"/>
        <v>0</v>
      </c>
      <c r="BW127" s="40">
        <f>IF('Дані з ДІСО'!AG127=0,0,'Дані з ДІСО'!AJ127/'Дані з ДІСО'!AG127)</f>
        <v>0</v>
      </c>
      <c r="BX127" s="29">
        <f>BV127*(1+0.25*BW127)*Параметри!$K$51</f>
        <v>0</v>
      </c>
      <c r="BY127" s="29">
        <f>ROUND(IF(Параметри!$K$77="No",CC127,CC127*Параметри!$K$78)+AG127,1)</f>
        <v>37805.4</v>
      </c>
      <c r="BZ127" s="29">
        <f>ROUND(IF(Параметри!$K$77="No",BF127,BF127*Параметри!$K$78),1)</f>
        <v>0</v>
      </c>
      <c r="CA127" s="29">
        <f>ROUND(IF(Параметри!$K$77="No",BI127,BI127*Параметри!$K$78),1)</f>
        <v>0</v>
      </c>
      <c r="CB127" s="29">
        <f>ROUND(IF(Параметри!$K$77="No",BJ127,BJ127*Параметри!$K$78),1)</f>
        <v>0</v>
      </c>
      <c r="CC127" s="29">
        <f t="shared" si="11"/>
        <v>42005.968355510093</v>
      </c>
    </row>
    <row r="128" spans="1:81">
      <c r="A128" s="9">
        <v>127</v>
      </c>
      <c r="B128" s="9" t="s">
        <v>3148</v>
      </c>
      <c r="C128" s="9" t="s">
        <v>3148</v>
      </c>
      <c r="D128" s="9" t="s">
        <v>3269</v>
      </c>
      <c r="E128" s="9" t="s">
        <v>24</v>
      </c>
      <c r="F128" s="9" t="s">
        <v>3276</v>
      </c>
      <c r="G128" s="9" t="s">
        <v>285</v>
      </c>
      <c r="H128" s="29">
        <f>SUM('Дані з ДІСО'!J128:L128)</f>
        <v>516.5</v>
      </c>
      <c r="I128" s="29">
        <f>SUM('Дані з ДІСО'!G128:I128)</f>
        <v>27</v>
      </c>
      <c r="J128" s="29">
        <f>SUM('Дані з ДІСО'!P128:R128)</f>
        <v>0</v>
      </c>
      <c r="K128" s="29">
        <f>SUM('Дані з ДІСО'!V128:X128)</f>
        <v>0</v>
      </c>
      <c r="L128" s="40">
        <f>ROUNDUP('Дані з ДІСО'!J128/'Коефіцієнти АТО'!$R128,0)</f>
        <v>14</v>
      </c>
      <c r="M128" s="40">
        <f>ROUNDUP('Дані з ДІСО'!K128/'Коефіцієнти АТО'!$R128,0)</f>
        <v>21</v>
      </c>
      <c r="N128" s="40">
        <f>ROUNDUP('Дані з ДІСО'!L128/'Коефіцієнти АТО'!$R128,0)</f>
        <v>6</v>
      </c>
      <c r="O128" s="59">
        <f>(L128*Параметри!$K$32+M128*Параметри!$L$32+N128*Параметри!$M$32)/18</f>
        <v>67.87222222222222</v>
      </c>
      <c r="P128" s="41">
        <f>IF(H128=0,"",'Дані з ДІСО'!Y128/H128)</f>
        <v>0</v>
      </c>
      <c r="Q128" s="29">
        <f>IF(H128=0,"",(1+0.25*P128)*O128*Параметри!$K$51)</f>
        <v>13901.602872250622</v>
      </c>
      <c r="R128" s="29">
        <f>IF(H128=0,"",Q128*'Коефіцієнти АТО'!T128)</f>
        <v>236.32724882826059</v>
      </c>
      <c r="S128" s="29">
        <f>IF(H128=0,"",H128*(1+0.25*P128)*Параметри!$K$66*Параметри!$K$20/1000)</f>
        <v>0</v>
      </c>
      <c r="T128" s="29">
        <f>IF(H128=0,"",H128*(1+0.25*P128)*'Коефіцієнти АТО'!$S128*Параметри!$K$20/1000)</f>
        <v>2605.2034318818828</v>
      </c>
      <c r="U128" s="29">
        <f t="shared" si="12"/>
        <v>16743.133552960764</v>
      </c>
      <c r="V128" s="29">
        <f t="shared" si="13"/>
        <v>16743.133552960764</v>
      </c>
      <c r="W128" s="40">
        <f>ROUNDUP('Дані з ДІСО'!P128/Параметри!$K$24,0)</f>
        <v>0</v>
      </c>
      <c r="X128" s="40">
        <f>ROUNDUP('Дані з ДІСО'!Q128/Параметри!$K$24,0)</f>
        <v>0</v>
      </c>
      <c r="Y128" s="40">
        <f>ROUNDUP('Дані з ДІСО'!R128/Параметри!$K$24,0)</f>
        <v>0</v>
      </c>
      <c r="Z128" s="59">
        <f>(W128*Параметри!$K$33+X128*Параметри!$L$33+Y128*Параметри!$M$33)/18</f>
        <v>0</v>
      </c>
      <c r="AA128" s="41">
        <f>IF(J128=0,0,'Дані з ДІСО'!AA128/J128)</f>
        <v>0</v>
      </c>
      <c r="AB128" s="29">
        <f>(1+0.25*AA128)*Z128*Параметри!$K$51</f>
        <v>0</v>
      </c>
      <c r="AC128" s="29">
        <f>AB128*'Коефіцієнти АТО'!U128</f>
        <v>0</v>
      </c>
      <c r="AD128" s="29">
        <f>J128*(1+0.25*AA128)*Параметри!$K$66*Параметри!$K$20/1000</f>
        <v>0</v>
      </c>
      <c r="AE128" s="29">
        <f>(1+0.25*AA128)*J128*'Коефіцієнти АТО'!S128*Параметри!$K$20/1000</f>
        <v>0</v>
      </c>
      <c r="AF128" s="29">
        <f t="shared" si="9"/>
        <v>0</v>
      </c>
      <c r="AG128" s="29">
        <v>0</v>
      </c>
      <c r="AH128" s="40">
        <v>8</v>
      </c>
      <c r="AI128" s="40">
        <v>0</v>
      </c>
      <c r="AJ128" s="40">
        <f t="shared" si="10"/>
        <v>0</v>
      </c>
      <c r="AK128" s="29">
        <f>(AH128+AI128)*(1+0.25*AJ128)*Параметри!$K$53</f>
        <v>1435.4342055680004</v>
      </c>
      <c r="AL128" s="29">
        <f>ROUNDUP(('Дані з ДІСО'!AU128+'Дані з ДІСО'!AW128)/Параметри!$K$28,0)</f>
        <v>0</v>
      </c>
      <c r="AM128" s="64">
        <f>AL128*Параметри!$M$35/18</f>
        <v>0</v>
      </c>
      <c r="AN128" s="29">
        <f>IF(AL128=0,0,'Дані з ДІСО'!AW128/SUM('Дані з ДІСО'!AU128,'Дані з ДІСО'!AW128))</f>
        <v>0</v>
      </c>
      <c r="AO128" s="29">
        <f>(1+0.25*AN128)*AM128*Параметри!$K$51</f>
        <v>0</v>
      </c>
      <c r="AP128" s="40">
        <f>ROUNDUP(('Дані з ДІСО'!AE128+'Дані не з ДІСО'!E128+'Дані не з ДІСО'!G128)/Параметри!$K$69,0)</f>
        <v>0</v>
      </c>
      <c r="AQ128" s="40">
        <f t="shared" si="14"/>
        <v>0</v>
      </c>
      <c r="AR128" s="40">
        <f>IF(AP128=0,0,('Дані з ДІСО'!AH128+'Дані не з ДІСО'!G128)/('Дані з ДІСО'!AE128+'Дані не з ДІСО'!E128+'Дані не з ДІСО'!G128))</f>
        <v>0</v>
      </c>
      <c r="AS128" s="29">
        <f>AQ128*(1+0.25*AR128)*Параметри!$K$51</f>
        <v>0</v>
      </c>
      <c r="AT128" s="40">
        <f>ROUNDUP('Дані з ДІСО'!AF128/Параметри!$K$70,0)</f>
        <v>0</v>
      </c>
      <c r="AU128" s="40">
        <f t="shared" si="15"/>
        <v>0</v>
      </c>
      <c r="AV128" s="40">
        <f>IF(AT128=0,0,'Дані з ДІСО'!AI128/'Дані з ДІСО'!AF128)</f>
        <v>0</v>
      </c>
      <c r="AW128" s="29">
        <f>AU128*(1+0.25*AV128)*Параметри!$K$51</f>
        <v>0</v>
      </c>
      <c r="AX128" s="40">
        <f>ROUNDUP('Дані з ДІСО'!AR128/Параметри!$K$29,0)</f>
        <v>0</v>
      </c>
      <c r="AY128" s="40">
        <f>ROUNDUP('Дані з ДІСО'!AS128/Параметри!$K$29,0)</f>
        <v>0</v>
      </c>
      <c r="AZ128" s="40">
        <f>ROUNDUP('Дані з ДІСО'!AT128/Параметри!$K$29,0)</f>
        <v>0</v>
      </c>
      <c r="BA128" s="64">
        <f>(AX128*Параметри!$K$32+AY128*Параметри!$L$32+AZ128*Параметри!$M$32)/18</f>
        <v>0</v>
      </c>
      <c r="BB128" s="29">
        <f>(BA128*Параметри!$K$51+SUM('Дані з ДІСО'!AR128:AT128)*Параметри!$K$48*Параметри!$K$20/1000)*Параметри!$K$74</f>
        <v>0</v>
      </c>
      <c r="BC128" s="40">
        <f>ROUNDUP(('Дані не з ДІСО'!I128+'Дані не з ДІСО'!K128)/Параметри!$K$26,0)</f>
        <v>0</v>
      </c>
      <c r="BD128" s="29">
        <f>BC128*Параметри!$M$36/18</f>
        <v>0</v>
      </c>
      <c r="BE128" s="40">
        <f>IF(BC128=0,0,'Дані не з ДІСО'!K128/('Дані не з ДІСО'!I128+'Дані не з ДІСО'!K128))</f>
        <v>0</v>
      </c>
      <c r="BF128" s="29">
        <f>(1+0.25*BE128)*BD128*Параметри!$K$51</f>
        <v>0</v>
      </c>
      <c r="BG128" s="40">
        <f>ROUNDUP('Дані не з ДІСО'!M128/Параметри!$K$27,0)</f>
        <v>0</v>
      </c>
      <c r="BH128" s="40">
        <f>BG128*Параметри!$M$37/18</f>
        <v>0</v>
      </c>
      <c r="BI128" s="29">
        <f>BH128*Параметри!$K$51</f>
        <v>0</v>
      </c>
      <c r="BJ128" s="29">
        <f>'Дані не з ДІСО'!N128*Параметри!$K$76</f>
        <v>0</v>
      </c>
      <c r="BK128" s="40">
        <f>ROUNDUP('Дані з ДІСО'!V128/Параметри!$K$25,0)</f>
        <v>0</v>
      </c>
      <c r="BL128" s="40">
        <f>ROUNDUP('Дані з ДІСО'!W128/Параметри!$K$25,0)</f>
        <v>0</v>
      </c>
      <c r="BM128" s="40">
        <f>ROUNDUP('Дані з ДІСО'!X128/Параметри!$K$25,0)</f>
        <v>0</v>
      </c>
      <c r="BN128" s="40">
        <f>(BK128*Параметри!$K$34+BL128*Параметри!$L$34+BM128*Параметри!$M$34)/18</f>
        <v>0</v>
      </c>
      <c r="BO128" s="40">
        <f>IF(K128=0,0,'Дані з ДІСО'!AC128/K128)</f>
        <v>0</v>
      </c>
      <c r="BP128" s="29">
        <f>(1+0.25*BO128)*BN128*Параметри!$K$51</f>
        <v>0</v>
      </c>
      <c r="BQ128" s="29">
        <f>BP128*'Коефіцієнти АТО'!U128</f>
        <v>0</v>
      </c>
      <c r="BR128" s="29">
        <f>K128*(1+0.25*BO128)*Параметри!$K$66*Параметри!$K$20/1000</f>
        <v>0</v>
      </c>
      <c r="BS128" s="29">
        <f>(1+0.25*BO128)*K128*'Коефіцієнти АТО'!S128*Параметри!$K$20/1000</f>
        <v>0</v>
      </c>
      <c r="BT128" s="29">
        <f t="shared" si="16"/>
        <v>0</v>
      </c>
      <c r="BU128" s="40">
        <f>ROUNDUP('Дані з ДІСО'!AG128/Параметри!$K$71,0)</f>
        <v>0</v>
      </c>
      <c r="BV128" s="40">
        <f t="shared" si="17"/>
        <v>0</v>
      </c>
      <c r="BW128" s="40">
        <f>IF('Дані з ДІСО'!AG128=0,0,'Дані з ДІСО'!AJ128/'Дані з ДІСО'!AG128)</f>
        <v>0</v>
      </c>
      <c r="BX128" s="29">
        <f>BV128*(1+0.25*BW128)*Параметри!$K$51</f>
        <v>0</v>
      </c>
      <c r="BY128" s="29">
        <f>ROUND(IF(Параметри!$K$77="No",CC128,CC128*Параметри!$K$78)+AG128,1)</f>
        <v>16360.7</v>
      </c>
      <c r="BZ128" s="29">
        <f>ROUND(IF(Параметри!$K$77="No",BF128,BF128*Параметри!$K$78),1)</f>
        <v>0</v>
      </c>
      <c r="CA128" s="29">
        <f>ROUND(IF(Параметри!$K$77="No",BI128,BI128*Параметри!$K$78),1)</f>
        <v>0</v>
      </c>
      <c r="CB128" s="29">
        <f>ROUND(IF(Параметри!$K$77="No",BJ128,BJ128*Параметри!$K$78),1)</f>
        <v>0</v>
      </c>
      <c r="CC128" s="29">
        <f t="shared" si="11"/>
        <v>18178.567758528763</v>
      </c>
    </row>
    <row r="129" spans="1:81">
      <c r="A129" s="9">
        <v>128</v>
      </c>
      <c r="B129" s="9" t="s">
        <v>3148</v>
      </c>
      <c r="C129" s="9" t="s">
        <v>3148</v>
      </c>
      <c r="D129" s="9" t="s">
        <v>3269</v>
      </c>
      <c r="E129" s="9" t="s">
        <v>24</v>
      </c>
      <c r="F129" s="9" t="s">
        <v>3277</v>
      </c>
      <c r="G129" s="9" t="s">
        <v>287</v>
      </c>
      <c r="H129" s="29">
        <f>SUM('Дані з ДІСО'!J129:L129)</f>
        <v>206</v>
      </c>
      <c r="I129" s="29">
        <f>SUM('Дані з ДІСО'!G129:I129)</f>
        <v>11</v>
      </c>
      <c r="J129" s="29">
        <f>SUM('Дані з ДІСО'!P129:R129)</f>
        <v>0</v>
      </c>
      <c r="K129" s="29">
        <f>SUM('Дані з ДІСО'!V129:X129)</f>
        <v>0</v>
      </c>
      <c r="L129" s="40">
        <f>ROUNDUP('Дані з ДІСО'!J129/'Коефіцієнти АТО'!$R129,0)</f>
        <v>6</v>
      </c>
      <c r="M129" s="40">
        <f>ROUNDUP('Дані з ДІСО'!K129/'Коефіцієнти АТО'!$R129,0)</f>
        <v>7</v>
      </c>
      <c r="N129" s="40">
        <f>ROUNDUP('Дані з ДІСО'!L129/'Коефіцієнти АТО'!$R129,0)</f>
        <v>2</v>
      </c>
      <c r="O129" s="59">
        <f>(L129*Параметри!$K$32+M129*Параметри!$L$32+N129*Параметри!$M$32)/18</f>
        <v>24.327777777777779</v>
      </c>
      <c r="P129" s="41">
        <f>IF(H129=0,"",'Дані з ДІСО'!Y129/H129)</f>
        <v>0</v>
      </c>
      <c r="Q129" s="29">
        <f>IF(H129=0,"",(1+0.25*P129)*O129*Параметри!$K$51)</f>
        <v>4982.820576048578</v>
      </c>
      <c r="R129" s="29">
        <f>IF(H129=0,"",Q129*'Коефіцієнти АТО'!T129)</f>
        <v>84.707949792825829</v>
      </c>
      <c r="S129" s="29">
        <f>IF(H129=0,"",H129*(1+0.25*P129)*Параметри!$K$66*Параметри!$K$20/1000)</f>
        <v>0</v>
      </c>
      <c r="T129" s="29">
        <f>IF(H129=0,"",H129*(1+0.25*P129)*'Коефіцієнти АТО'!$S129*Параметри!$K$20/1000)</f>
        <v>1039.0549989693473</v>
      </c>
      <c r="U129" s="29">
        <f t="shared" si="12"/>
        <v>6106.5835248107514</v>
      </c>
      <c r="V129" s="29">
        <f t="shared" si="13"/>
        <v>6106.5835248107514</v>
      </c>
      <c r="W129" s="40">
        <f>ROUNDUP('Дані з ДІСО'!P129/Параметри!$K$24,0)</f>
        <v>0</v>
      </c>
      <c r="X129" s="40">
        <f>ROUNDUP('Дані з ДІСО'!Q129/Параметри!$K$24,0)</f>
        <v>0</v>
      </c>
      <c r="Y129" s="40">
        <f>ROUNDUP('Дані з ДІСО'!R129/Параметри!$K$24,0)</f>
        <v>0</v>
      </c>
      <c r="Z129" s="59">
        <f>(W129*Параметри!$K$33+X129*Параметри!$L$33+Y129*Параметри!$M$33)/18</f>
        <v>0</v>
      </c>
      <c r="AA129" s="41">
        <f>IF(J129=0,0,'Дані з ДІСО'!AA129/J129)</f>
        <v>0</v>
      </c>
      <c r="AB129" s="29">
        <f>(1+0.25*AA129)*Z129*Параметри!$K$51</f>
        <v>0</v>
      </c>
      <c r="AC129" s="29">
        <f>AB129*'Коефіцієнти АТО'!U129</f>
        <v>0</v>
      </c>
      <c r="AD129" s="29">
        <f>J129*(1+0.25*AA129)*Параметри!$K$66*Параметри!$K$20/1000</f>
        <v>0</v>
      </c>
      <c r="AE129" s="29">
        <f>(1+0.25*AA129)*J129*'Коефіцієнти АТО'!S129*Параметри!$K$20/1000</f>
        <v>0</v>
      </c>
      <c r="AF129" s="29">
        <f t="shared" si="9"/>
        <v>0</v>
      </c>
      <c r="AG129" s="29">
        <v>0</v>
      </c>
      <c r="AH129" s="40">
        <v>0</v>
      </c>
      <c r="AI129" s="40">
        <v>0</v>
      </c>
      <c r="AJ129" s="40">
        <f t="shared" si="10"/>
        <v>0</v>
      </c>
      <c r="AK129" s="29">
        <f>(AH129+AI129)*(1+0.25*AJ129)*Параметри!$K$53</f>
        <v>0</v>
      </c>
      <c r="AL129" s="29">
        <f>ROUNDUP(('Дані з ДІСО'!AU129+'Дані з ДІСО'!AW129)/Параметри!$K$28,0)</f>
        <v>0</v>
      </c>
      <c r="AM129" s="64">
        <f>AL129*Параметри!$M$35/18</f>
        <v>0</v>
      </c>
      <c r="AN129" s="29">
        <f>IF(AL129=0,0,'Дані з ДІСО'!AW129/SUM('Дані з ДІСО'!AU129,'Дані з ДІСО'!AW129))</f>
        <v>0</v>
      </c>
      <c r="AO129" s="29">
        <f>(1+0.25*AN129)*AM129*Параметри!$K$51</f>
        <v>0</v>
      </c>
      <c r="AP129" s="40">
        <f>ROUNDUP(('Дані з ДІСО'!AE129+'Дані не з ДІСО'!E129+'Дані не з ДІСО'!G129)/Параметри!$K$69,0)</f>
        <v>0</v>
      </c>
      <c r="AQ129" s="40">
        <f t="shared" si="14"/>
        <v>0</v>
      </c>
      <c r="AR129" s="40">
        <f>IF(AP129=0,0,('Дані з ДІСО'!AH129+'Дані не з ДІСО'!G129)/('Дані з ДІСО'!AE129+'Дані не з ДІСО'!E129+'Дані не з ДІСО'!G129))</f>
        <v>0</v>
      </c>
      <c r="AS129" s="29">
        <f>AQ129*(1+0.25*AR129)*Параметри!$K$51</f>
        <v>0</v>
      </c>
      <c r="AT129" s="40">
        <f>ROUNDUP('Дані з ДІСО'!AF129/Параметри!$K$70,0)</f>
        <v>0</v>
      </c>
      <c r="AU129" s="40">
        <f t="shared" si="15"/>
        <v>0</v>
      </c>
      <c r="AV129" s="40">
        <f>IF(AT129=0,0,'Дані з ДІСО'!AI129/'Дані з ДІСО'!AF129)</f>
        <v>0</v>
      </c>
      <c r="AW129" s="29">
        <f>AU129*(1+0.25*AV129)*Параметри!$K$51</f>
        <v>0</v>
      </c>
      <c r="AX129" s="40">
        <f>ROUNDUP('Дані з ДІСО'!AR129/Параметри!$K$29,0)</f>
        <v>0</v>
      </c>
      <c r="AY129" s="40">
        <f>ROUNDUP('Дані з ДІСО'!AS129/Параметри!$K$29,0)</f>
        <v>0</v>
      </c>
      <c r="AZ129" s="40">
        <f>ROUNDUP('Дані з ДІСО'!AT129/Параметри!$K$29,0)</f>
        <v>0</v>
      </c>
      <c r="BA129" s="64">
        <f>(AX129*Параметри!$K$32+AY129*Параметри!$L$32+AZ129*Параметри!$M$32)/18</f>
        <v>0</v>
      </c>
      <c r="BB129" s="29">
        <f>(BA129*Параметри!$K$51+SUM('Дані з ДІСО'!AR129:AT129)*Параметри!$K$48*Параметри!$K$20/1000)*Параметри!$K$74</f>
        <v>0</v>
      </c>
      <c r="BC129" s="40">
        <f>ROUNDUP(('Дані не з ДІСО'!I129+'Дані не з ДІСО'!K129)/Параметри!$K$26,0)</f>
        <v>0</v>
      </c>
      <c r="BD129" s="29">
        <f>BC129*Параметри!$M$36/18</f>
        <v>0</v>
      </c>
      <c r="BE129" s="40">
        <f>IF(BC129=0,0,'Дані не з ДІСО'!K129/('Дані не з ДІСО'!I129+'Дані не з ДІСО'!K129))</f>
        <v>0</v>
      </c>
      <c r="BF129" s="29">
        <f>(1+0.25*BE129)*BD129*Параметри!$K$51</f>
        <v>0</v>
      </c>
      <c r="BG129" s="40">
        <f>ROUNDUP('Дані не з ДІСО'!M129/Параметри!$K$27,0)</f>
        <v>0</v>
      </c>
      <c r="BH129" s="40">
        <f>BG129*Параметри!$M$37/18</f>
        <v>0</v>
      </c>
      <c r="BI129" s="29">
        <f>BH129*Параметри!$K$51</f>
        <v>0</v>
      </c>
      <c r="BJ129" s="29">
        <f>'Дані не з ДІСО'!N129*Параметри!$K$76</f>
        <v>0</v>
      </c>
      <c r="BK129" s="40">
        <f>ROUNDUP('Дані з ДІСО'!V129/Параметри!$K$25,0)</f>
        <v>0</v>
      </c>
      <c r="BL129" s="40">
        <f>ROUNDUP('Дані з ДІСО'!W129/Параметри!$K$25,0)</f>
        <v>0</v>
      </c>
      <c r="BM129" s="40">
        <f>ROUNDUP('Дані з ДІСО'!X129/Параметри!$K$25,0)</f>
        <v>0</v>
      </c>
      <c r="BN129" s="40">
        <f>(BK129*Параметри!$K$34+BL129*Параметри!$L$34+BM129*Параметри!$M$34)/18</f>
        <v>0</v>
      </c>
      <c r="BO129" s="40">
        <f>IF(K129=0,0,'Дані з ДІСО'!AC129/K129)</f>
        <v>0</v>
      </c>
      <c r="BP129" s="29">
        <f>(1+0.25*BO129)*BN129*Параметри!$K$51</f>
        <v>0</v>
      </c>
      <c r="BQ129" s="29">
        <f>BP129*'Коефіцієнти АТО'!U129</f>
        <v>0</v>
      </c>
      <c r="BR129" s="29">
        <f>K129*(1+0.25*BO129)*Параметри!$K$66*Параметри!$K$20/1000</f>
        <v>0</v>
      </c>
      <c r="BS129" s="29">
        <f>(1+0.25*BO129)*K129*'Коефіцієнти АТО'!S129*Параметри!$K$20/1000</f>
        <v>0</v>
      </c>
      <c r="BT129" s="29">
        <f t="shared" si="16"/>
        <v>0</v>
      </c>
      <c r="BU129" s="40">
        <f>ROUNDUP('Дані з ДІСО'!AG129/Параметри!$K$71,0)</f>
        <v>0</v>
      </c>
      <c r="BV129" s="40">
        <f t="shared" si="17"/>
        <v>0</v>
      </c>
      <c r="BW129" s="40">
        <f>IF('Дані з ДІСО'!AG129=0,0,'Дані з ДІСО'!AJ129/'Дані з ДІСО'!AG129)</f>
        <v>0</v>
      </c>
      <c r="BX129" s="29">
        <f>BV129*(1+0.25*BW129)*Параметри!$K$51</f>
        <v>0</v>
      </c>
      <c r="BY129" s="29">
        <f>ROUND(IF(Параметри!$K$77="No",CC129,CC129*Параметри!$K$78)+AG129,1)</f>
        <v>5495.9</v>
      </c>
      <c r="BZ129" s="29">
        <f>ROUND(IF(Параметри!$K$77="No",BF129,BF129*Параметри!$K$78),1)</f>
        <v>0</v>
      </c>
      <c r="CA129" s="29">
        <f>ROUND(IF(Параметри!$K$77="No",BI129,BI129*Параметри!$K$78),1)</f>
        <v>0</v>
      </c>
      <c r="CB129" s="29">
        <f>ROUND(IF(Параметри!$K$77="No",BJ129,BJ129*Параметри!$K$78),1)</f>
        <v>0</v>
      </c>
      <c r="CC129" s="29">
        <f t="shared" si="11"/>
        <v>6106.5835248107514</v>
      </c>
    </row>
    <row r="130" spans="1:81">
      <c r="A130" s="9">
        <v>129</v>
      </c>
      <c r="B130" s="9" t="s">
        <v>3148</v>
      </c>
      <c r="C130" s="9" t="s">
        <v>3148</v>
      </c>
      <c r="D130" s="9" t="s">
        <v>3269</v>
      </c>
      <c r="E130" s="9" t="s">
        <v>24</v>
      </c>
      <c r="F130" s="9" t="s">
        <v>3278</v>
      </c>
      <c r="G130" s="9" t="s">
        <v>289</v>
      </c>
      <c r="H130" s="29">
        <f>SUM('Дані з ДІСО'!J130:L130)</f>
        <v>472</v>
      </c>
      <c r="I130" s="29">
        <f>SUM('Дані з ДІСО'!G130:I130)</f>
        <v>40</v>
      </c>
      <c r="J130" s="29">
        <f>SUM('Дані з ДІСО'!P130:R130)</f>
        <v>0</v>
      </c>
      <c r="K130" s="29">
        <f>SUM('Дані з ДІСО'!V130:X130)</f>
        <v>0</v>
      </c>
      <c r="L130" s="40">
        <f>ROUNDUP('Дані з ДІСО'!J130/'Коефіцієнти АТО'!$R130,0)</f>
        <v>15</v>
      </c>
      <c r="M130" s="40">
        <f>ROUNDUP('Дані з ДІСО'!K130/'Коефіцієнти АТО'!$R130,0)</f>
        <v>21</v>
      </c>
      <c r="N130" s="40">
        <f>ROUNDUP('Дані з ДІСО'!L130/'Коефіцієнти АТО'!$R130,0)</f>
        <v>5</v>
      </c>
      <c r="O130" s="59">
        <f>(L130*Параметри!$K$32+M130*Параметри!$L$32+N130*Параметри!$M$32)/18</f>
        <v>67.177777777777777</v>
      </c>
      <c r="P130" s="41">
        <f>IF(H130=0,"",'Дані з ДІСО'!Y130/H130)</f>
        <v>0</v>
      </c>
      <c r="Q130" s="29">
        <f>IF(H130=0,"",(1+0.25*P130)*O130*Параметри!$K$51)</f>
        <v>13759.366614656177</v>
      </c>
      <c r="R130" s="29">
        <f>IF(H130=0,"",Q130*'Коефіцієнти АТО'!T130)</f>
        <v>233.90923244915504</v>
      </c>
      <c r="S130" s="29">
        <f>IF(H130=0,"",H130*(1+0.25*P130)*Параметри!$K$66*Параметри!$K$20/1000)</f>
        <v>0</v>
      </c>
      <c r="T130" s="29">
        <f>IF(H130=0,"",H130*(1+0.25*P130)*'Коефіцієнти АТО'!$S130*Параметри!$K$20/1000)</f>
        <v>2380.7473762792815</v>
      </c>
      <c r="U130" s="29">
        <f t="shared" si="12"/>
        <v>16374.023223384615</v>
      </c>
      <c r="V130" s="29">
        <f t="shared" si="13"/>
        <v>16374.023223384615</v>
      </c>
      <c r="W130" s="40">
        <f>ROUNDUP('Дані з ДІСО'!P130/Параметри!$K$24,0)</f>
        <v>0</v>
      </c>
      <c r="X130" s="40">
        <f>ROUNDUP('Дані з ДІСО'!Q130/Параметри!$K$24,0)</f>
        <v>0</v>
      </c>
      <c r="Y130" s="40">
        <f>ROUNDUP('Дані з ДІСО'!R130/Параметри!$K$24,0)</f>
        <v>0</v>
      </c>
      <c r="Z130" s="59">
        <f>(W130*Параметри!$K$33+X130*Параметри!$L$33+Y130*Параметри!$M$33)/18</f>
        <v>0</v>
      </c>
      <c r="AA130" s="41">
        <f>IF(J130=0,0,'Дані з ДІСО'!AA130/J130)</f>
        <v>0</v>
      </c>
      <c r="AB130" s="29">
        <f>(1+0.25*AA130)*Z130*Параметри!$K$51</f>
        <v>0</v>
      </c>
      <c r="AC130" s="29">
        <f>AB130*'Коефіцієнти АТО'!U130</f>
        <v>0</v>
      </c>
      <c r="AD130" s="29">
        <f>J130*(1+0.25*AA130)*Параметри!$K$66*Параметри!$K$20/1000</f>
        <v>0</v>
      </c>
      <c r="AE130" s="29">
        <f>(1+0.25*AA130)*J130*'Коефіцієнти АТО'!S130*Параметри!$K$20/1000</f>
        <v>0</v>
      </c>
      <c r="AF130" s="29">
        <f t="shared" ref="AF130:AF193" si="18">SUM(AB130:AE130)</f>
        <v>0</v>
      </c>
      <c r="AG130" s="29">
        <v>0</v>
      </c>
      <c r="AH130" s="40">
        <v>0</v>
      </c>
      <c r="AI130" s="40">
        <v>0</v>
      </c>
      <c r="AJ130" s="40">
        <f t="shared" ref="AJ130:AJ193" si="19">IF(AH130+AI130=0,0,AI130/(AH130+AI130))</f>
        <v>0</v>
      </c>
      <c r="AK130" s="29">
        <f>(AH130+AI130)*(1+0.25*AJ130)*Параметри!$K$53</f>
        <v>0</v>
      </c>
      <c r="AL130" s="29">
        <f>ROUNDUP(('Дані з ДІСО'!AU130+'Дані з ДІСО'!AW130)/Параметри!$K$28,0)</f>
        <v>0</v>
      </c>
      <c r="AM130" s="64">
        <f>AL130*Параметри!$M$35/18</f>
        <v>0</v>
      </c>
      <c r="AN130" s="29">
        <f>IF(AL130=0,0,'Дані з ДІСО'!AW130/SUM('Дані з ДІСО'!AU130,'Дані з ДІСО'!AW130))</f>
        <v>0</v>
      </c>
      <c r="AO130" s="29">
        <f>(1+0.25*AN130)*AM130*Параметри!$K$51</f>
        <v>0</v>
      </c>
      <c r="AP130" s="40">
        <f>ROUNDUP(('Дані з ДІСО'!AE130+'Дані не з ДІСО'!E130+'Дані не з ДІСО'!G130)/Параметри!$K$69,0)</f>
        <v>0</v>
      </c>
      <c r="AQ130" s="40">
        <f t="shared" si="14"/>
        <v>0</v>
      </c>
      <c r="AR130" s="40">
        <f>IF(AP130=0,0,('Дані з ДІСО'!AH130+'Дані не з ДІСО'!G130)/('Дані з ДІСО'!AE130+'Дані не з ДІСО'!E130+'Дані не з ДІСО'!G130))</f>
        <v>0</v>
      </c>
      <c r="AS130" s="29">
        <f>AQ130*(1+0.25*AR130)*Параметри!$K$51</f>
        <v>0</v>
      </c>
      <c r="AT130" s="40">
        <f>ROUNDUP('Дані з ДІСО'!AF130/Параметри!$K$70,0)</f>
        <v>0</v>
      </c>
      <c r="AU130" s="40">
        <f t="shared" si="15"/>
        <v>0</v>
      </c>
      <c r="AV130" s="40">
        <f>IF(AT130=0,0,'Дані з ДІСО'!AI130/'Дані з ДІСО'!AF130)</f>
        <v>0</v>
      </c>
      <c r="AW130" s="29">
        <f>AU130*(1+0.25*AV130)*Параметри!$K$51</f>
        <v>0</v>
      </c>
      <c r="AX130" s="40">
        <f>ROUNDUP('Дані з ДІСО'!AR130/Параметри!$K$29,0)</f>
        <v>0</v>
      </c>
      <c r="AY130" s="40">
        <f>ROUNDUP('Дані з ДІСО'!AS130/Параметри!$K$29,0)</f>
        <v>0</v>
      </c>
      <c r="AZ130" s="40">
        <f>ROUNDUP('Дані з ДІСО'!AT130/Параметри!$K$29,0)</f>
        <v>0</v>
      </c>
      <c r="BA130" s="64">
        <f>(AX130*Параметри!$K$32+AY130*Параметри!$L$32+AZ130*Параметри!$M$32)/18</f>
        <v>0</v>
      </c>
      <c r="BB130" s="29">
        <f>(BA130*Параметри!$K$51+SUM('Дані з ДІСО'!AR130:AT130)*Параметри!$K$48*Параметри!$K$20/1000)*Параметри!$K$74</f>
        <v>0</v>
      </c>
      <c r="BC130" s="40">
        <f>ROUNDUP(('Дані не з ДІСО'!I130+'Дані не з ДІСО'!K130)/Параметри!$K$26,0)</f>
        <v>0</v>
      </c>
      <c r="BD130" s="29">
        <f>BC130*Параметри!$M$36/18</f>
        <v>0</v>
      </c>
      <c r="BE130" s="40">
        <f>IF(BC130=0,0,'Дані не з ДІСО'!K130/('Дані не з ДІСО'!I130+'Дані не з ДІСО'!K130))</f>
        <v>0</v>
      </c>
      <c r="BF130" s="29">
        <f>(1+0.25*BE130)*BD130*Параметри!$K$51</f>
        <v>0</v>
      </c>
      <c r="BG130" s="40">
        <f>ROUNDUP('Дані не з ДІСО'!M130/Параметри!$K$27,0)</f>
        <v>0</v>
      </c>
      <c r="BH130" s="40">
        <f>BG130*Параметри!$M$37/18</f>
        <v>0</v>
      </c>
      <c r="BI130" s="29">
        <f>BH130*Параметри!$K$51</f>
        <v>0</v>
      </c>
      <c r="BJ130" s="29">
        <f>'Дані не з ДІСО'!N130*Параметри!$K$76</f>
        <v>0</v>
      </c>
      <c r="BK130" s="40">
        <f>ROUNDUP('Дані з ДІСО'!V130/Параметри!$K$25,0)</f>
        <v>0</v>
      </c>
      <c r="BL130" s="40">
        <f>ROUNDUP('Дані з ДІСО'!W130/Параметри!$K$25,0)</f>
        <v>0</v>
      </c>
      <c r="BM130" s="40">
        <f>ROUNDUP('Дані з ДІСО'!X130/Параметри!$K$25,0)</f>
        <v>0</v>
      </c>
      <c r="BN130" s="40">
        <f>(BK130*Параметри!$K$34+BL130*Параметри!$L$34+BM130*Параметри!$M$34)/18</f>
        <v>0</v>
      </c>
      <c r="BO130" s="40">
        <f>IF(K130=0,0,'Дані з ДІСО'!AC130/K130)</f>
        <v>0</v>
      </c>
      <c r="BP130" s="29">
        <f>(1+0.25*BO130)*BN130*Параметри!$K$51</f>
        <v>0</v>
      </c>
      <c r="BQ130" s="29">
        <f>BP130*'Коефіцієнти АТО'!U130</f>
        <v>0</v>
      </c>
      <c r="BR130" s="29">
        <f>K130*(1+0.25*BO130)*Параметри!$K$66*Параметри!$K$20/1000</f>
        <v>0</v>
      </c>
      <c r="BS130" s="29">
        <f>(1+0.25*BO130)*K130*'Коефіцієнти АТО'!S130*Параметри!$K$20/1000</f>
        <v>0</v>
      </c>
      <c r="BT130" s="29">
        <f t="shared" si="16"/>
        <v>0</v>
      </c>
      <c r="BU130" s="40">
        <f>ROUNDUP('Дані з ДІСО'!AG130/Параметри!$K$71,0)</f>
        <v>0</v>
      </c>
      <c r="BV130" s="40">
        <f t="shared" si="17"/>
        <v>0</v>
      </c>
      <c r="BW130" s="40">
        <f>IF('Дані з ДІСО'!AG130=0,0,'Дані з ДІСО'!AJ130/'Дані з ДІСО'!AG130)</f>
        <v>0</v>
      </c>
      <c r="BX130" s="29">
        <f>BV130*(1+0.25*BW130)*Параметри!$K$51</f>
        <v>0</v>
      </c>
      <c r="BY130" s="29">
        <f>ROUND(IF(Параметри!$K$77="No",CC130,CC130*Параметри!$K$78)+AG130,1)</f>
        <v>14736.6</v>
      </c>
      <c r="BZ130" s="29">
        <f>ROUND(IF(Параметри!$K$77="No",BF130,BF130*Параметри!$K$78),1)</f>
        <v>0</v>
      </c>
      <c r="CA130" s="29">
        <f>ROUND(IF(Параметри!$K$77="No",BI130,BI130*Параметри!$K$78),1)</f>
        <v>0</v>
      </c>
      <c r="CB130" s="29">
        <f>ROUND(IF(Параметри!$K$77="No",BJ130,BJ130*Параметри!$K$78),1)</f>
        <v>0</v>
      </c>
      <c r="CC130" s="29">
        <f t="shared" ref="CC130:CC193" si="20">U130+AF130+AK130+AO130+AS130+AW130+BB130+BT130+BX130</f>
        <v>16374.023223384615</v>
      </c>
    </row>
    <row r="131" spans="1:81">
      <c r="A131" s="9">
        <v>130</v>
      </c>
      <c r="B131" s="9" t="s">
        <v>3148</v>
      </c>
      <c r="C131" s="9" t="s">
        <v>3148</v>
      </c>
      <c r="D131" s="9" t="s">
        <v>3269</v>
      </c>
      <c r="E131" s="9" t="s">
        <v>24</v>
      </c>
      <c r="F131" s="9" t="s">
        <v>3279</v>
      </c>
      <c r="G131" s="9" t="s">
        <v>291</v>
      </c>
      <c r="H131" s="29">
        <f>SUM('Дані з ДІСО'!J131:L131)</f>
        <v>472</v>
      </c>
      <c r="I131" s="29">
        <f>SUM('Дані з ДІСО'!G131:I131)</f>
        <v>28</v>
      </c>
      <c r="J131" s="29">
        <f>SUM('Дані з ДІСО'!P131:R131)</f>
        <v>0</v>
      </c>
      <c r="K131" s="29">
        <f>SUM('Дані з ДІСО'!V131:X131)</f>
        <v>0</v>
      </c>
      <c r="L131" s="40">
        <f>ROUNDUP('Дані з ДІСО'!J131/'Коефіцієнти АТО'!$R131,0)</f>
        <v>14</v>
      </c>
      <c r="M131" s="40">
        <f>ROUNDUP('Дані з ДІСО'!K131/'Коефіцієнти АТО'!$R131,0)</f>
        <v>17</v>
      </c>
      <c r="N131" s="40">
        <f>ROUNDUP('Дані з ДІСО'!L131/'Коефіцієнти АТО'!$R131,0)</f>
        <v>3</v>
      </c>
      <c r="O131" s="59">
        <f>(L131*Параметри!$K$32+M131*Параметри!$L$32+N131*Параметри!$M$32)/18</f>
        <v>54.688888888888897</v>
      </c>
      <c r="P131" s="41">
        <f>IF(H131=0,"",'Дані з ДІСО'!Y131/H131)</f>
        <v>0</v>
      </c>
      <c r="Q131" s="29">
        <f>IF(H131=0,"",(1+0.25*P131)*O131*Параметри!$K$51)</f>
        <v>11201.38975807769</v>
      </c>
      <c r="R131" s="29">
        <f>IF(H131=0,"",Q131*'Коефіцієнти АТО'!T131)</f>
        <v>190.42362588732075</v>
      </c>
      <c r="S131" s="29">
        <f>IF(H131=0,"",H131*(1+0.25*P131)*Параметри!$K$66*Параметри!$K$20/1000)</f>
        <v>0</v>
      </c>
      <c r="T131" s="29">
        <f>IF(H131=0,"",H131*(1+0.25*P131)*'Коефіцієнти АТО'!$S131*Параметри!$K$20/1000)</f>
        <v>2380.7473762792815</v>
      </c>
      <c r="U131" s="29">
        <f t="shared" ref="U131:U194" si="21">IF(H131=0,0,SUM(Q131:T131))</f>
        <v>13772.560760244292</v>
      </c>
      <c r="V131" s="29">
        <f t="shared" ref="V131:V194" si="22">U131</f>
        <v>13772.560760244292</v>
      </c>
      <c r="W131" s="40">
        <f>ROUNDUP('Дані з ДІСО'!P131/Параметри!$K$24,0)</f>
        <v>0</v>
      </c>
      <c r="X131" s="40">
        <f>ROUNDUP('Дані з ДІСО'!Q131/Параметри!$K$24,0)</f>
        <v>0</v>
      </c>
      <c r="Y131" s="40">
        <f>ROUNDUP('Дані з ДІСО'!R131/Параметри!$K$24,0)</f>
        <v>0</v>
      </c>
      <c r="Z131" s="59">
        <f>(W131*Параметри!$K$33+X131*Параметри!$L$33+Y131*Параметри!$M$33)/18</f>
        <v>0</v>
      </c>
      <c r="AA131" s="41">
        <f>IF(J131=0,0,'Дані з ДІСО'!AA131/J131)</f>
        <v>0</v>
      </c>
      <c r="AB131" s="29">
        <f>(1+0.25*AA131)*Z131*Параметри!$K$51</f>
        <v>0</v>
      </c>
      <c r="AC131" s="29">
        <f>AB131*'Коефіцієнти АТО'!U131</f>
        <v>0</v>
      </c>
      <c r="AD131" s="29">
        <f>J131*(1+0.25*AA131)*Параметри!$K$66*Параметри!$K$20/1000</f>
        <v>0</v>
      </c>
      <c r="AE131" s="29">
        <f>(1+0.25*AA131)*J131*'Коефіцієнти АТО'!S131*Параметри!$K$20/1000</f>
        <v>0</v>
      </c>
      <c r="AF131" s="29">
        <f t="shared" si="18"/>
        <v>0</v>
      </c>
      <c r="AG131" s="29">
        <v>0</v>
      </c>
      <c r="AH131" s="40">
        <v>0</v>
      </c>
      <c r="AI131" s="40">
        <v>0</v>
      </c>
      <c r="AJ131" s="40">
        <f t="shared" si="19"/>
        <v>0</v>
      </c>
      <c r="AK131" s="29">
        <f>(AH131+AI131)*(1+0.25*AJ131)*Параметри!$K$53</f>
        <v>0</v>
      </c>
      <c r="AL131" s="29">
        <f>ROUNDUP(('Дані з ДІСО'!AU131+'Дані з ДІСО'!AW131)/Параметри!$K$28,0)</f>
        <v>0</v>
      </c>
      <c r="AM131" s="64">
        <f>AL131*Параметри!$M$35/18</f>
        <v>0</v>
      </c>
      <c r="AN131" s="29">
        <f>IF(AL131=0,0,'Дані з ДІСО'!AW131/SUM('Дані з ДІСО'!AU131,'Дані з ДІСО'!AW131))</f>
        <v>0</v>
      </c>
      <c r="AO131" s="29">
        <f>(1+0.25*AN131)*AM131*Параметри!$K$51</f>
        <v>0</v>
      </c>
      <c r="AP131" s="40">
        <f>ROUNDUP(('Дані з ДІСО'!AE131+'Дані не з ДІСО'!E131+'Дані не з ДІСО'!G131)/Параметри!$K$69,0)</f>
        <v>0</v>
      </c>
      <c r="AQ131" s="40">
        <f t="shared" ref="AQ131:AQ194" si="23">AP131*2</f>
        <v>0</v>
      </c>
      <c r="AR131" s="40">
        <f>IF(AP131=0,0,('Дані з ДІСО'!AH131+'Дані не з ДІСО'!G131)/('Дані з ДІСО'!AE131+'Дані не з ДІСО'!E131+'Дані не з ДІСО'!G131))</f>
        <v>0</v>
      </c>
      <c r="AS131" s="29">
        <f>AQ131*(1+0.25*AR131)*Параметри!$K$51</f>
        <v>0</v>
      </c>
      <c r="AT131" s="40">
        <f>ROUNDUP('Дані з ДІСО'!AF131/Параметри!$K$70,0)</f>
        <v>0</v>
      </c>
      <c r="AU131" s="40">
        <f t="shared" ref="AU131:AU194" si="24">AT131*2</f>
        <v>0</v>
      </c>
      <c r="AV131" s="40">
        <f>IF(AT131=0,0,'Дані з ДІСО'!AI131/'Дані з ДІСО'!AF131)</f>
        <v>0</v>
      </c>
      <c r="AW131" s="29">
        <f>AU131*(1+0.25*AV131)*Параметри!$K$51</f>
        <v>0</v>
      </c>
      <c r="AX131" s="40">
        <f>ROUNDUP('Дані з ДІСО'!AR131/Параметри!$K$29,0)</f>
        <v>0</v>
      </c>
      <c r="AY131" s="40">
        <f>ROUNDUP('Дані з ДІСО'!AS131/Параметри!$K$29,0)</f>
        <v>0</v>
      </c>
      <c r="AZ131" s="40">
        <f>ROUNDUP('Дані з ДІСО'!AT131/Параметри!$K$29,0)</f>
        <v>0</v>
      </c>
      <c r="BA131" s="64">
        <f>(AX131*Параметри!$K$32+AY131*Параметри!$L$32+AZ131*Параметри!$M$32)/18</f>
        <v>0</v>
      </c>
      <c r="BB131" s="29">
        <f>(BA131*Параметри!$K$51+SUM('Дані з ДІСО'!AR131:AT131)*Параметри!$K$48*Параметри!$K$20/1000)*Параметри!$K$74</f>
        <v>0</v>
      </c>
      <c r="BC131" s="40">
        <f>ROUNDUP(('Дані не з ДІСО'!I131+'Дані не з ДІСО'!K131)/Параметри!$K$26,0)</f>
        <v>0</v>
      </c>
      <c r="BD131" s="29">
        <f>BC131*Параметри!$M$36/18</f>
        <v>0</v>
      </c>
      <c r="BE131" s="40">
        <f>IF(BC131=0,0,'Дані не з ДІСО'!K131/('Дані не з ДІСО'!I131+'Дані не з ДІСО'!K131))</f>
        <v>0</v>
      </c>
      <c r="BF131" s="29">
        <f>(1+0.25*BE131)*BD131*Параметри!$K$51</f>
        <v>0</v>
      </c>
      <c r="BG131" s="40">
        <f>ROUNDUP('Дані не з ДІСО'!M131/Параметри!$K$27,0)</f>
        <v>0</v>
      </c>
      <c r="BH131" s="40">
        <f>BG131*Параметри!$M$37/18</f>
        <v>0</v>
      </c>
      <c r="BI131" s="29">
        <f>BH131*Параметри!$K$51</f>
        <v>0</v>
      </c>
      <c r="BJ131" s="29">
        <f>'Дані не з ДІСО'!N131*Параметри!$K$76</f>
        <v>0</v>
      </c>
      <c r="BK131" s="40">
        <f>ROUNDUP('Дані з ДІСО'!V131/Параметри!$K$25,0)</f>
        <v>0</v>
      </c>
      <c r="BL131" s="40">
        <f>ROUNDUP('Дані з ДІСО'!W131/Параметри!$K$25,0)</f>
        <v>0</v>
      </c>
      <c r="BM131" s="40">
        <f>ROUNDUP('Дані з ДІСО'!X131/Параметри!$K$25,0)</f>
        <v>0</v>
      </c>
      <c r="BN131" s="40">
        <f>(BK131*Параметри!$K$34+BL131*Параметри!$L$34+BM131*Параметри!$M$34)/18</f>
        <v>0</v>
      </c>
      <c r="BO131" s="40">
        <f>IF(K131=0,0,'Дані з ДІСО'!AC131/K131)</f>
        <v>0</v>
      </c>
      <c r="BP131" s="29">
        <f>(1+0.25*BO131)*BN131*Параметри!$K$51</f>
        <v>0</v>
      </c>
      <c r="BQ131" s="29">
        <f>BP131*'Коефіцієнти АТО'!U131</f>
        <v>0</v>
      </c>
      <c r="BR131" s="29">
        <f>K131*(1+0.25*BO131)*Параметри!$K$66*Параметри!$K$20/1000</f>
        <v>0</v>
      </c>
      <c r="BS131" s="29">
        <f>(1+0.25*BO131)*K131*'Коефіцієнти АТО'!S131*Параметри!$K$20/1000</f>
        <v>0</v>
      </c>
      <c r="BT131" s="29">
        <f t="shared" ref="BT131:BT194" si="25">SUM(BP131:BS131)</f>
        <v>0</v>
      </c>
      <c r="BU131" s="40">
        <f>ROUNDUP('Дані з ДІСО'!AG131/Параметри!$K$71,0)</f>
        <v>0</v>
      </c>
      <c r="BV131" s="40">
        <f t="shared" ref="BV131:BV194" si="26">BU131*2</f>
        <v>0</v>
      </c>
      <c r="BW131" s="40">
        <f>IF('Дані з ДІСО'!AG131=0,0,'Дані з ДІСО'!AJ131/'Дані з ДІСО'!AG131)</f>
        <v>0</v>
      </c>
      <c r="BX131" s="29">
        <f>BV131*(1+0.25*BW131)*Параметри!$K$51</f>
        <v>0</v>
      </c>
      <c r="BY131" s="29">
        <f>ROUND(IF(Параметри!$K$77="No",CC131,CC131*Параметри!$K$78)+AG131,1)</f>
        <v>12395.3</v>
      </c>
      <c r="BZ131" s="29">
        <f>ROUND(IF(Параметри!$K$77="No",BF131,BF131*Параметри!$K$78),1)</f>
        <v>0</v>
      </c>
      <c r="CA131" s="29">
        <f>ROUND(IF(Параметри!$K$77="No",BI131,BI131*Параметри!$K$78),1)</f>
        <v>0</v>
      </c>
      <c r="CB131" s="29">
        <f>ROUND(IF(Параметри!$K$77="No",BJ131,BJ131*Параметри!$K$78),1)</f>
        <v>0</v>
      </c>
      <c r="CC131" s="29">
        <f t="shared" si="20"/>
        <v>13772.560760244292</v>
      </c>
    </row>
    <row r="132" spans="1:81">
      <c r="A132" s="9">
        <v>131</v>
      </c>
      <c r="B132" s="9" t="s">
        <v>3148</v>
      </c>
      <c r="C132" s="9" t="s">
        <v>3148</v>
      </c>
      <c r="D132" s="9" t="s">
        <v>3269</v>
      </c>
      <c r="E132" s="9" t="s">
        <v>24</v>
      </c>
      <c r="F132" s="9" t="s">
        <v>3280</v>
      </c>
      <c r="G132" s="9" t="s">
        <v>293</v>
      </c>
      <c r="H132" s="29">
        <f>SUM('Дані з ДІСО'!J132:L132)</f>
        <v>1005</v>
      </c>
      <c r="I132" s="29">
        <f>SUM('Дані з ДІСО'!G132:I132)</f>
        <v>35</v>
      </c>
      <c r="J132" s="29">
        <f>SUM('Дані з ДІСО'!P132:R132)</f>
        <v>0</v>
      </c>
      <c r="K132" s="29">
        <f>SUM('Дані з ДІСО'!V132:X132)</f>
        <v>0</v>
      </c>
      <c r="L132" s="40">
        <f>ROUNDUP('Дані з ДІСО'!J132/'Коефіцієнти АТО'!$R132,0)</f>
        <v>27</v>
      </c>
      <c r="M132" s="40">
        <f>ROUNDUP('Дані з ДІСО'!K132/'Коефіцієнти АТО'!$R132,0)</f>
        <v>26</v>
      </c>
      <c r="N132" s="40">
        <f>ROUNDUP('Дані з ДІСО'!L132/'Коефіцієнти АТО'!$R132,0)</f>
        <v>4</v>
      </c>
      <c r="O132" s="59">
        <f>(L132*Параметри!$K$32+M132*Параметри!$L$32+N132*Параметри!$M$32)/18</f>
        <v>89.62222222222222</v>
      </c>
      <c r="P132" s="41">
        <f>IF(H132=0,"",'Дані з ДІСО'!Y132/H132)</f>
        <v>0</v>
      </c>
      <c r="Q132" s="29">
        <f>IF(H132=0,"",(1+0.25*P132)*O132*Параметри!$K$51)</f>
        <v>18356.442460108621</v>
      </c>
      <c r="R132" s="29">
        <f>IF(H132=0,"",Q132*'Коефіцієнти АТО'!T132)</f>
        <v>312.0595218218466</v>
      </c>
      <c r="S132" s="29">
        <f>IF(H132=0,"",H132*(1+0.25*P132)*Параметри!$K$66*Параметри!$K$20/1000)</f>
        <v>0</v>
      </c>
      <c r="T132" s="29">
        <f>IF(H132=0,"",H132*(1+0.25*P132)*'Коефіцієнти АТО'!$S132*Параметри!$K$20/1000)</f>
        <v>5069.1760872048253</v>
      </c>
      <c r="U132" s="29">
        <f t="shared" si="21"/>
        <v>23737.678069135294</v>
      </c>
      <c r="V132" s="29">
        <f t="shared" si="22"/>
        <v>23737.678069135294</v>
      </c>
      <c r="W132" s="40">
        <f>ROUNDUP('Дані з ДІСО'!P132/Параметри!$K$24,0)</f>
        <v>0</v>
      </c>
      <c r="X132" s="40">
        <f>ROUNDUP('Дані з ДІСО'!Q132/Параметри!$K$24,0)</f>
        <v>0</v>
      </c>
      <c r="Y132" s="40">
        <f>ROUNDUP('Дані з ДІСО'!R132/Параметри!$K$24,0)</f>
        <v>0</v>
      </c>
      <c r="Z132" s="59">
        <f>(W132*Параметри!$K$33+X132*Параметри!$L$33+Y132*Параметри!$M$33)/18</f>
        <v>0</v>
      </c>
      <c r="AA132" s="41">
        <f>IF(J132=0,0,'Дані з ДІСО'!AA132/J132)</f>
        <v>0</v>
      </c>
      <c r="AB132" s="29">
        <f>(1+0.25*AA132)*Z132*Параметри!$K$51</f>
        <v>0</v>
      </c>
      <c r="AC132" s="29">
        <f>AB132*'Коефіцієнти АТО'!U132</f>
        <v>0</v>
      </c>
      <c r="AD132" s="29">
        <f>J132*(1+0.25*AA132)*Параметри!$K$66*Параметри!$K$20/1000</f>
        <v>0</v>
      </c>
      <c r="AE132" s="29">
        <f>(1+0.25*AA132)*J132*'Коефіцієнти АТО'!S132*Параметри!$K$20/1000</f>
        <v>0</v>
      </c>
      <c r="AF132" s="29">
        <f t="shared" si="18"/>
        <v>0</v>
      </c>
      <c r="AG132" s="29">
        <v>0</v>
      </c>
      <c r="AH132" s="40">
        <v>8</v>
      </c>
      <c r="AI132" s="40">
        <v>0</v>
      </c>
      <c r="AJ132" s="40">
        <f t="shared" si="19"/>
        <v>0</v>
      </c>
      <c r="AK132" s="29">
        <f>(AH132+AI132)*(1+0.25*AJ132)*Параметри!$K$53</f>
        <v>1435.4342055680004</v>
      </c>
      <c r="AL132" s="29">
        <f>ROUNDUP(('Дані з ДІСО'!AU132+'Дані з ДІСО'!AW132)/Параметри!$K$28,0)</f>
        <v>0</v>
      </c>
      <c r="AM132" s="64">
        <f>AL132*Параметри!$M$35/18</f>
        <v>0</v>
      </c>
      <c r="AN132" s="29">
        <f>IF(AL132=0,0,'Дані з ДІСО'!AW132/SUM('Дані з ДІСО'!AU132,'Дані з ДІСО'!AW132))</f>
        <v>0</v>
      </c>
      <c r="AO132" s="29">
        <f>(1+0.25*AN132)*AM132*Параметри!$K$51</f>
        <v>0</v>
      </c>
      <c r="AP132" s="40">
        <f>ROUNDUP(('Дані з ДІСО'!AE132+'Дані не з ДІСО'!E132+'Дані не з ДІСО'!G132)/Параметри!$K$69,0)</f>
        <v>0</v>
      </c>
      <c r="AQ132" s="40">
        <f t="shared" si="23"/>
        <v>0</v>
      </c>
      <c r="AR132" s="40">
        <f>IF(AP132=0,0,('Дані з ДІСО'!AH132+'Дані не з ДІСО'!G132)/('Дані з ДІСО'!AE132+'Дані не з ДІСО'!E132+'Дані не з ДІСО'!G132))</f>
        <v>0</v>
      </c>
      <c r="AS132" s="29">
        <f>AQ132*(1+0.25*AR132)*Параметри!$K$51</f>
        <v>0</v>
      </c>
      <c r="AT132" s="40">
        <f>ROUNDUP('Дані з ДІСО'!AF132/Параметри!$K$70,0)</f>
        <v>0</v>
      </c>
      <c r="AU132" s="40">
        <f t="shared" si="24"/>
        <v>0</v>
      </c>
      <c r="AV132" s="40">
        <f>IF(AT132=0,0,'Дані з ДІСО'!AI132/'Дані з ДІСО'!AF132)</f>
        <v>0</v>
      </c>
      <c r="AW132" s="29">
        <f>AU132*(1+0.25*AV132)*Параметри!$K$51</f>
        <v>0</v>
      </c>
      <c r="AX132" s="40">
        <f>ROUNDUP('Дані з ДІСО'!AR132/Параметри!$K$29,0)</f>
        <v>0</v>
      </c>
      <c r="AY132" s="40">
        <f>ROUNDUP('Дані з ДІСО'!AS132/Параметри!$K$29,0)</f>
        <v>0</v>
      </c>
      <c r="AZ132" s="40">
        <f>ROUNDUP('Дані з ДІСО'!AT132/Параметри!$K$29,0)</f>
        <v>0</v>
      </c>
      <c r="BA132" s="64">
        <f>(AX132*Параметри!$K$32+AY132*Параметри!$L$32+AZ132*Параметри!$M$32)/18</f>
        <v>0</v>
      </c>
      <c r="BB132" s="29">
        <f>(BA132*Параметри!$K$51+SUM('Дані з ДІСО'!AR132:AT132)*Параметри!$K$48*Параметри!$K$20/1000)*Параметри!$K$74</f>
        <v>0</v>
      </c>
      <c r="BC132" s="40">
        <f>ROUNDUP(('Дані не з ДІСО'!I132+'Дані не з ДІСО'!K132)/Параметри!$K$26,0)</f>
        <v>0</v>
      </c>
      <c r="BD132" s="29">
        <f>BC132*Параметри!$M$36/18</f>
        <v>0</v>
      </c>
      <c r="BE132" s="40">
        <f>IF(BC132=0,0,'Дані не з ДІСО'!K132/('Дані не з ДІСО'!I132+'Дані не з ДІСО'!K132))</f>
        <v>0</v>
      </c>
      <c r="BF132" s="29">
        <f>(1+0.25*BE132)*BD132*Параметри!$K$51</f>
        <v>0</v>
      </c>
      <c r="BG132" s="40">
        <f>ROUNDUP('Дані не з ДІСО'!M132/Параметри!$K$27,0)</f>
        <v>0</v>
      </c>
      <c r="BH132" s="40">
        <f>BG132*Параметри!$M$37/18</f>
        <v>0</v>
      </c>
      <c r="BI132" s="29">
        <f>BH132*Параметри!$K$51</f>
        <v>0</v>
      </c>
      <c r="BJ132" s="29">
        <f>'Дані не з ДІСО'!N132*Параметри!$K$76</f>
        <v>0</v>
      </c>
      <c r="BK132" s="40">
        <f>ROUNDUP('Дані з ДІСО'!V132/Параметри!$K$25,0)</f>
        <v>0</v>
      </c>
      <c r="BL132" s="40">
        <f>ROUNDUP('Дані з ДІСО'!W132/Параметри!$K$25,0)</f>
        <v>0</v>
      </c>
      <c r="BM132" s="40">
        <f>ROUNDUP('Дані з ДІСО'!X132/Параметри!$K$25,0)</f>
        <v>0</v>
      </c>
      <c r="BN132" s="40">
        <f>(BK132*Параметри!$K$34+BL132*Параметри!$L$34+BM132*Параметри!$M$34)/18</f>
        <v>0</v>
      </c>
      <c r="BO132" s="40">
        <f>IF(K132=0,0,'Дані з ДІСО'!AC132/K132)</f>
        <v>0</v>
      </c>
      <c r="BP132" s="29">
        <f>(1+0.25*BO132)*BN132*Параметри!$K$51</f>
        <v>0</v>
      </c>
      <c r="BQ132" s="29">
        <f>BP132*'Коефіцієнти АТО'!U132</f>
        <v>0</v>
      </c>
      <c r="BR132" s="29">
        <f>K132*(1+0.25*BO132)*Параметри!$K$66*Параметри!$K$20/1000</f>
        <v>0</v>
      </c>
      <c r="BS132" s="29">
        <f>(1+0.25*BO132)*K132*'Коефіцієнти АТО'!S132*Параметри!$K$20/1000</f>
        <v>0</v>
      </c>
      <c r="BT132" s="29">
        <f t="shared" si="25"/>
        <v>0</v>
      </c>
      <c r="BU132" s="40">
        <f>ROUNDUP('Дані з ДІСО'!AG132/Параметри!$K$71,0)</f>
        <v>0</v>
      </c>
      <c r="BV132" s="40">
        <f t="shared" si="26"/>
        <v>0</v>
      </c>
      <c r="BW132" s="40">
        <f>IF('Дані з ДІСО'!AG132=0,0,'Дані з ДІСО'!AJ132/'Дані з ДІСО'!AG132)</f>
        <v>0</v>
      </c>
      <c r="BX132" s="29">
        <f>BV132*(1+0.25*BW132)*Параметри!$K$51</f>
        <v>0</v>
      </c>
      <c r="BY132" s="29">
        <f>ROUND(IF(Параметри!$K$77="No",CC132,CC132*Параметри!$K$78)+AG132,1)</f>
        <v>22655.8</v>
      </c>
      <c r="BZ132" s="29">
        <f>ROUND(IF(Параметри!$K$77="No",BF132,BF132*Параметри!$K$78),1)</f>
        <v>0</v>
      </c>
      <c r="CA132" s="29">
        <f>ROUND(IF(Параметри!$K$77="No",BI132,BI132*Параметри!$K$78),1)</f>
        <v>0</v>
      </c>
      <c r="CB132" s="29">
        <f>ROUND(IF(Параметри!$K$77="No",BJ132,BJ132*Параметри!$K$78),1)</f>
        <v>0</v>
      </c>
      <c r="CC132" s="29">
        <f t="shared" si="20"/>
        <v>25173.112274703293</v>
      </c>
    </row>
    <row r="133" spans="1:81">
      <c r="A133" s="9">
        <v>132</v>
      </c>
      <c r="B133" s="9" t="s">
        <v>3151</v>
      </c>
      <c r="C133" s="9" t="s">
        <v>3151</v>
      </c>
      <c r="D133" s="9" t="s">
        <v>3269</v>
      </c>
      <c r="E133" s="9" t="s">
        <v>29</v>
      </c>
      <c r="F133" s="9" t="s">
        <v>3281</v>
      </c>
      <c r="G133" s="9" t="s">
        <v>295</v>
      </c>
      <c r="H133" s="29">
        <f>SUM('Дані з ДІСО'!J133:L133)</f>
        <v>755</v>
      </c>
      <c r="I133" s="29">
        <f>SUM('Дані з ДІСО'!G133:I133)</f>
        <v>51</v>
      </c>
      <c r="J133" s="29">
        <f>SUM('Дані з ДІСО'!P133:R133)</f>
        <v>0</v>
      </c>
      <c r="K133" s="29">
        <f>SUM('Дані з ДІСО'!V133:X133)</f>
        <v>0</v>
      </c>
      <c r="L133" s="40">
        <f>ROUNDUP('Дані з ДІСО'!J133/'Коефіцієнти АТО'!$R133,0)</f>
        <v>25</v>
      </c>
      <c r="M133" s="40">
        <f>ROUNDUP('Дані з ДІСО'!K133/'Коефіцієнти АТО'!$R133,0)</f>
        <v>30</v>
      </c>
      <c r="N133" s="40">
        <f>ROUNDUP('Дані з ДІСО'!L133/'Коефіцієнти АТО'!$R133,0)</f>
        <v>8</v>
      </c>
      <c r="O133" s="59">
        <f>(L133*Параметри!$K$32+M133*Параметри!$L$32+N133*Параметри!$M$32)/18</f>
        <v>102.22222222222223</v>
      </c>
      <c r="P133" s="41">
        <f>IF(H133=0,"",'Дані з ДІСО'!Y133/H133)</f>
        <v>0</v>
      </c>
      <c r="Q133" s="29">
        <f>IF(H133=0,"",(1+0.25*P133)*O133*Параметри!$K$51)</f>
        <v>20937.177117902222</v>
      </c>
      <c r="R133" s="29">
        <f>IF(H133=0,"",Q133*'Коефіцієнти АТО'!T133)</f>
        <v>355.93201100433777</v>
      </c>
      <c r="S133" s="29">
        <f>IF(H133=0,"",H133*(1+0.25*P133)*Параметри!$K$66*Параметри!$K$20/1000)</f>
        <v>0</v>
      </c>
      <c r="T133" s="29">
        <f>IF(H133=0,"",H133*(1+0.25*P133)*'Коефіцієнти АТО'!$S133*Параметри!$K$20/1000)</f>
        <v>3448.9240852398925</v>
      </c>
      <c r="U133" s="29">
        <f t="shared" si="21"/>
        <v>24742.033214146453</v>
      </c>
      <c r="V133" s="29">
        <f t="shared" si="22"/>
        <v>24742.033214146453</v>
      </c>
      <c r="W133" s="40">
        <f>ROUNDUP('Дані з ДІСО'!P133/Параметри!$K$24,0)</f>
        <v>0</v>
      </c>
      <c r="X133" s="40">
        <f>ROUNDUP('Дані з ДІСО'!Q133/Параметри!$K$24,0)</f>
        <v>0</v>
      </c>
      <c r="Y133" s="40">
        <f>ROUNDUP('Дані з ДІСО'!R133/Параметри!$K$24,0)</f>
        <v>0</v>
      </c>
      <c r="Z133" s="59">
        <f>(W133*Параметри!$K$33+X133*Параметри!$L$33+Y133*Параметри!$M$33)/18</f>
        <v>0</v>
      </c>
      <c r="AA133" s="41">
        <f>IF(J133=0,0,'Дані з ДІСО'!AA133/J133)</f>
        <v>0</v>
      </c>
      <c r="AB133" s="29">
        <f>(1+0.25*AA133)*Z133*Параметри!$K$51</f>
        <v>0</v>
      </c>
      <c r="AC133" s="29">
        <f>AB133*'Коефіцієнти АТО'!U133</f>
        <v>0</v>
      </c>
      <c r="AD133" s="29">
        <f>J133*(1+0.25*AA133)*Параметри!$K$66*Параметри!$K$20/1000</f>
        <v>0</v>
      </c>
      <c r="AE133" s="29">
        <f>(1+0.25*AA133)*J133*'Коефіцієнти АТО'!S133*Параметри!$K$20/1000</f>
        <v>0</v>
      </c>
      <c r="AF133" s="29">
        <f t="shared" si="18"/>
        <v>0</v>
      </c>
      <c r="AG133" s="29">
        <v>0</v>
      </c>
      <c r="AH133" s="40">
        <v>8</v>
      </c>
      <c r="AI133" s="40">
        <v>0</v>
      </c>
      <c r="AJ133" s="40">
        <f t="shared" si="19"/>
        <v>0</v>
      </c>
      <c r="AK133" s="29">
        <f>(AH133+AI133)*(1+0.25*AJ133)*Параметри!$K$53</f>
        <v>1435.4342055680004</v>
      </c>
      <c r="AL133" s="29">
        <f>ROUNDUP(('Дані з ДІСО'!AU133+'Дані з ДІСО'!AW133)/Параметри!$K$28,0)</f>
        <v>0</v>
      </c>
      <c r="AM133" s="64">
        <f>AL133*Параметри!$M$35/18</f>
        <v>0</v>
      </c>
      <c r="AN133" s="29">
        <f>IF(AL133=0,0,'Дані з ДІСО'!AW133/SUM('Дані з ДІСО'!AU133,'Дані з ДІСО'!AW133))</f>
        <v>0</v>
      </c>
      <c r="AO133" s="29">
        <f>(1+0.25*AN133)*AM133*Параметри!$K$51</f>
        <v>0</v>
      </c>
      <c r="AP133" s="40">
        <f>ROUNDUP(('Дані з ДІСО'!AE133+'Дані не з ДІСО'!E133+'Дані не з ДІСО'!G133)/Параметри!$K$69,0)</f>
        <v>0</v>
      </c>
      <c r="AQ133" s="40">
        <f t="shared" si="23"/>
        <v>0</v>
      </c>
      <c r="AR133" s="40">
        <f>IF(AP133=0,0,('Дані з ДІСО'!AH133+'Дані не з ДІСО'!G133)/('Дані з ДІСО'!AE133+'Дані не з ДІСО'!E133+'Дані не з ДІСО'!G133))</f>
        <v>0</v>
      </c>
      <c r="AS133" s="29">
        <f>AQ133*(1+0.25*AR133)*Параметри!$K$51</f>
        <v>0</v>
      </c>
      <c r="AT133" s="40">
        <f>ROUNDUP('Дані з ДІСО'!AF133/Параметри!$K$70,0)</f>
        <v>0</v>
      </c>
      <c r="AU133" s="40">
        <f t="shared" si="24"/>
        <v>0</v>
      </c>
      <c r="AV133" s="40">
        <f>IF(AT133=0,0,'Дані з ДІСО'!AI133/'Дані з ДІСО'!AF133)</f>
        <v>0</v>
      </c>
      <c r="AW133" s="29">
        <f>AU133*(1+0.25*AV133)*Параметри!$K$51</f>
        <v>0</v>
      </c>
      <c r="AX133" s="40">
        <f>ROUNDUP('Дані з ДІСО'!AR133/Параметри!$K$29,0)</f>
        <v>0</v>
      </c>
      <c r="AY133" s="40">
        <f>ROUNDUP('Дані з ДІСО'!AS133/Параметри!$K$29,0)</f>
        <v>0</v>
      </c>
      <c r="AZ133" s="40">
        <f>ROUNDUP('Дані з ДІСО'!AT133/Параметри!$K$29,0)</f>
        <v>0</v>
      </c>
      <c r="BA133" s="64">
        <f>(AX133*Параметри!$K$32+AY133*Параметри!$L$32+AZ133*Параметри!$M$32)/18</f>
        <v>0</v>
      </c>
      <c r="BB133" s="29">
        <f>(BA133*Параметри!$K$51+SUM('Дані з ДІСО'!AR133:AT133)*Параметри!$K$48*Параметри!$K$20/1000)*Параметри!$K$74</f>
        <v>0</v>
      </c>
      <c r="BC133" s="40">
        <f>ROUNDUP(('Дані не з ДІСО'!I133+'Дані не з ДІСО'!K133)/Параметри!$K$26,0)</f>
        <v>0</v>
      </c>
      <c r="BD133" s="29">
        <f>BC133*Параметри!$M$36/18</f>
        <v>0</v>
      </c>
      <c r="BE133" s="40">
        <f>IF(BC133=0,0,'Дані не з ДІСО'!K133/('Дані не з ДІСО'!I133+'Дані не з ДІСО'!K133))</f>
        <v>0</v>
      </c>
      <c r="BF133" s="29">
        <f>(1+0.25*BE133)*BD133*Параметри!$K$51</f>
        <v>0</v>
      </c>
      <c r="BG133" s="40">
        <f>ROUNDUP('Дані не з ДІСО'!M133/Параметри!$K$27,0)</f>
        <v>0</v>
      </c>
      <c r="BH133" s="40">
        <f>BG133*Параметри!$M$37/18</f>
        <v>0</v>
      </c>
      <c r="BI133" s="29">
        <f>BH133*Параметри!$K$51</f>
        <v>0</v>
      </c>
      <c r="BJ133" s="29">
        <f>'Дані не з ДІСО'!N133*Параметри!$K$76</f>
        <v>0</v>
      </c>
      <c r="BK133" s="40">
        <f>ROUNDUP('Дані з ДІСО'!V133/Параметри!$K$25,0)</f>
        <v>0</v>
      </c>
      <c r="BL133" s="40">
        <f>ROUNDUP('Дані з ДІСО'!W133/Параметри!$K$25,0)</f>
        <v>0</v>
      </c>
      <c r="BM133" s="40">
        <f>ROUNDUP('Дані з ДІСО'!X133/Параметри!$K$25,0)</f>
        <v>0</v>
      </c>
      <c r="BN133" s="40">
        <f>(BK133*Параметри!$K$34+BL133*Параметри!$L$34+BM133*Параметри!$M$34)/18</f>
        <v>0</v>
      </c>
      <c r="BO133" s="40">
        <f>IF(K133=0,0,'Дані з ДІСО'!AC133/K133)</f>
        <v>0</v>
      </c>
      <c r="BP133" s="29">
        <f>(1+0.25*BO133)*BN133*Параметри!$K$51</f>
        <v>0</v>
      </c>
      <c r="BQ133" s="29">
        <f>BP133*'Коефіцієнти АТО'!U133</f>
        <v>0</v>
      </c>
      <c r="BR133" s="29">
        <f>K133*(1+0.25*BO133)*Параметри!$K$66*Параметри!$K$20/1000</f>
        <v>0</v>
      </c>
      <c r="BS133" s="29">
        <f>(1+0.25*BO133)*K133*'Коефіцієнти АТО'!S133*Параметри!$K$20/1000</f>
        <v>0</v>
      </c>
      <c r="BT133" s="29">
        <f t="shared" si="25"/>
        <v>0</v>
      </c>
      <c r="BU133" s="40">
        <f>ROUNDUP('Дані з ДІСО'!AG133/Параметри!$K$71,0)</f>
        <v>0</v>
      </c>
      <c r="BV133" s="40">
        <f t="shared" si="26"/>
        <v>0</v>
      </c>
      <c r="BW133" s="40">
        <f>IF('Дані з ДІСО'!AG133=0,0,'Дані з ДІСО'!AJ133/'Дані з ДІСО'!AG133)</f>
        <v>0</v>
      </c>
      <c r="BX133" s="29">
        <f>BV133*(1+0.25*BW133)*Параметри!$K$51</f>
        <v>0</v>
      </c>
      <c r="BY133" s="29">
        <f>ROUND(IF(Параметри!$K$77="No",CC133,CC133*Параметри!$K$78)+AG133,1)</f>
        <v>23559.7</v>
      </c>
      <c r="BZ133" s="29">
        <f>ROUND(IF(Параметри!$K$77="No",BF133,BF133*Параметри!$K$78),1)</f>
        <v>0</v>
      </c>
      <c r="CA133" s="29">
        <f>ROUND(IF(Параметри!$K$77="No",BI133,BI133*Параметри!$K$78),1)</f>
        <v>0</v>
      </c>
      <c r="CB133" s="29">
        <f>ROUND(IF(Параметри!$K$77="No",BJ133,BJ133*Параметри!$K$78),1)</f>
        <v>0</v>
      </c>
      <c r="CC133" s="29">
        <f t="shared" si="20"/>
        <v>26177.467419714452</v>
      </c>
    </row>
    <row r="134" spans="1:81">
      <c r="A134" s="9">
        <v>133</v>
      </c>
      <c r="B134" s="9" t="s">
        <v>3151</v>
      </c>
      <c r="C134" s="9" t="s">
        <v>3151</v>
      </c>
      <c r="D134" s="9" t="s">
        <v>3269</v>
      </c>
      <c r="E134" s="9" t="s">
        <v>29</v>
      </c>
      <c r="F134" s="9" t="s">
        <v>3282</v>
      </c>
      <c r="G134" s="9" t="s">
        <v>297</v>
      </c>
      <c r="H134" s="29">
        <f>SUM('Дані з ДІСО'!J134:L134)</f>
        <v>2614</v>
      </c>
      <c r="I134" s="29">
        <f>SUM('Дані з ДІСО'!G134:I134)</f>
        <v>133</v>
      </c>
      <c r="J134" s="29">
        <f>SUM('Дані з ДІСО'!P134:R134)</f>
        <v>0</v>
      </c>
      <c r="K134" s="29">
        <f>SUM('Дані з ДІСО'!V134:X134)</f>
        <v>0</v>
      </c>
      <c r="L134" s="40">
        <f>ROUNDUP('Дані з ДІСО'!J134/'Коефіцієнти АТО'!$R134,0)</f>
        <v>76</v>
      </c>
      <c r="M134" s="40">
        <f>ROUNDUP('Дані з ДІСО'!K134/'Коефіцієнти АТО'!$R134,0)</f>
        <v>96</v>
      </c>
      <c r="N134" s="40">
        <f>ROUNDUP('Дані з ДІСО'!L134/'Коефіцієнти АТО'!$R134,0)</f>
        <v>16</v>
      </c>
      <c r="O134" s="59">
        <f>(L134*Параметри!$K$32+M134*Параметри!$L$32+N134*Параметри!$M$32)/18</f>
        <v>303.06666666666672</v>
      </c>
      <c r="P134" s="41">
        <f>IF(H134=0,"",'Дані з ДІСО'!Y134/H134)</f>
        <v>0</v>
      </c>
      <c r="Q134" s="29">
        <f>IF(H134=0,"",(1+0.25*P134)*O134*Параметри!$K$51)</f>
        <v>62074.178594337078</v>
      </c>
      <c r="R134" s="29">
        <f>IF(H134=0,"",Q134*'Коефіцієнти АТО'!T134)</f>
        <v>1055.2610361037305</v>
      </c>
      <c r="S134" s="29">
        <f>IF(H134=0,"",H134*(1+0.25*P134)*Параметри!$K$66*Параметри!$K$20/1000)</f>
        <v>0</v>
      </c>
      <c r="T134" s="29">
        <f>IF(H134=0,"",H134*(1+0.25*P134)*'Коефіцієнти АТО'!$S134*Параметри!$K$20/1000)</f>
        <v>11941.04312426103</v>
      </c>
      <c r="U134" s="29">
        <f t="shared" si="21"/>
        <v>75070.482754701836</v>
      </c>
      <c r="V134" s="29">
        <f t="shared" si="22"/>
        <v>75070.482754701836</v>
      </c>
      <c r="W134" s="40">
        <f>ROUNDUP('Дані з ДІСО'!P134/Параметри!$K$24,0)</f>
        <v>0</v>
      </c>
      <c r="X134" s="40">
        <f>ROUNDUP('Дані з ДІСО'!Q134/Параметри!$K$24,0)</f>
        <v>0</v>
      </c>
      <c r="Y134" s="40">
        <f>ROUNDUP('Дані з ДІСО'!R134/Параметри!$K$24,0)</f>
        <v>0</v>
      </c>
      <c r="Z134" s="59">
        <f>(W134*Параметри!$K$33+X134*Параметри!$L$33+Y134*Параметри!$M$33)/18</f>
        <v>0</v>
      </c>
      <c r="AA134" s="41">
        <f>IF(J134=0,0,'Дані з ДІСО'!AA134/J134)</f>
        <v>0</v>
      </c>
      <c r="AB134" s="29">
        <f>(1+0.25*AA134)*Z134*Параметри!$K$51</f>
        <v>0</v>
      </c>
      <c r="AC134" s="29">
        <f>AB134*'Коефіцієнти АТО'!U134</f>
        <v>0</v>
      </c>
      <c r="AD134" s="29">
        <f>J134*(1+0.25*AA134)*Параметри!$K$66*Параметри!$K$20/1000</f>
        <v>0</v>
      </c>
      <c r="AE134" s="29">
        <f>(1+0.25*AA134)*J134*'Коефіцієнти АТО'!S134*Параметри!$K$20/1000</f>
        <v>0</v>
      </c>
      <c r="AF134" s="29">
        <f t="shared" si="18"/>
        <v>0</v>
      </c>
      <c r="AG134" s="29">
        <v>0</v>
      </c>
      <c r="AH134" s="40">
        <v>35</v>
      </c>
      <c r="AI134" s="40">
        <v>0</v>
      </c>
      <c r="AJ134" s="40">
        <f t="shared" si="19"/>
        <v>0</v>
      </c>
      <c r="AK134" s="29">
        <f>(AH134+AI134)*(1+0.25*AJ134)*Параметри!$K$53</f>
        <v>6280.0246493600016</v>
      </c>
      <c r="AL134" s="29">
        <f>ROUNDUP(('Дані з ДІСО'!AU134+'Дані з ДІСО'!AW134)/Параметри!$K$28,0)</f>
        <v>5</v>
      </c>
      <c r="AM134" s="64">
        <f>AL134*Параметри!$M$35/18</f>
        <v>6.3888888888888893</v>
      </c>
      <c r="AN134" s="29">
        <f>IF(AL134=0,0,'Дані з ДІСО'!AW134/SUM('Дані з ДІСО'!AU134,'Дані з ДІСО'!AW134))</f>
        <v>0</v>
      </c>
      <c r="AO134" s="29">
        <f>(1+0.25*AN134)*AM134*Параметри!$K$51</f>
        <v>1308.5735698688889</v>
      </c>
      <c r="AP134" s="40">
        <f>ROUNDUP(('Дані з ДІСО'!AE134+'Дані не з ДІСО'!E134+'Дані не з ДІСО'!G134)/Параметри!$K$69,0)</f>
        <v>0</v>
      </c>
      <c r="AQ134" s="40">
        <f t="shared" si="23"/>
        <v>0</v>
      </c>
      <c r="AR134" s="40">
        <f>IF(AP134=0,0,('Дані з ДІСО'!AH134+'Дані не з ДІСО'!G134)/('Дані з ДІСО'!AE134+'Дані не з ДІСО'!E134+'Дані не з ДІСО'!G134))</f>
        <v>0</v>
      </c>
      <c r="AS134" s="29">
        <f>AQ134*(1+0.25*AR134)*Параметри!$K$51</f>
        <v>0</v>
      </c>
      <c r="AT134" s="40">
        <f>ROUNDUP('Дані з ДІСО'!AF134/Параметри!$K$70,0)</f>
        <v>0</v>
      </c>
      <c r="AU134" s="40">
        <f t="shared" si="24"/>
        <v>0</v>
      </c>
      <c r="AV134" s="40">
        <f>IF(AT134=0,0,'Дані з ДІСО'!AI134/'Дані з ДІСО'!AF134)</f>
        <v>0</v>
      </c>
      <c r="AW134" s="29">
        <f>AU134*(1+0.25*AV134)*Параметри!$K$51</f>
        <v>0</v>
      </c>
      <c r="AX134" s="40">
        <f>ROUNDUP('Дані з ДІСО'!AR134/Параметри!$K$29,0)</f>
        <v>0</v>
      </c>
      <c r="AY134" s="40">
        <f>ROUNDUP('Дані з ДІСО'!AS134/Параметри!$K$29,0)</f>
        <v>0</v>
      </c>
      <c r="AZ134" s="40">
        <f>ROUNDUP('Дані з ДІСО'!AT134/Параметри!$K$29,0)</f>
        <v>0</v>
      </c>
      <c r="BA134" s="64">
        <f>(AX134*Параметри!$K$32+AY134*Параметри!$L$32+AZ134*Параметри!$M$32)/18</f>
        <v>0</v>
      </c>
      <c r="BB134" s="29">
        <f>(BA134*Параметри!$K$51+SUM('Дані з ДІСО'!AR134:AT134)*Параметри!$K$48*Параметри!$K$20/1000)*Параметри!$K$74</f>
        <v>0</v>
      </c>
      <c r="BC134" s="40">
        <f>ROUNDUP(('Дані не з ДІСО'!I134+'Дані не з ДІСО'!K134)/Параметри!$K$26,0)</f>
        <v>0</v>
      </c>
      <c r="BD134" s="29">
        <f>BC134*Параметри!$M$36/18</f>
        <v>0</v>
      </c>
      <c r="BE134" s="40">
        <f>IF(BC134=0,0,'Дані не з ДІСО'!K134/('Дані не з ДІСО'!I134+'Дані не з ДІСО'!K134))</f>
        <v>0</v>
      </c>
      <c r="BF134" s="29">
        <f>(1+0.25*BE134)*BD134*Параметри!$K$51</f>
        <v>0</v>
      </c>
      <c r="BG134" s="40">
        <f>ROUNDUP('Дані не з ДІСО'!M134/Параметри!$K$27,0)</f>
        <v>0</v>
      </c>
      <c r="BH134" s="40">
        <f>BG134*Параметри!$M$37/18</f>
        <v>0</v>
      </c>
      <c r="BI134" s="29">
        <f>BH134*Параметри!$K$51</f>
        <v>0</v>
      </c>
      <c r="BJ134" s="29">
        <f>'Дані не з ДІСО'!N134*Параметри!$K$76</f>
        <v>0</v>
      </c>
      <c r="BK134" s="40">
        <f>ROUNDUP('Дані з ДІСО'!V134/Параметри!$K$25,0)</f>
        <v>0</v>
      </c>
      <c r="BL134" s="40">
        <f>ROUNDUP('Дані з ДІСО'!W134/Параметри!$K$25,0)</f>
        <v>0</v>
      </c>
      <c r="BM134" s="40">
        <f>ROUNDUP('Дані з ДІСО'!X134/Параметри!$K$25,0)</f>
        <v>0</v>
      </c>
      <c r="BN134" s="40">
        <f>(BK134*Параметри!$K$34+BL134*Параметри!$L$34+BM134*Параметри!$M$34)/18</f>
        <v>0</v>
      </c>
      <c r="BO134" s="40">
        <f>IF(K134=0,0,'Дані з ДІСО'!AC134/K134)</f>
        <v>0</v>
      </c>
      <c r="BP134" s="29">
        <f>(1+0.25*BO134)*BN134*Параметри!$K$51</f>
        <v>0</v>
      </c>
      <c r="BQ134" s="29">
        <f>BP134*'Коефіцієнти АТО'!U134</f>
        <v>0</v>
      </c>
      <c r="BR134" s="29">
        <f>K134*(1+0.25*BO134)*Параметри!$K$66*Параметри!$K$20/1000</f>
        <v>0</v>
      </c>
      <c r="BS134" s="29">
        <f>(1+0.25*BO134)*K134*'Коефіцієнти АТО'!S134*Параметри!$K$20/1000</f>
        <v>0</v>
      </c>
      <c r="BT134" s="29">
        <f t="shared" si="25"/>
        <v>0</v>
      </c>
      <c r="BU134" s="40">
        <f>ROUNDUP('Дані з ДІСО'!AG134/Параметри!$K$71,0)</f>
        <v>0</v>
      </c>
      <c r="BV134" s="40">
        <f t="shared" si="26"/>
        <v>0</v>
      </c>
      <c r="BW134" s="40">
        <f>IF('Дані з ДІСО'!AG134=0,0,'Дані з ДІСО'!AJ134/'Дані з ДІСО'!AG134)</f>
        <v>0</v>
      </c>
      <c r="BX134" s="29">
        <f>BV134*(1+0.25*BW134)*Параметри!$K$51</f>
        <v>0</v>
      </c>
      <c r="BY134" s="29">
        <f>ROUND(IF(Параметри!$K$77="No",CC134,CC134*Параметри!$K$78)+AG134,1)</f>
        <v>74393.2</v>
      </c>
      <c r="BZ134" s="29">
        <f>ROUND(IF(Параметри!$K$77="No",BF134,BF134*Параметри!$K$78),1)</f>
        <v>0</v>
      </c>
      <c r="CA134" s="29">
        <f>ROUND(IF(Параметри!$K$77="No",BI134,BI134*Параметри!$K$78),1)</f>
        <v>0</v>
      </c>
      <c r="CB134" s="29">
        <f>ROUND(IF(Параметри!$K$77="No",BJ134,BJ134*Параметри!$K$78),1)</f>
        <v>0</v>
      </c>
      <c r="CC134" s="29">
        <f t="shared" si="20"/>
        <v>82659.08097393073</v>
      </c>
    </row>
    <row r="135" spans="1:81">
      <c r="A135" s="9">
        <v>134</v>
      </c>
      <c r="B135" s="9" t="s">
        <v>3148</v>
      </c>
      <c r="C135" s="9" t="s">
        <v>3148</v>
      </c>
      <c r="D135" s="9" t="s">
        <v>3269</v>
      </c>
      <c r="E135" s="9" t="s">
        <v>24</v>
      </c>
      <c r="F135" s="9" t="s">
        <v>3283</v>
      </c>
      <c r="G135" s="9" t="s">
        <v>299</v>
      </c>
      <c r="H135" s="29">
        <f>SUM('Дані з ДІСО'!J135:L135)</f>
        <v>562</v>
      </c>
      <c r="I135" s="29">
        <f>SUM('Дані з ДІСО'!G135:I135)</f>
        <v>28</v>
      </c>
      <c r="J135" s="29">
        <f>SUM('Дані з ДІСО'!P135:R135)</f>
        <v>0</v>
      </c>
      <c r="K135" s="29">
        <f>SUM('Дані з ДІСО'!V135:X135)</f>
        <v>0</v>
      </c>
      <c r="L135" s="40">
        <f>ROUNDUP('Дані з ДІСО'!J135/'Коефіцієнти АТО'!$R135,0)</f>
        <v>13</v>
      </c>
      <c r="M135" s="40">
        <f>ROUNDUP('Дані з ДІСО'!K135/'Коефіцієнти АТО'!$R135,0)</f>
        <v>19</v>
      </c>
      <c r="N135" s="40">
        <f>ROUNDUP('Дані з ДІСО'!L135/'Коефіцієнти АТО'!$R135,0)</f>
        <v>5</v>
      </c>
      <c r="O135" s="59">
        <f>(L135*Параметри!$K$32+M135*Параметри!$L$32+N135*Параметри!$M$32)/18</f>
        <v>60.988888888888901</v>
      </c>
      <c r="P135" s="41">
        <f>IF(H135=0,"",'Дані з ДІСО'!Y135/H135)</f>
        <v>0</v>
      </c>
      <c r="Q135" s="29">
        <f>IF(H135=0,"",(1+0.25*P135)*O135*Параметри!$K$51)</f>
        <v>12491.75708697449</v>
      </c>
      <c r="R135" s="29">
        <f>IF(H135=0,"",Q135*'Коефіцієнти АТО'!T135)</f>
        <v>212.35987047856636</v>
      </c>
      <c r="S135" s="29">
        <f>IF(H135=0,"",H135*(1+0.25*P135)*Параметри!$K$66*Параметри!$K$20/1000)</f>
        <v>0</v>
      </c>
      <c r="T135" s="29">
        <f>IF(H135=0,"",H135*(1+0.25*P135)*'Коефіцієнти АТО'!$S135*Параметри!$K$20/1000)</f>
        <v>2834.7034437901611</v>
      </c>
      <c r="U135" s="29">
        <f t="shared" si="21"/>
        <v>15538.820401243218</v>
      </c>
      <c r="V135" s="29">
        <f t="shared" si="22"/>
        <v>15538.820401243218</v>
      </c>
      <c r="W135" s="40">
        <f>ROUNDUP('Дані з ДІСО'!P135/Параметри!$K$24,0)</f>
        <v>0</v>
      </c>
      <c r="X135" s="40">
        <f>ROUNDUP('Дані з ДІСО'!Q135/Параметри!$K$24,0)</f>
        <v>0</v>
      </c>
      <c r="Y135" s="40">
        <f>ROUNDUP('Дані з ДІСО'!R135/Параметри!$K$24,0)</f>
        <v>0</v>
      </c>
      <c r="Z135" s="59">
        <f>(W135*Параметри!$K$33+X135*Параметри!$L$33+Y135*Параметри!$M$33)/18</f>
        <v>0</v>
      </c>
      <c r="AA135" s="41">
        <f>IF(J135=0,0,'Дані з ДІСО'!AA135/J135)</f>
        <v>0</v>
      </c>
      <c r="AB135" s="29">
        <f>(1+0.25*AA135)*Z135*Параметри!$K$51</f>
        <v>0</v>
      </c>
      <c r="AC135" s="29">
        <f>AB135*'Коефіцієнти АТО'!U135</f>
        <v>0</v>
      </c>
      <c r="AD135" s="29">
        <f>J135*(1+0.25*AA135)*Параметри!$K$66*Параметри!$K$20/1000</f>
        <v>0</v>
      </c>
      <c r="AE135" s="29">
        <f>(1+0.25*AA135)*J135*'Коефіцієнти АТО'!S135*Параметри!$K$20/1000</f>
        <v>0</v>
      </c>
      <c r="AF135" s="29">
        <f t="shared" si="18"/>
        <v>0</v>
      </c>
      <c r="AG135" s="29">
        <v>0</v>
      </c>
      <c r="AH135" s="40">
        <v>1</v>
      </c>
      <c r="AI135" s="40">
        <v>0</v>
      </c>
      <c r="AJ135" s="40">
        <f t="shared" si="19"/>
        <v>0</v>
      </c>
      <c r="AK135" s="29">
        <f>(AH135+AI135)*(1+0.25*AJ135)*Параметри!$K$53</f>
        <v>179.42927569600005</v>
      </c>
      <c r="AL135" s="29">
        <f>ROUNDUP(('Дані з ДІСО'!AU135+'Дані з ДІСО'!AW135)/Параметри!$K$28,0)</f>
        <v>0</v>
      </c>
      <c r="AM135" s="64">
        <f>AL135*Параметри!$M$35/18</f>
        <v>0</v>
      </c>
      <c r="AN135" s="29">
        <f>IF(AL135=0,0,'Дані з ДІСО'!AW135/SUM('Дані з ДІСО'!AU135,'Дані з ДІСО'!AW135))</f>
        <v>0</v>
      </c>
      <c r="AO135" s="29">
        <f>(1+0.25*AN135)*AM135*Параметри!$K$51</f>
        <v>0</v>
      </c>
      <c r="AP135" s="40">
        <f>ROUNDUP(('Дані з ДІСО'!AE135+'Дані не з ДІСО'!E135+'Дані не з ДІСО'!G135)/Параметри!$K$69,0)</f>
        <v>0</v>
      </c>
      <c r="AQ135" s="40">
        <f t="shared" si="23"/>
        <v>0</v>
      </c>
      <c r="AR135" s="40">
        <f>IF(AP135=0,0,('Дані з ДІСО'!AH135+'Дані не з ДІСО'!G135)/('Дані з ДІСО'!AE135+'Дані не з ДІСО'!E135+'Дані не з ДІСО'!G135))</f>
        <v>0</v>
      </c>
      <c r="AS135" s="29">
        <f>AQ135*(1+0.25*AR135)*Параметри!$K$51</f>
        <v>0</v>
      </c>
      <c r="AT135" s="40">
        <f>ROUNDUP('Дані з ДІСО'!AF135/Параметри!$K$70,0)</f>
        <v>0</v>
      </c>
      <c r="AU135" s="40">
        <f t="shared" si="24"/>
        <v>0</v>
      </c>
      <c r="AV135" s="40">
        <f>IF(AT135=0,0,'Дані з ДІСО'!AI135/'Дані з ДІСО'!AF135)</f>
        <v>0</v>
      </c>
      <c r="AW135" s="29">
        <f>AU135*(1+0.25*AV135)*Параметри!$K$51</f>
        <v>0</v>
      </c>
      <c r="AX135" s="40">
        <f>ROUNDUP('Дані з ДІСО'!AR135/Параметри!$K$29,0)</f>
        <v>0</v>
      </c>
      <c r="AY135" s="40">
        <f>ROUNDUP('Дані з ДІСО'!AS135/Параметри!$K$29,0)</f>
        <v>0</v>
      </c>
      <c r="AZ135" s="40">
        <f>ROUNDUP('Дані з ДІСО'!AT135/Параметри!$K$29,0)</f>
        <v>0</v>
      </c>
      <c r="BA135" s="64">
        <f>(AX135*Параметри!$K$32+AY135*Параметри!$L$32+AZ135*Параметри!$M$32)/18</f>
        <v>0</v>
      </c>
      <c r="BB135" s="29">
        <f>(BA135*Параметри!$K$51+SUM('Дані з ДІСО'!AR135:AT135)*Параметри!$K$48*Параметри!$K$20/1000)*Параметри!$K$74</f>
        <v>0</v>
      </c>
      <c r="BC135" s="40">
        <f>ROUNDUP(('Дані не з ДІСО'!I135+'Дані не з ДІСО'!K135)/Параметри!$K$26,0)</f>
        <v>0</v>
      </c>
      <c r="BD135" s="29">
        <f>BC135*Параметри!$M$36/18</f>
        <v>0</v>
      </c>
      <c r="BE135" s="40">
        <f>IF(BC135=0,0,'Дані не з ДІСО'!K135/('Дані не з ДІСО'!I135+'Дані не з ДІСО'!K135))</f>
        <v>0</v>
      </c>
      <c r="BF135" s="29">
        <f>(1+0.25*BE135)*BD135*Параметри!$K$51</f>
        <v>0</v>
      </c>
      <c r="BG135" s="40">
        <f>ROUNDUP('Дані не з ДІСО'!M135/Параметри!$K$27,0)</f>
        <v>0</v>
      </c>
      <c r="BH135" s="40">
        <f>BG135*Параметри!$M$37/18</f>
        <v>0</v>
      </c>
      <c r="BI135" s="29">
        <f>BH135*Параметри!$K$51</f>
        <v>0</v>
      </c>
      <c r="BJ135" s="29">
        <f>'Дані не з ДІСО'!N135*Параметри!$K$76</f>
        <v>0</v>
      </c>
      <c r="BK135" s="40">
        <f>ROUNDUP('Дані з ДІСО'!V135/Параметри!$K$25,0)</f>
        <v>0</v>
      </c>
      <c r="BL135" s="40">
        <f>ROUNDUP('Дані з ДІСО'!W135/Параметри!$K$25,0)</f>
        <v>0</v>
      </c>
      <c r="BM135" s="40">
        <f>ROUNDUP('Дані з ДІСО'!X135/Параметри!$K$25,0)</f>
        <v>0</v>
      </c>
      <c r="BN135" s="40">
        <f>(BK135*Параметри!$K$34+BL135*Параметри!$L$34+BM135*Параметри!$M$34)/18</f>
        <v>0</v>
      </c>
      <c r="BO135" s="40">
        <f>IF(K135=0,0,'Дані з ДІСО'!AC135/K135)</f>
        <v>0</v>
      </c>
      <c r="BP135" s="29">
        <f>(1+0.25*BO135)*BN135*Параметри!$K$51</f>
        <v>0</v>
      </c>
      <c r="BQ135" s="29">
        <f>BP135*'Коефіцієнти АТО'!U135</f>
        <v>0</v>
      </c>
      <c r="BR135" s="29">
        <f>K135*(1+0.25*BO135)*Параметри!$K$66*Параметри!$K$20/1000</f>
        <v>0</v>
      </c>
      <c r="BS135" s="29">
        <f>(1+0.25*BO135)*K135*'Коефіцієнти АТО'!S135*Параметри!$K$20/1000</f>
        <v>0</v>
      </c>
      <c r="BT135" s="29">
        <f t="shared" si="25"/>
        <v>0</v>
      </c>
      <c r="BU135" s="40">
        <f>ROUNDUP('Дані з ДІСО'!AG135/Параметри!$K$71,0)</f>
        <v>0</v>
      </c>
      <c r="BV135" s="40">
        <f t="shared" si="26"/>
        <v>0</v>
      </c>
      <c r="BW135" s="40">
        <f>IF('Дані з ДІСО'!AG135=0,0,'Дані з ДІСО'!AJ135/'Дані з ДІСО'!AG135)</f>
        <v>0</v>
      </c>
      <c r="BX135" s="29">
        <f>BV135*(1+0.25*BW135)*Параметри!$K$51</f>
        <v>0</v>
      </c>
      <c r="BY135" s="29">
        <f>ROUND(IF(Параметри!$K$77="No",CC135,CC135*Параметри!$K$78)+AG135,1)</f>
        <v>14146.4</v>
      </c>
      <c r="BZ135" s="29">
        <f>ROUND(IF(Параметри!$K$77="No",BF135,BF135*Параметри!$K$78),1)</f>
        <v>0</v>
      </c>
      <c r="CA135" s="29">
        <f>ROUND(IF(Параметри!$K$77="No",BI135,BI135*Параметри!$K$78),1)</f>
        <v>0</v>
      </c>
      <c r="CB135" s="29">
        <f>ROUND(IF(Параметри!$K$77="No",BJ135,BJ135*Параметри!$K$78),1)</f>
        <v>0</v>
      </c>
      <c r="CC135" s="29">
        <f t="shared" si="20"/>
        <v>15718.249676939218</v>
      </c>
    </row>
    <row r="136" spans="1:81">
      <c r="A136" s="9">
        <v>135</v>
      </c>
      <c r="B136" s="9" t="s">
        <v>3151</v>
      </c>
      <c r="C136" s="9" t="s">
        <v>3151</v>
      </c>
      <c r="D136" s="9" t="s">
        <v>3269</v>
      </c>
      <c r="E136" s="9" t="s">
        <v>29</v>
      </c>
      <c r="F136" s="9" t="s">
        <v>3284</v>
      </c>
      <c r="G136" s="9" t="s">
        <v>301</v>
      </c>
      <c r="H136" s="29">
        <f>SUM('Дані з ДІСО'!J136:L136)</f>
        <v>3120</v>
      </c>
      <c r="I136" s="29">
        <f>SUM('Дані з ДІСО'!G136:I136)</f>
        <v>112</v>
      </c>
      <c r="J136" s="29">
        <f>SUM('Дані з ДІСО'!P136:R136)</f>
        <v>0</v>
      </c>
      <c r="K136" s="29">
        <f>SUM('Дані з ДІСО'!V136:X136)</f>
        <v>0</v>
      </c>
      <c r="L136" s="40">
        <f>ROUNDUP('Дані з ДІСО'!J136/'Коефіцієнти АТО'!$R136,0)</f>
        <v>60</v>
      </c>
      <c r="M136" s="40">
        <f>ROUNDUP('Дані з ДІСО'!K136/'Коефіцієнти АТО'!$R136,0)</f>
        <v>66</v>
      </c>
      <c r="N136" s="40">
        <f>ROUNDUP('Дані з ДІСО'!L136/'Коефіцієнти АТО'!$R136,0)</f>
        <v>15</v>
      </c>
      <c r="O136" s="59">
        <f>(L136*Параметри!$K$32+M136*Параметри!$L$32+N136*Параметри!$M$32)/18</f>
        <v>226.15</v>
      </c>
      <c r="P136" s="41">
        <f>IF(H136=0,"",'Дані з ДІСО'!Y136/H136)</f>
        <v>0</v>
      </c>
      <c r="Q136" s="29">
        <f>IF(H136=0,"",(1+0.25*P136)*O136*Параметри!$K$51)</f>
        <v>46320.0907031764</v>
      </c>
      <c r="R136" s="29">
        <f>IF(H136=0,"",Q136*'Коефіцієнти АТО'!T136)</f>
        <v>4632.0090703176402</v>
      </c>
      <c r="S136" s="29">
        <f>IF(H136=0,"",H136*(1+0.25*P136)*Параметри!$K$66*Параметри!$K$20/1000)</f>
        <v>0</v>
      </c>
      <c r="T136" s="29">
        <f>IF(H136=0,"",H136*(1+0.25*P136)*'Коефіцієнти АТО'!$S136*Параметри!$K$20/1000)</f>
        <v>9798.5988911782388</v>
      </c>
      <c r="U136" s="29">
        <f t="shared" si="21"/>
        <v>60750.69866467228</v>
      </c>
      <c r="V136" s="29">
        <f t="shared" si="22"/>
        <v>60750.69866467228</v>
      </c>
      <c r="W136" s="40">
        <f>ROUNDUP('Дані з ДІСО'!P136/Параметри!$K$24,0)</f>
        <v>0</v>
      </c>
      <c r="X136" s="40">
        <f>ROUNDUP('Дані з ДІСО'!Q136/Параметри!$K$24,0)</f>
        <v>0</v>
      </c>
      <c r="Y136" s="40">
        <f>ROUNDUP('Дані з ДІСО'!R136/Параметри!$K$24,0)</f>
        <v>0</v>
      </c>
      <c r="Z136" s="59">
        <f>(W136*Параметри!$K$33+X136*Параметри!$L$33+Y136*Параметри!$M$33)/18</f>
        <v>0</v>
      </c>
      <c r="AA136" s="41">
        <f>IF(J136=0,0,'Дані з ДІСО'!AA136/J136)</f>
        <v>0</v>
      </c>
      <c r="AB136" s="29">
        <f>(1+0.25*AA136)*Z136*Параметри!$K$51</f>
        <v>0</v>
      </c>
      <c r="AC136" s="29">
        <f>AB136*'Коефіцієнти АТО'!U136</f>
        <v>0</v>
      </c>
      <c r="AD136" s="29">
        <f>J136*(1+0.25*AA136)*Параметри!$K$66*Параметри!$K$20/1000</f>
        <v>0</v>
      </c>
      <c r="AE136" s="29">
        <f>(1+0.25*AA136)*J136*'Коефіцієнти АТО'!S136*Параметри!$K$20/1000</f>
        <v>0</v>
      </c>
      <c r="AF136" s="29">
        <f t="shared" si="18"/>
        <v>0</v>
      </c>
      <c r="AG136" s="29">
        <v>0</v>
      </c>
      <c r="AH136" s="40">
        <v>8</v>
      </c>
      <c r="AI136" s="40">
        <v>0</v>
      </c>
      <c r="AJ136" s="40">
        <f t="shared" si="19"/>
        <v>0</v>
      </c>
      <c r="AK136" s="29">
        <f>(AH136+AI136)*(1+0.25*AJ136)*Параметри!$K$53</f>
        <v>1435.4342055680004</v>
      </c>
      <c r="AL136" s="29">
        <f>ROUNDUP(('Дані з ДІСО'!AU136+'Дані з ДІСО'!AW136)/Параметри!$K$28,0)</f>
        <v>0</v>
      </c>
      <c r="AM136" s="64">
        <f>AL136*Параметри!$M$35/18</f>
        <v>0</v>
      </c>
      <c r="AN136" s="29">
        <f>IF(AL136=0,0,'Дані з ДІСО'!AW136/SUM('Дані з ДІСО'!AU136,'Дані з ДІСО'!AW136))</f>
        <v>0</v>
      </c>
      <c r="AO136" s="29">
        <f>(1+0.25*AN136)*AM136*Параметри!$K$51</f>
        <v>0</v>
      </c>
      <c r="AP136" s="40">
        <f>ROUNDUP(('Дані з ДІСО'!AE136+'Дані не з ДІСО'!E136+'Дані не з ДІСО'!G136)/Параметри!$K$69,0)</f>
        <v>0</v>
      </c>
      <c r="AQ136" s="40">
        <f t="shared" si="23"/>
        <v>0</v>
      </c>
      <c r="AR136" s="40">
        <f>IF(AP136=0,0,('Дані з ДІСО'!AH136+'Дані не з ДІСО'!G136)/('Дані з ДІСО'!AE136+'Дані не з ДІСО'!E136+'Дані не з ДІСО'!G136))</f>
        <v>0</v>
      </c>
      <c r="AS136" s="29">
        <f>AQ136*(1+0.25*AR136)*Параметри!$K$51</f>
        <v>0</v>
      </c>
      <c r="AT136" s="40">
        <f>ROUNDUP('Дані з ДІСО'!AF136/Параметри!$K$70,0)</f>
        <v>0</v>
      </c>
      <c r="AU136" s="40">
        <f t="shared" si="24"/>
        <v>0</v>
      </c>
      <c r="AV136" s="40">
        <f>IF(AT136=0,0,'Дані з ДІСО'!AI136/'Дані з ДІСО'!AF136)</f>
        <v>0</v>
      </c>
      <c r="AW136" s="29">
        <f>AU136*(1+0.25*AV136)*Параметри!$K$51</f>
        <v>0</v>
      </c>
      <c r="AX136" s="40">
        <f>ROUNDUP('Дані з ДІСО'!AR136/Параметри!$K$29,0)</f>
        <v>0</v>
      </c>
      <c r="AY136" s="40">
        <f>ROUNDUP('Дані з ДІСО'!AS136/Параметри!$K$29,0)</f>
        <v>0</v>
      </c>
      <c r="AZ136" s="40">
        <f>ROUNDUP('Дані з ДІСО'!AT136/Параметри!$K$29,0)</f>
        <v>0</v>
      </c>
      <c r="BA136" s="64">
        <f>(AX136*Параметри!$K$32+AY136*Параметри!$L$32+AZ136*Параметри!$M$32)/18</f>
        <v>0</v>
      </c>
      <c r="BB136" s="29">
        <f>(BA136*Параметри!$K$51+SUM('Дані з ДІСО'!AR136:AT136)*Параметри!$K$48*Параметри!$K$20/1000)*Параметри!$K$74</f>
        <v>0</v>
      </c>
      <c r="BC136" s="40">
        <f>ROUNDUP(('Дані не з ДІСО'!I136+'Дані не з ДІСО'!K136)/Параметри!$K$26,0)</f>
        <v>0</v>
      </c>
      <c r="BD136" s="29">
        <f>BC136*Параметри!$M$36/18</f>
        <v>0</v>
      </c>
      <c r="BE136" s="40">
        <f>IF(BC136=0,0,'Дані не з ДІСО'!K136/('Дані не з ДІСО'!I136+'Дані не з ДІСО'!K136))</f>
        <v>0</v>
      </c>
      <c r="BF136" s="29">
        <f>(1+0.25*BE136)*BD136*Параметри!$K$51</f>
        <v>0</v>
      </c>
      <c r="BG136" s="40">
        <f>ROUNDUP('Дані не з ДІСО'!M136/Параметри!$K$27,0)</f>
        <v>0</v>
      </c>
      <c r="BH136" s="40">
        <f>BG136*Параметри!$M$37/18</f>
        <v>0</v>
      </c>
      <c r="BI136" s="29">
        <f>BH136*Параметри!$K$51</f>
        <v>0</v>
      </c>
      <c r="BJ136" s="29">
        <f>'Дані не з ДІСО'!N136*Параметри!$K$76</f>
        <v>0</v>
      </c>
      <c r="BK136" s="40">
        <f>ROUNDUP('Дані з ДІСО'!V136/Параметри!$K$25,0)</f>
        <v>0</v>
      </c>
      <c r="BL136" s="40">
        <f>ROUNDUP('Дані з ДІСО'!W136/Параметри!$K$25,0)</f>
        <v>0</v>
      </c>
      <c r="BM136" s="40">
        <f>ROUNDUP('Дані з ДІСО'!X136/Параметри!$K$25,0)</f>
        <v>0</v>
      </c>
      <c r="BN136" s="40">
        <f>(BK136*Параметри!$K$34+BL136*Параметри!$L$34+BM136*Параметри!$M$34)/18</f>
        <v>0</v>
      </c>
      <c r="BO136" s="40">
        <f>IF(K136=0,0,'Дані з ДІСО'!AC136/K136)</f>
        <v>0</v>
      </c>
      <c r="BP136" s="29">
        <f>(1+0.25*BO136)*BN136*Параметри!$K$51</f>
        <v>0</v>
      </c>
      <c r="BQ136" s="29">
        <f>BP136*'Коефіцієнти АТО'!U136</f>
        <v>0</v>
      </c>
      <c r="BR136" s="29">
        <f>K136*(1+0.25*BO136)*Параметри!$K$66*Параметри!$K$20/1000</f>
        <v>0</v>
      </c>
      <c r="BS136" s="29">
        <f>(1+0.25*BO136)*K136*'Коефіцієнти АТО'!S136*Параметри!$K$20/1000</f>
        <v>0</v>
      </c>
      <c r="BT136" s="29">
        <f t="shared" si="25"/>
        <v>0</v>
      </c>
      <c r="BU136" s="40">
        <f>ROUNDUP('Дані з ДІСО'!AG136/Параметри!$K$71,0)</f>
        <v>0</v>
      </c>
      <c r="BV136" s="40">
        <f t="shared" si="26"/>
        <v>0</v>
      </c>
      <c r="BW136" s="40">
        <f>IF('Дані з ДІСО'!AG136=0,0,'Дані з ДІСО'!AJ136/'Дані з ДІСО'!AG136)</f>
        <v>0</v>
      </c>
      <c r="BX136" s="29">
        <f>BV136*(1+0.25*BW136)*Параметри!$K$51</f>
        <v>0</v>
      </c>
      <c r="BY136" s="29">
        <f>ROUND(IF(Параметри!$K$77="No",CC136,CC136*Параметри!$K$78)+AG136,1)</f>
        <v>55967.5</v>
      </c>
      <c r="BZ136" s="29">
        <f>ROUND(IF(Параметри!$K$77="No",BF136,BF136*Параметри!$K$78),1)</f>
        <v>0</v>
      </c>
      <c r="CA136" s="29">
        <f>ROUND(IF(Параметри!$K$77="No",BI136,BI136*Параметри!$K$78),1)</f>
        <v>0</v>
      </c>
      <c r="CB136" s="29">
        <f>ROUND(IF(Параметри!$K$77="No",BJ136,BJ136*Параметри!$K$78),1)</f>
        <v>0</v>
      </c>
      <c r="CC136" s="29">
        <f t="shared" si="20"/>
        <v>62186.132870240283</v>
      </c>
    </row>
    <row r="137" spans="1:81">
      <c r="A137" s="9">
        <v>136</v>
      </c>
      <c r="B137" s="9" t="s">
        <v>3148</v>
      </c>
      <c r="C137" s="9" t="s">
        <v>3148</v>
      </c>
      <c r="D137" s="9" t="s">
        <v>3269</v>
      </c>
      <c r="E137" s="9" t="s">
        <v>24</v>
      </c>
      <c r="F137" s="9" t="s">
        <v>3285</v>
      </c>
      <c r="G137" s="9" t="s">
        <v>303</v>
      </c>
      <c r="H137" s="29">
        <f>SUM('Дані з ДІСО'!J137:L137)</f>
        <v>732</v>
      </c>
      <c r="I137" s="29">
        <f>SUM('Дані з ДІСО'!G137:I137)</f>
        <v>47</v>
      </c>
      <c r="J137" s="29">
        <f>SUM('Дані з ДІСО'!P137:R137)</f>
        <v>0</v>
      </c>
      <c r="K137" s="29">
        <f>SUM('Дані з ДІСО'!V137:X137)</f>
        <v>0</v>
      </c>
      <c r="L137" s="40">
        <f>ROUNDUP('Дані з ДІСО'!J137/'Коефіцієнти АТО'!$R137,0)</f>
        <v>22</v>
      </c>
      <c r="M137" s="40">
        <f>ROUNDUP('Дані з ДІСО'!K137/'Коефіцієнти АТО'!$R137,0)</f>
        <v>32</v>
      </c>
      <c r="N137" s="40">
        <f>ROUNDUP('Дані з ДІСО'!L137/'Коефіцієнти АТО'!$R137,0)</f>
        <v>7</v>
      </c>
      <c r="O137" s="59">
        <f>(L137*Параметри!$K$32+M137*Параметри!$L$32+N137*Параметри!$M$32)/18</f>
        <v>100.05000000000001</v>
      </c>
      <c r="P137" s="41">
        <f>IF(H137=0,"",'Дані з ДІСО'!Y137/H137)</f>
        <v>0</v>
      </c>
      <c r="Q137" s="29">
        <f>IF(H137=0,"",(1+0.25*P137)*O137*Параметри!$K$51)</f>
        <v>20492.262104146801</v>
      </c>
      <c r="R137" s="29">
        <f>IF(H137=0,"",Q137*'Коефіцієнти АТО'!T137)</f>
        <v>348.36845577049564</v>
      </c>
      <c r="S137" s="29">
        <f>IF(H137=0,"",H137*(1+0.25*P137)*Параметри!$K$66*Параметри!$K$20/1000)</f>
        <v>0</v>
      </c>
      <c r="T137" s="29">
        <f>IF(H137=0,"",H137*(1+0.25*P137)*'Коефіцієнти АТО'!$S137*Параметри!$K$20/1000)</f>
        <v>3692.1760157551566</v>
      </c>
      <c r="U137" s="29">
        <f t="shared" si="21"/>
        <v>24532.806575672454</v>
      </c>
      <c r="V137" s="29">
        <f t="shared" si="22"/>
        <v>24532.806575672454</v>
      </c>
      <c r="W137" s="40">
        <f>ROUNDUP('Дані з ДІСО'!P137/Параметри!$K$24,0)</f>
        <v>0</v>
      </c>
      <c r="X137" s="40">
        <f>ROUNDUP('Дані з ДІСО'!Q137/Параметри!$K$24,0)</f>
        <v>0</v>
      </c>
      <c r="Y137" s="40">
        <f>ROUNDUP('Дані з ДІСО'!R137/Параметри!$K$24,0)</f>
        <v>0</v>
      </c>
      <c r="Z137" s="59">
        <f>(W137*Параметри!$K$33+X137*Параметри!$L$33+Y137*Параметри!$M$33)/18</f>
        <v>0</v>
      </c>
      <c r="AA137" s="41">
        <f>IF(J137=0,0,'Дані з ДІСО'!AA137/J137)</f>
        <v>0</v>
      </c>
      <c r="AB137" s="29">
        <f>(1+0.25*AA137)*Z137*Параметри!$K$51</f>
        <v>0</v>
      </c>
      <c r="AC137" s="29">
        <f>AB137*'Коефіцієнти АТО'!U137</f>
        <v>0</v>
      </c>
      <c r="AD137" s="29">
        <f>J137*(1+0.25*AA137)*Параметри!$K$66*Параметри!$K$20/1000</f>
        <v>0</v>
      </c>
      <c r="AE137" s="29">
        <f>(1+0.25*AA137)*J137*'Коефіцієнти АТО'!S137*Параметри!$K$20/1000</f>
        <v>0</v>
      </c>
      <c r="AF137" s="29">
        <f t="shared" si="18"/>
        <v>0</v>
      </c>
      <c r="AG137" s="29">
        <v>0</v>
      </c>
      <c r="AH137" s="40">
        <v>0</v>
      </c>
      <c r="AI137" s="40">
        <v>0</v>
      </c>
      <c r="AJ137" s="40">
        <f t="shared" si="19"/>
        <v>0</v>
      </c>
      <c r="AK137" s="29">
        <f>(AH137+AI137)*(1+0.25*AJ137)*Параметри!$K$53</f>
        <v>0</v>
      </c>
      <c r="AL137" s="29">
        <f>ROUNDUP(('Дані з ДІСО'!AU137+'Дані з ДІСО'!AW137)/Параметри!$K$28,0)</f>
        <v>0</v>
      </c>
      <c r="AM137" s="64">
        <f>AL137*Параметри!$M$35/18</f>
        <v>0</v>
      </c>
      <c r="AN137" s="29">
        <f>IF(AL137=0,0,'Дані з ДІСО'!AW137/SUM('Дані з ДІСО'!AU137,'Дані з ДІСО'!AW137))</f>
        <v>0</v>
      </c>
      <c r="AO137" s="29">
        <f>(1+0.25*AN137)*AM137*Параметри!$K$51</f>
        <v>0</v>
      </c>
      <c r="AP137" s="40">
        <f>ROUNDUP(('Дані з ДІСО'!AE137+'Дані не з ДІСО'!E137+'Дані не з ДІСО'!G137)/Параметри!$K$69,0)</f>
        <v>0</v>
      </c>
      <c r="AQ137" s="40">
        <f t="shared" si="23"/>
        <v>0</v>
      </c>
      <c r="AR137" s="40">
        <f>IF(AP137=0,0,('Дані з ДІСО'!AH137+'Дані не з ДІСО'!G137)/('Дані з ДІСО'!AE137+'Дані не з ДІСО'!E137+'Дані не з ДІСО'!G137))</f>
        <v>0</v>
      </c>
      <c r="AS137" s="29">
        <f>AQ137*(1+0.25*AR137)*Параметри!$K$51</f>
        <v>0</v>
      </c>
      <c r="AT137" s="40">
        <f>ROUNDUP('Дані з ДІСО'!AF137/Параметри!$K$70,0)</f>
        <v>0</v>
      </c>
      <c r="AU137" s="40">
        <f t="shared" si="24"/>
        <v>0</v>
      </c>
      <c r="AV137" s="40">
        <f>IF(AT137=0,0,'Дані з ДІСО'!AI137/'Дані з ДІСО'!AF137)</f>
        <v>0</v>
      </c>
      <c r="AW137" s="29">
        <f>AU137*(1+0.25*AV137)*Параметри!$K$51</f>
        <v>0</v>
      </c>
      <c r="AX137" s="40">
        <f>ROUNDUP('Дані з ДІСО'!AR137/Параметри!$K$29,0)</f>
        <v>0</v>
      </c>
      <c r="AY137" s="40">
        <f>ROUNDUP('Дані з ДІСО'!AS137/Параметри!$K$29,0)</f>
        <v>0</v>
      </c>
      <c r="AZ137" s="40">
        <f>ROUNDUP('Дані з ДІСО'!AT137/Параметри!$K$29,0)</f>
        <v>0</v>
      </c>
      <c r="BA137" s="64">
        <f>(AX137*Параметри!$K$32+AY137*Параметри!$L$32+AZ137*Параметри!$M$32)/18</f>
        <v>0</v>
      </c>
      <c r="BB137" s="29">
        <f>(BA137*Параметри!$K$51+SUM('Дані з ДІСО'!AR137:AT137)*Параметри!$K$48*Параметри!$K$20/1000)*Параметри!$K$74</f>
        <v>0</v>
      </c>
      <c r="BC137" s="40">
        <f>ROUNDUP(('Дані не з ДІСО'!I137+'Дані не з ДІСО'!K137)/Параметри!$K$26,0)</f>
        <v>0</v>
      </c>
      <c r="BD137" s="29">
        <f>BC137*Параметри!$M$36/18</f>
        <v>0</v>
      </c>
      <c r="BE137" s="40">
        <f>IF(BC137=0,0,'Дані не з ДІСО'!K137/('Дані не з ДІСО'!I137+'Дані не з ДІСО'!K137))</f>
        <v>0</v>
      </c>
      <c r="BF137" s="29">
        <f>(1+0.25*BE137)*BD137*Параметри!$K$51</f>
        <v>0</v>
      </c>
      <c r="BG137" s="40">
        <f>ROUNDUP('Дані не з ДІСО'!M137/Параметри!$K$27,0)</f>
        <v>0</v>
      </c>
      <c r="BH137" s="40">
        <f>BG137*Параметри!$M$37/18</f>
        <v>0</v>
      </c>
      <c r="BI137" s="29">
        <f>BH137*Параметри!$K$51</f>
        <v>0</v>
      </c>
      <c r="BJ137" s="29">
        <f>'Дані не з ДІСО'!N137*Параметри!$K$76</f>
        <v>0</v>
      </c>
      <c r="BK137" s="40">
        <f>ROUNDUP('Дані з ДІСО'!V137/Параметри!$K$25,0)</f>
        <v>0</v>
      </c>
      <c r="BL137" s="40">
        <f>ROUNDUP('Дані з ДІСО'!W137/Параметри!$K$25,0)</f>
        <v>0</v>
      </c>
      <c r="BM137" s="40">
        <f>ROUNDUP('Дані з ДІСО'!X137/Параметри!$K$25,0)</f>
        <v>0</v>
      </c>
      <c r="BN137" s="40">
        <f>(BK137*Параметри!$K$34+BL137*Параметри!$L$34+BM137*Параметри!$M$34)/18</f>
        <v>0</v>
      </c>
      <c r="BO137" s="40">
        <f>IF(K137=0,0,'Дані з ДІСО'!AC137/K137)</f>
        <v>0</v>
      </c>
      <c r="BP137" s="29">
        <f>(1+0.25*BO137)*BN137*Параметри!$K$51</f>
        <v>0</v>
      </c>
      <c r="BQ137" s="29">
        <f>BP137*'Коефіцієнти АТО'!U137</f>
        <v>0</v>
      </c>
      <c r="BR137" s="29">
        <f>K137*(1+0.25*BO137)*Параметри!$K$66*Параметри!$K$20/1000</f>
        <v>0</v>
      </c>
      <c r="BS137" s="29">
        <f>(1+0.25*BO137)*K137*'Коефіцієнти АТО'!S137*Параметри!$K$20/1000</f>
        <v>0</v>
      </c>
      <c r="BT137" s="29">
        <f t="shared" si="25"/>
        <v>0</v>
      </c>
      <c r="BU137" s="40">
        <f>ROUNDUP('Дані з ДІСО'!AG137/Параметри!$K$71,0)</f>
        <v>0</v>
      </c>
      <c r="BV137" s="40">
        <f t="shared" si="26"/>
        <v>0</v>
      </c>
      <c r="BW137" s="40">
        <f>IF('Дані з ДІСО'!AG137=0,0,'Дані з ДІСО'!AJ137/'Дані з ДІСО'!AG137)</f>
        <v>0</v>
      </c>
      <c r="BX137" s="29">
        <f>BV137*(1+0.25*BW137)*Параметри!$K$51</f>
        <v>0</v>
      </c>
      <c r="BY137" s="29">
        <f>ROUND(IF(Параметри!$K$77="No",CC137,CC137*Параметри!$K$78)+AG137,1)</f>
        <v>22079.5</v>
      </c>
      <c r="BZ137" s="29">
        <f>ROUND(IF(Параметри!$K$77="No",BF137,BF137*Параметри!$K$78),1)</f>
        <v>0</v>
      </c>
      <c r="CA137" s="29">
        <f>ROUND(IF(Параметри!$K$77="No",BI137,BI137*Параметри!$K$78),1)</f>
        <v>0</v>
      </c>
      <c r="CB137" s="29">
        <f>ROUND(IF(Параметри!$K$77="No",BJ137,BJ137*Параметри!$K$78),1)</f>
        <v>0</v>
      </c>
      <c r="CC137" s="29">
        <f t="shared" si="20"/>
        <v>24532.806575672454</v>
      </c>
    </row>
    <row r="138" spans="1:81">
      <c r="A138" s="9">
        <v>137</v>
      </c>
      <c r="B138" s="9" t="s">
        <v>3151</v>
      </c>
      <c r="C138" s="9" t="s">
        <v>3151</v>
      </c>
      <c r="D138" s="9" t="s">
        <v>3269</v>
      </c>
      <c r="E138" s="9" t="s">
        <v>29</v>
      </c>
      <c r="F138" s="9" t="s">
        <v>3286</v>
      </c>
      <c r="G138" s="9" t="s">
        <v>305</v>
      </c>
      <c r="H138" s="29">
        <f>SUM('Дані з ДІСО'!J138:L138)</f>
        <v>958</v>
      </c>
      <c r="I138" s="29">
        <f>SUM('Дані з ДІСО'!G138:I138)</f>
        <v>81</v>
      </c>
      <c r="J138" s="29">
        <f>SUM('Дані з ДІСО'!P138:R138)</f>
        <v>0</v>
      </c>
      <c r="K138" s="29">
        <f>SUM('Дані з ДІСО'!V138:X138)</f>
        <v>0</v>
      </c>
      <c r="L138" s="40">
        <f>ROUNDUP('Дані з ДІСО'!J138/'Коефіцієнти АТО'!$R138,0)</f>
        <v>30</v>
      </c>
      <c r="M138" s="40">
        <f>ROUNDUP('Дані з ДІСО'!K138/'Коефіцієнти АТО'!$R138,0)</f>
        <v>43</v>
      </c>
      <c r="N138" s="40">
        <f>ROUNDUP('Дані з ДІСО'!L138/'Коефіцієнти АТО'!$R138,0)</f>
        <v>5</v>
      </c>
      <c r="O138" s="59">
        <f>(L138*Параметри!$K$32+M138*Параметри!$L$32+N138*Параметри!$M$32)/18</f>
        <v>126.31111111111113</v>
      </c>
      <c r="P138" s="41">
        <f>IF(H138=0,"",'Дані з ДІСО'!Y138/H138)</f>
        <v>0</v>
      </c>
      <c r="Q138" s="29">
        <f>IF(H138=0,"",(1+0.25*P138)*O138*Параметри!$K$51)</f>
        <v>25871.068421338314</v>
      </c>
      <c r="R138" s="29">
        <f>IF(H138=0,"",Q138*'Коефіцієнти АТО'!T138)</f>
        <v>439.80816316275138</v>
      </c>
      <c r="S138" s="29">
        <f>IF(H138=0,"",H138*(1+0.25*P138)*Параметри!$K$66*Параметри!$K$20/1000)</f>
        <v>0</v>
      </c>
      <c r="T138" s="29">
        <f>IF(H138=0,"",H138*(1+0.25*P138)*'Коефіцієнти АТО'!$S138*Параметри!$K$20/1000)</f>
        <v>4376.2506935891615</v>
      </c>
      <c r="U138" s="29">
        <f t="shared" si="21"/>
        <v>30687.127278090225</v>
      </c>
      <c r="V138" s="29">
        <f t="shared" si="22"/>
        <v>30687.127278090225</v>
      </c>
      <c r="W138" s="40">
        <f>ROUNDUP('Дані з ДІСО'!P138/Параметри!$K$24,0)</f>
        <v>0</v>
      </c>
      <c r="X138" s="40">
        <f>ROUNDUP('Дані з ДІСО'!Q138/Параметри!$K$24,0)</f>
        <v>0</v>
      </c>
      <c r="Y138" s="40">
        <f>ROUNDUP('Дані з ДІСО'!R138/Параметри!$K$24,0)</f>
        <v>0</v>
      </c>
      <c r="Z138" s="59">
        <f>(W138*Параметри!$K$33+X138*Параметри!$L$33+Y138*Параметри!$M$33)/18</f>
        <v>0</v>
      </c>
      <c r="AA138" s="41">
        <f>IF(J138=0,0,'Дані з ДІСО'!AA138/J138)</f>
        <v>0</v>
      </c>
      <c r="AB138" s="29">
        <f>(1+0.25*AA138)*Z138*Параметри!$K$51</f>
        <v>0</v>
      </c>
      <c r="AC138" s="29">
        <f>AB138*'Коефіцієнти АТО'!U138</f>
        <v>0</v>
      </c>
      <c r="AD138" s="29">
        <f>J138*(1+0.25*AA138)*Параметри!$K$66*Параметри!$K$20/1000</f>
        <v>0</v>
      </c>
      <c r="AE138" s="29">
        <f>(1+0.25*AA138)*J138*'Коефіцієнти АТО'!S138*Параметри!$K$20/1000</f>
        <v>0</v>
      </c>
      <c r="AF138" s="29">
        <f t="shared" si="18"/>
        <v>0</v>
      </c>
      <c r="AG138" s="29">
        <v>0</v>
      </c>
      <c r="AH138" s="40">
        <v>0</v>
      </c>
      <c r="AI138" s="40">
        <v>0</v>
      </c>
      <c r="AJ138" s="40">
        <f t="shared" si="19"/>
        <v>0</v>
      </c>
      <c r="AK138" s="29">
        <f>(AH138+AI138)*(1+0.25*AJ138)*Параметри!$K$53</f>
        <v>0</v>
      </c>
      <c r="AL138" s="29">
        <f>ROUNDUP(('Дані з ДІСО'!AU138+'Дані з ДІСО'!AW138)/Параметри!$K$28,0)</f>
        <v>0</v>
      </c>
      <c r="AM138" s="64">
        <f>AL138*Параметри!$M$35/18</f>
        <v>0</v>
      </c>
      <c r="AN138" s="29">
        <f>IF(AL138=0,0,'Дані з ДІСО'!AW138/SUM('Дані з ДІСО'!AU138,'Дані з ДІСО'!AW138))</f>
        <v>0</v>
      </c>
      <c r="AO138" s="29">
        <f>(1+0.25*AN138)*AM138*Параметри!$K$51</f>
        <v>0</v>
      </c>
      <c r="AP138" s="40">
        <f>ROUNDUP(('Дані з ДІСО'!AE138+'Дані не з ДІСО'!E138+'Дані не з ДІСО'!G138)/Параметри!$K$69,0)</f>
        <v>0</v>
      </c>
      <c r="AQ138" s="40">
        <f t="shared" si="23"/>
        <v>0</v>
      </c>
      <c r="AR138" s="40">
        <f>IF(AP138=0,0,('Дані з ДІСО'!AH138+'Дані не з ДІСО'!G138)/('Дані з ДІСО'!AE138+'Дані не з ДІСО'!E138+'Дані не з ДІСО'!G138))</f>
        <v>0</v>
      </c>
      <c r="AS138" s="29">
        <f>AQ138*(1+0.25*AR138)*Параметри!$K$51</f>
        <v>0</v>
      </c>
      <c r="AT138" s="40">
        <f>ROUNDUP('Дані з ДІСО'!AF138/Параметри!$K$70,0)</f>
        <v>0</v>
      </c>
      <c r="AU138" s="40">
        <f t="shared" si="24"/>
        <v>0</v>
      </c>
      <c r="AV138" s="40">
        <f>IF(AT138=0,0,'Дані з ДІСО'!AI138/'Дані з ДІСО'!AF138)</f>
        <v>0</v>
      </c>
      <c r="AW138" s="29">
        <f>AU138*(1+0.25*AV138)*Параметри!$K$51</f>
        <v>0</v>
      </c>
      <c r="AX138" s="40">
        <f>ROUNDUP('Дані з ДІСО'!AR138/Параметри!$K$29,0)</f>
        <v>0</v>
      </c>
      <c r="AY138" s="40">
        <f>ROUNDUP('Дані з ДІСО'!AS138/Параметри!$K$29,0)</f>
        <v>0</v>
      </c>
      <c r="AZ138" s="40">
        <f>ROUNDUP('Дані з ДІСО'!AT138/Параметри!$K$29,0)</f>
        <v>0</v>
      </c>
      <c r="BA138" s="64">
        <f>(AX138*Параметри!$K$32+AY138*Параметри!$L$32+AZ138*Параметри!$M$32)/18</f>
        <v>0</v>
      </c>
      <c r="BB138" s="29">
        <f>(BA138*Параметри!$K$51+SUM('Дані з ДІСО'!AR138:AT138)*Параметри!$K$48*Параметри!$K$20/1000)*Параметри!$K$74</f>
        <v>0</v>
      </c>
      <c r="BC138" s="40">
        <f>ROUNDUP(('Дані не з ДІСО'!I138+'Дані не з ДІСО'!K138)/Параметри!$K$26,0)</f>
        <v>0</v>
      </c>
      <c r="BD138" s="29">
        <f>BC138*Параметри!$M$36/18</f>
        <v>0</v>
      </c>
      <c r="BE138" s="40">
        <f>IF(BC138=0,0,'Дані не з ДІСО'!K138/('Дані не з ДІСО'!I138+'Дані не з ДІСО'!K138))</f>
        <v>0</v>
      </c>
      <c r="BF138" s="29">
        <f>(1+0.25*BE138)*BD138*Параметри!$K$51</f>
        <v>0</v>
      </c>
      <c r="BG138" s="40">
        <f>ROUNDUP('Дані не з ДІСО'!M138/Параметри!$K$27,0)</f>
        <v>0</v>
      </c>
      <c r="BH138" s="40">
        <f>BG138*Параметри!$M$37/18</f>
        <v>0</v>
      </c>
      <c r="BI138" s="29">
        <f>BH138*Параметри!$K$51</f>
        <v>0</v>
      </c>
      <c r="BJ138" s="29">
        <f>'Дані не з ДІСО'!N138*Параметри!$K$76</f>
        <v>0</v>
      </c>
      <c r="BK138" s="40">
        <f>ROUNDUP('Дані з ДІСО'!V138/Параметри!$K$25,0)</f>
        <v>0</v>
      </c>
      <c r="BL138" s="40">
        <f>ROUNDUP('Дані з ДІСО'!W138/Параметри!$K$25,0)</f>
        <v>0</v>
      </c>
      <c r="BM138" s="40">
        <f>ROUNDUP('Дані з ДІСО'!X138/Параметри!$K$25,0)</f>
        <v>0</v>
      </c>
      <c r="BN138" s="40">
        <f>(BK138*Параметри!$K$34+BL138*Параметри!$L$34+BM138*Параметри!$M$34)/18</f>
        <v>0</v>
      </c>
      <c r="BO138" s="40">
        <f>IF(K138=0,0,'Дані з ДІСО'!AC138/K138)</f>
        <v>0</v>
      </c>
      <c r="BP138" s="29">
        <f>(1+0.25*BO138)*BN138*Параметри!$K$51</f>
        <v>0</v>
      </c>
      <c r="BQ138" s="29">
        <f>BP138*'Коефіцієнти АТО'!U138</f>
        <v>0</v>
      </c>
      <c r="BR138" s="29">
        <f>K138*(1+0.25*BO138)*Параметри!$K$66*Параметри!$K$20/1000</f>
        <v>0</v>
      </c>
      <c r="BS138" s="29">
        <f>(1+0.25*BO138)*K138*'Коефіцієнти АТО'!S138*Параметри!$K$20/1000</f>
        <v>0</v>
      </c>
      <c r="BT138" s="29">
        <f t="shared" si="25"/>
        <v>0</v>
      </c>
      <c r="BU138" s="40">
        <f>ROUNDUP('Дані з ДІСО'!AG138/Параметри!$K$71,0)</f>
        <v>0</v>
      </c>
      <c r="BV138" s="40">
        <f t="shared" si="26"/>
        <v>0</v>
      </c>
      <c r="BW138" s="40">
        <f>IF('Дані з ДІСО'!AG138=0,0,'Дані з ДІСО'!AJ138/'Дані з ДІСО'!AG138)</f>
        <v>0</v>
      </c>
      <c r="BX138" s="29">
        <f>BV138*(1+0.25*BW138)*Параметри!$K$51</f>
        <v>0</v>
      </c>
      <c r="BY138" s="29">
        <f>ROUND(IF(Параметри!$K$77="No",CC138,CC138*Параметри!$K$78)+AG138,1)</f>
        <v>27618.400000000001</v>
      </c>
      <c r="BZ138" s="29">
        <f>ROUND(IF(Параметри!$K$77="No",BF138,BF138*Параметри!$K$78),1)</f>
        <v>0</v>
      </c>
      <c r="CA138" s="29">
        <f>ROUND(IF(Параметри!$K$77="No",BI138,BI138*Параметри!$K$78),1)</f>
        <v>0</v>
      </c>
      <c r="CB138" s="29">
        <f>ROUND(IF(Параметри!$K$77="No",BJ138,BJ138*Параметри!$K$78),1)</f>
        <v>0</v>
      </c>
      <c r="CC138" s="29">
        <f t="shared" si="20"/>
        <v>30687.127278090225</v>
      </c>
    </row>
    <row r="139" spans="1:81">
      <c r="A139" s="9">
        <v>138</v>
      </c>
      <c r="B139" s="9" t="s">
        <v>3151</v>
      </c>
      <c r="C139" s="9" t="s">
        <v>3151</v>
      </c>
      <c r="D139" s="9" t="s">
        <v>3269</v>
      </c>
      <c r="E139" s="9" t="s">
        <v>29</v>
      </c>
      <c r="F139" s="9" t="s">
        <v>3287</v>
      </c>
      <c r="G139" s="9" t="s">
        <v>307</v>
      </c>
      <c r="H139" s="29">
        <f>SUM('Дані з ДІСО'!J139:L139)</f>
        <v>2175</v>
      </c>
      <c r="I139" s="29">
        <f>SUM('Дані з ДІСО'!G139:I139)</f>
        <v>134</v>
      </c>
      <c r="J139" s="29">
        <f>SUM('Дані з ДІСО'!P139:R139)</f>
        <v>19</v>
      </c>
      <c r="K139" s="29">
        <f>SUM('Дані з ДІСО'!V139:X139)</f>
        <v>0</v>
      </c>
      <c r="L139" s="40">
        <f>ROUNDUP('Дані з ДІСО'!J139/'Коефіцієнти АТО'!$R139,0)</f>
        <v>50</v>
      </c>
      <c r="M139" s="40">
        <f>ROUNDUP('Дані з ДІСО'!K139/'Коефіцієнти АТО'!$R139,0)</f>
        <v>70</v>
      </c>
      <c r="N139" s="40">
        <f>ROUNDUP('Дані з ДІСО'!L139/'Коефіцієнти АТО'!$R139,0)</f>
        <v>17</v>
      </c>
      <c r="O139" s="59">
        <f>(L139*Параметри!$K$32+M139*Параметри!$L$32+N139*Параметри!$M$32)/18</f>
        <v>224.58333333333334</v>
      </c>
      <c r="P139" s="41">
        <f>IF(H139=0,"",'Дані з ДІСО'!Y139/H139)</f>
        <v>0</v>
      </c>
      <c r="Q139" s="29">
        <f>IF(H139=0,"",(1+0.25*P139)*O139*Параметри!$K$51)</f>
        <v>45999.205706043336</v>
      </c>
      <c r="R139" s="29">
        <f>IF(H139=0,"",Q139*'Коефіцієнти АТО'!T139)</f>
        <v>781.98649700273677</v>
      </c>
      <c r="S139" s="29">
        <f>IF(H139=0,"",H139*(1+0.25*P139)*Параметри!$K$66*Параметри!$K$20/1000)</f>
        <v>0</v>
      </c>
      <c r="T139" s="29">
        <f>IF(H139=0,"",H139*(1+0.25*P139)*'Коефіцієнти АТО'!$S139*Параметри!$K$20/1000)</f>
        <v>8900.6794997809302</v>
      </c>
      <c r="U139" s="29">
        <f t="shared" si="21"/>
        <v>55681.871702827004</v>
      </c>
      <c r="V139" s="29">
        <f t="shared" si="22"/>
        <v>55681.871702827004</v>
      </c>
      <c r="W139" s="40">
        <f>ROUNDUP('Дані з ДІСО'!P139/Параметри!$K$24,0)</f>
        <v>0</v>
      </c>
      <c r="X139" s="40">
        <f>ROUNDUP('Дані з ДІСО'!Q139/Параметри!$K$24,0)</f>
        <v>3</v>
      </c>
      <c r="Y139" s="40">
        <f>ROUNDUP('Дані з ДІСО'!R139/Параметри!$K$24,0)</f>
        <v>0</v>
      </c>
      <c r="Z139" s="59">
        <f>(W139*Параметри!$K$33+X139*Параметри!$L$33+Y139*Параметри!$M$33)/18</f>
        <v>6</v>
      </c>
      <c r="AA139" s="41">
        <f>IF(J139=0,0,'Дані з ДІСО'!AA139/J139)</f>
        <v>0</v>
      </c>
      <c r="AB139" s="29">
        <f>(1+0.25*AA139)*Z139*Параметри!$K$51</f>
        <v>1228.921265616</v>
      </c>
      <c r="AC139" s="29">
        <f>AB139*'Коефіцієнти АТО'!U139</f>
        <v>57.759299483951999</v>
      </c>
      <c r="AD139" s="29">
        <f>J139*(1+0.25*AA139)*Параметри!$K$66*Параметри!$K$20/1000</f>
        <v>0</v>
      </c>
      <c r="AE139" s="29">
        <f>(1+0.25*AA139)*J139*'Коефіцієнти АТО'!S139*Параметри!$K$20/1000</f>
        <v>77.753062296936875</v>
      </c>
      <c r="AF139" s="29">
        <f t="shared" si="18"/>
        <v>1364.4336273968888</v>
      </c>
      <c r="AG139" s="29">
        <v>0</v>
      </c>
      <c r="AH139" s="40">
        <v>13</v>
      </c>
      <c r="AI139" s="40">
        <v>0</v>
      </c>
      <c r="AJ139" s="40">
        <f t="shared" si="19"/>
        <v>0</v>
      </c>
      <c r="AK139" s="29">
        <f>(AH139+AI139)*(1+0.25*AJ139)*Параметри!$K$53</f>
        <v>2332.5805840480007</v>
      </c>
      <c r="AL139" s="29">
        <f>ROUNDUP(('Дані з ДІСО'!AU139+'Дані з ДІСО'!AW139)/Параметри!$K$28,0)</f>
        <v>0</v>
      </c>
      <c r="AM139" s="64">
        <f>AL139*Параметри!$M$35/18</f>
        <v>0</v>
      </c>
      <c r="AN139" s="29">
        <f>IF(AL139=0,0,'Дані з ДІСО'!AW139/SUM('Дані з ДІСО'!AU139,'Дані з ДІСО'!AW139))</f>
        <v>0</v>
      </c>
      <c r="AO139" s="29">
        <f>(1+0.25*AN139)*AM139*Параметри!$K$51</f>
        <v>0</v>
      </c>
      <c r="AP139" s="40">
        <f>ROUNDUP(('Дані з ДІСО'!AE139+'Дані не з ДІСО'!E139+'Дані не з ДІСО'!G139)/Параметри!$K$69,0)</f>
        <v>0</v>
      </c>
      <c r="AQ139" s="40">
        <f t="shared" si="23"/>
        <v>0</v>
      </c>
      <c r="AR139" s="40">
        <f>IF(AP139=0,0,('Дані з ДІСО'!AH139+'Дані не з ДІСО'!G139)/('Дані з ДІСО'!AE139+'Дані не з ДІСО'!E139+'Дані не з ДІСО'!G139))</f>
        <v>0</v>
      </c>
      <c r="AS139" s="29">
        <f>AQ139*(1+0.25*AR139)*Параметри!$K$51</f>
        <v>0</v>
      </c>
      <c r="AT139" s="40">
        <f>ROUNDUP('Дані з ДІСО'!AF139/Параметри!$K$70,0)</f>
        <v>0</v>
      </c>
      <c r="AU139" s="40">
        <f t="shared" si="24"/>
        <v>0</v>
      </c>
      <c r="AV139" s="40">
        <f>IF(AT139=0,0,'Дані з ДІСО'!AI139/'Дані з ДІСО'!AF139)</f>
        <v>0</v>
      </c>
      <c r="AW139" s="29">
        <f>AU139*(1+0.25*AV139)*Параметри!$K$51</f>
        <v>0</v>
      </c>
      <c r="AX139" s="40">
        <f>ROUNDUP('Дані з ДІСО'!AR139/Параметри!$K$29,0)</f>
        <v>0</v>
      </c>
      <c r="AY139" s="40">
        <f>ROUNDUP('Дані з ДІСО'!AS139/Параметри!$K$29,0)</f>
        <v>0</v>
      </c>
      <c r="AZ139" s="40">
        <f>ROUNDUP('Дані з ДІСО'!AT139/Параметри!$K$29,0)</f>
        <v>0</v>
      </c>
      <c r="BA139" s="64">
        <f>(AX139*Параметри!$K$32+AY139*Параметри!$L$32+AZ139*Параметри!$M$32)/18</f>
        <v>0</v>
      </c>
      <c r="BB139" s="29">
        <f>(BA139*Параметри!$K$51+SUM('Дані з ДІСО'!AR139:AT139)*Параметри!$K$48*Параметри!$K$20/1000)*Параметри!$K$74</f>
        <v>0</v>
      </c>
      <c r="BC139" s="40">
        <f>ROUNDUP(('Дані не з ДІСО'!I139+'Дані не з ДІСО'!K139)/Параметри!$K$26,0)</f>
        <v>0</v>
      </c>
      <c r="BD139" s="29">
        <f>BC139*Параметри!$M$36/18</f>
        <v>0</v>
      </c>
      <c r="BE139" s="40">
        <f>IF(BC139=0,0,'Дані не з ДІСО'!K139/('Дані не з ДІСО'!I139+'Дані не з ДІСО'!K139))</f>
        <v>0</v>
      </c>
      <c r="BF139" s="29">
        <f>(1+0.25*BE139)*BD139*Параметри!$K$51</f>
        <v>0</v>
      </c>
      <c r="BG139" s="40">
        <f>ROUNDUP('Дані не з ДІСО'!M139/Параметри!$K$27,0)</f>
        <v>0</v>
      </c>
      <c r="BH139" s="40">
        <f>BG139*Параметри!$M$37/18</f>
        <v>0</v>
      </c>
      <c r="BI139" s="29">
        <f>BH139*Параметри!$K$51</f>
        <v>0</v>
      </c>
      <c r="BJ139" s="29">
        <f>'Дані не з ДІСО'!N139*Параметри!$K$76</f>
        <v>0</v>
      </c>
      <c r="BK139" s="40">
        <f>ROUNDUP('Дані з ДІСО'!V139/Параметри!$K$25,0)</f>
        <v>0</v>
      </c>
      <c r="BL139" s="40">
        <f>ROUNDUP('Дані з ДІСО'!W139/Параметри!$K$25,0)</f>
        <v>0</v>
      </c>
      <c r="BM139" s="40">
        <f>ROUNDUP('Дані з ДІСО'!X139/Параметри!$K$25,0)</f>
        <v>0</v>
      </c>
      <c r="BN139" s="40">
        <f>(BK139*Параметри!$K$34+BL139*Параметри!$L$34+BM139*Параметри!$M$34)/18</f>
        <v>0</v>
      </c>
      <c r="BO139" s="40">
        <f>IF(K139=0,0,'Дані з ДІСО'!AC139/K139)</f>
        <v>0</v>
      </c>
      <c r="BP139" s="29">
        <f>(1+0.25*BO139)*BN139*Параметри!$K$51</f>
        <v>0</v>
      </c>
      <c r="BQ139" s="29">
        <f>BP139*'Коефіцієнти АТО'!U139</f>
        <v>0</v>
      </c>
      <c r="BR139" s="29">
        <f>K139*(1+0.25*BO139)*Параметри!$K$66*Параметри!$K$20/1000</f>
        <v>0</v>
      </c>
      <c r="BS139" s="29">
        <f>(1+0.25*BO139)*K139*'Коефіцієнти АТО'!S139*Параметри!$K$20/1000</f>
        <v>0</v>
      </c>
      <c r="BT139" s="29">
        <f t="shared" si="25"/>
        <v>0</v>
      </c>
      <c r="BU139" s="40">
        <f>ROUNDUP('Дані з ДІСО'!AG139/Параметри!$K$71,0)</f>
        <v>0</v>
      </c>
      <c r="BV139" s="40">
        <f t="shared" si="26"/>
        <v>0</v>
      </c>
      <c r="BW139" s="40">
        <f>IF('Дані з ДІСО'!AG139=0,0,'Дані з ДІСО'!AJ139/'Дані з ДІСО'!AG139)</f>
        <v>0</v>
      </c>
      <c r="BX139" s="29">
        <f>BV139*(1+0.25*BW139)*Параметри!$K$51</f>
        <v>0</v>
      </c>
      <c r="BY139" s="29">
        <f>ROUND(IF(Параметри!$K$77="No",CC139,CC139*Параметри!$K$78)+AG139,1)</f>
        <v>53441</v>
      </c>
      <c r="BZ139" s="29">
        <f>ROUND(IF(Параметри!$K$77="No",BF139,BF139*Параметри!$K$78),1)</f>
        <v>0</v>
      </c>
      <c r="CA139" s="29">
        <f>ROUND(IF(Параметри!$K$77="No",BI139,BI139*Параметри!$K$78),1)</f>
        <v>0</v>
      </c>
      <c r="CB139" s="29">
        <f>ROUND(IF(Параметри!$K$77="No",BJ139,BJ139*Параметри!$K$78),1)</f>
        <v>0</v>
      </c>
      <c r="CC139" s="29">
        <f t="shared" si="20"/>
        <v>59378.885914271894</v>
      </c>
    </row>
    <row r="140" spans="1:81">
      <c r="A140" s="9">
        <v>139</v>
      </c>
      <c r="B140" s="9" t="s">
        <v>3151</v>
      </c>
      <c r="C140" s="9" t="s">
        <v>3151</v>
      </c>
      <c r="D140" s="9" t="s">
        <v>3269</v>
      </c>
      <c r="E140" s="9" t="s">
        <v>29</v>
      </c>
      <c r="F140" s="9" t="s">
        <v>3229</v>
      </c>
      <c r="G140" s="9" t="s">
        <v>309</v>
      </c>
      <c r="H140" s="29">
        <f>SUM('Дані з ДІСО'!J140:L140)</f>
        <v>464</v>
      </c>
      <c r="I140" s="29">
        <f>SUM('Дані з ДІСО'!G140:I140)</f>
        <v>31</v>
      </c>
      <c r="J140" s="29">
        <f>SUM('Дані з ДІСО'!P140:R140)</f>
        <v>0</v>
      </c>
      <c r="K140" s="29">
        <f>SUM('Дані з ДІСО'!V140:X140)</f>
        <v>0</v>
      </c>
      <c r="L140" s="40">
        <f>ROUNDUP('Дані з ДІСО'!J140/'Коефіцієнти АТО'!$R140,0)</f>
        <v>13</v>
      </c>
      <c r="M140" s="40">
        <f>ROUNDUP('Дані з ДІСО'!K140/'Коефіцієнти АТО'!$R140,0)</f>
        <v>17</v>
      </c>
      <c r="N140" s="40">
        <f>ROUNDUP('Дані з ДІСО'!L140/'Коефіцієнти АТО'!$R140,0)</f>
        <v>2</v>
      </c>
      <c r="O140" s="59">
        <f>(L140*Параметри!$K$32+M140*Параметри!$L$32+N140*Параметри!$M$32)/18</f>
        <v>51.438888888888897</v>
      </c>
      <c r="P140" s="41">
        <f>IF(H140=0,"",'Дані з ДІСО'!Y140/H140)</f>
        <v>0</v>
      </c>
      <c r="Q140" s="29">
        <f>IF(H140=0,"",(1+0.25*P140)*O140*Параметри!$K$51)</f>
        <v>10535.72407253569</v>
      </c>
      <c r="R140" s="29">
        <f>IF(H140=0,"",Q140*'Коефіцієнти АТО'!T140)</f>
        <v>179.10730923310675</v>
      </c>
      <c r="S140" s="29">
        <f>IF(H140=0,"",H140*(1+0.25*P140)*Параметри!$K$66*Параметри!$K$20/1000)</f>
        <v>0</v>
      </c>
      <c r="T140" s="29">
        <f>IF(H140=0,"",H140*(1+0.25*P140)*'Коефіцієнти АТО'!$S140*Параметри!$K$20/1000)</f>
        <v>1898.811626619932</v>
      </c>
      <c r="U140" s="29">
        <f t="shared" si="21"/>
        <v>12613.643008388728</v>
      </c>
      <c r="V140" s="29">
        <f t="shared" si="22"/>
        <v>12613.643008388728</v>
      </c>
      <c r="W140" s="40">
        <f>ROUNDUP('Дані з ДІСО'!P140/Параметри!$K$24,0)</f>
        <v>0</v>
      </c>
      <c r="X140" s="40">
        <f>ROUNDUP('Дані з ДІСО'!Q140/Параметри!$K$24,0)</f>
        <v>0</v>
      </c>
      <c r="Y140" s="40">
        <f>ROUNDUP('Дані з ДІСО'!R140/Параметри!$K$24,0)</f>
        <v>0</v>
      </c>
      <c r="Z140" s="59">
        <f>(W140*Параметри!$K$33+X140*Параметри!$L$33+Y140*Параметри!$M$33)/18</f>
        <v>0</v>
      </c>
      <c r="AA140" s="41">
        <f>IF(J140=0,0,'Дані з ДІСО'!AA140/J140)</f>
        <v>0</v>
      </c>
      <c r="AB140" s="29">
        <f>(1+0.25*AA140)*Z140*Параметри!$K$51</f>
        <v>0</v>
      </c>
      <c r="AC140" s="29">
        <f>AB140*'Коефіцієнти АТО'!U140</f>
        <v>0</v>
      </c>
      <c r="AD140" s="29">
        <f>J140*(1+0.25*AA140)*Параметри!$K$66*Параметри!$K$20/1000</f>
        <v>0</v>
      </c>
      <c r="AE140" s="29">
        <f>(1+0.25*AA140)*J140*'Коефіцієнти АТО'!S140*Параметри!$K$20/1000</f>
        <v>0</v>
      </c>
      <c r="AF140" s="29">
        <f t="shared" si="18"/>
        <v>0</v>
      </c>
      <c r="AG140" s="29">
        <v>0</v>
      </c>
      <c r="AH140" s="40">
        <v>2</v>
      </c>
      <c r="AI140" s="40">
        <v>0</v>
      </c>
      <c r="AJ140" s="40">
        <f t="shared" si="19"/>
        <v>0</v>
      </c>
      <c r="AK140" s="29">
        <f>(AH140+AI140)*(1+0.25*AJ140)*Параметри!$K$53</f>
        <v>358.85855139200009</v>
      </c>
      <c r="AL140" s="29">
        <f>ROUNDUP(('Дані з ДІСО'!AU140+'Дані з ДІСО'!AW140)/Параметри!$K$28,0)</f>
        <v>0</v>
      </c>
      <c r="AM140" s="64">
        <f>AL140*Параметри!$M$35/18</f>
        <v>0</v>
      </c>
      <c r="AN140" s="29">
        <f>IF(AL140=0,0,'Дані з ДІСО'!AW140/SUM('Дані з ДІСО'!AU140,'Дані з ДІСО'!AW140))</f>
        <v>0</v>
      </c>
      <c r="AO140" s="29">
        <f>(1+0.25*AN140)*AM140*Параметри!$K$51</f>
        <v>0</v>
      </c>
      <c r="AP140" s="40">
        <f>ROUNDUP(('Дані з ДІСО'!AE140+'Дані не з ДІСО'!E140+'Дані не з ДІСО'!G140)/Параметри!$K$69,0)</f>
        <v>0</v>
      </c>
      <c r="AQ140" s="40">
        <f t="shared" si="23"/>
        <v>0</v>
      </c>
      <c r="AR140" s="40">
        <f>IF(AP140=0,0,('Дані з ДІСО'!AH140+'Дані не з ДІСО'!G140)/('Дані з ДІСО'!AE140+'Дані не з ДІСО'!E140+'Дані не з ДІСО'!G140))</f>
        <v>0</v>
      </c>
      <c r="AS140" s="29">
        <f>AQ140*(1+0.25*AR140)*Параметри!$K$51</f>
        <v>0</v>
      </c>
      <c r="AT140" s="40">
        <f>ROUNDUP('Дані з ДІСО'!AF140/Параметри!$K$70,0)</f>
        <v>0</v>
      </c>
      <c r="AU140" s="40">
        <f t="shared" si="24"/>
        <v>0</v>
      </c>
      <c r="AV140" s="40">
        <f>IF(AT140=0,0,'Дані з ДІСО'!AI140/'Дані з ДІСО'!AF140)</f>
        <v>0</v>
      </c>
      <c r="AW140" s="29">
        <f>AU140*(1+0.25*AV140)*Параметри!$K$51</f>
        <v>0</v>
      </c>
      <c r="AX140" s="40">
        <f>ROUNDUP('Дані з ДІСО'!AR140/Параметри!$K$29,0)</f>
        <v>0</v>
      </c>
      <c r="AY140" s="40">
        <f>ROUNDUP('Дані з ДІСО'!AS140/Параметри!$K$29,0)</f>
        <v>0</v>
      </c>
      <c r="AZ140" s="40">
        <f>ROUNDUP('Дані з ДІСО'!AT140/Параметри!$K$29,0)</f>
        <v>0</v>
      </c>
      <c r="BA140" s="64">
        <f>(AX140*Параметри!$K$32+AY140*Параметри!$L$32+AZ140*Параметри!$M$32)/18</f>
        <v>0</v>
      </c>
      <c r="BB140" s="29">
        <f>(BA140*Параметри!$K$51+SUM('Дані з ДІСО'!AR140:AT140)*Параметри!$K$48*Параметри!$K$20/1000)*Параметри!$K$74</f>
        <v>0</v>
      </c>
      <c r="BC140" s="40">
        <f>ROUNDUP(('Дані не з ДІСО'!I140+'Дані не з ДІСО'!K140)/Параметри!$K$26,0)</f>
        <v>0</v>
      </c>
      <c r="BD140" s="29">
        <f>BC140*Параметри!$M$36/18</f>
        <v>0</v>
      </c>
      <c r="BE140" s="40">
        <f>IF(BC140=0,0,'Дані не з ДІСО'!K140/('Дані не з ДІСО'!I140+'Дані не з ДІСО'!K140))</f>
        <v>0</v>
      </c>
      <c r="BF140" s="29">
        <f>(1+0.25*BE140)*BD140*Параметри!$K$51</f>
        <v>0</v>
      </c>
      <c r="BG140" s="40">
        <f>ROUNDUP('Дані не з ДІСО'!M140/Параметри!$K$27,0)</f>
        <v>0</v>
      </c>
      <c r="BH140" s="40">
        <f>BG140*Параметри!$M$37/18</f>
        <v>0</v>
      </c>
      <c r="BI140" s="29">
        <f>BH140*Параметри!$K$51</f>
        <v>0</v>
      </c>
      <c r="BJ140" s="29">
        <f>'Дані не з ДІСО'!N140*Параметри!$K$76</f>
        <v>0</v>
      </c>
      <c r="BK140" s="40">
        <f>ROUNDUP('Дані з ДІСО'!V140/Параметри!$K$25,0)</f>
        <v>0</v>
      </c>
      <c r="BL140" s="40">
        <f>ROUNDUP('Дані з ДІСО'!W140/Параметри!$K$25,0)</f>
        <v>0</v>
      </c>
      <c r="BM140" s="40">
        <f>ROUNDUP('Дані з ДІСО'!X140/Параметри!$K$25,0)</f>
        <v>0</v>
      </c>
      <c r="BN140" s="40">
        <f>(BK140*Параметри!$K$34+BL140*Параметри!$L$34+BM140*Параметри!$M$34)/18</f>
        <v>0</v>
      </c>
      <c r="BO140" s="40">
        <f>IF(K140=0,0,'Дані з ДІСО'!AC140/K140)</f>
        <v>0</v>
      </c>
      <c r="BP140" s="29">
        <f>(1+0.25*BO140)*BN140*Параметри!$K$51</f>
        <v>0</v>
      </c>
      <c r="BQ140" s="29">
        <f>BP140*'Коефіцієнти АТО'!U140</f>
        <v>0</v>
      </c>
      <c r="BR140" s="29">
        <f>K140*(1+0.25*BO140)*Параметри!$K$66*Параметри!$K$20/1000</f>
        <v>0</v>
      </c>
      <c r="BS140" s="29">
        <f>(1+0.25*BO140)*K140*'Коефіцієнти АТО'!S140*Параметри!$K$20/1000</f>
        <v>0</v>
      </c>
      <c r="BT140" s="29">
        <f t="shared" si="25"/>
        <v>0</v>
      </c>
      <c r="BU140" s="40">
        <f>ROUNDUP('Дані з ДІСО'!AG140/Параметри!$K$71,0)</f>
        <v>0</v>
      </c>
      <c r="BV140" s="40">
        <f t="shared" si="26"/>
        <v>0</v>
      </c>
      <c r="BW140" s="40">
        <f>IF('Дані з ДІСО'!AG140=0,0,'Дані з ДІСО'!AJ140/'Дані з ДІСО'!AG140)</f>
        <v>0</v>
      </c>
      <c r="BX140" s="29">
        <f>BV140*(1+0.25*BW140)*Параметри!$K$51</f>
        <v>0</v>
      </c>
      <c r="BY140" s="29">
        <f>ROUND(IF(Параметри!$K$77="No",CC140,CC140*Параметри!$K$78)+AG140,1)</f>
        <v>11675.3</v>
      </c>
      <c r="BZ140" s="29">
        <f>ROUND(IF(Параметри!$K$77="No",BF140,BF140*Параметри!$K$78),1)</f>
        <v>0</v>
      </c>
      <c r="CA140" s="29">
        <f>ROUND(IF(Параметри!$K$77="No",BI140,BI140*Параметри!$K$78),1)</f>
        <v>0</v>
      </c>
      <c r="CB140" s="29">
        <f>ROUND(IF(Параметри!$K$77="No",BJ140,BJ140*Параметри!$K$78),1)</f>
        <v>0</v>
      </c>
      <c r="CC140" s="29">
        <f t="shared" si="20"/>
        <v>12972.501559780729</v>
      </c>
    </row>
    <row r="141" spans="1:81">
      <c r="A141" s="9">
        <v>140</v>
      </c>
      <c r="B141" s="9" t="s">
        <v>3151</v>
      </c>
      <c r="C141" s="9" t="s">
        <v>3151</v>
      </c>
      <c r="D141" s="9" t="s">
        <v>3269</v>
      </c>
      <c r="E141" s="9" t="s">
        <v>29</v>
      </c>
      <c r="F141" s="9" t="s">
        <v>3288</v>
      </c>
      <c r="G141" s="9" t="s">
        <v>311</v>
      </c>
      <c r="H141" s="29">
        <f>SUM('Дані з ДІСО'!J141:L141)</f>
        <v>2114</v>
      </c>
      <c r="I141" s="29">
        <f>SUM('Дані з ДІСО'!G141:I141)</f>
        <v>123</v>
      </c>
      <c r="J141" s="29">
        <f>SUM('Дані з ДІСО'!P141:R141)</f>
        <v>0</v>
      </c>
      <c r="K141" s="29">
        <f>SUM('Дані з ДІСО'!V141:X141)</f>
        <v>0</v>
      </c>
      <c r="L141" s="40">
        <f>ROUNDUP('Дані з ДІСО'!J141/'Коефіцієнти АТО'!$R141,0)</f>
        <v>54</v>
      </c>
      <c r="M141" s="40">
        <f>ROUNDUP('Дані з ДІСО'!K141/'Коефіцієнти АТО'!$R141,0)</f>
        <v>70</v>
      </c>
      <c r="N141" s="40">
        <f>ROUNDUP('Дані з ДІСО'!L141/'Коефіцієнти АТО'!$R141,0)</f>
        <v>18</v>
      </c>
      <c r="O141" s="59">
        <f>(L141*Параметри!$K$32+M141*Параметри!$L$32+N141*Параметри!$M$32)/18</f>
        <v>231.66666666666666</v>
      </c>
      <c r="P141" s="41">
        <f>IF(H141=0,"",'Дані з ДІСО'!Y141/H141)</f>
        <v>0</v>
      </c>
      <c r="Q141" s="29">
        <f>IF(H141=0,"",(1+0.25*P141)*O141*Параметри!$K$51)</f>
        <v>47450.015533506667</v>
      </c>
      <c r="R141" s="29">
        <f>IF(H141=0,"",Q141*'Коефіцієнти АТО'!T141)</f>
        <v>806.6502640696134</v>
      </c>
      <c r="S141" s="29">
        <f>IF(H141=0,"",H141*(1+0.25*P141)*Параметри!$K$66*Параметри!$K$20/1000)</f>
        <v>0</v>
      </c>
      <c r="T141" s="29">
        <f>IF(H141=0,"",H141*(1+0.25*P141)*'Коефіцієнти АТО'!$S141*Параметри!$K$20/1000)</f>
        <v>8651.0512471433976</v>
      </c>
      <c r="U141" s="29">
        <f t="shared" si="21"/>
        <v>56907.717044719677</v>
      </c>
      <c r="V141" s="29">
        <f t="shared" si="22"/>
        <v>56907.717044719677</v>
      </c>
      <c r="W141" s="40">
        <f>ROUNDUP('Дані з ДІСО'!P141/Параметри!$K$24,0)</f>
        <v>0</v>
      </c>
      <c r="X141" s="40">
        <f>ROUNDUP('Дані з ДІСО'!Q141/Параметри!$K$24,0)</f>
        <v>0</v>
      </c>
      <c r="Y141" s="40">
        <f>ROUNDUP('Дані з ДІСО'!R141/Параметри!$K$24,0)</f>
        <v>0</v>
      </c>
      <c r="Z141" s="59">
        <f>(W141*Параметри!$K$33+X141*Параметри!$L$33+Y141*Параметри!$M$33)/18</f>
        <v>0</v>
      </c>
      <c r="AA141" s="41">
        <f>IF(J141=0,0,'Дані з ДІСО'!AA141/J141)</f>
        <v>0</v>
      </c>
      <c r="AB141" s="29">
        <f>(1+0.25*AA141)*Z141*Параметри!$K$51</f>
        <v>0</v>
      </c>
      <c r="AC141" s="29">
        <f>AB141*'Коефіцієнти АТО'!U141</f>
        <v>0</v>
      </c>
      <c r="AD141" s="29">
        <f>J141*(1+0.25*AA141)*Параметри!$K$66*Параметри!$K$20/1000</f>
        <v>0</v>
      </c>
      <c r="AE141" s="29">
        <f>(1+0.25*AA141)*J141*'Коефіцієнти АТО'!S141*Параметри!$K$20/1000</f>
        <v>0</v>
      </c>
      <c r="AF141" s="29">
        <f t="shared" si="18"/>
        <v>0</v>
      </c>
      <c r="AG141" s="29">
        <v>0</v>
      </c>
      <c r="AH141" s="40">
        <v>11</v>
      </c>
      <c r="AI141" s="40">
        <v>0</v>
      </c>
      <c r="AJ141" s="40">
        <f t="shared" si="19"/>
        <v>0</v>
      </c>
      <c r="AK141" s="29">
        <f>(AH141+AI141)*(1+0.25*AJ141)*Параметри!$K$53</f>
        <v>1973.7220326560005</v>
      </c>
      <c r="AL141" s="29">
        <f>ROUNDUP(('Дані з ДІСО'!AU141+'Дані з ДІСО'!AW141)/Параметри!$K$28,0)</f>
        <v>0</v>
      </c>
      <c r="AM141" s="64">
        <f>AL141*Параметри!$M$35/18</f>
        <v>0</v>
      </c>
      <c r="AN141" s="29">
        <f>IF(AL141=0,0,'Дані з ДІСО'!AW141/SUM('Дані з ДІСО'!AU141,'Дані з ДІСО'!AW141))</f>
        <v>0</v>
      </c>
      <c r="AO141" s="29">
        <f>(1+0.25*AN141)*AM141*Параметри!$K$51</f>
        <v>0</v>
      </c>
      <c r="AP141" s="40">
        <f>ROUNDUP(('Дані з ДІСО'!AE141+'Дані не з ДІСО'!E141+'Дані не з ДІСО'!G141)/Параметри!$K$69,0)</f>
        <v>0</v>
      </c>
      <c r="AQ141" s="40">
        <f t="shared" si="23"/>
        <v>0</v>
      </c>
      <c r="AR141" s="40">
        <f>IF(AP141=0,0,('Дані з ДІСО'!AH141+'Дані не з ДІСО'!G141)/('Дані з ДІСО'!AE141+'Дані не з ДІСО'!E141+'Дані не з ДІСО'!G141))</f>
        <v>0</v>
      </c>
      <c r="AS141" s="29">
        <f>AQ141*(1+0.25*AR141)*Параметри!$K$51</f>
        <v>0</v>
      </c>
      <c r="AT141" s="40">
        <f>ROUNDUP('Дані з ДІСО'!AF141/Параметри!$K$70,0)</f>
        <v>0</v>
      </c>
      <c r="AU141" s="40">
        <f t="shared" si="24"/>
        <v>0</v>
      </c>
      <c r="AV141" s="40">
        <f>IF(AT141=0,0,'Дані з ДІСО'!AI141/'Дані з ДІСО'!AF141)</f>
        <v>0</v>
      </c>
      <c r="AW141" s="29">
        <f>AU141*(1+0.25*AV141)*Параметри!$K$51</f>
        <v>0</v>
      </c>
      <c r="AX141" s="40">
        <f>ROUNDUP('Дані з ДІСО'!AR141/Параметри!$K$29,0)</f>
        <v>0</v>
      </c>
      <c r="AY141" s="40">
        <f>ROUNDUP('Дані з ДІСО'!AS141/Параметри!$K$29,0)</f>
        <v>0</v>
      </c>
      <c r="AZ141" s="40">
        <f>ROUNDUP('Дані з ДІСО'!AT141/Параметри!$K$29,0)</f>
        <v>0</v>
      </c>
      <c r="BA141" s="64">
        <f>(AX141*Параметри!$K$32+AY141*Параметри!$L$32+AZ141*Параметри!$M$32)/18</f>
        <v>0</v>
      </c>
      <c r="BB141" s="29">
        <f>(BA141*Параметри!$K$51+SUM('Дані з ДІСО'!AR141:AT141)*Параметри!$K$48*Параметри!$K$20/1000)*Параметри!$K$74</f>
        <v>0</v>
      </c>
      <c r="BC141" s="40">
        <f>ROUNDUP(('Дані не з ДІСО'!I141+'Дані не з ДІСО'!K141)/Параметри!$K$26,0)</f>
        <v>0</v>
      </c>
      <c r="BD141" s="29">
        <f>BC141*Параметри!$M$36/18</f>
        <v>0</v>
      </c>
      <c r="BE141" s="40">
        <f>IF(BC141=0,0,'Дані не з ДІСО'!K141/('Дані не з ДІСО'!I141+'Дані не з ДІСО'!K141))</f>
        <v>0</v>
      </c>
      <c r="BF141" s="29">
        <f>(1+0.25*BE141)*BD141*Параметри!$K$51</f>
        <v>0</v>
      </c>
      <c r="BG141" s="40">
        <f>ROUNDUP('Дані не з ДІСО'!M141/Параметри!$K$27,0)</f>
        <v>0</v>
      </c>
      <c r="BH141" s="40">
        <f>BG141*Параметри!$M$37/18</f>
        <v>0</v>
      </c>
      <c r="BI141" s="29">
        <f>BH141*Параметри!$K$51</f>
        <v>0</v>
      </c>
      <c r="BJ141" s="29">
        <f>'Дані не з ДІСО'!N141*Параметри!$K$76</f>
        <v>0</v>
      </c>
      <c r="BK141" s="40">
        <f>ROUNDUP('Дані з ДІСО'!V141/Параметри!$K$25,0)</f>
        <v>0</v>
      </c>
      <c r="BL141" s="40">
        <f>ROUNDUP('Дані з ДІСО'!W141/Параметри!$K$25,0)</f>
        <v>0</v>
      </c>
      <c r="BM141" s="40">
        <f>ROUNDUP('Дані з ДІСО'!X141/Параметри!$K$25,0)</f>
        <v>0</v>
      </c>
      <c r="BN141" s="40">
        <f>(BK141*Параметри!$K$34+BL141*Параметри!$L$34+BM141*Параметри!$M$34)/18</f>
        <v>0</v>
      </c>
      <c r="BO141" s="40">
        <f>IF(K141=0,0,'Дані з ДІСО'!AC141/K141)</f>
        <v>0</v>
      </c>
      <c r="BP141" s="29">
        <f>(1+0.25*BO141)*BN141*Параметри!$K$51</f>
        <v>0</v>
      </c>
      <c r="BQ141" s="29">
        <f>BP141*'Коефіцієнти АТО'!U141</f>
        <v>0</v>
      </c>
      <c r="BR141" s="29">
        <f>K141*(1+0.25*BO141)*Параметри!$K$66*Параметри!$K$20/1000</f>
        <v>0</v>
      </c>
      <c r="BS141" s="29">
        <f>(1+0.25*BO141)*K141*'Коефіцієнти АТО'!S141*Параметри!$K$20/1000</f>
        <v>0</v>
      </c>
      <c r="BT141" s="29">
        <f t="shared" si="25"/>
        <v>0</v>
      </c>
      <c r="BU141" s="40">
        <f>ROUNDUP('Дані з ДІСО'!AG141/Параметри!$K$71,0)</f>
        <v>0</v>
      </c>
      <c r="BV141" s="40">
        <f t="shared" si="26"/>
        <v>0</v>
      </c>
      <c r="BW141" s="40">
        <f>IF('Дані з ДІСО'!AG141=0,0,'Дані з ДІСО'!AJ141/'Дані з ДІСО'!AG141)</f>
        <v>0</v>
      </c>
      <c r="BX141" s="29">
        <f>BV141*(1+0.25*BW141)*Параметри!$K$51</f>
        <v>0</v>
      </c>
      <c r="BY141" s="29">
        <f>ROUND(IF(Параметри!$K$77="No",CC141,CC141*Параметри!$K$78)+AG141,1)</f>
        <v>52993.3</v>
      </c>
      <c r="BZ141" s="29">
        <f>ROUND(IF(Параметри!$K$77="No",BF141,BF141*Параметри!$K$78),1)</f>
        <v>0</v>
      </c>
      <c r="CA141" s="29">
        <f>ROUND(IF(Параметри!$K$77="No",BI141,BI141*Параметри!$K$78),1)</f>
        <v>0</v>
      </c>
      <c r="CB141" s="29">
        <f>ROUND(IF(Параметри!$K$77="No",BJ141,BJ141*Параметри!$K$78),1)</f>
        <v>0</v>
      </c>
      <c r="CC141" s="29">
        <f t="shared" si="20"/>
        <v>58881.439077375675</v>
      </c>
    </row>
    <row r="142" spans="1:81">
      <c r="A142" s="9">
        <v>141</v>
      </c>
      <c r="B142" s="9" t="s">
        <v>3151</v>
      </c>
      <c r="C142" s="9" t="s">
        <v>3151</v>
      </c>
      <c r="D142" s="9" t="s">
        <v>3269</v>
      </c>
      <c r="E142" s="9" t="s">
        <v>29</v>
      </c>
      <c r="F142" s="9" t="s">
        <v>3289</v>
      </c>
      <c r="G142" s="9" t="s">
        <v>313</v>
      </c>
      <c r="H142" s="29">
        <f>SUM('Дані з ДІСО'!J142:L142)</f>
        <v>410</v>
      </c>
      <c r="I142" s="29">
        <f>SUM('Дані з ДІСО'!G142:I142)</f>
        <v>34</v>
      </c>
      <c r="J142" s="29">
        <f>SUM('Дані з ДІСО'!P142:R142)</f>
        <v>0</v>
      </c>
      <c r="K142" s="29">
        <f>SUM('Дані з ДІСО'!V142:X142)</f>
        <v>0</v>
      </c>
      <c r="L142" s="40">
        <f>ROUNDUP('Дані з ДІСО'!J142/'Коефіцієнти АТО'!$R142,0)</f>
        <v>13</v>
      </c>
      <c r="M142" s="40">
        <f>ROUNDUP('Дані з ДІСО'!K142/'Коефіцієнти АТО'!$R142,0)</f>
        <v>17</v>
      </c>
      <c r="N142" s="40">
        <f>ROUNDUP('Дані з ДІСО'!L142/'Коефіцієнти АТО'!$R142,0)</f>
        <v>4</v>
      </c>
      <c r="O142" s="59">
        <f>(L142*Параметри!$K$32+M142*Параметри!$L$32+N142*Параметри!$M$32)/18</f>
        <v>55.38333333333334</v>
      </c>
      <c r="P142" s="41">
        <f>IF(H142=0,"",'Дані з ДІСО'!Y142/H142)</f>
        <v>0</v>
      </c>
      <c r="Q142" s="29">
        <f>IF(H142=0,"",(1+0.25*P142)*O142*Параметри!$K$51)</f>
        <v>11343.626015672135</v>
      </c>
      <c r="R142" s="29">
        <f>IF(H142=0,"",Q142*'Коефіцієнти АТО'!T142)</f>
        <v>192.84164226642631</v>
      </c>
      <c r="S142" s="29">
        <f>IF(H142=0,"",H142*(1+0.25*P142)*Параметри!$K$66*Параметри!$K$20/1000)</f>
        <v>0</v>
      </c>
      <c r="T142" s="29">
        <f>IF(H142=0,"",H142*(1+0.25*P142)*'Коефіцієнти АТО'!$S142*Параметри!$K$20/1000)</f>
        <v>1872.9256621832526</v>
      </c>
      <c r="U142" s="29">
        <f t="shared" si="21"/>
        <v>13409.393320121813</v>
      </c>
      <c r="V142" s="29">
        <f t="shared" si="22"/>
        <v>13409.393320121813</v>
      </c>
      <c r="W142" s="40">
        <f>ROUNDUP('Дані з ДІСО'!P142/Параметри!$K$24,0)</f>
        <v>0</v>
      </c>
      <c r="X142" s="40">
        <f>ROUNDUP('Дані з ДІСО'!Q142/Параметри!$K$24,0)</f>
        <v>0</v>
      </c>
      <c r="Y142" s="40">
        <f>ROUNDUP('Дані з ДІСО'!R142/Параметри!$K$24,0)</f>
        <v>0</v>
      </c>
      <c r="Z142" s="59">
        <f>(W142*Параметри!$K$33+X142*Параметри!$L$33+Y142*Параметри!$M$33)/18</f>
        <v>0</v>
      </c>
      <c r="AA142" s="41">
        <f>IF(J142=0,0,'Дані з ДІСО'!AA142/J142)</f>
        <v>0</v>
      </c>
      <c r="AB142" s="29">
        <f>(1+0.25*AA142)*Z142*Параметри!$K$51</f>
        <v>0</v>
      </c>
      <c r="AC142" s="29">
        <f>AB142*'Коефіцієнти АТО'!U142</f>
        <v>0</v>
      </c>
      <c r="AD142" s="29">
        <f>J142*(1+0.25*AA142)*Параметри!$K$66*Параметри!$K$20/1000</f>
        <v>0</v>
      </c>
      <c r="AE142" s="29">
        <f>(1+0.25*AA142)*J142*'Коефіцієнти АТО'!S142*Параметри!$K$20/1000</f>
        <v>0</v>
      </c>
      <c r="AF142" s="29">
        <f t="shared" si="18"/>
        <v>0</v>
      </c>
      <c r="AG142" s="29">
        <v>0</v>
      </c>
      <c r="AH142" s="40">
        <v>0</v>
      </c>
      <c r="AI142" s="40">
        <v>0</v>
      </c>
      <c r="AJ142" s="40">
        <f t="shared" si="19"/>
        <v>0</v>
      </c>
      <c r="AK142" s="29">
        <f>(AH142+AI142)*(1+0.25*AJ142)*Параметри!$K$53</f>
        <v>0</v>
      </c>
      <c r="AL142" s="29">
        <f>ROUNDUP(('Дані з ДІСО'!AU142+'Дані з ДІСО'!AW142)/Параметри!$K$28,0)</f>
        <v>0</v>
      </c>
      <c r="AM142" s="64">
        <f>AL142*Параметри!$M$35/18</f>
        <v>0</v>
      </c>
      <c r="AN142" s="29">
        <f>IF(AL142=0,0,'Дані з ДІСО'!AW142/SUM('Дані з ДІСО'!AU142,'Дані з ДІСО'!AW142))</f>
        <v>0</v>
      </c>
      <c r="AO142" s="29">
        <f>(1+0.25*AN142)*AM142*Параметри!$K$51</f>
        <v>0</v>
      </c>
      <c r="AP142" s="40">
        <f>ROUNDUP(('Дані з ДІСО'!AE142+'Дані не з ДІСО'!E142+'Дані не з ДІСО'!G142)/Параметри!$K$69,0)</f>
        <v>0</v>
      </c>
      <c r="AQ142" s="40">
        <f t="shared" si="23"/>
        <v>0</v>
      </c>
      <c r="AR142" s="40">
        <f>IF(AP142=0,0,('Дані з ДІСО'!AH142+'Дані не з ДІСО'!G142)/('Дані з ДІСО'!AE142+'Дані не з ДІСО'!E142+'Дані не з ДІСО'!G142))</f>
        <v>0</v>
      </c>
      <c r="AS142" s="29">
        <f>AQ142*(1+0.25*AR142)*Параметри!$K$51</f>
        <v>0</v>
      </c>
      <c r="AT142" s="40">
        <f>ROUNDUP('Дані з ДІСО'!AF142/Параметри!$K$70,0)</f>
        <v>0</v>
      </c>
      <c r="AU142" s="40">
        <f t="shared" si="24"/>
        <v>0</v>
      </c>
      <c r="AV142" s="40">
        <f>IF(AT142=0,0,'Дані з ДІСО'!AI142/'Дані з ДІСО'!AF142)</f>
        <v>0</v>
      </c>
      <c r="AW142" s="29">
        <f>AU142*(1+0.25*AV142)*Параметри!$K$51</f>
        <v>0</v>
      </c>
      <c r="AX142" s="40">
        <f>ROUNDUP('Дані з ДІСО'!AR142/Параметри!$K$29,0)</f>
        <v>0</v>
      </c>
      <c r="AY142" s="40">
        <f>ROUNDUP('Дані з ДІСО'!AS142/Параметри!$K$29,0)</f>
        <v>0</v>
      </c>
      <c r="AZ142" s="40">
        <f>ROUNDUP('Дані з ДІСО'!AT142/Параметри!$K$29,0)</f>
        <v>0</v>
      </c>
      <c r="BA142" s="64">
        <f>(AX142*Параметри!$K$32+AY142*Параметри!$L$32+AZ142*Параметри!$M$32)/18</f>
        <v>0</v>
      </c>
      <c r="BB142" s="29">
        <f>(BA142*Параметри!$K$51+SUM('Дані з ДІСО'!AR142:AT142)*Параметри!$K$48*Параметри!$K$20/1000)*Параметри!$K$74</f>
        <v>0</v>
      </c>
      <c r="BC142" s="40">
        <f>ROUNDUP(('Дані не з ДІСО'!I142+'Дані не з ДІСО'!K142)/Параметри!$K$26,0)</f>
        <v>0</v>
      </c>
      <c r="BD142" s="29">
        <f>BC142*Параметри!$M$36/18</f>
        <v>0</v>
      </c>
      <c r="BE142" s="40">
        <f>IF(BC142=0,0,'Дані не з ДІСО'!K142/('Дані не з ДІСО'!I142+'Дані не з ДІСО'!K142))</f>
        <v>0</v>
      </c>
      <c r="BF142" s="29">
        <f>(1+0.25*BE142)*BD142*Параметри!$K$51</f>
        <v>0</v>
      </c>
      <c r="BG142" s="40">
        <f>ROUNDUP('Дані не з ДІСО'!M142/Параметри!$K$27,0)</f>
        <v>0</v>
      </c>
      <c r="BH142" s="40">
        <f>BG142*Параметри!$M$37/18</f>
        <v>0</v>
      </c>
      <c r="BI142" s="29">
        <f>BH142*Параметри!$K$51</f>
        <v>0</v>
      </c>
      <c r="BJ142" s="29">
        <f>'Дані не з ДІСО'!N142*Параметри!$K$76</f>
        <v>0</v>
      </c>
      <c r="BK142" s="40">
        <f>ROUNDUP('Дані з ДІСО'!V142/Параметри!$K$25,0)</f>
        <v>0</v>
      </c>
      <c r="BL142" s="40">
        <f>ROUNDUP('Дані з ДІСО'!W142/Параметри!$K$25,0)</f>
        <v>0</v>
      </c>
      <c r="BM142" s="40">
        <f>ROUNDUP('Дані з ДІСО'!X142/Параметри!$K$25,0)</f>
        <v>0</v>
      </c>
      <c r="BN142" s="40">
        <f>(BK142*Параметри!$K$34+BL142*Параметри!$L$34+BM142*Параметри!$M$34)/18</f>
        <v>0</v>
      </c>
      <c r="BO142" s="40">
        <f>IF(K142=0,0,'Дані з ДІСО'!AC142/K142)</f>
        <v>0</v>
      </c>
      <c r="BP142" s="29">
        <f>(1+0.25*BO142)*BN142*Параметри!$K$51</f>
        <v>0</v>
      </c>
      <c r="BQ142" s="29">
        <f>BP142*'Коефіцієнти АТО'!U142</f>
        <v>0</v>
      </c>
      <c r="BR142" s="29">
        <f>K142*(1+0.25*BO142)*Параметри!$K$66*Параметри!$K$20/1000</f>
        <v>0</v>
      </c>
      <c r="BS142" s="29">
        <f>(1+0.25*BO142)*K142*'Коефіцієнти АТО'!S142*Параметри!$K$20/1000</f>
        <v>0</v>
      </c>
      <c r="BT142" s="29">
        <f t="shared" si="25"/>
        <v>0</v>
      </c>
      <c r="BU142" s="40">
        <f>ROUNDUP('Дані з ДІСО'!AG142/Параметри!$K$71,0)</f>
        <v>0</v>
      </c>
      <c r="BV142" s="40">
        <f t="shared" si="26"/>
        <v>0</v>
      </c>
      <c r="BW142" s="40">
        <f>IF('Дані з ДІСО'!AG142=0,0,'Дані з ДІСО'!AJ142/'Дані з ДІСО'!AG142)</f>
        <v>0</v>
      </c>
      <c r="BX142" s="29">
        <f>BV142*(1+0.25*BW142)*Параметри!$K$51</f>
        <v>0</v>
      </c>
      <c r="BY142" s="29">
        <f>ROUND(IF(Параметри!$K$77="No",CC142,CC142*Параметри!$K$78)+AG142,1)</f>
        <v>12068.5</v>
      </c>
      <c r="BZ142" s="29">
        <f>ROUND(IF(Параметри!$K$77="No",BF142,BF142*Параметри!$K$78),1)</f>
        <v>0</v>
      </c>
      <c r="CA142" s="29">
        <f>ROUND(IF(Параметри!$K$77="No",BI142,BI142*Параметри!$K$78),1)</f>
        <v>0</v>
      </c>
      <c r="CB142" s="29">
        <f>ROUND(IF(Параметри!$K$77="No",BJ142,BJ142*Параметри!$K$78),1)</f>
        <v>0</v>
      </c>
      <c r="CC142" s="29">
        <f t="shared" si="20"/>
        <v>13409.393320121813</v>
      </c>
    </row>
    <row r="143" spans="1:81">
      <c r="A143" s="9">
        <v>142</v>
      </c>
      <c r="B143" s="9" t="s">
        <v>3151</v>
      </c>
      <c r="C143" s="9" t="s">
        <v>3151</v>
      </c>
      <c r="D143" s="9" t="s">
        <v>3269</v>
      </c>
      <c r="E143" s="9" t="s">
        <v>29</v>
      </c>
      <c r="F143" s="9" t="s">
        <v>3290</v>
      </c>
      <c r="G143" s="9" t="s">
        <v>315</v>
      </c>
      <c r="H143" s="29">
        <f>SUM('Дані з ДІСО'!J143:L143)</f>
        <v>2003</v>
      </c>
      <c r="I143" s="29">
        <f>SUM('Дані з ДІСО'!G143:I143)</f>
        <v>102</v>
      </c>
      <c r="J143" s="29">
        <f>SUM('Дані з ДІСО'!P143:R143)</f>
        <v>0</v>
      </c>
      <c r="K143" s="29">
        <f>SUM('Дані з ДІСО'!V143:X143)</f>
        <v>0</v>
      </c>
      <c r="L143" s="40">
        <f>ROUNDUP('Дані з ДІСО'!J143/'Коефіцієнти АТО'!$R143,0)</f>
        <v>51</v>
      </c>
      <c r="M143" s="40">
        <f>ROUNDUP('Дані з ДІСО'!K143/'Коефіцієнти АТО'!$R143,0)</f>
        <v>71</v>
      </c>
      <c r="N143" s="40">
        <f>ROUNDUP('Дані з ДІСО'!L143/'Коефіцієнти АТО'!$R143,0)</f>
        <v>12</v>
      </c>
      <c r="O143" s="59">
        <f>(L143*Параметри!$K$32+M143*Параметри!$L$32+N143*Параметри!$M$32)/18</f>
        <v>217.81666666666669</v>
      </c>
      <c r="P143" s="41">
        <f>IF(H143=0,"",'Дані з ДІСО'!Y143/H143)</f>
        <v>0</v>
      </c>
      <c r="Q143" s="29">
        <f>IF(H143=0,"",(1+0.25*P143)*O143*Параметри!$K$51)</f>
        <v>44613.255612043067</v>
      </c>
      <c r="R143" s="29">
        <f>IF(H143=0,"",Q143*'Коефіцієнти АТО'!T143)</f>
        <v>758.42534540473218</v>
      </c>
      <c r="S143" s="29">
        <f>IF(H143=0,"",H143*(1+0.25*P143)*Параметри!$K$66*Параметри!$K$20/1000)</f>
        <v>0</v>
      </c>
      <c r="T143" s="29">
        <f>IF(H143=0,"",H143*(1+0.25*P143)*'Коефіцієнти АТО'!$S143*Параметри!$K$20/1000)</f>
        <v>8196.8096726718177</v>
      </c>
      <c r="U143" s="29">
        <f t="shared" si="21"/>
        <v>53568.490630119617</v>
      </c>
      <c r="V143" s="29">
        <f t="shared" si="22"/>
        <v>53568.490630119617</v>
      </c>
      <c r="W143" s="40">
        <f>ROUNDUP('Дані з ДІСО'!P143/Параметри!$K$24,0)</f>
        <v>0</v>
      </c>
      <c r="X143" s="40">
        <f>ROUNDUP('Дані з ДІСО'!Q143/Параметри!$K$24,0)</f>
        <v>0</v>
      </c>
      <c r="Y143" s="40">
        <f>ROUNDUP('Дані з ДІСО'!R143/Параметри!$K$24,0)</f>
        <v>0</v>
      </c>
      <c r="Z143" s="59">
        <f>(W143*Параметри!$K$33+X143*Параметри!$L$33+Y143*Параметри!$M$33)/18</f>
        <v>0</v>
      </c>
      <c r="AA143" s="41">
        <f>IF(J143=0,0,'Дані з ДІСО'!AA143/J143)</f>
        <v>0</v>
      </c>
      <c r="AB143" s="29">
        <f>(1+0.25*AA143)*Z143*Параметри!$K$51</f>
        <v>0</v>
      </c>
      <c r="AC143" s="29">
        <f>AB143*'Коефіцієнти АТО'!U143</f>
        <v>0</v>
      </c>
      <c r="AD143" s="29">
        <f>J143*(1+0.25*AA143)*Параметри!$K$66*Параметри!$K$20/1000</f>
        <v>0</v>
      </c>
      <c r="AE143" s="29">
        <f>(1+0.25*AA143)*J143*'Коефіцієнти АТО'!S143*Параметри!$K$20/1000</f>
        <v>0</v>
      </c>
      <c r="AF143" s="29">
        <f t="shared" si="18"/>
        <v>0</v>
      </c>
      <c r="AG143" s="29">
        <v>0</v>
      </c>
      <c r="AH143" s="40">
        <v>18</v>
      </c>
      <c r="AI143" s="40">
        <v>0</v>
      </c>
      <c r="AJ143" s="40">
        <f t="shared" si="19"/>
        <v>0</v>
      </c>
      <c r="AK143" s="29">
        <f>(AH143+AI143)*(1+0.25*AJ143)*Параметри!$K$53</f>
        <v>3229.726962528001</v>
      </c>
      <c r="AL143" s="29">
        <f>ROUNDUP(('Дані з ДІСО'!AU143+'Дані з ДІСО'!AW143)/Параметри!$K$28,0)</f>
        <v>0</v>
      </c>
      <c r="AM143" s="64">
        <f>AL143*Параметри!$M$35/18</f>
        <v>0</v>
      </c>
      <c r="AN143" s="29">
        <f>IF(AL143=0,0,'Дані з ДІСО'!AW143/SUM('Дані з ДІСО'!AU143,'Дані з ДІСО'!AW143))</f>
        <v>0</v>
      </c>
      <c r="AO143" s="29">
        <f>(1+0.25*AN143)*AM143*Параметри!$K$51</f>
        <v>0</v>
      </c>
      <c r="AP143" s="40">
        <f>ROUNDUP(('Дані з ДІСО'!AE143+'Дані не з ДІСО'!E143+'Дані не з ДІСО'!G143)/Параметри!$K$69,0)</f>
        <v>0</v>
      </c>
      <c r="AQ143" s="40">
        <f t="shared" si="23"/>
        <v>0</v>
      </c>
      <c r="AR143" s="40">
        <f>IF(AP143=0,0,('Дані з ДІСО'!AH143+'Дані не з ДІСО'!G143)/('Дані з ДІСО'!AE143+'Дані не з ДІСО'!E143+'Дані не з ДІСО'!G143))</f>
        <v>0</v>
      </c>
      <c r="AS143" s="29">
        <f>AQ143*(1+0.25*AR143)*Параметри!$K$51</f>
        <v>0</v>
      </c>
      <c r="AT143" s="40">
        <f>ROUNDUP('Дані з ДІСО'!AF143/Параметри!$K$70,0)</f>
        <v>0</v>
      </c>
      <c r="AU143" s="40">
        <f t="shared" si="24"/>
        <v>0</v>
      </c>
      <c r="AV143" s="40">
        <f>IF(AT143=0,0,'Дані з ДІСО'!AI143/'Дані з ДІСО'!AF143)</f>
        <v>0</v>
      </c>
      <c r="AW143" s="29">
        <f>AU143*(1+0.25*AV143)*Параметри!$K$51</f>
        <v>0</v>
      </c>
      <c r="AX143" s="40">
        <f>ROUNDUP('Дані з ДІСО'!AR143/Параметри!$K$29,0)</f>
        <v>0</v>
      </c>
      <c r="AY143" s="40">
        <f>ROUNDUP('Дані з ДІСО'!AS143/Параметри!$K$29,0)</f>
        <v>0</v>
      </c>
      <c r="AZ143" s="40">
        <f>ROUNDUP('Дані з ДІСО'!AT143/Параметри!$K$29,0)</f>
        <v>0</v>
      </c>
      <c r="BA143" s="64">
        <f>(AX143*Параметри!$K$32+AY143*Параметри!$L$32+AZ143*Параметри!$M$32)/18</f>
        <v>0</v>
      </c>
      <c r="BB143" s="29">
        <f>(BA143*Параметри!$K$51+SUM('Дані з ДІСО'!AR143:AT143)*Параметри!$K$48*Параметри!$K$20/1000)*Параметри!$K$74</f>
        <v>0</v>
      </c>
      <c r="BC143" s="40">
        <f>ROUNDUP(('Дані не з ДІСО'!I143+'Дані не з ДІСО'!K143)/Параметри!$K$26,0)</f>
        <v>0</v>
      </c>
      <c r="BD143" s="29">
        <f>BC143*Параметри!$M$36/18</f>
        <v>0</v>
      </c>
      <c r="BE143" s="40">
        <f>IF(BC143=0,0,'Дані не з ДІСО'!K143/('Дані не з ДІСО'!I143+'Дані не з ДІСО'!K143))</f>
        <v>0</v>
      </c>
      <c r="BF143" s="29">
        <f>(1+0.25*BE143)*BD143*Параметри!$K$51</f>
        <v>0</v>
      </c>
      <c r="BG143" s="40">
        <f>ROUNDUP('Дані не з ДІСО'!M143/Параметри!$K$27,0)</f>
        <v>0</v>
      </c>
      <c r="BH143" s="40">
        <f>BG143*Параметри!$M$37/18</f>
        <v>0</v>
      </c>
      <c r="BI143" s="29">
        <f>BH143*Параметри!$K$51</f>
        <v>0</v>
      </c>
      <c r="BJ143" s="29">
        <f>'Дані не з ДІСО'!N143*Параметри!$K$76</f>
        <v>0</v>
      </c>
      <c r="BK143" s="40">
        <f>ROUNDUP('Дані з ДІСО'!V143/Параметри!$K$25,0)</f>
        <v>0</v>
      </c>
      <c r="BL143" s="40">
        <f>ROUNDUP('Дані з ДІСО'!W143/Параметри!$K$25,0)</f>
        <v>0</v>
      </c>
      <c r="BM143" s="40">
        <f>ROUNDUP('Дані з ДІСО'!X143/Параметри!$K$25,0)</f>
        <v>0</v>
      </c>
      <c r="BN143" s="40">
        <f>(BK143*Параметри!$K$34+BL143*Параметри!$L$34+BM143*Параметри!$M$34)/18</f>
        <v>0</v>
      </c>
      <c r="BO143" s="40">
        <f>IF(K143=0,0,'Дані з ДІСО'!AC143/K143)</f>
        <v>0</v>
      </c>
      <c r="BP143" s="29">
        <f>(1+0.25*BO143)*BN143*Параметри!$K$51</f>
        <v>0</v>
      </c>
      <c r="BQ143" s="29">
        <f>BP143*'Коефіцієнти АТО'!U143</f>
        <v>0</v>
      </c>
      <c r="BR143" s="29">
        <f>K143*(1+0.25*BO143)*Параметри!$K$66*Параметри!$K$20/1000</f>
        <v>0</v>
      </c>
      <c r="BS143" s="29">
        <f>(1+0.25*BO143)*K143*'Коефіцієнти АТО'!S143*Параметри!$K$20/1000</f>
        <v>0</v>
      </c>
      <c r="BT143" s="29">
        <f t="shared" si="25"/>
        <v>0</v>
      </c>
      <c r="BU143" s="40">
        <f>ROUNDUP('Дані з ДІСО'!AG143/Параметри!$K$71,0)</f>
        <v>0</v>
      </c>
      <c r="BV143" s="40">
        <f t="shared" si="26"/>
        <v>0</v>
      </c>
      <c r="BW143" s="40">
        <f>IF('Дані з ДІСО'!AG143=0,0,'Дані з ДІСО'!AJ143/'Дані з ДІСО'!AG143)</f>
        <v>0</v>
      </c>
      <c r="BX143" s="29">
        <f>BV143*(1+0.25*BW143)*Параметри!$K$51</f>
        <v>0</v>
      </c>
      <c r="BY143" s="29">
        <f>ROUND(IF(Параметри!$K$77="No",CC143,CC143*Параметри!$K$78)+AG143,1)</f>
        <v>51118.400000000001</v>
      </c>
      <c r="BZ143" s="29">
        <f>ROUND(IF(Параметри!$K$77="No",BF143,BF143*Параметри!$K$78),1)</f>
        <v>0</v>
      </c>
      <c r="CA143" s="29">
        <f>ROUND(IF(Параметри!$K$77="No",BI143,BI143*Параметри!$K$78),1)</f>
        <v>0</v>
      </c>
      <c r="CB143" s="29">
        <f>ROUND(IF(Параметри!$K$77="No",BJ143,BJ143*Параметри!$K$78),1)</f>
        <v>0</v>
      </c>
      <c r="CC143" s="29">
        <f t="shared" si="20"/>
        <v>56798.217592647619</v>
      </c>
    </row>
    <row r="144" spans="1:81">
      <c r="A144" s="9">
        <v>143</v>
      </c>
      <c r="B144" s="9" t="s">
        <v>3151</v>
      </c>
      <c r="C144" s="9" t="s">
        <v>3151</v>
      </c>
      <c r="D144" s="9" t="s">
        <v>3269</v>
      </c>
      <c r="E144" s="9" t="s">
        <v>29</v>
      </c>
      <c r="F144" s="9" t="s">
        <v>3291</v>
      </c>
      <c r="G144" s="9" t="s">
        <v>317</v>
      </c>
      <c r="H144" s="29">
        <f>SUM('Дані з ДІСО'!J144:L144)</f>
        <v>334</v>
      </c>
      <c r="I144" s="29">
        <f>SUM('Дані з ДІСО'!G144:I144)</f>
        <v>18</v>
      </c>
      <c r="J144" s="29">
        <f>SUM('Дані з ДІСО'!P144:R144)</f>
        <v>0</v>
      </c>
      <c r="K144" s="29">
        <f>SUM('Дані з ДІСО'!V144:X144)</f>
        <v>0</v>
      </c>
      <c r="L144" s="40">
        <f>ROUNDUP('Дані з ДІСО'!J144/'Коефіцієнти АТО'!$R144,0)</f>
        <v>9</v>
      </c>
      <c r="M144" s="40">
        <f>ROUNDUP('Дані з ДІСО'!K144/'Коефіцієнти АТО'!$R144,0)</f>
        <v>11</v>
      </c>
      <c r="N144" s="40">
        <f>ROUNDUP('Дані з ДІСО'!L144/'Коефіцієнти АТО'!$R144,0)</f>
        <v>3</v>
      </c>
      <c r="O144" s="59">
        <f>(L144*Параметри!$K$32+M144*Параметри!$L$32+N144*Параметри!$M$32)/18</f>
        <v>37.400000000000006</v>
      </c>
      <c r="P144" s="41">
        <f>IF(H144=0,"",'Дані з ДІСО'!Y144/H144)</f>
        <v>0</v>
      </c>
      <c r="Q144" s="29">
        <f>IF(H144=0,"",(1+0.25*P144)*O144*Параметри!$K$51)</f>
        <v>7660.2758890064006</v>
      </c>
      <c r="R144" s="29">
        <f>IF(H144=0,"",Q144*'Коефіцієнти АТО'!T144)</f>
        <v>130.22469011310881</v>
      </c>
      <c r="S144" s="29">
        <f>IF(H144=0,"",H144*(1+0.25*P144)*Параметри!$K$66*Параметри!$K$20/1000)</f>
        <v>0</v>
      </c>
      <c r="T144" s="29">
        <f>IF(H144=0,"",H144*(1+0.25*P144)*'Коефіцієнти АТО'!$S144*Параметри!$K$20/1000)</f>
        <v>1366.8169898514166</v>
      </c>
      <c r="U144" s="29">
        <f t="shared" si="21"/>
        <v>9157.317568970926</v>
      </c>
      <c r="V144" s="29">
        <f t="shared" si="22"/>
        <v>9157.317568970926</v>
      </c>
      <c r="W144" s="40">
        <f>ROUNDUP('Дані з ДІСО'!P144/Параметри!$K$24,0)</f>
        <v>0</v>
      </c>
      <c r="X144" s="40">
        <f>ROUNDUP('Дані з ДІСО'!Q144/Параметри!$K$24,0)</f>
        <v>0</v>
      </c>
      <c r="Y144" s="40">
        <f>ROUNDUP('Дані з ДІСО'!R144/Параметри!$K$24,0)</f>
        <v>0</v>
      </c>
      <c r="Z144" s="59">
        <f>(W144*Параметри!$K$33+X144*Параметри!$L$33+Y144*Параметри!$M$33)/18</f>
        <v>0</v>
      </c>
      <c r="AA144" s="41">
        <f>IF(J144=0,0,'Дані з ДІСО'!AA144/J144)</f>
        <v>0</v>
      </c>
      <c r="AB144" s="29">
        <f>(1+0.25*AA144)*Z144*Параметри!$K$51</f>
        <v>0</v>
      </c>
      <c r="AC144" s="29">
        <f>AB144*'Коефіцієнти АТО'!U144</f>
        <v>0</v>
      </c>
      <c r="AD144" s="29">
        <f>J144*(1+0.25*AA144)*Параметри!$K$66*Параметри!$K$20/1000</f>
        <v>0</v>
      </c>
      <c r="AE144" s="29">
        <f>(1+0.25*AA144)*J144*'Коефіцієнти АТО'!S144*Параметри!$K$20/1000</f>
        <v>0</v>
      </c>
      <c r="AF144" s="29">
        <f t="shared" si="18"/>
        <v>0</v>
      </c>
      <c r="AG144" s="29">
        <v>0</v>
      </c>
      <c r="AH144" s="40">
        <v>4</v>
      </c>
      <c r="AI144" s="40">
        <v>0</v>
      </c>
      <c r="AJ144" s="40">
        <f t="shared" si="19"/>
        <v>0</v>
      </c>
      <c r="AK144" s="29">
        <f>(AH144+AI144)*(1+0.25*AJ144)*Параметри!$K$53</f>
        <v>717.71710278400019</v>
      </c>
      <c r="AL144" s="29">
        <f>ROUNDUP(('Дані з ДІСО'!AU144+'Дані з ДІСО'!AW144)/Параметри!$K$28,0)</f>
        <v>0</v>
      </c>
      <c r="AM144" s="64">
        <f>AL144*Параметри!$M$35/18</f>
        <v>0</v>
      </c>
      <c r="AN144" s="29">
        <f>IF(AL144=0,0,'Дані з ДІСО'!AW144/SUM('Дані з ДІСО'!AU144,'Дані з ДІСО'!AW144))</f>
        <v>0</v>
      </c>
      <c r="AO144" s="29">
        <f>(1+0.25*AN144)*AM144*Параметри!$K$51</f>
        <v>0</v>
      </c>
      <c r="AP144" s="40">
        <f>ROUNDUP(('Дані з ДІСО'!AE144+'Дані не з ДІСО'!E144+'Дані не з ДІСО'!G144)/Параметри!$K$69,0)</f>
        <v>0</v>
      </c>
      <c r="AQ144" s="40">
        <f t="shared" si="23"/>
        <v>0</v>
      </c>
      <c r="AR144" s="40">
        <f>IF(AP144=0,0,('Дані з ДІСО'!AH144+'Дані не з ДІСО'!G144)/('Дані з ДІСО'!AE144+'Дані не з ДІСО'!E144+'Дані не з ДІСО'!G144))</f>
        <v>0</v>
      </c>
      <c r="AS144" s="29">
        <f>AQ144*(1+0.25*AR144)*Параметри!$K$51</f>
        <v>0</v>
      </c>
      <c r="AT144" s="40">
        <f>ROUNDUP('Дані з ДІСО'!AF144/Параметри!$K$70,0)</f>
        <v>0</v>
      </c>
      <c r="AU144" s="40">
        <f t="shared" si="24"/>
        <v>0</v>
      </c>
      <c r="AV144" s="40">
        <f>IF(AT144=0,0,'Дані з ДІСО'!AI144/'Дані з ДІСО'!AF144)</f>
        <v>0</v>
      </c>
      <c r="AW144" s="29">
        <f>AU144*(1+0.25*AV144)*Параметри!$K$51</f>
        <v>0</v>
      </c>
      <c r="AX144" s="40">
        <f>ROUNDUP('Дані з ДІСО'!AR144/Параметри!$K$29,0)</f>
        <v>0</v>
      </c>
      <c r="AY144" s="40">
        <f>ROUNDUP('Дані з ДІСО'!AS144/Параметри!$K$29,0)</f>
        <v>0</v>
      </c>
      <c r="AZ144" s="40">
        <f>ROUNDUP('Дані з ДІСО'!AT144/Параметри!$K$29,0)</f>
        <v>0</v>
      </c>
      <c r="BA144" s="64">
        <f>(AX144*Параметри!$K$32+AY144*Параметри!$L$32+AZ144*Параметри!$M$32)/18</f>
        <v>0</v>
      </c>
      <c r="BB144" s="29">
        <f>(BA144*Параметри!$K$51+SUM('Дані з ДІСО'!AR144:AT144)*Параметри!$K$48*Параметри!$K$20/1000)*Параметри!$K$74</f>
        <v>0</v>
      </c>
      <c r="BC144" s="40">
        <f>ROUNDUP(('Дані не з ДІСО'!I144+'Дані не з ДІСО'!K144)/Параметри!$K$26,0)</f>
        <v>0</v>
      </c>
      <c r="BD144" s="29">
        <f>BC144*Параметри!$M$36/18</f>
        <v>0</v>
      </c>
      <c r="BE144" s="40">
        <f>IF(BC144=0,0,'Дані не з ДІСО'!K144/('Дані не з ДІСО'!I144+'Дані не з ДІСО'!K144))</f>
        <v>0</v>
      </c>
      <c r="BF144" s="29">
        <f>(1+0.25*BE144)*BD144*Параметри!$K$51</f>
        <v>0</v>
      </c>
      <c r="BG144" s="40">
        <f>ROUNDUP('Дані не з ДІСО'!M144/Параметри!$K$27,0)</f>
        <v>0</v>
      </c>
      <c r="BH144" s="40">
        <f>BG144*Параметри!$M$37/18</f>
        <v>0</v>
      </c>
      <c r="BI144" s="29">
        <f>BH144*Параметри!$K$51</f>
        <v>0</v>
      </c>
      <c r="BJ144" s="29">
        <f>'Дані не з ДІСО'!N144*Параметри!$K$76</f>
        <v>0</v>
      </c>
      <c r="BK144" s="40">
        <f>ROUNDUP('Дані з ДІСО'!V144/Параметри!$K$25,0)</f>
        <v>0</v>
      </c>
      <c r="BL144" s="40">
        <f>ROUNDUP('Дані з ДІСО'!W144/Параметри!$K$25,0)</f>
        <v>0</v>
      </c>
      <c r="BM144" s="40">
        <f>ROUNDUP('Дані з ДІСО'!X144/Параметри!$K$25,0)</f>
        <v>0</v>
      </c>
      <c r="BN144" s="40">
        <f>(BK144*Параметри!$K$34+BL144*Параметри!$L$34+BM144*Параметри!$M$34)/18</f>
        <v>0</v>
      </c>
      <c r="BO144" s="40">
        <f>IF(K144=0,0,'Дані з ДІСО'!AC144/K144)</f>
        <v>0</v>
      </c>
      <c r="BP144" s="29">
        <f>(1+0.25*BO144)*BN144*Параметри!$K$51</f>
        <v>0</v>
      </c>
      <c r="BQ144" s="29">
        <f>BP144*'Коефіцієнти АТО'!U144</f>
        <v>0</v>
      </c>
      <c r="BR144" s="29">
        <f>K144*(1+0.25*BO144)*Параметри!$K$66*Параметри!$K$20/1000</f>
        <v>0</v>
      </c>
      <c r="BS144" s="29">
        <f>(1+0.25*BO144)*K144*'Коефіцієнти АТО'!S144*Параметри!$K$20/1000</f>
        <v>0</v>
      </c>
      <c r="BT144" s="29">
        <f t="shared" si="25"/>
        <v>0</v>
      </c>
      <c r="BU144" s="40">
        <f>ROUNDUP('Дані з ДІСО'!AG144/Параметри!$K$71,0)</f>
        <v>0</v>
      </c>
      <c r="BV144" s="40">
        <f t="shared" si="26"/>
        <v>0</v>
      </c>
      <c r="BW144" s="40">
        <f>IF('Дані з ДІСО'!AG144=0,0,'Дані з ДІСО'!AJ144/'Дані з ДІСО'!AG144)</f>
        <v>0</v>
      </c>
      <c r="BX144" s="29">
        <f>BV144*(1+0.25*BW144)*Параметри!$K$51</f>
        <v>0</v>
      </c>
      <c r="BY144" s="29">
        <f>ROUND(IF(Параметри!$K$77="No",CC144,CC144*Параметри!$K$78)+AG144,1)</f>
        <v>8887.5</v>
      </c>
      <c r="BZ144" s="29">
        <f>ROUND(IF(Параметри!$K$77="No",BF144,BF144*Параметри!$K$78),1)</f>
        <v>0</v>
      </c>
      <c r="CA144" s="29">
        <f>ROUND(IF(Параметри!$K$77="No",BI144,BI144*Параметри!$K$78),1)</f>
        <v>0</v>
      </c>
      <c r="CB144" s="29">
        <f>ROUND(IF(Параметри!$K$77="No",BJ144,BJ144*Параметри!$K$78),1)</f>
        <v>0</v>
      </c>
      <c r="CC144" s="29">
        <f t="shared" si="20"/>
        <v>9875.0346717549255</v>
      </c>
    </row>
    <row r="145" spans="1:81">
      <c r="A145" s="9">
        <v>144</v>
      </c>
      <c r="B145" s="9" t="s">
        <v>3151</v>
      </c>
      <c r="C145" s="9" t="s">
        <v>3151</v>
      </c>
      <c r="D145" s="9" t="s">
        <v>3269</v>
      </c>
      <c r="E145" s="9" t="s">
        <v>29</v>
      </c>
      <c r="F145" s="9" t="s">
        <v>3292</v>
      </c>
      <c r="G145" s="9" t="s">
        <v>319</v>
      </c>
      <c r="H145" s="29">
        <f>SUM('Дані з ДІСО'!J145:L145)</f>
        <v>1490</v>
      </c>
      <c r="I145" s="29">
        <f>SUM('Дані з ДІСО'!G145:I145)</f>
        <v>97</v>
      </c>
      <c r="J145" s="29">
        <f>SUM('Дані з ДІСО'!P145:R145)</f>
        <v>0</v>
      </c>
      <c r="K145" s="29">
        <f>SUM('Дані з ДІСО'!V145:X145)</f>
        <v>0</v>
      </c>
      <c r="L145" s="40">
        <f>ROUNDUP('Дані з ДІСО'!J145/'Коефіцієнти АТО'!$R145,0)</f>
        <v>36</v>
      </c>
      <c r="M145" s="40">
        <f>ROUNDUP('Дані з ДІСО'!K145/'Коефіцієнти АТО'!$R145,0)</f>
        <v>51</v>
      </c>
      <c r="N145" s="40">
        <f>ROUNDUP('Дані з ДІСО'!L145/'Коефіцієнти АТО'!$R145,0)</f>
        <v>13</v>
      </c>
      <c r="O145" s="59">
        <f>(L145*Параметри!$K$32+M145*Параметри!$L$32+N145*Параметри!$M$32)/18</f>
        <v>164.28888888888889</v>
      </c>
      <c r="P145" s="41">
        <f>IF(H145=0,"",'Дані з ДІСО'!Y145/H145)</f>
        <v>0</v>
      </c>
      <c r="Q145" s="29">
        <f>IF(H145=0,"",(1+0.25*P145)*O145*Параметри!$K$51)</f>
        <v>33649.68487666329</v>
      </c>
      <c r="R145" s="29">
        <f>IF(H145=0,"",Q145*'Коефіцієнти АТО'!T145)</f>
        <v>572.04464290327599</v>
      </c>
      <c r="S145" s="29">
        <f>IF(H145=0,"",H145*(1+0.25*P145)*Параметри!$K$66*Параметри!$K$20/1000)</f>
        <v>0</v>
      </c>
      <c r="T145" s="29">
        <f>IF(H145=0,"",H145*(1+0.25*P145)*'Коефіцієнти АТО'!$S145*Параметри!$K$20/1000)</f>
        <v>6097.4769906545234</v>
      </c>
      <c r="U145" s="29">
        <f t="shared" si="21"/>
        <v>40319.206510221091</v>
      </c>
      <c r="V145" s="29">
        <f t="shared" si="22"/>
        <v>40319.206510221091</v>
      </c>
      <c r="W145" s="40">
        <f>ROUNDUP('Дані з ДІСО'!P145/Параметри!$K$24,0)</f>
        <v>0</v>
      </c>
      <c r="X145" s="40">
        <f>ROUNDUP('Дані з ДІСО'!Q145/Параметри!$K$24,0)</f>
        <v>0</v>
      </c>
      <c r="Y145" s="40">
        <f>ROUNDUP('Дані з ДІСО'!R145/Параметри!$K$24,0)</f>
        <v>0</v>
      </c>
      <c r="Z145" s="59">
        <f>(W145*Параметри!$K$33+X145*Параметри!$L$33+Y145*Параметри!$M$33)/18</f>
        <v>0</v>
      </c>
      <c r="AA145" s="41">
        <f>IF(J145=0,0,'Дані з ДІСО'!AA145/J145)</f>
        <v>0</v>
      </c>
      <c r="AB145" s="29">
        <f>(1+0.25*AA145)*Z145*Параметри!$K$51</f>
        <v>0</v>
      </c>
      <c r="AC145" s="29">
        <f>AB145*'Коефіцієнти АТО'!U145</f>
        <v>0</v>
      </c>
      <c r="AD145" s="29">
        <f>J145*(1+0.25*AA145)*Параметри!$K$66*Параметри!$K$20/1000</f>
        <v>0</v>
      </c>
      <c r="AE145" s="29">
        <f>(1+0.25*AA145)*J145*'Коефіцієнти АТО'!S145*Параметри!$K$20/1000</f>
        <v>0</v>
      </c>
      <c r="AF145" s="29">
        <f t="shared" si="18"/>
        <v>0</v>
      </c>
      <c r="AG145" s="29">
        <v>0</v>
      </c>
      <c r="AH145" s="40">
        <v>1</v>
      </c>
      <c r="AI145" s="40">
        <v>0</v>
      </c>
      <c r="AJ145" s="40">
        <f t="shared" si="19"/>
        <v>0</v>
      </c>
      <c r="AK145" s="29">
        <f>(AH145+AI145)*(1+0.25*AJ145)*Параметри!$K$53</f>
        <v>179.42927569600005</v>
      </c>
      <c r="AL145" s="29">
        <f>ROUNDUP(('Дані з ДІСО'!AU145+'Дані з ДІСО'!AW145)/Параметри!$K$28,0)</f>
        <v>0</v>
      </c>
      <c r="AM145" s="64">
        <f>AL145*Параметри!$M$35/18</f>
        <v>0</v>
      </c>
      <c r="AN145" s="29">
        <f>IF(AL145=0,0,'Дані з ДІСО'!AW145/SUM('Дані з ДІСО'!AU145,'Дані з ДІСО'!AW145))</f>
        <v>0</v>
      </c>
      <c r="AO145" s="29">
        <f>(1+0.25*AN145)*AM145*Параметри!$K$51</f>
        <v>0</v>
      </c>
      <c r="AP145" s="40">
        <f>ROUNDUP(('Дані з ДІСО'!AE145+'Дані не з ДІСО'!E145+'Дані не з ДІСО'!G145)/Параметри!$K$69,0)</f>
        <v>0</v>
      </c>
      <c r="AQ145" s="40">
        <f t="shared" si="23"/>
        <v>0</v>
      </c>
      <c r="AR145" s="40">
        <f>IF(AP145=0,0,('Дані з ДІСО'!AH145+'Дані не з ДІСО'!G145)/('Дані з ДІСО'!AE145+'Дані не з ДІСО'!E145+'Дані не з ДІСО'!G145))</f>
        <v>0</v>
      </c>
      <c r="AS145" s="29">
        <f>AQ145*(1+0.25*AR145)*Параметри!$K$51</f>
        <v>0</v>
      </c>
      <c r="AT145" s="40">
        <f>ROUNDUP('Дані з ДІСО'!AF145/Параметри!$K$70,0)</f>
        <v>0</v>
      </c>
      <c r="AU145" s="40">
        <f t="shared" si="24"/>
        <v>0</v>
      </c>
      <c r="AV145" s="40">
        <f>IF(AT145=0,0,'Дані з ДІСО'!AI145/'Дані з ДІСО'!AF145)</f>
        <v>0</v>
      </c>
      <c r="AW145" s="29">
        <f>AU145*(1+0.25*AV145)*Параметри!$K$51</f>
        <v>0</v>
      </c>
      <c r="AX145" s="40">
        <f>ROUNDUP('Дані з ДІСО'!AR145/Параметри!$K$29,0)</f>
        <v>0</v>
      </c>
      <c r="AY145" s="40">
        <f>ROUNDUP('Дані з ДІСО'!AS145/Параметри!$K$29,0)</f>
        <v>0</v>
      </c>
      <c r="AZ145" s="40">
        <f>ROUNDUP('Дані з ДІСО'!AT145/Параметри!$K$29,0)</f>
        <v>0</v>
      </c>
      <c r="BA145" s="64">
        <f>(AX145*Параметри!$K$32+AY145*Параметри!$L$32+AZ145*Параметри!$M$32)/18</f>
        <v>0</v>
      </c>
      <c r="BB145" s="29">
        <f>(BA145*Параметри!$K$51+SUM('Дані з ДІСО'!AR145:AT145)*Параметри!$K$48*Параметри!$K$20/1000)*Параметри!$K$74</f>
        <v>0</v>
      </c>
      <c r="BC145" s="40">
        <f>ROUNDUP(('Дані не з ДІСО'!I145+'Дані не з ДІСО'!K145)/Параметри!$K$26,0)</f>
        <v>0</v>
      </c>
      <c r="BD145" s="29">
        <f>BC145*Параметри!$M$36/18</f>
        <v>0</v>
      </c>
      <c r="BE145" s="40">
        <f>IF(BC145=0,0,'Дані не з ДІСО'!K145/('Дані не з ДІСО'!I145+'Дані не з ДІСО'!K145))</f>
        <v>0</v>
      </c>
      <c r="BF145" s="29">
        <f>(1+0.25*BE145)*BD145*Параметри!$K$51</f>
        <v>0</v>
      </c>
      <c r="BG145" s="40">
        <f>ROUNDUP('Дані не з ДІСО'!M145/Параметри!$K$27,0)</f>
        <v>0</v>
      </c>
      <c r="BH145" s="40">
        <f>BG145*Параметри!$M$37/18</f>
        <v>0</v>
      </c>
      <c r="BI145" s="29">
        <f>BH145*Параметри!$K$51</f>
        <v>0</v>
      </c>
      <c r="BJ145" s="29">
        <f>'Дані не з ДІСО'!N145*Параметри!$K$76</f>
        <v>0</v>
      </c>
      <c r="BK145" s="40">
        <f>ROUNDUP('Дані з ДІСО'!V145/Параметри!$K$25,0)</f>
        <v>0</v>
      </c>
      <c r="BL145" s="40">
        <f>ROUNDUP('Дані з ДІСО'!W145/Параметри!$K$25,0)</f>
        <v>0</v>
      </c>
      <c r="BM145" s="40">
        <f>ROUNDUP('Дані з ДІСО'!X145/Параметри!$K$25,0)</f>
        <v>0</v>
      </c>
      <c r="BN145" s="40">
        <f>(BK145*Параметри!$K$34+BL145*Параметри!$L$34+BM145*Параметри!$M$34)/18</f>
        <v>0</v>
      </c>
      <c r="BO145" s="40">
        <f>IF(K145=0,0,'Дані з ДІСО'!AC145/K145)</f>
        <v>0</v>
      </c>
      <c r="BP145" s="29">
        <f>(1+0.25*BO145)*BN145*Параметри!$K$51</f>
        <v>0</v>
      </c>
      <c r="BQ145" s="29">
        <f>BP145*'Коефіцієнти АТО'!U145</f>
        <v>0</v>
      </c>
      <c r="BR145" s="29">
        <f>K145*(1+0.25*BO145)*Параметри!$K$66*Параметри!$K$20/1000</f>
        <v>0</v>
      </c>
      <c r="BS145" s="29">
        <f>(1+0.25*BO145)*K145*'Коефіцієнти АТО'!S145*Параметри!$K$20/1000</f>
        <v>0</v>
      </c>
      <c r="BT145" s="29">
        <f t="shared" si="25"/>
        <v>0</v>
      </c>
      <c r="BU145" s="40">
        <f>ROUNDUP('Дані з ДІСО'!AG145/Параметри!$K$71,0)</f>
        <v>0</v>
      </c>
      <c r="BV145" s="40">
        <f t="shared" si="26"/>
        <v>0</v>
      </c>
      <c r="BW145" s="40">
        <f>IF('Дані з ДІСО'!AG145=0,0,'Дані з ДІСО'!AJ145/'Дані з ДІСО'!AG145)</f>
        <v>0</v>
      </c>
      <c r="BX145" s="29">
        <f>BV145*(1+0.25*BW145)*Параметри!$K$51</f>
        <v>0</v>
      </c>
      <c r="BY145" s="29">
        <f>ROUND(IF(Параметри!$K$77="No",CC145,CC145*Параметри!$K$78)+AG145,1)</f>
        <v>36448.800000000003</v>
      </c>
      <c r="BZ145" s="29">
        <f>ROUND(IF(Параметри!$K$77="No",BF145,BF145*Параметри!$K$78),1)</f>
        <v>0</v>
      </c>
      <c r="CA145" s="29">
        <f>ROUND(IF(Параметри!$K$77="No",BI145,BI145*Параметри!$K$78),1)</f>
        <v>0</v>
      </c>
      <c r="CB145" s="29">
        <f>ROUND(IF(Параметри!$K$77="No",BJ145,BJ145*Параметри!$K$78),1)</f>
        <v>0</v>
      </c>
      <c r="CC145" s="29">
        <f t="shared" si="20"/>
        <v>40498.635785917089</v>
      </c>
    </row>
    <row r="146" spans="1:81">
      <c r="A146" s="9">
        <v>145</v>
      </c>
      <c r="B146" s="9" t="s">
        <v>3151</v>
      </c>
      <c r="C146" s="9" t="s">
        <v>3151</v>
      </c>
      <c r="D146" s="9" t="s">
        <v>3269</v>
      </c>
      <c r="E146" s="9" t="s">
        <v>29</v>
      </c>
      <c r="F146" s="9" t="s">
        <v>3293</v>
      </c>
      <c r="G146" s="9" t="s">
        <v>321</v>
      </c>
      <c r="H146" s="29">
        <f>SUM('Дані з ДІСО'!J146:L146)</f>
        <v>1608</v>
      </c>
      <c r="I146" s="29">
        <f>SUM('Дані з ДІСО'!G146:I146)</f>
        <v>82</v>
      </c>
      <c r="J146" s="29">
        <f>SUM('Дані з ДІСО'!P146:R146)</f>
        <v>0</v>
      </c>
      <c r="K146" s="29">
        <f>SUM('Дані з ДІСО'!V146:X146)</f>
        <v>0</v>
      </c>
      <c r="L146" s="40">
        <f>ROUNDUP('Дані з ДІСО'!J146/'Коефіцієнти АТО'!$R146,0)</f>
        <v>38</v>
      </c>
      <c r="M146" s="40">
        <f>ROUNDUP('Дані з ДІСО'!K146/'Коефіцієнти АТО'!$R146,0)</f>
        <v>58</v>
      </c>
      <c r="N146" s="40">
        <f>ROUNDUP('Дані з ДІСО'!L146/'Коефіцієнти АТО'!$R146,0)</f>
        <v>12</v>
      </c>
      <c r="O146" s="59">
        <f>(L146*Параметри!$K$32+M146*Параметри!$L$32+N146*Параметри!$M$32)/18</f>
        <v>177.5888888888889</v>
      </c>
      <c r="P146" s="41">
        <f>IF(H146=0,"",'Дані з ДІСО'!Y146/H146)</f>
        <v>0</v>
      </c>
      <c r="Q146" s="29">
        <f>IF(H146=0,"",(1+0.25*P146)*O146*Параметри!$K$51)</f>
        <v>36373.793682112089</v>
      </c>
      <c r="R146" s="29">
        <f>IF(H146=0,"",Q146*'Коефіцієнти АТО'!T146)</f>
        <v>618.35449259590553</v>
      </c>
      <c r="S146" s="29">
        <f>IF(H146=0,"",H146*(1+0.25*P146)*Параметри!$K$66*Параметри!$K$20/1000)</f>
        <v>0</v>
      </c>
      <c r="T146" s="29">
        <f>IF(H146=0,"",H146*(1+0.25*P146)*'Коефіцієнти АТО'!$S146*Параметри!$K$20/1000)</f>
        <v>6580.3644301828672</v>
      </c>
      <c r="U146" s="29">
        <f t="shared" si="21"/>
        <v>43572.512604890864</v>
      </c>
      <c r="V146" s="29">
        <f t="shared" si="22"/>
        <v>43572.512604890864</v>
      </c>
      <c r="W146" s="40">
        <f>ROUNDUP('Дані з ДІСО'!P146/Параметри!$K$24,0)</f>
        <v>0</v>
      </c>
      <c r="X146" s="40">
        <f>ROUNDUP('Дані з ДІСО'!Q146/Параметри!$K$24,0)</f>
        <v>0</v>
      </c>
      <c r="Y146" s="40">
        <f>ROUNDUP('Дані з ДІСО'!R146/Параметри!$K$24,0)</f>
        <v>0</v>
      </c>
      <c r="Z146" s="59">
        <f>(W146*Параметри!$K$33+X146*Параметри!$L$33+Y146*Параметри!$M$33)/18</f>
        <v>0</v>
      </c>
      <c r="AA146" s="41">
        <f>IF(J146=0,0,'Дані з ДІСО'!AA146/J146)</f>
        <v>0</v>
      </c>
      <c r="AB146" s="29">
        <f>(1+0.25*AA146)*Z146*Параметри!$K$51</f>
        <v>0</v>
      </c>
      <c r="AC146" s="29">
        <f>AB146*'Коефіцієнти АТО'!U146</f>
        <v>0</v>
      </c>
      <c r="AD146" s="29">
        <f>J146*(1+0.25*AA146)*Параметри!$K$66*Параметри!$K$20/1000</f>
        <v>0</v>
      </c>
      <c r="AE146" s="29">
        <f>(1+0.25*AA146)*J146*'Коефіцієнти АТО'!S146*Параметри!$K$20/1000</f>
        <v>0</v>
      </c>
      <c r="AF146" s="29">
        <f t="shared" si="18"/>
        <v>0</v>
      </c>
      <c r="AG146" s="29">
        <v>0</v>
      </c>
      <c r="AH146" s="40">
        <v>16</v>
      </c>
      <c r="AI146" s="40">
        <v>0</v>
      </c>
      <c r="AJ146" s="40">
        <f t="shared" si="19"/>
        <v>0</v>
      </c>
      <c r="AK146" s="29">
        <f>(AH146+AI146)*(1+0.25*AJ146)*Параметри!$K$53</f>
        <v>2870.8684111360008</v>
      </c>
      <c r="AL146" s="29">
        <f>ROUNDUP(('Дані з ДІСО'!AU146+'Дані з ДІСО'!AW146)/Параметри!$K$28,0)</f>
        <v>0</v>
      </c>
      <c r="AM146" s="64">
        <f>AL146*Параметри!$M$35/18</f>
        <v>0</v>
      </c>
      <c r="AN146" s="29">
        <f>IF(AL146=0,0,'Дані з ДІСО'!AW146/SUM('Дані з ДІСО'!AU146,'Дані з ДІСО'!AW146))</f>
        <v>0</v>
      </c>
      <c r="AO146" s="29">
        <f>(1+0.25*AN146)*AM146*Параметри!$K$51</f>
        <v>0</v>
      </c>
      <c r="AP146" s="40">
        <f>ROUNDUP(('Дані з ДІСО'!AE146+'Дані не з ДІСО'!E146+'Дані не з ДІСО'!G146)/Параметри!$K$69,0)</f>
        <v>0</v>
      </c>
      <c r="AQ146" s="40">
        <f t="shared" si="23"/>
        <v>0</v>
      </c>
      <c r="AR146" s="40">
        <f>IF(AP146=0,0,('Дані з ДІСО'!AH146+'Дані не з ДІСО'!G146)/('Дані з ДІСО'!AE146+'Дані не з ДІСО'!E146+'Дані не з ДІСО'!G146))</f>
        <v>0</v>
      </c>
      <c r="AS146" s="29">
        <f>AQ146*(1+0.25*AR146)*Параметри!$K$51</f>
        <v>0</v>
      </c>
      <c r="AT146" s="40">
        <f>ROUNDUP('Дані з ДІСО'!AF146/Параметри!$K$70,0)</f>
        <v>0</v>
      </c>
      <c r="AU146" s="40">
        <f t="shared" si="24"/>
        <v>0</v>
      </c>
      <c r="AV146" s="40">
        <f>IF(AT146=0,0,'Дані з ДІСО'!AI146/'Дані з ДІСО'!AF146)</f>
        <v>0</v>
      </c>
      <c r="AW146" s="29">
        <f>AU146*(1+0.25*AV146)*Параметри!$K$51</f>
        <v>0</v>
      </c>
      <c r="AX146" s="40">
        <f>ROUNDUP('Дані з ДІСО'!AR146/Параметри!$K$29,0)</f>
        <v>0</v>
      </c>
      <c r="AY146" s="40">
        <f>ROUNDUP('Дані з ДІСО'!AS146/Параметри!$K$29,0)</f>
        <v>0</v>
      </c>
      <c r="AZ146" s="40">
        <f>ROUNDUP('Дані з ДІСО'!AT146/Параметри!$K$29,0)</f>
        <v>0</v>
      </c>
      <c r="BA146" s="64">
        <f>(AX146*Параметри!$K$32+AY146*Параметри!$L$32+AZ146*Параметри!$M$32)/18</f>
        <v>0</v>
      </c>
      <c r="BB146" s="29">
        <f>(BA146*Параметри!$K$51+SUM('Дані з ДІСО'!AR146:AT146)*Параметри!$K$48*Параметри!$K$20/1000)*Параметри!$K$74</f>
        <v>0</v>
      </c>
      <c r="BC146" s="40">
        <f>ROUNDUP(('Дані не з ДІСО'!I146+'Дані не з ДІСО'!K146)/Параметри!$K$26,0)</f>
        <v>0</v>
      </c>
      <c r="BD146" s="29">
        <f>BC146*Параметри!$M$36/18</f>
        <v>0</v>
      </c>
      <c r="BE146" s="40">
        <f>IF(BC146=0,0,'Дані не з ДІСО'!K146/('Дані не з ДІСО'!I146+'Дані не з ДІСО'!K146))</f>
        <v>0</v>
      </c>
      <c r="BF146" s="29">
        <f>(1+0.25*BE146)*BD146*Параметри!$K$51</f>
        <v>0</v>
      </c>
      <c r="BG146" s="40">
        <f>ROUNDUP('Дані не з ДІСО'!M146/Параметри!$K$27,0)</f>
        <v>0</v>
      </c>
      <c r="BH146" s="40">
        <f>BG146*Параметри!$M$37/18</f>
        <v>0</v>
      </c>
      <c r="BI146" s="29">
        <f>BH146*Параметри!$K$51</f>
        <v>0</v>
      </c>
      <c r="BJ146" s="29">
        <f>'Дані не з ДІСО'!N146*Параметри!$K$76</f>
        <v>0</v>
      </c>
      <c r="BK146" s="40">
        <f>ROUNDUP('Дані з ДІСО'!V146/Параметри!$K$25,0)</f>
        <v>0</v>
      </c>
      <c r="BL146" s="40">
        <f>ROUNDUP('Дані з ДІСО'!W146/Параметри!$K$25,0)</f>
        <v>0</v>
      </c>
      <c r="BM146" s="40">
        <f>ROUNDUP('Дані з ДІСО'!X146/Параметри!$K$25,0)</f>
        <v>0</v>
      </c>
      <c r="BN146" s="40">
        <f>(BK146*Параметри!$K$34+BL146*Параметри!$L$34+BM146*Параметри!$M$34)/18</f>
        <v>0</v>
      </c>
      <c r="BO146" s="40">
        <f>IF(K146=0,0,'Дані з ДІСО'!AC146/K146)</f>
        <v>0</v>
      </c>
      <c r="BP146" s="29">
        <f>(1+0.25*BO146)*BN146*Параметри!$K$51</f>
        <v>0</v>
      </c>
      <c r="BQ146" s="29">
        <f>BP146*'Коефіцієнти АТО'!U146</f>
        <v>0</v>
      </c>
      <c r="BR146" s="29">
        <f>K146*(1+0.25*BO146)*Параметри!$K$66*Параметри!$K$20/1000</f>
        <v>0</v>
      </c>
      <c r="BS146" s="29">
        <f>(1+0.25*BO146)*K146*'Коефіцієнти АТО'!S146*Параметри!$K$20/1000</f>
        <v>0</v>
      </c>
      <c r="BT146" s="29">
        <f t="shared" si="25"/>
        <v>0</v>
      </c>
      <c r="BU146" s="40">
        <f>ROUNDUP('Дані з ДІСО'!AG146/Параметри!$K$71,0)</f>
        <v>0</v>
      </c>
      <c r="BV146" s="40">
        <f t="shared" si="26"/>
        <v>0</v>
      </c>
      <c r="BW146" s="40">
        <f>IF('Дані з ДІСО'!AG146=0,0,'Дані з ДІСО'!AJ146/'Дані з ДІСО'!AG146)</f>
        <v>0</v>
      </c>
      <c r="BX146" s="29">
        <f>BV146*(1+0.25*BW146)*Параметри!$K$51</f>
        <v>0</v>
      </c>
      <c r="BY146" s="29">
        <f>ROUND(IF(Параметри!$K$77="No",CC146,CC146*Параметри!$K$78)+AG146,1)</f>
        <v>41799</v>
      </c>
      <c r="BZ146" s="29">
        <f>ROUND(IF(Параметри!$K$77="No",BF146,BF146*Параметри!$K$78),1)</f>
        <v>0</v>
      </c>
      <c r="CA146" s="29">
        <f>ROUND(IF(Параметри!$K$77="No",BI146,BI146*Параметри!$K$78),1)</f>
        <v>0</v>
      </c>
      <c r="CB146" s="29">
        <f>ROUND(IF(Параметри!$K$77="No",BJ146,BJ146*Параметри!$K$78),1)</f>
        <v>0</v>
      </c>
      <c r="CC146" s="29">
        <f t="shared" si="20"/>
        <v>46443.381016026862</v>
      </c>
    </row>
    <row r="147" spans="1:81">
      <c r="A147" s="9">
        <v>146</v>
      </c>
      <c r="B147" s="9" t="s">
        <v>3151</v>
      </c>
      <c r="C147" s="9" t="s">
        <v>3151</v>
      </c>
      <c r="D147" s="9" t="s">
        <v>3269</v>
      </c>
      <c r="E147" s="9" t="s">
        <v>29</v>
      </c>
      <c r="F147" s="9" t="s">
        <v>3294</v>
      </c>
      <c r="G147" s="9" t="s">
        <v>323</v>
      </c>
      <c r="H147" s="29">
        <f>SUM('Дані з ДІСО'!J147:L147)</f>
        <v>1538</v>
      </c>
      <c r="I147" s="29">
        <f>SUM('Дані з ДІСО'!G147:I147)</f>
        <v>63</v>
      </c>
      <c r="J147" s="29">
        <f>SUM('Дані з ДІСО'!P147:R147)</f>
        <v>0</v>
      </c>
      <c r="K147" s="29">
        <f>SUM('Дані з ДІСО'!V147:X147)</f>
        <v>0</v>
      </c>
      <c r="L147" s="40">
        <f>ROUNDUP('Дані з ДІСО'!J147/'Коефіцієнти АТО'!$R147,0)</f>
        <v>34</v>
      </c>
      <c r="M147" s="40">
        <f>ROUNDUP('Дані з ДІСО'!K147/'Коефіцієнти АТО'!$R147,0)</f>
        <v>50</v>
      </c>
      <c r="N147" s="40">
        <f>ROUNDUP('Дані з ДІСО'!L147/'Коефіцієнти АТО'!$R147,0)</f>
        <v>10</v>
      </c>
      <c r="O147" s="59">
        <f>(L147*Параметри!$K$32+M147*Параметри!$L$32+N147*Параметри!$M$32)/18</f>
        <v>154</v>
      </c>
      <c r="P147" s="41">
        <f>IF(H147=0,"",'Дані з ДІСО'!Y147/H147)</f>
        <v>0</v>
      </c>
      <c r="Q147" s="29">
        <f>IF(H147=0,"",(1+0.25*P147)*O147*Параметри!$K$51)</f>
        <v>31542.312484144</v>
      </c>
      <c r="R147" s="29">
        <f>IF(H147=0,"",Q147*'Коефіцієнти АТО'!T147)</f>
        <v>536.21931223044805</v>
      </c>
      <c r="S147" s="29">
        <f>IF(H147=0,"",H147*(1+0.25*P147)*Параметри!$K$66*Параметри!$K$20/1000)</f>
        <v>0</v>
      </c>
      <c r="T147" s="29">
        <f>IF(H147=0,"",H147*(1+0.25*P147)*'Коефіцієнти АТО'!$S147*Параметри!$K$20/1000)</f>
        <v>6293.9057796152056</v>
      </c>
      <c r="U147" s="29">
        <f t="shared" si="21"/>
        <v>38372.437575989657</v>
      </c>
      <c r="V147" s="29">
        <f t="shared" si="22"/>
        <v>38372.437575989657</v>
      </c>
      <c r="W147" s="40">
        <f>ROUNDUP('Дані з ДІСО'!P147/Параметри!$K$24,0)</f>
        <v>0</v>
      </c>
      <c r="X147" s="40">
        <f>ROUNDUP('Дані з ДІСО'!Q147/Параметри!$K$24,0)</f>
        <v>0</v>
      </c>
      <c r="Y147" s="40">
        <f>ROUNDUP('Дані з ДІСО'!R147/Параметри!$K$24,0)</f>
        <v>0</v>
      </c>
      <c r="Z147" s="59">
        <f>(W147*Параметри!$K$33+X147*Параметри!$L$33+Y147*Параметри!$M$33)/18</f>
        <v>0</v>
      </c>
      <c r="AA147" s="41">
        <f>IF(J147=0,0,'Дані з ДІСО'!AA147/J147)</f>
        <v>0</v>
      </c>
      <c r="AB147" s="29">
        <f>(1+0.25*AA147)*Z147*Параметри!$K$51</f>
        <v>0</v>
      </c>
      <c r="AC147" s="29">
        <f>AB147*'Коефіцієнти АТО'!U147</f>
        <v>0</v>
      </c>
      <c r="AD147" s="29">
        <f>J147*(1+0.25*AA147)*Параметри!$K$66*Параметри!$K$20/1000</f>
        <v>0</v>
      </c>
      <c r="AE147" s="29">
        <f>(1+0.25*AA147)*J147*'Коефіцієнти АТО'!S147*Параметри!$K$20/1000</f>
        <v>0</v>
      </c>
      <c r="AF147" s="29">
        <f t="shared" si="18"/>
        <v>0</v>
      </c>
      <c r="AG147" s="29">
        <v>0</v>
      </c>
      <c r="AH147" s="40">
        <v>22</v>
      </c>
      <c r="AI147" s="40">
        <v>0</v>
      </c>
      <c r="AJ147" s="40">
        <f t="shared" si="19"/>
        <v>0</v>
      </c>
      <c r="AK147" s="29">
        <f>(AH147+AI147)*(1+0.25*AJ147)*Параметри!$K$53</f>
        <v>3947.4440653120009</v>
      </c>
      <c r="AL147" s="29">
        <f>ROUNDUP(('Дані з ДІСО'!AU147+'Дані з ДІСО'!AW147)/Параметри!$K$28,0)</f>
        <v>0</v>
      </c>
      <c r="AM147" s="64">
        <f>AL147*Параметри!$M$35/18</f>
        <v>0</v>
      </c>
      <c r="AN147" s="29">
        <f>IF(AL147=0,0,'Дані з ДІСО'!AW147/SUM('Дані з ДІСО'!AU147,'Дані з ДІСО'!AW147))</f>
        <v>0</v>
      </c>
      <c r="AO147" s="29">
        <f>(1+0.25*AN147)*AM147*Параметри!$K$51</f>
        <v>0</v>
      </c>
      <c r="AP147" s="40">
        <f>ROUNDUP(('Дані з ДІСО'!AE147+'Дані не з ДІСО'!E147+'Дані не з ДІСО'!G147)/Параметри!$K$69,0)</f>
        <v>0</v>
      </c>
      <c r="AQ147" s="40">
        <f t="shared" si="23"/>
        <v>0</v>
      </c>
      <c r="AR147" s="40">
        <f>IF(AP147=0,0,('Дані з ДІСО'!AH147+'Дані не з ДІСО'!G147)/('Дані з ДІСО'!AE147+'Дані не з ДІСО'!E147+'Дані не з ДІСО'!G147))</f>
        <v>0</v>
      </c>
      <c r="AS147" s="29">
        <f>AQ147*(1+0.25*AR147)*Параметри!$K$51</f>
        <v>0</v>
      </c>
      <c r="AT147" s="40">
        <f>ROUNDUP('Дані з ДІСО'!AF147/Параметри!$K$70,0)</f>
        <v>0</v>
      </c>
      <c r="AU147" s="40">
        <f t="shared" si="24"/>
        <v>0</v>
      </c>
      <c r="AV147" s="40">
        <f>IF(AT147=0,0,'Дані з ДІСО'!AI147/'Дані з ДІСО'!AF147)</f>
        <v>0</v>
      </c>
      <c r="AW147" s="29">
        <f>AU147*(1+0.25*AV147)*Параметри!$K$51</f>
        <v>0</v>
      </c>
      <c r="AX147" s="40">
        <f>ROUNDUP('Дані з ДІСО'!AR147/Параметри!$K$29,0)</f>
        <v>0</v>
      </c>
      <c r="AY147" s="40">
        <f>ROUNDUP('Дані з ДІСО'!AS147/Параметри!$K$29,0)</f>
        <v>0</v>
      </c>
      <c r="AZ147" s="40">
        <f>ROUNDUP('Дані з ДІСО'!AT147/Параметри!$K$29,0)</f>
        <v>0</v>
      </c>
      <c r="BA147" s="64">
        <f>(AX147*Параметри!$K$32+AY147*Параметри!$L$32+AZ147*Параметри!$M$32)/18</f>
        <v>0</v>
      </c>
      <c r="BB147" s="29">
        <f>(BA147*Параметри!$K$51+SUM('Дані з ДІСО'!AR147:AT147)*Параметри!$K$48*Параметри!$K$20/1000)*Параметри!$K$74</f>
        <v>0</v>
      </c>
      <c r="BC147" s="40">
        <f>ROUNDUP(('Дані не з ДІСО'!I147+'Дані не з ДІСО'!K147)/Параметри!$K$26,0)</f>
        <v>0</v>
      </c>
      <c r="BD147" s="29">
        <f>BC147*Параметри!$M$36/18</f>
        <v>0</v>
      </c>
      <c r="BE147" s="40">
        <f>IF(BC147=0,0,'Дані не з ДІСО'!K147/('Дані не з ДІСО'!I147+'Дані не з ДІСО'!K147))</f>
        <v>0</v>
      </c>
      <c r="BF147" s="29">
        <f>(1+0.25*BE147)*BD147*Параметри!$K$51</f>
        <v>0</v>
      </c>
      <c r="BG147" s="40">
        <f>ROUNDUP('Дані не з ДІСО'!M147/Параметри!$K$27,0)</f>
        <v>0</v>
      </c>
      <c r="BH147" s="40">
        <f>BG147*Параметри!$M$37/18</f>
        <v>0</v>
      </c>
      <c r="BI147" s="29">
        <f>BH147*Параметри!$K$51</f>
        <v>0</v>
      </c>
      <c r="BJ147" s="29">
        <f>'Дані не з ДІСО'!N147*Параметри!$K$76</f>
        <v>0</v>
      </c>
      <c r="BK147" s="40">
        <f>ROUNDUP('Дані з ДІСО'!V147/Параметри!$K$25,0)</f>
        <v>0</v>
      </c>
      <c r="BL147" s="40">
        <f>ROUNDUP('Дані з ДІСО'!W147/Параметри!$K$25,0)</f>
        <v>0</v>
      </c>
      <c r="BM147" s="40">
        <f>ROUNDUP('Дані з ДІСО'!X147/Параметри!$K$25,0)</f>
        <v>0</v>
      </c>
      <c r="BN147" s="40">
        <f>(BK147*Параметри!$K$34+BL147*Параметри!$L$34+BM147*Параметри!$M$34)/18</f>
        <v>0</v>
      </c>
      <c r="BO147" s="40">
        <f>IF(K147=0,0,'Дані з ДІСО'!AC147/K147)</f>
        <v>0</v>
      </c>
      <c r="BP147" s="29">
        <f>(1+0.25*BO147)*BN147*Параметри!$K$51</f>
        <v>0</v>
      </c>
      <c r="BQ147" s="29">
        <f>BP147*'Коефіцієнти АТО'!U147</f>
        <v>0</v>
      </c>
      <c r="BR147" s="29">
        <f>K147*(1+0.25*BO147)*Параметри!$K$66*Параметри!$K$20/1000</f>
        <v>0</v>
      </c>
      <c r="BS147" s="29">
        <f>(1+0.25*BO147)*K147*'Коефіцієнти АТО'!S147*Параметри!$K$20/1000</f>
        <v>0</v>
      </c>
      <c r="BT147" s="29">
        <f t="shared" si="25"/>
        <v>0</v>
      </c>
      <c r="BU147" s="40">
        <f>ROUNDUP('Дані з ДІСО'!AG147/Параметри!$K$71,0)</f>
        <v>0</v>
      </c>
      <c r="BV147" s="40">
        <f t="shared" si="26"/>
        <v>0</v>
      </c>
      <c r="BW147" s="40">
        <f>IF('Дані з ДІСО'!AG147=0,0,'Дані з ДІСО'!AJ147/'Дані з ДІСО'!AG147)</f>
        <v>0</v>
      </c>
      <c r="BX147" s="29">
        <f>BV147*(1+0.25*BW147)*Параметри!$K$51</f>
        <v>0</v>
      </c>
      <c r="BY147" s="29">
        <f>ROUND(IF(Параметри!$K$77="No",CC147,CC147*Параметри!$K$78)+AG147,1)</f>
        <v>38087.9</v>
      </c>
      <c r="BZ147" s="29">
        <f>ROUND(IF(Параметри!$K$77="No",BF147,BF147*Параметри!$K$78),1)</f>
        <v>0</v>
      </c>
      <c r="CA147" s="29">
        <f>ROUND(IF(Параметри!$K$77="No",BI147,BI147*Параметри!$K$78),1)</f>
        <v>0</v>
      </c>
      <c r="CB147" s="29">
        <f>ROUND(IF(Параметри!$K$77="No",BJ147,BJ147*Параметри!$K$78),1)</f>
        <v>0</v>
      </c>
      <c r="CC147" s="29">
        <f t="shared" si="20"/>
        <v>42319.881641301661</v>
      </c>
    </row>
    <row r="148" spans="1:81">
      <c r="A148" s="9">
        <v>147</v>
      </c>
      <c r="B148" s="9" t="s">
        <v>3148</v>
      </c>
      <c r="C148" s="9" t="s">
        <v>3148</v>
      </c>
      <c r="D148" s="9" t="s">
        <v>3269</v>
      </c>
      <c r="E148" s="9" t="s">
        <v>24</v>
      </c>
      <c r="F148" s="9" t="s">
        <v>3295</v>
      </c>
      <c r="G148" s="9" t="s">
        <v>325</v>
      </c>
      <c r="H148" s="29">
        <f>SUM('Дані з ДІСО'!J148:L148)</f>
        <v>260</v>
      </c>
      <c r="I148" s="29">
        <f>SUM('Дані з ДІСО'!G148:I148)</f>
        <v>20</v>
      </c>
      <c r="J148" s="29">
        <f>SUM('Дані з ДІСО'!P148:R148)</f>
        <v>0</v>
      </c>
      <c r="K148" s="29">
        <f>SUM('Дані з ДІСО'!V148:X148)</f>
        <v>0</v>
      </c>
      <c r="L148" s="40">
        <f>ROUNDUP('Дані з ДІСО'!J148/'Коефіцієнти АТО'!$R148,0)</f>
        <v>8</v>
      </c>
      <c r="M148" s="40">
        <f>ROUNDUP('Дані з ДІСО'!K148/'Коефіцієнти АТО'!$R148,0)</f>
        <v>12</v>
      </c>
      <c r="N148" s="40">
        <f>ROUNDUP('Дані з ДІСО'!L148/'Коефіцієнти АТО'!$R148,0)</f>
        <v>3</v>
      </c>
      <c r="O148" s="59">
        <f>(L148*Параметри!$K$32+M148*Параметри!$L$32+N148*Параметри!$M$32)/18</f>
        <v>37.938888888888897</v>
      </c>
      <c r="P148" s="41">
        <f>IF(H148=0,"",'Дані з ДІСО'!Y148/H148)</f>
        <v>0</v>
      </c>
      <c r="Q148" s="29">
        <f>IF(H148=0,"",(1+0.25*P148)*O148*Параметри!$K$51)</f>
        <v>7770.6512248996905</v>
      </c>
      <c r="R148" s="29">
        <f>IF(H148=0,"",Q148*'Коефіцієнти АТО'!T148)</f>
        <v>132.10107082329475</v>
      </c>
      <c r="S148" s="29">
        <f>IF(H148=0,"",H148*(1+0.25*P148)*Параметри!$K$66*Параметри!$K$20/1000)</f>
        <v>0</v>
      </c>
      <c r="T148" s="29">
        <f>IF(H148=0,"",H148*(1+0.25*P148)*'Коефіцієнти АТО'!$S148*Параметри!$K$20/1000)</f>
        <v>1311.4286394758753</v>
      </c>
      <c r="U148" s="29">
        <f t="shared" si="21"/>
        <v>9214.1809351988595</v>
      </c>
      <c r="V148" s="29">
        <f t="shared" si="22"/>
        <v>9214.1809351988595</v>
      </c>
      <c r="W148" s="40">
        <f>ROUNDUP('Дані з ДІСО'!P148/Параметри!$K$24,0)</f>
        <v>0</v>
      </c>
      <c r="X148" s="40">
        <f>ROUNDUP('Дані з ДІСО'!Q148/Параметри!$K$24,0)</f>
        <v>0</v>
      </c>
      <c r="Y148" s="40">
        <f>ROUNDUP('Дані з ДІСО'!R148/Параметри!$K$24,0)</f>
        <v>0</v>
      </c>
      <c r="Z148" s="59">
        <f>(W148*Параметри!$K$33+X148*Параметри!$L$33+Y148*Параметри!$M$33)/18</f>
        <v>0</v>
      </c>
      <c r="AA148" s="41">
        <f>IF(J148=0,0,'Дані з ДІСО'!AA148/J148)</f>
        <v>0</v>
      </c>
      <c r="AB148" s="29">
        <f>(1+0.25*AA148)*Z148*Параметри!$K$51</f>
        <v>0</v>
      </c>
      <c r="AC148" s="29">
        <f>AB148*'Коефіцієнти АТО'!U148</f>
        <v>0</v>
      </c>
      <c r="AD148" s="29">
        <f>J148*(1+0.25*AA148)*Параметри!$K$66*Параметри!$K$20/1000</f>
        <v>0</v>
      </c>
      <c r="AE148" s="29">
        <f>(1+0.25*AA148)*J148*'Коефіцієнти АТО'!S148*Параметри!$K$20/1000</f>
        <v>0</v>
      </c>
      <c r="AF148" s="29">
        <f t="shared" si="18"/>
        <v>0</v>
      </c>
      <c r="AG148" s="29">
        <v>0</v>
      </c>
      <c r="AH148" s="40">
        <v>0</v>
      </c>
      <c r="AI148" s="40">
        <v>0</v>
      </c>
      <c r="AJ148" s="40">
        <f t="shared" si="19"/>
        <v>0</v>
      </c>
      <c r="AK148" s="29">
        <f>(AH148+AI148)*(1+0.25*AJ148)*Параметри!$K$53</f>
        <v>0</v>
      </c>
      <c r="AL148" s="29">
        <f>ROUNDUP(('Дані з ДІСО'!AU148+'Дані з ДІСО'!AW148)/Параметри!$K$28,0)</f>
        <v>0</v>
      </c>
      <c r="AM148" s="64">
        <f>AL148*Параметри!$M$35/18</f>
        <v>0</v>
      </c>
      <c r="AN148" s="29">
        <f>IF(AL148=0,0,'Дані з ДІСО'!AW148/SUM('Дані з ДІСО'!AU148,'Дані з ДІСО'!AW148))</f>
        <v>0</v>
      </c>
      <c r="AO148" s="29">
        <f>(1+0.25*AN148)*AM148*Параметри!$K$51</f>
        <v>0</v>
      </c>
      <c r="AP148" s="40">
        <f>ROUNDUP(('Дані з ДІСО'!AE148+'Дані не з ДІСО'!E148+'Дані не з ДІСО'!G148)/Параметри!$K$69,0)</f>
        <v>0</v>
      </c>
      <c r="AQ148" s="40">
        <f t="shared" si="23"/>
        <v>0</v>
      </c>
      <c r="AR148" s="40">
        <f>IF(AP148=0,0,('Дані з ДІСО'!AH148+'Дані не з ДІСО'!G148)/('Дані з ДІСО'!AE148+'Дані не з ДІСО'!E148+'Дані не з ДІСО'!G148))</f>
        <v>0</v>
      </c>
      <c r="AS148" s="29">
        <f>AQ148*(1+0.25*AR148)*Параметри!$K$51</f>
        <v>0</v>
      </c>
      <c r="AT148" s="40">
        <f>ROUNDUP('Дані з ДІСО'!AF148/Параметри!$K$70,0)</f>
        <v>0</v>
      </c>
      <c r="AU148" s="40">
        <f t="shared" si="24"/>
        <v>0</v>
      </c>
      <c r="AV148" s="40">
        <f>IF(AT148=0,0,'Дані з ДІСО'!AI148/'Дані з ДІСО'!AF148)</f>
        <v>0</v>
      </c>
      <c r="AW148" s="29">
        <f>AU148*(1+0.25*AV148)*Параметри!$K$51</f>
        <v>0</v>
      </c>
      <c r="AX148" s="40">
        <f>ROUNDUP('Дані з ДІСО'!AR148/Параметри!$K$29,0)</f>
        <v>0</v>
      </c>
      <c r="AY148" s="40">
        <f>ROUNDUP('Дані з ДІСО'!AS148/Параметри!$K$29,0)</f>
        <v>0</v>
      </c>
      <c r="AZ148" s="40">
        <f>ROUNDUP('Дані з ДІСО'!AT148/Параметри!$K$29,0)</f>
        <v>0</v>
      </c>
      <c r="BA148" s="64">
        <f>(AX148*Параметри!$K$32+AY148*Параметри!$L$32+AZ148*Параметри!$M$32)/18</f>
        <v>0</v>
      </c>
      <c r="BB148" s="29">
        <f>(BA148*Параметри!$K$51+SUM('Дані з ДІСО'!AR148:AT148)*Параметри!$K$48*Параметри!$K$20/1000)*Параметри!$K$74</f>
        <v>0</v>
      </c>
      <c r="BC148" s="40">
        <f>ROUNDUP(('Дані не з ДІСО'!I148+'Дані не з ДІСО'!K148)/Параметри!$K$26,0)</f>
        <v>0</v>
      </c>
      <c r="BD148" s="29">
        <f>BC148*Параметри!$M$36/18</f>
        <v>0</v>
      </c>
      <c r="BE148" s="40">
        <f>IF(BC148=0,0,'Дані не з ДІСО'!K148/('Дані не з ДІСО'!I148+'Дані не з ДІСО'!K148))</f>
        <v>0</v>
      </c>
      <c r="BF148" s="29">
        <f>(1+0.25*BE148)*BD148*Параметри!$K$51</f>
        <v>0</v>
      </c>
      <c r="BG148" s="40">
        <f>ROUNDUP('Дані не з ДІСО'!M148/Параметри!$K$27,0)</f>
        <v>0</v>
      </c>
      <c r="BH148" s="40">
        <f>BG148*Параметри!$M$37/18</f>
        <v>0</v>
      </c>
      <c r="BI148" s="29">
        <f>BH148*Параметри!$K$51</f>
        <v>0</v>
      </c>
      <c r="BJ148" s="29">
        <f>'Дані не з ДІСО'!N148*Параметри!$K$76</f>
        <v>0</v>
      </c>
      <c r="BK148" s="40">
        <f>ROUNDUP('Дані з ДІСО'!V148/Параметри!$K$25,0)</f>
        <v>0</v>
      </c>
      <c r="BL148" s="40">
        <f>ROUNDUP('Дані з ДІСО'!W148/Параметри!$K$25,0)</f>
        <v>0</v>
      </c>
      <c r="BM148" s="40">
        <f>ROUNDUP('Дані з ДІСО'!X148/Параметри!$K$25,0)</f>
        <v>0</v>
      </c>
      <c r="BN148" s="40">
        <f>(BK148*Параметри!$K$34+BL148*Параметри!$L$34+BM148*Параметри!$M$34)/18</f>
        <v>0</v>
      </c>
      <c r="BO148" s="40">
        <f>IF(K148=0,0,'Дані з ДІСО'!AC148/K148)</f>
        <v>0</v>
      </c>
      <c r="BP148" s="29">
        <f>(1+0.25*BO148)*BN148*Параметри!$K$51</f>
        <v>0</v>
      </c>
      <c r="BQ148" s="29">
        <f>BP148*'Коефіцієнти АТО'!U148</f>
        <v>0</v>
      </c>
      <c r="BR148" s="29">
        <f>K148*(1+0.25*BO148)*Параметри!$K$66*Параметри!$K$20/1000</f>
        <v>0</v>
      </c>
      <c r="BS148" s="29">
        <f>(1+0.25*BO148)*K148*'Коефіцієнти АТО'!S148*Параметри!$K$20/1000</f>
        <v>0</v>
      </c>
      <c r="BT148" s="29">
        <f t="shared" si="25"/>
        <v>0</v>
      </c>
      <c r="BU148" s="40">
        <f>ROUNDUP('Дані з ДІСО'!AG148/Параметри!$K$71,0)</f>
        <v>0</v>
      </c>
      <c r="BV148" s="40">
        <f t="shared" si="26"/>
        <v>0</v>
      </c>
      <c r="BW148" s="40">
        <f>IF('Дані з ДІСО'!AG148=0,0,'Дані з ДІСО'!AJ148/'Дані з ДІСО'!AG148)</f>
        <v>0</v>
      </c>
      <c r="BX148" s="29">
        <f>BV148*(1+0.25*BW148)*Параметри!$K$51</f>
        <v>0</v>
      </c>
      <c r="BY148" s="29">
        <f>ROUND(IF(Параметри!$K$77="No",CC148,CC148*Параметри!$K$78)+AG148,1)</f>
        <v>8292.7999999999993</v>
      </c>
      <c r="BZ148" s="29">
        <f>ROUND(IF(Параметри!$K$77="No",BF148,BF148*Параметри!$K$78),1)</f>
        <v>0</v>
      </c>
      <c r="CA148" s="29">
        <f>ROUND(IF(Параметри!$K$77="No",BI148,BI148*Параметри!$K$78),1)</f>
        <v>0</v>
      </c>
      <c r="CB148" s="29">
        <f>ROUND(IF(Параметри!$K$77="No",BJ148,BJ148*Параметри!$K$78),1)</f>
        <v>0</v>
      </c>
      <c r="CC148" s="29">
        <f t="shared" si="20"/>
        <v>9214.1809351988595</v>
      </c>
    </row>
    <row r="149" spans="1:81">
      <c r="A149" s="9">
        <v>148</v>
      </c>
      <c r="B149" s="9" t="s">
        <v>3148</v>
      </c>
      <c r="C149" s="9" t="s">
        <v>3148</v>
      </c>
      <c r="D149" s="9" t="s">
        <v>3269</v>
      </c>
      <c r="E149" s="9" t="s">
        <v>24</v>
      </c>
      <c r="F149" s="9" t="s">
        <v>3296</v>
      </c>
      <c r="G149" s="9" t="s">
        <v>327</v>
      </c>
      <c r="H149" s="29">
        <f>SUM('Дані з ДІСО'!J149:L149)</f>
        <v>403</v>
      </c>
      <c r="I149" s="29">
        <f>SUM('Дані з ДІСО'!G149:I149)</f>
        <v>44</v>
      </c>
      <c r="J149" s="29">
        <f>SUM('Дані з ДІСО'!P149:R149)</f>
        <v>0</v>
      </c>
      <c r="K149" s="29">
        <f>SUM('Дані з ДІСО'!V149:X149)</f>
        <v>0</v>
      </c>
      <c r="L149" s="40">
        <f>ROUNDUP('Дані з ДІСО'!J149/'Коефіцієнти АТО'!$R149,0)</f>
        <v>14</v>
      </c>
      <c r="M149" s="40">
        <f>ROUNDUP('Дані з ДІСО'!K149/'Коефіцієнти АТО'!$R149,0)</f>
        <v>17</v>
      </c>
      <c r="N149" s="40">
        <f>ROUNDUP('Дані з ДІСО'!L149/'Коефіцієнти АТО'!$R149,0)</f>
        <v>3</v>
      </c>
      <c r="O149" s="59">
        <f>(L149*Параметри!$K$32+M149*Параметри!$L$32+N149*Параметри!$M$32)/18</f>
        <v>54.688888888888897</v>
      </c>
      <c r="P149" s="41">
        <f>IF(H149=0,"",'Дані з ДІСО'!Y149/H149)</f>
        <v>0</v>
      </c>
      <c r="Q149" s="29">
        <f>IF(H149=0,"",(1+0.25*P149)*O149*Параметри!$K$51)</f>
        <v>11201.38975807769</v>
      </c>
      <c r="R149" s="29">
        <f>IF(H149=0,"",Q149*'Коефіцієнти АТО'!T149)</f>
        <v>190.42362588732075</v>
      </c>
      <c r="S149" s="29">
        <f>IF(H149=0,"",H149*(1+0.25*P149)*Параметри!$K$66*Параметри!$K$20/1000)</f>
        <v>0</v>
      </c>
      <c r="T149" s="29">
        <f>IF(H149=0,"",H149*(1+0.25*P149)*'Коефіцієнти АТО'!$S149*Параметри!$K$20/1000)</f>
        <v>2032.7143911876067</v>
      </c>
      <c r="U149" s="29">
        <f t="shared" si="21"/>
        <v>13424.527775152617</v>
      </c>
      <c r="V149" s="29">
        <f t="shared" si="22"/>
        <v>13424.527775152617</v>
      </c>
      <c r="W149" s="40">
        <f>ROUNDUP('Дані з ДІСО'!P149/Параметри!$K$24,0)</f>
        <v>0</v>
      </c>
      <c r="X149" s="40">
        <f>ROUNDUP('Дані з ДІСО'!Q149/Параметри!$K$24,0)</f>
        <v>0</v>
      </c>
      <c r="Y149" s="40">
        <f>ROUNDUP('Дані з ДІСО'!R149/Параметри!$K$24,0)</f>
        <v>0</v>
      </c>
      <c r="Z149" s="59">
        <f>(W149*Параметри!$K$33+X149*Параметри!$L$33+Y149*Параметри!$M$33)/18</f>
        <v>0</v>
      </c>
      <c r="AA149" s="41">
        <f>IF(J149=0,0,'Дані з ДІСО'!AA149/J149)</f>
        <v>0</v>
      </c>
      <c r="AB149" s="29">
        <f>(1+0.25*AA149)*Z149*Параметри!$K$51</f>
        <v>0</v>
      </c>
      <c r="AC149" s="29">
        <f>AB149*'Коефіцієнти АТО'!U149</f>
        <v>0</v>
      </c>
      <c r="AD149" s="29">
        <f>J149*(1+0.25*AA149)*Параметри!$K$66*Параметри!$K$20/1000</f>
        <v>0</v>
      </c>
      <c r="AE149" s="29">
        <f>(1+0.25*AA149)*J149*'Коефіцієнти АТО'!S149*Параметри!$K$20/1000</f>
        <v>0</v>
      </c>
      <c r="AF149" s="29">
        <f t="shared" si="18"/>
        <v>0</v>
      </c>
      <c r="AG149" s="29">
        <v>0</v>
      </c>
      <c r="AH149" s="40">
        <v>0</v>
      </c>
      <c r="AI149" s="40">
        <v>0</v>
      </c>
      <c r="AJ149" s="40">
        <f t="shared" si="19"/>
        <v>0</v>
      </c>
      <c r="AK149" s="29">
        <f>(AH149+AI149)*(1+0.25*AJ149)*Параметри!$K$53</f>
        <v>0</v>
      </c>
      <c r="AL149" s="29">
        <f>ROUNDUP(('Дані з ДІСО'!AU149+'Дані з ДІСО'!AW149)/Параметри!$K$28,0)</f>
        <v>0</v>
      </c>
      <c r="AM149" s="64">
        <f>AL149*Параметри!$M$35/18</f>
        <v>0</v>
      </c>
      <c r="AN149" s="29">
        <f>IF(AL149=0,0,'Дані з ДІСО'!AW149/SUM('Дані з ДІСО'!AU149,'Дані з ДІСО'!AW149))</f>
        <v>0</v>
      </c>
      <c r="AO149" s="29">
        <f>(1+0.25*AN149)*AM149*Параметри!$K$51</f>
        <v>0</v>
      </c>
      <c r="AP149" s="40">
        <f>ROUNDUP(('Дані з ДІСО'!AE149+'Дані не з ДІСО'!E149+'Дані не з ДІСО'!G149)/Параметри!$K$69,0)</f>
        <v>0</v>
      </c>
      <c r="AQ149" s="40">
        <f t="shared" si="23"/>
        <v>0</v>
      </c>
      <c r="AR149" s="40">
        <f>IF(AP149=0,0,('Дані з ДІСО'!AH149+'Дані не з ДІСО'!G149)/('Дані з ДІСО'!AE149+'Дані не з ДІСО'!E149+'Дані не з ДІСО'!G149))</f>
        <v>0</v>
      </c>
      <c r="AS149" s="29">
        <f>AQ149*(1+0.25*AR149)*Параметри!$K$51</f>
        <v>0</v>
      </c>
      <c r="AT149" s="40">
        <f>ROUNDUP('Дані з ДІСО'!AF149/Параметри!$K$70,0)</f>
        <v>0</v>
      </c>
      <c r="AU149" s="40">
        <f t="shared" si="24"/>
        <v>0</v>
      </c>
      <c r="AV149" s="40">
        <f>IF(AT149=0,0,'Дані з ДІСО'!AI149/'Дані з ДІСО'!AF149)</f>
        <v>0</v>
      </c>
      <c r="AW149" s="29">
        <f>AU149*(1+0.25*AV149)*Параметри!$K$51</f>
        <v>0</v>
      </c>
      <c r="AX149" s="40">
        <f>ROUNDUP('Дані з ДІСО'!AR149/Параметри!$K$29,0)</f>
        <v>0</v>
      </c>
      <c r="AY149" s="40">
        <f>ROUNDUP('Дані з ДІСО'!AS149/Параметри!$K$29,0)</f>
        <v>0</v>
      </c>
      <c r="AZ149" s="40">
        <f>ROUNDUP('Дані з ДІСО'!AT149/Параметри!$K$29,0)</f>
        <v>0</v>
      </c>
      <c r="BA149" s="64">
        <f>(AX149*Параметри!$K$32+AY149*Параметри!$L$32+AZ149*Параметри!$M$32)/18</f>
        <v>0</v>
      </c>
      <c r="BB149" s="29">
        <f>(BA149*Параметри!$K$51+SUM('Дані з ДІСО'!AR149:AT149)*Параметри!$K$48*Параметри!$K$20/1000)*Параметри!$K$74</f>
        <v>0</v>
      </c>
      <c r="BC149" s="40">
        <f>ROUNDUP(('Дані не з ДІСО'!I149+'Дані не з ДІСО'!K149)/Параметри!$K$26,0)</f>
        <v>0</v>
      </c>
      <c r="BD149" s="29">
        <f>BC149*Параметри!$M$36/18</f>
        <v>0</v>
      </c>
      <c r="BE149" s="40">
        <f>IF(BC149=0,0,'Дані не з ДІСО'!K149/('Дані не з ДІСО'!I149+'Дані не з ДІСО'!K149))</f>
        <v>0</v>
      </c>
      <c r="BF149" s="29">
        <f>(1+0.25*BE149)*BD149*Параметри!$K$51</f>
        <v>0</v>
      </c>
      <c r="BG149" s="40">
        <f>ROUNDUP('Дані не з ДІСО'!M149/Параметри!$K$27,0)</f>
        <v>0</v>
      </c>
      <c r="BH149" s="40">
        <f>BG149*Параметри!$M$37/18</f>
        <v>0</v>
      </c>
      <c r="BI149" s="29">
        <f>BH149*Параметри!$K$51</f>
        <v>0</v>
      </c>
      <c r="BJ149" s="29">
        <f>'Дані не з ДІСО'!N149*Параметри!$K$76</f>
        <v>0</v>
      </c>
      <c r="BK149" s="40">
        <f>ROUNDUP('Дані з ДІСО'!V149/Параметри!$K$25,0)</f>
        <v>0</v>
      </c>
      <c r="BL149" s="40">
        <f>ROUNDUP('Дані з ДІСО'!W149/Параметри!$K$25,0)</f>
        <v>0</v>
      </c>
      <c r="BM149" s="40">
        <f>ROUNDUP('Дані з ДІСО'!X149/Параметри!$K$25,0)</f>
        <v>0</v>
      </c>
      <c r="BN149" s="40">
        <f>(BK149*Параметри!$K$34+BL149*Параметри!$L$34+BM149*Параметри!$M$34)/18</f>
        <v>0</v>
      </c>
      <c r="BO149" s="40">
        <f>IF(K149=0,0,'Дані з ДІСО'!AC149/K149)</f>
        <v>0</v>
      </c>
      <c r="BP149" s="29">
        <f>(1+0.25*BO149)*BN149*Параметри!$K$51</f>
        <v>0</v>
      </c>
      <c r="BQ149" s="29">
        <f>BP149*'Коефіцієнти АТО'!U149</f>
        <v>0</v>
      </c>
      <c r="BR149" s="29">
        <f>K149*(1+0.25*BO149)*Параметри!$K$66*Параметри!$K$20/1000</f>
        <v>0</v>
      </c>
      <c r="BS149" s="29">
        <f>(1+0.25*BO149)*K149*'Коефіцієнти АТО'!S149*Параметри!$K$20/1000</f>
        <v>0</v>
      </c>
      <c r="BT149" s="29">
        <f t="shared" si="25"/>
        <v>0</v>
      </c>
      <c r="BU149" s="40">
        <f>ROUNDUP('Дані з ДІСО'!AG149/Параметри!$K$71,0)</f>
        <v>0</v>
      </c>
      <c r="BV149" s="40">
        <f t="shared" si="26"/>
        <v>0</v>
      </c>
      <c r="BW149" s="40">
        <f>IF('Дані з ДІСО'!AG149=0,0,'Дані з ДІСО'!AJ149/'Дані з ДІСО'!AG149)</f>
        <v>0</v>
      </c>
      <c r="BX149" s="29">
        <f>BV149*(1+0.25*BW149)*Параметри!$K$51</f>
        <v>0</v>
      </c>
      <c r="BY149" s="29">
        <f>ROUND(IF(Параметри!$K$77="No",CC149,CC149*Параметри!$K$78)+AG149,1)</f>
        <v>12082.1</v>
      </c>
      <c r="BZ149" s="29">
        <f>ROUND(IF(Параметри!$K$77="No",BF149,BF149*Параметри!$K$78),1)</f>
        <v>0</v>
      </c>
      <c r="CA149" s="29">
        <f>ROUND(IF(Параметри!$K$77="No",BI149,BI149*Параметри!$K$78),1)</f>
        <v>0</v>
      </c>
      <c r="CB149" s="29">
        <f>ROUND(IF(Параметри!$K$77="No",BJ149,BJ149*Параметри!$K$78),1)</f>
        <v>0</v>
      </c>
      <c r="CC149" s="29">
        <f t="shared" si="20"/>
        <v>13424.527775152617</v>
      </c>
    </row>
    <row r="150" spans="1:81">
      <c r="A150" s="9">
        <v>149</v>
      </c>
      <c r="B150" s="9" t="s">
        <v>3148</v>
      </c>
      <c r="C150" s="9" t="s">
        <v>3148</v>
      </c>
      <c r="D150" s="9" t="s">
        <v>3269</v>
      </c>
      <c r="E150" s="9" t="s">
        <v>24</v>
      </c>
      <c r="F150" s="9" t="s">
        <v>3297</v>
      </c>
      <c r="G150" s="9" t="s">
        <v>329</v>
      </c>
      <c r="H150" s="29">
        <f>SUM('Дані з ДІСО'!J150:L150)</f>
        <v>828</v>
      </c>
      <c r="I150" s="29">
        <f>SUM('Дані з ДІСО'!G150:I150)</f>
        <v>35</v>
      </c>
      <c r="J150" s="29">
        <f>SUM('Дані з ДІСО'!P150:R150)</f>
        <v>0</v>
      </c>
      <c r="K150" s="29">
        <f>SUM('Дані з ДІСО'!V150:X150)</f>
        <v>0</v>
      </c>
      <c r="L150" s="40">
        <f>ROUNDUP('Дані з ДІСО'!J150/'Коефіцієнти АТО'!$R150,0)</f>
        <v>17</v>
      </c>
      <c r="M150" s="40">
        <f>ROUNDUP('Дані з ДІСО'!K150/'Коефіцієнти АТО'!$R150,0)</f>
        <v>26</v>
      </c>
      <c r="N150" s="40">
        <f>ROUNDUP('Дані з ДІСО'!L150/'Коефіцієнти АТО'!$R150,0)</f>
        <v>8</v>
      </c>
      <c r="O150" s="59">
        <f>(L150*Параметри!$K$32+M150*Параметри!$L$32+N150*Параметри!$M$32)/18</f>
        <v>84.733333333333334</v>
      </c>
      <c r="P150" s="41">
        <f>IF(H150=0,"",'Дані з ДІСО'!Y150/H150)</f>
        <v>0</v>
      </c>
      <c r="Q150" s="29">
        <f>IF(H150=0,"",(1+0.25*P150)*O150*Параметри!$K$51)</f>
        <v>17355.099206643732</v>
      </c>
      <c r="R150" s="29">
        <f>IF(H150=0,"",Q150*'Коефіцієнти АТО'!T150)</f>
        <v>295.03668651294345</v>
      </c>
      <c r="S150" s="29">
        <f>IF(H150=0,"",H150*(1+0.25*P150)*Параметри!$K$66*Параметри!$K$20/1000)</f>
        <v>0</v>
      </c>
      <c r="T150" s="29">
        <f>IF(H150=0,"",H150*(1+0.25*P150)*'Коефіцієнти АТО'!$S150*Параметри!$K$20/1000)</f>
        <v>3388.3966095717756</v>
      </c>
      <c r="U150" s="29">
        <f t="shared" si="21"/>
        <v>21038.532502728453</v>
      </c>
      <c r="V150" s="29">
        <f t="shared" si="22"/>
        <v>21038.532502728453</v>
      </c>
      <c r="W150" s="40">
        <f>ROUNDUP('Дані з ДІСО'!P150/Параметри!$K$24,0)</f>
        <v>0</v>
      </c>
      <c r="X150" s="40">
        <f>ROUNDUP('Дані з ДІСО'!Q150/Параметри!$K$24,0)</f>
        <v>0</v>
      </c>
      <c r="Y150" s="40">
        <f>ROUNDUP('Дані з ДІСО'!R150/Параметри!$K$24,0)</f>
        <v>0</v>
      </c>
      <c r="Z150" s="59">
        <f>(W150*Параметри!$K$33+X150*Параметри!$L$33+Y150*Параметри!$M$33)/18</f>
        <v>0</v>
      </c>
      <c r="AA150" s="41">
        <f>IF(J150=0,0,'Дані з ДІСО'!AA150/J150)</f>
        <v>0</v>
      </c>
      <c r="AB150" s="29">
        <f>(1+0.25*AA150)*Z150*Параметри!$K$51</f>
        <v>0</v>
      </c>
      <c r="AC150" s="29">
        <f>AB150*'Коефіцієнти АТО'!U150</f>
        <v>0</v>
      </c>
      <c r="AD150" s="29">
        <f>J150*(1+0.25*AA150)*Параметри!$K$66*Параметри!$K$20/1000</f>
        <v>0</v>
      </c>
      <c r="AE150" s="29">
        <f>(1+0.25*AA150)*J150*'Коефіцієнти АТО'!S150*Параметри!$K$20/1000</f>
        <v>0</v>
      </c>
      <c r="AF150" s="29">
        <f t="shared" si="18"/>
        <v>0</v>
      </c>
      <c r="AG150" s="29">
        <v>0</v>
      </c>
      <c r="AH150" s="40">
        <v>6</v>
      </c>
      <c r="AI150" s="40">
        <v>0</v>
      </c>
      <c r="AJ150" s="40">
        <f t="shared" si="19"/>
        <v>0</v>
      </c>
      <c r="AK150" s="29">
        <f>(AH150+AI150)*(1+0.25*AJ150)*Параметри!$K$53</f>
        <v>1076.5756541760002</v>
      </c>
      <c r="AL150" s="29">
        <f>ROUNDUP(('Дані з ДІСО'!AU150+'Дані з ДІСО'!AW150)/Параметри!$K$28,0)</f>
        <v>0</v>
      </c>
      <c r="AM150" s="64">
        <f>AL150*Параметри!$M$35/18</f>
        <v>0</v>
      </c>
      <c r="AN150" s="29">
        <f>IF(AL150=0,0,'Дані з ДІСО'!AW150/SUM('Дані з ДІСО'!AU150,'Дані з ДІСО'!AW150))</f>
        <v>0</v>
      </c>
      <c r="AO150" s="29">
        <f>(1+0.25*AN150)*AM150*Параметри!$K$51</f>
        <v>0</v>
      </c>
      <c r="AP150" s="40">
        <f>ROUNDUP(('Дані з ДІСО'!AE150+'Дані не з ДІСО'!E150+'Дані не з ДІСО'!G150)/Параметри!$K$69,0)</f>
        <v>0</v>
      </c>
      <c r="AQ150" s="40">
        <f t="shared" si="23"/>
        <v>0</v>
      </c>
      <c r="AR150" s="40">
        <f>IF(AP150=0,0,('Дані з ДІСО'!AH150+'Дані не з ДІСО'!G150)/('Дані з ДІСО'!AE150+'Дані не з ДІСО'!E150+'Дані не з ДІСО'!G150))</f>
        <v>0</v>
      </c>
      <c r="AS150" s="29">
        <f>AQ150*(1+0.25*AR150)*Параметри!$K$51</f>
        <v>0</v>
      </c>
      <c r="AT150" s="40">
        <f>ROUNDUP('Дані з ДІСО'!AF150/Параметри!$K$70,0)</f>
        <v>0</v>
      </c>
      <c r="AU150" s="40">
        <f t="shared" si="24"/>
        <v>0</v>
      </c>
      <c r="AV150" s="40">
        <f>IF(AT150=0,0,'Дані з ДІСО'!AI150/'Дані з ДІСО'!AF150)</f>
        <v>0</v>
      </c>
      <c r="AW150" s="29">
        <f>AU150*(1+0.25*AV150)*Параметри!$K$51</f>
        <v>0</v>
      </c>
      <c r="AX150" s="40">
        <f>ROUNDUP('Дані з ДІСО'!AR150/Параметри!$K$29,0)</f>
        <v>0</v>
      </c>
      <c r="AY150" s="40">
        <f>ROUNDUP('Дані з ДІСО'!AS150/Параметри!$K$29,0)</f>
        <v>0</v>
      </c>
      <c r="AZ150" s="40">
        <f>ROUNDUP('Дані з ДІСО'!AT150/Параметри!$K$29,0)</f>
        <v>0</v>
      </c>
      <c r="BA150" s="64">
        <f>(AX150*Параметри!$K$32+AY150*Параметри!$L$32+AZ150*Параметри!$M$32)/18</f>
        <v>0</v>
      </c>
      <c r="BB150" s="29">
        <f>(BA150*Параметри!$K$51+SUM('Дані з ДІСО'!AR150:AT150)*Параметри!$K$48*Параметри!$K$20/1000)*Параметри!$K$74</f>
        <v>0</v>
      </c>
      <c r="BC150" s="40">
        <f>ROUNDUP(('Дані не з ДІСО'!I150+'Дані не з ДІСО'!K150)/Параметри!$K$26,0)</f>
        <v>0</v>
      </c>
      <c r="BD150" s="29">
        <f>BC150*Параметри!$M$36/18</f>
        <v>0</v>
      </c>
      <c r="BE150" s="40">
        <f>IF(BC150=0,0,'Дані не з ДІСО'!K150/('Дані не з ДІСО'!I150+'Дані не з ДІСО'!K150))</f>
        <v>0</v>
      </c>
      <c r="BF150" s="29">
        <f>(1+0.25*BE150)*BD150*Параметри!$K$51</f>
        <v>0</v>
      </c>
      <c r="BG150" s="40">
        <f>ROUNDUP('Дані не з ДІСО'!M150/Параметри!$K$27,0)</f>
        <v>0</v>
      </c>
      <c r="BH150" s="40">
        <f>BG150*Параметри!$M$37/18</f>
        <v>0</v>
      </c>
      <c r="BI150" s="29">
        <f>BH150*Параметри!$K$51</f>
        <v>0</v>
      </c>
      <c r="BJ150" s="29">
        <f>'Дані не з ДІСО'!N150*Параметри!$K$76</f>
        <v>0</v>
      </c>
      <c r="BK150" s="40">
        <f>ROUNDUP('Дані з ДІСО'!V150/Параметри!$K$25,0)</f>
        <v>0</v>
      </c>
      <c r="BL150" s="40">
        <f>ROUNDUP('Дані з ДІСО'!W150/Параметри!$K$25,0)</f>
        <v>0</v>
      </c>
      <c r="BM150" s="40">
        <f>ROUNDUP('Дані з ДІСО'!X150/Параметри!$K$25,0)</f>
        <v>0</v>
      </c>
      <c r="BN150" s="40">
        <f>(BK150*Параметри!$K$34+BL150*Параметри!$L$34+BM150*Параметри!$M$34)/18</f>
        <v>0</v>
      </c>
      <c r="BO150" s="40">
        <f>IF(K150=0,0,'Дані з ДІСО'!AC150/K150)</f>
        <v>0</v>
      </c>
      <c r="BP150" s="29">
        <f>(1+0.25*BO150)*BN150*Параметри!$K$51</f>
        <v>0</v>
      </c>
      <c r="BQ150" s="29">
        <f>BP150*'Коефіцієнти АТО'!U150</f>
        <v>0</v>
      </c>
      <c r="BR150" s="29">
        <f>K150*(1+0.25*BO150)*Параметри!$K$66*Параметри!$K$20/1000</f>
        <v>0</v>
      </c>
      <c r="BS150" s="29">
        <f>(1+0.25*BO150)*K150*'Коефіцієнти АТО'!S150*Параметри!$K$20/1000</f>
        <v>0</v>
      </c>
      <c r="BT150" s="29">
        <f t="shared" si="25"/>
        <v>0</v>
      </c>
      <c r="BU150" s="40">
        <f>ROUNDUP('Дані з ДІСО'!AG150/Параметри!$K$71,0)</f>
        <v>0</v>
      </c>
      <c r="BV150" s="40">
        <f t="shared" si="26"/>
        <v>0</v>
      </c>
      <c r="BW150" s="40">
        <f>IF('Дані з ДІСО'!AG150=0,0,'Дані з ДІСО'!AJ150/'Дані з ДІСО'!AG150)</f>
        <v>0</v>
      </c>
      <c r="BX150" s="29">
        <f>BV150*(1+0.25*BW150)*Параметри!$K$51</f>
        <v>0</v>
      </c>
      <c r="BY150" s="29">
        <f>ROUND(IF(Параметри!$K$77="No",CC150,CC150*Параметри!$K$78)+AG150,1)</f>
        <v>19903.599999999999</v>
      </c>
      <c r="BZ150" s="29">
        <f>ROUND(IF(Параметри!$K$77="No",BF150,BF150*Параметри!$K$78),1)</f>
        <v>0</v>
      </c>
      <c r="CA150" s="29">
        <f>ROUND(IF(Параметри!$K$77="No",BI150,BI150*Параметри!$K$78),1)</f>
        <v>0</v>
      </c>
      <c r="CB150" s="29">
        <f>ROUND(IF(Параметри!$K$77="No",BJ150,BJ150*Параметри!$K$78),1)</f>
        <v>0</v>
      </c>
      <c r="CC150" s="29">
        <f t="shared" si="20"/>
        <v>22115.108156904455</v>
      </c>
    </row>
    <row r="151" spans="1:81">
      <c r="A151" s="9">
        <v>150</v>
      </c>
      <c r="B151" s="9" t="s">
        <v>3148</v>
      </c>
      <c r="C151" s="9" t="s">
        <v>3148</v>
      </c>
      <c r="D151" s="9" t="s">
        <v>3269</v>
      </c>
      <c r="E151" s="9" t="s">
        <v>24</v>
      </c>
      <c r="F151" s="9" t="s">
        <v>3298</v>
      </c>
      <c r="G151" s="9" t="s">
        <v>331</v>
      </c>
      <c r="H151" s="29">
        <f>SUM('Дані з ДІСО'!J151:L151)</f>
        <v>275</v>
      </c>
      <c r="I151" s="29">
        <f>SUM('Дані з ДІСО'!G151:I151)</f>
        <v>20</v>
      </c>
      <c r="J151" s="29">
        <f>SUM('Дані з ДІСО'!P151:R151)</f>
        <v>0</v>
      </c>
      <c r="K151" s="29">
        <f>SUM('Дані з ДІСО'!V151:X151)</f>
        <v>0</v>
      </c>
      <c r="L151" s="40">
        <f>ROUNDUP('Дані з ДІСО'!J151/'Коефіцієнти АТО'!$R151,0)</f>
        <v>8</v>
      </c>
      <c r="M151" s="40">
        <f>ROUNDUP('Дані з ДІСО'!K151/'Коефіцієнти АТО'!$R151,0)</f>
        <v>12</v>
      </c>
      <c r="N151" s="40">
        <f>ROUNDUP('Дані з ДІСО'!L151/'Коефіцієнти АТО'!$R151,0)</f>
        <v>2</v>
      </c>
      <c r="O151" s="59">
        <f>(L151*Параметри!$K$32+M151*Параметри!$L$32+N151*Параметри!$M$32)/18</f>
        <v>35.966666666666669</v>
      </c>
      <c r="P151" s="41">
        <f>IF(H151=0,"",'Дані з ДІСО'!Y151/H151)</f>
        <v>0</v>
      </c>
      <c r="Q151" s="29">
        <f>IF(H151=0,"",(1+0.25*P151)*O151*Параметри!$K$51)</f>
        <v>7366.7002533314671</v>
      </c>
      <c r="R151" s="29">
        <f>IF(H151=0,"",Q151*'Коефіцієнти АТО'!T151)</f>
        <v>125.23390430663495</v>
      </c>
      <c r="S151" s="29">
        <f>IF(H151=0,"",H151*(1+0.25*P151)*Параметри!$K$66*Параметри!$K$20/1000)</f>
        <v>0</v>
      </c>
      <c r="T151" s="29">
        <f>IF(H151=0,"",H151*(1+0.25*P151)*'Коефіцієнти АТО'!$S151*Параметри!$K$20/1000)</f>
        <v>1387.0879840610219</v>
      </c>
      <c r="U151" s="29">
        <f t="shared" si="21"/>
        <v>8879.0221416991244</v>
      </c>
      <c r="V151" s="29">
        <f t="shared" si="22"/>
        <v>8879.0221416991244</v>
      </c>
      <c r="W151" s="40">
        <f>ROUNDUP('Дані з ДІСО'!P151/Параметри!$K$24,0)</f>
        <v>0</v>
      </c>
      <c r="X151" s="40">
        <f>ROUNDUP('Дані з ДІСО'!Q151/Параметри!$K$24,0)</f>
        <v>0</v>
      </c>
      <c r="Y151" s="40">
        <f>ROUNDUP('Дані з ДІСО'!R151/Параметри!$K$24,0)</f>
        <v>0</v>
      </c>
      <c r="Z151" s="59">
        <f>(W151*Параметри!$K$33+X151*Параметри!$L$33+Y151*Параметри!$M$33)/18</f>
        <v>0</v>
      </c>
      <c r="AA151" s="41">
        <f>IF(J151=0,0,'Дані з ДІСО'!AA151/J151)</f>
        <v>0</v>
      </c>
      <c r="AB151" s="29">
        <f>(1+0.25*AA151)*Z151*Параметри!$K$51</f>
        <v>0</v>
      </c>
      <c r="AC151" s="29">
        <f>AB151*'Коефіцієнти АТО'!U151</f>
        <v>0</v>
      </c>
      <c r="AD151" s="29">
        <f>J151*(1+0.25*AA151)*Параметри!$K$66*Параметри!$K$20/1000</f>
        <v>0</v>
      </c>
      <c r="AE151" s="29">
        <f>(1+0.25*AA151)*J151*'Коефіцієнти АТО'!S151*Параметри!$K$20/1000</f>
        <v>0</v>
      </c>
      <c r="AF151" s="29">
        <f t="shared" si="18"/>
        <v>0</v>
      </c>
      <c r="AG151" s="29">
        <v>0</v>
      </c>
      <c r="AH151" s="40">
        <v>0</v>
      </c>
      <c r="AI151" s="40">
        <v>0</v>
      </c>
      <c r="AJ151" s="40">
        <f t="shared" si="19"/>
        <v>0</v>
      </c>
      <c r="AK151" s="29">
        <f>(AH151+AI151)*(1+0.25*AJ151)*Параметри!$K$53</f>
        <v>0</v>
      </c>
      <c r="AL151" s="29">
        <f>ROUNDUP(('Дані з ДІСО'!AU151+'Дані з ДІСО'!AW151)/Параметри!$K$28,0)</f>
        <v>0</v>
      </c>
      <c r="AM151" s="64">
        <f>AL151*Параметри!$M$35/18</f>
        <v>0</v>
      </c>
      <c r="AN151" s="29">
        <f>IF(AL151=0,0,'Дані з ДІСО'!AW151/SUM('Дані з ДІСО'!AU151,'Дані з ДІСО'!AW151))</f>
        <v>0</v>
      </c>
      <c r="AO151" s="29">
        <f>(1+0.25*AN151)*AM151*Параметри!$K$51</f>
        <v>0</v>
      </c>
      <c r="AP151" s="40">
        <f>ROUNDUP(('Дані з ДІСО'!AE151+'Дані не з ДІСО'!E151+'Дані не з ДІСО'!G151)/Параметри!$K$69,0)</f>
        <v>0</v>
      </c>
      <c r="AQ151" s="40">
        <f t="shared" si="23"/>
        <v>0</v>
      </c>
      <c r="AR151" s="40">
        <f>IF(AP151=0,0,('Дані з ДІСО'!AH151+'Дані не з ДІСО'!G151)/('Дані з ДІСО'!AE151+'Дані не з ДІСО'!E151+'Дані не з ДІСО'!G151))</f>
        <v>0</v>
      </c>
      <c r="AS151" s="29">
        <f>AQ151*(1+0.25*AR151)*Параметри!$K$51</f>
        <v>0</v>
      </c>
      <c r="AT151" s="40">
        <f>ROUNDUP('Дані з ДІСО'!AF151/Параметри!$K$70,0)</f>
        <v>0</v>
      </c>
      <c r="AU151" s="40">
        <f t="shared" si="24"/>
        <v>0</v>
      </c>
      <c r="AV151" s="40">
        <f>IF(AT151=0,0,'Дані з ДІСО'!AI151/'Дані з ДІСО'!AF151)</f>
        <v>0</v>
      </c>
      <c r="AW151" s="29">
        <f>AU151*(1+0.25*AV151)*Параметри!$K$51</f>
        <v>0</v>
      </c>
      <c r="AX151" s="40">
        <f>ROUNDUP('Дані з ДІСО'!AR151/Параметри!$K$29,0)</f>
        <v>0</v>
      </c>
      <c r="AY151" s="40">
        <f>ROUNDUP('Дані з ДІСО'!AS151/Параметри!$K$29,0)</f>
        <v>0</v>
      </c>
      <c r="AZ151" s="40">
        <f>ROUNDUP('Дані з ДІСО'!AT151/Параметри!$K$29,0)</f>
        <v>0</v>
      </c>
      <c r="BA151" s="64">
        <f>(AX151*Параметри!$K$32+AY151*Параметри!$L$32+AZ151*Параметри!$M$32)/18</f>
        <v>0</v>
      </c>
      <c r="BB151" s="29">
        <f>(BA151*Параметри!$K$51+SUM('Дані з ДІСО'!AR151:AT151)*Параметри!$K$48*Параметри!$K$20/1000)*Параметри!$K$74</f>
        <v>0</v>
      </c>
      <c r="BC151" s="40">
        <f>ROUNDUP(('Дані не з ДІСО'!I151+'Дані не з ДІСО'!K151)/Параметри!$K$26,0)</f>
        <v>0</v>
      </c>
      <c r="BD151" s="29">
        <f>BC151*Параметри!$M$36/18</f>
        <v>0</v>
      </c>
      <c r="BE151" s="40">
        <f>IF(BC151=0,0,'Дані не з ДІСО'!K151/('Дані не з ДІСО'!I151+'Дані не з ДІСО'!K151))</f>
        <v>0</v>
      </c>
      <c r="BF151" s="29">
        <f>(1+0.25*BE151)*BD151*Параметри!$K$51</f>
        <v>0</v>
      </c>
      <c r="BG151" s="40">
        <f>ROUNDUP('Дані не з ДІСО'!M151/Параметри!$K$27,0)</f>
        <v>0</v>
      </c>
      <c r="BH151" s="40">
        <f>BG151*Параметри!$M$37/18</f>
        <v>0</v>
      </c>
      <c r="BI151" s="29">
        <f>BH151*Параметри!$K$51</f>
        <v>0</v>
      </c>
      <c r="BJ151" s="29">
        <f>'Дані не з ДІСО'!N151*Параметри!$K$76</f>
        <v>0</v>
      </c>
      <c r="BK151" s="40">
        <f>ROUNDUP('Дані з ДІСО'!V151/Параметри!$K$25,0)</f>
        <v>0</v>
      </c>
      <c r="BL151" s="40">
        <f>ROUNDUP('Дані з ДІСО'!W151/Параметри!$K$25,0)</f>
        <v>0</v>
      </c>
      <c r="BM151" s="40">
        <f>ROUNDUP('Дані з ДІСО'!X151/Параметри!$K$25,0)</f>
        <v>0</v>
      </c>
      <c r="BN151" s="40">
        <f>(BK151*Параметри!$K$34+BL151*Параметри!$L$34+BM151*Параметри!$M$34)/18</f>
        <v>0</v>
      </c>
      <c r="BO151" s="40">
        <f>IF(K151=0,0,'Дані з ДІСО'!AC151/K151)</f>
        <v>0</v>
      </c>
      <c r="BP151" s="29">
        <f>(1+0.25*BO151)*BN151*Параметри!$K$51</f>
        <v>0</v>
      </c>
      <c r="BQ151" s="29">
        <f>BP151*'Коефіцієнти АТО'!U151</f>
        <v>0</v>
      </c>
      <c r="BR151" s="29">
        <f>K151*(1+0.25*BO151)*Параметри!$K$66*Параметри!$K$20/1000</f>
        <v>0</v>
      </c>
      <c r="BS151" s="29">
        <f>(1+0.25*BO151)*K151*'Коефіцієнти АТО'!S151*Параметри!$K$20/1000</f>
        <v>0</v>
      </c>
      <c r="BT151" s="29">
        <f t="shared" si="25"/>
        <v>0</v>
      </c>
      <c r="BU151" s="40">
        <f>ROUNDUP('Дані з ДІСО'!AG151/Параметри!$K$71,0)</f>
        <v>0</v>
      </c>
      <c r="BV151" s="40">
        <f t="shared" si="26"/>
        <v>0</v>
      </c>
      <c r="BW151" s="40">
        <f>IF('Дані з ДІСО'!AG151=0,0,'Дані з ДІСО'!AJ151/'Дані з ДІСО'!AG151)</f>
        <v>0</v>
      </c>
      <c r="BX151" s="29">
        <f>BV151*(1+0.25*BW151)*Параметри!$K$51</f>
        <v>0</v>
      </c>
      <c r="BY151" s="29">
        <f>ROUND(IF(Параметри!$K$77="No",CC151,CC151*Параметри!$K$78)+AG151,1)</f>
        <v>7991.1</v>
      </c>
      <c r="BZ151" s="29">
        <f>ROUND(IF(Параметри!$K$77="No",BF151,BF151*Параметри!$K$78),1)</f>
        <v>0</v>
      </c>
      <c r="CA151" s="29">
        <f>ROUND(IF(Параметри!$K$77="No",BI151,BI151*Параметри!$K$78),1)</f>
        <v>0</v>
      </c>
      <c r="CB151" s="29">
        <f>ROUND(IF(Параметри!$K$77="No",BJ151,BJ151*Параметри!$K$78),1)</f>
        <v>0</v>
      </c>
      <c r="CC151" s="29">
        <f t="shared" si="20"/>
        <v>8879.0221416991244</v>
      </c>
    </row>
    <row r="152" spans="1:81">
      <c r="A152" s="9">
        <v>151</v>
      </c>
      <c r="B152" s="9" t="s">
        <v>3148</v>
      </c>
      <c r="C152" s="9" t="s">
        <v>3148</v>
      </c>
      <c r="D152" s="9" t="s">
        <v>3269</v>
      </c>
      <c r="E152" s="9" t="s">
        <v>24</v>
      </c>
      <c r="F152" s="9" t="s">
        <v>3299</v>
      </c>
      <c r="G152" s="9" t="s">
        <v>333</v>
      </c>
      <c r="H152" s="29">
        <f>SUM('Дані з ДІСО'!J152:L152)</f>
        <v>215</v>
      </c>
      <c r="I152" s="29">
        <f>SUM('Дані з ДІСО'!G152:I152)</f>
        <v>4</v>
      </c>
      <c r="J152" s="29">
        <f>SUM('Дані з ДІСО'!P152:R152)</f>
        <v>0</v>
      </c>
      <c r="K152" s="29">
        <f>SUM('Дані з ДІСО'!V152:X152)</f>
        <v>0</v>
      </c>
      <c r="L152" s="40">
        <f>ROUNDUP('Дані з ДІСО'!J152/'Коефіцієнти АТО'!$R152,0)</f>
        <v>9</v>
      </c>
      <c r="M152" s="40">
        <f>ROUNDUP('Дані з ДІСО'!K152/'Коефіцієнти АТО'!$R152,0)</f>
        <v>12</v>
      </c>
      <c r="N152" s="40">
        <f>ROUNDUP('Дані з ДІСО'!L152/'Коефіцієнти АТО'!$R152,0)</f>
        <v>2</v>
      </c>
      <c r="O152" s="59">
        <f>(L152*Параметри!$K$32+M152*Параметри!$L$32+N152*Параметри!$M$32)/18</f>
        <v>37.244444444444447</v>
      </c>
      <c r="P152" s="41">
        <f>IF(H152=0,"",'Дані з ДІСО'!Y152/H152)</f>
        <v>0</v>
      </c>
      <c r="Q152" s="29">
        <f>IF(H152=0,"",(1+0.25*P152)*O152*Параметри!$K$51)</f>
        <v>7628.4149673052452</v>
      </c>
      <c r="R152" s="29">
        <f>IF(H152=0,"",Q152*'Коефіцієнти АТО'!T152)</f>
        <v>129.68305444418917</v>
      </c>
      <c r="S152" s="29">
        <f>IF(H152=0,"",H152*(1+0.25*P152)*Параметри!$K$66*Параметри!$K$20/1000)</f>
        <v>0</v>
      </c>
      <c r="T152" s="29">
        <f>IF(H152=0,"",H152*(1+0.25*P152)*'Коефіцієнти АТО'!$S152*Параметри!$K$20/1000)</f>
        <v>1084.4506057204353</v>
      </c>
      <c r="U152" s="29">
        <f t="shared" si="21"/>
        <v>8842.5486274698706</v>
      </c>
      <c r="V152" s="29">
        <f t="shared" si="22"/>
        <v>8842.5486274698706</v>
      </c>
      <c r="W152" s="40">
        <f>ROUNDUP('Дані з ДІСО'!P152/Параметри!$K$24,0)</f>
        <v>0</v>
      </c>
      <c r="X152" s="40">
        <f>ROUNDUP('Дані з ДІСО'!Q152/Параметри!$K$24,0)</f>
        <v>0</v>
      </c>
      <c r="Y152" s="40">
        <f>ROUNDUP('Дані з ДІСО'!R152/Параметри!$K$24,0)</f>
        <v>0</v>
      </c>
      <c r="Z152" s="59">
        <f>(W152*Параметри!$K$33+X152*Параметри!$L$33+Y152*Параметри!$M$33)/18</f>
        <v>0</v>
      </c>
      <c r="AA152" s="41">
        <f>IF(J152=0,0,'Дані з ДІСО'!AA152/J152)</f>
        <v>0</v>
      </c>
      <c r="AB152" s="29">
        <f>(1+0.25*AA152)*Z152*Параметри!$K$51</f>
        <v>0</v>
      </c>
      <c r="AC152" s="29">
        <f>AB152*'Коефіцієнти АТО'!U152</f>
        <v>0</v>
      </c>
      <c r="AD152" s="29">
        <f>J152*(1+0.25*AA152)*Параметри!$K$66*Параметри!$K$20/1000</f>
        <v>0</v>
      </c>
      <c r="AE152" s="29">
        <f>(1+0.25*AA152)*J152*'Коефіцієнти АТО'!S152*Параметри!$K$20/1000</f>
        <v>0</v>
      </c>
      <c r="AF152" s="29">
        <f t="shared" si="18"/>
        <v>0</v>
      </c>
      <c r="AG152" s="29">
        <v>0</v>
      </c>
      <c r="AH152" s="40">
        <v>7</v>
      </c>
      <c r="AI152" s="40">
        <v>0</v>
      </c>
      <c r="AJ152" s="40">
        <f t="shared" si="19"/>
        <v>0</v>
      </c>
      <c r="AK152" s="29">
        <f>(AH152+AI152)*(1+0.25*AJ152)*Параметри!$K$53</f>
        <v>1256.0049298720003</v>
      </c>
      <c r="AL152" s="29">
        <f>ROUNDUP(('Дані з ДІСО'!AU152+'Дані з ДІСО'!AW152)/Параметри!$K$28,0)</f>
        <v>0</v>
      </c>
      <c r="AM152" s="64">
        <f>AL152*Параметри!$M$35/18</f>
        <v>0</v>
      </c>
      <c r="AN152" s="29">
        <f>IF(AL152=0,0,'Дані з ДІСО'!AW152/SUM('Дані з ДІСО'!AU152,'Дані з ДІСО'!AW152))</f>
        <v>0</v>
      </c>
      <c r="AO152" s="29">
        <f>(1+0.25*AN152)*AM152*Параметри!$K$51</f>
        <v>0</v>
      </c>
      <c r="AP152" s="40">
        <f>ROUNDUP(('Дані з ДІСО'!AE152+'Дані не з ДІСО'!E152+'Дані не з ДІСО'!G152)/Параметри!$K$69,0)</f>
        <v>0</v>
      </c>
      <c r="AQ152" s="40">
        <f t="shared" si="23"/>
        <v>0</v>
      </c>
      <c r="AR152" s="40">
        <f>IF(AP152=0,0,('Дані з ДІСО'!AH152+'Дані не з ДІСО'!G152)/('Дані з ДІСО'!AE152+'Дані не з ДІСО'!E152+'Дані не з ДІСО'!G152))</f>
        <v>0</v>
      </c>
      <c r="AS152" s="29">
        <f>AQ152*(1+0.25*AR152)*Параметри!$K$51</f>
        <v>0</v>
      </c>
      <c r="AT152" s="40">
        <f>ROUNDUP('Дані з ДІСО'!AF152/Параметри!$K$70,0)</f>
        <v>0</v>
      </c>
      <c r="AU152" s="40">
        <f t="shared" si="24"/>
        <v>0</v>
      </c>
      <c r="AV152" s="40">
        <f>IF(AT152=0,0,'Дані з ДІСО'!AI152/'Дані з ДІСО'!AF152)</f>
        <v>0</v>
      </c>
      <c r="AW152" s="29">
        <f>AU152*(1+0.25*AV152)*Параметри!$K$51</f>
        <v>0</v>
      </c>
      <c r="AX152" s="40">
        <f>ROUNDUP('Дані з ДІСО'!AR152/Параметри!$K$29,0)</f>
        <v>0</v>
      </c>
      <c r="AY152" s="40">
        <f>ROUNDUP('Дані з ДІСО'!AS152/Параметри!$K$29,0)</f>
        <v>0</v>
      </c>
      <c r="AZ152" s="40">
        <f>ROUNDUP('Дані з ДІСО'!AT152/Параметри!$K$29,0)</f>
        <v>0</v>
      </c>
      <c r="BA152" s="64">
        <f>(AX152*Параметри!$K$32+AY152*Параметри!$L$32+AZ152*Параметри!$M$32)/18</f>
        <v>0</v>
      </c>
      <c r="BB152" s="29">
        <f>(BA152*Параметри!$K$51+SUM('Дані з ДІСО'!AR152:AT152)*Параметри!$K$48*Параметри!$K$20/1000)*Параметри!$K$74</f>
        <v>0</v>
      </c>
      <c r="BC152" s="40">
        <f>ROUNDUP(('Дані не з ДІСО'!I152+'Дані не з ДІСО'!K152)/Параметри!$K$26,0)</f>
        <v>0</v>
      </c>
      <c r="BD152" s="29">
        <f>BC152*Параметри!$M$36/18</f>
        <v>0</v>
      </c>
      <c r="BE152" s="40">
        <f>IF(BC152=0,0,'Дані не з ДІСО'!K152/('Дані не з ДІСО'!I152+'Дані не з ДІСО'!K152))</f>
        <v>0</v>
      </c>
      <c r="BF152" s="29">
        <f>(1+0.25*BE152)*BD152*Параметри!$K$51</f>
        <v>0</v>
      </c>
      <c r="BG152" s="40">
        <f>ROUNDUP('Дані не з ДІСО'!M152/Параметри!$K$27,0)</f>
        <v>0</v>
      </c>
      <c r="BH152" s="40">
        <f>BG152*Параметри!$M$37/18</f>
        <v>0</v>
      </c>
      <c r="BI152" s="29">
        <f>BH152*Параметри!$K$51</f>
        <v>0</v>
      </c>
      <c r="BJ152" s="29">
        <f>'Дані не з ДІСО'!N152*Параметри!$K$76</f>
        <v>0</v>
      </c>
      <c r="BK152" s="40">
        <f>ROUNDUP('Дані з ДІСО'!V152/Параметри!$K$25,0)</f>
        <v>0</v>
      </c>
      <c r="BL152" s="40">
        <f>ROUNDUP('Дані з ДІСО'!W152/Параметри!$K$25,0)</f>
        <v>0</v>
      </c>
      <c r="BM152" s="40">
        <f>ROUNDUP('Дані з ДІСО'!X152/Параметри!$K$25,0)</f>
        <v>0</v>
      </c>
      <c r="BN152" s="40">
        <f>(BK152*Параметри!$K$34+BL152*Параметри!$L$34+BM152*Параметри!$M$34)/18</f>
        <v>0</v>
      </c>
      <c r="BO152" s="40">
        <f>IF(K152=0,0,'Дані з ДІСО'!AC152/K152)</f>
        <v>0</v>
      </c>
      <c r="BP152" s="29">
        <f>(1+0.25*BO152)*BN152*Параметри!$K$51</f>
        <v>0</v>
      </c>
      <c r="BQ152" s="29">
        <f>BP152*'Коефіцієнти АТО'!U152</f>
        <v>0</v>
      </c>
      <c r="BR152" s="29">
        <f>K152*(1+0.25*BO152)*Параметри!$K$66*Параметри!$K$20/1000</f>
        <v>0</v>
      </c>
      <c r="BS152" s="29">
        <f>(1+0.25*BO152)*K152*'Коефіцієнти АТО'!S152*Параметри!$K$20/1000</f>
        <v>0</v>
      </c>
      <c r="BT152" s="29">
        <f t="shared" si="25"/>
        <v>0</v>
      </c>
      <c r="BU152" s="40">
        <f>ROUNDUP('Дані з ДІСО'!AG152/Параметри!$K$71,0)</f>
        <v>0</v>
      </c>
      <c r="BV152" s="40">
        <f t="shared" si="26"/>
        <v>0</v>
      </c>
      <c r="BW152" s="40">
        <f>IF('Дані з ДІСО'!AG152=0,0,'Дані з ДІСО'!AJ152/'Дані з ДІСО'!AG152)</f>
        <v>0</v>
      </c>
      <c r="BX152" s="29">
        <f>BV152*(1+0.25*BW152)*Параметри!$K$51</f>
        <v>0</v>
      </c>
      <c r="BY152" s="29">
        <f>ROUND(IF(Параметри!$K$77="No",CC152,CC152*Параметри!$K$78)+AG152,1)</f>
        <v>9088.7000000000007</v>
      </c>
      <c r="BZ152" s="29">
        <f>ROUND(IF(Параметри!$K$77="No",BF152,BF152*Параметри!$K$78),1)</f>
        <v>0</v>
      </c>
      <c r="CA152" s="29">
        <f>ROUND(IF(Параметри!$K$77="No",BI152,BI152*Параметри!$K$78),1)</f>
        <v>0</v>
      </c>
      <c r="CB152" s="29">
        <f>ROUND(IF(Параметри!$K$77="No",BJ152,BJ152*Параметри!$K$78),1)</f>
        <v>0</v>
      </c>
      <c r="CC152" s="29">
        <f t="shared" si="20"/>
        <v>10098.553557341871</v>
      </c>
    </row>
    <row r="153" spans="1:81">
      <c r="A153" s="9">
        <v>152</v>
      </c>
      <c r="B153" s="9" t="s">
        <v>3148</v>
      </c>
      <c r="C153" s="9" t="s">
        <v>3148</v>
      </c>
      <c r="D153" s="9" t="s">
        <v>3269</v>
      </c>
      <c r="E153" s="9" t="s">
        <v>24</v>
      </c>
      <c r="F153" s="9" t="s">
        <v>3300</v>
      </c>
      <c r="G153" s="9" t="s">
        <v>335</v>
      </c>
      <c r="H153" s="29">
        <f>SUM('Дані з ДІСО'!J153:L153)</f>
        <v>731</v>
      </c>
      <c r="I153" s="29">
        <f>SUM('Дані з ДІСО'!G153:I153)</f>
        <v>60</v>
      </c>
      <c r="J153" s="29">
        <f>SUM('Дані з ДІСО'!P153:R153)</f>
        <v>0</v>
      </c>
      <c r="K153" s="29">
        <f>SUM('Дані з ДІСО'!V153:X153)</f>
        <v>0</v>
      </c>
      <c r="L153" s="40">
        <f>ROUNDUP('Дані з ДІСО'!J153/'Коефіцієнти АТО'!$R153,0)</f>
        <v>19</v>
      </c>
      <c r="M153" s="40">
        <f>ROUNDUP('Дані з ДІСО'!K153/'Коефіцієнти АТО'!$R153,0)</f>
        <v>29</v>
      </c>
      <c r="N153" s="40">
        <f>ROUNDUP('Дані з ДІСО'!L153/'Коефіцієнти АТО'!$R153,0)</f>
        <v>6</v>
      </c>
      <c r="O153" s="59">
        <f>(L153*Параметри!$K$32+M153*Параметри!$L$32+N153*Параметри!$M$32)/18</f>
        <v>88.794444444444451</v>
      </c>
      <c r="P153" s="41">
        <f>IF(H153=0,"",'Дані з ДІСО'!Y153/H153)</f>
        <v>0</v>
      </c>
      <c r="Q153" s="29">
        <f>IF(H153=0,"",(1+0.25*P153)*O153*Параметри!$K$51)</f>
        <v>18186.896841056045</v>
      </c>
      <c r="R153" s="29">
        <f>IF(H153=0,"",Q153*'Коефіцієнти АТО'!T153)</f>
        <v>309.17724629795276</v>
      </c>
      <c r="S153" s="29">
        <f>IF(H153=0,"",H153*(1+0.25*P153)*Параметри!$K$66*Параметри!$K$20/1000)</f>
        <v>0</v>
      </c>
      <c r="T153" s="29">
        <f>IF(H153=0,"",H153*(1+0.25*P153)*'Коефіцієнти АТО'!$S153*Параметри!$K$20/1000)</f>
        <v>2991.4467652137287</v>
      </c>
      <c r="U153" s="29">
        <f t="shared" si="21"/>
        <v>21487.520852567726</v>
      </c>
      <c r="V153" s="29">
        <f t="shared" si="22"/>
        <v>21487.520852567726</v>
      </c>
      <c r="W153" s="40">
        <f>ROUNDUP('Дані з ДІСО'!P153/Параметри!$K$24,0)</f>
        <v>0</v>
      </c>
      <c r="X153" s="40">
        <f>ROUNDUP('Дані з ДІСО'!Q153/Параметри!$K$24,0)</f>
        <v>0</v>
      </c>
      <c r="Y153" s="40">
        <f>ROUNDUP('Дані з ДІСО'!R153/Параметри!$K$24,0)</f>
        <v>0</v>
      </c>
      <c r="Z153" s="59">
        <f>(W153*Параметри!$K$33+X153*Параметри!$L$33+Y153*Параметри!$M$33)/18</f>
        <v>0</v>
      </c>
      <c r="AA153" s="41">
        <f>IF(J153=0,0,'Дані з ДІСО'!AA153/J153)</f>
        <v>0</v>
      </c>
      <c r="AB153" s="29">
        <f>(1+0.25*AA153)*Z153*Параметри!$K$51</f>
        <v>0</v>
      </c>
      <c r="AC153" s="29">
        <f>AB153*'Коефіцієнти АТО'!U153</f>
        <v>0</v>
      </c>
      <c r="AD153" s="29">
        <f>J153*(1+0.25*AA153)*Параметри!$K$66*Параметри!$K$20/1000</f>
        <v>0</v>
      </c>
      <c r="AE153" s="29">
        <f>(1+0.25*AA153)*J153*'Коефіцієнти АТО'!S153*Параметри!$K$20/1000</f>
        <v>0</v>
      </c>
      <c r="AF153" s="29">
        <f t="shared" si="18"/>
        <v>0</v>
      </c>
      <c r="AG153" s="29">
        <v>0</v>
      </c>
      <c r="AH153" s="40">
        <v>6</v>
      </c>
      <c r="AI153" s="40">
        <v>0</v>
      </c>
      <c r="AJ153" s="40">
        <f t="shared" si="19"/>
        <v>0</v>
      </c>
      <c r="AK153" s="29">
        <f>(AH153+AI153)*(1+0.25*AJ153)*Параметри!$K$53</f>
        <v>1076.5756541760002</v>
      </c>
      <c r="AL153" s="29">
        <f>ROUNDUP(('Дані з ДІСО'!AU153+'Дані з ДІСО'!AW153)/Параметри!$K$28,0)</f>
        <v>0</v>
      </c>
      <c r="AM153" s="64">
        <f>AL153*Параметри!$M$35/18</f>
        <v>0</v>
      </c>
      <c r="AN153" s="29">
        <f>IF(AL153=0,0,'Дані з ДІСО'!AW153/SUM('Дані з ДІСО'!AU153,'Дані з ДІСО'!AW153))</f>
        <v>0</v>
      </c>
      <c r="AO153" s="29">
        <f>(1+0.25*AN153)*AM153*Параметри!$K$51</f>
        <v>0</v>
      </c>
      <c r="AP153" s="40">
        <f>ROUNDUP(('Дані з ДІСО'!AE153+'Дані не з ДІСО'!E153+'Дані не з ДІСО'!G153)/Параметри!$K$69,0)</f>
        <v>0</v>
      </c>
      <c r="AQ153" s="40">
        <f t="shared" si="23"/>
        <v>0</v>
      </c>
      <c r="AR153" s="40">
        <f>IF(AP153=0,0,('Дані з ДІСО'!AH153+'Дані не з ДІСО'!G153)/('Дані з ДІСО'!AE153+'Дані не з ДІСО'!E153+'Дані не з ДІСО'!G153))</f>
        <v>0</v>
      </c>
      <c r="AS153" s="29">
        <f>AQ153*(1+0.25*AR153)*Параметри!$K$51</f>
        <v>0</v>
      </c>
      <c r="AT153" s="40">
        <f>ROUNDUP('Дані з ДІСО'!AF153/Параметри!$K$70,0)</f>
        <v>0</v>
      </c>
      <c r="AU153" s="40">
        <f t="shared" si="24"/>
        <v>0</v>
      </c>
      <c r="AV153" s="40">
        <f>IF(AT153=0,0,'Дані з ДІСО'!AI153/'Дані з ДІСО'!AF153)</f>
        <v>0</v>
      </c>
      <c r="AW153" s="29">
        <f>AU153*(1+0.25*AV153)*Параметри!$K$51</f>
        <v>0</v>
      </c>
      <c r="AX153" s="40">
        <f>ROUNDUP('Дані з ДІСО'!AR153/Параметри!$K$29,0)</f>
        <v>0</v>
      </c>
      <c r="AY153" s="40">
        <f>ROUNDUP('Дані з ДІСО'!AS153/Параметри!$K$29,0)</f>
        <v>0</v>
      </c>
      <c r="AZ153" s="40">
        <f>ROUNDUP('Дані з ДІСО'!AT153/Параметри!$K$29,0)</f>
        <v>0</v>
      </c>
      <c r="BA153" s="64">
        <f>(AX153*Параметри!$K$32+AY153*Параметри!$L$32+AZ153*Параметри!$M$32)/18</f>
        <v>0</v>
      </c>
      <c r="BB153" s="29">
        <f>(BA153*Параметри!$K$51+SUM('Дані з ДІСО'!AR153:AT153)*Параметри!$K$48*Параметри!$K$20/1000)*Параметри!$K$74</f>
        <v>0</v>
      </c>
      <c r="BC153" s="40">
        <f>ROUNDUP(('Дані не з ДІСО'!I153+'Дані не з ДІСО'!K153)/Параметри!$K$26,0)</f>
        <v>0</v>
      </c>
      <c r="BD153" s="29">
        <f>BC153*Параметри!$M$36/18</f>
        <v>0</v>
      </c>
      <c r="BE153" s="40">
        <f>IF(BC153=0,0,'Дані не з ДІСО'!K153/('Дані не з ДІСО'!I153+'Дані не з ДІСО'!K153))</f>
        <v>0</v>
      </c>
      <c r="BF153" s="29">
        <f>(1+0.25*BE153)*BD153*Параметри!$K$51</f>
        <v>0</v>
      </c>
      <c r="BG153" s="40">
        <f>ROUNDUP('Дані не з ДІСО'!M153/Параметри!$K$27,0)</f>
        <v>0</v>
      </c>
      <c r="BH153" s="40">
        <f>BG153*Параметри!$M$37/18</f>
        <v>0</v>
      </c>
      <c r="BI153" s="29">
        <f>BH153*Параметри!$K$51</f>
        <v>0</v>
      </c>
      <c r="BJ153" s="29">
        <f>'Дані не з ДІСО'!N153*Параметри!$K$76</f>
        <v>0</v>
      </c>
      <c r="BK153" s="40">
        <f>ROUNDUP('Дані з ДІСО'!V153/Параметри!$K$25,0)</f>
        <v>0</v>
      </c>
      <c r="BL153" s="40">
        <f>ROUNDUP('Дані з ДІСО'!W153/Параметри!$K$25,0)</f>
        <v>0</v>
      </c>
      <c r="BM153" s="40">
        <f>ROUNDUP('Дані з ДІСО'!X153/Параметри!$K$25,0)</f>
        <v>0</v>
      </c>
      <c r="BN153" s="40">
        <f>(BK153*Параметри!$K$34+BL153*Параметри!$L$34+BM153*Параметри!$M$34)/18</f>
        <v>0</v>
      </c>
      <c r="BO153" s="40">
        <f>IF(K153=0,0,'Дані з ДІСО'!AC153/K153)</f>
        <v>0</v>
      </c>
      <c r="BP153" s="29">
        <f>(1+0.25*BO153)*BN153*Параметри!$K$51</f>
        <v>0</v>
      </c>
      <c r="BQ153" s="29">
        <f>BP153*'Коефіцієнти АТО'!U153</f>
        <v>0</v>
      </c>
      <c r="BR153" s="29">
        <f>K153*(1+0.25*BO153)*Параметри!$K$66*Параметри!$K$20/1000</f>
        <v>0</v>
      </c>
      <c r="BS153" s="29">
        <f>(1+0.25*BO153)*K153*'Коефіцієнти АТО'!S153*Параметри!$K$20/1000</f>
        <v>0</v>
      </c>
      <c r="BT153" s="29">
        <f t="shared" si="25"/>
        <v>0</v>
      </c>
      <c r="BU153" s="40">
        <f>ROUNDUP('Дані з ДІСО'!AG153/Параметри!$K$71,0)</f>
        <v>0</v>
      </c>
      <c r="BV153" s="40">
        <f t="shared" si="26"/>
        <v>0</v>
      </c>
      <c r="BW153" s="40">
        <f>IF('Дані з ДІСО'!AG153=0,0,'Дані з ДІСО'!AJ153/'Дані з ДІСО'!AG153)</f>
        <v>0</v>
      </c>
      <c r="BX153" s="29">
        <f>BV153*(1+0.25*BW153)*Параметри!$K$51</f>
        <v>0</v>
      </c>
      <c r="BY153" s="29">
        <f>ROUND(IF(Параметри!$K$77="No",CC153,CC153*Параметри!$K$78)+AG153,1)</f>
        <v>20307.7</v>
      </c>
      <c r="BZ153" s="29">
        <f>ROUND(IF(Параметри!$K$77="No",BF153,BF153*Параметри!$K$78),1)</f>
        <v>0</v>
      </c>
      <c r="CA153" s="29">
        <f>ROUND(IF(Параметри!$K$77="No",BI153,BI153*Параметри!$K$78),1)</f>
        <v>0</v>
      </c>
      <c r="CB153" s="29">
        <f>ROUND(IF(Параметри!$K$77="No",BJ153,BJ153*Параметри!$K$78),1)</f>
        <v>0</v>
      </c>
      <c r="CC153" s="29">
        <f t="shared" si="20"/>
        <v>22564.096506743728</v>
      </c>
    </row>
    <row r="154" spans="1:81">
      <c r="A154" s="9">
        <v>153</v>
      </c>
      <c r="B154" s="9" t="s">
        <v>3145</v>
      </c>
      <c r="C154" s="9" t="s">
        <v>3146</v>
      </c>
      <c r="D154" s="9" t="s">
        <v>3269</v>
      </c>
      <c r="E154" s="9" t="s">
        <v>21</v>
      </c>
      <c r="F154" s="9" t="s">
        <v>3301</v>
      </c>
      <c r="G154" s="9" t="s">
        <v>337</v>
      </c>
      <c r="H154" s="29">
        <f>SUM('Дані з ДІСО'!J154:L154)</f>
        <v>3727</v>
      </c>
      <c r="I154" s="29">
        <f>SUM('Дані з ДІСО'!G154:I154)</f>
        <v>161</v>
      </c>
      <c r="J154" s="29">
        <f>SUM('Дані з ДІСО'!P154:R154)</f>
        <v>0</v>
      </c>
      <c r="K154" s="29">
        <f>SUM('Дані з ДІСО'!V154:X154)</f>
        <v>0</v>
      </c>
      <c r="L154" s="40">
        <f>ROUNDUP('Дані з ДІСО'!J154/'Коефіцієнти АТО'!$R154,0)</f>
        <v>81</v>
      </c>
      <c r="M154" s="40">
        <f>ROUNDUP('Дані з ДІСО'!K154/'Коефіцієнти АТО'!$R154,0)</f>
        <v>113</v>
      </c>
      <c r="N154" s="40">
        <f>ROUNDUP('Дані з ДІСО'!L154/'Коефіцієнти АТО'!$R154,0)</f>
        <v>21</v>
      </c>
      <c r="O154" s="59">
        <f>(L154*Параметри!$K$32+M154*Параметри!$L$32+N154*Параметри!$M$32)/18</f>
        <v>350.20000000000005</v>
      </c>
      <c r="P154" s="41">
        <f>IF(H154=0,"",'Дані з ДІСО'!Y154/H154)</f>
        <v>0</v>
      </c>
      <c r="Q154" s="29">
        <f>IF(H154=0,"",(1+0.25*P154)*O154*Параметри!$K$51)</f>
        <v>71728.037869787207</v>
      </c>
      <c r="R154" s="29">
        <f>IF(H154=0,"",Q154*'Коефіцієнти АТО'!T154)</f>
        <v>1219.3766437863826</v>
      </c>
      <c r="S154" s="29">
        <f>IF(H154=0,"",H154*(1+0.25*P154)*Параметри!$K$66*Параметри!$K$20/1000)</f>
        <v>0</v>
      </c>
      <c r="T154" s="29">
        <f>IF(H154=0,"",H154*(1+0.25*P154)*'Коефіцієнти АТО'!$S154*Параметри!$K$20/1000)</f>
        <v>11704.928867763234</v>
      </c>
      <c r="U154" s="29">
        <f t="shared" si="21"/>
        <v>84652.343381336817</v>
      </c>
      <c r="V154" s="29">
        <f t="shared" si="22"/>
        <v>84652.343381336817</v>
      </c>
      <c r="W154" s="40">
        <f>ROUNDUP('Дані з ДІСО'!P154/Параметри!$K$24,0)</f>
        <v>0</v>
      </c>
      <c r="X154" s="40">
        <f>ROUNDUP('Дані з ДІСО'!Q154/Параметри!$K$24,0)</f>
        <v>0</v>
      </c>
      <c r="Y154" s="40">
        <f>ROUNDUP('Дані з ДІСО'!R154/Параметри!$K$24,0)</f>
        <v>0</v>
      </c>
      <c r="Z154" s="59">
        <f>(W154*Параметри!$K$33+X154*Параметри!$L$33+Y154*Параметри!$M$33)/18</f>
        <v>0</v>
      </c>
      <c r="AA154" s="41">
        <f>IF(J154=0,0,'Дані з ДІСО'!AA154/J154)</f>
        <v>0</v>
      </c>
      <c r="AB154" s="29">
        <f>(1+0.25*AA154)*Z154*Параметри!$K$51</f>
        <v>0</v>
      </c>
      <c r="AC154" s="29">
        <f>AB154*'Коефіцієнти АТО'!U154</f>
        <v>0</v>
      </c>
      <c r="AD154" s="29">
        <f>J154*(1+0.25*AA154)*Параметри!$K$66*Параметри!$K$20/1000</f>
        <v>0</v>
      </c>
      <c r="AE154" s="29">
        <f>(1+0.25*AA154)*J154*'Коефіцієнти АТО'!S154*Параметри!$K$20/1000</f>
        <v>0</v>
      </c>
      <c r="AF154" s="29">
        <f t="shared" si="18"/>
        <v>0</v>
      </c>
      <c r="AG154" s="29">
        <v>0</v>
      </c>
      <c r="AH154" s="40">
        <v>24</v>
      </c>
      <c r="AI154" s="40">
        <v>0</v>
      </c>
      <c r="AJ154" s="40">
        <f t="shared" si="19"/>
        <v>0</v>
      </c>
      <c r="AK154" s="29">
        <f>(AH154+AI154)*(1+0.25*AJ154)*Параметри!$K$53</f>
        <v>4306.3026167040007</v>
      </c>
      <c r="AL154" s="29">
        <f>ROUNDUP(('Дані з ДІСО'!AU154+'Дані з ДІСО'!AW154)/Параметри!$K$28,0)</f>
        <v>0</v>
      </c>
      <c r="AM154" s="64">
        <f>AL154*Параметри!$M$35/18</f>
        <v>0</v>
      </c>
      <c r="AN154" s="29">
        <f>IF(AL154=0,0,'Дані з ДІСО'!AW154/SUM('Дані з ДІСО'!AU154,'Дані з ДІСО'!AW154))</f>
        <v>0</v>
      </c>
      <c r="AO154" s="29">
        <f>(1+0.25*AN154)*AM154*Параметри!$K$51</f>
        <v>0</v>
      </c>
      <c r="AP154" s="40">
        <f>ROUNDUP(('Дані з ДІСО'!AE154+'Дані не з ДІСО'!E154+'Дані не з ДІСО'!G154)/Параметри!$K$69,0)</f>
        <v>0</v>
      </c>
      <c r="AQ154" s="40">
        <f t="shared" si="23"/>
        <v>0</v>
      </c>
      <c r="AR154" s="40">
        <f>IF(AP154=0,0,('Дані з ДІСО'!AH154+'Дані не з ДІСО'!G154)/('Дані з ДІСО'!AE154+'Дані не з ДІСО'!E154+'Дані не з ДІСО'!G154))</f>
        <v>0</v>
      </c>
      <c r="AS154" s="29">
        <f>AQ154*(1+0.25*AR154)*Параметри!$K$51</f>
        <v>0</v>
      </c>
      <c r="AT154" s="40">
        <f>ROUNDUP('Дані з ДІСО'!AF154/Параметри!$K$70,0)</f>
        <v>0</v>
      </c>
      <c r="AU154" s="40">
        <f t="shared" si="24"/>
        <v>0</v>
      </c>
      <c r="AV154" s="40">
        <f>IF(AT154=0,0,'Дані з ДІСО'!AI154/'Дані з ДІСО'!AF154)</f>
        <v>0</v>
      </c>
      <c r="AW154" s="29">
        <f>AU154*(1+0.25*AV154)*Параметри!$K$51</f>
        <v>0</v>
      </c>
      <c r="AX154" s="40">
        <f>ROUNDUP('Дані з ДІСО'!AR154/Параметри!$K$29,0)</f>
        <v>0</v>
      </c>
      <c r="AY154" s="40">
        <f>ROUNDUP('Дані з ДІСО'!AS154/Параметри!$K$29,0)</f>
        <v>0</v>
      </c>
      <c r="AZ154" s="40">
        <f>ROUNDUP('Дані з ДІСО'!AT154/Параметри!$K$29,0)</f>
        <v>0</v>
      </c>
      <c r="BA154" s="64">
        <f>(AX154*Параметри!$K$32+AY154*Параметри!$L$32+AZ154*Параметри!$M$32)/18</f>
        <v>0</v>
      </c>
      <c r="BB154" s="29">
        <f>(BA154*Параметри!$K$51+SUM('Дані з ДІСО'!AR154:AT154)*Параметри!$K$48*Параметри!$K$20/1000)*Параметри!$K$74</f>
        <v>0</v>
      </c>
      <c r="BC154" s="40">
        <f>ROUNDUP(('Дані не з ДІСО'!I154+'Дані не з ДІСО'!K154)/Параметри!$K$26,0)</f>
        <v>0</v>
      </c>
      <c r="BD154" s="29">
        <f>BC154*Параметри!$M$36/18</f>
        <v>0</v>
      </c>
      <c r="BE154" s="40">
        <f>IF(BC154=0,0,'Дані не з ДІСО'!K154/('Дані не з ДІСО'!I154+'Дані не з ДІСО'!K154))</f>
        <v>0</v>
      </c>
      <c r="BF154" s="29">
        <f>(1+0.25*BE154)*BD154*Параметри!$K$51</f>
        <v>0</v>
      </c>
      <c r="BG154" s="40">
        <f>ROUNDUP('Дані не з ДІСО'!M154/Параметри!$K$27,0)</f>
        <v>0</v>
      </c>
      <c r="BH154" s="40">
        <f>BG154*Параметри!$M$37/18</f>
        <v>0</v>
      </c>
      <c r="BI154" s="29">
        <f>BH154*Параметри!$K$51</f>
        <v>0</v>
      </c>
      <c r="BJ154" s="29">
        <f>'Дані не з ДІСО'!N154*Параметри!$K$76</f>
        <v>0</v>
      </c>
      <c r="BK154" s="40">
        <f>ROUNDUP('Дані з ДІСО'!V154/Параметри!$K$25,0)</f>
        <v>0</v>
      </c>
      <c r="BL154" s="40">
        <f>ROUNDUP('Дані з ДІСО'!W154/Параметри!$K$25,0)</f>
        <v>0</v>
      </c>
      <c r="BM154" s="40">
        <f>ROUNDUP('Дані з ДІСО'!X154/Параметри!$K$25,0)</f>
        <v>0</v>
      </c>
      <c r="BN154" s="40">
        <f>(BK154*Параметри!$K$34+BL154*Параметри!$L$34+BM154*Параметри!$M$34)/18</f>
        <v>0</v>
      </c>
      <c r="BO154" s="40">
        <f>IF(K154=0,0,'Дані з ДІСО'!AC154/K154)</f>
        <v>0</v>
      </c>
      <c r="BP154" s="29">
        <f>(1+0.25*BO154)*BN154*Параметри!$K$51</f>
        <v>0</v>
      </c>
      <c r="BQ154" s="29">
        <f>BP154*'Коефіцієнти АТО'!U154</f>
        <v>0</v>
      </c>
      <c r="BR154" s="29">
        <f>K154*(1+0.25*BO154)*Параметри!$K$66*Параметри!$K$20/1000</f>
        <v>0</v>
      </c>
      <c r="BS154" s="29">
        <f>(1+0.25*BO154)*K154*'Коефіцієнти АТО'!S154*Параметри!$K$20/1000</f>
        <v>0</v>
      </c>
      <c r="BT154" s="29">
        <f t="shared" si="25"/>
        <v>0</v>
      </c>
      <c r="BU154" s="40">
        <f>ROUNDUP('Дані з ДІСО'!AG154/Параметри!$K$71,0)</f>
        <v>0</v>
      </c>
      <c r="BV154" s="40">
        <f t="shared" si="26"/>
        <v>0</v>
      </c>
      <c r="BW154" s="40">
        <f>IF('Дані з ДІСО'!AG154=0,0,'Дані з ДІСО'!AJ154/'Дані з ДІСО'!AG154)</f>
        <v>0</v>
      </c>
      <c r="BX154" s="29">
        <f>BV154*(1+0.25*BW154)*Параметри!$K$51</f>
        <v>0</v>
      </c>
      <c r="BY154" s="29">
        <f>ROUND(IF(Параметри!$K$77="No",CC154,CC154*Параметри!$K$78)+AG154,1)</f>
        <v>80062.8</v>
      </c>
      <c r="BZ154" s="29">
        <f>ROUND(IF(Параметри!$K$77="No",BF154,BF154*Параметри!$K$78),1)</f>
        <v>0</v>
      </c>
      <c r="CA154" s="29">
        <f>ROUND(IF(Параметри!$K$77="No",BI154,BI154*Параметри!$K$78),1)</f>
        <v>0</v>
      </c>
      <c r="CB154" s="29">
        <f>ROUND(IF(Параметри!$K$77="No",BJ154,BJ154*Параметри!$K$78),1)</f>
        <v>0</v>
      </c>
      <c r="CC154" s="29">
        <f t="shared" si="20"/>
        <v>88958.645998040825</v>
      </c>
    </row>
    <row r="155" spans="1:81">
      <c r="A155" s="9">
        <v>154</v>
      </c>
      <c r="B155" s="9" t="s">
        <v>3151</v>
      </c>
      <c r="C155" s="9" t="s">
        <v>3151</v>
      </c>
      <c r="D155" s="9" t="s">
        <v>3269</v>
      </c>
      <c r="E155" s="9" t="s">
        <v>29</v>
      </c>
      <c r="F155" s="9" t="s">
        <v>3302</v>
      </c>
      <c r="G155" s="9" t="s">
        <v>339</v>
      </c>
      <c r="H155" s="29">
        <f>SUM('Дані з ДІСО'!J155:L155)</f>
        <v>1459</v>
      </c>
      <c r="I155" s="29">
        <f>SUM('Дані з ДІСО'!G155:I155)</f>
        <v>83</v>
      </c>
      <c r="J155" s="29">
        <f>SUM('Дані з ДІСО'!P155:R155)</f>
        <v>0</v>
      </c>
      <c r="K155" s="29">
        <f>SUM('Дані з ДІСО'!V155:X155)</f>
        <v>0</v>
      </c>
      <c r="L155" s="40">
        <f>ROUNDUP('Дані з ДІСО'!J155/'Коефіцієнти АТО'!$R155,0)</f>
        <v>35</v>
      </c>
      <c r="M155" s="40">
        <f>ROUNDUP('Дані з ДІСО'!K155/'Коефіцієнти АТО'!$R155,0)</f>
        <v>51</v>
      </c>
      <c r="N155" s="40">
        <f>ROUNDUP('Дані з ДІСО'!L155/'Коефіцієнти АТО'!$R155,0)</f>
        <v>10</v>
      </c>
      <c r="O155" s="59">
        <f>(L155*Параметри!$K$32+M155*Параметри!$L$32+N155*Параметри!$M$32)/18</f>
        <v>157.09444444444443</v>
      </c>
      <c r="P155" s="41">
        <f>IF(H155=0,"",'Дані з ДІСО'!Y155/H155)</f>
        <v>0</v>
      </c>
      <c r="Q155" s="29">
        <f>IF(H155=0,"",(1+0.25*P155)*O155*Параметри!$K$51)</f>
        <v>32176.117247984843</v>
      </c>
      <c r="R155" s="29">
        <f>IF(H155=0,"",Q155*'Коефіцієнти АТО'!T155)</f>
        <v>546.99399321574242</v>
      </c>
      <c r="S155" s="29">
        <f>IF(H155=0,"",H155*(1+0.25*P155)*Параметри!$K$66*Параметри!$K$20/1000)</f>
        <v>0</v>
      </c>
      <c r="T155" s="29">
        <f>IF(H155=0,"",H155*(1+0.25*P155)*'Коефіцієнти АТО'!$S155*Параметри!$K$20/1000)</f>
        <v>5970.6167311174149</v>
      </c>
      <c r="U155" s="29">
        <f t="shared" si="21"/>
        <v>38693.727972318004</v>
      </c>
      <c r="V155" s="29">
        <f t="shared" si="22"/>
        <v>38693.727972318004</v>
      </c>
      <c r="W155" s="40">
        <f>ROUNDUP('Дані з ДІСО'!P155/Параметри!$K$24,0)</f>
        <v>0</v>
      </c>
      <c r="X155" s="40">
        <f>ROUNDUP('Дані з ДІСО'!Q155/Параметри!$K$24,0)</f>
        <v>0</v>
      </c>
      <c r="Y155" s="40">
        <f>ROUNDUP('Дані з ДІСО'!R155/Параметри!$K$24,0)</f>
        <v>0</v>
      </c>
      <c r="Z155" s="59">
        <f>(W155*Параметри!$K$33+X155*Параметри!$L$33+Y155*Параметри!$M$33)/18</f>
        <v>0</v>
      </c>
      <c r="AA155" s="41">
        <f>IF(J155=0,0,'Дані з ДІСО'!AA155/J155)</f>
        <v>0</v>
      </c>
      <c r="AB155" s="29">
        <f>(1+0.25*AA155)*Z155*Параметри!$K$51</f>
        <v>0</v>
      </c>
      <c r="AC155" s="29">
        <f>AB155*'Коефіцієнти АТО'!U155</f>
        <v>0</v>
      </c>
      <c r="AD155" s="29">
        <f>J155*(1+0.25*AA155)*Параметри!$K$66*Параметри!$K$20/1000</f>
        <v>0</v>
      </c>
      <c r="AE155" s="29">
        <f>(1+0.25*AA155)*J155*'Коефіцієнти АТО'!S155*Параметри!$K$20/1000</f>
        <v>0</v>
      </c>
      <c r="AF155" s="29">
        <f t="shared" si="18"/>
        <v>0</v>
      </c>
      <c r="AG155" s="29">
        <v>0</v>
      </c>
      <c r="AH155" s="40">
        <v>20</v>
      </c>
      <c r="AI155" s="40">
        <v>0</v>
      </c>
      <c r="AJ155" s="40">
        <f t="shared" si="19"/>
        <v>0</v>
      </c>
      <c r="AK155" s="29">
        <f>(AH155+AI155)*(1+0.25*AJ155)*Параметри!$K$53</f>
        <v>3588.5855139200012</v>
      </c>
      <c r="AL155" s="29">
        <f>ROUNDUP(('Дані з ДІСО'!AU155+'Дані з ДІСО'!AW155)/Параметри!$K$28,0)</f>
        <v>0</v>
      </c>
      <c r="AM155" s="64">
        <f>AL155*Параметри!$M$35/18</f>
        <v>0</v>
      </c>
      <c r="AN155" s="29">
        <f>IF(AL155=0,0,'Дані з ДІСО'!AW155/SUM('Дані з ДІСО'!AU155,'Дані з ДІСО'!AW155))</f>
        <v>0</v>
      </c>
      <c r="AO155" s="29">
        <f>(1+0.25*AN155)*AM155*Параметри!$K$51</f>
        <v>0</v>
      </c>
      <c r="AP155" s="40">
        <f>ROUNDUP(('Дані з ДІСО'!AE155+'Дані не з ДІСО'!E155+'Дані не з ДІСО'!G155)/Параметри!$K$69,0)</f>
        <v>4</v>
      </c>
      <c r="AQ155" s="40">
        <f t="shared" si="23"/>
        <v>8</v>
      </c>
      <c r="AR155" s="40">
        <f>IF(AP155=0,0,('Дані з ДІСО'!AH155+'Дані не з ДІСО'!G155)/('Дані з ДІСО'!AE155+'Дані не з ДІСО'!E155+'Дані не з ДІСО'!G155))</f>
        <v>0</v>
      </c>
      <c r="AS155" s="29">
        <f>AQ155*(1+0.25*AR155)*Параметри!$K$51</f>
        <v>1638.561687488</v>
      </c>
      <c r="AT155" s="40">
        <f>ROUNDUP('Дані з ДІСО'!AF155/Параметри!$K$70,0)</f>
        <v>0</v>
      </c>
      <c r="AU155" s="40">
        <f t="shared" si="24"/>
        <v>0</v>
      </c>
      <c r="AV155" s="40">
        <f>IF(AT155=0,0,'Дані з ДІСО'!AI155/'Дані з ДІСО'!AF155)</f>
        <v>0</v>
      </c>
      <c r="AW155" s="29">
        <f>AU155*(1+0.25*AV155)*Параметри!$K$51</f>
        <v>0</v>
      </c>
      <c r="AX155" s="40">
        <f>ROUNDUP('Дані з ДІСО'!AR155/Параметри!$K$29,0)</f>
        <v>0</v>
      </c>
      <c r="AY155" s="40">
        <f>ROUNDUP('Дані з ДІСО'!AS155/Параметри!$K$29,0)</f>
        <v>0</v>
      </c>
      <c r="AZ155" s="40">
        <f>ROUNDUP('Дані з ДІСО'!AT155/Параметри!$K$29,0)</f>
        <v>0</v>
      </c>
      <c r="BA155" s="64">
        <f>(AX155*Параметри!$K$32+AY155*Параметри!$L$32+AZ155*Параметри!$M$32)/18</f>
        <v>0</v>
      </c>
      <c r="BB155" s="29">
        <f>(BA155*Параметри!$K$51+SUM('Дані з ДІСО'!AR155:AT155)*Параметри!$K$48*Параметри!$K$20/1000)*Параметри!$K$74</f>
        <v>0</v>
      </c>
      <c r="BC155" s="40">
        <f>ROUNDUP(('Дані не з ДІСО'!I155+'Дані не з ДІСО'!K155)/Параметри!$K$26,0)</f>
        <v>0</v>
      </c>
      <c r="BD155" s="29">
        <f>BC155*Параметри!$M$36/18</f>
        <v>0</v>
      </c>
      <c r="BE155" s="40">
        <f>IF(BC155=0,0,'Дані не з ДІСО'!K155/('Дані не з ДІСО'!I155+'Дані не з ДІСО'!K155))</f>
        <v>0</v>
      </c>
      <c r="BF155" s="29">
        <f>(1+0.25*BE155)*BD155*Параметри!$K$51</f>
        <v>0</v>
      </c>
      <c r="BG155" s="40">
        <f>ROUNDUP('Дані не з ДІСО'!M155/Параметри!$K$27,0)</f>
        <v>0</v>
      </c>
      <c r="BH155" s="40">
        <f>BG155*Параметри!$M$37/18</f>
        <v>0</v>
      </c>
      <c r="BI155" s="29">
        <f>BH155*Параметри!$K$51</f>
        <v>0</v>
      </c>
      <c r="BJ155" s="29">
        <f>'Дані не з ДІСО'!N155*Параметри!$K$76</f>
        <v>0</v>
      </c>
      <c r="BK155" s="40">
        <f>ROUNDUP('Дані з ДІСО'!V155/Параметри!$K$25,0)</f>
        <v>0</v>
      </c>
      <c r="BL155" s="40">
        <f>ROUNDUP('Дані з ДІСО'!W155/Параметри!$K$25,0)</f>
        <v>0</v>
      </c>
      <c r="BM155" s="40">
        <f>ROUNDUP('Дані з ДІСО'!X155/Параметри!$K$25,0)</f>
        <v>0</v>
      </c>
      <c r="BN155" s="40">
        <f>(BK155*Параметри!$K$34+BL155*Параметри!$L$34+BM155*Параметри!$M$34)/18</f>
        <v>0</v>
      </c>
      <c r="BO155" s="40">
        <f>IF(K155=0,0,'Дані з ДІСО'!AC155/K155)</f>
        <v>0</v>
      </c>
      <c r="BP155" s="29">
        <f>(1+0.25*BO155)*BN155*Параметри!$K$51</f>
        <v>0</v>
      </c>
      <c r="BQ155" s="29">
        <f>BP155*'Коефіцієнти АТО'!U155</f>
        <v>0</v>
      </c>
      <c r="BR155" s="29">
        <f>K155*(1+0.25*BO155)*Параметри!$K$66*Параметри!$K$20/1000</f>
        <v>0</v>
      </c>
      <c r="BS155" s="29">
        <f>(1+0.25*BO155)*K155*'Коефіцієнти АТО'!S155*Параметри!$K$20/1000</f>
        <v>0</v>
      </c>
      <c r="BT155" s="29">
        <f t="shared" si="25"/>
        <v>0</v>
      </c>
      <c r="BU155" s="40">
        <f>ROUNDUP('Дані з ДІСО'!AG155/Параметри!$K$71,0)</f>
        <v>0</v>
      </c>
      <c r="BV155" s="40">
        <f t="shared" si="26"/>
        <v>0</v>
      </c>
      <c r="BW155" s="40">
        <f>IF('Дані з ДІСО'!AG155=0,0,'Дані з ДІСО'!AJ155/'Дані з ДІСО'!AG155)</f>
        <v>0</v>
      </c>
      <c r="BX155" s="29">
        <f>BV155*(1+0.25*BW155)*Параметри!$K$51</f>
        <v>0</v>
      </c>
      <c r="BY155" s="29">
        <f>ROUND(IF(Параметри!$K$77="No",CC155,CC155*Параметри!$K$78)+AG155,1)</f>
        <v>39528.800000000003</v>
      </c>
      <c r="BZ155" s="29">
        <f>ROUND(IF(Параметри!$K$77="No",BF155,BF155*Параметри!$K$78),1)</f>
        <v>0</v>
      </c>
      <c r="CA155" s="29">
        <f>ROUND(IF(Параметри!$K$77="No",BI155,BI155*Параметри!$K$78),1)</f>
        <v>0</v>
      </c>
      <c r="CB155" s="29">
        <f>ROUND(IF(Параметри!$K$77="No",BJ155,BJ155*Параметри!$K$78),1)</f>
        <v>0</v>
      </c>
      <c r="CC155" s="29">
        <f t="shared" si="20"/>
        <v>43920.875173726003</v>
      </c>
    </row>
    <row r="156" spans="1:81">
      <c r="A156" s="9">
        <v>155</v>
      </c>
      <c r="B156" s="9" t="s">
        <v>3148</v>
      </c>
      <c r="C156" s="9" t="s">
        <v>3148</v>
      </c>
      <c r="D156" s="9" t="s">
        <v>3269</v>
      </c>
      <c r="E156" s="9" t="s">
        <v>24</v>
      </c>
      <c r="F156" s="9" t="s">
        <v>3303</v>
      </c>
      <c r="G156" s="9" t="s">
        <v>341</v>
      </c>
      <c r="H156" s="29">
        <f>SUM('Дані з ДІСО'!J156:L156)</f>
        <v>1045</v>
      </c>
      <c r="I156" s="29">
        <f>SUM('Дані з ДІСО'!G156:I156)</f>
        <v>79</v>
      </c>
      <c r="J156" s="29">
        <f>SUM('Дані з ДІСО'!P156:R156)</f>
        <v>0</v>
      </c>
      <c r="K156" s="29">
        <f>SUM('Дані з ДІСО'!V156:X156)</f>
        <v>0</v>
      </c>
      <c r="L156" s="40">
        <f>ROUNDUP('Дані з ДІСО'!J156/'Коефіцієнти АТО'!$R156,0)</f>
        <v>35</v>
      </c>
      <c r="M156" s="40">
        <f>ROUNDUP('Дані з ДІСО'!K156/'Коефіцієнти АТО'!$R156,0)</f>
        <v>51</v>
      </c>
      <c r="N156" s="40">
        <f>ROUNDUP('Дані з ДІСО'!L156/'Коефіцієнти АТО'!$R156,0)</f>
        <v>11</v>
      </c>
      <c r="O156" s="59">
        <f>(L156*Параметри!$K$32+M156*Параметри!$L$32+N156*Параметри!$M$32)/18</f>
        <v>159.06666666666666</v>
      </c>
      <c r="P156" s="41">
        <f>IF(H156=0,"",'Дані з ДІСО'!Y156/H156)</f>
        <v>0</v>
      </c>
      <c r="Q156" s="29">
        <f>IF(H156=0,"",(1+0.25*P156)*O156*Параметри!$K$51)</f>
        <v>32580.068219553064</v>
      </c>
      <c r="R156" s="29">
        <f>IF(H156=0,"",Q156*'Коефіцієнти АТО'!T156)</f>
        <v>553.86115973240214</v>
      </c>
      <c r="S156" s="29">
        <f>IF(H156=0,"",H156*(1+0.25*P156)*Параметри!$K$66*Параметри!$K$20/1000)</f>
        <v>0</v>
      </c>
      <c r="T156" s="29">
        <f>IF(H156=0,"",H156*(1+0.25*P156)*'Коефіцієнти АТО'!$S156*Параметри!$K$20/1000)</f>
        <v>5270.934339431883</v>
      </c>
      <c r="U156" s="29">
        <f t="shared" si="21"/>
        <v>38404.863718717352</v>
      </c>
      <c r="V156" s="29">
        <f t="shared" si="22"/>
        <v>38404.863718717352</v>
      </c>
      <c r="W156" s="40">
        <f>ROUNDUP('Дані з ДІСО'!P156/Параметри!$K$24,0)</f>
        <v>0</v>
      </c>
      <c r="X156" s="40">
        <f>ROUNDUP('Дані з ДІСО'!Q156/Параметри!$K$24,0)</f>
        <v>0</v>
      </c>
      <c r="Y156" s="40">
        <f>ROUNDUP('Дані з ДІСО'!R156/Параметри!$K$24,0)</f>
        <v>0</v>
      </c>
      <c r="Z156" s="59">
        <f>(W156*Параметри!$K$33+X156*Параметри!$L$33+Y156*Параметри!$M$33)/18</f>
        <v>0</v>
      </c>
      <c r="AA156" s="41">
        <f>IF(J156=0,0,'Дані з ДІСО'!AA156/J156)</f>
        <v>0</v>
      </c>
      <c r="AB156" s="29">
        <f>(1+0.25*AA156)*Z156*Параметри!$K$51</f>
        <v>0</v>
      </c>
      <c r="AC156" s="29">
        <f>AB156*'Коефіцієнти АТО'!U156</f>
        <v>0</v>
      </c>
      <c r="AD156" s="29">
        <f>J156*(1+0.25*AA156)*Параметри!$K$66*Параметри!$K$20/1000</f>
        <v>0</v>
      </c>
      <c r="AE156" s="29">
        <f>(1+0.25*AA156)*J156*'Коефіцієнти АТО'!S156*Параметри!$K$20/1000</f>
        <v>0</v>
      </c>
      <c r="AF156" s="29">
        <f t="shared" si="18"/>
        <v>0</v>
      </c>
      <c r="AG156" s="29">
        <v>0</v>
      </c>
      <c r="AH156" s="40">
        <v>9</v>
      </c>
      <c r="AI156" s="40">
        <v>0</v>
      </c>
      <c r="AJ156" s="40">
        <f t="shared" si="19"/>
        <v>0</v>
      </c>
      <c r="AK156" s="29">
        <f>(AH156+AI156)*(1+0.25*AJ156)*Параметри!$K$53</f>
        <v>1614.8634812640005</v>
      </c>
      <c r="AL156" s="29">
        <f>ROUNDUP(('Дані з ДІСО'!AU156+'Дані з ДІСО'!AW156)/Параметри!$K$28,0)</f>
        <v>0</v>
      </c>
      <c r="AM156" s="64">
        <f>AL156*Параметри!$M$35/18</f>
        <v>0</v>
      </c>
      <c r="AN156" s="29">
        <f>IF(AL156=0,0,'Дані з ДІСО'!AW156/SUM('Дані з ДІСО'!AU156,'Дані з ДІСО'!AW156))</f>
        <v>0</v>
      </c>
      <c r="AO156" s="29">
        <f>(1+0.25*AN156)*AM156*Параметри!$K$51</f>
        <v>0</v>
      </c>
      <c r="AP156" s="40">
        <f>ROUNDUP(('Дані з ДІСО'!AE156+'Дані не з ДІСО'!E156+'Дані не з ДІСО'!G156)/Параметри!$K$69,0)</f>
        <v>0</v>
      </c>
      <c r="AQ156" s="40">
        <f t="shared" si="23"/>
        <v>0</v>
      </c>
      <c r="AR156" s="40">
        <f>IF(AP156=0,0,('Дані з ДІСО'!AH156+'Дані не з ДІСО'!G156)/('Дані з ДІСО'!AE156+'Дані не з ДІСО'!E156+'Дані не з ДІСО'!G156))</f>
        <v>0</v>
      </c>
      <c r="AS156" s="29">
        <f>AQ156*(1+0.25*AR156)*Параметри!$K$51</f>
        <v>0</v>
      </c>
      <c r="AT156" s="40">
        <f>ROUNDUP('Дані з ДІСО'!AF156/Параметри!$K$70,0)</f>
        <v>0</v>
      </c>
      <c r="AU156" s="40">
        <f t="shared" si="24"/>
        <v>0</v>
      </c>
      <c r="AV156" s="40">
        <f>IF(AT156=0,0,'Дані з ДІСО'!AI156/'Дані з ДІСО'!AF156)</f>
        <v>0</v>
      </c>
      <c r="AW156" s="29">
        <f>AU156*(1+0.25*AV156)*Параметри!$K$51</f>
        <v>0</v>
      </c>
      <c r="AX156" s="40">
        <f>ROUNDUP('Дані з ДІСО'!AR156/Параметри!$K$29,0)</f>
        <v>0</v>
      </c>
      <c r="AY156" s="40">
        <f>ROUNDUP('Дані з ДІСО'!AS156/Параметри!$K$29,0)</f>
        <v>0</v>
      </c>
      <c r="AZ156" s="40">
        <f>ROUNDUP('Дані з ДІСО'!AT156/Параметри!$K$29,0)</f>
        <v>0</v>
      </c>
      <c r="BA156" s="64">
        <f>(AX156*Параметри!$K$32+AY156*Параметри!$L$32+AZ156*Параметри!$M$32)/18</f>
        <v>0</v>
      </c>
      <c r="BB156" s="29">
        <f>(BA156*Параметри!$K$51+SUM('Дані з ДІСО'!AR156:AT156)*Параметри!$K$48*Параметри!$K$20/1000)*Параметри!$K$74</f>
        <v>0</v>
      </c>
      <c r="BC156" s="40">
        <f>ROUNDUP(('Дані не з ДІСО'!I156+'Дані не з ДІСО'!K156)/Параметри!$K$26,0)</f>
        <v>0</v>
      </c>
      <c r="BD156" s="29">
        <f>BC156*Параметри!$M$36/18</f>
        <v>0</v>
      </c>
      <c r="BE156" s="40">
        <f>IF(BC156=0,0,'Дані не з ДІСО'!K156/('Дані не з ДІСО'!I156+'Дані не з ДІСО'!K156))</f>
        <v>0</v>
      </c>
      <c r="BF156" s="29">
        <f>(1+0.25*BE156)*BD156*Параметри!$K$51</f>
        <v>0</v>
      </c>
      <c r="BG156" s="40">
        <f>ROUNDUP('Дані не з ДІСО'!M156/Параметри!$K$27,0)</f>
        <v>0</v>
      </c>
      <c r="BH156" s="40">
        <f>BG156*Параметри!$M$37/18</f>
        <v>0</v>
      </c>
      <c r="BI156" s="29">
        <f>BH156*Параметри!$K$51</f>
        <v>0</v>
      </c>
      <c r="BJ156" s="29">
        <f>'Дані не з ДІСО'!N156*Параметри!$K$76</f>
        <v>0</v>
      </c>
      <c r="BK156" s="40">
        <f>ROUNDUP('Дані з ДІСО'!V156/Параметри!$K$25,0)</f>
        <v>0</v>
      </c>
      <c r="BL156" s="40">
        <f>ROUNDUP('Дані з ДІСО'!W156/Параметри!$K$25,0)</f>
        <v>0</v>
      </c>
      <c r="BM156" s="40">
        <f>ROUNDUP('Дані з ДІСО'!X156/Параметри!$K$25,0)</f>
        <v>0</v>
      </c>
      <c r="BN156" s="40">
        <f>(BK156*Параметри!$K$34+BL156*Параметри!$L$34+BM156*Параметри!$M$34)/18</f>
        <v>0</v>
      </c>
      <c r="BO156" s="40">
        <f>IF(K156=0,0,'Дані з ДІСО'!AC156/K156)</f>
        <v>0</v>
      </c>
      <c r="BP156" s="29">
        <f>(1+0.25*BO156)*BN156*Параметри!$K$51</f>
        <v>0</v>
      </c>
      <c r="BQ156" s="29">
        <f>BP156*'Коефіцієнти АТО'!U156</f>
        <v>0</v>
      </c>
      <c r="BR156" s="29">
        <f>K156*(1+0.25*BO156)*Параметри!$K$66*Параметри!$K$20/1000</f>
        <v>0</v>
      </c>
      <c r="BS156" s="29">
        <f>(1+0.25*BO156)*K156*'Коефіцієнти АТО'!S156*Параметри!$K$20/1000</f>
        <v>0</v>
      </c>
      <c r="BT156" s="29">
        <f t="shared" si="25"/>
        <v>0</v>
      </c>
      <c r="BU156" s="40">
        <f>ROUNDUP('Дані з ДІСО'!AG156/Параметри!$K$71,0)</f>
        <v>0</v>
      </c>
      <c r="BV156" s="40">
        <f t="shared" si="26"/>
        <v>0</v>
      </c>
      <c r="BW156" s="40">
        <f>IF('Дані з ДІСО'!AG156=0,0,'Дані з ДІСО'!AJ156/'Дані з ДІСО'!AG156)</f>
        <v>0</v>
      </c>
      <c r="BX156" s="29">
        <f>BV156*(1+0.25*BW156)*Параметри!$K$51</f>
        <v>0</v>
      </c>
      <c r="BY156" s="29">
        <f>ROUND(IF(Параметри!$K$77="No",CC156,CC156*Параметри!$K$78)+AG156,1)</f>
        <v>36017.800000000003</v>
      </c>
      <c r="BZ156" s="29">
        <f>ROUND(IF(Параметри!$K$77="No",BF156,BF156*Параметри!$K$78),1)</f>
        <v>0</v>
      </c>
      <c r="CA156" s="29">
        <f>ROUND(IF(Параметри!$K$77="No",BI156,BI156*Параметри!$K$78),1)</f>
        <v>0</v>
      </c>
      <c r="CB156" s="29">
        <f>ROUND(IF(Параметри!$K$77="No",BJ156,BJ156*Параметри!$K$78),1)</f>
        <v>0</v>
      </c>
      <c r="CC156" s="29">
        <f t="shared" si="20"/>
        <v>40019.727199981353</v>
      </c>
    </row>
    <row r="157" spans="1:81">
      <c r="A157" s="9">
        <v>156</v>
      </c>
      <c r="B157" s="9" t="s">
        <v>3151</v>
      </c>
      <c r="C157" s="9" t="s">
        <v>3151</v>
      </c>
      <c r="D157" s="9" t="s">
        <v>3269</v>
      </c>
      <c r="E157" s="9" t="s">
        <v>29</v>
      </c>
      <c r="F157" s="9" t="s">
        <v>3304</v>
      </c>
      <c r="G157" s="9" t="s">
        <v>343</v>
      </c>
      <c r="H157" s="29">
        <f>SUM('Дані з ДІСО'!J157:L157)</f>
        <v>1198</v>
      </c>
      <c r="I157" s="29">
        <f>SUM('Дані з ДІСО'!G157:I157)</f>
        <v>47</v>
      </c>
      <c r="J157" s="29">
        <f>SUM('Дані з ДІСО'!P157:R157)</f>
        <v>0</v>
      </c>
      <c r="K157" s="29">
        <f>SUM('Дані з ДІСО'!V157:X157)</f>
        <v>0</v>
      </c>
      <c r="L157" s="40">
        <f>ROUNDUP('Дані з ДІСО'!J157/'Коефіцієнти АТО'!$R157,0)</f>
        <v>27</v>
      </c>
      <c r="M157" s="40">
        <f>ROUNDUP('Дані з ДІСО'!K157/'Коефіцієнти АТО'!$R157,0)</f>
        <v>39</v>
      </c>
      <c r="N157" s="40">
        <f>ROUNDUP('Дані з ДІСО'!L157/'Коефіцієнти АТО'!$R157,0)</f>
        <v>8</v>
      </c>
      <c r="O157" s="59">
        <f>(L157*Параметри!$K$32+M157*Параметри!$L$32+N157*Параметри!$M$32)/18</f>
        <v>121.12777777777779</v>
      </c>
      <c r="P157" s="41">
        <f>IF(H157=0,"",'Дані з ДІСО'!Y157/H157)</f>
        <v>0</v>
      </c>
      <c r="Q157" s="29">
        <f>IF(H157=0,"",(1+0.25*P157)*O157*Параметри!$K$51)</f>
        <v>24809.41699465338</v>
      </c>
      <c r="R157" s="29">
        <f>IF(H157=0,"",Q157*'Коефіцієнти АТО'!T157)</f>
        <v>421.76008890910748</v>
      </c>
      <c r="S157" s="29">
        <f>IF(H157=0,"",H157*(1+0.25*P157)*Параметри!$K$66*Параметри!$K$20/1000)</f>
        <v>0</v>
      </c>
      <c r="T157" s="29">
        <f>IF(H157=0,"",H157*(1+0.25*P157)*'Коефіцієнти АТО'!$S157*Параметри!$K$20/1000)</f>
        <v>4902.5351911437037</v>
      </c>
      <c r="U157" s="29">
        <f t="shared" si="21"/>
        <v>30133.712274706191</v>
      </c>
      <c r="V157" s="29">
        <f t="shared" si="22"/>
        <v>30133.712274706191</v>
      </c>
      <c r="W157" s="40">
        <f>ROUNDUP('Дані з ДІСО'!P157/Параметри!$K$24,0)</f>
        <v>0</v>
      </c>
      <c r="X157" s="40">
        <f>ROUNDUP('Дані з ДІСО'!Q157/Параметри!$K$24,0)</f>
        <v>0</v>
      </c>
      <c r="Y157" s="40">
        <f>ROUNDUP('Дані з ДІСО'!R157/Параметри!$K$24,0)</f>
        <v>0</v>
      </c>
      <c r="Z157" s="59">
        <f>(W157*Параметри!$K$33+X157*Параметри!$L$33+Y157*Параметри!$M$33)/18</f>
        <v>0</v>
      </c>
      <c r="AA157" s="41">
        <f>IF(J157=0,0,'Дані з ДІСО'!AA157/J157)</f>
        <v>0</v>
      </c>
      <c r="AB157" s="29">
        <f>(1+0.25*AA157)*Z157*Параметри!$K$51</f>
        <v>0</v>
      </c>
      <c r="AC157" s="29">
        <f>AB157*'Коефіцієнти АТО'!U157</f>
        <v>0</v>
      </c>
      <c r="AD157" s="29">
        <f>J157*(1+0.25*AA157)*Параметри!$K$66*Параметри!$K$20/1000</f>
        <v>0</v>
      </c>
      <c r="AE157" s="29">
        <f>(1+0.25*AA157)*J157*'Коефіцієнти АТО'!S157*Параметри!$K$20/1000</f>
        <v>0</v>
      </c>
      <c r="AF157" s="29">
        <f t="shared" si="18"/>
        <v>0</v>
      </c>
      <c r="AG157" s="29">
        <v>0</v>
      </c>
      <c r="AH157" s="40">
        <v>21</v>
      </c>
      <c r="AI157" s="40">
        <v>0</v>
      </c>
      <c r="AJ157" s="40">
        <f t="shared" si="19"/>
        <v>0</v>
      </c>
      <c r="AK157" s="29">
        <f>(AH157+AI157)*(1+0.25*AJ157)*Параметри!$K$53</f>
        <v>3768.0147896160011</v>
      </c>
      <c r="AL157" s="29">
        <f>ROUNDUP(('Дані з ДІСО'!AU157+'Дані з ДІСО'!AW157)/Параметри!$K$28,0)</f>
        <v>0</v>
      </c>
      <c r="AM157" s="64">
        <f>AL157*Параметри!$M$35/18</f>
        <v>0</v>
      </c>
      <c r="AN157" s="29">
        <f>IF(AL157=0,0,'Дані з ДІСО'!AW157/SUM('Дані з ДІСО'!AU157,'Дані з ДІСО'!AW157))</f>
        <v>0</v>
      </c>
      <c r="AO157" s="29">
        <f>(1+0.25*AN157)*AM157*Параметри!$K$51</f>
        <v>0</v>
      </c>
      <c r="AP157" s="40">
        <f>ROUNDUP(('Дані з ДІСО'!AE157+'Дані не з ДІСО'!E157+'Дані не з ДІСО'!G157)/Параметри!$K$69,0)</f>
        <v>0</v>
      </c>
      <c r="AQ157" s="40">
        <f t="shared" si="23"/>
        <v>0</v>
      </c>
      <c r="AR157" s="40">
        <f>IF(AP157=0,0,('Дані з ДІСО'!AH157+'Дані не з ДІСО'!G157)/('Дані з ДІСО'!AE157+'Дані не з ДІСО'!E157+'Дані не з ДІСО'!G157))</f>
        <v>0</v>
      </c>
      <c r="AS157" s="29">
        <f>AQ157*(1+0.25*AR157)*Параметри!$K$51</f>
        <v>0</v>
      </c>
      <c r="AT157" s="40">
        <f>ROUNDUP('Дані з ДІСО'!AF157/Параметри!$K$70,0)</f>
        <v>0</v>
      </c>
      <c r="AU157" s="40">
        <f t="shared" si="24"/>
        <v>0</v>
      </c>
      <c r="AV157" s="40">
        <f>IF(AT157=0,0,'Дані з ДІСО'!AI157/'Дані з ДІСО'!AF157)</f>
        <v>0</v>
      </c>
      <c r="AW157" s="29">
        <f>AU157*(1+0.25*AV157)*Параметри!$K$51</f>
        <v>0</v>
      </c>
      <c r="AX157" s="40">
        <f>ROUNDUP('Дані з ДІСО'!AR157/Параметри!$K$29,0)</f>
        <v>0</v>
      </c>
      <c r="AY157" s="40">
        <f>ROUNDUP('Дані з ДІСО'!AS157/Параметри!$K$29,0)</f>
        <v>0</v>
      </c>
      <c r="AZ157" s="40">
        <f>ROUNDUP('Дані з ДІСО'!AT157/Параметри!$K$29,0)</f>
        <v>0</v>
      </c>
      <c r="BA157" s="64">
        <f>(AX157*Параметри!$K$32+AY157*Параметри!$L$32+AZ157*Параметри!$M$32)/18</f>
        <v>0</v>
      </c>
      <c r="BB157" s="29">
        <f>(BA157*Параметри!$K$51+SUM('Дані з ДІСО'!AR157:AT157)*Параметри!$K$48*Параметри!$K$20/1000)*Параметри!$K$74</f>
        <v>0</v>
      </c>
      <c r="BC157" s="40">
        <f>ROUNDUP(('Дані не з ДІСО'!I157+'Дані не з ДІСО'!K157)/Параметри!$K$26,0)</f>
        <v>0</v>
      </c>
      <c r="BD157" s="29">
        <f>BC157*Параметри!$M$36/18</f>
        <v>0</v>
      </c>
      <c r="BE157" s="40">
        <f>IF(BC157=0,0,'Дані не з ДІСО'!K157/('Дані не з ДІСО'!I157+'Дані не з ДІСО'!K157))</f>
        <v>0</v>
      </c>
      <c r="BF157" s="29">
        <f>(1+0.25*BE157)*BD157*Параметри!$K$51</f>
        <v>0</v>
      </c>
      <c r="BG157" s="40">
        <f>ROUNDUP('Дані не з ДІСО'!M157/Параметри!$K$27,0)</f>
        <v>0</v>
      </c>
      <c r="BH157" s="40">
        <f>BG157*Параметри!$M$37/18</f>
        <v>0</v>
      </c>
      <c r="BI157" s="29">
        <f>BH157*Параметри!$K$51</f>
        <v>0</v>
      </c>
      <c r="BJ157" s="29">
        <f>'Дані не з ДІСО'!N157*Параметри!$K$76</f>
        <v>0</v>
      </c>
      <c r="BK157" s="40">
        <f>ROUNDUP('Дані з ДІСО'!V157/Параметри!$K$25,0)</f>
        <v>0</v>
      </c>
      <c r="BL157" s="40">
        <f>ROUNDUP('Дані з ДІСО'!W157/Параметри!$K$25,0)</f>
        <v>0</v>
      </c>
      <c r="BM157" s="40">
        <f>ROUNDUP('Дані з ДІСО'!X157/Параметри!$K$25,0)</f>
        <v>0</v>
      </c>
      <c r="BN157" s="40">
        <f>(BK157*Параметри!$K$34+BL157*Параметри!$L$34+BM157*Параметри!$M$34)/18</f>
        <v>0</v>
      </c>
      <c r="BO157" s="40">
        <f>IF(K157=0,0,'Дані з ДІСО'!AC157/K157)</f>
        <v>0</v>
      </c>
      <c r="BP157" s="29">
        <f>(1+0.25*BO157)*BN157*Параметри!$K$51</f>
        <v>0</v>
      </c>
      <c r="BQ157" s="29">
        <f>BP157*'Коефіцієнти АТО'!U157</f>
        <v>0</v>
      </c>
      <c r="BR157" s="29">
        <f>K157*(1+0.25*BO157)*Параметри!$K$66*Параметри!$K$20/1000</f>
        <v>0</v>
      </c>
      <c r="BS157" s="29">
        <f>(1+0.25*BO157)*K157*'Коефіцієнти АТО'!S157*Параметри!$K$20/1000</f>
        <v>0</v>
      </c>
      <c r="BT157" s="29">
        <f t="shared" si="25"/>
        <v>0</v>
      </c>
      <c r="BU157" s="40">
        <f>ROUNDUP('Дані з ДІСО'!AG157/Параметри!$K$71,0)</f>
        <v>0</v>
      </c>
      <c r="BV157" s="40">
        <f t="shared" si="26"/>
        <v>0</v>
      </c>
      <c r="BW157" s="40">
        <f>IF('Дані з ДІСО'!AG157=0,0,'Дані з ДІСО'!AJ157/'Дані з ДІСО'!AG157)</f>
        <v>0</v>
      </c>
      <c r="BX157" s="29">
        <f>BV157*(1+0.25*BW157)*Параметри!$K$51</f>
        <v>0</v>
      </c>
      <c r="BY157" s="29">
        <f>ROUND(IF(Параметри!$K$77="No",CC157,CC157*Параметри!$K$78)+AG157,1)</f>
        <v>30511.599999999999</v>
      </c>
      <c r="BZ157" s="29">
        <f>ROUND(IF(Параметри!$K$77="No",BF157,BF157*Параметри!$K$78),1)</f>
        <v>0</v>
      </c>
      <c r="CA157" s="29">
        <f>ROUND(IF(Параметри!$K$77="No",BI157,BI157*Параметри!$K$78),1)</f>
        <v>0</v>
      </c>
      <c r="CB157" s="29">
        <f>ROUND(IF(Параметри!$K$77="No",BJ157,BJ157*Параметри!$K$78),1)</f>
        <v>0</v>
      </c>
      <c r="CC157" s="29">
        <f t="shared" si="20"/>
        <v>33901.727064322193</v>
      </c>
    </row>
    <row r="158" spans="1:81">
      <c r="A158" s="9">
        <v>157</v>
      </c>
      <c r="B158" s="9" t="s">
        <v>3148</v>
      </c>
      <c r="C158" s="9" t="s">
        <v>3148</v>
      </c>
      <c r="D158" s="9" t="s">
        <v>3269</v>
      </c>
      <c r="E158" s="9" t="s">
        <v>24</v>
      </c>
      <c r="F158" s="9" t="s">
        <v>3305</v>
      </c>
      <c r="G158" s="9" t="s">
        <v>345</v>
      </c>
      <c r="H158" s="29">
        <f>SUM('Дані з ДІСО'!J158:L158)</f>
        <v>696</v>
      </c>
      <c r="I158" s="29">
        <f>SUM('Дані з ДІСО'!G158:I158)</f>
        <v>33</v>
      </c>
      <c r="J158" s="29">
        <f>SUM('Дані з ДІСО'!P158:R158)</f>
        <v>0</v>
      </c>
      <c r="K158" s="29">
        <f>SUM('Дані з ДІСО'!V158:X158)</f>
        <v>0</v>
      </c>
      <c r="L158" s="40">
        <f>ROUNDUP('Дані з ДІСО'!J158/'Коефіцієнти АТО'!$R158,0)</f>
        <v>21</v>
      </c>
      <c r="M158" s="40">
        <f>ROUNDUP('Дані з ДІСО'!K158/'Коефіцієнти АТО'!$R158,0)</f>
        <v>25</v>
      </c>
      <c r="N158" s="40">
        <f>ROUNDUP('Дані з ДІСО'!L158/'Коефіцієнти АТО'!$R158,0)</f>
        <v>6</v>
      </c>
      <c r="O158" s="59">
        <f>(L158*Параметри!$K$32+M158*Параметри!$L$32+N158*Параметри!$M$32)/18</f>
        <v>84.083333333333329</v>
      </c>
      <c r="P158" s="41">
        <f>IF(H158=0,"",'Дані з ДІСО'!Y158/H158)</f>
        <v>0</v>
      </c>
      <c r="Q158" s="29">
        <f>IF(H158=0,"",(1+0.25*P158)*O158*Параметри!$K$51)</f>
        <v>17221.96606953533</v>
      </c>
      <c r="R158" s="29">
        <f>IF(H158=0,"",Q158*'Коефіцієнти АТО'!T158)</f>
        <v>292.77342318210066</v>
      </c>
      <c r="S158" s="29">
        <f>IF(H158=0,"",H158*(1+0.25*P158)*Параметри!$K$66*Параметри!$K$20/1000)</f>
        <v>0</v>
      </c>
      <c r="T158" s="29">
        <f>IF(H158=0,"",H158*(1+0.25*P158)*'Коефіцієнти АТО'!$S158*Параметри!$K$20/1000)</f>
        <v>3510.5935887508044</v>
      </c>
      <c r="U158" s="29">
        <f t="shared" si="21"/>
        <v>21025.333081468238</v>
      </c>
      <c r="V158" s="29">
        <f t="shared" si="22"/>
        <v>21025.333081468238</v>
      </c>
      <c r="W158" s="40">
        <f>ROUNDUP('Дані з ДІСО'!P158/Параметри!$K$24,0)</f>
        <v>0</v>
      </c>
      <c r="X158" s="40">
        <f>ROUNDUP('Дані з ДІСО'!Q158/Параметри!$K$24,0)</f>
        <v>0</v>
      </c>
      <c r="Y158" s="40">
        <f>ROUNDUP('Дані з ДІСО'!R158/Параметри!$K$24,0)</f>
        <v>0</v>
      </c>
      <c r="Z158" s="59">
        <f>(W158*Параметри!$K$33+X158*Параметри!$L$33+Y158*Параметри!$M$33)/18</f>
        <v>0</v>
      </c>
      <c r="AA158" s="41">
        <f>IF(J158=0,0,'Дані з ДІСО'!AA158/J158)</f>
        <v>0</v>
      </c>
      <c r="AB158" s="29">
        <f>(1+0.25*AA158)*Z158*Параметри!$K$51</f>
        <v>0</v>
      </c>
      <c r="AC158" s="29">
        <f>AB158*'Коефіцієнти АТО'!U158</f>
        <v>0</v>
      </c>
      <c r="AD158" s="29">
        <f>J158*(1+0.25*AA158)*Параметри!$K$66*Параметри!$K$20/1000</f>
        <v>0</v>
      </c>
      <c r="AE158" s="29">
        <f>(1+0.25*AA158)*J158*'Коефіцієнти АТО'!S158*Параметри!$K$20/1000</f>
        <v>0</v>
      </c>
      <c r="AF158" s="29">
        <f t="shared" si="18"/>
        <v>0</v>
      </c>
      <c r="AG158" s="29">
        <v>0</v>
      </c>
      <c r="AH158" s="40">
        <v>11</v>
      </c>
      <c r="AI158" s="40">
        <v>0</v>
      </c>
      <c r="AJ158" s="40">
        <f t="shared" si="19"/>
        <v>0</v>
      </c>
      <c r="AK158" s="29">
        <f>(AH158+AI158)*(1+0.25*AJ158)*Параметри!$K$53</f>
        <v>1973.7220326560005</v>
      </c>
      <c r="AL158" s="29">
        <f>ROUNDUP(('Дані з ДІСО'!AU158+'Дані з ДІСО'!AW158)/Параметри!$K$28,0)</f>
        <v>0</v>
      </c>
      <c r="AM158" s="64">
        <f>AL158*Параметри!$M$35/18</f>
        <v>0</v>
      </c>
      <c r="AN158" s="29">
        <f>IF(AL158=0,0,'Дані з ДІСО'!AW158/SUM('Дані з ДІСО'!AU158,'Дані з ДІСО'!AW158))</f>
        <v>0</v>
      </c>
      <c r="AO158" s="29">
        <f>(1+0.25*AN158)*AM158*Параметри!$K$51</f>
        <v>0</v>
      </c>
      <c r="AP158" s="40">
        <f>ROUNDUP(('Дані з ДІСО'!AE158+'Дані не з ДІСО'!E158+'Дані не з ДІСО'!G158)/Параметри!$K$69,0)</f>
        <v>0</v>
      </c>
      <c r="AQ158" s="40">
        <f t="shared" si="23"/>
        <v>0</v>
      </c>
      <c r="AR158" s="40">
        <f>IF(AP158=0,0,('Дані з ДІСО'!AH158+'Дані не з ДІСО'!G158)/('Дані з ДІСО'!AE158+'Дані не з ДІСО'!E158+'Дані не з ДІСО'!G158))</f>
        <v>0</v>
      </c>
      <c r="AS158" s="29">
        <f>AQ158*(1+0.25*AR158)*Параметри!$K$51</f>
        <v>0</v>
      </c>
      <c r="AT158" s="40">
        <f>ROUNDUP('Дані з ДІСО'!AF158/Параметри!$K$70,0)</f>
        <v>0</v>
      </c>
      <c r="AU158" s="40">
        <f t="shared" si="24"/>
        <v>0</v>
      </c>
      <c r="AV158" s="40">
        <f>IF(AT158=0,0,'Дані з ДІСО'!AI158/'Дані з ДІСО'!AF158)</f>
        <v>0</v>
      </c>
      <c r="AW158" s="29">
        <f>AU158*(1+0.25*AV158)*Параметри!$K$51</f>
        <v>0</v>
      </c>
      <c r="AX158" s="40">
        <f>ROUNDUP('Дані з ДІСО'!AR158/Параметри!$K$29,0)</f>
        <v>0</v>
      </c>
      <c r="AY158" s="40">
        <f>ROUNDUP('Дані з ДІСО'!AS158/Параметри!$K$29,0)</f>
        <v>0</v>
      </c>
      <c r="AZ158" s="40">
        <f>ROUNDUP('Дані з ДІСО'!AT158/Параметри!$K$29,0)</f>
        <v>0</v>
      </c>
      <c r="BA158" s="64">
        <f>(AX158*Параметри!$K$32+AY158*Параметри!$L$32+AZ158*Параметри!$M$32)/18</f>
        <v>0</v>
      </c>
      <c r="BB158" s="29">
        <f>(BA158*Параметри!$K$51+SUM('Дані з ДІСО'!AR158:AT158)*Параметри!$K$48*Параметри!$K$20/1000)*Параметри!$K$74</f>
        <v>0</v>
      </c>
      <c r="BC158" s="40">
        <f>ROUNDUP(('Дані не з ДІСО'!I158+'Дані не з ДІСО'!K158)/Параметри!$K$26,0)</f>
        <v>0</v>
      </c>
      <c r="BD158" s="29">
        <f>BC158*Параметри!$M$36/18</f>
        <v>0</v>
      </c>
      <c r="BE158" s="40">
        <f>IF(BC158=0,0,'Дані не з ДІСО'!K158/('Дані не з ДІСО'!I158+'Дані не з ДІСО'!K158))</f>
        <v>0</v>
      </c>
      <c r="BF158" s="29">
        <f>(1+0.25*BE158)*BD158*Параметри!$K$51</f>
        <v>0</v>
      </c>
      <c r="BG158" s="40">
        <f>ROUNDUP('Дані не з ДІСО'!M158/Параметри!$K$27,0)</f>
        <v>0</v>
      </c>
      <c r="BH158" s="40">
        <f>BG158*Параметри!$M$37/18</f>
        <v>0</v>
      </c>
      <c r="BI158" s="29">
        <f>BH158*Параметри!$K$51</f>
        <v>0</v>
      </c>
      <c r="BJ158" s="29">
        <f>'Дані не з ДІСО'!N158*Параметри!$K$76</f>
        <v>0</v>
      </c>
      <c r="BK158" s="40">
        <f>ROUNDUP('Дані з ДІСО'!V158/Параметри!$K$25,0)</f>
        <v>0</v>
      </c>
      <c r="BL158" s="40">
        <f>ROUNDUP('Дані з ДІСО'!W158/Параметри!$K$25,0)</f>
        <v>0</v>
      </c>
      <c r="BM158" s="40">
        <f>ROUNDUP('Дані з ДІСО'!X158/Параметри!$K$25,0)</f>
        <v>0</v>
      </c>
      <c r="BN158" s="40">
        <f>(BK158*Параметри!$K$34+BL158*Параметри!$L$34+BM158*Параметри!$M$34)/18</f>
        <v>0</v>
      </c>
      <c r="BO158" s="40">
        <f>IF(K158=0,0,'Дані з ДІСО'!AC158/K158)</f>
        <v>0</v>
      </c>
      <c r="BP158" s="29">
        <f>(1+0.25*BO158)*BN158*Параметри!$K$51</f>
        <v>0</v>
      </c>
      <c r="BQ158" s="29">
        <f>BP158*'Коефіцієнти АТО'!U158</f>
        <v>0</v>
      </c>
      <c r="BR158" s="29">
        <f>K158*(1+0.25*BO158)*Параметри!$K$66*Параметри!$K$20/1000</f>
        <v>0</v>
      </c>
      <c r="BS158" s="29">
        <f>(1+0.25*BO158)*K158*'Коефіцієнти АТО'!S158*Параметри!$K$20/1000</f>
        <v>0</v>
      </c>
      <c r="BT158" s="29">
        <f t="shared" si="25"/>
        <v>0</v>
      </c>
      <c r="BU158" s="40">
        <f>ROUNDUP('Дані з ДІСО'!AG158/Параметри!$K$71,0)</f>
        <v>0</v>
      </c>
      <c r="BV158" s="40">
        <f t="shared" si="26"/>
        <v>0</v>
      </c>
      <c r="BW158" s="40">
        <f>IF('Дані з ДІСО'!AG158=0,0,'Дані з ДІСО'!AJ158/'Дані з ДІСО'!AG158)</f>
        <v>0</v>
      </c>
      <c r="BX158" s="29">
        <f>BV158*(1+0.25*BW158)*Параметри!$K$51</f>
        <v>0</v>
      </c>
      <c r="BY158" s="29">
        <f>ROUND(IF(Параметри!$K$77="No",CC158,CC158*Параметри!$K$78)+AG158,1)</f>
        <v>20699.099999999999</v>
      </c>
      <c r="BZ158" s="29">
        <f>ROUND(IF(Параметри!$K$77="No",BF158,BF158*Параметри!$K$78),1)</f>
        <v>0</v>
      </c>
      <c r="CA158" s="29">
        <f>ROUND(IF(Параметри!$K$77="No",BI158,BI158*Параметри!$K$78),1)</f>
        <v>0</v>
      </c>
      <c r="CB158" s="29">
        <f>ROUND(IF(Параметри!$K$77="No",BJ158,BJ158*Параметри!$K$78),1)</f>
        <v>0</v>
      </c>
      <c r="CC158" s="29">
        <f t="shared" si="20"/>
        <v>22999.055114124239</v>
      </c>
    </row>
    <row r="159" spans="1:81">
      <c r="A159" s="9">
        <v>158</v>
      </c>
      <c r="B159" s="9" t="s">
        <v>3148</v>
      </c>
      <c r="C159" s="9" t="s">
        <v>3148</v>
      </c>
      <c r="D159" s="9" t="s">
        <v>3269</v>
      </c>
      <c r="E159" s="9" t="s">
        <v>24</v>
      </c>
      <c r="F159" s="9" t="s">
        <v>3306</v>
      </c>
      <c r="G159" s="9" t="s">
        <v>347</v>
      </c>
      <c r="H159" s="29">
        <f>SUM('Дані з ДІСО'!J159:L159)</f>
        <v>371</v>
      </c>
      <c r="I159" s="29">
        <f>SUM('Дані з ДІСО'!G159:I159)</f>
        <v>28</v>
      </c>
      <c r="J159" s="29">
        <f>SUM('Дані з ДІСО'!P159:R159)</f>
        <v>0</v>
      </c>
      <c r="K159" s="29">
        <f>SUM('Дані з ДІСО'!V159:X159)</f>
        <v>0</v>
      </c>
      <c r="L159" s="40">
        <f>ROUNDUP('Дані з ДІСО'!J159/'Коефіцієнти АТО'!$R159,0)</f>
        <v>12</v>
      </c>
      <c r="M159" s="40">
        <f>ROUNDUP('Дані з ДІСО'!K159/'Коефіцієнти АТО'!$R159,0)</f>
        <v>17</v>
      </c>
      <c r="N159" s="40">
        <f>ROUNDUP('Дані з ДІСО'!L159/'Коефіцієнти АТО'!$R159,0)</f>
        <v>4</v>
      </c>
      <c r="O159" s="59">
        <f>(L159*Параметри!$K$32+M159*Параметри!$L$32+N159*Параметри!$M$32)/18</f>
        <v>54.105555555555561</v>
      </c>
      <c r="P159" s="41">
        <f>IF(H159=0,"",'Дані з ДІСО'!Y159/H159)</f>
        <v>0</v>
      </c>
      <c r="Q159" s="29">
        <f>IF(H159=0,"",(1+0.25*P159)*O159*Параметри!$K$51)</f>
        <v>11081.911301698356</v>
      </c>
      <c r="R159" s="29">
        <f>IF(H159=0,"",Q159*'Коефіцієнти АТО'!T159)</f>
        <v>188.39249212887205</v>
      </c>
      <c r="S159" s="29">
        <f>IF(H159=0,"",H159*(1+0.25*P159)*Параметри!$K$66*Параметри!$K$20/1000)</f>
        <v>0</v>
      </c>
      <c r="T159" s="29">
        <f>IF(H159=0,"",H159*(1+0.25*P159)*'Коефіцієнти АТО'!$S159*Параметри!$K$20/1000)</f>
        <v>1871.3077894059606</v>
      </c>
      <c r="U159" s="29">
        <f t="shared" si="21"/>
        <v>13141.611583233189</v>
      </c>
      <c r="V159" s="29">
        <f t="shared" si="22"/>
        <v>13141.611583233189</v>
      </c>
      <c r="W159" s="40">
        <f>ROUNDUP('Дані з ДІСО'!P159/Параметри!$K$24,0)</f>
        <v>0</v>
      </c>
      <c r="X159" s="40">
        <f>ROUNDUP('Дані з ДІСО'!Q159/Параметри!$K$24,0)</f>
        <v>0</v>
      </c>
      <c r="Y159" s="40">
        <f>ROUNDUP('Дані з ДІСО'!R159/Параметри!$K$24,0)</f>
        <v>0</v>
      </c>
      <c r="Z159" s="59">
        <f>(W159*Параметри!$K$33+X159*Параметри!$L$33+Y159*Параметри!$M$33)/18</f>
        <v>0</v>
      </c>
      <c r="AA159" s="41">
        <f>IF(J159=0,0,'Дані з ДІСО'!AA159/J159)</f>
        <v>0</v>
      </c>
      <c r="AB159" s="29">
        <f>(1+0.25*AA159)*Z159*Параметри!$K$51</f>
        <v>0</v>
      </c>
      <c r="AC159" s="29">
        <f>AB159*'Коефіцієнти АТО'!U159</f>
        <v>0</v>
      </c>
      <c r="AD159" s="29">
        <f>J159*(1+0.25*AA159)*Параметри!$K$66*Параметри!$K$20/1000</f>
        <v>0</v>
      </c>
      <c r="AE159" s="29">
        <f>(1+0.25*AA159)*J159*'Коефіцієнти АТО'!S159*Параметри!$K$20/1000</f>
        <v>0</v>
      </c>
      <c r="AF159" s="29">
        <f t="shared" si="18"/>
        <v>0</v>
      </c>
      <c r="AG159" s="29">
        <v>0</v>
      </c>
      <c r="AH159" s="40">
        <v>3</v>
      </c>
      <c r="AI159" s="40">
        <v>0</v>
      </c>
      <c r="AJ159" s="40">
        <f t="shared" si="19"/>
        <v>0</v>
      </c>
      <c r="AK159" s="29">
        <f>(AH159+AI159)*(1+0.25*AJ159)*Параметри!$K$53</f>
        <v>538.28782708800009</v>
      </c>
      <c r="AL159" s="29">
        <f>ROUNDUP(('Дані з ДІСО'!AU159+'Дані з ДІСО'!AW159)/Параметри!$K$28,0)</f>
        <v>0</v>
      </c>
      <c r="AM159" s="64">
        <f>AL159*Параметри!$M$35/18</f>
        <v>0</v>
      </c>
      <c r="AN159" s="29">
        <f>IF(AL159=0,0,'Дані з ДІСО'!AW159/SUM('Дані з ДІСО'!AU159,'Дані з ДІСО'!AW159))</f>
        <v>0</v>
      </c>
      <c r="AO159" s="29">
        <f>(1+0.25*AN159)*AM159*Параметри!$K$51</f>
        <v>0</v>
      </c>
      <c r="AP159" s="40">
        <f>ROUNDUP(('Дані з ДІСО'!AE159+'Дані не з ДІСО'!E159+'Дані не з ДІСО'!G159)/Параметри!$K$69,0)</f>
        <v>0</v>
      </c>
      <c r="AQ159" s="40">
        <f t="shared" si="23"/>
        <v>0</v>
      </c>
      <c r="AR159" s="40">
        <f>IF(AP159=0,0,('Дані з ДІСО'!AH159+'Дані не з ДІСО'!G159)/('Дані з ДІСО'!AE159+'Дані не з ДІСО'!E159+'Дані не з ДІСО'!G159))</f>
        <v>0</v>
      </c>
      <c r="AS159" s="29">
        <f>AQ159*(1+0.25*AR159)*Параметри!$K$51</f>
        <v>0</v>
      </c>
      <c r="AT159" s="40">
        <f>ROUNDUP('Дані з ДІСО'!AF159/Параметри!$K$70,0)</f>
        <v>0</v>
      </c>
      <c r="AU159" s="40">
        <f t="shared" si="24"/>
        <v>0</v>
      </c>
      <c r="AV159" s="40">
        <f>IF(AT159=0,0,'Дані з ДІСО'!AI159/'Дані з ДІСО'!AF159)</f>
        <v>0</v>
      </c>
      <c r="AW159" s="29">
        <f>AU159*(1+0.25*AV159)*Параметри!$K$51</f>
        <v>0</v>
      </c>
      <c r="AX159" s="40">
        <f>ROUNDUP('Дані з ДІСО'!AR159/Параметри!$K$29,0)</f>
        <v>0</v>
      </c>
      <c r="AY159" s="40">
        <f>ROUNDUP('Дані з ДІСО'!AS159/Параметри!$K$29,0)</f>
        <v>0</v>
      </c>
      <c r="AZ159" s="40">
        <f>ROUNDUP('Дані з ДІСО'!AT159/Параметри!$K$29,0)</f>
        <v>0</v>
      </c>
      <c r="BA159" s="64">
        <f>(AX159*Параметри!$K$32+AY159*Параметри!$L$32+AZ159*Параметри!$M$32)/18</f>
        <v>0</v>
      </c>
      <c r="BB159" s="29">
        <f>(BA159*Параметри!$K$51+SUM('Дані з ДІСО'!AR159:AT159)*Параметри!$K$48*Параметри!$K$20/1000)*Параметри!$K$74</f>
        <v>0</v>
      </c>
      <c r="BC159" s="40">
        <f>ROUNDUP(('Дані не з ДІСО'!I159+'Дані не з ДІСО'!K159)/Параметри!$K$26,0)</f>
        <v>0</v>
      </c>
      <c r="BD159" s="29">
        <f>BC159*Параметри!$M$36/18</f>
        <v>0</v>
      </c>
      <c r="BE159" s="40">
        <f>IF(BC159=0,0,'Дані не з ДІСО'!K159/('Дані не з ДІСО'!I159+'Дані не з ДІСО'!K159))</f>
        <v>0</v>
      </c>
      <c r="BF159" s="29">
        <f>(1+0.25*BE159)*BD159*Параметри!$K$51</f>
        <v>0</v>
      </c>
      <c r="BG159" s="40">
        <f>ROUNDUP('Дані не з ДІСО'!M159/Параметри!$K$27,0)</f>
        <v>0</v>
      </c>
      <c r="BH159" s="40">
        <f>BG159*Параметри!$M$37/18</f>
        <v>0</v>
      </c>
      <c r="BI159" s="29">
        <f>BH159*Параметри!$K$51</f>
        <v>0</v>
      </c>
      <c r="BJ159" s="29">
        <f>'Дані не з ДІСО'!N159*Параметри!$K$76</f>
        <v>0</v>
      </c>
      <c r="BK159" s="40">
        <f>ROUNDUP('Дані з ДІСО'!V159/Параметри!$K$25,0)</f>
        <v>0</v>
      </c>
      <c r="BL159" s="40">
        <f>ROUNDUP('Дані з ДІСО'!W159/Параметри!$K$25,0)</f>
        <v>0</v>
      </c>
      <c r="BM159" s="40">
        <f>ROUNDUP('Дані з ДІСО'!X159/Параметри!$K$25,0)</f>
        <v>0</v>
      </c>
      <c r="BN159" s="40">
        <f>(BK159*Параметри!$K$34+BL159*Параметри!$L$34+BM159*Параметри!$M$34)/18</f>
        <v>0</v>
      </c>
      <c r="BO159" s="40">
        <f>IF(K159=0,0,'Дані з ДІСО'!AC159/K159)</f>
        <v>0</v>
      </c>
      <c r="BP159" s="29">
        <f>(1+0.25*BO159)*BN159*Параметри!$K$51</f>
        <v>0</v>
      </c>
      <c r="BQ159" s="29">
        <f>BP159*'Коефіцієнти АТО'!U159</f>
        <v>0</v>
      </c>
      <c r="BR159" s="29">
        <f>K159*(1+0.25*BO159)*Параметри!$K$66*Параметри!$K$20/1000</f>
        <v>0</v>
      </c>
      <c r="BS159" s="29">
        <f>(1+0.25*BO159)*K159*'Коефіцієнти АТО'!S159*Параметри!$K$20/1000</f>
        <v>0</v>
      </c>
      <c r="BT159" s="29">
        <f t="shared" si="25"/>
        <v>0</v>
      </c>
      <c r="BU159" s="40">
        <f>ROUNDUP('Дані з ДІСО'!AG159/Параметри!$K$71,0)</f>
        <v>0</v>
      </c>
      <c r="BV159" s="40">
        <f t="shared" si="26"/>
        <v>0</v>
      </c>
      <c r="BW159" s="40">
        <f>IF('Дані з ДІСО'!AG159=0,0,'Дані з ДІСО'!AJ159/'Дані з ДІСО'!AG159)</f>
        <v>0</v>
      </c>
      <c r="BX159" s="29">
        <f>BV159*(1+0.25*BW159)*Параметри!$K$51</f>
        <v>0</v>
      </c>
      <c r="BY159" s="29">
        <f>ROUND(IF(Параметри!$K$77="No",CC159,CC159*Параметри!$K$78)+AG159,1)</f>
        <v>12311.9</v>
      </c>
      <c r="BZ159" s="29">
        <f>ROUND(IF(Параметри!$K$77="No",BF159,BF159*Параметри!$K$78),1)</f>
        <v>0</v>
      </c>
      <c r="CA159" s="29">
        <f>ROUND(IF(Параметри!$K$77="No",BI159,BI159*Параметри!$K$78),1)</f>
        <v>0</v>
      </c>
      <c r="CB159" s="29">
        <f>ROUND(IF(Параметри!$K$77="No",BJ159,BJ159*Параметри!$K$78),1)</f>
        <v>0</v>
      </c>
      <c r="CC159" s="29">
        <f t="shared" si="20"/>
        <v>13679.899410321188</v>
      </c>
    </row>
    <row r="160" spans="1:81">
      <c r="A160" s="9">
        <v>159</v>
      </c>
      <c r="B160" s="9" t="s">
        <v>3151</v>
      </c>
      <c r="C160" s="9" t="s">
        <v>3151</v>
      </c>
      <c r="D160" s="9" t="s">
        <v>3269</v>
      </c>
      <c r="E160" s="9" t="s">
        <v>29</v>
      </c>
      <c r="F160" s="9" t="s">
        <v>3307</v>
      </c>
      <c r="G160" s="9" t="s">
        <v>349</v>
      </c>
      <c r="H160" s="29">
        <f>SUM('Дані з ДІСО'!J160:L160)</f>
        <v>2371</v>
      </c>
      <c r="I160" s="29">
        <f>SUM('Дані з ДІСО'!G160:I160)</f>
        <v>99</v>
      </c>
      <c r="J160" s="29">
        <f>SUM('Дані з ДІСО'!P160:R160)</f>
        <v>0</v>
      </c>
      <c r="K160" s="29">
        <f>SUM('Дані з ДІСО'!V160:X160)</f>
        <v>0</v>
      </c>
      <c r="L160" s="40">
        <f>ROUNDUP('Дані з ДІСО'!J160/'Коефіцієнти АТО'!$R160,0)</f>
        <v>54</v>
      </c>
      <c r="M160" s="40">
        <f>ROUNDUP('Дані з ДІСО'!K160/'Коефіцієнти АТО'!$R160,0)</f>
        <v>69</v>
      </c>
      <c r="N160" s="40">
        <f>ROUNDUP('Дані з ДІСО'!L160/'Коефіцієнти АТО'!$R160,0)</f>
        <v>17</v>
      </c>
      <c r="O160" s="59">
        <f>(L160*Параметри!$K$32+M160*Параметри!$L$32+N160*Параметри!$M$32)/18</f>
        <v>227.87777777777779</v>
      </c>
      <c r="P160" s="41">
        <f>IF(H160=0,"",'Дані з ДІСО'!Y160/H160)</f>
        <v>0</v>
      </c>
      <c r="Q160" s="29">
        <f>IF(H160=0,"",(1+0.25*P160)*O160*Параметри!$K$51)</f>
        <v>46673.974512071378</v>
      </c>
      <c r="R160" s="29">
        <f>IF(H160=0,"",Q160*'Коефіцієнти АТО'!T160)</f>
        <v>793.45756670521348</v>
      </c>
      <c r="S160" s="29">
        <f>IF(H160=0,"",H160*(1+0.25*P160)*Параметри!$K$66*Параметри!$K$20/1000)</f>
        <v>0</v>
      </c>
      <c r="T160" s="29">
        <f>IF(H160=0,"",H160*(1+0.25*P160)*'Коефіцієнти АТО'!$S160*Параметри!$K$20/1000)</f>
        <v>10830.992061064615</v>
      </c>
      <c r="U160" s="29">
        <f t="shared" si="21"/>
        <v>58298.424139841205</v>
      </c>
      <c r="V160" s="29">
        <f t="shared" si="22"/>
        <v>58298.424139841205</v>
      </c>
      <c r="W160" s="40">
        <f>ROUNDUP('Дані з ДІСО'!P160/Параметри!$K$24,0)</f>
        <v>0</v>
      </c>
      <c r="X160" s="40">
        <f>ROUNDUP('Дані з ДІСО'!Q160/Параметри!$K$24,0)</f>
        <v>0</v>
      </c>
      <c r="Y160" s="40">
        <f>ROUNDUP('Дані з ДІСО'!R160/Параметри!$K$24,0)</f>
        <v>0</v>
      </c>
      <c r="Z160" s="59">
        <f>(W160*Параметри!$K$33+X160*Параметри!$L$33+Y160*Параметри!$M$33)/18</f>
        <v>0</v>
      </c>
      <c r="AA160" s="41">
        <f>IF(J160=0,0,'Дані з ДІСО'!AA160/J160)</f>
        <v>0</v>
      </c>
      <c r="AB160" s="29">
        <f>(1+0.25*AA160)*Z160*Параметри!$K$51</f>
        <v>0</v>
      </c>
      <c r="AC160" s="29">
        <f>AB160*'Коефіцієнти АТО'!U160</f>
        <v>0</v>
      </c>
      <c r="AD160" s="29">
        <f>J160*(1+0.25*AA160)*Параметри!$K$66*Параметри!$K$20/1000</f>
        <v>0</v>
      </c>
      <c r="AE160" s="29">
        <f>(1+0.25*AA160)*J160*'Коефіцієнти АТО'!S160*Параметри!$K$20/1000</f>
        <v>0</v>
      </c>
      <c r="AF160" s="29">
        <f t="shared" si="18"/>
        <v>0</v>
      </c>
      <c r="AG160" s="29">
        <v>0</v>
      </c>
      <c r="AH160" s="40">
        <v>25</v>
      </c>
      <c r="AI160" s="40">
        <v>0</v>
      </c>
      <c r="AJ160" s="40">
        <f t="shared" si="19"/>
        <v>0</v>
      </c>
      <c r="AK160" s="29">
        <f>(AH160+AI160)*(1+0.25*AJ160)*Параметри!$K$53</f>
        <v>4485.731892400001</v>
      </c>
      <c r="AL160" s="29">
        <f>ROUNDUP(('Дані з ДІСО'!AU160+'Дані з ДІСО'!AW160)/Параметри!$K$28,0)</f>
        <v>0</v>
      </c>
      <c r="AM160" s="64">
        <f>AL160*Параметри!$M$35/18</f>
        <v>0</v>
      </c>
      <c r="AN160" s="29">
        <f>IF(AL160=0,0,'Дані з ДІСО'!AW160/SUM('Дані з ДІСО'!AU160,'Дані з ДІСО'!AW160))</f>
        <v>0</v>
      </c>
      <c r="AO160" s="29">
        <f>(1+0.25*AN160)*AM160*Параметри!$K$51</f>
        <v>0</v>
      </c>
      <c r="AP160" s="40">
        <f>ROUNDUP(('Дані з ДІСО'!AE160+'Дані не з ДІСО'!E160+'Дані не з ДІСО'!G160)/Параметри!$K$69,0)</f>
        <v>0</v>
      </c>
      <c r="AQ160" s="40">
        <f t="shared" si="23"/>
        <v>0</v>
      </c>
      <c r="AR160" s="40">
        <f>IF(AP160=0,0,('Дані з ДІСО'!AH160+'Дані не з ДІСО'!G160)/('Дані з ДІСО'!AE160+'Дані не з ДІСО'!E160+'Дані не з ДІСО'!G160))</f>
        <v>0</v>
      </c>
      <c r="AS160" s="29">
        <f>AQ160*(1+0.25*AR160)*Параметри!$K$51</f>
        <v>0</v>
      </c>
      <c r="AT160" s="40">
        <f>ROUNDUP('Дані з ДІСО'!AF160/Параметри!$K$70,0)</f>
        <v>0</v>
      </c>
      <c r="AU160" s="40">
        <f t="shared" si="24"/>
        <v>0</v>
      </c>
      <c r="AV160" s="40">
        <f>IF(AT160=0,0,'Дані з ДІСО'!AI160/'Дані з ДІСО'!AF160)</f>
        <v>0</v>
      </c>
      <c r="AW160" s="29">
        <f>AU160*(1+0.25*AV160)*Параметри!$K$51</f>
        <v>0</v>
      </c>
      <c r="AX160" s="40">
        <f>ROUNDUP('Дані з ДІСО'!AR160/Параметри!$K$29,0)</f>
        <v>0</v>
      </c>
      <c r="AY160" s="40">
        <f>ROUNDUP('Дані з ДІСО'!AS160/Параметри!$K$29,0)</f>
        <v>0</v>
      </c>
      <c r="AZ160" s="40">
        <f>ROUNDUP('Дані з ДІСО'!AT160/Параметри!$K$29,0)</f>
        <v>0</v>
      </c>
      <c r="BA160" s="64">
        <f>(AX160*Параметри!$K$32+AY160*Параметри!$L$32+AZ160*Параметри!$M$32)/18</f>
        <v>0</v>
      </c>
      <c r="BB160" s="29">
        <f>(BA160*Параметри!$K$51+SUM('Дані з ДІСО'!AR160:AT160)*Параметри!$K$48*Параметри!$K$20/1000)*Параметри!$K$74</f>
        <v>0</v>
      </c>
      <c r="BC160" s="40">
        <f>ROUNDUP(('Дані не з ДІСО'!I160+'Дані не з ДІСО'!K160)/Параметри!$K$26,0)</f>
        <v>0</v>
      </c>
      <c r="BD160" s="29">
        <f>BC160*Параметри!$M$36/18</f>
        <v>0</v>
      </c>
      <c r="BE160" s="40">
        <f>IF(BC160=0,0,'Дані не з ДІСО'!K160/('Дані не з ДІСО'!I160+'Дані не з ДІСО'!K160))</f>
        <v>0</v>
      </c>
      <c r="BF160" s="29">
        <f>(1+0.25*BE160)*BD160*Параметри!$K$51</f>
        <v>0</v>
      </c>
      <c r="BG160" s="40">
        <f>ROUNDUP('Дані не з ДІСО'!M160/Параметри!$K$27,0)</f>
        <v>0</v>
      </c>
      <c r="BH160" s="40">
        <f>BG160*Параметри!$M$37/18</f>
        <v>0</v>
      </c>
      <c r="BI160" s="29">
        <f>BH160*Параметри!$K$51</f>
        <v>0</v>
      </c>
      <c r="BJ160" s="29">
        <f>'Дані не з ДІСО'!N160*Параметри!$K$76</f>
        <v>0</v>
      </c>
      <c r="BK160" s="40">
        <f>ROUNDUP('Дані з ДІСО'!V160/Параметри!$K$25,0)</f>
        <v>0</v>
      </c>
      <c r="BL160" s="40">
        <f>ROUNDUP('Дані з ДІСО'!W160/Параметри!$K$25,0)</f>
        <v>0</v>
      </c>
      <c r="BM160" s="40">
        <f>ROUNDUP('Дані з ДІСО'!X160/Параметри!$K$25,0)</f>
        <v>0</v>
      </c>
      <c r="BN160" s="40">
        <f>(BK160*Параметри!$K$34+BL160*Параметри!$L$34+BM160*Параметри!$M$34)/18</f>
        <v>0</v>
      </c>
      <c r="BO160" s="40">
        <f>IF(K160=0,0,'Дані з ДІСО'!AC160/K160)</f>
        <v>0</v>
      </c>
      <c r="BP160" s="29">
        <f>(1+0.25*BO160)*BN160*Параметри!$K$51</f>
        <v>0</v>
      </c>
      <c r="BQ160" s="29">
        <f>BP160*'Коефіцієнти АТО'!U160</f>
        <v>0</v>
      </c>
      <c r="BR160" s="29">
        <f>K160*(1+0.25*BO160)*Параметри!$K$66*Параметри!$K$20/1000</f>
        <v>0</v>
      </c>
      <c r="BS160" s="29">
        <f>(1+0.25*BO160)*K160*'Коефіцієнти АТО'!S160*Параметри!$K$20/1000</f>
        <v>0</v>
      </c>
      <c r="BT160" s="29">
        <f t="shared" si="25"/>
        <v>0</v>
      </c>
      <c r="BU160" s="40">
        <f>ROUNDUP('Дані з ДІСО'!AG160/Параметри!$K$71,0)</f>
        <v>0</v>
      </c>
      <c r="BV160" s="40">
        <f t="shared" si="26"/>
        <v>0</v>
      </c>
      <c r="BW160" s="40">
        <f>IF('Дані з ДІСО'!AG160=0,0,'Дані з ДІСО'!AJ160/'Дані з ДІСО'!AG160)</f>
        <v>0</v>
      </c>
      <c r="BX160" s="29">
        <f>BV160*(1+0.25*BW160)*Параметри!$K$51</f>
        <v>0</v>
      </c>
      <c r="BY160" s="29">
        <f>ROUND(IF(Параметри!$K$77="No",CC160,CC160*Параметри!$K$78)+AG160,1)</f>
        <v>56505.7</v>
      </c>
      <c r="BZ160" s="29">
        <f>ROUND(IF(Параметри!$K$77="No",BF160,BF160*Параметри!$K$78),1)</f>
        <v>0</v>
      </c>
      <c r="CA160" s="29">
        <f>ROUND(IF(Параметри!$K$77="No",BI160,BI160*Параметри!$K$78),1)</f>
        <v>0</v>
      </c>
      <c r="CB160" s="29">
        <f>ROUND(IF(Параметри!$K$77="No",BJ160,BJ160*Параметри!$K$78),1)</f>
        <v>0</v>
      </c>
      <c r="CC160" s="29">
        <f t="shared" si="20"/>
        <v>62784.156032241204</v>
      </c>
    </row>
    <row r="161" spans="1:81">
      <c r="A161" s="9">
        <v>160</v>
      </c>
      <c r="B161" s="9" t="s">
        <v>3148</v>
      </c>
      <c r="C161" s="9" t="s">
        <v>3148</v>
      </c>
      <c r="D161" s="9" t="s">
        <v>3269</v>
      </c>
      <c r="E161" s="9" t="s">
        <v>24</v>
      </c>
      <c r="F161" s="9" t="s">
        <v>3308</v>
      </c>
      <c r="G161" s="9" t="s">
        <v>351</v>
      </c>
      <c r="H161" s="29">
        <f>SUM('Дані з ДІСО'!J161:L161)</f>
        <v>971</v>
      </c>
      <c r="I161" s="29">
        <f>SUM('Дані з ДІСО'!G161:I161)</f>
        <v>37</v>
      </c>
      <c r="J161" s="29">
        <f>SUM('Дані з ДІСО'!P161:R161)</f>
        <v>0</v>
      </c>
      <c r="K161" s="29">
        <f>SUM('Дані з ДІСО'!V161:X161)</f>
        <v>0</v>
      </c>
      <c r="L161" s="40">
        <f>ROUNDUP('Дані з ДІСО'!J161/'Коефіцієнти АТО'!$R161,0)</f>
        <v>25</v>
      </c>
      <c r="M161" s="40">
        <f>ROUNDUP('Дані з ДІСО'!K161/'Коефіцієнти АТО'!$R161,0)</f>
        <v>37</v>
      </c>
      <c r="N161" s="40">
        <f>ROUNDUP('Дані з ДІСО'!L161/'Коефіцієнти АТО'!$R161,0)</f>
        <v>9</v>
      </c>
      <c r="O161" s="59">
        <f>(L161*Параметри!$K$32+M161*Параметри!$L$32+N161*Параметри!$M$32)/18</f>
        <v>116.91111111111111</v>
      </c>
      <c r="P161" s="41">
        <f>IF(H161=0,"",'Дані з ДІСО'!Y161/H161)</f>
        <v>0</v>
      </c>
      <c r="Q161" s="29">
        <f>IF(H161=0,"",(1+0.25*P161)*O161*Параметри!$K$51)</f>
        <v>23945.75843853991</v>
      </c>
      <c r="R161" s="29">
        <f>IF(H161=0,"",Q161*'Коефіцієнти АТО'!T161)</f>
        <v>407.07789345517847</v>
      </c>
      <c r="S161" s="29">
        <f>IF(H161=0,"",H161*(1+0.25*P161)*Параметри!$K$66*Параметри!$K$20/1000)</f>
        <v>0</v>
      </c>
      <c r="T161" s="29">
        <f>IF(H161=0,"",H161*(1+0.25*P161)*'Коефіцієнти АТО'!$S161*Параметри!$K$20/1000)</f>
        <v>4897.6815728118263</v>
      </c>
      <c r="U161" s="29">
        <f t="shared" si="21"/>
        <v>29250.517904806915</v>
      </c>
      <c r="V161" s="29">
        <f t="shared" si="22"/>
        <v>29250.517904806915</v>
      </c>
      <c r="W161" s="40">
        <f>ROUNDUP('Дані з ДІСО'!P161/Параметри!$K$24,0)</f>
        <v>0</v>
      </c>
      <c r="X161" s="40">
        <f>ROUNDUP('Дані з ДІСО'!Q161/Параметри!$K$24,0)</f>
        <v>0</v>
      </c>
      <c r="Y161" s="40">
        <f>ROUNDUP('Дані з ДІСО'!R161/Параметри!$K$24,0)</f>
        <v>0</v>
      </c>
      <c r="Z161" s="59">
        <f>(W161*Параметри!$K$33+X161*Параметри!$L$33+Y161*Параметри!$M$33)/18</f>
        <v>0</v>
      </c>
      <c r="AA161" s="41">
        <f>IF(J161=0,0,'Дані з ДІСО'!AA161/J161)</f>
        <v>0</v>
      </c>
      <c r="AB161" s="29">
        <f>(1+0.25*AA161)*Z161*Параметри!$K$51</f>
        <v>0</v>
      </c>
      <c r="AC161" s="29">
        <f>AB161*'Коефіцієнти АТО'!U161</f>
        <v>0</v>
      </c>
      <c r="AD161" s="29">
        <f>J161*(1+0.25*AA161)*Параметри!$K$66*Параметри!$K$20/1000</f>
        <v>0</v>
      </c>
      <c r="AE161" s="29">
        <f>(1+0.25*AA161)*J161*'Коефіцієнти АТО'!S161*Параметри!$K$20/1000</f>
        <v>0</v>
      </c>
      <c r="AF161" s="29">
        <f t="shared" si="18"/>
        <v>0</v>
      </c>
      <c r="AG161" s="29">
        <v>0</v>
      </c>
      <c r="AH161" s="40">
        <v>15</v>
      </c>
      <c r="AI161" s="40">
        <v>0</v>
      </c>
      <c r="AJ161" s="40">
        <f t="shared" si="19"/>
        <v>0</v>
      </c>
      <c r="AK161" s="29">
        <f>(AH161+AI161)*(1+0.25*AJ161)*Параметри!$K$53</f>
        <v>2691.4391354400009</v>
      </c>
      <c r="AL161" s="29">
        <f>ROUNDUP(('Дані з ДІСО'!AU161+'Дані з ДІСО'!AW161)/Параметри!$K$28,0)</f>
        <v>0</v>
      </c>
      <c r="AM161" s="64">
        <f>AL161*Параметри!$M$35/18</f>
        <v>0</v>
      </c>
      <c r="AN161" s="29">
        <f>IF(AL161=0,0,'Дані з ДІСО'!AW161/SUM('Дані з ДІСО'!AU161,'Дані з ДІСО'!AW161))</f>
        <v>0</v>
      </c>
      <c r="AO161" s="29">
        <f>(1+0.25*AN161)*AM161*Параметри!$K$51</f>
        <v>0</v>
      </c>
      <c r="AP161" s="40">
        <f>ROUNDUP(('Дані з ДІСО'!AE161+'Дані не з ДІСО'!E161+'Дані не з ДІСО'!G161)/Параметри!$K$69,0)</f>
        <v>0</v>
      </c>
      <c r="AQ161" s="40">
        <f t="shared" si="23"/>
        <v>0</v>
      </c>
      <c r="AR161" s="40">
        <f>IF(AP161=0,0,('Дані з ДІСО'!AH161+'Дані не з ДІСО'!G161)/('Дані з ДІСО'!AE161+'Дані не з ДІСО'!E161+'Дані не з ДІСО'!G161))</f>
        <v>0</v>
      </c>
      <c r="AS161" s="29">
        <f>AQ161*(1+0.25*AR161)*Параметри!$K$51</f>
        <v>0</v>
      </c>
      <c r="AT161" s="40">
        <f>ROUNDUP('Дані з ДІСО'!AF161/Параметри!$K$70,0)</f>
        <v>0</v>
      </c>
      <c r="AU161" s="40">
        <f t="shared" si="24"/>
        <v>0</v>
      </c>
      <c r="AV161" s="40">
        <f>IF(AT161=0,0,'Дані з ДІСО'!AI161/'Дані з ДІСО'!AF161)</f>
        <v>0</v>
      </c>
      <c r="AW161" s="29">
        <f>AU161*(1+0.25*AV161)*Параметри!$K$51</f>
        <v>0</v>
      </c>
      <c r="AX161" s="40">
        <f>ROUNDUP('Дані з ДІСО'!AR161/Параметри!$K$29,0)</f>
        <v>0</v>
      </c>
      <c r="AY161" s="40">
        <f>ROUNDUP('Дані з ДІСО'!AS161/Параметри!$K$29,0)</f>
        <v>0</v>
      </c>
      <c r="AZ161" s="40">
        <f>ROUNDUP('Дані з ДІСО'!AT161/Параметри!$K$29,0)</f>
        <v>0</v>
      </c>
      <c r="BA161" s="64">
        <f>(AX161*Параметри!$K$32+AY161*Параметри!$L$32+AZ161*Параметри!$M$32)/18</f>
        <v>0</v>
      </c>
      <c r="BB161" s="29">
        <f>(BA161*Параметри!$K$51+SUM('Дані з ДІСО'!AR161:AT161)*Параметри!$K$48*Параметри!$K$20/1000)*Параметри!$K$74</f>
        <v>0</v>
      </c>
      <c r="BC161" s="40">
        <f>ROUNDUP(('Дані не з ДІСО'!I161+'Дані не з ДІСО'!K161)/Параметри!$K$26,0)</f>
        <v>0</v>
      </c>
      <c r="BD161" s="29">
        <f>BC161*Параметри!$M$36/18</f>
        <v>0</v>
      </c>
      <c r="BE161" s="40">
        <f>IF(BC161=0,0,'Дані не з ДІСО'!K161/('Дані не з ДІСО'!I161+'Дані не з ДІСО'!K161))</f>
        <v>0</v>
      </c>
      <c r="BF161" s="29">
        <f>(1+0.25*BE161)*BD161*Параметри!$K$51</f>
        <v>0</v>
      </c>
      <c r="BG161" s="40">
        <f>ROUNDUP('Дані не з ДІСО'!M161/Параметри!$K$27,0)</f>
        <v>0</v>
      </c>
      <c r="BH161" s="40">
        <f>BG161*Параметри!$M$37/18</f>
        <v>0</v>
      </c>
      <c r="BI161" s="29">
        <f>BH161*Параметри!$K$51</f>
        <v>0</v>
      </c>
      <c r="BJ161" s="29">
        <f>'Дані не з ДІСО'!N161*Параметри!$K$76</f>
        <v>0</v>
      </c>
      <c r="BK161" s="40">
        <f>ROUNDUP('Дані з ДІСО'!V161/Параметри!$K$25,0)</f>
        <v>0</v>
      </c>
      <c r="BL161" s="40">
        <f>ROUNDUP('Дані з ДІСО'!W161/Параметри!$K$25,0)</f>
        <v>0</v>
      </c>
      <c r="BM161" s="40">
        <f>ROUNDUP('Дані з ДІСО'!X161/Параметри!$K$25,0)</f>
        <v>0</v>
      </c>
      <c r="BN161" s="40">
        <f>(BK161*Параметри!$K$34+BL161*Параметри!$L$34+BM161*Параметри!$M$34)/18</f>
        <v>0</v>
      </c>
      <c r="BO161" s="40">
        <f>IF(K161=0,0,'Дані з ДІСО'!AC161/K161)</f>
        <v>0</v>
      </c>
      <c r="BP161" s="29">
        <f>(1+0.25*BO161)*BN161*Параметри!$K$51</f>
        <v>0</v>
      </c>
      <c r="BQ161" s="29">
        <f>BP161*'Коефіцієнти АТО'!U161</f>
        <v>0</v>
      </c>
      <c r="BR161" s="29">
        <f>K161*(1+0.25*BO161)*Параметри!$K$66*Параметри!$K$20/1000</f>
        <v>0</v>
      </c>
      <c r="BS161" s="29">
        <f>(1+0.25*BO161)*K161*'Коефіцієнти АТО'!S161*Параметри!$K$20/1000</f>
        <v>0</v>
      </c>
      <c r="BT161" s="29">
        <f t="shared" si="25"/>
        <v>0</v>
      </c>
      <c r="BU161" s="40">
        <f>ROUNDUP('Дані з ДІСО'!AG161/Параметри!$K$71,0)</f>
        <v>0</v>
      </c>
      <c r="BV161" s="40">
        <f t="shared" si="26"/>
        <v>0</v>
      </c>
      <c r="BW161" s="40">
        <f>IF('Дані з ДІСО'!AG161=0,0,'Дані з ДІСО'!AJ161/'Дані з ДІСО'!AG161)</f>
        <v>0</v>
      </c>
      <c r="BX161" s="29">
        <f>BV161*(1+0.25*BW161)*Параметри!$K$51</f>
        <v>0</v>
      </c>
      <c r="BY161" s="29">
        <f>ROUND(IF(Параметри!$K$77="No",CC161,CC161*Параметри!$K$78)+AG161,1)</f>
        <v>28747.8</v>
      </c>
      <c r="BZ161" s="29">
        <f>ROUND(IF(Параметри!$K$77="No",BF161,BF161*Параметри!$K$78),1)</f>
        <v>0</v>
      </c>
      <c r="CA161" s="29">
        <f>ROUND(IF(Параметри!$K$77="No",BI161,BI161*Параметри!$K$78),1)</f>
        <v>0</v>
      </c>
      <c r="CB161" s="29">
        <f>ROUND(IF(Параметри!$K$77="No",BJ161,BJ161*Параметри!$K$78),1)</f>
        <v>0</v>
      </c>
      <c r="CC161" s="29">
        <f t="shared" si="20"/>
        <v>31941.957040246914</v>
      </c>
    </row>
    <row r="162" spans="1:81">
      <c r="A162" s="9">
        <v>161</v>
      </c>
      <c r="B162" s="9" t="s">
        <v>3148</v>
      </c>
      <c r="C162" s="9" t="s">
        <v>3148</v>
      </c>
      <c r="D162" s="9" t="s">
        <v>3269</v>
      </c>
      <c r="E162" s="9" t="s">
        <v>24</v>
      </c>
      <c r="F162" s="9" t="s">
        <v>3309</v>
      </c>
      <c r="G162" s="9" t="s">
        <v>353</v>
      </c>
      <c r="H162" s="29">
        <f>SUM('Дані з ДІСО'!J162:L162)</f>
        <v>341</v>
      </c>
      <c r="I162" s="29">
        <f>SUM('Дані з ДІСО'!G162:I162)</f>
        <v>28</v>
      </c>
      <c r="J162" s="29">
        <f>SUM('Дані з ДІСО'!P162:R162)</f>
        <v>0</v>
      </c>
      <c r="K162" s="29">
        <f>SUM('Дані з ДІСО'!V162:X162)</f>
        <v>0</v>
      </c>
      <c r="L162" s="40">
        <f>ROUNDUP('Дані з ДІСО'!J162/'Коефіцієнти АТО'!$R162,0)</f>
        <v>11</v>
      </c>
      <c r="M162" s="40">
        <f>ROUNDUP('Дані з ДІСО'!K162/'Коефіцієнти АТО'!$R162,0)</f>
        <v>17</v>
      </c>
      <c r="N162" s="40">
        <f>ROUNDUP('Дані з ДІСО'!L162/'Коефіцієнти АТО'!$R162,0)</f>
        <v>3</v>
      </c>
      <c r="O162" s="59">
        <f>(L162*Параметри!$K$32+M162*Параметри!$L$32+N162*Параметри!$M$32)/18</f>
        <v>50.855555555555561</v>
      </c>
      <c r="P162" s="41">
        <f>IF(H162=0,"",'Дані з ДІСО'!Y162/H162)</f>
        <v>0</v>
      </c>
      <c r="Q162" s="29">
        <f>IF(H162=0,"",(1+0.25*P162)*O162*Параметри!$K$51)</f>
        <v>10416.245616156357</v>
      </c>
      <c r="R162" s="29">
        <f>IF(H162=0,"",Q162*'Коефіцієнти АТО'!T162)</f>
        <v>177.07617547465807</v>
      </c>
      <c r="S162" s="29">
        <f>IF(H162=0,"",H162*(1+0.25*P162)*Параметри!$K$66*Параметри!$K$20/1000)</f>
        <v>0</v>
      </c>
      <c r="T162" s="29">
        <f>IF(H162=0,"",H162*(1+0.25*P162)*'Коефіцієнти АТО'!$S162*Параметри!$K$20/1000)</f>
        <v>1719.9891002356674</v>
      </c>
      <c r="U162" s="29">
        <f t="shared" si="21"/>
        <v>12313.310891866682</v>
      </c>
      <c r="V162" s="29">
        <f t="shared" si="22"/>
        <v>12313.310891866682</v>
      </c>
      <c r="W162" s="40">
        <f>ROUNDUP('Дані з ДІСО'!P162/Параметри!$K$24,0)</f>
        <v>0</v>
      </c>
      <c r="X162" s="40">
        <f>ROUNDUP('Дані з ДІСО'!Q162/Параметри!$K$24,0)</f>
        <v>0</v>
      </c>
      <c r="Y162" s="40">
        <f>ROUNDUP('Дані з ДІСО'!R162/Параметри!$K$24,0)</f>
        <v>0</v>
      </c>
      <c r="Z162" s="59">
        <f>(W162*Параметри!$K$33+X162*Параметри!$L$33+Y162*Параметри!$M$33)/18</f>
        <v>0</v>
      </c>
      <c r="AA162" s="41">
        <f>IF(J162=0,0,'Дані з ДІСО'!AA162/J162)</f>
        <v>0</v>
      </c>
      <c r="AB162" s="29">
        <f>(1+0.25*AA162)*Z162*Параметри!$K$51</f>
        <v>0</v>
      </c>
      <c r="AC162" s="29">
        <f>AB162*'Коефіцієнти АТО'!U162</f>
        <v>0</v>
      </c>
      <c r="AD162" s="29">
        <f>J162*(1+0.25*AA162)*Параметри!$K$66*Параметри!$K$20/1000</f>
        <v>0</v>
      </c>
      <c r="AE162" s="29">
        <f>(1+0.25*AA162)*J162*'Коефіцієнти АТО'!S162*Параметри!$K$20/1000</f>
        <v>0</v>
      </c>
      <c r="AF162" s="29">
        <f t="shared" si="18"/>
        <v>0</v>
      </c>
      <c r="AG162" s="29">
        <v>0</v>
      </c>
      <c r="AH162" s="40">
        <v>1</v>
      </c>
      <c r="AI162" s="40">
        <v>0</v>
      </c>
      <c r="AJ162" s="40">
        <f t="shared" si="19"/>
        <v>0</v>
      </c>
      <c r="AK162" s="29">
        <f>(AH162+AI162)*(1+0.25*AJ162)*Параметри!$K$53</f>
        <v>179.42927569600005</v>
      </c>
      <c r="AL162" s="29">
        <f>ROUNDUP(('Дані з ДІСО'!AU162+'Дані з ДІСО'!AW162)/Параметри!$K$28,0)</f>
        <v>0</v>
      </c>
      <c r="AM162" s="64">
        <f>AL162*Параметри!$M$35/18</f>
        <v>0</v>
      </c>
      <c r="AN162" s="29">
        <f>IF(AL162=0,0,'Дані з ДІСО'!AW162/SUM('Дані з ДІСО'!AU162,'Дані з ДІСО'!AW162))</f>
        <v>0</v>
      </c>
      <c r="AO162" s="29">
        <f>(1+0.25*AN162)*AM162*Параметри!$K$51</f>
        <v>0</v>
      </c>
      <c r="AP162" s="40">
        <f>ROUNDUP(('Дані з ДІСО'!AE162+'Дані не з ДІСО'!E162+'Дані не з ДІСО'!G162)/Параметри!$K$69,0)</f>
        <v>0</v>
      </c>
      <c r="AQ162" s="40">
        <f t="shared" si="23"/>
        <v>0</v>
      </c>
      <c r="AR162" s="40">
        <f>IF(AP162=0,0,('Дані з ДІСО'!AH162+'Дані не з ДІСО'!G162)/('Дані з ДІСО'!AE162+'Дані не з ДІСО'!E162+'Дані не з ДІСО'!G162))</f>
        <v>0</v>
      </c>
      <c r="AS162" s="29">
        <f>AQ162*(1+0.25*AR162)*Параметри!$K$51</f>
        <v>0</v>
      </c>
      <c r="AT162" s="40">
        <f>ROUNDUP('Дані з ДІСО'!AF162/Параметри!$K$70,0)</f>
        <v>0</v>
      </c>
      <c r="AU162" s="40">
        <f t="shared" si="24"/>
        <v>0</v>
      </c>
      <c r="AV162" s="40">
        <f>IF(AT162=0,0,'Дані з ДІСО'!AI162/'Дані з ДІСО'!AF162)</f>
        <v>0</v>
      </c>
      <c r="AW162" s="29">
        <f>AU162*(1+0.25*AV162)*Параметри!$K$51</f>
        <v>0</v>
      </c>
      <c r="AX162" s="40">
        <f>ROUNDUP('Дані з ДІСО'!AR162/Параметри!$K$29,0)</f>
        <v>0</v>
      </c>
      <c r="AY162" s="40">
        <f>ROUNDUP('Дані з ДІСО'!AS162/Параметри!$K$29,0)</f>
        <v>0</v>
      </c>
      <c r="AZ162" s="40">
        <f>ROUNDUP('Дані з ДІСО'!AT162/Параметри!$K$29,0)</f>
        <v>0</v>
      </c>
      <c r="BA162" s="64">
        <f>(AX162*Параметри!$K$32+AY162*Параметри!$L$32+AZ162*Параметри!$M$32)/18</f>
        <v>0</v>
      </c>
      <c r="BB162" s="29">
        <f>(BA162*Параметри!$K$51+SUM('Дані з ДІСО'!AR162:AT162)*Параметри!$K$48*Параметри!$K$20/1000)*Параметри!$K$74</f>
        <v>0</v>
      </c>
      <c r="BC162" s="40">
        <f>ROUNDUP(('Дані не з ДІСО'!I162+'Дані не з ДІСО'!K162)/Параметри!$K$26,0)</f>
        <v>0</v>
      </c>
      <c r="BD162" s="29">
        <f>BC162*Параметри!$M$36/18</f>
        <v>0</v>
      </c>
      <c r="BE162" s="40">
        <f>IF(BC162=0,0,'Дані не з ДІСО'!K162/('Дані не з ДІСО'!I162+'Дані не з ДІСО'!K162))</f>
        <v>0</v>
      </c>
      <c r="BF162" s="29">
        <f>(1+0.25*BE162)*BD162*Параметри!$K$51</f>
        <v>0</v>
      </c>
      <c r="BG162" s="40">
        <f>ROUNDUP('Дані не з ДІСО'!M162/Параметри!$K$27,0)</f>
        <v>0</v>
      </c>
      <c r="BH162" s="40">
        <f>BG162*Параметри!$M$37/18</f>
        <v>0</v>
      </c>
      <c r="BI162" s="29">
        <f>BH162*Параметри!$K$51</f>
        <v>0</v>
      </c>
      <c r="BJ162" s="29">
        <f>'Дані не з ДІСО'!N162*Параметри!$K$76</f>
        <v>0</v>
      </c>
      <c r="BK162" s="40">
        <f>ROUNDUP('Дані з ДІСО'!V162/Параметри!$K$25,0)</f>
        <v>0</v>
      </c>
      <c r="BL162" s="40">
        <f>ROUNDUP('Дані з ДІСО'!W162/Параметри!$K$25,0)</f>
        <v>0</v>
      </c>
      <c r="BM162" s="40">
        <f>ROUNDUP('Дані з ДІСО'!X162/Параметри!$K$25,0)</f>
        <v>0</v>
      </c>
      <c r="BN162" s="40">
        <f>(BK162*Параметри!$K$34+BL162*Параметри!$L$34+BM162*Параметри!$M$34)/18</f>
        <v>0</v>
      </c>
      <c r="BO162" s="40">
        <f>IF(K162=0,0,'Дані з ДІСО'!AC162/K162)</f>
        <v>0</v>
      </c>
      <c r="BP162" s="29">
        <f>(1+0.25*BO162)*BN162*Параметри!$K$51</f>
        <v>0</v>
      </c>
      <c r="BQ162" s="29">
        <f>BP162*'Коефіцієнти АТО'!U162</f>
        <v>0</v>
      </c>
      <c r="BR162" s="29">
        <f>K162*(1+0.25*BO162)*Параметри!$K$66*Параметри!$K$20/1000</f>
        <v>0</v>
      </c>
      <c r="BS162" s="29">
        <f>(1+0.25*BO162)*K162*'Коефіцієнти АТО'!S162*Параметри!$K$20/1000</f>
        <v>0</v>
      </c>
      <c r="BT162" s="29">
        <f t="shared" si="25"/>
        <v>0</v>
      </c>
      <c r="BU162" s="40">
        <f>ROUNDUP('Дані з ДІСО'!AG162/Параметри!$K$71,0)</f>
        <v>0</v>
      </c>
      <c r="BV162" s="40">
        <f t="shared" si="26"/>
        <v>0</v>
      </c>
      <c r="BW162" s="40">
        <f>IF('Дані з ДІСО'!AG162=0,0,'Дані з ДІСО'!AJ162/'Дані з ДІСО'!AG162)</f>
        <v>0</v>
      </c>
      <c r="BX162" s="29">
        <f>BV162*(1+0.25*BW162)*Параметри!$K$51</f>
        <v>0</v>
      </c>
      <c r="BY162" s="29">
        <f>ROUND(IF(Параметри!$K$77="No",CC162,CC162*Параметри!$K$78)+AG162,1)</f>
        <v>11243.5</v>
      </c>
      <c r="BZ162" s="29">
        <f>ROUND(IF(Параметри!$K$77="No",BF162,BF162*Параметри!$K$78),1)</f>
        <v>0</v>
      </c>
      <c r="CA162" s="29">
        <f>ROUND(IF(Параметри!$K$77="No",BI162,BI162*Параметри!$K$78),1)</f>
        <v>0</v>
      </c>
      <c r="CB162" s="29">
        <f>ROUND(IF(Параметри!$K$77="No",BJ162,BJ162*Параметри!$K$78),1)</f>
        <v>0</v>
      </c>
      <c r="CC162" s="29">
        <f t="shared" si="20"/>
        <v>12492.740167562682</v>
      </c>
    </row>
    <row r="163" spans="1:81">
      <c r="A163" s="9">
        <v>162</v>
      </c>
      <c r="B163" s="9" t="s">
        <v>3148</v>
      </c>
      <c r="C163" s="9" t="s">
        <v>3148</v>
      </c>
      <c r="D163" s="9" t="s">
        <v>3269</v>
      </c>
      <c r="E163" s="9" t="s">
        <v>24</v>
      </c>
      <c r="F163" s="9" t="s">
        <v>3310</v>
      </c>
      <c r="G163" s="9" t="s">
        <v>355</v>
      </c>
      <c r="H163" s="29">
        <f>SUM('Дані з ДІСО'!J163:L163)</f>
        <v>903.5</v>
      </c>
      <c r="I163" s="29">
        <f>SUM('Дані з ДІСО'!G163:I163)</f>
        <v>56</v>
      </c>
      <c r="J163" s="29">
        <f>SUM('Дані з ДІСО'!P163:R163)</f>
        <v>0</v>
      </c>
      <c r="K163" s="29">
        <f>SUM('Дані з ДІСО'!V163:X163)</f>
        <v>0</v>
      </c>
      <c r="L163" s="40">
        <f>ROUNDUP('Дані з ДІСО'!J163/'Коефіцієнти АТО'!$R163,0)</f>
        <v>29</v>
      </c>
      <c r="M163" s="40">
        <f>ROUNDUP('Дані з ДІСО'!K163/'Коефіцієнти АТО'!$R163,0)</f>
        <v>40</v>
      </c>
      <c r="N163" s="40">
        <f>ROUNDUP('Дані з ДІСО'!L163/'Коефіцієнти АТО'!$R163,0)</f>
        <v>9</v>
      </c>
      <c r="O163" s="59">
        <f>(L163*Параметри!$K$32+M163*Параметри!$L$32+N163*Параметри!$M$32)/18</f>
        <v>127.47222222222223</v>
      </c>
      <c r="P163" s="41">
        <f>IF(H163=0,"",'Дані з ДІСО'!Y163/H163)</f>
        <v>0</v>
      </c>
      <c r="Q163" s="29">
        <f>IF(H163=0,"",(1+0.25*P163)*O163*Параметри!$K$51)</f>
        <v>26108.887444036223</v>
      </c>
      <c r="R163" s="29">
        <f>IF(H163=0,"",Q163*'Коефіцієнти АТО'!T163)</f>
        <v>443.85108654861585</v>
      </c>
      <c r="S163" s="29">
        <f>IF(H163=0,"",H163*(1+0.25*P163)*Параметри!$K$66*Параметри!$K$20/1000)</f>
        <v>0</v>
      </c>
      <c r="T163" s="29">
        <f>IF(H163=0,"",H163*(1+0.25*P163)*'Коефіцієнти АТО'!$S163*Параметри!$K$20/1000)</f>
        <v>4557.2145221786668</v>
      </c>
      <c r="U163" s="29">
        <f t="shared" si="21"/>
        <v>31109.953052763507</v>
      </c>
      <c r="V163" s="29">
        <f t="shared" si="22"/>
        <v>31109.953052763507</v>
      </c>
      <c r="W163" s="40">
        <f>ROUNDUP('Дані з ДІСО'!P163/Параметри!$K$24,0)</f>
        <v>0</v>
      </c>
      <c r="X163" s="40">
        <f>ROUNDUP('Дані з ДІСО'!Q163/Параметри!$K$24,0)</f>
        <v>0</v>
      </c>
      <c r="Y163" s="40">
        <f>ROUNDUP('Дані з ДІСО'!R163/Параметри!$K$24,0)</f>
        <v>0</v>
      </c>
      <c r="Z163" s="59">
        <f>(W163*Параметри!$K$33+X163*Параметри!$L$33+Y163*Параметри!$M$33)/18</f>
        <v>0</v>
      </c>
      <c r="AA163" s="41">
        <f>IF(J163=0,0,'Дані з ДІСО'!AA163/J163)</f>
        <v>0</v>
      </c>
      <c r="AB163" s="29">
        <f>(1+0.25*AA163)*Z163*Параметри!$K$51</f>
        <v>0</v>
      </c>
      <c r="AC163" s="29">
        <f>AB163*'Коефіцієнти АТО'!U163</f>
        <v>0</v>
      </c>
      <c r="AD163" s="29">
        <f>J163*(1+0.25*AA163)*Параметри!$K$66*Параметри!$K$20/1000</f>
        <v>0</v>
      </c>
      <c r="AE163" s="29">
        <f>(1+0.25*AA163)*J163*'Коефіцієнти АТО'!S163*Параметри!$K$20/1000</f>
        <v>0</v>
      </c>
      <c r="AF163" s="29">
        <f t="shared" si="18"/>
        <v>0</v>
      </c>
      <c r="AG163" s="29">
        <v>0</v>
      </c>
      <c r="AH163" s="40">
        <v>17</v>
      </c>
      <c r="AI163" s="40">
        <v>0</v>
      </c>
      <c r="AJ163" s="40">
        <f t="shared" si="19"/>
        <v>0</v>
      </c>
      <c r="AK163" s="29">
        <f>(AH163+AI163)*(1+0.25*AJ163)*Параметри!$K$53</f>
        <v>3050.2976868320006</v>
      </c>
      <c r="AL163" s="29">
        <f>ROUNDUP(('Дані з ДІСО'!AU163+'Дані з ДІСО'!AW163)/Параметри!$K$28,0)</f>
        <v>0</v>
      </c>
      <c r="AM163" s="64">
        <f>AL163*Параметри!$M$35/18</f>
        <v>0</v>
      </c>
      <c r="AN163" s="29">
        <f>IF(AL163=0,0,'Дані з ДІСО'!AW163/SUM('Дані з ДІСО'!AU163,'Дані з ДІСО'!AW163))</f>
        <v>0</v>
      </c>
      <c r="AO163" s="29">
        <f>(1+0.25*AN163)*AM163*Параметри!$K$51</f>
        <v>0</v>
      </c>
      <c r="AP163" s="40">
        <f>ROUNDUP(('Дані з ДІСО'!AE163+'Дані не з ДІСО'!E163+'Дані не з ДІСО'!G163)/Параметри!$K$69,0)</f>
        <v>0</v>
      </c>
      <c r="AQ163" s="40">
        <f t="shared" si="23"/>
        <v>0</v>
      </c>
      <c r="AR163" s="40">
        <f>IF(AP163=0,0,('Дані з ДІСО'!AH163+'Дані не з ДІСО'!G163)/('Дані з ДІСО'!AE163+'Дані не з ДІСО'!E163+'Дані не з ДІСО'!G163))</f>
        <v>0</v>
      </c>
      <c r="AS163" s="29">
        <f>AQ163*(1+0.25*AR163)*Параметри!$K$51</f>
        <v>0</v>
      </c>
      <c r="AT163" s="40">
        <f>ROUNDUP('Дані з ДІСО'!AF163/Параметри!$K$70,0)</f>
        <v>0</v>
      </c>
      <c r="AU163" s="40">
        <f t="shared" si="24"/>
        <v>0</v>
      </c>
      <c r="AV163" s="40">
        <f>IF(AT163=0,0,'Дані з ДІСО'!AI163/'Дані з ДІСО'!AF163)</f>
        <v>0</v>
      </c>
      <c r="AW163" s="29">
        <f>AU163*(1+0.25*AV163)*Параметри!$K$51</f>
        <v>0</v>
      </c>
      <c r="AX163" s="40">
        <f>ROUNDUP('Дані з ДІСО'!AR163/Параметри!$K$29,0)</f>
        <v>0</v>
      </c>
      <c r="AY163" s="40">
        <f>ROUNDUP('Дані з ДІСО'!AS163/Параметри!$K$29,0)</f>
        <v>0</v>
      </c>
      <c r="AZ163" s="40">
        <f>ROUNDUP('Дані з ДІСО'!AT163/Параметри!$K$29,0)</f>
        <v>0</v>
      </c>
      <c r="BA163" s="64">
        <f>(AX163*Параметри!$K$32+AY163*Параметри!$L$32+AZ163*Параметри!$M$32)/18</f>
        <v>0</v>
      </c>
      <c r="BB163" s="29">
        <f>(BA163*Параметри!$K$51+SUM('Дані з ДІСО'!AR163:AT163)*Параметри!$K$48*Параметри!$K$20/1000)*Параметри!$K$74</f>
        <v>0</v>
      </c>
      <c r="BC163" s="40">
        <f>ROUNDUP(('Дані не з ДІСО'!I163+'Дані не з ДІСО'!K163)/Параметри!$K$26,0)</f>
        <v>0</v>
      </c>
      <c r="BD163" s="29">
        <f>BC163*Параметри!$M$36/18</f>
        <v>0</v>
      </c>
      <c r="BE163" s="40">
        <f>IF(BC163=0,0,'Дані не з ДІСО'!K163/('Дані не з ДІСО'!I163+'Дані не з ДІСО'!K163))</f>
        <v>0</v>
      </c>
      <c r="BF163" s="29">
        <f>(1+0.25*BE163)*BD163*Параметри!$K$51</f>
        <v>0</v>
      </c>
      <c r="BG163" s="40">
        <f>ROUNDUP('Дані не з ДІСО'!M163/Параметри!$K$27,0)</f>
        <v>0</v>
      </c>
      <c r="BH163" s="40">
        <f>BG163*Параметри!$M$37/18</f>
        <v>0</v>
      </c>
      <c r="BI163" s="29">
        <f>BH163*Параметри!$K$51</f>
        <v>0</v>
      </c>
      <c r="BJ163" s="29">
        <f>'Дані не з ДІСО'!N163*Параметри!$K$76</f>
        <v>0</v>
      </c>
      <c r="BK163" s="40">
        <f>ROUNDUP('Дані з ДІСО'!V163/Параметри!$K$25,0)</f>
        <v>0</v>
      </c>
      <c r="BL163" s="40">
        <f>ROUNDUP('Дані з ДІСО'!W163/Параметри!$K$25,0)</f>
        <v>0</v>
      </c>
      <c r="BM163" s="40">
        <f>ROUNDUP('Дані з ДІСО'!X163/Параметри!$K$25,0)</f>
        <v>0</v>
      </c>
      <c r="BN163" s="40">
        <f>(BK163*Параметри!$K$34+BL163*Параметри!$L$34+BM163*Параметри!$M$34)/18</f>
        <v>0</v>
      </c>
      <c r="BO163" s="40">
        <f>IF(K163=0,0,'Дані з ДІСО'!AC163/K163)</f>
        <v>0</v>
      </c>
      <c r="BP163" s="29">
        <f>(1+0.25*BO163)*BN163*Параметри!$K$51</f>
        <v>0</v>
      </c>
      <c r="BQ163" s="29">
        <f>BP163*'Коефіцієнти АТО'!U163</f>
        <v>0</v>
      </c>
      <c r="BR163" s="29">
        <f>K163*(1+0.25*BO163)*Параметри!$K$66*Параметри!$K$20/1000</f>
        <v>0</v>
      </c>
      <c r="BS163" s="29">
        <f>(1+0.25*BO163)*K163*'Коефіцієнти АТО'!S163*Параметри!$K$20/1000</f>
        <v>0</v>
      </c>
      <c r="BT163" s="29">
        <f t="shared" si="25"/>
        <v>0</v>
      </c>
      <c r="BU163" s="40">
        <f>ROUNDUP('Дані з ДІСО'!AG163/Параметри!$K$71,0)</f>
        <v>0</v>
      </c>
      <c r="BV163" s="40">
        <f t="shared" si="26"/>
        <v>0</v>
      </c>
      <c r="BW163" s="40">
        <f>IF('Дані з ДІСО'!AG163=0,0,'Дані з ДІСО'!AJ163/'Дані з ДІСО'!AG163)</f>
        <v>0</v>
      </c>
      <c r="BX163" s="29">
        <f>BV163*(1+0.25*BW163)*Параметри!$K$51</f>
        <v>0</v>
      </c>
      <c r="BY163" s="29">
        <f>ROUND(IF(Параметри!$K$77="No",CC163,CC163*Параметри!$K$78)+AG163,1)</f>
        <v>30744.2</v>
      </c>
      <c r="BZ163" s="29">
        <f>ROUND(IF(Параметри!$K$77="No",BF163,BF163*Параметри!$K$78),1)</f>
        <v>0</v>
      </c>
      <c r="CA163" s="29">
        <f>ROUND(IF(Параметри!$K$77="No",BI163,BI163*Параметри!$K$78),1)</f>
        <v>0</v>
      </c>
      <c r="CB163" s="29">
        <f>ROUND(IF(Параметри!$K$77="No",BJ163,BJ163*Параметри!$K$78),1)</f>
        <v>0</v>
      </c>
      <c r="CC163" s="29">
        <f t="shared" si="20"/>
        <v>34160.250739595511</v>
      </c>
    </row>
    <row r="164" spans="1:81">
      <c r="A164" s="9">
        <v>163</v>
      </c>
      <c r="B164" s="9" t="s">
        <v>3151</v>
      </c>
      <c r="C164" s="9" t="s">
        <v>3151</v>
      </c>
      <c r="D164" s="9" t="s">
        <v>3269</v>
      </c>
      <c r="E164" s="9" t="s">
        <v>29</v>
      </c>
      <c r="F164" s="9" t="s">
        <v>3311</v>
      </c>
      <c r="G164" s="9" t="s">
        <v>357</v>
      </c>
      <c r="H164" s="29">
        <f>SUM('Дані з ДІСО'!J164:L164)</f>
        <v>1578</v>
      </c>
      <c r="I164" s="29">
        <f>SUM('Дані з ДІСО'!G164:I164)</f>
        <v>50</v>
      </c>
      <c r="J164" s="29">
        <f>SUM('Дані з ДІСО'!P164:R164)</f>
        <v>0</v>
      </c>
      <c r="K164" s="29">
        <f>SUM('Дані з ДІСО'!V164:X164)</f>
        <v>0</v>
      </c>
      <c r="L164" s="40">
        <f>ROUNDUP('Дані з ДІСО'!J164/'Коефіцієнти АТО'!$R164,0)</f>
        <v>35</v>
      </c>
      <c r="M164" s="40">
        <f>ROUNDUP('Дані з ДІСО'!K164/'Коефіцієнти АТО'!$R164,0)</f>
        <v>42</v>
      </c>
      <c r="N164" s="40">
        <f>ROUNDUP('Дані з ДІСО'!L164/'Коефіцієнти АТО'!$R164,0)</f>
        <v>9</v>
      </c>
      <c r="O164" s="59">
        <f>(L164*Параметри!$K$32+M164*Параметри!$L$32+N164*Параметри!$M$32)/18</f>
        <v>138.77222222222224</v>
      </c>
      <c r="P164" s="41">
        <f>IF(H164=0,"",'Дані з ДІСО'!Y164/H164)</f>
        <v>0</v>
      </c>
      <c r="Q164" s="29">
        <f>IF(H164=0,"",(1+0.25*P164)*O164*Параметри!$K$51)</f>
        <v>28423.355827613024</v>
      </c>
      <c r="R164" s="29">
        <f>IF(H164=0,"",Q164*'Коефіцієнти АТО'!T164)</f>
        <v>483.19704906942144</v>
      </c>
      <c r="S164" s="29">
        <f>IF(H164=0,"",H164*(1+0.25*P164)*Параметри!$K$66*Параметри!$K$20/1000)</f>
        <v>0</v>
      </c>
      <c r="T164" s="29">
        <f>IF(H164=0,"",H164*(1+0.25*P164)*'Коефіцієнти АТО'!$S164*Параметри!$K$20/1000)</f>
        <v>4955.8298238074549</v>
      </c>
      <c r="U164" s="29">
        <f t="shared" si="21"/>
        <v>33862.382700489899</v>
      </c>
      <c r="V164" s="29">
        <f t="shared" si="22"/>
        <v>33862.382700489899</v>
      </c>
      <c r="W164" s="40">
        <f>ROUNDUP('Дані з ДІСО'!P164/Параметри!$K$24,0)</f>
        <v>0</v>
      </c>
      <c r="X164" s="40">
        <f>ROUNDUP('Дані з ДІСО'!Q164/Параметри!$K$24,0)</f>
        <v>0</v>
      </c>
      <c r="Y164" s="40">
        <f>ROUNDUP('Дані з ДІСО'!R164/Параметри!$K$24,0)</f>
        <v>0</v>
      </c>
      <c r="Z164" s="59">
        <f>(W164*Параметри!$K$33+X164*Параметри!$L$33+Y164*Параметри!$M$33)/18</f>
        <v>0</v>
      </c>
      <c r="AA164" s="41">
        <f>IF(J164=0,0,'Дані з ДІСО'!AA164/J164)</f>
        <v>0</v>
      </c>
      <c r="AB164" s="29">
        <f>(1+0.25*AA164)*Z164*Параметри!$K$51</f>
        <v>0</v>
      </c>
      <c r="AC164" s="29">
        <f>AB164*'Коефіцієнти АТО'!U164</f>
        <v>0</v>
      </c>
      <c r="AD164" s="29">
        <f>J164*(1+0.25*AA164)*Параметри!$K$66*Параметри!$K$20/1000</f>
        <v>0</v>
      </c>
      <c r="AE164" s="29">
        <f>(1+0.25*AA164)*J164*'Коефіцієнти АТО'!S164*Параметри!$K$20/1000</f>
        <v>0</v>
      </c>
      <c r="AF164" s="29">
        <f t="shared" si="18"/>
        <v>0</v>
      </c>
      <c r="AG164" s="29">
        <v>0</v>
      </c>
      <c r="AH164" s="40">
        <v>24</v>
      </c>
      <c r="AI164" s="40">
        <v>0</v>
      </c>
      <c r="AJ164" s="40">
        <f t="shared" si="19"/>
        <v>0</v>
      </c>
      <c r="AK164" s="29">
        <f>(AH164+AI164)*(1+0.25*AJ164)*Параметри!$K$53</f>
        <v>4306.3026167040007</v>
      </c>
      <c r="AL164" s="29">
        <f>ROUNDUP(('Дані з ДІСО'!AU164+'Дані з ДІСО'!AW164)/Параметри!$K$28,0)</f>
        <v>4</v>
      </c>
      <c r="AM164" s="64">
        <f>AL164*Параметри!$M$35/18</f>
        <v>5.1111111111111107</v>
      </c>
      <c r="AN164" s="29">
        <f>IF(AL164=0,0,'Дані з ДІСО'!AW164/SUM('Дані з ДІСО'!AU164,'Дані з ДІСО'!AW164))</f>
        <v>0</v>
      </c>
      <c r="AO164" s="29">
        <f>(1+0.25*AN164)*AM164*Параметри!$K$51</f>
        <v>1046.858855895111</v>
      </c>
      <c r="AP164" s="40">
        <f>ROUNDUP(('Дані з ДІСО'!AE164+'Дані не з ДІСО'!E164+'Дані не з ДІСО'!G164)/Параметри!$K$69,0)</f>
        <v>0</v>
      </c>
      <c r="AQ164" s="40">
        <f t="shared" si="23"/>
        <v>0</v>
      </c>
      <c r="AR164" s="40">
        <f>IF(AP164=0,0,('Дані з ДІСО'!AH164+'Дані не з ДІСО'!G164)/('Дані з ДІСО'!AE164+'Дані не з ДІСО'!E164+'Дані не з ДІСО'!G164))</f>
        <v>0</v>
      </c>
      <c r="AS164" s="29">
        <f>AQ164*(1+0.25*AR164)*Параметри!$K$51</f>
        <v>0</v>
      </c>
      <c r="AT164" s="40">
        <f>ROUNDUP('Дані з ДІСО'!AF164/Параметри!$K$70,0)</f>
        <v>0</v>
      </c>
      <c r="AU164" s="40">
        <f t="shared" si="24"/>
        <v>0</v>
      </c>
      <c r="AV164" s="40">
        <f>IF(AT164=0,0,'Дані з ДІСО'!AI164/'Дані з ДІСО'!AF164)</f>
        <v>0</v>
      </c>
      <c r="AW164" s="29">
        <f>AU164*(1+0.25*AV164)*Параметри!$K$51</f>
        <v>0</v>
      </c>
      <c r="AX164" s="40">
        <f>ROUNDUP('Дані з ДІСО'!AR164/Параметри!$K$29,0)</f>
        <v>0</v>
      </c>
      <c r="AY164" s="40">
        <f>ROUNDUP('Дані з ДІСО'!AS164/Параметри!$K$29,0)</f>
        <v>0</v>
      </c>
      <c r="AZ164" s="40">
        <f>ROUNDUP('Дані з ДІСО'!AT164/Параметри!$K$29,0)</f>
        <v>0</v>
      </c>
      <c r="BA164" s="64">
        <f>(AX164*Параметри!$K$32+AY164*Параметри!$L$32+AZ164*Параметри!$M$32)/18</f>
        <v>0</v>
      </c>
      <c r="BB164" s="29">
        <f>(BA164*Параметри!$K$51+SUM('Дані з ДІСО'!AR164:AT164)*Параметри!$K$48*Параметри!$K$20/1000)*Параметри!$K$74</f>
        <v>0</v>
      </c>
      <c r="BC164" s="40">
        <f>ROUNDUP(('Дані не з ДІСО'!I164+'Дані не з ДІСО'!K164)/Параметри!$K$26,0)</f>
        <v>0</v>
      </c>
      <c r="BD164" s="29">
        <f>BC164*Параметри!$M$36/18</f>
        <v>0</v>
      </c>
      <c r="BE164" s="40">
        <f>IF(BC164=0,0,'Дані не з ДІСО'!K164/('Дані не з ДІСО'!I164+'Дані не з ДІСО'!K164))</f>
        <v>0</v>
      </c>
      <c r="BF164" s="29">
        <f>(1+0.25*BE164)*BD164*Параметри!$K$51</f>
        <v>0</v>
      </c>
      <c r="BG164" s="40">
        <f>ROUNDUP('Дані не з ДІСО'!M164/Параметри!$K$27,0)</f>
        <v>0</v>
      </c>
      <c r="BH164" s="40">
        <f>BG164*Параметри!$M$37/18</f>
        <v>0</v>
      </c>
      <c r="BI164" s="29">
        <f>BH164*Параметри!$K$51</f>
        <v>0</v>
      </c>
      <c r="BJ164" s="29">
        <f>'Дані не з ДІСО'!N164*Параметри!$K$76</f>
        <v>0</v>
      </c>
      <c r="BK164" s="40">
        <f>ROUNDUP('Дані з ДІСО'!V164/Параметри!$K$25,0)</f>
        <v>0</v>
      </c>
      <c r="BL164" s="40">
        <f>ROUNDUP('Дані з ДІСО'!W164/Параметри!$K$25,0)</f>
        <v>0</v>
      </c>
      <c r="BM164" s="40">
        <f>ROUNDUP('Дані з ДІСО'!X164/Параметри!$K$25,0)</f>
        <v>0</v>
      </c>
      <c r="BN164" s="40">
        <f>(BK164*Параметри!$K$34+BL164*Параметри!$L$34+BM164*Параметри!$M$34)/18</f>
        <v>0</v>
      </c>
      <c r="BO164" s="40">
        <f>IF(K164=0,0,'Дані з ДІСО'!AC164/K164)</f>
        <v>0</v>
      </c>
      <c r="BP164" s="29">
        <f>(1+0.25*BO164)*BN164*Параметри!$K$51</f>
        <v>0</v>
      </c>
      <c r="BQ164" s="29">
        <f>BP164*'Коефіцієнти АТО'!U164</f>
        <v>0</v>
      </c>
      <c r="BR164" s="29">
        <f>K164*(1+0.25*BO164)*Параметри!$K$66*Параметри!$K$20/1000</f>
        <v>0</v>
      </c>
      <c r="BS164" s="29">
        <f>(1+0.25*BO164)*K164*'Коефіцієнти АТО'!S164*Параметри!$K$20/1000</f>
        <v>0</v>
      </c>
      <c r="BT164" s="29">
        <f t="shared" si="25"/>
        <v>0</v>
      </c>
      <c r="BU164" s="40">
        <f>ROUNDUP('Дані з ДІСО'!AG164/Параметри!$K$71,0)</f>
        <v>0</v>
      </c>
      <c r="BV164" s="40">
        <f t="shared" si="26"/>
        <v>0</v>
      </c>
      <c r="BW164" s="40">
        <f>IF('Дані з ДІСО'!AG164=0,0,'Дані з ДІСО'!AJ164/'Дані з ДІСО'!AG164)</f>
        <v>0</v>
      </c>
      <c r="BX164" s="29">
        <f>BV164*(1+0.25*BW164)*Параметри!$K$51</f>
        <v>0</v>
      </c>
      <c r="BY164" s="29">
        <f>ROUND(IF(Параметри!$K$77="No",CC164,CC164*Параметри!$K$78)+AG164,1)</f>
        <v>35294</v>
      </c>
      <c r="BZ164" s="29">
        <f>ROUND(IF(Параметри!$K$77="No",BF164,BF164*Параметри!$K$78),1)</f>
        <v>0</v>
      </c>
      <c r="CA164" s="29">
        <f>ROUND(IF(Параметри!$K$77="No",BI164,BI164*Параметри!$K$78),1)</f>
        <v>0</v>
      </c>
      <c r="CB164" s="29">
        <f>ROUND(IF(Параметри!$K$77="No",BJ164,BJ164*Параметри!$K$78),1)</f>
        <v>0</v>
      </c>
      <c r="CC164" s="29">
        <f t="shared" si="20"/>
        <v>39215.544173089009</v>
      </c>
    </row>
    <row r="165" spans="1:81">
      <c r="A165" s="9">
        <v>164</v>
      </c>
      <c r="B165" s="9" t="s">
        <v>3151</v>
      </c>
      <c r="C165" s="9" t="s">
        <v>3151</v>
      </c>
      <c r="D165" s="9" t="s">
        <v>3269</v>
      </c>
      <c r="E165" s="9" t="s">
        <v>29</v>
      </c>
      <c r="F165" s="9" t="s">
        <v>3312</v>
      </c>
      <c r="G165" s="9" t="s">
        <v>359</v>
      </c>
      <c r="H165" s="29">
        <f>SUM('Дані з ДІСО'!J165:L165)</f>
        <v>523</v>
      </c>
      <c r="I165" s="29">
        <f>SUM('Дані з ДІСО'!G165:I165)</f>
        <v>37</v>
      </c>
      <c r="J165" s="29">
        <f>SUM('Дані з ДІСО'!P165:R165)</f>
        <v>0</v>
      </c>
      <c r="K165" s="29">
        <f>SUM('Дані з ДІСО'!V165:X165)</f>
        <v>0</v>
      </c>
      <c r="L165" s="40">
        <f>ROUNDUP('Дані з ДІСО'!J165/'Коефіцієнти АТО'!$R165,0)</f>
        <v>13</v>
      </c>
      <c r="M165" s="40">
        <f>ROUNDUP('Дані з ДІСО'!K165/'Коефіцієнти АТО'!$R165,0)</f>
        <v>19</v>
      </c>
      <c r="N165" s="40">
        <f>ROUNDUP('Дані з ДІСО'!L165/'Коефіцієнти АТО'!$R165,0)</f>
        <v>3</v>
      </c>
      <c r="O165" s="59">
        <f>(L165*Параметри!$K$32+M165*Параметри!$L$32+N165*Параметри!$M$32)/18</f>
        <v>57.044444444444451</v>
      </c>
      <c r="P165" s="41">
        <f>IF(H165=0,"",'Дані з ДІСО'!Y165/H165)</f>
        <v>0</v>
      </c>
      <c r="Q165" s="29">
        <f>IF(H165=0,"",(1+0.25*P165)*O165*Параметри!$K$51)</f>
        <v>11683.855143838045</v>
      </c>
      <c r="R165" s="29">
        <f>IF(H165=0,"",Q165*'Коефіцієнти АТО'!T165)</f>
        <v>198.62553744524678</v>
      </c>
      <c r="S165" s="29">
        <f>IF(H165=0,"",H165*(1+0.25*P165)*Параметри!$K$66*Параметри!$K$20/1000)</f>
        <v>0</v>
      </c>
      <c r="T165" s="29">
        <f>IF(H165=0,"",H165*(1+0.25*P165)*'Коефіцієнти АТО'!$S165*Параметри!$K$20/1000)</f>
        <v>2140.2553463841045</v>
      </c>
      <c r="U165" s="29">
        <f t="shared" si="21"/>
        <v>14022.736027667397</v>
      </c>
      <c r="V165" s="29">
        <f t="shared" si="22"/>
        <v>14022.736027667397</v>
      </c>
      <c r="W165" s="40">
        <f>ROUNDUP('Дані з ДІСО'!P165/Параметри!$K$24,0)</f>
        <v>0</v>
      </c>
      <c r="X165" s="40">
        <f>ROUNDUP('Дані з ДІСО'!Q165/Параметри!$K$24,0)</f>
        <v>0</v>
      </c>
      <c r="Y165" s="40">
        <f>ROUNDUP('Дані з ДІСО'!R165/Параметри!$K$24,0)</f>
        <v>0</v>
      </c>
      <c r="Z165" s="59">
        <f>(W165*Параметри!$K$33+X165*Параметри!$L$33+Y165*Параметри!$M$33)/18</f>
        <v>0</v>
      </c>
      <c r="AA165" s="41">
        <f>IF(J165=0,0,'Дані з ДІСО'!AA165/J165)</f>
        <v>0</v>
      </c>
      <c r="AB165" s="29">
        <f>(1+0.25*AA165)*Z165*Параметри!$K$51</f>
        <v>0</v>
      </c>
      <c r="AC165" s="29">
        <f>AB165*'Коефіцієнти АТО'!U165</f>
        <v>0</v>
      </c>
      <c r="AD165" s="29">
        <f>J165*(1+0.25*AA165)*Параметри!$K$66*Параметри!$K$20/1000</f>
        <v>0</v>
      </c>
      <c r="AE165" s="29">
        <f>(1+0.25*AA165)*J165*'Коефіцієнти АТО'!S165*Параметри!$K$20/1000</f>
        <v>0</v>
      </c>
      <c r="AF165" s="29">
        <f t="shared" si="18"/>
        <v>0</v>
      </c>
      <c r="AG165" s="29">
        <v>0</v>
      </c>
      <c r="AH165" s="40">
        <v>0</v>
      </c>
      <c r="AI165" s="40">
        <v>0</v>
      </c>
      <c r="AJ165" s="40">
        <f t="shared" si="19"/>
        <v>0</v>
      </c>
      <c r="AK165" s="29">
        <f>(AH165+AI165)*(1+0.25*AJ165)*Параметри!$K$53</f>
        <v>0</v>
      </c>
      <c r="AL165" s="29">
        <f>ROUNDUP(('Дані з ДІСО'!AU165+'Дані з ДІСО'!AW165)/Параметри!$K$28,0)</f>
        <v>0</v>
      </c>
      <c r="AM165" s="64">
        <f>AL165*Параметри!$M$35/18</f>
        <v>0</v>
      </c>
      <c r="AN165" s="29">
        <f>IF(AL165=0,0,'Дані з ДІСО'!AW165/SUM('Дані з ДІСО'!AU165,'Дані з ДІСО'!AW165))</f>
        <v>0</v>
      </c>
      <c r="AO165" s="29">
        <f>(1+0.25*AN165)*AM165*Параметри!$K$51</f>
        <v>0</v>
      </c>
      <c r="AP165" s="40">
        <f>ROUNDUP(('Дані з ДІСО'!AE165+'Дані не з ДІСО'!E165+'Дані не з ДІСО'!G165)/Параметри!$K$69,0)</f>
        <v>0</v>
      </c>
      <c r="AQ165" s="40">
        <f t="shared" si="23"/>
        <v>0</v>
      </c>
      <c r="AR165" s="40">
        <f>IF(AP165=0,0,('Дані з ДІСО'!AH165+'Дані не з ДІСО'!G165)/('Дані з ДІСО'!AE165+'Дані не з ДІСО'!E165+'Дані не з ДІСО'!G165))</f>
        <v>0</v>
      </c>
      <c r="AS165" s="29">
        <f>AQ165*(1+0.25*AR165)*Параметри!$K$51</f>
        <v>0</v>
      </c>
      <c r="AT165" s="40">
        <f>ROUNDUP('Дані з ДІСО'!AF165/Параметри!$K$70,0)</f>
        <v>0</v>
      </c>
      <c r="AU165" s="40">
        <f t="shared" si="24"/>
        <v>0</v>
      </c>
      <c r="AV165" s="40">
        <f>IF(AT165=0,0,'Дані з ДІСО'!AI165/'Дані з ДІСО'!AF165)</f>
        <v>0</v>
      </c>
      <c r="AW165" s="29">
        <f>AU165*(1+0.25*AV165)*Параметри!$K$51</f>
        <v>0</v>
      </c>
      <c r="AX165" s="40">
        <f>ROUNDUP('Дані з ДІСО'!AR165/Параметри!$K$29,0)</f>
        <v>0</v>
      </c>
      <c r="AY165" s="40">
        <f>ROUNDUP('Дані з ДІСО'!AS165/Параметри!$K$29,0)</f>
        <v>0</v>
      </c>
      <c r="AZ165" s="40">
        <f>ROUNDUP('Дані з ДІСО'!AT165/Параметри!$K$29,0)</f>
        <v>0</v>
      </c>
      <c r="BA165" s="64">
        <f>(AX165*Параметри!$K$32+AY165*Параметри!$L$32+AZ165*Параметри!$M$32)/18</f>
        <v>0</v>
      </c>
      <c r="BB165" s="29">
        <f>(BA165*Параметри!$K$51+SUM('Дані з ДІСО'!AR165:AT165)*Параметри!$K$48*Параметри!$K$20/1000)*Параметри!$K$74</f>
        <v>0</v>
      </c>
      <c r="BC165" s="40">
        <f>ROUNDUP(('Дані не з ДІСО'!I165+'Дані не з ДІСО'!K165)/Параметри!$K$26,0)</f>
        <v>0</v>
      </c>
      <c r="BD165" s="29">
        <f>BC165*Параметри!$M$36/18</f>
        <v>0</v>
      </c>
      <c r="BE165" s="40">
        <f>IF(BC165=0,0,'Дані не з ДІСО'!K165/('Дані не з ДІСО'!I165+'Дані не з ДІСО'!K165))</f>
        <v>0</v>
      </c>
      <c r="BF165" s="29">
        <f>(1+0.25*BE165)*BD165*Параметри!$K$51</f>
        <v>0</v>
      </c>
      <c r="BG165" s="40">
        <f>ROUNDUP('Дані не з ДІСО'!M165/Параметри!$K$27,0)</f>
        <v>0</v>
      </c>
      <c r="BH165" s="40">
        <f>BG165*Параметри!$M$37/18</f>
        <v>0</v>
      </c>
      <c r="BI165" s="29">
        <f>BH165*Параметри!$K$51</f>
        <v>0</v>
      </c>
      <c r="BJ165" s="29">
        <f>'Дані не з ДІСО'!N165*Параметри!$K$76</f>
        <v>0</v>
      </c>
      <c r="BK165" s="40">
        <f>ROUNDUP('Дані з ДІСО'!V165/Параметри!$K$25,0)</f>
        <v>0</v>
      </c>
      <c r="BL165" s="40">
        <f>ROUNDUP('Дані з ДІСО'!W165/Параметри!$K$25,0)</f>
        <v>0</v>
      </c>
      <c r="BM165" s="40">
        <f>ROUNDUP('Дані з ДІСО'!X165/Параметри!$K$25,0)</f>
        <v>0</v>
      </c>
      <c r="BN165" s="40">
        <f>(BK165*Параметри!$K$34+BL165*Параметри!$L$34+BM165*Параметри!$M$34)/18</f>
        <v>0</v>
      </c>
      <c r="BO165" s="40">
        <f>IF(K165=0,0,'Дані з ДІСО'!AC165/K165)</f>
        <v>0</v>
      </c>
      <c r="BP165" s="29">
        <f>(1+0.25*BO165)*BN165*Параметри!$K$51</f>
        <v>0</v>
      </c>
      <c r="BQ165" s="29">
        <f>BP165*'Коефіцієнти АТО'!U165</f>
        <v>0</v>
      </c>
      <c r="BR165" s="29">
        <f>K165*(1+0.25*BO165)*Параметри!$K$66*Параметри!$K$20/1000</f>
        <v>0</v>
      </c>
      <c r="BS165" s="29">
        <f>(1+0.25*BO165)*K165*'Коефіцієнти АТО'!S165*Параметри!$K$20/1000</f>
        <v>0</v>
      </c>
      <c r="BT165" s="29">
        <f t="shared" si="25"/>
        <v>0</v>
      </c>
      <c r="BU165" s="40">
        <f>ROUNDUP('Дані з ДІСО'!AG165/Параметри!$K$71,0)</f>
        <v>0</v>
      </c>
      <c r="BV165" s="40">
        <f t="shared" si="26"/>
        <v>0</v>
      </c>
      <c r="BW165" s="40">
        <f>IF('Дані з ДІСО'!AG165=0,0,'Дані з ДІСО'!AJ165/'Дані з ДІСО'!AG165)</f>
        <v>0</v>
      </c>
      <c r="BX165" s="29">
        <f>BV165*(1+0.25*BW165)*Параметри!$K$51</f>
        <v>0</v>
      </c>
      <c r="BY165" s="29">
        <f>ROUND(IF(Параметри!$K$77="No",CC165,CC165*Параметри!$K$78)+AG165,1)</f>
        <v>12620.5</v>
      </c>
      <c r="BZ165" s="29">
        <f>ROUND(IF(Параметри!$K$77="No",BF165,BF165*Параметри!$K$78),1)</f>
        <v>0</v>
      </c>
      <c r="CA165" s="29">
        <f>ROUND(IF(Параметри!$K$77="No",BI165,BI165*Параметри!$K$78),1)</f>
        <v>0</v>
      </c>
      <c r="CB165" s="29">
        <f>ROUND(IF(Параметри!$K$77="No",BJ165,BJ165*Параметри!$K$78),1)</f>
        <v>0</v>
      </c>
      <c r="CC165" s="29">
        <f t="shared" si="20"/>
        <v>14022.736027667397</v>
      </c>
    </row>
    <row r="166" spans="1:81">
      <c r="A166" s="9">
        <v>165</v>
      </c>
      <c r="B166" s="9" t="s">
        <v>3148</v>
      </c>
      <c r="C166" s="9" t="s">
        <v>3148</v>
      </c>
      <c r="D166" s="9" t="s">
        <v>3269</v>
      </c>
      <c r="E166" s="9" t="s">
        <v>24</v>
      </c>
      <c r="F166" s="9" t="s">
        <v>3313</v>
      </c>
      <c r="G166" s="9" t="s">
        <v>361</v>
      </c>
      <c r="H166" s="29">
        <f>SUM('Дані з ДІСО'!J166:L166)</f>
        <v>325</v>
      </c>
      <c r="I166" s="29">
        <f>SUM('Дані з ДІСО'!G166:I166)</f>
        <v>14</v>
      </c>
      <c r="J166" s="29">
        <f>SUM('Дані з ДІСО'!P166:R166)</f>
        <v>0</v>
      </c>
      <c r="K166" s="29">
        <f>SUM('Дані з ДІСО'!V166:X166)</f>
        <v>0</v>
      </c>
      <c r="L166" s="40">
        <f>ROUNDUP('Дані з ДІСО'!J166/'Коефіцієнти АТО'!$R166,0)</f>
        <v>10</v>
      </c>
      <c r="M166" s="40">
        <f>ROUNDUP('Дані з ДІСО'!K166/'Коефіцієнти АТО'!$R166,0)</f>
        <v>12</v>
      </c>
      <c r="N166" s="40">
        <f>ROUNDUP('Дані з ДІСО'!L166/'Коефіцієнти АТО'!$R166,0)</f>
        <v>3</v>
      </c>
      <c r="O166" s="59">
        <f>(L166*Параметри!$K$32+M166*Параметри!$L$32+N166*Параметри!$M$32)/18</f>
        <v>40.494444444444447</v>
      </c>
      <c r="P166" s="41">
        <f>IF(H166=0,"",'Дані з ДІСО'!Y166/H166)</f>
        <v>0</v>
      </c>
      <c r="Q166" s="29">
        <f>IF(H166=0,"",(1+0.25*P166)*O166*Параметри!$K$51)</f>
        <v>8294.080652847244</v>
      </c>
      <c r="R166" s="29">
        <f>IF(H166=0,"",Q166*'Коефіцієнти АТО'!T166)</f>
        <v>140.99937109840315</v>
      </c>
      <c r="S166" s="29">
        <f>IF(H166=0,"",H166*(1+0.25*P166)*Параметри!$K$66*Параметри!$K$20/1000)</f>
        <v>0</v>
      </c>
      <c r="T166" s="29">
        <f>IF(H166=0,"",H166*(1+0.25*P166)*'Коефіцієнти АТО'!$S166*Параметри!$K$20/1000)</f>
        <v>1639.285799344844</v>
      </c>
      <c r="U166" s="29">
        <f t="shared" si="21"/>
        <v>10074.365823290491</v>
      </c>
      <c r="V166" s="29">
        <f t="shared" si="22"/>
        <v>10074.365823290491</v>
      </c>
      <c r="W166" s="40">
        <f>ROUNDUP('Дані з ДІСО'!P166/Параметри!$K$24,0)</f>
        <v>0</v>
      </c>
      <c r="X166" s="40">
        <f>ROUNDUP('Дані з ДІСО'!Q166/Параметри!$K$24,0)</f>
        <v>0</v>
      </c>
      <c r="Y166" s="40">
        <f>ROUNDUP('Дані з ДІСО'!R166/Параметри!$K$24,0)</f>
        <v>0</v>
      </c>
      <c r="Z166" s="59">
        <f>(W166*Параметри!$K$33+X166*Параметри!$L$33+Y166*Параметри!$M$33)/18</f>
        <v>0</v>
      </c>
      <c r="AA166" s="41">
        <f>IF(J166=0,0,'Дані з ДІСО'!AA166/J166)</f>
        <v>0</v>
      </c>
      <c r="AB166" s="29">
        <f>(1+0.25*AA166)*Z166*Параметри!$K$51</f>
        <v>0</v>
      </c>
      <c r="AC166" s="29">
        <f>AB166*'Коефіцієнти АТО'!U166</f>
        <v>0</v>
      </c>
      <c r="AD166" s="29">
        <f>J166*(1+0.25*AA166)*Параметри!$K$66*Параметри!$K$20/1000</f>
        <v>0</v>
      </c>
      <c r="AE166" s="29">
        <f>(1+0.25*AA166)*J166*'Коефіцієнти АТО'!S166*Параметри!$K$20/1000</f>
        <v>0</v>
      </c>
      <c r="AF166" s="29">
        <f t="shared" si="18"/>
        <v>0</v>
      </c>
      <c r="AG166" s="29">
        <v>0</v>
      </c>
      <c r="AH166" s="40">
        <v>6</v>
      </c>
      <c r="AI166" s="40">
        <v>0</v>
      </c>
      <c r="AJ166" s="40">
        <f t="shared" si="19"/>
        <v>0</v>
      </c>
      <c r="AK166" s="29">
        <f>(AH166+AI166)*(1+0.25*AJ166)*Параметри!$K$53</f>
        <v>1076.5756541760002</v>
      </c>
      <c r="AL166" s="29">
        <f>ROUNDUP(('Дані з ДІСО'!AU166+'Дані з ДІСО'!AW166)/Параметри!$K$28,0)</f>
        <v>0</v>
      </c>
      <c r="AM166" s="64">
        <f>AL166*Параметри!$M$35/18</f>
        <v>0</v>
      </c>
      <c r="AN166" s="29">
        <f>IF(AL166=0,0,'Дані з ДІСО'!AW166/SUM('Дані з ДІСО'!AU166,'Дані з ДІСО'!AW166))</f>
        <v>0</v>
      </c>
      <c r="AO166" s="29">
        <f>(1+0.25*AN166)*AM166*Параметри!$K$51</f>
        <v>0</v>
      </c>
      <c r="AP166" s="40">
        <f>ROUNDUP(('Дані з ДІСО'!AE166+'Дані не з ДІСО'!E166+'Дані не з ДІСО'!G166)/Параметри!$K$69,0)</f>
        <v>0</v>
      </c>
      <c r="AQ166" s="40">
        <f t="shared" si="23"/>
        <v>0</v>
      </c>
      <c r="AR166" s="40">
        <f>IF(AP166=0,0,('Дані з ДІСО'!AH166+'Дані не з ДІСО'!G166)/('Дані з ДІСО'!AE166+'Дані не з ДІСО'!E166+'Дані не з ДІСО'!G166))</f>
        <v>0</v>
      </c>
      <c r="AS166" s="29">
        <f>AQ166*(1+0.25*AR166)*Параметри!$K$51</f>
        <v>0</v>
      </c>
      <c r="AT166" s="40">
        <f>ROUNDUP('Дані з ДІСО'!AF166/Параметри!$K$70,0)</f>
        <v>0</v>
      </c>
      <c r="AU166" s="40">
        <f t="shared" si="24"/>
        <v>0</v>
      </c>
      <c r="AV166" s="40">
        <f>IF(AT166=0,0,'Дані з ДІСО'!AI166/'Дані з ДІСО'!AF166)</f>
        <v>0</v>
      </c>
      <c r="AW166" s="29">
        <f>AU166*(1+0.25*AV166)*Параметри!$K$51</f>
        <v>0</v>
      </c>
      <c r="AX166" s="40">
        <f>ROUNDUP('Дані з ДІСО'!AR166/Параметри!$K$29,0)</f>
        <v>0</v>
      </c>
      <c r="AY166" s="40">
        <f>ROUNDUP('Дані з ДІСО'!AS166/Параметри!$K$29,0)</f>
        <v>0</v>
      </c>
      <c r="AZ166" s="40">
        <f>ROUNDUP('Дані з ДІСО'!AT166/Параметри!$K$29,0)</f>
        <v>0</v>
      </c>
      <c r="BA166" s="64">
        <f>(AX166*Параметри!$K$32+AY166*Параметри!$L$32+AZ166*Параметри!$M$32)/18</f>
        <v>0</v>
      </c>
      <c r="BB166" s="29">
        <f>(BA166*Параметри!$K$51+SUM('Дані з ДІСО'!AR166:AT166)*Параметри!$K$48*Параметри!$K$20/1000)*Параметри!$K$74</f>
        <v>0</v>
      </c>
      <c r="BC166" s="40">
        <f>ROUNDUP(('Дані не з ДІСО'!I166+'Дані не з ДІСО'!K166)/Параметри!$K$26,0)</f>
        <v>0</v>
      </c>
      <c r="BD166" s="29">
        <f>BC166*Параметри!$M$36/18</f>
        <v>0</v>
      </c>
      <c r="BE166" s="40">
        <f>IF(BC166=0,0,'Дані не з ДІСО'!K166/('Дані не з ДІСО'!I166+'Дані не з ДІСО'!K166))</f>
        <v>0</v>
      </c>
      <c r="BF166" s="29">
        <f>(1+0.25*BE166)*BD166*Параметри!$K$51</f>
        <v>0</v>
      </c>
      <c r="BG166" s="40">
        <f>ROUNDUP('Дані не з ДІСО'!M166/Параметри!$K$27,0)</f>
        <v>0</v>
      </c>
      <c r="BH166" s="40">
        <f>BG166*Параметри!$M$37/18</f>
        <v>0</v>
      </c>
      <c r="BI166" s="29">
        <f>BH166*Параметри!$K$51</f>
        <v>0</v>
      </c>
      <c r="BJ166" s="29">
        <f>'Дані не з ДІСО'!N166*Параметри!$K$76</f>
        <v>0</v>
      </c>
      <c r="BK166" s="40">
        <f>ROUNDUP('Дані з ДІСО'!V166/Параметри!$K$25,0)</f>
        <v>0</v>
      </c>
      <c r="BL166" s="40">
        <f>ROUNDUP('Дані з ДІСО'!W166/Параметри!$K$25,0)</f>
        <v>0</v>
      </c>
      <c r="BM166" s="40">
        <f>ROUNDUP('Дані з ДІСО'!X166/Параметри!$K$25,0)</f>
        <v>0</v>
      </c>
      <c r="BN166" s="40">
        <f>(BK166*Параметри!$K$34+BL166*Параметри!$L$34+BM166*Параметри!$M$34)/18</f>
        <v>0</v>
      </c>
      <c r="BO166" s="40">
        <f>IF(K166=0,0,'Дані з ДІСО'!AC166/K166)</f>
        <v>0</v>
      </c>
      <c r="BP166" s="29">
        <f>(1+0.25*BO166)*BN166*Параметри!$K$51</f>
        <v>0</v>
      </c>
      <c r="BQ166" s="29">
        <f>BP166*'Коефіцієнти АТО'!U166</f>
        <v>0</v>
      </c>
      <c r="BR166" s="29">
        <f>K166*(1+0.25*BO166)*Параметри!$K$66*Параметри!$K$20/1000</f>
        <v>0</v>
      </c>
      <c r="BS166" s="29">
        <f>(1+0.25*BO166)*K166*'Коефіцієнти АТО'!S166*Параметри!$K$20/1000</f>
        <v>0</v>
      </c>
      <c r="BT166" s="29">
        <f t="shared" si="25"/>
        <v>0</v>
      </c>
      <c r="BU166" s="40">
        <f>ROUNDUP('Дані з ДІСО'!AG166/Параметри!$K$71,0)</f>
        <v>0</v>
      </c>
      <c r="BV166" s="40">
        <f t="shared" si="26"/>
        <v>0</v>
      </c>
      <c r="BW166" s="40">
        <f>IF('Дані з ДІСО'!AG166=0,0,'Дані з ДІСО'!AJ166/'Дані з ДІСО'!AG166)</f>
        <v>0</v>
      </c>
      <c r="BX166" s="29">
        <f>BV166*(1+0.25*BW166)*Параметри!$K$51</f>
        <v>0</v>
      </c>
      <c r="BY166" s="29">
        <f>ROUND(IF(Параметри!$K$77="No",CC166,CC166*Параметри!$K$78)+AG166,1)</f>
        <v>10035.799999999999</v>
      </c>
      <c r="BZ166" s="29">
        <f>ROUND(IF(Параметри!$K$77="No",BF166,BF166*Параметри!$K$78),1)</f>
        <v>0</v>
      </c>
      <c r="CA166" s="29">
        <f>ROUND(IF(Параметри!$K$77="No",BI166,BI166*Параметри!$K$78),1)</f>
        <v>0</v>
      </c>
      <c r="CB166" s="29">
        <f>ROUND(IF(Параметри!$K$77="No",BJ166,BJ166*Параметри!$K$78),1)</f>
        <v>0</v>
      </c>
      <c r="CC166" s="29">
        <f t="shared" si="20"/>
        <v>11150.941477466491</v>
      </c>
    </row>
    <row r="167" spans="1:81">
      <c r="A167" s="9">
        <v>166</v>
      </c>
      <c r="B167" s="9" t="s">
        <v>3148</v>
      </c>
      <c r="C167" s="9" t="s">
        <v>3148</v>
      </c>
      <c r="D167" s="9" t="s">
        <v>3269</v>
      </c>
      <c r="E167" s="9" t="s">
        <v>24</v>
      </c>
      <c r="F167" s="9" t="s">
        <v>3314</v>
      </c>
      <c r="G167" s="9" t="s">
        <v>363</v>
      </c>
      <c r="H167" s="29">
        <f>SUM('Дані з ДІСО'!J167:L167)</f>
        <v>460</v>
      </c>
      <c r="I167" s="29">
        <f>SUM('Дані з ДІСО'!G167:I167)</f>
        <v>39</v>
      </c>
      <c r="J167" s="29">
        <f>SUM('Дані з ДІСО'!P167:R167)</f>
        <v>0</v>
      </c>
      <c r="K167" s="29">
        <f>SUM('Дані з ДІСО'!V167:X167)</f>
        <v>0</v>
      </c>
      <c r="L167" s="40">
        <f>ROUNDUP('Дані з ДІСО'!J167/'Коефіцієнти АТО'!$R167,0)</f>
        <v>14</v>
      </c>
      <c r="M167" s="40">
        <f>ROUNDUP('Дані з ДІСО'!K167/'Коефіцієнти АТО'!$R167,0)</f>
        <v>23</v>
      </c>
      <c r="N167" s="40">
        <f>ROUNDUP('Дані з ДІСО'!L167/'Коефіцієнти АТО'!$R167,0)</f>
        <v>4</v>
      </c>
      <c r="O167" s="59">
        <f>(L167*Параметри!$K$32+M167*Параметри!$L$32+N167*Параметри!$M$32)/18</f>
        <v>67.561111111111103</v>
      </c>
      <c r="P167" s="41">
        <f>IF(H167=0,"",'Дані з ДІСО'!Y167/H167)</f>
        <v>0</v>
      </c>
      <c r="Q167" s="29">
        <f>IF(H167=0,"",(1+0.25*P167)*O167*Параметри!$K$51)</f>
        <v>13837.881028848309</v>
      </c>
      <c r="R167" s="29">
        <f>IF(H167=0,"",Q167*'Коефіцієнти АТО'!T167)</f>
        <v>235.24397749042126</v>
      </c>
      <c r="S167" s="29">
        <f>IF(H167=0,"",H167*(1+0.25*P167)*Параметри!$K$66*Параметри!$K$20/1000)</f>
        <v>0</v>
      </c>
      <c r="T167" s="29">
        <f>IF(H167=0,"",H167*(1+0.25*P167)*'Коефіцієнти АТО'!$S167*Параметри!$K$20/1000)</f>
        <v>2320.2199006111641</v>
      </c>
      <c r="U167" s="29">
        <f t="shared" si="21"/>
        <v>16393.344906949897</v>
      </c>
      <c r="V167" s="29">
        <f t="shared" si="22"/>
        <v>16393.344906949897</v>
      </c>
      <c r="W167" s="40">
        <f>ROUNDUP('Дані з ДІСО'!P167/Параметри!$K$24,0)</f>
        <v>0</v>
      </c>
      <c r="X167" s="40">
        <f>ROUNDUP('Дані з ДІСО'!Q167/Параметри!$K$24,0)</f>
        <v>0</v>
      </c>
      <c r="Y167" s="40">
        <f>ROUNDUP('Дані з ДІСО'!R167/Параметри!$K$24,0)</f>
        <v>0</v>
      </c>
      <c r="Z167" s="59">
        <f>(W167*Параметри!$K$33+X167*Параметри!$L$33+Y167*Параметри!$M$33)/18</f>
        <v>0</v>
      </c>
      <c r="AA167" s="41">
        <f>IF(J167=0,0,'Дані з ДІСО'!AA167/J167)</f>
        <v>0</v>
      </c>
      <c r="AB167" s="29">
        <f>(1+0.25*AA167)*Z167*Параметри!$K$51</f>
        <v>0</v>
      </c>
      <c r="AC167" s="29">
        <f>AB167*'Коефіцієнти АТО'!U167</f>
        <v>0</v>
      </c>
      <c r="AD167" s="29">
        <f>J167*(1+0.25*AA167)*Параметри!$K$66*Параметри!$K$20/1000</f>
        <v>0</v>
      </c>
      <c r="AE167" s="29">
        <f>(1+0.25*AA167)*J167*'Коефіцієнти АТО'!S167*Параметри!$K$20/1000</f>
        <v>0</v>
      </c>
      <c r="AF167" s="29">
        <f t="shared" si="18"/>
        <v>0</v>
      </c>
      <c r="AG167" s="29">
        <v>0</v>
      </c>
      <c r="AH167" s="40">
        <v>0</v>
      </c>
      <c r="AI167" s="40">
        <v>0</v>
      </c>
      <c r="AJ167" s="40">
        <f t="shared" si="19"/>
        <v>0</v>
      </c>
      <c r="AK167" s="29">
        <f>(AH167+AI167)*(1+0.25*AJ167)*Параметри!$K$53</f>
        <v>0</v>
      </c>
      <c r="AL167" s="29">
        <f>ROUNDUP(('Дані з ДІСО'!AU167+'Дані з ДІСО'!AW167)/Параметри!$K$28,0)</f>
        <v>0</v>
      </c>
      <c r="AM167" s="64">
        <f>AL167*Параметри!$M$35/18</f>
        <v>0</v>
      </c>
      <c r="AN167" s="29">
        <f>IF(AL167=0,0,'Дані з ДІСО'!AW167/SUM('Дані з ДІСО'!AU167,'Дані з ДІСО'!AW167))</f>
        <v>0</v>
      </c>
      <c r="AO167" s="29">
        <f>(1+0.25*AN167)*AM167*Параметри!$K$51</f>
        <v>0</v>
      </c>
      <c r="AP167" s="40">
        <f>ROUNDUP(('Дані з ДІСО'!AE167+'Дані не з ДІСО'!E167+'Дані не з ДІСО'!G167)/Параметри!$K$69,0)</f>
        <v>0</v>
      </c>
      <c r="AQ167" s="40">
        <f t="shared" si="23"/>
        <v>0</v>
      </c>
      <c r="AR167" s="40">
        <f>IF(AP167=0,0,('Дані з ДІСО'!AH167+'Дані не з ДІСО'!G167)/('Дані з ДІСО'!AE167+'Дані не з ДІСО'!E167+'Дані не з ДІСО'!G167))</f>
        <v>0</v>
      </c>
      <c r="AS167" s="29">
        <f>AQ167*(1+0.25*AR167)*Параметри!$K$51</f>
        <v>0</v>
      </c>
      <c r="AT167" s="40">
        <f>ROUNDUP('Дані з ДІСО'!AF167/Параметри!$K$70,0)</f>
        <v>0</v>
      </c>
      <c r="AU167" s="40">
        <f t="shared" si="24"/>
        <v>0</v>
      </c>
      <c r="AV167" s="40">
        <f>IF(AT167=0,0,'Дані з ДІСО'!AI167/'Дані з ДІСО'!AF167)</f>
        <v>0</v>
      </c>
      <c r="AW167" s="29">
        <f>AU167*(1+0.25*AV167)*Параметри!$K$51</f>
        <v>0</v>
      </c>
      <c r="AX167" s="40">
        <f>ROUNDUP('Дані з ДІСО'!AR167/Параметри!$K$29,0)</f>
        <v>0</v>
      </c>
      <c r="AY167" s="40">
        <f>ROUNDUP('Дані з ДІСО'!AS167/Параметри!$K$29,0)</f>
        <v>0</v>
      </c>
      <c r="AZ167" s="40">
        <f>ROUNDUP('Дані з ДІСО'!AT167/Параметри!$K$29,0)</f>
        <v>0</v>
      </c>
      <c r="BA167" s="64">
        <f>(AX167*Параметри!$K$32+AY167*Параметри!$L$32+AZ167*Параметри!$M$32)/18</f>
        <v>0</v>
      </c>
      <c r="BB167" s="29">
        <f>(BA167*Параметри!$K$51+SUM('Дані з ДІСО'!AR167:AT167)*Параметри!$K$48*Параметри!$K$20/1000)*Параметри!$K$74</f>
        <v>0</v>
      </c>
      <c r="BC167" s="40">
        <f>ROUNDUP(('Дані не з ДІСО'!I167+'Дані не з ДІСО'!K167)/Параметри!$K$26,0)</f>
        <v>0</v>
      </c>
      <c r="BD167" s="29">
        <f>BC167*Параметри!$M$36/18</f>
        <v>0</v>
      </c>
      <c r="BE167" s="40">
        <f>IF(BC167=0,0,'Дані не з ДІСО'!K167/('Дані не з ДІСО'!I167+'Дані не з ДІСО'!K167))</f>
        <v>0</v>
      </c>
      <c r="BF167" s="29">
        <f>(1+0.25*BE167)*BD167*Параметри!$K$51</f>
        <v>0</v>
      </c>
      <c r="BG167" s="40">
        <f>ROUNDUP('Дані не з ДІСО'!M167/Параметри!$K$27,0)</f>
        <v>0</v>
      </c>
      <c r="BH167" s="40">
        <f>BG167*Параметри!$M$37/18</f>
        <v>0</v>
      </c>
      <c r="BI167" s="29">
        <f>BH167*Параметри!$K$51</f>
        <v>0</v>
      </c>
      <c r="BJ167" s="29">
        <f>'Дані не з ДІСО'!N167*Параметри!$K$76</f>
        <v>0</v>
      </c>
      <c r="BK167" s="40">
        <f>ROUNDUP('Дані з ДІСО'!V167/Параметри!$K$25,0)</f>
        <v>0</v>
      </c>
      <c r="BL167" s="40">
        <f>ROUNDUP('Дані з ДІСО'!W167/Параметри!$K$25,0)</f>
        <v>0</v>
      </c>
      <c r="BM167" s="40">
        <f>ROUNDUP('Дані з ДІСО'!X167/Параметри!$K$25,0)</f>
        <v>0</v>
      </c>
      <c r="BN167" s="40">
        <f>(BK167*Параметри!$K$34+BL167*Параметри!$L$34+BM167*Параметри!$M$34)/18</f>
        <v>0</v>
      </c>
      <c r="BO167" s="40">
        <f>IF(K167=0,0,'Дані з ДІСО'!AC167/K167)</f>
        <v>0</v>
      </c>
      <c r="BP167" s="29">
        <f>(1+0.25*BO167)*BN167*Параметри!$K$51</f>
        <v>0</v>
      </c>
      <c r="BQ167" s="29">
        <f>BP167*'Коефіцієнти АТО'!U167</f>
        <v>0</v>
      </c>
      <c r="BR167" s="29">
        <f>K167*(1+0.25*BO167)*Параметри!$K$66*Параметри!$K$20/1000</f>
        <v>0</v>
      </c>
      <c r="BS167" s="29">
        <f>(1+0.25*BO167)*K167*'Коефіцієнти АТО'!S167*Параметри!$K$20/1000</f>
        <v>0</v>
      </c>
      <c r="BT167" s="29">
        <f t="shared" si="25"/>
        <v>0</v>
      </c>
      <c r="BU167" s="40">
        <f>ROUNDUP('Дані з ДІСО'!AG167/Параметри!$K$71,0)</f>
        <v>0</v>
      </c>
      <c r="BV167" s="40">
        <f t="shared" si="26"/>
        <v>0</v>
      </c>
      <c r="BW167" s="40">
        <f>IF('Дані з ДІСО'!AG167=0,0,'Дані з ДІСО'!AJ167/'Дані з ДІСО'!AG167)</f>
        <v>0</v>
      </c>
      <c r="BX167" s="29">
        <f>BV167*(1+0.25*BW167)*Параметри!$K$51</f>
        <v>0</v>
      </c>
      <c r="BY167" s="29">
        <f>ROUND(IF(Параметри!$K$77="No",CC167,CC167*Параметри!$K$78)+AG167,1)</f>
        <v>14754</v>
      </c>
      <c r="BZ167" s="29">
        <f>ROUND(IF(Параметри!$K$77="No",BF167,BF167*Параметри!$K$78),1)</f>
        <v>0</v>
      </c>
      <c r="CA167" s="29">
        <f>ROUND(IF(Параметри!$K$77="No",BI167,BI167*Параметри!$K$78),1)</f>
        <v>0</v>
      </c>
      <c r="CB167" s="29">
        <f>ROUND(IF(Параметри!$K$77="No",BJ167,BJ167*Параметри!$K$78),1)</f>
        <v>0</v>
      </c>
      <c r="CC167" s="29">
        <f t="shared" si="20"/>
        <v>16393.344906949897</v>
      </c>
    </row>
    <row r="168" spans="1:81">
      <c r="A168" s="9">
        <v>167</v>
      </c>
      <c r="B168" s="9" t="s">
        <v>3151</v>
      </c>
      <c r="C168" s="9" t="s">
        <v>3151</v>
      </c>
      <c r="D168" s="9" t="s">
        <v>3269</v>
      </c>
      <c r="E168" s="9" t="s">
        <v>29</v>
      </c>
      <c r="F168" s="9" t="s">
        <v>3315</v>
      </c>
      <c r="G168" s="9" t="s">
        <v>365</v>
      </c>
      <c r="H168" s="29">
        <f>SUM('Дані з ДІСО'!J168:L168)</f>
        <v>1376</v>
      </c>
      <c r="I168" s="29">
        <f>SUM('Дані з ДІСО'!G168:I168)</f>
        <v>84</v>
      </c>
      <c r="J168" s="29">
        <f>SUM('Дані з ДІСО'!P168:R168)</f>
        <v>0</v>
      </c>
      <c r="K168" s="29">
        <f>SUM('Дані з ДІСО'!V168:X168)</f>
        <v>0</v>
      </c>
      <c r="L168" s="40">
        <f>ROUNDUP('Дані з ДІСО'!J168/'Коефіцієнти АТО'!$R168,0)</f>
        <v>30</v>
      </c>
      <c r="M168" s="40">
        <f>ROUNDUP('Дані з ДІСО'!K168/'Коефіцієнти АТО'!$R168,0)</f>
        <v>42</v>
      </c>
      <c r="N168" s="40">
        <f>ROUNDUP('Дані з ДІСО'!L168/'Коефіцієнти АТО'!$R168,0)</f>
        <v>8</v>
      </c>
      <c r="O168" s="59">
        <f>(L168*Параметри!$K$32+M168*Параметри!$L$32+N168*Параметри!$M$32)/18</f>
        <v>130.41111111111113</v>
      </c>
      <c r="P168" s="41">
        <f>IF(H168=0,"",'Дані з ДІСО'!Y168/H168)</f>
        <v>0</v>
      </c>
      <c r="Q168" s="29">
        <f>IF(H168=0,"",(1+0.25*P168)*O168*Параметри!$K$51)</f>
        <v>26710.831286175915</v>
      </c>
      <c r="R168" s="29">
        <f>IF(H168=0,"",Q168*'Коефіцієнти АТО'!T168)</f>
        <v>454.08413186499058</v>
      </c>
      <c r="S168" s="29">
        <f>IF(H168=0,"",H168*(1+0.25*P168)*Параметри!$K$66*Параметри!$K$20/1000)</f>
        <v>0</v>
      </c>
      <c r="T168" s="29">
        <f>IF(H168=0,"",H168*(1+0.25*P168)*'Коефіцієнти АТО'!$S168*Параметри!$K$20/1000)</f>
        <v>4321.433357135018</v>
      </c>
      <c r="U168" s="29">
        <f t="shared" si="21"/>
        <v>31486.348775175924</v>
      </c>
      <c r="V168" s="29">
        <f t="shared" si="22"/>
        <v>31486.348775175924</v>
      </c>
      <c r="W168" s="40">
        <f>ROUNDUP('Дані з ДІСО'!P168/Параметри!$K$24,0)</f>
        <v>0</v>
      </c>
      <c r="X168" s="40">
        <f>ROUNDUP('Дані з ДІСО'!Q168/Параметри!$K$24,0)</f>
        <v>0</v>
      </c>
      <c r="Y168" s="40">
        <f>ROUNDUP('Дані з ДІСО'!R168/Параметри!$K$24,0)</f>
        <v>0</v>
      </c>
      <c r="Z168" s="59">
        <f>(W168*Параметри!$K$33+X168*Параметри!$L$33+Y168*Параметри!$M$33)/18</f>
        <v>0</v>
      </c>
      <c r="AA168" s="41">
        <f>IF(J168=0,0,'Дані з ДІСО'!AA168/J168)</f>
        <v>0</v>
      </c>
      <c r="AB168" s="29">
        <f>(1+0.25*AA168)*Z168*Параметри!$K$51</f>
        <v>0</v>
      </c>
      <c r="AC168" s="29">
        <f>AB168*'Коефіцієнти АТО'!U168</f>
        <v>0</v>
      </c>
      <c r="AD168" s="29">
        <f>J168*(1+0.25*AA168)*Параметри!$K$66*Параметри!$K$20/1000</f>
        <v>0</v>
      </c>
      <c r="AE168" s="29">
        <f>(1+0.25*AA168)*J168*'Коефіцієнти АТО'!S168*Параметри!$K$20/1000</f>
        <v>0</v>
      </c>
      <c r="AF168" s="29">
        <f t="shared" si="18"/>
        <v>0</v>
      </c>
      <c r="AG168" s="29">
        <v>0</v>
      </c>
      <c r="AH168" s="40">
        <v>0</v>
      </c>
      <c r="AI168" s="40">
        <v>0</v>
      </c>
      <c r="AJ168" s="40">
        <f t="shared" si="19"/>
        <v>0</v>
      </c>
      <c r="AK168" s="29">
        <f>(AH168+AI168)*(1+0.25*AJ168)*Параметри!$K$53</f>
        <v>0</v>
      </c>
      <c r="AL168" s="29">
        <f>ROUNDUP(('Дані з ДІСО'!AU168+'Дані з ДІСО'!AW168)/Параметри!$K$28,0)</f>
        <v>0</v>
      </c>
      <c r="AM168" s="64">
        <f>AL168*Параметри!$M$35/18</f>
        <v>0</v>
      </c>
      <c r="AN168" s="29">
        <f>IF(AL168=0,0,'Дані з ДІСО'!AW168/SUM('Дані з ДІСО'!AU168,'Дані з ДІСО'!AW168))</f>
        <v>0</v>
      </c>
      <c r="AO168" s="29">
        <f>(1+0.25*AN168)*AM168*Параметри!$K$51</f>
        <v>0</v>
      </c>
      <c r="AP168" s="40">
        <f>ROUNDUP(('Дані з ДІСО'!AE168+'Дані не з ДІСО'!E168+'Дані не з ДІСО'!G168)/Параметри!$K$69,0)</f>
        <v>0</v>
      </c>
      <c r="AQ168" s="40">
        <f t="shared" si="23"/>
        <v>0</v>
      </c>
      <c r="AR168" s="40">
        <f>IF(AP168=0,0,('Дані з ДІСО'!AH168+'Дані не з ДІСО'!G168)/('Дані з ДІСО'!AE168+'Дані не з ДІСО'!E168+'Дані не з ДІСО'!G168))</f>
        <v>0</v>
      </c>
      <c r="AS168" s="29">
        <f>AQ168*(1+0.25*AR168)*Параметри!$K$51</f>
        <v>0</v>
      </c>
      <c r="AT168" s="40">
        <f>ROUNDUP('Дані з ДІСО'!AF168/Параметри!$K$70,0)</f>
        <v>0</v>
      </c>
      <c r="AU168" s="40">
        <f t="shared" si="24"/>
        <v>0</v>
      </c>
      <c r="AV168" s="40">
        <f>IF(AT168=0,0,'Дані з ДІСО'!AI168/'Дані з ДІСО'!AF168)</f>
        <v>0</v>
      </c>
      <c r="AW168" s="29">
        <f>AU168*(1+0.25*AV168)*Параметри!$K$51</f>
        <v>0</v>
      </c>
      <c r="AX168" s="40">
        <f>ROUNDUP('Дані з ДІСО'!AR168/Параметри!$K$29,0)</f>
        <v>0</v>
      </c>
      <c r="AY168" s="40">
        <f>ROUNDUP('Дані з ДІСО'!AS168/Параметри!$K$29,0)</f>
        <v>0</v>
      </c>
      <c r="AZ168" s="40">
        <f>ROUNDUP('Дані з ДІСО'!AT168/Параметри!$K$29,0)</f>
        <v>0</v>
      </c>
      <c r="BA168" s="64">
        <f>(AX168*Параметри!$K$32+AY168*Параметри!$L$32+AZ168*Параметри!$M$32)/18</f>
        <v>0</v>
      </c>
      <c r="BB168" s="29">
        <f>(BA168*Параметри!$K$51+SUM('Дані з ДІСО'!AR168:AT168)*Параметри!$K$48*Параметри!$K$20/1000)*Параметри!$K$74</f>
        <v>0</v>
      </c>
      <c r="BC168" s="40">
        <f>ROUNDUP(('Дані не з ДІСО'!I168+'Дані не з ДІСО'!K168)/Параметри!$K$26,0)</f>
        <v>0</v>
      </c>
      <c r="BD168" s="29">
        <f>BC168*Параметри!$M$36/18</f>
        <v>0</v>
      </c>
      <c r="BE168" s="40">
        <f>IF(BC168=0,0,'Дані не з ДІСО'!K168/('Дані не з ДІСО'!I168+'Дані не з ДІСО'!K168))</f>
        <v>0</v>
      </c>
      <c r="BF168" s="29">
        <f>(1+0.25*BE168)*BD168*Параметри!$K$51</f>
        <v>0</v>
      </c>
      <c r="BG168" s="40">
        <f>ROUNDUP('Дані не з ДІСО'!M168/Параметри!$K$27,0)</f>
        <v>0</v>
      </c>
      <c r="BH168" s="40">
        <f>BG168*Параметри!$M$37/18</f>
        <v>0</v>
      </c>
      <c r="BI168" s="29">
        <f>BH168*Параметри!$K$51</f>
        <v>0</v>
      </c>
      <c r="BJ168" s="29">
        <f>'Дані не з ДІСО'!N168*Параметри!$K$76</f>
        <v>0</v>
      </c>
      <c r="BK168" s="40">
        <f>ROUNDUP('Дані з ДІСО'!V168/Параметри!$K$25,0)</f>
        <v>0</v>
      </c>
      <c r="BL168" s="40">
        <f>ROUNDUP('Дані з ДІСО'!W168/Параметри!$K$25,0)</f>
        <v>0</v>
      </c>
      <c r="BM168" s="40">
        <f>ROUNDUP('Дані з ДІСО'!X168/Параметри!$K$25,0)</f>
        <v>0</v>
      </c>
      <c r="BN168" s="40">
        <f>(BK168*Параметри!$K$34+BL168*Параметри!$L$34+BM168*Параметри!$M$34)/18</f>
        <v>0</v>
      </c>
      <c r="BO168" s="40">
        <f>IF(K168=0,0,'Дані з ДІСО'!AC168/K168)</f>
        <v>0</v>
      </c>
      <c r="BP168" s="29">
        <f>(1+0.25*BO168)*BN168*Параметри!$K$51</f>
        <v>0</v>
      </c>
      <c r="BQ168" s="29">
        <f>BP168*'Коефіцієнти АТО'!U168</f>
        <v>0</v>
      </c>
      <c r="BR168" s="29">
        <f>K168*(1+0.25*BO168)*Параметри!$K$66*Параметри!$K$20/1000</f>
        <v>0</v>
      </c>
      <c r="BS168" s="29">
        <f>(1+0.25*BO168)*K168*'Коефіцієнти АТО'!S168*Параметри!$K$20/1000</f>
        <v>0</v>
      </c>
      <c r="BT168" s="29">
        <f t="shared" si="25"/>
        <v>0</v>
      </c>
      <c r="BU168" s="40">
        <f>ROUNDUP('Дані з ДІСО'!AG168/Параметри!$K$71,0)</f>
        <v>0</v>
      </c>
      <c r="BV168" s="40">
        <f t="shared" si="26"/>
        <v>0</v>
      </c>
      <c r="BW168" s="40">
        <f>IF('Дані з ДІСО'!AG168=0,0,'Дані з ДІСО'!AJ168/'Дані з ДІСО'!AG168)</f>
        <v>0</v>
      </c>
      <c r="BX168" s="29">
        <f>BV168*(1+0.25*BW168)*Параметри!$K$51</f>
        <v>0</v>
      </c>
      <c r="BY168" s="29">
        <f>ROUND(IF(Параметри!$K$77="No",CC168,CC168*Параметри!$K$78)+AG168,1)</f>
        <v>28337.7</v>
      </c>
      <c r="BZ168" s="29">
        <f>ROUND(IF(Параметри!$K$77="No",BF168,BF168*Параметри!$K$78),1)</f>
        <v>0</v>
      </c>
      <c r="CA168" s="29">
        <f>ROUND(IF(Параметри!$K$77="No",BI168,BI168*Параметри!$K$78),1)</f>
        <v>0</v>
      </c>
      <c r="CB168" s="29">
        <f>ROUND(IF(Параметри!$K$77="No",BJ168,BJ168*Параметри!$K$78),1)</f>
        <v>0</v>
      </c>
      <c r="CC168" s="29">
        <f t="shared" si="20"/>
        <v>31486.348775175924</v>
      </c>
    </row>
    <row r="169" spans="1:81">
      <c r="A169" s="9">
        <v>168</v>
      </c>
      <c r="B169" s="9" t="s">
        <v>3151</v>
      </c>
      <c r="C169" s="9" t="s">
        <v>3151</v>
      </c>
      <c r="D169" s="9" t="s">
        <v>3269</v>
      </c>
      <c r="E169" s="9" t="s">
        <v>29</v>
      </c>
      <c r="F169" s="9" t="s">
        <v>3316</v>
      </c>
      <c r="G169" s="9" t="s">
        <v>367</v>
      </c>
      <c r="H169" s="29">
        <f>SUM('Дані з ДІСО'!J169:L169)</f>
        <v>1232</v>
      </c>
      <c r="I169" s="29">
        <f>SUM('Дані з ДІСО'!G169:I169)</f>
        <v>94</v>
      </c>
      <c r="J169" s="29">
        <f>SUM('Дані з ДІСО'!P169:R169)</f>
        <v>0</v>
      </c>
      <c r="K169" s="29">
        <f>SUM('Дані з ДІСО'!V169:X169)</f>
        <v>0</v>
      </c>
      <c r="L169" s="40">
        <f>ROUNDUP('Дані з ДІСО'!J169/'Коефіцієнти АТО'!$R169,0)</f>
        <v>38</v>
      </c>
      <c r="M169" s="40">
        <f>ROUNDUP('Дані з ДІСО'!K169/'Коефіцієнти АТО'!$R169,0)</f>
        <v>53</v>
      </c>
      <c r="N169" s="40">
        <f>ROUNDUP('Дані з ДІСО'!L169/'Коефіцієнти АТО'!$R169,0)</f>
        <v>9</v>
      </c>
      <c r="O169" s="59">
        <f>(L169*Параметри!$K$32+M169*Параметри!$L$32+N169*Параметри!$M$32)/18</f>
        <v>162.5888888888889</v>
      </c>
      <c r="P169" s="41">
        <f>IF(H169=0,"",'Дані з ДІСО'!Y169/H169)</f>
        <v>0</v>
      </c>
      <c r="Q169" s="29">
        <f>IF(H169=0,"",(1+0.25*P169)*O169*Параметри!$K$51)</f>
        <v>33301.490518072089</v>
      </c>
      <c r="R169" s="29">
        <f>IF(H169=0,"",Q169*'Коефіцієнти АТО'!T169)</f>
        <v>566.1253388072256</v>
      </c>
      <c r="S169" s="29">
        <f>IF(H169=0,"",H169*(1+0.25*P169)*Параметри!$K$66*Параметри!$K$20/1000)</f>
        <v>0</v>
      </c>
      <c r="T169" s="29">
        <f>IF(H169=0,"",H169*(1+0.25*P169)*'Коефіцієнти АТО'!$S169*Параметри!$K$20/1000)</f>
        <v>6214.154168593378</v>
      </c>
      <c r="U169" s="29">
        <f t="shared" si="21"/>
        <v>40081.770025472695</v>
      </c>
      <c r="V169" s="29">
        <f t="shared" si="22"/>
        <v>40081.770025472695</v>
      </c>
      <c r="W169" s="40">
        <f>ROUNDUP('Дані з ДІСО'!P169/Параметри!$K$24,0)</f>
        <v>0</v>
      </c>
      <c r="X169" s="40">
        <f>ROUNDUP('Дані з ДІСО'!Q169/Параметри!$K$24,0)</f>
        <v>0</v>
      </c>
      <c r="Y169" s="40">
        <f>ROUNDUP('Дані з ДІСО'!R169/Параметри!$K$24,0)</f>
        <v>0</v>
      </c>
      <c r="Z169" s="59">
        <f>(W169*Параметри!$K$33+X169*Параметри!$L$33+Y169*Параметри!$M$33)/18</f>
        <v>0</v>
      </c>
      <c r="AA169" s="41">
        <f>IF(J169=0,0,'Дані з ДІСО'!AA169/J169)</f>
        <v>0</v>
      </c>
      <c r="AB169" s="29">
        <f>(1+0.25*AA169)*Z169*Параметри!$K$51</f>
        <v>0</v>
      </c>
      <c r="AC169" s="29">
        <f>AB169*'Коефіцієнти АТО'!U169</f>
        <v>0</v>
      </c>
      <c r="AD169" s="29">
        <f>J169*(1+0.25*AA169)*Параметри!$K$66*Параметри!$K$20/1000</f>
        <v>0</v>
      </c>
      <c r="AE169" s="29">
        <f>(1+0.25*AA169)*J169*'Коефіцієнти АТО'!S169*Параметри!$K$20/1000</f>
        <v>0</v>
      </c>
      <c r="AF169" s="29">
        <f t="shared" si="18"/>
        <v>0</v>
      </c>
      <c r="AG169" s="29">
        <v>0</v>
      </c>
      <c r="AH169" s="40">
        <v>6</v>
      </c>
      <c r="AI169" s="40">
        <v>0</v>
      </c>
      <c r="AJ169" s="40">
        <f t="shared" si="19"/>
        <v>0</v>
      </c>
      <c r="AK169" s="29">
        <f>(AH169+AI169)*(1+0.25*AJ169)*Параметри!$K$53</f>
        <v>1076.5756541760002</v>
      </c>
      <c r="AL169" s="29">
        <f>ROUNDUP(('Дані з ДІСО'!AU169+'Дані з ДІСО'!AW169)/Параметри!$K$28,0)</f>
        <v>0</v>
      </c>
      <c r="AM169" s="64">
        <f>AL169*Параметри!$M$35/18</f>
        <v>0</v>
      </c>
      <c r="AN169" s="29">
        <f>IF(AL169=0,0,'Дані з ДІСО'!AW169/SUM('Дані з ДІСО'!AU169,'Дані з ДІСО'!AW169))</f>
        <v>0</v>
      </c>
      <c r="AO169" s="29">
        <f>(1+0.25*AN169)*AM169*Параметри!$K$51</f>
        <v>0</v>
      </c>
      <c r="AP169" s="40">
        <f>ROUNDUP(('Дані з ДІСО'!AE169+'Дані не з ДІСО'!E169+'Дані не з ДІСО'!G169)/Параметри!$K$69,0)</f>
        <v>0</v>
      </c>
      <c r="AQ169" s="40">
        <f t="shared" si="23"/>
        <v>0</v>
      </c>
      <c r="AR169" s="40">
        <f>IF(AP169=0,0,('Дані з ДІСО'!AH169+'Дані не з ДІСО'!G169)/('Дані з ДІСО'!AE169+'Дані не з ДІСО'!E169+'Дані не з ДІСО'!G169))</f>
        <v>0</v>
      </c>
      <c r="AS169" s="29">
        <f>AQ169*(1+0.25*AR169)*Параметри!$K$51</f>
        <v>0</v>
      </c>
      <c r="AT169" s="40">
        <f>ROUNDUP('Дані з ДІСО'!AF169/Параметри!$K$70,0)</f>
        <v>0</v>
      </c>
      <c r="AU169" s="40">
        <f t="shared" si="24"/>
        <v>0</v>
      </c>
      <c r="AV169" s="40">
        <f>IF(AT169=0,0,'Дані з ДІСО'!AI169/'Дані з ДІСО'!AF169)</f>
        <v>0</v>
      </c>
      <c r="AW169" s="29">
        <f>AU169*(1+0.25*AV169)*Параметри!$K$51</f>
        <v>0</v>
      </c>
      <c r="AX169" s="40">
        <f>ROUNDUP('Дані з ДІСО'!AR169/Параметри!$K$29,0)</f>
        <v>0</v>
      </c>
      <c r="AY169" s="40">
        <f>ROUNDUP('Дані з ДІСО'!AS169/Параметри!$K$29,0)</f>
        <v>0</v>
      </c>
      <c r="AZ169" s="40">
        <f>ROUNDUP('Дані з ДІСО'!AT169/Параметри!$K$29,0)</f>
        <v>0</v>
      </c>
      <c r="BA169" s="64">
        <f>(AX169*Параметри!$K$32+AY169*Параметри!$L$32+AZ169*Параметри!$M$32)/18</f>
        <v>0</v>
      </c>
      <c r="BB169" s="29">
        <f>(BA169*Параметри!$K$51+SUM('Дані з ДІСО'!AR169:AT169)*Параметри!$K$48*Параметри!$K$20/1000)*Параметри!$K$74</f>
        <v>0</v>
      </c>
      <c r="BC169" s="40">
        <f>ROUNDUP(('Дані не з ДІСО'!I169+'Дані не з ДІСО'!K169)/Параметри!$K$26,0)</f>
        <v>0</v>
      </c>
      <c r="BD169" s="29">
        <f>BC169*Параметри!$M$36/18</f>
        <v>0</v>
      </c>
      <c r="BE169" s="40">
        <f>IF(BC169=0,0,'Дані не з ДІСО'!K169/('Дані не з ДІСО'!I169+'Дані не з ДІСО'!K169))</f>
        <v>0</v>
      </c>
      <c r="BF169" s="29">
        <f>(1+0.25*BE169)*BD169*Параметри!$K$51</f>
        <v>0</v>
      </c>
      <c r="BG169" s="40">
        <f>ROUNDUP('Дані не з ДІСО'!M169/Параметри!$K$27,0)</f>
        <v>0</v>
      </c>
      <c r="BH169" s="40">
        <f>BG169*Параметри!$M$37/18</f>
        <v>0</v>
      </c>
      <c r="BI169" s="29">
        <f>BH169*Параметри!$K$51</f>
        <v>0</v>
      </c>
      <c r="BJ169" s="29">
        <f>'Дані не з ДІСО'!N169*Параметри!$K$76</f>
        <v>0</v>
      </c>
      <c r="BK169" s="40">
        <f>ROUNDUP('Дані з ДІСО'!V169/Параметри!$K$25,0)</f>
        <v>0</v>
      </c>
      <c r="BL169" s="40">
        <f>ROUNDUP('Дані з ДІСО'!W169/Параметри!$K$25,0)</f>
        <v>0</v>
      </c>
      <c r="BM169" s="40">
        <f>ROUNDUP('Дані з ДІСО'!X169/Параметри!$K$25,0)</f>
        <v>0</v>
      </c>
      <c r="BN169" s="40">
        <f>(BK169*Параметри!$K$34+BL169*Параметри!$L$34+BM169*Параметри!$M$34)/18</f>
        <v>0</v>
      </c>
      <c r="BO169" s="40">
        <f>IF(K169=0,0,'Дані з ДІСО'!AC169/K169)</f>
        <v>0</v>
      </c>
      <c r="BP169" s="29">
        <f>(1+0.25*BO169)*BN169*Параметри!$K$51</f>
        <v>0</v>
      </c>
      <c r="BQ169" s="29">
        <f>BP169*'Коефіцієнти АТО'!U169</f>
        <v>0</v>
      </c>
      <c r="BR169" s="29">
        <f>K169*(1+0.25*BO169)*Параметри!$K$66*Параметри!$K$20/1000</f>
        <v>0</v>
      </c>
      <c r="BS169" s="29">
        <f>(1+0.25*BO169)*K169*'Коефіцієнти АТО'!S169*Параметри!$K$20/1000</f>
        <v>0</v>
      </c>
      <c r="BT169" s="29">
        <f t="shared" si="25"/>
        <v>0</v>
      </c>
      <c r="BU169" s="40">
        <f>ROUNDUP('Дані з ДІСО'!AG169/Параметри!$K$71,0)</f>
        <v>0</v>
      </c>
      <c r="BV169" s="40">
        <f t="shared" si="26"/>
        <v>0</v>
      </c>
      <c r="BW169" s="40">
        <f>IF('Дані з ДІСО'!AG169=0,0,'Дані з ДІСО'!AJ169/'Дані з ДІСО'!AG169)</f>
        <v>0</v>
      </c>
      <c r="BX169" s="29">
        <f>BV169*(1+0.25*BW169)*Параметри!$K$51</f>
        <v>0</v>
      </c>
      <c r="BY169" s="29">
        <f>ROUND(IF(Параметри!$K$77="No",CC169,CC169*Параметри!$K$78)+AG169,1)</f>
        <v>37042.5</v>
      </c>
      <c r="BZ169" s="29">
        <f>ROUND(IF(Параметри!$K$77="No",BF169,BF169*Параметри!$K$78),1)</f>
        <v>0</v>
      </c>
      <c r="CA169" s="29">
        <f>ROUND(IF(Параметри!$K$77="No",BI169,BI169*Параметри!$K$78),1)</f>
        <v>0</v>
      </c>
      <c r="CB169" s="29">
        <f>ROUND(IF(Параметри!$K$77="No",BJ169,BJ169*Параметри!$K$78),1)</f>
        <v>0</v>
      </c>
      <c r="CC169" s="29">
        <f t="shared" si="20"/>
        <v>41158.345679648693</v>
      </c>
    </row>
    <row r="170" spans="1:81">
      <c r="A170" s="9">
        <v>169</v>
      </c>
      <c r="B170" s="9" t="s">
        <v>3148</v>
      </c>
      <c r="C170" s="9" t="s">
        <v>3148</v>
      </c>
      <c r="D170" s="9" t="s">
        <v>3269</v>
      </c>
      <c r="E170" s="9" t="s">
        <v>24</v>
      </c>
      <c r="F170" s="9" t="s">
        <v>3317</v>
      </c>
      <c r="G170" s="9" t="s">
        <v>369</v>
      </c>
      <c r="H170" s="29">
        <f>SUM('Дані з ДІСО'!J170:L170)</f>
        <v>231</v>
      </c>
      <c r="I170" s="29">
        <f>SUM('Дані з ДІСО'!G170:I170)</f>
        <v>12</v>
      </c>
      <c r="J170" s="29">
        <f>SUM('Дані з ДІСО'!P170:R170)</f>
        <v>0</v>
      </c>
      <c r="K170" s="29">
        <f>SUM('Дані з ДІСО'!V170:X170)</f>
        <v>0</v>
      </c>
      <c r="L170" s="40">
        <f>ROUNDUP('Дані з ДІСО'!J170/'Коефіцієнти АТО'!$R170,0)</f>
        <v>5</v>
      </c>
      <c r="M170" s="40">
        <f>ROUNDUP('Дані з ДІСО'!K170/'Коефіцієнти АТО'!$R170,0)</f>
        <v>8</v>
      </c>
      <c r="N170" s="40">
        <f>ROUNDUP('Дані з ДІСО'!L170/'Коефіцієнти АТО'!$R170,0)</f>
        <v>2</v>
      </c>
      <c r="O170" s="59">
        <f>(L170*Параметри!$K$32+M170*Параметри!$L$32+N170*Параметри!$M$32)/18</f>
        <v>24.866666666666667</v>
      </c>
      <c r="P170" s="41">
        <f>IF(H170=0,"",'Дані з ДІСО'!Y170/H170)</f>
        <v>0</v>
      </c>
      <c r="Q170" s="29">
        <f>IF(H170=0,"",(1+0.25*P170)*O170*Параметри!$K$51)</f>
        <v>5093.1959119418671</v>
      </c>
      <c r="R170" s="29">
        <f>IF(H170=0,"",Q170*'Коефіцієнти АТО'!T170)</f>
        <v>86.584330503011742</v>
      </c>
      <c r="S170" s="29">
        <f>IF(H170=0,"",H170*(1+0.25*P170)*Параметри!$K$66*Параметри!$K$20/1000)</f>
        <v>0</v>
      </c>
      <c r="T170" s="29">
        <f>IF(H170=0,"",H170*(1+0.25*P170)*'Коефіцієнти АТО'!$S170*Параметри!$K$20/1000)</f>
        <v>1165.1539066112584</v>
      </c>
      <c r="U170" s="29">
        <f t="shared" si="21"/>
        <v>6344.9341490561374</v>
      </c>
      <c r="V170" s="29">
        <f t="shared" si="22"/>
        <v>6344.9341490561374</v>
      </c>
      <c r="W170" s="40">
        <f>ROUNDUP('Дані з ДІСО'!P170/Параметри!$K$24,0)</f>
        <v>0</v>
      </c>
      <c r="X170" s="40">
        <f>ROUNDUP('Дані з ДІСО'!Q170/Параметри!$K$24,0)</f>
        <v>0</v>
      </c>
      <c r="Y170" s="40">
        <f>ROUNDUP('Дані з ДІСО'!R170/Параметри!$K$24,0)</f>
        <v>0</v>
      </c>
      <c r="Z170" s="59">
        <f>(W170*Параметри!$K$33+X170*Параметри!$L$33+Y170*Параметри!$M$33)/18</f>
        <v>0</v>
      </c>
      <c r="AA170" s="41">
        <f>IF(J170=0,0,'Дані з ДІСО'!AA170/J170)</f>
        <v>0</v>
      </c>
      <c r="AB170" s="29">
        <f>(1+0.25*AA170)*Z170*Параметри!$K$51</f>
        <v>0</v>
      </c>
      <c r="AC170" s="29">
        <f>AB170*'Коефіцієнти АТО'!U170</f>
        <v>0</v>
      </c>
      <c r="AD170" s="29">
        <f>J170*(1+0.25*AA170)*Параметри!$K$66*Параметри!$K$20/1000</f>
        <v>0</v>
      </c>
      <c r="AE170" s="29">
        <f>(1+0.25*AA170)*J170*'Коефіцієнти АТО'!S170*Параметри!$K$20/1000</f>
        <v>0</v>
      </c>
      <c r="AF170" s="29">
        <f t="shared" si="18"/>
        <v>0</v>
      </c>
      <c r="AG170" s="29">
        <v>0</v>
      </c>
      <c r="AH170" s="40">
        <v>0</v>
      </c>
      <c r="AI170" s="40">
        <v>0</v>
      </c>
      <c r="AJ170" s="40">
        <f t="shared" si="19"/>
        <v>0</v>
      </c>
      <c r="AK170" s="29">
        <f>(AH170+AI170)*(1+0.25*AJ170)*Параметри!$K$53</f>
        <v>0</v>
      </c>
      <c r="AL170" s="29">
        <f>ROUNDUP(('Дані з ДІСО'!AU170+'Дані з ДІСО'!AW170)/Параметри!$K$28,0)</f>
        <v>0</v>
      </c>
      <c r="AM170" s="64">
        <f>AL170*Параметри!$M$35/18</f>
        <v>0</v>
      </c>
      <c r="AN170" s="29">
        <f>IF(AL170=0,0,'Дані з ДІСО'!AW170/SUM('Дані з ДІСО'!AU170,'Дані з ДІСО'!AW170))</f>
        <v>0</v>
      </c>
      <c r="AO170" s="29">
        <f>(1+0.25*AN170)*AM170*Параметри!$K$51</f>
        <v>0</v>
      </c>
      <c r="AP170" s="40">
        <f>ROUNDUP(('Дані з ДІСО'!AE170+'Дані не з ДІСО'!E170+'Дані не з ДІСО'!G170)/Параметри!$K$69,0)</f>
        <v>0</v>
      </c>
      <c r="AQ170" s="40">
        <f t="shared" si="23"/>
        <v>0</v>
      </c>
      <c r="AR170" s="40">
        <f>IF(AP170=0,0,('Дані з ДІСО'!AH170+'Дані не з ДІСО'!G170)/('Дані з ДІСО'!AE170+'Дані не з ДІСО'!E170+'Дані не з ДІСО'!G170))</f>
        <v>0</v>
      </c>
      <c r="AS170" s="29">
        <f>AQ170*(1+0.25*AR170)*Параметри!$K$51</f>
        <v>0</v>
      </c>
      <c r="AT170" s="40">
        <f>ROUNDUP('Дані з ДІСО'!AF170/Параметри!$K$70,0)</f>
        <v>0</v>
      </c>
      <c r="AU170" s="40">
        <f t="shared" si="24"/>
        <v>0</v>
      </c>
      <c r="AV170" s="40">
        <f>IF(AT170=0,0,'Дані з ДІСО'!AI170/'Дані з ДІСО'!AF170)</f>
        <v>0</v>
      </c>
      <c r="AW170" s="29">
        <f>AU170*(1+0.25*AV170)*Параметри!$K$51</f>
        <v>0</v>
      </c>
      <c r="AX170" s="40">
        <f>ROUNDUP('Дані з ДІСО'!AR170/Параметри!$K$29,0)</f>
        <v>0</v>
      </c>
      <c r="AY170" s="40">
        <f>ROUNDUP('Дані з ДІСО'!AS170/Параметри!$K$29,0)</f>
        <v>0</v>
      </c>
      <c r="AZ170" s="40">
        <f>ROUNDUP('Дані з ДІСО'!AT170/Параметри!$K$29,0)</f>
        <v>0</v>
      </c>
      <c r="BA170" s="64">
        <f>(AX170*Параметри!$K$32+AY170*Параметри!$L$32+AZ170*Параметри!$M$32)/18</f>
        <v>0</v>
      </c>
      <c r="BB170" s="29">
        <f>(BA170*Параметри!$K$51+SUM('Дані з ДІСО'!AR170:AT170)*Параметри!$K$48*Параметри!$K$20/1000)*Параметри!$K$74</f>
        <v>0</v>
      </c>
      <c r="BC170" s="40">
        <f>ROUNDUP(('Дані не з ДІСО'!I170+'Дані не з ДІСО'!K170)/Параметри!$K$26,0)</f>
        <v>0</v>
      </c>
      <c r="BD170" s="29">
        <f>BC170*Параметри!$M$36/18</f>
        <v>0</v>
      </c>
      <c r="BE170" s="40">
        <f>IF(BC170=0,0,'Дані не з ДІСО'!K170/('Дані не з ДІСО'!I170+'Дані не з ДІСО'!K170))</f>
        <v>0</v>
      </c>
      <c r="BF170" s="29">
        <f>(1+0.25*BE170)*BD170*Параметри!$K$51</f>
        <v>0</v>
      </c>
      <c r="BG170" s="40">
        <f>ROUNDUP('Дані не з ДІСО'!M170/Параметри!$K$27,0)</f>
        <v>0</v>
      </c>
      <c r="BH170" s="40">
        <f>BG170*Параметри!$M$37/18</f>
        <v>0</v>
      </c>
      <c r="BI170" s="29">
        <f>BH170*Параметри!$K$51</f>
        <v>0</v>
      </c>
      <c r="BJ170" s="29">
        <f>'Дані не з ДІСО'!N170*Параметри!$K$76</f>
        <v>0</v>
      </c>
      <c r="BK170" s="40">
        <f>ROUNDUP('Дані з ДІСО'!V170/Параметри!$K$25,0)</f>
        <v>0</v>
      </c>
      <c r="BL170" s="40">
        <f>ROUNDUP('Дані з ДІСО'!W170/Параметри!$K$25,0)</f>
        <v>0</v>
      </c>
      <c r="BM170" s="40">
        <f>ROUNDUP('Дані з ДІСО'!X170/Параметри!$K$25,0)</f>
        <v>0</v>
      </c>
      <c r="BN170" s="40">
        <f>(BK170*Параметри!$K$34+BL170*Параметри!$L$34+BM170*Параметри!$M$34)/18</f>
        <v>0</v>
      </c>
      <c r="BO170" s="40">
        <f>IF(K170=0,0,'Дані з ДІСО'!AC170/K170)</f>
        <v>0</v>
      </c>
      <c r="BP170" s="29">
        <f>(1+0.25*BO170)*BN170*Параметри!$K$51</f>
        <v>0</v>
      </c>
      <c r="BQ170" s="29">
        <f>BP170*'Коефіцієнти АТО'!U170</f>
        <v>0</v>
      </c>
      <c r="BR170" s="29">
        <f>K170*(1+0.25*BO170)*Параметри!$K$66*Параметри!$K$20/1000</f>
        <v>0</v>
      </c>
      <c r="BS170" s="29">
        <f>(1+0.25*BO170)*K170*'Коефіцієнти АТО'!S170*Параметри!$K$20/1000</f>
        <v>0</v>
      </c>
      <c r="BT170" s="29">
        <f t="shared" si="25"/>
        <v>0</v>
      </c>
      <c r="BU170" s="40">
        <f>ROUNDUP('Дані з ДІСО'!AG170/Параметри!$K$71,0)</f>
        <v>0</v>
      </c>
      <c r="BV170" s="40">
        <f t="shared" si="26"/>
        <v>0</v>
      </c>
      <c r="BW170" s="40">
        <f>IF('Дані з ДІСО'!AG170=0,0,'Дані з ДІСО'!AJ170/'Дані з ДІСО'!AG170)</f>
        <v>0</v>
      </c>
      <c r="BX170" s="29">
        <f>BV170*(1+0.25*BW170)*Параметри!$K$51</f>
        <v>0</v>
      </c>
      <c r="BY170" s="29">
        <f>ROUND(IF(Параметри!$K$77="No",CC170,CC170*Параметри!$K$78)+AG170,1)</f>
        <v>5710.4</v>
      </c>
      <c r="BZ170" s="29">
        <f>ROUND(IF(Параметри!$K$77="No",BF170,BF170*Параметри!$K$78),1)</f>
        <v>0</v>
      </c>
      <c r="CA170" s="29">
        <f>ROUND(IF(Параметри!$K$77="No",BI170,BI170*Параметри!$K$78),1)</f>
        <v>0</v>
      </c>
      <c r="CB170" s="29">
        <f>ROUND(IF(Параметри!$K$77="No",BJ170,BJ170*Параметри!$K$78),1)</f>
        <v>0</v>
      </c>
      <c r="CC170" s="29">
        <f t="shared" si="20"/>
        <v>6344.9341490561374</v>
      </c>
    </row>
    <row r="171" spans="1:81">
      <c r="A171" s="9">
        <v>170</v>
      </c>
      <c r="B171" s="9" t="s">
        <v>3148</v>
      </c>
      <c r="C171" s="9" t="s">
        <v>3148</v>
      </c>
      <c r="D171" s="9" t="s">
        <v>3269</v>
      </c>
      <c r="E171" s="9" t="s">
        <v>24</v>
      </c>
      <c r="F171" s="9" t="s">
        <v>3318</v>
      </c>
      <c r="G171" s="9" t="s">
        <v>371</v>
      </c>
      <c r="H171" s="29">
        <f>SUM('Дані з ДІСО'!J171:L171)</f>
        <v>214</v>
      </c>
      <c r="I171" s="29">
        <f>SUM('Дані з ДІСО'!G171:I171)</f>
        <v>21</v>
      </c>
      <c r="J171" s="29">
        <f>SUM('Дані з ДІСО'!P171:R171)</f>
        <v>0</v>
      </c>
      <c r="K171" s="29">
        <f>SUM('Дані з ДІСО'!V171:X171)</f>
        <v>0</v>
      </c>
      <c r="L171" s="40">
        <f>ROUNDUP('Дані з ДІСО'!J171/'Коефіцієнти АТО'!$R171,0)</f>
        <v>8</v>
      </c>
      <c r="M171" s="40">
        <f>ROUNDUP('Дані з ДІСО'!K171/'Коефіцієнти АТО'!$R171,0)</f>
        <v>11</v>
      </c>
      <c r="N171" s="40">
        <f>ROUNDUP('Дані з ДІСО'!L171/'Коефіцієнти АТО'!$R171,0)</f>
        <v>4</v>
      </c>
      <c r="O171" s="59">
        <f>(L171*Параметри!$K$32+M171*Параметри!$L$32+N171*Параметри!$M$32)/18</f>
        <v>38.094444444444449</v>
      </c>
      <c r="P171" s="41">
        <f>IF(H171=0,"",'Дані з ДІСО'!Y171/H171)</f>
        <v>0</v>
      </c>
      <c r="Q171" s="29">
        <f>IF(H171=0,"",(1+0.25*P171)*O171*Параметри!$K$51)</f>
        <v>7802.512146600845</v>
      </c>
      <c r="R171" s="29">
        <f>IF(H171=0,"",Q171*'Коефіцієнти АТО'!T171)</f>
        <v>132.64270649221439</v>
      </c>
      <c r="S171" s="29">
        <f>IF(H171=0,"",H171*(1+0.25*P171)*Параметри!$K$66*Параметри!$K$20/1000)</f>
        <v>0</v>
      </c>
      <c r="T171" s="29">
        <f>IF(H171=0,"",H171*(1+0.25*P171)*'Коефіцієнти АТО'!$S171*Параметри!$K$20/1000)</f>
        <v>1079.4066494147589</v>
      </c>
      <c r="U171" s="29">
        <f t="shared" si="21"/>
        <v>9014.5615025078187</v>
      </c>
      <c r="V171" s="29">
        <f t="shared" si="22"/>
        <v>9014.5615025078187</v>
      </c>
      <c r="W171" s="40">
        <f>ROUNDUP('Дані з ДІСО'!P171/Параметри!$K$24,0)</f>
        <v>0</v>
      </c>
      <c r="X171" s="40">
        <f>ROUNDUP('Дані з ДІСО'!Q171/Параметри!$K$24,0)</f>
        <v>0</v>
      </c>
      <c r="Y171" s="40">
        <f>ROUNDUP('Дані з ДІСО'!R171/Параметри!$K$24,0)</f>
        <v>0</v>
      </c>
      <c r="Z171" s="59">
        <f>(W171*Параметри!$K$33+X171*Параметри!$L$33+Y171*Параметри!$M$33)/18</f>
        <v>0</v>
      </c>
      <c r="AA171" s="41">
        <f>IF(J171=0,0,'Дані з ДІСО'!AA171/J171)</f>
        <v>0</v>
      </c>
      <c r="AB171" s="29">
        <f>(1+0.25*AA171)*Z171*Параметри!$K$51</f>
        <v>0</v>
      </c>
      <c r="AC171" s="29">
        <f>AB171*'Коефіцієнти АТО'!U171</f>
        <v>0</v>
      </c>
      <c r="AD171" s="29">
        <f>J171*(1+0.25*AA171)*Параметри!$K$66*Параметри!$K$20/1000</f>
        <v>0</v>
      </c>
      <c r="AE171" s="29">
        <f>(1+0.25*AA171)*J171*'Коефіцієнти АТО'!S171*Параметри!$K$20/1000</f>
        <v>0</v>
      </c>
      <c r="AF171" s="29">
        <f t="shared" si="18"/>
        <v>0</v>
      </c>
      <c r="AG171" s="29">
        <v>0</v>
      </c>
      <c r="AH171" s="40">
        <v>1</v>
      </c>
      <c r="AI171" s="40">
        <v>0</v>
      </c>
      <c r="AJ171" s="40">
        <f t="shared" si="19"/>
        <v>0</v>
      </c>
      <c r="AK171" s="29">
        <f>(AH171+AI171)*(1+0.25*AJ171)*Параметри!$K$53</f>
        <v>179.42927569600005</v>
      </c>
      <c r="AL171" s="29">
        <f>ROUNDUP(('Дані з ДІСО'!AU171+'Дані з ДІСО'!AW171)/Параметри!$K$28,0)</f>
        <v>0</v>
      </c>
      <c r="AM171" s="64">
        <f>AL171*Параметри!$M$35/18</f>
        <v>0</v>
      </c>
      <c r="AN171" s="29">
        <f>IF(AL171=0,0,'Дані з ДІСО'!AW171/SUM('Дані з ДІСО'!AU171,'Дані з ДІСО'!AW171))</f>
        <v>0</v>
      </c>
      <c r="AO171" s="29">
        <f>(1+0.25*AN171)*AM171*Параметри!$K$51</f>
        <v>0</v>
      </c>
      <c r="AP171" s="40">
        <f>ROUNDUP(('Дані з ДІСО'!AE171+'Дані не з ДІСО'!E171+'Дані не з ДІСО'!G171)/Параметри!$K$69,0)</f>
        <v>0</v>
      </c>
      <c r="AQ171" s="40">
        <f t="shared" si="23"/>
        <v>0</v>
      </c>
      <c r="AR171" s="40">
        <f>IF(AP171=0,0,('Дані з ДІСО'!AH171+'Дані не з ДІСО'!G171)/('Дані з ДІСО'!AE171+'Дані не з ДІСО'!E171+'Дані не з ДІСО'!G171))</f>
        <v>0</v>
      </c>
      <c r="AS171" s="29">
        <f>AQ171*(1+0.25*AR171)*Параметри!$K$51</f>
        <v>0</v>
      </c>
      <c r="AT171" s="40">
        <f>ROUNDUP('Дані з ДІСО'!AF171/Параметри!$K$70,0)</f>
        <v>0</v>
      </c>
      <c r="AU171" s="40">
        <f t="shared" si="24"/>
        <v>0</v>
      </c>
      <c r="AV171" s="40">
        <f>IF(AT171=0,0,'Дані з ДІСО'!AI171/'Дані з ДІСО'!AF171)</f>
        <v>0</v>
      </c>
      <c r="AW171" s="29">
        <f>AU171*(1+0.25*AV171)*Параметри!$K$51</f>
        <v>0</v>
      </c>
      <c r="AX171" s="40">
        <f>ROUNDUP('Дані з ДІСО'!AR171/Параметри!$K$29,0)</f>
        <v>0</v>
      </c>
      <c r="AY171" s="40">
        <f>ROUNDUP('Дані з ДІСО'!AS171/Параметри!$K$29,0)</f>
        <v>0</v>
      </c>
      <c r="AZ171" s="40">
        <f>ROUNDUP('Дані з ДІСО'!AT171/Параметри!$K$29,0)</f>
        <v>0</v>
      </c>
      <c r="BA171" s="64">
        <f>(AX171*Параметри!$K$32+AY171*Параметри!$L$32+AZ171*Параметри!$M$32)/18</f>
        <v>0</v>
      </c>
      <c r="BB171" s="29">
        <f>(BA171*Параметри!$K$51+SUM('Дані з ДІСО'!AR171:AT171)*Параметри!$K$48*Параметри!$K$20/1000)*Параметри!$K$74</f>
        <v>0</v>
      </c>
      <c r="BC171" s="40">
        <f>ROUNDUP(('Дані не з ДІСО'!I171+'Дані не з ДІСО'!K171)/Параметри!$K$26,0)</f>
        <v>0</v>
      </c>
      <c r="BD171" s="29">
        <f>BC171*Параметри!$M$36/18</f>
        <v>0</v>
      </c>
      <c r="BE171" s="40">
        <f>IF(BC171=0,0,'Дані не з ДІСО'!K171/('Дані не з ДІСО'!I171+'Дані не з ДІСО'!K171))</f>
        <v>0</v>
      </c>
      <c r="BF171" s="29">
        <f>(1+0.25*BE171)*BD171*Параметри!$K$51</f>
        <v>0</v>
      </c>
      <c r="BG171" s="40">
        <f>ROUNDUP('Дані не з ДІСО'!M171/Параметри!$K$27,0)</f>
        <v>0</v>
      </c>
      <c r="BH171" s="40">
        <f>BG171*Параметри!$M$37/18</f>
        <v>0</v>
      </c>
      <c r="BI171" s="29">
        <f>BH171*Параметри!$K$51</f>
        <v>0</v>
      </c>
      <c r="BJ171" s="29">
        <f>'Дані не з ДІСО'!N171*Параметри!$K$76</f>
        <v>0</v>
      </c>
      <c r="BK171" s="40">
        <f>ROUNDUP('Дані з ДІСО'!V171/Параметри!$K$25,0)</f>
        <v>0</v>
      </c>
      <c r="BL171" s="40">
        <f>ROUNDUP('Дані з ДІСО'!W171/Параметри!$K$25,0)</f>
        <v>0</v>
      </c>
      <c r="BM171" s="40">
        <f>ROUNDUP('Дані з ДІСО'!X171/Параметри!$K$25,0)</f>
        <v>0</v>
      </c>
      <c r="BN171" s="40">
        <f>(BK171*Параметри!$K$34+BL171*Параметри!$L$34+BM171*Параметри!$M$34)/18</f>
        <v>0</v>
      </c>
      <c r="BO171" s="40">
        <f>IF(K171=0,0,'Дані з ДІСО'!AC171/K171)</f>
        <v>0</v>
      </c>
      <c r="BP171" s="29">
        <f>(1+0.25*BO171)*BN171*Параметри!$K$51</f>
        <v>0</v>
      </c>
      <c r="BQ171" s="29">
        <f>BP171*'Коефіцієнти АТО'!U171</f>
        <v>0</v>
      </c>
      <c r="BR171" s="29">
        <f>K171*(1+0.25*BO171)*Параметри!$K$66*Параметри!$K$20/1000</f>
        <v>0</v>
      </c>
      <c r="BS171" s="29">
        <f>(1+0.25*BO171)*K171*'Коефіцієнти АТО'!S171*Параметри!$K$20/1000</f>
        <v>0</v>
      </c>
      <c r="BT171" s="29">
        <f t="shared" si="25"/>
        <v>0</v>
      </c>
      <c r="BU171" s="40">
        <f>ROUNDUP('Дані з ДІСО'!AG171/Параметри!$K$71,0)</f>
        <v>0</v>
      </c>
      <c r="BV171" s="40">
        <f t="shared" si="26"/>
        <v>0</v>
      </c>
      <c r="BW171" s="40">
        <f>IF('Дані з ДІСО'!AG171=0,0,'Дані з ДІСО'!AJ171/'Дані з ДІСО'!AG171)</f>
        <v>0</v>
      </c>
      <c r="BX171" s="29">
        <f>BV171*(1+0.25*BW171)*Параметри!$K$51</f>
        <v>0</v>
      </c>
      <c r="BY171" s="29">
        <f>ROUND(IF(Параметри!$K$77="No",CC171,CC171*Параметри!$K$78)+AG171,1)</f>
        <v>8274.6</v>
      </c>
      <c r="BZ171" s="29">
        <f>ROUND(IF(Параметри!$K$77="No",BF171,BF171*Параметри!$K$78),1)</f>
        <v>0</v>
      </c>
      <c r="CA171" s="29">
        <f>ROUND(IF(Параметри!$K$77="No",BI171,BI171*Параметри!$K$78),1)</f>
        <v>0</v>
      </c>
      <c r="CB171" s="29">
        <f>ROUND(IF(Параметри!$K$77="No",BJ171,BJ171*Параметри!$K$78),1)</f>
        <v>0</v>
      </c>
      <c r="CC171" s="29">
        <f t="shared" si="20"/>
        <v>9193.990778203819</v>
      </c>
    </row>
    <row r="172" spans="1:81">
      <c r="A172" s="9">
        <v>171</v>
      </c>
      <c r="B172" s="9" t="s">
        <v>3148</v>
      </c>
      <c r="C172" s="9" t="s">
        <v>3148</v>
      </c>
      <c r="D172" s="9" t="s">
        <v>3269</v>
      </c>
      <c r="E172" s="9" t="s">
        <v>24</v>
      </c>
      <c r="F172" s="9" t="s">
        <v>3319</v>
      </c>
      <c r="G172" s="9" t="s">
        <v>373</v>
      </c>
      <c r="H172" s="29">
        <f>SUM('Дані з ДІСО'!J172:L172)</f>
        <v>708</v>
      </c>
      <c r="I172" s="29">
        <f>SUM('Дані з ДІСО'!G172:I172)</f>
        <v>70</v>
      </c>
      <c r="J172" s="29">
        <f>SUM('Дані з ДІСО'!P172:R172)</f>
        <v>0</v>
      </c>
      <c r="K172" s="29">
        <f>SUM('Дані з ДІСО'!V172:X172)</f>
        <v>0</v>
      </c>
      <c r="L172" s="40">
        <f>ROUNDUP('Дані з ДІСО'!J172/'Коефіцієнти АТО'!$R172,0)</f>
        <v>23</v>
      </c>
      <c r="M172" s="40">
        <f>ROUNDUP('Дані з ДІСО'!K172/'Коефіцієнти АТО'!$R172,0)</f>
        <v>33</v>
      </c>
      <c r="N172" s="40">
        <f>ROUNDUP('Дані з ДІСО'!L172/'Коефіцієнти АТО'!$R172,0)</f>
        <v>5</v>
      </c>
      <c r="O172" s="59">
        <f>(L172*Параметри!$K$32+M172*Параметри!$L$32+N172*Параметри!$M$32)/18</f>
        <v>99.2</v>
      </c>
      <c r="P172" s="41">
        <f>IF(H172=0,"",'Дані з ДІСО'!Y172/H172)</f>
        <v>0</v>
      </c>
      <c r="Q172" s="29">
        <f>IF(H172=0,"",(1+0.25*P172)*O172*Параметри!$K$51)</f>
        <v>20318.1649248512</v>
      </c>
      <c r="R172" s="29">
        <f>IF(H172=0,"",Q172*'Коефіцієнти АТО'!T172)</f>
        <v>345.40880372247045</v>
      </c>
      <c r="S172" s="29">
        <f>IF(H172=0,"",H172*(1+0.25*P172)*Параметри!$K$66*Параметри!$K$20/1000)</f>
        <v>0</v>
      </c>
      <c r="T172" s="29">
        <f>IF(H172=0,"",H172*(1+0.25*P172)*'Коефіцієнти АТО'!$S172*Параметри!$K$20/1000)</f>
        <v>3571.1210644189218</v>
      </c>
      <c r="U172" s="29">
        <f t="shared" si="21"/>
        <v>24234.694792992595</v>
      </c>
      <c r="V172" s="29">
        <f t="shared" si="22"/>
        <v>24234.694792992595</v>
      </c>
      <c r="W172" s="40">
        <f>ROUNDUP('Дані з ДІСО'!P172/Параметри!$K$24,0)</f>
        <v>0</v>
      </c>
      <c r="X172" s="40">
        <f>ROUNDUP('Дані з ДІСО'!Q172/Параметри!$K$24,0)</f>
        <v>0</v>
      </c>
      <c r="Y172" s="40">
        <f>ROUNDUP('Дані з ДІСО'!R172/Параметри!$K$24,0)</f>
        <v>0</v>
      </c>
      <c r="Z172" s="59">
        <f>(W172*Параметри!$K$33+X172*Параметри!$L$33+Y172*Параметри!$M$33)/18</f>
        <v>0</v>
      </c>
      <c r="AA172" s="41">
        <f>IF(J172=0,0,'Дані з ДІСО'!AA172/J172)</f>
        <v>0</v>
      </c>
      <c r="AB172" s="29">
        <f>(1+0.25*AA172)*Z172*Параметри!$K$51</f>
        <v>0</v>
      </c>
      <c r="AC172" s="29">
        <f>AB172*'Коефіцієнти АТО'!U172</f>
        <v>0</v>
      </c>
      <c r="AD172" s="29">
        <f>J172*(1+0.25*AA172)*Параметри!$K$66*Параметри!$K$20/1000</f>
        <v>0</v>
      </c>
      <c r="AE172" s="29">
        <f>(1+0.25*AA172)*J172*'Коефіцієнти АТО'!S172*Параметри!$K$20/1000</f>
        <v>0</v>
      </c>
      <c r="AF172" s="29">
        <f t="shared" si="18"/>
        <v>0</v>
      </c>
      <c r="AG172" s="29">
        <v>0</v>
      </c>
      <c r="AH172" s="40">
        <v>0</v>
      </c>
      <c r="AI172" s="40">
        <v>0</v>
      </c>
      <c r="AJ172" s="40">
        <f t="shared" si="19"/>
        <v>0</v>
      </c>
      <c r="AK172" s="29">
        <f>(AH172+AI172)*(1+0.25*AJ172)*Параметри!$K$53</f>
        <v>0</v>
      </c>
      <c r="AL172" s="29">
        <f>ROUNDUP(('Дані з ДІСО'!AU172+'Дані з ДІСО'!AW172)/Параметри!$K$28,0)</f>
        <v>0</v>
      </c>
      <c r="AM172" s="64">
        <f>AL172*Параметри!$M$35/18</f>
        <v>0</v>
      </c>
      <c r="AN172" s="29">
        <f>IF(AL172=0,0,'Дані з ДІСО'!AW172/SUM('Дані з ДІСО'!AU172,'Дані з ДІСО'!AW172))</f>
        <v>0</v>
      </c>
      <c r="AO172" s="29">
        <f>(1+0.25*AN172)*AM172*Параметри!$K$51</f>
        <v>0</v>
      </c>
      <c r="AP172" s="40">
        <f>ROUNDUP(('Дані з ДІСО'!AE172+'Дані не з ДІСО'!E172+'Дані не з ДІСО'!G172)/Параметри!$K$69,0)</f>
        <v>0</v>
      </c>
      <c r="AQ172" s="40">
        <f t="shared" si="23"/>
        <v>0</v>
      </c>
      <c r="AR172" s="40">
        <f>IF(AP172=0,0,('Дані з ДІСО'!AH172+'Дані не з ДІСО'!G172)/('Дані з ДІСО'!AE172+'Дані не з ДІСО'!E172+'Дані не з ДІСО'!G172))</f>
        <v>0</v>
      </c>
      <c r="AS172" s="29">
        <f>AQ172*(1+0.25*AR172)*Параметри!$K$51</f>
        <v>0</v>
      </c>
      <c r="AT172" s="40">
        <f>ROUNDUP('Дані з ДІСО'!AF172/Параметри!$K$70,0)</f>
        <v>0</v>
      </c>
      <c r="AU172" s="40">
        <f t="shared" si="24"/>
        <v>0</v>
      </c>
      <c r="AV172" s="40">
        <f>IF(AT172=0,0,'Дані з ДІСО'!AI172/'Дані з ДІСО'!AF172)</f>
        <v>0</v>
      </c>
      <c r="AW172" s="29">
        <f>AU172*(1+0.25*AV172)*Параметри!$K$51</f>
        <v>0</v>
      </c>
      <c r="AX172" s="40">
        <f>ROUNDUP('Дані з ДІСО'!AR172/Параметри!$K$29,0)</f>
        <v>0</v>
      </c>
      <c r="AY172" s="40">
        <f>ROUNDUP('Дані з ДІСО'!AS172/Параметри!$K$29,0)</f>
        <v>0</v>
      </c>
      <c r="AZ172" s="40">
        <f>ROUNDUP('Дані з ДІСО'!AT172/Параметри!$K$29,0)</f>
        <v>0</v>
      </c>
      <c r="BA172" s="64">
        <f>(AX172*Параметри!$K$32+AY172*Параметри!$L$32+AZ172*Параметри!$M$32)/18</f>
        <v>0</v>
      </c>
      <c r="BB172" s="29">
        <f>(BA172*Параметри!$K$51+SUM('Дані з ДІСО'!AR172:AT172)*Параметри!$K$48*Параметри!$K$20/1000)*Параметри!$K$74</f>
        <v>0</v>
      </c>
      <c r="BC172" s="40">
        <f>ROUNDUP(('Дані не з ДІСО'!I172+'Дані не з ДІСО'!K172)/Параметри!$K$26,0)</f>
        <v>0</v>
      </c>
      <c r="BD172" s="29">
        <f>BC172*Параметри!$M$36/18</f>
        <v>0</v>
      </c>
      <c r="BE172" s="40">
        <f>IF(BC172=0,0,'Дані не з ДІСО'!K172/('Дані не з ДІСО'!I172+'Дані не з ДІСО'!K172))</f>
        <v>0</v>
      </c>
      <c r="BF172" s="29">
        <f>(1+0.25*BE172)*BD172*Параметри!$K$51</f>
        <v>0</v>
      </c>
      <c r="BG172" s="40">
        <f>ROUNDUP('Дані не з ДІСО'!M172/Параметри!$K$27,0)</f>
        <v>0</v>
      </c>
      <c r="BH172" s="40">
        <f>BG172*Параметри!$M$37/18</f>
        <v>0</v>
      </c>
      <c r="BI172" s="29">
        <f>BH172*Параметри!$K$51</f>
        <v>0</v>
      </c>
      <c r="BJ172" s="29">
        <f>'Дані не з ДІСО'!N172*Параметри!$K$76</f>
        <v>0</v>
      </c>
      <c r="BK172" s="40">
        <f>ROUNDUP('Дані з ДІСО'!V172/Параметри!$K$25,0)</f>
        <v>0</v>
      </c>
      <c r="BL172" s="40">
        <f>ROUNDUP('Дані з ДІСО'!W172/Параметри!$K$25,0)</f>
        <v>0</v>
      </c>
      <c r="BM172" s="40">
        <f>ROUNDUP('Дані з ДІСО'!X172/Параметри!$K$25,0)</f>
        <v>0</v>
      </c>
      <c r="BN172" s="40">
        <f>(BK172*Параметри!$K$34+BL172*Параметри!$L$34+BM172*Параметри!$M$34)/18</f>
        <v>0</v>
      </c>
      <c r="BO172" s="40">
        <f>IF(K172=0,0,'Дані з ДІСО'!AC172/K172)</f>
        <v>0</v>
      </c>
      <c r="BP172" s="29">
        <f>(1+0.25*BO172)*BN172*Параметри!$K$51</f>
        <v>0</v>
      </c>
      <c r="BQ172" s="29">
        <f>BP172*'Коефіцієнти АТО'!U172</f>
        <v>0</v>
      </c>
      <c r="BR172" s="29">
        <f>K172*(1+0.25*BO172)*Параметри!$K$66*Параметри!$K$20/1000</f>
        <v>0</v>
      </c>
      <c r="BS172" s="29">
        <f>(1+0.25*BO172)*K172*'Коефіцієнти АТО'!S172*Параметри!$K$20/1000</f>
        <v>0</v>
      </c>
      <c r="BT172" s="29">
        <f t="shared" si="25"/>
        <v>0</v>
      </c>
      <c r="BU172" s="40">
        <f>ROUNDUP('Дані з ДІСО'!AG172/Параметри!$K$71,0)</f>
        <v>0</v>
      </c>
      <c r="BV172" s="40">
        <f t="shared" si="26"/>
        <v>0</v>
      </c>
      <c r="BW172" s="40">
        <f>IF('Дані з ДІСО'!AG172=0,0,'Дані з ДІСО'!AJ172/'Дані з ДІСО'!AG172)</f>
        <v>0</v>
      </c>
      <c r="BX172" s="29">
        <f>BV172*(1+0.25*BW172)*Параметри!$K$51</f>
        <v>0</v>
      </c>
      <c r="BY172" s="29">
        <f>ROUND(IF(Параметри!$K$77="No",CC172,CC172*Параметри!$K$78)+AG172,1)</f>
        <v>21811.200000000001</v>
      </c>
      <c r="BZ172" s="29">
        <f>ROUND(IF(Параметри!$K$77="No",BF172,BF172*Параметри!$K$78),1)</f>
        <v>0</v>
      </c>
      <c r="CA172" s="29">
        <f>ROUND(IF(Параметри!$K$77="No",BI172,BI172*Параметри!$K$78),1)</f>
        <v>0</v>
      </c>
      <c r="CB172" s="29">
        <f>ROUND(IF(Параметри!$K$77="No",BJ172,BJ172*Параметри!$K$78),1)</f>
        <v>0</v>
      </c>
      <c r="CC172" s="29">
        <f t="shared" si="20"/>
        <v>24234.694792992595</v>
      </c>
    </row>
    <row r="173" spans="1:81">
      <c r="A173" s="9">
        <v>172</v>
      </c>
      <c r="B173" s="9" t="s">
        <v>3148</v>
      </c>
      <c r="C173" s="9" t="s">
        <v>3148</v>
      </c>
      <c r="D173" s="9" t="s">
        <v>3269</v>
      </c>
      <c r="E173" s="9" t="s">
        <v>24</v>
      </c>
      <c r="F173" s="9" t="s">
        <v>3320</v>
      </c>
      <c r="G173" s="9" t="s">
        <v>375</v>
      </c>
      <c r="H173" s="29">
        <f>SUM('Дані з ДІСО'!J173:L173)</f>
        <v>458</v>
      </c>
      <c r="I173" s="29">
        <f>SUM('Дані з ДІСО'!G173:I173)</f>
        <v>53</v>
      </c>
      <c r="J173" s="29">
        <f>SUM('Дані з ДІСО'!P173:R173)</f>
        <v>0</v>
      </c>
      <c r="K173" s="29">
        <f>SUM('Дані з ДІСО'!V173:X173)</f>
        <v>0</v>
      </c>
      <c r="L173" s="40">
        <f>ROUNDUP('Дані з ДІСО'!J173/'Коефіцієнти АТО'!$R173,0)</f>
        <v>18</v>
      </c>
      <c r="M173" s="40">
        <f>ROUNDUP('Дані з ДІСО'!K173/'Коефіцієнти АТО'!$R173,0)</f>
        <v>22</v>
      </c>
      <c r="N173" s="40">
        <f>ROUNDUP('Дані з ДІСО'!L173/'Коефіцієнти АТО'!$R173,0)</f>
        <v>3</v>
      </c>
      <c r="O173" s="59">
        <f>(L173*Параметри!$K$32+M173*Параметри!$L$32+N173*Параметри!$M$32)/18</f>
        <v>68.88333333333334</v>
      </c>
      <c r="P173" s="41">
        <f>IF(H173=0,"",'Дані з ДІСО'!Y173/H173)</f>
        <v>0</v>
      </c>
      <c r="Q173" s="29">
        <f>IF(H173=0,"",(1+0.25*P173)*O173*Параметри!$K$51)</f>
        <v>14108.698863308135</v>
      </c>
      <c r="R173" s="29">
        <f>IF(H173=0,"",Q173*'Коефіцієнти АТО'!T173)</f>
        <v>239.8478806762383</v>
      </c>
      <c r="S173" s="29">
        <f>IF(H173=0,"",H173*(1+0.25*P173)*Параметри!$K$66*Параметри!$K$20/1000)</f>
        <v>0</v>
      </c>
      <c r="T173" s="29">
        <f>IF(H173=0,"",H173*(1+0.25*P173)*'Коефіцієнти АТО'!$S173*Параметри!$K$20/1000)</f>
        <v>2310.1319879998109</v>
      </c>
      <c r="U173" s="29">
        <f t="shared" si="21"/>
        <v>16658.678731984182</v>
      </c>
      <c r="V173" s="29">
        <f t="shared" si="22"/>
        <v>16658.678731984182</v>
      </c>
      <c r="W173" s="40">
        <f>ROUNDUP('Дані з ДІСО'!P173/Параметри!$K$24,0)</f>
        <v>0</v>
      </c>
      <c r="X173" s="40">
        <f>ROUNDUP('Дані з ДІСО'!Q173/Параметри!$K$24,0)</f>
        <v>0</v>
      </c>
      <c r="Y173" s="40">
        <f>ROUNDUP('Дані з ДІСО'!R173/Параметри!$K$24,0)</f>
        <v>0</v>
      </c>
      <c r="Z173" s="59">
        <f>(W173*Параметри!$K$33+X173*Параметри!$L$33+Y173*Параметри!$M$33)/18</f>
        <v>0</v>
      </c>
      <c r="AA173" s="41">
        <f>IF(J173=0,0,'Дані з ДІСО'!AA173/J173)</f>
        <v>0</v>
      </c>
      <c r="AB173" s="29">
        <f>(1+0.25*AA173)*Z173*Параметри!$K$51</f>
        <v>0</v>
      </c>
      <c r="AC173" s="29">
        <f>AB173*'Коефіцієнти АТО'!U173</f>
        <v>0</v>
      </c>
      <c r="AD173" s="29">
        <f>J173*(1+0.25*AA173)*Параметри!$K$66*Параметри!$K$20/1000</f>
        <v>0</v>
      </c>
      <c r="AE173" s="29">
        <f>(1+0.25*AA173)*J173*'Коефіцієнти АТО'!S173*Параметри!$K$20/1000</f>
        <v>0</v>
      </c>
      <c r="AF173" s="29">
        <f t="shared" si="18"/>
        <v>0</v>
      </c>
      <c r="AG173" s="29">
        <v>0</v>
      </c>
      <c r="AH173" s="40">
        <v>0</v>
      </c>
      <c r="AI173" s="40">
        <v>0</v>
      </c>
      <c r="AJ173" s="40">
        <f t="shared" si="19"/>
        <v>0</v>
      </c>
      <c r="AK173" s="29">
        <f>(AH173+AI173)*(1+0.25*AJ173)*Параметри!$K$53</f>
        <v>0</v>
      </c>
      <c r="AL173" s="29">
        <f>ROUNDUP(('Дані з ДІСО'!AU173+'Дані з ДІСО'!AW173)/Параметри!$K$28,0)</f>
        <v>0</v>
      </c>
      <c r="AM173" s="64">
        <f>AL173*Параметри!$M$35/18</f>
        <v>0</v>
      </c>
      <c r="AN173" s="29">
        <f>IF(AL173=0,0,'Дані з ДІСО'!AW173/SUM('Дані з ДІСО'!AU173,'Дані з ДІСО'!AW173))</f>
        <v>0</v>
      </c>
      <c r="AO173" s="29">
        <f>(1+0.25*AN173)*AM173*Параметри!$K$51</f>
        <v>0</v>
      </c>
      <c r="AP173" s="40">
        <f>ROUNDUP(('Дані з ДІСО'!AE173+'Дані не з ДІСО'!E173+'Дані не з ДІСО'!G173)/Параметри!$K$69,0)</f>
        <v>0</v>
      </c>
      <c r="AQ173" s="40">
        <f t="shared" si="23"/>
        <v>0</v>
      </c>
      <c r="AR173" s="40">
        <f>IF(AP173=0,0,('Дані з ДІСО'!AH173+'Дані не з ДІСО'!G173)/('Дані з ДІСО'!AE173+'Дані не з ДІСО'!E173+'Дані не з ДІСО'!G173))</f>
        <v>0</v>
      </c>
      <c r="AS173" s="29">
        <f>AQ173*(1+0.25*AR173)*Параметри!$K$51</f>
        <v>0</v>
      </c>
      <c r="AT173" s="40">
        <f>ROUNDUP('Дані з ДІСО'!AF173/Параметри!$K$70,0)</f>
        <v>0</v>
      </c>
      <c r="AU173" s="40">
        <f t="shared" si="24"/>
        <v>0</v>
      </c>
      <c r="AV173" s="40">
        <f>IF(AT173=0,0,'Дані з ДІСО'!AI173/'Дані з ДІСО'!AF173)</f>
        <v>0</v>
      </c>
      <c r="AW173" s="29">
        <f>AU173*(1+0.25*AV173)*Параметри!$K$51</f>
        <v>0</v>
      </c>
      <c r="AX173" s="40">
        <f>ROUNDUP('Дані з ДІСО'!AR173/Параметри!$K$29,0)</f>
        <v>0</v>
      </c>
      <c r="AY173" s="40">
        <f>ROUNDUP('Дані з ДІСО'!AS173/Параметри!$K$29,0)</f>
        <v>0</v>
      </c>
      <c r="AZ173" s="40">
        <f>ROUNDUP('Дані з ДІСО'!AT173/Параметри!$K$29,0)</f>
        <v>0</v>
      </c>
      <c r="BA173" s="64">
        <f>(AX173*Параметри!$K$32+AY173*Параметри!$L$32+AZ173*Параметри!$M$32)/18</f>
        <v>0</v>
      </c>
      <c r="BB173" s="29">
        <f>(BA173*Параметри!$K$51+SUM('Дані з ДІСО'!AR173:AT173)*Параметри!$K$48*Параметри!$K$20/1000)*Параметри!$K$74</f>
        <v>0</v>
      </c>
      <c r="BC173" s="40">
        <f>ROUNDUP(('Дані не з ДІСО'!I173+'Дані не з ДІСО'!K173)/Параметри!$K$26,0)</f>
        <v>0</v>
      </c>
      <c r="BD173" s="29">
        <f>BC173*Параметри!$M$36/18</f>
        <v>0</v>
      </c>
      <c r="BE173" s="40">
        <f>IF(BC173=0,0,'Дані не з ДІСО'!K173/('Дані не з ДІСО'!I173+'Дані не з ДІСО'!K173))</f>
        <v>0</v>
      </c>
      <c r="BF173" s="29">
        <f>(1+0.25*BE173)*BD173*Параметри!$K$51</f>
        <v>0</v>
      </c>
      <c r="BG173" s="40">
        <f>ROUNDUP('Дані не з ДІСО'!M173/Параметри!$K$27,0)</f>
        <v>0</v>
      </c>
      <c r="BH173" s="40">
        <f>BG173*Параметри!$M$37/18</f>
        <v>0</v>
      </c>
      <c r="BI173" s="29">
        <f>BH173*Параметри!$K$51</f>
        <v>0</v>
      </c>
      <c r="BJ173" s="29">
        <f>'Дані не з ДІСО'!N173*Параметри!$K$76</f>
        <v>0</v>
      </c>
      <c r="BK173" s="40">
        <f>ROUNDUP('Дані з ДІСО'!V173/Параметри!$K$25,0)</f>
        <v>0</v>
      </c>
      <c r="BL173" s="40">
        <f>ROUNDUP('Дані з ДІСО'!W173/Параметри!$K$25,0)</f>
        <v>0</v>
      </c>
      <c r="BM173" s="40">
        <f>ROUNDUP('Дані з ДІСО'!X173/Параметри!$K$25,0)</f>
        <v>0</v>
      </c>
      <c r="BN173" s="40">
        <f>(BK173*Параметри!$K$34+BL173*Параметри!$L$34+BM173*Параметри!$M$34)/18</f>
        <v>0</v>
      </c>
      <c r="BO173" s="40">
        <f>IF(K173=0,0,'Дані з ДІСО'!AC173/K173)</f>
        <v>0</v>
      </c>
      <c r="BP173" s="29">
        <f>(1+0.25*BO173)*BN173*Параметри!$K$51</f>
        <v>0</v>
      </c>
      <c r="BQ173" s="29">
        <f>BP173*'Коефіцієнти АТО'!U173</f>
        <v>0</v>
      </c>
      <c r="BR173" s="29">
        <f>K173*(1+0.25*BO173)*Параметри!$K$66*Параметри!$K$20/1000</f>
        <v>0</v>
      </c>
      <c r="BS173" s="29">
        <f>(1+0.25*BO173)*K173*'Коефіцієнти АТО'!S173*Параметри!$K$20/1000</f>
        <v>0</v>
      </c>
      <c r="BT173" s="29">
        <f t="shared" si="25"/>
        <v>0</v>
      </c>
      <c r="BU173" s="40">
        <f>ROUNDUP('Дані з ДІСО'!AG173/Параметри!$K$71,0)</f>
        <v>0</v>
      </c>
      <c r="BV173" s="40">
        <f t="shared" si="26"/>
        <v>0</v>
      </c>
      <c r="BW173" s="40">
        <f>IF('Дані з ДІСО'!AG173=0,0,'Дані з ДІСО'!AJ173/'Дані з ДІСО'!AG173)</f>
        <v>0</v>
      </c>
      <c r="BX173" s="29">
        <f>BV173*(1+0.25*BW173)*Параметри!$K$51</f>
        <v>0</v>
      </c>
      <c r="BY173" s="29">
        <f>ROUND(IF(Параметри!$K$77="No",CC173,CC173*Параметри!$K$78)+AG173,1)</f>
        <v>14992.8</v>
      </c>
      <c r="BZ173" s="29">
        <f>ROUND(IF(Параметри!$K$77="No",BF173,BF173*Параметри!$K$78),1)</f>
        <v>0</v>
      </c>
      <c r="CA173" s="29">
        <f>ROUND(IF(Параметри!$K$77="No",BI173,BI173*Параметри!$K$78),1)</f>
        <v>0</v>
      </c>
      <c r="CB173" s="29">
        <f>ROUND(IF(Параметри!$K$77="No",BJ173,BJ173*Параметри!$K$78),1)</f>
        <v>0</v>
      </c>
      <c r="CC173" s="29">
        <f t="shared" si="20"/>
        <v>16658.678731984182</v>
      </c>
    </row>
    <row r="174" spans="1:81">
      <c r="A174" s="9">
        <v>173</v>
      </c>
      <c r="B174" s="9" t="s">
        <v>3148</v>
      </c>
      <c r="C174" s="9" t="s">
        <v>3148</v>
      </c>
      <c r="D174" s="9" t="s">
        <v>3269</v>
      </c>
      <c r="E174" s="9" t="s">
        <v>24</v>
      </c>
      <c r="F174" s="9" t="s">
        <v>3321</v>
      </c>
      <c r="G174" s="9" t="s">
        <v>377</v>
      </c>
      <c r="H174" s="29">
        <f>SUM('Дані з ДІСО'!J174:L174)</f>
        <v>484</v>
      </c>
      <c r="I174" s="29">
        <f>SUM('Дані з ДІСО'!G174:I174)</f>
        <v>37</v>
      </c>
      <c r="J174" s="29">
        <f>SUM('Дані з ДІСО'!P174:R174)</f>
        <v>0</v>
      </c>
      <c r="K174" s="29">
        <f>SUM('Дані з ДІСО'!V174:X174)</f>
        <v>0</v>
      </c>
      <c r="L174" s="40">
        <f>ROUNDUP('Дані з ДІСО'!J174/'Коефіцієнти АТО'!$R174,0)</f>
        <v>15</v>
      </c>
      <c r="M174" s="40">
        <f>ROUNDUP('Дані з ДІСО'!K174/'Коефіцієнти АТО'!$R174,0)</f>
        <v>21</v>
      </c>
      <c r="N174" s="40">
        <f>ROUNDUP('Дані з ДІСО'!L174/'Коефіцієнти АТО'!$R174,0)</f>
        <v>5</v>
      </c>
      <c r="O174" s="59">
        <f>(L174*Параметри!$K$32+M174*Параметри!$L$32+N174*Параметри!$M$32)/18</f>
        <v>67.177777777777777</v>
      </c>
      <c r="P174" s="41">
        <f>IF(H174=0,"",'Дані з ДІСО'!Y174/H174)</f>
        <v>0</v>
      </c>
      <c r="Q174" s="29">
        <f>IF(H174=0,"",(1+0.25*P174)*O174*Параметри!$K$51)</f>
        <v>13759.366614656177</v>
      </c>
      <c r="R174" s="29">
        <f>IF(H174=0,"",Q174*'Коефіцієнти АТО'!T174)</f>
        <v>233.90923244915504</v>
      </c>
      <c r="S174" s="29">
        <f>IF(H174=0,"",H174*(1+0.25*P174)*Параметри!$K$66*Параметри!$K$20/1000)</f>
        <v>0</v>
      </c>
      <c r="T174" s="29">
        <f>IF(H174=0,"",H174*(1+0.25*P174)*'Коефіцієнти АТО'!$S174*Параметри!$K$20/1000)</f>
        <v>2441.2748519473989</v>
      </c>
      <c r="U174" s="29">
        <f t="shared" si="21"/>
        <v>16434.550699052732</v>
      </c>
      <c r="V174" s="29">
        <f t="shared" si="22"/>
        <v>16434.550699052732</v>
      </c>
      <c r="W174" s="40">
        <f>ROUNDUP('Дані з ДІСО'!P174/Параметри!$K$24,0)</f>
        <v>0</v>
      </c>
      <c r="X174" s="40">
        <f>ROUNDUP('Дані з ДІСО'!Q174/Параметри!$K$24,0)</f>
        <v>0</v>
      </c>
      <c r="Y174" s="40">
        <f>ROUNDUP('Дані з ДІСО'!R174/Параметри!$K$24,0)</f>
        <v>0</v>
      </c>
      <c r="Z174" s="59">
        <f>(W174*Параметри!$K$33+X174*Параметри!$L$33+Y174*Параметри!$M$33)/18</f>
        <v>0</v>
      </c>
      <c r="AA174" s="41">
        <f>IF(J174=0,0,'Дані з ДІСО'!AA174/J174)</f>
        <v>0</v>
      </c>
      <c r="AB174" s="29">
        <f>(1+0.25*AA174)*Z174*Параметри!$K$51</f>
        <v>0</v>
      </c>
      <c r="AC174" s="29">
        <f>AB174*'Коефіцієнти АТО'!U174</f>
        <v>0</v>
      </c>
      <c r="AD174" s="29">
        <f>J174*(1+0.25*AA174)*Параметри!$K$66*Параметри!$K$20/1000</f>
        <v>0</v>
      </c>
      <c r="AE174" s="29">
        <f>(1+0.25*AA174)*J174*'Коефіцієнти АТО'!S174*Параметри!$K$20/1000</f>
        <v>0</v>
      </c>
      <c r="AF174" s="29">
        <f t="shared" si="18"/>
        <v>0</v>
      </c>
      <c r="AG174" s="29">
        <v>0</v>
      </c>
      <c r="AH174" s="40">
        <v>0</v>
      </c>
      <c r="AI174" s="40">
        <v>0</v>
      </c>
      <c r="AJ174" s="40">
        <f t="shared" si="19"/>
        <v>0</v>
      </c>
      <c r="AK174" s="29">
        <f>(AH174+AI174)*(1+0.25*AJ174)*Параметри!$K$53</f>
        <v>0</v>
      </c>
      <c r="AL174" s="29">
        <f>ROUNDUP(('Дані з ДІСО'!AU174+'Дані з ДІСО'!AW174)/Параметри!$K$28,0)</f>
        <v>0</v>
      </c>
      <c r="AM174" s="64">
        <f>AL174*Параметри!$M$35/18</f>
        <v>0</v>
      </c>
      <c r="AN174" s="29">
        <f>IF(AL174=0,0,'Дані з ДІСО'!AW174/SUM('Дані з ДІСО'!AU174,'Дані з ДІСО'!AW174))</f>
        <v>0</v>
      </c>
      <c r="AO174" s="29">
        <f>(1+0.25*AN174)*AM174*Параметри!$K$51</f>
        <v>0</v>
      </c>
      <c r="AP174" s="40">
        <f>ROUNDUP(('Дані з ДІСО'!AE174+'Дані не з ДІСО'!E174+'Дані не з ДІСО'!G174)/Параметри!$K$69,0)</f>
        <v>0</v>
      </c>
      <c r="AQ174" s="40">
        <f t="shared" si="23"/>
        <v>0</v>
      </c>
      <c r="AR174" s="40">
        <f>IF(AP174=0,0,('Дані з ДІСО'!AH174+'Дані не з ДІСО'!G174)/('Дані з ДІСО'!AE174+'Дані не з ДІСО'!E174+'Дані не з ДІСО'!G174))</f>
        <v>0</v>
      </c>
      <c r="AS174" s="29">
        <f>AQ174*(1+0.25*AR174)*Параметри!$K$51</f>
        <v>0</v>
      </c>
      <c r="AT174" s="40">
        <f>ROUNDUP('Дані з ДІСО'!AF174/Параметри!$K$70,0)</f>
        <v>0</v>
      </c>
      <c r="AU174" s="40">
        <f t="shared" si="24"/>
        <v>0</v>
      </c>
      <c r="AV174" s="40">
        <f>IF(AT174=0,0,'Дані з ДІСО'!AI174/'Дані з ДІСО'!AF174)</f>
        <v>0</v>
      </c>
      <c r="AW174" s="29">
        <f>AU174*(1+0.25*AV174)*Параметри!$K$51</f>
        <v>0</v>
      </c>
      <c r="AX174" s="40">
        <f>ROUNDUP('Дані з ДІСО'!AR174/Параметри!$K$29,0)</f>
        <v>0</v>
      </c>
      <c r="AY174" s="40">
        <f>ROUNDUP('Дані з ДІСО'!AS174/Параметри!$K$29,0)</f>
        <v>0</v>
      </c>
      <c r="AZ174" s="40">
        <f>ROUNDUP('Дані з ДІСО'!AT174/Параметри!$K$29,0)</f>
        <v>0</v>
      </c>
      <c r="BA174" s="64">
        <f>(AX174*Параметри!$K$32+AY174*Параметри!$L$32+AZ174*Параметри!$M$32)/18</f>
        <v>0</v>
      </c>
      <c r="BB174" s="29">
        <f>(BA174*Параметри!$K$51+SUM('Дані з ДІСО'!AR174:AT174)*Параметри!$K$48*Параметри!$K$20/1000)*Параметри!$K$74</f>
        <v>0</v>
      </c>
      <c r="BC174" s="40">
        <f>ROUNDUP(('Дані не з ДІСО'!I174+'Дані не з ДІСО'!K174)/Параметри!$K$26,0)</f>
        <v>0</v>
      </c>
      <c r="BD174" s="29">
        <f>BC174*Параметри!$M$36/18</f>
        <v>0</v>
      </c>
      <c r="BE174" s="40">
        <f>IF(BC174=0,0,'Дані не з ДІСО'!K174/('Дані не з ДІСО'!I174+'Дані не з ДІСО'!K174))</f>
        <v>0</v>
      </c>
      <c r="BF174" s="29">
        <f>(1+0.25*BE174)*BD174*Параметри!$K$51</f>
        <v>0</v>
      </c>
      <c r="BG174" s="40">
        <f>ROUNDUP('Дані не з ДІСО'!M174/Параметри!$K$27,0)</f>
        <v>0</v>
      </c>
      <c r="BH174" s="40">
        <f>BG174*Параметри!$M$37/18</f>
        <v>0</v>
      </c>
      <c r="BI174" s="29">
        <f>BH174*Параметри!$K$51</f>
        <v>0</v>
      </c>
      <c r="BJ174" s="29">
        <f>'Дані не з ДІСО'!N174*Параметри!$K$76</f>
        <v>0</v>
      </c>
      <c r="BK174" s="40">
        <f>ROUNDUP('Дані з ДІСО'!V174/Параметри!$K$25,0)</f>
        <v>0</v>
      </c>
      <c r="BL174" s="40">
        <f>ROUNDUP('Дані з ДІСО'!W174/Параметри!$K$25,0)</f>
        <v>0</v>
      </c>
      <c r="BM174" s="40">
        <f>ROUNDUP('Дані з ДІСО'!X174/Параметри!$K$25,0)</f>
        <v>0</v>
      </c>
      <c r="BN174" s="40">
        <f>(BK174*Параметри!$K$34+BL174*Параметри!$L$34+BM174*Параметри!$M$34)/18</f>
        <v>0</v>
      </c>
      <c r="BO174" s="40">
        <f>IF(K174=0,0,'Дані з ДІСО'!AC174/K174)</f>
        <v>0</v>
      </c>
      <c r="BP174" s="29">
        <f>(1+0.25*BO174)*BN174*Параметри!$K$51</f>
        <v>0</v>
      </c>
      <c r="BQ174" s="29">
        <f>BP174*'Коефіцієнти АТО'!U174</f>
        <v>0</v>
      </c>
      <c r="BR174" s="29">
        <f>K174*(1+0.25*BO174)*Параметри!$K$66*Параметри!$K$20/1000</f>
        <v>0</v>
      </c>
      <c r="BS174" s="29">
        <f>(1+0.25*BO174)*K174*'Коефіцієнти АТО'!S174*Параметри!$K$20/1000</f>
        <v>0</v>
      </c>
      <c r="BT174" s="29">
        <f t="shared" si="25"/>
        <v>0</v>
      </c>
      <c r="BU174" s="40">
        <f>ROUNDUP('Дані з ДІСО'!AG174/Параметри!$K$71,0)</f>
        <v>0</v>
      </c>
      <c r="BV174" s="40">
        <f t="shared" si="26"/>
        <v>0</v>
      </c>
      <c r="BW174" s="40">
        <f>IF('Дані з ДІСО'!AG174=0,0,'Дані з ДІСО'!AJ174/'Дані з ДІСО'!AG174)</f>
        <v>0</v>
      </c>
      <c r="BX174" s="29">
        <f>BV174*(1+0.25*BW174)*Параметри!$K$51</f>
        <v>0</v>
      </c>
      <c r="BY174" s="29">
        <f>ROUND(IF(Параметри!$K$77="No",CC174,CC174*Параметри!$K$78)+AG174,1)</f>
        <v>14791.1</v>
      </c>
      <c r="BZ174" s="29">
        <f>ROUND(IF(Параметри!$K$77="No",BF174,BF174*Параметри!$K$78),1)</f>
        <v>0</v>
      </c>
      <c r="CA174" s="29">
        <f>ROUND(IF(Параметри!$K$77="No",BI174,BI174*Параметри!$K$78),1)</f>
        <v>0</v>
      </c>
      <c r="CB174" s="29">
        <f>ROUND(IF(Параметри!$K$77="No",BJ174,BJ174*Параметри!$K$78),1)</f>
        <v>0</v>
      </c>
      <c r="CC174" s="29">
        <f t="shared" si="20"/>
        <v>16434.550699052732</v>
      </c>
    </row>
    <row r="175" spans="1:81">
      <c r="A175" s="9">
        <v>174</v>
      </c>
      <c r="B175" s="9" t="s">
        <v>3145</v>
      </c>
      <c r="C175" s="9" t="s">
        <v>3146</v>
      </c>
      <c r="D175" s="9" t="s">
        <v>3269</v>
      </c>
      <c r="E175" s="9" t="s">
        <v>21</v>
      </c>
      <c r="F175" s="9" t="s">
        <v>3322</v>
      </c>
      <c r="G175" s="9" t="s">
        <v>379</v>
      </c>
      <c r="H175" s="29">
        <f>SUM('Дані з ДІСО'!J175:L175)</f>
        <v>2060</v>
      </c>
      <c r="I175" s="29">
        <f>SUM('Дані з ДІСО'!G175:I175)</f>
        <v>110</v>
      </c>
      <c r="J175" s="29">
        <f>SUM('Дані з ДІСО'!P175:R175)</f>
        <v>0</v>
      </c>
      <c r="K175" s="29">
        <f>SUM('Дані з ДІСО'!V175:X175)</f>
        <v>0</v>
      </c>
      <c r="L175" s="40">
        <f>ROUNDUP('Дані з ДІСО'!J175/'Коефіцієнти АТО'!$R175,0)</f>
        <v>52</v>
      </c>
      <c r="M175" s="40">
        <f>ROUNDUP('Дані з ДІСО'!K175/'Коефіцієнти АТО'!$R175,0)</f>
        <v>70</v>
      </c>
      <c r="N175" s="40">
        <f>ROUNDUP('Дані з ДІСО'!L175/'Коефіцієнти АТО'!$R175,0)</f>
        <v>13</v>
      </c>
      <c r="O175" s="59">
        <f>(L175*Параметри!$K$32+M175*Параметри!$L$32+N175*Параметри!$M$32)/18</f>
        <v>219.25</v>
      </c>
      <c r="P175" s="41">
        <f>IF(H175=0,"",'Дані з ДІСО'!Y175/H175)</f>
        <v>0</v>
      </c>
      <c r="Q175" s="29">
        <f>IF(H175=0,"",(1+0.25*P175)*O175*Параметри!$K$51)</f>
        <v>44906.831247718001</v>
      </c>
      <c r="R175" s="29">
        <f>IF(H175=0,"",Q175*'Коефіцієнти АТО'!T175)</f>
        <v>763.41613121120611</v>
      </c>
      <c r="S175" s="29">
        <f>IF(H175=0,"",H175*(1+0.25*P175)*Параметри!$K$66*Параметри!$K$20/1000)</f>
        <v>0</v>
      </c>
      <c r="T175" s="29">
        <f>IF(H175=0,"",H175*(1+0.25*P175)*'Коефіцієнти АТО'!$S175*Параметри!$K$20/1000)</f>
        <v>8430.0688595626289</v>
      </c>
      <c r="U175" s="29">
        <f t="shared" si="21"/>
        <v>54100.316238491832</v>
      </c>
      <c r="V175" s="29">
        <f t="shared" si="22"/>
        <v>54100.316238491832</v>
      </c>
      <c r="W175" s="40">
        <f>ROUNDUP('Дані з ДІСО'!P175/Параметри!$K$24,0)</f>
        <v>0</v>
      </c>
      <c r="X175" s="40">
        <f>ROUNDUP('Дані з ДІСО'!Q175/Параметри!$K$24,0)</f>
        <v>0</v>
      </c>
      <c r="Y175" s="40">
        <f>ROUNDUP('Дані з ДІСО'!R175/Параметри!$K$24,0)</f>
        <v>0</v>
      </c>
      <c r="Z175" s="59">
        <f>(W175*Параметри!$K$33+X175*Параметри!$L$33+Y175*Параметри!$M$33)/18</f>
        <v>0</v>
      </c>
      <c r="AA175" s="41">
        <f>IF(J175=0,0,'Дані з ДІСО'!AA175/J175)</f>
        <v>0</v>
      </c>
      <c r="AB175" s="29">
        <f>(1+0.25*AA175)*Z175*Параметри!$K$51</f>
        <v>0</v>
      </c>
      <c r="AC175" s="29">
        <f>AB175*'Коефіцієнти АТО'!U175</f>
        <v>0</v>
      </c>
      <c r="AD175" s="29">
        <f>J175*(1+0.25*AA175)*Параметри!$K$66*Параметри!$K$20/1000</f>
        <v>0</v>
      </c>
      <c r="AE175" s="29">
        <f>(1+0.25*AA175)*J175*'Коефіцієнти АТО'!S175*Параметри!$K$20/1000</f>
        <v>0</v>
      </c>
      <c r="AF175" s="29">
        <f t="shared" si="18"/>
        <v>0</v>
      </c>
      <c r="AG175" s="29">
        <v>0</v>
      </c>
      <c r="AH175" s="40">
        <v>21</v>
      </c>
      <c r="AI175" s="40">
        <v>0</v>
      </c>
      <c r="AJ175" s="40">
        <f t="shared" si="19"/>
        <v>0</v>
      </c>
      <c r="AK175" s="29">
        <f>(AH175+AI175)*(1+0.25*AJ175)*Параметри!$K$53</f>
        <v>3768.0147896160011</v>
      </c>
      <c r="AL175" s="29">
        <f>ROUNDUP(('Дані з ДІСО'!AU175+'Дані з ДІСО'!AW175)/Параметри!$K$28,0)</f>
        <v>0</v>
      </c>
      <c r="AM175" s="64">
        <f>AL175*Параметри!$M$35/18</f>
        <v>0</v>
      </c>
      <c r="AN175" s="29">
        <f>IF(AL175=0,0,'Дані з ДІСО'!AW175/SUM('Дані з ДІСО'!AU175,'Дані з ДІСО'!AW175))</f>
        <v>0</v>
      </c>
      <c r="AO175" s="29">
        <f>(1+0.25*AN175)*AM175*Параметри!$K$51</f>
        <v>0</v>
      </c>
      <c r="AP175" s="40">
        <f>ROUNDUP(('Дані з ДІСО'!AE175+'Дані не з ДІСО'!E175+'Дані не з ДІСО'!G175)/Параметри!$K$69,0)</f>
        <v>2</v>
      </c>
      <c r="AQ175" s="40">
        <f t="shared" si="23"/>
        <v>4</v>
      </c>
      <c r="AR175" s="40">
        <f>IF(AP175=0,0,('Дані з ДІСО'!AH175+'Дані не з ДІСО'!G175)/('Дані з ДІСО'!AE175+'Дані не з ДІСО'!E175+'Дані не з ДІСО'!G175))</f>
        <v>0</v>
      </c>
      <c r="AS175" s="29">
        <f>AQ175*(1+0.25*AR175)*Параметри!$K$51</f>
        <v>819.28084374399998</v>
      </c>
      <c r="AT175" s="40">
        <f>ROUNDUP('Дані з ДІСО'!AF175/Параметри!$K$70,0)</f>
        <v>0</v>
      </c>
      <c r="AU175" s="40">
        <f t="shared" si="24"/>
        <v>0</v>
      </c>
      <c r="AV175" s="40">
        <f>IF(AT175=0,0,'Дані з ДІСО'!AI175/'Дані з ДІСО'!AF175)</f>
        <v>0</v>
      </c>
      <c r="AW175" s="29">
        <f>AU175*(1+0.25*AV175)*Параметри!$K$51</f>
        <v>0</v>
      </c>
      <c r="AX175" s="40">
        <f>ROUNDUP('Дані з ДІСО'!AR175/Параметри!$K$29,0)</f>
        <v>0</v>
      </c>
      <c r="AY175" s="40">
        <f>ROUNDUP('Дані з ДІСО'!AS175/Параметри!$K$29,0)</f>
        <v>0</v>
      </c>
      <c r="AZ175" s="40">
        <f>ROUNDUP('Дані з ДІСО'!AT175/Параметри!$K$29,0)</f>
        <v>0</v>
      </c>
      <c r="BA175" s="64">
        <f>(AX175*Параметри!$K$32+AY175*Параметри!$L$32+AZ175*Параметри!$M$32)/18</f>
        <v>0</v>
      </c>
      <c r="BB175" s="29">
        <f>(BA175*Параметри!$K$51+SUM('Дані з ДІСО'!AR175:AT175)*Параметри!$K$48*Параметри!$K$20/1000)*Параметри!$K$74</f>
        <v>0</v>
      </c>
      <c r="BC175" s="40">
        <f>ROUNDUP(('Дані не з ДІСО'!I175+'Дані не з ДІСО'!K175)/Параметри!$K$26,0)</f>
        <v>0</v>
      </c>
      <c r="BD175" s="29">
        <f>BC175*Параметри!$M$36/18</f>
        <v>0</v>
      </c>
      <c r="BE175" s="40">
        <f>IF(BC175=0,0,'Дані не з ДІСО'!K175/('Дані не з ДІСО'!I175+'Дані не з ДІСО'!K175))</f>
        <v>0</v>
      </c>
      <c r="BF175" s="29">
        <f>(1+0.25*BE175)*BD175*Параметри!$K$51</f>
        <v>0</v>
      </c>
      <c r="BG175" s="40">
        <f>ROUNDUP('Дані не з ДІСО'!M175/Параметри!$K$27,0)</f>
        <v>0</v>
      </c>
      <c r="BH175" s="40">
        <f>BG175*Параметри!$M$37/18</f>
        <v>0</v>
      </c>
      <c r="BI175" s="29">
        <f>BH175*Параметри!$K$51</f>
        <v>0</v>
      </c>
      <c r="BJ175" s="29">
        <f>'Дані не з ДІСО'!N175*Параметри!$K$76</f>
        <v>0</v>
      </c>
      <c r="BK175" s="40">
        <f>ROUNDUP('Дані з ДІСО'!V175/Параметри!$K$25,0)</f>
        <v>0</v>
      </c>
      <c r="BL175" s="40">
        <f>ROUNDUP('Дані з ДІСО'!W175/Параметри!$K$25,0)</f>
        <v>0</v>
      </c>
      <c r="BM175" s="40">
        <f>ROUNDUP('Дані з ДІСО'!X175/Параметри!$K$25,0)</f>
        <v>0</v>
      </c>
      <c r="BN175" s="40">
        <f>(BK175*Параметри!$K$34+BL175*Параметри!$L$34+BM175*Параметри!$M$34)/18</f>
        <v>0</v>
      </c>
      <c r="BO175" s="40">
        <f>IF(K175=0,0,'Дані з ДІСО'!AC175/K175)</f>
        <v>0</v>
      </c>
      <c r="BP175" s="29">
        <f>(1+0.25*BO175)*BN175*Параметри!$K$51</f>
        <v>0</v>
      </c>
      <c r="BQ175" s="29">
        <f>BP175*'Коефіцієнти АТО'!U175</f>
        <v>0</v>
      </c>
      <c r="BR175" s="29">
        <f>K175*(1+0.25*BO175)*Параметри!$K$66*Параметри!$K$20/1000</f>
        <v>0</v>
      </c>
      <c r="BS175" s="29">
        <f>(1+0.25*BO175)*K175*'Коефіцієнти АТО'!S175*Параметри!$K$20/1000</f>
        <v>0</v>
      </c>
      <c r="BT175" s="29">
        <f t="shared" si="25"/>
        <v>0</v>
      </c>
      <c r="BU175" s="40">
        <f>ROUNDUP('Дані з ДІСО'!AG175/Параметри!$K$71,0)</f>
        <v>0</v>
      </c>
      <c r="BV175" s="40">
        <f t="shared" si="26"/>
        <v>0</v>
      </c>
      <c r="BW175" s="40">
        <f>IF('Дані з ДІСО'!AG175=0,0,'Дані з ДІСО'!AJ175/'Дані з ДІСО'!AG175)</f>
        <v>0</v>
      </c>
      <c r="BX175" s="29">
        <f>BV175*(1+0.25*BW175)*Параметри!$K$51</f>
        <v>0</v>
      </c>
      <c r="BY175" s="29">
        <f>ROUND(IF(Параметри!$K$77="No",CC175,CC175*Параметри!$K$78)+AG175,1)</f>
        <v>52818.9</v>
      </c>
      <c r="BZ175" s="29">
        <f>ROUND(IF(Параметри!$K$77="No",BF175,BF175*Параметри!$K$78),1)</f>
        <v>0</v>
      </c>
      <c r="CA175" s="29">
        <f>ROUND(IF(Параметри!$K$77="No",BI175,BI175*Параметри!$K$78),1)</f>
        <v>0</v>
      </c>
      <c r="CB175" s="29">
        <f>ROUND(IF(Параметри!$K$77="No",BJ175,BJ175*Параметри!$K$78),1)</f>
        <v>0</v>
      </c>
      <c r="CC175" s="29">
        <f t="shared" si="20"/>
        <v>58687.611871851834</v>
      </c>
    </row>
    <row r="176" spans="1:81">
      <c r="A176" s="9">
        <v>175</v>
      </c>
      <c r="B176" s="9" t="s">
        <v>3148</v>
      </c>
      <c r="C176" s="9" t="s">
        <v>3148</v>
      </c>
      <c r="D176" s="9" t="s">
        <v>3269</v>
      </c>
      <c r="E176" s="9" t="s">
        <v>24</v>
      </c>
      <c r="F176" s="9" t="s">
        <v>3201</v>
      </c>
      <c r="G176" s="9" t="s">
        <v>381</v>
      </c>
      <c r="H176" s="29">
        <f>SUM('Дані з ДІСО'!J176:L176)</f>
        <v>2052</v>
      </c>
      <c r="I176" s="29">
        <f>SUM('Дані з ДІСО'!G176:I176)</f>
        <v>88</v>
      </c>
      <c r="J176" s="29">
        <f>SUM('Дані з ДІСО'!P176:R176)</f>
        <v>0</v>
      </c>
      <c r="K176" s="29">
        <f>SUM('Дані з ДІСО'!V176:X176)</f>
        <v>0</v>
      </c>
      <c r="L176" s="40">
        <f>ROUNDUP('Дані з ДІСО'!J176/'Коефіцієнти АТО'!$R176,0)</f>
        <v>45</v>
      </c>
      <c r="M176" s="40">
        <f>ROUNDUP('Дані з ДІСО'!K176/'Коефіцієнти АТО'!$R176,0)</f>
        <v>60</v>
      </c>
      <c r="N176" s="40">
        <f>ROUNDUP('Дані з ДІСО'!L176/'Коефіцієнти АТО'!$R176,0)</f>
        <v>11</v>
      </c>
      <c r="O176" s="59">
        <f>(L176*Параметри!$K$32+M176*Параметри!$L$32+N176*Параметри!$M$32)/18</f>
        <v>188.19444444444446</v>
      </c>
      <c r="P176" s="41">
        <f>IF(H176=0,"",'Дані з ДІСО'!Y176/H176)</f>
        <v>0</v>
      </c>
      <c r="Q176" s="29">
        <f>IF(H176=0,"",(1+0.25*P176)*O176*Параметри!$K$51)</f>
        <v>38546.025808094448</v>
      </c>
      <c r="R176" s="29">
        <f>IF(H176=0,"",Q176*'Коефіцієнти АТО'!T176)</f>
        <v>655.28243873760562</v>
      </c>
      <c r="S176" s="29">
        <f>IF(H176=0,"",H176*(1+0.25*P176)*Параметри!$K$66*Параметри!$K$20/1000)</f>
        <v>0</v>
      </c>
      <c r="T176" s="29">
        <f>IF(H176=0,"",H176*(1+0.25*P176)*'Коефіцієнти АТО'!$S176*Параметри!$K$20/1000)</f>
        <v>9373.7645336586193</v>
      </c>
      <c r="U176" s="29">
        <f t="shared" si="21"/>
        <v>48575.072780490671</v>
      </c>
      <c r="V176" s="29">
        <f t="shared" si="22"/>
        <v>48575.072780490671</v>
      </c>
      <c r="W176" s="40">
        <f>ROUNDUP('Дані з ДІСО'!P176/Параметри!$K$24,0)</f>
        <v>0</v>
      </c>
      <c r="X176" s="40">
        <f>ROUNDUP('Дані з ДІСО'!Q176/Параметри!$K$24,0)</f>
        <v>0</v>
      </c>
      <c r="Y176" s="40">
        <f>ROUNDUP('Дані з ДІСО'!R176/Параметри!$K$24,0)</f>
        <v>0</v>
      </c>
      <c r="Z176" s="59">
        <f>(W176*Параметри!$K$33+X176*Параметри!$L$33+Y176*Параметри!$M$33)/18</f>
        <v>0</v>
      </c>
      <c r="AA176" s="41">
        <f>IF(J176=0,0,'Дані з ДІСО'!AA176/J176)</f>
        <v>0</v>
      </c>
      <c r="AB176" s="29">
        <f>(1+0.25*AA176)*Z176*Параметри!$K$51</f>
        <v>0</v>
      </c>
      <c r="AC176" s="29">
        <f>AB176*'Коефіцієнти АТО'!U176</f>
        <v>0</v>
      </c>
      <c r="AD176" s="29">
        <f>J176*(1+0.25*AA176)*Параметри!$K$66*Параметри!$K$20/1000</f>
        <v>0</v>
      </c>
      <c r="AE176" s="29">
        <f>(1+0.25*AA176)*J176*'Коефіцієнти АТО'!S176*Параметри!$K$20/1000</f>
        <v>0</v>
      </c>
      <c r="AF176" s="29">
        <f t="shared" si="18"/>
        <v>0</v>
      </c>
      <c r="AG176" s="29">
        <v>0</v>
      </c>
      <c r="AH176" s="40">
        <v>17</v>
      </c>
      <c r="AI176" s="40">
        <v>0</v>
      </c>
      <c r="AJ176" s="40">
        <f t="shared" si="19"/>
        <v>0</v>
      </c>
      <c r="AK176" s="29">
        <f>(AH176+AI176)*(1+0.25*AJ176)*Параметри!$K$53</f>
        <v>3050.2976868320006</v>
      </c>
      <c r="AL176" s="29">
        <f>ROUNDUP(('Дані з ДІСО'!AU176+'Дані з ДІСО'!AW176)/Параметри!$K$28,0)</f>
        <v>0</v>
      </c>
      <c r="AM176" s="64">
        <f>AL176*Параметри!$M$35/18</f>
        <v>0</v>
      </c>
      <c r="AN176" s="29">
        <f>IF(AL176=0,0,'Дані з ДІСО'!AW176/SUM('Дані з ДІСО'!AU176,'Дані з ДІСО'!AW176))</f>
        <v>0</v>
      </c>
      <c r="AO176" s="29">
        <f>(1+0.25*AN176)*AM176*Параметри!$K$51</f>
        <v>0</v>
      </c>
      <c r="AP176" s="40">
        <f>ROUNDUP(('Дані з ДІСО'!AE176+'Дані не з ДІСО'!E176+'Дані не з ДІСО'!G176)/Параметри!$K$69,0)</f>
        <v>0</v>
      </c>
      <c r="AQ176" s="40">
        <f t="shared" si="23"/>
        <v>0</v>
      </c>
      <c r="AR176" s="40">
        <f>IF(AP176=0,0,('Дані з ДІСО'!AH176+'Дані не з ДІСО'!G176)/('Дані з ДІСО'!AE176+'Дані не з ДІСО'!E176+'Дані не з ДІСО'!G176))</f>
        <v>0</v>
      </c>
      <c r="AS176" s="29">
        <f>AQ176*(1+0.25*AR176)*Параметри!$K$51</f>
        <v>0</v>
      </c>
      <c r="AT176" s="40">
        <f>ROUNDUP('Дані з ДІСО'!AF176/Параметри!$K$70,0)</f>
        <v>0</v>
      </c>
      <c r="AU176" s="40">
        <f t="shared" si="24"/>
        <v>0</v>
      </c>
      <c r="AV176" s="40">
        <f>IF(AT176=0,0,'Дані з ДІСО'!AI176/'Дані з ДІСО'!AF176)</f>
        <v>0</v>
      </c>
      <c r="AW176" s="29">
        <f>AU176*(1+0.25*AV176)*Параметри!$K$51</f>
        <v>0</v>
      </c>
      <c r="AX176" s="40">
        <f>ROUNDUP('Дані з ДІСО'!AR176/Параметри!$K$29,0)</f>
        <v>0</v>
      </c>
      <c r="AY176" s="40">
        <f>ROUNDUP('Дані з ДІСО'!AS176/Параметри!$K$29,0)</f>
        <v>0</v>
      </c>
      <c r="AZ176" s="40">
        <f>ROUNDUP('Дані з ДІСО'!AT176/Параметри!$K$29,0)</f>
        <v>0</v>
      </c>
      <c r="BA176" s="64">
        <f>(AX176*Параметри!$K$32+AY176*Параметри!$L$32+AZ176*Параметри!$M$32)/18</f>
        <v>0</v>
      </c>
      <c r="BB176" s="29">
        <f>(BA176*Параметри!$K$51+SUM('Дані з ДІСО'!AR176:AT176)*Параметри!$K$48*Параметри!$K$20/1000)*Параметри!$K$74</f>
        <v>0</v>
      </c>
      <c r="BC176" s="40">
        <f>ROUNDUP(('Дані не з ДІСО'!I176+'Дані не з ДІСО'!K176)/Параметри!$K$26,0)</f>
        <v>0</v>
      </c>
      <c r="BD176" s="29">
        <f>BC176*Параметри!$M$36/18</f>
        <v>0</v>
      </c>
      <c r="BE176" s="40">
        <f>IF(BC176=0,0,'Дані не з ДІСО'!K176/('Дані не з ДІСО'!I176+'Дані не з ДІСО'!K176))</f>
        <v>0</v>
      </c>
      <c r="BF176" s="29">
        <f>(1+0.25*BE176)*BD176*Параметри!$K$51</f>
        <v>0</v>
      </c>
      <c r="BG176" s="40">
        <f>ROUNDUP('Дані не з ДІСО'!M176/Параметри!$K$27,0)</f>
        <v>0</v>
      </c>
      <c r="BH176" s="40">
        <f>BG176*Параметри!$M$37/18</f>
        <v>0</v>
      </c>
      <c r="BI176" s="29">
        <f>BH176*Параметри!$K$51</f>
        <v>0</v>
      </c>
      <c r="BJ176" s="29">
        <f>'Дані не з ДІСО'!N176*Параметри!$K$76</f>
        <v>0</v>
      </c>
      <c r="BK176" s="40">
        <f>ROUNDUP('Дані з ДІСО'!V176/Параметри!$K$25,0)</f>
        <v>0</v>
      </c>
      <c r="BL176" s="40">
        <f>ROUNDUP('Дані з ДІСО'!W176/Параметри!$K$25,0)</f>
        <v>0</v>
      </c>
      <c r="BM176" s="40">
        <f>ROUNDUP('Дані з ДІСО'!X176/Параметри!$K$25,0)</f>
        <v>0</v>
      </c>
      <c r="BN176" s="40">
        <f>(BK176*Параметри!$K$34+BL176*Параметри!$L$34+BM176*Параметри!$M$34)/18</f>
        <v>0</v>
      </c>
      <c r="BO176" s="40">
        <f>IF(K176=0,0,'Дані з ДІСО'!AC176/K176)</f>
        <v>0</v>
      </c>
      <c r="BP176" s="29">
        <f>(1+0.25*BO176)*BN176*Параметри!$K$51</f>
        <v>0</v>
      </c>
      <c r="BQ176" s="29">
        <f>BP176*'Коефіцієнти АТО'!U176</f>
        <v>0</v>
      </c>
      <c r="BR176" s="29">
        <f>K176*(1+0.25*BO176)*Параметри!$K$66*Параметри!$K$20/1000</f>
        <v>0</v>
      </c>
      <c r="BS176" s="29">
        <f>(1+0.25*BO176)*K176*'Коефіцієнти АТО'!S176*Параметри!$K$20/1000</f>
        <v>0</v>
      </c>
      <c r="BT176" s="29">
        <f t="shared" si="25"/>
        <v>0</v>
      </c>
      <c r="BU176" s="40">
        <f>ROUNDUP('Дані з ДІСО'!AG176/Параметри!$K$71,0)</f>
        <v>0</v>
      </c>
      <c r="BV176" s="40">
        <f t="shared" si="26"/>
        <v>0</v>
      </c>
      <c r="BW176" s="40">
        <f>IF('Дані з ДІСО'!AG176=0,0,'Дані з ДІСО'!AJ176/'Дані з ДІСО'!AG176)</f>
        <v>0</v>
      </c>
      <c r="BX176" s="29">
        <f>BV176*(1+0.25*BW176)*Параметри!$K$51</f>
        <v>0</v>
      </c>
      <c r="BY176" s="29">
        <f>ROUND(IF(Параметри!$K$77="No",CC176,CC176*Параметри!$K$78)+AG176,1)</f>
        <v>46462.8</v>
      </c>
      <c r="BZ176" s="29">
        <f>ROUND(IF(Параметри!$K$77="No",BF176,BF176*Параметри!$K$78),1)</f>
        <v>0</v>
      </c>
      <c r="CA176" s="29">
        <f>ROUND(IF(Параметри!$K$77="No",BI176,BI176*Параметри!$K$78),1)</f>
        <v>0</v>
      </c>
      <c r="CB176" s="29">
        <f>ROUND(IF(Параметри!$K$77="No",BJ176,BJ176*Параметри!$K$78),1)</f>
        <v>0</v>
      </c>
      <c r="CC176" s="29">
        <f t="shared" si="20"/>
        <v>51625.370467322675</v>
      </c>
    </row>
    <row r="177" spans="1:81">
      <c r="A177" s="9">
        <v>176</v>
      </c>
      <c r="B177" s="9" t="s">
        <v>3148</v>
      </c>
      <c r="C177" s="9" t="s">
        <v>3148</v>
      </c>
      <c r="D177" s="9" t="s">
        <v>3269</v>
      </c>
      <c r="E177" s="9" t="s">
        <v>24</v>
      </c>
      <c r="F177" s="9" t="s">
        <v>3323</v>
      </c>
      <c r="G177" s="9" t="s">
        <v>383</v>
      </c>
      <c r="H177" s="29">
        <f>SUM('Дані з ДІСО'!J177:L177)</f>
        <v>464</v>
      </c>
      <c r="I177" s="29">
        <f>SUM('Дані з ДІСО'!G177:I177)</f>
        <v>33</v>
      </c>
      <c r="J177" s="29">
        <f>SUM('Дані з ДІСО'!P177:R177)</f>
        <v>0</v>
      </c>
      <c r="K177" s="29">
        <f>SUM('Дані з ДІСО'!V177:X177)</f>
        <v>0</v>
      </c>
      <c r="L177" s="40">
        <f>ROUNDUP('Дані з ДІСО'!J177/'Коефіцієнти АТО'!$R177,0)</f>
        <v>13</v>
      </c>
      <c r="M177" s="40">
        <f>ROUNDUP('Дані з ДІСО'!K177/'Коефіцієнти АТО'!$R177,0)</f>
        <v>16</v>
      </c>
      <c r="N177" s="40">
        <f>ROUNDUP('Дані з ДІСО'!L177/'Коефіцієнти АТО'!$R177,0)</f>
        <v>4</v>
      </c>
      <c r="O177" s="59">
        <f>(L177*Параметри!$K$32+M177*Параметри!$L$32+N177*Параметри!$M$32)/18</f>
        <v>53.56666666666667</v>
      </c>
      <c r="P177" s="41">
        <f>IF(H177=0,"",'Дані з ДІСО'!Y177/H177)</f>
        <v>0</v>
      </c>
      <c r="Q177" s="29">
        <f>IF(H177=0,"",(1+0.25*P177)*O177*Параметри!$K$51)</f>
        <v>10971.535965805067</v>
      </c>
      <c r="R177" s="29">
        <f>IF(H177=0,"",Q177*'Коефіцієнти АТО'!T177)</f>
        <v>186.51611141868617</v>
      </c>
      <c r="S177" s="29">
        <f>IF(H177=0,"",H177*(1+0.25*P177)*Параметри!$K$66*Параметри!$K$20/1000)</f>
        <v>0</v>
      </c>
      <c r="T177" s="29">
        <f>IF(H177=0,"",H177*(1+0.25*P177)*'Коефіцієнти АТО'!$S177*Параметри!$K$20/1000)</f>
        <v>2340.3957258338696</v>
      </c>
      <c r="U177" s="29">
        <f t="shared" si="21"/>
        <v>13498.447803057625</v>
      </c>
      <c r="V177" s="29">
        <f t="shared" si="22"/>
        <v>13498.447803057625</v>
      </c>
      <c r="W177" s="40">
        <f>ROUNDUP('Дані з ДІСО'!P177/Параметри!$K$24,0)</f>
        <v>0</v>
      </c>
      <c r="X177" s="40">
        <f>ROUNDUP('Дані з ДІСО'!Q177/Параметри!$K$24,0)</f>
        <v>0</v>
      </c>
      <c r="Y177" s="40">
        <f>ROUNDUP('Дані з ДІСО'!R177/Параметри!$K$24,0)</f>
        <v>0</v>
      </c>
      <c r="Z177" s="59">
        <f>(W177*Параметри!$K$33+X177*Параметри!$L$33+Y177*Параметри!$M$33)/18</f>
        <v>0</v>
      </c>
      <c r="AA177" s="41">
        <f>IF(J177=0,0,'Дані з ДІСО'!AA177/J177)</f>
        <v>0</v>
      </c>
      <c r="AB177" s="29">
        <f>(1+0.25*AA177)*Z177*Параметри!$K$51</f>
        <v>0</v>
      </c>
      <c r="AC177" s="29">
        <f>AB177*'Коефіцієнти АТО'!U177</f>
        <v>0</v>
      </c>
      <c r="AD177" s="29">
        <f>J177*(1+0.25*AA177)*Параметри!$K$66*Параметри!$K$20/1000</f>
        <v>0</v>
      </c>
      <c r="AE177" s="29">
        <f>(1+0.25*AA177)*J177*'Коефіцієнти АТО'!S177*Параметри!$K$20/1000</f>
        <v>0</v>
      </c>
      <c r="AF177" s="29">
        <f t="shared" si="18"/>
        <v>0</v>
      </c>
      <c r="AG177" s="29">
        <v>0</v>
      </c>
      <c r="AH177" s="40">
        <v>0</v>
      </c>
      <c r="AI177" s="40">
        <v>0</v>
      </c>
      <c r="AJ177" s="40">
        <f t="shared" si="19"/>
        <v>0</v>
      </c>
      <c r="AK177" s="29">
        <f>(AH177+AI177)*(1+0.25*AJ177)*Параметри!$K$53</f>
        <v>0</v>
      </c>
      <c r="AL177" s="29">
        <f>ROUNDUP(('Дані з ДІСО'!AU177+'Дані з ДІСО'!AW177)/Параметри!$K$28,0)</f>
        <v>0</v>
      </c>
      <c r="AM177" s="64">
        <f>AL177*Параметри!$M$35/18</f>
        <v>0</v>
      </c>
      <c r="AN177" s="29">
        <f>IF(AL177=0,0,'Дані з ДІСО'!AW177/SUM('Дані з ДІСО'!AU177,'Дані з ДІСО'!AW177))</f>
        <v>0</v>
      </c>
      <c r="AO177" s="29">
        <f>(1+0.25*AN177)*AM177*Параметри!$K$51</f>
        <v>0</v>
      </c>
      <c r="AP177" s="40">
        <f>ROUNDUP(('Дані з ДІСО'!AE177+'Дані не з ДІСО'!E177+'Дані не з ДІСО'!G177)/Параметри!$K$69,0)</f>
        <v>0</v>
      </c>
      <c r="AQ177" s="40">
        <f t="shared" si="23"/>
        <v>0</v>
      </c>
      <c r="AR177" s="40">
        <f>IF(AP177=0,0,('Дані з ДІСО'!AH177+'Дані не з ДІСО'!G177)/('Дані з ДІСО'!AE177+'Дані не з ДІСО'!E177+'Дані не з ДІСО'!G177))</f>
        <v>0</v>
      </c>
      <c r="AS177" s="29">
        <f>AQ177*(1+0.25*AR177)*Параметри!$K$51</f>
        <v>0</v>
      </c>
      <c r="AT177" s="40">
        <f>ROUNDUP('Дані з ДІСО'!AF177/Параметри!$K$70,0)</f>
        <v>0</v>
      </c>
      <c r="AU177" s="40">
        <f t="shared" si="24"/>
        <v>0</v>
      </c>
      <c r="AV177" s="40">
        <f>IF(AT177=0,0,'Дані з ДІСО'!AI177/'Дані з ДІСО'!AF177)</f>
        <v>0</v>
      </c>
      <c r="AW177" s="29">
        <f>AU177*(1+0.25*AV177)*Параметри!$K$51</f>
        <v>0</v>
      </c>
      <c r="AX177" s="40">
        <f>ROUNDUP('Дані з ДІСО'!AR177/Параметри!$K$29,0)</f>
        <v>0</v>
      </c>
      <c r="AY177" s="40">
        <f>ROUNDUP('Дані з ДІСО'!AS177/Параметри!$K$29,0)</f>
        <v>0</v>
      </c>
      <c r="AZ177" s="40">
        <f>ROUNDUP('Дані з ДІСО'!AT177/Параметри!$K$29,0)</f>
        <v>0</v>
      </c>
      <c r="BA177" s="64">
        <f>(AX177*Параметри!$K$32+AY177*Параметри!$L$32+AZ177*Параметри!$M$32)/18</f>
        <v>0</v>
      </c>
      <c r="BB177" s="29">
        <f>(BA177*Параметри!$K$51+SUM('Дані з ДІСО'!AR177:AT177)*Параметри!$K$48*Параметри!$K$20/1000)*Параметри!$K$74</f>
        <v>0</v>
      </c>
      <c r="BC177" s="40">
        <f>ROUNDUP(('Дані не з ДІСО'!I177+'Дані не з ДІСО'!K177)/Параметри!$K$26,0)</f>
        <v>0</v>
      </c>
      <c r="BD177" s="29">
        <f>BC177*Параметри!$M$36/18</f>
        <v>0</v>
      </c>
      <c r="BE177" s="40">
        <f>IF(BC177=0,0,'Дані не з ДІСО'!K177/('Дані не з ДІСО'!I177+'Дані не з ДІСО'!K177))</f>
        <v>0</v>
      </c>
      <c r="BF177" s="29">
        <f>(1+0.25*BE177)*BD177*Параметри!$K$51</f>
        <v>0</v>
      </c>
      <c r="BG177" s="40">
        <f>ROUNDUP('Дані не з ДІСО'!M177/Параметри!$K$27,0)</f>
        <v>0</v>
      </c>
      <c r="BH177" s="40">
        <f>BG177*Параметри!$M$37/18</f>
        <v>0</v>
      </c>
      <c r="BI177" s="29">
        <f>BH177*Параметри!$K$51</f>
        <v>0</v>
      </c>
      <c r="BJ177" s="29">
        <f>'Дані не з ДІСО'!N177*Параметри!$K$76</f>
        <v>0</v>
      </c>
      <c r="BK177" s="40">
        <f>ROUNDUP('Дані з ДІСО'!V177/Параметри!$K$25,0)</f>
        <v>0</v>
      </c>
      <c r="BL177" s="40">
        <f>ROUNDUP('Дані з ДІСО'!W177/Параметри!$K$25,0)</f>
        <v>0</v>
      </c>
      <c r="BM177" s="40">
        <f>ROUNDUP('Дані з ДІСО'!X177/Параметри!$K$25,0)</f>
        <v>0</v>
      </c>
      <c r="BN177" s="40">
        <f>(BK177*Параметри!$K$34+BL177*Параметри!$L$34+BM177*Параметри!$M$34)/18</f>
        <v>0</v>
      </c>
      <c r="BO177" s="40">
        <f>IF(K177=0,0,'Дані з ДІСО'!AC177/K177)</f>
        <v>0</v>
      </c>
      <c r="BP177" s="29">
        <f>(1+0.25*BO177)*BN177*Параметри!$K$51</f>
        <v>0</v>
      </c>
      <c r="BQ177" s="29">
        <f>BP177*'Коефіцієнти АТО'!U177</f>
        <v>0</v>
      </c>
      <c r="BR177" s="29">
        <f>K177*(1+0.25*BO177)*Параметри!$K$66*Параметри!$K$20/1000</f>
        <v>0</v>
      </c>
      <c r="BS177" s="29">
        <f>(1+0.25*BO177)*K177*'Коефіцієнти АТО'!S177*Параметри!$K$20/1000</f>
        <v>0</v>
      </c>
      <c r="BT177" s="29">
        <f t="shared" si="25"/>
        <v>0</v>
      </c>
      <c r="BU177" s="40">
        <f>ROUNDUP('Дані з ДІСО'!AG177/Параметри!$K$71,0)</f>
        <v>0</v>
      </c>
      <c r="BV177" s="40">
        <f t="shared" si="26"/>
        <v>0</v>
      </c>
      <c r="BW177" s="40">
        <f>IF('Дані з ДІСО'!AG177=0,0,'Дані з ДІСО'!AJ177/'Дані з ДІСО'!AG177)</f>
        <v>0</v>
      </c>
      <c r="BX177" s="29">
        <f>BV177*(1+0.25*BW177)*Параметри!$K$51</f>
        <v>0</v>
      </c>
      <c r="BY177" s="29">
        <f>ROUND(IF(Параметри!$K$77="No",CC177,CC177*Параметри!$K$78)+AG177,1)</f>
        <v>12148.6</v>
      </c>
      <c r="BZ177" s="29">
        <f>ROUND(IF(Параметри!$K$77="No",BF177,BF177*Параметри!$K$78),1)</f>
        <v>0</v>
      </c>
      <c r="CA177" s="29">
        <f>ROUND(IF(Параметри!$K$77="No",BI177,BI177*Параметри!$K$78),1)</f>
        <v>0</v>
      </c>
      <c r="CB177" s="29">
        <f>ROUND(IF(Параметри!$K$77="No",BJ177,BJ177*Параметри!$K$78),1)</f>
        <v>0</v>
      </c>
      <c r="CC177" s="29">
        <f t="shared" si="20"/>
        <v>13498.447803057625</v>
      </c>
    </row>
    <row r="178" spans="1:81">
      <c r="A178" s="9">
        <v>177</v>
      </c>
      <c r="B178" s="9" t="s">
        <v>3176</v>
      </c>
      <c r="C178" s="9" t="s">
        <v>3146</v>
      </c>
      <c r="D178" s="9" t="s">
        <v>3269</v>
      </c>
      <c r="E178" s="9" t="s">
        <v>78</v>
      </c>
      <c r="F178" s="9" t="s">
        <v>3324</v>
      </c>
      <c r="G178" s="9" t="s">
        <v>385</v>
      </c>
      <c r="H178" s="29">
        <f>SUM('Дані з ДІСО'!J178:L178)</f>
        <v>4363</v>
      </c>
      <c r="I178" s="29">
        <f>SUM('Дані з ДІСО'!G178:I178)</f>
        <v>138</v>
      </c>
      <c r="J178" s="29">
        <f>SUM('Дані з ДІСО'!P178:R178)</f>
        <v>0</v>
      </c>
      <c r="K178" s="29">
        <f>SUM('Дані з ДІСО'!V178:X178)</f>
        <v>0</v>
      </c>
      <c r="L178" s="40">
        <f>ROUNDUP('Дані з ДІСО'!J178/'Коефіцієнти АТО'!$R178,0)</f>
        <v>63</v>
      </c>
      <c r="M178" s="40">
        <f>ROUNDUP('Дані з ДІСО'!K178/'Коефіцієнти АТО'!$R178,0)</f>
        <v>95</v>
      </c>
      <c r="N178" s="40">
        <f>ROUNDUP('Дані з ДІСО'!L178/'Коефіцієнти АТО'!$R178,0)</f>
        <v>21</v>
      </c>
      <c r="O178" s="59">
        <f>(L178*Параметри!$K$32+M178*Параметри!$L$32+N178*Параметри!$M$32)/18</f>
        <v>294.5</v>
      </c>
      <c r="P178" s="41">
        <f>IF(H178=0,"",'Дані з ДІСО'!Y178/H178)</f>
        <v>0</v>
      </c>
      <c r="Q178" s="29">
        <f>IF(H178=0,"",(1+0.25*P178)*O178*Параметри!$K$51)</f>
        <v>60319.552120651999</v>
      </c>
      <c r="R178" s="29">
        <f>IF(H178=0,"",Q178*'Коефіцієнти АТО'!T178)</f>
        <v>6031.9552120652006</v>
      </c>
      <c r="S178" s="29">
        <f>IF(H178=0,"",H178*(1+0.25*P178)*Параметри!$K$66*Параметри!$K$20/1000)</f>
        <v>0</v>
      </c>
      <c r="T178" s="29">
        <f>IF(H178=0,"",H178*(1+0.25*P178)*'Коефіцієнти АТО'!$S178*Параметри!$K$20/1000)</f>
        <v>9550.1126663834966</v>
      </c>
      <c r="U178" s="29">
        <f t="shared" si="21"/>
        <v>75901.619999100702</v>
      </c>
      <c r="V178" s="29">
        <f t="shared" si="22"/>
        <v>75901.619999100702</v>
      </c>
      <c r="W178" s="40">
        <f>ROUNDUP('Дані з ДІСО'!P178/Параметри!$K$24,0)</f>
        <v>0</v>
      </c>
      <c r="X178" s="40">
        <f>ROUNDUP('Дані з ДІСО'!Q178/Параметри!$K$24,0)</f>
        <v>0</v>
      </c>
      <c r="Y178" s="40">
        <f>ROUNDUP('Дані з ДІСО'!R178/Параметри!$K$24,0)</f>
        <v>0</v>
      </c>
      <c r="Z178" s="59">
        <f>(W178*Параметри!$K$33+X178*Параметри!$L$33+Y178*Параметри!$M$33)/18</f>
        <v>0</v>
      </c>
      <c r="AA178" s="41">
        <f>IF(J178=0,0,'Дані з ДІСО'!AA178/J178)</f>
        <v>0</v>
      </c>
      <c r="AB178" s="29">
        <f>(1+0.25*AA178)*Z178*Параметри!$K$51</f>
        <v>0</v>
      </c>
      <c r="AC178" s="29">
        <f>AB178*'Коефіцієнти АТО'!U178</f>
        <v>0</v>
      </c>
      <c r="AD178" s="29">
        <f>J178*(1+0.25*AA178)*Параметри!$K$66*Параметри!$K$20/1000</f>
        <v>0</v>
      </c>
      <c r="AE178" s="29">
        <f>(1+0.25*AA178)*J178*'Коефіцієнти АТО'!S178*Параметри!$K$20/1000</f>
        <v>0</v>
      </c>
      <c r="AF178" s="29">
        <f t="shared" si="18"/>
        <v>0</v>
      </c>
      <c r="AG178" s="29">
        <v>0</v>
      </c>
      <c r="AH178" s="40">
        <v>42</v>
      </c>
      <c r="AI178" s="40">
        <v>0</v>
      </c>
      <c r="AJ178" s="40">
        <f t="shared" si="19"/>
        <v>0</v>
      </c>
      <c r="AK178" s="29">
        <f>(AH178+AI178)*(1+0.25*AJ178)*Параметри!$K$53</f>
        <v>7536.0295792320021</v>
      </c>
      <c r="AL178" s="29">
        <f>ROUNDUP(('Дані з ДІСО'!AU178+'Дані з ДІСО'!AW178)/Параметри!$K$28,0)</f>
        <v>2</v>
      </c>
      <c r="AM178" s="64">
        <f>AL178*Параметри!$M$35/18</f>
        <v>2.5555555555555554</v>
      </c>
      <c r="AN178" s="29">
        <f>IF(AL178=0,0,'Дані з ДІСО'!AW178/SUM('Дані з ДІСО'!AU178,'Дані з ДІСО'!AW178))</f>
        <v>0</v>
      </c>
      <c r="AO178" s="29">
        <f>(1+0.25*AN178)*AM178*Параметри!$K$51</f>
        <v>523.4294279475555</v>
      </c>
      <c r="AP178" s="40">
        <f>ROUNDUP(('Дані з ДІСО'!AE178+'Дані не з ДІСО'!E178+'Дані не з ДІСО'!G178)/Параметри!$K$69,0)</f>
        <v>0</v>
      </c>
      <c r="AQ178" s="40">
        <f t="shared" si="23"/>
        <v>0</v>
      </c>
      <c r="AR178" s="40">
        <f>IF(AP178=0,0,('Дані з ДІСО'!AH178+'Дані не з ДІСО'!G178)/('Дані з ДІСО'!AE178+'Дані не з ДІСО'!E178+'Дані не з ДІСО'!G178))</f>
        <v>0</v>
      </c>
      <c r="AS178" s="29">
        <f>AQ178*(1+0.25*AR178)*Параметри!$K$51</f>
        <v>0</v>
      </c>
      <c r="AT178" s="40">
        <f>ROUNDUP('Дані з ДІСО'!AF178/Параметри!$K$70,0)</f>
        <v>0</v>
      </c>
      <c r="AU178" s="40">
        <f t="shared" si="24"/>
        <v>0</v>
      </c>
      <c r="AV178" s="40">
        <f>IF(AT178=0,0,'Дані з ДІСО'!AI178/'Дані з ДІСО'!AF178)</f>
        <v>0</v>
      </c>
      <c r="AW178" s="29">
        <f>AU178*(1+0.25*AV178)*Параметри!$K$51</f>
        <v>0</v>
      </c>
      <c r="AX178" s="40">
        <f>ROUNDUP('Дані з ДІСО'!AR178/Параметри!$K$29,0)</f>
        <v>0</v>
      </c>
      <c r="AY178" s="40">
        <f>ROUNDUP('Дані з ДІСО'!AS178/Параметри!$K$29,0)</f>
        <v>0</v>
      </c>
      <c r="AZ178" s="40">
        <f>ROUNDUP('Дані з ДІСО'!AT178/Параметри!$K$29,0)</f>
        <v>0</v>
      </c>
      <c r="BA178" s="64">
        <f>(AX178*Параметри!$K$32+AY178*Параметри!$L$32+AZ178*Параметри!$M$32)/18</f>
        <v>0</v>
      </c>
      <c r="BB178" s="29">
        <f>(BA178*Параметри!$K$51+SUM('Дані з ДІСО'!AR178:AT178)*Параметри!$K$48*Параметри!$K$20/1000)*Параметри!$K$74</f>
        <v>0</v>
      </c>
      <c r="BC178" s="40">
        <f>ROUNDUP(('Дані не з ДІСО'!I178+'Дані не з ДІСО'!K178)/Параметри!$K$26,0)</f>
        <v>0</v>
      </c>
      <c r="BD178" s="29">
        <f>BC178*Параметри!$M$36/18</f>
        <v>0</v>
      </c>
      <c r="BE178" s="40">
        <f>IF(BC178=0,0,'Дані не з ДІСО'!K178/('Дані не з ДІСО'!I178+'Дані не з ДІСО'!K178))</f>
        <v>0</v>
      </c>
      <c r="BF178" s="29">
        <f>(1+0.25*BE178)*BD178*Параметри!$K$51</f>
        <v>0</v>
      </c>
      <c r="BG178" s="40">
        <f>ROUNDUP('Дані не з ДІСО'!M178/Параметри!$K$27,0)</f>
        <v>0</v>
      </c>
      <c r="BH178" s="40">
        <f>BG178*Параметри!$M$37/18</f>
        <v>0</v>
      </c>
      <c r="BI178" s="29">
        <f>BH178*Параметри!$K$51</f>
        <v>0</v>
      </c>
      <c r="BJ178" s="29">
        <f>'Дані не з ДІСО'!N178*Параметри!$K$76</f>
        <v>0</v>
      </c>
      <c r="BK178" s="40">
        <f>ROUNDUP('Дані з ДІСО'!V178/Параметри!$K$25,0)</f>
        <v>0</v>
      </c>
      <c r="BL178" s="40">
        <f>ROUNDUP('Дані з ДІСО'!W178/Параметри!$K$25,0)</f>
        <v>0</v>
      </c>
      <c r="BM178" s="40">
        <f>ROUNDUP('Дані з ДІСО'!X178/Параметри!$K$25,0)</f>
        <v>0</v>
      </c>
      <c r="BN178" s="40">
        <f>(BK178*Параметри!$K$34+BL178*Параметри!$L$34+BM178*Параметри!$M$34)/18</f>
        <v>0</v>
      </c>
      <c r="BO178" s="40">
        <f>IF(K178=0,0,'Дані з ДІСО'!AC178/K178)</f>
        <v>0</v>
      </c>
      <c r="BP178" s="29">
        <f>(1+0.25*BO178)*BN178*Параметри!$K$51</f>
        <v>0</v>
      </c>
      <c r="BQ178" s="29">
        <f>BP178*'Коефіцієнти АТО'!U178</f>
        <v>0</v>
      </c>
      <c r="BR178" s="29">
        <f>K178*(1+0.25*BO178)*Параметри!$K$66*Параметри!$K$20/1000</f>
        <v>0</v>
      </c>
      <c r="BS178" s="29">
        <f>(1+0.25*BO178)*K178*'Коефіцієнти АТО'!S178*Параметри!$K$20/1000</f>
        <v>0</v>
      </c>
      <c r="BT178" s="29">
        <f t="shared" si="25"/>
        <v>0</v>
      </c>
      <c r="BU178" s="40">
        <f>ROUNDUP('Дані з ДІСО'!AG178/Параметри!$K$71,0)</f>
        <v>0</v>
      </c>
      <c r="BV178" s="40">
        <f t="shared" si="26"/>
        <v>0</v>
      </c>
      <c r="BW178" s="40">
        <f>IF('Дані з ДІСО'!AG178=0,0,'Дані з ДІСО'!AJ178/'Дані з ДІСО'!AG178)</f>
        <v>0</v>
      </c>
      <c r="BX178" s="29">
        <f>BV178*(1+0.25*BW178)*Параметри!$K$51</f>
        <v>0</v>
      </c>
      <c r="BY178" s="29">
        <f>ROUND(IF(Параметри!$K$77="No",CC178,CC178*Параметри!$K$78)+AG178,1)</f>
        <v>75565</v>
      </c>
      <c r="BZ178" s="29">
        <f>ROUND(IF(Параметри!$K$77="No",BF178,BF178*Параметри!$K$78),1)</f>
        <v>0</v>
      </c>
      <c r="CA178" s="29">
        <f>ROUND(IF(Параметри!$K$77="No",BI178,BI178*Параметри!$K$78),1)</f>
        <v>0</v>
      </c>
      <c r="CB178" s="29">
        <f>ROUND(IF(Параметри!$K$77="No",BJ178,BJ178*Параметри!$K$78),1)</f>
        <v>0</v>
      </c>
      <c r="CC178" s="29">
        <f t="shared" si="20"/>
        <v>83961.079006280255</v>
      </c>
    </row>
    <row r="179" spans="1:81">
      <c r="A179" s="9">
        <v>178</v>
      </c>
      <c r="B179" s="9" t="s">
        <v>3176</v>
      </c>
      <c r="C179" s="9" t="s">
        <v>3146</v>
      </c>
      <c r="D179" s="9" t="s">
        <v>3269</v>
      </c>
      <c r="E179" s="9" t="s">
        <v>78</v>
      </c>
      <c r="F179" s="9" t="s">
        <v>3290</v>
      </c>
      <c r="G179" s="9" t="s">
        <v>387</v>
      </c>
      <c r="H179" s="29">
        <f>SUM('Дані з ДІСО'!J179:L179)</f>
        <v>3955</v>
      </c>
      <c r="I179" s="29">
        <f>SUM('Дані з ДІСО'!G179:I179)</f>
        <v>95</v>
      </c>
      <c r="J179" s="29">
        <f>SUM('Дані з ДІСО'!P179:R179)</f>
        <v>37</v>
      </c>
      <c r="K179" s="29">
        <f>SUM('Дані з ДІСО'!V179:X179)</f>
        <v>0</v>
      </c>
      <c r="L179" s="40">
        <f>ROUNDUP('Дані з ДІСО'!J179/'Коефіцієнти АТО'!$R179,0)</f>
        <v>60</v>
      </c>
      <c r="M179" s="40">
        <f>ROUNDUP('Дані з ДІСО'!K179/'Коефіцієнти АТО'!$R179,0)</f>
        <v>85</v>
      </c>
      <c r="N179" s="40">
        <f>ROUNDUP('Дані з ДІСО'!L179/'Коефіцієнти АТО'!$R179,0)</f>
        <v>18</v>
      </c>
      <c r="O179" s="59">
        <f>(L179*Параметри!$K$32+M179*Параметри!$L$32+N179*Параметри!$M$32)/18</f>
        <v>266.58333333333331</v>
      </c>
      <c r="P179" s="41">
        <f>IF(H179=0,"",'Дані з ДІСО'!Y179/H179)</f>
        <v>0</v>
      </c>
      <c r="Q179" s="29">
        <f>IF(H179=0,"",(1+0.25*P179)*O179*Параметри!$K$51)</f>
        <v>54601.654565355326</v>
      </c>
      <c r="R179" s="29">
        <f>IF(H179=0,"",Q179*'Коефіцієнти АТО'!T179)</f>
        <v>5460.1654565355329</v>
      </c>
      <c r="S179" s="29">
        <f>IF(H179=0,"",H179*(1+0.25*P179)*Параметри!$K$66*Параметри!$K$20/1000)</f>
        <v>0</v>
      </c>
      <c r="T179" s="29">
        <f>IF(H179=0,"",H179*(1+0.25*P179)*'Коефіцієнти АТО'!$S179*Параметри!$K$20/1000)</f>
        <v>8657.0468933180709</v>
      </c>
      <c r="U179" s="29">
        <f t="shared" si="21"/>
        <v>68718.866915208928</v>
      </c>
      <c r="V179" s="29">
        <f t="shared" si="22"/>
        <v>68718.866915208928</v>
      </c>
      <c r="W179" s="40">
        <f>ROUNDUP('Дані з ДІСО'!P179/Параметри!$K$24,0)</f>
        <v>3</v>
      </c>
      <c r="X179" s="40">
        <f>ROUNDUP('Дані з ДІСО'!Q179/Параметри!$K$24,0)</f>
        <v>2</v>
      </c>
      <c r="Y179" s="40">
        <f>ROUNDUP('Дані з ДІСО'!R179/Параметри!$K$24,0)</f>
        <v>0</v>
      </c>
      <c r="Z179" s="59">
        <f>(W179*Параметри!$K$33+X179*Параметри!$L$33+Y179*Параметри!$M$33)/18</f>
        <v>10</v>
      </c>
      <c r="AA179" s="41">
        <f>IF(J179=0,0,'Дані з ДІСО'!AA179/J179)</f>
        <v>0</v>
      </c>
      <c r="AB179" s="29">
        <f>(1+0.25*AA179)*Z179*Параметри!$K$51</f>
        <v>2048.2021093600001</v>
      </c>
      <c r="AC179" s="29">
        <f>AB179*'Коефіцієнти АТО'!U179</f>
        <v>96.26549913992001</v>
      </c>
      <c r="AD179" s="29">
        <f>J179*(1+0.25*AA179)*Параметри!$K$66*Параметри!$K$20/1000</f>
        <v>0</v>
      </c>
      <c r="AE179" s="29">
        <f>(1+0.25*AA179)*J179*'Коефіцієнти АТО'!S179*Параметри!$K$20/1000</f>
        <v>80.988807851521756</v>
      </c>
      <c r="AF179" s="29">
        <f t="shared" si="18"/>
        <v>2225.4564163514419</v>
      </c>
      <c r="AG179" s="29">
        <v>0</v>
      </c>
      <c r="AH179" s="40">
        <v>51</v>
      </c>
      <c r="AI179" s="40">
        <v>0</v>
      </c>
      <c r="AJ179" s="40">
        <f t="shared" si="19"/>
        <v>0</v>
      </c>
      <c r="AK179" s="29">
        <f>(AH179+AI179)*(1+0.25*AJ179)*Параметри!$K$53</f>
        <v>9150.8930604960024</v>
      </c>
      <c r="AL179" s="29">
        <f>ROUNDUP(('Дані з ДІСО'!AU179+'Дані з ДІСО'!AW179)/Параметри!$K$28,0)</f>
        <v>0</v>
      </c>
      <c r="AM179" s="64">
        <f>AL179*Параметри!$M$35/18</f>
        <v>0</v>
      </c>
      <c r="AN179" s="29">
        <f>IF(AL179=0,0,'Дані з ДІСО'!AW179/SUM('Дані з ДІСО'!AU179,'Дані з ДІСО'!AW179))</f>
        <v>0</v>
      </c>
      <c r="AO179" s="29">
        <f>(1+0.25*AN179)*AM179*Параметри!$K$51</f>
        <v>0</v>
      </c>
      <c r="AP179" s="40">
        <f>ROUNDUP(('Дані з ДІСО'!AE179+'Дані не з ДІСО'!E179+'Дані не з ДІСО'!G179)/Параметри!$K$69,0)</f>
        <v>0</v>
      </c>
      <c r="AQ179" s="40">
        <f t="shared" si="23"/>
        <v>0</v>
      </c>
      <c r="AR179" s="40">
        <f>IF(AP179=0,0,('Дані з ДІСО'!AH179+'Дані не з ДІСО'!G179)/('Дані з ДІСО'!AE179+'Дані не з ДІСО'!E179+'Дані не з ДІСО'!G179))</f>
        <v>0</v>
      </c>
      <c r="AS179" s="29">
        <f>AQ179*(1+0.25*AR179)*Параметри!$K$51</f>
        <v>0</v>
      </c>
      <c r="AT179" s="40">
        <f>ROUNDUP('Дані з ДІСО'!AF179/Параметри!$K$70,0)</f>
        <v>0</v>
      </c>
      <c r="AU179" s="40">
        <f t="shared" si="24"/>
        <v>0</v>
      </c>
      <c r="AV179" s="40">
        <f>IF(AT179=0,0,'Дані з ДІСО'!AI179/'Дані з ДІСО'!AF179)</f>
        <v>0</v>
      </c>
      <c r="AW179" s="29">
        <f>AU179*(1+0.25*AV179)*Параметри!$K$51</f>
        <v>0</v>
      </c>
      <c r="AX179" s="40">
        <f>ROUNDUP('Дані з ДІСО'!AR179/Параметри!$K$29,0)</f>
        <v>0</v>
      </c>
      <c r="AY179" s="40">
        <f>ROUNDUP('Дані з ДІСО'!AS179/Параметри!$K$29,0)</f>
        <v>0</v>
      </c>
      <c r="AZ179" s="40">
        <f>ROUNDUP('Дані з ДІСО'!AT179/Параметри!$K$29,0)</f>
        <v>0</v>
      </c>
      <c r="BA179" s="64">
        <f>(AX179*Параметри!$K$32+AY179*Параметри!$L$32+AZ179*Параметри!$M$32)/18</f>
        <v>0</v>
      </c>
      <c r="BB179" s="29">
        <f>(BA179*Параметри!$K$51+SUM('Дані з ДІСО'!AR179:AT179)*Параметри!$K$48*Параметри!$K$20/1000)*Параметри!$K$74</f>
        <v>0</v>
      </c>
      <c r="BC179" s="40">
        <f>ROUNDUP(('Дані не з ДІСО'!I179+'Дані не з ДІСО'!K179)/Параметри!$K$26,0)</f>
        <v>0</v>
      </c>
      <c r="BD179" s="29">
        <f>BC179*Параметри!$M$36/18</f>
        <v>0</v>
      </c>
      <c r="BE179" s="40">
        <f>IF(BC179=0,0,'Дані не з ДІСО'!K179/('Дані не з ДІСО'!I179+'Дані не з ДІСО'!K179))</f>
        <v>0</v>
      </c>
      <c r="BF179" s="29">
        <f>(1+0.25*BE179)*BD179*Параметри!$K$51</f>
        <v>0</v>
      </c>
      <c r="BG179" s="40">
        <f>ROUNDUP('Дані не з ДІСО'!M179/Параметри!$K$27,0)</f>
        <v>0</v>
      </c>
      <c r="BH179" s="40">
        <f>BG179*Параметри!$M$37/18</f>
        <v>0</v>
      </c>
      <c r="BI179" s="29">
        <f>BH179*Параметри!$K$51</f>
        <v>0</v>
      </c>
      <c r="BJ179" s="29">
        <f>'Дані не з ДІСО'!N179*Параметри!$K$76</f>
        <v>0</v>
      </c>
      <c r="BK179" s="40">
        <f>ROUNDUP('Дані з ДІСО'!V179/Параметри!$K$25,0)</f>
        <v>0</v>
      </c>
      <c r="BL179" s="40">
        <f>ROUNDUP('Дані з ДІСО'!W179/Параметри!$K$25,0)</f>
        <v>0</v>
      </c>
      <c r="BM179" s="40">
        <f>ROUNDUP('Дані з ДІСО'!X179/Параметри!$K$25,0)</f>
        <v>0</v>
      </c>
      <c r="BN179" s="40">
        <f>(BK179*Параметри!$K$34+BL179*Параметри!$L$34+BM179*Параметри!$M$34)/18</f>
        <v>0</v>
      </c>
      <c r="BO179" s="40">
        <f>IF(K179=0,0,'Дані з ДІСО'!AC179/K179)</f>
        <v>0</v>
      </c>
      <c r="BP179" s="29">
        <f>(1+0.25*BO179)*BN179*Параметри!$K$51</f>
        <v>0</v>
      </c>
      <c r="BQ179" s="29">
        <f>BP179*'Коефіцієнти АТО'!U179</f>
        <v>0</v>
      </c>
      <c r="BR179" s="29">
        <f>K179*(1+0.25*BO179)*Параметри!$K$66*Параметри!$K$20/1000</f>
        <v>0</v>
      </c>
      <c r="BS179" s="29">
        <f>(1+0.25*BO179)*K179*'Коефіцієнти АТО'!S179*Параметри!$K$20/1000</f>
        <v>0</v>
      </c>
      <c r="BT179" s="29">
        <f t="shared" si="25"/>
        <v>0</v>
      </c>
      <c r="BU179" s="40">
        <f>ROUNDUP('Дані з ДІСО'!AG179/Параметри!$K$71,0)</f>
        <v>0</v>
      </c>
      <c r="BV179" s="40">
        <f t="shared" si="26"/>
        <v>0</v>
      </c>
      <c r="BW179" s="40">
        <f>IF('Дані з ДІСО'!AG179=0,0,'Дані з ДІСО'!AJ179/'Дані з ДІСО'!AG179)</f>
        <v>0</v>
      </c>
      <c r="BX179" s="29">
        <f>BV179*(1+0.25*BW179)*Параметри!$K$51</f>
        <v>0</v>
      </c>
      <c r="BY179" s="29">
        <f>ROUND(IF(Параметри!$K$77="No",CC179,CC179*Параметри!$K$78)+AG179,1)</f>
        <v>72085.7</v>
      </c>
      <c r="BZ179" s="29">
        <f>ROUND(IF(Параметри!$K$77="No",BF179,BF179*Параметри!$K$78),1)</f>
        <v>0</v>
      </c>
      <c r="CA179" s="29">
        <f>ROUND(IF(Параметри!$K$77="No",BI179,BI179*Параметри!$K$78),1)</f>
        <v>0</v>
      </c>
      <c r="CB179" s="29">
        <f>ROUND(IF(Параметри!$K$77="No",BJ179,BJ179*Параметри!$K$78),1)</f>
        <v>0</v>
      </c>
      <c r="CC179" s="29">
        <f t="shared" si="20"/>
        <v>80095.216392056376</v>
      </c>
    </row>
    <row r="180" spans="1:81">
      <c r="A180" s="9">
        <v>179</v>
      </c>
      <c r="B180" s="9" t="s">
        <v>3148</v>
      </c>
      <c r="C180" s="9" t="s">
        <v>3148</v>
      </c>
      <c r="D180" s="9" t="s">
        <v>3269</v>
      </c>
      <c r="E180" s="9" t="s">
        <v>24</v>
      </c>
      <c r="F180" s="9" t="s">
        <v>3325</v>
      </c>
      <c r="G180" s="9" t="s">
        <v>389</v>
      </c>
      <c r="H180" s="29">
        <f>SUM('Дані з ДІСО'!J180:L180)</f>
        <v>600</v>
      </c>
      <c r="I180" s="29">
        <f>SUM('Дані з ДІСО'!G180:I180)</f>
        <v>37</v>
      </c>
      <c r="J180" s="29">
        <f>SUM('Дані з ДІСО'!P180:R180)</f>
        <v>0</v>
      </c>
      <c r="K180" s="29">
        <f>SUM('Дані з ДІСО'!V180:X180)</f>
        <v>0</v>
      </c>
      <c r="L180" s="40">
        <f>ROUNDUP('Дані з ДІСО'!J180/'Коефіцієнти АТО'!$R180,0)</f>
        <v>19</v>
      </c>
      <c r="M180" s="40">
        <f>ROUNDUP('Дані з ДІСО'!K180/'Коефіцієнти АТО'!$R180,0)</f>
        <v>26</v>
      </c>
      <c r="N180" s="40">
        <f>ROUNDUP('Дані з ДІСО'!L180/'Коефіцієнти АТО'!$R180,0)</f>
        <v>2</v>
      </c>
      <c r="O180" s="59">
        <f>(L180*Параметри!$K$32+M180*Параметри!$L$32+N180*Параметри!$M$32)/18</f>
        <v>75.455555555555563</v>
      </c>
      <c r="P180" s="41">
        <f>IF(H180=0,"",'Дані з ДІСО'!Y180/H180)</f>
        <v>0</v>
      </c>
      <c r="Q180" s="29">
        <f>IF(H180=0,"",(1+0.25*P180)*O180*Параметри!$K$51)</f>
        <v>15454.822805181957</v>
      </c>
      <c r="R180" s="29">
        <f>IF(H180=0,"",Q180*'Коефіцієнти АТО'!T180)</f>
        <v>262.73198768809328</v>
      </c>
      <c r="S180" s="29">
        <f>IF(H180=0,"",H180*(1+0.25*P180)*Параметри!$K$66*Параметри!$K$20/1000)</f>
        <v>0</v>
      </c>
      <c r="T180" s="29">
        <f>IF(H180=0,"",H180*(1+0.25*P180)*'Коефіцієнти АТО'!$S180*Параметри!$K$20/1000)</f>
        <v>3026.3737834058661</v>
      </c>
      <c r="U180" s="29">
        <f t="shared" si="21"/>
        <v>18743.928576275917</v>
      </c>
      <c r="V180" s="29">
        <f t="shared" si="22"/>
        <v>18743.928576275917</v>
      </c>
      <c r="W180" s="40">
        <f>ROUNDUP('Дані з ДІСО'!P180/Параметри!$K$24,0)</f>
        <v>0</v>
      </c>
      <c r="X180" s="40">
        <f>ROUNDUP('Дані з ДІСО'!Q180/Параметри!$K$24,0)</f>
        <v>0</v>
      </c>
      <c r="Y180" s="40">
        <f>ROUNDUP('Дані з ДІСО'!R180/Параметри!$K$24,0)</f>
        <v>0</v>
      </c>
      <c r="Z180" s="59">
        <f>(W180*Параметри!$K$33+X180*Параметри!$L$33+Y180*Параметри!$M$33)/18</f>
        <v>0</v>
      </c>
      <c r="AA180" s="41">
        <f>IF(J180=0,0,'Дані з ДІСО'!AA180/J180)</f>
        <v>0</v>
      </c>
      <c r="AB180" s="29">
        <f>(1+0.25*AA180)*Z180*Параметри!$K$51</f>
        <v>0</v>
      </c>
      <c r="AC180" s="29">
        <f>AB180*'Коефіцієнти АТО'!U180</f>
        <v>0</v>
      </c>
      <c r="AD180" s="29">
        <f>J180*(1+0.25*AA180)*Параметри!$K$66*Параметри!$K$20/1000</f>
        <v>0</v>
      </c>
      <c r="AE180" s="29">
        <f>(1+0.25*AA180)*J180*'Коефіцієнти АТО'!S180*Параметри!$K$20/1000</f>
        <v>0</v>
      </c>
      <c r="AF180" s="29">
        <f t="shared" si="18"/>
        <v>0</v>
      </c>
      <c r="AG180" s="29">
        <v>0</v>
      </c>
      <c r="AH180" s="40">
        <v>6</v>
      </c>
      <c r="AI180" s="40">
        <v>0</v>
      </c>
      <c r="AJ180" s="40">
        <f t="shared" si="19"/>
        <v>0</v>
      </c>
      <c r="AK180" s="29">
        <f>(AH180+AI180)*(1+0.25*AJ180)*Параметри!$K$53</f>
        <v>1076.5756541760002</v>
      </c>
      <c r="AL180" s="29">
        <f>ROUNDUP(('Дані з ДІСО'!AU180+'Дані з ДІСО'!AW180)/Параметри!$K$28,0)</f>
        <v>0</v>
      </c>
      <c r="AM180" s="64">
        <f>AL180*Параметри!$M$35/18</f>
        <v>0</v>
      </c>
      <c r="AN180" s="29">
        <f>IF(AL180=0,0,'Дані з ДІСО'!AW180/SUM('Дані з ДІСО'!AU180,'Дані з ДІСО'!AW180))</f>
        <v>0</v>
      </c>
      <c r="AO180" s="29">
        <f>(1+0.25*AN180)*AM180*Параметри!$K$51</f>
        <v>0</v>
      </c>
      <c r="AP180" s="40">
        <f>ROUNDUP(('Дані з ДІСО'!AE180+'Дані не з ДІСО'!E180+'Дані не з ДІСО'!G180)/Параметри!$K$69,0)</f>
        <v>0</v>
      </c>
      <c r="AQ180" s="40">
        <f t="shared" si="23"/>
        <v>0</v>
      </c>
      <c r="AR180" s="40">
        <f>IF(AP180=0,0,('Дані з ДІСО'!AH180+'Дані не з ДІСО'!G180)/('Дані з ДІСО'!AE180+'Дані не з ДІСО'!E180+'Дані не з ДІСО'!G180))</f>
        <v>0</v>
      </c>
      <c r="AS180" s="29">
        <f>AQ180*(1+0.25*AR180)*Параметри!$K$51</f>
        <v>0</v>
      </c>
      <c r="AT180" s="40">
        <f>ROUNDUP('Дані з ДІСО'!AF180/Параметри!$K$70,0)</f>
        <v>0</v>
      </c>
      <c r="AU180" s="40">
        <f t="shared" si="24"/>
        <v>0</v>
      </c>
      <c r="AV180" s="40">
        <f>IF(AT180=0,0,'Дані з ДІСО'!AI180/'Дані з ДІСО'!AF180)</f>
        <v>0</v>
      </c>
      <c r="AW180" s="29">
        <f>AU180*(1+0.25*AV180)*Параметри!$K$51</f>
        <v>0</v>
      </c>
      <c r="AX180" s="40">
        <f>ROUNDUP('Дані з ДІСО'!AR180/Параметри!$K$29,0)</f>
        <v>0</v>
      </c>
      <c r="AY180" s="40">
        <f>ROUNDUP('Дані з ДІСО'!AS180/Параметри!$K$29,0)</f>
        <v>0</v>
      </c>
      <c r="AZ180" s="40">
        <f>ROUNDUP('Дані з ДІСО'!AT180/Параметри!$K$29,0)</f>
        <v>0</v>
      </c>
      <c r="BA180" s="64">
        <f>(AX180*Параметри!$K$32+AY180*Параметри!$L$32+AZ180*Параметри!$M$32)/18</f>
        <v>0</v>
      </c>
      <c r="BB180" s="29">
        <f>(BA180*Параметри!$K$51+SUM('Дані з ДІСО'!AR180:AT180)*Параметри!$K$48*Параметри!$K$20/1000)*Параметри!$K$74</f>
        <v>0</v>
      </c>
      <c r="BC180" s="40">
        <f>ROUNDUP(('Дані не з ДІСО'!I180+'Дані не з ДІСО'!K180)/Параметри!$K$26,0)</f>
        <v>0</v>
      </c>
      <c r="BD180" s="29">
        <f>BC180*Параметри!$M$36/18</f>
        <v>0</v>
      </c>
      <c r="BE180" s="40">
        <f>IF(BC180=0,0,'Дані не з ДІСО'!K180/('Дані не з ДІСО'!I180+'Дані не з ДІСО'!K180))</f>
        <v>0</v>
      </c>
      <c r="BF180" s="29">
        <f>(1+0.25*BE180)*BD180*Параметри!$K$51</f>
        <v>0</v>
      </c>
      <c r="BG180" s="40">
        <f>ROUNDUP('Дані не з ДІСО'!M180/Параметри!$K$27,0)</f>
        <v>0</v>
      </c>
      <c r="BH180" s="40">
        <f>BG180*Параметри!$M$37/18</f>
        <v>0</v>
      </c>
      <c r="BI180" s="29">
        <f>BH180*Параметри!$K$51</f>
        <v>0</v>
      </c>
      <c r="BJ180" s="29">
        <f>'Дані не з ДІСО'!N180*Параметри!$K$76</f>
        <v>0</v>
      </c>
      <c r="BK180" s="40">
        <f>ROUNDUP('Дані з ДІСО'!V180/Параметри!$K$25,0)</f>
        <v>0</v>
      </c>
      <c r="BL180" s="40">
        <f>ROUNDUP('Дані з ДІСО'!W180/Параметри!$K$25,0)</f>
        <v>0</v>
      </c>
      <c r="BM180" s="40">
        <f>ROUNDUP('Дані з ДІСО'!X180/Параметри!$K$25,0)</f>
        <v>0</v>
      </c>
      <c r="BN180" s="40">
        <f>(BK180*Параметри!$K$34+BL180*Параметри!$L$34+BM180*Параметри!$M$34)/18</f>
        <v>0</v>
      </c>
      <c r="BO180" s="40">
        <f>IF(K180=0,0,'Дані з ДІСО'!AC180/K180)</f>
        <v>0</v>
      </c>
      <c r="BP180" s="29">
        <f>(1+0.25*BO180)*BN180*Параметри!$K$51</f>
        <v>0</v>
      </c>
      <c r="BQ180" s="29">
        <f>BP180*'Коефіцієнти АТО'!U180</f>
        <v>0</v>
      </c>
      <c r="BR180" s="29">
        <f>K180*(1+0.25*BO180)*Параметри!$K$66*Параметри!$K$20/1000</f>
        <v>0</v>
      </c>
      <c r="BS180" s="29">
        <f>(1+0.25*BO180)*K180*'Коефіцієнти АТО'!S180*Параметри!$K$20/1000</f>
        <v>0</v>
      </c>
      <c r="BT180" s="29">
        <f t="shared" si="25"/>
        <v>0</v>
      </c>
      <c r="BU180" s="40">
        <f>ROUNDUP('Дані з ДІСО'!AG180/Параметри!$K$71,0)</f>
        <v>0</v>
      </c>
      <c r="BV180" s="40">
        <f t="shared" si="26"/>
        <v>0</v>
      </c>
      <c r="BW180" s="40">
        <f>IF('Дані з ДІСО'!AG180=0,0,'Дані з ДІСО'!AJ180/'Дані з ДІСО'!AG180)</f>
        <v>0</v>
      </c>
      <c r="BX180" s="29">
        <f>BV180*(1+0.25*BW180)*Параметри!$K$51</f>
        <v>0</v>
      </c>
      <c r="BY180" s="29">
        <f>ROUND(IF(Параметри!$K$77="No",CC180,CC180*Параметри!$K$78)+AG180,1)</f>
        <v>17838.5</v>
      </c>
      <c r="BZ180" s="29">
        <f>ROUND(IF(Параметри!$K$77="No",BF180,BF180*Параметри!$K$78),1)</f>
        <v>0</v>
      </c>
      <c r="CA180" s="29">
        <f>ROUND(IF(Параметри!$K$77="No",BI180,BI180*Параметри!$K$78),1)</f>
        <v>0</v>
      </c>
      <c r="CB180" s="29">
        <f>ROUND(IF(Параметри!$K$77="No",BJ180,BJ180*Параметри!$K$78),1)</f>
        <v>0</v>
      </c>
      <c r="CC180" s="29">
        <f t="shared" si="20"/>
        <v>19820.504230451916</v>
      </c>
    </row>
    <row r="181" spans="1:81">
      <c r="A181" s="9">
        <v>180</v>
      </c>
      <c r="B181" s="9" t="s">
        <v>3148</v>
      </c>
      <c r="C181" s="9" t="s">
        <v>3148</v>
      </c>
      <c r="D181" s="9" t="s">
        <v>3269</v>
      </c>
      <c r="E181" s="9" t="s">
        <v>24</v>
      </c>
      <c r="F181" s="9" t="s">
        <v>3326</v>
      </c>
      <c r="G181" s="9" t="s">
        <v>391</v>
      </c>
      <c r="H181" s="29">
        <f>SUM('Дані з ДІСО'!J181:L181)</f>
        <v>366</v>
      </c>
      <c r="I181" s="29">
        <f>SUM('Дані з ДІСО'!G181:I181)</f>
        <v>32</v>
      </c>
      <c r="J181" s="29">
        <f>SUM('Дані з ДІСО'!P181:R181)</f>
        <v>0</v>
      </c>
      <c r="K181" s="29">
        <f>SUM('Дані з ДІСО'!V181:X181)</f>
        <v>0</v>
      </c>
      <c r="L181" s="40">
        <f>ROUNDUP('Дані з ДІСО'!J181/'Коефіцієнти АТО'!$R181,0)</f>
        <v>13</v>
      </c>
      <c r="M181" s="40">
        <f>ROUNDUP('Дані з ДІСО'!K181/'Коефіцієнти АТО'!$R181,0)</f>
        <v>18</v>
      </c>
      <c r="N181" s="40">
        <f>ROUNDUP('Дані з ДІСО'!L181/'Коефіцієнти АТО'!$R181,0)</f>
        <v>4</v>
      </c>
      <c r="O181" s="59">
        <f>(L181*Параметри!$K$32+M181*Параметри!$L$32+N181*Параметри!$M$32)/18</f>
        <v>57.199999999999996</v>
      </c>
      <c r="P181" s="41">
        <f>IF(H181=0,"",'Дані з ДІСО'!Y181/H181)</f>
        <v>0</v>
      </c>
      <c r="Q181" s="29">
        <f>IF(H181=0,"",(1+0.25*P181)*O181*Параметри!$K$51)</f>
        <v>11715.716065539198</v>
      </c>
      <c r="R181" s="29">
        <f>IF(H181=0,"",Q181*'Коефіцієнти АТО'!T181)</f>
        <v>199.16717311416639</v>
      </c>
      <c r="S181" s="29">
        <f>IF(H181=0,"",H181*(1+0.25*P181)*Параметри!$K$66*Параметри!$K$20/1000)</f>
        <v>0</v>
      </c>
      <c r="T181" s="29">
        <f>IF(H181=0,"",H181*(1+0.25*P181)*'Коефіцієнти АТО'!$S181*Параметри!$K$20/1000)</f>
        <v>1846.0880078775783</v>
      </c>
      <c r="U181" s="29">
        <f t="shared" si="21"/>
        <v>13760.971246530944</v>
      </c>
      <c r="V181" s="29">
        <f t="shared" si="22"/>
        <v>13760.971246530944</v>
      </c>
      <c r="W181" s="40">
        <f>ROUNDUP('Дані з ДІСО'!P181/Параметри!$K$24,0)</f>
        <v>0</v>
      </c>
      <c r="X181" s="40">
        <f>ROUNDUP('Дані з ДІСО'!Q181/Параметри!$K$24,0)</f>
        <v>0</v>
      </c>
      <c r="Y181" s="40">
        <f>ROUNDUP('Дані з ДІСО'!R181/Параметри!$K$24,0)</f>
        <v>0</v>
      </c>
      <c r="Z181" s="59">
        <f>(W181*Параметри!$K$33+X181*Параметри!$L$33+Y181*Параметри!$M$33)/18</f>
        <v>0</v>
      </c>
      <c r="AA181" s="41">
        <f>IF(J181=0,0,'Дані з ДІСО'!AA181/J181)</f>
        <v>0</v>
      </c>
      <c r="AB181" s="29">
        <f>(1+0.25*AA181)*Z181*Параметри!$K$51</f>
        <v>0</v>
      </c>
      <c r="AC181" s="29">
        <f>AB181*'Коефіцієнти АТО'!U181</f>
        <v>0</v>
      </c>
      <c r="AD181" s="29">
        <f>J181*(1+0.25*AA181)*Параметри!$K$66*Параметри!$K$20/1000</f>
        <v>0</v>
      </c>
      <c r="AE181" s="29">
        <f>(1+0.25*AA181)*J181*'Коефіцієнти АТО'!S181*Параметри!$K$20/1000</f>
        <v>0</v>
      </c>
      <c r="AF181" s="29">
        <f t="shared" si="18"/>
        <v>0</v>
      </c>
      <c r="AG181" s="29">
        <v>0</v>
      </c>
      <c r="AH181" s="40">
        <v>6</v>
      </c>
      <c r="AI181" s="40">
        <v>0</v>
      </c>
      <c r="AJ181" s="40">
        <f t="shared" si="19"/>
        <v>0</v>
      </c>
      <c r="AK181" s="29">
        <f>(AH181+AI181)*(1+0.25*AJ181)*Параметри!$K$53</f>
        <v>1076.5756541760002</v>
      </c>
      <c r="AL181" s="29">
        <f>ROUNDUP(('Дані з ДІСО'!AU181+'Дані з ДІСО'!AW181)/Параметри!$K$28,0)</f>
        <v>0</v>
      </c>
      <c r="AM181" s="64">
        <f>AL181*Параметри!$M$35/18</f>
        <v>0</v>
      </c>
      <c r="AN181" s="29">
        <f>IF(AL181=0,0,'Дані з ДІСО'!AW181/SUM('Дані з ДІСО'!AU181,'Дані з ДІСО'!AW181))</f>
        <v>0</v>
      </c>
      <c r="AO181" s="29">
        <f>(1+0.25*AN181)*AM181*Параметри!$K$51</f>
        <v>0</v>
      </c>
      <c r="AP181" s="40">
        <f>ROUNDUP(('Дані з ДІСО'!AE181+'Дані не з ДІСО'!E181+'Дані не з ДІСО'!G181)/Параметри!$K$69,0)</f>
        <v>0</v>
      </c>
      <c r="AQ181" s="40">
        <f t="shared" si="23"/>
        <v>0</v>
      </c>
      <c r="AR181" s="40">
        <f>IF(AP181=0,0,('Дані з ДІСО'!AH181+'Дані не з ДІСО'!G181)/('Дані з ДІСО'!AE181+'Дані не з ДІСО'!E181+'Дані не з ДІСО'!G181))</f>
        <v>0</v>
      </c>
      <c r="AS181" s="29">
        <f>AQ181*(1+0.25*AR181)*Параметри!$K$51</f>
        <v>0</v>
      </c>
      <c r="AT181" s="40">
        <f>ROUNDUP('Дані з ДІСО'!AF181/Параметри!$K$70,0)</f>
        <v>0</v>
      </c>
      <c r="AU181" s="40">
        <f t="shared" si="24"/>
        <v>0</v>
      </c>
      <c r="AV181" s="40">
        <f>IF(AT181=0,0,'Дані з ДІСО'!AI181/'Дані з ДІСО'!AF181)</f>
        <v>0</v>
      </c>
      <c r="AW181" s="29">
        <f>AU181*(1+0.25*AV181)*Параметри!$K$51</f>
        <v>0</v>
      </c>
      <c r="AX181" s="40">
        <f>ROUNDUP('Дані з ДІСО'!AR181/Параметри!$K$29,0)</f>
        <v>0</v>
      </c>
      <c r="AY181" s="40">
        <f>ROUNDUP('Дані з ДІСО'!AS181/Параметри!$K$29,0)</f>
        <v>0</v>
      </c>
      <c r="AZ181" s="40">
        <f>ROUNDUP('Дані з ДІСО'!AT181/Параметри!$K$29,0)</f>
        <v>0</v>
      </c>
      <c r="BA181" s="64">
        <f>(AX181*Параметри!$K$32+AY181*Параметри!$L$32+AZ181*Параметри!$M$32)/18</f>
        <v>0</v>
      </c>
      <c r="BB181" s="29">
        <f>(BA181*Параметри!$K$51+SUM('Дані з ДІСО'!AR181:AT181)*Параметри!$K$48*Параметри!$K$20/1000)*Параметри!$K$74</f>
        <v>0</v>
      </c>
      <c r="BC181" s="40">
        <f>ROUNDUP(('Дані не з ДІСО'!I181+'Дані не з ДІСО'!K181)/Параметри!$K$26,0)</f>
        <v>0</v>
      </c>
      <c r="BD181" s="29">
        <f>BC181*Параметри!$M$36/18</f>
        <v>0</v>
      </c>
      <c r="BE181" s="40">
        <f>IF(BC181=0,0,'Дані не з ДІСО'!K181/('Дані не з ДІСО'!I181+'Дані не з ДІСО'!K181))</f>
        <v>0</v>
      </c>
      <c r="BF181" s="29">
        <f>(1+0.25*BE181)*BD181*Параметри!$K$51</f>
        <v>0</v>
      </c>
      <c r="BG181" s="40">
        <f>ROUNDUP('Дані не з ДІСО'!M181/Параметри!$K$27,0)</f>
        <v>0</v>
      </c>
      <c r="BH181" s="40">
        <f>BG181*Параметри!$M$37/18</f>
        <v>0</v>
      </c>
      <c r="BI181" s="29">
        <f>BH181*Параметри!$K$51</f>
        <v>0</v>
      </c>
      <c r="BJ181" s="29">
        <f>'Дані не з ДІСО'!N181*Параметри!$K$76</f>
        <v>0</v>
      </c>
      <c r="BK181" s="40">
        <f>ROUNDUP('Дані з ДІСО'!V181/Параметри!$K$25,0)</f>
        <v>0</v>
      </c>
      <c r="BL181" s="40">
        <f>ROUNDUP('Дані з ДІСО'!W181/Параметри!$K$25,0)</f>
        <v>0</v>
      </c>
      <c r="BM181" s="40">
        <f>ROUNDUP('Дані з ДІСО'!X181/Параметри!$K$25,0)</f>
        <v>0</v>
      </c>
      <c r="BN181" s="40">
        <f>(BK181*Параметри!$K$34+BL181*Параметри!$L$34+BM181*Параметри!$M$34)/18</f>
        <v>0</v>
      </c>
      <c r="BO181" s="40">
        <f>IF(K181=0,0,'Дані з ДІСО'!AC181/K181)</f>
        <v>0</v>
      </c>
      <c r="BP181" s="29">
        <f>(1+0.25*BO181)*BN181*Параметри!$K$51</f>
        <v>0</v>
      </c>
      <c r="BQ181" s="29">
        <f>BP181*'Коефіцієнти АТО'!U181</f>
        <v>0</v>
      </c>
      <c r="BR181" s="29">
        <f>K181*(1+0.25*BO181)*Параметри!$K$66*Параметри!$K$20/1000</f>
        <v>0</v>
      </c>
      <c r="BS181" s="29">
        <f>(1+0.25*BO181)*K181*'Коефіцієнти АТО'!S181*Параметри!$K$20/1000</f>
        <v>0</v>
      </c>
      <c r="BT181" s="29">
        <f t="shared" si="25"/>
        <v>0</v>
      </c>
      <c r="BU181" s="40">
        <f>ROUNDUP('Дані з ДІСО'!AG181/Параметри!$K$71,0)</f>
        <v>0</v>
      </c>
      <c r="BV181" s="40">
        <f t="shared" si="26"/>
        <v>0</v>
      </c>
      <c r="BW181" s="40">
        <f>IF('Дані з ДІСО'!AG181=0,0,'Дані з ДІСО'!AJ181/'Дані з ДІСО'!AG181)</f>
        <v>0</v>
      </c>
      <c r="BX181" s="29">
        <f>BV181*(1+0.25*BW181)*Параметри!$K$51</f>
        <v>0</v>
      </c>
      <c r="BY181" s="29">
        <f>ROUND(IF(Параметри!$K$77="No",CC181,CC181*Параметри!$K$78)+AG181,1)</f>
        <v>13353.8</v>
      </c>
      <c r="BZ181" s="29">
        <f>ROUND(IF(Параметри!$K$77="No",BF181,BF181*Параметри!$K$78),1)</f>
        <v>0</v>
      </c>
      <c r="CA181" s="29">
        <f>ROUND(IF(Параметри!$K$77="No",BI181,BI181*Параметри!$K$78),1)</f>
        <v>0</v>
      </c>
      <c r="CB181" s="29">
        <f>ROUND(IF(Параметри!$K$77="No",BJ181,BJ181*Параметри!$K$78),1)</f>
        <v>0</v>
      </c>
      <c r="CC181" s="29">
        <f t="shared" si="20"/>
        <v>14837.546900706944</v>
      </c>
    </row>
    <row r="182" spans="1:81">
      <c r="A182" s="9">
        <v>181</v>
      </c>
      <c r="B182" s="9" t="s">
        <v>3151</v>
      </c>
      <c r="C182" s="9" t="s">
        <v>3151</v>
      </c>
      <c r="D182" s="9" t="s">
        <v>3269</v>
      </c>
      <c r="E182" s="9" t="s">
        <v>29</v>
      </c>
      <c r="F182" s="9" t="s">
        <v>3327</v>
      </c>
      <c r="G182" s="9" t="s">
        <v>393</v>
      </c>
      <c r="H182" s="29">
        <f>SUM('Дані з ДІСО'!J182:L182)</f>
        <v>2335</v>
      </c>
      <c r="I182" s="29">
        <f>SUM('Дані з ДІСО'!G182:I182)</f>
        <v>170</v>
      </c>
      <c r="J182" s="29">
        <f>SUM('Дані з ДІСО'!P182:R182)</f>
        <v>0</v>
      </c>
      <c r="K182" s="29">
        <f>SUM('Дані з ДІСО'!V182:X182)</f>
        <v>0</v>
      </c>
      <c r="L182" s="40">
        <f>ROUNDUP('Дані з ДІСО'!J182/'Коефіцієнти АТО'!$R182,0)</f>
        <v>64</v>
      </c>
      <c r="M182" s="40">
        <f>ROUNDUP('Дані з ДІСО'!K182/'Коефіцієнти АТО'!$R182,0)</f>
        <v>85</v>
      </c>
      <c r="N182" s="40">
        <f>ROUNDUP('Дані з ДІСО'!L182/'Коефіцієнти АТО'!$R182,0)</f>
        <v>25</v>
      </c>
      <c r="O182" s="59">
        <f>(L182*Параметри!$K$32+M182*Параметри!$L$32+N182*Параметри!$M$32)/18</f>
        <v>285.5</v>
      </c>
      <c r="P182" s="41">
        <f>IF(H182=0,"",'Дані з ДІСО'!Y182/H182)</f>
        <v>0</v>
      </c>
      <c r="Q182" s="29">
        <f>IF(H182=0,"",(1+0.25*P182)*O182*Параметри!$K$51)</f>
        <v>58476.170222228</v>
      </c>
      <c r="R182" s="29">
        <f>IF(H182=0,"",Q182*'Коефіцієнти АТО'!T182)</f>
        <v>994.09489377787611</v>
      </c>
      <c r="S182" s="29">
        <f>IF(H182=0,"",H182*(1+0.25*P182)*Параметри!$K$66*Параметри!$K$20/1000)</f>
        <v>0</v>
      </c>
      <c r="T182" s="29">
        <f>IF(H182=0,"",H182*(1+0.25*P182)*'Коефіцієнти АТО'!$S182*Параметри!$K$20/1000)</f>
        <v>10666.540051702183</v>
      </c>
      <c r="U182" s="29">
        <f t="shared" si="21"/>
        <v>70136.805167708051</v>
      </c>
      <c r="V182" s="29">
        <f t="shared" si="22"/>
        <v>70136.805167708051</v>
      </c>
      <c r="W182" s="40">
        <f>ROUNDUP('Дані з ДІСО'!P182/Параметри!$K$24,0)</f>
        <v>0</v>
      </c>
      <c r="X182" s="40">
        <f>ROUNDUP('Дані з ДІСО'!Q182/Параметри!$K$24,0)</f>
        <v>0</v>
      </c>
      <c r="Y182" s="40">
        <f>ROUNDUP('Дані з ДІСО'!R182/Параметри!$K$24,0)</f>
        <v>0</v>
      </c>
      <c r="Z182" s="59">
        <f>(W182*Параметри!$K$33+X182*Параметри!$L$33+Y182*Параметри!$M$33)/18</f>
        <v>0</v>
      </c>
      <c r="AA182" s="41">
        <f>IF(J182=0,0,'Дані з ДІСО'!AA182/J182)</f>
        <v>0</v>
      </c>
      <c r="AB182" s="29">
        <f>(1+0.25*AA182)*Z182*Параметри!$K$51</f>
        <v>0</v>
      </c>
      <c r="AC182" s="29">
        <f>AB182*'Коефіцієнти АТО'!U182</f>
        <v>0</v>
      </c>
      <c r="AD182" s="29">
        <f>J182*(1+0.25*AA182)*Параметри!$K$66*Параметри!$K$20/1000</f>
        <v>0</v>
      </c>
      <c r="AE182" s="29">
        <f>(1+0.25*AA182)*J182*'Коефіцієнти АТО'!S182*Параметри!$K$20/1000</f>
        <v>0</v>
      </c>
      <c r="AF182" s="29">
        <f t="shared" si="18"/>
        <v>0</v>
      </c>
      <c r="AG182" s="29">
        <v>0</v>
      </c>
      <c r="AH182" s="40">
        <v>11</v>
      </c>
      <c r="AI182" s="40">
        <v>0</v>
      </c>
      <c r="AJ182" s="40">
        <f t="shared" si="19"/>
        <v>0</v>
      </c>
      <c r="AK182" s="29">
        <f>(AH182+AI182)*(1+0.25*AJ182)*Параметри!$K$53</f>
        <v>1973.7220326560005</v>
      </c>
      <c r="AL182" s="29">
        <f>ROUNDUP(('Дані з ДІСО'!AU182+'Дані з ДІСО'!AW182)/Параметри!$K$28,0)</f>
        <v>0</v>
      </c>
      <c r="AM182" s="64">
        <f>AL182*Параметри!$M$35/18</f>
        <v>0</v>
      </c>
      <c r="AN182" s="29">
        <f>IF(AL182=0,0,'Дані з ДІСО'!AW182/SUM('Дані з ДІСО'!AU182,'Дані з ДІСО'!AW182))</f>
        <v>0</v>
      </c>
      <c r="AO182" s="29">
        <f>(1+0.25*AN182)*AM182*Параметри!$K$51</f>
        <v>0</v>
      </c>
      <c r="AP182" s="40">
        <f>ROUNDUP(('Дані з ДІСО'!AE182+'Дані не з ДІСО'!E182+'Дані не з ДІСО'!G182)/Параметри!$K$69,0)</f>
        <v>0</v>
      </c>
      <c r="AQ182" s="40">
        <f t="shared" si="23"/>
        <v>0</v>
      </c>
      <c r="AR182" s="40">
        <f>IF(AP182=0,0,('Дані з ДІСО'!AH182+'Дані не з ДІСО'!G182)/('Дані з ДІСО'!AE182+'Дані не з ДІСО'!E182+'Дані не з ДІСО'!G182))</f>
        <v>0</v>
      </c>
      <c r="AS182" s="29">
        <f>AQ182*(1+0.25*AR182)*Параметри!$K$51</f>
        <v>0</v>
      </c>
      <c r="AT182" s="40">
        <f>ROUNDUP('Дані з ДІСО'!AF182/Параметри!$K$70,0)</f>
        <v>0</v>
      </c>
      <c r="AU182" s="40">
        <f t="shared" si="24"/>
        <v>0</v>
      </c>
      <c r="AV182" s="40">
        <f>IF(AT182=0,0,'Дані з ДІСО'!AI182/'Дані з ДІСО'!AF182)</f>
        <v>0</v>
      </c>
      <c r="AW182" s="29">
        <f>AU182*(1+0.25*AV182)*Параметри!$K$51</f>
        <v>0</v>
      </c>
      <c r="AX182" s="40">
        <f>ROUNDUP('Дані з ДІСО'!AR182/Параметри!$K$29,0)</f>
        <v>0</v>
      </c>
      <c r="AY182" s="40">
        <f>ROUNDUP('Дані з ДІСО'!AS182/Параметри!$K$29,0)</f>
        <v>0</v>
      </c>
      <c r="AZ182" s="40">
        <f>ROUNDUP('Дані з ДІСО'!AT182/Параметри!$K$29,0)</f>
        <v>0</v>
      </c>
      <c r="BA182" s="64">
        <f>(AX182*Параметри!$K$32+AY182*Параметри!$L$32+AZ182*Параметри!$M$32)/18</f>
        <v>0</v>
      </c>
      <c r="BB182" s="29">
        <f>(BA182*Параметри!$K$51+SUM('Дані з ДІСО'!AR182:AT182)*Параметри!$K$48*Параметри!$K$20/1000)*Параметри!$K$74</f>
        <v>0</v>
      </c>
      <c r="BC182" s="40">
        <f>ROUNDUP(('Дані не з ДІСО'!I182+'Дані не з ДІСО'!K182)/Параметри!$K$26,0)</f>
        <v>0</v>
      </c>
      <c r="BD182" s="29">
        <f>BC182*Параметри!$M$36/18</f>
        <v>0</v>
      </c>
      <c r="BE182" s="40">
        <f>IF(BC182=0,0,'Дані не з ДІСО'!K182/('Дані не з ДІСО'!I182+'Дані не з ДІСО'!K182))</f>
        <v>0</v>
      </c>
      <c r="BF182" s="29">
        <f>(1+0.25*BE182)*BD182*Параметри!$K$51</f>
        <v>0</v>
      </c>
      <c r="BG182" s="40">
        <f>ROUNDUP('Дані не з ДІСО'!M182/Параметри!$K$27,0)</f>
        <v>0</v>
      </c>
      <c r="BH182" s="40">
        <f>BG182*Параметри!$M$37/18</f>
        <v>0</v>
      </c>
      <c r="BI182" s="29">
        <f>BH182*Параметри!$K$51</f>
        <v>0</v>
      </c>
      <c r="BJ182" s="29">
        <f>'Дані не з ДІСО'!N182*Параметри!$K$76</f>
        <v>0</v>
      </c>
      <c r="BK182" s="40">
        <f>ROUNDUP('Дані з ДІСО'!V182/Параметри!$K$25,0)</f>
        <v>0</v>
      </c>
      <c r="BL182" s="40">
        <f>ROUNDUP('Дані з ДІСО'!W182/Параметри!$K$25,0)</f>
        <v>0</v>
      </c>
      <c r="BM182" s="40">
        <f>ROUNDUP('Дані з ДІСО'!X182/Параметри!$K$25,0)</f>
        <v>0</v>
      </c>
      <c r="BN182" s="40">
        <f>(BK182*Параметри!$K$34+BL182*Параметри!$L$34+BM182*Параметри!$M$34)/18</f>
        <v>0</v>
      </c>
      <c r="BO182" s="40">
        <f>IF(K182=0,0,'Дані з ДІСО'!AC182/K182)</f>
        <v>0</v>
      </c>
      <c r="BP182" s="29">
        <f>(1+0.25*BO182)*BN182*Параметри!$K$51</f>
        <v>0</v>
      </c>
      <c r="BQ182" s="29">
        <f>BP182*'Коефіцієнти АТО'!U182</f>
        <v>0</v>
      </c>
      <c r="BR182" s="29">
        <f>K182*(1+0.25*BO182)*Параметри!$K$66*Параметри!$K$20/1000</f>
        <v>0</v>
      </c>
      <c r="BS182" s="29">
        <f>(1+0.25*BO182)*K182*'Коефіцієнти АТО'!S182*Параметри!$K$20/1000</f>
        <v>0</v>
      </c>
      <c r="BT182" s="29">
        <f t="shared" si="25"/>
        <v>0</v>
      </c>
      <c r="BU182" s="40">
        <f>ROUNDUP('Дані з ДІСО'!AG182/Параметри!$K$71,0)</f>
        <v>0</v>
      </c>
      <c r="BV182" s="40">
        <f t="shared" si="26"/>
        <v>0</v>
      </c>
      <c r="BW182" s="40">
        <f>IF('Дані з ДІСО'!AG182=0,0,'Дані з ДІСО'!AJ182/'Дані з ДІСО'!AG182)</f>
        <v>0</v>
      </c>
      <c r="BX182" s="29">
        <f>BV182*(1+0.25*BW182)*Параметри!$K$51</f>
        <v>0</v>
      </c>
      <c r="BY182" s="29">
        <f>ROUND(IF(Параметри!$K$77="No",CC182,CC182*Параметри!$K$78)+AG182,1)</f>
        <v>64899.5</v>
      </c>
      <c r="BZ182" s="29">
        <f>ROUND(IF(Параметри!$K$77="No",BF182,BF182*Параметри!$K$78),1)</f>
        <v>0</v>
      </c>
      <c r="CA182" s="29">
        <f>ROUND(IF(Параметри!$K$77="No",BI182,BI182*Параметри!$K$78),1)</f>
        <v>0</v>
      </c>
      <c r="CB182" s="29">
        <f>ROUND(IF(Параметри!$K$77="No",BJ182,BJ182*Параметри!$K$78),1)</f>
        <v>0</v>
      </c>
      <c r="CC182" s="29">
        <f t="shared" si="20"/>
        <v>72110.527200364057</v>
      </c>
    </row>
    <row r="183" spans="1:81">
      <c r="A183" s="9">
        <v>182</v>
      </c>
      <c r="B183" s="9" t="s">
        <v>3151</v>
      </c>
      <c r="C183" s="9" t="s">
        <v>3151</v>
      </c>
      <c r="D183" s="9" t="s">
        <v>3269</v>
      </c>
      <c r="E183" s="9" t="s">
        <v>29</v>
      </c>
      <c r="F183" s="9" t="s">
        <v>3328</v>
      </c>
      <c r="G183" s="9" t="s">
        <v>395</v>
      </c>
      <c r="H183" s="29">
        <f>SUM('Дані з ДІСО'!J183:L183)</f>
        <v>1168</v>
      </c>
      <c r="I183" s="29">
        <f>SUM('Дані з ДІСО'!G183:I183)</f>
        <v>38</v>
      </c>
      <c r="J183" s="29">
        <f>SUM('Дані з ДІСО'!P183:R183)</f>
        <v>0</v>
      </c>
      <c r="K183" s="29">
        <f>SUM('Дані з ДІСО'!V183:X183)</f>
        <v>0</v>
      </c>
      <c r="L183" s="40">
        <f>ROUNDUP('Дані з ДІСО'!J183/'Коефіцієнти АТО'!$R183,0)</f>
        <v>22</v>
      </c>
      <c r="M183" s="40">
        <f>ROUNDUP('Дані з ДІСО'!K183/'Коефіцієнти АТО'!$R183,0)</f>
        <v>30</v>
      </c>
      <c r="N183" s="40">
        <f>ROUNDUP('Дані з ДІСО'!L183/'Коефіцієнти АТО'!$R183,0)</f>
        <v>4</v>
      </c>
      <c r="O183" s="59">
        <f>(L183*Параметри!$K$32+M183*Параметри!$L$32+N183*Параметри!$M$32)/18</f>
        <v>90.5</v>
      </c>
      <c r="P183" s="41">
        <f>IF(H183=0,"",'Дані з ДІСО'!Y183/H183)</f>
        <v>0</v>
      </c>
      <c r="Q183" s="29">
        <f>IF(H183=0,"",(1+0.25*P183)*O183*Параметри!$K$51)</f>
        <v>18536.229089707998</v>
      </c>
      <c r="R183" s="29">
        <f>IF(H183=0,"",Q183*'Коефіцієнти АТО'!T183)</f>
        <v>1390.2171817280998</v>
      </c>
      <c r="S183" s="29">
        <f>IF(H183=0,"",H183*(1+0.25*P183)*Параметри!$K$66*Параметри!$K$20/1000)</f>
        <v>0</v>
      </c>
      <c r="T183" s="29">
        <f>IF(H183=0,"",H183*(1+0.25*P183)*'Коефіцієнти АТО'!$S183*Параметри!$K$20/1000)</f>
        <v>2556.6196640696594</v>
      </c>
      <c r="U183" s="29">
        <f t="shared" si="21"/>
        <v>22483.065935505758</v>
      </c>
      <c r="V183" s="29">
        <f t="shared" si="22"/>
        <v>22483.065935505758</v>
      </c>
      <c r="W183" s="40">
        <f>ROUNDUP('Дані з ДІСО'!P183/Параметри!$K$24,0)</f>
        <v>0</v>
      </c>
      <c r="X183" s="40">
        <f>ROUNDUP('Дані з ДІСО'!Q183/Параметри!$K$24,0)</f>
        <v>0</v>
      </c>
      <c r="Y183" s="40">
        <f>ROUNDUP('Дані з ДІСО'!R183/Параметри!$K$24,0)</f>
        <v>0</v>
      </c>
      <c r="Z183" s="59">
        <f>(W183*Параметри!$K$33+X183*Параметри!$L$33+Y183*Параметри!$M$33)/18</f>
        <v>0</v>
      </c>
      <c r="AA183" s="41">
        <f>IF(J183=0,0,'Дані з ДІСО'!AA183/J183)</f>
        <v>0</v>
      </c>
      <c r="AB183" s="29">
        <f>(1+0.25*AA183)*Z183*Параметри!$K$51</f>
        <v>0</v>
      </c>
      <c r="AC183" s="29">
        <f>AB183*'Коефіцієнти АТО'!U183</f>
        <v>0</v>
      </c>
      <c r="AD183" s="29">
        <f>J183*(1+0.25*AA183)*Параметри!$K$66*Параметри!$K$20/1000</f>
        <v>0</v>
      </c>
      <c r="AE183" s="29">
        <f>(1+0.25*AA183)*J183*'Коефіцієнти АТО'!S183*Параметри!$K$20/1000</f>
        <v>0</v>
      </c>
      <c r="AF183" s="29">
        <f t="shared" si="18"/>
        <v>0</v>
      </c>
      <c r="AG183" s="29">
        <v>0</v>
      </c>
      <c r="AH183" s="40">
        <v>12</v>
      </c>
      <c r="AI183" s="40">
        <v>0</v>
      </c>
      <c r="AJ183" s="40">
        <f t="shared" si="19"/>
        <v>0</v>
      </c>
      <c r="AK183" s="29">
        <f>(AH183+AI183)*(1+0.25*AJ183)*Параметри!$K$53</f>
        <v>2153.1513083520003</v>
      </c>
      <c r="AL183" s="29">
        <f>ROUNDUP(('Дані з ДІСО'!AU183+'Дані з ДІСО'!AW183)/Параметри!$K$28,0)</f>
        <v>0</v>
      </c>
      <c r="AM183" s="64">
        <f>AL183*Параметри!$M$35/18</f>
        <v>0</v>
      </c>
      <c r="AN183" s="29">
        <f>IF(AL183=0,0,'Дані з ДІСО'!AW183/SUM('Дані з ДІСО'!AU183,'Дані з ДІСО'!AW183))</f>
        <v>0</v>
      </c>
      <c r="AO183" s="29">
        <f>(1+0.25*AN183)*AM183*Параметри!$K$51</f>
        <v>0</v>
      </c>
      <c r="AP183" s="40">
        <f>ROUNDUP(('Дані з ДІСО'!AE183+'Дані не з ДІСО'!E183+'Дані не з ДІСО'!G183)/Параметри!$K$69,0)</f>
        <v>0</v>
      </c>
      <c r="AQ183" s="40">
        <f t="shared" si="23"/>
        <v>0</v>
      </c>
      <c r="AR183" s="40">
        <f>IF(AP183=0,0,('Дані з ДІСО'!AH183+'Дані не з ДІСО'!G183)/('Дані з ДІСО'!AE183+'Дані не з ДІСО'!E183+'Дані не з ДІСО'!G183))</f>
        <v>0</v>
      </c>
      <c r="AS183" s="29">
        <f>AQ183*(1+0.25*AR183)*Параметри!$K$51</f>
        <v>0</v>
      </c>
      <c r="AT183" s="40">
        <f>ROUNDUP('Дані з ДІСО'!AF183/Параметри!$K$70,0)</f>
        <v>0</v>
      </c>
      <c r="AU183" s="40">
        <f t="shared" si="24"/>
        <v>0</v>
      </c>
      <c r="AV183" s="40">
        <f>IF(AT183=0,0,'Дані з ДІСО'!AI183/'Дані з ДІСО'!AF183)</f>
        <v>0</v>
      </c>
      <c r="AW183" s="29">
        <f>AU183*(1+0.25*AV183)*Параметри!$K$51</f>
        <v>0</v>
      </c>
      <c r="AX183" s="40">
        <f>ROUNDUP('Дані з ДІСО'!AR183/Параметри!$K$29,0)</f>
        <v>0</v>
      </c>
      <c r="AY183" s="40">
        <f>ROUNDUP('Дані з ДІСО'!AS183/Параметри!$K$29,0)</f>
        <v>0</v>
      </c>
      <c r="AZ183" s="40">
        <f>ROUNDUP('Дані з ДІСО'!AT183/Параметри!$K$29,0)</f>
        <v>0</v>
      </c>
      <c r="BA183" s="64">
        <f>(AX183*Параметри!$K$32+AY183*Параметри!$L$32+AZ183*Параметри!$M$32)/18</f>
        <v>0</v>
      </c>
      <c r="BB183" s="29">
        <f>(BA183*Параметри!$K$51+SUM('Дані з ДІСО'!AR183:AT183)*Параметри!$K$48*Параметри!$K$20/1000)*Параметри!$K$74</f>
        <v>0</v>
      </c>
      <c r="BC183" s="40">
        <f>ROUNDUP(('Дані не з ДІСО'!I183+'Дані не з ДІСО'!K183)/Параметри!$K$26,0)</f>
        <v>0</v>
      </c>
      <c r="BD183" s="29">
        <f>BC183*Параметри!$M$36/18</f>
        <v>0</v>
      </c>
      <c r="BE183" s="40">
        <f>IF(BC183=0,0,'Дані не з ДІСО'!K183/('Дані не з ДІСО'!I183+'Дані не з ДІСО'!K183))</f>
        <v>0</v>
      </c>
      <c r="BF183" s="29">
        <f>(1+0.25*BE183)*BD183*Параметри!$K$51</f>
        <v>0</v>
      </c>
      <c r="BG183" s="40">
        <f>ROUNDUP('Дані не з ДІСО'!M183/Параметри!$K$27,0)</f>
        <v>0</v>
      </c>
      <c r="BH183" s="40">
        <f>BG183*Параметри!$M$37/18</f>
        <v>0</v>
      </c>
      <c r="BI183" s="29">
        <f>BH183*Параметри!$K$51</f>
        <v>0</v>
      </c>
      <c r="BJ183" s="29">
        <f>'Дані не з ДІСО'!N183*Параметри!$K$76</f>
        <v>0</v>
      </c>
      <c r="BK183" s="40">
        <f>ROUNDUP('Дані з ДІСО'!V183/Параметри!$K$25,0)</f>
        <v>0</v>
      </c>
      <c r="BL183" s="40">
        <f>ROUNDUP('Дані з ДІСО'!W183/Параметри!$K$25,0)</f>
        <v>0</v>
      </c>
      <c r="BM183" s="40">
        <f>ROUNDUP('Дані з ДІСО'!X183/Параметри!$K$25,0)</f>
        <v>0</v>
      </c>
      <c r="BN183" s="40">
        <f>(BK183*Параметри!$K$34+BL183*Параметри!$L$34+BM183*Параметри!$M$34)/18</f>
        <v>0</v>
      </c>
      <c r="BO183" s="40">
        <f>IF(K183=0,0,'Дані з ДІСО'!AC183/K183)</f>
        <v>0</v>
      </c>
      <c r="BP183" s="29">
        <f>(1+0.25*BO183)*BN183*Параметри!$K$51</f>
        <v>0</v>
      </c>
      <c r="BQ183" s="29">
        <f>BP183*'Коефіцієнти АТО'!U183</f>
        <v>0</v>
      </c>
      <c r="BR183" s="29">
        <f>K183*(1+0.25*BO183)*Параметри!$K$66*Параметри!$K$20/1000</f>
        <v>0</v>
      </c>
      <c r="BS183" s="29">
        <f>(1+0.25*BO183)*K183*'Коефіцієнти АТО'!S183*Параметри!$K$20/1000</f>
        <v>0</v>
      </c>
      <c r="BT183" s="29">
        <f t="shared" si="25"/>
        <v>0</v>
      </c>
      <c r="BU183" s="40">
        <f>ROUNDUP('Дані з ДІСО'!AG183/Параметри!$K$71,0)</f>
        <v>0</v>
      </c>
      <c r="BV183" s="40">
        <f t="shared" si="26"/>
        <v>0</v>
      </c>
      <c r="BW183" s="40">
        <f>IF('Дані з ДІСО'!AG183=0,0,'Дані з ДІСО'!AJ183/'Дані з ДІСО'!AG183)</f>
        <v>0</v>
      </c>
      <c r="BX183" s="29">
        <f>BV183*(1+0.25*BW183)*Параметри!$K$51</f>
        <v>0</v>
      </c>
      <c r="BY183" s="29">
        <f>ROUND(IF(Параметри!$K$77="No",CC183,CC183*Параметри!$K$78)+AG183,1)</f>
        <v>22172.6</v>
      </c>
      <c r="BZ183" s="29">
        <f>ROUND(IF(Параметри!$K$77="No",BF183,BF183*Параметри!$K$78),1)</f>
        <v>0</v>
      </c>
      <c r="CA183" s="29">
        <f>ROUND(IF(Параметри!$K$77="No",BI183,BI183*Параметри!$K$78),1)</f>
        <v>0</v>
      </c>
      <c r="CB183" s="29">
        <f>ROUND(IF(Параметри!$K$77="No",BJ183,BJ183*Параметри!$K$78),1)</f>
        <v>0</v>
      </c>
      <c r="CC183" s="29">
        <f t="shared" si="20"/>
        <v>24636.217243857758</v>
      </c>
    </row>
    <row r="184" spans="1:81">
      <c r="A184" s="9">
        <v>183</v>
      </c>
      <c r="B184" s="9" t="s">
        <v>3148</v>
      </c>
      <c r="C184" s="9" t="s">
        <v>3148</v>
      </c>
      <c r="D184" s="9" t="s">
        <v>3269</v>
      </c>
      <c r="E184" s="9" t="s">
        <v>24</v>
      </c>
      <c r="F184" s="9" t="s">
        <v>3329</v>
      </c>
      <c r="G184" s="9" t="s">
        <v>397</v>
      </c>
      <c r="H184" s="29">
        <f>SUM('Дані з ДІСО'!J184:L184)</f>
        <v>408</v>
      </c>
      <c r="I184" s="29">
        <f>SUM('Дані з ДІСО'!G184:I184)</f>
        <v>44</v>
      </c>
      <c r="J184" s="29">
        <f>SUM('Дані з ДІСО'!P184:R184)</f>
        <v>0</v>
      </c>
      <c r="K184" s="29">
        <f>SUM('Дані з ДІСО'!V184:X184)</f>
        <v>0</v>
      </c>
      <c r="L184" s="40">
        <f>ROUNDUP('Дані з ДІСО'!J184/'Коефіцієнти АТО'!$R184,0)</f>
        <v>14</v>
      </c>
      <c r="M184" s="40">
        <f>ROUNDUP('Дані з ДІСО'!K184/'Коефіцієнти АТО'!$R184,0)</f>
        <v>18</v>
      </c>
      <c r="N184" s="40">
        <f>ROUNDUP('Дані з ДІСО'!L184/'Коефіцієнти АТО'!$R184,0)</f>
        <v>6</v>
      </c>
      <c r="O184" s="59">
        <f>(L184*Параметри!$K$32+M184*Параметри!$L$32+N184*Параметри!$M$32)/18</f>
        <v>62.422222222222217</v>
      </c>
      <c r="P184" s="41">
        <f>IF(H184=0,"",'Дані з ДІСО'!Y184/H184)</f>
        <v>0</v>
      </c>
      <c r="Q184" s="29">
        <f>IF(H184=0,"",(1+0.25*P184)*O184*Параметри!$K$51)</f>
        <v>12785.33272264942</v>
      </c>
      <c r="R184" s="29">
        <f>IF(H184=0,"",Q184*'Коефіцієнти АТО'!T184)</f>
        <v>217.35065628504017</v>
      </c>
      <c r="S184" s="29">
        <f>IF(H184=0,"",H184*(1+0.25*P184)*Параметри!$K$66*Параметри!$K$20/1000)</f>
        <v>0</v>
      </c>
      <c r="T184" s="29">
        <f>IF(H184=0,"",H184*(1+0.25*P184)*'Коефіцієнти АТО'!$S184*Параметри!$K$20/1000)</f>
        <v>2057.934172715989</v>
      </c>
      <c r="U184" s="29">
        <f t="shared" si="21"/>
        <v>15060.617551650448</v>
      </c>
      <c r="V184" s="29">
        <f t="shared" si="22"/>
        <v>15060.617551650448</v>
      </c>
      <c r="W184" s="40">
        <f>ROUNDUP('Дані з ДІСО'!P184/Параметри!$K$24,0)</f>
        <v>0</v>
      </c>
      <c r="X184" s="40">
        <f>ROUNDUP('Дані з ДІСО'!Q184/Параметри!$K$24,0)</f>
        <v>0</v>
      </c>
      <c r="Y184" s="40">
        <f>ROUNDUP('Дані з ДІСО'!R184/Параметри!$K$24,0)</f>
        <v>0</v>
      </c>
      <c r="Z184" s="59">
        <f>(W184*Параметри!$K$33+X184*Параметри!$L$33+Y184*Параметри!$M$33)/18</f>
        <v>0</v>
      </c>
      <c r="AA184" s="41">
        <f>IF(J184=0,0,'Дані з ДІСО'!AA184/J184)</f>
        <v>0</v>
      </c>
      <c r="AB184" s="29">
        <f>(1+0.25*AA184)*Z184*Параметри!$K$51</f>
        <v>0</v>
      </c>
      <c r="AC184" s="29">
        <f>AB184*'Коефіцієнти АТО'!U184</f>
        <v>0</v>
      </c>
      <c r="AD184" s="29">
        <f>J184*(1+0.25*AA184)*Параметри!$K$66*Параметри!$K$20/1000</f>
        <v>0</v>
      </c>
      <c r="AE184" s="29">
        <f>(1+0.25*AA184)*J184*'Коефіцієнти АТО'!S184*Параметри!$K$20/1000</f>
        <v>0</v>
      </c>
      <c r="AF184" s="29">
        <f t="shared" si="18"/>
        <v>0</v>
      </c>
      <c r="AG184" s="29">
        <v>0</v>
      </c>
      <c r="AH184" s="40">
        <v>0</v>
      </c>
      <c r="AI184" s="40">
        <v>0</v>
      </c>
      <c r="AJ184" s="40">
        <f t="shared" si="19"/>
        <v>0</v>
      </c>
      <c r="AK184" s="29">
        <f>(AH184+AI184)*(1+0.25*AJ184)*Параметри!$K$53</f>
        <v>0</v>
      </c>
      <c r="AL184" s="29">
        <f>ROUNDUP(('Дані з ДІСО'!AU184+'Дані з ДІСО'!AW184)/Параметри!$K$28,0)</f>
        <v>0</v>
      </c>
      <c r="AM184" s="64">
        <f>AL184*Параметри!$M$35/18</f>
        <v>0</v>
      </c>
      <c r="AN184" s="29">
        <f>IF(AL184=0,0,'Дані з ДІСО'!AW184/SUM('Дані з ДІСО'!AU184,'Дані з ДІСО'!AW184))</f>
        <v>0</v>
      </c>
      <c r="AO184" s="29">
        <f>(1+0.25*AN184)*AM184*Параметри!$K$51</f>
        <v>0</v>
      </c>
      <c r="AP184" s="40">
        <f>ROUNDUP(('Дані з ДІСО'!AE184+'Дані не з ДІСО'!E184+'Дані не з ДІСО'!G184)/Параметри!$K$69,0)</f>
        <v>0</v>
      </c>
      <c r="AQ184" s="40">
        <f t="shared" si="23"/>
        <v>0</v>
      </c>
      <c r="AR184" s="40">
        <f>IF(AP184=0,0,('Дані з ДІСО'!AH184+'Дані не з ДІСО'!G184)/('Дані з ДІСО'!AE184+'Дані не з ДІСО'!E184+'Дані не з ДІСО'!G184))</f>
        <v>0</v>
      </c>
      <c r="AS184" s="29">
        <f>AQ184*(1+0.25*AR184)*Параметри!$K$51</f>
        <v>0</v>
      </c>
      <c r="AT184" s="40">
        <f>ROUNDUP('Дані з ДІСО'!AF184/Параметри!$K$70,0)</f>
        <v>0</v>
      </c>
      <c r="AU184" s="40">
        <f t="shared" si="24"/>
        <v>0</v>
      </c>
      <c r="AV184" s="40">
        <f>IF(AT184=0,0,'Дані з ДІСО'!AI184/'Дані з ДІСО'!AF184)</f>
        <v>0</v>
      </c>
      <c r="AW184" s="29">
        <f>AU184*(1+0.25*AV184)*Параметри!$K$51</f>
        <v>0</v>
      </c>
      <c r="AX184" s="40">
        <f>ROUNDUP('Дані з ДІСО'!AR184/Параметри!$K$29,0)</f>
        <v>0</v>
      </c>
      <c r="AY184" s="40">
        <f>ROUNDUP('Дані з ДІСО'!AS184/Параметри!$K$29,0)</f>
        <v>0</v>
      </c>
      <c r="AZ184" s="40">
        <f>ROUNDUP('Дані з ДІСО'!AT184/Параметри!$K$29,0)</f>
        <v>0</v>
      </c>
      <c r="BA184" s="64">
        <f>(AX184*Параметри!$K$32+AY184*Параметри!$L$32+AZ184*Параметри!$M$32)/18</f>
        <v>0</v>
      </c>
      <c r="BB184" s="29">
        <f>(BA184*Параметри!$K$51+SUM('Дані з ДІСО'!AR184:AT184)*Параметри!$K$48*Параметри!$K$20/1000)*Параметри!$K$74</f>
        <v>0</v>
      </c>
      <c r="BC184" s="40">
        <f>ROUNDUP(('Дані не з ДІСО'!I184+'Дані не з ДІСО'!K184)/Параметри!$K$26,0)</f>
        <v>0</v>
      </c>
      <c r="BD184" s="29">
        <f>BC184*Параметри!$M$36/18</f>
        <v>0</v>
      </c>
      <c r="BE184" s="40">
        <f>IF(BC184=0,0,'Дані не з ДІСО'!K184/('Дані не з ДІСО'!I184+'Дані не з ДІСО'!K184))</f>
        <v>0</v>
      </c>
      <c r="BF184" s="29">
        <f>(1+0.25*BE184)*BD184*Параметри!$K$51</f>
        <v>0</v>
      </c>
      <c r="BG184" s="40">
        <f>ROUNDUP('Дані не з ДІСО'!M184/Параметри!$K$27,0)</f>
        <v>0</v>
      </c>
      <c r="BH184" s="40">
        <f>BG184*Параметри!$M$37/18</f>
        <v>0</v>
      </c>
      <c r="BI184" s="29">
        <f>BH184*Параметри!$K$51</f>
        <v>0</v>
      </c>
      <c r="BJ184" s="29">
        <f>'Дані не з ДІСО'!N184*Параметри!$K$76</f>
        <v>0</v>
      </c>
      <c r="BK184" s="40">
        <f>ROUNDUP('Дані з ДІСО'!V184/Параметри!$K$25,0)</f>
        <v>0</v>
      </c>
      <c r="BL184" s="40">
        <f>ROUNDUP('Дані з ДІСО'!W184/Параметри!$K$25,0)</f>
        <v>0</v>
      </c>
      <c r="BM184" s="40">
        <f>ROUNDUP('Дані з ДІСО'!X184/Параметри!$K$25,0)</f>
        <v>0</v>
      </c>
      <c r="BN184" s="40">
        <f>(BK184*Параметри!$K$34+BL184*Параметри!$L$34+BM184*Параметри!$M$34)/18</f>
        <v>0</v>
      </c>
      <c r="BO184" s="40">
        <f>IF(K184=0,0,'Дані з ДІСО'!AC184/K184)</f>
        <v>0</v>
      </c>
      <c r="BP184" s="29">
        <f>(1+0.25*BO184)*BN184*Параметри!$K$51</f>
        <v>0</v>
      </c>
      <c r="BQ184" s="29">
        <f>BP184*'Коефіцієнти АТО'!U184</f>
        <v>0</v>
      </c>
      <c r="BR184" s="29">
        <f>K184*(1+0.25*BO184)*Параметри!$K$66*Параметри!$K$20/1000</f>
        <v>0</v>
      </c>
      <c r="BS184" s="29">
        <f>(1+0.25*BO184)*K184*'Коефіцієнти АТО'!S184*Параметри!$K$20/1000</f>
        <v>0</v>
      </c>
      <c r="BT184" s="29">
        <f t="shared" si="25"/>
        <v>0</v>
      </c>
      <c r="BU184" s="40">
        <f>ROUNDUP('Дані з ДІСО'!AG184/Параметри!$K$71,0)</f>
        <v>0</v>
      </c>
      <c r="BV184" s="40">
        <f t="shared" si="26"/>
        <v>0</v>
      </c>
      <c r="BW184" s="40">
        <f>IF('Дані з ДІСО'!AG184=0,0,'Дані з ДІСО'!AJ184/'Дані з ДІСО'!AG184)</f>
        <v>0</v>
      </c>
      <c r="BX184" s="29">
        <f>BV184*(1+0.25*BW184)*Параметри!$K$51</f>
        <v>0</v>
      </c>
      <c r="BY184" s="29">
        <f>ROUND(IF(Параметри!$K$77="No",CC184,CC184*Параметри!$K$78)+AG184,1)</f>
        <v>13554.6</v>
      </c>
      <c r="BZ184" s="29">
        <f>ROUND(IF(Параметри!$K$77="No",BF184,BF184*Параметри!$K$78),1)</f>
        <v>0</v>
      </c>
      <c r="CA184" s="29">
        <f>ROUND(IF(Параметри!$K$77="No",BI184,BI184*Параметри!$K$78),1)</f>
        <v>0</v>
      </c>
      <c r="CB184" s="29">
        <f>ROUND(IF(Параметри!$K$77="No",BJ184,BJ184*Параметри!$K$78),1)</f>
        <v>0</v>
      </c>
      <c r="CC184" s="29">
        <f t="shared" si="20"/>
        <v>15060.617551650448</v>
      </c>
    </row>
    <row r="185" spans="1:81">
      <c r="A185" s="9">
        <v>184</v>
      </c>
      <c r="B185" s="9" t="s">
        <v>3145</v>
      </c>
      <c r="C185" s="9" t="s">
        <v>3146</v>
      </c>
      <c r="D185" s="9" t="s">
        <v>3269</v>
      </c>
      <c r="E185" s="9" t="s">
        <v>21</v>
      </c>
      <c r="F185" s="9" t="s">
        <v>3330</v>
      </c>
      <c r="G185" s="9" t="s">
        <v>399</v>
      </c>
      <c r="H185" s="29">
        <f>SUM('Дані з ДІСО'!J185:L185)</f>
        <v>2697</v>
      </c>
      <c r="I185" s="29">
        <f>SUM('Дані з ДІСО'!G185:I185)</f>
        <v>104</v>
      </c>
      <c r="J185" s="29">
        <f>SUM('Дані з ДІСО'!P185:R185)</f>
        <v>0</v>
      </c>
      <c r="K185" s="29">
        <f>SUM('Дані з ДІСО'!V185:X185)</f>
        <v>0</v>
      </c>
      <c r="L185" s="40">
        <f>ROUNDUP('Дані з ДІСО'!J185/'Коефіцієнти АТО'!$R185,0)</f>
        <v>48</v>
      </c>
      <c r="M185" s="40">
        <f>ROUNDUP('Дані з ДІСО'!K185/'Коефіцієнти АТО'!$R185,0)</f>
        <v>63</v>
      </c>
      <c r="N185" s="40">
        <f>ROUNDUP('Дані з ДІСО'!L185/'Коефіцієнти АТО'!$R185,0)</f>
        <v>11</v>
      </c>
      <c r="O185" s="59">
        <f>(L185*Параметри!$K$32+M185*Параметри!$L$32+N185*Параметри!$M$32)/18</f>
        <v>197.47777777777779</v>
      </c>
      <c r="P185" s="41">
        <f>IF(H185=0,"",'Дані з ДІСО'!Y185/H185)</f>
        <v>0</v>
      </c>
      <c r="Q185" s="29">
        <f>IF(H185=0,"",(1+0.25*P185)*O185*Параметри!$K$51)</f>
        <v>40447.440099616979</v>
      </c>
      <c r="R185" s="29">
        <f>IF(H185=0,"",Q185*'Коефіцієнти АТО'!T185)</f>
        <v>4044.7440099616979</v>
      </c>
      <c r="S185" s="29">
        <f>IF(H185=0,"",H185*(1+0.25*P185)*Параметри!$K$66*Параметри!$K$20/1000)</f>
        <v>0</v>
      </c>
      <c r="T185" s="29">
        <f>IF(H185=0,"",H185*(1+0.25*P185)*'Коефіцієнти АТО'!$S185*Параметри!$K$20/1000)</f>
        <v>5903.4274263663292</v>
      </c>
      <c r="U185" s="29">
        <f t="shared" si="21"/>
        <v>50395.611535945012</v>
      </c>
      <c r="V185" s="29">
        <f t="shared" si="22"/>
        <v>50395.611535945012</v>
      </c>
      <c r="W185" s="40">
        <f>ROUNDUP('Дані з ДІСО'!P185/Параметри!$K$24,0)</f>
        <v>0</v>
      </c>
      <c r="X185" s="40">
        <f>ROUNDUP('Дані з ДІСО'!Q185/Параметри!$K$24,0)</f>
        <v>0</v>
      </c>
      <c r="Y185" s="40">
        <f>ROUNDUP('Дані з ДІСО'!R185/Параметри!$K$24,0)</f>
        <v>0</v>
      </c>
      <c r="Z185" s="59">
        <f>(W185*Параметри!$K$33+X185*Параметри!$L$33+Y185*Параметри!$M$33)/18</f>
        <v>0</v>
      </c>
      <c r="AA185" s="41">
        <f>IF(J185=0,0,'Дані з ДІСО'!AA185/J185)</f>
        <v>0</v>
      </c>
      <c r="AB185" s="29">
        <f>(1+0.25*AA185)*Z185*Параметри!$K$51</f>
        <v>0</v>
      </c>
      <c r="AC185" s="29">
        <f>AB185*'Коефіцієнти АТО'!U185</f>
        <v>0</v>
      </c>
      <c r="AD185" s="29">
        <f>J185*(1+0.25*AA185)*Параметри!$K$66*Параметри!$K$20/1000</f>
        <v>0</v>
      </c>
      <c r="AE185" s="29">
        <f>(1+0.25*AA185)*J185*'Коефіцієнти АТО'!S185*Параметри!$K$20/1000</f>
        <v>0</v>
      </c>
      <c r="AF185" s="29">
        <f t="shared" si="18"/>
        <v>0</v>
      </c>
      <c r="AG185" s="29">
        <v>0</v>
      </c>
      <c r="AH185" s="40">
        <v>8</v>
      </c>
      <c r="AI185" s="40">
        <v>0</v>
      </c>
      <c r="AJ185" s="40">
        <f t="shared" si="19"/>
        <v>0</v>
      </c>
      <c r="AK185" s="29">
        <f>(AH185+AI185)*(1+0.25*AJ185)*Параметри!$K$53</f>
        <v>1435.4342055680004</v>
      </c>
      <c r="AL185" s="29">
        <f>ROUNDUP(('Дані з ДІСО'!AU185+'Дані з ДІСО'!AW185)/Параметри!$K$28,0)</f>
        <v>0</v>
      </c>
      <c r="AM185" s="64">
        <f>AL185*Параметри!$M$35/18</f>
        <v>0</v>
      </c>
      <c r="AN185" s="29">
        <f>IF(AL185=0,0,'Дані з ДІСО'!AW185/SUM('Дані з ДІСО'!AU185,'Дані з ДІСО'!AW185))</f>
        <v>0</v>
      </c>
      <c r="AO185" s="29">
        <f>(1+0.25*AN185)*AM185*Параметри!$K$51</f>
        <v>0</v>
      </c>
      <c r="AP185" s="40">
        <f>ROUNDUP(('Дані з ДІСО'!AE185+'Дані не з ДІСО'!E185+'Дані не з ДІСО'!G185)/Параметри!$K$69,0)</f>
        <v>0</v>
      </c>
      <c r="AQ185" s="40">
        <f t="shared" si="23"/>
        <v>0</v>
      </c>
      <c r="AR185" s="40">
        <f>IF(AP185=0,0,('Дані з ДІСО'!AH185+'Дані не з ДІСО'!G185)/('Дані з ДІСО'!AE185+'Дані не з ДІСО'!E185+'Дані не з ДІСО'!G185))</f>
        <v>0</v>
      </c>
      <c r="AS185" s="29">
        <f>AQ185*(1+0.25*AR185)*Параметри!$K$51</f>
        <v>0</v>
      </c>
      <c r="AT185" s="40">
        <f>ROUNDUP('Дані з ДІСО'!AF185/Параметри!$K$70,0)</f>
        <v>0</v>
      </c>
      <c r="AU185" s="40">
        <f t="shared" si="24"/>
        <v>0</v>
      </c>
      <c r="AV185" s="40">
        <f>IF(AT185=0,0,'Дані з ДІСО'!AI185/'Дані з ДІСО'!AF185)</f>
        <v>0</v>
      </c>
      <c r="AW185" s="29">
        <f>AU185*(1+0.25*AV185)*Параметри!$K$51</f>
        <v>0</v>
      </c>
      <c r="AX185" s="40">
        <f>ROUNDUP('Дані з ДІСО'!AR185/Параметри!$K$29,0)</f>
        <v>0</v>
      </c>
      <c r="AY185" s="40">
        <f>ROUNDUP('Дані з ДІСО'!AS185/Параметри!$K$29,0)</f>
        <v>0</v>
      </c>
      <c r="AZ185" s="40">
        <f>ROUNDUP('Дані з ДІСО'!AT185/Параметри!$K$29,0)</f>
        <v>0</v>
      </c>
      <c r="BA185" s="64">
        <f>(AX185*Параметри!$K$32+AY185*Параметри!$L$32+AZ185*Параметри!$M$32)/18</f>
        <v>0</v>
      </c>
      <c r="BB185" s="29">
        <f>(BA185*Параметри!$K$51+SUM('Дані з ДІСО'!AR185:AT185)*Параметри!$K$48*Параметри!$K$20/1000)*Параметри!$K$74</f>
        <v>0</v>
      </c>
      <c r="BC185" s="40">
        <f>ROUNDUP(('Дані не з ДІСО'!I185+'Дані не з ДІСО'!K185)/Параметри!$K$26,0)</f>
        <v>0</v>
      </c>
      <c r="BD185" s="29">
        <f>BC185*Параметри!$M$36/18</f>
        <v>0</v>
      </c>
      <c r="BE185" s="40">
        <f>IF(BC185=0,0,'Дані не з ДІСО'!K185/('Дані не з ДІСО'!I185+'Дані не з ДІСО'!K185))</f>
        <v>0</v>
      </c>
      <c r="BF185" s="29">
        <f>(1+0.25*BE185)*BD185*Параметри!$K$51</f>
        <v>0</v>
      </c>
      <c r="BG185" s="40">
        <f>ROUNDUP('Дані не з ДІСО'!M185/Параметри!$K$27,0)</f>
        <v>0</v>
      </c>
      <c r="BH185" s="40">
        <f>BG185*Параметри!$M$37/18</f>
        <v>0</v>
      </c>
      <c r="BI185" s="29">
        <f>BH185*Параметри!$K$51</f>
        <v>0</v>
      </c>
      <c r="BJ185" s="29">
        <f>'Дані не з ДІСО'!N185*Параметри!$K$76</f>
        <v>0</v>
      </c>
      <c r="BK185" s="40">
        <f>ROUNDUP('Дані з ДІСО'!V185/Параметри!$K$25,0)</f>
        <v>0</v>
      </c>
      <c r="BL185" s="40">
        <f>ROUNDUP('Дані з ДІСО'!W185/Параметри!$K$25,0)</f>
        <v>0</v>
      </c>
      <c r="BM185" s="40">
        <f>ROUNDUP('Дані з ДІСО'!X185/Параметри!$K$25,0)</f>
        <v>0</v>
      </c>
      <c r="BN185" s="40">
        <f>(BK185*Параметри!$K$34+BL185*Параметри!$L$34+BM185*Параметри!$M$34)/18</f>
        <v>0</v>
      </c>
      <c r="BO185" s="40">
        <f>IF(K185=0,0,'Дані з ДІСО'!AC185/K185)</f>
        <v>0</v>
      </c>
      <c r="BP185" s="29">
        <f>(1+0.25*BO185)*BN185*Параметри!$K$51</f>
        <v>0</v>
      </c>
      <c r="BQ185" s="29">
        <f>BP185*'Коефіцієнти АТО'!U185</f>
        <v>0</v>
      </c>
      <c r="BR185" s="29">
        <f>K185*(1+0.25*BO185)*Параметри!$K$66*Параметри!$K$20/1000</f>
        <v>0</v>
      </c>
      <c r="BS185" s="29">
        <f>(1+0.25*BO185)*K185*'Коефіцієнти АТО'!S185*Параметри!$K$20/1000</f>
        <v>0</v>
      </c>
      <c r="BT185" s="29">
        <f t="shared" si="25"/>
        <v>0</v>
      </c>
      <c r="BU185" s="40">
        <f>ROUNDUP('Дані з ДІСО'!AG185/Параметри!$K$71,0)</f>
        <v>0</v>
      </c>
      <c r="BV185" s="40">
        <f t="shared" si="26"/>
        <v>0</v>
      </c>
      <c r="BW185" s="40">
        <f>IF('Дані з ДІСО'!AG185=0,0,'Дані з ДІСО'!AJ185/'Дані з ДІСО'!AG185)</f>
        <v>0</v>
      </c>
      <c r="BX185" s="29">
        <f>BV185*(1+0.25*BW185)*Параметри!$K$51</f>
        <v>0</v>
      </c>
      <c r="BY185" s="29">
        <f>ROUND(IF(Параметри!$K$77="No",CC185,CC185*Параметри!$K$78)+AG185,1)</f>
        <v>46647.9</v>
      </c>
      <c r="BZ185" s="29">
        <f>ROUND(IF(Параметри!$K$77="No",BF185,BF185*Параметри!$K$78),1)</f>
        <v>0</v>
      </c>
      <c r="CA185" s="29">
        <f>ROUND(IF(Параметри!$K$77="No",BI185,BI185*Параметри!$K$78),1)</f>
        <v>0</v>
      </c>
      <c r="CB185" s="29">
        <f>ROUND(IF(Параметри!$K$77="No",BJ185,BJ185*Параметри!$K$78),1)</f>
        <v>0</v>
      </c>
      <c r="CC185" s="29">
        <f t="shared" si="20"/>
        <v>51831.045741513015</v>
      </c>
    </row>
    <row r="186" spans="1:81">
      <c r="A186" s="9">
        <v>185</v>
      </c>
      <c r="B186" s="9" t="s">
        <v>3151</v>
      </c>
      <c r="C186" s="9" t="s">
        <v>3151</v>
      </c>
      <c r="D186" s="9" t="s">
        <v>3269</v>
      </c>
      <c r="E186" s="9" t="s">
        <v>29</v>
      </c>
      <c r="F186" s="9" t="s">
        <v>3331</v>
      </c>
      <c r="G186" s="9" t="s">
        <v>401</v>
      </c>
      <c r="H186" s="29">
        <f>SUM('Дані з ДІСО'!J186:L186)</f>
        <v>801</v>
      </c>
      <c r="I186" s="29">
        <f>SUM('Дані з ДІСО'!G186:I186)</f>
        <v>36</v>
      </c>
      <c r="J186" s="29">
        <f>SUM('Дані з ДІСО'!P186:R186)</f>
        <v>0</v>
      </c>
      <c r="K186" s="29">
        <f>SUM('Дані з ДІСО'!V186:X186)</f>
        <v>0</v>
      </c>
      <c r="L186" s="40">
        <f>ROUNDUP('Дані з ДІСО'!J186/'Коефіцієнти АТО'!$R186,0)</f>
        <v>16</v>
      </c>
      <c r="M186" s="40">
        <f>ROUNDUP('Дані з ДІСО'!K186/'Коефіцієнти АТО'!$R186,0)</f>
        <v>20</v>
      </c>
      <c r="N186" s="40">
        <f>ROUNDUP('Дані з ДІСО'!L186/'Коефіцієнти АТО'!$R186,0)</f>
        <v>5</v>
      </c>
      <c r="O186" s="59">
        <f>(L186*Параметри!$K$32+M186*Параметри!$L$32+N186*Параметри!$M$32)/18</f>
        <v>66.638888888888886</v>
      </c>
      <c r="P186" s="41">
        <f>IF(H186=0,"",'Дані з ДІСО'!Y186/H186)</f>
        <v>0</v>
      </c>
      <c r="Q186" s="29">
        <f>IF(H186=0,"",(1+0.25*P186)*O186*Параметри!$K$51)</f>
        <v>13648.991278762887</v>
      </c>
      <c r="R186" s="29">
        <f>IF(H186=0,"",Q186*'Коефіцієнти АТО'!T186)</f>
        <v>1023.6743459072165</v>
      </c>
      <c r="S186" s="29">
        <f>IF(H186=0,"",H186*(1+0.25*P186)*Параметри!$K$66*Параметри!$K$20/1000)</f>
        <v>0</v>
      </c>
      <c r="T186" s="29">
        <f>IF(H186=0,"",H186*(1+0.25*P186)*'Коефіцієнти АТО'!$S186*Параметри!$K$20/1000)</f>
        <v>1753.2982456505117</v>
      </c>
      <c r="U186" s="29">
        <f t="shared" si="21"/>
        <v>16425.963870320615</v>
      </c>
      <c r="V186" s="29">
        <f t="shared" si="22"/>
        <v>16425.963870320615</v>
      </c>
      <c r="W186" s="40">
        <f>ROUNDUP('Дані з ДІСО'!P186/Параметри!$K$24,0)</f>
        <v>0</v>
      </c>
      <c r="X186" s="40">
        <f>ROUNDUP('Дані з ДІСО'!Q186/Параметри!$K$24,0)</f>
        <v>0</v>
      </c>
      <c r="Y186" s="40">
        <f>ROUNDUP('Дані з ДІСО'!R186/Параметри!$K$24,0)</f>
        <v>0</v>
      </c>
      <c r="Z186" s="59">
        <f>(W186*Параметри!$K$33+X186*Параметри!$L$33+Y186*Параметри!$M$33)/18</f>
        <v>0</v>
      </c>
      <c r="AA186" s="41">
        <f>IF(J186=0,0,'Дані з ДІСО'!AA186/J186)</f>
        <v>0</v>
      </c>
      <c r="AB186" s="29">
        <f>(1+0.25*AA186)*Z186*Параметри!$K$51</f>
        <v>0</v>
      </c>
      <c r="AC186" s="29">
        <f>AB186*'Коефіцієнти АТО'!U186</f>
        <v>0</v>
      </c>
      <c r="AD186" s="29">
        <f>J186*(1+0.25*AA186)*Параметри!$K$66*Параметри!$K$20/1000</f>
        <v>0</v>
      </c>
      <c r="AE186" s="29">
        <f>(1+0.25*AA186)*J186*'Коефіцієнти АТО'!S186*Параметри!$K$20/1000</f>
        <v>0</v>
      </c>
      <c r="AF186" s="29">
        <f t="shared" si="18"/>
        <v>0</v>
      </c>
      <c r="AG186" s="29">
        <v>0</v>
      </c>
      <c r="AH186" s="40">
        <v>1</v>
      </c>
      <c r="AI186" s="40">
        <v>0</v>
      </c>
      <c r="AJ186" s="40">
        <f t="shared" si="19"/>
        <v>0</v>
      </c>
      <c r="AK186" s="29">
        <f>(AH186+AI186)*(1+0.25*AJ186)*Параметри!$K$53</f>
        <v>179.42927569600005</v>
      </c>
      <c r="AL186" s="29">
        <f>ROUNDUP(('Дані з ДІСО'!AU186+'Дані з ДІСО'!AW186)/Параметри!$K$28,0)</f>
        <v>0</v>
      </c>
      <c r="AM186" s="64">
        <f>AL186*Параметри!$M$35/18</f>
        <v>0</v>
      </c>
      <c r="AN186" s="29">
        <f>IF(AL186=0,0,'Дані з ДІСО'!AW186/SUM('Дані з ДІСО'!AU186,'Дані з ДІСО'!AW186))</f>
        <v>0</v>
      </c>
      <c r="AO186" s="29">
        <f>(1+0.25*AN186)*AM186*Параметри!$K$51</f>
        <v>0</v>
      </c>
      <c r="AP186" s="40">
        <f>ROUNDUP(('Дані з ДІСО'!AE186+'Дані не з ДІСО'!E186+'Дані не з ДІСО'!G186)/Параметри!$K$69,0)</f>
        <v>0</v>
      </c>
      <c r="AQ186" s="40">
        <f t="shared" si="23"/>
        <v>0</v>
      </c>
      <c r="AR186" s="40">
        <f>IF(AP186=0,0,('Дані з ДІСО'!AH186+'Дані не з ДІСО'!G186)/('Дані з ДІСО'!AE186+'Дані не з ДІСО'!E186+'Дані не з ДІСО'!G186))</f>
        <v>0</v>
      </c>
      <c r="AS186" s="29">
        <f>AQ186*(1+0.25*AR186)*Параметри!$K$51</f>
        <v>0</v>
      </c>
      <c r="AT186" s="40">
        <f>ROUNDUP('Дані з ДІСО'!AF186/Параметри!$K$70,0)</f>
        <v>0</v>
      </c>
      <c r="AU186" s="40">
        <f t="shared" si="24"/>
        <v>0</v>
      </c>
      <c r="AV186" s="40">
        <f>IF(AT186=0,0,'Дані з ДІСО'!AI186/'Дані з ДІСО'!AF186)</f>
        <v>0</v>
      </c>
      <c r="AW186" s="29">
        <f>AU186*(1+0.25*AV186)*Параметри!$K$51</f>
        <v>0</v>
      </c>
      <c r="AX186" s="40">
        <f>ROUNDUP('Дані з ДІСО'!AR186/Параметри!$K$29,0)</f>
        <v>0</v>
      </c>
      <c r="AY186" s="40">
        <f>ROUNDUP('Дані з ДІСО'!AS186/Параметри!$K$29,0)</f>
        <v>0</v>
      </c>
      <c r="AZ186" s="40">
        <f>ROUNDUP('Дані з ДІСО'!AT186/Параметри!$K$29,0)</f>
        <v>0</v>
      </c>
      <c r="BA186" s="64">
        <f>(AX186*Параметри!$K$32+AY186*Параметри!$L$32+AZ186*Параметри!$M$32)/18</f>
        <v>0</v>
      </c>
      <c r="BB186" s="29">
        <f>(BA186*Параметри!$K$51+SUM('Дані з ДІСО'!AR186:AT186)*Параметри!$K$48*Параметри!$K$20/1000)*Параметри!$K$74</f>
        <v>0</v>
      </c>
      <c r="BC186" s="40">
        <f>ROUNDUP(('Дані не з ДІСО'!I186+'Дані не з ДІСО'!K186)/Параметри!$K$26,0)</f>
        <v>0</v>
      </c>
      <c r="BD186" s="29">
        <f>BC186*Параметри!$M$36/18</f>
        <v>0</v>
      </c>
      <c r="BE186" s="40">
        <f>IF(BC186=0,0,'Дані не з ДІСО'!K186/('Дані не з ДІСО'!I186+'Дані не з ДІСО'!K186))</f>
        <v>0</v>
      </c>
      <c r="BF186" s="29">
        <f>(1+0.25*BE186)*BD186*Параметри!$K$51</f>
        <v>0</v>
      </c>
      <c r="BG186" s="40">
        <f>ROUNDUP('Дані не з ДІСО'!M186/Параметри!$K$27,0)</f>
        <v>0</v>
      </c>
      <c r="BH186" s="40">
        <f>BG186*Параметри!$M$37/18</f>
        <v>0</v>
      </c>
      <c r="BI186" s="29">
        <f>BH186*Параметри!$K$51</f>
        <v>0</v>
      </c>
      <c r="BJ186" s="29">
        <f>'Дані не з ДІСО'!N186*Параметри!$K$76</f>
        <v>0</v>
      </c>
      <c r="BK186" s="40">
        <f>ROUNDUP('Дані з ДІСО'!V186/Параметри!$K$25,0)</f>
        <v>0</v>
      </c>
      <c r="BL186" s="40">
        <f>ROUNDUP('Дані з ДІСО'!W186/Параметри!$K$25,0)</f>
        <v>0</v>
      </c>
      <c r="BM186" s="40">
        <f>ROUNDUP('Дані з ДІСО'!X186/Параметри!$K$25,0)</f>
        <v>0</v>
      </c>
      <c r="BN186" s="40">
        <f>(BK186*Параметри!$K$34+BL186*Параметри!$L$34+BM186*Параметри!$M$34)/18</f>
        <v>0</v>
      </c>
      <c r="BO186" s="40">
        <f>IF(K186=0,0,'Дані з ДІСО'!AC186/K186)</f>
        <v>0</v>
      </c>
      <c r="BP186" s="29">
        <f>(1+0.25*BO186)*BN186*Параметри!$K$51</f>
        <v>0</v>
      </c>
      <c r="BQ186" s="29">
        <f>BP186*'Коефіцієнти АТО'!U186</f>
        <v>0</v>
      </c>
      <c r="BR186" s="29">
        <f>K186*(1+0.25*BO186)*Параметри!$K$66*Параметри!$K$20/1000</f>
        <v>0</v>
      </c>
      <c r="BS186" s="29">
        <f>(1+0.25*BO186)*K186*'Коефіцієнти АТО'!S186*Параметри!$K$20/1000</f>
        <v>0</v>
      </c>
      <c r="BT186" s="29">
        <f t="shared" si="25"/>
        <v>0</v>
      </c>
      <c r="BU186" s="40">
        <f>ROUNDUP('Дані з ДІСО'!AG186/Параметри!$K$71,0)</f>
        <v>0</v>
      </c>
      <c r="BV186" s="40">
        <f t="shared" si="26"/>
        <v>0</v>
      </c>
      <c r="BW186" s="40">
        <f>IF('Дані з ДІСО'!AG186=0,0,'Дані з ДІСО'!AJ186/'Дані з ДІСО'!AG186)</f>
        <v>0</v>
      </c>
      <c r="BX186" s="29">
        <f>BV186*(1+0.25*BW186)*Параметри!$K$51</f>
        <v>0</v>
      </c>
      <c r="BY186" s="29">
        <f>ROUND(IF(Параметри!$K$77="No",CC186,CC186*Параметри!$K$78)+AG186,1)</f>
        <v>14944.9</v>
      </c>
      <c r="BZ186" s="29">
        <f>ROUND(IF(Параметри!$K$77="No",BF186,BF186*Параметри!$K$78),1)</f>
        <v>0</v>
      </c>
      <c r="CA186" s="29">
        <f>ROUND(IF(Параметри!$K$77="No",BI186,BI186*Параметри!$K$78),1)</f>
        <v>0</v>
      </c>
      <c r="CB186" s="29">
        <f>ROUND(IF(Параметри!$K$77="No",BJ186,BJ186*Параметри!$K$78),1)</f>
        <v>0</v>
      </c>
      <c r="CC186" s="29">
        <f t="shared" si="20"/>
        <v>16605.393146016613</v>
      </c>
    </row>
    <row r="187" spans="1:81">
      <c r="A187" s="9">
        <v>186</v>
      </c>
      <c r="B187" s="9" t="s">
        <v>3176</v>
      </c>
      <c r="C187" s="9" t="s">
        <v>3146</v>
      </c>
      <c r="D187" s="9" t="s">
        <v>3269</v>
      </c>
      <c r="E187" s="9" t="s">
        <v>78</v>
      </c>
      <c r="F187" s="9" t="s">
        <v>3332</v>
      </c>
      <c r="G187" s="9" t="s">
        <v>403</v>
      </c>
      <c r="H187" s="29">
        <f>SUM('Дані з ДІСО'!J187:L187)</f>
        <v>24825</v>
      </c>
      <c r="I187" s="29">
        <f>SUM('Дані з ДІСО'!G187:I187)</f>
        <v>720</v>
      </c>
      <c r="J187" s="29">
        <f>SUM('Дані з ДІСО'!P187:R187)</f>
        <v>301</v>
      </c>
      <c r="K187" s="29">
        <f>SUM('Дані з ДІСО'!V187:X187)</f>
        <v>0</v>
      </c>
      <c r="L187" s="40">
        <f>ROUNDUP('Дані з ДІСО'!J187/'Коефіцієнти АТО'!$R187,0)</f>
        <v>347</v>
      </c>
      <c r="M187" s="40">
        <f>ROUNDUP('Дані з ДІСО'!K187/'Коефіцієнти АТО'!$R187,0)</f>
        <v>469</v>
      </c>
      <c r="N187" s="40">
        <f>ROUNDUP('Дані з ДІСО'!L187/'Коефіцієнти АТО'!$R187,0)</f>
        <v>88</v>
      </c>
      <c r="O187" s="59">
        <f>(L187*Параметри!$K$32+M187*Параметри!$L$32+N187*Параметри!$M$32)/18</f>
        <v>1468.9611111111112</v>
      </c>
      <c r="P187" s="41">
        <f>IF(H187=0,"",'Дані з ДІСО'!Y187/H187)</f>
        <v>0</v>
      </c>
      <c r="Q187" s="29">
        <f>IF(H187=0,"",(1+0.25*P187)*O187*Параметри!$K$51)</f>
        <v>300872.92463455873</v>
      </c>
      <c r="R187" s="29">
        <f>IF(H187=0,"",Q187*'Коефіцієнти АТО'!T187)</f>
        <v>45130.93869518381</v>
      </c>
      <c r="S187" s="29">
        <f>IF(H187=0,"",H187*(1+0.25*P187)*Параметри!$K$66*Параметри!$K$20/1000)</f>
        <v>0</v>
      </c>
      <c r="T187" s="29">
        <f>IF(H187=0,"",H187*(1+0.25*P187)*'Коефіцієнти АТО'!$S187*Параметри!$K$20/1000)</f>
        <v>54339.112294973718</v>
      </c>
      <c r="U187" s="29">
        <f t="shared" si="21"/>
        <v>400342.97562471626</v>
      </c>
      <c r="V187" s="29">
        <f t="shared" si="22"/>
        <v>400342.97562471626</v>
      </c>
      <c r="W187" s="40">
        <f>ROUNDUP('Дані з ДІСО'!P187/Параметри!$K$24,0)</f>
        <v>17</v>
      </c>
      <c r="X187" s="40">
        <f>ROUNDUP('Дані з ДІСО'!Q187/Параметри!$K$24,0)</f>
        <v>17</v>
      </c>
      <c r="Y187" s="40">
        <f>ROUNDUP('Дані з ДІСО'!R187/Параметри!$K$24,0)</f>
        <v>0</v>
      </c>
      <c r="Z187" s="59">
        <f>(W187*Параметри!$K$33+X187*Параметри!$L$33+Y187*Параметри!$M$33)/18</f>
        <v>68</v>
      </c>
      <c r="AA187" s="41">
        <f>IF(J187=0,0,'Дані з ДІСО'!AA187/J187)</f>
        <v>0</v>
      </c>
      <c r="AB187" s="29">
        <f>(1+0.25*AA187)*Z187*Параметри!$K$51</f>
        <v>13927.774343648</v>
      </c>
      <c r="AC187" s="29">
        <f>AB187*'Коефіцієнти АТО'!U187</f>
        <v>1406.705208708448</v>
      </c>
      <c r="AD187" s="29">
        <f>J187*(1+0.25*AA187)*Параметри!$K$66*Параметри!$K$20/1000</f>
        <v>0</v>
      </c>
      <c r="AE187" s="29">
        <f>(1+0.25*AA187)*J187*'Коефіцієнти АТО'!S187*Параметри!$K$20/1000</f>
        <v>658.85489630562301</v>
      </c>
      <c r="AF187" s="29">
        <f t="shared" si="18"/>
        <v>15993.334448662072</v>
      </c>
      <c r="AG187" s="29">
        <v>0</v>
      </c>
      <c r="AH187" s="40">
        <v>167</v>
      </c>
      <c r="AI187" s="40">
        <v>0</v>
      </c>
      <c r="AJ187" s="40">
        <f t="shared" si="19"/>
        <v>0</v>
      </c>
      <c r="AK187" s="29">
        <f>(AH187+AI187)*(1+0.25*AJ187)*Параметри!$K$53</f>
        <v>29964.689041232006</v>
      </c>
      <c r="AL187" s="29">
        <f>ROUNDUP(('Дані з ДІСО'!AU187+'Дані з ДІСО'!AW187)/Параметри!$K$28,0)</f>
        <v>6</v>
      </c>
      <c r="AM187" s="64">
        <f>AL187*Параметри!$M$35/18</f>
        <v>7.666666666666667</v>
      </c>
      <c r="AN187" s="29">
        <f>IF(AL187=0,0,'Дані з ДІСО'!AW187/SUM('Дані з ДІСО'!AU187,'Дані з ДІСО'!AW187))</f>
        <v>0</v>
      </c>
      <c r="AO187" s="29">
        <f>(1+0.25*AN187)*AM187*Параметри!$K$51</f>
        <v>1570.2882838426667</v>
      </c>
      <c r="AP187" s="40">
        <f>ROUNDUP(('Дані з ДІСО'!AE187+'Дані не з ДІСО'!E187+'Дані не з ДІСО'!G187)/Параметри!$K$69,0)</f>
        <v>0</v>
      </c>
      <c r="AQ187" s="40">
        <f t="shared" si="23"/>
        <v>0</v>
      </c>
      <c r="AR187" s="40">
        <f>IF(AP187=0,0,('Дані з ДІСО'!AH187+'Дані не з ДІСО'!G187)/('Дані з ДІСО'!AE187+'Дані не з ДІСО'!E187+'Дані не з ДІСО'!G187))</f>
        <v>0</v>
      </c>
      <c r="AS187" s="29">
        <f>AQ187*(1+0.25*AR187)*Параметри!$K$51</f>
        <v>0</v>
      </c>
      <c r="AT187" s="40">
        <f>ROUNDUP('Дані з ДІСО'!AF187/Параметри!$K$70,0)</f>
        <v>34</v>
      </c>
      <c r="AU187" s="40">
        <f t="shared" si="24"/>
        <v>68</v>
      </c>
      <c r="AV187" s="40">
        <f>IF(AT187=0,0,'Дані з ДІСО'!AI187/'Дані з ДІСО'!AF187)</f>
        <v>0</v>
      </c>
      <c r="AW187" s="29">
        <f>AU187*(1+0.25*AV187)*Параметри!$K$51</f>
        <v>13927.774343648</v>
      </c>
      <c r="AX187" s="40">
        <f>ROUNDUP('Дані з ДІСО'!AR187/Параметри!$K$29,0)</f>
        <v>0</v>
      </c>
      <c r="AY187" s="40">
        <f>ROUNDUP('Дані з ДІСО'!AS187/Параметри!$K$29,0)</f>
        <v>0</v>
      </c>
      <c r="AZ187" s="40">
        <f>ROUNDUP('Дані з ДІСО'!AT187/Параметри!$K$29,0)</f>
        <v>0</v>
      </c>
      <c r="BA187" s="64">
        <f>(AX187*Параметри!$K$32+AY187*Параметри!$L$32+AZ187*Параметри!$M$32)/18</f>
        <v>0</v>
      </c>
      <c r="BB187" s="29">
        <f>(BA187*Параметри!$K$51+SUM('Дані з ДІСО'!AR187:AT187)*Параметри!$K$48*Параметри!$K$20/1000)*Параметри!$K$74</f>
        <v>0</v>
      </c>
      <c r="BC187" s="40">
        <f>ROUNDUP(('Дані не з ДІСО'!I187+'Дані не з ДІСО'!K187)/Параметри!$K$26,0)</f>
        <v>0</v>
      </c>
      <c r="BD187" s="29">
        <f>BC187*Параметри!$M$36/18</f>
        <v>0</v>
      </c>
      <c r="BE187" s="40">
        <f>IF(BC187=0,0,'Дані не з ДІСО'!K187/('Дані не з ДІСО'!I187+'Дані не з ДІСО'!K187))</f>
        <v>0</v>
      </c>
      <c r="BF187" s="29">
        <f>(1+0.25*BE187)*BD187*Параметри!$K$51</f>
        <v>0</v>
      </c>
      <c r="BG187" s="40">
        <f>ROUNDUP('Дані не з ДІСО'!M187/Параметри!$K$27,0)</f>
        <v>0</v>
      </c>
      <c r="BH187" s="40">
        <f>BG187*Параметри!$M$37/18</f>
        <v>0</v>
      </c>
      <c r="BI187" s="29">
        <f>BH187*Параметри!$K$51</f>
        <v>0</v>
      </c>
      <c r="BJ187" s="29">
        <f>'Дані не з ДІСО'!N187*Параметри!$K$76</f>
        <v>0</v>
      </c>
      <c r="BK187" s="40">
        <f>ROUNDUP('Дані з ДІСО'!V187/Параметри!$K$25,0)</f>
        <v>0</v>
      </c>
      <c r="BL187" s="40">
        <f>ROUNDUP('Дані з ДІСО'!W187/Параметри!$K$25,0)</f>
        <v>0</v>
      </c>
      <c r="BM187" s="40">
        <f>ROUNDUP('Дані з ДІСО'!X187/Параметри!$K$25,0)</f>
        <v>0</v>
      </c>
      <c r="BN187" s="40">
        <f>(BK187*Параметри!$K$34+BL187*Параметри!$L$34+BM187*Параметри!$M$34)/18</f>
        <v>0</v>
      </c>
      <c r="BO187" s="40">
        <f>IF(K187=0,0,'Дані з ДІСО'!AC187/K187)</f>
        <v>0</v>
      </c>
      <c r="BP187" s="29">
        <f>(1+0.25*BO187)*BN187*Параметри!$K$51</f>
        <v>0</v>
      </c>
      <c r="BQ187" s="29">
        <f>BP187*'Коефіцієнти АТО'!U187</f>
        <v>0</v>
      </c>
      <c r="BR187" s="29">
        <f>K187*(1+0.25*BO187)*Параметри!$K$66*Параметри!$K$20/1000</f>
        <v>0</v>
      </c>
      <c r="BS187" s="29">
        <f>(1+0.25*BO187)*K187*'Коефіцієнти АТО'!S187*Параметри!$K$20/1000</f>
        <v>0</v>
      </c>
      <c r="BT187" s="29">
        <f t="shared" si="25"/>
        <v>0</v>
      </c>
      <c r="BU187" s="40">
        <f>ROUNDUP('Дані з ДІСО'!AG187/Параметри!$K$71,0)</f>
        <v>0</v>
      </c>
      <c r="BV187" s="40">
        <f t="shared" si="26"/>
        <v>0</v>
      </c>
      <c r="BW187" s="40">
        <f>IF('Дані з ДІСО'!AG187=0,0,'Дані з ДІСО'!AJ187/'Дані з ДІСО'!AG187)</f>
        <v>0</v>
      </c>
      <c r="BX187" s="29">
        <f>BV187*(1+0.25*BW187)*Параметри!$K$51</f>
        <v>0</v>
      </c>
      <c r="BY187" s="29">
        <f>ROUND(IF(Параметри!$K$77="No",CC187,CC187*Параметри!$K$78)+AG187,1)</f>
        <v>415619.2</v>
      </c>
      <c r="BZ187" s="29">
        <f>ROUND(IF(Параметри!$K$77="No",BF187,BF187*Параметри!$K$78),1)</f>
        <v>0</v>
      </c>
      <c r="CA187" s="29">
        <f>ROUND(IF(Параметри!$K$77="No",BI187,BI187*Параметри!$K$78),1)</f>
        <v>0</v>
      </c>
      <c r="CB187" s="29">
        <f>ROUND(IF(Параметри!$K$77="No",BJ187,BJ187*Параметри!$K$78),1)</f>
        <v>0</v>
      </c>
      <c r="CC187" s="29">
        <f t="shared" si="20"/>
        <v>461799.06174210098</v>
      </c>
    </row>
    <row r="188" spans="1:81">
      <c r="A188" s="9">
        <v>187</v>
      </c>
      <c r="B188" s="9" t="s">
        <v>3148</v>
      </c>
      <c r="C188" s="9" t="s">
        <v>3148</v>
      </c>
      <c r="D188" s="9" t="s">
        <v>3269</v>
      </c>
      <c r="E188" s="9" t="s">
        <v>24</v>
      </c>
      <c r="F188" s="9" t="s">
        <v>3333</v>
      </c>
      <c r="G188" s="9" t="s">
        <v>405</v>
      </c>
      <c r="H188" s="29">
        <f>SUM('Дані з ДІСО'!J188:L188)</f>
        <v>301</v>
      </c>
      <c r="I188" s="29">
        <f>SUM('Дані з ДІСО'!G188:I188)</f>
        <v>21</v>
      </c>
      <c r="J188" s="29">
        <f>SUM('Дані з ДІСО'!P188:R188)</f>
        <v>0</v>
      </c>
      <c r="K188" s="29">
        <f>SUM('Дані з ДІСО'!V188:X188)</f>
        <v>0</v>
      </c>
      <c r="L188" s="40">
        <f>ROUNDUP('Дані з ДІСО'!J188/'Коефіцієнти АТО'!$R188,0)</f>
        <v>12</v>
      </c>
      <c r="M188" s="40">
        <f>ROUNDUP('Дані з ДІСО'!K188/'Коефіцієнти АТО'!$R188,0)</f>
        <v>14</v>
      </c>
      <c r="N188" s="40">
        <f>ROUNDUP('Дані з ДІСО'!L188/'Коефіцієнти АТО'!$R188,0)</f>
        <v>3</v>
      </c>
      <c r="O188" s="59">
        <f>(L188*Параметри!$K$32+M188*Параметри!$L$32+N188*Параметри!$M$32)/18</f>
        <v>46.683333333333337</v>
      </c>
      <c r="P188" s="41">
        <f>IF(H188=0,"",'Дані з ДІСО'!Y188/H188)</f>
        <v>0</v>
      </c>
      <c r="Q188" s="29">
        <f>IF(H188=0,"",(1+0.25*P188)*O188*Параметри!$K$51)</f>
        <v>9561.6901805289344</v>
      </c>
      <c r="R188" s="29">
        <f>IF(H188=0,"",Q188*'Коефіцієнти АТО'!T188)</f>
        <v>162.54873306899191</v>
      </c>
      <c r="S188" s="29">
        <f>IF(H188=0,"",H188*(1+0.25*P188)*Параметри!$K$66*Параметри!$K$20/1000)</f>
        <v>0</v>
      </c>
      <c r="T188" s="29">
        <f>IF(H188=0,"",H188*(1+0.25*P188)*'Коефіцієнти АТО'!$S188*Параметри!$K$20/1000)</f>
        <v>1518.2308480086094</v>
      </c>
      <c r="U188" s="29">
        <f t="shared" si="21"/>
        <v>11242.469761606535</v>
      </c>
      <c r="V188" s="29">
        <f t="shared" si="22"/>
        <v>11242.469761606535</v>
      </c>
      <c r="W188" s="40">
        <f>ROUNDUP('Дані з ДІСО'!P188/Параметри!$K$24,0)</f>
        <v>0</v>
      </c>
      <c r="X188" s="40">
        <f>ROUNDUP('Дані з ДІСО'!Q188/Параметри!$K$24,0)</f>
        <v>0</v>
      </c>
      <c r="Y188" s="40">
        <f>ROUNDUP('Дані з ДІСО'!R188/Параметри!$K$24,0)</f>
        <v>0</v>
      </c>
      <c r="Z188" s="59">
        <f>(W188*Параметри!$K$33+X188*Параметри!$L$33+Y188*Параметри!$M$33)/18</f>
        <v>0</v>
      </c>
      <c r="AA188" s="41">
        <f>IF(J188=0,0,'Дані з ДІСО'!AA188/J188)</f>
        <v>0</v>
      </c>
      <c r="AB188" s="29">
        <f>(1+0.25*AA188)*Z188*Параметри!$K$51</f>
        <v>0</v>
      </c>
      <c r="AC188" s="29">
        <f>AB188*'Коефіцієнти АТО'!U188</f>
        <v>0</v>
      </c>
      <c r="AD188" s="29">
        <f>J188*(1+0.25*AA188)*Параметри!$K$66*Параметри!$K$20/1000</f>
        <v>0</v>
      </c>
      <c r="AE188" s="29">
        <f>(1+0.25*AA188)*J188*'Коефіцієнти АТО'!S188*Параметри!$K$20/1000</f>
        <v>0</v>
      </c>
      <c r="AF188" s="29">
        <f t="shared" si="18"/>
        <v>0</v>
      </c>
      <c r="AG188" s="29">
        <v>0</v>
      </c>
      <c r="AH188" s="40">
        <v>8</v>
      </c>
      <c r="AI188" s="40">
        <v>0</v>
      </c>
      <c r="AJ188" s="40">
        <f t="shared" si="19"/>
        <v>0</v>
      </c>
      <c r="AK188" s="29">
        <f>(AH188+AI188)*(1+0.25*AJ188)*Параметри!$K$53</f>
        <v>1435.4342055680004</v>
      </c>
      <c r="AL188" s="29">
        <f>ROUNDUP(('Дані з ДІСО'!AU188+'Дані з ДІСО'!AW188)/Параметри!$K$28,0)</f>
        <v>0</v>
      </c>
      <c r="AM188" s="64">
        <f>AL188*Параметри!$M$35/18</f>
        <v>0</v>
      </c>
      <c r="AN188" s="29">
        <f>IF(AL188=0,0,'Дані з ДІСО'!AW188/SUM('Дані з ДІСО'!AU188,'Дані з ДІСО'!AW188))</f>
        <v>0</v>
      </c>
      <c r="AO188" s="29">
        <f>(1+0.25*AN188)*AM188*Параметри!$K$51</f>
        <v>0</v>
      </c>
      <c r="AP188" s="40">
        <f>ROUNDUP(('Дані з ДІСО'!AE188+'Дані не з ДІСО'!E188+'Дані не з ДІСО'!G188)/Параметри!$K$69,0)</f>
        <v>0</v>
      </c>
      <c r="AQ188" s="40">
        <f t="shared" si="23"/>
        <v>0</v>
      </c>
      <c r="AR188" s="40">
        <f>IF(AP188=0,0,('Дані з ДІСО'!AH188+'Дані не з ДІСО'!G188)/('Дані з ДІСО'!AE188+'Дані не з ДІСО'!E188+'Дані не з ДІСО'!G188))</f>
        <v>0</v>
      </c>
      <c r="AS188" s="29">
        <f>AQ188*(1+0.25*AR188)*Параметри!$K$51</f>
        <v>0</v>
      </c>
      <c r="AT188" s="40">
        <f>ROUNDUP('Дані з ДІСО'!AF188/Параметри!$K$70,0)</f>
        <v>0</v>
      </c>
      <c r="AU188" s="40">
        <f t="shared" si="24"/>
        <v>0</v>
      </c>
      <c r="AV188" s="40">
        <f>IF(AT188=0,0,'Дані з ДІСО'!AI188/'Дані з ДІСО'!AF188)</f>
        <v>0</v>
      </c>
      <c r="AW188" s="29">
        <f>AU188*(1+0.25*AV188)*Параметри!$K$51</f>
        <v>0</v>
      </c>
      <c r="AX188" s="40">
        <f>ROUNDUP('Дані з ДІСО'!AR188/Параметри!$K$29,0)</f>
        <v>0</v>
      </c>
      <c r="AY188" s="40">
        <f>ROUNDUP('Дані з ДІСО'!AS188/Параметри!$K$29,0)</f>
        <v>0</v>
      </c>
      <c r="AZ188" s="40">
        <f>ROUNDUP('Дані з ДІСО'!AT188/Параметри!$K$29,0)</f>
        <v>0</v>
      </c>
      <c r="BA188" s="64">
        <f>(AX188*Параметри!$K$32+AY188*Параметри!$L$32+AZ188*Параметри!$M$32)/18</f>
        <v>0</v>
      </c>
      <c r="BB188" s="29">
        <f>(BA188*Параметри!$K$51+SUM('Дані з ДІСО'!AR188:AT188)*Параметри!$K$48*Параметри!$K$20/1000)*Параметри!$K$74</f>
        <v>0</v>
      </c>
      <c r="BC188" s="40">
        <f>ROUNDUP(('Дані не з ДІСО'!I188+'Дані не з ДІСО'!K188)/Параметри!$K$26,0)</f>
        <v>0</v>
      </c>
      <c r="BD188" s="29">
        <f>BC188*Параметри!$M$36/18</f>
        <v>0</v>
      </c>
      <c r="BE188" s="40">
        <f>IF(BC188=0,0,'Дані не з ДІСО'!K188/('Дані не з ДІСО'!I188+'Дані не з ДІСО'!K188))</f>
        <v>0</v>
      </c>
      <c r="BF188" s="29">
        <f>(1+0.25*BE188)*BD188*Параметри!$K$51</f>
        <v>0</v>
      </c>
      <c r="BG188" s="40">
        <f>ROUNDUP('Дані не з ДІСО'!M188/Параметри!$K$27,0)</f>
        <v>0</v>
      </c>
      <c r="BH188" s="40">
        <f>BG188*Параметри!$M$37/18</f>
        <v>0</v>
      </c>
      <c r="BI188" s="29">
        <f>BH188*Параметри!$K$51</f>
        <v>0</v>
      </c>
      <c r="BJ188" s="29">
        <f>'Дані не з ДІСО'!N188*Параметри!$K$76</f>
        <v>0</v>
      </c>
      <c r="BK188" s="40">
        <f>ROUNDUP('Дані з ДІСО'!V188/Параметри!$K$25,0)</f>
        <v>0</v>
      </c>
      <c r="BL188" s="40">
        <f>ROUNDUP('Дані з ДІСО'!W188/Параметри!$K$25,0)</f>
        <v>0</v>
      </c>
      <c r="BM188" s="40">
        <f>ROUNDUP('Дані з ДІСО'!X188/Параметри!$K$25,0)</f>
        <v>0</v>
      </c>
      <c r="BN188" s="40">
        <f>(BK188*Параметри!$K$34+BL188*Параметри!$L$34+BM188*Параметри!$M$34)/18</f>
        <v>0</v>
      </c>
      <c r="BO188" s="40">
        <f>IF(K188=0,0,'Дані з ДІСО'!AC188/K188)</f>
        <v>0</v>
      </c>
      <c r="BP188" s="29">
        <f>(1+0.25*BO188)*BN188*Параметри!$K$51</f>
        <v>0</v>
      </c>
      <c r="BQ188" s="29">
        <f>BP188*'Коефіцієнти АТО'!U188</f>
        <v>0</v>
      </c>
      <c r="BR188" s="29">
        <f>K188*(1+0.25*BO188)*Параметри!$K$66*Параметри!$K$20/1000</f>
        <v>0</v>
      </c>
      <c r="BS188" s="29">
        <f>(1+0.25*BO188)*K188*'Коефіцієнти АТО'!S188*Параметри!$K$20/1000</f>
        <v>0</v>
      </c>
      <c r="BT188" s="29">
        <f t="shared" si="25"/>
        <v>0</v>
      </c>
      <c r="BU188" s="40">
        <f>ROUNDUP('Дані з ДІСО'!AG188/Параметри!$K$71,0)</f>
        <v>0</v>
      </c>
      <c r="BV188" s="40">
        <f t="shared" si="26"/>
        <v>0</v>
      </c>
      <c r="BW188" s="40">
        <f>IF('Дані з ДІСО'!AG188=0,0,'Дані з ДІСО'!AJ188/'Дані з ДІСО'!AG188)</f>
        <v>0</v>
      </c>
      <c r="BX188" s="29">
        <f>BV188*(1+0.25*BW188)*Параметри!$K$51</f>
        <v>0</v>
      </c>
      <c r="BY188" s="29">
        <f>ROUND(IF(Параметри!$K$77="No",CC188,CC188*Параметри!$K$78)+AG188,1)</f>
        <v>11410.1</v>
      </c>
      <c r="BZ188" s="29">
        <f>ROUND(IF(Параметри!$K$77="No",BF188,BF188*Параметри!$K$78),1)</f>
        <v>0</v>
      </c>
      <c r="CA188" s="29">
        <f>ROUND(IF(Параметри!$K$77="No",BI188,BI188*Параметри!$K$78),1)</f>
        <v>0</v>
      </c>
      <c r="CB188" s="29">
        <f>ROUND(IF(Параметри!$K$77="No",BJ188,BJ188*Параметри!$K$78),1)</f>
        <v>0</v>
      </c>
      <c r="CC188" s="29">
        <f t="shared" si="20"/>
        <v>12677.903967174536</v>
      </c>
    </row>
    <row r="189" spans="1:81">
      <c r="A189" s="9">
        <v>188</v>
      </c>
      <c r="B189" s="9" t="s">
        <v>3145</v>
      </c>
      <c r="C189" s="9" t="s">
        <v>3146</v>
      </c>
      <c r="D189" s="9" t="s">
        <v>3269</v>
      </c>
      <c r="E189" s="9" t="s">
        <v>21</v>
      </c>
      <c r="F189" s="9" t="s">
        <v>3334</v>
      </c>
      <c r="G189" s="9" t="s">
        <v>407</v>
      </c>
      <c r="H189" s="29">
        <f>SUM('Дані з ДІСО'!J189:L189)</f>
        <v>1514</v>
      </c>
      <c r="I189" s="29">
        <f>SUM('Дані з ДІСО'!G189:I189)</f>
        <v>46</v>
      </c>
      <c r="J189" s="29">
        <f>SUM('Дані з ДІСО'!P189:R189)</f>
        <v>0</v>
      </c>
      <c r="K189" s="29">
        <f>SUM('Дані з ДІСО'!V189:X189)</f>
        <v>0</v>
      </c>
      <c r="L189" s="40">
        <f>ROUNDUP('Дані з ДІСО'!J189/'Коефіцієнти АТО'!$R189,0)</f>
        <v>29</v>
      </c>
      <c r="M189" s="40">
        <f>ROUNDUP('Дані з ДІСО'!K189/'Коефіцієнти АТО'!$R189,0)</f>
        <v>37</v>
      </c>
      <c r="N189" s="40">
        <f>ROUNDUP('Дані з ДІСО'!L189/'Коефіцієнти АТО'!$R189,0)</f>
        <v>7</v>
      </c>
      <c r="O189" s="59">
        <f>(L189*Параметри!$K$32+M189*Параметри!$L$32+N189*Параметри!$M$32)/18</f>
        <v>118.07777777777778</v>
      </c>
      <c r="P189" s="41">
        <f>IF(H189=0,"",'Дані з ДІСО'!Y189/H189)</f>
        <v>0</v>
      </c>
      <c r="Q189" s="29">
        <f>IF(H189=0,"",(1+0.25*P189)*O189*Параметри!$K$51)</f>
        <v>24184.715351298579</v>
      </c>
      <c r="R189" s="29">
        <f>IF(H189=0,"",Q189*'Коефіцієнти АТО'!T189)</f>
        <v>1813.8536513473935</v>
      </c>
      <c r="S189" s="29">
        <f>IF(H189=0,"",H189*(1+0.25*P189)*Параметри!$K$66*Параметри!$K$20/1000)</f>
        <v>0</v>
      </c>
      <c r="T189" s="29">
        <f>IF(H189=0,"",H189*(1+0.25*P189)*'Коефіцієнти АТО'!$S189*Параметри!$K$20/1000)</f>
        <v>3313.9744618163231</v>
      </c>
      <c r="U189" s="29">
        <f t="shared" si="21"/>
        <v>29312.543464462295</v>
      </c>
      <c r="V189" s="29">
        <f t="shared" si="22"/>
        <v>29312.543464462295</v>
      </c>
      <c r="W189" s="40">
        <f>ROUNDUP('Дані з ДІСО'!P189/Параметри!$K$24,0)</f>
        <v>0</v>
      </c>
      <c r="X189" s="40">
        <f>ROUNDUP('Дані з ДІСО'!Q189/Параметри!$K$24,0)</f>
        <v>0</v>
      </c>
      <c r="Y189" s="40">
        <f>ROUNDUP('Дані з ДІСО'!R189/Параметри!$K$24,0)</f>
        <v>0</v>
      </c>
      <c r="Z189" s="59">
        <f>(W189*Параметри!$K$33+X189*Параметри!$L$33+Y189*Параметри!$M$33)/18</f>
        <v>0</v>
      </c>
      <c r="AA189" s="41">
        <f>IF(J189=0,0,'Дані з ДІСО'!AA189/J189)</f>
        <v>0</v>
      </c>
      <c r="AB189" s="29">
        <f>(1+0.25*AA189)*Z189*Параметри!$K$51</f>
        <v>0</v>
      </c>
      <c r="AC189" s="29">
        <f>AB189*'Коефіцієнти АТО'!U189</f>
        <v>0</v>
      </c>
      <c r="AD189" s="29">
        <f>J189*(1+0.25*AA189)*Параметри!$K$66*Параметри!$K$20/1000</f>
        <v>0</v>
      </c>
      <c r="AE189" s="29">
        <f>(1+0.25*AA189)*J189*'Коефіцієнти АТО'!S189*Параметри!$K$20/1000</f>
        <v>0</v>
      </c>
      <c r="AF189" s="29">
        <f t="shared" si="18"/>
        <v>0</v>
      </c>
      <c r="AG189" s="29">
        <v>0</v>
      </c>
      <c r="AH189" s="40">
        <v>14</v>
      </c>
      <c r="AI189" s="40">
        <v>0</v>
      </c>
      <c r="AJ189" s="40">
        <f t="shared" si="19"/>
        <v>0</v>
      </c>
      <c r="AK189" s="29">
        <f>(AH189+AI189)*(1+0.25*AJ189)*Параметри!$K$53</f>
        <v>2512.0098597440006</v>
      </c>
      <c r="AL189" s="29">
        <f>ROUNDUP(('Дані з ДІСО'!AU189+'Дані з ДІСО'!AW189)/Параметри!$K$28,0)</f>
        <v>0</v>
      </c>
      <c r="AM189" s="64">
        <f>AL189*Параметри!$M$35/18</f>
        <v>0</v>
      </c>
      <c r="AN189" s="29">
        <f>IF(AL189=0,0,'Дані з ДІСО'!AW189/SUM('Дані з ДІСО'!AU189,'Дані з ДІСО'!AW189))</f>
        <v>0</v>
      </c>
      <c r="AO189" s="29">
        <f>(1+0.25*AN189)*AM189*Параметри!$K$51</f>
        <v>0</v>
      </c>
      <c r="AP189" s="40">
        <f>ROUNDUP(('Дані з ДІСО'!AE189+'Дані не з ДІСО'!E189+'Дані не з ДІСО'!G189)/Параметри!$K$69,0)</f>
        <v>0</v>
      </c>
      <c r="AQ189" s="40">
        <f t="shared" si="23"/>
        <v>0</v>
      </c>
      <c r="AR189" s="40">
        <f>IF(AP189=0,0,('Дані з ДІСО'!AH189+'Дані не з ДІСО'!G189)/('Дані з ДІСО'!AE189+'Дані не з ДІСО'!E189+'Дані не з ДІСО'!G189))</f>
        <v>0</v>
      </c>
      <c r="AS189" s="29">
        <f>AQ189*(1+0.25*AR189)*Параметри!$K$51</f>
        <v>0</v>
      </c>
      <c r="AT189" s="40">
        <f>ROUNDUP('Дані з ДІСО'!AF189/Параметри!$K$70,0)</f>
        <v>0</v>
      </c>
      <c r="AU189" s="40">
        <f t="shared" si="24"/>
        <v>0</v>
      </c>
      <c r="AV189" s="40">
        <f>IF(AT189=0,0,'Дані з ДІСО'!AI189/'Дані з ДІСО'!AF189)</f>
        <v>0</v>
      </c>
      <c r="AW189" s="29">
        <f>AU189*(1+0.25*AV189)*Параметри!$K$51</f>
        <v>0</v>
      </c>
      <c r="AX189" s="40">
        <f>ROUNDUP('Дані з ДІСО'!AR189/Параметри!$K$29,0)</f>
        <v>0</v>
      </c>
      <c r="AY189" s="40">
        <f>ROUNDUP('Дані з ДІСО'!AS189/Параметри!$K$29,0)</f>
        <v>0</v>
      </c>
      <c r="AZ189" s="40">
        <f>ROUNDUP('Дані з ДІСО'!AT189/Параметри!$K$29,0)</f>
        <v>0</v>
      </c>
      <c r="BA189" s="64">
        <f>(AX189*Параметри!$K$32+AY189*Параметри!$L$32+AZ189*Параметри!$M$32)/18</f>
        <v>0</v>
      </c>
      <c r="BB189" s="29">
        <f>(BA189*Параметри!$K$51+SUM('Дані з ДІСО'!AR189:AT189)*Параметри!$K$48*Параметри!$K$20/1000)*Параметри!$K$74</f>
        <v>0</v>
      </c>
      <c r="BC189" s="40">
        <f>ROUNDUP(('Дані не з ДІСО'!I189+'Дані не з ДІСО'!K189)/Параметри!$K$26,0)</f>
        <v>0</v>
      </c>
      <c r="BD189" s="29">
        <f>BC189*Параметри!$M$36/18</f>
        <v>0</v>
      </c>
      <c r="BE189" s="40">
        <f>IF(BC189=0,0,'Дані не з ДІСО'!K189/('Дані не з ДІСО'!I189+'Дані не з ДІСО'!K189))</f>
        <v>0</v>
      </c>
      <c r="BF189" s="29">
        <f>(1+0.25*BE189)*BD189*Параметри!$K$51</f>
        <v>0</v>
      </c>
      <c r="BG189" s="40">
        <f>ROUNDUP('Дані не з ДІСО'!M189/Параметри!$K$27,0)</f>
        <v>0</v>
      </c>
      <c r="BH189" s="40">
        <f>BG189*Параметри!$M$37/18</f>
        <v>0</v>
      </c>
      <c r="BI189" s="29">
        <f>BH189*Параметри!$K$51</f>
        <v>0</v>
      </c>
      <c r="BJ189" s="29">
        <f>'Дані не з ДІСО'!N189*Параметри!$K$76</f>
        <v>0</v>
      </c>
      <c r="BK189" s="40">
        <f>ROUNDUP('Дані з ДІСО'!V189/Параметри!$K$25,0)</f>
        <v>0</v>
      </c>
      <c r="BL189" s="40">
        <f>ROUNDUP('Дані з ДІСО'!W189/Параметри!$K$25,0)</f>
        <v>0</v>
      </c>
      <c r="BM189" s="40">
        <f>ROUNDUP('Дані з ДІСО'!X189/Параметри!$K$25,0)</f>
        <v>0</v>
      </c>
      <c r="BN189" s="40">
        <f>(BK189*Параметри!$K$34+BL189*Параметри!$L$34+BM189*Параметри!$M$34)/18</f>
        <v>0</v>
      </c>
      <c r="BO189" s="40">
        <f>IF(K189=0,0,'Дані з ДІСО'!AC189/K189)</f>
        <v>0</v>
      </c>
      <c r="BP189" s="29">
        <f>(1+0.25*BO189)*BN189*Параметри!$K$51</f>
        <v>0</v>
      </c>
      <c r="BQ189" s="29">
        <f>BP189*'Коефіцієнти АТО'!U189</f>
        <v>0</v>
      </c>
      <c r="BR189" s="29">
        <f>K189*(1+0.25*BO189)*Параметри!$K$66*Параметри!$K$20/1000</f>
        <v>0</v>
      </c>
      <c r="BS189" s="29">
        <f>(1+0.25*BO189)*K189*'Коефіцієнти АТО'!S189*Параметри!$K$20/1000</f>
        <v>0</v>
      </c>
      <c r="BT189" s="29">
        <f t="shared" si="25"/>
        <v>0</v>
      </c>
      <c r="BU189" s="40">
        <f>ROUNDUP('Дані з ДІСО'!AG189/Параметри!$K$71,0)</f>
        <v>0</v>
      </c>
      <c r="BV189" s="40">
        <f t="shared" si="26"/>
        <v>0</v>
      </c>
      <c r="BW189" s="40">
        <f>IF('Дані з ДІСО'!AG189=0,0,'Дані з ДІСО'!AJ189/'Дані з ДІСО'!AG189)</f>
        <v>0</v>
      </c>
      <c r="BX189" s="29">
        <f>BV189*(1+0.25*BW189)*Параметри!$K$51</f>
        <v>0</v>
      </c>
      <c r="BY189" s="29">
        <f>ROUND(IF(Параметри!$K$77="No",CC189,CC189*Параметри!$K$78)+AG189,1)</f>
        <v>28642.1</v>
      </c>
      <c r="BZ189" s="29">
        <f>ROUND(IF(Параметри!$K$77="No",BF189,BF189*Параметри!$K$78),1)</f>
        <v>0</v>
      </c>
      <c r="CA189" s="29">
        <f>ROUND(IF(Параметри!$K$77="No",BI189,BI189*Параметри!$K$78),1)</f>
        <v>0</v>
      </c>
      <c r="CB189" s="29">
        <f>ROUND(IF(Параметри!$K$77="No",BJ189,BJ189*Параметри!$K$78),1)</f>
        <v>0</v>
      </c>
      <c r="CC189" s="29">
        <f t="shared" si="20"/>
        <v>31824.553324206296</v>
      </c>
    </row>
    <row r="190" spans="1:81">
      <c r="A190" s="9">
        <v>189</v>
      </c>
      <c r="B190" s="9" t="s">
        <v>3176</v>
      </c>
      <c r="C190" s="9" t="s">
        <v>3146</v>
      </c>
      <c r="D190" s="9" t="s">
        <v>3269</v>
      </c>
      <c r="E190" s="9" t="s">
        <v>78</v>
      </c>
      <c r="F190" s="9" t="s">
        <v>3335</v>
      </c>
      <c r="G190" s="9" t="s">
        <v>409</v>
      </c>
      <c r="H190" s="29">
        <f>SUM('Дані з ДІСО'!J190:L190)</f>
        <v>2262</v>
      </c>
      <c r="I190" s="29">
        <f>SUM('Дані з ДІСО'!G190:I190)</f>
        <v>62</v>
      </c>
      <c r="J190" s="29">
        <f>SUM('Дані з ДІСО'!P190:R190)</f>
        <v>0</v>
      </c>
      <c r="K190" s="29">
        <f>SUM('Дані з ДІСО'!V190:X190)</f>
        <v>0</v>
      </c>
      <c r="L190" s="40">
        <f>ROUNDUP('Дані з ДІСО'!J190/'Коефіцієнти АТО'!$R190,0)</f>
        <v>36</v>
      </c>
      <c r="M190" s="40">
        <f>ROUNDUP('Дані з ДІСО'!K190/'Коефіцієнти АТО'!$R190,0)</f>
        <v>47</v>
      </c>
      <c r="N190" s="40">
        <f>ROUNDUP('Дані з ДІСО'!L190/'Коефіцієнти АТО'!$R190,0)</f>
        <v>10</v>
      </c>
      <c r="O190" s="59">
        <f>(L190*Параметри!$K$32+M190*Параметри!$L$32+N190*Параметри!$M$32)/18</f>
        <v>151.10555555555555</v>
      </c>
      <c r="P190" s="41">
        <f>IF(H190=0,"",'Дані з ДІСО'!Y190/H190)</f>
        <v>0</v>
      </c>
      <c r="Q190" s="29">
        <f>IF(H190=0,"",(1+0.25*P190)*O190*Параметри!$K$51)</f>
        <v>30949.471762490353</v>
      </c>
      <c r="R190" s="29">
        <f>IF(H190=0,"",Q190*'Коефіцієнти АТО'!T190)</f>
        <v>3094.9471762490357</v>
      </c>
      <c r="S190" s="29">
        <f>IF(H190=0,"",H190*(1+0.25*P190)*Параметри!$K$66*Параметри!$K$20/1000)</f>
        <v>0</v>
      </c>
      <c r="T190" s="29">
        <f>IF(H190=0,"",H190*(1+0.25*P190)*'Коефіцієнти АТО'!$S190*Параметри!$K$20/1000)</f>
        <v>4951.261712436276</v>
      </c>
      <c r="U190" s="29">
        <f t="shared" si="21"/>
        <v>38995.680651175659</v>
      </c>
      <c r="V190" s="29">
        <f t="shared" si="22"/>
        <v>38995.680651175659</v>
      </c>
      <c r="W190" s="40">
        <f>ROUNDUP('Дані з ДІСО'!P190/Параметри!$K$24,0)</f>
        <v>0</v>
      </c>
      <c r="X190" s="40">
        <f>ROUNDUP('Дані з ДІСО'!Q190/Параметри!$K$24,0)</f>
        <v>0</v>
      </c>
      <c r="Y190" s="40">
        <f>ROUNDUP('Дані з ДІСО'!R190/Параметри!$K$24,0)</f>
        <v>0</v>
      </c>
      <c r="Z190" s="59">
        <f>(W190*Параметри!$K$33+X190*Параметри!$L$33+Y190*Параметри!$M$33)/18</f>
        <v>0</v>
      </c>
      <c r="AA190" s="41">
        <f>IF(J190=0,0,'Дані з ДІСО'!AA190/J190)</f>
        <v>0</v>
      </c>
      <c r="AB190" s="29">
        <f>(1+0.25*AA190)*Z190*Параметри!$K$51</f>
        <v>0</v>
      </c>
      <c r="AC190" s="29">
        <f>AB190*'Коефіцієнти АТО'!U190</f>
        <v>0</v>
      </c>
      <c r="AD190" s="29">
        <f>J190*(1+0.25*AA190)*Параметри!$K$66*Параметри!$K$20/1000</f>
        <v>0</v>
      </c>
      <c r="AE190" s="29">
        <f>(1+0.25*AA190)*J190*'Коефіцієнти АТО'!S190*Параметри!$K$20/1000</f>
        <v>0</v>
      </c>
      <c r="AF190" s="29">
        <f t="shared" si="18"/>
        <v>0</v>
      </c>
      <c r="AG190" s="29">
        <v>0</v>
      </c>
      <c r="AH190" s="40">
        <v>22</v>
      </c>
      <c r="AI190" s="40">
        <v>0</v>
      </c>
      <c r="AJ190" s="40">
        <f t="shared" si="19"/>
        <v>0</v>
      </c>
      <c r="AK190" s="29">
        <f>(AH190+AI190)*(1+0.25*AJ190)*Параметри!$K$53</f>
        <v>3947.4440653120009</v>
      </c>
      <c r="AL190" s="29">
        <f>ROUNDUP(('Дані з ДІСО'!AU190+'Дані з ДІСО'!AW190)/Параметри!$K$28,0)</f>
        <v>0</v>
      </c>
      <c r="AM190" s="64">
        <f>AL190*Параметри!$M$35/18</f>
        <v>0</v>
      </c>
      <c r="AN190" s="29">
        <f>IF(AL190=0,0,'Дані з ДІСО'!AW190/SUM('Дані з ДІСО'!AU190,'Дані з ДІСО'!AW190))</f>
        <v>0</v>
      </c>
      <c r="AO190" s="29">
        <f>(1+0.25*AN190)*AM190*Параметри!$K$51</f>
        <v>0</v>
      </c>
      <c r="AP190" s="40">
        <f>ROUNDUP(('Дані з ДІСО'!AE190+'Дані не з ДІСО'!E190+'Дані не з ДІСО'!G190)/Параметри!$K$69,0)</f>
        <v>0</v>
      </c>
      <c r="AQ190" s="40">
        <f t="shared" si="23"/>
        <v>0</v>
      </c>
      <c r="AR190" s="40">
        <f>IF(AP190=0,0,('Дані з ДІСО'!AH190+'Дані не з ДІСО'!G190)/('Дані з ДІСО'!AE190+'Дані не з ДІСО'!E190+'Дані не з ДІСО'!G190))</f>
        <v>0</v>
      </c>
      <c r="AS190" s="29">
        <f>AQ190*(1+0.25*AR190)*Параметри!$K$51</f>
        <v>0</v>
      </c>
      <c r="AT190" s="40">
        <f>ROUNDUP('Дані з ДІСО'!AF190/Параметри!$K$70,0)</f>
        <v>0</v>
      </c>
      <c r="AU190" s="40">
        <f t="shared" si="24"/>
        <v>0</v>
      </c>
      <c r="AV190" s="40">
        <f>IF(AT190=0,0,'Дані з ДІСО'!AI190/'Дані з ДІСО'!AF190)</f>
        <v>0</v>
      </c>
      <c r="AW190" s="29">
        <f>AU190*(1+0.25*AV190)*Параметри!$K$51</f>
        <v>0</v>
      </c>
      <c r="AX190" s="40">
        <f>ROUNDUP('Дані з ДІСО'!AR190/Параметри!$K$29,0)</f>
        <v>0</v>
      </c>
      <c r="AY190" s="40">
        <f>ROUNDUP('Дані з ДІСО'!AS190/Параметри!$K$29,0)</f>
        <v>0</v>
      </c>
      <c r="AZ190" s="40">
        <f>ROUNDUP('Дані з ДІСО'!AT190/Параметри!$K$29,0)</f>
        <v>0</v>
      </c>
      <c r="BA190" s="64">
        <f>(AX190*Параметри!$K$32+AY190*Параметри!$L$32+AZ190*Параметри!$M$32)/18</f>
        <v>0</v>
      </c>
      <c r="BB190" s="29">
        <f>(BA190*Параметри!$K$51+SUM('Дані з ДІСО'!AR190:AT190)*Параметри!$K$48*Параметри!$K$20/1000)*Параметри!$K$74</f>
        <v>0</v>
      </c>
      <c r="BC190" s="40">
        <f>ROUNDUP(('Дані не з ДІСО'!I190+'Дані не з ДІСО'!K190)/Параметри!$K$26,0)</f>
        <v>0</v>
      </c>
      <c r="BD190" s="29">
        <f>BC190*Параметри!$M$36/18</f>
        <v>0</v>
      </c>
      <c r="BE190" s="40">
        <f>IF(BC190=0,0,'Дані не з ДІСО'!K190/('Дані не з ДІСО'!I190+'Дані не з ДІСО'!K190))</f>
        <v>0</v>
      </c>
      <c r="BF190" s="29">
        <f>(1+0.25*BE190)*BD190*Параметри!$K$51</f>
        <v>0</v>
      </c>
      <c r="BG190" s="40">
        <f>ROUNDUP('Дані не з ДІСО'!M190/Параметри!$K$27,0)</f>
        <v>0</v>
      </c>
      <c r="BH190" s="40">
        <f>BG190*Параметри!$M$37/18</f>
        <v>0</v>
      </c>
      <c r="BI190" s="29">
        <f>BH190*Параметри!$K$51</f>
        <v>0</v>
      </c>
      <c r="BJ190" s="29">
        <f>'Дані не з ДІСО'!N190*Параметри!$K$76</f>
        <v>0</v>
      </c>
      <c r="BK190" s="40">
        <f>ROUNDUP('Дані з ДІСО'!V190/Параметри!$K$25,0)</f>
        <v>0</v>
      </c>
      <c r="BL190" s="40">
        <f>ROUNDUP('Дані з ДІСО'!W190/Параметри!$K$25,0)</f>
        <v>0</v>
      </c>
      <c r="BM190" s="40">
        <f>ROUNDUP('Дані з ДІСО'!X190/Параметри!$K$25,0)</f>
        <v>0</v>
      </c>
      <c r="BN190" s="40">
        <f>(BK190*Параметри!$K$34+BL190*Параметри!$L$34+BM190*Параметри!$M$34)/18</f>
        <v>0</v>
      </c>
      <c r="BO190" s="40">
        <f>IF(K190=0,0,'Дані з ДІСО'!AC190/K190)</f>
        <v>0</v>
      </c>
      <c r="BP190" s="29">
        <f>(1+0.25*BO190)*BN190*Параметри!$K$51</f>
        <v>0</v>
      </c>
      <c r="BQ190" s="29">
        <f>BP190*'Коефіцієнти АТО'!U190</f>
        <v>0</v>
      </c>
      <c r="BR190" s="29">
        <f>K190*(1+0.25*BO190)*Параметри!$K$66*Параметри!$K$20/1000</f>
        <v>0</v>
      </c>
      <c r="BS190" s="29">
        <f>(1+0.25*BO190)*K190*'Коефіцієнти АТО'!S190*Параметри!$K$20/1000</f>
        <v>0</v>
      </c>
      <c r="BT190" s="29">
        <f t="shared" si="25"/>
        <v>0</v>
      </c>
      <c r="BU190" s="40">
        <f>ROUNDUP('Дані з ДІСО'!AG190/Параметри!$K$71,0)</f>
        <v>0</v>
      </c>
      <c r="BV190" s="40">
        <f t="shared" si="26"/>
        <v>0</v>
      </c>
      <c r="BW190" s="40">
        <f>IF('Дані з ДІСО'!AG190=0,0,'Дані з ДІСО'!AJ190/'Дані з ДІСО'!AG190)</f>
        <v>0</v>
      </c>
      <c r="BX190" s="29">
        <f>BV190*(1+0.25*BW190)*Параметри!$K$51</f>
        <v>0</v>
      </c>
      <c r="BY190" s="29">
        <f>ROUND(IF(Параметри!$K$77="No",CC190,CC190*Параметри!$K$78)+AG190,1)</f>
        <v>38648.800000000003</v>
      </c>
      <c r="BZ190" s="29">
        <f>ROUND(IF(Параметри!$K$77="No",BF190,BF190*Параметри!$K$78),1)</f>
        <v>0</v>
      </c>
      <c r="CA190" s="29">
        <f>ROUND(IF(Параметри!$K$77="No",BI190,BI190*Параметри!$K$78),1)</f>
        <v>0</v>
      </c>
      <c r="CB190" s="29">
        <f>ROUND(IF(Параметри!$K$77="No",BJ190,BJ190*Параметри!$K$78),1)</f>
        <v>0</v>
      </c>
      <c r="CC190" s="29">
        <f t="shared" si="20"/>
        <v>42943.124716487662</v>
      </c>
    </row>
    <row r="191" spans="1:81">
      <c r="A191" s="9">
        <v>190</v>
      </c>
      <c r="B191" s="9" t="s">
        <v>3151</v>
      </c>
      <c r="C191" s="9" t="s">
        <v>3151</v>
      </c>
      <c r="D191" s="9" t="s">
        <v>3269</v>
      </c>
      <c r="E191" s="9" t="s">
        <v>29</v>
      </c>
      <c r="F191" s="9" t="s">
        <v>3336</v>
      </c>
      <c r="G191" s="9" t="s">
        <v>411</v>
      </c>
      <c r="H191" s="29">
        <f>SUM('Дані з ДІСО'!J191:L191)</f>
        <v>2064</v>
      </c>
      <c r="I191" s="29">
        <f>SUM('Дані з ДІСО'!G191:I191)</f>
        <v>165</v>
      </c>
      <c r="J191" s="29">
        <f>SUM('Дані з ДІСО'!P191:R191)</f>
        <v>0</v>
      </c>
      <c r="K191" s="29">
        <f>SUM('Дані з ДІСО'!V191:X191)</f>
        <v>0</v>
      </c>
      <c r="L191" s="40">
        <f>ROUNDUP('Дані з ДІСО'!J191/'Коефіцієнти АТО'!$R191,0)</f>
        <v>57</v>
      </c>
      <c r="M191" s="40">
        <f>ROUNDUP('Дані з ДІСО'!K191/'Коефіцієнти АТО'!$R191,0)</f>
        <v>72</v>
      </c>
      <c r="N191" s="40">
        <f>ROUNDUP('Дані з ДІСО'!L191/'Коефіцієнти АТО'!$R191,0)</f>
        <v>20</v>
      </c>
      <c r="O191" s="59">
        <f>(L191*Параметри!$K$32+M191*Параметри!$L$32+N191*Параметри!$M$32)/18</f>
        <v>243.07777777777775</v>
      </c>
      <c r="P191" s="41">
        <f>IF(H191=0,"",'Дані з ДІСО'!Y191/H191)</f>
        <v>0</v>
      </c>
      <c r="Q191" s="29">
        <f>IF(H191=0,"",(1+0.25*P191)*O191*Параметри!$K$51)</f>
        <v>49787.241718298574</v>
      </c>
      <c r="R191" s="29">
        <f>IF(H191=0,"",Q191*'Коефіцієнти АТО'!T191)</f>
        <v>846.38310921107586</v>
      </c>
      <c r="S191" s="29">
        <f>IF(H191=0,"",H191*(1+0.25*P191)*Параметри!$K$66*Параметри!$K$20/1000)</f>
        <v>0</v>
      </c>
      <c r="T191" s="29">
        <f>IF(H191=0,"",H191*(1+0.25*P191)*'Коефіцієнти АТО'!$S191*Параметри!$K$20/1000)</f>
        <v>9428.5818701127646</v>
      </c>
      <c r="U191" s="29">
        <f t="shared" si="21"/>
        <v>60062.206697622416</v>
      </c>
      <c r="V191" s="29">
        <f t="shared" si="22"/>
        <v>60062.206697622416</v>
      </c>
      <c r="W191" s="40">
        <f>ROUNDUP('Дані з ДІСО'!P191/Параметри!$K$24,0)</f>
        <v>0</v>
      </c>
      <c r="X191" s="40">
        <f>ROUNDUP('Дані з ДІСО'!Q191/Параметри!$K$24,0)</f>
        <v>0</v>
      </c>
      <c r="Y191" s="40">
        <f>ROUNDUP('Дані з ДІСО'!R191/Параметри!$K$24,0)</f>
        <v>0</v>
      </c>
      <c r="Z191" s="59">
        <f>(W191*Параметри!$K$33+X191*Параметри!$L$33+Y191*Параметри!$M$33)/18</f>
        <v>0</v>
      </c>
      <c r="AA191" s="41">
        <f>IF(J191=0,0,'Дані з ДІСО'!AA191/J191)</f>
        <v>0</v>
      </c>
      <c r="AB191" s="29">
        <f>(1+0.25*AA191)*Z191*Параметри!$K$51</f>
        <v>0</v>
      </c>
      <c r="AC191" s="29">
        <f>AB191*'Коефіцієнти АТО'!U191</f>
        <v>0</v>
      </c>
      <c r="AD191" s="29">
        <f>J191*(1+0.25*AA191)*Параметри!$K$66*Параметри!$K$20/1000</f>
        <v>0</v>
      </c>
      <c r="AE191" s="29">
        <f>(1+0.25*AA191)*J191*'Коефіцієнти АТО'!S191*Параметри!$K$20/1000</f>
        <v>0</v>
      </c>
      <c r="AF191" s="29">
        <f t="shared" si="18"/>
        <v>0</v>
      </c>
      <c r="AG191" s="29">
        <v>0</v>
      </c>
      <c r="AH191" s="40">
        <v>12</v>
      </c>
      <c r="AI191" s="40">
        <v>0</v>
      </c>
      <c r="AJ191" s="40">
        <f t="shared" si="19"/>
        <v>0</v>
      </c>
      <c r="AK191" s="29">
        <f>(AH191+AI191)*(1+0.25*AJ191)*Параметри!$K$53</f>
        <v>2153.1513083520003</v>
      </c>
      <c r="AL191" s="29">
        <f>ROUNDUP(('Дані з ДІСО'!AU191+'Дані з ДІСО'!AW191)/Параметри!$K$28,0)</f>
        <v>0</v>
      </c>
      <c r="AM191" s="64">
        <f>AL191*Параметри!$M$35/18</f>
        <v>0</v>
      </c>
      <c r="AN191" s="29">
        <f>IF(AL191=0,0,'Дані з ДІСО'!AW191/SUM('Дані з ДІСО'!AU191,'Дані з ДІСО'!AW191))</f>
        <v>0</v>
      </c>
      <c r="AO191" s="29">
        <f>(1+0.25*AN191)*AM191*Параметри!$K$51</f>
        <v>0</v>
      </c>
      <c r="AP191" s="40">
        <f>ROUNDUP(('Дані з ДІСО'!AE191+'Дані не з ДІСО'!E191+'Дані не з ДІСО'!G191)/Параметри!$K$69,0)</f>
        <v>0</v>
      </c>
      <c r="AQ191" s="40">
        <f t="shared" si="23"/>
        <v>0</v>
      </c>
      <c r="AR191" s="40">
        <f>IF(AP191=0,0,('Дані з ДІСО'!AH191+'Дані не з ДІСО'!G191)/('Дані з ДІСО'!AE191+'Дані не з ДІСО'!E191+'Дані не з ДІСО'!G191))</f>
        <v>0</v>
      </c>
      <c r="AS191" s="29">
        <f>AQ191*(1+0.25*AR191)*Параметри!$K$51</f>
        <v>0</v>
      </c>
      <c r="AT191" s="40">
        <f>ROUNDUP('Дані з ДІСО'!AF191/Параметри!$K$70,0)</f>
        <v>0</v>
      </c>
      <c r="AU191" s="40">
        <f t="shared" si="24"/>
        <v>0</v>
      </c>
      <c r="AV191" s="40">
        <f>IF(AT191=0,0,'Дані з ДІСО'!AI191/'Дані з ДІСО'!AF191)</f>
        <v>0</v>
      </c>
      <c r="AW191" s="29">
        <f>AU191*(1+0.25*AV191)*Параметри!$K$51</f>
        <v>0</v>
      </c>
      <c r="AX191" s="40">
        <f>ROUNDUP('Дані з ДІСО'!AR191/Параметри!$K$29,0)</f>
        <v>0</v>
      </c>
      <c r="AY191" s="40">
        <f>ROUNDUP('Дані з ДІСО'!AS191/Параметри!$K$29,0)</f>
        <v>0</v>
      </c>
      <c r="AZ191" s="40">
        <f>ROUNDUP('Дані з ДІСО'!AT191/Параметри!$K$29,0)</f>
        <v>0</v>
      </c>
      <c r="BA191" s="64">
        <f>(AX191*Параметри!$K$32+AY191*Параметри!$L$32+AZ191*Параметри!$M$32)/18</f>
        <v>0</v>
      </c>
      <c r="BB191" s="29">
        <f>(BA191*Параметри!$K$51+SUM('Дані з ДІСО'!AR191:AT191)*Параметри!$K$48*Параметри!$K$20/1000)*Параметри!$K$74</f>
        <v>0</v>
      </c>
      <c r="BC191" s="40">
        <f>ROUNDUP(('Дані не з ДІСО'!I191+'Дані не з ДІСО'!K191)/Параметри!$K$26,0)</f>
        <v>0</v>
      </c>
      <c r="BD191" s="29">
        <f>BC191*Параметри!$M$36/18</f>
        <v>0</v>
      </c>
      <c r="BE191" s="40">
        <f>IF(BC191=0,0,'Дані не з ДІСО'!K191/('Дані не з ДІСО'!I191+'Дані не з ДІСО'!K191))</f>
        <v>0</v>
      </c>
      <c r="BF191" s="29">
        <f>(1+0.25*BE191)*BD191*Параметри!$K$51</f>
        <v>0</v>
      </c>
      <c r="BG191" s="40">
        <f>ROUNDUP('Дані не з ДІСО'!M191/Параметри!$K$27,0)</f>
        <v>0</v>
      </c>
      <c r="BH191" s="40">
        <f>BG191*Параметри!$M$37/18</f>
        <v>0</v>
      </c>
      <c r="BI191" s="29">
        <f>BH191*Параметри!$K$51</f>
        <v>0</v>
      </c>
      <c r="BJ191" s="29">
        <f>'Дані не з ДІСО'!N191*Параметри!$K$76</f>
        <v>0</v>
      </c>
      <c r="BK191" s="40">
        <f>ROUNDUP('Дані з ДІСО'!V191/Параметри!$K$25,0)</f>
        <v>0</v>
      </c>
      <c r="BL191" s="40">
        <f>ROUNDUP('Дані з ДІСО'!W191/Параметри!$K$25,0)</f>
        <v>0</v>
      </c>
      <c r="BM191" s="40">
        <f>ROUNDUP('Дані з ДІСО'!X191/Параметри!$K$25,0)</f>
        <v>0</v>
      </c>
      <c r="BN191" s="40">
        <f>(BK191*Параметри!$K$34+BL191*Параметри!$L$34+BM191*Параметри!$M$34)/18</f>
        <v>0</v>
      </c>
      <c r="BO191" s="40">
        <f>IF(K191=0,0,'Дані з ДІСО'!AC191/K191)</f>
        <v>0</v>
      </c>
      <c r="BP191" s="29">
        <f>(1+0.25*BO191)*BN191*Параметри!$K$51</f>
        <v>0</v>
      </c>
      <c r="BQ191" s="29">
        <f>BP191*'Коефіцієнти АТО'!U191</f>
        <v>0</v>
      </c>
      <c r="BR191" s="29">
        <f>K191*(1+0.25*BO191)*Параметри!$K$66*Параметри!$K$20/1000</f>
        <v>0</v>
      </c>
      <c r="BS191" s="29">
        <f>(1+0.25*BO191)*K191*'Коефіцієнти АТО'!S191*Параметри!$K$20/1000</f>
        <v>0</v>
      </c>
      <c r="BT191" s="29">
        <f t="shared" si="25"/>
        <v>0</v>
      </c>
      <c r="BU191" s="40">
        <f>ROUNDUP('Дані з ДІСО'!AG191/Параметри!$K$71,0)</f>
        <v>0</v>
      </c>
      <c r="BV191" s="40">
        <f t="shared" si="26"/>
        <v>0</v>
      </c>
      <c r="BW191" s="40">
        <f>IF('Дані з ДІСО'!AG191=0,0,'Дані з ДІСО'!AJ191/'Дані з ДІСО'!AG191)</f>
        <v>0</v>
      </c>
      <c r="BX191" s="29">
        <f>BV191*(1+0.25*BW191)*Параметри!$K$51</f>
        <v>0</v>
      </c>
      <c r="BY191" s="29">
        <f>ROUND(IF(Параметри!$K$77="No",CC191,CC191*Параметри!$K$78)+AG191,1)</f>
        <v>55993.8</v>
      </c>
      <c r="BZ191" s="29">
        <f>ROUND(IF(Параметри!$K$77="No",BF191,BF191*Параметри!$K$78),1)</f>
        <v>0</v>
      </c>
      <c r="CA191" s="29">
        <f>ROUND(IF(Параметри!$K$77="No",BI191,BI191*Параметри!$K$78),1)</f>
        <v>0</v>
      </c>
      <c r="CB191" s="29">
        <f>ROUND(IF(Параметри!$K$77="No",BJ191,BJ191*Параметри!$K$78),1)</f>
        <v>0</v>
      </c>
      <c r="CC191" s="29">
        <f t="shared" si="20"/>
        <v>62215.358005974413</v>
      </c>
    </row>
    <row r="192" spans="1:81">
      <c r="A192" s="9">
        <v>191</v>
      </c>
      <c r="B192" s="9" t="s">
        <v>3176</v>
      </c>
      <c r="C192" s="9" t="s">
        <v>3146</v>
      </c>
      <c r="D192" s="9" t="s">
        <v>3269</v>
      </c>
      <c r="E192" s="9" t="s">
        <v>78</v>
      </c>
      <c r="F192" s="9" t="s">
        <v>3337</v>
      </c>
      <c r="G192" s="9" t="s">
        <v>413</v>
      </c>
      <c r="H192" s="29">
        <f>SUM('Дані з ДІСО'!J192:L192)</f>
        <v>103404</v>
      </c>
      <c r="I192" s="29">
        <f>SUM('Дані з ДІСО'!G192:I192)</f>
        <v>3003</v>
      </c>
      <c r="J192" s="29">
        <f>SUM('Дані з ДІСО'!P192:R192)</f>
        <v>56</v>
      </c>
      <c r="K192" s="29">
        <f>SUM('Дані з ДІСО'!V192:X192)</f>
        <v>42</v>
      </c>
      <c r="L192" s="40">
        <f>ROUNDUP('Дані з ДІСО'!J192/'Коефіцієнти АТО'!$R192,0)</f>
        <v>1464</v>
      </c>
      <c r="M192" s="40">
        <f>ROUNDUP('Дані з ДІСО'!K192/'Коефіцієнти АТО'!$R192,0)</f>
        <v>1892</v>
      </c>
      <c r="N192" s="40">
        <f>ROUNDUP('Дані з ДІСО'!L192/'Коефіцієнти АТО'!$R192,0)</f>
        <v>405</v>
      </c>
      <c r="O192" s="59">
        <f>(L192*Параметри!$K$32+M192*Параметри!$L$32+N192*Параметри!$M$32)/18</f>
        <v>6106.55</v>
      </c>
      <c r="P192" s="41">
        <f>IF(H192=0,"",'Дані з ДІСО'!Y192/H192)</f>
        <v>0</v>
      </c>
      <c r="Q192" s="29">
        <f>IF(H192=0,"",(1+0.25*P192)*O192*Параметри!$K$51)</f>
        <v>1250744.8590912309</v>
      </c>
      <c r="R192" s="29">
        <f>IF(H192=0,"",Q192*'Коефіцієнти АТО'!T192)</f>
        <v>187611.72886368464</v>
      </c>
      <c r="S192" s="29">
        <f>IF(H192=0,"",H192*(1+0.25*P192)*Параметри!$K$66*Параметри!$K$20/1000)</f>
        <v>0</v>
      </c>
      <c r="T192" s="29">
        <f>IF(H192=0,"",H192*(1+0.25*P192)*'Коефіцієнти АТО'!$S192*Параметри!$K$20/1000)</f>
        <v>226339.64019131774</v>
      </c>
      <c r="U192" s="29">
        <f t="shared" si="21"/>
        <v>1664696.2281462334</v>
      </c>
      <c r="V192" s="29">
        <f t="shared" si="22"/>
        <v>1664696.2281462334</v>
      </c>
      <c r="W192" s="40">
        <f>ROUNDUP('Дані з ДІСО'!P192/Параметри!$K$24,0)</f>
        <v>2</v>
      </c>
      <c r="X192" s="40">
        <f>ROUNDUP('Дані з ДІСО'!Q192/Параметри!$K$24,0)</f>
        <v>3</v>
      </c>
      <c r="Y192" s="40">
        <f>ROUNDUP('Дані з ДІСО'!R192/Параметри!$K$24,0)</f>
        <v>3</v>
      </c>
      <c r="Z192" s="59">
        <f>(W192*Параметри!$K$33+X192*Параметри!$L$33+Y192*Параметри!$M$33)/18</f>
        <v>16</v>
      </c>
      <c r="AA192" s="41">
        <f>IF(J192=0,0,'Дані з ДІСО'!AA192/J192)</f>
        <v>0</v>
      </c>
      <c r="AB192" s="29">
        <f>(1+0.25*AA192)*Z192*Параметри!$K$51</f>
        <v>3277.1233749759999</v>
      </c>
      <c r="AC192" s="29">
        <f>AB192*'Коефіцієнти АТО'!U192</f>
        <v>330.98946087257599</v>
      </c>
      <c r="AD192" s="29">
        <f>J192*(1+0.25*AA192)*Параметри!$K$66*Параметри!$K$20/1000</f>
        <v>0</v>
      </c>
      <c r="AE192" s="29">
        <f>(1+0.25*AA192)*J192*'Коефіцієнти АТО'!S192*Параметри!$K$20/1000</f>
        <v>122.57765512662753</v>
      </c>
      <c r="AF192" s="29">
        <f t="shared" si="18"/>
        <v>3730.6904909752034</v>
      </c>
      <c r="AG192" s="29">
        <v>0</v>
      </c>
      <c r="AH192" s="40">
        <v>543</v>
      </c>
      <c r="AI192" s="40">
        <v>0</v>
      </c>
      <c r="AJ192" s="40">
        <f t="shared" si="19"/>
        <v>0</v>
      </c>
      <c r="AK192" s="29">
        <f>(AH192+AI192)*(1+0.25*AJ192)*Параметри!$K$53</f>
        <v>97430.096702928029</v>
      </c>
      <c r="AL192" s="29">
        <f>ROUNDUP(('Дані з ДІСО'!AU192+'Дані з ДІСО'!AW192)/Параметри!$K$28,0)</f>
        <v>5</v>
      </c>
      <c r="AM192" s="64">
        <f>AL192*Параметри!$M$35/18</f>
        <v>6.3888888888888893</v>
      </c>
      <c r="AN192" s="29">
        <f>IF(AL192=0,0,'Дані з ДІСО'!AW192/SUM('Дані з ДІСО'!AU192,'Дані з ДІСО'!AW192))</f>
        <v>0</v>
      </c>
      <c r="AO192" s="29">
        <f>(1+0.25*AN192)*AM192*Параметри!$K$51</f>
        <v>1308.5735698688889</v>
      </c>
      <c r="AP192" s="40">
        <f>ROUNDUP(('Дані з ДІСО'!AE192+'Дані не з ДІСО'!E192+'Дані не з ДІСО'!G192)/Параметри!$K$69,0)</f>
        <v>0</v>
      </c>
      <c r="AQ192" s="40">
        <f t="shared" si="23"/>
        <v>0</v>
      </c>
      <c r="AR192" s="40">
        <f>IF(AP192=0,0,('Дані з ДІСО'!AH192+'Дані не з ДІСО'!G192)/('Дані з ДІСО'!AE192+'Дані не з ДІСО'!E192+'Дані не з ДІСО'!G192))</f>
        <v>0</v>
      </c>
      <c r="AS192" s="29">
        <f>AQ192*(1+0.25*AR192)*Параметри!$K$51</f>
        <v>0</v>
      </c>
      <c r="AT192" s="40">
        <f>ROUNDUP('Дані з ДІСО'!AF192/Параметри!$K$70,0)</f>
        <v>0</v>
      </c>
      <c r="AU192" s="40">
        <f t="shared" si="24"/>
        <v>0</v>
      </c>
      <c r="AV192" s="40">
        <f>IF(AT192=0,0,'Дані з ДІСО'!AI192/'Дані з ДІСО'!AF192)</f>
        <v>0</v>
      </c>
      <c r="AW192" s="29">
        <f>AU192*(1+0.25*AV192)*Параметри!$K$51</f>
        <v>0</v>
      </c>
      <c r="AX192" s="40">
        <f>ROUNDUP('Дані з ДІСО'!AR192/Параметри!$K$29,0)</f>
        <v>0</v>
      </c>
      <c r="AY192" s="40">
        <f>ROUNDUP('Дані з ДІСО'!AS192/Параметри!$K$29,0)</f>
        <v>0</v>
      </c>
      <c r="AZ192" s="40">
        <f>ROUNDUP('Дані з ДІСО'!AT192/Параметри!$K$29,0)</f>
        <v>0</v>
      </c>
      <c r="BA192" s="64">
        <f>(AX192*Параметри!$K$32+AY192*Параметри!$L$32+AZ192*Параметри!$M$32)/18</f>
        <v>0</v>
      </c>
      <c r="BB192" s="29">
        <f>(BA192*Параметри!$K$51+SUM('Дані з ДІСО'!AR192:AT192)*Параметри!$K$48*Параметри!$K$20/1000)*Параметри!$K$74</f>
        <v>0</v>
      </c>
      <c r="BC192" s="40">
        <f>ROUNDUP(('Дані не з ДІСО'!I192+'Дані не з ДІСО'!K192)/Параметри!$K$26,0)</f>
        <v>138</v>
      </c>
      <c r="BD192" s="29">
        <f>BC192*Параметри!$M$36/18</f>
        <v>214.66666666666666</v>
      </c>
      <c r="BE192" s="40">
        <f>IF(BC192=0,0,'Дані не з ДІСО'!K192/('Дані не з ДІСО'!I192+'Дані не з ДІСО'!K192))</f>
        <v>0</v>
      </c>
      <c r="BF192" s="29">
        <f>(1+0.25*BE192)*BD192*Параметри!$K$51</f>
        <v>43968.071947594661</v>
      </c>
      <c r="BG192" s="40">
        <f>ROUNDUP('Дані не з ДІСО'!M192/Параметри!$K$27,0)</f>
        <v>0</v>
      </c>
      <c r="BH192" s="40">
        <f>BG192*Параметри!$M$37/18</f>
        <v>0</v>
      </c>
      <c r="BI192" s="29">
        <f>BH192*Параметри!$K$51</f>
        <v>0</v>
      </c>
      <c r="BJ192" s="29">
        <f>'Дані не з ДІСО'!N192*Параметри!$K$76</f>
        <v>0</v>
      </c>
      <c r="BK192" s="40">
        <f>ROUNDUP('Дані з ДІСО'!V192/Параметри!$K$25,0)</f>
        <v>7</v>
      </c>
      <c r="BL192" s="40">
        <f>ROUNDUP('Дані з ДІСО'!W192/Параметри!$K$25,0)</f>
        <v>0</v>
      </c>
      <c r="BM192" s="40">
        <f>ROUNDUP('Дані з ДІСО'!X192/Параметри!$K$25,0)</f>
        <v>0</v>
      </c>
      <c r="BN192" s="40">
        <f>(BK192*Параметри!$K$34+BL192*Параметри!$L$34+BM192*Параметри!$M$34)/18</f>
        <v>14</v>
      </c>
      <c r="BO192" s="40">
        <f>IF(K192=0,0,'Дані з ДІСО'!AC192/K192)</f>
        <v>0</v>
      </c>
      <c r="BP192" s="29">
        <f>(1+0.25*BO192)*BN192*Параметри!$K$51</f>
        <v>2867.482953104</v>
      </c>
      <c r="BQ192" s="29">
        <f>BP192*'Коефіцієнти АТО'!U192</f>
        <v>289.61577826350401</v>
      </c>
      <c r="BR192" s="29">
        <f>K192*(1+0.25*BO192)*Параметри!$K$66*Параметри!$K$20/1000</f>
        <v>0</v>
      </c>
      <c r="BS192" s="29">
        <f>(1+0.25*BO192)*K192*'Коефіцієнти АТО'!S192*Параметри!$K$20/1000</f>
        <v>91.933241344970639</v>
      </c>
      <c r="BT192" s="29">
        <f t="shared" si="25"/>
        <v>3249.0319727124747</v>
      </c>
      <c r="BU192" s="40">
        <f>ROUNDUP('Дані з ДІСО'!AG192/Параметри!$K$71,0)</f>
        <v>7</v>
      </c>
      <c r="BV192" s="40">
        <f t="shared" si="26"/>
        <v>14</v>
      </c>
      <c r="BW192" s="40">
        <f>IF('Дані з ДІСО'!AG192=0,0,'Дані з ДІСО'!AJ192/'Дані з ДІСО'!AG192)</f>
        <v>0</v>
      </c>
      <c r="BX192" s="29">
        <f>BV192*(1+0.25*BW192)*Параметри!$K$51</f>
        <v>2867.482953104</v>
      </c>
      <c r="BY192" s="29">
        <f>ROUND(IF(Параметри!$K$77="No",CC192,CC192*Параметри!$K$78)+AG192,1)</f>
        <v>1595953.9</v>
      </c>
      <c r="BZ192" s="29">
        <f>ROUND(IF(Параметри!$K$77="No",BF192,BF192*Параметри!$K$78),1)</f>
        <v>39571.300000000003</v>
      </c>
      <c r="CA192" s="29">
        <f>ROUND(IF(Параметри!$K$77="No",BI192,BI192*Параметри!$K$78),1)</f>
        <v>0</v>
      </c>
      <c r="CB192" s="29">
        <f>ROUND(IF(Параметри!$K$77="No",BJ192,BJ192*Параметри!$K$78),1)</f>
        <v>0</v>
      </c>
      <c r="CC192" s="29">
        <f t="shared" si="20"/>
        <v>1773282.1038358219</v>
      </c>
    </row>
    <row r="193" spans="1:81">
      <c r="A193" s="9">
        <v>192</v>
      </c>
      <c r="B193" s="9" t="s">
        <v>3176</v>
      </c>
      <c r="C193" s="9" t="s">
        <v>3146</v>
      </c>
      <c r="D193" s="9" t="s">
        <v>3269</v>
      </c>
      <c r="E193" s="9" t="s">
        <v>78</v>
      </c>
      <c r="F193" s="9" t="s">
        <v>3338</v>
      </c>
      <c r="G193" s="9" t="s">
        <v>415</v>
      </c>
      <c r="H193" s="29">
        <f>SUM('Дані з ДІСО'!J193:L193)</f>
        <v>4219</v>
      </c>
      <c r="I193" s="29">
        <f>SUM('Дані з ДІСО'!G193:I193)</f>
        <v>132</v>
      </c>
      <c r="J193" s="29">
        <f>SUM('Дані з ДІСО'!P193:R193)</f>
        <v>90</v>
      </c>
      <c r="K193" s="29">
        <f>SUM('Дані з ДІСО'!V193:X193)</f>
        <v>0</v>
      </c>
      <c r="L193" s="40">
        <f>ROUNDUP('Дані з ДІСО'!J193/'Коефіцієнти АТО'!$R193,0)</f>
        <v>62</v>
      </c>
      <c r="M193" s="40">
        <f>ROUNDUP('Дані з ДІСО'!K193/'Коефіцієнти АТО'!$R193,0)</f>
        <v>83</v>
      </c>
      <c r="N193" s="40">
        <f>ROUNDUP('Дані з ДІСО'!L193/'Коефіцієнти АТО'!$R193,0)</f>
        <v>19</v>
      </c>
      <c r="O193" s="59">
        <f>(L193*Параметри!$K$32+M193*Параметри!$L$32+N193*Параметри!$M$32)/18</f>
        <v>267.47777777777782</v>
      </c>
      <c r="P193" s="41">
        <f>IF(H193=0,"",'Дані з ДІСО'!Y193/H193)</f>
        <v>0</v>
      </c>
      <c r="Q193" s="29">
        <f>IF(H193=0,"",(1+0.25*P193)*O193*Параметри!$K$51)</f>
        <v>54784.854865136986</v>
      </c>
      <c r="R193" s="29">
        <f>IF(H193=0,"",Q193*'Коефіцієнти АТО'!T193)</f>
        <v>6848.1068581421232</v>
      </c>
      <c r="S193" s="29">
        <f>IF(H193=0,"",H193*(1+0.25*P193)*Параметри!$K$66*Параметри!$K$20/1000)</f>
        <v>0</v>
      </c>
      <c r="T193" s="29">
        <f>IF(H193=0,"",H193*(1+0.25*P193)*'Коефіцієнти АТО'!$S193*Параметри!$K$20/1000)</f>
        <v>9234.9129817721696</v>
      </c>
      <c r="U193" s="29">
        <f t="shared" si="21"/>
        <v>70867.874705051276</v>
      </c>
      <c r="V193" s="29">
        <f t="shared" si="22"/>
        <v>70867.874705051276</v>
      </c>
      <c r="W193" s="40">
        <f>ROUNDUP('Дані з ДІСО'!P193/Параметри!$K$24,0)</f>
        <v>4</v>
      </c>
      <c r="X193" s="40">
        <f>ROUNDUP('Дані з ДІСО'!Q193/Параметри!$K$24,0)</f>
        <v>6</v>
      </c>
      <c r="Y193" s="40">
        <f>ROUNDUP('Дані з ДІСО'!R193/Параметри!$K$24,0)</f>
        <v>1</v>
      </c>
      <c r="Z193" s="59">
        <f>(W193*Параметри!$K$33+X193*Параметри!$L$33+Y193*Параметри!$M$33)/18</f>
        <v>22</v>
      </c>
      <c r="AA193" s="41">
        <f>IF(J193=0,0,'Дані з ДІСО'!AA193/J193)</f>
        <v>0</v>
      </c>
      <c r="AB193" s="29">
        <f>(1+0.25*AA193)*Z193*Параметри!$K$51</f>
        <v>4506.0446405920002</v>
      </c>
      <c r="AC193" s="29">
        <f>AB193*'Коефіцієнти АТО'!U193</f>
        <v>211.78409810782401</v>
      </c>
      <c r="AD193" s="29">
        <f>J193*(1+0.25*AA193)*Параметри!$K$66*Параметри!$K$20/1000</f>
        <v>0</v>
      </c>
      <c r="AE193" s="29">
        <f>(1+0.25*AA193)*J193*'Коефіцієнти АТО'!S193*Параметри!$K$20/1000</f>
        <v>196.99980288207993</v>
      </c>
      <c r="AF193" s="29">
        <f t="shared" si="18"/>
        <v>4914.8285415819046</v>
      </c>
      <c r="AG193" s="29">
        <v>0</v>
      </c>
      <c r="AH193" s="40">
        <v>29</v>
      </c>
      <c r="AI193" s="40">
        <v>0</v>
      </c>
      <c r="AJ193" s="40">
        <f t="shared" si="19"/>
        <v>0</v>
      </c>
      <c r="AK193" s="29">
        <f>(AH193+AI193)*(1+0.25*AJ193)*Параметри!$K$53</f>
        <v>5203.4489951840014</v>
      </c>
      <c r="AL193" s="29">
        <f>ROUNDUP(('Дані з ДІСО'!AU193+'Дані з ДІСО'!AW193)/Параметри!$K$28,0)</f>
        <v>3</v>
      </c>
      <c r="AM193" s="64">
        <f>AL193*Параметри!$M$35/18</f>
        <v>3.8333333333333335</v>
      </c>
      <c r="AN193" s="29">
        <f>IF(AL193=0,0,'Дані з ДІСО'!AW193/SUM('Дані з ДІСО'!AU193,'Дані з ДІСО'!AW193))</f>
        <v>0</v>
      </c>
      <c r="AO193" s="29">
        <f>(1+0.25*AN193)*AM193*Параметри!$K$51</f>
        <v>785.14414192133336</v>
      </c>
      <c r="AP193" s="40">
        <f>ROUNDUP(('Дані з ДІСО'!AE193+'Дані не з ДІСО'!E193+'Дані не з ДІСО'!G193)/Параметри!$K$69,0)</f>
        <v>0</v>
      </c>
      <c r="AQ193" s="40">
        <f t="shared" si="23"/>
        <v>0</v>
      </c>
      <c r="AR193" s="40">
        <f>IF(AP193=0,0,('Дані з ДІСО'!AH193+'Дані не з ДІСО'!G193)/('Дані з ДІСО'!AE193+'Дані не з ДІСО'!E193+'Дані не з ДІСО'!G193))</f>
        <v>0</v>
      </c>
      <c r="AS193" s="29">
        <f>AQ193*(1+0.25*AR193)*Параметри!$K$51</f>
        <v>0</v>
      </c>
      <c r="AT193" s="40">
        <f>ROUNDUP('Дані з ДІСО'!AF193/Параметри!$K$70,0)</f>
        <v>0</v>
      </c>
      <c r="AU193" s="40">
        <f t="shared" si="24"/>
        <v>0</v>
      </c>
      <c r="AV193" s="40">
        <f>IF(AT193=0,0,'Дані з ДІСО'!AI193/'Дані з ДІСО'!AF193)</f>
        <v>0</v>
      </c>
      <c r="AW193" s="29">
        <f>AU193*(1+0.25*AV193)*Параметри!$K$51</f>
        <v>0</v>
      </c>
      <c r="AX193" s="40">
        <f>ROUNDUP('Дані з ДІСО'!AR193/Параметри!$K$29,0)</f>
        <v>0</v>
      </c>
      <c r="AY193" s="40">
        <f>ROUNDUP('Дані з ДІСО'!AS193/Параметри!$K$29,0)</f>
        <v>0</v>
      </c>
      <c r="AZ193" s="40">
        <f>ROUNDUP('Дані з ДІСО'!AT193/Параметри!$K$29,0)</f>
        <v>0</v>
      </c>
      <c r="BA193" s="64">
        <f>(AX193*Параметри!$K$32+AY193*Параметри!$L$32+AZ193*Параметри!$M$32)/18</f>
        <v>0</v>
      </c>
      <c r="BB193" s="29">
        <f>(BA193*Параметри!$K$51+SUM('Дані з ДІСО'!AR193:AT193)*Параметри!$K$48*Параметри!$K$20/1000)*Параметри!$K$74</f>
        <v>0</v>
      </c>
      <c r="BC193" s="40">
        <f>ROUNDUP(('Дані не з ДІСО'!I193+'Дані не з ДІСО'!K193)/Параметри!$K$26,0)</f>
        <v>0</v>
      </c>
      <c r="BD193" s="29">
        <f>BC193*Параметри!$M$36/18</f>
        <v>0</v>
      </c>
      <c r="BE193" s="40">
        <f>IF(BC193=0,0,'Дані не з ДІСО'!K193/('Дані не з ДІСО'!I193+'Дані не з ДІСО'!K193))</f>
        <v>0</v>
      </c>
      <c r="BF193" s="29">
        <f>(1+0.25*BE193)*BD193*Параметри!$K$51</f>
        <v>0</v>
      </c>
      <c r="BG193" s="40">
        <f>ROUNDUP('Дані не з ДІСО'!M193/Параметри!$K$27,0)</f>
        <v>0</v>
      </c>
      <c r="BH193" s="40">
        <f>BG193*Параметри!$M$37/18</f>
        <v>0</v>
      </c>
      <c r="BI193" s="29">
        <f>BH193*Параметри!$K$51</f>
        <v>0</v>
      </c>
      <c r="BJ193" s="29">
        <f>'Дані не з ДІСО'!N193*Параметри!$K$76</f>
        <v>0</v>
      </c>
      <c r="BK193" s="40">
        <f>ROUNDUP('Дані з ДІСО'!V193/Параметри!$K$25,0)</f>
        <v>0</v>
      </c>
      <c r="BL193" s="40">
        <f>ROUNDUP('Дані з ДІСО'!W193/Параметри!$K$25,0)</f>
        <v>0</v>
      </c>
      <c r="BM193" s="40">
        <f>ROUNDUP('Дані з ДІСО'!X193/Параметри!$K$25,0)</f>
        <v>0</v>
      </c>
      <c r="BN193" s="40">
        <f>(BK193*Параметри!$K$34+BL193*Параметри!$L$34+BM193*Параметри!$M$34)/18</f>
        <v>0</v>
      </c>
      <c r="BO193" s="40">
        <f>IF(K193=0,0,'Дані з ДІСО'!AC193/K193)</f>
        <v>0</v>
      </c>
      <c r="BP193" s="29">
        <f>(1+0.25*BO193)*BN193*Параметри!$K$51</f>
        <v>0</v>
      </c>
      <c r="BQ193" s="29">
        <f>BP193*'Коефіцієнти АТО'!U193</f>
        <v>0</v>
      </c>
      <c r="BR193" s="29">
        <f>K193*(1+0.25*BO193)*Параметри!$K$66*Параметри!$K$20/1000</f>
        <v>0</v>
      </c>
      <c r="BS193" s="29">
        <f>(1+0.25*BO193)*K193*'Коефіцієнти АТО'!S193*Параметри!$K$20/1000</f>
        <v>0</v>
      </c>
      <c r="BT193" s="29">
        <f t="shared" si="25"/>
        <v>0</v>
      </c>
      <c r="BU193" s="40">
        <f>ROUNDUP('Дані з ДІСО'!AG193/Параметри!$K$71,0)</f>
        <v>0</v>
      </c>
      <c r="BV193" s="40">
        <f t="shared" si="26"/>
        <v>0</v>
      </c>
      <c r="BW193" s="40">
        <f>IF('Дані з ДІСО'!AG193=0,0,'Дані з ДІСО'!AJ193/'Дані з ДІСО'!AG193)</f>
        <v>0</v>
      </c>
      <c r="BX193" s="29">
        <f>BV193*(1+0.25*BW193)*Параметри!$K$51</f>
        <v>0</v>
      </c>
      <c r="BY193" s="29">
        <f>ROUND(IF(Параметри!$K$77="No",CC193,CC193*Параметри!$K$78)+AG193,1)</f>
        <v>73594.2</v>
      </c>
      <c r="BZ193" s="29">
        <f>ROUND(IF(Параметри!$K$77="No",BF193,BF193*Параметри!$K$78),1)</f>
        <v>0</v>
      </c>
      <c r="CA193" s="29">
        <f>ROUND(IF(Параметри!$K$77="No",BI193,BI193*Параметри!$K$78),1)</f>
        <v>0</v>
      </c>
      <c r="CB193" s="29">
        <f>ROUND(IF(Параметри!$K$77="No",BJ193,BJ193*Параметри!$K$78),1)</f>
        <v>0</v>
      </c>
      <c r="CC193" s="29">
        <f t="shared" si="20"/>
        <v>81771.296383738518</v>
      </c>
    </row>
    <row r="194" spans="1:81">
      <c r="A194" s="9">
        <v>193</v>
      </c>
      <c r="B194" s="9" t="s">
        <v>3176</v>
      </c>
      <c r="C194" s="9" t="s">
        <v>3146</v>
      </c>
      <c r="D194" s="9" t="s">
        <v>3269</v>
      </c>
      <c r="E194" s="9" t="s">
        <v>78</v>
      </c>
      <c r="F194" s="9" t="s">
        <v>3339</v>
      </c>
      <c r="G194" s="9" t="s">
        <v>417</v>
      </c>
      <c r="H194" s="29">
        <f>SUM('Дані з ДІСО'!J194:L194)</f>
        <v>64119</v>
      </c>
      <c r="I194" s="29">
        <f>SUM('Дані з ДІСО'!G194:I194)</f>
        <v>2064</v>
      </c>
      <c r="J194" s="29">
        <f>SUM('Дані з ДІСО'!P194:R194)</f>
        <v>835</v>
      </c>
      <c r="K194" s="29">
        <f>SUM('Дані з ДІСО'!V194:X194)</f>
        <v>100</v>
      </c>
      <c r="L194" s="40">
        <f>ROUNDUP('Дані з ДІСО'!J194/'Коефіцієнти АТО'!$R194,0)</f>
        <v>926</v>
      </c>
      <c r="M194" s="40">
        <f>ROUNDUP('Дані з ДІСО'!K194/'Коефіцієнти АТО'!$R194,0)</f>
        <v>1228</v>
      </c>
      <c r="N194" s="40">
        <f>ROUNDUP('Дані з ДІСО'!L194/'Коефіцієнти АТО'!$R194,0)</f>
        <v>178</v>
      </c>
      <c r="O194" s="59">
        <f>(L194*Параметри!$K$32+M194*Параметри!$L$32+N194*Параметри!$M$32)/18</f>
        <v>3765.1444444444446</v>
      </c>
      <c r="P194" s="41">
        <f>IF(H194=0,"",'Дані з ДІСО'!Y194/H194)</f>
        <v>0</v>
      </c>
      <c r="Q194" s="29">
        <f>IF(H194=0,"",(1+0.25*P194)*O194*Параметри!$K$51)</f>
        <v>771177.67931561964</v>
      </c>
      <c r="R194" s="29">
        <f>IF(H194=0,"",Q194*'Коефіцієнти АТО'!T194)</f>
        <v>115676.65189734295</v>
      </c>
      <c r="S194" s="29">
        <f>IF(H194=0,"",H194*(1+0.25*P194)*Параметри!$K$66*Параметри!$K$20/1000)</f>
        <v>0</v>
      </c>
      <c r="T194" s="29">
        <f>IF(H194=0,"",H194*(1+0.25*P194)*'Коефіцієнти АТО'!$S194*Параметри!$K$20/1000)</f>
        <v>140349.22623328984</v>
      </c>
      <c r="U194" s="29">
        <f t="shared" si="21"/>
        <v>1027203.5574462524</v>
      </c>
      <c r="V194" s="29">
        <f t="shared" si="22"/>
        <v>1027203.5574462524</v>
      </c>
      <c r="W194" s="40">
        <f>ROUNDUP('Дані з ДІСО'!P194/Параметри!$K$24,0)</f>
        <v>57</v>
      </c>
      <c r="X194" s="40">
        <f>ROUNDUP('Дані з ДІСО'!Q194/Параметри!$K$24,0)</f>
        <v>37</v>
      </c>
      <c r="Y194" s="40">
        <f>ROUNDUP('Дані з ДІСО'!R194/Параметри!$K$24,0)</f>
        <v>0</v>
      </c>
      <c r="Z194" s="59">
        <f>(W194*Параметри!$K$33+X194*Параметри!$L$33+Y194*Параметри!$M$33)/18</f>
        <v>188</v>
      </c>
      <c r="AA194" s="41">
        <f>IF(J194=0,0,'Дані з ДІСО'!AA194/J194)</f>
        <v>0</v>
      </c>
      <c r="AB194" s="29">
        <f>(1+0.25*AA194)*Z194*Параметри!$K$51</f>
        <v>38506.199655967997</v>
      </c>
      <c r="AC194" s="29">
        <f>AB194*'Коефіцієнти АТО'!U194</f>
        <v>3889.1261652527678</v>
      </c>
      <c r="AD194" s="29">
        <f>J194*(1+0.25*AA194)*Параметри!$K$66*Параметри!$K$20/1000</f>
        <v>0</v>
      </c>
      <c r="AE194" s="29">
        <f>(1+0.25*AA194)*J194*'Коефіцієнти АТО'!S194*Параметри!$K$20/1000</f>
        <v>1827.7203934059642</v>
      </c>
      <c r="AF194" s="29">
        <f t="shared" ref="AF194:AF257" si="27">SUM(AB194:AE194)</f>
        <v>44223.046214626731</v>
      </c>
      <c r="AG194" s="29">
        <v>0</v>
      </c>
      <c r="AH194" s="40">
        <v>281</v>
      </c>
      <c r="AI194" s="40">
        <v>0</v>
      </c>
      <c r="AJ194" s="40">
        <f t="shared" ref="AJ194:AJ257" si="28">IF(AH194+AI194=0,0,AI194/(AH194+AI194))</f>
        <v>0</v>
      </c>
      <c r="AK194" s="29">
        <f>(AH194+AI194)*(1+0.25*AJ194)*Параметри!$K$53</f>
        <v>50419.626470576011</v>
      </c>
      <c r="AL194" s="29">
        <f>ROUNDUP(('Дані з ДІСО'!AU194+'Дані з ДІСО'!AW194)/Параметри!$K$28,0)</f>
        <v>10</v>
      </c>
      <c r="AM194" s="64">
        <f>AL194*Параметри!$M$35/18</f>
        <v>12.777777777777779</v>
      </c>
      <c r="AN194" s="29">
        <f>IF(AL194=0,0,'Дані з ДІСО'!AW194/SUM('Дані з ДІСО'!AU194,'Дані з ДІСО'!AW194))</f>
        <v>0</v>
      </c>
      <c r="AO194" s="29">
        <f>(1+0.25*AN194)*AM194*Параметри!$K$51</f>
        <v>2617.1471397377777</v>
      </c>
      <c r="AP194" s="40">
        <f>ROUNDUP(('Дані з ДІСО'!AE194+'Дані не з ДІСО'!E194+'Дані не з ДІСО'!G194)/Параметри!$K$69,0)</f>
        <v>29</v>
      </c>
      <c r="AQ194" s="40">
        <f t="shared" si="23"/>
        <v>58</v>
      </c>
      <c r="AR194" s="40">
        <f>IF(AP194=0,0,('Дані з ДІСО'!AH194+'Дані не з ДІСО'!G194)/('Дані з ДІСО'!AE194+'Дані не з ДІСО'!E194+'Дані не з ДІСО'!G194))</f>
        <v>0</v>
      </c>
      <c r="AS194" s="29">
        <f>AQ194*(1+0.25*AR194)*Параметри!$K$51</f>
        <v>11879.572234288</v>
      </c>
      <c r="AT194" s="40">
        <f>ROUNDUP('Дані з ДІСО'!AF194/Параметри!$K$70,0)</f>
        <v>0</v>
      </c>
      <c r="AU194" s="40">
        <f t="shared" si="24"/>
        <v>0</v>
      </c>
      <c r="AV194" s="40">
        <f>IF(AT194=0,0,'Дані з ДІСО'!AI194/'Дані з ДІСО'!AF194)</f>
        <v>0</v>
      </c>
      <c r="AW194" s="29">
        <f>AU194*(1+0.25*AV194)*Параметри!$K$51</f>
        <v>0</v>
      </c>
      <c r="AX194" s="40">
        <f>ROUNDUP('Дані з ДІСО'!AR194/Параметри!$K$29,0)</f>
        <v>0</v>
      </c>
      <c r="AY194" s="40">
        <f>ROUNDUP('Дані з ДІСО'!AS194/Параметри!$K$29,0)</f>
        <v>0</v>
      </c>
      <c r="AZ194" s="40">
        <f>ROUNDUP('Дані з ДІСО'!AT194/Параметри!$K$29,0)</f>
        <v>0</v>
      </c>
      <c r="BA194" s="64">
        <f>(AX194*Параметри!$K$32+AY194*Параметри!$L$32+AZ194*Параметри!$M$32)/18</f>
        <v>0</v>
      </c>
      <c r="BB194" s="29">
        <f>(BA194*Параметри!$K$51+SUM('Дані з ДІСО'!AR194:AT194)*Параметри!$K$48*Параметри!$K$20/1000)*Параметри!$K$74</f>
        <v>0</v>
      </c>
      <c r="BC194" s="40">
        <f>ROUNDUP(('Дані не з ДІСО'!I194+'Дані не з ДІСО'!K194)/Параметри!$K$26,0)</f>
        <v>0</v>
      </c>
      <c r="BD194" s="29">
        <f>BC194*Параметри!$M$36/18</f>
        <v>0</v>
      </c>
      <c r="BE194" s="40">
        <f>IF(BC194=0,0,'Дані не з ДІСО'!K194/('Дані не з ДІСО'!I194+'Дані не з ДІСО'!K194))</f>
        <v>0</v>
      </c>
      <c r="BF194" s="29">
        <f>(1+0.25*BE194)*BD194*Параметри!$K$51</f>
        <v>0</v>
      </c>
      <c r="BG194" s="40">
        <f>ROUNDUP('Дані не з ДІСО'!M194/Параметри!$K$27,0)</f>
        <v>0</v>
      </c>
      <c r="BH194" s="40">
        <f>BG194*Параметри!$M$37/18</f>
        <v>0</v>
      </c>
      <c r="BI194" s="29">
        <f>BH194*Параметри!$K$51</f>
        <v>0</v>
      </c>
      <c r="BJ194" s="29">
        <f>'Дані не з ДІСО'!N194*Параметри!$K$76</f>
        <v>0</v>
      </c>
      <c r="BK194" s="40">
        <f>ROUNDUP('Дані з ДІСО'!V194/Параметри!$K$25,0)</f>
        <v>17</v>
      </c>
      <c r="BL194" s="40">
        <f>ROUNDUP('Дані з ДІСО'!W194/Параметри!$K$25,0)</f>
        <v>0</v>
      </c>
      <c r="BM194" s="40">
        <f>ROUNDUP('Дані з ДІСО'!X194/Параметри!$K$25,0)</f>
        <v>0</v>
      </c>
      <c r="BN194" s="40">
        <f>(BK194*Параметри!$K$34+BL194*Параметри!$L$34+BM194*Параметри!$M$34)/18</f>
        <v>34</v>
      </c>
      <c r="BO194" s="40">
        <f>IF(K194=0,0,'Дані з ДІСО'!AC194/K194)</f>
        <v>0</v>
      </c>
      <c r="BP194" s="29">
        <f>(1+0.25*BO194)*BN194*Параметри!$K$51</f>
        <v>6963.8871718239998</v>
      </c>
      <c r="BQ194" s="29">
        <f>BP194*'Коефіцієнти АТО'!U194</f>
        <v>703.35260435422401</v>
      </c>
      <c r="BR194" s="29">
        <f>K194*(1+0.25*BO194)*Параметри!$K$66*Параметри!$K$20/1000</f>
        <v>0</v>
      </c>
      <c r="BS194" s="29">
        <f>(1+0.25*BO194)*K194*'Коефіцієнти АТО'!S194*Параметри!$K$20/1000</f>
        <v>218.8886698689777</v>
      </c>
      <c r="BT194" s="29">
        <f t="shared" si="25"/>
        <v>7886.1284460472016</v>
      </c>
      <c r="BU194" s="40">
        <f>ROUNDUP('Дані з ДІСО'!AG194/Параметри!$K$71,0)</f>
        <v>0</v>
      </c>
      <c r="BV194" s="40">
        <f t="shared" si="26"/>
        <v>0</v>
      </c>
      <c r="BW194" s="40">
        <f>IF('Дані з ДІСО'!AG194=0,0,'Дані з ДІСО'!AJ194/'Дані з ДІСО'!AG194)</f>
        <v>0</v>
      </c>
      <c r="BX194" s="29">
        <f>BV194*(1+0.25*BW194)*Параметри!$K$51</f>
        <v>0</v>
      </c>
      <c r="BY194" s="29">
        <f>ROUND(IF(Параметри!$K$77="No",CC194,CC194*Параметри!$K$78)+AG194,1)</f>
        <v>1029806.2</v>
      </c>
      <c r="BZ194" s="29">
        <f>ROUND(IF(Параметри!$K$77="No",BF194,BF194*Параметри!$K$78),1)</f>
        <v>0</v>
      </c>
      <c r="CA194" s="29">
        <f>ROUND(IF(Параметри!$K$77="No",BI194,BI194*Параметри!$K$78),1)</f>
        <v>0</v>
      </c>
      <c r="CB194" s="29">
        <f>ROUND(IF(Параметри!$K$77="No",BJ194,BJ194*Параметри!$K$78),1)</f>
        <v>0</v>
      </c>
      <c r="CC194" s="29">
        <f t="shared" ref="CC194:CC257" si="29">U194+AF194+AK194+AO194+AS194+AW194+BB194+BT194+BX194</f>
        <v>1144229.0779515284</v>
      </c>
    </row>
    <row r="195" spans="1:81">
      <c r="A195" s="9">
        <v>194</v>
      </c>
      <c r="B195" s="9" t="s">
        <v>3148</v>
      </c>
      <c r="C195" s="9" t="s">
        <v>3148</v>
      </c>
      <c r="D195" s="9" t="s">
        <v>3269</v>
      </c>
      <c r="E195" s="9" t="s">
        <v>24</v>
      </c>
      <c r="F195" s="9" t="s">
        <v>3340</v>
      </c>
      <c r="G195" s="9" t="s">
        <v>419</v>
      </c>
      <c r="H195" s="29">
        <f>SUM('Дані з ДІСО'!J195:L195)</f>
        <v>1417</v>
      </c>
      <c r="I195" s="29">
        <f>SUM('Дані з ДІСО'!G195:I195)</f>
        <v>93</v>
      </c>
      <c r="J195" s="29">
        <f>SUM('Дані з ДІСО'!P195:R195)</f>
        <v>0</v>
      </c>
      <c r="K195" s="29">
        <f>SUM('Дані з ДІСО'!V195:X195)</f>
        <v>0</v>
      </c>
      <c r="L195" s="40">
        <f>ROUNDUP('Дані з ДІСО'!J195/'Коефіцієнти АТО'!$R195,0)</f>
        <v>42</v>
      </c>
      <c r="M195" s="40">
        <f>ROUNDUP('Дані з ДІСО'!K195/'Коефіцієнти АТО'!$R195,0)</f>
        <v>62</v>
      </c>
      <c r="N195" s="40">
        <f>ROUNDUP('Дані з ДІСО'!L195/'Коефіцієнти АТО'!$R195,0)</f>
        <v>6</v>
      </c>
      <c r="O195" s="59">
        <f>(L195*Параметри!$K$32+M195*Параметри!$L$32+N195*Параметри!$M$32)/18</f>
        <v>178.13333333333333</v>
      </c>
      <c r="P195" s="41">
        <f>IF(H195=0,"",'Дані з ДІСО'!Y195/H195)</f>
        <v>0</v>
      </c>
      <c r="Q195" s="29">
        <f>IF(H195=0,"",(1+0.25*P195)*O195*Параметри!$K$51)</f>
        <v>36485.30690806613</v>
      </c>
      <c r="R195" s="29">
        <f>IF(H195=0,"",Q195*'Коефіцієнти АТО'!T195)</f>
        <v>620.25021743712421</v>
      </c>
      <c r="S195" s="29">
        <f>IF(H195=0,"",H195*(1+0.25*P195)*Параметри!$K$66*Параметри!$K$20/1000)</f>
        <v>0</v>
      </c>
      <c r="T195" s="29">
        <f>IF(H195=0,"",H195*(1+0.25*P195)*'Коефіцієнти АТО'!$S195*Параметри!$K$20/1000)</f>
        <v>7147.2860851435198</v>
      </c>
      <c r="U195" s="29">
        <f t="shared" ref="U195:U258" si="30">IF(H195=0,0,SUM(Q195:T195))</f>
        <v>44252.843210646774</v>
      </c>
      <c r="V195" s="29">
        <f t="shared" ref="V195:V258" si="31">U195</f>
        <v>44252.843210646774</v>
      </c>
      <c r="W195" s="40">
        <f>ROUNDUP('Дані з ДІСО'!P195/Параметри!$K$24,0)</f>
        <v>0</v>
      </c>
      <c r="X195" s="40">
        <f>ROUNDUP('Дані з ДІСО'!Q195/Параметри!$K$24,0)</f>
        <v>0</v>
      </c>
      <c r="Y195" s="40">
        <f>ROUNDUP('Дані з ДІСО'!R195/Параметри!$K$24,0)</f>
        <v>0</v>
      </c>
      <c r="Z195" s="59">
        <f>(W195*Параметри!$K$33+X195*Параметри!$L$33+Y195*Параметри!$M$33)/18</f>
        <v>0</v>
      </c>
      <c r="AA195" s="41">
        <f>IF(J195=0,0,'Дані з ДІСО'!AA195/J195)</f>
        <v>0</v>
      </c>
      <c r="AB195" s="29">
        <f>(1+0.25*AA195)*Z195*Параметри!$K$51</f>
        <v>0</v>
      </c>
      <c r="AC195" s="29">
        <f>AB195*'Коефіцієнти АТО'!U195</f>
        <v>0</v>
      </c>
      <c r="AD195" s="29">
        <f>J195*(1+0.25*AA195)*Параметри!$K$66*Параметри!$K$20/1000</f>
        <v>0</v>
      </c>
      <c r="AE195" s="29">
        <f>(1+0.25*AA195)*J195*'Коефіцієнти АТО'!S195*Параметри!$K$20/1000</f>
        <v>0</v>
      </c>
      <c r="AF195" s="29">
        <f t="shared" si="27"/>
        <v>0</v>
      </c>
      <c r="AG195" s="29">
        <v>0</v>
      </c>
      <c r="AH195" s="40">
        <v>12</v>
      </c>
      <c r="AI195" s="40">
        <v>0</v>
      </c>
      <c r="AJ195" s="40">
        <f t="shared" si="28"/>
        <v>0</v>
      </c>
      <c r="AK195" s="29">
        <f>(AH195+AI195)*(1+0.25*AJ195)*Параметри!$K$53</f>
        <v>2153.1513083520003</v>
      </c>
      <c r="AL195" s="29">
        <f>ROUNDUP(('Дані з ДІСО'!AU195+'Дані з ДІСО'!AW195)/Параметри!$K$28,0)</f>
        <v>0</v>
      </c>
      <c r="AM195" s="64">
        <f>AL195*Параметри!$M$35/18</f>
        <v>0</v>
      </c>
      <c r="AN195" s="29">
        <f>IF(AL195=0,0,'Дані з ДІСО'!AW195/SUM('Дані з ДІСО'!AU195,'Дані з ДІСО'!AW195))</f>
        <v>0</v>
      </c>
      <c r="AO195" s="29">
        <f>(1+0.25*AN195)*AM195*Параметри!$K$51</f>
        <v>0</v>
      </c>
      <c r="AP195" s="40">
        <f>ROUNDUP(('Дані з ДІСО'!AE195+'Дані не з ДІСО'!E195+'Дані не з ДІСО'!G195)/Параметри!$K$69,0)</f>
        <v>0</v>
      </c>
      <c r="AQ195" s="40">
        <f t="shared" ref="AQ195:AQ258" si="32">AP195*2</f>
        <v>0</v>
      </c>
      <c r="AR195" s="40">
        <f>IF(AP195=0,0,('Дані з ДІСО'!AH195+'Дані не з ДІСО'!G195)/('Дані з ДІСО'!AE195+'Дані не з ДІСО'!E195+'Дані не з ДІСО'!G195))</f>
        <v>0</v>
      </c>
      <c r="AS195" s="29">
        <f>AQ195*(1+0.25*AR195)*Параметри!$K$51</f>
        <v>0</v>
      </c>
      <c r="AT195" s="40">
        <f>ROUNDUP('Дані з ДІСО'!AF195/Параметри!$K$70,0)</f>
        <v>0</v>
      </c>
      <c r="AU195" s="40">
        <f t="shared" ref="AU195:AU258" si="33">AT195*2</f>
        <v>0</v>
      </c>
      <c r="AV195" s="40">
        <f>IF(AT195=0,0,'Дані з ДІСО'!AI195/'Дані з ДІСО'!AF195)</f>
        <v>0</v>
      </c>
      <c r="AW195" s="29">
        <f>AU195*(1+0.25*AV195)*Параметри!$K$51</f>
        <v>0</v>
      </c>
      <c r="AX195" s="40">
        <f>ROUNDUP('Дані з ДІСО'!AR195/Параметри!$K$29,0)</f>
        <v>0</v>
      </c>
      <c r="AY195" s="40">
        <f>ROUNDUP('Дані з ДІСО'!AS195/Параметри!$K$29,0)</f>
        <v>0</v>
      </c>
      <c r="AZ195" s="40">
        <f>ROUNDUP('Дані з ДІСО'!AT195/Параметри!$K$29,0)</f>
        <v>0</v>
      </c>
      <c r="BA195" s="64">
        <f>(AX195*Параметри!$K$32+AY195*Параметри!$L$32+AZ195*Параметри!$M$32)/18</f>
        <v>0</v>
      </c>
      <c r="BB195" s="29">
        <f>(BA195*Параметри!$K$51+SUM('Дані з ДІСО'!AR195:AT195)*Параметри!$K$48*Параметри!$K$20/1000)*Параметри!$K$74</f>
        <v>0</v>
      </c>
      <c r="BC195" s="40">
        <f>ROUNDUP(('Дані не з ДІСО'!I195+'Дані не з ДІСО'!K195)/Параметри!$K$26,0)</f>
        <v>0</v>
      </c>
      <c r="BD195" s="29">
        <f>BC195*Параметри!$M$36/18</f>
        <v>0</v>
      </c>
      <c r="BE195" s="40">
        <f>IF(BC195=0,0,'Дані не з ДІСО'!K195/('Дані не з ДІСО'!I195+'Дані не з ДІСО'!K195))</f>
        <v>0</v>
      </c>
      <c r="BF195" s="29">
        <f>(1+0.25*BE195)*BD195*Параметри!$K$51</f>
        <v>0</v>
      </c>
      <c r="BG195" s="40">
        <f>ROUNDUP('Дані не з ДІСО'!M195/Параметри!$K$27,0)</f>
        <v>0</v>
      </c>
      <c r="BH195" s="40">
        <f>BG195*Параметри!$M$37/18</f>
        <v>0</v>
      </c>
      <c r="BI195" s="29">
        <f>BH195*Параметри!$K$51</f>
        <v>0</v>
      </c>
      <c r="BJ195" s="29">
        <f>'Дані не з ДІСО'!N195*Параметри!$K$76</f>
        <v>0</v>
      </c>
      <c r="BK195" s="40">
        <f>ROUNDUP('Дані з ДІСО'!V195/Параметри!$K$25,0)</f>
        <v>0</v>
      </c>
      <c r="BL195" s="40">
        <f>ROUNDUP('Дані з ДІСО'!W195/Параметри!$K$25,0)</f>
        <v>0</v>
      </c>
      <c r="BM195" s="40">
        <f>ROUNDUP('Дані з ДІСО'!X195/Параметри!$K$25,0)</f>
        <v>0</v>
      </c>
      <c r="BN195" s="40">
        <f>(BK195*Параметри!$K$34+BL195*Параметри!$L$34+BM195*Параметри!$M$34)/18</f>
        <v>0</v>
      </c>
      <c r="BO195" s="40">
        <f>IF(K195=0,0,'Дані з ДІСО'!AC195/K195)</f>
        <v>0</v>
      </c>
      <c r="BP195" s="29">
        <f>(1+0.25*BO195)*BN195*Параметри!$K$51</f>
        <v>0</v>
      </c>
      <c r="BQ195" s="29">
        <f>BP195*'Коефіцієнти АТО'!U195</f>
        <v>0</v>
      </c>
      <c r="BR195" s="29">
        <f>K195*(1+0.25*BO195)*Параметри!$K$66*Параметри!$K$20/1000</f>
        <v>0</v>
      </c>
      <c r="BS195" s="29">
        <f>(1+0.25*BO195)*K195*'Коефіцієнти АТО'!S195*Параметри!$K$20/1000</f>
        <v>0</v>
      </c>
      <c r="BT195" s="29">
        <f t="shared" ref="BT195:BT258" si="34">SUM(BP195:BS195)</f>
        <v>0</v>
      </c>
      <c r="BU195" s="40">
        <f>ROUNDUP('Дані з ДІСО'!AG195/Параметри!$K$71,0)</f>
        <v>0</v>
      </c>
      <c r="BV195" s="40">
        <f t="shared" ref="BV195:BV258" si="35">BU195*2</f>
        <v>0</v>
      </c>
      <c r="BW195" s="40">
        <f>IF('Дані з ДІСО'!AG195=0,0,'Дані з ДІСО'!AJ195/'Дані з ДІСО'!AG195)</f>
        <v>0</v>
      </c>
      <c r="BX195" s="29">
        <f>BV195*(1+0.25*BW195)*Параметри!$K$51</f>
        <v>0</v>
      </c>
      <c r="BY195" s="29">
        <f>ROUND(IF(Параметри!$K$77="No",CC195,CC195*Параметри!$K$78)+AG195,1)</f>
        <v>41765.4</v>
      </c>
      <c r="BZ195" s="29">
        <f>ROUND(IF(Параметри!$K$77="No",BF195,BF195*Параметри!$K$78),1)</f>
        <v>0</v>
      </c>
      <c r="CA195" s="29">
        <f>ROUND(IF(Параметри!$K$77="No",BI195,BI195*Параметри!$K$78),1)</f>
        <v>0</v>
      </c>
      <c r="CB195" s="29">
        <f>ROUND(IF(Параметри!$K$77="No",BJ195,BJ195*Параметри!$K$78),1)</f>
        <v>0</v>
      </c>
      <c r="CC195" s="29">
        <f t="shared" si="29"/>
        <v>46405.994518998777</v>
      </c>
    </row>
    <row r="196" spans="1:81">
      <c r="A196" s="9">
        <v>195</v>
      </c>
      <c r="B196" s="9" t="s">
        <v>3148</v>
      </c>
      <c r="C196" s="9" t="s">
        <v>3148</v>
      </c>
      <c r="D196" s="9" t="s">
        <v>3269</v>
      </c>
      <c r="E196" s="9" t="s">
        <v>24</v>
      </c>
      <c r="F196" s="9" t="s">
        <v>3308</v>
      </c>
      <c r="G196" s="9" t="s">
        <v>421</v>
      </c>
      <c r="H196" s="29">
        <f>SUM('Дані з ДІСО'!J196:L196)</f>
        <v>602</v>
      </c>
      <c r="I196" s="29">
        <f>SUM('Дані з ДІСО'!G196:I196)</f>
        <v>49</v>
      </c>
      <c r="J196" s="29">
        <f>SUM('Дані з ДІСО'!P196:R196)</f>
        <v>0</v>
      </c>
      <c r="K196" s="29">
        <f>SUM('Дані з ДІСО'!V196:X196)</f>
        <v>0</v>
      </c>
      <c r="L196" s="40">
        <f>ROUNDUP('Дані з ДІСО'!J196/'Коефіцієнти АТО'!$R196,0)</f>
        <v>19</v>
      </c>
      <c r="M196" s="40">
        <f>ROUNDUP('Дані з ДІСО'!K196/'Коефіцієнти АТО'!$R196,0)</f>
        <v>28</v>
      </c>
      <c r="N196" s="40">
        <f>ROUNDUP('Дані з ДІСО'!L196/'Коефіцієнти АТО'!$R196,0)</f>
        <v>5</v>
      </c>
      <c r="O196" s="59">
        <f>(L196*Параметри!$K$32+M196*Параметри!$L$32+N196*Параметри!$M$32)/18</f>
        <v>85.00555555555556</v>
      </c>
      <c r="P196" s="41">
        <f>IF(H196=0,"",'Дані з ДІСО'!Y196/H196)</f>
        <v>0</v>
      </c>
      <c r="Q196" s="29">
        <f>IF(H196=0,"",(1+0.25*P196)*O196*Параметри!$K$51)</f>
        <v>17410.855819620756</v>
      </c>
      <c r="R196" s="29">
        <f>IF(H196=0,"",Q196*'Коефіцієнти АТО'!T196)</f>
        <v>295.98454893355284</v>
      </c>
      <c r="S196" s="29">
        <f>IF(H196=0,"",H196*(1+0.25*P196)*Параметри!$K$66*Параметри!$K$20/1000)</f>
        <v>0</v>
      </c>
      <c r="T196" s="29">
        <f>IF(H196=0,"",H196*(1+0.25*P196)*'Коефіцієнти АТО'!$S196*Параметри!$K$20/1000)</f>
        <v>3036.4616960172189</v>
      </c>
      <c r="U196" s="29">
        <f t="shared" si="30"/>
        <v>20743.30206457153</v>
      </c>
      <c r="V196" s="29">
        <f t="shared" si="31"/>
        <v>20743.30206457153</v>
      </c>
      <c r="W196" s="40">
        <f>ROUNDUP('Дані з ДІСО'!P196/Параметри!$K$24,0)</f>
        <v>0</v>
      </c>
      <c r="X196" s="40">
        <f>ROUNDUP('Дані з ДІСО'!Q196/Параметри!$K$24,0)</f>
        <v>0</v>
      </c>
      <c r="Y196" s="40">
        <f>ROUNDUP('Дані з ДІСО'!R196/Параметри!$K$24,0)</f>
        <v>0</v>
      </c>
      <c r="Z196" s="59">
        <f>(W196*Параметри!$K$33+X196*Параметри!$L$33+Y196*Параметри!$M$33)/18</f>
        <v>0</v>
      </c>
      <c r="AA196" s="41">
        <f>IF(J196=0,0,'Дані з ДІСО'!AA196/J196)</f>
        <v>0</v>
      </c>
      <c r="AB196" s="29">
        <f>(1+0.25*AA196)*Z196*Параметри!$K$51</f>
        <v>0</v>
      </c>
      <c r="AC196" s="29">
        <f>AB196*'Коефіцієнти АТО'!U196</f>
        <v>0</v>
      </c>
      <c r="AD196" s="29">
        <f>J196*(1+0.25*AA196)*Параметри!$K$66*Параметри!$K$20/1000</f>
        <v>0</v>
      </c>
      <c r="AE196" s="29">
        <f>(1+0.25*AA196)*J196*'Коефіцієнти АТО'!S196*Параметри!$K$20/1000</f>
        <v>0</v>
      </c>
      <c r="AF196" s="29">
        <f t="shared" si="27"/>
        <v>0</v>
      </c>
      <c r="AG196" s="29">
        <v>0</v>
      </c>
      <c r="AH196" s="40">
        <v>0</v>
      </c>
      <c r="AI196" s="40">
        <v>0</v>
      </c>
      <c r="AJ196" s="40">
        <f t="shared" si="28"/>
        <v>0</v>
      </c>
      <c r="AK196" s="29">
        <f>(AH196+AI196)*(1+0.25*AJ196)*Параметри!$K$53</f>
        <v>0</v>
      </c>
      <c r="AL196" s="29">
        <f>ROUNDUP(('Дані з ДІСО'!AU196+'Дані з ДІСО'!AW196)/Параметри!$K$28,0)</f>
        <v>0</v>
      </c>
      <c r="AM196" s="64">
        <f>AL196*Параметри!$M$35/18</f>
        <v>0</v>
      </c>
      <c r="AN196" s="29">
        <f>IF(AL196=0,0,'Дані з ДІСО'!AW196/SUM('Дані з ДІСО'!AU196,'Дані з ДІСО'!AW196))</f>
        <v>0</v>
      </c>
      <c r="AO196" s="29">
        <f>(1+0.25*AN196)*AM196*Параметри!$K$51</f>
        <v>0</v>
      </c>
      <c r="AP196" s="40">
        <f>ROUNDUP(('Дані з ДІСО'!AE196+'Дані не з ДІСО'!E196+'Дані не з ДІСО'!G196)/Параметри!$K$69,0)</f>
        <v>0</v>
      </c>
      <c r="AQ196" s="40">
        <f t="shared" si="32"/>
        <v>0</v>
      </c>
      <c r="AR196" s="40">
        <f>IF(AP196=0,0,('Дані з ДІСО'!AH196+'Дані не з ДІСО'!G196)/('Дані з ДІСО'!AE196+'Дані не з ДІСО'!E196+'Дані не з ДІСО'!G196))</f>
        <v>0</v>
      </c>
      <c r="AS196" s="29">
        <f>AQ196*(1+0.25*AR196)*Параметри!$K$51</f>
        <v>0</v>
      </c>
      <c r="AT196" s="40">
        <f>ROUNDUP('Дані з ДІСО'!AF196/Параметри!$K$70,0)</f>
        <v>0</v>
      </c>
      <c r="AU196" s="40">
        <f t="shared" si="33"/>
        <v>0</v>
      </c>
      <c r="AV196" s="40">
        <f>IF(AT196=0,0,'Дані з ДІСО'!AI196/'Дані з ДІСО'!AF196)</f>
        <v>0</v>
      </c>
      <c r="AW196" s="29">
        <f>AU196*(1+0.25*AV196)*Параметри!$K$51</f>
        <v>0</v>
      </c>
      <c r="AX196" s="40">
        <f>ROUNDUP('Дані з ДІСО'!AR196/Параметри!$K$29,0)</f>
        <v>0</v>
      </c>
      <c r="AY196" s="40">
        <f>ROUNDUP('Дані з ДІСО'!AS196/Параметри!$K$29,0)</f>
        <v>0</v>
      </c>
      <c r="AZ196" s="40">
        <f>ROUNDUP('Дані з ДІСО'!AT196/Параметри!$K$29,0)</f>
        <v>0</v>
      </c>
      <c r="BA196" s="64">
        <f>(AX196*Параметри!$K$32+AY196*Параметри!$L$32+AZ196*Параметри!$M$32)/18</f>
        <v>0</v>
      </c>
      <c r="BB196" s="29">
        <f>(BA196*Параметри!$K$51+SUM('Дані з ДІСО'!AR196:AT196)*Параметри!$K$48*Параметри!$K$20/1000)*Параметри!$K$74</f>
        <v>0</v>
      </c>
      <c r="BC196" s="40">
        <f>ROUNDUP(('Дані не з ДІСО'!I196+'Дані не з ДІСО'!K196)/Параметри!$K$26,0)</f>
        <v>0</v>
      </c>
      <c r="BD196" s="29">
        <f>BC196*Параметри!$M$36/18</f>
        <v>0</v>
      </c>
      <c r="BE196" s="40">
        <f>IF(BC196=0,0,'Дані не з ДІСО'!K196/('Дані не з ДІСО'!I196+'Дані не з ДІСО'!K196))</f>
        <v>0</v>
      </c>
      <c r="BF196" s="29">
        <f>(1+0.25*BE196)*BD196*Параметри!$K$51</f>
        <v>0</v>
      </c>
      <c r="BG196" s="40">
        <f>ROUNDUP('Дані не з ДІСО'!M196/Параметри!$K$27,0)</f>
        <v>0</v>
      </c>
      <c r="BH196" s="40">
        <f>BG196*Параметри!$M$37/18</f>
        <v>0</v>
      </c>
      <c r="BI196" s="29">
        <f>BH196*Параметри!$K$51</f>
        <v>0</v>
      </c>
      <c r="BJ196" s="29">
        <f>'Дані не з ДІСО'!N196*Параметри!$K$76</f>
        <v>0</v>
      </c>
      <c r="BK196" s="40">
        <f>ROUNDUP('Дані з ДІСО'!V196/Параметри!$K$25,0)</f>
        <v>0</v>
      </c>
      <c r="BL196" s="40">
        <f>ROUNDUP('Дані з ДІСО'!W196/Параметри!$K$25,0)</f>
        <v>0</v>
      </c>
      <c r="BM196" s="40">
        <f>ROUNDUP('Дані з ДІСО'!X196/Параметри!$K$25,0)</f>
        <v>0</v>
      </c>
      <c r="BN196" s="40">
        <f>(BK196*Параметри!$K$34+BL196*Параметри!$L$34+BM196*Параметри!$M$34)/18</f>
        <v>0</v>
      </c>
      <c r="BO196" s="40">
        <f>IF(K196=0,0,'Дані з ДІСО'!AC196/K196)</f>
        <v>0</v>
      </c>
      <c r="BP196" s="29">
        <f>(1+0.25*BO196)*BN196*Параметри!$K$51</f>
        <v>0</v>
      </c>
      <c r="BQ196" s="29">
        <f>BP196*'Коефіцієнти АТО'!U196</f>
        <v>0</v>
      </c>
      <c r="BR196" s="29">
        <f>K196*(1+0.25*BO196)*Параметри!$K$66*Параметри!$K$20/1000</f>
        <v>0</v>
      </c>
      <c r="BS196" s="29">
        <f>(1+0.25*BO196)*K196*'Коефіцієнти АТО'!S196*Параметри!$K$20/1000</f>
        <v>0</v>
      </c>
      <c r="BT196" s="29">
        <f t="shared" si="34"/>
        <v>0</v>
      </c>
      <c r="BU196" s="40">
        <f>ROUNDUP('Дані з ДІСО'!AG196/Параметри!$K$71,0)</f>
        <v>0</v>
      </c>
      <c r="BV196" s="40">
        <f t="shared" si="35"/>
        <v>0</v>
      </c>
      <c r="BW196" s="40">
        <f>IF('Дані з ДІСО'!AG196=0,0,'Дані з ДІСО'!AJ196/'Дані з ДІСО'!AG196)</f>
        <v>0</v>
      </c>
      <c r="BX196" s="29">
        <f>BV196*(1+0.25*BW196)*Параметри!$K$51</f>
        <v>0</v>
      </c>
      <c r="BY196" s="29">
        <f>ROUND(IF(Параметри!$K$77="No",CC196,CC196*Параметри!$K$78)+AG196,1)</f>
        <v>18669</v>
      </c>
      <c r="BZ196" s="29">
        <f>ROUND(IF(Параметри!$K$77="No",BF196,BF196*Параметри!$K$78),1)</f>
        <v>0</v>
      </c>
      <c r="CA196" s="29">
        <f>ROUND(IF(Параметри!$K$77="No",BI196,BI196*Параметри!$K$78),1)</f>
        <v>0</v>
      </c>
      <c r="CB196" s="29">
        <f>ROUND(IF(Параметри!$K$77="No",BJ196,BJ196*Параметри!$K$78),1)</f>
        <v>0</v>
      </c>
      <c r="CC196" s="29">
        <f t="shared" si="29"/>
        <v>20743.30206457153</v>
      </c>
    </row>
    <row r="197" spans="1:81">
      <c r="A197" s="9">
        <v>196</v>
      </c>
      <c r="B197" s="9" t="s">
        <v>3176</v>
      </c>
      <c r="C197" s="9" t="s">
        <v>3146</v>
      </c>
      <c r="D197" s="9" t="s">
        <v>3269</v>
      </c>
      <c r="E197" s="9" t="s">
        <v>78</v>
      </c>
      <c r="F197" s="9" t="s">
        <v>3341</v>
      </c>
      <c r="G197" s="9" t="s">
        <v>422</v>
      </c>
      <c r="H197" s="29">
        <f>SUM('Дані з ДІСО'!J197:L197)</f>
        <v>11794</v>
      </c>
      <c r="I197" s="29">
        <f>SUM('Дані з ДІСО'!G197:I197)</f>
        <v>407</v>
      </c>
      <c r="J197" s="29">
        <f>SUM('Дані з ДІСО'!P197:R197)</f>
        <v>41</v>
      </c>
      <c r="K197" s="29">
        <f>SUM('Дані з ДІСО'!V197:X197)</f>
        <v>0</v>
      </c>
      <c r="L197" s="40">
        <f>ROUNDUP('Дані з ДІСО'!J197/'Коефіцієнти АТО'!$R197,0)</f>
        <v>164</v>
      </c>
      <c r="M197" s="40">
        <f>ROUNDUP('Дані з ДІСО'!K197/'Коефіцієнти АТО'!$R197,0)</f>
        <v>226</v>
      </c>
      <c r="N197" s="40">
        <f>ROUNDUP('Дані з ДІСО'!L197/'Коефіцієнти АТО'!$R197,0)</f>
        <v>48</v>
      </c>
      <c r="O197" s="59">
        <f>(L197*Параметри!$K$32+M197*Параметри!$L$32+N197*Параметри!$M$32)/18</f>
        <v>714.78888888888889</v>
      </c>
      <c r="P197" s="41">
        <f>IF(H197=0,"",'Дані з ДІСО'!Y197/H197)</f>
        <v>0</v>
      </c>
      <c r="Q197" s="29">
        <f>IF(H197=0,"",(1+0.25*P197)*O197*Параметри!$K$51)</f>
        <v>146403.21099693127</v>
      </c>
      <c r="R197" s="29">
        <f>IF(H197=0,"",Q197*'Коефіцієнти АТО'!T197)</f>
        <v>21960.481649539692</v>
      </c>
      <c r="S197" s="29">
        <f>IF(H197=0,"",H197*(1+0.25*P197)*Параметри!$K$66*Параметри!$K$20/1000)</f>
        <v>0</v>
      </c>
      <c r="T197" s="29">
        <f>IF(H197=0,"",H197*(1+0.25*P197)*'Коефіцієнти АТО'!$S197*Параметри!$K$20/1000)</f>
        <v>25815.729724347231</v>
      </c>
      <c r="U197" s="29">
        <f t="shared" si="30"/>
        <v>194179.42237081821</v>
      </c>
      <c r="V197" s="29">
        <f t="shared" si="31"/>
        <v>194179.42237081821</v>
      </c>
      <c r="W197" s="40">
        <f>ROUNDUP('Дані з ДІСО'!P197/Параметри!$K$24,0)</f>
        <v>5</v>
      </c>
      <c r="X197" s="40">
        <f>ROUNDUP('Дані з ДІСО'!Q197/Параметри!$K$24,0)</f>
        <v>0</v>
      </c>
      <c r="Y197" s="40">
        <f>ROUNDUP('Дані з ДІСО'!R197/Параметри!$K$24,0)</f>
        <v>0</v>
      </c>
      <c r="Z197" s="59">
        <f>(W197*Параметри!$K$33+X197*Параметри!$L$33+Y197*Параметри!$M$33)/18</f>
        <v>10</v>
      </c>
      <c r="AA197" s="41">
        <f>IF(J197=0,0,'Дані з ДІСО'!AA197/J197)</f>
        <v>0</v>
      </c>
      <c r="AB197" s="29">
        <f>(1+0.25*AA197)*Z197*Параметри!$K$51</f>
        <v>2048.2021093600001</v>
      </c>
      <c r="AC197" s="29">
        <f>AB197*'Коефіцієнти АТО'!U197</f>
        <v>206.86841304536003</v>
      </c>
      <c r="AD197" s="29">
        <f>J197*(1+0.25*AA197)*Параметри!$K$66*Параметри!$K$20/1000</f>
        <v>0</v>
      </c>
      <c r="AE197" s="29">
        <f>(1+0.25*AA197)*J197*'Коефіцієнти АТО'!S197*Параметри!$K$20/1000</f>
        <v>89.744354646280854</v>
      </c>
      <c r="AF197" s="29">
        <f t="shared" si="27"/>
        <v>2344.8148770516409</v>
      </c>
      <c r="AG197" s="29">
        <v>0</v>
      </c>
      <c r="AH197" s="40">
        <v>57</v>
      </c>
      <c r="AI197" s="40">
        <v>0</v>
      </c>
      <c r="AJ197" s="40">
        <f t="shared" si="28"/>
        <v>0</v>
      </c>
      <c r="AK197" s="29">
        <f>(AH197+AI197)*(1+0.25*AJ197)*Параметри!$K$53</f>
        <v>10227.468714672003</v>
      </c>
      <c r="AL197" s="29">
        <f>ROUNDUP(('Дані з ДІСО'!AU197+'Дані з ДІСО'!AW197)/Параметри!$K$28,0)</f>
        <v>4</v>
      </c>
      <c r="AM197" s="64">
        <f>AL197*Параметри!$M$35/18</f>
        <v>5.1111111111111107</v>
      </c>
      <c r="AN197" s="29">
        <f>IF(AL197=0,0,'Дані з ДІСО'!AW197/SUM('Дані з ДІСО'!AU197,'Дані з ДІСО'!AW197))</f>
        <v>0</v>
      </c>
      <c r="AO197" s="29">
        <f>(1+0.25*AN197)*AM197*Параметри!$K$51</f>
        <v>1046.858855895111</v>
      </c>
      <c r="AP197" s="40">
        <f>ROUNDUP(('Дані з ДІСО'!AE197+'Дані не з ДІСО'!E197+'Дані не з ДІСО'!G197)/Параметри!$K$69,0)</f>
        <v>0</v>
      </c>
      <c r="AQ197" s="40">
        <f t="shared" si="32"/>
        <v>0</v>
      </c>
      <c r="AR197" s="40">
        <f>IF(AP197=0,0,('Дані з ДІСО'!AH197+'Дані не з ДІСО'!G197)/('Дані з ДІСО'!AE197+'Дані не з ДІСО'!E197+'Дані не з ДІСО'!G197))</f>
        <v>0</v>
      </c>
      <c r="AS197" s="29">
        <f>AQ197*(1+0.25*AR197)*Параметри!$K$51</f>
        <v>0</v>
      </c>
      <c r="AT197" s="40">
        <f>ROUNDUP('Дані з ДІСО'!AF197/Параметри!$K$70,0)</f>
        <v>0</v>
      </c>
      <c r="AU197" s="40">
        <f t="shared" si="33"/>
        <v>0</v>
      </c>
      <c r="AV197" s="40">
        <f>IF(AT197=0,0,'Дані з ДІСО'!AI197/'Дані з ДІСО'!AF197)</f>
        <v>0</v>
      </c>
      <c r="AW197" s="29">
        <f>AU197*(1+0.25*AV197)*Параметри!$K$51</f>
        <v>0</v>
      </c>
      <c r="AX197" s="40">
        <f>ROUNDUP('Дані з ДІСО'!AR197/Параметри!$K$29,0)</f>
        <v>0</v>
      </c>
      <c r="AY197" s="40">
        <f>ROUNDUP('Дані з ДІСО'!AS197/Параметри!$K$29,0)</f>
        <v>0</v>
      </c>
      <c r="AZ197" s="40">
        <f>ROUNDUP('Дані з ДІСО'!AT197/Параметри!$K$29,0)</f>
        <v>0</v>
      </c>
      <c r="BA197" s="64">
        <f>(AX197*Параметри!$K$32+AY197*Параметри!$L$32+AZ197*Параметри!$M$32)/18</f>
        <v>0</v>
      </c>
      <c r="BB197" s="29">
        <f>(BA197*Параметри!$K$51+SUM('Дані з ДІСО'!AR197:AT197)*Параметри!$K$48*Параметри!$K$20/1000)*Параметри!$K$74</f>
        <v>0</v>
      </c>
      <c r="BC197" s="40">
        <f>ROUNDUP(('Дані не з ДІСО'!I197+'Дані не з ДІСО'!K197)/Параметри!$K$26,0)</f>
        <v>0</v>
      </c>
      <c r="BD197" s="29">
        <f>BC197*Параметри!$M$36/18</f>
        <v>0</v>
      </c>
      <c r="BE197" s="40">
        <f>IF(BC197=0,0,'Дані не з ДІСО'!K197/('Дані не з ДІСО'!I197+'Дані не з ДІСО'!K197))</f>
        <v>0</v>
      </c>
      <c r="BF197" s="29">
        <f>(1+0.25*BE197)*BD197*Параметри!$K$51</f>
        <v>0</v>
      </c>
      <c r="BG197" s="40">
        <f>ROUNDUP('Дані не з ДІСО'!M197/Параметри!$K$27,0)</f>
        <v>0</v>
      </c>
      <c r="BH197" s="40">
        <f>BG197*Параметри!$M$37/18</f>
        <v>0</v>
      </c>
      <c r="BI197" s="29">
        <f>BH197*Параметри!$K$51</f>
        <v>0</v>
      </c>
      <c r="BJ197" s="29">
        <f>'Дані не з ДІСО'!N197*Параметри!$K$76</f>
        <v>0</v>
      </c>
      <c r="BK197" s="40">
        <f>ROUNDUP('Дані з ДІСО'!V197/Параметри!$K$25,0)</f>
        <v>0</v>
      </c>
      <c r="BL197" s="40">
        <f>ROUNDUP('Дані з ДІСО'!W197/Параметри!$K$25,0)</f>
        <v>0</v>
      </c>
      <c r="BM197" s="40">
        <f>ROUNDUP('Дані з ДІСО'!X197/Параметри!$K$25,0)</f>
        <v>0</v>
      </c>
      <c r="BN197" s="40">
        <f>(BK197*Параметри!$K$34+BL197*Параметри!$L$34+BM197*Параметри!$M$34)/18</f>
        <v>0</v>
      </c>
      <c r="BO197" s="40">
        <f>IF(K197=0,0,'Дані з ДІСО'!AC197/K197)</f>
        <v>0</v>
      </c>
      <c r="BP197" s="29">
        <f>(1+0.25*BO197)*BN197*Параметри!$K$51</f>
        <v>0</v>
      </c>
      <c r="BQ197" s="29">
        <f>BP197*'Коефіцієнти АТО'!U197</f>
        <v>0</v>
      </c>
      <c r="BR197" s="29">
        <f>K197*(1+0.25*BO197)*Параметри!$K$66*Параметри!$K$20/1000</f>
        <v>0</v>
      </c>
      <c r="BS197" s="29">
        <f>(1+0.25*BO197)*K197*'Коефіцієнти АТО'!S197*Параметри!$K$20/1000</f>
        <v>0</v>
      </c>
      <c r="BT197" s="29">
        <f t="shared" si="34"/>
        <v>0</v>
      </c>
      <c r="BU197" s="40">
        <f>ROUNDUP('Дані з ДІСО'!AG197/Параметри!$K$71,0)</f>
        <v>0</v>
      </c>
      <c r="BV197" s="40">
        <f t="shared" si="35"/>
        <v>0</v>
      </c>
      <c r="BW197" s="40">
        <f>IF('Дані з ДІСО'!AG197=0,0,'Дані з ДІСО'!AJ197/'Дані з ДІСО'!AG197)</f>
        <v>0</v>
      </c>
      <c r="BX197" s="29">
        <f>BV197*(1+0.25*BW197)*Параметри!$K$51</f>
        <v>0</v>
      </c>
      <c r="BY197" s="29">
        <f>ROUND(IF(Параметри!$K$77="No",CC197,CC197*Параметри!$K$78)+AG197,1)</f>
        <v>187018.7</v>
      </c>
      <c r="BZ197" s="29">
        <f>ROUND(IF(Параметри!$K$77="No",BF197,BF197*Параметри!$K$78),1)</f>
        <v>0</v>
      </c>
      <c r="CA197" s="29">
        <f>ROUND(IF(Параметри!$K$77="No",BI197,BI197*Параметри!$K$78),1)</f>
        <v>0</v>
      </c>
      <c r="CB197" s="29">
        <f>ROUND(IF(Параметри!$K$77="No",BJ197,BJ197*Параметри!$K$78),1)</f>
        <v>0</v>
      </c>
      <c r="CC197" s="29">
        <f t="shared" si="29"/>
        <v>207798.56481843695</v>
      </c>
    </row>
    <row r="198" spans="1:81">
      <c r="A198" s="9">
        <v>197</v>
      </c>
      <c r="B198" s="9" t="s">
        <v>3176</v>
      </c>
      <c r="C198" s="9" t="s">
        <v>3146</v>
      </c>
      <c r="D198" s="9" t="s">
        <v>3269</v>
      </c>
      <c r="E198" s="9" t="s">
        <v>78</v>
      </c>
      <c r="F198" s="9" t="s">
        <v>3342</v>
      </c>
      <c r="G198" s="9" t="s">
        <v>424</v>
      </c>
      <c r="H198" s="29">
        <f>SUM('Дані з ДІСО'!J198:L198)</f>
        <v>7725.5</v>
      </c>
      <c r="I198" s="29">
        <f>SUM('Дані з ДІСО'!G198:I198)</f>
        <v>270</v>
      </c>
      <c r="J198" s="29">
        <f>SUM('Дані з ДІСО'!P198:R198)</f>
        <v>12</v>
      </c>
      <c r="K198" s="29">
        <f>SUM('Дані з ДІСО'!V198:X198)</f>
        <v>0</v>
      </c>
      <c r="L198" s="40">
        <f>ROUNDUP('Дані з ДІСО'!J198/'Коефіцієнти АТО'!$R198,0)</f>
        <v>112</v>
      </c>
      <c r="M198" s="40">
        <f>ROUNDUP('Дані з ДІСО'!K198/'Коефіцієнти АТО'!$R198,0)</f>
        <v>151</v>
      </c>
      <c r="N198" s="40">
        <f>ROUNDUP('Дані з ДІСО'!L198/'Коефіцієнти АТО'!$R198,0)</f>
        <v>25</v>
      </c>
      <c r="O198" s="59">
        <f>(L198*Параметри!$K$32+M198*Параметри!$L$32+N198*Параметри!$M$32)/18</f>
        <v>466.73333333333335</v>
      </c>
      <c r="P198" s="41">
        <f>IF(H198=0,"",'Дані з ДІСО'!Y198/H198)</f>
        <v>0</v>
      </c>
      <c r="Q198" s="29">
        <f>IF(H198=0,"",(1+0.25*P198)*O198*Параметри!$K$51)</f>
        <v>95596.419784195736</v>
      </c>
      <c r="R198" s="29">
        <f>IF(H198=0,"",Q198*'Коефіцієнти АТО'!T198)</f>
        <v>14339.462967629361</v>
      </c>
      <c r="S198" s="29">
        <f>IF(H198=0,"",H198*(1+0.25*P198)*Параметри!$K$66*Параметри!$K$20/1000)</f>
        <v>0</v>
      </c>
      <c r="T198" s="29">
        <f>IF(H198=0,"",H198*(1+0.25*P198)*'Коефіцієнти АТО'!$S198*Параметри!$K$20/1000)</f>
        <v>16910.244190727874</v>
      </c>
      <c r="U198" s="29">
        <f t="shared" si="30"/>
        <v>126846.12694255296</v>
      </c>
      <c r="V198" s="29">
        <f t="shared" si="31"/>
        <v>126846.12694255296</v>
      </c>
      <c r="W198" s="40">
        <f>ROUNDUP('Дані з ДІСО'!P198/Параметри!$K$24,0)</f>
        <v>0</v>
      </c>
      <c r="X198" s="40">
        <f>ROUNDUP('Дані з ДІСО'!Q198/Параметри!$K$24,0)</f>
        <v>2</v>
      </c>
      <c r="Y198" s="40">
        <f>ROUNDUP('Дані з ДІСО'!R198/Параметри!$K$24,0)</f>
        <v>0</v>
      </c>
      <c r="Z198" s="59">
        <f>(W198*Параметри!$K$33+X198*Параметри!$L$33+Y198*Параметри!$M$33)/18</f>
        <v>4</v>
      </c>
      <c r="AA198" s="41">
        <f>IF(J198=0,0,'Дані з ДІСО'!AA198/J198)</f>
        <v>0</v>
      </c>
      <c r="AB198" s="29">
        <f>(1+0.25*AA198)*Z198*Параметри!$K$51</f>
        <v>819.28084374399998</v>
      </c>
      <c r="AC198" s="29">
        <f>AB198*'Коефіцієнти АТО'!U198</f>
        <v>82.747365218143997</v>
      </c>
      <c r="AD198" s="29">
        <f>J198*(1+0.25*AA198)*Параметри!$K$66*Параметри!$K$20/1000</f>
        <v>0</v>
      </c>
      <c r="AE198" s="29">
        <f>(1+0.25*AA198)*J198*'Коефіцієнти АТО'!S198*Параметри!$K$20/1000</f>
        <v>26.266640384277331</v>
      </c>
      <c r="AF198" s="29">
        <f t="shared" si="27"/>
        <v>928.2948493464213</v>
      </c>
      <c r="AG198" s="29">
        <v>0</v>
      </c>
      <c r="AH198" s="40">
        <v>33</v>
      </c>
      <c r="AI198" s="40">
        <v>0</v>
      </c>
      <c r="AJ198" s="40">
        <f t="shared" si="28"/>
        <v>0</v>
      </c>
      <c r="AK198" s="29">
        <f>(AH198+AI198)*(1+0.25*AJ198)*Параметри!$K$53</f>
        <v>5921.1660979680018</v>
      </c>
      <c r="AL198" s="29">
        <f>ROUNDUP(('Дані з ДІСО'!AU198+'Дані з ДІСО'!AW198)/Параметри!$K$28,0)</f>
        <v>0</v>
      </c>
      <c r="AM198" s="64">
        <f>AL198*Параметри!$M$35/18</f>
        <v>0</v>
      </c>
      <c r="AN198" s="29">
        <f>IF(AL198=0,0,'Дані з ДІСО'!AW198/SUM('Дані з ДІСО'!AU198,'Дані з ДІСО'!AW198))</f>
        <v>0</v>
      </c>
      <c r="AO198" s="29">
        <f>(1+0.25*AN198)*AM198*Параметри!$K$51</f>
        <v>0</v>
      </c>
      <c r="AP198" s="40">
        <f>ROUNDUP(('Дані з ДІСО'!AE198+'Дані не з ДІСО'!E198+'Дані не з ДІСО'!G198)/Параметри!$K$69,0)</f>
        <v>0</v>
      </c>
      <c r="AQ198" s="40">
        <f t="shared" si="32"/>
        <v>0</v>
      </c>
      <c r="AR198" s="40">
        <f>IF(AP198=0,0,('Дані з ДІСО'!AH198+'Дані не з ДІСО'!G198)/('Дані з ДІСО'!AE198+'Дані не з ДІСО'!E198+'Дані не з ДІСО'!G198))</f>
        <v>0</v>
      </c>
      <c r="AS198" s="29">
        <f>AQ198*(1+0.25*AR198)*Параметри!$K$51</f>
        <v>0</v>
      </c>
      <c r="AT198" s="40">
        <f>ROUNDUP('Дані з ДІСО'!AF198/Параметри!$K$70,0)</f>
        <v>0</v>
      </c>
      <c r="AU198" s="40">
        <f t="shared" si="33"/>
        <v>0</v>
      </c>
      <c r="AV198" s="40">
        <f>IF(AT198=0,0,'Дані з ДІСО'!AI198/'Дані з ДІСО'!AF198)</f>
        <v>0</v>
      </c>
      <c r="AW198" s="29">
        <f>AU198*(1+0.25*AV198)*Параметри!$K$51</f>
        <v>0</v>
      </c>
      <c r="AX198" s="40">
        <f>ROUNDUP('Дані з ДІСО'!AR198/Параметри!$K$29,0)</f>
        <v>0</v>
      </c>
      <c r="AY198" s="40">
        <f>ROUNDUP('Дані з ДІСО'!AS198/Параметри!$K$29,0)</f>
        <v>0</v>
      </c>
      <c r="AZ198" s="40">
        <f>ROUNDUP('Дані з ДІСО'!AT198/Параметри!$K$29,0)</f>
        <v>0</v>
      </c>
      <c r="BA198" s="64">
        <f>(AX198*Параметри!$K$32+AY198*Параметри!$L$32+AZ198*Параметри!$M$32)/18</f>
        <v>0</v>
      </c>
      <c r="BB198" s="29">
        <f>(BA198*Параметри!$K$51+SUM('Дані з ДІСО'!AR198:AT198)*Параметри!$K$48*Параметри!$K$20/1000)*Параметри!$K$74</f>
        <v>0</v>
      </c>
      <c r="BC198" s="40">
        <f>ROUNDUP(('Дані не з ДІСО'!I198+'Дані не з ДІСО'!K198)/Параметри!$K$26,0)</f>
        <v>0</v>
      </c>
      <c r="BD198" s="29">
        <f>BC198*Параметри!$M$36/18</f>
        <v>0</v>
      </c>
      <c r="BE198" s="40">
        <f>IF(BC198=0,0,'Дані не з ДІСО'!K198/('Дані не з ДІСО'!I198+'Дані не з ДІСО'!K198))</f>
        <v>0</v>
      </c>
      <c r="BF198" s="29">
        <f>(1+0.25*BE198)*BD198*Параметри!$K$51</f>
        <v>0</v>
      </c>
      <c r="BG198" s="40">
        <f>ROUNDUP('Дані не з ДІСО'!M198/Параметри!$K$27,0)</f>
        <v>0</v>
      </c>
      <c r="BH198" s="40">
        <f>BG198*Параметри!$M$37/18</f>
        <v>0</v>
      </c>
      <c r="BI198" s="29">
        <f>BH198*Параметри!$K$51</f>
        <v>0</v>
      </c>
      <c r="BJ198" s="29">
        <f>'Дані не з ДІСО'!N198*Параметри!$K$76</f>
        <v>0</v>
      </c>
      <c r="BK198" s="40">
        <f>ROUNDUP('Дані з ДІСО'!V198/Параметри!$K$25,0)</f>
        <v>0</v>
      </c>
      <c r="BL198" s="40">
        <f>ROUNDUP('Дані з ДІСО'!W198/Параметри!$K$25,0)</f>
        <v>0</v>
      </c>
      <c r="BM198" s="40">
        <f>ROUNDUP('Дані з ДІСО'!X198/Параметри!$K$25,0)</f>
        <v>0</v>
      </c>
      <c r="BN198" s="40">
        <f>(BK198*Параметри!$K$34+BL198*Параметри!$L$34+BM198*Параметри!$M$34)/18</f>
        <v>0</v>
      </c>
      <c r="BO198" s="40">
        <f>IF(K198=0,0,'Дані з ДІСО'!AC198/K198)</f>
        <v>0</v>
      </c>
      <c r="BP198" s="29">
        <f>(1+0.25*BO198)*BN198*Параметри!$K$51</f>
        <v>0</v>
      </c>
      <c r="BQ198" s="29">
        <f>BP198*'Коефіцієнти АТО'!U198</f>
        <v>0</v>
      </c>
      <c r="BR198" s="29">
        <f>K198*(1+0.25*BO198)*Параметри!$K$66*Параметри!$K$20/1000</f>
        <v>0</v>
      </c>
      <c r="BS198" s="29">
        <f>(1+0.25*BO198)*K198*'Коефіцієнти АТО'!S198*Параметри!$K$20/1000</f>
        <v>0</v>
      </c>
      <c r="BT198" s="29">
        <f t="shared" si="34"/>
        <v>0</v>
      </c>
      <c r="BU198" s="40">
        <f>ROUNDUP('Дані з ДІСО'!AG198/Параметри!$K$71,0)</f>
        <v>0</v>
      </c>
      <c r="BV198" s="40">
        <f t="shared" si="35"/>
        <v>0</v>
      </c>
      <c r="BW198" s="40">
        <f>IF('Дані з ДІСО'!AG198=0,0,'Дані з ДІСО'!AJ198/'Дані з ДІСО'!AG198)</f>
        <v>0</v>
      </c>
      <c r="BX198" s="29">
        <f>BV198*(1+0.25*BW198)*Параметри!$K$51</f>
        <v>0</v>
      </c>
      <c r="BY198" s="29">
        <f>ROUND(IF(Параметри!$K$77="No",CC198,CC198*Параметри!$K$78)+AG198,1)</f>
        <v>120326</v>
      </c>
      <c r="BZ198" s="29">
        <f>ROUND(IF(Параметри!$K$77="No",BF198,BF198*Параметри!$K$78),1)</f>
        <v>0</v>
      </c>
      <c r="CA198" s="29">
        <f>ROUND(IF(Параметри!$K$77="No",BI198,BI198*Параметри!$K$78),1)</f>
        <v>0</v>
      </c>
      <c r="CB198" s="29">
        <f>ROUND(IF(Параметри!$K$77="No",BJ198,BJ198*Параметри!$K$78),1)</f>
        <v>0</v>
      </c>
      <c r="CC198" s="29">
        <f t="shared" si="29"/>
        <v>133695.58788986737</v>
      </c>
    </row>
    <row r="199" spans="1:81">
      <c r="A199" s="9">
        <v>198</v>
      </c>
      <c r="B199" s="9" t="s">
        <v>3148</v>
      </c>
      <c r="C199" s="9" t="s">
        <v>3148</v>
      </c>
      <c r="D199" s="9" t="s">
        <v>3269</v>
      </c>
      <c r="E199" s="9" t="s">
        <v>24</v>
      </c>
      <c r="F199" s="9" t="s">
        <v>3343</v>
      </c>
      <c r="G199" s="9" t="s">
        <v>426</v>
      </c>
      <c r="H199" s="29">
        <f>SUM('Дані з ДІСО'!J199:L199)</f>
        <v>1525</v>
      </c>
      <c r="I199" s="29">
        <f>SUM('Дані з ДІСО'!G199:I199)</f>
        <v>84</v>
      </c>
      <c r="J199" s="29">
        <f>SUM('Дані з ДІСО'!P199:R199)</f>
        <v>0</v>
      </c>
      <c r="K199" s="29">
        <f>SUM('Дані з ДІСО'!V199:X199)</f>
        <v>0</v>
      </c>
      <c r="L199" s="40">
        <f>ROUNDUP('Дані з ДІСО'!J199/'Коефіцієнти АТО'!$R199,0)</f>
        <v>44</v>
      </c>
      <c r="M199" s="40">
        <f>ROUNDUP('Дані з ДІСО'!K199/'Коефіцієнти АТО'!$R199,0)</f>
        <v>60</v>
      </c>
      <c r="N199" s="40">
        <f>ROUNDUP('Дані з ДІСО'!L199/'Коефіцієнти АТО'!$R199,0)</f>
        <v>10</v>
      </c>
      <c r="O199" s="59">
        <f>(L199*Параметри!$K$32+M199*Параметри!$L$32+N199*Параметри!$M$32)/18</f>
        <v>184.94444444444446</v>
      </c>
      <c r="P199" s="41">
        <f>IF(H199=0,"",'Дані з ДІСО'!Y199/H199)</f>
        <v>0</v>
      </c>
      <c r="Q199" s="29">
        <f>IF(H199=0,"",(1+0.25*P199)*O199*Параметри!$K$51)</f>
        <v>37880.360122552447</v>
      </c>
      <c r="R199" s="29">
        <f>IF(H199=0,"",Q199*'Коефіцієнти АТО'!T199)</f>
        <v>643.96612208339161</v>
      </c>
      <c r="S199" s="29">
        <f>IF(H199=0,"",H199*(1+0.25*P199)*Параметри!$K$66*Параметри!$K$20/1000)</f>
        <v>0</v>
      </c>
      <c r="T199" s="29">
        <f>IF(H199=0,"",H199*(1+0.25*P199)*'Коефіцієнти АТО'!$S199*Параметри!$K$20/1000)</f>
        <v>6966.3698410474644</v>
      </c>
      <c r="U199" s="29">
        <f t="shared" si="30"/>
        <v>45490.696085683303</v>
      </c>
      <c r="V199" s="29">
        <f t="shared" si="31"/>
        <v>45490.696085683303</v>
      </c>
      <c r="W199" s="40">
        <f>ROUNDUP('Дані з ДІСО'!P199/Параметри!$K$24,0)</f>
        <v>0</v>
      </c>
      <c r="X199" s="40">
        <f>ROUNDUP('Дані з ДІСО'!Q199/Параметри!$K$24,0)</f>
        <v>0</v>
      </c>
      <c r="Y199" s="40">
        <f>ROUNDUP('Дані з ДІСО'!R199/Параметри!$K$24,0)</f>
        <v>0</v>
      </c>
      <c r="Z199" s="59">
        <f>(W199*Параметри!$K$33+X199*Параметри!$L$33+Y199*Параметри!$M$33)/18</f>
        <v>0</v>
      </c>
      <c r="AA199" s="41">
        <f>IF(J199=0,0,'Дані з ДІСО'!AA199/J199)</f>
        <v>0</v>
      </c>
      <c r="AB199" s="29">
        <f>(1+0.25*AA199)*Z199*Параметри!$K$51</f>
        <v>0</v>
      </c>
      <c r="AC199" s="29">
        <f>AB199*'Коефіцієнти АТО'!U199</f>
        <v>0</v>
      </c>
      <c r="AD199" s="29">
        <f>J199*(1+0.25*AA199)*Параметри!$K$66*Параметри!$K$20/1000</f>
        <v>0</v>
      </c>
      <c r="AE199" s="29">
        <f>(1+0.25*AA199)*J199*'Коефіцієнти АТО'!S199*Параметри!$K$20/1000</f>
        <v>0</v>
      </c>
      <c r="AF199" s="29">
        <f t="shared" si="27"/>
        <v>0</v>
      </c>
      <c r="AG199" s="29">
        <v>0</v>
      </c>
      <c r="AH199" s="40">
        <v>2</v>
      </c>
      <c r="AI199" s="40">
        <v>0</v>
      </c>
      <c r="AJ199" s="40">
        <f t="shared" si="28"/>
        <v>0</v>
      </c>
      <c r="AK199" s="29">
        <f>(AH199+AI199)*(1+0.25*AJ199)*Параметри!$K$53</f>
        <v>358.85855139200009</v>
      </c>
      <c r="AL199" s="29">
        <f>ROUNDUP(('Дані з ДІСО'!AU199+'Дані з ДІСО'!AW199)/Параметри!$K$28,0)</f>
        <v>0</v>
      </c>
      <c r="AM199" s="64">
        <f>AL199*Параметри!$M$35/18</f>
        <v>0</v>
      </c>
      <c r="AN199" s="29">
        <f>IF(AL199=0,0,'Дані з ДІСО'!AW199/SUM('Дані з ДІСО'!AU199,'Дані з ДІСО'!AW199))</f>
        <v>0</v>
      </c>
      <c r="AO199" s="29">
        <f>(1+0.25*AN199)*AM199*Параметри!$K$51</f>
        <v>0</v>
      </c>
      <c r="AP199" s="40">
        <f>ROUNDUP(('Дані з ДІСО'!AE199+'Дані не з ДІСО'!E199+'Дані не з ДІСО'!G199)/Параметри!$K$69,0)</f>
        <v>0</v>
      </c>
      <c r="AQ199" s="40">
        <f t="shared" si="32"/>
        <v>0</v>
      </c>
      <c r="AR199" s="40">
        <f>IF(AP199=0,0,('Дані з ДІСО'!AH199+'Дані не з ДІСО'!G199)/('Дані з ДІСО'!AE199+'Дані не з ДІСО'!E199+'Дані не з ДІСО'!G199))</f>
        <v>0</v>
      </c>
      <c r="AS199" s="29">
        <f>AQ199*(1+0.25*AR199)*Параметри!$K$51</f>
        <v>0</v>
      </c>
      <c r="AT199" s="40">
        <f>ROUNDUP('Дані з ДІСО'!AF199/Параметри!$K$70,0)</f>
        <v>0</v>
      </c>
      <c r="AU199" s="40">
        <f t="shared" si="33"/>
        <v>0</v>
      </c>
      <c r="AV199" s="40">
        <f>IF(AT199=0,0,'Дані з ДІСО'!AI199/'Дані з ДІСО'!AF199)</f>
        <v>0</v>
      </c>
      <c r="AW199" s="29">
        <f>AU199*(1+0.25*AV199)*Параметри!$K$51</f>
        <v>0</v>
      </c>
      <c r="AX199" s="40">
        <f>ROUNDUP('Дані з ДІСО'!AR199/Параметри!$K$29,0)</f>
        <v>0</v>
      </c>
      <c r="AY199" s="40">
        <f>ROUNDUP('Дані з ДІСО'!AS199/Параметри!$K$29,0)</f>
        <v>0</v>
      </c>
      <c r="AZ199" s="40">
        <f>ROUNDUP('Дані з ДІСО'!AT199/Параметри!$K$29,0)</f>
        <v>0</v>
      </c>
      <c r="BA199" s="64">
        <f>(AX199*Параметри!$K$32+AY199*Параметри!$L$32+AZ199*Параметри!$M$32)/18</f>
        <v>0</v>
      </c>
      <c r="BB199" s="29">
        <f>(BA199*Параметри!$K$51+SUM('Дані з ДІСО'!AR199:AT199)*Параметри!$K$48*Параметри!$K$20/1000)*Параметри!$K$74</f>
        <v>0</v>
      </c>
      <c r="BC199" s="40">
        <f>ROUNDUP(('Дані не з ДІСО'!I199+'Дані не з ДІСО'!K199)/Параметри!$K$26,0)</f>
        <v>0</v>
      </c>
      <c r="BD199" s="29">
        <f>BC199*Параметри!$M$36/18</f>
        <v>0</v>
      </c>
      <c r="BE199" s="40">
        <f>IF(BC199=0,0,'Дані не з ДІСО'!K199/('Дані не з ДІСО'!I199+'Дані не з ДІСО'!K199))</f>
        <v>0</v>
      </c>
      <c r="BF199" s="29">
        <f>(1+0.25*BE199)*BD199*Параметри!$K$51</f>
        <v>0</v>
      </c>
      <c r="BG199" s="40">
        <f>ROUNDUP('Дані не з ДІСО'!M199/Параметри!$K$27,0)</f>
        <v>0</v>
      </c>
      <c r="BH199" s="40">
        <f>BG199*Параметри!$M$37/18</f>
        <v>0</v>
      </c>
      <c r="BI199" s="29">
        <f>BH199*Параметри!$K$51</f>
        <v>0</v>
      </c>
      <c r="BJ199" s="29">
        <f>'Дані не з ДІСО'!N199*Параметри!$K$76</f>
        <v>0</v>
      </c>
      <c r="BK199" s="40">
        <f>ROUNDUP('Дані з ДІСО'!V199/Параметри!$K$25,0)</f>
        <v>0</v>
      </c>
      <c r="BL199" s="40">
        <f>ROUNDUP('Дані з ДІСО'!W199/Параметри!$K$25,0)</f>
        <v>0</v>
      </c>
      <c r="BM199" s="40">
        <f>ROUNDUP('Дані з ДІСО'!X199/Параметри!$K$25,0)</f>
        <v>0</v>
      </c>
      <c r="BN199" s="40">
        <f>(BK199*Параметри!$K$34+BL199*Параметри!$L$34+BM199*Параметри!$M$34)/18</f>
        <v>0</v>
      </c>
      <c r="BO199" s="40">
        <f>IF(K199=0,0,'Дані з ДІСО'!AC199/K199)</f>
        <v>0</v>
      </c>
      <c r="BP199" s="29">
        <f>(1+0.25*BO199)*BN199*Параметри!$K$51</f>
        <v>0</v>
      </c>
      <c r="BQ199" s="29">
        <f>BP199*'Коефіцієнти АТО'!U199</f>
        <v>0</v>
      </c>
      <c r="BR199" s="29">
        <f>K199*(1+0.25*BO199)*Параметри!$K$66*Параметри!$K$20/1000</f>
        <v>0</v>
      </c>
      <c r="BS199" s="29">
        <f>(1+0.25*BO199)*K199*'Коефіцієнти АТО'!S199*Параметри!$K$20/1000</f>
        <v>0</v>
      </c>
      <c r="BT199" s="29">
        <f t="shared" si="34"/>
        <v>0</v>
      </c>
      <c r="BU199" s="40">
        <f>ROUNDUP('Дані з ДІСО'!AG199/Параметри!$K$71,0)</f>
        <v>0</v>
      </c>
      <c r="BV199" s="40">
        <f t="shared" si="35"/>
        <v>0</v>
      </c>
      <c r="BW199" s="40">
        <f>IF('Дані з ДІСО'!AG199=0,0,'Дані з ДІСО'!AJ199/'Дані з ДІСО'!AG199)</f>
        <v>0</v>
      </c>
      <c r="BX199" s="29">
        <f>BV199*(1+0.25*BW199)*Параметри!$K$51</f>
        <v>0</v>
      </c>
      <c r="BY199" s="29">
        <f>ROUND(IF(Параметри!$K$77="No",CC199,CC199*Параметри!$K$78)+AG199,1)</f>
        <v>41264.6</v>
      </c>
      <c r="BZ199" s="29">
        <f>ROUND(IF(Параметри!$K$77="No",BF199,BF199*Параметри!$K$78),1)</f>
        <v>0</v>
      </c>
      <c r="CA199" s="29">
        <f>ROUND(IF(Параметри!$K$77="No",BI199,BI199*Параметри!$K$78),1)</f>
        <v>0</v>
      </c>
      <c r="CB199" s="29">
        <f>ROUND(IF(Параметри!$K$77="No",BJ199,BJ199*Параметри!$K$78),1)</f>
        <v>0</v>
      </c>
      <c r="CC199" s="29">
        <f t="shared" si="29"/>
        <v>45849.5546370753</v>
      </c>
    </row>
    <row r="200" spans="1:81">
      <c r="A200" s="9">
        <v>199</v>
      </c>
      <c r="B200" s="9" t="s">
        <v>3176</v>
      </c>
      <c r="C200" s="9" t="s">
        <v>3146</v>
      </c>
      <c r="D200" s="9" t="s">
        <v>3269</v>
      </c>
      <c r="E200" s="9" t="s">
        <v>78</v>
      </c>
      <c r="F200" s="9" t="s">
        <v>3344</v>
      </c>
      <c r="G200" s="9" t="s">
        <v>428</v>
      </c>
      <c r="H200" s="29">
        <f>SUM('Дані з ДІСО'!J200:L200)</f>
        <v>12242</v>
      </c>
      <c r="I200" s="29">
        <f>SUM('Дані з ДІСО'!G200:I200)</f>
        <v>304</v>
      </c>
      <c r="J200" s="29">
        <f>SUM('Дані з ДІСО'!P200:R200)</f>
        <v>0</v>
      </c>
      <c r="K200" s="29">
        <f>SUM('Дані з ДІСО'!V200:X200)</f>
        <v>0</v>
      </c>
      <c r="L200" s="40">
        <f>ROUNDUP('Дані з ДІСО'!J200/'Коефіцієнти АТО'!$R200,0)</f>
        <v>176</v>
      </c>
      <c r="M200" s="40">
        <f>ROUNDUP('Дані з ДІСО'!K200/'Коефіцієнти АТО'!$R200,0)</f>
        <v>228</v>
      </c>
      <c r="N200" s="40">
        <f>ROUNDUP('Дані з ДІСО'!L200/'Коефіцієнти АТО'!$R200,0)</f>
        <v>51</v>
      </c>
      <c r="O200" s="59">
        <f>(L200*Параметри!$K$32+M200*Параметри!$L$32+N200*Параметри!$M$32)/18</f>
        <v>739.67222222222222</v>
      </c>
      <c r="P200" s="41">
        <f>IF(H200=0,"",'Дані з ДІСО'!Y200/H200)</f>
        <v>0</v>
      </c>
      <c r="Q200" s="29">
        <f>IF(H200=0,"",(1+0.25*P200)*O200*Параметри!$K$51)</f>
        <v>151499.82057905541</v>
      </c>
      <c r="R200" s="29">
        <f>IF(H200=0,"",Q200*'Коефіцієнти АТО'!T200)</f>
        <v>22724.97308685831</v>
      </c>
      <c r="S200" s="29">
        <f>IF(H200=0,"",H200*(1+0.25*P200)*Параметри!$K$66*Параметри!$K$20/1000)</f>
        <v>0</v>
      </c>
      <c r="T200" s="29">
        <f>IF(H200=0,"",H200*(1+0.25*P200)*'Коефіцієнти АТО'!$S200*Параметри!$K$20/1000)</f>
        <v>26796.350965360252</v>
      </c>
      <c r="U200" s="29">
        <f t="shared" si="30"/>
        <v>201021.14463127399</v>
      </c>
      <c r="V200" s="29">
        <f t="shared" si="31"/>
        <v>201021.14463127399</v>
      </c>
      <c r="W200" s="40">
        <f>ROUNDUP('Дані з ДІСО'!P200/Параметри!$K$24,0)</f>
        <v>0</v>
      </c>
      <c r="X200" s="40">
        <f>ROUNDUP('Дані з ДІСО'!Q200/Параметри!$K$24,0)</f>
        <v>0</v>
      </c>
      <c r="Y200" s="40">
        <f>ROUNDUP('Дані з ДІСО'!R200/Параметри!$K$24,0)</f>
        <v>0</v>
      </c>
      <c r="Z200" s="59">
        <f>(W200*Параметри!$K$33+X200*Параметри!$L$33+Y200*Параметри!$M$33)/18</f>
        <v>0</v>
      </c>
      <c r="AA200" s="41">
        <f>IF(J200=0,0,'Дані з ДІСО'!AA200/J200)</f>
        <v>0</v>
      </c>
      <c r="AB200" s="29">
        <f>(1+0.25*AA200)*Z200*Параметри!$K$51</f>
        <v>0</v>
      </c>
      <c r="AC200" s="29">
        <f>AB200*'Коефіцієнти АТО'!U200</f>
        <v>0</v>
      </c>
      <c r="AD200" s="29">
        <f>J200*(1+0.25*AA200)*Параметри!$K$66*Параметри!$K$20/1000</f>
        <v>0</v>
      </c>
      <c r="AE200" s="29">
        <f>(1+0.25*AA200)*J200*'Коефіцієнти АТО'!S200*Параметри!$K$20/1000</f>
        <v>0</v>
      </c>
      <c r="AF200" s="29">
        <f t="shared" si="27"/>
        <v>0</v>
      </c>
      <c r="AG200" s="29">
        <v>0</v>
      </c>
      <c r="AH200" s="40">
        <v>142</v>
      </c>
      <c r="AI200" s="40">
        <v>0</v>
      </c>
      <c r="AJ200" s="40">
        <f t="shared" si="28"/>
        <v>0</v>
      </c>
      <c r="AK200" s="29">
        <f>(AH200+AI200)*(1+0.25*AJ200)*Параметри!$K$53</f>
        <v>25478.957148832007</v>
      </c>
      <c r="AL200" s="29">
        <f>ROUNDUP(('Дані з ДІСО'!AU200+'Дані з ДІСО'!AW200)/Параметри!$K$28,0)</f>
        <v>0</v>
      </c>
      <c r="AM200" s="64">
        <f>AL200*Параметри!$M$35/18</f>
        <v>0</v>
      </c>
      <c r="AN200" s="29">
        <f>IF(AL200=0,0,'Дані з ДІСО'!AW200/SUM('Дані з ДІСО'!AU200,'Дані з ДІСО'!AW200))</f>
        <v>0</v>
      </c>
      <c r="AO200" s="29">
        <f>(1+0.25*AN200)*AM200*Параметри!$K$51</f>
        <v>0</v>
      </c>
      <c r="AP200" s="40">
        <f>ROUNDUP(('Дані з ДІСО'!AE200+'Дані не з ДІСО'!E200+'Дані не з ДІСО'!G200)/Параметри!$K$69,0)</f>
        <v>0</v>
      </c>
      <c r="AQ200" s="40">
        <f t="shared" si="32"/>
        <v>0</v>
      </c>
      <c r="AR200" s="40">
        <f>IF(AP200=0,0,('Дані з ДІСО'!AH200+'Дані не з ДІСО'!G200)/('Дані з ДІСО'!AE200+'Дані не з ДІСО'!E200+'Дані не з ДІСО'!G200))</f>
        <v>0</v>
      </c>
      <c r="AS200" s="29">
        <f>AQ200*(1+0.25*AR200)*Параметри!$K$51</f>
        <v>0</v>
      </c>
      <c r="AT200" s="40">
        <f>ROUNDUP('Дані з ДІСО'!AF200/Параметри!$K$70,0)</f>
        <v>0</v>
      </c>
      <c r="AU200" s="40">
        <f t="shared" si="33"/>
        <v>0</v>
      </c>
      <c r="AV200" s="40">
        <f>IF(AT200=0,0,'Дані з ДІСО'!AI200/'Дані з ДІСО'!AF200)</f>
        <v>0</v>
      </c>
      <c r="AW200" s="29">
        <f>AU200*(1+0.25*AV200)*Параметри!$K$51</f>
        <v>0</v>
      </c>
      <c r="AX200" s="40">
        <f>ROUNDUP('Дані з ДІСО'!AR200/Параметри!$K$29,0)</f>
        <v>0</v>
      </c>
      <c r="AY200" s="40">
        <f>ROUNDUP('Дані з ДІСО'!AS200/Параметри!$K$29,0)</f>
        <v>0</v>
      </c>
      <c r="AZ200" s="40">
        <f>ROUNDUP('Дані з ДІСО'!AT200/Параметри!$K$29,0)</f>
        <v>0</v>
      </c>
      <c r="BA200" s="64">
        <f>(AX200*Параметри!$K$32+AY200*Параметри!$L$32+AZ200*Параметри!$M$32)/18</f>
        <v>0</v>
      </c>
      <c r="BB200" s="29">
        <f>(BA200*Параметри!$K$51+SUM('Дані з ДІСО'!AR200:AT200)*Параметри!$K$48*Параметри!$K$20/1000)*Параметри!$K$74</f>
        <v>0</v>
      </c>
      <c r="BC200" s="40">
        <f>ROUNDUP(('Дані не з ДІСО'!I200+'Дані не з ДІСО'!K200)/Параметри!$K$26,0)</f>
        <v>0</v>
      </c>
      <c r="BD200" s="29">
        <f>BC200*Параметри!$M$36/18</f>
        <v>0</v>
      </c>
      <c r="BE200" s="40">
        <f>IF(BC200=0,0,'Дані не з ДІСО'!K200/('Дані не з ДІСО'!I200+'Дані не з ДІСО'!K200))</f>
        <v>0</v>
      </c>
      <c r="BF200" s="29">
        <f>(1+0.25*BE200)*BD200*Параметри!$K$51</f>
        <v>0</v>
      </c>
      <c r="BG200" s="40">
        <f>ROUNDUP('Дані не з ДІСО'!M200/Параметри!$K$27,0)</f>
        <v>0</v>
      </c>
      <c r="BH200" s="40">
        <f>BG200*Параметри!$M$37/18</f>
        <v>0</v>
      </c>
      <c r="BI200" s="29">
        <f>BH200*Параметри!$K$51</f>
        <v>0</v>
      </c>
      <c r="BJ200" s="29">
        <f>'Дані не з ДІСО'!N200*Параметри!$K$76</f>
        <v>0</v>
      </c>
      <c r="BK200" s="40">
        <f>ROUNDUP('Дані з ДІСО'!V200/Параметри!$K$25,0)</f>
        <v>0</v>
      </c>
      <c r="BL200" s="40">
        <f>ROUNDUP('Дані з ДІСО'!W200/Параметри!$K$25,0)</f>
        <v>0</v>
      </c>
      <c r="BM200" s="40">
        <f>ROUNDUP('Дані з ДІСО'!X200/Параметри!$K$25,0)</f>
        <v>0</v>
      </c>
      <c r="BN200" s="40">
        <f>(BK200*Параметри!$K$34+BL200*Параметри!$L$34+BM200*Параметри!$M$34)/18</f>
        <v>0</v>
      </c>
      <c r="BO200" s="40">
        <f>IF(K200=0,0,'Дані з ДІСО'!AC200/K200)</f>
        <v>0</v>
      </c>
      <c r="BP200" s="29">
        <f>(1+0.25*BO200)*BN200*Параметри!$K$51</f>
        <v>0</v>
      </c>
      <c r="BQ200" s="29">
        <f>BP200*'Коефіцієнти АТО'!U200</f>
        <v>0</v>
      </c>
      <c r="BR200" s="29">
        <f>K200*(1+0.25*BO200)*Параметри!$K$66*Параметри!$K$20/1000</f>
        <v>0</v>
      </c>
      <c r="BS200" s="29">
        <f>(1+0.25*BO200)*K200*'Коефіцієнти АТО'!S200*Параметри!$K$20/1000</f>
        <v>0</v>
      </c>
      <c r="BT200" s="29">
        <f t="shared" si="34"/>
        <v>0</v>
      </c>
      <c r="BU200" s="40">
        <f>ROUNDUP('Дані з ДІСО'!AG200/Параметри!$K$71,0)</f>
        <v>0</v>
      </c>
      <c r="BV200" s="40">
        <f t="shared" si="35"/>
        <v>0</v>
      </c>
      <c r="BW200" s="40">
        <f>IF('Дані з ДІСО'!AG200=0,0,'Дані з ДІСО'!AJ200/'Дані з ДІСО'!AG200)</f>
        <v>0</v>
      </c>
      <c r="BX200" s="29">
        <f>BV200*(1+0.25*BW200)*Параметри!$K$51</f>
        <v>0</v>
      </c>
      <c r="BY200" s="29">
        <f>ROUND(IF(Параметри!$K$77="No",CC200,CC200*Параметри!$K$78)+AG200,1)</f>
        <v>203850.1</v>
      </c>
      <c r="BZ200" s="29">
        <f>ROUND(IF(Параметри!$K$77="No",BF200,BF200*Параметри!$K$78),1)</f>
        <v>0</v>
      </c>
      <c r="CA200" s="29">
        <f>ROUND(IF(Параметри!$K$77="No",BI200,BI200*Параметри!$K$78),1)</f>
        <v>0</v>
      </c>
      <c r="CB200" s="29">
        <f>ROUND(IF(Параметри!$K$77="No",BJ200,BJ200*Параметри!$K$78),1)</f>
        <v>0</v>
      </c>
      <c r="CC200" s="29">
        <f t="shared" si="29"/>
        <v>226500.10178010599</v>
      </c>
    </row>
    <row r="201" spans="1:81">
      <c r="A201" s="9">
        <v>200</v>
      </c>
      <c r="B201" s="9" t="s">
        <v>3176</v>
      </c>
      <c r="C201" s="9" t="s">
        <v>3146</v>
      </c>
      <c r="D201" s="9" t="s">
        <v>3269</v>
      </c>
      <c r="E201" s="9" t="s">
        <v>78</v>
      </c>
      <c r="F201" s="9" t="s">
        <v>3345</v>
      </c>
      <c r="G201" s="9" t="s">
        <v>430</v>
      </c>
      <c r="H201" s="29">
        <f>SUM('Дані з ДІСО'!J201:L201)</f>
        <v>2914</v>
      </c>
      <c r="I201" s="29">
        <f>SUM('Дані з ДІСО'!G201:I201)</f>
        <v>83</v>
      </c>
      <c r="J201" s="29">
        <f>SUM('Дані з ДІСО'!P201:R201)</f>
        <v>0</v>
      </c>
      <c r="K201" s="29">
        <f>SUM('Дані з ДІСО'!V201:X201)</f>
        <v>0</v>
      </c>
      <c r="L201" s="40">
        <f>ROUNDUP('Дані з ДІСО'!J201/'Коефіцієнти АТО'!$R201,0)</f>
        <v>46</v>
      </c>
      <c r="M201" s="40">
        <f>ROUNDUP('Дані з ДІСО'!K201/'Коефіцієнти АТО'!$R201,0)</f>
        <v>59</v>
      </c>
      <c r="N201" s="40">
        <f>ROUNDUP('Дані з ДІСО'!L201/'Коефіцієнти АТО'!$R201,0)</f>
        <v>15</v>
      </c>
      <c r="O201" s="59">
        <f>(L201*Параметри!$K$32+M201*Параметри!$L$32+N201*Параметри!$M$32)/18</f>
        <v>195.54444444444445</v>
      </c>
      <c r="P201" s="41">
        <f>IF(H201=0,"",'Дані з ДІСО'!Y201/H201)</f>
        <v>0</v>
      </c>
      <c r="Q201" s="29">
        <f>IF(H201=0,"",(1+0.25*P201)*O201*Параметри!$K$51)</f>
        <v>40051.454358474046</v>
      </c>
      <c r="R201" s="29">
        <f>IF(H201=0,"",Q201*'Коефіцієнти АТО'!T201)</f>
        <v>4005.1454358474048</v>
      </c>
      <c r="S201" s="29">
        <f>IF(H201=0,"",H201*(1+0.25*P201)*Параметри!$K$66*Параметри!$K$20/1000)</f>
        <v>0</v>
      </c>
      <c r="T201" s="29">
        <f>IF(H201=0,"",H201*(1+0.25*P201)*'Коефіцієнти АТО'!$S201*Параметри!$K$20/1000)</f>
        <v>6378.4158399820117</v>
      </c>
      <c r="U201" s="29">
        <f t="shared" si="30"/>
        <v>50435.015634303461</v>
      </c>
      <c r="V201" s="29">
        <f t="shared" si="31"/>
        <v>50435.015634303461</v>
      </c>
      <c r="W201" s="40">
        <f>ROUNDUP('Дані з ДІСО'!P201/Параметри!$K$24,0)</f>
        <v>0</v>
      </c>
      <c r="X201" s="40">
        <f>ROUNDUP('Дані з ДІСО'!Q201/Параметри!$K$24,0)</f>
        <v>0</v>
      </c>
      <c r="Y201" s="40">
        <f>ROUNDUP('Дані з ДІСО'!R201/Параметри!$K$24,0)</f>
        <v>0</v>
      </c>
      <c r="Z201" s="59">
        <f>(W201*Параметри!$K$33+X201*Параметри!$L$33+Y201*Параметри!$M$33)/18</f>
        <v>0</v>
      </c>
      <c r="AA201" s="41">
        <f>IF(J201=0,0,'Дані з ДІСО'!AA201/J201)</f>
        <v>0</v>
      </c>
      <c r="AB201" s="29">
        <f>(1+0.25*AA201)*Z201*Параметри!$K$51</f>
        <v>0</v>
      </c>
      <c r="AC201" s="29">
        <f>AB201*'Коефіцієнти АТО'!U201</f>
        <v>0</v>
      </c>
      <c r="AD201" s="29">
        <f>J201*(1+0.25*AA201)*Параметри!$K$66*Параметри!$K$20/1000</f>
        <v>0</v>
      </c>
      <c r="AE201" s="29">
        <f>(1+0.25*AA201)*J201*'Коефіцієнти АТО'!S201*Параметри!$K$20/1000</f>
        <v>0</v>
      </c>
      <c r="AF201" s="29">
        <f t="shared" si="27"/>
        <v>0</v>
      </c>
      <c r="AG201" s="29">
        <v>0</v>
      </c>
      <c r="AH201" s="40">
        <v>34</v>
      </c>
      <c r="AI201" s="40">
        <v>0</v>
      </c>
      <c r="AJ201" s="40">
        <f t="shared" si="28"/>
        <v>0</v>
      </c>
      <c r="AK201" s="29">
        <f>(AH201+AI201)*(1+0.25*AJ201)*Параметри!$K$53</f>
        <v>6100.5953736640013</v>
      </c>
      <c r="AL201" s="29">
        <f>ROUNDUP(('Дані з ДІСО'!AU201+'Дані з ДІСО'!AW201)/Параметри!$K$28,0)</f>
        <v>0</v>
      </c>
      <c r="AM201" s="64">
        <f>AL201*Параметри!$M$35/18</f>
        <v>0</v>
      </c>
      <c r="AN201" s="29">
        <f>IF(AL201=0,0,'Дані з ДІСО'!AW201/SUM('Дані з ДІСО'!AU201,'Дані з ДІСО'!AW201))</f>
        <v>0</v>
      </c>
      <c r="AO201" s="29">
        <f>(1+0.25*AN201)*AM201*Параметри!$K$51</f>
        <v>0</v>
      </c>
      <c r="AP201" s="40">
        <f>ROUNDUP(('Дані з ДІСО'!AE201+'Дані не з ДІСО'!E201+'Дані не з ДІСО'!G201)/Параметри!$K$69,0)</f>
        <v>0</v>
      </c>
      <c r="AQ201" s="40">
        <f t="shared" si="32"/>
        <v>0</v>
      </c>
      <c r="AR201" s="40">
        <f>IF(AP201=0,0,('Дані з ДІСО'!AH201+'Дані не з ДІСО'!G201)/('Дані з ДІСО'!AE201+'Дані не з ДІСО'!E201+'Дані не з ДІСО'!G201))</f>
        <v>0</v>
      </c>
      <c r="AS201" s="29">
        <f>AQ201*(1+0.25*AR201)*Параметри!$K$51</f>
        <v>0</v>
      </c>
      <c r="AT201" s="40">
        <f>ROUNDUP('Дані з ДІСО'!AF201/Параметри!$K$70,0)</f>
        <v>0</v>
      </c>
      <c r="AU201" s="40">
        <f t="shared" si="33"/>
        <v>0</v>
      </c>
      <c r="AV201" s="40">
        <f>IF(AT201=0,0,'Дані з ДІСО'!AI201/'Дані з ДІСО'!AF201)</f>
        <v>0</v>
      </c>
      <c r="AW201" s="29">
        <f>AU201*(1+0.25*AV201)*Параметри!$K$51</f>
        <v>0</v>
      </c>
      <c r="AX201" s="40">
        <f>ROUNDUP('Дані з ДІСО'!AR201/Параметри!$K$29,0)</f>
        <v>0</v>
      </c>
      <c r="AY201" s="40">
        <f>ROUNDUP('Дані з ДІСО'!AS201/Параметри!$K$29,0)</f>
        <v>0</v>
      </c>
      <c r="AZ201" s="40">
        <f>ROUNDUP('Дані з ДІСО'!AT201/Параметри!$K$29,0)</f>
        <v>0</v>
      </c>
      <c r="BA201" s="64">
        <f>(AX201*Параметри!$K$32+AY201*Параметри!$L$32+AZ201*Параметри!$M$32)/18</f>
        <v>0</v>
      </c>
      <c r="BB201" s="29">
        <f>(BA201*Параметри!$K$51+SUM('Дані з ДІСО'!AR201:AT201)*Параметри!$K$48*Параметри!$K$20/1000)*Параметри!$K$74</f>
        <v>0</v>
      </c>
      <c r="BC201" s="40">
        <f>ROUNDUP(('Дані не з ДІСО'!I201+'Дані не з ДІСО'!K201)/Параметри!$K$26,0)</f>
        <v>0</v>
      </c>
      <c r="BD201" s="29">
        <f>BC201*Параметри!$M$36/18</f>
        <v>0</v>
      </c>
      <c r="BE201" s="40">
        <f>IF(BC201=0,0,'Дані не з ДІСО'!K201/('Дані не з ДІСО'!I201+'Дані не з ДІСО'!K201))</f>
        <v>0</v>
      </c>
      <c r="BF201" s="29">
        <f>(1+0.25*BE201)*BD201*Параметри!$K$51</f>
        <v>0</v>
      </c>
      <c r="BG201" s="40">
        <f>ROUNDUP('Дані не з ДІСО'!M201/Параметри!$K$27,0)</f>
        <v>0</v>
      </c>
      <c r="BH201" s="40">
        <f>BG201*Параметри!$M$37/18</f>
        <v>0</v>
      </c>
      <c r="BI201" s="29">
        <f>BH201*Параметри!$K$51</f>
        <v>0</v>
      </c>
      <c r="BJ201" s="29">
        <f>'Дані не з ДІСО'!N201*Параметри!$K$76</f>
        <v>0</v>
      </c>
      <c r="BK201" s="40">
        <f>ROUNDUP('Дані з ДІСО'!V201/Параметри!$K$25,0)</f>
        <v>0</v>
      </c>
      <c r="BL201" s="40">
        <f>ROUNDUP('Дані з ДІСО'!W201/Параметри!$K$25,0)</f>
        <v>0</v>
      </c>
      <c r="BM201" s="40">
        <f>ROUNDUP('Дані з ДІСО'!X201/Параметри!$K$25,0)</f>
        <v>0</v>
      </c>
      <c r="BN201" s="40">
        <f>(BK201*Параметри!$K$34+BL201*Параметри!$L$34+BM201*Параметри!$M$34)/18</f>
        <v>0</v>
      </c>
      <c r="BO201" s="40">
        <f>IF(K201=0,0,'Дані з ДІСО'!AC201/K201)</f>
        <v>0</v>
      </c>
      <c r="BP201" s="29">
        <f>(1+0.25*BO201)*BN201*Параметри!$K$51</f>
        <v>0</v>
      </c>
      <c r="BQ201" s="29">
        <f>BP201*'Коефіцієнти АТО'!U201</f>
        <v>0</v>
      </c>
      <c r="BR201" s="29">
        <f>K201*(1+0.25*BO201)*Параметри!$K$66*Параметри!$K$20/1000</f>
        <v>0</v>
      </c>
      <c r="BS201" s="29">
        <f>(1+0.25*BO201)*K201*'Коефіцієнти АТО'!S201*Параметри!$K$20/1000</f>
        <v>0</v>
      </c>
      <c r="BT201" s="29">
        <f t="shared" si="34"/>
        <v>0</v>
      </c>
      <c r="BU201" s="40">
        <f>ROUNDUP('Дані з ДІСО'!AG201/Параметри!$K$71,0)</f>
        <v>0</v>
      </c>
      <c r="BV201" s="40">
        <f t="shared" si="35"/>
        <v>0</v>
      </c>
      <c r="BW201" s="40">
        <f>IF('Дані з ДІСО'!AG201=0,0,'Дані з ДІСО'!AJ201/'Дані з ДІСО'!AG201)</f>
        <v>0</v>
      </c>
      <c r="BX201" s="29">
        <f>BV201*(1+0.25*BW201)*Параметри!$K$51</f>
        <v>0</v>
      </c>
      <c r="BY201" s="29">
        <f>ROUND(IF(Параметри!$K$77="No",CC201,CC201*Параметри!$K$78)+AG201,1)</f>
        <v>50882</v>
      </c>
      <c r="BZ201" s="29">
        <f>ROUND(IF(Параметри!$K$77="No",BF201,BF201*Параметри!$K$78),1)</f>
        <v>0</v>
      </c>
      <c r="CA201" s="29">
        <f>ROUND(IF(Параметри!$K$77="No",BI201,BI201*Параметри!$K$78),1)</f>
        <v>0</v>
      </c>
      <c r="CB201" s="29">
        <f>ROUND(IF(Параметри!$K$77="No",BJ201,BJ201*Параметри!$K$78),1)</f>
        <v>0</v>
      </c>
      <c r="CC201" s="29">
        <f t="shared" si="29"/>
        <v>56535.611007967462</v>
      </c>
    </row>
    <row r="202" spans="1:81">
      <c r="A202" s="9">
        <v>201</v>
      </c>
      <c r="B202" s="9" t="s">
        <v>3151</v>
      </c>
      <c r="C202" s="9" t="s">
        <v>3151</v>
      </c>
      <c r="D202" s="9" t="s">
        <v>3269</v>
      </c>
      <c r="E202" s="9" t="s">
        <v>29</v>
      </c>
      <c r="F202" s="9" t="s">
        <v>3346</v>
      </c>
      <c r="G202" s="9" t="s">
        <v>432</v>
      </c>
      <c r="H202" s="29">
        <f>SUM('Дані з ДІСО'!J202:L202)</f>
        <v>1244</v>
      </c>
      <c r="I202" s="29">
        <f>SUM('Дані з ДІСО'!G202:I202)</f>
        <v>36</v>
      </c>
      <c r="J202" s="29">
        <f>SUM('Дані з ДІСО'!P202:R202)</f>
        <v>0</v>
      </c>
      <c r="K202" s="29">
        <f>SUM('Дані з ДІСО'!V202:X202)</f>
        <v>0</v>
      </c>
      <c r="L202" s="40">
        <f>ROUNDUP('Дані з ДІСО'!J202/'Коефіцієнти АТО'!$R202,0)</f>
        <v>23</v>
      </c>
      <c r="M202" s="40">
        <f>ROUNDUP('Дані з ДІСО'!K202/'Коефіцієнти АТО'!$R202,0)</f>
        <v>32</v>
      </c>
      <c r="N202" s="40">
        <f>ROUNDUP('Дані з ДІСО'!L202/'Коефіцієнти АТО'!$R202,0)</f>
        <v>9</v>
      </c>
      <c r="O202" s="59">
        <f>(L202*Параметри!$K$32+M202*Параметри!$L$32+N202*Параметри!$M$32)/18</f>
        <v>105.27222222222223</v>
      </c>
      <c r="P202" s="41">
        <f>IF(H202=0,"",'Дані з ДІСО'!Y202/H202)</f>
        <v>0</v>
      </c>
      <c r="Q202" s="29">
        <f>IF(H202=0,"",(1+0.25*P202)*O202*Параметри!$K$51)</f>
        <v>21561.878761257023</v>
      </c>
      <c r="R202" s="29">
        <f>IF(H202=0,"",Q202*'Коефіцієнти АТО'!T202)</f>
        <v>1617.1409070942766</v>
      </c>
      <c r="S202" s="29">
        <f>IF(H202=0,"",H202*(1+0.25*P202)*Параметри!$K$66*Параметри!$K$20/1000)</f>
        <v>0</v>
      </c>
      <c r="T202" s="29">
        <f>IF(H202=0,"",H202*(1+0.25*P202)*'Коефіцієнти АТО'!$S202*Параметри!$K$20/1000)</f>
        <v>2722.9750531700829</v>
      </c>
      <c r="U202" s="29">
        <f t="shared" si="30"/>
        <v>25901.994721521383</v>
      </c>
      <c r="V202" s="29">
        <f t="shared" si="31"/>
        <v>25901.994721521383</v>
      </c>
      <c r="W202" s="40">
        <f>ROUNDUP('Дані з ДІСО'!P202/Параметри!$K$24,0)</f>
        <v>0</v>
      </c>
      <c r="X202" s="40">
        <f>ROUNDUP('Дані з ДІСО'!Q202/Параметри!$K$24,0)</f>
        <v>0</v>
      </c>
      <c r="Y202" s="40">
        <f>ROUNDUP('Дані з ДІСО'!R202/Параметри!$K$24,0)</f>
        <v>0</v>
      </c>
      <c r="Z202" s="59">
        <f>(W202*Параметри!$K$33+X202*Параметри!$L$33+Y202*Параметри!$M$33)/18</f>
        <v>0</v>
      </c>
      <c r="AA202" s="41">
        <f>IF(J202=0,0,'Дані з ДІСО'!AA202/J202)</f>
        <v>0</v>
      </c>
      <c r="AB202" s="29">
        <f>(1+0.25*AA202)*Z202*Параметри!$K$51</f>
        <v>0</v>
      </c>
      <c r="AC202" s="29">
        <f>AB202*'Коефіцієнти АТО'!U202</f>
        <v>0</v>
      </c>
      <c r="AD202" s="29">
        <f>J202*(1+0.25*AA202)*Параметри!$K$66*Параметри!$K$20/1000</f>
        <v>0</v>
      </c>
      <c r="AE202" s="29">
        <f>(1+0.25*AA202)*J202*'Коефіцієнти АТО'!S202*Параметри!$K$20/1000</f>
        <v>0</v>
      </c>
      <c r="AF202" s="29">
        <f t="shared" si="27"/>
        <v>0</v>
      </c>
      <c r="AG202" s="29">
        <v>0</v>
      </c>
      <c r="AH202" s="40">
        <v>15</v>
      </c>
      <c r="AI202" s="40">
        <v>0</v>
      </c>
      <c r="AJ202" s="40">
        <f t="shared" si="28"/>
        <v>0</v>
      </c>
      <c r="AK202" s="29">
        <f>(AH202+AI202)*(1+0.25*AJ202)*Параметри!$K$53</f>
        <v>2691.4391354400009</v>
      </c>
      <c r="AL202" s="29">
        <f>ROUNDUP(('Дані з ДІСО'!AU202+'Дані з ДІСО'!AW202)/Параметри!$K$28,0)</f>
        <v>0</v>
      </c>
      <c r="AM202" s="64">
        <f>AL202*Параметри!$M$35/18</f>
        <v>0</v>
      </c>
      <c r="AN202" s="29">
        <f>IF(AL202=0,0,'Дані з ДІСО'!AW202/SUM('Дані з ДІСО'!AU202,'Дані з ДІСО'!AW202))</f>
        <v>0</v>
      </c>
      <c r="AO202" s="29">
        <f>(1+0.25*AN202)*AM202*Параметри!$K$51</f>
        <v>0</v>
      </c>
      <c r="AP202" s="40">
        <f>ROUNDUP(('Дані з ДІСО'!AE202+'Дані не з ДІСО'!E202+'Дані не з ДІСО'!G202)/Параметри!$K$69,0)</f>
        <v>0</v>
      </c>
      <c r="AQ202" s="40">
        <f t="shared" si="32"/>
        <v>0</v>
      </c>
      <c r="AR202" s="40">
        <f>IF(AP202=0,0,('Дані з ДІСО'!AH202+'Дані не з ДІСО'!G202)/('Дані з ДІСО'!AE202+'Дані не з ДІСО'!E202+'Дані не з ДІСО'!G202))</f>
        <v>0</v>
      </c>
      <c r="AS202" s="29">
        <f>AQ202*(1+0.25*AR202)*Параметри!$K$51</f>
        <v>0</v>
      </c>
      <c r="AT202" s="40">
        <f>ROUNDUP('Дані з ДІСО'!AF202/Параметри!$K$70,0)</f>
        <v>0</v>
      </c>
      <c r="AU202" s="40">
        <f t="shared" si="33"/>
        <v>0</v>
      </c>
      <c r="AV202" s="40">
        <f>IF(AT202=0,0,'Дані з ДІСО'!AI202/'Дані з ДІСО'!AF202)</f>
        <v>0</v>
      </c>
      <c r="AW202" s="29">
        <f>AU202*(1+0.25*AV202)*Параметри!$K$51</f>
        <v>0</v>
      </c>
      <c r="AX202" s="40">
        <f>ROUNDUP('Дані з ДІСО'!AR202/Параметри!$K$29,0)</f>
        <v>0</v>
      </c>
      <c r="AY202" s="40">
        <f>ROUNDUP('Дані з ДІСО'!AS202/Параметри!$K$29,0)</f>
        <v>0</v>
      </c>
      <c r="AZ202" s="40">
        <f>ROUNDUP('Дані з ДІСО'!AT202/Параметри!$K$29,0)</f>
        <v>0</v>
      </c>
      <c r="BA202" s="64">
        <f>(AX202*Параметри!$K$32+AY202*Параметри!$L$32+AZ202*Параметри!$M$32)/18</f>
        <v>0</v>
      </c>
      <c r="BB202" s="29">
        <f>(BA202*Параметри!$K$51+SUM('Дані з ДІСО'!AR202:AT202)*Параметри!$K$48*Параметри!$K$20/1000)*Параметри!$K$74</f>
        <v>0</v>
      </c>
      <c r="BC202" s="40">
        <f>ROUNDUP(('Дані не з ДІСО'!I202+'Дані не з ДІСО'!K202)/Параметри!$K$26,0)</f>
        <v>0</v>
      </c>
      <c r="BD202" s="29">
        <f>BC202*Параметри!$M$36/18</f>
        <v>0</v>
      </c>
      <c r="BE202" s="40">
        <f>IF(BC202=0,0,'Дані не з ДІСО'!K202/('Дані не з ДІСО'!I202+'Дані не з ДІСО'!K202))</f>
        <v>0</v>
      </c>
      <c r="BF202" s="29">
        <f>(1+0.25*BE202)*BD202*Параметри!$K$51</f>
        <v>0</v>
      </c>
      <c r="BG202" s="40">
        <f>ROUNDUP('Дані не з ДІСО'!M202/Параметри!$K$27,0)</f>
        <v>0</v>
      </c>
      <c r="BH202" s="40">
        <f>BG202*Параметри!$M$37/18</f>
        <v>0</v>
      </c>
      <c r="BI202" s="29">
        <f>BH202*Параметри!$K$51</f>
        <v>0</v>
      </c>
      <c r="BJ202" s="29">
        <f>'Дані не з ДІСО'!N202*Параметри!$K$76</f>
        <v>0</v>
      </c>
      <c r="BK202" s="40">
        <f>ROUNDUP('Дані з ДІСО'!V202/Параметри!$K$25,0)</f>
        <v>0</v>
      </c>
      <c r="BL202" s="40">
        <f>ROUNDUP('Дані з ДІСО'!W202/Параметри!$K$25,0)</f>
        <v>0</v>
      </c>
      <c r="BM202" s="40">
        <f>ROUNDUP('Дані з ДІСО'!X202/Параметри!$K$25,0)</f>
        <v>0</v>
      </c>
      <c r="BN202" s="40">
        <f>(BK202*Параметри!$K$34+BL202*Параметри!$L$34+BM202*Параметри!$M$34)/18</f>
        <v>0</v>
      </c>
      <c r="BO202" s="40">
        <f>IF(K202=0,0,'Дані з ДІСО'!AC202/K202)</f>
        <v>0</v>
      </c>
      <c r="BP202" s="29">
        <f>(1+0.25*BO202)*BN202*Параметри!$K$51</f>
        <v>0</v>
      </c>
      <c r="BQ202" s="29">
        <f>BP202*'Коефіцієнти АТО'!U202</f>
        <v>0</v>
      </c>
      <c r="BR202" s="29">
        <f>K202*(1+0.25*BO202)*Параметри!$K$66*Параметри!$K$20/1000</f>
        <v>0</v>
      </c>
      <c r="BS202" s="29">
        <f>(1+0.25*BO202)*K202*'Коефіцієнти АТО'!S202*Параметри!$K$20/1000</f>
        <v>0</v>
      </c>
      <c r="BT202" s="29">
        <f t="shared" si="34"/>
        <v>0</v>
      </c>
      <c r="BU202" s="40">
        <f>ROUNDUP('Дані з ДІСО'!AG202/Параметри!$K$71,0)</f>
        <v>0</v>
      </c>
      <c r="BV202" s="40">
        <f t="shared" si="35"/>
        <v>0</v>
      </c>
      <c r="BW202" s="40">
        <f>IF('Дані з ДІСО'!AG202=0,0,'Дані з ДІСО'!AJ202/'Дані з ДІСО'!AG202)</f>
        <v>0</v>
      </c>
      <c r="BX202" s="29">
        <f>BV202*(1+0.25*BW202)*Параметри!$K$51</f>
        <v>0</v>
      </c>
      <c r="BY202" s="29">
        <f>ROUND(IF(Параметри!$K$77="No",CC202,CC202*Параметри!$K$78)+AG202,1)</f>
        <v>25734.1</v>
      </c>
      <c r="BZ202" s="29">
        <f>ROUND(IF(Параметри!$K$77="No",BF202,BF202*Параметри!$K$78),1)</f>
        <v>0</v>
      </c>
      <c r="CA202" s="29">
        <f>ROUND(IF(Параметри!$K$77="No",BI202,BI202*Параметри!$K$78),1)</f>
        <v>0</v>
      </c>
      <c r="CB202" s="29">
        <f>ROUND(IF(Параметри!$K$77="No",BJ202,BJ202*Параметри!$K$78),1)</f>
        <v>0</v>
      </c>
      <c r="CC202" s="29">
        <f t="shared" si="29"/>
        <v>28593.433856961383</v>
      </c>
    </row>
    <row r="203" spans="1:81">
      <c r="A203" s="9">
        <v>202</v>
      </c>
      <c r="B203" s="9" t="s">
        <v>3148</v>
      </c>
      <c r="C203" s="9" t="s">
        <v>3148</v>
      </c>
      <c r="D203" s="9" t="s">
        <v>3269</v>
      </c>
      <c r="E203" s="9" t="s">
        <v>24</v>
      </c>
      <c r="F203" s="9" t="s">
        <v>3290</v>
      </c>
      <c r="G203" s="9" t="s">
        <v>434</v>
      </c>
      <c r="H203" s="29">
        <f>SUM('Дані з ДІСО'!J203:L203)</f>
        <v>923</v>
      </c>
      <c r="I203" s="29">
        <f>SUM('Дані з ДІСО'!G203:I203)</f>
        <v>48</v>
      </c>
      <c r="J203" s="29">
        <f>SUM('Дані з ДІСО'!P203:R203)</f>
        <v>0</v>
      </c>
      <c r="K203" s="29">
        <f>SUM('Дані з ДІСО'!V203:X203)</f>
        <v>0</v>
      </c>
      <c r="L203" s="40">
        <f>ROUNDUP('Дані з ДІСО'!J203/'Коефіцієнти АТО'!$R203,0)</f>
        <v>24</v>
      </c>
      <c r="M203" s="40">
        <f>ROUNDUP('Дані з ДІСО'!K203/'Коефіцієнти АТО'!$R203,0)</f>
        <v>35</v>
      </c>
      <c r="N203" s="40">
        <f>ROUNDUP('Дані з ДІСО'!L203/'Коефіцієнти АТО'!$R203,0)</f>
        <v>6</v>
      </c>
      <c r="O203" s="59">
        <f>(L203*Параметри!$K$32+M203*Параметри!$L$32+N203*Параметри!$M$32)/18</f>
        <v>106.08333333333333</v>
      </c>
      <c r="P203" s="41">
        <f>IF(H203=0,"",'Дані з ДІСО'!Y203/H203)</f>
        <v>0</v>
      </c>
      <c r="Q203" s="29">
        <f>IF(H203=0,"",(1+0.25*P203)*O203*Параметри!$K$51)</f>
        <v>21728.010710127332</v>
      </c>
      <c r="R203" s="29">
        <f>IF(H203=0,"",Q203*'Коефіцієнти АТО'!T203)</f>
        <v>369.37618207216468</v>
      </c>
      <c r="S203" s="29">
        <f>IF(H203=0,"",H203*(1+0.25*P203)*Параметри!$K$66*Параметри!$K$20/1000)</f>
        <v>0</v>
      </c>
      <c r="T203" s="29">
        <f>IF(H203=0,"",H203*(1+0.25*P203)*'Коефіцієнти АТО'!$S203*Параметри!$K$20/1000)</f>
        <v>4655.5716701393567</v>
      </c>
      <c r="U203" s="29">
        <f t="shared" si="30"/>
        <v>26752.958562338852</v>
      </c>
      <c r="V203" s="29">
        <f t="shared" si="31"/>
        <v>26752.958562338852</v>
      </c>
      <c r="W203" s="40">
        <f>ROUNDUP('Дані з ДІСО'!P203/Параметри!$K$24,0)</f>
        <v>0</v>
      </c>
      <c r="X203" s="40">
        <f>ROUNDUP('Дані з ДІСО'!Q203/Параметри!$K$24,0)</f>
        <v>0</v>
      </c>
      <c r="Y203" s="40">
        <f>ROUNDUP('Дані з ДІСО'!R203/Параметри!$K$24,0)</f>
        <v>0</v>
      </c>
      <c r="Z203" s="59">
        <f>(W203*Параметри!$K$33+X203*Параметри!$L$33+Y203*Параметри!$M$33)/18</f>
        <v>0</v>
      </c>
      <c r="AA203" s="41">
        <f>IF(J203=0,0,'Дані з ДІСО'!AA203/J203)</f>
        <v>0</v>
      </c>
      <c r="AB203" s="29">
        <f>(1+0.25*AA203)*Z203*Параметри!$K$51</f>
        <v>0</v>
      </c>
      <c r="AC203" s="29">
        <f>AB203*'Коефіцієнти АТО'!U203</f>
        <v>0</v>
      </c>
      <c r="AD203" s="29">
        <f>J203*(1+0.25*AA203)*Параметри!$K$66*Параметри!$K$20/1000</f>
        <v>0</v>
      </c>
      <c r="AE203" s="29">
        <f>(1+0.25*AA203)*J203*'Коефіцієнти АТО'!S203*Параметри!$K$20/1000</f>
        <v>0</v>
      </c>
      <c r="AF203" s="29">
        <f t="shared" si="27"/>
        <v>0</v>
      </c>
      <c r="AG203" s="29">
        <v>0</v>
      </c>
      <c r="AH203" s="40">
        <v>12</v>
      </c>
      <c r="AI203" s="40">
        <v>0</v>
      </c>
      <c r="AJ203" s="40">
        <f t="shared" si="28"/>
        <v>0</v>
      </c>
      <c r="AK203" s="29">
        <f>(AH203+AI203)*(1+0.25*AJ203)*Параметри!$K$53</f>
        <v>2153.1513083520003</v>
      </c>
      <c r="AL203" s="29">
        <f>ROUNDUP(('Дані з ДІСО'!AU203+'Дані з ДІСО'!AW203)/Параметри!$K$28,0)</f>
        <v>0</v>
      </c>
      <c r="AM203" s="64">
        <f>AL203*Параметри!$M$35/18</f>
        <v>0</v>
      </c>
      <c r="AN203" s="29">
        <f>IF(AL203=0,0,'Дані з ДІСО'!AW203/SUM('Дані з ДІСО'!AU203,'Дані з ДІСО'!AW203))</f>
        <v>0</v>
      </c>
      <c r="AO203" s="29">
        <f>(1+0.25*AN203)*AM203*Параметри!$K$51</f>
        <v>0</v>
      </c>
      <c r="AP203" s="40">
        <f>ROUNDUP(('Дані з ДІСО'!AE203+'Дані не з ДІСО'!E203+'Дані не з ДІСО'!G203)/Параметри!$K$69,0)</f>
        <v>0</v>
      </c>
      <c r="AQ203" s="40">
        <f t="shared" si="32"/>
        <v>0</v>
      </c>
      <c r="AR203" s="40">
        <f>IF(AP203=0,0,('Дані з ДІСО'!AH203+'Дані не з ДІСО'!G203)/('Дані з ДІСО'!AE203+'Дані не з ДІСО'!E203+'Дані не з ДІСО'!G203))</f>
        <v>0</v>
      </c>
      <c r="AS203" s="29">
        <f>AQ203*(1+0.25*AR203)*Параметри!$K$51</f>
        <v>0</v>
      </c>
      <c r="AT203" s="40">
        <f>ROUNDUP('Дані з ДІСО'!AF203/Параметри!$K$70,0)</f>
        <v>0</v>
      </c>
      <c r="AU203" s="40">
        <f t="shared" si="33"/>
        <v>0</v>
      </c>
      <c r="AV203" s="40">
        <f>IF(AT203=0,0,'Дані з ДІСО'!AI203/'Дані з ДІСО'!AF203)</f>
        <v>0</v>
      </c>
      <c r="AW203" s="29">
        <f>AU203*(1+0.25*AV203)*Параметри!$K$51</f>
        <v>0</v>
      </c>
      <c r="AX203" s="40">
        <f>ROUNDUP('Дані з ДІСО'!AR203/Параметри!$K$29,0)</f>
        <v>0</v>
      </c>
      <c r="AY203" s="40">
        <f>ROUNDUP('Дані з ДІСО'!AS203/Параметри!$K$29,0)</f>
        <v>0</v>
      </c>
      <c r="AZ203" s="40">
        <f>ROUNDUP('Дані з ДІСО'!AT203/Параметри!$K$29,0)</f>
        <v>0</v>
      </c>
      <c r="BA203" s="64">
        <f>(AX203*Параметри!$K$32+AY203*Параметри!$L$32+AZ203*Параметри!$M$32)/18</f>
        <v>0</v>
      </c>
      <c r="BB203" s="29">
        <f>(BA203*Параметри!$K$51+SUM('Дані з ДІСО'!AR203:AT203)*Параметри!$K$48*Параметри!$K$20/1000)*Параметри!$K$74</f>
        <v>0</v>
      </c>
      <c r="BC203" s="40">
        <f>ROUNDUP(('Дані не з ДІСО'!I203+'Дані не з ДІСО'!K203)/Параметри!$K$26,0)</f>
        <v>0</v>
      </c>
      <c r="BD203" s="29">
        <f>BC203*Параметри!$M$36/18</f>
        <v>0</v>
      </c>
      <c r="BE203" s="40">
        <f>IF(BC203=0,0,'Дані не з ДІСО'!K203/('Дані не з ДІСО'!I203+'Дані не з ДІСО'!K203))</f>
        <v>0</v>
      </c>
      <c r="BF203" s="29">
        <f>(1+0.25*BE203)*BD203*Параметри!$K$51</f>
        <v>0</v>
      </c>
      <c r="BG203" s="40">
        <f>ROUNDUP('Дані не з ДІСО'!M203/Параметри!$K$27,0)</f>
        <v>0</v>
      </c>
      <c r="BH203" s="40">
        <f>BG203*Параметри!$M$37/18</f>
        <v>0</v>
      </c>
      <c r="BI203" s="29">
        <f>BH203*Параметри!$K$51</f>
        <v>0</v>
      </c>
      <c r="BJ203" s="29">
        <f>'Дані не з ДІСО'!N203*Параметри!$K$76</f>
        <v>0</v>
      </c>
      <c r="BK203" s="40">
        <f>ROUNDUP('Дані з ДІСО'!V203/Параметри!$K$25,0)</f>
        <v>0</v>
      </c>
      <c r="BL203" s="40">
        <f>ROUNDUP('Дані з ДІСО'!W203/Параметри!$K$25,0)</f>
        <v>0</v>
      </c>
      <c r="BM203" s="40">
        <f>ROUNDUP('Дані з ДІСО'!X203/Параметри!$K$25,0)</f>
        <v>0</v>
      </c>
      <c r="BN203" s="40">
        <f>(BK203*Параметри!$K$34+BL203*Параметри!$L$34+BM203*Параметри!$M$34)/18</f>
        <v>0</v>
      </c>
      <c r="BO203" s="40">
        <f>IF(K203=0,0,'Дані з ДІСО'!AC203/K203)</f>
        <v>0</v>
      </c>
      <c r="BP203" s="29">
        <f>(1+0.25*BO203)*BN203*Параметри!$K$51</f>
        <v>0</v>
      </c>
      <c r="BQ203" s="29">
        <f>BP203*'Коефіцієнти АТО'!U203</f>
        <v>0</v>
      </c>
      <c r="BR203" s="29">
        <f>K203*(1+0.25*BO203)*Параметри!$K$66*Параметри!$K$20/1000</f>
        <v>0</v>
      </c>
      <c r="BS203" s="29">
        <f>(1+0.25*BO203)*K203*'Коефіцієнти АТО'!S203*Параметри!$K$20/1000</f>
        <v>0</v>
      </c>
      <c r="BT203" s="29">
        <f t="shared" si="34"/>
        <v>0</v>
      </c>
      <c r="BU203" s="40">
        <f>ROUNDUP('Дані з ДІСО'!AG203/Параметри!$K$71,0)</f>
        <v>0</v>
      </c>
      <c r="BV203" s="40">
        <f t="shared" si="35"/>
        <v>0</v>
      </c>
      <c r="BW203" s="40">
        <f>IF('Дані з ДІСО'!AG203=0,0,'Дані з ДІСО'!AJ203/'Дані з ДІСО'!AG203)</f>
        <v>0</v>
      </c>
      <c r="BX203" s="29">
        <f>BV203*(1+0.25*BW203)*Параметри!$K$51</f>
        <v>0</v>
      </c>
      <c r="BY203" s="29">
        <f>ROUND(IF(Параметри!$K$77="No",CC203,CC203*Параметри!$K$78)+AG203,1)</f>
        <v>26015.5</v>
      </c>
      <c r="BZ203" s="29">
        <f>ROUND(IF(Параметри!$K$77="No",BF203,BF203*Параметри!$K$78),1)</f>
        <v>0</v>
      </c>
      <c r="CA203" s="29">
        <f>ROUND(IF(Параметри!$K$77="No",BI203,BI203*Параметри!$K$78),1)</f>
        <v>0</v>
      </c>
      <c r="CB203" s="29">
        <f>ROUND(IF(Параметри!$K$77="No",BJ203,BJ203*Параметри!$K$78),1)</f>
        <v>0</v>
      </c>
      <c r="CC203" s="29">
        <f t="shared" si="29"/>
        <v>28906.109870690852</v>
      </c>
    </row>
    <row r="204" spans="1:81">
      <c r="A204" s="9">
        <v>203</v>
      </c>
      <c r="B204" s="9" t="s">
        <v>3145</v>
      </c>
      <c r="C204" s="9" t="s">
        <v>3146</v>
      </c>
      <c r="D204" s="9" t="s">
        <v>3269</v>
      </c>
      <c r="E204" s="9" t="s">
        <v>21</v>
      </c>
      <c r="F204" s="9" t="s">
        <v>3347</v>
      </c>
      <c r="G204" s="9" t="s">
        <v>436</v>
      </c>
      <c r="H204" s="29">
        <f>SUM('Дані з ДІСО'!J204:L204)</f>
        <v>2666</v>
      </c>
      <c r="I204" s="29">
        <f>SUM('Дані з ДІСО'!G204:I204)</f>
        <v>139</v>
      </c>
      <c r="J204" s="29">
        <f>SUM('Дані з ДІСО'!P204:R204)</f>
        <v>0</v>
      </c>
      <c r="K204" s="29">
        <f>SUM('Дані з ДІСО'!V204:X204)</f>
        <v>0</v>
      </c>
      <c r="L204" s="40">
        <f>ROUNDUP('Дані з ДІСО'!J204/'Коефіцієнти АТО'!$R204,0)</f>
        <v>58</v>
      </c>
      <c r="M204" s="40">
        <f>ROUNDUP('Дані з ДІСО'!K204/'Коефіцієнти АТО'!$R204,0)</f>
        <v>74</v>
      </c>
      <c r="N204" s="40">
        <f>ROUNDUP('Дані з ДІСО'!L204/'Коефіцієнти АТО'!$R204,0)</f>
        <v>17</v>
      </c>
      <c r="O204" s="59">
        <f>(L204*Параметри!$K$32+M204*Параметри!$L$32+N204*Параметри!$M$32)/18</f>
        <v>242.07222222222222</v>
      </c>
      <c r="P204" s="41">
        <f>IF(H204=0,"",'Дані з ДІСО'!Y204/H204)</f>
        <v>0</v>
      </c>
      <c r="Q204" s="29">
        <f>IF(H204=0,"",(1+0.25*P204)*O204*Параметри!$K$51)</f>
        <v>49581.283617301822</v>
      </c>
      <c r="R204" s="29">
        <f>IF(H204=0,"",Q204*'Коефіцієнти АТО'!T204)</f>
        <v>842.88182149413103</v>
      </c>
      <c r="S204" s="29">
        <f>IF(H204=0,"",H204*(1+0.25*P204)*Параметри!$K$66*Параметри!$K$20/1000)</f>
        <v>0</v>
      </c>
      <c r="T204" s="29">
        <f>IF(H204=0,"",H204*(1+0.25*P204)*'Коефіцієнти АТО'!$S204*Параметри!$K$20/1000)</f>
        <v>8372.7771294490976</v>
      </c>
      <c r="U204" s="29">
        <f t="shared" si="30"/>
        <v>58796.942568245046</v>
      </c>
      <c r="V204" s="29">
        <f t="shared" si="31"/>
        <v>58796.942568245046</v>
      </c>
      <c r="W204" s="40">
        <f>ROUNDUP('Дані з ДІСО'!P204/Параметри!$K$24,0)</f>
        <v>0</v>
      </c>
      <c r="X204" s="40">
        <f>ROUNDUP('Дані з ДІСО'!Q204/Параметри!$K$24,0)</f>
        <v>0</v>
      </c>
      <c r="Y204" s="40">
        <f>ROUNDUP('Дані з ДІСО'!R204/Параметри!$K$24,0)</f>
        <v>0</v>
      </c>
      <c r="Z204" s="59">
        <f>(W204*Параметри!$K$33+X204*Параметри!$L$33+Y204*Параметри!$M$33)/18</f>
        <v>0</v>
      </c>
      <c r="AA204" s="41">
        <f>IF(J204=0,0,'Дані з ДІСО'!AA204/J204)</f>
        <v>0</v>
      </c>
      <c r="AB204" s="29">
        <f>(1+0.25*AA204)*Z204*Параметри!$K$51</f>
        <v>0</v>
      </c>
      <c r="AC204" s="29">
        <f>AB204*'Коефіцієнти АТО'!U204</f>
        <v>0</v>
      </c>
      <c r="AD204" s="29">
        <f>J204*(1+0.25*AA204)*Параметри!$K$66*Параметри!$K$20/1000</f>
        <v>0</v>
      </c>
      <c r="AE204" s="29">
        <f>(1+0.25*AA204)*J204*'Коефіцієнти АТО'!S204*Параметри!$K$20/1000</f>
        <v>0</v>
      </c>
      <c r="AF204" s="29">
        <f t="shared" si="27"/>
        <v>0</v>
      </c>
      <c r="AG204" s="29">
        <v>0</v>
      </c>
      <c r="AH204" s="40">
        <v>11</v>
      </c>
      <c r="AI204" s="40">
        <v>0</v>
      </c>
      <c r="AJ204" s="40">
        <f t="shared" si="28"/>
        <v>0</v>
      </c>
      <c r="AK204" s="29">
        <f>(AH204+AI204)*(1+0.25*AJ204)*Параметри!$K$53</f>
        <v>1973.7220326560005</v>
      </c>
      <c r="AL204" s="29">
        <f>ROUNDUP(('Дані з ДІСО'!AU204+'Дані з ДІСО'!AW204)/Параметри!$K$28,0)</f>
        <v>0</v>
      </c>
      <c r="AM204" s="64">
        <f>AL204*Параметри!$M$35/18</f>
        <v>0</v>
      </c>
      <c r="AN204" s="29">
        <f>IF(AL204=0,0,'Дані з ДІСО'!AW204/SUM('Дані з ДІСО'!AU204,'Дані з ДІСО'!AW204))</f>
        <v>0</v>
      </c>
      <c r="AO204" s="29">
        <f>(1+0.25*AN204)*AM204*Параметри!$K$51</f>
        <v>0</v>
      </c>
      <c r="AP204" s="40">
        <f>ROUNDUP(('Дані з ДІСО'!AE204+'Дані не з ДІСО'!E204+'Дані не з ДІСО'!G204)/Параметри!$K$69,0)</f>
        <v>0</v>
      </c>
      <c r="AQ204" s="40">
        <f t="shared" si="32"/>
        <v>0</v>
      </c>
      <c r="AR204" s="40">
        <f>IF(AP204=0,0,('Дані з ДІСО'!AH204+'Дані не з ДІСО'!G204)/('Дані з ДІСО'!AE204+'Дані не з ДІСО'!E204+'Дані не з ДІСО'!G204))</f>
        <v>0</v>
      </c>
      <c r="AS204" s="29">
        <f>AQ204*(1+0.25*AR204)*Параметри!$K$51</f>
        <v>0</v>
      </c>
      <c r="AT204" s="40">
        <f>ROUNDUP('Дані з ДІСО'!AF204/Параметри!$K$70,0)</f>
        <v>0</v>
      </c>
      <c r="AU204" s="40">
        <f t="shared" si="33"/>
        <v>0</v>
      </c>
      <c r="AV204" s="40">
        <f>IF(AT204=0,0,'Дані з ДІСО'!AI204/'Дані з ДІСО'!AF204)</f>
        <v>0</v>
      </c>
      <c r="AW204" s="29">
        <f>AU204*(1+0.25*AV204)*Параметри!$K$51</f>
        <v>0</v>
      </c>
      <c r="AX204" s="40">
        <f>ROUNDUP('Дані з ДІСО'!AR204/Параметри!$K$29,0)</f>
        <v>0</v>
      </c>
      <c r="AY204" s="40">
        <f>ROUNDUP('Дані з ДІСО'!AS204/Параметри!$K$29,0)</f>
        <v>0</v>
      </c>
      <c r="AZ204" s="40">
        <f>ROUNDUP('Дані з ДІСО'!AT204/Параметри!$K$29,0)</f>
        <v>0</v>
      </c>
      <c r="BA204" s="64">
        <f>(AX204*Параметри!$K$32+AY204*Параметри!$L$32+AZ204*Параметри!$M$32)/18</f>
        <v>0</v>
      </c>
      <c r="BB204" s="29">
        <f>(BA204*Параметри!$K$51+SUM('Дані з ДІСО'!AR204:AT204)*Параметри!$K$48*Параметри!$K$20/1000)*Параметри!$K$74</f>
        <v>0</v>
      </c>
      <c r="BC204" s="40">
        <f>ROUNDUP(('Дані не з ДІСО'!I204+'Дані не з ДІСО'!K204)/Параметри!$K$26,0)</f>
        <v>0</v>
      </c>
      <c r="BD204" s="29">
        <f>BC204*Параметри!$M$36/18</f>
        <v>0</v>
      </c>
      <c r="BE204" s="40">
        <f>IF(BC204=0,0,'Дані не з ДІСО'!K204/('Дані не з ДІСО'!I204+'Дані не з ДІСО'!K204))</f>
        <v>0</v>
      </c>
      <c r="BF204" s="29">
        <f>(1+0.25*BE204)*BD204*Параметри!$K$51</f>
        <v>0</v>
      </c>
      <c r="BG204" s="40">
        <f>ROUNDUP('Дані не з ДІСО'!M204/Параметри!$K$27,0)</f>
        <v>0</v>
      </c>
      <c r="BH204" s="40">
        <f>BG204*Параметри!$M$37/18</f>
        <v>0</v>
      </c>
      <c r="BI204" s="29">
        <f>BH204*Параметри!$K$51</f>
        <v>0</v>
      </c>
      <c r="BJ204" s="29">
        <f>'Дані не з ДІСО'!N204*Параметри!$K$76</f>
        <v>0</v>
      </c>
      <c r="BK204" s="40">
        <f>ROUNDUP('Дані з ДІСО'!V204/Параметри!$K$25,0)</f>
        <v>0</v>
      </c>
      <c r="BL204" s="40">
        <f>ROUNDUP('Дані з ДІСО'!W204/Параметри!$K$25,0)</f>
        <v>0</v>
      </c>
      <c r="BM204" s="40">
        <f>ROUNDUP('Дані з ДІСО'!X204/Параметри!$K$25,0)</f>
        <v>0</v>
      </c>
      <c r="BN204" s="40">
        <f>(BK204*Параметри!$K$34+BL204*Параметри!$L$34+BM204*Параметри!$M$34)/18</f>
        <v>0</v>
      </c>
      <c r="BO204" s="40">
        <f>IF(K204=0,0,'Дані з ДІСО'!AC204/K204)</f>
        <v>0</v>
      </c>
      <c r="BP204" s="29">
        <f>(1+0.25*BO204)*BN204*Параметри!$K$51</f>
        <v>0</v>
      </c>
      <c r="BQ204" s="29">
        <f>BP204*'Коефіцієнти АТО'!U204</f>
        <v>0</v>
      </c>
      <c r="BR204" s="29">
        <f>K204*(1+0.25*BO204)*Параметри!$K$66*Параметри!$K$20/1000</f>
        <v>0</v>
      </c>
      <c r="BS204" s="29">
        <f>(1+0.25*BO204)*K204*'Коефіцієнти АТО'!S204*Параметри!$K$20/1000</f>
        <v>0</v>
      </c>
      <c r="BT204" s="29">
        <f t="shared" si="34"/>
        <v>0</v>
      </c>
      <c r="BU204" s="40">
        <f>ROUNDUP('Дані з ДІСО'!AG204/Параметри!$K$71,0)</f>
        <v>0</v>
      </c>
      <c r="BV204" s="40">
        <f t="shared" si="35"/>
        <v>0</v>
      </c>
      <c r="BW204" s="40">
        <f>IF('Дані з ДІСО'!AG204=0,0,'Дані з ДІСО'!AJ204/'Дані з ДІСО'!AG204)</f>
        <v>0</v>
      </c>
      <c r="BX204" s="29">
        <f>BV204*(1+0.25*BW204)*Параметри!$K$51</f>
        <v>0</v>
      </c>
      <c r="BY204" s="29">
        <f>ROUND(IF(Параметри!$K$77="No",CC204,CC204*Параметри!$K$78)+AG204,1)</f>
        <v>54693.599999999999</v>
      </c>
      <c r="BZ204" s="29">
        <f>ROUND(IF(Параметри!$K$77="No",BF204,BF204*Параметри!$K$78),1)</f>
        <v>0</v>
      </c>
      <c r="CA204" s="29">
        <f>ROUND(IF(Параметри!$K$77="No",BI204,BI204*Параметри!$K$78),1)</f>
        <v>0</v>
      </c>
      <c r="CB204" s="29">
        <f>ROUND(IF(Параметри!$K$77="No",BJ204,BJ204*Параметри!$K$78),1)</f>
        <v>0</v>
      </c>
      <c r="CC204" s="29">
        <f t="shared" si="29"/>
        <v>60770.664600901044</v>
      </c>
    </row>
    <row r="205" spans="1:81">
      <c r="A205" s="9">
        <v>204</v>
      </c>
      <c r="B205" s="9" t="s">
        <v>3176</v>
      </c>
      <c r="C205" s="9" t="s">
        <v>3146</v>
      </c>
      <c r="D205" s="9" t="s">
        <v>3269</v>
      </c>
      <c r="E205" s="9" t="s">
        <v>78</v>
      </c>
      <c r="F205" s="9" t="s">
        <v>3348</v>
      </c>
      <c r="G205" s="9" t="s">
        <v>438</v>
      </c>
      <c r="H205" s="29">
        <f>SUM('Дані з ДІСО'!J205:L205)</f>
        <v>3847</v>
      </c>
      <c r="I205" s="29">
        <f>SUM('Дані з ДІСО'!G205:I205)</f>
        <v>93</v>
      </c>
      <c r="J205" s="29">
        <f>SUM('Дані з ДІСО'!P205:R205)</f>
        <v>0</v>
      </c>
      <c r="K205" s="29">
        <f>SUM('Дані з ДІСО'!V205:X205)</f>
        <v>0</v>
      </c>
      <c r="L205" s="40">
        <f>ROUNDUP('Дані з ДІСО'!J205/'Коефіцієнти АТО'!$R205,0)</f>
        <v>54</v>
      </c>
      <c r="M205" s="40">
        <f>ROUNDUP('Дані з ДІСО'!K205/'Коефіцієнти АТО'!$R205,0)</f>
        <v>72</v>
      </c>
      <c r="N205" s="40">
        <f>ROUNDUP('Дані з ДІСО'!L205/'Коефіцієнти АТО'!$R205,0)</f>
        <v>16</v>
      </c>
      <c r="O205" s="59">
        <f>(L205*Параметри!$K$32+M205*Параметри!$L$32+N205*Параметри!$M$32)/18</f>
        <v>231.35555555555553</v>
      </c>
      <c r="P205" s="41">
        <f>IF(H205=0,"",'Дані з ДІСО'!Y205/H205)</f>
        <v>0</v>
      </c>
      <c r="Q205" s="29">
        <f>IF(H205=0,"",(1+0.25*P205)*O205*Параметри!$K$51)</f>
        <v>47386.29369010435</v>
      </c>
      <c r="R205" s="29">
        <f>IF(H205=0,"",Q205*'Коефіцієнти АТО'!T205)</f>
        <v>7107.9440535156527</v>
      </c>
      <c r="S205" s="29">
        <f>IF(H205=0,"",H205*(1+0.25*P205)*Параметри!$K$66*Параметри!$K$20/1000)</f>
        <v>0</v>
      </c>
      <c r="T205" s="29">
        <f>IF(H205=0,"",H205*(1+0.25*P205)*'Коефіцієнти АТО'!$S205*Параметри!$K$20/1000)</f>
        <v>8420.6471298595734</v>
      </c>
      <c r="U205" s="29">
        <f t="shared" si="30"/>
        <v>62914.884873479576</v>
      </c>
      <c r="V205" s="29">
        <f t="shared" si="31"/>
        <v>62914.884873479576</v>
      </c>
      <c r="W205" s="40">
        <f>ROUNDUP('Дані з ДІСО'!P205/Параметри!$K$24,0)</f>
        <v>0</v>
      </c>
      <c r="X205" s="40">
        <f>ROUNDUP('Дані з ДІСО'!Q205/Параметри!$K$24,0)</f>
        <v>0</v>
      </c>
      <c r="Y205" s="40">
        <f>ROUNDUP('Дані з ДІСО'!R205/Параметри!$K$24,0)</f>
        <v>0</v>
      </c>
      <c r="Z205" s="59">
        <f>(W205*Параметри!$K$33+X205*Параметри!$L$33+Y205*Параметри!$M$33)/18</f>
        <v>0</v>
      </c>
      <c r="AA205" s="41">
        <f>IF(J205=0,0,'Дані з ДІСО'!AA205/J205)</f>
        <v>0</v>
      </c>
      <c r="AB205" s="29">
        <f>(1+0.25*AA205)*Z205*Параметри!$K$51</f>
        <v>0</v>
      </c>
      <c r="AC205" s="29">
        <f>AB205*'Коефіцієнти АТО'!U205</f>
        <v>0</v>
      </c>
      <c r="AD205" s="29">
        <f>J205*(1+0.25*AA205)*Параметри!$K$66*Параметри!$K$20/1000</f>
        <v>0</v>
      </c>
      <c r="AE205" s="29">
        <f>(1+0.25*AA205)*J205*'Коефіцієнти АТО'!S205*Параметри!$K$20/1000</f>
        <v>0</v>
      </c>
      <c r="AF205" s="29">
        <f t="shared" si="27"/>
        <v>0</v>
      </c>
      <c r="AG205" s="29">
        <v>0</v>
      </c>
      <c r="AH205" s="40">
        <v>41</v>
      </c>
      <c r="AI205" s="40">
        <v>0</v>
      </c>
      <c r="AJ205" s="40">
        <f t="shared" si="28"/>
        <v>0</v>
      </c>
      <c r="AK205" s="29">
        <f>(AH205+AI205)*(1+0.25*AJ205)*Параметри!$K$53</f>
        <v>7356.6003035360018</v>
      </c>
      <c r="AL205" s="29">
        <f>ROUNDUP(('Дані з ДІСО'!AU205+'Дані з ДІСО'!AW205)/Параметри!$K$28,0)</f>
        <v>0</v>
      </c>
      <c r="AM205" s="64">
        <f>AL205*Параметри!$M$35/18</f>
        <v>0</v>
      </c>
      <c r="AN205" s="29">
        <f>IF(AL205=0,0,'Дані з ДІСО'!AW205/SUM('Дані з ДІСО'!AU205,'Дані з ДІСО'!AW205))</f>
        <v>0</v>
      </c>
      <c r="AO205" s="29">
        <f>(1+0.25*AN205)*AM205*Параметри!$K$51</f>
        <v>0</v>
      </c>
      <c r="AP205" s="40">
        <f>ROUNDUP(('Дані з ДІСО'!AE205+'Дані не з ДІСО'!E205+'Дані не з ДІСО'!G205)/Параметри!$K$69,0)</f>
        <v>0</v>
      </c>
      <c r="AQ205" s="40">
        <f t="shared" si="32"/>
        <v>0</v>
      </c>
      <c r="AR205" s="40">
        <f>IF(AP205=0,0,('Дані з ДІСО'!AH205+'Дані не з ДІСО'!G205)/('Дані з ДІСО'!AE205+'Дані не з ДІСО'!E205+'Дані не з ДІСО'!G205))</f>
        <v>0</v>
      </c>
      <c r="AS205" s="29">
        <f>AQ205*(1+0.25*AR205)*Параметри!$K$51</f>
        <v>0</v>
      </c>
      <c r="AT205" s="40">
        <f>ROUNDUP('Дані з ДІСО'!AF205/Параметри!$K$70,0)</f>
        <v>0</v>
      </c>
      <c r="AU205" s="40">
        <f t="shared" si="33"/>
        <v>0</v>
      </c>
      <c r="AV205" s="40">
        <f>IF(AT205=0,0,'Дані з ДІСО'!AI205/'Дані з ДІСО'!AF205)</f>
        <v>0</v>
      </c>
      <c r="AW205" s="29">
        <f>AU205*(1+0.25*AV205)*Параметри!$K$51</f>
        <v>0</v>
      </c>
      <c r="AX205" s="40">
        <f>ROUNDUP('Дані з ДІСО'!AR205/Параметри!$K$29,0)</f>
        <v>0</v>
      </c>
      <c r="AY205" s="40">
        <f>ROUNDUP('Дані з ДІСО'!AS205/Параметри!$K$29,0)</f>
        <v>0</v>
      </c>
      <c r="AZ205" s="40">
        <f>ROUNDUP('Дані з ДІСО'!AT205/Параметри!$K$29,0)</f>
        <v>0</v>
      </c>
      <c r="BA205" s="64">
        <f>(AX205*Параметри!$K$32+AY205*Параметри!$L$32+AZ205*Параметри!$M$32)/18</f>
        <v>0</v>
      </c>
      <c r="BB205" s="29">
        <f>(BA205*Параметри!$K$51+SUM('Дані з ДІСО'!AR205:AT205)*Параметри!$K$48*Параметри!$K$20/1000)*Параметри!$K$74</f>
        <v>0</v>
      </c>
      <c r="BC205" s="40">
        <f>ROUNDUP(('Дані не з ДІСО'!I205+'Дані не з ДІСО'!K205)/Параметри!$K$26,0)</f>
        <v>0</v>
      </c>
      <c r="BD205" s="29">
        <f>BC205*Параметри!$M$36/18</f>
        <v>0</v>
      </c>
      <c r="BE205" s="40">
        <f>IF(BC205=0,0,'Дані не з ДІСО'!K205/('Дані не з ДІСО'!I205+'Дані не з ДІСО'!K205))</f>
        <v>0</v>
      </c>
      <c r="BF205" s="29">
        <f>(1+0.25*BE205)*BD205*Параметри!$K$51</f>
        <v>0</v>
      </c>
      <c r="BG205" s="40">
        <f>ROUNDUP('Дані не з ДІСО'!M205/Параметри!$K$27,0)</f>
        <v>0</v>
      </c>
      <c r="BH205" s="40">
        <f>BG205*Параметри!$M$37/18</f>
        <v>0</v>
      </c>
      <c r="BI205" s="29">
        <f>BH205*Параметри!$K$51</f>
        <v>0</v>
      </c>
      <c r="BJ205" s="29">
        <f>'Дані не з ДІСО'!N205*Параметри!$K$76</f>
        <v>0</v>
      </c>
      <c r="BK205" s="40">
        <f>ROUNDUP('Дані з ДІСО'!V205/Параметри!$K$25,0)</f>
        <v>0</v>
      </c>
      <c r="BL205" s="40">
        <f>ROUNDUP('Дані з ДІСО'!W205/Параметри!$K$25,0)</f>
        <v>0</v>
      </c>
      <c r="BM205" s="40">
        <f>ROUNDUP('Дані з ДІСО'!X205/Параметри!$K$25,0)</f>
        <v>0</v>
      </c>
      <c r="BN205" s="40">
        <f>(BK205*Параметри!$K$34+BL205*Параметри!$L$34+BM205*Параметри!$M$34)/18</f>
        <v>0</v>
      </c>
      <c r="BO205" s="40">
        <f>IF(K205=0,0,'Дані з ДІСО'!AC205/K205)</f>
        <v>0</v>
      </c>
      <c r="BP205" s="29">
        <f>(1+0.25*BO205)*BN205*Параметри!$K$51</f>
        <v>0</v>
      </c>
      <c r="BQ205" s="29">
        <f>BP205*'Коефіцієнти АТО'!U205</f>
        <v>0</v>
      </c>
      <c r="BR205" s="29">
        <f>K205*(1+0.25*BO205)*Параметри!$K$66*Параметри!$K$20/1000</f>
        <v>0</v>
      </c>
      <c r="BS205" s="29">
        <f>(1+0.25*BO205)*K205*'Коефіцієнти АТО'!S205*Параметри!$K$20/1000</f>
        <v>0</v>
      </c>
      <c r="BT205" s="29">
        <f t="shared" si="34"/>
        <v>0</v>
      </c>
      <c r="BU205" s="40">
        <f>ROUNDUP('Дані з ДІСО'!AG205/Параметри!$K$71,0)</f>
        <v>0</v>
      </c>
      <c r="BV205" s="40">
        <f t="shared" si="35"/>
        <v>0</v>
      </c>
      <c r="BW205" s="40">
        <f>IF('Дані з ДІСО'!AG205=0,0,'Дані з ДІСО'!AJ205/'Дані з ДІСО'!AG205)</f>
        <v>0</v>
      </c>
      <c r="BX205" s="29">
        <f>BV205*(1+0.25*BW205)*Параметри!$K$51</f>
        <v>0</v>
      </c>
      <c r="BY205" s="29">
        <f>ROUND(IF(Параметри!$K$77="No",CC205,CC205*Параметри!$K$78)+AG205,1)</f>
        <v>63244.3</v>
      </c>
      <c r="BZ205" s="29">
        <f>ROUND(IF(Параметри!$K$77="No",BF205,BF205*Параметри!$K$78),1)</f>
        <v>0</v>
      </c>
      <c r="CA205" s="29">
        <f>ROUND(IF(Параметри!$K$77="No",BI205,BI205*Параметри!$K$78),1)</f>
        <v>0</v>
      </c>
      <c r="CB205" s="29">
        <f>ROUND(IF(Параметри!$K$77="No",BJ205,BJ205*Параметри!$K$78),1)</f>
        <v>0</v>
      </c>
      <c r="CC205" s="29">
        <f t="shared" si="29"/>
        <v>70271.48517701558</v>
      </c>
    </row>
    <row r="206" spans="1:81">
      <c r="A206" s="9">
        <v>205</v>
      </c>
      <c r="B206" s="9" t="s">
        <v>3148</v>
      </c>
      <c r="C206" s="9" t="s">
        <v>3148</v>
      </c>
      <c r="D206" s="9" t="s">
        <v>3269</v>
      </c>
      <c r="E206" s="9" t="s">
        <v>24</v>
      </c>
      <c r="F206" s="9" t="s">
        <v>3349</v>
      </c>
      <c r="G206" s="9" t="s">
        <v>440</v>
      </c>
      <c r="H206" s="29">
        <f>SUM('Дані з ДІСО'!J206:L206)</f>
        <v>397</v>
      </c>
      <c r="I206" s="29">
        <f>SUM('Дані з ДІСО'!G206:I206)</f>
        <v>31</v>
      </c>
      <c r="J206" s="29">
        <f>SUM('Дані з ДІСО'!P206:R206)</f>
        <v>0</v>
      </c>
      <c r="K206" s="29">
        <f>SUM('Дані з ДІСО'!V206:X206)</f>
        <v>0</v>
      </c>
      <c r="L206" s="40">
        <f>ROUNDUP('Дані з ДІСО'!J206/'Коефіцієнти АТО'!$R206,0)</f>
        <v>11</v>
      </c>
      <c r="M206" s="40">
        <f>ROUNDUP('Дані з ДІСО'!K206/'Коефіцієнти АТО'!$R206,0)</f>
        <v>16</v>
      </c>
      <c r="N206" s="40">
        <f>ROUNDUP('Дані з ДІСО'!L206/'Коефіцієнти АТО'!$R206,0)</f>
        <v>3</v>
      </c>
      <c r="O206" s="59">
        <f>(L206*Параметри!$K$32+M206*Параметри!$L$32+N206*Параметри!$M$32)/18</f>
        <v>49.038888888888891</v>
      </c>
      <c r="P206" s="41">
        <f>IF(H206=0,"",'Дані з ДІСО'!Y206/H206)</f>
        <v>0</v>
      </c>
      <c r="Q206" s="29">
        <f>IF(H206=0,"",(1+0.25*P206)*O206*Параметри!$K$51)</f>
        <v>10044.15556628929</v>
      </c>
      <c r="R206" s="29">
        <f>IF(H206=0,"",Q206*'Коефіцієнти АТО'!T206)</f>
        <v>170.75064462691793</v>
      </c>
      <c r="S206" s="29">
        <f>IF(H206=0,"",H206*(1+0.25*P206)*Параметри!$K$66*Параметри!$K$20/1000)</f>
        <v>0</v>
      </c>
      <c r="T206" s="29">
        <f>IF(H206=0,"",H206*(1+0.25*P206)*'Коефіцієнти АТО'!$S206*Параметри!$K$20/1000)</f>
        <v>2002.450653353548</v>
      </c>
      <c r="U206" s="29">
        <f t="shared" si="30"/>
        <v>12217.356864269756</v>
      </c>
      <c r="V206" s="29">
        <f t="shared" si="31"/>
        <v>12217.356864269756</v>
      </c>
      <c r="W206" s="40">
        <f>ROUNDUP('Дані з ДІСО'!P206/Параметри!$K$24,0)</f>
        <v>0</v>
      </c>
      <c r="X206" s="40">
        <f>ROUNDUP('Дані з ДІСО'!Q206/Параметри!$K$24,0)</f>
        <v>0</v>
      </c>
      <c r="Y206" s="40">
        <f>ROUNDUP('Дані з ДІСО'!R206/Параметри!$K$24,0)</f>
        <v>0</v>
      </c>
      <c r="Z206" s="59">
        <f>(W206*Параметри!$K$33+X206*Параметри!$L$33+Y206*Параметри!$M$33)/18</f>
        <v>0</v>
      </c>
      <c r="AA206" s="41">
        <f>IF(J206=0,0,'Дані з ДІСО'!AA206/J206)</f>
        <v>0</v>
      </c>
      <c r="AB206" s="29">
        <f>(1+0.25*AA206)*Z206*Параметри!$K$51</f>
        <v>0</v>
      </c>
      <c r="AC206" s="29">
        <f>AB206*'Коефіцієнти АТО'!U206</f>
        <v>0</v>
      </c>
      <c r="AD206" s="29">
        <f>J206*(1+0.25*AA206)*Параметри!$K$66*Параметри!$K$20/1000</f>
        <v>0</v>
      </c>
      <c r="AE206" s="29">
        <f>(1+0.25*AA206)*J206*'Коефіцієнти АТО'!S206*Параметри!$K$20/1000</f>
        <v>0</v>
      </c>
      <c r="AF206" s="29">
        <f t="shared" si="27"/>
        <v>0</v>
      </c>
      <c r="AG206" s="29">
        <v>0</v>
      </c>
      <c r="AH206" s="40">
        <v>0</v>
      </c>
      <c r="AI206" s="40">
        <v>0</v>
      </c>
      <c r="AJ206" s="40">
        <f t="shared" si="28"/>
        <v>0</v>
      </c>
      <c r="AK206" s="29">
        <f>(AH206+AI206)*(1+0.25*AJ206)*Параметри!$K$53</f>
        <v>0</v>
      </c>
      <c r="AL206" s="29">
        <f>ROUNDUP(('Дані з ДІСО'!AU206+'Дані з ДІСО'!AW206)/Параметри!$K$28,0)</f>
        <v>0</v>
      </c>
      <c r="AM206" s="64">
        <f>AL206*Параметри!$M$35/18</f>
        <v>0</v>
      </c>
      <c r="AN206" s="29">
        <f>IF(AL206=0,0,'Дані з ДІСО'!AW206/SUM('Дані з ДІСО'!AU206,'Дані з ДІСО'!AW206))</f>
        <v>0</v>
      </c>
      <c r="AO206" s="29">
        <f>(1+0.25*AN206)*AM206*Параметри!$K$51</f>
        <v>0</v>
      </c>
      <c r="AP206" s="40">
        <f>ROUNDUP(('Дані з ДІСО'!AE206+'Дані не з ДІСО'!E206+'Дані не з ДІСО'!G206)/Параметри!$K$69,0)</f>
        <v>0</v>
      </c>
      <c r="AQ206" s="40">
        <f t="shared" si="32"/>
        <v>0</v>
      </c>
      <c r="AR206" s="40">
        <f>IF(AP206=0,0,('Дані з ДІСО'!AH206+'Дані не з ДІСО'!G206)/('Дані з ДІСО'!AE206+'Дані не з ДІСО'!E206+'Дані не з ДІСО'!G206))</f>
        <v>0</v>
      </c>
      <c r="AS206" s="29">
        <f>AQ206*(1+0.25*AR206)*Параметри!$K$51</f>
        <v>0</v>
      </c>
      <c r="AT206" s="40">
        <f>ROUNDUP('Дані з ДІСО'!AF206/Параметри!$K$70,0)</f>
        <v>0</v>
      </c>
      <c r="AU206" s="40">
        <f t="shared" si="33"/>
        <v>0</v>
      </c>
      <c r="AV206" s="40">
        <f>IF(AT206=0,0,'Дані з ДІСО'!AI206/'Дані з ДІСО'!AF206)</f>
        <v>0</v>
      </c>
      <c r="AW206" s="29">
        <f>AU206*(1+0.25*AV206)*Параметри!$K$51</f>
        <v>0</v>
      </c>
      <c r="AX206" s="40">
        <f>ROUNDUP('Дані з ДІСО'!AR206/Параметри!$K$29,0)</f>
        <v>0</v>
      </c>
      <c r="AY206" s="40">
        <f>ROUNDUP('Дані з ДІСО'!AS206/Параметри!$K$29,0)</f>
        <v>0</v>
      </c>
      <c r="AZ206" s="40">
        <f>ROUNDUP('Дані з ДІСО'!AT206/Параметри!$K$29,0)</f>
        <v>0</v>
      </c>
      <c r="BA206" s="64">
        <f>(AX206*Параметри!$K$32+AY206*Параметри!$L$32+AZ206*Параметри!$M$32)/18</f>
        <v>0</v>
      </c>
      <c r="BB206" s="29">
        <f>(BA206*Параметри!$K$51+SUM('Дані з ДІСО'!AR206:AT206)*Параметри!$K$48*Параметри!$K$20/1000)*Параметри!$K$74</f>
        <v>0</v>
      </c>
      <c r="BC206" s="40">
        <f>ROUNDUP(('Дані не з ДІСО'!I206+'Дані не з ДІСО'!K206)/Параметри!$K$26,0)</f>
        <v>0</v>
      </c>
      <c r="BD206" s="29">
        <f>BC206*Параметри!$M$36/18</f>
        <v>0</v>
      </c>
      <c r="BE206" s="40">
        <f>IF(BC206=0,0,'Дані не з ДІСО'!K206/('Дані не з ДІСО'!I206+'Дані не з ДІСО'!K206))</f>
        <v>0</v>
      </c>
      <c r="BF206" s="29">
        <f>(1+0.25*BE206)*BD206*Параметри!$K$51</f>
        <v>0</v>
      </c>
      <c r="BG206" s="40">
        <f>ROUNDUP('Дані не з ДІСО'!M206/Параметри!$K$27,0)</f>
        <v>0</v>
      </c>
      <c r="BH206" s="40">
        <f>BG206*Параметри!$M$37/18</f>
        <v>0</v>
      </c>
      <c r="BI206" s="29">
        <f>BH206*Параметри!$K$51</f>
        <v>0</v>
      </c>
      <c r="BJ206" s="29">
        <f>'Дані не з ДІСО'!N206*Параметри!$K$76</f>
        <v>0</v>
      </c>
      <c r="BK206" s="40">
        <f>ROUNDUP('Дані з ДІСО'!V206/Параметри!$K$25,0)</f>
        <v>0</v>
      </c>
      <c r="BL206" s="40">
        <f>ROUNDUP('Дані з ДІСО'!W206/Параметри!$K$25,0)</f>
        <v>0</v>
      </c>
      <c r="BM206" s="40">
        <f>ROUNDUP('Дані з ДІСО'!X206/Параметри!$K$25,0)</f>
        <v>0</v>
      </c>
      <c r="BN206" s="40">
        <f>(BK206*Параметри!$K$34+BL206*Параметри!$L$34+BM206*Параметри!$M$34)/18</f>
        <v>0</v>
      </c>
      <c r="BO206" s="40">
        <f>IF(K206=0,0,'Дані з ДІСО'!AC206/K206)</f>
        <v>0</v>
      </c>
      <c r="BP206" s="29">
        <f>(1+0.25*BO206)*BN206*Параметри!$K$51</f>
        <v>0</v>
      </c>
      <c r="BQ206" s="29">
        <f>BP206*'Коефіцієнти АТО'!U206</f>
        <v>0</v>
      </c>
      <c r="BR206" s="29">
        <f>K206*(1+0.25*BO206)*Параметри!$K$66*Параметри!$K$20/1000</f>
        <v>0</v>
      </c>
      <c r="BS206" s="29">
        <f>(1+0.25*BO206)*K206*'Коефіцієнти АТО'!S206*Параметри!$K$20/1000</f>
        <v>0</v>
      </c>
      <c r="BT206" s="29">
        <f t="shared" si="34"/>
        <v>0</v>
      </c>
      <c r="BU206" s="40">
        <f>ROUNDUP('Дані з ДІСО'!AG206/Параметри!$K$71,0)</f>
        <v>0</v>
      </c>
      <c r="BV206" s="40">
        <f t="shared" si="35"/>
        <v>0</v>
      </c>
      <c r="BW206" s="40">
        <f>IF('Дані з ДІСО'!AG206=0,0,'Дані з ДІСО'!AJ206/'Дані з ДІСО'!AG206)</f>
        <v>0</v>
      </c>
      <c r="BX206" s="29">
        <f>BV206*(1+0.25*BW206)*Параметри!$K$51</f>
        <v>0</v>
      </c>
      <c r="BY206" s="29">
        <f>ROUND(IF(Параметри!$K$77="No",CC206,CC206*Параметри!$K$78)+AG206,1)</f>
        <v>10995.6</v>
      </c>
      <c r="BZ206" s="29">
        <f>ROUND(IF(Параметри!$K$77="No",BF206,BF206*Параметри!$K$78),1)</f>
        <v>0</v>
      </c>
      <c r="CA206" s="29">
        <f>ROUND(IF(Параметри!$K$77="No",BI206,BI206*Параметри!$K$78),1)</f>
        <v>0</v>
      </c>
      <c r="CB206" s="29">
        <f>ROUND(IF(Параметри!$K$77="No",BJ206,BJ206*Параметри!$K$78),1)</f>
        <v>0</v>
      </c>
      <c r="CC206" s="29">
        <f t="shared" si="29"/>
        <v>12217.356864269756</v>
      </c>
    </row>
    <row r="207" spans="1:81">
      <c r="A207" s="9">
        <v>206</v>
      </c>
      <c r="B207" s="9" t="s">
        <v>3176</v>
      </c>
      <c r="C207" s="9" t="s">
        <v>3146</v>
      </c>
      <c r="D207" s="9" t="s">
        <v>3269</v>
      </c>
      <c r="E207" s="9" t="s">
        <v>78</v>
      </c>
      <c r="F207" s="9" t="s">
        <v>3350</v>
      </c>
      <c r="G207" s="9" t="s">
        <v>442</v>
      </c>
      <c r="H207" s="29">
        <f>SUM('Дані з ДІСО'!J207:L207)</f>
        <v>3286</v>
      </c>
      <c r="I207" s="29">
        <f>SUM('Дані з ДІСО'!G207:I207)</f>
        <v>112</v>
      </c>
      <c r="J207" s="29">
        <f>SUM('Дані з ДІСО'!P207:R207)</f>
        <v>0</v>
      </c>
      <c r="K207" s="29">
        <f>SUM('Дані з ДІСО'!V207:X207)</f>
        <v>0</v>
      </c>
      <c r="L207" s="40">
        <f>ROUNDUP('Дані з ДІСО'!J207/'Коефіцієнти АТО'!$R207,0)</f>
        <v>49</v>
      </c>
      <c r="M207" s="40">
        <f>ROUNDUP('Дані з ДІСО'!K207/'Коефіцієнти АТО'!$R207,0)</f>
        <v>63</v>
      </c>
      <c r="N207" s="40">
        <f>ROUNDUP('Дані з ДІСО'!L207/'Коефіцієнти АТО'!$R207,0)</f>
        <v>19</v>
      </c>
      <c r="O207" s="59">
        <f>(L207*Параметри!$K$32+M207*Параметри!$L$32+N207*Параметри!$M$32)/18</f>
        <v>214.53333333333336</v>
      </c>
      <c r="P207" s="41">
        <f>IF(H207=0,"",'Дані з ДІСО'!Y207/H207)</f>
        <v>0</v>
      </c>
      <c r="Q207" s="29">
        <f>IF(H207=0,"",(1+0.25*P207)*O207*Параметри!$K$51)</f>
        <v>43940.762586136538</v>
      </c>
      <c r="R207" s="29">
        <f>IF(H207=0,"",Q207*'Коефіцієнти АТО'!T207)</f>
        <v>5492.5953232670672</v>
      </c>
      <c r="S207" s="29">
        <f>IF(H207=0,"",H207*(1+0.25*P207)*Параметри!$K$66*Параметри!$K$20/1000)</f>
        <v>0</v>
      </c>
      <c r="T207" s="29">
        <f>IF(H207=0,"",H207*(1+0.25*P207)*'Коефіцієнти АТО'!$S207*Параметри!$K$20/1000)</f>
        <v>7192.6816918946088</v>
      </c>
      <c r="U207" s="29">
        <f t="shared" si="30"/>
        <v>56626.039601298209</v>
      </c>
      <c r="V207" s="29">
        <f t="shared" si="31"/>
        <v>56626.039601298209</v>
      </c>
      <c r="W207" s="40">
        <f>ROUNDUP('Дані з ДІСО'!P207/Параметри!$K$24,0)</f>
        <v>0</v>
      </c>
      <c r="X207" s="40">
        <f>ROUNDUP('Дані з ДІСО'!Q207/Параметри!$K$24,0)</f>
        <v>0</v>
      </c>
      <c r="Y207" s="40">
        <f>ROUNDUP('Дані з ДІСО'!R207/Параметри!$K$24,0)</f>
        <v>0</v>
      </c>
      <c r="Z207" s="59">
        <f>(W207*Параметри!$K$33+X207*Параметри!$L$33+Y207*Параметри!$M$33)/18</f>
        <v>0</v>
      </c>
      <c r="AA207" s="41">
        <f>IF(J207=0,0,'Дані з ДІСО'!AA207/J207)</f>
        <v>0</v>
      </c>
      <c r="AB207" s="29">
        <f>(1+0.25*AA207)*Z207*Параметри!$K$51</f>
        <v>0</v>
      </c>
      <c r="AC207" s="29">
        <f>AB207*'Коефіцієнти АТО'!U207</f>
        <v>0</v>
      </c>
      <c r="AD207" s="29">
        <f>J207*(1+0.25*AA207)*Параметри!$K$66*Параметри!$K$20/1000</f>
        <v>0</v>
      </c>
      <c r="AE207" s="29">
        <f>(1+0.25*AA207)*J207*'Коефіцієнти АТО'!S207*Параметри!$K$20/1000</f>
        <v>0</v>
      </c>
      <c r="AF207" s="29">
        <f t="shared" si="27"/>
        <v>0</v>
      </c>
      <c r="AG207" s="29">
        <v>0</v>
      </c>
      <c r="AH207" s="40">
        <v>12</v>
      </c>
      <c r="AI207" s="40">
        <v>0</v>
      </c>
      <c r="AJ207" s="40">
        <f t="shared" si="28"/>
        <v>0</v>
      </c>
      <c r="AK207" s="29">
        <f>(AH207+AI207)*(1+0.25*AJ207)*Параметри!$K$53</f>
        <v>2153.1513083520003</v>
      </c>
      <c r="AL207" s="29">
        <f>ROUNDUP(('Дані з ДІСО'!AU207+'Дані з ДІСО'!AW207)/Параметри!$K$28,0)</f>
        <v>0</v>
      </c>
      <c r="AM207" s="64">
        <f>AL207*Параметри!$M$35/18</f>
        <v>0</v>
      </c>
      <c r="AN207" s="29">
        <f>IF(AL207=0,0,'Дані з ДІСО'!AW207/SUM('Дані з ДІСО'!AU207,'Дані з ДІСО'!AW207))</f>
        <v>0</v>
      </c>
      <c r="AO207" s="29">
        <f>(1+0.25*AN207)*AM207*Параметри!$K$51</f>
        <v>0</v>
      </c>
      <c r="AP207" s="40">
        <f>ROUNDUP(('Дані з ДІСО'!AE207+'Дані не з ДІСО'!E207+'Дані не з ДІСО'!G207)/Параметри!$K$69,0)</f>
        <v>0</v>
      </c>
      <c r="AQ207" s="40">
        <f t="shared" si="32"/>
        <v>0</v>
      </c>
      <c r="AR207" s="40">
        <f>IF(AP207=0,0,('Дані з ДІСО'!AH207+'Дані не з ДІСО'!G207)/('Дані з ДІСО'!AE207+'Дані не з ДІСО'!E207+'Дані не з ДІСО'!G207))</f>
        <v>0</v>
      </c>
      <c r="AS207" s="29">
        <f>AQ207*(1+0.25*AR207)*Параметри!$K$51</f>
        <v>0</v>
      </c>
      <c r="AT207" s="40">
        <f>ROUNDUP('Дані з ДІСО'!AF207/Параметри!$K$70,0)</f>
        <v>0</v>
      </c>
      <c r="AU207" s="40">
        <f t="shared" si="33"/>
        <v>0</v>
      </c>
      <c r="AV207" s="40">
        <f>IF(AT207=0,0,'Дані з ДІСО'!AI207/'Дані з ДІСО'!AF207)</f>
        <v>0</v>
      </c>
      <c r="AW207" s="29">
        <f>AU207*(1+0.25*AV207)*Параметри!$K$51</f>
        <v>0</v>
      </c>
      <c r="AX207" s="40">
        <f>ROUNDUP('Дані з ДІСО'!AR207/Параметри!$K$29,0)</f>
        <v>0</v>
      </c>
      <c r="AY207" s="40">
        <f>ROUNDUP('Дані з ДІСО'!AS207/Параметри!$K$29,0)</f>
        <v>0</v>
      </c>
      <c r="AZ207" s="40">
        <f>ROUNDUP('Дані з ДІСО'!AT207/Параметри!$K$29,0)</f>
        <v>0</v>
      </c>
      <c r="BA207" s="64">
        <f>(AX207*Параметри!$K$32+AY207*Параметри!$L$32+AZ207*Параметри!$M$32)/18</f>
        <v>0</v>
      </c>
      <c r="BB207" s="29">
        <f>(BA207*Параметри!$K$51+SUM('Дані з ДІСО'!AR207:AT207)*Параметри!$K$48*Параметри!$K$20/1000)*Параметри!$K$74</f>
        <v>0</v>
      </c>
      <c r="BC207" s="40">
        <f>ROUNDUP(('Дані не з ДІСО'!I207+'Дані не з ДІСО'!K207)/Параметри!$K$26,0)</f>
        <v>0</v>
      </c>
      <c r="BD207" s="29">
        <f>BC207*Параметри!$M$36/18</f>
        <v>0</v>
      </c>
      <c r="BE207" s="40">
        <f>IF(BC207=0,0,'Дані не з ДІСО'!K207/('Дані не з ДІСО'!I207+'Дані не з ДІСО'!K207))</f>
        <v>0</v>
      </c>
      <c r="BF207" s="29">
        <f>(1+0.25*BE207)*BD207*Параметри!$K$51</f>
        <v>0</v>
      </c>
      <c r="BG207" s="40">
        <f>ROUNDUP('Дані не з ДІСО'!M207/Параметри!$K$27,0)</f>
        <v>0</v>
      </c>
      <c r="BH207" s="40">
        <f>BG207*Параметри!$M$37/18</f>
        <v>0</v>
      </c>
      <c r="BI207" s="29">
        <f>BH207*Параметри!$K$51</f>
        <v>0</v>
      </c>
      <c r="BJ207" s="29">
        <f>'Дані не з ДІСО'!N207*Параметри!$K$76</f>
        <v>0</v>
      </c>
      <c r="BK207" s="40">
        <f>ROUNDUP('Дані з ДІСО'!V207/Параметри!$K$25,0)</f>
        <v>0</v>
      </c>
      <c r="BL207" s="40">
        <f>ROUNDUP('Дані з ДІСО'!W207/Параметри!$K$25,0)</f>
        <v>0</v>
      </c>
      <c r="BM207" s="40">
        <f>ROUNDUP('Дані з ДІСО'!X207/Параметри!$K$25,0)</f>
        <v>0</v>
      </c>
      <c r="BN207" s="40">
        <f>(BK207*Параметри!$K$34+BL207*Параметри!$L$34+BM207*Параметри!$M$34)/18</f>
        <v>0</v>
      </c>
      <c r="BO207" s="40">
        <f>IF(K207=0,0,'Дані з ДІСО'!AC207/K207)</f>
        <v>0</v>
      </c>
      <c r="BP207" s="29">
        <f>(1+0.25*BO207)*BN207*Параметри!$K$51</f>
        <v>0</v>
      </c>
      <c r="BQ207" s="29">
        <f>BP207*'Коефіцієнти АТО'!U207</f>
        <v>0</v>
      </c>
      <c r="BR207" s="29">
        <f>K207*(1+0.25*BO207)*Параметри!$K$66*Параметри!$K$20/1000</f>
        <v>0</v>
      </c>
      <c r="BS207" s="29">
        <f>(1+0.25*BO207)*K207*'Коефіцієнти АТО'!S207*Параметри!$K$20/1000</f>
        <v>0</v>
      </c>
      <c r="BT207" s="29">
        <f t="shared" si="34"/>
        <v>0</v>
      </c>
      <c r="BU207" s="40">
        <f>ROUNDUP('Дані з ДІСО'!AG207/Параметри!$K$71,0)</f>
        <v>0</v>
      </c>
      <c r="BV207" s="40">
        <f t="shared" si="35"/>
        <v>0</v>
      </c>
      <c r="BW207" s="40">
        <f>IF('Дані з ДІСО'!AG207=0,0,'Дані з ДІСО'!AJ207/'Дані з ДІСО'!AG207)</f>
        <v>0</v>
      </c>
      <c r="BX207" s="29">
        <f>BV207*(1+0.25*BW207)*Параметри!$K$51</f>
        <v>0</v>
      </c>
      <c r="BY207" s="29">
        <f>ROUND(IF(Параметри!$K$77="No",CC207,CC207*Параметри!$K$78)+AG207,1)</f>
        <v>52901.3</v>
      </c>
      <c r="BZ207" s="29">
        <f>ROUND(IF(Параметри!$K$77="No",BF207,BF207*Параметри!$K$78),1)</f>
        <v>0</v>
      </c>
      <c r="CA207" s="29">
        <f>ROUND(IF(Параметри!$K$77="No",BI207,BI207*Параметри!$K$78),1)</f>
        <v>0</v>
      </c>
      <c r="CB207" s="29">
        <f>ROUND(IF(Параметри!$K$77="No",BJ207,BJ207*Параметри!$K$78),1)</f>
        <v>0</v>
      </c>
      <c r="CC207" s="29">
        <f t="shared" si="29"/>
        <v>58779.190909650206</v>
      </c>
    </row>
    <row r="208" spans="1:81">
      <c r="A208" s="9">
        <v>207</v>
      </c>
      <c r="B208" s="9" t="s">
        <v>3097</v>
      </c>
      <c r="C208" s="9" t="s">
        <v>3097</v>
      </c>
      <c r="D208" s="9" t="s">
        <v>3351</v>
      </c>
      <c r="E208" s="9" t="s">
        <v>15</v>
      </c>
      <c r="F208" s="9" t="s">
        <v>3117</v>
      </c>
      <c r="G208" s="9" t="s">
        <v>447</v>
      </c>
      <c r="H208" s="29">
        <f>SUM('Дані з ДІСО'!J208:L208)</f>
        <v>176</v>
      </c>
      <c r="I208" s="29">
        <f>SUM('Дані з ДІСО'!G208:I208)</f>
        <v>16</v>
      </c>
      <c r="J208" s="29">
        <f>SUM('Дані з ДІСО'!P208:R208)</f>
        <v>1061.5</v>
      </c>
      <c r="K208" s="29">
        <f>SUM('Дані з ДІСО'!V208:X208)</f>
        <v>0</v>
      </c>
      <c r="L208" s="40">
        <f>ROUNDUP('Дані з ДІСО'!J208/'Коефіцієнти АТО'!$R208,0)</f>
        <v>2</v>
      </c>
      <c r="M208" s="40">
        <f>ROUNDUP('Дані з ДІСО'!K208/'Коефіцієнти АТО'!$R208,0)</f>
        <v>5</v>
      </c>
      <c r="N208" s="40">
        <f>ROUNDUP('Дані з ДІСО'!L208/'Коефіцієнти АТО'!$R208,0)</f>
        <v>3</v>
      </c>
      <c r="O208" s="59">
        <f>(L208*Параметри!$K$32+M208*Параметри!$L$32+N208*Параметри!$M$32)/18</f>
        <v>17.555555555555557</v>
      </c>
      <c r="P208" s="41">
        <f>IF(H208=0,"",'Дані з ДІСО'!Y208/H208)</f>
        <v>0</v>
      </c>
      <c r="Q208" s="29">
        <f>IF(H208=0,"",(1+0.25*P208)*O208*Параметри!$K$51)</f>
        <v>3595.7325919875557</v>
      </c>
      <c r="R208" s="29">
        <f>IF(H208=0,"",Q208*'Коефіцієнти АТО'!T208)</f>
        <v>251.70128143912893</v>
      </c>
      <c r="S208" s="29">
        <f>IF(H208=0,"",H208*(1+0.25*P208)*Параметри!$K$66*Параметри!$K$20/1000)</f>
        <v>0</v>
      </c>
      <c r="T208" s="29">
        <f>IF(H208=0,"",H208*(1+0.25*P208)*'Коефіцієнти АТО'!$S208*Параметри!$K$20/1000)</f>
        <v>385.24405896940084</v>
      </c>
      <c r="U208" s="29">
        <f t="shared" si="30"/>
        <v>4232.6779323960855</v>
      </c>
      <c r="V208" s="29">
        <f t="shared" si="31"/>
        <v>4232.6779323960855</v>
      </c>
      <c r="W208" s="40">
        <f>ROUNDUP('Дані з ДІСО'!P208/Параметри!$K$24,0)</f>
        <v>31</v>
      </c>
      <c r="X208" s="40">
        <f>ROUNDUP('Дані з ДІСО'!Q208/Параметри!$K$24,0)</f>
        <v>72</v>
      </c>
      <c r="Y208" s="40">
        <f>ROUNDUP('Дані з ДІСО'!R208/Параметри!$K$24,0)</f>
        <v>17</v>
      </c>
      <c r="Z208" s="59">
        <f>(W208*Параметри!$K$33+X208*Параметри!$L$33+Y208*Параметри!$M$33)/18</f>
        <v>240</v>
      </c>
      <c r="AA208" s="41">
        <f>IF(J208=0,0,'Дані з ДІСО'!AA208/J208)</f>
        <v>0</v>
      </c>
      <c r="AB208" s="29">
        <f>(1+0.25*AA208)*Z208*Параметри!$K$51</f>
        <v>49156.850624639999</v>
      </c>
      <c r="AC208" s="29">
        <f>AB208*'Коефіцієнти АТО'!U208</f>
        <v>4964.8419130886405</v>
      </c>
      <c r="AD208" s="29">
        <f>J208*(1+0.25*AA208)*Параметри!$K$66*Параметри!$K$20/1000</f>
        <v>0</v>
      </c>
      <c r="AE208" s="29">
        <f>(1+0.25*AA208)*J208*'Коефіцієнти АТО'!S208*Параметри!$K$20/1000</f>
        <v>2323.5032306591984</v>
      </c>
      <c r="AF208" s="29">
        <f t="shared" si="27"/>
        <v>56445.195768387835</v>
      </c>
      <c r="AG208" s="29">
        <v>119505.26465159042</v>
      </c>
      <c r="AH208" s="40">
        <v>0</v>
      </c>
      <c r="AI208" s="40">
        <v>0</v>
      </c>
      <c r="AJ208" s="40">
        <f t="shared" si="28"/>
        <v>0</v>
      </c>
      <c r="AK208" s="29">
        <f>(AH208+AI208)*(1+0.25*AJ208)*Параметри!$K$53</f>
        <v>0</v>
      </c>
      <c r="AL208" s="29">
        <f>ROUNDUP(('Дані з ДІСО'!AU208+'Дані з ДІСО'!AW208)/Параметри!$K$28,0)</f>
        <v>0</v>
      </c>
      <c r="AM208" s="64">
        <f>AL208*Параметри!$M$35/18</f>
        <v>0</v>
      </c>
      <c r="AN208" s="29">
        <f>IF(AL208=0,0,'Дані з ДІСО'!AW208/SUM('Дані з ДІСО'!AU208,'Дані з ДІСО'!AW208))</f>
        <v>0</v>
      </c>
      <c r="AO208" s="29">
        <f>(1+0.25*AN208)*AM208*Параметри!$K$51</f>
        <v>0</v>
      </c>
      <c r="AP208" s="40">
        <f>ROUNDUP(('Дані з ДІСО'!AE208+'Дані не з ДІСО'!E208+'Дані не з ДІСО'!G208)/Параметри!$K$69,0)</f>
        <v>7</v>
      </c>
      <c r="AQ208" s="40">
        <f t="shared" si="32"/>
        <v>14</v>
      </c>
      <c r="AR208" s="40">
        <f>IF(AP208=0,0,('Дані з ДІСО'!AH208+'Дані не з ДІСО'!G208)/('Дані з ДІСО'!AE208+'Дані не з ДІСО'!E208+'Дані не з ДІСО'!G208))</f>
        <v>0</v>
      </c>
      <c r="AS208" s="29">
        <f>AQ208*(1+0.25*AR208)*Параметри!$K$51</f>
        <v>2867.482953104</v>
      </c>
      <c r="AT208" s="40">
        <f>ROUNDUP('Дані з ДІСО'!AF208/Параметри!$K$70,0)</f>
        <v>118</v>
      </c>
      <c r="AU208" s="40">
        <f t="shared" si="33"/>
        <v>236</v>
      </c>
      <c r="AV208" s="40">
        <f>IF(AT208=0,0,'Дані з ДІСО'!AI208/'Дані з ДІСО'!AF208)</f>
        <v>0</v>
      </c>
      <c r="AW208" s="29">
        <f>AU208*(1+0.25*AV208)*Параметри!$K$51</f>
        <v>48337.569780895996</v>
      </c>
      <c r="AX208" s="40">
        <f>ROUNDUP('Дані з ДІСО'!AR208/Параметри!$K$29,0)</f>
        <v>1</v>
      </c>
      <c r="AY208" s="40">
        <f>ROUNDUP('Дані з ДІСО'!AS208/Параметри!$K$29,0)</f>
        <v>2</v>
      </c>
      <c r="AZ208" s="40">
        <f>ROUNDUP('Дані з ДІСО'!AT208/Параметри!$K$29,0)</f>
        <v>1</v>
      </c>
      <c r="BA208" s="64">
        <f>(AX208*Параметри!$K$32+AY208*Параметри!$L$32+AZ208*Параметри!$M$32)/18</f>
        <v>6.8833333333333337</v>
      </c>
      <c r="BB208" s="29">
        <f>(BA208*Параметри!$K$51+SUM('Дані з ДІСО'!AR208:AT208)*Параметри!$K$48*Параметри!$K$20/1000)*Параметри!$K$74</f>
        <v>1227.6898616811607</v>
      </c>
      <c r="BC208" s="40">
        <f>ROUNDUP(('Дані не з ДІСО'!I208+'Дані не з ДІСО'!K208)/Параметри!$K$26,0)</f>
        <v>153</v>
      </c>
      <c r="BD208" s="29">
        <f>BC208*Параметри!$M$36/18</f>
        <v>238</v>
      </c>
      <c r="BE208" s="40">
        <f>IF(BC208=0,0,'Дані не з ДІСО'!K208/('Дані не з ДІСО'!I208+'Дані не з ДІСО'!K208))</f>
        <v>0</v>
      </c>
      <c r="BF208" s="29">
        <f>(1+0.25*BE208)*BD208*Параметри!$K$51</f>
        <v>48747.210202768001</v>
      </c>
      <c r="BG208" s="40">
        <f>ROUNDUP('Дані не з ДІСО'!M208/Параметри!$K$27,0)</f>
        <v>73</v>
      </c>
      <c r="BH208" s="40">
        <f>BG208*Параметри!$M$37/18</f>
        <v>121.66666666666667</v>
      </c>
      <c r="BI208" s="29">
        <f>BH208*Параметри!$K$51</f>
        <v>24919.792330546668</v>
      </c>
      <c r="BJ208" s="29">
        <f>'Дані не з ДІСО'!N208*Параметри!$K$76</f>
        <v>52306.836497388002</v>
      </c>
      <c r="BK208" s="40">
        <f>ROUNDUP('Дані з ДІСО'!V208/Параметри!$K$25,0)</f>
        <v>0</v>
      </c>
      <c r="BL208" s="40">
        <f>ROUNDUP('Дані з ДІСО'!W208/Параметри!$K$25,0)</f>
        <v>0</v>
      </c>
      <c r="BM208" s="40">
        <f>ROUNDUP('Дані з ДІСО'!X208/Параметри!$K$25,0)</f>
        <v>0</v>
      </c>
      <c r="BN208" s="40">
        <f>(BK208*Параметри!$K$34+BL208*Параметри!$L$34+BM208*Параметри!$M$34)/18</f>
        <v>0</v>
      </c>
      <c r="BO208" s="40">
        <f>IF(K208=0,0,'Дані з ДІСО'!AC208/K208)</f>
        <v>0</v>
      </c>
      <c r="BP208" s="29">
        <f>(1+0.25*BO208)*BN208*Параметри!$K$51</f>
        <v>0</v>
      </c>
      <c r="BQ208" s="29">
        <f>BP208*'Коефіцієнти АТО'!U208</f>
        <v>0</v>
      </c>
      <c r="BR208" s="29">
        <f>K208*(1+0.25*BO208)*Параметри!$K$66*Параметри!$K$20/1000</f>
        <v>0</v>
      </c>
      <c r="BS208" s="29">
        <f>(1+0.25*BO208)*K208*'Коефіцієнти АТО'!S208*Параметри!$K$20/1000</f>
        <v>0</v>
      </c>
      <c r="BT208" s="29">
        <f t="shared" si="34"/>
        <v>0</v>
      </c>
      <c r="BU208" s="40">
        <f>ROUNDUP('Дані з ДІСО'!AG208/Параметри!$K$71,0)</f>
        <v>0</v>
      </c>
      <c r="BV208" s="40">
        <f t="shared" si="35"/>
        <v>0</v>
      </c>
      <c r="BW208" s="40">
        <f>IF('Дані з ДІСО'!AG208=0,0,'Дані з ДІСО'!AJ208/'Дані з ДІСО'!AG208)</f>
        <v>0</v>
      </c>
      <c r="BX208" s="29">
        <f>BV208*(1+0.25*BW208)*Параметри!$K$51</f>
        <v>0</v>
      </c>
      <c r="BY208" s="29">
        <f>ROUND(IF(Параметри!$K$77="No",CC208,CC208*Параметри!$K$78)+AG208,1)</f>
        <v>221304.8</v>
      </c>
      <c r="BZ208" s="29">
        <f>ROUND(IF(Параметри!$K$77="No",BF208,BF208*Параметри!$K$78),1)</f>
        <v>43872.5</v>
      </c>
      <c r="CA208" s="29">
        <f>ROUND(IF(Параметри!$K$77="No",BI208,BI208*Параметри!$K$78),1)</f>
        <v>22427.8</v>
      </c>
      <c r="CB208" s="29">
        <f>ROUND(IF(Параметри!$K$77="No",BJ208,BJ208*Параметри!$K$78),1)</f>
        <v>47076.2</v>
      </c>
      <c r="CC208" s="29">
        <f t="shared" si="29"/>
        <v>113110.61629646509</v>
      </c>
    </row>
    <row r="209" spans="1:81">
      <c r="A209" s="9">
        <v>208</v>
      </c>
      <c r="B209" s="9" t="s">
        <v>3176</v>
      </c>
      <c r="C209" s="9" t="s">
        <v>3146</v>
      </c>
      <c r="D209" s="9" t="s">
        <v>3351</v>
      </c>
      <c r="E209" s="9" t="s">
        <v>78</v>
      </c>
      <c r="F209" s="9" t="s">
        <v>3352</v>
      </c>
      <c r="G209" s="9" t="s">
        <v>451</v>
      </c>
      <c r="H209" s="29">
        <f>SUM('Дані з ДІСО'!J209:L209)</f>
        <v>3629</v>
      </c>
      <c r="I209" s="29">
        <f>SUM('Дані з ДІСО'!G209:I209)</f>
        <v>152</v>
      </c>
      <c r="J209" s="29">
        <f>SUM('Дані з ДІСО'!P209:R209)</f>
        <v>0</v>
      </c>
      <c r="K209" s="29">
        <f>SUM('Дані з ДІСО'!V209:X209)</f>
        <v>0</v>
      </c>
      <c r="L209" s="40">
        <f>ROUNDUP('Дані з ДІСО'!J209/'Коефіцієнти АТО'!$R209,0)</f>
        <v>65</v>
      </c>
      <c r="M209" s="40">
        <f>ROUNDUP('Дані з ДІСО'!K209/'Коефіцієнти АТО'!$R209,0)</f>
        <v>109</v>
      </c>
      <c r="N209" s="40">
        <f>ROUNDUP('Дані з ДІСО'!L209/'Коефіцієнти АТО'!$R209,0)</f>
        <v>29</v>
      </c>
      <c r="O209" s="59">
        <f>(L209*Параметри!$K$32+M209*Параметри!$L$32+N209*Параметри!$M$32)/18</f>
        <v>338.26666666666665</v>
      </c>
      <c r="P209" s="41">
        <f>IF(H209=0,"",'Дані з ДІСО'!Y209/H209)</f>
        <v>0</v>
      </c>
      <c r="Q209" s="29">
        <f>IF(H209=0,"",(1+0.25*P209)*O209*Параметри!$K$51)</f>
        <v>69283.850019284262</v>
      </c>
      <c r="R209" s="29">
        <f>IF(H209=0,"",Q209*'Коефіцієнти АТО'!T209)</f>
        <v>1177.8254503278326</v>
      </c>
      <c r="S209" s="29">
        <f>IF(H209=0,"",H209*(1+0.25*P209)*Параметри!$K$66*Параметри!$K$20/1000)</f>
        <v>0</v>
      </c>
      <c r="T209" s="29">
        <f>IF(H209=0,"",H209*(1+0.25*P209)*'Коефіцієнти АТО'!$S209*Параметри!$K$20/1000)</f>
        <v>11397.152364130072</v>
      </c>
      <c r="U209" s="29">
        <f t="shared" si="30"/>
        <v>81858.827833742165</v>
      </c>
      <c r="V209" s="29">
        <f t="shared" si="31"/>
        <v>81858.827833742165</v>
      </c>
      <c r="W209" s="40">
        <f>ROUNDUP('Дані з ДІСО'!P209/Параметри!$K$24,0)</f>
        <v>0</v>
      </c>
      <c r="X209" s="40">
        <f>ROUNDUP('Дані з ДІСО'!Q209/Параметри!$K$24,0)</f>
        <v>0</v>
      </c>
      <c r="Y209" s="40">
        <f>ROUNDUP('Дані з ДІСО'!R209/Параметри!$K$24,0)</f>
        <v>0</v>
      </c>
      <c r="Z209" s="59">
        <f>(W209*Параметри!$K$33+X209*Параметри!$L$33+Y209*Параметри!$M$33)/18</f>
        <v>0</v>
      </c>
      <c r="AA209" s="41">
        <f>IF(J209=0,0,'Дані з ДІСО'!AA209/J209)</f>
        <v>0</v>
      </c>
      <c r="AB209" s="29">
        <f>(1+0.25*AA209)*Z209*Параметри!$K$51</f>
        <v>0</v>
      </c>
      <c r="AC209" s="29">
        <f>AB209*'Коефіцієнти АТО'!U209</f>
        <v>0</v>
      </c>
      <c r="AD209" s="29">
        <f>J209*(1+0.25*AA209)*Параметри!$K$66*Параметри!$K$20/1000</f>
        <v>0</v>
      </c>
      <c r="AE209" s="29">
        <f>(1+0.25*AA209)*J209*'Коефіцієнти АТО'!S209*Параметри!$K$20/1000</f>
        <v>0</v>
      </c>
      <c r="AF209" s="29">
        <f t="shared" si="27"/>
        <v>0</v>
      </c>
      <c r="AG209" s="29">
        <v>0</v>
      </c>
      <c r="AH209" s="40">
        <v>8</v>
      </c>
      <c r="AI209" s="40">
        <v>0</v>
      </c>
      <c r="AJ209" s="40">
        <f t="shared" si="28"/>
        <v>0</v>
      </c>
      <c r="AK209" s="29">
        <f>(AH209+AI209)*(1+0.25*AJ209)*Параметри!$K$53</f>
        <v>1435.4342055680004</v>
      </c>
      <c r="AL209" s="29">
        <f>ROUNDUP(('Дані з ДІСО'!AU209+'Дані з ДІСО'!AW209)/Параметри!$K$28,0)</f>
        <v>0</v>
      </c>
      <c r="AM209" s="64">
        <f>AL209*Параметри!$M$35/18</f>
        <v>0</v>
      </c>
      <c r="AN209" s="29">
        <f>IF(AL209=0,0,'Дані з ДІСО'!AW209/SUM('Дані з ДІСО'!AU209,'Дані з ДІСО'!AW209))</f>
        <v>0</v>
      </c>
      <c r="AO209" s="29">
        <f>(1+0.25*AN209)*AM209*Параметри!$K$51</f>
        <v>0</v>
      </c>
      <c r="AP209" s="40">
        <f>ROUNDUP(('Дані з ДІСО'!AE209+'Дані не з ДІСО'!E209+'Дані не з ДІСО'!G209)/Параметри!$K$69,0)</f>
        <v>0</v>
      </c>
      <c r="AQ209" s="40">
        <f t="shared" si="32"/>
        <v>0</v>
      </c>
      <c r="AR209" s="40">
        <f>IF(AP209=0,0,('Дані з ДІСО'!AH209+'Дані не з ДІСО'!G209)/('Дані з ДІСО'!AE209+'Дані не з ДІСО'!E209+'Дані не з ДІСО'!G209))</f>
        <v>0</v>
      </c>
      <c r="AS209" s="29">
        <f>AQ209*(1+0.25*AR209)*Параметри!$K$51</f>
        <v>0</v>
      </c>
      <c r="AT209" s="40">
        <f>ROUNDUP('Дані з ДІСО'!AF209/Параметри!$K$70,0)</f>
        <v>0</v>
      </c>
      <c r="AU209" s="40">
        <f t="shared" si="33"/>
        <v>0</v>
      </c>
      <c r="AV209" s="40">
        <f>IF(AT209=0,0,'Дані з ДІСО'!AI209/'Дані з ДІСО'!AF209)</f>
        <v>0</v>
      </c>
      <c r="AW209" s="29">
        <f>AU209*(1+0.25*AV209)*Параметри!$K$51</f>
        <v>0</v>
      </c>
      <c r="AX209" s="40">
        <f>ROUNDUP('Дані з ДІСО'!AR209/Параметри!$K$29,0)</f>
        <v>0</v>
      </c>
      <c r="AY209" s="40">
        <f>ROUNDUP('Дані з ДІСО'!AS209/Параметри!$K$29,0)</f>
        <v>0</v>
      </c>
      <c r="AZ209" s="40">
        <f>ROUNDUP('Дані з ДІСО'!AT209/Параметри!$K$29,0)</f>
        <v>0</v>
      </c>
      <c r="BA209" s="64">
        <f>(AX209*Параметри!$K$32+AY209*Параметри!$L$32+AZ209*Параметри!$M$32)/18</f>
        <v>0</v>
      </c>
      <c r="BB209" s="29">
        <f>(BA209*Параметри!$K$51+SUM('Дані з ДІСО'!AR209:AT209)*Параметри!$K$48*Параметри!$K$20/1000)*Параметри!$K$74</f>
        <v>0</v>
      </c>
      <c r="BC209" s="40">
        <f>ROUNDUP(('Дані не з ДІСО'!I209+'Дані не з ДІСО'!K209)/Параметри!$K$26,0)</f>
        <v>0</v>
      </c>
      <c r="BD209" s="29">
        <f>BC209*Параметри!$M$36/18</f>
        <v>0</v>
      </c>
      <c r="BE209" s="40">
        <f>IF(BC209=0,0,'Дані не з ДІСО'!K209/('Дані не з ДІСО'!I209+'Дані не з ДІСО'!K209))</f>
        <v>0</v>
      </c>
      <c r="BF209" s="29">
        <f>(1+0.25*BE209)*BD209*Параметри!$K$51</f>
        <v>0</v>
      </c>
      <c r="BG209" s="40">
        <f>ROUNDUP('Дані не з ДІСО'!M209/Параметри!$K$27,0)</f>
        <v>0</v>
      </c>
      <c r="BH209" s="40">
        <f>BG209*Параметри!$M$37/18</f>
        <v>0</v>
      </c>
      <c r="BI209" s="29">
        <f>BH209*Параметри!$K$51</f>
        <v>0</v>
      </c>
      <c r="BJ209" s="29">
        <f>'Дані не з ДІСО'!N209*Параметри!$K$76</f>
        <v>0</v>
      </c>
      <c r="BK209" s="40">
        <f>ROUNDUP('Дані з ДІСО'!V209/Параметри!$K$25,0)</f>
        <v>0</v>
      </c>
      <c r="BL209" s="40">
        <f>ROUNDUP('Дані з ДІСО'!W209/Параметри!$K$25,0)</f>
        <v>0</v>
      </c>
      <c r="BM209" s="40">
        <f>ROUNDUP('Дані з ДІСО'!X209/Параметри!$K$25,0)</f>
        <v>0</v>
      </c>
      <c r="BN209" s="40">
        <f>(BK209*Параметри!$K$34+BL209*Параметри!$L$34+BM209*Параметри!$M$34)/18</f>
        <v>0</v>
      </c>
      <c r="BO209" s="40">
        <f>IF(K209=0,0,'Дані з ДІСО'!AC209/K209)</f>
        <v>0</v>
      </c>
      <c r="BP209" s="29">
        <f>(1+0.25*BO209)*BN209*Параметри!$K$51</f>
        <v>0</v>
      </c>
      <c r="BQ209" s="29">
        <f>BP209*'Коефіцієнти АТО'!U209</f>
        <v>0</v>
      </c>
      <c r="BR209" s="29">
        <f>K209*(1+0.25*BO209)*Параметри!$K$66*Параметри!$K$20/1000</f>
        <v>0</v>
      </c>
      <c r="BS209" s="29">
        <f>(1+0.25*BO209)*K209*'Коефіцієнти АТО'!S209*Параметри!$K$20/1000</f>
        <v>0</v>
      </c>
      <c r="BT209" s="29">
        <f t="shared" si="34"/>
        <v>0</v>
      </c>
      <c r="BU209" s="40">
        <f>ROUNDUP('Дані з ДІСО'!AG209/Параметри!$K$71,0)</f>
        <v>0</v>
      </c>
      <c r="BV209" s="40">
        <f t="shared" si="35"/>
        <v>0</v>
      </c>
      <c r="BW209" s="40">
        <f>IF('Дані з ДІСО'!AG209=0,0,'Дані з ДІСО'!AJ209/'Дані з ДІСО'!AG209)</f>
        <v>0</v>
      </c>
      <c r="BX209" s="29">
        <f>BV209*(1+0.25*BW209)*Параметри!$K$51</f>
        <v>0</v>
      </c>
      <c r="BY209" s="29">
        <f>ROUND(IF(Параметри!$K$77="No",CC209,CC209*Параметри!$K$78)+AG209,1)</f>
        <v>74964.800000000003</v>
      </c>
      <c r="BZ209" s="29">
        <f>ROUND(IF(Параметри!$K$77="No",BF209,BF209*Параметри!$K$78),1)</f>
        <v>0</v>
      </c>
      <c r="CA209" s="29">
        <f>ROUND(IF(Параметри!$K$77="No",BI209,BI209*Параметри!$K$78),1)</f>
        <v>0</v>
      </c>
      <c r="CB209" s="29">
        <f>ROUND(IF(Параметри!$K$77="No",BJ209,BJ209*Параметри!$K$78),1)</f>
        <v>0</v>
      </c>
      <c r="CC209" s="29">
        <f t="shared" si="29"/>
        <v>83294.262039310168</v>
      </c>
    </row>
    <row r="210" spans="1:81">
      <c r="A210" s="9">
        <v>209</v>
      </c>
      <c r="B210" s="9" t="s">
        <v>3148</v>
      </c>
      <c r="C210" s="9" t="s">
        <v>3148</v>
      </c>
      <c r="D210" s="9" t="s">
        <v>3351</v>
      </c>
      <c r="E210" s="9" t="s">
        <v>24</v>
      </c>
      <c r="F210" s="9" t="s">
        <v>3353</v>
      </c>
      <c r="G210" s="9" t="s">
        <v>453</v>
      </c>
      <c r="H210" s="29">
        <f>SUM('Дані з ДІСО'!J210:L210)</f>
        <v>275.5</v>
      </c>
      <c r="I210" s="29">
        <f>SUM('Дані з ДІСО'!G210:I210)</f>
        <v>15</v>
      </c>
      <c r="J210" s="29">
        <f>SUM('Дані з ДІСО'!P210:R210)</f>
        <v>0</v>
      </c>
      <c r="K210" s="29">
        <f>SUM('Дані з ДІСО'!V210:X210)</f>
        <v>0</v>
      </c>
      <c r="L210" s="40">
        <f>ROUNDUP('Дані з ДІСО'!J210/'Коефіцієнти АТО'!$R210,0)</f>
        <v>9</v>
      </c>
      <c r="M210" s="40">
        <f>ROUNDUP('Дані з ДІСО'!K210/'Коефіцієнти АТО'!$R210,0)</f>
        <v>11</v>
      </c>
      <c r="N210" s="40">
        <f>ROUNDUP('Дані з ДІСО'!L210/'Коефіцієнти АТО'!$R210,0)</f>
        <v>4</v>
      </c>
      <c r="O210" s="59">
        <f>(L210*Параметри!$K$32+M210*Параметри!$L$32+N210*Параметри!$M$32)/18</f>
        <v>39.372222222222227</v>
      </c>
      <c r="P210" s="41">
        <f>IF(H210=0,"",'Дані з ДІСО'!Y210/H210)</f>
        <v>0</v>
      </c>
      <c r="Q210" s="29">
        <f>IF(H210=0,"",(1+0.25*P210)*O210*Параметри!$K$51)</f>
        <v>8064.2268605746231</v>
      </c>
      <c r="R210" s="29">
        <f>IF(H210=0,"",Q210*'Коефіцієнти АТО'!T210)</f>
        <v>137.09185662976861</v>
      </c>
      <c r="S210" s="29">
        <f>IF(H210=0,"",H210*(1+0.25*P210)*Параметри!$K$66*Параметри!$K$20/1000)</f>
        <v>0</v>
      </c>
      <c r="T210" s="29">
        <f>IF(H210=0,"",H210*(1+0.25*P210)*'Коефіцієнти АТО'!$S210*Параметри!$K$20/1000)</f>
        <v>1389.6099622138602</v>
      </c>
      <c r="U210" s="29">
        <f t="shared" si="30"/>
        <v>9590.9286794182517</v>
      </c>
      <c r="V210" s="29">
        <f t="shared" si="31"/>
        <v>9590.9286794182517</v>
      </c>
      <c r="W210" s="40">
        <f>ROUNDUP('Дані з ДІСО'!P210/Параметри!$K$24,0)</f>
        <v>0</v>
      </c>
      <c r="X210" s="40">
        <f>ROUNDUP('Дані з ДІСО'!Q210/Параметри!$K$24,0)</f>
        <v>0</v>
      </c>
      <c r="Y210" s="40">
        <f>ROUNDUP('Дані з ДІСО'!R210/Параметри!$K$24,0)</f>
        <v>0</v>
      </c>
      <c r="Z210" s="59">
        <f>(W210*Параметри!$K$33+X210*Параметри!$L$33+Y210*Параметри!$M$33)/18</f>
        <v>0</v>
      </c>
      <c r="AA210" s="41">
        <f>IF(J210=0,0,'Дані з ДІСО'!AA210/J210)</f>
        <v>0</v>
      </c>
      <c r="AB210" s="29">
        <f>(1+0.25*AA210)*Z210*Параметри!$K$51</f>
        <v>0</v>
      </c>
      <c r="AC210" s="29">
        <f>AB210*'Коефіцієнти АТО'!U210</f>
        <v>0</v>
      </c>
      <c r="AD210" s="29">
        <f>J210*(1+0.25*AA210)*Параметри!$K$66*Параметри!$K$20/1000</f>
        <v>0</v>
      </c>
      <c r="AE210" s="29">
        <f>(1+0.25*AA210)*J210*'Коефіцієнти АТО'!S210*Параметри!$K$20/1000</f>
        <v>0</v>
      </c>
      <c r="AF210" s="29">
        <f t="shared" si="27"/>
        <v>0</v>
      </c>
      <c r="AG210" s="29">
        <v>0</v>
      </c>
      <c r="AH210" s="40">
        <v>5</v>
      </c>
      <c r="AI210" s="40">
        <v>0</v>
      </c>
      <c r="AJ210" s="40">
        <f t="shared" si="28"/>
        <v>0</v>
      </c>
      <c r="AK210" s="29">
        <f>(AH210+AI210)*(1+0.25*AJ210)*Параметри!$K$53</f>
        <v>897.14637848000029</v>
      </c>
      <c r="AL210" s="29">
        <f>ROUNDUP(('Дані з ДІСО'!AU210+'Дані з ДІСО'!AW210)/Параметри!$K$28,0)</f>
        <v>0</v>
      </c>
      <c r="AM210" s="64">
        <f>AL210*Параметри!$M$35/18</f>
        <v>0</v>
      </c>
      <c r="AN210" s="29">
        <f>IF(AL210=0,0,'Дані з ДІСО'!AW210/SUM('Дані з ДІСО'!AU210,'Дані з ДІСО'!AW210))</f>
        <v>0</v>
      </c>
      <c r="AO210" s="29">
        <f>(1+0.25*AN210)*AM210*Параметри!$K$51</f>
        <v>0</v>
      </c>
      <c r="AP210" s="40">
        <f>ROUNDUP(('Дані з ДІСО'!AE210+'Дані не з ДІСО'!E210+'Дані не з ДІСО'!G210)/Параметри!$K$69,0)</f>
        <v>0</v>
      </c>
      <c r="AQ210" s="40">
        <f t="shared" si="32"/>
        <v>0</v>
      </c>
      <c r="AR210" s="40">
        <f>IF(AP210=0,0,('Дані з ДІСО'!AH210+'Дані не з ДІСО'!G210)/('Дані з ДІСО'!AE210+'Дані не з ДІСО'!E210+'Дані не з ДІСО'!G210))</f>
        <v>0</v>
      </c>
      <c r="AS210" s="29">
        <f>AQ210*(1+0.25*AR210)*Параметри!$K$51</f>
        <v>0</v>
      </c>
      <c r="AT210" s="40">
        <f>ROUNDUP('Дані з ДІСО'!AF210/Параметри!$K$70,0)</f>
        <v>0</v>
      </c>
      <c r="AU210" s="40">
        <f t="shared" si="33"/>
        <v>0</v>
      </c>
      <c r="AV210" s="40">
        <f>IF(AT210=0,0,'Дані з ДІСО'!AI210/'Дані з ДІСО'!AF210)</f>
        <v>0</v>
      </c>
      <c r="AW210" s="29">
        <f>AU210*(1+0.25*AV210)*Параметри!$K$51</f>
        <v>0</v>
      </c>
      <c r="AX210" s="40">
        <f>ROUNDUP('Дані з ДІСО'!AR210/Параметри!$K$29,0)</f>
        <v>0</v>
      </c>
      <c r="AY210" s="40">
        <f>ROUNDUP('Дані з ДІСО'!AS210/Параметри!$K$29,0)</f>
        <v>0</v>
      </c>
      <c r="AZ210" s="40">
        <f>ROUNDUP('Дані з ДІСО'!AT210/Параметри!$K$29,0)</f>
        <v>0</v>
      </c>
      <c r="BA210" s="64">
        <f>(AX210*Параметри!$K$32+AY210*Параметри!$L$32+AZ210*Параметри!$M$32)/18</f>
        <v>0</v>
      </c>
      <c r="BB210" s="29">
        <f>(BA210*Параметри!$K$51+SUM('Дані з ДІСО'!AR210:AT210)*Параметри!$K$48*Параметри!$K$20/1000)*Параметри!$K$74</f>
        <v>0</v>
      </c>
      <c r="BC210" s="40">
        <f>ROUNDUP(('Дані не з ДІСО'!I210+'Дані не з ДІСО'!K210)/Параметри!$K$26,0)</f>
        <v>0</v>
      </c>
      <c r="BD210" s="29">
        <f>BC210*Параметри!$M$36/18</f>
        <v>0</v>
      </c>
      <c r="BE210" s="40">
        <f>IF(BC210=0,0,'Дані не з ДІСО'!K210/('Дані не з ДІСО'!I210+'Дані не з ДІСО'!K210))</f>
        <v>0</v>
      </c>
      <c r="BF210" s="29">
        <f>(1+0.25*BE210)*BD210*Параметри!$K$51</f>
        <v>0</v>
      </c>
      <c r="BG210" s="40">
        <f>ROUNDUP('Дані не з ДІСО'!M210/Параметри!$K$27,0)</f>
        <v>0</v>
      </c>
      <c r="BH210" s="40">
        <f>BG210*Параметри!$M$37/18</f>
        <v>0</v>
      </c>
      <c r="BI210" s="29">
        <f>BH210*Параметри!$K$51</f>
        <v>0</v>
      </c>
      <c r="BJ210" s="29">
        <f>'Дані не з ДІСО'!N210*Параметри!$K$76</f>
        <v>0</v>
      </c>
      <c r="BK210" s="40">
        <f>ROUNDUP('Дані з ДІСО'!V210/Параметри!$K$25,0)</f>
        <v>0</v>
      </c>
      <c r="BL210" s="40">
        <f>ROUNDUP('Дані з ДІСО'!W210/Параметри!$K$25,0)</f>
        <v>0</v>
      </c>
      <c r="BM210" s="40">
        <f>ROUNDUP('Дані з ДІСО'!X210/Параметри!$K$25,0)</f>
        <v>0</v>
      </c>
      <c r="BN210" s="40">
        <f>(BK210*Параметри!$K$34+BL210*Параметри!$L$34+BM210*Параметри!$M$34)/18</f>
        <v>0</v>
      </c>
      <c r="BO210" s="40">
        <f>IF(K210=0,0,'Дані з ДІСО'!AC210/K210)</f>
        <v>0</v>
      </c>
      <c r="BP210" s="29">
        <f>(1+0.25*BO210)*BN210*Параметри!$K$51</f>
        <v>0</v>
      </c>
      <c r="BQ210" s="29">
        <f>BP210*'Коефіцієнти АТО'!U210</f>
        <v>0</v>
      </c>
      <c r="BR210" s="29">
        <f>K210*(1+0.25*BO210)*Параметри!$K$66*Параметри!$K$20/1000</f>
        <v>0</v>
      </c>
      <c r="BS210" s="29">
        <f>(1+0.25*BO210)*K210*'Коефіцієнти АТО'!S210*Параметри!$K$20/1000</f>
        <v>0</v>
      </c>
      <c r="BT210" s="29">
        <f t="shared" si="34"/>
        <v>0</v>
      </c>
      <c r="BU210" s="40">
        <f>ROUNDUP('Дані з ДІСО'!AG210/Параметри!$K$71,0)</f>
        <v>0</v>
      </c>
      <c r="BV210" s="40">
        <f t="shared" si="35"/>
        <v>0</v>
      </c>
      <c r="BW210" s="40">
        <f>IF('Дані з ДІСО'!AG210=0,0,'Дані з ДІСО'!AJ210/'Дані з ДІСО'!AG210)</f>
        <v>0</v>
      </c>
      <c r="BX210" s="29">
        <f>BV210*(1+0.25*BW210)*Параметри!$K$51</f>
        <v>0</v>
      </c>
      <c r="BY210" s="29">
        <f>ROUND(IF(Параметри!$K$77="No",CC210,CC210*Параметри!$K$78)+AG210,1)</f>
        <v>9439.2999999999993</v>
      </c>
      <c r="BZ210" s="29">
        <f>ROUND(IF(Параметри!$K$77="No",BF210,BF210*Параметри!$K$78),1)</f>
        <v>0</v>
      </c>
      <c r="CA210" s="29">
        <f>ROUND(IF(Параметри!$K$77="No",BI210,BI210*Параметри!$K$78),1)</f>
        <v>0</v>
      </c>
      <c r="CB210" s="29">
        <f>ROUND(IF(Параметри!$K$77="No",BJ210,BJ210*Параметри!$K$78),1)</f>
        <v>0</v>
      </c>
      <c r="CC210" s="29">
        <f t="shared" si="29"/>
        <v>10488.075057898252</v>
      </c>
    </row>
    <row r="211" spans="1:81">
      <c r="A211" s="9">
        <v>210</v>
      </c>
      <c r="B211" s="9" t="s">
        <v>3151</v>
      </c>
      <c r="C211" s="9" t="s">
        <v>3151</v>
      </c>
      <c r="D211" s="9" t="s">
        <v>3351</v>
      </c>
      <c r="E211" s="9" t="s">
        <v>29</v>
      </c>
      <c r="F211" s="9" t="s">
        <v>3331</v>
      </c>
      <c r="G211" s="9" t="s">
        <v>455</v>
      </c>
      <c r="H211" s="29">
        <f>SUM('Дані з ДІСО'!J211:L211)</f>
        <v>771</v>
      </c>
      <c r="I211" s="29">
        <f>SUM('Дані з ДІСО'!G211:I211)</f>
        <v>55</v>
      </c>
      <c r="J211" s="29">
        <f>SUM('Дані з ДІСО'!P211:R211)</f>
        <v>4</v>
      </c>
      <c r="K211" s="29">
        <f>SUM('Дані з ДІСО'!V211:X211)</f>
        <v>0</v>
      </c>
      <c r="L211" s="40">
        <f>ROUNDUP('Дані з ДІСО'!J211/'Коефіцієнти АТО'!$R211,0)</f>
        <v>19</v>
      </c>
      <c r="M211" s="40">
        <f>ROUNDUP('Дані з ДІСО'!K211/'Коефіцієнти АТО'!$R211,0)</f>
        <v>29</v>
      </c>
      <c r="N211" s="40">
        <f>ROUNDUP('Дані з ДІСО'!L211/'Коефіцієнти АТО'!$R211,0)</f>
        <v>7</v>
      </c>
      <c r="O211" s="59">
        <f>(L211*Параметри!$K$32+M211*Параметри!$L$32+N211*Параметри!$M$32)/18</f>
        <v>90.76666666666668</v>
      </c>
      <c r="P211" s="41">
        <f>IF(H211=0,"",'Дані з ДІСО'!Y211/H211)</f>
        <v>0</v>
      </c>
      <c r="Q211" s="29">
        <f>IF(H211=0,"",(1+0.25*P211)*O211*Параметри!$K$51)</f>
        <v>18590.84781262427</v>
      </c>
      <c r="R211" s="29">
        <f>IF(H211=0,"",Q211*'Коефіцієнти АТО'!T211)</f>
        <v>316.0444128146126</v>
      </c>
      <c r="S211" s="29">
        <f>IF(H211=0,"",H211*(1+0.25*P211)*Параметри!$K$66*Параметри!$K$20/1000)</f>
        <v>0</v>
      </c>
      <c r="T211" s="29">
        <f>IF(H211=0,"",H211*(1+0.25*P211)*'Коефіцієнти АТО'!$S211*Параметри!$K$20/1000)</f>
        <v>3522.0138671787508</v>
      </c>
      <c r="U211" s="29">
        <f t="shared" si="30"/>
        <v>22428.906092617632</v>
      </c>
      <c r="V211" s="29">
        <f t="shared" si="31"/>
        <v>22428.906092617632</v>
      </c>
      <c r="W211" s="40">
        <f>ROUNDUP('Дані з ДІСО'!P211/Параметри!$K$24,0)</f>
        <v>0</v>
      </c>
      <c r="X211" s="40">
        <f>ROUNDUP('Дані з ДІСО'!Q211/Параметри!$K$24,0)</f>
        <v>1</v>
      </c>
      <c r="Y211" s="40">
        <f>ROUNDUP('Дані з ДІСО'!R211/Параметри!$K$24,0)</f>
        <v>0</v>
      </c>
      <c r="Z211" s="59">
        <f>(W211*Параметри!$K$33+X211*Параметри!$L$33+Y211*Параметри!$M$33)/18</f>
        <v>2</v>
      </c>
      <c r="AA211" s="41">
        <f>IF(J211=0,0,'Дані з ДІСО'!AA211/J211)</f>
        <v>0</v>
      </c>
      <c r="AB211" s="29">
        <f>(1+0.25*AA211)*Z211*Параметри!$K$51</f>
        <v>409.64042187199999</v>
      </c>
      <c r="AC211" s="29">
        <f>AB211*'Коефіцієнти АТО'!U211</f>
        <v>19.253099827983998</v>
      </c>
      <c r="AD211" s="29">
        <f>J211*(1+0.25*AA211)*Параметри!$K$66*Параметри!$K$20/1000</f>
        <v>0</v>
      </c>
      <c r="AE211" s="29">
        <f>(1+0.25*AA211)*J211*'Коефіцієнти АТО'!S211*Параметри!$K$20/1000</f>
        <v>18.272445484714662</v>
      </c>
      <c r="AF211" s="29">
        <f t="shared" si="27"/>
        <v>447.16596718469862</v>
      </c>
      <c r="AG211" s="29">
        <v>0</v>
      </c>
      <c r="AH211" s="40">
        <v>11</v>
      </c>
      <c r="AI211" s="40">
        <v>0</v>
      </c>
      <c r="AJ211" s="40">
        <f t="shared" si="28"/>
        <v>0</v>
      </c>
      <c r="AK211" s="29">
        <f>(AH211+AI211)*(1+0.25*AJ211)*Параметри!$K$53</f>
        <v>1973.7220326560005</v>
      </c>
      <c r="AL211" s="29">
        <f>ROUNDUP(('Дані з ДІСО'!AU211+'Дані з ДІСО'!AW211)/Параметри!$K$28,0)</f>
        <v>0</v>
      </c>
      <c r="AM211" s="64">
        <f>AL211*Параметри!$M$35/18</f>
        <v>0</v>
      </c>
      <c r="AN211" s="29">
        <f>IF(AL211=0,0,'Дані з ДІСО'!AW211/SUM('Дані з ДІСО'!AU211,'Дані з ДІСО'!AW211))</f>
        <v>0</v>
      </c>
      <c r="AO211" s="29">
        <f>(1+0.25*AN211)*AM211*Параметри!$K$51</f>
        <v>0</v>
      </c>
      <c r="AP211" s="40">
        <f>ROUNDUP(('Дані з ДІСО'!AE211+'Дані не з ДІСО'!E211+'Дані не з ДІСО'!G211)/Параметри!$K$69,0)</f>
        <v>0</v>
      </c>
      <c r="AQ211" s="40">
        <f t="shared" si="32"/>
        <v>0</v>
      </c>
      <c r="AR211" s="40">
        <f>IF(AP211=0,0,('Дані з ДІСО'!AH211+'Дані не з ДІСО'!G211)/('Дані з ДІСО'!AE211+'Дані не з ДІСО'!E211+'Дані не з ДІСО'!G211))</f>
        <v>0</v>
      </c>
      <c r="AS211" s="29">
        <f>AQ211*(1+0.25*AR211)*Параметри!$K$51</f>
        <v>0</v>
      </c>
      <c r="AT211" s="40">
        <f>ROUNDUP('Дані з ДІСО'!AF211/Параметри!$K$70,0)</f>
        <v>0</v>
      </c>
      <c r="AU211" s="40">
        <f t="shared" si="33"/>
        <v>0</v>
      </c>
      <c r="AV211" s="40">
        <f>IF(AT211=0,0,'Дані з ДІСО'!AI211/'Дані з ДІСО'!AF211)</f>
        <v>0</v>
      </c>
      <c r="AW211" s="29">
        <f>AU211*(1+0.25*AV211)*Параметри!$K$51</f>
        <v>0</v>
      </c>
      <c r="AX211" s="40">
        <f>ROUNDUP('Дані з ДІСО'!AR211/Параметри!$K$29,0)</f>
        <v>0</v>
      </c>
      <c r="AY211" s="40">
        <f>ROUNDUP('Дані з ДІСО'!AS211/Параметри!$K$29,0)</f>
        <v>0</v>
      </c>
      <c r="AZ211" s="40">
        <f>ROUNDUP('Дані з ДІСО'!AT211/Параметри!$K$29,0)</f>
        <v>0</v>
      </c>
      <c r="BA211" s="64">
        <f>(AX211*Параметри!$K$32+AY211*Параметри!$L$32+AZ211*Параметри!$M$32)/18</f>
        <v>0</v>
      </c>
      <c r="BB211" s="29">
        <f>(BA211*Параметри!$K$51+SUM('Дані з ДІСО'!AR211:AT211)*Параметри!$K$48*Параметри!$K$20/1000)*Параметри!$K$74</f>
        <v>0</v>
      </c>
      <c r="BC211" s="40">
        <f>ROUNDUP(('Дані не з ДІСО'!I211+'Дані не з ДІСО'!K211)/Параметри!$K$26,0)</f>
        <v>0</v>
      </c>
      <c r="BD211" s="29">
        <f>BC211*Параметри!$M$36/18</f>
        <v>0</v>
      </c>
      <c r="BE211" s="40">
        <f>IF(BC211=0,0,'Дані не з ДІСО'!K211/('Дані не з ДІСО'!I211+'Дані не з ДІСО'!K211))</f>
        <v>0</v>
      </c>
      <c r="BF211" s="29">
        <f>(1+0.25*BE211)*BD211*Параметри!$K$51</f>
        <v>0</v>
      </c>
      <c r="BG211" s="40">
        <f>ROUNDUP('Дані не з ДІСО'!M211/Параметри!$K$27,0)</f>
        <v>0</v>
      </c>
      <c r="BH211" s="40">
        <f>BG211*Параметри!$M$37/18</f>
        <v>0</v>
      </c>
      <c r="BI211" s="29">
        <f>BH211*Параметри!$K$51</f>
        <v>0</v>
      </c>
      <c r="BJ211" s="29">
        <f>'Дані не з ДІСО'!N211*Параметри!$K$76</f>
        <v>0</v>
      </c>
      <c r="BK211" s="40">
        <f>ROUNDUP('Дані з ДІСО'!V211/Параметри!$K$25,0)</f>
        <v>0</v>
      </c>
      <c r="BL211" s="40">
        <f>ROUNDUP('Дані з ДІСО'!W211/Параметри!$K$25,0)</f>
        <v>0</v>
      </c>
      <c r="BM211" s="40">
        <f>ROUNDUP('Дані з ДІСО'!X211/Параметри!$K$25,0)</f>
        <v>0</v>
      </c>
      <c r="BN211" s="40">
        <f>(BK211*Параметри!$K$34+BL211*Параметри!$L$34+BM211*Параметри!$M$34)/18</f>
        <v>0</v>
      </c>
      <c r="BO211" s="40">
        <f>IF(K211=0,0,'Дані з ДІСО'!AC211/K211)</f>
        <v>0</v>
      </c>
      <c r="BP211" s="29">
        <f>(1+0.25*BO211)*BN211*Параметри!$K$51</f>
        <v>0</v>
      </c>
      <c r="BQ211" s="29">
        <f>BP211*'Коефіцієнти АТО'!U211</f>
        <v>0</v>
      </c>
      <c r="BR211" s="29">
        <f>K211*(1+0.25*BO211)*Параметри!$K$66*Параметри!$K$20/1000</f>
        <v>0</v>
      </c>
      <c r="BS211" s="29">
        <f>(1+0.25*BO211)*K211*'Коефіцієнти АТО'!S211*Параметри!$K$20/1000</f>
        <v>0</v>
      </c>
      <c r="BT211" s="29">
        <f t="shared" si="34"/>
        <v>0</v>
      </c>
      <c r="BU211" s="40">
        <f>ROUNDUP('Дані з ДІСО'!AG211/Параметри!$K$71,0)</f>
        <v>0</v>
      </c>
      <c r="BV211" s="40">
        <f t="shared" si="35"/>
        <v>0</v>
      </c>
      <c r="BW211" s="40">
        <f>IF('Дані з ДІСО'!AG211=0,0,'Дані з ДІСО'!AJ211/'Дані з ДІСО'!AG211)</f>
        <v>0</v>
      </c>
      <c r="BX211" s="29">
        <f>BV211*(1+0.25*BW211)*Параметри!$K$51</f>
        <v>0</v>
      </c>
      <c r="BY211" s="29">
        <f>ROUND(IF(Параметри!$K$77="No",CC211,CC211*Параметри!$K$78)+AG211,1)</f>
        <v>22364.799999999999</v>
      </c>
      <c r="BZ211" s="29">
        <f>ROUND(IF(Параметри!$K$77="No",BF211,BF211*Параметри!$K$78),1)</f>
        <v>0</v>
      </c>
      <c r="CA211" s="29">
        <f>ROUND(IF(Параметри!$K$77="No",BI211,BI211*Параметри!$K$78),1)</f>
        <v>0</v>
      </c>
      <c r="CB211" s="29">
        <f>ROUND(IF(Параметри!$K$77="No",BJ211,BJ211*Параметри!$K$78),1)</f>
        <v>0</v>
      </c>
      <c r="CC211" s="29">
        <f t="shared" si="29"/>
        <v>24849.794092458331</v>
      </c>
    </row>
    <row r="212" spans="1:81">
      <c r="A212" s="9">
        <v>211</v>
      </c>
      <c r="B212" s="9" t="s">
        <v>3145</v>
      </c>
      <c r="C212" s="9" t="s">
        <v>3146</v>
      </c>
      <c r="D212" s="9" t="s">
        <v>3351</v>
      </c>
      <c r="E212" s="9" t="s">
        <v>21</v>
      </c>
      <c r="F212" s="9" t="s">
        <v>3308</v>
      </c>
      <c r="G212" s="9" t="s">
        <v>456</v>
      </c>
      <c r="H212" s="29">
        <f>SUM('Дані з ДІСО'!J212:L212)</f>
        <v>1376</v>
      </c>
      <c r="I212" s="29">
        <f>SUM('Дані з ДІСО'!G212:I212)</f>
        <v>44</v>
      </c>
      <c r="J212" s="29">
        <f>SUM('Дані з ДІСО'!P212:R212)</f>
        <v>0</v>
      </c>
      <c r="K212" s="29">
        <f>SUM('Дані з ДІСО'!V212:X212)</f>
        <v>0</v>
      </c>
      <c r="L212" s="40">
        <f>ROUNDUP('Дані з ДІСО'!J212/'Коефіцієнти АТО'!$R212,0)</f>
        <v>23</v>
      </c>
      <c r="M212" s="40">
        <f>ROUNDUP('Дані з ДІСО'!K212/'Коефіцієнти АТО'!$R212,0)</f>
        <v>35</v>
      </c>
      <c r="N212" s="40">
        <f>ROUNDUP('Дані з ДІСО'!L212/'Коефіцієнти АТО'!$R212,0)</f>
        <v>11</v>
      </c>
      <c r="O212" s="59">
        <f>(L212*Параметри!$K$32+M212*Параметри!$L$32+N212*Параметри!$M$32)/18</f>
        <v>114.66666666666667</v>
      </c>
      <c r="P212" s="41">
        <f>IF(H212=0,"",'Дані з ДІСО'!Y212/H212)</f>
        <v>0</v>
      </c>
      <c r="Q212" s="29">
        <f>IF(H212=0,"",(1+0.25*P212)*O212*Параметри!$K$51)</f>
        <v>23486.050853994668</v>
      </c>
      <c r="R212" s="29">
        <f>IF(H212=0,"",Q212*'Коефіцієнти АТО'!T212)</f>
        <v>1761.4538140495999</v>
      </c>
      <c r="S212" s="29">
        <f>IF(H212=0,"",H212*(1+0.25*P212)*Параметри!$K$66*Параметри!$K$20/1000)</f>
        <v>0</v>
      </c>
      <c r="T212" s="29">
        <f>IF(H212=0,"",H212*(1+0.25*P212)*'Коефіцієнти АТО'!$S212*Параметри!$K$20/1000)</f>
        <v>3011.9080973971336</v>
      </c>
      <c r="U212" s="29">
        <f t="shared" si="30"/>
        <v>28259.412765441401</v>
      </c>
      <c r="V212" s="29">
        <f t="shared" si="31"/>
        <v>28259.412765441401</v>
      </c>
      <c r="W212" s="40">
        <f>ROUNDUP('Дані з ДІСО'!P212/Параметри!$K$24,0)</f>
        <v>0</v>
      </c>
      <c r="X212" s="40">
        <f>ROUNDUP('Дані з ДІСО'!Q212/Параметри!$K$24,0)</f>
        <v>0</v>
      </c>
      <c r="Y212" s="40">
        <f>ROUNDUP('Дані з ДІСО'!R212/Параметри!$K$24,0)</f>
        <v>0</v>
      </c>
      <c r="Z212" s="59">
        <f>(W212*Параметри!$K$33+X212*Параметри!$L$33+Y212*Параметри!$M$33)/18</f>
        <v>0</v>
      </c>
      <c r="AA212" s="41">
        <f>IF(J212=0,0,'Дані з ДІСО'!AA212/J212)</f>
        <v>0</v>
      </c>
      <c r="AB212" s="29">
        <f>(1+0.25*AA212)*Z212*Параметри!$K$51</f>
        <v>0</v>
      </c>
      <c r="AC212" s="29">
        <f>AB212*'Коефіцієнти АТО'!U212</f>
        <v>0</v>
      </c>
      <c r="AD212" s="29">
        <f>J212*(1+0.25*AA212)*Параметри!$K$66*Параметри!$K$20/1000</f>
        <v>0</v>
      </c>
      <c r="AE212" s="29">
        <f>(1+0.25*AA212)*J212*'Коефіцієнти АТО'!S212*Параметри!$K$20/1000</f>
        <v>0</v>
      </c>
      <c r="AF212" s="29">
        <f t="shared" si="27"/>
        <v>0</v>
      </c>
      <c r="AG212" s="29">
        <v>0</v>
      </c>
      <c r="AH212" s="40">
        <v>19</v>
      </c>
      <c r="AI212" s="40">
        <v>0</v>
      </c>
      <c r="AJ212" s="40">
        <f t="shared" si="28"/>
        <v>0</v>
      </c>
      <c r="AK212" s="29">
        <f>(AH212+AI212)*(1+0.25*AJ212)*Параметри!$K$53</f>
        <v>3409.1562382240008</v>
      </c>
      <c r="AL212" s="29">
        <f>ROUNDUP(('Дані з ДІСО'!AU212+'Дані з ДІСО'!AW212)/Параметри!$K$28,0)</f>
        <v>0</v>
      </c>
      <c r="AM212" s="64">
        <f>AL212*Параметри!$M$35/18</f>
        <v>0</v>
      </c>
      <c r="AN212" s="29">
        <f>IF(AL212=0,0,'Дані з ДІСО'!AW212/SUM('Дані з ДІСО'!AU212,'Дані з ДІСО'!AW212))</f>
        <v>0</v>
      </c>
      <c r="AO212" s="29">
        <f>(1+0.25*AN212)*AM212*Параметри!$K$51</f>
        <v>0</v>
      </c>
      <c r="AP212" s="40">
        <f>ROUNDUP(('Дані з ДІСО'!AE212+'Дані не з ДІСО'!E212+'Дані не з ДІСО'!G212)/Параметри!$K$69,0)</f>
        <v>0</v>
      </c>
      <c r="AQ212" s="40">
        <f t="shared" si="32"/>
        <v>0</v>
      </c>
      <c r="AR212" s="40">
        <f>IF(AP212=0,0,('Дані з ДІСО'!AH212+'Дані не з ДІСО'!G212)/('Дані з ДІСО'!AE212+'Дані не з ДІСО'!E212+'Дані не з ДІСО'!G212))</f>
        <v>0</v>
      </c>
      <c r="AS212" s="29">
        <f>AQ212*(1+0.25*AR212)*Параметри!$K$51</f>
        <v>0</v>
      </c>
      <c r="AT212" s="40">
        <f>ROUNDUP('Дані з ДІСО'!AF212/Параметри!$K$70,0)</f>
        <v>0</v>
      </c>
      <c r="AU212" s="40">
        <f t="shared" si="33"/>
        <v>0</v>
      </c>
      <c r="AV212" s="40">
        <f>IF(AT212=0,0,'Дані з ДІСО'!AI212/'Дані з ДІСО'!AF212)</f>
        <v>0</v>
      </c>
      <c r="AW212" s="29">
        <f>AU212*(1+0.25*AV212)*Параметри!$K$51</f>
        <v>0</v>
      </c>
      <c r="AX212" s="40">
        <f>ROUNDUP('Дані з ДІСО'!AR212/Параметри!$K$29,0)</f>
        <v>0</v>
      </c>
      <c r="AY212" s="40">
        <f>ROUNDUP('Дані з ДІСО'!AS212/Параметри!$K$29,0)</f>
        <v>0</v>
      </c>
      <c r="AZ212" s="40">
        <f>ROUNDUP('Дані з ДІСО'!AT212/Параметри!$K$29,0)</f>
        <v>0</v>
      </c>
      <c r="BA212" s="64">
        <f>(AX212*Параметри!$K$32+AY212*Параметри!$L$32+AZ212*Параметри!$M$32)/18</f>
        <v>0</v>
      </c>
      <c r="BB212" s="29">
        <f>(BA212*Параметри!$K$51+SUM('Дані з ДІСО'!AR212:AT212)*Параметри!$K$48*Параметри!$K$20/1000)*Параметри!$K$74</f>
        <v>0</v>
      </c>
      <c r="BC212" s="40">
        <f>ROUNDUP(('Дані не з ДІСО'!I212+'Дані не з ДІСО'!K212)/Параметри!$K$26,0)</f>
        <v>0</v>
      </c>
      <c r="BD212" s="29">
        <f>BC212*Параметри!$M$36/18</f>
        <v>0</v>
      </c>
      <c r="BE212" s="40">
        <f>IF(BC212=0,0,'Дані не з ДІСО'!K212/('Дані не з ДІСО'!I212+'Дані не з ДІСО'!K212))</f>
        <v>0</v>
      </c>
      <c r="BF212" s="29">
        <f>(1+0.25*BE212)*BD212*Параметри!$K$51</f>
        <v>0</v>
      </c>
      <c r="BG212" s="40">
        <f>ROUNDUP('Дані не з ДІСО'!M212/Параметри!$K$27,0)</f>
        <v>0</v>
      </c>
      <c r="BH212" s="40">
        <f>BG212*Параметри!$M$37/18</f>
        <v>0</v>
      </c>
      <c r="BI212" s="29">
        <f>BH212*Параметри!$K$51</f>
        <v>0</v>
      </c>
      <c r="BJ212" s="29">
        <f>'Дані не з ДІСО'!N212*Параметри!$K$76</f>
        <v>0</v>
      </c>
      <c r="BK212" s="40">
        <f>ROUNDUP('Дані з ДІСО'!V212/Параметри!$K$25,0)</f>
        <v>0</v>
      </c>
      <c r="BL212" s="40">
        <f>ROUNDUP('Дані з ДІСО'!W212/Параметри!$K$25,0)</f>
        <v>0</v>
      </c>
      <c r="BM212" s="40">
        <f>ROUNDUP('Дані з ДІСО'!X212/Параметри!$K$25,0)</f>
        <v>0</v>
      </c>
      <c r="BN212" s="40">
        <f>(BK212*Параметри!$K$34+BL212*Параметри!$L$34+BM212*Параметри!$M$34)/18</f>
        <v>0</v>
      </c>
      <c r="BO212" s="40">
        <f>IF(K212=0,0,'Дані з ДІСО'!AC212/K212)</f>
        <v>0</v>
      </c>
      <c r="BP212" s="29">
        <f>(1+0.25*BO212)*BN212*Параметри!$K$51</f>
        <v>0</v>
      </c>
      <c r="BQ212" s="29">
        <f>BP212*'Коефіцієнти АТО'!U212</f>
        <v>0</v>
      </c>
      <c r="BR212" s="29">
        <f>K212*(1+0.25*BO212)*Параметри!$K$66*Параметри!$K$20/1000</f>
        <v>0</v>
      </c>
      <c r="BS212" s="29">
        <f>(1+0.25*BO212)*K212*'Коефіцієнти АТО'!S212*Параметри!$K$20/1000</f>
        <v>0</v>
      </c>
      <c r="BT212" s="29">
        <f t="shared" si="34"/>
        <v>0</v>
      </c>
      <c r="BU212" s="40">
        <f>ROUNDUP('Дані з ДІСО'!AG212/Параметри!$K$71,0)</f>
        <v>0</v>
      </c>
      <c r="BV212" s="40">
        <f t="shared" si="35"/>
        <v>0</v>
      </c>
      <c r="BW212" s="40">
        <f>IF('Дані з ДІСО'!AG212=0,0,'Дані з ДІСО'!AJ212/'Дані з ДІСО'!AG212)</f>
        <v>0</v>
      </c>
      <c r="BX212" s="29">
        <f>BV212*(1+0.25*BW212)*Параметри!$K$51</f>
        <v>0</v>
      </c>
      <c r="BY212" s="29">
        <f>ROUND(IF(Параметри!$K$77="No",CC212,CC212*Параметри!$K$78)+AG212,1)</f>
        <v>28501.7</v>
      </c>
      <c r="BZ212" s="29">
        <f>ROUND(IF(Параметри!$K$77="No",BF212,BF212*Параметри!$K$78),1)</f>
        <v>0</v>
      </c>
      <c r="CA212" s="29">
        <f>ROUND(IF(Параметри!$K$77="No",BI212,BI212*Параметри!$K$78),1)</f>
        <v>0</v>
      </c>
      <c r="CB212" s="29">
        <f>ROUND(IF(Параметри!$K$77="No",BJ212,BJ212*Параметри!$K$78),1)</f>
        <v>0</v>
      </c>
      <c r="CC212" s="29">
        <f t="shared" si="29"/>
        <v>31668.569003665401</v>
      </c>
    </row>
    <row r="213" spans="1:81">
      <c r="A213" s="9">
        <v>212</v>
      </c>
      <c r="B213" s="9" t="s">
        <v>3145</v>
      </c>
      <c r="C213" s="9" t="s">
        <v>3146</v>
      </c>
      <c r="D213" s="9" t="s">
        <v>3351</v>
      </c>
      <c r="E213" s="9" t="s">
        <v>21</v>
      </c>
      <c r="F213" s="9" t="s">
        <v>3354</v>
      </c>
      <c r="G213" s="9" t="s">
        <v>458</v>
      </c>
      <c r="H213" s="29">
        <f>SUM('Дані з ДІСО'!J213:L213)</f>
        <v>1099</v>
      </c>
      <c r="I213" s="29">
        <f>SUM('Дані з ДІСО'!G213:I213)</f>
        <v>42</v>
      </c>
      <c r="J213" s="29">
        <f>SUM('Дані з ДІСО'!P213:R213)</f>
        <v>0</v>
      </c>
      <c r="K213" s="29">
        <f>SUM('Дані з ДІСО'!V213:X213)</f>
        <v>0</v>
      </c>
      <c r="L213" s="40">
        <f>ROUNDUP('Дані з ДІСО'!J213/'Коефіцієнти АТО'!$R213,0)</f>
        <v>24</v>
      </c>
      <c r="M213" s="40">
        <f>ROUNDUP('Дані з ДІСО'!K213/'Коефіцієнти АТО'!$R213,0)</f>
        <v>40</v>
      </c>
      <c r="N213" s="40">
        <f>ROUNDUP('Дані з ДІСО'!L213/'Коефіцієнти АТО'!$R213,0)</f>
        <v>9</v>
      </c>
      <c r="O213" s="59">
        <f>(L213*Параметри!$K$32+M213*Параметри!$L$32+N213*Параметри!$M$32)/18</f>
        <v>121.08333333333333</v>
      </c>
      <c r="P213" s="41">
        <f>IF(H213=0,"",'Дані з ДІСО'!Y213/H213)</f>
        <v>0</v>
      </c>
      <c r="Q213" s="29">
        <f>IF(H213=0,"",(1+0.25*P213)*O213*Параметри!$K$51)</f>
        <v>24800.313874167332</v>
      </c>
      <c r="R213" s="29">
        <f>IF(H213=0,"",Q213*'Коефіцієнти АТО'!T213)</f>
        <v>421.60533586084466</v>
      </c>
      <c r="S213" s="29">
        <f>IF(H213=0,"",H213*(1+0.25*P213)*Параметри!$K$66*Параметри!$K$20/1000)</f>
        <v>0</v>
      </c>
      <c r="T213" s="29">
        <f>IF(H213=0,"",H213*(1+0.25*P213)*'Коефіцієнти АТО'!$S213*Параметри!$K$20/1000)</f>
        <v>4497.4008139122961</v>
      </c>
      <c r="U213" s="29">
        <f t="shared" si="30"/>
        <v>29719.320023940472</v>
      </c>
      <c r="V213" s="29">
        <f t="shared" si="31"/>
        <v>29719.320023940472</v>
      </c>
      <c r="W213" s="40">
        <f>ROUNDUP('Дані з ДІСО'!P213/Параметри!$K$24,0)</f>
        <v>0</v>
      </c>
      <c r="X213" s="40">
        <f>ROUNDUP('Дані з ДІСО'!Q213/Параметри!$K$24,0)</f>
        <v>0</v>
      </c>
      <c r="Y213" s="40">
        <f>ROUNDUP('Дані з ДІСО'!R213/Параметри!$K$24,0)</f>
        <v>0</v>
      </c>
      <c r="Z213" s="59">
        <f>(W213*Параметри!$K$33+X213*Параметри!$L$33+Y213*Параметри!$M$33)/18</f>
        <v>0</v>
      </c>
      <c r="AA213" s="41">
        <f>IF(J213=0,0,'Дані з ДІСО'!AA213/J213)</f>
        <v>0</v>
      </c>
      <c r="AB213" s="29">
        <f>(1+0.25*AA213)*Z213*Параметри!$K$51</f>
        <v>0</v>
      </c>
      <c r="AC213" s="29">
        <f>AB213*'Коефіцієнти АТО'!U213</f>
        <v>0</v>
      </c>
      <c r="AD213" s="29">
        <f>J213*(1+0.25*AA213)*Параметри!$K$66*Параметри!$K$20/1000</f>
        <v>0</v>
      </c>
      <c r="AE213" s="29">
        <f>(1+0.25*AA213)*J213*'Коефіцієнти АТО'!S213*Параметри!$K$20/1000</f>
        <v>0</v>
      </c>
      <c r="AF213" s="29">
        <f t="shared" si="27"/>
        <v>0</v>
      </c>
      <c r="AG213" s="29">
        <v>0</v>
      </c>
      <c r="AH213" s="40">
        <v>3</v>
      </c>
      <c r="AI213" s="40">
        <v>0</v>
      </c>
      <c r="AJ213" s="40">
        <f t="shared" si="28"/>
        <v>0</v>
      </c>
      <c r="AK213" s="29">
        <f>(AH213+AI213)*(1+0.25*AJ213)*Параметри!$K$53</f>
        <v>538.28782708800009</v>
      </c>
      <c r="AL213" s="29">
        <f>ROUNDUP(('Дані з ДІСО'!AU213+'Дані з ДІСО'!AW213)/Параметри!$K$28,0)</f>
        <v>0</v>
      </c>
      <c r="AM213" s="64">
        <f>AL213*Параметри!$M$35/18</f>
        <v>0</v>
      </c>
      <c r="AN213" s="29">
        <f>IF(AL213=0,0,'Дані з ДІСО'!AW213/SUM('Дані з ДІСО'!AU213,'Дані з ДІСО'!AW213))</f>
        <v>0</v>
      </c>
      <c r="AO213" s="29">
        <f>(1+0.25*AN213)*AM213*Параметри!$K$51</f>
        <v>0</v>
      </c>
      <c r="AP213" s="40">
        <f>ROUNDUP(('Дані з ДІСО'!AE213+'Дані не з ДІСО'!E213+'Дані не з ДІСО'!G213)/Параметри!$K$69,0)</f>
        <v>0</v>
      </c>
      <c r="AQ213" s="40">
        <f t="shared" si="32"/>
        <v>0</v>
      </c>
      <c r="AR213" s="40">
        <f>IF(AP213=0,0,('Дані з ДІСО'!AH213+'Дані не з ДІСО'!G213)/('Дані з ДІСО'!AE213+'Дані не з ДІСО'!E213+'Дані не з ДІСО'!G213))</f>
        <v>0</v>
      </c>
      <c r="AS213" s="29">
        <f>AQ213*(1+0.25*AR213)*Параметри!$K$51</f>
        <v>0</v>
      </c>
      <c r="AT213" s="40">
        <f>ROUNDUP('Дані з ДІСО'!AF213/Параметри!$K$70,0)</f>
        <v>0</v>
      </c>
      <c r="AU213" s="40">
        <f t="shared" si="33"/>
        <v>0</v>
      </c>
      <c r="AV213" s="40">
        <f>IF(AT213=0,0,'Дані з ДІСО'!AI213/'Дані з ДІСО'!AF213)</f>
        <v>0</v>
      </c>
      <c r="AW213" s="29">
        <f>AU213*(1+0.25*AV213)*Параметри!$K$51</f>
        <v>0</v>
      </c>
      <c r="AX213" s="40">
        <f>ROUNDUP('Дані з ДІСО'!AR213/Параметри!$K$29,0)</f>
        <v>0</v>
      </c>
      <c r="AY213" s="40">
        <f>ROUNDUP('Дані з ДІСО'!AS213/Параметри!$K$29,0)</f>
        <v>0</v>
      </c>
      <c r="AZ213" s="40">
        <f>ROUNDUP('Дані з ДІСО'!AT213/Параметри!$K$29,0)</f>
        <v>0</v>
      </c>
      <c r="BA213" s="64">
        <f>(AX213*Параметри!$K$32+AY213*Параметри!$L$32+AZ213*Параметри!$M$32)/18</f>
        <v>0</v>
      </c>
      <c r="BB213" s="29">
        <f>(BA213*Параметри!$K$51+SUM('Дані з ДІСО'!AR213:AT213)*Параметри!$K$48*Параметри!$K$20/1000)*Параметри!$K$74</f>
        <v>0</v>
      </c>
      <c r="BC213" s="40">
        <f>ROUNDUP(('Дані не з ДІСО'!I213+'Дані не з ДІСО'!K213)/Параметри!$K$26,0)</f>
        <v>0</v>
      </c>
      <c r="BD213" s="29">
        <f>BC213*Параметри!$M$36/18</f>
        <v>0</v>
      </c>
      <c r="BE213" s="40">
        <f>IF(BC213=0,0,'Дані не з ДІСО'!K213/('Дані не з ДІСО'!I213+'Дані не з ДІСО'!K213))</f>
        <v>0</v>
      </c>
      <c r="BF213" s="29">
        <f>(1+0.25*BE213)*BD213*Параметри!$K$51</f>
        <v>0</v>
      </c>
      <c r="BG213" s="40">
        <f>ROUNDUP('Дані не з ДІСО'!M213/Параметри!$K$27,0)</f>
        <v>0</v>
      </c>
      <c r="BH213" s="40">
        <f>BG213*Параметри!$M$37/18</f>
        <v>0</v>
      </c>
      <c r="BI213" s="29">
        <f>BH213*Параметри!$K$51</f>
        <v>0</v>
      </c>
      <c r="BJ213" s="29">
        <f>'Дані не з ДІСО'!N213*Параметри!$K$76</f>
        <v>0</v>
      </c>
      <c r="BK213" s="40">
        <f>ROUNDUP('Дані з ДІСО'!V213/Параметри!$K$25,0)</f>
        <v>0</v>
      </c>
      <c r="BL213" s="40">
        <f>ROUNDUP('Дані з ДІСО'!W213/Параметри!$K$25,0)</f>
        <v>0</v>
      </c>
      <c r="BM213" s="40">
        <f>ROUNDUP('Дані з ДІСО'!X213/Параметри!$K$25,0)</f>
        <v>0</v>
      </c>
      <c r="BN213" s="40">
        <f>(BK213*Параметри!$K$34+BL213*Параметри!$L$34+BM213*Параметри!$M$34)/18</f>
        <v>0</v>
      </c>
      <c r="BO213" s="40">
        <f>IF(K213=0,0,'Дані з ДІСО'!AC213/K213)</f>
        <v>0</v>
      </c>
      <c r="BP213" s="29">
        <f>(1+0.25*BO213)*BN213*Параметри!$K$51</f>
        <v>0</v>
      </c>
      <c r="BQ213" s="29">
        <f>BP213*'Коефіцієнти АТО'!U213</f>
        <v>0</v>
      </c>
      <c r="BR213" s="29">
        <f>K213*(1+0.25*BO213)*Параметри!$K$66*Параметри!$K$20/1000</f>
        <v>0</v>
      </c>
      <c r="BS213" s="29">
        <f>(1+0.25*BO213)*K213*'Коефіцієнти АТО'!S213*Параметри!$K$20/1000</f>
        <v>0</v>
      </c>
      <c r="BT213" s="29">
        <f t="shared" si="34"/>
        <v>0</v>
      </c>
      <c r="BU213" s="40">
        <f>ROUNDUP('Дані з ДІСО'!AG213/Параметри!$K$71,0)</f>
        <v>0</v>
      </c>
      <c r="BV213" s="40">
        <f t="shared" si="35"/>
        <v>0</v>
      </c>
      <c r="BW213" s="40">
        <f>IF('Дані з ДІСО'!AG213=0,0,'Дані з ДІСО'!AJ213/'Дані з ДІСО'!AG213)</f>
        <v>0</v>
      </c>
      <c r="BX213" s="29">
        <f>BV213*(1+0.25*BW213)*Параметри!$K$51</f>
        <v>0</v>
      </c>
      <c r="BY213" s="29">
        <f>ROUND(IF(Параметри!$K$77="No",CC213,CC213*Параметри!$K$78)+AG213,1)</f>
        <v>27231.8</v>
      </c>
      <c r="BZ213" s="29">
        <f>ROUND(IF(Параметри!$K$77="No",BF213,BF213*Параметри!$K$78),1)</f>
        <v>0</v>
      </c>
      <c r="CA213" s="29">
        <f>ROUND(IF(Параметри!$K$77="No",BI213,BI213*Параметри!$K$78),1)</f>
        <v>0</v>
      </c>
      <c r="CB213" s="29">
        <f>ROUND(IF(Параметри!$K$77="No",BJ213,BJ213*Параметри!$K$78),1)</f>
        <v>0</v>
      </c>
      <c r="CC213" s="29">
        <f t="shared" si="29"/>
        <v>30257.607851028471</v>
      </c>
    </row>
    <row r="214" spans="1:81">
      <c r="A214" s="9">
        <v>213</v>
      </c>
      <c r="B214" s="9" t="s">
        <v>3148</v>
      </c>
      <c r="C214" s="9" t="s">
        <v>3148</v>
      </c>
      <c r="D214" s="9" t="s">
        <v>3351</v>
      </c>
      <c r="E214" s="9" t="s">
        <v>24</v>
      </c>
      <c r="F214" s="9" t="s">
        <v>3355</v>
      </c>
      <c r="G214" s="9" t="s">
        <v>460</v>
      </c>
      <c r="H214" s="29">
        <f>SUM('Дані з ДІСО'!J214:L214)</f>
        <v>760</v>
      </c>
      <c r="I214" s="29">
        <f>SUM('Дані з ДІСО'!G214:I214)</f>
        <v>44</v>
      </c>
      <c r="J214" s="29">
        <f>SUM('Дані з ДІСО'!P214:R214)</f>
        <v>0</v>
      </c>
      <c r="K214" s="29">
        <f>SUM('Дані з ДІСО'!V214:X214)</f>
        <v>0</v>
      </c>
      <c r="L214" s="40">
        <f>ROUNDUP('Дані з ДІСО'!J214/'Коефіцієнти АТО'!$R214,0)</f>
        <v>19</v>
      </c>
      <c r="M214" s="40">
        <f>ROUNDUP('Дані з ДІСО'!K214/'Коефіцієнти АТО'!$R214,0)</f>
        <v>36</v>
      </c>
      <c r="N214" s="40">
        <f>ROUNDUP('Дані з ДІСО'!L214/'Коефіцієнти АТО'!$R214,0)</f>
        <v>9</v>
      </c>
      <c r="O214" s="59">
        <f>(L214*Параметри!$K$32+M214*Параметри!$L$32+N214*Параметри!$M$32)/18</f>
        <v>107.42777777777778</v>
      </c>
      <c r="P214" s="41">
        <f>IF(H214=0,"",'Дані з ДІСО'!Y214/H214)</f>
        <v>0</v>
      </c>
      <c r="Q214" s="29">
        <f>IF(H214=0,"",(1+0.25*P214)*O214*Параметри!$K$51)</f>
        <v>22003.380104830176</v>
      </c>
      <c r="R214" s="29">
        <f>IF(H214=0,"",Q214*'Коефіцієнти АТО'!T214)</f>
        <v>374.05746178211302</v>
      </c>
      <c r="S214" s="29">
        <f>IF(H214=0,"",H214*(1+0.25*P214)*Параметри!$K$66*Параметри!$K$20/1000)</f>
        <v>0</v>
      </c>
      <c r="T214" s="29">
        <f>IF(H214=0,"",H214*(1+0.25*P214)*'Коефіцієнти АТО'!$S214*Параметри!$K$20/1000)</f>
        <v>3833.4067923140969</v>
      </c>
      <c r="U214" s="29">
        <f t="shared" si="30"/>
        <v>26210.844358926384</v>
      </c>
      <c r="V214" s="29">
        <f t="shared" si="31"/>
        <v>26210.844358926384</v>
      </c>
      <c r="W214" s="40">
        <f>ROUNDUP('Дані з ДІСО'!P214/Параметри!$K$24,0)</f>
        <v>0</v>
      </c>
      <c r="X214" s="40">
        <f>ROUNDUP('Дані з ДІСО'!Q214/Параметри!$K$24,0)</f>
        <v>0</v>
      </c>
      <c r="Y214" s="40">
        <f>ROUNDUP('Дані з ДІСО'!R214/Параметри!$K$24,0)</f>
        <v>0</v>
      </c>
      <c r="Z214" s="59">
        <f>(W214*Параметри!$K$33+X214*Параметри!$L$33+Y214*Параметри!$M$33)/18</f>
        <v>0</v>
      </c>
      <c r="AA214" s="41">
        <f>IF(J214=0,0,'Дані з ДІСО'!AA214/J214)</f>
        <v>0</v>
      </c>
      <c r="AB214" s="29">
        <f>(1+0.25*AA214)*Z214*Параметри!$K$51</f>
        <v>0</v>
      </c>
      <c r="AC214" s="29">
        <f>AB214*'Коефіцієнти АТО'!U214</f>
        <v>0</v>
      </c>
      <c r="AD214" s="29">
        <f>J214*(1+0.25*AA214)*Параметри!$K$66*Параметри!$K$20/1000</f>
        <v>0</v>
      </c>
      <c r="AE214" s="29">
        <f>(1+0.25*AA214)*J214*'Коефіцієнти АТО'!S214*Параметри!$K$20/1000</f>
        <v>0</v>
      </c>
      <c r="AF214" s="29">
        <f t="shared" si="27"/>
        <v>0</v>
      </c>
      <c r="AG214" s="29">
        <v>0</v>
      </c>
      <c r="AH214" s="40">
        <v>16</v>
      </c>
      <c r="AI214" s="40">
        <v>0</v>
      </c>
      <c r="AJ214" s="40">
        <f t="shared" si="28"/>
        <v>0</v>
      </c>
      <c r="AK214" s="29">
        <f>(AH214+AI214)*(1+0.25*AJ214)*Параметри!$K$53</f>
        <v>2870.8684111360008</v>
      </c>
      <c r="AL214" s="29">
        <f>ROUNDUP(('Дані з ДІСО'!AU214+'Дані з ДІСО'!AW214)/Параметри!$K$28,0)</f>
        <v>0</v>
      </c>
      <c r="AM214" s="64">
        <f>AL214*Параметри!$M$35/18</f>
        <v>0</v>
      </c>
      <c r="AN214" s="29">
        <f>IF(AL214=0,0,'Дані з ДІСО'!AW214/SUM('Дані з ДІСО'!AU214,'Дані з ДІСО'!AW214))</f>
        <v>0</v>
      </c>
      <c r="AO214" s="29">
        <f>(1+0.25*AN214)*AM214*Параметри!$K$51</f>
        <v>0</v>
      </c>
      <c r="AP214" s="40">
        <f>ROUNDUP(('Дані з ДІСО'!AE214+'Дані не з ДІСО'!E214+'Дані не з ДІСО'!G214)/Параметри!$K$69,0)</f>
        <v>0</v>
      </c>
      <c r="AQ214" s="40">
        <f t="shared" si="32"/>
        <v>0</v>
      </c>
      <c r="AR214" s="40">
        <f>IF(AP214=0,0,('Дані з ДІСО'!AH214+'Дані не з ДІСО'!G214)/('Дані з ДІСО'!AE214+'Дані не з ДІСО'!E214+'Дані не з ДІСО'!G214))</f>
        <v>0</v>
      </c>
      <c r="AS214" s="29">
        <f>AQ214*(1+0.25*AR214)*Параметри!$K$51</f>
        <v>0</v>
      </c>
      <c r="AT214" s="40">
        <f>ROUNDUP('Дані з ДІСО'!AF214/Параметри!$K$70,0)</f>
        <v>0</v>
      </c>
      <c r="AU214" s="40">
        <f t="shared" si="33"/>
        <v>0</v>
      </c>
      <c r="AV214" s="40">
        <f>IF(AT214=0,0,'Дані з ДІСО'!AI214/'Дані з ДІСО'!AF214)</f>
        <v>0</v>
      </c>
      <c r="AW214" s="29">
        <f>AU214*(1+0.25*AV214)*Параметри!$K$51</f>
        <v>0</v>
      </c>
      <c r="AX214" s="40">
        <f>ROUNDUP('Дані з ДІСО'!AR214/Параметри!$K$29,0)</f>
        <v>0</v>
      </c>
      <c r="AY214" s="40">
        <f>ROUNDUP('Дані з ДІСО'!AS214/Параметри!$K$29,0)</f>
        <v>0</v>
      </c>
      <c r="AZ214" s="40">
        <f>ROUNDUP('Дані з ДІСО'!AT214/Параметри!$K$29,0)</f>
        <v>0</v>
      </c>
      <c r="BA214" s="64">
        <f>(AX214*Параметри!$K$32+AY214*Параметри!$L$32+AZ214*Параметри!$M$32)/18</f>
        <v>0</v>
      </c>
      <c r="BB214" s="29">
        <f>(BA214*Параметри!$K$51+SUM('Дані з ДІСО'!AR214:AT214)*Параметри!$K$48*Параметри!$K$20/1000)*Параметри!$K$74</f>
        <v>0</v>
      </c>
      <c r="BC214" s="40">
        <f>ROUNDUP(('Дані не з ДІСО'!I214+'Дані не з ДІСО'!K214)/Параметри!$K$26,0)</f>
        <v>0</v>
      </c>
      <c r="BD214" s="29">
        <f>BC214*Параметри!$M$36/18</f>
        <v>0</v>
      </c>
      <c r="BE214" s="40">
        <f>IF(BC214=0,0,'Дані не з ДІСО'!K214/('Дані не з ДІСО'!I214+'Дані не з ДІСО'!K214))</f>
        <v>0</v>
      </c>
      <c r="BF214" s="29">
        <f>(1+0.25*BE214)*BD214*Параметри!$K$51</f>
        <v>0</v>
      </c>
      <c r="BG214" s="40">
        <f>ROUNDUP('Дані не з ДІСО'!M214/Параметри!$K$27,0)</f>
        <v>0</v>
      </c>
      <c r="BH214" s="40">
        <f>BG214*Параметри!$M$37/18</f>
        <v>0</v>
      </c>
      <c r="BI214" s="29">
        <f>BH214*Параметри!$K$51</f>
        <v>0</v>
      </c>
      <c r="BJ214" s="29">
        <f>'Дані не з ДІСО'!N214*Параметри!$K$76</f>
        <v>0</v>
      </c>
      <c r="BK214" s="40">
        <f>ROUNDUP('Дані з ДІСО'!V214/Параметри!$K$25,0)</f>
        <v>0</v>
      </c>
      <c r="BL214" s="40">
        <f>ROUNDUP('Дані з ДІСО'!W214/Параметри!$K$25,0)</f>
        <v>0</v>
      </c>
      <c r="BM214" s="40">
        <f>ROUNDUP('Дані з ДІСО'!X214/Параметри!$K$25,0)</f>
        <v>0</v>
      </c>
      <c r="BN214" s="40">
        <f>(BK214*Параметри!$K$34+BL214*Параметри!$L$34+BM214*Параметри!$M$34)/18</f>
        <v>0</v>
      </c>
      <c r="BO214" s="40">
        <f>IF(K214=0,0,'Дані з ДІСО'!AC214/K214)</f>
        <v>0</v>
      </c>
      <c r="BP214" s="29">
        <f>(1+0.25*BO214)*BN214*Параметри!$K$51</f>
        <v>0</v>
      </c>
      <c r="BQ214" s="29">
        <f>BP214*'Коефіцієнти АТО'!U214</f>
        <v>0</v>
      </c>
      <c r="BR214" s="29">
        <f>K214*(1+0.25*BO214)*Параметри!$K$66*Параметри!$K$20/1000</f>
        <v>0</v>
      </c>
      <c r="BS214" s="29">
        <f>(1+0.25*BO214)*K214*'Коефіцієнти АТО'!S214*Параметри!$K$20/1000</f>
        <v>0</v>
      </c>
      <c r="BT214" s="29">
        <f t="shared" si="34"/>
        <v>0</v>
      </c>
      <c r="BU214" s="40">
        <f>ROUNDUP('Дані з ДІСО'!AG214/Параметри!$K$71,0)</f>
        <v>0</v>
      </c>
      <c r="BV214" s="40">
        <f t="shared" si="35"/>
        <v>0</v>
      </c>
      <c r="BW214" s="40">
        <f>IF('Дані з ДІСО'!AG214=0,0,'Дані з ДІСО'!AJ214/'Дані з ДІСО'!AG214)</f>
        <v>0</v>
      </c>
      <c r="BX214" s="29">
        <f>BV214*(1+0.25*BW214)*Параметри!$K$51</f>
        <v>0</v>
      </c>
      <c r="BY214" s="29">
        <f>ROUND(IF(Параметри!$K$77="No",CC214,CC214*Параметри!$K$78)+AG214,1)</f>
        <v>26173.5</v>
      </c>
      <c r="BZ214" s="29">
        <f>ROUND(IF(Параметри!$K$77="No",BF214,BF214*Параметри!$K$78),1)</f>
        <v>0</v>
      </c>
      <c r="CA214" s="29">
        <f>ROUND(IF(Параметри!$K$77="No",BI214,BI214*Параметри!$K$78),1)</f>
        <v>0</v>
      </c>
      <c r="CB214" s="29">
        <f>ROUND(IF(Параметри!$K$77="No",BJ214,BJ214*Параметри!$K$78),1)</f>
        <v>0</v>
      </c>
      <c r="CC214" s="29">
        <f t="shared" si="29"/>
        <v>29081.712770062386</v>
      </c>
    </row>
    <row r="215" spans="1:81">
      <c r="A215" s="9">
        <v>214</v>
      </c>
      <c r="B215" s="9" t="s">
        <v>3145</v>
      </c>
      <c r="C215" s="9" t="s">
        <v>3146</v>
      </c>
      <c r="D215" s="9" t="s">
        <v>3351</v>
      </c>
      <c r="E215" s="9" t="s">
        <v>21</v>
      </c>
      <c r="F215" s="9" t="s">
        <v>3356</v>
      </c>
      <c r="G215" s="9" t="s">
        <v>462</v>
      </c>
      <c r="H215" s="29">
        <f>SUM('Дані з ДІСО'!J215:L215)</f>
        <v>589</v>
      </c>
      <c r="I215" s="29">
        <f>SUM('Дані з ДІСО'!G215:I215)</f>
        <v>36</v>
      </c>
      <c r="J215" s="29">
        <f>SUM('Дані з ДІСО'!P215:R215)</f>
        <v>0</v>
      </c>
      <c r="K215" s="29">
        <f>SUM('Дані з ДІСО'!V215:X215)</f>
        <v>0</v>
      </c>
      <c r="L215" s="40">
        <f>ROUNDUP('Дані з ДІСО'!J215/'Коефіцієнти АТО'!$R215,0)</f>
        <v>13</v>
      </c>
      <c r="M215" s="40">
        <f>ROUNDUP('Дані з ДІСО'!K215/'Коефіцієнти АТО'!$R215,0)</f>
        <v>18</v>
      </c>
      <c r="N215" s="40">
        <f>ROUNDUP('Дані з ДІСО'!L215/'Коефіцієнти АТО'!$R215,0)</f>
        <v>3</v>
      </c>
      <c r="O215" s="59">
        <f>(L215*Параметри!$K$32+M215*Параметри!$L$32+N215*Параметри!$M$32)/18</f>
        <v>55.227777777777781</v>
      </c>
      <c r="P215" s="41">
        <f>IF(H215=0,"",'Дані з ДІСО'!Y215/H215)</f>
        <v>0</v>
      </c>
      <c r="Q215" s="29">
        <f>IF(H215=0,"",(1+0.25*P215)*O215*Параметри!$K$51)</f>
        <v>11311.765093970978</v>
      </c>
      <c r="R215" s="29">
        <f>IF(H215=0,"",Q215*'Коефіцієнти АТО'!T215)</f>
        <v>192.30000659750664</v>
      </c>
      <c r="S215" s="29">
        <f>IF(H215=0,"",H215*(1+0.25*P215)*Параметри!$K$66*Параметри!$K$20/1000)</f>
        <v>0</v>
      </c>
      <c r="T215" s="29">
        <f>IF(H215=0,"",H215*(1+0.25*P215)*'Коефіцієнти АТО'!$S215*Параметри!$K$20/1000)</f>
        <v>1289.2542655282787</v>
      </c>
      <c r="U215" s="29">
        <f t="shared" si="30"/>
        <v>12793.319366096763</v>
      </c>
      <c r="V215" s="29">
        <f t="shared" si="31"/>
        <v>12793.319366096763</v>
      </c>
      <c r="W215" s="40">
        <f>ROUNDUP('Дані з ДІСО'!P215/Параметри!$K$24,0)</f>
        <v>0</v>
      </c>
      <c r="X215" s="40">
        <f>ROUNDUP('Дані з ДІСО'!Q215/Параметри!$K$24,0)</f>
        <v>0</v>
      </c>
      <c r="Y215" s="40">
        <f>ROUNDUP('Дані з ДІСО'!R215/Параметри!$K$24,0)</f>
        <v>0</v>
      </c>
      <c r="Z215" s="59">
        <f>(W215*Параметри!$K$33+X215*Параметри!$L$33+Y215*Параметри!$M$33)/18</f>
        <v>0</v>
      </c>
      <c r="AA215" s="41">
        <f>IF(J215=0,0,'Дані з ДІСО'!AA215/J215)</f>
        <v>0</v>
      </c>
      <c r="AB215" s="29">
        <f>(1+0.25*AA215)*Z215*Параметри!$K$51</f>
        <v>0</v>
      </c>
      <c r="AC215" s="29">
        <f>AB215*'Коефіцієнти АТО'!U215</f>
        <v>0</v>
      </c>
      <c r="AD215" s="29">
        <f>J215*(1+0.25*AA215)*Параметри!$K$66*Параметри!$K$20/1000</f>
        <v>0</v>
      </c>
      <c r="AE215" s="29">
        <f>(1+0.25*AA215)*J215*'Коефіцієнти АТО'!S215*Параметри!$K$20/1000</f>
        <v>0</v>
      </c>
      <c r="AF215" s="29">
        <f t="shared" si="27"/>
        <v>0</v>
      </c>
      <c r="AG215" s="29">
        <v>0</v>
      </c>
      <c r="AH215" s="40">
        <v>2</v>
      </c>
      <c r="AI215" s="40">
        <v>0</v>
      </c>
      <c r="AJ215" s="40">
        <f t="shared" si="28"/>
        <v>0</v>
      </c>
      <c r="AK215" s="29">
        <f>(AH215+AI215)*(1+0.25*AJ215)*Параметри!$K$53</f>
        <v>358.85855139200009</v>
      </c>
      <c r="AL215" s="29">
        <f>ROUNDUP(('Дані з ДІСО'!AU215+'Дані з ДІСО'!AW215)/Параметри!$K$28,0)</f>
        <v>0</v>
      </c>
      <c r="AM215" s="64">
        <f>AL215*Параметри!$M$35/18</f>
        <v>0</v>
      </c>
      <c r="AN215" s="29">
        <f>IF(AL215=0,0,'Дані з ДІСО'!AW215/SUM('Дані з ДІСО'!AU215,'Дані з ДІСО'!AW215))</f>
        <v>0</v>
      </c>
      <c r="AO215" s="29">
        <f>(1+0.25*AN215)*AM215*Параметри!$K$51</f>
        <v>0</v>
      </c>
      <c r="AP215" s="40">
        <f>ROUNDUP(('Дані з ДІСО'!AE215+'Дані не з ДІСО'!E215+'Дані не з ДІСО'!G215)/Параметри!$K$69,0)</f>
        <v>0</v>
      </c>
      <c r="AQ215" s="40">
        <f t="shared" si="32"/>
        <v>0</v>
      </c>
      <c r="AR215" s="40">
        <f>IF(AP215=0,0,('Дані з ДІСО'!AH215+'Дані не з ДІСО'!G215)/('Дані з ДІСО'!AE215+'Дані не з ДІСО'!E215+'Дані не з ДІСО'!G215))</f>
        <v>0</v>
      </c>
      <c r="AS215" s="29">
        <f>AQ215*(1+0.25*AR215)*Параметри!$K$51</f>
        <v>0</v>
      </c>
      <c r="AT215" s="40">
        <f>ROUNDUP('Дані з ДІСО'!AF215/Параметри!$K$70,0)</f>
        <v>0</v>
      </c>
      <c r="AU215" s="40">
        <f t="shared" si="33"/>
        <v>0</v>
      </c>
      <c r="AV215" s="40">
        <f>IF(AT215=0,0,'Дані з ДІСО'!AI215/'Дані з ДІСО'!AF215)</f>
        <v>0</v>
      </c>
      <c r="AW215" s="29">
        <f>AU215*(1+0.25*AV215)*Параметри!$K$51</f>
        <v>0</v>
      </c>
      <c r="AX215" s="40">
        <f>ROUNDUP('Дані з ДІСО'!AR215/Параметри!$K$29,0)</f>
        <v>0</v>
      </c>
      <c r="AY215" s="40">
        <f>ROUNDUP('Дані з ДІСО'!AS215/Параметри!$K$29,0)</f>
        <v>0</v>
      </c>
      <c r="AZ215" s="40">
        <f>ROUNDUP('Дані з ДІСО'!AT215/Параметри!$K$29,0)</f>
        <v>0</v>
      </c>
      <c r="BA215" s="64">
        <f>(AX215*Параметри!$K$32+AY215*Параметри!$L$32+AZ215*Параметри!$M$32)/18</f>
        <v>0</v>
      </c>
      <c r="BB215" s="29">
        <f>(BA215*Параметри!$K$51+SUM('Дані з ДІСО'!AR215:AT215)*Параметри!$K$48*Параметри!$K$20/1000)*Параметри!$K$74</f>
        <v>0</v>
      </c>
      <c r="BC215" s="40">
        <f>ROUNDUP(('Дані не з ДІСО'!I215+'Дані не з ДІСО'!K215)/Параметри!$K$26,0)</f>
        <v>0</v>
      </c>
      <c r="BD215" s="29">
        <f>BC215*Параметри!$M$36/18</f>
        <v>0</v>
      </c>
      <c r="BE215" s="40">
        <f>IF(BC215=0,0,'Дані не з ДІСО'!K215/('Дані не з ДІСО'!I215+'Дані не з ДІСО'!K215))</f>
        <v>0</v>
      </c>
      <c r="BF215" s="29">
        <f>(1+0.25*BE215)*BD215*Параметри!$K$51</f>
        <v>0</v>
      </c>
      <c r="BG215" s="40">
        <f>ROUNDUP('Дані не з ДІСО'!M215/Параметри!$K$27,0)</f>
        <v>0</v>
      </c>
      <c r="BH215" s="40">
        <f>BG215*Параметри!$M$37/18</f>
        <v>0</v>
      </c>
      <c r="BI215" s="29">
        <f>BH215*Параметри!$K$51</f>
        <v>0</v>
      </c>
      <c r="BJ215" s="29">
        <f>'Дані не з ДІСО'!N215*Параметри!$K$76</f>
        <v>0</v>
      </c>
      <c r="BK215" s="40">
        <f>ROUNDUP('Дані з ДІСО'!V215/Параметри!$K$25,0)</f>
        <v>0</v>
      </c>
      <c r="BL215" s="40">
        <f>ROUNDUP('Дані з ДІСО'!W215/Параметри!$K$25,0)</f>
        <v>0</v>
      </c>
      <c r="BM215" s="40">
        <f>ROUNDUP('Дані з ДІСО'!X215/Параметри!$K$25,0)</f>
        <v>0</v>
      </c>
      <c r="BN215" s="40">
        <f>(BK215*Параметри!$K$34+BL215*Параметри!$L$34+BM215*Параметри!$M$34)/18</f>
        <v>0</v>
      </c>
      <c r="BO215" s="40">
        <f>IF(K215=0,0,'Дані з ДІСО'!AC215/K215)</f>
        <v>0</v>
      </c>
      <c r="BP215" s="29">
        <f>(1+0.25*BO215)*BN215*Параметри!$K$51</f>
        <v>0</v>
      </c>
      <c r="BQ215" s="29">
        <f>BP215*'Коефіцієнти АТО'!U215</f>
        <v>0</v>
      </c>
      <c r="BR215" s="29">
        <f>K215*(1+0.25*BO215)*Параметри!$K$66*Параметри!$K$20/1000</f>
        <v>0</v>
      </c>
      <c r="BS215" s="29">
        <f>(1+0.25*BO215)*K215*'Коефіцієнти АТО'!S215*Параметри!$K$20/1000</f>
        <v>0</v>
      </c>
      <c r="BT215" s="29">
        <f t="shared" si="34"/>
        <v>0</v>
      </c>
      <c r="BU215" s="40">
        <f>ROUNDUP('Дані з ДІСО'!AG215/Параметри!$K$71,0)</f>
        <v>0</v>
      </c>
      <c r="BV215" s="40">
        <f t="shared" si="35"/>
        <v>0</v>
      </c>
      <c r="BW215" s="40">
        <f>IF('Дані з ДІСО'!AG215=0,0,'Дані з ДІСО'!AJ215/'Дані з ДІСО'!AG215)</f>
        <v>0</v>
      </c>
      <c r="BX215" s="29">
        <f>BV215*(1+0.25*BW215)*Параметри!$K$51</f>
        <v>0</v>
      </c>
      <c r="BY215" s="29">
        <f>ROUND(IF(Параметри!$K$77="No",CC215,CC215*Параметри!$K$78)+AG215,1)</f>
        <v>11837</v>
      </c>
      <c r="BZ215" s="29">
        <f>ROUND(IF(Параметри!$K$77="No",BF215,BF215*Параметри!$K$78),1)</f>
        <v>0</v>
      </c>
      <c r="CA215" s="29">
        <f>ROUND(IF(Параметри!$K$77="No",BI215,BI215*Параметри!$K$78),1)</f>
        <v>0</v>
      </c>
      <c r="CB215" s="29">
        <f>ROUND(IF(Параметри!$K$77="No",BJ215,BJ215*Параметри!$K$78),1)</f>
        <v>0</v>
      </c>
      <c r="CC215" s="29">
        <f t="shared" si="29"/>
        <v>13152.177917488763</v>
      </c>
    </row>
    <row r="216" spans="1:81">
      <c r="A216" s="9">
        <v>215</v>
      </c>
      <c r="B216" s="9" t="s">
        <v>3148</v>
      </c>
      <c r="C216" s="9" t="s">
        <v>3148</v>
      </c>
      <c r="D216" s="9" t="s">
        <v>3351</v>
      </c>
      <c r="E216" s="9" t="s">
        <v>24</v>
      </c>
      <c r="F216" s="9" t="s">
        <v>3357</v>
      </c>
      <c r="G216" s="9" t="s">
        <v>464</v>
      </c>
      <c r="H216" s="29">
        <f>SUM('Дані з ДІСО'!J216:L216)</f>
        <v>227</v>
      </c>
      <c r="I216" s="29">
        <f>SUM('Дані з ДІСО'!G216:I216)</f>
        <v>27</v>
      </c>
      <c r="J216" s="29">
        <f>SUM('Дані з ДІСО'!P216:R216)</f>
        <v>0</v>
      </c>
      <c r="K216" s="29">
        <f>SUM('Дані з ДІСО'!V216:X216)</f>
        <v>0</v>
      </c>
      <c r="L216" s="40">
        <f>ROUNDUP('Дані з ДІСО'!J216/'Коефіцієнти АТО'!$R216,0)</f>
        <v>6</v>
      </c>
      <c r="M216" s="40">
        <f>ROUNDUP('Дані з ДІСО'!K216/'Коефіцієнти АТО'!$R216,0)</f>
        <v>11</v>
      </c>
      <c r="N216" s="40">
        <f>ROUNDUP('Дані з ДІСО'!L216/'Коефіцієнти АТО'!$R216,0)</f>
        <v>3</v>
      </c>
      <c r="O216" s="59">
        <f>(L216*Параметри!$K$32+M216*Параметри!$L$32+N216*Параметри!$M$32)/18</f>
        <v>33.56666666666667</v>
      </c>
      <c r="P216" s="41">
        <f>IF(H216=0,"",'Дані з ДІСО'!Y216/H216)</f>
        <v>0</v>
      </c>
      <c r="Q216" s="29">
        <f>IF(H216=0,"",(1+0.25*P216)*O216*Параметри!$K$51)</f>
        <v>6875.1317470850672</v>
      </c>
      <c r="R216" s="29">
        <f>IF(H216=0,"",Q216*'Коефіцієнти АТО'!T216)</f>
        <v>116.87723970044615</v>
      </c>
      <c r="S216" s="29">
        <f>IF(H216=0,"",H216*(1+0.25*P216)*Параметри!$K$66*Параметри!$K$20/1000)</f>
        <v>0</v>
      </c>
      <c r="T216" s="29">
        <f>IF(H216=0,"",H216*(1+0.25*P216)*'Коефіцієнти АТО'!$S216*Параметри!$K$20/1000)</f>
        <v>1144.9780813885527</v>
      </c>
      <c r="U216" s="29">
        <f t="shared" si="30"/>
        <v>8136.9870681740658</v>
      </c>
      <c r="V216" s="29">
        <f t="shared" si="31"/>
        <v>8136.9870681740658</v>
      </c>
      <c r="W216" s="40">
        <f>ROUNDUP('Дані з ДІСО'!P216/Параметри!$K$24,0)</f>
        <v>0</v>
      </c>
      <c r="X216" s="40">
        <f>ROUNDUP('Дані з ДІСО'!Q216/Параметри!$K$24,0)</f>
        <v>0</v>
      </c>
      <c r="Y216" s="40">
        <f>ROUNDUP('Дані з ДІСО'!R216/Параметри!$K$24,0)</f>
        <v>0</v>
      </c>
      <c r="Z216" s="59">
        <f>(W216*Параметри!$K$33+X216*Параметри!$L$33+Y216*Параметри!$M$33)/18</f>
        <v>0</v>
      </c>
      <c r="AA216" s="41">
        <f>IF(J216=0,0,'Дані з ДІСО'!AA216/J216)</f>
        <v>0</v>
      </c>
      <c r="AB216" s="29">
        <f>(1+0.25*AA216)*Z216*Параметри!$K$51</f>
        <v>0</v>
      </c>
      <c r="AC216" s="29">
        <f>AB216*'Коефіцієнти АТО'!U216</f>
        <v>0</v>
      </c>
      <c r="AD216" s="29">
        <f>J216*(1+0.25*AA216)*Параметри!$K$66*Параметри!$K$20/1000</f>
        <v>0</v>
      </c>
      <c r="AE216" s="29">
        <f>(1+0.25*AA216)*J216*'Коефіцієнти АТО'!S216*Параметри!$K$20/1000</f>
        <v>0</v>
      </c>
      <c r="AF216" s="29">
        <f t="shared" si="27"/>
        <v>0</v>
      </c>
      <c r="AG216" s="29">
        <v>0</v>
      </c>
      <c r="AH216" s="40">
        <v>2</v>
      </c>
      <c r="AI216" s="40">
        <v>0</v>
      </c>
      <c r="AJ216" s="40">
        <f t="shared" si="28"/>
        <v>0</v>
      </c>
      <c r="AK216" s="29">
        <f>(AH216+AI216)*(1+0.25*AJ216)*Параметри!$K$53</f>
        <v>358.85855139200009</v>
      </c>
      <c r="AL216" s="29">
        <f>ROUNDUP(('Дані з ДІСО'!AU216+'Дані з ДІСО'!AW216)/Параметри!$K$28,0)</f>
        <v>0</v>
      </c>
      <c r="AM216" s="64">
        <f>AL216*Параметри!$M$35/18</f>
        <v>0</v>
      </c>
      <c r="AN216" s="29">
        <f>IF(AL216=0,0,'Дані з ДІСО'!AW216/SUM('Дані з ДІСО'!AU216,'Дані з ДІСО'!AW216))</f>
        <v>0</v>
      </c>
      <c r="AO216" s="29">
        <f>(1+0.25*AN216)*AM216*Параметри!$K$51</f>
        <v>0</v>
      </c>
      <c r="AP216" s="40">
        <f>ROUNDUP(('Дані з ДІСО'!AE216+'Дані не з ДІСО'!E216+'Дані не з ДІСО'!G216)/Параметри!$K$69,0)</f>
        <v>0</v>
      </c>
      <c r="AQ216" s="40">
        <f t="shared" si="32"/>
        <v>0</v>
      </c>
      <c r="AR216" s="40">
        <f>IF(AP216=0,0,('Дані з ДІСО'!AH216+'Дані не з ДІСО'!G216)/('Дані з ДІСО'!AE216+'Дані не з ДІСО'!E216+'Дані не з ДІСО'!G216))</f>
        <v>0</v>
      </c>
      <c r="AS216" s="29">
        <f>AQ216*(1+0.25*AR216)*Параметри!$K$51</f>
        <v>0</v>
      </c>
      <c r="AT216" s="40">
        <f>ROUNDUP('Дані з ДІСО'!AF216/Параметри!$K$70,0)</f>
        <v>0</v>
      </c>
      <c r="AU216" s="40">
        <f t="shared" si="33"/>
        <v>0</v>
      </c>
      <c r="AV216" s="40">
        <f>IF(AT216=0,0,'Дані з ДІСО'!AI216/'Дані з ДІСО'!AF216)</f>
        <v>0</v>
      </c>
      <c r="AW216" s="29">
        <f>AU216*(1+0.25*AV216)*Параметри!$K$51</f>
        <v>0</v>
      </c>
      <c r="AX216" s="40">
        <f>ROUNDUP('Дані з ДІСО'!AR216/Параметри!$K$29,0)</f>
        <v>0</v>
      </c>
      <c r="AY216" s="40">
        <f>ROUNDUP('Дані з ДІСО'!AS216/Параметри!$K$29,0)</f>
        <v>0</v>
      </c>
      <c r="AZ216" s="40">
        <f>ROUNDUP('Дані з ДІСО'!AT216/Параметри!$K$29,0)</f>
        <v>0</v>
      </c>
      <c r="BA216" s="64">
        <f>(AX216*Параметри!$K$32+AY216*Параметри!$L$32+AZ216*Параметри!$M$32)/18</f>
        <v>0</v>
      </c>
      <c r="BB216" s="29">
        <f>(BA216*Параметри!$K$51+SUM('Дані з ДІСО'!AR216:AT216)*Параметри!$K$48*Параметри!$K$20/1000)*Параметри!$K$74</f>
        <v>0</v>
      </c>
      <c r="BC216" s="40">
        <f>ROUNDUP(('Дані не з ДІСО'!I216+'Дані не з ДІСО'!K216)/Параметри!$K$26,0)</f>
        <v>0</v>
      </c>
      <c r="BD216" s="29">
        <f>BC216*Параметри!$M$36/18</f>
        <v>0</v>
      </c>
      <c r="BE216" s="40">
        <f>IF(BC216=0,0,'Дані не з ДІСО'!K216/('Дані не з ДІСО'!I216+'Дані не з ДІСО'!K216))</f>
        <v>0</v>
      </c>
      <c r="BF216" s="29">
        <f>(1+0.25*BE216)*BD216*Параметри!$K$51</f>
        <v>0</v>
      </c>
      <c r="BG216" s="40">
        <f>ROUNDUP('Дані не з ДІСО'!M216/Параметри!$K$27,0)</f>
        <v>0</v>
      </c>
      <c r="BH216" s="40">
        <f>BG216*Параметри!$M$37/18</f>
        <v>0</v>
      </c>
      <c r="BI216" s="29">
        <f>BH216*Параметри!$K$51</f>
        <v>0</v>
      </c>
      <c r="BJ216" s="29">
        <f>'Дані не з ДІСО'!N216*Параметри!$K$76</f>
        <v>0</v>
      </c>
      <c r="BK216" s="40">
        <f>ROUNDUP('Дані з ДІСО'!V216/Параметри!$K$25,0)</f>
        <v>0</v>
      </c>
      <c r="BL216" s="40">
        <f>ROUNDUP('Дані з ДІСО'!W216/Параметри!$K$25,0)</f>
        <v>0</v>
      </c>
      <c r="BM216" s="40">
        <f>ROUNDUP('Дані з ДІСО'!X216/Параметри!$K$25,0)</f>
        <v>0</v>
      </c>
      <c r="BN216" s="40">
        <f>(BK216*Параметри!$K$34+BL216*Параметри!$L$34+BM216*Параметри!$M$34)/18</f>
        <v>0</v>
      </c>
      <c r="BO216" s="40">
        <f>IF(K216=0,0,'Дані з ДІСО'!AC216/K216)</f>
        <v>0</v>
      </c>
      <c r="BP216" s="29">
        <f>(1+0.25*BO216)*BN216*Параметри!$K$51</f>
        <v>0</v>
      </c>
      <c r="BQ216" s="29">
        <f>BP216*'Коефіцієнти АТО'!U216</f>
        <v>0</v>
      </c>
      <c r="BR216" s="29">
        <f>K216*(1+0.25*BO216)*Параметри!$K$66*Параметри!$K$20/1000</f>
        <v>0</v>
      </c>
      <c r="BS216" s="29">
        <f>(1+0.25*BO216)*K216*'Коефіцієнти АТО'!S216*Параметри!$K$20/1000</f>
        <v>0</v>
      </c>
      <c r="BT216" s="29">
        <f t="shared" si="34"/>
        <v>0</v>
      </c>
      <c r="BU216" s="40">
        <f>ROUNDUP('Дані з ДІСО'!AG216/Параметри!$K$71,0)</f>
        <v>0</v>
      </c>
      <c r="BV216" s="40">
        <f t="shared" si="35"/>
        <v>0</v>
      </c>
      <c r="BW216" s="40">
        <f>IF('Дані з ДІСО'!AG216=0,0,'Дані з ДІСО'!AJ216/'Дані з ДІСО'!AG216)</f>
        <v>0</v>
      </c>
      <c r="BX216" s="29">
        <f>BV216*(1+0.25*BW216)*Параметри!$K$51</f>
        <v>0</v>
      </c>
      <c r="BY216" s="29">
        <f>ROUND(IF(Параметри!$K$77="No",CC216,CC216*Параметри!$K$78)+AG216,1)</f>
        <v>7646.3</v>
      </c>
      <c r="BZ216" s="29">
        <f>ROUND(IF(Параметри!$K$77="No",BF216,BF216*Параметри!$K$78),1)</f>
        <v>0</v>
      </c>
      <c r="CA216" s="29">
        <f>ROUND(IF(Параметри!$K$77="No",BI216,BI216*Параметри!$K$78),1)</f>
        <v>0</v>
      </c>
      <c r="CB216" s="29">
        <f>ROUND(IF(Параметри!$K$77="No",BJ216,BJ216*Параметри!$K$78),1)</f>
        <v>0</v>
      </c>
      <c r="CC216" s="29">
        <f t="shared" si="29"/>
        <v>8495.8456195660656</v>
      </c>
    </row>
    <row r="217" spans="1:81">
      <c r="A217" s="9">
        <v>216</v>
      </c>
      <c r="B217" s="9" t="s">
        <v>3148</v>
      </c>
      <c r="C217" s="9" t="s">
        <v>3148</v>
      </c>
      <c r="D217" s="9" t="s">
        <v>3351</v>
      </c>
      <c r="E217" s="9" t="s">
        <v>24</v>
      </c>
      <c r="F217" s="9" t="s">
        <v>3358</v>
      </c>
      <c r="G217" s="9" t="s">
        <v>466</v>
      </c>
      <c r="H217" s="29">
        <f>SUM('Дані з ДІСО'!J217:L217)</f>
        <v>224</v>
      </c>
      <c r="I217" s="29">
        <f>SUM('Дані з ДІСО'!G217:I217)</f>
        <v>22</v>
      </c>
      <c r="J217" s="29">
        <f>SUM('Дані з ДІСО'!P217:R217)</f>
        <v>0</v>
      </c>
      <c r="K217" s="29">
        <f>SUM('Дані з ДІСО'!V217:X217)</f>
        <v>0</v>
      </c>
      <c r="L217" s="40">
        <f>ROUNDUP('Дані з ДІСО'!J217/'Коефіцієнти АТО'!$R217,0)</f>
        <v>6</v>
      </c>
      <c r="M217" s="40">
        <f>ROUNDUP('Дані з ДІСО'!K217/'Коефіцієнти АТО'!$R217,0)</f>
        <v>11</v>
      </c>
      <c r="N217" s="40">
        <f>ROUNDUP('Дані з ДІСО'!L217/'Коефіцієнти АТО'!$R217,0)</f>
        <v>4</v>
      </c>
      <c r="O217" s="59">
        <f>(L217*Параметри!$K$32+M217*Параметри!$L$32+N217*Параметри!$M$32)/18</f>
        <v>35.538888888888891</v>
      </c>
      <c r="P217" s="41">
        <f>IF(H217=0,"",'Дані з ДІСО'!Y217/H217)</f>
        <v>0</v>
      </c>
      <c r="Q217" s="29">
        <f>IF(H217=0,"",(1+0.25*P217)*O217*Параметри!$K$51)</f>
        <v>7279.0827186532888</v>
      </c>
      <c r="R217" s="29">
        <f>IF(H217=0,"",Q217*'Коефіцієнти АТО'!T217)</f>
        <v>123.74440621710592</v>
      </c>
      <c r="S217" s="29">
        <f>IF(H217=0,"",H217*(1+0.25*P217)*Параметри!$K$66*Параметри!$K$20/1000)</f>
        <v>0</v>
      </c>
      <c r="T217" s="29">
        <f>IF(H217=0,"",H217*(1+0.25*P217)*'Коефіцієнти АТО'!$S217*Параметри!$K$20/1000)</f>
        <v>1129.8462124715234</v>
      </c>
      <c r="U217" s="29">
        <f t="shared" si="30"/>
        <v>8532.6733373419193</v>
      </c>
      <c r="V217" s="29">
        <f t="shared" si="31"/>
        <v>8532.6733373419193</v>
      </c>
      <c r="W217" s="40">
        <f>ROUNDUP('Дані з ДІСО'!P217/Параметри!$K$24,0)</f>
        <v>0</v>
      </c>
      <c r="X217" s="40">
        <f>ROUNDUP('Дані з ДІСО'!Q217/Параметри!$K$24,0)</f>
        <v>0</v>
      </c>
      <c r="Y217" s="40">
        <f>ROUNDUP('Дані з ДІСО'!R217/Параметри!$K$24,0)</f>
        <v>0</v>
      </c>
      <c r="Z217" s="59">
        <f>(W217*Параметри!$K$33+X217*Параметри!$L$33+Y217*Параметри!$M$33)/18</f>
        <v>0</v>
      </c>
      <c r="AA217" s="41">
        <f>IF(J217=0,0,'Дані з ДІСО'!AA217/J217)</f>
        <v>0</v>
      </c>
      <c r="AB217" s="29">
        <f>(1+0.25*AA217)*Z217*Параметри!$K$51</f>
        <v>0</v>
      </c>
      <c r="AC217" s="29">
        <f>AB217*'Коефіцієнти АТО'!U217</f>
        <v>0</v>
      </c>
      <c r="AD217" s="29">
        <f>J217*(1+0.25*AA217)*Параметри!$K$66*Параметри!$K$20/1000</f>
        <v>0</v>
      </c>
      <c r="AE217" s="29">
        <f>(1+0.25*AA217)*J217*'Коефіцієнти АТО'!S217*Параметри!$K$20/1000</f>
        <v>0</v>
      </c>
      <c r="AF217" s="29">
        <f t="shared" si="27"/>
        <v>0</v>
      </c>
      <c r="AG217" s="29">
        <v>0</v>
      </c>
      <c r="AH217" s="40">
        <v>0</v>
      </c>
      <c r="AI217" s="40">
        <v>0</v>
      </c>
      <c r="AJ217" s="40">
        <f t="shared" si="28"/>
        <v>0</v>
      </c>
      <c r="AK217" s="29">
        <f>(AH217+AI217)*(1+0.25*AJ217)*Параметри!$K$53</f>
        <v>0</v>
      </c>
      <c r="AL217" s="29">
        <f>ROUNDUP(('Дані з ДІСО'!AU217+'Дані з ДІСО'!AW217)/Параметри!$K$28,0)</f>
        <v>0</v>
      </c>
      <c r="AM217" s="64">
        <f>AL217*Параметри!$M$35/18</f>
        <v>0</v>
      </c>
      <c r="AN217" s="29">
        <f>IF(AL217=0,0,'Дані з ДІСО'!AW217/SUM('Дані з ДІСО'!AU217,'Дані з ДІСО'!AW217))</f>
        <v>0</v>
      </c>
      <c r="AO217" s="29">
        <f>(1+0.25*AN217)*AM217*Параметри!$K$51</f>
        <v>0</v>
      </c>
      <c r="AP217" s="40">
        <f>ROUNDUP(('Дані з ДІСО'!AE217+'Дані не з ДІСО'!E217+'Дані не з ДІСО'!G217)/Параметри!$K$69,0)</f>
        <v>0</v>
      </c>
      <c r="AQ217" s="40">
        <f t="shared" si="32"/>
        <v>0</v>
      </c>
      <c r="AR217" s="40">
        <f>IF(AP217=0,0,('Дані з ДІСО'!AH217+'Дані не з ДІСО'!G217)/('Дані з ДІСО'!AE217+'Дані не з ДІСО'!E217+'Дані не з ДІСО'!G217))</f>
        <v>0</v>
      </c>
      <c r="AS217" s="29">
        <f>AQ217*(1+0.25*AR217)*Параметри!$K$51</f>
        <v>0</v>
      </c>
      <c r="AT217" s="40">
        <f>ROUNDUP('Дані з ДІСО'!AF217/Параметри!$K$70,0)</f>
        <v>0</v>
      </c>
      <c r="AU217" s="40">
        <f t="shared" si="33"/>
        <v>0</v>
      </c>
      <c r="AV217" s="40">
        <f>IF(AT217=0,0,'Дані з ДІСО'!AI217/'Дані з ДІСО'!AF217)</f>
        <v>0</v>
      </c>
      <c r="AW217" s="29">
        <f>AU217*(1+0.25*AV217)*Параметри!$K$51</f>
        <v>0</v>
      </c>
      <c r="AX217" s="40">
        <f>ROUNDUP('Дані з ДІСО'!AR217/Параметри!$K$29,0)</f>
        <v>0</v>
      </c>
      <c r="AY217" s="40">
        <f>ROUNDUP('Дані з ДІСО'!AS217/Параметри!$K$29,0)</f>
        <v>0</v>
      </c>
      <c r="AZ217" s="40">
        <f>ROUNDUP('Дані з ДІСО'!AT217/Параметри!$K$29,0)</f>
        <v>0</v>
      </c>
      <c r="BA217" s="64">
        <f>(AX217*Параметри!$K$32+AY217*Параметри!$L$32+AZ217*Параметри!$M$32)/18</f>
        <v>0</v>
      </c>
      <c r="BB217" s="29">
        <f>(BA217*Параметри!$K$51+SUM('Дані з ДІСО'!AR217:AT217)*Параметри!$K$48*Параметри!$K$20/1000)*Параметри!$K$74</f>
        <v>0</v>
      </c>
      <c r="BC217" s="40">
        <f>ROUNDUP(('Дані не з ДІСО'!I217+'Дані не з ДІСО'!K217)/Параметри!$K$26,0)</f>
        <v>0</v>
      </c>
      <c r="BD217" s="29">
        <f>BC217*Параметри!$M$36/18</f>
        <v>0</v>
      </c>
      <c r="BE217" s="40">
        <f>IF(BC217=0,0,'Дані не з ДІСО'!K217/('Дані не з ДІСО'!I217+'Дані не з ДІСО'!K217))</f>
        <v>0</v>
      </c>
      <c r="BF217" s="29">
        <f>(1+0.25*BE217)*BD217*Параметри!$K$51</f>
        <v>0</v>
      </c>
      <c r="BG217" s="40">
        <f>ROUNDUP('Дані не з ДІСО'!M217/Параметри!$K$27,0)</f>
        <v>0</v>
      </c>
      <c r="BH217" s="40">
        <f>BG217*Параметри!$M$37/18</f>
        <v>0</v>
      </c>
      <c r="BI217" s="29">
        <f>BH217*Параметри!$K$51</f>
        <v>0</v>
      </c>
      <c r="BJ217" s="29">
        <f>'Дані не з ДІСО'!N217*Параметри!$K$76</f>
        <v>0</v>
      </c>
      <c r="BK217" s="40">
        <f>ROUNDUP('Дані з ДІСО'!V217/Параметри!$K$25,0)</f>
        <v>0</v>
      </c>
      <c r="BL217" s="40">
        <f>ROUNDUP('Дані з ДІСО'!W217/Параметри!$K$25,0)</f>
        <v>0</v>
      </c>
      <c r="BM217" s="40">
        <f>ROUNDUP('Дані з ДІСО'!X217/Параметри!$K$25,0)</f>
        <v>0</v>
      </c>
      <c r="BN217" s="40">
        <f>(BK217*Параметри!$K$34+BL217*Параметри!$L$34+BM217*Параметри!$M$34)/18</f>
        <v>0</v>
      </c>
      <c r="BO217" s="40">
        <f>IF(K217=0,0,'Дані з ДІСО'!AC217/K217)</f>
        <v>0</v>
      </c>
      <c r="BP217" s="29">
        <f>(1+0.25*BO217)*BN217*Параметри!$K$51</f>
        <v>0</v>
      </c>
      <c r="BQ217" s="29">
        <f>BP217*'Коефіцієнти АТО'!U217</f>
        <v>0</v>
      </c>
      <c r="BR217" s="29">
        <f>K217*(1+0.25*BO217)*Параметри!$K$66*Параметри!$K$20/1000</f>
        <v>0</v>
      </c>
      <c r="BS217" s="29">
        <f>(1+0.25*BO217)*K217*'Коефіцієнти АТО'!S217*Параметри!$K$20/1000</f>
        <v>0</v>
      </c>
      <c r="BT217" s="29">
        <f t="shared" si="34"/>
        <v>0</v>
      </c>
      <c r="BU217" s="40">
        <f>ROUNDUP('Дані з ДІСО'!AG217/Параметри!$K$71,0)</f>
        <v>0</v>
      </c>
      <c r="BV217" s="40">
        <f t="shared" si="35"/>
        <v>0</v>
      </c>
      <c r="BW217" s="40">
        <f>IF('Дані з ДІСО'!AG217=0,0,'Дані з ДІСО'!AJ217/'Дані з ДІСО'!AG217)</f>
        <v>0</v>
      </c>
      <c r="BX217" s="29">
        <f>BV217*(1+0.25*BW217)*Параметри!$K$51</f>
        <v>0</v>
      </c>
      <c r="BY217" s="29">
        <f>ROUND(IF(Параметри!$K$77="No",CC217,CC217*Параметри!$K$78)+AG217,1)</f>
        <v>7679.4</v>
      </c>
      <c r="BZ217" s="29">
        <f>ROUND(IF(Параметри!$K$77="No",BF217,BF217*Параметри!$K$78),1)</f>
        <v>0</v>
      </c>
      <c r="CA217" s="29">
        <f>ROUND(IF(Параметри!$K$77="No",BI217,BI217*Параметри!$K$78),1)</f>
        <v>0</v>
      </c>
      <c r="CB217" s="29">
        <f>ROUND(IF(Параметри!$K$77="No",BJ217,BJ217*Параметри!$K$78),1)</f>
        <v>0</v>
      </c>
      <c r="CC217" s="29">
        <f t="shared" si="29"/>
        <v>8532.6733373419193</v>
      </c>
    </row>
    <row r="218" spans="1:81">
      <c r="A218" s="9">
        <v>217</v>
      </c>
      <c r="B218" s="9" t="s">
        <v>3151</v>
      </c>
      <c r="C218" s="9" t="s">
        <v>3151</v>
      </c>
      <c r="D218" s="9" t="s">
        <v>3351</v>
      </c>
      <c r="E218" s="9" t="s">
        <v>29</v>
      </c>
      <c r="F218" s="9" t="s">
        <v>3359</v>
      </c>
      <c r="G218" s="9" t="s">
        <v>468</v>
      </c>
      <c r="H218" s="29">
        <f>SUM('Дані з ДІСО'!J218:L218)</f>
        <v>983</v>
      </c>
      <c r="I218" s="29">
        <f>SUM('Дані з ДІСО'!G218:I218)</f>
        <v>66</v>
      </c>
      <c r="J218" s="29">
        <f>SUM('Дані з ДІСО'!P218:R218)</f>
        <v>0</v>
      </c>
      <c r="K218" s="29">
        <f>SUM('Дані з ДІСО'!V218:X218)</f>
        <v>0</v>
      </c>
      <c r="L218" s="40">
        <f>ROUNDUP('Дані з ДІСО'!J218/'Коефіцієнти АТО'!$R218,0)</f>
        <v>27</v>
      </c>
      <c r="M218" s="40">
        <f>ROUNDUP('Дані з ДІСО'!K218/'Коефіцієнти АТО'!$R218,0)</f>
        <v>44</v>
      </c>
      <c r="N218" s="40">
        <f>ROUNDUP('Дані з ДІСО'!L218/'Коефіцієнти АТО'!$R218,0)</f>
        <v>8</v>
      </c>
      <c r="O218" s="59">
        <f>(L218*Параметри!$K$32+M218*Параметри!$L$32+N218*Параметри!$M$32)/18</f>
        <v>130.21111111111111</v>
      </c>
      <c r="P218" s="41">
        <f>IF(H218=0,"",'Дані з ДІСО'!Y218/H218)</f>
        <v>0</v>
      </c>
      <c r="Q218" s="29">
        <f>IF(H218=0,"",(1+0.25*P218)*O218*Параметри!$K$51)</f>
        <v>26669.867243988709</v>
      </c>
      <c r="R218" s="29">
        <f>IF(H218=0,"",Q218*'Коефіцієнти АТО'!T218)</f>
        <v>453.38774314780807</v>
      </c>
      <c r="S218" s="29">
        <f>IF(H218=0,"",H218*(1+0.25*P218)*Параметри!$K$66*Параметри!$K$20/1000)</f>
        <v>0</v>
      </c>
      <c r="T218" s="29">
        <f>IF(H218=0,"",H218*(1+0.25*P218)*'Коефіцієнти АТО'!$S218*Параметри!$K$20/1000)</f>
        <v>4490.4534778686275</v>
      </c>
      <c r="U218" s="29">
        <f t="shared" si="30"/>
        <v>31613.708465005144</v>
      </c>
      <c r="V218" s="29">
        <f t="shared" si="31"/>
        <v>31613.708465005144</v>
      </c>
      <c r="W218" s="40">
        <f>ROUNDUP('Дані з ДІСО'!P218/Параметри!$K$24,0)</f>
        <v>0</v>
      </c>
      <c r="X218" s="40">
        <f>ROUNDUP('Дані з ДІСО'!Q218/Параметри!$K$24,0)</f>
        <v>0</v>
      </c>
      <c r="Y218" s="40">
        <f>ROUNDUP('Дані з ДІСО'!R218/Параметри!$K$24,0)</f>
        <v>0</v>
      </c>
      <c r="Z218" s="59">
        <f>(W218*Параметри!$K$33+X218*Параметри!$L$33+Y218*Параметри!$M$33)/18</f>
        <v>0</v>
      </c>
      <c r="AA218" s="41">
        <f>IF(J218=0,0,'Дані з ДІСО'!AA218/J218)</f>
        <v>0</v>
      </c>
      <c r="AB218" s="29">
        <f>(1+0.25*AA218)*Z218*Параметри!$K$51</f>
        <v>0</v>
      </c>
      <c r="AC218" s="29">
        <f>AB218*'Коефіцієнти АТО'!U218</f>
        <v>0</v>
      </c>
      <c r="AD218" s="29">
        <f>J218*(1+0.25*AA218)*Параметри!$K$66*Параметри!$K$20/1000</f>
        <v>0</v>
      </c>
      <c r="AE218" s="29">
        <f>(1+0.25*AA218)*J218*'Коефіцієнти АТО'!S218*Параметри!$K$20/1000</f>
        <v>0</v>
      </c>
      <c r="AF218" s="29">
        <f t="shared" si="27"/>
        <v>0</v>
      </c>
      <c r="AG218" s="29">
        <v>0</v>
      </c>
      <c r="AH218" s="40">
        <v>1</v>
      </c>
      <c r="AI218" s="40">
        <v>0</v>
      </c>
      <c r="AJ218" s="40">
        <f t="shared" si="28"/>
        <v>0</v>
      </c>
      <c r="AK218" s="29">
        <f>(AH218+AI218)*(1+0.25*AJ218)*Параметри!$K$53</f>
        <v>179.42927569600005</v>
      </c>
      <c r="AL218" s="29">
        <f>ROUNDUP(('Дані з ДІСО'!AU218+'Дані з ДІСО'!AW218)/Параметри!$K$28,0)</f>
        <v>0</v>
      </c>
      <c r="AM218" s="64">
        <f>AL218*Параметри!$M$35/18</f>
        <v>0</v>
      </c>
      <c r="AN218" s="29">
        <f>IF(AL218=0,0,'Дані з ДІСО'!AW218/SUM('Дані з ДІСО'!AU218,'Дані з ДІСО'!AW218))</f>
        <v>0</v>
      </c>
      <c r="AO218" s="29">
        <f>(1+0.25*AN218)*AM218*Параметри!$K$51</f>
        <v>0</v>
      </c>
      <c r="AP218" s="40">
        <f>ROUNDUP(('Дані з ДІСО'!AE218+'Дані не з ДІСО'!E218+'Дані не з ДІСО'!G218)/Параметри!$K$69,0)</f>
        <v>0</v>
      </c>
      <c r="AQ218" s="40">
        <f t="shared" si="32"/>
        <v>0</v>
      </c>
      <c r="AR218" s="40">
        <f>IF(AP218=0,0,('Дані з ДІСО'!AH218+'Дані не з ДІСО'!G218)/('Дані з ДІСО'!AE218+'Дані не з ДІСО'!E218+'Дані не з ДІСО'!G218))</f>
        <v>0</v>
      </c>
      <c r="AS218" s="29">
        <f>AQ218*(1+0.25*AR218)*Параметри!$K$51</f>
        <v>0</v>
      </c>
      <c r="AT218" s="40">
        <f>ROUNDUP('Дані з ДІСО'!AF218/Параметри!$K$70,0)</f>
        <v>0</v>
      </c>
      <c r="AU218" s="40">
        <f t="shared" si="33"/>
        <v>0</v>
      </c>
      <c r="AV218" s="40">
        <f>IF(AT218=0,0,'Дані з ДІСО'!AI218/'Дані з ДІСО'!AF218)</f>
        <v>0</v>
      </c>
      <c r="AW218" s="29">
        <f>AU218*(1+0.25*AV218)*Параметри!$K$51</f>
        <v>0</v>
      </c>
      <c r="AX218" s="40">
        <f>ROUNDUP('Дані з ДІСО'!AR218/Параметри!$K$29,0)</f>
        <v>0</v>
      </c>
      <c r="AY218" s="40">
        <f>ROUNDUP('Дані з ДІСО'!AS218/Параметри!$K$29,0)</f>
        <v>0</v>
      </c>
      <c r="AZ218" s="40">
        <f>ROUNDUP('Дані з ДІСО'!AT218/Параметри!$K$29,0)</f>
        <v>0</v>
      </c>
      <c r="BA218" s="64">
        <f>(AX218*Параметри!$K$32+AY218*Параметри!$L$32+AZ218*Параметри!$M$32)/18</f>
        <v>0</v>
      </c>
      <c r="BB218" s="29">
        <f>(BA218*Параметри!$K$51+SUM('Дані з ДІСО'!AR218:AT218)*Параметри!$K$48*Параметри!$K$20/1000)*Параметри!$K$74</f>
        <v>0</v>
      </c>
      <c r="BC218" s="40">
        <f>ROUNDUP(('Дані не з ДІСО'!I218+'Дані не з ДІСО'!K218)/Параметри!$K$26,0)</f>
        <v>0</v>
      </c>
      <c r="BD218" s="29">
        <f>BC218*Параметри!$M$36/18</f>
        <v>0</v>
      </c>
      <c r="BE218" s="40">
        <f>IF(BC218=0,0,'Дані не з ДІСО'!K218/('Дані не з ДІСО'!I218+'Дані не з ДІСО'!K218))</f>
        <v>0</v>
      </c>
      <c r="BF218" s="29">
        <f>(1+0.25*BE218)*BD218*Параметри!$K$51</f>
        <v>0</v>
      </c>
      <c r="BG218" s="40">
        <f>ROUNDUP('Дані не з ДІСО'!M218/Параметри!$K$27,0)</f>
        <v>0</v>
      </c>
      <c r="BH218" s="40">
        <f>BG218*Параметри!$M$37/18</f>
        <v>0</v>
      </c>
      <c r="BI218" s="29">
        <f>BH218*Параметри!$K$51</f>
        <v>0</v>
      </c>
      <c r="BJ218" s="29">
        <f>'Дані не з ДІСО'!N218*Параметри!$K$76</f>
        <v>0</v>
      </c>
      <c r="BK218" s="40">
        <f>ROUNDUP('Дані з ДІСО'!V218/Параметри!$K$25,0)</f>
        <v>0</v>
      </c>
      <c r="BL218" s="40">
        <f>ROUNDUP('Дані з ДІСО'!W218/Параметри!$K$25,0)</f>
        <v>0</v>
      </c>
      <c r="BM218" s="40">
        <f>ROUNDUP('Дані з ДІСО'!X218/Параметри!$K$25,0)</f>
        <v>0</v>
      </c>
      <c r="BN218" s="40">
        <f>(BK218*Параметри!$K$34+BL218*Параметри!$L$34+BM218*Параметри!$M$34)/18</f>
        <v>0</v>
      </c>
      <c r="BO218" s="40">
        <f>IF(K218=0,0,'Дані з ДІСО'!AC218/K218)</f>
        <v>0</v>
      </c>
      <c r="BP218" s="29">
        <f>(1+0.25*BO218)*BN218*Параметри!$K$51</f>
        <v>0</v>
      </c>
      <c r="BQ218" s="29">
        <f>BP218*'Коефіцієнти АТО'!U218</f>
        <v>0</v>
      </c>
      <c r="BR218" s="29">
        <f>K218*(1+0.25*BO218)*Параметри!$K$66*Параметри!$K$20/1000</f>
        <v>0</v>
      </c>
      <c r="BS218" s="29">
        <f>(1+0.25*BO218)*K218*'Коефіцієнти АТО'!S218*Параметри!$K$20/1000</f>
        <v>0</v>
      </c>
      <c r="BT218" s="29">
        <f t="shared" si="34"/>
        <v>0</v>
      </c>
      <c r="BU218" s="40">
        <f>ROUNDUP('Дані з ДІСО'!AG218/Параметри!$K$71,0)</f>
        <v>0</v>
      </c>
      <c r="BV218" s="40">
        <f t="shared" si="35"/>
        <v>0</v>
      </c>
      <c r="BW218" s="40">
        <f>IF('Дані з ДІСО'!AG218=0,0,'Дані з ДІСО'!AJ218/'Дані з ДІСО'!AG218)</f>
        <v>0</v>
      </c>
      <c r="BX218" s="29">
        <f>BV218*(1+0.25*BW218)*Параметри!$K$51</f>
        <v>0</v>
      </c>
      <c r="BY218" s="29">
        <f>ROUND(IF(Параметри!$K$77="No",CC218,CC218*Параметри!$K$78)+AG218,1)</f>
        <v>28613.8</v>
      </c>
      <c r="BZ218" s="29">
        <f>ROUND(IF(Параметри!$K$77="No",BF218,BF218*Параметри!$K$78),1)</f>
        <v>0</v>
      </c>
      <c r="CA218" s="29">
        <f>ROUND(IF(Параметри!$K$77="No",BI218,BI218*Параметри!$K$78),1)</f>
        <v>0</v>
      </c>
      <c r="CB218" s="29">
        <f>ROUND(IF(Параметри!$K$77="No",BJ218,BJ218*Параметри!$K$78),1)</f>
        <v>0</v>
      </c>
      <c r="CC218" s="29">
        <f t="shared" si="29"/>
        <v>31793.137740701142</v>
      </c>
    </row>
    <row r="219" spans="1:81">
      <c r="A219" s="9">
        <v>218</v>
      </c>
      <c r="B219" s="9" t="s">
        <v>3176</v>
      </c>
      <c r="C219" s="9" t="s">
        <v>3146</v>
      </c>
      <c r="D219" s="9" t="s">
        <v>3351</v>
      </c>
      <c r="E219" s="9" t="s">
        <v>78</v>
      </c>
      <c r="F219" s="9" t="s">
        <v>3360</v>
      </c>
      <c r="G219" s="9" t="s">
        <v>470</v>
      </c>
      <c r="H219" s="29">
        <f>SUM('Дані з ДІСО'!J219:L219)</f>
        <v>6056</v>
      </c>
      <c r="I219" s="29">
        <f>SUM('Дані з ДІСО'!G219:I219)</f>
        <v>218</v>
      </c>
      <c r="J219" s="29">
        <f>SUM('Дані з ДІСО'!P219:R219)</f>
        <v>11</v>
      </c>
      <c r="K219" s="29">
        <f>SUM('Дані з ДІСО'!V219:X219)</f>
        <v>0</v>
      </c>
      <c r="L219" s="40">
        <f>ROUNDUP('Дані з ДІСО'!J219/'Коефіцієнти АТО'!$R219,0)</f>
        <v>86</v>
      </c>
      <c r="M219" s="40">
        <f>ROUNDUP('Дані з ДІСО'!K219/'Коефіцієнти АТО'!$R219,0)</f>
        <v>128</v>
      </c>
      <c r="N219" s="40">
        <f>ROUNDUP('Дані з ДІСО'!L219/'Коефіцієнти АТО'!$R219,0)</f>
        <v>30</v>
      </c>
      <c r="O219" s="59">
        <f>(L219*Параметри!$K$32+M219*Параметри!$L$32+N219*Параметри!$M$32)/18</f>
        <v>401.5888888888889</v>
      </c>
      <c r="P219" s="41">
        <f>IF(H219=0,"",'Дані з ДІСО'!Y219/H219)</f>
        <v>0</v>
      </c>
      <c r="Q219" s="29">
        <f>IF(H219=0,"",(1+0.25*P219)*O219*Параметри!$K$51)</f>
        <v>82253.520931776089</v>
      </c>
      <c r="R219" s="29">
        <f>IF(H219=0,"",Q219*'Коефіцієнти АТО'!T219)</f>
        <v>10281.690116472011</v>
      </c>
      <c r="S219" s="29">
        <f>IF(H219=0,"",H219*(1+0.25*P219)*Параметри!$K$66*Параметри!$K$20/1000)</f>
        <v>0</v>
      </c>
      <c r="T219" s="29">
        <f>IF(H219=0,"",H219*(1+0.25*P219)*'Коефіцієнти АТО'!$S219*Параметри!$K$20/1000)</f>
        <v>13255.897847265293</v>
      </c>
      <c r="U219" s="29">
        <f t="shared" si="30"/>
        <v>105791.1088955134</v>
      </c>
      <c r="V219" s="29">
        <f t="shared" si="31"/>
        <v>105791.1088955134</v>
      </c>
      <c r="W219" s="40">
        <f>ROUNDUP('Дані з ДІСО'!P219/Параметри!$K$24,0)</f>
        <v>2</v>
      </c>
      <c r="X219" s="40">
        <f>ROUNDUP('Дані з ДІСО'!Q219/Параметри!$K$24,0)</f>
        <v>0</v>
      </c>
      <c r="Y219" s="40">
        <f>ROUNDUP('Дані з ДІСО'!R219/Параметри!$K$24,0)</f>
        <v>0</v>
      </c>
      <c r="Z219" s="59">
        <f>(W219*Параметри!$K$33+X219*Параметри!$L$33+Y219*Параметри!$M$33)/18</f>
        <v>4</v>
      </c>
      <c r="AA219" s="41">
        <f>IF(J219=0,0,'Дані з ДІСО'!AA219/J219)</f>
        <v>0</v>
      </c>
      <c r="AB219" s="29">
        <f>(1+0.25*AA219)*Z219*Параметри!$K$51</f>
        <v>819.28084374399998</v>
      </c>
      <c r="AC219" s="29">
        <f>AB219*'Коефіцієнти АТО'!U219</f>
        <v>38.506199655967997</v>
      </c>
      <c r="AD219" s="29">
        <f>J219*(1+0.25*AA219)*Параметри!$K$66*Параметри!$K$20/1000</f>
        <v>0</v>
      </c>
      <c r="AE219" s="29">
        <f>(1+0.25*AA219)*J219*'Коефіцієнти АТО'!S219*Параметри!$K$20/1000</f>
        <v>24.077753685587552</v>
      </c>
      <c r="AF219" s="29">
        <f t="shared" si="27"/>
        <v>881.86479708555555</v>
      </c>
      <c r="AG219" s="29">
        <v>0</v>
      </c>
      <c r="AH219" s="40">
        <v>17</v>
      </c>
      <c r="AI219" s="40">
        <v>0</v>
      </c>
      <c r="AJ219" s="40">
        <f t="shared" si="28"/>
        <v>0</v>
      </c>
      <c r="AK219" s="29">
        <f>(AH219+AI219)*(1+0.25*AJ219)*Параметри!$K$53</f>
        <v>3050.2976868320006</v>
      </c>
      <c r="AL219" s="29">
        <f>ROUNDUP(('Дані з ДІСО'!AU219+'Дані з ДІСО'!AW219)/Параметри!$K$28,0)</f>
        <v>2</v>
      </c>
      <c r="AM219" s="64">
        <f>AL219*Параметри!$M$35/18</f>
        <v>2.5555555555555554</v>
      </c>
      <c r="AN219" s="29">
        <f>IF(AL219=0,0,'Дані з ДІСО'!AW219/SUM('Дані з ДІСО'!AU219,'Дані з ДІСО'!AW219))</f>
        <v>0</v>
      </c>
      <c r="AO219" s="29">
        <f>(1+0.25*AN219)*AM219*Параметри!$K$51</f>
        <v>523.4294279475555</v>
      </c>
      <c r="AP219" s="40">
        <f>ROUNDUP(('Дані з ДІСО'!AE219+'Дані не з ДІСО'!E219+'Дані не з ДІСО'!G219)/Параметри!$K$69,0)</f>
        <v>0</v>
      </c>
      <c r="AQ219" s="40">
        <f t="shared" si="32"/>
        <v>0</v>
      </c>
      <c r="AR219" s="40">
        <f>IF(AP219=0,0,('Дані з ДІСО'!AH219+'Дані не з ДІСО'!G219)/('Дані з ДІСО'!AE219+'Дані не з ДІСО'!E219+'Дані не з ДІСО'!G219))</f>
        <v>0</v>
      </c>
      <c r="AS219" s="29">
        <f>AQ219*(1+0.25*AR219)*Параметри!$K$51</f>
        <v>0</v>
      </c>
      <c r="AT219" s="40">
        <f>ROUNDUP('Дані з ДІСО'!AF219/Параметри!$K$70,0)</f>
        <v>0</v>
      </c>
      <c r="AU219" s="40">
        <f t="shared" si="33"/>
        <v>0</v>
      </c>
      <c r="AV219" s="40">
        <f>IF(AT219=0,0,'Дані з ДІСО'!AI219/'Дані з ДІСО'!AF219)</f>
        <v>0</v>
      </c>
      <c r="AW219" s="29">
        <f>AU219*(1+0.25*AV219)*Параметри!$K$51</f>
        <v>0</v>
      </c>
      <c r="AX219" s="40">
        <f>ROUNDUP('Дані з ДІСО'!AR219/Параметри!$K$29,0)</f>
        <v>0</v>
      </c>
      <c r="AY219" s="40">
        <f>ROUNDUP('Дані з ДІСО'!AS219/Параметри!$K$29,0)</f>
        <v>0</v>
      </c>
      <c r="AZ219" s="40">
        <f>ROUNDUP('Дані з ДІСО'!AT219/Параметри!$K$29,0)</f>
        <v>0</v>
      </c>
      <c r="BA219" s="64">
        <f>(AX219*Параметри!$K$32+AY219*Параметри!$L$32+AZ219*Параметри!$M$32)/18</f>
        <v>0</v>
      </c>
      <c r="BB219" s="29">
        <f>(BA219*Параметри!$K$51+SUM('Дані з ДІСО'!AR219:AT219)*Параметри!$K$48*Параметри!$K$20/1000)*Параметри!$K$74</f>
        <v>0</v>
      </c>
      <c r="BC219" s="40">
        <f>ROUNDUP(('Дані не з ДІСО'!I219+'Дані не з ДІСО'!K219)/Параметри!$K$26,0)</f>
        <v>0</v>
      </c>
      <c r="BD219" s="29">
        <f>BC219*Параметри!$M$36/18</f>
        <v>0</v>
      </c>
      <c r="BE219" s="40">
        <f>IF(BC219=0,0,'Дані не з ДІСО'!K219/('Дані не з ДІСО'!I219+'Дані не з ДІСО'!K219))</f>
        <v>0</v>
      </c>
      <c r="BF219" s="29">
        <f>(1+0.25*BE219)*BD219*Параметри!$K$51</f>
        <v>0</v>
      </c>
      <c r="BG219" s="40">
        <f>ROUNDUP('Дані не з ДІСО'!M219/Параметри!$K$27,0)</f>
        <v>0</v>
      </c>
      <c r="BH219" s="40">
        <f>BG219*Параметри!$M$37/18</f>
        <v>0</v>
      </c>
      <c r="BI219" s="29">
        <f>BH219*Параметри!$K$51</f>
        <v>0</v>
      </c>
      <c r="BJ219" s="29">
        <f>'Дані не з ДІСО'!N219*Параметри!$K$76</f>
        <v>0</v>
      </c>
      <c r="BK219" s="40">
        <f>ROUNDUP('Дані з ДІСО'!V219/Параметри!$K$25,0)</f>
        <v>0</v>
      </c>
      <c r="BL219" s="40">
        <f>ROUNDUP('Дані з ДІСО'!W219/Параметри!$K$25,0)</f>
        <v>0</v>
      </c>
      <c r="BM219" s="40">
        <f>ROUNDUP('Дані з ДІСО'!X219/Параметри!$K$25,0)</f>
        <v>0</v>
      </c>
      <c r="BN219" s="40">
        <f>(BK219*Параметри!$K$34+BL219*Параметри!$L$34+BM219*Параметри!$M$34)/18</f>
        <v>0</v>
      </c>
      <c r="BO219" s="40">
        <f>IF(K219=0,0,'Дані з ДІСО'!AC219/K219)</f>
        <v>0</v>
      </c>
      <c r="BP219" s="29">
        <f>(1+0.25*BO219)*BN219*Параметри!$K$51</f>
        <v>0</v>
      </c>
      <c r="BQ219" s="29">
        <f>BP219*'Коефіцієнти АТО'!U219</f>
        <v>0</v>
      </c>
      <c r="BR219" s="29">
        <f>K219*(1+0.25*BO219)*Параметри!$K$66*Параметри!$K$20/1000</f>
        <v>0</v>
      </c>
      <c r="BS219" s="29">
        <f>(1+0.25*BO219)*K219*'Коефіцієнти АТО'!S219*Параметри!$K$20/1000</f>
        <v>0</v>
      </c>
      <c r="BT219" s="29">
        <f t="shared" si="34"/>
        <v>0</v>
      </c>
      <c r="BU219" s="40">
        <f>ROUNDUP('Дані з ДІСО'!AG219/Параметри!$K$71,0)</f>
        <v>0</v>
      </c>
      <c r="BV219" s="40">
        <f t="shared" si="35"/>
        <v>0</v>
      </c>
      <c r="BW219" s="40">
        <f>IF('Дані з ДІСО'!AG219=0,0,'Дані з ДІСО'!AJ219/'Дані з ДІСО'!AG219)</f>
        <v>0</v>
      </c>
      <c r="BX219" s="29">
        <f>BV219*(1+0.25*BW219)*Параметри!$K$51</f>
        <v>0</v>
      </c>
      <c r="BY219" s="29">
        <f>ROUND(IF(Параметри!$K$77="No",CC219,CC219*Параметри!$K$78)+AG219,1)</f>
        <v>99222</v>
      </c>
      <c r="BZ219" s="29">
        <f>ROUND(IF(Параметри!$K$77="No",BF219,BF219*Параметри!$K$78),1)</f>
        <v>0</v>
      </c>
      <c r="CA219" s="29">
        <f>ROUND(IF(Параметри!$K$77="No",BI219,BI219*Параметри!$K$78),1)</f>
        <v>0</v>
      </c>
      <c r="CB219" s="29">
        <f>ROUND(IF(Параметри!$K$77="No",BJ219,BJ219*Параметри!$K$78),1)</f>
        <v>0</v>
      </c>
      <c r="CC219" s="29">
        <f t="shared" si="29"/>
        <v>110246.70080737851</v>
      </c>
    </row>
    <row r="220" spans="1:81">
      <c r="A220" s="9">
        <v>219</v>
      </c>
      <c r="B220" s="9" t="s">
        <v>3176</v>
      </c>
      <c r="C220" s="9" t="s">
        <v>3146</v>
      </c>
      <c r="D220" s="9" t="s">
        <v>3351</v>
      </c>
      <c r="E220" s="9" t="s">
        <v>78</v>
      </c>
      <c r="F220" s="9" t="s">
        <v>3361</v>
      </c>
      <c r="G220" s="9" t="s">
        <v>472</v>
      </c>
      <c r="H220" s="29">
        <f>SUM('Дані з ДІСО'!J220:L220)</f>
        <v>1211</v>
      </c>
      <c r="I220" s="29">
        <f>SUM('Дані з ДІСО'!G220:I220)</f>
        <v>59</v>
      </c>
      <c r="J220" s="29">
        <f>SUM('Дані з ДІСО'!P220:R220)</f>
        <v>0</v>
      </c>
      <c r="K220" s="29">
        <f>SUM('Дані з ДІСО'!V220:X220)</f>
        <v>0</v>
      </c>
      <c r="L220" s="40">
        <f>ROUNDUP('Дані з ДІСО'!J220/'Коефіцієнти АТО'!$R220,0)</f>
        <v>23</v>
      </c>
      <c r="M220" s="40">
        <f>ROUNDUP('Дані з ДІСО'!K220/'Коефіцієнти АТО'!$R220,0)</f>
        <v>35</v>
      </c>
      <c r="N220" s="40">
        <f>ROUNDUP('Дані з ДІСО'!L220/'Коефіцієнти АТО'!$R220,0)</f>
        <v>10</v>
      </c>
      <c r="O220" s="59">
        <f>(L220*Параметри!$K$32+M220*Параметри!$L$32+N220*Параметри!$M$32)/18</f>
        <v>112.69444444444444</v>
      </c>
      <c r="P220" s="41">
        <f>IF(H220=0,"",'Дані з ДІСО'!Y220/H220)</f>
        <v>0</v>
      </c>
      <c r="Q220" s="29">
        <f>IF(H220=0,"",(1+0.25*P220)*O220*Параметри!$K$51)</f>
        <v>23082.099882426442</v>
      </c>
      <c r="R220" s="29">
        <f>IF(H220=0,"",Q220*'Коефіцієнти АТО'!T220)</f>
        <v>392.39569800124957</v>
      </c>
      <c r="S220" s="29">
        <f>IF(H220=0,"",H220*(1+0.25*P220)*Параметри!$K$66*Параметри!$K$20/1000)</f>
        <v>0</v>
      </c>
      <c r="T220" s="29">
        <f>IF(H220=0,"",H220*(1+0.25*P220)*'Коефіцієнти АТО'!$S220*Параметри!$K$20/1000)</f>
        <v>4955.7346548205551</v>
      </c>
      <c r="U220" s="29">
        <f t="shared" si="30"/>
        <v>28430.230235248244</v>
      </c>
      <c r="V220" s="29">
        <f t="shared" si="31"/>
        <v>28430.230235248244</v>
      </c>
      <c r="W220" s="40">
        <f>ROUNDUP('Дані з ДІСО'!P220/Параметри!$K$24,0)</f>
        <v>0</v>
      </c>
      <c r="X220" s="40">
        <f>ROUNDUP('Дані з ДІСО'!Q220/Параметри!$K$24,0)</f>
        <v>0</v>
      </c>
      <c r="Y220" s="40">
        <f>ROUNDUP('Дані з ДІСО'!R220/Параметри!$K$24,0)</f>
        <v>0</v>
      </c>
      <c r="Z220" s="59">
        <f>(W220*Параметри!$K$33+X220*Параметри!$L$33+Y220*Параметри!$M$33)/18</f>
        <v>0</v>
      </c>
      <c r="AA220" s="41">
        <f>IF(J220=0,0,'Дані з ДІСО'!AA220/J220)</f>
        <v>0</v>
      </c>
      <c r="AB220" s="29">
        <f>(1+0.25*AA220)*Z220*Параметри!$K$51</f>
        <v>0</v>
      </c>
      <c r="AC220" s="29">
        <f>AB220*'Коефіцієнти АТО'!U220</f>
        <v>0</v>
      </c>
      <c r="AD220" s="29">
        <f>J220*(1+0.25*AA220)*Параметри!$K$66*Параметри!$K$20/1000</f>
        <v>0</v>
      </c>
      <c r="AE220" s="29">
        <f>(1+0.25*AA220)*J220*'Коефіцієнти АТО'!S220*Параметри!$K$20/1000</f>
        <v>0</v>
      </c>
      <c r="AF220" s="29">
        <f t="shared" si="27"/>
        <v>0</v>
      </c>
      <c r="AG220" s="29">
        <v>0</v>
      </c>
      <c r="AH220" s="40">
        <v>7</v>
      </c>
      <c r="AI220" s="40">
        <v>0</v>
      </c>
      <c r="AJ220" s="40">
        <f t="shared" si="28"/>
        <v>0</v>
      </c>
      <c r="AK220" s="29">
        <f>(AH220+AI220)*(1+0.25*AJ220)*Параметри!$K$53</f>
        <v>1256.0049298720003</v>
      </c>
      <c r="AL220" s="29">
        <f>ROUNDUP(('Дані з ДІСО'!AU220+'Дані з ДІСО'!AW220)/Параметри!$K$28,0)</f>
        <v>2</v>
      </c>
      <c r="AM220" s="64">
        <f>AL220*Параметри!$M$35/18</f>
        <v>2.5555555555555554</v>
      </c>
      <c r="AN220" s="29">
        <f>IF(AL220=0,0,'Дані з ДІСО'!AW220/SUM('Дані з ДІСО'!AU220,'Дані з ДІСО'!AW220))</f>
        <v>0</v>
      </c>
      <c r="AO220" s="29">
        <f>(1+0.25*AN220)*AM220*Параметри!$K$51</f>
        <v>523.4294279475555</v>
      </c>
      <c r="AP220" s="40">
        <f>ROUNDUP(('Дані з ДІСО'!AE220+'Дані не з ДІСО'!E220+'Дані не з ДІСО'!G220)/Параметри!$K$69,0)</f>
        <v>0</v>
      </c>
      <c r="AQ220" s="40">
        <f t="shared" si="32"/>
        <v>0</v>
      </c>
      <c r="AR220" s="40">
        <f>IF(AP220=0,0,('Дані з ДІСО'!AH220+'Дані не з ДІСО'!G220)/('Дані з ДІСО'!AE220+'Дані не з ДІСО'!E220+'Дані не з ДІСО'!G220))</f>
        <v>0</v>
      </c>
      <c r="AS220" s="29">
        <f>AQ220*(1+0.25*AR220)*Параметри!$K$51</f>
        <v>0</v>
      </c>
      <c r="AT220" s="40">
        <f>ROUNDUP('Дані з ДІСО'!AF220/Параметри!$K$70,0)</f>
        <v>0</v>
      </c>
      <c r="AU220" s="40">
        <f t="shared" si="33"/>
        <v>0</v>
      </c>
      <c r="AV220" s="40">
        <f>IF(AT220=0,0,'Дані з ДІСО'!AI220/'Дані з ДІСО'!AF220)</f>
        <v>0</v>
      </c>
      <c r="AW220" s="29">
        <f>AU220*(1+0.25*AV220)*Параметри!$K$51</f>
        <v>0</v>
      </c>
      <c r="AX220" s="40">
        <f>ROUNDUP('Дані з ДІСО'!AR220/Параметри!$K$29,0)</f>
        <v>0</v>
      </c>
      <c r="AY220" s="40">
        <f>ROUNDUP('Дані з ДІСО'!AS220/Параметри!$K$29,0)</f>
        <v>0</v>
      </c>
      <c r="AZ220" s="40">
        <f>ROUNDUP('Дані з ДІСО'!AT220/Параметри!$K$29,0)</f>
        <v>0</v>
      </c>
      <c r="BA220" s="64">
        <f>(AX220*Параметри!$K$32+AY220*Параметри!$L$32+AZ220*Параметри!$M$32)/18</f>
        <v>0</v>
      </c>
      <c r="BB220" s="29">
        <f>(BA220*Параметри!$K$51+SUM('Дані з ДІСО'!AR220:AT220)*Параметри!$K$48*Параметри!$K$20/1000)*Параметри!$K$74</f>
        <v>0</v>
      </c>
      <c r="BC220" s="40">
        <f>ROUNDUP(('Дані не з ДІСО'!I220+'Дані не з ДІСО'!K220)/Параметри!$K$26,0)</f>
        <v>0</v>
      </c>
      <c r="BD220" s="29">
        <f>BC220*Параметри!$M$36/18</f>
        <v>0</v>
      </c>
      <c r="BE220" s="40">
        <f>IF(BC220=0,0,'Дані не з ДІСО'!K220/('Дані не з ДІСО'!I220+'Дані не з ДІСО'!K220))</f>
        <v>0</v>
      </c>
      <c r="BF220" s="29">
        <f>(1+0.25*BE220)*BD220*Параметри!$K$51</f>
        <v>0</v>
      </c>
      <c r="BG220" s="40">
        <f>ROUNDUP('Дані не з ДІСО'!M220/Параметри!$K$27,0)</f>
        <v>0</v>
      </c>
      <c r="BH220" s="40">
        <f>BG220*Параметри!$M$37/18</f>
        <v>0</v>
      </c>
      <c r="BI220" s="29">
        <f>BH220*Параметри!$K$51</f>
        <v>0</v>
      </c>
      <c r="BJ220" s="29">
        <f>'Дані не з ДІСО'!N220*Параметри!$K$76</f>
        <v>0</v>
      </c>
      <c r="BK220" s="40">
        <f>ROUNDUP('Дані з ДІСО'!V220/Параметри!$K$25,0)</f>
        <v>0</v>
      </c>
      <c r="BL220" s="40">
        <f>ROUNDUP('Дані з ДІСО'!W220/Параметри!$K$25,0)</f>
        <v>0</v>
      </c>
      <c r="BM220" s="40">
        <f>ROUNDUP('Дані з ДІСО'!X220/Параметри!$K$25,0)</f>
        <v>0</v>
      </c>
      <c r="BN220" s="40">
        <f>(BK220*Параметри!$K$34+BL220*Параметри!$L$34+BM220*Параметри!$M$34)/18</f>
        <v>0</v>
      </c>
      <c r="BO220" s="40">
        <f>IF(K220=0,0,'Дані з ДІСО'!AC220/K220)</f>
        <v>0</v>
      </c>
      <c r="BP220" s="29">
        <f>(1+0.25*BO220)*BN220*Параметри!$K$51</f>
        <v>0</v>
      </c>
      <c r="BQ220" s="29">
        <f>BP220*'Коефіцієнти АТО'!U220</f>
        <v>0</v>
      </c>
      <c r="BR220" s="29">
        <f>K220*(1+0.25*BO220)*Параметри!$K$66*Параметри!$K$20/1000</f>
        <v>0</v>
      </c>
      <c r="BS220" s="29">
        <f>(1+0.25*BO220)*K220*'Коефіцієнти АТО'!S220*Параметри!$K$20/1000</f>
        <v>0</v>
      </c>
      <c r="BT220" s="29">
        <f t="shared" si="34"/>
        <v>0</v>
      </c>
      <c r="BU220" s="40">
        <f>ROUNDUP('Дані з ДІСО'!AG220/Параметри!$K$71,0)</f>
        <v>0</v>
      </c>
      <c r="BV220" s="40">
        <f t="shared" si="35"/>
        <v>0</v>
      </c>
      <c r="BW220" s="40">
        <f>IF('Дані з ДІСО'!AG220=0,0,'Дані з ДІСО'!AJ220/'Дані з ДІСО'!AG220)</f>
        <v>0</v>
      </c>
      <c r="BX220" s="29">
        <f>BV220*(1+0.25*BW220)*Параметри!$K$51</f>
        <v>0</v>
      </c>
      <c r="BY220" s="29">
        <f>ROUND(IF(Параметри!$K$77="No",CC220,CC220*Параметри!$K$78)+AG220,1)</f>
        <v>27188.7</v>
      </c>
      <c r="BZ220" s="29">
        <f>ROUND(IF(Параметри!$K$77="No",BF220,BF220*Параметри!$K$78),1)</f>
        <v>0</v>
      </c>
      <c r="CA220" s="29">
        <f>ROUND(IF(Параметри!$K$77="No",BI220,BI220*Параметри!$K$78),1)</f>
        <v>0</v>
      </c>
      <c r="CB220" s="29">
        <f>ROUND(IF(Параметри!$K$77="No",BJ220,BJ220*Параметри!$K$78),1)</f>
        <v>0</v>
      </c>
      <c r="CC220" s="29">
        <f t="shared" si="29"/>
        <v>30209.664593067799</v>
      </c>
    </row>
    <row r="221" spans="1:81">
      <c r="A221" s="9">
        <v>220</v>
      </c>
      <c r="B221" s="9" t="s">
        <v>3148</v>
      </c>
      <c r="C221" s="9" t="s">
        <v>3148</v>
      </c>
      <c r="D221" s="9" t="s">
        <v>3351</v>
      </c>
      <c r="E221" s="9" t="s">
        <v>24</v>
      </c>
      <c r="F221" s="9" t="s">
        <v>3339</v>
      </c>
      <c r="G221" s="9" t="s">
        <v>474</v>
      </c>
      <c r="H221" s="29">
        <f>SUM('Дані з ДІСО'!J221:L221)</f>
        <v>296</v>
      </c>
      <c r="I221" s="29">
        <f>SUM('Дані з ДІСО'!G221:I221)</f>
        <v>30</v>
      </c>
      <c r="J221" s="29">
        <f>SUM('Дані з ДІСО'!P221:R221)</f>
        <v>0</v>
      </c>
      <c r="K221" s="29">
        <f>SUM('Дані з ДІСО'!V221:X221)</f>
        <v>0</v>
      </c>
      <c r="L221" s="40">
        <f>ROUNDUP('Дані з ДІСО'!J221/'Коефіцієнти АТО'!$R221,0)</f>
        <v>10</v>
      </c>
      <c r="M221" s="40">
        <f>ROUNDUP('Дані з ДІСО'!K221/'Коефіцієнти АТО'!$R221,0)</f>
        <v>12</v>
      </c>
      <c r="N221" s="40">
        <f>ROUNDUP('Дані з ДІСО'!L221/'Коефіцієнти АТО'!$R221,0)</f>
        <v>5</v>
      </c>
      <c r="O221" s="59">
        <f>(L221*Параметри!$K$32+M221*Параметри!$L$32+N221*Параметри!$M$32)/18</f>
        <v>44.438888888888897</v>
      </c>
      <c r="P221" s="41">
        <f>IF(H221=0,"",'Дані з ДІСО'!Y221/H221)</f>
        <v>0</v>
      </c>
      <c r="Q221" s="29">
        <f>IF(H221=0,"",(1+0.25*P221)*O221*Параметри!$K$51)</f>
        <v>9101.9825959836908</v>
      </c>
      <c r="R221" s="29">
        <f>IF(H221=0,"",Q221*'Коефіцієнти АТО'!T221)</f>
        <v>154.73370413172276</v>
      </c>
      <c r="S221" s="29">
        <f>IF(H221=0,"",H221*(1+0.25*P221)*Параметри!$K$66*Параметри!$K$20/1000)</f>
        <v>0</v>
      </c>
      <c r="T221" s="29">
        <f>IF(H221=0,"",H221*(1+0.25*P221)*'Коефіцієнти АТО'!$S221*Параметри!$K$20/1000)</f>
        <v>1493.0110664802271</v>
      </c>
      <c r="U221" s="29">
        <f t="shared" si="30"/>
        <v>10749.72736659564</v>
      </c>
      <c r="V221" s="29">
        <f t="shared" si="31"/>
        <v>10749.72736659564</v>
      </c>
      <c r="W221" s="40">
        <f>ROUNDUP('Дані з ДІСО'!P221/Параметри!$K$24,0)</f>
        <v>0</v>
      </c>
      <c r="X221" s="40">
        <f>ROUNDUP('Дані з ДІСО'!Q221/Параметри!$K$24,0)</f>
        <v>0</v>
      </c>
      <c r="Y221" s="40">
        <f>ROUNDUP('Дані з ДІСО'!R221/Параметри!$K$24,0)</f>
        <v>0</v>
      </c>
      <c r="Z221" s="59">
        <f>(W221*Параметри!$K$33+X221*Параметри!$L$33+Y221*Параметри!$M$33)/18</f>
        <v>0</v>
      </c>
      <c r="AA221" s="41">
        <f>IF(J221=0,0,'Дані з ДІСО'!AA221/J221)</f>
        <v>0</v>
      </c>
      <c r="AB221" s="29">
        <f>(1+0.25*AA221)*Z221*Параметри!$K$51</f>
        <v>0</v>
      </c>
      <c r="AC221" s="29">
        <f>AB221*'Коефіцієнти АТО'!U221</f>
        <v>0</v>
      </c>
      <c r="AD221" s="29">
        <f>J221*(1+0.25*AA221)*Параметри!$K$66*Параметри!$K$20/1000</f>
        <v>0</v>
      </c>
      <c r="AE221" s="29">
        <f>(1+0.25*AA221)*J221*'Коефіцієнти АТО'!S221*Параметри!$K$20/1000</f>
        <v>0</v>
      </c>
      <c r="AF221" s="29">
        <f t="shared" si="27"/>
        <v>0</v>
      </c>
      <c r="AG221" s="29">
        <v>0</v>
      </c>
      <c r="AH221" s="40">
        <v>0</v>
      </c>
      <c r="AI221" s="40">
        <v>0</v>
      </c>
      <c r="AJ221" s="40">
        <f t="shared" si="28"/>
        <v>0</v>
      </c>
      <c r="AK221" s="29">
        <f>(AH221+AI221)*(1+0.25*AJ221)*Параметри!$K$53</f>
        <v>0</v>
      </c>
      <c r="AL221" s="29">
        <f>ROUNDUP(('Дані з ДІСО'!AU221+'Дані з ДІСО'!AW221)/Параметри!$K$28,0)</f>
        <v>0</v>
      </c>
      <c r="AM221" s="64">
        <f>AL221*Параметри!$M$35/18</f>
        <v>0</v>
      </c>
      <c r="AN221" s="29">
        <f>IF(AL221=0,0,'Дані з ДІСО'!AW221/SUM('Дані з ДІСО'!AU221,'Дані з ДІСО'!AW221))</f>
        <v>0</v>
      </c>
      <c r="AO221" s="29">
        <f>(1+0.25*AN221)*AM221*Параметри!$K$51</f>
        <v>0</v>
      </c>
      <c r="AP221" s="40">
        <f>ROUNDUP(('Дані з ДІСО'!AE221+'Дані не з ДІСО'!E221+'Дані не з ДІСО'!G221)/Параметри!$K$69,0)</f>
        <v>0</v>
      </c>
      <c r="AQ221" s="40">
        <f t="shared" si="32"/>
        <v>0</v>
      </c>
      <c r="AR221" s="40">
        <f>IF(AP221=0,0,('Дані з ДІСО'!AH221+'Дані не з ДІСО'!G221)/('Дані з ДІСО'!AE221+'Дані не з ДІСО'!E221+'Дані не з ДІСО'!G221))</f>
        <v>0</v>
      </c>
      <c r="AS221" s="29">
        <f>AQ221*(1+0.25*AR221)*Параметри!$K$51</f>
        <v>0</v>
      </c>
      <c r="AT221" s="40">
        <f>ROUNDUP('Дані з ДІСО'!AF221/Параметри!$K$70,0)</f>
        <v>0</v>
      </c>
      <c r="AU221" s="40">
        <f t="shared" si="33"/>
        <v>0</v>
      </c>
      <c r="AV221" s="40">
        <f>IF(AT221=0,0,'Дані з ДІСО'!AI221/'Дані з ДІСО'!AF221)</f>
        <v>0</v>
      </c>
      <c r="AW221" s="29">
        <f>AU221*(1+0.25*AV221)*Параметри!$K$51</f>
        <v>0</v>
      </c>
      <c r="AX221" s="40">
        <f>ROUNDUP('Дані з ДІСО'!AR221/Параметри!$K$29,0)</f>
        <v>0</v>
      </c>
      <c r="AY221" s="40">
        <f>ROUNDUP('Дані з ДІСО'!AS221/Параметри!$K$29,0)</f>
        <v>0</v>
      </c>
      <c r="AZ221" s="40">
        <f>ROUNDUP('Дані з ДІСО'!AT221/Параметри!$K$29,0)</f>
        <v>0</v>
      </c>
      <c r="BA221" s="64">
        <f>(AX221*Параметри!$K$32+AY221*Параметри!$L$32+AZ221*Параметри!$M$32)/18</f>
        <v>0</v>
      </c>
      <c r="BB221" s="29">
        <f>(BA221*Параметри!$K$51+SUM('Дані з ДІСО'!AR221:AT221)*Параметри!$K$48*Параметри!$K$20/1000)*Параметри!$K$74</f>
        <v>0</v>
      </c>
      <c r="BC221" s="40">
        <f>ROUNDUP(('Дані не з ДІСО'!I221+'Дані не з ДІСО'!K221)/Параметри!$K$26,0)</f>
        <v>0</v>
      </c>
      <c r="BD221" s="29">
        <f>BC221*Параметри!$M$36/18</f>
        <v>0</v>
      </c>
      <c r="BE221" s="40">
        <f>IF(BC221=0,0,'Дані не з ДІСО'!K221/('Дані не з ДІСО'!I221+'Дані не з ДІСО'!K221))</f>
        <v>0</v>
      </c>
      <c r="BF221" s="29">
        <f>(1+0.25*BE221)*BD221*Параметри!$K$51</f>
        <v>0</v>
      </c>
      <c r="BG221" s="40">
        <f>ROUNDUP('Дані не з ДІСО'!M221/Параметри!$K$27,0)</f>
        <v>0</v>
      </c>
      <c r="BH221" s="40">
        <f>BG221*Параметри!$M$37/18</f>
        <v>0</v>
      </c>
      <c r="BI221" s="29">
        <f>BH221*Параметри!$K$51</f>
        <v>0</v>
      </c>
      <c r="BJ221" s="29">
        <f>'Дані не з ДІСО'!N221*Параметри!$K$76</f>
        <v>0</v>
      </c>
      <c r="BK221" s="40">
        <f>ROUNDUP('Дані з ДІСО'!V221/Параметри!$K$25,0)</f>
        <v>0</v>
      </c>
      <c r="BL221" s="40">
        <f>ROUNDUP('Дані з ДІСО'!W221/Параметри!$K$25,0)</f>
        <v>0</v>
      </c>
      <c r="BM221" s="40">
        <f>ROUNDUP('Дані з ДІСО'!X221/Параметри!$K$25,0)</f>
        <v>0</v>
      </c>
      <c r="BN221" s="40">
        <f>(BK221*Параметри!$K$34+BL221*Параметри!$L$34+BM221*Параметри!$M$34)/18</f>
        <v>0</v>
      </c>
      <c r="BO221" s="40">
        <f>IF(K221=0,0,'Дані з ДІСО'!AC221/K221)</f>
        <v>0</v>
      </c>
      <c r="BP221" s="29">
        <f>(1+0.25*BO221)*BN221*Параметри!$K$51</f>
        <v>0</v>
      </c>
      <c r="BQ221" s="29">
        <f>BP221*'Коефіцієнти АТО'!U221</f>
        <v>0</v>
      </c>
      <c r="BR221" s="29">
        <f>K221*(1+0.25*BO221)*Параметри!$K$66*Параметри!$K$20/1000</f>
        <v>0</v>
      </c>
      <c r="BS221" s="29">
        <f>(1+0.25*BO221)*K221*'Коефіцієнти АТО'!S221*Параметри!$K$20/1000</f>
        <v>0</v>
      </c>
      <c r="BT221" s="29">
        <f t="shared" si="34"/>
        <v>0</v>
      </c>
      <c r="BU221" s="40">
        <f>ROUNDUP('Дані з ДІСО'!AG221/Параметри!$K$71,0)</f>
        <v>0</v>
      </c>
      <c r="BV221" s="40">
        <f t="shared" si="35"/>
        <v>0</v>
      </c>
      <c r="BW221" s="40">
        <f>IF('Дані з ДІСО'!AG221=0,0,'Дані з ДІСО'!AJ221/'Дані з ДІСО'!AG221)</f>
        <v>0</v>
      </c>
      <c r="BX221" s="29">
        <f>BV221*(1+0.25*BW221)*Параметри!$K$51</f>
        <v>0</v>
      </c>
      <c r="BY221" s="29">
        <f>ROUND(IF(Параметри!$K$77="No",CC221,CC221*Параметри!$K$78)+AG221,1)</f>
        <v>9674.7999999999993</v>
      </c>
      <c r="BZ221" s="29">
        <f>ROUND(IF(Параметри!$K$77="No",BF221,BF221*Параметри!$K$78),1)</f>
        <v>0</v>
      </c>
      <c r="CA221" s="29">
        <f>ROUND(IF(Параметри!$K$77="No",BI221,BI221*Параметри!$K$78),1)</f>
        <v>0</v>
      </c>
      <c r="CB221" s="29">
        <f>ROUND(IF(Параметри!$K$77="No",BJ221,BJ221*Параметри!$K$78),1)</f>
        <v>0</v>
      </c>
      <c r="CC221" s="29">
        <f t="shared" si="29"/>
        <v>10749.72736659564</v>
      </c>
    </row>
    <row r="222" spans="1:81">
      <c r="A222" s="9">
        <v>221</v>
      </c>
      <c r="B222" s="9" t="s">
        <v>3176</v>
      </c>
      <c r="C222" s="9" t="s">
        <v>3146</v>
      </c>
      <c r="D222" s="9" t="s">
        <v>3351</v>
      </c>
      <c r="E222" s="9" t="s">
        <v>78</v>
      </c>
      <c r="F222" s="9" t="s">
        <v>3362</v>
      </c>
      <c r="G222" s="9" t="s">
        <v>476</v>
      </c>
      <c r="H222" s="29">
        <f>SUM('Дані з ДІСО'!J222:L222)</f>
        <v>1479</v>
      </c>
      <c r="I222" s="29">
        <f>SUM('Дані з ДІСО'!G222:I222)</f>
        <v>69</v>
      </c>
      <c r="J222" s="29">
        <f>SUM('Дані з ДІСО'!P222:R222)</f>
        <v>0</v>
      </c>
      <c r="K222" s="29">
        <f>SUM('Дані з ДІСО'!V222:X222)</f>
        <v>0</v>
      </c>
      <c r="L222" s="40">
        <f>ROUNDUP('Дані з ДІСО'!J222/'Коефіцієнти АТО'!$R222,0)</f>
        <v>23</v>
      </c>
      <c r="M222" s="40">
        <f>ROUNDUP('Дані з ДІСО'!K222/'Коефіцієнти АТО'!$R222,0)</f>
        <v>34</v>
      </c>
      <c r="N222" s="40">
        <f>ROUNDUP('Дані з ДІСО'!L222/'Коефіцієнти АТО'!$R222,0)</f>
        <v>9</v>
      </c>
      <c r="O222" s="59">
        <f>(L222*Параметри!$K$32+M222*Параметри!$L$32+N222*Параметри!$M$32)/18</f>
        <v>108.90555555555557</v>
      </c>
      <c r="P222" s="41">
        <f>IF(H222=0,"",'Дані з ДІСО'!Y222/H222)</f>
        <v>0</v>
      </c>
      <c r="Q222" s="29">
        <f>IF(H222=0,"",(1+0.25*P222)*O222*Параметри!$K$51)</f>
        <v>22306.058860991157</v>
      </c>
      <c r="R222" s="29">
        <f>IF(H222=0,"",Q222*'Коефіцієнти АТО'!T222)</f>
        <v>2230.6058860991157</v>
      </c>
      <c r="S222" s="29">
        <f>IF(H222=0,"",H222*(1+0.25*P222)*Параметри!$K$66*Параметри!$K$20/1000)</f>
        <v>0</v>
      </c>
      <c r="T222" s="29">
        <f>IF(H222=0,"",H222*(1+0.25*P222)*'Коефіцієнти АТО'!$S222*Параметри!$K$20/1000)</f>
        <v>3237.3634273621806</v>
      </c>
      <c r="U222" s="29">
        <f t="shared" si="30"/>
        <v>27774.028174452451</v>
      </c>
      <c r="V222" s="29">
        <f t="shared" si="31"/>
        <v>27774.028174452451</v>
      </c>
      <c r="W222" s="40">
        <f>ROUNDUP('Дані з ДІСО'!P222/Параметри!$K$24,0)</f>
        <v>0</v>
      </c>
      <c r="X222" s="40">
        <f>ROUNDUP('Дані з ДІСО'!Q222/Параметри!$K$24,0)</f>
        <v>0</v>
      </c>
      <c r="Y222" s="40">
        <f>ROUNDUP('Дані з ДІСО'!R222/Параметри!$K$24,0)</f>
        <v>0</v>
      </c>
      <c r="Z222" s="59">
        <f>(W222*Параметри!$K$33+X222*Параметри!$L$33+Y222*Параметри!$M$33)/18</f>
        <v>0</v>
      </c>
      <c r="AA222" s="41">
        <f>IF(J222=0,0,'Дані з ДІСО'!AA222/J222)</f>
        <v>0</v>
      </c>
      <c r="AB222" s="29">
        <f>(1+0.25*AA222)*Z222*Параметри!$K$51</f>
        <v>0</v>
      </c>
      <c r="AC222" s="29">
        <f>AB222*'Коефіцієнти АТО'!U222</f>
        <v>0</v>
      </c>
      <c r="AD222" s="29">
        <f>J222*(1+0.25*AA222)*Параметри!$K$66*Параметри!$K$20/1000</f>
        <v>0</v>
      </c>
      <c r="AE222" s="29">
        <f>(1+0.25*AA222)*J222*'Коефіцієнти АТО'!S222*Параметри!$K$20/1000</f>
        <v>0</v>
      </c>
      <c r="AF222" s="29">
        <f t="shared" si="27"/>
        <v>0</v>
      </c>
      <c r="AG222" s="29">
        <v>0</v>
      </c>
      <c r="AH222" s="40">
        <v>1</v>
      </c>
      <c r="AI222" s="40">
        <v>0</v>
      </c>
      <c r="AJ222" s="40">
        <f t="shared" si="28"/>
        <v>0</v>
      </c>
      <c r="AK222" s="29">
        <f>(AH222+AI222)*(1+0.25*AJ222)*Параметри!$K$53</f>
        <v>179.42927569600005</v>
      </c>
      <c r="AL222" s="29">
        <f>ROUNDUP(('Дані з ДІСО'!AU222+'Дані з ДІСО'!AW222)/Параметри!$K$28,0)</f>
        <v>0</v>
      </c>
      <c r="AM222" s="64">
        <f>AL222*Параметри!$M$35/18</f>
        <v>0</v>
      </c>
      <c r="AN222" s="29">
        <f>IF(AL222=0,0,'Дані з ДІСО'!AW222/SUM('Дані з ДІСО'!AU222,'Дані з ДІСО'!AW222))</f>
        <v>0</v>
      </c>
      <c r="AO222" s="29">
        <f>(1+0.25*AN222)*AM222*Параметри!$K$51</f>
        <v>0</v>
      </c>
      <c r="AP222" s="40">
        <f>ROUNDUP(('Дані з ДІСО'!AE222+'Дані не з ДІСО'!E222+'Дані не з ДІСО'!G222)/Параметри!$K$69,0)</f>
        <v>0</v>
      </c>
      <c r="AQ222" s="40">
        <f t="shared" si="32"/>
        <v>0</v>
      </c>
      <c r="AR222" s="40">
        <f>IF(AP222=0,0,('Дані з ДІСО'!AH222+'Дані не з ДІСО'!G222)/('Дані з ДІСО'!AE222+'Дані не з ДІСО'!E222+'Дані не з ДІСО'!G222))</f>
        <v>0</v>
      </c>
      <c r="AS222" s="29">
        <f>AQ222*(1+0.25*AR222)*Параметри!$K$51</f>
        <v>0</v>
      </c>
      <c r="AT222" s="40">
        <f>ROUNDUP('Дані з ДІСО'!AF222/Параметри!$K$70,0)</f>
        <v>0</v>
      </c>
      <c r="AU222" s="40">
        <f t="shared" si="33"/>
        <v>0</v>
      </c>
      <c r="AV222" s="40">
        <f>IF(AT222=0,0,'Дані з ДІСО'!AI222/'Дані з ДІСО'!AF222)</f>
        <v>0</v>
      </c>
      <c r="AW222" s="29">
        <f>AU222*(1+0.25*AV222)*Параметри!$K$51</f>
        <v>0</v>
      </c>
      <c r="AX222" s="40">
        <f>ROUNDUP('Дані з ДІСО'!AR222/Параметри!$K$29,0)</f>
        <v>0</v>
      </c>
      <c r="AY222" s="40">
        <f>ROUNDUP('Дані з ДІСО'!AS222/Параметри!$K$29,0)</f>
        <v>0</v>
      </c>
      <c r="AZ222" s="40">
        <f>ROUNDUP('Дані з ДІСО'!AT222/Параметри!$K$29,0)</f>
        <v>0</v>
      </c>
      <c r="BA222" s="64">
        <f>(AX222*Параметри!$K$32+AY222*Параметри!$L$32+AZ222*Параметри!$M$32)/18</f>
        <v>0</v>
      </c>
      <c r="BB222" s="29">
        <f>(BA222*Параметри!$K$51+SUM('Дані з ДІСО'!AR222:AT222)*Параметри!$K$48*Параметри!$K$20/1000)*Параметри!$K$74</f>
        <v>0</v>
      </c>
      <c r="BC222" s="40">
        <f>ROUNDUP(('Дані не з ДІСО'!I222+'Дані не з ДІСО'!K222)/Параметри!$K$26,0)</f>
        <v>0</v>
      </c>
      <c r="BD222" s="29">
        <f>BC222*Параметри!$M$36/18</f>
        <v>0</v>
      </c>
      <c r="BE222" s="40">
        <f>IF(BC222=0,0,'Дані не з ДІСО'!K222/('Дані не з ДІСО'!I222+'Дані не з ДІСО'!K222))</f>
        <v>0</v>
      </c>
      <c r="BF222" s="29">
        <f>(1+0.25*BE222)*BD222*Параметри!$K$51</f>
        <v>0</v>
      </c>
      <c r="BG222" s="40">
        <f>ROUNDUP('Дані не з ДІСО'!M222/Параметри!$K$27,0)</f>
        <v>0</v>
      </c>
      <c r="BH222" s="40">
        <f>BG222*Параметри!$M$37/18</f>
        <v>0</v>
      </c>
      <c r="BI222" s="29">
        <f>BH222*Параметри!$K$51</f>
        <v>0</v>
      </c>
      <c r="BJ222" s="29">
        <f>'Дані не з ДІСО'!N222*Параметри!$K$76</f>
        <v>0</v>
      </c>
      <c r="BK222" s="40">
        <f>ROUNDUP('Дані з ДІСО'!V222/Параметри!$K$25,0)</f>
        <v>0</v>
      </c>
      <c r="BL222" s="40">
        <f>ROUNDUP('Дані з ДІСО'!W222/Параметри!$K$25,0)</f>
        <v>0</v>
      </c>
      <c r="BM222" s="40">
        <f>ROUNDUP('Дані з ДІСО'!X222/Параметри!$K$25,0)</f>
        <v>0</v>
      </c>
      <c r="BN222" s="40">
        <f>(BK222*Параметри!$K$34+BL222*Параметри!$L$34+BM222*Параметри!$M$34)/18</f>
        <v>0</v>
      </c>
      <c r="BO222" s="40">
        <f>IF(K222=0,0,'Дані з ДІСО'!AC222/K222)</f>
        <v>0</v>
      </c>
      <c r="BP222" s="29">
        <f>(1+0.25*BO222)*BN222*Параметри!$K$51</f>
        <v>0</v>
      </c>
      <c r="BQ222" s="29">
        <f>BP222*'Коефіцієнти АТО'!U222</f>
        <v>0</v>
      </c>
      <c r="BR222" s="29">
        <f>K222*(1+0.25*BO222)*Параметри!$K$66*Параметри!$K$20/1000</f>
        <v>0</v>
      </c>
      <c r="BS222" s="29">
        <f>(1+0.25*BO222)*K222*'Коефіцієнти АТО'!S222*Параметри!$K$20/1000</f>
        <v>0</v>
      </c>
      <c r="BT222" s="29">
        <f t="shared" si="34"/>
        <v>0</v>
      </c>
      <c r="BU222" s="40">
        <f>ROUNDUP('Дані з ДІСО'!AG222/Параметри!$K$71,0)</f>
        <v>0</v>
      </c>
      <c r="BV222" s="40">
        <f t="shared" si="35"/>
        <v>0</v>
      </c>
      <c r="BW222" s="40">
        <f>IF('Дані з ДІСО'!AG222=0,0,'Дані з ДІСО'!AJ222/'Дані з ДІСО'!AG222)</f>
        <v>0</v>
      </c>
      <c r="BX222" s="29">
        <f>BV222*(1+0.25*BW222)*Параметри!$K$51</f>
        <v>0</v>
      </c>
      <c r="BY222" s="29">
        <f>ROUND(IF(Параметри!$K$77="No",CC222,CC222*Параметри!$K$78)+AG222,1)</f>
        <v>25158.1</v>
      </c>
      <c r="BZ222" s="29">
        <f>ROUND(IF(Параметри!$K$77="No",BF222,BF222*Параметри!$K$78),1)</f>
        <v>0</v>
      </c>
      <c r="CA222" s="29">
        <f>ROUND(IF(Параметри!$K$77="No",BI222,BI222*Параметри!$K$78),1)</f>
        <v>0</v>
      </c>
      <c r="CB222" s="29">
        <f>ROUND(IF(Параметри!$K$77="No",BJ222,BJ222*Параметри!$K$78),1)</f>
        <v>0</v>
      </c>
      <c r="CC222" s="29">
        <f t="shared" si="29"/>
        <v>27953.457450148449</v>
      </c>
    </row>
    <row r="223" spans="1:81">
      <c r="A223" s="9">
        <v>222</v>
      </c>
      <c r="B223" s="9" t="s">
        <v>3145</v>
      </c>
      <c r="C223" s="9" t="s">
        <v>3146</v>
      </c>
      <c r="D223" s="9" t="s">
        <v>3351</v>
      </c>
      <c r="E223" s="9" t="s">
        <v>21</v>
      </c>
      <c r="F223" s="9" t="s">
        <v>3363</v>
      </c>
      <c r="G223" s="9" t="s">
        <v>478</v>
      </c>
      <c r="H223" s="29">
        <f>SUM('Дані з ДІСО'!J223:L223)</f>
        <v>1396</v>
      </c>
      <c r="I223" s="29">
        <f>SUM('Дані з ДІСО'!G223:I223)</f>
        <v>48</v>
      </c>
      <c r="J223" s="29">
        <f>SUM('Дані з ДІСО'!P223:R223)</f>
        <v>11</v>
      </c>
      <c r="K223" s="29">
        <f>SUM('Дані з ДІСО'!V223:X223)</f>
        <v>0</v>
      </c>
      <c r="L223" s="40">
        <f>ROUNDUP('Дані з ДІСО'!J223/'Коефіцієнти АТО'!$R223,0)</f>
        <v>20</v>
      </c>
      <c r="M223" s="40">
        <f>ROUNDUP('Дані з ДІСО'!K223/'Коефіцієнти АТО'!$R223,0)</f>
        <v>29</v>
      </c>
      <c r="N223" s="40">
        <f>ROUNDUP('Дані з ДІСО'!L223/'Коефіцієнти АТО'!$R223,0)</f>
        <v>9</v>
      </c>
      <c r="O223" s="59">
        <f>(L223*Параметри!$K$32+M223*Параметри!$L$32+N223*Параметри!$M$32)/18</f>
        <v>95.988888888888894</v>
      </c>
      <c r="P223" s="41">
        <f>IF(H223=0,"",'Дані з ДІСО'!Y223/H223)</f>
        <v>0</v>
      </c>
      <c r="Q223" s="29">
        <f>IF(H223=0,"",(1+0.25*P223)*O223*Параметри!$K$51)</f>
        <v>19660.464469734488</v>
      </c>
      <c r="R223" s="29">
        <f>IF(H223=0,"",Q223*'Коефіцієнти АТО'!T223)</f>
        <v>1966.0464469734488</v>
      </c>
      <c r="S223" s="29">
        <f>IF(H223=0,"",H223*(1+0.25*P223)*Параметри!$K$66*Параметри!$K$20/1000)</f>
        <v>0</v>
      </c>
      <c r="T223" s="29">
        <f>IF(H223=0,"",H223*(1+0.25*P223)*'Коефіцієнти АТО'!$S223*Параметри!$K$20/1000)</f>
        <v>3055.6858313709295</v>
      </c>
      <c r="U223" s="29">
        <f t="shared" si="30"/>
        <v>24682.196748078866</v>
      </c>
      <c r="V223" s="29">
        <f t="shared" si="31"/>
        <v>24682.196748078866</v>
      </c>
      <c r="W223" s="40">
        <f>ROUNDUP('Дані з ДІСО'!P223/Параметри!$K$24,0)</f>
        <v>0</v>
      </c>
      <c r="X223" s="40">
        <f>ROUNDUP('Дані з ДІСО'!Q223/Параметри!$K$24,0)</f>
        <v>2</v>
      </c>
      <c r="Y223" s="40">
        <f>ROUNDUP('Дані з ДІСО'!R223/Параметри!$K$24,0)</f>
        <v>0</v>
      </c>
      <c r="Z223" s="59">
        <f>(W223*Параметри!$K$33+X223*Параметри!$L$33+Y223*Параметри!$M$33)/18</f>
        <v>4</v>
      </c>
      <c r="AA223" s="41">
        <f>IF(J223=0,0,'Дані з ДІСО'!AA223/J223)</f>
        <v>0</v>
      </c>
      <c r="AB223" s="29">
        <f>(1+0.25*AA223)*Z223*Параметри!$K$51</f>
        <v>819.28084374399998</v>
      </c>
      <c r="AC223" s="29">
        <f>AB223*'Коефіцієнти АТО'!U223</f>
        <v>38.506199655967997</v>
      </c>
      <c r="AD223" s="29">
        <f>J223*(1+0.25*AA223)*Параметри!$K$66*Параметри!$K$20/1000</f>
        <v>0</v>
      </c>
      <c r="AE223" s="29">
        <f>(1+0.25*AA223)*J223*'Коефіцієнти АТО'!S223*Параметри!$K$20/1000</f>
        <v>24.077753685587552</v>
      </c>
      <c r="AF223" s="29">
        <f t="shared" si="27"/>
        <v>881.86479708555555</v>
      </c>
      <c r="AG223" s="29">
        <v>0</v>
      </c>
      <c r="AH223" s="40">
        <v>14</v>
      </c>
      <c r="AI223" s="40">
        <v>0</v>
      </c>
      <c r="AJ223" s="40">
        <f t="shared" si="28"/>
        <v>0</v>
      </c>
      <c r="AK223" s="29">
        <f>(AH223+AI223)*(1+0.25*AJ223)*Параметри!$K$53</f>
        <v>2512.0098597440006</v>
      </c>
      <c r="AL223" s="29">
        <f>ROUNDUP(('Дані з ДІСО'!AU223+'Дані з ДІСО'!AW223)/Параметри!$K$28,0)</f>
        <v>0</v>
      </c>
      <c r="AM223" s="64">
        <f>AL223*Параметри!$M$35/18</f>
        <v>0</v>
      </c>
      <c r="AN223" s="29">
        <f>IF(AL223=0,0,'Дані з ДІСО'!AW223/SUM('Дані з ДІСО'!AU223,'Дані з ДІСО'!AW223))</f>
        <v>0</v>
      </c>
      <c r="AO223" s="29">
        <f>(1+0.25*AN223)*AM223*Параметри!$K$51</f>
        <v>0</v>
      </c>
      <c r="AP223" s="40">
        <f>ROUNDUP(('Дані з ДІСО'!AE223+'Дані не з ДІСО'!E223+'Дані не з ДІСО'!G223)/Параметри!$K$69,0)</f>
        <v>0</v>
      </c>
      <c r="AQ223" s="40">
        <f t="shared" si="32"/>
        <v>0</v>
      </c>
      <c r="AR223" s="40">
        <f>IF(AP223=0,0,('Дані з ДІСО'!AH223+'Дані не з ДІСО'!G223)/('Дані з ДІСО'!AE223+'Дані не з ДІСО'!E223+'Дані не з ДІСО'!G223))</f>
        <v>0</v>
      </c>
      <c r="AS223" s="29">
        <f>AQ223*(1+0.25*AR223)*Параметри!$K$51</f>
        <v>0</v>
      </c>
      <c r="AT223" s="40">
        <f>ROUNDUP('Дані з ДІСО'!AF223/Параметри!$K$70,0)</f>
        <v>0</v>
      </c>
      <c r="AU223" s="40">
        <f t="shared" si="33"/>
        <v>0</v>
      </c>
      <c r="AV223" s="40">
        <f>IF(AT223=0,0,'Дані з ДІСО'!AI223/'Дані з ДІСО'!AF223)</f>
        <v>0</v>
      </c>
      <c r="AW223" s="29">
        <f>AU223*(1+0.25*AV223)*Параметри!$K$51</f>
        <v>0</v>
      </c>
      <c r="AX223" s="40">
        <f>ROUNDUP('Дані з ДІСО'!AR223/Параметри!$K$29,0)</f>
        <v>0</v>
      </c>
      <c r="AY223" s="40">
        <f>ROUNDUP('Дані з ДІСО'!AS223/Параметри!$K$29,0)</f>
        <v>0</v>
      </c>
      <c r="AZ223" s="40">
        <f>ROUNDUP('Дані з ДІСО'!AT223/Параметри!$K$29,0)</f>
        <v>0</v>
      </c>
      <c r="BA223" s="64">
        <f>(AX223*Параметри!$K$32+AY223*Параметри!$L$32+AZ223*Параметри!$M$32)/18</f>
        <v>0</v>
      </c>
      <c r="BB223" s="29">
        <f>(BA223*Параметри!$K$51+SUM('Дані з ДІСО'!AR223:AT223)*Параметри!$K$48*Параметри!$K$20/1000)*Параметри!$K$74</f>
        <v>0</v>
      </c>
      <c r="BC223" s="40">
        <f>ROUNDUP(('Дані не з ДІСО'!I223+'Дані не з ДІСО'!K223)/Параметри!$K$26,0)</f>
        <v>0</v>
      </c>
      <c r="BD223" s="29">
        <f>BC223*Параметри!$M$36/18</f>
        <v>0</v>
      </c>
      <c r="BE223" s="40">
        <f>IF(BC223=0,0,'Дані не з ДІСО'!K223/('Дані не з ДІСО'!I223+'Дані не з ДІСО'!K223))</f>
        <v>0</v>
      </c>
      <c r="BF223" s="29">
        <f>(1+0.25*BE223)*BD223*Параметри!$K$51</f>
        <v>0</v>
      </c>
      <c r="BG223" s="40">
        <f>ROUNDUP('Дані не з ДІСО'!M223/Параметри!$K$27,0)</f>
        <v>0</v>
      </c>
      <c r="BH223" s="40">
        <f>BG223*Параметри!$M$37/18</f>
        <v>0</v>
      </c>
      <c r="BI223" s="29">
        <f>BH223*Параметри!$K$51</f>
        <v>0</v>
      </c>
      <c r="BJ223" s="29">
        <f>'Дані не з ДІСО'!N223*Параметри!$K$76</f>
        <v>0</v>
      </c>
      <c r="BK223" s="40">
        <f>ROUNDUP('Дані з ДІСО'!V223/Параметри!$K$25,0)</f>
        <v>0</v>
      </c>
      <c r="BL223" s="40">
        <f>ROUNDUP('Дані з ДІСО'!W223/Параметри!$K$25,0)</f>
        <v>0</v>
      </c>
      <c r="BM223" s="40">
        <f>ROUNDUP('Дані з ДІСО'!X223/Параметри!$K$25,0)</f>
        <v>0</v>
      </c>
      <c r="BN223" s="40">
        <f>(BK223*Параметри!$K$34+BL223*Параметри!$L$34+BM223*Параметри!$M$34)/18</f>
        <v>0</v>
      </c>
      <c r="BO223" s="40">
        <f>IF(K223=0,0,'Дані з ДІСО'!AC223/K223)</f>
        <v>0</v>
      </c>
      <c r="BP223" s="29">
        <f>(1+0.25*BO223)*BN223*Параметри!$K$51</f>
        <v>0</v>
      </c>
      <c r="BQ223" s="29">
        <f>BP223*'Коефіцієнти АТО'!U223</f>
        <v>0</v>
      </c>
      <c r="BR223" s="29">
        <f>K223*(1+0.25*BO223)*Параметри!$K$66*Параметри!$K$20/1000</f>
        <v>0</v>
      </c>
      <c r="BS223" s="29">
        <f>(1+0.25*BO223)*K223*'Коефіцієнти АТО'!S223*Параметри!$K$20/1000</f>
        <v>0</v>
      </c>
      <c r="BT223" s="29">
        <f t="shared" si="34"/>
        <v>0</v>
      </c>
      <c r="BU223" s="40">
        <f>ROUNDUP('Дані з ДІСО'!AG223/Параметри!$K$71,0)</f>
        <v>0</v>
      </c>
      <c r="BV223" s="40">
        <f t="shared" si="35"/>
        <v>0</v>
      </c>
      <c r="BW223" s="40">
        <f>IF('Дані з ДІСО'!AG223=0,0,'Дані з ДІСО'!AJ223/'Дані з ДІСО'!AG223)</f>
        <v>0</v>
      </c>
      <c r="BX223" s="29">
        <f>BV223*(1+0.25*BW223)*Параметри!$K$51</f>
        <v>0</v>
      </c>
      <c r="BY223" s="29">
        <f>ROUND(IF(Параметри!$K$77="No",CC223,CC223*Параметри!$K$78)+AG223,1)</f>
        <v>25268.5</v>
      </c>
      <c r="BZ223" s="29">
        <f>ROUND(IF(Параметри!$K$77="No",BF223,BF223*Параметри!$K$78),1)</f>
        <v>0</v>
      </c>
      <c r="CA223" s="29">
        <f>ROUND(IF(Параметри!$K$77="No",BI223,BI223*Параметри!$K$78),1)</f>
        <v>0</v>
      </c>
      <c r="CB223" s="29">
        <f>ROUND(IF(Параметри!$K$77="No",BJ223,BJ223*Параметри!$K$78),1)</f>
        <v>0</v>
      </c>
      <c r="CC223" s="29">
        <f t="shared" si="29"/>
        <v>28076.071404908424</v>
      </c>
    </row>
    <row r="224" spans="1:81">
      <c r="A224" s="9">
        <v>223</v>
      </c>
      <c r="B224" s="9" t="s">
        <v>3151</v>
      </c>
      <c r="C224" s="9" t="s">
        <v>3151</v>
      </c>
      <c r="D224" s="9" t="s">
        <v>3351</v>
      </c>
      <c r="E224" s="9" t="s">
        <v>29</v>
      </c>
      <c r="F224" s="9" t="s">
        <v>3364</v>
      </c>
      <c r="G224" s="9" t="s">
        <v>480</v>
      </c>
      <c r="H224" s="29">
        <f>SUM('Дані з ДІСО'!J224:L224)</f>
        <v>1479</v>
      </c>
      <c r="I224" s="29">
        <f>SUM('Дані з ДІСО'!G224:I224)</f>
        <v>87</v>
      </c>
      <c r="J224" s="29">
        <f>SUM('Дані з ДІСО'!P224:R224)</f>
        <v>0</v>
      </c>
      <c r="K224" s="29">
        <f>SUM('Дані з ДІСО'!V224:X224)</f>
        <v>0</v>
      </c>
      <c r="L224" s="40">
        <f>ROUNDUP('Дані з ДІСО'!J224/'Коефіцієнти АТО'!$R224,0)</f>
        <v>39</v>
      </c>
      <c r="M224" s="40">
        <f>ROUNDUP('Дані з ДІСО'!K224/'Коефіцієнти АТО'!$R224,0)</f>
        <v>59</v>
      </c>
      <c r="N224" s="40">
        <f>ROUNDUP('Дані з ДІСО'!L224/'Коефіцієнти АТО'!$R224,0)</f>
        <v>18</v>
      </c>
      <c r="O224" s="59">
        <f>(L224*Параметри!$K$32+M224*Параметри!$L$32+N224*Параметри!$M$32)/18</f>
        <v>192.51666666666668</v>
      </c>
      <c r="P224" s="41">
        <f>IF(H224=0,"",'Дані з ДІСО'!Y224/H224)</f>
        <v>0</v>
      </c>
      <c r="Q224" s="29">
        <f>IF(H224=0,"",(1+0.25*P224)*O224*Параметри!$K$51)</f>
        <v>39431.304275362265</v>
      </c>
      <c r="R224" s="29">
        <f>IF(H224=0,"",Q224*'Коефіцієнти АТО'!T224)</f>
        <v>670.33217268115857</v>
      </c>
      <c r="S224" s="29">
        <f>IF(H224=0,"",H224*(1+0.25*P224)*Параметри!$K$66*Параметри!$K$20/1000)</f>
        <v>0</v>
      </c>
      <c r="T224" s="29">
        <f>IF(H224=0,"",H224*(1+0.25*P224)*'Коефіцієнти АТО'!$S224*Параметри!$K$20/1000)</f>
        <v>6756.2367179732464</v>
      </c>
      <c r="U224" s="29">
        <f t="shared" si="30"/>
        <v>46857.873166016667</v>
      </c>
      <c r="V224" s="29">
        <f t="shared" si="31"/>
        <v>46857.873166016667</v>
      </c>
      <c r="W224" s="40">
        <f>ROUNDUP('Дані з ДІСО'!P224/Параметри!$K$24,0)</f>
        <v>0</v>
      </c>
      <c r="X224" s="40">
        <f>ROUNDUP('Дані з ДІСО'!Q224/Параметри!$K$24,0)</f>
        <v>0</v>
      </c>
      <c r="Y224" s="40">
        <f>ROUNDUP('Дані з ДІСО'!R224/Параметри!$K$24,0)</f>
        <v>0</v>
      </c>
      <c r="Z224" s="59">
        <f>(W224*Параметри!$K$33+X224*Параметри!$L$33+Y224*Параметри!$M$33)/18</f>
        <v>0</v>
      </c>
      <c r="AA224" s="41">
        <f>IF(J224=0,0,'Дані з ДІСО'!AA224/J224)</f>
        <v>0</v>
      </c>
      <c r="AB224" s="29">
        <f>(1+0.25*AA224)*Z224*Параметри!$K$51</f>
        <v>0</v>
      </c>
      <c r="AC224" s="29">
        <f>AB224*'Коефіцієнти АТО'!U224</f>
        <v>0</v>
      </c>
      <c r="AD224" s="29">
        <f>J224*(1+0.25*AA224)*Параметри!$K$66*Параметри!$K$20/1000</f>
        <v>0</v>
      </c>
      <c r="AE224" s="29">
        <f>(1+0.25*AA224)*J224*'Коефіцієнти АТО'!S224*Параметри!$K$20/1000</f>
        <v>0</v>
      </c>
      <c r="AF224" s="29">
        <f t="shared" si="27"/>
        <v>0</v>
      </c>
      <c r="AG224" s="29">
        <v>0</v>
      </c>
      <c r="AH224" s="40">
        <v>3</v>
      </c>
      <c r="AI224" s="40">
        <v>0</v>
      </c>
      <c r="AJ224" s="40">
        <f t="shared" si="28"/>
        <v>0</v>
      </c>
      <c r="AK224" s="29">
        <f>(AH224+AI224)*(1+0.25*AJ224)*Параметри!$K$53</f>
        <v>538.28782708800009</v>
      </c>
      <c r="AL224" s="29">
        <f>ROUNDUP(('Дані з ДІСО'!AU224+'Дані з ДІСО'!AW224)/Параметри!$K$28,0)</f>
        <v>0</v>
      </c>
      <c r="AM224" s="64">
        <f>AL224*Параметри!$M$35/18</f>
        <v>0</v>
      </c>
      <c r="AN224" s="29">
        <f>IF(AL224=0,0,'Дані з ДІСО'!AW224/SUM('Дані з ДІСО'!AU224,'Дані з ДІСО'!AW224))</f>
        <v>0</v>
      </c>
      <c r="AO224" s="29">
        <f>(1+0.25*AN224)*AM224*Параметри!$K$51</f>
        <v>0</v>
      </c>
      <c r="AP224" s="40">
        <f>ROUNDUP(('Дані з ДІСО'!AE224+'Дані не з ДІСО'!E224+'Дані не з ДІСО'!G224)/Параметри!$K$69,0)</f>
        <v>0</v>
      </c>
      <c r="AQ224" s="40">
        <f t="shared" si="32"/>
        <v>0</v>
      </c>
      <c r="AR224" s="40">
        <f>IF(AP224=0,0,('Дані з ДІСО'!AH224+'Дані не з ДІСО'!G224)/('Дані з ДІСО'!AE224+'Дані не з ДІСО'!E224+'Дані не з ДІСО'!G224))</f>
        <v>0</v>
      </c>
      <c r="AS224" s="29">
        <f>AQ224*(1+0.25*AR224)*Параметри!$K$51</f>
        <v>0</v>
      </c>
      <c r="AT224" s="40">
        <f>ROUNDUP('Дані з ДІСО'!AF224/Параметри!$K$70,0)</f>
        <v>0</v>
      </c>
      <c r="AU224" s="40">
        <f t="shared" si="33"/>
        <v>0</v>
      </c>
      <c r="AV224" s="40">
        <f>IF(AT224=0,0,'Дані з ДІСО'!AI224/'Дані з ДІСО'!AF224)</f>
        <v>0</v>
      </c>
      <c r="AW224" s="29">
        <f>AU224*(1+0.25*AV224)*Параметри!$K$51</f>
        <v>0</v>
      </c>
      <c r="AX224" s="40">
        <f>ROUNDUP('Дані з ДІСО'!AR224/Параметри!$K$29,0)</f>
        <v>0</v>
      </c>
      <c r="AY224" s="40">
        <f>ROUNDUP('Дані з ДІСО'!AS224/Параметри!$K$29,0)</f>
        <v>0</v>
      </c>
      <c r="AZ224" s="40">
        <f>ROUNDUP('Дані з ДІСО'!AT224/Параметри!$K$29,0)</f>
        <v>0</v>
      </c>
      <c r="BA224" s="64">
        <f>(AX224*Параметри!$K$32+AY224*Параметри!$L$32+AZ224*Параметри!$M$32)/18</f>
        <v>0</v>
      </c>
      <c r="BB224" s="29">
        <f>(BA224*Параметри!$K$51+SUM('Дані з ДІСО'!AR224:AT224)*Параметри!$K$48*Параметри!$K$20/1000)*Параметри!$K$74</f>
        <v>0</v>
      </c>
      <c r="BC224" s="40">
        <f>ROUNDUP(('Дані не з ДІСО'!I224+'Дані не з ДІСО'!K224)/Параметри!$K$26,0)</f>
        <v>0</v>
      </c>
      <c r="BD224" s="29">
        <f>BC224*Параметри!$M$36/18</f>
        <v>0</v>
      </c>
      <c r="BE224" s="40">
        <f>IF(BC224=0,0,'Дані не з ДІСО'!K224/('Дані не з ДІСО'!I224+'Дані не з ДІСО'!K224))</f>
        <v>0</v>
      </c>
      <c r="BF224" s="29">
        <f>(1+0.25*BE224)*BD224*Параметри!$K$51</f>
        <v>0</v>
      </c>
      <c r="BG224" s="40">
        <f>ROUNDUP('Дані не з ДІСО'!M224/Параметри!$K$27,0)</f>
        <v>0</v>
      </c>
      <c r="BH224" s="40">
        <f>BG224*Параметри!$M$37/18</f>
        <v>0</v>
      </c>
      <c r="BI224" s="29">
        <f>BH224*Параметри!$K$51</f>
        <v>0</v>
      </c>
      <c r="BJ224" s="29">
        <f>'Дані не з ДІСО'!N224*Параметри!$K$76</f>
        <v>0</v>
      </c>
      <c r="BK224" s="40">
        <f>ROUNDUP('Дані з ДІСО'!V224/Параметри!$K$25,0)</f>
        <v>0</v>
      </c>
      <c r="BL224" s="40">
        <f>ROUNDUP('Дані з ДІСО'!W224/Параметри!$K$25,0)</f>
        <v>0</v>
      </c>
      <c r="BM224" s="40">
        <f>ROUNDUP('Дані з ДІСО'!X224/Параметри!$K$25,0)</f>
        <v>0</v>
      </c>
      <c r="BN224" s="40">
        <f>(BK224*Параметри!$K$34+BL224*Параметри!$L$34+BM224*Параметри!$M$34)/18</f>
        <v>0</v>
      </c>
      <c r="BO224" s="40">
        <f>IF(K224=0,0,'Дані з ДІСО'!AC224/K224)</f>
        <v>0</v>
      </c>
      <c r="BP224" s="29">
        <f>(1+0.25*BO224)*BN224*Параметри!$K$51</f>
        <v>0</v>
      </c>
      <c r="BQ224" s="29">
        <f>BP224*'Коефіцієнти АТО'!U224</f>
        <v>0</v>
      </c>
      <c r="BR224" s="29">
        <f>K224*(1+0.25*BO224)*Параметри!$K$66*Параметри!$K$20/1000</f>
        <v>0</v>
      </c>
      <c r="BS224" s="29">
        <f>(1+0.25*BO224)*K224*'Коефіцієнти АТО'!S224*Параметри!$K$20/1000</f>
        <v>0</v>
      </c>
      <c r="BT224" s="29">
        <f t="shared" si="34"/>
        <v>0</v>
      </c>
      <c r="BU224" s="40">
        <f>ROUNDUP('Дані з ДІСО'!AG224/Параметри!$K$71,0)</f>
        <v>0</v>
      </c>
      <c r="BV224" s="40">
        <f t="shared" si="35"/>
        <v>0</v>
      </c>
      <c r="BW224" s="40">
        <f>IF('Дані з ДІСО'!AG224=0,0,'Дані з ДІСО'!AJ224/'Дані з ДІСО'!AG224)</f>
        <v>0</v>
      </c>
      <c r="BX224" s="29">
        <f>BV224*(1+0.25*BW224)*Параметри!$K$51</f>
        <v>0</v>
      </c>
      <c r="BY224" s="29">
        <f>ROUND(IF(Параметри!$K$77="No",CC224,CC224*Параметри!$K$78)+AG224,1)</f>
        <v>42656.5</v>
      </c>
      <c r="BZ224" s="29">
        <f>ROUND(IF(Параметри!$K$77="No",BF224,BF224*Параметри!$K$78),1)</f>
        <v>0</v>
      </c>
      <c r="CA224" s="29">
        <f>ROUND(IF(Параметри!$K$77="No",BI224,BI224*Параметри!$K$78),1)</f>
        <v>0</v>
      </c>
      <c r="CB224" s="29">
        <f>ROUND(IF(Параметри!$K$77="No",BJ224,BJ224*Параметри!$K$78),1)</f>
        <v>0</v>
      </c>
      <c r="CC224" s="29">
        <f t="shared" si="29"/>
        <v>47396.16099310467</v>
      </c>
    </row>
    <row r="225" spans="1:81">
      <c r="A225" s="9">
        <v>224</v>
      </c>
      <c r="B225" s="9" t="s">
        <v>3145</v>
      </c>
      <c r="C225" s="9" t="s">
        <v>3146</v>
      </c>
      <c r="D225" s="9" t="s">
        <v>3351</v>
      </c>
      <c r="E225" s="9" t="s">
        <v>21</v>
      </c>
      <c r="F225" s="9" t="s">
        <v>3365</v>
      </c>
      <c r="G225" s="9" t="s">
        <v>482</v>
      </c>
      <c r="H225" s="29">
        <f>SUM('Дані з ДІСО'!J225:L225)</f>
        <v>856</v>
      </c>
      <c r="I225" s="29">
        <f>SUM('Дані з ДІСО'!G225:I225)</f>
        <v>57</v>
      </c>
      <c r="J225" s="29">
        <f>SUM('Дані з ДІСО'!P225:R225)</f>
        <v>0</v>
      </c>
      <c r="K225" s="29">
        <f>SUM('Дані з ДІСО'!V225:X225)</f>
        <v>0</v>
      </c>
      <c r="L225" s="40">
        <f>ROUNDUP('Дані з ДІСО'!J225/'Коефіцієнти АТО'!$R225,0)</f>
        <v>16</v>
      </c>
      <c r="M225" s="40">
        <f>ROUNDUP('Дані з ДІСО'!K225/'Коефіцієнти АТО'!$R225,0)</f>
        <v>21</v>
      </c>
      <c r="N225" s="40">
        <f>ROUNDUP('Дані з ДІСО'!L225/'Коефіцієнти АТО'!$R225,0)</f>
        <v>12</v>
      </c>
      <c r="O225" s="59">
        <f>(L225*Параметри!$K$32+M225*Параметри!$L$32+N225*Параметри!$M$32)/18</f>
        <v>82.26111111111112</v>
      </c>
      <c r="P225" s="41">
        <f>IF(H225=0,"",'Дані з ДІСО'!Y225/H225)</f>
        <v>0</v>
      </c>
      <c r="Q225" s="29">
        <f>IF(H225=0,"",(1+0.25*P225)*O225*Параметри!$K$51)</f>
        <v>16848.738129607511</v>
      </c>
      <c r="R225" s="29">
        <f>IF(H225=0,"",Q225*'Коефіцієнти АТО'!T225)</f>
        <v>286.42854820332769</v>
      </c>
      <c r="S225" s="29">
        <f>IF(H225=0,"",H225*(1+0.25*P225)*Параметри!$K$66*Параметри!$K$20/1000)</f>
        <v>0</v>
      </c>
      <c r="T225" s="29">
        <f>IF(H225=0,"",H225*(1+0.25*P225)*'Коефіцієнти АТО'!$S225*Параметри!$K$20/1000)</f>
        <v>2688.3335419386449</v>
      </c>
      <c r="U225" s="29">
        <f t="shared" si="30"/>
        <v>19823.500219749483</v>
      </c>
      <c r="V225" s="29">
        <f t="shared" si="31"/>
        <v>19823.500219749483</v>
      </c>
      <c r="W225" s="40">
        <f>ROUNDUP('Дані з ДІСО'!P225/Параметри!$K$24,0)</f>
        <v>0</v>
      </c>
      <c r="X225" s="40">
        <f>ROUNDUP('Дані з ДІСО'!Q225/Параметри!$K$24,0)</f>
        <v>0</v>
      </c>
      <c r="Y225" s="40">
        <f>ROUNDUP('Дані з ДІСО'!R225/Параметри!$K$24,0)</f>
        <v>0</v>
      </c>
      <c r="Z225" s="59">
        <f>(W225*Параметри!$K$33+X225*Параметри!$L$33+Y225*Параметри!$M$33)/18</f>
        <v>0</v>
      </c>
      <c r="AA225" s="41">
        <f>IF(J225=0,0,'Дані з ДІСО'!AA225/J225)</f>
        <v>0</v>
      </c>
      <c r="AB225" s="29">
        <f>(1+0.25*AA225)*Z225*Параметри!$K$51</f>
        <v>0</v>
      </c>
      <c r="AC225" s="29">
        <f>AB225*'Коефіцієнти АТО'!U225</f>
        <v>0</v>
      </c>
      <c r="AD225" s="29">
        <f>J225*(1+0.25*AA225)*Параметри!$K$66*Параметри!$K$20/1000</f>
        <v>0</v>
      </c>
      <c r="AE225" s="29">
        <f>(1+0.25*AA225)*J225*'Коефіцієнти АТО'!S225*Параметри!$K$20/1000</f>
        <v>0</v>
      </c>
      <c r="AF225" s="29">
        <f t="shared" si="27"/>
        <v>0</v>
      </c>
      <c r="AG225" s="29">
        <v>0</v>
      </c>
      <c r="AH225" s="40">
        <v>0</v>
      </c>
      <c r="AI225" s="40">
        <v>0</v>
      </c>
      <c r="AJ225" s="40">
        <f t="shared" si="28"/>
        <v>0</v>
      </c>
      <c r="AK225" s="29">
        <f>(AH225+AI225)*(1+0.25*AJ225)*Параметри!$K$53</f>
        <v>0</v>
      </c>
      <c r="AL225" s="29">
        <f>ROUNDUP(('Дані з ДІСО'!AU225+'Дані з ДІСО'!AW225)/Параметри!$K$28,0)</f>
        <v>0</v>
      </c>
      <c r="AM225" s="64">
        <f>AL225*Параметри!$M$35/18</f>
        <v>0</v>
      </c>
      <c r="AN225" s="29">
        <f>IF(AL225=0,0,'Дані з ДІСО'!AW225/SUM('Дані з ДІСО'!AU225,'Дані з ДІСО'!AW225))</f>
        <v>0</v>
      </c>
      <c r="AO225" s="29">
        <f>(1+0.25*AN225)*AM225*Параметри!$K$51</f>
        <v>0</v>
      </c>
      <c r="AP225" s="40">
        <f>ROUNDUP(('Дані з ДІСО'!AE225+'Дані не з ДІСО'!E225+'Дані не з ДІСО'!G225)/Параметри!$K$69,0)</f>
        <v>0</v>
      </c>
      <c r="AQ225" s="40">
        <f t="shared" si="32"/>
        <v>0</v>
      </c>
      <c r="AR225" s="40">
        <f>IF(AP225=0,0,('Дані з ДІСО'!AH225+'Дані не з ДІСО'!G225)/('Дані з ДІСО'!AE225+'Дані не з ДІСО'!E225+'Дані не з ДІСО'!G225))</f>
        <v>0</v>
      </c>
      <c r="AS225" s="29">
        <f>AQ225*(1+0.25*AR225)*Параметри!$K$51</f>
        <v>0</v>
      </c>
      <c r="AT225" s="40">
        <f>ROUNDUP('Дані з ДІСО'!AF225/Параметри!$K$70,0)</f>
        <v>0</v>
      </c>
      <c r="AU225" s="40">
        <f t="shared" si="33"/>
        <v>0</v>
      </c>
      <c r="AV225" s="40">
        <f>IF(AT225=0,0,'Дані з ДІСО'!AI225/'Дані з ДІСО'!AF225)</f>
        <v>0</v>
      </c>
      <c r="AW225" s="29">
        <f>AU225*(1+0.25*AV225)*Параметри!$K$51</f>
        <v>0</v>
      </c>
      <c r="AX225" s="40">
        <f>ROUNDUP('Дані з ДІСО'!AR225/Параметри!$K$29,0)</f>
        <v>0</v>
      </c>
      <c r="AY225" s="40">
        <f>ROUNDUP('Дані з ДІСО'!AS225/Параметри!$K$29,0)</f>
        <v>0</v>
      </c>
      <c r="AZ225" s="40">
        <f>ROUNDUP('Дані з ДІСО'!AT225/Параметри!$K$29,0)</f>
        <v>0</v>
      </c>
      <c r="BA225" s="64">
        <f>(AX225*Параметри!$K$32+AY225*Параметри!$L$32+AZ225*Параметри!$M$32)/18</f>
        <v>0</v>
      </c>
      <c r="BB225" s="29">
        <f>(BA225*Параметри!$K$51+SUM('Дані з ДІСО'!AR225:AT225)*Параметри!$K$48*Параметри!$K$20/1000)*Параметри!$K$74</f>
        <v>0</v>
      </c>
      <c r="BC225" s="40">
        <f>ROUNDUP(('Дані не з ДІСО'!I225+'Дані не з ДІСО'!K225)/Параметри!$K$26,0)</f>
        <v>0</v>
      </c>
      <c r="BD225" s="29">
        <f>BC225*Параметри!$M$36/18</f>
        <v>0</v>
      </c>
      <c r="BE225" s="40">
        <f>IF(BC225=0,0,'Дані не з ДІСО'!K225/('Дані не з ДІСО'!I225+'Дані не з ДІСО'!K225))</f>
        <v>0</v>
      </c>
      <c r="BF225" s="29">
        <f>(1+0.25*BE225)*BD225*Параметри!$K$51</f>
        <v>0</v>
      </c>
      <c r="BG225" s="40">
        <f>ROUNDUP('Дані не з ДІСО'!M225/Параметри!$K$27,0)</f>
        <v>0</v>
      </c>
      <c r="BH225" s="40">
        <f>BG225*Параметри!$M$37/18</f>
        <v>0</v>
      </c>
      <c r="BI225" s="29">
        <f>BH225*Параметри!$K$51</f>
        <v>0</v>
      </c>
      <c r="BJ225" s="29">
        <f>'Дані не з ДІСО'!N225*Параметри!$K$76</f>
        <v>0</v>
      </c>
      <c r="BK225" s="40">
        <f>ROUNDUP('Дані з ДІСО'!V225/Параметри!$K$25,0)</f>
        <v>0</v>
      </c>
      <c r="BL225" s="40">
        <f>ROUNDUP('Дані з ДІСО'!W225/Параметри!$K$25,0)</f>
        <v>0</v>
      </c>
      <c r="BM225" s="40">
        <f>ROUNDUP('Дані з ДІСО'!X225/Параметри!$K$25,0)</f>
        <v>0</v>
      </c>
      <c r="BN225" s="40">
        <f>(BK225*Параметри!$K$34+BL225*Параметри!$L$34+BM225*Параметри!$M$34)/18</f>
        <v>0</v>
      </c>
      <c r="BO225" s="40">
        <f>IF(K225=0,0,'Дані з ДІСО'!AC225/K225)</f>
        <v>0</v>
      </c>
      <c r="BP225" s="29">
        <f>(1+0.25*BO225)*BN225*Параметри!$K$51</f>
        <v>0</v>
      </c>
      <c r="BQ225" s="29">
        <f>BP225*'Коефіцієнти АТО'!U225</f>
        <v>0</v>
      </c>
      <c r="BR225" s="29">
        <f>K225*(1+0.25*BO225)*Параметри!$K$66*Параметри!$K$20/1000</f>
        <v>0</v>
      </c>
      <c r="BS225" s="29">
        <f>(1+0.25*BO225)*K225*'Коефіцієнти АТО'!S225*Параметри!$K$20/1000</f>
        <v>0</v>
      </c>
      <c r="BT225" s="29">
        <f t="shared" si="34"/>
        <v>0</v>
      </c>
      <c r="BU225" s="40">
        <f>ROUNDUP('Дані з ДІСО'!AG225/Параметри!$K$71,0)</f>
        <v>0</v>
      </c>
      <c r="BV225" s="40">
        <f t="shared" si="35"/>
        <v>0</v>
      </c>
      <c r="BW225" s="40">
        <f>IF('Дані з ДІСО'!AG225=0,0,'Дані з ДІСО'!AJ225/'Дані з ДІСО'!AG225)</f>
        <v>0</v>
      </c>
      <c r="BX225" s="29">
        <f>BV225*(1+0.25*BW225)*Параметри!$K$51</f>
        <v>0</v>
      </c>
      <c r="BY225" s="29">
        <f>ROUND(IF(Параметри!$K$77="No",CC225,CC225*Параметри!$K$78)+AG225,1)</f>
        <v>17841.2</v>
      </c>
      <c r="BZ225" s="29">
        <f>ROUND(IF(Параметри!$K$77="No",BF225,BF225*Параметри!$K$78),1)</f>
        <v>0</v>
      </c>
      <c r="CA225" s="29">
        <f>ROUND(IF(Параметри!$K$77="No",BI225,BI225*Параметри!$K$78),1)</f>
        <v>0</v>
      </c>
      <c r="CB225" s="29">
        <f>ROUND(IF(Параметри!$K$77="No",BJ225,BJ225*Параметри!$K$78),1)</f>
        <v>0</v>
      </c>
      <c r="CC225" s="29">
        <f t="shared" si="29"/>
        <v>19823.500219749483</v>
      </c>
    </row>
    <row r="226" spans="1:81">
      <c r="A226" s="9">
        <v>225</v>
      </c>
      <c r="B226" s="9" t="s">
        <v>3151</v>
      </c>
      <c r="C226" s="9" t="s">
        <v>3151</v>
      </c>
      <c r="D226" s="9" t="s">
        <v>3351</v>
      </c>
      <c r="E226" s="9" t="s">
        <v>29</v>
      </c>
      <c r="F226" s="9" t="s">
        <v>3366</v>
      </c>
      <c r="G226" s="9" t="s">
        <v>484</v>
      </c>
      <c r="H226" s="29">
        <f>SUM('Дані з ДІСО'!J226:L226)</f>
        <v>548</v>
      </c>
      <c r="I226" s="29">
        <f>SUM('Дані з ДІСО'!G226:I226)</f>
        <v>48</v>
      </c>
      <c r="J226" s="29">
        <f>SUM('Дані з ДІСО'!P226:R226)</f>
        <v>0</v>
      </c>
      <c r="K226" s="29">
        <f>SUM('Дані з ДІСО'!V226:X226)</f>
        <v>0</v>
      </c>
      <c r="L226" s="40">
        <f>ROUNDUP('Дані з ДІСО'!J226/'Коефіцієнти АТО'!$R226,0)</f>
        <v>14</v>
      </c>
      <c r="M226" s="40">
        <f>ROUNDUP('Дані з ДІСО'!K226/'Коефіцієнти АТО'!$R226,0)</f>
        <v>19</v>
      </c>
      <c r="N226" s="40">
        <f>ROUNDUP('Дані з ДІСО'!L226/'Коефіцієнти АТО'!$R226,0)</f>
        <v>5</v>
      </c>
      <c r="O226" s="59">
        <f>(L226*Параметри!$K$32+M226*Параметри!$L$32+N226*Параметри!$M$32)/18</f>
        <v>62.26666666666668</v>
      </c>
      <c r="P226" s="41">
        <f>IF(H226=0,"",'Дані з ДІСО'!Y226/H226)</f>
        <v>0</v>
      </c>
      <c r="Q226" s="29">
        <f>IF(H226=0,"",(1+0.25*P226)*O226*Параметри!$K$51)</f>
        <v>12753.471800948269</v>
      </c>
      <c r="R226" s="29">
        <f>IF(H226=0,"",Q226*'Коефіцієнти АТО'!T226)</f>
        <v>216.80902061612059</v>
      </c>
      <c r="S226" s="29">
        <f>IF(H226=0,"",H226*(1+0.25*P226)*Параметри!$K$66*Параметри!$K$20/1000)</f>
        <v>0</v>
      </c>
      <c r="T226" s="29">
        <f>IF(H226=0,"",H226*(1+0.25*P226)*'Коефіцієнти АТО'!$S226*Параметри!$K$20/1000)</f>
        <v>2242.5620073011264</v>
      </c>
      <c r="U226" s="29">
        <f t="shared" si="30"/>
        <v>15212.842828865518</v>
      </c>
      <c r="V226" s="29">
        <f t="shared" si="31"/>
        <v>15212.842828865518</v>
      </c>
      <c r="W226" s="40">
        <f>ROUNDUP('Дані з ДІСО'!P226/Параметри!$K$24,0)</f>
        <v>0</v>
      </c>
      <c r="X226" s="40">
        <f>ROUNDUP('Дані з ДІСО'!Q226/Параметри!$K$24,0)</f>
        <v>0</v>
      </c>
      <c r="Y226" s="40">
        <f>ROUNDUP('Дані з ДІСО'!R226/Параметри!$K$24,0)</f>
        <v>0</v>
      </c>
      <c r="Z226" s="59">
        <f>(W226*Параметри!$K$33+X226*Параметри!$L$33+Y226*Параметри!$M$33)/18</f>
        <v>0</v>
      </c>
      <c r="AA226" s="41">
        <f>IF(J226=0,0,'Дані з ДІСО'!AA226/J226)</f>
        <v>0</v>
      </c>
      <c r="AB226" s="29">
        <f>(1+0.25*AA226)*Z226*Параметри!$K$51</f>
        <v>0</v>
      </c>
      <c r="AC226" s="29">
        <f>AB226*'Коефіцієнти АТО'!U226</f>
        <v>0</v>
      </c>
      <c r="AD226" s="29">
        <f>J226*(1+0.25*AA226)*Параметри!$K$66*Параметри!$K$20/1000</f>
        <v>0</v>
      </c>
      <c r="AE226" s="29">
        <f>(1+0.25*AA226)*J226*'Коефіцієнти АТО'!S226*Параметри!$K$20/1000</f>
        <v>0</v>
      </c>
      <c r="AF226" s="29">
        <f t="shared" si="27"/>
        <v>0</v>
      </c>
      <c r="AG226" s="29">
        <v>0</v>
      </c>
      <c r="AH226" s="40">
        <v>0</v>
      </c>
      <c r="AI226" s="40">
        <v>0</v>
      </c>
      <c r="AJ226" s="40">
        <f t="shared" si="28"/>
        <v>0</v>
      </c>
      <c r="AK226" s="29">
        <f>(AH226+AI226)*(1+0.25*AJ226)*Параметри!$K$53</f>
        <v>0</v>
      </c>
      <c r="AL226" s="29">
        <f>ROUNDUP(('Дані з ДІСО'!AU226+'Дані з ДІСО'!AW226)/Параметри!$K$28,0)</f>
        <v>0</v>
      </c>
      <c r="AM226" s="64">
        <f>AL226*Параметри!$M$35/18</f>
        <v>0</v>
      </c>
      <c r="AN226" s="29">
        <f>IF(AL226=0,0,'Дані з ДІСО'!AW226/SUM('Дані з ДІСО'!AU226,'Дані з ДІСО'!AW226))</f>
        <v>0</v>
      </c>
      <c r="AO226" s="29">
        <f>(1+0.25*AN226)*AM226*Параметри!$K$51</f>
        <v>0</v>
      </c>
      <c r="AP226" s="40">
        <f>ROUNDUP(('Дані з ДІСО'!AE226+'Дані не з ДІСО'!E226+'Дані не з ДІСО'!G226)/Параметри!$K$69,0)</f>
        <v>0</v>
      </c>
      <c r="AQ226" s="40">
        <f t="shared" si="32"/>
        <v>0</v>
      </c>
      <c r="AR226" s="40">
        <f>IF(AP226=0,0,('Дані з ДІСО'!AH226+'Дані не з ДІСО'!G226)/('Дані з ДІСО'!AE226+'Дані не з ДІСО'!E226+'Дані не з ДІСО'!G226))</f>
        <v>0</v>
      </c>
      <c r="AS226" s="29">
        <f>AQ226*(1+0.25*AR226)*Параметри!$K$51</f>
        <v>0</v>
      </c>
      <c r="AT226" s="40">
        <f>ROUNDUP('Дані з ДІСО'!AF226/Параметри!$K$70,0)</f>
        <v>0</v>
      </c>
      <c r="AU226" s="40">
        <f t="shared" si="33"/>
        <v>0</v>
      </c>
      <c r="AV226" s="40">
        <f>IF(AT226=0,0,'Дані з ДІСО'!AI226/'Дані з ДІСО'!AF226)</f>
        <v>0</v>
      </c>
      <c r="AW226" s="29">
        <f>AU226*(1+0.25*AV226)*Параметри!$K$51</f>
        <v>0</v>
      </c>
      <c r="AX226" s="40">
        <f>ROUNDUP('Дані з ДІСО'!AR226/Параметри!$K$29,0)</f>
        <v>0</v>
      </c>
      <c r="AY226" s="40">
        <f>ROUNDUP('Дані з ДІСО'!AS226/Параметри!$K$29,0)</f>
        <v>0</v>
      </c>
      <c r="AZ226" s="40">
        <f>ROUNDUP('Дані з ДІСО'!AT226/Параметри!$K$29,0)</f>
        <v>0</v>
      </c>
      <c r="BA226" s="64">
        <f>(AX226*Параметри!$K$32+AY226*Параметри!$L$32+AZ226*Параметри!$M$32)/18</f>
        <v>0</v>
      </c>
      <c r="BB226" s="29">
        <f>(BA226*Параметри!$K$51+SUM('Дані з ДІСО'!AR226:AT226)*Параметри!$K$48*Параметри!$K$20/1000)*Параметри!$K$74</f>
        <v>0</v>
      </c>
      <c r="BC226" s="40">
        <f>ROUNDUP(('Дані не з ДІСО'!I226+'Дані не з ДІСО'!K226)/Параметри!$K$26,0)</f>
        <v>0</v>
      </c>
      <c r="BD226" s="29">
        <f>BC226*Параметри!$M$36/18</f>
        <v>0</v>
      </c>
      <c r="BE226" s="40">
        <f>IF(BC226=0,0,'Дані не з ДІСО'!K226/('Дані не з ДІСО'!I226+'Дані не з ДІСО'!K226))</f>
        <v>0</v>
      </c>
      <c r="BF226" s="29">
        <f>(1+0.25*BE226)*BD226*Параметри!$K$51</f>
        <v>0</v>
      </c>
      <c r="BG226" s="40">
        <f>ROUNDUP('Дані не з ДІСО'!M226/Параметри!$K$27,0)</f>
        <v>0</v>
      </c>
      <c r="BH226" s="40">
        <f>BG226*Параметри!$M$37/18</f>
        <v>0</v>
      </c>
      <c r="BI226" s="29">
        <f>BH226*Параметри!$K$51</f>
        <v>0</v>
      </c>
      <c r="BJ226" s="29">
        <f>'Дані не з ДІСО'!N226*Параметри!$K$76</f>
        <v>0</v>
      </c>
      <c r="BK226" s="40">
        <f>ROUNDUP('Дані з ДІСО'!V226/Параметри!$K$25,0)</f>
        <v>0</v>
      </c>
      <c r="BL226" s="40">
        <f>ROUNDUP('Дані з ДІСО'!W226/Параметри!$K$25,0)</f>
        <v>0</v>
      </c>
      <c r="BM226" s="40">
        <f>ROUNDUP('Дані з ДІСО'!X226/Параметри!$K$25,0)</f>
        <v>0</v>
      </c>
      <c r="BN226" s="40">
        <f>(BK226*Параметри!$K$34+BL226*Параметри!$L$34+BM226*Параметри!$M$34)/18</f>
        <v>0</v>
      </c>
      <c r="BO226" s="40">
        <f>IF(K226=0,0,'Дані з ДІСО'!AC226/K226)</f>
        <v>0</v>
      </c>
      <c r="BP226" s="29">
        <f>(1+0.25*BO226)*BN226*Параметри!$K$51</f>
        <v>0</v>
      </c>
      <c r="BQ226" s="29">
        <f>BP226*'Коефіцієнти АТО'!U226</f>
        <v>0</v>
      </c>
      <c r="BR226" s="29">
        <f>K226*(1+0.25*BO226)*Параметри!$K$66*Параметри!$K$20/1000</f>
        <v>0</v>
      </c>
      <c r="BS226" s="29">
        <f>(1+0.25*BO226)*K226*'Коефіцієнти АТО'!S226*Параметри!$K$20/1000</f>
        <v>0</v>
      </c>
      <c r="BT226" s="29">
        <f t="shared" si="34"/>
        <v>0</v>
      </c>
      <c r="BU226" s="40">
        <f>ROUNDUP('Дані з ДІСО'!AG226/Параметри!$K$71,0)</f>
        <v>0</v>
      </c>
      <c r="BV226" s="40">
        <f t="shared" si="35"/>
        <v>0</v>
      </c>
      <c r="BW226" s="40">
        <f>IF('Дані з ДІСО'!AG226=0,0,'Дані з ДІСО'!AJ226/'Дані з ДІСО'!AG226)</f>
        <v>0</v>
      </c>
      <c r="BX226" s="29">
        <f>BV226*(1+0.25*BW226)*Параметри!$K$51</f>
        <v>0</v>
      </c>
      <c r="BY226" s="29">
        <f>ROUND(IF(Параметри!$K$77="No",CC226,CC226*Параметри!$K$78)+AG226,1)</f>
        <v>13691.6</v>
      </c>
      <c r="BZ226" s="29">
        <f>ROUND(IF(Параметри!$K$77="No",BF226,BF226*Параметри!$K$78),1)</f>
        <v>0</v>
      </c>
      <c r="CA226" s="29">
        <f>ROUND(IF(Параметри!$K$77="No",BI226,BI226*Параметри!$K$78),1)</f>
        <v>0</v>
      </c>
      <c r="CB226" s="29">
        <f>ROUND(IF(Параметри!$K$77="No",BJ226,BJ226*Параметри!$K$78),1)</f>
        <v>0</v>
      </c>
      <c r="CC226" s="29">
        <f t="shared" si="29"/>
        <v>15212.842828865518</v>
      </c>
    </row>
    <row r="227" spans="1:81">
      <c r="A227" s="9">
        <v>226</v>
      </c>
      <c r="B227" s="9" t="s">
        <v>3176</v>
      </c>
      <c r="C227" s="9" t="s">
        <v>3146</v>
      </c>
      <c r="D227" s="9" t="s">
        <v>3351</v>
      </c>
      <c r="E227" s="9" t="s">
        <v>78</v>
      </c>
      <c r="F227" s="9" t="s">
        <v>3367</v>
      </c>
      <c r="G227" s="9" t="s">
        <v>486</v>
      </c>
      <c r="H227" s="29">
        <f>SUM('Дані з ДІСО'!J227:L227)</f>
        <v>4746</v>
      </c>
      <c r="I227" s="29">
        <f>SUM('Дані з ДІСО'!G227:I227)</f>
        <v>176</v>
      </c>
      <c r="J227" s="29">
        <f>SUM('Дані з ДІСО'!P227:R227)</f>
        <v>48</v>
      </c>
      <c r="K227" s="29">
        <f>SUM('Дані з ДІСО'!V227:X227)</f>
        <v>0</v>
      </c>
      <c r="L227" s="40">
        <f>ROUNDUP('Дані з ДІСО'!J227/'Коефіцієнти АТО'!$R227,0)</f>
        <v>66</v>
      </c>
      <c r="M227" s="40">
        <f>ROUNDUP('Дані з ДІСО'!K227/'Коефіцієнти АТО'!$R227,0)</f>
        <v>100</v>
      </c>
      <c r="N227" s="40">
        <f>ROUNDUP('Дані з ДІСО'!L227/'Коефіцієнти АТО'!$R227,0)</f>
        <v>29</v>
      </c>
      <c r="O227" s="59">
        <f>(L227*Параметри!$K$32+M227*Параметри!$L$32+N227*Параметри!$M$32)/18</f>
        <v>323.19444444444446</v>
      </c>
      <c r="P227" s="41">
        <f>IF(H227=0,"",'Дані з ДІСО'!Y227/H227)</f>
        <v>0</v>
      </c>
      <c r="Q227" s="29">
        <f>IF(H227=0,"",(1+0.25*P227)*O227*Параметри!$K$51)</f>
        <v>66196.754284454451</v>
      </c>
      <c r="R227" s="29">
        <f>IF(H227=0,"",Q227*'Коефіцієнти АТО'!T227)</f>
        <v>6619.6754284454455</v>
      </c>
      <c r="S227" s="29">
        <f>IF(H227=0,"",H227*(1+0.25*P227)*Параметри!$K$66*Параметри!$K$20/1000)</f>
        <v>0</v>
      </c>
      <c r="T227" s="29">
        <f>IF(H227=0,"",H227*(1+0.25*P227)*'Коефіцієнти АТО'!$S227*Параметри!$K$20/1000)</f>
        <v>10388.456271981684</v>
      </c>
      <c r="U227" s="29">
        <f t="shared" si="30"/>
        <v>83204.885984881592</v>
      </c>
      <c r="V227" s="29">
        <f t="shared" si="31"/>
        <v>83204.885984881592</v>
      </c>
      <c r="W227" s="40">
        <f>ROUNDUP('Дані з ДІСО'!P227/Параметри!$K$24,0)</f>
        <v>4</v>
      </c>
      <c r="X227" s="40">
        <f>ROUNDUP('Дані з ДІСО'!Q227/Параметри!$K$24,0)</f>
        <v>2</v>
      </c>
      <c r="Y227" s="40">
        <f>ROUNDUP('Дані з ДІСО'!R227/Параметри!$K$24,0)</f>
        <v>0</v>
      </c>
      <c r="Z227" s="59">
        <f>(W227*Параметри!$K$33+X227*Параметри!$L$33+Y227*Параметри!$M$33)/18</f>
        <v>12</v>
      </c>
      <c r="AA227" s="41">
        <f>IF(J227=0,0,'Дані з ДІСО'!AA227/J227)</f>
        <v>0</v>
      </c>
      <c r="AB227" s="29">
        <f>(1+0.25*AA227)*Z227*Параметри!$K$51</f>
        <v>2457.8425312320001</v>
      </c>
      <c r="AC227" s="29">
        <f>AB227*'Коефіцієнти АТО'!U227</f>
        <v>115.518598967904</v>
      </c>
      <c r="AD227" s="29">
        <f>J227*(1+0.25*AA227)*Параметри!$K$66*Параметри!$K$20/1000</f>
        <v>0</v>
      </c>
      <c r="AE227" s="29">
        <f>(1+0.25*AA227)*J227*'Коефіцієнти АТО'!S227*Параметри!$K$20/1000</f>
        <v>105.06656153710932</v>
      </c>
      <c r="AF227" s="29">
        <f t="shared" si="27"/>
        <v>2678.4276917370134</v>
      </c>
      <c r="AG227" s="29">
        <v>0</v>
      </c>
      <c r="AH227" s="40">
        <v>32</v>
      </c>
      <c r="AI227" s="40">
        <v>0</v>
      </c>
      <c r="AJ227" s="40">
        <f t="shared" si="28"/>
        <v>0</v>
      </c>
      <c r="AK227" s="29">
        <f>(AH227+AI227)*(1+0.25*AJ227)*Параметри!$K$53</f>
        <v>5741.7368222720015</v>
      </c>
      <c r="AL227" s="29">
        <f>ROUNDUP(('Дані з ДІСО'!AU227+'Дані з ДІСО'!AW227)/Параметри!$K$28,0)</f>
        <v>0</v>
      </c>
      <c r="AM227" s="64">
        <f>AL227*Параметри!$M$35/18</f>
        <v>0</v>
      </c>
      <c r="AN227" s="29">
        <f>IF(AL227=0,0,'Дані з ДІСО'!AW227/SUM('Дані з ДІСО'!AU227,'Дані з ДІСО'!AW227))</f>
        <v>0</v>
      </c>
      <c r="AO227" s="29">
        <f>(1+0.25*AN227)*AM227*Параметри!$K$51</f>
        <v>0</v>
      </c>
      <c r="AP227" s="40">
        <f>ROUNDUP(('Дані з ДІСО'!AE227+'Дані не з ДІСО'!E227+'Дані не з ДІСО'!G227)/Параметри!$K$69,0)</f>
        <v>0</v>
      </c>
      <c r="AQ227" s="40">
        <f t="shared" si="32"/>
        <v>0</v>
      </c>
      <c r="AR227" s="40">
        <f>IF(AP227=0,0,('Дані з ДІСО'!AH227+'Дані не з ДІСО'!G227)/('Дані з ДІСО'!AE227+'Дані не з ДІСО'!E227+'Дані не з ДІСО'!G227))</f>
        <v>0</v>
      </c>
      <c r="AS227" s="29">
        <f>AQ227*(1+0.25*AR227)*Параметри!$K$51</f>
        <v>0</v>
      </c>
      <c r="AT227" s="40">
        <f>ROUNDUP('Дані з ДІСО'!AF227/Параметри!$K$70,0)</f>
        <v>0</v>
      </c>
      <c r="AU227" s="40">
        <f t="shared" si="33"/>
        <v>0</v>
      </c>
      <c r="AV227" s="40">
        <f>IF(AT227=0,0,'Дані з ДІСО'!AI227/'Дані з ДІСО'!AF227)</f>
        <v>0</v>
      </c>
      <c r="AW227" s="29">
        <f>AU227*(1+0.25*AV227)*Параметри!$K$51</f>
        <v>0</v>
      </c>
      <c r="AX227" s="40">
        <f>ROUNDUP('Дані з ДІСО'!AR227/Параметри!$K$29,0)</f>
        <v>0</v>
      </c>
      <c r="AY227" s="40">
        <f>ROUNDUP('Дані з ДІСО'!AS227/Параметри!$K$29,0)</f>
        <v>0</v>
      </c>
      <c r="AZ227" s="40">
        <f>ROUNDUP('Дані з ДІСО'!AT227/Параметри!$K$29,0)</f>
        <v>0</v>
      </c>
      <c r="BA227" s="64">
        <f>(AX227*Параметри!$K$32+AY227*Параметри!$L$32+AZ227*Параметри!$M$32)/18</f>
        <v>0</v>
      </c>
      <c r="BB227" s="29">
        <f>(BA227*Параметри!$K$51+SUM('Дані з ДІСО'!AR227:AT227)*Параметри!$K$48*Параметри!$K$20/1000)*Параметри!$K$74</f>
        <v>0</v>
      </c>
      <c r="BC227" s="40">
        <f>ROUNDUP(('Дані не з ДІСО'!I227+'Дані не з ДІСО'!K227)/Параметри!$K$26,0)</f>
        <v>0</v>
      </c>
      <c r="BD227" s="29">
        <f>BC227*Параметри!$M$36/18</f>
        <v>0</v>
      </c>
      <c r="BE227" s="40">
        <f>IF(BC227=0,0,'Дані не з ДІСО'!K227/('Дані не з ДІСО'!I227+'Дані не з ДІСО'!K227))</f>
        <v>0</v>
      </c>
      <c r="BF227" s="29">
        <f>(1+0.25*BE227)*BD227*Параметри!$K$51</f>
        <v>0</v>
      </c>
      <c r="BG227" s="40">
        <f>ROUNDUP('Дані не з ДІСО'!M227/Параметри!$K$27,0)</f>
        <v>0</v>
      </c>
      <c r="BH227" s="40">
        <f>BG227*Параметри!$M$37/18</f>
        <v>0</v>
      </c>
      <c r="BI227" s="29">
        <f>BH227*Параметри!$K$51</f>
        <v>0</v>
      </c>
      <c r="BJ227" s="29">
        <f>'Дані не з ДІСО'!N227*Параметри!$K$76</f>
        <v>0</v>
      </c>
      <c r="BK227" s="40">
        <f>ROUNDUP('Дані з ДІСО'!V227/Параметри!$K$25,0)</f>
        <v>0</v>
      </c>
      <c r="BL227" s="40">
        <f>ROUNDUP('Дані з ДІСО'!W227/Параметри!$K$25,0)</f>
        <v>0</v>
      </c>
      <c r="BM227" s="40">
        <f>ROUNDUP('Дані з ДІСО'!X227/Параметри!$K$25,0)</f>
        <v>0</v>
      </c>
      <c r="BN227" s="40">
        <f>(BK227*Параметри!$K$34+BL227*Параметри!$L$34+BM227*Параметри!$M$34)/18</f>
        <v>0</v>
      </c>
      <c r="BO227" s="40">
        <f>IF(K227=0,0,'Дані з ДІСО'!AC227/K227)</f>
        <v>0</v>
      </c>
      <c r="BP227" s="29">
        <f>(1+0.25*BO227)*BN227*Параметри!$K$51</f>
        <v>0</v>
      </c>
      <c r="BQ227" s="29">
        <f>BP227*'Коефіцієнти АТО'!U227</f>
        <v>0</v>
      </c>
      <c r="BR227" s="29">
        <f>K227*(1+0.25*BO227)*Параметри!$K$66*Параметри!$K$20/1000</f>
        <v>0</v>
      </c>
      <c r="BS227" s="29">
        <f>(1+0.25*BO227)*K227*'Коефіцієнти АТО'!S227*Параметри!$K$20/1000</f>
        <v>0</v>
      </c>
      <c r="BT227" s="29">
        <f t="shared" si="34"/>
        <v>0</v>
      </c>
      <c r="BU227" s="40">
        <f>ROUNDUP('Дані з ДІСО'!AG227/Параметри!$K$71,0)</f>
        <v>0</v>
      </c>
      <c r="BV227" s="40">
        <f t="shared" si="35"/>
        <v>0</v>
      </c>
      <c r="BW227" s="40">
        <f>IF('Дані з ДІСО'!AG227=0,0,'Дані з ДІСО'!AJ227/'Дані з ДІСО'!AG227)</f>
        <v>0</v>
      </c>
      <c r="BX227" s="29">
        <f>BV227*(1+0.25*BW227)*Параметри!$K$51</f>
        <v>0</v>
      </c>
      <c r="BY227" s="29">
        <f>ROUND(IF(Параметри!$K$77="No",CC227,CC227*Параметри!$K$78)+AG227,1)</f>
        <v>82462.5</v>
      </c>
      <c r="BZ227" s="29">
        <f>ROUND(IF(Параметри!$K$77="No",BF227,BF227*Параметри!$K$78),1)</f>
        <v>0</v>
      </c>
      <c r="CA227" s="29">
        <f>ROUND(IF(Параметри!$K$77="No",BI227,BI227*Параметри!$K$78),1)</f>
        <v>0</v>
      </c>
      <c r="CB227" s="29">
        <f>ROUND(IF(Параметри!$K$77="No",BJ227,BJ227*Параметри!$K$78),1)</f>
        <v>0</v>
      </c>
      <c r="CC227" s="29">
        <f t="shared" si="29"/>
        <v>91625.050498890603</v>
      </c>
    </row>
    <row r="228" spans="1:81">
      <c r="A228" s="9">
        <v>227</v>
      </c>
      <c r="B228" s="9" t="s">
        <v>3176</v>
      </c>
      <c r="C228" s="9" t="s">
        <v>3146</v>
      </c>
      <c r="D228" s="9" t="s">
        <v>3351</v>
      </c>
      <c r="E228" s="9" t="s">
        <v>78</v>
      </c>
      <c r="F228" s="9" t="s">
        <v>3368</v>
      </c>
      <c r="G228" s="9" t="s">
        <v>488</v>
      </c>
      <c r="H228" s="29">
        <f>SUM('Дані з ДІСО'!J228:L228)</f>
        <v>4662</v>
      </c>
      <c r="I228" s="29">
        <f>SUM('Дані з ДІСО'!G228:I228)</f>
        <v>181</v>
      </c>
      <c r="J228" s="29">
        <f>SUM('Дані з ДІСО'!P228:R228)</f>
        <v>0</v>
      </c>
      <c r="K228" s="29">
        <f>SUM('Дані з ДІСО'!V228:X228)</f>
        <v>0</v>
      </c>
      <c r="L228" s="40">
        <f>ROUNDUP('Дані з ДІСО'!J228/'Коефіцієнти АТО'!$R228,0)</f>
        <v>68</v>
      </c>
      <c r="M228" s="40">
        <f>ROUNDUP('Дані з ДІСО'!K228/'Коефіцієнти АТО'!$R228,0)</f>
        <v>106</v>
      </c>
      <c r="N228" s="40">
        <f>ROUNDUP('Дані з ДІСО'!L228/'Коефіцієнти АТО'!$R228,0)</f>
        <v>22</v>
      </c>
      <c r="O228" s="59">
        <f>(L228*Параметри!$K$32+M228*Параметри!$L$32+N228*Параметри!$M$32)/18</f>
        <v>322.84444444444449</v>
      </c>
      <c r="P228" s="41">
        <f>IF(H228=0,"",'Дані з ДІСО'!Y228/H228)</f>
        <v>0</v>
      </c>
      <c r="Q228" s="29">
        <f>IF(H228=0,"",(1+0.25*P228)*O228*Параметри!$K$51)</f>
        <v>66125.067210626847</v>
      </c>
      <c r="R228" s="29">
        <f>IF(H228=0,"",Q228*'Коефіцієнти АТО'!T228)</f>
        <v>6612.5067210626848</v>
      </c>
      <c r="S228" s="29">
        <f>IF(H228=0,"",H228*(1+0.25*P228)*Параметри!$K$66*Параметри!$K$20/1000)</f>
        <v>0</v>
      </c>
      <c r="T228" s="29">
        <f>IF(H228=0,"",H228*(1+0.25*P228)*'Коефіцієнти АТО'!$S228*Параметри!$K$20/1000)</f>
        <v>10204.589789291742</v>
      </c>
      <c r="U228" s="29">
        <f t="shared" si="30"/>
        <v>82942.163720981276</v>
      </c>
      <c r="V228" s="29">
        <f t="shared" si="31"/>
        <v>82942.163720981276</v>
      </c>
      <c r="W228" s="40">
        <f>ROUNDUP('Дані з ДІСО'!P228/Параметри!$K$24,0)</f>
        <v>0</v>
      </c>
      <c r="X228" s="40">
        <f>ROUNDUP('Дані з ДІСО'!Q228/Параметри!$K$24,0)</f>
        <v>0</v>
      </c>
      <c r="Y228" s="40">
        <f>ROUNDUP('Дані з ДІСО'!R228/Параметри!$K$24,0)</f>
        <v>0</v>
      </c>
      <c r="Z228" s="59">
        <f>(W228*Параметри!$K$33+X228*Параметри!$L$33+Y228*Параметри!$M$33)/18</f>
        <v>0</v>
      </c>
      <c r="AA228" s="41">
        <f>IF(J228=0,0,'Дані з ДІСО'!AA228/J228)</f>
        <v>0</v>
      </c>
      <c r="AB228" s="29">
        <f>(1+0.25*AA228)*Z228*Параметри!$K$51</f>
        <v>0</v>
      </c>
      <c r="AC228" s="29">
        <f>AB228*'Коефіцієнти АТО'!U228</f>
        <v>0</v>
      </c>
      <c r="AD228" s="29">
        <f>J228*(1+0.25*AA228)*Параметри!$K$66*Параметри!$K$20/1000</f>
        <v>0</v>
      </c>
      <c r="AE228" s="29">
        <f>(1+0.25*AA228)*J228*'Коефіцієнти АТО'!S228*Параметри!$K$20/1000</f>
        <v>0</v>
      </c>
      <c r="AF228" s="29">
        <f t="shared" si="27"/>
        <v>0</v>
      </c>
      <c r="AG228" s="29">
        <v>0</v>
      </c>
      <c r="AH228" s="40">
        <v>7</v>
      </c>
      <c r="AI228" s="40">
        <v>0</v>
      </c>
      <c r="AJ228" s="40">
        <f t="shared" si="28"/>
        <v>0</v>
      </c>
      <c r="AK228" s="29">
        <f>(AH228+AI228)*(1+0.25*AJ228)*Параметри!$K$53</f>
        <v>1256.0049298720003</v>
      </c>
      <c r="AL228" s="29">
        <f>ROUNDUP(('Дані з ДІСО'!AU228+'Дані з ДІСО'!AW228)/Параметри!$K$28,0)</f>
        <v>0</v>
      </c>
      <c r="AM228" s="64">
        <f>AL228*Параметри!$M$35/18</f>
        <v>0</v>
      </c>
      <c r="AN228" s="29">
        <f>IF(AL228=0,0,'Дані з ДІСО'!AW228/SUM('Дані з ДІСО'!AU228,'Дані з ДІСО'!AW228))</f>
        <v>0</v>
      </c>
      <c r="AO228" s="29">
        <f>(1+0.25*AN228)*AM228*Параметри!$K$51</f>
        <v>0</v>
      </c>
      <c r="AP228" s="40">
        <f>ROUNDUP(('Дані з ДІСО'!AE228+'Дані не з ДІСО'!E228+'Дані не з ДІСО'!G228)/Параметри!$K$69,0)</f>
        <v>0</v>
      </c>
      <c r="AQ228" s="40">
        <f t="shared" si="32"/>
        <v>0</v>
      </c>
      <c r="AR228" s="40">
        <f>IF(AP228=0,0,('Дані з ДІСО'!AH228+'Дані не з ДІСО'!G228)/('Дані з ДІСО'!AE228+'Дані не з ДІСО'!E228+'Дані не з ДІСО'!G228))</f>
        <v>0</v>
      </c>
      <c r="AS228" s="29">
        <f>AQ228*(1+0.25*AR228)*Параметри!$K$51</f>
        <v>0</v>
      </c>
      <c r="AT228" s="40">
        <f>ROUNDUP('Дані з ДІСО'!AF228/Параметри!$K$70,0)</f>
        <v>0</v>
      </c>
      <c r="AU228" s="40">
        <f t="shared" si="33"/>
        <v>0</v>
      </c>
      <c r="AV228" s="40">
        <f>IF(AT228=0,0,'Дані з ДІСО'!AI228/'Дані з ДІСО'!AF228)</f>
        <v>0</v>
      </c>
      <c r="AW228" s="29">
        <f>AU228*(1+0.25*AV228)*Параметри!$K$51</f>
        <v>0</v>
      </c>
      <c r="AX228" s="40">
        <f>ROUNDUP('Дані з ДІСО'!AR228/Параметри!$K$29,0)</f>
        <v>0</v>
      </c>
      <c r="AY228" s="40">
        <f>ROUNDUP('Дані з ДІСО'!AS228/Параметри!$K$29,0)</f>
        <v>0</v>
      </c>
      <c r="AZ228" s="40">
        <f>ROUNDUP('Дані з ДІСО'!AT228/Параметри!$K$29,0)</f>
        <v>0</v>
      </c>
      <c r="BA228" s="64">
        <f>(AX228*Параметри!$K$32+AY228*Параметри!$L$32+AZ228*Параметри!$M$32)/18</f>
        <v>0</v>
      </c>
      <c r="BB228" s="29">
        <f>(BA228*Параметри!$K$51+SUM('Дані з ДІСО'!AR228:AT228)*Параметри!$K$48*Параметри!$K$20/1000)*Параметри!$K$74</f>
        <v>0</v>
      </c>
      <c r="BC228" s="40">
        <f>ROUNDUP(('Дані не з ДІСО'!I228+'Дані не з ДІСО'!K228)/Параметри!$K$26,0)</f>
        <v>0</v>
      </c>
      <c r="BD228" s="29">
        <f>BC228*Параметри!$M$36/18</f>
        <v>0</v>
      </c>
      <c r="BE228" s="40">
        <f>IF(BC228=0,0,'Дані не з ДІСО'!K228/('Дані не з ДІСО'!I228+'Дані не з ДІСО'!K228))</f>
        <v>0</v>
      </c>
      <c r="BF228" s="29">
        <f>(1+0.25*BE228)*BD228*Параметри!$K$51</f>
        <v>0</v>
      </c>
      <c r="BG228" s="40">
        <f>ROUNDUP('Дані не з ДІСО'!M228/Параметри!$K$27,0)</f>
        <v>0</v>
      </c>
      <c r="BH228" s="40">
        <f>BG228*Параметри!$M$37/18</f>
        <v>0</v>
      </c>
      <c r="BI228" s="29">
        <f>BH228*Параметри!$K$51</f>
        <v>0</v>
      </c>
      <c r="BJ228" s="29">
        <f>'Дані не з ДІСО'!N228*Параметри!$K$76</f>
        <v>0</v>
      </c>
      <c r="BK228" s="40">
        <f>ROUNDUP('Дані з ДІСО'!V228/Параметри!$K$25,0)</f>
        <v>0</v>
      </c>
      <c r="BL228" s="40">
        <f>ROUNDUP('Дані з ДІСО'!W228/Параметри!$K$25,0)</f>
        <v>0</v>
      </c>
      <c r="BM228" s="40">
        <f>ROUNDUP('Дані з ДІСО'!X228/Параметри!$K$25,0)</f>
        <v>0</v>
      </c>
      <c r="BN228" s="40">
        <f>(BK228*Параметри!$K$34+BL228*Параметри!$L$34+BM228*Параметри!$M$34)/18</f>
        <v>0</v>
      </c>
      <c r="BO228" s="40">
        <f>IF(K228=0,0,'Дані з ДІСО'!AC228/K228)</f>
        <v>0</v>
      </c>
      <c r="BP228" s="29">
        <f>(1+0.25*BO228)*BN228*Параметри!$K$51</f>
        <v>0</v>
      </c>
      <c r="BQ228" s="29">
        <f>BP228*'Коефіцієнти АТО'!U228</f>
        <v>0</v>
      </c>
      <c r="BR228" s="29">
        <f>K228*(1+0.25*BO228)*Параметри!$K$66*Параметри!$K$20/1000</f>
        <v>0</v>
      </c>
      <c r="BS228" s="29">
        <f>(1+0.25*BO228)*K228*'Коефіцієнти АТО'!S228*Параметри!$K$20/1000</f>
        <v>0</v>
      </c>
      <c r="BT228" s="29">
        <f t="shared" si="34"/>
        <v>0</v>
      </c>
      <c r="BU228" s="40">
        <f>ROUNDUP('Дані з ДІСО'!AG228/Параметри!$K$71,0)</f>
        <v>0</v>
      </c>
      <c r="BV228" s="40">
        <f t="shared" si="35"/>
        <v>0</v>
      </c>
      <c r="BW228" s="40">
        <f>IF('Дані з ДІСО'!AG228=0,0,'Дані з ДІСО'!AJ228/'Дані з ДІСО'!AG228)</f>
        <v>0</v>
      </c>
      <c r="BX228" s="29">
        <f>BV228*(1+0.25*BW228)*Параметри!$K$51</f>
        <v>0</v>
      </c>
      <c r="BY228" s="29">
        <f>ROUND(IF(Параметри!$K$77="No",CC228,CC228*Параметри!$K$78)+AG228,1)</f>
        <v>75778.399999999994</v>
      </c>
      <c r="BZ228" s="29">
        <f>ROUND(IF(Параметри!$K$77="No",BF228,BF228*Параметри!$K$78),1)</f>
        <v>0</v>
      </c>
      <c r="CA228" s="29">
        <f>ROUND(IF(Параметри!$K$77="No",BI228,BI228*Параметри!$K$78),1)</f>
        <v>0</v>
      </c>
      <c r="CB228" s="29">
        <f>ROUND(IF(Параметри!$K$77="No",BJ228,BJ228*Параметри!$K$78),1)</f>
        <v>0</v>
      </c>
      <c r="CC228" s="29">
        <f t="shared" si="29"/>
        <v>84198.168650853273</v>
      </c>
    </row>
    <row r="229" spans="1:81">
      <c r="A229" s="9">
        <v>228</v>
      </c>
      <c r="B229" s="9" t="s">
        <v>3148</v>
      </c>
      <c r="C229" s="9" t="s">
        <v>3148</v>
      </c>
      <c r="D229" s="9" t="s">
        <v>3351</v>
      </c>
      <c r="E229" s="9" t="s">
        <v>24</v>
      </c>
      <c r="F229" s="9" t="s">
        <v>3369</v>
      </c>
      <c r="G229" s="9" t="s">
        <v>490</v>
      </c>
      <c r="H229" s="29">
        <f>SUM('Дані з ДІСО'!J229:L229)</f>
        <v>0</v>
      </c>
      <c r="I229" s="29">
        <f>SUM('Дані з ДІСО'!G229:I229)</f>
        <v>0</v>
      </c>
      <c r="J229" s="29">
        <f>SUM('Дані з ДІСО'!P229:R229)</f>
        <v>0</v>
      </c>
      <c r="K229" s="29">
        <f>SUM('Дані з ДІСО'!V229:X229)</f>
        <v>0</v>
      </c>
      <c r="L229" s="40">
        <f>ROUNDUP('Дані з ДІСО'!J229/'Коефіцієнти АТО'!$R229,0)</f>
        <v>0</v>
      </c>
      <c r="M229" s="40">
        <f>ROUNDUP('Дані з ДІСО'!K229/'Коефіцієнти АТО'!$R229,0)</f>
        <v>0</v>
      </c>
      <c r="N229" s="40">
        <f>ROUNDUP('Дані з ДІСО'!L229/'Коефіцієнти АТО'!$R229,0)</f>
        <v>0</v>
      </c>
      <c r="O229" s="59">
        <f>(L229*Параметри!$K$32+M229*Параметри!$L$32+N229*Параметри!$M$32)/18</f>
        <v>0</v>
      </c>
      <c r="P229" s="41" t="str">
        <f>IF(H229=0,"",'Дані з ДІСО'!Y229/H229)</f>
        <v/>
      </c>
      <c r="Q229" s="29" t="str">
        <f>IF(H229=0,"",(1+0.25*P229)*O229*Параметри!$K$51)</f>
        <v/>
      </c>
      <c r="R229" s="29" t="str">
        <f>IF(H229=0,"",Q229*'Коефіцієнти АТО'!T229)</f>
        <v/>
      </c>
      <c r="S229" s="29" t="str">
        <f>IF(H229=0,"",H229*(1+0.25*P229)*Параметри!$K$66*Параметри!$K$20/1000)</f>
        <v/>
      </c>
      <c r="T229" s="29" t="str">
        <f>IF(H229=0,"",H229*(1+0.25*P229)*'Коефіцієнти АТО'!$S229*Параметри!$K$20/1000)</f>
        <v/>
      </c>
      <c r="U229" s="29">
        <f t="shared" si="30"/>
        <v>0</v>
      </c>
      <c r="V229" s="29">
        <f t="shared" si="31"/>
        <v>0</v>
      </c>
      <c r="W229" s="40">
        <f>ROUNDUP('Дані з ДІСО'!P229/Параметри!$K$24,0)</f>
        <v>0</v>
      </c>
      <c r="X229" s="40">
        <f>ROUNDUP('Дані з ДІСО'!Q229/Параметри!$K$24,0)</f>
        <v>0</v>
      </c>
      <c r="Y229" s="40">
        <f>ROUNDUP('Дані з ДІСО'!R229/Параметри!$K$24,0)</f>
        <v>0</v>
      </c>
      <c r="Z229" s="59">
        <f>(W229*Параметри!$K$33+X229*Параметри!$L$33+Y229*Параметри!$M$33)/18</f>
        <v>0</v>
      </c>
      <c r="AA229" s="41">
        <f>IF(J229=0,0,'Дані з ДІСО'!AA229/J229)</f>
        <v>0</v>
      </c>
      <c r="AB229" s="29">
        <f>(1+0.25*AA229)*Z229*Параметри!$K$51</f>
        <v>0</v>
      </c>
      <c r="AC229" s="29">
        <f>AB229*'Коефіцієнти АТО'!U229</f>
        <v>0</v>
      </c>
      <c r="AD229" s="29">
        <f>J229*(1+0.25*AA229)*Параметри!$K$66*Параметри!$K$20/1000</f>
        <v>0</v>
      </c>
      <c r="AE229" s="29">
        <f>(1+0.25*AA229)*J229*'Коефіцієнти АТО'!S229*Параметри!$K$20/1000</f>
        <v>0</v>
      </c>
      <c r="AF229" s="29">
        <f t="shared" si="27"/>
        <v>0</v>
      </c>
      <c r="AG229" s="29">
        <v>0</v>
      </c>
      <c r="AH229" s="40">
        <v>0</v>
      </c>
      <c r="AI229" s="40">
        <v>0</v>
      </c>
      <c r="AJ229" s="40">
        <f t="shared" si="28"/>
        <v>0</v>
      </c>
      <c r="AK229" s="29">
        <f>(AH229+AI229)*(1+0.25*AJ229)*Параметри!$K$53</f>
        <v>0</v>
      </c>
      <c r="AL229" s="29">
        <f>ROUNDUP(('Дані з ДІСО'!AU229+'Дані з ДІСО'!AW229)/Параметри!$K$28,0)</f>
        <v>0</v>
      </c>
      <c r="AM229" s="64">
        <f>AL229*Параметри!$M$35/18</f>
        <v>0</v>
      </c>
      <c r="AN229" s="29">
        <f>IF(AL229=0,0,'Дані з ДІСО'!AW229/SUM('Дані з ДІСО'!AU229,'Дані з ДІСО'!AW229))</f>
        <v>0</v>
      </c>
      <c r="AO229" s="29">
        <f>(1+0.25*AN229)*AM229*Параметри!$K$51</f>
        <v>0</v>
      </c>
      <c r="AP229" s="40">
        <f>ROUNDUP(('Дані з ДІСО'!AE229+'Дані не з ДІСО'!E229+'Дані не з ДІСО'!G229)/Параметри!$K$69,0)</f>
        <v>0</v>
      </c>
      <c r="AQ229" s="40">
        <f t="shared" si="32"/>
        <v>0</v>
      </c>
      <c r="AR229" s="40">
        <f>IF(AP229=0,0,('Дані з ДІСО'!AH229+'Дані не з ДІСО'!G229)/('Дані з ДІСО'!AE229+'Дані не з ДІСО'!E229+'Дані не з ДІСО'!G229))</f>
        <v>0</v>
      </c>
      <c r="AS229" s="29">
        <f>AQ229*(1+0.25*AR229)*Параметри!$K$51</f>
        <v>0</v>
      </c>
      <c r="AT229" s="40">
        <f>ROUNDUP('Дані з ДІСО'!AF229/Параметри!$K$70,0)</f>
        <v>0</v>
      </c>
      <c r="AU229" s="40">
        <f t="shared" si="33"/>
        <v>0</v>
      </c>
      <c r="AV229" s="40">
        <f>IF(AT229=0,0,'Дані з ДІСО'!AI229/'Дані з ДІСО'!AF229)</f>
        <v>0</v>
      </c>
      <c r="AW229" s="29">
        <f>AU229*(1+0.25*AV229)*Параметри!$K$51</f>
        <v>0</v>
      </c>
      <c r="AX229" s="40">
        <f>ROUNDUP('Дані з ДІСО'!AR229/Параметри!$K$29,0)</f>
        <v>0</v>
      </c>
      <c r="AY229" s="40">
        <f>ROUNDUP('Дані з ДІСО'!AS229/Параметри!$K$29,0)</f>
        <v>0</v>
      </c>
      <c r="AZ229" s="40">
        <f>ROUNDUP('Дані з ДІСО'!AT229/Параметри!$K$29,0)</f>
        <v>0</v>
      </c>
      <c r="BA229" s="64">
        <f>(AX229*Параметри!$K$32+AY229*Параметри!$L$32+AZ229*Параметри!$M$32)/18</f>
        <v>0</v>
      </c>
      <c r="BB229" s="29">
        <f>(BA229*Параметри!$K$51+SUM('Дані з ДІСО'!AR229:AT229)*Параметри!$K$48*Параметри!$K$20/1000)*Параметри!$K$74</f>
        <v>0</v>
      </c>
      <c r="BC229" s="40">
        <f>ROUNDUP(('Дані не з ДІСО'!I229+'Дані не з ДІСО'!K229)/Параметри!$K$26,0)</f>
        <v>0</v>
      </c>
      <c r="BD229" s="29">
        <f>BC229*Параметри!$M$36/18</f>
        <v>0</v>
      </c>
      <c r="BE229" s="40">
        <f>IF(BC229=0,0,'Дані не з ДІСО'!K229/('Дані не з ДІСО'!I229+'Дані не з ДІСО'!K229))</f>
        <v>0</v>
      </c>
      <c r="BF229" s="29">
        <f>(1+0.25*BE229)*BD229*Параметри!$K$51</f>
        <v>0</v>
      </c>
      <c r="BG229" s="40">
        <f>ROUNDUP('Дані не з ДІСО'!M229/Параметри!$K$27,0)</f>
        <v>0</v>
      </c>
      <c r="BH229" s="40">
        <f>BG229*Параметри!$M$37/18</f>
        <v>0</v>
      </c>
      <c r="BI229" s="29">
        <f>BH229*Параметри!$K$51</f>
        <v>0</v>
      </c>
      <c r="BJ229" s="29">
        <f>'Дані не з ДІСО'!N229*Параметри!$K$76</f>
        <v>0</v>
      </c>
      <c r="BK229" s="40">
        <f>ROUNDUP('Дані з ДІСО'!V229/Параметри!$K$25,0)</f>
        <v>0</v>
      </c>
      <c r="BL229" s="40">
        <f>ROUNDUP('Дані з ДІСО'!W229/Параметри!$K$25,0)</f>
        <v>0</v>
      </c>
      <c r="BM229" s="40">
        <f>ROUNDUP('Дані з ДІСО'!X229/Параметри!$K$25,0)</f>
        <v>0</v>
      </c>
      <c r="BN229" s="40">
        <f>(BK229*Параметри!$K$34+BL229*Параметри!$L$34+BM229*Параметри!$M$34)/18</f>
        <v>0</v>
      </c>
      <c r="BO229" s="40">
        <f>IF(K229=0,0,'Дані з ДІСО'!AC229/K229)</f>
        <v>0</v>
      </c>
      <c r="BP229" s="29">
        <f>(1+0.25*BO229)*BN229*Параметри!$K$51</f>
        <v>0</v>
      </c>
      <c r="BQ229" s="29">
        <f>BP229*'Коефіцієнти АТО'!U229</f>
        <v>0</v>
      </c>
      <c r="BR229" s="29">
        <f>K229*(1+0.25*BO229)*Параметри!$K$66*Параметри!$K$20/1000</f>
        <v>0</v>
      </c>
      <c r="BS229" s="29">
        <f>(1+0.25*BO229)*K229*'Коефіцієнти АТО'!S229*Параметри!$K$20/1000</f>
        <v>0</v>
      </c>
      <c r="BT229" s="29">
        <f t="shared" si="34"/>
        <v>0</v>
      </c>
      <c r="BU229" s="40">
        <f>ROUNDUP('Дані з ДІСО'!AG229/Параметри!$K$71,0)</f>
        <v>0</v>
      </c>
      <c r="BV229" s="40">
        <f t="shared" si="35"/>
        <v>0</v>
      </c>
      <c r="BW229" s="40">
        <f>IF('Дані з ДІСО'!AG229=0,0,'Дані з ДІСО'!AJ229/'Дані з ДІСО'!AG229)</f>
        <v>0</v>
      </c>
      <c r="BX229" s="29">
        <f>BV229*(1+0.25*BW229)*Параметри!$K$51</f>
        <v>0</v>
      </c>
      <c r="BY229" s="29">
        <f>ROUND(IF(Параметри!$K$77="No",CC229,CC229*Параметри!$K$78)+AG229,1)</f>
        <v>0</v>
      </c>
      <c r="BZ229" s="29">
        <f>ROUND(IF(Параметри!$K$77="No",BF229,BF229*Параметри!$K$78),1)</f>
        <v>0</v>
      </c>
      <c r="CA229" s="29">
        <f>ROUND(IF(Параметри!$K$77="No",BI229,BI229*Параметри!$K$78),1)</f>
        <v>0</v>
      </c>
      <c r="CB229" s="29">
        <f>ROUND(IF(Параметри!$K$77="No",BJ229,BJ229*Параметри!$K$78),1)</f>
        <v>0</v>
      </c>
      <c r="CC229" s="29">
        <f t="shared" si="29"/>
        <v>0</v>
      </c>
    </row>
    <row r="230" spans="1:81">
      <c r="A230" s="9">
        <v>229</v>
      </c>
      <c r="B230" s="9" t="s">
        <v>3148</v>
      </c>
      <c r="C230" s="9" t="s">
        <v>3148</v>
      </c>
      <c r="D230" s="9" t="s">
        <v>3351</v>
      </c>
      <c r="E230" s="9" t="s">
        <v>24</v>
      </c>
      <c r="F230" s="9" t="s">
        <v>3370</v>
      </c>
      <c r="G230" s="9" t="s">
        <v>492</v>
      </c>
      <c r="H230" s="29">
        <f>SUM('Дані з ДІСО'!J230:L230)</f>
        <v>386</v>
      </c>
      <c r="I230" s="29">
        <f>SUM('Дані з ДІСО'!G230:I230)</f>
        <v>33</v>
      </c>
      <c r="J230" s="29">
        <f>SUM('Дані з ДІСО'!P230:R230)</f>
        <v>0</v>
      </c>
      <c r="K230" s="29">
        <f>SUM('Дані з ДІСО'!V230:X230)</f>
        <v>0</v>
      </c>
      <c r="L230" s="40">
        <f>ROUNDUP('Дані з ДІСО'!J230/'Коефіцієнти АТО'!$R230,0)</f>
        <v>12</v>
      </c>
      <c r="M230" s="40">
        <f>ROUNDUP('Дані з ДІСО'!K230/'Коефіцієнти АТО'!$R230,0)</f>
        <v>19</v>
      </c>
      <c r="N230" s="40">
        <f>ROUNDUP('Дані з ДІСО'!L230/'Коефіцієнти АТО'!$R230,0)</f>
        <v>6</v>
      </c>
      <c r="O230" s="59">
        <f>(L230*Параметри!$K$32+M230*Параметри!$L$32+N230*Параметри!$M$32)/18</f>
        <v>61.683333333333344</v>
      </c>
      <c r="P230" s="41">
        <f>IF(H230=0,"",'Дані з ДІСО'!Y230/H230)</f>
        <v>0</v>
      </c>
      <c r="Q230" s="29">
        <f>IF(H230=0,"",(1+0.25*P230)*O230*Параметри!$K$51)</f>
        <v>12633.993344568935</v>
      </c>
      <c r="R230" s="29">
        <f>IF(H230=0,"",Q230*'Коефіцієнти АТО'!T230)</f>
        <v>214.77788685767192</v>
      </c>
      <c r="S230" s="29">
        <f>IF(H230=0,"",H230*(1+0.25*P230)*Параметри!$K$66*Параметри!$K$20/1000)</f>
        <v>0</v>
      </c>
      <c r="T230" s="29">
        <f>IF(H230=0,"",H230*(1+0.25*P230)*'Коефіцієнти АТО'!$S230*Параметри!$K$20/1000)</f>
        <v>1946.9671339911072</v>
      </c>
      <c r="U230" s="29">
        <f t="shared" si="30"/>
        <v>14795.738365417714</v>
      </c>
      <c r="V230" s="29">
        <f t="shared" si="31"/>
        <v>14795.738365417714</v>
      </c>
      <c r="W230" s="40">
        <f>ROUNDUP('Дані з ДІСО'!P230/Параметри!$K$24,0)</f>
        <v>0</v>
      </c>
      <c r="X230" s="40">
        <f>ROUNDUP('Дані з ДІСО'!Q230/Параметри!$K$24,0)</f>
        <v>0</v>
      </c>
      <c r="Y230" s="40">
        <f>ROUNDUP('Дані з ДІСО'!R230/Параметри!$K$24,0)</f>
        <v>0</v>
      </c>
      <c r="Z230" s="59">
        <f>(W230*Параметри!$K$33+X230*Параметри!$L$33+Y230*Параметри!$M$33)/18</f>
        <v>0</v>
      </c>
      <c r="AA230" s="41">
        <f>IF(J230=0,0,'Дані з ДІСО'!AA230/J230)</f>
        <v>0</v>
      </c>
      <c r="AB230" s="29">
        <f>(1+0.25*AA230)*Z230*Параметри!$K$51</f>
        <v>0</v>
      </c>
      <c r="AC230" s="29">
        <f>AB230*'Коефіцієнти АТО'!U230</f>
        <v>0</v>
      </c>
      <c r="AD230" s="29">
        <f>J230*(1+0.25*AA230)*Параметри!$K$66*Параметри!$K$20/1000</f>
        <v>0</v>
      </c>
      <c r="AE230" s="29">
        <f>(1+0.25*AA230)*J230*'Коефіцієнти АТО'!S230*Параметри!$K$20/1000</f>
        <v>0</v>
      </c>
      <c r="AF230" s="29">
        <f t="shared" si="27"/>
        <v>0</v>
      </c>
      <c r="AG230" s="29">
        <v>0</v>
      </c>
      <c r="AH230" s="40">
        <v>0</v>
      </c>
      <c r="AI230" s="40">
        <v>0</v>
      </c>
      <c r="AJ230" s="40">
        <f t="shared" si="28"/>
        <v>0</v>
      </c>
      <c r="AK230" s="29">
        <f>(AH230+AI230)*(1+0.25*AJ230)*Параметри!$K$53</f>
        <v>0</v>
      </c>
      <c r="AL230" s="29">
        <f>ROUNDUP(('Дані з ДІСО'!AU230+'Дані з ДІСО'!AW230)/Параметри!$K$28,0)</f>
        <v>0</v>
      </c>
      <c r="AM230" s="64">
        <f>AL230*Параметри!$M$35/18</f>
        <v>0</v>
      </c>
      <c r="AN230" s="29">
        <f>IF(AL230=0,0,'Дані з ДІСО'!AW230/SUM('Дані з ДІСО'!AU230,'Дані з ДІСО'!AW230))</f>
        <v>0</v>
      </c>
      <c r="AO230" s="29">
        <f>(1+0.25*AN230)*AM230*Параметри!$K$51</f>
        <v>0</v>
      </c>
      <c r="AP230" s="40">
        <f>ROUNDUP(('Дані з ДІСО'!AE230+'Дані не з ДІСО'!E230+'Дані не з ДІСО'!G230)/Параметри!$K$69,0)</f>
        <v>0</v>
      </c>
      <c r="AQ230" s="40">
        <f t="shared" si="32"/>
        <v>0</v>
      </c>
      <c r="AR230" s="40">
        <f>IF(AP230=0,0,('Дані з ДІСО'!AH230+'Дані не з ДІСО'!G230)/('Дані з ДІСО'!AE230+'Дані не з ДІСО'!E230+'Дані не з ДІСО'!G230))</f>
        <v>0</v>
      </c>
      <c r="AS230" s="29">
        <f>AQ230*(1+0.25*AR230)*Параметри!$K$51</f>
        <v>0</v>
      </c>
      <c r="AT230" s="40">
        <f>ROUNDUP('Дані з ДІСО'!AF230/Параметри!$K$70,0)</f>
        <v>0</v>
      </c>
      <c r="AU230" s="40">
        <f t="shared" si="33"/>
        <v>0</v>
      </c>
      <c r="AV230" s="40">
        <f>IF(AT230=0,0,'Дані з ДІСО'!AI230/'Дані з ДІСО'!AF230)</f>
        <v>0</v>
      </c>
      <c r="AW230" s="29">
        <f>AU230*(1+0.25*AV230)*Параметри!$K$51</f>
        <v>0</v>
      </c>
      <c r="AX230" s="40">
        <f>ROUNDUP('Дані з ДІСО'!AR230/Параметри!$K$29,0)</f>
        <v>0</v>
      </c>
      <c r="AY230" s="40">
        <f>ROUNDUP('Дані з ДІСО'!AS230/Параметри!$K$29,0)</f>
        <v>0</v>
      </c>
      <c r="AZ230" s="40">
        <f>ROUNDUP('Дані з ДІСО'!AT230/Параметри!$K$29,0)</f>
        <v>0</v>
      </c>
      <c r="BA230" s="64">
        <f>(AX230*Параметри!$K$32+AY230*Параметри!$L$32+AZ230*Параметри!$M$32)/18</f>
        <v>0</v>
      </c>
      <c r="BB230" s="29">
        <f>(BA230*Параметри!$K$51+SUM('Дані з ДІСО'!AR230:AT230)*Параметри!$K$48*Параметри!$K$20/1000)*Параметри!$K$74</f>
        <v>0</v>
      </c>
      <c r="BC230" s="40">
        <f>ROUNDUP(('Дані не з ДІСО'!I230+'Дані не з ДІСО'!K230)/Параметри!$K$26,0)</f>
        <v>0</v>
      </c>
      <c r="BD230" s="29">
        <f>BC230*Параметри!$M$36/18</f>
        <v>0</v>
      </c>
      <c r="BE230" s="40">
        <f>IF(BC230=0,0,'Дані не з ДІСО'!K230/('Дані не з ДІСО'!I230+'Дані не з ДІСО'!K230))</f>
        <v>0</v>
      </c>
      <c r="BF230" s="29">
        <f>(1+0.25*BE230)*BD230*Параметри!$K$51</f>
        <v>0</v>
      </c>
      <c r="BG230" s="40">
        <f>ROUNDUP('Дані не з ДІСО'!M230/Параметри!$K$27,0)</f>
        <v>0</v>
      </c>
      <c r="BH230" s="40">
        <f>BG230*Параметри!$M$37/18</f>
        <v>0</v>
      </c>
      <c r="BI230" s="29">
        <f>BH230*Параметри!$K$51</f>
        <v>0</v>
      </c>
      <c r="BJ230" s="29">
        <f>'Дані не з ДІСО'!N230*Параметри!$K$76</f>
        <v>0</v>
      </c>
      <c r="BK230" s="40">
        <f>ROUNDUP('Дані з ДІСО'!V230/Параметри!$K$25,0)</f>
        <v>0</v>
      </c>
      <c r="BL230" s="40">
        <f>ROUNDUP('Дані з ДІСО'!W230/Параметри!$K$25,0)</f>
        <v>0</v>
      </c>
      <c r="BM230" s="40">
        <f>ROUNDUP('Дані з ДІСО'!X230/Параметри!$K$25,0)</f>
        <v>0</v>
      </c>
      <c r="BN230" s="40">
        <f>(BK230*Параметри!$K$34+BL230*Параметри!$L$34+BM230*Параметри!$M$34)/18</f>
        <v>0</v>
      </c>
      <c r="BO230" s="40">
        <f>IF(K230=0,0,'Дані з ДІСО'!AC230/K230)</f>
        <v>0</v>
      </c>
      <c r="BP230" s="29">
        <f>(1+0.25*BO230)*BN230*Параметри!$K$51</f>
        <v>0</v>
      </c>
      <c r="BQ230" s="29">
        <f>BP230*'Коефіцієнти АТО'!U230</f>
        <v>0</v>
      </c>
      <c r="BR230" s="29">
        <f>K230*(1+0.25*BO230)*Параметри!$K$66*Параметри!$K$20/1000</f>
        <v>0</v>
      </c>
      <c r="BS230" s="29">
        <f>(1+0.25*BO230)*K230*'Коефіцієнти АТО'!S230*Параметри!$K$20/1000</f>
        <v>0</v>
      </c>
      <c r="BT230" s="29">
        <f t="shared" si="34"/>
        <v>0</v>
      </c>
      <c r="BU230" s="40">
        <f>ROUNDUP('Дані з ДІСО'!AG230/Параметри!$K$71,0)</f>
        <v>0</v>
      </c>
      <c r="BV230" s="40">
        <f t="shared" si="35"/>
        <v>0</v>
      </c>
      <c r="BW230" s="40">
        <f>IF('Дані з ДІСО'!AG230=0,0,'Дані з ДІСО'!AJ230/'Дані з ДІСО'!AG230)</f>
        <v>0</v>
      </c>
      <c r="BX230" s="29">
        <f>BV230*(1+0.25*BW230)*Параметри!$K$51</f>
        <v>0</v>
      </c>
      <c r="BY230" s="29">
        <f>ROUND(IF(Параметри!$K$77="No",CC230,CC230*Параметри!$K$78)+AG230,1)</f>
        <v>13316.2</v>
      </c>
      <c r="BZ230" s="29">
        <f>ROUND(IF(Параметри!$K$77="No",BF230,BF230*Параметри!$K$78),1)</f>
        <v>0</v>
      </c>
      <c r="CA230" s="29">
        <f>ROUND(IF(Параметри!$K$77="No",BI230,BI230*Параметри!$K$78),1)</f>
        <v>0</v>
      </c>
      <c r="CB230" s="29">
        <f>ROUND(IF(Параметри!$K$77="No",BJ230,BJ230*Параметри!$K$78),1)</f>
        <v>0</v>
      </c>
      <c r="CC230" s="29">
        <f t="shared" si="29"/>
        <v>14795.738365417714</v>
      </c>
    </row>
    <row r="231" spans="1:81">
      <c r="A231" s="9">
        <v>230</v>
      </c>
      <c r="B231" s="9" t="s">
        <v>3176</v>
      </c>
      <c r="C231" s="9" t="s">
        <v>3146</v>
      </c>
      <c r="D231" s="9" t="s">
        <v>3351</v>
      </c>
      <c r="E231" s="9" t="s">
        <v>78</v>
      </c>
      <c r="F231" s="9" t="s">
        <v>3371</v>
      </c>
      <c r="G231" s="9" t="s">
        <v>494</v>
      </c>
      <c r="H231" s="29">
        <f>SUM('Дані з ДІСО'!J231:L231)</f>
        <v>6040</v>
      </c>
      <c r="I231" s="29">
        <f>SUM('Дані з ДІСО'!G231:I231)</f>
        <v>202</v>
      </c>
      <c r="J231" s="29">
        <f>SUM('Дані з ДІСО'!P231:R231)</f>
        <v>0</v>
      </c>
      <c r="K231" s="29">
        <f>SUM('Дані з ДІСО'!V231:X231)</f>
        <v>0</v>
      </c>
      <c r="L231" s="40">
        <f>ROUNDUP('Дані з ДІСО'!J231/'Коефіцієнти АТО'!$R231,0)</f>
        <v>83</v>
      </c>
      <c r="M231" s="40">
        <f>ROUNDUP('Дані з ДІСО'!K231/'Коефіцієнти АТО'!$R231,0)</f>
        <v>133</v>
      </c>
      <c r="N231" s="40">
        <f>ROUNDUP('Дані з ДІСО'!L231/'Коефіцієнти АТО'!$R231,0)</f>
        <v>32</v>
      </c>
      <c r="O231" s="59">
        <f>(L231*Параметри!$K$32+M231*Параметри!$L$32+N231*Параметри!$M$32)/18</f>
        <v>410.78333333333336</v>
      </c>
      <c r="P231" s="41">
        <f>IF(H231=0,"",'Дані з ДІСО'!Y231/H231)</f>
        <v>0</v>
      </c>
      <c r="Q231" s="29">
        <f>IF(H231=0,"",(1+0.25*P231)*O231*Параметри!$K$51)</f>
        <v>84136.728982326531</v>
      </c>
      <c r="R231" s="29">
        <f>IF(H231=0,"",Q231*'Коефіцієнти АТО'!T231)</f>
        <v>8413.6728982326531</v>
      </c>
      <c r="S231" s="29">
        <f>IF(H231=0,"",H231*(1+0.25*P231)*Параметри!$K$66*Параметри!$K$20/1000)</f>
        <v>0</v>
      </c>
      <c r="T231" s="29">
        <f>IF(H231=0,"",H231*(1+0.25*P231)*'Коефіцієнти АТО'!$S231*Параметри!$K$20/1000)</f>
        <v>13220.875660086256</v>
      </c>
      <c r="U231" s="29">
        <f t="shared" si="30"/>
        <v>105771.27754064545</v>
      </c>
      <c r="V231" s="29">
        <f t="shared" si="31"/>
        <v>105771.27754064545</v>
      </c>
      <c r="W231" s="40">
        <f>ROUNDUP('Дані з ДІСО'!P231/Параметри!$K$24,0)</f>
        <v>0</v>
      </c>
      <c r="X231" s="40">
        <f>ROUNDUP('Дані з ДІСО'!Q231/Параметри!$K$24,0)</f>
        <v>0</v>
      </c>
      <c r="Y231" s="40">
        <f>ROUNDUP('Дані з ДІСО'!R231/Параметри!$K$24,0)</f>
        <v>0</v>
      </c>
      <c r="Z231" s="59">
        <f>(W231*Параметри!$K$33+X231*Параметри!$L$33+Y231*Параметри!$M$33)/18</f>
        <v>0</v>
      </c>
      <c r="AA231" s="41">
        <f>IF(J231=0,0,'Дані з ДІСО'!AA231/J231)</f>
        <v>0</v>
      </c>
      <c r="AB231" s="29">
        <f>(1+0.25*AA231)*Z231*Параметри!$K$51</f>
        <v>0</v>
      </c>
      <c r="AC231" s="29">
        <f>AB231*'Коефіцієнти АТО'!U231</f>
        <v>0</v>
      </c>
      <c r="AD231" s="29">
        <f>J231*(1+0.25*AA231)*Параметри!$K$66*Параметри!$K$20/1000</f>
        <v>0</v>
      </c>
      <c r="AE231" s="29">
        <f>(1+0.25*AA231)*J231*'Коефіцієнти АТО'!S231*Параметри!$K$20/1000</f>
        <v>0</v>
      </c>
      <c r="AF231" s="29">
        <f t="shared" si="27"/>
        <v>0</v>
      </c>
      <c r="AG231" s="29">
        <v>0</v>
      </c>
      <c r="AH231" s="40">
        <v>30</v>
      </c>
      <c r="AI231" s="40">
        <v>0</v>
      </c>
      <c r="AJ231" s="40">
        <f t="shared" si="28"/>
        <v>0</v>
      </c>
      <c r="AK231" s="29">
        <f>(AH231+AI231)*(1+0.25*AJ231)*Параметри!$K$53</f>
        <v>5382.8782708800018</v>
      </c>
      <c r="AL231" s="29">
        <f>ROUNDUP(('Дані з ДІСО'!AU231+'Дані з ДІСО'!AW231)/Параметри!$K$28,0)</f>
        <v>0</v>
      </c>
      <c r="AM231" s="64">
        <f>AL231*Параметри!$M$35/18</f>
        <v>0</v>
      </c>
      <c r="AN231" s="29">
        <f>IF(AL231=0,0,'Дані з ДІСО'!AW231/SUM('Дані з ДІСО'!AU231,'Дані з ДІСО'!AW231))</f>
        <v>0</v>
      </c>
      <c r="AO231" s="29">
        <f>(1+0.25*AN231)*AM231*Параметри!$K$51</f>
        <v>0</v>
      </c>
      <c r="AP231" s="40">
        <f>ROUNDUP(('Дані з ДІСО'!AE231+'Дані не з ДІСО'!E231+'Дані не з ДІСО'!G231)/Параметри!$K$69,0)</f>
        <v>0</v>
      </c>
      <c r="AQ231" s="40">
        <f t="shared" si="32"/>
        <v>0</v>
      </c>
      <c r="AR231" s="40">
        <f>IF(AP231=0,0,('Дані з ДІСО'!AH231+'Дані не з ДІСО'!G231)/('Дані з ДІСО'!AE231+'Дані не з ДІСО'!E231+'Дані не з ДІСО'!G231))</f>
        <v>0</v>
      </c>
      <c r="AS231" s="29">
        <f>AQ231*(1+0.25*AR231)*Параметри!$K$51</f>
        <v>0</v>
      </c>
      <c r="AT231" s="40">
        <f>ROUNDUP('Дані з ДІСО'!AF231/Параметри!$K$70,0)</f>
        <v>0</v>
      </c>
      <c r="AU231" s="40">
        <f t="shared" si="33"/>
        <v>0</v>
      </c>
      <c r="AV231" s="40">
        <f>IF(AT231=0,0,'Дані з ДІСО'!AI231/'Дані з ДІСО'!AF231)</f>
        <v>0</v>
      </c>
      <c r="AW231" s="29">
        <f>AU231*(1+0.25*AV231)*Параметри!$K$51</f>
        <v>0</v>
      </c>
      <c r="AX231" s="40">
        <f>ROUNDUP('Дані з ДІСО'!AR231/Параметри!$K$29,0)</f>
        <v>0</v>
      </c>
      <c r="AY231" s="40">
        <f>ROUNDUP('Дані з ДІСО'!AS231/Параметри!$K$29,0)</f>
        <v>0</v>
      </c>
      <c r="AZ231" s="40">
        <f>ROUNDUP('Дані з ДІСО'!AT231/Параметри!$K$29,0)</f>
        <v>0</v>
      </c>
      <c r="BA231" s="64">
        <f>(AX231*Параметри!$K$32+AY231*Параметри!$L$32+AZ231*Параметри!$M$32)/18</f>
        <v>0</v>
      </c>
      <c r="BB231" s="29">
        <f>(BA231*Параметри!$K$51+SUM('Дані з ДІСО'!AR231:AT231)*Параметри!$K$48*Параметри!$K$20/1000)*Параметри!$K$74</f>
        <v>0</v>
      </c>
      <c r="BC231" s="40">
        <f>ROUNDUP(('Дані не з ДІСО'!I231+'Дані не з ДІСО'!K231)/Параметри!$K$26,0)</f>
        <v>0</v>
      </c>
      <c r="BD231" s="29">
        <f>BC231*Параметри!$M$36/18</f>
        <v>0</v>
      </c>
      <c r="BE231" s="40">
        <f>IF(BC231=0,0,'Дані не з ДІСО'!K231/('Дані не з ДІСО'!I231+'Дані не з ДІСО'!K231))</f>
        <v>0</v>
      </c>
      <c r="BF231" s="29">
        <f>(1+0.25*BE231)*BD231*Параметри!$K$51</f>
        <v>0</v>
      </c>
      <c r="BG231" s="40">
        <f>ROUNDUP('Дані не з ДІСО'!M231/Параметри!$K$27,0)</f>
        <v>0</v>
      </c>
      <c r="BH231" s="40">
        <f>BG231*Параметри!$M$37/18</f>
        <v>0</v>
      </c>
      <c r="BI231" s="29">
        <f>BH231*Параметри!$K$51</f>
        <v>0</v>
      </c>
      <c r="BJ231" s="29">
        <f>'Дані не з ДІСО'!N231*Параметри!$K$76</f>
        <v>0</v>
      </c>
      <c r="BK231" s="40">
        <f>ROUNDUP('Дані з ДІСО'!V231/Параметри!$K$25,0)</f>
        <v>0</v>
      </c>
      <c r="BL231" s="40">
        <f>ROUNDUP('Дані з ДІСО'!W231/Параметри!$K$25,0)</f>
        <v>0</v>
      </c>
      <c r="BM231" s="40">
        <f>ROUNDUP('Дані з ДІСО'!X231/Параметри!$K$25,0)</f>
        <v>0</v>
      </c>
      <c r="BN231" s="40">
        <f>(BK231*Параметри!$K$34+BL231*Параметри!$L$34+BM231*Параметри!$M$34)/18</f>
        <v>0</v>
      </c>
      <c r="BO231" s="40">
        <f>IF(K231=0,0,'Дані з ДІСО'!AC231/K231)</f>
        <v>0</v>
      </c>
      <c r="BP231" s="29">
        <f>(1+0.25*BO231)*BN231*Параметри!$K$51</f>
        <v>0</v>
      </c>
      <c r="BQ231" s="29">
        <f>BP231*'Коефіцієнти АТО'!U231</f>
        <v>0</v>
      </c>
      <c r="BR231" s="29">
        <f>K231*(1+0.25*BO231)*Параметри!$K$66*Параметри!$K$20/1000</f>
        <v>0</v>
      </c>
      <c r="BS231" s="29">
        <f>(1+0.25*BO231)*K231*'Коефіцієнти АТО'!S231*Параметри!$K$20/1000</f>
        <v>0</v>
      </c>
      <c r="BT231" s="29">
        <f t="shared" si="34"/>
        <v>0</v>
      </c>
      <c r="BU231" s="40">
        <f>ROUNDUP('Дані з ДІСО'!AG231/Параметри!$K$71,0)</f>
        <v>0</v>
      </c>
      <c r="BV231" s="40">
        <f t="shared" si="35"/>
        <v>0</v>
      </c>
      <c r="BW231" s="40">
        <f>IF('Дані з ДІСО'!AG231=0,0,'Дані з ДІСО'!AJ231/'Дані з ДІСО'!AG231)</f>
        <v>0</v>
      </c>
      <c r="BX231" s="29">
        <f>BV231*(1+0.25*BW231)*Параметри!$K$51</f>
        <v>0</v>
      </c>
      <c r="BY231" s="29">
        <f>ROUND(IF(Параметри!$K$77="No",CC231,CC231*Параметри!$K$78)+AG231,1)</f>
        <v>100038.7</v>
      </c>
      <c r="BZ231" s="29">
        <f>ROUND(IF(Параметри!$K$77="No",BF231,BF231*Параметри!$K$78),1)</f>
        <v>0</v>
      </c>
      <c r="CA231" s="29">
        <f>ROUND(IF(Параметри!$K$77="No",BI231,BI231*Параметри!$K$78),1)</f>
        <v>0</v>
      </c>
      <c r="CB231" s="29">
        <f>ROUND(IF(Параметри!$K$77="No",BJ231,BJ231*Параметри!$K$78),1)</f>
        <v>0</v>
      </c>
      <c r="CC231" s="29">
        <f t="shared" si="29"/>
        <v>111154.15581152544</v>
      </c>
    </row>
    <row r="232" spans="1:81">
      <c r="A232" s="9">
        <v>231</v>
      </c>
      <c r="B232" s="9" t="s">
        <v>3176</v>
      </c>
      <c r="C232" s="9" t="s">
        <v>3146</v>
      </c>
      <c r="D232" s="9" t="s">
        <v>3351</v>
      </c>
      <c r="E232" s="9" t="s">
        <v>78</v>
      </c>
      <c r="F232" s="9" t="s">
        <v>3372</v>
      </c>
      <c r="G232" s="9" t="s">
        <v>496</v>
      </c>
      <c r="H232" s="29">
        <f>SUM('Дані з ДІСО'!J232:L232)</f>
        <v>16891.5</v>
      </c>
      <c r="I232" s="29">
        <f>SUM('Дані з ДІСО'!G232:I232)</f>
        <v>518</v>
      </c>
      <c r="J232" s="29">
        <f>SUM('Дані з ДІСО'!P232:R232)</f>
        <v>0</v>
      </c>
      <c r="K232" s="29">
        <f>SUM('Дані з ДІСО'!V232:X232)</f>
        <v>0</v>
      </c>
      <c r="L232" s="40">
        <f>ROUNDUP('Дані з ДІСО'!J232/'Коефіцієнти АТО'!$R232,0)</f>
        <v>219</v>
      </c>
      <c r="M232" s="40">
        <f>ROUNDUP('Дані з ДІСО'!K232/'Коефіцієнти АТО'!$R232,0)</f>
        <v>322</v>
      </c>
      <c r="N232" s="40">
        <f>ROUNDUP('Дані з ДІСО'!L232/'Коефіцієнти АТО'!$R232,0)</f>
        <v>86</v>
      </c>
      <c r="O232" s="59">
        <f>(L232*Параметри!$K$32+M232*Параметри!$L$32+N232*Параметри!$M$32)/18</f>
        <v>1034.4111111111113</v>
      </c>
      <c r="P232" s="41">
        <f>IF(H232=0,"",'Дані з ДІСО'!Y232/H232)</f>
        <v>0</v>
      </c>
      <c r="Q232" s="29">
        <f>IF(H232=0,"",(1+0.25*P232)*O232*Параметри!$K$51)</f>
        <v>211868.30197231992</v>
      </c>
      <c r="R232" s="29">
        <f>IF(H232=0,"",Q232*'Коефіцієнти АТО'!T232)</f>
        <v>31780.245295847988</v>
      </c>
      <c r="S232" s="29">
        <f>IF(H232=0,"",H232*(1+0.25*P232)*Параметри!$K$66*Параметри!$K$20/1000)</f>
        <v>0</v>
      </c>
      <c r="T232" s="29">
        <f>IF(H232=0,"",H232*(1+0.25*P232)*'Коефіцієнти АТО'!$S232*Параметри!$K$20/1000)</f>
        <v>36973.579670918378</v>
      </c>
      <c r="U232" s="29">
        <f t="shared" si="30"/>
        <v>280622.1269390863</v>
      </c>
      <c r="V232" s="29">
        <f t="shared" si="31"/>
        <v>280622.1269390863</v>
      </c>
      <c r="W232" s="40">
        <f>ROUNDUP('Дані з ДІСО'!P232/Параметри!$K$24,0)</f>
        <v>0</v>
      </c>
      <c r="X232" s="40">
        <f>ROUNDUP('Дані з ДІСО'!Q232/Параметри!$K$24,0)</f>
        <v>0</v>
      </c>
      <c r="Y232" s="40">
        <f>ROUNDUP('Дані з ДІСО'!R232/Параметри!$K$24,0)</f>
        <v>0</v>
      </c>
      <c r="Z232" s="59">
        <f>(W232*Параметри!$K$33+X232*Параметри!$L$33+Y232*Параметри!$M$33)/18</f>
        <v>0</v>
      </c>
      <c r="AA232" s="41">
        <f>IF(J232=0,0,'Дані з ДІСО'!AA232/J232)</f>
        <v>0</v>
      </c>
      <c r="AB232" s="29">
        <f>(1+0.25*AA232)*Z232*Параметри!$K$51</f>
        <v>0</v>
      </c>
      <c r="AC232" s="29">
        <f>AB232*'Коефіцієнти АТО'!U232</f>
        <v>0</v>
      </c>
      <c r="AD232" s="29">
        <f>J232*(1+0.25*AA232)*Параметри!$K$66*Параметри!$K$20/1000</f>
        <v>0</v>
      </c>
      <c r="AE232" s="29">
        <f>(1+0.25*AA232)*J232*'Коефіцієнти АТО'!S232*Параметри!$K$20/1000</f>
        <v>0</v>
      </c>
      <c r="AF232" s="29">
        <f t="shared" si="27"/>
        <v>0</v>
      </c>
      <c r="AG232" s="29">
        <v>0</v>
      </c>
      <c r="AH232" s="40">
        <v>37</v>
      </c>
      <c r="AI232" s="40">
        <v>0</v>
      </c>
      <c r="AJ232" s="40">
        <f t="shared" si="28"/>
        <v>0</v>
      </c>
      <c r="AK232" s="29">
        <f>(AH232+AI232)*(1+0.25*AJ232)*Параметри!$K$53</f>
        <v>6638.8832007520014</v>
      </c>
      <c r="AL232" s="29">
        <f>ROUNDUP(('Дані з ДІСО'!AU232+'Дані з ДІСО'!AW232)/Параметри!$K$28,0)</f>
        <v>0</v>
      </c>
      <c r="AM232" s="64">
        <f>AL232*Параметри!$M$35/18</f>
        <v>0</v>
      </c>
      <c r="AN232" s="29">
        <f>IF(AL232=0,0,'Дані з ДІСО'!AW232/SUM('Дані з ДІСО'!AU232,'Дані з ДІСО'!AW232))</f>
        <v>0</v>
      </c>
      <c r="AO232" s="29">
        <f>(1+0.25*AN232)*AM232*Параметри!$K$51</f>
        <v>0</v>
      </c>
      <c r="AP232" s="40">
        <f>ROUNDUP(('Дані з ДІСО'!AE232+'Дані не з ДІСО'!E232+'Дані не з ДІСО'!G232)/Параметри!$K$69,0)</f>
        <v>0</v>
      </c>
      <c r="AQ232" s="40">
        <f t="shared" si="32"/>
        <v>0</v>
      </c>
      <c r="AR232" s="40">
        <f>IF(AP232=0,0,('Дані з ДІСО'!AH232+'Дані не з ДІСО'!G232)/('Дані з ДІСО'!AE232+'Дані не з ДІСО'!E232+'Дані не з ДІСО'!G232))</f>
        <v>0</v>
      </c>
      <c r="AS232" s="29">
        <f>AQ232*(1+0.25*AR232)*Параметри!$K$51</f>
        <v>0</v>
      </c>
      <c r="AT232" s="40">
        <f>ROUNDUP('Дані з ДІСО'!AF232/Параметри!$K$70,0)</f>
        <v>0</v>
      </c>
      <c r="AU232" s="40">
        <f t="shared" si="33"/>
        <v>0</v>
      </c>
      <c r="AV232" s="40">
        <f>IF(AT232=0,0,'Дані з ДІСО'!AI232/'Дані з ДІСО'!AF232)</f>
        <v>0</v>
      </c>
      <c r="AW232" s="29">
        <f>AU232*(1+0.25*AV232)*Параметри!$K$51</f>
        <v>0</v>
      </c>
      <c r="AX232" s="40">
        <f>ROUNDUP('Дані з ДІСО'!AR232/Параметри!$K$29,0)</f>
        <v>0</v>
      </c>
      <c r="AY232" s="40">
        <f>ROUNDUP('Дані з ДІСО'!AS232/Параметри!$K$29,0)</f>
        <v>0</v>
      </c>
      <c r="AZ232" s="40">
        <f>ROUNDUP('Дані з ДІСО'!AT232/Параметри!$K$29,0)</f>
        <v>0</v>
      </c>
      <c r="BA232" s="64">
        <f>(AX232*Параметри!$K$32+AY232*Параметри!$L$32+AZ232*Параметри!$M$32)/18</f>
        <v>0</v>
      </c>
      <c r="BB232" s="29">
        <f>(BA232*Параметри!$K$51+SUM('Дані з ДІСО'!AR232:AT232)*Параметри!$K$48*Параметри!$K$20/1000)*Параметри!$K$74</f>
        <v>0</v>
      </c>
      <c r="BC232" s="40">
        <f>ROUNDUP(('Дані не з ДІСО'!I232+'Дані не з ДІСО'!K232)/Параметри!$K$26,0)</f>
        <v>0</v>
      </c>
      <c r="BD232" s="29">
        <f>BC232*Параметри!$M$36/18</f>
        <v>0</v>
      </c>
      <c r="BE232" s="40">
        <f>IF(BC232=0,0,'Дані не з ДІСО'!K232/('Дані не з ДІСО'!I232+'Дані не з ДІСО'!K232))</f>
        <v>0</v>
      </c>
      <c r="BF232" s="29">
        <f>(1+0.25*BE232)*BD232*Параметри!$K$51</f>
        <v>0</v>
      </c>
      <c r="BG232" s="40">
        <f>ROUNDUP('Дані не з ДІСО'!M232/Параметри!$K$27,0)</f>
        <v>0</v>
      </c>
      <c r="BH232" s="40">
        <f>BG232*Параметри!$M$37/18</f>
        <v>0</v>
      </c>
      <c r="BI232" s="29">
        <f>BH232*Параметри!$K$51</f>
        <v>0</v>
      </c>
      <c r="BJ232" s="29">
        <f>'Дані не з ДІСО'!N232*Параметри!$K$76</f>
        <v>0</v>
      </c>
      <c r="BK232" s="40">
        <f>ROUNDUP('Дані з ДІСО'!V232/Параметри!$K$25,0)</f>
        <v>0</v>
      </c>
      <c r="BL232" s="40">
        <f>ROUNDUP('Дані з ДІСО'!W232/Параметри!$K$25,0)</f>
        <v>0</v>
      </c>
      <c r="BM232" s="40">
        <f>ROUNDUP('Дані з ДІСО'!X232/Параметри!$K$25,0)</f>
        <v>0</v>
      </c>
      <c r="BN232" s="40">
        <f>(BK232*Параметри!$K$34+BL232*Параметри!$L$34+BM232*Параметри!$M$34)/18</f>
        <v>0</v>
      </c>
      <c r="BO232" s="40">
        <f>IF(K232=0,0,'Дані з ДІСО'!AC232/K232)</f>
        <v>0</v>
      </c>
      <c r="BP232" s="29">
        <f>(1+0.25*BO232)*BN232*Параметри!$K$51</f>
        <v>0</v>
      </c>
      <c r="BQ232" s="29">
        <f>BP232*'Коефіцієнти АТО'!U232</f>
        <v>0</v>
      </c>
      <c r="BR232" s="29">
        <f>K232*(1+0.25*BO232)*Параметри!$K$66*Параметри!$K$20/1000</f>
        <v>0</v>
      </c>
      <c r="BS232" s="29">
        <f>(1+0.25*BO232)*K232*'Коефіцієнти АТО'!S232*Параметри!$K$20/1000</f>
        <v>0</v>
      </c>
      <c r="BT232" s="29">
        <f t="shared" si="34"/>
        <v>0</v>
      </c>
      <c r="BU232" s="40">
        <f>ROUNDUP('Дані з ДІСО'!AG232/Параметри!$K$71,0)</f>
        <v>0</v>
      </c>
      <c r="BV232" s="40">
        <f t="shared" si="35"/>
        <v>0</v>
      </c>
      <c r="BW232" s="40">
        <f>IF('Дані з ДІСО'!AG232=0,0,'Дані з ДІСО'!AJ232/'Дані з ДІСО'!AG232)</f>
        <v>0</v>
      </c>
      <c r="BX232" s="29">
        <f>BV232*(1+0.25*BW232)*Параметри!$K$51</f>
        <v>0</v>
      </c>
      <c r="BY232" s="29">
        <f>ROUND(IF(Параметри!$K$77="No",CC232,CC232*Параметри!$K$78)+AG232,1)</f>
        <v>258534.9</v>
      </c>
      <c r="BZ232" s="29">
        <f>ROUND(IF(Параметри!$K$77="No",BF232,BF232*Параметри!$K$78),1)</f>
        <v>0</v>
      </c>
      <c r="CA232" s="29">
        <f>ROUND(IF(Параметри!$K$77="No",BI232,BI232*Параметри!$K$78),1)</f>
        <v>0</v>
      </c>
      <c r="CB232" s="29">
        <f>ROUND(IF(Параметри!$K$77="No",BJ232,BJ232*Параметри!$K$78),1)</f>
        <v>0</v>
      </c>
      <c r="CC232" s="29">
        <f t="shared" si="29"/>
        <v>287261.01013983833</v>
      </c>
    </row>
    <row r="233" spans="1:81">
      <c r="A233" s="9">
        <v>232</v>
      </c>
      <c r="B233" s="9" t="s">
        <v>3145</v>
      </c>
      <c r="C233" s="9" t="s">
        <v>3146</v>
      </c>
      <c r="D233" s="9" t="s">
        <v>3351</v>
      </c>
      <c r="E233" s="9" t="s">
        <v>21</v>
      </c>
      <c r="F233" s="9" t="s">
        <v>3373</v>
      </c>
      <c r="G233" s="9" t="s">
        <v>498</v>
      </c>
      <c r="H233" s="29">
        <f>SUM('Дані з ДІСО'!J233:L233)</f>
        <v>3102.5</v>
      </c>
      <c r="I233" s="29">
        <f>SUM('Дані з ДІСО'!G233:I233)</f>
        <v>152</v>
      </c>
      <c r="J233" s="29">
        <f>SUM('Дані з ДІСО'!P233:R233)</f>
        <v>0</v>
      </c>
      <c r="K233" s="29">
        <f>SUM('Дані з ДІСО'!V233:X233)</f>
        <v>0</v>
      </c>
      <c r="L233" s="40">
        <f>ROUNDUP('Дані з ДІСО'!J233/'Коефіцієнти АТО'!$R233,0)</f>
        <v>53</v>
      </c>
      <c r="M233" s="40">
        <f>ROUNDUP('Дані з ДІСО'!K233/'Коефіцієнти АТО'!$R233,0)</f>
        <v>78</v>
      </c>
      <c r="N233" s="40">
        <f>ROUNDUP('Дані з ДІСО'!L233/'Коефіцієнти АТО'!$R233,0)</f>
        <v>15</v>
      </c>
      <c r="O233" s="59">
        <f>(L233*Параметри!$K$32+M233*Параметри!$L$32+N233*Параметри!$M$32)/18</f>
        <v>239.00555555555559</v>
      </c>
      <c r="P233" s="41">
        <f>IF(H233=0,"",'Дані з ДІСО'!Y233/H233)</f>
        <v>0</v>
      </c>
      <c r="Q233" s="29">
        <f>IF(H233=0,"",(1+0.25*P233)*O233*Параметри!$K$51)</f>
        <v>48953.16830376476</v>
      </c>
      <c r="R233" s="29">
        <f>IF(H233=0,"",Q233*'Коефіцієнти АТО'!T233)</f>
        <v>3671.487622782357</v>
      </c>
      <c r="S233" s="29">
        <f>IF(H233=0,"",H233*(1+0.25*P233)*Параметри!$K$66*Параметри!$K$20/1000)</f>
        <v>0</v>
      </c>
      <c r="T233" s="29">
        <f>IF(H233=0,"",H233*(1+0.25*P233)*'Коефіцієнти АТО'!$S233*Параметри!$K$20/1000)</f>
        <v>6791.0209826850341</v>
      </c>
      <c r="U233" s="29">
        <f t="shared" si="30"/>
        <v>59415.676909232148</v>
      </c>
      <c r="V233" s="29">
        <f t="shared" si="31"/>
        <v>59415.676909232148</v>
      </c>
      <c r="W233" s="40">
        <f>ROUNDUP('Дані з ДІСО'!P233/Параметри!$K$24,0)</f>
        <v>0</v>
      </c>
      <c r="X233" s="40">
        <f>ROUNDUP('Дані з ДІСО'!Q233/Параметри!$K$24,0)</f>
        <v>0</v>
      </c>
      <c r="Y233" s="40">
        <f>ROUNDUP('Дані з ДІСО'!R233/Параметри!$K$24,0)</f>
        <v>0</v>
      </c>
      <c r="Z233" s="59">
        <f>(W233*Параметри!$K$33+X233*Параметри!$L$33+Y233*Параметри!$M$33)/18</f>
        <v>0</v>
      </c>
      <c r="AA233" s="41">
        <f>IF(J233=0,0,'Дані з ДІСО'!AA233/J233)</f>
        <v>0</v>
      </c>
      <c r="AB233" s="29">
        <f>(1+0.25*AA233)*Z233*Параметри!$K$51</f>
        <v>0</v>
      </c>
      <c r="AC233" s="29">
        <f>AB233*'Коефіцієнти АТО'!U233</f>
        <v>0</v>
      </c>
      <c r="AD233" s="29">
        <f>J233*(1+0.25*AA233)*Параметри!$K$66*Параметри!$K$20/1000</f>
        <v>0</v>
      </c>
      <c r="AE233" s="29">
        <f>(1+0.25*AA233)*J233*'Коефіцієнти АТО'!S233*Параметри!$K$20/1000</f>
        <v>0</v>
      </c>
      <c r="AF233" s="29">
        <f t="shared" si="27"/>
        <v>0</v>
      </c>
      <c r="AG233" s="29">
        <v>0</v>
      </c>
      <c r="AH233" s="40">
        <v>6</v>
      </c>
      <c r="AI233" s="40">
        <v>0</v>
      </c>
      <c r="AJ233" s="40">
        <f t="shared" si="28"/>
        <v>0</v>
      </c>
      <c r="AK233" s="29">
        <f>(AH233+AI233)*(1+0.25*AJ233)*Параметри!$K$53</f>
        <v>1076.5756541760002</v>
      </c>
      <c r="AL233" s="29">
        <f>ROUNDUP(('Дані з ДІСО'!AU233+'Дані з ДІСО'!AW233)/Параметри!$K$28,0)</f>
        <v>0</v>
      </c>
      <c r="AM233" s="64">
        <f>AL233*Параметри!$M$35/18</f>
        <v>0</v>
      </c>
      <c r="AN233" s="29">
        <f>IF(AL233=0,0,'Дані з ДІСО'!AW233/SUM('Дані з ДІСО'!AU233,'Дані з ДІСО'!AW233))</f>
        <v>0</v>
      </c>
      <c r="AO233" s="29">
        <f>(1+0.25*AN233)*AM233*Параметри!$K$51</f>
        <v>0</v>
      </c>
      <c r="AP233" s="40">
        <f>ROUNDUP(('Дані з ДІСО'!AE233+'Дані не з ДІСО'!E233+'Дані не з ДІСО'!G233)/Параметри!$K$69,0)</f>
        <v>0</v>
      </c>
      <c r="AQ233" s="40">
        <f t="shared" si="32"/>
        <v>0</v>
      </c>
      <c r="AR233" s="40">
        <f>IF(AP233=0,0,('Дані з ДІСО'!AH233+'Дані не з ДІСО'!G233)/('Дані з ДІСО'!AE233+'Дані не з ДІСО'!E233+'Дані не з ДІСО'!G233))</f>
        <v>0</v>
      </c>
      <c r="AS233" s="29">
        <f>AQ233*(1+0.25*AR233)*Параметри!$K$51</f>
        <v>0</v>
      </c>
      <c r="AT233" s="40">
        <f>ROUNDUP('Дані з ДІСО'!AF233/Параметри!$K$70,0)</f>
        <v>0</v>
      </c>
      <c r="AU233" s="40">
        <f t="shared" si="33"/>
        <v>0</v>
      </c>
      <c r="AV233" s="40">
        <f>IF(AT233=0,0,'Дані з ДІСО'!AI233/'Дані з ДІСО'!AF233)</f>
        <v>0</v>
      </c>
      <c r="AW233" s="29">
        <f>AU233*(1+0.25*AV233)*Параметри!$K$51</f>
        <v>0</v>
      </c>
      <c r="AX233" s="40">
        <f>ROUNDUP('Дані з ДІСО'!AR233/Параметри!$K$29,0)</f>
        <v>0</v>
      </c>
      <c r="AY233" s="40">
        <f>ROUNDUP('Дані з ДІСО'!AS233/Параметри!$K$29,0)</f>
        <v>0</v>
      </c>
      <c r="AZ233" s="40">
        <f>ROUNDUP('Дані з ДІСО'!AT233/Параметри!$K$29,0)</f>
        <v>0</v>
      </c>
      <c r="BA233" s="64">
        <f>(AX233*Параметри!$K$32+AY233*Параметри!$L$32+AZ233*Параметри!$M$32)/18</f>
        <v>0</v>
      </c>
      <c r="BB233" s="29">
        <f>(BA233*Параметри!$K$51+SUM('Дані з ДІСО'!AR233:AT233)*Параметри!$K$48*Параметри!$K$20/1000)*Параметри!$K$74</f>
        <v>0</v>
      </c>
      <c r="BC233" s="40">
        <f>ROUNDUP(('Дані не з ДІСО'!I233+'Дані не з ДІСО'!K233)/Параметри!$K$26,0)</f>
        <v>0</v>
      </c>
      <c r="BD233" s="29">
        <f>BC233*Параметри!$M$36/18</f>
        <v>0</v>
      </c>
      <c r="BE233" s="40">
        <f>IF(BC233=0,0,'Дані не з ДІСО'!K233/('Дані не з ДІСО'!I233+'Дані не з ДІСО'!K233))</f>
        <v>0</v>
      </c>
      <c r="BF233" s="29">
        <f>(1+0.25*BE233)*BD233*Параметри!$K$51</f>
        <v>0</v>
      </c>
      <c r="BG233" s="40">
        <f>ROUNDUP('Дані не з ДІСО'!M233/Параметри!$K$27,0)</f>
        <v>0</v>
      </c>
      <c r="BH233" s="40">
        <f>BG233*Параметри!$M$37/18</f>
        <v>0</v>
      </c>
      <c r="BI233" s="29">
        <f>BH233*Параметри!$K$51</f>
        <v>0</v>
      </c>
      <c r="BJ233" s="29">
        <f>'Дані не з ДІСО'!N233*Параметри!$K$76</f>
        <v>0</v>
      </c>
      <c r="BK233" s="40">
        <f>ROUNDUP('Дані з ДІСО'!V233/Параметри!$K$25,0)</f>
        <v>0</v>
      </c>
      <c r="BL233" s="40">
        <f>ROUNDUP('Дані з ДІСО'!W233/Параметри!$K$25,0)</f>
        <v>0</v>
      </c>
      <c r="BM233" s="40">
        <f>ROUNDUP('Дані з ДІСО'!X233/Параметри!$K$25,0)</f>
        <v>0</v>
      </c>
      <c r="BN233" s="40">
        <f>(BK233*Параметри!$K$34+BL233*Параметри!$L$34+BM233*Параметри!$M$34)/18</f>
        <v>0</v>
      </c>
      <c r="BO233" s="40">
        <f>IF(K233=0,0,'Дані з ДІСО'!AC233/K233)</f>
        <v>0</v>
      </c>
      <c r="BP233" s="29">
        <f>(1+0.25*BO233)*BN233*Параметри!$K$51</f>
        <v>0</v>
      </c>
      <c r="BQ233" s="29">
        <f>BP233*'Коефіцієнти АТО'!U233</f>
        <v>0</v>
      </c>
      <c r="BR233" s="29">
        <f>K233*(1+0.25*BO233)*Параметри!$K$66*Параметри!$K$20/1000</f>
        <v>0</v>
      </c>
      <c r="BS233" s="29">
        <f>(1+0.25*BO233)*K233*'Коефіцієнти АТО'!S233*Параметри!$K$20/1000</f>
        <v>0</v>
      </c>
      <c r="BT233" s="29">
        <f t="shared" si="34"/>
        <v>0</v>
      </c>
      <c r="BU233" s="40">
        <f>ROUNDUP('Дані з ДІСО'!AG233/Параметри!$K$71,0)</f>
        <v>0</v>
      </c>
      <c r="BV233" s="40">
        <f t="shared" si="35"/>
        <v>0</v>
      </c>
      <c r="BW233" s="40">
        <f>IF('Дані з ДІСО'!AG233=0,0,'Дані з ДІСО'!AJ233/'Дані з ДІСО'!AG233)</f>
        <v>0</v>
      </c>
      <c r="BX233" s="29">
        <f>BV233*(1+0.25*BW233)*Параметри!$K$51</f>
        <v>0</v>
      </c>
      <c r="BY233" s="29">
        <f>ROUND(IF(Параметри!$K$77="No",CC233,CC233*Параметри!$K$78)+AG233,1)</f>
        <v>54443</v>
      </c>
      <c r="BZ233" s="29">
        <f>ROUND(IF(Параметри!$K$77="No",BF233,BF233*Параметри!$K$78),1)</f>
        <v>0</v>
      </c>
      <c r="CA233" s="29">
        <f>ROUND(IF(Параметри!$K$77="No",BI233,BI233*Параметри!$K$78),1)</f>
        <v>0</v>
      </c>
      <c r="CB233" s="29">
        <f>ROUND(IF(Параметри!$K$77="No",BJ233,BJ233*Параметри!$K$78),1)</f>
        <v>0</v>
      </c>
      <c r="CC233" s="29">
        <f t="shared" si="29"/>
        <v>60492.252563408147</v>
      </c>
    </row>
    <row r="234" spans="1:81">
      <c r="A234" s="9">
        <v>233</v>
      </c>
      <c r="B234" s="9" t="s">
        <v>3151</v>
      </c>
      <c r="C234" s="9" t="s">
        <v>3151</v>
      </c>
      <c r="D234" s="9" t="s">
        <v>3351</v>
      </c>
      <c r="E234" s="9" t="s">
        <v>29</v>
      </c>
      <c r="F234" s="9" t="s">
        <v>3374</v>
      </c>
      <c r="G234" s="9" t="s">
        <v>500</v>
      </c>
      <c r="H234" s="29">
        <f>SUM('Дані з ДІСО'!J234:L234)</f>
        <v>267</v>
      </c>
      <c r="I234" s="29">
        <f>SUM('Дані з ДІСО'!G234:I234)</f>
        <v>11</v>
      </c>
      <c r="J234" s="29">
        <f>SUM('Дані з ДІСО'!P234:R234)</f>
        <v>0</v>
      </c>
      <c r="K234" s="29">
        <f>SUM('Дані з ДІСО'!V234:X234)</f>
        <v>0</v>
      </c>
      <c r="L234" s="40">
        <f>ROUNDUP('Дані з ДІСО'!J234/'Коефіцієнти АТО'!$R234,0)</f>
        <v>6</v>
      </c>
      <c r="M234" s="40">
        <f>ROUNDUP('Дані з ДІСО'!K234/'Коефіцієнти АТО'!$R234,0)</f>
        <v>8</v>
      </c>
      <c r="N234" s="40">
        <f>ROUNDUP('Дані з ДІСО'!L234/'Коефіцієнти АТО'!$R234,0)</f>
        <v>3</v>
      </c>
      <c r="O234" s="59">
        <f>(L234*Параметри!$K$32+M234*Параметри!$L$32+N234*Параметри!$M$32)/18</f>
        <v>28.116666666666667</v>
      </c>
      <c r="P234" s="41">
        <f>IF(H234=0,"",'Дані з ДІСО'!Y234/H234)</f>
        <v>0</v>
      </c>
      <c r="Q234" s="29">
        <f>IF(H234=0,"",(1+0.25*P234)*O234*Параметри!$K$51)</f>
        <v>5758.8615974838667</v>
      </c>
      <c r="R234" s="29">
        <f>IF(H234=0,"",Q234*'Коефіцієнти АТО'!T234)</f>
        <v>97.900647157225748</v>
      </c>
      <c r="S234" s="29">
        <f>IF(H234=0,"",H234*(1+0.25*P234)*Параметри!$K$66*Параметри!$K$20/1000)</f>
        <v>0</v>
      </c>
      <c r="T234" s="29">
        <f>IF(H234=0,"",H234*(1+0.25*P234)*'Коефіцієнти АТО'!$S234*Параметри!$K$20/1000)</f>
        <v>1092.6351385937971</v>
      </c>
      <c r="U234" s="29">
        <f t="shared" si="30"/>
        <v>6949.3973832348893</v>
      </c>
      <c r="V234" s="29">
        <f t="shared" si="31"/>
        <v>6949.3973832348893</v>
      </c>
      <c r="W234" s="40">
        <f>ROUNDUP('Дані з ДІСО'!P234/Параметри!$K$24,0)</f>
        <v>0</v>
      </c>
      <c r="X234" s="40">
        <f>ROUNDUP('Дані з ДІСО'!Q234/Параметри!$K$24,0)</f>
        <v>0</v>
      </c>
      <c r="Y234" s="40">
        <f>ROUNDUP('Дані з ДІСО'!R234/Параметри!$K$24,0)</f>
        <v>0</v>
      </c>
      <c r="Z234" s="59">
        <f>(W234*Параметри!$K$33+X234*Параметри!$L$33+Y234*Параметри!$M$33)/18</f>
        <v>0</v>
      </c>
      <c r="AA234" s="41">
        <f>IF(J234=0,0,'Дані з ДІСО'!AA234/J234)</f>
        <v>0</v>
      </c>
      <c r="AB234" s="29">
        <f>(1+0.25*AA234)*Z234*Параметри!$K$51</f>
        <v>0</v>
      </c>
      <c r="AC234" s="29">
        <f>AB234*'Коефіцієнти АТО'!U234</f>
        <v>0</v>
      </c>
      <c r="AD234" s="29">
        <f>J234*(1+0.25*AA234)*Параметри!$K$66*Параметри!$K$20/1000</f>
        <v>0</v>
      </c>
      <c r="AE234" s="29">
        <f>(1+0.25*AA234)*J234*'Коефіцієнти АТО'!S234*Параметри!$K$20/1000</f>
        <v>0</v>
      </c>
      <c r="AF234" s="29">
        <f t="shared" si="27"/>
        <v>0</v>
      </c>
      <c r="AG234" s="29">
        <v>0</v>
      </c>
      <c r="AH234" s="40">
        <v>0</v>
      </c>
      <c r="AI234" s="40">
        <v>0</v>
      </c>
      <c r="AJ234" s="40">
        <f t="shared" si="28"/>
        <v>0</v>
      </c>
      <c r="AK234" s="29">
        <f>(AH234+AI234)*(1+0.25*AJ234)*Параметри!$K$53</f>
        <v>0</v>
      </c>
      <c r="AL234" s="29">
        <f>ROUNDUP(('Дані з ДІСО'!AU234+'Дані з ДІСО'!AW234)/Параметри!$K$28,0)</f>
        <v>0</v>
      </c>
      <c r="AM234" s="64">
        <f>AL234*Параметри!$M$35/18</f>
        <v>0</v>
      </c>
      <c r="AN234" s="29">
        <f>IF(AL234=0,0,'Дані з ДІСО'!AW234/SUM('Дані з ДІСО'!AU234,'Дані з ДІСО'!AW234))</f>
        <v>0</v>
      </c>
      <c r="AO234" s="29">
        <f>(1+0.25*AN234)*AM234*Параметри!$K$51</f>
        <v>0</v>
      </c>
      <c r="AP234" s="40">
        <f>ROUNDUP(('Дані з ДІСО'!AE234+'Дані не з ДІСО'!E234+'Дані не з ДІСО'!G234)/Параметри!$K$69,0)</f>
        <v>0</v>
      </c>
      <c r="AQ234" s="40">
        <f t="shared" si="32"/>
        <v>0</v>
      </c>
      <c r="AR234" s="40">
        <f>IF(AP234=0,0,('Дані з ДІСО'!AH234+'Дані не з ДІСО'!G234)/('Дані з ДІСО'!AE234+'Дані не з ДІСО'!E234+'Дані не з ДІСО'!G234))</f>
        <v>0</v>
      </c>
      <c r="AS234" s="29">
        <f>AQ234*(1+0.25*AR234)*Параметри!$K$51</f>
        <v>0</v>
      </c>
      <c r="AT234" s="40">
        <f>ROUNDUP('Дані з ДІСО'!AF234/Параметри!$K$70,0)</f>
        <v>0</v>
      </c>
      <c r="AU234" s="40">
        <f t="shared" si="33"/>
        <v>0</v>
      </c>
      <c r="AV234" s="40">
        <f>IF(AT234=0,0,'Дані з ДІСО'!AI234/'Дані з ДІСО'!AF234)</f>
        <v>0</v>
      </c>
      <c r="AW234" s="29">
        <f>AU234*(1+0.25*AV234)*Параметри!$K$51</f>
        <v>0</v>
      </c>
      <c r="AX234" s="40">
        <f>ROUNDUP('Дані з ДІСО'!AR234/Параметри!$K$29,0)</f>
        <v>0</v>
      </c>
      <c r="AY234" s="40">
        <f>ROUNDUP('Дані з ДІСО'!AS234/Параметри!$K$29,0)</f>
        <v>0</v>
      </c>
      <c r="AZ234" s="40">
        <f>ROUNDUP('Дані з ДІСО'!AT234/Параметри!$K$29,0)</f>
        <v>0</v>
      </c>
      <c r="BA234" s="64">
        <f>(AX234*Параметри!$K$32+AY234*Параметри!$L$32+AZ234*Параметри!$M$32)/18</f>
        <v>0</v>
      </c>
      <c r="BB234" s="29">
        <f>(BA234*Параметри!$K$51+SUM('Дані з ДІСО'!AR234:AT234)*Параметри!$K$48*Параметри!$K$20/1000)*Параметри!$K$74</f>
        <v>0</v>
      </c>
      <c r="BC234" s="40">
        <f>ROUNDUP(('Дані не з ДІСО'!I234+'Дані не з ДІСО'!K234)/Параметри!$K$26,0)</f>
        <v>0</v>
      </c>
      <c r="BD234" s="29">
        <f>BC234*Параметри!$M$36/18</f>
        <v>0</v>
      </c>
      <c r="BE234" s="40">
        <f>IF(BC234=0,0,'Дані не з ДІСО'!K234/('Дані не з ДІСО'!I234+'Дані не з ДІСО'!K234))</f>
        <v>0</v>
      </c>
      <c r="BF234" s="29">
        <f>(1+0.25*BE234)*BD234*Параметри!$K$51</f>
        <v>0</v>
      </c>
      <c r="BG234" s="40">
        <f>ROUNDUP('Дані не з ДІСО'!M234/Параметри!$K$27,0)</f>
        <v>0</v>
      </c>
      <c r="BH234" s="40">
        <f>BG234*Параметри!$M$37/18</f>
        <v>0</v>
      </c>
      <c r="BI234" s="29">
        <f>BH234*Параметри!$K$51</f>
        <v>0</v>
      </c>
      <c r="BJ234" s="29">
        <f>'Дані не з ДІСО'!N234*Параметри!$K$76</f>
        <v>0</v>
      </c>
      <c r="BK234" s="40">
        <f>ROUNDUP('Дані з ДІСО'!V234/Параметри!$K$25,0)</f>
        <v>0</v>
      </c>
      <c r="BL234" s="40">
        <f>ROUNDUP('Дані з ДІСО'!W234/Параметри!$K$25,0)</f>
        <v>0</v>
      </c>
      <c r="BM234" s="40">
        <f>ROUNDUP('Дані з ДІСО'!X234/Параметри!$K$25,0)</f>
        <v>0</v>
      </c>
      <c r="BN234" s="40">
        <f>(BK234*Параметри!$K$34+BL234*Параметри!$L$34+BM234*Параметри!$M$34)/18</f>
        <v>0</v>
      </c>
      <c r="BO234" s="40">
        <f>IF(K234=0,0,'Дані з ДІСО'!AC234/K234)</f>
        <v>0</v>
      </c>
      <c r="BP234" s="29">
        <f>(1+0.25*BO234)*BN234*Параметри!$K$51</f>
        <v>0</v>
      </c>
      <c r="BQ234" s="29">
        <f>BP234*'Коефіцієнти АТО'!U234</f>
        <v>0</v>
      </c>
      <c r="BR234" s="29">
        <f>K234*(1+0.25*BO234)*Параметри!$K$66*Параметри!$K$20/1000</f>
        <v>0</v>
      </c>
      <c r="BS234" s="29">
        <f>(1+0.25*BO234)*K234*'Коефіцієнти АТО'!S234*Параметри!$K$20/1000</f>
        <v>0</v>
      </c>
      <c r="BT234" s="29">
        <f t="shared" si="34"/>
        <v>0</v>
      </c>
      <c r="BU234" s="40">
        <f>ROUNDUP('Дані з ДІСО'!AG234/Параметри!$K$71,0)</f>
        <v>0</v>
      </c>
      <c r="BV234" s="40">
        <f t="shared" si="35"/>
        <v>0</v>
      </c>
      <c r="BW234" s="40">
        <f>IF('Дані з ДІСО'!AG234=0,0,'Дані з ДІСО'!AJ234/'Дані з ДІСО'!AG234)</f>
        <v>0</v>
      </c>
      <c r="BX234" s="29">
        <f>BV234*(1+0.25*BW234)*Параметри!$K$51</f>
        <v>0</v>
      </c>
      <c r="BY234" s="29">
        <f>ROUND(IF(Параметри!$K$77="No",CC234,CC234*Параметри!$K$78)+AG234,1)</f>
        <v>6254.5</v>
      </c>
      <c r="BZ234" s="29">
        <f>ROUND(IF(Параметри!$K$77="No",BF234,BF234*Параметри!$K$78),1)</f>
        <v>0</v>
      </c>
      <c r="CA234" s="29">
        <f>ROUND(IF(Параметри!$K$77="No",BI234,BI234*Параметри!$K$78),1)</f>
        <v>0</v>
      </c>
      <c r="CB234" s="29">
        <f>ROUND(IF(Параметри!$K$77="No",BJ234,BJ234*Параметри!$K$78),1)</f>
        <v>0</v>
      </c>
      <c r="CC234" s="29">
        <f t="shared" si="29"/>
        <v>6949.3973832348893</v>
      </c>
    </row>
    <row r="235" spans="1:81">
      <c r="A235" s="9">
        <v>234</v>
      </c>
      <c r="B235" s="9" t="s">
        <v>3145</v>
      </c>
      <c r="C235" s="9" t="s">
        <v>3146</v>
      </c>
      <c r="D235" s="9" t="s">
        <v>3351</v>
      </c>
      <c r="E235" s="9" t="s">
        <v>21</v>
      </c>
      <c r="F235" s="9" t="s">
        <v>3375</v>
      </c>
      <c r="G235" s="9" t="s">
        <v>502</v>
      </c>
      <c r="H235" s="29">
        <f>SUM('Дані з ДІСО'!J235:L235)</f>
        <v>1372</v>
      </c>
      <c r="I235" s="29">
        <f>SUM('Дані з ДІСО'!G235:I235)</f>
        <v>77</v>
      </c>
      <c r="J235" s="29">
        <f>SUM('Дані з ДІСО'!P235:R235)</f>
        <v>0</v>
      </c>
      <c r="K235" s="29">
        <f>SUM('Дані з ДІСО'!V235:X235)</f>
        <v>0</v>
      </c>
      <c r="L235" s="40">
        <f>ROUNDUP('Дані з ДІСО'!J235/'Коефіцієнти АТО'!$R235,0)</f>
        <v>28</v>
      </c>
      <c r="M235" s="40">
        <f>ROUNDUP('Дані з ДІСО'!K235/'Коефіцієнти АТО'!$R235,0)</f>
        <v>46</v>
      </c>
      <c r="N235" s="40">
        <f>ROUNDUP('Дані з ДІСО'!L235/'Коефіцієнти АТО'!$R235,0)</f>
        <v>14</v>
      </c>
      <c r="O235" s="59">
        <f>(L235*Параметри!$K$32+M235*Параметри!$L$32+N235*Параметри!$M$32)/18</f>
        <v>146.95555555555555</v>
      </c>
      <c r="P235" s="41">
        <f>IF(H235=0,"",'Дані з ДІСО'!Y235/H235)</f>
        <v>0</v>
      </c>
      <c r="Q235" s="29">
        <f>IF(H235=0,"",(1+0.25*P235)*O235*Параметри!$K$51)</f>
        <v>30099.467887105955</v>
      </c>
      <c r="R235" s="29">
        <f>IF(H235=0,"",Q235*'Коефіцієнти АТО'!T235)</f>
        <v>511.69095408080125</v>
      </c>
      <c r="S235" s="29">
        <f>IF(H235=0,"",H235*(1+0.25*P235)*Параметри!$K$66*Параметри!$K$20/1000)</f>
        <v>0</v>
      </c>
      <c r="T235" s="29">
        <f>IF(H235=0,"",H235*(1+0.25*P235)*'Коефіцієнти АТО'!$S235*Параметри!$K$20/1000)</f>
        <v>4308.8710508642762</v>
      </c>
      <c r="U235" s="29">
        <f t="shared" si="30"/>
        <v>34920.029892051032</v>
      </c>
      <c r="V235" s="29">
        <f t="shared" si="31"/>
        <v>34920.029892051032</v>
      </c>
      <c r="W235" s="40">
        <f>ROUNDUP('Дані з ДІСО'!P235/Параметри!$K$24,0)</f>
        <v>0</v>
      </c>
      <c r="X235" s="40">
        <f>ROUNDUP('Дані з ДІСО'!Q235/Параметри!$K$24,0)</f>
        <v>0</v>
      </c>
      <c r="Y235" s="40">
        <f>ROUNDUP('Дані з ДІСО'!R235/Параметри!$K$24,0)</f>
        <v>0</v>
      </c>
      <c r="Z235" s="59">
        <f>(W235*Параметри!$K$33+X235*Параметри!$L$33+Y235*Параметри!$M$33)/18</f>
        <v>0</v>
      </c>
      <c r="AA235" s="41">
        <f>IF(J235=0,0,'Дані з ДІСО'!AA235/J235)</f>
        <v>0</v>
      </c>
      <c r="AB235" s="29">
        <f>(1+0.25*AA235)*Z235*Параметри!$K$51</f>
        <v>0</v>
      </c>
      <c r="AC235" s="29">
        <f>AB235*'Коефіцієнти АТО'!U235</f>
        <v>0</v>
      </c>
      <c r="AD235" s="29">
        <f>J235*(1+0.25*AA235)*Параметри!$K$66*Параметри!$K$20/1000</f>
        <v>0</v>
      </c>
      <c r="AE235" s="29">
        <f>(1+0.25*AA235)*J235*'Коефіцієнти АТО'!S235*Параметри!$K$20/1000</f>
        <v>0</v>
      </c>
      <c r="AF235" s="29">
        <f t="shared" si="27"/>
        <v>0</v>
      </c>
      <c r="AG235" s="29">
        <v>0</v>
      </c>
      <c r="AH235" s="40">
        <v>5</v>
      </c>
      <c r="AI235" s="40">
        <v>0</v>
      </c>
      <c r="AJ235" s="40">
        <f t="shared" si="28"/>
        <v>0</v>
      </c>
      <c r="AK235" s="29">
        <f>(AH235+AI235)*(1+0.25*AJ235)*Параметри!$K$53</f>
        <v>897.14637848000029</v>
      </c>
      <c r="AL235" s="29">
        <f>ROUNDUP(('Дані з ДІСО'!AU235+'Дані з ДІСО'!AW235)/Параметри!$K$28,0)</f>
        <v>0</v>
      </c>
      <c r="AM235" s="64">
        <f>AL235*Параметри!$M$35/18</f>
        <v>0</v>
      </c>
      <c r="AN235" s="29">
        <f>IF(AL235=0,0,'Дані з ДІСО'!AW235/SUM('Дані з ДІСО'!AU235,'Дані з ДІСО'!AW235))</f>
        <v>0</v>
      </c>
      <c r="AO235" s="29">
        <f>(1+0.25*AN235)*AM235*Параметри!$K$51</f>
        <v>0</v>
      </c>
      <c r="AP235" s="40">
        <f>ROUNDUP(('Дані з ДІСО'!AE235+'Дані не з ДІСО'!E235+'Дані не з ДІСО'!G235)/Параметри!$K$69,0)</f>
        <v>0</v>
      </c>
      <c r="AQ235" s="40">
        <f t="shared" si="32"/>
        <v>0</v>
      </c>
      <c r="AR235" s="40">
        <f>IF(AP235=0,0,('Дані з ДІСО'!AH235+'Дані не з ДІСО'!G235)/('Дані з ДІСО'!AE235+'Дані не з ДІСО'!E235+'Дані не з ДІСО'!G235))</f>
        <v>0</v>
      </c>
      <c r="AS235" s="29">
        <f>AQ235*(1+0.25*AR235)*Параметри!$K$51</f>
        <v>0</v>
      </c>
      <c r="AT235" s="40">
        <f>ROUNDUP('Дані з ДІСО'!AF235/Параметри!$K$70,0)</f>
        <v>0</v>
      </c>
      <c r="AU235" s="40">
        <f t="shared" si="33"/>
        <v>0</v>
      </c>
      <c r="AV235" s="40">
        <f>IF(AT235=0,0,'Дані з ДІСО'!AI235/'Дані з ДІСО'!AF235)</f>
        <v>0</v>
      </c>
      <c r="AW235" s="29">
        <f>AU235*(1+0.25*AV235)*Параметри!$K$51</f>
        <v>0</v>
      </c>
      <c r="AX235" s="40">
        <f>ROUNDUP('Дані з ДІСО'!AR235/Параметри!$K$29,0)</f>
        <v>0</v>
      </c>
      <c r="AY235" s="40">
        <f>ROUNDUP('Дані з ДІСО'!AS235/Параметри!$K$29,0)</f>
        <v>0</v>
      </c>
      <c r="AZ235" s="40">
        <f>ROUNDUP('Дані з ДІСО'!AT235/Параметри!$K$29,0)</f>
        <v>0</v>
      </c>
      <c r="BA235" s="64">
        <f>(AX235*Параметри!$K$32+AY235*Параметри!$L$32+AZ235*Параметри!$M$32)/18</f>
        <v>0</v>
      </c>
      <c r="BB235" s="29">
        <f>(BA235*Параметри!$K$51+SUM('Дані з ДІСО'!AR235:AT235)*Параметри!$K$48*Параметри!$K$20/1000)*Параметри!$K$74</f>
        <v>0</v>
      </c>
      <c r="BC235" s="40">
        <f>ROUNDUP(('Дані не з ДІСО'!I235+'Дані не з ДІСО'!K235)/Параметри!$K$26,0)</f>
        <v>0</v>
      </c>
      <c r="BD235" s="29">
        <f>BC235*Параметри!$M$36/18</f>
        <v>0</v>
      </c>
      <c r="BE235" s="40">
        <f>IF(BC235=0,0,'Дані не з ДІСО'!K235/('Дані не з ДІСО'!I235+'Дані не з ДІСО'!K235))</f>
        <v>0</v>
      </c>
      <c r="BF235" s="29">
        <f>(1+0.25*BE235)*BD235*Параметри!$K$51</f>
        <v>0</v>
      </c>
      <c r="BG235" s="40">
        <f>ROUNDUP('Дані не з ДІСО'!M235/Параметри!$K$27,0)</f>
        <v>0</v>
      </c>
      <c r="BH235" s="40">
        <f>BG235*Параметри!$M$37/18</f>
        <v>0</v>
      </c>
      <c r="BI235" s="29">
        <f>BH235*Параметри!$K$51</f>
        <v>0</v>
      </c>
      <c r="BJ235" s="29">
        <f>'Дані не з ДІСО'!N235*Параметри!$K$76</f>
        <v>0</v>
      </c>
      <c r="BK235" s="40">
        <f>ROUNDUP('Дані з ДІСО'!V235/Параметри!$K$25,0)</f>
        <v>0</v>
      </c>
      <c r="BL235" s="40">
        <f>ROUNDUP('Дані з ДІСО'!W235/Параметри!$K$25,0)</f>
        <v>0</v>
      </c>
      <c r="BM235" s="40">
        <f>ROUNDUP('Дані з ДІСО'!X235/Параметри!$K$25,0)</f>
        <v>0</v>
      </c>
      <c r="BN235" s="40">
        <f>(BK235*Параметри!$K$34+BL235*Параметри!$L$34+BM235*Параметри!$M$34)/18</f>
        <v>0</v>
      </c>
      <c r="BO235" s="40">
        <f>IF(K235=0,0,'Дані з ДІСО'!AC235/K235)</f>
        <v>0</v>
      </c>
      <c r="BP235" s="29">
        <f>(1+0.25*BO235)*BN235*Параметри!$K$51</f>
        <v>0</v>
      </c>
      <c r="BQ235" s="29">
        <f>BP235*'Коефіцієнти АТО'!U235</f>
        <v>0</v>
      </c>
      <c r="BR235" s="29">
        <f>K235*(1+0.25*BO235)*Параметри!$K$66*Параметри!$K$20/1000</f>
        <v>0</v>
      </c>
      <c r="BS235" s="29">
        <f>(1+0.25*BO235)*K235*'Коефіцієнти АТО'!S235*Параметри!$K$20/1000</f>
        <v>0</v>
      </c>
      <c r="BT235" s="29">
        <f t="shared" si="34"/>
        <v>0</v>
      </c>
      <c r="BU235" s="40">
        <f>ROUNDUP('Дані з ДІСО'!AG235/Параметри!$K$71,0)</f>
        <v>0</v>
      </c>
      <c r="BV235" s="40">
        <f t="shared" si="35"/>
        <v>0</v>
      </c>
      <c r="BW235" s="40">
        <f>IF('Дані з ДІСО'!AG235=0,0,'Дані з ДІСО'!AJ235/'Дані з ДІСО'!AG235)</f>
        <v>0</v>
      </c>
      <c r="BX235" s="29">
        <f>BV235*(1+0.25*BW235)*Параметри!$K$51</f>
        <v>0</v>
      </c>
      <c r="BY235" s="29">
        <f>ROUND(IF(Параметри!$K$77="No",CC235,CC235*Параметри!$K$78)+AG235,1)</f>
        <v>32235.5</v>
      </c>
      <c r="BZ235" s="29">
        <f>ROUND(IF(Параметри!$K$77="No",BF235,BF235*Параметри!$K$78),1)</f>
        <v>0</v>
      </c>
      <c r="CA235" s="29">
        <f>ROUND(IF(Параметри!$K$77="No",BI235,BI235*Параметри!$K$78),1)</f>
        <v>0</v>
      </c>
      <c r="CB235" s="29">
        <f>ROUND(IF(Параметри!$K$77="No",BJ235,BJ235*Параметри!$K$78),1)</f>
        <v>0</v>
      </c>
      <c r="CC235" s="29">
        <f t="shared" si="29"/>
        <v>35817.176270531032</v>
      </c>
    </row>
    <row r="236" spans="1:81">
      <c r="A236" s="9">
        <v>235</v>
      </c>
      <c r="B236" s="9" t="s">
        <v>3176</v>
      </c>
      <c r="C236" s="9" t="s">
        <v>3146</v>
      </c>
      <c r="D236" s="9" t="s">
        <v>3351</v>
      </c>
      <c r="E236" s="9" t="s">
        <v>78</v>
      </c>
      <c r="F236" s="9" t="s">
        <v>3376</v>
      </c>
      <c r="G236" s="9" t="s">
        <v>504</v>
      </c>
      <c r="H236" s="29">
        <f>SUM('Дані з ДІСО'!J236:L236)</f>
        <v>5327</v>
      </c>
      <c r="I236" s="29">
        <f>SUM('Дані з ДІСО'!G236:I236)</f>
        <v>157</v>
      </c>
      <c r="J236" s="29">
        <f>SUM('Дані з ДІСО'!P236:R236)</f>
        <v>0</v>
      </c>
      <c r="K236" s="29">
        <f>SUM('Дані з ДІСО'!V236:X236)</f>
        <v>0</v>
      </c>
      <c r="L236" s="40">
        <f>ROUNDUP('Дані з ДІСО'!J236/'Коефіцієнти АТО'!$R236,0)</f>
        <v>59</v>
      </c>
      <c r="M236" s="40">
        <f>ROUNDUP('Дані з ДІСО'!K236/'Коефіцієнти АТО'!$R236,0)</f>
        <v>98</v>
      </c>
      <c r="N236" s="40">
        <f>ROUNDUP('Дані з ДІСО'!L236/'Коефіцієнти АТО'!$R236,0)</f>
        <v>38</v>
      </c>
      <c r="O236" s="59">
        <f>(L236*Параметри!$K$32+M236*Параметри!$L$32+N236*Параметри!$M$32)/18</f>
        <v>328.36666666666667</v>
      </c>
      <c r="P236" s="41">
        <f>IF(H236=0,"",'Дані з ДІСО'!Y236/H236)</f>
        <v>0</v>
      </c>
      <c r="Q236" s="29">
        <f>IF(H236=0,"",(1+0.25*P236)*O236*Параметри!$K$51)</f>
        <v>67256.129931017873</v>
      </c>
      <c r="R236" s="29">
        <f>IF(H236=0,"",Q236*'Коефіцієнти АТО'!T236)</f>
        <v>10088.419489652681</v>
      </c>
      <c r="S236" s="29">
        <f>IF(H236=0,"",H236*(1+0.25*P236)*Параметри!$K$66*Параметри!$K$20/1000)</f>
        <v>0</v>
      </c>
      <c r="T236" s="29">
        <f>IF(H236=0,"",H236*(1+0.25*P236)*'Коефіцієнти АТО'!$S236*Параметри!$K$20/1000)</f>
        <v>11660.199443920443</v>
      </c>
      <c r="U236" s="29">
        <f t="shared" si="30"/>
        <v>89004.748864590991</v>
      </c>
      <c r="V236" s="29">
        <f t="shared" si="31"/>
        <v>89004.748864590991</v>
      </c>
      <c r="W236" s="40">
        <f>ROUNDUP('Дані з ДІСО'!P236/Параметри!$K$24,0)</f>
        <v>0</v>
      </c>
      <c r="X236" s="40">
        <f>ROUNDUP('Дані з ДІСО'!Q236/Параметри!$K$24,0)</f>
        <v>0</v>
      </c>
      <c r="Y236" s="40">
        <f>ROUNDUP('Дані з ДІСО'!R236/Параметри!$K$24,0)</f>
        <v>0</v>
      </c>
      <c r="Z236" s="59">
        <f>(W236*Параметри!$K$33+X236*Параметри!$L$33+Y236*Параметри!$M$33)/18</f>
        <v>0</v>
      </c>
      <c r="AA236" s="41">
        <f>IF(J236=0,0,'Дані з ДІСО'!AA236/J236)</f>
        <v>0</v>
      </c>
      <c r="AB236" s="29">
        <f>(1+0.25*AA236)*Z236*Параметри!$K$51</f>
        <v>0</v>
      </c>
      <c r="AC236" s="29">
        <f>AB236*'Коефіцієнти АТО'!U236</f>
        <v>0</v>
      </c>
      <c r="AD236" s="29">
        <f>J236*(1+0.25*AA236)*Параметри!$K$66*Параметри!$K$20/1000</f>
        <v>0</v>
      </c>
      <c r="AE236" s="29">
        <f>(1+0.25*AA236)*J236*'Коефіцієнти АТО'!S236*Параметри!$K$20/1000</f>
        <v>0</v>
      </c>
      <c r="AF236" s="29">
        <f t="shared" si="27"/>
        <v>0</v>
      </c>
      <c r="AG236" s="29">
        <v>0</v>
      </c>
      <c r="AH236" s="40">
        <v>5</v>
      </c>
      <c r="AI236" s="40">
        <v>0</v>
      </c>
      <c r="AJ236" s="40">
        <f t="shared" si="28"/>
        <v>0</v>
      </c>
      <c r="AK236" s="29">
        <f>(AH236+AI236)*(1+0.25*AJ236)*Параметри!$K$53</f>
        <v>897.14637848000029</v>
      </c>
      <c r="AL236" s="29">
        <f>ROUNDUP(('Дані з ДІСО'!AU236+'Дані з ДІСО'!AW236)/Параметри!$K$28,0)</f>
        <v>0</v>
      </c>
      <c r="AM236" s="64">
        <f>AL236*Параметри!$M$35/18</f>
        <v>0</v>
      </c>
      <c r="AN236" s="29">
        <f>IF(AL236=0,0,'Дані з ДІСО'!AW236/SUM('Дані з ДІСО'!AU236,'Дані з ДІСО'!AW236))</f>
        <v>0</v>
      </c>
      <c r="AO236" s="29">
        <f>(1+0.25*AN236)*AM236*Параметри!$K$51</f>
        <v>0</v>
      </c>
      <c r="AP236" s="40">
        <f>ROUNDUP(('Дані з ДІСО'!AE236+'Дані не з ДІСО'!E236+'Дані не з ДІСО'!G236)/Параметри!$K$69,0)</f>
        <v>0</v>
      </c>
      <c r="AQ236" s="40">
        <f t="shared" si="32"/>
        <v>0</v>
      </c>
      <c r="AR236" s="40">
        <f>IF(AP236=0,0,('Дані з ДІСО'!AH236+'Дані не з ДІСО'!G236)/('Дані з ДІСО'!AE236+'Дані не з ДІСО'!E236+'Дані не з ДІСО'!G236))</f>
        <v>0</v>
      </c>
      <c r="AS236" s="29">
        <f>AQ236*(1+0.25*AR236)*Параметри!$K$51</f>
        <v>0</v>
      </c>
      <c r="AT236" s="40">
        <f>ROUNDUP('Дані з ДІСО'!AF236/Параметри!$K$70,0)</f>
        <v>0</v>
      </c>
      <c r="AU236" s="40">
        <f t="shared" si="33"/>
        <v>0</v>
      </c>
      <c r="AV236" s="40">
        <f>IF(AT236=0,0,'Дані з ДІСО'!AI236/'Дані з ДІСО'!AF236)</f>
        <v>0</v>
      </c>
      <c r="AW236" s="29">
        <f>AU236*(1+0.25*AV236)*Параметри!$K$51</f>
        <v>0</v>
      </c>
      <c r="AX236" s="40">
        <f>ROUNDUP('Дані з ДІСО'!AR236/Параметри!$K$29,0)</f>
        <v>0</v>
      </c>
      <c r="AY236" s="40">
        <f>ROUNDUP('Дані з ДІСО'!AS236/Параметри!$K$29,0)</f>
        <v>0</v>
      </c>
      <c r="AZ236" s="40">
        <f>ROUNDUP('Дані з ДІСО'!AT236/Параметри!$K$29,0)</f>
        <v>0</v>
      </c>
      <c r="BA236" s="64">
        <f>(AX236*Параметри!$K$32+AY236*Параметри!$L$32+AZ236*Параметри!$M$32)/18</f>
        <v>0</v>
      </c>
      <c r="BB236" s="29">
        <f>(BA236*Параметри!$K$51+SUM('Дані з ДІСО'!AR236:AT236)*Параметри!$K$48*Параметри!$K$20/1000)*Параметри!$K$74</f>
        <v>0</v>
      </c>
      <c r="BC236" s="40">
        <f>ROUNDUP(('Дані не з ДІСО'!I236+'Дані не з ДІСО'!K236)/Параметри!$K$26,0)</f>
        <v>0</v>
      </c>
      <c r="BD236" s="29">
        <f>BC236*Параметри!$M$36/18</f>
        <v>0</v>
      </c>
      <c r="BE236" s="40">
        <f>IF(BC236=0,0,'Дані не з ДІСО'!K236/('Дані не з ДІСО'!I236+'Дані не з ДІСО'!K236))</f>
        <v>0</v>
      </c>
      <c r="BF236" s="29">
        <f>(1+0.25*BE236)*BD236*Параметри!$K$51</f>
        <v>0</v>
      </c>
      <c r="BG236" s="40">
        <f>ROUNDUP('Дані не з ДІСО'!M236/Параметри!$K$27,0)</f>
        <v>0</v>
      </c>
      <c r="BH236" s="40">
        <f>BG236*Параметри!$M$37/18</f>
        <v>0</v>
      </c>
      <c r="BI236" s="29">
        <f>BH236*Параметри!$K$51</f>
        <v>0</v>
      </c>
      <c r="BJ236" s="29">
        <f>'Дані не з ДІСО'!N236*Параметри!$K$76</f>
        <v>0</v>
      </c>
      <c r="BK236" s="40">
        <f>ROUNDUP('Дані з ДІСО'!V236/Параметри!$K$25,0)</f>
        <v>0</v>
      </c>
      <c r="BL236" s="40">
        <f>ROUNDUP('Дані з ДІСО'!W236/Параметри!$K$25,0)</f>
        <v>0</v>
      </c>
      <c r="BM236" s="40">
        <f>ROUNDUP('Дані з ДІСО'!X236/Параметри!$K$25,0)</f>
        <v>0</v>
      </c>
      <c r="BN236" s="40">
        <f>(BK236*Параметри!$K$34+BL236*Параметри!$L$34+BM236*Параметри!$M$34)/18</f>
        <v>0</v>
      </c>
      <c r="BO236" s="40">
        <f>IF(K236=0,0,'Дані з ДІСО'!AC236/K236)</f>
        <v>0</v>
      </c>
      <c r="BP236" s="29">
        <f>(1+0.25*BO236)*BN236*Параметри!$K$51</f>
        <v>0</v>
      </c>
      <c r="BQ236" s="29">
        <f>BP236*'Коефіцієнти АТО'!U236</f>
        <v>0</v>
      </c>
      <c r="BR236" s="29">
        <f>K236*(1+0.25*BO236)*Параметри!$K$66*Параметри!$K$20/1000</f>
        <v>0</v>
      </c>
      <c r="BS236" s="29">
        <f>(1+0.25*BO236)*K236*'Коефіцієнти АТО'!S236*Параметри!$K$20/1000</f>
        <v>0</v>
      </c>
      <c r="BT236" s="29">
        <f t="shared" si="34"/>
        <v>0</v>
      </c>
      <c r="BU236" s="40">
        <f>ROUNDUP('Дані з ДІСО'!AG236/Параметри!$K$71,0)</f>
        <v>0</v>
      </c>
      <c r="BV236" s="40">
        <f t="shared" si="35"/>
        <v>0</v>
      </c>
      <c r="BW236" s="40">
        <f>IF('Дані з ДІСО'!AG236=0,0,'Дані з ДІСО'!AJ236/'Дані з ДІСО'!AG236)</f>
        <v>0</v>
      </c>
      <c r="BX236" s="29">
        <f>BV236*(1+0.25*BW236)*Параметри!$K$51</f>
        <v>0</v>
      </c>
      <c r="BY236" s="29">
        <f>ROUND(IF(Параметри!$K$77="No",CC236,CC236*Параметри!$K$78)+AG236,1)</f>
        <v>80911.7</v>
      </c>
      <c r="BZ236" s="29">
        <f>ROUND(IF(Параметри!$K$77="No",BF236,BF236*Параметри!$K$78),1)</f>
        <v>0</v>
      </c>
      <c r="CA236" s="29">
        <f>ROUND(IF(Параметри!$K$77="No",BI236,BI236*Параметри!$K$78),1)</f>
        <v>0</v>
      </c>
      <c r="CB236" s="29">
        <f>ROUND(IF(Параметри!$K$77="No",BJ236,BJ236*Параметри!$K$78),1)</f>
        <v>0</v>
      </c>
      <c r="CC236" s="29">
        <f t="shared" si="29"/>
        <v>89901.895243070991</v>
      </c>
    </row>
    <row r="237" spans="1:81">
      <c r="A237" s="9">
        <v>236</v>
      </c>
      <c r="B237" s="9" t="s">
        <v>3151</v>
      </c>
      <c r="C237" s="9" t="s">
        <v>3151</v>
      </c>
      <c r="D237" s="9" t="s">
        <v>3351</v>
      </c>
      <c r="E237" s="9" t="s">
        <v>29</v>
      </c>
      <c r="F237" s="9" t="s">
        <v>3377</v>
      </c>
      <c r="G237" s="9" t="s">
        <v>506</v>
      </c>
      <c r="H237" s="29">
        <f>SUM('Дані з ДІСО'!J237:L237)</f>
        <v>0</v>
      </c>
      <c r="I237" s="29">
        <f>SUM('Дані з ДІСО'!G237:I237)</f>
        <v>0</v>
      </c>
      <c r="J237" s="29">
        <f>SUM('Дані з ДІСО'!P237:R237)</f>
        <v>0</v>
      </c>
      <c r="K237" s="29">
        <f>SUM('Дані з ДІСО'!V237:X237)</f>
        <v>0</v>
      </c>
      <c r="L237" s="40">
        <f>ROUNDUP('Дані з ДІСО'!J237/'Коефіцієнти АТО'!$R237,0)</f>
        <v>0</v>
      </c>
      <c r="M237" s="40">
        <f>ROUNDUP('Дані з ДІСО'!K237/'Коефіцієнти АТО'!$R237,0)</f>
        <v>0</v>
      </c>
      <c r="N237" s="40">
        <f>ROUNDUP('Дані з ДІСО'!L237/'Коефіцієнти АТО'!$R237,0)</f>
        <v>0</v>
      </c>
      <c r="O237" s="59">
        <f>(L237*Параметри!$K$32+M237*Параметри!$L$32+N237*Параметри!$M$32)/18</f>
        <v>0</v>
      </c>
      <c r="P237" s="41" t="str">
        <f>IF(H237=0,"",'Дані з ДІСО'!Y237/H237)</f>
        <v/>
      </c>
      <c r="Q237" s="29" t="str">
        <f>IF(H237=0,"",(1+0.25*P237)*O237*Параметри!$K$51)</f>
        <v/>
      </c>
      <c r="R237" s="29" t="str">
        <f>IF(H237=0,"",Q237*'Коефіцієнти АТО'!T237)</f>
        <v/>
      </c>
      <c r="S237" s="29" t="str">
        <f>IF(H237=0,"",H237*(1+0.25*P237)*Параметри!$K$66*Параметри!$K$20/1000)</f>
        <v/>
      </c>
      <c r="T237" s="29" t="str">
        <f>IF(H237=0,"",H237*(1+0.25*P237)*'Коефіцієнти АТО'!$S237*Параметри!$K$20/1000)</f>
        <v/>
      </c>
      <c r="U237" s="29">
        <f t="shared" si="30"/>
        <v>0</v>
      </c>
      <c r="V237" s="29">
        <f t="shared" si="31"/>
        <v>0</v>
      </c>
      <c r="W237" s="40">
        <f>ROUNDUP('Дані з ДІСО'!P237/Параметри!$K$24,0)</f>
        <v>0</v>
      </c>
      <c r="X237" s="40">
        <f>ROUNDUP('Дані з ДІСО'!Q237/Параметри!$K$24,0)</f>
        <v>0</v>
      </c>
      <c r="Y237" s="40">
        <f>ROUNDUP('Дані з ДІСО'!R237/Параметри!$K$24,0)</f>
        <v>0</v>
      </c>
      <c r="Z237" s="59">
        <f>(W237*Параметри!$K$33+X237*Параметри!$L$33+Y237*Параметри!$M$33)/18</f>
        <v>0</v>
      </c>
      <c r="AA237" s="41">
        <f>IF(J237=0,0,'Дані з ДІСО'!AA237/J237)</f>
        <v>0</v>
      </c>
      <c r="AB237" s="29">
        <f>(1+0.25*AA237)*Z237*Параметри!$K$51</f>
        <v>0</v>
      </c>
      <c r="AC237" s="29">
        <f>AB237*'Коефіцієнти АТО'!U237</f>
        <v>0</v>
      </c>
      <c r="AD237" s="29">
        <f>J237*(1+0.25*AA237)*Параметри!$K$66*Параметри!$K$20/1000</f>
        <v>0</v>
      </c>
      <c r="AE237" s="29">
        <f>(1+0.25*AA237)*J237*'Коефіцієнти АТО'!S237*Параметри!$K$20/1000</f>
        <v>0</v>
      </c>
      <c r="AF237" s="29">
        <f t="shared" si="27"/>
        <v>0</v>
      </c>
      <c r="AG237" s="29">
        <v>0</v>
      </c>
      <c r="AH237" s="40">
        <v>0</v>
      </c>
      <c r="AI237" s="40">
        <v>0</v>
      </c>
      <c r="AJ237" s="40">
        <f t="shared" si="28"/>
        <v>0</v>
      </c>
      <c r="AK237" s="29">
        <f>(AH237+AI237)*(1+0.25*AJ237)*Параметри!$K$53</f>
        <v>0</v>
      </c>
      <c r="AL237" s="29">
        <f>ROUNDUP(('Дані з ДІСО'!AU237+'Дані з ДІСО'!AW237)/Параметри!$K$28,0)</f>
        <v>0</v>
      </c>
      <c r="AM237" s="64">
        <f>AL237*Параметри!$M$35/18</f>
        <v>0</v>
      </c>
      <c r="AN237" s="29">
        <f>IF(AL237=0,0,'Дані з ДІСО'!AW237/SUM('Дані з ДІСО'!AU237,'Дані з ДІСО'!AW237))</f>
        <v>0</v>
      </c>
      <c r="AO237" s="29">
        <f>(1+0.25*AN237)*AM237*Параметри!$K$51</f>
        <v>0</v>
      </c>
      <c r="AP237" s="40">
        <f>ROUNDUP(('Дані з ДІСО'!AE237+'Дані не з ДІСО'!E237+'Дані не з ДІСО'!G237)/Параметри!$K$69,0)</f>
        <v>0</v>
      </c>
      <c r="AQ237" s="40">
        <f t="shared" si="32"/>
        <v>0</v>
      </c>
      <c r="AR237" s="40">
        <f>IF(AP237=0,0,('Дані з ДІСО'!AH237+'Дані не з ДІСО'!G237)/('Дані з ДІСО'!AE237+'Дані не з ДІСО'!E237+'Дані не з ДІСО'!G237))</f>
        <v>0</v>
      </c>
      <c r="AS237" s="29">
        <f>AQ237*(1+0.25*AR237)*Параметри!$K$51</f>
        <v>0</v>
      </c>
      <c r="AT237" s="40">
        <f>ROUNDUP('Дані з ДІСО'!AF237/Параметри!$K$70,0)</f>
        <v>0</v>
      </c>
      <c r="AU237" s="40">
        <f t="shared" si="33"/>
        <v>0</v>
      </c>
      <c r="AV237" s="40">
        <f>IF(AT237=0,0,'Дані з ДІСО'!AI237/'Дані з ДІСО'!AF237)</f>
        <v>0</v>
      </c>
      <c r="AW237" s="29">
        <f>AU237*(1+0.25*AV237)*Параметри!$K$51</f>
        <v>0</v>
      </c>
      <c r="AX237" s="40">
        <f>ROUNDUP('Дані з ДІСО'!AR237/Параметри!$K$29,0)</f>
        <v>0</v>
      </c>
      <c r="AY237" s="40">
        <f>ROUNDUP('Дані з ДІСО'!AS237/Параметри!$K$29,0)</f>
        <v>0</v>
      </c>
      <c r="AZ237" s="40">
        <f>ROUNDUP('Дані з ДІСО'!AT237/Параметри!$K$29,0)</f>
        <v>0</v>
      </c>
      <c r="BA237" s="64">
        <f>(AX237*Параметри!$K$32+AY237*Параметри!$L$32+AZ237*Параметри!$M$32)/18</f>
        <v>0</v>
      </c>
      <c r="BB237" s="29">
        <f>(BA237*Параметри!$K$51+SUM('Дані з ДІСО'!AR237:AT237)*Параметри!$K$48*Параметри!$K$20/1000)*Параметри!$K$74</f>
        <v>0</v>
      </c>
      <c r="BC237" s="40">
        <f>ROUNDUP(('Дані не з ДІСО'!I237+'Дані не з ДІСО'!K237)/Параметри!$K$26,0)</f>
        <v>0</v>
      </c>
      <c r="BD237" s="29">
        <f>BC237*Параметри!$M$36/18</f>
        <v>0</v>
      </c>
      <c r="BE237" s="40">
        <f>IF(BC237=0,0,'Дані не з ДІСО'!K237/('Дані не з ДІСО'!I237+'Дані не з ДІСО'!K237))</f>
        <v>0</v>
      </c>
      <c r="BF237" s="29">
        <f>(1+0.25*BE237)*BD237*Параметри!$K$51</f>
        <v>0</v>
      </c>
      <c r="BG237" s="40">
        <f>ROUNDUP('Дані не з ДІСО'!M237/Параметри!$K$27,0)</f>
        <v>0</v>
      </c>
      <c r="BH237" s="40">
        <f>BG237*Параметри!$M$37/18</f>
        <v>0</v>
      </c>
      <c r="BI237" s="29">
        <f>BH237*Параметри!$K$51</f>
        <v>0</v>
      </c>
      <c r="BJ237" s="29">
        <f>'Дані не з ДІСО'!N237*Параметри!$K$76</f>
        <v>0</v>
      </c>
      <c r="BK237" s="40">
        <f>ROUNDUP('Дані з ДІСО'!V237/Параметри!$K$25,0)</f>
        <v>0</v>
      </c>
      <c r="BL237" s="40">
        <f>ROUNDUP('Дані з ДІСО'!W237/Параметри!$K$25,0)</f>
        <v>0</v>
      </c>
      <c r="BM237" s="40">
        <f>ROUNDUP('Дані з ДІСО'!X237/Параметри!$K$25,0)</f>
        <v>0</v>
      </c>
      <c r="BN237" s="40">
        <f>(BK237*Параметри!$K$34+BL237*Параметри!$L$34+BM237*Параметри!$M$34)/18</f>
        <v>0</v>
      </c>
      <c r="BO237" s="40">
        <f>IF(K237=0,0,'Дані з ДІСО'!AC237/K237)</f>
        <v>0</v>
      </c>
      <c r="BP237" s="29">
        <f>(1+0.25*BO237)*BN237*Параметри!$K$51</f>
        <v>0</v>
      </c>
      <c r="BQ237" s="29">
        <f>BP237*'Коефіцієнти АТО'!U237</f>
        <v>0</v>
      </c>
      <c r="BR237" s="29">
        <f>K237*(1+0.25*BO237)*Параметри!$K$66*Параметри!$K$20/1000</f>
        <v>0</v>
      </c>
      <c r="BS237" s="29">
        <f>(1+0.25*BO237)*K237*'Коефіцієнти АТО'!S237*Параметри!$K$20/1000</f>
        <v>0</v>
      </c>
      <c r="BT237" s="29">
        <f t="shared" si="34"/>
        <v>0</v>
      </c>
      <c r="BU237" s="40">
        <f>ROUNDUP('Дані з ДІСО'!AG237/Параметри!$K$71,0)</f>
        <v>0</v>
      </c>
      <c r="BV237" s="40">
        <f t="shared" si="35"/>
        <v>0</v>
      </c>
      <c r="BW237" s="40">
        <f>IF('Дані з ДІСО'!AG237=0,0,'Дані з ДІСО'!AJ237/'Дані з ДІСО'!AG237)</f>
        <v>0</v>
      </c>
      <c r="BX237" s="29">
        <f>BV237*(1+0.25*BW237)*Параметри!$K$51</f>
        <v>0</v>
      </c>
      <c r="BY237" s="29">
        <f>ROUND(IF(Параметри!$K$77="No",CC237,CC237*Параметри!$K$78)+AG237,1)</f>
        <v>0</v>
      </c>
      <c r="BZ237" s="29">
        <f>ROUND(IF(Параметри!$K$77="No",BF237,BF237*Параметри!$K$78),1)</f>
        <v>0</v>
      </c>
      <c r="CA237" s="29">
        <f>ROUND(IF(Параметри!$K$77="No",BI237,BI237*Параметри!$K$78),1)</f>
        <v>0</v>
      </c>
      <c r="CB237" s="29">
        <f>ROUND(IF(Параметри!$K$77="No",BJ237,BJ237*Параметри!$K$78),1)</f>
        <v>0</v>
      </c>
      <c r="CC237" s="29">
        <f t="shared" si="29"/>
        <v>0</v>
      </c>
    </row>
    <row r="238" spans="1:81">
      <c r="A238" s="9">
        <v>237</v>
      </c>
      <c r="B238" s="9" t="s">
        <v>3176</v>
      </c>
      <c r="C238" s="9" t="s">
        <v>3146</v>
      </c>
      <c r="D238" s="9" t="s">
        <v>3351</v>
      </c>
      <c r="E238" s="9" t="s">
        <v>78</v>
      </c>
      <c r="F238" s="9" t="s">
        <v>3378</v>
      </c>
      <c r="G238" s="9" t="s">
        <v>508</v>
      </c>
      <c r="H238" s="29">
        <f>SUM('Дані з ДІСО'!J238:L238)</f>
        <v>4562</v>
      </c>
      <c r="I238" s="29">
        <f>SUM('Дані з ДІСО'!G238:I238)</f>
        <v>159</v>
      </c>
      <c r="J238" s="29">
        <f>SUM('Дані з ДІСО'!P238:R238)</f>
        <v>0</v>
      </c>
      <c r="K238" s="29">
        <f>SUM('Дані з ДІСО'!V238:X238)</f>
        <v>0</v>
      </c>
      <c r="L238" s="40">
        <f>ROUNDUP('Дані з ДІСО'!J238/'Коефіцієнти АТО'!$R238,0)</f>
        <v>65</v>
      </c>
      <c r="M238" s="40">
        <f>ROUNDUP('Дані з ДІСО'!K238/'Коефіцієнти АТО'!$R238,0)</f>
        <v>92</v>
      </c>
      <c r="N238" s="40">
        <f>ROUNDUP('Дані з ДІСО'!L238/'Коефіцієнти АТО'!$R238,0)</f>
        <v>20</v>
      </c>
      <c r="O238" s="59">
        <f>(L238*Параметри!$K$32+M238*Параметри!$L$32+N238*Параметри!$M$32)/18</f>
        <v>289.63333333333333</v>
      </c>
      <c r="P238" s="41">
        <f>IF(H238=0,"",'Дані з ДІСО'!Y238/H238)</f>
        <v>0</v>
      </c>
      <c r="Q238" s="29">
        <f>IF(H238=0,"",(1+0.25*P238)*O238*Параметри!$K$51)</f>
        <v>59322.760427430134</v>
      </c>
      <c r="R238" s="29">
        <f>IF(H238=0,"",Q238*'Коефіцієнти АТО'!T238)</f>
        <v>7415.3450534287667</v>
      </c>
      <c r="S238" s="29">
        <f>IF(H238=0,"",H238*(1+0.25*P238)*Параметри!$K$66*Параметри!$K$20/1000)</f>
        <v>0</v>
      </c>
      <c r="T238" s="29">
        <f>IF(H238=0,"",H238*(1+0.25*P238)*'Коефіцієнти АТО'!$S238*Параметри!$K$20/1000)</f>
        <v>9985.7011194227634</v>
      </c>
      <c r="U238" s="29">
        <f t="shared" si="30"/>
        <v>76723.806600281663</v>
      </c>
      <c r="V238" s="29">
        <f t="shared" si="31"/>
        <v>76723.806600281663</v>
      </c>
      <c r="W238" s="40">
        <f>ROUNDUP('Дані з ДІСО'!P238/Параметри!$K$24,0)</f>
        <v>0</v>
      </c>
      <c r="X238" s="40">
        <f>ROUNDUP('Дані з ДІСО'!Q238/Параметри!$K$24,0)</f>
        <v>0</v>
      </c>
      <c r="Y238" s="40">
        <f>ROUNDUP('Дані з ДІСО'!R238/Параметри!$K$24,0)</f>
        <v>0</v>
      </c>
      <c r="Z238" s="59">
        <f>(W238*Параметри!$K$33+X238*Параметри!$L$33+Y238*Параметри!$M$33)/18</f>
        <v>0</v>
      </c>
      <c r="AA238" s="41">
        <f>IF(J238=0,0,'Дані з ДІСО'!AA238/J238)</f>
        <v>0</v>
      </c>
      <c r="AB238" s="29">
        <f>(1+0.25*AA238)*Z238*Параметри!$K$51</f>
        <v>0</v>
      </c>
      <c r="AC238" s="29">
        <f>AB238*'Коефіцієнти АТО'!U238</f>
        <v>0</v>
      </c>
      <c r="AD238" s="29">
        <f>J238*(1+0.25*AA238)*Параметри!$K$66*Параметри!$K$20/1000</f>
        <v>0</v>
      </c>
      <c r="AE238" s="29">
        <f>(1+0.25*AA238)*J238*'Коефіцієнти АТО'!S238*Параметри!$K$20/1000</f>
        <v>0</v>
      </c>
      <c r="AF238" s="29">
        <f t="shared" si="27"/>
        <v>0</v>
      </c>
      <c r="AG238" s="29">
        <v>0</v>
      </c>
      <c r="AH238" s="40">
        <v>21</v>
      </c>
      <c r="AI238" s="40">
        <v>0</v>
      </c>
      <c r="AJ238" s="40">
        <f t="shared" si="28"/>
        <v>0</v>
      </c>
      <c r="AK238" s="29">
        <f>(AH238+AI238)*(1+0.25*AJ238)*Параметри!$K$53</f>
        <v>3768.0147896160011</v>
      </c>
      <c r="AL238" s="29">
        <f>ROUNDUP(('Дані з ДІСО'!AU238+'Дані з ДІСО'!AW238)/Параметри!$K$28,0)</f>
        <v>3</v>
      </c>
      <c r="AM238" s="64">
        <f>AL238*Параметри!$M$35/18</f>
        <v>3.8333333333333335</v>
      </c>
      <c r="AN238" s="29">
        <f>IF(AL238=0,0,'Дані з ДІСО'!AW238/SUM('Дані з ДІСО'!AU238,'Дані з ДІСО'!AW238))</f>
        <v>0</v>
      </c>
      <c r="AO238" s="29">
        <f>(1+0.25*AN238)*AM238*Параметри!$K$51</f>
        <v>785.14414192133336</v>
      </c>
      <c r="AP238" s="40">
        <f>ROUNDUP(('Дані з ДІСО'!AE238+'Дані не з ДІСО'!E238+'Дані не з ДІСО'!G238)/Параметри!$K$69,0)</f>
        <v>0</v>
      </c>
      <c r="AQ238" s="40">
        <f t="shared" si="32"/>
        <v>0</v>
      </c>
      <c r="AR238" s="40">
        <f>IF(AP238=0,0,('Дані з ДІСО'!AH238+'Дані не з ДІСО'!G238)/('Дані з ДІСО'!AE238+'Дані не з ДІСО'!E238+'Дані не з ДІСО'!G238))</f>
        <v>0</v>
      </c>
      <c r="AS238" s="29">
        <f>AQ238*(1+0.25*AR238)*Параметри!$K$51</f>
        <v>0</v>
      </c>
      <c r="AT238" s="40">
        <f>ROUNDUP('Дані з ДІСО'!AF238/Параметри!$K$70,0)</f>
        <v>0</v>
      </c>
      <c r="AU238" s="40">
        <f t="shared" si="33"/>
        <v>0</v>
      </c>
      <c r="AV238" s="40">
        <f>IF(AT238=0,0,'Дані з ДІСО'!AI238/'Дані з ДІСО'!AF238)</f>
        <v>0</v>
      </c>
      <c r="AW238" s="29">
        <f>AU238*(1+0.25*AV238)*Параметри!$K$51</f>
        <v>0</v>
      </c>
      <c r="AX238" s="40">
        <f>ROUNDUP('Дані з ДІСО'!AR238/Параметри!$K$29,0)</f>
        <v>0</v>
      </c>
      <c r="AY238" s="40">
        <f>ROUNDUP('Дані з ДІСО'!AS238/Параметри!$K$29,0)</f>
        <v>0</v>
      </c>
      <c r="AZ238" s="40">
        <f>ROUNDUP('Дані з ДІСО'!AT238/Параметри!$K$29,0)</f>
        <v>0</v>
      </c>
      <c r="BA238" s="64">
        <f>(AX238*Параметри!$K$32+AY238*Параметри!$L$32+AZ238*Параметри!$M$32)/18</f>
        <v>0</v>
      </c>
      <c r="BB238" s="29">
        <f>(BA238*Параметри!$K$51+SUM('Дані з ДІСО'!AR238:AT238)*Параметри!$K$48*Параметри!$K$20/1000)*Параметри!$K$74</f>
        <v>0</v>
      </c>
      <c r="BC238" s="40">
        <f>ROUNDUP(('Дані не з ДІСО'!I238+'Дані не з ДІСО'!K238)/Параметри!$K$26,0)</f>
        <v>0</v>
      </c>
      <c r="BD238" s="29">
        <f>BC238*Параметри!$M$36/18</f>
        <v>0</v>
      </c>
      <c r="BE238" s="40">
        <f>IF(BC238=0,0,'Дані не з ДІСО'!K238/('Дані не з ДІСО'!I238+'Дані не з ДІСО'!K238))</f>
        <v>0</v>
      </c>
      <c r="BF238" s="29">
        <f>(1+0.25*BE238)*BD238*Параметри!$K$51</f>
        <v>0</v>
      </c>
      <c r="BG238" s="40">
        <f>ROUNDUP('Дані не з ДІСО'!M238/Параметри!$K$27,0)</f>
        <v>0</v>
      </c>
      <c r="BH238" s="40">
        <f>BG238*Параметри!$M$37/18</f>
        <v>0</v>
      </c>
      <c r="BI238" s="29">
        <f>BH238*Параметри!$K$51</f>
        <v>0</v>
      </c>
      <c r="BJ238" s="29">
        <f>'Дані не з ДІСО'!N238*Параметри!$K$76</f>
        <v>0</v>
      </c>
      <c r="BK238" s="40">
        <f>ROUNDUP('Дані з ДІСО'!V238/Параметри!$K$25,0)</f>
        <v>0</v>
      </c>
      <c r="BL238" s="40">
        <f>ROUNDUP('Дані з ДІСО'!W238/Параметри!$K$25,0)</f>
        <v>0</v>
      </c>
      <c r="BM238" s="40">
        <f>ROUNDUP('Дані з ДІСО'!X238/Параметри!$K$25,0)</f>
        <v>0</v>
      </c>
      <c r="BN238" s="40">
        <f>(BK238*Параметри!$K$34+BL238*Параметри!$L$34+BM238*Параметри!$M$34)/18</f>
        <v>0</v>
      </c>
      <c r="BO238" s="40">
        <f>IF(K238=0,0,'Дані з ДІСО'!AC238/K238)</f>
        <v>0</v>
      </c>
      <c r="BP238" s="29">
        <f>(1+0.25*BO238)*BN238*Параметри!$K$51</f>
        <v>0</v>
      </c>
      <c r="BQ238" s="29">
        <f>BP238*'Коефіцієнти АТО'!U238</f>
        <v>0</v>
      </c>
      <c r="BR238" s="29">
        <f>K238*(1+0.25*BO238)*Параметри!$K$66*Параметри!$K$20/1000</f>
        <v>0</v>
      </c>
      <c r="BS238" s="29">
        <f>(1+0.25*BO238)*K238*'Коефіцієнти АТО'!S238*Параметри!$K$20/1000</f>
        <v>0</v>
      </c>
      <c r="BT238" s="29">
        <f t="shared" si="34"/>
        <v>0</v>
      </c>
      <c r="BU238" s="40">
        <f>ROUNDUP('Дані з ДІСО'!AG238/Параметри!$K$71,0)</f>
        <v>0</v>
      </c>
      <c r="BV238" s="40">
        <f t="shared" si="35"/>
        <v>0</v>
      </c>
      <c r="BW238" s="40">
        <f>IF('Дані з ДІСО'!AG238=0,0,'Дані з ДІСО'!AJ238/'Дані з ДІСО'!AG238)</f>
        <v>0</v>
      </c>
      <c r="BX238" s="29">
        <f>BV238*(1+0.25*BW238)*Параметри!$K$51</f>
        <v>0</v>
      </c>
      <c r="BY238" s="29">
        <f>ROUND(IF(Параметри!$K$77="No",CC238,CC238*Параметри!$K$78)+AG238,1)</f>
        <v>73149.3</v>
      </c>
      <c r="BZ238" s="29">
        <f>ROUND(IF(Параметри!$K$77="No",BF238,BF238*Параметри!$K$78),1)</f>
        <v>0</v>
      </c>
      <c r="CA238" s="29">
        <f>ROUND(IF(Параметри!$K$77="No",BI238,BI238*Параметри!$K$78),1)</f>
        <v>0</v>
      </c>
      <c r="CB238" s="29">
        <f>ROUND(IF(Параметри!$K$77="No",BJ238,BJ238*Параметри!$K$78),1)</f>
        <v>0</v>
      </c>
      <c r="CC238" s="29">
        <f t="shared" si="29"/>
        <v>81276.965531819005</v>
      </c>
    </row>
    <row r="239" spans="1:81">
      <c r="A239" s="9">
        <v>238</v>
      </c>
      <c r="B239" s="9" t="s">
        <v>3151</v>
      </c>
      <c r="C239" s="9" t="s">
        <v>3151</v>
      </c>
      <c r="D239" s="9" t="s">
        <v>3351</v>
      </c>
      <c r="E239" s="9" t="s">
        <v>29</v>
      </c>
      <c r="F239" s="9" t="s">
        <v>3379</v>
      </c>
      <c r="G239" s="9" t="s">
        <v>510</v>
      </c>
      <c r="H239" s="29">
        <f>SUM('Дані з ДІСО'!J239:L239)</f>
        <v>538</v>
      </c>
      <c r="I239" s="29">
        <f>SUM('Дані з ДІСО'!G239:I239)</f>
        <v>22</v>
      </c>
      <c r="J239" s="29">
        <f>SUM('Дані з ДІСО'!P239:R239)</f>
        <v>0</v>
      </c>
      <c r="K239" s="29">
        <f>SUM('Дані з ДІСО'!V239:X239)</f>
        <v>0</v>
      </c>
      <c r="L239" s="40">
        <f>ROUNDUP('Дані з ДІСО'!J239/'Коефіцієнти АТО'!$R239,0)</f>
        <v>11</v>
      </c>
      <c r="M239" s="40">
        <f>ROUNDUP('Дані з ДІСО'!K239/'Коефіцієнти АТО'!$R239,0)</f>
        <v>19</v>
      </c>
      <c r="N239" s="40">
        <f>ROUNDUP('Дані з ДІСО'!L239/'Коефіцієнти АТО'!$R239,0)</f>
        <v>9</v>
      </c>
      <c r="O239" s="59">
        <f>(L239*Параметри!$K$32+M239*Параметри!$L$32+N239*Параметри!$M$32)/18</f>
        <v>66.322222222222237</v>
      </c>
      <c r="P239" s="41">
        <f>IF(H239=0,"",'Дані з ДІСО'!Y239/H239)</f>
        <v>0</v>
      </c>
      <c r="Q239" s="29">
        <f>IF(H239=0,"",(1+0.25*P239)*O239*Параметри!$K$51)</f>
        <v>13584.131545299824</v>
      </c>
      <c r="R239" s="29">
        <f>IF(H239=0,"",Q239*'Коефіцієнти АТО'!T239)</f>
        <v>230.93023627009703</v>
      </c>
      <c r="S239" s="29">
        <f>IF(H239=0,"",H239*(1+0.25*P239)*Параметри!$K$66*Параметри!$K$20/1000)</f>
        <v>0</v>
      </c>
      <c r="T239" s="29">
        <f>IF(H239=0,"",H239*(1+0.25*P239)*'Коефіцієнти АТО'!$S239*Параметри!$K$20/1000)</f>
        <v>2201.6393429343179</v>
      </c>
      <c r="U239" s="29">
        <f t="shared" si="30"/>
        <v>16016.701124504238</v>
      </c>
      <c r="V239" s="29">
        <f t="shared" si="31"/>
        <v>16016.701124504238</v>
      </c>
      <c r="W239" s="40">
        <f>ROUNDUP('Дані з ДІСО'!P239/Параметри!$K$24,0)</f>
        <v>0</v>
      </c>
      <c r="X239" s="40">
        <f>ROUNDUP('Дані з ДІСО'!Q239/Параметри!$K$24,0)</f>
        <v>0</v>
      </c>
      <c r="Y239" s="40">
        <f>ROUNDUP('Дані з ДІСО'!R239/Параметри!$K$24,0)</f>
        <v>0</v>
      </c>
      <c r="Z239" s="59">
        <f>(W239*Параметри!$K$33+X239*Параметри!$L$33+Y239*Параметри!$M$33)/18</f>
        <v>0</v>
      </c>
      <c r="AA239" s="41">
        <f>IF(J239=0,0,'Дані з ДІСО'!AA239/J239)</f>
        <v>0</v>
      </c>
      <c r="AB239" s="29">
        <f>(1+0.25*AA239)*Z239*Параметри!$K$51</f>
        <v>0</v>
      </c>
      <c r="AC239" s="29">
        <f>AB239*'Коефіцієнти АТО'!U239</f>
        <v>0</v>
      </c>
      <c r="AD239" s="29">
        <f>J239*(1+0.25*AA239)*Параметри!$K$66*Параметри!$K$20/1000</f>
        <v>0</v>
      </c>
      <c r="AE239" s="29">
        <f>(1+0.25*AA239)*J239*'Коефіцієнти АТО'!S239*Параметри!$K$20/1000</f>
        <v>0</v>
      </c>
      <c r="AF239" s="29">
        <f t="shared" si="27"/>
        <v>0</v>
      </c>
      <c r="AG239" s="29">
        <v>0</v>
      </c>
      <c r="AH239" s="40">
        <v>0</v>
      </c>
      <c r="AI239" s="40">
        <v>0</v>
      </c>
      <c r="AJ239" s="40">
        <f t="shared" si="28"/>
        <v>0</v>
      </c>
      <c r="AK239" s="29">
        <f>(AH239+AI239)*(1+0.25*AJ239)*Параметри!$K$53</f>
        <v>0</v>
      </c>
      <c r="AL239" s="29">
        <f>ROUNDUP(('Дані з ДІСО'!AU239+'Дані з ДІСО'!AW239)/Параметри!$K$28,0)</f>
        <v>0</v>
      </c>
      <c r="AM239" s="64">
        <f>AL239*Параметри!$M$35/18</f>
        <v>0</v>
      </c>
      <c r="AN239" s="29">
        <f>IF(AL239=0,0,'Дані з ДІСО'!AW239/SUM('Дані з ДІСО'!AU239,'Дані з ДІСО'!AW239))</f>
        <v>0</v>
      </c>
      <c r="AO239" s="29">
        <f>(1+0.25*AN239)*AM239*Параметри!$K$51</f>
        <v>0</v>
      </c>
      <c r="AP239" s="40">
        <f>ROUNDUP(('Дані з ДІСО'!AE239+'Дані не з ДІСО'!E239+'Дані не з ДІСО'!G239)/Параметри!$K$69,0)</f>
        <v>0</v>
      </c>
      <c r="AQ239" s="40">
        <f t="shared" si="32"/>
        <v>0</v>
      </c>
      <c r="AR239" s="40">
        <f>IF(AP239=0,0,('Дані з ДІСО'!AH239+'Дані не з ДІСО'!G239)/('Дані з ДІСО'!AE239+'Дані не з ДІСО'!E239+'Дані не з ДІСО'!G239))</f>
        <v>0</v>
      </c>
      <c r="AS239" s="29">
        <f>AQ239*(1+0.25*AR239)*Параметри!$K$51</f>
        <v>0</v>
      </c>
      <c r="AT239" s="40">
        <f>ROUNDUP('Дані з ДІСО'!AF239/Параметри!$K$70,0)</f>
        <v>0</v>
      </c>
      <c r="AU239" s="40">
        <f t="shared" si="33"/>
        <v>0</v>
      </c>
      <c r="AV239" s="40">
        <f>IF(AT239=0,0,'Дані з ДІСО'!AI239/'Дані з ДІСО'!AF239)</f>
        <v>0</v>
      </c>
      <c r="AW239" s="29">
        <f>AU239*(1+0.25*AV239)*Параметри!$K$51</f>
        <v>0</v>
      </c>
      <c r="AX239" s="40">
        <f>ROUNDUP('Дані з ДІСО'!AR239/Параметри!$K$29,0)</f>
        <v>0</v>
      </c>
      <c r="AY239" s="40">
        <f>ROUNDUP('Дані з ДІСО'!AS239/Параметри!$K$29,0)</f>
        <v>0</v>
      </c>
      <c r="AZ239" s="40">
        <f>ROUNDUP('Дані з ДІСО'!AT239/Параметри!$K$29,0)</f>
        <v>0</v>
      </c>
      <c r="BA239" s="64">
        <f>(AX239*Параметри!$K$32+AY239*Параметри!$L$32+AZ239*Параметри!$M$32)/18</f>
        <v>0</v>
      </c>
      <c r="BB239" s="29">
        <f>(BA239*Параметри!$K$51+SUM('Дані з ДІСО'!AR239:AT239)*Параметри!$K$48*Параметри!$K$20/1000)*Параметри!$K$74</f>
        <v>0</v>
      </c>
      <c r="BC239" s="40">
        <f>ROUNDUP(('Дані не з ДІСО'!I239+'Дані не з ДІСО'!K239)/Параметри!$K$26,0)</f>
        <v>0</v>
      </c>
      <c r="BD239" s="29">
        <f>BC239*Параметри!$M$36/18</f>
        <v>0</v>
      </c>
      <c r="BE239" s="40">
        <f>IF(BC239=0,0,'Дані не з ДІСО'!K239/('Дані не з ДІСО'!I239+'Дані не з ДІСО'!K239))</f>
        <v>0</v>
      </c>
      <c r="BF239" s="29">
        <f>(1+0.25*BE239)*BD239*Параметри!$K$51</f>
        <v>0</v>
      </c>
      <c r="BG239" s="40">
        <f>ROUNDUP('Дані не з ДІСО'!M239/Параметри!$K$27,0)</f>
        <v>0</v>
      </c>
      <c r="BH239" s="40">
        <f>BG239*Параметри!$M$37/18</f>
        <v>0</v>
      </c>
      <c r="BI239" s="29">
        <f>BH239*Параметри!$K$51</f>
        <v>0</v>
      </c>
      <c r="BJ239" s="29">
        <f>'Дані не з ДІСО'!N239*Параметри!$K$76</f>
        <v>0</v>
      </c>
      <c r="BK239" s="40">
        <f>ROUNDUP('Дані з ДІСО'!V239/Параметри!$K$25,0)</f>
        <v>0</v>
      </c>
      <c r="BL239" s="40">
        <f>ROUNDUP('Дані з ДІСО'!W239/Параметри!$K$25,0)</f>
        <v>0</v>
      </c>
      <c r="BM239" s="40">
        <f>ROUNDUP('Дані з ДІСО'!X239/Параметри!$K$25,0)</f>
        <v>0</v>
      </c>
      <c r="BN239" s="40">
        <f>(BK239*Параметри!$K$34+BL239*Параметри!$L$34+BM239*Параметри!$M$34)/18</f>
        <v>0</v>
      </c>
      <c r="BO239" s="40">
        <f>IF(K239=0,0,'Дані з ДІСО'!AC239/K239)</f>
        <v>0</v>
      </c>
      <c r="BP239" s="29">
        <f>(1+0.25*BO239)*BN239*Параметри!$K$51</f>
        <v>0</v>
      </c>
      <c r="BQ239" s="29">
        <f>BP239*'Коефіцієнти АТО'!U239</f>
        <v>0</v>
      </c>
      <c r="BR239" s="29">
        <f>K239*(1+0.25*BO239)*Параметри!$K$66*Параметри!$K$20/1000</f>
        <v>0</v>
      </c>
      <c r="BS239" s="29">
        <f>(1+0.25*BO239)*K239*'Коефіцієнти АТО'!S239*Параметри!$K$20/1000</f>
        <v>0</v>
      </c>
      <c r="BT239" s="29">
        <f t="shared" si="34"/>
        <v>0</v>
      </c>
      <c r="BU239" s="40">
        <f>ROUNDUP('Дані з ДІСО'!AG239/Параметри!$K$71,0)</f>
        <v>0</v>
      </c>
      <c r="BV239" s="40">
        <f t="shared" si="35"/>
        <v>0</v>
      </c>
      <c r="BW239" s="40">
        <f>IF('Дані з ДІСО'!AG239=0,0,'Дані з ДІСО'!AJ239/'Дані з ДІСО'!AG239)</f>
        <v>0</v>
      </c>
      <c r="BX239" s="29">
        <f>BV239*(1+0.25*BW239)*Параметри!$K$51</f>
        <v>0</v>
      </c>
      <c r="BY239" s="29">
        <f>ROUND(IF(Параметри!$K$77="No",CC239,CC239*Параметри!$K$78)+AG239,1)</f>
        <v>14415</v>
      </c>
      <c r="BZ239" s="29">
        <f>ROUND(IF(Параметри!$K$77="No",BF239,BF239*Параметри!$K$78),1)</f>
        <v>0</v>
      </c>
      <c r="CA239" s="29">
        <f>ROUND(IF(Параметри!$K$77="No",BI239,BI239*Параметри!$K$78),1)</f>
        <v>0</v>
      </c>
      <c r="CB239" s="29">
        <f>ROUND(IF(Параметри!$K$77="No",BJ239,BJ239*Параметри!$K$78),1)</f>
        <v>0</v>
      </c>
      <c r="CC239" s="29">
        <f t="shared" si="29"/>
        <v>16016.701124504238</v>
      </c>
    </row>
    <row r="240" spans="1:81">
      <c r="A240" s="9">
        <v>239</v>
      </c>
      <c r="B240" s="9" t="s">
        <v>3176</v>
      </c>
      <c r="C240" s="9" t="s">
        <v>3146</v>
      </c>
      <c r="D240" s="9" t="s">
        <v>3351</v>
      </c>
      <c r="E240" s="9" t="s">
        <v>78</v>
      </c>
      <c r="F240" s="9" t="s">
        <v>3380</v>
      </c>
      <c r="G240" s="9" t="s">
        <v>512</v>
      </c>
      <c r="H240" s="29">
        <f>SUM('Дані з ДІСО'!J240:L240)</f>
        <v>1339</v>
      </c>
      <c r="I240" s="29">
        <f>SUM('Дані з ДІСО'!G240:I240)</f>
        <v>81</v>
      </c>
      <c r="J240" s="29">
        <f>SUM('Дані з ДІСО'!P240:R240)</f>
        <v>0</v>
      </c>
      <c r="K240" s="29">
        <f>SUM('Дані з ДІСО'!V240:X240)</f>
        <v>0</v>
      </c>
      <c r="L240" s="40">
        <f>ROUNDUP('Дані з ДІСО'!J240/'Коефіцієнти АТО'!$R240,0)</f>
        <v>26</v>
      </c>
      <c r="M240" s="40">
        <f>ROUNDUP('Дані з ДІСО'!K240/'Коефіцієнти АТО'!$R240,0)</f>
        <v>38</v>
      </c>
      <c r="N240" s="40">
        <f>ROUNDUP('Дані з ДІСО'!L240/'Коефіцієнти АТО'!$R240,0)</f>
        <v>10</v>
      </c>
      <c r="O240" s="59">
        <f>(L240*Параметри!$K$32+M240*Параметри!$L$32+N240*Параметри!$M$32)/18</f>
        <v>121.9777777777778</v>
      </c>
      <c r="P240" s="41">
        <f>IF(H240=0,"",'Дані з ДІСО'!Y240/H240)</f>
        <v>0</v>
      </c>
      <c r="Q240" s="29">
        <f>IF(H240=0,"",(1+0.25*P240)*O240*Параметри!$K$51)</f>
        <v>24983.514173948981</v>
      </c>
      <c r="R240" s="29">
        <f>IF(H240=0,"",Q240*'Коефіцієнти АТО'!T240)</f>
        <v>424.71974095713273</v>
      </c>
      <c r="S240" s="29">
        <f>IF(H240=0,"",H240*(1+0.25*P240)*Параметри!$K$66*Параметри!$K$20/1000)</f>
        <v>0</v>
      </c>
      <c r="T240" s="29">
        <f>IF(H240=0,"",H240*(1+0.25*P240)*'Коефіцієнти АТО'!$S240*Параметри!$K$20/1000)</f>
        <v>4205.2320241306597</v>
      </c>
      <c r="U240" s="29">
        <f t="shared" si="30"/>
        <v>29613.465939036774</v>
      </c>
      <c r="V240" s="29">
        <f t="shared" si="31"/>
        <v>29613.465939036774</v>
      </c>
      <c r="W240" s="40">
        <f>ROUNDUP('Дані з ДІСО'!P240/Параметри!$K$24,0)</f>
        <v>0</v>
      </c>
      <c r="X240" s="40">
        <f>ROUNDUP('Дані з ДІСО'!Q240/Параметри!$K$24,0)</f>
        <v>0</v>
      </c>
      <c r="Y240" s="40">
        <f>ROUNDUP('Дані з ДІСО'!R240/Параметри!$K$24,0)</f>
        <v>0</v>
      </c>
      <c r="Z240" s="59">
        <f>(W240*Параметри!$K$33+X240*Параметри!$L$33+Y240*Параметри!$M$33)/18</f>
        <v>0</v>
      </c>
      <c r="AA240" s="41">
        <f>IF(J240=0,0,'Дані з ДІСО'!AA240/J240)</f>
        <v>0</v>
      </c>
      <c r="AB240" s="29">
        <f>(1+0.25*AA240)*Z240*Параметри!$K$51</f>
        <v>0</v>
      </c>
      <c r="AC240" s="29">
        <f>AB240*'Коефіцієнти АТО'!U240</f>
        <v>0</v>
      </c>
      <c r="AD240" s="29">
        <f>J240*(1+0.25*AA240)*Параметри!$K$66*Параметри!$K$20/1000</f>
        <v>0</v>
      </c>
      <c r="AE240" s="29">
        <f>(1+0.25*AA240)*J240*'Коефіцієнти АТО'!S240*Параметри!$K$20/1000</f>
        <v>0</v>
      </c>
      <c r="AF240" s="29">
        <f t="shared" si="27"/>
        <v>0</v>
      </c>
      <c r="AG240" s="29">
        <v>0</v>
      </c>
      <c r="AH240" s="40">
        <v>7</v>
      </c>
      <c r="AI240" s="40">
        <v>0</v>
      </c>
      <c r="AJ240" s="40">
        <f t="shared" si="28"/>
        <v>0</v>
      </c>
      <c r="AK240" s="29">
        <f>(AH240+AI240)*(1+0.25*AJ240)*Параметри!$K$53</f>
        <v>1256.0049298720003</v>
      </c>
      <c r="AL240" s="29">
        <f>ROUNDUP(('Дані з ДІСО'!AU240+'Дані з ДІСО'!AW240)/Параметри!$K$28,0)</f>
        <v>0</v>
      </c>
      <c r="AM240" s="64">
        <f>AL240*Параметри!$M$35/18</f>
        <v>0</v>
      </c>
      <c r="AN240" s="29">
        <f>IF(AL240=0,0,'Дані з ДІСО'!AW240/SUM('Дані з ДІСО'!AU240,'Дані з ДІСО'!AW240))</f>
        <v>0</v>
      </c>
      <c r="AO240" s="29">
        <f>(1+0.25*AN240)*AM240*Параметри!$K$51</f>
        <v>0</v>
      </c>
      <c r="AP240" s="40">
        <f>ROUNDUP(('Дані з ДІСО'!AE240+'Дані не з ДІСО'!E240+'Дані не з ДІСО'!G240)/Параметри!$K$69,0)</f>
        <v>0</v>
      </c>
      <c r="AQ240" s="40">
        <f t="shared" si="32"/>
        <v>0</v>
      </c>
      <c r="AR240" s="40">
        <f>IF(AP240=0,0,('Дані з ДІСО'!AH240+'Дані не з ДІСО'!G240)/('Дані з ДІСО'!AE240+'Дані не з ДІСО'!E240+'Дані не з ДІСО'!G240))</f>
        <v>0</v>
      </c>
      <c r="AS240" s="29">
        <f>AQ240*(1+0.25*AR240)*Параметри!$K$51</f>
        <v>0</v>
      </c>
      <c r="AT240" s="40">
        <f>ROUNDUP('Дані з ДІСО'!AF240/Параметри!$K$70,0)</f>
        <v>0</v>
      </c>
      <c r="AU240" s="40">
        <f t="shared" si="33"/>
        <v>0</v>
      </c>
      <c r="AV240" s="40">
        <f>IF(AT240=0,0,'Дані з ДІСО'!AI240/'Дані з ДІСО'!AF240)</f>
        <v>0</v>
      </c>
      <c r="AW240" s="29">
        <f>AU240*(1+0.25*AV240)*Параметри!$K$51</f>
        <v>0</v>
      </c>
      <c r="AX240" s="40">
        <f>ROUNDUP('Дані з ДІСО'!AR240/Параметри!$K$29,0)</f>
        <v>0</v>
      </c>
      <c r="AY240" s="40">
        <f>ROUNDUP('Дані з ДІСО'!AS240/Параметри!$K$29,0)</f>
        <v>0</v>
      </c>
      <c r="AZ240" s="40">
        <f>ROUNDUP('Дані з ДІСО'!AT240/Параметри!$K$29,0)</f>
        <v>0</v>
      </c>
      <c r="BA240" s="64">
        <f>(AX240*Параметри!$K$32+AY240*Параметри!$L$32+AZ240*Параметри!$M$32)/18</f>
        <v>0</v>
      </c>
      <c r="BB240" s="29">
        <f>(BA240*Параметри!$K$51+SUM('Дані з ДІСО'!AR240:AT240)*Параметри!$K$48*Параметри!$K$20/1000)*Параметри!$K$74</f>
        <v>0</v>
      </c>
      <c r="BC240" s="40">
        <f>ROUNDUP(('Дані не з ДІСО'!I240+'Дані не з ДІСО'!K240)/Параметри!$K$26,0)</f>
        <v>0</v>
      </c>
      <c r="BD240" s="29">
        <f>BC240*Параметри!$M$36/18</f>
        <v>0</v>
      </c>
      <c r="BE240" s="40">
        <f>IF(BC240=0,0,'Дані не з ДІСО'!K240/('Дані не з ДІСО'!I240+'Дані не з ДІСО'!K240))</f>
        <v>0</v>
      </c>
      <c r="BF240" s="29">
        <f>(1+0.25*BE240)*BD240*Параметри!$K$51</f>
        <v>0</v>
      </c>
      <c r="BG240" s="40">
        <f>ROUNDUP('Дані не з ДІСО'!M240/Параметри!$K$27,0)</f>
        <v>0</v>
      </c>
      <c r="BH240" s="40">
        <f>BG240*Параметри!$M$37/18</f>
        <v>0</v>
      </c>
      <c r="BI240" s="29">
        <f>BH240*Параметри!$K$51</f>
        <v>0</v>
      </c>
      <c r="BJ240" s="29">
        <f>'Дані не з ДІСО'!N240*Параметри!$K$76</f>
        <v>0</v>
      </c>
      <c r="BK240" s="40">
        <f>ROUNDUP('Дані з ДІСО'!V240/Параметри!$K$25,0)</f>
        <v>0</v>
      </c>
      <c r="BL240" s="40">
        <f>ROUNDUP('Дані з ДІСО'!W240/Параметри!$K$25,0)</f>
        <v>0</v>
      </c>
      <c r="BM240" s="40">
        <f>ROUNDUP('Дані з ДІСО'!X240/Параметри!$K$25,0)</f>
        <v>0</v>
      </c>
      <c r="BN240" s="40">
        <f>(BK240*Параметри!$K$34+BL240*Параметри!$L$34+BM240*Параметри!$M$34)/18</f>
        <v>0</v>
      </c>
      <c r="BO240" s="40">
        <f>IF(K240=0,0,'Дані з ДІСО'!AC240/K240)</f>
        <v>0</v>
      </c>
      <c r="BP240" s="29">
        <f>(1+0.25*BO240)*BN240*Параметри!$K$51</f>
        <v>0</v>
      </c>
      <c r="BQ240" s="29">
        <f>BP240*'Коефіцієнти АТО'!U240</f>
        <v>0</v>
      </c>
      <c r="BR240" s="29">
        <f>K240*(1+0.25*BO240)*Параметри!$K$66*Параметри!$K$20/1000</f>
        <v>0</v>
      </c>
      <c r="BS240" s="29">
        <f>(1+0.25*BO240)*K240*'Коефіцієнти АТО'!S240*Параметри!$K$20/1000</f>
        <v>0</v>
      </c>
      <c r="BT240" s="29">
        <f t="shared" si="34"/>
        <v>0</v>
      </c>
      <c r="BU240" s="40">
        <f>ROUNDUP('Дані з ДІСО'!AG240/Параметри!$K$71,0)</f>
        <v>0</v>
      </c>
      <c r="BV240" s="40">
        <f t="shared" si="35"/>
        <v>0</v>
      </c>
      <c r="BW240" s="40">
        <f>IF('Дані з ДІСО'!AG240=0,0,'Дані з ДІСО'!AJ240/'Дані з ДІСО'!AG240)</f>
        <v>0</v>
      </c>
      <c r="BX240" s="29">
        <f>BV240*(1+0.25*BW240)*Параметри!$K$51</f>
        <v>0</v>
      </c>
      <c r="BY240" s="29">
        <f>ROUND(IF(Параметри!$K$77="No",CC240,CC240*Параметри!$K$78)+AG240,1)</f>
        <v>27782.5</v>
      </c>
      <c r="BZ240" s="29">
        <f>ROUND(IF(Параметри!$K$77="No",BF240,BF240*Параметри!$K$78),1)</f>
        <v>0</v>
      </c>
      <c r="CA240" s="29">
        <f>ROUND(IF(Параметри!$K$77="No",BI240,BI240*Параметри!$K$78),1)</f>
        <v>0</v>
      </c>
      <c r="CB240" s="29">
        <f>ROUND(IF(Параметри!$K$77="No",BJ240,BJ240*Параметри!$K$78),1)</f>
        <v>0</v>
      </c>
      <c r="CC240" s="29">
        <f t="shared" si="29"/>
        <v>30869.470868908775</v>
      </c>
    </row>
    <row r="241" spans="1:81">
      <c r="A241" s="9">
        <v>240</v>
      </c>
      <c r="B241" s="9" t="s">
        <v>3151</v>
      </c>
      <c r="C241" s="9" t="s">
        <v>3151</v>
      </c>
      <c r="D241" s="9" t="s">
        <v>3351</v>
      </c>
      <c r="E241" s="9" t="s">
        <v>29</v>
      </c>
      <c r="F241" s="9" t="s">
        <v>3381</v>
      </c>
      <c r="G241" s="9" t="s">
        <v>514</v>
      </c>
      <c r="H241" s="29">
        <f>SUM('Дані з ДІСО'!J241:L241)</f>
        <v>867</v>
      </c>
      <c r="I241" s="29">
        <f>SUM('Дані з ДІСО'!G241:I241)</f>
        <v>44</v>
      </c>
      <c r="J241" s="29">
        <f>SUM('Дані з ДІСО'!P241:R241)</f>
        <v>0</v>
      </c>
      <c r="K241" s="29">
        <f>SUM('Дані з ДІСО'!V241:X241)</f>
        <v>0</v>
      </c>
      <c r="L241" s="40">
        <f>ROUNDUP('Дані з ДІСО'!J241/'Коефіцієнти АТО'!$R241,0)</f>
        <v>18</v>
      </c>
      <c r="M241" s="40">
        <f>ROUNDUP('Дані з ДІСО'!K241/'Коефіцієнти АТО'!$R241,0)</f>
        <v>29</v>
      </c>
      <c r="N241" s="40">
        <f>ROUNDUP('Дані з ДІСО'!L241/'Коефіцієнти АТО'!$R241,0)</f>
        <v>8</v>
      </c>
      <c r="O241" s="59">
        <f>(L241*Параметри!$K$32+M241*Параметри!$L$32+N241*Параметри!$M$32)/18</f>
        <v>91.461111111111123</v>
      </c>
      <c r="P241" s="41">
        <f>IF(H241=0,"",'Дані з ДІСО'!Y241/H241)</f>
        <v>0</v>
      </c>
      <c r="Q241" s="29">
        <f>IF(H241=0,"",(1+0.25*P241)*O241*Параметри!$K$51)</f>
        <v>18733.084070218712</v>
      </c>
      <c r="R241" s="29">
        <f>IF(H241=0,"",Q241*'Коефіцієнти АТО'!T241)</f>
        <v>318.46242919371815</v>
      </c>
      <c r="S241" s="29">
        <f>IF(H241=0,"",H241*(1+0.25*P241)*Параметри!$K$66*Параметри!$K$20/1000)</f>
        <v>0</v>
      </c>
      <c r="T241" s="29">
        <f>IF(H241=0,"",H241*(1+0.25*P241)*'Коефіцієнти АТО'!$S241*Параметри!$K$20/1000)</f>
        <v>3547.9950006023296</v>
      </c>
      <c r="U241" s="29">
        <f t="shared" si="30"/>
        <v>22599.541500014759</v>
      </c>
      <c r="V241" s="29">
        <f t="shared" si="31"/>
        <v>22599.541500014759</v>
      </c>
      <c r="W241" s="40">
        <f>ROUNDUP('Дані з ДІСО'!P241/Параметри!$K$24,0)</f>
        <v>0</v>
      </c>
      <c r="X241" s="40">
        <f>ROUNDUP('Дані з ДІСО'!Q241/Параметри!$K$24,0)</f>
        <v>0</v>
      </c>
      <c r="Y241" s="40">
        <f>ROUNDUP('Дані з ДІСО'!R241/Параметри!$K$24,0)</f>
        <v>0</v>
      </c>
      <c r="Z241" s="59">
        <f>(W241*Параметри!$K$33+X241*Параметри!$L$33+Y241*Параметри!$M$33)/18</f>
        <v>0</v>
      </c>
      <c r="AA241" s="41">
        <f>IF(J241=0,0,'Дані з ДІСО'!AA241/J241)</f>
        <v>0</v>
      </c>
      <c r="AB241" s="29">
        <f>(1+0.25*AA241)*Z241*Параметри!$K$51</f>
        <v>0</v>
      </c>
      <c r="AC241" s="29">
        <f>AB241*'Коефіцієнти АТО'!U241</f>
        <v>0</v>
      </c>
      <c r="AD241" s="29">
        <f>J241*(1+0.25*AA241)*Параметри!$K$66*Параметри!$K$20/1000</f>
        <v>0</v>
      </c>
      <c r="AE241" s="29">
        <f>(1+0.25*AA241)*J241*'Коефіцієнти АТО'!S241*Параметри!$K$20/1000</f>
        <v>0</v>
      </c>
      <c r="AF241" s="29">
        <f t="shared" si="27"/>
        <v>0</v>
      </c>
      <c r="AG241" s="29">
        <v>0</v>
      </c>
      <c r="AH241" s="40">
        <v>10</v>
      </c>
      <c r="AI241" s="40">
        <v>0</v>
      </c>
      <c r="AJ241" s="40">
        <f t="shared" si="28"/>
        <v>0</v>
      </c>
      <c r="AK241" s="29">
        <f>(AH241+AI241)*(1+0.25*AJ241)*Параметри!$K$53</f>
        <v>1794.2927569600006</v>
      </c>
      <c r="AL241" s="29">
        <f>ROUNDUP(('Дані з ДІСО'!AU241+'Дані з ДІСО'!AW241)/Параметри!$K$28,0)</f>
        <v>0</v>
      </c>
      <c r="AM241" s="64">
        <f>AL241*Параметри!$M$35/18</f>
        <v>0</v>
      </c>
      <c r="AN241" s="29">
        <f>IF(AL241=0,0,'Дані з ДІСО'!AW241/SUM('Дані з ДІСО'!AU241,'Дані з ДІСО'!AW241))</f>
        <v>0</v>
      </c>
      <c r="AO241" s="29">
        <f>(1+0.25*AN241)*AM241*Параметри!$K$51</f>
        <v>0</v>
      </c>
      <c r="AP241" s="40">
        <f>ROUNDUP(('Дані з ДІСО'!AE241+'Дані не з ДІСО'!E241+'Дані не з ДІСО'!G241)/Параметри!$K$69,0)</f>
        <v>0</v>
      </c>
      <c r="AQ241" s="40">
        <f t="shared" si="32"/>
        <v>0</v>
      </c>
      <c r="AR241" s="40">
        <f>IF(AP241=0,0,('Дані з ДІСО'!AH241+'Дані не з ДІСО'!G241)/('Дані з ДІСО'!AE241+'Дані не з ДІСО'!E241+'Дані не з ДІСО'!G241))</f>
        <v>0</v>
      </c>
      <c r="AS241" s="29">
        <f>AQ241*(1+0.25*AR241)*Параметри!$K$51</f>
        <v>0</v>
      </c>
      <c r="AT241" s="40">
        <f>ROUNDUP('Дані з ДІСО'!AF241/Параметри!$K$70,0)</f>
        <v>0</v>
      </c>
      <c r="AU241" s="40">
        <f t="shared" si="33"/>
        <v>0</v>
      </c>
      <c r="AV241" s="40">
        <f>IF(AT241=0,0,'Дані з ДІСО'!AI241/'Дані з ДІСО'!AF241)</f>
        <v>0</v>
      </c>
      <c r="AW241" s="29">
        <f>AU241*(1+0.25*AV241)*Параметри!$K$51</f>
        <v>0</v>
      </c>
      <c r="AX241" s="40">
        <f>ROUNDUP('Дані з ДІСО'!AR241/Параметри!$K$29,0)</f>
        <v>0</v>
      </c>
      <c r="AY241" s="40">
        <f>ROUNDUP('Дані з ДІСО'!AS241/Параметри!$K$29,0)</f>
        <v>0</v>
      </c>
      <c r="AZ241" s="40">
        <f>ROUNDUP('Дані з ДІСО'!AT241/Параметри!$K$29,0)</f>
        <v>0</v>
      </c>
      <c r="BA241" s="64">
        <f>(AX241*Параметри!$K$32+AY241*Параметри!$L$32+AZ241*Параметри!$M$32)/18</f>
        <v>0</v>
      </c>
      <c r="BB241" s="29">
        <f>(BA241*Параметри!$K$51+SUM('Дані з ДІСО'!AR241:AT241)*Параметри!$K$48*Параметри!$K$20/1000)*Параметри!$K$74</f>
        <v>0</v>
      </c>
      <c r="BC241" s="40">
        <f>ROUNDUP(('Дані не з ДІСО'!I241+'Дані не з ДІСО'!K241)/Параметри!$K$26,0)</f>
        <v>0</v>
      </c>
      <c r="BD241" s="29">
        <f>BC241*Параметри!$M$36/18</f>
        <v>0</v>
      </c>
      <c r="BE241" s="40">
        <f>IF(BC241=0,0,'Дані не з ДІСО'!K241/('Дані не з ДІСО'!I241+'Дані не з ДІСО'!K241))</f>
        <v>0</v>
      </c>
      <c r="BF241" s="29">
        <f>(1+0.25*BE241)*BD241*Параметри!$K$51</f>
        <v>0</v>
      </c>
      <c r="BG241" s="40">
        <f>ROUNDUP('Дані не з ДІСО'!M241/Параметри!$K$27,0)</f>
        <v>0</v>
      </c>
      <c r="BH241" s="40">
        <f>BG241*Параметри!$M$37/18</f>
        <v>0</v>
      </c>
      <c r="BI241" s="29">
        <f>BH241*Параметри!$K$51</f>
        <v>0</v>
      </c>
      <c r="BJ241" s="29">
        <f>'Дані не з ДІСО'!N241*Параметри!$K$76</f>
        <v>0</v>
      </c>
      <c r="BK241" s="40">
        <f>ROUNDUP('Дані з ДІСО'!V241/Параметри!$K$25,0)</f>
        <v>0</v>
      </c>
      <c r="BL241" s="40">
        <f>ROUNDUP('Дані з ДІСО'!W241/Параметри!$K$25,0)</f>
        <v>0</v>
      </c>
      <c r="BM241" s="40">
        <f>ROUNDUP('Дані з ДІСО'!X241/Параметри!$K$25,0)</f>
        <v>0</v>
      </c>
      <c r="BN241" s="40">
        <f>(BK241*Параметри!$K$34+BL241*Параметри!$L$34+BM241*Параметри!$M$34)/18</f>
        <v>0</v>
      </c>
      <c r="BO241" s="40">
        <f>IF(K241=0,0,'Дані з ДІСО'!AC241/K241)</f>
        <v>0</v>
      </c>
      <c r="BP241" s="29">
        <f>(1+0.25*BO241)*BN241*Параметри!$K$51</f>
        <v>0</v>
      </c>
      <c r="BQ241" s="29">
        <f>BP241*'Коефіцієнти АТО'!U241</f>
        <v>0</v>
      </c>
      <c r="BR241" s="29">
        <f>K241*(1+0.25*BO241)*Параметри!$K$66*Параметри!$K$20/1000</f>
        <v>0</v>
      </c>
      <c r="BS241" s="29">
        <f>(1+0.25*BO241)*K241*'Коефіцієнти АТО'!S241*Параметри!$K$20/1000</f>
        <v>0</v>
      </c>
      <c r="BT241" s="29">
        <f t="shared" si="34"/>
        <v>0</v>
      </c>
      <c r="BU241" s="40">
        <f>ROUNDUP('Дані з ДІСО'!AG241/Параметри!$K$71,0)</f>
        <v>0</v>
      </c>
      <c r="BV241" s="40">
        <f t="shared" si="35"/>
        <v>0</v>
      </c>
      <c r="BW241" s="40">
        <f>IF('Дані з ДІСО'!AG241=0,0,'Дані з ДІСО'!AJ241/'Дані з ДІСО'!AG241)</f>
        <v>0</v>
      </c>
      <c r="BX241" s="29">
        <f>BV241*(1+0.25*BW241)*Параметри!$K$51</f>
        <v>0</v>
      </c>
      <c r="BY241" s="29">
        <f>ROUND(IF(Параметри!$K$77="No",CC241,CC241*Параметри!$K$78)+AG241,1)</f>
        <v>21954.5</v>
      </c>
      <c r="BZ241" s="29">
        <f>ROUND(IF(Параметри!$K$77="No",BF241,BF241*Параметри!$K$78),1)</f>
        <v>0</v>
      </c>
      <c r="CA241" s="29">
        <f>ROUND(IF(Параметри!$K$77="No",BI241,BI241*Параметри!$K$78),1)</f>
        <v>0</v>
      </c>
      <c r="CB241" s="29">
        <f>ROUND(IF(Параметри!$K$77="No",BJ241,BJ241*Параметри!$K$78),1)</f>
        <v>0</v>
      </c>
      <c r="CC241" s="29">
        <f t="shared" si="29"/>
        <v>24393.834256974758</v>
      </c>
    </row>
    <row r="242" spans="1:81">
      <c r="A242" s="9">
        <v>241</v>
      </c>
      <c r="B242" s="9" t="s">
        <v>3151</v>
      </c>
      <c r="C242" s="9" t="s">
        <v>3151</v>
      </c>
      <c r="D242" s="9" t="s">
        <v>3351</v>
      </c>
      <c r="E242" s="9" t="s">
        <v>29</v>
      </c>
      <c r="F242" s="9" t="s">
        <v>3382</v>
      </c>
      <c r="G242" s="9" t="s">
        <v>516</v>
      </c>
      <c r="H242" s="29">
        <f>SUM('Дані з ДІСО'!J242:L242)</f>
        <v>241</v>
      </c>
      <c r="I242" s="29">
        <f>SUM('Дані з ДІСО'!G242:I242)</f>
        <v>21</v>
      </c>
      <c r="J242" s="29">
        <f>SUM('Дані з ДІСО'!P242:R242)</f>
        <v>0</v>
      </c>
      <c r="K242" s="29">
        <f>SUM('Дані з ДІСО'!V242:X242)</f>
        <v>0</v>
      </c>
      <c r="L242" s="40">
        <f>ROUNDUP('Дані з ДІСО'!J242/'Коефіцієнти АТО'!$R242,0)</f>
        <v>4</v>
      </c>
      <c r="M242" s="40">
        <f>ROUNDUP('Дані з ДІСО'!K242/'Коефіцієнти АТО'!$R242,0)</f>
        <v>7</v>
      </c>
      <c r="N242" s="40">
        <f>ROUNDUP('Дані з ДІСО'!L242/'Коефіцієнти АТО'!$R242,0)</f>
        <v>3</v>
      </c>
      <c r="O242" s="59">
        <f>(L242*Параметри!$K$32+M242*Параметри!$L$32+N242*Параметри!$M$32)/18</f>
        <v>23.744444444444447</v>
      </c>
      <c r="P242" s="41">
        <f>IF(H242=0,"",'Дані з ДІСО'!Y242/H242)</f>
        <v>0</v>
      </c>
      <c r="Q242" s="29">
        <f>IF(H242=0,"",(1+0.25*P242)*O242*Параметри!$K$51)</f>
        <v>4863.3421196692452</v>
      </c>
      <c r="R242" s="29">
        <f>IF(H242=0,"",Q242*'Коефіцієнти АТО'!T242)</f>
        <v>364.7506589751934</v>
      </c>
      <c r="S242" s="29">
        <f>IF(H242=0,"",H242*(1+0.25*P242)*Параметри!$K$66*Параметри!$K$20/1000)</f>
        <v>0</v>
      </c>
      <c r="T242" s="29">
        <f>IF(H242=0,"",H242*(1+0.25*P242)*'Коефіцієнти АТО'!$S242*Параметри!$K$20/1000)</f>
        <v>527.5216943842363</v>
      </c>
      <c r="U242" s="29">
        <f t="shared" si="30"/>
        <v>5755.6144730286751</v>
      </c>
      <c r="V242" s="29">
        <f t="shared" si="31"/>
        <v>5755.6144730286751</v>
      </c>
      <c r="W242" s="40">
        <f>ROUNDUP('Дані з ДІСО'!P242/Параметри!$K$24,0)</f>
        <v>0</v>
      </c>
      <c r="X242" s="40">
        <f>ROUNDUP('Дані з ДІСО'!Q242/Параметри!$K$24,0)</f>
        <v>0</v>
      </c>
      <c r="Y242" s="40">
        <f>ROUNDUP('Дані з ДІСО'!R242/Параметри!$K$24,0)</f>
        <v>0</v>
      </c>
      <c r="Z242" s="59">
        <f>(W242*Параметри!$K$33+X242*Параметри!$L$33+Y242*Параметри!$M$33)/18</f>
        <v>0</v>
      </c>
      <c r="AA242" s="41">
        <f>IF(J242=0,0,'Дані з ДІСО'!AA242/J242)</f>
        <v>0</v>
      </c>
      <c r="AB242" s="29">
        <f>(1+0.25*AA242)*Z242*Параметри!$K$51</f>
        <v>0</v>
      </c>
      <c r="AC242" s="29">
        <f>AB242*'Коефіцієнти АТО'!U242</f>
        <v>0</v>
      </c>
      <c r="AD242" s="29">
        <f>J242*(1+0.25*AA242)*Параметри!$K$66*Параметри!$K$20/1000</f>
        <v>0</v>
      </c>
      <c r="AE242" s="29">
        <f>(1+0.25*AA242)*J242*'Коефіцієнти АТО'!S242*Параметри!$K$20/1000</f>
        <v>0</v>
      </c>
      <c r="AF242" s="29">
        <f t="shared" si="27"/>
        <v>0</v>
      </c>
      <c r="AG242" s="29">
        <v>0</v>
      </c>
      <c r="AH242" s="40">
        <v>0</v>
      </c>
      <c r="AI242" s="40">
        <v>0</v>
      </c>
      <c r="AJ242" s="40">
        <f t="shared" si="28"/>
        <v>0</v>
      </c>
      <c r="AK242" s="29">
        <f>(AH242+AI242)*(1+0.25*AJ242)*Параметри!$K$53</f>
        <v>0</v>
      </c>
      <c r="AL242" s="29">
        <f>ROUNDUP(('Дані з ДІСО'!AU242+'Дані з ДІСО'!AW242)/Параметри!$K$28,0)</f>
        <v>0</v>
      </c>
      <c r="AM242" s="64">
        <f>AL242*Параметри!$M$35/18</f>
        <v>0</v>
      </c>
      <c r="AN242" s="29">
        <f>IF(AL242=0,0,'Дані з ДІСО'!AW242/SUM('Дані з ДІСО'!AU242,'Дані з ДІСО'!AW242))</f>
        <v>0</v>
      </c>
      <c r="AO242" s="29">
        <f>(1+0.25*AN242)*AM242*Параметри!$K$51</f>
        <v>0</v>
      </c>
      <c r="AP242" s="40">
        <f>ROUNDUP(('Дані з ДІСО'!AE242+'Дані не з ДІСО'!E242+'Дані не з ДІСО'!G242)/Параметри!$K$69,0)</f>
        <v>0</v>
      </c>
      <c r="AQ242" s="40">
        <f t="shared" si="32"/>
        <v>0</v>
      </c>
      <c r="AR242" s="40">
        <f>IF(AP242=0,0,('Дані з ДІСО'!AH242+'Дані не з ДІСО'!G242)/('Дані з ДІСО'!AE242+'Дані не з ДІСО'!E242+'Дані не з ДІСО'!G242))</f>
        <v>0</v>
      </c>
      <c r="AS242" s="29">
        <f>AQ242*(1+0.25*AR242)*Параметри!$K$51</f>
        <v>0</v>
      </c>
      <c r="AT242" s="40">
        <f>ROUNDUP('Дані з ДІСО'!AF242/Параметри!$K$70,0)</f>
        <v>0</v>
      </c>
      <c r="AU242" s="40">
        <f t="shared" si="33"/>
        <v>0</v>
      </c>
      <c r="AV242" s="40">
        <f>IF(AT242=0,0,'Дані з ДІСО'!AI242/'Дані з ДІСО'!AF242)</f>
        <v>0</v>
      </c>
      <c r="AW242" s="29">
        <f>AU242*(1+0.25*AV242)*Параметри!$K$51</f>
        <v>0</v>
      </c>
      <c r="AX242" s="40">
        <f>ROUNDUP('Дані з ДІСО'!AR242/Параметри!$K$29,0)</f>
        <v>0</v>
      </c>
      <c r="AY242" s="40">
        <f>ROUNDUP('Дані з ДІСО'!AS242/Параметри!$K$29,0)</f>
        <v>0</v>
      </c>
      <c r="AZ242" s="40">
        <f>ROUNDUP('Дані з ДІСО'!AT242/Параметри!$K$29,0)</f>
        <v>0</v>
      </c>
      <c r="BA242" s="64">
        <f>(AX242*Параметри!$K$32+AY242*Параметри!$L$32+AZ242*Параметри!$M$32)/18</f>
        <v>0</v>
      </c>
      <c r="BB242" s="29">
        <f>(BA242*Параметри!$K$51+SUM('Дані з ДІСО'!AR242:AT242)*Параметри!$K$48*Параметри!$K$20/1000)*Параметри!$K$74</f>
        <v>0</v>
      </c>
      <c r="BC242" s="40">
        <f>ROUNDUP(('Дані не з ДІСО'!I242+'Дані не з ДІСО'!K242)/Параметри!$K$26,0)</f>
        <v>0</v>
      </c>
      <c r="BD242" s="29">
        <f>BC242*Параметри!$M$36/18</f>
        <v>0</v>
      </c>
      <c r="BE242" s="40">
        <f>IF(BC242=0,0,'Дані не з ДІСО'!K242/('Дані не з ДІСО'!I242+'Дані не з ДІСО'!K242))</f>
        <v>0</v>
      </c>
      <c r="BF242" s="29">
        <f>(1+0.25*BE242)*BD242*Параметри!$K$51</f>
        <v>0</v>
      </c>
      <c r="BG242" s="40">
        <f>ROUNDUP('Дані не з ДІСО'!M242/Параметри!$K$27,0)</f>
        <v>0</v>
      </c>
      <c r="BH242" s="40">
        <f>BG242*Параметри!$M$37/18</f>
        <v>0</v>
      </c>
      <c r="BI242" s="29">
        <f>BH242*Параметри!$K$51</f>
        <v>0</v>
      </c>
      <c r="BJ242" s="29">
        <f>'Дані не з ДІСО'!N242*Параметри!$K$76</f>
        <v>0</v>
      </c>
      <c r="BK242" s="40">
        <f>ROUNDUP('Дані з ДІСО'!V242/Параметри!$K$25,0)</f>
        <v>0</v>
      </c>
      <c r="BL242" s="40">
        <f>ROUNDUP('Дані з ДІСО'!W242/Параметри!$K$25,0)</f>
        <v>0</v>
      </c>
      <c r="BM242" s="40">
        <f>ROUNDUP('Дані з ДІСО'!X242/Параметри!$K$25,0)</f>
        <v>0</v>
      </c>
      <c r="BN242" s="40">
        <f>(BK242*Параметри!$K$34+BL242*Параметри!$L$34+BM242*Параметри!$M$34)/18</f>
        <v>0</v>
      </c>
      <c r="BO242" s="40">
        <f>IF(K242=0,0,'Дані з ДІСО'!AC242/K242)</f>
        <v>0</v>
      </c>
      <c r="BP242" s="29">
        <f>(1+0.25*BO242)*BN242*Параметри!$K$51</f>
        <v>0</v>
      </c>
      <c r="BQ242" s="29">
        <f>BP242*'Коефіцієнти АТО'!U242</f>
        <v>0</v>
      </c>
      <c r="BR242" s="29">
        <f>K242*(1+0.25*BO242)*Параметри!$K$66*Параметри!$K$20/1000</f>
        <v>0</v>
      </c>
      <c r="BS242" s="29">
        <f>(1+0.25*BO242)*K242*'Коефіцієнти АТО'!S242*Параметри!$K$20/1000</f>
        <v>0</v>
      </c>
      <c r="BT242" s="29">
        <f t="shared" si="34"/>
        <v>0</v>
      </c>
      <c r="BU242" s="40">
        <f>ROUNDUP('Дані з ДІСО'!AG242/Параметри!$K$71,0)</f>
        <v>0</v>
      </c>
      <c r="BV242" s="40">
        <f t="shared" si="35"/>
        <v>0</v>
      </c>
      <c r="BW242" s="40">
        <f>IF('Дані з ДІСО'!AG242=0,0,'Дані з ДІСО'!AJ242/'Дані з ДІСО'!AG242)</f>
        <v>0</v>
      </c>
      <c r="BX242" s="29">
        <f>BV242*(1+0.25*BW242)*Параметри!$K$51</f>
        <v>0</v>
      </c>
      <c r="BY242" s="29">
        <f>ROUND(IF(Параметри!$K$77="No",CC242,CC242*Параметри!$K$78)+AG242,1)</f>
        <v>5180.1000000000004</v>
      </c>
      <c r="BZ242" s="29">
        <f>ROUND(IF(Параметри!$K$77="No",BF242,BF242*Параметри!$K$78),1)</f>
        <v>0</v>
      </c>
      <c r="CA242" s="29">
        <f>ROUND(IF(Параметри!$K$77="No",BI242,BI242*Параметри!$K$78),1)</f>
        <v>0</v>
      </c>
      <c r="CB242" s="29">
        <f>ROUND(IF(Параметри!$K$77="No",BJ242,BJ242*Параметри!$K$78),1)</f>
        <v>0</v>
      </c>
      <c r="CC242" s="29">
        <f t="shared" si="29"/>
        <v>5755.6144730286751</v>
      </c>
    </row>
    <row r="243" spans="1:81">
      <c r="A243" s="9">
        <v>242</v>
      </c>
      <c r="B243" s="9" t="s">
        <v>3151</v>
      </c>
      <c r="C243" s="9" t="s">
        <v>3151</v>
      </c>
      <c r="D243" s="9" t="s">
        <v>3351</v>
      </c>
      <c r="E243" s="9" t="s">
        <v>29</v>
      </c>
      <c r="F243" s="9" t="s">
        <v>3383</v>
      </c>
      <c r="G243" s="9" t="s">
        <v>518</v>
      </c>
      <c r="H243" s="29">
        <f>SUM('Дані з ДІСО'!J243:L243)</f>
        <v>1000.5</v>
      </c>
      <c r="I243" s="29">
        <f>SUM('Дані з ДІСО'!G243:I243)</f>
        <v>101</v>
      </c>
      <c r="J243" s="29">
        <f>SUM('Дані з ДІСО'!P243:R243)</f>
        <v>0</v>
      </c>
      <c r="K243" s="29">
        <f>SUM('Дані з ДІСО'!V243:X243)</f>
        <v>0</v>
      </c>
      <c r="L243" s="40">
        <f>ROUNDUP('Дані з ДІСО'!J243/'Коефіцієнти АТО'!$R243,0)</f>
        <v>30</v>
      </c>
      <c r="M243" s="40">
        <f>ROUNDUP('Дані з ДІСО'!K243/'Коефіцієнти АТО'!$R243,0)</f>
        <v>45</v>
      </c>
      <c r="N243" s="40">
        <f>ROUNDUP('Дані з ДІСО'!L243/'Коефіцієнти АТО'!$R243,0)</f>
        <v>10</v>
      </c>
      <c r="O243" s="59">
        <f>(L243*Параметри!$K$32+M243*Параметри!$L$32+N243*Параметри!$M$32)/18</f>
        <v>139.80555555555554</v>
      </c>
      <c r="P243" s="41">
        <f>IF(H243=0,"",'Дані з ДІСО'!Y243/H243)</f>
        <v>0</v>
      </c>
      <c r="Q243" s="29">
        <f>IF(H243=0,"",(1+0.25*P243)*O243*Параметри!$K$51)</f>
        <v>28635.003378913552</v>
      </c>
      <c r="R243" s="29">
        <f>IF(H243=0,"",Q243*'Коефіцієнти АТО'!T243)</f>
        <v>486.79505744153045</v>
      </c>
      <c r="S243" s="29">
        <f>IF(H243=0,"",H243*(1+0.25*P243)*Параметри!$K$66*Параметри!$K$20/1000)</f>
        <v>0</v>
      </c>
      <c r="T243" s="29">
        <f>IF(H243=0,"",H243*(1+0.25*P243)*'Коефіцієнти АТО'!$S243*Параметри!$K$20/1000)</f>
        <v>4570.3954268642556</v>
      </c>
      <c r="U243" s="29">
        <f t="shared" si="30"/>
        <v>33692.193863219334</v>
      </c>
      <c r="V243" s="29">
        <f t="shared" si="31"/>
        <v>33692.193863219334</v>
      </c>
      <c r="W243" s="40">
        <f>ROUNDUP('Дані з ДІСО'!P243/Параметри!$K$24,0)</f>
        <v>0</v>
      </c>
      <c r="X243" s="40">
        <f>ROUNDUP('Дані з ДІСО'!Q243/Параметри!$K$24,0)</f>
        <v>0</v>
      </c>
      <c r="Y243" s="40">
        <f>ROUNDUP('Дані з ДІСО'!R243/Параметри!$K$24,0)</f>
        <v>0</v>
      </c>
      <c r="Z243" s="59">
        <f>(W243*Параметри!$K$33+X243*Параметри!$L$33+Y243*Параметри!$M$33)/18</f>
        <v>0</v>
      </c>
      <c r="AA243" s="41">
        <f>IF(J243=0,0,'Дані з ДІСО'!AA243/J243)</f>
        <v>0</v>
      </c>
      <c r="AB243" s="29">
        <f>(1+0.25*AA243)*Z243*Параметри!$K$51</f>
        <v>0</v>
      </c>
      <c r="AC243" s="29">
        <f>AB243*'Коефіцієнти АТО'!U243</f>
        <v>0</v>
      </c>
      <c r="AD243" s="29">
        <f>J243*(1+0.25*AA243)*Параметри!$K$66*Параметри!$K$20/1000</f>
        <v>0</v>
      </c>
      <c r="AE243" s="29">
        <f>(1+0.25*AA243)*J243*'Коефіцієнти АТО'!S243*Параметри!$K$20/1000</f>
        <v>0</v>
      </c>
      <c r="AF243" s="29">
        <f t="shared" si="27"/>
        <v>0</v>
      </c>
      <c r="AG243" s="29">
        <v>0</v>
      </c>
      <c r="AH243" s="40">
        <v>0</v>
      </c>
      <c r="AI243" s="40">
        <v>0</v>
      </c>
      <c r="AJ243" s="40">
        <f t="shared" si="28"/>
        <v>0</v>
      </c>
      <c r="AK243" s="29">
        <f>(AH243+AI243)*(1+0.25*AJ243)*Параметри!$K$53</f>
        <v>0</v>
      </c>
      <c r="AL243" s="29">
        <f>ROUNDUP(('Дані з ДІСО'!AU243+'Дані з ДІСО'!AW243)/Параметри!$K$28,0)</f>
        <v>0</v>
      </c>
      <c r="AM243" s="64">
        <f>AL243*Параметри!$M$35/18</f>
        <v>0</v>
      </c>
      <c r="AN243" s="29">
        <f>IF(AL243=0,0,'Дані з ДІСО'!AW243/SUM('Дані з ДІСО'!AU243,'Дані з ДІСО'!AW243))</f>
        <v>0</v>
      </c>
      <c r="AO243" s="29">
        <f>(1+0.25*AN243)*AM243*Параметри!$K$51</f>
        <v>0</v>
      </c>
      <c r="AP243" s="40">
        <f>ROUNDUP(('Дані з ДІСО'!AE243+'Дані не з ДІСО'!E243+'Дані не з ДІСО'!G243)/Параметри!$K$69,0)</f>
        <v>0</v>
      </c>
      <c r="AQ243" s="40">
        <f t="shared" si="32"/>
        <v>0</v>
      </c>
      <c r="AR243" s="40">
        <f>IF(AP243=0,0,('Дані з ДІСО'!AH243+'Дані не з ДІСО'!G243)/('Дані з ДІСО'!AE243+'Дані не з ДІСО'!E243+'Дані не з ДІСО'!G243))</f>
        <v>0</v>
      </c>
      <c r="AS243" s="29">
        <f>AQ243*(1+0.25*AR243)*Параметри!$K$51</f>
        <v>0</v>
      </c>
      <c r="AT243" s="40">
        <f>ROUNDUP('Дані з ДІСО'!AF243/Параметри!$K$70,0)</f>
        <v>0</v>
      </c>
      <c r="AU243" s="40">
        <f t="shared" si="33"/>
        <v>0</v>
      </c>
      <c r="AV243" s="40">
        <f>IF(AT243=0,0,'Дані з ДІСО'!AI243/'Дані з ДІСО'!AF243)</f>
        <v>0</v>
      </c>
      <c r="AW243" s="29">
        <f>AU243*(1+0.25*AV243)*Параметри!$K$51</f>
        <v>0</v>
      </c>
      <c r="AX243" s="40">
        <f>ROUNDUP('Дані з ДІСО'!AR243/Параметри!$K$29,0)</f>
        <v>0</v>
      </c>
      <c r="AY243" s="40">
        <f>ROUNDUP('Дані з ДІСО'!AS243/Параметри!$K$29,0)</f>
        <v>0</v>
      </c>
      <c r="AZ243" s="40">
        <f>ROUNDUP('Дані з ДІСО'!AT243/Параметри!$K$29,0)</f>
        <v>0</v>
      </c>
      <c r="BA243" s="64">
        <f>(AX243*Параметри!$K$32+AY243*Параметри!$L$32+AZ243*Параметри!$M$32)/18</f>
        <v>0</v>
      </c>
      <c r="BB243" s="29">
        <f>(BA243*Параметри!$K$51+SUM('Дані з ДІСО'!AR243:AT243)*Параметри!$K$48*Параметри!$K$20/1000)*Параметри!$K$74</f>
        <v>0</v>
      </c>
      <c r="BC243" s="40">
        <f>ROUNDUP(('Дані не з ДІСО'!I243+'Дані не з ДІСО'!K243)/Параметри!$K$26,0)</f>
        <v>0</v>
      </c>
      <c r="BD243" s="29">
        <f>BC243*Параметри!$M$36/18</f>
        <v>0</v>
      </c>
      <c r="BE243" s="40">
        <f>IF(BC243=0,0,'Дані не з ДІСО'!K243/('Дані не з ДІСО'!I243+'Дані не з ДІСО'!K243))</f>
        <v>0</v>
      </c>
      <c r="BF243" s="29">
        <f>(1+0.25*BE243)*BD243*Параметри!$K$51</f>
        <v>0</v>
      </c>
      <c r="BG243" s="40">
        <f>ROUNDUP('Дані не з ДІСО'!M243/Параметри!$K$27,0)</f>
        <v>0</v>
      </c>
      <c r="BH243" s="40">
        <f>BG243*Параметри!$M$37/18</f>
        <v>0</v>
      </c>
      <c r="BI243" s="29">
        <f>BH243*Параметри!$K$51</f>
        <v>0</v>
      </c>
      <c r="BJ243" s="29">
        <f>'Дані не з ДІСО'!N243*Параметри!$K$76</f>
        <v>0</v>
      </c>
      <c r="BK243" s="40">
        <f>ROUNDUP('Дані з ДІСО'!V243/Параметри!$K$25,0)</f>
        <v>0</v>
      </c>
      <c r="BL243" s="40">
        <f>ROUNDUP('Дані з ДІСО'!W243/Параметри!$K$25,0)</f>
        <v>0</v>
      </c>
      <c r="BM243" s="40">
        <f>ROUNDUP('Дані з ДІСО'!X243/Параметри!$K$25,0)</f>
        <v>0</v>
      </c>
      <c r="BN243" s="40">
        <f>(BK243*Параметри!$K$34+BL243*Параметри!$L$34+BM243*Параметри!$M$34)/18</f>
        <v>0</v>
      </c>
      <c r="BO243" s="40">
        <f>IF(K243=0,0,'Дані з ДІСО'!AC243/K243)</f>
        <v>0</v>
      </c>
      <c r="BP243" s="29">
        <f>(1+0.25*BO243)*BN243*Параметри!$K$51</f>
        <v>0</v>
      </c>
      <c r="BQ243" s="29">
        <f>BP243*'Коефіцієнти АТО'!U243</f>
        <v>0</v>
      </c>
      <c r="BR243" s="29">
        <f>K243*(1+0.25*BO243)*Параметри!$K$66*Параметри!$K$20/1000</f>
        <v>0</v>
      </c>
      <c r="BS243" s="29">
        <f>(1+0.25*BO243)*K243*'Коефіцієнти АТО'!S243*Параметри!$K$20/1000</f>
        <v>0</v>
      </c>
      <c r="BT243" s="29">
        <f t="shared" si="34"/>
        <v>0</v>
      </c>
      <c r="BU243" s="40">
        <f>ROUNDUP('Дані з ДІСО'!AG243/Параметри!$K$71,0)</f>
        <v>0</v>
      </c>
      <c r="BV243" s="40">
        <f t="shared" si="35"/>
        <v>0</v>
      </c>
      <c r="BW243" s="40">
        <f>IF('Дані з ДІСО'!AG243=0,0,'Дані з ДІСО'!AJ243/'Дані з ДІСО'!AG243)</f>
        <v>0</v>
      </c>
      <c r="BX243" s="29">
        <f>BV243*(1+0.25*BW243)*Параметри!$K$51</f>
        <v>0</v>
      </c>
      <c r="BY243" s="29">
        <f>ROUND(IF(Параметри!$K$77="No",CC243,CC243*Параметри!$K$78)+AG243,1)</f>
        <v>30323</v>
      </c>
      <c r="BZ243" s="29">
        <f>ROUND(IF(Параметри!$K$77="No",BF243,BF243*Параметри!$K$78),1)</f>
        <v>0</v>
      </c>
      <c r="CA243" s="29">
        <f>ROUND(IF(Параметри!$K$77="No",BI243,BI243*Параметри!$K$78),1)</f>
        <v>0</v>
      </c>
      <c r="CB243" s="29">
        <f>ROUND(IF(Параметри!$K$77="No",BJ243,BJ243*Параметри!$K$78),1)</f>
        <v>0</v>
      </c>
      <c r="CC243" s="29">
        <f t="shared" si="29"/>
        <v>33692.193863219334</v>
      </c>
    </row>
    <row r="244" spans="1:81">
      <c r="A244" s="9">
        <v>243</v>
      </c>
      <c r="B244" s="9" t="s">
        <v>3176</v>
      </c>
      <c r="C244" s="9" t="s">
        <v>3146</v>
      </c>
      <c r="D244" s="9" t="s">
        <v>3351</v>
      </c>
      <c r="E244" s="9" t="s">
        <v>78</v>
      </c>
      <c r="F244" s="9" t="s">
        <v>3290</v>
      </c>
      <c r="G244" s="9" t="s">
        <v>520</v>
      </c>
      <c r="H244" s="29">
        <f>SUM('Дані з ДІСО'!J244:L244)</f>
        <v>8581</v>
      </c>
      <c r="I244" s="29">
        <f>SUM('Дані з ДІСО'!G244:I244)</f>
        <v>325</v>
      </c>
      <c r="J244" s="29">
        <f>SUM('Дані з ДІСО'!P244:R244)</f>
        <v>0</v>
      </c>
      <c r="K244" s="29">
        <f>SUM('Дані з ДІСО'!V244:X244)</f>
        <v>0</v>
      </c>
      <c r="L244" s="40">
        <f>ROUNDUP('Дані з ДІСО'!J244/'Коефіцієнти АТО'!$R244,0)</f>
        <v>125</v>
      </c>
      <c r="M244" s="40">
        <f>ROUNDUP('Дані з ДІСО'!K244/'Коефіцієнти АТО'!$R244,0)</f>
        <v>181</v>
      </c>
      <c r="N244" s="40">
        <f>ROUNDUP('Дані з ДІСО'!L244/'Коефіцієнти АТО'!$R244,0)</f>
        <v>46</v>
      </c>
      <c r="O244" s="59">
        <f>(L244*Параметри!$K$32+M244*Параметри!$L$32+N244*Параметри!$M$32)/18</f>
        <v>579.26111111111118</v>
      </c>
      <c r="P244" s="41">
        <f>IF(H244=0,"",'Дані з ДІСО'!Y244/H244)</f>
        <v>0</v>
      </c>
      <c r="Q244" s="29">
        <f>IF(H244=0,"",(1+0.25*P244)*O244*Параметри!$K$51)</f>
        <v>118644.38296479952</v>
      </c>
      <c r="R244" s="29">
        <f>IF(H244=0,"",Q244*'Коефіцієнти АТО'!T244)</f>
        <v>11864.438296479952</v>
      </c>
      <c r="S244" s="29">
        <f>IF(H244=0,"",H244*(1+0.25*P244)*Параметри!$K$66*Параметри!$K$20/1000)</f>
        <v>0</v>
      </c>
      <c r="T244" s="29">
        <f>IF(H244=0,"",H244*(1+0.25*P244)*'Коефіцієнти АТО'!$S244*Параметри!$K$20/1000)</f>
        <v>18782.836761456976</v>
      </c>
      <c r="U244" s="29">
        <f t="shared" si="30"/>
        <v>149291.65802273643</v>
      </c>
      <c r="V244" s="29">
        <f t="shared" si="31"/>
        <v>149291.65802273643</v>
      </c>
      <c r="W244" s="40">
        <f>ROUNDUP('Дані з ДІСО'!P244/Параметри!$K$24,0)</f>
        <v>0</v>
      </c>
      <c r="X244" s="40">
        <f>ROUNDUP('Дані з ДІСО'!Q244/Параметри!$K$24,0)</f>
        <v>0</v>
      </c>
      <c r="Y244" s="40">
        <f>ROUNDUP('Дані з ДІСО'!R244/Параметри!$K$24,0)</f>
        <v>0</v>
      </c>
      <c r="Z244" s="59">
        <f>(W244*Параметри!$K$33+X244*Параметри!$L$33+Y244*Параметри!$M$33)/18</f>
        <v>0</v>
      </c>
      <c r="AA244" s="41">
        <f>IF(J244=0,0,'Дані з ДІСО'!AA244/J244)</f>
        <v>0</v>
      </c>
      <c r="AB244" s="29">
        <f>(1+0.25*AA244)*Z244*Параметри!$K$51</f>
        <v>0</v>
      </c>
      <c r="AC244" s="29">
        <f>AB244*'Коефіцієнти АТО'!U244</f>
        <v>0</v>
      </c>
      <c r="AD244" s="29">
        <f>J244*(1+0.25*AA244)*Параметри!$K$66*Параметри!$K$20/1000</f>
        <v>0</v>
      </c>
      <c r="AE244" s="29">
        <f>(1+0.25*AA244)*J244*'Коефіцієнти АТО'!S244*Параметри!$K$20/1000</f>
        <v>0</v>
      </c>
      <c r="AF244" s="29">
        <f t="shared" si="27"/>
        <v>0</v>
      </c>
      <c r="AG244" s="29">
        <v>0</v>
      </c>
      <c r="AH244" s="40">
        <v>38</v>
      </c>
      <c r="AI244" s="40">
        <v>0</v>
      </c>
      <c r="AJ244" s="40">
        <f t="shared" si="28"/>
        <v>0</v>
      </c>
      <c r="AK244" s="29">
        <f>(AH244+AI244)*(1+0.25*AJ244)*Параметри!$K$53</f>
        <v>6818.3124764480017</v>
      </c>
      <c r="AL244" s="29">
        <f>ROUNDUP(('Дані з ДІСО'!AU244+'Дані з ДІСО'!AW244)/Параметри!$K$28,0)</f>
        <v>0</v>
      </c>
      <c r="AM244" s="64">
        <f>AL244*Параметри!$M$35/18</f>
        <v>0</v>
      </c>
      <c r="AN244" s="29">
        <f>IF(AL244=0,0,'Дані з ДІСО'!AW244/SUM('Дані з ДІСО'!AU244,'Дані з ДІСО'!AW244))</f>
        <v>0</v>
      </c>
      <c r="AO244" s="29">
        <f>(1+0.25*AN244)*AM244*Параметри!$K$51</f>
        <v>0</v>
      </c>
      <c r="AP244" s="40">
        <f>ROUNDUP(('Дані з ДІСО'!AE244+'Дані не з ДІСО'!E244+'Дані не з ДІСО'!G244)/Параметри!$K$69,0)</f>
        <v>0</v>
      </c>
      <c r="AQ244" s="40">
        <f t="shared" si="32"/>
        <v>0</v>
      </c>
      <c r="AR244" s="40">
        <f>IF(AP244=0,0,('Дані з ДІСО'!AH244+'Дані не з ДІСО'!G244)/('Дані з ДІСО'!AE244+'Дані не з ДІСО'!E244+'Дані не з ДІСО'!G244))</f>
        <v>0</v>
      </c>
      <c r="AS244" s="29">
        <f>AQ244*(1+0.25*AR244)*Параметри!$K$51</f>
        <v>0</v>
      </c>
      <c r="AT244" s="40">
        <f>ROUNDUP('Дані з ДІСО'!AF244/Параметри!$K$70,0)</f>
        <v>0</v>
      </c>
      <c r="AU244" s="40">
        <f t="shared" si="33"/>
        <v>0</v>
      </c>
      <c r="AV244" s="40">
        <f>IF(AT244=0,0,'Дані з ДІСО'!AI244/'Дані з ДІСО'!AF244)</f>
        <v>0</v>
      </c>
      <c r="AW244" s="29">
        <f>AU244*(1+0.25*AV244)*Параметри!$K$51</f>
        <v>0</v>
      </c>
      <c r="AX244" s="40">
        <f>ROUNDUP('Дані з ДІСО'!AR244/Параметри!$K$29,0)</f>
        <v>0</v>
      </c>
      <c r="AY244" s="40">
        <f>ROUNDUP('Дані з ДІСО'!AS244/Параметри!$K$29,0)</f>
        <v>0</v>
      </c>
      <c r="AZ244" s="40">
        <f>ROUNDUP('Дані з ДІСО'!AT244/Параметри!$K$29,0)</f>
        <v>0</v>
      </c>
      <c r="BA244" s="64">
        <f>(AX244*Параметри!$K$32+AY244*Параметри!$L$32+AZ244*Параметри!$M$32)/18</f>
        <v>0</v>
      </c>
      <c r="BB244" s="29">
        <f>(BA244*Параметри!$K$51+SUM('Дані з ДІСО'!AR244:AT244)*Параметри!$K$48*Параметри!$K$20/1000)*Параметри!$K$74</f>
        <v>0</v>
      </c>
      <c r="BC244" s="40">
        <f>ROUNDUP(('Дані не з ДІСО'!I244+'Дані не з ДІСО'!K244)/Параметри!$K$26,0)</f>
        <v>0</v>
      </c>
      <c r="BD244" s="29">
        <f>BC244*Параметри!$M$36/18</f>
        <v>0</v>
      </c>
      <c r="BE244" s="40">
        <f>IF(BC244=0,0,'Дані не з ДІСО'!K244/('Дані не з ДІСО'!I244+'Дані не з ДІСО'!K244))</f>
        <v>0</v>
      </c>
      <c r="BF244" s="29">
        <f>(1+0.25*BE244)*BD244*Параметри!$K$51</f>
        <v>0</v>
      </c>
      <c r="BG244" s="40">
        <f>ROUNDUP('Дані не з ДІСО'!M244/Параметри!$K$27,0)</f>
        <v>0</v>
      </c>
      <c r="BH244" s="40">
        <f>BG244*Параметри!$M$37/18</f>
        <v>0</v>
      </c>
      <c r="BI244" s="29">
        <f>BH244*Параметри!$K$51</f>
        <v>0</v>
      </c>
      <c r="BJ244" s="29">
        <f>'Дані не з ДІСО'!N244*Параметри!$K$76</f>
        <v>0</v>
      </c>
      <c r="BK244" s="40">
        <f>ROUNDUP('Дані з ДІСО'!V244/Параметри!$K$25,0)</f>
        <v>0</v>
      </c>
      <c r="BL244" s="40">
        <f>ROUNDUP('Дані з ДІСО'!W244/Параметри!$K$25,0)</f>
        <v>0</v>
      </c>
      <c r="BM244" s="40">
        <f>ROUNDUP('Дані з ДІСО'!X244/Параметри!$K$25,0)</f>
        <v>0</v>
      </c>
      <c r="BN244" s="40">
        <f>(BK244*Параметри!$K$34+BL244*Параметри!$L$34+BM244*Параметри!$M$34)/18</f>
        <v>0</v>
      </c>
      <c r="BO244" s="40">
        <f>IF(K244=0,0,'Дані з ДІСО'!AC244/K244)</f>
        <v>0</v>
      </c>
      <c r="BP244" s="29">
        <f>(1+0.25*BO244)*BN244*Параметри!$K$51</f>
        <v>0</v>
      </c>
      <c r="BQ244" s="29">
        <f>BP244*'Коефіцієнти АТО'!U244</f>
        <v>0</v>
      </c>
      <c r="BR244" s="29">
        <f>K244*(1+0.25*BO244)*Параметри!$K$66*Параметри!$K$20/1000</f>
        <v>0</v>
      </c>
      <c r="BS244" s="29">
        <f>(1+0.25*BO244)*K244*'Коефіцієнти АТО'!S244*Параметри!$K$20/1000</f>
        <v>0</v>
      </c>
      <c r="BT244" s="29">
        <f t="shared" si="34"/>
        <v>0</v>
      </c>
      <c r="BU244" s="40">
        <f>ROUNDUP('Дані з ДІСО'!AG244/Параметри!$K$71,0)</f>
        <v>0</v>
      </c>
      <c r="BV244" s="40">
        <f t="shared" si="35"/>
        <v>0</v>
      </c>
      <c r="BW244" s="40">
        <f>IF('Дані з ДІСО'!AG244=0,0,'Дані з ДІСО'!AJ244/'Дані з ДІСО'!AG244)</f>
        <v>0</v>
      </c>
      <c r="BX244" s="29">
        <f>BV244*(1+0.25*BW244)*Параметри!$K$51</f>
        <v>0</v>
      </c>
      <c r="BY244" s="29">
        <f>ROUND(IF(Параметри!$K$77="No",CC244,CC244*Параметри!$K$78)+AG244,1)</f>
        <v>140499</v>
      </c>
      <c r="BZ244" s="29">
        <f>ROUND(IF(Параметри!$K$77="No",BF244,BF244*Параметри!$K$78),1)</f>
        <v>0</v>
      </c>
      <c r="CA244" s="29">
        <f>ROUND(IF(Параметри!$K$77="No",BI244,BI244*Параметри!$K$78),1)</f>
        <v>0</v>
      </c>
      <c r="CB244" s="29">
        <f>ROUND(IF(Параметри!$K$77="No",BJ244,BJ244*Параметри!$K$78),1)</f>
        <v>0</v>
      </c>
      <c r="CC244" s="29">
        <f t="shared" si="29"/>
        <v>156109.97049918445</v>
      </c>
    </row>
    <row r="245" spans="1:81">
      <c r="A245" s="9">
        <v>244</v>
      </c>
      <c r="B245" s="9" t="s">
        <v>3151</v>
      </c>
      <c r="C245" s="9" t="s">
        <v>3151</v>
      </c>
      <c r="D245" s="9" t="s">
        <v>3351</v>
      </c>
      <c r="E245" s="9" t="s">
        <v>29</v>
      </c>
      <c r="F245" s="9" t="s">
        <v>3384</v>
      </c>
      <c r="G245" s="9" t="s">
        <v>522</v>
      </c>
      <c r="H245" s="29">
        <f>SUM('Дані з ДІСО'!J245:L245)</f>
        <v>379</v>
      </c>
      <c r="I245" s="29">
        <f>SUM('Дані з ДІСО'!G245:I245)</f>
        <v>16</v>
      </c>
      <c r="J245" s="29">
        <f>SUM('Дані з ДІСО'!P245:R245)</f>
        <v>0</v>
      </c>
      <c r="K245" s="29">
        <f>SUM('Дані з ДІСО'!V245:X245)</f>
        <v>0</v>
      </c>
      <c r="L245" s="40">
        <f>ROUNDUP('Дані з ДІСО'!J245/'Коефіцієнти АТО'!$R245,0)</f>
        <v>9</v>
      </c>
      <c r="M245" s="40">
        <f>ROUNDUP('Дані з ДІСО'!K245/'Коефіцієнти АТО'!$R245,0)</f>
        <v>6</v>
      </c>
      <c r="N245" s="40">
        <f>ROUNDUP('Дані з ДІСО'!L245/'Коефіцієнти АТО'!$R245,0)</f>
        <v>4</v>
      </c>
      <c r="O245" s="59">
        <f>(L245*Параметри!$K$32+M245*Параметри!$L$32+N245*Параметри!$M$32)/18</f>
        <v>30.288888888888891</v>
      </c>
      <c r="P245" s="41">
        <f>IF(H245=0,"",'Дані з ДІСО'!Y245/H245)</f>
        <v>0</v>
      </c>
      <c r="Q245" s="29">
        <f>IF(H245=0,"",(1+0.25*P245)*O245*Параметри!$K$51)</f>
        <v>6203.7766112392892</v>
      </c>
      <c r="R245" s="29">
        <f>IF(H245=0,"",Q245*'Коефіцієнти АТО'!T245)</f>
        <v>465.28324584294666</v>
      </c>
      <c r="S245" s="29">
        <f>IF(H245=0,"",H245*(1+0.25*P245)*Параметри!$K$66*Параметри!$K$20/1000)</f>
        <v>0</v>
      </c>
      <c r="T245" s="29">
        <f>IF(H245=0,"",H245*(1+0.25*P245)*'Коефіцієнти АТО'!$S245*Параметри!$K$20/1000)</f>
        <v>1190.2785191527412</v>
      </c>
      <c r="U245" s="29">
        <f t="shared" si="30"/>
        <v>7859.3383762349767</v>
      </c>
      <c r="V245" s="29">
        <f t="shared" si="31"/>
        <v>7859.3383762349767</v>
      </c>
      <c r="W245" s="40">
        <f>ROUNDUP('Дані з ДІСО'!P245/Параметри!$K$24,0)</f>
        <v>0</v>
      </c>
      <c r="X245" s="40">
        <f>ROUNDUP('Дані з ДІСО'!Q245/Параметри!$K$24,0)</f>
        <v>0</v>
      </c>
      <c r="Y245" s="40">
        <f>ROUNDUP('Дані з ДІСО'!R245/Параметри!$K$24,0)</f>
        <v>0</v>
      </c>
      <c r="Z245" s="59">
        <f>(W245*Параметри!$K$33+X245*Параметри!$L$33+Y245*Параметри!$M$33)/18</f>
        <v>0</v>
      </c>
      <c r="AA245" s="41">
        <f>IF(J245=0,0,'Дані з ДІСО'!AA245/J245)</f>
        <v>0</v>
      </c>
      <c r="AB245" s="29">
        <f>(1+0.25*AA245)*Z245*Параметри!$K$51</f>
        <v>0</v>
      </c>
      <c r="AC245" s="29">
        <f>AB245*'Коефіцієнти АТО'!U245</f>
        <v>0</v>
      </c>
      <c r="AD245" s="29">
        <f>J245*(1+0.25*AA245)*Параметри!$K$66*Параметри!$K$20/1000</f>
        <v>0</v>
      </c>
      <c r="AE245" s="29">
        <f>(1+0.25*AA245)*J245*'Коефіцієнти АТО'!S245*Параметри!$K$20/1000</f>
        <v>0</v>
      </c>
      <c r="AF245" s="29">
        <f t="shared" si="27"/>
        <v>0</v>
      </c>
      <c r="AG245" s="29">
        <v>0</v>
      </c>
      <c r="AH245" s="40">
        <v>0</v>
      </c>
      <c r="AI245" s="40">
        <v>0</v>
      </c>
      <c r="AJ245" s="40">
        <f t="shared" si="28"/>
        <v>0</v>
      </c>
      <c r="AK245" s="29">
        <f>(AH245+AI245)*(1+0.25*AJ245)*Параметри!$K$53</f>
        <v>0</v>
      </c>
      <c r="AL245" s="29">
        <f>ROUNDUP(('Дані з ДІСО'!AU245+'Дані з ДІСО'!AW245)/Параметри!$K$28,0)</f>
        <v>0</v>
      </c>
      <c r="AM245" s="64">
        <f>AL245*Параметри!$M$35/18</f>
        <v>0</v>
      </c>
      <c r="AN245" s="29">
        <f>IF(AL245=0,0,'Дані з ДІСО'!AW245/SUM('Дані з ДІСО'!AU245,'Дані з ДІСО'!AW245))</f>
        <v>0</v>
      </c>
      <c r="AO245" s="29">
        <f>(1+0.25*AN245)*AM245*Параметри!$K$51</f>
        <v>0</v>
      </c>
      <c r="AP245" s="40">
        <f>ROUNDUP(('Дані з ДІСО'!AE245+'Дані не з ДІСО'!E245+'Дані не з ДІСО'!G245)/Параметри!$K$69,0)</f>
        <v>0</v>
      </c>
      <c r="AQ245" s="40">
        <f t="shared" si="32"/>
        <v>0</v>
      </c>
      <c r="AR245" s="40">
        <f>IF(AP245=0,0,('Дані з ДІСО'!AH245+'Дані не з ДІСО'!G245)/('Дані з ДІСО'!AE245+'Дані не з ДІСО'!E245+'Дані не з ДІСО'!G245))</f>
        <v>0</v>
      </c>
      <c r="AS245" s="29">
        <f>AQ245*(1+0.25*AR245)*Параметри!$K$51</f>
        <v>0</v>
      </c>
      <c r="AT245" s="40">
        <f>ROUNDUP('Дані з ДІСО'!AF245/Параметри!$K$70,0)</f>
        <v>0</v>
      </c>
      <c r="AU245" s="40">
        <f t="shared" si="33"/>
        <v>0</v>
      </c>
      <c r="AV245" s="40">
        <f>IF(AT245=0,0,'Дані з ДІСО'!AI245/'Дані з ДІСО'!AF245)</f>
        <v>0</v>
      </c>
      <c r="AW245" s="29">
        <f>AU245*(1+0.25*AV245)*Параметри!$K$51</f>
        <v>0</v>
      </c>
      <c r="AX245" s="40">
        <f>ROUNDUP('Дані з ДІСО'!AR245/Параметри!$K$29,0)</f>
        <v>0</v>
      </c>
      <c r="AY245" s="40">
        <f>ROUNDUP('Дані з ДІСО'!AS245/Параметри!$K$29,0)</f>
        <v>0</v>
      </c>
      <c r="AZ245" s="40">
        <f>ROUNDUP('Дані з ДІСО'!AT245/Параметри!$K$29,0)</f>
        <v>0</v>
      </c>
      <c r="BA245" s="64">
        <f>(AX245*Параметри!$K$32+AY245*Параметри!$L$32+AZ245*Параметри!$M$32)/18</f>
        <v>0</v>
      </c>
      <c r="BB245" s="29">
        <f>(BA245*Параметри!$K$51+SUM('Дані з ДІСО'!AR245:AT245)*Параметри!$K$48*Параметри!$K$20/1000)*Параметри!$K$74</f>
        <v>0</v>
      </c>
      <c r="BC245" s="40">
        <f>ROUNDUP(('Дані не з ДІСО'!I245+'Дані не з ДІСО'!K245)/Параметри!$K$26,0)</f>
        <v>0</v>
      </c>
      <c r="BD245" s="29">
        <f>BC245*Параметри!$M$36/18</f>
        <v>0</v>
      </c>
      <c r="BE245" s="40">
        <f>IF(BC245=0,0,'Дані не з ДІСО'!K245/('Дані не з ДІСО'!I245+'Дані не з ДІСО'!K245))</f>
        <v>0</v>
      </c>
      <c r="BF245" s="29">
        <f>(1+0.25*BE245)*BD245*Параметри!$K$51</f>
        <v>0</v>
      </c>
      <c r="BG245" s="40">
        <f>ROUNDUP('Дані не з ДІСО'!M245/Параметри!$K$27,0)</f>
        <v>0</v>
      </c>
      <c r="BH245" s="40">
        <f>BG245*Параметри!$M$37/18</f>
        <v>0</v>
      </c>
      <c r="BI245" s="29">
        <f>BH245*Параметри!$K$51</f>
        <v>0</v>
      </c>
      <c r="BJ245" s="29">
        <f>'Дані не з ДІСО'!N245*Параметри!$K$76</f>
        <v>0</v>
      </c>
      <c r="BK245" s="40">
        <f>ROUNDUP('Дані з ДІСО'!V245/Параметри!$K$25,0)</f>
        <v>0</v>
      </c>
      <c r="BL245" s="40">
        <f>ROUNDUP('Дані з ДІСО'!W245/Параметри!$K$25,0)</f>
        <v>0</v>
      </c>
      <c r="BM245" s="40">
        <f>ROUNDUP('Дані з ДІСО'!X245/Параметри!$K$25,0)</f>
        <v>0</v>
      </c>
      <c r="BN245" s="40">
        <f>(BK245*Параметри!$K$34+BL245*Параметри!$L$34+BM245*Параметри!$M$34)/18</f>
        <v>0</v>
      </c>
      <c r="BO245" s="40">
        <f>IF(K245=0,0,'Дані з ДІСО'!AC245/K245)</f>
        <v>0</v>
      </c>
      <c r="BP245" s="29">
        <f>(1+0.25*BO245)*BN245*Параметри!$K$51</f>
        <v>0</v>
      </c>
      <c r="BQ245" s="29">
        <f>BP245*'Коефіцієнти АТО'!U245</f>
        <v>0</v>
      </c>
      <c r="BR245" s="29">
        <f>K245*(1+0.25*BO245)*Параметри!$K$66*Параметри!$K$20/1000</f>
        <v>0</v>
      </c>
      <c r="BS245" s="29">
        <f>(1+0.25*BO245)*K245*'Коефіцієнти АТО'!S245*Параметри!$K$20/1000</f>
        <v>0</v>
      </c>
      <c r="BT245" s="29">
        <f t="shared" si="34"/>
        <v>0</v>
      </c>
      <c r="BU245" s="40">
        <f>ROUNDUP('Дані з ДІСО'!AG245/Параметри!$K$71,0)</f>
        <v>0</v>
      </c>
      <c r="BV245" s="40">
        <f t="shared" si="35"/>
        <v>0</v>
      </c>
      <c r="BW245" s="40">
        <f>IF('Дані з ДІСО'!AG245=0,0,'Дані з ДІСО'!AJ245/'Дані з ДІСО'!AG245)</f>
        <v>0</v>
      </c>
      <c r="BX245" s="29">
        <f>BV245*(1+0.25*BW245)*Параметри!$K$51</f>
        <v>0</v>
      </c>
      <c r="BY245" s="29">
        <f>ROUND(IF(Параметри!$K$77="No",CC245,CC245*Параметри!$K$78)+AG245,1)</f>
        <v>7073.4</v>
      </c>
      <c r="BZ245" s="29">
        <f>ROUND(IF(Параметри!$K$77="No",BF245,BF245*Параметри!$K$78),1)</f>
        <v>0</v>
      </c>
      <c r="CA245" s="29">
        <f>ROUND(IF(Параметри!$K$77="No",BI245,BI245*Параметри!$K$78),1)</f>
        <v>0</v>
      </c>
      <c r="CB245" s="29">
        <f>ROUND(IF(Параметри!$K$77="No",BJ245,BJ245*Параметри!$K$78),1)</f>
        <v>0</v>
      </c>
      <c r="CC245" s="29">
        <f t="shared" si="29"/>
        <v>7859.3383762349767</v>
      </c>
    </row>
    <row r="246" spans="1:81">
      <c r="A246" s="9">
        <v>245</v>
      </c>
      <c r="B246" s="9" t="s">
        <v>3145</v>
      </c>
      <c r="C246" s="9" t="s">
        <v>3146</v>
      </c>
      <c r="D246" s="9" t="s">
        <v>3351</v>
      </c>
      <c r="E246" s="9" t="s">
        <v>21</v>
      </c>
      <c r="F246" s="9" t="s">
        <v>3385</v>
      </c>
      <c r="G246" s="9" t="s">
        <v>524</v>
      </c>
      <c r="H246" s="29">
        <f>SUM('Дані з ДІСО'!J246:L246)</f>
        <v>186</v>
      </c>
      <c r="I246" s="29">
        <f>SUM('Дані з ДІСО'!G246:I246)</f>
        <v>11</v>
      </c>
      <c r="J246" s="29">
        <f>SUM('Дані з ДІСО'!P246:R246)</f>
        <v>0</v>
      </c>
      <c r="K246" s="29">
        <f>SUM('Дані з ДІСО'!V246:X246)</f>
        <v>0</v>
      </c>
      <c r="L246" s="40">
        <f>ROUNDUP('Дані з ДІСО'!J246/'Коефіцієнти АТО'!$R246,0)</f>
        <v>3</v>
      </c>
      <c r="M246" s="40">
        <f>ROUNDUP('Дані з ДІСО'!K246/'Коефіцієнти АТО'!$R246,0)</f>
        <v>5</v>
      </c>
      <c r="N246" s="40">
        <f>ROUNDUP('Дані з ДІСО'!L246/'Коефіцієнти АТО'!$R246,0)</f>
        <v>3</v>
      </c>
      <c r="O246" s="59">
        <f>(L246*Параметри!$K$32+M246*Параметри!$L$32+N246*Параметри!$M$32)/18</f>
        <v>18.833333333333332</v>
      </c>
      <c r="P246" s="41">
        <f>IF(H246=0,"",'Дані з ДІСО'!Y246/H246)</f>
        <v>0</v>
      </c>
      <c r="Q246" s="29">
        <f>IF(H246=0,"",(1+0.25*P246)*O246*Параметри!$K$51)</f>
        <v>3857.4473059613329</v>
      </c>
      <c r="R246" s="29">
        <f>IF(H246=0,"",Q246*'Коефіцієнти АТО'!T246)</f>
        <v>289.30854794709995</v>
      </c>
      <c r="S246" s="29">
        <f>IF(H246=0,"",H246*(1+0.25*P246)*Параметри!$K$66*Параметри!$K$20/1000)</f>
        <v>0</v>
      </c>
      <c r="T246" s="29">
        <f>IF(H246=0,"",H246*(1+0.25*P246)*'Коефіцієнти АТО'!$S246*Параметри!$K$20/1000)</f>
        <v>407.13292595629855</v>
      </c>
      <c r="U246" s="29">
        <f t="shared" si="30"/>
        <v>4553.888779864732</v>
      </c>
      <c r="V246" s="29">
        <f t="shared" si="31"/>
        <v>4553.888779864732</v>
      </c>
      <c r="W246" s="40">
        <f>ROUNDUP('Дані з ДІСО'!P246/Параметри!$K$24,0)</f>
        <v>0</v>
      </c>
      <c r="X246" s="40">
        <f>ROUNDUP('Дані з ДІСО'!Q246/Параметри!$K$24,0)</f>
        <v>0</v>
      </c>
      <c r="Y246" s="40">
        <f>ROUNDUP('Дані з ДІСО'!R246/Параметри!$K$24,0)</f>
        <v>0</v>
      </c>
      <c r="Z246" s="59">
        <f>(W246*Параметри!$K$33+X246*Параметри!$L$33+Y246*Параметри!$M$33)/18</f>
        <v>0</v>
      </c>
      <c r="AA246" s="41">
        <f>IF(J246=0,0,'Дані з ДІСО'!AA246/J246)</f>
        <v>0</v>
      </c>
      <c r="AB246" s="29">
        <f>(1+0.25*AA246)*Z246*Параметри!$K$51</f>
        <v>0</v>
      </c>
      <c r="AC246" s="29">
        <f>AB246*'Коефіцієнти АТО'!U246</f>
        <v>0</v>
      </c>
      <c r="AD246" s="29">
        <f>J246*(1+0.25*AA246)*Параметри!$K$66*Параметри!$K$20/1000</f>
        <v>0</v>
      </c>
      <c r="AE246" s="29">
        <f>(1+0.25*AA246)*J246*'Коефіцієнти АТО'!S246*Параметри!$K$20/1000</f>
        <v>0</v>
      </c>
      <c r="AF246" s="29">
        <f t="shared" si="27"/>
        <v>0</v>
      </c>
      <c r="AG246" s="29">
        <v>0</v>
      </c>
      <c r="AH246" s="40">
        <v>0</v>
      </c>
      <c r="AI246" s="40">
        <v>0</v>
      </c>
      <c r="AJ246" s="40">
        <f t="shared" si="28"/>
        <v>0</v>
      </c>
      <c r="AK246" s="29">
        <f>(AH246+AI246)*(1+0.25*AJ246)*Параметри!$K$53</f>
        <v>0</v>
      </c>
      <c r="AL246" s="29">
        <f>ROUNDUP(('Дані з ДІСО'!AU246+'Дані з ДІСО'!AW246)/Параметри!$K$28,0)</f>
        <v>0</v>
      </c>
      <c r="AM246" s="64">
        <f>AL246*Параметри!$M$35/18</f>
        <v>0</v>
      </c>
      <c r="AN246" s="29">
        <f>IF(AL246=0,0,'Дані з ДІСО'!AW246/SUM('Дані з ДІСО'!AU246,'Дані з ДІСО'!AW246))</f>
        <v>0</v>
      </c>
      <c r="AO246" s="29">
        <f>(1+0.25*AN246)*AM246*Параметри!$K$51</f>
        <v>0</v>
      </c>
      <c r="AP246" s="40">
        <f>ROUNDUP(('Дані з ДІСО'!AE246+'Дані не з ДІСО'!E246+'Дані не з ДІСО'!G246)/Параметри!$K$69,0)</f>
        <v>0</v>
      </c>
      <c r="AQ246" s="40">
        <f t="shared" si="32"/>
        <v>0</v>
      </c>
      <c r="AR246" s="40">
        <f>IF(AP246=0,0,('Дані з ДІСО'!AH246+'Дані не з ДІСО'!G246)/('Дані з ДІСО'!AE246+'Дані не з ДІСО'!E246+'Дані не з ДІСО'!G246))</f>
        <v>0</v>
      </c>
      <c r="AS246" s="29">
        <f>AQ246*(1+0.25*AR246)*Параметри!$K$51</f>
        <v>0</v>
      </c>
      <c r="AT246" s="40">
        <f>ROUNDUP('Дані з ДІСО'!AF246/Параметри!$K$70,0)</f>
        <v>0</v>
      </c>
      <c r="AU246" s="40">
        <f t="shared" si="33"/>
        <v>0</v>
      </c>
      <c r="AV246" s="40">
        <f>IF(AT246=0,0,'Дані з ДІСО'!AI246/'Дані з ДІСО'!AF246)</f>
        <v>0</v>
      </c>
      <c r="AW246" s="29">
        <f>AU246*(1+0.25*AV246)*Параметри!$K$51</f>
        <v>0</v>
      </c>
      <c r="AX246" s="40">
        <f>ROUNDUP('Дані з ДІСО'!AR246/Параметри!$K$29,0)</f>
        <v>0</v>
      </c>
      <c r="AY246" s="40">
        <f>ROUNDUP('Дані з ДІСО'!AS246/Параметри!$K$29,0)</f>
        <v>0</v>
      </c>
      <c r="AZ246" s="40">
        <f>ROUNDUP('Дані з ДІСО'!AT246/Параметри!$K$29,0)</f>
        <v>0</v>
      </c>
      <c r="BA246" s="64">
        <f>(AX246*Параметри!$K$32+AY246*Параметри!$L$32+AZ246*Параметри!$M$32)/18</f>
        <v>0</v>
      </c>
      <c r="BB246" s="29">
        <f>(BA246*Параметри!$K$51+SUM('Дані з ДІСО'!AR246:AT246)*Параметри!$K$48*Параметри!$K$20/1000)*Параметри!$K$74</f>
        <v>0</v>
      </c>
      <c r="BC246" s="40">
        <f>ROUNDUP(('Дані не з ДІСО'!I246+'Дані не з ДІСО'!K246)/Параметри!$K$26,0)</f>
        <v>0</v>
      </c>
      <c r="BD246" s="29">
        <f>BC246*Параметри!$M$36/18</f>
        <v>0</v>
      </c>
      <c r="BE246" s="40">
        <f>IF(BC246=0,0,'Дані не з ДІСО'!K246/('Дані не з ДІСО'!I246+'Дані не з ДІСО'!K246))</f>
        <v>0</v>
      </c>
      <c r="BF246" s="29">
        <f>(1+0.25*BE246)*BD246*Параметри!$K$51</f>
        <v>0</v>
      </c>
      <c r="BG246" s="40">
        <f>ROUNDUP('Дані не з ДІСО'!M246/Параметри!$K$27,0)</f>
        <v>0</v>
      </c>
      <c r="BH246" s="40">
        <f>BG246*Параметри!$M$37/18</f>
        <v>0</v>
      </c>
      <c r="BI246" s="29">
        <f>BH246*Параметри!$K$51</f>
        <v>0</v>
      </c>
      <c r="BJ246" s="29">
        <f>'Дані не з ДІСО'!N246*Параметри!$K$76</f>
        <v>0</v>
      </c>
      <c r="BK246" s="40">
        <f>ROUNDUP('Дані з ДІСО'!V246/Параметри!$K$25,0)</f>
        <v>0</v>
      </c>
      <c r="BL246" s="40">
        <f>ROUNDUP('Дані з ДІСО'!W246/Параметри!$K$25,0)</f>
        <v>0</v>
      </c>
      <c r="BM246" s="40">
        <f>ROUNDUP('Дані з ДІСО'!X246/Параметри!$K$25,0)</f>
        <v>0</v>
      </c>
      <c r="BN246" s="40">
        <f>(BK246*Параметри!$K$34+BL246*Параметри!$L$34+BM246*Параметри!$M$34)/18</f>
        <v>0</v>
      </c>
      <c r="BO246" s="40">
        <f>IF(K246=0,0,'Дані з ДІСО'!AC246/K246)</f>
        <v>0</v>
      </c>
      <c r="BP246" s="29">
        <f>(1+0.25*BO246)*BN246*Параметри!$K$51</f>
        <v>0</v>
      </c>
      <c r="BQ246" s="29">
        <f>BP246*'Коефіцієнти АТО'!U246</f>
        <v>0</v>
      </c>
      <c r="BR246" s="29">
        <f>K246*(1+0.25*BO246)*Параметри!$K$66*Параметри!$K$20/1000</f>
        <v>0</v>
      </c>
      <c r="BS246" s="29">
        <f>(1+0.25*BO246)*K246*'Коефіцієнти АТО'!S246*Параметри!$K$20/1000</f>
        <v>0</v>
      </c>
      <c r="BT246" s="29">
        <f t="shared" si="34"/>
        <v>0</v>
      </c>
      <c r="BU246" s="40">
        <f>ROUNDUP('Дані з ДІСО'!AG246/Параметри!$K$71,0)</f>
        <v>0</v>
      </c>
      <c r="BV246" s="40">
        <f t="shared" si="35"/>
        <v>0</v>
      </c>
      <c r="BW246" s="40">
        <f>IF('Дані з ДІСО'!AG246=0,0,'Дані з ДІСО'!AJ246/'Дані з ДІСО'!AG246)</f>
        <v>0</v>
      </c>
      <c r="BX246" s="29">
        <f>BV246*(1+0.25*BW246)*Параметри!$K$51</f>
        <v>0</v>
      </c>
      <c r="BY246" s="29">
        <f>ROUND(IF(Параметри!$K$77="No",CC246,CC246*Параметри!$K$78)+AG246,1)</f>
        <v>4098.5</v>
      </c>
      <c r="BZ246" s="29">
        <f>ROUND(IF(Параметри!$K$77="No",BF246,BF246*Параметри!$K$78),1)</f>
        <v>0</v>
      </c>
      <c r="CA246" s="29">
        <f>ROUND(IF(Параметри!$K$77="No",BI246,BI246*Параметри!$K$78),1)</f>
        <v>0</v>
      </c>
      <c r="CB246" s="29">
        <f>ROUND(IF(Параметри!$K$77="No",BJ246,BJ246*Параметри!$K$78),1)</f>
        <v>0</v>
      </c>
      <c r="CC246" s="29">
        <f t="shared" si="29"/>
        <v>4553.888779864732</v>
      </c>
    </row>
    <row r="247" spans="1:81">
      <c r="A247" s="9">
        <v>246</v>
      </c>
      <c r="B247" s="9" t="s">
        <v>3145</v>
      </c>
      <c r="C247" s="9" t="s">
        <v>3146</v>
      </c>
      <c r="D247" s="9" t="s">
        <v>3351</v>
      </c>
      <c r="E247" s="9" t="s">
        <v>21</v>
      </c>
      <c r="F247" s="9" t="s">
        <v>3386</v>
      </c>
      <c r="G247" s="9" t="s">
        <v>526</v>
      </c>
      <c r="H247" s="29">
        <f>SUM('Дані з ДІСО'!J247:L247)</f>
        <v>551</v>
      </c>
      <c r="I247" s="29">
        <f>SUM('Дані з ДІСО'!G247:I247)</f>
        <v>49</v>
      </c>
      <c r="J247" s="29">
        <f>SUM('Дані з ДІСО'!P247:R247)</f>
        <v>0</v>
      </c>
      <c r="K247" s="29">
        <f>SUM('Дані з ДІСО'!V247:X247)</f>
        <v>0</v>
      </c>
      <c r="L247" s="40">
        <f>ROUNDUP('Дані з ДІСО'!J247/'Коефіцієнти АТО'!$R247,0)</f>
        <v>11</v>
      </c>
      <c r="M247" s="40">
        <f>ROUNDUP('Дані з ДІСО'!K247/'Коефіцієнти АТО'!$R247,0)</f>
        <v>21</v>
      </c>
      <c r="N247" s="40">
        <f>ROUNDUP('Дані з ДІСО'!L247/'Коефіцієнти АТО'!$R247,0)</f>
        <v>7</v>
      </c>
      <c r="O247" s="59">
        <f>(L247*Параметри!$K$32+M247*Параметри!$L$32+N247*Параметри!$M$32)/18</f>
        <v>66.01111111111112</v>
      </c>
      <c r="P247" s="41">
        <f>IF(H247=0,"",'Дані з ДІСО'!Y247/H247)</f>
        <v>0</v>
      </c>
      <c r="Q247" s="29">
        <f>IF(H247=0,"",(1+0.25*P247)*O247*Параметри!$K$51)</f>
        <v>13520.409701897512</v>
      </c>
      <c r="R247" s="29">
        <f>IF(H247=0,"",Q247*'Коефіцієнти АТО'!T247)</f>
        <v>229.84696493225772</v>
      </c>
      <c r="S247" s="29">
        <f>IF(H247=0,"",H247*(1+0.25*P247)*Параметри!$K$66*Параметри!$K$20/1000)</f>
        <v>0</v>
      </c>
      <c r="T247" s="29">
        <f>IF(H247=0,"",H247*(1+0.25*P247)*'Коефіцієнти АТО'!$S247*Параметри!$K$20/1000)</f>
        <v>2254.8388066111693</v>
      </c>
      <c r="U247" s="29">
        <f t="shared" si="30"/>
        <v>16005.095473440939</v>
      </c>
      <c r="V247" s="29">
        <f t="shared" si="31"/>
        <v>16005.095473440939</v>
      </c>
      <c r="W247" s="40">
        <f>ROUNDUP('Дані з ДІСО'!P247/Параметри!$K$24,0)</f>
        <v>0</v>
      </c>
      <c r="X247" s="40">
        <f>ROUNDUP('Дані з ДІСО'!Q247/Параметри!$K$24,0)</f>
        <v>0</v>
      </c>
      <c r="Y247" s="40">
        <f>ROUNDUP('Дані з ДІСО'!R247/Параметри!$K$24,0)</f>
        <v>0</v>
      </c>
      <c r="Z247" s="59">
        <f>(W247*Параметри!$K$33+X247*Параметри!$L$33+Y247*Параметри!$M$33)/18</f>
        <v>0</v>
      </c>
      <c r="AA247" s="41">
        <f>IF(J247=0,0,'Дані з ДІСО'!AA247/J247)</f>
        <v>0</v>
      </c>
      <c r="AB247" s="29">
        <f>(1+0.25*AA247)*Z247*Параметри!$K$51</f>
        <v>0</v>
      </c>
      <c r="AC247" s="29">
        <f>AB247*'Коефіцієнти АТО'!U247</f>
        <v>0</v>
      </c>
      <c r="AD247" s="29">
        <f>J247*(1+0.25*AA247)*Параметри!$K$66*Параметри!$K$20/1000</f>
        <v>0</v>
      </c>
      <c r="AE247" s="29">
        <f>(1+0.25*AA247)*J247*'Коефіцієнти АТО'!S247*Параметри!$K$20/1000</f>
        <v>0</v>
      </c>
      <c r="AF247" s="29">
        <f t="shared" si="27"/>
        <v>0</v>
      </c>
      <c r="AG247" s="29">
        <v>0</v>
      </c>
      <c r="AH247" s="40">
        <v>2</v>
      </c>
      <c r="AI247" s="40">
        <v>0</v>
      </c>
      <c r="AJ247" s="40">
        <f t="shared" si="28"/>
        <v>0</v>
      </c>
      <c r="AK247" s="29">
        <f>(AH247+AI247)*(1+0.25*AJ247)*Параметри!$K$53</f>
        <v>358.85855139200009</v>
      </c>
      <c r="AL247" s="29">
        <f>ROUNDUP(('Дані з ДІСО'!AU247+'Дані з ДІСО'!AW247)/Параметри!$K$28,0)</f>
        <v>0</v>
      </c>
      <c r="AM247" s="64">
        <f>AL247*Параметри!$M$35/18</f>
        <v>0</v>
      </c>
      <c r="AN247" s="29">
        <f>IF(AL247=0,0,'Дані з ДІСО'!AW247/SUM('Дані з ДІСО'!AU247,'Дані з ДІСО'!AW247))</f>
        <v>0</v>
      </c>
      <c r="AO247" s="29">
        <f>(1+0.25*AN247)*AM247*Параметри!$K$51</f>
        <v>0</v>
      </c>
      <c r="AP247" s="40">
        <f>ROUNDUP(('Дані з ДІСО'!AE247+'Дані не з ДІСО'!E247+'Дані не з ДІСО'!G247)/Параметри!$K$69,0)</f>
        <v>0</v>
      </c>
      <c r="AQ247" s="40">
        <f t="shared" si="32"/>
        <v>0</v>
      </c>
      <c r="AR247" s="40">
        <f>IF(AP247=0,0,('Дані з ДІСО'!AH247+'Дані не з ДІСО'!G247)/('Дані з ДІСО'!AE247+'Дані не з ДІСО'!E247+'Дані не з ДІСО'!G247))</f>
        <v>0</v>
      </c>
      <c r="AS247" s="29">
        <f>AQ247*(1+0.25*AR247)*Параметри!$K$51</f>
        <v>0</v>
      </c>
      <c r="AT247" s="40">
        <f>ROUNDUP('Дані з ДІСО'!AF247/Параметри!$K$70,0)</f>
        <v>0</v>
      </c>
      <c r="AU247" s="40">
        <f t="shared" si="33"/>
        <v>0</v>
      </c>
      <c r="AV247" s="40">
        <f>IF(AT247=0,0,'Дані з ДІСО'!AI247/'Дані з ДІСО'!AF247)</f>
        <v>0</v>
      </c>
      <c r="AW247" s="29">
        <f>AU247*(1+0.25*AV247)*Параметри!$K$51</f>
        <v>0</v>
      </c>
      <c r="AX247" s="40">
        <f>ROUNDUP('Дані з ДІСО'!AR247/Параметри!$K$29,0)</f>
        <v>0</v>
      </c>
      <c r="AY247" s="40">
        <f>ROUNDUP('Дані з ДІСО'!AS247/Параметри!$K$29,0)</f>
        <v>0</v>
      </c>
      <c r="AZ247" s="40">
        <f>ROUNDUP('Дані з ДІСО'!AT247/Параметри!$K$29,0)</f>
        <v>0</v>
      </c>
      <c r="BA247" s="64">
        <f>(AX247*Параметри!$K$32+AY247*Параметри!$L$32+AZ247*Параметри!$M$32)/18</f>
        <v>0</v>
      </c>
      <c r="BB247" s="29">
        <f>(BA247*Параметри!$K$51+SUM('Дані з ДІСО'!AR247:AT247)*Параметри!$K$48*Параметри!$K$20/1000)*Параметри!$K$74</f>
        <v>0</v>
      </c>
      <c r="BC247" s="40">
        <f>ROUNDUP(('Дані не з ДІСО'!I247+'Дані не з ДІСО'!K247)/Параметри!$K$26,0)</f>
        <v>0</v>
      </c>
      <c r="BD247" s="29">
        <f>BC247*Параметри!$M$36/18</f>
        <v>0</v>
      </c>
      <c r="BE247" s="40">
        <f>IF(BC247=0,0,'Дані не з ДІСО'!K247/('Дані не з ДІСО'!I247+'Дані не з ДІСО'!K247))</f>
        <v>0</v>
      </c>
      <c r="BF247" s="29">
        <f>(1+0.25*BE247)*BD247*Параметри!$K$51</f>
        <v>0</v>
      </c>
      <c r="BG247" s="40">
        <f>ROUNDUP('Дані не з ДІСО'!M247/Параметри!$K$27,0)</f>
        <v>0</v>
      </c>
      <c r="BH247" s="40">
        <f>BG247*Параметри!$M$37/18</f>
        <v>0</v>
      </c>
      <c r="BI247" s="29">
        <f>BH247*Параметри!$K$51</f>
        <v>0</v>
      </c>
      <c r="BJ247" s="29">
        <f>'Дані не з ДІСО'!N247*Параметри!$K$76</f>
        <v>0</v>
      </c>
      <c r="BK247" s="40">
        <f>ROUNDUP('Дані з ДІСО'!V247/Параметри!$K$25,0)</f>
        <v>0</v>
      </c>
      <c r="BL247" s="40">
        <f>ROUNDUP('Дані з ДІСО'!W247/Параметри!$K$25,0)</f>
        <v>0</v>
      </c>
      <c r="BM247" s="40">
        <f>ROUNDUP('Дані з ДІСО'!X247/Параметри!$K$25,0)</f>
        <v>0</v>
      </c>
      <c r="BN247" s="40">
        <f>(BK247*Параметри!$K$34+BL247*Параметри!$L$34+BM247*Параметри!$M$34)/18</f>
        <v>0</v>
      </c>
      <c r="BO247" s="40">
        <f>IF(K247=0,0,'Дані з ДІСО'!AC247/K247)</f>
        <v>0</v>
      </c>
      <c r="BP247" s="29">
        <f>(1+0.25*BO247)*BN247*Параметри!$K$51</f>
        <v>0</v>
      </c>
      <c r="BQ247" s="29">
        <f>BP247*'Коефіцієнти АТО'!U247</f>
        <v>0</v>
      </c>
      <c r="BR247" s="29">
        <f>K247*(1+0.25*BO247)*Параметри!$K$66*Параметри!$K$20/1000</f>
        <v>0</v>
      </c>
      <c r="BS247" s="29">
        <f>(1+0.25*BO247)*K247*'Коефіцієнти АТО'!S247*Параметри!$K$20/1000</f>
        <v>0</v>
      </c>
      <c r="BT247" s="29">
        <f t="shared" si="34"/>
        <v>0</v>
      </c>
      <c r="BU247" s="40">
        <f>ROUNDUP('Дані з ДІСО'!AG247/Параметри!$K$71,0)</f>
        <v>0</v>
      </c>
      <c r="BV247" s="40">
        <f t="shared" si="35"/>
        <v>0</v>
      </c>
      <c r="BW247" s="40">
        <f>IF('Дані з ДІСО'!AG247=0,0,'Дані з ДІСО'!AJ247/'Дані з ДІСО'!AG247)</f>
        <v>0</v>
      </c>
      <c r="BX247" s="29">
        <f>BV247*(1+0.25*BW247)*Параметри!$K$51</f>
        <v>0</v>
      </c>
      <c r="BY247" s="29">
        <f>ROUND(IF(Параметри!$K$77="No",CC247,CC247*Параметри!$K$78)+AG247,1)</f>
        <v>14727.6</v>
      </c>
      <c r="BZ247" s="29">
        <f>ROUND(IF(Параметри!$K$77="No",BF247,BF247*Параметри!$K$78),1)</f>
        <v>0</v>
      </c>
      <c r="CA247" s="29">
        <f>ROUND(IF(Параметри!$K$77="No",BI247,BI247*Параметри!$K$78),1)</f>
        <v>0</v>
      </c>
      <c r="CB247" s="29">
        <f>ROUND(IF(Параметри!$K$77="No",BJ247,BJ247*Параметри!$K$78),1)</f>
        <v>0</v>
      </c>
      <c r="CC247" s="29">
        <f t="shared" si="29"/>
        <v>16363.954024832939</v>
      </c>
    </row>
    <row r="248" spans="1:81">
      <c r="A248" s="9">
        <v>247</v>
      </c>
      <c r="B248" s="9" t="s">
        <v>3176</v>
      </c>
      <c r="C248" s="9" t="s">
        <v>3146</v>
      </c>
      <c r="D248" s="9" t="s">
        <v>3351</v>
      </c>
      <c r="E248" s="9" t="s">
        <v>78</v>
      </c>
      <c r="F248" s="9" t="s">
        <v>3387</v>
      </c>
      <c r="G248" s="9" t="s">
        <v>528</v>
      </c>
      <c r="H248" s="29">
        <f>SUM('Дані з ДІСО'!J248:L248)</f>
        <v>2677</v>
      </c>
      <c r="I248" s="29">
        <f>SUM('Дані з ДІСО'!G248:I248)</f>
        <v>126</v>
      </c>
      <c r="J248" s="29">
        <f>SUM('Дані з ДІСО'!P248:R248)</f>
        <v>0</v>
      </c>
      <c r="K248" s="29">
        <f>SUM('Дані з ДІСО'!V248:X248)</f>
        <v>0</v>
      </c>
      <c r="L248" s="40">
        <f>ROUNDUP('Дані з ДІСО'!J248/'Коефіцієнти АТО'!$R248,0)</f>
        <v>37</v>
      </c>
      <c r="M248" s="40">
        <f>ROUNDUP('Дані з ДІСО'!K248/'Коефіцієнти АТО'!$R248,0)</f>
        <v>58</v>
      </c>
      <c r="N248" s="40">
        <f>ROUNDUP('Дані з ДІСО'!L248/'Коефіцієнти АТО'!$R248,0)</f>
        <v>15</v>
      </c>
      <c r="O248" s="59">
        <f>(L248*Параметри!$K$32+M248*Параметри!$L$32+N248*Параметри!$M$32)/18</f>
        <v>182.22777777777779</v>
      </c>
      <c r="P248" s="41">
        <f>IF(H248=0,"",'Дані з ДІСО'!Y248/H248)</f>
        <v>0</v>
      </c>
      <c r="Q248" s="29">
        <f>IF(H248=0,"",(1+0.25*P248)*O248*Параметри!$K$51)</f>
        <v>37323.931882842982</v>
      </c>
      <c r="R248" s="29">
        <f>IF(H248=0,"",Q248*'Коефіцієнти АТО'!T248)</f>
        <v>3732.3931882842985</v>
      </c>
      <c r="S248" s="29">
        <f>IF(H248=0,"",H248*(1+0.25*P248)*Параметри!$K$66*Параметри!$K$20/1000)</f>
        <v>0</v>
      </c>
      <c r="T248" s="29">
        <f>IF(H248=0,"",H248*(1+0.25*P248)*'Коефіцієнти АТО'!$S248*Параметри!$K$20/1000)</f>
        <v>5859.6496923925333</v>
      </c>
      <c r="U248" s="29">
        <f t="shared" si="30"/>
        <v>46915.974763519815</v>
      </c>
      <c r="V248" s="29">
        <f t="shared" si="31"/>
        <v>46915.974763519815</v>
      </c>
      <c r="W248" s="40">
        <f>ROUNDUP('Дані з ДІСО'!P248/Параметри!$K$24,0)</f>
        <v>0</v>
      </c>
      <c r="X248" s="40">
        <f>ROUNDUP('Дані з ДІСО'!Q248/Параметри!$K$24,0)</f>
        <v>0</v>
      </c>
      <c r="Y248" s="40">
        <f>ROUNDUP('Дані з ДІСО'!R248/Параметри!$K$24,0)</f>
        <v>0</v>
      </c>
      <c r="Z248" s="59">
        <f>(W248*Параметри!$K$33+X248*Параметри!$L$33+Y248*Параметри!$M$33)/18</f>
        <v>0</v>
      </c>
      <c r="AA248" s="41">
        <f>IF(J248=0,0,'Дані з ДІСО'!AA248/J248)</f>
        <v>0</v>
      </c>
      <c r="AB248" s="29">
        <f>(1+0.25*AA248)*Z248*Параметри!$K$51</f>
        <v>0</v>
      </c>
      <c r="AC248" s="29">
        <f>AB248*'Коефіцієнти АТО'!U248</f>
        <v>0</v>
      </c>
      <c r="AD248" s="29">
        <f>J248*(1+0.25*AA248)*Параметри!$K$66*Параметри!$K$20/1000</f>
        <v>0</v>
      </c>
      <c r="AE248" s="29">
        <f>(1+0.25*AA248)*J248*'Коефіцієнти АТО'!S248*Параметри!$K$20/1000</f>
        <v>0</v>
      </c>
      <c r="AF248" s="29">
        <f t="shared" si="27"/>
        <v>0</v>
      </c>
      <c r="AG248" s="29">
        <v>0</v>
      </c>
      <c r="AH248" s="40">
        <v>7</v>
      </c>
      <c r="AI248" s="40">
        <v>0</v>
      </c>
      <c r="AJ248" s="40">
        <f t="shared" si="28"/>
        <v>0</v>
      </c>
      <c r="AK248" s="29">
        <f>(AH248+AI248)*(1+0.25*AJ248)*Параметри!$K$53</f>
        <v>1256.0049298720003</v>
      </c>
      <c r="AL248" s="29">
        <f>ROUNDUP(('Дані з ДІСО'!AU248+'Дані з ДІСО'!AW248)/Параметри!$K$28,0)</f>
        <v>0</v>
      </c>
      <c r="AM248" s="64">
        <f>AL248*Параметри!$M$35/18</f>
        <v>0</v>
      </c>
      <c r="AN248" s="29">
        <f>IF(AL248=0,0,'Дані з ДІСО'!AW248/SUM('Дані з ДІСО'!AU248,'Дані з ДІСО'!AW248))</f>
        <v>0</v>
      </c>
      <c r="AO248" s="29">
        <f>(1+0.25*AN248)*AM248*Параметри!$K$51</f>
        <v>0</v>
      </c>
      <c r="AP248" s="40">
        <f>ROUNDUP(('Дані з ДІСО'!AE248+'Дані не з ДІСО'!E248+'Дані не з ДІСО'!G248)/Параметри!$K$69,0)</f>
        <v>0</v>
      </c>
      <c r="AQ248" s="40">
        <f t="shared" si="32"/>
        <v>0</v>
      </c>
      <c r="AR248" s="40">
        <f>IF(AP248=0,0,('Дані з ДІСО'!AH248+'Дані не з ДІСО'!G248)/('Дані з ДІСО'!AE248+'Дані не з ДІСО'!E248+'Дані не з ДІСО'!G248))</f>
        <v>0</v>
      </c>
      <c r="AS248" s="29">
        <f>AQ248*(1+0.25*AR248)*Параметри!$K$51</f>
        <v>0</v>
      </c>
      <c r="AT248" s="40">
        <f>ROUNDUP('Дані з ДІСО'!AF248/Параметри!$K$70,0)</f>
        <v>0</v>
      </c>
      <c r="AU248" s="40">
        <f t="shared" si="33"/>
        <v>0</v>
      </c>
      <c r="AV248" s="40">
        <f>IF(AT248=0,0,'Дані з ДІСО'!AI248/'Дані з ДІСО'!AF248)</f>
        <v>0</v>
      </c>
      <c r="AW248" s="29">
        <f>AU248*(1+0.25*AV248)*Параметри!$K$51</f>
        <v>0</v>
      </c>
      <c r="AX248" s="40">
        <f>ROUNDUP('Дані з ДІСО'!AR248/Параметри!$K$29,0)</f>
        <v>0</v>
      </c>
      <c r="AY248" s="40">
        <f>ROUNDUP('Дані з ДІСО'!AS248/Параметри!$K$29,0)</f>
        <v>0</v>
      </c>
      <c r="AZ248" s="40">
        <f>ROUNDUP('Дані з ДІСО'!AT248/Параметри!$K$29,0)</f>
        <v>0</v>
      </c>
      <c r="BA248" s="64">
        <f>(AX248*Параметри!$K$32+AY248*Параметри!$L$32+AZ248*Параметри!$M$32)/18</f>
        <v>0</v>
      </c>
      <c r="BB248" s="29">
        <f>(BA248*Параметри!$K$51+SUM('Дані з ДІСО'!AR248:AT248)*Параметри!$K$48*Параметри!$K$20/1000)*Параметри!$K$74</f>
        <v>0</v>
      </c>
      <c r="BC248" s="40">
        <f>ROUNDUP(('Дані не з ДІСО'!I248+'Дані не з ДІСО'!K248)/Параметри!$K$26,0)</f>
        <v>0</v>
      </c>
      <c r="BD248" s="29">
        <f>BC248*Параметри!$M$36/18</f>
        <v>0</v>
      </c>
      <c r="BE248" s="40">
        <f>IF(BC248=0,0,'Дані не з ДІСО'!K248/('Дані не з ДІСО'!I248+'Дані не з ДІСО'!K248))</f>
        <v>0</v>
      </c>
      <c r="BF248" s="29">
        <f>(1+0.25*BE248)*BD248*Параметри!$K$51</f>
        <v>0</v>
      </c>
      <c r="BG248" s="40">
        <f>ROUNDUP('Дані не з ДІСО'!M248/Параметри!$K$27,0)</f>
        <v>0</v>
      </c>
      <c r="BH248" s="40">
        <f>BG248*Параметри!$M$37/18</f>
        <v>0</v>
      </c>
      <c r="BI248" s="29">
        <f>BH248*Параметри!$K$51</f>
        <v>0</v>
      </c>
      <c r="BJ248" s="29">
        <f>'Дані не з ДІСО'!N248*Параметри!$K$76</f>
        <v>0</v>
      </c>
      <c r="BK248" s="40">
        <f>ROUNDUP('Дані з ДІСО'!V248/Параметри!$K$25,0)</f>
        <v>0</v>
      </c>
      <c r="BL248" s="40">
        <f>ROUNDUP('Дані з ДІСО'!W248/Параметри!$K$25,0)</f>
        <v>0</v>
      </c>
      <c r="BM248" s="40">
        <f>ROUNDUP('Дані з ДІСО'!X248/Параметри!$K$25,0)</f>
        <v>0</v>
      </c>
      <c r="BN248" s="40">
        <f>(BK248*Параметри!$K$34+BL248*Параметри!$L$34+BM248*Параметри!$M$34)/18</f>
        <v>0</v>
      </c>
      <c r="BO248" s="40">
        <f>IF(K248=0,0,'Дані з ДІСО'!AC248/K248)</f>
        <v>0</v>
      </c>
      <c r="BP248" s="29">
        <f>(1+0.25*BO248)*BN248*Параметри!$K$51</f>
        <v>0</v>
      </c>
      <c r="BQ248" s="29">
        <f>BP248*'Коефіцієнти АТО'!U248</f>
        <v>0</v>
      </c>
      <c r="BR248" s="29">
        <f>K248*(1+0.25*BO248)*Параметри!$K$66*Параметри!$K$20/1000</f>
        <v>0</v>
      </c>
      <c r="BS248" s="29">
        <f>(1+0.25*BO248)*K248*'Коефіцієнти АТО'!S248*Параметри!$K$20/1000</f>
        <v>0</v>
      </c>
      <c r="BT248" s="29">
        <f t="shared" si="34"/>
        <v>0</v>
      </c>
      <c r="BU248" s="40">
        <f>ROUNDUP('Дані з ДІСО'!AG248/Параметри!$K$71,0)</f>
        <v>0</v>
      </c>
      <c r="BV248" s="40">
        <f t="shared" si="35"/>
        <v>0</v>
      </c>
      <c r="BW248" s="40">
        <f>IF('Дані з ДІСО'!AG248=0,0,'Дані з ДІСО'!AJ248/'Дані з ДІСО'!AG248)</f>
        <v>0</v>
      </c>
      <c r="BX248" s="29">
        <f>BV248*(1+0.25*BW248)*Параметри!$K$51</f>
        <v>0</v>
      </c>
      <c r="BY248" s="29">
        <f>ROUND(IF(Параметри!$K$77="No",CC248,CC248*Параметри!$K$78)+AG248,1)</f>
        <v>43354.8</v>
      </c>
      <c r="BZ248" s="29">
        <f>ROUND(IF(Параметри!$K$77="No",BF248,BF248*Параметри!$K$78),1)</f>
        <v>0</v>
      </c>
      <c r="CA248" s="29">
        <f>ROUND(IF(Параметри!$K$77="No",BI248,BI248*Параметри!$K$78),1)</f>
        <v>0</v>
      </c>
      <c r="CB248" s="29">
        <f>ROUND(IF(Параметри!$K$77="No",BJ248,BJ248*Параметри!$K$78),1)</f>
        <v>0</v>
      </c>
      <c r="CC248" s="29">
        <f t="shared" si="29"/>
        <v>48171.979693391811</v>
      </c>
    </row>
    <row r="249" spans="1:81">
      <c r="A249" s="9">
        <v>248</v>
      </c>
      <c r="B249" s="9" t="s">
        <v>3176</v>
      </c>
      <c r="C249" s="9" t="s">
        <v>3146</v>
      </c>
      <c r="D249" s="9" t="s">
        <v>3351</v>
      </c>
      <c r="E249" s="9" t="s">
        <v>78</v>
      </c>
      <c r="F249" s="9" t="s">
        <v>3349</v>
      </c>
      <c r="G249" s="9" t="s">
        <v>530</v>
      </c>
      <c r="H249" s="29">
        <f>SUM('Дані з ДІСО'!J249:L249)</f>
        <v>10562</v>
      </c>
      <c r="I249" s="29">
        <f>SUM('Дані з ДІСО'!G249:I249)</f>
        <v>339</v>
      </c>
      <c r="J249" s="29">
        <f>SUM('Дані з ДІСО'!P249:R249)</f>
        <v>0</v>
      </c>
      <c r="K249" s="29">
        <f>SUM('Дані з ДІСО'!V249:X249)</f>
        <v>0</v>
      </c>
      <c r="L249" s="40">
        <f>ROUNDUP('Дані з ДІСО'!J249/'Коефіцієнти АТО'!$R249,0)</f>
        <v>136</v>
      </c>
      <c r="M249" s="40">
        <f>ROUNDUP('Дані з ДІСО'!K249/'Коефіцієнти АТО'!$R249,0)</f>
        <v>204</v>
      </c>
      <c r="N249" s="40">
        <f>ROUNDUP('Дані з ДІСО'!L249/'Коефіцієнти АТО'!$R249,0)</f>
        <v>53</v>
      </c>
      <c r="O249" s="59">
        <f>(L249*Параметри!$K$32+M249*Параметри!$L$32+N249*Параметри!$M$32)/18</f>
        <v>648.90555555555557</v>
      </c>
      <c r="P249" s="41">
        <f>IF(H249=0,"",'Дані з ДІСО'!Y249/H249)</f>
        <v>0</v>
      </c>
      <c r="Q249" s="29">
        <f>IF(H249=0,"",(1+0.25*P249)*O249*Параметри!$K$51)</f>
        <v>132908.97276643116</v>
      </c>
      <c r="R249" s="29">
        <f>IF(H249=0,"",Q249*'Коефіцієнти АТО'!T249)</f>
        <v>19936.345914964673</v>
      </c>
      <c r="S249" s="29">
        <f>IF(H249=0,"",H249*(1+0.25*P249)*Параметри!$K$66*Параметри!$K$20/1000)</f>
        <v>0</v>
      </c>
      <c r="T249" s="29">
        <f>IF(H249=0,"",H249*(1+0.25*P249)*'Коефіцієнти АТО'!$S249*Параметри!$K$20/1000)</f>
        <v>23119.021311561428</v>
      </c>
      <c r="U249" s="29">
        <f t="shared" si="30"/>
        <v>175964.33999295728</v>
      </c>
      <c r="V249" s="29">
        <f t="shared" si="31"/>
        <v>175964.33999295728</v>
      </c>
      <c r="W249" s="40">
        <f>ROUNDUP('Дані з ДІСО'!P249/Параметри!$K$24,0)</f>
        <v>0</v>
      </c>
      <c r="X249" s="40">
        <f>ROUNDUP('Дані з ДІСО'!Q249/Параметри!$K$24,0)</f>
        <v>0</v>
      </c>
      <c r="Y249" s="40">
        <f>ROUNDUP('Дані з ДІСО'!R249/Параметри!$K$24,0)</f>
        <v>0</v>
      </c>
      <c r="Z249" s="59">
        <f>(W249*Параметри!$K$33+X249*Параметри!$L$33+Y249*Параметри!$M$33)/18</f>
        <v>0</v>
      </c>
      <c r="AA249" s="41">
        <f>IF(J249=0,0,'Дані з ДІСО'!AA249/J249)</f>
        <v>0</v>
      </c>
      <c r="AB249" s="29">
        <f>(1+0.25*AA249)*Z249*Параметри!$K$51</f>
        <v>0</v>
      </c>
      <c r="AC249" s="29">
        <f>AB249*'Коефіцієнти АТО'!U249</f>
        <v>0</v>
      </c>
      <c r="AD249" s="29">
        <f>J249*(1+0.25*AA249)*Параметри!$K$66*Параметри!$K$20/1000</f>
        <v>0</v>
      </c>
      <c r="AE249" s="29">
        <f>(1+0.25*AA249)*J249*'Коефіцієнти АТО'!S249*Параметри!$K$20/1000</f>
        <v>0</v>
      </c>
      <c r="AF249" s="29">
        <f t="shared" si="27"/>
        <v>0</v>
      </c>
      <c r="AG249" s="29">
        <v>0</v>
      </c>
      <c r="AH249" s="40">
        <v>66</v>
      </c>
      <c r="AI249" s="40">
        <v>0</v>
      </c>
      <c r="AJ249" s="40">
        <f t="shared" si="28"/>
        <v>0</v>
      </c>
      <c r="AK249" s="29">
        <f>(AH249+AI249)*(1+0.25*AJ249)*Параметри!$K$53</f>
        <v>11842.332195936004</v>
      </c>
      <c r="AL249" s="29">
        <f>ROUNDUP(('Дані з ДІСО'!AU249+'Дані з ДІСО'!AW249)/Параметри!$K$28,0)</f>
        <v>0</v>
      </c>
      <c r="AM249" s="64">
        <f>AL249*Параметри!$M$35/18</f>
        <v>0</v>
      </c>
      <c r="AN249" s="29">
        <f>IF(AL249=0,0,'Дані з ДІСО'!AW249/SUM('Дані з ДІСО'!AU249,'Дані з ДІСО'!AW249))</f>
        <v>0</v>
      </c>
      <c r="AO249" s="29">
        <f>(1+0.25*AN249)*AM249*Параметри!$K$51</f>
        <v>0</v>
      </c>
      <c r="AP249" s="40">
        <f>ROUNDUP(('Дані з ДІСО'!AE249+'Дані не з ДІСО'!E249+'Дані не з ДІСО'!G249)/Параметри!$K$69,0)</f>
        <v>0</v>
      </c>
      <c r="AQ249" s="40">
        <f t="shared" si="32"/>
        <v>0</v>
      </c>
      <c r="AR249" s="40">
        <f>IF(AP249=0,0,('Дані з ДІСО'!AH249+'Дані не з ДІСО'!G249)/('Дані з ДІСО'!AE249+'Дані не з ДІСО'!E249+'Дані не з ДІСО'!G249))</f>
        <v>0</v>
      </c>
      <c r="AS249" s="29">
        <f>AQ249*(1+0.25*AR249)*Параметри!$K$51</f>
        <v>0</v>
      </c>
      <c r="AT249" s="40">
        <f>ROUNDUP('Дані з ДІСО'!AF249/Параметри!$K$70,0)</f>
        <v>0</v>
      </c>
      <c r="AU249" s="40">
        <f t="shared" si="33"/>
        <v>0</v>
      </c>
      <c r="AV249" s="40">
        <f>IF(AT249=0,0,'Дані з ДІСО'!AI249/'Дані з ДІСО'!AF249)</f>
        <v>0</v>
      </c>
      <c r="AW249" s="29">
        <f>AU249*(1+0.25*AV249)*Параметри!$K$51</f>
        <v>0</v>
      </c>
      <c r="AX249" s="40">
        <f>ROUNDUP('Дані з ДІСО'!AR249/Параметри!$K$29,0)</f>
        <v>0</v>
      </c>
      <c r="AY249" s="40">
        <f>ROUNDUP('Дані з ДІСО'!AS249/Параметри!$K$29,0)</f>
        <v>0</v>
      </c>
      <c r="AZ249" s="40">
        <f>ROUNDUP('Дані з ДІСО'!AT249/Параметри!$K$29,0)</f>
        <v>0</v>
      </c>
      <c r="BA249" s="64">
        <f>(AX249*Параметри!$K$32+AY249*Параметри!$L$32+AZ249*Параметри!$M$32)/18</f>
        <v>0</v>
      </c>
      <c r="BB249" s="29">
        <f>(BA249*Параметри!$K$51+SUM('Дані з ДІСО'!AR249:AT249)*Параметри!$K$48*Параметри!$K$20/1000)*Параметри!$K$74</f>
        <v>0</v>
      </c>
      <c r="BC249" s="40">
        <f>ROUNDUP(('Дані не з ДІСО'!I249+'Дані не з ДІСО'!K249)/Параметри!$K$26,0)</f>
        <v>0</v>
      </c>
      <c r="BD249" s="29">
        <f>BC249*Параметри!$M$36/18</f>
        <v>0</v>
      </c>
      <c r="BE249" s="40">
        <f>IF(BC249=0,0,'Дані не з ДІСО'!K249/('Дані не з ДІСО'!I249+'Дані не з ДІСО'!K249))</f>
        <v>0</v>
      </c>
      <c r="BF249" s="29">
        <f>(1+0.25*BE249)*BD249*Параметри!$K$51</f>
        <v>0</v>
      </c>
      <c r="BG249" s="40">
        <f>ROUNDUP('Дані не з ДІСО'!M249/Параметри!$K$27,0)</f>
        <v>0</v>
      </c>
      <c r="BH249" s="40">
        <f>BG249*Параметри!$M$37/18</f>
        <v>0</v>
      </c>
      <c r="BI249" s="29">
        <f>BH249*Параметри!$K$51</f>
        <v>0</v>
      </c>
      <c r="BJ249" s="29">
        <f>'Дані не з ДІСО'!N249*Параметри!$K$76</f>
        <v>0</v>
      </c>
      <c r="BK249" s="40">
        <f>ROUNDUP('Дані з ДІСО'!V249/Параметри!$K$25,0)</f>
        <v>0</v>
      </c>
      <c r="BL249" s="40">
        <f>ROUNDUP('Дані з ДІСО'!W249/Параметри!$K$25,0)</f>
        <v>0</v>
      </c>
      <c r="BM249" s="40">
        <f>ROUNDUP('Дані з ДІСО'!X249/Параметри!$K$25,0)</f>
        <v>0</v>
      </c>
      <c r="BN249" s="40">
        <f>(BK249*Параметри!$K$34+BL249*Параметри!$L$34+BM249*Параметри!$M$34)/18</f>
        <v>0</v>
      </c>
      <c r="BO249" s="40">
        <f>IF(K249=0,0,'Дані з ДІСО'!AC249/K249)</f>
        <v>0</v>
      </c>
      <c r="BP249" s="29">
        <f>(1+0.25*BO249)*BN249*Параметри!$K$51</f>
        <v>0</v>
      </c>
      <c r="BQ249" s="29">
        <f>BP249*'Коефіцієнти АТО'!U249</f>
        <v>0</v>
      </c>
      <c r="BR249" s="29">
        <f>K249*(1+0.25*BO249)*Параметри!$K$66*Параметри!$K$20/1000</f>
        <v>0</v>
      </c>
      <c r="BS249" s="29">
        <f>(1+0.25*BO249)*K249*'Коефіцієнти АТО'!S249*Параметри!$K$20/1000</f>
        <v>0</v>
      </c>
      <c r="BT249" s="29">
        <f t="shared" si="34"/>
        <v>0</v>
      </c>
      <c r="BU249" s="40">
        <f>ROUNDUP('Дані з ДІСО'!AG249/Параметри!$K$71,0)</f>
        <v>0</v>
      </c>
      <c r="BV249" s="40">
        <f t="shared" si="35"/>
        <v>0</v>
      </c>
      <c r="BW249" s="40">
        <f>IF('Дані з ДІСО'!AG249=0,0,'Дані з ДІСО'!AJ249/'Дані з ДІСО'!AG249)</f>
        <v>0</v>
      </c>
      <c r="BX249" s="29">
        <f>BV249*(1+0.25*BW249)*Параметри!$K$51</f>
        <v>0</v>
      </c>
      <c r="BY249" s="29">
        <f>ROUND(IF(Параметри!$K$77="No",CC249,CC249*Параметри!$K$78)+AG249,1)</f>
        <v>169026</v>
      </c>
      <c r="BZ249" s="29">
        <f>ROUND(IF(Параметри!$K$77="No",BF249,BF249*Параметри!$K$78),1)</f>
        <v>0</v>
      </c>
      <c r="CA249" s="29">
        <f>ROUND(IF(Параметри!$K$77="No",BI249,BI249*Параметри!$K$78),1)</f>
        <v>0</v>
      </c>
      <c r="CB249" s="29">
        <f>ROUND(IF(Параметри!$K$77="No",BJ249,BJ249*Параметри!$K$78),1)</f>
        <v>0</v>
      </c>
      <c r="CC249" s="29">
        <f t="shared" si="29"/>
        <v>187806.67218889328</v>
      </c>
    </row>
    <row r="250" spans="1:81">
      <c r="A250" s="9">
        <v>249</v>
      </c>
      <c r="B250" s="9" t="s">
        <v>3148</v>
      </c>
      <c r="C250" s="9" t="s">
        <v>3148</v>
      </c>
      <c r="D250" s="9" t="s">
        <v>3351</v>
      </c>
      <c r="E250" s="9" t="s">
        <v>24</v>
      </c>
      <c r="F250" s="9" t="s">
        <v>3388</v>
      </c>
      <c r="G250" s="9" t="s">
        <v>532</v>
      </c>
      <c r="H250" s="29">
        <f>SUM('Дані з ДІСО'!J250:L250)</f>
        <v>89</v>
      </c>
      <c r="I250" s="29">
        <f>SUM('Дані з ДІСО'!G250:I250)</f>
        <v>10</v>
      </c>
      <c r="J250" s="29">
        <f>SUM('Дані з ДІСО'!P250:R250)</f>
        <v>0</v>
      </c>
      <c r="K250" s="29">
        <f>SUM('Дані з ДІСО'!V250:X250)</f>
        <v>0</v>
      </c>
      <c r="L250" s="40">
        <f>ROUNDUP('Дані з ДІСО'!J250/'Коефіцієнти АТО'!$R250,0)</f>
        <v>3</v>
      </c>
      <c r="M250" s="40">
        <f>ROUNDUP('Дані з ДІСО'!K250/'Коефіцієнти АТО'!$R250,0)</f>
        <v>4</v>
      </c>
      <c r="N250" s="40">
        <f>ROUNDUP('Дані з ДІСО'!L250/'Коефіцієнти АТО'!$R250,0)</f>
        <v>2</v>
      </c>
      <c r="O250" s="59">
        <f>(L250*Параметри!$K$32+M250*Параметри!$L$32+N250*Параметри!$M$32)/18</f>
        <v>15.044444444444444</v>
      </c>
      <c r="P250" s="41">
        <f>IF(H250=0,"",'Дані з ДІСО'!Y250/H250)</f>
        <v>0</v>
      </c>
      <c r="Q250" s="29">
        <f>IF(H250=0,"",(1+0.25*P250)*O250*Параметри!$K$51)</f>
        <v>3081.4062845260441</v>
      </c>
      <c r="R250" s="29">
        <f>IF(H250=0,"",Q250*'Коефіцієнти АТО'!T250)</f>
        <v>52.383906836942757</v>
      </c>
      <c r="S250" s="29">
        <f>IF(H250=0,"",H250*(1+0.25*P250)*Параметри!$K$66*Параметри!$K$20/1000)</f>
        <v>0</v>
      </c>
      <c r="T250" s="29">
        <f>IF(H250=0,"",H250*(1+0.25*P250)*'Коефіцієнти АТО'!$S250*Параметри!$K$20/1000)</f>
        <v>448.91211120520347</v>
      </c>
      <c r="U250" s="29">
        <f t="shared" si="30"/>
        <v>3582.7023025681906</v>
      </c>
      <c r="V250" s="29">
        <f t="shared" si="31"/>
        <v>3582.7023025681906</v>
      </c>
      <c r="W250" s="40">
        <f>ROUNDUP('Дані з ДІСО'!P250/Параметри!$K$24,0)</f>
        <v>0</v>
      </c>
      <c r="X250" s="40">
        <f>ROUNDUP('Дані з ДІСО'!Q250/Параметри!$K$24,0)</f>
        <v>0</v>
      </c>
      <c r="Y250" s="40">
        <f>ROUNDUP('Дані з ДІСО'!R250/Параметри!$K$24,0)</f>
        <v>0</v>
      </c>
      <c r="Z250" s="59">
        <f>(W250*Параметри!$K$33+X250*Параметри!$L$33+Y250*Параметри!$M$33)/18</f>
        <v>0</v>
      </c>
      <c r="AA250" s="41">
        <f>IF(J250=0,0,'Дані з ДІСО'!AA250/J250)</f>
        <v>0</v>
      </c>
      <c r="AB250" s="29">
        <f>(1+0.25*AA250)*Z250*Параметри!$K$51</f>
        <v>0</v>
      </c>
      <c r="AC250" s="29">
        <f>AB250*'Коефіцієнти АТО'!U250</f>
        <v>0</v>
      </c>
      <c r="AD250" s="29">
        <f>J250*(1+0.25*AA250)*Параметри!$K$66*Параметри!$K$20/1000</f>
        <v>0</v>
      </c>
      <c r="AE250" s="29">
        <f>(1+0.25*AA250)*J250*'Коефіцієнти АТО'!S250*Параметри!$K$20/1000</f>
        <v>0</v>
      </c>
      <c r="AF250" s="29">
        <f t="shared" si="27"/>
        <v>0</v>
      </c>
      <c r="AG250" s="29">
        <v>0</v>
      </c>
      <c r="AH250" s="40">
        <v>0</v>
      </c>
      <c r="AI250" s="40">
        <v>0</v>
      </c>
      <c r="AJ250" s="40">
        <f t="shared" si="28"/>
        <v>0</v>
      </c>
      <c r="AK250" s="29">
        <f>(AH250+AI250)*(1+0.25*AJ250)*Параметри!$K$53</f>
        <v>0</v>
      </c>
      <c r="AL250" s="29">
        <f>ROUNDUP(('Дані з ДІСО'!AU250+'Дані з ДІСО'!AW250)/Параметри!$K$28,0)</f>
        <v>0</v>
      </c>
      <c r="AM250" s="64">
        <f>AL250*Параметри!$M$35/18</f>
        <v>0</v>
      </c>
      <c r="AN250" s="29">
        <f>IF(AL250=0,0,'Дані з ДІСО'!AW250/SUM('Дані з ДІСО'!AU250,'Дані з ДІСО'!AW250))</f>
        <v>0</v>
      </c>
      <c r="AO250" s="29">
        <f>(1+0.25*AN250)*AM250*Параметри!$K$51</f>
        <v>0</v>
      </c>
      <c r="AP250" s="40">
        <f>ROUNDUP(('Дані з ДІСО'!AE250+'Дані не з ДІСО'!E250+'Дані не з ДІСО'!G250)/Параметри!$K$69,0)</f>
        <v>0</v>
      </c>
      <c r="AQ250" s="40">
        <f t="shared" si="32"/>
        <v>0</v>
      </c>
      <c r="AR250" s="40">
        <f>IF(AP250=0,0,('Дані з ДІСО'!AH250+'Дані не з ДІСО'!G250)/('Дані з ДІСО'!AE250+'Дані не з ДІСО'!E250+'Дані не з ДІСО'!G250))</f>
        <v>0</v>
      </c>
      <c r="AS250" s="29">
        <f>AQ250*(1+0.25*AR250)*Параметри!$K$51</f>
        <v>0</v>
      </c>
      <c r="AT250" s="40">
        <f>ROUNDUP('Дані з ДІСО'!AF250/Параметри!$K$70,0)</f>
        <v>0</v>
      </c>
      <c r="AU250" s="40">
        <f t="shared" si="33"/>
        <v>0</v>
      </c>
      <c r="AV250" s="40">
        <f>IF(AT250=0,0,'Дані з ДІСО'!AI250/'Дані з ДІСО'!AF250)</f>
        <v>0</v>
      </c>
      <c r="AW250" s="29">
        <f>AU250*(1+0.25*AV250)*Параметри!$K$51</f>
        <v>0</v>
      </c>
      <c r="AX250" s="40">
        <f>ROUNDUP('Дані з ДІСО'!AR250/Параметри!$K$29,0)</f>
        <v>0</v>
      </c>
      <c r="AY250" s="40">
        <f>ROUNDUP('Дані з ДІСО'!AS250/Параметри!$K$29,0)</f>
        <v>0</v>
      </c>
      <c r="AZ250" s="40">
        <f>ROUNDUP('Дані з ДІСО'!AT250/Параметри!$K$29,0)</f>
        <v>0</v>
      </c>
      <c r="BA250" s="64">
        <f>(AX250*Параметри!$K$32+AY250*Параметри!$L$32+AZ250*Параметри!$M$32)/18</f>
        <v>0</v>
      </c>
      <c r="BB250" s="29">
        <f>(BA250*Параметри!$K$51+SUM('Дані з ДІСО'!AR250:AT250)*Параметри!$K$48*Параметри!$K$20/1000)*Параметри!$K$74</f>
        <v>0</v>
      </c>
      <c r="BC250" s="40">
        <f>ROUNDUP(('Дані не з ДІСО'!I250+'Дані не з ДІСО'!K250)/Параметри!$K$26,0)</f>
        <v>0</v>
      </c>
      <c r="BD250" s="29">
        <f>BC250*Параметри!$M$36/18</f>
        <v>0</v>
      </c>
      <c r="BE250" s="40">
        <f>IF(BC250=0,0,'Дані не з ДІСО'!K250/('Дані не з ДІСО'!I250+'Дані не з ДІСО'!K250))</f>
        <v>0</v>
      </c>
      <c r="BF250" s="29">
        <f>(1+0.25*BE250)*BD250*Параметри!$K$51</f>
        <v>0</v>
      </c>
      <c r="BG250" s="40">
        <f>ROUNDUP('Дані не з ДІСО'!M250/Параметри!$K$27,0)</f>
        <v>0</v>
      </c>
      <c r="BH250" s="40">
        <f>BG250*Параметри!$M$37/18</f>
        <v>0</v>
      </c>
      <c r="BI250" s="29">
        <f>BH250*Параметри!$K$51</f>
        <v>0</v>
      </c>
      <c r="BJ250" s="29">
        <f>'Дані не з ДІСО'!N250*Параметри!$K$76</f>
        <v>0</v>
      </c>
      <c r="BK250" s="40">
        <f>ROUNDUP('Дані з ДІСО'!V250/Параметри!$K$25,0)</f>
        <v>0</v>
      </c>
      <c r="BL250" s="40">
        <f>ROUNDUP('Дані з ДІСО'!W250/Параметри!$K$25,0)</f>
        <v>0</v>
      </c>
      <c r="BM250" s="40">
        <f>ROUNDUP('Дані з ДІСО'!X250/Параметри!$K$25,0)</f>
        <v>0</v>
      </c>
      <c r="BN250" s="40">
        <f>(BK250*Параметри!$K$34+BL250*Параметри!$L$34+BM250*Параметри!$M$34)/18</f>
        <v>0</v>
      </c>
      <c r="BO250" s="40">
        <f>IF(K250=0,0,'Дані з ДІСО'!AC250/K250)</f>
        <v>0</v>
      </c>
      <c r="BP250" s="29">
        <f>(1+0.25*BO250)*BN250*Параметри!$K$51</f>
        <v>0</v>
      </c>
      <c r="BQ250" s="29">
        <f>BP250*'Коефіцієнти АТО'!U250</f>
        <v>0</v>
      </c>
      <c r="BR250" s="29">
        <f>K250*(1+0.25*BO250)*Параметри!$K$66*Параметри!$K$20/1000</f>
        <v>0</v>
      </c>
      <c r="BS250" s="29">
        <f>(1+0.25*BO250)*K250*'Коефіцієнти АТО'!S250*Параметри!$K$20/1000</f>
        <v>0</v>
      </c>
      <c r="BT250" s="29">
        <f t="shared" si="34"/>
        <v>0</v>
      </c>
      <c r="BU250" s="40">
        <f>ROUNDUP('Дані з ДІСО'!AG250/Параметри!$K$71,0)</f>
        <v>0</v>
      </c>
      <c r="BV250" s="40">
        <f t="shared" si="35"/>
        <v>0</v>
      </c>
      <c r="BW250" s="40">
        <f>IF('Дані з ДІСО'!AG250=0,0,'Дані з ДІСО'!AJ250/'Дані з ДІСО'!AG250)</f>
        <v>0</v>
      </c>
      <c r="BX250" s="29">
        <f>BV250*(1+0.25*BW250)*Параметри!$K$51</f>
        <v>0</v>
      </c>
      <c r="BY250" s="29">
        <f>ROUND(IF(Параметри!$K$77="No",CC250,CC250*Параметри!$K$78)+AG250,1)</f>
        <v>3224.4</v>
      </c>
      <c r="BZ250" s="29">
        <f>ROUND(IF(Параметри!$K$77="No",BF250,BF250*Параметри!$K$78),1)</f>
        <v>0</v>
      </c>
      <c r="CA250" s="29">
        <f>ROUND(IF(Параметри!$K$77="No",BI250,BI250*Параметри!$K$78),1)</f>
        <v>0</v>
      </c>
      <c r="CB250" s="29">
        <f>ROUND(IF(Параметри!$K$77="No",BJ250,BJ250*Параметри!$K$78),1)</f>
        <v>0</v>
      </c>
      <c r="CC250" s="29">
        <f t="shared" si="29"/>
        <v>3582.7023025681906</v>
      </c>
    </row>
    <row r="251" spans="1:81">
      <c r="A251" s="9">
        <v>250</v>
      </c>
      <c r="B251" s="9" t="s">
        <v>3176</v>
      </c>
      <c r="C251" s="9" t="s">
        <v>3146</v>
      </c>
      <c r="D251" s="9" t="s">
        <v>3351</v>
      </c>
      <c r="E251" s="9" t="s">
        <v>78</v>
      </c>
      <c r="F251" s="9" t="s">
        <v>3389</v>
      </c>
      <c r="G251" s="9" t="s">
        <v>534</v>
      </c>
      <c r="H251" s="29">
        <f>SUM('Дані з ДІСО'!J251:L251)</f>
        <v>3896</v>
      </c>
      <c r="I251" s="29">
        <f>SUM('Дані з ДІСО'!G251:I251)</f>
        <v>179</v>
      </c>
      <c r="J251" s="29">
        <f>SUM('Дані з ДІСО'!P251:R251)</f>
        <v>0</v>
      </c>
      <c r="K251" s="29">
        <f>SUM('Дані з ДІСО'!V251:X251)</f>
        <v>0</v>
      </c>
      <c r="L251" s="40">
        <f>ROUNDUP('Дані з ДІСО'!J251/'Коефіцієнти АТО'!$R251,0)</f>
        <v>60</v>
      </c>
      <c r="M251" s="40">
        <f>ROUNDUP('Дані з ДІСО'!K251/'Коефіцієнти АТО'!$R251,0)</f>
        <v>96</v>
      </c>
      <c r="N251" s="40">
        <f>ROUNDUP('Дані з ДІСО'!L251/'Коефіцієнти АТО'!$R251,0)</f>
        <v>23</v>
      </c>
      <c r="O251" s="59">
        <f>(L251*Параметри!$K$32+M251*Параметри!$L$32+N251*Параметри!$M$32)/18</f>
        <v>296.42777777777781</v>
      </c>
      <c r="P251" s="41">
        <f>IF(H251=0,"",'Дані з ДІСО'!Y251/H251)</f>
        <v>0</v>
      </c>
      <c r="Q251" s="29">
        <f>IF(H251=0,"",(1+0.25*P251)*O251*Параметри!$K$51)</f>
        <v>60714.399971734179</v>
      </c>
      <c r="R251" s="29">
        <f>IF(H251=0,"",Q251*'Коефіцієнти АТО'!T251)</f>
        <v>6071.4399971734183</v>
      </c>
      <c r="S251" s="29">
        <f>IF(H251=0,"",H251*(1+0.25*P251)*Параметри!$K$66*Параметри!$K$20/1000)</f>
        <v>0</v>
      </c>
      <c r="T251" s="29">
        <f>IF(H251=0,"",H251*(1+0.25*P251)*'Коефіцієнти АТО'!$S251*Параметри!$K$20/1000)</f>
        <v>8527.9025780953725</v>
      </c>
      <c r="U251" s="29">
        <f t="shared" si="30"/>
        <v>75313.74254700297</v>
      </c>
      <c r="V251" s="29">
        <f t="shared" si="31"/>
        <v>75313.74254700297</v>
      </c>
      <c r="W251" s="40">
        <f>ROUNDUP('Дані з ДІСО'!P251/Параметри!$K$24,0)</f>
        <v>0</v>
      </c>
      <c r="X251" s="40">
        <f>ROUNDUP('Дані з ДІСО'!Q251/Параметри!$K$24,0)</f>
        <v>0</v>
      </c>
      <c r="Y251" s="40">
        <f>ROUNDUP('Дані з ДІСО'!R251/Параметри!$K$24,0)</f>
        <v>0</v>
      </c>
      <c r="Z251" s="59">
        <f>(W251*Параметри!$K$33+X251*Параметри!$L$33+Y251*Параметри!$M$33)/18</f>
        <v>0</v>
      </c>
      <c r="AA251" s="41">
        <f>IF(J251=0,0,'Дані з ДІСО'!AA251/J251)</f>
        <v>0</v>
      </c>
      <c r="AB251" s="29">
        <f>(1+0.25*AA251)*Z251*Параметри!$K$51</f>
        <v>0</v>
      </c>
      <c r="AC251" s="29">
        <f>AB251*'Коефіцієнти АТО'!U251</f>
        <v>0</v>
      </c>
      <c r="AD251" s="29">
        <f>J251*(1+0.25*AA251)*Параметри!$K$66*Параметри!$K$20/1000</f>
        <v>0</v>
      </c>
      <c r="AE251" s="29">
        <f>(1+0.25*AA251)*J251*'Коефіцієнти АТО'!S251*Параметри!$K$20/1000</f>
        <v>0</v>
      </c>
      <c r="AF251" s="29">
        <f t="shared" si="27"/>
        <v>0</v>
      </c>
      <c r="AG251" s="29">
        <v>0</v>
      </c>
      <c r="AH251" s="40">
        <v>4</v>
      </c>
      <c r="AI251" s="40">
        <v>0</v>
      </c>
      <c r="AJ251" s="40">
        <f t="shared" si="28"/>
        <v>0</v>
      </c>
      <c r="AK251" s="29">
        <f>(AH251+AI251)*(1+0.25*AJ251)*Параметри!$K$53</f>
        <v>717.71710278400019</v>
      </c>
      <c r="AL251" s="29">
        <f>ROUNDUP(('Дані з ДІСО'!AU251+'Дані з ДІСО'!AW251)/Параметри!$K$28,0)</f>
        <v>0</v>
      </c>
      <c r="AM251" s="64">
        <f>AL251*Параметри!$M$35/18</f>
        <v>0</v>
      </c>
      <c r="AN251" s="29">
        <f>IF(AL251=0,0,'Дані з ДІСО'!AW251/SUM('Дані з ДІСО'!AU251,'Дані з ДІСО'!AW251))</f>
        <v>0</v>
      </c>
      <c r="AO251" s="29">
        <f>(1+0.25*AN251)*AM251*Параметри!$K$51</f>
        <v>0</v>
      </c>
      <c r="AP251" s="40">
        <f>ROUNDUP(('Дані з ДІСО'!AE251+'Дані не з ДІСО'!E251+'Дані не з ДІСО'!G251)/Параметри!$K$69,0)</f>
        <v>0</v>
      </c>
      <c r="AQ251" s="40">
        <f t="shared" si="32"/>
        <v>0</v>
      </c>
      <c r="AR251" s="40">
        <f>IF(AP251=0,0,('Дані з ДІСО'!AH251+'Дані не з ДІСО'!G251)/('Дані з ДІСО'!AE251+'Дані не з ДІСО'!E251+'Дані не з ДІСО'!G251))</f>
        <v>0</v>
      </c>
      <c r="AS251" s="29">
        <f>AQ251*(1+0.25*AR251)*Параметри!$K$51</f>
        <v>0</v>
      </c>
      <c r="AT251" s="40">
        <f>ROUNDUP('Дані з ДІСО'!AF251/Параметри!$K$70,0)</f>
        <v>0</v>
      </c>
      <c r="AU251" s="40">
        <f t="shared" si="33"/>
        <v>0</v>
      </c>
      <c r="AV251" s="40">
        <f>IF(AT251=0,0,'Дані з ДІСО'!AI251/'Дані з ДІСО'!AF251)</f>
        <v>0</v>
      </c>
      <c r="AW251" s="29">
        <f>AU251*(1+0.25*AV251)*Параметри!$K$51</f>
        <v>0</v>
      </c>
      <c r="AX251" s="40">
        <f>ROUNDUP('Дані з ДІСО'!AR251/Параметри!$K$29,0)</f>
        <v>0</v>
      </c>
      <c r="AY251" s="40">
        <f>ROUNDUP('Дані з ДІСО'!AS251/Параметри!$K$29,0)</f>
        <v>0</v>
      </c>
      <c r="AZ251" s="40">
        <f>ROUNDUP('Дані з ДІСО'!AT251/Параметри!$K$29,0)</f>
        <v>0</v>
      </c>
      <c r="BA251" s="64">
        <f>(AX251*Параметри!$K$32+AY251*Параметри!$L$32+AZ251*Параметри!$M$32)/18</f>
        <v>0</v>
      </c>
      <c r="BB251" s="29">
        <f>(BA251*Параметри!$K$51+SUM('Дані з ДІСО'!AR251:AT251)*Параметри!$K$48*Параметри!$K$20/1000)*Параметри!$K$74</f>
        <v>0</v>
      </c>
      <c r="BC251" s="40">
        <f>ROUNDUP(('Дані не з ДІСО'!I251+'Дані не з ДІСО'!K251)/Параметри!$K$26,0)</f>
        <v>0</v>
      </c>
      <c r="BD251" s="29">
        <f>BC251*Параметри!$M$36/18</f>
        <v>0</v>
      </c>
      <c r="BE251" s="40">
        <f>IF(BC251=0,0,'Дані не з ДІСО'!K251/('Дані не з ДІСО'!I251+'Дані не з ДІСО'!K251))</f>
        <v>0</v>
      </c>
      <c r="BF251" s="29">
        <f>(1+0.25*BE251)*BD251*Параметри!$K$51</f>
        <v>0</v>
      </c>
      <c r="BG251" s="40">
        <f>ROUNDUP('Дані не з ДІСО'!M251/Параметри!$K$27,0)</f>
        <v>0</v>
      </c>
      <c r="BH251" s="40">
        <f>BG251*Параметри!$M$37/18</f>
        <v>0</v>
      </c>
      <c r="BI251" s="29">
        <f>BH251*Параметри!$K$51</f>
        <v>0</v>
      </c>
      <c r="BJ251" s="29">
        <f>'Дані не з ДІСО'!N251*Параметри!$K$76</f>
        <v>0</v>
      </c>
      <c r="BK251" s="40">
        <f>ROUNDUP('Дані з ДІСО'!V251/Параметри!$K$25,0)</f>
        <v>0</v>
      </c>
      <c r="BL251" s="40">
        <f>ROUNDUP('Дані з ДІСО'!W251/Параметри!$K$25,0)</f>
        <v>0</v>
      </c>
      <c r="BM251" s="40">
        <f>ROUNDUP('Дані з ДІСО'!X251/Параметри!$K$25,0)</f>
        <v>0</v>
      </c>
      <c r="BN251" s="40">
        <f>(BK251*Параметри!$K$34+BL251*Параметри!$L$34+BM251*Параметри!$M$34)/18</f>
        <v>0</v>
      </c>
      <c r="BO251" s="40">
        <f>IF(K251=0,0,'Дані з ДІСО'!AC251/K251)</f>
        <v>0</v>
      </c>
      <c r="BP251" s="29">
        <f>(1+0.25*BO251)*BN251*Параметри!$K$51</f>
        <v>0</v>
      </c>
      <c r="BQ251" s="29">
        <f>BP251*'Коефіцієнти АТО'!U251</f>
        <v>0</v>
      </c>
      <c r="BR251" s="29">
        <f>K251*(1+0.25*BO251)*Параметри!$K$66*Параметри!$K$20/1000</f>
        <v>0</v>
      </c>
      <c r="BS251" s="29">
        <f>(1+0.25*BO251)*K251*'Коефіцієнти АТО'!S251*Параметри!$K$20/1000</f>
        <v>0</v>
      </c>
      <c r="BT251" s="29">
        <f t="shared" si="34"/>
        <v>0</v>
      </c>
      <c r="BU251" s="40">
        <f>ROUNDUP('Дані з ДІСО'!AG251/Параметри!$K$71,0)</f>
        <v>0</v>
      </c>
      <c r="BV251" s="40">
        <f t="shared" si="35"/>
        <v>0</v>
      </c>
      <c r="BW251" s="40">
        <f>IF('Дані з ДІСО'!AG251=0,0,'Дані з ДІСО'!AJ251/'Дані з ДІСО'!AG251)</f>
        <v>0</v>
      </c>
      <c r="BX251" s="29">
        <f>BV251*(1+0.25*BW251)*Параметри!$K$51</f>
        <v>0</v>
      </c>
      <c r="BY251" s="29">
        <f>ROUND(IF(Параметри!$K$77="No",CC251,CC251*Параметри!$K$78)+AG251,1)</f>
        <v>68428.3</v>
      </c>
      <c r="BZ251" s="29">
        <f>ROUND(IF(Параметри!$K$77="No",BF251,BF251*Параметри!$K$78),1)</f>
        <v>0</v>
      </c>
      <c r="CA251" s="29">
        <f>ROUND(IF(Параметри!$K$77="No",BI251,BI251*Параметри!$K$78),1)</f>
        <v>0</v>
      </c>
      <c r="CB251" s="29">
        <f>ROUND(IF(Параметри!$K$77="No",BJ251,BJ251*Параметри!$K$78),1)</f>
        <v>0</v>
      </c>
      <c r="CC251" s="29">
        <f t="shared" si="29"/>
        <v>76031.459649786964</v>
      </c>
    </row>
    <row r="252" spans="1:81">
      <c r="A252" s="9">
        <v>251</v>
      </c>
      <c r="B252" s="9" t="s">
        <v>3151</v>
      </c>
      <c r="C252" s="9" t="s">
        <v>3151</v>
      </c>
      <c r="D252" s="9" t="s">
        <v>3351</v>
      </c>
      <c r="E252" s="9" t="s">
        <v>29</v>
      </c>
      <c r="F252" s="9" t="s">
        <v>3390</v>
      </c>
      <c r="G252" s="9" t="s">
        <v>536</v>
      </c>
      <c r="H252" s="29">
        <f>SUM('Дані з ДІСО'!J252:L252)</f>
        <v>254</v>
      </c>
      <c r="I252" s="29">
        <f>SUM('Дані з ДІСО'!G252:I252)</f>
        <v>22</v>
      </c>
      <c r="J252" s="29">
        <f>SUM('Дані з ДІСО'!P252:R252)</f>
        <v>0</v>
      </c>
      <c r="K252" s="29">
        <f>SUM('Дані з ДІСО'!V252:X252)</f>
        <v>0</v>
      </c>
      <c r="L252" s="40">
        <f>ROUNDUP('Дані з ДІСО'!J252/'Коефіцієнти АТО'!$R252,0)</f>
        <v>8</v>
      </c>
      <c r="M252" s="40">
        <f>ROUNDUP('Дані з ДІСО'!K252/'Коефіцієнти АТО'!$R252,0)</f>
        <v>11</v>
      </c>
      <c r="N252" s="40">
        <f>ROUNDUP('Дані з ДІСО'!L252/'Коефіцієнти АТО'!$R252,0)</f>
        <v>3</v>
      </c>
      <c r="O252" s="59">
        <f>(L252*Параметри!$K$32+M252*Параметри!$L$32+N252*Параметри!$M$32)/18</f>
        <v>36.122222222222227</v>
      </c>
      <c r="P252" s="41">
        <f>IF(H252=0,"",'Дані з ДІСО'!Y252/H252)</f>
        <v>0</v>
      </c>
      <c r="Q252" s="29">
        <f>IF(H252=0,"",(1+0.25*P252)*O252*Параметри!$K$51)</f>
        <v>7398.5611750326234</v>
      </c>
      <c r="R252" s="29">
        <f>IF(H252=0,"",Q252*'Коефіцієнти АТО'!T252)</f>
        <v>125.77553997555461</v>
      </c>
      <c r="S252" s="29">
        <f>IF(H252=0,"",H252*(1+0.25*P252)*Параметри!$K$66*Параметри!$K$20/1000)</f>
        <v>0</v>
      </c>
      <c r="T252" s="29">
        <f>IF(H252=0,"",H252*(1+0.25*P252)*'Коефіцієнти АТО'!$S252*Параметри!$K$20/1000)</f>
        <v>1039.4356749169456</v>
      </c>
      <c r="U252" s="29">
        <f t="shared" si="30"/>
        <v>8563.7723899251232</v>
      </c>
      <c r="V252" s="29">
        <f t="shared" si="31"/>
        <v>8563.7723899251232</v>
      </c>
      <c r="W252" s="40">
        <f>ROUNDUP('Дані з ДІСО'!P252/Параметри!$K$24,0)</f>
        <v>0</v>
      </c>
      <c r="X252" s="40">
        <f>ROUNDUP('Дані з ДІСО'!Q252/Параметри!$K$24,0)</f>
        <v>0</v>
      </c>
      <c r="Y252" s="40">
        <f>ROUNDUP('Дані з ДІСО'!R252/Параметри!$K$24,0)</f>
        <v>0</v>
      </c>
      <c r="Z252" s="59">
        <f>(W252*Параметри!$K$33+X252*Параметри!$L$33+Y252*Параметри!$M$33)/18</f>
        <v>0</v>
      </c>
      <c r="AA252" s="41">
        <f>IF(J252=0,0,'Дані з ДІСО'!AA252/J252)</f>
        <v>0</v>
      </c>
      <c r="AB252" s="29">
        <f>(1+0.25*AA252)*Z252*Параметри!$K$51</f>
        <v>0</v>
      </c>
      <c r="AC252" s="29">
        <f>AB252*'Коефіцієнти АТО'!U252</f>
        <v>0</v>
      </c>
      <c r="AD252" s="29">
        <f>J252*(1+0.25*AA252)*Параметри!$K$66*Параметри!$K$20/1000</f>
        <v>0</v>
      </c>
      <c r="AE252" s="29">
        <f>(1+0.25*AA252)*J252*'Коефіцієнти АТО'!S252*Параметри!$K$20/1000</f>
        <v>0</v>
      </c>
      <c r="AF252" s="29">
        <f t="shared" si="27"/>
        <v>0</v>
      </c>
      <c r="AG252" s="29">
        <v>0</v>
      </c>
      <c r="AH252" s="40">
        <v>0</v>
      </c>
      <c r="AI252" s="40">
        <v>0</v>
      </c>
      <c r="AJ252" s="40">
        <f t="shared" si="28"/>
        <v>0</v>
      </c>
      <c r="AK252" s="29">
        <f>(AH252+AI252)*(1+0.25*AJ252)*Параметри!$K$53</f>
        <v>0</v>
      </c>
      <c r="AL252" s="29">
        <f>ROUNDUP(('Дані з ДІСО'!AU252+'Дані з ДІСО'!AW252)/Параметри!$K$28,0)</f>
        <v>0</v>
      </c>
      <c r="AM252" s="64">
        <f>AL252*Параметри!$M$35/18</f>
        <v>0</v>
      </c>
      <c r="AN252" s="29">
        <f>IF(AL252=0,0,'Дані з ДІСО'!AW252/SUM('Дані з ДІСО'!AU252,'Дані з ДІСО'!AW252))</f>
        <v>0</v>
      </c>
      <c r="AO252" s="29">
        <f>(1+0.25*AN252)*AM252*Параметри!$K$51</f>
        <v>0</v>
      </c>
      <c r="AP252" s="40">
        <f>ROUNDUP(('Дані з ДІСО'!AE252+'Дані не з ДІСО'!E252+'Дані не з ДІСО'!G252)/Параметри!$K$69,0)</f>
        <v>0</v>
      </c>
      <c r="AQ252" s="40">
        <f t="shared" si="32"/>
        <v>0</v>
      </c>
      <c r="AR252" s="40">
        <f>IF(AP252=0,0,('Дані з ДІСО'!AH252+'Дані не з ДІСО'!G252)/('Дані з ДІСО'!AE252+'Дані не з ДІСО'!E252+'Дані не з ДІСО'!G252))</f>
        <v>0</v>
      </c>
      <c r="AS252" s="29">
        <f>AQ252*(1+0.25*AR252)*Параметри!$K$51</f>
        <v>0</v>
      </c>
      <c r="AT252" s="40">
        <f>ROUNDUP('Дані з ДІСО'!AF252/Параметри!$K$70,0)</f>
        <v>0</v>
      </c>
      <c r="AU252" s="40">
        <f t="shared" si="33"/>
        <v>0</v>
      </c>
      <c r="AV252" s="40">
        <f>IF(AT252=0,0,'Дані з ДІСО'!AI252/'Дані з ДІСО'!AF252)</f>
        <v>0</v>
      </c>
      <c r="AW252" s="29">
        <f>AU252*(1+0.25*AV252)*Параметри!$K$51</f>
        <v>0</v>
      </c>
      <c r="AX252" s="40">
        <f>ROUNDUP('Дані з ДІСО'!AR252/Параметри!$K$29,0)</f>
        <v>0</v>
      </c>
      <c r="AY252" s="40">
        <f>ROUNDUP('Дані з ДІСО'!AS252/Параметри!$K$29,0)</f>
        <v>0</v>
      </c>
      <c r="AZ252" s="40">
        <f>ROUNDUP('Дані з ДІСО'!AT252/Параметри!$K$29,0)</f>
        <v>0</v>
      </c>
      <c r="BA252" s="64">
        <f>(AX252*Параметри!$K$32+AY252*Параметри!$L$32+AZ252*Параметри!$M$32)/18</f>
        <v>0</v>
      </c>
      <c r="BB252" s="29">
        <f>(BA252*Параметри!$K$51+SUM('Дані з ДІСО'!AR252:AT252)*Параметри!$K$48*Параметри!$K$20/1000)*Параметри!$K$74</f>
        <v>0</v>
      </c>
      <c r="BC252" s="40">
        <f>ROUNDUP(('Дані не з ДІСО'!I252+'Дані не з ДІСО'!K252)/Параметри!$K$26,0)</f>
        <v>0</v>
      </c>
      <c r="BD252" s="29">
        <f>BC252*Параметри!$M$36/18</f>
        <v>0</v>
      </c>
      <c r="BE252" s="40">
        <f>IF(BC252=0,0,'Дані не з ДІСО'!K252/('Дані не з ДІСО'!I252+'Дані не з ДІСО'!K252))</f>
        <v>0</v>
      </c>
      <c r="BF252" s="29">
        <f>(1+0.25*BE252)*BD252*Параметри!$K$51</f>
        <v>0</v>
      </c>
      <c r="BG252" s="40">
        <f>ROUNDUP('Дані не з ДІСО'!M252/Параметри!$K$27,0)</f>
        <v>0</v>
      </c>
      <c r="BH252" s="40">
        <f>BG252*Параметри!$M$37/18</f>
        <v>0</v>
      </c>
      <c r="BI252" s="29">
        <f>BH252*Параметри!$K$51</f>
        <v>0</v>
      </c>
      <c r="BJ252" s="29">
        <f>'Дані не з ДІСО'!N252*Параметри!$K$76</f>
        <v>0</v>
      </c>
      <c r="BK252" s="40">
        <f>ROUNDUP('Дані з ДІСО'!V252/Параметри!$K$25,0)</f>
        <v>0</v>
      </c>
      <c r="BL252" s="40">
        <f>ROUNDUP('Дані з ДІСО'!W252/Параметри!$K$25,0)</f>
        <v>0</v>
      </c>
      <c r="BM252" s="40">
        <f>ROUNDUP('Дані з ДІСО'!X252/Параметри!$K$25,0)</f>
        <v>0</v>
      </c>
      <c r="BN252" s="40">
        <f>(BK252*Параметри!$K$34+BL252*Параметри!$L$34+BM252*Параметри!$M$34)/18</f>
        <v>0</v>
      </c>
      <c r="BO252" s="40">
        <f>IF(K252=0,0,'Дані з ДІСО'!AC252/K252)</f>
        <v>0</v>
      </c>
      <c r="BP252" s="29">
        <f>(1+0.25*BO252)*BN252*Параметри!$K$51</f>
        <v>0</v>
      </c>
      <c r="BQ252" s="29">
        <f>BP252*'Коефіцієнти АТО'!U252</f>
        <v>0</v>
      </c>
      <c r="BR252" s="29">
        <f>K252*(1+0.25*BO252)*Параметри!$K$66*Параметри!$K$20/1000</f>
        <v>0</v>
      </c>
      <c r="BS252" s="29">
        <f>(1+0.25*BO252)*K252*'Коефіцієнти АТО'!S252*Параметри!$K$20/1000</f>
        <v>0</v>
      </c>
      <c r="BT252" s="29">
        <f t="shared" si="34"/>
        <v>0</v>
      </c>
      <c r="BU252" s="40">
        <f>ROUNDUP('Дані з ДІСО'!AG252/Параметри!$K$71,0)</f>
        <v>0</v>
      </c>
      <c r="BV252" s="40">
        <f t="shared" si="35"/>
        <v>0</v>
      </c>
      <c r="BW252" s="40">
        <f>IF('Дані з ДІСО'!AG252=0,0,'Дані з ДІСО'!AJ252/'Дані з ДІСО'!AG252)</f>
        <v>0</v>
      </c>
      <c r="BX252" s="29">
        <f>BV252*(1+0.25*BW252)*Параметри!$K$51</f>
        <v>0</v>
      </c>
      <c r="BY252" s="29">
        <f>ROUND(IF(Параметри!$K$77="No",CC252,CC252*Параметри!$K$78)+AG252,1)</f>
        <v>7707.4</v>
      </c>
      <c r="BZ252" s="29">
        <f>ROUND(IF(Параметри!$K$77="No",BF252,BF252*Параметри!$K$78),1)</f>
        <v>0</v>
      </c>
      <c r="CA252" s="29">
        <f>ROUND(IF(Параметри!$K$77="No",BI252,BI252*Параметри!$K$78),1)</f>
        <v>0</v>
      </c>
      <c r="CB252" s="29">
        <f>ROUND(IF(Параметри!$K$77="No",BJ252,BJ252*Параметри!$K$78),1)</f>
        <v>0</v>
      </c>
      <c r="CC252" s="29">
        <f t="shared" si="29"/>
        <v>8563.7723899251232</v>
      </c>
    </row>
    <row r="253" spans="1:81">
      <c r="A253" s="9">
        <v>252</v>
      </c>
      <c r="B253" s="9" t="s">
        <v>3148</v>
      </c>
      <c r="C253" s="9" t="s">
        <v>3148</v>
      </c>
      <c r="D253" s="9" t="s">
        <v>3351</v>
      </c>
      <c r="E253" s="9" t="s">
        <v>24</v>
      </c>
      <c r="F253" s="9" t="s">
        <v>3391</v>
      </c>
      <c r="G253" s="9" t="s">
        <v>538</v>
      </c>
      <c r="H253" s="29">
        <f>SUM('Дані з ДІСО'!J253:L253)</f>
        <v>161</v>
      </c>
      <c r="I253" s="29">
        <f>SUM('Дані з ДІСО'!G253:I253)</f>
        <v>11</v>
      </c>
      <c r="J253" s="29">
        <f>SUM('Дані з ДІСО'!P253:R253)</f>
        <v>0</v>
      </c>
      <c r="K253" s="29">
        <f>SUM('Дані з ДІСО'!V253:X253)</f>
        <v>0</v>
      </c>
      <c r="L253" s="40">
        <f>ROUNDUP('Дані з ДІСО'!J253/'Коефіцієнти АТО'!$R253,0)</f>
        <v>5</v>
      </c>
      <c r="M253" s="40">
        <f>ROUNDUP('Дані з ДІСО'!K253/'Коефіцієнти АТО'!$R253,0)</f>
        <v>7</v>
      </c>
      <c r="N253" s="40">
        <f>ROUNDUP('Дані з ДІСО'!L253/'Коефіцієнти АТО'!$R253,0)</f>
        <v>3</v>
      </c>
      <c r="O253" s="59">
        <f>(L253*Параметри!$K$32+M253*Параметри!$L$32+N253*Параметри!$M$32)/18</f>
        <v>25.022222222222226</v>
      </c>
      <c r="P253" s="41">
        <f>IF(H253=0,"",'Дані з ДІСО'!Y253/H253)</f>
        <v>0</v>
      </c>
      <c r="Q253" s="29">
        <f>IF(H253=0,"",(1+0.25*P253)*O253*Параметри!$K$51)</f>
        <v>5125.0568336430224</v>
      </c>
      <c r="R253" s="29">
        <f>IF(H253=0,"",Q253*'Коефіцієнти АТО'!T253)</f>
        <v>87.125966171931381</v>
      </c>
      <c r="S253" s="29">
        <f>IF(H253=0,"",H253*(1+0.25*P253)*Параметри!$K$66*Параметри!$K$20/1000)</f>
        <v>0</v>
      </c>
      <c r="T253" s="29">
        <f>IF(H253=0,"",H253*(1+0.25*P253)*'Коефіцієнти АТО'!$S253*Параметри!$K$20/1000)</f>
        <v>812.07696521390733</v>
      </c>
      <c r="U253" s="29">
        <f t="shared" si="30"/>
        <v>6024.2597650288608</v>
      </c>
      <c r="V253" s="29">
        <f t="shared" si="31"/>
        <v>6024.2597650288608</v>
      </c>
      <c r="W253" s="40">
        <f>ROUNDUP('Дані з ДІСО'!P253/Параметри!$K$24,0)</f>
        <v>0</v>
      </c>
      <c r="X253" s="40">
        <f>ROUNDUP('Дані з ДІСО'!Q253/Параметри!$K$24,0)</f>
        <v>0</v>
      </c>
      <c r="Y253" s="40">
        <f>ROUNDUP('Дані з ДІСО'!R253/Параметри!$K$24,0)</f>
        <v>0</v>
      </c>
      <c r="Z253" s="59">
        <f>(W253*Параметри!$K$33+X253*Параметри!$L$33+Y253*Параметри!$M$33)/18</f>
        <v>0</v>
      </c>
      <c r="AA253" s="41">
        <f>IF(J253=0,0,'Дані з ДІСО'!AA253/J253)</f>
        <v>0</v>
      </c>
      <c r="AB253" s="29">
        <f>(1+0.25*AA253)*Z253*Параметри!$K$51</f>
        <v>0</v>
      </c>
      <c r="AC253" s="29">
        <f>AB253*'Коефіцієнти АТО'!U253</f>
        <v>0</v>
      </c>
      <c r="AD253" s="29">
        <f>J253*(1+0.25*AA253)*Параметри!$K$66*Параметри!$K$20/1000</f>
        <v>0</v>
      </c>
      <c r="AE253" s="29">
        <f>(1+0.25*AA253)*J253*'Коефіцієнти АТО'!S253*Параметри!$K$20/1000</f>
        <v>0</v>
      </c>
      <c r="AF253" s="29">
        <f t="shared" si="27"/>
        <v>0</v>
      </c>
      <c r="AG253" s="29">
        <v>0</v>
      </c>
      <c r="AH253" s="40">
        <v>0</v>
      </c>
      <c r="AI253" s="40">
        <v>0</v>
      </c>
      <c r="AJ253" s="40">
        <f t="shared" si="28"/>
        <v>0</v>
      </c>
      <c r="AK253" s="29">
        <f>(AH253+AI253)*(1+0.25*AJ253)*Параметри!$K$53</f>
        <v>0</v>
      </c>
      <c r="AL253" s="29">
        <f>ROUNDUP(('Дані з ДІСО'!AU253+'Дані з ДІСО'!AW253)/Параметри!$K$28,0)</f>
        <v>0</v>
      </c>
      <c r="AM253" s="64">
        <f>AL253*Параметри!$M$35/18</f>
        <v>0</v>
      </c>
      <c r="AN253" s="29">
        <f>IF(AL253=0,0,'Дані з ДІСО'!AW253/SUM('Дані з ДІСО'!AU253,'Дані з ДІСО'!AW253))</f>
        <v>0</v>
      </c>
      <c r="AO253" s="29">
        <f>(1+0.25*AN253)*AM253*Параметри!$K$51</f>
        <v>0</v>
      </c>
      <c r="AP253" s="40">
        <f>ROUNDUP(('Дані з ДІСО'!AE253+'Дані не з ДІСО'!E253+'Дані не з ДІСО'!G253)/Параметри!$K$69,0)</f>
        <v>0</v>
      </c>
      <c r="AQ253" s="40">
        <f t="shared" si="32"/>
        <v>0</v>
      </c>
      <c r="AR253" s="40">
        <f>IF(AP253=0,0,('Дані з ДІСО'!AH253+'Дані не з ДІСО'!G253)/('Дані з ДІСО'!AE253+'Дані не з ДІСО'!E253+'Дані не з ДІСО'!G253))</f>
        <v>0</v>
      </c>
      <c r="AS253" s="29">
        <f>AQ253*(1+0.25*AR253)*Параметри!$K$51</f>
        <v>0</v>
      </c>
      <c r="AT253" s="40">
        <f>ROUNDUP('Дані з ДІСО'!AF253/Параметри!$K$70,0)</f>
        <v>0</v>
      </c>
      <c r="AU253" s="40">
        <f t="shared" si="33"/>
        <v>0</v>
      </c>
      <c r="AV253" s="40">
        <f>IF(AT253=0,0,'Дані з ДІСО'!AI253/'Дані з ДІСО'!AF253)</f>
        <v>0</v>
      </c>
      <c r="AW253" s="29">
        <f>AU253*(1+0.25*AV253)*Параметри!$K$51</f>
        <v>0</v>
      </c>
      <c r="AX253" s="40">
        <f>ROUNDUP('Дані з ДІСО'!AR253/Параметри!$K$29,0)</f>
        <v>0</v>
      </c>
      <c r="AY253" s="40">
        <f>ROUNDUP('Дані з ДІСО'!AS253/Параметри!$K$29,0)</f>
        <v>0</v>
      </c>
      <c r="AZ253" s="40">
        <f>ROUNDUP('Дані з ДІСО'!AT253/Параметри!$K$29,0)</f>
        <v>0</v>
      </c>
      <c r="BA253" s="64">
        <f>(AX253*Параметри!$K$32+AY253*Параметри!$L$32+AZ253*Параметри!$M$32)/18</f>
        <v>0</v>
      </c>
      <c r="BB253" s="29">
        <f>(BA253*Параметри!$K$51+SUM('Дані з ДІСО'!AR253:AT253)*Параметри!$K$48*Параметри!$K$20/1000)*Параметри!$K$74</f>
        <v>0</v>
      </c>
      <c r="BC253" s="40">
        <f>ROUNDUP(('Дані не з ДІСО'!I253+'Дані не з ДІСО'!K253)/Параметри!$K$26,0)</f>
        <v>0</v>
      </c>
      <c r="BD253" s="29">
        <f>BC253*Параметри!$M$36/18</f>
        <v>0</v>
      </c>
      <c r="BE253" s="40">
        <f>IF(BC253=0,0,'Дані не з ДІСО'!K253/('Дані не з ДІСО'!I253+'Дані не з ДІСО'!K253))</f>
        <v>0</v>
      </c>
      <c r="BF253" s="29">
        <f>(1+0.25*BE253)*BD253*Параметри!$K$51</f>
        <v>0</v>
      </c>
      <c r="BG253" s="40">
        <f>ROUNDUP('Дані не з ДІСО'!M253/Параметри!$K$27,0)</f>
        <v>0</v>
      </c>
      <c r="BH253" s="40">
        <f>BG253*Параметри!$M$37/18</f>
        <v>0</v>
      </c>
      <c r="BI253" s="29">
        <f>BH253*Параметри!$K$51</f>
        <v>0</v>
      </c>
      <c r="BJ253" s="29">
        <f>'Дані не з ДІСО'!N253*Параметри!$K$76</f>
        <v>0</v>
      </c>
      <c r="BK253" s="40">
        <f>ROUNDUP('Дані з ДІСО'!V253/Параметри!$K$25,0)</f>
        <v>0</v>
      </c>
      <c r="BL253" s="40">
        <f>ROUNDUP('Дані з ДІСО'!W253/Параметри!$K$25,0)</f>
        <v>0</v>
      </c>
      <c r="BM253" s="40">
        <f>ROUNDUP('Дані з ДІСО'!X253/Параметри!$K$25,0)</f>
        <v>0</v>
      </c>
      <c r="BN253" s="40">
        <f>(BK253*Параметри!$K$34+BL253*Параметри!$L$34+BM253*Параметри!$M$34)/18</f>
        <v>0</v>
      </c>
      <c r="BO253" s="40">
        <f>IF(K253=0,0,'Дані з ДІСО'!AC253/K253)</f>
        <v>0</v>
      </c>
      <c r="BP253" s="29">
        <f>(1+0.25*BO253)*BN253*Параметри!$K$51</f>
        <v>0</v>
      </c>
      <c r="BQ253" s="29">
        <f>BP253*'Коефіцієнти АТО'!U253</f>
        <v>0</v>
      </c>
      <c r="BR253" s="29">
        <f>K253*(1+0.25*BO253)*Параметри!$K$66*Параметри!$K$20/1000</f>
        <v>0</v>
      </c>
      <c r="BS253" s="29">
        <f>(1+0.25*BO253)*K253*'Коефіцієнти АТО'!S253*Параметри!$K$20/1000</f>
        <v>0</v>
      </c>
      <c r="BT253" s="29">
        <f t="shared" si="34"/>
        <v>0</v>
      </c>
      <c r="BU253" s="40">
        <f>ROUNDUP('Дані з ДІСО'!AG253/Параметри!$K$71,0)</f>
        <v>0</v>
      </c>
      <c r="BV253" s="40">
        <f t="shared" si="35"/>
        <v>0</v>
      </c>
      <c r="BW253" s="40">
        <f>IF('Дані з ДІСО'!AG253=0,0,'Дані з ДІСО'!AJ253/'Дані з ДІСО'!AG253)</f>
        <v>0</v>
      </c>
      <c r="BX253" s="29">
        <f>BV253*(1+0.25*BW253)*Параметри!$K$51</f>
        <v>0</v>
      </c>
      <c r="BY253" s="29">
        <f>ROUND(IF(Параметри!$K$77="No",CC253,CC253*Параметри!$K$78)+AG253,1)</f>
        <v>5421.8</v>
      </c>
      <c r="BZ253" s="29">
        <f>ROUND(IF(Параметри!$K$77="No",BF253,BF253*Параметри!$K$78),1)</f>
        <v>0</v>
      </c>
      <c r="CA253" s="29">
        <f>ROUND(IF(Параметри!$K$77="No",BI253,BI253*Параметри!$K$78),1)</f>
        <v>0</v>
      </c>
      <c r="CB253" s="29">
        <f>ROUND(IF(Параметри!$K$77="No",BJ253,BJ253*Параметри!$K$78),1)</f>
        <v>0</v>
      </c>
      <c r="CC253" s="29">
        <f t="shared" si="29"/>
        <v>6024.2597650288608</v>
      </c>
    </row>
    <row r="254" spans="1:81">
      <c r="A254" s="9">
        <v>253</v>
      </c>
      <c r="B254" s="9" t="s">
        <v>3145</v>
      </c>
      <c r="C254" s="9" t="s">
        <v>3146</v>
      </c>
      <c r="D254" s="9" t="s">
        <v>3351</v>
      </c>
      <c r="E254" s="9" t="s">
        <v>21</v>
      </c>
      <c r="F254" s="9" t="s">
        <v>3392</v>
      </c>
      <c r="G254" s="9" t="s">
        <v>540</v>
      </c>
      <c r="H254" s="29">
        <f>SUM('Дані з ДІСО'!J254:L254)</f>
        <v>826</v>
      </c>
      <c r="I254" s="29">
        <f>SUM('Дані з ДІСО'!G254:I254)</f>
        <v>29</v>
      </c>
      <c r="J254" s="29">
        <f>SUM('Дані з ДІСО'!P254:R254)</f>
        <v>0</v>
      </c>
      <c r="K254" s="29">
        <f>SUM('Дані з ДІСО'!V254:X254)</f>
        <v>0</v>
      </c>
      <c r="L254" s="40">
        <f>ROUNDUP('Дані з ДІСО'!J254/'Коефіцієнти АТО'!$R254,0)</f>
        <v>15</v>
      </c>
      <c r="M254" s="40">
        <f>ROUNDUP('Дані з ДІСО'!K254/'Коефіцієнти АТО'!$R254,0)</f>
        <v>20</v>
      </c>
      <c r="N254" s="40">
        <f>ROUNDUP('Дані з ДІСО'!L254/'Коефіцієнти АТО'!$R254,0)</f>
        <v>4</v>
      </c>
      <c r="O254" s="59">
        <f>(L254*Параметри!$K$32+M254*Параметри!$L$32+N254*Параметри!$M$32)/18</f>
        <v>63.388888888888886</v>
      </c>
      <c r="P254" s="41">
        <f>IF(H254=0,"",'Дані з ДІСО'!Y254/H254)</f>
        <v>0</v>
      </c>
      <c r="Q254" s="29">
        <f>IF(H254=0,"",(1+0.25*P254)*O254*Параметри!$K$51)</f>
        <v>12983.325593220889</v>
      </c>
      <c r="R254" s="29">
        <f>IF(H254=0,"",Q254*'Коефіцієнти АТО'!T254)</f>
        <v>973.74941949156664</v>
      </c>
      <c r="S254" s="29">
        <f>IF(H254=0,"",H254*(1+0.25*P254)*Параметри!$K$66*Параметри!$K$20/1000)</f>
        <v>0</v>
      </c>
      <c r="T254" s="29">
        <f>IF(H254=0,"",H254*(1+0.25*P254)*'Коефіцієнти АТО'!$S254*Параметри!$K$20/1000)</f>
        <v>1808.0204131177561</v>
      </c>
      <c r="U254" s="29">
        <f t="shared" si="30"/>
        <v>15765.095425830212</v>
      </c>
      <c r="V254" s="29">
        <f t="shared" si="31"/>
        <v>15765.095425830212</v>
      </c>
      <c r="W254" s="40">
        <f>ROUNDUP('Дані з ДІСО'!P254/Параметри!$K$24,0)</f>
        <v>0</v>
      </c>
      <c r="X254" s="40">
        <f>ROUNDUP('Дані з ДІСО'!Q254/Параметри!$K$24,0)</f>
        <v>0</v>
      </c>
      <c r="Y254" s="40">
        <f>ROUNDUP('Дані з ДІСО'!R254/Параметри!$K$24,0)</f>
        <v>0</v>
      </c>
      <c r="Z254" s="59">
        <f>(W254*Параметри!$K$33+X254*Параметри!$L$33+Y254*Параметри!$M$33)/18</f>
        <v>0</v>
      </c>
      <c r="AA254" s="41">
        <f>IF(J254=0,0,'Дані з ДІСО'!AA254/J254)</f>
        <v>0</v>
      </c>
      <c r="AB254" s="29">
        <f>(1+0.25*AA254)*Z254*Параметри!$K$51</f>
        <v>0</v>
      </c>
      <c r="AC254" s="29">
        <f>AB254*'Коефіцієнти АТО'!U254</f>
        <v>0</v>
      </c>
      <c r="AD254" s="29">
        <f>J254*(1+0.25*AA254)*Параметри!$K$66*Параметри!$K$20/1000</f>
        <v>0</v>
      </c>
      <c r="AE254" s="29">
        <f>(1+0.25*AA254)*J254*'Коефіцієнти АТО'!S254*Параметри!$K$20/1000</f>
        <v>0</v>
      </c>
      <c r="AF254" s="29">
        <f t="shared" si="27"/>
        <v>0</v>
      </c>
      <c r="AG254" s="29">
        <v>0</v>
      </c>
      <c r="AH254" s="40">
        <v>7</v>
      </c>
      <c r="AI254" s="40">
        <v>0</v>
      </c>
      <c r="AJ254" s="40">
        <f t="shared" si="28"/>
        <v>0</v>
      </c>
      <c r="AK254" s="29">
        <f>(AH254+AI254)*(1+0.25*AJ254)*Параметри!$K$53</f>
        <v>1256.0049298720003</v>
      </c>
      <c r="AL254" s="29">
        <f>ROUNDUP(('Дані з ДІСО'!AU254+'Дані з ДІСО'!AW254)/Параметри!$K$28,0)</f>
        <v>0</v>
      </c>
      <c r="AM254" s="64">
        <f>AL254*Параметри!$M$35/18</f>
        <v>0</v>
      </c>
      <c r="AN254" s="29">
        <f>IF(AL254=0,0,'Дані з ДІСО'!AW254/SUM('Дані з ДІСО'!AU254,'Дані з ДІСО'!AW254))</f>
        <v>0</v>
      </c>
      <c r="AO254" s="29">
        <f>(1+0.25*AN254)*AM254*Параметри!$K$51</f>
        <v>0</v>
      </c>
      <c r="AP254" s="40">
        <f>ROUNDUP(('Дані з ДІСО'!AE254+'Дані не з ДІСО'!E254+'Дані не з ДІСО'!G254)/Параметри!$K$69,0)</f>
        <v>0</v>
      </c>
      <c r="AQ254" s="40">
        <f t="shared" si="32"/>
        <v>0</v>
      </c>
      <c r="AR254" s="40">
        <f>IF(AP254=0,0,('Дані з ДІСО'!AH254+'Дані не з ДІСО'!G254)/('Дані з ДІСО'!AE254+'Дані не з ДІСО'!E254+'Дані не з ДІСО'!G254))</f>
        <v>0</v>
      </c>
      <c r="AS254" s="29">
        <f>AQ254*(1+0.25*AR254)*Параметри!$K$51</f>
        <v>0</v>
      </c>
      <c r="AT254" s="40">
        <f>ROUNDUP('Дані з ДІСО'!AF254/Параметри!$K$70,0)</f>
        <v>0</v>
      </c>
      <c r="AU254" s="40">
        <f t="shared" si="33"/>
        <v>0</v>
      </c>
      <c r="AV254" s="40">
        <f>IF(AT254=0,0,'Дані з ДІСО'!AI254/'Дані з ДІСО'!AF254)</f>
        <v>0</v>
      </c>
      <c r="AW254" s="29">
        <f>AU254*(1+0.25*AV254)*Параметри!$K$51</f>
        <v>0</v>
      </c>
      <c r="AX254" s="40">
        <f>ROUNDUP('Дані з ДІСО'!AR254/Параметри!$K$29,0)</f>
        <v>0</v>
      </c>
      <c r="AY254" s="40">
        <f>ROUNDUP('Дані з ДІСО'!AS254/Параметри!$K$29,0)</f>
        <v>0</v>
      </c>
      <c r="AZ254" s="40">
        <f>ROUNDUP('Дані з ДІСО'!AT254/Параметри!$K$29,0)</f>
        <v>0</v>
      </c>
      <c r="BA254" s="64">
        <f>(AX254*Параметри!$K$32+AY254*Параметри!$L$32+AZ254*Параметри!$M$32)/18</f>
        <v>0</v>
      </c>
      <c r="BB254" s="29">
        <f>(BA254*Параметри!$K$51+SUM('Дані з ДІСО'!AR254:AT254)*Параметри!$K$48*Параметри!$K$20/1000)*Параметри!$K$74</f>
        <v>0</v>
      </c>
      <c r="BC254" s="40">
        <f>ROUNDUP(('Дані не з ДІСО'!I254+'Дані не з ДІСО'!K254)/Параметри!$K$26,0)</f>
        <v>0</v>
      </c>
      <c r="BD254" s="29">
        <f>BC254*Параметри!$M$36/18</f>
        <v>0</v>
      </c>
      <c r="BE254" s="40">
        <f>IF(BC254=0,0,'Дані не з ДІСО'!K254/('Дані не з ДІСО'!I254+'Дані не з ДІСО'!K254))</f>
        <v>0</v>
      </c>
      <c r="BF254" s="29">
        <f>(1+0.25*BE254)*BD254*Параметри!$K$51</f>
        <v>0</v>
      </c>
      <c r="BG254" s="40">
        <f>ROUNDUP('Дані не з ДІСО'!M254/Параметри!$K$27,0)</f>
        <v>0</v>
      </c>
      <c r="BH254" s="40">
        <f>BG254*Параметри!$M$37/18</f>
        <v>0</v>
      </c>
      <c r="BI254" s="29">
        <f>BH254*Параметри!$K$51</f>
        <v>0</v>
      </c>
      <c r="BJ254" s="29">
        <f>'Дані не з ДІСО'!N254*Параметри!$K$76</f>
        <v>0</v>
      </c>
      <c r="BK254" s="40">
        <f>ROUNDUP('Дані з ДІСО'!V254/Параметри!$K$25,0)</f>
        <v>0</v>
      </c>
      <c r="BL254" s="40">
        <f>ROUNDUP('Дані з ДІСО'!W254/Параметри!$K$25,0)</f>
        <v>0</v>
      </c>
      <c r="BM254" s="40">
        <f>ROUNDUP('Дані з ДІСО'!X254/Параметри!$K$25,0)</f>
        <v>0</v>
      </c>
      <c r="BN254" s="40">
        <f>(BK254*Параметри!$K$34+BL254*Параметри!$L$34+BM254*Параметри!$M$34)/18</f>
        <v>0</v>
      </c>
      <c r="BO254" s="40">
        <f>IF(K254=0,0,'Дані з ДІСО'!AC254/K254)</f>
        <v>0</v>
      </c>
      <c r="BP254" s="29">
        <f>(1+0.25*BO254)*BN254*Параметри!$K$51</f>
        <v>0</v>
      </c>
      <c r="BQ254" s="29">
        <f>BP254*'Коефіцієнти АТО'!U254</f>
        <v>0</v>
      </c>
      <c r="BR254" s="29">
        <f>K254*(1+0.25*BO254)*Параметри!$K$66*Параметри!$K$20/1000</f>
        <v>0</v>
      </c>
      <c r="BS254" s="29">
        <f>(1+0.25*BO254)*K254*'Коефіцієнти АТО'!S254*Параметри!$K$20/1000</f>
        <v>0</v>
      </c>
      <c r="BT254" s="29">
        <f t="shared" si="34"/>
        <v>0</v>
      </c>
      <c r="BU254" s="40">
        <f>ROUNDUP('Дані з ДІСО'!AG254/Параметри!$K$71,0)</f>
        <v>0</v>
      </c>
      <c r="BV254" s="40">
        <f t="shared" si="35"/>
        <v>0</v>
      </c>
      <c r="BW254" s="40">
        <f>IF('Дані з ДІСО'!AG254=0,0,'Дані з ДІСО'!AJ254/'Дані з ДІСО'!AG254)</f>
        <v>0</v>
      </c>
      <c r="BX254" s="29">
        <f>BV254*(1+0.25*BW254)*Параметри!$K$51</f>
        <v>0</v>
      </c>
      <c r="BY254" s="29">
        <f>ROUND(IF(Параметри!$K$77="No",CC254,CC254*Параметри!$K$78)+AG254,1)</f>
        <v>15319</v>
      </c>
      <c r="BZ254" s="29">
        <f>ROUND(IF(Параметри!$K$77="No",BF254,BF254*Параметри!$K$78),1)</f>
        <v>0</v>
      </c>
      <c r="CA254" s="29">
        <f>ROUND(IF(Параметри!$K$77="No",BI254,BI254*Параметри!$K$78),1)</f>
        <v>0</v>
      </c>
      <c r="CB254" s="29">
        <f>ROUND(IF(Параметри!$K$77="No",BJ254,BJ254*Параметри!$K$78),1)</f>
        <v>0</v>
      </c>
      <c r="CC254" s="29">
        <f t="shared" si="29"/>
        <v>17021.100355702212</v>
      </c>
    </row>
    <row r="255" spans="1:81">
      <c r="A255" s="9">
        <v>254</v>
      </c>
      <c r="B255" s="9" t="s">
        <v>3097</v>
      </c>
      <c r="C255" s="9" t="s">
        <v>3097</v>
      </c>
      <c r="D255" s="9" t="s">
        <v>3393</v>
      </c>
      <c r="E255" s="9" t="s">
        <v>15</v>
      </c>
      <c r="F255" s="9" t="s">
        <v>3118</v>
      </c>
      <c r="G255" s="9" t="s">
        <v>545</v>
      </c>
      <c r="H255" s="29">
        <f>SUM('Дані з ДІСО'!J255:L255)</f>
        <v>1098</v>
      </c>
      <c r="I255" s="29">
        <f>SUM('Дані з ДІСО'!G255:I255)</f>
        <v>52</v>
      </c>
      <c r="J255" s="29">
        <f>SUM('Дані з ДІСО'!P255:R255)</f>
        <v>1066</v>
      </c>
      <c r="K255" s="29">
        <f>SUM('Дані з ДІСО'!V255:X255)</f>
        <v>64</v>
      </c>
      <c r="L255" s="40">
        <f>ROUNDUP('Дані з ДІСО'!J255/'Коефіцієнти АТО'!$R255,0)</f>
        <v>3</v>
      </c>
      <c r="M255" s="40">
        <f>ROUNDUP('Дані з ДІСО'!K255/'Коефіцієнти АТО'!$R255,0)</f>
        <v>11</v>
      </c>
      <c r="N255" s="40">
        <f>ROUNDUP('Дані з ДІСО'!L255/'Коефіцієнти АТО'!$R255,0)</f>
        <v>42</v>
      </c>
      <c r="O255" s="59">
        <f>(L255*Параметри!$K$32+M255*Параметри!$L$32+N255*Параметри!$M$32)/18</f>
        <v>106.65</v>
      </c>
      <c r="P255" s="41">
        <f>IF(H255=0,"",'Дані з ДІСО'!Y255/H255)</f>
        <v>0</v>
      </c>
      <c r="Q255" s="29">
        <f>IF(H255=0,"",(1+0.25*P255)*O255*Параметри!$K$51)</f>
        <v>21844.0754963244</v>
      </c>
      <c r="R255" s="29">
        <f>IF(H255=0,"",Q255*'Коефіцієнти АТО'!T255)</f>
        <v>1529.0852847427082</v>
      </c>
      <c r="S255" s="29">
        <f>IF(H255=0,"",H255*(1+0.25*P255)*Параметри!$K$66*Параметри!$K$20/1000)</f>
        <v>0</v>
      </c>
      <c r="T255" s="29">
        <f>IF(H255=0,"",H255*(1+0.25*P255)*'Коефіцієнти АТО'!$S255*Параметри!$K$20/1000)</f>
        <v>2403.3975951613756</v>
      </c>
      <c r="U255" s="29">
        <f t="shared" si="30"/>
        <v>25776.558376228484</v>
      </c>
      <c r="V255" s="29">
        <f t="shared" si="31"/>
        <v>25776.558376228484</v>
      </c>
      <c r="W255" s="40">
        <f>ROUNDUP('Дані з ДІСО'!P255/Параметри!$K$24,0)</f>
        <v>47</v>
      </c>
      <c r="X255" s="40">
        <f>ROUNDUP('Дані з ДІСО'!Q255/Параметри!$K$24,0)</f>
        <v>58</v>
      </c>
      <c r="Y255" s="40">
        <f>ROUNDUP('Дані з ДІСО'!R255/Параметри!$K$24,0)</f>
        <v>14</v>
      </c>
      <c r="Z255" s="59">
        <f>(W255*Параметри!$K$33+X255*Параметри!$L$33+Y255*Параметри!$M$33)/18</f>
        <v>238</v>
      </c>
      <c r="AA255" s="41">
        <f>IF(J255=0,0,'Дані з ДІСО'!AA255/J255)</f>
        <v>0</v>
      </c>
      <c r="AB255" s="29">
        <f>(1+0.25*AA255)*Z255*Параметри!$K$51</f>
        <v>48747.210202768001</v>
      </c>
      <c r="AC255" s="29">
        <f>AB255*'Коефіцієнти АТО'!U255</f>
        <v>4923.4682304795688</v>
      </c>
      <c r="AD255" s="29">
        <f>J255*(1+0.25*AA255)*Параметри!$K$66*Параметри!$K$20/1000</f>
        <v>0</v>
      </c>
      <c r="AE255" s="29">
        <f>(1+0.25*AA255)*J255*'Коефіцієнти АТО'!S255*Параметри!$K$20/1000</f>
        <v>2333.3532208033025</v>
      </c>
      <c r="AF255" s="29">
        <f t="shared" si="27"/>
        <v>56004.031654050872</v>
      </c>
      <c r="AG255" s="29">
        <v>0</v>
      </c>
      <c r="AH255" s="40">
        <v>0</v>
      </c>
      <c r="AI255" s="40">
        <v>0</v>
      </c>
      <c r="AJ255" s="40">
        <f t="shared" si="28"/>
        <v>0</v>
      </c>
      <c r="AK255" s="29">
        <f>(AH255+AI255)*(1+0.25*AJ255)*Параметри!$K$53</f>
        <v>0</v>
      </c>
      <c r="AL255" s="29">
        <f>ROUNDUP(('Дані з ДІСО'!AU255+'Дані з ДІСО'!AW255)/Параметри!$K$28,0)</f>
        <v>0</v>
      </c>
      <c r="AM255" s="64">
        <f>AL255*Параметри!$M$35/18</f>
        <v>0</v>
      </c>
      <c r="AN255" s="29">
        <f>IF(AL255=0,0,'Дані з ДІСО'!AW255/SUM('Дані з ДІСО'!AU255,'Дані з ДІСО'!AW255))</f>
        <v>0</v>
      </c>
      <c r="AO255" s="29">
        <f>(1+0.25*AN255)*AM255*Параметри!$K$51</f>
        <v>0</v>
      </c>
      <c r="AP255" s="40">
        <f>ROUNDUP(('Дані з ДІСО'!AE255+'Дані не з ДІСО'!E255+'Дані не з ДІСО'!G255)/Параметри!$K$69,0)</f>
        <v>33</v>
      </c>
      <c r="AQ255" s="40">
        <f t="shared" si="32"/>
        <v>66</v>
      </c>
      <c r="AR255" s="40">
        <f>IF(AP255=0,0,('Дані з ДІСО'!AH255+'Дані не з ДІСО'!G255)/('Дані з ДІСО'!AE255+'Дані не з ДІСО'!E255+'Дані не з ДІСО'!G255))</f>
        <v>0</v>
      </c>
      <c r="AS255" s="29">
        <f>AQ255*(1+0.25*AR255)*Параметри!$K$51</f>
        <v>13518.133921776</v>
      </c>
      <c r="AT255" s="40">
        <f>ROUNDUP('Дані з ДІСО'!AF255/Параметри!$K$70,0)</f>
        <v>107</v>
      </c>
      <c r="AU255" s="40">
        <f t="shared" si="33"/>
        <v>214</v>
      </c>
      <c r="AV255" s="40">
        <f>IF(AT255=0,0,'Дані з ДІСО'!AI255/'Дані з ДІСО'!AF255)</f>
        <v>0</v>
      </c>
      <c r="AW255" s="29">
        <f>AU255*(1+0.25*AV255)*Параметри!$K$51</f>
        <v>43831.525140304002</v>
      </c>
      <c r="AX255" s="40">
        <f>ROUNDUP('Дані з ДІСО'!AR255/Параметри!$K$29,0)</f>
        <v>9</v>
      </c>
      <c r="AY255" s="40">
        <f>ROUNDUP('Дані з ДІСО'!AS255/Параметри!$K$29,0)</f>
        <v>14</v>
      </c>
      <c r="AZ255" s="40">
        <f>ROUNDUP('Дані з ДІСО'!AT255/Параметри!$K$29,0)</f>
        <v>3</v>
      </c>
      <c r="BA255" s="64">
        <f>(AX255*Параметри!$K$32+AY255*Параметри!$L$32+AZ255*Параметри!$M$32)/18</f>
        <v>42.85</v>
      </c>
      <c r="BB255" s="29">
        <f>(BA255*Параметри!$K$51+SUM('Дані з ДІСО'!AR255:AT255)*Параметри!$K$48*Параметри!$K$20/1000)*Параметри!$K$74</f>
        <v>8227.751179203884</v>
      </c>
      <c r="BC255" s="40">
        <f>ROUNDUP(('Дані не з ДІСО'!I255+'Дані не з ДІСО'!K255)/Параметри!$K$26,0)</f>
        <v>137</v>
      </c>
      <c r="BD255" s="29">
        <f>BC255*Параметри!$M$36/18</f>
        <v>213.11111111111111</v>
      </c>
      <c r="BE255" s="40">
        <f>IF(BC255=0,0,'Дані не з ДІСО'!K255/('Дані не з ДІСО'!I255+'Дані не з ДІСО'!K255))</f>
        <v>0</v>
      </c>
      <c r="BF255" s="29">
        <f>(1+0.25*BE255)*BD255*Параметри!$K$51</f>
        <v>43649.462730583109</v>
      </c>
      <c r="BG255" s="40">
        <f>ROUNDUP('Дані не з ДІСО'!M255/Параметри!$K$27,0)</f>
        <v>115</v>
      </c>
      <c r="BH255" s="40">
        <f>BG255*Параметри!$M$37/18</f>
        <v>191.66666666666666</v>
      </c>
      <c r="BI255" s="29">
        <f>BH255*Параметри!$K$51</f>
        <v>39257.207096066661</v>
      </c>
      <c r="BJ255" s="29">
        <f>'Дані не з ДІСО'!N255*Параметри!$K$76</f>
        <v>54244.126738031999</v>
      </c>
      <c r="BK255" s="40">
        <f>ROUNDUP('Дані з ДІСО'!V255/Параметри!$K$25,0)</f>
        <v>3</v>
      </c>
      <c r="BL255" s="40">
        <f>ROUNDUP('Дані з ДІСО'!W255/Параметри!$K$25,0)</f>
        <v>5</v>
      </c>
      <c r="BM255" s="40">
        <f>ROUNDUP('Дані з ДІСО'!X255/Параметри!$K$25,0)</f>
        <v>4</v>
      </c>
      <c r="BN255" s="40">
        <f>(BK255*Параметри!$K$34+BL255*Параметри!$L$34+BM255*Параметри!$M$34)/18</f>
        <v>24</v>
      </c>
      <c r="BO255" s="40">
        <f>IF(K255=0,0,'Дані з ДІСО'!AC255/K255)</f>
        <v>0</v>
      </c>
      <c r="BP255" s="29">
        <f>(1+0.25*BO255)*BN255*Параметри!$K$51</f>
        <v>4915.6850624640001</v>
      </c>
      <c r="BQ255" s="29">
        <f>BP255*'Коефіцієнти АТО'!U255</f>
        <v>496.48419130886407</v>
      </c>
      <c r="BR255" s="29">
        <f>K255*(1+0.25*BO255)*Параметри!$K$66*Параметри!$K$20/1000</f>
        <v>0</v>
      </c>
      <c r="BS255" s="29">
        <f>(1+0.25*BO255)*K255*'Коефіцієнти АТО'!S255*Параметри!$K$20/1000</f>
        <v>140.08874871614574</v>
      </c>
      <c r="BT255" s="29">
        <f t="shared" si="34"/>
        <v>5552.2580024890094</v>
      </c>
      <c r="BU255" s="40">
        <f>ROUNDUP('Дані з ДІСО'!AG255/Параметри!$K$71,0)</f>
        <v>11</v>
      </c>
      <c r="BV255" s="40">
        <f t="shared" si="35"/>
        <v>22</v>
      </c>
      <c r="BW255" s="40">
        <f>IF('Дані з ДІСО'!AG255=0,0,'Дані з ДІСО'!AJ255/'Дані з ДІСО'!AG255)</f>
        <v>0</v>
      </c>
      <c r="BX255" s="29">
        <f>BV255*(1+0.25*BW255)*Параметри!$K$51</f>
        <v>4506.0446405920002</v>
      </c>
      <c r="BY255" s="29">
        <f>ROUND(IF(Параметри!$K$77="No",CC255,CC255*Параметри!$K$78)+AG255,1)</f>
        <v>141674.70000000001</v>
      </c>
      <c r="BZ255" s="29">
        <f>ROUND(IF(Параметри!$K$77="No",BF255,BF255*Параметри!$K$78),1)</f>
        <v>39284.5</v>
      </c>
      <c r="CA255" s="29">
        <f>ROUND(IF(Параметри!$K$77="No",BI255,BI255*Параметри!$K$78),1)</f>
        <v>35331.5</v>
      </c>
      <c r="CB255" s="29">
        <f>ROUND(IF(Параметри!$K$77="No",BJ255,BJ255*Параметри!$K$78),1)</f>
        <v>48819.7</v>
      </c>
      <c r="CC255" s="29">
        <f t="shared" si="29"/>
        <v>157416.30291464427</v>
      </c>
    </row>
    <row r="256" spans="1:81">
      <c r="A256" s="9">
        <v>255</v>
      </c>
      <c r="B256" s="9" t="s">
        <v>3148</v>
      </c>
      <c r="C256" s="9" t="s">
        <v>3148</v>
      </c>
      <c r="D256" s="9" t="s">
        <v>3393</v>
      </c>
      <c r="E256" s="9" t="s">
        <v>24</v>
      </c>
      <c r="F256" s="9" t="s">
        <v>3394</v>
      </c>
      <c r="G256" s="9" t="s">
        <v>549</v>
      </c>
      <c r="H256" s="29">
        <f>SUM('Дані з ДІСО'!J256:L256)</f>
        <v>287</v>
      </c>
      <c r="I256" s="29">
        <f>SUM('Дані з ДІСО'!G256:I256)</f>
        <v>20</v>
      </c>
      <c r="J256" s="29">
        <f>SUM('Дані з ДІСО'!P256:R256)</f>
        <v>0</v>
      </c>
      <c r="K256" s="29">
        <f>SUM('Дані з ДІСО'!V256:X256)</f>
        <v>0</v>
      </c>
      <c r="L256" s="40">
        <f>ROUNDUP('Дані з ДІСО'!J256/'Коефіцієнти АТО'!$R256,0)</f>
        <v>8</v>
      </c>
      <c r="M256" s="40">
        <f>ROUNDUP('Дані з ДІСО'!K256/'Коефіцієнти АТО'!$R256,0)</f>
        <v>12</v>
      </c>
      <c r="N256" s="40">
        <f>ROUNDUP('Дані з ДІСО'!L256/'Коефіцієнти АТО'!$R256,0)</f>
        <v>3</v>
      </c>
      <c r="O256" s="59">
        <f>(L256*Параметри!$K$32+M256*Параметри!$L$32+N256*Параметри!$M$32)/18</f>
        <v>37.938888888888897</v>
      </c>
      <c r="P256" s="41">
        <f>IF(H256=0,"",'Дані з ДІСО'!Y256/H256)</f>
        <v>0</v>
      </c>
      <c r="Q256" s="29">
        <f>IF(H256=0,"",(1+0.25*P256)*O256*Параметри!$K$51)</f>
        <v>7770.6512248996905</v>
      </c>
      <c r="R256" s="29">
        <f>IF(H256=0,"",Q256*'Коефіцієнти АТО'!T256)</f>
        <v>132.10107082329475</v>
      </c>
      <c r="S256" s="29">
        <f>IF(H256=0,"",H256*(1+0.25*P256)*Параметри!$K$66*Параметри!$K$20/1000)</f>
        <v>0</v>
      </c>
      <c r="T256" s="29">
        <f>IF(H256=0,"",H256*(1+0.25*P256)*'Коефіцієнти АТО'!$S256*Параметри!$K$20/1000)</f>
        <v>1447.6154597291393</v>
      </c>
      <c r="U256" s="29">
        <f t="shared" si="30"/>
        <v>9350.3677554521237</v>
      </c>
      <c r="V256" s="29">
        <f t="shared" si="31"/>
        <v>9350.3677554521237</v>
      </c>
      <c r="W256" s="40">
        <f>ROUNDUP('Дані з ДІСО'!P256/Параметри!$K$24,0)</f>
        <v>0</v>
      </c>
      <c r="X256" s="40">
        <f>ROUNDUP('Дані з ДІСО'!Q256/Параметри!$K$24,0)</f>
        <v>0</v>
      </c>
      <c r="Y256" s="40">
        <f>ROUNDUP('Дані з ДІСО'!R256/Параметри!$K$24,0)</f>
        <v>0</v>
      </c>
      <c r="Z256" s="59">
        <f>(W256*Параметри!$K$33+X256*Параметри!$L$33+Y256*Параметри!$M$33)/18</f>
        <v>0</v>
      </c>
      <c r="AA256" s="41">
        <f>IF(J256=0,0,'Дані з ДІСО'!AA256/J256)</f>
        <v>0</v>
      </c>
      <c r="AB256" s="29">
        <f>(1+0.25*AA256)*Z256*Параметри!$K$51</f>
        <v>0</v>
      </c>
      <c r="AC256" s="29">
        <f>AB256*'Коефіцієнти АТО'!U256</f>
        <v>0</v>
      </c>
      <c r="AD256" s="29">
        <f>J256*(1+0.25*AA256)*Параметри!$K$66*Параметри!$K$20/1000</f>
        <v>0</v>
      </c>
      <c r="AE256" s="29">
        <f>(1+0.25*AA256)*J256*'Коефіцієнти АТО'!S256*Параметри!$K$20/1000</f>
        <v>0</v>
      </c>
      <c r="AF256" s="29">
        <f t="shared" si="27"/>
        <v>0</v>
      </c>
      <c r="AG256" s="29">
        <v>0</v>
      </c>
      <c r="AH256" s="40">
        <v>2</v>
      </c>
      <c r="AI256" s="40">
        <v>0</v>
      </c>
      <c r="AJ256" s="40">
        <f t="shared" si="28"/>
        <v>0</v>
      </c>
      <c r="AK256" s="29">
        <f>(AH256+AI256)*(1+0.25*AJ256)*Параметри!$K$53</f>
        <v>358.85855139200009</v>
      </c>
      <c r="AL256" s="29">
        <f>ROUNDUP(('Дані з ДІСО'!AU256+'Дані з ДІСО'!AW256)/Параметри!$K$28,0)</f>
        <v>0</v>
      </c>
      <c r="AM256" s="64">
        <f>AL256*Параметри!$M$35/18</f>
        <v>0</v>
      </c>
      <c r="AN256" s="29">
        <f>IF(AL256=0,0,'Дані з ДІСО'!AW256/SUM('Дані з ДІСО'!AU256,'Дані з ДІСО'!AW256))</f>
        <v>0</v>
      </c>
      <c r="AO256" s="29">
        <f>(1+0.25*AN256)*AM256*Параметри!$K$51</f>
        <v>0</v>
      </c>
      <c r="AP256" s="40">
        <f>ROUNDUP(('Дані з ДІСО'!AE256+'Дані не з ДІСО'!E256+'Дані не з ДІСО'!G256)/Параметри!$K$69,0)</f>
        <v>0</v>
      </c>
      <c r="AQ256" s="40">
        <f t="shared" si="32"/>
        <v>0</v>
      </c>
      <c r="AR256" s="40">
        <f>IF(AP256=0,0,('Дані з ДІСО'!AH256+'Дані не з ДІСО'!G256)/('Дані з ДІСО'!AE256+'Дані не з ДІСО'!E256+'Дані не з ДІСО'!G256))</f>
        <v>0</v>
      </c>
      <c r="AS256" s="29">
        <f>AQ256*(1+0.25*AR256)*Параметри!$K$51</f>
        <v>0</v>
      </c>
      <c r="AT256" s="40">
        <f>ROUNDUP('Дані з ДІСО'!AF256/Параметри!$K$70,0)</f>
        <v>0</v>
      </c>
      <c r="AU256" s="40">
        <f t="shared" si="33"/>
        <v>0</v>
      </c>
      <c r="AV256" s="40">
        <f>IF(AT256=0,0,'Дані з ДІСО'!AI256/'Дані з ДІСО'!AF256)</f>
        <v>0</v>
      </c>
      <c r="AW256" s="29">
        <f>AU256*(1+0.25*AV256)*Параметри!$K$51</f>
        <v>0</v>
      </c>
      <c r="AX256" s="40">
        <f>ROUNDUP('Дані з ДІСО'!AR256/Параметри!$K$29,0)</f>
        <v>0</v>
      </c>
      <c r="AY256" s="40">
        <f>ROUNDUP('Дані з ДІСО'!AS256/Параметри!$K$29,0)</f>
        <v>0</v>
      </c>
      <c r="AZ256" s="40">
        <f>ROUNDUP('Дані з ДІСО'!AT256/Параметри!$K$29,0)</f>
        <v>0</v>
      </c>
      <c r="BA256" s="64">
        <f>(AX256*Параметри!$K$32+AY256*Параметри!$L$32+AZ256*Параметри!$M$32)/18</f>
        <v>0</v>
      </c>
      <c r="BB256" s="29">
        <f>(BA256*Параметри!$K$51+SUM('Дані з ДІСО'!AR256:AT256)*Параметри!$K$48*Параметри!$K$20/1000)*Параметри!$K$74</f>
        <v>0</v>
      </c>
      <c r="BC256" s="40">
        <f>ROUNDUP(('Дані не з ДІСО'!I256+'Дані не з ДІСО'!K256)/Параметри!$K$26,0)</f>
        <v>0</v>
      </c>
      <c r="BD256" s="29">
        <f>BC256*Параметри!$M$36/18</f>
        <v>0</v>
      </c>
      <c r="BE256" s="40">
        <f>IF(BC256=0,0,'Дані не з ДІСО'!K256/('Дані не з ДІСО'!I256+'Дані не з ДІСО'!K256))</f>
        <v>0</v>
      </c>
      <c r="BF256" s="29">
        <f>(1+0.25*BE256)*BD256*Параметри!$K$51</f>
        <v>0</v>
      </c>
      <c r="BG256" s="40">
        <f>ROUNDUP('Дані не з ДІСО'!M256/Параметри!$K$27,0)</f>
        <v>0</v>
      </c>
      <c r="BH256" s="40">
        <f>BG256*Параметри!$M$37/18</f>
        <v>0</v>
      </c>
      <c r="BI256" s="29">
        <f>BH256*Параметри!$K$51</f>
        <v>0</v>
      </c>
      <c r="BJ256" s="29">
        <f>'Дані не з ДІСО'!N256*Параметри!$K$76</f>
        <v>0</v>
      </c>
      <c r="BK256" s="40">
        <f>ROUNDUP('Дані з ДІСО'!V256/Параметри!$K$25,0)</f>
        <v>0</v>
      </c>
      <c r="BL256" s="40">
        <f>ROUNDUP('Дані з ДІСО'!W256/Параметри!$K$25,0)</f>
        <v>0</v>
      </c>
      <c r="BM256" s="40">
        <f>ROUNDUP('Дані з ДІСО'!X256/Параметри!$K$25,0)</f>
        <v>0</v>
      </c>
      <c r="BN256" s="40">
        <f>(BK256*Параметри!$K$34+BL256*Параметри!$L$34+BM256*Параметри!$M$34)/18</f>
        <v>0</v>
      </c>
      <c r="BO256" s="40">
        <f>IF(K256=0,0,'Дані з ДІСО'!AC256/K256)</f>
        <v>0</v>
      </c>
      <c r="BP256" s="29">
        <f>(1+0.25*BO256)*BN256*Параметри!$K$51</f>
        <v>0</v>
      </c>
      <c r="BQ256" s="29">
        <f>BP256*'Коефіцієнти АТО'!U256</f>
        <v>0</v>
      </c>
      <c r="BR256" s="29">
        <f>K256*(1+0.25*BO256)*Параметри!$K$66*Параметри!$K$20/1000</f>
        <v>0</v>
      </c>
      <c r="BS256" s="29">
        <f>(1+0.25*BO256)*K256*'Коефіцієнти АТО'!S256*Параметри!$K$20/1000</f>
        <v>0</v>
      </c>
      <c r="BT256" s="29">
        <f t="shared" si="34"/>
        <v>0</v>
      </c>
      <c r="BU256" s="40">
        <f>ROUNDUP('Дані з ДІСО'!AG256/Параметри!$K$71,0)</f>
        <v>0</v>
      </c>
      <c r="BV256" s="40">
        <f t="shared" si="35"/>
        <v>0</v>
      </c>
      <c r="BW256" s="40">
        <f>IF('Дані з ДІСО'!AG256=0,0,'Дані з ДІСО'!AJ256/'Дані з ДІСО'!AG256)</f>
        <v>0</v>
      </c>
      <c r="BX256" s="29">
        <f>BV256*(1+0.25*BW256)*Параметри!$K$51</f>
        <v>0</v>
      </c>
      <c r="BY256" s="29">
        <f>ROUND(IF(Параметри!$K$77="No",CC256,CC256*Параметри!$K$78)+AG256,1)</f>
        <v>8738.2999999999993</v>
      </c>
      <c r="BZ256" s="29">
        <f>ROUND(IF(Параметри!$K$77="No",BF256,BF256*Параметри!$K$78),1)</f>
        <v>0</v>
      </c>
      <c r="CA256" s="29">
        <f>ROUND(IF(Параметри!$K$77="No",BI256,BI256*Параметри!$K$78),1)</f>
        <v>0</v>
      </c>
      <c r="CB256" s="29">
        <f>ROUND(IF(Параметри!$K$77="No",BJ256,BJ256*Параметри!$K$78),1)</f>
        <v>0</v>
      </c>
      <c r="CC256" s="29">
        <f t="shared" si="29"/>
        <v>9709.2263068441243</v>
      </c>
    </row>
    <row r="257" spans="1:81">
      <c r="A257" s="9">
        <v>256</v>
      </c>
      <c r="B257" s="9" t="s">
        <v>3148</v>
      </c>
      <c r="C257" s="9" t="s">
        <v>3148</v>
      </c>
      <c r="D257" s="9" t="s">
        <v>3393</v>
      </c>
      <c r="E257" s="9" t="s">
        <v>24</v>
      </c>
      <c r="F257" s="9" t="s">
        <v>3395</v>
      </c>
      <c r="G257" s="9" t="s">
        <v>551</v>
      </c>
      <c r="H257" s="29">
        <f>SUM('Дані з ДІСО'!J257:L257)</f>
        <v>326</v>
      </c>
      <c r="I257" s="29">
        <f>SUM('Дані з ДІСО'!G257:I257)</f>
        <v>26</v>
      </c>
      <c r="J257" s="29">
        <f>SUM('Дані з ДІСО'!P257:R257)</f>
        <v>0</v>
      </c>
      <c r="K257" s="29">
        <f>SUM('Дані з ДІСО'!V257:X257)</f>
        <v>0</v>
      </c>
      <c r="L257" s="40">
        <f>ROUNDUP('Дані з ДІСО'!J257/'Коефіцієнти АТО'!$R257,0)</f>
        <v>12</v>
      </c>
      <c r="M257" s="40">
        <f>ROUNDUP('Дані з ДІСО'!K257/'Коефіцієнти АТО'!$R257,0)</f>
        <v>12</v>
      </c>
      <c r="N257" s="40">
        <f>ROUNDUP('Дані з ДІСО'!L257/'Коефіцієнти АТО'!$R257,0)</f>
        <v>4</v>
      </c>
      <c r="O257" s="59">
        <f>(L257*Параметри!$K$32+M257*Параметри!$L$32+N257*Параметри!$M$32)/18</f>
        <v>45.022222222222226</v>
      </c>
      <c r="P257" s="41">
        <f>IF(H257=0,"",'Дані з ДІСО'!Y257/H257)</f>
        <v>0</v>
      </c>
      <c r="Q257" s="29">
        <f>IF(H257=0,"",(1+0.25*P257)*O257*Параметри!$K$51)</f>
        <v>9221.4610523630236</v>
      </c>
      <c r="R257" s="29">
        <f>IF(H257=0,"",Q257*'Коефіцієнти АТО'!T257)</f>
        <v>156.76483789017141</v>
      </c>
      <c r="S257" s="29">
        <f>IF(H257=0,"",H257*(1+0.25*P257)*Параметри!$K$66*Параметри!$K$20/1000)</f>
        <v>0</v>
      </c>
      <c r="T257" s="29">
        <f>IF(H257=0,"",H257*(1+0.25*P257)*'Коефіцієнти АТО'!$S257*Параметри!$K$20/1000)</f>
        <v>1644.3297556505206</v>
      </c>
      <c r="U257" s="29">
        <f t="shared" si="30"/>
        <v>11022.555645903716</v>
      </c>
      <c r="V257" s="29">
        <f t="shared" si="31"/>
        <v>11022.555645903716</v>
      </c>
      <c r="W257" s="40">
        <f>ROUNDUP('Дані з ДІСО'!P257/Параметри!$K$24,0)</f>
        <v>0</v>
      </c>
      <c r="X257" s="40">
        <f>ROUNDUP('Дані з ДІСО'!Q257/Параметри!$K$24,0)</f>
        <v>0</v>
      </c>
      <c r="Y257" s="40">
        <f>ROUNDUP('Дані з ДІСО'!R257/Параметри!$K$24,0)</f>
        <v>0</v>
      </c>
      <c r="Z257" s="59">
        <f>(W257*Параметри!$K$33+X257*Параметри!$L$33+Y257*Параметри!$M$33)/18</f>
        <v>0</v>
      </c>
      <c r="AA257" s="41">
        <f>IF(J257=0,0,'Дані з ДІСО'!AA257/J257)</f>
        <v>0</v>
      </c>
      <c r="AB257" s="29">
        <f>(1+0.25*AA257)*Z257*Параметри!$K$51</f>
        <v>0</v>
      </c>
      <c r="AC257" s="29">
        <f>AB257*'Коефіцієнти АТО'!U257</f>
        <v>0</v>
      </c>
      <c r="AD257" s="29">
        <f>J257*(1+0.25*AA257)*Параметри!$K$66*Параметри!$K$20/1000</f>
        <v>0</v>
      </c>
      <c r="AE257" s="29">
        <f>(1+0.25*AA257)*J257*'Коефіцієнти АТО'!S257*Параметри!$K$20/1000</f>
        <v>0</v>
      </c>
      <c r="AF257" s="29">
        <f t="shared" si="27"/>
        <v>0</v>
      </c>
      <c r="AG257" s="29">
        <v>0</v>
      </c>
      <c r="AH257" s="40">
        <v>0</v>
      </c>
      <c r="AI257" s="40">
        <v>0</v>
      </c>
      <c r="AJ257" s="40">
        <f t="shared" si="28"/>
        <v>0</v>
      </c>
      <c r="AK257" s="29">
        <f>(AH257+AI257)*(1+0.25*AJ257)*Параметри!$K$53</f>
        <v>0</v>
      </c>
      <c r="AL257" s="29">
        <f>ROUNDUP(('Дані з ДІСО'!AU257+'Дані з ДІСО'!AW257)/Параметри!$K$28,0)</f>
        <v>0</v>
      </c>
      <c r="AM257" s="64">
        <f>AL257*Параметри!$M$35/18</f>
        <v>0</v>
      </c>
      <c r="AN257" s="29">
        <f>IF(AL257=0,0,'Дані з ДІСО'!AW257/SUM('Дані з ДІСО'!AU257,'Дані з ДІСО'!AW257))</f>
        <v>0</v>
      </c>
      <c r="AO257" s="29">
        <f>(1+0.25*AN257)*AM257*Параметри!$K$51</f>
        <v>0</v>
      </c>
      <c r="AP257" s="40">
        <f>ROUNDUP(('Дані з ДІСО'!AE257+'Дані не з ДІСО'!E257+'Дані не з ДІСО'!G257)/Параметри!$K$69,0)</f>
        <v>0</v>
      </c>
      <c r="AQ257" s="40">
        <f t="shared" si="32"/>
        <v>0</v>
      </c>
      <c r="AR257" s="40">
        <f>IF(AP257=0,0,('Дані з ДІСО'!AH257+'Дані не з ДІСО'!G257)/('Дані з ДІСО'!AE257+'Дані не з ДІСО'!E257+'Дані не з ДІСО'!G257))</f>
        <v>0</v>
      </c>
      <c r="AS257" s="29">
        <f>AQ257*(1+0.25*AR257)*Параметри!$K$51</f>
        <v>0</v>
      </c>
      <c r="AT257" s="40">
        <f>ROUNDUP('Дані з ДІСО'!AF257/Параметри!$K$70,0)</f>
        <v>0</v>
      </c>
      <c r="AU257" s="40">
        <f t="shared" si="33"/>
        <v>0</v>
      </c>
      <c r="AV257" s="40">
        <f>IF(AT257=0,0,'Дані з ДІСО'!AI257/'Дані з ДІСО'!AF257)</f>
        <v>0</v>
      </c>
      <c r="AW257" s="29">
        <f>AU257*(1+0.25*AV257)*Параметри!$K$51</f>
        <v>0</v>
      </c>
      <c r="AX257" s="40">
        <f>ROUNDUP('Дані з ДІСО'!AR257/Параметри!$K$29,0)</f>
        <v>0</v>
      </c>
      <c r="AY257" s="40">
        <f>ROUNDUP('Дані з ДІСО'!AS257/Параметри!$K$29,0)</f>
        <v>0</v>
      </c>
      <c r="AZ257" s="40">
        <f>ROUNDUP('Дані з ДІСО'!AT257/Параметри!$K$29,0)</f>
        <v>0</v>
      </c>
      <c r="BA257" s="64">
        <f>(AX257*Параметри!$K$32+AY257*Параметри!$L$32+AZ257*Параметри!$M$32)/18</f>
        <v>0</v>
      </c>
      <c r="BB257" s="29">
        <f>(BA257*Параметри!$K$51+SUM('Дані з ДІСО'!AR257:AT257)*Параметри!$K$48*Параметри!$K$20/1000)*Параметри!$K$74</f>
        <v>0</v>
      </c>
      <c r="BC257" s="40">
        <f>ROUNDUP(('Дані не з ДІСО'!I257+'Дані не з ДІСО'!K257)/Параметри!$K$26,0)</f>
        <v>0</v>
      </c>
      <c r="BD257" s="29">
        <f>BC257*Параметри!$M$36/18</f>
        <v>0</v>
      </c>
      <c r="BE257" s="40">
        <f>IF(BC257=0,0,'Дані не з ДІСО'!K257/('Дані не з ДІСО'!I257+'Дані не з ДІСО'!K257))</f>
        <v>0</v>
      </c>
      <c r="BF257" s="29">
        <f>(1+0.25*BE257)*BD257*Параметри!$K$51</f>
        <v>0</v>
      </c>
      <c r="BG257" s="40">
        <f>ROUNDUP('Дані не з ДІСО'!M257/Параметри!$K$27,0)</f>
        <v>0</v>
      </c>
      <c r="BH257" s="40">
        <f>BG257*Параметри!$M$37/18</f>
        <v>0</v>
      </c>
      <c r="BI257" s="29">
        <f>BH257*Параметри!$K$51</f>
        <v>0</v>
      </c>
      <c r="BJ257" s="29">
        <f>'Дані не з ДІСО'!N257*Параметри!$K$76</f>
        <v>0</v>
      </c>
      <c r="BK257" s="40">
        <f>ROUNDUP('Дані з ДІСО'!V257/Параметри!$K$25,0)</f>
        <v>0</v>
      </c>
      <c r="BL257" s="40">
        <f>ROUNDUP('Дані з ДІСО'!W257/Параметри!$K$25,0)</f>
        <v>0</v>
      </c>
      <c r="BM257" s="40">
        <f>ROUNDUP('Дані з ДІСО'!X257/Параметри!$K$25,0)</f>
        <v>0</v>
      </c>
      <c r="BN257" s="40">
        <f>(BK257*Параметри!$K$34+BL257*Параметри!$L$34+BM257*Параметри!$M$34)/18</f>
        <v>0</v>
      </c>
      <c r="BO257" s="40">
        <f>IF(K257=0,0,'Дані з ДІСО'!AC257/K257)</f>
        <v>0</v>
      </c>
      <c r="BP257" s="29">
        <f>(1+0.25*BO257)*BN257*Параметри!$K$51</f>
        <v>0</v>
      </c>
      <c r="BQ257" s="29">
        <f>BP257*'Коефіцієнти АТО'!U257</f>
        <v>0</v>
      </c>
      <c r="BR257" s="29">
        <f>K257*(1+0.25*BO257)*Параметри!$K$66*Параметри!$K$20/1000</f>
        <v>0</v>
      </c>
      <c r="BS257" s="29">
        <f>(1+0.25*BO257)*K257*'Коефіцієнти АТО'!S257*Параметри!$K$20/1000</f>
        <v>0</v>
      </c>
      <c r="BT257" s="29">
        <f t="shared" si="34"/>
        <v>0</v>
      </c>
      <c r="BU257" s="40">
        <f>ROUNDUP('Дані з ДІСО'!AG257/Параметри!$K$71,0)</f>
        <v>0</v>
      </c>
      <c r="BV257" s="40">
        <f t="shared" si="35"/>
        <v>0</v>
      </c>
      <c r="BW257" s="40">
        <f>IF('Дані з ДІСО'!AG257=0,0,'Дані з ДІСО'!AJ257/'Дані з ДІСО'!AG257)</f>
        <v>0</v>
      </c>
      <c r="BX257" s="29">
        <f>BV257*(1+0.25*BW257)*Параметри!$K$51</f>
        <v>0</v>
      </c>
      <c r="BY257" s="29">
        <f>ROUND(IF(Параметри!$K$77="No",CC257,CC257*Параметри!$K$78)+AG257,1)</f>
        <v>9920.2999999999993</v>
      </c>
      <c r="BZ257" s="29">
        <f>ROUND(IF(Параметри!$K$77="No",BF257,BF257*Параметри!$K$78),1)</f>
        <v>0</v>
      </c>
      <c r="CA257" s="29">
        <f>ROUND(IF(Параметри!$K$77="No",BI257,BI257*Параметри!$K$78),1)</f>
        <v>0</v>
      </c>
      <c r="CB257" s="29">
        <f>ROUND(IF(Параметри!$K$77="No",BJ257,BJ257*Параметри!$K$78),1)</f>
        <v>0</v>
      </c>
      <c r="CC257" s="29">
        <f t="shared" si="29"/>
        <v>11022.555645903716</v>
      </c>
    </row>
    <row r="258" spans="1:81">
      <c r="A258" s="9">
        <v>257</v>
      </c>
      <c r="B258" s="9" t="s">
        <v>3148</v>
      </c>
      <c r="C258" s="9" t="s">
        <v>3148</v>
      </c>
      <c r="D258" s="9" t="s">
        <v>3393</v>
      </c>
      <c r="E258" s="9" t="s">
        <v>24</v>
      </c>
      <c r="F258" s="9" t="s">
        <v>3396</v>
      </c>
      <c r="G258" s="9" t="s">
        <v>553</v>
      </c>
      <c r="H258" s="29">
        <f>SUM('Дані з ДІСО'!J258:L258)</f>
        <v>394</v>
      </c>
      <c r="I258" s="29">
        <f>SUM('Дані з ДІСО'!G258:I258)</f>
        <v>33</v>
      </c>
      <c r="J258" s="29">
        <f>SUM('Дані з ДІСО'!P258:R258)</f>
        <v>0</v>
      </c>
      <c r="K258" s="29">
        <f>SUM('Дані з ДІСО'!V258:X258)</f>
        <v>0</v>
      </c>
      <c r="L258" s="40">
        <f>ROUNDUP('Дані з ДІСО'!J258/'Коефіцієнти АТО'!$R258,0)</f>
        <v>12</v>
      </c>
      <c r="M258" s="40">
        <f>ROUNDUP('Дані з ДІСО'!K258/'Коефіцієнти АТО'!$R258,0)</f>
        <v>16</v>
      </c>
      <c r="N258" s="40">
        <f>ROUNDUP('Дані з ДІСО'!L258/'Коефіцієнти АТО'!$R258,0)</f>
        <v>4</v>
      </c>
      <c r="O258" s="59">
        <f>(L258*Параметри!$K$32+M258*Параметри!$L$32+N258*Параметри!$M$32)/18</f>
        <v>52.288888888888891</v>
      </c>
      <c r="P258" s="41">
        <f>IF(H258=0,"",'Дані з ДІСО'!Y258/H258)</f>
        <v>0</v>
      </c>
      <c r="Q258" s="29">
        <f>IF(H258=0,"",(1+0.25*P258)*O258*Параметри!$K$51)</f>
        <v>10709.821251831288</v>
      </c>
      <c r="R258" s="29">
        <f>IF(H258=0,"",Q258*'Коефіцієнти АТО'!T258)</f>
        <v>182.06696128113191</v>
      </c>
      <c r="S258" s="29">
        <f>IF(H258=0,"",H258*(1+0.25*P258)*Параметри!$K$66*Параметри!$K$20/1000)</f>
        <v>0</v>
      </c>
      <c r="T258" s="29">
        <f>IF(H258=0,"",H258*(1+0.25*P258)*'Коефіцієнти АТО'!$S258*Параметри!$K$20/1000)</f>
        <v>1987.3187844365189</v>
      </c>
      <c r="U258" s="29">
        <f t="shared" si="30"/>
        <v>12879.206997548939</v>
      </c>
      <c r="V258" s="29">
        <f t="shared" si="31"/>
        <v>12879.206997548939</v>
      </c>
      <c r="W258" s="40">
        <f>ROUNDUP('Дані з ДІСО'!P258/Параметри!$K$24,0)</f>
        <v>0</v>
      </c>
      <c r="X258" s="40">
        <f>ROUNDUP('Дані з ДІСО'!Q258/Параметри!$K$24,0)</f>
        <v>0</v>
      </c>
      <c r="Y258" s="40">
        <f>ROUNDUP('Дані з ДІСО'!R258/Параметри!$K$24,0)</f>
        <v>0</v>
      </c>
      <c r="Z258" s="59">
        <f>(W258*Параметри!$K$33+X258*Параметри!$L$33+Y258*Параметри!$M$33)/18</f>
        <v>0</v>
      </c>
      <c r="AA258" s="41">
        <f>IF(J258=0,0,'Дані з ДІСО'!AA258/J258)</f>
        <v>0</v>
      </c>
      <c r="AB258" s="29">
        <f>(1+0.25*AA258)*Z258*Параметри!$K$51</f>
        <v>0</v>
      </c>
      <c r="AC258" s="29">
        <f>AB258*'Коефіцієнти АТО'!U258</f>
        <v>0</v>
      </c>
      <c r="AD258" s="29">
        <f>J258*(1+0.25*AA258)*Параметри!$K$66*Параметри!$K$20/1000</f>
        <v>0</v>
      </c>
      <c r="AE258" s="29">
        <f>(1+0.25*AA258)*J258*'Коефіцієнти АТО'!S258*Параметри!$K$20/1000</f>
        <v>0</v>
      </c>
      <c r="AF258" s="29">
        <f t="shared" ref="AF258:AF321" si="36">SUM(AB258:AE258)</f>
        <v>0</v>
      </c>
      <c r="AG258" s="29">
        <v>0</v>
      </c>
      <c r="AH258" s="40">
        <v>2</v>
      </c>
      <c r="AI258" s="40">
        <v>0</v>
      </c>
      <c r="AJ258" s="40">
        <f t="shared" ref="AJ258:AJ321" si="37">IF(AH258+AI258=0,0,AI258/(AH258+AI258))</f>
        <v>0</v>
      </c>
      <c r="AK258" s="29">
        <f>(AH258+AI258)*(1+0.25*AJ258)*Параметри!$K$53</f>
        <v>358.85855139200009</v>
      </c>
      <c r="AL258" s="29">
        <f>ROUNDUP(('Дані з ДІСО'!AU258+'Дані з ДІСО'!AW258)/Параметри!$K$28,0)</f>
        <v>0</v>
      </c>
      <c r="AM258" s="64">
        <f>AL258*Параметри!$M$35/18</f>
        <v>0</v>
      </c>
      <c r="AN258" s="29">
        <f>IF(AL258=0,0,'Дані з ДІСО'!AW258/SUM('Дані з ДІСО'!AU258,'Дані з ДІСО'!AW258))</f>
        <v>0</v>
      </c>
      <c r="AO258" s="29">
        <f>(1+0.25*AN258)*AM258*Параметри!$K$51</f>
        <v>0</v>
      </c>
      <c r="AP258" s="40">
        <f>ROUNDUP(('Дані з ДІСО'!AE258+'Дані не з ДІСО'!E258+'Дані не з ДІСО'!G258)/Параметри!$K$69,0)</f>
        <v>0</v>
      </c>
      <c r="AQ258" s="40">
        <f t="shared" si="32"/>
        <v>0</v>
      </c>
      <c r="AR258" s="40">
        <f>IF(AP258=0,0,('Дані з ДІСО'!AH258+'Дані не з ДІСО'!G258)/('Дані з ДІСО'!AE258+'Дані не з ДІСО'!E258+'Дані не з ДІСО'!G258))</f>
        <v>0</v>
      </c>
      <c r="AS258" s="29">
        <f>AQ258*(1+0.25*AR258)*Параметри!$K$51</f>
        <v>0</v>
      </c>
      <c r="AT258" s="40">
        <f>ROUNDUP('Дані з ДІСО'!AF258/Параметри!$K$70,0)</f>
        <v>0</v>
      </c>
      <c r="AU258" s="40">
        <f t="shared" si="33"/>
        <v>0</v>
      </c>
      <c r="AV258" s="40">
        <f>IF(AT258=0,0,'Дані з ДІСО'!AI258/'Дані з ДІСО'!AF258)</f>
        <v>0</v>
      </c>
      <c r="AW258" s="29">
        <f>AU258*(1+0.25*AV258)*Параметри!$K$51</f>
        <v>0</v>
      </c>
      <c r="AX258" s="40">
        <f>ROUNDUP('Дані з ДІСО'!AR258/Параметри!$K$29,0)</f>
        <v>0</v>
      </c>
      <c r="AY258" s="40">
        <f>ROUNDUP('Дані з ДІСО'!AS258/Параметри!$K$29,0)</f>
        <v>0</v>
      </c>
      <c r="AZ258" s="40">
        <f>ROUNDUP('Дані з ДІСО'!AT258/Параметри!$K$29,0)</f>
        <v>0</v>
      </c>
      <c r="BA258" s="64">
        <f>(AX258*Параметри!$K$32+AY258*Параметри!$L$32+AZ258*Параметри!$M$32)/18</f>
        <v>0</v>
      </c>
      <c r="BB258" s="29">
        <f>(BA258*Параметри!$K$51+SUM('Дані з ДІСО'!AR258:AT258)*Параметри!$K$48*Параметри!$K$20/1000)*Параметри!$K$74</f>
        <v>0</v>
      </c>
      <c r="BC258" s="40">
        <f>ROUNDUP(('Дані не з ДІСО'!I258+'Дані не з ДІСО'!K258)/Параметри!$K$26,0)</f>
        <v>0</v>
      </c>
      <c r="BD258" s="29">
        <f>BC258*Параметри!$M$36/18</f>
        <v>0</v>
      </c>
      <c r="BE258" s="40">
        <f>IF(BC258=0,0,'Дані не з ДІСО'!K258/('Дані не з ДІСО'!I258+'Дані не з ДІСО'!K258))</f>
        <v>0</v>
      </c>
      <c r="BF258" s="29">
        <f>(1+0.25*BE258)*BD258*Параметри!$K$51</f>
        <v>0</v>
      </c>
      <c r="BG258" s="40">
        <f>ROUNDUP('Дані не з ДІСО'!M258/Параметри!$K$27,0)</f>
        <v>0</v>
      </c>
      <c r="BH258" s="40">
        <f>BG258*Параметри!$M$37/18</f>
        <v>0</v>
      </c>
      <c r="BI258" s="29">
        <f>BH258*Параметри!$K$51</f>
        <v>0</v>
      </c>
      <c r="BJ258" s="29">
        <f>'Дані не з ДІСО'!N258*Параметри!$K$76</f>
        <v>0</v>
      </c>
      <c r="BK258" s="40">
        <f>ROUNDUP('Дані з ДІСО'!V258/Параметри!$K$25,0)</f>
        <v>0</v>
      </c>
      <c r="BL258" s="40">
        <f>ROUNDUP('Дані з ДІСО'!W258/Параметри!$K$25,0)</f>
        <v>0</v>
      </c>
      <c r="BM258" s="40">
        <f>ROUNDUP('Дані з ДІСО'!X258/Параметри!$K$25,0)</f>
        <v>0</v>
      </c>
      <c r="BN258" s="40">
        <f>(BK258*Параметри!$K$34+BL258*Параметри!$L$34+BM258*Параметри!$M$34)/18</f>
        <v>0</v>
      </c>
      <c r="BO258" s="40">
        <f>IF(K258=0,0,'Дані з ДІСО'!AC258/K258)</f>
        <v>0</v>
      </c>
      <c r="BP258" s="29">
        <f>(1+0.25*BO258)*BN258*Параметри!$K$51</f>
        <v>0</v>
      </c>
      <c r="BQ258" s="29">
        <f>BP258*'Коефіцієнти АТО'!U258</f>
        <v>0</v>
      </c>
      <c r="BR258" s="29">
        <f>K258*(1+0.25*BO258)*Параметри!$K$66*Параметри!$K$20/1000</f>
        <v>0</v>
      </c>
      <c r="BS258" s="29">
        <f>(1+0.25*BO258)*K258*'Коефіцієнти АТО'!S258*Параметри!$K$20/1000</f>
        <v>0</v>
      </c>
      <c r="BT258" s="29">
        <f t="shared" si="34"/>
        <v>0</v>
      </c>
      <c r="BU258" s="40">
        <f>ROUNDUP('Дані з ДІСО'!AG258/Параметри!$K$71,0)</f>
        <v>0</v>
      </c>
      <c r="BV258" s="40">
        <f t="shared" si="35"/>
        <v>0</v>
      </c>
      <c r="BW258" s="40">
        <f>IF('Дані з ДІСО'!AG258=0,0,'Дані з ДІСО'!AJ258/'Дані з ДІСО'!AG258)</f>
        <v>0</v>
      </c>
      <c r="BX258" s="29">
        <f>BV258*(1+0.25*BW258)*Параметри!$K$51</f>
        <v>0</v>
      </c>
      <c r="BY258" s="29">
        <f>ROUND(IF(Параметри!$K$77="No",CC258,CC258*Параметри!$K$78)+AG258,1)</f>
        <v>11914.3</v>
      </c>
      <c r="BZ258" s="29">
        <f>ROUND(IF(Параметри!$K$77="No",BF258,BF258*Параметри!$K$78),1)</f>
        <v>0</v>
      </c>
      <c r="CA258" s="29">
        <f>ROUND(IF(Параметри!$K$77="No",BI258,BI258*Параметри!$K$78),1)</f>
        <v>0</v>
      </c>
      <c r="CB258" s="29">
        <f>ROUND(IF(Параметри!$K$77="No",BJ258,BJ258*Параметри!$K$78),1)</f>
        <v>0</v>
      </c>
      <c r="CC258" s="29">
        <f t="shared" ref="CC258:CC321" si="38">U258+AF258+AK258+AO258+AS258+AW258+BB258+BT258+BX258</f>
        <v>13238.06554894094</v>
      </c>
    </row>
    <row r="259" spans="1:81">
      <c r="A259" s="9">
        <v>258</v>
      </c>
      <c r="B259" s="9" t="s">
        <v>3151</v>
      </c>
      <c r="C259" s="9" t="s">
        <v>3151</v>
      </c>
      <c r="D259" s="9" t="s">
        <v>3393</v>
      </c>
      <c r="E259" s="9" t="s">
        <v>29</v>
      </c>
      <c r="F259" s="9" t="s">
        <v>3397</v>
      </c>
      <c r="G259" s="9" t="s">
        <v>555</v>
      </c>
      <c r="H259" s="29">
        <f>SUM('Дані з ДІСО'!J259:L259)</f>
        <v>904</v>
      </c>
      <c r="I259" s="29">
        <f>SUM('Дані з ДІСО'!G259:I259)</f>
        <v>45</v>
      </c>
      <c r="J259" s="29">
        <f>SUM('Дані з ДІСО'!P259:R259)</f>
        <v>0</v>
      </c>
      <c r="K259" s="29">
        <f>SUM('Дані з ДІСО'!V259:X259)</f>
        <v>0</v>
      </c>
      <c r="L259" s="40">
        <f>ROUNDUP('Дані з ДІСО'!J259/'Коефіцієнти АТО'!$R259,0)</f>
        <v>19</v>
      </c>
      <c r="M259" s="40">
        <f>ROUNDUP('Дані з ДІСО'!K259/'Коефіцієнти АТО'!$R259,0)</f>
        <v>25</v>
      </c>
      <c r="N259" s="40">
        <f>ROUNDUP('Дані з ДІСО'!L259/'Коефіцієнти АТО'!$R259,0)</f>
        <v>8</v>
      </c>
      <c r="O259" s="59">
        <f>(L259*Параметри!$K$32+M259*Параметри!$L$32+N259*Параметри!$M$32)/18</f>
        <v>85.472222222222229</v>
      </c>
      <c r="P259" s="41">
        <f>IF(H259=0,"",'Дані з ДІСО'!Y259/H259)</f>
        <v>0</v>
      </c>
      <c r="Q259" s="29">
        <f>IF(H259=0,"",(1+0.25*P259)*O259*Параметри!$K$51)</f>
        <v>17506.438584724223</v>
      </c>
      <c r="R259" s="29">
        <f>IF(H259=0,"",Q259*'Коефіцієнти АТО'!T259)</f>
        <v>297.60945594031182</v>
      </c>
      <c r="S259" s="29">
        <f>IF(H259=0,"",H259*(1+0.25*P259)*Параметри!$K$66*Параметри!$K$20/1000)</f>
        <v>0</v>
      </c>
      <c r="T259" s="29">
        <f>IF(H259=0,"",H259*(1+0.25*P259)*'Коефіцієнти АТО'!$S259*Параметри!$K$20/1000)</f>
        <v>2839.0812171875405</v>
      </c>
      <c r="U259" s="29">
        <f t="shared" ref="U259:U322" si="39">IF(H259=0,0,SUM(Q259:T259))</f>
        <v>20643.129257852077</v>
      </c>
      <c r="V259" s="29">
        <f t="shared" ref="V259:V322" si="40">U259</f>
        <v>20643.129257852077</v>
      </c>
      <c r="W259" s="40">
        <f>ROUNDUP('Дані з ДІСО'!P259/Параметри!$K$24,0)</f>
        <v>0</v>
      </c>
      <c r="X259" s="40">
        <f>ROUNDUP('Дані з ДІСО'!Q259/Параметри!$K$24,0)</f>
        <v>0</v>
      </c>
      <c r="Y259" s="40">
        <f>ROUNDUP('Дані з ДІСО'!R259/Параметри!$K$24,0)</f>
        <v>0</v>
      </c>
      <c r="Z259" s="59">
        <f>(W259*Параметри!$K$33+X259*Параметри!$L$33+Y259*Параметри!$M$33)/18</f>
        <v>0</v>
      </c>
      <c r="AA259" s="41">
        <f>IF(J259=0,0,'Дані з ДІСО'!AA259/J259)</f>
        <v>0</v>
      </c>
      <c r="AB259" s="29">
        <f>(1+0.25*AA259)*Z259*Параметри!$K$51</f>
        <v>0</v>
      </c>
      <c r="AC259" s="29">
        <f>AB259*'Коефіцієнти АТО'!U259</f>
        <v>0</v>
      </c>
      <c r="AD259" s="29">
        <f>J259*(1+0.25*AA259)*Параметри!$K$66*Параметри!$K$20/1000</f>
        <v>0</v>
      </c>
      <c r="AE259" s="29">
        <f>(1+0.25*AA259)*J259*'Коефіцієнти АТО'!S259*Параметри!$K$20/1000</f>
        <v>0</v>
      </c>
      <c r="AF259" s="29">
        <f t="shared" si="36"/>
        <v>0</v>
      </c>
      <c r="AG259" s="29">
        <v>0</v>
      </c>
      <c r="AH259" s="40">
        <v>5</v>
      </c>
      <c r="AI259" s="40">
        <v>0</v>
      </c>
      <c r="AJ259" s="40">
        <f t="shared" si="37"/>
        <v>0</v>
      </c>
      <c r="AK259" s="29">
        <f>(AH259+AI259)*(1+0.25*AJ259)*Параметри!$K$53</f>
        <v>897.14637848000029</v>
      </c>
      <c r="AL259" s="29">
        <f>ROUNDUP(('Дані з ДІСО'!AU259+'Дані з ДІСО'!AW259)/Параметри!$K$28,0)</f>
        <v>0</v>
      </c>
      <c r="AM259" s="64">
        <f>AL259*Параметри!$M$35/18</f>
        <v>0</v>
      </c>
      <c r="AN259" s="29">
        <f>IF(AL259=0,0,'Дані з ДІСО'!AW259/SUM('Дані з ДІСО'!AU259,'Дані з ДІСО'!AW259))</f>
        <v>0</v>
      </c>
      <c r="AO259" s="29">
        <f>(1+0.25*AN259)*AM259*Параметри!$K$51</f>
        <v>0</v>
      </c>
      <c r="AP259" s="40">
        <f>ROUNDUP(('Дані з ДІСО'!AE259+'Дані не з ДІСО'!E259+'Дані не з ДІСО'!G259)/Параметри!$K$69,0)</f>
        <v>0</v>
      </c>
      <c r="AQ259" s="40">
        <f t="shared" ref="AQ259:AQ322" si="41">AP259*2</f>
        <v>0</v>
      </c>
      <c r="AR259" s="40">
        <f>IF(AP259=0,0,('Дані з ДІСО'!AH259+'Дані не з ДІСО'!G259)/('Дані з ДІСО'!AE259+'Дані не з ДІСО'!E259+'Дані не з ДІСО'!G259))</f>
        <v>0</v>
      </c>
      <c r="AS259" s="29">
        <f>AQ259*(1+0.25*AR259)*Параметри!$K$51</f>
        <v>0</v>
      </c>
      <c r="AT259" s="40">
        <f>ROUNDUP('Дані з ДІСО'!AF259/Параметри!$K$70,0)</f>
        <v>0</v>
      </c>
      <c r="AU259" s="40">
        <f t="shared" ref="AU259:AU322" si="42">AT259*2</f>
        <v>0</v>
      </c>
      <c r="AV259" s="40">
        <f>IF(AT259=0,0,'Дані з ДІСО'!AI259/'Дані з ДІСО'!AF259)</f>
        <v>0</v>
      </c>
      <c r="AW259" s="29">
        <f>AU259*(1+0.25*AV259)*Параметри!$K$51</f>
        <v>0</v>
      </c>
      <c r="AX259" s="40">
        <f>ROUNDUP('Дані з ДІСО'!AR259/Параметри!$K$29,0)</f>
        <v>0</v>
      </c>
      <c r="AY259" s="40">
        <f>ROUNDUP('Дані з ДІСО'!AS259/Параметри!$K$29,0)</f>
        <v>0</v>
      </c>
      <c r="AZ259" s="40">
        <f>ROUNDUP('Дані з ДІСО'!AT259/Параметри!$K$29,0)</f>
        <v>0</v>
      </c>
      <c r="BA259" s="64">
        <f>(AX259*Параметри!$K$32+AY259*Параметри!$L$32+AZ259*Параметри!$M$32)/18</f>
        <v>0</v>
      </c>
      <c r="BB259" s="29">
        <f>(BA259*Параметри!$K$51+SUM('Дані з ДІСО'!AR259:AT259)*Параметри!$K$48*Параметри!$K$20/1000)*Параметри!$K$74</f>
        <v>0</v>
      </c>
      <c r="BC259" s="40">
        <f>ROUNDUP(('Дані не з ДІСО'!I259+'Дані не з ДІСО'!K259)/Параметри!$K$26,0)</f>
        <v>0</v>
      </c>
      <c r="BD259" s="29">
        <f>BC259*Параметри!$M$36/18</f>
        <v>0</v>
      </c>
      <c r="BE259" s="40">
        <f>IF(BC259=0,0,'Дані не з ДІСО'!K259/('Дані не з ДІСО'!I259+'Дані не з ДІСО'!K259))</f>
        <v>0</v>
      </c>
      <c r="BF259" s="29">
        <f>(1+0.25*BE259)*BD259*Параметри!$K$51</f>
        <v>0</v>
      </c>
      <c r="BG259" s="40">
        <f>ROUNDUP('Дані не з ДІСО'!M259/Параметри!$K$27,0)</f>
        <v>0</v>
      </c>
      <c r="BH259" s="40">
        <f>BG259*Параметри!$M$37/18</f>
        <v>0</v>
      </c>
      <c r="BI259" s="29">
        <f>BH259*Параметри!$K$51</f>
        <v>0</v>
      </c>
      <c r="BJ259" s="29">
        <f>'Дані не з ДІСО'!N259*Параметри!$K$76</f>
        <v>0</v>
      </c>
      <c r="BK259" s="40">
        <f>ROUNDUP('Дані з ДІСО'!V259/Параметри!$K$25,0)</f>
        <v>0</v>
      </c>
      <c r="BL259" s="40">
        <f>ROUNDUP('Дані з ДІСО'!W259/Параметри!$K$25,0)</f>
        <v>0</v>
      </c>
      <c r="BM259" s="40">
        <f>ROUNDUP('Дані з ДІСО'!X259/Параметри!$K$25,0)</f>
        <v>0</v>
      </c>
      <c r="BN259" s="40">
        <f>(BK259*Параметри!$K$34+BL259*Параметри!$L$34+BM259*Параметри!$M$34)/18</f>
        <v>0</v>
      </c>
      <c r="BO259" s="40">
        <f>IF(K259=0,0,'Дані з ДІСО'!AC259/K259)</f>
        <v>0</v>
      </c>
      <c r="BP259" s="29">
        <f>(1+0.25*BO259)*BN259*Параметри!$K$51</f>
        <v>0</v>
      </c>
      <c r="BQ259" s="29">
        <f>BP259*'Коефіцієнти АТО'!U259</f>
        <v>0</v>
      </c>
      <c r="BR259" s="29">
        <f>K259*(1+0.25*BO259)*Параметри!$K$66*Параметри!$K$20/1000</f>
        <v>0</v>
      </c>
      <c r="BS259" s="29">
        <f>(1+0.25*BO259)*K259*'Коефіцієнти АТО'!S259*Параметри!$K$20/1000</f>
        <v>0</v>
      </c>
      <c r="BT259" s="29">
        <f t="shared" ref="BT259:BT322" si="43">SUM(BP259:BS259)</f>
        <v>0</v>
      </c>
      <c r="BU259" s="40">
        <f>ROUNDUP('Дані з ДІСО'!AG259/Параметри!$K$71,0)</f>
        <v>0</v>
      </c>
      <c r="BV259" s="40">
        <f t="shared" ref="BV259:BV322" si="44">BU259*2</f>
        <v>0</v>
      </c>
      <c r="BW259" s="40">
        <f>IF('Дані з ДІСО'!AG259=0,0,'Дані з ДІСО'!AJ259/'Дані з ДІСО'!AG259)</f>
        <v>0</v>
      </c>
      <c r="BX259" s="29">
        <f>BV259*(1+0.25*BW259)*Параметри!$K$51</f>
        <v>0</v>
      </c>
      <c r="BY259" s="29">
        <f>ROUND(IF(Параметри!$K$77="No",CC259,CC259*Параметри!$K$78)+AG259,1)</f>
        <v>19386.2</v>
      </c>
      <c r="BZ259" s="29">
        <f>ROUND(IF(Параметри!$K$77="No",BF259,BF259*Параметри!$K$78),1)</f>
        <v>0</v>
      </c>
      <c r="CA259" s="29">
        <f>ROUND(IF(Параметри!$K$77="No",BI259,BI259*Параметри!$K$78),1)</f>
        <v>0</v>
      </c>
      <c r="CB259" s="29">
        <f>ROUND(IF(Параметри!$K$77="No",BJ259,BJ259*Параметри!$K$78),1)</f>
        <v>0</v>
      </c>
      <c r="CC259" s="29">
        <f t="shared" si="38"/>
        <v>21540.275636332077</v>
      </c>
    </row>
    <row r="260" spans="1:81">
      <c r="A260" s="9">
        <v>259</v>
      </c>
      <c r="B260" s="9" t="s">
        <v>3151</v>
      </c>
      <c r="C260" s="9" t="s">
        <v>3151</v>
      </c>
      <c r="D260" s="9" t="s">
        <v>3393</v>
      </c>
      <c r="E260" s="9" t="s">
        <v>29</v>
      </c>
      <c r="F260" s="9" t="s">
        <v>3398</v>
      </c>
      <c r="G260" s="9" t="s">
        <v>557</v>
      </c>
      <c r="H260" s="29">
        <f>SUM('Дані з ДІСО'!J260:L260)</f>
        <v>841</v>
      </c>
      <c r="I260" s="29">
        <f>SUM('Дані з ДІСО'!G260:I260)</f>
        <v>89</v>
      </c>
      <c r="J260" s="29">
        <f>SUM('Дані з ДІСО'!P260:R260)</f>
        <v>0</v>
      </c>
      <c r="K260" s="29">
        <f>SUM('Дані з ДІСО'!V260:X260)</f>
        <v>0</v>
      </c>
      <c r="L260" s="40">
        <f>ROUNDUP('Дані з ДІСО'!J260/'Коефіцієнти АТО'!$R260,0)</f>
        <v>27</v>
      </c>
      <c r="M260" s="40">
        <f>ROUNDUP('Дані з ДІСО'!K260/'Коефіцієнти АТО'!$R260,0)</f>
        <v>38</v>
      </c>
      <c r="N260" s="40">
        <f>ROUNDUP('Дані з ДІСО'!L260/'Коефіцієнти АТО'!$R260,0)</f>
        <v>9</v>
      </c>
      <c r="O260" s="59">
        <f>(L260*Параметри!$K$32+M260*Параметри!$L$32+N260*Параметри!$M$32)/18</f>
        <v>121.28333333333336</v>
      </c>
      <c r="P260" s="41">
        <f>IF(H260=0,"",'Дані з ДІСО'!Y260/H260)</f>
        <v>0</v>
      </c>
      <c r="Q260" s="29">
        <f>IF(H260=0,"",(1+0.25*P260)*O260*Параметри!$K$51)</f>
        <v>24841.277916354538</v>
      </c>
      <c r="R260" s="29">
        <f>IF(H260=0,"",Q260*'Коефіцієнти АТО'!T260)</f>
        <v>422.30172457802718</v>
      </c>
      <c r="S260" s="29">
        <f>IF(H260=0,"",H260*(1+0.25*P260)*Параметри!$K$66*Параметри!$K$20/1000)</f>
        <v>0</v>
      </c>
      <c r="T260" s="29">
        <f>IF(H260=0,"",H260*(1+0.25*P260)*'Коефіцієнти АТО'!$S260*Параметри!$K$20/1000)</f>
        <v>3841.7816631612577</v>
      </c>
      <c r="U260" s="29">
        <f t="shared" si="39"/>
        <v>29105.361304093825</v>
      </c>
      <c r="V260" s="29">
        <f t="shared" si="40"/>
        <v>29105.361304093825</v>
      </c>
      <c r="W260" s="40">
        <f>ROUNDUP('Дані з ДІСО'!P260/Параметри!$K$24,0)</f>
        <v>0</v>
      </c>
      <c r="X260" s="40">
        <f>ROUNDUP('Дані з ДІСО'!Q260/Параметри!$K$24,0)</f>
        <v>0</v>
      </c>
      <c r="Y260" s="40">
        <f>ROUNDUP('Дані з ДІСО'!R260/Параметри!$K$24,0)</f>
        <v>0</v>
      </c>
      <c r="Z260" s="59">
        <f>(W260*Параметри!$K$33+X260*Параметри!$L$33+Y260*Параметри!$M$33)/18</f>
        <v>0</v>
      </c>
      <c r="AA260" s="41">
        <f>IF(J260=0,0,'Дані з ДІСО'!AA260/J260)</f>
        <v>0</v>
      </c>
      <c r="AB260" s="29">
        <f>(1+0.25*AA260)*Z260*Параметри!$K$51</f>
        <v>0</v>
      </c>
      <c r="AC260" s="29">
        <f>AB260*'Коефіцієнти АТО'!U260</f>
        <v>0</v>
      </c>
      <c r="AD260" s="29">
        <f>J260*(1+0.25*AA260)*Параметри!$K$66*Параметри!$K$20/1000</f>
        <v>0</v>
      </c>
      <c r="AE260" s="29">
        <f>(1+0.25*AA260)*J260*'Коефіцієнти АТО'!S260*Параметри!$K$20/1000</f>
        <v>0</v>
      </c>
      <c r="AF260" s="29">
        <f t="shared" si="36"/>
        <v>0</v>
      </c>
      <c r="AG260" s="29">
        <v>0</v>
      </c>
      <c r="AH260" s="40">
        <v>10</v>
      </c>
      <c r="AI260" s="40">
        <v>0</v>
      </c>
      <c r="AJ260" s="40">
        <f t="shared" si="37"/>
        <v>0</v>
      </c>
      <c r="AK260" s="29">
        <f>(AH260+AI260)*(1+0.25*AJ260)*Параметри!$K$53</f>
        <v>1794.2927569600006</v>
      </c>
      <c r="AL260" s="29">
        <f>ROUNDUP(('Дані з ДІСО'!AU260+'Дані з ДІСО'!AW260)/Параметри!$K$28,0)</f>
        <v>0</v>
      </c>
      <c r="AM260" s="64">
        <f>AL260*Параметри!$M$35/18</f>
        <v>0</v>
      </c>
      <c r="AN260" s="29">
        <f>IF(AL260=0,0,'Дані з ДІСО'!AW260/SUM('Дані з ДІСО'!AU260,'Дані з ДІСО'!AW260))</f>
        <v>0</v>
      </c>
      <c r="AO260" s="29">
        <f>(1+0.25*AN260)*AM260*Параметри!$K$51</f>
        <v>0</v>
      </c>
      <c r="AP260" s="40">
        <f>ROUNDUP(('Дані з ДІСО'!AE260+'Дані не з ДІСО'!E260+'Дані не з ДІСО'!G260)/Параметри!$K$69,0)</f>
        <v>0</v>
      </c>
      <c r="AQ260" s="40">
        <f t="shared" si="41"/>
        <v>0</v>
      </c>
      <c r="AR260" s="40">
        <f>IF(AP260=0,0,('Дані з ДІСО'!AH260+'Дані не з ДІСО'!G260)/('Дані з ДІСО'!AE260+'Дані не з ДІСО'!E260+'Дані не з ДІСО'!G260))</f>
        <v>0</v>
      </c>
      <c r="AS260" s="29">
        <f>AQ260*(1+0.25*AR260)*Параметри!$K$51</f>
        <v>0</v>
      </c>
      <c r="AT260" s="40">
        <f>ROUNDUP('Дані з ДІСО'!AF260/Параметри!$K$70,0)</f>
        <v>0</v>
      </c>
      <c r="AU260" s="40">
        <f t="shared" si="42"/>
        <v>0</v>
      </c>
      <c r="AV260" s="40">
        <f>IF(AT260=0,0,'Дані з ДІСО'!AI260/'Дані з ДІСО'!AF260)</f>
        <v>0</v>
      </c>
      <c r="AW260" s="29">
        <f>AU260*(1+0.25*AV260)*Параметри!$K$51</f>
        <v>0</v>
      </c>
      <c r="AX260" s="40">
        <f>ROUNDUP('Дані з ДІСО'!AR260/Параметри!$K$29,0)</f>
        <v>0</v>
      </c>
      <c r="AY260" s="40">
        <f>ROUNDUP('Дані з ДІСО'!AS260/Параметри!$K$29,0)</f>
        <v>0</v>
      </c>
      <c r="AZ260" s="40">
        <f>ROUNDUP('Дані з ДІСО'!AT260/Параметри!$K$29,0)</f>
        <v>0</v>
      </c>
      <c r="BA260" s="64">
        <f>(AX260*Параметри!$K$32+AY260*Параметри!$L$32+AZ260*Параметри!$M$32)/18</f>
        <v>0</v>
      </c>
      <c r="BB260" s="29">
        <f>(BA260*Параметри!$K$51+SUM('Дані з ДІСО'!AR260:AT260)*Параметри!$K$48*Параметри!$K$20/1000)*Параметри!$K$74</f>
        <v>0</v>
      </c>
      <c r="BC260" s="40">
        <f>ROUNDUP(('Дані не з ДІСО'!I260+'Дані не з ДІСО'!K260)/Параметри!$K$26,0)</f>
        <v>0</v>
      </c>
      <c r="BD260" s="29">
        <f>BC260*Параметри!$M$36/18</f>
        <v>0</v>
      </c>
      <c r="BE260" s="40">
        <f>IF(BC260=0,0,'Дані не з ДІСО'!K260/('Дані не з ДІСО'!I260+'Дані не з ДІСО'!K260))</f>
        <v>0</v>
      </c>
      <c r="BF260" s="29">
        <f>(1+0.25*BE260)*BD260*Параметри!$K$51</f>
        <v>0</v>
      </c>
      <c r="BG260" s="40">
        <f>ROUNDUP('Дані не з ДІСО'!M260/Параметри!$K$27,0)</f>
        <v>0</v>
      </c>
      <c r="BH260" s="40">
        <f>BG260*Параметри!$M$37/18</f>
        <v>0</v>
      </c>
      <c r="BI260" s="29">
        <f>BH260*Параметри!$K$51</f>
        <v>0</v>
      </c>
      <c r="BJ260" s="29">
        <f>'Дані не з ДІСО'!N260*Параметри!$K$76</f>
        <v>0</v>
      </c>
      <c r="BK260" s="40">
        <f>ROUNDUP('Дані з ДІСО'!V260/Параметри!$K$25,0)</f>
        <v>0</v>
      </c>
      <c r="BL260" s="40">
        <f>ROUNDUP('Дані з ДІСО'!W260/Параметри!$K$25,0)</f>
        <v>0</v>
      </c>
      <c r="BM260" s="40">
        <f>ROUNDUP('Дані з ДІСО'!X260/Параметри!$K$25,0)</f>
        <v>0</v>
      </c>
      <c r="BN260" s="40">
        <f>(BK260*Параметри!$K$34+BL260*Параметри!$L$34+BM260*Параметри!$M$34)/18</f>
        <v>0</v>
      </c>
      <c r="BO260" s="40">
        <f>IF(K260=0,0,'Дані з ДІСО'!AC260/K260)</f>
        <v>0</v>
      </c>
      <c r="BP260" s="29">
        <f>(1+0.25*BO260)*BN260*Параметри!$K$51</f>
        <v>0</v>
      </c>
      <c r="BQ260" s="29">
        <f>BP260*'Коефіцієнти АТО'!U260</f>
        <v>0</v>
      </c>
      <c r="BR260" s="29">
        <f>K260*(1+0.25*BO260)*Параметри!$K$66*Параметри!$K$20/1000</f>
        <v>0</v>
      </c>
      <c r="BS260" s="29">
        <f>(1+0.25*BO260)*K260*'Коефіцієнти АТО'!S260*Параметри!$K$20/1000</f>
        <v>0</v>
      </c>
      <c r="BT260" s="29">
        <f t="shared" si="43"/>
        <v>0</v>
      </c>
      <c r="BU260" s="40">
        <f>ROUNDUP('Дані з ДІСО'!AG260/Параметри!$K$71,0)</f>
        <v>0</v>
      </c>
      <c r="BV260" s="40">
        <f t="shared" si="44"/>
        <v>0</v>
      </c>
      <c r="BW260" s="40">
        <f>IF('Дані з ДІСО'!AG260=0,0,'Дані з ДІСО'!AJ260/'Дані з ДІСО'!AG260)</f>
        <v>0</v>
      </c>
      <c r="BX260" s="29">
        <f>BV260*(1+0.25*BW260)*Параметри!$K$51</f>
        <v>0</v>
      </c>
      <c r="BY260" s="29">
        <f>ROUND(IF(Параметри!$K$77="No",CC260,CC260*Параметри!$K$78)+AG260,1)</f>
        <v>27809.7</v>
      </c>
      <c r="BZ260" s="29">
        <f>ROUND(IF(Параметри!$K$77="No",BF260,BF260*Параметри!$K$78),1)</f>
        <v>0</v>
      </c>
      <c r="CA260" s="29">
        <f>ROUND(IF(Параметри!$K$77="No",BI260,BI260*Параметри!$K$78),1)</f>
        <v>0</v>
      </c>
      <c r="CB260" s="29">
        <f>ROUND(IF(Параметри!$K$77="No",BJ260,BJ260*Параметри!$K$78),1)</f>
        <v>0</v>
      </c>
      <c r="CC260" s="29">
        <f t="shared" si="38"/>
        <v>30899.654061053825</v>
      </c>
    </row>
    <row r="261" spans="1:81">
      <c r="A261" s="9">
        <v>260</v>
      </c>
      <c r="B261" s="9" t="s">
        <v>3151</v>
      </c>
      <c r="C261" s="9" t="s">
        <v>3151</v>
      </c>
      <c r="D261" s="9" t="s">
        <v>3393</v>
      </c>
      <c r="E261" s="9" t="s">
        <v>29</v>
      </c>
      <c r="F261" s="9" t="s">
        <v>3399</v>
      </c>
      <c r="G261" s="9" t="s">
        <v>559</v>
      </c>
      <c r="H261" s="29">
        <f>SUM('Дані з ДІСО'!J261:L261)</f>
        <v>961</v>
      </c>
      <c r="I261" s="29">
        <f>SUM('Дані з ДІСО'!G261:I261)</f>
        <v>53</v>
      </c>
      <c r="J261" s="29">
        <f>SUM('Дані з ДІСО'!P261:R261)</f>
        <v>0</v>
      </c>
      <c r="K261" s="29">
        <f>SUM('Дані з ДІСО'!V261:X261)</f>
        <v>0</v>
      </c>
      <c r="L261" s="40">
        <f>ROUNDUP('Дані з ДІСО'!J261/'Коефіцієнти АТО'!$R261,0)</f>
        <v>19</v>
      </c>
      <c r="M261" s="40">
        <f>ROUNDUP('Дані з ДІСО'!K261/'Коефіцієнти АТО'!$R261,0)</f>
        <v>27</v>
      </c>
      <c r="N261" s="40">
        <f>ROUNDUP('Дані з ДІСО'!L261/'Коефіцієнти АТО'!$R261,0)</f>
        <v>8</v>
      </c>
      <c r="O261" s="59">
        <f>(L261*Параметри!$K$32+M261*Параметри!$L$32+N261*Параметри!$M$32)/18</f>
        <v>89.105555555555554</v>
      </c>
      <c r="P261" s="41">
        <f>IF(H261=0,"",'Дані з ДІСО'!Y261/H261)</f>
        <v>0</v>
      </c>
      <c r="Q261" s="29">
        <f>IF(H261=0,"",(1+0.25*P261)*O261*Параметри!$K$51)</f>
        <v>18250.618684458354</v>
      </c>
      <c r="R261" s="29">
        <f>IF(H261=0,"",Q261*'Коефіцієнти АТО'!T261)</f>
        <v>310.26051763579204</v>
      </c>
      <c r="S261" s="29">
        <f>IF(H261=0,"",H261*(1+0.25*P261)*Параметри!$K$66*Параметри!$K$20/1000)</f>
        <v>0</v>
      </c>
      <c r="T261" s="29">
        <f>IF(H261=0,"",H261*(1+0.25*P261)*'Коефіцієнти АТО'!$S261*Параметри!$K$20/1000)</f>
        <v>3018.0940815456042</v>
      </c>
      <c r="U261" s="29">
        <f t="shared" si="39"/>
        <v>21578.973283639752</v>
      </c>
      <c r="V261" s="29">
        <f t="shared" si="40"/>
        <v>21578.973283639752</v>
      </c>
      <c r="W261" s="40">
        <f>ROUNDUP('Дані з ДІСО'!P261/Параметри!$K$24,0)</f>
        <v>0</v>
      </c>
      <c r="X261" s="40">
        <f>ROUNDUP('Дані з ДІСО'!Q261/Параметри!$K$24,0)</f>
        <v>0</v>
      </c>
      <c r="Y261" s="40">
        <f>ROUNDUP('Дані з ДІСО'!R261/Параметри!$K$24,0)</f>
        <v>0</v>
      </c>
      <c r="Z261" s="59">
        <f>(W261*Параметри!$K$33+X261*Параметри!$L$33+Y261*Параметри!$M$33)/18</f>
        <v>0</v>
      </c>
      <c r="AA261" s="41">
        <f>IF(J261=0,0,'Дані з ДІСО'!AA261/J261)</f>
        <v>0</v>
      </c>
      <c r="AB261" s="29">
        <f>(1+0.25*AA261)*Z261*Параметри!$K$51</f>
        <v>0</v>
      </c>
      <c r="AC261" s="29">
        <f>AB261*'Коефіцієнти АТО'!U261</f>
        <v>0</v>
      </c>
      <c r="AD261" s="29">
        <f>J261*(1+0.25*AA261)*Параметри!$K$66*Параметри!$K$20/1000</f>
        <v>0</v>
      </c>
      <c r="AE261" s="29">
        <f>(1+0.25*AA261)*J261*'Коефіцієнти АТО'!S261*Параметри!$K$20/1000</f>
        <v>0</v>
      </c>
      <c r="AF261" s="29">
        <f t="shared" si="36"/>
        <v>0</v>
      </c>
      <c r="AG261" s="29">
        <v>0</v>
      </c>
      <c r="AH261" s="40">
        <v>6</v>
      </c>
      <c r="AI261" s="40">
        <v>0</v>
      </c>
      <c r="AJ261" s="40">
        <f t="shared" si="37"/>
        <v>0</v>
      </c>
      <c r="AK261" s="29">
        <f>(AH261+AI261)*(1+0.25*AJ261)*Параметри!$K$53</f>
        <v>1076.5756541760002</v>
      </c>
      <c r="AL261" s="29">
        <f>ROUNDUP(('Дані з ДІСО'!AU261+'Дані з ДІСО'!AW261)/Параметри!$K$28,0)</f>
        <v>0</v>
      </c>
      <c r="AM261" s="64">
        <f>AL261*Параметри!$M$35/18</f>
        <v>0</v>
      </c>
      <c r="AN261" s="29">
        <f>IF(AL261=0,0,'Дані з ДІСО'!AW261/SUM('Дані з ДІСО'!AU261,'Дані з ДІСО'!AW261))</f>
        <v>0</v>
      </c>
      <c r="AO261" s="29">
        <f>(1+0.25*AN261)*AM261*Параметри!$K$51</f>
        <v>0</v>
      </c>
      <c r="AP261" s="40">
        <f>ROUNDUP(('Дані з ДІСО'!AE261+'Дані не з ДІСО'!E261+'Дані не з ДІСО'!G261)/Параметри!$K$69,0)</f>
        <v>0</v>
      </c>
      <c r="AQ261" s="40">
        <f t="shared" si="41"/>
        <v>0</v>
      </c>
      <c r="AR261" s="40">
        <f>IF(AP261=0,0,('Дані з ДІСО'!AH261+'Дані не з ДІСО'!G261)/('Дані з ДІСО'!AE261+'Дані не з ДІСО'!E261+'Дані не з ДІСО'!G261))</f>
        <v>0</v>
      </c>
      <c r="AS261" s="29">
        <f>AQ261*(1+0.25*AR261)*Параметри!$K$51</f>
        <v>0</v>
      </c>
      <c r="AT261" s="40">
        <f>ROUNDUP('Дані з ДІСО'!AF261/Параметри!$K$70,0)</f>
        <v>0</v>
      </c>
      <c r="AU261" s="40">
        <f t="shared" si="42"/>
        <v>0</v>
      </c>
      <c r="AV261" s="40">
        <f>IF(AT261=0,0,'Дані з ДІСО'!AI261/'Дані з ДІСО'!AF261)</f>
        <v>0</v>
      </c>
      <c r="AW261" s="29">
        <f>AU261*(1+0.25*AV261)*Параметри!$K$51</f>
        <v>0</v>
      </c>
      <c r="AX261" s="40">
        <f>ROUNDUP('Дані з ДІСО'!AR261/Параметри!$K$29,0)</f>
        <v>0</v>
      </c>
      <c r="AY261" s="40">
        <f>ROUNDUP('Дані з ДІСО'!AS261/Параметри!$K$29,0)</f>
        <v>0</v>
      </c>
      <c r="AZ261" s="40">
        <f>ROUNDUP('Дані з ДІСО'!AT261/Параметри!$K$29,0)</f>
        <v>0</v>
      </c>
      <c r="BA261" s="64">
        <f>(AX261*Параметри!$K$32+AY261*Параметри!$L$32+AZ261*Параметри!$M$32)/18</f>
        <v>0</v>
      </c>
      <c r="BB261" s="29">
        <f>(BA261*Параметри!$K$51+SUM('Дані з ДІСО'!AR261:AT261)*Параметри!$K$48*Параметри!$K$20/1000)*Параметри!$K$74</f>
        <v>0</v>
      </c>
      <c r="BC261" s="40">
        <f>ROUNDUP(('Дані не з ДІСО'!I261+'Дані не з ДІСО'!K261)/Параметри!$K$26,0)</f>
        <v>0</v>
      </c>
      <c r="BD261" s="29">
        <f>BC261*Параметри!$M$36/18</f>
        <v>0</v>
      </c>
      <c r="BE261" s="40">
        <f>IF(BC261=0,0,'Дані не з ДІСО'!K261/('Дані не з ДІСО'!I261+'Дані не з ДІСО'!K261))</f>
        <v>0</v>
      </c>
      <c r="BF261" s="29">
        <f>(1+0.25*BE261)*BD261*Параметри!$K$51</f>
        <v>0</v>
      </c>
      <c r="BG261" s="40">
        <f>ROUNDUP('Дані не з ДІСО'!M261/Параметри!$K$27,0)</f>
        <v>0</v>
      </c>
      <c r="BH261" s="40">
        <f>BG261*Параметри!$M$37/18</f>
        <v>0</v>
      </c>
      <c r="BI261" s="29">
        <f>BH261*Параметри!$K$51</f>
        <v>0</v>
      </c>
      <c r="BJ261" s="29">
        <f>'Дані не з ДІСО'!N261*Параметри!$K$76</f>
        <v>0</v>
      </c>
      <c r="BK261" s="40">
        <f>ROUNDUP('Дані з ДІСО'!V261/Параметри!$K$25,0)</f>
        <v>0</v>
      </c>
      <c r="BL261" s="40">
        <f>ROUNDUP('Дані з ДІСО'!W261/Параметри!$K$25,0)</f>
        <v>0</v>
      </c>
      <c r="BM261" s="40">
        <f>ROUNDUP('Дані з ДІСО'!X261/Параметри!$K$25,0)</f>
        <v>0</v>
      </c>
      <c r="BN261" s="40">
        <f>(BK261*Параметри!$K$34+BL261*Параметри!$L$34+BM261*Параметри!$M$34)/18</f>
        <v>0</v>
      </c>
      <c r="BO261" s="40">
        <f>IF(K261=0,0,'Дані з ДІСО'!AC261/K261)</f>
        <v>0</v>
      </c>
      <c r="BP261" s="29">
        <f>(1+0.25*BO261)*BN261*Параметри!$K$51</f>
        <v>0</v>
      </c>
      <c r="BQ261" s="29">
        <f>BP261*'Коефіцієнти АТО'!U261</f>
        <v>0</v>
      </c>
      <c r="BR261" s="29">
        <f>K261*(1+0.25*BO261)*Параметри!$K$66*Параметри!$K$20/1000</f>
        <v>0</v>
      </c>
      <c r="BS261" s="29">
        <f>(1+0.25*BO261)*K261*'Коефіцієнти АТО'!S261*Параметри!$K$20/1000</f>
        <v>0</v>
      </c>
      <c r="BT261" s="29">
        <f t="shared" si="43"/>
        <v>0</v>
      </c>
      <c r="BU261" s="40">
        <f>ROUNDUP('Дані з ДІСО'!AG261/Параметри!$K$71,0)</f>
        <v>0</v>
      </c>
      <c r="BV261" s="40">
        <f t="shared" si="44"/>
        <v>0</v>
      </c>
      <c r="BW261" s="40">
        <f>IF('Дані з ДІСО'!AG261=0,0,'Дані з ДІСО'!AJ261/'Дані з ДІСО'!AG261)</f>
        <v>0</v>
      </c>
      <c r="BX261" s="29">
        <f>BV261*(1+0.25*BW261)*Параметри!$K$51</f>
        <v>0</v>
      </c>
      <c r="BY261" s="29">
        <f>ROUND(IF(Параметри!$K$77="No",CC261,CC261*Параметри!$K$78)+AG261,1)</f>
        <v>20390</v>
      </c>
      <c r="BZ261" s="29">
        <f>ROUND(IF(Параметри!$K$77="No",BF261,BF261*Параметри!$K$78),1)</f>
        <v>0</v>
      </c>
      <c r="CA261" s="29">
        <f>ROUND(IF(Параметри!$K$77="No",BI261,BI261*Параметри!$K$78),1)</f>
        <v>0</v>
      </c>
      <c r="CB261" s="29">
        <f>ROUND(IF(Параметри!$K$77="No",BJ261,BJ261*Параметри!$K$78),1)</f>
        <v>0</v>
      </c>
      <c r="CC261" s="29">
        <f t="shared" si="38"/>
        <v>22655.548937815751</v>
      </c>
    </row>
    <row r="262" spans="1:81">
      <c r="A262" s="9">
        <v>261</v>
      </c>
      <c r="B262" s="9" t="s">
        <v>3148</v>
      </c>
      <c r="C262" s="9" t="s">
        <v>3148</v>
      </c>
      <c r="D262" s="9" t="s">
        <v>3393</v>
      </c>
      <c r="E262" s="9" t="s">
        <v>24</v>
      </c>
      <c r="F262" s="9" t="s">
        <v>3400</v>
      </c>
      <c r="G262" s="9" t="s">
        <v>561</v>
      </c>
      <c r="H262" s="29">
        <f>SUM('Дані з ДІСО'!J262:L262)</f>
        <v>309</v>
      </c>
      <c r="I262" s="29">
        <f>SUM('Дані з ДІСО'!G262:I262)</f>
        <v>22</v>
      </c>
      <c r="J262" s="29">
        <f>SUM('Дані з ДІСО'!P262:R262)</f>
        <v>0</v>
      </c>
      <c r="K262" s="29">
        <f>SUM('Дані з ДІСО'!V262:X262)</f>
        <v>0</v>
      </c>
      <c r="L262" s="40">
        <f>ROUNDUP('Дані з ДІСО'!J262/'Коефіцієнти АТО'!$R262,0)</f>
        <v>11</v>
      </c>
      <c r="M262" s="40">
        <f>ROUNDUP('Дані з ДІСО'!K262/'Коефіцієнти АТО'!$R262,0)</f>
        <v>12</v>
      </c>
      <c r="N262" s="40">
        <f>ROUNDUP('Дані з ДІСО'!L262/'Коефіцієнти АТО'!$R262,0)</f>
        <v>3</v>
      </c>
      <c r="O262" s="59">
        <f>(L262*Параметри!$K$32+M262*Параметри!$L$32+N262*Параметри!$M$32)/18</f>
        <v>41.772222222222226</v>
      </c>
      <c r="P262" s="41">
        <f>IF(H262=0,"",'Дані з ДІСО'!Y262/H262)</f>
        <v>0</v>
      </c>
      <c r="Q262" s="29">
        <f>IF(H262=0,"",(1+0.25*P262)*O262*Параметри!$K$51)</f>
        <v>8555.795366821023</v>
      </c>
      <c r="R262" s="29">
        <f>IF(H262=0,"",Q262*'Коефіцієнти АТО'!T262)</f>
        <v>145.4485212359574</v>
      </c>
      <c r="S262" s="29">
        <f>IF(H262=0,"",H262*(1+0.25*P262)*Параметри!$K$66*Параметри!$K$20/1000)</f>
        <v>0</v>
      </c>
      <c r="T262" s="29">
        <f>IF(H262=0,"",H262*(1+0.25*P262)*'Коефіцієнти АТО'!$S262*Параметри!$K$20/1000)</f>
        <v>1558.5824984540211</v>
      </c>
      <c r="U262" s="29">
        <f t="shared" si="39"/>
        <v>10259.826386511002</v>
      </c>
      <c r="V262" s="29">
        <f t="shared" si="40"/>
        <v>10259.826386511002</v>
      </c>
      <c r="W262" s="40">
        <f>ROUNDUP('Дані з ДІСО'!P262/Параметри!$K$24,0)</f>
        <v>0</v>
      </c>
      <c r="X262" s="40">
        <f>ROUNDUP('Дані з ДІСО'!Q262/Параметри!$K$24,0)</f>
        <v>0</v>
      </c>
      <c r="Y262" s="40">
        <f>ROUNDUP('Дані з ДІСО'!R262/Параметри!$K$24,0)</f>
        <v>0</v>
      </c>
      <c r="Z262" s="59">
        <f>(W262*Параметри!$K$33+X262*Параметри!$L$33+Y262*Параметри!$M$33)/18</f>
        <v>0</v>
      </c>
      <c r="AA262" s="41">
        <f>IF(J262=0,0,'Дані з ДІСО'!AA262/J262)</f>
        <v>0</v>
      </c>
      <c r="AB262" s="29">
        <f>(1+0.25*AA262)*Z262*Параметри!$K$51</f>
        <v>0</v>
      </c>
      <c r="AC262" s="29">
        <f>AB262*'Коефіцієнти АТО'!U262</f>
        <v>0</v>
      </c>
      <c r="AD262" s="29">
        <f>J262*(1+0.25*AA262)*Параметри!$K$66*Параметри!$K$20/1000</f>
        <v>0</v>
      </c>
      <c r="AE262" s="29">
        <f>(1+0.25*AA262)*J262*'Коефіцієнти АТО'!S262*Параметри!$K$20/1000</f>
        <v>0</v>
      </c>
      <c r="AF262" s="29">
        <f t="shared" si="36"/>
        <v>0</v>
      </c>
      <c r="AG262" s="29">
        <v>0</v>
      </c>
      <c r="AH262" s="40">
        <v>3</v>
      </c>
      <c r="AI262" s="40">
        <v>0</v>
      </c>
      <c r="AJ262" s="40">
        <f t="shared" si="37"/>
        <v>0</v>
      </c>
      <c r="AK262" s="29">
        <f>(AH262+AI262)*(1+0.25*AJ262)*Параметри!$K$53</f>
        <v>538.28782708800009</v>
      </c>
      <c r="AL262" s="29">
        <f>ROUNDUP(('Дані з ДІСО'!AU262+'Дані з ДІСО'!AW262)/Параметри!$K$28,0)</f>
        <v>0</v>
      </c>
      <c r="AM262" s="64">
        <f>AL262*Параметри!$M$35/18</f>
        <v>0</v>
      </c>
      <c r="AN262" s="29">
        <f>IF(AL262=0,0,'Дані з ДІСО'!AW262/SUM('Дані з ДІСО'!AU262,'Дані з ДІСО'!AW262))</f>
        <v>0</v>
      </c>
      <c r="AO262" s="29">
        <f>(1+0.25*AN262)*AM262*Параметри!$K$51</f>
        <v>0</v>
      </c>
      <c r="AP262" s="40">
        <f>ROUNDUP(('Дані з ДІСО'!AE262+'Дані не з ДІСО'!E262+'Дані не з ДІСО'!G262)/Параметри!$K$69,0)</f>
        <v>0</v>
      </c>
      <c r="AQ262" s="40">
        <f t="shared" si="41"/>
        <v>0</v>
      </c>
      <c r="AR262" s="40">
        <f>IF(AP262=0,0,('Дані з ДІСО'!AH262+'Дані не з ДІСО'!G262)/('Дані з ДІСО'!AE262+'Дані не з ДІСО'!E262+'Дані не з ДІСО'!G262))</f>
        <v>0</v>
      </c>
      <c r="AS262" s="29">
        <f>AQ262*(1+0.25*AR262)*Параметри!$K$51</f>
        <v>0</v>
      </c>
      <c r="AT262" s="40">
        <f>ROUNDUP('Дані з ДІСО'!AF262/Параметри!$K$70,0)</f>
        <v>0</v>
      </c>
      <c r="AU262" s="40">
        <f t="shared" si="42"/>
        <v>0</v>
      </c>
      <c r="AV262" s="40">
        <f>IF(AT262=0,0,'Дані з ДІСО'!AI262/'Дані з ДІСО'!AF262)</f>
        <v>0</v>
      </c>
      <c r="AW262" s="29">
        <f>AU262*(1+0.25*AV262)*Параметри!$K$51</f>
        <v>0</v>
      </c>
      <c r="AX262" s="40">
        <f>ROUNDUP('Дані з ДІСО'!AR262/Параметри!$K$29,0)</f>
        <v>0</v>
      </c>
      <c r="AY262" s="40">
        <f>ROUNDUP('Дані з ДІСО'!AS262/Параметри!$K$29,0)</f>
        <v>0</v>
      </c>
      <c r="AZ262" s="40">
        <f>ROUNDUP('Дані з ДІСО'!AT262/Параметри!$K$29,0)</f>
        <v>0</v>
      </c>
      <c r="BA262" s="64">
        <f>(AX262*Параметри!$K$32+AY262*Параметри!$L$32+AZ262*Параметри!$M$32)/18</f>
        <v>0</v>
      </c>
      <c r="BB262" s="29">
        <f>(BA262*Параметри!$K$51+SUM('Дані з ДІСО'!AR262:AT262)*Параметри!$K$48*Параметри!$K$20/1000)*Параметри!$K$74</f>
        <v>0</v>
      </c>
      <c r="BC262" s="40">
        <f>ROUNDUP(('Дані не з ДІСО'!I262+'Дані не з ДІСО'!K262)/Параметри!$K$26,0)</f>
        <v>0</v>
      </c>
      <c r="BD262" s="29">
        <f>BC262*Параметри!$M$36/18</f>
        <v>0</v>
      </c>
      <c r="BE262" s="40">
        <f>IF(BC262=0,0,'Дані не з ДІСО'!K262/('Дані не з ДІСО'!I262+'Дані не з ДІСО'!K262))</f>
        <v>0</v>
      </c>
      <c r="BF262" s="29">
        <f>(1+0.25*BE262)*BD262*Параметри!$K$51</f>
        <v>0</v>
      </c>
      <c r="BG262" s="40">
        <f>ROUNDUP('Дані не з ДІСО'!M262/Параметри!$K$27,0)</f>
        <v>0</v>
      </c>
      <c r="BH262" s="40">
        <f>BG262*Параметри!$M$37/18</f>
        <v>0</v>
      </c>
      <c r="BI262" s="29">
        <f>BH262*Параметри!$K$51</f>
        <v>0</v>
      </c>
      <c r="BJ262" s="29">
        <f>'Дані не з ДІСО'!N262*Параметри!$K$76</f>
        <v>0</v>
      </c>
      <c r="BK262" s="40">
        <f>ROUNDUP('Дані з ДІСО'!V262/Параметри!$K$25,0)</f>
        <v>0</v>
      </c>
      <c r="BL262" s="40">
        <f>ROUNDUP('Дані з ДІСО'!W262/Параметри!$K$25,0)</f>
        <v>0</v>
      </c>
      <c r="BM262" s="40">
        <f>ROUNDUP('Дані з ДІСО'!X262/Параметри!$K$25,0)</f>
        <v>0</v>
      </c>
      <c r="BN262" s="40">
        <f>(BK262*Параметри!$K$34+BL262*Параметри!$L$34+BM262*Параметри!$M$34)/18</f>
        <v>0</v>
      </c>
      <c r="BO262" s="40">
        <f>IF(K262=0,0,'Дані з ДІСО'!AC262/K262)</f>
        <v>0</v>
      </c>
      <c r="BP262" s="29">
        <f>(1+0.25*BO262)*BN262*Параметри!$K$51</f>
        <v>0</v>
      </c>
      <c r="BQ262" s="29">
        <f>BP262*'Коефіцієнти АТО'!U262</f>
        <v>0</v>
      </c>
      <c r="BR262" s="29">
        <f>K262*(1+0.25*BO262)*Параметри!$K$66*Параметри!$K$20/1000</f>
        <v>0</v>
      </c>
      <c r="BS262" s="29">
        <f>(1+0.25*BO262)*K262*'Коефіцієнти АТО'!S262*Параметри!$K$20/1000</f>
        <v>0</v>
      </c>
      <c r="BT262" s="29">
        <f t="shared" si="43"/>
        <v>0</v>
      </c>
      <c r="BU262" s="40">
        <f>ROUNDUP('Дані з ДІСО'!AG262/Параметри!$K$71,0)</f>
        <v>0</v>
      </c>
      <c r="BV262" s="40">
        <f t="shared" si="44"/>
        <v>0</v>
      </c>
      <c r="BW262" s="40">
        <f>IF('Дані з ДІСО'!AG262=0,0,'Дані з ДІСО'!AJ262/'Дані з ДІСО'!AG262)</f>
        <v>0</v>
      </c>
      <c r="BX262" s="29">
        <f>BV262*(1+0.25*BW262)*Параметри!$K$51</f>
        <v>0</v>
      </c>
      <c r="BY262" s="29">
        <f>ROUND(IF(Параметри!$K$77="No",CC262,CC262*Параметри!$K$78)+AG262,1)</f>
        <v>9718.2999999999993</v>
      </c>
      <c r="BZ262" s="29">
        <f>ROUND(IF(Параметри!$K$77="No",BF262,BF262*Параметри!$K$78),1)</f>
        <v>0</v>
      </c>
      <c r="CA262" s="29">
        <f>ROUND(IF(Параметри!$K$77="No",BI262,BI262*Параметри!$K$78),1)</f>
        <v>0</v>
      </c>
      <c r="CB262" s="29">
        <f>ROUND(IF(Параметри!$K$77="No",BJ262,BJ262*Параметри!$K$78),1)</f>
        <v>0</v>
      </c>
      <c r="CC262" s="29">
        <f t="shared" si="38"/>
        <v>10798.114213599001</v>
      </c>
    </row>
    <row r="263" spans="1:81">
      <c r="A263" s="9">
        <v>262</v>
      </c>
      <c r="B263" s="9" t="s">
        <v>3148</v>
      </c>
      <c r="C263" s="9" t="s">
        <v>3148</v>
      </c>
      <c r="D263" s="9" t="s">
        <v>3393</v>
      </c>
      <c r="E263" s="9" t="s">
        <v>24</v>
      </c>
      <c r="F263" s="9" t="s">
        <v>3401</v>
      </c>
      <c r="G263" s="9" t="s">
        <v>563</v>
      </c>
      <c r="H263" s="29">
        <f>SUM('Дані з ДІСО'!J263:L263)</f>
        <v>950</v>
      </c>
      <c r="I263" s="29">
        <f>SUM('Дані з ДІСО'!G263:I263)</f>
        <v>46</v>
      </c>
      <c r="J263" s="29">
        <f>SUM('Дані з ДІСО'!P263:R263)</f>
        <v>0</v>
      </c>
      <c r="K263" s="29">
        <f>SUM('Дані з ДІСО'!V263:X263)</f>
        <v>0</v>
      </c>
      <c r="L263" s="40">
        <f>ROUNDUP('Дані з ДІСО'!J263/'Коефіцієнти АТО'!$R263,0)</f>
        <v>25</v>
      </c>
      <c r="M263" s="40">
        <f>ROUNDUP('Дані з ДІСО'!K263/'Коефіцієнти АТО'!$R263,0)</f>
        <v>31</v>
      </c>
      <c r="N263" s="40">
        <f>ROUNDUP('Дані з ДІСО'!L263/'Коефіцієнти АТО'!$R263,0)</f>
        <v>5</v>
      </c>
      <c r="O263" s="59">
        <f>(L263*Параметри!$K$32+M263*Параметри!$L$32+N263*Параметри!$M$32)/18</f>
        <v>98.12222222222222</v>
      </c>
      <c r="P263" s="41">
        <f>IF(H263=0,"",'Дані з ДІСО'!Y263/H263)</f>
        <v>0</v>
      </c>
      <c r="Q263" s="29">
        <f>IF(H263=0,"",(1+0.25*P263)*O263*Параметри!$K$51)</f>
        <v>20097.41425306462</v>
      </c>
      <c r="R263" s="29">
        <f>IF(H263=0,"",Q263*'Коефіцієнти АТО'!T263)</f>
        <v>341.65604230209857</v>
      </c>
      <c r="S263" s="29">
        <f>IF(H263=0,"",H263*(1+0.25*P263)*Параметри!$K$66*Параметри!$K$20/1000)</f>
        <v>0</v>
      </c>
      <c r="T263" s="29">
        <f>IF(H263=0,"",H263*(1+0.25*P263)*'Коефіцієнти АТО'!$S263*Параметри!$K$20/1000)</f>
        <v>4791.7584903926208</v>
      </c>
      <c r="U263" s="29">
        <f t="shared" si="39"/>
        <v>25230.828785759342</v>
      </c>
      <c r="V263" s="29">
        <f t="shared" si="40"/>
        <v>25230.828785759342</v>
      </c>
      <c r="W263" s="40">
        <f>ROUNDUP('Дані з ДІСО'!P263/Параметри!$K$24,0)</f>
        <v>0</v>
      </c>
      <c r="X263" s="40">
        <f>ROUNDUP('Дані з ДІСО'!Q263/Параметри!$K$24,0)</f>
        <v>0</v>
      </c>
      <c r="Y263" s="40">
        <f>ROUNDUP('Дані з ДІСО'!R263/Параметри!$K$24,0)</f>
        <v>0</v>
      </c>
      <c r="Z263" s="59">
        <f>(W263*Параметри!$K$33+X263*Параметри!$L$33+Y263*Параметри!$M$33)/18</f>
        <v>0</v>
      </c>
      <c r="AA263" s="41">
        <f>IF(J263=0,0,'Дані з ДІСО'!AA263/J263)</f>
        <v>0</v>
      </c>
      <c r="AB263" s="29">
        <f>(1+0.25*AA263)*Z263*Параметри!$K$51</f>
        <v>0</v>
      </c>
      <c r="AC263" s="29">
        <f>AB263*'Коефіцієнти АТО'!U263</f>
        <v>0</v>
      </c>
      <c r="AD263" s="29">
        <f>J263*(1+0.25*AA263)*Параметри!$K$66*Параметри!$K$20/1000</f>
        <v>0</v>
      </c>
      <c r="AE263" s="29">
        <f>(1+0.25*AA263)*J263*'Коефіцієнти АТО'!S263*Параметри!$K$20/1000</f>
        <v>0</v>
      </c>
      <c r="AF263" s="29">
        <f t="shared" si="36"/>
        <v>0</v>
      </c>
      <c r="AG263" s="29">
        <v>0</v>
      </c>
      <c r="AH263" s="40">
        <v>2</v>
      </c>
      <c r="AI263" s="40">
        <v>0</v>
      </c>
      <c r="AJ263" s="40">
        <f t="shared" si="37"/>
        <v>0</v>
      </c>
      <c r="AK263" s="29">
        <f>(AH263+AI263)*(1+0.25*AJ263)*Параметри!$K$53</f>
        <v>358.85855139200009</v>
      </c>
      <c r="AL263" s="29">
        <f>ROUNDUP(('Дані з ДІСО'!AU263+'Дані з ДІСО'!AW263)/Параметри!$K$28,0)</f>
        <v>0</v>
      </c>
      <c r="AM263" s="64">
        <f>AL263*Параметри!$M$35/18</f>
        <v>0</v>
      </c>
      <c r="AN263" s="29">
        <f>IF(AL263=0,0,'Дані з ДІСО'!AW263/SUM('Дані з ДІСО'!AU263,'Дані з ДІСО'!AW263))</f>
        <v>0</v>
      </c>
      <c r="AO263" s="29">
        <f>(1+0.25*AN263)*AM263*Параметри!$K$51</f>
        <v>0</v>
      </c>
      <c r="AP263" s="40">
        <f>ROUNDUP(('Дані з ДІСО'!AE263+'Дані не з ДІСО'!E263+'Дані не з ДІСО'!G263)/Параметри!$K$69,0)</f>
        <v>0</v>
      </c>
      <c r="AQ263" s="40">
        <f t="shared" si="41"/>
        <v>0</v>
      </c>
      <c r="AR263" s="40">
        <f>IF(AP263=0,0,('Дані з ДІСО'!AH263+'Дані не з ДІСО'!G263)/('Дані з ДІСО'!AE263+'Дані не з ДІСО'!E263+'Дані не з ДІСО'!G263))</f>
        <v>0</v>
      </c>
      <c r="AS263" s="29">
        <f>AQ263*(1+0.25*AR263)*Параметри!$K$51</f>
        <v>0</v>
      </c>
      <c r="AT263" s="40">
        <f>ROUNDUP('Дані з ДІСО'!AF263/Параметри!$K$70,0)</f>
        <v>0</v>
      </c>
      <c r="AU263" s="40">
        <f t="shared" si="42"/>
        <v>0</v>
      </c>
      <c r="AV263" s="40">
        <f>IF(AT263=0,0,'Дані з ДІСО'!AI263/'Дані з ДІСО'!AF263)</f>
        <v>0</v>
      </c>
      <c r="AW263" s="29">
        <f>AU263*(1+0.25*AV263)*Параметри!$K$51</f>
        <v>0</v>
      </c>
      <c r="AX263" s="40">
        <f>ROUNDUP('Дані з ДІСО'!AR263/Параметри!$K$29,0)</f>
        <v>0</v>
      </c>
      <c r="AY263" s="40">
        <f>ROUNDUP('Дані з ДІСО'!AS263/Параметри!$K$29,0)</f>
        <v>0</v>
      </c>
      <c r="AZ263" s="40">
        <f>ROUNDUP('Дані з ДІСО'!AT263/Параметри!$K$29,0)</f>
        <v>0</v>
      </c>
      <c r="BA263" s="64">
        <f>(AX263*Параметри!$K$32+AY263*Параметри!$L$32+AZ263*Параметри!$M$32)/18</f>
        <v>0</v>
      </c>
      <c r="BB263" s="29">
        <f>(BA263*Параметри!$K$51+SUM('Дані з ДІСО'!AR263:AT263)*Параметри!$K$48*Параметри!$K$20/1000)*Параметри!$K$74</f>
        <v>0</v>
      </c>
      <c r="BC263" s="40">
        <f>ROUNDUP(('Дані не з ДІСО'!I263+'Дані не з ДІСО'!K263)/Параметри!$K$26,0)</f>
        <v>0</v>
      </c>
      <c r="BD263" s="29">
        <f>BC263*Параметри!$M$36/18</f>
        <v>0</v>
      </c>
      <c r="BE263" s="40">
        <f>IF(BC263=0,0,'Дані не з ДІСО'!K263/('Дані не з ДІСО'!I263+'Дані не з ДІСО'!K263))</f>
        <v>0</v>
      </c>
      <c r="BF263" s="29">
        <f>(1+0.25*BE263)*BD263*Параметри!$K$51</f>
        <v>0</v>
      </c>
      <c r="BG263" s="40">
        <f>ROUNDUP('Дані не з ДІСО'!M263/Параметри!$K$27,0)</f>
        <v>0</v>
      </c>
      <c r="BH263" s="40">
        <f>BG263*Параметри!$M$37/18</f>
        <v>0</v>
      </c>
      <c r="BI263" s="29">
        <f>BH263*Параметри!$K$51</f>
        <v>0</v>
      </c>
      <c r="BJ263" s="29">
        <f>'Дані не з ДІСО'!N263*Параметри!$K$76</f>
        <v>0</v>
      </c>
      <c r="BK263" s="40">
        <f>ROUNDUP('Дані з ДІСО'!V263/Параметри!$K$25,0)</f>
        <v>0</v>
      </c>
      <c r="BL263" s="40">
        <f>ROUNDUP('Дані з ДІСО'!W263/Параметри!$K$25,0)</f>
        <v>0</v>
      </c>
      <c r="BM263" s="40">
        <f>ROUNDUP('Дані з ДІСО'!X263/Параметри!$K$25,0)</f>
        <v>0</v>
      </c>
      <c r="BN263" s="40">
        <f>(BK263*Параметри!$K$34+BL263*Параметри!$L$34+BM263*Параметри!$M$34)/18</f>
        <v>0</v>
      </c>
      <c r="BO263" s="40">
        <f>IF(K263=0,0,'Дані з ДІСО'!AC263/K263)</f>
        <v>0</v>
      </c>
      <c r="BP263" s="29">
        <f>(1+0.25*BO263)*BN263*Параметри!$K$51</f>
        <v>0</v>
      </c>
      <c r="BQ263" s="29">
        <f>BP263*'Коефіцієнти АТО'!U263</f>
        <v>0</v>
      </c>
      <c r="BR263" s="29">
        <f>K263*(1+0.25*BO263)*Параметри!$K$66*Параметри!$K$20/1000</f>
        <v>0</v>
      </c>
      <c r="BS263" s="29">
        <f>(1+0.25*BO263)*K263*'Коефіцієнти АТО'!S263*Параметри!$K$20/1000</f>
        <v>0</v>
      </c>
      <c r="BT263" s="29">
        <f t="shared" si="43"/>
        <v>0</v>
      </c>
      <c r="BU263" s="40">
        <f>ROUNDUP('Дані з ДІСО'!AG263/Параметри!$K$71,0)</f>
        <v>0</v>
      </c>
      <c r="BV263" s="40">
        <f t="shared" si="44"/>
        <v>0</v>
      </c>
      <c r="BW263" s="40">
        <f>IF('Дані з ДІСО'!AG263=0,0,'Дані з ДІСО'!AJ263/'Дані з ДІСО'!AG263)</f>
        <v>0</v>
      </c>
      <c r="BX263" s="29">
        <f>BV263*(1+0.25*BW263)*Параметри!$K$51</f>
        <v>0</v>
      </c>
      <c r="BY263" s="29">
        <f>ROUND(IF(Параметри!$K$77="No",CC263,CC263*Параметри!$K$78)+AG263,1)</f>
        <v>23030.7</v>
      </c>
      <c r="BZ263" s="29">
        <f>ROUND(IF(Параметри!$K$77="No",BF263,BF263*Параметри!$K$78),1)</f>
        <v>0</v>
      </c>
      <c r="CA263" s="29">
        <f>ROUND(IF(Параметри!$K$77="No",BI263,BI263*Параметри!$K$78),1)</f>
        <v>0</v>
      </c>
      <c r="CB263" s="29">
        <f>ROUND(IF(Параметри!$K$77="No",BJ263,BJ263*Параметри!$K$78),1)</f>
        <v>0</v>
      </c>
      <c r="CC263" s="29">
        <f t="shared" si="38"/>
        <v>25589.687337151343</v>
      </c>
    </row>
    <row r="264" spans="1:81">
      <c r="A264" s="9">
        <v>263</v>
      </c>
      <c r="B264" s="9" t="s">
        <v>3151</v>
      </c>
      <c r="C264" s="9" t="s">
        <v>3151</v>
      </c>
      <c r="D264" s="9" t="s">
        <v>3393</v>
      </c>
      <c r="E264" s="9" t="s">
        <v>29</v>
      </c>
      <c r="F264" s="9" t="s">
        <v>3402</v>
      </c>
      <c r="G264" s="9" t="s">
        <v>565</v>
      </c>
      <c r="H264" s="29">
        <f>SUM('Дані з ДІСО'!J264:L264)</f>
        <v>590</v>
      </c>
      <c r="I264" s="29">
        <f>SUM('Дані з ДІСО'!G264:I264)</f>
        <v>36</v>
      </c>
      <c r="J264" s="29">
        <f>SUM('Дані з ДІСО'!P264:R264)</f>
        <v>0</v>
      </c>
      <c r="K264" s="29">
        <f>SUM('Дані з ДІСО'!V264:X264)</f>
        <v>0</v>
      </c>
      <c r="L264" s="40">
        <f>ROUNDUP('Дані з ДІСО'!J264/'Коефіцієнти АТО'!$R264,0)</f>
        <v>14</v>
      </c>
      <c r="M264" s="40">
        <f>ROUNDUP('Дані з ДІСО'!K264/'Коефіцієнти АТО'!$R264,0)</f>
        <v>21</v>
      </c>
      <c r="N264" s="40">
        <f>ROUNDUP('Дані з ДІСО'!L264/'Коефіцієнти АТО'!$R264,0)</f>
        <v>4</v>
      </c>
      <c r="O264" s="59">
        <f>(L264*Параметри!$K$32+M264*Параметри!$L$32+N264*Параметри!$M$32)/18</f>
        <v>63.927777777777777</v>
      </c>
      <c r="P264" s="41">
        <f>IF(H264=0,"",'Дані з ДІСО'!Y264/H264)</f>
        <v>0</v>
      </c>
      <c r="Q264" s="29">
        <f>IF(H264=0,"",(1+0.25*P264)*O264*Параметри!$K$51)</f>
        <v>13093.700929114177</v>
      </c>
      <c r="R264" s="29">
        <f>IF(H264=0,"",Q264*'Коефіцієнти АТО'!T264)</f>
        <v>222.59291579494101</v>
      </c>
      <c r="S264" s="29">
        <f>IF(H264=0,"",H264*(1+0.25*P264)*Параметри!$K$66*Параметри!$K$20/1000)</f>
        <v>0</v>
      </c>
      <c r="T264" s="29">
        <f>IF(H264=0,"",H264*(1+0.25*P264)*'Коефіцієнти АТО'!$S264*Параметри!$K$20/1000)</f>
        <v>2414.4371976417237</v>
      </c>
      <c r="U264" s="29">
        <f t="shared" si="39"/>
        <v>15730.731042550842</v>
      </c>
      <c r="V264" s="29">
        <f t="shared" si="40"/>
        <v>15730.731042550842</v>
      </c>
      <c r="W264" s="40">
        <f>ROUNDUP('Дані з ДІСО'!P264/Параметри!$K$24,0)</f>
        <v>0</v>
      </c>
      <c r="X264" s="40">
        <f>ROUNDUP('Дані з ДІСО'!Q264/Параметри!$K$24,0)</f>
        <v>0</v>
      </c>
      <c r="Y264" s="40">
        <f>ROUNDUP('Дані з ДІСО'!R264/Параметри!$K$24,0)</f>
        <v>0</v>
      </c>
      <c r="Z264" s="59">
        <f>(W264*Параметри!$K$33+X264*Параметри!$L$33+Y264*Параметри!$M$33)/18</f>
        <v>0</v>
      </c>
      <c r="AA264" s="41">
        <f>IF(J264=0,0,'Дані з ДІСО'!AA264/J264)</f>
        <v>0</v>
      </c>
      <c r="AB264" s="29">
        <f>(1+0.25*AA264)*Z264*Параметри!$K$51</f>
        <v>0</v>
      </c>
      <c r="AC264" s="29">
        <f>AB264*'Коефіцієнти АТО'!U264</f>
        <v>0</v>
      </c>
      <c r="AD264" s="29">
        <f>J264*(1+0.25*AA264)*Параметри!$K$66*Параметри!$K$20/1000</f>
        <v>0</v>
      </c>
      <c r="AE264" s="29">
        <f>(1+0.25*AA264)*J264*'Коефіцієнти АТО'!S264*Параметри!$K$20/1000</f>
        <v>0</v>
      </c>
      <c r="AF264" s="29">
        <f t="shared" si="36"/>
        <v>0</v>
      </c>
      <c r="AG264" s="29">
        <v>0</v>
      </c>
      <c r="AH264" s="40">
        <v>4</v>
      </c>
      <c r="AI264" s="40">
        <v>0</v>
      </c>
      <c r="AJ264" s="40">
        <f t="shared" si="37"/>
        <v>0</v>
      </c>
      <c r="AK264" s="29">
        <f>(AH264+AI264)*(1+0.25*AJ264)*Параметри!$K$53</f>
        <v>717.71710278400019</v>
      </c>
      <c r="AL264" s="29">
        <f>ROUNDUP(('Дані з ДІСО'!AU264+'Дані з ДІСО'!AW264)/Параметри!$K$28,0)</f>
        <v>0</v>
      </c>
      <c r="AM264" s="64">
        <f>AL264*Параметри!$M$35/18</f>
        <v>0</v>
      </c>
      <c r="AN264" s="29">
        <f>IF(AL264=0,0,'Дані з ДІСО'!AW264/SUM('Дані з ДІСО'!AU264,'Дані з ДІСО'!AW264))</f>
        <v>0</v>
      </c>
      <c r="AO264" s="29">
        <f>(1+0.25*AN264)*AM264*Параметри!$K$51</f>
        <v>0</v>
      </c>
      <c r="AP264" s="40">
        <f>ROUNDUP(('Дані з ДІСО'!AE264+'Дані не з ДІСО'!E264+'Дані не з ДІСО'!G264)/Параметри!$K$69,0)</f>
        <v>0</v>
      </c>
      <c r="AQ264" s="40">
        <f t="shared" si="41"/>
        <v>0</v>
      </c>
      <c r="AR264" s="40">
        <f>IF(AP264=0,0,('Дані з ДІСО'!AH264+'Дані не з ДІСО'!G264)/('Дані з ДІСО'!AE264+'Дані не з ДІСО'!E264+'Дані не з ДІСО'!G264))</f>
        <v>0</v>
      </c>
      <c r="AS264" s="29">
        <f>AQ264*(1+0.25*AR264)*Параметри!$K$51</f>
        <v>0</v>
      </c>
      <c r="AT264" s="40">
        <f>ROUNDUP('Дані з ДІСО'!AF264/Параметри!$K$70,0)</f>
        <v>0</v>
      </c>
      <c r="AU264" s="40">
        <f t="shared" si="42"/>
        <v>0</v>
      </c>
      <c r="AV264" s="40">
        <f>IF(AT264=0,0,'Дані з ДІСО'!AI264/'Дані з ДІСО'!AF264)</f>
        <v>0</v>
      </c>
      <c r="AW264" s="29">
        <f>AU264*(1+0.25*AV264)*Параметри!$K$51</f>
        <v>0</v>
      </c>
      <c r="AX264" s="40">
        <f>ROUNDUP('Дані з ДІСО'!AR264/Параметри!$K$29,0)</f>
        <v>0</v>
      </c>
      <c r="AY264" s="40">
        <f>ROUNDUP('Дані з ДІСО'!AS264/Параметри!$K$29,0)</f>
        <v>0</v>
      </c>
      <c r="AZ264" s="40">
        <f>ROUNDUP('Дані з ДІСО'!AT264/Параметри!$K$29,0)</f>
        <v>0</v>
      </c>
      <c r="BA264" s="64">
        <f>(AX264*Параметри!$K$32+AY264*Параметри!$L$32+AZ264*Параметри!$M$32)/18</f>
        <v>0</v>
      </c>
      <c r="BB264" s="29">
        <f>(BA264*Параметри!$K$51+SUM('Дані з ДІСО'!AR264:AT264)*Параметри!$K$48*Параметри!$K$20/1000)*Параметри!$K$74</f>
        <v>0</v>
      </c>
      <c r="BC264" s="40">
        <f>ROUNDUP(('Дані не з ДІСО'!I264+'Дані не з ДІСО'!K264)/Параметри!$K$26,0)</f>
        <v>0</v>
      </c>
      <c r="BD264" s="29">
        <f>BC264*Параметри!$M$36/18</f>
        <v>0</v>
      </c>
      <c r="BE264" s="40">
        <f>IF(BC264=0,0,'Дані не з ДІСО'!K264/('Дані не з ДІСО'!I264+'Дані не з ДІСО'!K264))</f>
        <v>0</v>
      </c>
      <c r="BF264" s="29">
        <f>(1+0.25*BE264)*BD264*Параметри!$K$51</f>
        <v>0</v>
      </c>
      <c r="BG264" s="40">
        <f>ROUNDUP('Дані не з ДІСО'!M264/Параметри!$K$27,0)</f>
        <v>0</v>
      </c>
      <c r="BH264" s="40">
        <f>BG264*Параметри!$M$37/18</f>
        <v>0</v>
      </c>
      <c r="BI264" s="29">
        <f>BH264*Параметри!$K$51</f>
        <v>0</v>
      </c>
      <c r="BJ264" s="29">
        <f>'Дані не з ДІСО'!N264*Параметри!$K$76</f>
        <v>0</v>
      </c>
      <c r="BK264" s="40">
        <f>ROUNDUP('Дані з ДІСО'!V264/Параметри!$K$25,0)</f>
        <v>0</v>
      </c>
      <c r="BL264" s="40">
        <f>ROUNDUP('Дані з ДІСО'!W264/Параметри!$K$25,0)</f>
        <v>0</v>
      </c>
      <c r="BM264" s="40">
        <f>ROUNDUP('Дані з ДІСО'!X264/Параметри!$K$25,0)</f>
        <v>0</v>
      </c>
      <c r="BN264" s="40">
        <f>(BK264*Параметри!$K$34+BL264*Параметри!$L$34+BM264*Параметри!$M$34)/18</f>
        <v>0</v>
      </c>
      <c r="BO264" s="40">
        <f>IF(K264=0,0,'Дані з ДІСО'!AC264/K264)</f>
        <v>0</v>
      </c>
      <c r="BP264" s="29">
        <f>(1+0.25*BO264)*BN264*Параметри!$K$51</f>
        <v>0</v>
      </c>
      <c r="BQ264" s="29">
        <f>BP264*'Коефіцієнти АТО'!U264</f>
        <v>0</v>
      </c>
      <c r="BR264" s="29">
        <f>K264*(1+0.25*BO264)*Параметри!$K$66*Параметри!$K$20/1000</f>
        <v>0</v>
      </c>
      <c r="BS264" s="29">
        <f>(1+0.25*BO264)*K264*'Коефіцієнти АТО'!S264*Параметри!$K$20/1000</f>
        <v>0</v>
      </c>
      <c r="BT264" s="29">
        <f t="shared" si="43"/>
        <v>0</v>
      </c>
      <c r="BU264" s="40">
        <f>ROUNDUP('Дані з ДІСО'!AG264/Параметри!$K$71,0)</f>
        <v>0</v>
      </c>
      <c r="BV264" s="40">
        <f t="shared" si="44"/>
        <v>0</v>
      </c>
      <c r="BW264" s="40">
        <f>IF('Дані з ДІСО'!AG264=0,0,'Дані з ДІСО'!AJ264/'Дані з ДІСО'!AG264)</f>
        <v>0</v>
      </c>
      <c r="BX264" s="29">
        <f>BV264*(1+0.25*BW264)*Параметри!$K$51</f>
        <v>0</v>
      </c>
      <c r="BY264" s="29">
        <f>ROUND(IF(Параметри!$K$77="No",CC264,CC264*Параметри!$K$78)+AG264,1)</f>
        <v>14803.6</v>
      </c>
      <c r="BZ264" s="29">
        <f>ROUND(IF(Параметри!$K$77="No",BF264,BF264*Параметри!$K$78),1)</f>
        <v>0</v>
      </c>
      <c r="CA264" s="29">
        <f>ROUND(IF(Параметри!$K$77="No",BI264,BI264*Параметри!$K$78),1)</f>
        <v>0</v>
      </c>
      <c r="CB264" s="29">
        <f>ROUND(IF(Параметри!$K$77="No",BJ264,BJ264*Параметри!$K$78),1)</f>
        <v>0</v>
      </c>
      <c r="CC264" s="29">
        <f t="shared" si="38"/>
        <v>16448.448145334842</v>
      </c>
    </row>
    <row r="265" spans="1:81">
      <c r="A265" s="9">
        <v>264</v>
      </c>
      <c r="B265" s="9" t="s">
        <v>3151</v>
      </c>
      <c r="C265" s="9" t="s">
        <v>3151</v>
      </c>
      <c r="D265" s="9" t="s">
        <v>3393</v>
      </c>
      <c r="E265" s="9" t="s">
        <v>29</v>
      </c>
      <c r="F265" s="9" t="s">
        <v>3403</v>
      </c>
      <c r="G265" s="9" t="s">
        <v>567</v>
      </c>
      <c r="H265" s="29">
        <f>SUM('Дані з ДІСО'!J265:L265)</f>
        <v>559</v>
      </c>
      <c r="I265" s="29">
        <f>SUM('Дані з ДІСО'!G265:I265)</f>
        <v>50</v>
      </c>
      <c r="J265" s="29">
        <f>SUM('Дані з ДІСО'!P265:R265)</f>
        <v>0</v>
      </c>
      <c r="K265" s="29">
        <f>SUM('Дані з ДІСО'!V265:X265)</f>
        <v>0</v>
      </c>
      <c r="L265" s="40">
        <f>ROUNDUP('Дані з ДІСО'!J265/'Коефіцієнти АТО'!$R265,0)</f>
        <v>15</v>
      </c>
      <c r="M265" s="40">
        <f>ROUNDUP('Дані з ДІСО'!K265/'Коефіцієнти АТО'!$R265,0)</f>
        <v>22</v>
      </c>
      <c r="N265" s="40">
        <f>ROUNDUP('Дані з ДІСО'!L265/'Коефіцієнти АТО'!$R265,0)</f>
        <v>3</v>
      </c>
      <c r="O265" s="59">
        <f>(L265*Параметри!$K$32+M265*Параметри!$L$32+N265*Параметри!$M$32)/18</f>
        <v>65.050000000000011</v>
      </c>
      <c r="P265" s="41">
        <f>IF(H265=0,"",'Дані з ДІСО'!Y265/H265)</f>
        <v>0</v>
      </c>
      <c r="Q265" s="29">
        <f>IF(H265=0,"",(1+0.25*P265)*O265*Параметри!$K$51)</f>
        <v>13323.554721386801</v>
      </c>
      <c r="R265" s="29">
        <f>IF(H265=0,"",Q265*'Коефіцієнти АТО'!T265)</f>
        <v>226.50043026357565</v>
      </c>
      <c r="S265" s="29">
        <f>IF(H265=0,"",H265*(1+0.25*P265)*Параметри!$K$66*Параметри!$K$20/1000)</f>
        <v>0</v>
      </c>
      <c r="T265" s="29">
        <f>IF(H265=0,"",H265*(1+0.25*P265)*'Коефіцієнти АТО'!$S265*Параметри!$K$20/1000)</f>
        <v>2553.5742564888742</v>
      </c>
      <c r="U265" s="29">
        <f t="shared" si="39"/>
        <v>16103.629408139252</v>
      </c>
      <c r="V265" s="29">
        <f t="shared" si="40"/>
        <v>16103.629408139252</v>
      </c>
      <c r="W265" s="40">
        <f>ROUNDUP('Дані з ДІСО'!P265/Параметри!$K$24,0)</f>
        <v>0</v>
      </c>
      <c r="X265" s="40">
        <f>ROUNDUP('Дані з ДІСО'!Q265/Параметри!$K$24,0)</f>
        <v>0</v>
      </c>
      <c r="Y265" s="40">
        <f>ROUNDUP('Дані з ДІСО'!R265/Параметри!$K$24,0)</f>
        <v>0</v>
      </c>
      <c r="Z265" s="59">
        <f>(W265*Параметри!$K$33+X265*Параметри!$L$33+Y265*Параметри!$M$33)/18</f>
        <v>0</v>
      </c>
      <c r="AA265" s="41">
        <f>IF(J265=0,0,'Дані з ДІСО'!AA265/J265)</f>
        <v>0</v>
      </c>
      <c r="AB265" s="29">
        <f>(1+0.25*AA265)*Z265*Параметри!$K$51</f>
        <v>0</v>
      </c>
      <c r="AC265" s="29">
        <f>AB265*'Коефіцієнти АТО'!U265</f>
        <v>0</v>
      </c>
      <c r="AD265" s="29">
        <f>J265*(1+0.25*AA265)*Параметри!$K$66*Параметри!$K$20/1000</f>
        <v>0</v>
      </c>
      <c r="AE265" s="29">
        <f>(1+0.25*AA265)*J265*'Коефіцієнти АТО'!S265*Параметри!$K$20/1000</f>
        <v>0</v>
      </c>
      <c r="AF265" s="29">
        <f t="shared" si="36"/>
        <v>0</v>
      </c>
      <c r="AG265" s="29">
        <v>0</v>
      </c>
      <c r="AH265" s="40">
        <v>0</v>
      </c>
      <c r="AI265" s="40">
        <v>0</v>
      </c>
      <c r="AJ265" s="40">
        <f t="shared" si="37"/>
        <v>0</v>
      </c>
      <c r="AK265" s="29">
        <f>(AH265+AI265)*(1+0.25*AJ265)*Параметри!$K$53</f>
        <v>0</v>
      </c>
      <c r="AL265" s="29">
        <f>ROUNDUP(('Дані з ДІСО'!AU265+'Дані з ДІСО'!AW265)/Параметри!$K$28,0)</f>
        <v>0</v>
      </c>
      <c r="AM265" s="64">
        <f>AL265*Параметри!$M$35/18</f>
        <v>0</v>
      </c>
      <c r="AN265" s="29">
        <f>IF(AL265=0,0,'Дані з ДІСО'!AW265/SUM('Дані з ДІСО'!AU265,'Дані з ДІСО'!AW265))</f>
        <v>0</v>
      </c>
      <c r="AO265" s="29">
        <f>(1+0.25*AN265)*AM265*Параметри!$K$51</f>
        <v>0</v>
      </c>
      <c r="AP265" s="40">
        <f>ROUNDUP(('Дані з ДІСО'!AE265+'Дані не з ДІСО'!E265+'Дані не з ДІСО'!G265)/Параметри!$K$69,0)</f>
        <v>0</v>
      </c>
      <c r="AQ265" s="40">
        <f t="shared" si="41"/>
        <v>0</v>
      </c>
      <c r="AR265" s="40">
        <f>IF(AP265=0,0,('Дані з ДІСО'!AH265+'Дані не з ДІСО'!G265)/('Дані з ДІСО'!AE265+'Дані не з ДІСО'!E265+'Дані не з ДІСО'!G265))</f>
        <v>0</v>
      </c>
      <c r="AS265" s="29">
        <f>AQ265*(1+0.25*AR265)*Параметри!$K$51</f>
        <v>0</v>
      </c>
      <c r="AT265" s="40">
        <f>ROUNDUP('Дані з ДІСО'!AF265/Параметри!$K$70,0)</f>
        <v>0</v>
      </c>
      <c r="AU265" s="40">
        <f t="shared" si="42"/>
        <v>0</v>
      </c>
      <c r="AV265" s="40">
        <f>IF(AT265=0,0,'Дані з ДІСО'!AI265/'Дані з ДІСО'!AF265)</f>
        <v>0</v>
      </c>
      <c r="AW265" s="29">
        <f>AU265*(1+0.25*AV265)*Параметри!$K$51</f>
        <v>0</v>
      </c>
      <c r="AX265" s="40">
        <f>ROUNDUP('Дані з ДІСО'!AR265/Параметри!$K$29,0)</f>
        <v>0</v>
      </c>
      <c r="AY265" s="40">
        <f>ROUNDUP('Дані з ДІСО'!AS265/Параметри!$K$29,0)</f>
        <v>0</v>
      </c>
      <c r="AZ265" s="40">
        <f>ROUNDUP('Дані з ДІСО'!AT265/Параметри!$K$29,0)</f>
        <v>0</v>
      </c>
      <c r="BA265" s="64">
        <f>(AX265*Параметри!$K$32+AY265*Параметри!$L$32+AZ265*Параметри!$M$32)/18</f>
        <v>0</v>
      </c>
      <c r="BB265" s="29">
        <f>(BA265*Параметри!$K$51+SUM('Дані з ДІСО'!AR265:AT265)*Параметри!$K$48*Параметри!$K$20/1000)*Параметри!$K$74</f>
        <v>0</v>
      </c>
      <c r="BC265" s="40">
        <f>ROUNDUP(('Дані не з ДІСО'!I265+'Дані не з ДІСО'!K265)/Параметри!$K$26,0)</f>
        <v>0</v>
      </c>
      <c r="BD265" s="29">
        <f>BC265*Параметри!$M$36/18</f>
        <v>0</v>
      </c>
      <c r="BE265" s="40">
        <f>IF(BC265=0,0,'Дані не з ДІСО'!K265/('Дані не з ДІСО'!I265+'Дані не з ДІСО'!K265))</f>
        <v>0</v>
      </c>
      <c r="BF265" s="29">
        <f>(1+0.25*BE265)*BD265*Параметри!$K$51</f>
        <v>0</v>
      </c>
      <c r="BG265" s="40">
        <f>ROUNDUP('Дані не з ДІСО'!M265/Параметри!$K$27,0)</f>
        <v>0</v>
      </c>
      <c r="BH265" s="40">
        <f>BG265*Параметри!$M$37/18</f>
        <v>0</v>
      </c>
      <c r="BI265" s="29">
        <f>BH265*Параметри!$K$51</f>
        <v>0</v>
      </c>
      <c r="BJ265" s="29">
        <f>'Дані не з ДІСО'!N265*Параметри!$K$76</f>
        <v>0</v>
      </c>
      <c r="BK265" s="40">
        <f>ROUNDUP('Дані з ДІСО'!V265/Параметри!$K$25,0)</f>
        <v>0</v>
      </c>
      <c r="BL265" s="40">
        <f>ROUNDUP('Дані з ДІСО'!W265/Параметри!$K$25,0)</f>
        <v>0</v>
      </c>
      <c r="BM265" s="40">
        <f>ROUNDUP('Дані з ДІСО'!X265/Параметри!$K$25,0)</f>
        <v>0</v>
      </c>
      <c r="BN265" s="40">
        <f>(BK265*Параметри!$K$34+BL265*Параметри!$L$34+BM265*Параметри!$M$34)/18</f>
        <v>0</v>
      </c>
      <c r="BO265" s="40">
        <f>IF(K265=0,0,'Дані з ДІСО'!AC265/K265)</f>
        <v>0</v>
      </c>
      <c r="BP265" s="29">
        <f>(1+0.25*BO265)*BN265*Параметри!$K$51</f>
        <v>0</v>
      </c>
      <c r="BQ265" s="29">
        <f>BP265*'Коефіцієнти АТО'!U265</f>
        <v>0</v>
      </c>
      <c r="BR265" s="29">
        <f>K265*(1+0.25*BO265)*Параметри!$K$66*Параметри!$K$20/1000</f>
        <v>0</v>
      </c>
      <c r="BS265" s="29">
        <f>(1+0.25*BO265)*K265*'Коефіцієнти АТО'!S265*Параметри!$K$20/1000</f>
        <v>0</v>
      </c>
      <c r="BT265" s="29">
        <f t="shared" si="43"/>
        <v>0</v>
      </c>
      <c r="BU265" s="40">
        <f>ROUNDUP('Дані з ДІСО'!AG265/Параметри!$K$71,0)</f>
        <v>0</v>
      </c>
      <c r="BV265" s="40">
        <f t="shared" si="44"/>
        <v>0</v>
      </c>
      <c r="BW265" s="40">
        <f>IF('Дані з ДІСО'!AG265=0,0,'Дані з ДІСО'!AJ265/'Дані з ДІСО'!AG265)</f>
        <v>0</v>
      </c>
      <c r="BX265" s="29">
        <f>BV265*(1+0.25*BW265)*Параметри!$K$51</f>
        <v>0</v>
      </c>
      <c r="BY265" s="29">
        <f>ROUND(IF(Параметри!$K$77="No",CC265,CC265*Параметри!$K$78)+AG265,1)</f>
        <v>14493.3</v>
      </c>
      <c r="BZ265" s="29">
        <f>ROUND(IF(Параметри!$K$77="No",BF265,BF265*Параметри!$K$78),1)</f>
        <v>0</v>
      </c>
      <c r="CA265" s="29">
        <f>ROUND(IF(Параметри!$K$77="No",BI265,BI265*Параметри!$K$78),1)</f>
        <v>0</v>
      </c>
      <c r="CB265" s="29">
        <f>ROUND(IF(Параметри!$K$77="No",BJ265,BJ265*Параметри!$K$78),1)</f>
        <v>0</v>
      </c>
      <c r="CC265" s="29">
        <f t="shared" si="38"/>
        <v>16103.629408139252</v>
      </c>
    </row>
    <row r="266" spans="1:81">
      <c r="A266" s="9">
        <v>265</v>
      </c>
      <c r="B266" s="9" t="s">
        <v>3145</v>
      </c>
      <c r="C266" s="9" t="s">
        <v>3146</v>
      </c>
      <c r="D266" s="9" t="s">
        <v>3393</v>
      </c>
      <c r="E266" s="9" t="s">
        <v>21</v>
      </c>
      <c r="F266" s="9" t="s">
        <v>3404</v>
      </c>
      <c r="G266" s="9" t="s">
        <v>569</v>
      </c>
      <c r="H266" s="29">
        <f>SUM('Дані з ДІСО'!J266:L266)</f>
        <v>2790</v>
      </c>
      <c r="I266" s="29">
        <f>SUM('Дані з ДІСО'!G266:I266)</f>
        <v>146</v>
      </c>
      <c r="J266" s="29">
        <f>SUM('Дані з ДІСО'!P266:R266)</f>
        <v>0</v>
      </c>
      <c r="K266" s="29">
        <f>SUM('Дані з ДІСО'!V266:X266)</f>
        <v>0</v>
      </c>
      <c r="L266" s="40">
        <f>ROUNDUP('Дані з ДІСО'!J266/'Коефіцієнти АТО'!$R266,0)</f>
        <v>58</v>
      </c>
      <c r="M266" s="40">
        <f>ROUNDUP('Дані з ДІСО'!K266/'Коефіцієнти АТО'!$R266,0)</f>
        <v>83</v>
      </c>
      <c r="N266" s="40">
        <f>ROUNDUP('Дані з ДІСО'!L266/'Коефіцієнти АТО'!$R266,0)</f>
        <v>16</v>
      </c>
      <c r="O266" s="59">
        <f>(L266*Параметри!$K$32+M266*Параметри!$L$32+N266*Параметри!$M$32)/18</f>
        <v>256.45000000000005</v>
      </c>
      <c r="P266" s="41">
        <f>IF(H266=0,"",'Дані з ДІСО'!Y266/H266)</f>
        <v>0</v>
      </c>
      <c r="Q266" s="29">
        <f>IF(H266=0,"",(1+0.25*P266)*O266*Параметри!$K$51)</f>
        <v>52526.143094537205</v>
      </c>
      <c r="R266" s="29">
        <f>IF(H266=0,"",Q266*'Коефіцієнти АТО'!T266)</f>
        <v>892.94443260713251</v>
      </c>
      <c r="S266" s="29">
        <f>IF(H266=0,"",H266*(1+0.25*P266)*Параметри!$K$66*Параметри!$K$20/1000)</f>
        <v>0</v>
      </c>
      <c r="T266" s="29">
        <f>IF(H266=0,"",H266*(1+0.25*P266)*'Коефіцієнти АТО'!$S266*Параметри!$K$20/1000)</f>
        <v>8762.2086238420779</v>
      </c>
      <c r="U266" s="29">
        <f t="shared" si="39"/>
        <v>62181.296150986411</v>
      </c>
      <c r="V266" s="29">
        <f t="shared" si="40"/>
        <v>62181.296150986411</v>
      </c>
      <c r="W266" s="40">
        <f>ROUNDUP('Дані з ДІСО'!P266/Параметри!$K$24,0)</f>
        <v>0</v>
      </c>
      <c r="X266" s="40">
        <f>ROUNDUP('Дані з ДІСО'!Q266/Параметри!$K$24,0)</f>
        <v>0</v>
      </c>
      <c r="Y266" s="40">
        <f>ROUNDUP('Дані з ДІСО'!R266/Параметри!$K$24,0)</f>
        <v>0</v>
      </c>
      <c r="Z266" s="59">
        <f>(W266*Параметри!$K$33+X266*Параметри!$L$33+Y266*Параметри!$M$33)/18</f>
        <v>0</v>
      </c>
      <c r="AA266" s="41">
        <f>IF(J266=0,0,'Дані з ДІСО'!AA266/J266)</f>
        <v>0</v>
      </c>
      <c r="AB266" s="29">
        <f>(1+0.25*AA266)*Z266*Параметри!$K$51</f>
        <v>0</v>
      </c>
      <c r="AC266" s="29">
        <f>AB266*'Коефіцієнти АТО'!U266</f>
        <v>0</v>
      </c>
      <c r="AD266" s="29">
        <f>J266*(1+0.25*AA266)*Параметри!$K$66*Параметри!$K$20/1000</f>
        <v>0</v>
      </c>
      <c r="AE266" s="29">
        <f>(1+0.25*AA266)*J266*'Коефіцієнти АТО'!S266*Параметри!$K$20/1000</f>
        <v>0</v>
      </c>
      <c r="AF266" s="29">
        <f t="shared" si="36"/>
        <v>0</v>
      </c>
      <c r="AG266" s="29">
        <v>0</v>
      </c>
      <c r="AH266" s="40">
        <v>17</v>
      </c>
      <c r="AI266" s="40">
        <v>0</v>
      </c>
      <c r="AJ266" s="40">
        <f t="shared" si="37"/>
        <v>0</v>
      </c>
      <c r="AK266" s="29">
        <f>(AH266+AI266)*(1+0.25*AJ266)*Параметри!$K$53</f>
        <v>3050.2976868320006</v>
      </c>
      <c r="AL266" s="29">
        <f>ROUNDUP(('Дані з ДІСО'!AU266+'Дані з ДІСО'!AW266)/Параметри!$K$28,0)</f>
        <v>0</v>
      </c>
      <c r="AM266" s="64">
        <f>AL266*Параметри!$M$35/18</f>
        <v>0</v>
      </c>
      <c r="AN266" s="29">
        <f>IF(AL266=0,0,'Дані з ДІСО'!AW266/SUM('Дані з ДІСО'!AU266,'Дані з ДІСО'!AW266))</f>
        <v>0</v>
      </c>
      <c r="AO266" s="29">
        <f>(1+0.25*AN266)*AM266*Параметри!$K$51</f>
        <v>0</v>
      </c>
      <c r="AP266" s="40">
        <f>ROUNDUP(('Дані з ДІСО'!AE266+'Дані не з ДІСО'!E266+'Дані не з ДІСО'!G266)/Параметри!$K$69,0)</f>
        <v>0</v>
      </c>
      <c r="AQ266" s="40">
        <f t="shared" si="41"/>
        <v>0</v>
      </c>
      <c r="AR266" s="40">
        <f>IF(AP266=0,0,('Дані з ДІСО'!AH266+'Дані не з ДІСО'!G266)/('Дані з ДІСО'!AE266+'Дані не з ДІСО'!E266+'Дані не з ДІСО'!G266))</f>
        <v>0</v>
      </c>
      <c r="AS266" s="29">
        <f>AQ266*(1+0.25*AR266)*Параметри!$K$51</f>
        <v>0</v>
      </c>
      <c r="AT266" s="40">
        <f>ROUNDUP('Дані з ДІСО'!AF266/Параметри!$K$70,0)</f>
        <v>0</v>
      </c>
      <c r="AU266" s="40">
        <f t="shared" si="42"/>
        <v>0</v>
      </c>
      <c r="AV266" s="40">
        <f>IF(AT266=0,0,'Дані з ДІСО'!AI266/'Дані з ДІСО'!AF266)</f>
        <v>0</v>
      </c>
      <c r="AW266" s="29">
        <f>AU266*(1+0.25*AV266)*Параметри!$K$51</f>
        <v>0</v>
      </c>
      <c r="AX266" s="40">
        <f>ROUNDUP('Дані з ДІСО'!AR266/Параметри!$K$29,0)</f>
        <v>0</v>
      </c>
      <c r="AY266" s="40">
        <f>ROUNDUP('Дані з ДІСО'!AS266/Параметри!$K$29,0)</f>
        <v>0</v>
      </c>
      <c r="AZ266" s="40">
        <f>ROUNDUP('Дані з ДІСО'!AT266/Параметри!$K$29,0)</f>
        <v>0</v>
      </c>
      <c r="BA266" s="64">
        <f>(AX266*Параметри!$K$32+AY266*Параметри!$L$32+AZ266*Параметри!$M$32)/18</f>
        <v>0</v>
      </c>
      <c r="BB266" s="29">
        <f>(BA266*Параметри!$K$51+SUM('Дані з ДІСО'!AR266:AT266)*Параметри!$K$48*Параметри!$K$20/1000)*Параметри!$K$74</f>
        <v>0</v>
      </c>
      <c r="BC266" s="40">
        <f>ROUNDUP(('Дані не з ДІСО'!I266+'Дані не з ДІСО'!K266)/Параметри!$K$26,0)</f>
        <v>0</v>
      </c>
      <c r="BD266" s="29">
        <f>BC266*Параметри!$M$36/18</f>
        <v>0</v>
      </c>
      <c r="BE266" s="40">
        <f>IF(BC266=0,0,'Дані не з ДІСО'!K266/('Дані не з ДІСО'!I266+'Дані не з ДІСО'!K266))</f>
        <v>0</v>
      </c>
      <c r="BF266" s="29">
        <f>(1+0.25*BE266)*BD266*Параметри!$K$51</f>
        <v>0</v>
      </c>
      <c r="BG266" s="40">
        <f>ROUNDUP('Дані не з ДІСО'!M266/Параметри!$K$27,0)</f>
        <v>0</v>
      </c>
      <c r="BH266" s="40">
        <f>BG266*Параметри!$M$37/18</f>
        <v>0</v>
      </c>
      <c r="BI266" s="29">
        <f>BH266*Параметри!$K$51</f>
        <v>0</v>
      </c>
      <c r="BJ266" s="29">
        <f>'Дані не з ДІСО'!N266*Параметри!$K$76</f>
        <v>0</v>
      </c>
      <c r="BK266" s="40">
        <f>ROUNDUP('Дані з ДІСО'!V266/Параметри!$K$25,0)</f>
        <v>0</v>
      </c>
      <c r="BL266" s="40">
        <f>ROUNDUP('Дані з ДІСО'!W266/Параметри!$K$25,0)</f>
        <v>0</v>
      </c>
      <c r="BM266" s="40">
        <f>ROUNDUP('Дані з ДІСО'!X266/Параметри!$K$25,0)</f>
        <v>0</v>
      </c>
      <c r="BN266" s="40">
        <f>(BK266*Параметри!$K$34+BL266*Параметри!$L$34+BM266*Параметри!$M$34)/18</f>
        <v>0</v>
      </c>
      <c r="BO266" s="40">
        <f>IF(K266=0,0,'Дані з ДІСО'!AC266/K266)</f>
        <v>0</v>
      </c>
      <c r="BP266" s="29">
        <f>(1+0.25*BO266)*BN266*Параметри!$K$51</f>
        <v>0</v>
      </c>
      <c r="BQ266" s="29">
        <f>BP266*'Коефіцієнти АТО'!U266</f>
        <v>0</v>
      </c>
      <c r="BR266" s="29">
        <f>K266*(1+0.25*BO266)*Параметри!$K$66*Параметри!$K$20/1000</f>
        <v>0</v>
      </c>
      <c r="BS266" s="29">
        <f>(1+0.25*BO266)*K266*'Коефіцієнти АТО'!S266*Параметри!$K$20/1000</f>
        <v>0</v>
      </c>
      <c r="BT266" s="29">
        <f t="shared" si="43"/>
        <v>0</v>
      </c>
      <c r="BU266" s="40">
        <f>ROUNDUP('Дані з ДІСО'!AG266/Параметри!$K$71,0)</f>
        <v>0</v>
      </c>
      <c r="BV266" s="40">
        <f t="shared" si="44"/>
        <v>0</v>
      </c>
      <c r="BW266" s="40">
        <f>IF('Дані з ДІСО'!AG266=0,0,'Дані з ДІСО'!AJ266/'Дані з ДІСО'!AG266)</f>
        <v>0</v>
      </c>
      <c r="BX266" s="29">
        <f>BV266*(1+0.25*BW266)*Параметри!$K$51</f>
        <v>0</v>
      </c>
      <c r="BY266" s="29">
        <f>ROUND(IF(Параметри!$K$77="No",CC266,CC266*Параметри!$K$78)+AG266,1)</f>
        <v>58708.4</v>
      </c>
      <c r="BZ266" s="29">
        <f>ROUND(IF(Параметри!$K$77="No",BF266,BF266*Параметри!$K$78),1)</f>
        <v>0</v>
      </c>
      <c r="CA266" s="29">
        <f>ROUND(IF(Параметри!$K$77="No",BI266,BI266*Параметри!$K$78),1)</f>
        <v>0</v>
      </c>
      <c r="CB266" s="29">
        <f>ROUND(IF(Параметри!$K$77="No",BJ266,BJ266*Параметри!$K$78),1)</f>
        <v>0</v>
      </c>
      <c r="CC266" s="29">
        <f t="shared" si="38"/>
        <v>65231.593837818415</v>
      </c>
    </row>
    <row r="267" spans="1:81">
      <c r="A267" s="9">
        <v>266</v>
      </c>
      <c r="B267" s="9" t="s">
        <v>3145</v>
      </c>
      <c r="C267" s="9" t="s">
        <v>3146</v>
      </c>
      <c r="D267" s="9" t="s">
        <v>3393</v>
      </c>
      <c r="E267" s="9" t="s">
        <v>21</v>
      </c>
      <c r="F267" s="9" t="s">
        <v>3405</v>
      </c>
      <c r="G267" s="9" t="s">
        <v>571</v>
      </c>
      <c r="H267" s="29">
        <f>SUM('Дані з ДІСО'!J267:L267)</f>
        <v>3948</v>
      </c>
      <c r="I267" s="29">
        <f>SUM('Дані з ДІСО'!G267:I267)</f>
        <v>148</v>
      </c>
      <c r="J267" s="29">
        <f>SUM('Дані з ДІСО'!P267:R267)</f>
        <v>0</v>
      </c>
      <c r="K267" s="29">
        <f>SUM('Дані з ДІСО'!V267:X267)</f>
        <v>0</v>
      </c>
      <c r="L267" s="40">
        <f>ROUNDUP('Дані з ДІСО'!J267/'Коефіцієнти АТО'!$R267,0)</f>
        <v>76</v>
      </c>
      <c r="M267" s="40">
        <f>ROUNDUP('Дані з ДІСО'!K267/'Коефіцієнти АТО'!$R267,0)</f>
        <v>97</v>
      </c>
      <c r="N267" s="40">
        <f>ROUNDUP('Дані з ДІСО'!L267/'Коефіцієнти АТО'!$R267,0)</f>
        <v>17</v>
      </c>
      <c r="O267" s="59">
        <f>(L267*Параметри!$K$32+M267*Параметри!$L$32+N267*Параметри!$M$32)/18</f>
        <v>306.85555555555555</v>
      </c>
      <c r="P267" s="41">
        <f>IF(H267=0,"",'Дані з ДІСО'!Y267/H267)</f>
        <v>0</v>
      </c>
      <c r="Q267" s="29">
        <f>IF(H267=0,"",(1+0.25*P267)*O267*Параметри!$K$51)</f>
        <v>62850.219615772352</v>
      </c>
      <c r="R267" s="29">
        <f>IF(H267=0,"",Q267*'Коефіцієнти АТО'!T267)</f>
        <v>4713.7664711829266</v>
      </c>
      <c r="S267" s="29">
        <f>IF(H267=0,"",H267*(1+0.25*P267)*Параметри!$K$66*Параметри!$K$20/1000)</f>
        <v>0</v>
      </c>
      <c r="T267" s="29">
        <f>IF(H267=0,"",H267*(1+0.25*P267)*'Коефіцієнти АТО'!$S267*Параметри!$K$20/1000)</f>
        <v>8641.724686427242</v>
      </c>
      <c r="U267" s="29">
        <f t="shared" si="39"/>
        <v>76205.710773382525</v>
      </c>
      <c r="V267" s="29">
        <f t="shared" si="40"/>
        <v>76205.710773382525</v>
      </c>
      <c r="W267" s="40">
        <f>ROUNDUP('Дані з ДІСО'!P267/Параметри!$K$24,0)</f>
        <v>0</v>
      </c>
      <c r="X267" s="40">
        <f>ROUNDUP('Дані з ДІСО'!Q267/Параметри!$K$24,0)</f>
        <v>0</v>
      </c>
      <c r="Y267" s="40">
        <f>ROUNDUP('Дані з ДІСО'!R267/Параметри!$K$24,0)</f>
        <v>0</v>
      </c>
      <c r="Z267" s="59">
        <f>(W267*Параметри!$K$33+X267*Параметри!$L$33+Y267*Параметри!$M$33)/18</f>
        <v>0</v>
      </c>
      <c r="AA267" s="41">
        <f>IF(J267=0,0,'Дані з ДІСО'!AA267/J267)</f>
        <v>0</v>
      </c>
      <c r="AB267" s="29">
        <f>(1+0.25*AA267)*Z267*Параметри!$K$51</f>
        <v>0</v>
      </c>
      <c r="AC267" s="29">
        <f>AB267*'Коефіцієнти АТО'!U267</f>
        <v>0</v>
      </c>
      <c r="AD267" s="29">
        <f>J267*(1+0.25*AA267)*Параметри!$K$66*Параметри!$K$20/1000</f>
        <v>0</v>
      </c>
      <c r="AE267" s="29">
        <f>(1+0.25*AA267)*J267*'Коефіцієнти АТО'!S267*Параметри!$K$20/1000</f>
        <v>0</v>
      </c>
      <c r="AF267" s="29">
        <f t="shared" si="36"/>
        <v>0</v>
      </c>
      <c r="AG267" s="29">
        <v>0</v>
      </c>
      <c r="AH267" s="40">
        <v>25</v>
      </c>
      <c r="AI267" s="40">
        <v>0</v>
      </c>
      <c r="AJ267" s="40">
        <f t="shared" si="37"/>
        <v>0</v>
      </c>
      <c r="AK267" s="29">
        <f>(AH267+AI267)*(1+0.25*AJ267)*Параметри!$K$53</f>
        <v>4485.731892400001</v>
      </c>
      <c r="AL267" s="29">
        <f>ROUNDUP(('Дані з ДІСО'!AU267+'Дані з ДІСО'!AW267)/Параметри!$K$28,0)</f>
        <v>0</v>
      </c>
      <c r="AM267" s="64">
        <f>AL267*Параметри!$M$35/18</f>
        <v>0</v>
      </c>
      <c r="AN267" s="29">
        <f>IF(AL267=0,0,'Дані з ДІСО'!AW267/SUM('Дані з ДІСО'!AU267,'Дані з ДІСО'!AW267))</f>
        <v>0</v>
      </c>
      <c r="AO267" s="29">
        <f>(1+0.25*AN267)*AM267*Параметри!$K$51</f>
        <v>0</v>
      </c>
      <c r="AP267" s="40">
        <f>ROUNDUP(('Дані з ДІСО'!AE267+'Дані не з ДІСО'!E267+'Дані не з ДІСО'!G267)/Параметри!$K$69,0)</f>
        <v>0</v>
      </c>
      <c r="AQ267" s="40">
        <f t="shared" si="41"/>
        <v>0</v>
      </c>
      <c r="AR267" s="40">
        <f>IF(AP267=0,0,('Дані з ДІСО'!AH267+'Дані не з ДІСО'!G267)/('Дані з ДІСО'!AE267+'Дані не з ДІСО'!E267+'Дані не з ДІСО'!G267))</f>
        <v>0</v>
      </c>
      <c r="AS267" s="29">
        <f>AQ267*(1+0.25*AR267)*Параметри!$K$51</f>
        <v>0</v>
      </c>
      <c r="AT267" s="40">
        <f>ROUNDUP('Дані з ДІСО'!AF267/Параметри!$K$70,0)</f>
        <v>0</v>
      </c>
      <c r="AU267" s="40">
        <f t="shared" si="42"/>
        <v>0</v>
      </c>
      <c r="AV267" s="40">
        <f>IF(AT267=0,0,'Дані з ДІСО'!AI267/'Дані з ДІСО'!AF267)</f>
        <v>0</v>
      </c>
      <c r="AW267" s="29">
        <f>AU267*(1+0.25*AV267)*Параметри!$K$51</f>
        <v>0</v>
      </c>
      <c r="AX267" s="40">
        <f>ROUNDUP('Дані з ДІСО'!AR267/Параметри!$K$29,0)</f>
        <v>0</v>
      </c>
      <c r="AY267" s="40">
        <f>ROUNDUP('Дані з ДІСО'!AS267/Параметри!$K$29,0)</f>
        <v>0</v>
      </c>
      <c r="AZ267" s="40">
        <f>ROUNDUP('Дані з ДІСО'!AT267/Параметри!$K$29,0)</f>
        <v>0</v>
      </c>
      <c r="BA267" s="64">
        <f>(AX267*Параметри!$K$32+AY267*Параметри!$L$32+AZ267*Параметри!$M$32)/18</f>
        <v>0</v>
      </c>
      <c r="BB267" s="29">
        <f>(BA267*Параметри!$K$51+SUM('Дані з ДІСО'!AR267:AT267)*Параметри!$K$48*Параметри!$K$20/1000)*Параметри!$K$74</f>
        <v>0</v>
      </c>
      <c r="BC267" s="40">
        <f>ROUNDUP(('Дані не з ДІСО'!I267+'Дані не з ДІСО'!K267)/Параметри!$K$26,0)</f>
        <v>0</v>
      </c>
      <c r="BD267" s="29">
        <f>BC267*Параметри!$M$36/18</f>
        <v>0</v>
      </c>
      <c r="BE267" s="40">
        <f>IF(BC267=0,0,'Дані не з ДІСО'!K267/('Дані не з ДІСО'!I267+'Дані не з ДІСО'!K267))</f>
        <v>0</v>
      </c>
      <c r="BF267" s="29">
        <f>(1+0.25*BE267)*BD267*Параметри!$K$51</f>
        <v>0</v>
      </c>
      <c r="BG267" s="40">
        <f>ROUNDUP('Дані не з ДІСО'!M267/Параметри!$K$27,0)</f>
        <v>0</v>
      </c>
      <c r="BH267" s="40">
        <f>BG267*Параметри!$M$37/18</f>
        <v>0</v>
      </c>
      <c r="BI267" s="29">
        <f>BH267*Параметри!$K$51</f>
        <v>0</v>
      </c>
      <c r="BJ267" s="29">
        <f>'Дані не з ДІСО'!N267*Параметри!$K$76</f>
        <v>0</v>
      </c>
      <c r="BK267" s="40">
        <f>ROUNDUP('Дані з ДІСО'!V267/Параметри!$K$25,0)</f>
        <v>0</v>
      </c>
      <c r="BL267" s="40">
        <f>ROUNDUP('Дані з ДІСО'!W267/Параметри!$K$25,0)</f>
        <v>0</v>
      </c>
      <c r="BM267" s="40">
        <f>ROUNDUP('Дані з ДІСО'!X267/Параметри!$K$25,0)</f>
        <v>0</v>
      </c>
      <c r="BN267" s="40">
        <f>(BK267*Параметри!$K$34+BL267*Параметри!$L$34+BM267*Параметри!$M$34)/18</f>
        <v>0</v>
      </c>
      <c r="BO267" s="40">
        <f>IF(K267=0,0,'Дані з ДІСО'!AC267/K267)</f>
        <v>0</v>
      </c>
      <c r="BP267" s="29">
        <f>(1+0.25*BO267)*BN267*Параметри!$K$51</f>
        <v>0</v>
      </c>
      <c r="BQ267" s="29">
        <f>BP267*'Коефіцієнти АТО'!U267</f>
        <v>0</v>
      </c>
      <c r="BR267" s="29">
        <f>K267*(1+0.25*BO267)*Параметри!$K$66*Параметри!$K$20/1000</f>
        <v>0</v>
      </c>
      <c r="BS267" s="29">
        <f>(1+0.25*BO267)*K267*'Коефіцієнти АТО'!S267*Параметри!$K$20/1000</f>
        <v>0</v>
      </c>
      <c r="BT267" s="29">
        <f t="shared" si="43"/>
        <v>0</v>
      </c>
      <c r="BU267" s="40">
        <f>ROUNDUP('Дані з ДІСО'!AG267/Параметри!$K$71,0)</f>
        <v>0</v>
      </c>
      <c r="BV267" s="40">
        <f t="shared" si="44"/>
        <v>0</v>
      </c>
      <c r="BW267" s="40">
        <f>IF('Дані з ДІСО'!AG267=0,0,'Дані з ДІСО'!AJ267/'Дані з ДІСО'!AG267)</f>
        <v>0</v>
      </c>
      <c r="BX267" s="29">
        <f>BV267*(1+0.25*BW267)*Параметри!$K$51</f>
        <v>0</v>
      </c>
      <c r="BY267" s="29">
        <f>ROUND(IF(Параметри!$K$77="No",CC267,CC267*Параметри!$K$78)+AG267,1)</f>
        <v>72622.3</v>
      </c>
      <c r="BZ267" s="29">
        <f>ROUND(IF(Параметри!$K$77="No",BF267,BF267*Параметри!$K$78),1)</f>
        <v>0</v>
      </c>
      <c r="CA267" s="29">
        <f>ROUND(IF(Параметри!$K$77="No",BI267,BI267*Параметри!$K$78),1)</f>
        <v>0</v>
      </c>
      <c r="CB267" s="29">
        <f>ROUND(IF(Параметри!$K$77="No",BJ267,BJ267*Параметри!$K$78),1)</f>
        <v>0</v>
      </c>
      <c r="CC267" s="29">
        <f t="shared" si="38"/>
        <v>80691.442665782524</v>
      </c>
    </row>
    <row r="268" spans="1:81">
      <c r="A268" s="9">
        <v>267</v>
      </c>
      <c r="B268" s="9" t="s">
        <v>3145</v>
      </c>
      <c r="C268" s="9" t="s">
        <v>3146</v>
      </c>
      <c r="D268" s="9" t="s">
        <v>3393</v>
      </c>
      <c r="E268" s="9" t="s">
        <v>21</v>
      </c>
      <c r="F268" s="9" t="s">
        <v>3406</v>
      </c>
      <c r="G268" s="9" t="s">
        <v>573</v>
      </c>
      <c r="H268" s="29">
        <f>SUM('Дані з ДІСО'!J268:L268)</f>
        <v>4958</v>
      </c>
      <c r="I268" s="29">
        <f>SUM('Дані з ДІСО'!G268:I268)</f>
        <v>315</v>
      </c>
      <c r="J268" s="29">
        <f>SUM('Дані з ДІСО'!P268:R268)</f>
        <v>0</v>
      </c>
      <c r="K268" s="29">
        <f>SUM('Дані з ДІСО'!V268:X268)</f>
        <v>0</v>
      </c>
      <c r="L268" s="40">
        <f>ROUNDUP('Дані з ДІСО'!J268/'Коефіцієнти АТО'!$R268,0)</f>
        <v>140</v>
      </c>
      <c r="M268" s="40">
        <f>ROUNDUP('Дані з ДІСО'!K268/'Коефіцієнти АТО'!$R268,0)</f>
        <v>179</v>
      </c>
      <c r="N268" s="40">
        <f>ROUNDUP('Дані з ДІСО'!L268/'Коефіцієнти АТО'!$R268,0)</f>
        <v>36</v>
      </c>
      <c r="O268" s="59">
        <f>(L268*Параметри!$K$32+M268*Параметри!$L$32+N268*Параметри!$M$32)/18</f>
        <v>575.07222222222219</v>
      </c>
      <c r="P268" s="41">
        <f>IF(H268=0,"",'Дані з ДІСО'!Y268/H268)</f>
        <v>0</v>
      </c>
      <c r="Q268" s="29">
        <f>IF(H268=0,"",(1+0.25*P268)*O268*Параметри!$K$51)</f>
        <v>117786.41385898981</v>
      </c>
      <c r="R268" s="29">
        <f>IF(H268=0,"",Q268*'Коефіцієнти АТО'!T268)</f>
        <v>2002.3690356028269</v>
      </c>
      <c r="S268" s="29">
        <f>IF(H268=0,"",H268*(1+0.25*P268)*Параметри!$K$66*Параметри!$K$20/1000)</f>
        <v>0</v>
      </c>
      <c r="T268" s="29">
        <f>IF(H268=0,"",H268*(1+0.25*P268)*'Коефіцієнти АТО'!$S268*Параметри!$K$20/1000)</f>
        <v>22648.69617830382</v>
      </c>
      <c r="U268" s="29">
        <f t="shared" si="39"/>
        <v>142437.47907289644</v>
      </c>
      <c r="V268" s="29">
        <f t="shared" si="40"/>
        <v>142437.47907289644</v>
      </c>
      <c r="W268" s="40">
        <f>ROUNDUP('Дані з ДІСО'!P268/Параметри!$K$24,0)</f>
        <v>0</v>
      </c>
      <c r="X268" s="40">
        <f>ROUNDUP('Дані з ДІСО'!Q268/Параметри!$K$24,0)</f>
        <v>0</v>
      </c>
      <c r="Y268" s="40">
        <f>ROUNDUP('Дані з ДІСО'!R268/Параметри!$K$24,0)</f>
        <v>0</v>
      </c>
      <c r="Z268" s="59">
        <f>(W268*Параметри!$K$33+X268*Параметри!$L$33+Y268*Параметри!$M$33)/18</f>
        <v>0</v>
      </c>
      <c r="AA268" s="41">
        <f>IF(J268=0,0,'Дані з ДІСО'!AA268/J268)</f>
        <v>0</v>
      </c>
      <c r="AB268" s="29">
        <f>(1+0.25*AA268)*Z268*Параметри!$K$51</f>
        <v>0</v>
      </c>
      <c r="AC268" s="29">
        <f>AB268*'Коефіцієнти АТО'!U268</f>
        <v>0</v>
      </c>
      <c r="AD268" s="29">
        <f>J268*(1+0.25*AA268)*Параметри!$K$66*Параметри!$K$20/1000</f>
        <v>0</v>
      </c>
      <c r="AE268" s="29">
        <f>(1+0.25*AA268)*J268*'Коефіцієнти АТО'!S268*Параметри!$K$20/1000</f>
        <v>0</v>
      </c>
      <c r="AF268" s="29">
        <f t="shared" si="36"/>
        <v>0</v>
      </c>
      <c r="AG268" s="29">
        <v>0</v>
      </c>
      <c r="AH268" s="40">
        <v>55</v>
      </c>
      <c r="AI268" s="40">
        <v>0</v>
      </c>
      <c r="AJ268" s="40">
        <f t="shared" si="37"/>
        <v>0</v>
      </c>
      <c r="AK268" s="29">
        <f>(AH268+AI268)*(1+0.25*AJ268)*Параметри!$K$53</f>
        <v>9868.6101632800019</v>
      </c>
      <c r="AL268" s="29">
        <f>ROUNDUP(('Дані з ДІСО'!AU268+'Дані з ДІСО'!AW268)/Параметри!$K$28,0)</f>
        <v>0</v>
      </c>
      <c r="AM268" s="64">
        <f>AL268*Параметри!$M$35/18</f>
        <v>0</v>
      </c>
      <c r="AN268" s="29">
        <f>IF(AL268=0,0,'Дані з ДІСО'!AW268/SUM('Дані з ДІСО'!AU268,'Дані з ДІСО'!AW268))</f>
        <v>0</v>
      </c>
      <c r="AO268" s="29">
        <f>(1+0.25*AN268)*AM268*Параметри!$K$51</f>
        <v>0</v>
      </c>
      <c r="AP268" s="40">
        <f>ROUNDUP(('Дані з ДІСО'!AE268+'Дані не з ДІСО'!E268+'Дані не з ДІСО'!G268)/Параметри!$K$69,0)</f>
        <v>0</v>
      </c>
      <c r="AQ268" s="40">
        <f t="shared" si="41"/>
        <v>0</v>
      </c>
      <c r="AR268" s="40">
        <f>IF(AP268=0,0,('Дані з ДІСО'!AH268+'Дані не з ДІСО'!G268)/('Дані з ДІСО'!AE268+'Дані не з ДІСО'!E268+'Дані не з ДІСО'!G268))</f>
        <v>0</v>
      </c>
      <c r="AS268" s="29">
        <f>AQ268*(1+0.25*AR268)*Параметри!$K$51</f>
        <v>0</v>
      </c>
      <c r="AT268" s="40">
        <f>ROUNDUP('Дані з ДІСО'!AF268/Параметри!$K$70,0)</f>
        <v>0</v>
      </c>
      <c r="AU268" s="40">
        <f t="shared" si="42"/>
        <v>0</v>
      </c>
      <c r="AV268" s="40">
        <f>IF(AT268=0,0,'Дані з ДІСО'!AI268/'Дані з ДІСО'!AF268)</f>
        <v>0</v>
      </c>
      <c r="AW268" s="29">
        <f>AU268*(1+0.25*AV268)*Параметри!$K$51</f>
        <v>0</v>
      </c>
      <c r="AX268" s="40">
        <f>ROUNDUP('Дані з ДІСО'!AR268/Параметри!$K$29,0)</f>
        <v>0</v>
      </c>
      <c r="AY268" s="40">
        <f>ROUNDUP('Дані з ДІСО'!AS268/Параметри!$K$29,0)</f>
        <v>0</v>
      </c>
      <c r="AZ268" s="40">
        <f>ROUNDUP('Дані з ДІСО'!AT268/Параметри!$K$29,0)</f>
        <v>0</v>
      </c>
      <c r="BA268" s="64">
        <f>(AX268*Параметри!$K$32+AY268*Параметри!$L$32+AZ268*Параметри!$M$32)/18</f>
        <v>0</v>
      </c>
      <c r="BB268" s="29">
        <f>(BA268*Параметри!$K$51+SUM('Дані з ДІСО'!AR268:AT268)*Параметри!$K$48*Параметри!$K$20/1000)*Параметри!$K$74</f>
        <v>0</v>
      </c>
      <c r="BC268" s="40">
        <f>ROUNDUP(('Дані не з ДІСО'!I268+'Дані не з ДІСО'!K268)/Параметри!$K$26,0)</f>
        <v>0</v>
      </c>
      <c r="BD268" s="29">
        <f>BC268*Параметри!$M$36/18</f>
        <v>0</v>
      </c>
      <c r="BE268" s="40">
        <f>IF(BC268=0,0,'Дані не з ДІСО'!K268/('Дані не з ДІСО'!I268+'Дані не з ДІСО'!K268))</f>
        <v>0</v>
      </c>
      <c r="BF268" s="29">
        <f>(1+0.25*BE268)*BD268*Параметри!$K$51</f>
        <v>0</v>
      </c>
      <c r="BG268" s="40">
        <f>ROUNDUP('Дані не з ДІСО'!M268/Параметри!$K$27,0)</f>
        <v>0</v>
      </c>
      <c r="BH268" s="40">
        <f>BG268*Параметри!$M$37/18</f>
        <v>0</v>
      </c>
      <c r="BI268" s="29">
        <f>BH268*Параметри!$K$51</f>
        <v>0</v>
      </c>
      <c r="BJ268" s="29">
        <f>'Дані не з ДІСО'!N268*Параметри!$K$76</f>
        <v>0</v>
      </c>
      <c r="BK268" s="40">
        <f>ROUNDUP('Дані з ДІСО'!V268/Параметри!$K$25,0)</f>
        <v>0</v>
      </c>
      <c r="BL268" s="40">
        <f>ROUNDUP('Дані з ДІСО'!W268/Параметри!$K$25,0)</f>
        <v>0</v>
      </c>
      <c r="BM268" s="40">
        <f>ROUNDUP('Дані з ДІСО'!X268/Параметри!$K$25,0)</f>
        <v>0</v>
      </c>
      <c r="BN268" s="40">
        <f>(BK268*Параметри!$K$34+BL268*Параметри!$L$34+BM268*Параметри!$M$34)/18</f>
        <v>0</v>
      </c>
      <c r="BO268" s="40">
        <f>IF(K268=0,0,'Дані з ДІСО'!AC268/K268)</f>
        <v>0</v>
      </c>
      <c r="BP268" s="29">
        <f>(1+0.25*BO268)*BN268*Параметри!$K$51</f>
        <v>0</v>
      </c>
      <c r="BQ268" s="29">
        <f>BP268*'Коефіцієнти АТО'!U268</f>
        <v>0</v>
      </c>
      <c r="BR268" s="29">
        <f>K268*(1+0.25*BO268)*Параметри!$K$66*Параметри!$K$20/1000</f>
        <v>0</v>
      </c>
      <c r="BS268" s="29">
        <f>(1+0.25*BO268)*K268*'Коефіцієнти АТО'!S268*Параметри!$K$20/1000</f>
        <v>0</v>
      </c>
      <c r="BT268" s="29">
        <f t="shared" si="43"/>
        <v>0</v>
      </c>
      <c r="BU268" s="40">
        <f>ROUNDUP('Дані з ДІСО'!AG268/Параметри!$K$71,0)</f>
        <v>0</v>
      </c>
      <c r="BV268" s="40">
        <f t="shared" si="44"/>
        <v>0</v>
      </c>
      <c r="BW268" s="40">
        <f>IF('Дані з ДІСО'!AG268=0,0,'Дані з ДІСО'!AJ268/'Дані з ДІСО'!AG268)</f>
        <v>0</v>
      </c>
      <c r="BX268" s="29">
        <f>BV268*(1+0.25*BW268)*Параметри!$K$51</f>
        <v>0</v>
      </c>
      <c r="BY268" s="29">
        <f>ROUND(IF(Параметри!$K$77="No",CC268,CC268*Параметри!$K$78)+AG268,1)</f>
        <v>137075.5</v>
      </c>
      <c r="BZ268" s="29">
        <f>ROUND(IF(Параметри!$K$77="No",BF268,BF268*Параметри!$K$78),1)</f>
        <v>0</v>
      </c>
      <c r="CA268" s="29">
        <f>ROUND(IF(Параметри!$K$77="No",BI268,BI268*Параметри!$K$78),1)</f>
        <v>0</v>
      </c>
      <c r="CB268" s="29">
        <f>ROUND(IF(Параметри!$K$77="No",BJ268,BJ268*Параметри!$K$78),1)</f>
        <v>0</v>
      </c>
      <c r="CC268" s="29">
        <f t="shared" si="38"/>
        <v>152306.08923617646</v>
      </c>
    </row>
    <row r="269" spans="1:81">
      <c r="A269" s="9">
        <v>268</v>
      </c>
      <c r="B269" s="9" t="s">
        <v>3151</v>
      </c>
      <c r="C269" s="9" t="s">
        <v>3151</v>
      </c>
      <c r="D269" s="9" t="s">
        <v>3393</v>
      </c>
      <c r="E269" s="9" t="s">
        <v>29</v>
      </c>
      <c r="F269" s="9" t="s">
        <v>3407</v>
      </c>
      <c r="G269" s="9" t="s">
        <v>575</v>
      </c>
      <c r="H269" s="29">
        <f>SUM('Дані з ДІСО'!J269:L269)</f>
        <v>1719</v>
      </c>
      <c r="I269" s="29">
        <f>SUM('Дані з ДІСО'!G269:I269)</f>
        <v>105</v>
      </c>
      <c r="J269" s="29">
        <f>SUM('Дані з ДІСО'!P269:R269)</f>
        <v>0</v>
      </c>
      <c r="K269" s="29">
        <f>SUM('Дані з ДІСО'!V269:X269)</f>
        <v>0</v>
      </c>
      <c r="L269" s="40">
        <f>ROUNDUP('Дані з ДІСО'!J269/'Коефіцієнти АТО'!$R269,0)</f>
        <v>48</v>
      </c>
      <c r="M269" s="40">
        <f>ROUNDUP('Дані з ДІСО'!K269/'Коефіцієнти АТО'!$R269,0)</f>
        <v>61</v>
      </c>
      <c r="N269" s="40">
        <f>ROUNDUP('Дані з ДІСО'!L269/'Коефіцієнти АТО'!$R269,0)</f>
        <v>16</v>
      </c>
      <c r="O269" s="59">
        <f>(L269*Параметри!$K$32+M269*Параметри!$L$32+N269*Параметри!$M$32)/18</f>
        <v>203.70555555555558</v>
      </c>
      <c r="P269" s="41">
        <f>IF(H269=0,"",'Дані з ДІСО'!Y269/H269)</f>
        <v>0</v>
      </c>
      <c r="Q269" s="29">
        <f>IF(H269=0,"",(1+0.25*P269)*O269*Параметри!$K$51)</f>
        <v>41723.01485772396</v>
      </c>
      <c r="R269" s="29">
        <f>IF(H269=0,"",Q269*'Коефіцієнти АТО'!T269)</f>
        <v>709.29125258130739</v>
      </c>
      <c r="S269" s="29">
        <f>IF(H269=0,"",H269*(1+0.25*P269)*Параметри!$K$66*Параметри!$K$20/1000)</f>
        <v>0</v>
      </c>
      <c r="T269" s="29">
        <f>IF(H269=0,"",H269*(1+0.25*P269)*'Коефіцієнти АТО'!$S269*Параметри!$K$20/1000)</f>
        <v>7852.5834470561258</v>
      </c>
      <c r="U269" s="29">
        <f t="shared" si="39"/>
        <v>50284.889557361392</v>
      </c>
      <c r="V269" s="29">
        <f t="shared" si="40"/>
        <v>50284.889557361392</v>
      </c>
      <c r="W269" s="40">
        <f>ROUNDUP('Дані з ДІСО'!P269/Параметри!$K$24,0)</f>
        <v>0</v>
      </c>
      <c r="X269" s="40">
        <f>ROUNDUP('Дані з ДІСО'!Q269/Параметри!$K$24,0)</f>
        <v>0</v>
      </c>
      <c r="Y269" s="40">
        <f>ROUNDUP('Дані з ДІСО'!R269/Параметри!$K$24,0)</f>
        <v>0</v>
      </c>
      <c r="Z269" s="59">
        <f>(W269*Параметри!$K$33+X269*Параметри!$L$33+Y269*Параметри!$M$33)/18</f>
        <v>0</v>
      </c>
      <c r="AA269" s="41">
        <f>IF(J269=0,0,'Дані з ДІСО'!AA269/J269)</f>
        <v>0</v>
      </c>
      <c r="AB269" s="29">
        <f>(1+0.25*AA269)*Z269*Параметри!$K$51</f>
        <v>0</v>
      </c>
      <c r="AC269" s="29">
        <f>AB269*'Коефіцієнти АТО'!U269</f>
        <v>0</v>
      </c>
      <c r="AD269" s="29">
        <f>J269*(1+0.25*AA269)*Параметри!$K$66*Параметри!$K$20/1000</f>
        <v>0</v>
      </c>
      <c r="AE269" s="29">
        <f>(1+0.25*AA269)*J269*'Коефіцієнти АТО'!S269*Параметри!$K$20/1000</f>
        <v>0</v>
      </c>
      <c r="AF269" s="29">
        <f t="shared" si="36"/>
        <v>0</v>
      </c>
      <c r="AG269" s="29">
        <v>0</v>
      </c>
      <c r="AH269" s="40">
        <v>20</v>
      </c>
      <c r="AI269" s="40">
        <v>0</v>
      </c>
      <c r="AJ269" s="40">
        <f t="shared" si="37"/>
        <v>0</v>
      </c>
      <c r="AK269" s="29">
        <f>(AH269+AI269)*(1+0.25*AJ269)*Параметри!$K$53</f>
        <v>3588.5855139200012</v>
      </c>
      <c r="AL269" s="29">
        <f>ROUNDUP(('Дані з ДІСО'!AU269+'Дані з ДІСО'!AW269)/Параметри!$K$28,0)</f>
        <v>0</v>
      </c>
      <c r="AM269" s="64">
        <f>AL269*Параметри!$M$35/18</f>
        <v>0</v>
      </c>
      <c r="AN269" s="29">
        <f>IF(AL269=0,0,'Дані з ДІСО'!AW269/SUM('Дані з ДІСО'!AU269,'Дані з ДІСО'!AW269))</f>
        <v>0</v>
      </c>
      <c r="AO269" s="29">
        <f>(1+0.25*AN269)*AM269*Параметри!$K$51</f>
        <v>0</v>
      </c>
      <c r="AP269" s="40">
        <f>ROUNDUP(('Дані з ДІСО'!AE269+'Дані не з ДІСО'!E269+'Дані не з ДІСО'!G269)/Параметри!$K$69,0)</f>
        <v>0</v>
      </c>
      <c r="AQ269" s="40">
        <f t="shared" si="41"/>
        <v>0</v>
      </c>
      <c r="AR269" s="40">
        <f>IF(AP269=0,0,('Дані з ДІСО'!AH269+'Дані не з ДІСО'!G269)/('Дані з ДІСО'!AE269+'Дані не з ДІСО'!E269+'Дані не з ДІСО'!G269))</f>
        <v>0</v>
      </c>
      <c r="AS269" s="29">
        <f>AQ269*(1+0.25*AR269)*Параметри!$K$51</f>
        <v>0</v>
      </c>
      <c r="AT269" s="40">
        <f>ROUNDUP('Дані з ДІСО'!AF269/Параметри!$K$70,0)</f>
        <v>0</v>
      </c>
      <c r="AU269" s="40">
        <f t="shared" si="42"/>
        <v>0</v>
      </c>
      <c r="AV269" s="40">
        <f>IF(AT269=0,0,'Дані з ДІСО'!AI269/'Дані з ДІСО'!AF269)</f>
        <v>0</v>
      </c>
      <c r="AW269" s="29">
        <f>AU269*(1+0.25*AV269)*Параметри!$K$51</f>
        <v>0</v>
      </c>
      <c r="AX269" s="40">
        <f>ROUNDUP('Дані з ДІСО'!AR269/Параметри!$K$29,0)</f>
        <v>0</v>
      </c>
      <c r="AY269" s="40">
        <f>ROUNDUP('Дані з ДІСО'!AS269/Параметри!$K$29,0)</f>
        <v>0</v>
      </c>
      <c r="AZ269" s="40">
        <f>ROUNDUP('Дані з ДІСО'!AT269/Параметри!$K$29,0)</f>
        <v>0</v>
      </c>
      <c r="BA269" s="64">
        <f>(AX269*Параметри!$K$32+AY269*Параметри!$L$32+AZ269*Параметри!$M$32)/18</f>
        <v>0</v>
      </c>
      <c r="BB269" s="29">
        <f>(BA269*Параметри!$K$51+SUM('Дані з ДІСО'!AR269:AT269)*Параметри!$K$48*Параметри!$K$20/1000)*Параметри!$K$74</f>
        <v>0</v>
      </c>
      <c r="BC269" s="40">
        <f>ROUNDUP(('Дані не з ДІСО'!I269+'Дані не з ДІСО'!K269)/Параметри!$K$26,0)</f>
        <v>0</v>
      </c>
      <c r="BD269" s="29">
        <f>BC269*Параметри!$M$36/18</f>
        <v>0</v>
      </c>
      <c r="BE269" s="40">
        <f>IF(BC269=0,0,'Дані не з ДІСО'!K269/('Дані не з ДІСО'!I269+'Дані не з ДІСО'!K269))</f>
        <v>0</v>
      </c>
      <c r="BF269" s="29">
        <f>(1+0.25*BE269)*BD269*Параметри!$K$51</f>
        <v>0</v>
      </c>
      <c r="BG269" s="40">
        <f>ROUNDUP('Дані не з ДІСО'!M269/Параметри!$K$27,0)</f>
        <v>0</v>
      </c>
      <c r="BH269" s="40">
        <f>BG269*Параметри!$M$37/18</f>
        <v>0</v>
      </c>
      <c r="BI269" s="29">
        <f>BH269*Параметри!$K$51</f>
        <v>0</v>
      </c>
      <c r="BJ269" s="29">
        <f>'Дані не з ДІСО'!N269*Параметри!$K$76</f>
        <v>0</v>
      </c>
      <c r="BK269" s="40">
        <f>ROUNDUP('Дані з ДІСО'!V269/Параметри!$K$25,0)</f>
        <v>0</v>
      </c>
      <c r="BL269" s="40">
        <f>ROUNDUP('Дані з ДІСО'!W269/Параметри!$K$25,0)</f>
        <v>0</v>
      </c>
      <c r="BM269" s="40">
        <f>ROUNDUP('Дані з ДІСО'!X269/Параметри!$K$25,0)</f>
        <v>0</v>
      </c>
      <c r="BN269" s="40">
        <f>(BK269*Параметри!$K$34+BL269*Параметри!$L$34+BM269*Параметри!$M$34)/18</f>
        <v>0</v>
      </c>
      <c r="BO269" s="40">
        <f>IF(K269=0,0,'Дані з ДІСО'!AC269/K269)</f>
        <v>0</v>
      </c>
      <c r="BP269" s="29">
        <f>(1+0.25*BO269)*BN269*Параметри!$K$51</f>
        <v>0</v>
      </c>
      <c r="BQ269" s="29">
        <f>BP269*'Коефіцієнти АТО'!U269</f>
        <v>0</v>
      </c>
      <c r="BR269" s="29">
        <f>K269*(1+0.25*BO269)*Параметри!$K$66*Параметри!$K$20/1000</f>
        <v>0</v>
      </c>
      <c r="BS269" s="29">
        <f>(1+0.25*BO269)*K269*'Коефіцієнти АТО'!S269*Параметри!$K$20/1000</f>
        <v>0</v>
      </c>
      <c r="BT269" s="29">
        <f t="shared" si="43"/>
        <v>0</v>
      </c>
      <c r="BU269" s="40">
        <f>ROUNDUP('Дані з ДІСО'!AG269/Параметри!$K$71,0)</f>
        <v>0</v>
      </c>
      <c r="BV269" s="40">
        <f t="shared" si="44"/>
        <v>0</v>
      </c>
      <c r="BW269" s="40">
        <f>IF('Дані з ДІСО'!AG269=0,0,'Дані з ДІСО'!AJ269/'Дані з ДІСО'!AG269)</f>
        <v>0</v>
      </c>
      <c r="BX269" s="29">
        <f>BV269*(1+0.25*BW269)*Параметри!$K$51</f>
        <v>0</v>
      </c>
      <c r="BY269" s="29">
        <f>ROUND(IF(Параметри!$K$77="No",CC269,CC269*Параметри!$K$78)+AG269,1)</f>
        <v>48486.1</v>
      </c>
      <c r="BZ269" s="29">
        <f>ROUND(IF(Параметри!$K$77="No",BF269,BF269*Параметри!$K$78),1)</f>
        <v>0</v>
      </c>
      <c r="CA269" s="29">
        <f>ROUND(IF(Параметри!$K$77="No",BI269,BI269*Параметри!$K$78),1)</f>
        <v>0</v>
      </c>
      <c r="CB269" s="29">
        <f>ROUND(IF(Параметри!$K$77="No",BJ269,BJ269*Параметри!$K$78),1)</f>
        <v>0</v>
      </c>
      <c r="CC269" s="29">
        <f t="shared" si="38"/>
        <v>53873.475071281391</v>
      </c>
    </row>
    <row r="270" spans="1:81">
      <c r="A270" s="9">
        <v>269</v>
      </c>
      <c r="B270" s="9" t="s">
        <v>3151</v>
      </c>
      <c r="C270" s="9" t="s">
        <v>3151</v>
      </c>
      <c r="D270" s="9" t="s">
        <v>3393</v>
      </c>
      <c r="E270" s="9" t="s">
        <v>29</v>
      </c>
      <c r="F270" s="9" t="s">
        <v>3408</v>
      </c>
      <c r="G270" s="9" t="s">
        <v>577</v>
      </c>
      <c r="H270" s="29">
        <f>SUM('Дані з ДІСО'!J270:L270)</f>
        <v>811.5</v>
      </c>
      <c r="I270" s="29">
        <f>SUM('Дані з ДІСО'!G270:I270)</f>
        <v>49</v>
      </c>
      <c r="J270" s="29">
        <f>SUM('Дані з ДІСО'!P270:R270)</f>
        <v>0</v>
      </c>
      <c r="K270" s="29">
        <f>SUM('Дані з ДІСО'!V270:X270)</f>
        <v>0</v>
      </c>
      <c r="L270" s="40">
        <f>ROUNDUP('Дані з ДІСО'!J270/'Коефіцієнти АТО'!$R270,0)</f>
        <v>15</v>
      </c>
      <c r="M270" s="40">
        <f>ROUNDUP('Дані з ДІСО'!K270/'Коефіцієнти АТО'!$R270,0)</f>
        <v>27</v>
      </c>
      <c r="N270" s="40">
        <f>ROUNDUP('Дані з ДІСО'!L270/'Коефіцієнти АТО'!$R270,0)</f>
        <v>8</v>
      </c>
      <c r="O270" s="59">
        <f>(L270*Параметри!$K$32+M270*Параметри!$L$32+N270*Параметри!$M$32)/18</f>
        <v>83.994444444444454</v>
      </c>
      <c r="P270" s="41">
        <f>IF(H270=0,"",'Дані з ДІСО'!Y270/H270)</f>
        <v>0</v>
      </c>
      <c r="Q270" s="29">
        <f>IF(H270=0,"",(1+0.25*P270)*O270*Параметри!$K$51)</f>
        <v>17203.759828563245</v>
      </c>
      <c r="R270" s="29">
        <f>IF(H270=0,"",Q270*'Коефіцієнти АТО'!T270)</f>
        <v>292.46391708557519</v>
      </c>
      <c r="S270" s="29">
        <f>IF(H270=0,"",H270*(1+0.25*P270)*Параметри!$K$66*Параметри!$K$20/1000)</f>
        <v>0</v>
      </c>
      <c r="T270" s="29">
        <f>IF(H270=0,"",H270*(1+0.25*P270)*'Коефіцієнти АТО'!$S270*Параметри!$K$20/1000)</f>
        <v>2548.5778846766475</v>
      </c>
      <c r="U270" s="29">
        <f t="shared" si="39"/>
        <v>20044.801630325466</v>
      </c>
      <c r="V270" s="29">
        <f t="shared" si="40"/>
        <v>20044.801630325466</v>
      </c>
      <c r="W270" s="40">
        <f>ROUNDUP('Дані з ДІСО'!P270/Параметри!$K$24,0)</f>
        <v>0</v>
      </c>
      <c r="X270" s="40">
        <f>ROUNDUP('Дані з ДІСО'!Q270/Параметри!$K$24,0)</f>
        <v>0</v>
      </c>
      <c r="Y270" s="40">
        <f>ROUNDUP('Дані з ДІСО'!R270/Параметри!$K$24,0)</f>
        <v>0</v>
      </c>
      <c r="Z270" s="59">
        <f>(W270*Параметри!$K$33+X270*Параметри!$L$33+Y270*Параметри!$M$33)/18</f>
        <v>0</v>
      </c>
      <c r="AA270" s="41">
        <f>IF(J270=0,0,'Дані з ДІСО'!AA270/J270)</f>
        <v>0</v>
      </c>
      <c r="AB270" s="29">
        <f>(1+0.25*AA270)*Z270*Параметри!$K$51</f>
        <v>0</v>
      </c>
      <c r="AC270" s="29">
        <f>AB270*'Коефіцієнти АТО'!U270</f>
        <v>0</v>
      </c>
      <c r="AD270" s="29">
        <f>J270*(1+0.25*AA270)*Параметри!$K$66*Параметри!$K$20/1000</f>
        <v>0</v>
      </c>
      <c r="AE270" s="29">
        <f>(1+0.25*AA270)*J270*'Коефіцієнти АТО'!S270*Параметри!$K$20/1000</f>
        <v>0</v>
      </c>
      <c r="AF270" s="29">
        <f t="shared" si="36"/>
        <v>0</v>
      </c>
      <c r="AG270" s="29">
        <v>0</v>
      </c>
      <c r="AH270" s="40">
        <v>8</v>
      </c>
      <c r="AI270" s="40">
        <v>0</v>
      </c>
      <c r="AJ270" s="40">
        <f t="shared" si="37"/>
        <v>0</v>
      </c>
      <c r="AK270" s="29">
        <f>(AH270+AI270)*(1+0.25*AJ270)*Параметри!$K$53</f>
        <v>1435.4342055680004</v>
      </c>
      <c r="AL270" s="29">
        <f>ROUNDUP(('Дані з ДІСО'!AU270+'Дані з ДІСО'!AW270)/Параметри!$K$28,0)</f>
        <v>0</v>
      </c>
      <c r="AM270" s="64">
        <f>AL270*Параметри!$M$35/18</f>
        <v>0</v>
      </c>
      <c r="AN270" s="29">
        <f>IF(AL270=0,0,'Дані з ДІСО'!AW270/SUM('Дані з ДІСО'!AU270,'Дані з ДІСО'!AW270))</f>
        <v>0</v>
      </c>
      <c r="AO270" s="29">
        <f>(1+0.25*AN270)*AM270*Параметри!$K$51</f>
        <v>0</v>
      </c>
      <c r="AP270" s="40">
        <f>ROUNDUP(('Дані з ДІСО'!AE270+'Дані не з ДІСО'!E270+'Дані не з ДІСО'!G270)/Параметри!$K$69,0)</f>
        <v>0</v>
      </c>
      <c r="AQ270" s="40">
        <f t="shared" si="41"/>
        <v>0</v>
      </c>
      <c r="AR270" s="40">
        <f>IF(AP270=0,0,('Дані з ДІСО'!AH270+'Дані не з ДІСО'!G270)/('Дані з ДІСО'!AE270+'Дані не з ДІСО'!E270+'Дані не з ДІСО'!G270))</f>
        <v>0</v>
      </c>
      <c r="AS270" s="29">
        <f>AQ270*(1+0.25*AR270)*Параметри!$K$51</f>
        <v>0</v>
      </c>
      <c r="AT270" s="40">
        <f>ROUNDUP('Дані з ДІСО'!AF270/Параметри!$K$70,0)</f>
        <v>0</v>
      </c>
      <c r="AU270" s="40">
        <f t="shared" si="42"/>
        <v>0</v>
      </c>
      <c r="AV270" s="40">
        <f>IF(AT270=0,0,'Дані з ДІСО'!AI270/'Дані з ДІСО'!AF270)</f>
        <v>0</v>
      </c>
      <c r="AW270" s="29">
        <f>AU270*(1+0.25*AV270)*Параметри!$K$51</f>
        <v>0</v>
      </c>
      <c r="AX270" s="40">
        <f>ROUNDUP('Дані з ДІСО'!AR270/Параметри!$K$29,0)</f>
        <v>0</v>
      </c>
      <c r="AY270" s="40">
        <f>ROUNDUP('Дані з ДІСО'!AS270/Параметри!$K$29,0)</f>
        <v>0</v>
      </c>
      <c r="AZ270" s="40">
        <f>ROUNDUP('Дані з ДІСО'!AT270/Параметри!$K$29,0)</f>
        <v>0</v>
      </c>
      <c r="BA270" s="64">
        <f>(AX270*Параметри!$K$32+AY270*Параметри!$L$32+AZ270*Параметри!$M$32)/18</f>
        <v>0</v>
      </c>
      <c r="BB270" s="29">
        <f>(BA270*Параметри!$K$51+SUM('Дані з ДІСО'!AR270:AT270)*Параметри!$K$48*Параметри!$K$20/1000)*Параметри!$K$74</f>
        <v>0</v>
      </c>
      <c r="BC270" s="40">
        <f>ROUNDUP(('Дані не з ДІСО'!I270+'Дані не з ДІСО'!K270)/Параметри!$K$26,0)</f>
        <v>0</v>
      </c>
      <c r="BD270" s="29">
        <f>BC270*Параметри!$M$36/18</f>
        <v>0</v>
      </c>
      <c r="BE270" s="40">
        <f>IF(BC270=0,0,'Дані не з ДІСО'!K270/('Дані не з ДІСО'!I270+'Дані не з ДІСО'!K270))</f>
        <v>0</v>
      </c>
      <c r="BF270" s="29">
        <f>(1+0.25*BE270)*BD270*Параметри!$K$51</f>
        <v>0</v>
      </c>
      <c r="BG270" s="40">
        <f>ROUNDUP('Дані не з ДІСО'!M270/Параметри!$K$27,0)</f>
        <v>0</v>
      </c>
      <c r="BH270" s="40">
        <f>BG270*Параметри!$M$37/18</f>
        <v>0</v>
      </c>
      <c r="BI270" s="29">
        <f>BH270*Параметри!$K$51</f>
        <v>0</v>
      </c>
      <c r="BJ270" s="29">
        <f>'Дані не з ДІСО'!N270*Параметри!$K$76</f>
        <v>0</v>
      </c>
      <c r="BK270" s="40">
        <f>ROUNDUP('Дані з ДІСО'!V270/Параметри!$K$25,0)</f>
        <v>0</v>
      </c>
      <c r="BL270" s="40">
        <f>ROUNDUP('Дані з ДІСО'!W270/Параметри!$K$25,0)</f>
        <v>0</v>
      </c>
      <c r="BM270" s="40">
        <f>ROUNDUP('Дані з ДІСО'!X270/Параметри!$K$25,0)</f>
        <v>0</v>
      </c>
      <c r="BN270" s="40">
        <f>(BK270*Параметри!$K$34+BL270*Параметри!$L$34+BM270*Параметри!$M$34)/18</f>
        <v>0</v>
      </c>
      <c r="BO270" s="40">
        <f>IF(K270=0,0,'Дані з ДІСО'!AC270/K270)</f>
        <v>0</v>
      </c>
      <c r="BP270" s="29">
        <f>(1+0.25*BO270)*BN270*Параметри!$K$51</f>
        <v>0</v>
      </c>
      <c r="BQ270" s="29">
        <f>BP270*'Коефіцієнти АТО'!U270</f>
        <v>0</v>
      </c>
      <c r="BR270" s="29">
        <f>K270*(1+0.25*BO270)*Параметри!$K$66*Параметри!$K$20/1000</f>
        <v>0</v>
      </c>
      <c r="BS270" s="29">
        <f>(1+0.25*BO270)*K270*'Коефіцієнти АТО'!S270*Параметри!$K$20/1000</f>
        <v>0</v>
      </c>
      <c r="BT270" s="29">
        <f t="shared" si="43"/>
        <v>0</v>
      </c>
      <c r="BU270" s="40">
        <f>ROUNDUP('Дані з ДІСО'!AG270/Параметри!$K$71,0)</f>
        <v>0</v>
      </c>
      <c r="BV270" s="40">
        <f t="shared" si="44"/>
        <v>0</v>
      </c>
      <c r="BW270" s="40">
        <f>IF('Дані з ДІСО'!AG270=0,0,'Дані з ДІСО'!AJ270/'Дані з ДІСО'!AG270)</f>
        <v>0</v>
      </c>
      <c r="BX270" s="29">
        <f>BV270*(1+0.25*BW270)*Параметри!$K$51</f>
        <v>0</v>
      </c>
      <c r="BY270" s="29">
        <f>ROUND(IF(Параметри!$K$77="No",CC270,CC270*Параметри!$K$78)+AG270,1)</f>
        <v>19332.2</v>
      </c>
      <c r="BZ270" s="29">
        <f>ROUND(IF(Параметри!$K$77="No",BF270,BF270*Параметри!$K$78),1)</f>
        <v>0</v>
      </c>
      <c r="CA270" s="29">
        <f>ROUND(IF(Параметри!$K$77="No",BI270,BI270*Параметри!$K$78),1)</f>
        <v>0</v>
      </c>
      <c r="CB270" s="29">
        <f>ROUND(IF(Параметри!$K$77="No",BJ270,BJ270*Параметри!$K$78),1)</f>
        <v>0</v>
      </c>
      <c r="CC270" s="29">
        <f t="shared" si="38"/>
        <v>21480.235835893465</v>
      </c>
    </row>
    <row r="271" spans="1:81">
      <c r="A271" s="9">
        <v>270</v>
      </c>
      <c r="B271" s="9" t="s">
        <v>3151</v>
      </c>
      <c r="C271" s="9" t="s">
        <v>3151</v>
      </c>
      <c r="D271" s="9" t="s">
        <v>3393</v>
      </c>
      <c r="E271" s="9" t="s">
        <v>29</v>
      </c>
      <c r="F271" s="9" t="s">
        <v>3409</v>
      </c>
      <c r="G271" s="9" t="s">
        <v>579</v>
      </c>
      <c r="H271" s="29">
        <f>SUM('Дані з ДІСО'!J271:L271)</f>
        <v>1028</v>
      </c>
      <c r="I271" s="29">
        <f>SUM('Дані з ДІСО'!G271:I271)</f>
        <v>44</v>
      </c>
      <c r="J271" s="29">
        <f>SUM('Дані з ДІСО'!P271:R271)</f>
        <v>0</v>
      </c>
      <c r="K271" s="29">
        <f>SUM('Дані з ДІСО'!V271:X271)</f>
        <v>0</v>
      </c>
      <c r="L271" s="40">
        <f>ROUNDUP('Дані з ДІСО'!J271/'Коефіцієнти АТО'!$R271,0)</f>
        <v>20</v>
      </c>
      <c r="M271" s="40">
        <f>ROUNDUP('Дані з ДІСО'!K271/'Коефіцієнти АТО'!$R271,0)</f>
        <v>26</v>
      </c>
      <c r="N271" s="40">
        <f>ROUNDUP('Дані з ДІСО'!L271/'Коефіцієнти АТО'!$R271,0)</f>
        <v>7</v>
      </c>
      <c r="O271" s="59">
        <f>(L271*Параметри!$K$32+M271*Параметри!$L$32+N271*Параметри!$M$32)/18</f>
        <v>86.594444444444449</v>
      </c>
      <c r="P271" s="41">
        <f>IF(H271=0,"",'Дані з ДІСО'!Y271/H271)</f>
        <v>0</v>
      </c>
      <c r="Q271" s="29">
        <f>IF(H271=0,"",(1+0.25*P271)*O271*Параметри!$K$51)</f>
        <v>17736.292376996844</v>
      </c>
      <c r="R271" s="29">
        <f>IF(H271=0,"",Q271*'Коефіцієнти АТО'!T271)</f>
        <v>1330.2219282747633</v>
      </c>
      <c r="S271" s="29">
        <f>IF(H271=0,"",H271*(1+0.25*P271)*Параметри!$K$66*Параметри!$K$20/1000)</f>
        <v>0</v>
      </c>
      <c r="T271" s="29">
        <f>IF(H271=0,"",H271*(1+0.25*P271)*'Коефіцієнти АТО'!$S271*Параметри!$K$20/1000)</f>
        <v>2250.1755262530905</v>
      </c>
      <c r="U271" s="29">
        <f t="shared" si="39"/>
        <v>21316.689831524698</v>
      </c>
      <c r="V271" s="29">
        <f t="shared" si="40"/>
        <v>21316.689831524698</v>
      </c>
      <c r="W271" s="40">
        <f>ROUNDUP('Дані з ДІСО'!P271/Параметри!$K$24,0)</f>
        <v>0</v>
      </c>
      <c r="X271" s="40">
        <f>ROUNDUP('Дані з ДІСО'!Q271/Параметри!$K$24,0)</f>
        <v>0</v>
      </c>
      <c r="Y271" s="40">
        <f>ROUNDUP('Дані з ДІСО'!R271/Параметри!$K$24,0)</f>
        <v>0</v>
      </c>
      <c r="Z271" s="59">
        <f>(W271*Параметри!$K$33+X271*Параметри!$L$33+Y271*Параметри!$M$33)/18</f>
        <v>0</v>
      </c>
      <c r="AA271" s="41">
        <f>IF(J271=0,0,'Дані з ДІСО'!AA271/J271)</f>
        <v>0</v>
      </c>
      <c r="AB271" s="29">
        <f>(1+0.25*AA271)*Z271*Параметри!$K$51</f>
        <v>0</v>
      </c>
      <c r="AC271" s="29">
        <f>AB271*'Коефіцієнти АТО'!U271</f>
        <v>0</v>
      </c>
      <c r="AD271" s="29">
        <f>J271*(1+0.25*AA271)*Параметри!$K$66*Параметри!$K$20/1000</f>
        <v>0</v>
      </c>
      <c r="AE271" s="29">
        <f>(1+0.25*AA271)*J271*'Коефіцієнти АТО'!S271*Параметри!$K$20/1000</f>
        <v>0</v>
      </c>
      <c r="AF271" s="29">
        <f t="shared" si="36"/>
        <v>0</v>
      </c>
      <c r="AG271" s="29">
        <v>0</v>
      </c>
      <c r="AH271" s="40">
        <v>3</v>
      </c>
      <c r="AI271" s="40">
        <v>0</v>
      </c>
      <c r="AJ271" s="40">
        <f t="shared" si="37"/>
        <v>0</v>
      </c>
      <c r="AK271" s="29">
        <f>(AH271+AI271)*(1+0.25*AJ271)*Параметри!$K$53</f>
        <v>538.28782708800009</v>
      </c>
      <c r="AL271" s="29">
        <f>ROUNDUP(('Дані з ДІСО'!AU271+'Дані з ДІСО'!AW271)/Параметри!$K$28,0)</f>
        <v>0</v>
      </c>
      <c r="AM271" s="64">
        <f>AL271*Параметри!$M$35/18</f>
        <v>0</v>
      </c>
      <c r="AN271" s="29">
        <f>IF(AL271=0,0,'Дані з ДІСО'!AW271/SUM('Дані з ДІСО'!AU271,'Дані з ДІСО'!AW271))</f>
        <v>0</v>
      </c>
      <c r="AO271" s="29">
        <f>(1+0.25*AN271)*AM271*Параметри!$K$51</f>
        <v>0</v>
      </c>
      <c r="AP271" s="40">
        <f>ROUNDUP(('Дані з ДІСО'!AE271+'Дані не з ДІСО'!E271+'Дані не з ДІСО'!G271)/Параметри!$K$69,0)</f>
        <v>0</v>
      </c>
      <c r="AQ271" s="40">
        <f t="shared" si="41"/>
        <v>0</v>
      </c>
      <c r="AR271" s="40">
        <f>IF(AP271=0,0,('Дані з ДІСО'!AH271+'Дані не з ДІСО'!G271)/('Дані з ДІСО'!AE271+'Дані не з ДІСО'!E271+'Дані не з ДІСО'!G271))</f>
        <v>0</v>
      </c>
      <c r="AS271" s="29">
        <f>AQ271*(1+0.25*AR271)*Параметри!$K$51</f>
        <v>0</v>
      </c>
      <c r="AT271" s="40">
        <f>ROUNDUP('Дані з ДІСО'!AF271/Параметри!$K$70,0)</f>
        <v>0</v>
      </c>
      <c r="AU271" s="40">
        <f t="shared" si="42"/>
        <v>0</v>
      </c>
      <c r="AV271" s="40">
        <f>IF(AT271=0,0,'Дані з ДІСО'!AI271/'Дані з ДІСО'!AF271)</f>
        <v>0</v>
      </c>
      <c r="AW271" s="29">
        <f>AU271*(1+0.25*AV271)*Параметри!$K$51</f>
        <v>0</v>
      </c>
      <c r="AX271" s="40">
        <f>ROUNDUP('Дані з ДІСО'!AR271/Параметри!$K$29,0)</f>
        <v>0</v>
      </c>
      <c r="AY271" s="40">
        <f>ROUNDUP('Дані з ДІСО'!AS271/Параметри!$K$29,0)</f>
        <v>0</v>
      </c>
      <c r="AZ271" s="40">
        <f>ROUNDUP('Дані з ДІСО'!AT271/Параметри!$K$29,0)</f>
        <v>0</v>
      </c>
      <c r="BA271" s="64">
        <f>(AX271*Параметри!$K$32+AY271*Параметри!$L$32+AZ271*Параметри!$M$32)/18</f>
        <v>0</v>
      </c>
      <c r="BB271" s="29">
        <f>(BA271*Параметри!$K$51+SUM('Дані з ДІСО'!AR271:AT271)*Параметри!$K$48*Параметри!$K$20/1000)*Параметри!$K$74</f>
        <v>0</v>
      </c>
      <c r="BC271" s="40">
        <f>ROUNDUP(('Дані не з ДІСО'!I271+'Дані не з ДІСО'!K271)/Параметри!$K$26,0)</f>
        <v>0</v>
      </c>
      <c r="BD271" s="29">
        <f>BC271*Параметри!$M$36/18</f>
        <v>0</v>
      </c>
      <c r="BE271" s="40">
        <f>IF(BC271=0,0,'Дані не з ДІСО'!K271/('Дані не з ДІСО'!I271+'Дані не з ДІСО'!K271))</f>
        <v>0</v>
      </c>
      <c r="BF271" s="29">
        <f>(1+0.25*BE271)*BD271*Параметри!$K$51</f>
        <v>0</v>
      </c>
      <c r="BG271" s="40">
        <f>ROUNDUP('Дані не з ДІСО'!M271/Параметри!$K$27,0)</f>
        <v>0</v>
      </c>
      <c r="BH271" s="40">
        <f>BG271*Параметри!$M$37/18</f>
        <v>0</v>
      </c>
      <c r="BI271" s="29">
        <f>BH271*Параметри!$K$51</f>
        <v>0</v>
      </c>
      <c r="BJ271" s="29">
        <f>'Дані не з ДІСО'!N271*Параметри!$K$76</f>
        <v>0</v>
      </c>
      <c r="BK271" s="40">
        <f>ROUNDUP('Дані з ДІСО'!V271/Параметри!$K$25,0)</f>
        <v>0</v>
      </c>
      <c r="BL271" s="40">
        <f>ROUNDUP('Дані з ДІСО'!W271/Параметри!$K$25,0)</f>
        <v>0</v>
      </c>
      <c r="BM271" s="40">
        <f>ROUNDUP('Дані з ДІСО'!X271/Параметри!$K$25,0)</f>
        <v>0</v>
      </c>
      <c r="BN271" s="40">
        <f>(BK271*Параметри!$K$34+BL271*Параметри!$L$34+BM271*Параметри!$M$34)/18</f>
        <v>0</v>
      </c>
      <c r="BO271" s="40">
        <f>IF(K271=0,0,'Дані з ДІСО'!AC271/K271)</f>
        <v>0</v>
      </c>
      <c r="BP271" s="29">
        <f>(1+0.25*BO271)*BN271*Параметри!$K$51</f>
        <v>0</v>
      </c>
      <c r="BQ271" s="29">
        <f>BP271*'Коефіцієнти АТО'!U271</f>
        <v>0</v>
      </c>
      <c r="BR271" s="29">
        <f>K271*(1+0.25*BO271)*Параметри!$K$66*Параметри!$K$20/1000</f>
        <v>0</v>
      </c>
      <c r="BS271" s="29">
        <f>(1+0.25*BO271)*K271*'Коефіцієнти АТО'!S271*Параметри!$K$20/1000</f>
        <v>0</v>
      </c>
      <c r="BT271" s="29">
        <f t="shared" si="43"/>
        <v>0</v>
      </c>
      <c r="BU271" s="40">
        <f>ROUNDUP('Дані з ДІСО'!AG271/Параметри!$K$71,0)</f>
        <v>0</v>
      </c>
      <c r="BV271" s="40">
        <f t="shared" si="44"/>
        <v>0</v>
      </c>
      <c r="BW271" s="40">
        <f>IF('Дані з ДІСО'!AG271=0,0,'Дані з ДІСО'!AJ271/'Дані з ДІСО'!AG271)</f>
        <v>0</v>
      </c>
      <c r="BX271" s="29">
        <f>BV271*(1+0.25*BW271)*Параметри!$K$51</f>
        <v>0</v>
      </c>
      <c r="BY271" s="29">
        <f>ROUND(IF(Параметри!$K$77="No",CC271,CC271*Параметри!$K$78)+AG271,1)</f>
        <v>19669.5</v>
      </c>
      <c r="BZ271" s="29">
        <f>ROUND(IF(Параметри!$K$77="No",BF271,BF271*Параметри!$K$78),1)</f>
        <v>0</v>
      </c>
      <c r="CA271" s="29">
        <f>ROUND(IF(Параметри!$K$77="No",BI271,BI271*Параметри!$K$78),1)</f>
        <v>0</v>
      </c>
      <c r="CB271" s="29">
        <f>ROUND(IF(Параметри!$K$77="No",BJ271,BJ271*Параметри!$K$78),1)</f>
        <v>0</v>
      </c>
      <c r="CC271" s="29">
        <f t="shared" si="38"/>
        <v>21854.977658612697</v>
      </c>
    </row>
    <row r="272" spans="1:81">
      <c r="A272" s="9">
        <v>271</v>
      </c>
      <c r="B272" s="9" t="s">
        <v>3151</v>
      </c>
      <c r="C272" s="9" t="s">
        <v>3151</v>
      </c>
      <c r="D272" s="9" t="s">
        <v>3393</v>
      </c>
      <c r="E272" s="9" t="s">
        <v>29</v>
      </c>
      <c r="F272" s="9" t="s">
        <v>3410</v>
      </c>
      <c r="G272" s="9" t="s">
        <v>581</v>
      </c>
      <c r="H272" s="29">
        <f>SUM('Дані з ДІСО'!J272:L272)</f>
        <v>1455</v>
      </c>
      <c r="I272" s="29">
        <f>SUM('Дані з ДІСО'!G272:I272)</f>
        <v>112</v>
      </c>
      <c r="J272" s="29">
        <f>SUM('Дані з ДІСО'!P272:R272)</f>
        <v>0</v>
      </c>
      <c r="K272" s="29">
        <f>SUM('Дані з ДІСО'!V272:X272)</f>
        <v>0</v>
      </c>
      <c r="L272" s="40">
        <f>ROUNDUP('Дані з ДІСО'!J272/'Коефіцієнти АТО'!$R272,0)</f>
        <v>41</v>
      </c>
      <c r="M272" s="40">
        <f>ROUNDUP('Дані з ДІСО'!K272/'Коефіцієнти АТО'!$R272,0)</f>
        <v>57</v>
      </c>
      <c r="N272" s="40">
        <f>ROUNDUP('Дані з ДІСО'!L272/'Коефіцієнти АТО'!$R272,0)</f>
        <v>15</v>
      </c>
      <c r="O272" s="59">
        <f>(L272*Параметри!$K$32+M272*Параметри!$L$32+N272*Параметри!$M$32)/18</f>
        <v>185.52222222222224</v>
      </c>
      <c r="P272" s="41">
        <f>IF(H272=0,"",'Дані з ДІСО'!Y272/H272)</f>
        <v>0</v>
      </c>
      <c r="Q272" s="29">
        <f>IF(H272=0,"",(1+0.25*P272)*O272*Параметри!$K$51)</f>
        <v>37998.700688871024</v>
      </c>
      <c r="R272" s="29">
        <f>IF(H272=0,"",Q272*'Коефіцієнти АТО'!T272)</f>
        <v>645.97791171080746</v>
      </c>
      <c r="S272" s="29">
        <f>IF(H272=0,"",H272*(1+0.25*P272)*Параметри!$K$66*Параметри!$K$20/1000)</f>
        <v>0</v>
      </c>
      <c r="T272" s="29">
        <f>IF(H272=0,"",H272*(1+0.25*P272)*'Коефіцієнти АТО'!$S272*Параметри!$K$20/1000)</f>
        <v>6646.6020450649576</v>
      </c>
      <c r="U272" s="29">
        <f t="shared" si="39"/>
        <v>45291.280645646788</v>
      </c>
      <c r="V272" s="29">
        <f t="shared" si="40"/>
        <v>45291.280645646788</v>
      </c>
      <c r="W272" s="40">
        <f>ROUNDUP('Дані з ДІСО'!P272/Параметри!$K$24,0)</f>
        <v>0</v>
      </c>
      <c r="X272" s="40">
        <f>ROUNDUP('Дані з ДІСО'!Q272/Параметри!$K$24,0)</f>
        <v>0</v>
      </c>
      <c r="Y272" s="40">
        <f>ROUNDUP('Дані з ДІСО'!R272/Параметри!$K$24,0)</f>
        <v>0</v>
      </c>
      <c r="Z272" s="59">
        <f>(W272*Параметри!$K$33+X272*Параметри!$L$33+Y272*Параметри!$M$33)/18</f>
        <v>0</v>
      </c>
      <c r="AA272" s="41">
        <f>IF(J272=0,0,'Дані з ДІСО'!AA272/J272)</f>
        <v>0</v>
      </c>
      <c r="AB272" s="29">
        <f>(1+0.25*AA272)*Z272*Параметри!$K$51</f>
        <v>0</v>
      </c>
      <c r="AC272" s="29">
        <f>AB272*'Коефіцієнти АТО'!U272</f>
        <v>0</v>
      </c>
      <c r="AD272" s="29">
        <f>J272*(1+0.25*AA272)*Параметри!$K$66*Параметри!$K$20/1000</f>
        <v>0</v>
      </c>
      <c r="AE272" s="29">
        <f>(1+0.25*AA272)*J272*'Коефіцієнти АТО'!S272*Параметри!$K$20/1000</f>
        <v>0</v>
      </c>
      <c r="AF272" s="29">
        <f t="shared" si="36"/>
        <v>0</v>
      </c>
      <c r="AG272" s="29">
        <v>0</v>
      </c>
      <c r="AH272" s="40">
        <v>13</v>
      </c>
      <c r="AI272" s="40">
        <v>0</v>
      </c>
      <c r="AJ272" s="40">
        <f t="shared" si="37"/>
        <v>0</v>
      </c>
      <c r="AK272" s="29">
        <f>(AH272+AI272)*(1+0.25*AJ272)*Параметри!$K$53</f>
        <v>2332.5805840480007</v>
      </c>
      <c r="AL272" s="29">
        <f>ROUNDUP(('Дані з ДІСО'!AU272+'Дані з ДІСО'!AW272)/Параметри!$K$28,0)</f>
        <v>0</v>
      </c>
      <c r="AM272" s="64">
        <f>AL272*Параметри!$M$35/18</f>
        <v>0</v>
      </c>
      <c r="AN272" s="29">
        <f>IF(AL272=0,0,'Дані з ДІСО'!AW272/SUM('Дані з ДІСО'!AU272,'Дані з ДІСО'!AW272))</f>
        <v>0</v>
      </c>
      <c r="AO272" s="29">
        <f>(1+0.25*AN272)*AM272*Параметри!$K$51</f>
        <v>0</v>
      </c>
      <c r="AP272" s="40">
        <f>ROUNDUP(('Дані з ДІСО'!AE272+'Дані не з ДІСО'!E272+'Дані не з ДІСО'!G272)/Параметри!$K$69,0)</f>
        <v>0</v>
      </c>
      <c r="AQ272" s="40">
        <f t="shared" si="41"/>
        <v>0</v>
      </c>
      <c r="AR272" s="40">
        <f>IF(AP272=0,0,('Дані з ДІСО'!AH272+'Дані не з ДІСО'!G272)/('Дані з ДІСО'!AE272+'Дані не з ДІСО'!E272+'Дані не з ДІСО'!G272))</f>
        <v>0</v>
      </c>
      <c r="AS272" s="29">
        <f>AQ272*(1+0.25*AR272)*Параметри!$K$51</f>
        <v>0</v>
      </c>
      <c r="AT272" s="40">
        <f>ROUNDUP('Дані з ДІСО'!AF272/Параметри!$K$70,0)</f>
        <v>0</v>
      </c>
      <c r="AU272" s="40">
        <f t="shared" si="42"/>
        <v>0</v>
      </c>
      <c r="AV272" s="40">
        <f>IF(AT272=0,0,'Дані з ДІСО'!AI272/'Дані з ДІСО'!AF272)</f>
        <v>0</v>
      </c>
      <c r="AW272" s="29">
        <f>AU272*(1+0.25*AV272)*Параметри!$K$51</f>
        <v>0</v>
      </c>
      <c r="AX272" s="40">
        <f>ROUNDUP('Дані з ДІСО'!AR272/Параметри!$K$29,0)</f>
        <v>0</v>
      </c>
      <c r="AY272" s="40">
        <f>ROUNDUP('Дані з ДІСО'!AS272/Параметри!$K$29,0)</f>
        <v>0</v>
      </c>
      <c r="AZ272" s="40">
        <f>ROUNDUP('Дані з ДІСО'!AT272/Параметри!$K$29,0)</f>
        <v>0</v>
      </c>
      <c r="BA272" s="64">
        <f>(AX272*Параметри!$K$32+AY272*Параметри!$L$32+AZ272*Параметри!$M$32)/18</f>
        <v>0</v>
      </c>
      <c r="BB272" s="29">
        <f>(BA272*Параметри!$K$51+SUM('Дані з ДІСО'!AR272:AT272)*Параметри!$K$48*Параметри!$K$20/1000)*Параметри!$K$74</f>
        <v>0</v>
      </c>
      <c r="BC272" s="40">
        <f>ROUNDUP(('Дані не з ДІСО'!I272+'Дані не з ДІСО'!K272)/Параметри!$K$26,0)</f>
        <v>0</v>
      </c>
      <c r="BD272" s="29">
        <f>BC272*Параметри!$M$36/18</f>
        <v>0</v>
      </c>
      <c r="BE272" s="40">
        <f>IF(BC272=0,0,'Дані не з ДІСО'!K272/('Дані не з ДІСО'!I272+'Дані не з ДІСО'!K272))</f>
        <v>0</v>
      </c>
      <c r="BF272" s="29">
        <f>(1+0.25*BE272)*BD272*Параметри!$K$51</f>
        <v>0</v>
      </c>
      <c r="BG272" s="40">
        <f>ROUNDUP('Дані не з ДІСО'!M272/Параметри!$K$27,0)</f>
        <v>0</v>
      </c>
      <c r="BH272" s="40">
        <f>BG272*Параметри!$M$37/18</f>
        <v>0</v>
      </c>
      <c r="BI272" s="29">
        <f>BH272*Параметри!$K$51</f>
        <v>0</v>
      </c>
      <c r="BJ272" s="29">
        <f>'Дані не з ДІСО'!N272*Параметри!$K$76</f>
        <v>0</v>
      </c>
      <c r="BK272" s="40">
        <f>ROUNDUP('Дані з ДІСО'!V272/Параметри!$K$25,0)</f>
        <v>0</v>
      </c>
      <c r="BL272" s="40">
        <f>ROUNDUP('Дані з ДІСО'!W272/Параметри!$K$25,0)</f>
        <v>0</v>
      </c>
      <c r="BM272" s="40">
        <f>ROUNDUP('Дані з ДІСО'!X272/Параметри!$K$25,0)</f>
        <v>0</v>
      </c>
      <c r="BN272" s="40">
        <f>(BK272*Параметри!$K$34+BL272*Параметри!$L$34+BM272*Параметри!$M$34)/18</f>
        <v>0</v>
      </c>
      <c r="BO272" s="40">
        <f>IF(K272=0,0,'Дані з ДІСО'!AC272/K272)</f>
        <v>0</v>
      </c>
      <c r="BP272" s="29">
        <f>(1+0.25*BO272)*BN272*Параметри!$K$51</f>
        <v>0</v>
      </c>
      <c r="BQ272" s="29">
        <f>BP272*'Коефіцієнти АТО'!U272</f>
        <v>0</v>
      </c>
      <c r="BR272" s="29">
        <f>K272*(1+0.25*BO272)*Параметри!$K$66*Параметри!$K$20/1000</f>
        <v>0</v>
      </c>
      <c r="BS272" s="29">
        <f>(1+0.25*BO272)*K272*'Коефіцієнти АТО'!S272*Параметри!$K$20/1000</f>
        <v>0</v>
      </c>
      <c r="BT272" s="29">
        <f t="shared" si="43"/>
        <v>0</v>
      </c>
      <c r="BU272" s="40">
        <f>ROUNDUP('Дані з ДІСО'!AG272/Параметри!$K$71,0)</f>
        <v>0</v>
      </c>
      <c r="BV272" s="40">
        <f t="shared" si="44"/>
        <v>0</v>
      </c>
      <c r="BW272" s="40">
        <f>IF('Дані з ДІСО'!AG272=0,0,'Дані з ДІСО'!AJ272/'Дані з ДІСО'!AG272)</f>
        <v>0</v>
      </c>
      <c r="BX272" s="29">
        <f>BV272*(1+0.25*BW272)*Параметри!$K$51</f>
        <v>0</v>
      </c>
      <c r="BY272" s="29">
        <f>ROUND(IF(Параметри!$K$77="No",CC272,CC272*Параметри!$K$78)+AG272,1)</f>
        <v>42861.5</v>
      </c>
      <c r="BZ272" s="29">
        <f>ROUND(IF(Параметри!$K$77="No",BF272,BF272*Параметри!$K$78),1)</f>
        <v>0</v>
      </c>
      <c r="CA272" s="29">
        <f>ROUND(IF(Параметри!$K$77="No",BI272,BI272*Параметри!$K$78),1)</f>
        <v>0</v>
      </c>
      <c r="CB272" s="29">
        <f>ROUND(IF(Параметри!$K$77="No",BJ272,BJ272*Параметри!$K$78),1)</f>
        <v>0</v>
      </c>
      <c r="CC272" s="29">
        <f t="shared" si="38"/>
        <v>47623.86122969479</v>
      </c>
    </row>
    <row r="273" spans="1:81">
      <c r="A273" s="9">
        <v>272</v>
      </c>
      <c r="B273" s="9" t="s">
        <v>3151</v>
      </c>
      <c r="C273" s="9" t="s">
        <v>3151</v>
      </c>
      <c r="D273" s="9" t="s">
        <v>3393</v>
      </c>
      <c r="E273" s="9" t="s">
        <v>29</v>
      </c>
      <c r="F273" s="9" t="s">
        <v>3411</v>
      </c>
      <c r="G273" s="9" t="s">
        <v>583</v>
      </c>
      <c r="H273" s="29">
        <f>SUM('Дані з ДІСО'!J273:L273)</f>
        <v>865</v>
      </c>
      <c r="I273" s="29">
        <f>SUM('Дані з ДІСО'!G273:I273)</f>
        <v>35</v>
      </c>
      <c r="J273" s="29">
        <f>SUM('Дані з ДІСО'!P273:R273)</f>
        <v>0</v>
      </c>
      <c r="K273" s="29">
        <f>SUM('Дані з ДІСО'!V273:X273)</f>
        <v>0</v>
      </c>
      <c r="L273" s="40">
        <f>ROUNDUP('Дані з ДІСО'!J273/'Коефіцієнти АТО'!$R273,0)</f>
        <v>18</v>
      </c>
      <c r="M273" s="40">
        <f>ROUNDUP('Дані з ДІСО'!K273/'Коефіцієнти АТО'!$R273,0)</f>
        <v>25</v>
      </c>
      <c r="N273" s="40">
        <f>ROUNDUP('Дані з ДІСО'!L273/'Коефіцієнти АТО'!$R273,0)</f>
        <v>7</v>
      </c>
      <c r="O273" s="59">
        <f>(L273*Параметри!$K$32+M273*Параметри!$L$32+N273*Параметри!$M$32)/18</f>
        <v>82.222222222222229</v>
      </c>
      <c r="P273" s="41">
        <f>IF(H273=0,"",'Дані з ДІСО'!Y273/H273)</f>
        <v>0</v>
      </c>
      <c r="Q273" s="29">
        <f>IF(H273=0,"",(1+0.25*P273)*O273*Параметри!$K$51)</f>
        <v>16840.772899182222</v>
      </c>
      <c r="R273" s="29">
        <f>IF(H273=0,"",Q273*'Коефіцієнти АТО'!T273)</f>
        <v>286.29313928609781</v>
      </c>
      <c r="S273" s="29">
        <f>IF(H273=0,"",H273*(1+0.25*P273)*Параметри!$K$66*Параметри!$K$20/1000)</f>
        <v>0</v>
      </c>
      <c r="T273" s="29">
        <f>IF(H273=0,"",H273*(1+0.25*P273)*'Коефіцієнти АТО'!$S273*Параметри!$K$20/1000)</f>
        <v>2716.5987310478122</v>
      </c>
      <c r="U273" s="29">
        <f t="shared" si="39"/>
        <v>19843.664769516134</v>
      </c>
      <c r="V273" s="29">
        <f t="shared" si="40"/>
        <v>19843.664769516134</v>
      </c>
      <c r="W273" s="40">
        <f>ROUNDUP('Дані з ДІСО'!P273/Параметри!$K$24,0)</f>
        <v>0</v>
      </c>
      <c r="X273" s="40">
        <f>ROUNDUP('Дані з ДІСО'!Q273/Параметри!$K$24,0)</f>
        <v>0</v>
      </c>
      <c r="Y273" s="40">
        <f>ROUNDUP('Дані з ДІСО'!R273/Параметри!$K$24,0)</f>
        <v>0</v>
      </c>
      <c r="Z273" s="59">
        <f>(W273*Параметри!$K$33+X273*Параметри!$L$33+Y273*Параметри!$M$33)/18</f>
        <v>0</v>
      </c>
      <c r="AA273" s="41">
        <f>IF(J273=0,0,'Дані з ДІСО'!AA273/J273)</f>
        <v>0</v>
      </c>
      <c r="AB273" s="29">
        <f>(1+0.25*AA273)*Z273*Параметри!$K$51</f>
        <v>0</v>
      </c>
      <c r="AC273" s="29">
        <f>AB273*'Коефіцієнти АТО'!U273</f>
        <v>0</v>
      </c>
      <c r="AD273" s="29">
        <f>J273*(1+0.25*AA273)*Параметри!$K$66*Параметри!$K$20/1000</f>
        <v>0</v>
      </c>
      <c r="AE273" s="29">
        <f>(1+0.25*AA273)*J273*'Коефіцієнти АТО'!S273*Параметри!$K$20/1000</f>
        <v>0</v>
      </c>
      <c r="AF273" s="29">
        <f t="shared" si="36"/>
        <v>0</v>
      </c>
      <c r="AG273" s="29">
        <v>0</v>
      </c>
      <c r="AH273" s="40">
        <v>16</v>
      </c>
      <c r="AI273" s="40">
        <v>0</v>
      </c>
      <c r="AJ273" s="40">
        <f t="shared" si="37"/>
        <v>0</v>
      </c>
      <c r="AK273" s="29">
        <f>(AH273+AI273)*(1+0.25*AJ273)*Параметри!$K$53</f>
        <v>2870.8684111360008</v>
      </c>
      <c r="AL273" s="29">
        <f>ROUNDUP(('Дані з ДІСО'!AU273+'Дані з ДІСО'!AW273)/Параметри!$K$28,0)</f>
        <v>0</v>
      </c>
      <c r="AM273" s="64">
        <f>AL273*Параметри!$M$35/18</f>
        <v>0</v>
      </c>
      <c r="AN273" s="29">
        <f>IF(AL273=0,0,'Дані з ДІСО'!AW273/SUM('Дані з ДІСО'!AU273,'Дані з ДІСО'!AW273))</f>
        <v>0</v>
      </c>
      <c r="AO273" s="29">
        <f>(1+0.25*AN273)*AM273*Параметри!$K$51</f>
        <v>0</v>
      </c>
      <c r="AP273" s="40">
        <f>ROUNDUP(('Дані з ДІСО'!AE273+'Дані не з ДІСО'!E273+'Дані не з ДІСО'!G273)/Параметри!$K$69,0)</f>
        <v>0</v>
      </c>
      <c r="AQ273" s="40">
        <f t="shared" si="41"/>
        <v>0</v>
      </c>
      <c r="AR273" s="40">
        <f>IF(AP273=0,0,('Дані з ДІСО'!AH273+'Дані не з ДІСО'!G273)/('Дані з ДІСО'!AE273+'Дані не з ДІСО'!E273+'Дані не з ДІСО'!G273))</f>
        <v>0</v>
      </c>
      <c r="AS273" s="29">
        <f>AQ273*(1+0.25*AR273)*Параметри!$K$51</f>
        <v>0</v>
      </c>
      <c r="AT273" s="40">
        <f>ROUNDUP('Дані з ДІСО'!AF273/Параметри!$K$70,0)</f>
        <v>0</v>
      </c>
      <c r="AU273" s="40">
        <f t="shared" si="42"/>
        <v>0</v>
      </c>
      <c r="AV273" s="40">
        <f>IF(AT273=0,0,'Дані з ДІСО'!AI273/'Дані з ДІСО'!AF273)</f>
        <v>0</v>
      </c>
      <c r="AW273" s="29">
        <f>AU273*(1+0.25*AV273)*Параметри!$K$51</f>
        <v>0</v>
      </c>
      <c r="AX273" s="40">
        <f>ROUNDUP('Дані з ДІСО'!AR273/Параметри!$K$29,0)</f>
        <v>0</v>
      </c>
      <c r="AY273" s="40">
        <f>ROUNDUP('Дані з ДІСО'!AS273/Параметри!$K$29,0)</f>
        <v>0</v>
      </c>
      <c r="AZ273" s="40">
        <f>ROUNDUP('Дані з ДІСО'!AT273/Параметри!$K$29,0)</f>
        <v>0</v>
      </c>
      <c r="BA273" s="64">
        <f>(AX273*Параметри!$K$32+AY273*Параметри!$L$32+AZ273*Параметри!$M$32)/18</f>
        <v>0</v>
      </c>
      <c r="BB273" s="29">
        <f>(BA273*Параметри!$K$51+SUM('Дані з ДІСО'!AR273:AT273)*Параметри!$K$48*Параметри!$K$20/1000)*Параметри!$K$74</f>
        <v>0</v>
      </c>
      <c r="BC273" s="40">
        <f>ROUNDUP(('Дані не з ДІСО'!I273+'Дані не з ДІСО'!K273)/Параметри!$K$26,0)</f>
        <v>0</v>
      </c>
      <c r="BD273" s="29">
        <f>BC273*Параметри!$M$36/18</f>
        <v>0</v>
      </c>
      <c r="BE273" s="40">
        <f>IF(BC273=0,0,'Дані не з ДІСО'!K273/('Дані не з ДІСО'!I273+'Дані не з ДІСО'!K273))</f>
        <v>0</v>
      </c>
      <c r="BF273" s="29">
        <f>(1+0.25*BE273)*BD273*Параметри!$K$51</f>
        <v>0</v>
      </c>
      <c r="BG273" s="40">
        <f>ROUNDUP('Дані не з ДІСО'!M273/Параметри!$K$27,0)</f>
        <v>0</v>
      </c>
      <c r="BH273" s="40">
        <f>BG273*Параметри!$M$37/18</f>
        <v>0</v>
      </c>
      <c r="BI273" s="29">
        <f>BH273*Параметри!$K$51</f>
        <v>0</v>
      </c>
      <c r="BJ273" s="29">
        <f>'Дані не з ДІСО'!N273*Параметри!$K$76</f>
        <v>0</v>
      </c>
      <c r="BK273" s="40">
        <f>ROUNDUP('Дані з ДІСО'!V273/Параметри!$K$25,0)</f>
        <v>0</v>
      </c>
      <c r="BL273" s="40">
        <f>ROUNDUP('Дані з ДІСО'!W273/Параметри!$K$25,0)</f>
        <v>0</v>
      </c>
      <c r="BM273" s="40">
        <f>ROUNDUP('Дані з ДІСО'!X273/Параметри!$K$25,0)</f>
        <v>0</v>
      </c>
      <c r="BN273" s="40">
        <f>(BK273*Параметри!$K$34+BL273*Параметри!$L$34+BM273*Параметри!$M$34)/18</f>
        <v>0</v>
      </c>
      <c r="BO273" s="40">
        <f>IF(K273=0,0,'Дані з ДІСО'!AC273/K273)</f>
        <v>0</v>
      </c>
      <c r="BP273" s="29">
        <f>(1+0.25*BO273)*BN273*Параметри!$K$51</f>
        <v>0</v>
      </c>
      <c r="BQ273" s="29">
        <f>BP273*'Коефіцієнти АТО'!U273</f>
        <v>0</v>
      </c>
      <c r="BR273" s="29">
        <f>K273*(1+0.25*BO273)*Параметри!$K$66*Параметри!$K$20/1000</f>
        <v>0</v>
      </c>
      <c r="BS273" s="29">
        <f>(1+0.25*BO273)*K273*'Коефіцієнти АТО'!S273*Параметри!$K$20/1000</f>
        <v>0</v>
      </c>
      <c r="BT273" s="29">
        <f t="shared" si="43"/>
        <v>0</v>
      </c>
      <c r="BU273" s="40">
        <f>ROUNDUP('Дані з ДІСО'!AG273/Параметри!$K$71,0)</f>
        <v>0</v>
      </c>
      <c r="BV273" s="40">
        <f t="shared" si="44"/>
        <v>0</v>
      </c>
      <c r="BW273" s="40">
        <f>IF('Дані з ДІСО'!AG273=0,0,'Дані з ДІСО'!AJ273/'Дані з ДІСО'!AG273)</f>
        <v>0</v>
      </c>
      <c r="BX273" s="29">
        <f>BV273*(1+0.25*BW273)*Параметри!$K$51</f>
        <v>0</v>
      </c>
      <c r="BY273" s="29">
        <f>ROUND(IF(Параметри!$K$77="No",CC273,CC273*Параметри!$K$78)+AG273,1)</f>
        <v>20443.099999999999</v>
      </c>
      <c r="BZ273" s="29">
        <f>ROUND(IF(Параметри!$K$77="No",BF273,BF273*Параметри!$K$78),1)</f>
        <v>0</v>
      </c>
      <c r="CA273" s="29">
        <f>ROUND(IF(Параметри!$K$77="No",BI273,BI273*Параметри!$K$78),1)</f>
        <v>0</v>
      </c>
      <c r="CB273" s="29">
        <f>ROUND(IF(Параметри!$K$77="No",BJ273,BJ273*Параметри!$K$78),1)</f>
        <v>0</v>
      </c>
      <c r="CC273" s="29">
        <f t="shared" si="38"/>
        <v>22714.533180652135</v>
      </c>
    </row>
    <row r="274" spans="1:81">
      <c r="A274" s="9">
        <v>273</v>
      </c>
      <c r="B274" s="9" t="s">
        <v>3151</v>
      </c>
      <c r="C274" s="9" t="s">
        <v>3151</v>
      </c>
      <c r="D274" s="9" t="s">
        <v>3393</v>
      </c>
      <c r="E274" s="9" t="s">
        <v>29</v>
      </c>
      <c r="F274" s="9" t="s">
        <v>3412</v>
      </c>
      <c r="G274" s="9" t="s">
        <v>585</v>
      </c>
      <c r="H274" s="29">
        <f>SUM('Дані з ДІСО'!J274:L274)</f>
        <v>1353</v>
      </c>
      <c r="I274" s="29">
        <f>SUM('Дані з ДІСО'!G274:I274)</f>
        <v>146</v>
      </c>
      <c r="J274" s="29">
        <f>SUM('Дані з ДІСО'!P274:R274)</f>
        <v>0</v>
      </c>
      <c r="K274" s="29">
        <f>SUM('Дані з ДІСО'!V274:X274)</f>
        <v>0</v>
      </c>
      <c r="L274" s="40">
        <f>ROUNDUP('Дані з ДІСО'!J274/'Коефіцієнти АТО'!$R274,0)</f>
        <v>31</v>
      </c>
      <c r="M274" s="40">
        <f>ROUNDUP('Дані з ДІСО'!K274/'Коефіцієнти АТО'!$R274,0)</f>
        <v>53</v>
      </c>
      <c r="N274" s="40">
        <f>ROUNDUP('Дані з ДІСО'!L274/'Коефіцієнти АТО'!$R274,0)</f>
        <v>14</v>
      </c>
      <c r="O274" s="59">
        <f>(L274*Параметри!$K$32+M274*Параметри!$L$32+N274*Параметри!$M$32)/18</f>
        <v>163.50555555555559</v>
      </c>
      <c r="P274" s="41">
        <f>IF(H274=0,"",'Дані з ДІСО'!Y274/H274)</f>
        <v>0</v>
      </c>
      <c r="Q274" s="29">
        <f>IF(H274=0,"",(1+0.25*P274)*O274*Параметри!$K$51)</f>
        <v>33489.242378096758</v>
      </c>
      <c r="R274" s="29">
        <f>IF(H274=0,"",Q274*'Коефіцієнти АТО'!T274)</f>
        <v>569.31712042764491</v>
      </c>
      <c r="S274" s="29">
        <f>IF(H274=0,"",H274*(1+0.25*P274)*Параметри!$K$66*Параметри!$K$20/1000)</f>
        <v>0</v>
      </c>
      <c r="T274" s="29">
        <f>IF(H274=0,"",H274*(1+0.25*P274)*'Коефіцієнти АТО'!$S274*Параметри!$K$20/1000)</f>
        <v>6180.6546852047341</v>
      </c>
      <c r="U274" s="29">
        <f t="shared" si="39"/>
        <v>40239.214183729135</v>
      </c>
      <c r="V274" s="29">
        <f t="shared" si="40"/>
        <v>40239.214183729135</v>
      </c>
      <c r="W274" s="40">
        <f>ROUNDUP('Дані з ДІСО'!P274/Параметри!$K$24,0)</f>
        <v>0</v>
      </c>
      <c r="X274" s="40">
        <f>ROUNDUP('Дані з ДІСО'!Q274/Параметри!$K$24,0)</f>
        <v>0</v>
      </c>
      <c r="Y274" s="40">
        <f>ROUNDUP('Дані з ДІСО'!R274/Параметри!$K$24,0)</f>
        <v>0</v>
      </c>
      <c r="Z274" s="59">
        <f>(W274*Параметри!$K$33+X274*Параметри!$L$33+Y274*Параметри!$M$33)/18</f>
        <v>0</v>
      </c>
      <c r="AA274" s="41">
        <f>IF(J274=0,0,'Дані з ДІСО'!AA274/J274)</f>
        <v>0</v>
      </c>
      <c r="AB274" s="29">
        <f>(1+0.25*AA274)*Z274*Параметри!$K$51</f>
        <v>0</v>
      </c>
      <c r="AC274" s="29">
        <f>AB274*'Коефіцієнти АТО'!U274</f>
        <v>0</v>
      </c>
      <c r="AD274" s="29">
        <f>J274*(1+0.25*AA274)*Параметри!$K$66*Параметри!$K$20/1000</f>
        <v>0</v>
      </c>
      <c r="AE274" s="29">
        <f>(1+0.25*AA274)*J274*'Коефіцієнти АТО'!S274*Параметри!$K$20/1000</f>
        <v>0</v>
      </c>
      <c r="AF274" s="29">
        <f t="shared" si="36"/>
        <v>0</v>
      </c>
      <c r="AG274" s="29">
        <v>0</v>
      </c>
      <c r="AH274" s="40">
        <v>9</v>
      </c>
      <c r="AI274" s="40">
        <v>0</v>
      </c>
      <c r="AJ274" s="40">
        <f t="shared" si="37"/>
        <v>0</v>
      </c>
      <c r="AK274" s="29">
        <f>(AH274+AI274)*(1+0.25*AJ274)*Параметри!$K$53</f>
        <v>1614.8634812640005</v>
      </c>
      <c r="AL274" s="29">
        <f>ROUNDUP(('Дані з ДІСО'!AU274+'Дані з ДІСО'!AW274)/Параметри!$K$28,0)</f>
        <v>0</v>
      </c>
      <c r="AM274" s="64">
        <f>AL274*Параметри!$M$35/18</f>
        <v>0</v>
      </c>
      <c r="AN274" s="29">
        <f>IF(AL274=0,0,'Дані з ДІСО'!AW274/SUM('Дані з ДІСО'!AU274,'Дані з ДІСО'!AW274))</f>
        <v>0</v>
      </c>
      <c r="AO274" s="29">
        <f>(1+0.25*AN274)*AM274*Параметри!$K$51</f>
        <v>0</v>
      </c>
      <c r="AP274" s="40">
        <f>ROUNDUP(('Дані з ДІСО'!AE274+'Дані не з ДІСО'!E274+'Дані не з ДІСО'!G274)/Параметри!$K$69,0)</f>
        <v>0</v>
      </c>
      <c r="AQ274" s="40">
        <f t="shared" si="41"/>
        <v>0</v>
      </c>
      <c r="AR274" s="40">
        <f>IF(AP274=0,0,('Дані з ДІСО'!AH274+'Дані не з ДІСО'!G274)/('Дані з ДІСО'!AE274+'Дані не з ДІСО'!E274+'Дані не з ДІСО'!G274))</f>
        <v>0</v>
      </c>
      <c r="AS274" s="29">
        <f>AQ274*(1+0.25*AR274)*Параметри!$K$51</f>
        <v>0</v>
      </c>
      <c r="AT274" s="40">
        <f>ROUNDUP('Дані з ДІСО'!AF274/Параметри!$K$70,0)</f>
        <v>0</v>
      </c>
      <c r="AU274" s="40">
        <f t="shared" si="42"/>
        <v>0</v>
      </c>
      <c r="AV274" s="40">
        <f>IF(AT274=0,0,'Дані з ДІСО'!AI274/'Дані з ДІСО'!AF274)</f>
        <v>0</v>
      </c>
      <c r="AW274" s="29">
        <f>AU274*(1+0.25*AV274)*Параметри!$K$51</f>
        <v>0</v>
      </c>
      <c r="AX274" s="40">
        <f>ROUNDUP('Дані з ДІСО'!AR274/Параметри!$K$29,0)</f>
        <v>0</v>
      </c>
      <c r="AY274" s="40">
        <f>ROUNDUP('Дані з ДІСО'!AS274/Параметри!$K$29,0)</f>
        <v>0</v>
      </c>
      <c r="AZ274" s="40">
        <f>ROUNDUP('Дані з ДІСО'!AT274/Параметри!$K$29,0)</f>
        <v>0</v>
      </c>
      <c r="BA274" s="64">
        <f>(AX274*Параметри!$K$32+AY274*Параметри!$L$32+AZ274*Параметри!$M$32)/18</f>
        <v>0</v>
      </c>
      <c r="BB274" s="29">
        <f>(BA274*Параметри!$K$51+SUM('Дані з ДІСО'!AR274:AT274)*Параметри!$K$48*Параметри!$K$20/1000)*Параметри!$K$74</f>
        <v>0</v>
      </c>
      <c r="BC274" s="40">
        <f>ROUNDUP(('Дані не з ДІСО'!I274+'Дані не з ДІСО'!K274)/Параметри!$K$26,0)</f>
        <v>0</v>
      </c>
      <c r="BD274" s="29">
        <f>BC274*Параметри!$M$36/18</f>
        <v>0</v>
      </c>
      <c r="BE274" s="40">
        <f>IF(BC274=0,0,'Дані не з ДІСО'!K274/('Дані не з ДІСО'!I274+'Дані не з ДІСО'!K274))</f>
        <v>0</v>
      </c>
      <c r="BF274" s="29">
        <f>(1+0.25*BE274)*BD274*Параметри!$K$51</f>
        <v>0</v>
      </c>
      <c r="BG274" s="40">
        <f>ROUNDUP('Дані не з ДІСО'!M274/Параметри!$K$27,0)</f>
        <v>0</v>
      </c>
      <c r="BH274" s="40">
        <f>BG274*Параметри!$M$37/18</f>
        <v>0</v>
      </c>
      <c r="BI274" s="29">
        <f>BH274*Параметри!$K$51</f>
        <v>0</v>
      </c>
      <c r="BJ274" s="29">
        <f>'Дані не з ДІСО'!N274*Параметри!$K$76</f>
        <v>0</v>
      </c>
      <c r="BK274" s="40">
        <f>ROUNDUP('Дані з ДІСО'!V274/Параметри!$K$25,0)</f>
        <v>0</v>
      </c>
      <c r="BL274" s="40">
        <f>ROUNDUP('Дані з ДІСО'!W274/Параметри!$K$25,0)</f>
        <v>0</v>
      </c>
      <c r="BM274" s="40">
        <f>ROUNDUP('Дані з ДІСО'!X274/Параметри!$K$25,0)</f>
        <v>0</v>
      </c>
      <c r="BN274" s="40">
        <f>(BK274*Параметри!$K$34+BL274*Параметри!$L$34+BM274*Параметри!$M$34)/18</f>
        <v>0</v>
      </c>
      <c r="BO274" s="40">
        <f>IF(K274=0,0,'Дані з ДІСО'!AC274/K274)</f>
        <v>0</v>
      </c>
      <c r="BP274" s="29">
        <f>(1+0.25*BO274)*BN274*Параметри!$K$51</f>
        <v>0</v>
      </c>
      <c r="BQ274" s="29">
        <f>BP274*'Коефіцієнти АТО'!U274</f>
        <v>0</v>
      </c>
      <c r="BR274" s="29">
        <f>K274*(1+0.25*BO274)*Параметри!$K$66*Параметри!$K$20/1000</f>
        <v>0</v>
      </c>
      <c r="BS274" s="29">
        <f>(1+0.25*BO274)*K274*'Коефіцієнти АТО'!S274*Параметри!$K$20/1000</f>
        <v>0</v>
      </c>
      <c r="BT274" s="29">
        <f t="shared" si="43"/>
        <v>0</v>
      </c>
      <c r="BU274" s="40">
        <f>ROUNDUP('Дані з ДІСО'!AG274/Параметри!$K$71,0)</f>
        <v>0</v>
      </c>
      <c r="BV274" s="40">
        <f t="shared" si="44"/>
        <v>0</v>
      </c>
      <c r="BW274" s="40">
        <f>IF('Дані з ДІСО'!AG274=0,0,'Дані з ДІСО'!AJ274/'Дані з ДІСО'!AG274)</f>
        <v>0</v>
      </c>
      <c r="BX274" s="29">
        <f>BV274*(1+0.25*BW274)*Параметри!$K$51</f>
        <v>0</v>
      </c>
      <c r="BY274" s="29">
        <f>ROUND(IF(Параметри!$K$77="No",CC274,CC274*Параметри!$K$78)+AG274,1)</f>
        <v>37668.699999999997</v>
      </c>
      <c r="BZ274" s="29">
        <f>ROUND(IF(Параметри!$K$77="No",BF274,BF274*Параметри!$K$78),1)</f>
        <v>0</v>
      </c>
      <c r="CA274" s="29">
        <f>ROUND(IF(Параметри!$K$77="No",BI274,BI274*Параметри!$K$78),1)</f>
        <v>0</v>
      </c>
      <c r="CB274" s="29">
        <f>ROUND(IF(Параметри!$K$77="No",BJ274,BJ274*Параметри!$K$78),1)</f>
        <v>0</v>
      </c>
      <c r="CC274" s="29">
        <f t="shared" si="38"/>
        <v>41854.077664993136</v>
      </c>
    </row>
    <row r="275" spans="1:81">
      <c r="A275" s="9">
        <v>274</v>
      </c>
      <c r="B275" s="9" t="s">
        <v>3151</v>
      </c>
      <c r="C275" s="9" t="s">
        <v>3151</v>
      </c>
      <c r="D275" s="9" t="s">
        <v>3393</v>
      </c>
      <c r="E275" s="9" t="s">
        <v>29</v>
      </c>
      <c r="F275" s="9" t="s">
        <v>3413</v>
      </c>
      <c r="G275" s="9" t="s">
        <v>587</v>
      </c>
      <c r="H275" s="29">
        <f>SUM('Дані з ДІСО'!J275:L275)</f>
        <v>1985</v>
      </c>
      <c r="I275" s="29">
        <f>SUM('Дані з ДІСО'!G275:I275)</f>
        <v>127</v>
      </c>
      <c r="J275" s="29">
        <f>SUM('Дані з ДІСО'!P275:R275)</f>
        <v>0</v>
      </c>
      <c r="K275" s="29">
        <f>SUM('Дані з ДІСО'!V275:X275)</f>
        <v>0</v>
      </c>
      <c r="L275" s="40">
        <f>ROUNDUP('Дані з ДІСО'!J275/'Коефіцієнти АТО'!$R275,0)</f>
        <v>52</v>
      </c>
      <c r="M275" s="40">
        <f>ROUNDUP('Дані з ДІСО'!K275/'Коефіцієнти АТО'!$R275,0)</f>
        <v>67</v>
      </c>
      <c r="N275" s="40">
        <f>ROUNDUP('Дані з ДІСО'!L275/'Коефіцієнти АТО'!$R275,0)</f>
        <v>19</v>
      </c>
      <c r="O275" s="59">
        <f>(L275*Параметри!$K$32+M275*Параметри!$L$32+N275*Параметри!$M$32)/18</f>
        <v>225.63333333333333</v>
      </c>
      <c r="P275" s="41">
        <f>IF(H275=0,"",'Дані з ДІСО'!Y275/H275)</f>
        <v>0</v>
      </c>
      <c r="Q275" s="29">
        <f>IF(H275=0,"",(1+0.25*P275)*O275*Параметри!$K$51)</f>
        <v>46214.266927526129</v>
      </c>
      <c r="R275" s="29">
        <f>IF(H275=0,"",Q275*'Коефіцієнти АТО'!T275)</f>
        <v>785.64253776794419</v>
      </c>
      <c r="S275" s="29">
        <f>IF(H275=0,"",H275*(1+0.25*P275)*Параметри!$K$66*Параметри!$K$20/1000)</f>
        <v>0</v>
      </c>
      <c r="T275" s="29">
        <f>IF(H275=0,"",H275*(1+0.25*P275)*'Коефіцієнти АТО'!$S275*Параметри!$K$20/1000)</f>
        <v>8123.1488768115623</v>
      </c>
      <c r="U275" s="29">
        <f t="shared" si="39"/>
        <v>55123.058342105629</v>
      </c>
      <c r="V275" s="29">
        <f t="shared" si="40"/>
        <v>55123.058342105629</v>
      </c>
      <c r="W275" s="40">
        <f>ROUNDUP('Дані з ДІСО'!P275/Параметри!$K$24,0)</f>
        <v>0</v>
      </c>
      <c r="X275" s="40">
        <f>ROUNDUP('Дані з ДІСО'!Q275/Параметри!$K$24,0)</f>
        <v>0</v>
      </c>
      <c r="Y275" s="40">
        <f>ROUNDUP('Дані з ДІСО'!R275/Параметри!$K$24,0)</f>
        <v>0</v>
      </c>
      <c r="Z275" s="59">
        <f>(W275*Параметри!$K$33+X275*Параметри!$L$33+Y275*Параметри!$M$33)/18</f>
        <v>0</v>
      </c>
      <c r="AA275" s="41">
        <f>IF(J275=0,0,'Дані з ДІСО'!AA275/J275)</f>
        <v>0</v>
      </c>
      <c r="AB275" s="29">
        <f>(1+0.25*AA275)*Z275*Параметри!$K$51</f>
        <v>0</v>
      </c>
      <c r="AC275" s="29">
        <f>AB275*'Коефіцієнти АТО'!U275</f>
        <v>0</v>
      </c>
      <c r="AD275" s="29">
        <f>J275*(1+0.25*AA275)*Параметри!$K$66*Параметри!$K$20/1000</f>
        <v>0</v>
      </c>
      <c r="AE275" s="29">
        <f>(1+0.25*AA275)*J275*'Коефіцієнти АТО'!S275*Параметри!$K$20/1000</f>
        <v>0</v>
      </c>
      <c r="AF275" s="29">
        <f t="shared" si="36"/>
        <v>0</v>
      </c>
      <c r="AG275" s="29">
        <v>0</v>
      </c>
      <c r="AH275" s="40">
        <v>20</v>
      </c>
      <c r="AI275" s="40">
        <v>0</v>
      </c>
      <c r="AJ275" s="40">
        <f t="shared" si="37"/>
        <v>0</v>
      </c>
      <c r="AK275" s="29">
        <f>(AH275+AI275)*(1+0.25*AJ275)*Параметри!$K$53</f>
        <v>3588.5855139200012</v>
      </c>
      <c r="AL275" s="29">
        <f>ROUNDUP(('Дані з ДІСО'!AU275+'Дані з ДІСО'!AW275)/Параметри!$K$28,0)</f>
        <v>0</v>
      </c>
      <c r="AM275" s="64">
        <f>AL275*Параметри!$M$35/18</f>
        <v>0</v>
      </c>
      <c r="AN275" s="29">
        <f>IF(AL275=0,0,'Дані з ДІСО'!AW275/SUM('Дані з ДІСО'!AU275,'Дані з ДІСО'!AW275))</f>
        <v>0</v>
      </c>
      <c r="AO275" s="29">
        <f>(1+0.25*AN275)*AM275*Параметри!$K$51</f>
        <v>0</v>
      </c>
      <c r="AP275" s="40">
        <f>ROUNDUP(('Дані з ДІСО'!AE275+'Дані не з ДІСО'!E275+'Дані не з ДІСО'!G275)/Параметри!$K$69,0)</f>
        <v>0</v>
      </c>
      <c r="AQ275" s="40">
        <f t="shared" si="41"/>
        <v>0</v>
      </c>
      <c r="AR275" s="40">
        <f>IF(AP275=0,0,('Дані з ДІСО'!AH275+'Дані не з ДІСО'!G275)/('Дані з ДІСО'!AE275+'Дані не з ДІСО'!E275+'Дані не з ДІСО'!G275))</f>
        <v>0</v>
      </c>
      <c r="AS275" s="29">
        <f>AQ275*(1+0.25*AR275)*Параметри!$K$51</f>
        <v>0</v>
      </c>
      <c r="AT275" s="40">
        <f>ROUNDUP('Дані з ДІСО'!AF275/Параметри!$K$70,0)</f>
        <v>0</v>
      </c>
      <c r="AU275" s="40">
        <f t="shared" si="42"/>
        <v>0</v>
      </c>
      <c r="AV275" s="40">
        <f>IF(AT275=0,0,'Дані з ДІСО'!AI275/'Дані з ДІСО'!AF275)</f>
        <v>0</v>
      </c>
      <c r="AW275" s="29">
        <f>AU275*(1+0.25*AV275)*Параметри!$K$51</f>
        <v>0</v>
      </c>
      <c r="AX275" s="40">
        <f>ROUNDUP('Дані з ДІСО'!AR275/Параметри!$K$29,0)</f>
        <v>0</v>
      </c>
      <c r="AY275" s="40">
        <f>ROUNDUP('Дані з ДІСО'!AS275/Параметри!$K$29,0)</f>
        <v>0</v>
      </c>
      <c r="AZ275" s="40">
        <f>ROUNDUP('Дані з ДІСО'!AT275/Параметри!$K$29,0)</f>
        <v>0</v>
      </c>
      <c r="BA275" s="64">
        <f>(AX275*Параметри!$K$32+AY275*Параметри!$L$32+AZ275*Параметри!$M$32)/18</f>
        <v>0</v>
      </c>
      <c r="BB275" s="29">
        <f>(BA275*Параметри!$K$51+SUM('Дані з ДІСО'!AR275:AT275)*Параметри!$K$48*Параметри!$K$20/1000)*Параметри!$K$74</f>
        <v>0</v>
      </c>
      <c r="BC275" s="40">
        <f>ROUNDUP(('Дані не з ДІСО'!I275+'Дані не з ДІСО'!K275)/Параметри!$K$26,0)</f>
        <v>0</v>
      </c>
      <c r="BD275" s="29">
        <f>BC275*Параметри!$M$36/18</f>
        <v>0</v>
      </c>
      <c r="BE275" s="40">
        <f>IF(BC275=0,0,'Дані не з ДІСО'!K275/('Дані не з ДІСО'!I275+'Дані не з ДІСО'!K275))</f>
        <v>0</v>
      </c>
      <c r="BF275" s="29">
        <f>(1+0.25*BE275)*BD275*Параметри!$K$51</f>
        <v>0</v>
      </c>
      <c r="BG275" s="40">
        <f>ROUNDUP('Дані не з ДІСО'!M275/Параметри!$K$27,0)</f>
        <v>0</v>
      </c>
      <c r="BH275" s="40">
        <f>BG275*Параметри!$M$37/18</f>
        <v>0</v>
      </c>
      <c r="BI275" s="29">
        <f>BH275*Параметри!$K$51</f>
        <v>0</v>
      </c>
      <c r="BJ275" s="29">
        <f>'Дані не з ДІСО'!N275*Параметри!$K$76</f>
        <v>0</v>
      </c>
      <c r="BK275" s="40">
        <f>ROUNDUP('Дані з ДІСО'!V275/Параметри!$K$25,0)</f>
        <v>0</v>
      </c>
      <c r="BL275" s="40">
        <f>ROUNDUP('Дані з ДІСО'!W275/Параметри!$K$25,0)</f>
        <v>0</v>
      </c>
      <c r="BM275" s="40">
        <f>ROUNDUP('Дані з ДІСО'!X275/Параметри!$K$25,0)</f>
        <v>0</v>
      </c>
      <c r="BN275" s="40">
        <f>(BK275*Параметри!$K$34+BL275*Параметри!$L$34+BM275*Параметри!$M$34)/18</f>
        <v>0</v>
      </c>
      <c r="BO275" s="40">
        <f>IF(K275=0,0,'Дані з ДІСО'!AC275/K275)</f>
        <v>0</v>
      </c>
      <c r="BP275" s="29">
        <f>(1+0.25*BO275)*BN275*Параметри!$K$51</f>
        <v>0</v>
      </c>
      <c r="BQ275" s="29">
        <f>BP275*'Коефіцієнти АТО'!U275</f>
        <v>0</v>
      </c>
      <c r="BR275" s="29">
        <f>K275*(1+0.25*BO275)*Параметри!$K$66*Параметри!$K$20/1000</f>
        <v>0</v>
      </c>
      <c r="BS275" s="29">
        <f>(1+0.25*BO275)*K275*'Коефіцієнти АТО'!S275*Параметри!$K$20/1000</f>
        <v>0</v>
      </c>
      <c r="BT275" s="29">
        <f t="shared" si="43"/>
        <v>0</v>
      </c>
      <c r="BU275" s="40">
        <f>ROUNDUP('Дані з ДІСО'!AG275/Параметри!$K$71,0)</f>
        <v>0</v>
      </c>
      <c r="BV275" s="40">
        <f t="shared" si="44"/>
        <v>0</v>
      </c>
      <c r="BW275" s="40">
        <f>IF('Дані з ДІСО'!AG275=0,0,'Дані з ДІСО'!AJ275/'Дані з ДІСО'!AG275)</f>
        <v>0</v>
      </c>
      <c r="BX275" s="29">
        <f>BV275*(1+0.25*BW275)*Параметри!$K$51</f>
        <v>0</v>
      </c>
      <c r="BY275" s="29">
        <f>ROUND(IF(Параметри!$K$77="No",CC275,CC275*Параметри!$K$78)+AG275,1)</f>
        <v>52840.5</v>
      </c>
      <c r="BZ275" s="29">
        <f>ROUND(IF(Параметри!$K$77="No",BF275,BF275*Параметри!$K$78),1)</f>
        <v>0</v>
      </c>
      <c r="CA275" s="29">
        <f>ROUND(IF(Параметри!$K$77="No",BI275,BI275*Параметри!$K$78),1)</f>
        <v>0</v>
      </c>
      <c r="CB275" s="29">
        <f>ROUND(IF(Параметри!$K$77="No",BJ275,BJ275*Параметри!$K$78),1)</f>
        <v>0</v>
      </c>
      <c r="CC275" s="29">
        <f t="shared" si="38"/>
        <v>58711.643856025628</v>
      </c>
    </row>
    <row r="276" spans="1:81">
      <c r="A276" s="9">
        <v>275</v>
      </c>
      <c r="B276" s="9" t="s">
        <v>3151</v>
      </c>
      <c r="C276" s="9" t="s">
        <v>3151</v>
      </c>
      <c r="D276" s="9" t="s">
        <v>3393</v>
      </c>
      <c r="E276" s="9" t="s">
        <v>29</v>
      </c>
      <c r="F276" s="9" t="s">
        <v>3414</v>
      </c>
      <c r="G276" s="9" t="s">
        <v>589</v>
      </c>
      <c r="H276" s="29">
        <f>SUM('Дані з ДІСО'!J276:L276)</f>
        <v>599</v>
      </c>
      <c r="I276" s="29">
        <f>SUM('Дані з ДІСО'!G276:I276)</f>
        <v>42</v>
      </c>
      <c r="J276" s="29">
        <f>SUM('Дані з ДІСО'!P276:R276)</f>
        <v>0</v>
      </c>
      <c r="K276" s="29">
        <f>SUM('Дані з ДІСО'!V276:X276)</f>
        <v>0</v>
      </c>
      <c r="L276" s="40">
        <f>ROUNDUP('Дані з ДІСО'!J276/'Коефіцієнти АТО'!$R276,0)</f>
        <v>17</v>
      </c>
      <c r="M276" s="40">
        <f>ROUNDUP('Дані з ДІСО'!K276/'Коефіцієнти АТО'!$R276,0)</f>
        <v>26</v>
      </c>
      <c r="N276" s="40">
        <f>ROUNDUP('Дані з ДІСО'!L276/'Коефіцієнти АТО'!$R276,0)</f>
        <v>4</v>
      </c>
      <c r="O276" s="59">
        <f>(L276*Параметри!$K$32+M276*Параметри!$L$32+N276*Параметри!$M$32)/18</f>
        <v>76.844444444444449</v>
      </c>
      <c r="P276" s="41">
        <f>IF(H276=0,"",'Дані з ДІСО'!Y276/H276)</f>
        <v>0</v>
      </c>
      <c r="Q276" s="29">
        <f>IF(H276=0,"",(1+0.25*P276)*O276*Параметри!$K$51)</f>
        <v>15739.295320370846</v>
      </c>
      <c r="R276" s="29">
        <f>IF(H276=0,"",Q276*'Коефіцієнти АТО'!T276)</f>
        <v>267.56802044630439</v>
      </c>
      <c r="S276" s="29">
        <f>IF(H276=0,"",H276*(1+0.25*P276)*Параметри!$K$66*Параметри!$K$20/1000)</f>
        <v>0</v>
      </c>
      <c r="T276" s="29">
        <f>IF(H276=0,"",H276*(1+0.25*P276)*'Коефіцієнти АТО'!$S276*Параметри!$K$20/1000)</f>
        <v>2736.2987113360205</v>
      </c>
      <c r="U276" s="29">
        <f t="shared" si="39"/>
        <v>18743.162052153169</v>
      </c>
      <c r="V276" s="29">
        <f t="shared" si="40"/>
        <v>18743.162052153169</v>
      </c>
      <c r="W276" s="40">
        <f>ROUNDUP('Дані з ДІСО'!P276/Параметри!$K$24,0)</f>
        <v>0</v>
      </c>
      <c r="X276" s="40">
        <f>ROUNDUP('Дані з ДІСО'!Q276/Параметри!$K$24,0)</f>
        <v>0</v>
      </c>
      <c r="Y276" s="40">
        <f>ROUNDUP('Дані з ДІСО'!R276/Параметри!$K$24,0)</f>
        <v>0</v>
      </c>
      <c r="Z276" s="59">
        <f>(W276*Параметри!$K$33+X276*Параметри!$L$33+Y276*Параметри!$M$33)/18</f>
        <v>0</v>
      </c>
      <c r="AA276" s="41">
        <f>IF(J276=0,0,'Дані з ДІСО'!AA276/J276)</f>
        <v>0</v>
      </c>
      <c r="AB276" s="29">
        <f>(1+0.25*AA276)*Z276*Параметри!$K$51</f>
        <v>0</v>
      </c>
      <c r="AC276" s="29">
        <f>AB276*'Коефіцієнти АТО'!U276</f>
        <v>0</v>
      </c>
      <c r="AD276" s="29">
        <f>J276*(1+0.25*AA276)*Параметри!$K$66*Параметри!$K$20/1000</f>
        <v>0</v>
      </c>
      <c r="AE276" s="29">
        <f>(1+0.25*AA276)*J276*'Коефіцієнти АТО'!S276*Параметри!$K$20/1000</f>
        <v>0</v>
      </c>
      <c r="AF276" s="29">
        <f t="shared" si="36"/>
        <v>0</v>
      </c>
      <c r="AG276" s="29">
        <v>0</v>
      </c>
      <c r="AH276" s="40">
        <v>4</v>
      </c>
      <c r="AI276" s="40">
        <v>0</v>
      </c>
      <c r="AJ276" s="40">
        <f t="shared" si="37"/>
        <v>0</v>
      </c>
      <c r="AK276" s="29">
        <f>(AH276+AI276)*(1+0.25*AJ276)*Параметри!$K$53</f>
        <v>717.71710278400019</v>
      </c>
      <c r="AL276" s="29">
        <f>ROUNDUP(('Дані з ДІСО'!AU276+'Дані з ДІСО'!AW276)/Параметри!$K$28,0)</f>
        <v>0</v>
      </c>
      <c r="AM276" s="64">
        <f>AL276*Параметри!$M$35/18</f>
        <v>0</v>
      </c>
      <c r="AN276" s="29">
        <f>IF(AL276=0,0,'Дані з ДІСО'!AW276/SUM('Дані з ДІСО'!AU276,'Дані з ДІСО'!AW276))</f>
        <v>0</v>
      </c>
      <c r="AO276" s="29">
        <f>(1+0.25*AN276)*AM276*Параметри!$K$51</f>
        <v>0</v>
      </c>
      <c r="AP276" s="40">
        <f>ROUNDUP(('Дані з ДІСО'!AE276+'Дані не з ДІСО'!E276+'Дані не з ДІСО'!G276)/Параметри!$K$69,0)</f>
        <v>0</v>
      </c>
      <c r="AQ276" s="40">
        <f t="shared" si="41"/>
        <v>0</v>
      </c>
      <c r="AR276" s="40">
        <f>IF(AP276=0,0,('Дані з ДІСО'!AH276+'Дані не з ДІСО'!G276)/('Дані з ДІСО'!AE276+'Дані не з ДІСО'!E276+'Дані не з ДІСО'!G276))</f>
        <v>0</v>
      </c>
      <c r="AS276" s="29">
        <f>AQ276*(1+0.25*AR276)*Параметри!$K$51</f>
        <v>0</v>
      </c>
      <c r="AT276" s="40">
        <f>ROUNDUP('Дані з ДІСО'!AF276/Параметри!$K$70,0)</f>
        <v>0</v>
      </c>
      <c r="AU276" s="40">
        <f t="shared" si="42"/>
        <v>0</v>
      </c>
      <c r="AV276" s="40">
        <f>IF(AT276=0,0,'Дані з ДІСО'!AI276/'Дані з ДІСО'!AF276)</f>
        <v>0</v>
      </c>
      <c r="AW276" s="29">
        <f>AU276*(1+0.25*AV276)*Параметри!$K$51</f>
        <v>0</v>
      </c>
      <c r="AX276" s="40">
        <f>ROUNDUP('Дані з ДІСО'!AR276/Параметри!$K$29,0)</f>
        <v>0</v>
      </c>
      <c r="AY276" s="40">
        <f>ROUNDUP('Дані з ДІСО'!AS276/Параметри!$K$29,0)</f>
        <v>0</v>
      </c>
      <c r="AZ276" s="40">
        <f>ROUNDUP('Дані з ДІСО'!AT276/Параметри!$K$29,0)</f>
        <v>0</v>
      </c>
      <c r="BA276" s="64">
        <f>(AX276*Параметри!$K$32+AY276*Параметри!$L$32+AZ276*Параметри!$M$32)/18</f>
        <v>0</v>
      </c>
      <c r="BB276" s="29">
        <f>(BA276*Параметри!$K$51+SUM('Дані з ДІСО'!AR276:AT276)*Параметри!$K$48*Параметри!$K$20/1000)*Параметри!$K$74</f>
        <v>0</v>
      </c>
      <c r="BC276" s="40">
        <f>ROUNDUP(('Дані не з ДІСО'!I276+'Дані не з ДІСО'!K276)/Параметри!$K$26,0)</f>
        <v>0</v>
      </c>
      <c r="BD276" s="29">
        <f>BC276*Параметри!$M$36/18</f>
        <v>0</v>
      </c>
      <c r="BE276" s="40">
        <f>IF(BC276=0,0,'Дані не з ДІСО'!K276/('Дані не з ДІСО'!I276+'Дані не з ДІСО'!K276))</f>
        <v>0</v>
      </c>
      <c r="BF276" s="29">
        <f>(1+0.25*BE276)*BD276*Параметри!$K$51</f>
        <v>0</v>
      </c>
      <c r="BG276" s="40">
        <f>ROUNDUP('Дані не з ДІСО'!M276/Параметри!$K$27,0)</f>
        <v>0</v>
      </c>
      <c r="BH276" s="40">
        <f>BG276*Параметри!$M$37/18</f>
        <v>0</v>
      </c>
      <c r="BI276" s="29">
        <f>BH276*Параметри!$K$51</f>
        <v>0</v>
      </c>
      <c r="BJ276" s="29">
        <f>'Дані не з ДІСО'!N276*Параметри!$K$76</f>
        <v>0</v>
      </c>
      <c r="BK276" s="40">
        <f>ROUNDUP('Дані з ДІСО'!V276/Параметри!$K$25,0)</f>
        <v>0</v>
      </c>
      <c r="BL276" s="40">
        <f>ROUNDUP('Дані з ДІСО'!W276/Параметри!$K$25,0)</f>
        <v>0</v>
      </c>
      <c r="BM276" s="40">
        <f>ROUNDUP('Дані з ДІСО'!X276/Параметри!$K$25,0)</f>
        <v>0</v>
      </c>
      <c r="BN276" s="40">
        <f>(BK276*Параметри!$K$34+BL276*Параметри!$L$34+BM276*Параметри!$M$34)/18</f>
        <v>0</v>
      </c>
      <c r="BO276" s="40">
        <f>IF(K276=0,0,'Дані з ДІСО'!AC276/K276)</f>
        <v>0</v>
      </c>
      <c r="BP276" s="29">
        <f>(1+0.25*BO276)*BN276*Параметри!$K$51</f>
        <v>0</v>
      </c>
      <c r="BQ276" s="29">
        <f>BP276*'Коефіцієнти АТО'!U276</f>
        <v>0</v>
      </c>
      <c r="BR276" s="29">
        <f>K276*(1+0.25*BO276)*Параметри!$K$66*Параметри!$K$20/1000</f>
        <v>0</v>
      </c>
      <c r="BS276" s="29">
        <f>(1+0.25*BO276)*K276*'Коефіцієнти АТО'!S276*Параметри!$K$20/1000</f>
        <v>0</v>
      </c>
      <c r="BT276" s="29">
        <f t="shared" si="43"/>
        <v>0</v>
      </c>
      <c r="BU276" s="40">
        <f>ROUNDUP('Дані з ДІСО'!AG276/Параметри!$K$71,0)</f>
        <v>0</v>
      </c>
      <c r="BV276" s="40">
        <f t="shared" si="44"/>
        <v>0</v>
      </c>
      <c r="BW276" s="40">
        <f>IF('Дані з ДІСО'!AG276=0,0,'Дані з ДІСО'!AJ276/'Дані з ДІСО'!AG276)</f>
        <v>0</v>
      </c>
      <c r="BX276" s="29">
        <f>BV276*(1+0.25*BW276)*Параметри!$K$51</f>
        <v>0</v>
      </c>
      <c r="BY276" s="29">
        <f>ROUND(IF(Параметри!$K$77="No",CC276,CC276*Параметри!$K$78)+AG276,1)</f>
        <v>17514.8</v>
      </c>
      <c r="BZ276" s="29">
        <f>ROUND(IF(Параметри!$K$77="No",BF276,BF276*Параметри!$K$78),1)</f>
        <v>0</v>
      </c>
      <c r="CA276" s="29">
        <f>ROUND(IF(Параметри!$K$77="No",BI276,BI276*Параметри!$K$78),1)</f>
        <v>0</v>
      </c>
      <c r="CB276" s="29">
        <f>ROUND(IF(Параметри!$K$77="No",BJ276,BJ276*Параметри!$K$78),1)</f>
        <v>0</v>
      </c>
      <c r="CC276" s="29">
        <f t="shared" si="38"/>
        <v>19460.879154937171</v>
      </c>
    </row>
    <row r="277" spans="1:81">
      <c r="A277" s="9">
        <v>276</v>
      </c>
      <c r="B277" s="9" t="s">
        <v>3148</v>
      </c>
      <c r="C277" s="9" t="s">
        <v>3148</v>
      </c>
      <c r="D277" s="9" t="s">
        <v>3393</v>
      </c>
      <c r="E277" s="9" t="s">
        <v>24</v>
      </c>
      <c r="F277" s="9" t="s">
        <v>3415</v>
      </c>
      <c r="G277" s="9" t="s">
        <v>591</v>
      </c>
      <c r="H277" s="29">
        <f>SUM('Дані з ДІСО'!J277:L277)</f>
        <v>440</v>
      </c>
      <c r="I277" s="29">
        <f>SUM('Дані з ДІСО'!G277:I277)</f>
        <v>37</v>
      </c>
      <c r="J277" s="29">
        <f>SUM('Дані з ДІСО'!P277:R277)</f>
        <v>0</v>
      </c>
      <c r="K277" s="29">
        <f>SUM('Дані з ДІСО'!V277:X277)</f>
        <v>0</v>
      </c>
      <c r="L277" s="40">
        <f>ROUNDUP('Дані з ДІСО'!J277/'Коефіцієнти АТО'!$R277,0)</f>
        <v>12</v>
      </c>
      <c r="M277" s="40">
        <f>ROUNDUP('Дані з ДІСО'!K277/'Коефіцієнти АТО'!$R277,0)</f>
        <v>19</v>
      </c>
      <c r="N277" s="40">
        <f>ROUNDUP('Дані з ДІСО'!L277/'Коефіцієнти АТО'!$R277,0)</f>
        <v>3</v>
      </c>
      <c r="O277" s="59">
        <f>(L277*Параметри!$K$32+M277*Параметри!$L$32+N277*Параметри!$M$32)/18</f>
        <v>55.766666666666673</v>
      </c>
      <c r="P277" s="41">
        <f>IF(H277=0,"",'Дані з ДІСО'!Y277/H277)</f>
        <v>0</v>
      </c>
      <c r="Q277" s="29">
        <f>IF(H277=0,"",(1+0.25*P277)*O277*Параметри!$K$51)</f>
        <v>11422.140429864268</v>
      </c>
      <c r="R277" s="29">
        <f>IF(H277=0,"",Q277*'Коефіцієнти АТО'!T277)</f>
        <v>194.17638730769258</v>
      </c>
      <c r="S277" s="29">
        <f>IF(H277=0,"",H277*(1+0.25*P277)*Параметри!$K$66*Параметри!$K$20/1000)</f>
        <v>0</v>
      </c>
      <c r="T277" s="29">
        <f>IF(H277=0,"",H277*(1+0.25*P277)*'Коефіцієнти АТО'!$S277*Параметри!$K$20/1000)</f>
        <v>2219.3407744976353</v>
      </c>
      <c r="U277" s="29">
        <f t="shared" si="39"/>
        <v>13835.657591669597</v>
      </c>
      <c r="V277" s="29">
        <f t="shared" si="40"/>
        <v>13835.657591669597</v>
      </c>
      <c r="W277" s="40">
        <f>ROUNDUP('Дані з ДІСО'!P277/Параметри!$K$24,0)</f>
        <v>0</v>
      </c>
      <c r="X277" s="40">
        <f>ROUNDUP('Дані з ДІСО'!Q277/Параметри!$K$24,0)</f>
        <v>0</v>
      </c>
      <c r="Y277" s="40">
        <f>ROUNDUP('Дані з ДІСО'!R277/Параметри!$K$24,0)</f>
        <v>0</v>
      </c>
      <c r="Z277" s="59">
        <f>(W277*Параметри!$K$33+X277*Параметри!$L$33+Y277*Параметри!$M$33)/18</f>
        <v>0</v>
      </c>
      <c r="AA277" s="41">
        <f>IF(J277=0,0,'Дані з ДІСО'!AA277/J277)</f>
        <v>0</v>
      </c>
      <c r="AB277" s="29">
        <f>(1+0.25*AA277)*Z277*Параметри!$K$51</f>
        <v>0</v>
      </c>
      <c r="AC277" s="29">
        <f>AB277*'Коефіцієнти АТО'!U277</f>
        <v>0</v>
      </c>
      <c r="AD277" s="29">
        <f>J277*(1+0.25*AA277)*Параметри!$K$66*Параметри!$K$20/1000</f>
        <v>0</v>
      </c>
      <c r="AE277" s="29">
        <f>(1+0.25*AA277)*J277*'Коефіцієнти АТО'!S277*Параметри!$K$20/1000</f>
        <v>0</v>
      </c>
      <c r="AF277" s="29">
        <f t="shared" si="36"/>
        <v>0</v>
      </c>
      <c r="AG277" s="29">
        <v>0</v>
      </c>
      <c r="AH277" s="40">
        <v>1</v>
      </c>
      <c r="AI277" s="40">
        <v>0</v>
      </c>
      <c r="AJ277" s="40">
        <f t="shared" si="37"/>
        <v>0</v>
      </c>
      <c r="AK277" s="29">
        <f>(AH277+AI277)*(1+0.25*AJ277)*Параметри!$K$53</f>
        <v>179.42927569600005</v>
      </c>
      <c r="AL277" s="29">
        <f>ROUNDUP(('Дані з ДІСО'!AU277+'Дані з ДІСО'!AW277)/Параметри!$K$28,0)</f>
        <v>0</v>
      </c>
      <c r="AM277" s="64">
        <f>AL277*Параметри!$M$35/18</f>
        <v>0</v>
      </c>
      <c r="AN277" s="29">
        <f>IF(AL277=0,0,'Дані з ДІСО'!AW277/SUM('Дані з ДІСО'!AU277,'Дані з ДІСО'!AW277))</f>
        <v>0</v>
      </c>
      <c r="AO277" s="29">
        <f>(1+0.25*AN277)*AM277*Параметри!$K$51</f>
        <v>0</v>
      </c>
      <c r="AP277" s="40">
        <f>ROUNDUP(('Дані з ДІСО'!AE277+'Дані не з ДІСО'!E277+'Дані не з ДІСО'!G277)/Параметри!$K$69,0)</f>
        <v>0</v>
      </c>
      <c r="AQ277" s="40">
        <f t="shared" si="41"/>
        <v>0</v>
      </c>
      <c r="AR277" s="40">
        <f>IF(AP277=0,0,('Дані з ДІСО'!AH277+'Дані не з ДІСО'!G277)/('Дані з ДІСО'!AE277+'Дані не з ДІСО'!E277+'Дані не з ДІСО'!G277))</f>
        <v>0</v>
      </c>
      <c r="AS277" s="29">
        <f>AQ277*(1+0.25*AR277)*Параметри!$K$51</f>
        <v>0</v>
      </c>
      <c r="AT277" s="40">
        <f>ROUNDUP('Дані з ДІСО'!AF277/Параметри!$K$70,0)</f>
        <v>0</v>
      </c>
      <c r="AU277" s="40">
        <f t="shared" si="42"/>
        <v>0</v>
      </c>
      <c r="AV277" s="40">
        <f>IF(AT277=0,0,'Дані з ДІСО'!AI277/'Дані з ДІСО'!AF277)</f>
        <v>0</v>
      </c>
      <c r="AW277" s="29">
        <f>AU277*(1+0.25*AV277)*Параметри!$K$51</f>
        <v>0</v>
      </c>
      <c r="AX277" s="40">
        <f>ROUNDUP('Дані з ДІСО'!AR277/Параметри!$K$29,0)</f>
        <v>0</v>
      </c>
      <c r="AY277" s="40">
        <f>ROUNDUP('Дані з ДІСО'!AS277/Параметри!$K$29,0)</f>
        <v>0</v>
      </c>
      <c r="AZ277" s="40">
        <f>ROUNDUP('Дані з ДІСО'!AT277/Параметри!$K$29,0)</f>
        <v>0</v>
      </c>
      <c r="BA277" s="64">
        <f>(AX277*Параметри!$K$32+AY277*Параметри!$L$32+AZ277*Параметри!$M$32)/18</f>
        <v>0</v>
      </c>
      <c r="BB277" s="29">
        <f>(BA277*Параметри!$K$51+SUM('Дані з ДІСО'!AR277:AT277)*Параметри!$K$48*Параметри!$K$20/1000)*Параметри!$K$74</f>
        <v>0</v>
      </c>
      <c r="BC277" s="40">
        <f>ROUNDUP(('Дані не з ДІСО'!I277+'Дані не з ДІСО'!K277)/Параметри!$K$26,0)</f>
        <v>0</v>
      </c>
      <c r="BD277" s="29">
        <f>BC277*Параметри!$M$36/18</f>
        <v>0</v>
      </c>
      <c r="BE277" s="40">
        <f>IF(BC277=0,0,'Дані не з ДІСО'!K277/('Дані не з ДІСО'!I277+'Дані не з ДІСО'!K277))</f>
        <v>0</v>
      </c>
      <c r="BF277" s="29">
        <f>(1+0.25*BE277)*BD277*Параметри!$K$51</f>
        <v>0</v>
      </c>
      <c r="BG277" s="40">
        <f>ROUNDUP('Дані не з ДІСО'!M277/Параметри!$K$27,0)</f>
        <v>0</v>
      </c>
      <c r="BH277" s="40">
        <f>BG277*Параметри!$M$37/18</f>
        <v>0</v>
      </c>
      <c r="BI277" s="29">
        <f>BH277*Параметри!$K$51</f>
        <v>0</v>
      </c>
      <c r="BJ277" s="29">
        <f>'Дані не з ДІСО'!N277*Параметри!$K$76</f>
        <v>0</v>
      </c>
      <c r="BK277" s="40">
        <f>ROUNDUP('Дані з ДІСО'!V277/Параметри!$K$25,0)</f>
        <v>0</v>
      </c>
      <c r="BL277" s="40">
        <f>ROUNDUP('Дані з ДІСО'!W277/Параметри!$K$25,0)</f>
        <v>0</v>
      </c>
      <c r="BM277" s="40">
        <f>ROUNDUP('Дані з ДІСО'!X277/Параметри!$K$25,0)</f>
        <v>0</v>
      </c>
      <c r="BN277" s="40">
        <f>(BK277*Параметри!$K$34+BL277*Параметри!$L$34+BM277*Параметри!$M$34)/18</f>
        <v>0</v>
      </c>
      <c r="BO277" s="40">
        <f>IF(K277=0,0,'Дані з ДІСО'!AC277/K277)</f>
        <v>0</v>
      </c>
      <c r="BP277" s="29">
        <f>(1+0.25*BO277)*BN277*Параметри!$K$51</f>
        <v>0</v>
      </c>
      <c r="BQ277" s="29">
        <f>BP277*'Коефіцієнти АТО'!U277</f>
        <v>0</v>
      </c>
      <c r="BR277" s="29">
        <f>K277*(1+0.25*BO277)*Параметри!$K$66*Параметри!$K$20/1000</f>
        <v>0</v>
      </c>
      <c r="BS277" s="29">
        <f>(1+0.25*BO277)*K277*'Коефіцієнти АТО'!S277*Параметри!$K$20/1000</f>
        <v>0</v>
      </c>
      <c r="BT277" s="29">
        <f t="shared" si="43"/>
        <v>0</v>
      </c>
      <c r="BU277" s="40">
        <f>ROUNDUP('Дані з ДІСО'!AG277/Параметри!$K$71,0)</f>
        <v>0</v>
      </c>
      <c r="BV277" s="40">
        <f t="shared" si="44"/>
        <v>0</v>
      </c>
      <c r="BW277" s="40">
        <f>IF('Дані з ДІСО'!AG277=0,0,'Дані з ДІСО'!AJ277/'Дані з ДІСО'!AG277)</f>
        <v>0</v>
      </c>
      <c r="BX277" s="29">
        <f>BV277*(1+0.25*BW277)*Параметри!$K$51</f>
        <v>0</v>
      </c>
      <c r="BY277" s="29">
        <f>ROUND(IF(Параметри!$K$77="No",CC277,CC277*Параметри!$K$78)+AG277,1)</f>
        <v>12613.6</v>
      </c>
      <c r="BZ277" s="29">
        <f>ROUND(IF(Параметри!$K$77="No",BF277,BF277*Параметри!$K$78),1)</f>
        <v>0</v>
      </c>
      <c r="CA277" s="29">
        <f>ROUND(IF(Параметри!$K$77="No",BI277,BI277*Параметри!$K$78),1)</f>
        <v>0</v>
      </c>
      <c r="CB277" s="29">
        <f>ROUND(IF(Параметри!$K$77="No",BJ277,BJ277*Параметри!$K$78),1)</f>
        <v>0</v>
      </c>
      <c r="CC277" s="29">
        <f t="shared" si="38"/>
        <v>14015.086867365597</v>
      </c>
    </row>
    <row r="278" spans="1:81">
      <c r="A278" s="9">
        <v>277</v>
      </c>
      <c r="B278" s="9" t="s">
        <v>3148</v>
      </c>
      <c r="C278" s="9" t="s">
        <v>3148</v>
      </c>
      <c r="D278" s="9" t="s">
        <v>3393</v>
      </c>
      <c r="E278" s="9" t="s">
        <v>24</v>
      </c>
      <c r="F278" s="9" t="s">
        <v>3416</v>
      </c>
      <c r="G278" s="9" t="s">
        <v>593</v>
      </c>
      <c r="H278" s="29">
        <f>SUM('Дані з ДІСО'!J278:L278)</f>
        <v>656</v>
      </c>
      <c r="I278" s="29">
        <f>SUM('Дані з ДІСО'!G278:I278)</f>
        <v>56</v>
      </c>
      <c r="J278" s="29">
        <f>SUM('Дані з ДІСО'!P278:R278)</f>
        <v>0</v>
      </c>
      <c r="K278" s="29">
        <f>SUM('Дані з ДІСО'!V278:X278)</f>
        <v>0</v>
      </c>
      <c r="L278" s="40">
        <f>ROUNDUP('Дані з ДІСО'!J278/'Коефіцієнти АТО'!$R278,0)</f>
        <v>21</v>
      </c>
      <c r="M278" s="40">
        <f>ROUNDUP('Дані з ДІСО'!K278/'Коефіцієнти АТО'!$R278,0)</f>
        <v>26</v>
      </c>
      <c r="N278" s="40">
        <f>ROUNDUP('Дані з ДІСО'!L278/'Коефіцієнти АТО'!$R278,0)</f>
        <v>8</v>
      </c>
      <c r="O278" s="59">
        <f>(L278*Параметри!$K$32+M278*Параметри!$L$32+N278*Параметри!$M$32)/18</f>
        <v>89.844444444444449</v>
      </c>
      <c r="P278" s="41">
        <f>IF(H278=0,"",'Дані з ДІСО'!Y278/H278)</f>
        <v>0</v>
      </c>
      <c r="Q278" s="29">
        <f>IF(H278=0,"",(1+0.25*P278)*O278*Параметри!$K$51)</f>
        <v>18401.958062538844</v>
      </c>
      <c r="R278" s="29">
        <f>IF(H278=0,"",Q278*'Коефіцієнти АТО'!T278)</f>
        <v>312.83328706316036</v>
      </c>
      <c r="S278" s="29">
        <f>IF(H278=0,"",H278*(1+0.25*P278)*Параметри!$K$66*Параметри!$K$20/1000)</f>
        <v>0</v>
      </c>
      <c r="T278" s="29">
        <f>IF(H278=0,"",H278*(1+0.25*P278)*'Коефіцієнти АТО'!$S278*Параметри!$K$20/1000)</f>
        <v>3308.8353365237467</v>
      </c>
      <c r="U278" s="29">
        <f t="shared" si="39"/>
        <v>22023.62668612575</v>
      </c>
      <c r="V278" s="29">
        <f t="shared" si="40"/>
        <v>22023.62668612575</v>
      </c>
      <c r="W278" s="40">
        <f>ROUNDUP('Дані з ДІСО'!P278/Параметри!$K$24,0)</f>
        <v>0</v>
      </c>
      <c r="X278" s="40">
        <f>ROUNDUP('Дані з ДІСО'!Q278/Параметри!$K$24,0)</f>
        <v>0</v>
      </c>
      <c r="Y278" s="40">
        <f>ROUNDUP('Дані з ДІСО'!R278/Параметри!$K$24,0)</f>
        <v>0</v>
      </c>
      <c r="Z278" s="59">
        <f>(W278*Параметри!$K$33+X278*Параметри!$L$33+Y278*Параметри!$M$33)/18</f>
        <v>0</v>
      </c>
      <c r="AA278" s="41">
        <f>IF(J278=0,0,'Дані з ДІСО'!AA278/J278)</f>
        <v>0</v>
      </c>
      <c r="AB278" s="29">
        <f>(1+0.25*AA278)*Z278*Параметри!$K$51</f>
        <v>0</v>
      </c>
      <c r="AC278" s="29">
        <f>AB278*'Коефіцієнти АТО'!U278</f>
        <v>0</v>
      </c>
      <c r="AD278" s="29">
        <f>J278*(1+0.25*AA278)*Параметри!$K$66*Параметри!$K$20/1000</f>
        <v>0</v>
      </c>
      <c r="AE278" s="29">
        <f>(1+0.25*AA278)*J278*'Коефіцієнти АТО'!S278*Параметри!$K$20/1000</f>
        <v>0</v>
      </c>
      <c r="AF278" s="29">
        <f t="shared" si="36"/>
        <v>0</v>
      </c>
      <c r="AG278" s="29">
        <v>0</v>
      </c>
      <c r="AH278" s="40">
        <v>3</v>
      </c>
      <c r="AI278" s="40">
        <v>0</v>
      </c>
      <c r="AJ278" s="40">
        <f t="shared" si="37"/>
        <v>0</v>
      </c>
      <c r="AK278" s="29">
        <f>(AH278+AI278)*(1+0.25*AJ278)*Параметри!$K$53</f>
        <v>538.28782708800009</v>
      </c>
      <c r="AL278" s="29">
        <f>ROUNDUP(('Дані з ДІСО'!AU278+'Дані з ДІСО'!AW278)/Параметри!$K$28,0)</f>
        <v>0</v>
      </c>
      <c r="AM278" s="64">
        <f>AL278*Параметри!$M$35/18</f>
        <v>0</v>
      </c>
      <c r="AN278" s="29">
        <f>IF(AL278=0,0,'Дані з ДІСО'!AW278/SUM('Дані з ДІСО'!AU278,'Дані з ДІСО'!AW278))</f>
        <v>0</v>
      </c>
      <c r="AO278" s="29">
        <f>(1+0.25*AN278)*AM278*Параметри!$K$51</f>
        <v>0</v>
      </c>
      <c r="AP278" s="40">
        <f>ROUNDUP(('Дані з ДІСО'!AE278+'Дані не з ДІСО'!E278+'Дані не з ДІСО'!G278)/Параметри!$K$69,0)</f>
        <v>0</v>
      </c>
      <c r="AQ278" s="40">
        <f t="shared" si="41"/>
        <v>0</v>
      </c>
      <c r="AR278" s="40">
        <f>IF(AP278=0,0,('Дані з ДІСО'!AH278+'Дані не з ДІСО'!G278)/('Дані з ДІСО'!AE278+'Дані не з ДІСО'!E278+'Дані не з ДІСО'!G278))</f>
        <v>0</v>
      </c>
      <c r="AS278" s="29">
        <f>AQ278*(1+0.25*AR278)*Параметри!$K$51</f>
        <v>0</v>
      </c>
      <c r="AT278" s="40">
        <f>ROUNDUP('Дані з ДІСО'!AF278/Параметри!$K$70,0)</f>
        <v>0</v>
      </c>
      <c r="AU278" s="40">
        <f t="shared" si="42"/>
        <v>0</v>
      </c>
      <c r="AV278" s="40">
        <f>IF(AT278=0,0,'Дані з ДІСО'!AI278/'Дані з ДІСО'!AF278)</f>
        <v>0</v>
      </c>
      <c r="AW278" s="29">
        <f>AU278*(1+0.25*AV278)*Параметри!$K$51</f>
        <v>0</v>
      </c>
      <c r="AX278" s="40">
        <f>ROUNDUP('Дані з ДІСО'!AR278/Параметри!$K$29,0)</f>
        <v>0</v>
      </c>
      <c r="AY278" s="40">
        <f>ROUNDUP('Дані з ДІСО'!AS278/Параметри!$K$29,0)</f>
        <v>0</v>
      </c>
      <c r="AZ278" s="40">
        <f>ROUNDUP('Дані з ДІСО'!AT278/Параметри!$K$29,0)</f>
        <v>0</v>
      </c>
      <c r="BA278" s="64">
        <f>(AX278*Параметри!$K$32+AY278*Параметри!$L$32+AZ278*Параметри!$M$32)/18</f>
        <v>0</v>
      </c>
      <c r="BB278" s="29">
        <f>(BA278*Параметри!$K$51+SUM('Дані з ДІСО'!AR278:AT278)*Параметри!$K$48*Параметри!$K$20/1000)*Параметри!$K$74</f>
        <v>0</v>
      </c>
      <c r="BC278" s="40">
        <f>ROUNDUP(('Дані не з ДІСО'!I278+'Дані не з ДІСО'!K278)/Параметри!$K$26,0)</f>
        <v>0</v>
      </c>
      <c r="BD278" s="29">
        <f>BC278*Параметри!$M$36/18</f>
        <v>0</v>
      </c>
      <c r="BE278" s="40">
        <f>IF(BC278=0,0,'Дані не з ДІСО'!K278/('Дані не з ДІСО'!I278+'Дані не з ДІСО'!K278))</f>
        <v>0</v>
      </c>
      <c r="BF278" s="29">
        <f>(1+0.25*BE278)*BD278*Параметри!$K$51</f>
        <v>0</v>
      </c>
      <c r="BG278" s="40">
        <f>ROUNDUP('Дані не з ДІСО'!M278/Параметри!$K$27,0)</f>
        <v>0</v>
      </c>
      <c r="BH278" s="40">
        <f>BG278*Параметри!$M$37/18</f>
        <v>0</v>
      </c>
      <c r="BI278" s="29">
        <f>BH278*Параметри!$K$51</f>
        <v>0</v>
      </c>
      <c r="BJ278" s="29">
        <f>'Дані не з ДІСО'!N278*Параметри!$K$76</f>
        <v>0</v>
      </c>
      <c r="BK278" s="40">
        <f>ROUNDUP('Дані з ДІСО'!V278/Параметри!$K$25,0)</f>
        <v>0</v>
      </c>
      <c r="BL278" s="40">
        <f>ROUNDUP('Дані з ДІСО'!W278/Параметри!$K$25,0)</f>
        <v>0</v>
      </c>
      <c r="BM278" s="40">
        <f>ROUNDUP('Дані з ДІСО'!X278/Параметри!$K$25,0)</f>
        <v>0</v>
      </c>
      <c r="BN278" s="40">
        <f>(BK278*Параметри!$K$34+BL278*Параметри!$L$34+BM278*Параметри!$M$34)/18</f>
        <v>0</v>
      </c>
      <c r="BO278" s="40">
        <f>IF(K278=0,0,'Дані з ДІСО'!AC278/K278)</f>
        <v>0</v>
      </c>
      <c r="BP278" s="29">
        <f>(1+0.25*BO278)*BN278*Параметри!$K$51</f>
        <v>0</v>
      </c>
      <c r="BQ278" s="29">
        <f>BP278*'Коефіцієнти АТО'!U278</f>
        <v>0</v>
      </c>
      <c r="BR278" s="29">
        <f>K278*(1+0.25*BO278)*Параметри!$K$66*Параметри!$K$20/1000</f>
        <v>0</v>
      </c>
      <c r="BS278" s="29">
        <f>(1+0.25*BO278)*K278*'Коефіцієнти АТО'!S278*Параметри!$K$20/1000</f>
        <v>0</v>
      </c>
      <c r="BT278" s="29">
        <f t="shared" si="43"/>
        <v>0</v>
      </c>
      <c r="BU278" s="40">
        <f>ROUNDUP('Дані з ДІСО'!AG278/Параметри!$K$71,0)</f>
        <v>0</v>
      </c>
      <c r="BV278" s="40">
        <f t="shared" si="44"/>
        <v>0</v>
      </c>
      <c r="BW278" s="40">
        <f>IF('Дані з ДІСО'!AG278=0,0,'Дані з ДІСО'!AJ278/'Дані з ДІСО'!AG278)</f>
        <v>0</v>
      </c>
      <c r="BX278" s="29">
        <f>BV278*(1+0.25*BW278)*Параметри!$K$51</f>
        <v>0</v>
      </c>
      <c r="BY278" s="29">
        <f>ROUND(IF(Параметри!$K$77="No",CC278,CC278*Параметри!$K$78)+AG278,1)</f>
        <v>20305.7</v>
      </c>
      <c r="BZ278" s="29">
        <f>ROUND(IF(Параметри!$K$77="No",BF278,BF278*Параметри!$K$78),1)</f>
        <v>0</v>
      </c>
      <c r="CA278" s="29">
        <f>ROUND(IF(Параметри!$K$77="No",BI278,BI278*Параметри!$K$78),1)</f>
        <v>0</v>
      </c>
      <c r="CB278" s="29">
        <f>ROUND(IF(Параметри!$K$77="No",BJ278,BJ278*Параметри!$K$78),1)</f>
        <v>0</v>
      </c>
      <c r="CC278" s="29">
        <f t="shared" si="38"/>
        <v>22561.914513213749</v>
      </c>
    </row>
    <row r="279" spans="1:81">
      <c r="A279" s="9">
        <v>278</v>
      </c>
      <c r="B279" s="9" t="s">
        <v>3148</v>
      </c>
      <c r="C279" s="9" t="s">
        <v>3148</v>
      </c>
      <c r="D279" s="9" t="s">
        <v>3393</v>
      </c>
      <c r="E279" s="9" t="s">
        <v>24</v>
      </c>
      <c r="F279" s="9" t="s">
        <v>3417</v>
      </c>
      <c r="G279" s="9" t="s">
        <v>595</v>
      </c>
      <c r="H279" s="29">
        <f>SUM('Дані з ДІСО'!J279:L279)</f>
        <v>591</v>
      </c>
      <c r="I279" s="29">
        <f>SUM('Дані з ДІСО'!G279:I279)</f>
        <v>36</v>
      </c>
      <c r="J279" s="29">
        <f>SUM('Дані з ДІСО'!P279:R279)</f>
        <v>0</v>
      </c>
      <c r="K279" s="29">
        <f>SUM('Дані з ДІСО'!V279:X279)</f>
        <v>0</v>
      </c>
      <c r="L279" s="40">
        <f>ROUNDUP('Дані з ДІСО'!J279/'Коефіцієнти АТО'!$R279,0)</f>
        <v>14</v>
      </c>
      <c r="M279" s="40">
        <f>ROUNDUP('Дані з ДІСО'!K279/'Коефіцієнти АТО'!$R279,0)</f>
        <v>18</v>
      </c>
      <c r="N279" s="40">
        <f>ROUNDUP('Дані з ДІСО'!L279/'Коефіцієнти АТО'!$R279,0)</f>
        <v>7</v>
      </c>
      <c r="O279" s="59">
        <f>(L279*Параметри!$K$32+M279*Параметри!$L$32+N279*Параметри!$M$32)/18</f>
        <v>64.394444444444446</v>
      </c>
      <c r="P279" s="41">
        <f>IF(H279=0,"",'Дані з ДІСО'!Y279/H279)</f>
        <v>0</v>
      </c>
      <c r="Q279" s="29">
        <f>IF(H279=0,"",(1+0.25*P279)*O279*Параметри!$K$51)</f>
        <v>13189.283694217644</v>
      </c>
      <c r="R279" s="29">
        <f>IF(H279=0,"",Q279*'Коефіцієнти АТО'!T279)</f>
        <v>224.21782280169995</v>
      </c>
      <c r="S279" s="29">
        <f>IF(H279=0,"",H279*(1+0.25*P279)*Параметри!$K$66*Параметри!$K$20/1000)</f>
        <v>0</v>
      </c>
      <c r="T279" s="29">
        <f>IF(H279=0,"",H279*(1+0.25*P279)*'Коефіцієнти АТО'!$S279*Параметри!$K$20/1000)</f>
        <v>1856.0807515020315</v>
      </c>
      <c r="U279" s="29">
        <f t="shared" si="39"/>
        <v>15269.582268521375</v>
      </c>
      <c r="V279" s="29">
        <f t="shared" si="40"/>
        <v>15269.582268521375</v>
      </c>
      <c r="W279" s="40">
        <f>ROUNDUP('Дані з ДІСО'!P279/Параметри!$K$24,0)</f>
        <v>0</v>
      </c>
      <c r="X279" s="40">
        <f>ROUNDUP('Дані з ДІСО'!Q279/Параметри!$K$24,0)</f>
        <v>0</v>
      </c>
      <c r="Y279" s="40">
        <f>ROUNDUP('Дані з ДІСО'!R279/Параметри!$K$24,0)</f>
        <v>0</v>
      </c>
      <c r="Z279" s="59">
        <f>(W279*Параметри!$K$33+X279*Параметри!$L$33+Y279*Параметри!$M$33)/18</f>
        <v>0</v>
      </c>
      <c r="AA279" s="41">
        <f>IF(J279=0,0,'Дані з ДІСО'!AA279/J279)</f>
        <v>0</v>
      </c>
      <c r="AB279" s="29">
        <f>(1+0.25*AA279)*Z279*Параметри!$K$51</f>
        <v>0</v>
      </c>
      <c r="AC279" s="29">
        <f>AB279*'Коефіцієнти АТО'!U279</f>
        <v>0</v>
      </c>
      <c r="AD279" s="29">
        <f>J279*(1+0.25*AA279)*Параметри!$K$66*Параметри!$K$20/1000</f>
        <v>0</v>
      </c>
      <c r="AE279" s="29">
        <f>(1+0.25*AA279)*J279*'Коефіцієнти АТО'!S279*Параметри!$K$20/1000</f>
        <v>0</v>
      </c>
      <c r="AF279" s="29">
        <f t="shared" si="36"/>
        <v>0</v>
      </c>
      <c r="AG279" s="29">
        <v>0</v>
      </c>
      <c r="AH279" s="40">
        <v>7</v>
      </c>
      <c r="AI279" s="40">
        <v>0</v>
      </c>
      <c r="AJ279" s="40">
        <f t="shared" si="37"/>
        <v>0</v>
      </c>
      <c r="AK279" s="29">
        <f>(AH279+AI279)*(1+0.25*AJ279)*Параметри!$K$53</f>
        <v>1256.0049298720003</v>
      </c>
      <c r="AL279" s="29">
        <f>ROUNDUP(('Дані з ДІСО'!AU279+'Дані з ДІСО'!AW279)/Параметри!$K$28,0)</f>
        <v>0</v>
      </c>
      <c r="AM279" s="64">
        <f>AL279*Параметри!$M$35/18</f>
        <v>0</v>
      </c>
      <c r="AN279" s="29">
        <f>IF(AL279=0,0,'Дані з ДІСО'!AW279/SUM('Дані з ДІСО'!AU279,'Дані з ДІСО'!AW279))</f>
        <v>0</v>
      </c>
      <c r="AO279" s="29">
        <f>(1+0.25*AN279)*AM279*Параметри!$K$51</f>
        <v>0</v>
      </c>
      <c r="AP279" s="40">
        <f>ROUNDUP(('Дані з ДІСО'!AE279+'Дані не з ДІСО'!E279+'Дані не з ДІСО'!G279)/Параметри!$K$69,0)</f>
        <v>0</v>
      </c>
      <c r="AQ279" s="40">
        <f t="shared" si="41"/>
        <v>0</v>
      </c>
      <c r="AR279" s="40">
        <f>IF(AP279=0,0,('Дані з ДІСО'!AH279+'Дані не з ДІСО'!G279)/('Дані з ДІСО'!AE279+'Дані не з ДІСО'!E279+'Дані не з ДІСО'!G279))</f>
        <v>0</v>
      </c>
      <c r="AS279" s="29">
        <f>AQ279*(1+0.25*AR279)*Параметри!$K$51</f>
        <v>0</v>
      </c>
      <c r="AT279" s="40">
        <f>ROUNDUP('Дані з ДІСО'!AF279/Параметри!$K$70,0)</f>
        <v>0</v>
      </c>
      <c r="AU279" s="40">
        <f t="shared" si="42"/>
        <v>0</v>
      </c>
      <c r="AV279" s="40">
        <f>IF(AT279=0,0,'Дані з ДІСО'!AI279/'Дані з ДІСО'!AF279)</f>
        <v>0</v>
      </c>
      <c r="AW279" s="29">
        <f>AU279*(1+0.25*AV279)*Параметри!$K$51</f>
        <v>0</v>
      </c>
      <c r="AX279" s="40">
        <f>ROUNDUP('Дані з ДІСО'!AR279/Параметри!$K$29,0)</f>
        <v>0</v>
      </c>
      <c r="AY279" s="40">
        <f>ROUNDUP('Дані з ДІСО'!AS279/Параметри!$K$29,0)</f>
        <v>0</v>
      </c>
      <c r="AZ279" s="40">
        <f>ROUNDUP('Дані з ДІСО'!AT279/Параметри!$K$29,0)</f>
        <v>0</v>
      </c>
      <c r="BA279" s="64">
        <f>(AX279*Параметри!$K$32+AY279*Параметри!$L$32+AZ279*Параметри!$M$32)/18</f>
        <v>0</v>
      </c>
      <c r="BB279" s="29">
        <f>(BA279*Параметри!$K$51+SUM('Дані з ДІСО'!AR279:AT279)*Параметри!$K$48*Параметри!$K$20/1000)*Параметри!$K$74</f>
        <v>0</v>
      </c>
      <c r="BC279" s="40">
        <f>ROUNDUP(('Дані не з ДІСО'!I279+'Дані не з ДІСО'!K279)/Параметри!$K$26,0)</f>
        <v>0</v>
      </c>
      <c r="BD279" s="29">
        <f>BC279*Параметри!$M$36/18</f>
        <v>0</v>
      </c>
      <c r="BE279" s="40">
        <f>IF(BC279=0,0,'Дані не з ДІСО'!K279/('Дані не з ДІСО'!I279+'Дані не з ДІСО'!K279))</f>
        <v>0</v>
      </c>
      <c r="BF279" s="29">
        <f>(1+0.25*BE279)*BD279*Параметри!$K$51</f>
        <v>0</v>
      </c>
      <c r="BG279" s="40">
        <f>ROUNDUP('Дані не з ДІСО'!M279/Параметри!$K$27,0)</f>
        <v>0</v>
      </c>
      <c r="BH279" s="40">
        <f>BG279*Параметри!$M$37/18</f>
        <v>0</v>
      </c>
      <c r="BI279" s="29">
        <f>BH279*Параметри!$K$51</f>
        <v>0</v>
      </c>
      <c r="BJ279" s="29">
        <f>'Дані не з ДІСО'!N279*Параметри!$K$76</f>
        <v>0</v>
      </c>
      <c r="BK279" s="40">
        <f>ROUNDUP('Дані з ДІСО'!V279/Параметри!$K$25,0)</f>
        <v>0</v>
      </c>
      <c r="BL279" s="40">
        <f>ROUNDUP('Дані з ДІСО'!W279/Параметри!$K$25,0)</f>
        <v>0</v>
      </c>
      <c r="BM279" s="40">
        <f>ROUNDUP('Дані з ДІСО'!X279/Параметри!$K$25,0)</f>
        <v>0</v>
      </c>
      <c r="BN279" s="40">
        <f>(BK279*Параметри!$K$34+BL279*Параметри!$L$34+BM279*Параметри!$M$34)/18</f>
        <v>0</v>
      </c>
      <c r="BO279" s="40">
        <f>IF(K279=0,0,'Дані з ДІСО'!AC279/K279)</f>
        <v>0</v>
      </c>
      <c r="BP279" s="29">
        <f>(1+0.25*BO279)*BN279*Параметри!$K$51</f>
        <v>0</v>
      </c>
      <c r="BQ279" s="29">
        <f>BP279*'Коефіцієнти АТО'!U279</f>
        <v>0</v>
      </c>
      <c r="BR279" s="29">
        <f>K279*(1+0.25*BO279)*Параметри!$K$66*Параметри!$K$20/1000</f>
        <v>0</v>
      </c>
      <c r="BS279" s="29">
        <f>(1+0.25*BO279)*K279*'Коефіцієнти АТО'!S279*Параметри!$K$20/1000</f>
        <v>0</v>
      </c>
      <c r="BT279" s="29">
        <f t="shared" si="43"/>
        <v>0</v>
      </c>
      <c r="BU279" s="40">
        <f>ROUNDUP('Дані з ДІСО'!AG279/Параметри!$K$71,0)</f>
        <v>0</v>
      </c>
      <c r="BV279" s="40">
        <f t="shared" si="44"/>
        <v>0</v>
      </c>
      <c r="BW279" s="40">
        <f>IF('Дані з ДІСО'!AG279=0,0,'Дані з ДІСО'!AJ279/'Дані з ДІСО'!AG279)</f>
        <v>0</v>
      </c>
      <c r="BX279" s="29">
        <f>BV279*(1+0.25*BW279)*Параметри!$K$51</f>
        <v>0</v>
      </c>
      <c r="BY279" s="29">
        <f>ROUND(IF(Параметри!$K$77="No",CC279,CC279*Параметри!$K$78)+AG279,1)</f>
        <v>14873</v>
      </c>
      <c r="BZ279" s="29">
        <f>ROUND(IF(Параметри!$K$77="No",BF279,BF279*Параметри!$K$78),1)</f>
        <v>0</v>
      </c>
      <c r="CA279" s="29">
        <f>ROUND(IF(Параметри!$K$77="No",BI279,BI279*Параметри!$K$78),1)</f>
        <v>0</v>
      </c>
      <c r="CB279" s="29">
        <f>ROUND(IF(Параметри!$K$77="No",BJ279,BJ279*Параметри!$K$78),1)</f>
        <v>0</v>
      </c>
      <c r="CC279" s="29">
        <f t="shared" si="38"/>
        <v>16525.587198393376</v>
      </c>
    </row>
    <row r="280" spans="1:81">
      <c r="A280" s="9">
        <v>279</v>
      </c>
      <c r="B280" s="9" t="s">
        <v>3148</v>
      </c>
      <c r="C280" s="9" t="s">
        <v>3148</v>
      </c>
      <c r="D280" s="9" t="s">
        <v>3393</v>
      </c>
      <c r="E280" s="9" t="s">
        <v>24</v>
      </c>
      <c r="F280" s="9" t="s">
        <v>3418</v>
      </c>
      <c r="G280" s="9" t="s">
        <v>597</v>
      </c>
      <c r="H280" s="29">
        <f>SUM('Дані з ДІСО'!J280:L280)</f>
        <v>341</v>
      </c>
      <c r="I280" s="29">
        <f>SUM('Дані з ДІСО'!G280:I280)</f>
        <v>20</v>
      </c>
      <c r="J280" s="29">
        <f>SUM('Дані з ДІСО'!P280:R280)</f>
        <v>0</v>
      </c>
      <c r="K280" s="29">
        <f>SUM('Дані з ДІСО'!V280:X280)</f>
        <v>0</v>
      </c>
      <c r="L280" s="40">
        <f>ROUNDUP('Дані з ДІСО'!J280/'Коефіцієнти АТО'!$R280,0)</f>
        <v>7</v>
      </c>
      <c r="M280" s="40">
        <f>ROUNDUP('Дані з ДІСО'!K280/'Коефіцієнти АТО'!$R280,0)</f>
        <v>11</v>
      </c>
      <c r="N280" s="40">
        <f>ROUNDUP('Дані з ДІСО'!L280/'Коефіцієнти АТО'!$R280,0)</f>
        <v>4</v>
      </c>
      <c r="O280" s="59">
        <f>(L280*Параметри!$K$32+M280*Параметри!$L$32+N280*Параметри!$M$32)/18</f>
        <v>36.81666666666667</v>
      </c>
      <c r="P280" s="41">
        <f>IF(H280=0,"",'Дані з ДІСО'!Y280/H280)</f>
        <v>0</v>
      </c>
      <c r="Q280" s="29">
        <f>IF(H280=0,"",(1+0.25*P280)*O280*Параметри!$K$51)</f>
        <v>7540.7974326270669</v>
      </c>
      <c r="R280" s="29">
        <f>IF(H280=0,"",Q280*'Коефіцієнти АТО'!T280)</f>
        <v>128.19355635466016</v>
      </c>
      <c r="S280" s="29">
        <f>IF(H280=0,"",H280*(1+0.25*P280)*Параметри!$K$66*Параметри!$K$20/1000)</f>
        <v>0</v>
      </c>
      <c r="T280" s="29">
        <f>IF(H280=0,"",H280*(1+0.25*P280)*'Коефіцієнти АТО'!$S280*Параметри!$K$20/1000)</f>
        <v>1719.9891002356674</v>
      </c>
      <c r="U280" s="29">
        <f t="shared" si="39"/>
        <v>9388.9800892173953</v>
      </c>
      <c r="V280" s="29">
        <f t="shared" si="40"/>
        <v>9388.9800892173953</v>
      </c>
      <c r="W280" s="40">
        <f>ROUNDUP('Дані з ДІСО'!P280/Параметри!$K$24,0)</f>
        <v>0</v>
      </c>
      <c r="X280" s="40">
        <f>ROUNDUP('Дані з ДІСО'!Q280/Параметри!$K$24,0)</f>
        <v>0</v>
      </c>
      <c r="Y280" s="40">
        <f>ROUNDUP('Дані з ДІСО'!R280/Параметри!$K$24,0)</f>
        <v>0</v>
      </c>
      <c r="Z280" s="59">
        <f>(W280*Параметри!$K$33+X280*Параметри!$L$33+Y280*Параметри!$M$33)/18</f>
        <v>0</v>
      </c>
      <c r="AA280" s="41">
        <f>IF(J280=0,0,'Дані з ДІСО'!AA280/J280)</f>
        <v>0</v>
      </c>
      <c r="AB280" s="29">
        <f>(1+0.25*AA280)*Z280*Параметри!$K$51</f>
        <v>0</v>
      </c>
      <c r="AC280" s="29">
        <f>AB280*'Коефіцієнти АТО'!U280</f>
        <v>0</v>
      </c>
      <c r="AD280" s="29">
        <f>J280*(1+0.25*AA280)*Параметри!$K$66*Параметри!$K$20/1000</f>
        <v>0</v>
      </c>
      <c r="AE280" s="29">
        <f>(1+0.25*AA280)*J280*'Коефіцієнти АТО'!S280*Параметри!$K$20/1000</f>
        <v>0</v>
      </c>
      <c r="AF280" s="29">
        <f t="shared" si="36"/>
        <v>0</v>
      </c>
      <c r="AG280" s="29">
        <v>0</v>
      </c>
      <c r="AH280" s="40">
        <v>6</v>
      </c>
      <c r="AI280" s="40">
        <v>0</v>
      </c>
      <c r="AJ280" s="40">
        <f t="shared" si="37"/>
        <v>0</v>
      </c>
      <c r="AK280" s="29">
        <f>(AH280+AI280)*(1+0.25*AJ280)*Параметри!$K$53</f>
        <v>1076.5756541760002</v>
      </c>
      <c r="AL280" s="29">
        <f>ROUNDUP(('Дані з ДІСО'!AU280+'Дані з ДІСО'!AW280)/Параметри!$K$28,0)</f>
        <v>0</v>
      </c>
      <c r="AM280" s="64">
        <f>AL280*Параметри!$M$35/18</f>
        <v>0</v>
      </c>
      <c r="AN280" s="29">
        <f>IF(AL280=0,0,'Дані з ДІСО'!AW280/SUM('Дані з ДІСО'!AU280,'Дані з ДІСО'!AW280))</f>
        <v>0</v>
      </c>
      <c r="AO280" s="29">
        <f>(1+0.25*AN280)*AM280*Параметри!$K$51</f>
        <v>0</v>
      </c>
      <c r="AP280" s="40">
        <f>ROUNDUP(('Дані з ДІСО'!AE280+'Дані не з ДІСО'!E280+'Дані не з ДІСО'!G280)/Параметри!$K$69,0)</f>
        <v>0</v>
      </c>
      <c r="AQ280" s="40">
        <f t="shared" si="41"/>
        <v>0</v>
      </c>
      <c r="AR280" s="40">
        <f>IF(AP280=0,0,('Дані з ДІСО'!AH280+'Дані не з ДІСО'!G280)/('Дані з ДІСО'!AE280+'Дані не з ДІСО'!E280+'Дані не з ДІСО'!G280))</f>
        <v>0</v>
      </c>
      <c r="AS280" s="29">
        <f>AQ280*(1+0.25*AR280)*Параметри!$K$51</f>
        <v>0</v>
      </c>
      <c r="AT280" s="40">
        <f>ROUNDUP('Дані з ДІСО'!AF280/Параметри!$K$70,0)</f>
        <v>0</v>
      </c>
      <c r="AU280" s="40">
        <f t="shared" si="42"/>
        <v>0</v>
      </c>
      <c r="AV280" s="40">
        <f>IF(AT280=0,0,'Дані з ДІСО'!AI280/'Дані з ДІСО'!AF280)</f>
        <v>0</v>
      </c>
      <c r="AW280" s="29">
        <f>AU280*(1+0.25*AV280)*Параметри!$K$51</f>
        <v>0</v>
      </c>
      <c r="AX280" s="40">
        <f>ROUNDUP('Дані з ДІСО'!AR280/Параметри!$K$29,0)</f>
        <v>0</v>
      </c>
      <c r="AY280" s="40">
        <f>ROUNDUP('Дані з ДІСО'!AS280/Параметри!$K$29,0)</f>
        <v>0</v>
      </c>
      <c r="AZ280" s="40">
        <f>ROUNDUP('Дані з ДІСО'!AT280/Параметри!$K$29,0)</f>
        <v>0</v>
      </c>
      <c r="BA280" s="64">
        <f>(AX280*Параметри!$K$32+AY280*Параметри!$L$32+AZ280*Параметри!$M$32)/18</f>
        <v>0</v>
      </c>
      <c r="BB280" s="29">
        <f>(BA280*Параметри!$K$51+SUM('Дані з ДІСО'!AR280:AT280)*Параметри!$K$48*Параметри!$K$20/1000)*Параметри!$K$74</f>
        <v>0</v>
      </c>
      <c r="BC280" s="40">
        <f>ROUNDUP(('Дані не з ДІСО'!I280+'Дані не з ДІСО'!K280)/Параметри!$K$26,0)</f>
        <v>0</v>
      </c>
      <c r="BD280" s="29">
        <f>BC280*Параметри!$M$36/18</f>
        <v>0</v>
      </c>
      <c r="BE280" s="40">
        <f>IF(BC280=0,0,'Дані не з ДІСО'!K280/('Дані не з ДІСО'!I280+'Дані не з ДІСО'!K280))</f>
        <v>0</v>
      </c>
      <c r="BF280" s="29">
        <f>(1+0.25*BE280)*BD280*Параметри!$K$51</f>
        <v>0</v>
      </c>
      <c r="BG280" s="40">
        <f>ROUNDUP('Дані не з ДІСО'!M280/Параметри!$K$27,0)</f>
        <v>0</v>
      </c>
      <c r="BH280" s="40">
        <f>BG280*Параметри!$M$37/18</f>
        <v>0</v>
      </c>
      <c r="BI280" s="29">
        <f>BH280*Параметри!$K$51</f>
        <v>0</v>
      </c>
      <c r="BJ280" s="29">
        <f>'Дані не з ДІСО'!N280*Параметри!$K$76</f>
        <v>0</v>
      </c>
      <c r="BK280" s="40">
        <f>ROUNDUP('Дані з ДІСО'!V280/Параметри!$K$25,0)</f>
        <v>0</v>
      </c>
      <c r="BL280" s="40">
        <f>ROUNDUP('Дані з ДІСО'!W280/Параметри!$K$25,0)</f>
        <v>0</v>
      </c>
      <c r="BM280" s="40">
        <f>ROUNDUP('Дані з ДІСО'!X280/Параметри!$K$25,0)</f>
        <v>0</v>
      </c>
      <c r="BN280" s="40">
        <f>(BK280*Параметри!$K$34+BL280*Параметри!$L$34+BM280*Параметри!$M$34)/18</f>
        <v>0</v>
      </c>
      <c r="BO280" s="40">
        <f>IF(K280=0,0,'Дані з ДІСО'!AC280/K280)</f>
        <v>0</v>
      </c>
      <c r="BP280" s="29">
        <f>(1+0.25*BO280)*BN280*Параметри!$K$51</f>
        <v>0</v>
      </c>
      <c r="BQ280" s="29">
        <f>BP280*'Коефіцієнти АТО'!U280</f>
        <v>0</v>
      </c>
      <c r="BR280" s="29">
        <f>K280*(1+0.25*BO280)*Параметри!$K$66*Параметри!$K$20/1000</f>
        <v>0</v>
      </c>
      <c r="BS280" s="29">
        <f>(1+0.25*BO280)*K280*'Коефіцієнти АТО'!S280*Параметри!$K$20/1000</f>
        <v>0</v>
      </c>
      <c r="BT280" s="29">
        <f t="shared" si="43"/>
        <v>0</v>
      </c>
      <c r="BU280" s="40">
        <f>ROUNDUP('Дані з ДІСО'!AG280/Параметри!$K$71,0)</f>
        <v>0</v>
      </c>
      <c r="BV280" s="40">
        <f t="shared" si="44"/>
        <v>0</v>
      </c>
      <c r="BW280" s="40">
        <f>IF('Дані з ДІСО'!AG280=0,0,'Дані з ДІСО'!AJ280/'Дані з ДІСО'!AG280)</f>
        <v>0</v>
      </c>
      <c r="BX280" s="29">
        <f>BV280*(1+0.25*BW280)*Параметри!$K$51</f>
        <v>0</v>
      </c>
      <c r="BY280" s="29">
        <f>ROUND(IF(Параметри!$K$77="No",CC280,CC280*Параметри!$K$78)+AG280,1)</f>
        <v>9419</v>
      </c>
      <c r="BZ280" s="29">
        <f>ROUND(IF(Параметри!$K$77="No",BF280,BF280*Параметри!$K$78),1)</f>
        <v>0</v>
      </c>
      <c r="CA280" s="29">
        <f>ROUND(IF(Параметри!$K$77="No",BI280,BI280*Параметри!$K$78),1)</f>
        <v>0</v>
      </c>
      <c r="CB280" s="29">
        <f>ROUND(IF(Параметри!$K$77="No",BJ280,BJ280*Параметри!$K$78),1)</f>
        <v>0</v>
      </c>
      <c r="CC280" s="29">
        <f t="shared" si="38"/>
        <v>10465.555743393395</v>
      </c>
    </row>
    <row r="281" spans="1:81">
      <c r="A281" s="9">
        <v>280</v>
      </c>
      <c r="B281" s="9" t="s">
        <v>3148</v>
      </c>
      <c r="C281" s="9" t="s">
        <v>3148</v>
      </c>
      <c r="D281" s="9" t="s">
        <v>3393</v>
      </c>
      <c r="E281" s="9" t="s">
        <v>24</v>
      </c>
      <c r="F281" s="9" t="s">
        <v>3419</v>
      </c>
      <c r="G281" s="9" t="s">
        <v>599</v>
      </c>
      <c r="H281" s="29">
        <f>SUM('Дані з ДІСО'!J281:L281)</f>
        <v>480</v>
      </c>
      <c r="I281" s="29">
        <f>SUM('Дані з ДІСО'!G281:I281)</f>
        <v>35</v>
      </c>
      <c r="J281" s="29">
        <f>SUM('Дані з ДІСО'!P281:R281)</f>
        <v>0</v>
      </c>
      <c r="K281" s="29">
        <f>SUM('Дані з ДІСО'!V281:X281)</f>
        <v>0</v>
      </c>
      <c r="L281" s="40">
        <f>ROUNDUP('Дані з ДІСО'!J281/'Коефіцієнти АТО'!$R281,0)</f>
        <v>16</v>
      </c>
      <c r="M281" s="40">
        <f>ROUNDUP('Дані з ДІСО'!K281/'Коефіцієнти АТО'!$R281,0)</f>
        <v>18</v>
      </c>
      <c r="N281" s="40">
        <f>ROUNDUP('Дані з ДІСО'!L281/'Коефіцієнти АТО'!$R281,0)</f>
        <v>4</v>
      </c>
      <c r="O281" s="59">
        <f>(L281*Параметри!$K$32+M281*Параметри!$L$32+N281*Параметри!$M$32)/18</f>
        <v>61.033333333333331</v>
      </c>
      <c r="P281" s="41">
        <f>IF(H281=0,"",'Дані з ДІСО'!Y281/H281)</f>
        <v>0</v>
      </c>
      <c r="Q281" s="29">
        <f>IF(H281=0,"",(1+0.25*P281)*O281*Параметри!$K$51)</f>
        <v>12500.860207460533</v>
      </c>
      <c r="R281" s="29">
        <f>IF(H281=0,"",Q281*'Коефіцієнти АТО'!T281)</f>
        <v>212.51462352682907</v>
      </c>
      <c r="S281" s="29">
        <f>IF(H281=0,"",H281*(1+0.25*P281)*Параметри!$K$66*Параметри!$K$20/1000)</f>
        <v>0</v>
      </c>
      <c r="T281" s="29">
        <f>IF(H281=0,"",H281*(1+0.25*P281)*'Коефіцієнти АТО'!$S281*Параметри!$K$20/1000)</f>
        <v>2421.099026724693</v>
      </c>
      <c r="U281" s="29">
        <f t="shared" si="39"/>
        <v>15134.473857712055</v>
      </c>
      <c r="V281" s="29">
        <f t="shared" si="40"/>
        <v>15134.473857712055</v>
      </c>
      <c r="W281" s="40">
        <f>ROUNDUP('Дані з ДІСО'!P281/Параметри!$K$24,0)</f>
        <v>0</v>
      </c>
      <c r="X281" s="40">
        <f>ROUNDUP('Дані з ДІСО'!Q281/Параметри!$K$24,0)</f>
        <v>0</v>
      </c>
      <c r="Y281" s="40">
        <f>ROUNDUP('Дані з ДІСО'!R281/Параметри!$K$24,0)</f>
        <v>0</v>
      </c>
      <c r="Z281" s="59">
        <f>(W281*Параметри!$K$33+X281*Параметри!$L$33+Y281*Параметри!$M$33)/18</f>
        <v>0</v>
      </c>
      <c r="AA281" s="41">
        <f>IF(J281=0,0,'Дані з ДІСО'!AA281/J281)</f>
        <v>0</v>
      </c>
      <c r="AB281" s="29">
        <f>(1+0.25*AA281)*Z281*Параметри!$K$51</f>
        <v>0</v>
      </c>
      <c r="AC281" s="29">
        <f>AB281*'Коефіцієнти АТО'!U281</f>
        <v>0</v>
      </c>
      <c r="AD281" s="29">
        <f>J281*(1+0.25*AA281)*Параметри!$K$66*Параметри!$K$20/1000</f>
        <v>0</v>
      </c>
      <c r="AE281" s="29">
        <f>(1+0.25*AA281)*J281*'Коефіцієнти АТО'!S281*Параметри!$K$20/1000</f>
        <v>0</v>
      </c>
      <c r="AF281" s="29">
        <f t="shared" si="36"/>
        <v>0</v>
      </c>
      <c r="AG281" s="29">
        <v>0</v>
      </c>
      <c r="AH281" s="40">
        <v>2</v>
      </c>
      <c r="AI281" s="40">
        <v>0</v>
      </c>
      <c r="AJ281" s="40">
        <f t="shared" si="37"/>
        <v>0</v>
      </c>
      <c r="AK281" s="29">
        <f>(AH281+AI281)*(1+0.25*AJ281)*Параметри!$K$53</f>
        <v>358.85855139200009</v>
      </c>
      <c r="AL281" s="29">
        <f>ROUNDUP(('Дані з ДІСО'!AU281+'Дані з ДІСО'!AW281)/Параметри!$K$28,0)</f>
        <v>0</v>
      </c>
      <c r="AM281" s="64">
        <f>AL281*Параметри!$M$35/18</f>
        <v>0</v>
      </c>
      <c r="AN281" s="29">
        <f>IF(AL281=0,0,'Дані з ДІСО'!AW281/SUM('Дані з ДІСО'!AU281,'Дані з ДІСО'!AW281))</f>
        <v>0</v>
      </c>
      <c r="AO281" s="29">
        <f>(1+0.25*AN281)*AM281*Параметри!$K$51</f>
        <v>0</v>
      </c>
      <c r="AP281" s="40">
        <f>ROUNDUP(('Дані з ДІСО'!AE281+'Дані не з ДІСО'!E281+'Дані не з ДІСО'!G281)/Параметри!$K$69,0)</f>
        <v>0</v>
      </c>
      <c r="AQ281" s="40">
        <f t="shared" si="41"/>
        <v>0</v>
      </c>
      <c r="AR281" s="40">
        <f>IF(AP281=0,0,('Дані з ДІСО'!AH281+'Дані не з ДІСО'!G281)/('Дані з ДІСО'!AE281+'Дані не з ДІСО'!E281+'Дані не з ДІСО'!G281))</f>
        <v>0</v>
      </c>
      <c r="AS281" s="29">
        <f>AQ281*(1+0.25*AR281)*Параметри!$K$51</f>
        <v>0</v>
      </c>
      <c r="AT281" s="40">
        <f>ROUNDUP('Дані з ДІСО'!AF281/Параметри!$K$70,0)</f>
        <v>0</v>
      </c>
      <c r="AU281" s="40">
        <f t="shared" si="42"/>
        <v>0</v>
      </c>
      <c r="AV281" s="40">
        <f>IF(AT281=0,0,'Дані з ДІСО'!AI281/'Дані з ДІСО'!AF281)</f>
        <v>0</v>
      </c>
      <c r="AW281" s="29">
        <f>AU281*(1+0.25*AV281)*Параметри!$K$51</f>
        <v>0</v>
      </c>
      <c r="AX281" s="40">
        <f>ROUNDUP('Дані з ДІСО'!AR281/Параметри!$K$29,0)</f>
        <v>0</v>
      </c>
      <c r="AY281" s="40">
        <f>ROUNDUP('Дані з ДІСО'!AS281/Параметри!$K$29,0)</f>
        <v>0</v>
      </c>
      <c r="AZ281" s="40">
        <f>ROUNDUP('Дані з ДІСО'!AT281/Параметри!$K$29,0)</f>
        <v>0</v>
      </c>
      <c r="BA281" s="64">
        <f>(AX281*Параметри!$K$32+AY281*Параметри!$L$32+AZ281*Параметри!$M$32)/18</f>
        <v>0</v>
      </c>
      <c r="BB281" s="29">
        <f>(BA281*Параметри!$K$51+SUM('Дані з ДІСО'!AR281:AT281)*Параметри!$K$48*Параметри!$K$20/1000)*Параметри!$K$74</f>
        <v>0</v>
      </c>
      <c r="BC281" s="40">
        <f>ROUNDUP(('Дані не з ДІСО'!I281+'Дані не з ДІСО'!K281)/Параметри!$K$26,0)</f>
        <v>0</v>
      </c>
      <c r="BD281" s="29">
        <f>BC281*Параметри!$M$36/18</f>
        <v>0</v>
      </c>
      <c r="BE281" s="40">
        <f>IF(BC281=0,0,'Дані не з ДІСО'!K281/('Дані не з ДІСО'!I281+'Дані не з ДІСО'!K281))</f>
        <v>0</v>
      </c>
      <c r="BF281" s="29">
        <f>(1+0.25*BE281)*BD281*Параметри!$K$51</f>
        <v>0</v>
      </c>
      <c r="BG281" s="40">
        <f>ROUNDUP('Дані не з ДІСО'!M281/Параметри!$K$27,0)</f>
        <v>0</v>
      </c>
      <c r="BH281" s="40">
        <f>BG281*Параметри!$M$37/18</f>
        <v>0</v>
      </c>
      <c r="BI281" s="29">
        <f>BH281*Параметри!$K$51</f>
        <v>0</v>
      </c>
      <c r="BJ281" s="29">
        <f>'Дані не з ДІСО'!N281*Параметри!$K$76</f>
        <v>0</v>
      </c>
      <c r="BK281" s="40">
        <f>ROUNDUP('Дані з ДІСО'!V281/Параметри!$K$25,0)</f>
        <v>0</v>
      </c>
      <c r="BL281" s="40">
        <f>ROUNDUP('Дані з ДІСО'!W281/Параметри!$K$25,0)</f>
        <v>0</v>
      </c>
      <c r="BM281" s="40">
        <f>ROUNDUP('Дані з ДІСО'!X281/Параметри!$K$25,0)</f>
        <v>0</v>
      </c>
      <c r="BN281" s="40">
        <f>(BK281*Параметри!$K$34+BL281*Параметри!$L$34+BM281*Параметри!$M$34)/18</f>
        <v>0</v>
      </c>
      <c r="BO281" s="40">
        <f>IF(K281=0,0,'Дані з ДІСО'!AC281/K281)</f>
        <v>0</v>
      </c>
      <c r="BP281" s="29">
        <f>(1+0.25*BO281)*BN281*Параметри!$K$51</f>
        <v>0</v>
      </c>
      <c r="BQ281" s="29">
        <f>BP281*'Коефіцієнти АТО'!U281</f>
        <v>0</v>
      </c>
      <c r="BR281" s="29">
        <f>K281*(1+0.25*BO281)*Параметри!$K$66*Параметри!$K$20/1000</f>
        <v>0</v>
      </c>
      <c r="BS281" s="29">
        <f>(1+0.25*BO281)*K281*'Коефіцієнти АТО'!S281*Параметри!$K$20/1000</f>
        <v>0</v>
      </c>
      <c r="BT281" s="29">
        <f t="shared" si="43"/>
        <v>0</v>
      </c>
      <c r="BU281" s="40">
        <f>ROUNDUP('Дані з ДІСО'!AG281/Параметри!$K$71,0)</f>
        <v>0</v>
      </c>
      <c r="BV281" s="40">
        <f t="shared" si="44"/>
        <v>0</v>
      </c>
      <c r="BW281" s="40">
        <f>IF('Дані з ДІСО'!AG281=0,0,'Дані з ДІСО'!AJ281/'Дані з ДІСО'!AG281)</f>
        <v>0</v>
      </c>
      <c r="BX281" s="29">
        <f>BV281*(1+0.25*BW281)*Параметри!$K$51</f>
        <v>0</v>
      </c>
      <c r="BY281" s="29">
        <f>ROUND(IF(Параметри!$K$77="No",CC281,CC281*Параметри!$K$78)+AG281,1)</f>
        <v>13944</v>
      </c>
      <c r="BZ281" s="29">
        <f>ROUND(IF(Параметри!$K$77="No",BF281,BF281*Параметри!$K$78),1)</f>
        <v>0</v>
      </c>
      <c r="CA281" s="29">
        <f>ROUND(IF(Параметри!$K$77="No",BI281,BI281*Параметри!$K$78),1)</f>
        <v>0</v>
      </c>
      <c r="CB281" s="29">
        <f>ROUND(IF(Параметри!$K$77="No",BJ281,BJ281*Параметри!$K$78),1)</f>
        <v>0</v>
      </c>
      <c r="CC281" s="29">
        <f t="shared" si="38"/>
        <v>15493.332409104056</v>
      </c>
    </row>
    <row r="282" spans="1:81">
      <c r="A282" s="9">
        <v>281</v>
      </c>
      <c r="B282" s="9" t="s">
        <v>3148</v>
      </c>
      <c r="C282" s="9" t="s">
        <v>3148</v>
      </c>
      <c r="D282" s="9" t="s">
        <v>3393</v>
      </c>
      <c r="E282" s="9" t="s">
        <v>24</v>
      </c>
      <c r="F282" s="9" t="s">
        <v>3173</v>
      </c>
      <c r="G282" s="9" t="s">
        <v>601</v>
      </c>
      <c r="H282" s="29">
        <f>SUM('Дані з ДІСО'!J282:L282)</f>
        <v>646</v>
      </c>
      <c r="I282" s="29">
        <f>SUM('Дані з ДІСО'!G282:I282)</f>
        <v>54</v>
      </c>
      <c r="J282" s="29">
        <f>SUM('Дані з ДІСО'!P282:R282)</f>
        <v>0</v>
      </c>
      <c r="K282" s="29">
        <f>SUM('Дані з ДІСО'!V282:X282)</f>
        <v>0</v>
      </c>
      <c r="L282" s="40">
        <f>ROUNDUP('Дані з ДІСО'!J282/'Коефіцієнти АТО'!$R282,0)</f>
        <v>17</v>
      </c>
      <c r="M282" s="40">
        <f>ROUNDUP('Дані з ДІСО'!K282/'Коефіцієнти АТО'!$R282,0)</f>
        <v>25</v>
      </c>
      <c r="N282" s="40">
        <f>ROUNDUP('Дані з ДІСО'!L282/'Коефіцієнти АТО'!$R282,0)</f>
        <v>8</v>
      </c>
      <c r="O282" s="59">
        <f>(L282*Параметри!$K$32+M282*Параметри!$L$32+N282*Параметри!$M$32)/18</f>
        <v>82.916666666666671</v>
      </c>
      <c r="P282" s="41">
        <f>IF(H282=0,"",'Дані з ДІСО'!Y282/H282)</f>
        <v>0</v>
      </c>
      <c r="Q282" s="29">
        <f>IF(H282=0,"",(1+0.25*P282)*O282*Параметри!$K$51)</f>
        <v>16983.009156776669</v>
      </c>
      <c r="R282" s="29">
        <f>IF(H282=0,"",Q282*'Коефіцієнти АТО'!T282)</f>
        <v>288.71115566520336</v>
      </c>
      <c r="S282" s="29">
        <f>IF(H282=0,"",H282*(1+0.25*P282)*Параметри!$K$66*Параметри!$K$20/1000)</f>
        <v>0</v>
      </c>
      <c r="T282" s="29">
        <f>IF(H282=0,"",H282*(1+0.25*P282)*'Коефіцієнти АТО'!$S282*Параметри!$K$20/1000)</f>
        <v>2950.9999457814179</v>
      </c>
      <c r="U282" s="29">
        <f t="shared" si="39"/>
        <v>20222.720258223289</v>
      </c>
      <c r="V282" s="29">
        <f t="shared" si="40"/>
        <v>20222.720258223289</v>
      </c>
      <c r="W282" s="40">
        <f>ROUNDUP('Дані з ДІСО'!P282/Параметри!$K$24,0)</f>
        <v>0</v>
      </c>
      <c r="X282" s="40">
        <f>ROUNDUP('Дані з ДІСО'!Q282/Параметри!$K$24,0)</f>
        <v>0</v>
      </c>
      <c r="Y282" s="40">
        <f>ROUNDUP('Дані з ДІСО'!R282/Параметри!$K$24,0)</f>
        <v>0</v>
      </c>
      <c r="Z282" s="59">
        <f>(W282*Параметри!$K$33+X282*Параметри!$L$33+Y282*Параметри!$M$33)/18</f>
        <v>0</v>
      </c>
      <c r="AA282" s="41">
        <f>IF(J282=0,0,'Дані з ДІСО'!AA282/J282)</f>
        <v>0</v>
      </c>
      <c r="AB282" s="29">
        <f>(1+0.25*AA282)*Z282*Параметри!$K$51</f>
        <v>0</v>
      </c>
      <c r="AC282" s="29">
        <f>AB282*'Коефіцієнти АТО'!U282</f>
        <v>0</v>
      </c>
      <c r="AD282" s="29">
        <f>J282*(1+0.25*AA282)*Параметри!$K$66*Параметри!$K$20/1000</f>
        <v>0</v>
      </c>
      <c r="AE282" s="29">
        <f>(1+0.25*AA282)*J282*'Коефіцієнти АТО'!S282*Параметри!$K$20/1000</f>
        <v>0</v>
      </c>
      <c r="AF282" s="29">
        <f t="shared" si="36"/>
        <v>0</v>
      </c>
      <c r="AG282" s="29">
        <v>0</v>
      </c>
      <c r="AH282" s="40">
        <v>0</v>
      </c>
      <c r="AI282" s="40">
        <v>0</v>
      </c>
      <c r="AJ282" s="40">
        <f t="shared" si="37"/>
        <v>0</v>
      </c>
      <c r="AK282" s="29">
        <f>(AH282+AI282)*(1+0.25*AJ282)*Параметри!$K$53</f>
        <v>0</v>
      </c>
      <c r="AL282" s="29">
        <f>ROUNDUP(('Дані з ДІСО'!AU282+'Дані з ДІСО'!AW282)/Параметри!$K$28,0)</f>
        <v>0</v>
      </c>
      <c r="AM282" s="64">
        <f>AL282*Параметри!$M$35/18</f>
        <v>0</v>
      </c>
      <c r="AN282" s="29">
        <f>IF(AL282=0,0,'Дані з ДІСО'!AW282/SUM('Дані з ДІСО'!AU282,'Дані з ДІСО'!AW282))</f>
        <v>0</v>
      </c>
      <c r="AO282" s="29">
        <f>(1+0.25*AN282)*AM282*Параметри!$K$51</f>
        <v>0</v>
      </c>
      <c r="AP282" s="40">
        <f>ROUNDUP(('Дані з ДІСО'!AE282+'Дані не з ДІСО'!E282+'Дані не з ДІСО'!G282)/Параметри!$K$69,0)</f>
        <v>0</v>
      </c>
      <c r="AQ282" s="40">
        <f t="shared" si="41"/>
        <v>0</v>
      </c>
      <c r="AR282" s="40">
        <f>IF(AP282=0,0,('Дані з ДІСО'!AH282+'Дані не з ДІСО'!G282)/('Дані з ДІСО'!AE282+'Дані не з ДІСО'!E282+'Дані не з ДІСО'!G282))</f>
        <v>0</v>
      </c>
      <c r="AS282" s="29">
        <f>AQ282*(1+0.25*AR282)*Параметри!$K$51</f>
        <v>0</v>
      </c>
      <c r="AT282" s="40">
        <f>ROUNDUP('Дані з ДІСО'!AF282/Параметри!$K$70,0)</f>
        <v>0</v>
      </c>
      <c r="AU282" s="40">
        <f t="shared" si="42"/>
        <v>0</v>
      </c>
      <c r="AV282" s="40">
        <f>IF(AT282=0,0,'Дані з ДІСО'!AI282/'Дані з ДІСО'!AF282)</f>
        <v>0</v>
      </c>
      <c r="AW282" s="29">
        <f>AU282*(1+0.25*AV282)*Параметри!$K$51</f>
        <v>0</v>
      </c>
      <c r="AX282" s="40">
        <f>ROUNDUP('Дані з ДІСО'!AR282/Параметри!$K$29,0)</f>
        <v>0</v>
      </c>
      <c r="AY282" s="40">
        <f>ROUNDUP('Дані з ДІСО'!AS282/Параметри!$K$29,0)</f>
        <v>0</v>
      </c>
      <c r="AZ282" s="40">
        <f>ROUNDUP('Дані з ДІСО'!AT282/Параметри!$K$29,0)</f>
        <v>0</v>
      </c>
      <c r="BA282" s="64">
        <f>(AX282*Параметри!$K$32+AY282*Параметри!$L$32+AZ282*Параметри!$M$32)/18</f>
        <v>0</v>
      </c>
      <c r="BB282" s="29">
        <f>(BA282*Параметри!$K$51+SUM('Дані з ДІСО'!AR282:AT282)*Параметри!$K$48*Параметри!$K$20/1000)*Параметри!$K$74</f>
        <v>0</v>
      </c>
      <c r="BC282" s="40">
        <f>ROUNDUP(('Дані не з ДІСО'!I282+'Дані не з ДІСО'!K282)/Параметри!$K$26,0)</f>
        <v>0</v>
      </c>
      <c r="BD282" s="29">
        <f>BC282*Параметри!$M$36/18</f>
        <v>0</v>
      </c>
      <c r="BE282" s="40">
        <f>IF(BC282=0,0,'Дані не з ДІСО'!K282/('Дані не з ДІСО'!I282+'Дані не з ДІСО'!K282))</f>
        <v>0</v>
      </c>
      <c r="BF282" s="29">
        <f>(1+0.25*BE282)*BD282*Параметри!$K$51</f>
        <v>0</v>
      </c>
      <c r="BG282" s="40">
        <f>ROUNDUP('Дані не з ДІСО'!M282/Параметри!$K$27,0)</f>
        <v>0</v>
      </c>
      <c r="BH282" s="40">
        <f>BG282*Параметри!$M$37/18</f>
        <v>0</v>
      </c>
      <c r="BI282" s="29">
        <f>BH282*Параметри!$K$51</f>
        <v>0</v>
      </c>
      <c r="BJ282" s="29">
        <f>'Дані не з ДІСО'!N282*Параметри!$K$76</f>
        <v>0</v>
      </c>
      <c r="BK282" s="40">
        <f>ROUNDUP('Дані з ДІСО'!V282/Параметри!$K$25,0)</f>
        <v>0</v>
      </c>
      <c r="BL282" s="40">
        <f>ROUNDUP('Дані з ДІСО'!W282/Параметри!$K$25,0)</f>
        <v>0</v>
      </c>
      <c r="BM282" s="40">
        <f>ROUNDUP('Дані з ДІСО'!X282/Параметри!$K$25,0)</f>
        <v>0</v>
      </c>
      <c r="BN282" s="40">
        <f>(BK282*Параметри!$K$34+BL282*Параметри!$L$34+BM282*Параметри!$M$34)/18</f>
        <v>0</v>
      </c>
      <c r="BO282" s="40">
        <f>IF(K282=0,0,'Дані з ДІСО'!AC282/K282)</f>
        <v>0</v>
      </c>
      <c r="BP282" s="29">
        <f>(1+0.25*BO282)*BN282*Параметри!$K$51</f>
        <v>0</v>
      </c>
      <c r="BQ282" s="29">
        <f>BP282*'Коефіцієнти АТО'!U282</f>
        <v>0</v>
      </c>
      <c r="BR282" s="29">
        <f>K282*(1+0.25*BO282)*Параметри!$K$66*Параметри!$K$20/1000</f>
        <v>0</v>
      </c>
      <c r="BS282" s="29">
        <f>(1+0.25*BO282)*K282*'Коефіцієнти АТО'!S282*Параметри!$K$20/1000</f>
        <v>0</v>
      </c>
      <c r="BT282" s="29">
        <f t="shared" si="43"/>
        <v>0</v>
      </c>
      <c r="BU282" s="40">
        <f>ROUNDUP('Дані з ДІСО'!AG282/Параметри!$K$71,0)</f>
        <v>0</v>
      </c>
      <c r="BV282" s="40">
        <f t="shared" si="44"/>
        <v>0</v>
      </c>
      <c r="BW282" s="40">
        <f>IF('Дані з ДІСО'!AG282=0,0,'Дані з ДІСО'!AJ282/'Дані з ДІСО'!AG282)</f>
        <v>0</v>
      </c>
      <c r="BX282" s="29">
        <f>BV282*(1+0.25*BW282)*Параметри!$K$51</f>
        <v>0</v>
      </c>
      <c r="BY282" s="29">
        <f>ROUND(IF(Параметри!$K$77="No",CC282,CC282*Параметри!$K$78)+AG282,1)</f>
        <v>18200.400000000001</v>
      </c>
      <c r="BZ282" s="29">
        <f>ROUND(IF(Параметри!$K$77="No",BF282,BF282*Параметри!$K$78),1)</f>
        <v>0</v>
      </c>
      <c r="CA282" s="29">
        <f>ROUND(IF(Параметри!$K$77="No",BI282,BI282*Параметри!$K$78),1)</f>
        <v>0</v>
      </c>
      <c r="CB282" s="29">
        <f>ROUND(IF(Параметри!$K$77="No",BJ282,BJ282*Параметри!$K$78),1)</f>
        <v>0</v>
      </c>
      <c r="CC282" s="29">
        <f t="shared" si="38"/>
        <v>20222.720258223289</v>
      </c>
    </row>
    <row r="283" spans="1:81">
      <c r="A283" s="9">
        <v>282</v>
      </c>
      <c r="B283" s="9" t="s">
        <v>3148</v>
      </c>
      <c r="C283" s="9" t="s">
        <v>3148</v>
      </c>
      <c r="D283" s="9" t="s">
        <v>3393</v>
      </c>
      <c r="E283" s="9" t="s">
        <v>24</v>
      </c>
      <c r="F283" s="9" t="s">
        <v>3420</v>
      </c>
      <c r="G283" s="9" t="s">
        <v>603</v>
      </c>
      <c r="H283" s="29">
        <f>SUM('Дані з ДІСО'!J283:L283)</f>
        <v>436</v>
      </c>
      <c r="I283" s="29">
        <f>SUM('Дані з ДІСО'!G283:I283)</f>
        <v>49</v>
      </c>
      <c r="J283" s="29">
        <f>SUM('Дані з ДІСО'!P283:R283)</f>
        <v>0</v>
      </c>
      <c r="K283" s="29">
        <f>SUM('Дані з ДІСО'!V283:X283)</f>
        <v>0</v>
      </c>
      <c r="L283" s="40">
        <f>ROUNDUP('Дані з ДІСО'!J283/'Коефіцієнти АТО'!$R283,0)</f>
        <v>17</v>
      </c>
      <c r="M283" s="40">
        <f>ROUNDUP('Дані з ДІСО'!K283/'Коефіцієнти АТО'!$R283,0)</f>
        <v>22</v>
      </c>
      <c r="N283" s="40">
        <f>ROUNDUP('Дані з ДІСО'!L283/'Коефіцієнти АТО'!$R283,0)</f>
        <v>2</v>
      </c>
      <c r="O283" s="59">
        <f>(L283*Параметри!$K$32+M283*Параметри!$L$32+N283*Параметри!$M$32)/18</f>
        <v>65.63333333333334</v>
      </c>
      <c r="P283" s="41">
        <f>IF(H283=0,"",'Дані з ДІСО'!Y283/H283)</f>
        <v>0</v>
      </c>
      <c r="Q283" s="29">
        <f>IF(H283=0,"",(1+0.25*P283)*O283*Параметри!$K$51)</f>
        <v>13443.033177766134</v>
      </c>
      <c r="R283" s="29">
        <f>IF(H283=0,"",Q283*'Коефіцієнти АТО'!T283)</f>
        <v>228.5315640220243</v>
      </c>
      <c r="S283" s="29">
        <f>IF(H283=0,"",H283*(1+0.25*P283)*Параметри!$K$66*Параметри!$K$20/1000)</f>
        <v>0</v>
      </c>
      <c r="T283" s="29">
        <f>IF(H283=0,"",H283*(1+0.25*P283)*'Коефіцієнти АТО'!$S283*Параметри!$K$20/1000)</f>
        <v>2199.1649492749293</v>
      </c>
      <c r="U283" s="29">
        <f t="shared" si="39"/>
        <v>15870.729691063088</v>
      </c>
      <c r="V283" s="29">
        <f t="shared" si="40"/>
        <v>15870.729691063088</v>
      </c>
      <c r="W283" s="40">
        <f>ROUNDUP('Дані з ДІСО'!P283/Параметри!$K$24,0)</f>
        <v>0</v>
      </c>
      <c r="X283" s="40">
        <f>ROUNDUP('Дані з ДІСО'!Q283/Параметри!$K$24,0)</f>
        <v>0</v>
      </c>
      <c r="Y283" s="40">
        <f>ROUNDUP('Дані з ДІСО'!R283/Параметри!$K$24,0)</f>
        <v>0</v>
      </c>
      <c r="Z283" s="59">
        <f>(W283*Параметри!$K$33+X283*Параметри!$L$33+Y283*Параметри!$M$33)/18</f>
        <v>0</v>
      </c>
      <c r="AA283" s="41">
        <f>IF(J283=0,0,'Дані з ДІСО'!AA283/J283)</f>
        <v>0</v>
      </c>
      <c r="AB283" s="29">
        <f>(1+0.25*AA283)*Z283*Параметри!$K$51</f>
        <v>0</v>
      </c>
      <c r="AC283" s="29">
        <f>AB283*'Коефіцієнти АТО'!U283</f>
        <v>0</v>
      </c>
      <c r="AD283" s="29">
        <f>J283*(1+0.25*AA283)*Параметри!$K$66*Параметри!$K$20/1000</f>
        <v>0</v>
      </c>
      <c r="AE283" s="29">
        <f>(1+0.25*AA283)*J283*'Коефіцієнти АТО'!S283*Параметри!$K$20/1000</f>
        <v>0</v>
      </c>
      <c r="AF283" s="29">
        <f t="shared" si="36"/>
        <v>0</v>
      </c>
      <c r="AG283" s="29">
        <v>0</v>
      </c>
      <c r="AH283" s="40">
        <v>3</v>
      </c>
      <c r="AI283" s="40">
        <v>0</v>
      </c>
      <c r="AJ283" s="40">
        <f t="shared" si="37"/>
        <v>0</v>
      </c>
      <c r="AK283" s="29">
        <f>(AH283+AI283)*(1+0.25*AJ283)*Параметри!$K$53</f>
        <v>538.28782708800009</v>
      </c>
      <c r="AL283" s="29">
        <f>ROUNDUP(('Дані з ДІСО'!AU283+'Дані з ДІСО'!AW283)/Параметри!$K$28,0)</f>
        <v>0</v>
      </c>
      <c r="AM283" s="64">
        <f>AL283*Параметри!$M$35/18</f>
        <v>0</v>
      </c>
      <c r="AN283" s="29">
        <f>IF(AL283=0,0,'Дані з ДІСО'!AW283/SUM('Дані з ДІСО'!AU283,'Дані з ДІСО'!AW283))</f>
        <v>0</v>
      </c>
      <c r="AO283" s="29">
        <f>(1+0.25*AN283)*AM283*Параметри!$K$51</f>
        <v>0</v>
      </c>
      <c r="AP283" s="40">
        <f>ROUNDUP(('Дані з ДІСО'!AE283+'Дані не з ДІСО'!E283+'Дані не з ДІСО'!G283)/Параметри!$K$69,0)</f>
        <v>0</v>
      </c>
      <c r="AQ283" s="40">
        <f t="shared" si="41"/>
        <v>0</v>
      </c>
      <c r="AR283" s="40">
        <f>IF(AP283=0,0,('Дані з ДІСО'!AH283+'Дані не з ДІСО'!G283)/('Дані з ДІСО'!AE283+'Дані не з ДІСО'!E283+'Дані не з ДІСО'!G283))</f>
        <v>0</v>
      </c>
      <c r="AS283" s="29">
        <f>AQ283*(1+0.25*AR283)*Параметри!$K$51</f>
        <v>0</v>
      </c>
      <c r="AT283" s="40">
        <f>ROUNDUP('Дані з ДІСО'!AF283/Параметри!$K$70,0)</f>
        <v>0</v>
      </c>
      <c r="AU283" s="40">
        <f t="shared" si="42"/>
        <v>0</v>
      </c>
      <c r="AV283" s="40">
        <f>IF(AT283=0,0,'Дані з ДІСО'!AI283/'Дані з ДІСО'!AF283)</f>
        <v>0</v>
      </c>
      <c r="AW283" s="29">
        <f>AU283*(1+0.25*AV283)*Параметри!$K$51</f>
        <v>0</v>
      </c>
      <c r="AX283" s="40">
        <f>ROUNDUP('Дані з ДІСО'!AR283/Параметри!$K$29,0)</f>
        <v>0</v>
      </c>
      <c r="AY283" s="40">
        <f>ROUNDUP('Дані з ДІСО'!AS283/Параметри!$K$29,0)</f>
        <v>0</v>
      </c>
      <c r="AZ283" s="40">
        <f>ROUNDUP('Дані з ДІСО'!AT283/Параметри!$K$29,0)</f>
        <v>0</v>
      </c>
      <c r="BA283" s="64">
        <f>(AX283*Параметри!$K$32+AY283*Параметри!$L$32+AZ283*Параметри!$M$32)/18</f>
        <v>0</v>
      </c>
      <c r="BB283" s="29">
        <f>(BA283*Параметри!$K$51+SUM('Дані з ДІСО'!AR283:AT283)*Параметри!$K$48*Параметри!$K$20/1000)*Параметри!$K$74</f>
        <v>0</v>
      </c>
      <c r="BC283" s="40">
        <f>ROUNDUP(('Дані не з ДІСО'!I283+'Дані не з ДІСО'!K283)/Параметри!$K$26,0)</f>
        <v>0</v>
      </c>
      <c r="BD283" s="29">
        <f>BC283*Параметри!$M$36/18</f>
        <v>0</v>
      </c>
      <c r="BE283" s="40">
        <f>IF(BC283=0,0,'Дані не з ДІСО'!K283/('Дані не з ДІСО'!I283+'Дані не з ДІСО'!K283))</f>
        <v>0</v>
      </c>
      <c r="BF283" s="29">
        <f>(1+0.25*BE283)*BD283*Параметри!$K$51</f>
        <v>0</v>
      </c>
      <c r="BG283" s="40">
        <f>ROUNDUP('Дані не з ДІСО'!M283/Параметри!$K$27,0)</f>
        <v>0</v>
      </c>
      <c r="BH283" s="40">
        <f>BG283*Параметри!$M$37/18</f>
        <v>0</v>
      </c>
      <c r="BI283" s="29">
        <f>BH283*Параметри!$K$51</f>
        <v>0</v>
      </c>
      <c r="BJ283" s="29">
        <f>'Дані не з ДІСО'!N283*Параметри!$K$76</f>
        <v>0</v>
      </c>
      <c r="BK283" s="40">
        <f>ROUNDUP('Дані з ДІСО'!V283/Параметри!$K$25,0)</f>
        <v>0</v>
      </c>
      <c r="BL283" s="40">
        <f>ROUNDUP('Дані з ДІСО'!W283/Параметри!$K$25,0)</f>
        <v>0</v>
      </c>
      <c r="BM283" s="40">
        <f>ROUNDUP('Дані з ДІСО'!X283/Параметри!$K$25,0)</f>
        <v>0</v>
      </c>
      <c r="BN283" s="40">
        <f>(BK283*Параметри!$K$34+BL283*Параметри!$L$34+BM283*Параметри!$M$34)/18</f>
        <v>0</v>
      </c>
      <c r="BO283" s="40">
        <f>IF(K283=0,0,'Дані з ДІСО'!AC283/K283)</f>
        <v>0</v>
      </c>
      <c r="BP283" s="29">
        <f>(1+0.25*BO283)*BN283*Параметри!$K$51</f>
        <v>0</v>
      </c>
      <c r="BQ283" s="29">
        <f>BP283*'Коефіцієнти АТО'!U283</f>
        <v>0</v>
      </c>
      <c r="BR283" s="29">
        <f>K283*(1+0.25*BO283)*Параметри!$K$66*Параметри!$K$20/1000</f>
        <v>0</v>
      </c>
      <c r="BS283" s="29">
        <f>(1+0.25*BO283)*K283*'Коефіцієнти АТО'!S283*Параметри!$K$20/1000</f>
        <v>0</v>
      </c>
      <c r="BT283" s="29">
        <f t="shared" si="43"/>
        <v>0</v>
      </c>
      <c r="BU283" s="40">
        <f>ROUNDUP('Дані з ДІСО'!AG283/Параметри!$K$71,0)</f>
        <v>0</v>
      </c>
      <c r="BV283" s="40">
        <f t="shared" si="44"/>
        <v>0</v>
      </c>
      <c r="BW283" s="40">
        <f>IF('Дані з ДІСО'!AG283=0,0,'Дані з ДІСО'!AJ283/'Дані з ДІСО'!AG283)</f>
        <v>0</v>
      </c>
      <c r="BX283" s="29">
        <f>BV283*(1+0.25*BW283)*Параметри!$K$51</f>
        <v>0</v>
      </c>
      <c r="BY283" s="29">
        <f>ROUND(IF(Параметри!$K$77="No",CC283,CC283*Параметри!$K$78)+AG283,1)</f>
        <v>14768.1</v>
      </c>
      <c r="BZ283" s="29">
        <f>ROUND(IF(Параметри!$K$77="No",BF283,BF283*Параметри!$K$78),1)</f>
        <v>0</v>
      </c>
      <c r="CA283" s="29">
        <f>ROUND(IF(Параметри!$K$77="No",BI283,BI283*Параметри!$K$78),1)</f>
        <v>0</v>
      </c>
      <c r="CB283" s="29">
        <f>ROUND(IF(Параметри!$K$77="No",BJ283,BJ283*Параметри!$K$78),1)</f>
        <v>0</v>
      </c>
      <c r="CC283" s="29">
        <f t="shared" si="38"/>
        <v>16409.017518151089</v>
      </c>
    </row>
    <row r="284" spans="1:81">
      <c r="A284" s="9">
        <v>283</v>
      </c>
      <c r="B284" s="9" t="s">
        <v>3148</v>
      </c>
      <c r="C284" s="9" t="s">
        <v>3148</v>
      </c>
      <c r="D284" s="9" t="s">
        <v>3393</v>
      </c>
      <c r="E284" s="9" t="s">
        <v>24</v>
      </c>
      <c r="F284" s="9" t="s">
        <v>3421</v>
      </c>
      <c r="G284" s="9" t="s">
        <v>605</v>
      </c>
      <c r="H284" s="29">
        <f>SUM('Дані з ДІСО'!J284:L284)</f>
        <v>1268</v>
      </c>
      <c r="I284" s="29">
        <f>SUM('Дані з ДІСО'!G284:I284)</f>
        <v>55</v>
      </c>
      <c r="J284" s="29">
        <f>SUM('Дані з ДІСО'!P284:R284)</f>
        <v>0</v>
      </c>
      <c r="K284" s="29">
        <f>SUM('Дані з ДІСО'!V284:X284)</f>
        <v>0</v>
      </c>
      <c r="L284" s="40">
        <f>ROUNDUP('Дані з ДІСО'!J284/'Коефіцієнти АТО'!$R284,0)</f>
        <v>37</v>
      </c>
      <c r="M284" s="40">
        <f>ROUNDUP('Дані з ДІСО'!K284/'Коефіцієнти АТО'!$R284,0)</f>
        <v>44</v>
      </c>
      <c r="N284" s="40">
        <f>ROUNDUP('Дані з ДІСО'!L284/'Коефіцієнти АТО'!$R284,0)</f>
        <v>7</v>
      </c>
      <c r="O284" s="59">
        <f>(L284*Параметри!$K$32+M284*Параметри!$L$32+N284*Параметри!$M$32)/18</f>
        <v>141.01666666666668</v>
      </c>
      <c r="P284" s="41">
        <f>IF(H284=0,"",'Дані з ДІСО'!Y284/H284)</f>
        <v>0</v>
      </c>
      <c r="Q284" s="29">
        <f>IF(H284=0,"",(1+0.25*P284)*O284*Параметри!$K$51)</f>
        <v>28883.06341215827</v>
      </c>
      <c r="R284" s="29">
        <f>IF(H284=0,"",Q284*'Коефіцієнти АТО'!T284)</f>
        <v>491.01207800669061</v>
      </c>
      <c r="S284" s="29">
        <f>IF(H284=0,"",H284*(1+0.25*P284)*Параметри!$K$66*Параметри!$K$20/1000)</f>
        <v>0</v>
      </c>
      <c r="T284" s="29">
        <f>IF(H284=0,"",H284*(1+0.25*P284)*'Коефіцієнти АТО'!$S284*Параметри!$K$20/1000)</f>
        <v>6395.7365955977311</v>
      </c>
      <c r="U284" s="29">
        <f t="shared" si="39"/>
        <v>35769.812085762693</v>
      </c>
      <c r="V284" s="29">
        <f t="shared" si="40"/>
        <v>35769.812085762693</v>
      </c>
      <c r="W284" s="40">
        <f>ROUNDUP('Дані з ДІСО'!P284/Параметри!$K$24,0)</f>
        <v>0</v>
      </c>
      <c r="X284" s="40">
        <f>ROUNDUP('Дані з ДІСО'!Q284/Параметри!$K$24,0)</f>
        <v>0</v>
      </c>
      <c r="Y284" s="40">
        <f>ROUNDUP('Дані з ДІСО'!R284/Параметри!$K$24,0)</f>
        <v>0</v>
      </c>
      <c r="Z284" s="59">
        <f>(W284*Параметри!$K$33+X284*Параметри!$L$33+Y284*Параметри!$M$33)/18</f>
        <v>0</v>
      </c>
      <c r="AA284" s="41">
        <f>IF(J284=0,0,'Дані з ДІСО'!AA284/J284)</f>
        <v>0</v>
      </c>
      <c r="AB284" s="29">
        <f>(1+0.25*AA284)*Z284*Параметри!$K$51</f>
        <v>0</v>
      </c>
      <c r="AC284" s="29">
        <f>AB284*'Коефіцієнти АТО'!U284</f>
        <v>0</v>
      </c>
      <c r="AD284" s="29">
        <f>J284*(1+0.25*AA284)*Параметри!$K$66*Параметри!$K$20/1000</f>
        <v>0</v>
      </c>
      <c r="AE284" s="29">
        <f>(1+0.25*AA284)*J284*'Коефіцієнти АТО'!S284*Параметри!$K$20/1000</f>
        <v>0</v>
      </c>
      <c r="AF284" s="29">
        <f t="shared" si="36"/>
        <v>0</v>
      </c>
      <c r="AG284" s="29">
        <v>0</v>
      </c>
      <c r="AH284" s="40">
        <v>20</v>
      </c>
      <c r="AI284" s="40">
        <v>0</v>
      </c>
      <c r="AJ284" s="40">
        <f t="shared" si="37"/>
        <v>0</v>
      </c>
      <c r="AK284" s="29">
        <f>(AH284+AI284)*(1+0.25*AJ284)*Параметри!$K$53</f>
        <v>3588.5855139200012</v>
      </c>
      <c r="AL284" s="29">
        <f>ROUNDUP(('Дані з ДІСО'!AU284+'Дані з ДІСО'!AW284)/Параметри!$K$28,0)</f>
        <v>0</v>
      </c>
      <c r="AM284" s="64">
        <f>AL284*Параметри!$M$35/18</f>
        <v>0</v>
      </c>
      <c r="AN284" s="29">
        <f>IF(AL284=0,0,'Дані з ДІСО'!AW284/SUM('Дані з ДІСО'!AU284,'Дані з ДІСО'!AW284))</f>
        <v>0</v>
      </c>
      <c r="AO284" s="29">
        <f>(1+0.25*AN284)*AM284*Параметри!$K$51</f>
        <v>0</v>
      </c>
      <c r="AP284" s="40">
        <f>ROUNDUP(('Дані з ДІСО'!AE284+'Дані не з ДІСО'!E284+'Дані не з ДІСО'!G284)/Параметри!$K$69,0)</f>
        <v>0</v>
      </c>
      <c r="AQ284" s="40">
        <f t="shared" si="41"/>
        <v>0</v>
      </c>
      <c r="AR284" s="40">
        <f>IF(AP284=0,0,('Дані з ДІСО'!AH284+'Дані не з ДІСО'!G284)/('Дані з ДІСО'!AE284+'Дані не з ДІСО'!E284+'Дані не з ДІСО'!G284))</f>
        <v>0</v>
      </c>
      <c r="AS284" s="29">
        <f>AQ284*(1+0.25*AR284)*Параметри!$K$51</f>
        <v>0</v>
      </c>
      <c r="AT284" s="40">
        <f>ROUNDUP('Дані з ДІСО'!AF284/Параметри!$K$70,0)</f>
        <v>0</v>
      </c>
      <c r="AU284" s="40">
        <f t="shared" si="42"/>
        <v>0</v>
      </c>
      <c r="AV284" s="40">
        <f>IF(AT284=0,0,'Дані з ДІСО'!AI284/'Дані з ДІСО'!AF284)</f>
        <v>0</v>
      </c>
      <c r="AW284" s="29">
        <f>AU284*(1+0.25*AV284)*Параметри!$K$51</f>
        <v>0</v>
      </c>
      <c r="AX284" s="40">
        <f>ROUNDUP('Дані з ДІСО'!AR284/Параметри!$K$29,0)</f>
        <v>0</v>
      </c>
      <c r="AY284" s="40">
        <f>ROUNDUP('Дані з ДІСО'!AS284/Параметри!$K$29,0)</f>
        <v>0</v>
      </c>
      <c r="AZ284" s="40">
        <f>ROUNDUP('Дані з ДІСО'!AT284/Параметри!$K$29,0)</f>
        <v>0</v>
      </c>
      <c r="BA284" s="64">
        <f>(AX284*Параметри!$K$32+AY284*Параметри!$L$32+AZ284*Параметри!$M$32)/18</f>
        <v>0</v>
      </c>
      <c r="BB284" s="29">
        <f>(BA284*Параметри!$K$51+SUM('Дані з ДІСО'!AR284:AT284)*Параметри!$K$48*Параметри!$K$20/1000)*Параметри!$K$74</f>
        <v>0</v>
      </c>
      <c r="BC284" s="40">
        <f>ROUNDUP(('Дані не з ДІСО'!I284+'Дані не з ДІСО'!K284)/Параметри!$K$26,0)</f>
        <v>0</v>
      </c>
      <c r="BD284" s="29">
        <f>BC284*Параметри!$M$36/18</f>
        <v>0</v>
      </c>
      <c r="BE284" s="40">
        <f>IF(BC284=0,0,'Дані не з ДІСО'!K284/('Дані не з ДІСО'!I284+'Дані не з ДІСО'!K284))</f>
        <v>0</v>
      </c>
      <c r="BF284" s="29">
        <f>(1+0.25*BE284)*BD284*Параметри!$K$51</f>
        <v>0</v>
      </c>
      <c r="BG284" s="40">
        <f>ROUNDUP('Дані не з ДІСО'!M284/Параметри!$K$27,0)</f>
        <v>0</v>
      </c>
      <c r="BH284" s="40">
        <f>BG284*Параметри!$M$37/18</f>
        <v>0</v>
      </c>
      <c r="BI284" s="29">
        <f>BH284*Параметри!$K$51</f>
        <v>0</v>
      </c>
      <c r="BJ284" s="29">
        <f>'Дані не з ДІСО'!N284*Параметри!$K$76</f>
        <v>0</v>
      </c>
      <c r="BK284" s="40">
        <f>ROUNDUP('Дані з ДІСО'!V284/Параметри!$K$25,0)</f>
        <v>0</v>
      </c>
      <c r="BL284" s="40">
        <f>ROUNDUP('Дані з ДІСО'!W284/Параметри!$K$25,0)</f>
        <v>0</v>
      </c>
      <c r="BM284" s="40">
        <f>ROUNDUP('Дані з ДІСО'!X284/Параметри!$K$25,0)</f>
        <v>0</v>
      </c>
      <c r="BN284" s="40">
        <f>(BK284*Параметри!$K$34+BL284*Параметри!$L$34+BM284*Параметри!$M$34)/18</f>
        <v>0</v>
      </c>
      <c r="BO284" s="40">
        <f>IF(K284=0,0,'Дані з ДІСО'!AC284/K284)</f>
        <v>0</v>
      </c>
      <c r="BP284" s="29">
        <f>(1+0.25*BO284)*BN284*Параметри!$K$51</f>
        <v>0</v>
      </c>
      <c r="BQ284" s="29">
        <f>BP284*'Коефіцієнти АТО'!U284</f>
        <v>0</v>
      </c>
      <c r="BR284" s="29">
        <f>K284*(1+0.25*BO284)*Параметри!$K$66*Параметри!$K$20/1000</f>
        <v>0</v>
      </c>
      <c r="BS284" s="29">
        <f>(1+0.25*BO284)*K284*'Коефіцієнти АТО'!S284*Параметри!$K$20/1000</f>
        <v>0</v>
      </c>
      <c r="BT284" s="29">
        <f t="shared" si="43"/>
        <v>0</v>
      </c>
      <c r="BU284" s="40">
        <f>ROUNDUP('Дані з ДІСО'!AG284/Параметри!$K$71,0)</f>
        <v>0</v>
      </c>
      <c r="BV284" s="40">
        <f t="shared" si="44"/>
        <v>0</v>
      </c>
      <c r="BW284" s="40">
        <f>IF('Дані з ДІСО'!AG284=0,0,'Дані з ДІСО'!AJ284/'Дані з ДІСО'!AG284)</f>
        <v>0</v>
      </c>
      <c r="BX284" s="29">
        <f>BV284*(1+0.25*BW284)*Параметри!$K$51</f>
        <v>0</v>
      </c>
      <c r="BY284" s="29">
        <f>ROUND(IF(Параметри!$K$77="No",CC284,CC284*Параметри!$K$78)+AG284,1)</f>
        <v>35422.6</v>
      </c>
      <c r="BZ284" s="29">
        <f>ROUND(IF(Параметри!$K$77="No",BF284,BF284*Параметри!$K$78),1)</f>
        <v>0</v>
      </c>
      <c r="CA284" s="29">
        <f>ROUND(IF(Параметри!$K$77="No",BI284,BI284*Параметри!$K$78),1)</f>
        <v>0</v>
      </c>
      <c r="CB284" s="29">
        <f>ROUND(IF(Параметри!$K$77="No",BJ284,BJ284*Параметри!$K$78),1)</f>
        <v>0</v>
      </c>
      <c r="CC284" s="29">
        <f t="shared" si="38"/>
        <v>39358.397599682692</v>
      </c>
    </row>
    <row r="285" spans="1:81">
      <c r="A285" s="9">
        <v>284</v>
      </c>
      <c r="B285" s="9" t="s">
        <v>3148</v>
      </c>
      <c r="C285" s="9" t="s">
        <v>3148</v>
      </c>
      <c r="D285" s="9" t="s">
        <v>3393</v>
      </c>
      <c r="E285" s="9" t="s">
        <v>24</v>
      </c>
      <c r="F285" s="9" t="s">
        <v>3422</v>
      </c>
      <c r="G285" s="9" t="s">
        <v>607</v>
      </c>
      <c r="H285" s="29">
        <f>SUM('Дані з ДІСО'!J285:L285)</f>
        <v>1205</v>
      </c>
      <c r="I285" s="29">
        <f>SUM('Дані з ДІСО'!G285:I285)</f>
        <v>88</v>
      </c>
      <c r="J285" s="29">
        <f>SUM('Дані з ДІСО'!P285:R285)</f>
        <v>0</v>
      </c>
      <c r="K285" s="29">
        <f>SUM('Дані з ДІСО'!V285:X285)</f>
        <v>0</v>
      </c>
      <c r="L285" s="40">
        <f>ROUNDUP('Дані з ДІСО'!J285/'Коефіцієнти АТО'!$R285,0)</f>
        <v>35</v>
      </c>
      <c r="M285" s="40">
        <f>ROUNDUP('Дані з ДІСО'!K285/'Коефіцієнти АТО'!$R285,0)</f>
        <v>47</v>
      </c>
      <c r="N285" s="40">
        <f>ROUNDUP('Дані з ДІСО'!L285/'Коефіцієнти АТО'!$R285,0)</f>
        <v>16</v>
      </c>
      <c r="O285" s="59">
        <f>(L285*Параметри!$K$32+M285*Параметри!$L$32+N285*Параметри!$M$32)/18</f>
        <v>161.66111111111113</v>
      </c>
      <c r="P285" s="41">
        <f>IF(H285=0,"",'Дані з ДІСО'!Y285/H285)</f>
        <v>0</v>
      </c>
      <c r="Q285" s="29">
        <f>IF(H285=0,"",(1+0.25*P285)*O285*Параметри!$K$51)</f>
        <v>33111.462877925915</v>
      </c>
      <c r="R285" s="29">
        <f>IF(H285=0,"",Q285*'Коефіцієнти АТО'!T285)</f>
        <v>562.89486892474054</v>
      </c>
      <c r="S285" s="29">
        <f>IF(H285=0,"",H285*(1+0.25*P285)*Параметри!$K$66*Параметри!$K$20/1000)</f>
        <v>0</v>
      </c>
      <c r="T285" s="29">
        <f>IF(H285=0,"",H285*(1+0.25*P285)*'Коефіцієнти АТО'!$S285*Параметри!$K$20/1000)</f>
        <v>6077.9673483401139</v>
      </c>
      <c r="U285" s="29">
        <f t="shared" si="39"/>
        <v>39752.325095190768</v>
      </c>
      <c r="V285" s="29">
        <f t="shared" si="40"/>
        <v>39752.325095190768</v>
      </c>
      <c r="W285" s="40">
        <f>ROUNDUP('Дані з ДІСО'!P285/Параметри!$K$24,0)</f>
        <v>0</v>
      </c>
      <c r="X285" s="40">
        <f>ROUNDUP('Дані з ДІСО'!Q285/Параметри!$K$24,0)</f>
        <v>0</v>
      </c>
      <c r="Y285" s="40">
        <f>ROUNDUP('Дані з ДІСО'!R285/Параметри!$K$24,0)</f>
        <v>0</v>
      </c>
      <c r="Z285" s="59">
        <f>(W285*Параметри!$K$33+X285*Параметри!$L$33+Y285*Параметри!$M$33)/18</f>
        <v>0</v>
      </c>
      <c r="AA285" s="41">
        <f>IF(J285=0,0,'Дані з ДІСО'!AA285/J285)</f>
        <v>0</v>
      </c>
      <c r="AB285" s="29">
        <f>(1+0.25*AA285)*Z285*Параметри!$K$51</f>
        <v>0</v>
      </c>
      <c r="AC285" s="29">
        <f>AB285*'Коефіцієнти АТО'!U285</f>
        <v>0</v>
      </c>
      <c r="AD285" s="29">
        <f>J285*(1+0.25*AA285)*Параметри!$K$66*Параметри!$K$20/1000</f>
        <v>0</v>
      </c>
      <c r="AE285" s="29">
        <f>(1+0.25*AA285)*J285*'Коефіцієнти АТО'!S285*Параметри!$K$20/1000</f>
        <v>0</v>
      </c>
      <c r="AF285" s="29">
        <f t="shared" si="36"/>
        <v>0</v>
      </c>
      <c r="AG285" s="29">
        <v>0</v>
      </c>
      <c r="AH285" s="40">
        <v>21</v>
      </c>
      <c r="AI285" s="40">
        <v>0</v>
      </c>
      <c r="AJ285" s="40">
        <f t="shared" si="37"/>
        <v>0</v>
      </c>
      <c r="AK285" s="29">
        <f>(AH285+AI285)*(1+0.25*AJ285)*Параметри!$K$53</f>
        <v>3768.0147896160011</v>
      </c>
      <c r="AL285" s="29">
        <f>ROUNDUP(('Дані з ДІСО'!AU285+'Дані з ДІСО'!AW285)/Параметри!$K$28,0)</f>
        <v>0</v>
      </c>
      <c r="AM285" s="64">
        <f>AL285*Параметри!$M$35/18</f>
        <v>0</v>
      </c>
      <c r="AN285" s="29">
        <f>IF(AL285=0,0,'Дані з ДІСО'!AW285/SUM('Дані з ДІСО'!AU285,'Дані з ДІСО'!AW285))</f>
        <v>0</v>
      </c>
      <c r="AO285" s="29">
        <f>(1+0.25*AN285)*AM285*Параметри!$K$51</f>
        <v>0</v>
      </c>
      <c r="AP285" s="40">
        <f>ROUNDUP(('Дані з ДІСО'!AE285+'Дані не з ДІСО'!E285+'Дані не з ДІСО'!G285)/Параметри!$K$69,0)</f>
        <v>0</v>
      </c>
      <c r="AQ285" s="40">
        <f t="shared" si="41"/>
        <v>0</v>
      </c>
      <c r="AR285" s="40">
        <f>IF(AP285=0,0,('Дані з ДІСО'!AH285+'Дані не з ДІСО'!G285)/('Дані з ДІСО'!AE285+'Дані не з ДІСО'!E285+'Дані не з ДІСО'!G285))</f>
        <v>0</v>
      </c>
      <c r="AS285" s="29">
        <f>AQ285*(1+0.25*AR285)*Параметри!$K$51</f>
        <v>0</v>
      </c>
      <c r="AT285" s="40">
        <f>ROUNDUP('Дані з ДІСО'!AF285/Параметри!$K$70,0)</f>
        <v>0</v>
      </c>
      <c r="AU285" s="40">
        <f t="shared" si="42"/>
        <v>0</v>
      </c>
      <c r="AV285" s="40">
        <f>IF(AT285=0,0,'Дані з ДІСО'!AI285/'Дані з ДІСО'!AF285)</f>
        <v>0</v>
      </c>
      <c r="AW285" s="29">
        <f>AU285*(1+0.25*AV285)*Параметри!$K$51</f>
        <v>0</v>
      </c>
      <c r="AX285" s="40">
        <f>ROUNDUP('Дані з ДІСО'!AR285/Параметри!$K$29,0)</f>
        <v>0</v>
      </c>
      <c r="AY285" s="40">
        <f>ROUNDUP('Дані з ДІСО'!AS285/Параметри!$K$29,0)</f>
        <v>0</v>
      </c>
      <c r="AZ285" s="40">
        <f>ROUNDUP('Дані з ДІСО'!AT285/Параметри!$K$29,0)</f>
        <v>0</v>
      </c>
      <c r="BA285" s="64">
        <f>(AX285*Параметри!$K$32+AY285*Параметри!$L$32+AZ285*Параметри!$M$32)/18</f>
        <v>0</v>
      </c>
      <c r="BB285" s="29">
        <f>(BA285*Параметри!$K$51+SUM('Дані з ДІСО'!AR285:AT285)*Параметри!$K$48*Параметри!$K$20/1000)*Параметри!$K$74</f>
        <v>0</v>
      </c>
      <c r="BC285" s="40">
        <f>ROUNDUP(('Дані не з ДІСО'!I285+'Дані не з ДІСО'!K285)/Параметри!$K$26,0)</f>
        <v>0</v>
      </c>
      <c r="BD285" s="29">
        <f>BC285*Параметри!$M$36/18</f>
        <v>0</v>
      </c>
      <c r="BE285" s="40">
        <f>IF(BC285=0,0,'Дані не з ДІСО'!K285/('Дані не з ДІСО'!I285+'Дані не з ДІСО'!K285))</f>
        <v>0</v>
      </c>
      <c r="BF285" s="29">
        <f>(1+0.25*BE285)*BD285*Параметри!$K$51</f>
        <v>0</v>
      </c>
      <c r="BG285" s="40">
        <f>ROUNDUP('Дані не з ДІСО'!M285/Параметри!$K$27,0)</f>
        <v>0</v>
      </c>
      <c r="BH285" s="40">
        <f>BG285*Параметри!$M$37/18</f>
        <v>0</v>
      </c>
      <c r="BI285" s="29">
        <f>BH285*Параметри!$K$51</f>
        <v>0</v>
      </c>
      <c r="BJ285" s="29">
        <f>'Дані не з ДІСО'!N285*Параметри!$K$76</f>
        <v>0</v>
      </c>
      <c r="BK285" s="40">
        <f>ROUNDUP('Дані з ДІСО'!V285/Параметри!$K$25,0)</f>
        <v>0</v>
      </c>
      <c r="BL285" s="40">
        <f>ROUNDUP('Дані з ДІСО'!W285/Параметри!$K$25,0)</f>
        <v>0</v>
      </c>
      <c r="BM285" s="40">
        <f>ROUNDUP('Дані з ДІСО'!X285/Параметри!$K$25,0)</f>
        <v>0</v>
      </c>
      <c r="BN285" s="40">
        <f>(BK285*Параметри!$K$34+BL285*Параметри!$L$34+BM285*Параметри!$M$34)/18</f>
        <v>0</v>
      </c>
      <c r="BO285" s="40">
        <f>IF(K285=0,0,'Дані з ДІСО'!AC285/K285)</f>
        <v>0</v>
      </c>
      <c r="BP285" s="29">
        <f>(1+0.25*BO285)*BN285*Параметри!$K$51</f>
        <v>0</v>
      </c>
      <c r="BQ285" s="29">
        <f>BP285*'Коефіцієнти АТО'!U285</f>
        <v>0</v>
      </c>
      <c r="BR285" s="29">
        <f>K285*(1+0.25*BO285)*Параметри!$K$66*Параметри!$K$20/1000</f>
        <v>0</v>
      </c>
      <c r="BS285" s="29">
        <f>(1+0.25*BO285)*K285*'Коефіцієнти АТО'!S285*Параметри!$K$20/1000</f>
        <v>0</v>
      </c>
      <c r="BT285" s="29">
        <f t="shared" si="43"/>
        <v>0</v>
      </c>
      <c r="BU285" s="40">
        <f>ROUNDUP('Дані з ДІСО'!AG285/Параметри!$K$71,0)</f>
        <v>0</v>
      </c>
      <c r="BV285" s="40">
        <f t="shared" si="44"/>
        <v>0</v>
      </c>
      <c r="BW285" s="40">
        <f>IF('Дані з ДІСО'!AG285=0,0,'Дані з ДІСО'!AJ285/'Дані з ДІСО'!AG285)</f>
        <v>0</v>
      </c>
      <c r="BX285" s="29">
        <f>BV285*(1+0.25*BW285)*Параметри!$K$51</f>
        <v>0</v>
      </c>
      <c r="BY285" s="29">
        <f>ROUND(IF(Параметри!$K$77="No",CC285,CC285*Параметри!$K$78)+AG285,1)</f>
        <v>39168.300000000003</v>
      </c>
      <c r="BZ285" s="29">
        <f>ROUND(IF(Параметри!$K$77="No",BF285,BF285*Параметри!$K$78),1)</f>
        <v>0</v>
      </c>
      <c r="CA285" s="29">
        <f>ROUND(IF(Параметри!$K$77="No",BI285,BI285*Параметри!$K$78),1)</f>
        <v>0</v>
      </c>
      <c r="CB285" s="29">
        <f>ROUND(IF(Параметри!$K$77="No",BJ285,BJ285*Параметри!$K$78),1)</f>
        <v>0</v>
      </c>
      <c r="CC285" s="29">
        <f t="shared" si="38"/>
        <v>43520.339884806766</v>
      </c>
    </row>
    <row r="286" spans="1:81">
      <c r="A286" s="9">
        <v>285</v>
      </c>
      <c r="B286" s="9" t="s">
        <v>3148</v>
      </c>
      <c r="C286" s="9" t="s">
        <v>3148</v>
      </c>
      <c r="D286" s="9" t="s">
        <v>3393</v>
      </c>
      <c r="E286" s="9" t="s">
        <v>24</v>
      </c>
      <c r="F286" s="9" t="s">
        <v>3423</v>
      </c>
      <c r="G286" s="9" t="s">
        <v>609</v>
      </c>
      <c r="H286" s="29">
        <f>SUM('Дані з ДІСО'!J286:L286)</f>
        <v>758</v>
      </c>
      <c r="I286" s="29">
        <f>SUM('Дані з ДІСО'!G286:I286)</f>
        <v>68</v>
      </c>
      <c r="J286" s="29">
        <f>SUM('Дані з ДІСО'!P286:R286)</f>
        <v>0</v>
      </c>
      <c r="K286" s="29">
        <f>SUM('Дані з ДІСО'!V286:X286)</f>
        <v>0</v>
      </c>
      <c r="L286" s="40">
        <f>ROUNDUP('Дані з ДІСО'!J286/'Коефіцієнти АТО'!$R286,0)</f>
        <v>24</v>
      </c>
      <c r="M286" s="40">
        <f>ROUNDUP('Дані з ДІСО'!K286/'Коефіцієнти АТО'!$R286,0)</f>
        <v>34</v>
      </c>
      <c r="N286" s="40">
        <f>ROUNDUP('Дані з ДІСО'!L286/'Коефіцієнти АТО'!$R286,0)</f>
        <v>6</v>
      </c>
      <c r="O286" s="59">
        <f>(L286*Параметри!$K$32+M286*Параметри!$L$32+N286*Параметри!$M$32)/18</f>
        <v>104.26666666666668</v>
      </c>
      <c r="P286" s="41">
        <f>IF(H286=0,"",'Дані з ДІСО'!Y286/H286)</f>
        <v>0</v>
      </c>
      <c r="Q286" s="29">
        <f>IF(H286=0,"",(1+0.25*P286)*O286*Параметри!$K$51)</f>
        <v>21355.920660260268</v>
      </c>
      <c r="R286" s="29">
        <f>IF(H286=0,"",Q286*'Коефіцієнти АТО'!T286)</f>
        <v>363.0506512244246</v>
      </c>
      <c r="S286" s="29">
        <f>IF(H286=0,"",H286*(1+0.25*P286)*Параметри!$K$66*Параметри!$K$20/1000)</f>
        <v>0</v>
      </c>
      <c r="T286" s="29">
        <f>IF(H286=0,"",H286*(1+0.25*P286)*'Коефіцієнти АТО'!$S286*Параметри!$K$20/1000)</f>
        <v>3823.3188797027442</v>
      </c>
      <c r="U286" s="29">
        <f t="shared" si="39"/>
        <v>25542.290191187436</v>
      </c>
      <c r="V286" s="29">
        <f t="shared" si="40"/>
        <v>25542.290191187436</v>
      </c>
      <c r="W286" s="40">
        <f>ROUNDUP('Дані з ДІСО'!P286/Параметри!$K$24,0)</f>
        <v>0</v>
      </c>
      <c r="X286" s="40">
        <f>ROUNDUP('Дані з ДІСО'!Q286/Параметри!$K$24,0)</f>
        <v>0</v>
      </c>
      <c r="Y286" s="40">
        <f>ROUNDUP('Дані з ДІСО'!R286/Параметри!$K$24,0)</f>
        <v>0</v>
      </c>
      <c r="Z286" s="59">
        <f>(W286*Параметри!$K$33+X286*Параметри!$L$33+Y286*Параметри!$M$33)/18</f>
        <v>0</v>
      </c>
      <c r="AA286" s="41">
        <f>IF(J286=0,0,'Дані з ДІСО'!AA286/J286)</f>
        <v>0</v>
      </c>
      <c r="AB286" s="29">
        <f>(1+0.25*AA286)*Z286*Параметри!$K$51</f>
        <v>0</v>
      </c>
      <c r="AC286" s="29">
        <f>AB286*'Коефіцієнти АТО'!U286</f>
        <v>0</v>
      </c>
      <c r="AD286" s="29">
        <f>J286*(1+0.25*AA286)*Параметри!$K$66*Параметри!$K$20/1000</f>
        <v>0</v>
      </c>
      <c r="AE286" s="29">
        <f>(1+0.25*AA286)*J286*'Коефіцієнти АТО'!S286*Параметри!$K$20/1000</f>
        <v>0</v>
      </c>
      <c r="AF286" s="29">
        <f t="shared" si="36"/>
        <v>0</v>
      </c>
      <c r="AG286" s="29">
        <v>0</v>
      </c>
      <c r="AH286" s="40">
        <v>11</v>
      </c>
      <c r="AI286" s="40">
        <v>0</v>
      </c>
      <c r="AJ286" s="40">
        <f t="shared" si="37"/>
        <v>0</v>
      </c>
      <c r="AK286" s="29">
        <f>(AH286+AI286)*(1+0.25*AJ286)*Параметри!$K$53</f>
        <v>1973.7220326560005</v>
      </c>
      <c r="AL286" s="29">
        <f>ROUNDUP(('Дані з ДІСО'!AU286+'Дані з ДІСО'!AW286)/Параметри!$K$28,0)</f>
        <v>0</v>
      </c>
      <c r="AM286" s="64">
        <f>AL286*Параметри!$M$35/18</f>
        <v>0</v>
      </c>
      <c r="AN286" s="29">
        <f>IF(AL286=0,0,'Дані з ДІСО'!AW286/SUM('Дані з ДІСО'!AU286,'Дані з ДІСО'!AW286))</f>
        <v>0</v>
      </c>
      <c r="AO286" s="29">
        <f>(1+0.25*AN286)*AM286*Параметри!$K$51</f>
        <v>0</v>
      </c>
      <c r="AP286" s="40">
        <f>ROUNDUP(('Дані з ДІСО'!AE286+'Дані не з ДІСО'!E286+'Дані не з ДІСО'!G286)/Параметри!$K$69,0)</f>
        <v>0</v>
      </c>
      <c r="AQ286" s="40">
        <f t="shared" si="41"/>
        <v>0</v>
      </c>
      <c r="AR286" s="40">
        <f>IF(AP286=0,0,('Дані з ДІСО'!AH286+'Дані не з ДІСО'!G286)/('Дані з ДІСО'!AE286+'Дані не з ДІСО'!E286+'Дані не з ДІСО'!G286))</f>
        <v>0</v>
      </c>
      <c r="AS286" s="29">
        <f>AQ286*(1+0.25*AR286)*Параметри!$K$51</f>
        <v>0</v>
      </c>
      <c r="AT286" s="40">
        <f>ROUNDUP('Дані з ДІСО'!AF286/Параметри!$K$70,0)</f>
        <v>0</v>
      </c>
      <c r="AU286" s="40">
        <f t="shared" si="42"/>
        <v>0</v>
      </c>
      <c r="AV286" s="40">
        <f>IF(AT286=0,0,'Дані з ДІСО'!AI286/'Дані з ДІСО'!AF286)</f>
        <v>0</v>
      </c>
      <c r="AW286" s="29">
        <f>AU286*(1+0.25*AV286)*Параметри!$K$51</f>
        <v>0</v>
      </c>
      <c r="AX286" s="40">
        <f>ROUNDUP('Дані з ДІСО'!AR286/Параметри!$K$29,0)</f>
        <v>0</v>
      </c>
      <c r="AY286" s="40">
        <f>ROUNDUP('Дані з ДІСО'!AS286/Параметри!$K$29,0)</f>
        <v>0</v>
      </c>
      <c r="AZ286" s="40">
        <f>ROUNDUP('Дані з ДІСО'!AT286/Параметри!$K$29,0)</f>
        <v>0</v>
      </c>
      <c r="BA286" s="64">
        <f>(AX286*Параметри!$K$32+AY286*Параметри!$L$32+AZ286*Параметри!$M$32)/18</f>
        <v>0</v>
      </c>
      <c r="BB286" s="29">
        <f>(BA286*Параметри!$K$51+SUM('Дані з ДІСО'!AR286:AT286)*Параметри!$K$48*Параметри!$K$20/1000)*Параметри!$K$74</f>
        <v>0</v>
      </c>
      <c r="BC286" s="40">
        <f>ROUNDUP(('Дані не з ДІСО'!I286+'Дані не з ДІСО'!K286)/Параметри!$K$26,0)</f>
        <v>0</v>
      </c>
      <c r="BD286" s="29">
        <f>BC286*Параметри!$M$36/18</f>
        <v>0</v>
      </c>
      <c r="BE286" s="40">
        <f>IF(BC286=0,0,'Дані не з ДІСО'!K286/('Дані не з ДІСО'!I286+'Дані не з ДІСО'!K286))</f>
        <v>0</v>
      </c>
      <c r="BF286" s="29">
        <f>(1+0.25*BE286)*BD286*Параметри!$K$51</f>
        <v>0</v>
      </c>
      <c r="BG286" s="40">
        <f>ROUNDUP('Дані не з ДІСО'!M286/Параметри!$K$27,0)</f>
        <v>0</v>
      </c>
      <c r="BH286" s="40">
        <f>BG286*Параметри!$M$37/18</f>
        <v>0</v>
      </c>
      <c r="BI286" s="29">
        <f>BH286*Параметри!$K$51</f>
        <v>0</v>
      </c>
      <c r="BJ286" s="29">
        <f>'Дані не з ДІСО'!N286*Параметри!$K$76</f>
        <v>0</v>
      </c>
      <c r="BK286" s="40">
        <f>ROUNDUP('Дані з ДІСО'!V286/Параметри!$K$25,0)</f>
        <v>0</v>
      </c>
      <c r="BL286" s="40">
        <f>ROUNDUP('Дані з ДІСО'!W286/Параметри!$K$25,0)</f>
        <v>0</v>
      </c>
      <c r="BM286" s="40">
        <f>ROUNDUP('Дані з ДІСО'!X286/Параметри!$K$25,0)</f>
        <v>0</v>
      </c>
      <c r="BN286" s="40">
        <f>(BK286*Параметри!$K$34+BL286*Параметри!$L$34+BM286*Параметри!$M$34)/18</f>
        <v>0</v>
      </c>
      <c r="BO286" s="40">
        <f>IF(K286=0,0,'Дані з ДІСО'!AC286/K286)</f>
        <v>0</v>
      </c>
      <c r="BP286" s="29">
        <f>(1+0.25*BO286)*BN286*Параметри!$K$51</f>
        <v>0</v>
      </c>
      <c r="BQ286" s="29">
        <f>BP286*'Коефіцієнти АТО'!U286</f>
        <v>0</v>
      </c>
      <c r="BR286" s="29">
        <f>K286*(1+0.25*BO286)*Параметри!$K$66*Параметри!$K$20/1000</f>
        <v>0</v>
      </c>
      <c r="BS286" s="29">
        <f>(1+0.25*BO286)*K286*'Коефіцієнти АТО'!S286*Параметри!$K$20/1000</f>
        <v>0</v>
      </c>
      <c r="BT286" s="29">
        <f t="shared" si="43"/>
        <v>0</v>
      </c>
      <c r="BU286" s="40">
        <f>ROUNDUP('Дані з ДІСО'!AG286/Параметри!$K$71,0)</f>
        <v>0</v>
      </c>
      <c r="BV286" s="40">
        <f t="shared" si="44"/>
        <v>0</v>
      </c>
      <c r="BW286" s="40">
        <f>IF('Дані з ДІСО'!AG286=0,0,'Дані з ДІСО'!AJ286/'Дані з ДІСО'!AG286)</f>
        <v>0</v>
      </c>
      <c r="BX286" s="29">
        <f>BV286*(1+0.25*BW286)*Параметри!$K$51</f>
        <v>0</v>
      </c>
      <c r="BY286" s="29">
        <f>ROUND(IF(Параметри!$K$77="No",CC286,CC286*Параметри!$K$78)+AG286,1)</f>
        <v>24764.400000000001</v>
      </c>
      <c r="BZ286" s="29">
        <f>ROUND(IF(Параметри!$K$77="No",BF286,BF286*Параметри!$K$78),1)</f>
        <v>0</v>
      </c>
      <c r="CA286" s="29">
        <f>ROUND(IF(Параметри!$K$77="No",BI286,BI286*Параметри!$K$78),1)</f>
        <v>0</v>
      </c>
      <c r="CB286" s="29">
        <f>ROUND(IF(Параметри!$K$77="No",BJ286,BJ286*Параметри!$K$78),1)</f>
        <v>0</v>
      </c>
      <c r="CC286" s="29">
        <f t="shared" si="38"/>
        <v>27516.012223843438</v>
      </c>
    </row>
    <row r="287" spans="1:81">
      <c r="A287" s="9">
        <v>286</v>
      </c>
      <c r="B287" s="9" t="s">
        <v>3151</v>
      </c>
      <c r="C287" s="9" t="s">
        <v>3151</v>
      </c>
      <c r="D287" s="9" t="s">
        <v>3393</v>
      </c>
      <c r="E287" s="9" t="s">
        <v>29</v>
      </c>
      <c r="F287" s="9" t="s">
        <v>3424</v>
      </c>
      <c r="G287" s="9" t="s">
        <v>611</v>
      </c>
      <c r="H287" s="29">
        <f>SUM('Дані з ДІСО'!J287:L287)</f>
        <v>2468</v>
      </c>
      <c r="I287" s="29">
        <f>SUM('Дані з ДІСО'!G287:I287)</f>
        <v>149</v>
      </c>
      <c r="J287" s="29">
        <f>SUM('Дані з ДІСО'!P287:R287)</f>
        <v>0</v>
      </c>
      <c r="K287" s="29">
        <f>SUM('Дані з ДІСО'!V287:X287)</f>
        <v>0</v>
      </c>
      <c r="L287" s="40">
        <f>ROUNDUP('Дані з ДІСО'!J287/'Коефіцієнти АТО'!$R287,0)</f>
        <v>67</v>
      </c>
      <c r="M287" s="40">
        <f>ROUNDUP('Дані з ДІСО'!K287/'Коефіцієнти АТО'!$R287,0)</f>
        <v>94</v>
      </c>
      <c r="N287" s="40">
        <f>ROUNDUP('Дані з ДІСО'!L287/'Коефіцієнти АТО'!$R287,0)</f>
        <v>30</v>
      </c>
      <c r="O287" s="59">
        <f>(L287*Параметри!$K$32+M287*Параметри!$L$32+N287*Параметри!$M$32)/18</f>
        <v>315.54444444444448</v>
      </c>
      <c r="P287" s="41">
        <f>IF(H287=0,"",'Дані з ДІСО'!Y287/H287)</f>
        <v>0</v>
      </c>
      <c r="Q287" s="29">
        <f>IF(H287=0,"",(1+0.25*P287)*O287*Параметри!$K$51)</f>
        <v>64629.879670794049</v>
      </c>
      <c r="R287" s="29">
        <f>IF(H287=0,"",Q287*'Коефіцієнти АТО'!T287)</f>
        <v>1098.7079544034989</v>
      </c>
      <c r="S287" s="29">
        <f>IF(H287=0,"",H287*(1+0.25*P287)*Параметри!$K$66*Параметри!$K$20/1000)</f>
        <v>0</v>
      </c>
      <c r="T287" s="29">
        <f>IF(H287=0,"",H287*(1+0.25*P287)*'Коефіцієнти АТО'!$S287*Параметри!$K$20/1000)</f>
        <v>11274.098864068947</v>
      </c>
      <c r="U287" s="29">
        <f t="shared" si="39"/>
        <v>77002.686489266489</v>
      </c>
      <c r="V287" s="29">
        <f t="shared" si="40"/>
        <v>77002.686489266489</v>
      </c>
      <c r="W287" s="40">
        <f>ROUNDUP('Дані з ДІСО'!P287/Параметри!$K$24,0)</f>
        <v>0</v>
      </c>
      <c r="X287" s="40">
        <f>ROUNDUP('Дані з ДІСО'!Q287/Параметри!$K$24,0)</f>
        <v>0</v>
      </c>
      <c r="Y287" s="40">
        <f>ROUNDUP('Дані з ДІСО'!R287/Параметри!$K$24,0)</f>
        <v>0</v>
      </c>
      <c r="Z287" s="59">
        <f>(W287*Параметри!$K$33+X287*Параметри!$L$33+Y287*Параметри!$M$33)/18</f>
        <v>0</v>
      </c>
      <c r="AA287" s="41">
        <f>IF(J287=0,0,'Дані з ДІСО'!AA287/J287)</f>
        <v>0</v>
      </c>
      <c r="AB287" s="29">
        <f>(1+0.25*AA287)*Z287*Параметри!$K$51</f>
        <v>0</v>
      </c>
      <c r="AC287" s="29">
        <f>AB287*'Коефіцієнти АТО'!U287</f>
        <v>0</v>
      </c>
      <c r="AD287" s="29">
        <f>J287*(1+0.25*AA287)*Параметри!$K$66*Параметри!$K$20/1000</f>
        <v>0</v>
      </c>
      <c r="AE287" s="29">
        <f>(1+0.25*AA287)*J287*'Коефіцієнти АТО'!S287*Параметри!$K$20/1000</f>
        <v>0</v>
      </c>
      <c r="AF287" s="29">
        <f t="shared" si="36"/>
        <v>0</v>
      </c>
      <c r="AG287" s="29">
        <v>0</v>
      </c>
      <c r="AH287" s="40">
        <v>28</v>
      </c>
      <c r="AI287" s="40">
        <v>0</v>
      </c>
      <c r="AJ287" s="40">
        <f t="shared" si="37"/>
        <v>0</v>
      </c>
      <c r="AK287" s="29">
        <f>(AH287+AI287)*(1+0.25*AJ287)*Параметри!$K$53</f>
        <v>5024.0197194880011</v>
      </c>
      <c r="AL287" s="29">
        <f>ROUNDUP(('Дані з ДІСО'!AU287+'Дані з ДІСО'!AW287)/Параметри!$K$28,0)</f>
        <v>0</v>
      </c>
      <c r="AM287" s="64">
        <f>AL287*Параметри!$M$35/18</f>
        <v>0</v>
      </c>
      <c r="AN287" s="29">
        <f>IF(AL287=0,0,'Дані з ДІСО'!AW287/SUM('Дані з ДІСО'!AU287,'Дані з ДІСО'!AW287))</f>
        <v>0</v>
      </c>
      <c r="AO287" s="29">
        <f>(1+0.25*AN287)*AM287*Параметри!$K$51</f>
        <v>0</v>
      </c>
      <c r="AP287" s="40">
        <f>ROUNDUP(('Дані з ДІСО'!AE287+'Дані не з ДІСО'!E287+'Дані не з ДІСО'!G287)/Параметри!$K$69,0)</f>
        <v>0</v>
      </c>
      <c r="AQ287" s="40">
        <f t="shared" si="41"/>
        <v>0</v>
      </c>
      <c r="AR287" s="40">
        <f>IF(AP287=0,0,('Дані з ДІСО'!AH287+'Дані не з ДІСО'!G287)/('Дані з ДІСО'!AE287+'Дані не з ДІСО'!E287+'Дані не з ДІСО'!G287))</f>
        <v>0</v>
      </c>
      <c r="AS287" s="29">
        <f>AQ287*(1+0.25*AR287)*Параметри!$K$51</f>
        <v>0</v>
      </c>
      <c r="AT287" s="40">
        <f>ROUNDUP('Дані з ДІСО'!AF287/Параметри!$K$70,0)</f>
        <v>0</v>
      </c>
      <c r="AU287" s="40">
        <f t="shared" si="42"/>
        <v>0</v>
      </c>
      <c r="AV287" s="40">
        <f>IF(AT287=0,0,'Дані з ДІСО'!AI287/'Дані з ДІСО'!AF287)</f>
        <v>0</v>
      </c>
      <c r="AW287" s="29">
        <f>AU287*(1+0.25*AV287)*Параметри!$K$51</f>
        <v>0</v>
      </c>
      <c r="AX287" s="40">
        <f>ROUNDUP('Дані з ДІСО'!AR287/Параметри!$K$29,0)</f>
        <v>0</v>
      </c>
      <c r="AY287" s="40">
        <f>ROUNDUP('Дані з ДІСО'!AS287/Параметри!$K$29,0)</f>
        <v>0</v>
      </c>
      <c r="AZ287" s="40">
        <f>ROUNDUP('Дані з ДІСО'!AT287/Параметри!$K$29,0)</f>
        <v>0</v>
      </c>
      <c r="BA287" s="64">
        <f>(AX287*Параметри!$K$32+AY287*Параметри!$L$32+AZ287*Параметри!$M$32)/18</f>
        <v>0</v>
      </c>
      <c r="BB287" s="29">
        <f>(BA287*Параметри!$K$51+SUM('Дані з ДІСО'!AR287:AT287)*Параметри!$K$48*Параметри!$K$20/1000)*Параметри!$K$74</f>
        <v>0</v>
      </c>
      <c r="BC287" s="40">
        <f>ROUNDUP(('Дані не з ДІСО'!I287+'Дані не з ДІСО'!K287)/Параметри!$K$26,0)</f>
        <v>0</v>
      </c>
      <c r="BD287" s="29">
        <f>BC287*Параметри!$M$36/18</f>
        <v>0</v>
      </c>
      <c r="BE287" s="40">
        <f>IF(BC287=0,0,'Дані не з ДІСО'!K287/('Дані не з ДІСО'!I287+'Дані не з ДІСО'!K287))</f>
        <v>0</v>
      </c>
      <c r="BF287" s="29">
        <f>(1+0.25*BE287)*BD287*Параметри!$K$51</f>
        <v>0</v>
      </c>
      <c r="BG287" s="40">
        <f>ROUNDUP('Дані не з ДІСО'!M287/Параметри!$K$27,0)</f>
        <v>0</v>
      </c>
      <c r="BH287" s="40">
        <f>BG287*Параметри!$M$37/18</f>
        <v>0</v>
      </c>
      <c r="BI287" s="29">
        <f>BH287*Параметри!$K$51</f>
        <v>0</v>
      </c>
      <c r="BJ287" s="29">
        <f>'Дані не з ДІСО'!N287*Параметри!$K$76</f>
        <v>0</v>
      </c>
      <c r="BK287" s="40">
        <f>ROUNDUP('Дані з ДІСО'!V287/Параметри!$K$25,0)</f>
        <v>0</v>
      </c>
      <c r="BL287" s="40">
        <f>ROUNDUP('Дані з ДІСО'!W287/Параметри!$K$25,0)</f>
        <v>0</v>
      </c>
      <c r="BM287" s="40">
        <f>ROUNDUP('Дані з ДІСО'!X287/Параметри!$K$25,0)</f>
        <v>0</v>
      </c>
      <c r="BN287" s="40">
        <f>(BK287*Параметри!$K$34+BL287*Параметри!$L$34+BM287*Параметри!$M$34)/18</f>
        <v>0</v>
      </c>
      <c r="BO287" s="40">
        <f>IF(K287=0,0,'Дані з ДІСО'!AC287/K287)</f>
        <v>0</v>
      </c>
      <c r="BP287" s="29">
        <f>(1+0.25*BO287)*BN287*Параметри!$K$51</f>
        <v>0</v>
      </c>
      <c r="BQ287" s="29">
        <f>BP287*'Коефіцієнти АТО'!U287</f>
        <v>0</v>
      </c>
      <c r="BR287" s="29">
        <f>K287*(1+0.25*BO287)*Параметри!$K$66*Параметри!$K$20/1000</f>
        <v>0</v>
      </c>
      <c r="BS287" s="29">
        <f>(1+0.25*BO287)*K287*'Коефіцієнти АТО'!S287*Параметри!$K$20/1000</f>
        <v>0</v>
      </c>
      <c r="BT287" s="29">
        <f t="shared" si="43"/>
        <v>0</v>
      </c>
      <c r="BU287" s="40">
        <f>ROUNDUP('Дані з ДІСО'!AG287/Параметри!$K$71,0)</f>
        <v>0</v>
      </c>
      <c r="BV287" s="40">
        <f t="shared" si="44"/>
        <v>0</v>
      </c>
      <c r="BW287" s="40">
        <f>IF('Дані з ДІСО'!AG287=0,0,'Дані з ДІСО'!AJ287/'Дані з ДІСО'!AG287)</f>
        <v>0</v>
      </c>
      <c r="BX287" s="29">
        <f>BV287*(1+0.25*BW287)*Параметри!$K$51</f>
        <v>0</v>
      </c>
      <c r="BY287" s="29">
        <f>ROUND(IF(Параметри!$K$77="No",CC287,CC287*Параметри!$K$78)+AG287,1)</f>
        <v>73824</v>
      </c>
      <c r="BZ287" s="29">
        <f>ROUND(IF(Параметри!$K$77="No",BF287,BF287*Параметри!$K$78),1)</f>
        <v>0</v>
      </c>
      <c r="CA287" s="29">
        <f>ROUND(IF(Параметри!$K$77="No",BI287,BI287*Параметри!$K$78),1)</f>
        <v>0</v>
      </c>
      <c r="CB287" s="29">
        <f>ROUND(IF(Параметри!$K$77="No",BJ287,BJ287*Параметри!$K$78),1)</f>
        <v>0</v>
      </c>
      <c r="CC287" s="29">
        <f t="shared" si="38"/>
        <v>82026.706208754491</v>
      </c>
    </row>
    <row r="288" spans="1:81">
      <c r="A288" s="9">
        <v>287</v>
      </c>
      <c r="B288" s="9" t="s">
        <v>3151</v>
      </c>
      <c r="C288" s="9" t="s">
        <v>3151</v>
      </c>
      <c r="D288" s="9" t="s">
        <v>3393</v>
      </c>
      <c r="E288" s="9" t="s">
        <v>29</v>
      </c>
      <c r="F288" s="9" t="s">
        <v>3425</v>
      </c>
      <c r="G288" s="9" t="s">
        <v>613</v>
      </c>
      <c r="H288" s="29">
        <f>SUM('Дані з ДІСО'!J288:L288)</f>
        <v>2534</v>
      </c>
      <c r="I288" s="29">
        <f>SUM('Дані з ДІСО'!G288:I288)</f>
        <v>235</v>
      </c>
      <c r="J288" s="29">
        <f>SUM('Дані з ДІСО'!P288:R288)</f>
        <v>0</v>
      </c>
      <c r="K288" s="29">
        <f>SUM('Дані з ДІСО'!V288:X288)</f>
        <v>0</v>
      </c>
      <c r="L288" s="40">
        <f>ROUNDUP('Дані з ДІСО'!J288/'Коефіцієнти АТО'!$R288,0)</f>
        <v>75</v>
      </c>
      <c r="M288" s="40">
        <f>ROUNDUP('Дані з ДІСО'!K288/'Коефіцієнти АТО'!$R288,0)</f>
        <v>95</v>
      </c>
      <c r="N288" s="40">
        <f>ROUNDUP('Дані з ДІСО'!L288/'Коефіцієнти АТО'!$R288,0)</f>
        <v>20</v>
      </c>
      <c r="O288" s="59">
        <f>(L288*Параметри!$K$32+M288*Параметри!$L$32+N288*Параметри!$M$32)/18</f>
        <v>307.86111111111109</v>
      </c>
      <c r="P288" s="41">
        <f>IF(H288=0,"",'Дані з ДІСО'!Y288/H288)</f>
        <v>0</v>
      </c>
      <c r="Q288" s="29">
        <f>IF(H288=0,"",(1+0.25*P288)*O288*Параметри!$K$51)</f>
        <v>63056.177716769103</v>
      </c>
      <c r="R288" s="29">
        <f>IF(H288=0,"",Q288*'Коефіцієнти АТО'!T288)</f>
        <v>1071.9550211850749</v>
      </c>
      <c r="S288" s="29">
        <f>IF(H288=0,"",H288*(1+0.25*P288)*Параметри!$K$66*Параметри!$K$20/1000)</f>
        <v>0</v>
      </c>
      <c r="T288" s="29">
        <f>IF(H288=0,"",H288*(1+0.25*P288)*'Коефіцієнти АТО'!$S288*Параметри!$K$20/1000)</f>
        <v>12781.385278584106</v>
      </c>
      <c r="U288" s="29">
        <f t="shared" si="39"/>
        <v>76909.518016538277</v>
      </c>
      <c r="V288" s="29">
        <f t="shared" si="40"/>
        <v>76909.518016538277</v>
      </c>
      <c r="W288" s="40">
        <f>ROUNDUP('Дані з ДІСО'!P288/Параметри!$K$24,0)</f>
        <v>0</v>
      </c>
      <c r="X288" s="40">
        <f>ROUNDUP('Дані з ДІСО'!Q288/Параметри!$K$24,0)</f>
        <v>0</v>
      </c>
      <c r="Y288" s="40">
        <f>ROUNDUP('Дані з ДІСО'!R288/Параметри!$K$24,0)</f>
        <v>0</v>
      </c>
      <c r="Z288" s="59">
        <f>(W288*Параметри!$K$33+X288*Параметри!$L$33+Y288*Параметри!$M$33)/18</f>
        <v>0</v>
      </c>
      <c r="AA288" s="41">
        <f>IF(J288=0,0,'Дані з ДІСО'!AA288/J288)</f>
        <v>0</v>
      </c>
      <c r="AB288" s="29">
        <f>(1+0.25*AA288)*Z288*Параметри!$K$51</f>
        <v>0</v>
      </c>
      <c r="AC288" s="29">
        <f>AB288*'Коефіцієнти АТО'!U288</f>
        <v>0</v>
      </c>
      <c r="AD288" s="29">
        <f>J288*(1+0.25*AA288)*Параметри!$K$66*Параметри!$K$20/1000</f>
        <v>0</v>
      </c>
      <c r="AE288" s="29">
        <f>(1+0.25*AA288)*J288*'Коефіцієнти АТО'!S288*Параметри!$K$20/1000</f>
        <v>0</v>
      </c>
      <c r="AF288" s="29">
        <f t="shared" si="36"/>
        <v>0</v>
      </c>
      <c r="AG288" s="29">
        <v>0</v>
      </c>
      <c r="AH288" s="40">
        <v>13</v>
      </c>
      <c r="AI288" s="40">
        <v>0</v>
      </c>
      <c r="AJ288" s="40">
        <f t="shared" si="37"/>
        <v>0</v>
      </c>
      <c r="AK288" s="29">
        <f>(AH288+AI288)*(1+0.25*AJ288)*Параметри!$K$53</f>
        <v>2332.5805840480007</v>
      </c>
      <c r="AL288" s="29">
        <f>ROUNDUP(('Дані з ДІСО'!AU288+'Дані з ДІСО'!AW288)/Параметри!$K$28,0)</f>
        <v>0</v>
      </c>
      <c r="AM288" s="64">
        <f>AL288*Параметри!$M$35/18</f>
        <v>0</v>
      </c>
      <c r="AN288" s="29">
        <f>IF(AL288=0,0,'Дані з ДІСО'!AW288/SUM('Дані з ДІСО'!AU288,'Дані з ДІСО'!AW288))</f>
        <v>0</v>
      </c>
      <c r="AO288" s="29">
        <f>(1+0.25*AN288)*AM288*Параметри!$K$51</f>
        <v>0</v>
      </c>
      <c r="AP288" s="40">
        <f>ROUNDUP(('Дані з ДІСО'!AE288+'Дані не з ДІСО'!E288+'Дані не з ДІСО'!G288)/Параметри!$K$69,0)</f>
        <v>0</v>
      </c>
      <c r="AQ288" s="40">
        <f t="shared" si="41"/>
        <v>0</v>
      </c>
      <c r="AR288" s="40">
        <f>IF(AP288=0,0,('Дані з ДІСО'!AH288+'Дані не з ДІСО'!G288)/('Дані з ДІСО'!AE288+'Дані не з ДІСО'!E288+'Дані не з ДІСО'!G288))</f>
        <v>0</v>
      </c>
      <c r="AS288" s="29">
        <f>AQ288*(1+0.25*AR288)*Параметри!$K$51</f>
        <v>0</v>
      </c>
      <c r="AT288" s="40">
        <f>ROUNDUP('Дані з ДІСО'!AF288/Параметри!$K$70,0)</f>
        <v>0</v>
      </c>
      <c r="AU288" s="40">
        <f t="shared" si="42"/>
        <v>0</v>
      </c>
      <c r="AV288" s="40">
        <f>IF(AT288=0,0,'Дані з ДІСО'!AI288/'Дані з ДІСО'!AF288)</f>
        <v>0</v>
      </c>
      <c r="AW288" s="29">
        <f>AU288*(1+0.25*AV288)*Параметри!$K$51</f>
        <v>0</v>
      </c>
      <c r="AX288" s="40">
        <f>ROUNDUP('Дані з ДІСО'!AR288/Параметри!$K$29,0)</f>
        <v>0</v>
      </c>
      <c r="AY288" s="40">
        <f>ROUNDUP('Дані з ДІСО'!AS288/Параметри!$K$29,0)</f>
        <v>0</v>
      </c>
      <c r="AZ288" s="40">
        <f>ROUNDUP('Дані з ДІСО'!AT288/Параметри!$K$29,0)</f>
        <v>0</v>
      </c>
      <c r="BA288" s="64">
        <f>(AX288*Параметри!$K$32+AY288*Параметри!$L$32+AZ288*Параметри!$M$32)/18</f>
        <v>0</v>
      </c>
      <c r="BB288" s="29">
        <f>(BA288*Параметри!$K$51+SUM('Дані з ДІСО'!AR288:AT288)*Параметри!$K$48*Параметри!$K$20/1000)*Параметри!$K$74</f>
        <v>0</v>
      </c>
      <c r="BC288" s="40">
        <f>ROUNDUP(('Дані не з ДІСО'!I288+'Дані не з ДІСО'!K288)/Параметри!$K$26,0)</f>
        <v>0</v>
      </c>
      <c r="BD288" s="29">
        <f>BC288*Параметри!$M$36/18</f>
        <v>0</v>
      </c>
      <c r="BE288" s="40">
        <f>IF(BC288=0,0,'Дані не з ДІСО'!K288/('Дані не з ДІСО'!I288+'Дані не з ДІСО'!K288))</f>
        <v>0</v>
      </c>
      <c r="BF288" s="29">
        <f>(1+0.25*BE288)*BD288*Параметри!$K$51</f>
        <v>0</v>
      </c>
      <c r="BG288" s="40">
        <f>ROUNDUP('Дані не з ДІСО'!M288/Параметри!$K$27,0)</f>
        <v>0</v>
      </c>
      <c r="BH288" s="40">
        <f>BG288*Параметри!$M$37/18</f>
        <v>0</v>
      </c>
      <c r="BI288" s="29">
        <f>BH288*Параметри!$K$51</f>
        <v>0</v>
      </c>
      <c r="BJ288" s="29">
        <f>'Дані не з ДІСО'!N288*Параметри!$K$76</f>
        <v>0</v>
      </c>
      <c r="BK288" s="40">
        <f>ROUNDUP('Дані з ДІСО'!V288/Параметри!$K$25,0)</f>
        <v>0</v>
      </c>
      <c r="BL288" s="40">
        <f>ROUNDUP('Дані з ДІСО'!W288/Параметри!$K$25,0)</f>
        <v>0</v>
      </c>
      <c r="BM288" s="40">
        <f>ROUNDUP('Дані з ДІСО'!X288/Параметри!$K$25,0)</f>
        <v>0</v>
      </c>
      <c r="BN288" s="40">
        <f>(BK288*Параметри!$K$34+BL288*Параметри!$L$34+BM288*Параметри!$M$34)/18</f>
        <v>0</v>
      </c>
      <c r="BO288" s="40">
        <f>IF(K288=0,0,'Дані з ДІСО'!AC288/K288)</f>
        <v>0</v>
      </c>
      <c r="BP288" s="29">
        <f>(1+0.25*BO288)*BN288*Параметри!$K$51</f>
        <v>0</v>
      </c>
      <c r="BQ288" s="29">
        <f>BP288*'Коефіцієнти АТО'!U288</f>
        <v>0</v>
      </c>
      <c r="BR288" s="29">
        <f>K288*(1+0.25*BO288)*Параметри!$K$66*Параметри!$K$20/1000</f>
        <v>0</v>
      </c>
      <c r="BS288" s="29">
        <f>(1+0.25*BO288)*K288*'Коефіцієнти АТО'!S288*Параметри!$K$20/1000</f>
        <v>0</v>
      </c>
      <c r="BT288" s="29">
        <f t="shared" si="43"/>
        <v>0</v>
      </c>
      <c r="BU288" s="40">
        <f>ROUNDUP('Дані з ДІСО'!AG288/Параметри!$K$71,0)</f>
        <v>0</v>
      </c>
      <c r="BV288" s="40">
        <f t="shared" si="44"/>
        <v>0</v>
      </c>
      <c r="BW288" s="40">
        <f>IF('Дані з ДІСО'!AG288=0,0,'Дані з ДІСО'!AJ288/'Дані з ДІСО'!AG288)</f>
        <v>0</v>
      </c>
      <c r="BX288" s="29">
        <f>BV288*(1+0.25*BW288)*Параметри!$K$51</f>
        <v>0</v>
      </c>
      <c r="BY288" s="29">
        <f>ROUND(IF(Параметри!$K$77="No",CC288,CC288*Параметри!$K$78)+AG288,1)</f>
        <v>71317.899999999994</v>
      </c>
      <c r="BZ288" s="29">
        <f>ROUND(IF(Параметри!$K$77="No",BF288,BF288*Параметри!$K$78),1)</f>
        <v>0</v>
      </c>
      <c r="CA288" s="29">
        <f>ROUND(IF(Параметри!$K$77="No",BI288,BI288*Параметри!$K$78),1)</f>
        <v>0</v>
      </c>
      <c r="CB288" s="29">
        <f>ROUND(IF(Параметри!$K$77="No",BJ288,BJ288*Параметри!$K$78),1)</f>
        <v>0</v>
      </c>
      <c r="CC288" s="29">
        <f t="shared" si="38"/>
        <v>79242.09860058628</v>
      </c>
    </row>
    <row r="289" spans="1:81">
      <c r="A289" s="9">
        <v>288</v>
      </c>
      <c r="B289" s="9" t="s">
        <v>3148</v>
      </c>
      <c r="C289" s="9" t="s">
        <v>3148</v>
      </c>
      <c r="D289" s="9" t="s">
        <v>3393</v>
      </c>
      <c r="E289" s="9" t="s">
        <v>24</v>
      </c>
      <c r="F289" s="9" t="s">
        <v>3426</v>
      </c>
      <c r="G289" s="9" t="s">
        <v>615</v>
      </c>
      <c r="H289" s="29">
        <f>SUM('Дані з ДІСО'!J289:L289)</f>
        <v>800</v>
      </c>
      <c r="I289" s="29">
        <f>SUM('Дані з ДІСО'!G289:I289)</f>
        <v>71</v>
      </c>
      <c r="J289" s="29">
        <f>SUM('Дані з ДІСО'!P289:R289)</f>
        <v>0</v>
      </c>
      <c r="K289" s="29">
        <f>SUM('Дані з ДІСО'!V289:X289)</f>
        <v>0</v>
      </c>
      <c r="L289" s="40">
        <f>ROUNDUP('Дані з ДІСО'!J289/'Коефіцієнти АТО'!$R289,0)</f>
        <v>24</v>
      </c>
      <c r="M289" s="40">
        <f>ROUNDUP('Дані з ДІСО'!K289/'Коефіцієнти АТО'!$R289,0)</f>
        <v>36</v>
      </c>
      <c r="N289" s="40">
        <f>ROUNDUP('Дані з ДІСО'!L289/'Коефіцієнти АТО'!$R289,0)</f>
        <v>8</v>
      </c>
      <c r="O289" s="59">
        <f>(L289*Параметри!$K$32+M289*Параметри!$L$32+N289*Параметри!$M$32)/18</f>
        <v>111.84444444444445</v>
      </c>
      <c r="P289" s="41">
        <f>IF(H289=0,"",'Дані з ДІСО'!Y289/H289)</f>
        <v>0</v>
      </c>
      <c r="Q289" s="29">
        <f>IF(H289=0,"",(1+0.25*P289)*O289*Параметри!$K$51)</f>
        <v>22908.002703130845</v>
      </c>
      <c r="R289" s="29">
        <f>IF(H289=0,"",Q289*'Коефіцієнти АТО'!T289)</f>
        <v>389.43604595322438</v>
      </c>
      <c r="S289" s="29">
        <f>IF(H289=0,"",H289*(1+0.25*P289)*Параметри!$K$66*Параметри!$K$20/1000)</f>
        <v>0</v>
      </c>
      <c r="T289" s="29">
        <f>IF(H289=0,"",H289*(1+0.25*P289)*'Коефіцієнти АТО'!$S289*Параметри!$K$20/1000)</f>
        <v>4035.1650445411547</v>
      </c>
      <c r="U289" s="29">
        <f t="shared" si="39"/>
        <v>27332.603793625225</v>
      </c>
      <c r="V289" s="29">
        <f t="shared" si="40"/>
        <v>27332.603793625225</v>
      </c>
      <c r="W289" s="40">
        <f>ROUNDUP('Дані з ДІСО'!P289/Параметри!$K$24,0)</f>
        <v>0</v>
      </c>
      <c r="X289" s="40">
        <f>ROUNDUP('Дані з ДІСО'!Q289/Параметри!$K$24,0)</f>
        <v>0</v>
      </c>
      <c r="Y289" s="40">
        <f>ROUNDUP('Дані з ДІСО'!R289/Параметри!$K$24,0)</f>
        <v>0</v>
      </c>
      <c r="Z289" s="59">
        <f>(W289*Параметри!$K$33+X289*Параметри!$L$33+Y289*Параметри!$M$33)/18</f>
        <v>0</v>
      </c>
      <c r="AA289" s="41">
        <f>IF(J289=0,0,'Дані з ДІСО'!AA289/J289)</f>
        <v>0</v>
      </c>
      <c r="AB289" s="29">
        <f>(1+0.25*AA289)*Z289*Параметри!$K$51</f>
        <v>0</v>
      </c>
      <c r="AC289" s="29">
        <f>AB289*'Коефіцієнти АТО'!U289</f>
        <v>0</v>
      </c>
      <c r="AD289" s="29">
        <f>J289*(1+0.25*AA289)*Параметри!$K$66*Параметри!$K$20/1000</f>
        <v>0</v>
      </c>
      <c r="AE289" s="29">
        <f>(1+0.25*AA289)*J289*'Коефіцієнти АТО'!S289*Параметри!$K$20/1000</f>
        <v>0</v>
      </c>
      <c r="AF289" s="29">
        <f t="shared" si="36"/>
        <v>0</v>
      </c>
      <c r="AG289" s="29">
        <v>0</v>
      </c>
      <c r="AH289" s="40">
        <v>16</v>
      </c>
      <c r="AI289" s="40">
        <v>0</v>
      </c>
      <c r="AJ289" s="40">
        <f t="shared" si="37"/>
        <v>0</v>
      </c>
      <c r="AK289" s="29">
        <f>(AH289+AI289)*(1+0.25*AJ289)*Параметри!$K$53</f>
        <v>2870.8684111360008</v>
      </c>
      <c r="AL289" s="29">
        <f>ROUNDUP(('Дані з ДІСО'!AU289+'Дані з ДІСО'!AW289)/Параметри!$K$28,0)</f>
        <v>0</v>
      </c>
      <c r="AM289" s="64">
        <f>AL289*Параметри!$M$35/18</f>
        <v>0</v>
      </c>
      <c r="AN289" s="29">
        <f>IF(AL289=0,0,'Дані з ДІСО'!AW289/SUM('Дані з ДІСО'!AU289,'Дані з ДІСО'!AW289))</f>
        <v>0</v>
      </c>
      <c r="AO289" s="29">
        <f>(1+0.25*AN289)*AM289*Параметри!$K$51</f>
        <v>0</v>
      </c>
      <c r="AP289" s="40">
        <f>ROUNDUP(('Дані з ДІСО'!AE289+'Дані не з ДІСО'!E289+'Дані не з ДІСО'!G289)/Параметри!$K$69,0)</f>
        <v>0</v>
      </c>
      <c r="AQ289" s="40">
        <f t="shared" si="41"/>
        <v>0</v>
      </c>
      <c r="AR289" s="40">
        <f>IF(AP289=0,0,('Дані з ДІСО'!AH289+'Дані не з ДІСО'!G289)/('Дані з ДІСО'!AE289+'Дані не з ДІСО'!E289+'Дані не з ДІСО'!G289))</f>
        <v>0</v>
      </c>
      <c r="AS289" s="29">
        <f>AQ289*(1+0.25*AR289)*Параметри!$K$51</f>
        <v>0</v>
      </c>
      <c r="AT289" s="40">
        <f>ROUNDUP('Дані з ДІСО'!AF289/Параметри!$K$70,0)</f>
        <v>0</v>
      </c>
      <c r="AU289" s="40">
        <f t="shared" si="42"/>
        <v>0</v>
      </c>
      <c r="AV289" s="40">
        <f>IF(AT289=0,0,'Дані з ДІСО'!AI289/'Дані з ДІСО'!AF289)</f>
        <v>0</v>
      </c>
      <c r="AW289" s="29">
        <f>AU289*(1+0.25*AV289)*Параметри!$K$51</f>
        <v>0</v>
      </c>
      <c r="AX289" s="40">
        <f>ROUNDUP('Дані з ДІСО'!AR289/Параметри!$K$29,0)</f>
        <v>0</v>
      </c>
      <c r="AY289" s="40">
        <f>ROUNDUP('Дані з ДІСО'!AS289/Параметри!$K$29,0)</f>
        <v>0</v>
      </c>
      <c r="AZ289" s="40">
        <f>ROUNDUP('Дані з ДІСО'!AT289/Параметри!$K$29,0)</f>
        <v>0</v>
      </c>
      <c r="BA289" s="64">
        <f>(AX289*Параметри!$K$32+AY289*Параметри!$L$32+AZ289*Параметри!$M$32)/18</f>
        <v>0</v>
      </c>
      <c r="BB289" s="29">
        <f>(BA289*Параметри!$K$51+SUM('Дані з ДІСО'!AR289:AT289)*Параметри!$K$48*Параметри!$K$20/1000)*Параметри!$K$74</f>
        <v>0</v>
      </c>
      <c r="BC289" s="40">
        <f>ROUNDUP(('Дані не з ДІСО'!I289+'Дані не з ДІСО'!K289)/Параметри!$K$26,0)</f>
        <v>0</v>
      </c>
      <c r="BD289" s="29">
        <f>BC289*Параметри!$M$36/18</f>
        <v>0</v>
      </c>
      <c r="BE289" s="40">
        <f>IF(BC289=0,0,'Дані не з ДІСО'!K289/('Дані не з ДІСО'!I289+'Дані не з ДІСО'!K289))</f>
        <v>0</v>
      </c>
      <c r="BF289" s="29">
        <f>(1+0.25*BE289)*BD289*Параметри!$K$51</f>
        <v>0</v>
      </c>
      <c r="BG289" s="40">
        <f>ROUNDUP('Дані не з ДІСО'!M289/Параметри!$K$27,0)</f>
        <v>0</v>
      </c>
      <c r="BH289" s="40">
        <f>BG289*Параметри!$M$37/18</f>
        <v>0</v>
      </c>
      <c r="BI289" s="29">
        <f>BH289*Параметри!$K$51</f>
        <v>0</v>
      </c>
      <c r="BJ289" s="29">
        <f>'Дані не з ДІСО'!N289*Параметри!$K$76</f>
        <v>0</v>
      </c>
      <c r="BK289" s="40">
        <f>ROUNDUP('Дані з ДІСО'!V289/Параметри!$K$25,0)</f>
        <v>0</v>
      </c>
      <c r="BL289" s="40">
        <f>ROUNDUP('Дані з ДІСО'!W289/Параметри!$K$25,0)</f>
        <v>0</v>
      </c>
      <c r="BM289" s="40">
        <f>ROUNDUP('Дані з ДІСО'!X289/Параметри!$K$25,0)</f>
        <v>0</v>
      </c>
      <c r="BN289" s="40">
        <f>(BK289*Параметри!$K$34+BL289*Параметри!$L$34+BM289*Параметри!$M$34)/18</f>
        <v>0</v>
      </c>
      <c r="BO289" s="40">
        <f>IF(K289=0,0,'Дані з ДІСО'!AC289/K289)</f>
        <v>0</v>
      </c>
      <c r="BP289" s="29">
        <f>(1+0.25*BO289)*BN289*Параметри!$K$51</f>
        <v>0</v>
      </c>
      <c r="BQ289" s="29">
        <f>BP289*'Коефіцієнти АТО'!U289</f>
        <v>0</v>
      </c>
      <c r="BR289" s="29">
        <f>K289*(1+0.25*BO289)*Параметри!$K$66*Параметри!$K$20/1000</f>
        <v>0</v>
      </c>
      <c r="BS289" s="29">
        <f>(1+0.25*BO289)*K289*'Коефіцієнти АТО'!S289*Параметри!$K$20/1000</f>
        <v>0</v>
      </c>
      <c r="BT289" s="29">
        <f t="shared" si="43"/>
        <v>0</v>
      </c>
      <c r="BU289" s="40">
        <f>ROUNDUP('Дані з ДІСО'!AG289/Параметри!$K$71,0)</f>
        <v>0</v>
      </c>
      <c r="BV289" s="40">
        <f t="shared" si="44"/>
        <v>0</v>
      </c>
      <c r="BW289" s="40">
        <f>IF('Дані з ДІСО'!AG289=0,0,'Дані з ДІСО'!AJ289/'Дані з ДІСО'!AG289)</f>
        <v>0</v>
      </c>
      <c r="BX289" s="29">
        <f>BV289*(1+0.25*BW289)*Параметри!$K$51</f>
        <v>0</v>
      </c>
      <c r="BY289" s="29">
        <f>ROUND(IF(Параметри!$K$77="No",CC289,CC289*Параметри!$K$78)+AG289,1)</f>
        <v>27183.1</v>
      </c>
      <c r="BZ289" s="29">
        <f>ROUND(IF(Параметри!$K$77="No",BF289,BF289*Параметри!$K$78),1)</f>
        <v>0</v>
      </c>
      <c r="CA289" s="29">
        <f>ROUND(IF(Параметри!$K$77="No",BI289,BI289*Параметри!$K$78),1)</f>
        <v>0</v>
      </c>
      <c r="CB289" s="29">
        <f>ROUND(IF(Параметри!$K$77="No",BJ289,BJ289*Параметри!$K$78),1)</f>
        <v>0</v>
      </c>
      <c r="CC289" s="29">
        <f t="shared" si="38"/>
        <v>30203.472204761227</v>
      </c>
    </row>
    <row r="290" spans="1:81">
      <c r="A290" s="9">
        <v>289</v>
      </c>
      <c r="B290" s="9" t="s">
        <v>3148</v>
      </c>
      <c r="C290" s="9" t="s">
        <v>3148</v>
      </c>
      <c r="D290" s="9" t="s">
        <v>3393</v>
      </c>
      <c r="E290" s="9" t="s">
        <v>24</v>
      </c>
      <c r="F290" s="9" t="s">
        <v>3427</v>
      </c>
      <c r="G290" s="9" t="s">
        <v>617</v>
      </c>
      <c r="H290" s="29">
        <f>SUM('Дані з ДІСО'!J290:L290)</f>
        <v>318</v>
      </c>
      <c r="I290" s="29">
        <f>SUM('Дані з ДІСО'!G290:I290)</f>
        <v>33</v>
      </c>
      <c r="J290" s="29">
        <f>SUM('Дані з ДІСО'!P290:R290)</f>
        <v>0</v>
      </c>
      <c r="K290" s="29">
        <f>SUM('Дані з ДІСО'!V290:X290)</f>
        <v>0</v>
      </c>
      <c r="L290" s="40">
        <f>ROUNDUP('Дані з ДІСО'!J290/'Коефіцієнти АТО'!$R290,0)</f>
        <v>11</v>
      </c>
      <c r="M290" s="40">
        <f>ROUNDUP('Дані з ДІСО'!K290/'Коефіцієнти АТО'!$R290,0)</f>
        <v>16</v>
      </c>
      <c r="N290" s="40">
        <f>ROUNDUP('Дані з ДІСО'!L290/'Коефіцієнти АТО'!$R290,0)</f>
        <v>3</v>
      </c>
      <c r="O290" s="59">
        <f>(L290*Параметри!$K$32+M290*Параметри!$L$32+N290*Параметри!$M$32)/18</f>
        <v>49.038888888888891</v>
      </c>
      <c r="P290" s="41">
        <f>IF(H290=0,"",'Дані з ДІСО'!Y290/H290)</f>
        <v>0</v>
      </c>
      <c r="Q290" s="29">
        <f>IF(H290=0,"",(1+0.25*P290)*O290*Параметри!$K$51)</f>
        <v>10044.15556628929</v>
      </c>
      <c r="R290" s="29">
        <f>IF(H290=0,"",Q290*'Коефіцієнти АТО'!T290)</f>
        <v>170.75064462691793</v>
      </c>
      <c r="S290" s="29">
        <f>IF(H290=0,"",H290*(1+0.25*P290)*Параметри!$K$66*Параметри!$K$20/1000)</f>
        <v>0</v>
      </c>
      <c r="T290" s="29">
        <f>IF(H290=0,"",H290*(1+0.25*P290)*'Коефіцієнти АТО'!$S290*Параметри!$K$20/1000)</f>
        <v>1603.9781052051092</v>
      </c>
      <c r="U290" s="29">
        <f t="shared" si="39"/>
        <v>11818.884316121317</v>
      </c>
      <c r="V290" s="29">
        <f t="shared" si="40"/>
        <v>11818.884316121317</v>
      </c>
      <c r="W290" s="40">
        <f>ROUNDUP('Дані з ДІСО'!P290/Параметри!$K$24,0)</f>
        <v>0</v>
      </c>
      <c r="X290" s="40">
        <f>ROUNDUP('Дані з ДІСО'!Q290/Параметри!$K$24,0)</f>
        <v>0</v>
      </c>
      <c r="Y290" s="40">
        <f>ROUNDUP('Дані з ДІСО'!R290/Параметри!$K$24,0)</f>
        <v>0</v>
      </c>
      <c r="Z290" s="59">
        <f>(W290*Параметри!$K$33+X290*Параметри!$L$33+Y290*Параметри!$M$33)/18</f>
        <v>0</v>
      </c>
      <c r="AA290" s="41">
        <f>IF(J290=0,0,'Дані з ДІСО'!AA290/J290)</f>
        <v>0</v>
      </c>
      <c r="AB290" s="29">
        <f>(1+0.25*AA290)*Z290*Параметри!$K$51</f>
        <v>0</v>
      </c>
      <c r="AC290" s="29">
        <f>AB290*'Коефіцієнти АТО'!U290</f>
        <v>0</v>
      </c>
      <c r="AD290" s="29">
        <f>J290*(1+0.25*AA290)*Параметри!$K$66*Параметри!$K$20/1000</f>
        <v>0</v>
      </c>
      <c r="AE290" s="29">
        <f>(1+0.25*AA290)*J290*'Коефіцієнти АТО'!S290*Параметри!$K$20/1000</f>
        <v>0</v>
      </c>
      <c r="AF290" s="29">
        <f t="shared" si="36"/>
        <v>0</v>
      </c>
      <c r="AG290" s="29">
        <v>0</v>
      </c>
      <c r="AH290" s="40">
        <v>7</v>
      </c>
      <c r="AI290" s="40">
        <v>0</v>
      </c>
      <c r="AJ290" s="40">
        <f t="shared" si="37"/>
        <v>0</v>
      </c>
      <c r="AK290" s="29">
        <f>(AH290+AI290)*(1+0.25*AJ290)*Параметри!$K$53</f>
        <v>1256.0049298720003</v>
      </c>
      <c r="AL290" s="29">
        <f>ROUNDUP(('Дані з ДІСО'!AU290+'Дані з ДІСО'!AW290)/Параметри!$K$28,0)</f>
        <v>0</v>
      </c>
      <c r="AM290" s="64">
        <f>AL290*Параметри!$M$35/18</f>
        <v>0</v>
      </c>
      <c r="AN290" s="29">
        <f>IF(AL290=0,0,'Дані з ДІСО'!AW290/SUM('Дані з ДІСО'!AU290,'Дані з ДІСО'!AW290))</f>
        <v>0</v>
      </c>
      <c r="AO290" s="29">
        <f>(1+0.25*AN290)*AM290*Параметри!$K$51</f>
        <v>0</v>
      </c>
      <c r="AP290" s="40">
        <f>ROUNDUP(('Дані з ДІСО'!AE290+'Дані не з ДІСО'!E290+'Дані не з ДІСО'!G290)/Параметри!$K$69,0)</f>
        <v>0</v>
      </c>
      <c r="AQ290" s="40">
        <f t="shared" si="41"/>
        <v>0</v>
      </c>
      <c r="AR290" s="40">
        <f>IF(AP290=0,0,('Дані з ДІСО'!AH290+'Дані не з ДІСО'!G290)/('Дані з ДІСО'!AE290+'Дані не з ДІСО'!E290+'Дані не з ДІСО'!G290))</f>
        <v>0</v>
      </c>
      <c r="AS290" s="29">
        <f>AQ290*(1+0.25*AR290)*Параметри!$K$51</f>
        <v>0</v>
      </c>
      <c r="AT290" s="40">
        <f>ROUNDUP('Дані з ДІСО'!AF290/Параметри!$K$70,0)</f>
        <v>0</v>
      </c>
      <c r="AU290" s="40">
        <f t="shared" si="42"/>
        <v>0</v>
      </c>
      <c r="AV290" s="40">
        <f>IF(AT290=0,0,'Дані з ДІСО'!AI290/'Дані з ДІСО'!AF290)</f>
        <v>0</v>
      </c>
      <c r="AW290" s="29">
        <f>AU290*(1+0.25*AV290)*Параметри!$K$51</f>
        <v>0</v>
      </c>
      <c r="AX290" s="40">
        <f>ROUNDUP('Дані з ДІСО'!AR290/Параметри!$K$29,0)</f>
        <v>0</v>
      </c>
      <c r="AY290" s="40">
        <f>ROUNDUP('Дані з ДІСО'!AS290/Параметри!$K$29,0)</f>
        <v>0</v>
      </c>
      <c r="AZ290" s="40">
        <f>ROUNDUP('Дані з ДІСО'!AT290/Параметри!$K$29,0)</f>
        <v>0</v>
      </c>
      <c r="BA290" s="64">
        <f>(AX290*Параметри!$K$32+AY290*Параметри!$L$32+AZ290*Параметри!$M$32)/18</f>
        <v>0</v>
      </c>
      <c r="BB290" s="29">
        <f>(BA290*Параметри!$K$51+SUM('Дані з ДІСО'!AR290:AT290)*Параметри!$K$48*Параметри!$K$20/1000)*Параметри!$K$74</f>
        <v>0</v>
      </c>
      <c r="BC290" s="40">
        <f>ROUNDUP(('Дані не з ДІСО'!I290+'Дані не з ДІСО'!K290)/Параметри!$K$26,0)</f>
        <v>0</v>
      </c>
      <c r="BD290" s="29">
        <f>BC290*Параметри!$M$36/18</f>
        <v>0</v>
      </c>
      <c r="BE290" s="40">
        <f>IF(BC290=0,0,'Дані не з ДІСО'!K290/('Дані не з ДІСО'!I290+'Дані не з ДІСО'!K290))</f>
        <v>0</v>
      </c>
      <c r="BF290" s="29">
        <f>(1+0.25*BE290)*BD290*Параметри!$K$51</f>
        <v>0</v>
      </c>
      <c r="BG290" s="40">
        <f>ROUNDUP('Дані не з ДІСО'!M290/Параметри!$K$27,0)</f>
        <v>0</v>
      </c>
      <c r="BH290" s="40">
        <f>BG290*Параметри!$M$37/18</f>
        <v>0</v>
      </c>
      <c r="BI290" s="29">
        <f>BH290*Параметри!$K$51</f>
        <v>0</v>
      </c>
      <c r="BJ290" s="29">
        <f>'Дані не з ДІСО'!N290*Параметри!$K$76</f>
        <v>0</v>
      </c>
      <c r="BK290" s="40">
        <f>ROUNDUP('Дані з ДІСО'!V290/Параметри!$K$25,0)</f>
        <v>0</v>
      </c>
      <c r="BL290" s="40">
        <f>ROUNDUP('Дані з ДІСО'!W290/Параметри!$K$25,0)</f>
        <v>0</v>
      </c>
      <c r="BM290" s="40">
        <f>ROUNDUP('Дані з ДІСО'!X290/Параметри!$K$25,0)</f>
        <v>0</v>
      </c>
      <c r="BN290" s="40">
        <f>(BK290*Параметри!$K$34+BL290*Параметри!$L$34+BM290*Параметри!$M$34)/18</f>
        <v>0</v>
      </c>
      <c r="BO290" s="40">
        <f>IF(K290=0,0,'Дані з ДІСО'!AC290/K290)</f>
        <v>0</v>
      </c>
      <c r="BP290" s="29">
        <f>(1+0.25*BO290)*BN290*Параметри!$K$51</f>
        <v>0</v>
      </c>
      <c r="BQ290" s="29">
        <f>BP290*'Коефіцієнти АТО'!U290</f>
        <v>0</v>
      </c>
      <c r="BR290" s="29">
        <f>K290*(1+0.25*BO290)*Параметри!$K$66*Параметри!$K$20/1000</f>
        <v>0</v>
      </c>
      <c r="BS290" s="29">
        <f>(1+0.25*BO290)*K290*'Коефіцієнти АТО'!S290*Параметри!$K$20/1000</f>
        <v>0</v>
      </c>
      <c r="BT290" s="29">
        <f t="shared" si="43"/>
        <v>0</v>
      </c>
      <c r="BU290" s="40">
        <f>ROUNDUP('Дані з ДІСО'!AG290/Параметри!$K$71,0)</f>
        <v>0</v>
      </c>
      <c r="BV290" s="40">
        <f t="shared" si="44"/>
        <v>0</v>
      </c>
      <c r="BW290" s="40">
        <f>IF('Дані з ДІСО'!AG290=0,0,'Дані з ДІСО'!AJ290/'Дані з ДІСО'!AG290)</f>
        <v>0</v>
      </c>
      <c r="BX290" s="29">
        <f>BV290*(1+0.25*BW290)*Параметри!$K$51</f>
        <v>0</v>
      </c>
      <c r="BY290" s="29">
        <f>ROUND(IF(Параметри!$K$77="No",CC290,CC290*Параметри!$K$78)+AG290,1)</f>
        <v>11767.4</v>
      </c>
      <c r="BZ290" s="29">
        <f>ROUND(IF(Параметри!$K$77="No",BF290,BF290*Параметри!$K$78),1)</f>
        <v>0</v>
      </c>
      <c r="CA290" s="29">
        <f>ROUND(IF(Параметри!$K$77="No",BI290,BI290*Параметри!$K$78),1)</f>
        <v>0</v>
      </c>
      <c r="CB290" s="29">
        <f>ROUND(IF(Параметри!$K$77="No",BJ290,BJ290*Параметри!$K$78),1)</f>
        <v>0</v>
      </c>
      <c r="CC290" s="29">
        <f t="shared" si="38"/>
        <v>13074.889245993318</v>
      </c>
    </row>
    <row r="291" spans="1:81">
      <c r="A291" s="9">
        <v>290</v>
      </c>
      <c r="B291" s="9" t="s">
        <v>3148</v>
      </c>
      <c r="C291" s="9" t="s">
        <v>3148</v>
      </c>
      <c r="D291" s="9" t="s">
        <v>3393</v>
      </c>
      <c r="E291" s="9" t="s">
        <v>24</v>
      </c>
      <c r="F291" s="9" t="s">
        <v>3428</v>
      </c>
      <c r="G291" s="9" t="s">
        <v>619</v>
      </c>
      <c r="H291" s="29">
        <f>SUM('Дані з ДІСО'!J291:L291)</f>
        <v>1192</v>
      </c>
      <c r="I291" s="29">
        <f>SUM('Дані з ДІСО'!G291:I291)</f>
        <v>74</v>
      </c>
      <c r="J291" s="29">
        <f>SUM('Дані з ДІСО'!P291:R291)</f>
        <v>0</v>
      </c>
      <c r="K291" s="29">
        <f>SUM('Дані з ДІСО'!V291:X291)</f>
        <v>0</v>
      </c>
      <c r="L291" s="40">
        <f>ROUNDUP('Дані з ДІСО'!J291/'Коефіцієнти АТО'!$R291,0)</f>
        <v>35</v>
      </c>
      <c r="M291" s="40">
        <f>ROUNDUP('Дані з ДІСО'!K291/'Коефіцієнти АТО'!$R291,0)</f>
        <v>52</v>
      </c>
      <c r="N291" s="40">
        <f>ROUNDUP('Дані з ДІСО'!L291/'Коефіцієнти АТО'!$R291,0)</f>
        <v>18</v>
      </c>
      <c r="O291" s="59">
        <f>(L291*Параметри!$K$32+M291*Параметри!$L$32+N291*Параметри!$M$32)/18</f>
        <v>174.6888888888889</v>
      </c>
      <c r="P291" s="41">
        <f>IF(H291=0,"",'Дані з ДІСО'!Y291/H291)</f>
        <v>0</v>
      </c>
      <c r="Q291" s="29">
        <f>IF(H291=0,"",(1+0.25*P291)*O291*Параметри!$K$51)</f>
        <v>35779.815070397686</v>
      </c>
      <c r="R291" s="29">
        <f>IF(H291=0,"",Q291*'Коефіцієнти АТО'!T291)</f>
        <v>608.25685619676074</v>
      </c>
      <c r="S291" s="29">
        <f>IF(H291=0,"",H291*(1+0.25*P291)*Параметри!$K$66*Параметри!$K$20/1000)</f>
        <v>0</v>
      </c>
      <c r="T291" s="29">
        <f>IF(H291=0,"",H291*(1+0.25*P291)*'Коефіцієнти АТО'!$S291*Параметри!$K$20/1000)</f>
        <v>6012.3959163663203</v>
      </c>
      <c r="U291" s="29">
        <f t="shared" si="39"/>
        <v>42400.467842960774</v>
      </c>
      <c r="V291" s="29">
        <f t="shared" si="40"/>
        <v>42400.467842960774</v>
      </c>
      <c r="W291" s="40">
        <f>ROUNDUP('Дані з ДІСО'!P291/Параметри!$K$24,0)</f>
        <v>0</v>
      </c>
      <c r="X291" s="40">
        <f>ROUNDUP('Дані з ДІСО'!Q291/Параметри!$K$24,0)</f>
        <v>0</v>
      </c>
      <c r="Y291" s="40">
        <f>ROUNDUP('Дані з ДІСО'!R291/Параметри!$K$24,0)</f>
        <v>0</v>
      </c>
      <c r="Z291" s="59">
        <f>(W291*Параметри!$K$33+X291*Параметри!$L$33+Y291*Параметри!$M$33)/18</f>
        <v>0</v>
      </c>
      <c r="AA291" s="41">
        <f>IF(J291=0,0,'Дані з ДІСО'!AA291/J291)</f>
        <v>0</v>
      </c>
      <c r="AB291" s="29">
        <f>(1+0.25*AA291)*Z291*Параметри!$K$51</f>
        <v>0</v>
      </c>
      <c r="AC291" s="29">
        <f>AB291*'Коефіцієнти АТО'!U291</f>
        <v>0</v>
      </c>
      <c r="AD291" s="29">
        <f>J291*(1+0.25*AA291)*Параметри!$K$66*Параметри!$K$20/1000</f>
        <v>0</v>
      </c>
      <c r="AE291" s="29">
        <f>(1+0.25*AA291)*J291*'Коефіцієнти АТО'!S291*Параметри!$K$20/1000</f>
        <v>0</v>
      </c>
      <c r="AF291" s="29">
        <f t="shared" si="36"/>
        <v>0</v>
      </c>
      <c r="AG291" s="29">
        <v>0</v>
      </c>
      <c r="AH291" s="40">
        <v>19</v>
      </c>
      <c r="AI291" s="40">
        <v>0</v>
      </c>
      <c r="AJ291" s="40">
        <f t="shared" si="37"/>
        <v>0</v>
      </c>
      <c r="AK291" s="29">
        <f>(AH291+AI291)*(1+0.25*AJ291)*Параметри!$K$53</f>
        <v>3409.1562382240008</v>
      </c>
      <c r="AL291" s="29">
        <f>ROUNDUP(('Дані з ДІСО'!AU291+'Дані з ДІСО'!AW291)/Параметри!$K$28,0)</f>
        <v>0</v>
      </c>
      <c r="AM291" s="64">
        <f>AL291*Параметри!$M$35/18</f>
        <v>0</v>
      </c>
      <c r="AN291" s="29">
        <f>IF(AL291=0,0,'Дані з ДІСО'!AW291/SUM('Дані з ДІСО'!AU291,'Дані з ДІСО'!AW291))</f>
        <v>0</v>
      </c>
      <c r="AO291" s="29">
        <f>(1+0.25*AN291)*AM291*Параметри!$K$51</f>
        <v>0</v>
      </c>
      <c r="AP291" s="40">
        <f>ROUNDUP(('Дані з ДІСО'!AE291+'Дані не з ДІСО'!E291+'Дані не з ДІСО'!G291)/Параметри!$K$69,0)</f>
        <v>0</v>
      </c>
      <c r="AQ291" s="40">
        <f t="shared" si="41"/>
        <v>0</v>
      </c>
      <c r="AR291" s="40">
        <f>IF(AP291=0,0,('Дані з ДІСО'!AH291+'Дані не з ДІСО'!G291)/('Дані з ДІСО'!AE291+'Дані не з ДІСО'!E291+'Дані не з ДІСО'!G291))</f>
        <v>0</v>
      </c>
      <c r="AS291" s="29">
        <f>AQ291*(1+0.25*AR291)*Параметри!$K$51</f>
        <v>0</v>
      </c>
      <c r="AT291" s="40">
        <f>ROUNDUP('Дані з ДІСО'!AF291/Параметри!$K$70,0)</f>
        <v>0</v>
      </c>
      <c r="AU291" s="40">
        <f t="shared" si="42"/>
        <v>0</v>
      </c>
      <c r="AV291" s="40">
        <f>IF(AT291=0,0,'Дані з ДІСО'!AI291/'Дані з ДІСО'!AF291)</f>
        <v>0</v>
      </c>
      <c r="AW291" s="29">
        <f>AU291*(1+0.25*AV291)*Параметри!$K$51</f>
        <v>0</v>
      </c>
      <c r="AX291" s="40">
        <f>ROUNDUP('Дані з ДІСО'!AR291/Параметри!$K$29,0)</f>
        <v>0</v>
      </c>
      <c r="AY291" s="40">
        <f>ROUNDUP('Дані з ДІСО'!AS291/Параметри!$K$29,0)</f>
        <v>0</v>
      </c>
      <c r="AZ291" s="40">
        <f>ROUNDUP('Дані з ДІСО'!AT291/Параметри!$K$29,0)</f>
        <v>0</v>
      </c>
      <c r="BA291" s="64">
        <f>(AX291*Параметри!$K$32+AY291*Параметри!$L$32+AZ291*Параметри!$M$32)/18</f>
        <v>0</v>
      </c>
      <c r="BB291" s="29">
        <f>(BA291*Параметри!$K$51+SUM('Дані з ДІСО'!AR291:AT291)*Параметри!$K$48*Параметри!$K$20/1000)*Параметри!$K$74</f>
        <v>0</v>
      </c>
      <c r="BC291" s="40">
        <f>ROUNDUP(('Дані не з ДІСО'!I291+'Дані не з ДІСО'!K291)/Параметри!$K$26,0)</f>
        <v>0</v>
      </c>
      <c r="BD291" s="29">
        <f>BC291*Параметри!$M$36/18</f>
        <v>0</v>
      </c>
      <c r="BE291" s="40">
        <f>IF(BC291=0,0,'Дані не з ДІСО'!K291/('Дані не з ДІСО'!I291+'Дані не з ДІСО'!K291))</f>
        <v>0</v>
      </c>
      <c r="BF291" s="29">
        <f>(1+0.25*BE291)*BD291*Параметри!$K$51</f>
        <v>0</v>
      </c>
      <c r="BG291" s="40">
        <f>ROUNDUP('Дані не з ДІСО'!M291/Параметри!$K$27,0)</f>
        <v>0</v>
      </c>
      <c r="BH291" s="40">
        <f>BG291*Параметри!$M$37/18</f>
        <v>0</v>
      </c>
      <c r="BI291" s="29">
        <f>BH291*Параметри!$K$51</f>
        <v>0</v>
      </c>
      <c r="BJ291" s="29">
        <f>'Дані не з ДІСО'!N291*Параметри!$K$76</f>
        <v>0</v>
      </c>
      <c r="BK291" s="40">
        <f>ROUNDUP('Дані з ДІСО'!V291/Параметри!$K$25,0)</f>
        <v>0</v>
      </c>
      <c r="BL291" s="40">
        <f>ROUNDUP('Дані з ДІСО'!W291/Параметри!$K$25,0)</f>
        <v>0</v>
      </c>
      <c r="BM291" s="40">
        <f>ROUNDUP('Дані з ДІСО'!X291/Параметри!$K$25,0)</f>
        <v>0</v>
      </c>
      <c r="BN291" s="40">
        <f>(BK291*Параметри!$K$34+BL291*Параметри!$L$34+BM291*Параметри!$M$34)/18</f>
        <v>0</v>
      </c>
      <c r="BO291" s="40">
        <f>IF(K291=0,0,'Дані з ДІСО'!AC291/K291)</f>
        <v>0</v>
      </c>
      <c r="BP291" s="29">
        <f>(1+0.25*BO291)*BN291*Параметри!$K$51</f>
        <v>0</v>
      </c>
      <c r="BQ291" s="29">
        <f>BP291*'Коефіцієнти АТО'!U291</f>
        <v>0</v>
      </c>
      <c r="BR291" s="29">
        <f>K291*(1+0.25*BO291)*Параметри!$K$66*Параметри!$K$20/1000</f>
        <v>0</v>
      </c>
      <c r="BS291" s="29">
        <f>(1+0.25*BO291)*K291*'Коефіцієнти АТО'!S291*Параметри!$K$20/1000</f>
        <v>0</v>
      </c>
      <c r="BT291" s="29">
        <f t="shared" si="43"/>
        <v>0</v>
      </c>
      <c r="BU291" s="40">
        <f>ROUNDUP('Дані з ДІСО'!AG291/Параметри!$K$71,0)</f>
        <v>0</v>
      </c>
      <c r="BV291" s="40">
        <f t="shared" si="44"/>
        <v>0</v>
      </c>
      <c r="BW291" s="40">
        <f>IF('Дані з ДІСО'!AG291=0,0,'Дані з ДІСО'!AJ291/'Дані з ДІСО'!AG291)</f>
        <v>0</v>
      </c>
      <c r="BX291" s="29">
        <f>BV291*(1+0.25*BW291)*Параметри!$K$51</f>
        <v>0</v>
      </c>
      <c r="BY291" s="29">
        <f>ROUND(IF(Параметри!$K$77="No",CC291,CC291*Параметри!$K$78)+AG291,1)</f>
        <v>41228.699999999997</v>
      </c>
      <c r="BZ291" s="29">
        <f>ROUND(IF(Параметри!$K$77="No",BF291,BF291*Параметри!$K$78),1)</f>
        <v>0</v>
      </c>
      <c r="CA291" s="29">
        <f>ROUND(IF(Параметри!$K$77="No",BI291,BI291*Параметри!$K$78),1)</f>
        <v>0</v>
      </c>
      <c r="CB291" s="29">
        <f>ROUND(IF(Параметри!$K$77="No",BJ291,BJ291*Параметри!$K$78),1)</f>
        <v>0</v>
      </c>
      <c r="CC291" s="29">
        <f t="shared" si="38"/>
        <v>45809.624081184775</v>
      </c>
    </row>
    <row r="292" spans="1:81">
      <c r="A292" s="9">
        <v>291</v>
      </c>
      <c r="B292" s="9" t="s">
        <v>3145</v>
      </c>
      <c r="C292" s="9" t="s">
        <v>3146</v>
      </c>
      <c r="D292" s="9" t="s">
        <v>3393</v>
      </c>
      <c r="E292" s="9" t="s">
        <v>21</v>
      </c>
      <c r="F292" s="9" t="s">
        <v>3429</v>
      </c>
      <c r="G292" s="9" t="s">
        <v>621</v>
      </c>
      <c r="H292" s="29">
        <f>SUM('Дані з ДІСО'!J292:L292)</f>
        <v>3673</v>
      </c>
      <c r="I292" s="29">
        <f>SUM('Дані з ДІСО'!G292:I292)</f>
        <v>242</v>
      </c>
      <c r="J292" s="29">
        <f>SUM('Дані з ДІСО'!P292:R292)</f>
        <v>0</v>
      </c>
      <c r="K292" s="29">
        <f>SUM('Дані з ДІСО'!V292:X292)</f>
        <v>0</v>
      </c>
      <c r="L292" s="40">
        <f>ROUNDUP('Дані з ДІСО'!J292/'Коефіцієнти АТО'!$R292,0)</f>
        <v>92</v>
      </c>
      <c r="M292" s="40">
        <f>ROUNDUP('Дані з ДІСО'!K292/'Коефіцієнти АТО'!$R292,0)</f>
        <v>132</v>
      </c>
      <c r="N292" s="40">
        <f>ROUNDUP('Дані з ДІСО'!L292/'Коефіцієнти АТО'!$R292,0)</f>
        <v>31</v>
      </c>
      <c r="O292" s="59">
        <f>(L292*Параметри!$K$32+M292*Параметри!$L$32+N292*Параметри!$M$32)/18</f>
        <v>418.49444444444447</v>
      </c>
      <c r="P292" s="41">
        <f>IF(H292=0,"",'Дані з ДІСО'!Y292/H292)</f>
        <v>0</v>
      </c>
      <c r="Q292" s="29">
        <f>IF(H292=0,"",(1+0.25*P292)*O292*Параметри!$K$51)</f>
        <v>85716.120386655253</v>
      </c>
      <c r="R292" s="29">
        <f>IF(H292=0,"",Q292*'Коефіцієнти АТО'!T292)</f>
        <v>1457.1740465731393</v>
      </c>
      <c r="S292" s="29">
        <f>IF(H292=0,"",H292*(1+0.25*P292)*Параметри!$K$66*Параметри!$K$20/1000)</f>
        <v>0</v>
      </c>
      <c r="T292" s="29">
        <f>IF(H292=0,"",H292*(1+0.25*P292)*'Коефіцієнти АТО'!$S292*Параметри!$K$20/1000)</f>
        <v>15030.894621928901</v>
      </c>
      <c r="U292" s="29">
        <f t="shared" si="39"/>
        <v>102204.1890551573</v>
      </c>
      <c r="V292" s="29">
        <f t="shared" si="40"/>
        <v>102204.1890551573</v>
      </c>
      <c r="W292" s="40">
        <f>ROUNDUP('Дані з ДІСО'!P292/Параметри!$K$24,0)</f>
        <v>0</v>
      </c>
      <c r="X292" s="40">
        <f>ROUNDUP('Дані з ДІСО'!Q292/Параметри!$K$24,0)</f>
        <v>0</v>
      </c>
      <c r="Y292" s="40">
        <f>ROUNDUP('Дані з ДІСО'!R292/Параметри!$K$24,0)</f>
        <v>0</v>
      </c>
      <c r="Z292" s="59">
        <f>(W292*Параметри!$K$33+X292*Параметри!$L$33+Y292*Параметри!$M$33)/18</f>
        <v>0</v>
      </c>
      <c r="AA292" s="41">
        <f>IF(J292=0,0,'Дані з ДІСО'!AA292/J292)</f>
        <v>0</v>
      </c>
      <c r="AB292" s="29">
        <f>(1+0.25*AA292)*Z292*Параметри!$K$51</f>
        <v>0</v>
      </c>
      <c r="AC292" s="29">
        <f>AB292*'Коефіцієнти АТО'!U292</f>
        <v>0</v>
      </c>
      <c r="AD292" s="29">
        <f>J292*(1+0.25*AA292)*Параметри!$K$66*Параметри!$K$20/1000</f>
        <v>0</v>
      </c>
      <c r="AE292" s="29">
        <f>(1+0.25*AA292)*J292*'Коефіцієнти АТО'!S292*Параметри!$K$20/1000</f>
        <v>0</v>
      </c>
      <c r="AF292" s="29">
        <f t="shared" si="36"/>
        <v>0</v>
      </c>
      <c r="AG292" s="29">
        <v>0</v>
      </c>
      <c r="AH292" s="40">
        <v>36</v>
      </c>
      <c r="AI292" s="40">
        <v>0</v>
      </c>
      <c r="AJ292" s="40">
        <f t="shared" si="37"/>
        <v>0</v>
      </c>
      <c r="AK292" s="29">
        <f>(AH292+AI292)*(1+0.25*AJ292)*Параметри!$K$53</f>
        <v>6459.4539250560019</v>
      </c>
      <c r="AL292" s="29">
        <f>ROUNDUP(('Дані з ДІСО'!AU292+'Дані з ДІСО'!AW292)/Параметри!$K$28,0)</f>
        <v>0</v>
      </c>
      <c r="AM292" s="64">
        <f>AL292*Параметри!$M$35/18</f>
        <v>0</v>
      </c>
      <c r="AN292" s="29">
        <f>IF(AL292=0,0,'Дані з ДІСО'!AW292/SUM('Дані з ДІСО'!AU292,'Дані з ДІСО'!AW292))</f>
        <v>0</v>
      </c>
      <c r="AO292" s="29">
        <f>(1+0.25*AN292)*AM292*Параметри!$K$51</f>
        <v>0</v>
      </c>
      <c r="AP292" s="40">
        <f>ROUNDUP(('Дані з ДІСО'!AE292+'Дані не з ДІСО'!E292+'Дані не з ДІСО'!G292)/Параметри!$K$69,0)</f>
        <v>0</v>
      </c>
      <c r="AQ292" s="40">
        <f t="shared" si="41"/>
        <v>0</v>
      </c>
      <c r="AR292" s="40">
        <f>IF(AP292=0,0,('Дані з ДІСО'!AH292+'Дані не з ДІСО'!G292)/('Дані з ДІСО'!AE292+'Дані не з ДІСО'!E292+'Дані не з ДІСО'!G292))</f>
        <v>0</v>
      </c>
      <c r="AS292" s="29">
        <f>AQ292*(1+0.25*AR292)*Параметри!$K$51</f>
        <v>0</v>
      </c>
      <c r="AT292" s="40">
        <f>ROUNDUP('Дані з ДІСО'!AF292/Параметри!$K$70,0)</f>
        <v>0</v>
      </c>
      <c r="AU292" s="40">
        <f t="shared" si="42"/>
        <v>0</v>
      </c>
      <c r="AV292" s="40">
        <f>IF(AT292=0,0,'Дані з ДІСО'!AI292/'Дані з ДІСО'!AF292)</f>
        <v>0</v>
      </c>
      <c r="AW292" s="29">
        <f>AU292*(1+0.25*AV292)*Параметри!$K$51</f>
        <v>0</v>
      </c>
      <c r="AX292" s="40">
        <f>ROUNDUP('Дані з ДІСО'!AR292/Параметри!$K$29,0)</f>
        <v>0</v>
      </c>
      <c r="AY292" s="40">
        <f>ROUNDUP('Дані з ДІСО'!AS292/Параметри!$K$29,0)</f>
        <v>0</v>
      </c>
      <c r="AZ292" s="40">
        <f>ROUNDUP('Дані з ДІСО'!AT292/Параметри!$K$29,0)</f>
        <v>0</v>
      </c>
      <c r="BA292" s="64">
        <f>(AX292*Параметри!$K$32+AY292*Параметри!$L$32+AZ292*Параметри!$M$32)/18</f>
        <v>0</v>
      </c>
      <c r="BB292" s="29">
        <f>(BA292*Параметри!$K$51+SUM('Дані з ДІСО'!AR292:AT292)*Параметри!$K$48*Параметри!$K$20/1000)*Параметри!$K$74</f>
        <v>0</v>
      </c>
      <c r="BC292" s="40">
        <f>ROUNDUP(('Дані не з ДІСО'!I292+'Дані не з ДІСО'!K292)/Параметри!$K$26,0)</f>
        <v>0</v>
      </c>
      <c r="BD292" s="29">
        <f>BC292*Параметри!$M$36/18</f>
        <v>0</v>
      </c>
      <c r="BE292" s="40">
        <f>IF(BC292=0,0,'Дані не з ДІСО'!K292/('Дані не з ДІСО'!I292+'Дані не з ДІСО'!K292))</f>
        <v>0</v>
      </c>
      <c r="BF292" s="29">
        <f>(1+0.25*BE292)*BD292*Параметри!$K$51</f>
        <v>0</v>
      </c>
      <c r="BG292" s="40">
        <f>ROUNDUP('Дані не з ДІСО'!M292/Параметри!$K$27,0)</f>
        <v>0</v>
      </c>
      <c r="BH292" s="40">
        <f>BG292*Параметри!$M$37/18</f>
        <v>0</v>
      </c>
      <c r="BI292" s="29">
        <f>BH292*Параметри!$K$51</f>
        <v>0</v>
      </c>
      <c r="BJ292" s="29">
        <f>'Дані не з ДІСО'!N292*Параметри!$K$76</f>
        <v>0</v>
      </c>
      <c r="BK292" s="40">
        <f>ROUNDUP('Дані з ДІСО'!V292/Параметри!$K$25,0)</f>
        <v>0</v>
      </c>
      <c r="BL292" s="40">
        <f>ROUNDUP('Дані з ДІСО'!W292/Параметри!$K$25,0)</f>
        <v>0</v>
      </c>
      <c r="BM292" s="40">
        <f>ROUNDUP('Дані з ДІСО'!X292/Параметри!$K$25,0)</f>
        <v>0</v>
      </c>
      <c r="BN292" s="40">
        <f>(BK292*Параметри!$K$34+BL292*Параметри!$L$34+BM292*Параметри!$M$34)/18</f>
        <v>0</v>
      </c>
      <c r="BO292" s="40">
        <f>IF(K292=0,0,'Дані з ДІСО'!AC292/K292)</f>
        <v>0</v>
      </c>
      <c r="BP292" s="29">
        <f>(1+0.25*BO292)*BN292*Параметри!$K$51</f>
        <v>0</v>
      </c>
      <c r="BQ292" s="29">
        <f>BP292*'Коефіцієнти АТО'!U292</f>
        <v>0</v>
      </c>
      <c r="BR292" s="29">
        <f>K292*(1+0.25*BO292)*Параметри!$K$66*Параметри!$K$20/1000</f>
        <v>0</v>
      </c>
      <c r="BS292" s="29">
        <f>(1+0.25*BO292)*K292*'Коефіцієнти АТО'!S292*Параметри!$K$20/1000</f>
        <v>0</v>
      </c>
      <c r="BT292" s="29">
        <f t="shared" si="43"/>
        <v>0</v>
      </c>
      <c r="BU292" s="40">
        <f>ROUNDUP('Дані з ДІСО'!AG292/Параметри!$K$71,0)</f>
        <v>0</v>
      </c>
      <c r="BV292" s="40">
        <f t="shared" si="44"/>
        <v>0</v>
      </c>
      <c r="BW292" s="40">
        <f>IF('Дані з ДІСО'!AG292=0,0,'Дані з ДІСО'!AJ292/'Дані з ДІСО'!AG292)</f>
        <v>0</v>
      </c>
      <c r="BX292" s="29">
        <f>BV292*(1+0.25*BW292)*Параметри!$K$51</f>
        <v>0</v>
      </c>
      <c r="BY292" s="29">
        <f>ROUND(IF(Параметри!$K$77="No",CC292,CC292*Параметри!$K$78)+AG292,1)</f>
        <v>97797.3</v>
      </c>
      <c r="BZ292" s="29">
        <f>ROUND(IF(Параметри!$K$77="No",BF292,BF292*Параметри!$K$78),1)</f>
        <v>0</v>
      </c>
      <c r="CA292" s="29">
        <f>ROUND(IF(Параметри!$K$77="No",BI292,BI292*Параметри!$K$78),1)</f>
        <v>0</v>
      </c>
      <c r="CB292" s="29">
        <f>ROUND(IF(Параметри!$K$77="No",BJ292,BJ292*Параметри!$K$78),1)</f>
        <v>0</v>
      </c>
      <c r="CC292" s="29">
        <f t="shared" si="38"/>
        <v>108663.64298021331</v>
      </c>
    </row>
    <row r="293" spans="1:81">
      <c r="A293" s="9">
        <v>292</v>
      </c>
      <c r="B293" s="9" t="s">
        <v>3148</v>
      </c>
      <c r="C293" s="9" t="s">
        <v>3148</v>
      </c>
      <c r="D293" s="9" t="s">
        <v>3393</v>
      </c>
      <c r="E293" s="9" t="s">
        <v>24</v>
      </c>
      <c r="F293" s="9" t="s">
        <v>3430</v>
      </c>
      <c r="G293" s="9" t="s">
        <v>623</v>
      </c>
      <c r="H293" s="29">
        <f>SUM('Дані з ДІСО'!J293:L293)</f>
        <v>879</v>
      </c>
      <c r="I293" s="29">
        <f>SUM('Дані з ДІСО'!G293:I293)</f>
        <v>82</v>
      </c>
      <c r="J293" s="29">
        <f>SUM('Дані з ДІСО'!P293:R293)</f>
        <v>0</v>
      </c>
      <c r="K293" s="29">
        <f>SUM('Дані з ДІСО'!V293:X293)</f>
        <v>0</v>
      </c>
      <c r="L293" s="40">
        <f>ROUNDUP('Дані з ДІСО'!J293/'Коефіцієнти АТО'!$R293,0)</f>
        <v>27</v>
      </c>
      <c r="M293" s="40">
        <f>ROUNDUP('Дані з ДІСО'!K293/'Коефіцієнти АТО'!$R293,0)</f>
        <v>41</v>
      </c>
      <c r="N293" s="40">
        <f>ROUNDUP('Дані з ДІСО'!L293/'Коефіцієнти АТО'!$R293,0)</f>
        <v>10</v>
      </c>
      <c r="O293" s="59">
        <f>(L293*Параметри!$K$32+M293*Параметри!$L$32+N293*Параметри!$M$32)/18</f>
        <v>128.70555555555555</v>
      </c>
      <c r="P293" s="41">
        <f>IF(H293=0,"",'Дані з ДІСО'!Y293/H293)</f>
        <v>0</v>
      </c>
      <c r="Q293" s="29">
        <f>IF(H293=0,"",(1+0.25*P293)*O293*Параметри!$K$51)</f>
        <v>26361.499037523954</v>
      </c>
      <c r="R293" s="29">
        <f>IF(H293=0,"",Q293*'Коефіцієнти АТО'!T293)</f>
        <v>448.14548363790726</v>
      </c>
      <c r="S293" s="29">
        <f>IF(H293=0,"",H293*(1+0.25*P293)*Параметри!$K$66*Параметри!$K$20/1000)</f>
        <v>0</v>
      </c>
      <c r="T293" s="29">
        <f>IF(H293=0,"",H293*(1+0.25*P293)*'Коефіцієнти АТО'!$S293*Параметри!$K$20/1000)</f>
        <v>4433.6375926895935</v>
      </c>
      <c r="U293" s="29">
        <f t="shared" si="39"/>
        <v>31243.282113851456</v>
      </c>
      <c r="V293" s="29">
        <f t="shared" si="40"/>
        <v>31243.282113851456</v>
      </c>
      <c r="W293" s="40">
        <f>ROUNDUP('Дані з ДІСО'!P293/Параметри!$K$24,0)</f>
        <v>0</v>
      </c>
      <c r="X293" s="40">
        <f>ROUNDUP('Дані з ДІСО'!Q293/Параметри!$K$24,0)</f>
        <v>0</v>
      </c>
      <c r="Y293" s="40">
        <f>ROUNDUP('Дані з ДІСО'!R293/Параметри!$K$24,0)</f>
        <v>0</v>
      </c>
      <c r="Z293" s="59">
        <f>(W293*Параметри!$K$33+X293*Параметри!$L$33+Y293*Параметри!$M$33)/18</f>
        <v>0</v>
      </c>
      <c r="AA293" s="41">
        <f>IF(J293=0,0,'Дані з ДІСО'!AA293/J293)</f>
        <v>0</v>
      </c>
      <c r="AB293" s="29">
        <f>(1+0.25*AA293)*Z293*Параметри!$K$51</f>
        <v>0</v>
      </c>
      <c r="AC293" s="29">
        <f>AB293*'Коефіцієнти АТО'!U293</f>
        <v>0</v>
      </c>
      <c r="AD293" s="29">
        <f>J293*(1+0.25*AA293)*Параметри!$K$66*Параметри!$K$20/1000</f>
        <v>0</v>
      </c>
      <c r="AE293" s="29">
        <f>(1+0.25*AA293)*J293*'Коефіцієнти АТО'!S293*Параметри!$K$20/1000</f>
        <v>0</v>
      </c>
      <c r="AF293" s="29">
        <f t="shared" si="36"/>
        <v>0</v>
      </c>
      <c r="AG293" s="29">
        <v>0</v>
      </c>
      <c r="AH293" s="40">
        <v>10</v>
      </c>
      <c r="AI293" s="40">
        <v>0</v>
      </c>
      <c r="AJ293" s="40">
        <f t="shared" si="37"/>
        <v>0</v>
      </c>
      <c r="AK293" s="29">
        <f>(AH293+AI293)*(1+0.25*AJ293)*Параметри!$K$53</f>
        <v>1794.2927569600006</v>
      </c>
      <c r="AL293" s="29">
        <f>ROUNDUP(('Дані з ДІСО'!AU293+'Дані з ДІСО'!AW293)/Параметри!$K$28,0)</f>
        <v>0</v>
      </c>
      <c r="AM293" s="64">
        <f>AL293*Параметри!$M$35/18</f>
        <v>0</v>
      </c>
      <c r="AN293" s="29">
        <f>IF(AL293=0,0,'Дані з ДІСО'!AW293/SUM('Дані з ДІСО'!AU293,'Дані з ДІСО'!AW293))</f>
        <v>0</v>
      </c>
      <c r="AO293" s="29">
        <f>(1+0.25*AN293)*AM293*Параметри!$K$51</f>
        <v>0</v>
      </c>
      <c r="AP293" s="40">
        <f>ROUNDUP(('Дані з ДІСО'!AE293+'Дані не з ДІСО'!E293+'Дані не з ДІСО'!G293)/Параметри!$K$69,0)</f>
        <v>0</v>
      </c>
      <c r="AQ293" s="40">
        <f t="shared" si="41"/>
        <v>0</v>
      </c>
      <c r="AR293" s="40">
        <f>IF(AP293=0,0,('Дані з ДІСО'!AH293+'Дані не з ДІСО'!G293)/('Дані з ДІСО'!AE293+'Дані не з ДІСО'!E293+'Дані не з ДІСО'!G293))</f>
        <v>0</v>
      </c>
      <c r="AS293" s="29">
        <f>AQ293*(1+0.25*AR293)*Параметри!$K$51</f>
        <v>0</v>
      </c>
      <c r="AT293" s="40">
        <f>ROUNDUP('Дані з ДІСО'!AF293/Параметри!$K$70,0)</f>
        <v>0</v>
      </c>
      <c r="AU293" s="40">
        <f t="shared" si="42"/>
        <v>0</v>
      </c>
      <c r="AV293" s="40">
        <f>IF(AT293=0,0,'Дані з ДІСО'!AI293/'Дані з ДІСО'!AF293)</f>
        <v>0</v>
      </c>
      <c r="AW293" s="29">
        <f>AU293*(1+0.25*AV293)*Параметри!$K$51</f>
        <v>0</v>
      </c>
      <c r="AX293" s="40">
        <f>ROUNDUP('Дані з ДІСО'!AR293/Параметри!$K$29,0)</f>
        <v>0</v>
      </c>
      <c r="AY293" s="40">
        <f>ROUNDUP('Дані з ДІСО'!AS293/Параметри!$K$29,0)</f>
        <v>0</v>
      </c>
      <c r="AZ293" s="40">
        <f>ROUNDUP('Дані з ДІСО'!AT293/Параметри!$K$29,0)</f>
        <v>0</v>
      </c>
      <c r="BA293" s="64">
        <f>(AX293*Параметри!$K$32+AY293*Параметри!$L$32+AZ293*Параметри!$M$32)/18</f>
        <v>0</v>
      </c>
      <c r="BB293" s="29">
        <f>(BA293*Параметри!$K$51+SUM('Дані з ДІСО'!AR293:AT293)*Параметри!$K$48*Параметри!$K$20/1000)*Параметри!$K$74</f>
        <v>0</v>
      </c>
      <c r="BC293" s="40">
        <f>ROUNDUP(('Дані не з ДІСО'!I293+'Дані не з ДІСО'!K293)/Параметри!$K$26,0)</f>
        <v>0</v>
      </c>
      <c r="BD293" s="29">
        <f>BC293*Параметри!$M$36/18</f>
        <v>0</v>
      </c>
      <c r="BE293" s="40">
        <f>IF(BC293=0,0,'Дані не з ДІСО'!K293/('Дані не з ДІСО'!I293+'Дані не з ДІСО'!K293))</f>
        <v>0</v>
      </c>
      <c r="BF293" s="29">
        <f>(1+0.25*BE293)*BD293*Параметри!$K$51</f>
        <v>0</v>
      </c>
      <c r="BG293" s="40">
        <f>ROUNDUP('Дані не з ДІСО'!M293/Параметри!$K$27,0)</f>
        <v>0</v>
      </c>
      <c r="BH293" s="40">
        <f>BG293*Параметри!$M$37/18</f>
        <v>0</v>
      </c>
      <c r="BI293" s="29">
        <f>BH293*Параметри!$K$51</f>
        <v>0</v>
      </c>
      <c r="BJ293" s="29">
        <f>'Дані не з ДІСО'!N293*Параметри!$K$76</f>
        <v>0</v>
      </c>
      <c r="BK293" s="40">
        <f>ROUNDUP('Дані з ДІСО'!V293/Параметри!$K$25,0)</f>
        <v>0</v>
      </c>
      <c r="BL293" s="40">
        <f>ROUNDUP('Дані з ДІСО'!W293/Параметри!$K$25,0)</f>
        <v>0</v>
      </c>
      <c r="BM293" s="40">
        <f>ROUNDUP('Дані з ДІСО'!X293/Параметри!$K$25,0)</f>
        <v>0</v>
      </c>
      <c r="BN293" s="40">
        <f>(BK293*Параметри!$K$34+BL293*Параметри!$L$34+BM293*Параметри!$M$34)/18</f>
        <v>0</v>
      </c>
      <c r="BO293" s="40">
        <f>IF(K293=0,0,'Дані з ДІСО'!AC293/K293)</f>
        <v>0</v>
      </c>
      <c r="BP293" s="29">
        <f>(1+0.25*BO293)*BN293*Параметри!$K$51</f>
        <v>0</v>
      </c>
      <c r="BQ293" s="29">
        <f>BP293*'Коефіцієнти АТО'!U293</f>
        <v>0</v>
      </c>
      <c r="BR293" s="29">
        <f>K293*(1+0.25*BO293)*Параметри!$K$66*Параметри!$K$20/1000</f>
        <v>0</v>
      </c>
      <c r="BS293" s="29">
        <f>(1+0.25*BO293)*K293*'Коефіцієнти АТО'!S293*Параметри!$K$20/1000</f>
        <v>0</v>
      </c>
      <c r="BT293" s="29">
        <f t="shared" si="43"/>
        <v>0</v>
      </c>
      <c r="BU293" s="40">
        <f>ROUNDUP('Дані з ДІСО'!AG293/Параметри!$K$71,0)</f>
        <v>0</v>
      </c>
      <c r="BV293" s="40">
        <f t="shared" si="44"/>
        <v>0</v>
      </c>
      <c r="BW293" s="40">
        <f>IF('Дані з ДІСО'!AG293=0,0,'Дані з ДІСО'!AJ293/'Дані з ДІСО'!AG293)</f>
        <v>0</v>
      </c>
      <c r="BX293" s="29">
        <f>BV293*(1+0.25*BW293)*Параметри!$K$51</f>
        <v>0</v>
      </c>
      <c r="BY293" s="29">
        <f>ROUND(IF(Параметри!$K$77="No",CC293,CC293*Параметри!$K$78)+AG293,1)</f>
        <v>29733.8</v>
      </c>
      <c r="BZ293" s="29">
        <f>ROUND(IF(Параметри!$K$77="No",BF293,BF293*Параметри!$K$78),1)</f>
        <v>0</v>
      </c>
      <c r="CA293" s="29">
        <f>ROUND(IF(Параметри!$K$77="No",BI293,BI293*Параметри!$K$78),1)</f>
        <v>0</v>
      </c>
      <c r="CB293" s="29">
        <f>ROUND(IF(Параметри!$K$77="No",BJ293,BJ293*Параметри!$K$78),1)</f>
        <v>0</v>
      </c>
      <c r="CC293" s="29">
        <f t="shared" si="38"/>
        <v>33037.574870811455</v>
      </c>
    </row>
    <row r="294" spans="1:81">
      <c r="A294" s="9">
        <v>293</v>
      </c>
      <c r="B294" s="9" t="s">
        <v>3151</v>
      </c>
      <c r="C294" s="9" t="s">
        <v>3151</v>
      </c>
      <c r="D294" s="9" t="s">
        <v>3393</v>
      </c>
      <c r="E294" s="9" t="s">
        <v>29</v>
      </c>
      <c r="F294" s="9" t="s">
        <v>3431</v>
      </c>
      <c r="G294" s="9" t="s">
        <v>625</v>
      </c>
      <c r="H294" s="29">
        <f>SUM('Дані з ДІСО'!J294:L294)</f>
        <v>1560</v>
      </c>
      <c r="I294" s="29">
        <f>SUM('Дані з ДІСО'!G294:I294)</f>
        <v>92</v>
      </c>
      <c r="J294" s="29">
        <f>SUM('Дані з ДІСО'!P294:R294)</f>
        <v>0</v>
      </c>
      <c r="K294" s="29">
        <f>SUM('Дані з ДІСО'!V294:X294)</f>
        <v>0</v>
      </c>
      <c r="L294" s="40">
        <f>ROUNDUP('Дані з ДІСО'!J294/'Коефіцієнти АТО'!$R294,0)</f>
        <v>40</v>
      </c>
      <c r="M294" s="40">
        <f>ROUNDUP('Дані з ДІСО'!K294/'Коефіцієнти АТО'!$R294,0)</f>
        <v>58</v>
      </c>
      <c r="N294" s="40">
        <f>ROUNDUP('Дані з ДІСО'!L294/'Коефіцієнти АТО'!$R294,0)</f>
        <v>12</v>
      </c>
      <c r="O294" s="59">
        <f>(L294*Параметри!$K$32+M294*Параметри!$L$32+N294*Параметри!$M$32)/18</f>
        <v>180.14444444444447</v>
      </c>
      <c r="P294" s="41">
        <f>IF(H294=0,"",'Дані з ДІСО'!Y294/H294)</f>
        <v>0</v>
      </c>
      <c r="Q294" s="29">
        <f>IF(H294=0,"",(1+0.25*P294)*O294*Параметри!$K$51)</f>
        <v>36897.223110059647</v>
      </c>
      <c r="R294" s="29">
        <f>IF(H294=0,"",Q294*'Коефіцієнти АТО'!T294)</f>
        <v>627.25279287101409</v>
      </c>
      <c r="S294" s="29">
        <f>IF(H294=0,"",H294*(1+0.25*P294)*Параметри!$K$66*Параметри!$K$20/1000)</f>
        <v>0</v>
      </c>
      <c r="T294" s="29">
        <f>IF(H294=0,"",H294*(1+0.25*P294)*'Коефіцієнти АТО'!$S294*Параметри!$K$20/1000)</f>
        <v>7126.2537390387179</v>
      </c>
      <c r="U294" s="29">
        <f t="shared" si="39"/>
        <v>44650.729641969374</v>
      </c>
      <c r="V294" s="29">
        <f t="shared" si="40"/>
        <v>44650.729641969374</v>
      </c>
      <c r="W294" s="40">
        <f>ROUNDUP('Дані з ДІСО'!P294/Параметри!$K$24,0)</f>
        <v>0</v>
      </c>
      <c r="X294" s="40">
        <f>ROUNDUP('Дані з ДІСО'!Q294/Параметри!$K$24,0)</f>
        <v>0</v>
      </c>
      <c r="Y294" s="40">
        <f>ROUNDUP('Дані з ДІСО'!R294/Параметри!$K$24,0)</f>
        <v>0</v>
      </c>
      <c r="Z294" s="59">
        <f>(W294*Параметри!$K$33+X294*Параметри!$L$33+Y294*Параметри!$M$33)/18</f>
        <v>0</v>
      </c>
      <c r="AA294" s="41">
        <f>IF(J294=0,0,'Дані з ДІСО'!AA294/J294)</f>
        <v>0</v>
      </c>
      <c r="AB294" s="29">
        <f>(1+0.25*AA294)*Z294*Параметри!$K$51</f>
        <v>0</v>
      </c>
      <c r="AC294" s="29">
        <f>AB294*'Коефіцієнти АТО'!U294</f>
        <v>0</v>
      </c>
      <c r="AD294" s="29">
        <f>J294*(1+0.25*AA294)*Параметри!$K$66*Параметри!$K$20/1000</f>
        <v>0</v>
      </c>
      <c r="AE294" s="29">
        <f>(1+0.25*AA294)*J294*'Коефіцієнти АТО'!S294*Параметри!$K$20/1000</f>
        <v>0</v>
      </c>
      <c r="AF294" s="29">
        <f t="shared" si="36"/>
        <v>0</v>
      </c>
      <c r="AG294" s="29">
        <v>0</v>
      </c>
      <c r="AH294" s="40">
        <v>22</v>
      </c>
      <c r="AI294" s="40">
        <v>0</v>
      </c>
      <c r="AJ294" s="40">
        <f t="shared" si="37"/>
        <v>0</v>
      </c>
      <c r="AK294" s="29">
        <f>(AH294+AI294)*(1+0.25*AJ294)*Параметри!$K$53</f>
        <v>3947.4440653120009</v>
      </c>
      <c r="AL294" s="29">
        <f>ROUNDUP(('Дані з ДІСО'!AU294+'Дані з ДІСО'!AW294)/Параметри!$K$28,0)</f>
        <v>0</v>
      </c>
      <c r="AM294" s="64">
        <f>AL294*Параметри!$M$35/18</f>
        <v>0</v>
      </c>
      <c r="AN294" s="29">
        <f>IF(AL294=0,0,'Дані з ДІСО'!AW294/SUM('Дані з ДІСО'!AU294,'Дані з ДІСО'!AW294))</f>
        <v>0</v>
      </c>
      <c r="AO294" s="29">
        <f>(1+0.25*AN294)*AM294*Параметри!$K$51</f>
        <v>0</v>
      </c>
      <c r="AP294" s="40">
        <f>ROUNDUP(('Дані з ДІСО'!AE294+'Дані не з ДІСО'!E294+'Дані не з ДІСО'!G294)/Параметри!$K$69,0)</f>
        <v>0</v>
      </c>
      <c r="AQ294" s="40">
        <f t="shared" si="41"/>
        <v>0</v>
      </c>
      <c r="AR294" s="40">
        <f>IF(AP294=0,0,('Дані з ДІСО'!AH294+'Дані не з ДІСО'!G294)/('Дані з ДІСО'!AE294+'Дані не з ДІСО'!E294+'Дані не з ДІСО'!G294))</f>
        <v>0</v>
      </c>
      <c r="AS294" s="29">
        <f>AQ294*(1+0.25*AR294)*Параметри!$K$51</f>
        <v>0</v>
      </c>
      <c r="AT294" s="40">
        <f>ROUNDUP('Дані з ДІСО'!AF294/Параметри!$K$70,0)</f>
        <v>0</v>
      </c>
      <c r="AU294" s="40">
        <f t="shared" si="42"/>
        <v>0</v>
      </c>
      <c r="AV294" s="40">
        <f>IF(AT294=0,0,'Дані з ДІСО'!AI294/'Дані з ДІСО'!AF294)</f>
        <v>0</v>
      </c>
      <c r="AW294" s="29">
        <f>AU294*(1+0.25*AV294)*Параметри!$K$51</f>
        <v>0</v>
      </c>
      <c r="AX294" s="40">
        <f>ROUNDUP('Дані з ДІСО'!AR294/Параметри!$K$29,0)</f>
        <v>0</v>
      </c>
      <c r="AY294" s="40">
        <f>ROUNDUP('Дані з ДІСО'!AS294/Параметри!$K$29,0)</f>
        <v>0</v>
      </c>
      <c r="AZ294" s="40">
        <f>ROUNDUP('Дані з ДІСО'!AT294/Параметри!$K$29,0)</f>
        <v>0</v>
      </c>
      <c r="BA294" s="64">
        <f>(AX294*Параметри!$K$32+AY294*Параметри!$L$32+AZ294*Параметри!$M$32)/18</f>
        <v>0</v>
      </c>
      <c r="BB294" s="29">
        <f>(BA294*Параметри!$K$51+SUM('Дані з ДІСО'!AR294:AT294)*Параметри!$K$48*Параметри!$K$20/1000)*Параметри!$K$74</f>
        <v>0</v>
      </c>
      <c r="BC294" s="40">
        <f>ROUNDUP(('Дані не з ДІСО'!I294+'Дані не з ДІСО'!K294)/Параметри!$K$26,0)</f>
        <v>0</v>
      </c>
      <c r="BD294" s="29">
        <f>BC294*Параметри!$M$36/18</f>
        <v>0</v>
      </c>
      <c r="BE294" s="40">
        <f>IF(BC294=0,0,'Дані не з ДІСО'!K294/('Дані не з ДІСО'!I294+'Дані не з ДІСО'!K294))</f>
        <v>0</v>
      </c>
      <c r="BF294" s="29">
        <f>(1+0.25*BE294)*BD294*Параметри!$K$51</f>
        <v>0</v>
      </c>
      <c r="BG294" s="40">
        <f>ROUNDUP('Дані не з ДІСО'!M294/Параметри!$K$27,0)</f>
        <v>0</v>
      </c>
      <c r="BH294" s="40">
        <f>BG294*Параметри!$M$37/18</f>
        <v>0</v>
      </c>
      <c r="BI294" s="29">
        <f>BH294*Параметри!$K$51</f>
        <v>0</v>
      </c>
      <c r="BJ294" s="29">
        <f>'Дані не з ДІСО'!N294*Параметри!$K$76</f>
        <v>0</v>
      </c>
      <c r="BK294" s="40">
        <f>ROUNDUP('Дані з ДІСО'!V294/Параметри!$K$25,0)</f>
        <v>0</v>
      </c>
      <c r="BL294" s="40">
        <f>ROUNDUP('Дані з ДІСО'!W294/Параметри!$K$25,0)</f>
        <v>0</v>
      </c>
      <c r="BM294" s="40">
        <f>ROUNDUP('Дані з ДІСО'!X294/Параметри!$K$25,0)</f>
        <v>0</v>
      </c>
      <c r="BN294" s="40">
        <f>(BK294*Параметри!$K$34+BL294*Параметри!$L$34+BM294*Параметри!$M$34)/18</f>
        <v>0</v>
      </c>
      <c r="BO294" s="40">
        <f>IF(K294=0,0,'Дані з ДІСО'!AC294/K294)</f>
        <v>0</v>
      </c>
      <c r="BP294" s="29">
        <f>(1+0.25*BO294)*BN294*Параметри!$K$51</f>
        <v>0</v>
      </c>
      <c r="BQ294" s="29">
        <f>BP294*'Коефіцієнти АТО'!U294</f>
        <v>0</v>
      </c>
      <c r="BR294" s="29">
        <f>K294*(1+0.25*BO294)*Параметри!$K$66*Параметри!$K$20/1000</f>
        <v>0</v>
      </c>
      <c r="BS294" s="29">
        <f>(1+0.25*BO294)*K294*'Коефіцієнти АТО'!S294*Параметри!$K$20/1000</f>
        <v>0</v>
      </c>
      <c r="BT294" s="29">
        <f t="shared" si="43"/>
        <v>0</v>
      </c>
      <c r="BU294" s="40">
        <f>ROUNDUP('Дані з ДІСО'!AG294/Параметри!$K$71,0)</f>
        <v>0</v>
      </c>
      <c r="BV294" s="40">
        <f t="shared" si="44"/>
        <v>0</v>
      </c>
      <c r="BW294" s="40">
        <f>IF('Дані з ДІСО'!AG294=0,0,'Дані з ДІСО'!AJ294/'Дані з ДІСО'!AG294)</f>
        <v>0</v>
      </c>
      <c r="BX294" s="29">
        <f>BV294*(1+0.25*BW294)*Параметри!$K$51</f>
        <v>0</v>
      </c>
      <c r="BY294" s="29">
        <f>ROUND(IF(Параметри!$K$77="No",CC294,CC294*Параметри!$K$78)+AG294,1)</f>
        <v>43738.400000000001</v>
      </c>
      <c r="BZ294" s="29">
        <f>ROUND(IF(Параметри!$K$77="No",BF294,BF294*Параметри!$K$78),1)</f>
        <v>0</v>
      </c>
      <c r="CA294" s="29">
        <f>ROUND(IF(Параметри!$K$77="No",BI294,BI294*Параметри!$K$78),1)</f>
        <v>0</v>
      </c>
      <c r="CB294" s="29">
        <f>ROUND(IF(Параметри!$K$77="No",BJ294,BJ294*Параметри!$K$78),1)</f>
        <v>0</v>
      </c>
      <c r="CC294" s="29">
        <f t="shared" si="38"/>
        <v>48598.173707281378</v>
      </c>
    </row>
    <row r="295" spans="1:81">
      <c r="A295" s="9">
        <v>294</v>
      </c>
      <c r="B295" s="9" t="s">
        <v>3145</v>
      </c>
      <c r="C295" s="9" t="s">
        <v>3146</v>
      </c>
      <c r="D295" s="9" t="s">
        <v>3393</v>
      </c>
      <c r="E295" s="9" t="s">
        <v>21</v>
      </c>
      <c r="F295" s="9" t="s">
        <v>3432</v>
      </c>
      <c r="G295" s="9" t="s">
        <v>627</v>
      </c>
      <c r="H295" s="29">
        <f>SUM('Дані з ДІСО'!J295:L295)</f>
        <v>2782</v>
      </c>
      <c r="I295" s="29">
        <f>SUM('Дані з ДІСО'!G295:I295)</f>
        <v>152</v>
      </c>
      <c r="J295" s="29">
        <f>SUM('Дані з ДІСО'!P295:R295)</f>
        <v>0</v>
      </c>
      <c r="K295" s="29">
        <f>SUM('Дані з ДІСО'!V295:X295)</f>
        <v>0</v>
      </c>
      <c r="L295" s="40">
        <f>ROUNDUP('Дані з ДІСО'!J295/'Коефіцієнти АТО'!$R295,0)</f>
        <v>64</v>
      </c>
      <c r="M295" s="40">
        <f>ROUNDUP('Дані з ДІСО'!K295/'Коефіцієнти АТО'!$R295,0)</f>
        <v>84</v>
      </c>
      <c r="N295" s="40">
        <f>ROUNDUP('Дані з ДІСО'!L295/'Коефіцієнти АТО'!$R295,0)</f>
        <v>17</v>
      </c>
      <c r="O295" s="59">
        <f>(L295*Параметри!$K$32+M295*Параметри!$L$32+N295*Параметри!$M$32)/18</f>
        <v>267.90555555555557</v>
      </c>
      <c r="P295" s="41">
        <f>IF(H295=0,"",'Дані з ДІСО'!Y295/H295)</f>
        <v>0</v>
      </c>
      <c r="Q295" s="29">
        <f>IF(H295=0,"",(1+0.25*P295)*O295*Параметри!$K$51)</f>
        <v>54872.472399815153</v>
      </c>
      <c r="R295" s="29">
        <f>IF(H295=0,"",Q295*'Коефіцієнти АТО'!T295)</f>
        <v>932.83203079685768</v>
      </c>
      <c r="S295" s="29">
        <f>IF(H295=0,"",H295*(1+0.25*P295)*Параметри!$K$66*Параметри!$K$20/1000)</f>
        <v>0</v>
      </c>
      <c r="T295" s="29">
        <f>IF(H295=0,"",H295*(1+0.25*P295)*'Коефіцієнти АТО'!$S295*Параметри!$K$20/1000)</f>
        <v>11384.68522684623</v>
      </c>
      <c r="U295" s="29">
        <f t="shared" si="39"/>
        <v>67189.989657458238</v>
      </c>
      <c r="V295" s="29">
        <f t="shared" si="40"/>
        <v>67189.989657458238</v>
      </c>
      <c r="W295" s="40">
        <f>ROUNDUP('Дані з ДІСО'!P295/Параметри!$K$24,0)</f>
        <v>0</v>
      </c>
      <c r="X295" s="40">
        <f>ROUNDUP('Дані з ДІСО'!Q295/Параметри!$K$24,0)</f>
        <v>0</v>
      </c>
      <c r="Y295" s="40">
        <f>ROUNDUP('Дані з ДІСО'!R295/Параметри!$K$24,0)</f>
        <v>0</v>
      </c>
      <c r="Z295" s="59">
        <f>(W295*Параметри!$K$33+X295*Параметри!$L$33+Y295*Параметри!$M$33)/18</f>
        <v>0</v>
      </c>
      <c r="AA295" s="41">
        <f>IF(J295=0,0,'Дані з ДІСО'!AA295/J295)</f>
        <v>0</v>
      </c>
      <c r="AB295" s="29">
        <f>(1+0.25*AA295)*Z295*Параметри!$K$51</f>
        <v>0</v>
      </c>
      <c r="AC295" s="29">
        <f>AB295*'Коефіцієнти АТО'!U295</f>
        <v>0</v>
      </c>
      <c r="AD295" s="29">
        <f>J295*(1+0.25*AA295)*Параметри!$K$66*Параметри!$K$20/1000</f>
        <v>0</v>
      </c>
      <c r="AE295" s="29">
        <f>(1+0.25*AA295)*J295*'Коефіцієнти АТО'!S295*Параметри!$K$20/1000</f>
        <v>0</v>
      </c>
      <c r="AF295" s="29">
        <f t="shared" si="36"/>
        <v>0</v>
      </c>
      <c r="AG295" s="29">
        <v>0</v>
      </c>
      <c r="AH295" s="40">
        <v>30</v>
      </c>
      <c r="AI295" s="40">
        <v>0</v>
      </c>
      <c r="AJ295" s="40">
        <f t="shared" si="37"/>
        <v>0</v>
      </c>
      <c r="AK295" s="29">
        <f>(AH295+AI295)*(1+0.25*AJ295)*Параметри!$K$53</f>
        <v>5382.8782708800018</v>
      </c>
      <c r="AL295" s="29">
        <f>ROUNDUP(('Дані з ДІСО'!AU295+'Дані з ДІСО'!AW295)/Параметри!$K$28,0)</f>
        <v>0</v>
      </c>
      <c r="AM295" s="64">
        <f>AL295*Параметри!$M$35/18</f>
        <v>0</v>
      </c>
      <c r="AN295" s="29">
        <f>IF(AL295=0,0,'Дані з ДІСО'!AW295/SUM('Дані з ДІСО'!AU295,'Дані з ДІСО'!AW295))</f>
        <v>0</v>
      </c>
      <c r="AO295" s="29">
        <f>(1+0.25*AN295)*AM295*Параметри!$K$51</f>
        <v>0</v>
      </c>
      <c r="AP295" s="40">
        <f>ROUNDUP(('Дані з ДІСО'!AE295+'Дані не з ДІСО'!E295+'Дані не з ДІСО'!G295)/Параметри!$K$69,0)</f>
        <v>0</v>
      </c>
      <c r="AQ295" s="40">
        <f t="shared" si="41"/>
        <v>0</v>
      </c>
      <c r="AR295" s="40">
        <f>IF(AP295=0,0,('Дані з ДІСО'!AH295+'Дані не з ДІСО'!G295)/('Дані з ДІСО'!AE295+'Дані не з ДІСО'!E295+'Дані не з ДІСО'!G295))</f>
        <v>0</v>
      </c>
      <c r="AS295" s="29">
        <f>AQ295*(1+0.25*AR295)*Параметри!$K$51</f>
        <v>0</v>
      </c>
      <c r="AT295" s="40">
        <f>ROUNDUP('Дані з ДІСО'!AF295/Параметри!$K$70,0)</f>
        <v>0</v>
      </c>
      <c r="AU295" s="40">
        <f t="shared" si="42"/>
        <v>0</v>
      </c>
      <c r="AV295" s="40">
        <f>IF(AT295=0,0,'Дані з ДІСО'!AI295/'Дані з ДІСО'!AF295)</f>
        <v>0</v>
      </c>
      <c r="AW295" s="29">
        <f>AU295*(1+0.25*AV295)*Параметри!$K$51</f>
        <v>0</v>
      </c>
      <c r="AX295" s="40">
        <f>ROUNDUP('Дані з ДІСО'!AR295/Параметри!$K$29,0)</f>
        <v>0</v>
      </c>
      <c r="AY295" s="40">
        <f>ROUNDUP('Дані з ДІСО'!AS295/Параметри!$K$29,0)</f>
        <v>0</v>
      </c>
      <c r="AZ295" s="40">
        <f>ROUNDUP('Дані з ДІСО'!AT295/Параметри!$K$29,0)</f>
        <v>0</v>
      </c>
      <c r="BA295" s="64">
        <f>(AX295*Параметри!$K$32+AY295*Параметри!$L$32+AZ295*Параметри!$M$32)/18</f>
        <v>0</v>
      </c>
      <c r="BB295" s="29">
        <f>(BA295*Параметри!$K$51+SUM('Дані з ДІСО'!AR295:AT295)*Параметри!$K$48*Параметри!$K$20/1000)*Параметри!$K$74</f>
        <v>0</v>
      </c>
      <c r="BC295" s="40">
        <f>ROUNDUP(('Дані не з ДІСО'!I295+'Дані не з ДІСО'!K295)/Параметри!$K$26,0)</f>
        <v>0</v>
      </c>
      <c r="BD295" s="29">
        <f>BC295*Параметри!$M$36/18</f>
        <v>0</v>
      </c>
      <c r="BE295" s="40">
        <f>IF(BC295=0,0,'Дані не з ДІСО'!K295/('Дані не з ДІСО'!I295+'Дані не з ДІСО'!K295))</f>
        <v>0</v>
      </c>
      <c r="BF295" s="29">
        <f>(1+0.25*BE295)*BD295*Параметри!$K$51</f>
        <v>0</v>
      </c>
      <c r="BG295" s="40">
        <f>ROUNDUP('Дані не з ДІСО'!M295/Параметри!$K$27,0)</f>
        <v>0</v>
      </c>
      <c r="BH295" s="40">
        <f>BG295*Параметри!$M$37/18</f>
        <v>0</v>
      </c>
      <c r="BI295" s="29">
        <f>BH295*Параметри!$K$51</f>
        <v>0</v>
      </c>
      <c r="BJ295" s="29">
        <f>'Дані не з ДІСО'!N295*Параметри!$K$76</f>
        <v>0</v>
      </c>
      <c r="BK295" s="40">
        <f>ROUNDUP('Дані з ДІСО'!V295/Параметри!$K$25,0)</f>
        <v>0</v>
      </c>
      <c r="BL295" s="40">
        <f>ROUNDUP('Дані з ДІСО'!W295/Параметри!$K$25,0)</f>
        <v>0</v>
      </c>
      <c r="BM295" s="40">
        <f>ROUNDUP('Дані з ДІСО'!X295/Параметри!$K$25,0)</f>
        <v>0</v>
      </c>
      <c r="BN295" s="40">
        <f>(BK295*Параметри!$K$34+BL295*Параметри!$L$34+BM295*Параметри!$M$34)/18</f>
        <v>0</v>
      </c>
      <c r="BO295" s="40">
        <f>IF(K295=0,0,'Дані з ДІСО'!AC295/K295)</f>
        <v>0</v>
      </c>
      <c r="BP295" s="29">
        <f>(1+0.25*BO295)*BN295*Параметри!$K$51</f>
        <v>0</v>
      </c>
      <c r="BQ295" s="29">
        <f>BP295*'Коефіцієнти АТО'!U295</f>
        <v>0</v>
      </c>
      <c r="BR295" s="29">
        <f>K295*(1+0.25*BO295)*Параметри!$K$66*Параметри!$K$20/1000</f>
        <v>0</v>
      </c>
      <c r="BS295" s="29">
        <f>(1+0.25*BO295)*K295*'Коефіцієнти АТО'!S295*Параметри!$K$20/1000</f>
        <v>0</v>
      </c>
      <c r="BT295" s="29">
        <f t="shared" si="43"/>
        <v>0</v>
      </c>
      <c r="BU295" s="40">
        <f>ROUNDUP('Дані з ДІСО'!AG295/Параметри!$K$71,0)</f>
        <v>0</v>
      </c>
      <c r="BV295" s="40">
        <f t="shared" si="44"/>
        <v>0</v>
      </c>
      <c r="BW295" s="40">
        <f>IF('Дані з ДІСО'!AG295=0,0,'Дані з ДІСО'!AJ295/'Дані з ДІСО'!AG295)</f>
        <v>0</v>
      </c>
      <c r="BX295" s="29">
        <f>BV295*(1+0.25*BW295)*Параметри!$K$51</f>
        <v>0</v>
      </c>
      <c r="BY295" s="29">
        <f>ROUND(IF(Параметри!$K$77="No",CC295,CC295*Параметри!$K$78)+AG295,1)</f>
        <v>65315.6</v>
      </c>
      <c r="BZ295" s="29">
        <f>ROUND(IF(Параметри!$K$77="No",BF295,BF295*Параметри!$K$78),1)</f>
        <v>0</v>
      </c>
      <c r="CA295" s="29">
        <f>ROUND(IF(Параметри!$K$77="No",BI295,BI295*Параметри!$K$78),1)</f>
        <v>0</v>
      </c>
      <c r="CB295" s="29">
        <f>ROUND(IF(Параметри!$K$77="No",BJ295,BJ295*Параметри!$K$78),1)</f>
        <v>0</v>
      </c>
      <c r="CC295" s="29">
        <f t="shared" si="38"/>
        <v>72572.867928338237</v>
      </c>
    </row>
    <row r="296" spans="1:81">
      <c r="A296" s="9">
        <v>295</v>
      </c>
      <c r="B296" s="9" t="s">
        <v>3148</v>
      </c>
      <c r="C296" s="9" t="s">
        <v>3148</v>
      </c>
      <c r="D296" s="9" t="s">
        <v>3393</v>
      </c>
      <c r="E296" s="9" t="s">
        <v>24</v>
      </c>
      <c r="F296" s="9" t="s">
        <v>3433</v>
      </c>
      <c r="G296" s="9" t="s">
        <v>629</v>
      </c>
      <c r="H296" s="29">
        <f>SUM('Дані з ДІСО'!J296:L296)</f>
        <v>981</v>
      </c>
      <c r="I296" s="29">
        <f>SUM('Дані з ДІСО'!G296:I296)</f>
        <v>52</v>
      </c>
      <c r="J296" s="29">
        <f>SUM('Дані з ДІСО'!P296:R296)</f>
        <v>0</v>
      </c>
      <c r="K296" s="29">
        <f>SUM('Дані з ДІСО'!V296:X296)</f>
        <v>0</v>
      </c>
      <c r="L296" s="40">
        <f>ROUNDUP('Дані з ДІСО'!J296/'Коефіцієнти АТО'!$R296,0)</f>
        <v>27</v>
      </c>
      <c r="M296" s="40">
        <f>ROUNDUP('Дані з ДІСО'!K296/'Коефіцієнти АТО'!$R296,0)</f>
        <v>32</v>
      </c>
      <c r="N296" s="40">
        <f>ROUNDUP('Дані з ДІСО'!L296/'Коефіцієнти АТО'!$R296,0)</f>
        <v>6</v>
      </c>
      <c r="O296" s="59">
        <f>(L296*Параметри!$K$32+M296*Параметри!$L$32+N296*Параметри!$M$32)/18</f>
        <v>104.46666666666667</v>
      </c>
      <c r="P296" s="41">
        <f>IF(H296=0,"",'Дані з ДІСО'!Y296/H296)</f>
        <v>0</v>
      </c>
      <c r="Q296" s="29">
        <f>IF(H296=0,"",(1+0.25*P296)*O296*Параметри!$K$51)</f>
        <v>21396.884702447467</v>
      </c>
      <c r="R296" s="29">
        <f>IF(H296=0,"",Q296*'Коефіцієнти АТО'!T296)</f>
        <v>363.74703994160694</v>
      </c>
      <c r="S296" s="29">
        <f>IF(H296=0,"",H296*(1+0.25*P296)*Параметри!$K$66*Параметри!$K$20/1000)</f>
        <v>0</v>
      </c>
      <c r="T296" s="29">
        <f>IF(H296=0,"",H296*(1+0.25*P296)*'Коефіцієнти АТО'!$S296*Параметри!$K$20/1000)</f>
        <v>4948.1211358685914</v>
      </c>
      <c r="U296" s="29">
        <f t="shared" si="39"/>
        <v>26708.752878257663</v>
      </c>
      <c r="V296" s="29">
        <f t="shared" si="40"/>
        <v>26708.752878257663</v>
      </c>
      <c r="W296" s="40">
        <f>ROUNDUP('Дані з ДІСО'!P296/Параметри!$K$24,0)</f>
        <v>0</v>
      </c>
      <c r="X296" s="40">
        <f>ROUNDUP('Дані з ДІСО'!Q296/Параметри!$K$24,0)</f>
        <v>0</v>
      </c>
      <c r="Y296" s="40">
        <f>ROUNDUP('Дані з ДІСО'!R296/Параметри!$K$24,0)</f>
        <v>0</v>
      </c>
      <c r="Z296" s="59">
        <f>(W296*Параметри!$K$33+X296*Параметри!$L$33+Y296*Параметри!$M$33)/18</f>
        <v>0</v>
      </c>
      <c r="AA296" s="41">
        <f>IF(J296=0,0,'Дані з ДІСО'!AA296/J296)</f>
        <v>0</v>
      </c>
      <c r="AB296" s="29">
        <f>(1+0.25*AA296)*Z296*Параметри!$K$51</f>
        <v>0</v>
      </c>
      <c r="AC296" s="29">
        <f>AB296*'Коефіцієнти АТО'!U296</f>
        <v>0</v>
      </c>
      <c r="AD296" s="29">
        <f>J296*(1+0.25*AA296)*Параметри!$K$66*Параметри!$K$20/1000</f>
        <v>0</v>
      </c>
      <c r="AE296" s="29">
        <f>(1+0.25*AA296)*J296*'Коефіцієнти АТО'!S296*Параметри!$K$20/1000</f>
        <v>0</v>
      </c>
      <c r="AF296" s="29">
        <f t="shared" si="36"/>
        <v>0</v>
      </c>
      <c r="AG296" s="29">
        <v>0</v>
      </c>
      <c r="AH296" s="40">
        <v>11</v>
      </c>
      <c r="AI296" s="40">
        <v>0</v>
      </c>
      <c r="AJ296" s="40">
        <f t="shared" si="37"/>
        <v>0</v>
      </c>
      <c r="AK296" s="29">
        <f>(AH296+AI296)*(1+0.25*AJ296)*Параметри!$K$53</f>
        <v>1973.7220326560005</v>
      </c>
      <c r="AL296" s="29">
        <f>ROUNDUP(('Дані з ДІСО'!AU296+'Дані з ДІСО'!AW296)/Параметри!$K$28,0)</f>
        <v>0</v>
      </c>
      <c r="AM296" s="64">
        <f>AL296*Параметри!$M$35/18</f>
        <v>0</v>
      </c>
      <c r="AN296" s="29">
        <f>IF(AL296=0,0,'Дані з ДІСО'!AW296/SUM('Дані з ДІСО'!AU296,'Дані з ДІСО'!AW296))</f>
        <v>0</v>
      </c>
      <c r="AO296" s="29">
        <f>(1+0.25*AN296)*AM296*Параметри!$K$51</f>
        <v>0</v>
      </c>
      <c r="AP296" s="40">
        <f>ROUNDUP(('Дані з ДІСО'!AE296+'Дані не з ДІСО'!E296+'Дані не з ДІСО'!G296)/Параметри!$K$69,0)</f>
        <v>0</v>
      </c>
      <c r="AQ296" s="40">
        <f t="shared" si="41"/>
        <v>0</v>
      </c>
      <c r="AR296" s="40">
        <f>IF(AP296=0,0,('Дані з ДІСО'!AH296+'Дані не з ДІСО'!G296)/('Дані з ДІСО'!AE296+'Дані не з ДІСО'!E296+'Дані не з ДІСО'!G296))</f>
        <v>0</v>
      </c>
      <c r="AS296" s="29">
        <f>AQ296*(1+0.25*AR296)*Параметри!$K$51</f>
        <v>0</v>
      </c>
      <c r="AT296" s="40">
        <f>ROUNDUP('Дані з ДІСО'!AF296/Параметри!$K$70,0)</f>
        <v>0</v>
      </c>
      <c r="AU296" s="40">
        <f t="shared" si="42"/>
        <v>0</v>
      </c>
      <c r="AV296" s="40">
        <f>IF(AT296=0,0,'Дані з ДІСО'!AI296/'Дані з ДІСО'!AF296)</f>
        <v>0</v>
      </c>
      <c r="AW296" s="29">
        <f>AU296*(1+0.25*AV296)*Параметри!$K$51</f>
        <v>0</v>
      </c>
      <c r="AX296" s="40">
        <f>ROUNDUP('Дані з ДІСО'!AR296/Параметри!$K$29,0)</f>
        <v>0</v>
      </c>
      <c r="AY296" s="40">
        <f>ROUNDUP('Дані з ДІСО'!AS296/Параметри!$K$29,0)</f>
        <v>0</v>
      </c>
      <c r="AZ296" s="40">
        <f>ROUNDUP('Дані з ДІСО'!AT296/Параметри!$K$29,0)</f>
        <v>0</v>
      </c>
      <c r="BA296" s="64">
        <f>(AX296*Параметри!$K$32+AY296*Параметри!$L$32+AZ296*Параметри!$M$32)/18</f>
        <v>0</v>
      </c>
      <c r="BB296" s="29">
        <f>(BA296*Параметри!$K$51+SUM('Дані з ДІСО'!AR296:AT296)*Параметри!$K$48*Параметри!$K$20/1000)*Параметри!$K$74</f>
        <v>0</v>
      </c>
      <c r="BC296" s="40">
        <f>ROUNDUP(('Дані не з ДІСО'!I296+'Дані не з ДІСО'!K296)/Параметри!$K$26,0)</f>
        <v>0</v>
      </c>
      <c r="BD296" s="29">
        <f>BC296*Параметри!$M$36/18</f>
        <v>0</v>
      </c>
      <c r="BE296" s="40">
        <f>IF(BC296=0,0,'Дані не з ДІСО'!K296/('Дані не з ДІСО'!I296+'Дані не з ДІСО'!K296))</f>
        <v>0</v>
      </c>
      <c r="BF296" s="29">
        <f>(1+0.25*BE296)*BD296*Параметри!$K$51</f>
        <v>0</v>
      </c>
      <c r="BG296" s="40">
        <f>ROUNDUP('Дані не з ДІСО'!M296/Параметри!$K$27,0)</f>
        <v>0</v>
      </c>
      <c r="BH296" s="40">
        <f>BG296*Параметри!$M$37/18</f>
        <v>0</v>
      </c>
      <c r="BI296" s="29">
        <f>BH296*Параметри!$K$51</f>
        <v>0</v>
      </c>
      <c r="BJ296" s="29">
        <f>'Дані не з ДІСО'!N296*Параметри!$K$76</f>
        <v>0</v>
      </c>
      <c r="BK296" s="40">
        <f>ROUNDUP('Дані з ДІСО'!V296/Параметри!$K$25,0)</f>
        <v>0</v>
      </c>
      <c r="BL296" s="40">
        <f>ROUNDUP('Дані з ДІСО'!W296/Параметри!$K$25,0)</f>
        <v>0</v>
      </c>
      <c r="BM296" s="40">
        <f>ROUNDUP('Дані з ДІСО'!X296/Параметри!$K$25,0)</f>
        <v>0</v>
      </c>
      <c r="BN296" s="40">
        <f>(BK296*Параметри!$K$34+BL296*Параметри!$L$34+BM296*Параметри!$M$34)/18</f>
        <v>0</v>
      </c>
      <c r="BO296" s="40">
        <f>IF(K296=0,0,'Дані з ДІСО'!AC296/K296)</f>
        <v>0</v>
      </c>
      <c r="BP296" s="29">
        <f>(1+0.25*BO296)*BN296*Параметри!$K$51</f>
        <v>0</v>
      </c>
      <c r="BQ296" s="29">
        <f>BP296*'Коефіцієнти АТО'!U296</f>
        <v>0</v>
      </c>
      <c r="BR296" s="29">
        <f>K296*(1+0.25*BO296)*Параметри!$K$66*Параметри!$K$20/1000</f>
        <v>0</v>
      </c>
      <c r="BS296" s="29">
        <f>(1+0.25*BO296)*K296*'Коефіцієнти АТО'!S296*Параметри!$K$20/1000</f>
        <v>0</v>
      </c>
      <c r="BT296" s="29">
        <f t="shared" si="43"/>
        <v>0</v>
      </c>
      <c r="BU296" s="40">
        <f>ROUNDUP('Дані з ДІСО'!AG296/Параметри!$K$71,0)</f>
        <v>0</v>
      </c>
      <c r="BV296" s="40">
        <f t="shared" si="44"/>
        <v>0</v>
      </c>
      <c r="BW296" s="40">
        <f>IF('Дані з ДІСО'!AG296=0,0,'Дані з ДІСО'!AJ296/'Дані з ДІСО'!AG296)</f>
        <v>0</v>
      </c>
      <c r="BX296" s="29">
        <f>BV296*(1+0.25*BW296)*Параметри!$K$51</f>
        <v>0</v>
      </c>
      <c r="BY296" s="29">
        <f>ROUND(IF(Параметри!$K$77="No",CC296,CC296*Параметри!$K$78)+AG296,1)</f>
        <v>25814.2</v>
      </c>
      <c r="BZ296" s="29">
        <f>ROUND(IF(Параметри!$K$77="No",BF296,BF296*Параметри!$K$78),1)</f>
        <v>0</v>
      </c>
      <c r="CA296" s="29">
        <f>ROUND(IF(Параметри!$K$77="No",BI296,BI296*Параметри!$K$78),1)</f>
        <v>0</v>
      </c>
      <c r="CB296" s="29">
        <f>ROUND(IF(Параметри!$K$77="No",BJ296,BJ296*Параметри!$K$78),1)</f>
        <v>0</v>
      </c>
      <c r="CC296" s="29">
        <f t="shared" si="38"/>
        <v>28682.474910913665</v>
      </c>
    </row>
    <row r="297" spans="1:81">
      <c r="A297" s="9">
        <v>296</v>
      </c>
      <c r="B297" s="9" t="s">
        <v>3148</v>
      </c>
      <c r="C297" s="9" t="s">
        <v>3148</v>
      </c>
      <c r="D297" s="9" t="s">
        <v>3393</v>
      </c>
      <c r="E297" s="9" t="s">
        <v>24</v>
      </c>
      <c r="F297" s="9" t="s">
        <v>3434</v>
      </c>
      <c r="G297" s="9" t="s">
        <v>631</v>
      </c>
      <c r="H297" s="29">
        <f>SUM('Дані з ДІСО'!J297:L297)</f>
        <v>771</v>
      </c>
      <c r="I297" s="29">
        <f>SUM('Дані з ДІСО'!G297:I297)</f>
        <v>56</v>
      </c>
      <c r="J297" s="29">
        <f>SUM('Дані з ДІСО'!P297:R297)</f>
        <v>0</v>
      </c>
      <c r="K297" s="29">
        <f>SUM('Дані з ДІСО'!V297:X297)</f>
        <v>0</v>
      </c>
      <c r="L297" s="40">
        <f>ROUNDUP('Дані з ДІСО'!J297/'Коефіцієнти АТО'!$R297,0)</f>
        <v>25</v>
      </c>
      <c r="M297" s="40">
        <f>ROUNDUP('Дані з ДІСО'!K297/'Коефіцієнти АТО'!$R297,0)</f>
        <v>32</v>
      </c>
      <c r="N297" s="40">
        <f>ROUNDUP('Дані з ДІСО'!L297/'Коефіцієнти АТО'!$R297,0)</f>
        <v>6</v>
      </c>
      <c r="O297" s="59">
        <f>(L297*Параметри!$K$32+M297*Параметри!$L$32+N297*Параметри!$M$32)/18</f>
        <v>101.91111111111111</v>
      </c>
      <c r="P297" s="41">
        <f>IF(H297=0,"",'Дані з ДІСО'!Y297/H297)</f>
        <v>0</v>
      </c>
      <c r="Q297" s="29">
        <f>IF(H297=0,"",(1+0.25*P297)*O297*Параметри!$K$51)</f>
        <v>20873.455274499909</v>
      </c>
      <c r="R297" s="29">
        <f>IF(H297=0,"",Q297*'Коефіцієнти АТО'!T297)</f>
        <v>354.84873966649849</v>
      </c>
      <c r="S297" s="29">
        <f>IF(H297=0,"",H297*(1+0.25*P297)*Параметри!$K$66*Параметри!$K$20/1000)</f>
        <v>0</v>
      </c>
      <c r="T297" s="29">
        <f>IF(H297=0,"",H297*(1+0.25*P297)*'Коефіцієнти АТО'!$S297*Параметри!$K$20/1000)</f>
        <v>3888.8903116765377</v>
      </c>
      <c r="U297" s="29">
        <f t="shared" si="39"/>
        <v>25117.194325842946</v>
      </c>
      <c r="V297" s="29">
        <f t="shared" si="40"/>
        <v>25117.194325842946</v>
      </c>
      <c r="W297" s="40">
        <f>ROUNDUP('Дані з ДІСО'!P297/Параметри!$K$24,0)</f>
        <v>0</v>
      </c>
      <c r="X297" s="40">
        <f>ROUNDUP('Дані з ДІСО'!Q297/Параметри!$K$24,0)</f>
        <v>0</v>
      </c>
      <c r="Y297" s="40">
        <f>ROUNDUP('Дані з ДІСО'!R297/Параметри!$K$24,0)</f>
        <v>0</v>
      </c>
      <c r="Z297" s="59">
        <f>(W297*Параметри!$K$33+X297*Параметри!$L$33+Y297*Параметри!$M$33)/18</f>
        <v>0</v>
      </c>
      <c r="AA297" s="41">
        <f>IF(J297=0,0,'Дані з ДІСО'!AA297/J297)</f>
        <v>0</v>
      </c>
      <c r="AB297" s="29">
        <f>(1+0.25*AA297)*Z297*Параметри!$K$51</f>
        <v>0</v>
      </c>
      <c r="AC297" s="29">
        <f>AB297*'Коефіцієнти АТО'!U297</f>
        <v>0</v>
      </c>
      <c r="AD297" s="29">
        <f>J297*(1+0.25*AA297)*Параметри!$K$66*Параметри!$K$20/1000</f>
        <v>0</v>
      </c>
      <c r="AE297" s="29">
        <f>(1+0.25*AA297)*J297*'Коефіцієнти АТО'!S297*Параметри!$K$20/1000</f>
        <v>0</v>
      </c>
      <c r="AF297" s="29">
        <f t="shared" si="36"/>
        <v>0</v>
      </c>
      <c r="AG297" s="29">
        <v>0</v>
      </c>
      <c r="AH297" s="40">
        <v>7</v>
      </c>
      <c r="AI297" s="40">
        <v>0</v>
      </c>
      <c r="AJ297" s="40">
        <f t="shared" si="37"/>
        <v>0</v>
      </c>
      <c r="AK297" s="29">
        <f>(AH297+AI297)*(1+0.25*AJ297)*Параметри!$K$53</f>
        <v>1256.0049298720003</v>
      </c>
      <c r="AL297" s="29">
        <f>ROUNDUP(('Дані з ДІСО'!AU297+'Дані з ДІСО'!AW297)/Параметри!$K$28,0)</f>
        <v>0</v>
      </c>
      <c r="AM297" s="64">
        <f>AL297*Параметри!$M$35/18</f>
        <v>0</v>
      </c>
      <c r="AN297" s="29">
        <f>IF(AL297=0,0,'Дані з ДІСО'!AW297/SUM('Дані з ДІСО'!AU297,'Дані з ДІСО'!AW297))</f>
        <v>0</v>
      </c>
      <c r="AO297" s="29">
        <f>(1+0.25*AN297)*AM297*Параметри!$K$51</f>
        <v>0</v>
      </c>
      <c r="AP297" s="40">
        <f>ROUNDUP(('Дані з ДІСО'!AE297+'Дані не з ДІСО'!E297+'Дані не з ДІСО'!G297)/Параметри!$K$69,0)</f>
        <v>0</v>
      </c>
      <c r="AQ297" s="40">
        <f t="shared" si="41"/>
        <v>0</v>
      </c>
      <c r="AR297" s="40">
        <f>IF(AP297=0,0,('Дані з ДІСО'!AH297+'Дані не з ДІСО'!G297)/('Дані з ДІСО'!AE297+'Дані не з ДІСО'!E297+'Дані не з ДІСО'!G297))</f>
        <v>0</v>
      </c>
      <c r="AS297" s="29">
        <f>AQ297*(1+0.25*AR297)*Параметри!$K$51</f>
        <v>0</v>
      </c>
      <c r="AT297" s="40">
        <f>ROUNDUP('Дані з ДІСО'!AF297/Параметри!$K$70,0)</f>
        <v>0</v>
      </c>
      <c r="AU297" s="40">
        <f t="shared" si="42"/>
        <v>0</v>
      </c>
      <c r="AV297" s="40">
        <f>IF(AT297=0,0,'Дані з ДІСО'!AI297/'Дані з ДІСО'!AF297)</f>
        <v>0</v>
      </c>
      <c r="AW297" s="29">
        <f>AU297*(1+0.25*AV297)*Параметри!$K$51</f>
        <v>0</v>
      </c>
      <c r="AX297" s="40">
        <f>ROUNDUP('Дані з ДІСО'!AR297/Параметри!$K$29,0)</f>
        <v>0</v>
      </c>
      <c r="AY297" s="40">
        <f>ROUNDUP('Дані з ДІСО'!AS297/Параметри!$K$29,0)</f>
        <v>0</v>
      </c>
      <c r="AZ297" s="40">
        <f>ROUNDUP('Дані з ДІСО'!AT297/Параметри!$K$29,0)</f>
        <v>0</v>
      </c>
      <c r="BA297" s="64">
        <f>(AX297*Параметри!$K$32+AY297*Параметри!$L$32+AZ297*Параметри!$M$32)/18</f>
        <v>0</v>
      </c>
      <c r="BB297" s="29">
        <f>(BA297*Параметри!$K$51+SUM('Дані з ДІСО'!AR297:AT297)*Параметри!$K$48*Параметри!$K$20/1000)*Параметри!$K$74</f>
        <v>0</v>
      </c>
      <c r="BC297" s="40">
        <f>ROUNDUP(('Дані не з ДІСО'!I297+'Дані не з ДІСО'!K297)/Параметри!$K$26,0)</f>
        <v>0</v>
      </c>
      <c r="BD297" s="29">
        <f>BC297*Параметри!$M$36/18</f>
        <v>0</v>
      </c>
      <c r="BE297" s="40">
        <f>IF(BC297=0,0,'Дані не з ДІСО'!K297/('Дані не з ДІСО'!I297+'Дані не з ДІСО'!K297))</f>
        <v>0</v>
      </c>
      <c r="BF297" s="29">
        <f>(1+0.25*BE297)*BD297*Параметри!$K$51</f>
        <v>0</v>
      </c>
      <c r="BG297" s="40">
        <f>ROUNDUP('Дані не з ДІСО'!M297/Параметри!$K$27,0)</f>
        <v>0</v>
      </c>
      <c r="BH297" s="40">
        <f>BG297*Параметри!$M$37/18</f>
        <v>0</v>
      </c>
      <c r="BI297" s="29">
        <f>BH297*Параметри!$K$51</f>
        <v>0</v>
      </c>
      <c r="BJ297" s="29">
        <f>'Дані не з ДІСО'!N297*Параметри!$K$76</f>
        <v>0</v>
      </c>
      <c r="BK297" s="40">
        <f>ROUNDUP('Дані з ДІСО'!V297/Параметри!$K$25,0)</f>
        <v>0</v>
      </c>
      <c r="BL297" s="40">
        <f>ROUNDUP('Дані з ДІСО'!W297/Параметри!$K$25,0)</f>
        <v>0</v>
      </c>
      <c r="BM297" s="40">
        <f>ROUNDUP('Дані з ДІСО'!X297/Параметри!$K$25,0)</f>
        <v>0</v>
      </c>
      <c r="BN297" s="40">
        <f>(BK297*Параметри!$K$34+BL297*Параметри!$L$34+BM297*Параметри!$M$34)/18</f>
        <v>0</v>
      </c>
      <c r="BO297" s="40">
        <f>IF(K297=0,0,'Дані з ДІСО'!AC297/K297)</f>
        <v>0</v>
      </c>
      <c r="BP297" s="29">
        <f>(1+0.25*BO297)*BN297*Параметри!$K$51</f>
        <v>0</v>
      </c>
      <c r="BQ297" s="29">
        <f>BP297*'Коефіцієнти АТО'!U297</f>
        <v>0</v>
      </c>
      <c r="BR297" s="29">
        <f>K297*(1+0.25*BO297)*Параметри!$K$66*Параметри!$K$20/1000</f>
        <v>0</v>
      </c>
      <c r="BS297" s="29">
        <f>(1+0.25*BO297)*K297*'Коефіцієнти АТО'!S297*Параметри!$K$20/1000</f>
        <v>0</v>
      </c>
      <c r="BT297" s="29">
        <f t="shared" si="43"/>
        <v>0</v>
      </c>
      <c r="BU297" s="40">
        <f>ROUNDUP('Дані з ДІСО'!AG297/Параметри!$K$71,0)</f>
        <v>0</v>
      </c>
      <c r="BV297" s="40">
        <f t="shared" si="44"/>
        <v>0</v>
      </c>
      <c r="BW297" s="40">
        <f>IF('Дані з ДІСО'!AG297=0,0,'Дані з ДІСО'!AJ297/'Дані з ДІСО'!AG297)</f>
        <v>0</v>
      </c>
      <c r="BX297" s="29">
        <f>BV297*(1+0.25*BW297)*Параметри!$K$51</f>
        <v>0</v>
      </c>
      <c r="BY297" s="29">
        <f>ROUND(IF(Параметри!$K$77="No",CC297,CC297*Параметри!$K$78)+AG297,1)</f>
        <v>23735.9</v>
      </c>
      <c r="BZ297" s="29">
        <f>ROUND(IF(Параметри!$K$77="No",BF297,BF297*Параметри!$K$78),1)</f>
        <v>0</v>
      </c>
      <c r="CA297" s="29">
        <f>ROUND(IF(Параметри!$K$77="No",BI297,BI297*Параметри!$K$78),1)</f>
        <v>0</v>
      </c>
      <c r="CB297" s="29">
        <f>ROUND(IF(Параметри!$K$77="No",BJ297,BJ297*Параметри!$K$78),1)</f>
        <v>0</v>
      </c>
      <c r="CC297" s="29">
        <f t="shared" si="38"/>
        <v>26373.199255714946</v>
      </c>
    </row>
    <row r="298" spans="1:81">
      <c r="A298" s="9">
        <v>297</v>
      </c>
      <c r="B298" s="9" t="s">
        <v>3148</v>
      </c>
      <c r="C298" s="9" t="s">
        <v>3148</v>
      </c>
      <c r="D298" s="9" t="s">
        <v>3393</v>
      </c>
      <c r="E298" s="9" t="s">
        <v>24</v>
      </c>
      <c r="F298" s="9" t="s">
        <v>3435</v>
      </c>
      <c r="G298" s="9" t="s">
        <v>633</v>
      </c>
      <c r="H298" s="29">
        <f>SUM('Дані з ДІСО'!J298:L298)</f>
        <v>632</v>
      </c>
      <c r="I298" s="29">
        <f>SUM('Дані з ДІСО'!G298:I298)</f>
        <v>46</v>
      </c>
      <c r="J298" s="29">
        <f>SUM('Дані з ДІСО'!P298:R298)</f>
        <v>0</v>
      </c>
      <c r="K298" s="29">
        <f>SUM('Дані з ДІСО'!V298:X298)</f>
        <v>0</v>
      </c>
      <c r="L298" s="40">
        <f>ROUNDUP('Дані з ДІСО'!J298/'Коефіцієнти АТО'!$R298,0)</f>
        <v>19</v>
      </c>
      <c r="M298" s="40">
        <f>ROUNDUP('Дані з ДІСО'!K298/'Коефіцієнти АТО'!$R298,0)</f>
        <v>25</v>
      </c>
      <c r="N298" s="40">
        <f>ROUNDUP('Дані з ДІСО'!L298/'Коефіцієнти АТО'!$R298,0)</f>
        <v>6</v>
      </c>
      <c r="O298" s="59">
        <f>(L298*Параметри!$K$32+M298*Параметри!$L$32+N298*Параметри!$M$32)/18</f>
        <v>81.527777777777771</v>
      </c>
      <c r="P298" s="41">
        <f>IF(H298=0,"",'Дані з ДІСО'!Y298/H298)</f>
        <v>0</v>
      </c>
      <c r="Q298" s="29">
        <f>IF(H298=0,"",(1+0.25*P298)*O298*Параметри!$K$51)</f>
        <v>16698.536641587776</v>
      </c>
      <c r="R298" s="29">
        <f>IF(H298=0,"",Q298*'Коефіцієнти АТО'!T298)</f>
        <v>283.8751229069922</v>
      </c>
      <c r="S298" s="29">
        <f>IF(H298=0,"",H298*(1+0.25*P298)*Параметри!$K$66*Параметри!$K$20/1000)</f>
        <v>0</v>
      </c>
      <c r="T298" s="29">
        <f>IF(H298=0,"",H298*(1+0.25*P298)*'Коефіцієнти АТО'!$S298*Параметри!$K$20/1000)</f>
        <v>3187.7803851875124</v>
      </c>
      <c r="U298" s="29">
        <f t="shared" si="39"/>
        <v>20170.192149682283</v>
      </c>
      <c r="V298" s="29">
        <f t="shared" si="40"/>
        <v>20170.192149682283</v>
      </c>
      <c r="W298" s="40">
        <f>ROUNDUP('Дані з ДІСО'!P298/Параметри!$K$24,0)</f>
        <v>0</v>
      </c>
      <c r="X298" s="40">
        <f>ROUNDUP('Дані з ДІСО'!Q298/Параметри!$K$24,0)</f>
        <v>0</v>
      </c>
      <c r="Y298" s="40">
        <f>ROUNDUP('Дані з ДІСО'!R298/Параметри!$K$24,0)</f>
        <v>0</v>
      </c>
      <c r="Z298" s="59">
        <f>(W298*Параметри!$K$33+X298*Параметри!$L$33+Y298*Параметри!$M$33)/18</f>
        <v>0</v>
      </c>
      <c r="AA298" s="41">
        <f>IF(J298=0,0,'Дані з ДІСО'!AA298/J298)</f>
        <v>0</v>
      </c>
      <c r="AB298" s="29">
        <f>(1+0.25*AA298)*Z298*Параметри!$K$51</f>
        <v>0</v>
      </c>
      <c r="AC298" s="29">
        <f>AB298*'Коефіцієнти АТО'!U298</f>
        <v>0</v>
      </c>
      <c r="AD298" s="29">
        <f>J298*(1+0.25*AA298)*Параметри!$K$66*Параметри!$K$20/1000</f>
        <v>0</v>
      </c>
      <c r="AE298" s="29">
        <f>(1+0.25*AA298)*J298*'Коефіцієнти АТО'!S298*Параметри!$K$20/1000</f>
        <v>0</v>
      </c>
      <c r="AF298" s="29">
        <f t="shared" si="36"/>
        <v>0</v>
      </c>
      <c r="AG298" s="29">
        <v>0</v>
      </c>
      <c r="AH298" s="40">
        <v>0</v>
      </c>
      <c r="AI298" s="40">
        <v>0</v>
      </c>
      <c r="AJ298" s="40">
        <f t="shared" si="37"/>
        <v>0</v>
      </c>
      <c r="AK298" s="29">
        <f>(AH298+AI298)*(1+0.25*AJ298)*Параметри!$K$53</f>
        <v>0</v>
      </c>
      <c r="AL298" s="29">
        <f>ROUNDUP(('Дані з ДІСО'!AU298+'Дані з ДІСО'!AW298)/Параметри!$K$28,0)</f>
        <v>0</v>
      </c>
      <c r="AM298" s="64">
        <f>AL298*Параметри!$M$35/18</f>
        <v>0</v>
      </c>
      <c r="AN298" s="29">
        <f>IF(AL298=0,0,'Дані з ДІСО'!AW298/SUM('Дані з ДІСО'!AU298,'Дані з ДІСО'!AW298))</f>
        <v>0</v>
      </c>
      <c r="AO298" s="29">
        <f>(1+0.25*AN298)*AM298*Параметри!$K$51</f>
        <v>0</v>
      </c>
      <c r="AP298" s="40">
        <f>ROUNDUP(('Дані з ДІСО'!AE298+'Дані не з ДІСО'!E298+'Дані не з ДІСО'!G298)/Параметри!$K$69,0)</f>
        <v>0</v>
      </c>
      <c r="AQ298" s="40">
        <f t="shared" si="41"/>
        <v>0</v>
      </c>
      <c r="AR298" s="40">
        <f>IF(AP298=0,0,('Дані з ДІСО'!AH298+'Дані не з ДІСО'!G298)/('Дані з ДІСО'!AE298+'Дані не з ДІСО'!E298+'Дані не з ДІСО'!G298))</f>
        <v>0</v>
      </c>
      <c r="AS298" s="29">
        <f>AQ298*(1+0.25*AR298)*Параметри!$K$51</f>
        <v>0</v>
      </c>
      <c r="AT298" s="40">
        <f>ROUNDUP('Дані з ДІСО'!AF298/Параметри!$K$70,0)</f>
        <v>0</v>
      </c>
      <c r="AU298" s="40">
        <f t="shared" si="42"/>
        <v>0</v>
      </c>
      <c r="AV298" s="40">
        <f>IF(AT298=0,0,'Дані з ДІСО'!AI298/'Дані з ДІСО'!AF298)</f>
        <v>0</v>
      </c>
      <c r="AW298" s="29">
        <f>AU298*(1+0.25*AV298)*Параметри!$K$51</f>
        <v>0</v>
      </c>
      <c r="AX298" s="40">
        <f>ROUNDUP('Дані з ДІСО'!AR298/Параметри!$K$29,0)</f>
        <v>0</v>
      </c>
      <c r="AY298" s="40">
        <f>ROUNDUP('Дані з ДІСО'!AS298/Параметри!$K$29,0)</f>
        <v>0</v>
      </c>
      <c r="AZ298" s="40">
        <f>ROUNDUP('Дані з ДІСО'!AT298/Параметри!$K$29,0)</f>
        <v>0</v>
      </c>
      <c r="BA298" s="64">
        <f>(AX298*Параметри!$K$32+AY298*Параметри!$L$32+AZ298*Параметри!$M$32)/18</f>
        <v>0</v>
      </c>
      <c r="BB298" s="29">
        <f>(BA298*Параметри!$K$51+SUM('Дані з ДІСО'!AR298:AT298)*Параметри!$K$48*Параметри!$K$20/1000)*Параметри!$K$74</f>
        <v>0</v>
      </c>
      <c r="BC298" s="40">
        <f>ROUNDUP(('Дані не з ДІСО'!I298+'Дані не з ДІСО'!K298)/Параметри!$K$26,0)</f>
        <v>0</v>
      </c>
      <c r="BD298" s="29">
        <f>BC298*Параметри!$M$36/18</f>
        <v>0</v>
      </c>
      <c r="BE298" s="40">
        <f>IF(BC298=0,0,'Дані не з ДІСО'!K298/('Дані не з ДІСО'!I298+'Дані не з ДІСО'!K298))</f>
        <v>0</v>
      </c>
      <c r="BF298" s="29">
        <f>(1+0.25*BE298)*BD298*Параметри!$K$51</f>
        <v>0</v>
      </c>
      <c r="BG298" s="40">
        <f>ROUNDUP('Дані не з ДІСО'!M298/Параметри!$K$27,0)</f>
        <v>0</v>
      </c>
      <c r="BH298" s="40">
        <f>BG298*Параметри!$M$37/18</f>
        <v>0</v>
      </c>
      <c r="BI298" s="29">
        <f>BH298*Параметри!$K$51</f>
        <v>0</v>
      </c>
      <c r="BJ298" s="29">
        <f>'Дані не з ДІСО'!N298*Параметри!$K$76</f>
        <v>0</v>
      </c>
      <c r="BK298" s="40">
        <f>ROUNDUP('Дані з ДІСО'!V298/Параметри!$K$25,0)</f>
        <v>0</v>
      </c>
      <c r="BL298" s="40">
        <f>ROUNDUP('Дані з ДІСО'!W298/Параметри!$K$25,0)</f>
        <v>0</v>
      </c>
      <c r="BM298" s="40">
        <f>ROUNDUP('Дані з ДІСО'!X298/Параметри!$K$25,0)</f>
        <v>0</v>
      </c>
      <c r="BN298" s="40">
        <f>(BK298*Параметри!$K$34+BL298*Параметри!$L$34+BM298*Параметри!$M$34)/18</f>
        <v>0</v>
      </c>
      <c r="BO298" s="40">
        <f>IF(K298=0,0,'Дані з ДІСО'!AC298/K298)</f>
        <v>0</v>
      </c>
      <c r="BP298" s="29">
        <f>(1+0.25*BO298)*BN298*Параметри!$K$51</f>
        <v>0</v>
      </c>
      <c r="BQ298" s="29">
        <f>BP298*'Коефіцієнти АТО'!U298</f>
        <v>0</v>
      </c>
      <c r="BR298" s="29">
        <f>K298*(1+0.25*BO298)*Параметри!$K$66*Параметри!$K$20/1000</f>
        <v>0</v>
      </c>
      <c r="BS298" s="29">
        <f>(1+0.25*BO298)*K298*'Коефіцієнти АТО'!S298*Параметри!$K$20/1000</f>
        <v>0</v>
      </c>
      <c r="BT298" s="29">
        <f t="shared" si="43"/>
        <v>0</v>
      </c>
      <c r="BU298" s="40">
        <f>ROUNDUP('Дані з ДІСО'!AG298/Параметри!$K$71,0)</f>
        <v>0</v>
      </c>
      <c r="BV298" s="40">
        <f t="shared" si="44"/>
        <v>0</v>
      </c>
      <c r="BW298" s="40">
        <f>IF('Дані з ДІСО'!AG298=0,0,'Дані з ДІСО'!AJ298/'Дані з ДІСО'!AG298)</f>
        <v>0</v>
      </c>
      <c r="BX298" s="29">
        <f>BV298*(1+0.25*BW298)*Параметри!$K$51</f>
        <v>0</v>
      </c>
      <c r="BY298" s="29">
        <f>ROUND(IF(Параметри!$K$77="No",CC298,CC298*Параметри!$K$78)+AG298,1)</f>
        <v>18153.2</v>
      </c>
      <c r="BZ298" s="29">
        <f>ROUND(IF(Параметри!$K$77="No",BF298,BF298*Параметри!$K$78),1)</f>
        <v>0</v>
      </c>
      <c r="CA298" s="29">
        <f>ROUND(IF(Параметри!$K$77="No",BI298,BI298*Параметри!$K$78),1)</f>
        <v>0</v>
      </c>
      <c r="CB298" s="29">
        <f>ROUND(IF(Параметри!$K$77="No",BJ298,BJ298*Параметри!$K$78),1)</f>
        <v>0</v>
      </c>
      <c r="CC298" s="29">
        <f t="shared" si="38"/>
        <v>20170.192149682283</v>
      </c>
    </row>
    <row r="299" spans="1:81">
      <c r="A299" s="9">
        <v>298</v>
      </c>
      <c r="B299" s="9" t="s">
        <v>3148</v>
      </c>
      <c r="C299" s="9" t="s">
        <v>3148</v>
      </c>
      <c r="D299" s="9" t="s">
        <v>3393</v>
      </c>
      <c r="E299" s="9" t="s">
        <v>24</v>
      </c>
      <c r="F299" s="9" t="s">
        <v>3436</v>
      </c>
      <c r="G299" s="9" t="s">
        <v>635</v>
      </c>
      <c r="H299" s="29">
        <f>SUM('Дані з ДІСО'!J299:L299)</f>
        <v>459</v>
      </c>
      <c r="I299" s="29">
        <f>SUM('Дані з ДІСО'!G299:I299)</f>
        <v>46</v>
      </c>
      <c r="J299" s="29">
        <f>SUM('Дані з ДІСО'!P299:R299)</f>
        <v>0</v>
      </c>
      <c r="K299" s="29">
        <f>SUM('Дані з ДІСО'!V299:X299)</f>
        <v>0</v>
      </c>
      <c r="L299" s="40">
        <f>ROUNDUP('Дані з ДІСО'!J299/'Коефіцієнти АТО'!$R299,0)</f>
        <v>15</v>
      </c>
      <c r="M299" s="40">
        <f>ROUNDUP('Дані з ДІСО'!K299/'Коефіцієнти АТО'!$R299,0)</f>
        <v>21</v>
      </c>
      <c r="N299" s="40">
        <f>ROUNDUP('Дані з ДІСО'!L299/'Коефіцієнти АТО'!$R299,0)</f>
        <v>4</v>
      </c>
      <c r="O299" s="59">
        <f>(L299*Параметри!$K$32+M299*Параметри!$L$32+N299*Параметри!$M$32)/18</f>
        <v>65.205555555555563</v>
      </c>
      <c r="P299" s="41">
        <f>IF(H299=0,"",'Дані з ДІСО'!Y299/H299)</f>
        <v>0</v>
      </c>
      <c r="Q299" s="29">
        <f>IF(H299=0,"",(1+0.25*P299)*O299*Параметри!$K$51)</f>
        <v>13355.415643087958</v>
      </c>
      <c r="R299" s="29">
        <f>IF(H299=0,"",Q299*'Коефіцієнти АТО'!T299)</f>
        <v>227.04206593249529</v>
      </c>
      <c r="S299" s="29">
        <f>IF(H299=0,"",H299*(1+0.25*P299)*Параметри!$K$66*Параметри!$K$20/1000)</f>
        <v>0</v>
      </c>
      <c r="T299" s="29">
        <f>IF(H299=0,"",H299*(1+0.25*P299)*'Коефіцієнти АТО'!$S299*Параметри!$K$20/1000)</f>
        <v>2315.1759443054875</v>
      </c>
      <c r="U299" s="29">
        <f t="shared" si="39"/>
        <v>15897.63365332594</v>
      </c>
      <c r="V299" s="29">
        <f t="shared" si="40"/>
        <v>15897.63365332594</v>
      </c>
      <c r="W299" s="40">
        <f>ROUNDUP('Дані з ДІСО'!P299/Параметри!$K$24,0)</f>
        <v>0</v>
      </c>
      <c r="X299" s="40">
        <f>ROUNDUP('Дані з ДІСО'!Q299/Параметри!$K$24,0)</f>
        <v>0</v>
      </c>
      <c r="Y299" s="40">
        <f>ROUNDUP('Дані з ДІСО'!R299/Параметри!$K$24,0)</f>
        <v>0</v>
      </c>
      <c r="Z299" s="59">
        <f>(W299*Параметри!$K$33+X299*Параметри!$L$33+Y299*Параметри!$M$33)/18</f>
        <v>0</v>
      </c>
      <c r="AA299" s="41">
        <f>IF(J299=0,0,'Дані з ДІСО'!AA299/J299)</f>
        <v>0</v>
      </c>
      <c r="AB299" s="29">
        <f>(1+0.25*AA299)*Z299*Параметри!$K$51</f>
        <v>0</v>
      </c>
      <c r="AC299" s="29">
        <f>AB299*'Коефіцієнти АТО'!U299</f>
        <v>0</v>
      </c>
      <c r="AD299" s="29">
        <f>J299*(1+0.25*AA299)*Параметри!$K$66*Параметри!$K$20/1000</f>
        <v>0</v>
      </c>
      <c r="AE299" s="29">
        <f>(1+0.25*AA299)*J299*'Коефіцієнти АТО'!S299*Параметри!$K$20/1000</f>
        <v>0</v>
      </c>
      <c r="AF299" s="29">
        <f t="shared" si="36"/>
        <v>0</v>
      </c>
      <c r="AG299" s="29">
        <v>0</v>
      </c>
      <c r="AH299" s="40">
        <v>5</v>
      </c>
      <c r="AI299" s="40">
        <v>0</v>
      </c>
      <c r="AJ299" s="40">
        <f t="shared" si="37"/>
        <v>0</v>
      </c>
      <c r="AK299" s="29">
        <f>(AH299+AI299)*(1+0.25*AJ299)*Параметри!$K$53</f>
        <v>897.14637848000029</v>
      </c>
      <c r="AL299" s="29">
        <f>ROUNDUP(('Дані з ДІСО'!AU299+'Дані з ДІСО'!AW299)/Параметри!$K$28,0)</f>
        <v>0</v>
      </c>
      <c r="AM299" s="64">
        <f>AL299*Параметри!$M$35/18</f>
        <v>0</v>
      </c>
      <c r="AN299" s="29">
        <f>IF(AL299=0,0,'Дані з ДІСО'!AW299/SUM('Дані з ДІСО'!AU299,'Дані з ДІСО'!AW299))</f>
        <v>0</v>
      </c>
      <c r="AO299" s="29">
        <f>(1+0.25*AN299)*AM299*Параметри!$K$51</f>
        <v>0</v>
      </c>
      <c r="AP299" s="40">
        <f>ROUNDUP(('Дані з ДІСО'!AE299+'Дані не з ДІСО'!E299+'Дані не з ДІСО'!G299)/Параметри!$K$69,0)</f>
        <v>0</v>
      </c>
      <c r="AQ299" s="40">
        <f t="shared" si="41"/>
        <v>0</v>
      </c>
      <c r="AR299" s="40">
        <f>IF(AP299=0,0,('Дані з ДІСО'!AH299+'Дані не з ДІСО'!G299)/('Дані з ДІСО'!AE299+'Дані не з ДІСО'!E299+'Дані не з ДІСО'!G299))</f>
        <v>0</v>
      </c>
      <c r="AS299" s="29">
        <f>AQ299*(1+0.25*AR299)*Параметри!$K$51</f>
        <v>0</v>
      </c>
      <c r="AT299" s="40">
        <f>ROUNDUP('Дані з ДІСО'!AF299/Параметри!$K$70,0)</f>
        <v>0</v>
      </c>
      <c r="AU299" s="40">
        <f t="shared" si="42"/>
        <v>0</v>
      </c>
      <c r="AV299" s="40">
        <f>IF(AT299=0,0,'Дані з ДІСО'!AI299/'Дані з ДІСО'!AF299)</f>
        <v>0</v>
      </c>
      <c r="AW299" s="29">
        <f>AU299*(1+0.25*AV299)*Параметри!$K$51</f>
        <v>0</v>
      </c>
      <c r="AX299" s="40">
        <f>ROUNDUP('Дані з ДІСО'!AR299/Параметри!$K$29,0)</f>
        <v>0</v>
      </c>
      <c r="AY299" s="40">
        <f>ROUNDUP('Дані з ДІСО'!AS299/Параметри!$K$29,0)</f>
        <v>0</v>
      </c>
      <c r="AZ299" s="40">
        <f>ROUNDUP('Дані з ДІСО'!AT299/Параметри!$K$29,0)</f>
        <v>0</v>
      </c>
      <c r="BA299" s="64">
        <f>(AX299*Параметри!$K$32+AY299*Параметри!$L$32+AZ299*Параметри!$M$32)/18</f>
        <v>0</v>
      </c>
      <c r="BB299" s="29">
        <f>(BA299*Параметри!$K$51+SUM('Дані з ДІСО'!AR299:AT299)*Параметри!$K$48*Параметри!$K$20/1000)*Параметри!$K$74</f>
        <v>0</v>
      </c>
      <c r="BC299" s="40">
        <f>ROUNDUP(('Дані не з ДІСО'!I299+'Дані не з ДІСО'!K299)/Параметри!$K$26,0)</f>
        <v>0</v>
      </c>
      <c r="BD299" s="29">
        <f>BC299*Параметри!$M$36/18</f>
        <v>0</v>
      </c>
      <c r="BE299" s="40">
        <f>IF(BC299=0,0,'Дані не з ДІСО'!K299/('Дані не з ДІСО'!I299+'Дані не з ДІСО'!K299))</f>
        <v>0</v>
      </c>
      <c r="BF299" s="29">
        <f>(1+0.25*BE299)*BD299*Параметри!$K$51</f>
        <v>0</v>
      </c>
      <c r="BG299" s="40">
        <f>ROUNDUP('Дані не з ДІСО'!M299/Параметри!$K$27,0)</f>
        <v>0</v>
      </c>
      <c r="BH299" s="40">
        <f>BG299*Параметри!$M$37/18</f>
        <v>0</v>
      </c>
      <c r="BI299" s="29">
        <f>BH299*Параметри!$K$51</f>
        <v>0</v>
      </c>
      <c r="BJ299" s="29">
        <f>'Дані не з ДІСО'!N299*Параметри!$K$76</f>
        <v>0</v>
      </c>
      <c r="BK299" s="40">
        <f>ROUNDUP('Дані з ДІСО'!V299/Параметри!$K$25,0)</f>
        <v>0</v>
      </c>
      <c r="BL299" s="40">
        <f>ROUNDUP('Дані з ДІСО'!W299/Параметри!$K$25,0)</f>
        <v>0</v>
      </c>
      <c r="BM299" s="40">
        <f>ROUNDUP('Дані з ДІСО'!X299/Параметри!$K$25,0)</f>
        <v>0</v>
      </c>
      <c r="BN299" s="40">
        <f>(BK299*Параметри!$K$34+BL299*Параметри!$L$34+BM299*Параметри!$M$34)/18</f>
        <v>0</v>
      </c>
      <c r="BO299" s="40">
        <f>IF(K299=0,0,'Дані з ДІСО'!AC299/K299)</f>
        <v>0</v>
      </c>
      <c r="BP299" s="29">
        <f>(1+0.25*BO299)*BN299*Параметри!$K$51</f>
        <v>0</v>
      </c>
      <c r="BQ299" s="29">
        <f>BP299*'Коефіцієнти АТО'!U299</f>
        <v>0</v>
      </c>
      <c r="BR299" s="29">
        <f>K299*(1+0.25*BO299)*Параметри!$K$66*Параметри!$K$20/1000</f>
        <v>0</v>
      </c>
      <c r="BS299" s="29">
        <f>(1+0.25*BO299)*K299*'Коефіцієнти АТО'!S299*Параметри!$K$20/1000</f>
        <v>0</v>
      </c>
      <c r="BT299" s="29">
        <f t="shared" si="43"/>
        <v>0</v>
      </c>
      <c r="BU299" s="40">
        <f>ROUNDUP('Дані з ДІСО'!AG299/Параметри!$K$71,0)</f>
        <v>0</v>
      </c>
      <c r="BV299" s="40">
        <f t="shared" si="44"/>
        <v>0</v>
      </c>
      <c r="BW299" s="40">
        <f>IF('Дані з ДІСО'!AG299=0,0,'Дані з ДІСО'!AJ299/'Дані з ДІСО'!AG299)</f>
        <v>0</v>
      </c>
      <c r="BX299" s="29">
        <f>BV299*(1+0.25*BW299)*Параметри!$K$51</f>
        <v>0</v>
      </c>
      <c r="BY299" s="29">
        <f>ROUND(IF(Параметри!$K$77="No",CC299,CC299*Параметри!$K$78)+AG299,1)</f>
        <v>15115.3</v>
      </c>
      <c r="BZ299" s="29">
        <f>ROUND(IF(Параметри!$K$77="No",BF299,BF299*Параметри!$K$78),1)</f>
        <v>0</v>
      </c>
      <c r="CA299" s="29">
        <f>ROUND(IF(Параметри!$K$77="No",BI299,BI299*Параметри!$K$78),1)</f>
        <v>0</v>
      </c>
      <c r="CB299" s="29">
        <f>ROUND(IF(Параметри!$K$77="No",BJ299,BJ299*Параметри!$K$78),1)</f>
        <v>0</v>
      </c>
      <c r="CC299" s="29">
        <f t="shared" si="38"/>
        <v>16794.780031805942</v>
      </c>
    </row>
    <row r="300" spans="1:81">
      <c r="A300" s="9">
        <v>299</v>
      </c>
      <c r="B300" s="9" t="s">
        <v>3151</v>
      </c>
      <c r="C300" s="9" t="s">
        <v>3151</v>
      </c>
      <c r="D300" s="9" t="s">
        <v>3393</v>
      </c>
      <c r="E300" s="9" t="s">
        <v>29</v>
      </c>
      <c r="F300" s="9" t="s">
        <v>3437</v>
      </c>
      <c r="G300" s="9" t="s">
        <v>637</v>
      </c>
      <c r="H300" s="29">
        <f>SUM('Дані з ДІСО'!J300:L300)</f>
        <v>1026</v>
      </c>
      <c r="I300" s="29">
        <f>SUM('Дані з ДІСО'!G300:I300)</f>
        <v>64</v>
      </c>
      <c r="J300" s="29">
        <f>SUM('Дані з ДІСО'!P300:R300)</f>
        <v>0</v>
      </c>
      <c r="K300" s="29">
        <f>SUM('Дані з ДІСО'!V300:X300)</f>
        <v>0</v>
      </c>
      <c r="L300" s="40">
        <f>ROUNDUP('Дані з ДІСО'!J300/'Коефіцієнти АТО'!$R300,0)</f>
        <v>26</v>
      </c>
      <c r="M300" s="40">
        <f>ROUNDUP('Дані з ДІСО'!K300/'Коефіцієнти АТО'!$R300,0)</f>
        <v>34</v>
      </c>
      <c r="N300" s="40">
        <f>ROUNDUP('Дані з ДІСО'!L300/'Коефіцієнти АТО'!$R300,0)</f>
        <v>5</v>
      </c>
      <c r="O300" s="59">
        <f>(L300*Параметри!$K$32+M300*Параметри!$L$32+N300*Параметри!$M$32)/18</f>
        <v>104.85000000000001</v>
      </c>
      <c r="P300" s="41">
        <f>IF(H300=0,"",'Дані з ДІСО'!Y300/H300)</f>
        <v>0</v>
      </c>
      <c r="Q300" s="29">
        <f>IF(H300=0,"",(1+0.25*P300)*O300*Параметри!$K$51)</f>
        <v>21475.399116639601</v>
      </c>
      <c r="R300" s="29">
        <f>IF(H300=0,"",Q300*'Коефіцієнти АТО'!T300)</f>
        <v>365.08178498287322</v>
      </c>
      <c r="S300" s="29">
        <f>IF(H300=0,"",H300*(1+0.25*P300)*Параметри!$K$66*Параметри!$K$20/1000)</f>
        <v>0</v>
      </c>
      <c r="T300" s="29">
        <f>IF(H300=0,"",H300*(1+0.25*P300)*'Коефіцієнти АТО'!$S300*Параметри!$K$20/1000)</f>
        <v>4198.6653640345912</v>
      </c>
      <c r="U300" s="29">
        <f t="shared" si="39"/>
        <v>26039.146265657066</v>
      </c>
      <c r="V300" s="29">
        <f t="shared" si="40"/>
        <v>26039.146265657066</v>
      </c>
      <c r="W300" s="40">
        <f>ROUNDUP('Дані з ДІСО'!P300/Параметри!$K$24,0)</f>
        <v>0</v>
      </c>
      <c r="X300" s="40">
        <f>ROUNDUP('Дані з ДІСО'!Q300/Параметри!$K$24,0)</f>
        <v>0</v>
      </c>
      <c r="Y300" s="40">
        <f>ROUNDUP('Дані з ДІСО'!R300/Параметри!$K$24,0)</f>
        <v>0</v>
      </c>
      <c r="Z300" s="59">
        <f>(W300*Параметри!$K$33+X300*Параметри!$L$33+Y300*Параметри!$M$33)/18</f>
        <v>0</v>
      </c>
      <c r="AA300" s="41">
        <f>IF(J300=0,0,'Дані з ДІСО'!AA300/J300)</f>
        <v>0</v>
      </c>
      <c r="AB300" s="29">
        <f>(1+0.25*AA300)*Z300*Параметри!$K$51</f>
        <v>0</v>
      </c>
      <c r="AC300" s="29">
        <f>AB300*'Коефіцієнти АТО'!U300</f>
        <v>0</v>
      </c>
      <c r="AD300" s="29">
        <f>J300*(1+0.25*AA300)*Параметри!$K$66*Параметри!$K$20/1000</f>
        <v>0</v>
      </c>
      <c r="AE300" s="29">
        <f>(1+0.25*AA300)*J300*'Коефіцієнти АТО'!S300*Параметри!$K$20/1000</f>
        <v>0</v>
      </c>
      <c r="AF300" s="29">
        <f t="shared" si="36"/>
        <v>0</v>
      </c>
      <c r="AG300" s="29">
        <v>0</v>
      </c>
      <c r="AH300" s="40">
        <v>13</v>
      </c>
      <c r="AI300" s="40">
        <v>0</v>
      </c>
      <c r="AJ300" s="40">
        <f t="shared" si="37"/>
        <v>0</v>
      </c>
      <c r="AK300" s="29">
        <f>(AH300+AI300)*(1+0.25*AJ300)*Параметри!$K$53</f>
        <v>2332.5805840480007</v>
      </c>
      <c r="AL300" s="29">
        <f>ROUNDUP(('Дані з ДІСО'!AU300+'Дані з ДІСО'!AW300)/Параметри!$K$28,0)</f>
        <v>0</v>
      </c>
      <c r="AM300" s="64">
        <f>AL300*Параметри!$M$35/18</f>
        <v>0</v>
      </c>
      <c r="AN300" s="29">
        <f>IF(AL300=0,0,'Дані з ДІСО'!AW300/SUM('Дані з ДІСО'!AU300,'Дані з ДІСО'!AW300))</f>
        <v>0</v>
      </c>
      <c r="AO300" s="29">
        <f>(1+0.25*AN300)*AM300*Параметри!$K$51</f>
        <v>0</v>
      </c>
      <c r="AP300" s="40">
        <f>ROUNDUP(('Дані з ДІСО'!AE300+'Дані не з ДІСО'!E300+'Дані не з ДІСО'!G300)/Параметри!$K$69,0)</f>
        <v>0</v>
      </c>
      <c r="AQ300" s="40">
        <f t="shared" si="41"/>
        <v>0</v>
      </c>
      <c r="AR300" s="40">
        <f>IF(AP300=0,0,('Дані з ДІСО'!AH300+'Дані не з ДІСО'!G300)/('Дані з ДІСО'!AE300+'Дані не з ДІСО'!E300+'Дані не з ДІСО'!G300))</f>
        <v>0</v>
      </c>
      <c r="AS300" s="29">
        <f>AQ300*(1+0.25*AR300)*Параметри!$K$51</f>
        <v>0</v>
      </c>
      <c r="AT300" s="40">
        <f>ROUNDUP('Дані з ДІСО'!AF300/Параметри!$K$70,0)</f>
        <v>0</v>
      </c>
      <c r="AU300" s="40">
        <f t="shared" si="42"/>
        <v>0</v>
      </c>
      <c r="AV300" s="40">
        <f>IF(AT300=0,0,'Дані з ДІСО'!AI300/'Дані з ДІСО'!AF300)</f>
        <v>0</v>
      </c>
      <c r="AW300" s="29">
        <f>AU300*(1+0.25*AV300)*Параметри!$K$51</f>
        <v>0</v>
      </c>
      <c r="AX300" s="40">
        <f>ROUNDUP('Дані з ДІСО'!AR300/Параметри!$K$29,0)</f>
        <v>0</v>
      </c>
      <c r="AY300" s="40">
        <f>ROUNDUP('Дані з ДІСО'!AS300/Параметри!$K$29,0)</f>
        <v>0</v>
      </c>
      <c r="AZ300" s="40">
        <f>ROUNDUP('Дані з ДІСО'!AT300/Параметри!$K$29,0)</f>
        <v>0</v>
      </c>
      <c r="BA300" s="64">
        <f>(AX300*Параметри!$K$32+AY300*Параметри!$L$32+AZ300*Параметри!$M$32)/18</f>
        <v>0</v>
      </c>
      <c r="BB300" s="29">
        <f>(BA300*Параметри!$K$51+SUM('Дані з ДІСО'!AR300:AT300)*Параметри!$K$48*Параметри!$K$20/1000)*Параметри!$K$74</f>
        <v>0</v>
      </c>
      <c r="BC300" s="40">
        <f>ROUNDUP(('Дані не з ДІСО'!I300+'Дані не з ДІСО'!K300)/Параметри!$K$26,0)</f>
        <v>0</v>
      </c>
      <c r="BD300" s="29">
        <f>BC300*Параметри!$M$36/18</f>
        <v>0</v>
      </c>
      <c r="BE300" s="40">
        <f>IF(BC300=0,0,'Дані не з ДІСО'!K300/('Дані не з ДІСО'!I300+'Дані не з ДІСО'!K300))</f>
        <v>0</v>
      </c>
      <c r="BF300" s="29">
        <f>(1+0.25*BE300)*BD300*Параметри!$K$51</f>
        <v>0</v>
      </c>
      <c r="BG300" s="40">
        <f>ROUNDUP('Дані не з ДІСО'!M300/Параметри!$K$27,0)</f>
        <v>0</v>
      </c>
      <c r="BH300" s="40">
        <f>BG300*Параметри!$M$37/18</f>
        <v>0</v>
      </c>
      <c r="BI300" s="29">
        <f>BH300*Параметри!$K$51</f>
        <v>0</v>
      </c>
      <c r="BJ300" s="29">
        <f>'Дані не з ДІСО'!N300*Параметри!$K$76</f>
        <v>0</v>
      </c>
      <c r="BK300" s="40">
        <f>ROUNDUP('Дані з ДІСО'!V300/Параметри!$K$25,0)</f>
        <v>0</v>
      </c>
      <c r="BL300" s="40">
        <f>ROUNDUP('Дані з ДІСО'!W300/Параметри!$K$25,0)</f>
        <v>0</v>
      </c>
      <c r="BM300" s="40">
        <f>ROUNDUP('Дані з ДІСО'!X300/Параметри!$K$25,0)</f>
        <v>0</v>
      </c>
      <c r="BN300" s="40">
        <f>(BK300*Параметри!$K$34+BL300*Параметри!$L$34+BM300*Параметри!$M$34)/18</f>
        <v>0</v>
      </c>
      <c r="BO300" s="40">
        <f>IF(K300=0,0,'Дані з ДІСО'!AC300/K300)</f>
        <v>0</v>
      </c>
      <c r="BP300" s="29">
        <f>(1+0.25*BO300)*BN300*Параметри!$K$51</f>
        <v>0</v>
      </c>
      <c r="BQ300" s="29">
        <f>BP300*'Коефіцієнти АТО'!U300</f>
        <v>0</v>
      </c>
      <c r="BR300" s="29">
        <f>K300*(1+0.25*BO300)*Параметри!$K$66*Параметри!$K$20/1000</f>
        <v>0</v>
      </c>
      <c r="BS300" s="29">
        <f>(1+0.25*BO300)*K300*'Коефіцієнти АТО'!S300*Параметри!$K$20/1000</f>
        <v>0</v>
      </c>
      <c r="BT300" s="29">
        <f t="shared" si="43"/>
        <v>0</v>
      </c>
      <c r="BU300" s="40">
        <f>ROUNDUP('Дані з ДІСО'!AG300/Параметри!$K$71,0)</f>
        <v>0</v>
      </c>
      <c r="BV300" s="40">
        <f t="shared" si="44"/>
        <v>0</v>
      </c>
      <c r="BW300" s="40">
        <f>IF('Дані з ДІСО'!AG300=0,0,'Дані з ДІСО'!AJ300/'Дані з ДІСО'!AG300)</f>
        <v>0</v>
      </c>
      <c r="BX300" s="29">
        <f>BV300*(1+0.25*BW300)*Параметри!$K$51</f>
        <v>0</v>
      </c>
      <c r="BY300" s="29">
        <f>ROUND(IF(Параметри!$K$77="No",CC300,CC300*Параметри!$K$78)+AG300,1)</f>
        <v>25534.6</v>
      </c>
      <c r="BZ300" s="29">
        <f>ROUND(IF(Параметри!$K$77="No",BF300,BF300*Параметри!$K$78),1)</f>
        <v>0</v>
      </c>
      <c r="CA300" s="29">
        <f>ROUND(IF(Параметри!$K$77="No",BI300,BI300*Параметри!$K$78),1)</f>
        <v>0</v>
      </c>
      <c r="CB300" s="29">
        <f>ROUND(IF(Параметри!$K$77="No",BJ300,BJ300*Параметри!$K$78),1)</f>
        <v>0</v>
      </c>
      <c r="CC300" s="29">
        <f t="shared" si="38"/>
        <v>28371.726849705068</v>
      </c>
    </row>
    <row r="301" spans="1:81">
      <c r="A301" s="9">
        <v>300</v>
      </c>
      <c r="B301" s="9" t="s">
        <v>3148</v>
      </c>
      <c r="C301" s="9" t="s">
        <v>3148</v>
      </c>
      <c r="D301" s="9" t="s">
        <v>3393</v>
      </c>
      <c r="E301" s="9" t="s">
        <v>24</v>
      </c>
      <c r="F301" s="9" t="s">
        <v>3438</v>
      </c>
      <c r="G301" s="9" t="s">
        <v>639</v>
      </c>
      <c r="H301" s="29">
        <f>SUM('Дані з ДІСО'!J301:L301)</f>
        <v>726</v>
      </c>
      <c r="I301" s="29">
        <f>SUM('Дані з ДІСО'!G301:I301)</f>
        <v>53</v>
      </c>
      <c r="J301" s="29">
        <f>SUM('Дані з ДІСО'!P301:R301)</f>
        <v>0</v>
      </c>
      <c r="K301" s="29">
        <f>SUM('Дані з ДІСО'!V301:X301)</f>
        <v>0</v>
      </c>
      <c r="L301" s="40">
        <f>ROUNDUP('Дані з ДІСО'!J301/'Коефіцієнти АТО'!$R301,0)</f>
        <v>25</v>
      </c>
      <c r="M301" s="40">
        <f>ROUNDUP('Дані з ДІСО'!K301/'Коефіцієнти АТО'!$R301,0)</f>
        <v>33</v>
      </c>
      <c r="N301" s="40">
        <f>ROUNDUP('Дані з ДІСО'!L301/'Коефіцієнти АТО'!$R301,0)</f>
        <v>7</v>
      </c>
      <c r="O301" s="59">
        <f>(L301*Параметри!$K$32+M301*Параметри!$L$32+N301*Параметри!$M$32)/18</f>
        <v>105.7</v>
      </c>
      <c r="P301" s="41">
        <f>IF(H301=0,"",'Дані з ДІСО'!Y301/H301)</f>
        <v>0</v>
      </c>
      <c r="Q301" s="29">
        <f>IF(H301=0,"",(1+0.25*P301)*O301*Параметри!$K$51)</f>
        <v>21649.496295935201</v>
      </c>
      <c r="R301" s="29">
        <f>IF(H301=0,"",Q301*'Коефіцієнти АТО'!T301)</f>
        <v>368.04143703089846</v>
      </c>
      <c r="S301" s="29">
        <f>IF(H301=0,"",H301*(1+0.25*P301)*Параметри!$K$66*Параметри!$K$20/1000)</f>
        <v>0</v>
      </c>
      <c r="T301" s="29">
        <f>IF(H301=0,"",H301*(1+0.25*P301)*'Коефіцієнти АТО'!$S301*Параметри!$K$20/1000)</f>
        <v>3661.9122779210979</v>
      </c>
      <c r="U301" s="29">
        <f t="shared" si="39"/>
        <v>25679.450010887198</v>
      </c>
      <c r="V301" s="29">
        <f t="shared" si="40"/>
        <v>25679.450010887198</v>
      </c>
      <c r="W301" s="40">
        <f>ROUNDUP('Дані з ДІСО'!P301/Параметри!$K$24,0)</f>
        <v>0</v>
      </c>
      <c r="X301" s="40">
        <f>ROUNDUP('Дані з ДІСО'!Q301/Параметри!$K$24,0)</f>
        <v>0</v>
      </c>
      <c r="Y301" s="40">
        <f>ROUNDUP('Дані з ДІСО'!R301/Параметри!$K$24,0)</f>
        <v>0</v>
      </c>
      <c r="Z301" s="59">
        <f>(W301*Параметри!$K$33+X301*Параметри!$L$33+Y301*Параметри!$M$33)/18</f>
        <v>0</v>
      </c>
      <c r="AA301" s="41">
        <f>IF(J301=0,0,'Дані з ДІСО'!AA301/J301)</f>
        <v>0</v>
      </c>
      <c r="AB301" s="29">
        <f>(1+0.25*AA301)*Z301*Параметри!$K$51</f>
        <v>0</v>
      </c>
      <c r="AC301" s="29">
        <f>AB301*'Коефіцієнти АТО'!U301</f>
        <v>0</v>
      </c>
      <c r="AD301" s="29">
        <f>J301*(1+0.25*AA301)*Параметри!$K$66*Параметри!$K$20/1000</f>
        <v>0</v>
      </c>
      <c r="AE301" s="29">
        <f>(1+0.25*AA301)*J301*'Коефіцієнти АТО'!S301*Параметри!$K$20/1000</f>
        <v>0</v>
      </c>
      <c r="AF301" s="29">
        <f t="shared" si="36"/>
        <v>0</v>
      </c>
      <c r="AG301" s="29">
        <v>0</v>
      </c>
      <c r="AH301" s="40">
        <v>26</v>
      </c>
      <c r="AI301" s="40">
        <v>0</v>
      </c>
      <c r="AJ301" s="40">
        <f t="shared" si="37"/>
        <v>0</v>
      </c>
      <c r="AK301" s="29">
        <f>(AH301+AI301)*(1+0.25*AJ301)*Параметри!$K$53</f>
        <v>4665.1611680960013</v>
      </c>
      <c r="AL301" s="29">
        <f>ROUNDUP(('Дані з ДІСО'!AU301+'Дані з ДІСО'!AW301)/Параметри!$K$28,0)</f>
        <v>0</v>
      </c>
      <c r="AM301" s="64">
        <f>AL301*Параметри!$M$35/18</f>
        <v>0</v>
      </c>
      <c r="AN301" s="29">
        <f>IF(AL301=0,0,'Дані з ДІСО'!AW301/SUM('Дані з ДІСО'!AU301,'Дані з ДІСО'!AW301))</f>
        <v>0</v>
      </c>
      <c r="AO301" s="29">
        <f>(1+0.25*AN301)*AM301*Параметри!$K$51</f>
        <v>0</v>
      </c>
      <c r="AP301" s="40">
        <f>ROUNDUP(('Дані з ДІСО'!AE301+'Дані не з ДІСО'!E301+'Дані не з ДІСО'!G301)/Параметри!$K$69,0)</f>
        <v>0</v>
      </c>
      <c r="AQ301" s="40">
        <f t="shared" si="41"/>
        <v>0</v>
      </c>
      <c r="AR301" s="40">
        <f>IF(AP301=0,0,('Дані з ДІСО'!AH301+'Дані не з ДІСО'!G301)/('Дані з ДІСО'!AE301+'Дані не з ДІСО'!E301+'Дані не з ДІСО'!G301))</f>
        <v>0</v>
      </c>
      <c r="AS301" s="29">
        <f>AQ301*(1+0.25*AR301)*Параметри!$K$51</f>
        <v>0</v>
      </c>
      <c r="AT301" s="40">
        <f>ROUNDUP('Дані з ДІСО'!AF301/Параметри!$K$70,0)</f>
        <v>0</v>
      </c>
      <c r="AU301" s="40">
        <f t="shared" si="42"/>
        <v>0</v>
      </c>
      <c r="AV301" s="40">
        <f>IF(AT301=0,0,'Дані з ДІСО'!AI301/'Дані з ДІСО'!AF301)</f>
        <v>0</v>
      </c>
      <c r="AW301" s="29">
        <f>AU301*(1+0.25*AV301)*Параметри!$K$51</f>
        <v>0</v>
      </c>
      <c r="AX301" s="40">
        <f>ROUNDUP('Дані з ДІСО'!AR301/Параметри!$K$29,0)</f>
        <v>0</v>
      </c>
      <c r="AY301" s="40">
        <f>ROUNDUP('Дані з ДІСО'!AS301/Параметри!$K$29,0)</f>
        <v>0</v>
      </c>
      <c r="AZ301" s="40">
        <f>ROUNDUP('Дані з ДІСО'!AT301/Параметри!$K$29,0)</f>
        <v>0</v>
      </c>
      <c r="BA301" s="64">
        <f>(AX301*Параметри!$K$32+AY301*Параметри!$L$32+AZ301*Параметри!$M$32)/18</f>
        <v>0</v>
      </c>
      <c r="BB301" s="29">
        <f>(BA301*Параметри!$K$51+SUM('Дані з ДІСО'!AR301:AT301)*Параметри!$K$48*Параметри!$K$20/1000)*Параметри!$K$74</f>
        <v>0</v>
      </c>
      <c r="BC301" s="40">
        <f>ROUNDUP(('Дані не з ДІСО'!I301+'Дані не з ДІСО'!K301)/Параметри!$K$26,0)</f>
        <v>0</v>
      </c>
      <c r="BD301" s="29">
        <f>BC301*Параметри!$M$36/18</f>
        <v>0</v>
      </c>
      <c r="BE301" s="40">
        <f>IF(BC301=0,0,'Дані не з ДІСО'!K301/('Дані не з ДІСО'!I301+'Дані не з ДІСО'!K301))</f>
        <v>0</v>
      </c>
      <c r="BF301" s="29">
        <f>(1+0.25*BE301)*BD301*Параметри!$K$51</f>
        <v>0</v>
      </c>
      <c r="BG301" s="40">
        <f>ROUNDUP('Дані не з ДІСО'!M301/Параметри!$K$27,0)</f>
        <v>0</v>
      </c>
      <c r="BH301" s="40">
        <f>BG301*Параметри!$M$37/18</f>
        <v>0</v>
      </c>
      <c r="BI301" s="29">
        <f>BH301*Параметри!$K$51</f>
        <v>0</v>
      </c>
      <c r="BJ301" s="29">
        <f>'Дані не з ДІСО'!N301*Параметри!$K$76</f>
        <v>0</v>
      </c>
      <c r="BK301" s="40">
        <f>ROUNDUP('Дані з ДІСО'!V301/Параметри!$K$25,0)</f>
        <v>0</v>
      </c>
      <c r="BL301" s="40">
        <f>ROUNDUP('Дані з ДІСО'!W301/Параметри!$K$25,0)</f>
        <v>0</v>
      </c>
      <c r="BM301" s="40">
        <f>ROUNDUP('Дані з ДІСО'!X301/Параметри!$K$25,0)</f>
        <v>0</v>
      </c>
      <c r="BN301" s="40">
        <f>(BK301*Параметри!$K$34+BL301*Параметри!$L$34+BM301*Параметри!$M$34)/18</f>
        <v>0</v>
      </c>
      <c r="BO301" s="40">
        <f>IF(K301=0,0,'Дані з ДІСО'!AC301/K301)</f>
        <v>0</v>
      </c>
      <c r="BP301" s="29">
        <f>(1+0.25*BO301)*BN301*Параметри!$K$51</f>
        <v>0</v>
      </c>
      <c r="BQ301" s="29">
        <f>BP301*'Коефіцієнти АТО'!U301</f>
        <v>0</v>
      </c>
      <c r="BR301" s="29">
        <f>K301*(1+0.25*BO301)*Параметри!$K$66*Параметри!$K$20/1000</f>
        <v>0</v>
      </c>
      <c r="BS301" s="29">
        <f>(1+0.25*BO301)*K301*'Коефіцієнти АТО'!S301*Параметри!$K$20/1000</f>
        <v>0</v>
      </c>
      <c r="BT301" s="29">
        <f t="shared" si="43"/>
        <v>0</v>
      </c>
      <c r="BU301" s="40">
        <f>ROUNDUP('Дані з ДІСО'!AG301/Параметри!$K$71,0)</f>
        <v>0</v>
      </c>
      <c r="BV301" s="40">
        <f t="shared" si="44"/>
        <v>0</v>
      </c>
      <c r="BW301" s="40">
        <f>IF('Дані з ДІСО'!AG301=0,0,'Дані з ДІСО'!AJ301/'Дані з ДІСО'!AG301)</f>
        <v>0</v>
      </c>
      <c r="BX301" s="29">
        <f>BV301*(1+0.25*BW301)*Параметри!$K$51</f>
        <v>0</v>
      </c>
      <c r="BY301" s="29">
        <f>ROUND(IF(Параметри!$K$77="No",CC301,CC301*Параметри!$K$78)+AG301,1)</f>
        <v>27310.2</v>
      </c>
      <c r="BZ301" s="29">
        <f>ROUND(IF(Параметри!$K$77="No",BF301,BF301*Параметри!$K$78),1)</f>
        <v>0</v>
      </c>
      <c r="CA301" s="29">
        <f>ROUND(IF(Параметри!$K$77="No",BI301,BI301*Параметри!$K$78),1)</f>
        <v>0</v>
      </c>
      <c r="CB301" s="29">
        <f>ROUND(IF(Параметри!$K$77="No",BJ301,BJ301*Параметри!$K$78),1)</f>
        <v>0</v>
      </c>
      <c r="CC301" s="29">
        <f t="shared" si="38"/>
        <v>30344.611178983199</v>
      </c>
    </row>
    <row r="302" spans="1:81">
      <c r="A302" s="9">
        <v>301</v>
      </c>
      <c r="B302" s="9" t="s">
        <v>3145</v>
      </c>
      <c r="C302" s="9" t="s">
        <v>3146</v>
      </c>
      <c r="D302" s="9" t="s">
        <v>3393</v>
      </c>
      <c r="E302" s="9" t="s">
        <v>21</v>
      </c>
      <c r="F302" s="9" t="s">
        <v>3439</v>
      </c>
      <c r="G302" s="9" t="s">
        <v>641</v>
      </c>
      <c r="H302" s="29">
        <f>SUM('Дані з ДІСО'!J302:L302)</f>
        <v>1912</v>
      </c>
      <c r="I302" s="29">
        <f>SUM('Дані з ДІСО'!G302:I302)</f>
        <v>146</v>
      </c>
      <c r="J302" s="29">
        <f>SUM('Дані з ДІСО'!P302:R302)</f>
        <v>0</v>
      </c>
      <c r="K302" s="29">
        <f>SUM('Дані з ДІСО'!V302:X302)</f>
        <v>0</v>
      </c>
      <c r="L302" s="40">
        <f>ROUNDUP('Дані з ДІСО'!J302/'Коефіцієнти АТО'!$R302,0)</f>
        <v>48</v>
      </c>
      <c r="M302" s="40">
        <f>ROUNDUP('Дані з ДІСО'!K302/'Коефіцієнти АТО'!$R302,0)</f>
        <v>67</v>
      </c>
      <c r="N302" s="40">
        <f>ROUNDUP('Дані з ДІСО'!L302/'Коефіцієнти АТО'!$R302,0)</f>
        <v>14</v>
      </c>
      <c r="O302" s="59">
        <f>(L302*Параметри!$K$32+M302*Параметри!$L$32+N302*Параметри!$M$32)/18</f>
        <v>210.66111111111113</v>
      </c>
      <c r="P302" s="41">
        <f>IF(H302=0,"",'Дані з ДІСО'!Y302/H302)</f>
        <v>0</v>
      </c>
      <c r="Q302" s="29">
        <f>IF(H302=0,"",(1+0.25*P302)*O302*Параметри!$K$51)</f>
        <v>43147.653213789912</v>
      </c>
      <c r="R302" s="29">
        <f>IF(H302=0,"",Q302*'Коефіцієнти АТО'!T302)</f>
        <v>733.51010463442856</v>
      </c>
      <c r="S302" s="29">
        <f>IF(H302=0,"",H302*(1+0.25*P302)*Параметри!$K$66*Параметри!$K$20/1000)</f>
        <v>0</v>
      </c>
      <c r="T302" s="29">
        <f>IF(H302=0,"",H302*(1+0.25*P302)*'Коефіцієнти АТО'!$S302*Параметри!$K$20/1000)</f>
        <v>7824.4134269338565</v>
      </c>
      <c r="U302" s="29">
        <f t="shared" si="39"/>
        <v>51705.576745358194</v>
      </c>
      <c r="V302" s="29">
        <f t="shared" si="40"/>
        <v>51705.576745358194</v>
      </c>
      <c r="W302" s="40">
        <f>ROUNDUP('Дані з ДІСО'!P302/Параметри!$K$24,0)</f>
        <v>0</v>
      </c>
      <c r="X302" s="40">
        <f>ROUNDUP('Дані з ДІСО'!Q302/Параметри!$K$24,0)</f>
        <v>0</v>
      </c>
      <c r="Y302" s="40">
        <f>ROUNDUP('Дані з ДІСО'!R302/Параметри!$K$24,0)</f>
        <v>0</v>
      </c>
      <c r="Z302" s="59">
        <f>(W302*Параметри!$K$33+X302*Параметри!$L$33+Y302*Параметри!$M$33)/18</f>
        <v>0</v>
      </c>
      <c r="AA302" s="41">
        <f>IF(J302=0,0,'Дані з ДІСО'!AA302/J302)</f>
        <v>0</v>
      </c>
      <c r="AB302" s="29">
        <f>(1+0.25*AA302)*Z302*Параметри!$K$51</f>
        <v>0</v>
      </c>
      <c r="AC302" s="29">
        <f>AB302*'Коефіцієнти АТО'!U302</f>
        <v>0</v>
      </c>
      <c r="AD302" s="29">
        <f>J302*(1+0.25*AA302)*Параметри!$K$66*Параметри!$K$20/1000</f>
        <v>0</v>
      </c>
      <c r="AE302" s="29">
        <f>(1+0.25*AA302)*J302*'Коефіцієнти АТО'!S302*Параметри!$K$20/1000</f>
        <v>0</v>
      </c>
      <c r="AF302" s="29">
        <f t="shared" si="36"/>
        <v>0</v>
      </c>
      <c r="AG302" s="29">
        <v>0</v>
      </c>
      <c r="AH302" s="40">
        <v>13</v>
      </c>
      <c r="AI302" s="40">
        <v>0</v>
      </c>
      <c r="AJ302" s="40">
        <f t="shared" si="37"/>
        <v>0</v>
      </c>
      <c r="AK302" s="29">
        <f>(AH302+AI302)*(1+0.25*AJ302)*Параметри!$K$53</f>
        <v>2332.5805840480007</v>
      </c>
      <c r="AL302" s="29">
        <f>ROUNDUP(('Дані з ДІСО'!AU302+'Дані з ДІСО'!AW302)/Параметри!$K$28,0)</f>
        <v>0</v>
      </c>
      <c r="AM302" s="64">
        <f>AL302*Параметри!$M$35/18</f>
        <v>0</v>
      </c>
      <c r="AN302" s="29">
        <f>IF(AL302=0,0,'Дані з ДІСО'!AW302/SUM('Дані з ДІСО'!AU302,'Дані з ДІСО'!AW302))</f>
        <v>0</v>
      </c>
      <c r="AO302" s="29">
        <f>(1+0.25*AN302)*AM302*Параметри!$K$51</f>
        <v>0</v>
      </c>
      <c r="AP302" s="40">
        <f>ROUNDUP(('Дані з ДІСО'!AE302+'Дані не з ДІСО'!E302+'Дані не з ДІСО'!G302)/Параметри!$K$69,0)</f>
        <v>0</v>
      </c>
      <c r="AQ302" s="40">
        <f t="shared" si="41"/>
        <v>0</v>
      </c>
      <c r="AR302" s="40">
        <f>IF(AP302=0,0,('Дані з ДІСО'!AH302+'Дані не з ДІСО'!G302)/('Дані з ДІСО'!AE302+'Дані не з ДІСО'!E302+'Дані не з ДІСО'!G302))</f>
        <v>0</v>
      </c>
      <c r="AS302" s="29">
        <f>AQ302*(1+0.25*AR302)*Параметри!$K$51</f>
        <v>0</v>
      </c>
      <c r="AT302" s="40">
        <f>ROUNDUP('Дані з ДІСО'!AF302/Параметри!$K$70,0)</f>
        <v>0</v>
      </c>
      <c r="AU302" s="40">
        <f t="shared" si="42"/>
        <v>0</v>
      </c>
      <c r="AV302" s="40">
        <f>IF(AT302=0,0,'Дані з ДІСО'!AI302/'Дані з ДІСО'!AF302)</f>
        <v>0</v>
      </c>
      <c r="AW302" s="29">
        <f>AU302*(1+0.25*AV302)*Параметри!$K$51</f>
        <v>0</v>
      </c>
      <c r="AX302" s="40">
        <f>ROUNDUP('Дані з ДІСО'!AR302/Параметри!$K$29,0)</f>
        <v>0</v>
      </c>
      <c r="AY302" s="40">
        <f>ROUNDUP('Дані з ДІСО'!AS302/Параметри!$K$29,0)</f>
        <v>0</v>
      </c>
      <c r="AZ302" s="40">
        <f>ROUNDUP('Дані з ДІСО'!AT302/Параметри!$K$29,0)</f>
        <v>0</v>
      </c>
      <c r="BA302" s="64">
        <f>(AX302*Параметри!$K$32+AY302*Параметри!$L$32+AZ302*Параметри!$M$32)/18</f>
        <v>0</v>
      </c>
      <c r="BB302" s="29">
        <f>(BA302*Параметри!$K$51+SUM('Дані з ДІСО'!AR302:AT302)*Параметри!$K$48*Параметри!$K$20/1000)*Параметри!$K$74</f>
        <v>0</v>
      </c>
      <c r="BC302" s="40">
        <f>ROUNDUP(('Дані не з ДІСО'!I302+'Дані не з ДІСО'!K302)/Параметри!$K$26,0)</f>
        <v>0</v>
      </c>
      <c r="BD302" s="29">
        <f>BC302*Параметри!$M$36/18</f>
        <v>0</v>
      </c>
      <c r="BE302" s="40">
        <f>IF(BC302=0,0,'Дані не з ДІСО'!K302/('Дані не з ДІСО'!I302+'Дані не з ДІСО'!K302))</f>
        <v>0</v>
      </c>
      <c r="BF302" s="29">
        <f>(1+0.25*BE302)*BD302*Параметри!$K$51</f>
        <v>0</v>
      </c>
      <c r="BG302" s="40">
        <f>ROUNDUP('Дані не з ДІСО'!M302/Параметри!$K$27,0)</f>
        <v>0</v>
      </c>
      <c r="BH302" s="40">
        <f>BG302*Параметри!$M$37/18</f>
        <v>0</v>
      </c>
      <c r="BI302" s="29">
        <f>BH302*Параметри!$K$51</f>
        <v>0</v>
      </c>
      <c r="BJ302" s="29">
        <f>'Дані не з ДІСО'!N302*Параметри!$K$76</f>
        <v>0</v>
      </c>
      <c r="BK302" s="40">
        <f>ROUNDUP('Дані з ДІСО'!V302/Параметри!$K$25,0)</f>
        <v>0</v>
      </c>
      <c r="BL302" s="40">
        <f>ROUNDUP('Дані з ДІСО'!W302/Параметри!$K$25,0)</f>
        <v>0</v>
      </c>
      <c r="BM302" s="40">
        <f>ROUNDUP('Дані з ДІСО'!X302/Параметри!$K$25,0)</f>
        <v>0</v>
      </c>
      <c r="BN302" s="40">
        <f>(BK302*Параметри!$K$34+BL302*Параметри!$L$34+BM302*Параметри!$M$34)/18</f>
        <v>0</v>
      </c>
      <c r="BO302" s="40">
        <f>IF(K302=0,0,'Дані з ДІСО'!AC302/K302)</f>
        <v>0</v>
      </c>
      <c r="BP302" s="29">
        <f>(1+0.25*BO302)*BN302*Параметри!$K$51</f>
        <v>0</v>
      </c>
      <c r="BQ302" s="29">
        <f>BP302*'Коефіцієнти АТО'!U302</f>
        <v>0</v>
      </c>
      <c r="BR302" s="29">
        <f>K302*(1+0.25*BO302)*Параметри!$K$66*Параметри!$K$20/1000</f>
        <v>0</v>
      </c>
      <c r="BS302" s="29">
        <f>(1+0.25*BO302)*K302*'Коефіцієнти АТО'!S302*Параметри!$K$20/1000</f>
        <v>0</v>
      </c>
      <c r="BT302" s="29">
        <f t="shared" si="43"/>
        <v>0</v>
      </c>
      <c r="BU302" s="40">
        <f>ROUNDUP('Дані з ДІСО'!AG302/Параметри!$K$71,0)</f>
        <v>0</v>
      </c>
      <c r="BV302" s="40">
        <f t="shared" si="44"/>
        <v>0</v>
      </c>
      <c r="BW302" s="40">
        <f>IF('Дані з ДІСО'!AG302=0,0,'Дані з ДІСО'!AJ302/'Дані з ДІСО'!AG302)</f>
        <v>0</v>
      </c>
      <c r="BX302" s="29">
        <f>BV302*(1+0.25*BW302)*Параметри!$K$51</f>
        <v>0</v>
      </c>
      <c r="BY302" s="29">
        <f>ROUND(IF(Параметри!$K$77="No",CC302,CC302*Параметри!$K$78)+AG302,1)</f>
        <v>48634.3</v>
      </c>
      <c r="BZ302" s="29">
        <f>ROUND(IF(Параметри!$K$77="No",BF302,BF302*Параметри!$K$78),1)</f>
        <v>0</v>
      </c>
      <c r="CA302" s="29">
        <f>ROUND(IF(Параметри!$K$77="No",BI302,BI302*Параметри!$K$78),1)</f>
        <v>0</v>
      </c>
      <c r="CB302" s="29">
        <f>ROUND(IF(Параметри!$K$77="No",BJ302,BJ302*Параметри!$K$78),1)</f>
        <v>0</v>
      </c>
      <c r="CC302" s="29">
        <f t="shared" si="38"/>
        <v>54038.157329406196</v>
      </c>
    </row>
    <row r="303" spans="1:81">
      <c r="A303" s="9">
        <v>302</v>
      </c>
      <c r="B303" s="9" t="s">
        <v>3148</v>
      </c>
      <c r="C303" s="9" t="s">
        <v>3148</v>
      </c>
      <c r="D303" s="9" t="s">
        <v>3393</v>
      </c>
      <c r="E303" s="9" t="s">
        <v>24</v>
      </c>
      <c r="F303" s="9" t="s">
        <v>3440</v>
      </c>
      <c r="G303" s="9" t="s">
        <v>643</v>
      </c>
      <c r="H303" s="29">
        <f>SUM('Дані з ДІСО'!J303:L303)</f>
        <v>424</v>
      </c>
      <c r="I303" s="29">
        <f>SUM('Дані з ДІСО'!G303:I303)</f>
        <v>37</v>
      </c>
      <c r="J303" s="29">
        <f>SUM('Дані з ДІСО'!P303:R303)</f>
        <v>0</v>
      </c>
      <c r="K303" s="29">
        <f>SUM('Дані з ДІСО'!V303:X303)</f>
        <v>0</v>
      </c>
      <c r="L303" s="40">
        <f>ROUNDUP('Дані з ДІСО'!J303/'Коефіцієнти АТО'!$R303,0)</f>
        <v>14</v>
      </c>
      <c r="M303" s="40">
        <f>ROUNDUP('Дані з ДІСО'!K303/'Коефіцієнти АТО'!$R303,0)</f>
        <v>16</v>
      </c>
      <c r="N303" s="40">
        <f>ROUNDUP('Дані з ДІСО'!L303/'Коефіцієнти АТО'!$R303,0)</f>
        <v>4</v>
      </c>
      <c r="O303" s="59">
        <f>(L303*Параметри!$K$32+M303*Параметри!$L$32+N303*Параметри!$M$32)/18</f>
        <v>54.844444444444449</v>
      </c>
      <c r="P303" s="41">
        <f>IF(H303=0,"",'Дані з ДІСО'!Y303/H303)</f>
        <v>0</v>
      </c>
      <c r="Q303" s="29">
        <f>IF(H303=0,"",(1+0.25*P303)*O303*Параметри!$K$51)</f>
        <v>11233.250679778845</v>
      </c>
      <c r="R303" s="29">
        <f>IF(H303=0,"",Q303*'Коефіцієнти АТО'!T303)</f>
        <v>190.96526155624036</v>
      </c>
      <c r="S303" s="29">
        <f>IF(H303=0,"",H303*(1+0.25*P303)*Параметри!$K$66*Параметри!$K$20/1000)</f>
        <v>0</v>
      </c>
      <c r="T303" s="29">
        <f>IF(H303=0,"",H303*(1+0.25*P303)*'Коефіцієнти АТО'!$S303*Параметри!$K$20/1000)</f>
        <v>2138.6374736068119</v>
      </c>
      <c r="U303" s="29">
        <f t="shared" si="39"/>
        <v>13562.853414941897</v>
      </c>
      <c r="V303" s="29">
        <f t="shared" si="40"/>
        <v>13562.853414941897</v>
      </c>
      <c r="W303" s="40">
        <f>ROUNDUP('Дані з ДІСО'!P303/Параметри!$K$24,0)</f>
        <v>0</v>
      </c>
      <c r="X303" s="40">
        <f>ROUNDUP('Дані з ДІСО'!Q303/Параметри!$K$24,0)</f>
        <v>0</v>
      </c>
      <c r="Y303" s="40">
        <f>ROUNDUP('Дані з ДІСО'!R303/Параметри!$K$24,0)</f>
        <v>0</v>
      </c>
      <c r="Z303" s="59">
        <f>(W303*Параметри!$K$33+X303*Параметри!$L$33+Y303*Параметри!$M$33)/18</f>
        <v>0</v>
      </c>
      <c r="AA303" s="41">
        <f>IF(J303=0,0,'Дані з ДІСО'!AA303/J303)</f>
        <v>0</v>
      </c>
      <c r="AB303" s="29">
        <f>(1+0.25*AA303)*Z303*Параметри!$K$51</f>
        <v>0</v>
      </c>
      <c r="AC303" s="29">
        <f>AB303*'Коефіцієнти АТО'!U303</f>
        <v>0</v>
      </c>
      <c r="AD303" s="29">
        <f>J303*(1+0.25*AA303)*Параметри!$K$66*Параметри!$K$20/1000</f>
        <v>0</v>
      </c>
      <c r="AE303" s="29">
        <f>(1+0.25*AA303)*J303*'Коефіцієнти АТО'!S303*Параметри!$K$20/1000</f>
        <v>0</v>
      </c>
      <c r="AF303" s="29">
        <f t="shared" si="36"/>
        <v>0</v>
      </c>
      <c r="AG303" s="29">
        <v>0</v>
      </c>
      <c r="AH303" s="40">
        <v>3</v>
      </c>
      <c r="AI303" s="40">
        <v>0</v>
      </c>
      <c r="AJ303" s="40">
        <f t="shared" si="37"/>
        <v>0</v>
      </c>
      <c r="AK303" s="29">
        <f>(AH303+AI303)*(1+0.25*AJ303)*Параметри!$K$53</f>
        <v>538.28782708800009</v>
      </c>
      <c r="AL303" s="29">
        <f>ROUNDUP(('Дані з ДІСО'!AU303+'Дані з ДІСО'!AW303)/Параметри!$K$28,0)</f>
        <v>3</v>
      </c>
      <c r="AM303" s="64">
        <f>AL303*Параметри!$M$35/18</f>
        <v>3.8333333333333335</v>
      </c>
      <c r="AN303" s="29">
        <f>IF(AL303=0,0,'Дані з ДІСО'!AW303/SUM('Дані з ДІСО'!AU303,'Дані з ДІСО'!AW303))</f>
        <v>0</v>
      </c>
      <c r="AO303" s="29">
        <f>(1+0.25*AN303)*AM303*Параметри!$K$51</f>
        <v>785.14414192133336</v>
      </c>
      <c r="AP303" s="40">
        <f>ROUNDUP(('Дані з ДІСО'!AE303+'Дані не з ДІСО'!E303+'Дані не з ДІСО'!G303)/Параметри!$K$69,0)</f>
        <v>0</v>
      </c>
      <c r="AQ303" s="40">
        <f t="shared" si="41"/>
        <v>0</v>
      </c>
      <c r="AR303" s="40">
        <f>IF(AP303=0,0,('Дані з ДІСО'!AH303+'Дані не з ДІСО'!G303)/('Дані з ДІСО'!AE303+'Дані не з ДІСО'!E303+'Дані не з ДІСО'!G303))</f>
        <v>0</v>
      </c>
      <c r="AS303" s="29">
        <f>AQ303*(1+0.25*AR303)*Параметри!$K$51</f>
        <v>0</v>
      </c>
      <c r="AT303" s="40">
        <f>ROUNDUP('Дані з ДІСО'!AF303/Параметри!$K$70,0)</f>
        <v>0</v>
      </c>
      <c r="AU303" s="40">
        <f t="shared" si="42"/>
        <v>0</v>
      </c>
      <c r="AV303" s="40">
        <f>IF(AT303=0,0,'Дані з ДІСО'!AI303/'Дані з ДІСО'!AF303)</f>
        <v>0</v>
      </c>
      <c r="AW303" s="29">
        <f>AU303*(1+0.25*AV303)*Параметри!$K$51</f>
        <v>0</v>
      </c>
      <c r="AX303" s="40">
        <f>ROUNDUP('Дані з ДІСО'!AR303/Параметри!$K$29,0)</f>
        <v>0</v>
      </c>
      <c r="AY303" s="40">
        <f>ROUNDUP('Дані з ДІСО'!AS303/Параметри!$K$29,0)</f>
        <v>0</v>
      </c>
      <c r="AZ303" s="40">
        <f>ROUNDUP('Дані з ДІСО'!AT303/Параметри!$K$29,0)</f>
        <v>0</v>
      </c>
      <c r="BA303" s="64">
        <f>(AX303*Параметри!$K$32+AY303*Параметри!$L$32+AZ303*Параметри!$M$32)/18</f>
        <v>0</v>
      </c>
      <c r="BB303" s="29">
        <f>(BA303*Параметри!$K$51+SUM('Дані з ДІСО'!AR303:AT303)*Параметри!$K$48*Параметри!$K$20/1000)*Параметри!$K$74</f>
        <v>0</v>
      </c>
      <c r="BC303" s="40">
        <f>ROUNDUP(('Дані не з ДІСО'!I303+'Дані не з ДІСО'!K303)/Параметри!$K$26,0)</f>
        <v>0</v>
      </c>
      <c r="BD303" s="29">
        <f>BC303*Параметри!$M$36/18</f>
        <v>0</v>
      </c>
      <c r="BE303" s="40">
        <f>IF(BC303=0,0,'Дані не з ДІСО'!K303/('Дані не з ДІСО'!I303+'Дані не з ДІСО'!K303))</f>
        <v>0</v>
      </c>
      <c r="BF303" s="29">
        <f>(1+0.25*BE303)*BD303*Параметри!$K$51</f>
        <v>0</v>
      </c>
      <c r="BG303" s="40">
        <f>ROUNDUP('Дані не з ДІСО'!M303/Параметри!$K$27,0)</f>
        <v>0</v>
      </c>
      <c r="BH303" s="40">
        <f>BG303*Параметри!$M$37/18</f>
        <v>0</v>
      </c>
      <c r="BI303" s="29">
        <f>BH303*Параметри!$K$51</f>
        <v>0</v>
      </c>
      <c r="BJ303" s="29">
        <f>'Дані не з ДІСО'!N303*Параметри!$K$76</f>
        <v>0</v>
      </c>
      <c r="BK303" s="40">
        <f>ROUNDUP('Дані з ДІСО'!V303/Параметри!$K$25,0)</f>
        <v>0</v>
      </c>
      <c r="BL303" s="40">
        <f>ROUNDUP('Дані з ДІСО'!W303/Параметри!$K$25,0)</f>
        <v>0</v>
      </c>
      <c r="BM303" s="40">
        <f>ROUNDUP('Дані з ДІСО'!X303/Параметри!$K$25,0)</f>
        <v>0</v>
      </c>
      <c r="BN303" s="40">
        <f>(BK303*Параметри!$K$34+BL303*Параметри!$L$34+BM303*Параметри!$M$34)/18</f>
        <v>0</v>
      </c>
      <c r="BO303" s="40">
        <f>IF(K303=0,0,'Дані з ДІСО'!AC303/K303)</f>
        <v>0</v>
      </c>
      <c r="BP303" s="29">
        <f>(1+0.25*BO303)*BN303*Параметри!$K$51</f>
        <v>0</v>
      </c>
      <c r="BQ303" s="29">
        <f>BP303*'Коефіцієнти АТО'!U303</f>
        <v>0</v>
      </c>
      <c r="BR303" s="29">
        <f>K303*(1+0.25*BO303)*Параметри!$K$66*Параметри!$K$20/1000</f>
        <v>0</v>
      </c>
      <c r="BS303" s="29">
        <f>(1+0.25*BO303)*K303*'Коефіцієнти АТО'!S303*Параметри!$K$20/1000</f>
        <v>0</v>
      </c>
      <c r="BT303" s="29">
        <f t="shared" si="43"/>
        <v>0</v>
      </c>
      <c r="BU303" s="40">
        <f>ROUNDUP('Дані з ДІСО'!AG303/Параметри!$K$71,0)</f>
        <v>0</v>
      </c>
      <c r="BV303" s="40">
        <f t="shared" si="44"/>
        <v>0</v>
      </c>
      <c r="BW303" s="40">
        <f>IF('Дані з ДІСО'!AG303=0,0,'Дані з ДІСО'!AJ303/'Дані з ДІСО'!AG303)</f>
        <v>0</v>
      </c>
      <c r="BX303" s="29">
        <f>BV303*(1+0.25*BW303)*Параметри!$K$51</f>
        <v>0</v>
      </c>
      <c r="BY303" s="29">
        <f>ROUND(IF(Параметри!$K$77="No",CC303,CC303*Параметри!$K$78)+AG303,1)</f>
        <v>13397.7</v>
      </c>
      <c r="BZ303" s="29">
        <f>ROUND(IF(Параметри!$K$77="No",BF303,BF303*Параметри!$K$78),1)</f>
        <v>0</v>
      </c>
      <c r="CA303" s="29">
        <f>ROUND(IF(Параметри!$K$77="No",BI303,BI303*Параметри!$K$78),1)</f>
        <v>0</v>
      </c>
      <c r="CB303" s="29">
        <f>ROUND(IF(Параметри!$K$77="No",BJ303,BJ303*Параметри!$K$78),1)</f>
        <v>0</v>
      </c>
      <c r="CC303" s="29">
        <f t="shared" si="38"/>
        <v>14886.285383951232</v>
      </c>
    </row>
    <row r="304" spans="1:81">
      <c r="A304" s="9">
        <v>303</v>
      </c>
      <c r="B304" s="9" t="s">
        <v>3176</v>
      </c>
      <c r="C304" s="9" t="s">
        <v>3146</v>
      </c>
      <c r="D304" s="9" t="s">
        <v>3393</v>
      </c>
      <c r="E304" s="9" t="s">
        <v>78</v>
      </c>
      <c r="F304" s="9" t="s">
        <v>3441</v>
      </c>
      <c r="G304" s="9" t="s">
        <v>645</v>
      </c>
      <c r="H304" s="29">
        <f>SUM('Дані з ДІСО'!J304:L304)</f>
        <v>31558</v>
      </c>
      <c r="I304" s="29">
        <f>SUM('Дані з ДІСО'!G304:I304)</f>
        <v>878</v>
      </c>
      <c r="J304" s="29">
        <f>SUM('Дані з ДІСО'!P304:R304)</f>
        <v>74</v>
      </c>
      <c r="K304" s="29">
        <f>SUM('Дані з ДІСО'!V304:X304)</f>
        <v>0</v>
      </c>
      <c r="L304" s="40">
        <f>ROUNDUP('Дані з ДІСО'!J304/'Коефіцієнти АТО'!$R304,0)</f>
        <v>458</v>
      </c>
      <c r="M304" s="40">
        <f>ROUNDUP('Дані з ДІСО'!K304/'Коефіцієнти АТО'!$R304,0)</f>
        <v>583</v>
      </c>
      <c r="N304" s="40">
        <f>ROUNDUP('Дані з ДІСО'!L304/'Коефіцієнти АТО'!$R304,0)</f>
        <v>108</v>
      </c>
      <c r="O304" s="59">
        <f>(L304*Параметри!$K$32+M304*Параметри!$L$32+N304*Параметри!$M$32)/18</f>
        <v>1857.3388888888892</v>
      </c>
      <c r="P304" s="41">
        <f>IF(H304=0,"",'Дані з ДІСО'!Y304/H304)</f>
        <v>0</v>
      </c>
      <c r="Q304" s="29">
        <f>IF(H304=0,"",(1+0.25*P304)*O304*Параметри!$K$51)</f>
        <v>380420.54300185817</v>
      </c>
      <c r="R304" s="29">
        <f>IF(H304=0,"",Q304*'Коефіцієнти АТО'!T304)</f>
        <v>57063.081450278725</v>
      </c>
      <c r="S304" s="29">
        <f>IF(H304=0,"",H304*(1+0.25*P304)*Параметри!$K$66*Параметри!$K$20/1000)</f>
        <v>0</v>
      </c>
      <c r="T304" s="29">
        <f>IF(H304=0,"",H304*(1+0.25*P304)*'Коефіцієнти АТО'!$S304*Параметри!$K$20/1000)</f>
        <v>69076.886437251989</v>
      </c>
      <c r="U304" s="29">
        <f t="shared" si="39"/>
        <v>506560.51088938891</v>
      </c>
      <c r="V304" s="29">
        <f t="shared" si="40"/>
        <v>506560.51088938891</v>
      </c>
      <c r="W304" s="40">
        <f>ROUNDUP('Дані з ДІСО'!P304/Параметри!$K$24,0)</f>
        <v>8</v>
      </c>
      <c r="X304" s="40">
        <f>ROUNDUP('Дані з ДІСО'!Q304/Параметри!$K$24,0)</f>
        <v>1</v>
      </c>
      <c r="Y304" s="40">
        <f>ROUNDUP('Дані з ДІСО'!R304/Параметри!$K$24,0)</f>
        <v>0</v>
      </c>
      <c r="Z304" s="59">
        <f>(W304*Параметри!$K$33+X304*Параметри!$L$33+Y304*Параметри!$M$33)/18</f>
        <v>18</v>
      </c>
      <c r="AA304" s="41">
        <f>IF(J304=0,0,'Дані з ДІСО'!AA304/J304)</f>
        <v>0</v>
      </c>
      <c r="AB304" s="29">
        <f>(1+0.25*AA304)*Z304*Параметри!$K$51</f>
        <v>3686.7637968479999</v>
      </c>
      <c r="AC304" s="29">
        <f>AB304*'Коефіцієнти АТО'!U304</f>
        <v>372.36314348164802</v>
      </c>
      <c r="AD304" s="29">
        <f>J304*(1+0.25*AA304)*Параметри!$K$66*Параметри!$K$20/1000</f>
        <v>0</v>
      </c>
      <c r="AE304" s="29">
        <f>(1+0.25*AA304)*J304*'Коефіцієнти АТО'!S304*Параметри!$K$20/1000</f>
        <v>161.97761570304351</v>
      </c>
      <c r="AF304" s="29">
        <f t="shared" si="36"/>
        <v>4221.1045560326911</v>
      </c>
      <c r="AG304" s="29">
        <v>0</v>
      </c>
      <c r="AH304" s="40">
        <v>238</v>
      </c>
      <c r="AI304" s="40">
        <v>0</v>
      </c>
      <c r="AJ304" s="40">
        <f t="shared" si="37"/>
        <v>0</v>
      </c>
      <c r="AK304" s="29">
        <f>(AH304+AI304)*(1+0.25*AJ304)*Параметри!$K$53</f>
        <v>42704.16761564801</v>
      </c>
      <c r="AL304" s="29">
        <f>ROUNDUP(('Дані з ДІСО'!AU304+'Дані з ДІСО'!AW304)/Параметри!$K$28,0)</f>
        <v>0</v>
      </c>
      <c r="AM304" s="64">
        <f>AL304*Параметри!$M$35/18</f>
        <v>0</v>
      </c>
      <c r="AN304" s="29">
        <f>IF(AL304=0,0,'Дані з ДІСО'!AW304/SUM('Дані з ДІСО'!AU304,'Дані з ДІСО'!AW304))</f>
        <v>0</v>
      </c>
      <c r="AO304" s="29">
        <f>(1+0.25*AN304)*AM304*Параметри!$K$51</f>
        <v>0</v>
      </c>
      <c r="AP304" s="40">
        <f>ROUNDUP(('Дані з ДІСО'!AE304+'Дані не з ДІСО'!E304+'Дані не з ДІСО'!G304)/Параметри!$K$69,0)</f>
        <v>0</v>
      </c>
      <c r="AQ304" s="40">
        <f t="shared" si="41"/>
        <v>0</v>
      </c>
      <c r="AR304" s="40">
        <f>IF(AP304=0,0,('Дані з ДІСО'!AH304+'Дані не з ДІСО'!G304)/('Дані з ДІСО'!AE304+'Дані не з ДІСО'!E304+'Дані не з ДІСО'!G304))</f>
        <v>0</v>
      </c>
      <c r="AS304" s="29">
        <f>AQ304*(1+0.25*AR304)*Параметри!$K$51</f>
        <v>0</v>
      </c>
      <c r="AT304" s="40">
        <f>ROUNDUP('Дані з ДІСО'!AF304/Параметри!$K$70,0)</f>
        <v>0</v>
      </c>
      <c r="AU304" s="40">
        <f t="shared" si="42"/>
        <v>0</v>
      </c>
      <c r="AV304" s="40">
        <f>IF(AT304=0,0,'Дані з ДІСО'!AI304/'Дані з ДІСО'!AF304)</f>
        <v>0</v>
      </c>
      <c r="AW304" s="29">
        <f>AU304*(1+0.25*AV304)*Параметри!$K$51</f>
        <v>0</v>
      </c>
      <c r="AX304" s="40">
        <f>ROUNDUP('Дані з ДІСО'!AR304/Параметри!$K$29,0)</f>
        <v>0</v>
      </c>
      <c r="AY304" s="40">
        <f>ROUNDUP('Дані з ДІСО'!AS304/Параметри!$K$29,0)</f>
        <v>0</v>
      </c>
      <c r="AZ304" s="40">
        <f>ROUNDUP('Дані з ДІСО'!AT304/Параметри!$K$29,0)</f>
        <v>0</v>
      </c>
      <c r="BA304" s="64">
        <f>(AX304*Параметри!$K$32+AY304*Параметри!$L$32+AZ304*Параметри!$M$32)/18</f>
        <v>0</v>
      </c>
      <c r="BB304" s="29">
        <f>(BA304*Параметри!$K$51+SUM('Дані з ДІСО'!AR304:AT304)*Параметри!$K$48*Параметри!$K$20/1000)*Параметри!$K$74</f>
        <v>0</v>
      </c>
      <c r="BC304" s="40">
        <f>ROUNDUP(('Дані не з ДІСО'!I304+'Дані не з ДІСО'!K304)/Параметри!$K$26,0)</f>
        <v>79</v>
      </c>
      <c r="BD304" s="29">
        <f>BC304*Параметри!$M$36/18</f>
        <v>122.88888888888889</v>
      </c>
      <c r="BE304" s="40">
        <f>IF(BC304=0,0,'Дані не з ДІСО'!K304/('Дані не з ДІСО'!I304+'Дані не з ДІСО'!K304))</f>
        <v>0</v>
      </c>
      <c r="BF304" s="29">
        <f>(1+0.25*BE304)*BD304*Параметри!$K$51</f>
        <v>25170.128143912887</v>
      </c>
      <c r="BG304" s="40">
        <f>ROUNDUP('Дані не з ДІСО'!M304/Параметри!$K$27,0)</f>
        <v>0</v>
      </c>
      <c r="BH304" s="40">
        <f>BG304*Параметри!$M$37/18</f>
        <v>0</v>
      </c>
      <c r="BI304" s="29">
        <f>BH304*Параметри!$K$51</f>
        <v>0</v>
      </c>
      <c r="BJ304" s="29">
        <f>'Дані не з ДІСО'!N304*Параметри!$K$76</f>
        <v>0</v>
      </c>
      <c r="BK304" s="40">
        <f>ROUNDUP('Дані з ДІСО'!V304/Параметри!$K$25,0)</f>
        <v>0</v>
      </c>
      <c r="BL304" s="40">
        <f>ROUNDUP('Дані з ДІСО'!W304/Параметри!$K$25,0)</f>
        <v>0</v>
      </c>
      <c r="BM304" s="40">
        <f>ROUNDUP('Дані з ДІСО'!X304/Параметри!$K$25,0)</f>
        <v>0</v>
      </c>
      <c r="BN304" s="40">
        <f>(BK304*Параметри!$K$34+BL304*Параметри!$L$34+BM304*Параметри!$M$34)/18</f>
        <v>0</v>
      </c>
      <c r="BO304" s="40">
        <f>IF(K304=0,0,'Дані з ДІСО'!AC304/K304)</f>
        <v>0</v>
      </c>
      <c r="BP304" s="29">
        <f>(1+0.25*BO304)*BN304*Параметри!$K$51</f>
        <v>0</v>
      </c>
      <c r="BQ304" s="29">
        <f>BP304*'Коефіцієнти АТО'!U304</f>
        <v>0</v>
      </c>
      <c r="BR304" s="29">
        <f>K304*(1+0.25*BO304)*Параметри!$K$66*Параметри!$K$20/1000</f>
        <v>0</v>
      </c>
      <c r="BS304" s="29">
        <f>(1+0.25*BO304)*K304*'Коефіцієнти АТО'!S304*Параметри!$K$20/1000</f>
        <v>0</v>
      </c>
      <c r="BT304" s="29">
        <f t="shared" si="43"/>
        <v>0</v>
      </c>
      <c r="BU304" s="40">
        <f>ROUNDUP('Дані з ДІСО'!AG304/Параметри!$K$71,0)</f>
        <v>0</v>
      </c>
      <c r="BV304" s="40">
        <f t="shared" si="44"/>
        <v>0</v>
      </c>
      <c r="BW304" s="40">
        <f>IF('Дані з ДІСО'!AG304=0,0,'Дані з ДІСО'!AJ304/'Дані з ДІСО'!AG304)</f>
        <v>0</v>
      </c>
      <c r="BX304" s="29">
        <f>BV304*(1+0.25*BW304)*Параметри!$K$51</f>
        <v>0</v>
      </c>
      <c r="BY304" s="29">
        <f>ROUND(IF(Параметри!$K$77="No",CC304,CC304*Параметри!$K$78)+AG304,1)</f>
        <v>498137.2</v>
      </c>
      <c r="BZ304" s="29">
        <f>ROUND(IF(Параметри!$K$77="No",BF304,BF304*Параметри!$K$78),1)</f>
        <v>22653.1</v>
      </c>
      <c r="CA304" s="29">
        <f>ROUND(IF(Параметри!$K$77="No",BI304,BI304*Параметри!$K$78),1)</f>
        <v>0</v>
      </c>
      <c r="CB304" s="29">
        <f>ROUND(IF(Параметри!$K$77="No",BJ304,BJ304*Параметри!$K$78),1)</f>
        <v>0</v>
      </c>
      <c r="CC304" s="29">
        <f t="shared" si="38"/>
        <v>553485.78306106967</v>
      </c>
    </row>
    <row r="305" spans="1:81">
      <c r="A305" s="9">
        <v>304</v>
      </c>
      <c r="B305" s="9" t="s">
        <v>3176</v>
      </c>
      <c r="C305" s="9" t="s">
        <v>3146</v>
      </c>
      <c r="D305" s="9" t="s">
        <v>3393</v>
      </c>
      <c r="E305" s="9" t="s">
        <v>78</v>
      </c>
      <c r="F305" s="9" t="s">
        <v>3442</v>
      </c>
      <c r="G305" s="9" t="s">
        <v>647</v>
      </c>
      <c r="H305" s="29">
        <f>SUM('Дані з ДІСО'!J305:L305)</f>
        <v>7322</v>
      </c>
      <c r="I305" s="29">
        <f>SUM('Дані з ДІСО'!G305:I305)</f>
        <v>268</v>
      </c>
      <c r="J305" s="29">
        <f>SUM('Дані з ДІСО'!P305:R305)</f>
        <v>0</v>
      </c>
      <c r="K305" s="29">
        <f>SUM('Дані з ДІСО'!V305:X305)</f>
        <v>0</v>
      </c>
      <c r="L305" s="40">
        <f>ROUNDUP('Дані з ДІСО'!J305/'Коефіцієнти АТО'!$R305,0)</f>
        <v>117</v>
      </c>
      <c r="M305" s="40">
        <f>ROUNDUP('Дані з ДІСО'!K305/'Коефіцієнти АТО'!$R305,0)</f>
        <v>154</v>
      </c>
      <c r="N305" s="40">
        <f>ROUNDUP('Дані з ДІСО'!L305/'Коефіцієнти АТО'!$R305,0)</f>
        <v>29</v>
      </c>
      <c r="O305" s="59">
        <f>(L305*Параметри!$K$32+M305*Параметри!$L$32+N305*Параметри!$M$32)/18</f>
        <v>486.46111111111105</v>
      </c>
      <c r="P305" s="41">
        <f>IF(H305=0,"",'Дані з ДІСО'!Y305/H305)</f>
        <v>0</v>
      </c>
      <c r="Q305" s="29">
        <f>IF(H305=0,"",(1+0.25*P305)*O305*Параметри!$K$51)</f>
        <v>99637.067389938704</v>
      </c>
      <c r="R305" s="29">
        <f>IF(H305=0,"",Q305*'Коефіцієнти АТО'!T305)</f>
        <v>9963.7067389938711</v>
      </c>
      <c r="S305" s="29">
        <f>IF(H305=0,"",H305*(1+0.25*P305)*Параметри!$K$66*Параметри!$K$20/1000)</f>
        <v>0</v>
      </c>
      <c r="T305" s="29">
        <f>IF(H305=0,"",H305*(1+0.25*P305)*'Коефіцієнти АТО'!$S305*Параметри!$K$20/1000)</f>
        <v>16027.028407806551</v>
      </c>
      <c r="U305" s="29">
        <f t="shared" si="39"/>
        <v>125627.80253673912</v>
      </c>
      <c r="V305" s="29">
        <f t="shared" si="40"/>
        <v>125627.80253673912</v>
      </c>
      <c r="W305" s="40">
        <f>ROUNDUP('Дані з ДІСО'!P305/Параметри!$K$24,0)</f>
        <v>0</v>
      </c>
      <c r="X305" s="40">
        <f>ROUNDUP('Дані з ДІСО'!Q305/Параметри!$K$24,0)</f>
        <v>0</v>
      </c>
      <c r="Y305" s="40">
        <f>ROUNDUP('Дані з ДІСО'!R305/Параметри!$K$24,0)</f>
        <v>0</v>
      </c>
      <c r="Z305" s="59">
        <f>(W305*Параметри!$K$33+X305*Параметри!$L$33+Y305*Параметри!$M$33)/18</f>
        <v>0</v>
      </c>
      <c r="AA305" s="41">
        <f>IF(J305=0,0,'Дані з ДІСО'!AA305/J305)</f>
        <v>0</v>
      </c>
      <c r="AB305" s="29">
        <f>(1+0.25*AA305)*Z305*Параметри!$K$51</f>
        <v>0</v>
      </c>
      <c r="AC305" s="29">
        <f>AB305*'Коефіцієнти АТО'!U305</f>
        <v>0</v>
      </c>
      <c r="AD305" s="29">
        <f>J305*(1+0.25*AA305)*Параметри!$K$66*Параметри!$K$20/1000</f>
        <v>0</v>
      </c>
      <c r="AE305" s="29">
        <f>(1+0.25*AA305)*J305*'Коефіцієнти АТО'!S305*Параметри!$K$20/1000</f>
        <v>0</v>
      </c>
      <c r="AF305" s="29">
        <f t="shared" si="36"/>
        <v>0</v>
      </c>
      <c r="AG305" s="29">
        <v>0</v>
      </c>
      <c r="AH305" s="40">
        <v>47</v>
      </c>
      <c r="AI305" s="40">
        <v>0</v>
      </c>
      <c r="AJ305" s="40">
        <f t="shared" si="37"/>
        <v>0</v>
      </c>
      <c r="AK305" s="29">
        <f>(AH305+AI305)*(1+0.25*AJ305)*Параметри!$K$53</f>
        <v>8433.1759577120029</v>
      </c>
      <c r="AL305" s="29">
        <f>ROUNDUP(('Дані з ДІСО'!AU305+'Дані з ДІСО'!AW305)/Параметри!$K$28,0)</f>
        <v>0</v>
      </c>
      <c r="AM305" s="64">
        <f>AL305*Параметри!$M$35/18</f>
        <v>0</v>
      </c>
      <c r="AN305" s="29">
        <f>IF(AL305=0,0,'Дані з ДІСО'!AW305/SUM('Дані з ДІСО'!AU305,'Дані з ДІСО'!AW305))</f>
        <v>0</v>
      </c>
      <c r="AO305" s="29">
        <f>(1+0.25*AN305)*AM305*Параметри!$K$51</f>
        <v>0</v>
      </c>
      <c r="AP305" s="40">
        <f>ROUNDUP(('Дані з ДІСО'!AE305+'Дані не з ДІСО'!E305+'Дані не з ДІСО'!G305)/Параметри!$K$69,0)</f>
        <v>0</v>
      </c>
      <c r="AQ305" s="40">
        <f t="shared" si="41"/>
        <v>0</v>
      </c>
      <c r="AR305" s="40">
        <f>IF(AP305=0,0,('Дані з ДІСО'!AH305+'Дані не з ДІСО'!G305)/('Дані з ДІСО'!AE305+'Дані не з ДІСО'!E305+'Дані не з ДІСО'!G305))</f>
        <v>0</v>
      </c>
      <c r="AS305" s="29">
        <f>AQ305*(1+0.25*AR305)*Параметри!$K$51</f>
        <v>0</v>
      </c>
      <c r="AT305" s="40">
        <f>ROUNDUP('Дані з ДІСО'!AF305/Параметри!$K$70,0)</f>
        <v>0</v>
      </c>
      <c r="AU305" s="40">
        <f t="shared" si="42"/>
        <v>0</v>
      </c>
      <c r="AV305" s="40">
        <f>IF(AT305=0,0,'Дані з ДІСО'!AI305/'Дані з ДІСО'!AF305)</f>
        <v>0</v>
      </c>
      <c r="AW305" s="29">
        <f>AU305*(1+0.25*AV305)*Параметри!$K$51</f>
        <v>0</v>
      </c>
      <c r="AX305" s="40">
        <f>ROUNDUP('Дані з ДІСО'!AR305/Параметри!$K$29,0)</f>
        <v>0</v>
      </c>
      <c r="AY305" s="40">
        <f>ROUNDUP('Дані з ДІСО'!AS305/Параметри!$K$29,0)</f>
        <v>0</v>
      </c>
      <c r="AZ305" s="40">
        <f>ROUNDUP('Дані з ДІСО'!AT305/Параметри!$K$29,0)</f>
        <v>0</v>
      </c>
      <c r="BA305" s="64">
        <f>(AX305*Параметри!$K$32+AY305*Параметри!$L$32+AZ305*Параметри!$M$32)/18</f>
        <v>0</v>
      </c>
      <c r="BB305" s="29">
        <f>(BA305*Параметри!$K$51+SUM('Дані з ДІСО'!AR305:AT305)*Параметри!$K$48*Параметри!$K$20/1000)*Параметри!$K$74</f>
        <v>0</v>
      </c>
      <c r="BC305" s="40">
        <f>ROUNDUP(('Дані не з ДІСО'!I305+'Дані не з ДІСО'!K305)/Параметри!$K$26,0)</f>
        <v>0</v>
      </c>
      <c r="BD305" s="29">
        <f>BC305*Параметри!$M$36/18</f>
        <v>0</v>
      </c>
      <c r="BE305" s="40">
        <f>IF(BC305=0,0,'Дані не з ДІСО'!K305/('Дані не з ДІСО'!I305+'Дані не з ДІСО'!K305))</f>
        <v>0</v>
      </c>
      <c r="BF305" s="29">
        <f>(1+0.25*BE305)*BD305*Параметри!$K$51</f>
        <v>0</v>
      </c>
      <c r="BG305" s="40">
        <f>ROUNDUP('Дані не з ДІСО'!M305/Параметри!$K$27,0)</f>
        <v>0</v>
      </c>
      <c r="BH305" s="40">
        <f>BG305*Параметри!$M$37/18</f>
        <v>0</v>
      </c>
      <c r="BI305" s="29">
        <f>BH305*Параметри!$K$51</f>
        <v>0</v>
      </c>
      <c r="BJ305" s="29">
        <f>'Дані не з ДІСО'!N305*Параметри!$K$76</f>
        <v>0</v>
      </c>
      <c r="BK305" s="40">
        <f>ROUNDUP('Дані з ДІСО'!V305/Параметри!$K$25,0)</f>
        <v>0</v>
      </c>
      <c r="BL305" s="40">
        <f>ROUNDUP('Дані з ДІСО'!W305/Параметри!$K$25,0)</f>
        <v>0</v>
      </c>
      <c r="BM305" s="40">
        <f>ROUNDUP('Дані з ДІСО'!X305/Параметри!$K$25,0)</f>
        <v>0</v>
      </c>
      <c r="BN305" s="40">
        <f>(BK305*Параметри!$K$34+BL305*Параметри!$L$34+BM305*Параметри!$M$34)/18</f>
        <v>0</v>
      </c>
      <c r="BO305" s="40">
        <f>IF(K305=0,0,'Дані з ДІСО'!AC305/K305)</f>
        <v>0</v>
      </c>
      <c r="BP305" s="29">
        <f>(1+0.25*BO305)*BN305*Параметри!$K$51</f>
        <v>0</v>
      </c>
      <c r="BQ305" s="29">
        <f>BP305*'Коефіцієнти АТО'!U305</f>
        <v>0</v>
      </c>
      <c r="BR305" s="29">
        <f>K305*(1+0.25*BO305)*Параметри!$K$66*Параметри!$K$20/1000</f>
        <v>0</v>
      </c>
      <c r="BS305" s="29">
        <f>(1+0.25*BO305)*K305*'Коефіцієнти АТО'!S305*Параметри!$K$20/1000</f>
        <v>0</v>
      </c>
      <c r="BT305" s="29">
        <f t="shared" si="43"/>
        <v>0</v>
      </c>
      <c r="BU305" s="40">
        <f>ROUNDUP('Дані з ДІСО'!AG305/Параметри!$K$71,0)</f>
        <v>0</v>
      </c>
      <c r="BV305" s="40">
        <f t="shared" si="44"/>
        <v>0</v>
      </c>
      <c r="BW305" s="40">
        <f>IF('Дані з ДІСО'!AG305=0,0,'Дані з ДІСО'!AJ305/'Дані з ДІСО'!AG305)</f>
        <v>0</v>
      </c>
      <c r="BX305" s="29">
        <f>BV305*(1+0.25*BW305)*Параметри!$K$51</f>
        <v>0</v>
      </c>
      <c r="BY305" s="29">
        <f>ROUND(IF(Параметри!$K$77="No",CC305,CC305*Параметри!$K$78)+AG305,1)</f>
        <v>120654.9</v>
      </c>
      <c r="BZ305" s="29">
        <f>ROUND(IF(Параметри!$K$77="No",BF305,BF305*Параметри!$K$78),1)</f>
        <v>0</v>
      </c>
      <c r="CA305" s="29">
        <f>ROUND(IF(Параметри!$K$77="No",BI305,BI305*Параметри!$K$78),1)</f>
        <v>0</v>
      </c>
      <c r="CB305" s="29">
        <f>ROUND(IF(Параметри!$K$77="No",BJ305,BJ305*Параметри!$K$78),1)</f>
        <v>0</v>
      </c>
      <c r="CC305" s="29">
        <f t="shared" si="38"/>
        <v>134060.97849445112</v>
      </c>
    </row>
    <row r="306" spans="1:81">
      <c r="A306" s="9">
        <v>305</v>
      </c>
      <c r="B306" s="9" t="s">
        <v>3148</v>
      </c>
      <c r="C306" s="9" t="s">
        <v>3148</v>
      </c>
      <c r="D306" s="9" t="s">
        <v>3393</v>
      </c>
      <c r="E306" s="9" t="s">
        <v>24</v>
      </c>
      <c r="F306" s="9" t="s">
        <v>3443</v>
      </c>
      <c r="G306" s="9" t="s">
        <v>649</v>
      </c>
      <c r="H306" s="29">
        <f>SUM('Дані з ДІСО'!J306:L306)</f>
        <v>599</v>
      </c>
      <c r="I306" s="29">
        <f>SUM('Дані з ДІСО'!G306:I306)</f>
        <v>51</v>
      </c>
      <c r="J306" s="29">
        <f>SUM('Дані з ДІСО'!P306:R306)</f>
        <v>0</v>
      </c>
      <c r="K306" s="29">
        <f>SUM('Дані з ДІСО'!V306:X306)</f>
        <v>0</v>
      </c>
      <c r="L306" s="40">
        <f>ROUNDUP('Дані з ДІСО'!J306/'Коефіцієнти АТО'!$R306,0)</f>
        <v>19</v>
      </c>
      <c r="M306" s="40">
        <f>ROUNDUP('Дані з ДІСО'!K306/'Коефіцієнти АТО'!$R306,0)</f>
        <v>25</v>
      </c>
      <c r="N306" s="40">
        <f>ROUNDUP('Дані з ДІСО'!L306/'Коефіцієнти АТО'!$R306,0)</f>
        <v>4</v>
      </c>
      <c r="O306" s="59">
        <f>(L306*Параметри!$K$32+M306*Параметри!$L$32+N306*Параметри!$M$32)/18</f>
        <v>77.583333333333329</v>
      </c>
      <c r="P306" s="41">
        <f>IF(H306=0,"",'Дані з ДІСО'!Y306/H306)</f>
        <v>0</v>
      </c>
      <c r="Q306" s="29">
        <f>IF(H306=0,"",(1+0.25*P306)*O306*Параметри!$K$51)</f>
        <v>15890.634698451331</v>
      </c>
      <c r="R306" s="29">
        <f>IF(H306=0,"",Q306*'Коефіцієнти АТО'!T306)</f>
        <v>270.14078987367265</v>
      </c>
      <c r="S306" s="29">
        <f>IF(H306=0,"",H306*(1+0.25*P306)*Параметри!$K$66*Параметри!$K$20/1000)</f>
        <v>0</v>
      </c>
      <c r="T306" s="29">
        <f>IF(H306=0,"",H306*(1+0.25*P306)*'Коефіцієнти АТО'!$S306*Параметри!$K$20/1000)</f>
        <v>3021.32982710019</v>
      </c>
      <c r="U306" s="29">
        <f t="shared" si="39"/>
        <v>19182.105315425193</v>
      </c>
      <c r="V306" s="29">
        <f t="shared" si="40"/>
        <v>19182.105315425193</v>
      </c>
      <c r="W306" s="40">
        <f>ROUNDUP('Дані з ДІСО'!P306/Параметри!$K$24,0)</f>
        <v>0</v>
      </c>
      <c r="X306" s="40">
        <f>ROUNDUP('Дані з ДІСО'!Q306/Параметри!$K$24,0)</f>
        <v>0</v>
      </c>
      <c r="Y306" s="40">
        <f>ROUNDUP('Дані з ДІСО'!R306/Параметри!$K$24,0)</f>
        <v>0</v>
      </c>
      <c r="Z306" s="59">
        <f>(W306*Параметри!$K$33+X306*Параметри!$L$33+Y306*Параметри!$M$33)/18</f>
        <v>0</v>
      </c>
      <c r="AA306" s="41">
        <f>IF(J306=0,0,'Дані з ДІСО'!AA306/J306)</f>
        <v>0</v>
      </c>
      <c r="AB306" s="29">
        <f>(1+0.25*AA306)*Z306*Параметри!$K$51</f>
        <v>0</v>
      </c>
      <c r="AC306" s="29">
        <f>AB306*'Коефіцієнти АТО'!U306</f>
        <v>0</v>
      </c>
      <c r="AD306" s="29">
        <f>J306*(1+0.25*AA306)*Параметри!$K$66*Параметри!$K$20/1000</f>
        <v>0</v>
      </c>
      <c r="AE306" s="29">
        <f>(1+0.25*AA306)*J306*'Коефіцієнти АТО'!S306*Параметри!$K$20/1000</f>
        <v>0</v>
      </c>
      <c r="AF306" s="29">
        <f t="shared" si="36"/>
        <v>0</v>
      </c>
      <c r="AG306" s="29">
        <v>0</v>
      </c>
      <c r="AH306" s="40">
        <v>9</v>
      </c>
      <c r="AI306" s="40">
        <v>0</v>
      </c>
      <c r="AJ306" s="40">
        <f t="shared" si="37"/>
        <v>0</v>
      </c>
      <c r="AK306" s="29">
        <f>(AH306+AI306)*(1+0.25*AJ306)*Параметри!$K$53</f>
        <v>1614.8634812640005</v>
      </c>
      <c r="AL306" s="29">
        <f>ROUNDUP(('Дані з ДІСО'!AU306+'Дані з ДІСО'!AW306)/Параметри!$K$28,0)</f>
        <v>0</v>
      </c>
      <c r="AM306" s="64">
        <f>AL306*Параметри!$M$35/18</f>
        <v>0</v>
      </c>
      <c r="AN306" s="29">
        <f>IF(AL306=0,0,'Дані з ДІСО'!AW306/SUM('Дані з ДІСО'!AU306,'Дані з ДІСО'!AW306))</f>
        <v>0</v>
      </c>
      <c r="AO306" s="29">
        <f>(1+0.25*AN306)*AM306*Параметри!$K$51</f>
        <v>0</v>
      </c>
      <c r="AP306" s="40">
        <f>ROUNDUP(('Дані з ДІСО'!AE306+'Дані не з ДІСО'!E306+'Дані не з ДІСО'!G306)/Параметри!$K$69,0)</f>
        <v>0</v>
      </c>
      <c r="AQ306" s="40">
        <f t="shared" si="41"/>
        <v>0</v>
      </c>
      <c r="AR306" s="40">
        <f>IF(AP306=0,0,('Дані з ДІСО'!AH306+'Дані не з ДІСО'!G306)/('Дані з ДІСО'!AE306+'Дані не з ДІСО'!E306+'Дані не з ДІСО'!G306))</f>
        <v>0</v>
      </c>
      <c r="AS306" s="29">
        <f>AQ306*(1+0.25*AR306)*Параметри!$K$51</f>
        <v>0</v>
      </c>
      <c r="AT306" s="40">
        <f>ROUNDUP('Дані з ДІСО'!AF306/Параметри!$K$70,0)</f>
        <v>0</v>
      </c>
      <c r="AU306" s="40">
        <f t="shared" si="42"/>
        <v>0</v>
      </c>
      <c r="AV306" s="40">
        <f>IF(AT306=0,0,'Дані з ДІСО'!AI306/'Дані з ДІСО'!AF306)</f>
        <v>0</v>
      </c>
      <c r="AW306" s="29">
        <f>AU306*(1+0.25*AV306)*Параметри!$K$51</f>
        <v>0</v>
      </c>
      <c r="AX306" s="40">
        <f>ROUNDUP('Дані з ДІСО'!AR306/Параметри!$K$29,0)</f>
        <v>0</v>
      </c>
      <c r="AY306" s="40">
        <f>ROUNDUP('Дані з ДІСО'!AS306/Параметри!$K$29,0)</f>
        <v>0</v>
      </c>
      <c r="AZ306" s="40">
        <f>ROUNDUP('Дані з ДІСО'!AT306/Параметри!$K$29,0)</f>
        <v>0</v>
      </c>
      <c r="BA306" s="64">
        <f>(AX306*Параметри!$K$32+AY306*Параметри!$L$32+AZ306*Параметри!$M$32)/18</f>
        <v>0</v>
      </c>
      <c r="BB306" s="29">
        <f>(BA306*Параметри!$K$51+SUM('Дані з ДІСО'!AR306:AT306)*Параметри!$K$48*Параметри!$K$20/1000)*Параметри!$K$74</f>
        <v>0</v>
      </c>
      <c r="BC306" s="40">
        <f>ROUNDUP(('Дані не з ДІСО'!I306+'Дані не з ДІСО'!K306)/Параметри!$K$26,0)</f>
        <v>0</v>
      </c>
      <c r="BD306" s="29">
        <f>BC306*Параметри!$M$36/18</f>
        <v>0</v>
      </c>
      <c r="BE306" s="40">
        <f>IF(BC306=0,0,'Дані не з ДІСО'!K306/('Дані не з ДІСО'!I306+'Дані не з ДІСО'!K306))</f>
        <v>0</v>
      </c>
      <c r="BF306" s="29">
        <f>(1+0.25*BE306)*BD306*Параметри!$K$51</f>
        <v>0</v>
      </c>
      <c r="BG306" s="40">
        <f>ROUNDUP('Дані не з ДІСО'!M306/Параметри!$K$27,0)</f>
        <v>0</v>
      </c>
      <c r="BH306" s="40">
        <f>BG306*Параметри!$M$37/18</f>
        <v>0</v>
      </c>
      <c r="BI306" s="29">
        <f>BH306*Параметри!$K$51</f>
        <v>0</v>
      </c>
      <c r="BJ306" s="29">
        <f>'Дані не з ДІСО'!N306*Параметри!$K$76</f>
        <v>0</v>
      </c>
      <c r="BK306" s="40">
        <f>ROUNDUP('Дані з ДІСО'!V306/Параметри!$K$25,0)</f>
        <v>0</v>
      </c>
      <c r="BL306" s="40">
        <f>ROUNDUP('Дані з ДІСО'!W306/Параметри!$K$25,0)</f>
        <v>0</v>
      </c>
      <c r="BM306" s="40">
        <f>ROUNDUP('Дані з ДІСО'!X306/Параметри!$K$25,0)</f>
        <v>0</v>
      </c>
      <c r="BN306" s="40">
        <f>(BK306*Параметри!$K$34+BL306*Параметри!$L$34+BM306*Параметри!$M$34)/18</f>
        <v>0</v>
      </c>
      <c r="BO306" s="40">
        <f>IF(K306=0,0,'Дані з ДІСО'!AC306/K306)</f>
        <v>0</v>
      </c>
      <c r="BP306" s="29">
        <f>(1+0.25*BO306)*BN306*Параметри!$K$51</f>
        <v>0</v>
      </c>
      <c r="BQ306" s="29">
        <f>BP306*'Коефіцієнти АТО'!U306</f>
        <v>0</v>
      </c>
      <c r="BR306" s="29">
        <f>K306*(1+0.25*BO306)*Параметри!$K$66*Параметри!$K$20/1000</f>
        <v>0</v>
      </c>
      <c r="BS306" s="29">
        <f>(1+0.25*BO306)*K306*'Коефіцієнти АТО'!S306*Параметри!$K$20/1000</f>
        <v>0</v>
      </c>
      <c r="BT306" s="29">
        <f t="shared" si="43"/>
        <v>0</v>
      </c>
      <c r="BU306" s="40">
        <f>ROUNDUP('Дані з ДІСО'!AG306/Параметри!$K$71,0)</f>
        <v>0</v>
      </c>
      <c r="BV306" s="40">
        <f t="shared" si="44"/>
        <v>0</v>
      </c>
      <c r="BW306" s="40">
        <f>IF('Дані з ДІСО'!AG306=0,0,'Дані з ДІСО'!AJ306/'Дані з ДІСО'!AG306)</f>
        <v>0</v>
      </c>
      <c r="BX306" s="29">
        <f>BV306*(1+0.25*BW306)*Параметри!$K$51</f>
        <v>0</v>
      </c>
      <c r="BY306" s="29">
        <f>ROUND(IF(Параметри!$K$77="No",CC306,CC306*Параметри!$K$78)+AG306,1)</f>
        <v>18717.3</v>
      </c>
      <c r="BZ306" s="29">
        <f>ROUND(IF(Параметри!$K$77="No",BF306,BF306*Параметри!$K$78),1)</f>
        <v>0</v>
      </c>
      <c r="CA306" s="29">
        <f>ROUND(IF(Параметри!$K$77="No",BI306,BI306*Параметри!$K$78),1)</f>
        <v>0</v>
      </c>
      <c r="CB306" s="29">
        <f>ROUND(IF(Параметри!$K$77="No",BJ306,BJ306*Параметри!$K$78),1)</f>
        <v>0</v>
      </c>
      <c r="CC306" s="29">
        <f t="shared" si="38"/>
        <v>20796.968796689194</v>
      </c>
    </row>
    <row r="307" spans="1:81">
      <c r="A307" s="9">
        <v>306</v>
      </c>
      <c r="B307" s="9" t="s">
        <v>3148</v>
      </c>
      <c r="C307" s="9" t="s">
        <v>3148</v>
      </c>
      <c r="D307" s="9" t="s">
        <v>3393</v>
      </c>
      <c r="E307" s="9" t="s">
        <v>24</v>
      </c>
      <c r="F307" s="9" t="s">
        <v>3444</v>
      </c>
      <c r="G307" s="9" t="s">
        <v>651</v>
      </c>
      <c r="H307" s="29">
        <f>SUM('Дані з ДІСО'!J307:L307)</f>
        <v>144</v>
      </c>
      <c r="I307" s="29">
        <f>SUM('Дані з ДІСО'!G307:I307)</f>
        <v>18</v>
      </c>
      <c r="J307" s="29">
        <f>SUM('Дані з ДІСО'!P307:R307)</f>
        <v>0</v>
      </c>
      <c r="K307" s="29">
        <f>SUM('Дані з ДІСО'!V307:X307)</f>
        <v>0</v>
      </c>
      <c r="L307" s="40">
        <f>ROUNDUP('Дані з ДІСО'!J307/'Коефіцієнти АТО'!$R307,0)</f>
        <v>7</v>
      </c>
      <c r="M307" s="40">
        <f>ROUNDUP('Дані з ДІСО'!K307/'Коефіцієнти АТО'!$R307,0)</f>
        <v>8</v>
      </c>
      <c r="N307" s="40">
        <f>ROUNDUP('Дані з ДІСО'!L307/'Коефіцієнти АТО'!$R307,0)</f>
        <v>1</v>
      </c>
      <c r="O307" s="59">
        <f>(L307*Параметри!$K$32+M307*Параметри!$L$32+N307*Параметри!$M$32)/18</f>
        <v>25.450000000000003</v>
      </c>
      <c r="P307" s="41">
        <f>IF(H307=0,"",'Дані з ДІСО'!Y307/H307)</f>
        <v>0</v>
      </c>
      <c r="Q307" s="29">
        <f>IF(H307=0,"",(1+0.25*P307)*O307*Параметри!$K$51)</f>
        <v>5212.6743683212007</v>
      </c>
      <c r="R307" s="29">
        <f>IF(H307=0,"",Q307*'Коефіцієнти АТО'!T307)</f>
        <v>88.615464261460417</v>
      </c>
      <c r="S307" s="29">
        <f>IF(H307=0,"",H307*(1+0.25*P307)*Параметри!$K$66*Параметри!$K$20/1000)</f>
        <v>0</v>
      </c>
      <c r="T307" s="29">
        <f>IF(H307=0,"",H307*(1+0.25*P307)*'Коефіцієнти АТО'!$S307*Параметри!$K$20/1000)</f>
        <v>726.32970801740794</v>
      </c>
      <c r="U307" s="29">
        <f t="shared" si="39"/>
        <v>6027.6195406000688</v>
      </c>
      <c r="V307" s="29">
        <f t="shared" si="40"/>
        <v>6027.6195406000688</v>
      </c>
      <c r="W307" s="40">
        <f>ROUNDUP('Дані з ДІСО'!P307/Параметри!$K$24,0)</f>
        <v>0</v>
      </c>
      <c r="X307" s="40">
        <f>ROUNDUP('Дані з ДІСО'!Q307/Параметри!$K$24,0)</f>
        <v>0</v>
      </c>
      <c r="Y307" s="40">
        <f>ROUNDUP('Дані з ДІСО'!R307/Параметри!$K$24,0)</f>
        <v>0</v>
      </c>
      <c r="Z307" s="59">
        <f>(W307*Параметри!$K$33+X307*Параметри!$L$33+Y307*Параметри!$M$33)/18</f>
        <v>0</v>
      </c>
      <c r="AA307" s="41">
        <f>IF(J307=0,0,'Дані з ДІСО'!AA307/J307)</f>
        <v>0</v>
      </c>
      <c r="AB307" s="29">
        <f>(1+0.25*AA307)*Z307*Параметри!$K$51</f>
        <v>0</v>
      </c>
      <c r="AC307" s="29">
        <f>AB307*'Коефіцієнти АТО'!U307</f>
        <v>0</v>
      </c>
      <c r="AD307" s="29">
        <f>J307*(1+0.25*AA307)*Параметри!$K$66*Параметри!$K$20/1000</f>
        <v>0</v>
      </c>
      <c r="AE307" s="29">
        <f>(1+0.25*AA307)*J307*'Коефіцієнти АТО'!S307*Параметри!$K$20/1000</f>
        <v>0</v>
      </c>
      <c r="AF307" s="29">
        <f t="shared" si="36"/>
        <v>0</v>
      </c>
      <c r="AG307" s="29">
        <v>0</v>
      </c>
      <c r="AH307" s="40">
        <v>2</v>
      </c>
      <c r="AI307" s="40">
        <v>0</v>
      </c>
      <c r="AJ307" s="40">
        <f t="shared" si="37"/>
        <v>0</v>
      </c>
      <c r="AK307" s="29">
        <f>(AH307+AI307)*(1+0.25*AJ307)*Параметри!$K$53</f>
        <v>358.85855139200009</v>
      </c>
      <c r="AL307" s="29">
        <f>ROUNDUP(('Дані з ДІСО'!AU307+'Дані з ДІСО'!AW307)/Параметри!$K$28,0)</f>
        <v>0</v>
      </c>
      <c r="AM307" s="64">
        <f>AL307*Параметри!$M$35/18</f>
        <v>0</v>
      </c>
      <c r="AN307" s="29">
        <f>IF(AL307=0,0,'Дані з ДІСО'!AW307/SUM('Дані з ДІСО'!AU307,'Дані з ДІСО'!AW307))</f>
        <v>0</v>
      </c>
      <c r="AO307" s="29">
        <f>(1+0.25*AN307)*AM307*Параметри!$K$51</f>
        <v>0</v>
      </c>
      <c r="AP307" s="40">
        <f>ROUNDUP(('Дані з ДІСО'!AE307+'Дані не з ДІСО'!E307+'Дані не з ДІСО'!G307)/Параметри!$K$69,0)</f>
        <v>0</v>
      </c>
      <c r="AQ307" s="40">
        <f t="shared" si="41"/>
        <v>0</v>
      </c>
      <c r="AR307" s="40">
        <f>IF(AP307=0,0,('Дані з ДІСО'!AH307+'Дані не з ДІСО'!G307)/('Дані з ДІСО'!AE307+'Дані не з ДІСО'!E307+'Дані не з ДІСО'!G307))</f>
        <v>0</v>
      </c>
      <c r="AS307" s="29">
        <f>AQ307*(1+0.25*AR307)*Параметри!$K$51</f>
        <v>0</v>
      </c>
      <c r="AT307" s="40">
        <f>ROUNDUP('Дані з ДІСО'!AF307/Параметри!$K$70,0)</f>
        <v>0</v>
      </c>
      <c r="AU307" s="40">
        <f t="shared" si="42"/>
        <v>0</v>
      </c>
      <c r="AV307" s="40">
        <f>IF(AT307=0,0,'Дані з ДІСО'!AI307/'Дані з ДІСО'!AF307)</f>
        <v>0</v>
      </c>
      <c r="AW307" s="29">
        <f>AU307*(1+0.25*AV307)*Параметри!$K$51</f>
        <v>0</v>
      </c>
      <c r="AX307" s="40">
        <f>ROUNDUP('Дані з ДІСО'!AR307/Параметри!$K$29,0)</f>
        <v>0</v>
      </c>
      <c r="AY307" s="40">
        <f>ROUNDUP('Дані з ДІСО'!AS307/Параметри!$K$29,0)</f>
        <v>0</v>
      </c>
      <c r="AZ307" s="40">
        <f>ROUNDUP('Дані з ДІСО'!AT307/Параметри!$K$29,0)</f>
        <v>0</v>
      </c>
      <c r="BA307" s="64">
        <f>(AX307*Параметри!$K$32+AY307*Параметри!$L$32+AZ307*Параметри!$M$32)/18</f>
        <v>0</v>
      </c>
      <c r="BB307" s="29">
        <f>(BA307*Параметри!$K$51+SUM('Дані з ДІСО'!AR307:AT307)*Параметри!$K$48*Параметри!$K$20/1000)*Параметри!$K$74</f>
        <v>0</v>
      </c>
      <c r="BC307" s="40">
        <f>ROUNDUP(('Дані не з ДІСО'!I307+'Дані не з ДІСО'!K307)/Параметри!$K$26,0)</f>
        <v>0</v>
      </c>
      <c r="BD307" s="29">
        <f>BC307*Параметри!$M$36/18</f>
        <v>0</v>
      </c>
      <c r="BE307" s="40">
        <f>IF(BC307=0,0,'Дані не з ДІСО'!K307/('Дані не з ДІСО'!I307+'Дані не з ДІСО'!K307))</f>
        <v>0</v>
      </c>
      <c r="BF307" s="29">
        <f>(1+0.25*BE307)*BD307*Параметри!$K$51</f>
        <v>0</v>
      </c>
      <c r="BG307" s="40">
        <f>ROUNDUP('Дані не з ДІСО'!M307/Параметри!$K$27,0)</f>
        <v>0</v>
      </c>
      <c r="BH307" s="40">
        <f>BG307*Параметри!$M$37/18</f>
        <v>0</v>
      </c>
      <c r="BI307" s="29">
        <f>BH307*Параметри!$K$51</f>
        <v>0</v>
      </c>
      <c r="BJ307" s="29">
        <f>'Дані не з ДІСО'!N307*Параметри!$K$76</f>
        <v>0</v>
      </c>
      <c r="BK307" s="40">
        <f>ROUNDUP('Дані з ДІСО'!V307/Параметри!$K$25,0)</f>
        <v>0</v>
      </c>
      <c r="BL307" s="40">
        <f>ROUNDUP('Дані з ДІСО'!W307/Параметри!$K$25,0)</f>
        <v>0</v>
      </c>
      <c r="BM307" s="40">
        <f>ROUNDUP('Дані з ДІСО'!X307/Параметри!$K$25,0)</f>
        <v>0</v>
      </c>
      <c r="BN307" s="40">
        <f>(BK307*Параметри!$K$34+BL307*Параметри!$L$34+BM307*Параметри!$M$34)/18</f>
        <v>0</v>
      </c>
      <c r="BO307" s="40">
        <f>IF(K307=0,0,'Дані з ДІСО'!AC307/K307)</f>
        <v>0</v>
      </c>
      <c r="BP307" s="29">
        <f>(1+0.25*BO307)*BN307*Параметри!$K$51</f>
        <v>0</v>
      </c>
      <c r="BQ307" s="29">
        <f>BP307*'Коефіцієнти АТО'!U307</f>
        <v>0</v>
      </c>
      <c r="BR307" s="29">
        <f>K307*(1+0.25*BO307)*Параметри!$K$66*Параметри!$K$20/1000</f>
        <v>0</v>
      </c>
      <c r="BS307" s="29">
        <f>(1+0.25*BO307)*K307*'Коефіцієнти АТО'!S307*Параметри!$K$20/1000</f>
        <v>0</v>
      </c>
      <c r="BT307" s="29">
        <f t="shared" si="43"/>
        <v>0</v>
      </c>
      <c r="BU307" s="40">
        <f>ROUNDUP('Дані з ДІСО'!AG307/Параметри!$K$71,0)</f>
        <v>0</v>
      </c>
      <c r="BV307" s="40">
        <f t="shared" si="44"/>
        <v>0</v>
      </c>
      <c r="BW307" s="40">
        <f>IF('Дані з ДІСО'!AG307=0,0,'Дані з ДІСО'!AJ307/'Дані з ДІСО'!AG307)</f>
        <v>0</v>
      </c>
      <c r="BX307" s="29">
        <f>BV307*(1+0.25*BW307)*Параметри!$K$51</f>
        <v>0</v>
      </c>
      <c r="BY307" s="29">
        <f>ROUND(IF(Параметри!$K$77="No",CC307,CC307*Параметри!$K$78)+AG307,1)</f>
        <v>5747.8</v>
      </c>
      <c r="BZ307" s="29">
        <f>ROUND(IF(Параметри!$K$77="No",BF307,BF307*Параметри!$K$78),1)</f>
        <v>0</v>
      </c>
      <c r="CA307" s="29">
        <f>ROUND(IF(Параметри!$K$77="No",BI307,BI307*Параметри!$K$78),1)</f>
        <v>0</v>
      </c>
      <c r="CB307" s="29">
        <f>ROUND(IF(Параметри!$K$77="No",BJ307,BJ307*Параметри!$K$78),1)</f>
        <v>0</v>
      </c>
      <c r="CC307" s="29">
        <f t="shared" si="38"/>
        <v>6386.4780919920686</v>
      </c>
    </row>
    <row r="308" spans="1:81">
      <c r="A308" s="9">
        <v>307</v>
      </c>
      <c r="B308" s="9" t="s">
        <v>3148</v>
      </c>
      <c r="C308" s="9" t="s">
        <v>3148</v>
      </c>
      <c r="D308" s="9" t="s">
        <v>3393</v>
      </c>
      <c r="E308" s="9" t="s">
        <v>24</v>
      </c>
      <c r="F308" s="9" t="s">
        <v>3445</v>
      </c>
      <c r="G308" s="9" t="s">
        <v>653</v>
      </c>
      <c r="H308" s="29">
        <f>SUM('Дані з ДІСО'!J308:L308)</f>
        <v>580</v>
      </c>
      <c r="I308" s="29">
        <f>SUM('Дані з ДІСО'!G308:I308)</f>
        <v>49</v>
      </c>
      <c r="J308" s="29">
        <f>SUM('Дані з ДІСО'!P308:R308)</f>
        <v>0</v>
      </c>
      <c r="K308" s="29">
        <f>SUM('Дані з ДІСО'!V308:X308)</f>
        <v>0</v>
      </c>
      <c r="L308" s="40">
        <f>ROUNDUP('Дані з ДІСО'!J308/'Коефіцієнти АТО'!$R308,0)</f>
        <v>20</v>
      </c>
      <c r="M308" s="40">
        <f>ROUNDUP('Дані з ДІСО'!K308/'Коефіцієнти АТО'!$R308,0)</f>
        <v>25</v>
      </c>
      <c r="N308" s="40">
        <f>ROUNDUP('Дані з ДІСО'!L308/'Коефіцієнти АТО'!$R308,0)</f>
        <v>5</v>
      </c>
      <c r="O308" s="59">
        <f>(L308*Параметри!$K$32+M308*Параметри!$L$32+N308*Параметри!$M$32)/18</f>
        <v>80.833333333333329</v>
      </c>
      <c r="P308" s="41">
        <f>IF(H308=0,"",'Дані з ДІСО'!Y308/H308)</f>
        <v>0</v>
      </c>
      <c r="Q308" s="29">
        <f>IF(H308=0,"",(1+0.25*P308)*O308*Параметри!$K$51)</f>
        <v>16556.300383993334</v>
      </c>
      <c r="R308" s="29">
        <f>IF(H308=0,"",Q308*'Коефіцієнти АТО'!T308)</f>
        <v>281.45710652788671</v>
      </c>
      <c r="S308" s="29">
        <f>IF(H308=0,"",H308*(1+0.25*P308)*Параметри!$K$66*Параметри!$K$20/1000)</f>
        <v>0</v>
      </c>
      <c r="T308" s="29">
        <f>IF(H308=0,"",H308*(1+0.25*P308)*'Коефіцієнти АТО'!$S308*Параметри!$K$20/1000)</f>
        <v>2925.4946572923373</v>
      </c>
      <c r="U308" s="29">
        <f t="shared" si="39"/>
        <v>19763.252147813557</v>
      </c>
      <c r="V308" s="29">
        <f t="shared" si="40"/>
        <v>19763.252147813557</v>
      </c>
      <c r="W308" s="40">
        <f>ROUNDUP('Дані з ДІСО'!P308/Параметри!$K$24,0)</f>
        <v>0</v>
      </c>
      <c r="X308" s="40">
        <f>ROUNDUP('Дані з ДІСО'!Q308/Параметри!$K$24,0)</f>
        <v>0</v>
      </c>
      <c r="Y308" s="40">
        <f>ROUNDUP('Дані з ДІСО'!R308/Параметри!$K$24,0)</f>
        <v>0</v>
      </c>
      <c r="Z308" s="59">
        <f>(W308*Параметри!$K$33+X308*Параметри!$L$33+Y308*Параметри!$M$33)/18</f>
        <v>0</v>
      </c>
      <c r="AA308" s="41">
        <f>IF(J308=0,0,'Дані з ДІСО'!AA308/J308)</f>
        <v>0</v>
      </c>
      <c r="AB308" s="29">
        <f>(1+0.25*AA308)*Z308*Параметри!$K$51</f>
        <v>0</v>
      </c>
      <c r="AC308" s="29">
        <f>AB308*'Коефіцієнти АТО'!U308</f>
        <v>0</v>
      </c>
      <c r="AD308" s="29">
        <f>J308*(1+0.25*AA308)*Параметри!$K$66*Параметри!$K$20/1000</f>
        <v>0</v>
      </c>
      <c r="AE308" s="29">
        <f>(1+0.25*AA308)*J308*'Коефіцієнти АТО'!S308*Параметри!$K$20/1000</f>
        <v>0</v>
      </c>
      <c r="AF308" s="29">
        <f t="shared" si="36"/>
        <v>0</v>
      </c>
      <c r="AG308" s="29">
        <v>0</v>
      </c>
      <c r="AH308" s="40">
        <v>9</v>
      </c>
      <c r="AI308" s="40">
        <v>0</v>
      </c>
      <c r="AJ308" s="40">
        <f t="shared" si="37"/>
        <v>0</v>
      </c>
      <c r="AK308" s="29">
        <f>(AH308+AI308)*(1+0.25*AJ308)*Параметри!$K$53</f>
        <v>1614.8634812640005</v>
      </c>
      <c r="AL308" s="29">
        <f>ROUNDUP(('Дані з ДІСО'!AU308+'Дані з ДІСО'!AW308)/Параметри!$K$28,0)</f>
        <v>0</v>
      </c>
      <c r="AM308" s="64">
        <f>AL308*Параметри!$M$35/18</f>
        <v>0</v>
      </c>
      <c r="AN308" s="29">
        <f>IF(AL308=0,0,'Дані з ДІСО'!AW308/SUM('Дані з ДІСО'!AU308,'Дані з ДІСО'!AW308))</f>
        <v>0</v>
      </c>
      <c r="AO308" s="29">
        <f>(1+0.25*AN308)*AM308*Параметри!$K$51</f>
        <v>0</v>
      </c>
      <c r="AP308" s="40">
        <f>ROUNDUP(('Дані з ДІСО'!AE308+'Дані не з ДІСО'!E308+'Дані не з ДІСО'!G308)/Параметри!$K$69,0)</f>
        <v>0</v>
      </c>
      <c r="AQ308" s="40">
        <f t="shared" si="41"/>
        <v>0</v>
      </c>
      <c r="AR308" s="40">
        <f>IF(AP308=0,0,('Дані з ДІСО'!AH308+'Дані не з ДІСО'!G308)/('Дані з ДІСО'!AE308+'Дані не з ДІСО'!E308+'Дані не з ДІСО'!G308))</f>
        <v>0</v>
      </c>
      <c r="AS308" s="29">
        <f>AQ308*(1+0.25*AR308)*Параметри!$K$51</f>
        <v>0</v>
      </c>
      <c r="AT308" s="40">
        <f>ROUNDUP('Дані з ДІСО'!AF308/Параметри!$K$70,0)</f>
        <v>0</v>
      </c>
      <c r="AU308" s="40">
        <f t="shared" si="42"/>
        <v>0</v>
      </c>
      <c r="AV308" s="40">
        <f>IF(AT308=0,0,'Дані з ДІСО'!AI308/'Дані з ДІСО'!AF308)</f>
        <v>0</v>
      </c>
      <c r="AW308" s="29">
        <f>AU308*(1+0.25*AV308)*Параметри!$K$51</f>
        <v>0</v>
      </c>
      <c r="AX308" s="40">
        <f>ROUNDUP('Дані з ДІСО'!AR308/Параметри!$K$29,0)</f>
        <v>0</v>
      </c>
      <c r="AY308" s="40">
        <f>ROUNDUP('Дані з ДІСО'!AS308/Параметри!$K$29,0)</f>
        <v>0</v>
      </c>
      <c r="AZ308" s="40">
        <f>ROUNDUP('Дані з ДІСО'!AT308/Параметри!$K$29,0)</f>
        <v>0</v>
      </c>
      <c r="BA308" s="64">
        <f>(AX308*Параметри!$K$32+AY308*Параметри!$L$32+AZ308*Параметри!$M$32)/18</f>
        <v>0</v>
      </c>
      <c r="BB308" s="29">
        <f>(BA308*Параметри!$K$51+SUM('Дані з ДІСО'!AR308:AT308)*Параметри!$K$48*Параметри!$K$20/1000)*Параметри!$K$74</f>
        <v>0</v>
      </c>
      <c r="BC308" s="40">
        <f>ROUNDUP(('Дані не з ДІСО'!I308+'Дані не з ДІСО'!K308)/Параметри!$K$26,0)</f>
        <v>0</v>
      </c>
      <c r="BD308" s="29">
        <f>BC308*Параметри!$M$36/18</f>
        <v>0</v>
      </c>
      <c r="BE308" s="40">
        <f>IF(BC308=0,0,'Дані не з ДІСО'!K308/('Дані не з ДІСО'!I308+'Дані не з ДІСО'!K308))</f>
        <v>0</v>
      </c>
      <c r="BF308" s="29">
        <f>(1+0.25*BE308)*BD308*Параметри!$K$51</f>
        <v>0</v>
      </c>
      <c r="BG308" s="40">
        <f>ROUNDUP('Дані не з ДІСО'!M308/Параметри!$K$27,0)</f>
        <v>0</v>
      </c>
      <c r="BH308" s="40">
        <f>BG308*Параметри!$M$37/18</f>
        <v>0</v>
      </c>
      <c r="BI308" s="29">
        <f>BH308*Параметри!$K$51</f>
        <v>0</v>
      </c>
      <c r="BJ308" s="29">
        <f>'Дані не з ДІСО'!N308*Параметри!$K$76</f>
        <v>0</v>
      </c>
      <c r="BK308" s="40">
        <f>ROUNDUP('Дані з ДІСО'!V308/Параметри!$K$25,0)</f>
        <v>0</v>
      </c>
      <c r="BL308" s="40">
        <f>ROUNDUP('Дані з ДІСО'!W308/Параметри!$K$25,0)</f>
        <v>0</v>
      </c>
      <c r="BM308" s="40">
        <f>ROUNDUP('Дані з ДІСО'!X308/Параметри!$K$25,0)</f>
        <v>0</v>
      </c>
      <c r="BN308" s="40">
        <f>(BK308*Параметри!$K$34+BL308*Параметри!$L$34+BM308*Параметри!$M$34)/18</f>
        <v>0</v>
      </c>
      <c r="BO308" s="40">
        <f>IF(K308=0,0,'Дані з ДІСО'!AC308/K308)</f>
        <v>0</v>
      </c>
      <c r="BP308" s="29">
        <f>(1+0.25*BO308)*BN308*Параметри!$K$51</f>
        <v>0</v>
      </c>
      <c r="BQ308" s="29">
        <f>BP308*'Коефіцієнти АТО'!U308</f>
        <v>0</v>
      </c>
      <c r="BR308" s="29">
        <f>K308*(1+0.25*BO308)*Параметри!$K$66*Параметри!$K$20/1000</f>
        <v>0</v>
      </c>
      <c r="BS308" s="29">
        <f>(1+0.25*BO308)*K308*'Коефіцієнти АТО'!S308*Параметри!$K$20/1000</f>
        <v>0</v>
      </c>
      <c r="BT308" s="29">
        <f t="shared" si="43"/>
        <v>0</v>
      </c>
      <c r="BU308" s="40">
        <f>ROUNDUP('Дані з ДІСО'!AG308/Параметри!$K$71,0)</f>
        <v>0</v>
      </c>
      <c r="BV308" s="40">
        <f t="shared" si="44"/>
        <v>0</v>
      </c>
      <c r="BW308" s="40">
        <f>IF('Дані з ДІСО'!AG308=0,0,'Дані з ДІСО'!AJ308/'Дані з ДІСО'!AG308)</f>
        <v>0</v>
      </c>
      <c r="BX308" s="29">
        <f>BV308*(1+0.25*BW308)*Параметри!$K$51</f>
        <v>0</v>
      </c>
      <c r="BY308" s="29">
        <f>ROUND(IF(Параметри!$K$77="No",CC308,CC308*Параметри!$K$78)+AG308,1)</f>
        <v>19240.3</v>
      </c>
      <c r="BZ308" s="29">
        <f>ROUND(IF(Параметри!$K$77="No",BF308,BF308*Параметри!$K$78),1)</f>
        <v>0</v>
      </c>
      <c r="CA308" s="29">
        <f>ROUND(IF(Параметри!$K$77="No",BI308,BI308*Параметри!$K$78),1)</f>
        <v>0</v>
      </c>
      <c r="CB308" s="29">
        <f>ROUND(IF(Параметри!$K$77="No",BJ308,BJ308*Параметри!$K$78),1)</f>
        <v>0</v>
      </c>
      <c r="CC308" s="29">
        <f t="shared" si="38"/>
        <v>21378.115629077558</v>
      </c>
    </row>
    <row r="309" spans="1:81">
      <c r="A309" s="9">
        <v>308</v>
      </c>
      <c r="B309" s="9" t="s">
        <v>3145</v>
      </c>
      <c r="C309" s="9" t="s">
        <v>3146</v>
      </c>
      <c r="D309" s="9" t="s">
        <v>3393</v>
      </c>
      <c r="E309" s="9" t="s">
        <v>21</v>
      </c>
      <c r="F309" s="9" t="s">
        <v>3446</v>
      </c>
      <c r="G309" s="9" t="s">
        <v>655</v>
      </c>
      <c r="H309" s="29">
        <f>SUM('Дані з ДІСО'!J309:L309)</f>
        <v>2126</v>
      </c>
      <c r="I309" s="29">
        <f>SUM('Дані з ДІСО'!G309:I309)</f>
        <v>130</v>
      </c>
      <c r="J309" s="29">
        <f>SUM('Дані з ДІСО'!P309:R309)</f>
        <v>0</v>
      </c>
      <c r="K309" s="29">
        <f>SUM('Дані з ДІСО'!V309:X309)</f>
        <v>0</v>
      </c>
      <c r="L309" s="40">
        <f>ROUNDUP('Дані з ДІСО'!J309/'Коефіцієнти АТО'!$R309,0)</f>
        <v>52</v>
      </c>
      <c r="M309" s="40">
        <f>ROUNDUP('Дані з ДІСО'!K309/'Коефіцієнти АТО'!$R309,0)</f>
        <v>71</v>
      </c>
      <c r="N309" s="40">
        <f>ROUNDUP('Дані з ДІСО'!L309/'Коефіцієнти АТО'!$R309,0)</f>
        <v>20</v>
      </c>
      <c r="O309" s="59">
        <f>(L309*Параметри!$K$32+M309*Параметри!$L$32+N309*Параметри!$M$32)/18</f>
        <v>234.87222222222226</v>
      </c>
      <c r="P309" s="41">
        <f>IF(H309=0,"",'Дані з ДІСО'!Y309/H309)</f>
        <v>0</v>
      </c>
      <c r="Q309" s="29">
        <f>IF(H309=0,"",(1+0.25*P309)*O309*Параметри!$K$51)</f>
        <v>48106.578098562626</v>
      </c>
      <c r="R309" s="29">
        <f>IF(H309=0,"",Q309*'Коефіцієнти АТО'!T309)</f>
        <v>817.8118276755647</v>
      </c>
      <c r="S309" s="29">
        <f>IF(H309=0,"",H309*(1+0.25*P309)*Параметри!$K$66*Параметри!$K$20/1000)</f>
        <v>0</v>
      </c>
      <c r="T309" s="29">
        <f>IF(H309=0,"",H309*(1+0.25*P309)*'Коефіцієнти АТО'!$S309*Параметри!$K$20/1000)</f>
        <v>8700.1584443835673</v>
      </c>
      <c r="U309" s="29">
        <f t="shared" si="39"/>
        <v>57624.548370621756</v>
      </c>
      <c r="V309" s="29">
        <f t="shared" si="40"/>
        <v>57624.548370621756</v>
      </c>
      <c r="W309" s="40">
        <f>ROUNDUP('Дані з ДІСО'!P309/Параметри!$K$24,0)</f>
        <v>0</v>
      </c>
      <c r="X309" s="40">
        <f>ROUNDUP('Дані з ДІСО'!Q309/Параметри!$K$24,0)</f>
        <v>0</v>
      </c>
      <c r="Y309" s="40">
        <f>ROUNDUP('Дані з ДІСО'!R309/Параметри!$K$24,0)</f>
        <v>0</v>
      </c>
      <c r="Z309" s="59">
        <f>(W309*Параметри!$K$33+X309*Параметри!$L$33+Y309*Параметри!$M$33)/18</f>
        <v>0</v>
      </c>
      <c r="AA309" s="41">
        <f>IF(J309=0,0,'Дані з ДІСО'!AA309/J309)</f>
        <v>0</v>
      </c>
      <c r="AB309" s="29">
        <f>(1+0.25*AA309)*Z309*Параметри!$K$51</f>
        <v>0</v>
      </c>
      <c r="AC309" s="29">
        <f>AB309*'Коефіцієнти АТО'!U309</f>
        <v>0</v>
      </c>
      <c r="AD309" s="29">
        <f>J309*(1+0.25*AA309)*Параметри!$K$66*Параметри!$K$20/1000</f>
        <v>0</v>
      </c>
      <c r="AE309" s="29">
        <f>(1+0.25*AA309)*J309*'Коефіцієнти АТО'!S309*Параметри!$K$20/1000</f>
        <v>0</v>
      </c>
      <c r="AF309" s="29">
        <f t="shared" si="36"/>
        <v>0</v>
      </c>
      <c r="AG309" s="29">
        <v>0</v>
      </c>
      <c r="AH309" s="40">
        <v>23</v>
      </c>
      <c r="AI309" s="40">
        <v>0</v>
      </c>
      <c r="AJ309" s="40">
        <f t="shared" si="37"/>
        <v>0</v>
      </c>
      <c r="AK309" s="29">
        <f>(AH309+AI309)*(1+0.25*AJ309)*Параметри!$K$53</f>
        <v>4126.8733410080013</v>
      </c>
      <c r="AL309" s="29">
        <f>ROUNDUP(('Дані з ДІСО'!AU309+'Дані з ДІСО'!AW309)/Параметри!$K$28,0)</f>
        <v>0</v>
      </c>
      <c r="AM309" s="64">
        <f>AL309*Параметри!$M$35/18</f>
        <v>0</v>
      </c>
      <c r="AN309" s="29">
        <f>IF(AL309=0,0,'Дані з ДІСО'!AW309/SUM('Дані з ДІСО'!AU309,'Дані з ДІСО'!AW309))</f>
        <v>0</v>
      </c>
      <c r="AO309" s="29">
        <f>(1+0.25*AN309)*AM309*Параметри!$K$51</f>
        <v>0</v>
      </c>
      <c r="AP309" s="40">
        <f>ROUNDUP(('Дані з ДІСО'!AE309+'Дані не з ДІСО'!E309+'Дані не з ДІСО'!G309)/Параметри!$K$69,0)</f>
        <v>0</v>
      </c>
      <c r="AQ309" s="40">
        <f t="shared" si="41"/>
        <v>0</v>
      </c>
      <c r="AR309" s="40">
        <f>IF(AP309=0,0,('Дані з ДІСО'!AH309+'Дані не з ДІСО'!G309)/('Дані з ДІСО'!AE309+'Дані не з ДІСО'!E309+'Дані не з ДІСО'!G309))</f>
        <v>0</v>
      </c>
      <c r="AS309" s="29">
        <f>AQ309*(1+0.25*AR309)*Параметри!$K$51</f>
        <v>0</v>
      </c>
      <c r="AT309" s="40">
        <f>ROUNDUP('Дані з ДІСО'!AF309/Параметри!$K$70,0)</f>
        <v>0</v>
      </c>
      <c r="AU309" s="40">
        <f t="shared" si="42"/>
        <v>0</v>
      </c>
      <c r="AV309" s="40">
        <f>IF(AT309=0,0,'Дані з ДІСО'!AI309/'Дані з ДІСО'!AF309)</f>
        <v>0</v>
      </c>
      <c r="AW309" s="29">
        <f>AU309*(1+0.25*AV309)*Параметри!$K$51</f>
        <v>0</v>
      </c>
      <c r="AX309" s="40">
        <f>ROUNDUP('Дані з ДІСО'!AR309/Параметри!$K$29,0)</f>
        <v>0</v>
      </c>
      <c r="AY309" s="40">
        <f>ROUNDUP('Дані з ДІСО'!AS309/Параметри!$K$29,0)</f>
        <v>0</v>
      </c>
      <c r="AZ309" s="40">
        <f>ROUNDUP('Дані з ДІСО'!AT309/Параметри!$K$29,0)</f>
        <v>0</v>
      </c>
      <c r="BA309" s="64">
        <f>(AX309*Параметри!$K$32+AY309*Параметри!$L$32+AZ309*Параметри!$M$32)/18</f>
        <v>0</v>
      </c>
      <c r="BB309" s="29">
        <f>(BA309*Параметри!$K$51+SUM('Дані з ДІСО'!AR309:AT309)*Параметри!$K$48*Параметри!$K$20/1000)*Параметри!$K$74</f>
        <v>0</v>
      </c>
      <c r="BC309" s="40">
        <f>ROUNDUP(('Дані не з ДІСО'!I309+'Дані не з ДІСО'!K309)/Параметри!$K$26,0)</f>
        <v>0</v>
      </c>
      <c r="BD309" s="29">
        <f>BC309*Параметри!$M$36/18</f>
        <v>0</v>
      </c>
      <c r="BE309" s="40">
        <f>IF(BC309=0,0,'Дані не з ДІСО'!K309/('Дані не з ДІСО'!I309+'Дані не з ДІСО'!K309))</f>
        <v>0</v>
      </c>
      <c r="BF309" s="29">
        <f>(1+0.25*BE309)*BD309*Параметри!$K$51</f>
        <v>0</v>
      </c>
      <c r="BG309" s="40">
        <f>ROUNDUP('Дані не з ДІСО'!M309/Параметри!$K$27,0)</f>
        <v>0</v>
      </c>
      <c r="BH309" s="40">
        <f>BG309*Параметри!$M$37/18</f>
        <v>0</v>
      </c>
      <c r="BI309" s="29">
        <f>BH309*Параметри!$K$51</f>
        <v>0</v>
      </c>
      <c r="BJ309" s="29">
        <f>'Дані не з ДІСО'!N309*Параметри!$K$76</f>
        <v>0</v>
      </c>
      <c r="BK309" s="40">
        <f>ROUNDUP('Дані з ДІСО'!V309/Параметри!$K$25,0)</f>
        <v>0</v>
      </c>
      <c r="BL309" s="40">
        <f>ROUNDUP('Дані з ДІСО'!W309/Параметри!$K$25,0)</f>
        <v>0</v>
      </c>
      <c r="BM309" s="40">
        <f>ROUNDUP('Дані з ДІСО'!X309/Параметри!$K$25,0)</f>
        <v>0</v>
      </c>
      <c r="BN309" s="40">
        <f>(BK309*Параметри!$K$34+BL309*Параметри!$L$34+BM309*Параметри!$M$34)/18</f>
        <v>0</v>
      </c>
      <c r="BO309" s="40">
        <f>IF(K309=0,0,'Дані з ДІСО'!AC309/K309)</f>
        <v>0</v>
      </c>
      <c r="BP309" s="29">
        <f>(1+0.25*BO309)*BN309*Параметри!$K$51</f>
        <v>0</v>
      </c>
      <c r="BQ309" s="29">
        <f>BP309*'Коефіцієнти АТО'!U309</f>
        <v>0</v>
      </c>
      <c r="BR309" s="29">
        <f>K309*(1+0.25*BO309)*Параметри!$K$66*Параметри!$K$20/1000</f>
        <v>0</v>
      </c>
      <c r="BS309" s="29">
        <f>(1+0.25*BO309)*K309*'Коефіцієнти АТО'!S309*Параметри!$K$20/1000</f>
        <v>0</v>
      </c>
      <c r="BT309" s="29">
        <f t="shared" si="43"/>
        <v>0</v>
      </c>
      <c r="BU309" s="40">
        <f>ROUNDUP('Дані з ДІСО'!AG309/Параметри!$K$71,0)</f>
        <v>0</v>
      </c>
      <c r="BV309" s="40">
        <f t="shared" si="44"/>
        <v>0</v>
      </c>
      <c r="BW309" s="40">
        <f>IF('Дані з ДІСО'!AG309=0,0,'Дані з ДІСО'!AJ309/'Дані з ДІСО'!AG309)</f>
        <v>0</v>
      </c>
      <c r="BX309" s="29">
        <f>BV309*(1+0.25*BW309)*Параметри!$K$51</f>
        <v>0</v>
      </c>
      <c r="BY309" s="29">
        <f>ROUND(IF(Параметри!$K$77="No",CC309,CC309*Параметри!$K$78)+AG309,1)</f>
        <v>55576.3</v>
      </c>
      <c r="BZ309" s="29">
        <f>ROUND(IF(Параметри!$K$77="No",BF309,BF309*Параметри!$K$78),1)</f>
        <v>0</v>
      </c>
      <c r="CA309" s="29">
        <f>ROUND(IF(Параметри!$K$77="No",BI309,BI309*Параметри!$K$78),1)</f>
        <v>0</v>
      </c>
      <c r="CB309" s="29">
        <f>ROUND(IF(Параметри!$K$77="No",BJ309,BJ309*Параметри!$K$78),1)</f>
        <v>0</v>
      </c>
      <c r="CC309" s="29">
        <f t="shared" si="38"/>
        <v>61751.421711629759</v>
      </c>
    </row>
    <row r="310" spans="1:81">
      <c r="A310" s="9">
        <v>309</v>
      </c>
      <c r="B310" s="9" t="s">
        <v>3176</v>
      </c>
      <c r="C310" s="9" t="s">
        <v>3146</v>
      </c>
      <c r="D310" s="9" t="s">
        <v>3393</v>
      </c>
      <c r="E310" s="9" t="s">
        <v>78</v>
      </c>
      <c r="F310" s="9" t="s">
        <v>3447</v>
      </c>
      <c r="G310" s="9" t="s">
        <v>657</v>
      </c>
      <c r="H310" s="29">
        <f>SUM('Дані з ДІСО'!J310:L310)</f>
        <v>8768</v>
      </c>
      <c r="I310" s="29">
        <f>SUM('Дані з ДІСО'!G310:I310)</f>
        <v>286</v>
      </c>
      <c r="J310" s="29">
        <f>SUM('Дані з ДІСО'!P310:R310)</f>
        <v>44</v>
      </c>
      <c r="K310" s="29">
        <f>SUM('Дані з ДІСО'!V310:X310)</f>
        <v>0</v>
      </c>
      <c r="L310" s="40">
        <f>ROUNDUP('Дані з ДІСО'!J310/'Коефіцієнти АТО'!$R310,0)</f>
        <v>129</v>
      </c>
      <c r="M310" s="40">
        <f>ROUNDUP('Дані з ДІСО'!K310/'Коефіцієнти АТО'!$R310,0)</f>
        <v>166</v>
      </c>
      <c r="N310" s="40">
        <f>ROUNDUP('Дані з ДІСО'!L310/'Коефіцієнти АТО'!$R310,0)</f>
        <v>31</v>
      </c>
      <c r="O310" s="59">
        <f>(L310*Параметри!$K$32+M310*Параметри!$L$32+N310*Параметри!$M$32)/18</f>
        <v>527.53888888888889</v>
      </c>
      <c r="P310" s="41">
        <f>IF(H310=0,"",'Дані з ДІСО'!Y310/H310)</f>
        <v>0</v>
      </c>
      <c r="Q310" s="29">
        <f>IF(H310=0,"",(1+0.25*P310)*O310*Параметри!$K$51)</f>
        <v>108050.62649916529</v>
      </c>
      <c r="R310" s="29">
        <f>IF(H310=0,"",Q310*'Коефіцієнти АТО'!T310)</f>
        <v>16207.593974874791</v>
      </c>
      <c r="S310" s="29">
        <f>IF(H310=0,"",H310*(1+0.25*P310)*Параметри!$K$66*Параметри!$K$20/1000)</f>
        <v>0</v>
      </c>
      <c r="T310" s="29">
        <f>IF(H310=0,"",H310*(1+0.25*P310)*'Коефіцієнти АТО'!$S310*Параметри!$K$20/1000)</f>
        <v>19192.158574111967</v>
      </c>
      <c r="U310" s="29">
        <f t="shared" si="39"/>
        <v>143450.37904815204</v>
      </c>
      <c r="V310" s="29">
        <f t="shared" si="40"/>
        <v>143450.37904815204</v>
      </c>
      <c r="W310" s="40">
        <f>ROUNDUP('Дані з ДІСО'!P310/Параметри!$K$24,0)</f>
        <v>5</v>
      </c>
      <c r="X310" s="40">
        <f>ROUNDUP('Дані з ДІСО'!Q310/Параметри!$K$24,0)</f>
        <v>0</v>
      </c>
      <c r="Y310" s="40">
        <f>ROUNDUP('Дані з ДІСО'!R310/Параметри!$K$24,0)</f>
        <v>0</v>
      </c>
      <c r="Z310" s="59">
        <f>(W310*Параметри!$K$33+X310*Параметри!$L$33+Y310*Параметри!$M$33)/18</f>
        <v>10</v>
      </c>
      <c r="AA310" s="41">
        <f>IF(J310=0,0,'Дані з ДІСО'!AA310/J310)</f>
        <v>0</v>
      </c>
      <c r="AB310" s="29">
        <f>(1+0.25*AA310)*Z310*Параметри!$K$51</f>
        <v>2048.2021093600001</v>
      </c>
      <c r="AC310" s="29">
        <f>AB310*'Коефіцієнти АТО'!U310</f>
        <v>206.86841304536003</v>
      </c>
      <c r="AD310" s="29">
        <f>J310*(1+0.25*AA310)*Параметри!$K$66*Параметри!$K$20/1000</f>
        <v>0</v>
      </c>
      <c r="AE310" s="29">
        <f>(1+0.25*AA310)*J310*'Коефіцієнти АТО'!S310*Параметри!$K$20/1000</f>
        <v>96.31101474235021</v>
      </c>
      <c r="AF310" s="29">
        <f t="shared" si="36"/>
        <v>2351.3815371477103</v>
      </c>
      <c r="AG310" s="29">
        <v>0</v>
      </c>
      <c r="AH310" s="40">
        <v>50</v>
      </c>
      <c r="AI310" s="40">
        <v>0</v>
      </c>
      <c r="AJ310" s="40">
        <f t="shared" si="37"/>
        <v>0</v>
      </c>
      <c r="AK310" s="29">
        <f>(AH310+AI310)*(1+0.25*AJ310)*Параметри!$K$53</f>
        <v>8971.463784800002</v>
      </c>
      <c r="AL310" s="29">
        <f>ROUNDUP(('Дані з ДІСО'!AU310+'Дані з ДІСО'!AW310)/Параметри!$K$28,0)</f>
        <v>0</v>
      </c>
      <c r="AM310" s="64">
        <f>AL310*Параметри!$M$35/18</f>
        <v>0</v>
      </c>
      <c r="AN310" s="29">
        <f>IF(AL310=0,0,'Дані з ДІСО'!AW310/SUM('Дані з ДІСО'!AU310,'Дані з ДІСО'!AW310))</f>
        <v>0</v>
      </c>
      <c r="AO310" s="29">
        <f>(1+0.25*AN310)*AM310*Параметри!$K$51</f>
        <v>0</v>
      </c>
      <c r="AP310" s="40">
        <f>ROUNDUP(('Дані з ДІСО'!AE310+'Дані не з ДІСО'!E310+'Дані не з ДІСО'!G310)/Параметри!$K$69,0)</f>
        <v>0</v>
      </c>
      <c r="AQ310" s="40">
        <f t="shared" si="41"/>
        <v>0</v>
      </c>
      <c r="AR310" s="40">
        <f>IF(AP310=0,0,('Дані з ДІСО'!AH310+'Дані не з ДІСО'!G310)/('Дані з ДІСО'!AE310+'Дані не з ДІСО'!E310+'Дані не з ДІСО'!G310))</f>
        <v>0</v>
      </c>
      <c r="AS310" s="29">
        <f>AQ310*(1+0.25*AR310)*Параметри!$K$51</f>
        <v>0</v>
      </c>
      <c r="AT310" s="40">
        <f>ROUNDUP('Дані з ДІСО'!AF310/Параметри!$K$70,0)</f>
        <v>0</v>
      </c>
      <c r="AU310" s="40">
        <f t="shared" si="42"/>
        <v>0</v>
      </c>
      <c r="AV310" s="40">
        <f>IF(AT310=0,0,'Дані з ДІСО'!AI310/'Дані з ДІСО'!AF310)</f>
        <v>0</v>
      </c>
      <c r="AW310" s="29">
        <f>AU310*(1+0.25*AV310)*Параметри!$K$51</f>
        <v>0</v>
      </c>
      <c r="AX310" s="40">
        <f>ROUNDUP('Дані з ДІСО'!AR310/Параметри!$K$29,0)</f>
        <v>0</v>
      </c>
      <c r="AY310" s="40">
        <f>ROUNDUP('Дані з ДІСО'!AS310/Параметри!$K$29,0)</f>
        <v>0</v>
      </c>
      <c r="AZ310" s="40">
        <f>ROUNDUP('Дані з ДІСО'!AT310/Параметри!$K$29,0)</f>
        <v>0</v>
      </c>
      <c r="BA310" s="64">
        <f>(AX310*Параметри!$K$32+AY310*Параметри!$L$32+AZ310*Параметри!$M$32)/18</f>
        <v>0</v>
      </c>
      <c r="BB310" s="29">
        <f>(BA310*Параметри!$K$51+SUM('Дані з ДІСО'!AR310:AT310)*Параметри!$K$48*Параметри!$K$20/1000)*Параметри!$K$74</f>
        <v>0</v>
      </c>
      <c r="BC310" s="40">
        <f>ROUNDUP(('Дані не з ДІСО'!I310+'Дані не з ДІСО'!K310)/Параметри!$K$26,0)</f>
        <v>0</v>
      </c>
      <c r="BD310" s="29">
        <f>BC310*Параметри!$M$36/18</f>
        <v>0</v>
      </c>
      <c r="BE310" s="40">
        <f>IF(BC310=0,0,'Дані не з ДІСО'!K310/('Дані не з ДІСО'!I310+'Дані не з ДІСО'!K310))</f>
        <v>0</v>
      </c>
      <c r="BF310" s="29">
        <f>(1+0.25*BE310)*BD310*Параметри!$K$51</f>
        <v>0</v>
      </c>
      <c r="BG310" s="40">
        <f>ROUNDUP('Дані не з ДІСО'!M310/Параметри!$K$27,0)</f>
        <v>0</v>
      </c>
      <c r="BH310" s="40">
        <f>BG310*Параметри!$M$37/18</f>
        <v>0</v>
      </c>
      <c r="BI310" s="29">
        <f>BH310*Параметри!$K$51</f>
        <v>0</v>
      </c>
      <c r="BJ310" s="29">
        <f>'Дані не з ДІСО'!N310*Параметри!$K$76</f>
        <v>0</v>
      </c>
      <c r="BK310" s="40">
        <f>ROUNDUP('Дані з ДІСО'!V310/Параметри!$K$25,0)</f>
        <v>0</v>
      </c>
      <c r="BL310" s="40">
        <f>ROUNDUP('Дані з ДІСО'!W310/Параметри!$K$25,0)</f>
        <v>0</v>
      </c>
      <c r="BM310" s="40">
        <f>ROUNDUP('Дані з ДІСО'!X310/Параметри!$K$25,0)</f>
        <v>0</v>
      </c>
      <c r="BN310" s="40">
        <f>(BK310*Параметри!$K$34+BL310*Параметри!$L$34+BM310*Параметри!$M$34)/18</f>
        <v>0</v>
      </c>
      <c r="BO310" s="40">
        <f>IF(K310=0,0,'Дані з ДІСО'!AC310/K310)</f>
        <v>0</v>
      </c>
      <c r="BP310" s="29">
        <f>(1+0.25*BO310)*BN310*Параметри!$K$51</f>
        <v>0</v>
      </c>
      <c r="BQ310" s="29">
        <f>BP310*'Коефіцієнти АТО'!U310</f>
        <v>0</v>
      </c>
      <c r="BR310" s="29">
        <f>K310*(1+0.25*BO310)*Параметри!$K$66*Параметри!$K$20/1000</f>
        <v>0</v>
      </c>
      <c r="BS310" s="29">
        <f>(1+0.25*BO310)*K310*'Коефіцієнти АТО'!S310*Параметри!$K$20/1000</f>
        <v>0</v>
      </c>
      <c r="BT310" s="29">
        <f t="shared" si="43"/>
        <v>0</v>
      </c>
      <c r="BU310" s="40">
        <f>ROUNDUP('Дані з ДІСО'!AG310/Параметри!$K$71,0)</f>
        <v>0</v>
      </c>
      <c r="BV310" s="40">
        <f t="shared" si="44"/>
        <v>0</v>
      </c>
      <c r="BW310" s="40">
        <f>IF('Дані з ДІСО'!AG310=0,0,'Дані з ДІСО'!AJ310/'Дані з ДІСО'!AG310)</f>
        <v>0</v>
      </c>
      <c r="BX310" s="29">
        <f>BV310*(1+0.25*BW310)*Параметри!$K$51</f>
        <v>0</v>
      </c>
      <c r="BY310" s="29">
        <f>ROUND(IF(Параметри!$K$77="No",CC310,CC310*Параметри!$K$78)+AG310,1)</f>
        <v>139295.9</v>
      </c>
      <c r="BZ310" s="29">
        <f>ROUND(IF(Параметри!$K$77="No",BF310,BF310*Параметри!$K$78),1)</f>
        <v>0</v>
      </c>
      <c r="CA310" s="29">
        <f>ROUND(IF(Параметри!$K$77="No",BI310,BI310*Параметри!$K$78),1)</f>
        <v>0</v>
      </c>
      <c r="CB310" s="29">
        <f>ROUND(IF(Параметри!$K$77="No",BJ310,BJ310*Параметри!$K$78),1)</f>
        <v>0</v>
      </c>
      <c r="CC310" s="29">
        <f t="shared" si="38"/>
        <v>154773.22437009975</v>
      </c>
    </row>
    <row r="311" spans="1:81">
      <c r="A311" s="9">
        <v>310</v>
      </c>
      <c r="B311" s="9" t="s">
        <v>3148</v>
      </c>
      <c r="C311" s="9" t="s">
        <v>3148</v>
      </c>
      <c r="D311" s="9" t="s">
        <v>3393</v>
      </c>
      <c r="E311" s="9" t="s">
        <v>24</v>
      </c>
      <c r="F311" s="9" t="s">
        <v>3448</v>
      </c>
      <c r="G311" s="9" t="s">
        <v>659</v>
      </c>
      <c r="H311" s="29">
        <f>SUM('Дані з ДІСО'!J311:L311)</f>
        <v>892</v>
      </c>
      <c r="I311" s="29">
        <f>SUM('Дані з ДІСО'!G311:I311)</f>
        <v>52</v>
      </c>
      <c r="J311" s="29">
        <f>SUM('Дані з ДІСО'!P311:R311)</f>
        <v>0</v>
      </c>
      <c r="K311" s="29">
        <f>SUM('Дані з ДІСО'!V311:X311)</f>
        <v>0</v>
      </c>
      <c r="L311" s="40">
        <f>ROUNDUP('Дані з ДІСО'!J311/'Коефіцієнти АТО'!$R311,0)</f>
        <v>28</v>
      </c>
      <c r="M311" s="40">
        <f>ROUNDUP('Дані з ДІСО'!K311/'Коефіцієнти АТО'!$R311,0)</f>
        <v>34</v>
      </c>
      <c r="N311" s="40">
        <f>ROUNDUP('Дані з ДІСО'!L311/'Коефіцієнти АТО'!$R311,0)</f>
        <v>8</v>
      </c>
      <c r="O311" s="59">
        <f>(L311*Параметри!$K$32+M311*Параметри!$L$32+N311*Параметри!$M$32)/18</f>
        <v>113.32222222222224</v>
      </c>
      <c r="P311" s="41">
        <f>IF(H311=0,"",'Дані з ДІСО'!Y311/H311)</f>
        <v>0</v>
      </c>
      <c r="Q311" s="29">
        <f>IF(H311=0,"",(1+0.25*P311)*O311*Параметри!$K$51)</f>
        <v>23210.681459291824</v>
      </c>
      <c r="R311" s="29">
        <f>IF(H311=0,"",Q311*'Коефіцієнти АТО'!T311)</f>
        <v>394.58158480796101</v>
      </c>
      <c r="S311" s="29">
        <f>IF(H311=0,"",H311*(1+0.25*P311)*Параметри!$K$66*Параметри!$K$20/1000)</f>
        <v>0</v>
      </c>
      <c r="T311" s="29">
        <f>IF(H311=0,"",H311*(1+0.25*P311)*'Коефіцієнти АТО'!$S311*Параметри!$K$20/1000)</f>
        <v>4499.2090246633879</v>
      </c>
      <c r="U311" s="29">
        <f t="shared" si="39"/>
        <v>28104.472068763174</v>
      </c>
      <c r="V311" s="29">
        <f t="shared" si="40"/>
        <v>28104.472068763174</v>
      </c>
      <c r="W311" s="40">
        <f>ROUNDUP('Дані з ДІСО'!P311/Параметри!$K$24,0)</f>
        <v>0</v>
      </c>
      <c r="X311" s="40">
        <f>ROUNDUP('Дані з ДІСО'!Q311/Параметри!$K$24,0)</f>
        <v>0</v>
      </c>
      <c r="Y311" s="40">
        <f>ROUNDUP('Дані з ДІСО'!R311/Параметри!$K$24,0)</f>
        <v>0</v>
      </c>
      <c r="Z311" s="59">
        <f>(W311*Параметри!$K$33+X311*Параметри!$L$33+Y311*Параметри!$M$33)/18</f>
        <v>0</v>
      </c>
      <c r="AA311" s="41">
        <f>IF(J311=0,0,'Дані з ДІСО'!AA311/J311)</f>
        <v>0</v>
      </c>
      <c r="AB311" s="29">
        <f>(1+0.25*AA311)*Z311*Параметри!$K$51</f>
        <v>0</v>
      </c>
      <c r="AC311" s="29">
        <f>AB311*'Коефіцієнти АТО'!U311</f>
        <v>0</v>
      </c>
      <c r="AD311" s="29">
        <f>J311*(1+0.25*AA311)*Параметри!$K$66*Параметри!$K$20/1000</f>
        <v>0</v>
      </c>
      <c r="AE311" s="29">
        <f>(1+0.25*AA311)*J311*'Коефіцієнти АТО'!S311*Параметри!$K$20/1000</f>
        <v>0</v>
      </c>
      <c r="AF311" s="29">
        <f t="shared" si="36"/>
        <v>0</v>
      </c>
      <c r="AG311" s="29">
        <v>0</v>
      </c>
      <c r="AH311" s="40">
        <v>12</v>
      </c>
      <c r="AI311" s="40">
        <v>0</v>
      </c>
      <c r="AJ311" s="40">
        <f t="shared" si="37"/>
        <v>0</v>
      </c>
      <c r="AK311" s="29">
        <f>(AH311+AI311)*(1+0.25*AJ311)*Параметри!$K$53</f>
        <v>2153.1513083520003</v>
      </c>
      <c r="AL311" s="29">
        <f>ROUNDUP(('Дані з ДІСО'!AU311+'Дані з ДІСО'!AW311)/Параметри!$K$28,0)</f>
        <v>0</v>
      </c>
      <c r="AM311" s="64">
        <f>AL311*Параметри!$M$35/18</f>
        <v>0</v>
      </c>
      <c r="AN311" s="29">
        <f>IF(AL311=0,0,'Дані з ДІСО'!AW311/SUM('Дані з ДІСО'!AU311,'Дані з ДІСО'!AW311))</f>
        <v>0</v>
      </c>
      <c r="AO311" s="29">
        <f>(1+0.25*AN311)*AM311*Параметри!$K$51</f>
        <v>0</v>
      </c>
      <c r="AP311" s="40">
        <f>ROUNDUP(('Дані з ДІСО'!AE311+'Дані не з ДІСО'!E311+'Дані не з ДІСО'!G311)/Параметри!$K$69,0)</f>
        <v>0</v>
      </c>
      <c r="AQ311" s="40">
        <f t="shared" si="41"/>
        <v>0</v>
      </c>
      <c r="AR311" s="40">
        <f>IF(AP311=0,0,('Дані з ДІСО'!AH311+'Дані не з ДІСО'!G311)/('Дані з ДІСО'!AE311+'Дані не з ДІСО'!E311+'Дані не з ДІСО'!G311))</f>
        <v>0</v>
      </c>
      <c r="AS311" s="29">
        <f>AQ311*(1+0.25*AR311)*Параметри!$K$51</f>
        <v>0</v>
      </c>
      <c r="AT311" s="40">
        <f>ROUNDUP('Дані з ДІСО'!AF311/Параметри!$K$70,0)</f>
        <v>0</v>
      </c>
      <c r="AU311" s="40">
        <f t="shared" si="42"/>
        <v>0</v>
      </c>
      <c r="AV311" s="40">
        <f>IF(AT311=0,0,'Дані з ДІСО'!AI311/'Дані з ДІСО'!AF311)</f>
        <v>0</v>
      </c>
      <c r="AW311" s="29">
        <f>AU311*(1+0.25*AV311)*Параметри!$K$51</f>
        <v>0</v>
      </c>
      <c r="AX311" s="40">
        <f>ROUNDUP('Дані з ДІСО'!AR311/Параметри!$K$29,0)</f>
        <v>0</v>
      </c>
      <c r="AY311" s="40">
        <f>ROUNDUP('Дані з ДІСО'!AS311/Параметри!$K$29,0)</f>
        <v>0</v>
      </c>
      <c r="AZ311" s="40">
        <f>ROUNDUP('Дані з ДІСО'!AT311/Параметри!$K$29,0)</f>
        <v>0</v>
      </c>
      <c r="BA311" s="64">
        <f>(AX311*Параметри!$K$32+AY311*Параметри!$L$32+AZ311*Параметри!$M$32)/18</f>
        <v>0</v>
      </c>
      <c r="BB311" s="29">
        <f>(BA311*Параметри!$K$51+SUM('Дані з ДІСО'!AR311:AT311)*Параметри!$K$48*Параметри!$K$20/1000)*Параметри!$K$74</f>
        <v>0</v>
      </c>
      <c r="BC311" s="40">
        <f>ROUNDUP(('Дані не з ДІСО'!I311+'Дані не з ДІСО'!K311)/Параметри!$K$26,0)</f>
        <v>0</v>
      </c>
      <c r="BD311" s="29">
        <f>BC311*Параметри!$M$36/18</f>
        <v>0</v>
      </c>
      <c r="BE311" s="40">
        <f>IF(BC311=0,0,'Дані не з ДІСО'!K311/('Дані не з ДІСО'!I311+'Дані не з ДІСО'!K311))</f>
        <v>0</v>
      </c>
      <c r="BF311" s="29">
        <f>(1+0.25*BE311)*BD311*Параметри!$K$51</f>
        <v>0</v>
      </c>
      <c r="BG311" s="40">
        <f>ROUNDUP('Дані не з ДІСО'!M311/Параметри!$K$27,0)</f>
        <v>0</v>
      </c>
      <c r="BH311" s="40">
        <f>BG311*Параметри!$M$37/18</f>
        <v>0</v>
      </c>
      <c r="BI311" s="29">
        <f>BH311*Параметри!$K$51</f>
        <v>0</v>
      </c>
      <c r="BJ311" s="29">
        <f>'Дані не з ДІСО'!N311*Параметри!$K$76</f>
        <v>0</v>
      </c>
      <c r="BK311" s="40">
        <f>ROUNDUP('Дані з ДІСО'!V311/Параметри!$K$25,0)</f>
        <v>0</v>
      </c>
      <c r="BL311" s="40">
        <f>ROUNDUP('Дані з ДІСО'!W311/Параметри!$K$25,0)</f>
        <v>0</v>
      </c>
      <c r="BM311" s="40">
        <f>ROUNDUP('Дані з ДІСО'!X311/Параметри!$K$25,0)</f>
        <v>0</v>
      </c>
      <c r="BN311" s="40">
        <f>(BK311*Параметри!$K$34+BL311*Параметри!$L$34+BM311*Параметри!$M$34)/18</f>
        <v>0</v>
      </c>
      <c r="BO311" s="40">
        <f>IF(K311=0,0,'Дані з ДІСО'!AC311/K311)</f>
        <v>0</v>
      </c>
      <c r="BP311" s="29">
        <f>(1+0.25*BO311)*BN311*Параметри!$K$51</f>
        <v>0</v>
      </c>
      <c r="BQ311" s="29">
        <f>BP311*'Коефіцієнти АТО'!U311</f>
        <v>0</v>
      </c>
      <c r="BR311" s="29">
        <f>K311*(1+0.25*BO311)*Параметри!$K$66*Параметри!$K$20/1000</f>
        <v>0</v>
      </c>
      <c r="BS311" s="29">
        <f>(1+0.25*BO311)*K311*'Коефіцієнти АТО'!S311*Параметри!$K$20/1000</f>
        <v>0</v>
      </c>
      <c r="BT311" s="29">
        <f t="shared" si="43"/>
        <v>0</v>
      </c>
      <c r="BU311" s="40">
        <f>ROUNDUP('Дані з ДІСО'!AG311/Параметри!$K$71,0)</f>
        <v>0</v>
      </c>
      <c r="BV311" s="40">
        <f t="shared" si="44"/>
        <v>0</v>
      </c>
      <c r="BW311" s="40">
        <f>IF('Дані з ДІСО'!AG311=0,0,'Дані з ДІСО'!AJ311/'Дані з ДІСО'!AG311)</f>
        <v>0</v>
      </c>
      <c r="BX311" s="29">
        <f>BV311*(1+0.25*BW311)*Параметри!$K$51</f>
        <v>0</v>
      </c>
      <c r="BY311" s="29">
        <f>ROUND(IF(Параметри!$K$77="No",CC311,CC311*Параметри!$K$78)+AG311,1)</f>
        <v>27231.9</v>
      </c>
      <c r="BZ311" s="29">
        <f>ROUND(IF(Параметри!$K$77="No",BF311,BF311*Параметри!$K$78),1)</f>
        <v>0</v>
      </c>
      <c r="CA311" s="29">
        <f>ROUND(IF(Параметри!$K$77="No",BI311,BI311*Параметри!$K$78),1)</f>
        <v>0</v>
      </c>
      <c r="CB311" s="29">
        <f>ROUND(IF(Параметри!$K$77="No",BJ311,BJ311*Параметри!$K$78),1)</f>
        <v>0</v>
      </c>
      <c r="CC311" s="29">
        <f t="shared" si="38"/>
        <v>30257.623377115175</v>
      </c>
    </row>
    <row r="312" spans="1:81">
      <c r="A312" s="9">
        <v>311</v>
      </c>
      <c r="B312" s="9" t="s">
        <v>3148</v>
      </c>
      <c r="C312" s="9" t="s">
        <v>3148</v>
      </c>
      <c r="D312" s="9" t="s">
        <v>3393</v>
      </c>
      <c r="E312" s="9" t="s">
        <v>24</v>
      </c>
      <c r="F312" s="9" t="s">
        <v>3449</v>
      </c>
      <c r="G312" s="9" t="s">
        <v>661</v>
      </c>
      <c r="H312" s="29">
        <f>SUM('Дані з ДІСО'!J312:L312)</f>
        <v>535</v>
      </c>
      <c r="I312" s="29">
        <f>SUM('Дані з ДІСО'!G312:I312)</f>
        <v>48</v>
      </c>
      <c r="J312" s="29">
        <f>SUM('Дані з ДІСО'!P312:R312)</f>
        <v>0</v>
      </c>
      <c r="K312" s="29">
        <f>SUM('Дані з ДІСО'!V312:X312)</f>
        <v>0</v>
      </c>
      <c r="L312" s="40">
        <f>ROUNDUP('Дані з ДІСО'!J312/'Коефіцієнти АТО'!$R312,0)</f>
        <v>17</v>
      </c>
      <c r="M312" s="40">
        <f>ROUNDUP('Дані з ДІСО'!K312/'Коефіцієнти АТО'!$R312,0)</f>
        <v>21</v>
      </c>
      <c r="N312" s="40">
        <f>ROUNDUP('Дані з ДІСО'!L312/'Коефіцієнти АТО'!$R312,0)</f>
        <v>5</v>
      </c>
      <c r="O312" s="59">
        <f>(L312*Параметри!$K$32+M312*Параметри!$L$32+N312*Параметри!$M$32)/18</f>
        <v>69.733333333333334</v>
      </c>
      <c r="P312" s="41">
        <f>IF(H312=0,"",'Дані з ДІСО'!Y312/H312)</f>
        <v>0</v>
      </c>
      <c r="Q312" s="29">
        <f>IF(H312=0,"",(1+0.25*P312)*O312*Параметри!$K$51)</f>
        <v>14282.796042603733</v>
      </c>
      <c r="R312" s="29">
        <f>IF(H312=0,"",Q312*'Коефіцієнти АТО'!T312)</f>
        <v>242.8075327242635</v>
      </c>
      <c r="S312" s="29">
        <f>IF(H312=0,"",H312*(1+0.25*P312)*Параметри!$K$66*Параметри!$K$20/1000)</f>
        <v>0</v>
      </c>
      <c r="T312" s="29">
        <f>IF(H312=0,"",H312*(1+0.25*P312)*'Коефіцієнти АТО'!$S312*Параметри!$K$20/1000)</f>
        <v>2698.5166235368974</v>
      </c>
      <c r="U312" s="29">
        <f t="shared" si="39"/>
        <v>17224.120198864894</v>
      </c>
      <c r="V312" s="29">
        <f t="shared" si="40"/>
        <v>17224.120198864894</v>
      </c>
      <c r="W312" s="40">
        <f>ROUNDUP('Дані з ДІСО'!P312/Параметри!$K$24,0)</f>
        <v>0</v>
      </c>
      <c r="X312" s="40">
        <f>ROUNDUP('Дані з ДІСО'!Q312/Параметри!$K$24,0)</f>
        <v>0</v>
      </c>
      <c r="Y312" s="40">
        <f>ROUNDUP('Дані з ДІСО'!R312/Параметри!$K$24,0)</f>
        <v>0</v>
      </c>
      <c r="Z312" s="59">
        <f>(W312*Параметри!$K$33+X312*Параметри!$L$33+Y312*Параметри!$M$33)/18</f>
        <v>0</v>
      </c>
      <c r="AA312" s="41">
        <f>IF(J312=0,0,'Дані з ДІСО'!AA312/J312)</f>
        <v>0</v>
      </c>
      <c r="AB312" s="29">
        <f>(1+0.25*AA312)*Z312*Параметри!$K$51</f>
        <v>0</v>
      </c>
      <c r="AC312" s="29">
        <f>AB312*'Коефіцієнти АТО'!U312</f>
        <v>0</v>
      </c>
      <c r="AD312" s="29">
        <f>J312*(1+0.25*AA312)*Параметри!$K$66*Параметри!$K$20/1000</f>
        <v>0</v>
      </c>
      <c r="AE312" s="29">
        <f>(1+0.25*AA312)*J312*'Коефіцієнти АТО'!S312*Параметри!$K$20/1000</f>
        <v>0</v>
      </c>
      <c r="AF312" s="29">
        <f t="shared" si="36"/>
        <v>0</v>
      </c>
      <c r="AG312" s="29">
        <v>0</v>
      </c>
      <c r="AH312" s="40">
        <v>3</v>
      </c>
      <c r="AI312" s="40">
        <v>0</v>
      </c>
      <c r="AJ312" s="40">
        <f t="shared" si="37"/>
        <v>0</v>
      </c>
      <c r="AK312" s="29">
        <f>(AH312+AI312)*(1+0.25*AJ312)*Параметри!$K$53</f>
        <v>538.28782708800009</v>
      </c>
      <c r="AL312" s="29">
        <f>ROUNDUP(('Дані з ДІСО'!AU312+'Дані з ДІСО'!AW312)/Параметри!$K$28,0)</f>
        <v>0</v>
      </c>
      <c r="AM312" s="64">
        <f>AL312*Параметри!$M$35/18</f>
        <v>0</v>
      </c>
      <c r="AN312" s="29">
        <f>IF(AL312=0,0,'Дані з ДІСО'!AW312/SUM('Дані з ДІСО'!AU312,'Дані з ДІСО'!AW312))</f>
        <v>0</v>
      </c>
      <c r="AO312" s="29">
        <f>(1+0.25*AN312)*AM312*Параметри!$K$51</f>
        <v>0</v>
      </c>
      <c r="AP312" s="40">
        <f>ROUNDUP(('Дані з ДІСО'!AE312+'Дані не з ДІСО'!E312+'Дані не з ДІСО'!G312)/Параметри!$K$69,0)</f>
        <v>0</v>
      </c>
      <c r="AQ312" s="40">
        <f t="shared" si="41"/>
        <v>0</v>
      </c>
      <c r="AR312" s="40">
        <f>IF(AP312=0,0,('Дані з ДІСО'!AH312+'Дані не з ДІСО'!G312)/('Дані з ДІСО'!AE312+'Дані не з ДІСО'!E312+'Дані не з ДІСО'!G312))</f>
        <v>0</v>
      </c>
      <c r="AS312" s="29">
        <f>AQ312*(1+0.25*AR312)*Параметри!$K$51</f>
        <v>0</v>
      </c>
      <c r="AT312" s="40">
        <f>ROUNDUP('Дані з ДІСО'!AF312/Параметри!$K$70,0)</f>
        <v>0</v>
      </c>
      <c r="AU312" s="40">
        <f t="shared" si="42"/>
        <v>0</v>
      </c>
      <c r="AV312" s="40">
        <f>IF(AT312=0,0,'Дані з ДІСО'!AI312/'Дані з ДІСО'!AF312)</f>
        <v>0</v>
      </c>
      <c r="AW312" s="29">
        <f>AU312*(1+0.25*AV312)*Параметри!$K$51</f>
        <v>0</v>
      </c>
      <c r="AX312" s="40">
        <f>ROUNDUP('Дані з ДІСО'!AR312/Параметри!$K$29,0)</f>
        <v>0</v>
      </c>
      <c r="AY312" s="40">
        <f>ROUNDUP('Дані з ДІСО'!AS312/Параметри!$K$29,0)</f>
        <v>0</v>
      </c>
      <c r="AZ312" s="40">
        <f>ROUNDUP('Дані з ДІСО'!AT312/Параметри!$K$29,0)</f>
        <v>0</v>
      </c>
      <c r="BA312" s="64">
        <f>(AX312*Параметри!$K$32+AY312*Параметри!$L$32+AZ312*Параметри!$M$32)/18</f>
        <v>0</v>
      </c>
      <c r="BB312" s="29">
        <f>(BA312*Параметри!$K$51+SUM('Дані з ДІСО'!AR312:AT312)*Параметри!$K$48*Параметри!$K$20/1000)*Параметри!$K$74</f>
        <v>0</v>
      </c>
      <c r="BC312" s="40">
        <f>ROUNDUP(('Дані не з ДІСО'!I312+'Дані не з ДІСО'!K312)/Параметри!$K$26,0)</f>
        <v>0</v>
      </c>
      <c r="BD312" s="29">
        <f>BC312*Параметри!$M$36/18</f>
        <v>0</v>
      </c>
      <c r="BE312" s="40">
        <f>IF(BC312=0,0,'Дані не з ДІСО'!K312/('Дані не з ДІСО'!I312+'Дані не з ДІСО'!K312))</f>
        <v>0</v>
      </c>
      <c r="BF312" s="29">
        <f>(1+0.25*BE312)*BD312*Параметри!$K$51</f>
        <v>0</v>
      </c>
      <c r="BG312" s="40">
        <f>ROUNDUP('Дані не з ДІСО'!M312/Параметри!$K$27,0)</f>
        <v>0</v>
      </c>
      <c r="BH312" s="40">
        <f>BG312*Параметри!$M$37/18</f>
        <v>0</v>
      </c>
      <c r="BI312" s="29">
        <f>BH312*Параметри!$K$51</f>
        <v>0</v>
      </c>
      <c r="BJ312" s="29">
        <f>'Дані не з ДІСО'!N312*Параметри!$K$76</f>
        <v>0</v>
      </c>
      <c r="BK312" s="40">
        <f>ROUNDUP('Дані з ДІСО'!V312/Параметри!$K$25,0)</f>
        <v>0</v>
      </c>
      <c r="BL312" s="40">
        <f>ROUNDUP('Дані з ДІСО'!W312/Параметри!$K$25,0)</f>
        <v>0</v>
      </c>
      <c r="BM312" s="40">
        <f>ROUNDUP('Дані з ДІСО'!X312/Параметри!$K$25,0)</f>
        <v>0</v>
      </c>
      <c r="BN312" s="40">
        <f>(BK312*Параметри!$K$34+BL312*Параметри!$L$34+BM312*Параметри!$M$34)/18</f>
        <v>0</v>
      </c>
      <c r="BO312" s="40">
        <f>IF(K312=0,0,'Дані з ДІСО'!AC312/K312)</f>
        <v>0</v>
      </c>
      <c r="BP312" s="29">
        <f>(1+0.25*BO312)*BN312*Параметри!$K$51</f>
        <v>0</v>
      </c>
      <c r="BQ312" s="29">
        <f>BP312*'Коефіцієнти АТО'!U312</f>
        <v>0</v>
      </c>
      <c r="BR312" s="29">
        <f>K312*(1+0.25*BO312)*Параметри!$K$66*Параметри!$K$20/1000</f>
        <v>0</v>
      </c>
      <c r="BS312" s="29">
        <f>(1+0.25*BO312)*K312*'Коефіцієнти АТО'!S312*Параметри!$K$20/1000</f>
        <v>0</v>
      </c>
      <c r="BT312" s="29">
        <f t="shared" si="43"/>
        <v>0</v>
      </c>
      <c r="BU312" s="40">
        <f>ROUNDUP('Дані з ДІСО'!AG312/Параметри!$K$71,0)</f>
        <v>0</v>
      </c>
      <c r="BV312" s="40">
        <f t="shared" si="44"/>
        <v>0</v>
      </c>
      <c r="BW312" s="40">
        <f>IF('Дані з ДІСО'!AG312=0,0,'Дані з ДІСО'!AJ312/'Дані з ДІСО'!AG312)</f>
        <v>0</v>
      </c>
      <c r="BX312" s="29">
        <f>BV312*(1+0.25*BW312)*Параметри!$K$51</f>
        <v>0</v>
      </c>
      <c r="BY312" s="29">
        <f>ROUND(IF(Параметри!$K$77="No",CC312,CC312*Параметри!$K$78)+AG312,1)</f>
        <v>15986.2</v>
      </c>
      <c r="BZ312" s="29">
        <f>ROUND(IF(Параметри!$K$77="No",BF312,BF312*Параметри!$K$78),1)</f>
        <v>0</v>
      </c>
      <c r="CA312" s="29">
        <f>ROUND(IF(Параметри!$K$77="No",BI312,BI312*Параметри!$K$78),1)</f>
        <v>0</v>
      </c>
      <c r="CB312" s="29">
        <f>ROUND(IF(Параметри!$K$77="No",BJ312,BJ312*Параметри!$K$78),1)</f>
        <v>0</v>
      </c>
      <c r="CC312" s="29">
        <f t="shared" si="38"/>
        <v>17762.408025952893</v>
      </c>
    </row>
    <row r="313" spans="1:81">
      <c r="A313" s="9">
        <v>312</v>
      </c>
      <c r="B313" s="9" t="s">
        <v>3148</v>
      </c>
      <c r="C313" s="9" t="s">
        <v>3148</v>
      </c>
      <c r="D313" s="9" t="s">
        <v>3393</v>
      </c>
      <c r="E313" s="9" t="s">
        <v>24</v>
      </c>
      <c r="F313" s="9" t="s">
        <v>3450</v>
      </c>
      <c r="G313" s="9" t="s">
        <v>663</v>
      </c>
      <c r="H313" s="29">
        <f>SUM('Дані з ДІСО'!J313:L313)</f>
        <v>357</v>
      </c>
      <c r="I313" s="29">
        <f>SUM('Дані з ДІСО'!G313:I313)</f>
        <v>22</v>
      </c>
      <c r="J313" s="29">
        <f>SUM('Дані з ДІСО'!P313:R313)</f>
        <v>0</v>
      </c>
      <c r="K313" s="29">
        <f>SUM('Дані з ДІСО'!V313:X313)</f>
        <v>0</v>
      </c>
      <c r="L313" s="40">
        <f>ROUNDUP('Дані з ДІСО'!J313/'Коефіцієнти АТО'!$R313,0)</f>
        <v>9</v>
      </c>
      <c r="M313" s="40">
        <f>ROUNDUP('Дані з ДІСО'!K313/'Коефіцієнти АТО'!$R313,0)</f>
        <v>15</v>
      </c>
      <c r="N313" s="40">
        <f>ROUNDUP('Дані з ДІСО'!L313/'Коефіцієнти АТО'!$R313,0)</f>
        <v>2</v>
      </c>
      <c r="O313" s="59">
        <f>(L313*Параметри!$K$32+M313*Параметри!$L$32+N313*Параметри!$M$32)/18</f>
        <v>42.694444444444443</v>
      </c>
      <c r="P313" s="41">
        <f>IF(H313=0,"",'Дані з ДІСО'!Y313/H313)</f>
        <v>0</v>
      </c>
      <c r="Q313" s="29">
        <f>IF(H313=0,"",(1+0.25*P313)*O313*Параметри!$K$51)</f>
        <v>8744.6851169064448</v>
      </c>
      <c r="R313" s="29">
        <f>IF(H313=0,"",Q313*'Коефіцієнти АТО'!T313)</f>
        <v>148.65964698740956</v>
      </c>
      <c r="S313" s="29">
        <f>IF(H313=0,"",H313*(1+0.25*P313)*Параметри!$K$66*Параметри!$K$20/1000)</f>
        <v>0</v>
      </c>
      <c r="T313" s="29">
        <f>IF(H313=0,"",H313*(1+0.25*P313)*'Коефіцієнти АТО'!$S313*Параметри!$K$20/1000)</f>
        <v>1460.9391178950768</v>
      </c>
      <c r="U313" s="29">
        <f t="shared" si="39"/>
        <v>10354.283881788931</v>
      </c>
      <c r="V313" s="29">
        <f t="shared" si="40"/>
        <v>10354.283881788931</v>
      </c>
      <c r="W313" s="40">
        <f>ROUNDUP('Дані з ДІСО'!P313/Параметри!$K$24,0)</f>
        <v>0</v>
      </c>
      <c r="X313" s="40">
        <f>ROUNDUP('Дані з ДІСО'!Q313/Параметри!$K$24,0)</f>
        <v>0</v>
      </c>
      <c r="Y313" s="40">
        <f>ROUNDUP('Дані з ДІСО'!R313/Параметри!$K$24,0)</f>
        <v>0</v>
      </c>
      <c r="Z313" s="59">
        <f>(W313*Параметри!$K$33+X313*Параметри!$L$33+Y313*Параметри!$M$33)/18</f>
        <v>0</v>
      </c>
      <c r="AA313" s="41">
        <f>IF(J313=0,0,'Дані з ДІСО'!AA313/J313)</f>
        <v>0</v>
      </c>
      <c r="AB313" s="29">
        <f>(1+0.25*AA313)*Z313*Параметри!$K$51</f>
        <v>0</v>
      </c>
      <c r="AC313" s="29">
        <f>AB313*'Коефіцієнти АТО'!U313</f>
        <v>0</v>
      </c>
      <c r="AD313" s="29">
        <f>J313*(1+0.25*AA313)*Параметри!$K$66*Параметри!$K$20/1000</f>
        <v>0</v>
      </c>
      <c r="AE313" s="29">
        <f>(1+0.25*AA313)*J313*'Коефіцієнти АТО'!S313*Параметри!$K$20/1000</f>
        <v>0</v>
      </c>
      <c r="AF313" s="29">
        <f t="shared" si="36"/>
        <v>0</v>
      </c>
      <c r="AG313" s="29">
        <v>0</v>
      </c>
      <c r="AH313" s="40">
        <v>1</v>
      </c>
      <c r="AI313" s="40">
        <v>0</v>
      </c>
      <c r="AJ313" s="40">
        <f t="shared" si="37"/>
        <v>0</v>
      </c>
      <c r="AK313" s="29">
        <f>(AH313+AI313)*(1+0.25*AJ313)*Параметри!$K$53</f>
        <v>179.42927569600005</v>
      </c>
      <c r="AL313" s="29">
        <f>ROUNDUP(('Дані з ДІСО'!AU313+'Дані з ДІСО'!AW313)/Параметри!$K$28,0)</f>
        <v>0</v>
      </c>
      <c r="AM313" s="64">
        <f>AL313*Параметри!$M$35/18</f>
        <v>0</v>
      </c>
      <c r="AN313" s="29">
        <f>IF(AL313=0,0,'Дані з ДІСО'!AW313/SUM('Дані з ДІСО'!AU313,'Дані з ДІСО'!AW313))</f>
        <v>0</v>
      </c>
      <c r="AO313" s="29">
        <f>(1+0.25*AN313)*AM313*Параметри!$K$51</f>
        <v>0</v>
      </c>
      <c r="AP313" s="40">
        <f>ROUNDUP(('Дані з ДІСО'!AE313+'Дані не з ДІСО'!E313+'Дані не з ДІСО'!G313)/Параметри!$K$69,0)</f>
        <v>0</v>
      </c>
      <c r="AQ313" s="40">
        <f t="shared" si="41"/>
        <v>0</v>
      </c>
      <c r="AR313" s="40">
        <f>IF(AP313=0,0,('Дані з ДІСО'!AH313+'Дані не з ДІСО'!G313)/('Дані з ДІСО'!AE313+'Дані не з ДІСО'!E313+'Дані не з ДІСО'!G313))</f>
        <v>0</v>
      </c>
      <c r="AS313" s="29">
        <f>AQ313*(1+0.25*AR313)*Параметри!$K$51</f>
        <v>0</v>
      </c>
      <c r="AT313" s="40">
        <f>ROUNDUP('Дані з ДІСО'!AF313/Параметри!$K$70,0)</f>
        <v>0</v>
      </c>
      <c r="AU313" s="40">
        <f t="shared" si="42"/>
        <v>0</v>
      </c>
      <c r="AV313" s="40">
        <f>IF(AT313=0,0,'Дані з ДІСО'!AI313/'Дані з ДІСО'!AF313)</f>
        <v>0</v>
      </c>
      <c r="AW313" s="29">
        <f>AU313*(1+0.25*AV313)*Параметри!$K$51</f>
        <v>0</v>
      </c>
      <c r="AX313" s="40">
        <f>ROUNDUP('Дані з ДІСО'!AR313/Параметри!$K$29,0)</f>
        <v>0</v>
      </c>
      <c r="AY313" s="40">
        <f>ROUNDUP('Дані з ДІСО'!AS313/Параметри!$K$29,0)</f>
        <v>0</v>
      </c>
      <c r="AZ313" s="40">
        <f>ROUNDUP('Дані з ДІСО'!AT313/Параметри!$K$29,0)</f>
        <v>0</v>
      </c>
      <c r="BA313" s="64">
        <f>(AX313*Параметри!$K$32+AY313*Параметри!$L$32+AZ313*Параметри!$M$32)/18</f>
        <v>0</v>
      </c>
      <c r="BB313" s="29">
        <f>(BA313*Параметри!$K$51+SUM('Дані з ДІСО'!AR313:AT313)*Параметри!$K$48*Параметри!$K$20/1000)*Параметри!$K$74</f>
        <v>0</v>
      </c>
      <c r="BC313" s="40">
        <f>ROUNDUP(('Дані не з ДІСО'!I313+'Дані не з ДІСО'!K313)/Параметри!$K$26,0)</f>
        <v>0</v>
      </c>
      <c r="BD313" s="29">
        <f>BC313*Параметри!$M$36/18</f>
        <v>0</v>
      </c>
      <c r="BE313" s="40">
        <f>IF(BC313=0,0,'Дані не з ДІСО'!K313/('Дані не з ДІСО'!I313+'Дані не з ДІСО'!K313))</f>
        <v>0</v>
      </c>
      <c r="BF313" s="29">
        <f>(1+0.25*BE313)*BD313*Параметри!$K$51</f>
        <v>0</v>
      </c>
      <c r="BG313" s="40">
        <f>ROUNDUP('Дані не з ДІСО'!M313/Параметри!$K$27,0)</f>
        <v>0</v>
      </c>
      <c r="BH313" s="40">
        <f>BG313*Параметри!$M$37/18</f>
        <v>0</v>
      </c>
      <c r="BI313" s="29">
        <f>BH313*Параметри!$K$51</f>
        <v>0</v>
      </c>
      <c r="BJ313" s="29">
        <f>'Дані не з ДІСО'!N313*Параметри!$K$76</f>
        <v>0</v>
      </c>
      <c r="BK313" s="40">
        <f>ROUNDUP('Дані з ДІСО'!V313/Параметри!$K$25,0)</f>
        <v>0</v>
      </c>
      <c r="BL313" s="40">
        <f>ROUNDUP('Дані з ДІСО'!W313/Параметри!$K$25,0)</f>
        <v>0</v>
      </c>
      <c r="BM313" s="40">
        <f>ROUNDUP('Дані з ДІСО'!X313/Параметри!$K$25,0)</f>
        <v>0</v>
      </c>
      <c r="BN313" s="40">
        <f>(BK313*Параметри!$K$34+BL313*Параметри!$L$34+BM313*Параметри!$M$34)/18</f>
        <v>0</v>
      </c>
      <c r="BO313" s="40">
        <f>IF(K313=0,0,'Дані з ДІСО'!AC313/K313)</f>
        <v>0</v>
      </c>
      <c r="BP313" s="29">
        <f>(1+0.25*BO313)*BN313*Параметри!$K$51</f>
        <v>0</v>
      </c>
      <c r="BQ313" s="29">
        <f>BP313*'Коефіцієнти АТО'!U313</f>
        <v>0</v>
      </c>
      <c r="BR313" s="29">
        <f>K313*(1+0.25*BO313)*Параметри!$K$66*Параметри!$K$20/1000</f>
        <v>0</v>
      </c>
      <c r="BS313" s="29">
        <f>(1+0.25*BO313)*K313*'Коефіцієнти АТО'!S313*Параметри!$K$20/1000</f>
        <v>0</v>
      </c>
      <c r="BT313" s="29">
        <f t="shared" si="43"/>
        <v>0</v>
      </c>
      <c r="BU313" s="40">
        <f>ROUNDUP('Дані з ДІСО'!AG313/Параметри!$K$71,0)</f>
        <v>0</v>
      </c>
      <c r="BV313" s="40">
        <f t="shared" si="44"/>
        <v>0</v>
      </c>
      <c r="BW313" s="40">
        <f>IF('Дані з ДІСО'!AG313=0,0,'Дані з ДІСО'!AJ313/'Дані з ДІСО'!AG313)</f>
        <v>0</v>
      </c>
      <c r="BX313" s="29">
        <f>BV313*(1+0.25*BW313)*Параметри!$K$51</f>
        <v>0</v>
      </c>
      <c r="BY313" s="29">
        <f>ROUND(IF(Параметри!$K$77="No",CC313,CC313*Параметри!$K$78)+AG313,1)</f>
        <v>9480.2999999999993</v>
      </c>
      <c r="BZ313" s="29">
        <f>ROUND(IF(Параметри!$K$77="No",BF313,BF313*Параметри!$K$78),1)</f>
        <v>0</v>
      </c>
      <c r="CA313" s="29">
        <f>ROUND(IF(Параметри!$K$77="No",BI313,BI313*Параметри!$K$78),1)</f>
        <v>0</v>
      </c>
      <c r="CB313" s="29">
        <f>ROUND(IF(Параметри!$K$77="No",BJ313,BJ313*Параметри!$K$78),1)</f>
        <v>0</v>
      </c>
      <c r="CC313" s="29">
        <f t="shared" si="38"/>
        <v>10533.713157484932</v>
      </c>
    </row>
    <row r="314" spans="1:81">
      <c r="A314" s="9">
        <v>313</v>
      </c>
      <c r="B314" s="9" t="s">
        <v>3151</v>
      </c>
      <c r="C314" s="9" t="s">
        <v>3151</v>
      </c>
      <c r="D314" s="9" t="s">
        <v>3393</v>
      </c>
      <c r="E314" s="9" t="s">
        <v>29</v>
      </c>
      <c r="F314" s="9" t="s">
        <v>3451</v>
      </c>
      <c r="G314" s="9" t="s">
        <v>665</v>
      </c>
      <c r="H314" s="29">
        <f>SUM('Дані з ДІСО'!J314:L314)</f>
        <v>329</v>
      </c>
      <c r="I314" s="29">
        <f>SUM('Дані з ДІСО'!G314:I314)</f>
        <v>20</v>
      </c>
      <c r="J314" s="29">
        <f>SUM('Дані з ДІСО'!P314:R314)</f>
        <v>0</v>
      </c>
      <c r="K314" s="29">
        <f>SUM('Дані з ДІСО'!V314:X314)</f>
        <v>0</v>
      </c>
      <c r="L314" s="40">
        <f>ROUNDUP('Дані з ДІСО'!J314/'Коефіцієнти АТО'!$R314,0)</f>
        <v>6</v>
      </c>
      <c r="M314" s="40">
        <f>ROUNDUP('Дані з ДІСО'!K314/'Коефіцієнти АТО'!$R314,0)</f>
        <v>11</v>
      </c>
      <c r="N314" s="40">
        <f>ROUNDUP('Дані з ДІСО'!L314/'Коефіцієнти АТО'!$R314,0)</f>
        <v>3</v>
      </c>
      <c r="O314" s="59">
        <f>(L314*Параметри!$K$32+M314*Параметри!$L$32+N314*Параметри!$M$32)/18</f>
        <v>33.56666666666667</v>
      </c>
      <c r="P314" s="41">
        <f>IF(H314=0,"",'Дані з ДІСО'!Y314/H314)</f>
        <v>0</v>
      </c>
      <c r="Q314" s="29">
        <f>IF(H314=0,"",(1+0.25*P314)*O314*Параметри!$K$51)</f>
        <v>6875.1317470850672</v>
      </c>
      <c r="R314" s="29">
        <f>IF(H314=0,"",Q314*'Коефіцієнти АТО'!T314)</f>
        <v>116.87723970044615</v>
      </c>
      <c r="S314" s="29">
        <f>IF(H314=0,"",H314*(1+0.25*P314)*Параметри!$K$66*Параметри!$K$20/1000)</f>
        <v>0</v>
      </c>
      <c r="T314" s="29">
        <f>IF(H314=0,"",H314*(1+0.25*P314)*'Коефіцієнти АТО'!$S314*Параметри!$K$20/1000)</f>
        <v>720.14372386893672</v>
      </c>
      <c r="U314" s="29">
        <f t="shared" si="39"/>
        <v>7712.1527106544499</v>
      </c>
      <c r="V314" s="29">
        <f t="shared" si="40"/>
        <v>7712.1527106544499</v>
      </c>
      <c r="W314" s="40">
        <f>ROUNDUP('Дані з ДІСО'!P314/Параметри!$K$24,0)</f>
        <v>0</v>
      </c>
      <c r="X314" s="40">
        <f>ROUNDUP('Дані з ДІСО'!Q314/Параметри!$K$24,0)</f>
        <v>0</v>
      </c>
      <c r="Y314" s="40">
        <f>ROUNDUP('Дані з ДІСО'!R314/Параметри!$K$24,0)</f>
        <v>0</v>
      </c>
      <c r="Z314" s="59">
        <f>(W314*Параметри!$K$33+X314*Параметри!$L$33+Y314*Параметри!$M$33)/18</f>
        <v>0</v>
      </c>
      <c r="AA314" s="41">
        <f>IF(J314=0,0,'Дані з ДІСО'!AA314/J314)</f>
        <v>0</v>
      </c>
      <c r="AB314" s="29">
        <f>(1+0.25*AA314)*Z314*Параметри!$K$51</f>
        <v>0</v>
      </c>
      <c r="AC314" s="29">
        <f>AB314*'Коефіцієнти АТО'!U314</f>
        <v>0</v>
      </c>
      <c r="AD314" s="29">
        <f>J314*(1+0.25*AA314)*Параметри!$K$66*Параметри!$K$20/1000</f>
        <v>0</v>
      </c>
      <c r="AE314" s="29">
        <f>(1+0.25*AA314)*J314*'Коефіцієнти АТО'!S314*Параметри!$K$20/1000</f>
        <v>0</v>
      </c>
      <c r="AF314" s="29">
        <f t="shared" si="36"/>
        <v>0</v>
      </c>
      <c r="AG314" s="29">
        <v>0</v>
      </c>
      <c r="AH314" s="40">
        <v>2</v>
      </c>
      <c r="AI314" s="40">
        <v>0</v>
      </c>
      <c r="AJ314" s="40">
        <f t="shared" si="37"/>
        <v>0</v>
      </c>
      <c r="AK314" s="29">
        <f>(AH314+AI314)*(1+0.25*AJ314)*Параметри!$K$53</f>
        <v>358.85855139200009</v>
      </c>
      <c r="AL314" s="29">
        <f>ROUNDUP(('Дані з ДІСО'!AU314+'Дані з ДІСО'!AW314)/Параметри!$K$28,0)</f>
        <v>0</v>
      </c>
      <c r="AM314" s="64">
        <f>AL314*Параметри!$M$35/18</f>
        <v>0</v>
      </c>
      <c r="AN314" s="29">
        <f>IF(AL314=0,0,'Дані з ДІСО'!AW314/SUM('Дані з ДІСО'!AU314,'Дані з ДІСО'!AW314))</f>
        <v>0</v>
      </c>
      <c r="AO314" s="29">
        <f>(1+0.25*AN314)*AM314*Параметри!$K$51</f>
        <v>0</v>
      </c>
      <c r="AP314" s="40">
        <f>ROUNDUP(('Дані з ДІСО'!AE314+'Дані не з ДІСО'!E314+'Дані не з ДІСО'!G314)/Параметри!$K$69,0)</f>
        <v>0</v>
      </c>
      <c r="AQ314" s="40">
        <f t="shared" si="41"/>
        <v>0</v>
      </c>
      <c r="AR314" s="40">
        <f>IF(AP314=0,0,('Дані з ДІСО'!AH314+'Дані не з ДІСО'!G314)/('Дані з ДІСО'!AE314+'Дані не з ДІСО'!E314+'Дані не з ДІСО'!G314))</f>
        <v>0</v>
      </c>
      <c r="AS314" s="29">
        <f>AQ314*(1+0.25*AR314)*Параметри!$K$51</f>
        <v>0</v>
      </c>
      <c r="AT314" s="40">
        <f>ROUNDUP('Дані з ДІСО'!AF314/Параметри!$K$70,0)</f>
        <v>0</v>
      </c>
      <c r="AU314" s="40">
        <f t="shared" si="42"/>
        <v>0</v>
      </c>
      <c r="AV314" s="40">
        <f>IF(AT314=0,0,'Дані з ДІСО'!AI314/'Дані з ДІСО'!AF314)</f>
        <v>0</v>
      </c>
      <c r="AW314" s="29">
        <f>AU314*(1+0.25*AV314)*Параметри!$K$51</f>
        <v>0</v>
      </c>
      <c r="AX314" s="40">
        <f>ROUNDUP('Дані з ДІСО'!AR314/Параметри!$K$29,0)</f>
        <v>0</v>
      </c>
      <c r="AY314" s="40">
        <f>ROUNDUP('Дані з ДІСО'!AS314/Параметри!$K$29,0)</f>
        <v>0</v>
      </c>
      <c r="AZ314" s="40">
        <f>ROUNDUP('Дані з ДІСО'!AT314/Параметри!$K$29,0)</f>
        <v>0</v>
      </c>
      <c r="BA314" s="64">
        <f>(AX314*Параметри!$K$32+AY314*Параметри!$L$32+AZ314*Параметри!$M$32)/18</f>
        <v>0</v>
      </c>
      <c r="BB314" s="29">
        <f>(BA314*Параметри!$K$51+SUM('Дані з ДІСО'!AR314:AT314)*Параметри!$K$48*Параметри!$K$20/1000)*Параметри!$K$74</f>
        <v>0</v>
      </c>
      <c r="BC314" s="40">
        <f>ROUNDUP(('Дані не з ДІСО'!I314+'Дані не з ДІСО'!K314)/Параметри!$K$26,0)</f>
        <v>0</v>
      </c>
      <c r="BD314" s="29">
        <f>BC314*Параметри!$M$36/18</f>
        <v>0</v>
      </c>
      <c r="BE314" s="40">
        <f>IF(BC314=0,0,'Дані не з ДІСО'!K314/('Дані не з ДІСО'!I314+'Дані не з ДІСО'!K314))</f>
        <v>0</v>
      </c>
      <c r="BF314" s="29">
        <f>(1+0.25*BE314)*BD314*Параметри!$K$51</f>
        <v>0</v>
      </c>
      <c r="BG314" s="40">
        <f>ROUNDUP('Дані не з ДІСО'!M314/Параметри!$K$27,0)</f>
        <v>0</v>
      </c>
      <c r="BH314" s="40">
        <f>BG314*Параметри!$M$37/18</f>
        <v>0</v>
      </c>
      <c r="BI314" s="29">
        <f>BH314*Параметри!$K$51</f>
        <v>0</v>
      </c>
      <c r="BJ314" s="29">
        <f>'Дані не з ДІСО'!N314*Параметри!$K$76</f>
        <v>0</v>
      </c>
      <c r="BK314" s="40">
        <f>ROUNDUP('Дані з ДІСО'!V314/Параметри!$K$25,0)</f>
        <v>0</v>
      </c>
      <c r="BL314" s="40">
        <f>ROUNDUP('Дані з ДІСО'!W314/Параметри!$K$25,0)</f>
        <v>0</v>
      </c>
      <c r="BM314" s="40">
        <f>ROUNDUP('Дані з ДІСО'!X314/Параметри!$K$25,0)</f>
        <v>0</v>
      </c>
      <c r="BN314" s="40">
        <f>(BK314*Параметри!$K$34+BL314*Параметри!$L$34+BM314*Параметри!$M$34)/18</f>
        <v>0</v>
      </c>
      <c r="BO314" s="40">
        <f>IF(K314=0,0,'Дані з ДІСО'!AC314/K314)</f>
        <v>0</v>
      </c>
      <c r="BP314" s="29">
        <f>(1+0.25*BO314)*BN314*Параметри!$K$51</f>
        <v>0</v>
      </c>
      <c r="BQ314" s="29">
        <f>BP314*'Коефіцієнти АТО'!U314</f>
        <v>0</v>
      </c>
      <c r="BR314" s="29">
        <f>K314*(1+0.25*BO314)*Параметри!$K$66*Параметри!$K$20/1000</f>
        <v>0</v>
      </c>
      <c r="BS314" s="29">
        <f>(1+0.25*BO314)*K314*'Коефіцієнти АТО'!S314*Параметри!$K$20/1000</f>
        <v>0</v>
      </c>
      <c r="BT314" s="29">
        <f t="shared" si="43"/>
        <v>0</v>
      </c>
      <c r="BU314" s="40">
        <f>ROUNDUP('Дані з ДІСО'!AG314/Параметри!$K$71,0)</f>
        <v>0</v>
      </c>
      <c r="BV314" s="40">
        <f t="shared" si="44"/>
        <v>0</v>
      </c>
      <c r="BW314" s="40">
        <f>IF('Дані з ДІСО'!AG314=0,0,'Дані з ДІСО'!AJ314/'Дані з ДІСО'!AG314)</f>
        <v>0</v>
      </c>
      <c r="BX314" s="29">
        <f>BV314*(1+0.25*BW314)*Параметри!$K$51</f>
        <v>0</v>
      </c>
      <c r="BY314" s="29">
        <f>ROUND(IF(Параметри!$K$77="No",CC314,CC314*Параметри!$K$78)+AG314,1)</f>
        <v>7263.9</v>
      </c>
      <c r="BZ314" s="29">
        <f>ROUND(IF(Параметри!$K$77="No",BF314,BF314*Параметри!$K$78),1)</f>
        <v>0</v>
      </c>
      <c r="CA314" s="29">
        <f>ROUND(IF(Параметри!$K$77="No",BI314,BI314*Параметри!$K$78),1)</f>
        <v>0</v>
      </c>
      <c r="CB314" s="29">
        <f>ROUND(IF(Параметри!$K$77="No",BJ314,BJ314*Параметри!$K$78),1)</f>
        <v>0</v>
      </c>
      <c r="CC314" s="29">
        <f t="shared" si="38"/>
        <v>8071.0112620464497</v>
      </c>
    </row>
    <row r="315" spans="1:81">
      <c r="A315" s="9">
        <v>314</v>
      </c>
      <c r="B315" s="9" t="s">
        <v>3176</v>
      </c>
      <c r="C315" s="9" t="s">
        <v>3146</v>
      </c>
      <c r="D315" s="9" t="s">
        <v>3393</v>
      </c>
      <c r="E315" s="9" t="s">
        <v>78</v>
      </c>
      <c r="F315" s="9" t="s">
        <v>3452</v>
      </c>
      <c r="G315" s="9" t="s">
        <v>667</v>
      </c>
      <c r="H315" s="29">
        <f>SUM('Дані з ДІСО'!J315:L315)</f>
        <v>8416</v>
      </c>
      <c r="I315" s="29">
        <f>SUM('Дані з ДІСО'!G315:I315)</f>
        <v>326</v>
      </c>
      <c r="J315" s="29">
        <f>SUM('Дані з ДІСО'!P315:R315)</f>
        <v>0</v>
      </c>
      <c r="K315" s="29">
        <f>SUM('Дані з ДІСО'!V315:X315)</f>
        <v>0</v>
      </c>
      <c r="L315" s="40">
        <f>ROUNDUP('Дані з ДІСО'!J315/'Коефіцієнти АТО'!$R315,0)</f>
        <v>137</v>
      </c>
      <c r="M315" s="40">
        <f>ROUNDUP('Дані з ДІСО'!K315/'Коефіцієнти АТО'!$R315,0)</f>
        <v>185</v>
      </c>
      <c r="N315" s="40">
        <f>ROUNDUP('Дані з ДІСО'!L315/'Коефіцієнти АТО'!$R315,0)</f>
        <v>54</v>
      </c>
      <c r="O315" s="59">
        <f>(L315*Параметри!$K$32+M315*Параметри!$L$32+N315*Параметри!$M$32)/18</f>
        <v>617.63888888888891</v>
      </c>
      <c r="P315" s="41">
        <f>IF(H315=0,"",'Дані з ДІСО'!Y315/H315)</f>
        <v>0</v>
      </c>
      <c r="Q315" s="29">
        <f>IF(H315=0,"",(1+0.25*P315)*O315*Параметри!$K$51)</f>
        <v>126504.92750449889</v>
      </c>
      <c r="R315" s="29">
        <f>IF(H315=0,"",Q315*'Коефіцієнти АТО'!T315)</f>
        <v>12650.49275044989</v>
      </c>
      <c r="S315" s="29">
        <f>IF(H315=0,"",H315*(1+0.25*P315)*Параметри!$K$66*Параметри!$K$20/1000)</f>
        <v>0</v>
      </c>
      <c r="T315" s="29">
        <f>IF(H315=0,"",H315*(1+0.25*P315)*'Коефіцієнти АТО'!$S315*Параметри!$K$20/1000)</f>
        <v>18421.670456173168</v>
      </c>
      <c r="U315" s="29">
        <f t="shared" si="39"/>
        <v>157577.09071112194</v>
      </c>
      <c r="V315" s="29">
        <f t="shared" si="40"/>
        <v>157577.09071112194</v>
      </c>
      <c r="W315" s="40">
        <f>ROUNDUP('Дані з ДІСО'!P315/Параметри!$K$24,0)</f>
        <v>0</v>
      </c>
      <c r="X315" s="40">
        <f>ROUNDUP('Дані з ДІСО'!Q315/Параметри!$K$24,0)</f>
        <v>0</v>
      </c>
      <c r="Y315" s="40">
        <f>ROUNDUP('Дані з ДІСО'!R315/Параметри!$K$24,0)</f>
        <v>0</v>
      </c>
      <c r="Z315" s="59">
        <f>(W315*Параметри!$K$33+X315*Параметри!$L$33+Y315*Параметри!$M$33)/18</f>
        <v>0</v>
      </c>
      <c r="AA315" s="41">
        <f>IF(J315=0,0,'Дані з ДІСО'!AA315/J315)</f>
        <v>0</v>
      </c>
      <c r="AB315" s="29">
        <f>(1+0.25*AA315)*Z315*Параметри!$K$51</f>
        <v>0</v>
      </c>
      <c r="AC315" s="29">
        <f>AB315*'Коефіцієнти АТО'!U315</f>
        <v>0</v>
      </c>
      <c r="AD315" s="29">
        <f>J315*(1+0.25*AA315)*Параметри!$K$66*Параметри!$K$20/1000</f>
        <v>0</v>
      </c>
      <c r="AE315" s="29">
        <f>(1+0.25*AA315)*J315*'Коефіцієнти АТО'!S315*Параметри!$K$20/1000</f>
        <v>0</v>
      </c>
      <c r="AF315" s="29">
        <f t="shared" si="36"/>
        <v>0</v>
      </c>
      <c r="AG315" s="29">
        <v>0</v>
      </c>
      <c r="AH315" s="40">
        <v>81</v>
      </c>
      <c r="AI315" s="40">
        <v>0</v>
      </c>
      <c r="AJ315" s="40">
        <f t="shared" si="37"/>
        <v>0</v>
      </c>
      <c r="AK315" s="29">
        <f>(AH315+AI315)*(1+0.25*AJ315)*Параметри!$K$53</f>
        <v>14533.771331376003</v>
      </c>
      <c r="AL315" s="29">
        <f>ROUNDUP(('Дані з ДІСО'!AU315+'Дані з ДІСО'!AW315)/Параметри!$K$28,0)</f>
        <v>6</v>
      </c>
      <c r="AM315" s="64">
        <f>AL315*Параметри!$M$35/18</f>
        <v>7.666666666666667</v>
      </c>
      <c r="AN315" s="29">
        <f>IF(AL315=0,0,'Дані з ДІСО'!AW315/SUM('Дані з ДІСО'!AU315,'Дані з ДІСО'!AW315))</f>
        <v>0</v>
      </c>
      <c r="AO315" s="29">
        <f>(1+0.25*AN315)*AM315*Параметри!$K$51</f>
        <v>1570.2882838426667</v>
      </c>
      <c r="AP315" s="40">
        <f>ROUNDUP(('Дані з ДІСО'!AE315+'Дані не з ДІСО'!E315+'Дані не з ДІСО'!G315)/Параметри!$K$69,0)</f>
        <v>0</v>
      </c>
      <c r="AQ315" s="40">
        <f t="shared" si="41"/>
        <v>0</v>
      </c>
      <c r="AR315" s="40">
        <f>IF(AP315=0,0,('Дані з ДІСО'!AH315+'Дані не з ДІСО'!G315)/('Дані з ДІСО'!AE315+'Дані не з ДІСО'!E315+'Дані не з ДІСО'!G315))</f>
        <v>0</v>
      </c>
      <c r="AS315" s="29">
        <f>AQ315*(1+0.25*AR315)*Параметри!$K$51</f>
        <v>0</v>
      </c>
      <c r="AT315" s="40">
        <f>ROUNDUP('Дані з ДІСО'!AF315/Параметри!$K$70,0)</f>
        <v>0</v>
      </c>
      <c r="AU315" s="40">
        <f t="shared" si="42"/>
        <v>0</v>
      </c>
      <c r="AV315" s="40">
        <f>IF(AT315=0,0,'Дані з ДІСО'!AI315/'Дані з ДІСО'!AF315)</f>
        <v>0</v>
      </c>
      <c r="AW315" s="29">
        <f>AU315*(1+0.25*AV315)*Параметри!$K$51</f>
        <v>0</v>
      </c>
      <c r="AX315" s="40">
        <f>ROUNDUP('Дані з ДІСО'!AR315/Параметри!$K$29,0)</f>
        <v>0</v>
      </c>
      <c r="AY315" s="40">
        <f>ROUNDUP('Дані з ДІСО'!AS315/Параметри!$K$29,0)</f>
        <v>0</v>
      </c>
      <c r="AZ315" s="40">
        <f>ROUNDUP('Дані з ДІСО'!AT315/Параметри!$K$29,0)</f>
        <v>0</v>
      </c>
      <c r="BA315" s="64">
        <f>(AX315*Параметри!$K$32+AY315*Параметри!$L$32+AZ315*Параметри!$M$32)/18</f>
        <v>0</v>
      </c>
      <c r="BB315" s="29">
        <f>(BA315*Параметри!$K$51+SUM('Дані з ДІСО'!AR315:AT315)*Параметри!$K$48*Параметри!$K$20/1000)*Параметри!$K$74</f>
        <v>0</v>
      </c>
      <c r="BC315" s="40">
        <f>ROUNDUP(('Дані не з ДІСО'!I315+'Дані не з ДІСО'!K315)/Параметри!$K$26,0)</f>
        <v>0</v>
      </c>
      <c r="BD315" s="29">
        <f>BC315*Параметри!$M$36/18</f>
        <v>0</v>
      </c>
      <c r="BE315" s="40">
        <f>IF(BC315=0,0,'Дані не з ДІСО'!K315/('Дані не з ДІСО'!I315+'Дані не з ДІСО'!K315))</f>
        <v>0</v>
      </c>
      <c r="BF315" s="29">
        <f>(1+0.25*BE315)*BD315*Параметри!$K$51</f>
        <v>0</v>
      </c>
      <c r="BG315" s="40">
        <f>ROUNDUP('Дані не з ДІСО'!M315/Параметри!$K$27,0)</f>
        <v>0</v>
      </c>
      <c r="BH315" s="40">
        <f>BG315*Параметри!$M$37/18</f>
        <v>0</v>
      </c>
      <c r="BI315" s="29">
        <f>BH315*Параметри!$K$51</f>
        <v>0</v>
      </c>
      <c r="BJ315" s="29">
        <f>'Дані не з ДІСО'!N315*Параметри!$K$76</f>
        <v>0</v>
      </c>
      <c r="BK315" s="40">
        <f>ROUNDUP('Дані з ДІСО'!V315/Параметри!$K$25,0)</f>
        <v>0</v>
      </c>
      <c r="BL315" s="40">
        <f>ROUNDUP('Дані з ДІСО'!W315/Параметри!$K$25,0)</f>
        <v>0</v>
      </c>
      <c r="BM315" s="40">
        <f>ROUNDUP('Дані з ДІСО'!X315/Параметри!$K$25,0)</f>
        <v>0</v>
      </c>
      <c r="BN315" s="40">
        <f>(BK315*Параметри!$K$34+BL315*Параметри!$L$34+BM315*Параметри!$M$34)/18</f>
        <v>0</v>
      </c>
      <c r="BO315" s="40">
        <f>IF(K315=0,0,'Дані з ДІСО'!AC315/K315)</f>
        <v>0</v>
      </c>
      <c r="BP315" s="29">
        <f>(1+0.25*BO315)*BN315*Параметри!$K$51</f>
        <v>0</v>
      </c>
      <c r="BQ315" s="29">
        <f>BP315*'Коефіцієнти АТО'!U315</f>
        <v>0</v>
      </c>
      <c r="BR315" s="29">
        <f>K315*(1+0.25*BO315)*Параметри!$K$66*Параметри!$K$20/1000</f>
        <v>0</v>
      </c>
      <c r="BS315" s="29">
        <f>(1+0.25*BO315)*K315*'Коефіцієнти АТО'!S315*Параметри!$K$20/1000</f>
        <v>0</v>
      </c>
      <c r="BT315" s="29">
        <f t="shared" si="43"/>
        <v>0</v>
      </c>
      <c r="BU315" s="40">
        <f>ROUNDUP('Дані з ДІСО'!AG315/Параметри!$K$71,0)</f>
        <v>0</v>
      </c>
      <c r="BV315" s="40">
        <f t="shared" si="44"/>
        <v>0</v>
      </c>
      <c r="BW315" s="40">
        <f>IF('Дані з ДІСО'!AG315=0,0,'Дані з ДІСО'!AJ315/'Дані з ДІСО'!AG315)</f>
        <v>0</v>
      </c>
      <c r="BX315" s="29">
        <f>BV315*(1+0.25*BW315)*Параметри!$K$51</f>
        <v>0</v>
      </c>
      <c r="BY315" s="29">
        <f>ROUND(IF(Параметри!$K$77="No",CC315,CC315*Параметри!$K$78)+AG315,1)</f>
        <v>156313</v>
      </c>
      <c r="BZ315" s="29">
        <f>ROUND(IF(Параметри!$K$77="No",BF315,BF315*Параметри!$K$78),1)</f>
        <v>0</v>
      </c>
      <c r="CA315" s="29">
        <f>ROUND(IF(Параметри!$K$77="No",BI315,BI315*Параметри!$K$78),1)</f>
        <v>0</v>
      </c>
      <c r="CB315" s="29">
        <f>ROUND(IF(Параметри!$K$77="No",BJ315,BJ315*Параметри!$K$78),1)</f>
        <v>0</v>
      </c>
      <c r="CC315" s="29">
        <f t="shared" si="38"/>
        <v>173681.15032634063</v>
      </c>
    </row>
    <row r="316" spans="1:81">
      <c r="A316" s="9">
        <v>315</v>
      </c>
      <c r="B316" s="9" t="s">
        <v>3176</v>
      </c>
      <c r="C316" s="9" t="s">
        <v>3146</v>
      </c>
      <c r="D316" s="9" t="s">
        <v>3393</v>
      </c>
      <c r="E316" s="9" t="s">
        <v>78</v>
      </c>
      <c r="F316" s="9" t="s">
        <v>3453</v>
      </c>
      <c r="G316" s="9" t="s">
        <v>669</v>
      </c>
      <c r="H316" s="29">
        <f>SUM('Дані з ДІСО'!J316:L316)</f>
        <v>4272</v>
      </c>
      <c r="I316" s="29">
        <f>SUM('Дані з ДІСО'!G316:I316)</f>
        <v>192</v>
      </c>
      <c r="J316" s="29">
        <f>SUM('Дані з ДІСО'!P316:R316)</f>
        <v>0</v>
      </c>
      <c r="K316" s="29">
        <f>SUM('Дані з ДІСО'!V316:X316)</f>
        <v>0</v>
      </c>
      <c r="L316" s="40">
        <f>ROUNDUP('Дані з ДІСО'!J316/'Коефіцієнти АТО'!$R316,0)</f>
        <v>94</v>
      </c>
      <c r="M316" s="40">
        <f>ROUNDUP('Дані з ДІСО'!K316/'Коефіцієнти АТО'!$R316,0)</f>
        <v>128</v>
      </c>
      <c r="N316" s="40">
        <f>ROUNDUP('Дані з ДІСО'!L316/'Коефіцієнти АТО'!$R316,0)</f>
        <v>24</v>
      </c>
      <c r="O316" s="59">
        <f>(L316*Параметри!$K$32+M316*Параметри!$L$32+N316*Параметри!$M$32)/18</f>
        <v>399.97777777777782</v>
      </c>
      <c r="P316" s="41">
        <f>IF(H316=0,"",'Дані з ДІСО'!Y316/H316)</f>
        <v>0</v>
      </c>
      <c r="Q316" s="29">
        <f>IF(H316=0,"",(1+0.25*P316)*O316*Параметри!$K$51)</f>
        <v>81923.532814156977</v>
      </c>
      <c r="R316" s="29">
        <f>IF(H316=0,"",Q316*'Коефіцієнти АТО'!T316)</f>
        <v>1392.7000578406687</v>
      </c>
      <c r="S316" s="29">
        <f>IF(H316=0,"",H316*(1+0.25*P316)*Параметри!$K$66*Параметри!$K$20/1000)</f>
        <v>0</v>
      </c>
      <c r="T316" s="29">
        <f>IF(H316=0,"",H316*(1+0.25*P316)*'Коефіцієнти АТО'!$S316*Параметри!$K$20/1000)</f>
        <v>13416.54309715174</v>
      </c>
      <c r="U316" s="29">
        <f t="shared" si="39"/>
        <v>96732.775969149385</v>
      </c>
      <c r="V316" s="29">
        <f t="shared" si="40"/>
        <v>96732.775969149385</v>
      </c>
      <c r="W316" s="40">
        <f>ROUNDUP('Дані з ДІСО'!P316/Параметри!$K$24,0)</f>
        <v>0</v>
      </c>
      <c r="X316" s="40">
        <f>ROUNDUP('Дані з ДІСО'!Q316/Параметри!$K$24,0)</f>
        <v>0</v>
      </c>
      <c r="Y316" s="40">
        <f>ROUNDUP('Дані з ДІСО'!R316/Параметри!$K$24,0)</f>
        <v>0</v>
      </c>
      <c r="Z316" s="59">
        <f>(W316*Параметри!$K$33+X316*Параметри!$L$33+Y316*Параметри!$M$33)/18</f>
        <v>0</v>
      </c>
      <c r="AA316" s="41">
        <f>IF(J316=0,0,'Дані з ДІСО'!AA316/J316)</f>
        <v>0</v>
      </c>
      <c r="AB316" s="29">
        <f>(1+0.25*AA316)*Z316*Параметри!$K$51</f>
        <v>0</v>
      </c>
      <c r="AC316" s="29">
        <f>AB316*'Коефіцієнти АТО'!U316</f>
        <v>0</v>
      </c>
      <c r="AD316" s="29">
        <f>J316*(1+0.25*AA316)*Параметри!$K$66*Параметри!$K$20/1000</f>
        <v>0</v>
      </c>
      <c r="AE316" s="29">
        <f>(1+0.25*AA316)*J316*'Коефіцієнти АТО'!S316*Параметри!$K$20/1000</f>
        <v>0</v>
      </c>
      <c r="AF316" s="29">
        <f t="shared" si="36"/>
        <v>0</v>
      </c>
      <c r="AG316" s="29">
        <v>0</v>
      </c>
      <c r="AH316" s="40">
        <v>45</v>
      </c>
      <c r="AI316" s="40">
        <v>0</v>
      </c>
      <c r="AJ316" s="40">
        <f t="shared" si="37"/>
        <v>0</v>
      </c>
      <c r="AK316" s="29">
        <f>(AH316+AI316)*(1+0.25*AJ316)*Параметри!$K$53</f>
        <v>8074.3174063200022</v>
      </c>
      <c r="AL316" s="29">
        <f>ROUNDUP(('Дані з ДІСО'!AU316+'Дані з ДІСО'!AW316)/Параметри!$K$28,0)</f>
        <v>0</v>
      </c>
      <c r="AM316" s="64">
        <f>AL316*Параметри!$M$35/18</f>
        <v>0</v>
      </c>
      <c r="AN316" s="29">
        <f>IF(AL316=0,0,'Дані з ДІСО'!AW316/SUM('Дані з ДІСО'!AU316,'Дані з ДІСО'!AW316))</f>
        <v>0</v>
      </c>
      <c r="AO316" s="29">
        <f>(1+0.25*AN316)*AM316*Параметри!$K$51</f>
        <v>0</v>
      </c>
      <c r="AP316" s="40">
        <f>ROUNDUP(('Дані з ДІСО'!AE316+'Дані не з ДІСО'!E316+'Дані не з ДІСО'!G316)/Параметри!$K$69,0)</f>
        <v>0</v>
      </c>
      <c r="AQ316" s="40">
        <f t="shared" si="41"/>
        <v>0</v>
      </c>
      <c r="AR316" s="40">
        <f>IF(AP316=0,0,('Дані з ДІСО'!AH316+'Дані не з ДІСО'!G316)/('Дані з ДІСО'!AE316+'Дані не з ДІСО'!E316+'Дані не з ДІСО'!G316))</f>
        <v>0</v>
      </c>
      <c r="AS316" s="29">
        <f>AQ316*(1+0.25*AR316)*Параметри!$K$51</f>
        <v>0</v>
      </c>
      <c r="AT316" s="40">
        <f>ROUNDUP('Дані з ДІСО'!AF316/Параметри!$K$70,0)</f>
        <v>0</v>
      </c>
      <c r="AU316" s="40">
        <f t="shared" si="42"/>
        <v>0</v>
      </c>
      <c r="AV316" s="40">
        <f>IF(AT316=0,0,'Дані з ДІСО'!AI316/'Дані з ДІСО'!AF316)</f>
        <v>0</v>
      </c>
      <c r="AW316" s="29">
        <f>AU316*(1+0.25*AV316)*Параметри!$K$51</f>
        <v>0</v>
      </c>
      <c r="AX316" s="40">
        <f>ROUNDUP('Дані з ДІСО'!AR316/Параметри!$K$29,0)</f>
        <v>0</v>
      </c>
      <c r="AY316" s="40">
        <f>ROUNDUP('Дані з ДІСО'!AS316/Параметри!$K$29,0)</f>
        <v>0</v>
      </c>
      <c r="AZ316" s="40">
        <f>ROUNDUP('Дані з ДІСО'!AT316/Параметри!$K$29,0)</f>
        <v>0</v>
      </c>
      <c r="BA316" s="64">
        <f>(AX316*Параметри!$K$32+AY316*Параметри!$L$32+AZ316*Параметри!$M$32)/18</f>
        <v>0</v>
      </c>
      <c r="BB316" s="29">
        <f>(BA316*Параметри!$K$51+SUM('Дані з ДІСО'!AR316:AT316)*Параметри!$K$48*Параметри!$K$20/1000)*Параметри!$K$74</f>
        <v>0</v>
      </c>
      <c r="BC316" s="40">
        <f>ROUNDUP(('Дані не з ДІСО'!I316+'Дані не з ДІСО'!K316)/Параметри!$K$26,0)</f>
        <v>0</v>
      </c>
      <c r="BD316" s="29">
        <f>BC316*Параметри!$M$36/18</f>
        <v>0</v>
      </c>
      <c r="BE316" s="40">
        <f>IF(BC316=0,0,'Дані не з ДІСО'!K316/('Дані не з ДІСО'!I316+'Дані не з ДІСО'!K316))</f>
        <v>0</v>
      </c>
      <c r="BF316" s="29">
        <f>(1+0.25*BE316)*BD316*Параметри!$K$51</f>
        <v>0</v>
      </c>
      <c r="BG316" s="40">
        <f>ROUNDUP('Дані не з ДІСО'!M316/Параметри!$K$27,0)</f>
        <v>0</v>
      </c>
      <c r="BH316" s="40">
        <f>BG316*Параметри!$M$37/18</f>
        <v>0</v>
      </c>
      <c r="BI316" s="29">
        <f>BH316*Параметри!$K$51</f>
        <v>0</v>
      </c>
      <c r="BJ316" s="29">
        <f>'Дані не з ДІСО'!N316*Параметри!$K$76</f>
        <v>0</v>
      </c>
      <c r="BK316" s="40">
        <f>ROUNDUP('Дані з ДІСО'!V316/Параметри!$K$25,0)</f>
        <v>0</v>
      </c>
      <c r="BL316" s="40">
        <f>ROUNDUP('Дані з ДІСО'!W316/Параметри!$K$25,0)</f>
        <v>0</v>
      </c>
      <c r="BM316" s="40">
        <f>ROUNDUP('Дані з ДІСО'!X316/Параметри!$K$25,0)</f>
        <v>0</v>
      </c>
      <c r="BN316" s="40">
        <f>(BK316*Параметри!$K$34+BL316*Параметри!$L$34+BM316*Параметри!$M$34)/18</f>
        <v>0</v>
      </c>
      <c r="BO316" s="40">
        <f>IF(K316=0,0,'Дані з ДІСО'!AC316/K316)</f>
        <v>0</v>
      </c>
      <c r="BP316" s="29">
        <f>(1+0.25*BO316)*BN316*Параметри!$K$51</f>
        <v>0</v>
      </c>
      <c r="BQ316" s="29">
        <f>BP316*'Коефіцієнти АТО'!U316</f>
        <v>0</v>
      </c>
      <c r="BR316" s="29">
        <f>K316*(1+0.25*BO316)*Параметри!$K$66*Параметри!$K$20/1000</f>
        <v>0</v>
      </c>
      <c r="BS316" s="29">
        <f>(1+0.25*BO316)*K316*'Коефіцієнти АТО'!S316*Параметри!$K$20/1000</f>
        <v>0</v>
      </c>
      <c r="BT316" s="29">
        <f t="shared" si="43"/>
        <v>0</v>
      </c>
      <c r="BU316" s="40">
        <f>ROUNDUP('Дані з ДІСО'!AG316/Параметри!$K$71,0)</f>
        <v>0</v>
      </c>
      <c r="BV316" s="40">
        <f t="shared" si="44"/>
        <v>0</v>
      </c>
      <c r="BW316" s="40">
        <f>IF('Дані з ДІСО'!AG316=0,0,'Дані з ДІСО'!AJ316/'Дані з ДІСО'!AG316)</f>
        <v>0</v>
      </c>
      <c r="BX316" s="29">
        <f>BV316*(1+0.25*BW316)*Параметри!$K$51</f>
        <v>0</v>
      </c>
      <c r="BY316" s="29">
        <f>ROUND(IF(Параметри!$K$77="No",CC316,CC316*Параметри!$K$78)+AG316,1)</f>
        <v>94326.399999999994</v>
      </c>
      <c r="BZ316" s="29">
        <f>ROUND(IF(Параметри!$K$77="No",BF316,BF316*Параметри!$K$78),1)</f>
        <v>0</v>
      </c>
      <c r="CA316" s="29">
        <f>ROUND(IF(Параметри!$K$77="No",BI316,BI316*Параметри!$K$78),1)</f>
        <v>0</v>
      </c>
      <c r="CB316" s="29">
        <f>ROUND(IF(Параметри!$K$77="No",BJ316,BJ316*Параметри!$K$78),1)</f>
        <v>0</v>
      </c>
      <c r="CC316" s="29">
        <f t="shared" si="38"/>
        <v>104807.09337546938</v>
      </c>
    </row>
    <row r="317" spans="1:81">
      <c r="A317" s="9">
        <v>316</v>
      </c>
      <c r="B317" s="9" t="s">
        <v>3151</v>
      </c>
      <c r="C317" s="9" t="s">
        <v>3151</v>
      </c>
      <c r="D317" s="9" t="s">
        <v>3393</v>
      </c>
      <c r="E317" s="9" t="s">
        <v>29</v>
      </c>
      <c r="F317" s="9" t="s">
        <v>3454</v>
      </c>
      <c r="G317" s="9" t="s">
        <v>671</v>
      </c>
      <c r="H317" s="29">
        <f>SUM('Дані з ДІСО'!J317:L317)</f>
        <v>2198</v>
      </c>
      <c r="I317" s="29">
        <f>SUM('Дані з ДІСО'!G317:I317)</f>
        <v>129</v>
      </c>
      <c r="J317" s="29">
        <f>SUM('Дані з ДІСО'!P317:R317)</f>
        <v>27</v>
      </c>
      <c r="K317" s="29">
        <f>SUM('Дані з ДІСО'!V317:X317)</f>
        <v>0</v>
      </c>
      <c r="L317" s="40">
        <f>ROUNDUP('Дані з ДІСО'!J317/'Коефіцієнти АТО'!$R317,0)</f>
        <v>52</v>
      </c>
      <c r="M317" s="40">
        <f>ROUNDUP('Дані з ДІСО'!K317/'Коефіцієнти АТО'!$R317,0)</f>
        <v>64</v>
      </c>
      <c r="N317" s="40">
        <f>ROUNDUP('Дані з ДІСО'!L317/'Коефіцієнти АТО'!$R317,0)</f>
        <v>11</v>
      </c>
      <c r="O317" s="59">
        <f>(L317*Параметри!$K$32+M317*Параметри!$L$32+N317*Параметри!$M$32)/18</f>
        <v>204.40555555555557</v>
      </c>
      <c r="P317" s="41">
        <f>IF(H317=0,"",'Дані з ДІСО'!Y317/H317)</f>
        <v>0</v>
      </c>
      <c r="Q317" s="29">
        <f>IF(H317=0,"",(1+0.25*P317)*O317*Параметри!$K$51)</f>
        <v>41866.389005379155</v>
      </c>
      <c r="R317" s="29">
        <f>IF(H317=0,"",Q317*'Коефіцієнти АТО'!T317)</f>
        <v>711.72861309144571</v>
      </c>
      <c r="S317" s="29">
        <f>IF(H317=0,"",H317*(1+0.25*P317)*Параметри!$K$66*Параметри!$K$20/1000)</f>
        <v>0</v>
      </c>
      <c r="T317" s="29">
        <f>IF(H317=0,"",H317*(1+0.25*P317)*'Коефіцієнти АТО'!$S317*Параметри!$K$20/1000)</f>
        <v>8994.8016278245923</v>
      </c>
      <c r="U317" s="29">
        <f t="shared" si="39"/>
        <v>51572.919246295191</v>
      </c>
      <c r="V317" s="29">
        <f t="shared" si="40"/>
        <v>51572.919246295191</v>
      </c>
      <c r="W317" s="40">
        <f>ROUNDUP('Дані з ДІСО'!P317/Параметри!$K$24,0)</f>
        <v>3</v>
      </c>
      <c r="X317" s="40">
        <f>ROUNDUP('Дані з ДІСО'!Q317/Параметри!$K$24,0)</f>
        <v>0</v>
      </c>
      <c r="Y317" s="40">
        <f>ROUNDUP('Дані з ДІСО'!R317/Параметри!$K$24,0)</f>
        <v>0</v>
      </c>
      <c r="Z317" s="59">
        <f>(W317*Параметри!$K$33+X317*Параметри!$L$33+Y317*Параметри!$M$33)/18</f>
        <v>6</v>
      </c>
      <c r="AA317" s="41">
        <f>IF(J317=0,0,'Дані з ДІСО'!AA317/J317)</f>
        <v>0</v>
      </c>
      <c r="AB317" s="29">
        <f>(1+0.25*AA317)*Z317*Параметри!$K$51</f>
        <v>1228.921265616</v>
      </c>
      <c r="AC317" s="29">
        <f>AB317*'Коефіцієнти АТО'!U317</f>
        <v>57.759299483951999</v>
      </c>
      <c r="AD317" s="29">
        <f>J317*(1+0.25*AA317)*Параметри!$K$66*Параметри!$K$20/1000</f>
        <v>0</v>
      </c>
      <c r="AE317" s="29">
        <f>(1+0.25*AA317)*J317*'Коефіцієнти АТО'!S317*Параметри!$K$20/1000</f>
        <v>110.49119379038397</v>
      </c>
      <c r="AF317" s="29">
        <f t="shared" si="36"/>
        <v>1397.1717588903359</v>
      </c>
      <c r="AG317" s="29">
        <v>0</v>
      </c>
      <c r="AH317" s="40">
        <v>14</v>
      </c>
      <c r="AI317" s="40">
        <v>0</v>
      </c>
      <c r="AJ317" s="40">
        <f t="shared" si="37"/>
        <v>0</v>
      </c>
      <c r="AK317" s="29">
        <f>(AH317+AI317)*(1+0.25*AJ317)*Параметри!$K$53</f>
        <v>2512.0098597440006</v>
      </c>
      <c r="AL317" s="29">
        <f>ROUNDUP(('Дані з ДІСО'!AU317+'Дані з ДІСО'!AW317)/Параметри!$K$28,0)</f>
        <v>0</v>
      </c>
      <c r="AM317" s="64">
        <f>AL317*Параметри!$M$35/18</f>
        <v>0</v>
      </c>
      <c r="AN317" s="29">
        <f>IF(AL317=0,0,'Дані з ДІСО'!AW317/SUM('Дані з ДІСО'!AU317,'Дані з ДІСО'!AW317))</f>
        <v>0</v>
      </c>
      <c r="AO317" s="29">
        <f>(1+0.25*AN317)*AM317*Параметри!$K$51</f>
        <v>0</v>
      </c>
      <c r="AP317" s="40">
        <f>ROUNDUP(('Дані з ДІСО'!AE317+'Дані не з ДІСО'!E317+'Дані не з ДІСО'!G317)/Параметри!$K$69,0)</f>
        <v>0</v>
      </c>
      <c r="AQ317" s="40">
        <f t="shared" si="41"/>
        <v>0</v>
      </c>
      <c r="AR317" s="40">
        <f>IF(AP317=0,0,('Дані з ДІСО'!AH317+'Дані не з ДІСО'!G317)/('Дані з ДІСО'!AE317+'Дані не з ДІСО'!E317+'Дані не з ДІСО'!G317))</f>
        <v>0</v>
      </c>
      <c r="AS317" s="29">
        <f>AQ317*(1+0.25*AR317)*Параметри!$K$51</f>
        <v>0</v>
      </c>
      <c r="AT317" s="40">
        <f>ROUNDUP('Дані з ДІСО'!AF317/Параметри!$K$70,0)</f>
        <v>0</v>
      </c>
      <c r="AU317" s="40">
        <f t="shared" si="42"/>
        <v>0</v>
      </c>
      <c r="AV317" s="40">
        <f>IF(AT317=0,0,'Дані з ДІСО'!AI317/'Дані з ДІСО'!AF317)</f>
        <v>0</v>
      </c>
      <c r="AW317" s="29">
        <f>AU317*(1+0.25*AV317)*Параметри!$K$51</f>
        <v>0</v>
      </c>
      <c r="AX317" s="40">
        <f>ROUNDUP('Дані з ДІСО'!AR317/Параметри!$K$29,0)</f>
        <v>0</v>
      </c>
      <c r="AY317" s="40">
        <f>ROUNDUP('Дані з ДІСО'!AS317/Параметри!$K$29,0)</f>
        <v>0</v>
      </c>
      <c r="AZ317" s="40">
        <f>ROUNDUP('Дані з ДІСО'!AT317/Параметри!$K$29,0)</f>
        <v>0</v>
      </c>
      <c r="BA317" s="64">
        <f>(AX317*Параметри!$K$32+AY317*Параметри!$L$32+AZ317*Параметри!$M$32)/18</f>
        <v>0</v>
      </c>
      <c r="BB317" s="29">
        <f>(BA317*Параметри!$K$51+SUM('Дані з ДІСО'!AR317:AT317)*Параметри!$K$48*Параметри!$K$20/1000)*Параметри!$K$74</f>
        <v>0</v>
      </c>
      <c r="BC317" s="40">
        <f>ROUNDUP(('Дані не з ДІСО'!I317+'Дані не з ДІСО'!K317)/Параметри!$K$26,0)</f>
        <v>0</v>
      </c>
      <c r="BD317" s="29">
        <f>BC317*Параметри!$M$36/18</f>
        <v>0</v>
      </c>
      <c r="BE317" s="40">
        <f>IF(BC317=0,0,'Дані не з ДІСО'!K317/('Дані не з ДІСО'!I317+'Дані не з ДІСО'!K317))</f>
        <v>0</v>
      </c>
      <c r="BF317" s="29">
        <f>(1+0.25*BE317)*BD317*Параметри!$K$51</f>
        <v>0</v>
      </c>
      <c r="BG317" s="40">
        <f>ROUNDUP('Дані не з ДІСО'!M317/Параметри!$K$27,0)</f>
        <v>0</v>
      </c>
      <c r="BH317" s="40">
        <f>BG317*Параметри!$M$37/18</f>
        <v>0</v>
      </c>
      <c r="BI317" s="29">
        <f>BH317*Параметри!$K$51</f>
        <v>0</v>
      </c>
      <c r="BJ317" s="29">
        <f>'Дані не з ДІСО'!N317*Параметри!$K$76</f>
        <v>0</v>
      </c>
      <c r="BK317" s="40">
        <f>ROUNDUP('Дані з ДІСО'!V317/Параметри!$K$25,0)</f>
        <v>0</v>
      </c>
      <c r="BL317" s="40">
        <f>ROUNDUP('Дані з ДІСО'!W317/Параметри!$K$25,0)</f>
        <v>0</v>
      </c>
      <c r="BM317" s="40">
        <f>ROUNDUP('Дані з ДІСО'!X317/Параметри!$K$25,0)</f>
        <v>0</v>
      </c>
      <c r="BN317" s="40">
        <f>(BK317*Параметри!$K$34+BL317*Параметри!$L$34+BM317*Параметри!$M$34)/18</f>
        <v>0</v>
      </c>
      <c r="BO317" s="40">
        <f>IF(K317=0,0,'Дані з ДІСО'!AC317/K317)</f>
        <v>0</v>
      </c>
      <c r="BP317" s="29">
        <f>(1+0.25*BO317)*BN317*Параметри!$K$51</f>
        <v>0</v>
      </c>
      <c r="BQ317" s="29">
        <f>BP317*'Коефіцієнти АТО'!U317</f>
        <v>0</v>
      </c>
      <c r="BR317" s="29">
        <f>K317*(1+0.25*BO317)*Параметри!$K$66*Параметри!$K$20/1000</f>
        <v>0</v>
      </c>
      <c r="BS317" s="29">
        <f>(1+0.25*BO317)*K317*'Коефіцієнти АТО'!S317*Параметри!$K$20/1000</f>
        <v>0</v>
      </c>
      <c r="BT317" s="29">
        <f t="shared" si="43"/>
        <v>0</v>
      </c>
      <c r="BU317" s="40">
        <f>ROUNDUP('Дані з ДІСО'!AG317/Параметри!$K$71,0)</f>
        <v>0</v>
      </c>
      <c r="BV317" s="40">
        <f t="shared" si="44"/>
        <v>0</v>
      </c>
      <c r="BW317" s="40">
        <f>IF('Дані з ДІСО'!AG317=0,0,'Дані з ДІСО'!AJ317/'Дані з ДІСО'!AG317)</f>
        <v>0</v>
      </c>
      <c r="BX317" s="29">
        <f>BV317*(1+0.25*BW317)*Параметри!$K$51</f>
        <v>0</v>
      </c>
      <c r="BY317" s="29">
        <f>ROUND(IF(Параметри!$K$77="No",CC317,CC317*Параметри!$K$78)+AG317,1)</f>
        <v>49933.9</v>
      </c>
      <c r="BZ317" s="29">
        <f>ROUND(IF(Параметри!$K$77="No",BF317,BF317*Параметри!$K$78),1)</f>
        <v>0</v>
      </c>
      <c r="CA317" s="29">
        <f>ROUND(IF(Параметри!$K$77="No",BI317,BI317*Параметри!$K$78),1)</f>
        <v>0</v>
      </c>
      <c r="CB317" s="29">
        <f>ROUND(IF(Параметри!$K$77="No",BJ317,BJ317*Параметри!$K$78),1)</f>
        <v>0</v>
      </c>
      <c r="CC317" s="29">
        <f t="shared" si="38"/>
        <v>55482.100864929525</v>
      </c>
    </row>
    <row r="318" spans="1:81">
      <c r="A318" s="9">
        <v>317</v>
      </c>
      <c r="B318" s="9" t="s">
        <v>3151</v>
      </c>
      <c r="C318" s="9" t="s">
        <v>3151</v>
      </c>
      <c r="D318" s="9" t="s">
        <v>3393</v>
      </c>
      <c r="E318" s="9" t="s">
        <v>29</v>
      </c>
      <c r="F318" s="9" t="s">
        <v>3455</v>
      </c>
      <c r="G318" s="9" t="s">
        <v>673</v>
      </c>
      <c r="H318" s="29">
        <f>SUM('Дані з ДІСО'!J318:L318)</f>
        <v>2175</v>
      </c>
      <c r="I318" s="29">
        <f>SUM('Дані з ДІСО'!G318:I318)</f>
        <v>115</v>
      </c>
      <c r="J318" s="29">
        <f>SUM('Дані з ДІСО'!P318:R318)</f>
        <v>0</v>
      </c>
      <c r="K318" s="29">
        <f>SUM('Дані з ДІСО'!V318:X318)</f>
        <v>0</v>
      </c>
      <c r="L318" s="40">
        <f>ROUNDUP('Дані з ДІСО'!J318/'Коефіцієнти АТО'!$R318,0)</f>
        <v>53</v>
      </c>
      <c r="M318" s="40">
        <f>ROUNDUP('Дані з ДІСО'!K318/'Коефіцієнти АТО'!$R318,0)</f>
        <v>72</v>
      </c>
      <c r="N318" s="40">
        <f>ROUNDUP('Дані з ДІСО'!L318/'Коефіцієнти АТО'!$R318,0)</f>
        <v>17</v>
      </c>
      <c r="O318" s="59">
        <f>(L318*Параметри!$K$32+M318*Параметри!$L$32+N318*Параметри!$M$32)/18</f>
        <v>232.04999999999998</v>
      </c>
      <c r="P318" s="41">
        <f>IF(H318=0,"",'Дані з ДІСО'!Y318/H318)</f>
        <v>0</v>
      </c>
      <c r="Q318" s="29">
        <f>IF(H318=0,"",(1+0.25*P318)*O318*Параметри!$K$51)</f>
        <v>47528.529947698793</v>
      </c>
      <c r="R318" s="29">
        <f>IF(H318=0,"",Q318*'Коефіцієнти АТО'!T318)</f>
        <v>807.98500911087956</v>
      </c>
      <c r="S318" s="29">
        <f>IF(H318=0,"",H318*(1+0.25*P318)*Параметри!$K$66*Параметри!$K$20/1000)</f>
        <v>0</v>
      </c>
      <c r="T318" s="29">
        <f>IF(H318=0,"",H318*(1+0.25*P318)*'Коефіцієнти АТО'!$S318*Параметри!$K$20/1000)</f>
        <v>8900.6794997809302</v>
      </c>
      <c r="U318" s="29">
        <f t="shared" si="39"/>
        <v>57237.194456590601</v>
      </c>
      <c r="V318" s="29">
        <f t="shared" si="40"/>
        <v>57237.194456590601</v>
      </c>
      <c r="W318" s="40">
        <f>ROUNDUP('Дані з ДІСО'!P318/Параметри!$K$24,0)</f>
        <v>0</v>
      </c>
      <c r="X318" s="40">
        <f>ROUNDUP('Дані з ДІСО'!Q318/Параметри!$K$24,0)</f>
        <v>0</v>
      </c>
      <c r="Y318" s="40">
        <f>ROUNDUP('Дані з ДІСО'!R318/Параметри!$K$24,0)</f>
        <v>0</v>
      </c>
      <c r="Z318" s="59">
        <f>(W318*Параметри!$K$33+X318*Параметри!$L$33+Y318*Параметри!$M$33)/18</f>
        <v>0</v>
      </c>
      <c r="AA318" s="41">
        <f>IF(J318=0,0,'Дані з ДІСО'!AA318/J318)</f>
        <v>0</v>
      </c>
      <c r="AB318" s="29">
        <f>(1+0.25*AA318)*Z318*Параметри!$K$51</f>
        <v>0</v>
      </c>
      <c r="AC318" s="29">
        <f>AB318*'Коефіцієнти АТО'!U318</f>
        <v>0</v>
      </c>
      <c r="AD318" s="29">
        <f>J318*(1+0.25*AA318)*Параметри!$K$66*Параметри!$K$20/1000</f>
        <v>0</v>
      </c>
      <c r="AE318" s="29">
        <f>(1+0.25*AA318)*J318*'Коефіцієнти АТО'!S318*Параметри!$K$20/1000</f>
        <v>0</v>
      </c>
      <c r="AF318" s="29">
        <f t="shared" si="36"/>
        <v>0</v>
      </c>
      <c r="AG318" s="29">
        <v>0</v>
      </c>
      <c r="AH318" s="40">
        <v>29</v>
      </c>
      <c r="AI318" s="40">
        <v>0</v>
      </c>
      <c r="AJ318" s="40">
        <f t="shared" si="37"/>
        <v>0</v>
      </c>
      <c r="AK318" s="29">
        <f>(AH318+AI318)*(1+0.25*AJ318)*Параметри!$K$53</f>
        <v>5203.4489951840014</v>
      </c>
      <c r="AL318" s="29">
        <f>ROUNDUP(('Дані з ДІСО'!AU318+'Дані з ДІСО'!AW318)/Параметри!$K$28,0)</f>
        <v>0</v>
      </c>
      <c r="AM318" s="64">
        <f>AL318*Параметри!$M$35/18</f>
        <v>0</v>
      </c>
      <c r="AN318" s="29">
        <f>IF(AL318=0,0,'Дані з ДІСО'!AW318/SUM('Дані з ДІСО'!AU318,'Дані з ДІСО'!AW318))</f>
        <v>0</v>
      </c>
      <c r="AO318" s="29">
        <f>(1+0.25*AN318)*AM318*Параметри!$K$51</f>
        <v>0</v>
      </c>
      <c r="AP318" s="40">
        <f>ROUNDUP(('Дані з ДІСО'!AE318+'Дані не з ДІСО'!E318+'Дані не з ДІСО'!G318)/Параметри!$K$69,0)</f>
        <v>0</v>
      </c>
      <c r="AQ318" s="40">
        <f t="shared" si="41"/>
        <v>0</v>
      </c>
      <c r="AR318" s="40">
        <f>IF(AP318=0,0,('Дані з ДІСО'!AH318+'Дані не з ДІСО'!G318)/('Дані з ДІСО'!AE318+'Дані не з ДІСО'!E318+'Дані не з ДІСО'!G318))</f>
        <v>0</v>
      </c>
      <c r="AS318" s="29">
        <f>AQ318*(1+0.25*AR318)*Параметри!$K$51</f>
        <v>0</v>
      </c>
      <c r="AT318" s="40">
        <f>ROUNDUP('Дані з ДІСО'!AF318/Параметри!$K$70,0)</f>
        <v>0</v>
      </c>
      <c r="AU318" s="40">
        <f t="shared" si="42"/>
        <v>0</v>
      </c>
      <c r="AV318" s="40">
        <f>IF(AT318=0,0,'Дані з ДІСО'!AI318/'Дані з ДІСО'!AF318)</f>
        <v>0</v>
      </c>
      <c r="AW318" s="29">
        <f>AU318*(1+0.25*AV318)*Параметри!$K$51</f>
        <v>0</v>
      </c>
      <c r="AX318" s="40">
        <f>ROUNDUP('Дані з ДІСО'!AR318/Параметри!$K$29,0)</f>
        <v>0</v>
      </c>
      <c r="AY318" s="40">
        <f>ROUNDUP('Дані з ДІСО'!AS318/Параметри!$K$29,0)</f>
        <v>0</v>
      </c>
      <c r="AZ318" s="40">
        <f>ROUNDUP('Дані з ДІСО'!AT318/Параметри!$K$29,0)</f>
        <v>0</v>
      </c>
      <c r="BA318" s="64">
        <f>(AX318*Параметри!$K$32+AY318*Параметри!$L$32+AZ318*Параметри!$M$32)/18</f>
        <v>0</v>
      </c>
      <c r="BB318" s="29">
        <f>(BA318*Параметри!$K$51+SUM('Дані з ДІСО'!AR318:AT318)*Параметри!$K$48*Параметри!$K$20/1000)*Параметри!$K$74</f>
        <v>0</v>
      </c>
      <c r="BC318" s="40">
        <f>ROUNDUP(('Дані не з ДІСО'!I318+'Дані не з ДІСО'!K318)/Параметри!$K$26,0)</f>
        <v>0</v>
      </c>
      <c r="BD318" s="29">
        <f>BC318*Параметри!$M$36/18</f>
        <v>0</v>
      </c>
      <c r="BE318" s="40">
        <f>IF(BC318=0,0,'Дані не з ДІСО'!K318/('Дані не з ДІСО'!I318+'Дані не з ДІСО'!K318))</f>
        <v>0</v>
      </c>
      <c r="BF318" s="29">
        <f>(1+0.25*BE318)*BD318*Параметри!$K$51</f>
        <v>0</v>
      </c>
      <c r="BG318" s="40">
        <f>ROUNDUP('Дані не з ДІСО'!M318/Параметри!$K$27,0)</f>
        <v>0</v>
      </c>
      <c r="BH318" s="40">
        <f>BG318*Параметри!$M$37/18</f>
        <v>0</v>
      </c>
      <c r="BI318" s="29">
        <f>BH318*Параметри!$K$51</f>
        <v>0</v>
      </c>
      <c r="BJ318" s="29">
        <f>'Дані не з ДІСО'!N318*Параметри!$K$76</f>
        <v>0</v>
      </c>
      <c r="BK318" s="40">
        <f>ROUNDUP('Дані з ДІСО'!V318/Параметри!$K$25,0)</f>
        <v>0</v>
      </c>
      <c r="BL318" s="40">
        <f>ROUNDUP('Дані з ДІСО'!W318/Параметри!$K$25,0)</f>
        <v>0</v>
      </c>
      <c r="BM318" s="40">
        <f>ROUNDUP('Дані з ДІСО'!X318/Параметри!$K$25,0)</f>
        <v>0</v>
      </c>
      <c r="BN318" s="40">
        <f>(BK318*Параметри!$K$34+BL318*Параметри!$L$34+BM318*Параметри!$M$34)/18</f>
        <v>0</v>
      </c>
      <c r="BO318" s="40">
        <f>IF(K318=0,0,'Дані з ДІСО'!AC318/K318)</f>
        <v>0</v>
      </c>
      <c r="BP318" s="29">
        <f>(1+0.25*BO318)*BN318*Параметри!$K$51</f>
        <v>0</v>
      </c>
      <c r="BQ318" s="29">
        <f>BP318*'Коефіцієнти АТО'!U318</f>
        <v>0</v>
      </c>
      <c r="BR318" s="29">
        <f>K318*(1+0.25*BO318)*Параметри!$K$66*Параметри!$K$20/1000</f>
        <v>0</v>
      </c>
      <c r="BS318" s="29">
        <f>(1+0.25*BO318)*K318*'Коефіцієнти АТО'!S318*Параметри!$K$20/1000</f>
        <v>0</v>
      </c>
      <c r="BT318" s="29">
        <f t="shared" si="43"/>
        <v>0</v>
      </c>
      <c r="BU318" s="40">
        <f>ROUNDUP('Дані з ДІСО'!AG318/Параметри!$K$71,0)</f>
        <v>0</v>
      </c>
      <c r="BV318" s="40">
        <f t="shared" si="44"/>
        <v>0</v>
      </c>
      <c r="BW318" s="40">
        <f>IF('Дані з ДІСО'!AG318=0,0,'Дані з ДІСО'!AJ318/'Дані з ДІСО'!AG318)</f>
        <v>0</v>
      </c>
      <c r="BX318" s="29">
        <f>BV318*(1+0.25*BW318)*Параметри!$K$51</f>
        <v>0</v>
      </c>
      <c r="BY318" s="29">
        <f>ROUND(IF(Параметри!$K$77="No",CC318,CC318*Параметри!$K$78)+AG318,1)</f>
        <v>56196.6</v>
      </c>
      <c r="BZ318" s="29">
        <f>ROUND(IF(Параметри!$K$77="No",BF318,BF318*Параметри!$K$78),1)</f>
        <v>0</v>
      </c>
      <c r="CA318" s="29">
        <f>ROUND(IF(Параметри!$K$77="No",BI318,BI318*Параметри!$K$78),1)</f>
        <v>0</v>
      </c>
      <c r="CB318" s="29">
        <f>ROUND(IF(Параметри!$K$77="No",BJ318,BJ318*Параметри!$K$78),1)</f>
        <v>0</v>
      </c>
      <c r="CC318" s="29">
        <f t="shared" si="38"/>
        <v>62440.643451774602</v>
      </c>
    </row>
    <row r="319" spans="1:81">
      <c r="A319" s="9">
        <v>318</v>
      </c>
      <c r="B319" s="9" t="s">
        <v>3151</v>
      </c>
      <c r="C319" s="9" t="s">
        <v>3151</v>
      </c>
      <c r="D319" s="9" t="s">
        <v>3393</v>
      </c>
      <c r="E319" s="9" t="s">
        <v>29</v>
      </c>
      <c r="F319" s="9" t="s">
        <v>3456</v>
      </c>
      <c r="G319" s="9" t="s">
        <v>675</v>
      </c>
      <c r="H319" s="29">
        <f>SUM('Дані з ДІСО'!J319:L319)</f>
        <v>1849</v>
      </c>
      <c r="I319" s="29">
        <f>SUM('Дані з ДІСО'!G319:I319)</f>
        <v>115</v>
      </c>
      <c r="J319" s="29">
        <f>SUM('Дані з ДІСО'!P319:R319)</f>
        <v>0</v>
      </c>
      <c r="K319" s="29">
        <f>SUM('Дані з ДІСО'!V319:X319)</f>
        <v>0</v>
      </c>
      <c r="L319" s="40">
        <f>ROUNDUP('Дані з ДІСО'!J319/'Коефіцієнти АТО'!$R319,0)</f>
        <v>56</v>
      </c>
      <c r="M319" s="40">
        <f>ROUNDUP('Дані з ДІСО'!K319/'Коефіцієнти АТО'!$R319,0)</f>
        <v>73</v>
      </c>
      <c r="N319" s="40">
        <f>ROUNDUP('Дані з ДІСО'!L319/'Коефіцієнти АТО'!$R319,0)</f>
        <v>15</v>
      </c>
      <c r="O319" s="59">
        <f>(L319*Параметри!$K$32+M319*Параметри!$L$32+N319*Параметри!$M$32)/18</f>
        <v>233.75555555555559</v>
      </c>
      <c r="P319" s="41">
        <f>IF(H319=0,"",'Дані з ДІСО'!Y319/H319)</f>
        <v>0</v>
      </c>
      <c r="Q319" s="29">
        <f>IF(H319=0,"",(1+0.25*P319)*O319*Параметри!$K$51)</f>
        <v>47877.862196350761</v>
      </c>
      <c r="R319" s="29">
        <f>IF(H319=0,"",Q319*'Коефіцієнти АТО'!T319)</f>
        <v>813.92365733796305</v>
      </c>
      <c r="S319" s="29">
        <f>IF(H319=0,"",H319*(1+0.25*P319)*Параметри!$K$66*Параметри!$K$20/1000)</f>
        <v>0</v>
      </c>
      <c r="T319" s="29">
        <f>IF(H319=0,"",H319*(1+0.25*P319)*'Коефіцієнти АТО'!$S319*Параметри!$K$20/1000)</f>
        <v>8446.4379253093521</v>
      </c>
      <c r="U319" s="29">
        <f t="shared" si="39"/>
        <v>57138.223778998072</v>
      </c>
      <c r="V319" s="29">
        <f t="shared" si="40"/>
        <v>57138.223778998072</v>
      </c>
      <c r="W319" s="40">
        <f>ROUNDUP('Дані з ДІСО'!P319/Параметри!$K$24,0)</f>
        <v>0</v>
      </c>
      <c r="X319" s="40">
        <f>ROUNDUP('Дані з ДІСО'!Q319/Параметри!$K$24,0)</f>
        <v>0</v>
      </c>
      <c r="Y319" s="40">
        <f>ROUNDUP('Дані з ДІСО'!R319/Параметри!$K$24,0)</f>
        <v>0</v>
      </c>
      <c r="Z319" s="59">
        <f>(W319*Параметри!$K$33+X319*Параметри!$L$33+Y319*Параметри!$M$33)/18</f>
        <v>0</v>
      </c>
      <c r="AA319" s="41">
        <f>IF(J319=0,0,'Дані з ДІСО'!AA319/J319)</f>
        <v>0</v>
      </c>
      <c r="AB319" s="29">
        <f>(1+0.25*AA319)*Z319*Параметри!$K$51</f>
        <v>0</v>
      </c>
      <c r="AC319" s="29">
        <f>AB319*'Коефіцієнти АТО'!U319</f>
        <v>0</v>
      </c>
      <c r="AD319" s="29">
        <f>J319*(1+0.25*AA319)*Параметри!$K$66*Параметри!$K$20/1000</f>
        <v>0</v>
      </c>
      <c r="AE319" s="29">
        <f>(1+0.25*AA319)*J319*'Коефіцієнти АТО'!S319*Параметри!$K$20/1000</f>
        <v>0</v>
      </c>
      <c r="AF319" s="29">
        <f t="shared" si="36"/>
        <v>0</v>
      </c>
      <c r="AG319" s="29">
        <v>0</v>
      </c>
      <c r="AH319" s="40">
        <v>31</v>
      </c>
      <c r="AI319" s="40">
        <v>0</v>
      </c>
      <c r="AJ319" s="40">
        <f t="shared" si="37"/>
        <v>0</v>
      </c>
      <c r="AK319" s="29">
        <f>(AH319+AI319)*(1+0.25*AJ319)*Параметри!$K$53</f>
        <v>5562.3075465760012</v>
      </c>
      <c r="AL319" s="29">
        <f>ROUNDUP(('Дані з ДІСО'!AU319+'Дані з ДІСО'!AW319)/Параметри!$K$28,0)</f>
        <v>0</v>
      </c>
      <c r="AM319" s="64">
        <f>AL319*Параметри!$M$35/18</f>
        <v>0</v>
      </c>
      <c r="AN319" s="29">
        <f>IF(AL319=0,0,'Дані з ДІСО'!AW319/SUM('Дані з ДІСО'!AU319,'Дані з ДІСО'!AW319))</f>
        <v>0</v>
      </c>
      <c r="AO319" s="29">
        <f>(1+0.25*AN319)*AM319*Параметри!$K$51</f>
        <v>0</v>
      </c>
      <c r="AP319" s="40">
        <f>ROUNDUP(('Дані з ДІСО'!AE319+'Дані не з ДІСО'!E319+'Дані не з ДІСО'!G319)/Параметри!$K$69,0)</f>
        <v>0</v>
      </c>
      <c r="AQ319" s="40">
        <f t="shared" si="41"/>
        <v>0</v>
      </c>
      <c r="AR319" s="40">
        <f>IF(AP319=0,0,('Дані з ДІСО'!AH319+'Дані не з ДІСО'!G319)/('Дані з ДІСО'!AE319+'Дані не з ДІСО'!E319+'Дані не з ДІСО'!G319))</f>
        <v>0</v>
      </c>
      <c r="AS319" s="29">
        <f>AQ319*(1+0.25*AR319)*Параметри!$K$51</f>
        <v>0</v>
      </c>
      <c r="AT319" s="40">
        <f>ROUNDUP('Дані з ДІСО'!AF319/Параметри!$K$70,0)</f>
        <v>0</v>
      </c>
      <c r="AU319" s="40">
        <f t="shared" si="42"/>
        <v>0</v>
      </c>
      <c r="AV319" s="40">
        <f>IF(AT319=0,0,'Дані з ДІСО'!AI319/'Дані з ДІСО'!AF319)</f>
        <v>0</v>
      </c>
      <c r="AW319" s="29">
        <f>AU319*(1+0.25*AV319)*Параметри!$K$51</f>
        <v>0</v>
      </c>
      <c r="AX319" s="40">
        <f>ROUNDUP('Дані з ДІСО'!AR319/Параметри!$K$29,0)</f>
        <v>0</v>
      </c>
      <c r="AY319" s="40">
        <f>ROUNDUP('Дані з ДІСО'!AS319/Параметри!$K$29,0)</f>
        <v>0</v>
      </c>
      <c r="AZ319" s="40">
        <f>ROUNDUP('Дані з ДІСО'!AT319/Параметри!$K$29,0)</f>
        <v>0</v>
      </c>
      <c r="BA319" s="64">
        <f>(AX319*Параметри!$K$32+AY319*Параметри!$L$32+AZ319*Параметри!$M$32)/18</f>
        <v>0</v>
      </c>
      <c r="BB319" s="29">
        <f>(BA319*Параметри!$K$51+SUM('Дані з ДІСО'!AR319:AT319)*Параметри!$K$48*Параметри!$K$20/1000)*Параметри!$K$74</f>
        <v>0</v>
      </c>
      <c r="BC319" s="40">
        <f>ROUNDUP(('Дані не з ДІСО'!I319+'Дані не з ДІСО'!K319)/Параметри!$K$26,0)</f>
        <v>0</v>
      </c>
      <c r="BD319" s="29">
        <f>BC319*Параметри!$M$36/18</f>
        <v>0</v>
      </c>
      <c r="BE319" s="40">
        <f>IF(BC319=0,0,'Дані не з ДІСО'!K319/('Дані не з ДІСО'!I319+'Дані не з ДІСО'!K319))</f>
        <v>0</v>
      </c>
      <c r="BF319" s="29">
        <f>(1+0.25*BE319)*BD319*Параметри!$K$51</f>
        <v>0</v>
      </c>
      <c r="BG319" s="40">
        <f>ROUNDUP('Дані не з ДІСО'!M319/Параметри!$K$27,0)</f>
        <v>0</v>
      </c>
      <c r="BH319" s="40">
        <f>BG319*Параметри!$M$37/18</f>
        <v>0</v>
      </c>
      <c r="BI319" s="29">
        <f>BH319*Параметри!$K$51</f>
        <v>0</v>
      </c>
      <c r="BJ319" s="29">
        <f>'Дані не з ДІСО'!N319*Параметри!$K$76</f>
        <v>0</v>
      </c>
      <c r="BK319" s="40">
        <f>ROUNDUP('Дані з ДІСО'!V319/Параметри!$K$25,0)</f>
        <v>0</v>
      </c>
      <c r="BL319" s="40">
        <f>ROUNDUP('Дані з ДІСО'!W319/Параметри!$K$25,0)</f>
        <v>0</v>
      </c>
      <c r="BM319" s="40">
        <f>ROUNDUP('Дані з ДІСО'!X319/Параметри!$K$25,0)</f>
        <v>0</v>
      </c>
      <c r="BN319" s="40">
        <f>(BK319*Параметри!$K$34+BL319*Параметри!$L$34+BM319*Параметри!$M$34)/18</f>
        <v>0</v>
      </c>
      <c r="BO319" s="40">
        <f>IF(K319=0,0,'Дані з ДІСО'!AC319/K319)</f>
        <v>0</v>
      </c>
      <c r="BP319" s="29">
        <f>(1+0.25*BO319)*BN319*Параметри!$K$51</f>
        <v>0</v>
      </c>
      <c r="BQ319" s="29">
        <f>BP319*'Коефіцієнти АТО'!U319</f>
        <v>0</v>
      </c>
      <c r="BR319" s="29">
        <f>K319*(1+0.25*BO319)*Параметри!$K$66*Параметри!$K$20/1000</f>
        <v>0</v>
      </c>
      <c r="BS319" s="29">
        <f>(1+0.25*BO319)*K319*'Коефіцієнти АТО'!S319*Параметри!$K$20/1000</f>
        <v>0</v>
      </c>
      <c r="BT319" s="29">
        <f t="shared" si="43"/>
        <v>0</v>
      </c>
      <c r="BU319" s="40">
        <f>ROUNDUP('Дані з ДІСО'!AG319/Параметри!$K$71,0)</f>
        <v>0</v>
      </c>
      <c r="BV319" s="40">
        <f t="shared" si="44"/>
        <v>0</v>
      </c>
      <c r="BW319" s="40">
        <f>IF('Дані з ДІСО'!AG319=0,0,'Дані з ДІСО'!AJ319/'Дані з ДІСО'!AG319)</f>
        <v>0</v>
      </c>
      <c r="BX319" s="29">
        <f>BV319*(1+0.25*BW319)*Параметри!$K$51</f>
        <v>0</v>
      </c>
      <c r="BY319" s="29">
        <f>ROUND(IF(Параметри!$K$77="No",CC319,CC319*Параметри!$K$78)+AG319,1)</f>
        <v>56430.5</v>
      </c>
      <c r="BZ319" s="29">
        <f>ROUND(IF(Параметри!$K$77="No",BF319,BF319*Параметри!$K$78),1)</f>
        <v>0</v>
      </c>
      <c r="CA319" s="29">
        <f>ROUND(IF(Параметри!$K$77="No",BI319,BI319*Параметри!$K$78),1)</f>
        <v>0</v>
      </c>
      <c r="CB319" s="29">
        <f>ROUND(IF(Параметри!$K$77="No",BJ319,BJ319*Параметри!$K$78),1)</f>
        <v>0</v>
      </c>
      <c r="CC319" s="29">
        <f t="shared" si="38"/>
        <v>62700.531325574077</v>
      </c>
    </row>
    <row r="320" spans="1:81">
      <c r="A320" s="9">
        <v>319</v>
      </c>
      <c r="B320" s="9" t="s">
        <v>3151</v>
      </c>
      <c r="C320" s="9" t="s">
        <v>3151</v>
      </c>
      <c r="D320" s="9" t="s">
        <v>3393</v>
      </c>
      <c r="E320" s="9" t="s">
        <v>29</v>
      </c>
      <c r="F320" s="9" t="s">
        <v>3457</v>
      </c>
      <c r="G320" s="9" t="s">
        <v>677</v>
      </c>
      <c r="H320" s="29">
        <f>SUM('Дані з ДІСО'!J320:L320)</f>
        <v>2350</v>
      </c>
      <c r="I320" s="29">
        <f>SUM('Дані з ДІСО'!G320:I320)</f>
        <v>119</v>
      </c>
      <c r="J320" s="29">
        <f>SUM('Дані з ДІСО'!P320:R320)</f>
        <v>0</v>
      </c>
      <c r="K320" s="29">
        <f>SUM('Дані з ДІСО'!V320:X320)</f>
        <v>0</v>
      </c>
      <c r="L320" s="40">
        <f>ROUNDUP('Дані з ДІСО'!J320/'Коефіцієнти АТО'!$R320,0)</f>
        <v>51</v>
      </c>
      <c r="M320" s="40">
        <f>ROUNDUP('Дані з ДІСО'!K320/'Коефіцієнти АТО'!$R320,0)</f>
        <v>64</v>
      </c>
      <c r="N320" s="40">
        <f>ROUNDUP('Дані з ДІСО'!L320/'Коефіцієнти АТО'!$R320,0)</f>
        <v>16</v>
      </c>
      <c r="O320" s="59">
        <f>(L320*Параметри!$K$32+M320*Параметри!$L$32+N320*Параметри!$M$32)/18</f>
        <v>212.98888888888891</v>
      </c>
      <c r="P320" s="41">
        <f>IF(H320=0,"",'Дані з ДІСО'!Y320/H320)</f>
        <v>0</v>
      </c>
      <c r="Q320" s="29">
        <f>IF(H320=0,"",(1+0.25*P320)*O320*Параметри!$K$51)</f>
        <v>43624.429149246491</v>
      </c>
      <c r="R320" s="29">
        <f>IF(H320=0,"",Q320*'Коефіцієнти АТО'!T320)</f>
        <v>741.61529553719038</v>
      </c>
      <c r="S320" s="29">
        <f>IF(H320=0,"",H320*(1+0.25*P320)*Параметри!$K$66*Параметри!$K$20/1000)</f>
        <v>0</v>
      </c>
      <c r="T320" s="29">
        <f>IF(H320=0,"",H320*(1+0.25*P320)*'Коефіцієнти АТО'!$S320*Параметри!$K$20/1000)</f>
        <v>9616.8261262000851</v>
      </c>
      <c r="U320" s="29">
        <f t="shared" si="39"/>
        <v>53982.870570983767</v>
      </c>
      <c r="V320" s="29">
        <f t="shared" si="40"/>
        <v>53982.870570983767</v>
      </c>
      <c r="W320" s="40">
        <f>ROUNDUP('Дані з ДІСО'!P320/Параметри!$K$24,0)</f>
        <v>0</v>
      </c>
      <c r="X320" s="40">
        <f>ROUNDUP('Дані з ДІСО'!Q320/Параметри!$K$24,0)</f>
        <v>0</v>
      </c>
      <c r="Y320" s="40">
        <f>ROUNDUP('Дані з ДІСО'!R320/Параметри!$K$24,0)</f>
        <v>0</v>
      </c>
      <c r="Z320" s="59">
        <f>(W320*Параметри!$K$33+X320*Параметри!$L$33+Y320*Параметри!$M$33)/18</f>
        <v>0</v>
      </c>
      <c r="AA320" s="41">
        <f>IF(J320=0,0,'Дані з ДІСО'!AA320/J320)</f>
        <v>0</v>
      </c>
      <c r="AB320" s="29">
        <f>(1+0.25*AA320)*Z320*Параметри!$K$51</f>
        <v>0</v>
      </c>
      <c r="AC320" s="29">
        <f>AB320*'Коефіцієнти АТО'!U320</f>
        <v>0</v>
      </c>
      <c r="AD320" s="29">
        <f>J320*(1+0.25*AA320)*Параметри!$K$66*Параметри!$K$20/1000</f>
        <v>0</v>
      </c>
      <c r="AE320" s="29">
        <f>(1+0.25*AA320)*J320*'Коефіцієнти АТО'!S320*Параметри!$K$20/1000</f>
        <v>0</v>
      </c>
      <c r="AF320" s="29">
        <f t="shared" si="36"/>
        <v>0</v>
      </c>
      <c r="AG320" s="29">
        <v>0</v>
      </c>
      <c r="AH320" s="40">
        <v>24</v>
      </c>
      <c r="AI320" s="40">
        <v>0</v>
      </c>
      <c r="AJ320" s="40">
        <f t="shared" si="37"/>
        <v>0</v>
      </c>
      <c r="AK320" s="29">
        <f>(AH320+AI320)*(1+0.25*AJ320)*Параметри!$K$53</f>
        <v>4306.3026167040007</v>
      </c>
      <c r="AL320" s="29">
        <f>ROUNDUP(('Дані з ДІСО'!AU320+'Дані з ДІСО'!AW320)/Параметри!$K$28,0)</f>
        <v>0</v>
      </c>
      <c r="AM320" s="64">
        <f>AL320*Параметри!$M$35/18</f>
        <v>0</v>
      </c>
      <c r="AN320" s="29">
        <f>IF(AL320=0,0,'Дані з ДІСО'!AW320/SUM('Дані з ДІСО'!AU320,'Дані з ДІСО'!AW320))</f>
        <v>0</v>
      </c>
      <c r="AO320" s="29">
        <f>(1+0.25*AN320)*AM320*Параметри!$K$51</f>
        <v>0</v>
      </c>
      <c r="AP320" s="40">
        <f>ROUNDUP(('Дані з ДІСО'!AE320+'Дані не з ДІСО'!E320+'Дані не з ДІСО'!G320)/Параметри!$K$69,0)</f>
        <v>0</v>
      </c>
      <c r="AQ320" s="40">
        <f t="shared" si="41"/>
        <v>0</v>
      </c>
      <c r="AR320" s="40">
        <f>IF(AP320=0,0,('Дані з ДІСО'!AH320+'Дані не з ДІСО'!G320)/('Дані з ДІСО'!AE320+'Дані не з ДІСО'!E320+'Дані не з ДІСО'!G320))</f>
        <v>0</v>
      </c>
      <c r="AS320" s="29">
        <f>AQ320*(1+0.25*AR320)*Параметри!$K$51</f>
        <v>0</v>
      </c>
      <c r="AT320" s="40">
        <f>ROUNDUP('Дані з ДІСО'!AF320/Параметри!$K$70,0)</f>
        <v>0</v>
      </c>
      <c r="AU320" s="40">
        <f t="shared" si="42"/>
        <v>0</v>
      </c>
      <c r="AV320" s="40">
        <f>IF(AT320=0,0,'Дані з ДІСО'!AI320/'Дані з ДІСО'!AF320)</f>
        <v>0</v>
      </c>
      <c r="AW320" s="29">
        <f>AU320*(1+0.25*AV320)*Параметри!$K$51</f>
        <v>0</v>
      </c>
      <c r="AX320" s="40">
        <f>ROUNDUP('Дані з ДІСО'!AR320/Параметри!$K$29,0)</f>
        <v>0</v>
      </c>
      <c r="AY320" s="40">
        <f>ROUNDUP('Дані з ДІСО'!AS320/Параметри!$K$29,0)</f>
        <v>0</v>
      </c>
      <c r="AZ320" s="40">
        <f>ROUNDUP('Дані з ДІСО'!AT320/Параметри!$K$29,0)</f>
        <v>0</v>
      </c>
      <c r="BA320" s="64">
        <f>(AX320*Параметри!$K$32+AY320*Параметри!$L$32+AZ320*Параметри!$M$32)/18</f>
        <v>0</v>
      </c>
      <c r="BB320" s="29">
        <f>(BA320*Параметри!$K$51+SUM('Дані з ДІСО'!AR320:AT320)*Параметри!$K$48*Параметри!$K$20/1000)*Параметри!$K$74</f>
        <v>0</v>
      </c>
      <c r="BC320" s="40">
        <f>ROUNDUP(('Дані не з ДІСО'!I320+'Дані не з ДІСО'!K320)/Параметри!$K$26,0)</f>
        <v>0</v>
      </c>
      <c r="BD320" s="29">
        <f>BC320*Параметри!$M$36/18</f>
        <v>0</v>
      </c>
      <c r="BE320" s="40">
        <f>IF(BC320=0,0,'Дані не з ДІСО'!K320/('Дані не з ДІСО'!I320+'Дані не з ДІСО'!K320))</f>
        <v>0</v>
      </c>
      <c r="BF320" s="29">
        <f>(1+0.25*BE320)*BD320*Параметри!$K$51</f>
        <v>0</v>
      </c>
      <c r="BG320" s="40">
        <f>ROUNDUP('Дані не з ДІСО'!M320/Параметри!$K$27,0)</f>
        <v>0</v>
      </c>
      <c r="BH320" s="40">
        <f>BG320*Параметри!$M$37/18</f>
        <v>0</v>
      </c>
      <c r="BI320" s="29">
        <f>BH320*Параметри!$K$51</f>
        <v>0</v>
      </c>
      <c r="BJ320" s="29">
        <f>'Дані не з ДІСО'!N320*Параметри!$K$76</f>
        <v>0</v>
      </c>
      <c r="BK320" s="40">
        <f>ROUNDUP('Дані з ДІСО'!V320/Параметри!$K$25,0)</f>
        <v>0</v>
      </c>
      <c r="BL320" s="40">
        <f>ROUNDUP('Дані з ДІСО'!W320/Параметри!$K$25,0)</f>
        <v>0</v>
      </c>
      <c r="BM320" s="40">
        <f>ROUNDUP('Дані з ДІСО'!X320/Параметри!$K$25,0)</f>
        <v>0</v>
      </c>
      <c r="BN320" s="40">
        <f>(BK320*Параметри!$K$34+BL320*Параметри!$L$34+BM320*Параметри!$M$34)/18</f>
        <v>0</v>
      </c>
      <c r="BO320" s="40">
        <f>IF(K320=0,0,'Дані з ДІСО'!AC320/K320)</f>
        <v>0</v>
      </c>
      <c r="BP320" s="29">
        <f>(1+0.25*BO320)*BN320*Параметри!$K$51</f>
        <v>0</v>
      </c>
      <c r="BQ320" s="29">
        <f>BP320*'Коефіцієнти АТО'!U320</f>
        <v>0</v>
      </c>
      <c r="BR320" s="29">
        <f>K320*(1+0.25*BO320)*Параметри!$K$66*Параметри!$K$20/1000</f>
        <v>0</v>
      </c>
      <c r="BS320" s="29">
        <f>(1+0.25*BO320)*K320*'Коефіцієнти АТО'!S320*Параметри!$K$20/1000</f>
        <v>0</v>
      </c>
      <c r="BT320" s="29">
        <f t="shared" si="43"/>
        <v>0</v>
      </c>
      <c r="BU320" s="40">
        <f>ROUNDUP('Дані з ДІСО'!AG320/Параметри!$K$71,0)</f>
        <v>0</v>
      </c>
      <c r="BV320" s="40">
        <f t="shared" si="44"/>
        <v>0</v>
      </c>
      <c r="BW320" s="40">
        <f>IF('Дані з ДІСО'!AG320=0,0,'Дані з ДІСО'!AJ320/'Дані з ДІСО'!AG320)</f>
        <v>0</v>
      </c>
      <c r="BX320" s="29">
        <f>BV320*(1+0.25*BW320)*Параметри!$K$51</f>
        <v>0</v>
      </c>
      <c r="BY320" s="29">
        <f>ROUND(IF(Параметри!$K$77="No",CC320,CC320*Параметри!$K$78)+AG320,1)</f>
        <v>52460.3</v>
      </c>
      <c r="BZ320" s="29">
        <f>ROUND(IF(Параметри!$K$77="No",BF320,BF320*Параметри!$K$78),1)</f>
        <v>0</v>
      </c>
      <c r="CA320" s="29">
        <f>ROUND(IF(Параметри!$K$77="No",BI320,BI320*Параметри!$K$78),1)</f>
        <v>0</v>
      </c>
      <c r="CB320" s="29">
        <f>ROUND(IF(Параметри!$K$77="No",BJ320,BJ320*Параметри!$K$78),1)</f>
        <v>0</v>
      </c>
      <c r="CC320" s="29">
        <f t="shared" si="38"/>
        <v>58289.173187687767</v>
      </c>
    </row>
    <row r="321" spans="1:81">
      <c r="A321" s="9">
        <v>320</v>
      </c>
      <c r="B321" s="9" t="s">
        <v>3148</v>
      </c>
      <c r="C321" s="9" t="s">
        <v>3148</v>
      </c>
      <c r="D321" s="9" t="s">
        <v>3393</v>
      </c>
      <c r="E321" s="9" t="s">
        <v>24</v>
      </c>
      <c r="F321" s="9" t="s">
        <v>3458</v>
      </c>
      <c r="G321" s="9" t="s">
        <v>679</v>
      </c>
      <c r="H321" s="29">
        <f>SUM('Дані з ДІСО'!J321:L321)</f>
        <v>910</v>
      </c>
      <c r="I321" s="29">
        <f>SUM('Дані з ДІСО'!G321:I321)</f>
        <v>59</v>
      </c>
      <c r="J321" s="29">
        <f>SUM('Дані з ДІСО'!P321:R321)</f>
        <v>0</v>
      </c>
      <c r="K321" s="29">
        <f>SUM('Дані з ДІСО'!V321:X321)</f>
        <v>0</v>
      </c>
      <c r="L321" s="40">
        <f>ROUNDUP('Дані з ДІСО'!J321/'Коефіцієнти АТО'!$R321,0)</f>
        <v>27</v>
      </c>
      <c r="M321" s="40">
        <f>ROUNDUP('Дані з ДІСО'!K321/'Коефіцієнти АТО'!$R321,0)</f>
        <v>39</v>
      </c>
      <c r="N321" s="40">
        <f>ROUNDUP('Дані з ДІСО'!L321/'Коефіцієнти АТО'!$R321,0)</f>
        <v>5</v>
      </c>
      <c r="O321" s="59">
        <f>(L321*Параметри!$K$32+M321*Параметри!$L$32+N321*Параметри!$M$32)/18</f>
        <v>115.21111111111112</v>
      </c>
      <c r="P321" s="41">
        <f>IF(H321=0,"",'Дані з ДІСО'!Y321/H321)</f>
        <v>0</v>
      </c>
      <c r="Q321" s="29">
        <f>IF(H321=0,"",(1+0.25*P321)*O321*Параметри!$K$51)</f>
        <v>23597.564079948712</v>
      </c>
      <c r="R321" s="29">
        <f>IF(H321=0,"",Q321*'Коефіцієнти АТО'!T321)</f>
        <v>401.15858935912814</v>
      </c>
      <c r="S321" s="29">
        <f>IF(H321=0,"",H321*(1+0.25*P321)*Параметри!$K$66*Параметри!$K$20/1000)</f>
        <v>0</v>
      </c>
      <c r="T321" s="29">
        <f>IF(H321=0,"",H321*(1+0.25*P321)*'Коефіцієнти АТО'!$S321*Параметри!$K$20/1000)</f>
        <v>4590.0002381655631</v>
      </c>
      <c r="U321" s="29">
        <f t="shared" si="39"/>
        <v>28588.722907473406</v>
      </c>
      <c r="V321" s="29">
        <f t="shared" si="40"/>
        <v>28588.722907473406</v>
      </c>
      <c r="W321" s="40">
        <f>ROUNDUP('Дані з ДІСО'!P321/Параметри!$K$24,0)</f>
        <v>0</v>
      </c>
      <c r="X321" s="40">
        <f>ROUNDUP('Дані з ДІСО'!Q321/Параметри!$K$24,0)</f>
        <v>0</v>
      </c>
      <c r="Y321" s="40">
        <f>ROUNDUP('Дані з ДІСО'!R321/Параметри!$K$24,0)</f>
        <v>0</v>
      </c>
      <c r="Z321" s="59">
        <f>(W321*Параметри!$K$33+X321*Параметри!$L$33+Y321*Параметри!$M$33)/18</f>
        <v>0</v>
      </c>
      <c r="AA321" s="41">
        <f>IF(J321=0,0,'Дані з ДІСО'!AA321/J321)</f>
        <v>0</v>
      </c>
      <c r="AB321" s="29">
        <f>(1+0.25*AA321)*Z321*Параметри!$K$51</f>
        <v>0</v>
      </c>
      <c r="AC321" s="29">
        <f>AB321*'Коефіцієнти АТО'!U321</f>
        <v>0</v>
      </c>
      <c r="AD321" s="29">
        <f>J321*(1+0.25*AA321)*Параметри!$K$66*Параметри!$K$20/1000</f>
        <v>0</v>
      </c>
      <c r="AE321" s="29">
        <f>(1+0.25*AA321)*J321*'Коефіцієнти АТО'!S321*Параметри!$K$20/1000</f>
        <v>0</v>
      </c>
      <c r="AF321" s="29">
        <f t="shared" si="36"/>
        <v>0</v>
      </c>
      <c r="AG321" s="29">
        <v>0</v>
      </c>
      <c r="AH321" s="40">
        <v>17</v>
      </c>
      <c r="AI321" s="40">
        <v>0</v>
      </c>
      <c r="AJ321" s="40">
        <f t="shared" si="37"/>
        <v>0</v>
      </c>
      <c r="AK321" s="29">
        <f>(AH321+AI321)*(1+0.25*AJ321)*Параметри!$K$53</f>
        <v>3050.2976868320006</v>
      </c>
      <c r="AL321" s="29">
        <f>ROUNDUP(('Дані з ДІСО'!AU321+'Дані з ДІСО'!AW321)/Параметри!$K$28,0)</f>
        <v>0</v>
      </c>
      <c r="AM321" s="64">
        <f>AL321*Параметри!$M$35/18</f>
        <v>0</v>
      </c>
      <c r="AN321" s="29">
        <f>IF(AL321=0,0,'Дані з ДІСО'!AW321/SUM('Дані з ДІСО'!AU321,'Дані з ДІСО'!AW321))</f>
        <v>0</v>
      </c>
      <c r="AO321" s="29">
        <f>(1+0.25*AN321)*AM321*Параметри!$K$51</f>
        <v>0</v>
      </c>
      <c r="AP321" s="40">
        <f>ROUNDUP(('Дані з ДІСО'!AE321+'Дані не з ДІСО'!E321+'Дані не з ДІСО'!G321)/Параметри!$K$69,0)</f>
        <v>0</v>
      </c>
      <c r="AQ321" s="40">
        <f t="shared" si="41"/>
        <v>0</v>
      </c>
      <c r="AR321" s="40">
        <f>IF(AP321=0,0,('Дані з ДІСО'!AH321+'Дані не з ДІСО'!G321)/('Дані з ДІСО'!AE321+'Дані не з ДІСО'!E321+'Дані не з ДІСО'!G321))</f>
        <v>0</v>
      </c>
      <c r="AS321" s="29">
        <f>AQ321*(1+0.25*AR321)*Параметри!$K$51</f>
        <v>0</v>
      </c>
      <c r="AT321" s="40">
        <f>ROUNDUP('Дані з ДІСО'!AF321/Параметри!$K$70,0)</f>
        <v>0</v>
      </c>
      <c r="AU321" s="40">
        <f t="shared" si="42"/>
        <v>0</v>
      </c>
      <c r="AV321" s="40">
        <f>IF(AT321=0,0,'Дані з ДІСО'!AI321/'Дані з ДІСО'!AF321)</f>
        <v>0</v>
      </c>
      <c r="AW321" s="29">
        <f>AU321*(1+0.25*AV321)*Параметри!$K$51</f>
        <v>0</v>
      </c>
      <c r="AX321" s="40">
        <f>ROUNDUP('Дані з ДІСО'!AR321/Параметри!$K$29,0)</f>
        <v>0</v>
      </c>
      <c r="AY321" s="40">
        <f>ROUNDUP('Дані з ДІСО'!AS321/Параметри!$K$29,0)</f>
        <v>0</v>
      </c>
      <c r="AZ321" s="40">
        <f>ROUNDUP('Дані з ДІСО'!AT321/Параметри!$K$29,0)</f>
        <v>0</v>
      </c>
      <c r="BA321" s="64">
        <f>(AX321*Параметри!$K$32+AY321*Параметри!$L$32+AZ321*Параметри!$M$32)/18</f>
        <v>0</v>
      </c>
      <c r="BB321" s="29">
        <f>(BA321*Параметри!$K$51+SUM('Дані з ДІСО'!AR321:AT321)*Параметри!$K$48*Параметри!$K$20/1000)*Параметри!$K$74</f>
        <v>0</v>
      </c>
      <c r="BC321" s="40">
        <f>ROUNDUP(('Дані не з ДІСО'!I321+'Дані не з ДІСО'!K321)/Параметри!$K$26,0)</f>
        <v>0</v>
      </c>
      <c r="BD321" s="29">
        <f>BC321*Параметри!$M$36/18</f>
        <v>0</v>
      </c>
      <c r="BE321" s="40">
        <f>IF(BC321=0,0,'Дані не з ДІСО'!K321/('Дані не з ДІСО'!I321+'Дані не з ДІСО'!K321))</f>
        <v>0</v>
      </c>
      <c r="BF321" s="29">
        <f>(1+0.25*BE321)*BD321*Параметри!$K$51</f>
        <v>0</v>
      </c>
      <c r="BG321" s="40">
        <f>ROUNDUP('Дані не з ДІСО'!M321/Параметри!$K$27,0)</f>
        <v>0</v>
      </c>
      <c r="BH321" s="40">
        <f>BG321*Параметри!$M$37/18</f>
        <v>0</v>
      </c>
      <c r="BI321" s="29">
        <f>BH321*Параметри!$K$51</f>
        <v>0</v>
      </c>
      <c r="BJ321" s="29">
        <f>'Дані не з ДІСО'!N321*Параметри!$K$76</f>
        <v>0</v>
      </c>
      <c r="BK321" s="40">
        <f>ROUNDUP('Дані з ДІСО'!V321/Параметри!$K$25,0)</f>
        <v>0</v>
      </c>
      <c r="BL321" s="40">
        <f>ROUNDUP('Дані з ДІСО'!W321/Параметри!$K$25,0)</f>
        <v>0</v>
      </c>
      <c r="BM321" s="40">
        <f>ROUNDUP('Дані з ДІСО'!X321/Параметри!$K$25,0)</f>
        <v>0</v>
      </c>
      <c r="BN321" s="40">
        <f>(BK321*Параметри!$K$34+BL321*Параметри!$L$34+BM321*Параметри!$M$34)/18</f>
        <v>0</v>
      </c>
      <c r="BO321" s="40">
        <f>IF(K321=0,0,'Дані з ДІСО'!AC321/K321)</f>
        <v>0</v>
      </c>
      <c r="BP321" s="29">
        <f>(1+0.25*BO321)*BN321*Параметри!$K$51</f>
        <v>0</v>
      </c>
      <c r="BQ321" s="29">
        <f>BP321*'Коефіцієнти АТО'!U321</f>
        <v>0</v>
      </c>
      <c r="BR321" s="29">
        <f>K321*(1+0.25*BO321)*Параметри!$K$66*Параметри!$K$20/1000</f>
        <v>0</v>
      </c>
      <c r="BS321" s="29">
        <f>(1+0.25*BO321)*K321*'Коефіцієнти АТО'!S321*Параметри!$K$20/1000</f>
        <v>0</v>
      </c>
      <c r="BT321" s="29">
        <f t="shared" si="43"/>
        <v>0</v>
      </c>
      <c r="BU321" s="40">
        <f>ROUNDUP('Дані з ДІСО'!AG321/Параметри!$K$71,0)</f>
        <v>0</v>
      </c>
      <c r="BV321" s="40">
        <f t="shared" si="44"/>
        <v>0</v>
      </c>
      <c r="BW321" s="40">
        <f>IF('Дані з ДІСО'!AG321=0,0,'Дані з ДІСО'!AJ321/'Дані з ДІСО'!AG321)</f>
        <v>0</v>
      </c>
      <c r="BX321" s="29">
        <f>BV321*(1+0.25*BW321)*Параметри!$K$51</f>
        <v>0</v>
      </c>
      <c r="BY321" s="29">
        <f>ROUND(IF(Параметри!$K$77="No",CC321,CC321*Параметри!$K$78)+AG321,1)</f>
        <v>28475.1</v>
      </c>
      <c r="BZ321" s="29">
        <f>ROUND(IF(Параметри!$K$77="No",BF321,BF321*Параметри!$K$78),1)</f>
        <v>0</v>
      </c>
      <c r="CA321" s="29">
        <f>ROUND(IF(Параметри!$K$77="No",BI321,BI321*Параметри!$K$78),1)</f>
        <v>0</v>
      </c>
      <c r="CB321" s="29">
        <f>ROUND(IF(Параметри!$K$77="No",BJ321,BJ321*Параметри!$K$78),1)</f>
        <v>0</v>
      </c>
      <c r="CC321" s="29">
        <f t="shared" si="38"/>
        <v>31639.020594305406</v>
      </c>
    </row>
    <row r="322" spans="1:81">
      <c r="A322" s="9">
        <v>321</v>
      </c>
      <c r="B322" s="9" t="s">
        <v>3097</v>
      </c>
      <c r="C322" s="9" t="s">
        <v>3097</v>
      </c>
      <c r="D322" s="9" t="s">
        <v>3459</v>
      </c>
      <c r="E322" s="9" t="s">
        <v>15</v>
      </c>
      <c r="F322" s="9" t="s">
        <v>3119</v>
      </c>
      <c r="G322" s="9" t="s">
        <v>684</v>
      </c>
      <c r="H322" s="29">
        <f>SUM('Дані з ДІСО'!J322:L322)</f>
        <v>818</v>
      </c>
      <c r="I322" s="29">
        <f>SUM('Дані з ДІСО'!G322:I322)</f>
        <v>43</v>
      </c>
      <c r="J322" s="29">
        <f>SUM('Дані з ДІСО'!P322:R322)</f>
        <v>298</v>
      </c>
      <c r="K322" s="29">
        <f>SUM('Дані з ДІСО'!V322:X322)</f>
        <v>0</v>
      </c>
      <c r="L322" s="40">
        <f>ROUNDUP('Дані з ДІСО'!J322/'Коефіцієнти АТО'!$R322,0)</f>
        <v>3</v>
      </c>
      <c r="M322" s="40">
        <f>ROUNDUP('Дані з ДІСО'!K322/'Коефіцієнти АТО'!$R322,0)</f>
        <v>14</v>
      </c>
      <c r="N322" s="40">
        <f>ROUNDUP('Дані з ДІСО'!L322/'Коефіцієнти АТО'!$R322,0)</f>
        <v>25</v>
      </c>
      <c r="O322" s="59">
        <f>(L322*Параметри!$K$32+M322*Параметри!$L$32+N322*Параметри!$M$32)/18</f>
        <v>78.572222222222237</v>
      </c>
      <c r="P322" s="41">
        <f>IF(H322=0,"",'Дані з ДІСО'!Y322/H322)</f>
        <v>0</v>
      </c>
      <c r="Q322" s="29">
        <f>IF(H322=0,"",(1+0.25*P322)*O322*Параметри!$K$51)</f>
        <v>16093.179129265825</v>
      </c>
      <c r="R322" s="29">
        <f>IF(H322=0,"",Q322*'Коефіцієнти АТО'!T322)</f>
        <v>1126.522539048608</v>
      </c>
      <c r="S322" s="29">
        <f>IF(H322=0,"",H322*(1+0.25*P322)*Параметри!$K$66*Параметри!$K$20/1000)</f>
        <v>0</v>
      </c>
      <c r="T322" s="29">
        <f>IF(H322=0,"",H322*(1+0.25*P322)*'Коефіцієнти АТО'!$S322*Параметри!$K$20/1000)</f>
        <v>1790.5093195282379</v>
      </c>
      <c r="U322" s="29">
        <f t="shared" si="39"/>
        <v>19010.210987842671</v>
      </c>
      <c r="V322" s="29">
        <f t="shared" si="40"/>
        <v>19010.210987842671</v>
      </c>
      <c r="W322" s="40">
        <f>ROUNDUP('Дані з ДІСО'!P322/Параметри!$K$24,0)</f>
        <v>12</v>
      </c>
      <c r="X322" s="40">
        <f>ROUNDUP('Дані з ДІСО'!Q322/Параметри!$K$24,0)</f>
        <v>15</v>
      </c>
      <c r="Y322" s="40">
        <f>ROUNDUP('Дані з ДІСО'!R322/Параметри!$K$24,0)</f>
        <v>8</v>
      </c>
      <c r="Z322" s="59">
        <f>(W322*Параметри!$K$33+X322*Параметри!$L$33+Y322*Параметри!$M$33)/18</f>
        <v>70</v>
      </c>
      <c r="AA322" s="41">
        <f>IF(J322=0,0,'Дані з ДІСО'!AA322/J322)</f>
        <v>0</v>
      </c>
      <c r="AB322" s="29">
        <f>(1+0.25*AA322)*Z322*Параметри!$K$51</f>
        <v>14337.414765519999</v>
      </c>
      <c r="AC322" s="29">
        <f>AB322*'Коефіцієнти АТО'!U322</f>
        <v>1448.0788913175199</v>
      </c>
      <c r="AD322" s="29">
        <f>J322*(1+0.25*AA322)*Параметри!$K$66*Параметри!$K$20/1000</f>
        <v>0</v>
      </c>
      <c r="AE322" s="29">
        <f>(1+0.25*AA322)*J322*'Коефіцієнти АТО'!S322*Параметри!$K$20/1000</f>
        <v>652.2882362095537</v>
      </c>
      <c r="AF322" s="29">
        <f t="shared" ref="AF322:AF385" si="45">SUM(AB322:AE322)</f>
        <v>16437.781893047075</v>
      </c>
      <c r="AG322" s="29">
        <v>0</v>
      </c>
      <c r="AH322" s="40">
        <v>0</v>
      </c>
      <c r="AI322" s="40">
        <v>0</v>
      </c>
      <c r="AJ322" s="40">
        <f t="shared" ref="AJ322:AJ385" si="46">IF(AH322+AI322=0,0,AI322/(AH322+AI322))</f>
        <v>0</v>
      </c>
      <c r="AK322" s="29">
        <f>(AH322+AI322)*(1+0.25*AJ322)*Параметри!$K$53</f>
        <v>0</v>
      </c>
      <c r="AL322" s="29">
        <f>ROUNDUP(('Дані з ДІСО'!AU322+'Дані з ДІСО'!AW322)/Параметри!$K$28,0)</f>
        <v>0</v>
      </c>
      <c r="AM322" s="64">
        <f>AL322*Параметри!$M$35/18</f>
        <v>0</v>
      </c>
      <c r="AN322" s="29">
        <f>IF(AL322=0,0,'Дані з ДІСО'!AW322/SUM('Дані з ДІСО'!AU322,'Дані з ДІСО'!AW322))</f>
        <v>0</v>
      </c>
      <c r="AO322" s="29">
        <f>(1+0.25*AN322)*AM322*Параметри!$K$51</f>
        <v>0</v>
      </c>
      <c r="AP322" s="40">
        <f>ROUNDUP(('Дані з ДІСО'!AE322+'Дані не з ДІСО'!E322+'Дані не з ДІСО'!G322)/Параметри!$K$69,0)</f>
        <v>22</v>
      </c>
      <c r="AQ322" s="40">
        <f t="shared" si="41"/>
        <v>44</v>
      </c>
      <c r="AR322" s="40">
        <f>IF(AP322=0,0,('Дані з ДІСО'!AH322+'Дані не з ДІСО'!G322)/('Дані з ДІСО'!AE322+'Дані не з ДІСО'!E322+'Дані не з ДІСО'!G322))</f>
        <v>0</v>
      </c>
      <c r="AS322" s="29">
        <f>AQ322*(1+0.25*AR322)*Параметри!$K$51</f>
        <v>9012.0892811840004</v>
      </c>
      <c r="AT322" s="40">
        <f>ROUNDUP('Дані з ДІСО'!AF322/Параметри!$K$70,0)</f>
        <v>17</v>
      </c>
      <c r="AU322" s="40">
        <f t="shared" si="42"/>
        <v>34</v>
      </c>
      <c r="AV322" s="40">
        <f>IF(AT322=0,0,'Дані з ДІСО'!AI322/'Дані з ДІСО'!AF322)</f>
        <v>0</v>
      </c>
      <c r="AW322" s="29">
        <f>AU322*(1+0.25*AV322)*Параметри!$K$51</f>
        <v>6963.8871718239998</v>
      </c>
      <c r="AX322" s="40">
        <f>ROUNDUP('Дані з ДІСО'!AR322/Параметри!$K$29,0)</f>
        <v>11</v>
      </c>
      <c r="AY322" s="40">
        <f>ROUNDUP('Дані з ДІСО'!AS322/Параметри!$K$29,0)</f>
        <v>20</v>
      </c>
      <c r="AZ322" s="40">
        <f>ROUNDUP('Дані з ДІСО'!AT322/Параметри!$K$29,0)</f>
        <v>7</v>
      </c>
      <c r="BA322" s="64">
        <f>(AX322*Параметри!$K$32+AY322*Параметри!$L$32+AZ322*Параметри!$M$32)/18</f>
        <v>64.194444444444443</v>
      </c>
      <c r="BB322" s="29">
        <f>(BA322*Параметри!$K$51+SUM('Дані з ДІСО'!AR322:AT322)*Параметри!$K$48*Параметри!$K$20/1000)*Параметри!$K$74</f>
        <v>12234.742893397142</v>
      </c>
      <c r="BC322" s="40">
        <f>ROUNDUP(('Дані не з ДІСО'!I322+'Дані не з ДІСО'!K322)/Параметри!$K$26,0)</f>
        <v>150</v>
      </c>
      <c r="BD322" s="29">
        <f>BC322*Параметри!$M$36/18</f>
        <v>233.33333333333334</v>
      </c>
      <c r="BE322" s="40">
        <f>IF(BC322=0,0,'Дані не з ДІСО'!K322/('Дані не з ДІСО'!I322+'Дані не з ДІСО'!K322))</f>
        <v>0.102656693319577</v>
      </c>
      <c r="BF322" s="29">
        <f>(1+0.25*BE322)*BD322*Параметри!$K$51</f>
        <v>49017.908877216309</v>
      </c>
      <c r="BG322" s="40">
        <f>ROUNDUP('Дані не з ДІСО'!M322/Параметри!$K$27,0)</f>
        <v>25</v>
      </c>
      <c r="BH322" s="40">
        <f>BG322*Параметри!$M$37/18</f>
        <v>41.666666666666664</v>
      </c>
      <c r="BI322" s="29">
        <f>BH322*Параметри!$K$51</f>
        <v>8534.1754556666656</v>
      </c>
      <c r="BJ322" s="29">
        <f>'Дані не з ДІСО'!N322*Параметри!$K$76</f>
        <v>54244.126738031999</v>
      </c>
      <c r="BK322" s="40">
        <f>ROUNDUP('Дані з ДІСО'!V322/Параметри!$K$25,0)</f>
        <v>0</v>
      </c>
      <c r="BL322" s="40">
        <f>ROUNDUP('Дані з ДІСО'!W322/Параметри!$K$25,0)</f>
        <v>0</v>
      </c>
      <c r="BM322" s="40">
        <f>ROUNDUP('Дані з ДІСО'!X322/Параметри!$K$25,0)</f>
        <v>0</v>
      </c>
      <c r="BN322" s="40">
        <f>(BK322*Параметри!$K$34+BL322*Параметри!$L$34+BM322*Параметри!$M$34)/18</f>
        <v>0</v>
      </c>
      <c r="BO322" s="40">
        <f>IF(K322=0,0,'Дані з ДІСО'!AC322/K322)</f>
        <v>0</v>
      </c>
      <c r="BP322" s="29">
        <f>(1+0.25*BO322)*BN322*Параметри!$K$51</f>
        <v>0</v>
      </c>
      <c r="BQ322" s="29">
        <f>BP322*'Коефіцієнти АТО'!U322</f>
        <v>0</v>
      </c>
      <c r="BR322" s="29">
        <f>K322*(1+0.25*BO322)*Параметри!$K$66*Параметри!$K$20/1000</f>
        <v>0</v>
      </c>
      <c r="BS322" s="29">
        <f>(1+0.25*BO322)*K322*'Коефіцієнти АТО'!S322*Параметри!$K$20/1000</f>
        <v>0</v>
      </c>
      <c r="BT322" s="29">
        <f t="shared" si="43"/>
        <v>0</v>
      </c>
      <c r="BU322" s="40">
        <f>ROUNDUP('Дані з ДІСО'!AG322/Параметри!$K$71,0)</f>
        <v>0</v>
      </c>
      <c r="BV322" s="40">
        <f t="shared" si="44"/>
        <v>0</v>
      </c>
      <c r="BW322" s="40">
        <f>IF('Дані з ДІСО'!AG322=0,0,'Дані з ДІСО'!AJ322/'Дані з ДІСО'!AG322)</f>
        <v>0</v>
      </c>
      <c r="BX322" s="29">
        <f>BV322*(1+0.25*BW322)*Параметри!$K$51</f>
        <v>0</v>
      </c>
      <c r="BY322" s="29">
        <f>ROUND(IF(Параметри!$K$77="No",CC322,CC322*Параметри!$K$78)+AG322,1)</f>
        <v>57292.800000000003</v>
      </c>
      <c r="BZ322" s="29">
        <f>ROUND(IF(Параметри!$K$77="No",BF322,BF322*Параметри!$K$78),1)</f>
        <v>44116.1</v>
      </c>
      <c r="CA322" s="29">
        <f>ROUND(IF(Параметри!$K$77="No",BI322,BI322*Параметри!$K$78),1)</f>
        <v>7680.8</v>
      </c>
      <c r="CB322" s="29">
        <f>ROUND(IF(Параметри!$K$77="No",BJ322,BJ322*Параметри!$K$78),1)</f>
        <v>48819.7</v>
      </c>
      <c r="CC322" s="29">
        <f t="shared" ref="CC322:CC385" si="47">U322+AF322+AK322+AO322+AS322+AW322+BB322+BT322+BX322</f>
        <v>63658.712227294891</v>
      </c>
    </row>
    <row r="323" spans="1:81">
      <c r="A323" s="9">
        <v>322</v>
      </c>
      <c r="B323" s="9" t="s">
        <v>3148</v>
      </c>
      <c r="C323" s="9" t="s">
        <v>3148</v>
      </c>
      <c r="D323" s="9" t="s">
        <v>3459</v>
      </c>
      <c r="E323" s="9" t="s">
        <v>24</v>
      </c>
      <c r="F323" s="9" t="s">
        <v>3460</v>
      </c>
      <c r="G323" s="9" t="s">
        <v>688</v>
      </c>
      <c r="H323" s="29">
        <f>SUM('Дані з ДІСО'!J323:L323)</f>
        <v>2037</v>
      </c>
      <c r="I323" s="29">
        <f>SUM('Дані з ДІСО'!G323:I323)</f>
        <v>80</v>
      </c>
      <c r="J323" s="29">
        <f>SUM('Дані з ДІСО'!P323:R323)</f>
        <v>0</v>
      </c>
      <c r="K323" s="29">
        <f>SUM('Дані з ДІСО'!V323:X323)</f>
        <v>0</v>
      </c>
      <c r="L323" s="40">
        <f>ROUNDUP('Дані з ДІСО'!J323/'Коефіцієнти АТО'!$R323,0)</f>
        <v>40</v>
      </c>
      <c r="M323" s="40">
        <f>ROUNDUP('Дані з ДІСО'!K323/'Коефіцієнти АТО'!$R323,0)</f>
        <v>48</v>
      </c>
      <c r="N323" s="40">
        <f>ROUNDUP('Дані з ДІСО'!L323/'Коефіцієнти АТО'!$R323,0)</f>
        <v>13</v>
      </c>
      <c r="O323" s="59">
        <f>(L323*Параметри!$K$32+M323*Параметри!$L$32+N323*Параметри!$M$32)/18</f>
        <v>163.95000000000002</v>
      </c>
      <c r="P323" s="41">
        <f>IF(H323=0,"",'Дані з ДІСО'!Y323/H323)</f>
        <v>0.37604320078546882</v>
      </c>
      <c r="Q323" s="29">
        <f>IF(H323=0,"",(1+0.25*P323)*O323*Параметри!$K$51)</f>
        <v>36737.181973303945</v>
      </c>
      <c r="R323" s="29">
        <f>IF(H323=0,"",Q323*'Коефіцієнти АТО'!T323)</f>
        <v>2755.2886479977956</v>
      </c>
      <c r="S323" s="29">
        <f>IF(H323=0,"",H323*(1+0.25*P323)*Параметри!$K$66*Параметри!$K$20/1000)</f>
        <v>0</v>
      </c>
      <c r="T323" s="29">
        <f>IF(H323=0,"",H323*(1+0.25*P323)*'Коефіцієнти АТО'!$S323*Параметри!$K$20/1000)</f>
        <v>11240.456627199954</v>
      </c>
      <c r="U323" s="29">
        <f t="shared" ref="U323:U386" si="48">IF(H323=0,0,SUM(Q323:T323))</f>
        <v>50732.927248501699</v>
      </c>
      <c r="V323" s="29">
        <f t="shared" ref="V323:V386" si="49">U323</f>
        <v>50732.927248501699</v>
      </c>
      <c r="W323" s="40">
        <f>ROUNDUP('Дані з ДІСО'!P323/Параметри!$K$24,0)</f>
        <v>0</v>
      </c>
      <c r="X323" s="40">
        <f>ROUNDUP('Дані з ДІСО'!Q323/Параметри!$K$24,0)</f>
        <v>0</v>
      </c>
      <c r="Y323" s="40">
        <f>ROUNDUP('Дані з ДІСО'!R323/Параметри!$K$24,0)</f>
        <v>0</v>
      </c>
      <c r="Z323" s="59">
        <f>(W323*Параметри!$K$33+X323*Параметри!$L$33+Y323*Параметри!$M$33)/18</f>
        <v>0</v>
      </c>
      <c r="AA323" s="41">
        <f>IF(J323=0,0,'Дані з ДІСО'!AA323/J323)</f>
        <v>0</v>
      </c>
      <c r="AB323" s="29">
        <f>(1+0.25*AA323)*Z323*Параметри!$K$51</f>
        <v>0</v>
      </c>
      <c r="AC323" s="29">
        <f>AB323*'Коефіцієнти АТО'!U323</f>
        <v>0</v>
      </c>
      <c r="AD323" s="29">
        <f>J323*(1+0.25*AA323)*Параметри!$K$66*Параметри!$K$20/1000</f>
        <v>0</v>
      </c>
      <c r="AE323" s="29">
        <f>(1+0.25*AA323)*J323*'Коефіцієнти АТО'!S323*Параметри!$K$20/1000</f>
        <v>0</v>
      </c>
      <c r="AF323" s="29">
        <f t="shared" si="45"/>
        <v>0</v>
      </c>
      <c r="AG323" s="29">
        <v>0</v>
      </c>
      <c r="AH323" s="40">
        <v>11</v>
      </c>
      <c r="AI323" s="40">
        <v>5</v>
      </c>
      <c r="AJ323" s="40">
        <f t="shared" si="46"/>
        <v>0.3125</v>
      </c>
      <c r="AK323" s="29">
        <f>(AH323+AI323)*(1+0.25*AJ323)*Параметри!$K$53</f>
        <v>3095.1550057560007</v>
      </c>
      <c r="AL323" s="29">
        <f>ROUNDUP(('Дані з ДІСО'!AU323+'Дані з ДІСО'!AW323)/Параметри!$K$28,0)</f>
        <v>0</v>
      </c>
      <c r="AM323" s="64">
        <f>AL323*Параметри!$M$35/18</f>
        <v>0</v>
      </c>
      <c r="AN323" s="29">
        <f>IF(AL323=0,0,'Дані з ДІСО'!AW323/SUM('Дані з ДІСО'!AU323,'Дані з ДІСО'!AW323))</f>
        <v>0</v>
      </c>
      <c r="AO323" s="29">
        <f>(1+0.25*AN323)*AM323*Параметри!$K$51</f>
        <v>0</v>
      </c>
      <c r="AP323" s="40">
        <f>ROUNDUP(('Дані з ДІСО'!AE323+'Дані не з ДІСО'!E323+'Дані не з ДІСО'!G323)/Параметри!$K$69,0)</f>
        <v>0</v>
      </c>
      <c r="AQ323" s="40">
        <f t="shared" ref="AQ323:AQ386" si="50">AP323*2</f>
        <v>0</v>
      </c>
      <c r="AR323" s="40">
        <f>IF(AP323=0,0,('Дані з ДІСО'!AH323+'Дані не з ДІСО'!G323)/('Дані з ДІСО'!AE323+'Дані не з ДІСО'!E323+'Дані не з ДІСО'!G323))</f>
        <v>0</v>
      </c>
      <c r="AS323" s="29">
        <f>AQ323*(1+0.25*AR323)*Параметри!$K$51</f>
        <v>0</v>
      </c>
      <c r="AT323" s="40">
        <f>ROUNDUP('Дані з ДІСО'!AF323/Параметри!$K$70,0)</f>
        <v>0</v>
      </c>
      <c r="AU323" s="40">
        <f t="shared" ref="AU323:AU386" si="51">AT323*2</f>
        <v>0</v>
      </c>
      <c r="AV323" s="40">
        <f>IF(AT323=0,0,'Дані з ДІСО'!AI323/'Дані з ДІСО'!AF323)</f>
        <v>0</v>
      </c>
      <c r="AW323" s="29">
        <f>AU323*(1+0.25*AV323)*Параметри!$K$51</f>
        <v>0</v>
      </c>
      <c r="AX323" s="40">
        <f>ROUNDUP('Дані з ДІСО'!AR323/Параметри!$K$29,0)</f>
        <v>0</v>
      </c>
      <c r="AY323" s="40">
        <f>ROUNDUP('Дані з ДІСО'!AS323/Параметри!$K$29,0)</f>
        <v>0</v>
      </c>
      <c r="AZ323" s="40">
        <f>ROUNDUP('Дані з ДІСО'!AT323/Параметри!$K$29,0)</f>
        <v>0</v>
      </c>
      <c r="BA323" s="64">
        <f>(AX323*Параметри!$K$32+AY323*Параметри!$L$32+AZ323*Параметри!$M$32)/18</f>
        <v>0</v>
      </c>
      <c r="BB323" s="29">
        <f>(BA323*Параметри!$K$51+SUM('Дані з ДІСО'!AR323:AT323)*Параметри!$K$48*Параметри!$K$20/1000)*Параметри!$K$74</f>
        <v>0</v>
      </c>
      <c r="BC323" s="40">
        <f>ROUNDUP(('Дані не з ДІСО'!I323+'Дані не з ДІСО'!K323)/Параметри!$K$26,0)</f>
        <v>0</v>
      </c>
      <c r="BD323" s="29">
        <f>BC323*Параметри!$M$36/18</f>
        <v>0</v>
      </c>
      <c r="BE323" s="40">
        <f>IF(BC323=0,0,'Дані не з ДІСО'!K323/('Дані не з ДІСО'!I323+'Дані не з ДІСО'!K323))</f>
        <v>0</v>
      </c>
      <c r="BF323" s="29">
        <f>(1+0.25*BE323)*BD323*Параметри!$K$51</f>
        <v>0</v>
      </c>
      <c r="BG323" s="40">
        <f>ROUNDUP('Дані не з ДІСО'!M323/Параметри!$K$27,0)</f>
        <v>0</v>
      </c>
      <c r="BH323" s="40">
        <f>BG323*Параметри!$M$37/18</f>
        <v>0</v>
      </c>
      <c r="BI323" s="29">
        <f>BH323*Параметри!$K$51</f>
        <v>0</v>
      </c>
      <c r="BJ323" s="29">
        <f>'Дані не з ДІСО'!N323*Параметри!$K$76</f>
        <v>0</v>
      </c>
      <c r="BK323" s="40">
        <f>ROUNDUP('Дані з ДІСО'!V323/Параметри!$K$25,0)</f>
        <v>0</v>
      </c>
      <c r="BL323" s="40">
        <f>ROUNDUP('Дані з ДІСО'!W323/Параметри!$K$25,0)</f>
        <v>0</v>
      </c>
      <c r="BM323" s="40">
        <f>ROUNDUP('Дані з ДІСО'!X323/Параметри!$K$25,0)</f>
        <v>0</v>
      </c>
      <c r="BN323" s="40">
        <f>(BK323*Параметри!$K$34+BL323*Параметри!$L$34+BM323*Параметри!$M$34)/18</f>
        <v>0</v>
      </c>
      <c r="BO323" s="40">
        <f>IF(K323=0,0,'Дані з ДІСО'!AC323/K323)</f>
        <v>0</v>
      </c>
      <c r="BP323" s="29">
        <f>(1+0.25*BO323)*BN323*Параметри!$K$51</f>
        <v>0</v>
      </c>
      <c r="BQ323" s="29">
        <f>BP323*'Коефіцієнти АТО'!U323</f>
        <v>0</v>
      </c>
      <c r="BR323" s="29">
        <f>K323*(1+0.25*BO323)*Параметри!$K$66*Параметри!$K$20/1000</f>
        <v>0</v>
      </c>
      <c r="BS323" s="29">
        <f>(1+0.25*BO323)*K323*'Коефіцієнти АТО'!S323*Параметри!$K$20/1000</f>
        <v>0</v>
      </c>
      <c r="BT323" s="29">
        <f t="shared" ref="BT323:BT386" si="52">SUM(BP323:BS323)</f>
        <v>0</v>
      </c>
      <c r="BU323" s="40">
        <f>ROUNDUP('Дані з ДІСО'!AG323/Параметри!$K$71,0)</f>
        <v>0</v>
      </c>
      <c r="BV323" s="40">
        <f t="shared" ref="BV323:BV386" si="53">BU323*2</f>
        <v>0</v>
      </c>
      <c r="BW323" s="40">
        <f>IF('Дані з ДІСО'!AG323=0,0,'Дані з ДІСО'!AJ323/'Дані з ДІСО'!AG323)</f>
        <v>0</v>
      </c>
      <c r="BX323" s="29">
        <f>BV323*(1+0.25*BW323)*Параметри!$K$51</f>
        <v>0</v>
      </c>
      <c r="BY323" s="29">
        <f>ROUND(IF(Параметри!$K$77="No",CC323,CC323*Параметри!$K$78)+AG323,1)</f>
        <v>48445.3</v>
      </c>
      <c r="BZ323" s="29">
        <f>ROUND(IF(Параметри!$K$77="No",BF323,BF323*Параметри!$K$78),1)</f>
        <v>0</v>
      </c>
      <c r="CA323" s="29">
        <f>ROUND(IF(Параметри!$K$77="No",BI323,BI323*Параметри!$K$78),1)</f>
        <v>0</v>
      </c>
      <c r="CB323" s="29">
        <f>ROUND(IF(Параметри!$K$77="No",BJ323,BJ323*Параметри!$K$78),1)</f>
        <v>0</v>
      </c>
      <c r="CC323" s="29">
        <f t="shared" si="47"/>
        <v>53828.082254257701</v>
      </c>
    </row>
    <row r="324" spans="1:81">
      <c r="A324" s="9">
        <v>323</v>
      </c>
      <c r="B324" s="9" t="s">
        <v>3145</v>
      </c>
      <c r="C324" s="9" t="s">
        <v>3146</v>
      </c>
      <c r="D324" s="9" t="s">
        <v>3459</v>
      </c>
      <c r="E324" s="9" t="s">
        <v>21</v>
      </c>
      <c r="F324" s="9" t="s">
        <v>3461</v>
      </c>
      <c r="G324" s="9" t="s">
        <v>690</v>
      </c>
      <c r="H324" s="29">
        <f>SUM('Дані з ДІСО'!J324:L324)</f>
        <v>3512.5</v>
      </c>
      <c r="I324" s="29">
        <f>SUM('Дані з ДІСО'!G324:I324)</f>
        <v>169</v>
      </c>
      <c r="J324" s="29">
        <f>SUM('Дані з ДІСО'!P324:R324)</f>
        <v>0</v>
      </c>
      <c r="K324" s="29">
        <f>SUM('Дані з ДІСО'!V324:X324)</f>
        <v>0</v>
      </c>
      <c r="L324" s="40">
        <f>ROUNDUP('Дані з ДІСО'!J324/'Коефіцієнти АТО'!$R324,0)</f>
        <v>74</v>
      </c>
      <c r="M324" s="40">
        <f>ROUNDUP('Дані з ДІСО'!K324/'Коефіцієнти АТО'!$R324,0)</f>
        <v>91</v>
      </c>
      <c r="N324" s="40">
        <f>ROUNDUP('Дані з ДІСО'!L324/'Коефіцієнти АТО'!$R324,0)</f>
        <v>21</v>
      </c>
      <c r="O324" s="59">
        <f>(L324*Параметри!$K$32+M324*Параметри!$L$32+N324*Параметри!$M$32)/18</f>
        <v>301.28888888888895</v>
      </c>
      <c r="P324" s="41">
        <f>IF(H324=0,"",'Дані з ДІСО'!Y324/H324)</f>
        <v>0</v>
      </c>
      <c r="Q324" s="29">
        <f>IF(H324=0,"",(1+0.25*P324)*O324*Параметри!$K$51)</f>
        <v>61710.053774895299</v>
      </c>
      <c r="R324" s="29">
        <f>IF(H324=0,"",Q324*'Коефіцієнти АТО'!T324)</f>
        <v>1049.0709141732202</v>
      </c>
      <c r="S324" s="29">
        <f>IF(H324=0,"",H324*(1+0.25*P324)*Параметри!$K$66*Параметри!$K$20/1000)</f>
        <v>0</v>
      </c>
      <c r="T324" s="29">
        <f>IF(H324=0,"",H324*(1+0.25*P324)*'Коефіцієнти АТО'!$S324*Параметри!$K$20/1000)</f>
        <v>14374.085858841618</v>
      </c>
      <c r="U324" s="29">
        <f t="shared" si="48"/>
        <v>77133.210547910145</v>
      </c>
      <c r="V324" s="29">
        <f t="shared" si="49"/>
        <v>77133.210547910145</v>
      </c>
      <c r="W324" s="40">
        <f>ROUNDUP('Дані з ДІСО'!P324/Параметри!$K$24,0)</f>
        <v>0</v>
      </c>
      <c r="X324" s="40">
        <f>ROUNDUP('Дані з ДІСО'!Q324/Параметри!$K$24,0)</f>
        <v>0</v>
      </c>
      <c r="Y324" s="40">
        <f>ROUNDUP('Дані з ДІСО'!R324/Параметри!$K$24,0)</f>
        <v>0</v>
      </c>
      <c r="Z324" s="59">
        <f>(W324*Параметри!$K$33+X324*Параметри!$L$33+Y324*Параметри!$M$33)/18</f>
        <v>0</v>
      </c>
      <c r="AA324" s="41">
        <f>IF(J324=0,0,'Дані з ДІСО'!AA324/J324)</f>
        <v>0</v>
      </c>
      <c r="AB324" s="29">
        <f>(1+0.25*AA324)*Z324*Параметри!$K$51</f>
        <v>0</v>
      </c>
      <c r="AC324" s="29">
        <f>AB324*'Коефіцієнти АТО'!U324</f>
        <v>0</v>
      </c>
      <c r="AD324" s="29">
        <f>J324*(1+0.25*AA324)*Параметри!$K$66*Параметри!$K$20/1000</f>
        <v>0</v>
      </c>
      <c r="AE324" s="29">
        <f>(1+0.25*AA324)*J324*'Коефіцієнти АТО'!S324*Параметри!$K$20/1000</f>
        <v>0</v>
      </c>
      <c r="AF324" s="29">
        <f t="shared" si="45"/>
        <v>0</v>
      </c>
      <c r="AG324" s="29">
        <v>0</v>
      </c>
      <c r="AH324" s="40">
        <v>10</v>
      </c>
      <c r="AI324" s="40">
        <v>0</v>
      </c>
      <c r="AJ324" s="40">
        <f t="shared" si="46"/>
        <v>0</v>
      </c>
      <c r="AK324" s="29">
        <f>(AH324+AI324)*(1+0.25*AJ324)*Параметри!$K$53</f>
        <v>1794.2927569600006</v>
      </c>
      <c r="AL324" s="29">
        <f>ROUNDUP(('Дані з ДІСО'!AU324+'Дані з ДІСО'!AW324)/Параметри!$K$28,0)</f>
        <v>0</v>
      </c>
      <c r="AM324" s="64">
        <f>AL324*Параметри!$M$35/18</f>
        <v>0</v>
      </c>
      <c r="AN324" s="29">
        <f>IF(AL324=0,0,'Дані з ДІСО'!AW324/SUM('Дані з ДІСО'!AU324,'Дані з ДІСО'!AW324))</f>
        <v>0</v>
      </c>
      <c r="AO324" s="29">
        <f>(1+0.25*AN324)*AM324*Параметри!$K$51</f>
        <v>0</v>
      </c>
      <c r="AP324" s="40">
        <f>ROUNDUP(('Дані з ДІСО'!AE324+'Дані не з ДІСО'!E324+'Дані не з ДІСО'!G324)/Параметри!$K$69,0)</f>
        <v>1</v>
      </c>
      <c r="AQ324" s="40">
        <f t="shared" si="50"/>
        <v>2</v>
      </c>
      <c r="AR324" s="40">
        <f>IF(AP324=0,0,('Дані з ДІСО'!AH324+'Дані не з ДІСО'!G324)/('Дані з ДІСО'!AE324+'Дані не з ДІСО'!E324+'Дані не з ДІСО'!G324))</f>
        <v>0</v>
      </c>
      <c r="AS324" s="29">
        <f>AQ324*(1+0.25*AR324)*Параметри!$K$51</f>
        <v>409.64042187199999</v>
      </c>
      <c r="AT324" s="40">
        <f>ROUNDUP('Дані з ДІСО'!AF324/Параметри!$K$70,0)</f>
        <v>0</v>
      </c>
      <c r="AU324" s="40">
        <f t="shared" si="51"/>
        <v>0</v>
      </c>
      <c r="AV324" s="40">
        <f>IF(AT324=0,0,'Дані з ДІСО'!AI324/'Дані з ДІСО'!AF324)</f>
        <v>0</v>
      </c>
      <c r="AW324" s="29">
        <f>AU324*(1+0.25*AV324)*Параметри!$K$51</f>
        <v>0</v>
      </c>
      <c r="AX324" s="40">
        <f>ROUNDUP('Дані з ДІСО'!AR324/Параметри!$K$29,0)</f>
        <v>0</v>
      </c>
      <c r="AY324" s="40">
        <f>ROUNDUP('Дані з ДІСО'!AS324/Параметри!$K$29,0)</f>
        <v>0</v>
      </c>
      <c r="AZ324" s="40">
        <f>ROUNDUP('Дані з ДІСО'!AT324/Параметри!$K$29,0)</f>
        <v>0</v>
      </c>
      <c r="BA324" s="64">
        <f>(AX324*Параметри!$K$32+AY324*Параметри!$L$32+AZ324*Параметри!$M$32)/18</f>
        <v>0</v>
      </c>
      <c r="BB324" s="29">
        <f>(BA324*Параметри!$K$51+SUM('Дані з ДІСО'!AR324:AT324)*Параметри!$K$48*Параметри!$K$20/1000)*Параметри!$K$74</f>
        <v>0</v>
      </c>
      <c r="BC324" s="40">
        <f>ROUNDUP(('Дані не з ДІСО'!I324+'Дані не з ДІСО'!K324)/Параметри!$K$26,0)</f>
        <v>0</v>
      </c>
      <c r="BD324" s="29">
        <f>BC324*Параметри!$M$36/18</f>
        <v>0</v>
      </c>
      <c r="BE324" s="40">
        <f>IF(BC324=0,0,'Дані не з ДІСО'!K324/('Дані не з ДІСО'!I324+'Дані не з ДІСО'!K324))</f>
        <v>0</v>
      </c>
      <c r="BF324" s="29">
        <f>(1+0.25*BE324)*BD324*Параметри!$K$51</f>
        <v>0</v>
      </c>
      <c r="BG324" s="40">
        <f>ROUNDUP('Дані не з ДІСО'!M324/Параметри!$K$27,0)</f>
        <v>0</v>
      </c>
      <c r="BH324" s="40">
        <f>BG324*Параметри!$M$37/18</f>
        <v>0</v>
      </c>
      <c r="BI324" s="29">
        <f>BH324*Параметри!$K$51</f>
        <v>0</v>
      </c>
      <c r="BJ324" s="29">
        <f>'Дані не з ДІСО'!N324*Параметри!$K$76</f>
        <v>0</v>
      </c>
      <c r="BK324" s="40">
        <f>ROUNDUP('Дані з ДІСО'!V324/Параметри!$K$25,0)</f>
        <v>0</v>
      </c>
      <c r="BL324" s="40">
        <f>ROUNDUP('Дані з ДІСО'!W324/Параметри!$K$25,0)</f>
        <v>0</v>
      </c>
      <c r="BM324" s="40">
        <f>ROUNDUP('Дані з ДІСО'!X324/Параметри!$K$25,0)</f>
        <v>0</v>
      </c>
      <c r="BN324" s="40">
        <f>(BK324*Параметри!$K$34+BL324*Параметри!$L$34+BM324*Параметри!$M$34)/18</f>
        <v>0</v>
      </c>
      <c r="BO324" s="40">
        <f>IF(K324=0,0,'Дані з ДІСО'!AC324/K324)</f>
        <v>0</v>
      </c>
      <c r="BP324" s="29">
        <f>(1+0.25*BO324)*BN324*Параметри!$K$51</f>
        <v>0</v>
      </c>
      <c r="BQ324" s="29">
        <f>BP324*'Коефіцієнти АТО'!U324</f>
        <v>0</v>
      </c>
      <c r="BR324" s="29">
        <f>K324*(1+0.25*BO324)*Параметри!$K$66*Параметри!$K$20/1000</f>
        <v>0</v>
      </c>
      <c r="BS324" s="29">
        <f>(1+0.25*BO324)*K324*'Коефіцієнти АТО'!S324*Параметри!$K$20/1000</f>
        <v>0</v>
      </c>
      <c r="BT324" s="29">
        <f t="shared" si="52"/>
        <v>0</v>
      </c>
      <c r="BU324" s="40">
        <f>ROUNDUP('Дані з ДІСО'!AG324/Параметри!$K$71,0)</f>
        <v>0</v>
      </c>
      <c r="BV324" s="40">
        <f t="shared" si="53"/>
        <v>0</v>
      </c>
      <c r="BW324" s="40">
        <f>IF('Дані з ДІСО'!AG324=0,0,'Дані з ДІСО'!AJ324/'Дані з ДІСО'!AG324)</f>
        <v>0</v>
      </c>
      <c r="BX324" s="29">
        <f>BV324*(1+0.25*BW324)*Параметри!$K$51</f>
        <v>0</v>
      </c>
      <c r="BY324" s="29">
        <f>ROUND(IF(Параметри!$K$77="No",CC324,CC324*Параметри!$K$78)+AG324,1)</f>
        <v>71403.399999999994</v>
      </c>
      <c r="BZ324" s="29">
        <f>ROUND(IF(Параметри!$K$77="No",BF324,BF324*Параметри!$K$78),1)</f>
        <v>0</v>
      </c>
      <c r="CA324" s="29">
        <f>ROUND(IF(Параметри!$K$77="No",BI324,BI324*Параметри!$K$78),1)</f>
        <v>0</v>
      </c>
      <c r="CB324" s="29">
        <f>ROUND(IF(Параметри!$K$77="No",BJ324,BJ324*Параметри!$K$78),1)</f>
        <v>0</v>
      </c>
      <c r="CC324" s="29">
        <f t="shared" si="47"/>
        <v>79337.143726742142</v>
      </c>
    </row>
    <row r="325" spans="1:81">
      <c r="A325" s="9">
        <v>324</v>
      </c>
      <c r="B325" s="9" t="s">
        <v>3148</v>
      </c>
      <c r="C325" s="9" t="s">
        <v>3148</v>
      </c>
      <c r="D325" s="9" t="s">
        <v>3459</v>
      </c>
      <c r="E325" s="9" t="s">
        <v>24</v>
      </c>
      <c r="F325" s="9" t="s">
        <v>3462</v>
      </c>
      <c r="G325" s="9" t="s">
        <v>692</v>
      </c>
      <c r="H325" s="29">
        <f>SUM('Дані з ДІСО'!J325:L325)</f>
        <v>1590.5</v>
      </c>
      <c r="I325" s="29">
        <f>SUM('Дані з ДІСО'!G325:I325)</f>
        <v>103</v>
      </c>
      <c r="J325" s="29">
        <f>SUM('Дані з ДІСО'!P325:R325)</f>
        <v>0</v>
      </c>
      <c r="K325" s="29">
        <f>SUM('Дані з ДІСО'!V325:X325)</f>
        <v>0</v>
      </c>
      <c r="L325" s="40">
        <f>ROUNDUP('Дані з ДІСО'!J325/'Коефіцієнти АТО'!$R325,0)</f>
        <v>42</v>
      </c>
      <c r="M325" s="40">
        <f>ROUNDUP('Дані з ДІСО'!K325/'Коефіцієнти АТО'!$R325,0)</f>
        <v>54</v>
      </c>
      <c r="N325" s="40">
        <f>ROUNDUP('Дані з ДІСО'!L325/'Коефіцієнти АТО'!$R325,0)</f>
        <v>9</v>
      </c>
      <c r="O325" s="59">
        <f>(L325*Параметри!$K$32+M325*Параметри!$L$32+N325*Параметри!$M$32)/18</f>
        <v>169.51666666666668</v>
      </c>
      <c r="P325" s="41">
        <f>IF(H325=0,"",'Дані з ДІСО'!Y325/H325)</f>
        <v>0</v>
      </c>
      <c r="Q325" s="29">
        <f>IF(H325=0,"",(1+0.25*P325)*O325*Параметри!$K$51)</f>
        <v>34720.439423834272</v>
      </c>
      <c r="R325" s="29">
        <f>IF(H325=0,"",Q325*'Коефіцієнти АТО'!T325)</f>
        <v>590.24747020518271</v>
      </c>
      <c r="S325" s="29">
        <f>IF(H325=0,"",H325*(1+0.25*P325)*Параметри!$K$66*Параметри!$K$20/1000)</f>
        <v>0</v>
      </c>
      <c r="T325" s="29">
        <f>IF(H325=0,"",H325*(1+0.25*P325)*'Коефіцієнти АТО'!$S325*Параметри!$K$20/1000)</f>
        <v>8022.4125041783836</v>
      </c>
      <c r="U325" s="29">
        <f t="shared" si="48"/>
        <v>43333.099398217841</v>
      </c>
      <c r="V325" s="29">
        <f t="shared" si="49"/>
        <v>43333.099398217841</v>
      </c>
      <c r="W325" s="40">
        <f>ROUNDUP('Дані з ДІСО'!P325/Параметри!$K$24,0)</f>
        <v>0</v>
      </c>
      <c r="X325" s="40">
        <f>ROUNDUP('Дані з ДІСО'!Q325/Параметри!$K$24,0)</f>
        <v>0</v>
      </c>
      <c r="Y325" s="40">
        <f>ROUNDUP('Дані з ДІСО'!R325/Параметри!$K$24,0)</f>
        <v>0</v>
      </c>
      <c r="Z325" s="59">
        <f>(W325*Параметри!$K$33+X325*Параметри!$L$33+Y325*Параметри!$M$33)/18</f>
        <v>0</v>
      </c>
      <c r="AA325" s="41">
        <f>IF(J325=0,0,'Дані з ДІСО'!AA325/J325)</f>
        <v>0</v>
      </c>
      <c r="AB325" s="29">
        <f>(1+0.25*AA325)*Z325*Параметри!$K$51</f>
        <v>0</v>
      </c>
      <c r="AC325" s="29">
        <f>AB325*'Коефіцієнти АТО'!U325</f>
        <v>0</v>
      </c>
      <c r="AD325" s="29">
        <f>J325*(1+0.25*AA325)*Параметри!$K$66*Параметри!$K$20/1000</f>
        <v>0</v>
      </c>
      <c r="AE325" s="29">
        <f>(1+0.25*AA325)*J325*'Коефіцієнти АТО'!S325*Параметри!$K$20/1000</f>
        <v>0</v>
      </c>
      <c r="AF325" s="29">
        <f t="shared" si="45"/>
        <v>0</v>
      </c>
      <c r="AG325" s="29">
        <v>0</v>
      </c>
      <c r="AH325" s="40">
        <v>12</v>
      </c>
      <c r="AI325" s="40">
        <v>0</v>
      </c>
      <c r="AJ325" s="40">
        <f t="shared" si="46"/>
        <v>0</v>
      </c>
      <c r="AK325" s="29">
        <f>(AH325+AI325)*(1+0.25*AJ325)*Параметри!$K$53</f>
        <v>2153.1513083520003</v>
      </c>
      <c r="AL325" s="29">
        <f>ROUNDUP(('Дані з ДІСО'!AU325+'Дані з ДІСО'!AW325)/Параметри!$K$28,0)</f>
        <v>0</v>
      </c>
      <c r="AM325" s="64">
        <f>AL325*Параметри!$M$35/18</f>
        <v>0</v>
      </c>
      <c r="AN325" s="29">
        <f>IF(AL325=0,0,'Дані з ДІСО'!AW325/SUM('Дані з ДІСО'!AU325,'Дані з ДІСО'!AW325))</f>
        <v>0</v>
      </c>
      <c r="AO325" s="29">
        <f>(1+0.25*AN325)*AM325*Параметри!$K$51</f>
        <v>0</v>
      </c>
      <c r="AP325" s="40">
        <f>ROUNDUP(('Дані з ДІСО'!AE325+'Дані не з ДІСО'!E325+'Дані не з ДІСО'!G325)/Параметри!$K$69,0)</f>
        <v>0</v>
      </c>
      <c r="AQ325" s="40">
        <f t="shared" si="50"/>
        <v>0</v>
      </c>
      <c r="AR325" s="40">
        <f>IF(AP325=0,0,('Дані з ДІСО'!AH325+'Дані не з ДІСО'!G325)/('Дані з ДІСО'!AE325+'Дані не з ДІСО'!E325+'Дані не з ДІСО'!G325))</f>
        <v>0</v>
      </c>
      <c r="AS325" s="29">
        <f>AQ325*(1+0.25*AR325)*Параметри!$K$51</f>
        <v>0</v>
      </c>
      <c r="AT325" s="40">
        <f>ROUNDUP('Дані з ДІСО'!AF325/Параметри!$K$70,0)</f>
        <v>0</v>
      </c>
      <c r="AU325" s="40">
        <f t="shared" si="51"/>
        <v>0</v>
      </c>
      <c r="AV325" s="40">
        <f>IF(AT325=0,0,'Дані з ДІСО'!AI325/'Дані з ДІСО'!AF325)</f>
        <v>0</v>
      </c>
      <c r="AW325" s="29">
        <f>AU325*(1+0.25*AV325)*Параметри!$K$51</f>
        <v>0</v>
      </c>
      <c r="AX325" s="40">
        <f>ROUNDUP('Дані з ДІСО'!AR325/Параметри!$K$29,0)</f>
        <v>0</v>
      </c>
      <c r="AY325" s="40">
        <f>ROUNDUP('Дані з ДІСО'!AS325/Параметри!$K$29,0)</f>
        <v>0</v>
      </c>
      <c r="AZ325" s="40">
        <f>ROUNDUP('Дані з ДІСО'!AT325/Параметри!$K$29,0)</f>
        <v>0</v>
      </c>
      <c r="BA325" s="64">
        <f>(AX325*Параметри!$K$32+AY325*Параметри!$L$32+AZ325*Параметри!$M$32)/18</f>
        <v>0</v>
      </c>
      <c r="BB325" s="29">
        <f>(BA325*Параметри!$K$51+SUM('Дані з ДІСО'!AR325:AT325)*Параметри!$K$48*Параметри!$K$20/1000)*Параметри!$K$74</f>
        <v>0</v>
      </c>
      <c r="BC325" s="40">
        <f>ROUNDUP(('Дані не з ДІСО'!I325+'Дані не з ДІСО'!K325)/Параметри!$K$26,0)</f>
        <v>0</v>
      </c>
      <c r="BD325" s="29">
        <f>BC325*Параметри!$M$36/18</f>
        <v>0</v>
      </c>
      <c r="BE325" s="40">
        <f>IF(BC325=0,0,'Дані не з ДІСО'!K325/('Дані не з ДІСО'!I325+'Дані не з ДІСО'!K325))</f>
        <v>0</v>
      </c>
      <c r="BF325" s="29">
        <f>(1+0.25*BE325)*BD325*Параметри!$K$51</f>
        <v>0</v>
      </c>
      <c r="BG325" s="40">
        <f>ROUNDUP('Дані не з ДІСО'!M325/Параметри!$K$27,0)</f>
        <v>0</v>
      </c>
      <c r="BH325" s="40">
        <f>BG325*Параметри!$M$37/18</f>
        <v>0</v>
      </c>
      <c r="BI325" s="29">
        <f>BH325*Параметри!$K$51</f>
        <v>0</v>
      </c>
      <c r="BJ325" s="29">
        <f>'Дані не з ДІСО'!N325*Параметри!$K$76</f>
        <v>0</v>
      </c>
      <c r="BK325" s="40">
        <f>ROUNDUP('Дані з ДІСО'!V325/Параметри!$K$25,0)</f>
        <v>0</v>
      </c>
      <c r="BL325" s="40">
        <f>ROUNDUP('Дані з ДІСО'!W325/Параметри!$K$25,0)</f>
        <v>0</v>
      </c>
      <c r="BM325" s="40">
        <f>ROUNDUP('Дані з ДІСО'!X325/Параметри!$K$25,0)</f>
        <v>0</v>
      </c>
      <c r="BN325" s="40">
        <f>(BK325*Параметри!$K$34+BL325*Параметри!$L$34+BM325*Параметри!$M$34)/18</f>
        <v>0</v>
      </c>
      <c r="BO325" s="40">
        <f>IF(K325=0,0,'Дані з ДІСО'!AC325/K325)</f>
        <v>0</v>
      </c>
      <c r="BP325" s="29">
        <f>(1+0.25*BO325)*BN325*Параметри!$K$51</f>
        <v>0</v>
      </c>
      <c r="BQ325" s="29">
        <f>BP325*'Коефіцієнти АТО'!U325</f>
        <v>0</v>
      </c>
      <c r="BR325" s="29">
        <f>K325*(1+0.25*BO325)*Параметри!$K$66*Параметри!$K$20/1000</f>
        <v>0</v>
      </c>
      <c r="BS325" s="29">
        <f>(1+0.25*BO325)*K325*'Коефіцієнти АТО'!S325*Параметри!$K$20/1000</f>
        <v>0</v>
      </c>
      <c r="BT325" s="29">
        <f t="shared" si="52"/>
        <v>0</v>
      </c>
      <c r="BU325" s="40">
        <f>ROUNDUP('Дані з ДІСО'!AG325/Параметри!$K$71,0)</f>
        <v>0</v>
      </c>
      <c r="BV325" s="40">
        <f t="shared" si="53"/>
        <v>0</v>
      </c>
      <c r="BW325" s="40">
        <f>IF('Дані з ДІСО'!AG325=0,0,'Дані з ДІСО'!AJ325/'Дані з ДІСО'!AG325)</f>
        <v>0</v>
      </c>
      <c r="BX325" s="29">
        <f>BV325*(1+0.25*BW325)*Параметри!$K$51</f>
        <v>0</v>
      </c>
      <c r="BY325" s="29">
        <f>ROUND(IF(Параметри!$K$77="No",CC325,CC325*Параметри!$K$78)+AG325,1)</f>
        <v>40937.599999999999</v>
      </c>
      <c r="BZ325" s="29">
        <f>ROUND(IF(Параметри!$K$77="No",BF325,BF325*Параметри!$K$78),1)</f>
        <v>0</v>
      </c>
      <c r="CA325" s="29">
        <f>ROUND(IF(Параметри!$K$77="No",BI325,BI325*Параметри!$K$78),1)</f>
        <v>0</v>
      </c>
      <c r="CB325" s="29">
        <f>ROUND(IF(Параметри!$K$77="No",BJ325,BJ325*Параметри!$K$78),1)</f>
        <v>0</v>
      </c>
      <c r="CC325" s="29">
        <f t="shared" si="47"/>
        <v>45486.250706569845</v>
      </c>
    </row>
    <row r="326" spans="1:81">
      <c r="A326" s="9">
        <v>325</v>
      </c>
      <c r="B326" s="9" t="s">
        <v>3145</v>
      </c>
      <c r="C326" s="9" t="s">
        <v>3146</v>
      </c>
      <c r="D326" s="9" t="s">
        <v>3459</v>
      </c>
      <c r="E326" s="9" t="s">
        <v>21</v>
      </c>
      <c r="F326" s="9" t="s">
        <v>3463</v>
      </c>
      <c r="G326" s="9" t="s">
        <v>694</v>
      </c>
      <c r="H326" s="29">
        <f>SUM('Дані з ДІСО'!J326:L326)</f>
        <v>5490.5</v>
      </c>
      <c r="I326" s="29">
        <f>SUM('Дані з ДІСО'!G326:I326)</f>
        <v>280</v>
      </c>
      <c r="J326" s="29">
        <f>SUM('Дані з ДІСО'!P326:R326)</f>
        <v>0</v>
      </c>
      <c r="K326" s="29">
        <f>SUM('Дані з ДІСО'!V326:X326)</f>
        <v>0</v>
      </c>
      <c r="L326" s="40">
        <f>ROUNDUP('Дані з ДІСО'!J326/'Коефіцієнти АТО'!$R326,0)</f>
        <v>108</v>
      </c>
      <c r="M326" s="40">
        <f>ROUNDUP('Дані з ДІСО'!K326/'Коефіцієнти АТО'!$R326,0)</f>
        <v>137</v>
      </c>
      <c r="N326" s="40">
        <f>ROUNDUP('Дані з ДІСО'!L326/'Коефіцієнти АТО'!$R326,0)</f>
        <v>39</v>
      </c>
      <c r="O326" s="59">
        <f>(L326*Параметри!$K$32+M326*Параметри!$L$32+N326*Параметри!$M$32)/18</f>
        <v>463.80000000000007</v>
      </c>
      <c r="P326" s="41">
        <f>IF(H326=0,"",'Дані з ДІСО'!Y326/H326)</f>
        <v>8.3963209179491849E-2</v>
      </c>
      <c r="Q326" s="29">
        <f>IF(H326=0,"",(1+0.25*P326)*O326*Параметри!$K$51)</f>
        <v>96989.647980946873</v>
      </c>
      <c r="R326" s="29">
        <f>IF(H326=0,"",Q326*'Коефіцієнти АТО'!T326)</f>
        <v>1648.8240156760969</v>
      </c>
      <c r="S326" s="29">
        <f>IF(H326=0,"",H326*(1+0.25*P326)*Параметри!$K$66*Параметри!$K$20/1000)</f>
        <v>0</v>
      </c>
      <c r="T326" s="29">
        <f>IF(H326=0,"",H326*(1+0.25*P326)*'Коефіцієнти АТО'!$S326*Параметри!$K$20/1000)</f>
        <v>25607.690318984805</v>
      </c>
      <c r="U326" s="29">
        <f t="shared" si="48"/>
        <v>124246.16231560778</v>
      </c>
      <c r="V326" s="29">
        <f t="shared" si="49"/>
        <v>124246.16231560778</v>
      </c>
      <c r="W326" s="40">
        <f>ROUNDUP('Дані з ДІСО'!P326/Параметри!$K$24,0)</f>
        <v>0</v>
      </c>
      <c r="X326" s="40">
        <f>ROUNDUP('Дані з ДІСО'!Q326/Параметри!$K$24,0)</f>
        <v>0</v>
      </c>
      <c r="Y326" s="40">
        <f>ROUNDUP('Дані з ДІСО'!R326/Параметри!$K$24,0)</f>
        <v>0</v>
      </c>
      <c r="Z326" s="59">
        <f>(W326*Параметри!$K$33+X326*Параметри!$L$33+Y326*Параметри!$M$33)/18</f>
        <v>0</v>
      </c>
      <c r="AA326" s="41">
        <f>IF(J326=0,0,'Дані з ДІСО'!AA326/J326)</f>
        <v>0</v>
      </c>
      <c r="AB326" s="29">
        <f>(1+0.25*AA326)*Z326*Параметри!$K$51</f>
        <v>0</v>
      </c>
      <c r="AC326" s="29">
        <f>AB326*'Коефіцієнти АТО'!U326</f>
        <v>0</v>
      </c>
      <c r="AD326" s="29">
        <f>J326*(1+0.25*AA326)*Параметри!$K$66*Параметри!$K$20/1000</f>
        <v>0</v>
      </c>
      <c r="AE326" s="29">
        <f>(1+0.25*AA326)*J326*'Коефіцієнти АТО'!S326*Параметри!$K$20/1000</f>
        <v>0</v>
      </c>
      <c r="AF326" s="29">
        <f t="shared" si="45"/>
        <v>0</v>
      </c>
      <c r="AG326" s="29">
        <v>0</v>
      </c>
      <c r="AH326" s="40">
        <v>26</v>
      </c>
      <c r="AI326" s="40">
        <v>1</v>
      </c>
      <c r="AJ326" s="40">
        <f t="shared" si="46"/>
        <v>3.7037037037037035E-2</v>
      </c>
      <c r="AK326" s="29">
        <f>(AH326+AI326)*(1+0.25*AJ326)*Параметри!$K$53</f>
        <v>4889.4477627160013</v>
      </c>
      <c r="AL326" s="29">
        <f>ROUNDUP(('Дані з ДІСО'!AU326+'Дані з ДІСО'!AW326)/Параметри!$K$28,0)</f>
        <v>0</v>
      </c>
      <c r="AM326" s="64">
        <f>AL326*Параметри!$M$35/18</f>
        <v>0</v>
      </c>
      <c r="AN326" s="29">
        <f>IF(AL326=0,0,'Дані з ДІСО'!AW326/SUM('Дані з ДІСО'!AU326,'Дані з ДІСО'!AW326))</f>
        <v>0</v>
      </c>
      <c r="AO326" s="29">
        <f>(1+0.25*AN326)*AM326*Параметри!$K$51</f>
        <v>0</v>
      </c>
      <c r="AP326" s="40">
        <f>ROUNDUP(('Дані з ДІСО'!AE326+'Дані не з ДІСО'!E326+'Дані не з ДІСО'!G326)/Параметри!$K$69,0)</f>
        <v>1</v>
      </c>
      <c r="AQ326" s="40">
        <f t="shared" si="50"/>
        <v>2</v>
      </c>
      <c r="AR326" s="40">
        <f>IF(AP326=0,0,('Дані з ДІСО'!AH326+'Дані не з ДІСО'!G326)/('Дані з ДІСО'!AE326+'Дані не з ДІСО'!E326+'Дані не з ДІСО'!G326))</f>
        <v>0</v>
      </c>
      <c r="AS326" s="29">
        <f>AQ326*(1+0.25*AR326)*Параметри!$K$51</f>
        <v>409.64042187199999</v>
      </c>
      <c r="AT326" s="40">
        <f>ROUNDUP('Дані з ДІСО'!AF326/Параметри!$K$70,0)</f>
        <v>0</v>
      </c>
      <c r="AU326" s="40">
        <f t="shared" si="51"/>
        <v>0</v>
      </c>
      <c r="AV326" s="40">
        <f>IF(AT326=0,0,'Дані з ДІСО'!AI326/'Дані з ДІСО'!AF326)</f>
        <v>0</v>
      </c>
      <c r="AW326" s="29">
        <f>AU326*(1+0.25*AV326)*Параметри!$K$51</f>
        <v>0</v>
      </c>
      <c r="AX326" s="40">
        <f>ROUNDUP('Дані з ДІСО'!AR326/Параметри!$K$29,0)</f>
        <v>0</v>
      </c>
      <c r="AY326" s="40">
        <f>ROUNDUP('Дані з ДІСО'!AS326/Параметри!$K$29,0)</f>
        <v>0</v>
      </c>
      <c r="AZ326" s="40">
        <f>ROUNDUP('Дані з ДІСО'!AT326/Параметри!$K$29,0)</f>
        <v>0</v>
      </c>
      <c r="BA326" s="64">
        <f>(AX326*Параметри!$K$32+AY326*Параметри!$L$32+AZ326*Параметри!$M$32)/18</f>
        <v>0</v>
      </c>
      <c r="BB326" s="29">
        <f>(BA326*Параметри!$K$51+SUM('Дані з ДІСО'!AR326:AT326)*Параметри!$K$48*Параметри!$K$20/1000)*Параметри!$K$74</f>
        <v>0</v>
      </c>
      <c r="BC326" s="40">
        <f>ROUNDUP(('Дані не з ДІСО'!I326+'Дані не з ДІСО'!K326)/Параметри!$K$26,0)</f>
        <v>0</v>
      </c>
      <c r="BD326" s="29">
        <f>BC326*Параметри!$M$36/18</f>
        <v>0</v>
      </c>
      <c r="BE326" s="40">
        <f>IF(BC326=0,0,'Дані не з ДІСО'!K326/('Дані не з ДІСО'!I326+'Дані не з ДІСО'!K326))</f>
        <v>0</v>
      </c>
      <c r="BF326" s="29">
        <f>(1+0.25*BE326)*BD326*Параметри!$K$51</f>
        <v>0</v>
      </c>
      <c r="BG326" s="40">
        <f>ROUNDUP('Дані не з ДІСО'!M326/Параметри!$K$27,0)</f>
        <v>0</v>
      </c>
      <c r="BH326" s="40">
        <f>BG326*Параметри!$M$37/18</f>
        <v>0</v>
      </c>
      <c r="BI326" s="29">
        <f>BH326*Параметри!$K$51</f>
        <v>0</v>
      </c>
      <c r="BJ326" s="29">
        <f>'Дані не з ДІСО'!N326*Параметри!$K$76</f>
        <v>0</v>
      </c>
      <c r="BK326" s="40">
        <f>ROUNDUP('Дані з ДІСО'!V326/Параметри!$K$25,0)</f>
        <v>0</v>
      </c>
      <c r="BL326" s="40">
        <f>ROUNDUP('Дані з ДІСО'!W326/Параметри!$K$25,0)</f>
        <v>0</v>
      </c>
      <c r="BM326" s="40">
        <f>ROUNDUP('Дані з ДІСО'!X326/Параметри!$K$25,0)</f>
        <v>0</v>
      </c>
      <c r="BN326" s="40">
        <f>(BK326*Параметри!$K$34+BL326*Параметри!$L$34+BM326*Параметри!$M$34)/18</f>
        <v>0</v>
      </c>
      <c r="BO326" s="40">
        <f>IF(K326=0,0,'Дані з ДІСО'!AC326/K326)</f>
        <v>0</v>
      </c>
      <c r="BP326" s="29">
        <f>(1+0.25*BO326)*BN326*Параметри!$K$51</f>
        <v>0</v>
      </c>
      <c r="BQ326" s="29">
        <f>BP326*'Коефіцієнти АТО'!U326</f>
        <v>0</v>
      </c>
      <c r="BR326" s="29">
        <f>K326*(1+0.25*BO326)*Параметри!$K$66*Параметри!$K$20/1000</f>
        <v>0</v>
      </c>
      <c r="BS326" s="29">
        <f>(1+0.25*BO326)*K326*'Коефіцієнти АТО'!S326*Параметри!$K$20/1000</f>
        <v>0</v>
      </c>
      <c r="BT326" s="29">
        <f t="shared" si="52"/>
        <v>0</v>
      </c>
      <c r="BU326" s="40">
        <f>ROUNDUP('Дані з ДІСО'!AG326/Параметри!$K$71,0)</f>
        <v>0</v>
      </c>
      <c r="BV326" s="40">
        <f t="shared" si="53"/>
        <v>0</v>
      </c>
      <c r="BW326" s="40">
        <f>IF('Дані з ДІСО'!AG326=0,0,'Дані з ДІСО'!AJ326/'Дані з ДІСО'!AG326)</f>
        <v>0</v>
      </c>
      <c r="BX326" s="29">
        <f>BV326*(1+0.25*BW326)*Параметри!$K$51</f>
        <v>0</v>
      </c>
      <c r="BY326" s="29">
        <f>ROUND(IF(Параметри!$K$77="No",CC326,CC326*Параметри!$K$78)+AG326,1)</f>
        <v>116590.7</v>
      </c>
      <c r="BZ326" s="29">
        <f>ROUND(IF(Параметри!$K$77="No",BF326,BF326*Параметри!$K$78),1)</f>
        <v>0</v>
      </c>
      <c r="CA326" s="29">
        <f>ROUND(IF(Параметри!$K$77="No",BI326,BI326*Параметри!$K$78),1)</f>
        <v>0</v>
      </c>
      <c r="CB326" s="29">
        <f>ROUND(IF(Параметри!$K$77="No",BJ326,BJ326*Параметри!$K$78),1)</f>
        <v>0</v>
      </c>
      <c r="CC326" s="29">
        <f t="shared" si="47"/>
        <v>129545.25050019578</v>
      </c>
    </row>
    <row r="327" spans="1:81">
      <c r="A327" s="9">
        <v>326</v>
      </c>
      <c r="B327" s="9" t="s">
        <v>3145</v>
      </c>
      <c r="C327" s="9" t="s">
        <v>3146</v>
      </c>
      <c r="D327" s="9" t="s">
        <v>3459</v>
      </c>
      <c r="E327" s="9" t="s">
        <v>21</v>
      </c>
      <c r="F327" s="9" t="s">
        <v>3464</v>
      </c>
      <c r="G327" s="9" t="s">
        <v>696</v>
      </c>
      <c r="H327" s="29">
        <f>SUM('Дані з ДІСО'!J327:L327)</f>
        <v>1580</v>
      </c>
      <c r="I327" s="29">
        <f>SUM('Дані з ДІСО'!G327:I327)</f>
        <v>67</v>
      </c>
      <c r="J327" s="29">
        <f>SUM('Дані з ДІСО'!P327:R327)</f>
        <v>0</v>
      </c>
      <c r="K327" s="29">
        <f>SUM('Дані з ДІСО'!V327:X327)</f>
        <v>0</v>
      </c>
      <c r="L327" s="40">
        <f>ROUNDUP('Дані з ДІСО'!J327/'Коефіцієнти АТО'!$R327,0)</f>
        <v>34</v>
      </c>
      <c r="M327" s="40">
        <f>ROUNDUP('Дані з ДІСО'!K327/'Коефіцієнти АТО'!$R327,0)</f>
        <v>44</v>
      </c>
      <c r="N327" s="40">
        <f>ROUNDUP('Дані з ДІСО'!L327/'Коефіцієнти АТО'!$R327,0)</f>
        <v>7</v>
      </c>
      <c r="O327" s="59">
        <f>(L327*Параметри!$K$32+M327*Параметри!$L$32+N327*Параметри!$M$32)/18</f>
        <v>137.18333333333334</v>
      </c>
      <c r="P327" s="41">
        <f>IF(H327=0,"",'Дані з ДІСО'!Y327/H327)</f>
        <v>0</v>
      </c>
      <c r="Q327" s="29">
        <f>IF(H327=0,"",(1+0.25*P327)*O327*Параметри!$K$51)</f>
        <v>28097.919270236933</v>
      </c>
      <c r="R327" s="29">
        <f>IF(H327=0,"",Q327*'Коефіцієнти АТО'!T327)</f>
        <v>477.66462759402788</v>
      </c>
      <c r="S327" s="29">
        <f>IF(H327=0,"",H327*(1+0.25*P327)*Параметри!$K$66*Параметри!$K$20/1000)</f>
        <v>0</v>
      </c>
      <c r="T327" s="29">
        <f>IF(H327=0,"",H327*(1+0.25*P327)*'Коефіцієнти АТО'!$S327*Параметри!$K$20/1000)</f>
        <v>6465.7809699558029</v>
      </c>
      <c r="U327" s="29">
        <f t="shared" si="48"/>
        <v>35041.364867786768</v>
      </c>
      <c r="V327" s="29">
        <f t="shared" si="49"/>
        <v>35041.364867786768</v>
      </c>
      <c r="W327" s="40">
        <f>ROUNDUP('Дані з ДІСО'!P327/Параметри!$K$24,0)</f>
        <v>0</v>
      </c>
      <c r="X327" s="40">
        <f>ROUNDUP('Дані з ДІСО'!Q327/Параметри!$K$24,0)</f>
        <v>0</v>
      </c>
      <c r="Y327" s="40">
        <f>ROUNDUP('Дані з ДІСО'!R327/Параметри!$K$24,0)</f>
        <v>0</v>
      </c>
      <c r="Z327" s="59">
        <f>(W327*Параметри!$K$33+X327*Параметри!$L$33+Y327*Параметри!$M$33)/18</f>
        <v>0</v>
      </c>
      <c r="AA327" s="41">
        <f>IF(J327=0,0,'Дані з ДІСО'!AA327/J327)</f>
        <v>0</v>
      </c>
      <c r="AB327" s="29">
        <f>(1+0.25*AA327)*Z327*Параметри!$K$51</f>
        <v>0</v>
      </c>
      <c r="AC327" s="29">
        <f>AB327*'Коефіцієнти АТО'!U327</f>
        <v>0</v>
      </c>
      <c r="AD327" s="29">
        <f>J327*(1+0.25*AA327)*Параметри!$K$66*Параметри!$K$20/1000</f>
        <v>0</v>
      </c>
      <c r="AE327" s="29">
        <f>(1+0.25*AA327)*J327*'Коефіцієнти АТО'!S327*Параметри!$K$20/1000</f>
        <v>0</v>
      </c>
      <c r="AF327" s="29">
        <f t="shared" si="45"/>
        <v>0</v>
      </c>
      <c r="AG327" s="29">
        <v>0</v>
      </c>
      <c r="AH327" s="40">
        <v>8</v>
      </c>
      <c r="AI327" s="40">
        <v>0</v>
      </c>
      <c r="AJ327" s="40">
        <f t="shared" si="46"/>
        <v>0</v>
      </c>
      <c r="AK327" s="29">
        <f>(AH327+AI327)*(1+0.25*AJ327)*Параметри!$K$53</f>
        <v>1435.4342055680004</v>
      </c>
      <c r="AL327" s="29">
        <f>ROUNDUP(('Дані з ДІСО'!AU327+'Дані з ДІСО'!AW327)/Параметри!$K$28,0)</f>
        <v>0</v>
      </c>
      <c r="AM327" s="64">
        <f>AL327*Параметри!$M$35/18</f>
        <v>0</v>
      </c>
      <c r="AN327" s="29">
        <f>IF(AL327=0,0,'Дані з ДІСО'!AW327/SUM('Дані з ДІСО'!AU327,'Дані з ДІСО'!AW327))</f>
        <v>0</v>
      </c>
      <c r="AO327" s="29">
        <f>(1+0.25*AN327)*AM327*Параметри!$K$51</f>
        <v>0</v>
      </c>
      <c r="AP327" s="40">
        <f>ROUNDUP(('Дані з ДІСО'!AE327+'Дані не з ДІСО'!E327+'Дані не з ДІСО'!G327)/Параметри!$K$69,0)</f>
        <v>0</v>
      </c>
      <c r="AQ327" s="40">
        <f t="shared" si="50"/>
        <v>0</v>
      </c>
      <c r="AR327" s="40">
        <f>IF(AP327=0,0,('Дані з ДІСО'!AH327+'Дані не з ДІСО'!G327)/('Дані з ДІСО'!AE327+'Дані не з ДІСО'!E327+'Дані не з ДІСО'!G327))</f>
        <v>0</v>
      </c>
      <c r="AS327" s="29">
        <f>AQ327*(1+0.25*AR327)*Параметри!$K$51</f>
        <v>0</v>
      </c>
      <c r="AT327" s="40">
        <f>ROUNDUP('Дані з ДІСО'!AF327/Параметри!$K$70,0)</f>
        <v>0</v>
      </c>
      <c r="AU327" s="40">
        <f t="shared" si="51"/>
        <v>0</v>
      </c>
      <c r="AV327" s="40">
        <f>IF(AT327=0,0,'Дані з ДІСО'!AI327/'Дані з ДІСО'!AF327)</f>
        <v>0</v>
      </c>
      <c r="AW327" s="29">
        <f>AU327*(1+0.25*AV327)*Параметри!$K$51</f>
        <v>0</v>
      </c>
      <c r="AX327" s="40">
        <f>ROUNDUP('Дані з ДІСО'!AR327/Параметри!$K$29,0)</f>
        <v>0</v>
      </c>
      <c r="AY327" s="40">
        <f>ROUNDUP('Дані з ДІСО'!AS327/Параметри!$K$29,0)</f>
        <v>0</v>
      </c>
      <c r="AZ327" s="40">
        <f>ROUNDUP('Дані з ДІСО'!AT327/Параметри!$K$29,0)</f>
        <v>0</v>
      </c>
      <c r="BA327" s="64">
        <f>(AX327*Параметри!$K$32+AY327*Параметри!$L$32+AZ327*Параметри!$M$32)/18</f>
        <v>0</v>
      </c>
      <c r="BB327" s="29">
        <f>(BA327*Параметри!$K$51+SUM('Дані з ДІСО'!AR327:AT327)*Параметри!$K$48*Параметри!$K$20/1000)*Параметри!$K$74</f>
        <v>0</v>
      </c>
      <c r="BC327" s="40">
        <f>ROUNDUP(('Дані не з ДІСО'!I327+'Дані не з ДІСО'!K327)/Параметри!$K$26,0)</f>
        <v>0</v>
      </c>
      <c r="BD327" s="29">
        <f>BC327*Параметри!$M$36/18</f>
        <v>0</v>
      </c>
      <c r="BE327" s="40">
        <f>IF(BC327=0,0,'Дані не з ДІСО'!K327/('Дані не з ДІСО'!I327+'Дані не з ДІСО'!K327))</f>
        <v>0</v>
      </c>
      <c r="BF327" s="29">
        <f>(1+0.25*BE327)*BD327*Параметри!$K$51</f>
        <v>0</v>
      </c>
      <c r="BG327" s="40">
        <f>ROUNDUP('Дані не з ДІСО'!M327/Параметри!$K$27,0)</f>
        <v>0</v>
      </c>
      <c r="BH327" s="40">
        <f>BG327*Параметри!$M$37/18</f>
        <v>0</v>
      </c>
      <c r="BI327" s="29">
        <f>BH327*Параметри!$K$51</f>
        <v>0</v>
      </c>
      <c r="BJ327" s="29">
        <f>'Дані не з ДІСО'!N327*Параметри!$K$76</f>
        <v>0</v>
      </c>
      <c r="BK327" s="40">
        <f>ROUNDUP('Дані з ДІСО'!V327/Параметри!$K$25,0)</f>
        <v>0</v>
      </c>
      <c r="BL327" s="40">
        <f>ROUNDUP('Дані з ДІСО'!W327/Параметри!$K$25,0)</f>
        <v>0</v>
      </c>
      <c r="BM327" s="40">
        <f>ROUNDUP('Дані з ДІСО'!X327/Параметри!$K$25,0)</f>
        <v>0</v>
      </c>
      <c r="BN327" s="40">
        <f>(BK327*Параметри!$K$34+BL327*Параметри!$L$34+BM327*Параметри!$M$34)/18</f>
        <v>0</v>
      </c>
      <c r="BO327" s="40">
        <f>IF(K327=0,0,'Дані з ДІСО'!AC327/K327)</f>
        <v>0</v>
      </c>
      <c r="BP327" s="29">
        <f>(1+0.25*BO327)*BN327*Параметри!$K$51</f>
        <v>0</v>
      </c>
      <c r="BQ327" s="29">
        <f>BP327*'Коефіцієнти АТО'!U327</f>
        <v>0</v>
      </c>
      <c r="BR327" s="29">
        <f>K327*(1+0.25*BO327)*Параметри!$K$66*Параметри!$K$20/1000</f>
        <v>0</v>
      </c>
      <c r="BS327" s="29">
        <f>(1+0.25*BO327)*K327*'Коефіцієнти АТО'!S327*Параметри!$K$20/1000</f>
        <v>0</v>
      </c>
      <c r="BT327" s="29">
        <f t="shared" si="52"/>
        <v>0</v>
      </c>
      <c r="BU327" s="40">
        <f>ROUNDUP('Дані з ДІСО'!AG327/Параметри!$K$71,0)</f>
        <v>0</v>
      </c>
      <c r="BV327" s="40">
        <f t="shared" si="53"/>
        <v>0</v>
      </c>
      <c r="BW327" s="40">
        <f>IF('Дані з ДІСО'!AG327=0,0,'Дані з ДІСО'!AJ327/'Дані з ДІСО'!AG327)</f>
        <v>0</v>
      </c>
      <c r="BX327" s="29">
        <f>BV327*(1+0.25*BW327)*Параметри!$K$51</f>
        <v>0</v>
      </c>
      <c r="BY327" s="29">
        <f>ROUND(IF(Параметри!$K$77="No",CC327,CC327*Параметри!$K$78)+AG327,1)</f>
        <v>32829.1</v>
      </c>
      <c r="BZ327" s="29">
        <f>ROUND(IF(Параметри!$K$77="No",BF327,BF327*Параметри!$K$78),1)</f>
        <v>0</v>
      </c>
      <c r="CA327" s="29">
        <f>ROUND(IF(Параметри!$K$77="No",BI327,BI327*Параметри!$K$78),1)</f>
        <v>0</v>
      </c>
      <c r="CB327" s="29">
        <f>ROUND(IF(Параметри!$K$77="No",BJ327,BJ327*Параметри!$K$78),1)</f>
        <v>0</v>
      </c>
      <c r="CC327" s="29">
        <f t="shared" si="47"/>
        <v>36476.79907335477</v>
      </c>
    </row>
    <row r="328" spans="1:81">
      <c r="A328" s="9">
        <v>327</v>
      </c>
      <c r="B328" s="9" t="s">
        <v>3148</v>
      </c>
      <c r="C328" s="9" t="s">
        <v>3148</v>
      </c>
      <c r="D328" s="9" t="s">
        <v>3459</v>
      </c>
      <c r="E328" s="9" t="s">
        <v>24</v>
      </c>
      <c r="F328" s="9" t="s">
        <v>3465</v>
      </c>
      <c r="G328" s="9" t="s">
        <v>698</v>
      </c>
      <c r="H328" s="29">
        <f>SUM('Дані з ДІСО'!J328:L328)</f>
        <v>965</v>
      </c>
      <c r="I328" s="29">
        <f>SUM('Дані з ДІСО'!G328:I328)</f>
        <v>65</v>
      </c>
      <c r="J328" s="29">
        <f>SUM('Дані з ДІСО'!P328:R328)</f>
        <v>0</v>
      </c>
      <c r="K328" s="29">
        <f>SUM('Дані з ДІСО'!V328:X328)</f>
        <v>0</v>
      </c>
      <c r="L328" s="40">
        <f>ROUNDUP('Дані з ДІСО'!J328/'Коефіцієнти АТО'!$R328,0)</f>
        <v>27</v>
      </c>
      <c r="M328" s="40">
        <f>ROUNDUP('Дані з ДІСО'!K328/'Коефіцієнти АТО'!$R328,0)</f>
        <v>32</v>
      </c>
      <c r="N328" s="40">
        <f>ROUNDUP('Дані з ДІСО'!L328/'Коефіцієнти АТО'!$R328,0)</f>
        <v>11</v>
      </c>
      <c r="O328" s="59">
        <f>(L328*Параметри!$K$32+M328*Параметри!$L$32+N328*Параметри!$M$32)/18</f>
        <v>114.32777777777778</v>
      </c>
      <c r="P328" s="41">
        <f>IF(H328=0,"",'Дані з ДІСО'!Y328/H328)</f>
        <v>0</v>
      </c>
      <c r="Q328" s="29">
        <f>IF(H328=0,"",(1+0.25*P328)*O328*Параметри!$K$51)</f>
        <v>23416.639560288579</v>
      </c>
      <c r="R328" s="29">
        <f>IF(H328=0,"",Q328*'Коефіцієнти АТО'!T328)</f>
        <v>398.08287252490584</v>
      </c>
      <c r="S328" s="29">
        <f>IF(H328=0,"",H328*(1+0.25*P328)*Параметри!$K$66*Параметри!$K$20/1000)</f>
        <v>0</v>
      </c>
      <c r="T328" s="29">
        <f>IF(H328=0,"",H328*(1+0.25*P328)*'Коефіцієнти АТО'!$S328*Параметри!$K$20/1000)</f>
        <v>4867.4178349777685</v>
      </c>
      <c r="U328" s="29">
        <f t="shared" si="48"/>
        <v>28682.140267791252</v>
      </c>
      <c r="V328" s="29">
        <f t="shared" si="49"/>
        <v>28682.140267791252</v>
      </c>
      <c r="W328" s="40">
        <f>ROUNDUP('Дані з ДІСО'!P328/Параметри!$K$24,0)</f>
        <v>0</v>
      </c>
      <c r="X328" s="40">
        <f>ROUNDUP('Дані з ДІСО'!Q328/Параметри!$K$24,0)</f>
        <v>0</v>
      </c>
      <c r="Y328" s="40">
        <f>ROUNDUP('Дані з ДІСО'!R328/Параметри!$K$24,0)</f>
        <v>0</v>
      </c>
      <c r="Z328" s="59">
        <f>(W328*Параметри!$K$33+X328*Параметри!$L$33+Y328*Параметри!$M$33)/18</f>
        <v>0</v>
      </c>
      <c r="AA328" s="41">
        <f>IF(J328=0,0,'Дані з ДІСО'!AA328/J328)</f>
        <v>0</v>
      </c>
      <c r="AB328" s="29">
        <f>(1+0.25*AA328)*Z328*Параметри!$K$51</f>
        <v>0</v>
      </c>
      <c r="AC328" s="29">
        <f>AB328*'Коефіцієнти АТО'!U328</f>
        <v>0</v>
      </c>
      <c r="AD328" s="29">
        <f>J328*(1+0.25*AA328)*Параметри!$K$66*Параметри!$K$20/1000</f>
        <v>0</v>
      </c>
      <c r="AE328" s="29">
        <f>(1+0.25*AA328)*J328*'Коефіцієнти АТО'!S328*Параметри!$K$20/1000</f>
        <v>0</v>
      </c>
      <c r="AF328" s="29">
        <f t="shared" si="45"/>
        <v>0</v>
      </c>
      <c r="AG328" s="29">
        <v>0</v>
      </c>
      <c r="AH328" s="40">
        <v>8</v>
      </c>
      <c r="AI328" s="40">
        <v>0</v>
      </c>
      <c r="AJ328" s="40">
        <f t="shared" si="46"/>
        <v>0</v>
      </c>
      <c r="AK328" s="29">
        <f>(AH328+AI328)*(1+0.25*AJ328)*Параметри!$K$53</f>
        <v>1435.4342055680004</v>
      </c>
      <c r="AL328" s="29">
        <f>ROUNDUP(('Дані з ДІСО'!AU328+'Дані з ДІСО'!AW328)/Параметри!$K$28,0)</f>
        <v>0</v>
      </c>
      <c r="AM328" s="64">
        <f>AL328*Параметри!$M$35/18</f>
        <v>0</v>
      </c>
      <c r="AN328" s="29">
        <f>IF(AL328=0,0,'Дані з ДІСО'!AW328/SUM('Дані з ДІСО'!AU328,'Дані з ДІСО'!AW328))</f>
        <v>0</v>
      </c>
      <c r="AO328" s="29">
        <f>(1+0.25*AN328)*AM328*Параметри!$K$51</f>
        <v>0</v>
      </c>
      <c r="AP328" s="40">
        <f>ROUNDUP(('Дані з ДІСО'!AE328+'Дані не з ДІСО'!E328+'Дані не з ДІСО'!G328)/Параметри!$K$69,0)</f>
        <v>0</v>
      </c>
      <c r="AQ328" s="40">
        <f t="shared" si="50"/>
        <v>0</v>
      </c>
      <c r="AR328" s="40">
        <f>IF(AP328=0,0,('Дані з ДІСО'!AH328+'Дані не з ДІСО'!G328)/('Дані з ДІСО'!AE328+'Дані не з ДІСО'!E328+'Дані не з ДІСО'!G328))</f>
        <v>0</v>
      </c>
      <c r="AS328" s="29">
        <f>AQ328*(1+0.25*AR328)*Параметри!$K$51</f>
        <v>0</v>
      </c>
      <c r="AT328" s="40">
        <f>ROUNDUP('Дані з ДІСО'!AF328/Параметри!$K$70,0)</f>
        <v>0</v>
      </c>
      <c r="AU328" s="40">
        <f t="shared" si="51"/>
        <v>0</v>
      </c>
      <c r="AV328" s="40">
        <f>IF(AT328=0,0,'Дані з ДІСО'!AI328/'Дані з ДІСО'!AF328)</f>
        <v>0</v>
      </c>
      <c r="AW328" s="29">
        <f>AU328*(1+0.25*AV328)*Параметри!$K$51</f>
        <v>0</v>
      </c>
      <c r="AX328" s="40">
        <f>ROUNDUP('Дані з ДІСО'!AR328/Параметри!$K$29,0)</f>
        <v>0</v>
      </c>
      <c r="AY328" s="40">
        <f>ROUNDUP('Дані з ДІСО'!AS328/Параметри!$K$29,0)</f>
        <v>0</v>
      </c>
      <c r="AZ328" s="40">
        <f>ROUNDUP('Дані з ДІСО'!AT328/Параметри!$K$29,0)</f>
        <v>0</v>
      </c>
      <c r="BA328" s="64">
        <f>(AX328*Параметри!$K$32+AY328*Параметри!$L$32+AZ328*Параметри!$M$32)/18</f>
        <v>0</v>
      </c>
      <c r="BB328" s="29">
        <f>(BA328*Параметри!$K$51+SUM('Дані з ДІСО'!AR328:AT328)*Параметри!$K$48*Параметри!$K$20/1000)*Параметри!$K$74</f>
        <v>0</v>
      </c>
      <c r="BC328" s="40">
        <f>ROUNDUP(('Дані не з ДІСО'!I328+'Дані не з ДІСО'!K328)/Параметри!$K$26,0)</f>
        <v>0</v>
      </c>
      <c r="BD328" s="29">
        <f>BC328*Параметри!$M$36/18</f>
        <v>0</v>
      </c>
      <c r="BE328" s="40">
        <f>IF(BC328=0,0,'Дані не з ДІСО'!K328/('Дані не з ДІСО'!I328+'Дані не з ДІСО'!K328))</f>
        <v>0</v>
      </c>
      <c r="BF328" s="29">
        <f>(1+0.25*BE328)*BD328*Параметри!$K$51</f>
        <v>0</v>
      </c>
      <c r="BG328" s="40">
        <f>ROUNDUP('Дані не з ДІСО'!M328/Параметри!$K$27,0)</f>
        <v>0</v>
      </c>
      <c r="BH328" s="40">
        <f>BG328*Параметри!$M$37/18</f>
        <v>0</v>
      </c>
      <c r="BI328" s="29">
        <f>BH328*Параметри!$K$51</f>
        <v>0</v>
      </c>
      <c r="BJ328" s="29">
        <f>'Дані не з ДІСО'!N328*Параметри!$K$76</f>
        <v>0</v>
      </c>
      <c r="BK328" s="40">
        <f>ROUNDUP('Дані з ДІСО'!V328/Параметри!$K$25,0)</f>
        <v>0</v>
      </c>
      <c r="BL328" s="40">
        <f>ROUNDUP('Дані з ДІСО'!W328/Параметри!$K$25,0)</f>
        <v>0</v>
      </c>
      <c r="BM328" s="40">
        <f>ROUNDUP('Дані з ДІСО'!X328/Параметри!$K$25,0)</f>
        <v>0</v>
      </c>
      <c r="BN328" s="40">
        <f>(BK328*Параметри!$K$34+BL328*Параметри!$L$34+BM328*Параметри!$M$34)/18</f>
        <v>0</v>
      </c>
      <c r="BO328" s="40">
        <f>IF(K328=0,0,'Дані з ДІСО'!AC328/K328)</f>
        <v>0</v>
      </c>
      <c r="BP328" s="29">
        <f>(1+0.25*BO328)*BN328*Параметри!$K$51</f>
        <v>0</v>
      </c>
      <c r="BQ328" s="29">
        <f>BP328*'Коефіцієнти АТО'!U328</f>
        <v>0</v>
      </c>
      <c r="BR328" s="29">
        <f>K328*(1+0.25*BO328)*Параметри!$K$66*Параметри!$K$20/1000</f>
        <v>0</v>
      </c>
      <c r="BS328" s="29">
        <f>(1+0.25*BO328)*K328*'Коефіцієнти АТО'!S328*Параметри!$K$20/1000</f>
        <v>0</v>
      </c>
      <c r="BT328" s="29">
        <f t="shared" si="52"/>
        <v>0</v>
      </c>
      <c r="BU328" s="40">
        <f>ROUNDUP('Дані з ДІСО'!AG328/Параметри!$K$71,0)</f>
        <v>0</v>
      </c>
      <c r="BV328" s="40">
        <f t="shared" si="53"/>
        <v>0</v>
      </c>
      <c r="BW328" s="40">
        <f>IF('Дані з ДІСО'!AG328=0,0,'Дані з ДІСО'!AJ328/'Дані з ДІСО'!AG328)</f>
        <v>0</v>
      </c>
      <c r="BX328" s="29">
        <f>BV328*(1+0.25*BW328)*Параметри!$K$51</f>
        <v>0</v>
      </c>
      <c r="BY328" s="29">
        <f>ROUND(IF(Параметри!$K$77="No",CC328,CC328*Параметри!$K$78)+AG328,1)</f>
        <v>27105.8</v>
      </c>
      <c r="BZ328" s="29">
        <f>ROUND(IF(Параметри!$K$77="No",BF328,BF328*Параметри!$K$78),1)</f>
        <v>0</v>
      </c>
      <c r="CA328" s="29">
        <f>ROUND(IF(Параметри!$K$77="No",BI328,BI328*Параметри!$K$78),1)</f>
        <v>0</v>
      </c>
      <c r="CB328" s="29">
        <f>ROUND(IF(Параметри!$K$77="No",BJ328,BJ328*Параметри!$K$78),1)</f>
        <v>0</v>
      </c>
      <c r="CC328" s="29">
        <f t="shared" si="47"/>
        <v>30117.574473359251</v>
      </c>
    </row>
    <row r="329" spans="1:81">
      <c r="A329" s="9">
        <v>328</v>
      </c>
      <c r="B329" s="9" t="s">
        <v>3176</v>
      </c>
      <c r="C329" s="9" t="s">
        <v>3146</v>
      </c>
      <c r="D329" s="9" t="s">
        <v>3459</v>
      </c>
      <c r="E329" s="9" t="s">
        <v>78</v>
      </c>
      <c r="F329" s="9" t="s">
        <v>3466</v>
      </c>
      <c r="G329" s="9" t="s">
        <v>700</v>
      </c>
      <c r="H329" s="29">
        <f>SUM('Дані з ДІСО'!J329:L329)</f>
        <v>13615.5</v>
      </c>
      <c r="I329" s="29">
        <f>SUM('Дані з ДІСО'!G329:I329)</f>
        <v>456</v>
      </c>
      <c r="J329" s="29">
        <f>SUM('Дані з ДІСО'!P329:R329)</f>
        <v>2</v>
      </c>
      <c r="K329" s="29">
        <f>SUM('Дані з ДІСО'!V329:X329)</f>
        <v>0</v>
      </c>
      <c r="L329" s="40">
        <f>ROUNDUP('Дані з ДІСО'!J329/'Коефіцієнти АТО'!$R329,0)</f>
        <v>218</v>
      </c>
      <c r="M329" s="40">
        <f>ROUNDUP('Дані з ДІСО'!K329/'Коефіцієнти АТО'!$R329,0)</f>
        <v>276</v>
      </c>
      <c r="N329" s="40">
        <f>ROUNDUP('Дані з ДІСО'!L329/'Коефіцієнти АТО'!$R329,0)</f>
        <v>52</v>
      </c>
      <c r="O329" s="59">
        <f>(L329*Параметри!$K$32+M329*Параметри!$L$32+N329*Параметри!$M$32)/18</f>
        <v>882.51111111111118</v>
      </c>
      <c r="P329" s="41">
        <f>IF(H329=0,"",'Дані з ДІСО'!Y329/H329)</f>
        <v>0</v>
      </c>
      <c r="Q329" s="29">
        <f>IF(H329=0,"",(1+0.25*P329)*O329*Параметри!$K$51)</f>
        <v>180756.11193114152</v>
      </c>
      <c r="R329" s="29">
        <f>IF(H329=0,"",Q329*'Коефіцієнти АТО'!T329)</f>
        <v>22594.513991392691</v>
      </c>
      <c r="S329" s="29">
        <f>IF(H329=0,"",H329*(1+0.25*P329)*Параметри!$K$66*Параметри!$K$20/1000)</f>
        <v>0</v>
      </c>
      <c r="T329" s="29">
        <f>IF(H329=0,"",H329*(1+0.25*P329)*'Коефіцієнти АТО'!$S329*Параметри!$K$20/1000)</f>
        <v>42760.520257319644</v>
      </c>
      <c r="U329" s="29">
        <f t="shared" si="48"/>
        <v>246111.14617985385</v>
      </c>
      <c r="V329" s="29">
        <f t="shared" si="49"/>
        <v>246111.14617985385</v>
      </c>
      <c r="W329" s="40">
        <f>ROUNDUP('Дані з ДІСО'!P329/Параметри!$K$24,0)</f>
        <v>1</v>
      </c>
      <c r="X329" s="40">
        <f>ROUNDUP('Дані з ДІСО'!Q329/Параметри!$K$24,0)</f>
        <v>0</v>
      </c>
      <c r="Y329" s="40">
        <f>ROUNDUP('Дані з ДІСО'!R329/Параметри!$K$24,0)</f>
        <v>0</v>
      </c>
      <c r="Z329" s="59">
        <f>(W329*Параметри!$K$33+X329*Параметри!$L$33+Y329*Параметри!$M$33)/18</f>
        <v>2</v>
      </c>
      <c r="AA329" s="41">
        <f>IF(J329=0,0,'Дані з ДІСО'!AA329/J329)</f>
        <v>0</v>
      </c>
      <c r="AB329" s="29">
        <f>(1+0.25*AA329)*Z329*Параметри!$K$51</f>
        <v>409.64042187199999</v>
      </c>
      <c r="AC329" s="29">
        <f>AB329*'Коефіцієнти АТО'!U329</f>
        <v>19.253099827983998</v>
      </c>
      <c r="AD329" s="29">
        <f>J329*(1+0.25*AA329)*Параметри!$K$66*Параметри!$K$20/1000</f>
        <v>0</v>
      </c>
      <c r="AE329" s="29">
        <f>(1+0.25*AA329)*J329*'Коефіцієнти АТО'!S329*Параметри!$K$20/1000</f>
        <v>6.2811531353706647</v>
      </c>
      <c r="AF329" s="29">
        <f t="shared" si="45"/>
        <v>435.17467483535466</v>
      </c>
      <c r="AG329" s="29">
        <v>0</v>
      </c>
      <c r="AH329" s="40">
        <v>104</v>
      </c>
      <c r="AI329" s="40">
        <v>0</v>
      </c>
      <c r="AJ329" s="40">
        <f t="shared" si="46"/>
        <v>0</v>
      </c>
      <c r="AK329" s="29">
        <f>(AH329+AI329)*(1+0.25*AJ329)*Параметри!$K$53</f>
        <v>18660.644672384005</v>
      </c>
      <c r="AL329" s="29">
        <f>ROUNDUP(('Дані з ДІСО'!AU329+'Дані з ДІСО'!AW329)/Параметри!$K$28,0)</f>
        <v>0</v>
      </c>
      <c r="AM329" s="64">
        <f>AL329*Параметри!$M$35/18</f>
        <v>0</v>
      </c>
      <c r="AN329" s="29">
        <f>IF(AL329=0,0,'Дані з ДІСО'!AW329/SUM('Дані з ДІСО'!AU329,'Дані з ДІСО'!AW329))</f>
        <v>0</v>
      </c>
      <c r="AO329" s="29">
        <f>(1+0.25*AN329)*AM329*Параметри!$K$51</f>
        <v>0</v>
      </c>
      <c r="AP329" s="40">
        <f>ROUNDUP(('Дані з ДІСО'!AE329+'Дані не з ДІСО'!E329+'Дані не з ДІСО'!G329)/Параметри!$K$69,0)</f>
        <v>2</v>
      </c>
      <c r="AQ329" s="40">
        <f t="shared" si="50"/>
        <v>4</v>
      </c>
      <c r="AR329" s="40">
        <f>IF(AP329=0,0,('Дані з ДІСО'!AH329+'Дані не з ДІСО'!G329)/('Дані з ДІСО'!AE329+'Дані не з ДІСО'!E329+'Дані не з ДІСО'!G329))</f>
        <v>0</v>
      </c>
      <c r="AS329" s="29">
        <f>AQ329*(1+0.25*AR329)*Параметри!$K$51</f>
        <v>819.28084374399998</v>
      </c>
      <c r="AT329" s="40">
        <f>ROUNDUP('Дані з ДІСО'!AF329/Параметри!$K$70,0)</f>
        <v>0</v>
      </c>
      <c r="AU329" s="40">
        <f t="shared" si="51"/>
        <v>0</v>
      </c>
      <c r="AV329" s="40">
        <f>IF(AT329=0,0,'Дані з ДІСО'!AI329/'Дані з ДІСО'!AF329)</f>
        <v>0</v>
      </c>
      <c r="AW329" s="29">
        <f>AU329*(1+0.25*AV329)*Параметри!$K$51</f>
        <v>0</v>
      </c>
      <c r="AX329" s="40">
        <f>ROUNDUP('Дані з ДІСО'!AR329/Параметри!$K$29,0)</f>
        <v>0</v>
      </c>
      <c r="AY329" s="40">
        <f>ROUNDUP('Дані з ДІСО'!AS329/Параметри!$K$29,0)</f>
        <v>0</v>
      </c>
      <c r="AZ329" s="40">
        <f>ROUNDUP('Дані з ДІСО'!AT329/Параметри!$K$29,0)</f>
        <v>0</v>
      </c>
      <c r="BA329" s="64">
        <f>(AX329*Параметри!$K$32+AY329*Параметри!$L$32+AZ329*Параметри!$M$32)/18</f>
        <v>0</v>
      </c>
      <c r="BB329" s="29">
        <f>(BA329*Параметри!$K$51+SUM('Дані з ДІСО'!AR329:AT329)*Параметри!$K$48*Параметри!$K$20/1000)*Параметри!$K$74</f>
        <v>0</v>
      </c>
      <c r="BC329" s="40">
        <f>ROUNDUP(('Дані не з ДІСО'!I329+'Дані не з ДІСО'!K329)/Параметри!$K$26,0)</f>
        <v>0</v>
      </c>
      <c r="BD329" s="29">
        <f>BC329*Параметри!$M$36/18</f>
        <v>0</v>
      </c>
      <c r="BE329" s="40">
        <f>IF(BC329=0,0,'Дані не з ДІСО'!K329/('Дані не з ДІСО'!I329+'Дані не з ДІСО'!K329))</f>
        <v>0</v>
      </c>
      <c r="BF329" s="29">
        <f>(1+0.25*BE329)*BD329*Параметри!$K$51</f>
        <v>0</v>
      </c>
      <c r="BG329" s="40">
        <f>ROUNDUP('Дані не з ДІСО'!M329/Параметри!$K$27,0)</f>
        <v>0</v>
      </c>
      <c r="BH329" s="40">
        <f>BG329*Параметри!$M$37/18</f>
        <v>0</v>
      </c>
      <c r="BI329" s="29">
        <f>BH329*Параметри!$K$51</f>
        <v>0</v>
      </c>
      <c r="BJ329" s="29">
        <f>'Дані не з ДІСО'!N329*Параметри!$K$76</f>
        <v>0</v>
      </c>
      <c r="BK329" s="40">
        <f>ROUNDUP('Дані з ДІСО'!V329/Параметри!$K$25,0)</f>
        <v>0</v>
      </c>
      <c r="BL329" s="40">
        <f>ROUNDUP('Дані з ДІСО'!W329/Параметри!$K$25,0)</f>
        <v>0</v>
      </c>
      <c r="BM329" s="40">
        <f>ROUNDUP('Дані з ДІСО'!X329/Параметри!$K$25,0)</f>
        <v>0</v>
      </c>
      <c r="BN329" s="40">
        <f>(BK329*Параметри!$K$34+BL329*Параметри!$L$34+BM329*Параметри!$M$34)/18</f>
        <v>0</v>
      </c>
      <c r="BO329" s="40">
        <f>IF(K329=0,0,'Дані з ДІСО'!AC329/K329)</f>
        <v>0</v>
      </c>
      <c r="BP329" s="29">
        <f>(1+0.25*BO329)*BN329*Параметри!$K$51</f>
        <v>0</v>
      </c>
      <c r="BQ329" s="29">
        <f>BP329*'Коефіцієнти АТО'!U329</f>
        <v>0</v>
      </c>
      <c r="BR329" s="29">
        <f>K329*(1+0.25*BO329)*Параметри!$K$66*Параметри!$K$20/1000</f>
        <v>0</v>
      </c>
      <c r="BS329" s="29">
        <f>(1+0.25*BO329)*K329*'Коефіцієнти АТО'!S329*Параметри!$K$20/1000</f>
        <v>0</v>
      </c>
      <c r="BT329" s="29">
        <f t="shared" si="52"/>
        <v>0</v>
      </c>
      <c r="BU329" s="40">
        <f>ROUNDUP('Дані з ДІСО'!AG329/Параметри!$K$71,0)</f>
        <v>0</v>
      </c>
      <c r="BV329" s="40">
        <f t="shared" si="53"/>
        <v>0</v>
      </c>
      <c r="BW329" s="40">
        <f>IF('Дані з ДІСО'!AG329=0,0,'Дані з ДІСО'!AJ329/'Дані з ДІСО'!AG329)</f>
        <v>0</v>
      </c>
      <c r="BX329" s="29">
        <f>BV329*(1+0.25*BW329)*Параметри!$K$51</f>
        <v>0</v>
      </c>
      <c r="BY329" s="29">
        <f>ROUND(IF(Параметри!$K$77="No",CC329,CC329*Параметри!$K$78)+AG329,1)</f>
        <v>239423.6</v>
      </c>
      <c r="BZ329" s="29">
        <f>ROUND(IF(Параметри!$K$77="No",BF329,BF329*Параметри!$K$78),1)</f>
        <v>0</v>
      </c>
      <c r="CA329" s="29">
        <f>ROUND(IF(Параметри!$K$77="No",BI329,BI329*Параметри!$K$78),1)</f>
        <v>0</v>
      </c>
      <c r="CB329" s="29">
        <f>ROUND(IF(Параметри!$K$77="No",BJ329,BJ329*Параметри!$K$78),1)</f>
        <v>0</v>
      </c>
      <c r="CC329" s="29">
        <f t="shared" si="47"/>
        <v>266026.24637081719</v>
      </c>
    </row>
    <row r="330" spans="1:81">
      <c r="A330" s="9">
        <v>329</v>
      </c>
      <c r="B330" s="9" t="s">
        <v>3151</v>
      </c>
      <c r="C330" s="9" t="s">
        <v>3151</v>
      </c>
      <c r="D330" s="9" t="s">
        <v>3459</v>
      </c>
      <c r="E330" s="9" t="s">
        <v>29</v>
      </c>
      <c r="F330" s="9" t="s">
        <v>3467</v>
      </c>
      <c r="G330" s="9" t="s">
        <v>702</v>
      </c>
      <c r="H330" s="29">
        <f>SUM('Дані з ДІСО'!J330:L330)</f>
        <v>1337</v>
      </c>
      <c r="I330" s="29">
        <f>SUM('Дані з ДІСО'!G330:I330)</f>
        <v>70</v>
      </c>
      <c r="J330" s="29">
        <f>SUM('Дані з ДІСО'!P330:R330)</f>
        <v>0</v>
      </c>
      <c r="K330" s="29">
        <f>SUM('Дані з ДІСО'!V330:X330)</f>
        <v>0</v>
      </c>
      <c r="L330" s="40">
        <f>ROUNDUP('Дані з ДІСО'!J330/'Коефіцієнти АТО'!$R330,0)</f>
        <v>28</v>
      </c>
      <c r="M330" s="40">
        <f>ROUNDUP('Дані з ДІСО'!K330/'Коефіцієнти АТО'!$R330,0)</f>
        <v>36</v>
      </c>
      <c r="N330" s="40">
        <f>ROUNDUP('Дані з ДІСО'!L330/'Коефіцієнти АТО'!$R330,0)</f>
        <v>7</v>
      </c>
      <c r="O330" s="59">
        <f>(L330*Параметри!$K$32+M330*Параметри!$L$32+N330*Параметри!$M$32)/18</f>
        <v>114.98333333333332</v>
      </c>
      <c r="P330" s="41">
        <f>IF(H330=0,"",'Дані з ДІСО'!Y330/H330)</f>
        <v>1.6454749439042633E-2</v>
      </c>
      <c r="Q330" s="29">
        <f>IF(H330=0,"",(1+0.25*P330)*O330*Параметри!$K$51)</f>
        <v>23647.791670652208</v>
      </c>
      <c r="R330" s="29">
        <f>IF(H330=0,"",Q330*'Коефіцієнти АТО'!T330)</f>
        <v>402.01245840108754</v>
      </c>
      <c r="S330" s="29">
        <f>IF(H330=0,"",H330*(1+0.25*P330)*Параметри!$K$66*Параметри!$K$20/1000)</f>
        <v>0</v>
      </c>
      <c r="T330" s="29">
        <f>IF(H330=0,"",H330*(1+0.25*P330)*'Коефіцієнти АТО'!$S330*Параметри!$K$20/1000)</f>
        <v>4216.2240421175593</v>
      </c>
      <c r="U330" s="29">
        <f t="shared" si="48"/>
        <v>28266.028171170856</v>
      </c>
      <c r="V330" s="29">
        <f t="shared" si="49"/>
        <v>28266.028171170856</v>
      </c>
      <c r="W330" s="40">
        <f>ROUNDUP('Дані з ДІСО'!P330/Параметри!$K$24,0)</f>
        <v>0</v>
      </c>
      <c r="X330" s="40">
        <f>ROUNDUP('Дані з ДІСО'!Q330/Параметри!$K$24,0)</f>
        <v>0</v>
      </c>
      <c r="Y330" s="40">
        <f>ROUNDUP('Дані з ДІСО'!R330/Параметри!$K$24,0)</f>
        <v>0</v>
      </c>
      <c r="Z330" s="59">
        <f>(W330*Параметри!$K$33+X330*Параметри!$L$33+Y330*Параметри!$M$33)/18</f>
        <v>0</v>
      </c>
      <c r="AA330" s="41">
        <f>IF(J330=0,0,'Дані з ДІСО'!AA330/J330)</f>
        <v>0</v>
      </c>
      <c r="AB330" s="29">
        <f>(1+0.25*AA330)*Z330*Параметри!$K$51</f>
        <v>0</v>
      </c>
      <c r="AC330" s="29">
        <f>AB330*'Коефіцієнти АТО'!U330</f>
        <v>0</v>
      </c>
      <c r="AD330" s="29">
        <f>J330*(1+0.25*AA330)*Параметри!$K$66*Параметри!$K$20/1000</f>
        <v>0</v>
      </c>
      <c r="AE330" s="29">
        <f>(1+0.25*AA330)*J330*'Коефіцієнти АТО'!S330*Параметри!$K$20/1000</f>
        <v>0</v>
      </c>
      <c r="AF330" s="29">
        <f t="shared" si="45"/>
        <v>0</v>
      </c>
      <c r="AG330" s="29">
        <v>0</v>
      </c>
      <c r="AH330" s="40">
        <v>8</v>
      </c>
      <c r="AI330" s="40">
        <v>0</v>
      </c>
      <c r="AJ330" s="40">
        <f t="shared" si="46"/>
        <v>0</v>
      </c>
      <c r="AK330" s="29">
        <f>(AH330+AI330)*(1+0.25*AJ330)*Параметри!$K$53</f>
        <v>1435.4342055680004</v>
      </c>
      <c r="AL330" s="29">
        <f>ROUNDUP(('Дані з ДІСО'!AU330+'Дані з ДІСО'!AW330)/Параметри!$K$28,0)</f>
        <v>0</v>
      </c>
      <c r="AM330" s="64">
        <f>AL330*Параметри!$M$35/18</f>
        <v>0</v>
      </c>
      <c r="AN330" s="29">
        <f>IF(AL330=0,0,'Дані з ДІСО'!AW330/SUM('Дані з ДІСО'!AU330,'Дані з ДІСО'!AW330))</f>
        <v>0</v>
      </c>
      <c r="AO330" s="29">
        <f>(1+0.25*AN330)*AM330*Параметри!$K$51</f>
        <v>0</v>
      </c>
      <c r="AP330" s="40">
        <f>ROUNDUP(('Дані з ДІСО'!AE330+'Дані не з ДІСО'!E330+'Дані не з ДІСО'!G330)/Параметри!$K$69,0)</f>
        <v>0</v>
      </c>
      <c r="AQ330" s="40">
        <f t="shared" si="50"/>
        <v>0</v>
      </c>
      <c r="AR330" s="40">
        <f>IF(AP330=0,0,('Дані з ДІСО'!AH330+'Дані не з ДІСО'!G330)/('Дані з ДІСО'!AE330+'Дані не з ДІСО'!E330+'Дані не з ДІСО'!G330))</f>
        <v>0</v>
      </c>
      <c r="AS330" s="29">
        <f>AQ330*(1+0.25*AR330)*Параметри!$K$51</f>
        <v>0</v>
      </c>
      <c r="AT330" s="40">
        <f>ROUNDUP('Дані з ДІСО'!AF330/Параметри!$K$70,0)</f>
        <v>0</v>
      </c>
      <c r="AU330" s="40">
        <f t="shared" si="51"/>
        <v>0</v>
      </c>
      <c r="AV330" s="40">
        <f>IF(AT330=0,0,'Дані з ДІСО'!AI330/'Дані з ДІСО'!AF330)</f>
        <v>0</v>
      </c>
      <c r="AW330" s="29">
        <f>AU330*(1+0.25*AV330)*Параметри!$K$51</f>
        <v>0</v>
      </c>
      <c r="AX330" s="40">
        <f>ROUNDUP('Дані з ДІСО'!AR330/Параметри!$K$29,0)</f>
        <v>0</v>
      </c>
      <c r="AY330" s="40">
        <f>ROUNDUP('Дані з ДІСО'!AS330/Параметри!$K$29,0)</f>
        <v>0</v>
      </c>
      <c r="AZ330" s="40">
        <f>ROUNDUP('Дані з ДІСО'!AT330/Параметри!$K$29,0)</f>
        <v>0</v>
      </c>
      <c r="BA330" s="64">
        <f>(AX330*Параметри!$K$32+AY330*Параметри!$L$32+AZ330*Параметри!$M$32)/18</f>
        <v>0</v>
      </c>
      <c r="BB330" s="29">
        <f>(BA330*Параметри!$K$51+SUM('Дані з ДІСО'!AR330:AT330)*Параметри!$K$48*Параметри!$K$20/1000)*Параметри!$K$74</f>
        <v>0</v>
      </c>
      <c r="BC330" s="40">
        <f>ROUNDUP(('Дані не з ДІСО'!I330+'Дані не з ДІСО'!K330)/Параметри!$K$26,0)</f>
        <v>0</v>
      </c>
      <c r="BD330" s="29">
        <f>BC330*Параметри!$M$36/18</f>
        <v>0</v>
      </c>
      <c r="BE330" s="40">
        <f>IF(BC330=0,0,'Дані не з ДІСО'!K330/('Дані не з ДІСО'!I330+'Дані не з ДІСО'!K330))</f>
        <v>0</v>
      </c>
      <c r="BF330" s="29">
        <f>(1+0.25*BE330)*BD330*Параметри!$K$51</f>
        <v>0</v>
      </c>
      <c r="BG330" s="40">
        <f>ROUNDUP('Дані не з ДІСО'!M330/Параметри!$K$27,0)</f>
        <v>0</v>
      </c>
      <c r="BH330" s="40">
        <f>BG330*Параметри!$M$37/18</f>
        <v>0</v>
      </c>
      <c r="BI330" s="29">
        <f>BH330*Параметри!$K$51</f>
        <v>0</v>
      </c>
      <c r="BJ330" s="29">
        <f>'Дані не з ДІСО'!N330*Параметри!$K$76</f>
        <v>0</v>
      </c>
      <c r="BK330" s="40">
        <f>ROUNDUP('Дані з ДІСО'!V330/Параметри!$K$25,0)</f>
        <v>0</v>
      </c>
      <c r="BL330" s="40">
        <f>ROUNDUP('Дані з ДІСО'!W330/Параметри!$K$25,0)</f>
        <v>0</v>
      </c>
      <c r="BM330" s="40">
        <f>ROUNDUP('Дані з ДІСО'!X330/Параметри!$K$25,0)</f>
        <v>0</v>
      </c>
      <c r="BN330" s="40">
        <f>(BK330*Параметри!$K$34+BL330*Параметри!$L$34+BM330*Параметри!$M$34)/18</f>
        <v>0</v>
      </c>
      <c r="BO330" s="40">
        <f>IF(K330=0,0,'Дані з ДІСО'!AC330/K330)</f>
        <v>0</v>
      </c>
      <c r="BP330" s="29">
        <f>(1+0.25*BO330)*BN330*Параметри!$K$51</f>
        <v>0</v>
      </c>
      <c r="BQ330" s="29">
        <f>BP330*'Коефіцієнти АТО'!U330</f>
        <v>0</v>
      </c>
      <c r="BR330" s="29">
        <f>K330*(1+0.25*BO330)*Параметри!$K$66*Параметри!$K$20/1000</f>
        <v>0</v>
      </c>
      <c r="BS330" s="29">
        <f>(1+0.25*BO330)*K330*'Коефіцієнти АТО'!S330*Параметри!$K$20/1000</f>
        <v>0</v>
      </c>
      <c r="BT330" s="29">
        <f t="shared" si="52"/>
        <v>0</v>
      </c>
      <c r="BU330" s="40">
        <f>ROUNDUP('Дані з ДІСО'!AG330/Параметри!$K$71,0)</f>
        <v>0</v>
      </c>
      <c r="BV330" s="40">
        <f t="shared" si="53"/>
        <v>0</v>
      </c>
      <c r="BW330" s="40">
        <f>IF('Дані з ДІСО'!AG330=0,0,'Дані з ДІСО'!AJ330/'Дані з ДІСО'!AG330)</f>
        <v>0</v>
      </c>
      <c r="BX330" s="29">
        <f>BV330*(1+0.25*BW330)*Параметри!$K$51</f>
        <v>0</v>
      </c>
      <c r="BY330" s="29">
        <f>ROUND(IF(Параметри!$K$77="No",CC330,CC330*Параметри!$K$78)+AG330,1)</f>
        <v>26731.3</v>
      </c>
      <c r="BZ330" s="29">
        <f>ROUND(IF(Параметри!$K$77="No",BF330,BF330*Параметри!$K$78),1)</f>
        <v>0</v>
      </c>
      <c r="CA330" s="29">
        <f>ROUND(IF(Параметри!$K$77="No",BI330,BI330*Параметри!$K$78),1)</f>
        <v>0</v>
      </c>
      <c r="CB330" s="29">
        <f>ROUND(IF(Параметри!$K$77="No",BJ330,BJ330*Параметри!$K$78),1)</f>
        <v>0</v>
      </c>
      <c r="CC330" s="29">
        <f t="shared" si="47"/>
        <v>29701.462376738855</v>
      </c>
    </row>
    <row r="331" spans="1:81">
      <c r="A331" s="9">
        <v>330</v>
      </c>
      <c r="B331" s="9" t="s">
        <v>3148</v>
      </c>
      <c r="C331" s="9" t="s">
        <v>3148</v>
      </c>
      <c r="D331" s="9" t="s">
        <v>3459</v>
      </c>
      <c r="E331" s="9" t="s">
        <v>24</v>
      </c>
      <c r="F331" s="9" t="s">
        <v>3468</v>
      </c>
      <c r="G331" s="9" t="s">
        <v>704</v>
      </c>
      <c r="H331" s="29">
        <f>SUM('Дані з ДІСО'!J331:L331)</f>
        <v>1226</v>
      </c>
      <c r="I331" s="29">
        <f>SUM('Дані з ДІСО'!G331:I331)</f>
        <v>55</v>
      </c>
      <c r="J331" s="29">
        <f>SUM('Дані з ДІСО'!P331:R331)</f>
        <v>0</v>
      </c>
      <c r="K331" s="29">
        <f>SUM('Дані з ДІСО'!V331:X331)</f>
        <v>0</v>
      </c>
      <c r="L331" s="40">
        <f>ROUNDUP('Дані з ДІСО'!J331/'Коефіцієнти АТО'!$R331,0)</f>
        <v>23</v>
      </c>
      <c r="M331" s="40">
        <f>ROUNDUP('Дані з ДІСО'!K331/'Коефіцієнти АТО'!$R331,0)</f>
        <v>30</v>
      </c>
      <c r="N331" s="40">
        <f>ROUNDUP('Дані з ДІСО'!L331/'Коефіцієнти АТО'!$R331,0)</f>
        <v>8</v>
      </c>
      <c r="O331" s="59">
        <f>(L331*Параметри!$K$32+M331*Параметри!$L$32+N331*Параметри!$M$32)/18</f>
        <v>99.666666666666671</v>
      </c>
      <c r="P331" s="41">
        <f>IF(H331=0,"",'Дані з ДІСО'!Y331/H331)</f>
        <v>0</v>
      </c>
      <c r="Q331" s="29">
        <f>IF(H331=0,"",(1+0.25*P331)*O331*Параметри!$K$51)</f>
        <v>20413.747689954667</v>
      </c>
      <c r="R331" s="29">
        <f>IF(H331=0,"",Q331*'Коефіцієнти АТО'!T331)</f>
        <v>1531.0310767466001</v>
      </c>
      <c r="S331" s="29">
        <f>IF(H331=0,"",H331*(1+0.25*P331)*Параметри!$K$66*Параметри!$K$20/1000)</f>
        <v>0</v>
      </c>
      <c r="T331" s="29">
        <f>IF(H331=0,"",H331*(1+0.25*P331)*'Коефіцієнти АТО'!$S331*Параметри!$K$20/1000)</f>
        <v>6183.8904307593202</v>
      </c>
      <c r="U331" s="29">
        <f t="shared" si="48"/>
        <v>28128.669197460586</v>
      </c>
      <c r="V331" s="29">
        <f t="shared" si="49"/>
        <v>28128.669197460586</v>
      </c>
      <c r="W331" s="40">
        <f>ROUNDUP('Дані з ДІСО'!P331/Параметри!$K$24,0)</f>
        <v>0</v>
      </c>
      <c r="X331" s="40">
        <f>ROUNDUP('Дані з ДІСО'!Q331/Параметри!$K$24,0)</f>
        <v>0</v>
      </c>
      <c r="Y331" s="40">
        <f>ROUNDUP('Дані з ДІСО'!R331/Параметри!$K$24,0)</f>
        <v>0</v>
      </c>
      <c r="Z331" s="59">
        <f>(W331*Параметри!$K$33+X331*Параметри!$L$33+Y331*Параметри!$M$33)/18</f>
        <v>0</v>
      </c>
      <c r="AA331" s="41">
        <f>IF(J331=0,0,'Дані з ДІСО'!AA331/J331)</f>
        <v>0</v>
      </c>
      <c r="AB331" s="29">
        <f>(1+0.25*AA331)*Z331*Параметри!$K$51</f>
        <v>0</v>
      </c>
      <c r="AC331" s="29">
        <f>AB331*'Коефіцієнти АТО'!U331</f>
        <v>0</v>
      </c>
      <c r="AD331" s="29">
        <f>J331*(1+0.25*AA331)*Параметри!$K$66*Параметри!$K$20/1000</f>
        <v>0</v>
      </c>
      <c r="AE331" s="29">
        <f>(1+0.25*AA331)*J331*'Коефіцієнти АТО'!S331*Параметри!$K$20/1000</f>
        <v>0</v>
      </c>
      <c r="AF331" s="29">
        <f t="shared" si="45"/>
        <v>0</v>
      </c>
      <c r="AG331" s="29">
        <v>0</v>
      </c>
      <c r="AH331" s="40">
        <v>6</v>
      </c>
      <c r="AI331" s="40">
        <v>0</v>
      </c>
      <c r="AJ331" s="40">
        <f t="shared" si="46"/>
        <v>0</v>
      </c>
      <c r="AK331" s="29">
        <f>(AH331+AI331)*(1+0.25*AJ331)*Параметри!$K$53</f>
        <v>1076.5756541760002</v>
      </c>
      <c r="AL331" s="29">
        <f>ROUNDUP(('Дані з ДІСО'!AU331+'Дані з ДІСО'!AW331)/Параметри!$K$28,0)</f>
        <v>0</v>
      </c>
      <c r="AM331" s="64">
        <f>AL331*Параметри!$M$35/18</f>
        <v>0</v>
      </c>
      <c r="AN331" s="29">
        <f>IF(AL331=0,0,'Дані з ДІСО'!AW331/SUM('Дані з ДІСО'!AU331,'Дані з ДІСО'!AW331))</f>
        <v>0</v>
      </c>
      <c r="AO331" s="29">
        <f>(1+0.25*AN331)*AM331*Параметри!$K$51</f>
        <v>0</v>
      </c>
      <c r="AP331" s="40">
        <f>ROUNDUP(('Дані з ДІСО'!AE331+'Дані не з ДІСО'!E331+'Дані не з ДІСО'!G331)/Параметри!$K$69,0)</f>
        <v>0</v>
      </c>
      <c r="AQ331" s="40">
        <f t="shared" si="50"/>
        <v>0</v>
      </c>
      <c r="AR331" s="40">
        <f>IF(AP331=0,0,('Дані з ДІСО'!AH331+'Дані не з ДІСО'!G331)/('Дані з ДІСО'!AE331+'Дані не з ДІСО'!E331+'Дані не з ДІСО'!G331))</f>
        <v>0</v>
      </c>
      <c r="AS331" s="29">
        <f>AQ331*(1+0.25*AR331)*Параметри!$K$51</f>
        <v>0</v>
      </c>
      <c r="AT331" s="40">
        <f>ROUNDUP('Дані з ДІСО'!AF331/Параметри!$K$70,0)</f>
        <v>0</v>
      </c>
      <c r="AU331" s="40">
        <f t="shared" si="51"/>
        <v>0</v>
      </c>
      <c r="AV331" s="40">
        <f>IF(AT331=0,0,'Дані з ДІСО'!AI331/'Дані з ДІСО'!AF331)</f>
        <v>0</v>
      </c>
      <c r="AW331" s="29">
        <f>AU331*(1+0.25*AV331)*Параметри!$K$51</f>
        <v>0</v>
      </c>
      <c r="AX331" s="40">
        <f>ROUNDUP('Дані з ДІСО'!AR331/Параметри!$K$29,0)</f>
        <v>0</v>
      </c>
      <c r="AY331" s="40">
        <f>ROUNDUP('Дані з ДІСО'!AS331/Параметри!$K$29,0)</f>
        <v>0</v>
      </c>
      <c r="AZ331" s="40">
        <f>ROUNDUP('Дані з ДІСО'!AT331/Параметри!$K$29,0)</f>
        <v>0</v>
      </c>
      <c r="BA331" s="64">
        <f>(AX331*Параметри!$K$32+AY331*Параметри!$L$32+AZ331*Параметри!$M$32)/18</f>
        <v>0</v>
      </c>
      <c r="BB331" s="29">
        <f>(BA331*Параметри!$K$51+SUM('Дані з ДІСО'!AR331:AT331)*Параметри!$K$48*Параметри!$K$20/1000)*Параметри!$K$74</f>
        <v>0</v>
      </c>
      <c r="BC331" s="40">
        <f>ROUNDUP(('Дані не з ДІСО'!I331+'Дані не з ДІСО'!K331)/Параметри!$K$26,0)</f>
        <v>0</v>
      </c>
      <c r="BD331" s="29">
        <f>BC331*Параметри!$M$36/18</f>
        <v>0</v>
      </c>
      <c r="BE331" s="40">
        <f>IF(BC331=0,0,'Дані не з ДІСО'!K331/('Дані не з ДІСО'!I331+'Дані не з ДІСО'!K331))</f>
        <v>0</v>
      </c>
      <c r="BF331" s="29">
        <f>(1+0.25*BE331)*BD331*Параметри!$K$51</f>
        <v>0</v>
      </c>
      <c r="BG331" s="40">
        <f>ROUNDUP('Дані не з ДІСО'!M331/Параметри!$K$27,0)</f>
        <v>0</v>
      </c>
      <c r="BH331" s="40">
        <f>BG331*Параметри!$M$37/18</f>
        <v>0</v>
      </c>
      <c r="BI331" s="29">
        <f>BH331*Параметри!$K$51</f>
        <v>0</v>
      </c>
      <c r="BJ331" s="29">
        <f>'Дані не з ДІСО'!N331*Параметри!$K$76</f>
        <v>0</v>
      </c>
      <c r="BK331" s="40">
        <f>ROUNDUP('Дані з ДІСО'!V331/Параметри!$K$25,0)</f>
        <v>0</v>
      </c>
      <c r="BL331" s="40">
        <f>ROUNDUP('Дані з ДІСО'!W331/Параметри!$K$25,0)</f>
        <v>0</v>
      </c>
      <c r="BM331" s="40">
        <f>ROUNDUP('Дані з ДІСО'!X331/Параметри!$K$25,0)</f>
        <v>0</v>
      </c>
      <c r="BN331" s="40">
        <f>(BK331*Параметри!$K$34+BL331*Параметри!$L$34+BM331*Параметри!$M$34)/18</f>
        <v>0</v>
      </c>
      <c r="BO331" s="40">
        <f>IF(K331=0,0,'Дані з ДІСО'!AC331/K331)</f>
        <v>0</v>
      </c>
      <c r="BP331" s="29">
        <f>(1+0.25*BO331)*BN331*Параметри!$K$51</f>
        <v>0</v>
      </c>
      <c r="BQ331" s="29">
        <f>BP331*'Коефіцієнти АТО'!U331</f>
        <v>0</v>
      </c>
      <c r="BR331" s="29">
        <f>K331*(1+0.25*BO331)*Параметри!$K$66*Параметри!$K$20/1000</f>
        <v>0</v>
      </c>
      <c r="BS331" s="29">
        <f>(1+0.25*BO331)*K331*'Коефіцієнти АТО'!S331*Параметри!$K$20/1000</f>
        <v>0</v>
      </c>
      <c r="BT331" s="29">
        <f t="shared" si="52"/>
        <v>0</v>
      </c>
      <c r="BU331" s="40">
        <f>ROUNDUP('Дані з ДІСО'!AG331/Параметри!$K$71,0)</f>
        <v>0</v>
      </c>
      <c r="BV331" s="40">
        <f t="shared" si="53"/>
        <v>0</v>
      </c>
      <c r="BW331" s="40">
        <f>IF('Дані з ДІСО'!AG331=0,0,'Дані з ДІСО'!AJ331/'Дані з ДІСО'!AG331)</f>
        <v>0</v>
      </c>
      <c r="BX331" s="29">
        <f>BV331*(1+0.25*BW331)*Параметри!$K$51</f>
        <v>0</v>
      </c>
      <c r="BY331" s="29">
        <f>ROUND(IF(Параметри!$K$77="No",CC331,CC331*Параметри!$K$78)+AG331,1)</f>
        <v>26284.7</v>
      </c>
      <c r="BZ331" s="29">
        <f>ROUND(IF(Параметри!$K$77="No",BF331,BF331*Параметри!$K$78),1)</f>
        <v>0</v>
      </c>
      <c r="CA331" s="29">
        <f>ROUND(IF(Параметри!$K$77="No",BI331,BI331*Параметри!$K$78),1)</f>
        <v>0</v>
      </c>
      <c r="CB331" s="29">
        <f>ROUND(IF(Параметри!$K$77="No",BJ331,BJ331*Параметри!$K$78),1)</f>
        <v>0</v>
      </c>
      <c r="CC331" s="29">
        <f t="shared" si="47"/>
        <v>29205.244851636584</v>
      </c>
    </row>
    <row r="332" spans="1:81">
      <c r="A332" s="9">
        <v>331</v>
      </c>
      <c r="B332" s="9" t="s">
        <v>3148</v>
      </c>
      <c r="C332" s="9" t="s">
        <v>3148</v>
      </c>
      <c r="D332" s="9" t="s">
        <v>3459</v>
      </c>
      <c r="E332" s="9" t="s">
        <v>24</v>
      </c>
      <c r="F332" s="9" t="s">
        <v>3469</v>
      </c>
      <c r="G332" s="9" t="s">
        <v>706</v>
      </c>
      <c r="H332" s="29">
        <f>SUM('Дані з ДІСО'!J332:L332)</f>
        <v>2210</v>
      </c>
      <c r="I332" s="29">
        <f>SUM('Дані з ДІСО'!G332:I332)</f>
        <v>78</v>
      </c>
      <c r="J332" s="29">
        <f>SUM('Дані з ДІСО'!P332:R332)</f>
        <v>0</v>
      </c>
      <c r="K332" s="29">
        <f>SUM('Дані з ДІСО'!V332:X332)</f>
        <v>0</v>
      </c>
      <c r="L332" s="40">
        <f>ROUNDUP('Дані з ДІСО'!J332/'Коефіцієнти АТО'!$R332,0)</f>
        <v>47</v>
      </c>
      <c r="M332" s="40">
        <f>ROUNDUP('Дані з ДІСО'!K332/'Коефіцієнти АТО'!$R332,0)</f>
        <v>62</v>
      </c>
      <c r="N332" s="40">
        <f>ROUNDUP('Дані з ДІСО'!L332/'Коефіцієнти АТО'!$R332,0)</f>
        <v>15</v>
      </c>
      <c r="O332" s="59">
        <f>(L332*Параметри!$K$32+M332*Параметри!$L$32+N332*Параметри!$M$32)/18</f>
        <v>202.27222222222224</v>
      </c>
      <c r="P332" s="41">
        <f>IF(H332=0,"",'Дані з ДІСО'!Y332/H332)</f>
        <v>0.45882352941176469</v>
      </c>
      <c r="Q332" s="29">
        <f>IF(H332=0,"",(1+0.25*P332)*O332*Параметри!$K$51)</f>
        <v>46181.639603401709</v>
      </c>
      <c r="R332" s="29">
        <f>IF(H332=0,"",Q332*'Коефіцієнти АТО'!T332)</f>
        <v>785.08787325782907</v>
      </c>
      <c r="S332" s="29">
        <f>IF(H332=0,"",H332*(1+0.25*P332)*Параметри!$K$66*Параметри!$K$20/1000)</f>
        <v>0</v>
      </c>
      <c r="T332" s="29">
        <f>IF(H332=0,"",H332*(1+0.25*P332)*'Коефіцієнти АТО'!$S332*Параметри!$K$20/1000)</f>
        <v>12425.786359033918</v>
      </c>
      <c r="U332" s="29">
        <f t="shared" si="48"/>
        <v>59392.513835693455</v>
      </c>
      <c r="V332" s="29">
        <f t="shared" si="49"/>
        <v>59392.513835693455</v>
      </c>
      <c r="W332" s="40">
        <f>ROUNDUP('Дані з ДІСО'!P332/Параметри!$K$24,0)</f>
        <v>0</v>
      </c>
      <c r="X332" s="40">
        <f>ROUNDUP('Дані з ДІСО'!Q332/Параметри!$K$24,0)</f>
        <v>0</v>
      </c>
      <c r="Y332" s="40">
        <f>ROUNDUP('Дані з ДІСО'!R332/Параметри!$K$24,0)</f>
        <v>0</v>
      </c>
      <c r="Z332" s="59">
        <f>(W332*Параметри!$K$33+X332*Параметри!$L$33+Y332*Параметри!$M$33)/18</f>
        <v>0</v>
      </c>
      <c r="AA332" s="41">
        <f>IF(J332=0,0,'Дані з ДІСО'!AA332/J332)</f>
        <v>0</v>
      </c>
      <c r="AB332" s="29">
        <f>(1+0.25*AA332)*Z332*Параметри!$K$51</f>
        <v>0</v>
      </c>
      <c r="AC332" s="29">
        <f>AB332*'Коефіцієнти АТО'!U332</f>
        <v>0</v>
      </c>
      <c r="AD332" s="29">
        <f>J332*(1+0.25*AA332)*Параметри!$K$66*Параметри!$K$20/1000</f>
        <v>0</v>
      </c>
      <c r="AE332" s="29">
        <f>(1+0.25*AA332)*J332*'Коефіцієнти АТО'!S332*Параметри!$K$20/1000</f>
        <v>0</v>
      </c>
      <c r="AF332" s="29">
        <f t="shared" si="45"/>
        <v>0</v>
      </c>
      <c r="AG332" s="29">
        <v>0</v>
      </c>
      <c r="AH332" s="40">
        <v>14</v>
      </c>
      <c r="AI332" s="40">
        <v>13</v>
      </c>
      <c r="AJ332" s="40">
        <f t="shared" si="46"/>
        <v>0.48148148148148145</v>
      </c>
      <c r="AK332" s="29">
        <f>(AH332+AI332)*(1+0.25*AJ332)*Параметри!$K$53</f>
        <v>5427.7355898040023</v>
      </c>
      <c r="AL332" s="29">
        <f>ROUNDUP(('Дані з ДІСО'!AU332+'Дані з ДІСО'!AW332)/Параметри!$K$28,0)</f>
        <v>0</v>
      </c>
      <c r="AM332" s="64">
        <f>AL332*Параметри!$M$35/18</f>
        <v>0</v>
      </c>
      <c r="AN332" s="29">
        <f>IF(AL332=0,0,'Дані з ДІСО'!AW332/SUM('Дані з ДІСО'!AU332,'Дані з ДІСО'!AW332))</f>
        <v>0</v>
      </c>
      <c r="AO332" s="29">
        <f>(1+0.25*AN332)*AM332*Параметри!$K$51</f>
        <v>0</v>
      </c>
      <c r="AP332" s="40">
        <f>ROUNDUP(('Дані з ДІСО'!AE332+'Дані не з ДІСО'!E332+'Дані не з ДІСО'!G332)/Параметри!$K$69,0)</f>
        <v>0</v>
      </c>
      <c r="AQ332" s="40">
        <f t="shared" si="50"/>
        <v>0</v>
      </c>
      <c r="AR332" s="40">
        <f>IF(AP332=0,0,('Дані з ДІСО'!AH332+'Дані не з ДІСО'!G332)/('Дані з ДІСО'!AE332+'Дані не з ДІСО'!E332+'Дані не з ДІСО'!G332))</f>
        <v>0</v>
      </c>
      <c r="AS332" s="29">
        <f>AQ332*(1+0.25*AR332)*Параметри!$K$51</f>
        <v>0</v>
      </c>
      <c r="AT332" s="40">
        <f>ROUNDUP('Дані з ДІСО'!AF332/Параметри!$K$70,0)</f>
        <v>0</v>
      </c>
      <c r="AU332" s="40">
        <f t="shared" si="51"/>
        <v>0</v>
      </c>
      <c r="AV332" s="40">
        <f>IF(AT332=0,0,'Дані з ДІСО'!AI332/'Дані з ДІСО'!AF332)</f>
        <v>0</v>
      </c>
      <c r="AW332" s="29">
        <f>AU332*(1+0.25*AV332)*Параметри!$K$51</f>
        <v>0</v>
      </c>
      <c r="AX332" s="40">
        <f>ROUNDUP('Дані з ДІСО'!AR332/Параметри!$K$29,0)</f>
        <v>0</v>
      </c>
      <c r="AY332" s="40">
        <f>ROUNDUP('Дані з ДІСО'!AS332/Параметри!$K$29,0)</f>
        <v>0</v>
      </c>
      <c r="AZ332" s="40">
        <f>ROUNDUP('Дані з ДІСО'!AT332/Параметри!$K$29,0)</f>
        <v>0</v>
      </c>
      <c r="BA332" s="64">
        <f>(AX332*Параметри!$K$32+AY332*Параметри!$L$32+AZ332*Параметри!$M$32)/18</f>
        <v>0</v>
      </c>
      <c r="BB332" s="29">
        <f>(BA332*Параметри!$K$51+SUM('Дані з ДІСО'!AR332:AT332)*Параметри!$K$48*Параметри!$K$20/1000)*Параметри!$K$74</f>
        <v>0</v>
      </c>
      <c r="BC332" s="40">
        <f>ROUNDUP(('Дані не з ДІСО'!I332+'Дані не з ДІСО'!K332)/Параметри!$K$26,0)</f>
        <v>0</v>
      </c>
      <c r="BD332" s="29">
        <f>BC332*Параметри!$M$36/18</f>
        <v>0</v>
      </c>
      <c r="BE332" s="40">
        <f>IF(BC332=0,0,'Дані не з ДІСО'!K332/('Дані не з ДІСО'!I332+'Дані не з ДІСО'!K332))</f>
        <v>0</v>
      </c>
      <c r="BF332" s="29">
        <f>(1+0.25*BE332)*BD332*Параметри!$K$51</f>
        <v>0</v>
      </c>
      <c r="BG332" s="40">
        <f>ROUNDUP('Дані не з ДІСО'!M332/Параметри!$K$27,0)</f>
        <v>0</v>
      </c>
      <c r="BH332" s="40">
        <f>BG332*Параметри!$M$37/18</f>
        <v>0</v>
      </c>
      <c r="BI332" s="29">
        <f>BH332*Параметри!$K$51</f>
        <v>0</v>
      </c>
      <c r="BJ332" s="29">
        <f>'Дані не з ДІСО'!N332*Параметри!$K$76</f>
        <v>0</v>
      </c>
      <c r="BK332" s="40">
        <f>ROUNDUP('Дані з ДІСО'!V332/Параметри!$K$25,0)</f>
        <v>0</v>
      </c>
      <c r="BL332" s="40">
        <f>ROUNDUP('Дані з ДІСО'!W332/Параметри!$K$25,0)</f>
        <v>0</v>
      </c>
      <c r="BM332" s="40">
        <f>ROUNDUP('Дані з ДІСО'!X332/Параметри!$K$25,0)</f>
        <v>0</v>
      </c>
      <c r="BN332" s="40">
        <f>(BK332*Параметри!$K$34+BL332*Параметри!$L$34+BM332*Параметри!$M$34)/18</f>
        <v>0</v>
      </c>
      <c r="BO332" s="40">
        <f>IF(K332=0,0,'Дані з ДІСО'!AC332/K332)</f>
        <v>0</v>
      </c>
      <c r="BP332" s="29">
        <f>(1+0.25*BO332)*BN332*Параметри!$K$51</f>
        <v>0</v>
      </c>
      <c r="BQ332" s="29">
        <f>BP332*'Коефіцієнти АТО'!U332</f>
        <v>0</v>
      </c>
      <c r="BR332" s="29">
        <f>K332*(1+0.25*BO332)*Параметри!$K$66*Параметри!$K$20/1000</f>
        <v>0</v>
      </c>
      <c r="BS332" s="29">
        <f>(1+0.25*BO332)*K332*'Коефіцієнти АТО'!S332*Параметри!$K$20/1000</f>
        <v>0</v>
      </c>
      <c r="BT332" s="29">
        <f t="shared" si="52"/>
        <v>0</v>
      </c>
      <c r="BU332" s="40">
        <f>ROUNDUP('Дані з ДІСО'!AG332/Параметри!$K$71,0)</f>
        <v>0</v>
      </c>
      <c r="BV332" s="40">
        <f t="shared" si="53"/>
        <v>0</v>
      </c>
      <c r="BW332" s="40">
        <f>IF('Дані з ДІСО'!AG332=0,0,'Дані з ДІСО'!AJ332/'Дані з ДІСО'!AG332)</f>
        <v>0</v>
      </c>
      <c r="BX332" s="29">
        <f>BV332*(1+0.25*BW332)*Параметри!$K$51</f>
        <v>0</v>
      </c>
      <c r="BY332" s="29">
        <f>ROUND(IF(Параметри!$K$77="No",CC332,CC332*Параметри!$K$78)+AG332,1)</f>
        <v>58338.2</v>
      </c>
      <c r="BZ332" s="29">
        <f>ROUND(IF(Параметри!$K$77="No",BF332,BF332*Параметри!$K$78),1)</f>
        <v>0</v>
      </c>
      <c r="CA332" s="29">
        <f>ROUND(IF(Параметри!$K$77="No",BI332,BI332*Параметри!$K$78),1)</f>
        <v>0</v>
      </c>
      <c r="CB332" s="29">
        <f>ROUND(IF(Параметри!$K$77="No",BJ332,BJ332*Параметри!$K$78),1)</f>
        <v>0</v>
      </c>
      <c r="CC332" s="29">
        <f t="shared" si="47"/>
        <v>64820.249425497459</v>
      </c>
    </row>
    <row r="333" spans="1:81">
      <c r="A333" s="9">
        <v>332</v>
      </c>
      <c r="B333" s="9" t="s">
        <v>3148</v>
      </c>
      <c r="C333" s="9" t="s">
        <v>3148</v>
      </c>
      <c r="D333" s="9" t="s">
        <v>3459</v>
      </c>
      <c r="E333" s="9" t="s">
        <v>24</v>
      </c>
      <c r="F333" s="9" t="s">
        <v>3470</v>
      </c>
      <c r="G333" s="9" t="s">
        <v>708</v>
      </c>
      <c r="H333" s="29">
        <f>SUM('Дані з ДІСО'!J333:L333)</f>
        <v>1279</v>
      </c>
      <c r="I333" s="29">
        <f>SUM('Дані з ДІСО'!G333:I333)</f>
        <v>53</v>
      </c>
      <c r="J333" s="29">
        <f>SUM('Дані з ДІСО'!P333:R333)</f>
        <v>0</v>
      </c>
      <c r="K333" s="29">
        <f>SUM('Дані з ДІСО'!V333:X333)</f>
        <v>0</v>
      </c>
      <c r="L333" s="40">
        <f>ROUNDUP('Дані з ДІСО'!J333/'Коефіцієнти АТО'!$R333,0)</f>
        <v>28</v>
      </c>
      <c r="M333" s="40">
        <f>ROUNDUP('Дані з ДІСО'!K333/'Коефіцієнти АТО'!$R333,0)</f>
        <v>33</v>
      </c>
      <c r="N333" s="40">
        <f>ROUNDUP('Дані з ДІСО'!L333/'Коефіцієнти АТО'!$R333,0)</f>
        <v>3</v>
      </c>
      <c r="O333" s="59">
        <f>(L333*Параметри!$K$32+M333*Параметри!$L$32+N333*Параметри!$M$32)/18</f>
        <v>101.64444444444445</v>
      </c>
      <c r="P333" s="41">
        <f>IF(H333=0,"",'Дані з ДІСО'!Y333/H333)</f>
        <v>0</v>
      </c>
      <c r="Q333" s="29">
        <f>IF(H333=0,"",(1+0.25*P333)*O333*Параметри!$K$51)</f>
        <v>20818.836551583645</v>
      </c>
      <c r="R333" s="29">
        <f>IF(H333=0,"",Q333*'Коефіцієнти АТО'!T333)</f>
        <v>1561.4127413687734</v>
      </c>
      <c r="S333" s="29">
        <f>IF(H333=0,"",H333*(1+0.25*P333)*Параметри!$K$66*Параметри!$K$20/1000)</f>
        <v>0</v>
      </c>
      <c r="T333" s="29">
        <f>IF(H333=0,"",H333*(1+0.25*P333)*'Коефіцієнти АТО'!$S333*Параметри!$K$20/1000)</f>
        <v>6451.2201149601706</v>
      </c>
      <c r="U333" s="29">
        <f t="shared" si="48"/>
        <v>28831.469407912591</v>
      </c>
      <c r="V333" s="29">
        <f t="shared" si="49"/>
        <v>28831.469407912591</v>
      </c>
      <c r="W333" s="40">
        <f>ROUNDUP('Дані з ДІСО'!P333/Параметри!$K$24,0)</f>
        <v>0</v>
      </c>
      <c r="X333" s="40">
        <f>ROUNDUP('Дані з ДІСО'!Q333/Параметри!$K$24,0)</f>
        <v>0</v>
      </c>
      <c r="Y333" s="40">
        <f>ROUNDUP('Дані з ДІСО'!R333/Параметри!$K$24,0)</f>
        <v>0</v>
      </c>
      <c r="Z333" s="59">
        <f>(W333*Параметри!$K$33+X333*Параметри!$L$33+Y333*Параметри!$M$33)/18</f>
        <v>0</v>
      </c>
      <c r="AA333" s="41">
        <f>IF(J333=0,0,'Дані з ДІСО'!AA333/J333)</f>
        <v>0</v>
      </c>
      <c r="AB333" s="29">
        <f>(1+0.25*AA333)*Z333*Параметри!$K$51</f>
        <v>0</v>
      </c>
      <c r="AC333" s="29">
        <f>AB333*'Коефіцієнти АТО'!U333</f>
        <v>0</v>
      </c>
      <c r="AD333" s="29">
        <f>J333*(1+0.25*AA333)*Параметри!$K$66*Параметри!$K$20/1000</f>
        <v>0</v>
      </c>
      <c r="AE333" s="29">
        <f>(1+0.25*AA333)*J333*'Коефіцієнти АТО'!S333*Параметри!$K$20/1000</f>
        <v>0</v>
      </c>
      <c r="AF333" s="29">
        <f t="shared" si="45"/>
        <v>0</v>
      </c>
      <c r="AG333" s="29">
        <v>0</v>
      </c>
      <c r="AH333" s="40">
        <v>7</v>
      </c>
      <c r="AI333" s="40">
        <v>0</v>
      </c>
      <c r="AJ333" s="40">
        <f t="shared" si="46"/>
        <v>0</v>
      </c>
      <c r="AK333" s="29">
        <f>(AH333+AI333)*(1+0.25*AJ333)*Параметри!$K$53</f>
        <v>1256.0049298720003</v>
      </c>
      <c r="AL333" s="29">
        <f>ROUNDUP(('Дані з ДІСО'!AU333+'Дані з ДІСО'!AW333)/Параметри!$K$28,0)</f>
        <v>0</v>
      </c>
      <c r="AM333" s="64">
        <f>AL333*Параметри!$M$35/18</f>
        <v>0</v>
      </c>
      <c r="AN333" s="29">
        <f>IF(AL333=0,0,'Дані з ДІСО'!AW333/SUM('Дані з ДІСО'!AU333,'Дані з ДІСО'!AW333))</f>
        <v>0</v>
      </c>
      <c r="AO333" s="29">
        <f>(1+0.25*AN333)*AM333*Параметри!$K$51</f>
        <v>0</v>
      </c>
      <c r="AP333" s="40">
        <f>ROUNDUP(('Дані з ДІСО'!AE333+'Дані не з ДІСО'!E333+'Дані не з ДІСО'!G333)/Параметри!$K$69,0)</f>
        <v>0</v>
      </c>
      <c r="AQ333" s="40">
        <f t="shared" si="50"/>
        <v>0</v>
      </c>
      <c r="AR333" s="40">
        <f>IF(AP333=0,0,('Дані з ДІСО'!AH333+'Дані не з ДІСО'!G333)/('Дані з ДІСО'!AE333+'Дані не з ДІСО'!E333+'Дані не з ДІСО'!G333))</f>
        <v>0</v>
      </c>
      <c r="AS333" s="29">
        <f>AQ333*(1+0.25*AR333)*Параметри!$K$51</f>
        <v>0</v>
      </c>
      <c r="AT333" s="40">
        <f>ROUNDUP('Дані з ДІСО'!AF333/Параметри!$K$70,0)</f>
        <v>0</v>
      </c>
      <c r="AU333" s="40">
        <f t="shared" si="51"/>
        <v>0</v>
      </c>
      <c r="AV333" s="40">
        <f>IF(AT333=0,0,'Дані з ДІСО'!AI333/'Дані з ДІСО'!AF333)</f>
        <v>0</v>
      </c>
      <c r="AW333" s="29">
        <f>AU333*(1+0.25*AV333)*Параметри!$K$51</f>
        <v>0</v>
      </c>
      <c r="AX333" s="40">
        <f>ROUNDUP('Дані з ДІСО'!AR333/Параметри!$K$29,0)</f>
        <v>0</v>
      </c>
      <c r="AY333" s="40">
        <f>ROUNDUP('Дані з ДІСО'!AS333/Параметри!$K$29,0)</f>
        <v>0</v>
      </c>
      <c r="AZ333" s="40">
        <f>ROUNDUP('Дані з ДІСО'!AT333/Параметри!$K$29,0)</f>
        <v>0</v>
      </c>
      <c r="BA333" s="64">
        <f>(AX333*Параметри!$K$32+AY333*Параметри!$L$32+AZ333*Параметри!$M$32)/18</f>
        <v>0</v>
      </c>
      <c r="BB333" s="29">
        <f>(BA333*Параметри!$K$51+SUM('Дані з ДІСО'!AR333:AT333)*Параметри!$K$48*Параметри!$K$20/1000)*Параметри!$K$74</f>
        <v>0</v>
      </c>
      <c r="BC333" s="40">
        <f>ROUNDUP(('Дані не з ДІСО'!I333+'Дані не з ДІСО'!K333)/Параметри!$K$26,0)</f>
        <v>0</v>
      </c>
      <c r="BD333" s="29">
        <f>BC333*Параметри!$M$36/18</f>
        <v>0</v>
      </c>
      <c r="BE333" s="40">
        <f>IF(BC333=0,0,'Дані не з ДІСО'!K333/('Дані не з ДІСО'!I333+'Дані не з ДІСО'!K333))</f>
        <v>0</v>
      </c>
      <c r="BF333" s="29">
        <f>(1+0.25*BE333)*BD333*Параметри!$K$51</f>
        <v>0</v>
      </c>
      <c r="BG333" s="40">
        <f>ROUNDUP('Дані не з ДІСО'!M333/Параметри!$K$27,0)</f>
        <v>0</v>
      </c>
      <c r="BH333" s="40">
        <f>BG333*Параметри!$M$37/18</f>
        <v>0</v>
      </c>
      <c r="BI333" s="29">
        <f>BH333*Параметри!$K$51</f>
        <v>0</v>
      </c>
      <c r="BJ333" s="29">
        <f>'Дані не з ДІСО'!N333*Параметри!$K$76</f>
        <v>0</v>
      </c>
      <c r="BK333" s="40">
        <f>ROUNDUP('Дані з ДІСО'!V333/Параметри!$K$25,0)</f>
        <v>0</v>
      </c>
      <c r="BL333" s="40">
        <f>ROUNDUP('Дані з ДІСО'!W333/Параметри!$K$25,0)</f>
        <v>0</v>
      </c>
      <c r="BM333" s="40">
        <f>ROUNDUP('Дані з ДІСО'!X333/Параметри!$K$25,0)</f>
        <v>0</v>
      </c>
      <c r="BN333" s="40">
        <f>(BK333*Параметри!$K$34+BL333*Параметри!$L$34+BM333*Параметри!$M$34)/18</f>
        <v>0</v>
      </c>
      <c r="BO333" s="40">
        <f>IF(K333=0,0,'Дані з ДІСО'!AC333/K333)</f>
        <v>0</v>
      </c>
      <c r="BP333" s="29">
        <f>(1+0.25*BO333)*BN333*Параметри!$K$51</f>
        <v>0</v>
      </c>
      <c r="BQ333" s="29">
        <f>BP333*'Коефіцієнти АТО'!U333</f>
        <v>0</v>
      </c>
      <c r="BR333" s="29">
        <f>K333*(1+0.25*BO333)*Параметри!$K$66*Параметри!$K$20/1000</f>
        <v>0</v>
      </c>
      <c r="BS333" s="29">
        <f>(1+0.25*BO333)*K333*'Коефіцієнти АТО'!S333*Параметри!$K$20/1000</f>
        <v>0</v>
      </c>
      <c r="BT333" s="29">
        <f t="shared" si="52"/>
        <v>0</v>
      </c>
      <c r="BU333" s="40">
        <f>ROUNDUP('Дані з ДІСО'!AG333/Параметри!$K$71,0)</f>
        <v>0</v>
      </c>
      <c r="BV333" s="40">
        <f t="shared" si="53"/>
        <v>0</v>
      </c>
      <c r="BW333" s="40">
        <f>IF('Дані з ДІСО'!AG333=0,0,'Дані з ДІСО'!AJ333/'Дані з ДІСО'!AG333)</f>
        <v>0</v>
      </c>
      <c r="BX333" s="29">
        <f>BV333*(1+0.25*BW333)*Параметри!$K$51</f>
        <v>0</v>
      </c>
      <c r="BY333" s="29">
        <f>ROUND(IF(Параметри!$K$77="No",CC333,CC333*Параметри!$K$78)+AG333,1)</f>
        <v>27078.7</v>
      </c>
      <c r="BZ333" s="29">
        <f>ROUND(IF(Параметри!$K$77="No",BF333,BF333*Параметри!$K$78),1)</f>
        <v>0</v>
      </c>
      <c r="CA333" s="29">
        <f>ROUND(IF(Параметри!$K$77="No",BI333,BI333*Параметри!$K$78),1)</f>
        <v>0</v>
      </c>
      <c r="CB333" s="29">
        <f>ROUND(IF(Параметри!$K$77="No",BJ333,BJ333*Параметри!$K$78),1)</f>
        <v>0</v>
      </c>
      <c r="CC333" s="29">
        <f t="shared" si="47"/>
        <v>30087.474337784592</v>
      </c>
    </row>
    <row r="334" spans="1:81">
      <c r="A334" s="9">
        <v>333</v>
      </c>
      <c r="B334" s="9" t="s">
        <v>3148</v>
      </c>
      <c r="C334" s="9" t="s">
        <v>3148</v>
      </c>
      <c r="D334" s="9" t="s">
        <v>3459</v>
      </c>
      <c r="E334" s="9" t="s">
        <v>24</v>
      </c>
      <c r="F334" s="9" t="s">
        <v>3471</v>
      </c>
      <c r="G334" s="9" t="s">
        <v>710</v>
      </c>
      <c r="H334" s="29">
        <f>SUM('Дані з ДІСО'!J334:L334)</f>
        <v>1390</v>
      </c>
      <c r="I334" s="29">
        <f>SUM('Дані з ДІСО'!G334:I334)</f>
        <v>87</v>
      </c>
      <c r="J334" s="29">
        <f>SUM('Дані з ДІСО'!P334:R334)</f>
        <v>0</v>
      </c>
      <c r="K334" s="29">
        <f>SUM('Дані з ДІСО'!V334:X334)</f>
        <v>0</v>
      </c>
      <c r="L334" s="40">
        <f>ROUNDUP('Дані з ДІСО'!J334/'Коефіцієнти АТО'!$R334,0)</f>
        <v>32</v>
      </c>
      <c r="M334" s="40">
        <f>ROUNDUP('Дані з ДІСО'!K334/'Коефіцієнти АТО'!$R334,0)</f>
        <v>44</v>
      </c>
      <c r="N334" s="40">
        <f>ROUNDUP('Дані з ДІСО'!L334/'Коефіцієнти АТО'!$R334,0)</f>
        <v>15</v>
      </c>
      <c r="O334" s="59">
        <f>(L334*Параметри!$K$32+M334*Параметри!$L$32+N334*Параметри!$M$32)/18</f>
        <v>150.40555555555557</v>
      </c>
      <c r="P334" s="41">
        <f>IF(H334=0,"",'Дані з ДІСО'!Y334/H334)</f>
        <v>0</v>
      </c>
      <c r="Q334" s="29">
        <f>IF(H334=0,"",(1+0.25*P334)*O334*Параметри!$K$51)</f>
        <v>30806.097614835158</v>
      </c>
      <c r="R334" s="29">
        <f>IF(H334=0,"",Q334*'Коефіцієнти АТО'!T334)</f>
        <v>523.70365945219771</v>
      </c>
      <c r="S334" s="29">
        <f>IF(H334=0,"",H334*(1+0.25*P334)*Параметри!$K$66*Параметри!$K$20/1000)</f>
        <v>0</v>
      </c>
      <c r="T334" s="29">
        <f>IF(H334=0,"",H334*(1+0.25*P334)*'Коефіцієнти АТО'!$S334*Параметри!$K$20/1000)</f>
        <v>7011.0992648902566</v>
      </c>
      <c r="U334" s="29">
        <f t="shared" si="48"/>
        <v>38340.900539177608</v>
      </c>
      <c r="V334" s="29">
        <f t="shared" si="49"/>
        <v>38340.900539177608</v>
      </c>
      <c r="W334" s="40">
        <f>ROUNDUP('Дані з ДІСО'!P334/Параметри!$K$24,0)</f>
        <v>0</v>
      </c>
      <c r="X334" s="40">
        <f>ROUNDUP('Дані з ДІСО'!Q334/Параметри!$K$24,0)</f>
        <v>0</v>
      </c>
      <c r="Y334" s="40">
        <f>ROUNDUP('Дані з ДІСО'!R334/Параметри!$K$24,0)</f>
        <v>0</v>
      </c>
      <c r="Z334" s="59">
        <f>(W334*Параметри!$K$33+X334*Параметри!$L$33+Y334*Параметри!$M$33)/18</f>
        <v>0</v>
      </c>
      <c r="AA334" s="41">
        <f>IF(J334=0,0,'Дані з ДІСО'!AA334/J334)</f>
        <v>0</v>
      </c>
      <c r="AB334" s="29">
        <f>(1+0.25*AA334)*Z334*Параметри!$K$51</f>
        <v>0</v>
      </c>
      <c r="AC334" s="29">
        <f>AB334*'Коефіцієнти АТО'!U334</f>
        <v>0</v>
      </c>
      <c r="AD334" s="29">
        <f>J334*(1+0.25*AA334)*Параметри!$K$66*Параметри!$K$20/1000</f>
        <v>0</v>
      </c>
      <c r="AE334" s="29">
        <f>(1+0.25*AA334)*J334*'Коефіцієнти АТО'!S334*Параметри!$K$20/1000</f>
        <v>0</v>
      </c>
      <c r="AF334" s="29">
        <f t="shared" si="45"/>
        <v>0</v>
      </c>
      <c r="AG334" s="29">
        <v>0</v>
      </c>
      <c r="AH334" s="40">
        <v>12</v>
      </c>
      <c r="AI334" s="40">
        <v>0</v>
      </c>
      <c r="AJ334" s="40">
        <f t="shared" si="46"/>
        <v>0</v>
      </c>
      <c r="AK334" s="29">
        <f>(AH334+AI334)*(1+0.25*AJ334)*Параметри!$K$53</f>
        <v>2153.1513083520003</v>
      </c>
      <c r="AL334" s="29">
        <f>ROUNDUP(('Дані з ДІСО'!AU334+'Дані з ДІСО'!AW334)/Параметри!$K$28,0)</f>
        <v>0</v>
      </c>
      <c r="AM334" s="64">
        <f>AL334*Параметри!$M$35/18</f>
        <v>0</v>
      </c>
      <c r="AN334" s="29">
        <f>IF(AL334=0,0,'Дані з ДІСО'!AW334/SUM('Дані з ДІСО'!AU334,'Дані з ДІСО'!AW334))</f>
        <v>0</v>
      </c>
      <c r="AO334" s="29">
        <f>(1+0.25*AN334)*AM334*Параметри!$K$51</f>
        <v>0</v>
      </c>
      <c r="AP334" s="40">
        <f>ROUNDUP(('Дані з ДІСО'!AE334+'Дані не з ДІСО'!E334+'Дані не з ДІСО'!G334)/Параметри!$K$69,0)</f>
        <v>0</v>
      </c>
      <c r="AQ334" s="40">
        <f t="shared" si="50"/>
        <v>0</v>
      </c>
      <c r="AR334" s="40">
        <f>IF(AP334=0,0,('Дані з ДІСО'!AH334+'Дані не з ДІСО'!G334)/('Дані з ДІСО'!AE334+'Дані не з ДІСО'!E334+'Дані не з ДІСО'!G334))</f>
        <v>0</v>
      </c>
      <c r="AS334" s="29">
        <f>AQ334*(1+0.25*AR334)*Параметри!$K$51</f>
        <v>0</v>
      </c>
      <c r="AT334" s="40">
        <f>ROUNDUP('Дані з ДІСО'!AF334/Параметри!$K$70,0)</f>
        <v>0</v>
      </c>
      <c r="AU334" s="40">
        <f t="shared" si="51"/>
        <v>0</v>
      </c>
      <c r="AV334" s="40">
        <f>IF(AT334=0,0,'Дані з ДІСО'!AI334/'Дані з ДІСО'!AF334)</f>
        <v>0</v>
      </c>
      <c r="AW334" s="29">
        <f>AU334*(1+0.25*AV334)*Параметри!$K$51</f>
        <v>0</v>
      </c>
      <c r="AX334" s="40">
        <f>ROUNDUP('Дані з ДІСО'!AR334/Параметри!$K$29,0)</f>
        <v>0</v>
      </c>
      <c r="AY334" s="40">
        <f>ROUNDUP('Дані з ДІСО'!AS334/Параметри!$K$29,0)</f>
        <v>0</v>
      </c>
      <c r="AZ334" s="40">
        <f>ROUNDUP('Дані з ДІСО'!AT334/Параметри!$K$29,0)</f>
        <v>0</v>
      </c>
      <c r="BA334" s="64">
        <f>(AX334*Параметри!$K$32+AY334*Параметри!$L$32+AZ334*Параметри!$M$32)/18</f>
        <v>0</v>
      </c>
      <c r="BB334" s="29">
        <f>(BA334*Параметри!$K$51+SUM('Дані з ДІСО'!AR334:AT334)*Параметри!$K$48*Параметри!$K$20/1000)*Параметри!$K$74</f>
        <v>0</v>
      </c>
      <c r="BC334" s="40">
        <f>ROUNDUP(('Дані не з ДІСО'!I334+'Дані не з ДІСО'!K334)/Параметри!$K$26,0)</f>
        <v>0</v>
      </c>
      <c r="BD334" s="29">
        <f>BC334*Параметри!$M$36/18</f>
        <v>0</v>
      </c>
      <c r="BE334" s="40">
        <f>IF(BC334=0,0,'Дані не з ДІСО'!K334/('Дані не з ДІСО'!I334+'Дані не з ДІСО'!K334))</f>
        <v>0</v>
      </c>
      <c r="BF334" s="29">
        <f>(1+0.25*BE334)*BD334*Параметри!$K$51</f>
        <v>0</v>
      </c>
      <c r="BG334" s="40">
        <f>ROUNDUP('Дані не з ДІСО'!M334/Параметри!$K$27,0)</f>
        <v>0</v>
      </c>
      <c r="BH334" s="40">
        <f>BG334*Параметри!$M$37/18</f>
        <v>0</v>
      </c>
      <c r="BI334" s="29">
        <f>BH334*Параметри!$K$51</f>
        <v>0</v>
      </c>
      <c r="BJ334" s="29">
        <f>'Дані не з ДІСО'!N334*Параметри!$K$76</f>
        <v>0</v>
      </c>
      <c r="BK334" s="40">
        <f>ROUNDUP('Дані з ДІСО'!V334/Параметри!$K$25,0)</f>
        <v>0</v>
      </c>
      <c r="BL334" s="40">
        <f>ROUNDUP('Дані з ДІСО'!W334/Параметри!$K$25,0)</f>
        <v>0</v>
      </c>
      <c r="BM334" s="40">
        <f>ROUNDUP('Дані з ДІСО'!X334/Параметри!$K$25,0)</f>
        <v>0</v>
      </c>
      <c r="BN334" s="40">
        <f>(BK334*Параметри!$K$34+BL334*Параметри!$L$34+BM334*Параметри!$M$34)/18</f>
        <v>0</v>
      </c>
      <c r="BO334" s="40">
        <f>IF(K334=0,0,'Дані з ДІСО'!AC334/K334)</f>
        <v>0</v>
      </c>
      <c r="BP334" s="29">
        <f>(1+0.25*BO334)*BN334*Параметри!$K$51</f>
        <v>0</v>
      </c>
      <c r="BQ334" s="29">
        <f>BP334*'Коефіцієнти АТО'!U334</f>
        <v>0</v>
      </c>
      <c r="BR334" s="29">
        <f>K334*(1+0.25*BO334)*Параметри!$K$66*Параметри!$K$20/1000</f>
        <v>0</v>
      </c>
      <c r="BS334" s="29">
        <f>(1+0.25*BO334)*K334*'Коефіцієнти АТО'!S334*Параметри!$K$20/1000</f>
        <v>0</v>
      </c>
      <c r="BT334" s="29">
        <f t="shared" si="52"/>
        <v>0</v>
      </c>
      <c r="BU334" s="40">
        <f>ROUNDUP('Дані з ДІСО'!AG334/Параметри!$K$71,0)</f>
        <v>0</v>
      </c>
      <c r="BV334" s="40">
        <f t="shared" si="53"/>
        <v>0</v>
      </c>
      <c r="BW334" s="40">
        <f>IF('Дані з ДІСО'!AG334=0,0,'Дані з ДІСО'!AJ334/'Дані з ДІСО'!AG334)</f>
        <v>0</v>
      </c>
      <c r="BX334" s="29">
        <f>BV334*(1+0.25*BW334)*Параметри!$K$51</f>
        <v>0</v>
      </c>
      <c r="BY334" s="29">
        <f>ROUND(IF(Параметри!$K$77="No",CC334,CC334*Параметри!$K$78)+AG334,1)</f>
        <v>36444.6</v>
      </c>
      <c r="BZ334" s="29">
        <f>ROUND(IF(Параметри!$K$77="No",BF334,BF334*Параметри!$K$78),1)</f>
        <v>0</v>
      </c>
      <c r="CA334" s="29">
        <f>ROUND(IF(Параметри!$K$77="No",BI334,BI334*Параметри!$K$78),1)</f>
        <v>0</v>
      </c>
      <c r="CB334" s="29">
        <f>ROUND(IF(Параметри!$K$77="No",BJ334,BJ334*Параметри!$K$78),1)</f>
        <v>0</v>
      </c>
      <c r="CC334" s="29">
        <f t="shared" si="47"/>
        <v>40494.051847529612</v>
      </c>
    </row>
    <row r="335" spans="1:81">
      <c r="A335" s="9">
        <v>334</v>
      </c>
      <c r="B335" s="9" t="s">
        <v>3148</v>
      </c>
      <c r="C335" s="9" t="s">
        <v>3148</v>
      </c>
      <c r="D335" s="9" t="s">
        <v>3459</v>
      </c>
      <c r="E335" s="9" t="s">
        <v>24</v>
      </c>
      <c r="F335" s="9" t="s">
        <v>3472</v>
      </c>
      <c r="G335" s="9" t="s">
        <v>712</v>
      </c>
      <c r="H335" s="29">
        <f>SUM('Дані з ДІСО'!J335:L335)</f>
        <v>1708</v>
      </c>
      <c r="I335" s="29">
        <f>SUM('Дані з ДІСО'!G335:I335)</f>
        <v>65</v>
      </c>
      <c r="J335" s="29">
        <f>SUM('Дані з ДІСО'!P335:R335)</f>
        <v>0</v>
      </c>
      <c r="K335" s="29">
        <f>SUM('Дані з ДІСО'!V335:X335)</f>
        <v>0</v>
      </c>
      <c r="L335" s="40">
        <f>ROUNDUP('Дані з ДІСО'!J335/'Коефіцієнти АТО'!$R335,0)</f>
        <v>36</v>
      </c>
      <c r="M335" s="40">
        <f>ROUNDUP('Дані з ДІСО'!K335/'Коефіцієнти АТО'!$R335,0)</f>
        <v>42</v>
      </c>
      <c r="N335" s="40">
        <f>ROUNDUP('Дані з ДІСО'!L335/'Коефіцієнти АТО'!$R335,0)</f>
        <v>13</v>
      </c>
      <c r="O335" s="59">
        <f>(L335*Параметри!$K$32+M335*Параметри!$L$32+N335*Параметри!$M$32)/18</f>
        <v>147.9388888888889</v>
      </c>
      <c r="P335" s="41">
        <f>IF(H335=0,"",'Дані з ДІСО'!Y335/H335)</f>
        <v>0.14051522248243559</v>
      </c>
      <c r="Q335" s="29">
        <f>IF(H335=0,"",(1+0.25*P335)*O335*Параметри!$K$51)</f>
        <v>31365.307955770455</v>
      </c>
      <c r="R335" s="29">
        <f>IF(H335=0,"",Q335*'Коефіцієнти АТО'!T335)</f>
        <v>533.21023524809777</v>
      </c>
      <c r="S335" s="29">
        <f>IF(H335=0,"",H335*(1+0.25*P335)*Параметри!$K$66*Параметри!$K$20/1000)</f>
        <v>0</v>
      </c>
      <c r="T335" s="29">
        <f>IF(H335=0,"",H335*(1+0.25*P335)*'Коефіцієнти АТО'!$S335*Параметри!$K$20/1000)</f>
        <v>8917.7147484359521</v>
      </c>
      <c r="U335" s="29">
        <f t="shared" si="48"/>
        <v>40816.232939454509</v>
      </c>
      <c r="V335" s="29">
        <f t="shared" si="49"/>
        <v>40816.232939454509</v>
      </c>
      <c r="W335" s="40">
        <f>ROUNDUP('Дані з ДІСО'!P335/Параметри!$K$24,0)</f>
        <v>0</v>
      </c>
      <c r="X335" s="40">
        <f>ROUNDUP('Дані з ДІСО'!Q335/Параметри!$K$24,0)</f>
        <v>0</v>
      </c>
      <c r="Y335" s="40">
        <f>ROUNDUP('Дані з ДІСО'!R335/Параметри!$K$24,0)</f>
        <v>0</v>
      </c>
      <c r="Z335" s="59">
        <f>(W335*Параметри!$K$33+X335*Параметри!$L$33+Y335*Параметри!$M$33)/18</f>
        <v>0</v>
      </c>
      <c r="AA335" s="41">
        <f>IF(J335=0,0,'Дані з ДІСО'!AA335/J335)</f>
        <v>0</v>
      </c>
      <c r="AB335" s="29">
        <f>(1+0.25*AA335)*Z335*Параметри!$K$51</f>
        <v>0</v>
      </c>
      <c r="AC335" s="29">
        <f>AB335*'Коефіцієнти АТО'!U335</f>
        <v>0</v>
      </c>
      <c r="AD335" s="29">
        <f>J335*(1+0.25*AA335)*Параметри!$K$66*Параметри!$K$20/1000</f>
        <v>0</v>
      </c>
      <c r="AE335" s="29">
        <f>(1+0.25*AA335)*J335*'Коефіцієнти АТО'!S335*Параметри!$K$20/1000</f>
        <v>0</v>
      </c>
      <c r="AF335" s="29">
        <f t="shared" si="45"/>
        <v>0</v>
      </c>
      <c r="AG335" s="29">
        <v>0</v>
      </c>
      <c r="AH335" s="40">
        <v>12</v>
      </c>
      <c r="AI335" s="40">
        <v>0</v>
      </c>
      <c r="AJ335" s="40">
        <f t="shared" si="46"/>
        <v>0</v>
      </c>
      <c r="AK335" s="29">
        <f>(AH335+AI335)*(1+0.25*AJ335)*Параметри!$K$53</f>
        <v>2153.1513083520003</v>
      </c>
      <c r="AL335" s="29">
        <f>ROUNDUP(('Дані з ДІСО'!AU335+'Дані з ДІСО'!AW335)/Параметри!$K$28,0)</f>
        <v>0</v>
      </c>
      <c r="AM335" s="64">
        <f>AL335*Параметри!$M$35/18</f>
        <v>0</v>
      </c>
      <c r="AN335" s="29">
        <f>IF(AL335=0,0,'Дані з ДІСО'!AW335/SUM('Дані з ДІСО'!AU335,'Дані з ДІСО'!AW335))</f>
        <v>0</v>
      </c>
      <c r="AO335" s="29">
        <f>(1+0.25*AN335)*AM335*Параметри!$K$51</f>
        <v>0</v>
      </c>
      <c r="AP335" s="40">
        <f>ROUNDUP(('Дані з ДІСО'!AE335+'Дані не з ДІСО'!E335+'Дані не з ДІСО'!G335)/Параметри!$K$69,0)</f>
        <v>0</v>
      </c>
      <c r="AQ335" s="40">
        <f t="shared" si="50"/>
        <v>0</v>
      </c>
      <c r="AR335" s="40">
        <f>IF(AP335=0,0,('Дані з ДІСО'!AH335+'Дані не з ДІСО'!G335)/('Дані з ДІСО'!AE335+'Дані не з ДІСО'!E335+'Дані не з ДІСО'!G335))</f>
        <v>0</v>
      </c>
      <c r="AS335" s="29">
        <f>AQ335*(1+0.25*AR335)*Параметри!$K$51</f>
        <v>0</v>
      </c>
      <c r="AT335" s="40">
        <f>ROUNDUP('Дані з ДІСО'!AF335/Параметри!$K$70,0)</f>
        <v>0</v>
      </c>
      <c r="AU335" s="40">
        <f t="shared" si="51"/>
        <v>0</v>
      </c>
      <c r="AV335" s="40">
        <f>IF(AT335=0,0,'Дані з ДІСО'!AI335/'Дані з ДІСО'!AF335)</f>
        <v>0</v>
      </c>
      <c r="AW335" s="29">
        <f>AU335*(1+0.25*AV335)*Параметри!$K$51</f>
        <v>0</v>
      </c>
      <c r="AX335" s="40">
        <f>ROUNDUP('Дані з ДІСО'!AR335/Параметри!$K$29,0)</f>
        <v>0</v>
      </c>
      <c r="AY335" s="40">
        <f>ROUNDUP('Дані з ДІСО'!AS335/Параметри!$K$29,0)</f>
        <v>0</v>
      </c>
      <c r="AZ335" s="40">
        <f>ROUNDUP('Дані з ДІСО'!AT335/Параметри!$K$29,0)</f>
        <v>0</v>
      </c>
      <c r="BA335" s="64">
        <f>(AX335*Параметри!$K$32+AY335*Параметри!$L$32+AZ335*Параметри!$M$32)/18</f>
        <v>0</v>
      </c>
      <c r="BB335" s="29">
        <f>(BA335*Параметри!$K$51+SUM('Дані з ДІСО'!AR335:AT335)*Параметри!$K$48*Параметри!$K$20/1000)*Параметри!$K$74</f>
        <v>0</v>
      </c>
      <c r="BC335" s="40">
        <f>ROUNDUP(('Дані не з ДІСО'!I335+'Дані не з ДІСО'!K335)/Параметри!$K$26,0)</f>
        <v>0</v>
      </c>
      <c r="BD335" s="29">
        <f>BC335*Параметри!$M$36/18</f>
        <v>0</v>
      </c>
      <c r="BE335" s="40">
        <f>IF(BC335=0,0,'Дані не з ДІСО'!K335/('Дані не з ДІСО'!I335+'Дані не з ДІСО'!K335))</f>
        <v>0</v>
      </c>
      <c r="BF335" s="29">
        <f>(1+0.25*BE335)*BD335*Параметри!$K$51</f>
        <v>0</v>
      </c>
      <c r="BG335" s="40">
        <f>ROUNDUP('Дані не з ДІСО'!M335/Параметри!$K$27,0)</f>
        <v>0</v>
      </c>
      <c r="BH335" s="40">
        <f>BG335*Параметри!$M$37/18</f>
        <v>0</v>
      </c>
      <c r="BI335" s="29">
        <f>BH335*Параметри!$K$51</f>
        <v>0</v>
      </c>
      <c r="BJ335" s="29">
        <f>'Дані не з ДІСО'!N335*Параметри!$K$76</f>
        <v>0</v>
      </c>
      <c r="BK335" s="40">
        <f>ROUNDUP('Дані з ДІСО'!V335/Параметри!$K$25,0)</f>
        <v>0</v>
      </c>
      <c r="BL335" s="40">
        <f>ROUNDUP('Дані з ДІСО'!W335/Параметри!$K$25,0)</f>
        <v>0</v>
      </c>
      <c r="BM335" s="40">
        <f>ROUNDUP('Дані з ДІСО'!X335/Параметри!$K$25,0)</f>
        <v>0</v>
      </c>
      <c r="BN335" s="40">
        <f>(BK335*Параметри!$K$34+BL335*Параметри!$L$34+BM335*Параметри!$M$34)/18</f>
        <v>0</v>
      </c>
      <c r="BO335" s="40">
        <f>IF(K335=0,0,'Дані з ДІСО'!AC335/K335)</f>
        <v>0</v>
      </c>
      <c r="BP335" s="29">
        <f>(1+0.25*BO335)*BN335*Параметри!$K$51</f>
        <v>0</v>
      </c>
      <c r="BQ335" s="29">
        <f>BP335*'Коефіцієнти АТО'!U335</f>
        <v>0</v>
      </c>
      <c r="BR335" s="29">
        <f>K335*(1+0.25*BO335)*Параметри!$K$66*Параметри!$K$20/1000</f>
        <v>0</v>
      </c>
      <c r="BS335" s="29">
        <f>(1+0.25*BO335)*K335*'Коефіцієнти АТО'!S335*Параметри!$K$20/1000</f>
        <v>0</v>
      </c>
      <c r="BT335" s="29">
        <f t="shared" si="52"/>
        <v>0</v>
      </c>
      <c r="BU335" s="40">
        <f>ROUNDUP('Дані з ДІСО'!AG335/Параметри!$K$71,0)</f>
        <v>0</v>
      </c>
      <c r="BV335" s="40">
        <f t="shared" si="53"/>
        <v>0</v>
      </c>
      <c r="BW335" s="40">
        <f>IF('Дані з ДІСО'!AG335=0,0,'Дані з ДІСО'!AJ335/'Дані з ДІСО'!AG335)</f>
        <v>0</v>
      </c>
      <c r="BX335" s="29">
        <f>BV335*(1+0.25*BW335)*Параметри!$K$51</f>
        <v>0</v>
      </c>
      <c r="BY335" s="29">
        <f>ROUND(IF(Параметри!$K$77="No",CC335,CC335*Параметри!$K$78)+AG335,1)</f>
        <v>38672.400000000001</v>
      </c>
      <c r="BZ335" s="29">
        <f>ROUND(IF(Параметри!$K$77="No",BF335,BF335*Параметри!$K$78),1)</f>
        <v>0</v>
      </c>
      <c r="CA335" s="29">
        <f>ROUND(IF(Параметри!$K$77="No",BI335,BI335*Параметри!$K$78),1)</f>
        <v>0</v>
      </c>
      <c r="CB335" s="29">
        <f>ROUND(IF(Параметри!$K$77="No",BJ335,BJ335*Параметри!$K$78),1)</f>
        <v>0</v>
      </c>
      <c r="CC335" s="29">
        <f t="shared" si="47"/>
        <v>42969.384247806505</v>
      </c>
    </row>
    <row r="336" spans="1:81">
      <c r="A336" s="9">
        <v>335</v>
      </c>
      <c r="B336" s="9" t="s">
        <v>3148</v>
      </c>
      <c r="C336" s="9" t="s">
        <v>3148</v>
      </c>
      <c r="D336" s="9" t="s">
        <v>3459</v>
      </c>
      <c r="E336" s="9" t="s">
        <v>24</v>
      </c>
      <c r="F336" s="9" t="s">
        <v>3473</v>
      </c>
      <c r="G336" s="9" t="s">
        <v>714</v>
      </c>
      <c r="H336" s="29">
        <f>SUM('Дані з ДІСО'!J336:L336)</f>
        <v>680</v>
      </c>
      <c r="I336" s="29">
        <f>SUM('Дані з ДІСО'!G336:I336)</f>
        <v>54</v>
      </c>
      <c r="J336" s="29">
        <f>SUM('Дані з ДІСО'!P336:R336)</f>
        <v>0</v>
      </c>
      <c r="K336" s="29">
        <f>SUM('Дані з ДІСО'!V336:X336)</f>
        <v>0</v>
      </c>
      <c r="L336" s="40">
        <f>ROUNDUP('Дані з ДІСО'!J336/'Коефіцієнти АТО'!$R336,0)</f>
        <v>22</v>
      </c>
      <c r="M336" s="40">
        <f>ROUNDUP('Дані з ДІСО'!K336/'Коефіцієнти АТО'!$R336,0)</f>
        <v>22</v>
      </c>
      <c r="N336" s="40">
        <f>ROUNDUP('Дані з ДІСО'!L336/'Коефіцієнти АТО'!$R336,0)</f>
        <v>6</v>
      </c>
      <c r="O336" s="59">
        <f>(L336*Параметри!$K$32+M336*Параметри!$L$32+N336*Параметри!$M$32)/18</f>
        <v>79.911111111111111</v>
      </c>
      <c r="P336" s="41">
        <f>IF(H336=0,"",'Дані з ДІСО'!Y336/H336)</f>
        <v>0</v>
      </c>
      <c r="Q336" s="29">
        <f>IF(H336=0,"",(1+0.25*P336)*O336*Параметри!$K$51)</f>
        <v>16367.410633907912</v>
      </c>
      <c r="R336" s="29">
        <f>IF(H336=0,"",Q336*'Коефіцієнти АТО'!T336)</f>
        <v>278.24598077643452</v>
      </c>
      <c r="S336" s="29">
        <f>IF(H336=0,"",H336*(1+0.25*P336)*Параметри!$K$66*Параметри!$K$20/1000)</f>
        <v>0</v>
      </c>
      <c r="T336" s="29">
        <f>IF(H336=0,"",H336*(1+0.25*P336)*'Коефіцієнти АТО'!$S336*Параметри!$K$20/1000)</f>
        <v>3429.8902878599815</v>
      </c>
      <c r="U336" s="29">
        <f t="shared" si="48"/>
        <v>20075.546902544327</v>
      </c>
      <c r="V336" s="29">
        <f t="shared" si="49"/>
        <v>20075.546902544327</v>
      </c>
      <c r="W336" s="40">
        <f>ROUNDUP('Дані з ДІСО'!P336/Параметри!$K$24,0)</f>
        <v>0</v>
      </c>
      <c r="X336" s="40">
        <f>ROUNDUP('Дані з ДІСО'!Q336/Параметри!$K$24,0)</f>
        <v>0</v>
      </c>
      <c r="Y336" s="40">
        <f>ROUNDUP('Дані з ДІСО'!R336/Параметри!$K$24,0)</f>
        <v>0</v>
      </c>
      <c r="Z336" s="59">
        <f>(W336*Параметри!$K$33+X336*Параметри!$L$33+Y336*Параметри!$M$33)/18</f>
        <v>0</v>
      </c>
      <c r="AA336" s="41">
        <f>IF(J336=0,0,'Дані з ДІСО'!AA336/J336)</f>
        <v>0</v>
      </c>
      <c r="AB336" s="29">
        <f>(1+0.25*AA336)*Z336*Параметри!$K$51</f>
        <v>0</v>
      </c>
      <c r="AC336" s="29">
        <f>AB336*'Коефіцієнти АТО'!U336</f>
        <v>0</v>
      </c>
      <c r="AD336" s="29">
        <f>J336*(1+0.25*AA336)*Параметри!$K$66*Параметри!$K$20/1000</f>
        <v>0</v>
      </c>
      <c r="AE336" s="29">
        <f>(1+0.25*AA336)*J336*'Коефіцієнти АТО'!S336*Параметри!$K$20/1000</f>
        <v>0</v>
      </c>
      <c r="AF336" s="29">
        <f t="shared" si="45"/>
        <v>0</v>
      </c>
      <c r="AG336" s="29">
        <v>0</v>
      </c>
      <c r="AH336" s="40">
        <v>0</v>
      </c>
      <c r="AI336" s="40">
        <v>0</v>
      </c>
      <c r="AJ336" s="40">
        <f t="shared" si="46"/>
        <v>0</v>
      </c>
      <c r="AK336" s="29">
        <f>(AH336+AI336)*(1+0.25*AJ336)*Параметри!$K$53</f>
        <v>0</v>
      </c>
      <c r="AL336" s="29">
        <f>ROUNDUP(('Дані з ДІСО'!AU336+'Дані з ДІСО'!AW336)/Параметри!$K$28,0)</f>
        <v>0</v>
      </c>
      <c r="AM336" s="64">
        <f>AL336*Параметри!$M$35/18</f>
        <v>0</v>
      </c>
      <c r="AN336" s="29">
        <f>IF(AL336=0,0,'Дані з ДІСО'!AW336/SUM('Дані з ДІСО'!AU336,'Дані з ДІСО'!AW336))</f>
        <v>0</v>
      </c>
      <c r="AO336" s="29">
        <f>(1+0.25*AN336)*AM336*Параметри!$K$51</f>
        <v>0</v>
      </c>
      <c r="AP336" s="40">
        <f>ROUNDUP(('Дані з ДІСО'!AE336+'Дані не з ДІСО'!E336+'Дані не з ДІСО'!G336)/Параметри!$K$69,0)</f>
        <v>0</v>
      </c>
      <c r="AQ336" s="40">
        <f t="shared" si="50"/>
        <v>0</v>
      </c>
      <c r="AR336" s="40">
        <f>IF(AP336=0,0,('Дані з ДІСО'!AH336+'Дані не з ДІСО'!G336)/('Дані з ДІСО'!AE336+'Дані не з ДІСО'!E336+'Дані не з ДІСО'!G336))</f>
        <v>0</v>
      </c>
      <c r="AS336" s="29">
        <f>AQ336*(1+0.25*AR336)*Параметри!$K$51</f>
        <v>0</v>
      </c>
      <c r="AT336" s="40">
        <f>ROUNDUP('Дані з ДІСО'!AF336/Параметри!$K$70,0)</f>
        <v>0</v>
      </c>
      <c r="AU336" s="40">
        <f t="shared" si="51"/>
        <v>0</v>
      </c>
      <c r="AV336" s="40">
        <f>IF(AT336=0,0,'Дані з ДІСО'!AI336/'Дані з ДІСО'!AF336)</f>
        <v>0</v>
      </c>
      <c r="AW336" s="29">
        <f>AU336*(1+0.25*AV336)*Параметри!$K$51</f>
        <v>0</v>
      </c>
      <c r="AX336" s="40">
        <f>ROUNDUP('Дані з ДІСО'!AR336/Параметри!$K$29,0)</f>
        <v>0</v>
      </c>
      <c r="AY336" s="40">
        <f>ROUNDUP('Дані з ДІСО'!AS336/Параметри!$K$29,0)</f>
        <v>0</v>
      </c>
      <c r="AZ336" s="40">
        <f>ROUNDUP('Дані з ДІСО'!AT336/Параметри!$K$29,0)</f>
        <v>0</v>
      </c>
      <c r="BA336" s="64">
        <f>(AX336*Параметри!$K$32+AY336*Параметри!$L$32+AZ336*Параметри!$M$32)/18</f>
        <v>0</v>
      </c>
      <c r="BB336" s="29">
        <f>(BA336*Параметри!$K$51+SUM('Дані з ДІСО'!AR336:AT336)*Параметри!$K$48*Параметри!$K$20/1000)*Параметри!$K$74</f>
        <v>0</v>
      </c>
      <c r="BC336" s="40">
        <f>ROUNDUP(('Дані не з ДІСО'!I336+'Дані не з ДІСО'!K336)/Параметри!$K$26,0)</f>
        <v>0</v>
      </c>
      <c r="BD336" s="29">
        <f>BC336*Параметри!$M$36/18</f>
        <v>0</v>
      </c>
      <c r="BE336" s="40">
        <f>IF(BC336=0,0,'Дані не з ДІСО'!K336/('Дані не з ДІСО'!I336+'Дані не з ДІСО'!K336))</f>
        <v>0</v>
      </c>
      <c r="BF336" s="29">
        <f>(1+0.25*BE336)*BD336*Параметри!$K$51</f>
        <v>0</v>
      </c>
      <c r="BG336" s="40">
        <f>ROUNDUP('Дані не з ДІСО'!M336/Параметри!$K$27,0)</f>
        <v>0</v>
      </c>
      <c r="BH336" s="40">
        <f>BG336*Параметри!$M$37/18</f>
        <v>0</v>
      </c>
      <c r="BI336" s="29">
        <f>BH336*Параметри!$K$51</f>
        <v>0</v>
      </c>
      <c r="BJ336" s="29">
        <f>'Дані не з ДІСО'!N336*Параметри!$K$76</f>
        <v>0</v>
      </c>
      <c r="BK336" s="40">
        <f>ROUNDUP('Дані з ДІСО'!V336/Параметри!$K$25,0)</f>
        <v>0</v>
      </c>
      <c r="BL336" s="40">
        <f>ROUNDUP('Дані з ДІСО'!W336/Параметри!$K$25,0)</f>
        <v>0</v>
      </c>
      <c r="BM336" s="40">
        <f>ROUNDUP('Дані з ДІСО'!X336/Параметри!$K$25,0)</f>
        <v>0</v>
      </c>
      <c r="BN336" s="40">
        <f>(BK336*Параметри!$K$34+BL336*Параметри!$L$34+BM336*Параметри!$M$34)/18</f>
        <v>0</v>
      </c>
      <c r="BO336" s="40">
        <f>IF(K336=0,0,'Дані з ДІСО'!AC336/K336)</f>
        <v>0</v>
      </c>
      <c r="BP336" s="29">
        <f>(1+0.25*BO336)*BN336*Параметри!$K$51</f>
        <v>0</v>
      </c>
      <c r="BQ336" s="29">
        <f>BP336*'Коефіцієнти АТО'!U336</f>
        <v>0</v>
      </c>
      <c r="BR336" s="29">
        <f>K336*(1+0.25*BO336)*Параметри!$K$66*Параметри!$K$20/1000</f>
        <v>0</v>
      </c>
      <c r="BS336" s="29">
        <f>(1+0.25*BO336)*K336*'Коефіцієнти АТО'!S336*Параметри!$K$20/1000</f>
        <v>0</v>
      </c>
      <c r="BT336" s="29">
        <f t="shared" si="52"/>
        <v>0</v>
      </c>
      <c r="BU336" s="40">
        <f>ROUNDUP('Дані з ДІСО'!AG336/Параметри!$K$71,0)</f>
        <v>0</v>
      </c>
      <c r="BV336" s="40">
        <f t="shared" si="53"/>
        <v>0</v>
      </c>
      <c r="BW336" s="40">
        <f>IF('Дані з ДІСО'!AG336=0,0,'Дані з ДІСО'!AJ336/'Дані з ДІСО'!AG336)</f>
        <v>0</v>
      </c>
      <c r="BX336" s="29">
        <f>BV336*(1+0.25*BW336)*Параметри!$K$51</f>
        <v>0</v>
      </c>
      <c r="BY336" s="29">
        <f>ROUND(IF(Параметри!$K$77="No",CC336,CC336*Параметри!$K$78)+AG336,1)</f>
        <v>18068</v>
      </c>
      <c r="BZ336" s="29">
        <f>ROUND(IF(Параметри!$K$77="No",BF336,BF336*Параметри!$K$78),1)</f>
        <v>0</v>
      </c>
      <c r="CA336" s="29">
        <f>ROUND(IF(Параметри!$K$77="No",BI336,BI336*Параметри!$K$78),1)</f>
        <v>0</v>
      </c>
      <c r="CB336" s="29">
        <f>ROUND(IF(Параметри!$K$77="No",BJ336,BJ336*Параметри!$K$78),1)</f>
        <v>0</v>
      </c>
      <c r="CC336" s="29">
        <f t="shared" si="47"/>
        <v>20075.546902544327</v>
      </c>
    </row>
    <row r="337" spans="1:81">
      <c r="A337" s="9">
        <v>336</v>
      </c>
      <c r="B337" s="9" t="s">
        <v>3148</v>
      </c>
      <c r="C337" s="9" t="s">
        <v>3148</v>
      </c>
      <c r="D337" s="9" t="s">
        <v>3459</v>
      </c>
      <c r="E337" s="9" t="s">
        <v>24</v>
      </c>
      <c r="F337" s="9" t="s">
        <v>3474</v>
      </c>
      <c r="G337" s="9" t="s">
        <v>716</v>
      </c>
      <c r="H337" s="29">
        <f>SUM('Дані з ДІСО'!J337:L337)</f>
        <v>543</v>
      </c>
      <c r="I337" s="29">
        <f>SUM('Дані з ДІСО'!G337:I337)</f>
        <v>18</v>
      </c>
      <c r="J337" s="29">
        <f>SUM('Дані з ДІСО'!P337:R337)</f>
        <v>0</v>
      </c>
      <c r="K337" s="29">
        <f>SUM('Дані з ДІСО'!V337:X337)</f>
        <v>0</v>
      </c>
      <c r="L337" s="40">
        <f>ROUNDUP('Дані з ДІСО'!J337/'Коефіцієнти АТО'!$R337,0)</f>
        <v>15</v>
      </c>
      <c r="M337" s="40">
        <f>ROUNDUP('Дані з ДІСО'!K337/'Коефіцієнти АТО'!$R337,0)</f>
        <v>21</v>
      </c>
      <c r="N337" s="40">
        <f>ROUNDUP('Дані з ДІСО'!L337/'Коефіцієнти АТО'!$R337,0)</f>
        <v>5</v>
      </c>
      <c r="O337" s="59">
        <f>(L337*Параметри!$K$32+M337*Параметри!$L$32+N337*Параметри!$M$32)/18</f>
        <v>67.177777777777777</v>
      </c>
      <c r="P337" s="41">
        <f>IF(H337=0,"",'Дані з ДІСО'!Y337/H337)</f>
        <v>0</v>
      </c>
      <c r="Q337" s="29">
        <f>IF(H337=0,"",(1+0.25*P337)*O337*Параметри!$K$51)</f>
        <v>13759.366614656177</v>
      </c>
      <c r="R337" s="29">
        <f>IF(H337=0,"",Q337*'Коефіцієнти АТО'!T337)</f>
        <v>233.90923244915504</v>
      </c>
      <c r="S337" s="29">
        <f>IF(H337=0,"",H337*(1+0.25*P337)*Параметри!$K$66*Параметри!$K$20/1000)</f>
        <v>0</v>
      </c>
      <c r="T337" s="29">
        <f>IF(H337=0,"",H337*(1+0.25*P337)*'Коефіцієнти АТО'!$S337*Параметри!$K$20/1000)</f>
        <v>2738.8682739823089</v>
      </c>
      <c r="U337" s="29">
        <f t="shared" si="48"/>
        <v>16732.144121087644</v>
      </c>
      <c r="V337" s="29">
        <f t="shared" si="49"/>
        <v>16732.144121087644</v>
      </c>
      <c r="W337" s="40">
        <f>ROUNDUP('Дані з ДІСО'!P337/Параметри!$K$24,0)</f>
        <v>0</v>
      </c>
      <c r="X337" s="40">
        <f>ROUNDUP('Дані з ДІСО'!Q337/Параметри!$K$24,0)</f>
        <v>0</v>
      </c>
      <c r="Y337" s="40">
        <f>ROUNDUP('Дані з ДІСО'!R337/Параметри!$K$24,0)</f>
        <v>0</v>
      </c>
      <c r="Z337" s="59">
        <f>(W337*Параметри!$K$33+X337*Параметри!$L$33+Y337*Параметри!$M$33)/18</f>
        <v>0</v>
      </c>
      <c r="AA337" s="41">
        <f>IF(J337=0,0,'Дані з ДІСО'!AA337/J337)</f>
        <v>0</v>
      </c>
      <c r="AB337" s="29">
        <f>(1+0.25*AA337)*Z337*Параметри!$K$51</f>
        <v>0</v>
      </c>
      <c r="AC337" s="29">
        <f>AB337*'Коефіцієнти АТО'!U337</f>
        <v>0</v>
      </c>
      <c r="AD337" s="29">
        <f>J337*(1+0.25*AA337)*Параметри!$K$66*Параметри!$K$20/1000</f>
        <v>0</v>
      </c>
      <c r="AE337" s="29">
        <f>(1+0.25*AA337)*J337*'Коефіцієнти АТО'!S337*Параметри!$K$20/1000</f>
        <v>0</v>
      </c>
      <c r="AF337" s="29">
        <f t="shared" si="45"/>
        <v>0</v>
      </c>
      <c r="AG337" s="29">
        <v>0</v>
      </c>
      <c r="AH337" s="40">
        <v>7</v>
      </c>
      <c r="AI337" s="40">
        <v>0</v>
      </c>
      <c r="AJ337" s="40">
        <f t="shared" si="46"/>
        <v>0</v>
      </c>
      <c r="AK337" s="29">
        <f>(AH337+AI337)*(1+0.25*AJ337)*Параметри!$K$53</f>
        <v>1256.0049298720003</v>
      </c>
      <c r="AL337" s="29">
        <f>ROUNDUP(('Дані з ДІСО'!AU337+'Дані з ДІСО'!AW337)/Параметри!$K$28,0)</f>
        <v>0</v>
      </c>
      <c r="AM337" s="64">
        <f>AL337*Параметри!$M$35/18</f>
        <v>0</v>
      </c>
      <c r="AN337" s="29">
        <f>IF(AL337=0,0,'Дані з ДІСО'!AW337/SUM('Дані з ДІСО'!AU337,'Дані з ДІСО'!AW337))</f>
        <v>0</v>
      </c>
      <c r="AO337" s="29">
        <f>(1+0.25*AN337)*AM337*Параметри!$K$51</f>
        <v>0</v>
      </c>
      <c r="AP337" s="40">
        <f>ROUNDUP(('Дані з ДІСО'!AE337+'Дані не з ДІСО'!E337+'Дані не з ДІСО'!G337)/Параметри!$K$69,0)</f>
        <v>0</v>
      </c>
      <c r="AQ337" s="40">
        <f t="shared" si="50"/>
        <v>0</v>
      </c>
      <c r="AR337" s="40">
        <f>IF(AP337=0,0,('Дані з ДІСО'!AH337+'Дані не з ДІСО'!G337)/('Дані з ДІСО'!AE337+'Дані не з ДІСО'!E337+'Дані не з ДІСО'!G337))</f>
        <v>0</v>
      </c>
      <c r="AS337" s="29">
        <f>AQ337*(1+0.25*AR337)*Параметри!$K$51</f>
        <v>0</v>
      </c>
      <c r="AT337" s="40">
        <f>ROUNDUP('Дані з ДІСО'!AF337/Параметри!$K$70,0)</f>
        <v>0</v>
      </c>
      <c r="AU337" s="40">
        <f t="shared" si="51"/>
        <v>0</v>
      </c>
      <c r="AV337" s="40">
        <f>IF(AT337=0,0,'Дані з ДІСО'!AI337/'Дані з ДІСО'!AF337)</f>
        <v>0</v>
      </c>
      <c r="AW337" s="29">
        <f>AU337*(1+0.25*AV337)*Параметри!$K$51</f>
        <v>0</v>
      </c>
      <c r="AX337" s="40">
        <f>ROUNDUP('Дані з ДІСО'!AR337/Параметри!$K$29,0)</f>
        <v>0</v>
      </c>
      <c r="AY337" s="40">
        <f>ROUNDUP('Дані з ДІСО'!AS337/Параметри!$K$29,0)</f>
        <v>0</v>
      </c>
      <c r="AZ337" s="40">
        <f>ROUNDUP('Дані з ДІСО'!AT337/Параметри!$K$29,0)</f>
        <v>0</v>
      </c>
      <c r="BA337" s="64">
        <f>(AX337*Параметри!$K$32+AY337*Параметри!$L$32+AZ337*Параметри!$M$32)/18</f>
        <v>0</v>
      </c>
      <c r="BB337" s="29">
        <f>(BA337*Параметри!$K$51+SUM('Дані з ДІСО'!AR337:AT337)*Параметри!$K$48*Параметри!$K$20/1000)*Параметри!$K$74</f>
        <v>0</v>
      </c>
      <c r="BC337" s="40">
        <f>ROUNDUP(('Дані не з ДІСО'!I337+'Дані не з ДІСО'!K337)/Параметри!$K$26,0)</f>
        <v>0</v>
      </c>
      <c r="BD337" s="29">
        <f>BC337*Параметри!$M$36/18</f>
        <v>0</v>
      </c>
      <c r="BE337" s="40">
        <f>IF(BC337=0,0,'Дані не з ДІСО'!K337/('Дані не з ДІСО'!I337+'Дані не з ДІСО'!K337))</f>
        <v>0</v>
      </c>
      <c r="BF337" s="29">
        <f>(1+0.25*BE337)*BD337*Параметри!$K$51</f>
        <v>0</v>
      </c>
      <c r="BG337" s="40">
        <f>ROUNDUP('Дані не з ДІСО'!M337/Параметри!$K$27,0)</f>
        <v>0</v>
      </c>
      <c r="BH337" s="40">
        <f>BG337*Параметри!$M$37/18</f>
        <v>0</v>
      </c>
      <c r="BI337" s="29">
        <f>BH337*Параметри!$K$51</f>
        <v>0</v>
      </c>
      <c r="BJ337" s="29">
        <f>'Дані не з ДІСО'!N337*Параметри!$K$76</f>
        <v>0</v>
      </c>
      <c r="BK337" s="40">
        <f>ROUNDUP('Дані з ДІСО'!V337/Параметри!$K$25,0)</f>
        <v>0</v>
      </c>
      <c r="BL337" s="40">
        <f>ROUNDUP('Дані з ДІСО'!W337/Параметри!$K$25,0)</f>
        <v>0</v>
      </c>
      <c r="BM337" s="40">
        <f>ROUNDUP('Дані з ДІСО'!X337/Параметри!$K$25,0)</f>
        <v>0</v>
      </c>
      <c r="BN337" s="40">
        <f>(BK337*Параметри!$K$34+BL337*Параметри!$L$34+BM337*Параметри!$M$34)/18</f>
        <v>0</v>
      </c>
      <c r="BO337" s="40">
        <f>IF(K337=0,0,'Дані з ДІСО'!AC337/K337)</f>
        <v>0</v>
      </c>
      <c r="BP337" s="29">
        <f>(1+0.25*BO337)*BN337*Параметри!$K$51</f>
        <v>0</v>
      </c>
      <c r="BQ337" s="29">
        <f>BP337*'Коефіцієнти АТО'!U337</f>
        <v>0</v>
      </c>
      <c r="BR337" s="29">
        <f>K337*(1+0.25*BO337)*Параметри!$K$66*Параметри!$K$20/1000</f>
        <v>0</v>
      </c>
      <c r="BS337" s="29">
        <f>(1+0.25*BO337)*K337*'Коефіцієнти АТО'!S337*Параметри!$K$20/1000</f>
        <v>0</v>
      </c>
      <c r="BT337" s="29">
        <f t="shared" si="52"/>
        <v>0</v>
      </c>
      <c r="BU337" s="40">
        <f>ROUNDUP('Дані з ДІСО'!AG337/Параметри!$K$71,0)</f>
        <v>0</v>
      </c>
      <c r="BV337" s="40">
        <f t="shared" si="53"/>
        <v>0</v>
      </c>
      <c r="BW337" s="40">
        <f>IF('Дані з ДІСО'!AG337=0,0,'Дані з ДІСО'!AJ337/'Дані з ДІСО'!AG337)</f>
        <v>0</v>
      </c>
      <c r="BX337" s="29">
        <f>BV337*(1+0.25*BW337)*Параметри!$K$51</f>
        <v>0</v>
      </c>
      <c r="BY337" s="29">
        <f>ROUND(IF(Параметри!$K$77="No",CC337,CC337*Параметри!$K$78)+AG337,1)</f>
        <v>16189.3</v>
      </c>
      <c r="BZ337" s="29">
        <f>ROUND(IF(Параметри!$K$77="No",BF337,BF337*Параметри!$K$78),1)</f>
        <v>0</v>
      </c>
      <c r="CA337" s="29">
        <f>ROUND(IF(Параметри!$K$77="No",BI337,BI337*Параметри!$K$78),1)</f>
        <v>0</v>
      </c>
      <c r="CB337" s="29">
        <f>ROUND(IF(Параметри!$K$77="No",BJ337,BJ337*Параметри!$K$78),1)</f>
        <v>0</v>
      </c>
      <c r="CC337" s="29">
        <f t="shared" si="47"/>
        <v>17988.149050959644</v>
      </c>
    </row>
    <row r="338" spans="1:81">
      <c r="A338" s="9">
        <v>337</v>
      </c>
      <c r="B338" s="9" t="s">
        <v>3148</v>
      </c>
      <c r="C338" s="9" t="s">
        <v>3148</v>
      </c>
      <c r="D338" s="9" t="s">
        <v>3459</v>
      </c>
      <c r="E338" s="9" t="s">
        <v>24</v>
      </c>
      <c r="F338" s="9" t="s">
        <v>3475</v>
      </c>
      <c r="G338" s="9" t="s">
        <v>718</v>
      </c>
      <c r="H338" s="29">
        <f>SUM('Дані з ДІСО'!J338:L338)</f>
        <v>1291</v>
      </c>
      <c r="I338" s="29">
        <f>SUM('Дані з ДІСО'!G338:I338)</f>
        <v>70</v>
      </c>
      <c r="J338" s="29">
        <f>SUM('Дані з ДІСО'!P338:R338)</f>
        <v>0</v>
      </c>
      <c r="K338" s="29">
        <f>SUM('Дані з ДІСО'!V338:X338)</f>
        <v>0</v>
      </c>
      <c r="L338" s="40">
        <f>ROUNDUP('Дані з ДІСО'!J338/'Коефіцієнти АТО'!$R338,0)</f>
        <v>36</v>
      </c>
      <c r="M338" s="40">
        <f>ROUNDUP('Дані з ДІСО'!K338/'Коефіцієнти АТО'!$R338,0)</f>
        <v>39</v>
      </c>
      <c r="N338" s="40">
        <f>ROUNDUP('Дані з ДІСО'!L338/'Коефіцієнти АТО'!$R338,0)</f>
        <v>10</v>
      </c>
      <c r="O338" s="59">
        <f>(L338*Параметри!$K$32+M338*Параметри!$L$32+N338*Параметри!$M$32)/18</f>
        <v>136.57222222222222</v>
      </c>
      <c r="P338" s="41">
        <f>IF(H338=0,"",'Дані з ДІСО'!Y338/H338)</f>
        <v>0</v>
      </c>
      <c r="Q338" s="29">
        <f>IF(H338=0,"",(1+0.25*P338)*O338*Параметри!$K$51)</f>
        <v>27972.751363553823</v>
      </c>
      <c r="R338" s="29">
        <f>IF(H338=0,"",Q338*'Коефіцієнти АТО'!T338)</f>
        <v>475.53677318041503</v>
      </c>
      <c r="S338" s="29">
        <f>IF(H338=0,"",H338*(1+0.25*P338)*Параметри!$K$66*Параметри!$K$20/1000)</f>
        <v>0</v>
      </c>
      <c r="T338" s="29">
        <f>IF(H338=0,"",H338*(1+0.25*P338)*'Коефіцієнти АТО'!$S338*Параметри!$K$20/1000)</f>
        <v>6511.747590628288</v>
      </c>
      <c r="U338" s="29">
        <f t="shared" si="48"/>
        <v>34960.035727362527</v>
      </c>
      <c r="V338" s="29">
        <f t="shared" si="49"/>
        <v>34960.035727362527</v>
      </c>
      <c r="W338" s="40">
        <f>ROUNDUP('Дані з ДІСО'!P338/Параметри!$K$24,0)</f>
        <v>0</v>
      </c>
      <c r="X338" s="40">
        <f>ROUNDUP('Дані з ДІСО'!Q338/Параметри!$K$24,0)</f>
        <v>0</v>
      </c>
      <c r="Y338" s="40">
        <f>ROUNDUP('Дані з ДІСО'!R338/Параметри!$K$24,0)</f>
        <v>0</v>
      </c>
      <c r="Z338" s="59">
        <f>(W338*Параметри!$K$33+X338*Параметри!$L$33+Y338*Параметри!$M$33)/18</f>
        <v>0</v>
      </c>
      <c r="AA338" s="41">
        <f>IF(J338=0,0,'Дані з ДІСО'!AA338/J338)</f>
        <v>0</v>
      </c>
      <c r="AB338" s="29">
        <f>(1+0.25*AA338)*Z338*Параметри!$K$51</f>
        <v>0</v>
      </c>
      <c r="AC338" s="29">
        <f>AB338*'Коефіцієнти АТО'!U338</f>
        <v>0</v>
      </c>
      <c r="AD338" s="29">
        <f>J338*(1+0.25*AA338)*Параметри!$K$66*Параметри!$K$20/1000</f>
        <v>0</v>
      </c>
      <c r="AE338" s="29">
        <f>(1+0.25*AA338)*J338*'Коефіцієнти АТО'!S338*Параметри!$K$20/1000</f>
        <v>0</v>
      </c>
      <c r="AF338" s="29">
        <f t="shared" si="45"/>
        <v>0</v>
      </c>
      <c r="AG338" s="29">
        <v>0</v>
      </c>
      <c r="AH338" s="40">
        <v>13</v>
      </c>
      <c r="AI338" s="40">
        <v>0</v>
      </c>
      <c r="AJ338" s="40">
        <f t="shared" si="46"/>
        <v>0</v>
      </c>
      <c r="AK338" s="29">
        <f>(AH338+AI338)*(1+0.25*AJ338)*Параметри!$K$53</f>
        <v>2332.5805840480007</v>
      </c>
      <c r="AL338" s="29">
        <f>ROUNDUP(('Дані з ДІСО'!AU338+'Дані з ДІСО'!AW338)/Параметри!$K$28,0)</f>
        <v>0</v>
      </c>
      <c r="AM338" s="64">
        <f>AL338*Параметри!$M$35/18</f>
        <v>0</v>
      </c>
      <c r="AN338" s="29">
        <f>IF(AL338=0,0,'Дані з ДІСО'!AW338/SUM('Дані з ДІСО'!AU338,'Дані з ДІСО'!AW338))</f>
        <v>0</v>
      </c>
      <c r="AO338" s="29">
        <f>(1+0.25*AN338)*AM338*Параметри!$K$51</f>
        <v>0</v>
      </c>
      <c r="AP338" s="40">
        <f>ROUNDUP(('Дані з ДІСО'!AE338+'Дані не з ДІСО'!E338+'Дані не з ДІСО'!G338)/Параметри!$K$69,0)</f>
        <v>0</v>
      </c>
      <c r="AQ338" s="40">
        <f t="shared" si="50"/>
        <v>0</v>
      </c>
      <c r="AR338" s="40">
        <f>IF(AP338=0,0,('Дані з ДІСО'!AH338+'Дані не з ДІСО'!G338)/('Дані з ДІСО'!AE338+'Дані не з ДІСО'!E338+'Дані не з ДІСО'!G338))</f>
        <v>0</v>
      </c>
      <c r="AS338" s="29">
        <f>AQ338*(1+0.25*AR338)*Параметри!$K$51</f>
        <v>0</v>
      </c>
      <c r="AT338" s="40">
        <f>ROUNDUP('Дані з ДІСО'!AF338/Параметри!$K$70,0)</f>
        <v>0</v>
      </c>
      <c r="AU338" s="40">
        <f t="shared" si="51"/>
        <v>0</v>
      </c>
      <c r="AV338" s="40">
        <f>IF(AT338=0,0,'Дані з ДІСО'!AI338/'Дані з ДІСО'!AF338)</f>
        <v>0</v>
      </c>
      <c r="AW338" s="29">
        <f>AU338*(1+0.25*AV338)*Параметри!$K$51</f>
        <v>0</v>
      </c>
      <c r="AX338" s="40">
        <f>ROUNDUP('Дані з ДІСО'!AR338/Параметри!$K$29,0)</f>
        <v>0</v>
      </c>
      <c r="AY338" s="40">
        <f>ROUNDUP('Дані з ДІСО'!AS338/Параметри!$K$29,0)</f>
        <v>0</v>
      </c>
      <c r="AZ338" s="40">
        <f>ROUNDUP('Дані з ДІСО'!AT338/Параметри!$K$29,0)</f>
        <v>0</v>
      </c>
      <c r="BA338" s="64">
        <f>(AX338*Параметри!$K$32+AY338*Параметри!$L$32+AZ338*Параметри!$M$32)/18</f>
        <v>0</v>
      </c>
      <c r="BB338" s="29">
        <f>(BA338*Параметри!$K$51+SUM('Дані з ДІСО'!AR338:AT338)*Параметри!$K$48*Параметри!$K$20/1000)*Параметри!$K$74</f>
        <v>0</v>
      </c>
      <c r="BC338" s="40">
        <f>ROUNDUP(('Дані не з ДІСО'!I338+'Дані не з ДІСО'!K338)/Параметри!$K$26,0)</f>
        <v>0</v>
      </c>
      <c r="BD338" s="29">
        <f>BC338*Параметри!$M$36/18</f>
        <v>0</v>
      </c>
      <c r="BE338" s="40">
        <f>IF(BC338=0,0,'Дані не з ДІСО'!K338/('Дані не з ДІСО'!I338+'Дані не з ДІСО'!K338))</f>
        <v>0</v>
      </c>
      <c r="BF338" s="29">
        <f>(1+0.25*BE338)*BD338*Параметри!$K$51</f>
        <v>0</v>
      </c>
      <c r="BG338" s="40">
        <f>ROUNDUP('Дані не з ДІСО'!M338/Параметри!$K$27,0)</f>
        <v>0</v>
      </c>
      <c r="BH338" s="40">
        <f>BG338*Параметри!$M$37/18</f>
        <v>0</v>
      </c>
      <c r="BI338" s="29">
        <f>BH338*Параметри!$K$51</f>
        <v>0</v>
      </c>
      <c r="BJ338" s="29">
        <f>'Дані не з ДІСО'!N338*Параметри!$K$76</f>
        <v>0</v>
      </c>
      <c r="BK338" s="40">
        <f>ROUNDUP('Дані з ДІСО'!V338/Параметри!$K$25,0)</f>
        <v>0</v>
      </c>
      <c r="BL338" s="40">
        <f>ROUNDUP('Дані з ДІСО'!W338/Параметри!$K$25,0)</f>
        <v>0</v>
      </c>
      <c r="BM338" s="40">
        <f>ROUNDUP('Дані з ДІСО'!X338/Параметри!$K$25,0)</f>
        <v>0</v>
      </c>
      <c r="BN338" s="40">
        <f>(BK338*Параметри!$K$34+BL338*Параметри!$L$34+BM338*Параметри!$M$34)/18</f>
        <v>0</v>
      </c>
      <c r="BO338" s="40">
        <f>IF(K338=0,0,'Дані з ДІСО'!AC338/K338)</f>
        <v>0</v>
      </c>
      <c r="BP338" s="29">
        <f>(1+0.25*BO338)*BN338*Параметри!$K$51</f>
        <v>0</v>
      </c>
      <c r="BQ338" s="29">
        <f>BP338*'Коефіцієнти АТО'!U338</f>
        <v>0</v>
      </c>
      <c r="BR338" s="29">
        <f>K338*(1+0.25*BO338)*Параметри!$K$66*Параметри!$K$20/1000</f>
        <v>0</v>
      </c>
      <c r="BS338" s="29">
        <f>(1+0.25*BO338)*K338*'Коефіцієнти АТО'!S338*Параметри!$K$20/1000</f>
        <v>0</v>
      </c>
      <c r="BT338" s="29">
        <f t="shared" si="52"/>
        <v>0</v>
      </c>
      <c r="BU338" s="40">
        <f>ROUNDUP('Дані з ДІСО'!AG338/Параметри!$K$71,0)</f>
        <v>0</v>
      </c>
      <c r="BV338" s="40">
        <f t="shared" si="53"/>
        <v>0</v>
      </c>
      <c r="BW338" s="40">
        <f>IF('Дані з ДІСО'!AG338=0,0,'Дані з ДІСО'!AJ338/'Дані з ДІСО'!AG338)</f>
        <v>0</v>
      </c>
      <c r="BX338" s="29">
        <f>BV338*(1+0.25*BW338)*Параметри!$K$51</f>
        <v>0</v>
      </c>
      <c r="BY338" s="29">
        <f>ROUND(IF(Параметри!$K$77="No",CC338,CC338*Параметри!$K$78)+AG338,1)</f>
        <v>33563.4</v>
      </c>
      <c r="BZ338" s="29">
        <f>ROUND(IF(Параметри!$K$77="No",BF338,BF338*Параметри!$K$78),1)</f>
        <v>0</v>
      </c>
      <c r="CA338" s="29">
        <f>ROUND(IF(Параметри!$K$77="No",BI338,BI338*Параметри!$K$78),1)</f>
        <v>0</v>
      </c>
      <c r="CB338" s="29">
        <f>ROUND(IF(Параметри!$K$77="No",BJ338,BJ338*Параметри!$K$78),1)</f>
        <v>0</v>
      </c>
      <c r="CC338" s="29">
        <f t="shared" si="47"/>
        <v>37292.616311410529</v>
      </c>
    </row>
    <row r="339" spans="1:81">
      <c r="A339" s="9">
        <v>338</v>
      </c>
      <c r="B339" s="9" t="s">
        <v>3176</v>
      </c>
      <c r="C339" s="9" t="s">
        <v>3146</v>
      </c>
      <c r="D339" s="9" t="s">
        <v>3459</v>
      </c>
      <c r="E339" s="9" t="s">
        <v>78</v>
      </c>
      <c r="F339" s="9" t="s">
        <v>3476</v>
      </c>
      <c r="G339" s="9" t="s">
        <v>720</v>
      </c>
      <c r="H339" s="29">
        <f>SUM('Дані з ДІСО'!J339:L339)</f>
        <v>5269.5</v>
      </c>
      <c r="I339" s="29">
        <f>SUM('Дані з ДІСО'!G339:I339)</f>
        <v>263</v>
      </c>
      <c r="J339" s="29">
        <f>SUM('Дані з ДІСО'!P339:R339)</f>
        <v>0</v>
      </c>
      <c r="K339" s="29">
        <f>SUM('Дані з ДІСО'!V339:X339)</f>
        <v>0</v>
      </c>
      <c r="L339" s="40">
        <f>ROUNDUP('Дані з ДІСО'!J339/'Коефіцієнти АТО'!$R339,0)</f>
        <v>102</v>
      </c>
      <c r="M339" s="40">
        <f>ROUNDUP('Дані з ДІСО'!K339/'Коефіцієнти АТО'!$R339,0)</f>
        <v>136</v>
      </c>
      <c r="N339" s="40">
        <f>ROUNDUP('Дані з ДІСО'!L339/'Коефіцієнти АТО'!$R339,0)</f>
        <v>34</v>
      </c>
      <c r="O339" s="59">
        <f>(L339*Параметри!$K$32+M339*Параметри!$L$32+N339*Параметри!$M$32)/18</f>
        <v>444.45555555555558</v>
      </c>
      <c r="P339" s="41">
        <f>IF(H339=0,"",'Дані з ДІСО'!Y339/H339)</f>
        <v>0</v>
      </c>
      <c r="Q339" s="29">
        <f>IF(H339=0,"",(1+0.25*P339)*O339*Параметри!$K$51)</f>
        <v>91033.480640565962</v>
      </c>
      <c r="R339" s="29">
        <f>IF(H339=0,"",Q339*'Коефіцієнти АТО'!T339)</f>
        <v>1547.5691708896215</v>
      </c>
      <c r="S339" s="29">
        <f>IF(H339=0,"",H339*(1+0.25*P339)*Параметри!$K$66*Параметри!$K$20/1000)</f>
        <v>0</v>
      </c>
      <c r="T339" s="29">
        <f>IF(H339=0,"",H339*(1+0.25*P339)*'Коефіцієнти АТО'!$S339*Параметри!$K$20/1000)</f>
        <v>21564.197988089938</v>
      </c>
      <c r="U339" s="29">
        <f t="shared" si="48"/>
        <v>114145.24779954553</v>
      </c>
      <c r="V339" s="29">
        <f t="shared" si="49"/>
        <v>114145.24779954553</v>
      </c>
      <c r="W339" s="40">
        <f>ROUNDUP('Дані з ДІСО'!P339/Параметри!$K$24,0)</f>
        <v>0</v>
      </c>
      <c r="X339" s="40">
        <f>ROUNDUP('Дані з ДІСО'!Q339/Параметри!$K$24,0)</f>
        <v>0</v>
      </c>
      <c r="Y339" s="40">
        <f>ROUNDUP('Дані з ДІСО'!R339/Параметри!$K$24,0)</f>
        <v>0</v>
      </c>
      <c r="Z339" s="59">
        <f>(W339*Параметри!$K$33+X339*Параметри!$L$33+Y339*Параметри!$M$33)/18</f>
        <v>0</v>
      </c>
      <c r="AA339" s="41">
        <f>IF(J339=0,0,'Дані з ДІСО'!AA339/J339)</f>
        <v>0</v>
      </c>
      <c r="AB339" s="29">
        <f>(1+0.25*AA339)*Z339*Параметри!$K$51</f>
        <v>0</v>
      </c>
      <c r="AC339" s="29">
        <f>AB339*'Коефіцієнти АТО'!U339</f>
        <v>0</v>
      </c>
      <c r="AD339" s="29">
        <f>J339*(1+0.25*AA339)*Параметри!$K$66*Параметри!$K$20/1000</f>
        <v>0</v>
      </c>
      <c r="AE339" s="29">
        <f>(1+0.25*AA339)*J339*'Коефіцієнти АТО'!S339*Параметри!$K$20/1000</f>
        <v>0</v>
      </c>
      <c r="AF339" s="29">
        <f t="shared" si="45"/>
        <v>0</v>
      </c>
      <c r="AG339" s="29">
        <v>0</v>
      </c>
      <c r="AH339" s="40">
        <v>18</v>
      </c>
      <c r="AI339" s="40">
        <v>0</v>
      </c>
      <c r="AJ339" s="40">
        <f t="shared" si="46"/>
        <v>0</v>
      </c>
      <c r="AK339" s="29">
        <f>(AH339+AI339)*(1+0.25*AJ339)*Параметри!$K$53</f>
        <v>3229.726962528001</v>
      </c>
      <c r="AL339" s="29">
        <f>ROUNDUP(('Дані з ДІСО'!AU339+'Дані з ДІСО'!AW339)/Параметри!$K$28,0)</f>
        <v>0</v>
      </c>
      <c r="AM339" s="64">
        <f>AL339*Параметри!$M$35/18</f>
        <v>0</v>
      </c>
      <c r="AN339" s="29">
        <f>IF(AL339=0,0,'Дані з ДІСО'!AW339/SUM('Дані з ДІСО'!AU339,'Дані з ДІСО'!AW339))</f>
        <v>0</v>
      </c>
      <c r="AO339" s="29">
        <f>(1+0.25*AN339)*AM339*Параметри!$K$51</f>
        <v>0</v>
      </c>
      <c r="AP339" s="40">
        <f>ROUNDUP(('Дані з ДІСО'!AE339+'Дані не з ДІСО'!E339+'Дані не з ДІСО'!G339)/Параметри!$K$69,0)</f>
        <v>5</v>
      </c>
      <c r="AQ339" s="40">
        <f t="shared" si="50"/>
        <v>10</v>
      </c>
      <c r="AR339" s="40">
        <f>IF(AP339=0,0,('Дані з ДІСО'!AH339+'Дані не з ДІСО'!G339)/('Дані з ДІСО'!AE339+'Дані не з ДІСО'!E339+'Дані не з ДІСО'!G339))</f>
        <v>0</v>
      </c>
      <c r="AS339" s="29">
        <f>AQ339*(1+0.25*AR339)*Параметри!$K$51</f>
        <v>2048.2021093600001</v>
      </c>
      <c r="AT339" s="40">
        <f>ROUNDUP('Дані з ДІСО'!AF339/Параметри!$K$70,0)</f>
        <v>0</v>
      </c>
      <c r="AU339" s="40">
        <f t="shared" si="51"/>
        <v>0</v>
      </c>
      <c r="AV339" s="40">
        <f>IF(AT339=0,0,'Дані з ДІСО'!AI339/'Дані з ДІСО'!AF339)</f>
        <v>0</v>
      </c>
      <c r="AW339" s="29">
        <f>AU339*(1+0.25*AV339)*Параметри!$K$51</f>
        <v>0</v>
      </c>
      <c r="AX339" s="40">
        <f>ROUNDUP('Дані з ДІСО'!AR339/Параметри!$K$29,0)</f>
        <v>0</v>
      </c>
      <c r="AY339" s="40">
        <f>ROUNDUP('Дані з ДІСО'!AS339/Параметри!$K$29,0)</f>
        <v>0</v>
      </c>
      <c r="AZ339" s="40">
        <f>ROUNDUP('Дані з ДІСО'!AT339/Параметри!$K$29,0)</f>
        <v>0</v>
      </c>
      <c r="BA339" s="64">
        <f>(AX339*Параметри!$K$32+AY339*Параметри!$L$32+AZ339*Параметри!$M$32)/18</f>
        <v>0</v>
      </c>
      <c r="BB339" s="29">
        <f>(BA339*Параметри!$K$51+SUM('Дані з ДІСО'!AR339:AT339)*Параметри!$K$48*Параметри!$K$20/1000)*Параметри!$K$74</f>
        <v>0</v>
      </c>
      <c r="BC339" s="40">
        <f>ROUNDUP(('Дані не з ДІСО'!I339+'Дані не з ДІСО'!K339)/Параметри!$K$26,0)</f>
        <v>0</v>
      </c>
      <c r="BD339" s="29">
        <f>BC339*Параметри!$M$36/18</f>
        <v>0</v>
      </c>
      <c r="BE339" s="40">
        <f>IF(BC339=0,0,'Дані не з ДІСО'!K339/('Дані не з ДІСО'!I339+'Дані не з ДІСО'!K339))</f>
        <v>0</v>
      </c>
      <c r="BF339" s="29">
        <f>(1+0.25*BE339)*BD339*Параметри!$K$51</f>
        <v>0</v>
      </c>
      <c r="BG339" s="40">
        <f>ROUNDUP('Дані не з ДІСО'!M339/Параметри!$K$27,0)</f>
        <v>0</v>
      </c>
      <c r="BH339" s="40">
        <f>BG339*Параметри!$M$37/18</f>
        <v>0</v>
      </c>
      <c r="BI339" s="29">
        <f>BH339*Параметри!$K$51</f>
        <v>0</v>
      </c>
      <c r="BJ339" s="29">
        <f>'Дані не з ДІСО'!N339*Параметри!$K$76</f>
        <v>0</v>
      </c>
      <c r="BK339" s="40">
        <f>ROUNDUP('Дані з ДІСО'!V339/Параметри!$K$25,0)</f>
        <v>0</v>
      </c>
      <c r="BL339" s="40">
        <f>ROUNDUP('Дані з ДІСО'!W339/Параметри!$K$25,0)</f>
        <v>0</v>
      </c>
      <c r="BM339" s="40">
        <f>ROUNDUP('Дані з ДІСО'!X339/Параметри!$K$25,0)</f>
        <v>0</v>
      </c>
      <c r="BN339" s="40">
        <f>(BK339*Параметри!$K$34+BL339*Параметри!$L$34+BM339*Параметри!$M$34)/18</f>
        <v>0</v>
      </c>
      <c r="BO339" s="40">
        <f>IF(K339=0,0,'Дані з ДІСО'!AC339/K339)</f>
        <v>0</v>
      </c>
      <c r="BP339" s="29">
        <f>(1+0.25*BO339)*BN339*Параметри!$K$51</f>
        <v>0</v>
      </c>
      <c r="BQ339" s="29">
        <f>BP339*'Коефіцієнти АТО'!U339</f>
        <v>0</v>
      </c>
      <c r="BR339" s="29">
        <f>K339*(1+0.25*BO339)*Параметри!$K$66*Параметри!$K$20/1000</f>
        <v>0</v>
      </c>
      <c r="BS339" s="29">
        <f>(1+0.25*BO339)*K339*'Коефіцієнти АТО'!S339*Параметри!$K$20/1000</f>
        <v>0</v>
      </c>
      <c r="BT339" s="29">
        <f t="shared" si="52"/>
        <v>0</v>
      </c>
      <c r="BU339" s="40">
        <f>ROUNDUP('Дані з ДІСО'!AG339/Параметри!$K$71,0)</f>
        <v>0</v>
      </c>
      <c r="BV339" s="40">
        <f t="shared" si="53"/>
        <v>0</v>
      </c>
      <c r="BW339" s="40">
        <f>IF('Дані з ДІСО'!AG339=0,0,'Дані з ДІСО'!AJ339/'Дані з ДІСО'!AG339)</f>
        <v>0</v>
      </c>
      <c r="BX339" s="29">
        <f>BV339*(1+0.25*BW339)*Параметри!$K$51</f>
        <v>0</v>
      </c>
      <c r="BY339" s="29">
        <f>ROUND(IF(Параметри!$K$77="No",CC339,CC339*Параметри!$K$78)+AG339,1)</f>
        <v>107480.9</v>
      </c>
      <c r="BZ339" s="29">
        <f>ROUND(IF(Параметри!$K$77="No",BF339,BF339*Параметри!$K$78),1)</f>
        <v>0</v>
      </c>
      <c r="CA339" s="29">
        <f>ROUND(IF(Параметри!$K$77="No",BI339,BI339*Параметри!$K$78),1)</f>
        <v>0</v>
      </c>
      <c r="CB339" s="29">
        <f>ROUND(IF(Параметри!$K$77="No",BJ339,BJ339*Параметри!$K$78),1)</f>
        <v>0</v>
      </c>
      <c r="CC339" s="29">
        <f t="shared" si="47"/>
        <v>119423.17687143353</v>
      </c>
    </row>
    <row r="340" spans="1:81">
      <c r="A340" s="9">
        <v>339</v>
      </c>
      <c r="B340" s="9" t="s">
        <v>3151</v>
      </c>
      <c r="C340" s="9" t="s">
        <v>3151</v>
      </c>
      <c r="D340" s="9" t="s">
        <v>3459</v>
      </c>
      <c r="E340" s="9" t="s">
        <v>29</v>
      </c>
      <c r="F340" s="9" t="s">
        <v>3477</v>
      </c>
      <c r="G340" s="9" t="s">
        <v>722</v>
      </c>
      <c r="H340" s="29">
        <f>SUM('Дані з ДІСО'!J340:L340)</f>
        <v>1620</v>
      </c>
      <c r="I340" s="29">
        <f>SUM('Дані з ДІСО'!G340:I340)</f>
        <v>107</v>
      </c>
      <c r="J340" s="29">
        <f>SUM('Дані з ДІСО'!P340:R340)</f>
        <v>0</v>
      </c>
      <c r="K340" s="29">
        <f>SUM('Дані з ДІСО'!V340:X340)</f>
        <v>0</v>
      </c>
      <c r="L340" s="40">
        <f>ROUNDUP('Дані з ДІСО'!J340/'Коефіцієнти АТО'!$R340,0)</f>
        <v>42</v>
      </c>
      <c r="M340" s="40">
        <f>ROUNDUP('Дані з ДІСО'!K340/'Коефіцієнти АТО'!$R340,0)</f>
        <v>53</v>
      </c>
      <c r="N340" s="40">
        <f>ROUNDUP('Дані з ДІСО'!L340/'Коефіцієнти АТО'!$R340,0)</f>
        <v>8</v>
      </c>
      <c r="O340" s="59">
        <f>(L340*Параметри!$K$32+M340*Параметри!$L$32+N340*Параметри!$M$32)/18</f>
        <v>165.72777777777779</v>
      </c>
      <c r="P340" s="41">
        <f>IF(H340=0,"",'Дані з ДІСО'!Y340/H340)</f>
        <v>0</v>
      </c>
      <c r="Q340" s="29">
        <f>IF(H340=0,"",(1+0.25*P340)*O340*Параметри!$K$51)</f>
        <v>33944.398402398976</v>
      </c>
      <c r="R340" s="29">
        <f>IF(H340=0,"",Q340*'Коефіцієнти АТО'!T340)</f>
        <v>577.05477284078268</v>
      </c>
      <c r="S340" s="29">
        <f>IF(H340=0,"",H340*(1+0.25*P340)*Параметри!$K$66*Параметри!$K$20/1000)</f>
        <v>0</v>
      </c>
      <c r="T340" s="29">
        <f>IF(H340=0,"",H340*(1+0.25*P340)*'Коефіцієнти АТО'!$S340*Параметри!$K$20/1000)</f>
        <v>7400.3404213094382</v>
      </c>
      <c r="U340" s="29">
        <f t="shared" si="48"/>
        <v>41921.7935965492</v>
      </c>
      <c r="V340" s="29">
        <f t="shared" si="49"/>
        <v>41921.7935965492</v>
      </c>
      <c r="W340" s="40">
        <f>ROUNDUP('Дані з ДІСО'!P340/Параметри!$K$24,0)</f>
        <v>0</v>
      </c>
      <c r="X340" s="40">
        <f>ROUNDUP('Дані з ДІСО'!Q340/Параметри!$K$24,0)</f>
        <v>0</v>
      </c>
      <c r="Y340" s="40">
        <f>ROUNDUP('Дані з ДІСО'!R340/Параметри!$K$24,0)</f>
        <v>0</v>
      </c>
      <c r="Z340" s="59">
        <f>(W340*Параметри!$K$33+X340*Параметри!$L$33+Y340*Параметри!$M$33)/18</f>
        <v>0</v>
      </c>
      <c r="AA340" s="41">
        <f>IF(J340=0,0,'Дані з ДІСО'!AA340/J340)</f>
        <v>0</v>
      </c>
      <c r="AB340" s="29">
        <f>(1+0.25*AA340)*Z340*Параметри!$K$51</f>
        <v>0</v>
      </c>
      <c r="AC340" s="29">
        <f>AB340*'Коефіцієнти АТО'!U340</f>
        <v>0</v>
      </c>
      <c r="AD340" s="29">
        <f>J340*(1+0.25*AA340)*Параметри!$K$66*Параметри!$K$20/1000</f>
        <v>0</v>
      </c>
      <c r="AE340" s="29">
        <f>(1+0.25*AA340)*J340*'Коефіцієнти АТО'!S340*Параметри!$K$20/1000</f>
        <v>0</v>
      </c>
      <c r="AF340" s="29">
        <f t="shared" si="45"/>
        <v>0</v>
      </c>
      <c r="AG340" s="29">
        <v>0</v>
      </c>
      <c r="AH340" s="40">
        <v>2</v>
      </c>
      <c r="AI340" s="40">
        <v>0</v>
      </c>
      <c r="AJ340" s="40">
        <f t="shared" si="46"/>
        <v>0</v>
      </c>
      <c r="AK340" s="29">
        <f>(AH340+AI340)*(1+0.25*AJ340)*Параметри!$K$53</f>
        <v>358.85855139200009</v>
      </c>
      <c r="AL340" s="29">
        <f>ROUNDUP(('Дані з ДІСО'!AU340+'Дані з ДІСО'!AW340)/Параметри!$K$28,0)</f>
        <v>0</v>
      </c>
      <c r="AM340" s="64">
        <f>AL340*Параметри!$M$35/18</f>
        <v>0</v>
      </c>
      <c r="AN340" s="29">
        <f>IF(AL340=0,0,'Дані з ДІСО'!AW340/SUM('Дані з ДІСО'!AU340,'Дані з ДІСО'!AW340))</f>
        <v>0</v>
      </c>
      <c r="AO340" s="29">
        <f>(1+0.25*AN340)*AM340*Параметри!$K$51</f>
        <v>0</v>
      </c>
      <c r="AP340" s="40">
        <f>ROUNDUP(('Дані з ДІСО'!AE340+'Дані не з ДІСО'!E340+'Дані не з ДІСО'!G340)/Параметри!$K$69,0)</f>
        <v>0</v>
      </c>
      <c r="AQ340" s="40">
        <f t="shared" si="50"/>
        <v>0</v>
      </c>
      <c r="AR340" s="40">
        <f>IF(AP340=0,0,('Дані з ДІСО'!AH340+'Дані не з ДІСО'!G340)/('Дані з ДІСО'!AE340+'Дані не з ДІСО'!E340+'Дані не з ДІСО'!G340))</f>
        <v>0</v>
      </c>
      <c r="AS340" s="29">
        <f>AQ340*(1+0.25*AR340)*Параметри!$K$51</f>
        <v>0</v>
      </c>
      <c r="AT340" s="40">
        <f>ROUNDUP('Дані з ДІСО'!AF340/Параметри!$K$70,0)</f>
        <v>0</v>
      </c>
      <c r="AU340" s="40">
        <f t="shared" si="51"/>
        <v>0</v>
      </c>
      <c r="AV340" s="40">
        <f>IF(AT340=0,0,'Дані з ДІСО'!AI340/'Дані з ДІСО'!AF340)</f>
        <v>0</v>
      </c>
      <c r="AW340" s="29">
        <f>AU340*(1+0.25*AV340)*Параметри!$K$51</f>
        <v>0</v>
      </c>
      <c r="AX340" s="40">
        <f>ROUNDUP('Дані з ДІСО'!AR340/Параметри!$K$29,0)</f>
        <v>0</v>
      </c>
      <c r="AY340" s="40">
        <f>ROUNDUP('Дані з ДІСО'!AS340/Параметри!$K$29,0)</f>
        <v>0</v>
      </c>
      <c r="AZ340" s="40">
        <f>ROUNDUP('Дані з ДІСО'!AT340/Параметри!$K$29,0)</f>
        <v>0</v>
      </c>
      <c r="BA340" s="64">
        <f>(AX340*Параметри!$K$32+AY340*Параметри!$L$32+AZ340*Параметри!$M$32)/18</f>
        <v>0</v>
      </c>
      <c r="BB340" s="29">
        <f>(BA340*Параметри!$K$51+SUM('Дані з ДІСО'!AR340:AT340)*Параметри!$K$48*Параметри!$K$20/1000)*Параметри!$K$74</f>
        <v>0</v>
      </c>
      <c r="BC340" s="40">
        <f>ROUNDUP(('Дані не з ДІСО'!I340+'Дані не з ДІСО'!K340)/Параметри!$K$26,0)</f>
        <v>0</v>
      </c>
      <c r="BD340" s="29">
        <f>BC340*Параметри!$M$36/18</f>
        <v>0</v>
      </c>
      <c r="BE340" s="40">
        <f>IF(BC340=0,0,'Дані не з ДІСО'!K340/('Дані не з ДІСО'!I340+'Дані не з ДІСО'!K340))</f>
        <v>0</v>
      </c>
      <c r="BF340" s="29">
        <f>(1+0.25*BE340)*BD340*Параметри!$K$51</f>
        <v>0</v>
      </c>
      <c r="BG340" s="40">
        <f>ROUNDUP('Дані не з ДІСО'!M340/Параметри!$K$27,0)</f>
        <v>0</v>
      </c>
      <c r="BH340" s="40">
        <f>BG340*Параметри!$M$37/18</f>
        <v>0</v>
      </c>
      <c r="BI340" s="29">
        <f>BH340*Параметри!$K$51</f>
        <v>0</v>
      </c>
      <c r="BJ340" s="29">
        <f>'Дані не з ДІСО'!N340*Параметри!$K$76</f>
        <v>0</v>
      </c>
      <c r="BK340" s="40">
        <f>ROUNDUP('Дані з ДІСО'!V340/Параметри!$K$25,0)</f>
        <v>0</v>
      </c>
      <c r="BL340" s="40">
        <f>ROUNDUP('Дані з ДІСО'!W340/Параметри!$K$25,0)</f>
        <v>0</v>
      </c>
      <c r="BM340" s="40">
        <f>ROUNDUP('Дані з ДІСО'!X340/Параметри!$K$25,0)</f>
        <v>0</v>
      </c>
      <c r="BN340" s="40">
        <f>(BK340*Параметри!$K$34+BL340*Параметри!$L$34+BM340*Параметри!$M$34)/18</f>
        <v>0</v>
      </c>
      <c r="BO340" s="40">
        <f>IF(K340=0,0,'Дані з ДІСО'!AC340/K340)</f>
        <v>0</v>
      </c>
      <c r="BP340" s="29">
        <f>(1+0.25*BO340)*BN340*Параметри!$K$51</f>
        <v>0</v>
      </c>
      <c r="BQ340" s="29">
        <f>BP340*'Коефіцієнти АТО'!U340</f>
        <v>0</v>
      </c>
      <c r="BR340" s="29">
        <f>K340*(1+0.25*BO340)*Параметри!$K$66*Параметри!$K$20/1000</f>
        <v>0</v>
      </c>
      <c r="BS340" s="29">
        <f>(1+0.25*BO340)*K340*'Коефіцієнти АТО'!S340*Параметри!$K$20/1000</f>
        <v>0</v>
      </c>
      <c r="BT340" s="29">
        <f t="shared" si="52"/>
        <v>0</v>
      </c>
      <c r="BU340" s="40">
        <f>ROUNDUP('Дані з ДІСО'!AG340/Параметри!$K$71,0)</f>
        <v>0</v>
      </c>
      <c r="BV340" s="40">
        <f t="shared" si="53"/>
        <v>0</v>
      </c>
      <c r="BW340" s="40">
        <f>IF('Дані з ДІСО'!AG340=0,0,'Дані з ДІСО'!AJ340/'Дані з ДІСО'!AG340)</f>
        <v>0</v>
      </c>
      <c r="BX340" s="29">
        <f>BV340*(1+0.25*BW340)*Параметри!$K$51</f>
        <v>0</v>
      </c>
      <c r="BY340" s="29">
        <f>ROUND(IF(Параметри!$K$77="No",CC340,CC340*Параметри!$K$78)+AG340,1)</f>
        <v>38052.6</v>
      </c>
      <c r="BZ340" s="29">
        <f>ROUND(IF(Параметри!$K$77="No",BF340,BF340*Параметри!$K$78),1)</f>
        <v>0</v>
      </c>
      <c r="CA340" s="29">
        <f>ROUND(IF(Параметри!$K$77="No",BI340,BI340*Параметри!$K$78),1)</f>
        <v>0</v>
      </c>
      <c r="CB340" s="29">
        <f>ROUND(IF(Параметри!$K$77="No",BJ340,BJ340*Параметри!$K$78),1)</f>
        <v>0</v>
      </c>
      <c r="CC340" s="29">
        <f t="shared" si="47"/>
        <v>42280.652147941197</v>
      </c>
    </row>
    <row r="341" spans="1:81">
      <c r="A341" s="9">
        <v>340</v>
      </c>
      <c r="B341" s="9" t="s">
        <v>3148</v>
      </c>
      <c r="C341" s="9" t="s">
        <v>3148</v>
      </c>
      <c r="D341" s="9" t="s">
        <v>3459</v>
      </c>
      <c r="E341" s="9" t="s">
        <v>24</v>
      </c>
      <c r="F341" s="9" t="s">
        <v>3478</v>
      </c>
      <c r="G341" s="9" t="s">
        <v>724</v>
      </c>
      <c r="H341" s="29">
        <f>SUM('Дані з ДІСО'!J341:L341)</f>
        <v>838</v>
      </c>
      <c r="I341" s="29">
        <f>SUM('Дані з ДІСО'!G341:I341)</f>
        <v>45</v>
      </c>
      <c r="J341" s="29">
        <f>SUM('Дані з ДІСО'!P341:R341)</f>
        <v>0</v>
      </c>
      <c r="K341" s="29">
        <f>SUM('Дані з ДІСО'!V341:X341)</f>
        <v>0</v>
      </c>
      <c r="L341" s="40">
        <f>ROUNDUP('Дані з ДІСО'!J341/'Коефіцієнти АТО'!$R341,0)</f>
        <v>18</v>
      </c>
      <c r="M341" s="40">
        <f>ROUNDUP('Дані з ДІСО'!K341/'Коефіцієнти АТО'!$R341,0)</f>
        <v>24</v>
      </c>
      <c r="N341" s="40">
        <f>ROUNDUP('Дані з ДІСО'!L341/'Коефіцієнти АТО'!$R341,0)</f>
        <v>4</v>
      </c>
      <c r="O341" s="59">
        <f>(L341*Параметри!$K$32+M341*Параметри!$L$32+N341*Параметри!$M$32)/18</f>
        <v>74.488888888888894</v>
      </c>
      <c r="P341" s="41">
        <f>IF(H341=0,"",'Дані з ДІСО'!Y341/H341)</f>
        <v>0</v>
      </c>
      <c r="Q341" s="29">
        <f>IF(H341=0,"",(1+0.25*P341)*O341*Параметри!$K$51)</f>
        <v>15256.82993461049</v>
      </c>
      <c r="R341" s="29">
        <f>IF(H341=0,"",Q341*'Коефіцієнти АТО'!T341)</f>
        <v>259.36610888837833</v>
      </c>
      <c r="S341" s="29">
        <f>IF(H341=0,"",H341*(1+0.25*P341)*Параметри!$K$66*Параметри!$K$20/1000)</f>
        <v>0</v>
      </c>
      <c r="T341" s="29">
        <f>IF(H341=0,"",H341*(1+0.25*P341)*'Коефіцієнти АТО'!$S341*Параметри!$K$20/1000)</f>
        <v>4226.8353841568596</v>
      </c>
      <c r="U341" s="29">
        <f t="shared" si="48"/>
        <v>19743.031427655729</v>
      </c>
      <c r="V341" s="29">
        <f t="shared" si="49"/>
        <v>19743.031427655729</v>
      </c>
      <c r="W341" s="40">
        <f>ROUNDUP('Дані з ДІСО'!P341/Параметри!$K$24,0)</f>
        <v>0</v>
      </c>
      <c r="X341" s="40">
        <f>ROUNDUP('Дані з ДІСО'!Q341/Параметри!$K$24,0)</f>
        <v>0</v>
      </c>
      <c r="Y341" s="40">
        <f>ROUNDUP('Дані з ДІСО'!R341/Параметри!$K$24,0)</f>
        <v>0</v>
      </c>
      <c r="Z341" s="59">
        <f>(W341*Параметри!$K$33+X341*Параметри!$L$33+Y341*Параметри!$M$33)/18</f>
        <v>0</v>
      </c>
      <c r="AA341" s="41">
        <f>IF(J341=0,0,'Дані з ДІСО'!AA341/J341)</f>
        <v>0</v>
      </c>
      <c r="AB341" s="29">
        <f>(1+0.25*AA341)*Z341*Параметри!$K$51</f>
        <v>0</v>
      </c>
      <c r="AC341" s="29">
        <f>AB341*'Коефіцієнти АТО'!U341</f>
        <v>0</v>
      </c>
      <c r="AD341" s="29">
        <f>J341*(1+0.25*AA341)*Параметри!$K$66*Параметри!$K$20/1000</f>
        <v>0</v>
      </c>
      <c r="AE341" s="29">
        <f>(1+0.25*AA341)*J341*'Коефіцієнти АТО'!S341*Параметри!$K$20/1000</f>
        <v>0</v>
      </c>
      <c r="AF341" s="29">
        <f t="shared" si="45"/>
        <v>0</v>
      </c>
      <c r="AG341" s="29">
        <v>0</v>
      </c>
      <c r="AH341" s="40">
        <v>3</v>
      </c>
      <c r="AI341" s="40">
        <v>0</v>
      </c>
      <c r="AJ341" s="40">
        <f t="shared" si="46"/>
        <v>0</v>
      </c>
      <c r="AK341" s="29">
        <f>(AH341+AI341)*(1+0.25*AJ341)*Параметри!$K$53</f>
        <v>538.28782708800009</v>
      </c>
      <c r="AL341" s="29">
        <f>ROUNDUP(('Дані з ДІСО'!AU341+'Дані з ДІСО'!AW341)/Параметри!$K$28,0)</f>
        <v>0</v>
      </c>
      <c r="AM341" s="64">
        <f>AL341*Параметри!$M$35/18</f>
        <v>0</v>
      </c>
      <c r="AN341" s="29">
        <f>IF(AL341=0,0,'Дані з ДІСО'!AW341/SUM('Дані з ДІСО'!AU341,'Дані з ДІСО'!AW341))</f>
        <v>0</v>
      </c>
      <c r="AO341" s="29">
        <f>(1+0.25*AN341)*AM341*Параметри!$K$51</f>
        <v>0</v>
      </c>
      <c r="AP341" s="40">
        <f>ROUNDUP(('Дані з ДІСО'!AE341+'Дані не з ДІСО'!E341+'Дані не з ДІСО'!G341)/Параметри!$K$69,0)</f>
        <v>0</v>
      </c>
      <c r="AQ341" s="40">
        <f t="shared" si="50"/>
        <v>0</v>
      </c>
      <c r="AR341" s="40">
        <f>IF(AP341=0,0,('Дані з ДІСО'!AH341+'Дані не з ДІСО'!G341)/('Дані з ДІСО'!AE341+'Дані не з ДІСО'!E341+'Дані не з ДІСО'!G341))</f>
        <v>0</v>
      </c>
      <c r="AS341" s="29">
        <f>AQ341*(1+0.25*AR341)*Параметри!$K$51</f>
        <v>0</v>
      </c>
      <c r="AT341" s="40">
        <f>ROUNDUP('Дані з ДІСО'!AF341/Параметри!$K$70,0)</f>
        <v>0</v>
      </c>
      <c r="AU341" s="40">
        <f t="shared" si="51"/>
        <v>0</v>
      </c>
      <c r="AV341" s="40">
        <f>IF(AT341=0,0,'Дані з ДІСО'!AI341/'Дані з ДІСО'!AF341)</f>
        <v>0</v>
      </c>
      <c r="AW341" s="29">
        <f>AU341*(1+0.25*AV341)*Параметри!$K$51</f>
        <v>0</v>
      </c>
      <c r="AX341" s="40">
        <f>ROUNDUP('Дані з ДІСО'!AR341/Параметри!$K$29,0)</f>
        <v>0</v>
      </c>
      <c r="AY341" s="40">
        <f>ROUNDUP('Дані з ДІСО'!AS341/Параметри!$K$29,0)</f>
        <v>0</v>
      </c>
      <c r="AZ341" s="40">
        <f>ROUNDUP('Дані з ДІСО'!AT341/Параметри!$K$29,0)</f>
        <v>0</v>
      </c>
      <c r="BA341" s="64">
        <f>(AX341*Параметри!$K$32+AY341*Параметри!$L$32+AZ341*Параметри!$M$32)/18</f>
        <v>0</v>
      </c>
      <c r="BB341" s="29">
        <f>(BA341*Параметри!$K$51+SUM('Дані з ДІСО'!AR341:AT341)*Параметри!$K$48*Параметри!$K$20/1000)*Параметри!$K$74</f>
        <v>0</v>
      </c>
      <c r="BC341" s="40">
        <f>ROUNDUP(('Дані не з ДІСО'!I341+'Дані не з ДІСО'!K341)/Параметри!$K$26,0)</f>
        <v>0</v>
      </c>
      <c r="BD341" s="29">
        <f>BC341*Параметри!$M$36/18</f>
        <v>0</v>
      </c>
      <c r="BE341" s="40">
        <f>IF(BC341=0,0,'Дані не з ДІСО'!K341/('Дані не з ДІСО'!I341+'Дані не з ДІСО'!K341))</f>
        <v>0</v>
      </c>
      <c r="BF341" s="29">
        <f>(1+0.25*BE341)*BD341*Параметри!$K$51</f>
        <v>0</v>
      </c>
      <c r="BG341" s="40">
        <f>ROUNDUP('Дані не з ДІСО'!M341/Параметри!$K$27,0)</f>
        <v>0</v>
      </c>
      <c r="BH341" s="40">
        <f>BG341*Параметри!$M$37/18</f>
        <v>0</v>
      </c>
      <c r="BI341" s="29">
        <f>BH341*Параметри!$K$51</f>
        <v>0</v>
      </c>
      <c r="BJ341" s="29">
        <f>'Дані не з ДІСО'!N341*Параметри!$K$76</f>
        <v>0</v>
      </c>
      <c r="BK341" s="40">
        <f>ROUNDUP('Дані з ДІСО'!V341/Параметри!$K$25,0)</f>
        <v>0</v>
      </c>
      <c r="BL341" s="40">
        <f>ROUNDUP('Дані з ДІСО'!W341/Параметри!$K$25,0)</f>
        <v>0</v>
      </c>
      <c r="BM341" s="40">
        <f>ROUNDUP('Дані з ДІСО'!X341/Параметри!$K$25,0)</f>
        <v>0</v>
      </c>
      <c r="BN341" s="40">
        <f>(BK341*Параметри!$K$34+BL341*Параметри!$L$34+BM341*Параметри!$M$34)/18</f>
        <v>0</v>
      </c>
      <c r="BO341" s="40">
        <f>IF(K341=0,0,'Дані з ДІСО'!AC341/K341)</f>
        <v>0</v>
      </c>
      <c r="BP341" s="29">
        <f>(1+0.25*BO341)*BN341*Параметри!$K$51</f>
        <v>0</v>
      </c>
      <c r="BQ341" s="29">
        <f>BP341*'Коефіцієнти АТО'!U341</f>
        <v>0</v>
      </c>
      <c r="BR341" s="29">
        <f>K341*(1+0.25*BO341)*Параметри!$K$66*Параметри!$K$20/1000</f>
        <v>0</v>
      </c>
      <c r="BS341" s="29">
        <f>(1+0.25*BO341)*K341*'Коефіцієнти АТО'!S341*Параметри!$K$20/1000</f>
        <v>0</v>
      </c>
      <c r="BT341" s="29">
        <f t="shared" si="52"/>
        <v>0</v>
      </c>
      <c r="BU341" s="40">
        <f>ROUNDUP('Дані з ДІСО'!AG341/Параметри!$K$71,0)</f>
        <v>0</v>
      </c>
      <c r="BV341" s="40">
        <f t="shared" si="53"/>
        <v>0</v>
      </c>
      <c r="BW341" s="40">
        <f>IF('Дані з ДІСО'!AG341=0,0,'Дані з ДІСО'!AJ341/'Дані з ДІСО'!AG341)</f>
        <v>0</v>
      </c>
      <c r="BX341" s="29">
        <f>BV341*(1+0.25*BW341)*Параметри!$K$51</f>
        <v>0</v>
      </c>
      <c r="BY341" s="29">
        <f>ROUND(IF(Параметри!$K$77="No",CC341,CC341*Параметри!$K$78)+AG341,1)</f>
        <v>18253.2</v>
      </c>
      <c r="BZ341" s="29">
        <f>ROUND(IF(Параметри!$K$77="No",BF341,BF341*Параметри!$K$78),1)</f>
        <v>0</v>
      </c>
      <c r="CA341" s="29">
        <f>ROUND(IF(Параметри!$K$77="No",BI341,BI341*Параметри!$K$78),1)</f>
        <v>0</v>
      </c>
      <c r="CB341" s="29">
        <f>ROUND(IF(Параметри!$K$77="No",BJ341,BJ341*Параметри!$K$78),1)</f>
        <v>0</v>
      </c>
      <c r="CC341" s="29">
        <f t="shared" si="47"/>
        <v>20281.319254743728</v>
      </c>
    </row>
    <row r="342" spans="1:81">
      <c r="A342" s="9">
        <v>341</v>
      </c>
      <c r="B342" s="9" t="s">
        <v>3148</v>
      </c>
      <c r="C342" s="9" t="s">
        <v>3148</v>
      </c>
      <c r="D342" s="9" t="s">
        <v>3459</v>
      </c>
      <c r="E342" s="9" t="s">
        <v>24</v>
      </c>
      <c r="F342" s="9" t="s">
        <v>3479</v>
      </c>
      <c r="G342" s="9" t="s">
        <v>726</v>
      </c>
      <c r="H342" s="29">
        <f>SUM('Дані з ДІСО'!J342:L342)</f>
        <v>3001.5</v>
      </c>
      <c r="I342" s="29">
        <f>SUM('Дані з ДІСО'!G342:I342)</f>
        <v>129</v>
      </c>
      <c r="J342" s="29">
        <f>SUM('Дані з ДІСО'!P342:R342)</f>
        <v>0</v>
      </c>
      <c r="K342" s="29">
        <f>SUM('Дані з ДІСО'!V342:X342)</f>
        <v>0</v>
      </c>
      <c r="L342" s="40">
        <f>ROUNDUP('Дані з ДІСО'!J342/'Коефіцієнти АТО'!$R342,0)</f>
        <v>61</v>
      </c>
      <c r="M342" s="40">
        <f>ROUNDUP('Дані з ДІСО'!K342/'Коефіцієнти АТО'!$R342,0)</f>
        <v>76</v>
      </c>
      <c r="N342" s="40">
        <f>ROUNDUP('Дані з ДІСО'!L342/'Коефіцієнти АТО'!$R342,0)</f>
        <v>19</v>
      </c>
      <c r="O342" s="59">
        <f>(L342*Параметри!$K$32+M342*Параметри!$L$32+N342*Параметри!$M$32)/18</f>
        <v>253.48333333333338</v>
      </c>
      <c r="P342" s="41">
        <f>IF(H342=0,"",'Дані з ДІСО'!Y342/H342)</f>
        <v>0.24021322671997333</v>
      </c>
      <c r="Q342" s="29">
        <f>IF(H342=0,"",(1+0.25*P342)*O342*Параметри!$K$51)</f>
        <v>55036.38799360711</v>
      </c>
      <c r="R342" s="29">
        <f>IF(H342=0,"",Q342*'Коефіцієнти АТО'!T342)</f>
        <v>935.61859589132098</v>
      </c>
      <c r="S342" s="29">
        <f>IF(H342=0,"",H342*(1+0.25*P342)*Параметри!$K$66*Параметри!$K$20/1000)</f>
        <v>0</v>
      </c>
      <c r="T342" s="29">
        <f>IF(H342=0,"",H342*(1+0.25*P342)*'Коефіцієнти АТО'!$S342*Параметри!$K$20/1000)</f>
        <v>16048.607975586023</v>
      </c>
      <c r="U342" s="29">
        <f t="shared" si="48"/>
        <v>72020.614565084456</v>
      </c>
      <c r="V342" s="29">
        <f t="shared" si="49"/>
        <v>72020.614565084456</v>
      </c>
      <c r="W342" s="40">
        <f>ROUNDUP('Дані з ДІСО'!P342/Параметри!$K$24,0)</f>
        <v>0</v>
      </c>
      <c r="X342" s="40">
        <f>ROUNDUP('Дані з ДІСО'!Q342/Параметри!$K$24,0)</f>
        <v>0</v>
      </c>
      <c r="Y342" s="40">
        <f>ROUNDUP('Дані з ДІСО'!R342/Параметри!$K$24,0)</f>
        <v>0</v>
      </c>
      <c r="Z342" s="59">
        <f>(W342*Параметри!$K$33+X342*Параметри!$L$33+Y342*Параметри!$M$33)/18</f>
        <v>0</v>
      </c>
      <c r="AA342" s="41">
        <f>IF(J342=0,0,'Дані з ДІСО'!AA342/J342)</f>
        <v>0</v>
      </c>
      <c r="AB342" s="29">
        <f>(1+0.25*AA342)*Z342*Параметри!$K$51</f>
        <v>0</v>
      </c>
      <c r="AC342" s="29">
        <f>AB342*'Коефіцієнти АТО'!U342</f>
        <v>0</v>
      </c>
      <c r="AD342" s="29">
        <f>J342*(1+0.25*AA342)*Параметри!$K$66*Параметри!$K$20/1000</f>
        <v>0</v>
      </c>
      <c r="AE342" s="29">
        <f>(1+0.25*AA342)*J342*'Коефіцієнти АТО'!S342*Параметри!$K$20/1000</f>
        <v>0</v>
      </c>
      <c r="AF342" s="29">
        <f t="shared" si="45"/>
        <v>0</v>
      </c>
      <c r="AG342" s="29">
        <v>0</v>
      </c>
      <c r="AH342" s="40">
        <v>26</v>
      </c>
      <c r="AI342" s="40">
        <v>13</v>
      </c>
      <c r="AJ342" s="40">
        <f t="shared" si="46"/>
        <v>0.33333333333333331</v>
      </c>
      <c r="AK342" s="29">
        <f>(AH342+AI342)*(1+0.25*AJ342)*Параметри!$K$53</f>
        <v>7580.8868981560017</v>
      </c>
      <c r="AL342" s="29">
        <f>ROUNDUP(('Дані з ДІСО'!AU342+'Дані з ДІСО'!AW342)/Параметри!$K$28,0)</f>
        <v>0</v>
      </c>
      <c r="AM342" s="64">
        <f>AL342*Параметри!$M$35/18</f>
        <v>0</v>
      </c>
      <c r="AN342" s="29">
        <f>IF(AL342=0,0,'Дані з ДІСО'!AW342/SUM('Дані з ДІСО'!AU342,'Дані з ДІСО'!AW342))</f>
        <v>0</v>
      </c>
      <c r="AO342" s="29">
        <f>(1+0.25*AN342)*AM342*Параметри!$K$51</f>
        <v>0</v>
      </c>
      <c r="AP342" s="40">
        <f>ROUNDUP(('Дані з ДІСО'!AE342+'Дані не з ДІСО'!E342+'Дані не з ДІСО'!G342)/Параметри!$K$69,0)</f>
        <v>0</v>
      </c>
      <c r="AQ342" s="40">
        <f t="shared" si="50"/>
        <v>0</v>
      </c>
      <c r="AR342" s="40">
        <f>IF(AP342=0,0,('Дані з ДІСО'!AH342+'Дані не з ДІСО'!G342)/('Дані з ДІСО'!AE342+'Дані не з ДІСО'!E342+'Дані не з ДІСО'!G342))</f>
        <v>0</v>
      </c>
      <c r="AS342" s="29">
        <f>AQ342*(1+0.25*AR342)*Параметри!$K$51</f>
        <v>0</v>
      </c>
      <c r="AT342" s="40">
        <f>ROUNDUP('Дані з ДІСО'!AF342/Параметри!$K$70,0)</f>
        <v>0</v>
      </c>
      <c r="AU342" s="40">
        <f t="shared" si="51"/>
        <v>0</v>
      </c>
      <c r="AV342" s="40">
        <f>IF(AT342=0,0,'Дані з ДІСО'!AI342/'Дані з ДІСО'!AF342)</f>
        <v>0</v>
      </c>
      <c r="AW342" s="29">
        <f>AU342*(1+0.25*AV342)*Параметри!$K$51</f>
        <v>0</v>
      </c>
      <c r="AX342" s="40">
        <f>ROUNDUP('Дані з ДІСО'!AR342/Параметри!$K$29,0)</f>
        <v>0</v>
      </c>
      <c r="AY342" s="40">
        <f>ROUNDUP('Дані з ДІСО'!AS342/Параметри!$K$29,0)</f>
        <v>0</v>
      </c>
      <c r="AZ342" s="40">
        <f>ROUNDUP('Дані з ДІСО'!AT342/Параметри!$K$29,0)</f>
        <v>0</v>
      </c>
      <c r="BA342" s="64">
        <f>(AX342*Параметри!$K$32+AY342*Параметри!$L$32+AZ342*Параметри!$M$32)/18</f>
        <v>0</v>
      </c>
      <c r="BB342" s="29">
        <f>(BA342*Параметри!$K$51+SUM('Дані з ДІСО'!AR342:AT342)*Параметри!$K$48*Параметри!$K$20/1000)*Параметри!$K$74</f>
        <v>0</v>
      </c>
      <c r="BC342" s="40">
        <f>ROUNDUP(('Дані не з ДІСО'!I342+'Дані не з ДІСО'!K342)/Параметри!$K$26,0)</f>
        <v>0</v>
      </c>
      <c r="BD342" s="29">
        <f>BC342*Параметри!$M$36/18</f>
        <v>0</v>
      </c>
      <c r="BE342" s="40">
        <f>IF(BC342=0,0,'Дані не з ДІСО'!K342/('Дані не з ДІСО'!I342+'Дані не з ДІСО'!K342))</f>
        <v>0</v>
      </c>
      <c r="BF342" s="29">
        <f>(1+0.25*BE342)*BD342*Параметри!$K$51</f>
        <v>0</v>
      </c>
      <c r="BG342" s="40">
        <f>ROUNDUP('Дані не з ДІСО'!M342/Параметри!$K$27,0)</f>
        <v>0</v>
      </c>
      <c r="BH342" s="40">
        <f>BG342*Параметри!$M$37/18</f>
        <v>0</v>
      </c>
      <c r="BI342" s="29">
        <f>BH342*Параметри!$K$51</f>
        <v>0</v>
      </c>
      <c r="BJ342" s="29">
        <f>'Дані не з ДІСО'!N342*Параметри!$K$76</f>
        <v>0</v>
      </c>
      <c r="BK342" s="40">
        <f>ROUNDUP('Дані з ДІСО'!V342/Параметри!$K$25,0)</f>
        <v>0</v>
      </c>
      <c r="BL342" s="40">
        <f>ROUNDUP('Дані з ДІСО'!W342/Параметри!$K$25,0)</f>
        <v>0</v>
      </c>
      <c r="BM342" s="40">
        <f>ROUNDUP('Дані з ДІСО'!X342/Параметри!$K$25,0)</f>
        <v>0</v>
      </c>
      <c r="BN342" s="40">
        <f>(BK342*Параметри!$K$34+BL342*Параметри!$L$34+BM342*Параметри!$M$34)/18</f>
        <v>0</v>
      </c>
      <c r="BO342" s="40">
        <f>IF(K342=0,0,'Дані з ДІСО'!AC342/K342)</f>
        <v>0</v>
      </c>
      <c r="BP342" s="29">
        <f>(1+0.25*BO342)*BN342*Параметри!$K$51</f>
        <v>0</v>
      </c>
      <c r="BQ342" s="29">
        <f>BP342*'Коефіцієнти АТО'!U342</f>
        <v>0</v>
      </c>
      <c r="BR342" s="29">
        <f>K342*(1+0.25*BO342)*Параметри!$K$66*Параметри!$K$20/1000</f>
        <v>0</v>
      </c>
      <c r="BS342" s="29">
        <f>(1+0.25*BO342)*K342*'Коефіцієнти АТО'!S342*Параметри!$K$20/1000</f>
        <v>0</v>
      </c>
      <c r="BT342" s="29">
        <f t="shared" si="52"/>
        <v>0</v>
      </c>
      <c r="BU342" s="40">
        <f>ROUNDUP('Дані з ДІСО'!AG342/Параметри!$K$71,0)</f>
        <v>0</v>
      </c>
      <c r="BV342" s="40">
        <f t="shared" si="53"/>
        <v>0</v>
      </c>
      <c r="BW342" s="40">
        <f>IF('Дані з ДІСО'!AG342=0,0,'Дані з ДІСО'!AJ342/'Дані з ДІСО'!AG342)</f>
        <v>0</v>
      </c>
      <c r="BX342" s="29">
        <f>BV342*(1+0.25*BW342)*Параметри!$K$51</f>
        <v>0</v>
      </c>
      <c r="BY342" s="29">
        <f>ROUND(IF(Параметри!$K$77="No",CC342,CC342*Параметри!$K$78)+AG342,1)</f>
        <v>71641.399999999994</v>
      </c>
      <c r="BZ342" s="29">
        <f>ROUND(IF(Параметри!$K$77="No",BF342,BF342*Параметри!$K$78),1)</f>
        <v>0</v>
      </c>
      <c r="CA342" s="29">
        <f>ROUND(IF(Параметри!$K$77="No",BI342,BI342*Параметри!$K$78),1)</f>
        <v>0</v>
      </c>
      <c r="CB342" s="29">
        <f>ROUND(IF(Параметри!$K$77="No",BJ342,BJ342*Параметри!$K$78),1)</f>
        <v>0</v>
      </c>
      <c r="CC342" s="29">
        <f t="shared" si="47"/>
        <v>79601.501463240464</v>
      </c>
    </row>
    <row r="343" spans="1:81">
      <c r="A343" s="9">
        <v>342</v>
      </c>
      <c r="B343" s="9" t="s">
        <v>3148</v>
      </c>
      <c r="C343" s="9" t="s">
        <v>3148</v>
      </c>
      <c r="D343" s="9" t="s">
        <v>3459</v>
      </c>
      <c r="E343" s="9" t="s">
        <v>24</v>
      </c>
      <c r="F343" s="9" t="s">
        <v>3480</v>
      </c>
      <c r="G343" s="9" t="s">
        <v>728</v>
      </c>
      <c r="H343" s="29">
        <f>SUM('Дані з ДІСО'!J343:L343)</f>
        <v>1870.5</v>
      </c>
      <c r="I343" s="29">
        <f>SUM('Дані з ДІСО'!G343:I343)</f>
        <v>99</v>
      </c>
      <c r="J343" s="29">
        <f>SUM('Дані з ДІСО'!P343:R343)</f>
        <v>0</v>
      </c>
      <c r="K343" s="29">
        <f>SUM('Дані з ДІСО'!V343:X343)</f>
        <v>0</v>
      </c>
      <c r="L343" s="40">
        <f>ROUNDUP('Дані з ДІСО'!J343/'Коефіцієнти АТО'!$R343,0)</f>
        <v>39</v>
      </c>
      <c r="M343" s="40">
        <f>ROUNDUP('Дані з ДІСО'!K343/'Коефіцієнти АТО'!$R343,0)</f>
        <v>57</v>
      </c>
      <c r="N343" s="40">
        <f>ROUNDUP('Дані з ДІСО'!L343/'Коефіцієнти АТО'!$R343,0)</f>
        <v>16</v>
      </c>
      <c r="O343" s="59">
        <f>(L343*Параметри!$K$32+M343*Параметри!$L$32+N343*Параметри!$M$32)/18</f>
        <v>184.9388888888889</v>
      </c>
      <c r="P343" s="41">
        <f>IF(H343=0,"",'Дані з ДІСО'!Y343/H343)</f>
        <v>1</v>
      </c>
      <c r="Q343" s="29">
        <f>IF(H343=0,"",(1+0.25*P343)*O343*Параметри!$K$51)</f>
        <v>47349.027790614608</v>
      </c>
      <c r="R343" s="29">
        <f>IF(H343=0,"",Q343*'Коефіцієнти АТО'!T343)</f>
        <v>804.93347244044844</v>
      </c>
      <c r="S343" s="29">
        <f>IF(H343=0,"",H343*(1+0.25*P343)*Параметри!$K$66*Параметри!$K$20/1000)</f>
        <v>0</v>
      </c>
      <c r="T343" s="29">
        <f>IF(H343=0,"",H343*(1+0.25*P343)*'Коефіцієнти АТО'!$S343*Параметри!$K$20/1000)</f>
        <v>11793.400337209734</v>
      </c>
      <c r="U343" s="29">
        <f t="shared" si="48"/>
        <v>59947.36160026479</v>
      </c>
      <c r="V343" s="29">
        <f t="shared" si="49"/>
        <v>59947.36160026479</v>
      </c>
      <c r="W343" s="40">
        <f>ROUNDUP('Дані з ДІСО'!P343/Параметри!$K$24,0)</f>
        <v>0</v>
      </c>
      <c r="X343" s="40">
        <f>ROUNDUP('Дані з ДІСО'!Q343/Параметри!$K$24,0)</f>
        <v>0</v>
      </c>
      <c r="Y343" s="40">
        <f>ROUNDUP('Дані з ДІСО'!R343/Параметри!$K$24,0)</f>
        <v>0</v>
      </c>
      <c r="Z343" s="59">
        <f>(W343*Параметри!$K$33+X343*Параметри!$L$33+Y343*Параметри!$M$33)/18</f>
        <v>0</v>
      </c>
      <c r="AA343" s="41">
        <f>IF(J343=0,0,'Дані з ДІСО'!AA343/J343)</f>
        <v>0</v>
      </c>
      <c r="AB343" s="29">
        <f>(1+0.25*AA343)*Z343*Параметри!$K$51</f>
        <v>0</v>
      </c>
      <c r="AC343" s="29">
        <f>AB343*'Коефіцієнти АТО'!U343</f>
        <v>0</v>
      </c>
      <c r="AD343" s="29">
        <f>J343*(1+0.25*AA343)*Параметри!$K$66*Параметри!$K$20/1000</f>
        <v>0</v>
      </c>
      <c r="AE343" s="29">
        <f>(1+0.25*AA343)*J343*'Коефіцієнти АТО'!S343*Параметри!$K$20/1000</f>
        <v>0</v>
      </c>
      <c r="AF343" s="29">
        <f t="shared" si="45"/>
        <v>0</v>
      </c>
      <c r="AG343" s="29">
        <v>0</v>
      </c>
      <c r="AH343" s="40">
        <v>0</v>
      </c>
      <c r="AI343" s="40">
        <v>3</v>
      </c>
      <c r="AJ343" s="40">
        <f t="shared" si="46"/>
        <v>1</v>
      </c>
      <c r="AK343" s="29">
        <f>(AH343+AI343)*(1+0.25*AJ343)*Параметри!$K$53</f>
        <v>672.85978386000022</v>
      </c>
      <c r="AL343" s="29">
        <f>ROUNDUP(('Дані з ДІСО'!AU343+'Дані з ДІСО'!AW343)/Параметри!$K$28,0)</f>
        <v>5</v>
      </c>
      <c r="AM343" s="64">
        <f>AL343*Параметри!$M$35/18</f>
        <v>6.3888888888888893</v>
      </c>
      <c r="AN343" s="29">
        <f>IF(AL343=0,0,'Дані з ДІСО'!AW343/SUM('Дані з ДІСО'!AU343,'Дані з ДІСО'!AW343))</f>
        <v>1</v>
      </c>
      <c r="AO343" s="29">
        <f>(1+0.25*AN343)*AM343*Параметри!$K$51</f>
        <v>1635.7169623361112</v>
      </c>
      <c r="AP343" s="40">
        <f>ROUNDUP(('Дані з ДІСО'!AE343+'Дані не з ДІСО'!E343+'Дані не з ДІСО'!G343)/Параметри!$K$69,0)</f>
        <v>0</v>
      </c>
      <c r="AQ343" s="40">
        <f t="shared" si="50"/>
        <v>0</v>
      </c>
      <c r="AR343" s="40">
        <f>IF(AP343=0,0,('Дані з ДІСО'!AH343+'Дані не з ДІСО'!G343)/('Дані з ДІСО'!AE343+'Дані не з ДІСО'!E343+'Дані не з ДІСО'!G343))</f>
        <v>0</v>
      </c>
      <c r="AS343" s="29">
        <f>AQ343*(1+0.25*AR343)*Параметри!$K$51</f>
        <v>0</v>
      </c>
      <c r="AT343" s="40">
        <f>ROUNDUP('Дані з ДІСО'!AF343/Параметри!$K$70,0)</f>
        <v>0</v>
      </c>
      <c r="AU343" s="40">
        <f t="shared" si="51"/>
        <v>0</v>
      </c>
      <c r="AV343" s="40">
        <f>IF(AT343=0,0,'Дані з ДІСО'!AI343/'Дані з ДІСО'!AF343)</f>
        <v>0</v>
      </c>
      <c r="AW343" s="29">
        <f>AU343*(1+0.25*AV343)*Параметри!$K$51</f>
        <v>0</v>
      </c>
      <c r="AX343" s="40">
        <f>ROUNDUP('Дані з ДІСО'!AR343/Параметри!$K$29,0)</f>
        <v>0</v>
      </c>
      <c r="AY343" s="40">
        <f>ROUNDUP('Дані з ДІСО'!AS343/Параметри!$K$29,0)</f>
        <v>0</v>
      </c>
      <c r="AZ343" s="40">
        <f>ROUNDUP('Дані з ДІСО'!AT343/Параметри!$K$29,0)</f>
        <v>0</v>
      </c>
      <c r="BA343" s="64">
        <f>(AX343*Параметри!$K$32+AY343*Параметри!$L$32+AZ343*Параметри!$M$32)/18</f>
        <v>0</v>
      </c>
      <c r="BB343" s="29">
        <f>(BA343*Параметри!$K$51+SUM('Дані з ДІСО'!AR343:AT343)*Параметри!$K$48*Параметри!$K$20/1000)*Параметри!$K$74</f>
        <v>0</v>
      </c>
      <c r="BC343" s="40">
        <f>ROUNDUP(('Дані не з ДІСО'!I343+'Дані не з ДІСО'!K343)/Параметри!$K$26,0)</f>
        <v>0</v>
      </c>
      <c r="BD343" s="29">
        <f>BC343*Параметри!$M$36/18</f>
        <v>0</v>
      </c>
      <c r="BE343" s="40">
        <f>IF(BC343=0,0,'Дані не з ДІСО'!K343/('Дані не з ДІСО'!I343+'Дані не з ДІСО'!K343))</f>
        <v>0</v>
      </c>
      <c r="BF343" s="29">
        <f>(1+0.25*BE343)*BD343*Параметри!$K$51</f>
        <v>0</v>
      </c>
      <c r="BG343" s="40">
        <f>ROUNDUP('Дані не з ДІСО'!M343/Параметри!$K$27,0)</f>
        <v>0</v>
      </c>
      <c r="BH343" s="40">
        <f>BG343*Параметри!$M$37/18</f>
        <v>0</v>
      </c>
      <c r="BI343" s="29">
        <f>BH343*Параметри!$K$51</f>
        <v>0</v>
      </c>
      <c r="BJ343" s="29">
        <f>'Дані не з ДІСО'!N343*Параметри!$K$76</f>
        <v>0</v>
      </c>
      <c r="BK343" s="40">
        <f>ROUNDUP('Дані з ДІСО'!V343/Параметри!$K$25,0)</f>
        <v>0</v>
      </c>
      <c r="BL343" s="40">
        <f>ROUNDUP('Дані з ДІСО'!W343/Параметри!$K$25,0)</f>
        <v>0</v>
      </c>
      <c r="BM343" s="40">
        <f>ROUNDUP('Дані з ДІСО'!X343/Параметри!$K$25,0)</f>
        <v>0</v>
      </c>
      <c r="BN343" s="40">
        <f>(BK343*Параметри!$K$34+BL343*Параметри!$L$34+BM343*Параметри!$M$34)/18</f>
        <v>0</v>
      </c>
      <c r="BO343" s="40">
        <f>IF(K343=0,0,'Дані з ДІСО'!AC343/K343)</f>
        <v>0</v>
      </c>
      <c r="BP343" s="29">
        <f>(1+0.25*BO343)*BN343*Параметри!$K$51</f>
        <v>0</v>
      </c>
      <c r="BQ343" s="29">
        <f>BP343*'Коефіцієнти АТО'!U343</f>
        <v>0</v>
      </c>
      <c r="BR343" s="29">
        <f>K343*(1+0.25*BO343)*Параметри!$K$66*Параметри!$K$20/1000</f>
        <v>0</v>
      </c>
      <c r="BS343" s="29">
        <f>(1+0.25*BO343)*K343*'Коефіцієнти АТО'!S343*Параметри!$K$20/1000</f>
        <v>0</v>
      </c>
      <c r="BT343" s="29">
        <f t="shared" si="52"/>
        <v>0</v>
      </c>
      <c r="BU343" s="40">
        <f>ROUNDUP('Дані з ДІСО'!AG343/Параметри!$K$71,0)</f>
        <v>0</v>
      </c>
      <c r="BV343" s="40">
        <f t="shared" si="53"/>
        <v>0</v>
      </c>
      <c r="BW343" s="40">
        <f>IF('Дані з ДІСО'!AG343=0,0,'Дані з ДІСО'!AJ343/'Дані з ДІСО'!AG343)</f>
        <v>0</v>
      </c>
      <c r="BX343" s="29">
        <f>BV343*(1+0.25*BW343)*Параметри!$K$51</f>
        <v>0</v>
      </c>
      <c r="BY343" s="29">
        <f>ROUND(IF(Параметри!$K$77="No",CC343,CC343*Параметри!$K$78)+AG343,1)</f>
        <v>56030.3</v>
      </c>
      <c r="BZ343" s="29">
        <f>ROUND(IF(Параметри!$K$77="No",BF343,BF343*Параметри!$K$78),1)</f>
        <v>0</v>
      </c>
      <c r="CA343" s="29">
        <f>ROUND(IF(Параметри!$K$77="No",BI343,BI343*Параметри!$K$78),1)</f>
        <v>0</v>
      </c>
      <c r="CB343" s="29">
        <f>ROUND(IF(Параметри!$K$77="No",BJ343,BJ343*Параметри!$K$78),1)</f>
        <v>0</v>
      </c>
      <c r="CC343" s="29">
        <f t="shared" si="47"/>
        <v>62255.938346460905</v>
      </c>
    </row>
    <row r="344" spans="1:81">
      <c r="A344" s="9">
        <v>343</v>
      </c>
      <c r="B344" s="9" t="s">
        <v>3151</v>
      </c>
      <c r="C344" s="9" t="s">
        <v>3151</v>
      </c>
      <c r="D344" s="9" t="s">
        <v>3459</v>
      </c>
      <c r="E344" s="9" t="s">
        <v>29</v>
      </c>
      <c r="F344" s="9" t="s">
        <v>3481</v>
      </c>
      <c r="G344" s="9" t="s">
        <v>730</v>
      </c>
      <c r="H344" s="29">
        <f>SUM('Дані з ДІСО'!J344:L344)</f>
        <v>2937.5</v>
      </c>
      <c r="I344" s="29">
        <f>SUM('Дані з ДІСО'!G344:I344)</f>
        <v>127</v>
      </c>
      <c r="J344" s="29">
        <f>SUM('Дані з ДІСО'!P344:R344)</f>
        <v>12</v>
      </c>
      <c r="K344" s="29">
        <f>SUM('Дані з ДІСО'!V344:X344)</f>
        <v>0</v>
      </c>
      <c r="L344" s="40">
        <f>ROUNDUP('Дані з ДІСО'!J344/'Коефіцієнти АТО'!$R344,0)</f>
        <v>56</v>
      </c>
      <c r="M344" s="40">
        <f>ROUNDUP('Дані з ДІСО'!K344/'Коефіцієнти АТО'!$R344,0)</f>
        <v>73</v>
      </c>
      <c r="N344" s="40">
        <f>ROUNDUP('Дані з ДІСО'!L344/'Коефіцієнти АТО'!$R344,0)</f>
        <v>19</v>
      </c>
      <c r="O344" s="59">
        <f>(L344*Параметри!$K$32+M344*Параметри!$L$32+N344*Параметри!$M$32)/18</f>
        <v>241.64444444444447</v>
      </c>
      <c r="P344" s="41">
        <f>IF(H344=0,"",'Дані з ДІСО'!Y344/H344)</f>
        <v>0</v>
      </c>
      <c r="Q344" s="29">
        <f>IF(H344=0,"",(1+0.25*P344)*O344*Параметри!$K$51)</f>
        <v>49493.666082623648</v>
      </c>
      <c r="R344" s="29">
        <f>IF(H344=0,"",Q344*'Коефіцієнти АТО'!T344)</f>
        <v>3712.0249561967735</v>
      </c>
      <c r="S344" s="29">
        <f>IF(H344=0,"",H344*(1+0.25*P344)*Параметри!$K$66*Параметри!$K$20/1000)</f>
        <v>0</v>
      </c>
      <c r="T344" s="29">
        <f>IF(H344=0,"",H344*(1+0.25*P344)*'Коефіцієнти АТО'!$S344*Параметри!$K$20/1000)</f>
        <v>13418.82715283733</v>
      </c>
      <c r="U344" s="29">
        <f t="shared" si="48"/>
        <v>66624.518191657757</v>
      </c>
      <c r="V344" s="29">
        <f t="shared" si="49"/>
        <v>66624.518191657757</v>
      </c>
      <c r="W344" s="40">
        <f>ROUNDUP('Дані з ДІСО'!P344/Параметри!$K$24,0)</f>
        <v>2</v>
      </c>
      <c r="X344" s="40">
        <f>ROUNDUP('Дані з ДІСО'!Q344/Параметри!$K$24,0)</f>
        <v>0</v>
      </c>
      <c r="Y344" s="40">
        <f>ROUNDUP('Дані з ДІСО'!R344/Параметри!$K$24,0)</f>
        <v>0</v>
      </c>
      <c r="Z344" s="59">
        <f>(W344*Параметри!$K$33+X344*Параметри!$L$33+Y344*Параметри!$M$33)/18</f>
        <v>4</v>
      </c>
      <c r="AA344" s="41">
        <f>IF(J344=0,0,'Дані з ДІСО'!AA344/J344)</f>
        <v>0</v>
      </c>
      <c r="AB344" s="29">
        <f>(1+0.25*AA344)*Z344*Параметри!$K$51</f>
        <v>819.28084374399998</v>
      </c>
      <c r="AC344" s="29">
        <f>AB344*'Коефіцієнти АТО'!U344</f>
        <v>38.506199655967997</v>
      </c>
      <c r="AD344" s="29">
        <f>J344*(1+0.25*AA344)*Параметри!$K$66*Параметри!$K$20/1000</f>
        <v>0</v>
      </c>
      <c r="AE344" s="29">
        <f>(1+0.25*AA344)*J344*'Коефіцієнти АТО'!S344*Параметри!$K$20/1000</f>
        <v>54.817336454143984</v>
      </c>
      <c r="AF344" s="29">
        <f t="shared" si="45"/>
        <v>912.60437985411193</v>
      </c>
      <c r="AG344" s="29">
        <v>0</v>
      </c>
      <c r="AH344" s="40">
        <v>10</v>
      </c>
      <c r="AI344" s="40">
        <v>0</v>
      </c>
      <c r="AJ344" s="40">
        <f t="shared" si="46"/>
        <v>0</v>
      </c>
      <c r="AK344" s="29">
        <f>(AH344+AI344)*(1+0.25*AJ344)*Параметри!$K$53</f>
        <v>1794.2927569600006</v>
      </c>
      <c r="AL344" s="29">
        <f>ROUNDUP(('Дані з ДІСО'!AU344+'Дані з ДІСО'!AW344)/Параметри!$K$28,0)</f>
        <v>0</v>
      </c>
      <c r="AM344" s="64">
        <f>AL344*Параметри!$M$35/18</f>
        <v>0</v>
      </c>
      <c r="AN344" s="29">
        <f>IF(AL344=0,0,'Дані з ДІСО'!AW344/SUM('Дані з ДІСО'!AU344,'Дані з ДІСО'!AW344))</f>
        <v>0</v>
      </c>
      <c r="AO344" s="29">
        <f>(1+0.25*AN344)*AM344*Параметри!$K$51</f>
        <v>0</v>
      </c>
      <c r="AP344" s="40">
        <f>ROUNDUP(('Дані з ДІСО'!AE344+'Дані не з ДІСО'!E344+'Дані не з ДІСО'!G344)/Параметри!$K$69,0)</f>
        <v>5</v>
      </c>
      <c r="AQ344" s="40">
        <f t="shared" si="50"/>
        <v>10</v>
      </c>
      <c r="AR344" s="40">
        <f>IF(AP344=0,0,('Дані з ДІСО'!AH344+'Дані не з ДІСО'!G344)/('Дані з ДІСО'!AE344+'Дані не з ДІСО'!E344+'Дані не з ДІСО'!G344))</f>
        <v>0</v>
      </c>
      <c r="AS344" s="29">
        <f>AQ344*(1+0.25*AR344)*Параметри!$K$51</f>
        <v>2048.2021093600001</v>
      </c>
      <c r="AT344" s="40">
        <f>ROUNDUP('Дані з ДІСО'!AF344/Параметри!$K$70,0)</f>
        <v>0</v>
      </c>
      <c r="AU344" s="40">
        <f t="shared" si="51"/>
        <v>0</v>
      </c>
      <c r="AV344" s="40">
        <f>IF(AT344=0,0,'Дані з ДІСО'!AI344/'Дані з ДІСО'!AF344)</f>
        <v>0</v>
      </c>
      <c r="AW344" s="29">
        <f>AU344*(1+0.25*AV344)*Параметри!$K$51</f>
        <v>0</v>
      </c>
      <c r="AX344" s="40">
        <f>ROUNDUP('Дані з ДІСО'!AR344/Параметри!$K$29,0)</f>
        <v>0</v>
      </c>
      <c r="AY344" s="40">
        <f>ROUNDUP('Дані з ДІСО'!AS344/Параметри!$K$29,0)</f>
        <v>0</v>
      </c>
      <c r="AZ344" s="40">
        <f>ROUNDUP('Дані з ДІСО'!AT344/Параметри!$K$29,0)</f>
        <v>0</v>
      </c>
      <c r="BA344" s="64">
        <f>(AX344*Параметри!$K$32+AY344*Параметри!$L$32+AZ344*Параметри!$M$32)/18</f>
        <v>0</v>
      </c>
      <c r="BB344" s="29">
        <f>(BA344*Параметри!$K$51+SUM('Дані з ДІСО'!AR344:AT344)*Параметри!$K$48*Параметри!$K$20/1000)*Параметри!$K$74</f>
        <v>0</v>
      </c>
      <c r="BC344" s="40">
        <f>ROUNDUP(('Дані не з ДІСО'!I344+'Дані не з ДІСО'!K344)/Параметри!$K$26,0)</f>
        <v>0</v>
      </c>
      <c r="BD344" s="29">
        <f>BC344*Параметри!$M$36/18</f>
        <v>0</v>
      </c>
      <c r="BE344" s="40">
        <f>IF(BC344=0,0,'Дані не з ДІСО'!K344/('Дані не з ДІСО'!I344+'Дані не з ДІСО'!K344))</f>
        <v>0</v>
      </c>
      <c r="BF344" s="29">
        <f>(1+0.25*BE344)*BD344*Параметри!$K$51</f>
        <v>0</v>
      </c>
      <c r="BG344" s="40">
        <f>ROUNDUP('Дані не з ДІСО'!M344/Параметри!$K$27,0)</f>
        <v>0</v>
      </c>
      <c r="BH344" s="40">
        <f>BG344*Параметри!$M$37/18</f>
        <v>0</v>
      </c>
      <c r="BI344" s="29">
        <f>BH344*Параметри!$K$51</f>
        <v>0</v>
      </c>
      <c r="BJ344" s="29">
        <f>'Дані не з ДІСО'!N344*Параметри!$K$76</f>
        <v>0</v>
      </c>
      <c r="BK344" s="40">
        <f>ROUNDUP('Дані з ДІСО'!V344/Параметри!$K$25,0)</f>
        <v>0</v>
      </c>
      <c r="BL344" s="40">
        <f>ROUNDUP('Дані з ДІСО'!W344/Параметри!$K$25,0)</f>
        <v>0</v>
      </c>
      <c r="BM344" s="40">
        <f>ROUNDUP('Дані з ДІСО'!X344/Параметри!$K$25,0)</f>
        <v>0</v>
      </c>
      <c r="BN344" s="40">
        <f>(BK344*Параметри!$K$34+BL344*Параметри!$L$34+BM344*Параметри!$M$34)/18</f>
        <v>0</v>
      </c>
      <c r="BO344" s="40">
        <f>IF(K344=0,0,'Дані з ДІСО'!AC344/K344)</f>
        <v>0</v>
      </c>
      <c r="BP344" s="29">
        <f>(1+0.25*BO344)*BN344*Параметри!$K$51</f>
        <v>0</v>
      </c>
      <c r="BQ344" s="29">
        <f>BP344*'Коефіцієнти АТО'!U344</f>
        <v>0</v>
      </c>
      <c r="BR344" s="29">
        <f>K344*(1+0.25*BO344)*Параметри!$K$66*Параметри!$K$20/1000</f>
        <v>0</v>
      </c>
      <c r="BS344" s="29">
        <f>(1+0.25*BO344)*K344*'Коефіцієнти АТО'!S344*Параметри!$K$20/1000</f>
        <v>0</v>
      </c>
      <c r="BT344" s="29">
        <f t="shared" si="52"/>
        <v>0</v>
      </c>
      <c r="BU344" s="40">
        <f>ROUNDUP('Дані з ДІСО'!AG344/Параметри!$K$71,0)</f>
        <v>0</v>
      </c>
      <c r="BV344" s="40">
        <f t="shared" si="53"/>
        <v>0</v>
      </c>
      <c r="BW344" s="40">
        <f>IF('Дані з ДІСО'!AG344=0,0,'Дані з ДІСО'!AJ344/'Дані з ДІСО'!AG344)</f>
        <v>0</v>
      </c>
      <c r="BX344" s="29">
        <f>BV344*(1+0.25*BW344)*Параметри!$K$51</f>
        <v>0</v>
      </c>
      <c r="BY344" s="29">
        <f>ROUND(IF(Параметри!$K$77="No",CC344,CC344*Параметри!$K$78)+AG344,1)</f>
        <v>64241.7</v>
      </c>
      <c r="BZ344" s="29">
        <f>ROUND(IF(Параметри!$K$77="No",BF344,BF344*Параметри!$K$78),1)</f>
        <v>0</v>
      </c>
      <c r="CA344" s="29">
        <f>ROUND(IF(Параметри!$K$77="No",BI344,BI344*Параметри!$K$78),1)</f>
        <v>0</v>
      </c>
      <c r="CB344" s="29">
        <f>ROUND(IF(Параметри!$K$77="No",BJ344,BJ344*Параметри!$K$78),1)</f>
        <v>0</v>
      </c>
      <c r="CC344" s="29">
        <f t="shared" si="47"/>
        <v>71379.617437831868</v>
      </c>
    </row>
    <row r="345" spans="1:81">
      <c r="A345" s="9">
        <v>344</v>
      </c>
      <c r="B345" s="9" t="s">
        <v>3148</v>
      </c>
      <c r="C345" s="9" t="s">
        <v>3148</v>
      </c>
      <c r="D345" s="9" t="s">
        <v>3459</v>
      </c>
      <c r="E345" s="9" t="s">
        <v>24</v>
      </c>
      <c r="F345" s="9" t="s">
        <v>3482</v>
      </c>
      <c r="G345" s="9" t="s">
        <v>732</v>
      </c>
      <c r="H345" s="29">
        <f>SUM('Дані з ДІСО'!J345:L345)</f>
        <v>799</v>
      </c>
      <c r="I345" s="29">
        <f>SUM('Дані з ДІСО'!G345:I345)</f>
        <v>62</v>
      </c>
      <c r="J345" s="29">
        <f>SUM('Дані з ДІСО'!P345:R345)</f>
        <v>0</v>
      </c>
      <c r="K345" s="29">
        <f>SUM('Дані з ДІСО'!V345:X345)</f>
        <v>0</v>
      </c>
      <c r="L345" s="40">
        <f>ROUNDUP('Дані з ДІСО'!J345/'Коефіцієнти АТО'!$R345,0)</f>
        <v>22</v>
      </c>
      <c r="M345" s="40">
        <f>ROUNDUP('Дані з ДІСО'!K345/'Коефіцієнти АТО'!$R345,0)</f>
        <v>28</v>
      </c>
      <c r="N345" s="40">
        <f>ROUNDUP('Дані з ДІСО'!L345/'Коефіцієнти АТО'!$R345,0)</f>
        <v>3</v>
      </c>
      <c r="O345" s="59">
        <f>(L345*Параметри!$K$32+M345*Параметри!$L$32+N345*Параметри!$M$32)/18</f>
        <v>84.894444444444446</v>
      </c>
      <c r="P345" s="41">
        <f>IF(H345=0,"",'Дані з ДІСО'!Y345/H345)</f>
        <v>0</v>
      </c>
      <c r="Q345" s="29">
        <f>IF(H345=0,"",(1+0.25*P345)*O345*Параметри!$K$51)</f>
        <v>17388.098018405643</v>
      </c>
      <c r="R345" s="29">
        <f>IF(H345=0,"",Q345*'Коефіцієнти АТО'!T345)</f>
        <v>295.59766631289597</v>
      </c>
      <c r="S345" s="29">
        <f>IF(H345=0,"",H345*(1+0.25*P345)*Параметри!$K$66*Параметри!$K$20/1000)</f>
        <v>0</v>
      </c>
      <c r="T345" s="29">
        <f>IF(H345=0,"",H345*(1+0.25*P345)*'Коефіцієнти АТО'!$S345*Параметри!$K$20/1000)</f>
        <v>4030.1210882354785</v>
      </c>
      <c r="U345" s="29">
        <f t="shared" si="48"/>
        <v>21713.816772954018</v>
      </c>
      <c r="V345" s="29">
        <f t="shared" si="49"/>
        <v>21713.816772954018</v>
      </c>
      <c r="W345" s="40">
        <f>ROUNDUP('Дані з ДІСО'!P345/Параметри!$K$24,0)</f>
        <v>0</v>
      </c>
      <c r="X345" s="40">
        <f>ROUNDUP('Дані з ДІСО'!Q345/Параметри!$K$24,0)</f>
        <v>0</v>
      </c>
      <c r="Y345" s="40">
        <f>ROUNDUP('Дані з ДІСО'!R345/Параметри!$K$24,0)</f>
        <v>0</v>
      </c>
      <c r="Z345" s="59">
        <f>(W345*Параметри!$K$33+X345*Параметри!$L$33+Y345*Параметри!$M$33)/18</f>
        <v>0</v>
      </c>
      <c r="AA345" s="41">
        <f>IF(J345=0,0,'Дані з ДІСО'!AA345/J345)</f>
        <v>0</v>
      </c>
      <c r="AB345" s="29">
        <f>(1+0.25*AA345)*Z345*Параметри!$K$51</f>
        <v>0</v>
      </c>
      <c r="AC345" s="29">
        <f>AB345*'Коефіцієнти АТО'!U345</f>
        <v>0</v>
      </c>
      <c r="AD345" s="29">
        <f>J345*(1+0.25*AA345)*Параметри!$K$66*Параметри!$K$20/1000</f>
        <v>0</v>
      </c>
      <c r="AE345" s="29">
        <f>(1+0.25*AA345)*J345*'Коефіцієнти АТО'!S345*Параметри!$K$20/1000</f>
        <v>0</v>
      </c>
      <c r="AF345" s="29">
        <f t="shared" si="45"/>
        <v>0</v>
      </c>
      <c r="AG345" s="29">
        <v>0</v>
      </c>
      <c r="AH345" s="40">
        <v>3</v>
      </c>
      <c r="AI345" s="40">
        <v>0</v>
      </c>
      <c r="AJ345" s="40">
        <f t="shared" si="46"/>
        <v>0</v>
      </c>
      <c r="AK345" s="29">
        <f>(AH345+AI345)*(1+0.25*AJ345)*Параметри!$K$53</f>
        <v>538.28782708800009</v>
      </c>
      <c r="AL345" s="29">
        <f>ROUNDUP(('Дані з ДІСО'!AU345+'Дані з ДІСО'!AW345)/Параметри!$K$28,0)</f>
        <v>0</v>
      </c>
      <c r="AM345" s="64">
        <f>AL345*Параметри!$M$35/18</f>
        <v>0</v>
      </c>
      <c r="AN345" s="29">
        <f>IF(AL345=0,0,'Дані з ДІСО'!AW345/SUM('Дані з ДІСО'!AU345,'Дані з ДІСО'!AW345))</f>
        <v>0</v>
      </c>
      <c r="AO345" s="29">
        <f>(1+0.25*AN345)*AM345*Параметри!$K$51</f>
        <v>0</v>
      </c>
      <c r="AP345" s="40">
        <f>ROUNDUP(('Дані з ДІСО'!AE345+'Дані не з ДІСО'!E345+'Дані не з ДІСО'!G345)/Параметри!$K$69,0)</f>
        <v>0</v>
      </c>
      <c r="AQ345" s="40">
        <f t="shared" si="50"/>
        <v>0</v>
      </c>
      <c r="AR345" s="40">
        <f>IF(AP345=0,0,('Дані з ДІСО'!AH345+'Дані не з ДІСО'!G345)/('Дані з ДІСО'!AE345+'Дані не з ДІСО'!E345+'Дані не з ДІСО'!G345))</f>
        <v>0</v>
      </c>
      <c r="AS345" s="29">
        <f>AQ345*(1+0.25*AR345)*Параметри!$K$51</f>
        <v>0</v>
      </c>
      <c r="AT345" s="40">
        <f>ROUNDUP('Дані з ДІСО'!AF345/Параметри!$K$70,0)</f>
        <v>0</v>
      </c>
      <c r="AU345" s="40">
        <f t="shared" si="51"/>
        <v>0</v>
      </c>
      <c r="AV345" s="40">
        <f>IF(AT345=0,0,'Дані з ДІСО'!AI345/'Дані з ДІСО'!AF345)</f>
        <v>0</v>
      </c>
      <c r="AW345" s="29">
        <f>AU345*(1+0.25*AV345)*Параметри!$K$51</f>
        <v>0</v>
      </c>
      <c r="AX345" s="40">
        <f>ROUNDUP('Дані з ДІСО'!AR345/Параметри!$K$29,0)</f>
        <v>0</v>
      </c>
      <c r="AY345" s="40">
        <f>ROUNDUP('Дані з ДІСО'!AS345/Параметри!$K$29,0)</f>
        <v>0</v>
      </c>
      <c r="AZ345" s="40">
        <f>ROUNDUP('Дані з ДІСО'!AT345/Параметри!$K$29,0)</f>
        <v>0</v>
      </c>
      <c r="BA345" s="64">
        <f>(AX345*Параметри!$K$32+AY345*Параметри!$L$32+AZ345*Параметри!$M$32)/18</f>
        <v>0</v>
      </c>
      <c r="BB345" s="29">
        <f>(BA345*Параметри!$K$51+SUM('Дані з ДІСО'!AR345:AT345)*Параметри!$K$48*Параметри!$K$20/1000)*Параметри!$K$74</f>
        <v>0</v>
      </c>
      <c r="BC345" s="40">
        <f>ROUNDUP(('Дані не з ДІСО'!I345+'Дані не з ДІСО'!K345)/Параметри!$K$26,0)</f>
        <v>0</v>
      </c>
      <c r="BD345" s="29">
        <f>BC345*Параметри!$M$36/18</f>
        <v>0</v>
      </c>
      <c r="BE345" s="40">
        <f>IF(BC345=0,0,'Дані не з ДІСО'!K345/('Дані не з ДІСО'!I345+'Дані не з ДІСО'!K345))</f>
        <v>0</v>
      </c>
      <c r="BF345" s="29">
        <f>(1+0.25*BE345)*BD345*Параметри!$K$51</f>
        <v>0</v>
      </c>
      <c r="BG345" s="40">
        <f>ROUNDUP('Дані не з ДІСО'!M345/Параметри!$K$27,0)</f>
        <v>0</v>
      </c>
      <c r="BH345" s="40">
        <f>BG345*Параметри!$M$37/18</f>
        <v>0</v>
      </c>
      <c r="BI345" s="29">
        <f>BH345*Параметри!$K$51</f>
        <v>0</v>
      </c>
      <c r="BJ345" s="29">
        <f>'Дані не з ДІСО'!N345*Параметри!$K$76</f>
        <v>0</v>
      </c>
      <c r="BK345" s="40">
        <f>ROUNDUP('Дані з ДІСО'!V345/Параметри!$K$25,0)</f>
        <v>0</v>
      </c>
      <c r="BL345" s="40">
        <f>ROUNDUP('Дані з ДІСО'!W345/Параметри!$K$25,0)</f>
        <v>0</v>
      </c>
      <c r="BM345" s="40">
        <f>ROUNDUP('Дані з ДІСО'!X345/Параметри!$K$25,0)</f>
        <v>0</v>
      </c>
      <c r="BN345" s="40">
        <f>(BK345*Параметри!$K$34+BL345*Параметри!$L$34+BM345*Параметри!$M$34)/18</f>
        <v>0</v>
      </c>
      <c r="BO345" s="40">
        <f>IF(K345=0,0,'Дані з ДІСО'!AC345/K345)</f>
        <v>0</v>
      </c>
      <c r="BP345" s="29">
        <f>(1+0.25*BO345)*BN345*Параметри!$K$51</f>
        <v>0</v>
      </c>
      <c r="BQ345" s="29">
        <f>BP345*'Коефіцієнти АТО'!U345</f>
        <v>0</v>
      </c>
      <c r="BR345" s="29">
        <f>K345*(1+0.25*BO345)*Параметри!$K$66*Параметри!$K$20/1000</f>
        <v>0</v>
      </c>
      <c r="BS345" s="29">
        <f>(1+0.25*BO345)*K345*'Коефіцієнти АТО'!S345*Параметри!$K$20/1000</f>
        <v>0</v>
      </c>
      <c r="BT345" s="29">
        <f t="shared" si="52"/>
        <v>0</v>
      </c>
      <c r="BU345" s="40">
        <f>ROUNDUP('Дані з ДІСО'!AG345/Параметри!$K$71,0)</f>
        <v>0</v>
      </c>
      <c r="BV345" s="40">
        <f t="shared" si="53"/>
        <v>0</v>
      </c>
      <c r="BW345" s="40">
        <f>IF('Дані з ДІСО'!AG345=0,0,'Дані з ДІСО'!AJ345/'Дані з ДІСО'!AG345)</f>
        <v>0</v>
      </c>
      <c r="BX345" s="29">
        <f>BV345*(1+0.25*BW345)*Параметри!$K$51</f>
        <v>0</v>
      </c>
      <c r="BY345" s="29">
        <f>ROUND(IF(Параметри!$K$77="No",CC345,CC345*Параметри!$K$78)+AG345,1)</f>
        <v>20026.900000000001</v>
      </c>
      <c r="BZ345" s="29">
        <f>ROUND(IF(Параметри!$K$77="No",BF345,BF345*Параметри!$K$78),1)</f>
        <v>0</v>
      </c>
      <c r="CA345" s="29">
        <f>ROUND(IF(Параметри!$K$77="No",BI345,BI345*Параметри!$K$78),1)</f>
        <v>0</v>
      </c>
      <c r="CB345" s="29">
        <f>ROUND(IF(Параметри!$K$77="No",BJ345,BJ345*Параметри!$K$78),1)</f>
        <v>0</v>
      </c>
      <c r="CC345" s="29">
        <f t="shared" si="47"/>
        <v>22252.104600042017</v>
      </c>
    </row>
    <row r="346" spans="1:81">
      <c r="A346" s="9">
        <v>345</v>
      </c>
      <c r="B346" s="9" t="s">
        <v>3148</v>
      </c>
      <c r="C346" s="9" t="s">
        <v>3148</v>
      </c>
      <c r="D346" s="9" t="s">
        <v>3459</v>
      </c>
      <c r="E346" s="9" t="s">
        <v>24</v>
      </c>
      <c r="F346" s="9" t="s">
        <v>3483</v>
      </c>
      <c r="G346" s="9" t="s">
        <v>734</v>
      </c>
      <c r="H346" s="29">
        <f>SUM('Дані з ДІСО'!J346:L346)</f>
        <v>436</v>
      </c>
      <c r="I346" s="29">
        <f>SUM('Дані з ДІСО'!G346:I346)</f>
        <v>45</v>
      </c>
      <c r="J346" s="29">
        <f>SUM('Дані з ДІСО'!P346:R346)</f>
        <v>0</v>
      </c>
      <c r="K346" s="29">
        <f>SUM('Дані з ДІСО'!V346:X346)</f>
        <v>0</v>
      </c>
      <c r="L346" s="40">
        <f>ROUNDUP('Дані з ДІСО'!J346/'Коефіцієнти АТО'!$R346,0)</f>
        <v>19</v>
      </c>
      <c r="M346" s="40">
        <f>ROUNDUP('Дані з ДІСО'!K346/'Коефіцієнти АТО'!$R346,0)</f>
        <v>17</v>
      </c>
      <c r="N346" s="40">
        <f>ROUNDUP('Дані з ДІСО'!L346/'Коефіцієнти АТО'!$R346,0)</f>
        <v>0</v>
      </c>
      <c r="O346" s="59">
        <f>(L346*Параметри!$K$32+M346*Параметри!$L$32+N346*Параметри!$M$32)/18</f>
        <v>55.161111111111119</v>
      </c>
      <c r="P346" s="41">
        <f>IF(H346=0,"",'Дані з ДІСО'!Y346/H346)</f>
        <v>0</v>
      </c>
      <c r="Q346" s="29">
        <f>IF(H346=0,"",(1+0.25*P346)*O346*Параметри!$K$51)</f>
        <v>11298.110413241913</v>
      </c>
      <c r="R346" s="29">
        <f>IF(H346=0,"",Q346*'Коефіцієнти АТО'!T346)</f>
        <v>192.06787702511255</v>
      </c>
      <c r="S346" s="29">
        <f>IF(H346=0,"",H346*(1+0.25*P346)*Параметри!$K$66*Параметри!$K$20/1000)</f>
        <v>0</v>
      </c>
      <c r="T346" s="29">
        <f>IF(H346=0,"",H346*(1+0.25*P346)*'Коефіцієнти АТО'!$S346*Параметри!$K$20/1000)</f>
        <v>2199.1649492749293</v>
      </c>
      <c r="U346" s="29">
        <f t="shared" si="48"/>
        <v>13689.343239541955</v>
      </c>
      <c r="V346" s="29">
        <f t="shared" si="49"/>
        <v>13689.343239541955</v>
      </c>
      <c r="W346" s="40">
        <f>ROUNDUP('Дані з ДІСО'!P346/Параметри!$K$24,0)</f>
        <v>0</v>
      </c>
      <c r="X346" s="40">
        <f>ROUNDUP('Дані з ДІСО'!Q346/Параметри!$K$24,0)</f>
        <v>0</v>
      </c>
      <c r="Y346" s="40">
        <f>ROUNDUP('Дані з ДІСО'!R346/Параметри!$K$24,0)</f>
        <v>0</v>
      </c>
      <c r="Z346" s="59">
        <f>(W346*Параметри!$K$33+X346*Параметри!$L$33+Y346*Параметри!$M$33)/18</f>
        <v>0</v>
      </c>
      <c r="AA346" s="41">
        <f>IF(J346=0,0,'Дані з ДІСО'!AA346/J346)</f>
        <v>0</v>
      </c>
      <c r="AB346" s="29">
        <f>(1+0.25*AA346)*Z346*Параметри!$K$51</f>
        <v>0</v>
      </c>
      <c r="AC346" s="29">
        <f>AB346*'Коефіцієнти АТО'!U346</f>
        <v>0</v>
      </c>
      <c r="AD346" s="29">
        <f>J346*(1+0.25*AA346)*Параметри!$K$66*Параметри!$K$20/1000</f>
        <v>0</v>
      </c>
      <c r="AE346" s="29">
        <f>(1+0.25*AA346)*J346*'Коефіцієнти АТО'!S346*Параметри!$K$20/1000</f>
        <v>0</v>
      </c>
      <c r="AF346" s="29">
        <f t="shared" si="45"/>
        <v>0</v>
      </c>
      <c r="AG346" s="29">
        <v>0</v>
      </c>
      <c r="AH346" s="40">
        <v>0</v>
      </c>
      <c r="AI346" s="40">
        <v>0</v>
      </c>
      <c r="AJ346" s="40">
        <f t="shared" si="46"/>
        <v>0</v>
      </c>
      <c r="AK346" s="29">
        <f>(AH346+AI346)*(1+0.25*AJ346)*Параметри!$K$53</f>
        <v>0</v>
      </c>
      <c r="AL346" s="29">
        <f>ROUNDUP(('Дані з ДІСО'!AU346+'Дані з ДІСО'!AW346)/Параметри!$K$28,0)</f>
        <v>0</v>
      </c>
      <c r="AM346" s="64">
        <f>AL346*Параметри!$M$35/18</f>
        <v>0</v>
      </c>
      <c r="AN346" s="29">
        <f>IF(AL346=0,0,'Дані з ДІСО'!AW346/SUM('Дані з ДІСО'!AU346,'Дані з ДІСО'!AW346))</f>
        <v>0</v>
      </c>
      <c r="AO346" s="29">
        <f>(1+0.25*AN346)*AM346*Параметри!$K$51</f>
        <v>0</v>
      </c>
      <c r="AP346" s="40">
        <f>ROUNDUP(('Дані з ДІСО'!AE346+'Дані не з ДІСО'!E346+'Дані не з ДІСО'!G346)/Параметри!$K$69,0)</f>
        <v>0</v>
      </c>
      <c r="AQ346" s="40">
        <f t="shared" si="50"/>
        <v>0</v>
      </c>
      <c r="AR346" s="40">
        <f>IF(AP346=0,0,('Дані з ДІСО'!AH346+'Дані не з ДІСО'!G346)/('Дані з ДІСО'!AE346+'Дані не з ДІСО'!E346+'Дані не з ДІСО'!G346))</f>
        <v>0</v>
      </c>
      <c r="AS346" s="29">
        <f>AQ346*(1+0.25*AR346)*Параметри!$K$51</f>
        <v>0</v>
      </c>
      <c r="AT346" s="40">
        <f>ROUNDUP('Дані з ДІСО'!AF346/Параметри!$K$70,0)</f>
        <v>0</v>
      </c>
      <c r="AU346" s="40">
        <f t="shared" si="51"/>
        <v>0</v>
      </c>
      <c r="AV346" s="40">
        <f>IF(AT346=0,0,'Дані з ДІСО'!AI346/'Дані з ДІСО'!AF346)</f>
        <v>0</v>
      </c>
      <c r="AW346" s="29">
        <f>AU346*(1+0.25*AV346)*Параметри!$K$51</f>
        <v>0</v>
      </c>
      <c r="AX346" s="40">
        <f>ROUNDUP('Дані з ДІСО'!AR346/Параметри!$K$29,0)</f>
        <v>0</v>
      </c>
      <c r="AY346" s="40">
        <f>ROUNDUP('Дані з ДІСО'!AS346/Параметри!$K$29,0)</f>
        <v>0</v>
      </c>
      <c r="AZ346" s="40">
        <f>ROUNDUP('Дані з ДІСО'!AT346/Параметри!$K$29,0)</f>
        <v>0</v>
      </c>
      <c r="BA346" s="64">
        <f>(AX346*Параметри!$K$32+AY346*Параметри!$L$32+AZ346*Параметри!$M$32)/18</f>
        <v>0</v>
      </c>
      <c r="BB346" s="29">
        <f>(BA346*Параметри!$K$51+SUM('Дані з ДІСО'!AR346:AT346)*Параметри!$K$48*Параметри!$K$20/1000)*Параметри!$K$74</f>
        <v>0</v>
      </c>
      <c r="BC346" s="40">
        <f>ROUNDUP(('Дані не з ДІСО'!I346+'Дані не з ДІСО'!K346)/Параметри!$K$26,0)</f>
        <v>0</v>
      </c>
      <c r="BD346" s="29">
        <f>BC346*Параметри!$M$36/18</f>
        <v>0</v>
      </c>
      <c r="BE346" s="40">
        <f>IF(BC346=0,0,'Дані не з ДІСО'!K346/('Дані не з ДІСО'!I346+'Дані не з ДІСО'!K346))</f>
        <v>0</v>
      </c>
      <c r="BF346" s="29">
        <f>(1+0.25*BE346)*BD346*Параметри!$K$51</f>
        <v>0</v>
      </c>
      <c r="BG346" s="40">
        <f>ROUNDUP('Дані не з ДІСО'!M346/Параметри!$K$27,0)</f>
        <v>0</v>
      </c>
      <c r="BH346" s="40">
        <f>BG346*Параметри!$M$37/18</f>
        <v>0</v>
      </c>
      <c r="BI346" s="29">
        <f>BH346*Параметри!$K$51</f>
        <v>0</v>
      </c>
      <c r="BJ346" s="29">
        <f>'Дані не з ДІСО'!N346*Параметри!$K$76</f>
        <v>0</v>
      </c>
      <c r="BK346" s="40">
        <f>ROUNDUP('Дані з ДІСО'!V346/Параметри!$K$25,0)</f>
        <v>0</v>
      </c>
      <c r="BL346" s="40">
        <f>ROUNDUP('Дані з ДІСО'!W346/Параметри!$K$25,0)</f>
        <v>0</v>
      </c>
      <c r="BM346" s="40">
        <f>ROUNDUP('Дані з ДІСО'!X346/Параметри!$K$25,0)</f>
        <v>0</v>
      </c>
      <c r="BN346" s="40">
        <f>(BK346*Параметри!$K$34+BL346*Параметри!$L$34+BM346*Параметри!$M$34)/18</f>
        <v>0</v>
      </c>
      <c r="BO346" s="40">
        <f>IF(K346=0,0,'Дані з ДІСО'!AC346/K346)</f>
        <v>0</v>
      </c>
      <c r="BP346" s="29">
        <f>(1+0.25*BO346)*BN346*Параметри!$K$51</f>
        <v>0</v>
      </c>
      <c r="BQ346" s="29">
        <f>BP346*'Коефіцієнти АТО'!U346</f>
        <v>0</v>
      </c>
      <c r="BR346" s="29">
        <f>K346*(1+0.25*BO346)*Параметри!$K$66*Параметри!$K$20/1000</f>
        <v>0</v>
      </c>
      <c r="BS346" s="29">
        <f>(1+0.25*BO346)*K346*'Коефіцієнти АТО'!S346*Параметри!$K$20/1000</f>
        <v>0</v>
      </c>
      <c r="BT346" s="29">
        <f t="shared" si="52"/>
        <v>0</v>
      </c>
      <c r="BU346" s="40">
        <f>ROUNDUP('Дані з ДІСО'!AG346/Параметри!$K$71,0)</f>
        <v>0</v>
      </c>
      <c r="BV346" s="40">
        <f t="shared" si="53"/>
        <v>0</v>
      </c>
      <c r="BW346" s="40">
        <f>IF('Дані з ДІСО'!AG346=0,0,'Дані з ДІСО'!AJ346/'Дані з ДІСО'!AG346)</f>
        <v>0</v>
      </c>
      <c r="BX346" s="29">
        <f>BV346*(1+0.25*BW346)*Параметри!$K$51</f>
        <v>0</v>
      </c>
      <c r="BY346" s="29">
        <f>ROUND(IF(Параметри!$K$77="No",CC346,CC346*Параметри!$K$78)+AG346,1)</f>
        <v>12320.4</v>
      </c>
      <c r="BZ346" s="29">
        <f>ROUND(IF(Параметри!$K$77="No",BF346,BF346*Параметри!$K$78),1)</f>
        <v>0</v>
      </c>
      <c r="CA346" s="29">
        <f>ROUND(IF(Параметри!$K$77="No",BI346,BI346*Параметри!$K$78),1)</f>
        <v>0</v>
      </c>
      <c r="CB346" s="29">
        <f>ROUND(IF(Параметри!$K$77="No",BJ346,BJ346*Параметри!$K$78),1)</f>
        <v>0</v>
      </c>
      <c r="CC346" s="29">
        <f t="shared" si="47"/>
        <v>13689.343239541955</v>
      </c>
    </row>
    <row r="347" spans="1:81">
      <c r="A347" s="9">
        <v>346</v>
      </c>
      <c r="B347" s="9" t="s">
        <v>3151</v>
      </c>
      <c r="C347" s="9" t="s">
        <v>3151</v>
      </c>
      <c r="D347" s="9" t="s">
        <v>3459</v>
      </c>
      <c r="E347" s="9" t="s">
        <v>29</v>
      </c>
      <c r="F347" s="9" t="s">
        <v>3484</v>
      </c>
      <c r="G347" s="9" t="s">
        <v>736</v>
      </c>
      <c r="H347" s="29">
        <f>SUM('Дані з ДІСО'!J347:L347)</f>
        <v>4042</v>
      </c>
      <c r="I347" s="29">
        <f>SUM('Дані з ДІСО'!G347:I347)</f>
        <v>199</v>
      </c>
      <c r="J347" s="29">
        <f>SUM('Дані з ДІСО'!P347:R347)</f>
        <v>0</v>
      </c>
      <c r="K347" s="29">
        <f>SUM('Дані з ДІСО'!V347:X347)</f>
        <v>0</v>
      </c>
      <c r="L347" s="40">
        <f>ROUNDUP('Дані з ДІСО'!J347/'Коефіцієнти АТО'!$R347,0)</f>
        <v>82</v>
      </c>
      <c r="M347" s="40">
        <f>ROUNDUP('Дані з ДІСО'!K347/'Коефіцієнти АТО'!$R347,0)</f>
        <v>105</v>
      </c>
      <c r="N347" s="40">
        <f>ROUNDUP('Дані з ДІСО'!L347/'Коефіцієнти АТО'!$R347,0)</f>
        <v>39</v>
      </c>
      <c r="O347" s="59">
        <f>(L347*Параметри!$K$32+M347*Параметри!$L$32+N347*Параметри!$M$32)/18</f>
        <v>372.44444444444446</v>
      </c>
      <c r="P347" s="41">
        <f>IF(H347=0,"",'Дані з ДІСО'!Y347/H347)</f>
        <v>0.67095497278574967</v>
      </c>
      <c r="Q347" s="29">
        <f>IF(H347=0,"",(1+0.25*P347)*O347*Параметри!$K$51)</f>
        <v>89079.957065019189</v>
      </c>
      <c r="R347" s="29">
        <f>IF(H347=0,"",Q347*'Коефіцієнти АТО'!T347)</f>
        <v>1514.3592701053262</v>
      </c>
      <c r="S347" s="29">
        <f>IF(H347=0,"",H347*(1+0.25*P347)*Параметри!$K$66*Параметри!$K$20/1000)</f>
        <v>0</v>
      </c>
      <c r="T347" s="29">
        <f>IF(H347=0,"",H347*(1+0.25*P347)*'Коефіцієнти АТО'!$S347*Параметри!$K$20/1000)</f>
        <v>19315.49758113379</v>
      </c>
      <c r="U347" s="29">
        <f t="shared" si="48"/>
        <v>109909.81391625831</v>
      </c>
      <c r="V347" s="29">
        <f t="shared" si="49"/>
        <v>109909.81391625831</v>
      </c>
      <c r="W347" s="40">
        <f>ROUNDUP('Дані з ДІСО'!P347/Параметри!$K$24,0)</f>
        <v>0</v>
      </c>
      <c r="X347" s="40">
        <f>ROUNDUP('Дані з ДІСО'!Q347/Параметри!$K$24,0)</f>
        <v>0</v>
      </c>
      <c r="Y347" s="40">
        <f>ROUNDUP('Дані з ДІСО'!R347/Параметри!$K$24,0)</f>
        <v>0</v>
      </c>
      <c r="Z347" s="59">
        <f>(W347*Параметри!$K$33+X347*Параметри!$L$33+Y347*Параметри!$M$33)/18</f>
        <v>0</v>
      </c>
      <c r="AA347" s="41">
        <f>IF(J347=0,0,'Дані з ДІСО'!AA347/J347)</f>
        <v>0</v>
      </c>
      <c r="AB347" s="29">
        <f>(1+0.25*AA347)*Z347*Параметри!$K$51</f>
        <v>0</v>
      </c>
      <c r="AC347" s="29">
        <f>AB347*'Коефіцієнти АТО'!U347</f>
        <v>0</v>
      </c>
      <c r="AD347" s="29">
        <f>J347*(1+0.25*AA347)*Параметри!$K$66*Параметри!$K$20/1000</f>
        <v>0</v>
      </c>
      <c r="AE347" s="29">
        <f>(1+0.25*AA347)*J347*'Коефіцієнти АТО'!S347*Параметри!$K$20/1000</f>
        <v>0</v>
      </c>
      <c r="AF347" s="29">
        <f t="shared" si="45"/>
        <v>0</v>
      </c>
      <c r="AG347" s="29">
        <v>0</v>
      </c>
      <c r="AH347" s="40">
        <v>7</v>
      </c>
      <c r="AI347" s="40">
        <v>20</v>
      </c>
      <c r="AJ347" s="40">
        <f t="shared" si="46"/>
        <v>0.7407407407407407</v>
      </c>
      <c r="AK347" s="29">
        <f>(AH347+AI347)*(1+0.25*AJ347)*Параметри!$K$53</f>
        <v>5741.7368222720015</v>
      </c>
      <c r="AL347" s="29">
        <f>ROUNDUP(('Дані з ДІСО'!AU347+'Дані з ДІСО'!AW347)/Параметри!$K$28,0)</f>
        <v>0</v>
      </c>
      <c r="AM347" s="64">
        <f>AL347*Параметри!$M$35/18</f>
        <v>0</v>
      </c>
      <c r="AN347" s="29">
        <f>IF(AL347=0,0,'Дані з ДІСО'!AW347/SUM('Дані з ДІСО'!AU347,'Дані з ДІСО'!AW347))</f>
        <v>0</v>
      </c>
      <c r="AO347" s="29">
        <f>(1+0.25*AN347)*AM347*Параметри!$K$51</f>
        <v>0</v>
      </c>
      <c r="AP347" s="40">
        <f>ROUNDUP(('Дані з ДІСО'!AE347+'Дані не з ДІСО'!E347+'Дані не з ДІСО'!G347)/Параметри!$K$69,0)</f>
        <v>4</v>
      </c>
      <c r="AQ347" s="40">
        <f t="shared" si="50"/>
        <v>8</v>
      </c>
      <c r="AR347" s="40">
        <f>IF(AP347=0,0,('Дані з ДІСО'!AH347+'Дані не з ДІСО'!G347)/('Дані з ДІСО'!AE347+'Дані не з ДІСО'!E347+'Дані не з ДІСО'!G347))</f>
        <v>0.53749999999999998</v>
      </c>
      <c r="AS347" s="29">
        <f>AQ347*(1+0.25*AR347)*Параметри!$K$51</f>
        <v>1858.7434142441998</v>
      </c>
      <c r="AT347" s="40">
        <f>ROUNDUP('Дані з ДІСО'!AF347/Параметри!$K$70,0)</f>
        <v>0</v>
      </c>
      <c r="AU347" s="40">
        <f t="shared" si="51"/>
        <v>0</v>
      </c>
      <c r="AV347" s="40">
        <f>IF(AT347=0,0,'Дані з ДІСО'!AI347/'Дані з ДІСО'!AF347)</f>
        <v>0</v>
      </c>
      <c r="AW347" s="29">
        <f>AU347*(1+0.25*AV347)*Параметри!$K$51</f>
        <v>0</v>
      </c>
      <c r="AX347" s="40">
        <f>ROUNDUP('Дані з ДІСО'!AR347/Параметри!$K$29,0)</f>
        <v>0</v>
      </c>
      <c r="AY347" s="40">
        <f>ROUNDUP('Дані з ДІСО'!AS347/Параметри!$K$29,0)</f>
        <v>0</v>
      </c>
      <c r="AZ347" s="40">
        <f>ROUNDUP('Дані з ДІСО'!AT347/Параметри!$K$29,0)</f>
        <v>0</v>
      </c>
      <c r="BA347" s="64">
        <f>(AX347*Параметри!$K$32+AY347*Параметри!$L$32+AZ347*Параметри!$M$32)/18</f>
        <v>0</v>
      </c>
      <c r="BB347" s="29">
        <f>(BA347*Параметри!$K$51+SUM('Дані з ДІСО'!AR347:AT347)*Параметри!$K$48*Параметри!$K$20/1000)*Параметри!$K$74</f>
        <v>0</v>
      </c>
      <c r="BC347" s="40">
        <f>ROUNDUP(('Дані не з ДІСО'!I347+'Дані не з ДІСО'!K347)/Параметри!$K$26,0)</f>
        <v>0</v>
      </c>
      <c r="BD347" s="29">
        <f>BC347*Параметри!$M$36/18</f>
        <v>0</v>
      </c>
      <c r="BE347" s="40">
        <f>IF(BC347=0,0,'Дані не з ДІСО'!K347/('Дані не з ДІСО'!I347+'Дані не з ДІСО'!K347))</f>
        <v>0</v>
      </c>
      <c r="BF347" s="29">
        <f>(1+0.25*BE347)*BD347*Параметри!$K$51</f>
        <v>0</v>
      </c>
      <c r="BG347" s="40">
        <f>ROUNDUP('Дані не з ДІСО'!M347/Параметри!$K$27,0)</f>
        <v>0</v>
      </c>
      <c r="BH347" s="40">
        <f>BG347*Параметри!$M$37/18</f>
        <v>0</v>
      </c>
      <c r="BI347" s="29">
        <f>BH347*Параметри!$K$51</f>
        <v>0</v>
      </c>
      <c r="BJ347" s="29">
        <f>'Дані не з ДІСО'!N347*Параметри!$K$76</f>
        <v>0</v>
      </c>
      <c r="BK347" s="40">
        <f>ROUNDUP('Дані з ДІСО'!V347/Параметри!$K$25,0)</f>
        <v>0</v>
      </c>
      <c r="BL347" s="40">
        <f>ROUNDUP('Дані з ДІСО'!W347/Параметри!$K$25,0)</f>
        <v>0</v>
      </c>
      <c r="BM347" s="40">
        <f>ROUNDUP('Дані з ДІСО'!X347/Параметри!$K$25,0)</f>
        <v>0</v>
      </c>
      <c r="BN347" s="40">
        <f>(BK347*Параметри!$K$34+BL347*Параметри!$L$34+BM347*Параметри!$M$34)/18</f>
        <v>0</v>
      </c>
      <c r="BO347" s="40">
        <f>IF(K347=0,0,'Дані з ДІСО'!AC347/K347)</f>
        <v>0</v>
      </c>
      <c r="BP347" s="29">
        <f>(1+0.25*BO347)*BN347*Параметри!$K$51</f>
        <v>0</v>
      </c>
      <c r="BQ347" s="29">
        <f>BP347*'Коефіцієнти АТО'!U347</f>
        <v>0</v>
      </c>
      <c r="BR347" s="29">
        <f>K347*(1+0.25*BO347)*Параметри!$K$66*Параметри!$K$20/1000</f>
        <v>0</v>
      </c>
      <c r="BS347" s="29">
        <f>(1+0.25*BO347)*K347*'Коефіцієнти АТО'!S347*Параметри!$K$20/1000</f>
        <v>0</v>
      </c>
      <c r="BT347" s="29">
        <f t="shared" si="52"/>
        <v>0</v>
      </c>
      <c r="BU347" s="40">
        <f>ROUNDUP('Дані з ДІСО'!AG347/Параметри!$K$71,0)</f>
        <v>0</v>
      </c>
      <c r="BV347" s="40">
        <f t="shared" si="53"/>
        <v>0</v>
      </c>
      <c r="BW347" s="40">
        <f>IF('Дані з ДІСО'!AG347=0,0,'Дані з ДІСО'!AJ347/'Дані з ДІСО'!AG347)</f>
        <v>0</v>
      </c>
      <c r="BX347" s="29">
        <f>BV347*(1+0.25*BW347)*Параметри!$K$51</f>
        <v>0</v>
      </c>
      <c r="BY347" s="29">
        <f>ROUND(IF(Параметри!$K$77="No",CC347,CC347*Параметри!$K$78)+AG347,1)</f>
        <v>105759.3</v>
      </c>
      <c r="BZ347" s="29">
        <f>ROUND(IF(Параметри!$K$77="No",BF347,BF347*Параметри!$K$78),1)</f>
        <v>0</v>
      </c>
      <c r="CA347" s="29">
        <f>ROUND(IF(Параметри!$K$77="No",BI347,BI347*Параметри!$K$78),1)</f>
        <v>0</v>
      </c>
      <c r="CB347" s="29">
        <f>ROUND(IF(Параметри!$K$77="No",BJ347,BJ347*Параметри!$K$78),1)</f>
        <v>0</v>
      </c>
      <c r="CC347" s="29">
        <f t="shared" si="47"/>
        <v>117510.2941527745</v>
      </c>
    </row>
    <row r="348" spans="1:81">
      <c r="A348" s="9">
        <v>347</v>
      </c>
      <c r="B348" s="9" t="s">
        <v>3148</v>
      </c>
      <c r="C348" s="9" t="s">
        <v>3148</v>
      </c>
      <c r="D348" s="9" t="s">
        <v>3459</v>
      </c>
      <c r="E348" s="9" t="s">
        <v>24</v>
      </c>
      <c r="F348" s="9" t="s">
        <v>3485</v>
      </c>
      <c r="G348" s="9" t="s">
        <v>738</v>
      </c>
      <c r="H348" s="29">
        <f>SUM('Дані з ДІСО'!J348:L348)</f>
        <v>1300</v>
      </c>
      <c r="I348" s="29">
        <f>SUM('Дані з ДІСО'!G348:I348)</f>
        <v>63</v>
      </c>
      <c r="J348" s="29">
        <f>SUM('Дані з ДІСО'!P348:R348)</f>
        <v>26</v>
      </c>
      <c r="K348" s="29">
        <f>SUM('Дані з ДІСО'!V348:X348)</f>
        <v>0</v>
      </c>
      <c r="L348" s="40">
        <f>ROUNDUP('Дані з ДІСО'!J348/'Коефіцієнти АТО'!$R348,0)</f>
        <v>32</v>
      </c>
      <c r="M348" s="40">
        <f>ROUNDUP('Дані з ДІСО'!K348/'Коефіцієнти АТО'!$R348,0)</f>
        <v>33</v>
      </c>
      <c r="N348" s="40">
        <f>ROUNDUP('Дані з ДІСО'!L348/'Коефіцієнти АТО'!$R348,0)</f>
        <v>9</v>
      </c>
      <c r="O348" s="59">
        <f>(L348*Параметри!$K$32+M348*Параметри!$L$32+N348*Параметри!$M$32)/18</f>
        <v>118.5888888888889</v>
      </c>
      <c r="P348" s="41">
        <f>IF(H348=0,"",'Дані з ДІСО'!Y348/H348)</f>
        <v>0</v>
      </c>
      <c r="Q348" s="29">
        <f>IF(H348=0,"",(1+0.25*P348)*O348*Параметри!$K$51)</f>
        <v>24289.40123688809</v>
      </c>
      <c r="R348" s="29">
        <f>IF(H348=0,"",Q348*'Коефіцієнти АТО'!T348)</f>
        <v>412.91982102709756</v>
      </c>
      <c r="S348" s="29">
        <f>IF(H348=0,"",H348*(1+0.25*P348)*Параметри!$K$66*Параметри!$K$20/1000)</f>
        <v>0</v>
      </c>
      <c r="T348" s="29">
        <f>IF(H348=0,"",H348*(1+0.25*P348)*'Коефіцієнти АТО'!$S348*Параметри!$K$20/1000)</f>
        <v>6557.143197379376</v>
      </c>
      <c r="U348" s="29">
        <f t="shared" si="48"/>
        <v>31259.464255294566</v>
      </c>
      <c r="V348" s="29">
        <f t="shared" si="49"/>
        <v>31259.464255294566</v>
      </c>
      <c r="W348" s="40">
        <f>ROUNDUP('Дані з ДІСО'!P348/Параметри!$K$24,0)</f>
        <v>1</v>
      </c>
      <c r="X348" s="40">
        <f>ROUNDUP('Дані з ДІСО'!Q348/Параметри!$K$24,0)</f>
        <v>3</v>
      </c>
      <c r="Y348" s="40">
        <f>ROUNDUP('Дані з ДІСО'!R348/Параметри!$K$24,0)</f>
        <v>0</v>
      </c>
      <c r="Z348" s="59">
        <f>(W348*Параметри!$K$33+X348*Параметри!$L$33+Y348*Параметри!$M$33)/18</f>
        <v>8</v>
      </c>
      <c r="AA348" s="41">
        <f>IF(J348=0,0,'Дані з ДІСО'!AA348/J348)</f>
        <v>0</v>
      </c>
      <c r="AB348" s="29">
        <f>(1+0.25*AA348)*Z348*Параметри!$K$51</f>
        <v>1638.561687488</v>
      </c>
      <c r="AC348" s="29">
        <f>AB348*'Коефіцієнти АТО'!U348</f>
        <v>77.012399311935994</v>
      </c>
      <c r="AD348" s="29">
        <f>J348*(1+0.25*AA348)*Параметри!$K$66*Параметри!$K$20/1000</f>
        <v>0</v>
      </c>
      <c r="AE348" s="29">
        <f>(1+0.25*AA348)*J348*'Коефіцієнти АТО'!S348*Параметри!$K$20/1000</f>
        <v>131.14286394758753</v>
      </c>
      <c r="AF348" s="29">
        <f t="shared" si="45"/>
        <v>1846.7169507475235</v>
      </c>
      <c r="AG348" s="29">
        <v>0</v>
      </c>
      <c r="AH348" s="40">
        <v>0</v>
      </c>
      <c r="AI348" s="40">
        <v>0</v>
      </c>
      <c r="AJ348" s="40">
        <f t="shared" si="46"/>
        <v>0</v>
      </c>
      <c r="AK348" s="29">
        <f>(AH348+AI348)*(1+0.25*AJ348)*Параметри!$K$53</f>
        <v>0</v>
      </c>
      <c r="AL348" s="29">
        <f>ROUNDUP(('Дані з ДІСО'!AU348+'Дані з ДІСО'!AW348)/Параметри!$K$28,0)</f>
        <v>0</v>
      </c>
      <c r="AM348" s="64">
        <f>AL348*Параметри!$M$35/18</f>
        <v>0</v>
      </c>
      <c r="AN348" s="29">
        <f>IF(AL348=0,0,'Дані з ДІСО'!AW348/SUM('Дані з ДІСО'!AU348,'Дані з ДІСО'!AW348))</f>
        <v>0</v>
      </c>
      <c r="AO348" s="29">
        <f>(1+0.25*AN348)*AM348*Параметри!$K$51</f>
        <v>0</v>
      </c>
      <c r="AP348" s="40">
        <f>ROUNDUP(('Дані з ДІСО'!AE348+'Дані не з ДІСО'!E348+'Дані не з ДІСО'!G348)/Параметри!$K$69,0)</f>
        <v>0</v>
      </c>
      <c r="AQ348" s="40">
        <f t="shared" si="50"/>
        <v>0</v>
      </c>
      <c r="AR348" s="40">
        <f>IF(AP348=0,0,('Дані з ДІСО'!AH348+'Дані не з ДІСО'!G348)/('Дані з ДІСО'!AE348+'Дані не з ДІСО'!E348+'Дані не з ДІСО'!G348))</f>
        <v>0</v>
      </c>
      <c r="AS348" s="29">
        <f>AQ348*(1+0.25*AR348)*Параметри!$K$51</f>
        <v>0</v>
      </c>
      <c r="AT348" s="40">
        <f>ROUNDUP('Дані з ДІСО'!AF348/Параметри!$K$70,0)</f>
        <v>0</v>
      </c>
      <c r="AU348" s="40">
        <f t="shared" si="51"/>
        <v>0</v>
      </c>
      <c r="AV348" s="40">
        <f>IF(AT348=0,0,'Дані з ДІСО'!AI348/'Дані з ДІСО'!AF348)</f>
        <v>0</v>
      </c>
      <c r="AW348" s="29">
        <f>AU348*(1+0.25*AV348)*Параметри!$K$51</f>
        <v>0</v>
      </c>
      <c r="AX348" s="40">
        <f>ROUNDUP('Дані з ДІСО'!AR348/Параметри!$K$29,0)</f>
        <v>0</v>
      </c>
      <c r="AY348" s="40">
        <f>ROUNDUP('Дані з ДІСО'!AS348/Параметри!$K$29,0)</f>
        <v>0</v>
      </c>
      <c r="AZ348" s="40">
        <f>ROUNDUP('Дані з ДІСО'!AT348/Параметри!$K$29,0)</f>
        <v>0</v>
      </c>
      <c r="BA348" s="64">
        <f>(AX348*Параметри!$K$32+AY348*Параметри!$L$32+AZ348*Параметри!$M$32)/18</f>
        <v>0</v>
      </c>
      <c r="BB348" s="29">
        <f>(BA348*Параметри!$K$51+SUM('Дані з ДІСО'!AR348:AT348)*Параметри!$K$48*Параметри!$K$20/1000)*Параметри!$K$74</f>
        <v>0</v>
      </c>
      <c r="BC348" s="40">
        <f>ROUNDUP(('Дані не з ДІСО'!I348+'Дані не з ДІСО'!K348)/Параметри!$K$26,0)</f>
        <v>0</v>
      </c>
      <c r="BD348" s="29">
        <f>BC348*Параметри!$M$36/18</f>
        <v>0</v>
      </c>
      <c r="BE348" s="40">
        <f>IF(BC348=0,0,'Дані не з ДІСО'!K348/('Дані не з ДІСО'!I348+'Дані не з ДІСО'!K348))</f>
        <v>0</v>
      </c>
      <c r="BF348" s="29">
        <f>(1+0.25*BE348)*BD348*Параметри!$K$51</f>
        <v>0</v>
      </c>
      <c r="BG348" s="40">
        <f>ROUNDUP('Дані не з ДІСО'!M348/Параметри!$K$27,0)</f>
        <v>0</v>
      </c>
      <c r="BH348" s="40">
        <f>BG348*Параметри!$M$37/18</f>
        <v>0</v>
      </c>
      <c r="BI348" s="29">
        <f>BH348*Параметри!$K$51</f>
        <v>0</v>
      </c>
      <c r="BJ348" s="29">
        <f>'Дані не з ДІСО'!N348*Параметри!$K$76</f>
        <v>0</v>
      </c>
      <c r="BK348" s="40">
        <f>ROUNDUP('Дані з ДІСО'!V348/Параметри!$K$25,0)</f>
        <v>0</v>
      </c>
      <c r="BL348" s="40">
        <f>ROUNDUP('Дані з ДІСО'!W348/Параметри!$K$25,0)</f>
        <v>0</v>
      </c>
      <c r="BM348" s="40">
        <f>ROUNDUP('Дані з ДІСО'!X348/Параметри!$K$25,0)</f>
        <v>0</v>
      </c>
      <c r="BN348" s="40">
        <f>(BK348*Параметри!$K$34+BL348*Параметри!$L$34+BM348*Параметри!$M$34)/18</f>
        <v>0</v>
      </c>
      <c r="BO348" s="40">
        <f>IF(K348=0,0,'Дані з ДІСО'!AC348/K348)</f>
        <v>0</v>
      </c>
      <c r="BP348" s="29">
        <f>(1+0.25*BO348)*BN348*Параметри!$K$51</f>
        <v>0</v>
      </c>
      <c r="BQ348" s="29">
        <f>BP348*'Коефіцієнти АТО'!U348</f>
        <v>0</v>
      </c>
      <c r="BR348" s="29">
        <f>K348*(1+0.25*BO348)*Параметри!$K$66*Параметри!$K$20/1000</f>
        <v>0</v>
      </c>
      <c r="BS348" s="29">
        <f>(1+0.25*BO348)*K348*'Коефіцієнти АТО'!S348*Параметри!$K$20/1000</f>
        <v>0</v>
      </c>
      <c r="BT348" s="29">
        <f t="shared" si="52"/>
        <v>0</v>
      </c>
      <c r="BU348" s="40">
        <f>ROUNDUP('Дані з ДІСО'!AG348/Параметри!$K$71,0)</f>
        <v>0</v>
      </c>
      <c r="BV348" s="40">
        <f t="shared" si="53"/>
        <v>0</v>
      </c>
      <c r="BW348" s="40">
        <f>IF('Дані з ДІСО'!AG348=0,0,'Дані з ДІСО'!AJ348/'Дані з ДІСО'!AG348)</f>
        <v>0</v>
      </c>
      <c r="BX348" s="29">
        <f>BV348*(1+0.25*BW348)*Параметри!$K$51</f>
        <v>0</v>
      </c>
      <c r="BY348" s="29">
        <f>ROUND(IF(Параметри!$K$77="No",CC348,CC348*Параметри!$K$78)+AG348,1)</f>
        <v>29795.599999999999</v>
      </c>
      <c r="BZ348" s="29">
        <f>ROUND(IF(Параметри!$K$77="No",BF348,BF348*Параметри!$K$78),1)</f>
        <v>0</v>
      </c>
      <c r="CA348" s="29">
        <f>ROUND(IF(Параметри!$K$77="No",BI348,BI348*Параметри!$K$78),1)</f>
        <v>0</v>
      </c>
      <c r="CB348" s="29">
        <f>ROUND(IF(Параметри!$K$77="No",BJ348,BJ348*Параметри!$K$78),1)</f>
        <v>0</v>
      </c>
      <c r="CC348" s="29">
        <f t="shared" si="47"/>
        <v>33106.181206042093</v>
      </c>
    </row>
    <row r="349" spans="1:81">
      <c r="A349" s="9">
        <v>348</v>
      </c>
      <c r="B349" s="9" t="s">
        <v>3148</v>
      </c>
      <c r="C349" s="9" t="s">
        <v>3148</v>
      </c>
      <c r="D349" s="9" t="s">
        <v>3459</v>
      </c>
      <c r="E349" s="9" t="s">
        <v>24</v>
      </c>
      <c r="F349" s="9" t="s">
        <v>3486</v>
      </c>
      <c r="G349" s="9" t="s">
        <v>740</v>
      </c>
      <c r="H349" s="29">
        <f>SUM('Дані з ДІСО'!J349:L349)</f>
        <v>2765</v>
      </c>
      <c r="I349" s="29">
        <f>SUM('Дані з ДІСО'!G349:I349)</f>
        <v>141</v>
      </c>
      <c r="J349" s="29">
        <f>SUM('Дані з ДІСО'!P349:R349)</f>
        <v>0</v>
      </c>
      <c r="K349" s="29">
        <f>SUM('Дані з ДІСО'!V349:X349)</f>
        <v>0</v>
      </c>
      <c r="L349" s="40">
        <f>ROUNDUP('Дані з ДІСО'!J349/'Коефіцієнти АТО'!$R349,0)</f>
        <v>61</v>
      </c>
      <c r="M349" s="40">
        <f>ROUNDUP('Дані з ДІСО'!K349/'Коефіцієнти АТО'!$R349,0)</f>
        <v>78</v>
      </c>
      <c r="N349" s="40">
        <f>ROUNDUP('Дані з ДІСО'!L349/'Коефіцієнти АТО'!$R349,0)</f>
        <v>16</v>
      </c>
      <c r="O349" s="59">
        <f>(L349*Параметри!$K$32+M349*Параметри!$L$32+N349*Параметри!$M$32)/18</f>
        <v>251.20000000000002</v>
      </c>
      <c r="P349" s="41">
        <f>IF(H349=0,"",'Дані з ДІСО'!Y349/H349)</f>
        <v>0</v>
      </c>
      <c r="Q349" s="29">
        <f>IF(H349=0,"",(1+0.25*P349)*O349*Параметри!$K$51)</f>
        <v>51450.836987123199</v>
      </c>
      <c r="R349" s="29">
        <f>IF(H349=0,"",Q349*'Коефіцієнти АТО'!T349)</f>
        <v>874.66422878109449</v>
      </c>
      <c r="S349" s="29">
        <f>IF(H349=0,"",H349*(1+0.25*P349)*Параметри!$K$66*Параметри!$K$20/1000)</f>
        <v>0</v>
      </c>
      <c r="T349" s="29">
        <f>IF(H349=0,"",H349*(1+0.25*P349)*'Коефіцієнти АТО'!$S349*Параметри!$K$20/1000)</f>
        <v>13946.539185195366</v>
      </c>
      <c r="U349" s="29">
        <f t="shared" si="48"/>
        <v>66272.040401099657</v>
      </c>
      <c r="V349" s="29">
        <f t="shared" si="49"/>
        <v>66272.040401099657</v>
      </c>
      <c r="W349" s="40">
        <f>ROUNDUP('Дані з ДІСО'!P349/Параметри!$K$24,0)</f>
        <v>0</v>
      </c>
      <c r="X349" s="40">
        <f>ROUNDUP('Дані з ДІСО'!Q349/Параметри!$K$24,0)</f>
        <v>0</v>
      </c>
      <c r="Y349" s="40">
        <f>ROUNDUP('Дані з ДІСО'!R349/Параметри!$K$24,0)</f>
        <v>0</v>
      </c>
      <c r="Z349" s="59">
        <f>(W349*Параметри!$K$33+X349*Параметри!$L$33+Y349*Параметри!$M$33)/18</f>
        <v>0</v>
      </c>
      <c r="AA349" s="41">
        <f>IF(J349=0,0,'Дані з ДІСО'!AA349/J349)</f>
        <v>0</v>
      </c>
      <c r="AB349" s="29">
        <f>(1+0.25*AA349)*Z349*Параметри!$K$51</f>
        <v>0</v>
      </c>
      <c r="AC349" s="29">
        <f>AB349*'Коефіцієнти АТО'!U349</f>
        <v>0</v>
      </c>
      <c r="AD349" s="29">
        <f>J349*(1+0.25*AA349)*Параметри!$K$66*Параметри!$K$20/1000</f>
        <v>0</v>
      </c>
      <c r="AE349" s="29">
        <f>(1+0.25*AA349)*J349*'Коефіцієнти АТО'!S349*Параметри!$K$20/1000</f>
        <v>0</v>
      </c>
      <c r="AF349" s="29">
        <f t="shared" si="45"/>
        <v>0</v>
      </c>
      <c r="AG349" s="29">
        <v>0</v>
      </c>
      <c r="AH349" s="40">
        <v>9</v>
      </c>
      <c r="AI349" s="40">
        <v>0</v>
      </c>
      <c r="AJ349" s="40">
        <f t="shared" si="46"/>
        <v>0</v>
      </c>
      <c r="AK349" s="29">
        <f>(AH349+AI349)*(1+0.25*AJ349)*Параметри!$K$53</f>
        <v>1614.8634812640005</v>
      </c>
      <c r="AL349" s="29">
        <f>ROUNDUP(('Дані з ДІСО'!AU349+'Дані з ДІСО'!AW349)/Параметри!$K$28,0)</f>
        <v>0</v>
      </c>
      <c r="AM349" s="64">
        <f>AL349*Параметри!$M$35/18</f>
        <v>0</v>
      </c>
      <c r="AN349" s="29">
        <f>IF(AL349=0,0,'Дані з ДІСО'!AW349/SUM('Дані з ДІСО'!AU349,'Дані з ДІСО'!AW349))</f>
        <v>0</v>
      </c>
      <c r="AO349" s="29">
        <f>(1+0.25*AN349)*AM349*Параметри!$K$51</f>
        <v>0</v>
      </c>
      <c r="AP349" s="40">
        <f>ROUNDUP(('Дані з ДІСО'!AE349+'Дані не з ДІСО'!E349+'Дані не з ДІСО'!G349)/Параметри!$K$69,0)</f>
        <v>0</v>
      </c>
      <c r="AQ349" s="40">
        <f t="shared" si="50"/>
        <v>0</v>
      </c>
      <c r="AR349" s="40">
        <f>IF(AP349=0,0,('Дані з ДІСО'!AH349+'Дані не з ДІСО'!G349)/('Дані з ДІСО'!AE349+'Дані не з ДІСО'!E349+'Дані не з ДІСО'!G349))</f>
        <v>0</v>
      </c>
      <c r="AS349" s="29">
        <f>AQ349*(1+0.25*AR349)*Параметри!$K$51</f>
        <v>0</v>
      </c>
      <c r="AT349" s="40">
        <f>ROUNDUP('Дані з ДІСО'!AF349/Параметри!$K$70,0)</f>
        <v>0</v>
      </c>
      <c r="AU349" s="40">
        <f t="shared" si="51"/>
        <v>0</v>
      </c>
      <c r="AV349" s="40">
        <f>IF(AT349=0,0,'Дані з ДІСО'!AI349/'Дані з ДІСО'!AF349)</f>
        <v>0</v>
      </c>
      <c r="AW349" s="29">
        <f>AU349*(1+0.25*AV349)*Параметри!$K$51</f>
        <v>0</v>
      </c>
      <c r="AX349" s="40">
        <f>ROUNDUP('Дані з ДІСО'!AR349/Параметри!$K$29,0)</f>
        <v>0</v>
      </c>
      <c r="AY349" s="40">
        <f>ROUNDUP('Дані з ДІСО'!AS349/Параметри!$K$29,0)</f>
        <v>0</v>
      </c>
      <c r="AZ349" s="40">
        <f>ROUNDUP('Дані з ДІСО'!AT349/Параметри!$K$29,0)</f>
        <v>0</v>
      </c>
      <c r="BA349" s="64">
        <f>(AX349*Параметри!$K$32+AY349*Параметри!$L$32+AZ349*Параметри!$M$32)/18</f>
        <v>0</v>
      </c>
      <c r="BB349" s="29">
        <f>(BA349*Параметри!$K$51+SUM('Дані з ДІСО'!AR349:AT349)*Параметри!$K$48*Параметри!$K$20/1000)*Параметри!$K$74</f>
        <v>0</v>
      </c>
      <c r="BC349" s="40">
        <f>ROUNDUP(('Дані не з ДІСО'!I349+'Дані не з ДІСО'!K349)/Параметри!$K$26,0)</f>
        <v>0</v>
      </c>
      <c r="BD349" s="29">
        <f>BC349*Параметри!$M$36/18</f>
        <v>0</v>
      </c>
      <c r="BE349" s="40">
        <f>IF(BC349=0,0,'Дані не з ДІСО'!K349/('Дані не з ДІСО'!I349+'Дані не з ДІСО'!K349))</f>
        <v>0</v>
      </c>
      <c r="BF349" s="29">
        <f>(1+0.25*BE349)*BD349*Параметри!$K$51</f>
        <v>0</v>
      </c>
      <c r="BG349" s="40">
        <f>ROUNDUP('Дані не з ДІСО'!M349/Параметри!$K$27,0)</f>
        <v>0</v>
      </c>
      <c r="BH349" s="40">
        <f>BG349*Параметри!$M$37/18</f>
        <v>0</v>
      </c>
      <c r="BI349" s="29">
        <f>BH349*Параметри!$K$51</f>
        <v>0</v>
      </c>
      <c r="BJ349" s="29">
        <f>'Дані не з ДІСО'!N349*Параметри!$K$76</f>
        <v>0</v>
      </c>
      <c r="BK349" s="40">
        <f>ROUNDUP('Дані з ДІСО'!V349/Параметри!$K$25,0)</f>
        <v>0</v>
      </c>
      <c r="BL349" s="40">
        <f>ROUNDUP('Дані з ДІСО'!W349/Параметри!$K$25,0)</f>
        <v>0</v>
      </c>
      <c r="BM349" s="40">
        <f>ROUNDUP('Дані з ДІСО'!X349/Параметри!$K$25,0)</f>
        <v>0</v>
      </c>
      <c r="BN349" s="40">
        <f>(BK349*Параметри!$K$34+BL349*Параметри!$L$34+BM349*Параметри!$M$34)/18</f>
        <v>0</v>
      </c>
      <c r="BO349" s="40">
        <f>IF(K349=0,0,'Дані з ДІСО'!AC349/K349)</f>
        <v>0</v>
      </c>
      <c r="BP349" s="29">
        <f>(1+0.25*BO349)*BN349*Параметри!$K$51</f>
        <v>0</v>
      </c>
      <c r="BQ349" s="29">
        <f>BP349*'Коефіцієнти АТО'!U349</f>
        <v>0</v>
      </c>
      <c r="BR349" s="29">
        <f>K349*(1+0.25*BO349)*Параметри!$K$66*Параметри!$K$20/1000</f>
        <v>0</v>
      </c>
      <c r="BS349" s="29">
        <f>(1+0.25*BO349)*K349*'Коефіцієнти АТО'!S349*Параметри!$K$20/1000</f>
        <v>0</v>
      </c>
      <c r="BT349" s="29">
        <f t="shared" si="52"/>
        <v>0</v>
      </c>
      <c r="BU349" s="40">
        <f>ROUNDUP('Дані з ДІСО'!AG349/Параметри!$K$71,0)</f>
        <v>0</v>
      </c>
      <c r="BV349" s="40">
        <f t="shared" si="53"/>
        <v>0</v>
      </c>
      <c r="BW349" s="40">
        <f>IF('Дані з ДІСО'!AG349=0,0,'Дані з ДІСО'!AJ349/'Дані з ДІСО'!AG349)</f>
        <v>0</v>
      </c>
      <c r="BX349" s="29">
        <f>BV349*(1+0.25*BW349)*Параметри!$K$51</f>
        <v>0</v>
      </c>
      <c r="BY349" s="29">
        <f>ROUND(IF(Параметри!$K$77="No",CC349,CC349*Параметри!$K$78)+AG349,1)</f>
        <v>61098.2</v>
      </c>
      <c r="BZ349" s="29">
        <f>ROUND(IF(Параметри!$K$77="No",BF349,BF349*Параметри!$K$78),1)</f>
        <v>0</v>
      </c>
      <c r="CA349" s="29">
        <f>ROUND(IF(Параметри!$K$77="No",BI349,BI349*Параметри!$K$78),1)</f>
        <v>0</v>
      </c>
      <c r="CB349" s="29">
        <f>ROUND(IF(Параметри!$K$77="No",BJ349,BJ349*Параметри!$K$78),1)</f>
        <v>0</v>
      </c>
      <c r="CC349" s="29">
        <f t="shared" si="47"/>
        <v>67886.903882363651</v>
      </c>
    </row>
    <row r="350" spans="1:81">
      <c r="A350" s="9">
        <v>349</v>
      </c>
      <c r="B350" s="9" t="s">
        <v>3148</v>
      </c>
      <c r="C350" s="9" t="s">
        <v>3148</v>
      </c>
      <c r="D350" s="9" t="s">
        <v>3459</v>
      </c>
      <c r="E350" s="9" t="s">
        <v>24</v>
      </c>
      <c r="F350" s="9" t="s">
        <v>3487</v>
      </c>
      <c r="G350" s="9" t="s">
        <v>742</v>
      </c>
      <c r="H350" s="29">
        <f>SUM('Дані з ДІСО'!J350:L350)</f>
        <v>818</v>
      </c>
      <c r="I350" s="29">
        <f>SUM('Дані з ДІСО'!G350:I350)</f>
        <v>52</v>
      </c>
      <c r="J350" s="29">
        <f>SUM('Дані з ДІСО'!P350:R350)</f>
        <v>0</v>
      </c>
      <c r="K350" s="29">
        <f>SUM('Дані з ДІСО'!V350:X350)</f>
        <v>0</v>
      </c>
      <c r="L350" s="40">
        <f>ROUNDUP('Дані з ДІСО'!J350/'Коефіцієнти АТО'!$R350,0)</f>
        <v>20</v>
      </c>
      <c r="M350" s="40">
        <f>ROUNDUP('Дані з ДІСО'!K350/'Коефіцієнти АТО'!$R350,0)</f>
        <v>29</v>
      </c>
      <c r="N350" s="40">
        <f>ROUNDUP('Дані з ДІСО'!L350/'Коефіцієнти АТО'!$R350,0)</f>
        <v>5</v>
      </c>
      <c r="O350" s="59">
        <f>(L350*Параметри!$K$32+M350*Параметри!$L$32+N350*Параметри!$M$32)/18</f>
        <v>88.100000000000009</v>
      </c>
      <c r="P350" s="41">
        <f>IF(H350=0,"",'Дані з ДІСО'!Y350/H350)</f>
        <v>0</v>
      </c>
      <c r="Q350" s="29">
        <f>IF(H350=0,"",(1+0.25*P350)*O350*Параметри!$K$51)</f>
        <v>18044.660583461602</v>
      </c>
      <c r="R350" s="29">
        <f>IF(H350=0,"",Q350*'Коефіцієнти АТО'!T350)</f>
        <v>306.75922991884727</v>
      </c>
      <c r="S350" s="29">
        <f>IF(H350=0,"",H350*(1+0.25*P350)*Параметри!$K$66*Параметри!$K$20/1000)</f>
        <v>0</v>
      </c>
      <c r="T350" s="29">
        <f>IF(H350=0,"",H350*(1+0.25*P350)*'Коефіцієнти АТО'!$S350*Параметри!$K$20/1000)</f>
        <v>4125.9562580433303</v>
      </c>
      <c r="U350" s="29">
        <f t="shared" si="48"/>
        <v>22477.37607142378</v>
      </c>
      <c r="V350" s="29">
        <f t="shared" si="49"/>
        <v>22477.37607142378</v>
      </c>
      <c r="W350" s="40">
        <f>ROUNDUP('Дані з ДІСО'!P350/Параметри!$K$24,0)</f>
        <v>0</v>
      </c>
      <c r="X350" s="40">
        <f>ROUNDUP('Дані з ДІСО'!Q350/Параметри!$K$24,0)</f>
        <v>0</v>
      </c>
      <c r="Y350" s="40">
        <f>ROUNDUP('Дані з ДІСО'!R350/Параметри!$K$24,0)</f>
        <v>0</v>
      </c>
      <c r="Z350" s="59">
        <f>(W350*Параметри!$K$33+X350*Параметри!$L$33+Y350*Параметри!$M$33)/18</f>
        <v>0</v>
      </c>
      <c r="AA350" s="41">
        <f>IF(J350=0,0,'Дані з ДІСО'!AA350/J350)</f>
        <v>0</v>
      </c>
      <c r="AB350" s="29">
        <f>(1+0.25*AA350)*Z350*Параметри!$K$51</f>
        <v>0</v>
      </c>
      <c r="AC350" s="29">
        <f>AB350*'Коефіцієнти АТО'!U350</f>
        <v>0</v>
      </c>
      <c r="AD350" s="29">
        <f>J350*(1+0.25*AA350)*Параметри!$K$66*Параметри!$K$20/1000</f>
        <v>0</v>
      </c>
      <c r="AE350" s="29">
        <f>(1+0.25*AA350)*J350*'Коефіцієнти АТО'!S350*Параметри!$K$20/1000</f>
        <v>0</v>
      </c>
      <c r="AF350" s="29">
        <f t="shared" si="45"/>
        <v>0</v>
      </c>
      <c r="AG350" s="29">
        <v>0</v>
      </c>
      <c r="AH350" s="40">
        <v>11</v>
      </c>
      <c r="AI350" s="40">
        <v>0</v>
      </c>
      <c r="AJ350" s="40">
        <f t="shared" si="46"/>
        <v>0</v>
      </c>
      <c r="AK350" s="29">
        <f>(AH350+AI350)*(1+0.25*AJ350)*Параметри!$K$53</f>
        <v>1973.7220326560005</v>
      </c>
      <c r="AL350" s="29">
        <f>ROUNDUP(('Дані з ДІСО'!AU350+'Дані з ДІСО'!AW350)/Параметри!$K$28,0)</f>
        <v>0</v>
      </c>
      <c r="AM350" s="64">
        <f>AL350*Параметри!$M$35/18</f>
        <v>0</v>
      </c>
      <c r="AN350" s="29">
        <f>IF(AL350=0,0,'Дані з ДІСО'!AW350/SUM('Дані з ДІСО'!AU350,'Дані з ДІСО'!AW350))</f>
        <v>0</v>
      </c>
      <c r="AO350" s="29">
        <f>(1+0.25*AN350)*AM350*Параметри!$K$51</f>
        <v>0</v>
      </c>
      <c r="AP350" s="40">
        <f>ROUNDUP(('Дані з ДІСО'!AE350+'Дані не з ДІСО'!E350+'Дані не з ДІСО'!G350)/Параметри!$K$69,0)</f>
        <v>0</v>
      </c>
      <c r="AQ350" s="40">
        <f t="shared" si="50"/>
        <v>0</v>
      </c>
      <c r="AR350" s="40">
        <f>IF(AP350=0,0,('Дані з ДІСО'!AH350+'Дані не з ДІСО'!G350)/('Дані з ДІСО'!AE350+'Дані не з ДІСО'!E350+'Дані не з ДІСО'!G350))</f>
        <v>0</v>
      </c>
      <c r="AS350" s="29">
        <f>AQ350*(1+0.25*AR350)*Параметри!$K$51</f>
        <v>0</v>
      </c>
      <c r="AT350" s="40">
        <f>ROUNDUP('Дані з ДІСО'!AF350/Параметри!$K$70,0)</f>
        <v>0</v>
      </c>
      <c r="AU350" s="40">
        <f t="shared" si="51"/>
        <v>0</v>
      </c>
      <c r="AV350" s="40">
        <f>IF(AT350=0,0,'Дані з ДІСО'!AI350/'Дані з ДІСО'!AF350)</f>
        <v>0</v>
      </c>
      <c r="AW350" s="29">
        <f>AU350*(1+0.25*AV350)*Параметри!$K$51</f>
        <v>0</v>
      </c>
      <c r="AX350" s="40">
        <f>ROUNDUP('Дані з ДІСО'!AR350/Параметри!$K$29,0)</f>
        <v>0</v>
      </c>
      <c r="AY350" s="40">
        <f>ROUNDUP('Дані з ДІСО'!AS350/Параметри!$K$29,0)</f>
        <v>0</v>
      </c>
      <c r="AZ350" s="40">
        <f>ROUNDUP('Дані з ДІСО'!AT350/Параметри!$K$29,0)</f>
        <v>0</v>
      </c>
      <c r="BA350" s="64">
        <f>(AX350*Параметри!$K$32+AY350*Параметри!$L$32+AZ350*Параметри!$M$32)/18</f>
        <v>0</v>
      </c>
      <c r="BB350" s="29">
        <f>(BA350*Параметри!$K$51+SUM('Дані з ДІСО'!AR350:AT350)*Параметри!$K$48*Параметри!$K$20/1000)*Параметри!$K$74</f>
        <v>0</v>
      </c>
      <c r="BC350" s="40">
        <f>ROUNDUP(('Дані не з ДІСО'!I350+'Дані не з ДІСО'!K350)/Параметри!$K$26,0)</f>
        <v>0</v>
      </c>
      <c r="BD350" s="29">
        <f>BC350*Параметри!$M$36/18</f>
        <v>0</v>
      </c>
      <c r="BE350" s="40">
        <f>IF(BC350=0,0,'Дані не з ДІСО'!K350/('Дані не з ДІСО'!I350+'Дані не з ДІСО'!K350))</f>
        <v>0</v>
      </c>
      <c r="BF350" s="29">
        <f>(1+0.25*BE350)*BD350*Параметри!$K$51</f>
        <v>0</v>
      </c>
      <c r="BG350" s="40">
        <f>ROUNDUP('Дані не з ДІСО'!M350/Параметри!$K$27,0)</f>
        <v>0</v>
      </c>
      <c r="BH350" s="40">
        <f>BG350*Параметри!$M$37/18</f>
        <v>0</v>
      </c>
      <c r="BI350" s="29">
        <f>BH350*Параметри!$K$51</f>
        <v>0</v>
      </c>
      <c r="BJ350" s="29">
        <f>'Дані не з ДІСО'!N350*Параметри!$K$76</f>
        <v>0</v>
      </c>
      <c r="BK350" s="40">
        <f>ROUNDUP('Дані з ДІСО'!V350/Параметри!$K$25,0)</f>
        <v>0</v>
      </c>
      <c r="BL350" s="40">
        <f>ROUNDUP('Дані з ДІСО'!W350/Параметри!$K$25,0)</f>
        <v>0</v>
      </c>
      <c r="BM350" s="40">
        <f>ROUNDUP('Дані з ДІСО'!X350/Параметри!$K$25,0)</f>
        <v>0</v>
      </c>
      <c r="BN350" s="40">
        <f>(BK350*Параметри!$K$34+BL350*Параметри!$L$34+BM350*Параметри!$M$34)/18</f>
        <v>0</v>
      </c>
      <c r="BO350" s="40">
        <f>IF(K350=0,0,'Дані з ДІСО'!AC350/K350)</f>
        <v>0</v>
      </c>
      <c r="BP350" s="29">
        <f>(1+0.25*BO350)*BN350*Параметри!$K$51</f>
        <v>0</v>
      </c>
      <c r="BQ350" s="29">
        <f>BP350*'Коефіцієнти АТО'!U350</f>
        <v>0</v>
      </c>
      <c r="BR350" s="29">
        <f>K350*(1+0.25*BO350)*Параметри!$K$66*Параметри!$K$20/1000</f>
        <v>0</v>
      </c>
      <c r="BS350" s="29">
        <f>(1+0.25*BO350)*K350*'Коефіцієнти АТО'!S350*Параметри!$K$20/1000</f>
        <v>0</v>
      </c>
      <c r="BT350" s="29">
        <f t="shared" si="52"/>
        <v>0</v>
      </c>
      <c r="BU350" s="40">
        <f>ROUNDUP('Дані з ДІСО'!AG350/Параметри!$K$71,0)</f>
        <v>0</v>
      </c>
      <c r="BV350" s="40">
        <f t="shared" si="53"/>
        <v>0</v>
      </c>
      <c r="BW350" s="40">
        <f>IF('Дані з ДІСО'!AG350=0,0,'Дані з ДІСО'!AJ350/'Дані з ДІСО'!AG350)</f>
        <v>0</v>
      </c>
      <c r="BX350" s="29">
        <f>BV350*(1+0.25*BW350)*Параметри!$K$51</f>
        <v>0</v>
      </c>
      <c r="BY350" s="29">
        <f>ROUND(IF(Параметри!$K$77="No",CC350,CC350*Параметри!$K$78)+AG350,1)</f>
        <v>22006</v>
      </c>
      <c r="BZ350" s="29">
        <f>ROUND(IF(Параметри!$K$77="No",BF350,BF350*Параметри!$K$78),1)</f>
        <v>0</v>
      </c>
      <c r="CA350" s="29">
        <f>ROUND(IF(Параметри!$K$77="No",BI350,BI350*Параметри!$K$78),1)</f>
        <v>0</v>
      </c>
      <c r="CB350" s="29">
        <f>ROUND(IF(Параметри!$K$77="No",BJ350,BJ350*Параметри!$K$78),1)</f>
        <v>0</v>
      </c>
      <c r="CC350" s="29">
        <f t="shared" si="47"/>
        <v>24451.098104079781</v>
      </c>
    </row>
    <row r="351" spans="1:81">
      <c r="A351" s="9">
        <v>350</v>
      </c>
      <c r="B351" s="9" t="s">
        <v>3151</v>
      </c>
      <c r="C351" s="9" t="s">
        <v>3151</v>
      </c>
      <c r="D351" s="9" t="s">
        <v>3459</v>
      </c>
      <c r="E351" s="9" t="s">
        <v>29</v>
      </c>
      <c r="F351" s="9" t="s">
        <v>3488</v>
      </c>
      <c r="G351" s="9" t="s">
        <v>744</v>
      </c>
      <c r="H351" s="29">
        <f>SUM('Дані з ДІСО'!J351:L351)</f>
        <v>1503</v>
      </c>
      <c r="I351" s="29">
        <f>SUM('Дані з ДІСО'!G351:I351)</f>
        <v>109</v>
      </c>
      <c r="J351" s="29">
        <f>SUM('Дані з ДІСО'!P351:R351)</f>
        <v>0</v>
      </c>
      <c r="K351" s="29">
        <f>SUM('Дані з ДІСО'!V351:X351)</f>
        <v>0</v>
      </c>
      <c r="L351" s="40">
        <f>ROUNDUP('Дані з ДІСО'!J351/'Коефіцієнти АТО'!$R351,0)</f>
        <v>40</v>
      </c>
      <c r="M351" s="40">
        <f>ROUNDUP('Дані з ДІСО'!K351/'Коефіцієнти АТО'!$R351,0)</f>
        <v>45</v>
      </c>
      <c r="N351" s="40">
        <f>ROUNDUP('Дані з ДІСО'!L351/'Коефіцієнти АТО'!$R351,0)</f>
        <v>10</v>
      </c>
      <c r="O351" s="59">
        <f>(L351*Параметри!$K$32+M351*Параметри!$L$32+N351*Параметри!$M$32)/18</f>
        <v>152.58333333333334</v>
      </c>
      <c r="P351" s="41">
        <f>IF(H351=0,"",'Дані з ДІСО'!Y351/H351)</f>
        <v>0</v>
      </c>
      <c r="Q351" s="29">
        <f>IF(H351=0,"",(1+0.25*P351)*O351*Параметри!$K$51)</f>
        <v>31252.150518651335</v>
      </c>
      <c r="R351" s="29">
        <f>IF(H351=0,"",Q351*'Коефіцієнти АТО'!T351)</f>
        <v>531.28655881707277</v>
      </c>
      <c r="S351" s="29">
        <f>IF(H351=0,"",H351*(1+0.25*P351)*Параметри!$K$66*Параметри!$K$20/1000)</f>
        <v>0</v>
      </c>
      <c r="T351" s="29">
        <f>IF(H351=0,"",H351*(1+0.25*P351)*'Коефіцієнти АТО'!$S351*Параметри!$K$20/1000)</f>
        <v>6865.8713908815334</v>
      </c>
      <c r="U351" s="29">
        <f t="shared" si="48"/>
        <v>38649.30846834994</v>
      </c>
      <c r="V351" s="29">
        <f t="shared" si="49"/>
        <v>38649.30846834994</v>
      </c>
      <c r="W351" s="40">
        <f>ROUNDUP('Дані з ДІСО'!P351/Параметри!$K$24,0)</f>
        <v>0</v>
      </c>
      <c r="X351" s="40">
        <f>ROUNDUP('Дані з ДІСО'!Q351/Параметри!$K$24,0)</f>
        <v>0</v>
      </c>
      <c r="Y351" s="40">
        <f>ROUNDUP('Дані з ДІСО'!R351/Параметри!$K$24,0)</f>
        <v>0</v>
      </c>
      <c r="Z351" s="59">
        <f>(W351*Параметри!$K$33+X351*Параметри!$L$33+Y351*Параметри!$M$33)/18</f>
        <v>0</v>
      </c>
      <c r="AA351" s="41">
        <f>IF(J351=0,0,'Дані з ДІСО'!AA351/J351)</f>
        <v>0</v>
      </c>
      <c r="AB351" s="29">
        <f>(1+0.25*AA351)*Z351*Параметри!$K$51</f>
        <v>0</v>
      </c>
      <c r="AC351" s="29">
        <f>AB351*'Коефіцієнти АТО'!U351</f>
        <v>0</v>
      </c>
      <c r="AD351" s="29">
        <f>J351*(1+0.25*AA351)*Параметри!$K$66*Параметри!$K$20/1000</f>
        <v>0</v>
      </c>
      <c r="AE351" s="29">
        <f>(1+0.25*AA351)*J351*'Коефіцієнти АТО'!S351*Параметри!$K$20/1000</f>
        <v>0</v>
      </c>
      <c r="AF351" s="29">
        <f t="shared" si="45"/>
        <v>0</v>
      </c>
      <c r="AG351" s="29">
        <v>0</v>
      </c>
      <c r="AH351" s="40">
        <v>3</v>
      </c>
      <c r="AI351" s="40">
        <v>0</v>
      </c>
      <c r="AJ351" s="40">
        <f t="shared" si="46"/>
        <v>0</v>
      </c>
      <c r="AK351" s="29">
        <f>(AH351+AI351)*(1+0.25*AJ351)*Параметри!$K$53</f>
        <v>538.28782708800009</v>
      </c>
      <c r="AL351" s="29">
        <f>ROUNDUP(('Дані з ДІСО'!AU351+'Дані з ДІСО'!AW351)/Параметри!$K$28,0)</f>
        <v>0</v>
      </c>
      <c r="AM351" s="64">
        <f>AL351*Параметри!$M$35/18</f>
        <v>0</v>
      </c>
      <c r="AN351" s="29">
        <f>IF(AL351=0,0,'Дані з ДІСО'!AW351/SUM('Дані з ДІСО'!AU351,'Дані з ДІСО'!AW351))</f>
        <v>0</v>
      </c>
      <c r="AO351" s="29">
        <f>(1+0.25*AN351)*AM351*Параметри!$K$51</f>
        <v>0</v>
      </c>
      <c r="AP351" s="40">
        <f>ROUNDUP(('Дані з ДІСО'!AE351+'Дані не з ДІСО'!E351+'Дані не з ДІСО'!G351)/Параметри!$K$69,0)</f>
        <v>0</v>
      </c>
      <c r="AQ351" s="40">
        <f t="shared" si="50"/>
        <v>0</v>
      </c>
      <c r="AR351" s="40">
        <f>IF(AP351=0,0,('Дані з ДІСО'!AH351+'Дані не з ДІСО'!G351)/('Дані з ДІСО'!AE351+'Дані не з ДІСО'!E351+'Дані не з ДІСО'!G351))</f>
        <v>0</v>
      </c>
      <c r="AS351" s="29">
        <f>AQ351*(1+0.25*AR351)*Параметри!$K$51</f>
        <v>0</v>
      </c>
      <c r="AT351" s="40">
        <f>ROUNDUP('Дані з ДІСО'!AF351/Параметри!$K$70,0)</f>
        <v>0</v>
      </c>
      <c r="AU351" s="40">
        <f t="shared" si="51"/>
        <v>0</v>
      </c>
      <c r="AV351" s="40">
        <f>IF(AT351=0,0,'Дані з ДІСО'!AI351/'Дані з ДІСО'!AF351)</f>
        <v>0</v>
      </c>
      <c r="AW351" s="29">
        <f>AU351*(1+0.25*AV351)*Параметри!$K$51</f>
        <v>0</v>
      </c>
      <c r="AX351" s="40">
        <f>ROUNDUP('Дані з ДІСО'!AR351/Параметри!$K$29,0)</f>
        <v>0</v>
      </c>
      <c r="AY351" s="40">
        <f>ROUNDUP('Дані з ДІСО'!AS351/Параметри!$K$29,0)</f>
        <v>0</v>
      </c>
      <c r="AZ351" s="40">
        <f>ROUNDUP('Дані з ДІСО'!AT351/Параметри!$K$29,0)</f>
        <v>0</v>
      </c>
      <c r="BA351" s="64">
        <f>(AX351*Параметри!$K$32+AY351*Параметри!$L$32+AZ351*Параметри!$M$32)/18</f>
        <v>0</v>
      </c>
      <c r="BB351" s="29">
        <f>(BA351*Параметри!$K$51+SUM('Дані з ДІСО'!AR351:AT351)*Параметри!$K$48*Параметри!$K$20/1000)*Параметри!$K$74</f>
        <v>0</v>
      </c>
      <c r="BC351" s="40">
        <f>ROUNDUP(('Дані не з ДІСО'!I351+'Дані не з ДІСО'!K351)/Параметри!$K$26,0)</f>
        <v>0</v>
      </c>
      <c r="BD351" s="29">
        <f>BC351*Параметри!$M$36/18</f>
        <v>0</v>
      </c>
      <c r="BE351" s="40">
        <f>IF(BC351=0,0,'Дані не з ДІСО'!K351/('Дані не з ДІСО'!I351+'Дані не з ДІСО'!K351))</f>
        <v>0</v>
      </c>
      <c r="BF351" s="29">
        <f>(1+0.25*BE351)*BD351*Параметри!$K$51</f>
        <v>0</v>
      </c>
      <c r="BG351" s="40">
        <f>ROUNDUP('Дані не з ДІСО'!M351/Параметри!$K$27,0)</f>
        <v>0</v>
      </c>
      <c r="BH351" s="40">
        <f>BG351*Параметри!$M$37/18</f>
        <v>0</v>
      </c>
      <c r="BI351" s="29">
        <f>BH351*Параметри!$K$51</f>
        <v>0</v>
      </c>
      <c r="BJ351" s="29">
        <f>'Дані не з ДІСО'!N351*Параметри!$K$76</f>
        <v>0</v>
      </c>
      <c r="BK351" s="40">
        <f>ROUNDUP('Дані з ДІСО'!V351/Параметри!$K$25,0)</f>
        <v>0</v>
      </c>
      <c r="BL351" s="40">
        <f>ROUNDUP('Дані з ДІСО'!W351/Параметри!$K$25,0)</f>
        <v>0</v>
      </c>
      <c r="BM351" s="40">
        <f>ROUNDUP('Дані з ДІСО'!X351/Параметри!$K$25,0)</f>
        <v>0</v>
      </c>
      <c r="BN351" s="40">
        <f>(BK351*Параметри!$K$34+BL351*Параметри!$L$34+BM351*Параметри!$M$34)/18</f>
        <v>0</v>
      </c>
      <c r="BO351" s="40">
        <f>IF(K351=0,0,'Дані з ДІСО'!AC351/K351)</f>
        <v>0</v>
      </c>
      <c r="BP351" s="29">
        <f>(1+0.25*BO351)*BN351*Параметри!$K$51</f>
        <v>0</v>
      </c>
      <c r="BQ351" s="29">
        <f>BP351*'Коефіцієнти АТО'!U351</f>
        <v>0</v>
      </c>
      <c r="BR351" s="29">
        <f>K351*(1+0.25*BO351)*Параметри!$K$66*Параметри!$K$20/1000</f>
        <v>0</v>
      </c>
      <c r="BS351" s="29">
        <f>(1+0.25*BO351)*K351*'Коефіцієнти АТО'!S351*Параметри!$K$20/1000</f>
        <v>0</v>
      </c>
      <c r="BT351" s="29">
        <f t="shared" si="52"/>
        <v>0</v>
      </c>
      <c r="BU351" s="40">
        <f>ROUNDUP('Дані з ДІСО'!AG351/Параметри!$K$71,0)</f>
        <v>0</v>
      </c>
      <c r="BV351" s="40">
        <f t="shared" si="53"/>
        <v>0</v>
      </c>
      <c r="BW351" s="40">
        <f>IF('Дані з ДІСО'!AG351=0,0,'Дані з ДІСО'!AJ351/'Дані з ДІСО'!AG351)</f>
        <v>0</v>
      </c>
      <c r="BX351" s="29">
        <f>BV351*(1+0.25*BW351)*Параметри!$K$51</f>
        <v>0</v>
      </c>
      <c r="BY351" s="29">
        <f>ROUND(IF(Параметри!$K$77="No",CC351,CC351*Параметри!$K$78)+AG351,1)</f>
        <v>35268.800000000003</v>
      </c>
      <c r="BZ351" s="29">
        <f>ROUND(IF(Параметри!$K$77="No",BF351,BF351*Параметри!$K$78),1)</f>
        <v>0</v>
      </c>
      <c r="CA351" s="29">
        <f>ROUND(IF(Параметри!$K$77="No",BI351,BI351*Параметри!$K$78),1)</f>
        <v>0</v>
      </c>
      <c r="CB351" s="29">
        <f>ROUND(IF(Параметри!$K$77="No",BJ351,BJ351*Параметри!$K$78),1)</f>
        <v>0</v>
      </c>
      <c r="CC351" s="29">
        <f t="shared" si="47"/>
        <v>39187.596295437943</v>
      </c>
    </row>
    <row r="352" spans="1:81">
      <c r="A352" s="9">
        <v>351</v>
      </c>
      <c r="B352" s="9" t="s">
        <v>3145</v>
      </c>
      <c r="C352" s="9" t="s">
        <v>3146</v>
      </c>
      <c r="D352" s="9" t="s">
        <v>3459</v>
      </c>
      <c r="E352" s="9" t="s">
        <v>21</v>
      </c>
      <c r="F352" s="9" t="s">
        <v>3489</v>
      </c>
      <c r="G352" s="9" t="s">
        <v>746</v>
      </c>
      <c r="H352" s="29">
        <f>SUM('Дані з ДІСО'!J352:L352)</f>
        <v>9125</v>
      </c>
      <c r="I352" s="29">
        <f>SUM('Дані з ДІСО'!G352:I352)</f>
        <v>393</v>
      </c>
      <c r="J352" s="29">
        <f>SUM('Дані з ДІСО'!P352:R352)</f>
        <v>5</v>
      </c>
      <c r="K352" s="29">
        <f>SUM('Дані з ДІСО'!V352:X352)</f>
        <v>0</v>
      </c>
      <c r="L352" s="40">
        <f>ROUNDUP('Дані з ДІСО'!J352/'Коефіцієнти АТО'!$R352,0)</f>
        <v>162</v>
      </c>
      <c r="M352" s="40">
        <f>ROUNDUP('Дані з ДІСО'!K352/'Коефіцієнти АТО'!$R352,0)</f>
        <v>210</v>
      </c>
      <c r="N352" s="40">
        <f>ROUNDUP('Дані з ДІСО'!L352/'Коефіцієнти АТО'!$R352,0)</f>
        <v>44</v>
      </c>
      <c r="O352" s="59">
        <f>(L352*Параметри!$K$32+M352*Параметри!$L$32+N352*Параметри!$M$32)/18</f>
        <v>675.27777777777783</v>
      </c>
      <c r="P352" s="41">
        <f>IF(H352=0,"",'Дані з ДІСО'!Y352/H352)</f>
        <v>0</v>
      </c>
      <c r="Q352" s="29">
        <f>IF(H352=0,"",(1+0.25*P352)*O352*Параметри!$K$51)</f>
        <v>138310.53688483778</v>
      </c>
      <c r="R352" s="29">
        <f>IF(H352=0,"",Q352*'Коефіцієнти АТО'!T352)</f>
        <v>13831.053688483778</v>
      </c>
      <c r="S352" s="29">
        <f>IF(H352=0,"",H352*(1+0.25*P352)*Параметри!$K$66*Параметри!$K$20/1000)</f>
        <v>0</v>
      </c>
      <c r="T352" s="29">
        <f>IF(H352=0,"",H352*(1+0.25*P352)*'Коефіцієнти АТО'!$S352*Параметри!$K$20/1000)</f>
        <v>37341.931234713098</v>
      </c>
      <c r="U352" s="29">
        <f t="shared" si="48"/>
        <v>189483.52180803465</v>
      </c>
      <c r="V352" s="29">
        <f t="shared" si="49"/>
        <v>189483.52180803465</v>
      </c>
      <c r="W352" s="40">
        <f>ROUNDUP('Дані з ДІСО'!P352/Параметри!$K$24,0)</f>
        <v>0</v>
      </c>
      <c r="X352" s="40">
        <f>ROUNDUP('Дані з ДІСО'!Q352/Параметри!$K$24,0)</f>
        <v>1</v>
      </c>
      <c r="Y352" s="40">
        <f>ROUNDUP('Дані з ДІСО'!R352/Параметри!$K$24,0)</f>
        <v>0</v>
      </c>
      <c r="Z352" s="59">
        <f>(W352*Параметри!$K$33+X352*Параметри!$L$33+Y352*Параметри!$M$33)/18</f>
        <v>2</v>
      </c>
      <c r="AA352" s="41">
        <f>IF(J352=0,0,'Дані з ДІСО'!AA352/J352)</f>
        <v>0</v>
      </c>
      <c r="AB352" s="29">
        <f>(1+0.25*AA352)*Z352*Параметри!$K$51</f>
        <v>409.64042187199999</v>
      </c>
      <c r="AC352" s="29">
        <f>AB352*'Коефіцієнти АТО'!U352</f>
        <v>19.253099827983998</v>
      </c>
      <c r="AD352" s="29">
        <f>J352*(1+0.25*AA352)*Параметри!$K$66*Параметри!$K$20/1000</f>
        <v>0</v>
      </c>
      <c r="AE352" s="29">
        <f>(1+0.25*AA352)*J352*'Коефіцієнти АТО'!S352*Параметри!$K$20/1000</f>
        <v>20.461332183404437</v>
      </c>
      <c r="AF352" s="29">
        <f t="shared" si="45"/>
        <v>449.35485388338839</v>
      </c>
      <c r="AG352" s="29">
        <v>0</v>
      </c>
      <c r="AH352" s="40">
        <v>50</v>
      </c>
      <c r="AI352" s="40">
        <v>0</v>
      </c>
      <c r="AJ352" s="40">
        <f t="shared" si="46"/>
        <v>0</v>
      </c>
      <c r="AK352" s="29">
        <f>(AH352+AI352)*(1+0.25*AJ352)*Параметри!$K$53</f>
        <v>8971.463784800002</v>
      </c>
      <c r="AL352" s="29">
        <f>ROUNDUP(('Дані з ДІСО'!AU352+'Дані з ДІСО'!AW352)/Параметри!$K$28,0)</f>
        <v>8</v>
      </c>
      <c r="AM352" s="64">
        <f>AL352*Параметри!$M$35/18</f>
        <v>10.222222222222221</v>
      </c>
      <c r="AN352" s="29">
        <f>IF(AL352=0,0,'Дані з ДІСО'!AW352/SUM('Дані з ДІСО'!AU352,'Дані з ДІСО'!AW352))</f>
        <v>0</v>
      </c>
      <c r="AO352" s="29">
        <f>(1+0.25*AN352)*AM352*Параметри!$K$51</f>
        <v>2093.717711790222</v>
      </c>
      <c r="AP352" s="40">
        <f>ROUNDUP(('Дані з ДІСО'!AE352+'Дані не з ДІСО'!E352+'Дані не з ДІСО'!G352)/Параметри!$K$69,0)</f>
        <v>0</v>
      </c>
      <c r="AQ352" s="40">
        <f t="shared" si="50"/>
        <v>0</v>
      </c>
      <c r="AR352" s="40">
        <f>IF(AP352=0,0,('Дані з ДІСО'!AH352+'Дані не з ДІСО'!G352)/('Дані з ДІСО'!AE352+'Дані не з ДІСО'!E352+'Дані не з ДІСО'!G352))</f>
        <v>0</v>
      </c>
      <c r="AS352" s="29">
        <f>AQ352*(1+0.25*AR352)*Параметри!$K$51</f>
        <v>0</v>
      </c>
      <c r="AT352" s="40">
        <f>ROUNDUP('Дані з ДІСО'!AF352/Параметри!$K$70,0)</f>
        <v>0</v>
      </c>
      <c r="AU352" s="40">
        <f t="shared" si="51"/>
        <v>0</v>
      </c>
      <c r="AV352" s="40">
        <f>IF(AT352=0,0,'Дані з ДІСО'!AI352/'Дані з ДІСО'!AF352)</f>
        <v>0</v>
      </c>
      <c r="AW352" s="29">
        <f>AU352*(1+0.25*AV352)*Параметри!$K$51</f>
        <v>0</v>
      </c>
      <c r="AX352" s="40">
        <f>ROUNDUP('Дані з ДІСО'!AR352/Параметри!$K$29,0)</f>
        <v>0</v>
      </c>
      <c r="AY352" s="40">
        <f>ROUNDUP('Дані з ДІСО'!AS352/Параметри!$K$29,0)</f>
        <v>0</v>
      </c>
      <c r="AZ352" s="40">
        <f>ROUNDUP('Дані з ДІСО'!AT352/Параметри!$K$29,0)</f>
        <v>0</v>
      </c>
      <c r="BA352" s="64">
        <f>(AX352*Параметри!$K$32+AY352*Параметри!$L$32+AZ352*Параметри!$M$32)/18</f>
        <v>0</v>
      </c>
      <c r="BB352" s="29">
        <f>(BA352*Параметри!$K$51+SUM('Дані з ДІСО'!AR352:AT352)*Параметри!$K$48*Параметри!$K$20/1000)*Параметри!$K$74</f>
        <v>0</v>
      </c>
      <c r="BC352" s="40">
        <f>ROUNDUP(('Дані не з ДІСО'!I352+'Дані не з ДІСО'!K352)/Параметри!$K$26,0)</f>
        <v>0</v>
      </c>
      <c r="BD352" s="29">
        <f>BC352*Параметри!$M$36/18</f>
        <v>0</v>
      </c>
      <c r="BE352" s="40">
        <f>IF(BC352=0,0,'Дані не з ДІСО'!K352/('Дані не з ДІСО'!I352+'Дані не з ДІСО'!K352))</f>
        <v>0</v>
      </c>
      <c r="BF352" s="29">
        <f>(1+0.25*BE352)*BD352*Параметри!$K$51</f>
        <v>0</v>
      </c>
      <c r="BG352" s="40">
        <f>ROUNDUP('Дані не з ДІСО'!M352/Параметри!$K$27,0)</f>
        <v>0</v>
      </c>
      <c r="BH352" s="40">
        <f>BG352*Параметри!$M$37/18</f>
        <v>0</v>
      </c>
      <c r="BI352" s="29">
        <f>BH352*Параметри!$K$51</f>
        <v>0</v>
      </c>
      <c r="BJ352" s="29">
        <f>'Дані не з ДІСО'!N352*Параметри!$K$76</f>
        <v>0</v>
      </c>
      <c r="BK352" s="40">
        <f>ROUNDUP('Дані з ДІСО'!V352/Параметри!$K$25,0)</f>
        <v>0</v>
      </c>
      <c r="BL352" s="40">
        <f>ROUNDUP('Дані з ДІСО'!W352/Параметри!$K$25,0)</f>
        <v>0</v>
      </c>
      <c r="BM352" s="40">
        <f>ROUNDUP('Дані з ДІСО'!X352/Параметри!$K$25,0)</f>
        <v>0</v>
      </c>
      <c r="BN352" s="40">
        <f>(BK352*Параметри!$K$34+BL352*Параметри!$L$34+BM352*Параметри!$M$34)/18</f>
        <v>0</v>
      </c>
      <c r="BO352" s="40">
        <f>IF(K352=0,0,'Дані з ДІСО'!AC352/K352)</f>
        <v>0</v>
      </c>
      <c r="BP352" s="29">
        <f>(1+0.25*BO352)*BN352*Параметри!$K$51</f>
        <v>0</v>
      </c>
      <c r="BQ352" s="29">
        <f>BP352*'Коефіцієнти АТО'!U352</f>
        <v>0</v>
      </c>
      <c r="BR352" s="29">
        <f>K352*(1+0.25*BO352)*Параметри!$K$66*Параметри!$K$20/1000</f>
        <v>0</v>
      </c>
      <c r="BS352" s="29">
        <f>(1+0.25*BO352)*K352*'Коефіцієнти АТО'!S352*Параметри!$K$20/1000</f>
        <v>0</v>
      </c>
      <c r="BT352" s="29">
        <f t="shared" si="52"/>
        <v>0</v>
      </c>
      <c r="BU352" s="40">
        <f>ROUNDUP('Дані з ДІСО'!AG352/Параметри!$K$71,0)</f>
        <v>0</v>
      </c>
      <c r="BV352" s="40">
        <f t="shared" si="53"/>
        <v>0</v>
      </c>
      <c r="BW352" s="40">
        <f>IF('Дані з ДІСО'!AG352=0,0,'Дані з ДІСО'!AJ352/'Дані з ДІСО'!AG352)</f>
        <v>0</v>
      </c>
      <c r="BX352" s="29">
        <f>BV352*(1+0.25*BW352)*Параметри!$K$51</f>
        <v>0</v>
      </c>
      <c r="BY352" s="29">
        <f>ROUND(IF(Параметри!$K$77="No",CC352,CC352*Параметри!$K$78)+AG352,1)</f>
        <v>180898.3</v>
      </c>
      <c r="BZ352" s="29">
        <f>ROUND(IF(Параметри!$K$77="No",BF352,BF352*Параметри!$K$78),1)</f>
        <v>0</v>
      </c>
      <c r="CA352" s="29">
        <f>ROUND(IF(Параметри!$K$77="No",BI352,BI352*Параметри!$K$78),1)</f>
        <v>0</v>
      </c>
      <c r="CB352" s="29">
        <f>ROUND(IF(Параметри!$K$77="No",BJ352,BJ352*Параметри!$K$78),1)</f>
        <v>0</v>
      </c>
      <c r="CC352" s="29">
        <f t="shared" si="47"/>
        <v>200998.05815850827</v>
      </c>
    </row>
    <row r="353" spans="1:81">
      <c r="A353" s="9">
        <v>352</v>
      </c>
      <c r="B353" s="9" t="s">
        <v>3151</v>
      </c>
      <c r="C353" s="9" t="s">
        <v>3151</v>
      </c>
      <c r="D353" s="9" t="s">
        <v>3459</v>
      </c>
      <c r="E353" s="9" t="s">
        <v>29</v>
      </c>
      <c r="F353" s="9" t="s">
        <v>3490</v>
      </c>
      <c r="G353" s="9" t="s">
        <v>748</v>
      </c>
      <c r="H353" s="29">
        <f>SUM('Дані з ДІСО'!J353:L353)</f>
        <v>2039</v>
      </c>
      <c r="I353" s="29">
        <f>SUM('Дані з ДІСО'!G353:I353)</f>
        <v>96</v>
      </c>
      <c r="J353" s="29">
        <f>SUM('Дані з ДІСО'!P353:R353)</f>
        <v>0</v>
      </c>
      <c r="K353" s="29">
        <f>SUM('Дані з ДІСО'!V353:X353)</f>
        <v>0</v>
      </c>
      <c r="L353" s="40">
        <f>ROUNDUP('Дані з ДІСО'!J353/'Коефіцієнти АТО'!$R353,0)</f>
        <v>40</v>
      </c>
      <c r="M353" s="40">
        <f>ROUNDUP('Дані з ДІСО'!K353/'Коефіцієнти АТО'!$R353,0)</f>
        <v>53</v>
      </c>
      <c r="N353" s="40">
        <f>ROUNDUP('Дані з ДІСО'!L353/'Коефіцієнти АТО'!$R353,0)</f>
        <v>15</v>
      </c>
      <c r="O353" s="59">
        <f>(L353*Параметри!$K$32+M353*Параметри!$L$32+N353*Параметри!$M$32)/18</f>
        <v>176.97777777777779</v>
      </c>
      <c r="P353" s="41">
        <f>IF(H353=0,"",'Дані з ДІСО'!Y353/H353)</f>
        <v>0</v>
      </c>
      <c r="Q353" s="29">
        <f>IF(H353=0,"",(1+0.25*P353)*O353*Параметри!$K$51)</f>
        <v>36248.625775428976</v>
      </c>
      <c r="R353" s="29">
        <f>IF(H353=0,"",Q353*'Коефіцієнти АТО'!T353)</f>
        <v>616.22663818229262</v>
      </c>
      <c r="S353" s="29">
        <f>IF(H353=0,"",H353*(1+0.25*P353)*Параметри!$K$66*Параметри!$K$20/1000)</f>
        <v>0</v>
      </c>
      <c r="T353" s="29">
        <f>IF(H353=0,"",H353*(1+0.25*P353)*'Коефіцієнти АТО'!$S353*Параметри!$K$20/1000)</f>
        <v>8344.1312643923302</v>
      </c>
      <c r="U353" s="29">
        <f t="shared" si="48"/>
        <v>45208.983678003598</v>
      </c>
      <c r="V353" s="29">
        <f t="shared" si="49"/>
        <v>45208.983678003598</v>
      </c>
      <c r="W353" s="40">
        <f>ROUNDUP('Дані з ДІСО'!P353/Параметри!$K$24,0)</f>
        <v>0</v>
      </c>
      <c r="X353" s="40">
        <f>ROUNDUP('Дані з ДІСО'!Q353/Параметри!$K$24,0)</f>
        <v>0</v>
      </c>
      <c r="Y353" s="40">
        <f>ROUNDUP('Дані з ДІСО'!R353/Параметри!$K$24,0)</f>
        <v>0</v>
      </c>
      <c r="Z353" s="59">
        <f>(W353*Параметри!$K$33+X353*Параметри!$L$33+Y353*Параметри!$M$33)/18</f>
        <v>0</v>
      </c>
      <c r="AA353" s="41">
        <f>IF(J353=0,0,'Дані з ДІСО'!AA353/J353)</f>
        <v>0</v>
      </c>
      <c r="AB353" s="29">
        <f>(1+0.25*AA353)*Z353*Параметри!$K$51</f>
        <v>0</v>
      </c>
      <c r="AC353" s="29">
        <f>AB353*'Коефіцієнти АТО'!U353</f>
        <v>0</v>
      </c>
      <c r="AD353" s="29">
        <f>J353*(1+0.25*AA353)*Параметри!$K$66*Параметри!$K$20/1000</f>
        <v>0</v>
      </c>
      <c r="AE353" s="29">
        <f>(1+0.25*AA353)*J353*'Коефіцієнти АТО'!S353*Параметри!$K$20/1000</f>
        <v>0</v>
      </c>
      <c r="AF353" s="29">
        <f t="shared" si="45"/>
        <v>0</v>
      </c>
      <c r="AG353" s="29">
        <v>0</v>
      </c>
      <c r="AH353" s="40">
        <v>14</v>
      </c>
      <c r="AI353" s="40">
        <v>0</v>
      </c>
      <c r="AJ353" s="40">
        <f t="shared" si="46"/>
        <v>0</v>
      </c>
      <c r="AK353" s="29">
        <f>(AH353+AI353)*(1+0.25*AJ353)*Параметри!$K$53</f>
        <v>2512.0098597440006</v>
      </c>
      <c r="AL353" s="29">
        <f>ROUNDUP(('Дані з ДІСО'!AU353+'Дані з ДІСО'!AW353)/Параметри!$K$28,0)</f>
        <v>0</v>
      </c>
      <c r="AM353" s="64">
        <f>AL353*Параметри!$M$35/18</f>
        <v>0</v>
      </c>
      <c r="AN353" s="29">
        <f>IF(AL353=0,0,'Дані з ДІСО'!AW353/SUM('Дані з ДІСО'!AU353,'Дані з ДІСО'!AW353))</f>
        <v>0</v>
      </c>
      <c r="AO353" s="29">
        <f>(1+0.25*AN353)*AM353*Параметри!$K$51</f>
        <v>0</v>
      </c>
      <c r="AP353" s="40">
        <f>ROUNDUP(('Дані з ДІСО'!AE353+'Дані не з ДІСО'!E353+'Дані не з ДІСО'!G353)/Параметри!$K$69,0)</f>
        <v>0</v>
      </c>
      <c r="AQ353" s="40">
        <f t="shared" si="50"/>
        <v>0</v>
      </c>
      <c r="AR353" s="40">
        <f>IF(AP353=0,0,('Дані з ДІСО'!AH353+'Дані не з ДІСО'!G353)/('Дані з ДІСО'!AE353+'Дані не з ДІСО'!E353+'Дані не з ДІСО'!G353))</f>
        <v>0</v>
      </c>
      <c r="AS353" s="29">
        <f>AQ353*(1+0.25*AR353)*Параметри!$K$51</f>
        <v>0</v>
      </c>
      <c r="AT353" s="40">
        <f>ROUNDUP('Дані з ДІСО'!AF353/Параметри!$K$70,0)</f>
        <v>0</v>
      </c>
      <c r="AU353" s="40">
        <f t="shared" si="51"/>
        <v>0</v>
      </c>
      <c r="AV353" s="40">
        <f>IF(AT353=0,0,'Дані з ДІСО'!AI353/'Дані з ДІСО'!AF353)</f>
        <v>0</v>
      </c>
      <c r="AW353" s="29">
        <f>AU353*(1+0.25*AV353)*Параметри!$K$51</f>
        <v>0</v>
      </c>
      <c r="AX353" s="40">
        <f>ROUNDUP('Дані з ДІСО'!AR353/Параметри!$K$29,0)</f>
        <v>0</v>
      </c>
      <c r="AY353" s="40">
        <f>ROUNDUP('Дані з ДІСО'!AS353/Параметри!$K$29,0)</f>
        <v>0</v>
      </c>
      <c r="AZ353" s="40">
        <f>ROUNDUP('Дані з ДІСО'!AT353/Параметри!$K$29,0)</f>
        <v>0</v>
      </c>
      <c r="BA353" s="64">
        <f>(AX353*Параметри!$K$32+AY353*Параметри!$L$32+AZ353*Параметри!$M$32)/18</f>
        <v>0</v>
      </c>
      <c r="BB353" s="29">
        <f>(BA353*Параметри!$K$51+SUM('Дані з ДІСО'!AR353:AT353)*Параметри!$K$48*Параметри!$K$20/1000)*Параметри!$K$74</f>
        <v>0</v>
      </c>
      <c r="BC353" s="40">
        <f>ROUNDUP(('Дані не з ДІСО'!I353+'Дані не з ДІСО'!K353)/Параметри!$K$26,0)</f>
        <v>0</v>
      </c>
      <c r="BD353" s="29">
        <f>BC353*Параметри!$M$36/18</f>
        <v>0</v>
      </c>
      <c r="BE353" s="40">
        <f>IF(BC353=0,0,'Дані не з ДІСО'!K353/('Дані не з ДІСО'!I353+'Дані не з ДІСО'!K353))</f>
        <v>0</v>
      </c>
      <c r="BF353" s="29">
        <f>(1+0.25*BE353)*BD353*Параметри!$K$51</f>
        <v>0</v>
      </c>
      <c r="BG353" s="40">
        <f>ROUNDUP('Дані не з ДІСО'!M353/Параметри!$K$27,0)</f>
        <v>0</v>
      </c>
      <c r="BH353" s="40">
        <f>BG353*Параметри!$M$37/18</f>
        <v>0</v>
      </c>
      <c r="BI353" s="29">
        <f>BH353*Параметри!$K$51</f>
        <v>0</v>
      </c>
      <c r="BJ353" s="29">
        <f>'Дані не з ДІСО'!N353*Параметри!$K$76</f>
        <v>0</v>
      </c>
      <c r="BK353" s="40">
        <f>ROUNDUP('Дані з ДІСО'!V353/Параметри!$K$25,0)</f>
        <v>0</v>
      </c>
      <c r="BL353" s="40">
        <f>ROUNDUP('Дані з ДІСО'!W353/Параметри!$K$25,0)</f>
        <v>0</v>
      </c>
      <c r="BM353" s="40">
        <f>ROUNDUP('Дані з ДІСО'!X353/Параметри!$K$25,0)</f>
        <v>0</v>
      </c>
      <c r="BN353" s="40">
        <f>(BK353*Параметри!$K$34+BL353*Параметри!$L$34+BM353*Параметри!$M$34)/18</f>
        <v>0</v>
      </c>
      <c r="BO353" s="40">
        <f>IF(K353=0,0,'Дані з ДІСО'!AC353/K353)</f>
        <v>0</v>
      </c>
      <c r="BP353" s="29">
        <f>(1+0.25*BO353)*BN353*Параметри!$K$51</f>
        <v>0</v>
      </c>
      <c r="BQ353" s="29">
        <f>BP353*'Коефіцієнти АТО'!U353</f>
        <v>0</v>
      </c>
      <c r="BR353" s="29">
        <f>K353*(1+0.25*BO353)*Параметри!$K$66*Параметри!$K$20/1000</f>
        <v>0</v>
      </c>
      <c r="BS353" s="29">
        <f>(1+0.25*BO353)*K353*'Коефіцієнти АТО'!S353*Параметри!$K$20/1000</f>
        <v>0</v>
      </c>
      <c r="BT353" s="29">
        <f t="shared" si="52"/>
        <v>0</v>
      </c>
      <c r="BU353" s="40">
        <f>ROUNDUP('Дані з ДІСО'!AG353/Параметри!$K$71,0)</f>
        <v>0</v>
      </c>
      <c r="BV353" s="40">
        <f t="shared" si="53"/>
        <v>0</v>
      </c>
      <c r="BW353" s="40">
        <f>IF('Дані з ДІСО'!AG353=0,0,'Дані з ДІСО'!AJ353/'Дані з ДІСО'!AG353)</f>
        <v>0</v>
      </c>
      <c r="BX353" s="29">
        <f>BV353*(1+0.25*BW353)*Параметри!$K$51</f>
        <v>0</v>
      </c>
      <c r="BY353" s="29">
        <f>ROUND(IF(Параметри!$K$77="No",CC353,CC353*Параметри!$K$78)+AG353,1)</f>
        <v>42948.9</v>
      </c>
      <c r="BZ353" s="29">
        <f>ROUND(IF(Параметри!$K$77="No",BF353,BF353*Параметри!$K$78),1)</f>
        <v>0</v>
      </c>
      <c r="CA353" s="29">
        <f>ROUND(IF(Параметри!$K$77="No",BI353,BI353*Параметри!$K$78),1)</f>
        <v>0</v>
      </c>
      <c r="CB353" s="29">
        <f>ROUND(IF(Параметри!$K$77="No",BJ353,BJ353*Параметри!$K$78),1)</f>
        <v>0</v>
      </c>
      <c r="CC353" s="29">
        <f t="shared" si="47"/>
        <v>47720.993537747599</v>
      </c>
    </row>
    <row r="354" spans="1:81">
      <c r="A354" s="9">
        <v>353</v>
      </c>
      <c r="B354" s="9" t="s">
        <v>3151</v>
      </c>
      <c r="C354" s="9" t="s">
        <v>3151</v>
      </c>
      <c r="D354" s="9" t="s">
        <v>3459</v>
      </c>
      <c r="E354" s="9" t="s">
        <v>29</v>
      </c>
      <c r="F354" s="9" t="s">
        <v>3491</v>
      </c>
      <c r="G354" s="9" t="s">
        <v>750</v>
      </c>
      <c r="H354" s="29">
        <f>SUM('Дані з ДІСО'!J354:L354)</f>
        <v>1141</v>
      </c>
      <c r="I354" s="29">
        <f>SUM('Дані з ДІСО'!G354:I354)</f>
        <v>63</v>
      </c>
      <c r="J354" s="29">
        <f>SUM('Дані з ДІСО'!P354:R354)</f>
        <v>0</v>
      </c>
      <c r="K354" s="29">
        <f>SUM('Дані з ДІСО'!V354:X354)</f>
        <v>0</v>
      </c>
      <c r="L354" s="40">
        <f>ROUNDUP('Дані з ДІСО'!J354/'Коефіцієнти АТО'!$R354,0)</f>
        <v>25</v>
      </c>
      <c r="M354" s="40">
        <f>ROUNDUP('Дані з ДІСО'!K354/'Коефіцієнти АТО'!$R354,0)</f>
        <v>34</v>
      </c>
      <c r="N354" s="40">
        <f>ROUNDUP('Дані з ДІСО'!L354/'Коефіцієнти АТО'!$R354,0)</f>
        <v>6</v>
      </c>
      <c r="O354" s="59">
        <f>(L354*Параметри!$K$32+M354*Параметри!$L$32+N354*Параметри!$M$32)/18</f>
        <v>105.54444444444445</v>
      </c>
      <c r="P354" s="41">
        <f>IF(H354=0,"",'Дані з ДІСО'!Y354/H354)</f>
        <v>1</v>
      </c>
      <c r="Q354" s="29">
        <f>IF(H354=0,"",(1+0.25*P354)*O354*Параметри!$K$51)</f>
        <v>27022.044217792558</v>
      </c>
      <c r="R354" s="29">
        <f>IF(H354=0,"",Q354*'Коефіцієнти АТО'!T354)</f>
        <v>459.37475170247353</v>
      </c>
      <c r="S354" s="29">
        <f>IF(H354=0,"",H354*(1+0.25*P354)*Параметри!$K$66*Параметри!$K$20/1000)</f>
        <v>0</v>
      </c>
      <c r="T354" s="29">
        <f>IF(H354=0,"",H354*(1+0.25*P354)*'Коефіцієнти АТО'!$S354*Параметри!$K$20/1000)</f>
        <v>5836.5950053161168</v>
      </c>
      <c r="U354" s="29">
        <f t="shared" si="48"/>
        <v>33318.013974811147</v>
      </c>
      <c r="V354" s="29">
        <f t="shared" si="49"/>
        <v>33318.013974811147</v>
      </c>
      <c r="W354" s="40">
        <f>ROUNDUP('Дані з ДІСО'!P354/Параметри!$K$24,0)</f>
        <v>0</v>
      </c>
      <c r="X354" s="40">
        <f>ROUNDUP('Дані з ДІСО'!Q354/Параметри!$K$24,0)</f>
        <v>0</v>
      </c>
      <c r="Y354" s="40">
        <f>ROUNDUP('Дані з ДІСО'!R354/Параметри!$K$24,0)</f>
        <v>0</v>
      </c>
      <c r="Z354" s="59">
        <f>(W354*Параметри!$K$33+X354*Параметри!$L$33+Y354*Параметри!$M$33)/18</f>
        <v>0</v>
      </c>
      <c r="AA354" s="41">
        <f>IF(J354=0,0,'Дані з ДІСО'!AA354/J354)</f>
        <v>0</v>
      </c>
      <c r="AB354" s="29">
        <f>(1+0.25*AA354)*Z354*Параметри!$K$51</f>
        <v>0</v>
      </c>
      <c r="AC354" s="29">
        <f>AB354*'Коефіцієнти АТО'!U354</f>
        <v>0</v>
      </c>
      <c r="AD354" s="29">
        <f>J354*(1+0.25*AA354)*Параметри!$K$66*Параметри!$K$20/1000</f>
        <v>0</v>
      </c>
      <c r="AE354" s="29">
        <f>(1+0.25*AA354)*J354*'Коефіцієнти АТО'!S354*Параметри!$K$20/1000</f>
        <v>0</v>
      </c>
      <c r="AF354" s="29">
        <f t="shared" si="45"/>
        <v>0</v>
      </c>
      <c r="AG354" s="29">
        <v>0</v>
      </c>
      <c r="AH354" s="40">
        <v>0</v>
      </c>
      <c r="AI354" s="40">
        <v>9</v>
      </c>
      <c r="AJ354" s="40">
        <f t="shared" si="46"/>
        <v>1</v>
      </c>
      <c r="AK354" s="29">
        <f>(AH354+AI354)*(1+0.25*AJ354)*Параметри!$K$53</f>
        <v>2018.5793515800005</v>
      </c>
      <c r="AL354" s="29">
        <f>ROUNDUP(('Дані з ДІСО'!AU354+'Дані з ДІСО'!AW354)/Параметри!$K$28,0)</f>
        <v>0</v>
      </c>
      <c r="AM354" s="64">
        <f>AL354*Параметри!$M$35/18</f>
        <v>0</v>
      </c>
      <c r="AN354" s="29">
        <f>IF(AL354=0,0,'Дані з ДІСО'!AW354/SUM('Дані з ДІСО'!AU354,'Дані з ДІСО'!AW354))</f>
        <v>0</v>
      </c>
      <c r="AO354" s="29">
        <f>(1+0.25*AN354)*AM354*Параметри!$K$51</f>
        <v>0</v>
      </c>
      <c r="AP354" s="40">
        <f>ROUNDUP(('Дані з ДІСО'!AE354+'Дані не з ДІСО'!E354+'Дані не з ДІСО'!G354)/Параметри!$K$69,0)</f>
        <v>0</v>
      </c>
      <c r="AQ354" s="40">
        <f t="shared" si="50"/>
        <v>0</v>
      </c>
      <c r="AR354" s="40">
        <f>IF(AP354=0,0,('Дані з ДІСО'!AH354+'Дані не з ДІСО'!G354)/('Дані з ДІСО'!AE354+'Дані не з ДІСО'!E354+'Дані не з ДІСО'!G354))</f>
        <v>0</v>
      </c>
      <c r="AS354" s="29">
        <f>AQ354*(1+0.25*AR354)*Параметри!$K$51</f>
        <v>0</v>
      </c>
      <c r="AT354" s="40">
        <f>ROUNDUP('Дані з ДІСО'!AF354/Параметри!$K$70,0)</f>
        <v>0</v>
      </c>
      <c r="AU354" s="40">
        <f t="shared" si="51"/>
        <v>0</v>
      </c>
      <c r="AV354" s="40">
        <f>IF(AT354=0,0,'Дані з ДІСО'!AI354/'Дані з ДІСО'!AF354)</f>
        <v>0</v>
      </c>
      <c r="AW354" s="29">
        <f>AU354*(1+0.25*AV354)*Параметри!$K$51</f>
        <v>0</v>
      </c>
      <c r="AX354" s="40">
        <f>ROUNDUP('Дані з ДІСО'!AR354/Параметри!$K$29,0)</f>
        <v>0</v>
      </c>
      <c r="AY354" s="40">
        <f>ROUNDUP('Дані з ДІСО'!AS354/Параметри!$K$29,0)</f>
        <v>0</v>
      </c>
      <c r="AZ354" s="40">
        <f>ROUNDUP('Дані з ДІСО'!AT354/Параметри!$K$29,0)</f>
        <v>0</v>
      </c>
      <c r="BA354" s="64">
        <f>(AX354*Параметри!$K$32+AY354*Параметри!$L$32+AZ354*Параметри!$M$32)/18</f>
        <v>0</v>
      </c>
      <c r="BB354" s="29">
        <f>(BA354*Параметри!$K$51+SUM('Дані з ДІСО'!AR354:AT354)*Параметри!$K$48*Параметри!$K$20/1000)*Параметри!$K$74</f>
        <v>0</v>
      </c>
      <c r="BC354" s="40">
        <f>ROUNDUP(('Дані не з ДІСО'!I354+'Дані не з ДІСО'!K354)/Параметри!$K$26,0)</f>
        <v>0</v>
      </c>
      <c r="BD354" s="29">
        <f>BC354*Параметри!$M$36/18</f>
        <v>0</v>
      </c>
      <c r="BE354" s="40">
        <f>IF(BC354=0,0,'Дані не з ДІСО'!K354/('Дані не з ДІСО'!I354+'Дані не з ДІСО'!K354))</f>
        <v>0</v>
      </c>
      <c r="BF354" s="29">
        <f>(1+0.25*BE354)*BD354*Параметри!$K$51</f>
        <v>0</v>
      </c>
      <c r="BG354" s="40">
        <f>ROUNDUP('Дані не з ДІСО'!M354/Параметри!$K$27,0)</f>
        <v>0</v>
      </c>
      <c r="BH354" s="40">
        <f>BG354*Параметри!$M$37/18</f>
        <v>0</v>
      </c>
      <c r="BI354" s="29">
        <f>BH354*Параметри!$K$51</f>
        <v>0</v>
      </c>
      <c r="BJ354" s="29">
        <f>'Дані не з ДІСО'!N354*Параметри!$K$76</f>
        <v>0</v>
      </c>
      <c r="BK354" s="40">
        <f>ROUNDUP('Дані з ДІСО'!V354/Параметри!$K$25,0)</f>
        <v>0</v>
      </c>
      <c r="BL354" s="40">
        <f>ROUNDUP('Дані з ДІСО'!W354/Параметри!$K$25,0)</f>
        <v>0</v>
      </c>
      <c r="BM354" s="40">
        <f>ROUNDUP('Дані з ДІСО'!X354/Параметри!$K$25,0)</f>
        <v>0</v>
      </c>
      <c r="BN354" s="40">
        <f>(BK354*Параметри!$K$34+BL354*Параметри!$L$34+BM354*Параметри!$M$34)/18</f>
        <v>0</v>
      </c>
      <c r="BO354" s="40">
        <f>IF(K354=0,0,'Дані з ДІСО'!AC354/K354)</f>
        <v>0</v>
      </c>
      <c r="BP354" s="29">
        <f>(1+0.25*BO354)*BN354*Параметри!$K$51</f>
        <v>0</v>
      </c>
      <c r="BQ354" s="29">
        <f>BP354*'Коефіцієнти АТО'!U354</f>
        <v>0</v>
      </c>
      <c r="BR354" s="29">
        <f>K354*(1+0.25*BO354)*Параметри!$K$66*Параметри!$K$20/1000</f>
        <v>0</v>
      </c>
      <c r="BS354" s="29">
        <f>(1+0.25*BO354)*K354*'Коефіцієнти АТО'!S354*Параметри!$K$20/1000</f>
        <v>0</v>
      </c>
      <c r="BT354" s="29">
        <f t="shared" si="52"/>
        <v>0</v>
      </c>
      <c r="BU354" s="40">
        <f>ROUNDUP('Дані з ДІСО'!AG354/Параметри!$K$71,0)</f>
        <v>0</v>
      </c>
      <c r="BV354" s="40">
        <f t="shared" si="53"/>
        <v>0</v>
      </c>
      <c r="BW354" s="40">
        <f>IF('Дані з ДІСО'!AG354=0,0,'Дані з ДІСО'!AJ354/'Дані з ДІСО'!AG354)</f>
        <v>0</v>
      </c>
      <c r="BX354" s="29">
        <f>BV354*(1+0.25*BW354)*Параметри!$K$51</f>
        <v>0</v>
      </c>
      <c r="BY354" s="29">
        <f>ROUND(IF(Параметри!$K$77="No",CC354,CC354*Параметри!$K$78)+AG354,1)</f>
        <v>31802.9</v>
      </c>
      <c r="BZ354" s="29">
        <f>ROUND(IF(Параметри!$K$77="No",BF354,BF354*Параметри!$K$78),1)</f>
        <v>0</v>
      </c>
      <c r="CA354" s="29">
        <f>ROUND(IF(Параметри!$K$77="No",BI354,BI354*Параметри!$K$78),1)</f>
        <v>0</v>
      </c>
      <c r="CB354" s="29">
        <f>ROUND(IF(Параметри!$K$77="No",BJ354,BJ354*Параметри!$K$78),1)</f>
        <v>0</v>
      </c>
      <c r="CC354" s="29">
        <f t="shared" si="47"/>
        <v>35336.59332639115</v>
      </c>
    </row>
    <row r="355" spans="1:81">
      <c r="A355" s="9">
        <v>354</v>
      </c>
      <c r="B355" s="9" t="s">
        <v>3148</v>
      </c>
      <c r="C355" s="9" t="s">
        <v>3148</v>
      </c>
      <c r="D355" s="9" t="s">
        <v>3459</v>
      </c>
      <c r="E355" s="9" t="s">
        <v>24</v>
      </c>
      <c r="F355" s="9" t="s">
        <v>3492</v>
      </c>
      <c r="G355" s="9" t="s">
        <v>752</v>
      </c>
      <c r="H355" s="29">
        <f>SUM('Дані з ДІСО'!J355:L355)</f>
        <v>1748</v>
      </c>
      <c r="I355" s="29">
        <f>SUM('Дані з ДІСО'!G355:I355)</f>
        <v>97</v>
      </c>
      <c r="J355" s="29">
        <f>SUM('Дані з ДІСО'!P355:R355)</f>
        <v>0</v>
      </c>
      <c r="K355" s="29">
        <f>SUM('Дані з ДІСО'!V355:X355)</f>
        <v>0</v>
      </c>
      <c r="L355" s="40">
        <f>ROUNDUP('Дані з ДІСО'!J355/'Коефіцієнти АТО'!$R355,0)</f>
        <v>43</v>
      </c>
      <c r="M355" s="40">
        <f>ROUNDUP('Дані з ДІСО'!K355/'Коефіцієнти АТО'!$R355,0)</f>
        <v>54</v>
      </c>
      <c r="N355" s="40">
        <f>ROUNDUP('Дані з ДІСО'!L355/'Коефіцієнти АТО'!$R355,0)</f>
        <v>14</v>
      </c>
      <c r="O355" s="59">
        <f>(L355*Параметри!$K$32+M355*Параметри!$L$32+N355*Параметри!$M$32)/18</f>
        <v>180.65555555555557</v>
      </c>
      <c r="P355" s="41">
        <f>IF(H355=0,"",'Дані з ДІСО'!Y355/H355)</f>
        <v>0.37757437070938216</v>
      </c>
      <c r="Q355" s="29">
        <f>IF(H355=0,"",(1+0.25*P355)*O355*Параметри!$K$51)</f>
        <v>40494.652121668667</v>
      </c>
      <c r="R355" s="29">
        <f>IF(H355=0,"",Q355*'Коефіцієнти АТО'!T355)</f>
        <v>688.4090860683674</v>
      </c>
      <c r="S355" s="29">
        <f>IF(H355=0,"",H355*(1+0.25*P355)*Параметри!$K$66*Параметри!$K$20/1000)</f>
        <v>0</v>
      </c>
      <c r="T355" s="29">
        <f>IF(H355=0,"",H355*(1+0.25*P355)*'Коефіцієнти АТО'!$S355*Параметри!$K$20/1000)</f>
        <v>9649.0884127590361</v>
      </c>
      <c r="U355" s="29">
        <f t="shared" si="48"/>
        <v>50832.149620496071</v>
      </c>
      <c r="V355" s="29">
        <f t="shared" si="49"/>
        <v>50832.149620496071</v>
      </c>
      <c r="W355" s="40">
        <f>ROUNDUP('Дані з ДІСО'!P355/Параметри!$K$24,0)</f>
        <v>0</v>
      </c>
      <c r="X355" s="40">
        <f>ROUNDUP('Дані з ДІСО'!Q355/Параметри!$K$24,0)</f>
        <v>0</v>
      </c>
      <c r="Y355" s="40">
        <f>ROUNDUP('Дані з ДІСО'!R355/Параметри!$K$24,0)</f>
        <v>0</v>
      </c>
      <c r="Z355" s="59">
        <f>(W355*Параметри!$K$33+X355*Параметри!$L$33+Y355*Параметри!$M$33)/18</f>
        <v>0</v>
      </c>
      <c r="AA355" s="41">
        <f>IF(J355=0,0,'Дані з ДІСО'!AA355/J355)</f>
        <v>0</v>
      </c>
      <c r="AB355" s="29">
        <f>(1+0.25*AA355)*Z355*Параметри!$K$51</f>
        <v>0</v>
      </c>
      <c r="AC355" s="29">
        <f>AB355*'Коефіцієнти АТО'!U355</f>
        <v>0</v>
      </c>
      <c r="AD355" s="29">
        <f>J355*(1+0.25*AA355)*Параметри!$K$66*Параметри!$K$20/1000</f>
        <v>0</v>
      </c>
      <c r="AE355" s="29">
        <f>(1+0.25*AA355)*J355*'Коефіцієнти АТО'!S355*Параметри!$K$20/1000</f>
        <v>0</v>
      </c>
      <c r="AF355" s="29">
        <f t="shared" si="45"/>
        <v>0</v>
      </c>
      <c r="AG355" s="29">
        <v>0</v>
      </c>
      <c r="AH355" s="40">
        <v>9</v>
      </c>
      <c r="AI355" s="40">
        <v>8</v>
      </c>
      <c r="AJ355" s="40">
        <f t="shared" si="46"/>
        <v>0.47058823529411764</v>
      </c>
      <c r="AK355" s="29">
        <f>(AH355+AI355)*(1+0.25*AJ355)*Параметри!$K$53</f>
        <v>3409.1562382240008</v>
      </c>
      <c r="AL355" s="29">
        <f>ROUNDUP(('Дані з ДІСО'!AU355+'Дані з ДІСО'!AW355)/Параметри!$K$28,0)</f>
        <v>0</v>
      </c>
      <c r="AM355" s="64">
        <f>AL355*Параметри!$M$35/18</f>
        <v>0</v>
      </c>
      <c r="AN355" s="29">
        <f>IF(AL355=0,0,'Дані з ДІСО'!AW355/SUM('Дані з ДІСО'!AU355,'Дані з ДІСО'!AW355))</f>
        <v>0</v>
      </c>
      <c r="AO355" s="29">
        <f>(1+0.25*AN355)*AM355*Параметри!$K$51</f>
        <v>0</v>
      </c>
      <c r="AP355" s="40">
        <f>ROUNDUP(('Дані з ДІСО'!AE355+'Дані не з ДІСО'!E355+'Дані не з ДІСО'!G355)/Параметри!$K$69,0)</f>
        <v>0</v>
      </c>
      <c r="AQ355" s="40">
        <f t="shared" si="50"/>
        <v>0</v>
      </c>
      <c r="AR355" s="40">
        <f>IF(AP355=0,0,('Дані з ДІСО'!AH355+'Дані не з ДІСО'!G355)/('Дані з ДІСО'!AE355+'Дані не з ДІСО'!E355+'Дані не з ДІСО'!G355))</f>
        <v>0</v>
      </c>
      <c r="AS355" s="29">
        <f>AQ355*(1+0.25*AR355)*Параметри!$K$51</f>
        <v>0</v>
      </c>
      <c r="AT355" s="40">
        <f>ROUNDUP('Дані з ДІСО'!AF355/Параметри!$K$70,0)</f>
        <v>0</v>
      </c>
      <c r="AU355" s="40">
        <f t="shared" si="51"/>
        <v>0</v>
      </c>
      <c r="AV355" s="40">
        <f>IF(AT355=0,0,'Дані з ДІСО'!AI355/'Дані з ДІСО'!AF355)</f>
        <v>0</v>
      </c>
      <c r="AW355" s="29">
        <f>AU355*(1+0.25*AV355)*Параметри!$K$51</f>
        <v>0</v>
      </c>
      <c r="AX355" s="40">
        <f>ROUNDUP('Дані з ДІСО'!AR355/Параметри!$K$29,0)</f>
        <v>0</v>
      </c>
      <c r="AY355" s="40">
        <f>ROUNDUP('Дані з ДІСО'!AS355/Параметри!$K$29,0)</f>
        <v>0</v>
      </c>
      <c r="AZ355" s="40">
        <f>ROUNDUP('Дані з ДІСО'!AT355/Параметри!$K$29,0)</f>
        <v>0</v>
      </c>
      <c r="BA355" s="64">
        <f>(AX355*Параметри!$K$32+AY355*Параметри!$L$32+AZ355*Параметри!$M$32)/18</f>
        <v>0</v>
      </c>
      <c r="BB355" s="29">
        <f>(BA355*Параметри!$K$51+SUM('Дані з ДІСО'!AR355:AT355)*Параметри!$K$48*Параметри!$K$20/1000)*Параметри!$K$74</f>
        <v>0</v>
      </c>
      <c r="BC355" s="40">
        <f>ROUNDUP(('Дані не з ДІСО'!I355+'Дані не з ДІСО'!K355)/Параметри!$K$26,0)</f>
        <v>0</v>
      </c>
      <c r="BD355" s="29">
        <f>BC355*Параметри!$M$36/18</f>
        <v>0</v>
      </c>
      <c r="BE355" s="40">
        <f>IF(BC355=0,0,'Дані не з ДІСО'!K355/('Дані не з ДІСО'!I355+'Дані не з ДІСО'!K355))</f>
        <v>0</v>
      </c>
      <c r="BF355" s="29">
        <f>(1+0.25*BE355)*BD355*Параметри!$K$51</f>
        <v>0</v>
      </c>
      <c r="BG355" s="40">
        <f>ROUNDUP('Дані не з ДІСО'!M355/Параметри!$K$27,0)</f>
        <v>0</v>
      </c>
      <c r="BH355" s="40">
        <f>BG355*Параметри!$M$37/18</f>
        <v>0</v>
      </c>
      <c r="BI355" s="29">
        <f>BH355*Параметри!$K$51</f>
        <v>0</v>
      </c>
      <c r="BJ355" s="29">
        <f>'Дані не з ДІСО'!N355*Параметри!$K$76</f>
        <v>0</v>
      </c>
      <c r="BK355" s="40">
        <f>ROUNDUP('Дані з ДІСО'!V355/Параметри!$K$25,0)</f>
        <v>0</v>
      </c>
      <c r="BL355" s="40">
        <f>ROUNDUP('Дані з ДІСО'!W355/Параметри!$K$25,0)</f>
        <v>0</v>
      </c>
      <c r="BM355" s="40">
        <f>ROUNDUP('Дані з ДІСО'!X355/Параметри!$K$25,0)</f>
        <v>0</v>
      </c>
      <c r="BN355" s="40">
        <f>(BK355*Параметри!$K$34+BL355*Параметри!$L$34+BM355*Параметри!$M$34)/18</f>
        <v>0</v>
      </c>
      <c r="BO355" s="40">
        <f>IF(K355=0,0,'Дані з ДІСО'!AC355/K355)</f>
        <v>0</v>
      </c>
      <c r="BP355" s="29">
        <f>(1+0.25*BO355)*BN355*Параметри!$K$51</f>
        <v>0</v>
      </c>
      <c r="BQ355" s="29">
        <f>BP355*'Коефіцієнти АТО'!U355</f>
        <v>0</v>
      </c>
      <c r="BR355" s="29">
        <f>K355*(1+0.25*BO355)*Параметри!$K$66*Параметри!$K$20/1000</f>
        <v>0</v>
      </c>
      <c r="BS355" s="29">
        <f>(1+0.25*BO355)*K355*'Коефіцієнти АТО'!S355*Параметри!$K$20/1000</f>
        <v>0</v>
      </c>
      <c r="BT355" s="29">
        <f t="shared" si="52"/>
        <v>0</v>
      </c>
      <c r="BU355" s="40">
        <f>ROUNDUP('Дані з ДІСО'!AG355/Параметри!$K$71,0)</f>
        <v>0</v>
      </c>
      <c r="BV355" s="40">
        <f t="shared" si="53"/>
        <v>0</v>
      </c>
      <c r="BW355" s="40">
        <f>IF('Дані з ДІСО'!AG355=0,0,'Дані з ДІСО'!AJ355/'Дані з ДІСО'!AG355)</f>
        <v>0</v>
      </c>
      <c r="BX355" s="29">
        <f>BV355*(1+0.25*BW355)*Параметри!$K$51</f>
        <v>0</v>
      </c>
      <c r="BY355" s="29">
        <f>ROUND(IF(Параметри!$K$77="No",CC355,CC355*Параметри!$K$78)+AG355,1)</f>
        <v>48817.2</v>
      </c>
      <c r="BZ355" s="29">
        <f>ROUND(IF(Параметри!$K$77="No",BF355,BF355*Параметри!$K$78),1)</f>
        <v>0</v>
      </c>
      <c r="CA355" s="29">
        <f>ROUND(IF(Параметри!$K$77="No",BI355,BI355*Параметри!$K$78),1)</f>
        <v>0</v>
      </c>
      <c r="CB355" s="29">
        <f>ROUND(IF(Параметри!$K$77="No",BJ355,BJ355*Параметри!$K$78),1)</f>
        <v>0</v>
      </c>
      <c r="CC355" s="29">
        <f t="shared" si="47"/>
        <v>54241.305858720072</v>
      </c>
    </row>
    <row r="356" spans="1:81">
      <c r="A356" s="9">
        <v>355</v>
      </c>
      <c r="B356" s="9" t="s">
        <v>3148</v>
      </c>
      <c r="C356" s="9" t="s">
        <v>3148</v>
      </c>
      <c r="D356" s="9" t="s">
        <v>3459</v>
      </c>
      <c r="E356" s="9" t="s">
        <v>24</v>
      </c>
      <c r="F356" s="9" t="s">
        <v>3493</v>
      </c>
      <c r="G356" s="9" t="s">
        <v>754</v>
      </c>
      <c r="H356" s="29">
        <f>SUM('Дані з ДІСО'!J356:L356)</f>
        <v>1465</v>
      </c>
      <c r="I356" s="29">
        <f>SUM('Дані з ДІСО'!G356:I356)</f>
        <v>73</v>
      </c>
      <c r="J356" s="29">
        <f>SUM('Дані з ДІСО'!P356:R356)</f>
        <v>0</v>
      </c>
      <c r="K356" s="29">
        <f>SUM('Дані з ДІСО'!V356:X356)</f>
        <v>0</v>
      </c>
      <c r="L356" s="40">
        <f>ROUNDUP('Дані з ДІСО'!J356/'Коефіцієнти АТО'!$R356,0)</f>
        <v>36</v>
      </c>
      <c r="M356" s="40">
        <f>ROUNDUP('Дані з ДІСО'!K356/'Коефіцієнти АТО'!$R356,0)</f>
        <v>46</v>
      </c>
      <c r="N356" s="40">
        <f>ROUNDUP('Дані з ДІСО'!L356/'Коефіцієнти АТО'!$R356,0)</f>
        <v>14</v>
      </c>
      <c r="O356" s="59">
        <f>(L356*Параметри!$K$32+M356*Параметри!$L$32+N356*Параметри!$M$32)/18</f>
        <v>157.17777777777778</v>
      </c>
      <c r="P356" s="41">
        <f>IF(H356=0,"",'Дані з ДІСО'!Y356/H356)</f>
        <v>0.28737201365187715</v>
      </c>
      <c r="Q356" s="29">
        <f>IF(H356=0,"",(1+0.25*P356)*O356*Параметри!$K$51)</f>
        <v>34506.040741752033</v>
      </c>
      <c r="R356" s="29">
        <f>IF(H356=0,"",Q356*'Коефіцієнти АТО'!T356)</f>
        <v>586.60269260978464</v>
      </c>
      <c r="S356" s="29">
        <f>IF(H356=0,"",H356*(1+0.25*P356)*Параметри!$K$66*Параметри!$K$20/1000)</f>
        <v>0</v>
      </c>
      <c r="T356" s="29">
        <f>IF(H356=0,"",H356*(1+0.25*P356)*'Коефіцієнти АТО'!$S356*Параметри!$K$20/1000)</f>
        <v>7920.2723889884355</v>
      </c>
      <c r="U356" s="29">
        <f t="shared" si="48"/>
        <v>43012.915823350253</v>
      </c>
      <c r="V356" s="29">
        <f t="shared" si="49"/>
        <v>43012.915823350253</v>
      </c>
      <c r="W356" s="40">
        <f>ROUNDUP('Дані з ДІСО'!P356/Параметри!$K$24,0)</f>
        <v>0</v>
      </c>
      <c r="X356" s="40">
        <f>ROUNDUP('Дані з ДІСО'!Q356/Параметри!$K$24,0)</f>
        <v>0</v>
      </c>
      <c r="Y356" s="40">
        <f>ROUNDUP('Дані з ДІСО'!R356/Параметри!$K$24,0)</f>
        <v>0</v>
      </c>
      <c r="Z356" s="59">
        <f>(W356*Параметри!$K$33+X356*Параметри!$L$33+Y356*Параметри!$M$33)/18</f>
        <v>0</v>
      </c>
      <c r="AA356" s="41">
        <f>IF(J356=0,0,'Дані з ДІСО'!AA356/J356)</f>
        <v>0</v>
      </c>
      <c r="AB356" s="29">
        <f>(1+0.25*AA356)*Z356*Параметри!$K$51</f>
        <v>0</v>
      </c>
      <c r="AC356" s="29">
        <f>AB356*'Коефіцієнти АТО'!U356</f>
        <v>0</v>
      </c>
      <c r="AD356" s="29">
        <f>J356*(1+0.25*AA356)*Параметри!$K$66*Параметри!$K$20/1000</f>
        <v>0</v>
      </c>
      <c r="AE356" s="29">
        <f>(1+0.25*AA356)*J356*'Коефіцієнти АТО'!S356*Параметри!$K$20/1000</f>
        <v>0</v>
      </c>
      <c r="AF356" s="29">
        <f t="shared" si="45"/>
        <v>0</v>
      </c>
      <c r="AG356" s="29">
        <v>0</v>
      </c>
      <c r="AH356" s="40">
        <v>11</v>
      </c>
      <c r="AI356" s="40">
        <v>3</v>
      </c>
      <c r="AJ356" s="40">
        <f t="shared" si="46"/>
        <v>0.21428571428571427</v>
      </c>
      <c r="AK356" s="29">
        <f>(AH356+AI356)*(1+0.25*AJ356)*Параметри!$K$53</f>
        <v>2646.5818165160008</v>
      </c>
      <c r="AL356" s="29">
        <f>ROUNDUP(('Дані з ДІСО'!AU356+'Дані з ДІСО'!AW356)/Параметри!$K$28,0)</f>
        <v>0</v>
      </c>
      <c r="AM356" s="64">
        <f>AL356*Параметри!$M$35/18</f>
        <v>0</v>
      </c>
      <c r="AN356" s="29">
        <f>IF(AL356=0,0,'Дані з ДІСО'!AW356/SUM('Дані з ДІСО'!AU356,'Дані з ДІСО'!AW356))</f>
        <v>0</v>
      </c>
      <c r="AO356" s="29">
        <f>(1+0.25*AN356)*AM356*Параметри!$K$51</f>
        <v>0</v>
      </c>
      <c r="AP356" s="40">
        <f>ROUNDUP(('Дані з ДІСО'!AE356+'Дані не з ДІСО'!E356+'Дані не з ДІСО'!G356)/Параметри!$K$69,0)</f>
        <v>0</v>
      </c>
      <c r="AQ356" s="40">
        <f t="shared" si="50"/>
        <v>0</v>
      </c>
      <c r="AR356" s="40">
        <f>IF(AP356=0,0,('Дані з ДІСО'!AH356+'Дані не з ДІСО'!G356)/('Дані з ДІСО'!AE356+'Дані не з ДІСО'!E356+'Дані не з ДІСО'!G356))</f>
        <v>0</v>
      </c>
      <c r="AS356" s="29">
        <f>AQ356*(1+0.25*AR356)*Параметри!$K$51</f>
        <v>0</v>
      </c>
      <c r="AT356" s="40">
        <f>ROUNDUP('Дані з ДІСО'!AF356/Параметри!$K$70,0)</f>
        <v>0</v>
      </c>
      <c r="AU356" s="40">
        <f t="shared" si="51"/>
        <v>0</v>
      </c>
      <c r="AV356" s="40">
        <f>IF(AT356=0,0,'Дані з ДІСО'!AI356/'Дані з ДІСО'!AF356)</f>
        <v>0</v>
      </c>
      <c r="AW356" s="29">
        <f>AU356*(1+0.25*AV356)*Параметри!$K$51</f>
        <v>0</v>
      </c>
      <c r="AX356" s="40">
        <f>ROUNDUP('Дані з ДІСО'!AR356/Параметри!$K$29,0)</f>
        <v>0</v>
      </c>
      <c r="AY356" s="40">
        <f>ROUNDUP('Дані з ДІСО'!AS356/Параметри!$K$29,0)</f>
        <v>0</v>
      </c>
      <c r="AZ356" s="40">
        <f>ROUNDUP('Дані з ДІСО'!AT356/Параметри!$K$29,0)</f>
        <v>0</v>
      </c>
      <c r="BA356" s="64">
        <f>(AX356*Параметри!$K$32+AY356*Параметри!$L$32+AZ356*Параметри!$M$32)/18</f>
        <v>0</v>
      </c>
      <c r="BB356" s="29">
        <f>(BA356*Параметри!$K$51+SUM('Дані з ДІСО'!AR356:AT356)*Параметри!$K$48*Параметри!$K$20/1000)*Параметри!$K$74</f>
        <v>0</v>
      </c>
      <c r="BC356" s="40">
        <f>ROUNDUP(('Дані не з ДІСО'!I356+'Дані не з ДІСО'!K356)/Параметри!$K$26,0)</f>
        <v>0</v>
      </c>
      <c r="BD356" s="29">
        <f>BC356*Параметри!$M$36/18</f>
        <v>0</v>
      </c>
      <c r="BE356" s="40">
        <f>IF(BC356=0,0,'Дані не з ДІСО'!K356/('Дані не з ДІСО'!I356+'Дані не з ДІСО'!K356))</f>
        <v>0</v>
      </c>
      <c r="BF356" s="29">
        <f>(1+0.25*BE356)*BD356*Параметри!$K$51</f>
        <v>0</v>
      </c>
      <c r="BG356" s="40">
        <f>ROUNDUP('Дані не з ДІСО'!M356/Параметри!$K$27,0)</f>
        <v>0</v>
      </c>
      <c r="BH356" s="40">
        <f>BG356*Параметри!$M$37/18</f>
        <v>0</v>
      </c>
      <c r="BI356" s="29">
        <f>BH356*Параметри!$K$51</f>
        <v>0</v>
      </c>
      <c r="BJ356" s="29">
        <f>'Дані не з ДІСО'!N356*Параметри!$K$76</f>
        <v>0</v>
      </c>
      <c r="BK356" s="40">
        <f>ROUNDUP('Дані з ДІСО'!V356/Параметри!$K$25,0)</f>
        <v>0</v>
      </c>
      <c r="BL356" s="40">
        <f>ROUNDUP('Дані з ДІСО'!W356/Параметри!$K$25,0)</f>
        <v>0</v>
      </c>
      <c r="BM356" s="40">
        <f>ROUNDUP('Дані з ДІСО'!X356/Параметри!$K$25,0)</f>
        <v>0</v>
      </c>
      <c r="BN356" s="40">
        <f>(BK356*Параметри!$K$34+BL356*Параметри!$L$34+BM356*Параметри!$M$34)/18</f>
        <v>0</v>
      </c>
      <c r="BO356" s="40">
        <f>IF(K356=0,0,'Дані з ДІСО'!AC356/K356)</f>
        <v>0</v>
      </c>
      <c r="BP356" s="29">
        <f>(1+0.25*BO356)*BN356*Параметри!$K$51</f>
        <v>0</v>
      </c>
      <c r="BQ356" s="29">
        <f>BP356*'Коефіцієнти АТО'!U356</f>
        <v>0</v>
      </c>
      <c r="BR356" s="29">
        <f>K356*(1+0.25*BO356)*Параметри!$K$66*Параметри!$K$20/1000</f>
        <v>0</v>
      </c>
      <c r="BS356" s="29">
        <f>(1+0.25*BO356)*K356*'Коефіцієнти АТО'!S356*Параметри!$K$20/1000</f>
        <v>0</v>
      </c>
      <c r="BT356" s="29">
        <f t="shared" si="52"/>
        <v>0</v>
      </c>
      <c r="BU356" s="40">
        <f>ROUNDUP('Дані з ДІСО'!AG356/Параметри!$K$71,0)</f>
        <v>0</v>
      </c>
      <c r="BV356" s="40">
        <f t="shared" si="53"/>
        <v>0</v>
      </c>
      <c r="BW356" s="40">
        <f>IF('Дані з ДІСО'!AG356=0,0,'Дані з ДІСО'!AJ356/'Дані з ДІСО'!AG356)</f>
        <v>0</v>
      </c>
      <c r="BX356" s="29">
        <f>BV356*(1+0.25*BW356)*Параметри!$K$51</f>
        <v>0</v>
      </c>
      <c r="BY356" s="29">
        <f>ROUND(IF(Параметри!$K$77="No",CC356,CC356*Параметри!$K$78)+AG356,1)</f>
        <v>41093.5</v>
      </c>
      <c r="BZ356" s="29">
        <f>ROUND(IF(Параметри!$K$77="No",BF356,BF356*Параметри!$K$78),1)</f>
        <v>0</v>
      </c>
      <c r="CA356" s="29">
        <f>ROUND(IF(Параметри!$K$77="No",BI356,BI356*Параметри!$K$78),1)</f>
        <v>0</v>
      </c>
      <c r="CB356" s="29">
        <f>ROUND(IF(Параметри!$K$77="No",BJ356,BJ356*Параметри!$K$78),1)</f>
        <v>0</v>
      </c>
      <c r="CC356" s="29">
        <f t="shared" si="47"/>
        <v>45659.497639866255</v>
      </c>
    </row>
    <row r="357" spans="1:81">
      <c r="A357" s="9">
        <v>356</v>
      </c>
      <c r="B357" s="9" t="s">
        <v>3151</v>
      </c>
      <c r="C357" s="9" t="s">
        <v>3151</v>
      </c>
      <c r="D357" s="9" t="s">
        <v>3459</v>
      </c>
      <c r="E357" s="9" t="s">
        <v>29</v>
      </c>
      <c r="F357" s="9" t="s">
        <v>3222</v>
      </c>
      <c r="G357" s="9" t="s">
        <v>756</v>
      </c>
      <c r="H357" s="29">
        <f>SUM('Дані з ДІСО'!J357:L357)</f>
        <v>2973</v>
      </c>
      <c r="I357" s="29">
        <f>SUM('Дані з ДІСО'!G357:I357)</f>
        <v>101</v>
      </c>
      <c r="J357" s="29">
        <f>SUM('Дані з ДІСО'!P357:R357)</f>
        <v>0</v>
      </c>
      <c r="K357" s="29">
        <f>SUM('Дані з ДІСО'!V357:X357)</f>
        <v>0</v>
      </c>
      <c r="L357" s="40">
        <f>ROUNDUP('Дані з ДІСО'!J357/'Коефіцієнти АТО'!$R357,0)</f>
        <v>53</v>
      </c>
      <c r="M357" s="40">
        <f>ROUNDUP('Дані з ДІСО'!K357/'Коефіцієнти АТО'!$R357,0)</f>
        <v>74</v>
      </c>
      <c r="N357" s="40">
        <f>ROUNDUP('Дані з ДІСО'!L357/'Коефіцієнти АТО'!$R357,0)</f>
        <v>16</v>
      </c>
      <c r="O357" s="59">
        <f>(L357*Параметри!$K$32+M357*Параметри!$L$32+N357*Параметри!$M$32)/18</f>
        <v>233.71111111111111</v>
      </c>
      <c r="P357" s="41">
        <f>IF(H357=0,"",'Дані з ДІСО'!Y357/H357)</f>
        <v>1</v>
      </c>
      <c r="Q357" s="29">
        <f>IF(H357=0,"",(1+0.25*P357)*O357*Параметри!$K$51)</f>
        <v>59835.948844830891</v>
      </c>
      <c r="R357" s="29">
        <f>IF(H357=0,"",Q357*'Коефіцієнти АТО'!T357)</f>
        <v>4487.6961633623168</v>
      </c>
      <c r="S357" s="29">
        <f>IF(H357=0,"",H357*(1+0.25*P357)*Параметри!$K$66*Параметри!$K$20/1000)</f>
        <v>0</v>
      </c>
      <c r="T357" s="29">
        <f>IF(H357=0,"",H357*(1+0.25*P357)*'Коефіцієнти АТО'!$S357*Параметри!$K$20/1000)</f>
        <v>15207.885145315349</v>
      </c>
      <c r="U357" s="29">
        <f t="shared" si="48"/>
        <v>79531.53015350856</v>
      </c>
      <c r="V357" s="29">
        <f t="shared" si="49"/>
        <v>79531.53015350856</v>
      </c>
      <c r="W357" s="40">
        <f>ROUNDUP('Дані з ДІСО'!P357/Параметри!$K$24,0)</f>
        <v>0</v>
      </c>
      <c r="X357" s="40">
        <f>ROUNDUP('Дані з ДІСО'!Q357/Параметри!$K$24,0)</f>
        <v>0</v>
      </c>
      <c r="Y357" s="40">
        <f>ROUNDUP('Дані з ДІСО'!R357/Параметри!$K$24,0)</f>
        <v>0</v>
      </c>
      <c r="Z357" s="59">
        <f>(W357*Параметри!$K$33+X357*Параметри!$L$33+Y357*Параметри!$M$33)/18</f>
        <v>0</v>
      </c>
      <c r="AA357" s="41">
        <f>IF(J357=0,0,'Дані з ДІСО'!AA357/J357)</f>
        <v>0</v>
      </c>
      <c r="AB357" s="29">
        <f>(1+0.25*AA357)*Z357*Параметри!$K$51</f>
        <v>0</v>
      </c>
      <c r="AC357" s="29">
        <f>AB357*'Коефіцієнти АТО'!U357</f>
        <v>0</v>
      </c>
      <c r="AD357" s="29">
        <f>J357*(1+0.25*AA357)*Параметри!$K$66*Параметри!$K$20/1000</f>
        <v>0</v>
      </c>
      <c r="AE357" s="29">
        <f>(1+0.25*AA357)*J357*'Коефіцієнти АТО'!S357*Параметри!$K$20/1000</f>
        <v>0</v>
      </c>
      <c r="AF357" s="29">
        <f t="shared" si="45"/>
        <v>0</v>
      </c>
      <c r="AG357" s="29">
        <v>0</v>
      </c>
      <c r="AH357" s="40">
        <v>0</v>
      </c>
      <c r="AI357" s="40">
        <v>35</v>
      </c>
      <c r="AJ357" s="40">
        <f t="shared" si="46"/>
        <v>1</v>
      </c>
      <c r="AK357" s="29">
        <f>(AH357+AI357)*(1+0.25*AJ357)*Параметри!$K$53</f>
        <v>7850.0308117000022</v>
      </c>
      <c r="AL357" s="29">
        <f>ROUNDUP(('Дані з ДІСО'!AU357+'Дані з ДІСО'!AW357)/Параметри!$K$28,0)</f>
        <v>0</v>
      </c>
      <c r="AM357" s="64">
        <f>AL357*Параметри!$M$35/18</f>
        <v>0</v>
      </c>
      <c r="AN357" s="29">
        <f>IF(AL357=0,0,'Дані з ДІСО'!AW357/SUM('Дані з ДІСО'!AU357,'Дані з ДІСО'!AW357))</f>
        <v>0</v>
      </c>
      <c r="AO357" s="29">
        <f>(1+0.25*AN357)*AM357*Параметри!$K$51</f>
        <v>0</v>
      </c>
      <c r="AP357" s="40">
        <f>ROUNDUP(('Дані з ДІСО'!AE357+'Дані не з ДІСО'!E357+'Дані не з ДІСО'!G357)/Параметри!$K$69,0)</f>
        <v>0</v>
      </c>
      <c r="AQ357" s="40">
        <f t="shared" si="50"/>
        <v>0</v>
      </c>
      <c r="AR357" s="40">
        <f>IF(AP357=0,0,('Дані з ДІСО'!AH357+'Дані не з ДІСО'!G357)/('Дані з ДІСО'!AE357+'Дані не з ДІСО'!E357+'Дані не з ДІСО'!G357))</f>
        <v>0</v>
      </c>
      <c r="AS357" s="29">
        <f>AQ357*(1+0.25*AR357)*Параметри!$K$51</f>
        <v>0</v>
      </c>
      <c r="AT357" s="40">
        <f>ROUNDUP('Дані з ДІСО'!AF357/Параметри!$K$70,0)</f>
        <v>0</v>
      </c>
      <c r="AU357" s="40">
        <f t="shared" si="51"/>
        <v>0</v>
      </c>
      <c r="AV357" s="40">
        <f>IF(AT357=0,0,'Дані з ДІСО'!AI357/'Дані з ДІСО'!AF357)</f>
        <v>0</v>
      </c>
      <c r="AW357" s="29">
        <f>AU357*(1+0.25*AV357)*Параметри!$K$51</f>
        <v>0</v>
      </c>
      <c r="AX357" s="40">
        <f>ROUNDUP('Дані з ДІСО'!AR357/Параметри!$K$29,0)</f>
        <v>0</v>
      </c>
      <c r="AY357" s="40">
        <f>ROUNDUP('Дані з ДІСО'!AS357/Параметри!$K$29,0)</f>
        <v>0</v>
      </c>
      <c r="AZ357" s="40">
        <f>ROUNDUP('Дані з ДІСО'!AT357/Параметри!$K$29,0)</f>
        <v>0</v>
      </c>
      <c r="BA357" s="64">
        <f>(AX357*Параметри!$K$32+AY357*Параметри!$L$32+AZ357*Параметри!$M$32)/18</f>
        <v>0</v>
      </c>
      <c r="BB357" s="29">
        <f>(BA357*Параметри!$K$51+SUM('Дані з ДІСО'!AR357:AT357)*Параметри!$K$48*Параметри!$K$20/1000)*Параметри!$K$74</f>
        <v>0</v>
      </c>
      <c r="BC357" s="40">
        <f>ROUNDUP(('Дані не з ДІСО'!I357+'Дані не з ДІСО'!K357)/Параметри!$K$26,0)</f>
        <v>0</v>
      </c>
      <c r="BD357" s="29">
        <f>BC357*Параметри!$M$36/18</f>
        <v>0</v>
      </c>
      <c r="BE357" s="40">
        <f>IF(BC357=0,0,'Дані не з ДІСО'!K357/('Дані не з ДІСО'!I357+'Дані не з ДІСО'!K357))</f>
        <v>0</v>
      </c>
      <c r="BF357" s="29">
        <f>(1+0.25*BE357)*BD357*Параметри!$K$51</f>
        <v>0</v>
      </c>
      <c r="BG357" s="40">
        <f>ROUNDUP('Дані не з ДІСО'!M357/Параметри!$K$27,0)</f>
        <v>0</v>
      </c>
      <c r="BH357" s="40">
        <f>BG357*Параметри!$M$37/18</f>
        <v>0</v>
      </c>
      <c r="BI357" s="29">
        <f>BH357*Параметри!$K$51</f>
        <v>0</v>
      </c>
      <c r="BJ357" s="29">
        <f>'Дані не з ДІСО'!N357*Параметри!$K$76</f>
        <v>0</v>
      </c>
      <c r="BK357" s="40">
        <f>ROUNDUP('Дані з ДІСО'!V357/Параметри!$K$25,0)</f>
        <v>0</v>
      </c>
      <c r="BL357" s="40">
        <f>ROUNDUP('Дані з ДІСО'!W357/Параметри!$K$25,0)</f>
        <v>0</v>
      </c>
      <c r="BM357" s="40">
        <f>ROUNDUP('Дані з ДІСО'!X357/Параметри!$K$25,0)</f>
        <v>0</v>
      </c>
      <c r="BN357" s="40">
        <f>(BK357*Параметри!$K$34+BL357*Параметри!$L$34+BM357*Параметри!$M$34)/18</f>
        <v>0</v>
      </c>
      <c r="BO357" s="40">
        <f>IF(K357=0,0,'Дані з ДІСО'!AC357/K357)</f>
        <v>0</v>
      </c>
      <c r="BP357" s="29">
        <f>(1+0.25*BO357)*BN357*Параметри!$K$51</f>
        <v>0</v>
      </c>
      <c r="BQ357" s="29">
        <f>BP357*'Коефіцієнти АТО'!U357</f>
        <v>0</v>
      </c>
      <c r="BR357" s="29">
        <f>K357*(1+0.25*BO357)*Параметри!$K$66*Параметри!$K$20/1000</f>
        <v>0</v>
      </c>
      <c r="BS357" s="29">
        <f>(1+0.25*BO357)*K357*'Коефіцієнти АТО'!S357*Параметри!$K$20/1000</f>
        <v>0</v>
      </c>
      <c r="BT357" s="29">
        <f t="shared" si="52"/>
        <v>0</v>
      </c>
      <c r="BU357" s="40">
        <f>ROUNDUP('Дані з ДІСО'!AG357/Параметри!$K$71,0)</f>
        <v>0</v>
      </c>
      <c r="BV357" s="40">
        <f t="shared" si="53"/>
        <v>0</v>
      </c>
      <c r="BW357" s="40">
        <f>IF('Дані з ДІСО'!AG357=0,0,'Дані з ДІСО'!AJ357/'Дані з ДІСО'!AG357)</f>
        <v>0</v>
      </c>
      <c r="BX357" s="29">
        <f>BV357*(1+0.25*BW357)*Параметри!$K$51</f>
        <v>0</v>
      </c>
      <c r="BY357" s="29">
        <f>ROUND(IF(Параметри!$K$77="No",CC357,CC357*Параметри!$K$78)+AG357,1)</f>
        <v>78643.399999999994</v>
      </c>
      <c r="BZ357" s="29">
        <f>ROUND(IF(Параметри!$K$77="No",BF357,BF357*Параметри!$K$78),1)</f>
        <v>0</v>
      </c>
      <c r="CA357" s="29">
        <f>ROUND(IF(Параметри!$K$77="No",BI357,BI357*Параметри!$K$78),1)</f>
        <v>0</v>
      </c>
      <c r="CB357" s="29">
        <f>ROUND(IF(Параметри!$K$77="No",BJ357,BJ357*Параметри!$K$78),1)</f>
        <v>0</v>
      </c>
      <c r="CC357" s="29">
        <f t="shared" si="47"/>
        <v>87381.56096520857</v>
      </c>
    </row>
    <row r="358" spans="1:81">
      <c r="A358" s="9">
        <v>357</v>
      </c>
      <c r="B358" s="9" t="s">
        <v>3148</v>
      </c>
      <c r="C358" s="9" t="s">
        <v>3148</v>
      </c>
      <c r="D358" s="9" t="s">
        <v>3459</v>
      </c>
      <c r="E358" s="9" t="s">
        <v>24</v>
      </c>
      <c r="F358" s="9" t="s">
        <v>3494</v>
      </c>
      <c r="G358" s="9" t="s">
        <v>758</v>
      </c>
      <c r="H358" s="29">
        <f>SUM('Дані з ДІСО'!J358:L358)</f>
        <v>679</v>
      </c>
      <c r="I358" s="29">
        <f>SUM('Дані з ДІСО'!G358:I358)</f>
        <v>56</v>
      </c>
      <c r="J358" s="29">
        <f>SUM('Дані з ДІСО'!P358:R358)</f>
        <v>60.5</v>
      </c>
      <c r="K358" s="29">
        <f>SUM('Дані з ДІСО'!V358:X358)</f>
        <v>0</v>
      </c>
      <c r="L358" s="40">
        <f>ROUNDUP('Дані з ДІСО'!J358/'Коефіцієнти АТО'!$R358,0)</f>
        <v>19</v>
      </c>
      <c r="M358" s="40">
        <f>ROUNDUP('Дані з ДІСО'!K358/'Коефіцієнти АТО'!$R358,0)</f>
        <v>28</v>
      </c>
      <c r="N358" s="40">
        <f>ROUNDUP('Дані з ДІСО'!L358/'Коефіцієнти АТО'!$R358,0)</f>
        <v>6</v>
      </c>
      <c r="O358" s="59">
        <f>(L358*Параметри!$K$32+M358*Параметри!$L$32+N358*Параметри!$M$32)/18</f>
        <v>86.977777777777789</v>
      </c>
      <c r="P358" s="41">
        <f>IF(H358=0,"",'Дані з ДІСО'!Y358/H358)</f>
        <v>0.30044182621502208</v>
      </c>
      <c r="Q358" s="29">
        <f>IF(H358=0,"",(1+0.25*P358)*O358*Параметри!$K$51)</f>
        <v>19152.885062692127</v>
      </c>
      <c r="R358" s="29">
        <f>IF(H358=0,"",Q358*'Коефіцієнти АТО'!T358)</f>
        <v>325.59904606576617</v>
      </c>
      <c r="S358" s="29">
        <f>IF(H358=0,"",H358*(1+0.25*P358)*Параметри!$K$66*Параметри!$K$20/1000)</f>
        <v>0</v>
      </c>
      <c r="T358" s="29">
        <f>IF(H358=0,"",H358*(1+0.25*P358)*'Коефіцієнти АТО'!$S358*Параметри!$K$20/1000)</f>
        <v>3682.0881031438039</v>
      </c>
      <c r="U358" s="29">
        <f t="shared" si="48"/>
        <v>23160.572211901697</v>
      </c>
      <c r="V358" s="29">
        <f t="shared" si="49"/>
        <v>23160.572211901697</v>
      </c>
      <c r="W358" s="40">
        <f>ROUNDUP('Дані з ДІСО'!P358/Параметри!$K$24,0)</f>
        <v>7</v>
      </c>
      <c r="X358" s="40">
        <f>ROUNDUP('Дані з ДІСО'!Q358/Параметри!$K$24,0)</f>
        <v>0</v>
      </c>
      <c r="Y358" s="40">
        <f>ROUNDUP('Дані з ДІСО'!R358/Параметри!$K$24,0)</f>
        <v>0</v>
      </c>
      <c r="Z358" s="59">
        <f>(W358*Параметри!$K$33+X358*Параметри!$L$33+Y358*Параметри!$M$33)/18</f>
        <v>14</v>
      </c>
      <c r="AA358" s="41">
        <f>IF(J358=0,0,'Дані з ДІСО'!AA358/J358)</f>
        <v>0</v>
      </c>
      <c r="AB358" s="29">
        <f>(1+0.25*AA358)*Z358*Параметри!$K$51</f>
        <v>2867.482953104</v>
      </c>
      <c r="AC358" s="29">
        <f>AB358*'Коефіцієнти АТО'!U358</f>
        <v>134.771698795888</v>
      </c>
      <c r="AD358" s="29">
        <f>J358*(1+0.25*AA358)*Параметри!$K$66*Параметри!$K$20/1000</f>
        <v>0</v>
      </c>
      <c r="AE358" s="29">
        <f>(1+0.25*AA358)*J358*'Коефіцієнти АТО'!S358*Параметри!$K$20/1000</f>
        <v>305.15935649342487</v>
      </c>
      <c r="AF358" s="29">
        <f t="shared" si="45"/>
        <v>3307.4140083933125</v>
      </c>
      <c r="AG358" s="29">
        <v>0</v>
      </c>
      <c r="AH358" s="40">
        <v>2</v>
      </c>
      <c r="AI358" s="40">
        <v>1</v>
      </c>
      <c r="AJ358" s="40">
        <f t="shared" si="46"/>
        <v>0.33333333333333331</v>
      </c>
      <c r="AK358" s="29">
        <f>(AH358+AI358)*(1+0.25*AJ358)*Параметри!$K$53</f>
        <v>583.14514601200017</v>
      </c>
      <c r="AL358" s="29">
        <f>ROUNDUP(('Дані з ДІСО'!AU358+'Дані з ДІСО'!AW358)/Параметри!$K$28,0)</f>
        <v>0</v>
      </c>
      <c r="AM358" s="64">
        <f>AL358*Параметри!$M$35/18</f>
        <v>0</v>
      </c>
      <c r="AN358" s="29">
        <f>IF(AL358=0,0,'Дані з ДІСО'!AW358/SUM('Дані з ДІСО'!AU358,'Дані з ДІСО'!AW358))</f>
        <v>0</v>
      </c>
      <c r="AO358" s="29">
        <f>(1+0.25*AN358)*AM358*Параметри!$K$51</f>
        <v>0</v>
      </c>
      <c r="AP358" s="40">
        <f>ROUNDUP(('Дані з ДІСО'!AE358+'Дані не з ДІСО'!E358+'Дані не з ДІСО'!G358)/Параметри!$K$69,0)</f>
        <v>0</v>
      </c>
      <c r="AQ358" s="40">
        <f t="shared" si="50"/>
        <v>0</v>
      </c>
      <c r="AR358" s="40">
        <f>IF(AP358=0,0,('Дані з ДІСО'!AH358+'Дані не з ДІСО'!G358)/('Дані з ДІСО'!AE358+'Дані не з ДІСО'!E358+'Дані не з ДІСО'!G358))</f>
        <v>0</v>
      </c>
      <c r="AS358" s="29">
        <f>AQ358*(1+0.25*AR358)*Параметри!$K$51</f>
        <v>0</v>
      </c>
      <c r="AT358" s="40">
        <f>ROUNDUP('Дані з ДІСО'!AF358/Параметри!$K$70,0)</f>
        <v>0</v>
      </c>
      <c r="AU358" s="40">
        <f t="shared" si="51"/>
        <v>0</v>
      </c>
      <c r="AV358" s="40">
        <f>IF(AT358=0,0,'Дані з ДІСО'!AI358/'Дані з ДІСО'!AF358)</f>
        <v>0</v>
      </c>
      <c r="AW358" s="29">
        <f>AU358*(1+0.25*AV358)*Параметри!$K$51</f>
        <v>0</v>
      </c>
      <c r="AX358" s="40">
        <f>ROUNDUP('Дані з ДІСО'!AR358/Параметри!$K$29,0)</f>
        <v>0</v>
      </c>
      <c r="AY358" s="40">
        <f>ROUNDUP('Дані з ДІСО'!AS358/Параметри!$K$29,0)</f>
        <v>0</v>
      </c>
      <c r="AZ358" s="40">
        <f>ROUNDUP('Дані з ДІСО'!AT358/Параметри!$K$29,0)</f>
        <v>0</v>
      </c>
      <c r="BA358" s="64">
        <f>(AX358*Параметри!$K$32+AY358*Параметри!$L$32+AZ358*Параметри!$M$32)/18</f>
        <v>0</v>
      </c>
      <c r="BB358" s="29">
        <f>(BA358*Параметри!$K$51+SUM('Дані з ДІСО'!AR358:AT358)*Параметри!$K$48*Параметри!$K$20/1000)*Параметри!$K$74</f>
        <v>0</v>
      </c>
      <c r="BC358" s="40">
        <f>ROUNDUP(('Дані не з ДІСО'!I358+'Дані не з ДІСО'!K358)/Параметри!$K$26,0)</f>
        <v>0</v>
      </c>
      <c r="BD358" s="29">
        <f>BC358*Параметри!$M$36/18</f>
        <v>0</v>
      </c>
      <c r="BE358" s="40">
        <f>IF(BC358=0,0,'Дані не з ДІСО'!K358/('Дані не з ДІСО'!I358+'Дані не з ДІСО'!K358))</f>
        <v>0</v>
      </c>
      <c r="BF358" s="29">
        <f>(1+0.25*BE358)*BD358*Параметри!$K$51</f>
        <v>0</v>
      </c>
      <c r="BG358" s="40">
        <f>ROUNDUP('Дані не з ДІСО'!M358/Параметри!$K$27,0)</f>
        <v>0</v>
      </c>
      <c r="BH358" s="40">
        <f>BG358*Параметри!$M$37/18</f>
        <v>0</v>
      </c>
      <c r="BI358" s="29">
        <f>BH358*Параметри!$K$51</f>
        <v>0</v>
      </c>
      <c r="BJ358" s="29">
        <f>'Дані не з ДІСО'!N358*Параметри!$K$76</f>
        <v>0</v>
      </c>
      <c r="BK358" s="40">
        <f>ROUNDUP('Дані з ДІСО'!V358/Параметри!$K$25,0)</f>
        <v>0</v>
      </c>
      <c r="BL358" s="40">
        <f>ROUNDUP('Дані з ДІСО'!W358/Параметри!$K$25,0)</f>
        <v>0</v>
      </c>
      <c r="BM358" s="40">
        <f>ROUNDUP('Дані з ДІСО'!X358/Параметри!$K$25,0)</f>
        <v>0</v>
      </c>
      <c r="BN358" s="40">
        <f>(BK358*Параметри!$K$34+BL358*Параметри!$L$34+BM358*Параметри!$M$34)/18</f>
        <v>0</v>
      </c>
      <c r="BO358" s="40">
        <f>IF(K358=0,0,'Дані з ДІСО'!AC358/K358)</f>
        <v>0</v>
      </c>
      <c r="BP358" s="29">
        <f>(1+0.25*BO358)*BN358*Параметри!$K$51</f>
        <v>0</v>
      </c>
      <c r="BQ358" s="29">
        <f>BP358*'Коефіцієнти АТО'!U358</f>
        <v>0</v>
      </c>
      <c r="BR358" s="29">
        <f>K358*(1+0.25*BO358)*Параметри!$K$66*Параметри!$K$20/1000</f>
        <v>0</v>
      </c>
      <c r="BS358" s="29">
        <f>(1+0.25*BO358)*K358*'Коефіцієнти АТО'!S358*Параметри!$K$20/1000</f>
        <v>0</v>
      </c>
      <c r="BT358" s="29">
        <f t="shared" si="52"/>
        <v>0</v>
      </c>
      <c r="BU358" s="40">
        <f>ROUNDUP('Дані з ДІСО'!AG358/Параметри!$K$71,0)</f>
        <v>0</v>
      </c>
      <c r="BV358" s="40">
        <f t="shared" si="53"/>
        <v>0</v>
      </c>
      <c r="BW358" s="40">
        <f>IF('Дані з ДІСО'!AG358=0,0,'Дані з ДІСО'!AJ358/'Дані з ДІСО'!AG358)</f>
        <v>0</v>
      </c>
      <c r="BX358" s="29">
        <f>BV358*(1+0.25*BW358)*Параметри!$K$51</f>
        <v>0</v>
      </c>
      <c r="BY358" s="29">
        <f>ROUND(IF(Параметри!$K$77="No",CC358,CC358*Параметри!$K$78)+AG358,1)</f>
        <v>24346</v>
      </c>
      <c r="BZ358" s="29">
        <f>ROUND(IF(Параметри!$K$77="No",BF358,BF358*Параметри!$K$78),1)</f>
        <v>0</v>
      </c>
      <c r="CA358" s="29">
        <f>ROUND(IF(Параметри!$K$77="No",BI358,BI358*Параметри!$K$78),1)</f>
        <v>0</v>
      </c>
      <c r="CB358" s="29">
        <f>ROUND(IF(Параметри!$K$77="No",BJ358,BJ358*Параметри!$K$78),1)</f>
        <v>0</v>
      </c>
      <c r="CC358" s="29">
        <f t="shared" si="47"/>
        <v>27051.13136630701</v>
      </c>
    </row>
    <row r="359" spans="1:81">
      <c r="A359" s="9">
        <v>358</v>
      </c>
      <c r="B359" s="9" t="s">
        <v>3151</v>
      </c>
      <c r="C359" s="9" t="s">
        <v>3151</v>
      </c>
      <c r="D359" s="9" t="s">
        <v>3459</v>
      </c>
      <c r="E359" s="9" t="s">
        <v>29</v>
      </c>
      <c r="F359" s="9" t="s">
        <v>3495</v>
      </c>
      <c r="G359" s="9" t="s">
        <v>760</v>
      </c>
      <c r="H359" s="29">
        <f>SUM('Дані з ДІСО'!J359:L359)</f>
        <v>522</v>
      </c>
      <c r="I359" s="29">
        <f>SUM('Дані з ДІСО'!G359:I359)</f>
        <v>53</v>
      </c>
      <c r="J359" s="29">
        <f>SUM('Дані з ДІСО'!P359:R359)</f>
        <v>0</v>
      </c>
      <c r="K359" s="29">
        <f>SUM('Дані з ДІСО'!V359:X359)</f>
        <v>0</v>
      </c>
      <c r="L359" s="40">
        <f>ROUNDUP('Дані з ДІСО'!J359/'Коефіцієнти АТО'!$R359,0)</f>
        <v>16</v>
      </c>
      <c r="M359" s="40">
        <f>ROUNDUP('Дані з ДІСО'!K359/'Коефіцієнти АТО'!$R359,0)</f>
        <v>20</v>
      </c>
      <c r="N359" s="40">
        <f>ROUNDUP('Дані з ДІСО'!L359/'Коефіцієнти АТО'!$R359,0)</f>
        <v>5</v>
      </c>
      <c r="O359" s="59">
        <f>(L359*Параметри!$K$32+M359*Параметри!$L$32+N359*Параметри!$M$32)/18</f>
        <v>66.638888888888886</v>
      </c>
      <c r="P359" s="41">
        <f>IF(H359=0,"",'Дані з ДІСО'!Y359/H359)</f>
        <v>1</v>
      </c>
      <c r="Q359" s="29">
        <f>IF(H359=0,"",(1+0.25*P359)*O359*Параметри!$K$51)</f>
        <v>17061.23909845361</v>
      </c>
      <c r="R359" s="29">
        <f>IF(H359=0,"",Q359*'Коефіцієнти АТО'!T359)</f>
        <v>290.04106467371139</v>
      </c>
      <c r="S359" s="29">
        <f>IF(H359=0,"",H359*(1+0.25*P359)*Параметри!$K$66*Параметри!$K$20/1000)</f>
        <v>0</v>
      </c>
      <c r="T359" s="29">
        <f>IF(H359=0,"",H359*(1+0.25*P359)*'Коефіцієнти АТО'!$S359*Параметри!$K$20/1000)</f>
        <v>2980.6926696940791</v>
      </c>
      <c r="U359" s="29">
        <f t="shared" si="48"/>
        <v>20331.972832821401</v>
      </c>
      <c r="V359" s="29">
        <f t="shared" si="49"/>
        <v>20331.972832821401</v>
      </c>
      <c r="W359" s="40">
        <f>ROUNDUP('Дані з ДІСО'!P359/Параметри!$K$24,0)</f>
        <v>0</v>
      </c>
      <c r="X359" s="40">
        <f>ROUNDUP('Дані з ДІСО'!Q359/Параметри!$K$24,0)</f>
        <v>0</v>
      </c>
      <c r="Y359" s="40">
        <f>ROUNDUP('Дані з ДІСО'!R359/Параметри!$K$24,0)</f>
        <v>0</v>
      </c>
      <c r="Z359" s="59">
        <f>(W359*Параметри!$K$33+X359*Параметри!$L$33+Y359*Параметри!$M$33)/18</f>
        <v>0</v>
      </c>
      <c r="AA359" s="41">
        <f>IF(J359=0,0,'Дані з ДІСО'!AA359/J359)</f>
        <v>0</v>
      </c>
      <c r="AB359" s="29">
        <f>(1+0.25*AA359)*Z359*Параметри!$K$51</f>
        <v>0</v>
      </c>
      <c r="AC359" s="29">
        <f>AB359*'Коефіцієнти АТО'!U359</f>
        <v>0</v>
      </c>
      <c r="AD359" s="29">
        <f>J359*(1+0.25*AA359)*Параметри!$K$66*Параметри!$K$20/1000</f>
        <v>0</v>
      </c>
      <c r="AE359" s="29">
        <f>(1+0.25*AA359)*J359*'Коефіцієнти АТО'!S359*Параметри!$K$20/1000</f>
        <v>0</v>
      </c>
      <c r="AF359" s="29">
        <f t="shared" si="45"/>
        <v>0</v>
      </c>
      <c r="AG359" s="29">
        <v>0</v>
      </c>
      <c r="AH359" s="40">
        <v>0</v>
      </c>
      <c r="AI359" s="40">
        <v>3</v>
      </c>
      <c r="AJ359" s="40">
        <f t="shared" si="46"/>
        <v>1</v>
      </c>
      <c r="AK359" s="29">
        <f>(AH359+AI359)*(1+0.25*AJ359)*Параметри!$K$53</f>
        <v>672.85978386000022</v>
      </c>
      <c r="AL359" s="29">
        <f>ROUNDUP(('Дані з ДІСО'!AU359+'Дані з ДІСО'!AW359)/Параметри!$K$28,0)</f>
        <v>0</v>
      </c>
      <c r="AM359" s="64">
        <f>AL359*Параметри!$M$35/18</f>
        <v>0</v>
      </c>
      <c r="AN359" s="29">
        <f>IF(AL359=0,0,'Дані з ДІСО'!AW359/SUM('Дані з ДІСО'!AU359,'Дані з ДІСО'!AW359))</f>
        <v>0</v>
      </c>
      <c r="AO359" s="29">
        <f>(1+0.25*AN359)*AM359*Параметри!$K$51</f>
        <v>0</v>
      </c>
      <c r="AP359" s="40">
        <f>ROUNDUP(('Дані з ДІСО'!AE359+'Дані не з ДІСО'!E359+'Дані не з ДІСО'!G359)/Параметри!$K$69,0)</f>
        <v>0</v>
      </c>
      <c r="AQ359" s="40">
        <f t="shared" si="50"/>
        <v>0</v>
      </c>
      <c r="AR359" s="40">
        <f>IF(AP359=0,0,('Дані з ДІСО'!AH359+'Дані не з ДІСО'!G359)/('Дані з ДІСО'!AE359+'Дані не з ДІСО'!E359+'Дані не з ДІСО'!G359))</f>
        <v>0</v>
      </c>
      <c r="AS359" s="29">
        <f>AQ359*(1+0.25*AR359)*Параметри!$K$51</f>
        <v>0</v>
      </c>
      <c r="AT359" s="40">
        <f>ROUNDUP('Дані з ДІСО'!AF359/Параметри!$K$70,0)</f>
        <v>0</v>
      </c>
      <c r="AU359" s="40">
        <f t="shared" si="51"/>
        <v>0</v>
      </c>
      <c r="AV359" s="40">
        <f>IF(AT359=0,0,'Дані з ДІСО'!AI359/'Дані з ДІСО'!AF359)</f>
        <v>0</v>
      </c>
      <c r="AW359" s="29">
        <f>AU359*(1+0.25*AV359)*Параметри!$K$51</f>
        <v>0</v>
      </c>
      <c r="AX359" s="40">
        <f>ROUNDUP('Дані з ДІСО'!AR359/Параметри!$K$29,0)</f>
        <v>0</v>
      </c>
      <c r="AY359" s="40">
        <f>ROUNDUP('Дані з ДІСО'!AS359/Параметри!$K$29,0)</f>
        <v>0</v>
      </c>
      <c r="AZ359" s="40">
        <f>ROUNDUP('Дані з ДІСО'!AT359/Параметри!$K$29,0)</f>
        <v>0</v>
      </c>
      <c r="BA359" s="64">
        <f>(AX359*Параметри!$K$32+AY359*Параметри!$L$32+AZ359*Параметри!$M$32)/18</f>
        <v>0</v>
      </c>
      <c r="BB359" s="29">
        <f>(BA359*Параметри!$K$51+SUM('Дані з ДІСО'!AR359:AT359)*Параметри!$K$48*Параметри!$K$20/1000)*Параметри!$K$74</f>
        <v>0</v>
      </c>
      <c r="BC359" s="40">
        <f>ROUNDUP(('Дані не з ДІСО'!I359+'Дані не з ДІСО'!K359)/Параметри!$K$26,0)</f>
        <v>0</v>
      </c>
      <c r="BD359" s="29">
        <f>BC359*Параметри!$M$36/18</f>
        <v>0</v>
      </c>
      <c r="BE359" s="40">
        <f>IF(BC359=0,0,'Дані не з ДІСО'!K359/('Дані не з ДІСО'!I359+'Дані не з ДІСО'!K359))</f>
        <v>0</v>
      </c>
      <c r="BF359" s="29">
        <f>(1+0.25*BE359)*BD359*Параметри!$K$51</f>
        <v>0</v>
      </c>
      <c r="BG359" s="40">
        <f>ROUNDUP('Дані не з ДІСО'!M359/Параметри!$K$27,0)</f>
        <v>0</v>
      </c>
      <c r="BH359" s="40">
        <f>BG359*Параметри!$M$37/18</f>
        <v>0</v>
      </c>
      <c r="BI359" s="29">
        <f>BH359*Параметри!$K$51</f>
        <v>0</v>
      </c>
      <c r="BJ359" s="29">
        <f>'Дані не з ДІСО'!N359*Параметри!$K$76</f>
        <v>0</v>
      </c>
      <c r="BK359" s="40">
        <f>ROUNDUP('Дані з ДІСО'!V359/Параметри!$K$25,0)</f>
        <v>0</v>
      </c>
      <c r="BL359" s="40">
        <f>ROUNDUP('Дані з ДІСО'!W359/Параметри!$K$25,0)</f>
        <v>0</v>
      </c>
      <c r="BM359" s="40">
        <f>ROUNDUP('Дані з ДІСО'!X359/Параметри!$K$25,0)</f>
        <v>0</v>
      </c>
      <c r="BN359" s="40">
        <f>(BK359*Параметри!$K$34+BL359*Параметри!$L$34+BM359*Параметри!$M$34)/18</f>
        <v>0</v>
      </c>
      <c r="BO359" s="40">
        <f>IF(K359=0,0,'Дані з ДІСО'!AC359/K359)</f>
        <v>0</v>
      </c>
      <c r="BP359" s="29">
        <f>(1+0.25*BO359)*BN359*Параметри!$K$51</f>
        <v>0</v>
      </c>
      <c r="BQ359" s="29">
        <f>BP359*'Коефіцієнти АТО'!U359</f>
        <v>0</v>
      </c>
      <c r="BR359" s="29">
        <f>K359*(1+0.25*BO359)*Параметри!$K$66*Параметри!$K$20/1000</f>
        <v>0</v>
      </c>
      <c r="BS359" s="29">
        <f>(1+0.25*BO359)*K359*'Коефіцієнти АТО'!S359*Параметри!$K$20/1000</f>
        <v>0</v>
      </c>
      <c r="BT359" s="29">
        <f t="shared" si="52"/>
        <v>0</v>
      </c>
      <c r="BU359" s="40">
        <f>ROUNDUP('Дані з ДІСО'!AG359/Параметри!$K$71,0)</f>
        <v>0</v>
      </c>
      <c r="BV359" s="40">
        <f t="shared" si="53"/>
        <v>0</v>
      </c>
      <c r="BW359" s="40">
        <f>IF('Дані з ДІСО'!AG359=0,0,'Дані з ДІСО'!AJ359/'Дані з ДІСО'!AG359)</f>
        <v>0</v>
      </c>
      <c r="BX359" s="29">
        <f>BV359*(1+0.25*BW359)*Параметри!$K$51</f>
        <v>0</v>
      </c>
      <c r="BY359" s="29">
        <f>ROUND(IF(Параметри!$K$77="No",CC359,CC359*Параметри!$K$78)+AG359,1)</f>
        <v>18904.3</v>
      </c>
      <c r="BZ359" s="29">
        <f>ROUND(IF(Параметри!$K$77="No",BF359,BF359*Параметри!$K$78),1)</f>
        <v>0</v>
      </c>
      <c r="CA359" s="29">
        <f>ROUND(IF(Параметри!$K$77="No",BI359,BI359*Параметри!$K$78),1)</f>
        <v>0</v>
      </c>
      <c r="CB359" s="29">
        <f>ROUND(IF(Параметри!$K$77="No",BJ359,BJ359*Параметри!$K$78),1)</f>
        <v>0</v>
      </c>
      <c r="CC359" s="29">
        <f t="shared" si="47"/>
        <v>21004.8326166814</v>
      </c>
    </row>
    <row r="360" spans="1:81">
      <c r="A360" s="9">
        <v>359</v>
      </c>
      <c r="B360" s="9" t="s">
        <v>3148</v>
      </c>
      <c r="C360" s="9" t="s">
        <v>3148</v>
      </c>
      <c r="D360" s="9" t="s">
        <v>3459</v>
      </c>
      <c r="E360" s="9" t="s">
        <v>24</v>
      </c>
      <c r="F360" s="9" t="s">
        <v>3496</v>
      </c>
      <c r="G360" s="9" t="s">
        <v>762</v>
      </c>
      <c r="H360" s="29">
        <f>SUM('Дані з ДІСО'!J360:L360)</f>
        <v>1117</v>
      </c>
      <c r="I360" s="29">
        <f>SUM('Дані з ДІСО'!G360:I360)</f>
        <v>69</v>
      </c>
      <c r="J360" s="29">
        <f>SUM('Дані з ДІСО'!P360:R360)</f>
        <v>0</v>
      </c>
      <c r="K360" s="29">
        <f>SUM('Дані з ДІСО'!V360:X360)</f>
        <v>0</v>
      </c>
      <c r="L360" s="40">
        <f>ROUNDUP('Дані з ДІСО'!J360/'Коефіцієнти АТО'!$R360,0)</f>
        <v>26</v>
      </c>
      <c r="M360" s="40">
        <f>ROUNDUP('Дані з ДІСО'!K360/'Коефіцієнти АТО'!$R360,0)</f>
        <v>31</v>
      </c>
      <c r="N360" s="40">
        <f>ROUNDUP('Дані з ДІСО'!L360/'Коефіцієнти АТО'!$R360,0)</f>
        <v>10</v>
      </c>
      <c r="O360" s="59">
        <f>(L360*Параметри!$K$32+M360*Параметри!$L$32+N360*Параметри!$M$32)/18</f>
        <v>109.26111111111112</v>
      </c>
      <c r="P360" s="41">
        <f>IF(H360=0,"",'Дані з ДІСО'!Y360/H360)</f>
        <v>0</v>
      </c>
      <c r="Q360" s="29">
        <f>IF(H360=0,"",(1+0.25*P360)*O360*Параметри!$K$51)</f>
        <v>22378.883824879511</v>
      </c>
      <c r="R360" s="29">
        <f>IF(H360=0,"",Q360*'Коефіцієнти АТО'!T360)</f>
        <v>380.44102502295169</v>
      </c>
      <c r="S360" s="29">
        <f>IF(H360=0,"",H360*(1+0.25*P360)*Параметри!$K$66*Параметри!$K$20/1000)</f>
        <v>0</v>
      </c>
      <c r="T360" s="29">
        <f>IF(H360=0,"",H360*(1+0.25*P360)*'Коефіцієнти АТО'!$S360*Параметри!$K$20/1000)</f>
        <v>5634.0991934405874</v>
      </c>
      <c r="U360" s="29">
        <f t="shared" si="48"/>
        <v>28393.42404334305</v>
      </c>
      <c r="V360" s="29">
        <f t="shared" si="49"/>
        <v>28393.42404334305</v>
      </c>
      <c r="W360" s="40">
        <f>ROUNDUP('Дані з ДІСО'!P360/Параметри!$K$24,0)</f>
        <v>0</v>
      </c>
      <c r="X360" s="40">
        <f>ROUNDUP('Дані з ДІСО'!Q360/Параметри!$K$24,0)</f>
        <v>0</v>
      </c>
      <c r="Y360" s="40">
        <f>ROUNDUP('Дані з ДІСО'!R360/Параметри!$K$24,0)</f>
        <v>0</v>
      </c>
      <c r="Z360" s="59">
        <f>(W360*Параметри!$K$33+X360*Параметри!$L$33+Y360*Параметри!$M$33)/18</f>
        <v>0</v>
      </c>
      <c r="AA360" s="41">
        <f>IF(J360=0,0,'Дані з ДІСО'!AA360/J360)</f>
        <v>0</v>
      </c>
      <c r="AB360" s="29">
        <f>(1+0.25*AA360)*Z360*Параметри!$K$51</f>
        <v>0</v>
      </c>
      <c r="AC360" s="29">
        <f>AB360*'Коефіцієнти АТО'!U360</f>
        <v>0</v>
      </c>
      <c r="AD360" s="29">
        <f>J360*(1+0.25*AA360)*Параметри!$K$66*Параметри!$K$20/1000</f>
        <v>0</v>
      </c>
      <c r="AE360" s="29">
        <f>(1+0.25*AA360)*J360*'Коефіцієнти АТО'!S360*Параметри!$K$20/1000</f>
        <v>0</v>
      </c>
      <c r="AF360" s="29">
        <f t="shared" si="45"/>
        <v>0</v>
      </c>
      <c r="AG360" s="29">
        <v>0</v>
      </c>
      <c r="AH360" s="40">
        <v>7</v>
      </c>
      <c r="AI360" s="40">
        <v>0</v>
      </c>
      <c r="AJ360" s="40">
        <f t="shared" si="46"/>
        <v>0</v>
      </c>
      <c r="AK360" s="29">
        <f>(AH360+AI360)*(1+0.25*AJ360)*Параметри!$K$53</f>
        <v>1256.0049298720003</v>
      </c>
      <c r="AL360" s="29">
        <f>ROUNDUP(('Дані з ДІСО'!AU360+'Дані з ДІСО'!AW360)/Параметри!$K$28,0)</f>
        <v>0</v>
      </c>
      <c r="AM360" s="64">
        <f>AL360*Параметри!$M$35/18</f>
        <v>0</v>
      </c>
      <c r="AN360" s="29">
        <f>IF(AL360=0,0,'Дані з ДІСО'!AW360/SUM('Дані з ДІСО'!AU360,'Дані з ДІСО'!AW360))</f>
        <v>0</v>
      </c>
      <c r="AO360" s="29">
        <f>(1+0.25*AN360)*AM360*Параметри!$K$51</f>
        <v>0</v>
      </c>
      <c r="AP360" s="40">
        <f>ROUNDUP(('Дані з ДІСО'!AE360+'Дані не з ДІСО'!E360+'Дані не з ДІСО'!G360)/Параметри!$K$69,0)</f>
        <v>0</v>
      </c>
      <c r="AQ360" s="40">
        <f t="shared" si="50"/>
        <v>0</v>
      </c>
      <c r="AR360" s="40">
        <f>IF(AP360=0,0,('Дані з ДІСО'!AH360+'Дані не з ДІСО'!G360)/('Дані з ДІСО'!AE360+'Дані не з ДІСО'!E360+'Дані не з ДІСО'!G360))</f>
        <v>0</v>
      </c>
      <c r="AS360" s="29">
        <f>AQ360*(1+0.25*AR360)*Параметри!$K$51</f>
        <v>0</v>
      </c>
      <c r="AT360" s="40">
        <f>ROUNDUP('Дані з ДІСО'!AF360/Параметри!$K$70,0)</f>
        <v>0</v>
      </c>
      <c r="AU360" s="40">
        <f t="shared" si="51"/>
        <v>0</v>
      </c>
      <c r="AV360" s="40">
        <f>IF(AT360=0,0,'Дані з ДІСО'!AI360/'Дані з ДІСО'!AF360)</f>
        <v>0</v>
      </c>
      <c r="AW360" s="29">
        <f>AU360*(1+0.25*AV360)*Параметри!$K$51</f>
        <v>0</v>
      </c>
      <c r="AX360" s="40">
        <f>ROUNDUP('Дані з ДІСО'!AR360/Параметри!$K$29,0)</f>
        <v>0</v>
      </c>
      <c r="AY360" s="40">
        <f>ROUNDUP('Дані з ДІСО'!AS360/Параметри!$K$29,0)</f>
        <v>0</v>
      </c>
      <c r="AZ360" s="40">
        <f>ROUNDUP('Дані з ДІСО'!AT360/Параметри!$K$29,0)</f>
        <v>0</v>
      </c>
      <c r="BA360" s="64">
        <f>(AX360*Параметри!$K$32+AY360*Параметри!$L$32+AZ360*Параметри!$M$32)/18</f>
        <v>0</v>
      </c>
      <c r="BB360" s="29">
        <f>(BA360*Параметри!$K$51+SUM('Дані з ДІСО'!AR360:AT360)*Параметри!$K$48*Параметри!$K$20/1000)*Параметри!$K$74</f>
        <v>0</v>
      </c>
      <c r="BC360" s="40">
        <f>ROUNDUP(('Дані не з ДІСО'!I360+'Дані не з ДІСО'!K360)/Параметри!$K$26,0)</f>
        <v>0</v>
      </c>
      <c r="BD360" s="29">
        <f>BC360*Параметри!$M$36/18</f>
        <v>0</v>
      </c>
      <c r="BE360" s="40">
        <f>IF(BC360=0,0,'Дані не з ДІСО'!K360/('Дані не з ДІСО'!I360+'Дані не з ДІСО'!K360))</f>
        <v>0</v>
      </c>
      <c r="BF360" s="29">
        <f>(1+0.25*BE360)*BD360*Параметри!$K$51</f>
        <v>0</v>
      </c>
      <c r="BG360" s="40">
        <f>ROUNDUP('Дані не з ДІСО'!M360/Параметри!$K$27,0)</f>
        <v>0</v>
      </c>
      <c r="BH360" s="40">
        <f>BG360*Параметри!$M$37/18</f>
        <v>0</v>
      </c>
      <c r="BI360" s="29">
        <f>BH360*Параметри!$K$51</f>
        <v>0</v>
      </c>
      <c r="BJ360" s="29">
        <f>'Дані не з ДІСО'!N360*Параметри!$K$76</f>
        <v>0</v>
      </c>
      <c r="BK360" s="40">
        <f>ROUNDUP('Дані з ДІСО'!V360/Параметри!$K$25,0)</f>
        <v>0</v>
      </c>
      <c r="BL360" s="40">
        <f>ROUNDUP('Дані з ДІСО'!W360/Параметри!$K$25,0)</f>
        <v>0</v>
      </c>
      <c r="BM360" s="40">
        <f>ROUNDUP('Дані з ДІСО'!X360/Параметри!$K$25,0)</f>
        <v>0</v>
      </c>
      <c r="BN360" s="40">
        <f>(BK360*Параметри!$K$34+BL360*Параметри!$L$34+BM360*Параметри!$M$34)/18</f>
        <v>0</v>
      </c>
      <c r="BO360" s="40">
        <f>IF(K360=0,0,'Дані з ДІСО'!AC360/K360)</f>
        <v>0</v>
      </c>
      <c r="BP360" s="29">
        <f>(1+0.25*BO360)*BN360*Параметри!$K$51</f>
        <v>0</v>
      </c>
      <c r="BQ360" s="29">
        <f>BP360*'Коефіцієнти АТО'!U360</f>
        <v>0</v>
      </c>
      <c r="BR360" s="29">
        <f>K360*(1+0.25*BO360)*Параметри!$K$66*Параметри!$K$20/1000</f>
        <v>0</v>
      </c>
      <c r="BS360" s="29">
        <f>(1+0.25*BO360)*K360*'Коефіцієнти АТО'!S360*Параметри!$K$20/1000</f>
        <v>0</v>
      </c>
      <c r="BT360" s="29">
        <f t="shared" si="52"/>
        <v>0</v>
      </c>
      <c r="BU360" s="40">
        <f>ROUNDUP('Дані з ДІСО'!AG360/Параметри!$K$71,0)</f>
        <v>0</v>
      </c>
      <c r="BV360" s="40">
        <f t="shared" si="53"/>
        <v>0</v>
      </c>
      <c r="BW360" s="40">
        <f>IF('Дані з ДІСО'!AG360=0,0,'Дані з ДІСО'!AJ360/'Дані з ДІСО'!AG360)</f>
        <v>0</v>
      </c>
      <c r="BX360" s="29">
        <f>BV360*(1+0.25*BW360)*Параметри!$K$51</f>
        <v>0</v>
      </c>
      <c r="BY360" s="29">
        <f>ROUND(IF(Параметри!$K$77="No",CC360,CC360*Параметри!$K$78)+AG360,1)</f>
        <v>26684.5</v>
      </c>
      <c r="BZ360" s="29">
        <f>ROUND(IF(Параметри!$K$77="No",BF360,BF360*Параметри!$K$78),1)</f>
        <v>0</v>
      </c>
      <c r="CA360" s="29">
        <f>ROUND(IF(Параметри!$K$77="No",BI360,BI360*Параметри!$K$78),1)</f>
        <v>0</v>
      </c>
      <c r="CB360" s="29">
        <f>ROUND(IF(Параметри!$K$77="No",BJ360,BJ360*Параметри!$K$78),1)</f>
        <v>0</v>
      </c>
      <c r="CC360" s="29">
        <f t="shared" si="47"/>
        <v>29649.42897321505</v>
      </c>
    </row>
    <row r="361" spans="1:81">
      <c r="A361" s="9">
        <v>360</v>
      </c>
      <c r="B361" s="9" t="s">
        <v>3148</v>
      </c>
      <c r="C361" s="9" t="s">
        <v>3148</v>
      </c>
      <c r="D361" s="9" t="s">
        <v>3459</v>
      </c>
      <c r="E361" s="9" t="s">
        <v>24</v>
      </c>
      <c r="F361" s="9" t="s">
        <v>3497</v>
      </c>
      <c r="G361" s="9" t="s">
        <v>764</v>
      </c>
      <c r="H361" s="29">
        <f>SUM('Дані з ДІСО'!J361:L361)</f>
        <v>1335</v>
      </c>
      <c r="I361" s="29">
        <f>SUM('Дані з ДІСО'!G361:I361)</f>
        <v>74</v>
      </c>
      <c r="J361" s="29">
        <f>SUM('Дані з ДІСО'!P361:R361)</f>
        <v>0</v>
      </c>
      <c r="K361" s="29">
        <f>SUM('Дані з ДІСО'!V361:X361)</f>
        <v>0</v>
      </c>
      <c r="L361" s="40">
        <f>ROUNDUP('Дані з ДІСО'!J361/'Коефіцієнти АТО'!$R361,0)</f>
        <v>36</v>
      </c>
      <c r="M361" s="40">
        <f>ROUNDUP('Дані з ДІСО'!K361/'Коефіцієнти АТО'!$R361,0)</f>
        <v>46</v>
      </c>
      <c r="N361" s="40">
        <f>ROUNDUP('Дані з ДІСО'!L361/'Коефіцієнти АТО'!$R361,0)</f>
        <v>15</v>
      </c>
      <c r="O361" s="59">
        <f>(L361*Параметри!$K$32+M361*Параметри!$L$32+N361*Параметри!$M$32)/18</f>
        <v>159.14999999999998</v>
      </c>
      <c r="P361" s="41">
        <f>IF(H361=0,"",'Дані з ДІСО'!Y361/H361)</f>
        <v>1</v>
      </c>
      <c r="Q361" s="29">
        <f>IF(H361=0,"",(1+0.25*P361)*O361*Параметри!$K$51)</f>
        <v>40746.420713080493</v>
      </c>
      <c r="R361" s="29">
        <f>IF(H361=0,"",Q361*'Коефіцієнти АТО'!T361)</f>
        <v>692.68915212236845</v>
      </c>
      <c r="S361" s="29">
        <f>IF(H361=0,"",H361*(1+0.25*P361)*Параметри!$K$66*Параметри!$K$20/1000)</f>
        <v>0</v>
      </c>
      <c r="T361" s="29">
        <f>IF(H361=0,"",H361*(1+0.25*P361)*'Коефіцієнти АТО'!$S361*Параметри!$K$20/1000)</f>
        <v>8417.1020850975638</v>
      </c>
      <c r="U361" s="29">
        <f t="shared" si="48"/>
        <v>49856.211950300421</v>
      </c>
      <c r="V361" s="29">
        <f t="shared" si="49"/>
        <v>49856.211950300421</v>
      </c>
      <c r="W361" s="40">
        <f>ROUNDUP('Дані з ДІСО'!P361/Параметри!$K$24,0)</f>
        <v>0</v>
      </c>
      <c r="X361" s="40">
        <f>ROUNDUP('Дані з ДІСО'!Q361/Параметри!$K$24,0)</f>
        <v>0</v>
      </c>
      <c r="Y361" s="40">
        <f>ROUNDUP('Дані з ДІСО'!R361/Параметри!$K$24,0)</f>
        <v>0</v>
      </c>
      <c r="Z361" s="59">
        <f>(W361*Параметри!$K$33+X361*Параметри!$L$33+Y361*Параметри!$M$33)/18</f>
        <v>0</v>
      </c>
      <c r="AA361" s="41">
        <f>IF(J361=0,0,'Дані з ДІСО'!AA361/J361)</f>
        <v>0</v>
      </c>
      <c r="AB361" s="29">
        <f>(1+0.25*AA361)*Z361*Параметри!$K$51</f>
        <v>0</v>
      </c>
      <c r="AC361" s="29">
        <f>AB361*'Коефіцієнти АТО'!U361</f>
        <v>0</v>
      </c>
      <c r="AD361" s="29">
        <f>J361*(1+0.25*AA361)*Параметри!$K$66*Параметри!$K$20/1000</f>
        <v>0</v>
      </c>
      <c r="AE361" s="29">
        <f>(1+0.25*AA361)*J361*'Коефіцієнти АТО'!S361*Параметри!$K$20/1000</f>
        <v>0</v>
      </c>
      <c r="AF361" s="29">
        <f t="shared" si="45"/>
        <v>0</v>
      </c>
      <c r="AG361" s="29">
        <v>0</v>
      </c>
      <c r="AH361" s="40">
        <v>0</v>
      </c>
      <c r="AI361" s="40">
        <v>15</v>
      </c>
      <c r="AJ361" s="40">
        <f t="shared" si="46"/>
        <v>1</v>
      </c>
      <c r="AK361" s="29">
        <f>(AH361+AI361)*(1+0.25*AJ361)*Параметри!$K$53</f>
        <v>3364.2989193000008</v>
      </c>
      <c r="AL361" s="29">
        <f>ROUNDUP(('Дані з ДІСО'!AU361+'Дані з ДІСО'!AW361)/Параметри!$K$28,0)</f>
        <v>0</v>
      </c>
      <c r="AM361" s="64">
        <f>AL361*Параметри!$M$35/18</f>
        <v>0</v>
      </c>
      <c r="AN361" s="29">
        <f>IF(AL361=0,0,'Дані з ДІСО'!AW361/SUM('Дані з ДІСО'!AU361,'Дані з ДІСО'!AW361))</f>
        <v>0</v>
      </c>
      <c r="AO361" s="29">
        <f>(1+0.25*AN361)*AM361*Параметри!$K$51</f>
        <v>0</v>
      </c>
      <c r="AP361" s="40">
        <f>ROUNDUP(('Дані з ДІСО'!AE361+'Дані не з ДІСО'!E361+'Дані не з ДІСО'!G361)/Параметри!$K$69,0)</f>
        <v>0</v>
      </c>
      <c r="AQ361" s="40">
        <f t="shared" si="50"/>
        <v>0</v>
      </c>
      <c r="AR361" s="40">
        <f>IF(AP361=0,0,('Дані з ДІСО'!AH361+'Дані не з ДІСО'!G361)/('Дані з ДІСО'!AE361+'Дані не з ДІСО'!E361+'Дані не з ДІСО'!G361))</f>
        <v>0</v>
      </c>
      <c r="AS361" s="29">
        <f>AQ361*(1+0.25*AR361)*Параметри!$K$51</f>
        <v>0</v>
      </c>
      <c r="AT361" s="40">
        <f>ROUNDUP('Дані з ДІСО'!AF361/Параметри!$K$70,0)</f>
        <v>0</v>
      </c>
      <c r="AU361" s="40">
        <f t="shared" si="51"/>
        <v>0</v>
      </c>
      <c r="AV361" s="40">
        <f>IF(AT361=0,0,'Дані з ДІСО'!AI361/'Дані з ДІСО'!AF361)</f>
        <v>0</v>
      </c>
      <c r="AW361" s="29">
        <f>AU361*(1+0.25*AV361)*Параметри!$K$51</f>
        <v>0</v>
      </c>
      <c r="AX361" s="40">
        <f>ROUNDUP('Дані з ДІСО'!AR361/Параметри!$K$29,0)</f>
        <v>0</v>
      </c>
      <c r="AY361" s="40">
        <f>ROUNDUP('Дані з ДІСО'!AS361/Параметри!$K$29,0)</f>
        <v>0</v>
      </c>
      <c r="AZ361" s="40">
        <f>ROUNDUP('Дані з ДІСО'!AT361/Параметри!$K$29,0)</f>
        <v>0</v>
      </c>
      <c r="BA361" s="64">
        <f>(AX361*Параметри!$K$32+AY361*Параметри!$L$32+AZ361*Параметри!$M$32)/18</f>
        <v>0</v>
      </c>
      <c r="BB361" s="29">
        <f>(BA361*Параметри!$K$51+SUM('Дані з ДІСО'!AR361:AT361)*Параметри!$K$48*Параметри!$K$20/1000)*Параметри!$K$74</f>
        <v>0</v>
      </c>
      <c r="BC361" s="40">
        <f>ROUNDUP(('Дані не з ДІСО'!I361+'Дані не з ДІСО'!K361)/Параметри!$K$26,0)</f>
        <v>0</v>
      </c>
      <c r="BD361" s="29">
        <f>BC361*Параметри!$M$36/18</f>
        <v>0</v>
      </c>
      <c r="BE361" s="40">
        <f>IF(BC361=0,0,'Дані не з ДІСО'!K361/('Дані не з ДІСО'!I361+'Дані не з ДІСО'!K361))</f>
        <v>0</v>
      </c>
      <c r="BF361" s="29">
        <f>(1+0.25*BE361)*BD361*Параметри!$K$51</f>
        <v>0</v>
      </c>
      <c r="BG361" s="40">
        <f>ROUNDUP('Дані не з ДІСО'!M361/Параметри!$K$27,0)</f>
        <v>0</v>
      </c>
      <c r="BH361" s="40">
        <f>BG361*Параметри!$M$37/18</f>
        <v>0</v>
      </c>
      <c r="BI361" s="29">
        <f>BH361*Параметри!$K$51</f>
        <v>0</v>
      </c>
      <c r="BJ361" s="29">
        <f>'Дані не з ДІСО'!N361*Параметри!$K$76</f>
        <v>0</v>
      </c>
      <c r="BK361" s="40">
        <f>ROUNDUP('Дані з ДІСО'!V361/Параметри!$K$25,0)</f>
        <v>0</v>
      </c>
      <c r="BL361" s="40">
        <f>ROUNDUP('Дані з ДІСО'!W361/Параметри!$K$25,0)</f>
        <v>0</v>
      </c>
      <c r="BM361" s="40">
        <f>ROUNDUP('Дані з ДІСО'!X361/Параметри!$K$25,0)</f>
        <v>0</v>
      </c>
      <c r="BN361" s="40">
        <f>(BK361*Параметри!$K$34+BL361*Параметри!$L$34+BM361*Параметри!$M$34)/18</f>
        <v>0</v>
      </c>
      <c r="BO361" s="40">
        <f>IF(K361=0,0,'Дані з ДІСО'!AC361/K361)</f>
        <v>0</v>
      </c>
      <c r="BP361" s="29">
        <f>(1+0.25*BO361)*BN361*Параметри!$K$51</f>
        <v>0</v>
      </c>
      <c r="BQ361" s="29">
        <f>BP361*'Коефіцієнти АТО'!U361</f>
        <v>0</v>
      </c>
      <c r="BR361" s="29">
        <f>K361*(1+0.25*BO361)*Параметри!$K$66*Параметри!$K$20/1000</f>
        <v>0</v>
      </c>
      <c r="BS361" s="29">
        <f>(1+0.25*BO361)*K361*'Коефіцієнти АТО'!S361*Параметри!$K$20/1000</f>
        <v>0</v>
      </c>
      <c r="BT361" s="29">
        <f t="shared" si="52"/>
        <v>0</v>
      </c>
      <c r="BU361" s="40">
        <f>ROUNDUP('Дані з ДІСО'!AG361/Параметри!$K$71,0)</f>
        <v>0</v>
      </c>
      <c r="BV361" s="40">
        <f t="shared" si="53"/>
        <v>0</v>
      </c>
      <c r="BW361" s="40">
        <f>IF('Дані з ДІСО'!AG361=0,0,'Дані з ДІСО'!AJ361/'Дані з ДІСО'!AG361)</f>
        <v>0</v>
      </c>
      <c r="BX361" s="29">
        <f>BV361*(1+0.25*BW361)*Параметри!$K$51</f>
        <v>0</v>
      </c>
      <c r="BY361" s="29">
        <f>ROUND(IF(Параметри!$K$77="No",CC361,CC361*Параметри!$K$78)+AG361,1)</f>
        <v>47898.5</v>
      </c>
      <c r="BZ361" s="29">
        <f>ROUND(IF(Параметри!$K$77="No",BF361,BF361*Параметри!$K$78),1)</f>
        <v>0</v>
      </c>
      <c r="CA361" s="29">
        <f>ROUND(IF(Параметри!$K$77="No",BI361,BI361*Параметри!$K$78),1)</f>
        <v>0</v>
      </c>
      <c r="CB361" s="29">
        <f>ROUND(IF(Параметри!$K$77="No",BJ361,BJ361*Параметри!$K$78),1)</f>
        <v>0</v>
      </c>
      <c r="CC361" s="29">
        <f t="shared" si="47"/>
        <v>53220.510869600424</v>
      </c>
    </row>
    <row r="362" spans="1:81">
      <c r="A362" s="9">
        <v>361</v>
      </c>
      <c r="B362" s="9" t="s">
        <v>3151</v>
      </c>
      <c r="C362" s="9" t="s">
        <v>3151</v>
      </c>
      <c r="D362" s="9" t="s">
        <v>3459</v>
      </c>
      <c r="E362" s="9" t="s">
        <v>29</v>
      </c>
      <c r="F362" s="9" t="s">
        <v>3498</v>
      </c>
      <c r="G362" s="9" t="s">
        <v>766</v>
      </c>
      <c r="H362" s="29">
        <f>SUM('Дані з ДІСО'!J362:L362)</f>
        <v>1049</v>
      </c>
      <c r="I362" s="29">
        <f>SUM('Дані з ДІСО'!G362:I362)</f>
        <v>59</v>
      </c>
      <c r="J362" s="29">
        <f>SUM('Дані з ДІСО'!P362:R362)</f>
        <v>0</v>
      </c>
      <c r="K362" s="29">
        <f>SUM('Дані з ДІСО'!V362:X362)</f>
        <v>0</v>
      </c>
      <c r="L362" s="40">
        <f>ROUNDUP('Дані з ДІСО'!J362/'Коефіцієнти АТО'!$R362,0)</f>
        <v>24</v>
      </c>
      <c r="M362" s="40">
        <f>ROUNDUP('Дані з ДІСО'!K362/'Коефіцієнти АТО'!$R362,0)</f>
        <v>30</v>
      </c>
      <c r="N362" s="40">
        <f>ROUNDUP('Дані з ДІСО'!L362/'Коефіцієнти АТО'!$R362,0)</f>
        <v>8</v>
      </c>
      <c r="O362" s="59">
        <f>(L362*Параметри!$K$32+M362*Параметри!$L$32+N362*Параметри!$M$32)/18</f>
        <v>100.94444444444444</v>
      </c>
      <c r="P362" s="41">
        <f>IF(H362=0,"",'Дані з ДІСО'!Y362/H362)</f>
        <v>0.12392755004766444</v>
      </c>
      <c r="Q362" s="29">
        <f>IF(H362=0,"",(1+0.25*P362)*O362*Параметри!$K$51)</f>
        <v>21316.027254383807</v>
      </c>
      <c r="R362" s="29">
        <f>IF(H362=0,"",Q362*'Коефіцієнти АТО'!T362)</f>
        <v>362.37246332452474</v>
      </c>
      <c r="S362" s="29">
        <f>IF(H362=0,"",H362*(1+0.25*P362)*Параметри!$K$66*Параметри!$K$20/1000)</f>
        <v>0</v>
      </c>
      <c r="T362" s="29">
        <f>IF(H362=0,"",H362*(1+0.25*P362)*'Коефіцієнти АТО'!$S362*Параметри!$K$20/1000)</f>
        <v>4425.7861512703803</v>
      </c>
      <c r="U362" s="29">
        <f t="shared" si="48"/>
        <v>26104.185868978711</v>
      </c>
      <c r="V362" s="29">
        <f t="shared" si="49"/>
        <v>26104.185868978711</v>
      </c>
      <c r="W362" s="40">
        <f>ROUNDUP('Дані з ДІСО'!P362/Параметри!$K$24,0)</f>
        <v>0</v>
      </c>
      <c r="X362" s="40">
        <f>ROUNDUP('Дані з ДІСО'!Q362/Параметри!$K$24,0)</f>
        <v>0</v>
      </c>
      <c r="Y362" s="40">
        <f>ROUNDUP('Дані з ДІСО'!R362/Параметри!$K$24,0)</f>
        <v>0</v>
      </c>
      <c r="Z362" s="59">
        <f>(W362*Параметри!$K$33+X362*Параметри!$L$33+Y362*Параметри!$M$33)/18</f>
        <v>0</v>
      </c>
      <c r="AA362" s="41">
        <f>IF(J362=0,0,'Дані з ДІСО'!AA362/J362)</f>
        <v>0</v>
      </c>
      <c r="AB362" s="29">
        <f>(1+0.25*AA362)*Z362*Параметри!$K$51</f>
        <v>0</v>
      </c>
      <c r="AC362" s="29">
        <f>AB362*'Коефіцієнти АТО'!U362</f>
        <v>0</v>
      </c>
      <c r="AD362" s="29">
        <f>J362*(1+0.25*AA362)*Параметри!$K$66*Параметри!$K$20/1000</f>
        <v>0</v>
      </c>
      <c r="AE362" s="29">
        <f>(1+0.25*AA362)*J362*'Коефіцієнти АТО'!S362*Параметри!$K$20/1000</f>
        <v>0</v>
      </c>
      <c r="AF362" s="29">
        <f t="shared" si="45"/>
        <v>0</v>
      </c>
      <c r="AG362" s="29">
        <v>0</v>
      </c>
      <c r="AH362" s="40">
        <v>1</v>
      </c>
      <c r="AI362" s="40">
        <v>3</v>
      </c>
      <c r="AJ362" s="40">
        <f t="shared" si="46"/>
        <v>0.75</v>
      </c>
      <c r="AK362" s="29">
        <f>(AH362+AI362)*(1+0.25*AJ362)*Параметри!$K$53</f>
        <v>852.28905955600021</v>
      </c>
      <c r="AL362" s="29">
        <f>ROUNDUP(('Дані з ДІСО'!AU362+'Дані з ДІСО'!AW362)/Параметри!$K$28,0)</f>
        <v>0</v>
      </c>
      <c r="AM362" s="64">
        <f>AL362*Параметри!$M$35/18</f>
        <v>0</v>
      </c>
      <c r="AN362" s="29">
        <f>IF(AL362=0,0,'Дані з ДІСО'!AW362/SUM('Дані з ДІСО'!AU362,'Дані з ДІСО'!AW362))</f>
        <v>0</v>
      </c>
      <c r="AO362" s="29">
        <f>(1+0.25*AN362)*AM362*Параметри!$K$51</f>
        <v>0</v>
      </c>
      <c r="AP362" s="40">
        <f>ROUNDUP(('Дані з ДІСО'!AE362+'Дані не з ДІСО'!E362+'Дані не з ДІСО'!G362)/Параметри!$K$69,0)</f>
        <v>0</v>
      </c>
      <c r="AQ362" s="40">
        <f t="shared" si="50"/>
        <v>0</v>
      </c>
      <c r="AR362" s="40">
        <f>IF(AP362=0,0,('Дані з ДІСО'!AH362+'Дані не з ДІСО'!G362)/('Дані з ДІСО'!AE362+'Дані не з ДІСО'!E362+'Дані не з ДІСО'!G362))</f>
        <v>0</v>
      </c>
      <c r="AS362" s="29">
        <f>AQ362*(1+0.25*AR362)*Параметри!$K$51</f>
        <v>0</v>
      </c>
      <c r="AT362" s="40">
        <f>ROUNDUP('Дані з ДІСО'!AF362/Параметри!$K$70,0)</f>
        <v>0</v>
      </c>
      <c r="AU362" s="40">
        <f t="shared" si="51"/>
        <v>0</v>
      </c>
      <c r="AV362" s="40">
        <f>IF(AT362=0,0,'Дані з ДІСО'!AI362/'Дані з ДІСО'!AF362)</f>
        <v>0</v>
      </c>
      <c r="AW362" s="29">
        <f>AU362*(1+0.25*AV362)*Параметри!$K$51</f>
        <v>0</v>
      </c>
      <c r="AX362" s="40">
        <f>ROUNDUP('Дані з ДІСО'!AR362/Параметри!$K$29,0)</f>
        <v>0</v>
      </c>
      <c r="AY362" s="40">
        <f>ROUNDUP('Дані з ДІСО'!AS362/Параметри!$K$29,0)</f>
        <v>0</v>
      </c>
      <c r="AZ362" s="40">
        <f>ROUNDUP('Дані з ДІСО'!AT362/Параметри!$K$29,0)</f>
        <v>0</v>
      </c>
      <c r="BA362" s="64">
        <f>(AX362*Параметри!$K$32+AY362*Параметри!$L$32+AZ362*Параметри!$M$32)/18</f>
        <v>0</v>
      </c>
      <c r="BB362" s="29">
        <f>(BA362*Параметри!$K$51+SUM('Дані з ДІСО'!AR362:AT362)*Параметри!$K$48*Параметри!$K$20/1000)*Параметри!$K$74</f>
        <v>0</v>
      </c>
      <c r="BC362" s="40">
        <f>ROUNDUP(('Дані не з ДІСО'!I362+'Дані не з ДІСО'!K362)/Параметри!$K$26,0)</f>
        <v>0</v>
      </c>
      <c r="BD362" s="29">
        <f>BC362*Параметри!$M$36/18</f>
        <v>0</v>
      </c>
      <c r="BE362" s="40">
        <f>IF(BC362=0,0,'Дані не з ДІСО'!K362/('Дані не з ДІСО'!I362+'Дані не з ДІСО'!K362))</f>
        <v>0</v>
      </c>
      <c r="BF362" s="29">
        <f>(1+0.25*BE362)*BD362*Параметри!$K$51</f>
        <v>0</v>
      </c>
      <c r="BG362" s="40">
        <f>ROUNDUP('Дані не з ДІСО'!M362/Параметри!$K$27,0)</f>
        <v>0</v>
      </c>
      <c r="BH362" s="40">
        <f>BG362*Параметри!$M$37/18</f>
        <v>0</v>
      </c>
      <c r="BI362" s="29">
        <f>BH362*Параметри!$K$51</f>
        <v>0</v>
      </c>
      <c r="BJ362" s="29">
        <f>'Дані не з ДІСО'!N362*Параметри!$K$76</f>
        <v>0</v>
      </c>
      <c r="BK362" s="40">
        <f>ROUNDUP('Дані з ДІСО'!V362/Параметри!$K$25,0)</f>
        <v>0</v>
      </c>
      <c r="BL362" s="40">
        <f>ROUNDUP('Дані з ДІСО'!W362/Параметри!$K$25,0)</f>
        <v>0</v>
      </c>
      <c r="BM362" s="40">
        <f>ROUNDUP('Дані з ДІСО'!X362/Параметри!$K$25,0)</f>
        <v>0</v>
      </c>
      <c r="BN362" s="40">
        <f>(BK362*Параметри!$K$34+BL362*Параметри!$L$34+BM362*Параметри!$M$34)/18</f>
        <v>0</v>
      </c>
      <c r="BO362" s="40">
        <f>IF(K362=0,0,'Дані з ДІСО'!AC362/K362)</f>
        <v>0</v>
      </c>
      <c r="BP362" s="29">
        <f>(1+0.25*BO362)*BN362*Параметри!$K$51</f>
        <v>0</v>
      </c>
      <c r="BQ362" s="29">
        <f>BP362*'Коефіцієнти АТО'!U362</f>
        <v>0</v>
      </c>
      <c r="BR362" s="29">
        <f>K362*(1+0.25*BO362)*Параметри!$K$66*Параметри!$K$20/1000</f>
        <v>0</v>
      </c>
      <c r="BS362" s="29">
        <f>(1+0.25*BO362)*K362*'Коефіцієнти АТО'!S362*Параметри!$K$20/1000</f>
        <v>0</v>
      </c>
      <c r="BT362" s="29">
        <f t="shared" si="52"/>
        <v>0</v>
      </c>
      <c r="BU362" s="40">
        <f>ROUNDUP('Дані з ДІСО'!AG362/Параметри!$K$71,0)</f>
        <v>0</v>
      </c>
      <c r="BV362" s="40">
        <f t="shared" si="53"/>
        <v>0</v>
      </c>
      <c r="BW362" s="40">
        <f>IF('Дані з ДІСО'!AG362=0,0,'Дані з ДІСО'!AJ362/'Дані з ДІСО'!AG362)</f>
        <v>0</v>
      </c>
      <c r="BX362" s="29">
        <f>BV362*(1+0.25*BW362)*Параметри!$K$51</f>
        <v>0</v>
      </c>
      <c r="BY362" s="29">
        <f>ROUND(IF(Параметри!$K$77="No",CC362,CC362*Параметри!$K$78)+AG362,1)</f>
        <v>24260.799999999999</v>
      </c>
      <c r="BZ362" s="29">
        <f>ROUND(IF(Параметри!$K$77="No",BF362,BF362*Параметри!$K$78),1)</f>
        <v>0</v>
      </c>
      <c r="CA362" s="29">
        <f>ROUND(IF(Параметри!$K$77="No",BI362,BI362*Параметри!$K$78),1)</f>
        <v>0</v>
      </c>
      <c r="CB362" s="29">
        <f>ROUND(IF(Параметри!$K$77="No",BJ362,BJ362*Параметри!$K$78),1)</f>
        <v>0</v>
      </c>
      <c r="CC362" s="29">
        <f t="shared" si="47"/>
        <v>26956.474928534713</v>
      </c>
    </row>
    <row r="363" spans="1:81">
      <c r="A363" s="9">
        <v>362</v>
      </c>
      <c r="B363" s="9" t="s">
        <v>3151</v>
      </c>
      <c r="C363" s="9" t="s">
        <v>3151</v>
      </c>
      <c r="D363" s="9" t="s">
        <v>3459</v>
      </c>
      <c r="E363" s="9" t="s">
        <v>29</v>
      </c>
      <c r="F363" s="9" t="s">
        <v>3499</v>
      </c>
      <c r="G363" s="9" t="s">
        <v>768</v>
      </c>
      <c r="H363" s="29">
        <f>SUM('Дані з ДІСО'!J363:L363)</f>
        <v>2257.5</v>
      </c>
      <c r="I363" s="29">
        <f>SUM('Дані з ДІСО'!G363:I363)</f>
        <v>113</v>
      </c>
      <c r="J363" s="29">
        <f>SUM('Дані з ДІСО'!P363:R363)</f>
        <v>18</v>
      </c>
      <c r="K363" s="29">
        <f>SUM('Дані з ДІСО'!V363:X363)</f>
        <v>0</v>
      </c>
      <c r="L363" s="40">
        <f>ROUNDUP('Дані з ДІСО'!J363/'Коефіцієнти АТО'!$R363,0)</f>
        <v>44</v>
      </c>
      <c r="M363" s="40">
        <f>ROUNDUP('Дані з ДІСО'!K363/'Коефіцієнти АТО'!$R363,0)</f>
        <v>60</v>
      </c>
      <c r="N363" s="40">
        <f>ROUNDUP('Дані з ДІСО'!L363/'Коефіцієнти АТО'!$R363,0)</f>
        <v>17</v>
      </c>
      <c r="O363" s="59">
        <f>(L363*Параметри!$K$32+M363*Параметри!$L$32+N363*Параметри!$M$32)/18</f>
        <v>198.75</v>
      </c>
      <c r="P363" s="41">
        <f>IF(H363=0,"",'Дані з ДІСО'!Y363/H363)</f>
        <v>0</v>
      </c>
      <c r="Q363" s="29">
        <f>IF(H363=0,"",(1+0.25*P363)*O363*Параметри!$K$51)</f>
        <v>40708.016923529998</v>
      </c>
      <c r="R363" s="29">
        <f>IF(H363=0,"",Q363*'Коефіцієнти АТО'!T363)</f>
        <v>692.03628770001001</v>
      </c>
      <c r="S363" s="29">
        <f>IF(H363=0,"",H363*(1+0.25*P363)*Параметри!$K$66*Параметри!$K$20/1000)</f>
        <v>0</v>
      </c>
      <c r="T363" s="29">
        <f>IF(H363=0,"",H363*(1+0.25*P363)*'Коефіцієнти АТО'!$S363*Параметри!$K$20/1000)</f>
        <v>9238.2914808071055</v>
      </c>
      <c r="U363" s="29">
        <f t="shared" si="48"/>
        <v>50638.344692037113</v>
      </c>
      <c r="V363" s="29">
        <f t="shared" si="49"/>
        <v>50638.344692037113</v>
      </c>
      <c r="W363" s="40">
        <f>ROUNDUP('Дані з ДІСО'!P363/Параметри!$K$24,0)</f>
        <v>2</v>
      </c>
      <c r="X363" s="40">
        <f>ROUNDUP('Дані з ДІСО'!Q363/Параметри!$K$24,0)</f>
        <v>0</v>
      </c>
      <c r="Y363" s="40">
        <f>ROUNDUP('Дані з ДІСО'!R363/Параметри!$K$24,0)</f>
        <v>0</v>
      </c>
      <c r="Z363" s="59">
        <f>(W363*Параметри!$K$33+X363*Параметри!$L$33+Y363*Параметри!$M$33)/18</f>
        <v>4</v>
      </c>
      <c r="AA363" s="41">
        <f>IF(J363=0,0,'Дані з ДІСО'!AA363/J363)</f>
        <v>0</v>
      </c>
      <c r="AB363" s="29">
        <f>(1+0.25*AA363)*Z363*Параметри!$K$51</f>
        <v>819.28084374399998</v>
      </c>
      <c r="AC363" s="29">
        <f>AB363*'Коефіцієнти АТО'!U363</f>
        <v>38.506199655967997</v>
      </c>
      <c r="AD363" s="29">
        <f>J363*(1+0.25*AA363)*Параметри!$K$66*Параметри!$K$20/1000</f>
        <v>0</v>
      </c>
      <c r="AE363" s="29">
        <f>(1+0.25*AA363)*J363*'Коефіцієнти АТО'!S363*Параметри!$K$20/1000</f>
        <v>73.660795860255988</v>
      </c>
      <c r="AF363" s="29">
        <f t="shared" si="45"/>
        <v>931.44783926022399</v>
      </c>
      <c r="AG363" s="29">
        <v>0</v>
      </c>
      <c r="AH363" s="40">
        <v>5</v>
      </c>
      <c r="AI363" s="40">
        <v>0</v>
      </c>
      <c r="AJ363" s="40">
        <f t="shared" si="46"/>
        <v>0</v>
      </c>
      <c r="AK363" s="29">
        <f>(AH363+AI363)*(1+0.25*AJ363)*Параметри!$K$53</f>
        <v>897.14637848000029</v>
      </c>
      <c r="AL363" s="29">
        <f>ROUNDUP(('Дані з ДІСО'!AU363+'Дані з ДІСО'!AW363)/Параметри!$K$28,0)</f>
        <v>0</v>
      </c>
      <c r="AM363" s="64">
        <f>AL363*Параметри!$M$35/18</f>
        <v>0</v>
      </c>
      <c r="AN363" s="29">
        <f>IF(AL363=0,0,'Дані з ДІСО'!AW363/SUM('Дані з ДІСО'!AU363,'Дані з ДІСО'!AW363))</f>
        <v>0</v>
      </c>
      <c r="AO363" s="29">
        <f>(1+0.25*AN363)*AM363*Параметри!$K$51</f>
        <v>0</v>
      </c>
      <c r="AP363" s="40">
        <f>ROUNDUP(('Дані з ДІСО'!AE363+'Дані не з ДІСО'!E363+'Дані не з ДІСО'!G363)/Параметри!$K$69,0)</f>
        <v>0</v>
      </c>
      <c r="AQ363" s="40">
        <f t="shared" si="50"/>
        <v>0</v>
      </c>
      <c r="AR363" s="40">
        <f>IF(AP363=0,0,('Дані з ДІСО'!AH363+'Дані не з ДІСО'!G363)/('Дані з ДІСО'!AE363+'Дані не з ДІСО'!E363+'Дані не з ДІСО'!G363))</f>
        <v>0</v>
      </c>
      <c r="AS363" s="29">
        <f>AQ363*(1+0.25*AR363)*Параметри!$K$51</f>
        <v>0</v>
      </c>
      <c r="AT363" s="40">
        <f>ROUNDUP('Дані з ДІСО'!AF363/Параметри!$K$70,0)</f>
        <v>0</v>
      </c>
      <c r="AU363" s="40">
        <f t="shared" si="51"/>
        <v>0</v>
      </c>
      <c r="AV363" s="40">
        <f>IF(AT363=0,0,'Дані з ДІСО'!AI363/'Дані з ДІСО'!AF363)</f>
        <v>0</v>
      </c>
      <c r="AW363" s="29">
        <f>AU363*(1+0.25*AV363)*Параметри!$K$51</f>
        <v>0</v>
      </c>
      <c r="AX363" s="40">
        <f>ROUNDUP('Дані з ДІСО'!AR363/Параметри!$K$29,0)</f>
        <v>0</v>
      </c>
      <c r="AY363" s="40">
        <f>ROUNDUP('Дані з ДІСО'!AS363/Параметри!$K$29,0)</f>
        <v>0</v>
      </c>
      <c r="AZ363" s="40">
        <f>ROUNDUP('Дані з ДІСО'!AT363/Параметри!$K$29,0)</f>
        <v>0</v>
      </c>
      <c r="BA363" s="64">
        <f>(AX363*Параметри!$K$32+AY363*Параметри!$L$32+AZ363*Параметри!$M$32)/18</f>
        <v>0</v>
      </c>
      <c r="BB363" s="29">
        <f>(BA363*Параметри!$K$51+SUM('Дані з ДІСО'!AR363:AT363)*Параметри!$K$48*Параметри!$K$20/1000)*Параметри!$K$74</f>
        <v>0</v>
      </c>
      <c r="BC363" s="40">
        <f>ROUNDUP(('Дані не з ДІСО'!I363+'Дані не з ДІСО'!K363)/Параметри!$K$26,0)</f>
        <v>0</v>
      </c>
      <c r="BD363" s="29">
        <f>BC363*Параметри!$M$36/18</f>
        <v>0</v>
      </c>
      <c r="BE363" s="40">
        <f>IF(BC363=0,0,'Дані не з ДІСО'!K363/('Дані не з ДІСО'!I363+'Дані не з ДІСО'!K363))</f>
        <v>0</v>
      </c>
      <c r="BF363" s="29">
        <f>(1+0.25*BE363)*BD363*Параметри!$K$51</f>
        <v>0</v>
      </c>
      <c r="BG363" s="40">
        <f>ROUNDUP('Дані не з ДІСО'!M363/Параметри!$K$27,0)</f>
        <v>0</v>
      </c>
      <c r="BH363" s="40">
        <f>BG363*Параметри!$M$37/18</f>
        <v>0</v>
      </c>
      <c r="BI363" s="29">
        <f>BH363*Параметри!$K$51</f>
        <v>0</v>
      </c>
      <c r="BJ363" s="29">
        <f>'Дані не з ДІСО'!N363*Параметри!$K$76</f>
        <v>0</v>
      </c>
      <c r="BK363" s="40">
        <f>ROUNDUP('Дані з ДІСО'!V363/Параметри!$K$25,0)</f>
        <v>0</v>
      </c>
      <c r="BL363" s="40">
        <f>ROUNDUP('Дані з ДІСО'!W363/Параметри!$K$25,0)</f>
        <v>0</v>
      </c>
      <c r="BM363" s="40">
        <f>ROUNDUP('Дані з ДІСО'!X363/Параметри!$K$25,0)</f>
        <v>0</v>
      </c>
      <c r="BN363" s="40">
        <f>(BK363*Параметри!$K$34+BL363*Параметри!$L$34+BM363*Параметри!$M$34)/18</f>
        <v>0</v>
      </c>
      <c r="BO363" s="40">
        <f>IF(K363=0,0,'Дані з ДІСО'!AC363/K363)</f>
        <v>0</v>
      </c>
      <c r="BP363" s="29">
        <f>(1+0.25*BO363)*BN363*Параметри!$K$51</f>
        <v>0</v>
      </c>
      <c r="BQ363" s="29">
        <f>BP363*'Коефіцієнти АТО'!U363</f>
        <v>0</v>
      </c>
      <c r="BR363" s="29">
        <f>K363*(1+0.25*BO363)*Параметри!$K$66*Параметри!$K$20/1000</f>
        <v>0</v>
      </c>
      <c r="BS363" s="29">
        <f>(1+0.25*BO363)*K363*'Коефіцієнти АТО'!S363*Параметри!$K$20/1000</f>
        <v>0</v>
      </c>
      <c r="BT363" s="29">
        <f t="shared" si="52"/>
        <v>0</v>
      </c>
      <c r="BU363" s="40">
        <f>ROUNDUP('Дані з ДІСО'!AG363/Параметри!$K$71,0)</f>
        <v>0</v>
      </c>
      <c r="BV363" s="40">
        <f t="shared" si="53"/>
        <v>0</v>
      </c>
      <c r="BW363" s="40">
        <f>IF('Дані з ДІСО'!AG363=0,0,'Дані з ДІСО'!AJ363/'Дані з ДІСО'!AG363)</f>
        <v>0</v>
      </c>
      <c r="BX363" s="29">
        <f>BV363*(1+0.25*BW363)*Параметри!$K$51</f>
        <v>0</v>
      </c>
      <c r="BY363" s="29">
        <f>ROUND(IF(Параметри!$K$77="No",CC363,CC363*Параметри!$K$78)+AG363,1)</f>
        <v>47220.2</v>
      </c>
      <c r="BZ363" s="29">
        <f>ROUND(IF(Параметри!$K$77="No",BF363,BF363*Параметри!$K$78),1)</f>
        <v>0</v>
      </c>
      <c r="CA363" s="29">
        <f>ROUND(IF(Параметри!$K$77="No",BI363,BI363*Параметри!$K$78),1)</f>
        <v>0</v>
      </c>
      <c r="CB363" s="29">
        <f>ROUND(IF(Параметри!$K$77="No",BJ363,BJ363*Параметри!$K$78),1)</f>
        <v>0</v>
      </c>
      <c r="CC363" s="29">
        <f t="shared" si="47"/>
        <v>52466.938909777338</v>
      </c>
    </row>
    <row r="364" spans="1:81">
      <c r="A364" s="9">
        <v>363</v>
      </c>
      <c r="B364" s="9" t="s">
        <v>3148</v>
      </c>
      <c r="C364" s="9" t="s">
        <v>3148</v>
      </c>
      <c r="D364" s="9" t="s">
        <v>3459</v>
      </c>
      <c r="E364" s="9" t="s">
        <v>24</v>
      </c>
      <c r="F364" s="9" t="s">
        <v>3500</v>
      </c>
      <c r="G364" s="9" t="s">
        <v>770</v>
      </c>
      <c r="H364" s="29">
        <f>SUM('Дані з ДІСО'!J364:L364)</f>
        <v>559</v>
      </c>
      <c r="I364" s="29">
        <f>SUM('Дані з ДІСО'!G364:I364)</f>
        <v>52</v>
      </c>
      <c r="J364" s="29">
        <f>SUM('Дані з ДІСО'!P364:R364)</f>
        <v>0</v>
      </c>
      <c r="K364" s="29">
        <f>SUM('Дані з ДІСО'!V364:X364)</f>
        <v>0</v>
      </c>
      <c r="L364" s="40">
        <f>ROUNDUP('Дані з ДІСО'!J364/'Коефіцієнти АТО'!$R364,0)</f>
        <v>18</v>
      </c>
      <c r="M364" s="40">
        <f>ROUNDUP('Дані з ДІСО'!K364/'Коефіцієнти АТО'!$R364,0)</f>
        <v>22</v>
      </c>
      <c r="N364" s="40">
        <f>ROUNDUP('Дані з ДІСО'!L364/'Коефіцієнти АТО'!$R364,0)</f>
        <v>6</v>
      </c>
      <c r="O364" s="59">
        <f>(L364*Параметри!$K$32+M364*Параметри!$L$32+N364*Параметри!$M$32)/18</f>
        <v>74.800000000000011</v>
      </c>
      <c r="P364" s="41">
        <f>IF(H364=0,"",'Дані з ДІСО'!Y364/H364)</f>
        <v>1</v>
      </c>
      <c r="Q364" s="29">
        <f>IF(H364=0,"",(1+0.25*P364)*O364*Параметри!$K$51)</f>
        <v>19150.689722516003</v>
      </c>
      <c r="R364" s="29">
        <f>IF(H364=0,"",Q364*'Коефіцієнти АТО'!T364)</f>
        <v>325.56172528277204</v>
      </c>
      <c r="S364" s="29">
        <f>IF(H364=0,"",H364*(1+0.25*P364)*Параметри!$K$66*Параметри!$K$20/1000)</f>
        <v>0</v>
      </c>
      <c r="T364" s="29">
        <f>IF(H364=0,"",H364*(1+0.25*P364)*'Коефіцієнти АТО'!$S364*Параметри!$K$20/1000)</f>
        <v>3524.464468591415</v>
      </c>
      <c r="U364" s="29">
        <f t="shared" si="48"/>
        <v>23000.715916390189</v>
      </c>
      <c r="V364" s="29">
        <f t="shared" si="49"/>
        <v>23000.715916390189</v>
      </c>
      <c r="W364" s="40">
        <f>ROUNDUP('Дані з ДІСО'!P364/Параметри!$K$24,0)</f>
        <v>0</v>
      </c>
      <c r="X364" s="40">
        <f>ROUNDUP('Дані з ДІСО'!Q364/Параметри!$K$24,0)</f>
        <v>0</v>
      </c>
      <c r="Y364" s="40">
        <f>ROUNDUP('Дані з ДІСО'!R364/Параметри!$K$24,0)</f>
        <v>0</v>
      </c>
      <c r="Z364" s="59">
        <f>(W364*Параметри!$K$33+X364*Параметри!$L$33+Y364*Параметри!$M$33)/18</f>
        <v>0</v>
      </c>
      <c r="AA364" s="41">
        <f>IF(J364=0,0,'Дані з ДІСО'!AA364/J364)</f>
        <v>0</v>
      </c>
      <c r="AB364" s="29">
        <f>(1+0.25*AA364)*Z364*Параметри!$K$51</f>
        <v>0</v>
      </c>
      <c r="AC364" s="29">
        <f>AB364*'Коефіцієнти АТО'!U364</f>
        <v>0</v>
      </c>
      <c r="AD364" s="29">
        <f>J364*(1+0.25*AA364)*Параметри!$K$66*Параметри!$K$20/1000</f>
        <v>0</v>
      </c>
      <c r="AE364" s="29">
        <f>(1+0.25*AA364)*J364*'Коефіцієнти АТО'!S364*Параметри!$K$20/1000</f>
        <v>0</v>
      </c>
      <c r="AF364" s="29">
        <f t="shared" si="45"/>
        <v>0</v>
      </c>
      <c r="AG364" s="29">
        <v>0</v>
      </c>
      <c r="AH364" s="40">
        <v>0</v>
      </c>
      <c r="AI364" s="40">
        <v>0</v>
      </c>
      <c r="AJ364" s="40">
        <f t="shared" si="46"/>
        <v>0</v>
      </c>
      <c r="AK364" s="29">
        <f>(AH364+AI364)*(1+0.25*AJ364)*Параметри!$K$53</f>
        <v>0</v>
      </c>
      <c r="AL364" s="29">
        <f>ROUNDUP(('Дані з ДІСО'!AU364+'Дані з ДІСО'!AW364)/Параметри!$K$28,0)</f>
        <v>0</v>
      </c>
      <c r="AM364" s="64">
        <f>AL364*Параметри!$M$35/18</f>
        <v>0</v>
      </c>
      <c r="AN364" s="29">
        <f>IF(AL364=0,0,'Дані з ДІСО'!AW364/SUM('Дані з ДІСО'!AU364,'Дані з ДІСО'!AW364))</f>
        <v>0</v>
      </c>
      <c r="AO364" s="29">
        <f>(1+0.25*AN364)*AM364*Параметри!$K$51</f>
        <v>0</v>
      </c>
      <c r="AP364" s="40">
        <f>ROUNDUP(('Дані з ДІСО'!AE364+'Дані не з ДІСО'!E364+'Дані не з ДІСО'!G364)/Параметри!$K$69,0)</f>
        <v>0</v>
      </c>
      <c r="AQ364" s="40">
        <f t="shared" si="50"/>
        <v>0</v>
      </c>
      <c r="AR364" s="40">
        <f>IF(AP364=0,0,('Дані з ДІСО'!AH364+'Дані не з ДІСО'!G364)/('Дані з ДІСО'!AE364+'Дані не з ДІСО'!E364+'Дані не з ДІСО'!G364))</f>
        <v>0</v>
      </c>
      <c r="AS364" s="29">
        <f>AQ364*(1+0.25*AR364)*Параметри!$K$51</f>
        <v>0</v>
      </c>
      <c r="AT364" s="40">
        <f>ROUNDUP('Дані з ДІСО'!AF364/Параметри!$K$70,0)</f>
        <v>0</v>
      </c>
      <c r="AU364" s="40">
        <f t="shared" si="51"/>
        <v>0</v>
      </c>
      <c r="AV364" s="40">
        <f>IF(AT364=0,0,'Дані з ДІСО'!AI364/'Дані з ДІСО'!AF364)</f>
        <v>0</v>
      </c>
      <c r="AW364" s="29">
        <f>AU364*(1+0.25*AV364)*Параметри!$K$51</f>
        <v>0</v>
      </c>
      <c r="AX364" s="40">
        <f>ROUNDUP('Дані з ДІСО'!AR364/Параметри!$K$29,0)</f>
        <v>0</v>
      </c>
      <c r="AY364" s="40">
        <f>ROUNDUP('Дані з ДІСО'!AS364/Параметри!$K$29,0)</f>
        <v>0</v>
      </c>
      <c r="AZ364" s="40">
        <f>ROUNDUP('Дані з ДІСО'!AT364/Параметри!$K$29,0)</f>
        <v>0</v>
      </c>
      <c r="BA364" s="64">
        <f>(AX364*Параметри!$K$32+AY364*Параметри!$L$32+AZ364*Параметри!$M$32)/18</f>
        <v>0</v>
      </c>
      <c r="BB364" s="29">
        <f>(BA364*Параметри!$K$51+SUM('Дані з ДІСО'!AR364:AT364)*Параметри!$K$48*Параметри!$K$20/1000)*Параметри!$K$74</f>
        <v>0</v>
      </c>
      <c r="BC364" s="40">
        <f>ROUNDUP(('Дані не з ДІСО'!I364+'Дані не з ДІСО'!K364)/Параметри!$K$26,0)</f>
        <v>0</v>
      </c>
      <c r="BD364" s="29">
        <f>BC364*Параметри!$M$36/18</f>
        <v>0</v>
      </c>
      <c r="BE364" s="40">
        <f>IF(BC364=0,0,'Дані не з ДІСО'!K364/('Дані не з ДІСО'!I364+'Дані не з ДІСО'!K364))</f>
        <v>0</v>
      </c>
      <c r="BF364" s="29">
        <f>(1+0.25*BE364)*BD364*Параметри!$K$51</f>
        <v>0</v>
      </c>
      <c r="BG364" s="40">
        <f>ROUNDUP('Дані не з ДІСО'!M364/Параметри!$K$27,0)</f>
        <v>0</v>
      </c>
      <c r="BH364" s="40">
        <f>BG364*Параметри!$M$37/18</f>
        <v>0</v>
      </c>
      <c r="BI364" s="29">
        <f>BH364*Параметри!$K$51</f>
        <v>0</v>
      </c>
      <c r="BJ364" s="29">
        <f>'Дані не з ДІСО'!N364*Параметри!$K$76</f>
        <v>0</v>
      </c>
      <c r="BK364" s="40">
        <f>ROUNDUP('Дані з ДІСО'!V364/Параметри!$K$25,0)</f>
        <v>0</v>
      </c>
      <c r="BL364" s="40">
        <f>ROUNDUP('Дані з ДІСО'!W364/Параметри!$K$25,0)</f>
        <v>0</v>
      </c>
      <c r="BM364" s="40">
        <f>ROUNDUP('Дані з ДІСО'!X364/Параметри!$K$25,0)</f>
        <v>0</v>
      </c>
      <c r="BN364" s="40">
        <f>(BK364*Параметри!$K$34+BL364*Параметри!$L$34+BM364*Параметри!$M$34)/18</f>
        <v>0</v>
      </c>
      <c r="BO364" s="40">
        <f>IF(K364=0,0,'Дані з ДІСО'!AC364/K364)</f>
        <v>0</v>
      </c>
      <c r="BP364" s="29">
        <f>(1+0.25*BO364)*BN364*Параметри!$K$51</f>
        <v>0</v>
      </c>
      <c r="BQ364" s="29">
        <f>BP364*'Коефіцієнти АТО'!U364</f>
        <v>0</v>
      </c>
      <c r="BR364" s="29">
        <f>K364*(1+0.25*BO364)*Параметри!$K$66*Параметри!$K$20/1000</f>
        <v>0</v>
      </c>
      <c r="BS364" s="29">
        <f>(1+0.25*BO364)*K364*'Коефіцієнти АТО'!S364*Параметри!$K$20/1000</f>
        <v>0</v>
      </c>
      <c r="BT364" s="29">
        <f t="shared" si="52"/>
        <v>0</v>
      </c>
      <c r="BU364" s="40">
        <f>ROUNDUP('Дані з ДІСО'!AG364/Параметри!$K$71,0)</f>
        <v>0</v>
      </c>
      <c r="BV364" s="40">
        <f t="shared" si="53"/>
        <v>0</v>
      </c>
      <c r="BW364" s="40">
        <f>IF('Дані з ДІСО'!AG364=0,0,'Дані з ДІСО'!AJ364/'Дані з ДІСО'!AG364)</f>
        <v>0</v>
      </c>
      <c r="BX364" s="29">
        <f>BV364*(1+0.25*BW364)*Параметри!$K$51</f>
        <v>0</v>
      </c>
      <c r="BY364" s="29">
        <f>ROUND(IF(Параметри!$K$77="No",CC364,CC364*Параметри!$K$78)+AG364,1)</f>
        <v>20700.599999999999</v>
      </c>
      <c r="BZ364" s="29">
        <f>ROUND(IF(Параметри!$K$77="No",BF364,BF364*Параметри!$K$78),1)</f>
        <v>0</v>
      </c>
      <c r="CA364" s="29">
        <f>ROUND(IF(Параметри!$K$77="No",BI364,BI364*Параметри!$K$78),1)</f>
        <v>0</v>
      </c>
      <c r="CB364" s="29">
        <f>ROUND(IF(Параметри!$K$77="No",BJ364,BJ364*Параметри!$K$78),1)</f>
        <v>0</v>
      </c>
      <c r="CC364" s="29">
        <f t="shared" si="47"/>
        <v>23000.715916390189</v>
      </c>
    </row>
    <row r="365" spans="1:81">
      <c r="A365" s="9">
        <v>364</v>
      </c>
      <c r="B365" s="9" t="s">
        <v>3151</v>
      </c>
      <c r="C365" s="9" t="s">
        <v>3151</v>
      </c>
      <c r="D365" s="9" t="s">
        <v>3459</v>
      </c>
      <c r="E365" s="9" t="s">
        <v>29</v>
      </c>
      <c r="F365" s="9" t="s">
        <v>3501</v>
      </c>
      <c r="G365" s="9" t="s">
        <v>772</v>
      </c>
      <c r="H365" s="29">
        <f>SUM('Дані з ДІСО'!J365:L365)</f>
        <v>3514</v>
      </c>
      <c r="I365" s="29">
        <f>SUM('Дані з ДІСО'!G365:I365)</f>
        <v>206</v>
      </c>
      <c r="J365" s="29">
        <f>SUM('Дані з ДІСО'!P365:R365)</f>
        <v>0</v>
      </c>
      <c r="K365" s="29">
        <f>SUM('Дані з ДІСО'!V365:X365)</f>
        <v>0</v>
      </c>
      <c r="L365" s="40">
        <f>ROUNDUP('Дані з ДІСО'!J365/'Коефіцієнти АТО'!$R365,0)</f>
        <v>86</v>
      </c>
      <c r="M365" s="40">
        <f>ROUNDUP('Дані з ДІСО'!K365/'Коефіцієнти АТО'!$R365,0)</f>
        <v>117</v>
      </c>
      <c r="N365" s="40">
        <f>ROUNDUP('Дані з ДІСО'!L365/'Коефіцієнти АТО'!$R365,0)</f>
        <v>25</v>
      </c>
      <c r="O365" s="59">
        <f>(L365*Параметри!$K$32+M365*Параметри!$L$32+N365*Параметри!$M$32)/18</f>
        <v>371.74444444444447</v>
      </c>
      <c r="P365" s="41">
        <f>IF(H365=0,"",'Дані з ДІСО'!Y365/H365)</f>
        <v>1</v>
      </c>
      <c r="Q365" s="29">
        <f>IF(H365=0,"",(1+0.25*P365)*O365*Параметри!$K$51)</f>
        <v>95175.969406746561</v>
      </c>
      <c r="R365" s="29">
        <f>IF(H365=0,"",Q365*'Коефіцієнти АТО'!T365)</f>
        <v>1617.9914799146916</v>
      </c>
      <c r="S365" s="29">
        <f>IF(H365=0,"",H365*(1+0.25*P365)*Параметри!$K$66*Параметри!$K$20/1000)</f>
        <v>0</v>
      </c>
      <c r="T365" s="29">
        <f>IF(H365=0,"",H365*(1+0.25*P365)*'Коефіцієнти АТО'!$S365*Параметри!$K$20/1000)</f>
        <v>20065.429197902289</v>
      </c>
      <c r="U365" s="29">
        <f t="shared" si="48"/>
        <v>116859.39008456355</v>
      </c>
      <c r="V365" s="29">
        <f t="shared" si="49"/>
        <v>116859.39008456355</v>
      </c>
      <c r="W365" s="40">
        <f>ROUNDUP('Дані з ДІСО'!P365/Параметри!$K$24,0)</f>
        <v>0</v>
      </c>
      <c r="X365" s="40">
        <f>ROUNDUP('Дані з ДІСО'!Q365/Параметри!$K$24,0)</f>
        <v>0</v>
      </c>
      <c r="Y365" s="40">
        <f>ROUNDUP('Дані з ДІСО'!R365/Параметри!$K$24,0)</f>
        <v>0</v>
      </c>
      <c r="Z365" s="59">
        <f>(W365*Параметри!$K$33+X365*Параметри!$L$33+Y365*Параметри!$M$33)/18</f>
        <v>0</v>
      </c>
      <c r="AA365" s="41">
        <f>IF(J365=0,0,'Дані з ДІСО'!AA365/J365)</f>
        <v>0</v>
      </c>
      <c r="AB365" s="29">
        <f>(1+0.25*AA365)*Z365*Параметри!$K$51</f>
        <v>0</v>
      </c>
      <c r="AC365" s="29">
        <f>AB365*'Коефіцієнти АТО'!U365</f>
        <v>0</v>
      </c>
      <c r="AD365" s="29">
        <f>J365*(1+0.25*AA365)*Параметри!$K$66*Параметри!$K$20/1000</f>
        <v>0</v>
      </c>
      <c r="AE365" s="29">
        <f>(1+0.25*AA365)*J365*'Коефіцієнти АТО'!S365*Параметри!$K$20/1000</f>
        <v>0</v>
      </c>
      <c r="AF365" s="29">
        <f t="shared" si="45"/>
        <v>0</v>
      </c>
      <c r="AG365" s="29">
        <v>0</v>
      </c>
      <c r="AH365" s="40">
        <v>0</v>
      </c>
      <c r="AI365" s="40">
        <v>19</v>
      </c>
      <c r="AJ365" s="40">
        <f t="shared" si="46"/>
        <v>1</v>
      </c>
      <c r="AK365" s="29">
        <f>(AH365+AI365)*(1+0.25*AJ365)*Параметри!$K$53</f>
        <v>4261.4452977800011</v>
      </c>
      <c r="AL365" s="29">
        <f>ROUNDUP(('Дані з ДІСО'!AU365+'Дані з ДІСО'!AW365)/Параметри!$K$28,0)</f>
        <v>0</v>
      </c>
      <c r="AM365" s="64">
        <f>AL365*Параметри!$M$35/18</f>
        <v>0</v>
      </c>
      <c r="AN365" s="29">
        <f>IF(AL365=0,0,'Дані з ДІСО'!AW365/SUM('Дані з ДІСО'!AU365,'Дані з ДІСО'!AW365))</f>
        <v>0</v>
      </c>
      <c r="AO365" s="29">
        <f>(1+0.25*AN365)*AM365*Параметри!$K$51</f>
        <v>0</v>
      </c>
      <c r="AP365" s="40">
        <f>ROUNDUP(('Дані з ДІСО'!AE365+'Дані не з ДІСО'!E365+'Дані не з ДІСО'!G365)/Параметри!$K$69,0)</f>
        <v>0</v>
      </c>
      <c r="AQ365" s="40">
        <f t="shared" si="50"/>
        <v>0</v>
      </c>
      <c r="AR365" s="40">
        <f>IF(AP365=0,0,('Дані з ДІСО'!AH365+'Дані не з ДІСО'!G365)/('Дані з ДІСО'!AE365+'Дані не з ДІСО'!E365+'Дані не з ДІСО'!G365))</f>
        <v>0</v>
      </c>
      <c r="AS365" s="29">
        <f>AQ365*(1+0.25*AR365)*Параметри!$K$51</f>
        <v>0</v>
      </c>
      <c r="AT365" s="40">
        <f>ROUNDUP('Дані з ДІСО'!AF365/Параметри!$K$70,0)</f>
        <v>0</v>
      </c>
      <c r="AU365" s="40">
        <f t="shared" si="51"/>
        <v>0</v>
      </c>
      <c r="AV365" s="40">
        <f>IF(AT365=0,0,'Дані з ДІСО'!AI365/'Дані з ДІСО'!AF365)</f>
        <v>0</v>
      </c>
      <c r="AW365" s="29">
        <f>AU365*(1+0.25*AV365)*Параметри!$K$51</f>
        <v>0</v>
      </c>
      <c r="AX365" s="40">
        <f>ROUNDUP('Дані з ДІСО'!AR365/Параметри!$K$29,0)</f>
        <v>0</v>
      </c>
      <c r="AY365" s="40">
        <f>ROUNDUP('Дані з ДІСО'!AS365/Параметри!$K$29,0)</f>
        <v>0</v>
      </c>
      <c r="AZ365" s="40">
        <f>ROUNDUP('Дані з ДІСО'!AT365/Параметри!$K$29,0)</f>
        <v>0</v>
      </c>
      <c r="BA365" s="64">
        <f>(AX365*Параметри!$K$32+AY365*Параметри!$L$32+AZ365*Параметри!$M$32)/18</f>
        <v>0</v>
      </c>
      <c r="BB365" s="29">
        <f>(BA365*Параметри!$K$51+SUM('Дані з ДІСО'!AR365:AT365)*Параметри!$K$48*Параметри!$K$20/1000)*Параметри!$K$74</f>
        <v>0</v>
      </c>
      <c r="BC365" s="40">
        <f>ROUNDUP(('Дані не з ДІСО'!I365+'Дані не з ДІСО'!K365)/Параметри!$K$26,0)</f>
        <v>0</v>
      </c>
      <c r="BD365" s="29">
        <f>BC365*Параметри!$M$36/18</f>
        <v>0</v>
      </c>
      <c r="BE365" s="40">
        <f>IF(BC365=0,0,'Дані не з ДІСО'!K365/('Дані не з ДІСО'!I365+'Дані не з ДІСО'!K365))</f>
        <v>0</v>
      </c>
      <c r="BF365" s="29">
        <f>(1+0.25*BE365)*BD365*Параметри!$K$51</f>
        <v>0</v>
      </c>
      <c r="BG365" s="40">
        <f>ROUNDUP('Дані не з ДІСО'!M365/Параметри!$K$27,0)</f>
        <v>0</v>
      </c>
      <c r="BH365" s="40">
        <f>BG365*Параметри!$M$37/18</f>
        <v>0</v>
      </c>
      <c r="BI365" s="29">
        <f>BH365*Параметри!$K$51</f>
        <v>0</v>
      </c>
      <c r="BJ365" s="29">
        <f>'Дані не з ДІСО'!N365*Параметри!$K$76</f>
        <v>0</v>
      </c>
      <c r="BK365" s="40">
        <f>ROUNDUP('Дані з ДІСО'!V365/Параметри!$K$25,0)</f>
        <v>0</v>
      </c>
      <c r="BL365" s="40">
        <f>ROUNDUP('Дані з ДІСО'!W365/Параметри!$K$25,0)</f>
        <v>0</v>
      </c>
      <c r="BM365" s="40">
        <f>ROUNDUP('Дані з ДІСО'!X365/Параметри!$K$25,0)</f>
        <v>0</v>
      </c>
      <c r="BN365" s="40">
        <f>(BK365*Параметри!$K$34+BL365*Параметри!$L$34+BM365*Параметри!$M$34)/18</f>
        <v>0</v>
      </c>
      <c r="BO365" s="40">
        <f>IF(K365=0,0,'Дані з ДІСО'!AC365/K365)</f>
        <v>0</v>
      </c>
      <c r="BP365" s="29">
        <f>(1+0.25*BO365)*BN365*Параметри!$K$51</f>
        <v>0</v>
      </c>
      <c r="BQ365" s="29">
        <f>BP365*'Коефіцієнти АТО'!U365</f>
        <v>0</v>
      </c>
      <c r="BR365" s="29">
        <f>K365*(1+0.25*BO365)*Параметри!$K$66*Параметри!$K$20/1000</f>
        <v>0</v>
      </c>
      <c r="BS365" s="29">
        <f>(1+0.25*BO365)*K365*'Коефіцієнти АТО'!S365*Параметри!$K$20/1000</f>
        <v>0</v>
      </c>
      <c r="BT365" s="29">
        <f t="shared" si="52"/>
        <v>0</v>
      </c>
      <c r="BU365" s="40">
        <f>ROUNDUP('Дані з ДІСО'!AG365/Параметри!$K$71,0)</f>
        <v>0</v>
      </c>
      <c r="BV365" s="40">
        <f t="shared" si="53"/>
        <v>0</v>
      </c>
      <c r="BW365" s="40">
        <f>IF('Дані з ДІСО'!AG365=0,0,'Дані з ДІСО'!AJ365/'Дані з ДІСО'!AG365)</f>
        <v>0</v>
      </c>
      <c r="BX365" s="29">
        <f>BV365*(1+0.25*BW365)*Параметри!$K$51</f>
        <v>0</v>
      </c>
      <c r="BY365" s="29">
        <f>ROUND(IF(Параметри!$K$77="No",CC365,CC365*Параметри!$K$78)+AG365,1)</f>
        <v>109008.8</v>
      </c>
      <c r="BZ365" s="29">
        <f>ROUND(IF(Параметри!$K$77="No",BF365,BF365*Параметри!$K$78),1)</f>
        <v>0</v>
      </c>
      <c r="CA365" s="29">
        <f>ROUND(IF(Параметри!$K$77="No",BI365,BI365*Параметри!$K$78),1)</f>
        <v>0</v>
      </c>
      <c r="CB365" s="29">
        <f>ROUND(IF(Параметри!$K$77="No",BJ365,BJ365*Параметри!$K$78),1)</f>
        <v>0</v>
      </c>
      <c r="CC365" s="29">
        <f t="shared" si="47"/>
        <v>121120.83538234355</v>
      </c>
    </row>
    <row r="366" spans="1:81">
      <c r="A366" s="9">
        <v>365</v>
      </c>
      <c r="B366" s="9" t="s">
        <v>3148</v>
      </c>
      <c r="C366" s="9" t="s">
        <v>3148</v>
      </c>
      <c r="D366" s="9" t="s">
        <v>3459</v>
      </c>
      <c r="E366" s="9" t="s">
        <v>24</v>
      </c>
      <c r="F366" s="9" t="s">
        <v>3502</v>
      </c>
      <c r="G366" s="9" t="s">
        <v>774</v>
      </c>
      <c r="H366" s="29">
        <f>SUM('Дані з ДІСО'!J366:L366)</f>
        <v>589</v>
      </c>
      <c r="I366" s="29">
        <f>SUM('Дані з ДІСО'!G366:I366)</f>
        <v>34</v>
      </c>
      <c r="J366" s="29">
        <f>SUM('Дані з ДІСО'!P366:R366)</f>
        <v>0</v>
      </c>
      <c r="K366" s="29">
        <f>SUM('Дані з ДІСО'!V366:X366)</f>
        <v>0</v>
      </c>
      <c r="L366" s="40">
        <f>ROUNDUP('Дані з ДІСО'!J366/'Коефіцієнти АТО'!$R366,0)</f>
        <v>15</v>
      </c>
      <c r="M366" s="40">
        <f>ROUNDUP('Дані з ДІСО'!K366/'Коефіцієнти АТО'!$R366,0)</f>
        <v>21</v>
      </c>
      <c r="N366" s="40">
        <f>ROUNDUP('Дані з ДІСО'!L366/'Коефіцієнти АТО'!$R366,0)</f>
        <v>3</v>
      </c>
      <c r="O366" s="59">
        <f>(L366*Параметри!$K$32+M366*Параметри!$L$32+N366*Параметри!$M$32)/18</f>
        <v>63.233333333333334</v>
      </c>
      <c r="P366" s="41">
        <f>IF(H366=0,"",'Дані з ДІСО'!Y366/H366)</f>
        <v>0.3769100169779287</v>
      </c>
      <c r="Q366" s="29">
        <f>IF(H366=0,"",(1+0.25*P366)*O366*Параметри!$K$51)</f>
        <v>14171.848863827619</v>
      </c>
      <c r="R366" s="29">
        <f>IF(H366=0,"",Q366*'Коефіцієнти АТО'!T366)</f>
        <v>240.92143068506954</v>
      </c>
      <c r="S366" s="29">
        <f>IF(H366=0,"",H366*(1+0.25*P366)*Параметри!$K$66*Параметри!$K$20/1000)</f>
        <v>0</v>
      </c>
      <c r="T366" s="29">
        <f>IF(H366=0,"",H366*(1+0.25*P366)*'Коефіцієнти АТО'!$S366*Параметри!$K$20/1000)</f>
        <v>3250.8298390084678</v>
      </c>
      <c r="U366" s="29">
        <f t="shared" si="48"/>
        <v>17663.600133521159</v>
      </c>
      <c r="V366" s="29">
        <f t="shared" si="49"/>
        <v>17663.600133521159</v>
      </c>
      <c r="W366" s="40">
        <f>ROUNDUP('Дані з ДІСО'!P366/Параметри!$K$24,0)</f>
        <v>0</v>
      </c>
      <c r="X366" s="40">
        <f>ROUNDUP('Дані з ДІСО'!Q366/Параметри!$K$24,0)</f>
        <v>0</v>
      </c>
      <c r="Y366" s="40">
        <f>ROUNDUP('Дані з ДІСО'!R366/Параметри!$K$24,0)</f>
        <v>0</v>
      </c>
      <c r="Z366" s="59">
        <f>(W366*Параметри!$K$33+X366*Параметри!$L$33+Y366*Параметри!$M$33)/18</f>
        <v>0</v>
      </c>
      <c r="AA366" s="41">
        <f>IF(J366=0,0,'Дані з ДІСО'!AA366/J366)</f>
        <v>0</v>
      </c>
      <c r="AB366" s="29">
        <f>(1+0.25*AA366)*Z366*Параметри!$K$51</f>
        <v>0</v>
      </c>
      <c r="AC366" s="29">
        <f>AB366*'Коефіцієнти АТО'!U366</f>
        <v>0</v>
      </c>
      <c r="AD366" s="29">
        <f>J366*(1+0.25*AA366)*Параметри!$K$66*Параметри!$K$20/1000</f>
        <v>0</v>
      </c>
      <c r="AE366" s="29">
        <f>(1+0.25*AA366)*J366*'Коефіцієнти АТО'!S366*Параметри!$K$20/1000</f>
        <v>0</v>
      </c>
      <c r="AF366" s="29">
        <f t="shared" si="45"/>
        <v>0</v>
      </c>
      <c r="AG366" s="29">
        <v>0</v>
      </c>
      <c r="AH366" s="40">
        <v>0</v>
      </c>
      <c r="AI366" s="40">
        <v>4</v>
      </c>
      <c r="AJ366" s="40">
        <f t="shared" si="46"/>
        <v>1</v>
      </c>
      <c r="AK366" s="29">
        <f>(AH366+AI366)*(1+0.25*AJ366)*Параметри!$K$53</f>
        <v>897.14637848000029</v>
      </c>
      <c r="AL366" s="29">
        <f>ROUNDUP(('Дані з ДІСО'!AU366+'Дані з ДІСО'!AW366)/Параметри!$K$28,0)</f>
        <v>0</v>
      </c>
      <c r="AM366" s="64">
        <f>AL366*Параметри!$M$35/18</f>
        <v>0</v>
      </c>
      <c r="AN366" s="29">
        <f>IF(AL366=0,0,'Дані з ДІСО'!AW366/SUM('Дані з ДІСО'!AU366,'Дані з ДІСО'!AW366))</f>
        <v>0</v>
      </c>
      <c r="AO366" s="29">
        <f>(1+0.25*AN366)*AM366*Параметри!$K$51</f>
        <v>0</v>
      </c>
      <c r="AP366" s="40">
        <f>ROUNDUP(('Дані з ДІСО'!AE366+'Дані не з ДІСО'!E366+'Дані не з ДІСО'!G366)/Параметри!$K$69,0)</f>
        <v>0</v>
      </c>
      <c r="AQ366" s="40">
        <f t="shared" si="50"/>
        <v>0</v>
      </c>
      <c r="AR366" s="40">
        <f>IF(AP366=0,0,('Дані з ДІСО'!AH366+'Дані не з ДІСО'!G366)/('Дані з ДІСО'!AE366+'Дані не з ДІСО'!E366+'Дані не з ДІСО'!G366))</f>
        <v>0</v>
      </c>
      <c r="AS366" s="29">
        <f>AQ366*(1+0.25*AR366)*Параметри!$K$51</f>
        <v>0</v>
      </c>
      <c r="AT366" s="40">
        <f>ROUNDUP('Дані з ДІСО'!AF366/Параметри!$K$70,0)</f>
        <v>0</v>
      </c>
      <c r="AU366" s="40">
        <f t="shared" si="51"/>
        <v>0</v>
      </c>
      <c r="AV366" s="40">
        <f>IF(AT366=0,0,'Дані з ДІСО'!AI366/'Дані з ДІСО'!AF366)</f>
        <v>0</v>
      </c>
      <c r="AW366" s="29">
        <f>AU366*(1+0.25*AV366)*Параметри!$K$51</f>
        <v>0</v>
      </c>
      <c r="AX366" s="40">
        <f>ROUNDUP('Дані з ДІСО'!AR366/Параметри!$K$29,0)</f>
        <v>0</v>
      </c>
      <c r="AY366" s="40">
        <f>ROUNDUP('Дані з ДІСО'!AS366/Параметри!$K$29,0)</f>
        <v>0</v>
      </c>
      <c r="AZ366" s="40">
        <f>ROUNDUP('Дані з ДІСО'!AT366/Параметри!$K$29,0)</f>
        <v>0</v>
      </c>
      <c r="BA366" s="64">
        <f>(AX366*Параметри!$K$32+AY366*Параметри!$L$32+AZ366*Параметри!$M$32)/18</f>
        <v>0</v>
      </c>
      <c r="BB366" s="29">
        <f>(BA366*Параметри!$K$51+SUM('Дані з ДІСО'!AR366:AT366)*Параметри!$K$48*Параметри!$K$20/1000)*Параметри!$K$74</f>
        <v>0</v>
      </c>
      <c r="BC366" s="40">
        <f>ROUNDUP(('Дані не з ДІСО'!I366+'Дані не з ДІСО'!K366)/Параметри!$K$26,0)</f>
        <v>0</v>
      </c>
      <c r="BD366" s="29">
        <f>BC366*Параметри!$M$36/18</f>
        <v>0</v>
      </c>
      <c r="BE366" s="40">
        <f>IF(BC366=0,0,'Дані не з ДІСО'!K366/('Дані не з ДІСО'!I366+'Дані не з ДІСО'!K366))</f>
        <v>0</v>
      </c>
      <c r="BF366" s="29">
        <f>(1+0.25*BE366)*BD366*Параметри!$K$51</f>
        <v>0</v>
      </c>
      <c r="BG366" s="40">
        <f>ROUNDUP('Дані не з ДІСО'!M366/Параметри!$K$27,0)</f>
        <v>0</v>
      </c>
      <c r="BH366" s="40">
        <f>BG366*Параметри!$M$37/18</f>
        <v>0</v>
      </c>
      <c r="BI366" s="29">
        <f>BH366*Параметри!$K$51</f>
        <v>0</v>
      </c>
      <c r="BJ366" s="29">
        <f>'Дані не з ДІСО'!N366*Параметри!$K$76</f>
        <v>0</v>
      </c>
      <c r="BK366" s="40">
        <f>ROUNDUP('Дані з ДІСО'!V366/Параметри!$K$25,0)</f>
        <v>0</v>
      </c>
      <c r="BL366" s="40">
        <f>ROUNDUP('Дані з ДІСО'!W366/Параметри!$K$25,0)</f>
        <v>0</v>
      </c>
      <c r="BM366" s="40">
        <f>ROUNDUP('Дані з ДІСО'!X366/Параметри!$K$25,0)</f>
        <v>0</v>
      </c>
      <c r="BN366" s="40">
        <f>(BK366*Параметри!$K$34+BL366*Параметри!$L$34+BM366*Параметри!$M$34)/18</f>
        <v>0</v>
      </c>
      <c r="BO366" s="40">
        <f>IF(K366=0,0,'Дані з ДІСО'!AC366/K366)</f>
        <v>0</v>
      </c>
      <c r="BP366" s="29">
        <f>(1+0.25*BO366)*BN366*Параметри!$K$51</f>
        <v>0</v>
      </c>
      <c r="BQ366" s="29">
        <f>BP366*'Коефіцієнти АТО'!U366</f>
        <v>0</v>
      </c>
      <c r="BR366" s="29">
        <f>K366*(1+0.25*BO366)*Параметри!$K$66*Параметри!$K$20/1000</f>
        <v>0</v>
      </c>
      <c r="BS366" s="29">
        <f>(1+0.25*BO366)*K366*'Коефіцієнти АТО'!S366*Параметри!$K$20/1000</f>
        <v>0</v>
      </c>
      <c r="BT366" s="29">
        <f t="shared" si="52"/>
        <v>0</v>
      </c>
      <c r="BU366" s="40">
        <f>ROUNDUP('Дані з ДІСО'!AG366/Параметри!$K$71,0)</f>
        <v>0</v>
      </c>
      <c r="BV366" s="40">
        <f t="shared" si="53"/>
        <v>0</v>
      </c>
      <c r="BW366" s="40">
        <f>IF('Дані з ДІСО'!AG366=0,0,'Дані з ДІСО'!AJ366/'Дані з ДІСО'!AG366)</f>
        <v>0</v>
      </c>
      <c r="BX366" s="29">
        <f>BV366*(1+0.25*BW366)*Параметри!$K$51</f>
        <v>0</v>
      </c>
      <c r="BY366" s="29">
        <f>ROUND(IF(Параметри!$K$77="No",CC366,CC366*Параметри!$K$78)+AG366,1)</f>
        <v>16704.7</v>
      </c>
      <c r="BZ366" s="29">
        <f>ROUND(IF(Параметри!$K$77="No",BF366,BF366*Параметри!$K$78),1)</f>
        <v>0</v>
      </c>
      <c r="CA366" s="29">
        <f>ROUND(IF(Параметри!$K$77="No",BI366,BI366*Параметри!$K$78),1)</f>
        <v>0</v>
      </c>
      <c r="CB366" s="29">
        <f>ROUND(IF(Параметри!$K$77="No",BJ366,BJ366*Параметри!$K$78),1)</f>
        <v>0</v>
      </c>
      <c r="CC366" s="29">
        <f t="shared" si="47"/>
        <v>18560.746512001158</v>
      </c>
    </row>
    <row r="367" spans="1:81">
      <c r="A367" s="9">
        <v>366</v>
      </c>
      <c r="B367" s="9" t="s">
        <v>3148</v>
      </c>
      <c r="C367" s="9" t="s">
        <v>3148</v>
      </c>
      <c r="D367" s="9" t="s">
        <v>3459</v>
      </c>
      <c r="E367" s="9" t="s">
        <v>24</v>
      </c>
      <c r="F367" s="9" t="s">
        <v>3503</v>
      </c>
      <c r="G367" s="9" t="s">
        <v>776</v>
      </c>
      <c r="H367" s="29">
        <f>SUM('Дані з ДІСО'!J367:L367)</f>
        <v>4462</v>
      </c>
      <c r="I367" s="29">
        <f>SUM('Дані з ДІСО'!G367:I367)</f>
        <v>214</v>
      </c>
      <c r="J367" s="29">
        <f>SUM('Дані з ДІСО'!P367:R367)</f>
        <v>0</v>
      </c>
      <c r="K367" s="29">
        <f>SUM('Дані з ДІСО'!V367:X367)</f>
        <v>0</v>
      </c>
      <c r="L367" s="40">
        <f>ROUNDUP('Дані з ДІСО'!J367/'Коефіцієнти АТО'!$R367,0)</f>
        <v>95</v>
      </c>
      <c r="M367" s="40">
        <f>ROUNDUP('Дані з ДІСО'!K367/'Коефіцієнти АТО'!$R367,0)</f>
        <v>119</v>
      </c>
      <c r="N367" s="40">
        <f>ROUNDUP('Дані з ДІСО'!L367/'Коефіцієнти АТО'!$R367,0)</f>
        <v>35</v>
      </c>
      <c r="O367" s="59">
        <f>(L367*Параметри!$K$32+M367*Параметри!$L$32+N367*Параметри!$M$32)/18</f>
        <v>406.6</v>
      </c>
      <c r="P367" s="41">
        <f>IF(H367=0,"",'Дані з ДІСО'!Y367/H367)</f>
        <v>0.67951591214701923</v>
      </c>
      <c r="Q367" s="29">
        <f>IF(H367=0,"",(1+0.25*P367)*O367*Параметри!$K$51)</f>
        <v>97427.401690169238</v>
      </c>
      <c r="R367" s="29">
        <f>IF(H367=0,"",Q367*'Коефіцієнти АТО'!T367)</f>
        <v>1656.2658287328773</v>
      </c>
      <c r="S367" s="29">
        <f>IF(H367=0,"",H367*(1+0.25*P367)*Параметри!$K$66*Параметри!$K$20/1000)</f>
        <v>0</v>
      </c>
      <c r="T367" s="29">
        <f>IF(H367=0,"",H367*(1+0.25*P367)*'Коефіцієнти АТО'!$S367*Параметри!$K$20/1000)</f>
        <v>26329.451915631038</v>
      </c>
      <c r="U367" s="29">
        <f t="shared" si="48"/>
        <v>125413.11943453316</v>
      </c>
      <c r="V367" s="29">
        <f t="shared" si="49"/>
        <v>125413.11943453316</v>
      </c>
      <c r="W367" s="40">
        <f>ROUNDUP('Дані з ДІСО'!P367/Параметри!$K$24,0)</f>
        <v>0</v>
      </c>
      <c r="X367" s="40">
        <f>ROUNDUP('Дані з ДІСО'!Q367/Параметри!$K$24,0)</f>
        <v>0</v>
      </c>
      <c r="Y367" s="40">
        <f>ROUNDUP('Дані з ДІСО'!R367/Параметри!$K$24,0)</f>
        <v>0</v>
      </c>
      <c r="Z367" s="59">
        <f>(W367*Параметри!$K$33+X367*Параметри!$L$33+Y367*Параметри!$M$33)/18</f>
        <v>0</v>
      </c>
      <c r="AA367" s="41">
        <f>IF(J367=0,0,'Дані з ДІСО'!AA367/J367)</f>
        <v>0</v>
      </c>
      <c r="AB367" s="29">
        <f>(1+0.25*AA367)*Z367*Параметри!$K$51</f>
        <v>0</v>
      </c>
      <c r="AC367" s="29">
        <f>AB367*'Коефіцієнти АТО'!U367</f>
        <v>0</v>
      </c>
      <c r="AD367" s="29">
        <f>J367*(1+0.25*AA367)*Параметри!$K$66*Параметри!$K$20/1000</f>
        <v>0</v>
      </c>
      <c r="AE367" s="29">
        <f>(1+0.25*AA367)*J367*'Коефіцієнти АТО'!S367*Параметри!$K$20/1000</f>
        <v>0</v>
      </c>
      <c r="AF367" s="29">
        <f t="shared" si="45"/>
        <v>0</v>
      </c>
      <c r="AG367" s="29">
        <v>0</v>
      </c>
      <c r="AH367" s="40">
        <v>12</v>
      </c>
      <c r="AI367" s="40">
        <v>18</v>
      </c>
      <c r="AJ367" s="40">
        <f t="shared" si="46"/>
        <v>0.6</v>
      </c>
      <c r="AK367" s="29">
        <f>(AH367+AI367)*(1+0.25*AJ367)*Параметри!$K$53</f>
        <v>6190.3100115120014</v>
      </c>
      <c r="AL367" s="29">
        <f>ROUNDUP(('Дані з ДІСО'!AU367+'Дані з ДІСО'!AW367)/Параметри!$K$28,0)</f>
        <v>0</v>
      </c>
      <c r="AM367" s="64">
        <f>AL367*Параметри!$M$35/18</f>
        <v>0</v>
      </c>
      <c r="AN367" s="29">
        <f>IF(AL367=0,0,'Дані з ДІСО'!AW367/SUM('Дані з ДІСО'!AU367,'Дані з ДІСО'!AW367))</f>
        <v>0</v>
      </c>
      <c r="AO367" s="29">
        <f>(1+0.25*AN367)*AM367*Параметри!$K$51</f>
        <v>0</v>
      </c>
      <c r="AP367" s="40">
        <f>ROUNDUP(('Дані з ДІСО'!AE367+'Дані не з ДІСО'!E367+'Дані не з ДІСО'!G367)/Параметри!$K$69,0)</f>
        <v>0</v>
      </c>
      <c r="AQ367" s="40">
        <f t="shared" si="50"/>
        <v>0</v>
      </c>
      <c r="AR367" s="40">
        <f>IF(AP367=0,0,('Дані з ДІСО'!AH367+'Дані не з ДІСО'!G367)/('Дані з ДІСО'!AE367+'Дані не з ДІСО'!E367+'Дані не з ДІСО'!G367))</f>
        <v>0</v>
      </c>
      <c r="AS367" s="29">
        <f>AQ367*(1+0.25*AR367)*Параметри!$K$51</f>
        <v>0</v>
      </c>
      <c r="AT367" s="40">
        <f>ROUNDUP('Дані з ДІСО'!AF367/Параметри!$K$70,0)</f>
        <v>0</v>
      </c>
      <c r="AU367" s="40">
        <f t="shared" si="51"/>
        <v>0</v>
      </c>
      <c r="AV367" s="40">
        <f>IF(AT367=0,0,'Дані з ДІСО'!AI367/'Дані з ДІСО'!AF367)</f>
        <v>0</v>
      </c>
      <c r="AW367" s="29">
        <f>AU367*(1+0.25*AV367)*Параметри!$K$51</f>
        <v>0</v>
      </c>
      <c r="AX367" s="40">
        <f>ROUNDUP('Дані з ДІСО'!AR367/Параметри!$K$29,0)</f>
        <v>0</v>
      </c>
      <c r="AY367" s="40">
        <f>ROUNDUP('Дані з ДІСО'!AS367/Параметри!$K$29,0)</f>
        <v>0</v>
      </c>
      <c r="AZ367" s="40">
        <f>ROUNDUP('Дані з ДІСО'!AT367/Параметри!$K$29,0)</f>
        <v>0</v>
      </c>
      <c r="BA367" s="64">
        <f>(AX367*Параметри!$K$32+AY367*Параметри!$L$32+AZ367*Параметри!$M$32)/18</f>
        <v>0</v>
      </c>
      <c r="BB367" s="29">
        <f>(BA367*Параметри!$K$51+SUM('Дані з ДІСО'!AR367:AT367)*Параметри!$K$48*Параметри!$K$20/1000)*Параметри!$K$74</f>
        <v>0</v>
      </c>
      <c r="BC367" s="40">
        <f>ROUNDUP(('Дані не з ДІСО'!I367+'Дані не з ДІСО'!K367)/Параметри!$K$26,0)</f>
        <v>0</v>
      </c>
      <c r="BD367" s="29">
        <f>BC367*Параметри!$M$36/18</f>
        <v>0</v>
      </c>
      <c r="BE367" s="40">
        <f>IF(BC367=0,0,'Дані не з ДІСО'!K367/('Дані не з ДІСО'!I367+'Дані не з ДІСО'!K367))</f>
        <v>0</v>
      </c>
      <c r="BF367" s="29">
        <f>(1+0.25*BE367)*BD367*Параметри!$K$51</f>
        <v>0</v>
      </c>
      <c r="BG367" s="40">
        <f>ROUNDUP('Дані не з ДІСО'!M367/Параметри!$K$27,0)</f>
        <v>0</v>
      </c>
      <c r="BH367" s="40">
        <f>BG367*Параметри!$M$37/18</f>
        <v>0</v>
      </c>
      <c r="BI367" s="29">
        <f>BH367*Параметри!$K$51</f>
        <v>0</v>
      </c>
      <c r="BJ367" s="29">
        <f>'Дані не з ДІСО'!N367*Параметри!$K$76</f>
        <v>0</v>
      </c>
      <c r="BK367" s="40">
        <f>ROUNDUP('Дані з ДІСО'!V367/Параметри!$K$25,0)</f>
        <v>0</v>
      </c>
      <c r="BL367" s="40">
        <f>ROUNDUP('Дані з ДІСО'!W367/Параметри!$K$25,0)</f>
        <v>0</v>
      </c>
      <c r="BM367" s="40">
        <f>ROUNDUP('Дані з ДІСО'!X367/Параметри!$K$25,0)</f>
        <v>0</v>
      </c>
      <c r="BN367" s="40">
        <f>(BK367*Параметри!$K$34+BL367*Параметри!$L$34+BM367*Параметри!$M$34)/18</f>
        <v>0</v>
      </c>
      <c r="BO367" s="40">
        <f>IF(K367=0,0,'Дані з ДІСО'!AC367/K367)</f>
        <v>0</v>
      </c>
      <c r="BP367" s="29">
        <f>(1+0.25*BO367)*BN367*Параметри!$K$51</f>
        <v>0</v>
      </c>
      <c r="BQ367" s="29">
        <f>BP367*'Коефіцієнти АТО'!U367</f>
        <v>0</v>
      </c>
      <c r="BR367" s="29">
        <f>K367*(1+0.25*BO367)*Параметри!$K$66*Параметри!$K$20/1000</f>
        <v>0</v>
      </c>
      <c r="BS367" s="29">
        <f>(1+0.25*BO367)*K367*'Коефіцієнти АТО'!S367*Параметри!$K$20/1000</f>
        <v>0</v>
      </c>
      <c r="BT367" s="29">
        <f t="shared" si="52"/>
        <v>0</v>
      </c>
      <c r="BU367" s="40">
        <f>ROUNDUP('Дані з ДІСО'!AG367/Параметри!$K$71,0)</f>
        <v>0</v>
      </c>
      <c r="BV367" s="40">
        <f t="shared" si="53"/>
        <v>0</v>
      </c>
      <c r="BW367" s="40">
        <f>IF('Дані з ДІСО'!AG367=0,0,'Дані з ДІСО'!AJ367/'Дані з ДІСО'!AG367)</f>
        <v>0</v>
      </c>
      <c r="BX367" s="29">
        <f>BV367*(1+0.25*BW367)*Параметри!$K$51</f>
        <v>0</v>
      </c>
      <c r="BY367" s="29">
        <f>ROUND(IF(Параметри!$K$77="No",CC367,CC367*Параметри!$K$78)+AG367,1)</f>
        <v>118443.1</v>
      </c>
      <c r="BZ367" s="29">
        <f>ROUND(IF(Параметри!$K$77="No",BF367,BF367*Параметри!$K$78),1)</f>
        <v>0</v>
      </c>
      <c r="CA367" s="29">
        <f>ROUND(IF(Параметри!$K$77="No",BI367,BI367*Параметри!$K$78),1)</f>
        <v>0</v>
      </c>
      <c r="CB367" s="29">
        <f>ROUND(IF(Параметри!$K$77="No",BJ367,BJ367*Параметри!$K$78),1)</f>
        <v>0</v>
      </c>
      <c r="CC367" s="29">
        <f t="shared" si="47"/>
        <v>131603.42944604516</v>
      </c>
    </row>
    <row r="368" spans="1:81">
      <c r="A368" s="9">
        <v>367</v>
      </c>
      <c r="B368" s="9" t="s">
        <v>3148</v>
      </c>
      <c r="C368" s="9" t="s">
        <v>3148</v>
      </c>
      <c r="D368" s="9" t="s">
        <v>3459</v>
      </c>
      <c r="E368" s="9" t="s">
        <v>24</v>
      </c>
      <c r="F368" s="9" t="s">
        <v>3504</v>
      </c>
      <c r="G368" s="9" t="s">
        <v>778</v>
      </c>
      <c r="H368" s="29">
        <f>SUM('Дані з ДІСО'!J368:L368)</f>
        <v>1216</v>
      </c>
      <c r="I368" s="29">
        <f>SUM('Дані з ДІСО'!G368:I368)</f>
        <v>96</v>
      </c>
      <c r="J368" s="29">
        <f>SUM('Дані з ДІСО'!P368:R368)</f>
        <v>0</v>
      </c>
      <c r="K368" s="29">
        <f>SUM('Дані з ДІСО'!V368:X368)</f>
        <v>0</v>
      </c>
      <c r="L368" s="40">
        <f>ROUNDUP('Дані з ДІСО'!J368/'Коефіцієнти АТО'!$R368,0)</f>
        <v>33</v>
      </c>
      <c r="M368" s="40">
        <f>ROUNDUP('Дані з ДІСО'!K368/'Коефіцієнти АТО'!$R368,0)</f>
        <v>44</v>
      </c>
      <c r="N368" s="40">
        <f>ROUNDUP('Дані з ДІСО'!L368/'Коефіцієнти АТО'!$R368,0)</f>
        <v>11</v>
      </c>
      <c r="O368" s="59">
        <f>(L368*Параметри!$K$32+M368*Параметри!$L$32+N368*Параметри!$M$32)/18</f>
        <v>143.79444444444445</v>
      </c>
      <c r="P368" s="41">
        <f>IF(H368=0,"",'Дані з ДІСО'!Y368/H368)</f>
        <v>0.99095394736842102</v>
      </c>
      <c r="Q368" s="29">
        <f>IF(H368=0,"",(1+0.25*P368)*O368*Параметри!$K$51)</f>
        <v>36748.404448550835</v>
      </c>
      <c r="R368" s="29">
        <f>IF(H368=0,"",Q368*'Коефіцієнти АТО'!T368)</f>
        <v>624.72287562536428</v>
      </c>
      <c r="S368" s="29">
        <f>IF(H368=0,"",H368*(1+0.25*P368)*Параметри!$K$66*Параметри!$K$20/1000)</f>
        <v>0</v>
      </c>
      <c r="T368" s="29">
        <f>IF(H368=0,"",H368*(1+0.25*P368)*'Коефіцієнти АТО'!$S368*Параметри!$K$20/1000)</f>
        <v>7652.9427047875843</v>
      </c>
      <c r="U368" s="29">
        <f t="shared" si="48"/>
        <v>45026.070028963783</v>
      </c>
      <c r="V368" s="29">
        <f t="shared" si="49"/>
        <v>45026.070028963783</v>
      </c>
      <c r="W368" s="40">
        <f>ROUNDUP('Дані з ДІСО'!P368/Параметри!$K$24,0)</f>
        <v>0</v>
      </c>
      <c r="X368" s="40">
        <f>ROUNDUP('Дані з ДІСО'!Q368/Параметри!$K$24,0)</f>
        <v>0</v>
      </c>
      <c r="Y368" s="40">
        <f>ROUNDUP('Дані з ДІСО'!R368/Параметри!$K$24,0)</f>
        <v>0</v>
      </c>
      <c r="Z368" s="59">
        <f>(W368*Параметри!$K$33+X368*Параметри!$L$33+Y368*Параметри!$M$33)/18</f>
        <v>0</v>
      </c>
      <c r="AA368" s="41">
        <f>IF(J368=0,0,'Дані з ДІСО'!AA368/J368)</f>
        <v>0</v>
      </c>
      <c r="AB368" s="29">
        <f>(1+0.25*AA368)*Z368*Параметри!$K$51</f>
        <v>0</v>
      </c>
      <c r="AC368" s="29">
        <f>AB368*'Коефіцієнти АТО'!U368</f>
        <v>0</v>
      </c>
      <c r="AD368" s="29">
        <f>J368*(1+0.25*AA368)*Параметри!$K$66*Параметри!$K$20/1000</f>
        <v>0</v>
      </c>
      <c r="AE368" s="29">
        <f>(1+0.25*AA368)*J368*'Коефіцієнти АТО'!S368*Параметри!$K$20/1000</f>
        <v>0</v>
      </c>
      <c r="AF368" s="29">
        <f t="shared" si="45"/>
        <v>0</v>
      </c>
      <c r="AG368" s="29">
        <v>0</v>
      </c>
      <c r="AH368" s="40">
        <v>0</v>
      </c>
      <c r="AI368" s="40">
        <v>4</v>
      </c>
      <c r="AJ368" s="40">
        <f t="shared" si="46"/>
        <v>1</v>
      </c>
      <c r="AK368" s="29">
        <f>(AH368+AI368)*(1+0.25*AJ368)*Параметри!$K$53</f>
        <v>897.14637848000029</v>
      </c>
      <c r="AL368" s="29">
        <f>ROUNDUP(('Дані з ДІСО'!AU368+'Дані з ДІСО'!AW368)/Параметри!$K$28,0)</f>
        <v>0</v>
      </c>
      <c r="AM368" s="64">
        <f>AL368*Параметри!$M$35/18</f>
        <v>0</v>
      </c>
      <c r="AN368" s="29">
        <f>IF(AL368=0,0,'Дані з ДІСО'!AW368/SUM('Дані з ДІСО'!AU368,'Дані з ДІСО'!AW368))</f>
        <v>0</v>
      </c>
      <c r="AO368" s="29">
        <f>(1+0.25*AN368)*AM368*Параметри!$K$51</f>
        <v>0</v>
      </c>
      <c r="AP368" s="40">
        <f>ROUNDUP(('Дані з ДІСО'!AE368+'Дані не з ДІСО'!E368+'Дані не з ДІСО'!G368)/Параметри!$K$69,0)</f>
        <v>0</v>
      </c>
      <c r="AQ368" s="40">
        <f t="shared" si="50"/>
        <v>0</v>
      </c>
      <c r="AR368" s="40">
        <f>IF(AP368=0,0,('Дані з ДІСО'!AH368+'Дані не з ДІСО'!G368)/('Дані з ДІСО'!AE368+'Дані не з ДІСО'!E368+'Дані не з ДІСО'!G368))</f>
        <v>0</v>
      </c>
      <c r="AS368" s="29">
        <f>AQ368*(1+0.25*AR368)*Параметри!$K$51</f>
        <v>0</v>
      </c>
      <c r="AT368" s="40">
        <f>ROUNDUP('Дані з ДІСО'!AF368/Параметри!$K$70,0)</f>
        <v>0</v>
      </c>
      <c r="AU368" s="40">
        <f t="shared" si="51"/>
        <v>0</v>
      </c>
      <c r="AV368" s="40">
        <f>IF(AT368=0,0,'Дані з ДІСО'!AI368/'Дані з ДІСО'!AF368)</f>
        <v>0</v>
      </c>
      <c r="AW368" s="29">
        <f>AU368*(1+0.25*AV368)*Параметри!$K$51</f>
        <v>0</v>
      </c>
      <c r="AX368" s="40">
        <f>ROUNDUP('Дані з ДІСО'!AR368/Параметри!$K$29,0)</f>
        <v>0</v>
      </c>
      <c r="AY368" s="40">
        <f>ROUNDUP('Дані з ДІСО'!AS368/Параметри!$K$29,0)</f>
        <v>0</v>
      </c>
      <c r="AZ368" s="40">
        <f>ROUNDUP('Дані з ДІСО'!AT368/Параметри!$K$29,0)</f>
        <v>0</v>
      </c>
      <c r="BA368" s="64">
        <f>(AX368*Параметри!$K$32+AY368*Параметри!$L$32+AZ368*Параметри!$M$32)/18</f>
        <v>0</v>
      </c>
      <c r="BB368" s="29">
        <f>(BA368*Параметри!$K$51+SUM('Дані з ДІСО'!AR368:AT368)*Параметри!$K$48*Параметри!$K$20/1000)*Параметри!$K$74</f>
        <v>0</v>
      </c>
      <c r="BC368" s="40">
        <f>ROUNDUP(('Дані не з ДІСО'!I368+'Дані не з ДІСО'!K368)/Параметри!$K$26,0)</f>
        <v>0</v>
      </c>
      <c r="BD368" s="29">
        <f>BC368*Параметри!$M$36/18</f>
        <v>0</v>
      </c>
      <c r="BE368" s="40">
        <f>IF(BC368=0,0,'Дані не з ДІСО'!K368/('Дані не з ДІСО'!I368+'Дані не з ДІСО'!K368))</f>
        <v>0</v>
      </c>
      <c r="BF368" s="29">
        <f>(1+0.25*BE368)*BD368*Параметри!$K$51</f>
        <v>0</v>
      </c>
      <c r="BG368" s="40">
        <f>ROUNDUP('Дані не з ДІСО'!M368/Параметри!$K$27,0)</f>
        <v>0</v>
      </c>
      <c r="BH368" s="40">
        <f>BG368*Параметри!$M$37/18</f>
        <v>0</v>
      </c>
      <c r="BI368" s="29">
        <f>BH368*Параметри!$K$51</f>
        <v>0</v>
      </c>
      <c r="BJ368" s="29">
        <f>'Дані не з ДІСО'!N368*Параметри!$K$76</f>
        <v>0</v>
      </c>
      <c r="BK368" s="40">
        <f>ROUNDUP('Дані з ДІСО'!V368/Параметри!$K$25,0)</f>
        <v>0</v>
      </c>
      <c r="BL368" s="40">
        <f>ROUNDUP('Дані з ДІСО'!W368/Параметри!$K$25,0)</f>
        <v>0</v>
      </c>
      <c r="BM368" s="40">
        <f>ROUNDUP('Дані з ДІСО'!X368/Параметри!$K$25,0)</f>
        <v>0</v>
      </c>
      <c r="BN368" s="40">
        <f>(BK368*Параметри!$K$34+BL368*Параметри!$L$34+BM368*Параметри!$M$34)/18</f>
        <v>0</v>
      </c>
      <c r="BO368" s="40">
        <f>IF(K368=0,0,'Дані з ДІСО'!AC368/K368)</f>
        <v>0</v>
      </c>
      <c r="BP368" s="29">
        <f>(1+0.25*BO368)*BN368*Параметри!$K$51</f>
        <v>0</v>
      </c>
      <c r="BQ368" s="29">
        <f>BP368*'Коефіцієнти АТО'!U368</f>
        <v>0</v>
      </c>
      <c r="BR368" s="29">
        <f>K368*(1+0.25*BO368)*Параметри!$K$66*Параметри!$K$20/1000</f>
        <v>0</v>
      </c>
      <c r="BS368" s="29">
        <f>(1+0.25*BO368)*K368*'Коефіцієнти АТО'!S368*Параметри!$K$20/1000</f>
        <v>0</v>
      </c>
      <c r="BT368" s="29">
        <f t="shared" si="52"/>
        <v>0</v>
      </c>
      <c r="BU368" s="40">
        <f>ROUNDUP('Дані з ДІСО'!AG368/Параметри!$K$71,0)</f>
        <v>0</v>
      </c>
      <c r="BV368" s="40">
        <f t="shared" si="53"/>
        <v>0</v>
      </c>
      <c r="BW368" s="40">
        <f>IF('Дані з ДІСО'!AG368=0,0,'Дані з ДІСО'!AJ368/'Дані з ДІСО'!AG368)</f>
        <v>0</v>
      </c>
      <c r="BX368" s="29">
        <f>BV368*(1+0.25*BW368)*Параметри!$K$51</f>
        <v>0</v>
      </c>
      <c r="BY368" s="29">
        <f>ROUND(IF(Параметри!$K$77="No",CC368,CC368*Параметри!$K$78)+AG368,1)</f>
        <v>41330.9</v>
      </c>
      <c r="BZ368" s="29">
        <f>ROUND(IF(Параметри!$K$77="No",BF368,BF368*Параметри!$K$78),1)</f>
        <v>0</v>
      </c>
      <c r="CA368" s="29">
        <f>ROUND(IF(Параметри!$K$77="No",BI368,BI368*Параметри!$K$78),1)</f>
        <v>0</v>
      </c>
      <c r="CB368" s="29">
        <f>ROUND(IF(Параметри!$K$77="No",BJ368,BJ368*Параметри!$K$78),1)</f>
        <v>0</v>
      </c>
      <c r="CC368" s="29">
        <f t="shared" si="47"/>
        <v>45923.216407443782</v>
      </c>
    </row>
    <row r="369" spans="1:81">
      <c r="A369" s="9">
        <v>368</v>
      </c>
      <c r="B369" s="9" t="s">
        <v>3148</v>
      </c>
      <c r="C369" s="9" t="s">
        <v>3148</v>
      </c>
      <c r="D369" s="9" t="s">
        <v>3459</v>
      </c>
      <c r="E369" s="9" t="s">
        <v>24</v>
      </c>
      <c r="F369" s="9" t="s">
        <v>3505</v>
      </c>
      <c r="G369" s="9" t="s">
        <v>780</v>
      </c>
      <c r="H369" s="29">
        <f>SUM('Дані з ДІСО'!J369:L369)</f>
        <v>1970</v>
      </c>
      <c r="I369" s="29">
        <f>SUM('Дані з ДІСО'!G369:I369)</f>
        <v>146</v>
      </c>
      <c r="J369" s="29">
        <f>SUM('Дані з ДІСО'!P369:R369)</f>
        <v>0</v>
      </c>
      <c r="K369" s="29">
        <f>SUM('Дані з ДІСО'!V369:X369)</f>
        <v>0</v>
      </c>
      <c r="L369" s="40">
        <f>ROUNDUP('Дані з ДІСО'!J369/'Коефіцієнти АТО'!$R369,0)</f>
        <v>56</v>
      </c>
      <c r="M369" s="40">
        <f>ROUNDUP('Дані з ДІСО'!K369/'Коефіцієнти АТО'!$R369,0)</f>
        <v>60</v>
      </c>
      <c r="N369" s="40">
        <f>ROUNDUP('Дані з ДІСО'!L369/'Коефіцієнти АТО'!$R369,0)</f>
        <v>13</v>
      </c>
      <c r="O369" s="59">
        <f>(L369*Параметри!$K$32+M369*Параметри!$L$32+N369*Параметри!$M$32)/18</f>
        <v>206.19444444444446</v>
      </c>
      <c r="P369" s="41">
        <f>IF(H369=0,"",'Дані з ДІСО'!Y369/H369)</f>
        <v>0</v>
      </c>
      <c r="Q369" s="29">
        <f>IF(H369=0,"",(1+0.25*P369)*O369*Параметри!$K$51)</f>
        <v>42232.789604942445</v>
      </c>
      <c r="R369" s="29">
        <f>IF(H369=0,"",Q369*'Коефіцієнти АТО'!T369)</f>
        <v>717.95742328402162</v>
      </c>
      <c r="S369" s="29">
        <f>IF(H369=0,"",H369*(1+0.25*P369)*Параметри!$K$66*Параметри!$K$20/1000)</f>
        <v>0</v>
      </c>
      <c r="T369" s="29">
        <f>IF(H369=0,"",H369*(1+0.25*P369)*'Коефіцієнти АТО'!$S369*Параметри!$K$20/1000)</f>
        <v>9936.5939221825938</v>
      </c>
      <c r="U369" s="29">
        <f t="shared" si="48"/>
        <v>52887.340950409067</v>
      </c>
      <c r="V369" s="29">
        <f t="shared" si="49"/>
        <v>52887.340950409067</v>
      </c>
      <c r="W369" s="40">
        <f>ROUNDUP('Дані з ДІСО'!P369/Параметри!$K$24,0)</f>
        <v>0</v>
      </c>
      <c r="X369" s="40">
        <f>ROUNDUP('Дані з ДІСО'!Q369/Параметри!$K$24,0)</f>
        <v>0</v>
      </c>
      <c r="Y369" s="40">
        <f>ROUNDUP('Дані з ДІСО'!R369/Параметри!$K$24,0)</f>
        <v>0</v>
      </c>
      <c r="Z369" s="59">
        <f>(W369*Параметри!$K$33+X369*Параметри!$L$33+Y369*Параметри!$M$33)/18</f>
        <v>0</v>
      </c>
      <c r="AA369" s="41">
        <f>IF(J369=0,0,'Дані з ДІСО'!AA369/J369)</f>
        <v>0</v>
      </c>
      <c r="AB369" s="29">
        <f>(1+0.25*AA369)*Z369*Параметри!$K$51</f>
        <v>0</v>
      </c>
      <c r="AC369" s="29">
        <f>AB369*'Коефіцієнти АТО'!U369</f>
        <v>0</v>
      </c>
      <c r="AD369" s="29">
        <f>J369*(1+0.25*AA369)*Параметри!$K$66*Параметри!$K$20/1000</f>
        <v>0</v>
      </c>
      <c r="AE369" s="29">
        <f>(1+0.25*AA369)*J369*'Коефіцієнти АТО'!S369*Параметри!$K$20/1000</f>
        <v>0</v>
      </c>
      <c r="AF369" s="29">
        <f t="shared" si="45"/>
        <v>0</v>
      </c>
      <c r="AG369" s="29">
        <v>0</v>
      </c>
      <c r="AH369" s="40">
        <v>5</v>
      </c>
      <c r="AI369" s="40">
        <v>0</v>
      </c>
      <c r="AJ369" s="40">
        <f t="shared" si="46"/>
        <v>0</v>
      </c>
      <c r="AK369" s="29">
        <f>(AH369+AI369)*(1+0.25*AJ369)*Параметри!$K$53</f>
        <v>897.14637848000029</v>
      </c>
      <c r="AL369" s="29">
        <f>ROUNDUP(('Дані з ДІСО'!AU369+'Дані з ДІСО'!AW369)/Параметри!$K$28,0)</f>
        <v>0</v>
      </c>
      <c r="AM369" s="64">
        <f>AL369*Параметри!$M$35/18</f>
        <v>0</v>
      </c>
      <c r="AN369" s="29">
        <f>IF(AL369=0,0,'Дані з ДІСО'!AW369/SUM('Дані з ДІСО'!AU369,'Дані з ДІСО'!AW369))</f>
        <v>0</v>
      </c>
      <c r="AO369" s="29">
        <f>(1+0.25*AN369)*AM369*Параметри!$K$51</f>
        <v>0</v>
      </c>
      <c r="AP369" s="40">
        <f>ROUNDUP(('Дані з ДІСО'!AE369+'Дані не з ДІСО'!E369+'Дані не з ДІСО'!G369)/Параметри!$K$69,0)</f>
        <v>0</v>
      </c>
      <c r="AQ369" s="40">
        <f t="shared" si="50"/>
        <v>0</v>
      </c>
      <c r="AR369" s="40">
        <f>IF(AP369=0,0,('Дані з ДІСО'!AH369+'Дані не з ДІСО'!G369)/('Дані з ДІСО'!AE369+'Дані не з ДІСО'!E369+'Дані не з ДІСО'!G369))</f>
        <v>0</v>
      </c>
      <c r="AS369" s="29">
        <f>AQ369*(1+0.25*AR369)*Параметри!$K$51</f>
        <v>0</v>
      </c>
      <c r="AT369" s="40">
        <f>ROUNDUP('Дані з ДІСО'!AF369/Параметри!$K$70,0)</f>
        <v>0</v>
      </c>
      <c r="AU369" s="40">
        <f t="shared" si="51"/>
        <v>0</v>
      </c>
      <c r="AV369" s="40">
        <f>IF(AT369=0,0,'Дані з ДІСО'!AI369/'Дані з ДІСО'!AF369)</f>
        <v>0</v>
      </c>
      <c r="AW369" s="29">
        <f>AU369*(1+0.25*AV369)*Параметри!$K$51</f>
        <v>0</v>
      </c>
      <c r="AX369" s="40">
        <f>ROUNDUP('Дані з ДІСО'!AR369/Параметри!$K$29,0)</f>
        <v>0</v>
      </c>
      <c r="AY369" s="40">
        <f>ROUNDUP('Дані з ДІСО'!AS369/Параметри!$K$29,0)</f>
        <v>0</v>
      </c>
      <c r="AZ369" s="40">
        <f>ROUNDUP('Дані з ДІСО'!AT369/Параметри!$K$29,0)</f>
        <v>0</v>
      </c>
      <c r="BA369" s="64">
        <f>(AX369*Параметри!$K$32+AY369*Параметри!$L$32+AZ369*Параметри!$M$32)/18</f>
        <v>0</v>
      </c>
      <c r="BB369" s="29">
        <f>(BA369*Параметри!$K$51+SUM('Дані з ДІСО'!AR369:AT369)*Параметри!$K$48*Параметри!$K$20/1000)*Параметри!$K$74</f>
        <v>0</v>
      </c>
      <c r="BC369" s="40">
        <f>ROUNDUP(('Дані не з ДІСО'!I369+'Дані не з ДІСО'!K369)/Параметри!$K$26,0)</f>
        <v>0</v>
      </c>
      <c r="BD369" s="29">
        <f>BC369*Параметри!$M$36/18</f>
        <v>0</v>
      </c>
      <c r="BE369" s="40">
        <f>IF(BC369=0,0,'Дані не з ДІСО'!K369/('Дані не з ДІСО'!I369+'Дані не з ДІСО'!K369))</f>
        <v>0</v>
      </c>
      <c r="BF369" s="29">
        <f>(1+0.25*BE369)*BD369*Параметри!$K$51</f>
        <v>0</v>
      </c>
      <c r="BG369" s="40">
        <f>ROUNDUP('Дані не з ДІСО'!M369/Параметри!$K$27,0)</f>
        <v>0</v>
      </c>
      <c r="BH369" s="40">
        <f>BG369*Параметри!$M$37/18</f>
        <v>0</v>
      </c>
      <c r="BI369" s="29">
        <f>BH369*Параметри!$K$51</f>
        <v>0</v>
      </c>
      <c r="BJ369" s="29">
        <f>'Дані не з ДІСО'!N369*Параметри!$K$76</f>
        <v>0</v>
      </c>
      <c r="BK369" s="40">
        <f>ROUNDUP('Дані з ДІСО'!V369/Параметри!$K$25,0)</f>
        <v>0</v>
      </c>
      <c r="BL369" s="40">
        <f>ROUNDUP('Дані з ДІСО'!W369/Параметри!$K$25,0)</f>
        <v>0</v>
      </c>
      <c r="BM369" s="40">
        <f>ROUNDUP('Дані з ДІСО'!X369/Параметри!$K$25,0)</f>
        <v>0</v>
      </c>
      <c r="BN369" s="40">
        <f>(BK369*Параметри!$K$34+BL369*Параметри!$L$34+BM369*Параметри!$M$34)/18</f>
        <v>0</v>
      </c>
      <c r="BO369" s="40">
        <f>IF(K369=0,0,'Дані з ДІСО'!AC369/K369)</f>
        <v>0</v>
      </c>
      <c r="BP369" s="29">
        <f>(1+0.25*BO369)*BN369*Параметри!$K$51</f>
        <v>0</v>
      </c>
      <c r="BQ369" s="29">
        <f>BP369*'Коефіцієнти АТО'!U369</f>
        <v>0</v>
      </c>
      <c r="BR369" s="29">
        <f>K369*(1+0.25*BO369)*Параметри!$K$66*Параметри!$K$20/1000</f>
        <v>0</v>
      </c>
      <c r="BS369" s="29">
        <f>(1+0.25*BO369)*K369*'Коефіцієнти АТО'!S369*Параметри!$K$20/1000</f>
        <v>0</v>
      </c>
      <c r="BT369" s="29">
        <f t="shared" si="52"/>
        <v>0</v>
      </c>
      <c r="BU369" s="40">
        <f>ROUNDUP('Дані з ДІСО'!AG369/Параметри!$K$71,0)</f>
        <v>0</v>
      </c>
      <c r="BV369" s="40">
        <f t="shared" si="53"/>
        <v>0</v>
      </c>
      <c r="BW369" s="40">
        <f>IF('Дані з ДІСО'!AG369=0,0,'Дані з ДІСО'!AJ369/'Дані з ДІСО'!AG369)</f>
        <v>0</v>
      </c>
      <c r="BX369" s="29">
        <f>BV369*(1+0.25*BW369)*Параметри!$K$51</f>
        <v>0</v>
      </c>
      <c r="BY369" s="29">
        <f>ROUND(IF(Параметри!$K$77="No",CC369,CC369*Параметри!$K$78)+AG369,1)</f>
        <v>48406</v>
      </c>
      <c r="BZ369" s="29">
        <f>ROUND(IF(Параметри!$K$77="No",BF369,BF369*Параметри!$K$78),1)</f>
        <v>0</v>
      </c>
      <c r="CA369" s="29">
        <f>ROUND(IF(Параметри!$K$77="No",BI369,BI369*Параметри!$K$78),1)</f>
        <v>0</v>
      </c>
      <c r="CB369" s="29">
        <f>ROUND(IF(Параметри!$K$77="No",BJ369,BJ369*Параметри!$K$78),1)</f>
        <v>0</v>
      </c>
      <c r="CC369" s="29">
        <f t="shared" si="47"/>
        <v>53784.487328889067</v>
      </c>
    </row>
    <row r="370" spans="1:81">
      <c r="A370" s="9">
        <v>369</v>
      </c>
      <c r="B370" s="9" t="s">
        <v>3148</v>
      </c>
      <c r="C370" s="9" t="s">
        <v>3148</v>
      </c>
      <c r="D370" s="9" t="s">
        <v>3459</v>
      </c>
      <c r="E370" s="9" t="s">
        <v>24</v>
      </c>
      <c r="F370" s="9" t="s">
        <v>3506</v>
      </c>
      <c r="G370" s="9" t="s">
        <v>782</v>
      </c>
      <c r="H370" s="29">
        <f>SUM('Дані з ДІСО'!J370:L370)</f>
        <v>816</v>
      </c>
      <c r="I370" s="29">
        <f>SUM('Дані з ДІСО'!G370:I370)</f>
        <v>79</v>
      </c>
      <c r="J370" s="29">
        <f>SUM('Дані з ДІСО'!P370:R370)</f>
        <v>0</v>
      </c>
      <c r="K370" s="29">
        <f>SUM('Дані з ДІСО'!V370:X370)</f>
        <v>0</v>
      </c>
      <c r="L370" s="40">
        <f>ROUNDUP('Дані з ДІСО'!J370/'Коефіцієнти АТО'!$R370,0)</f>
        <v>25</v>
      </c>
      <c r="M370" s="40">
        <f>ROUNDUP('Дані з ДІСО'!K370/'Коефіцієнти АТО'!$R370,0)</f>
        <v>32</v>
      </c>
      <c r="N370" s="40">
        <f>ROUNDUP('Дані з ДІСО'!L370/'Коефіцієнти АТО'!$R370,0)</f>
        <v>7</v>
      </c>
      <c r="O370" s="59">
        <f>(L370*Параметри!$K$32+M370*Параметри!$L$32+N370*Параметри!$M$32)/18</f>
        <v>103.88333333333334</v>
      </c>
      <c r="P370" s="41">
        <f>IF(H370=0,"",'Дані з ДІСО'!Y370/H370)</f>
        <v>1</v>
      </c>
      <c r="Q370" s="29">
        <f>IF(H370=0,"",(1+0.25*P370)*O370*Параметри!$K$51)</f>
        <v>26596.757807585171</v>
      </c>
      <c r="R370" s="29">
        <f>IF(H370=0,"",Q370*'Коефіцієнти АТО'!T370)</f>
        <v>452.14488272894795</v>
      </c>
      <c r="S370" s="29">
        <f>IF(H370=0,"",H370*(1+0.25*P370)*Параметри!$K$66*Параметри!$K$20/1000)</f>
        <v>0</v>
      </c>
      <c r="T370" s="29">
        <f>IF(H370=0,"",H370*(1+0.25*P370)*'Коефіцієнти АТО'!$S370*Параметри!$K$20/1000)</f>
        <v>5144.8354317899721</v>
      </c>
      <c r="U370" s="29">
        <f t="shared" si="48"/>
        <v>32193.738122104092</v>
      </c>
      <c r="V370" s="29">
        <f t="shared" si="49"/>
        <v>32193.738122104092</v>
      </c>
      <c r="W370" s="40">
        <f>ROUNDUP('Дані з ДІСО'!P370/Параметри!$K$24,0)</f>
        <v>0</v>
      </c>
      <c r="X370" s="40">
        <f>ROUNDUP('Дані з ДІСО'!Q370/Параметри!$K$24,0)</f>
        <v>0</v>
      </c>
      <c r="Y370" s="40">
        <f>ROUNDUP('Дані з ДІСО'!R370/Параметри!$K$24,0)</f>
        <v>0</v>
      </c>
      <c r="Z370" s="59">
        <f>(W370*Параметри!$K$33+X370*Параметри!$L$33+Y370*Параметри!$M$33)/18</f>
        <v>0</v>
      </c>
      <c r="AA370" s="41">
        <f>IF(J370=0,0,'Дані з ДІСО'!AA370/J370)</f>
        <v>0</v>
      </c>
      <c r="AB370" s="29">
        <f>(1+0.25*AA370)*Z370*Параметри!$K$51</f>
        <v>0</v>
      </c>
      <c r="AC370" s="29">
        <f>AB370*'Коефіцієнти АТО'!U370</f>
        <v>0</v>
      </c>
      <c r="AD370" s="29">
        <f>J370*(1+0.25*AA370)*Параметри!$K$66*Параметри!$K$20/1000</f>
        <v>0</v>
      </c>
      <c r="AE370" s="29">
        <f>(1+0.25*AA370)*J370*'Коефіцієнти АТО'!S370*Параметри!$K$20/1000</f>
        <v>0</v>
      </c>
      <c r="AF370" s="29">
        <f t="shared" si="45"/>
        <v>0</v>
      </c>
      <c r="AG370" s="29">
        <v>0</v>
      </c>
      <c r="AH370" s="40">
        <v>0</v>
      </c>
      <c r="AI370" s="40">
        <v>2</v>
      </c>
      <c r="AJ370" s="40">
        <f t="shared" si="46"/>
        <v>1</v>
      </c>
      <c r="AK370" s="29">
        <f>(AH370+AI370)*(1+0.25*AJ370)*Параметри!$K$53</f>
        <v>448.57318924000015</v>
      </c>
      <c r="AL370" s="29">
        <f>ROUNDUP(('Дані з ДІСО'!AU370+'Дані з ДІСО'!AW370)/Параметри!$K$28,0)</f>
        <v>0</v>
      </c>
      <c r="AM370" s="64">
        <f>AL370*Параметри!$M$35/18</f>
        <v>0</v>
      </c>
      <c r="AN370" s="29">
        <f>IF(AL370=0,0,'Дані з ДІСО'!AW370/SUM('Дані з ДІСО'!AU370,'Дані з ДІСО'!AW370))</f>
        <v>0</v>
      </c>
      <c r="AO370" s="29">
        <f>(1+0.25*AN370)*AM370*Параметри!$K$51</f>
        <v>0</v>
      </c>
      <c r="AP370" s="40">
        <f>ROUNDUP(('Дані з ДІСО'!AE370+'Дані не з ДІСО'!E370+'Дані не з ДІСО'!G370)/Параметри!$K$69,0)</f>
        <v>0</v>
      </c>
      <c r="AQ370" s="40">
        <f t="shared" si="50"/>
        <v>0</v>
      </c>
      <c r="AR370" s="40">
        <f>IF(AP370=0,0,('Дані з ДІСО'!AH370+'Дані не з ДІСО'!G370)/('Дані з ДІСО'!AE370+'Дані не з ДІСО'!E370+'Дані не з ДІСО'!G370))</f>
        <v>0</v>
      </c>
      <c r="AS370" s="29">
        <f>AQ370*(1+0.25*AR370)*Параметри!$K$51</f>
        <v>0</v>
      </c>
      <c r="AT370" s="40">
        <f>ROUNDUP('Дані з ДІСО'!AF370/Параметри!$K$70,0)</f>
        <v>0</v>
      </c>
      <c r="AU370" s="40">
        <f t="shared" si="51"/>
        <v>0</v>
      </c>
      <c r="AV370" s="40">
        <f>IF(AT370=0,0,'Дані з ДІСО'!AI370/'Дані з ДІСО'!AF370)</f>
        <v>0</v>
      </c>
      <c r="AW370" s="29">
        <f>AU370*(1+0.25*AV370)*Параметри!$K$51</f>
        <v>0</v>
      </c>
      <c r="AX370" s="40">
        <f>ROUNDUP('Дані з ДІСО'!AR370/Параметри!$K$29,0)</f>
        <v>0</v>
      </c>
      <c r="AY370" s="40">
        <f>ROUNDUP('Дані з ДІСО'!AS370/Параметри!$K$29,0)</f>
        <v>0</v>
      </c>
      <c r="AZ370" s="40">
        <f>ROUNDUP('Дані з ДІСО'!AT370/Параметри!$K$29,0)</f>
        <v>0</v>
      </c>
      <c r="BA370" s="64">
        <f>(AX370*Параметри!$K$32+AY370*Параметри!$L$32+AZ370*Параметри!$M$32)/18</f>
        <v>0</v>
      </c>
      <c r="BB370" s="29">
        <f>(BA370*Параметри!$K$51+SUM('Дані з ДІСО'!AR370:AT370)*Параметри!$K$48*Параметри!$K$20/1000)*Параметри!$K$74</f>
        <v>0</v>
      </c>
      <c r="BC370" s="40">
        <f>ROUNDUP(('Дані не з ДІСО'!I370+'Дані не з ДІСО'!K370)/Параметри!$K$26,0)</f>
        <v>0</v>
      </c>
      <c r="BD370" s="29">
        <f>BC370*Параметри!$M$36/18</f>
        <v>0</v>
      </c>
      <c r="BE370" s="40">
        <f>IF(BC370=0,0,'Дані не з ДІСО'!K370/('Дані не з ДІСО'!I370+'Дані не з ДІСО'!K370))</f>
        <v>0</v>
      </c>
      <c r="BF370" s="29">
        <f>(1+0.25*BE370)*BD370*Параметри!$K$51</f>
        <v>0</v>
      </c>
      <c r="BG370" s="40">
        <f>ROUNDUP('Дані не з ДІСО'!M370/Параметри!$K$27,0)</f>
        <v>0</v>
      </c>
      <c r="BH370" s="40">
        <f>BG370*Параметри!$M$37/18</f>
        <v>0</v>
      </c>
      <c r="BI370" s="29">
        <f>BH370*Параметри!$K$51</f>
        <v>0</v>
      </c>
      <c r="BJ370" s="29">
        <f>'Дані не з ДІСО'!N370*Параметри!$K$76</f>
        <v>0</v>
      </c>
      <c r="BK370" s="40">
        <f>ROUNDUP('Дані з ДІСО'!V370/Параметри!$K$25,0)</f>
        <v>0</v>
      </c>
      <c r="BL370" s="40">
        <f>ROUNDUP('Дані з ДІСО'!W370/Параметри!$K$25,0)</f>
        <v>0</v>
      </c>
      <c r="BM370" s="40">
        <f>ROUNDUP('Дані з ДІСО'!X370/Параметри!$K$25,0)</f>
        <v>0</v>
      </c>
      <c r="BN370" s="40">
        <f>(BK370*Параметри!$K$34+BL370*Параметри!$L$34+BM370*Параметри!$M$34)/18</f>
        <v>0</v>
      </c>
      <c r="BO370" s="40">
        <f>IF(K370=0,0,'Дані з ДІСО'!AC370/K370)</f>
        <v>0</v>
      </c>
      <c r="BP370" s="29">
        <f>(1+0.25*BO370)*BN370*Параметри!$K$51</f>
        <v>0</v>
      </c>
      <c r="BQ370" s="29">
        <f>BP370*'Коефіцієнти АТО'!U370</f>
        <v>0</v>
      </c>
      <c r="BR370" s="29">
        <f>K370*(1+0.25*BO370)*Параметри!$K$66*Параметри!$K$20/1000</f>
        <v>0</v>
      </c>
      <c r="BS370" s="29">
        <f>(1+0.25*BO370)*K370*'Коефіцієнти АТО'!S370*Параметри!$K$20/1000</f>
        <v>0</v>
      </c>
      <c r="BT370" s="29">
        <f t="shared" si="52"/>
        <v>0</v>
      </c>
      <c r="BU370" s="40">
        <f>ROUNDUP('Дані з ДІСО'!AG370/Параметри!$K$71,0)</f>
        <v>0</v>
      </c>
      <c r="BV370" s="40">
        <f t="shared" si="53"/>
        <v>0</v>
      </c>
      <c r="BW370" s="40">
        <f>IF('Дані з ДІСО'!AG370=0,0,'Дані з ДІСО'!AJ370/'Дані з ДІСО'!AG370)</f>
        <v>0</v>
      </c>
      <c r="BX370" s="29">
        <f>BV370*(1+0.25*BW370)*Параметри!$K$51</f>
        <v>0</v>
      </c>
      <c r="BY370" s="29">
        <f>ROUND(IF(Параметри!$K$77="No",CC370,CC370*Параметри!$K$78)+AG370,1)</f>
        <v>29378.1</v>
      </c>
      <c r="BZ370" s="29">
        <f>ROUND(IF(Параметри!$K$77="No",BF370,BF370*Параметри!$K$78),1)</f>
        <v>0</v>
      </c>
      <c r="CA370" s="29">
        <f>ROUND(IF(Параметри!$K$77="No",BI370,BI370*Параметри!$K$78),1)</f>
        <v>0</v>
      </c>
      <c r="CB370" s="29">
        <f>ROUND(IF(Параметри!$K$77="No",BJ370,BJ370*Параметри!$K$78),1)</f>
        <v>0</v>
      </c>
      <c r="CC370" s="29">
        <f t="shared" si="47"/>
        <v>32642.311311344092</v>
      </c>
    </row>
    <row r="371" spans="1:81">
      <c r="A371" s="9">
        <v>370</v>
      </c>
      <c r="B371" s="9" t="s">
        <v>3145</v>
      </c>
      <c r="C371" s="9" t="s">
        <v>3146</v>
      </c>
      <c r="D371" s="9" t="s">
        <v>3459</v>
      </c>
      <c r="E371" s="9" t="s">
        <v>21</v>
      </c>
      <c r="F371" s="9" t="s">
        <v>3507</v>
      </c>
      <c r="G371" s="9" t="s">
        <v>784</v>
      </c>
      <c r="H371" s="29">
        <f>SUM('Дані з ДІСО'!J371:L371)</f>
        <v>3839.5</v>
      </c>
      <c r="I371" s="29">
        <f>SUM('Дані з ДІСО'!G371:I371)</f>
        <v>162</v>
      </c>
      <c r="J371" s="29">
        <f>SUM('Дані з ДІСО'!P371:R371)</f>
        <v>0</v>
      </c>
      <c r="K371" s="29">
        <f>SUM('Дані з ДІСО'!V371:X371)</f>
        <v>0</v>
      </c>
      <c r="L371" s="40">
        <f>ROUNDUP('Дані з ДІСО'!J371/'Коефіцієнти АТО'!$R371,0)</f>
        <v>66</v>
      </c>
      <c r="M371" s="40">
        <f>ROUNDUP('Дані з ДІСО'!K371/'Коефіцієнти АТО'!$R371,0)</f>
        <v>86</v>
      </c>
      <c r="N371" s="40">
        <f>ROUNDUP('Дані з ДІСО'!L371/'Коефіцієнти АТО'!$R371,0)</f>
        <v>28</v>
      </c>
      <c r="O371" s="59">
        <f>(L371*Параметри!$K$32+M371*Параметри!$L$32+N371*Параметри!$M$32)/18</f>
        <v>295.78888888888895</v>
      </c>
      <c r="P371" s="41">
        <f>IF(H371=0,"",'Дані з ДІСО'!Y371/H371)</f>
        <v>1</v>
      </c>
      <c r="Q371" s="29">
        <f>IF(H371=0,"",(1+0.25*P371)*O371*Параметри!$K$51)</f>
        <v>75729.428268434131</v>
      </c>
      <c r="R371" s="29">
        <f>IF(H371=0,"",Q371*'Коефіцієнти АТО'!T371)</f>
        <v>5679.7071201325598</v>
      </c>
      <c r="S371" s="29">
        <f>IF(H371=0,"",H371*(1+0.25*P371)*Параметри!$K$66*Параметри!$K$20/1000)</f>
        <v>0</v>
      </c>
      <c r="T371" s="29">
        <f>IF(H371=0,"",H371*(1+0.25*P371)*'Коефіцієнти АТО'!$S371*Параметри!$K$20/1000)</f>
        <v>15072.804664534793</v>
      </c>
      <c r="U371" s="29">
        <f t="shared" si="48"/>
        <v>96481.940053101483</v>
      </c>
      <c r="V371" s="29">
        <f t="shared" si="49"/>
        <v>96481.940053101483</v>
      </c>
      <c r="W371" s="40">
        <f>ROUNDUP('Дані з ДІСО'!P371/Параметри!$K$24,0)</f>
        <v>0</v>
      </c>
      <c r="X371" s="40">
        <f>ROUNDUP('Дані з ДІСО'!Q371/Параметри!$K$24,0)</f>
        <v>0</v>
      </c>
      <c r="Y371" s="40">
        <f>ROUNDUP('Дані з ДІСО'!R371/Параметри!$K$24,0)</f>
        <v>0</v>
      </c>
      <c r="Z371" s="59">
        <f>(W371*Параметри!$K$33+X371*Параметри!$L$33+Y371*Параметри!$M$33)/18</f>
        <v>0</v>
      </c>
      <c r="AA371" s="41">
        <f>IF(J371=0,0,'Дані з ДІСО'!AA371/J371)</f>
        <v>0</v>
      </c>
      <c r="AB371" s="29">
        <f>(1+0.25*AA371)*Z371*Параметри!$K$51</f>
        <v>0</v>
      </c>
      <c r="AC371" s="29">
        <f>AB371*'Коефіцієнти АТО'!U371</f>
        <v>0</v>
      </c>
      <c r="AD371" s="29">
        <f>J371*(1+0.25*AA371)*Параметри!$K$66*Параметри!$K$20/1000</f>
        <v>0</v>
      </c>
      <c r="AE371" s="29">
        <f>(1+0.25*AA371)*J371*'Коефіцієнти АТО'!S371*Параметри!$K$20/1000</f>
        <v>0</v>
      </c>
      <c r="AF371" s="29">
        <f t="shared" si="45"/>
        <v>0</v>
      </c>
      <c r="AG371" s="29">
        <v>0</v>
      </c>
      <c r="AH371" s="40">
        <v>0</v>
      </c>
      <c r="AI371" s="40">
        <v>25</v>
      </c>
      <c r="AJ371" s="40">
        <f t="shared" si="46"/>
        <v>1</v>
      </c>
      <c r="AK371" s="29">
        <f>(AH371+AI371)*(1+0.25*AJ371)*Параметри!$K$53</f>
        <v>5607.1648655000017</v>
      </c>
      <c r="AL371" s="29">
        <f>ROUNDUP(('Дані з ДІСО'!AU371+'Дані з ДІСО'!AW371)/Параметри!$K$28,0)</f>
        <v>0</v>
      </c>
      <c r="AM371" s="64">
        <f>AL371*Параметри!$M$35/18</f>
        <v>0</v>
      </c>
      <c r="AN371" s="29">
        <f>IF(AL371=0,0,'Дані з ДІСО'!AW371/SUM('Дані з ДІСО'!AU371,'Дані з ДІСО'!AW371))</f>
        <v>0</v>
      </c>
      <c r="AO371" s="29">
        <f>(1+0.25*AN371)*AM371*Параметри!$K$51</f>
        <v>0</v>
      </c>
      <c r="AP371" s="40">
        <f>ROUNDUP(('Дані з ДІСО'!AE371+'Дані не з ДІСО'!E371+'Дані не з ДІСО'!G371)/Параметри!$K$69,0)</f>
        <v>0</v>
      </c>
      <c r="AQ371" s="40">
        <f t="shared" si="50"/>
        <v>0</v>
      </c>
      <c r="AR371" s="40">
        <f>IF(AP371=0,0,('Дані з ДІСО'!AH371+'Дані не з ДІСО'!G371)/('Дані з ДІСО'!AE371+'Дані не з ДІСО'!E371+'Дані не з ДІСО'!G371))</f>
        <v>0</v>
      </c>
      <c r="AS371" s="29">
        <f>AQ371*(1+0.25*AR371)*Параметри!$K$51</f>
        <v>0</v>
      </c>
      <c r="AT371" s="40">
        <f>ROUNDUP('Дані з ДІСО'!AF371/Параметри!$K$70,0)</f>
        <v>0</v>
      </c>
      <c r="AU371" s="40">
        <f t="shared" si="51"/>
        <v>0</v>
      </c>
      <c r="AV371" s="40">
        <f>IF(AT371=0,0,'Дані з ДІСО'!AI371/'Дані з ДІСО'!AF371)</f>
        <v>0</v>
      </c>
      <c r="AW371" s="29">
        <f>AU371*(1+0.25*AV371)*Параметри!$K$51</f>
        <v>0</v>
      </c>
      <c r="AX371" s="40">
        <f>ROUNDUP('Дані з ДІСО'!AR371/Параметри!$K$29,0)</f>
        <v>0</v>
      </c>
      <c r="AY371" s="40">
        <f>ROUNDUP('Дані з ДІСО'!AS371/Параметри!$K$29,0)</f>
        <v>0</v>
      </c>
      <c r="AZ371" s="40">
        <f>ROUNDUP('Дані з ДІСО'!AT371/Параметри!$K$29,0)</f>
        <v>0</v>
      </c>
      <c r="BA371" s="64">
        <f>(AX371*Параметри!$K$32+AY371*Параметри!$L$32+AZ371*Параметри!$M$32)/18</f>
        <v>0</v>
      </c>
      <c r="BB371" s="29">
        <f>(BA371*Параметри!$K$51+SUM('Дані з ДІСО'!AR371:AT371)*Параметри!$K$48*Параметри!$K$20/1000)*Параметри!$K$74</f>
        <v>0</v>
      </c>
      <c r="BC371" s="40">
        <f>ROUNDUP(('Дані не з ДІСО'!I371+'Дані не з ДІСО'!K371)/Параметри!$K$26,0)</f>
        <v>0</v>
      </c>
      <c r="BD371" s="29">
        <f>BC371*Параметри!$M$36/18</f>
        <v>0</v>
      </c>
      <c r="BE371" s="40">
        <f>IF(BC371=0,0,'Дані не з ДІСО'!K371/('Дані не з ДІСО'!I371+'Дані не з ДІСО'!K371))</f>
        <v>0</v>
      </c>
      <c r="BF371" s="29">
        <f>(1+0.25*BE371)*BD371*Параметри!$K$51</f>
        <v>0</v>
      </c>
      <c r="BG371" s="40">
        <f>ROUNDUP('Дані не з ДІСО'!M371/Параметри!$K$27,0)</f>
        <v>0</v>
      </c>
      <c r="BH371" s="40">
        <f>BG371*Параметри!$M$37/18</f>
        <v>0</v>
      </c>
      <c r="BI371" s="29">
        <f>BH371*Параметри!$K$51</f>
        <v>0</v>
      </c>
      <c r="BJ371" s="29">
        <f>'Дані не з ДІСО'!N371*Параметри!$K$76</f>
        <v>0</v>
      </c>
      <c r="BK371" s="40">
        <f>ROUNDUP('Дані з ДІСО'!V371/Параметри!$K$25,0)</f>
        <v>0</v>
      </c>
      <c r="BL371" s="40">
        <f>ROUNDUP('Дані з ДІСО'!W371/Параметри!$K$25,0)</f>
        <v>0</v>
      </c>
      <c r="BM371" s="40">
        <f>ROUNDUP('Дані з ДІСО'!X371/Параметри!$K$25,0)</f>
        <v>0</v>
      </c>
      <c r="BN371" s="40">
        <f>(BK371*Параметри!$K$34+BL371*Параметри!$L$34+BM371*Параметри!$M$34)/18</f>
        <v>0</v>
      </c>
      <c r="BO371" s="40">
        <f>IF(K371=0,0,'Дані з ДІСО'!AC371/K371)</f>
        <v>0</v>
      </c>
      <c r="BP371" s="29">
        <f>(1+0.25*BO371)*BN371*Параметри!$K$51</f>
        <v>0</v>
      </c>
      <c r="BQ371" s="29">
        <f>BP371*'Коефіцієнти АТО'!U371</f>
        <v>0</v>
      </c>
      <c r="BR371" s="29">
        <f>K371*(1+0.25*BO371)*Параметри!$K$66*Параметри!$K$20/1000</f>
        <v>0</v>
      </c>
      <c r="BS371" s="29">
        <f>(1+0.25*BO371)*K371*'Коефіцієнти АТО'!S371*Параметри!$K$20/1000</f>
        <v>0</v>
      </c>
      <c r="BT371" s="29">
        <f t="shared" si="52"/>
        <v>0</v>
      </c>
      <c r="BU371" s="40">
        <f>ROUNDUP('Дані з ДІСО'!AG371/Параметри!$K$71,0)</f>
        <v>0</v>
      </c>
      <c r="BV371" s="40">
        <f t="shared" si="53"/>
        <v>0</v>
      </c>
      <c r="BW371" s="40">
        <f>IF('Дані з ДІСО'!AG371=0,0,'Дані з ДІСО'!AJ371/'Дані з ДІСО'!AG371)</f>
        <v>0</v>
      </c>
      <c r="BX371" s="29">
        <f>BV371*(1+0.25*BW371)*Параметри!$K$51</f>
        <v>0</v>
      </c>
      <c r="BY371" s="29">
        <f>ROUND(IF(Параметри!$K$77="No",CC371,CC371*Параметри!$K$78)+AG371,1)</f>
        <v>91880.2</v>
      </c>
      <c r="BZ371" s="29">
        <f>ROUND(IF(Параметри!$K$77="No",BF371,BF371*Параметри!$K$78),1)</f>
        <v>0</v>
      </c>
      <c r="CA371" s="29">
        <f>ROUND(IF(Параметри!$K$77="No",BI371,BI371*Параметри!$K$78),1)</f>
        <v>0</v>
      </c>
      <c r="CB371" s="29">
        <f>ROUND(IF(Параметри!$K$77="No",BJ371,BJ371*Параметри!$K$78),1)</f>
        <v>0</v>
      </c>
      <c r="CC371" s="29">
        <f t="shared" si="47"/>
        <v>102089.10491860149</v>
      </c>
    </row>
    <row r="372" spans="1:81">
      <c r="A372" s="9">
        <v>371</v>
      </c>
      <c r="B372" s="9" t="s">
        <v>3145</v>
      </c>
      <c r="C372" s="9" t="s">
        <v>3146</v>
      </c>
      <c r="D372" s="9" t="s">
        <v>3459</v>
      </c>
      <c r="E372" s="9" t="s">
        <v>21</v>
      </c>
      <c r="F372" s="9" t="s">
        <v>3508</v>
      </c>
      <c r="G372" s="9" t="s">
        <v>786</v>
      </c>
      <c r="H372" s="29">
        <f>SUM('Дані з ДІСО'!J372:L372)</f>
        <v>3925</v>
      </c>
      <c r="I372" s="29">
        <f>SUM('Дані з ДІСО'!G372:I372)</f>
        <v>162</v>
      </c>
      <c r="J372" s="29">
        <f>SUM('Дані з ДІСО'!P372:R372)</f>
        <v>0</v>
      </c>
      <c r="K372" s="29">
        <f>SUM('Дані з ДІСО'!V372:X372)</f>
        <v>0</v>
      </c>
      <c r="L372" s="40">
        <f>ROUNDUP('Дані з ДІСО'!J372/'Коефіцієнти АТО'!$R372,0)</f>
        <v>77</v>
      </c>
      <c r="M372" s="40">
        <f>ROUNDUP('Дані з ДІСО'!K372/'Коефіцієнти АТО'!$R372,0)</f>
        <v>99</v>
      </c>
      <c r="N372" s="40">
        <f>ROUNDUP('Дані з ДІСО'!L372/'Коефіцієнти АТО'!$R372,0)</f>
        <v>12</v>
      </c>
      <c r="O372" s="59">
        <f>(L372*Параметри!$K$32+M372*Параметри!$L$32+N372*Параметри!$M$32)/18</f>
        <v>301.90555555555557</v>
      </c>
      <c r="P372" s="41">
        <f>IF(H372=0,"",'Дані з ДІСО'!Y372/H372)</f>
        <v>2.038216560509554E-2</v>
      </c>
      <c r="Q372" s="29">
        <f>IF(H372=0,"",(1+0.25*P372)*O372*Параметри!$K$51)</f>
        <v>62151.449301940505</v>
      </c>
      <c r="R372" s="29">
        <f>IF(H372=0,"",Q372*'Коефіцієнти АТО'!T372)</f>
        <v>4661.3586976455381</v>
      </c>
      <c r="S372" s="29">
        <f>IF(H372=0,"",H372*(1+0.25*P372)*Параметри!$K$66*Параметри!$K$20/1000)</f>
        <v>0</v>
      </c>
      <c r="T372" s="29">
        <f>IF(H372=0,"",H372*(1+0.25*P372)*'Коефіцієнти АТО'!$S372*Параметри!$K$20/1000)</f>
        <v>12389.574559518636</v>
      </c>
      <c r="U372" s="29">
        <f t="shared" si="48"/>
        <v>79202.382559104677</v>
      </c>
      <c r="V372" s="29">
        <f t="shared" si="49"/>
        <v>79202.382559104677</v>
      </c>
      <c r="W372" s="40">
        <f>ROUNDUP('Дані з ДІСО'!P372/Параметри!$K$24,0)</f>
        <v>0</v>
      </c>
      <c r="X372" s="40">
        <f>ROUNDUP('Дані з ДІСО'!Q372/Параметри!$K$24,0)</f>
        <v>0</v>
      </c>
      <c r="Y372" s="40">
        <f>ROUNDUP('Дані з ДІСО'!R372/Параметри!$K$24,0)</f>
        <v>0</v>
      </c>
      <c r="Z372" s="59">
        <f>(W372*Параметри!$K$33+X372*Параметри!$L$33+Y372*Параметри!$M$33)/18</f>
        <v>0</v>
      </c>
      <c r="AA372" s="41">
        <f>IF(J372=0,0,'Дані з ДІСО'!AA372/J372)</f>
        <v>0</v>
      </c>
      <c r="AB372" s="29">
        <f>(1+0.25*AA372)*Z372*Параметри!$K$51</f>
        <v>0</v>
      </c>
      <c r="AC372" s="29">
        <f>AB372*'Коефіцієнти АТО'!U372</f>
        <v>0</v>
      </c>
      <c r="AD372" s="29">
        <f>J372*(1+0.25*AA372)*Параметри!$K$66*Параметри!$K$20/1000</f>
        <v>0</v>
      </c>
      <c r="AE372" s="29">
        <f>(1+0.25*AA372)*J372*'Коефіцієнти АТО'!S372*Параметри!$K$20/1000</f>
        <v>0</v>
      </c>
      <c r="AF372" s="29">
        <f t="shared" si="45"/>
        <v>0</v>
      </c>
      <c r="AG372" s="29">
        <v>0</v>
      </c>
      <c r="AH372" s="40">
        <v>35</v>
      </c>
      <c r="AI372" s="40">
        <v>0</v>
      </c>
      <c r="AJ372" s="40">
        <f t="shared" si="46"/>
        <v>0</v>
      </c>
      <c r="AK372" s="29">
        <f>(AH372+AI372)*(1+0.25*AJ372)*Параметри!$K$53</f>
        <v>6280.0246493600016</v>
      </c>
      <c r="AL372" s="29">
        <f>ROUNDUP(('Дані з ДІСО'!AU372+'Дані з ДІСО'!AW372)/Параметри!$K$28,0)</f>
        <v>0</v>
      </c>
      <c r="AM372" s="64">
        <f>AL372*Параметри!$M$35/18</f>
        <v>0</v>
      </c>
      <c r="AN372" s="29">
        <f>IF(AL372=0,0,'Дані з ДІСО'!AW372/SUM('Дані з ДІСО'!AU372,'Дані з ДІСО'!AW372))</f>
        <v>0</v>
      </c>
      <c r="AO372" s="29">
        <f>(1+0.25*AN372)*AM372*Параметри!$K$51</f>
        <v>0</v>
      </c>
      <c r="AP372" s="40">
        <f>ROUNDUP(('Дані з ДІСО'!AE372+'Дані не з ДІСО'!E372+'Дані не з ДІСО'!G372)/Параметри!$K$69,0)</f>
        <v>0</v>
      </c>
      <c r="AQ372" s="40">
        <f t="shared" si="50"/>
        <v>0</v>
      </c>
      <c r="AR372" s="40">
        <f>IF(AP372=0,0,('Дані з ДІСО'!AH372+'Дані не з ДІСО'!G372)/('Дані з ДІСО'!AE372+'Дані не з ДІСО'!E372+'Дані не з ДІСО'!G372))</f>
        <v>0</v>
      </c>
      <c r="AS372" s="29">
        <f>AQ372*(1+0.25*AR372)*Параметри!$K$51</f>
        <v>0</v>
      </c>
      <c r="AT372" s="40">
        <f>ROUNDUP('Дані з ДІСО'!AF372/Параметри!$K$70,0)</f>
        <v>0</v>
      </c>
      <c r="AU372" s="40">
        <f t="shared" si="51"/>
        <v>0</v>
      </c>
      <c r="AV372" s="40">
        <f>IF(AT372=0,0,'Дані з ДІСО'!AI372/'Дані з ДІСО'!AF372)</f>
        <v>0</v>
      </c>
      <c r="AW372" s="29">
        <f>AU372*(1+0.25*AV372)*Параметри!$K$51</f>
        <v>0</v>
      </c>
      <c r="AX372" s="40">
        <f>ROUNDUP('Дані з ДІСО'!AR372/Параметри!$K$29,0)</f>
        <v>0</v>
      </c>
      <c r="AY372" s="40">
        <f>ROUNDUP('Дані з ДІСО'!AS372/Параметри!$K$29,0)</f>
        <v>0</v>
      </c>
      <c r="AZ372" s="40">
        <f>ROUNDUP('Дані з ДІСО'!AT372/Параметри!$K$29,0)</f>
        <v>0</v>
      </c>
      <c r="BA372" s="64">
        <f>(AX372*Параметри!$K$32+AY372*Параметри!$L$32+AZ372*Параметри!$M$32)/18</f>
        <v>0</v>
      </c>
      <c r="BB372" s="29">
        <f>(BA372*Параметри!$K$51+SUM('Дані з ДІСО'!AR372:AT372)*Параметри!$K$48*Параметри!$K$20/1000)*Параметри!$K$74</f>
        <v>0</v>
      </c>
      <c r="BC372" s="40">
        <f>ROUNDUP(('Дані не з ДІСО'!I372+'Дані не з ДІСО'!K372)/Параметри!$K$26,0)</f>
        <v>0</v>
      </c>
      <c r="BD372" s="29">
        <f>BC372*Параметри!$M$36/18</f>
        <v>0</v>
      </c>
      <c r="BE372" s="40">
        <f>IF(BC372=0,0,'Дані не з ДІСО'!K372/('Дані не з ДІСО'!I372+'Дані не з ДІСО'!K372))</f>
        <v>0</v>
      </c>
      <c r="BF372" s="29">
        <f>(1+0.25*BE372)*BD372*Параметри!$K$51</f>
        <v>0</v>
      </c>
      <c r="BG372" s="40">
        <f>ROUNDUP('Дані не з ДІСО'!M372/Параметри!$K$27,0)</f>
        <v>0</v>
      </c>
      <c r="BH372" s="40">
        <f>BG372*Параметри!$M$37/18</f>
        <v>0</v>
      </c>
      <c r="BI372" s="29">
        <f>BH372*Параметри!$K$51</f>
        <v>0</v>
      </c>
      <c r="BJ372" s="29">
        <f>'Дані не з ДІСО'!N372*Параметри!$K$76</f>
        <v>0</v>
      </c>
      <c r="BK372" s="40">
        <f>ROUNDUP('Дані з ДІСО'!V372/Параметри!$K$25,0)</f>
        <v>0</v>
      </c>
      <c r="BL372" s="40">
        <f>ROUNDUP('Дані з ДІСО'!W372/Параметри!$K$25,0)</f>
        <v>0</v>
      </c>
      <c r="BM372" s="40">
        <f>ROUNDUP('Дані з ДІСО'!X372/Параметри!$K$25,0)</f>
        <v>0</v>
      </c>
      <c r="BN372" s="40">
        <f>(BK372*Параметри!$K$34+BL372*Параметри!$L$34+BM372*Параметри!$M$34)/18</f>
        <v>0</v>
      </c>
      <c r="BO372" s="40">
        <f>IF(K372=0,0,'Дані з ДІСО'!AC372/K372)</f>
        <v>0</v>
      </c>
      <c r="BP372" s="29">
        <f>(1+0.25*BO372)*BN372*Параметри!$K$51</f>
        <v>0</v>
      </c>
      <c r="BQ372" s="29">
        <f>BP372*'Коефіцієнти АТО'!U372</f>
        <v>0</v>
      </c>
      <c r="BR372" s="29">
        <f>K372*(1+0.25*BO372)*Параметри!$K$66*Параметри!$K$20/1000</f>
        <v>0</v>
      </c>
      <c r="BS372" s="29">
        <f>(1+0.25*BO372)*K372*'Коефіцієнти АТО'!S372*Параметри!$K$20/1000</f>
        <v>0</v>
      </c>
      <c r="BT372" s="29">
        <f t="shared" si="52"/>
        <v>0</v>
      </c>
      <c r="BU372" s="40">
        <f>ROUNDUP('Дані з ДІСО'!AG372/Параметри!$K$71,0)</f>
        <v>0</v>
      </c>
      <c r="BV372" s="40">
        <f t="shared" si="53"/>
        <v>0</v>
      </c>
      <c r="BW372" s="40">
        <f>IF('Дані з ДІСО'!AG372=0,0,'Дані з ДІСО'!AJ372/'Дані з ДІСО'!AG372)</f>
        <v>0</v>
      </c>
      <c r="BX372" s="29">
        <f>BV372*(1+0.25*BW372)*Параметри!$K$51</f>
        <v>0</v>
      </c>
      <c r="BY372" s="29">
        <f>ROUND(IF(Параметри!$K$77="No",CC372,CC372*Параметри!$K$78)+AG372,1)</f>
        <v>76934.2</v>
      </c>
      <c r="BZ372" s="29">
        <f>ROUND(IF(Параметри!$K$77="No",BF372,BF372*Параметри!$K$78),1)</f>
        <v>0</v>
      </c>
      <c r="CA372" s="29">
        <f>ROUND(IF(Параметри!$K$77="No",BI372,BI372*Параметри!$K$78),1)</f>
        <v>0</v>
      </c>
      <c r="CB372" s="29">
        <f>ROUND(IF(Параметри!$K$77="No",BJ372,BJ372*Параметри!$K$78),1)</f>
        <v>0</v>
      </c>
      <c r="CC372" s="29">
        <f t="shared" si="47"/>
        <v>85482.407208464676</v>
      </c>
    </row>
    <row r="373" spans="1:81">
      <c r="A373" s="9">
        <v>372</v>
      </c>
      <c r="B373" s="9" t="s">
        <v>3151</v>
      </c>
      <c r="C373" s="9" t="s">
        <v>3151</v>
      </c>
      <c r="D373" s="9" t="s">
        <v>3459</v>
      </c>
      <c r="E373" s="9" t="s">
        <v>29</v>
      </c>
      <c r="F373" s="9" t="s">
        <v>3509</v>
      </c>
      <c r="G373" s="9" t="s">
        <v>788</v>
      </c>
      <c r="H373" s="29">
        <f>SUM('Дані з ДІСО'!J373:L373)</f>
        <v>2083</v>
      </c>
      <c r="I373" s="29">
        <f>SUM('Дані з ДІСО'!G373:I373)</f>
        <v>117</v>
      </c>
      <c r="J373" s="29">
        <f>SUM('Дані з ДІСО'!P373:R373)</f>
        <v>0</v>
      </c>
      <c r="K373" s="29">
        <f>SUM('Дані з ДІСО'!V373:X373)</f>
        <v>0</v>
      </c>
      <c r="L373" s="40">
        <f>ROUNDUP('Дані з ДІСО'!J373/'Коефіцієнти АТО'!$R373,0)</f>
        <v>50</v>
      </c>
      <c r="M373" s="40">
        <f>ROUNDUP('Дані з ДІСО'!K373/'Коефіцієнти АТО'!$R373,0)</f>
        <v>68</v>
      </c>
      <c r="N373" s="40">
        <f>ROUNDUP('Дані з ДІСО'!L373/'Коефіцієнти АТО'!$R373,0)</f>
        <v>17</v>
      </c>
      <c r="O373" s="59">
        <f>(L373*Параметри!$K$32+M373*Параметри!$L$32+N373*Параметри!$M$32)/18</f>
        <v>220.95000000000002</v>
      </c>
      <c r="P373" s="41">
        <f>IF(H373=0,"",'Дані з ДІСО'!Y373/H373)</f>
        <v>0</v>
      </c>
      <c r="Q373" s="29">
        <f>IF(H373=0,"",(1+0.25*P373)*O373*Параметри!$K$51)</f>
        <v>45255.025606309202</v>
      </c>
      <c r="R373" s="29">
        <f>IF(H373=0,"",Q373*'Коефіцієнти АТО'!T373)</f>
        <v>769.33543530725649</v>
      </c>
      <c r="S373" s="29">
        <f>IF(H373=0,"",H373*(1+0.25*P373)*Параметри!$K$66*Параметри!$K$20/1000)</f>
        <v>0</v>
      </c>
      <c r="T373" s="29">
        <f>IF(H373=0,"",H373*(1+0.25*P373)*'Коефіцієнти АТО'!$S373*Параметри!$K$20/1000)</f>
        <v>9515.3759861651579</v>
      </c>
      <c r="U373" s="29">
        <f t="shared" si="48"/>
        <v>55539.737027781615</v>
      </c>
      <c r="V373" s="29">
        <f t="shared" si="49"/>
        <v>55539.737027781615</v>
      </c>
      <c r="W373" s="40">
        <f>ROUNDUP('Дані з ДІСО'!P373/Параметри!$K$24,0)</f>
        <v>0</v>
      </c>
      <c r="X373" s="40">
        <f>ROUNDUP('Дані з ДІСО'!Q373/Параметри!$K$24,0)</f>
        <v>0</v>
      </c>
      <c r="Y373" s="40">
        <f>ROUNDUP('Дані з ДІСО'!R373/Параметри!$K$24,0)</f>
        <v>0</v>
      </c>
      <c r="Z373" s="59">
        <f>(W373*Параметри!$K$33+X373*Параметри!$L$33+Y373*Параметри!$M$33)/18</f>
        <v>0</v>
      </c>
      <c r="AA373" s="41">
        <f>IF(J373=0,0,'Дані з ДІСО'!AA373/J373)</f>
        <v>0</v>
      </c>
      <c r="AB373" s="29">
        <f>(1+0.25*AA373)*Z373*Параметри!$K$51</f>
        <v>0</v>
      </c>
      <c r="AC373" s="29">
        <f>AB373*'Коефіцієнти АТО'!U373</f>
        <v>0</v>
      </c>
      <c r="AD373" s="29">
        <f>J373*(1+0.25*AA373)*Параметри!$K$66*Параметри!$K$20/1000</f>
        <v>0</v>
      </c>
      <c r="AE373" s="29">
        <f>(1+0.25*AA373)*J373*'Коефіцієнти АТО'!S373*Параметри!$K$20/1000</f>
        <v>0</v>
      </c>
      <c r="AF373" s="29">
        <f t="shared" si="45"/>
        <v>0</v>
      </c>
      <c r="AG373" s="29">
        <v>0</v>
      </c>
      <c r="AH373" s="40">
        <v>8</v>
      </c>
      <c r="AI373" s="40">
        <v>0</v>
      </c>
      <c r="AJ373" s="40">
        <f t="shared" si="46"/>
        <v>0</v>
      </c>
      <c r="AK373" s="29">
        <f>(AH373+AI373)*(1+0.25*AJ373)*Параметри!$K$53</f>
        <v>1435.4342055680004</v>
      </c>
      <c r="AL373" s="29">
        <f>ROUNDUP(('Дані з ДІСО'!AU373+'Дані з ДІСО'!AW373)/Параметри!$K$28,0)</f>
        <v>0</v>
      </c>
      <c r="AM373" s="64">
        <f>AL373*Параметри!$M$35/18</f>
        <v>0</v>
      </c>
      <c r="AN373" s="29">
        <f>IF(AL373=0,0,'Дані з ДІСО'!AW373/SUM('Дані з ДІСО'!AU373,'Дані з ДІСО'!AW373))</f>
        <v>0</v>
      </c>
      <c r="AO373" s="29">
        <f>(1+0.25*AN373)*AM373*Параметри!$K$51</f>
        <v>0</v>
      </c>
      <c r="AP373" s="40">
        <f>ROUNDUP(('Дані з ДІСО'!AE373+'Дані не з ДІСО'!E373+'Дані не з ДІСО'!G373)/Параметри!$K$69,0)</f>
        <v>0</v>
      </c>
      <c r="AQ373" s="40">
        <f t="shared" si="50"/>
        <v>0</v>
      </c>
      <c r="AR373" s="40">
        <f>IF(AP373=0,0,('Дані з ДІСО'!AH373+'Дані не з ДІСО'!G373)/('Дані з ДІСО'!AE373+'Дані не з ДІСО'!E373+'Дані не з ДІСО'!G373))</f>
        <v>0</v>
      </c>
      <c r="AS373" s="29">
        <f>AQ373*(1+0.25*AR373)*Параметри!$K$51</f>
        <v>0</v>
      </c>
      <c r="AT373" s="40">
        <f>ROUNDUP('Дані з ДІСО'!AF373/Параметри!$K$70,0)</f>
        <v>0</v>
      </c>
      <c r="AU373" s="40">
        <f t="shared" si="51"/>
        <v>0</v>
      </c>
      <c r="AV373" s="40">
        <f>IF(AT373=0,0,'Дані з ДІСО'!AI373/'Дані з ДІСО'!AF373)</f>
        <v>0</v>
      </c>
      <c r="AW373" s="29">
        <f>AU373*(1+0.25*AV373)*Параметри!$K$51</f>
        <v>0</v>
      </c>
      <c r="AX373" s="40">
        <f>ROUNDUP('Дані з ДІСО'!AR373/Параметри!$K$29,0)</f>
        <v>0</v>
      </c>
      <c r="AY373" s="40">
        <f>ROUNDUP('Дані з ДІСО'!AS373/Параметри!$K$29,0)</f>
        <v>0</v>
      </c>
      <c r="AZ373" s="40">
        <f>ROUNDUP('Дані з ДІСО'!AT373/Параметри!$K$29,0)</f>
        <v>0</v>
      </c>
      <c r="BA373" s="64">
        <f>(AX373*Параметри!$K$32+AY373*Параметри!$L$32+AZ373*Параметри!$M$32)/18</f>
        <v>0</v>
      </c>
      <c r="BB373" s="29">
        <f>(BA373*Параметри!$K$51+SUM('Дані з ДІСО'!AR373:AT373)*Параметри!$K$48*Параметри!$K$20/1000)*Параметри!$K$74</f>
        <v>0</v>
      </c>
      <c r="BC373" s="40">
        <f>ROUNDUP(('Дані не з ДІСО'!I373+'Дані не з ДІСО'!K373)/Параметри!$K$26,0)</f>
        <v>0</v>
      </c>
      <c r="BD373" s="29">
        <f>BC373*Параметри!$M$36/18</f>
        <v>0</v>
      </c>
      <c r="BE373" s="40">
        <f>IF(BC373=0,0,'Дані не з ДІСО'!K373/('Дані не з ДІСО'!I373+'Дані не з ДІСО'!K373))</f>
        <v>0</v>
      </c>
      <c r="BF373" s="29">
        <f>(1+0.25*BE373)*BD373*Параметри!$K$51</f>
        <v>0</v>
      </c>
      <c r="BG373" s="40">
        <f>ROUNDUP('Дані не з ДІСО'!M373/Параметри!$K$27,0)</f>
        <v>0</v>
      </c>
      <c r="BH373" s="40">
        <f>BG373*Параметри!$M$37/18</f>
        <v>0</v>
      </c>
      <c r="BI373" s="29">
        <f>BH373*Параметри!$K$51</f>
        <v>0</v>
      </c>
      <c r="BJ373" s="29">
        <f>'Дані не з ДІСО'!N373*Параметри!$K$76</f>
        <v>0</v>
      </c>
      <c r="BK373" s="40">
        <f>ROUNDUP('Дані з ДІСО'!V373/Параметри!$K$25,0)</f>
        <v>0</v>
      </c>
      <c r="BL373" s="40">
        <f>ROUNDUP('Дані з ДІСО'!W373/Параметри!$K$25,0)</f>
        <v>0</v>
      </c>
      <c r="BM373" s="40">
        <f>ROUNDUP('Дані з ДІСО'!X373/Параметри!$K$25,0)</f>
        <v>0</v>
      </c>
      <c r="BN373" s="40">
        <f>(BK373*Параметри!$K$34+BL373*Параметри!$L$34+BM373*Параметри!$M$34)/18</f>
        <v>0</v>
      </c>
      <c r="BO373" s="40">
        <f>IF(K373=0,0,'Дані з ДІСО'!AC373/K373)</f>
        <v>0</v>
      </c>
      <c r="BP373" s="29">
        <f>(1+0.25*BO373)*BN373*Параметри!$K$51</f>
        <v>0</v>
      </c>
      <c r="BQ373" s="29">
        <f>BP373*'Коефіцієнти АТО'!U373</f>
        <v>0</v>
      </c>
      <c r="BR373" s="29">
        <f>K373*(1+0.25*BO373)*Параметри!$K$66*Параметри!$K$20/1000</f>
        <v>0</v>
      </c>
      <c r="BS373" s="29">
        <f>(1+0.25*BO373)*K373*'Коефіцієнти АТО'!S373*Параметри!$K$20/1000</f>
        <v>0</v>
      </c>
      <c r="BT373" s="29">
        <f t="shared" si="52"/>
        <v>0</v>
      </c>
      <c r="BU373" s="40">
        <f>ROUNDUP('Дані з ДІСО'!AG373/Параметри!$K$71,0)</f>
        <v>0</v>
      </c>
      <c r="BV373" s="40">
        <f t="shared" si="53"/>
        <v>0</v>
      </c>
      <c r="BW373" s="40">
        <f>IF('Дані з ДІСО'!AG373=0,0,'Дані з ДІСО'!AJ373/'Дані з ДІСО'!AG373)</f>
        <v>0</v>
      </c>
      <c r="BX373" s="29">
        <f>BV373*(1+0.25*BW373)*Параметри!$K$51</f>
        <v>0</v>
      </c>
      <c r="BY373" s="29">
        <f>ROUND(IF(Параметри!$K$77="No",CC373,CC373*Параметри!$K$78)+AG373,1)</f>
        <v>51277.7</v>
      </c>
      <c r="BZ373" s="29">
        <f>ROUND(IF(Параметри!$K$77="No",BF373,BF373*Параметри!$K$78),1)</f>
        <v>0</v>
      </c>
      <c r="CA373" s="29">
        <f>ROUND(IF(Параметри!$K$77="No",BI373,BI373*Параметри!$K$78),1)</f>
        <v>0</v>
      </c>
      <c r="CB373" s="29">
        <f>ROUND(IF(Параметри!$K$77="No",BJ373,BJ373*Параметри!$K$78),1)</f>
        <v>0</v>
      </c>
      <c r="CC373" s="29">
        <f t="shared" si="47"/>
        <v>56975.171233349618</v>
      </c>
    </row>
    <row r="374" spans="1:81">
      <c r="A374" s="9">
        <v>373</v>
      </c>
      <c r="B374" s="9" t="s">
        <v>3148</v>
      </c>
      <c r="C374" s="9" t="s">
        <v>3148</v>
      </c>
      <c r="D374" s="9" t="s">
        <v>3459</v>
      </c>
      <c r="E374" s="9" t="s">
        <v>24</v>
      </c>
      <c r="F374" s="9" t="s">
        <v>3510</v>
      </c>
      <c r="G374" s="9" t="s">
        <v>790</v>
      </c>
      <c r="H374" s="29">
        <f>SUM('Дані з ДІСО'!J374:L374)</f>
        <v>978</v>
      </c>
      <c r="I374" s="29">
        <f>SUM('Дані з ДІСО'!G374:I374)</f>
        <v>56</v>
      </c>
      <c r="J374" s="29">
        <f>SUM('Дані з ДІСО'!P374:R374)</f>
        <v>0</v>
      </c>
      <c r="K374" s="29">
        <f>SUM('Дані з ДІСО'!V374:X374)</f>
        <v>0</v>
      </c>
      <c r="L374" s="40">
        <f>ROUNDUP('Дані з ДІСО'!J374/'Коефіцієнти АТО'!$R374,0)</f>
        <v>25</v>
      </c>
      <c r="M374" s="40">
        <f>ROUNDUP('Дані з ДІСО'!K374/'Коефіцієнти АТО'!$R374,0)</f>
        <v>31</v>
      </c>
      <c r="N374" s="40">
        <f>ROUNDUP('Дані з ДІСО'!L374/'Коефіцієнти АТО'!$R374,0)</f>
        <v>11</v>
      </c>
      <c r="O374" s="59">
        <f>(L374*Параметри!$K$32+M374*Параметри!$L$32+N374*Параметри!$M$32)/18</f>
        <v>109.95555555555556</v>
      </c>
      <c r="P374" s="41">
        <f>IF(H374=0,"",'Дані з ДІСО'!Y374/H374)</f>
        <v>1</v>
      </c>
      <c r="Q374" s="29">
        <f>IF(H374=0,"",(1+0.25*P374)*O374*Параметри!$K$51)</f>
        <v>28151.400103092445</v>
      </c>
      <c r="R374" s="29">
        <f>IF(H374=0,"",Q374*'Коефіцієнти АТО'!T374)</f>
        <v>478.57380175257157</v>
      </c>
      <c r="S374" s="29">
        <f>IF(H374=0,"",H374*(1+0.25*P374)*Параметри!$K$66*Параметри!$K$20/1000)</f>
        <v>0</v>
      </c>
      <c r="T374" s="29">
        <f>IF(H374=0,"",H374*(1+0.25*P374)*'Коефіцієнти АТО'!$S374*Параметри!$K$20/1000)</f>
        <v>6166.2365836894523</v>
      </c>
      <c r="U374" s="29">
        <f t="shared" si="48"/>
        <v>34796.210488534467</v>
      </c>
      <c r="V374" s="29">
        <f t="shared" si="49"/>
        <v>34796.210488534467</v>
      </c>
      <c r="W374" s="40">
        <f>ROUNDUP('Дані з ДІСО'!P374/Параметри!$K$24,0)</f>
        <v>0</v>
      </c>
      <c r="X374" s="40">
        <f>ROUNDUP('Дані з ДІСО'!Q374/Параметри!$K$24,0)</f>
        <v>0</v>
      </c>
      <c r="Y374" s="40">
        <f>ROUNDUP('Дані з ДІСО'!R374/Параметри!$K$24,0)</f>
        <v>0</v>
      </c>
      <c r="Z374" s="59">
        <f>(W374*Параметри!$K$33+X374*Параметри!$L$33+Y374*Параметри!$M$33)/18</f>
        <v>0</v>
      </c>
      <c r="AA374" s="41">
        <f>IF(J374=0,0,'Дані з ДІСО'!AA374/J374)</f>
        <v>0</v>
      </c>
      <c r="AB374" s="29">
        <f>(1+0.25*AA374)*Z374*Параметри!$K$51</f>
        <v>0</v>
      </c>
      <c r="AC374" s="29">
        <f>AB374*'Коефіцієнти АТО'!U374</f>
        <v>0</v>
      </c>
      <c r="AD374" s="29">
        <f>J374*(1+0.25*AA374)*Параметри!$K$66*Параметри!$K$20/1000</f>
        <v>0</v>
      </c>
      <c r="AE374" s="29">
        <f>(1+0.25*AA374)*J374*'Коефіцієнти АТО'!S374*Параметри!$K$20/1000</f>
        <v>0</v>
      </c>
      <c r="AF374" s="29">
        <f t="shared" si="45"/>
        <v>0</v>
      </c>
      <c r="AG374" s="29">
        <v>0</v>
      </c>
      <c r="AH374" s="40">
        <v>0</v>
      </c>
      <c r="AI374" s="40">
        <v>4</v>
      </c>
      <c r="AJ374" s="40">
        <f t="shared" si="46"/>
        <v>1</v>
      </c>
      <c r="AK374" s="29">
        <f>(AH374+AI374)*(1+0.25*AJ374)*Параметри!$K$53</f>
        <v>897.14637848000029</v>
      </c>
      <c r="AL374" s="29">
        <f>ROUNDUP(('Дані з ДІСО'!AU374+'Дані з ДІСО'!AW374)/Параметри!$K$28,0)</f>
        <v>0</v>
      </c>
      <c r="AM374" s="64">
        <f>AL374*Параметри!$M$35/18</f>
        <v>0</v>
      </c>
      <c r="AN374" s="29">
        <f>IF(AL374=0,0,'Дані з ДІСО'!AW374/SUM('Дані з ДІСО'!AU374,'Дані з ДІСО'!AW374))</f>
        <v>0</v>
      </c>
      <c r="AO374" s="29">
        <f>(1+0.25*AN374)*AM374*Параметри!$K$51</f>
        <v>0</v>
      </c>
      <c r="AP374" s="40">
        <f>ROUNDUP(('Дані з ДІСО'!AE374+'Дані не з ДІСО'!E374+'Дані не з ДІСО'!G374)/Параметри!$K$69,0)</f>
        <v>0</v>
      </c>
      <c r="AQ374" s="40">
        <f t="shared" si="50"/>
        <v>0</v>
      </c>
      <c r="AR374" s="40">
        <f>IF(AP374=0,0,('Дані з ДІСО'!AH374+'Дані не з ДІСО'!G374)/('Дані з ДІСО'!AE374+'Дані не з ДІСО'!E374+'Дані не з ДІСО'!G374))</f>
        <v>0</v>
      </c>
      <c r="AS374" s="29">
        <f>AQ374*(1+0.25*AR374)*Параметри!$K$51</f>
        <v>0</v>
      </c>
      <c r="AT374" s="40">
        <f>ROUNDUP('Дані з ДІСО'!AF374/Параметри!$K$70,0)</f>
        <v>0</v>
      </c>
      <c r="AU374" s="40">
        <f t="shared" si="51"/>
        <v>0</v>
      </c>
      <c r="AV374" s="40">
        <f>IF(AT374=0,0,'Дані з ДІСО'!AI374/'Дані з ДІСО'!AF374)</f>
        <v>0</v>
      </c>
      <c r="AW374" s="29">
        <f>AU374*(1+0.25*AV374)*Параметри!$K$51</f>
        <v>0</v>
      </c>
      <c r="AX374" s="40">
        <f>ROUNDUP('Дані з ДІСО'!AR374/Параметри!$K$29,0)</f>
        <v>0</v>
      </c>
      <c r="AY374" s="40">
        <f>ROUNDUP('Дані з ДІСО'!AS374/Параметри!$K$29,0)</f>
        <v>0</v>
      </c>
      <c r="AZ374" s="40">
        <f>ROUNDUP('Дані з ДІСО'!AT374/Параметри!$K$29,0)</f>
        <v>0</v>
      </c>
      <c r="BA374" s="64">
        <f>(AX374*Параметри!$K$32+AY374*Параметри!$L$32+AZ374*Параметри!$M$32)/18</f>
        <v>0</v>
      </c>
      <c r="BB374" s="29">
        <f>(BA374*Параметри!$K$51+SUM('Дані з ДІСО'!AR374:AT374)*Параметри!$K$48*Параметри!$K$20/1000)*Параметри!$K$74</f>
        <v>0</v>
      </c>
      <c r="BC374" s="40">
        <f>ROUNDUP(('Дані не з ДІСО'!I374+'Дані не з ДІСО'!K374)/Параметри!$K$26,0)</f>
        <v>0</v>
      </c>
      <c r="BD374" s="29">
        <f>BC374*Параметри!$M$36/18</f>
        <v>0</v>
      </c>
      <c r="BE374" s="40">
        <f>IF(BC374=0,0,'Дані не з ДІСО'!K374/('Дані не з ДІСО'!I374+'Дані не з ДІСО'!K374))</f>
        <v>0</v>
      </c>
      <c r="BF374" s="29">
        <f>(1+0.25*BE374)*BD374*Параметри!$K$51</f>
        <v>0</v>
      </c>
      <c r="BG374" s="40">
        <f>ROUNDUP('Дані не з ДІСО'!M374/Параметри!$K$27,0)</f>
        <v>0</v>
      </c>
      <c r="BH374" s="40">
        <f>BG374*Параметри!$M$37/18</f>
        <v>0</v>
      </c>
      <c r="BI374" s="29">
        <f>BH374*Параметри!$K$51</f>
        <v>0</v>
      </c>
      <c r="BJ374" s="29">
        <f>'Дані не з ДІСО'!N374*Параметри!$K$76</f>
        <v>0</v>
      </c>
      <c r="BK374" s="40">
        <f>ROUNDUP('Дані з ДІСО'!V374/Параметри!$K$25,0)</f>
        <v>0</v>
      </c>
      <c r="BL374" s="40">
        <f>ROUNDUP('Дані з ДІСО'!W374/Параметри!$K$25,0)</f>
        <v>0</v>
      </c>
      <c r="BM374" s="40">
        <f>ROUNDUP('Дані з ДІСО'!X374/Параметри!$K$25,0)</f>
        <v>0</v>
      </c>
      <c r="BN374" s="40">
        <f>(BK374*Параметри!$K$34+BL374*Параметри!$L$34+BM374*Параметри!$M$34)/18</f>
        <v>0</v>
      </c>
      <c r="BO374" s="40">
        <f>IF(K374=0,0,'Дані з ДІСО'!AC374/K374)</f>
        <v>0</v>
      </c>
      <c r="BP374" s="29">
        <f>(1+0.25*BO374)*BN374*Параметри!$K$51</f>
        <v>0</v>
      </c>
      <c r="BQ374" s="29">
        <f>BP374*'Коефіцієнти АТО'!U374</f>
        <v>0</v>
      </c>
      <c r="BR374" s="29">
        <f>K374*(1+0.25*BO374)*Параметри!$K$66*Параметри!$K$20/1000</f>
        <v>0</v>
      </c>
      <c r="BS374" s="29">
        <f>(1+0.25*BO374)*K374*'Коефіцієнти АТО'!S374*Параметри!$K$20/1000</f>
        <v>0</v>
      </c>
      <c r="BT374" s="29">
        <f t="shared" si="52"/>
        <v>0</v>
      </c>
      <c r="BU374" s="40">
        <f>ROUNDUP('Дані з ДІСО'!AG374/Параметри!$K$71,0)</f>
        <v>0</v>
      </c>
      <c r="BV374" s="40">
        <f t="shared" si="53"/>
        <v>0</v>
      </c>
      <c r="BW374" s="40">
        <f>IF('Дані з ДІСО'!AG374=0,0,'Дані з ДІСО'!AJ374/'Дані з ДІСО'!AG374)</f>
        <v>0</v>
      </c>
      <c r="BX374" s="29">
        <f>BV374*(1+0.25*BW374)*Параметри!$K$51</f>
        <v>0</v>
      </c>
      <c r="BY374" s="29">
        <f>ROUND(IF(Параметри!$K$77="No",CC374,CC374*Параметри!$K$78)+AG374,1)</f>
        <v>32124</v>
      </c>
      <c r="BZ374" s="29">
        <f>ROUND(IF(Параметри!$K$77="No",BF374,BF374*Параметри!$K$78),1)</f>
        <v>0</v>
      </c>
      <c r="CA374" s="29">
        <f>ROUND(IF(Параметри!$K$77="No",BI374,BI374*Параметри!$K$78),1)</f>
        <v>0</v>
      </c>
      <c r="CB374" s="29">
        <f>ROUND(IF(Параметри!$K$77="No",BJ374,BJ374*Параметри!$K$78),1)</f>
        <v>0</v>
      </c>
      <c r="CC374" s="29">
        <f t="shared" si="47"/>
        <v>35693.356867014467</v>
      </c>
    </row>
    <row r="375" spans="1:81">
      <c r="A375" s="9">
        <v>374</v>
      </c>
      <c r="B375" s="9" t="s">
        <v>3151</v>
      </c>
      <c r="C375" s="9" t="s">
        <v>3151</v>
      </c>
      <c r="D375" s="9" t="s">
        <v>3459</v>
      </c>
      <c r="E375" s="9" t="s">
        <v>29</v>
      </c>
      <c r="F375" s="9" t="s">
        <v>3511</v>
      </c>
      <c r="G375" s="9" t="s">
        <v>792</v>
      </c>
      <c r="H375" s="29">
        <f>SUM('Дані з ДІСО'!J375:L375)</f>
        <v>3755</v>
      </c>
      <c r="I375" s="29">
        <f>SUM('Дані з ДІСО'!G375:I375)</f>
        <v>195</v>
      </c>
      <c r="J375" s="29">
        <f>SUM('Дані з ДІСО'!P375:R375)</f>
        <v>0</v>
      </c>
      <c r="K375" s="29">
        <f>SUM('Дані з ДІСО'!V375:X375)</f>
        <v>0</v>
      </c>
      <c r="L375" s="40">
        <f>ROUNDUP('Дані з ДІСО'!J375/'Коефіцієнти АТО'!$R375,0)</f>
        <v>74</v>
      </c>
      <c r="M375" s="40">
        <f>ROUNDUP('Дані з ДІСО'!K375/'Коефіцієнти АТО'!$R375,0)</f>
        <v>104</v>
      </c>
      <c r="N375" s="40">
        <f>ROUNDUP('Дані з ДІСО'!L375/'Коефіцієнти АТО'!$R375,0)</f>
        <v>26</v>
      </c>
      <c r="O375" s="59">
        <f>(L375*Параметри!$K$32+M375*Параметри!$L$32+N375*Параметри!$M$32)/18</f>
        <v>334.76666666666665</v>
      </c>
      <c r="P375" s="41">
        <f>IF(H375=0,"",'Дані з ДІСО'!Y375/H375)</f>
        <v>0.19893475366178429</v>
      </c>
      <c r="Q375" s="29">
        <f>IF(H375=0,"",(1+0.25*P375)*O375*Параметри!$K$51)</f>
        <v>71977.068064158273</v>
      </c>
      <c r="R375" s="29">
        <f>IF(H375=0,"",Q375*'Коефіцієнти АТО'!T375)</f>
        <v>1223.6101570906908</v>
      </c>
      <c r="S375" s="29">
        <f>IF(H375=0,"",H375*(1+0.25*P375)*Параметри!$K$66*Параметри!$K$20/1000)</f>
        <v>0</v>
      </c>
      <c r="T375" s="29">
        <f>IF(H375=0,"",H375*(1+0.25*P375)*'Коефіцієнти АТО'!$S375*Параметри!$K$20/1000)</f>
        <v>18006.352997343503</v>
      </c>
      <c r="U375" s="29">
        <f t="shared" si="48"/>
        <v>91207.03121859247</v>
      </c>
      <c r="V375" s="29">
        <f t="shared" si="49"/>
        <v>91207.03121859247</v>
      </c>
      <c r="W375" s="40">
        <f>ROUNDUP('Дані з ДІСО'!P375/Параметри!$K$24,0)</f>
        <v>0</v>
      </c>
      <c r="X375" s="40">
        <f>ROUNDUP('Дані з ДІСО'!Q375/Параметри!$K$24,0)</f>
        <v>0</v>
      </c>
      <c r="Y375" s="40">
        <f>ROUNDUP('Дані з ДІСО'!R375/Параметри!$K$24,0)</f>
        <v>0</v>
      </c>
      <c r="Z375" s="59">
        <f>(W375*Параметри!$K$33+X375*Параметри!$L$33+Y375*Параметри!$M$33)/18</f>
        <v>0</v>
      </c>
      <c r="AA375" s="41">
        <f>IF(J375=0,0,'Дані з ДІСО'!AA375/J375)</f>
        <v>0</v>
      </c>
      <c r="AB375" s="29">
        <f>(1+0.25*AA375)*Z375*Параметри!$K$51</f>
        <v>0</v>
      </c>
      <c r="AC375" s="29">
        <f>AB375*'Коефіцієнти АТО'!U375</f>
        <v>0</v>
      </c>
      <c r="AD375" s="29">
        <f>J375*(1+0.25*AA375)*Параметри!$K$66*Параметри!$K$20/1000</f>
        <v>0</v>
      </c>
      <c r="AE375" s="29">
        <f>(1+0.25*AA375)*J375*'Коефіцієнти АТО'!S375*Параметри!$K$20/1000</f>
        <v>0</v>
      </c>
      <c r="AF375" s="29">
        <f t="shared" si="45"/>
        <v>0</v>
      </c>
      <c r="AG375" s="29">
        <v>0</v>
      </c>
      <c r="AH375" s="40">
        <v>15</v>
      </c>
      <c r="AI375" s="40">
        <v>0</v>
      </c>
      <c r="AJ375" s="40">
        <f t="shared" si="46"/>
        <v>0</v>
      </c>
      <c r="AK375" s="29">
        <f>(AH375+AI375)*(1+0.25*AJ375)*Параметри!$K$53</f>
        <v>2691.4391354400009</v>
      </c>
      <c r="AL375" s="29">
        <f>ROUNDUP(('Дані з ДІСО'!AU375+'Дані з ДІСО'!AW375)/Параметри!$K$28,0)</f>
        <v>0</v>
      </c>
      <c r="AM375" s="64">
        <f>AL375*Параметри!$M$35/18</f>
        <v>0</v>
      </c>
      <c r="AN375" s="29">
        <f>IF(AL375=0,0,'Дані з ДІСО'!AW375/SUM('Дані з ДІСО'!AU375,'Дані з ДІСО'!AW375))</f>
        <v>0</v>
      </c>
      <c r="AO375" s="29">
        <f>(1+0.25*AN375)*AM375*Параметри!$K$51</f>
        <v>0</v>
      </c>
      <c r="AP375" s="40">
        <f>ROUNDUP(('Дані з ДІСО'!AE375+'Дані не з ДІСО'!E375+'Дані не з ДІСО'!G375)/Параметри!$K$69,0)</f>
        <v>4</v>
      </c>
      <c r="AQ375" s="40">
        <f t="shared" si="50"/>
        <v>8</v>
      </c>
      <c r="AR375" s="40">
        <f>IF(AP375=0,0,('Дані з ДІСО'!AH375+'Дані не з ДІСО'!G375)/('Дані з ДІСО'!AE375+'Дані не з ДІСО'!E375+'Дані не з ДІСО'!G375))</f>
        <v>0</v>
      </c>
      <c r="AS375" s="29">
        <f>AQ375*(1+0.25*AR375)*Параметри!$K$51</f>
        <v>1638.561687488</v>
      </c>
      <c r="AT375" s="40">
        <f>ROUNDUP('Дані з ДІСО'!AF375/Параметри!$K$70,0)</f>
        <v>0</v>
      </c>
      <c r="AU375" s="40">
        <f t="shared" si="51"/>
        <v>0</v>
      </c>
      <c r="AV375" s="40">
        <f>IF(AT375=0,0,'Дані з ДІСО'!AI375/'Дані з ДІСО'!AF375)</f>
        <v>0</v>
      </c>
      <c r="AW375" s="29">
        <f>AU375*(1+0.25*AV375)*Параметри!$K$51</f>
        <v>0</v>
      </c>
      <c r="AX375" s="40">
        <f>ROUNDUP('Дані з ДІСО'!AR375/Параметри!$K$29,0)</f>
        <v>0</v>
      </c>
      <c r="AY375" s="40">
        <f>ROUNDUP('Дані з ДІСО'!AS375/Параметри!$K$29,0)</f>
        <v>0</v>
      </c>
      <c r="AZ375" s="40">
        <f>ROUNDUP('Дані з ДІСО'!AT375/Параметри!$K$29,0)</f>
        <v>0</v>
      </c>
      <c r="BA375" s="64">
        <f>(AX375*Параметри!$K$32+AY375*Параметри!$L$32+AZ375*Параметри!$M$32)/18</f>
        <v>0</v>
      </c>
      <c r="BB375" s="29">
        <f>(BA375*Параметри!$K$51+SUM('Дані з ДІСО'!AR375:AT375)*Параметри!$K$48*Параметри!$K$20/1000)*Параметри!$K$74</f>
        <v>0</v>
      </c>
      <c r="BC375" s="40">
        <f>ROUNDUP(('Дані не з ДІСО'!I375+'Дані не з ДІСО'!K375)/Параметри!$K$26,0)</f>
        <v>0</v>
      </c>
      <c r="BD375" s="29">
        <f>BC375*Параметри!$M$36/18</f>
        <v>0</v>
      </c>
      <c r="BE375" s="40">
        <f>IF(BC375=0,0,'Дані не з ДІСО'!K375/('Дані не з ДІСО'!I375+'Дані не з ДІСО'!K375))</f>
        <v>0</v>
      </c>
      <c r="BF375" s="29">
        <f>(1+0.25*BE375)*BD375*Параметри!$K$51</f>
        <v>0</v>
      </c>
      <c r="BG375" s="40">
        <f>ROUNDUP('Дані не з ДІСО'!M375/Параметри!$K$27,0)</f>
        <v>0</v>
      </c>
      <c r="BH375" s="40">
        <f>BG375*Параметри!$M$37/18</f>
        <v>0</v>
      </c>
      <c r="BI375" s="29">
        <f>BH375*Параметри!$K$51</f>
        <v>0</v>
      </c>
      <c r="BJ375" s="29">
        <f>'Дані не з ДІСО'!N375*Параметри!$K$76</f>
        <v>0</v>
      </c>
      <c r="BK375" s="40">
        <f>ROUNDUP('Дані з ДІСО'!V375/Параметри!$K$25,0)</f>
        <v>0</v>
      </c>
      <c r="BL375" s="40">
        <f>ROUNDUP('Дані з ДІСО'!W375/Параметри!$K$25,0)</f>
        <v>0</v>
      </c>
      <c r="BM375" s="40">
        <f>ROUNDUP('Дані з ДІСО'!X375/Параметри!$K$25,0)</f>
        <v>0</v>
      </c>
      <c r="BN375" s="40">
        <f>(BK375*Параметри!$K$34+BL375*Параметри!$L$34+BM375*Параметри!$M$34)/18</f>
        <v>0</v>
      </c>
      <c r="BO375" s="40">
        <f>IF(K375=0,0,'Дані з ДІСО'!AC375/K375)</f>
        <v>0</v>
      </c>
      <c r="BP375" s="29">
        <f>(1+0.25*BO375)*BN375*Параметри!$K$51</f>
        <v>0</v>
      </c>
      <c r="BQ375" s="29">
        <f>BP375*'Коефіцієнти АТО'!U375</f>
        <v>0</v>
      </c>
      <c r="BR375" s="29">
        <f>K375*(1+0.25*BO375)*Параметри!$K$66*Параметри!$K$20/1000</f>
        <v>0</v>
      </c>
      <c r="BS375" s="29">
        <f>(1+0.25*BO375)*K375*'Коефіцієнти АТО'!S375*Параметри!$K$20/1000</f>
        <v>0</v>
      </c>
      <c r="BT375" s="29">
        <f t="shared" si="52"/>
        <v>0</v>
      </c>
      <c r="BU375" s="40">
        <f>ROUNDUP('Дані з ДІСО'!AG375/Параметри!$K$71,0)</f>
        <v>0</v>
      </c>
      <c r="BV375" s="40">
        <f t="shared" si="53"/>
        <v>0</v>
      </c>
      <c r="BW375" s="40">
        <f>IF('Дані з ДІСО'!AG375=0,0,'Дані з ДІСО'!AJ375/'Дані з ДІСО'!AG375)</f>
        <v>0</v>
      </c>
      <c r="BX375" s="29">
        <f>BV375*(1+0.25*BW375)*Параметри!$K$51</f>
        <v>0</v>
      </c>
      <c r="BY375" s="29">
        <f>ROUND(IF(Параметри!$K$77="No",CC375,CC375*Параметри!$K$78)+AG375,1)</f>
        <v>85983.3</v>
      </c>
      <c r="BZ375" s="29">
        <f>ROUND(IF(Параметри!$K$77="No",BF375,BF375*Параметри!$K$78),1)</f>
        <v>0</v>
      </c>
      <c r="CA375" s="29">
        <f>ROUND(IF(Параметри!$K$77="No",BI375,BI375*Параметри!$K$78),1)</f>
        <v>0</v>
      </c>
      <c r="CB375" s="29">
        <f>ROUND(IF(Параметри!$K$77="No",BJ375,BJ375*Параметри!$K$78),1)</f>
        <v>0</v>
      </c>
      <c r="CC375" s="29">
        <f t="shared" si="47"/>
        <v>95537.032041520477</v>
      </c>
    </row>
    <row r="376" spans="1:81">
      <c r="A376" s="9">
        <v>375</v>
      </c>
      <c r="B376" s="9" t="s">
        <v>3148</v>
      </c>
      <c r="C376" s="9" t="s">
        <v>3148</v>
      </c>
      <c r="D376" s="9" t="s">
        <v>3459</v>
      </c>
      <c r="E376" s="9" t="s">
        <v>24</v>
      </c>
      <c r="F376" s="9" t="s">
        <v>3512</v>
      </c>
      <c r="G376" s="9" t="s">
        <v>794</v>
      </c>
      <c r="H376" s="29">
        <f>SUM('Дані з ДІСО'!J376:L376)</f>
        <v>670</v>
      </c>
      <c r="I376" s="29">
        <f>SUM('Дані з ДІСО'!G376:I376)</f>
        <v>75</v>
      </c>
      <c r="J376" s="29">
        <f>SUM('Дані з ДІСО'!P376:R376)</f>
        <v>0</v>
      </c>
      <c r="K376" s="29">
        <f>SUM('Дані з ДІСО'!V376:X376)</f>
        <v>0</v>
      </c>
      <c r="L376" s="40">
        <f>ROUNDUP('Дані з ДІСО'!J376/'Коефіцієнти АТО'!$R376,0)</f>
        <v>22</v>
      </c>
      <c r="M376" s="40">
        <f>ROUNDUP('Дані з ДІСО'!K376/'Коефіцієнти АТО'!$R376,0)</f>
        <v>26</v>
      </c>
      <c r="N376" s="40">
        <f>ROUNDUP('Дані з ДІСО'!L376/'Коефіцієнти АТО'!$R376,0)</f>
        <v>7</v>
      </c>
      <c r="O376" s="59">
        <f>(L376*Параметри!$K$32+M376*Параметри!$L$32+N376*Параметри!$M$32)/18</f>
        <v>89.15</v>
      </c>
      <c r="P376" s="41">
        <f>IF(H376=0,"",'Дані з ДІСО'!Y376/H376)</f>
        <v>1</v>
      </c>
      <c r="Q376" s="29">
        <f>IF(H376=0,"",(1+0.25*P376)*O376*Параметри!$K$51)</f>
        <v>22824.6522561805</v>
      </c>
      <c r="R376" s="29">
        <f>IF(H376=0,"",Q376*'Коефіцієнти АТО'!T376)</f>
        <v>388.0190883550685</v>
      </c>
      <c r="S376" s="29">
        <f>IF(H376=0,"",H376*(1+0.25*P376)*Параметри!$K$66*Параметри!$K$20/1000)</f>
        <v>0</v>
      </c>
      <c r="T376" s="29">
        <f>IF(H376=0,"",H376*(1+0.25*P376)*'Коефіцієнти АТО'!$S376*Параметри!$K$20/1000)</f>
        <v>4224.3134060040211</v>
      </c>
      <c r="U376" s="29">
        <f t="shared" si="48"/>
        <v>27436.984750539588</v>
      </c>
      <c r="V376" s="29">
        <f t="shared" si="49"/>
        <v>27436.984750539588</v>
      </c>
      <c r="W376" s="40">
        <f>ROUNDUP('Дані з ДІСО'!P376/Параметри!$K$24,0)</f>
        <v>0</v>
      </c>
      <c r="X376" s="40">
        <f>ROUNDUP('Дані з ДІСО'!Q376/Параметри!$K$24,0)</f>
        <v>0</v>
      </c>
      <c r="Y376" s="40">
        <f>ROUNDUP('Дані з ДІСО'!R376/Параметри!$K$24,0)</f>
        <v>0</v>
      </c>
      <c r="Z376" s="59">
        <f>(W376*Параметри!$K$33+X376*Параметри!$L$33+Y376*Параметри!$M$33)/18</f>
        <v>0</v>
      </c>
      <c r="AA376" s="41">
        <f>IF(J376=0,0,'Дані з ДІСО'!AA376/J376)</f>
        <v>0</v>
      </c>
      <c r="AB376" s="29">
        <f>(1+0.25*AA376)*Z376*Параметри!$K$51</f>
        <v>0</v>
      </c>
      <c r="AC376" s="29">
        <f>AB376*'Коефіцієнти АТО'!U376</f>
        <v>0</v>
      </c>
      <c r="AD376" s="29">
        <f>J376*(1+0.25*AA376)*Параметри!$K$66*Параметри!$K$20/1000</f>
        <v>0</v>
      </c>
      <c r="AE376" s="29">
        <f>(1+0.25*AA376)*J376*'Коефіцієнти АТО'!S376*Параметри!$K$20/1000</f>
        <v>0</v>
      </c>
      <c r="AF376" s="29">
        <f t="shared" si="45"/>
        <v>0</v>
      </c>
      <c r="AG376" s="29">
        <v>0</v>
      </c>
      <c r="AH376" s="40">
        <v>0</v>
      </c>
      <c r="AI376" s="40">
        <v>1</v>
      </c>
      <c r="AJ376" s="40">
        <f t="shared" si="46"/>
        <v>1</v>
      </c>
      <c r="AK376" s="29">
        <f>(AH376+AI376)*(1+0.25*AJ376)*Параметри!$K$53</f>
        <v>224.28659462000007</v>
      </c>
      <c r="AL376" s="29">
        <f>ROUNDUP(('Дані з ДІСО'!AU376+'Дані з ДІСО'!AW376)/Параметри!$K$28,0)</f>
        <v>0</v>
      </c>
      <c r="AM376" s="64">
        <f>AL376*Параметри!$M$35/18</f>
        <v>0</v>
      </c>
      <c r="AN376" s="29">
        <f>IF(AL376=0,0,'Дані з ДІСО'!AW376/SUM('Дані з ДІСО'!AU376,'Дані з ДІСО'!AW376))</f>
        <v>0</v>
      </c>
      <c r="AO376" s="29">
        <f>(1+0.25*AN376)*AM376*Параметри!$K$51</f>
        <v>0</v>
      </c>
      <c r="AP376" s="40">
        <f>ROUNDUP(('Дані з ДІСО'!AE376+'Дані не з ДІСО'!E376+'Дані не з ДІСО'!G376)/Параметри!$K$69,0)</f>
        <v>0</v>
      </c>
      <c r="AQ376" s="40">
        <f t="shared" si="50"/>
        <v>0</v>
      </c>
      <c r="AR376" s="40">
        <f>IF(AP376=0,0,('Дані з ДІСО'!AH376+'Дані не з ДІСО'!G376)/('Дані з ДІСО'!AE376+'Дані не з ДІСО'!E376+'Дані не з ДІСО'!G376))</f>
        <v>0</v>
      </c>
      <c r="AS376" s="29">
        <f>AQ376*(1+0.25*AR376)*Параметри!$K$51</f>
        <v>0</v>
      </c>
      <c r="AT376" s="40">
        <f>ROUNDUP('Дані з ДІСО'!AF376/Параметри!$K$70,0)</f>
        <v>0</v>
      </c>
      <c r="AU376" s="40">
        <f t="shared" si="51"/>
        <v>0</v>
      </c>
      <c r="AV376" s="40">
        <f>IF(AT376=0,0,'Дані з ДІСО'!AI376/'Дані з ДІСО'!AF376)</f>
        <v>0</v>
      </c>
      <c r="AW376" s="29">
        <f>AU376*(1+0.25*AV376)*Параметри!$K$51</f>
        <v>0</v>
      </c>
      <c r="AX376" s="40">
        <f>ROUNDUP('Дані з ДІСО'!AR376/Параметри!$K$29,0)</f>
        <v>0</v>
      </c>
      <c r="AY376" s="40">
        <f>ROUNDUP('Дані з ДІСО'!AS376/Параметри!$K$29,0)</f>
        <v>0</v>
      </c>
      <c r="AZ376" s="40">
        <f>ROUNDUP('Дані з ДІСО'!AT376/Параметри!$K$29,0)</f>
        <v>0</v>
      </c>
      <c r="BA376" s="64">
        <f>(AX376*Параметри!$K$32+AY376*Параметри!$L$32+AZ376*Параметри!$M$32)/18</f>
        <v>0</v>
      </c>
      <c r="BB376" s="29">
        <f>(BA376*Параметри!$K$51+SUM('Дані з ДІСО'!AR376:AT376)*Параметри!$K$48*Параметри!$K$20/1000)*Параметри!$K$74</f>
        <v>0</v>
      </c>
      <c r="BC376" s="40">
        <f>ROUNDUP(('Дані не з ДІСО'!I376+'Дані не з ДІСО'!K376)/Параметри!$K$26,0)</f>
        <v>0</v>
      </c>
      <c r="BD376" s="29">
        <f>BC376*Параметри!$M$36/18</f>
        <v>0</v>
      </c>
      <c r="BE376" s="40">
        <f>IF(BC376=0,0,'Дані не з ДІСО'!K376/('Дані не з ДІСО'!I376+'Дані не з ДІСО'!K376))</f>
        <v>0</v>
      </c>
      <c r="BF376" s="29">
        <f>(1+0.25*BE376)*BD376*Параметри!$K$51</f>
        <v>0</v>
      </c>
      <c r="BG376" s="40">
        <f>ROUNDUP('Дані не з ДІСО'!M376/Параметри!$K$27,0)</f>
        <v>0</v>
      </c>
      <c r="BH376" s="40">
        <f>BG376*Параметри!$M$37/18</f>
        <v>0</v>
      </c>
      <c r="BI376" s="29">
        <f>BH376*Параметри!$K$51</f>
        <v>0</v>
      </c>
      <c r="BJ376" s="29">
        <f>'Дані не з ДІСО'!N376*Параметри!$K$76</f>
        <v>0</v>
      </c>
      <c r="BK376" s="40">
        <f>ROUNDUP('Дані з ДІСО'!V376/Параметри!$K$25,0)</f>
        <v>0</v>
      </c>
      <c r="BL376" s="40">
        <f>ROUNDUP('Дані з ДІСО'!W376/Параметри!$K$25,0)</f>
        <v>0</v>
      </c>
      <c r="BM376" s="40">
        <f>ROUNDUP('Дані з ДІСО'!X376/Параметри!$K$25,0)</f>
        <v>0</v>
      </c>
      <c r="BN376" s="40">
        <f>(BK376*Параметри!$K$34+BL376*Параметри!$L$34+BM376*Параметри!$M$34)/18</f>
        <v>0</v>
      </c>
      <c r="BO376" s="40">
        <f>IF(K376=0,0,'Дані з ДІСО'!AC376/K376)</f>
        <v>0</v>
      </c>
      <c r="BP376" s="29">
        <f>(1+0.25*BO376)*BN376*Параметри!$K$51</f>
        <v>0</v>
      </c>
      <c r="BQ376" s="29">
        <f>BP376*'Коефіцієнти АТО'!U376</f>
        <v>0</v>
      </c>
      <c r="BR376" s="29">
        <f>K376*(1+0.25*BO376)*Параметри!$K$66*Параметри!$K$20/1000</f>
        <v>0</v>
      </c>
      <c r="BS376" s="29">
        <f>(1+0.25*BO376)*K376*'Коефіцієнти АТО'!S376*Параметри!$K$20/1000</f>
        <v>0</v>
      </c>
      <c r="BT376" s="29">
        <f t="shared" si="52"/>
        <v>0</v>
      </c>
      <c r="BU376" s="40">
        <f>ROUNDUP('Дані з ДІСО'!AG376/Параметри!$K$71,0)</f>
        <v>0</v>
      </c>
      <c r="BV376" s="40">
        <f t="shared" si="53"/>
        <v>0</v>
      </c>
      <c r="BW376" s="40">
        <f>IF('Дані з ДІСО'!AG376=0,0,'Дані з ДІСО'!AJ376/'Дані з ДІСО'!AG376)</f>
        <v>0</v>
      </c>
      <c r="BX376" s="29">
        <f>BV376*(1+0.25*BW376)*Параметри!$K$51</f>
        <v>0</v>
      </c>
      <c r="BY376" s="29">
        <f>ROUND(IF(Параметри!$K$77="No",CC376,CC376*Параметри!$K$78)+AG376,1)</f>
        <v>24895.1</v>
      </c>
      <c r="BZ376" s="29">
        <f>ROUND(IF(Параметри!$K$77="No",BF376,BF376*Параметри!$K$78),1)</f>
        <v>0</v>
      </c>
      <c r="CA376" s="29">
        <f>ROUND(IF(Параметри!$K$77="No",BI376,BI376*Параметри!$K$78),1)</f>
        <v>0</v>
      </c>
      <c r="CB376" s="29">
        <f>ROUND(IF(Параметри!$K$77="No",BJ376,BJ376*Параметри!$K$78),1)</f>
        <v>0</v>
      </c>
      <c r="CC376" s="29">
        <f t="shared" si="47"/>
        <v>27661.271345159588</v>
      </c>
    </row>
    <row r="377" spans="1:81">
      <c r="A377" s="9">
        <v>376</v>
      </c>
      <c r="B377" s="9" t="s">
        <v>3148</v>
      </c>
      <c r="C377" s="9" t="s">
        <v>3148</v>
      </c>
      <c r="D377" s="9" t="s">
        <v>3459</v>
      </c>
      <c r="E377" s="9" t="s">
        <v>24</v>
      </c>
      <c r="F377" s="9" t="s">
        <v>3513</v>
      </c>
      <c r="G377" s="9" t="s">
        <v>796</v>
      </c>
      <c r="H377" s="29">
        <f>SUM('Дані з ДІСО'!J377:L377)</f>
        <v>783</v>
      </c>
      <c r="I377" s="29">
        <f>SUM('Дані з ДІСО'!G377:I377)</f>
        <v>72</v>
      </c>
      <c r="J377" s="29">
        <f>SUM('Дані з ДІСО'!P377:R377)</f>
        <v>0</v>
      </c>
      <c r="K377" s="29">
        <f>SUM('Дані з ДІСО'!V377:X377)</f>
        <v>0</v>
      </c>
      <c r="L377" s="40">
        <f>ROUNDUP('Дані з ДІСО'!J377/'Коефіцієнти АТО'!$R377,0)</f>
        <v>23</v>
      </c>
      <c r="M377" s="40">
        <f>ROUNDUP('Дані з ДІСО'!K377/'Коефіцієнти АТО'!$R377,0)</f>
        <v>28</v>
      </c>
      <c r="N377" s="40">
        <f>ROUNDUP('Дані з ДІСО'!L377/'Коефіцієнти АТО'!$R377,0)</f>
        <v>6</v>
      </c>
      <c r="O377" s="59">
        <f>(L377*Параметри!$K$32+M377*Параметри!$L$32+N377*Параметри!$M$32)/18</f>
        <v>92.088888888888903</v>
      </c>
      <c r="P377" s="41">
        <f>IF(H377=0,"",'Дані з ДІСО'!Y377/H377)</f>
        <v>0</v>
      </c>
      <c r="Q377" s="29">
        <f>IF(H377=0,"",(1+0.25*P377)*O377*Параметри!$K$51)</f>
        <v>18861.66564708409</v>
      </c>
      <c r="R377" s="29">
        <f>IF(H377=0,"",Q377*'Коефіцієнти АТО'!T377)</f>
        <v>320.64831600042953</v>
      </c>
      <c r="S377" s="29">
        <f>IF(H377=0,"",H377*(1+0.25*P377)*Параметри!$K$66*Параметри!$K$20/1000)</f>
        <v>0</v>
      </c>
      <c r="T377" s="29">
        <f>IF(H377=0,"",H377*(1+0.25*P377)*'Коефіцієнти АТО'!$S377*Параметри!$K$20/1000)</f>
        <v>3949.4177873446552</v>
      </c>
      <c r="U377" s="29">
        <f t="shared" si="48"/>
        <v>23131.731750429171</v>
      </c>
      <c r="V377" s="29">
        <f t="shared" si="49"/>
        <v>23131.731750429171</v>
      </c>
      <c r="W377" s="40">
        <f>ROUNDUP('Дані з ДІСО'!P377/Параметри!$K$24,0)</f>
        <v>0</v>
      </c>
      <c r="X377" s="40">
        <f>ROUNDUP('Дані з ДІСО'!Q377/Параметри!$K$24,0)</f>
        <v>0</v>
      </c>
      <c r="Y377" s="40">
        <f>ROUNDUP('Дані з ДІСО'!R377/Параметри!$K$24,0)</f>
        <v>0</v>
      </c>
      <c r="Z377" s="59">
        <f>(W377*Параметри!$K$33+X377*Параметри!$L$33+Y377*Параметри!$M$33)/18</f>
        <v>0</v>
      </c>
      <c r="AA377" s="41">
        <f>IF(J377=0,0,'Дані з ДІСО'!AA377/J377)</f>
        <v>0</v>
      </c>
      <c r="AB377" s="29">
        <f>(1+0.25*AA377)*Z377*Параметри!$K$51</f>
        <v>0</v>
      </c>
      <c r="AC377" s="29">
        <f>AB377*'Коефіцієнти АТО'!U377</f>
        <v>0</v>
      </c>
      <c r="AD377" s="29">
        <f>J377*(1+0.25*AA377)*Параметри!$K$66*Параметри!$K$20/1000</f>
        <v>0</v>
      </c>
      <c r="AE377" s="29">
        <f>(1+0.25*AA377)*J377*'Коефіцієнти АТО'!S377*Параметри!$K$20/1000</f>
        <v>0</v>
      </c>
      <c r="AF377" s="29">
        <f t="shared" si="45"/>
        <v>0</v>
      </c>
      <c r="AG377" s="29">
        <v>0</v>
      </c>
      <c r="AH377" s="40">
        <v>0</v>
      </c>
      <c r="AI377" s="40">
        <v>0</v>
      </c>
      <c r="AJ377" s="40">
        <f t="shared" si="46"/>
        <v>0</v>
      </c>
      <c r="AK377" s="29">
        <f>(AH377+AI377)*(1+0.25*AJ377)*Параметри!$K$53</f>
        <v>0</v>
      </c>
      <c r="AL377" s="29">
        <f>ROUNDUP(('Дані з ДІСО'!AU377+'Дані з ДІСО'!AW377)/Параметри!$K$28,0)</f>
        <v>0</v>
      </c>
      <c r="AM377" s="64">
        <f>AL377*Параметри!$M$35/18</f>
        <v>0</v>
      </c>
      <c r="AN377" s="29">
        <f>IF(AL377=0,0,'Дані з ДІСО'!AW377/SUM('Дані з ДІСО'!AU377,'Дані з ДІСО'!AW377))</f>
        <v>0</v>
      </c>
      <c r="AO377" s="29">
        <f>(1+0.25*AN377)*AM377*Параметри!$K$51</f>
        <v>0</v>
      </c>
      <c r="AP377" s="40">
        <f>ROUNDUP(('Дані з ДІСО'!AE377+'Дані не з ДІСО'!E377+'Дані не з ДІСО'!G377)/Параметри!$K$69,0)</f>
        <v>0</v>
      </c>
      <c r="AQ377" s="40">
        <f t="shared" si="50"/>
        <v>0</v>
      </c>
      <c r="AR377" s="40">
        <f>IF(AP377=0,0,('Дані з ДІСО'!AH377+'Дані не з ДІСО'!G377)/('Дані з ДІСО'!AE377+'Дані не з ДІСО'!E377+'Дані не з ДІСО'!G377))</f>
        <v>0</v>
      </c>
      <c r="AS377" s="29">
        <f>AQ377*(1+0.25*AR377)*Параметри!$K$51</f>
        <v>0</v>
      </c>
      <c r="AT377" s="40">
        <f>ROUNDUP('Дані з ДІСО'!AF377/Параметри!$K$70,0)</f>
        <v>0</v>
      </c>
      <c r="AU377" s="40">
        <f t="shared" si="51"/>
        <v>0</v>
      </c>
      <c r="AV377" s="40">
        <f>IF(AT377=0,0,'Дані з ДІСО'!AI377/'Дані з ДІСО'!AF377)</f>
        <v>0</v>
      </c>
      <c r="AW377" s="29">
        <f>AU377*(1+0.25*AV377)*Параметри!$K$51</f>
        <v>0</v>
      </c>
      <c r="AX377" s="40">
        <f>ROUNDUP('Дані з ДІСО'!AR377/Параметри!$K$29,0)</f>
        <v>0</v>
      </c>
      <c r="AY377" s="40">
        <f>ROUNDUP('Дані з ДІСО'!AS377/Параметри!$K$29,0)</f>
        <v>0</v>
      </c>
      <c r="AZ377" s="40">
        <f>ROUNDUP('Дані з ДІСО'!AT377/Параметри!$K$29,0)</f>
        <v>0</v>
      </c>
      <c r="BA377" s="64">
        <f>(AX377*Параметри!$K$32+AY377*Параметри!$L$32+AZ377*Параметри!$M$32)/18</f>
        <v>0</v>
      </c>
      <c r="BB377" s="29">
        <f>(BA377*Параметри!$K$51+SUM('Дані з ДІСО'!AR377:AT377)*Параметри!$K$48*Параметри!$K$20/1000)*Параметри!$K$74</f>
        <v>0</v>
      </c>
      <c r="BC377" s="40">
        <f>ROUNDUP(('Дані не з ДІСО'!I377+'Дані не з ДІСО'!K377)/Параметри!$K$26,0)</f>
        <v>0</v>
      </c>
      <c r="BD377" s="29">
        <f>BC377*Параметри!$M$36/18</f>
        <v>0</v>
      </c>
      <c r="BE377" s="40">
        <f>IF(BC377=0,0,'Дані не з ДІСО'!K377/('Дані не з ДІСО'!I377+'Дані не з ДІСО'!K377))</f>
        <v>0</v>
      </c>
      <c r="BF377" s="29">
        <f>(1+0.25*BE377)*BD377*Параметри!$K$51</f>
        <v>0</v>
      </c>
      <c r="BG377" s="40">
        <f>ROUNDUP('Дані не з ДІСО'!M377/Параметри!$K$27,0)</f>
        <v>0</v>
      </c>
      <c r="BH377" s="40">
        <f>BG377*Параметри!$M$37/18</f>
        <v>0</v>
      </c>
      <c r="BI377" s="29">
        <f>BH377*Параметри!$K$51</f>
        <v>0</v>
      </c>
      <c r="BJ377" s="29">
        <f>'Дані не з ДІСО'!N377*Параметри!$K$76</f>
        <v>0</v>
      </c>
      <c r="BK377" s="40">
        <f>ROUNDUP('Дані з ДІСО'!V377/Параметри!$K$25,0)</f>
        <v>0</v>
      </c>
      <c r="BL377" s="40">
        <f>ROUNDUP('Дані з ДІСО'!W377/Параметри!$K$25,0)</f>
        <v>0</v>
      </c>
      <c r="BM377" s="40">
        <f>ROUNDUP('Дані з ДІСО'!X377/Параметри!$K$25,0)</f>
        <v>0</v>
      </c>
      <c r="BN377" s="40">
        <f>(BK377*Параметри!$K$34+BL377*Параметри!$L$34+BM377*Параметри!$M$34)/18</f>
        <v>0</v>
      </c>
      <c r="BO377" s="40">
        <f>IF(K377=0,0,'Дані з ДІСО'!AC377/K377)</f>
        <v>0</v>
      </c>
      <c r="BP377" s="29">
        <f>(1+0.25*BO377)*BN377*Параметри!$K$51</f>
        <v>0</v>
      </c>
      <c r="BQ377" s="29">
        <f>BP377*'Коефіцієнти АТО'!U377</f>
        <v>0</v>
      </c>
      <c r="BR377" s="29">
        <f>K377*(1+0.25*BO377)*Параметри!$K$66*Параметри!$K$20/1000</f>
        <v>0</v>
      </c>
      <c r="BS377" s="29">
        <f>(1+0.25*BO377)*K377*'Коефіцієнти АТО'!S377*Параметри!$K$20/1000</f>
        <v>0</v>
      </c>
      <c r="BT377" s="29">
        <f t="shared" si="52"/>
        <v>0</v>
      </c>
      <c r="BU377" s="40">
        <f>ROUNDUP('Дані з ДІСО'!AG377/Параметри!$K$71,0)</f>
        <v>0</v>
      </c>
      <c r="BV377" s="40">
        <f t="shared" si="53"/>
        <v>0</v>
      </c>
      <c r="BW377" s="40">
        <f>IF('Дані з ДІСО'!AG377=0,0,'Дані з ДІСО'!AJ377/'Дані з ДІСО'!AG377)</f>
        <v>0</v>
      </c>
      <c r="BX377" s="29">
        <f>BV377*(1+0.25*BW377)*Параметри!$K$51</f>
        <v>0</v>
      </c>
      <c r="BY377" s="29">
        <f>ROUND(IF(Параметри!$K$77="No",CC377,CC377*Параметри!$K$78)+AG377,1)</f>
        <v>20818.599999999999</v>
      </c>
      <c r="BZ377" s="29">
        <f>ROUND(IF(Параметри!$K$77="No",BF377,BF377*Параметри!$K$78),1)</f>
        <v>0</v>
      </c>
      <c r="CA377" s="29">
        <f>ROUND(IF(Параметри!$K$77="No",BI377,BI377*Параметри!$K$78),1)</f>
        <v>0</v>
      </c>
      <c r="CB377" s="29">
        <f>ROUND(IF(Параметри!$K$77="No",BJ377,BJ377*Параметри!$K$78),1)</f>
        <v>0</v>
      </c>
      <c r="CC377" s="29">
        <f t="shared" si="47"/>
        <v>23131.731750429171</v>
      </c>
    </row>
    <row r="378" spans="1:81">
      <c r="A378" s="9">
        <v>377</v>
      </c>
      <c r="B378" s="9" t="s">
        <v>3151</v>
      </c>
      <c r="C378" s="9" t="s">
        <v>3151</v>
      </c>
      <c r="D378" s="9" t="s">
        <v>3459</v>
      </c>
      <c r="E378" s="9" t="s">
        <v>29</v>
      </c>
      <c r="F378" s="9" t="s">
        <v>3514</v>
      </c>
      <c r="G378" s="9" t="s">
        <v>798</v>
      </c>
      <c r="H378" s="29">
        <f>SUM('Дані з ДІСО'!J378:L378)</f>
        <v>2302</v>
      </c>
      <c r="I378" s="29">
        <f>SUM('Дані з ДІСО'!G378:I378)</f>
        <v>83</v>
      </c>
      <c r="J378" s="29">
        <f>SUM('Дані з ДІСО'!P378:R378)</f>
        <v>0</v>
      </c>
      <c r="K378" s="29">
        <f>SUM('Дані з ДІСО'!V378:X378)</f>
        <v>0</v>
      </c>
      <c r="L378" s="40">
        <f>ROUNDUP('Дані з ДІСО'!J378/'Коефіцієнти АТО'!$R378,0)</f>
        <v>39</v>
      </c>
      <c r="M378" s="40">
        <f>ROUNDUP('Дані з ДІСО'!K378/'Коефіцієнти АТО'!$R378,0)</f>
        <v>50</v>
      </c>
      <c r="N378" s="40">
        <f>ROUNDUP('Дані з ДІСО'!L378/'Коефіцієнти АТО'!$R378,0)</f>
        <v>10</v>
      </c>
      <c r="O378" s="59">
        <f>(L378*Параметри!$K$32+M378*Параметри!$L$32+N378*Параметри!$M$32)/18</f>
        <v>160.38888888888889</v>
      </c>
      <c r="P378" s="41">
        <f>IF(H378=0,"",'Дані з ДІСО'!Y378/H378)</f>
        <v>0</v>
      </c>
      <c r="Q378" s="29">
        <f>IF(H378=0,"",(1+0.25*P378)*O378*Параметри!$K$51)</f>
        <v>32850.886054012888</v>
      </c>
      <c r="R378" s="29">
        <f>IF(H378=0,"",Q378*'Коефіцієнти АТО'!T378)</f>
        <v>3285.088605401289</v>
      </c>
      <c r="S378" s="29">
        <f>IF(H378=0,"",H378*(1+0.25*P378)*Параметри!$K$66*Параметри!$K$20/1000)</f>
        <v>0</v>
      </c>
      <c r="T378" s="29">
        <f>IF(H378=0,"",H378*(1+0.25*P378)*'Коефіцієнти АТО'!$S378*Параметри!$K$20/1000)</f>
        <v>9420.397337239403</v>
      </c>
      <c r="U378" s="29">
        <f t="shared" si="48"/>
        <v>45556.371996653579</v>
      </c>
      <c r="V378" s="29">
        <f t="shared" si="49"/>
        <v>45556.371996653579</v>
      </c>
      <c r="W378" s="40">
        <f>ROUNDUP('Дані з ДІСО'!P378/Параметри!$K$24,0)</f>
        <v>0</v>
      </c>
      <c r="X378" s="40">
        <f>ROUNDUP('Дані з ДІСО'!Q378/Параметри!$K$24,0)</f>
        <v>0</v>
      </c>
      <c r="Y378" s="40">
        <f>ROUNDUP('Дані з ДІСО'!R378/Параметри!$K$24,0)</f>
        <v>0</v>
      </c>
      <c r="Z378" s="59">
        <f>(W378*Параметри!$K$33+X378*Параметри!$L$33+Y378*Параметри!$M$33)/18</f>
        <v>0</v>
      </c>
      <c r="AA378" s="41">
        <f>IF(J378=0,0,'Дані з ДІСО'!AA378/J378)</f>
        <v>0</v>
      </c>
      <c r="AB378" s="29">
        <f>(1+0.25*AA378)*Z378*Параметри!$K$51</f>
        <v>0</v>
      </c>
      <c r="AC378" s="29">
        <f>AB378*'Коефіцієнти АТО'!U378</f>
        <v>0</v>
      </c>
      <c r="AD378" s="29">
        <f>J378*(1+0.25*AA378)*Параметри!$K$66*Параметри!$K$20/1000</f>
        <v>0</v>
      </c>
      <c r="AE378" s="29">
        <f>(1+0.25*AA378)*J378*'Коефіцієнти АТО'!S378*Параметри!$K$20/1000</f>
        <v>0</v>
      </c>
      <c r="AF378" s="29">
        <f t="shared" si="45"/>
        <v>0</v>
      </c>
      <c r="AG378" s="29">
        <v>0</v>
      </c>
      <c r="AH378" s="40">
        <v>18</v>
      </c>
      <c r="AI378" s="40">
        <v>0</v>
      </c>
      <c r="AJ378" s="40">
        <f t="shared" si="46"/>
        <v>0</v>
      </c>
      <c r="AK378" s="29">
        <f>(AH378+AI378)*(1+0.25*AJ378)*Параметри!$K$53</f>
        <v>3229.726962528001</v>
      </c>
      <c r="AL378" s="29">
        <f>ROUNDUP(('Дані з ДІСО'!AU378+'Дані з ДІСО'!AW378)/Параметри!$K$28,0)</f>
        <v>0</v>
      </c>
      <c r="AM378" s="64">
        <f>AL378*Параметри!$M$35/18</f>
        <v>0</v>
      </c>
      <c r="AN378" s="29">
        <f>IF(AL378=0,0,'Дані з ДІСО'!AW378/SUM('Дані з ДІСО'!AU378,'Дані з ДІСО'!AW378))</f>
        <v>0</v>
      </c>
      <c r="AO378" s="29">
        <f>(1+0.25*AN378)*AM378*Параметри!$K$51</f>
        <v>0</v>
      </c>
      <c r="AP378" s="40">
        <f>ROUNDUP(('Дані з ДІСО'!AE378+'Дані не з ДІСО'!E378+'Дані не з ДІСО'!G378)/Параметри!$K$69,0)</f>
        <v>0</v>
      </c>
      <c r="AQ378" s="40">
        <f t="shared" si="50"/>
        <v>0</v>
      </c>
      <c r="AR378" s="40">
        <f>IF(AP378=0,0,('Дані з ДІСО'!AH378+'Дані не з ДІСО'!G378)/('Дані з ДІСО'!AE378+'Дані не з ДІСО'!E378+'Дані не з ДІСО'!G378))</f>
        <v>0</v>
      </c>
      <c r="AS378" s="29">
        <f>AQ378*(1+0.25*AR378)*Параметри!$K$51</f>
        <v>0</v>
      </c>
      <c r="AT378" s="40">
        <f>ROUNDUP('Дані з ДІСО'!AF378/Параметри!$K$70,0)</f>
        <v>0</v>
      </c>
      <c r="AU378" s="40">
        <f t="shared" si="51"/>
        <v>0</v>
      </c>
      <c r="AV378" s="40">
        <f>IF(AT378=0,0,'Дані з ДІСО'!AI378/'Дані з ДІСО'!AF378)</f>
        <v>0</v>
      </c>
      <c r="AW378" s="29">
        <f>AU378*(1+0.25*AV378)*Параметри!$K$51</f>
        <v>0</v>
      </c>
      <c r="AX378" s="40">
        <f>ROUNDUP('Дані з ДІСО'!AR378/Параметри!$K$29,0)</f>
        <v>0</v>
      </c>
      <c r="AY378" s="40">
        <f>ROUNDUP('Дані з ДІСО'!AS378/Параметри!$K$29,0)</f>
        <v>0</v>
      </c>
      <c r="AZ378" s="40">
        <f>ROUNDUP('Дані з ДІСО'!AT378/Параметри!$K$29,0)</f>
        <v>0</v>
      </c>
      <c r="BA378" s="64">
        <f>(AX378*Параметри!$K$32+AY378*Параметри!$L$32+AZ378*Параметри!$M$32)/18</f>
        <v>0</v>
      </c>
      <c r="BB378" s="29">
        <f>(BA378*Параметри!$K$51+SUM('Дані з ДІСО'!AR378:AT378)*Параметри!$K$48*Параметри!$K$20/1000)*Параметри!$K$74</f>
        <v>0</v>
      </c>
      <c r="BC378" s="40">
        <f>ROUNDUP(('Дані не з ДІСО'!I378+'Дані не з ДІСО'!K378)/Параметри!$K$26,0)</f>
        <v>0</v>
      </c>
      <c r="BD378" s="29">
        <f>BC378*Параметри!$M$36/18</f>
        <v>0</v>
      </c>
      <c r="BE378" s="40">
        <f>IF(BC378=0,0,'Дані не з ДІСО'!K378/('Дані не з ДІСО'!I378+'Дані не з ДІСО'!K378))</f>
        <v>0</v>
      </c>
      <c r="BF378" s="29">
        <f>(1+0.25*BE378)*BD378*Параметри!$K$51</f>
        <v>0</v>
      </c>
      <c r="BG378" s="40">
        <f>ROUNDUP('Дані не з ДІСО'!M378/Параметри!$K$27,0)</f>
        <v>0</v>
      </c>
      <c r="BH378" s="40">
        <f>BG378*Параметри!$M$37/18</f>
        <v>0</v>
      </c>
      <c r="BI378" s="29">
        <f>BH378*Параметри!$K$51</f>
        <v>0</v>
      </c>
      <c r="BJ378" s="29">
        <f>'Дані не з ДІСО'!N378*Параметри!$K$76</f>
        <v>0</v>
      </c>
      <c r="BK378" s="40">
        <f>ROUNDUP('Дані з ДІСО'!V378/Параметри!$K$25,0)</f>
        <v>0</v>
      </c>
      <c r="BL378" s="40">
        <f>ROUNDUP('Дані з ДІСО'!W378/Параметри!$K$25,0)</f>
        <v>0</v>
      </c>
      <c r="BM378" s="40">
        <f>ROUNDUP('Дані з ДІСО'!X378/Параметри!$K$25,0)</f>
        <v>0</v>
      </c>
      <c r="BN378" s="40">
        <f>(BK378*Параметри!$K$34+BL378*Параметри!$L$34+BM378*Параметри!$M$34)/18</f>
        <v>0</v>
      </c>
      <c r="BO378" s="40">
        <f>IF(K378=0,0,'Дані з ДІСО'!AC378/K378)</f>
        <v>0</v>
      </c>
      <c r="BP378" s="29">
        <f>(1+0.25*BO378)*BN378*Параметри!$K$51</f>
        <v>0</v>
      </c>
      <c r="BQ378" s="29">
        <f>BP378*'Коефіцієнти АТО'!U378</f>
        <v>0</v>
      </c>
      <c r="BR378" s="29">
        <f>K378*(1+0.25*BO378)*Параметри!$K$66*Параметри!$K$20/1000</f>
        <v>0</v>
      </c>
      <c r="BS378" s="29">
        <f>(1+0.25*BO378)*K378*'Коефіцієнти АТО'!S378*Параметри!$K$20/1000</f>
        <v>0</v>
      </c>
      <c r="BT378" s="29">
        <f t="shared" si="52"/>
        <v>0</v>
      </c>
      <c r="BU378" s="40">
        <f>ROUNDUP('Дані з ДІСО'!AG378/Параметри!$K$71,0)</f>
        <v>0</v>
      </c>
      <c r="BV378" s="40">
        <f t="shared" si="53"/>
        <v>0</v>
      </c>
      <c r="BW378" s="40">
        <f>IF('Дані з ДІСО'!AG378=0,0,'Дані з ДІСО'!AJ378/'Дані з ДІСО'!AG378)</f>
        <v>0</v>
      </c>
      <c r="BX378" s="29">
        <f>BV378*(1+0.25*BW378)*Параметри!$K$51</f>
        <v>0</v>
      </c>
      <c r="BY378" s="29">
        <f>ROUND(IF(Параметри!$K$77="No",CC378,CC378*Параметри!$K$78)+AG378,1)</f>
        <v>43907.5</v>
      </c>
      <c r="BZ378" s="29">
        <f>ROUND(IF(Параметри!$K$77="No",BF378,BF378*Параметри!$K$78),1)</f>
        <v>0</v>
      </c>
      <c r="CA378" s="29">
        <f>ROUND(IF(Параметри!$K$77="No",BI378,BI378*Параметри!$K$78),1)</f>
        <v>0</v>
      </c>
      <c r="CB378" s="29">
        <f>ROUND(IF(Параметри!$K$77="No",BJ378,BJ378*Параметри!$K$78),1)</f>
        <v>0</v>
      </c>
      <c r="CC378" s="29">
        <f t="shared" si="47"/>
        <v>48786.098959181581</v>
      </c>
    </row>
    <row r="379" spans="1:81">
      <c r="A379" s="9">
        <v>378</v>
      </c>
      <c r="B379" s="9" t="s">
        <v>3148</v>
      </c>
      <c r="C379" s="9" t="s">
        <v>3148</v>
      </c>
      <c r="D379" s="9" t="s">
        <v>3459</v>
      </c>
      <c r="E379" s="9" t="s">
        <v>24</v>
      </c>
      <c r="F379" s="9" t="s">
        <v>3515</v>
      </c>
      <c r="G379" s="9" t="s">
        <v>800</v>
      </c>
      <c r="H379" s="29">
        <f>SUM('Дані з ДІСО'!J379:L379)</f>
        <v>2743</v>
      </c>
      <c r="I379" s="29">
        <f>SUM('Дані з ДІСО'!G379:I379)</f>
        <v>123</v>
      </c>
      <c r="J379" s="29">
        <f>SUM('Дані з ДІСО'!P379:R379)</f>
        <v>80</v>
      </c>
      <c r="K379" s="29">
        <f>SUM('Дані з ДІСО'!V379:X379)</f>
        <v>0</v>
      </c>
      <c r="L379" s="40">
        <f>ROUNDUP('Дані з ДІСО'!J379/'Коефіцієнти АТО'!$R379,0)</f>
        <v>69</v>
      </c>
      <c r="M379" s="40">
        <f>ROUNDUP('Дані з ДІСО'!K379/'Коефіцієнти АТО'!$R379,0)</f>
        <v>83</v>
      </c>
      <c r="N379" s="40">
        <f>ROUNDUP('Дані з ДІСО'!L379/'Коефіцієнти АТО'!$R379,0)</f>
        <v>10</v>
      </c>
      <c r="O379" s="59">
        <f>(L379*Параметри!$K$32+M379*Параметри!$L$32+N379*Параметри!$M$32)/18</f>
        <v>258.67222222222222</v>
      </c>
      <c r="P379" s="41">
        <f>IF(H379=0,"",'Дані з ДІСО'!Y379/H379)</f>
        <v>0.12869121399927086</v>
      </c>
      <c r="Q379" s="29">
        <f>IF(H379=0,"",(1+0.25*P379)*O379*Параметри!$K$51)</f>
        <v>54685.856044554894</v>
      </c>
      <c r="R379" s="29">
        <f>IF(H379=0,"",Q379*'Коефіцієнти АТО'!T379)</f>
        <v>929.65955275743329</v>
      </c>
      <c r="S379" s="29">
        <f>IF(H379=0,"",H379*(1+0.25*P379)*Параметри!$K$66*Параметри!$K$20/1000)</f>
        <v>0</v>
      </c>
      <c r="T379" s="29">
        <f>IF(H379=0,"",H379*(1+0.25*P379)*'Коефіцієнти АТО'!$S379*Параметри!$K$20/1000)</f>
        <v>14280.701290446428</v>
      </c>
      <c r="U379" s="29">
        <f t="shared" si="48"/>
        <v>69896.216887758754</v>
      </c>
      <c r="V379" s="29">
        <f t="shared" si="49"/>
        <v>69896.216887758754</v>
      </c>
      <c r="W379" s="40">
        <f>ROUNDUP('Дані з ДІСО'!P379/Параметри!$K$24,0)</f>
        <v>4</v>
      </c>
      <c r="X379" s="40">
        <f>ROUNDUP('Дані з ДІСО'!Q379/Параметри!$K$24,0)</f>
        <v>6</v>
      </c>
      <c r="Y379" s="40">
        <f>ROUNDUP('Дані з ДІСО'!R379/Параметри!$K$24,0)</f>
        <v>0</v>
      </c>
      <c r="Z379" s="59">
        <f>(W379*Параметри!$K$33+X379*Параметри!$L$33+Y379*Параметри!$M$33)/18</f>
        <v>20</v>
      </c>
      <c r="AA379" s="41">
        <f>IF(J379=0,0,'Дані з ДІСО'!AA379/J379)</f>
        <v>0.71250000000000002</v>
      </c>
      <c r="AB379" s="29">
        <f>(1+0.25*AA379)*Z379*Параметри!$K$51</f>
        <v>4826.0762201794996</v>
      </c>
      <c r="AC379" s="29">
        <f>AB379*'Коефіцієнти АТО'!U379</f>
        <v>226.82558234843648</v>
      </c>
      <c r="AD379" s="29">
        <f>J379*(1+0.25*AA379)*Параметри!$K$66*Параметри!$K$20/1000</f>
        <v>0</v>
      </c>
      <c r="AE379" s="29">
        <f>(1+0.25*AA379)*J379*'Коефіцієнти АТО'!S379*Параметри!$K$20/1000</f>
        <v>475.39288181000478</v>
      </c>
      <c r="AF379" s="29">
        <f t="shared" si="45"/>
        <v>5528.2946843379414</v>
      </c>
      <c r="AG379" s="29">
        <v>0</v>
      </c>
      <c r="AH379" s="40">
        <v>18</v>
      </c>
      <c r="AI379" s="40">
        <v>6</v>
      </c>
      <c r="AJ379" s="40">
        <f t="shared" si="46"/>
        <v>0.25</v>
      </c>
      <c r="AK379" s="29">
        <f>(AH379+AI379)*(1+0.25*AJ379)*Параметри!$K$53</f>
        <v>4575.4465302480012</v>
      </c>
      <c r="AL379" s="29">
        <f>ROUNDUP(('Дані з ДІСО'!AU379+'Дані з ДІСО'!AW379)/Параметри!$K$28,0)</f>
        <v>0</v>
      </c>
      <c r="AM379" s="64">
        <f>AL379*Параметри!$M$35/18</f>
        <v>0</v>
      </c>
      <c r="AN379" s="29">
        <f>IF(AL379=0,0,'Дані з ДІСО'!AW379/SUM('Дані з ДІСО'!AU379,'Дані з ДІСО'!AW379))</f>
        <v>0</v>
      </c>
      <c r="AO379" s="29">
        <f>(1+0.25*AN379)*AM379*Параметри!$K$51</f>
        <v>0</v>
      </c>
      <c r="AP379" s="40">
        <f>ROUNDUP(('Дані з ДІСО'!AE379+'Дані не з ДІСО'!E379+'Дані не з ДІСО'!G379)/Параметри!$K$69,0)</f>
        <v>3</v>
      </c>
      <c r="AQ379" s="40">
        <f t="shared" si="50"/>
        <v>6</v>
      </c>
      <c r="AR379" s="40">
        <f>IF(AP379=0,0,('Дані з ДІСО'!AH379+'Дані не з ДІСО'!G379)/('Дані з ДІСО'!AE379+'Дані не з ДІСО'!E379+'Дані не з ДІСО'!G379))</f>
        <v>1</v>
      </c>
      <c r="AS379" s="29">
        <f>AQ379*(1+0.25*AR379)*Параметри!$K$51</f>
        <v>1536.15158202</v>
      </c>
      <c r="AT379" s="40">
        <f>ROUNDUP('Дані з ДІСО'!AF379/Параметри!$K$70,0)</f>
        <v>0</v>
      </c>
      <c r="AU379" s="40">
        <f t="shared" si="51"/>
        <v>0</v>
      </c>
      <c r="AV379" s="40">
        <f>IF(AT379=0,0,'Дані з ДІСО'!AI379/'Дані з ДІСО'!AF379)</f>
        <v>0</v>
      </c>
      <c r="AW379" s="29">
        <f>AU379*(1+0.25*AV379)*Параметри!$K$51</f>
        <v>0</v>
      </c>
      <c r="AX379" s="40">
        <f>ROUNDUP('Дані з ДІСО'!AR379/Параметри!$K$29,0)</f>
        <v>0</v>
      </c>
      <c r="AY379" s="40">
        <f>ROUNDUP('Дані з ДІСО'!AS379/Параметри!$K$29,0)</f>
        <v>0</v>
      </c>
      <c r="AZ379" s="40">
        <f>ROUNDUP('Дані з ДІСО'!AT379/Параметри!$K$29,0)</f>
        <v>0</v>
      </c>
      <c r="BA379" s="64">
        <f>(AX379*Параметри!$K$32+AY379*Параметри!$L$32+AZ379*Параметри!$M$32)/18</f>
        <v>0</v>
      </c>
      <c r="BB379" s="29">
        <f>(BA379*Параметри!$K$51+SUM('Дані з ДІСО'!AR379:AT379)*Параметри!$K$48*Параметри!$K$20/1000)*Параметри!$K$74</f>
        <v>0</v>
      </c>
      <c r="BC379" s="40">
        <f>ROUNDUP(('Дані не з ДІСО'!I379+'Дані не з ДІСО'!K379)/Параметри!$K$26,0)</f>
        <v>0</v>
      </c>
      <c r="BD379" s="29">
        <f>BC379*Параметри!$M$36/18</f>
        <v>0</v>
      </c>
      <c r="BE379" s="40">
        <f>IF(BC379=0,0,'Дані не з ДІСО'!K379/('Дані не з ДІСО'!I379+'Дані не з ДІСО'!K379))</f>
        <v>0</v>
      </c>
      <c r="BF379" s="29">
        <f>(1+0.25*BE379)*BD379*Параметри!$K$51</f>
        <v>0</v>
      </c>
      <c r="BG379" s="40">
        <f>ROUNDUP('Дані не з ДІСО'!M379/Параметри!$K$27,0)</f>
        <v>0</v>
      </c>
      <c r="BH379" s="40">
        <f>BG379*Параметри!$M$37/18</f>
        <v>0</v>
      </c>
      <c r="BI379" s="29">
        <f>BH379*Параметри!$K$51</f>
        <v>0</v>
      </c>
      <c r="BJ379" s="29">
        <f>'Дані не з ДІСО'!N379*Параметри!$K$76</f>
        <v>0</v>
      </c>
      <c r="BK379" s="40">
        <f>ROUNDUP('Дані з ДІСО'!V379/Параметри!$K$25,0)</f>
        <v>0</v>
      </c>
      <c r="BL379" s="40">
        <f>ROUNDUP('Дані з ДІСО'!W379/Параметри!$K$25,0)</f>
        <v>0</v>
      </c>
      <c r="BM379" s="40">
        <f>ROUNDUP('Дані з ДІСО'!X379/Параметри!$K$25,0)</f>
        <v>0</v>
      </c>
      <c r="BN379" s="40">
        <f>(BK379*Параметри!$K$34+BL379*Параметри!$L$34+BM379*Параметри!$M$34)/18</f>
        <v>0</v>
      </c>
      <c r="BO379" s="40">
        <f>IF(K379=0,0,'Дані з ДІСО'!AC379/K379)</f>
        <v>0</v>
      </c>
      <c r="BP379" s="29">
        <f>(1+0.25*BO379)*BN379*Параметри!$K$51</f>
        <v>0</v>
      </c>
      <c r="BQ379" s="29">
        <f>BP379*'Коефіцієнти АТО'!U379</f>
        <v>0</v>
      </c>
      <c r="BR379" s="29">
        <f>K379*(1+0.25*BO379)*Параметри!$K$66*Параметри!$K$20/1000</f>
        <v>0</v>
      </c>
      <c r="BS379" s="29">
        <f>(1+0.25*BO379)*K379*'Коефіцієнти АТО'!S379*Параметри!$K$20/1000</f>
        <v>0</v>
      </c>
      <c r="BT379" s="29">
        <f t="shared" si="52"/>
        <v>0</v>
      </c>
      <c r="BU379" s="40">
        <f>ROUNDUP('Дані з ДІСО'!AG379/Параметри!$K$71,0)</f>
        <v>0</v>
      </c>
      <c r="BV379" s="40">
        <f t="shared" si="53"/>
        <v>0</v>
      </c>
      <c r="BW379" s="40">
        <f>IF('Дані з ДІСО'!AG379=0,0,'Дані з ДІСО'!AJ379/'Дані з ДІСО'!AG379)</f>
        <v>0</v>
      </c>
      <c r="BX379" s="29">
        <f>BV379*(1+0.25*BW379)*Параметри!$K$51</f>
        <v>0</v>
      </c>
      <c r="BY379" s="29">
        <f>ROUND(IF(Параметри!$K$77="No",CC379,CC379*Параметри!$K$78)+AG379,1)</f>
        <v>73382.5</v>
      </c>
      <c r="BZ379" s="29">
        <f>ROUND(IF(Параметри!$K$77="No",BF379,BF379*Параметри!$K$78),1)</f>
        <v>0</v>
      </c>
      <c r="CA379" s="29">
        <f>ROUND(IF(Параметри!$K$77="No",BI379,BI379*Параметри!$K$78),1)</f>
        <v>0</v>
      </c>
      <c r="CB379" s="29">
        <f>ROUND(IF(Параметри!$K$77="No",BJ379,BJ379*Параметри!$K$78),1)</f>
        <v>0</v>
      </c>
      <c r="CC379" s="29">
        <f t="shared" si="47"/>
        <v>81536.109684364696</v>
      </c>
    </row>
    <row r="380" spans="1:81">
      <c r="A380" s="9">
        <v>379</v>
      </c>
      <c r="B380" s="9" t="s">
        <v>3148</v>
      </c>
      <c r="C380" s="9" t="s">
        <v>3148</v>
      </c>
      <c r="D380" s="9" t="s">
        <v>3459</v>
      </c>
      <c r="E380" s="9" t="s">
        <v>24</v>
      </c>
      <c r="F380" s="9" t="s">
        <v>3516</v>
      </c>
      <c r="G380" s="9" t="s">
        <v>802</v>
      </c>
      <c r="H380" s="29">
        <f>SUM('Дані з ДІСО'!J380:L380)</f>
        <v>1361</v>
      </c>
      <c r="I380" s="29">
        <f>SUM('Дані з ДІСО'!G380:I380)</f>
        <v>85</v>
      </c>
      <c r="J380" s="29">
        <f>SUM('Дані з ДІСО'!P380:R380)</f>
        <v>0</v>
      </c>
      <c r="K380" s="29">
        <f>SUM('Дані з ДІСО'!V380:X380)</f>
        <v>0</v>
      </c>
      <c r="L380" s="40">
        <f>ROUNDUP('Дані з ДІСО'!J380/'Коефіцієнти АТО'!$R380,0)</f>
        <v>34</v>
      </c>
      <c r="M380" s="40">
        <f>ROUNDUP('Дані з ДІСО'!K380/'Коефіцієнти АТО'!$R380,0)</f>
        <v>50</v>
      </c>
      <c r="N380" s="40">
        <f>ROUNDUP('Дані з ДІСО'!L380/'Коефіцієнти АТО'!$R380,0)</f>
        <v>15</v>
      </c>
      <c r="O380" s="59">
        <f>(L380*Параметри!$K$32+M380*Параметри!$L$32+N380*Параметри!$M$32)/18</f>
        <v>163.86111111111111</v>
      </c>
      <c r="P380" s="41">
        <f>IF(H380=0,"",'Дані з ДІСО'!Y380/H380)</f>
        <v>0.48714180749448932</v>
      </c>
      <c r="Q380" s="29">
        <f>IF(H380=0,"",(1+0.25*P380)*O380*Параметри!$K$51)</f>
        <v>37649.438879041714</v>
      </c>
      <c r="R380" s="29">
        <f>IF(H380=0,"",Q380*'Коефіцієнти АТО'!T380)</f>
        <v>640.04046094370915</v>
      </c>
      <c r="S380" s="29">
        <f>IF(H380=0,"",H380*(1+0.25*P380)*Параметри!$K$66*Параметри!$K$20/1000)</f>
        <v>0</v>
      </c>
      <c r="T380" s="29">
        <f>IF(H380=0,"",H380*(1+0.25*P380)*'Коефіцієнти АТО'!$S380*Параметри!$K$20/1000)</f>
        <v>7700.8602896915099</v>
      </c>
      <c r="U380" s="29">
        <f t="shared" si="48"/>
        <v>45990.339629676935</v>
      </c>
      <c r="V380" s="29">
        <f t="shared" si="49"/>
        <v>45990.339629676935</v>
      </c>
      <c r="W380" s="40">
        <f>ROUNDUP('Дані з ДІСО'!P380/Параметри!$K$24,0)</f>
        <v>0</v>
      </c>
      <c r="X380" s="40">
        <f>ROUNDUP('Дані з ДІСО'!Q380/Параметри!$K$24,0)</f>
        <v>0</v>
      </c>
      <c r="Y380" s="40">
        <f>ROUNDUP('Дані з ДІСО'!R380/Параметри!$K$24,0)</f>
        <v>0</v>
      </c>
      <c r="Z380" s="59">
        <f>(W380*Параметри!$K$33+X380*Параметри!$L$33+Y380*Параметри!$M$33)/18</f>
        <v>0</v>
      </c>
      <c r="AA380" s="41">
        <f>IF(J380=0,0,'Дані з ДІСО'!AA380/J380)</f>
        <v>0</v>
      </c>
      <c r="AB380" s="29">
        <f>(1+0.25*AA380)*Z380*Параметри!$K$51</f>
        <v>0</v>
      </c>
      <c r="AC380" s="29">
        <f>AB380*'Коефіцієнти АТО'!U380</f>
        <v>0</v>
      </c>
      <c r="AD380" s="29">
        <f>J380*(1+0.25*AA380)*Параметри!$K$66*Параметри!$K$20/1000</f>
        <v>0</v>
      </c>
      <c r="AE380" s="29">
        <f>(1+0.25*AA380)*J380*'Коефіцієнти АТО'!S380*Параметри!$K$20/1000</f>
        <v>0</v>
      </c>
      <c r="AF380" s="29">
        <f t="shared" si="45"/>
        <v>0</v>
      </c>
      <c r="AG380" s="29">
        <v>0</v>
      </c>
      <c r="AH380" s="40">
        <v>2</v>
      </c>
      <c r="AI380" s="40">
        <v>11</v>
      </c>
      <c r="AJ380" s="40">
        <f t="shared" si="46"/>
        <v>0.84615384615384615</v>
      </c>
      <c r="AK380" s="29">
        <f>(AH380+AI380)*(1+0.25*AJ380)*Параметри!$K$53</f>
        <v>2826.0110922120002</v>
      </c>
      <c r="AL380" s="29">
        <f>ROUNDUP(('Дані з ДІСО'!AU380+'Дані з ДІСО'!AW380)/Параметри!$K$28,0)</f>
        <v>0</v>
      </c>
      <c r="AM380" s="64">
        <f>AL380*Параметри!$M$35/18</f>
        <v>0</v>
      </c>
      <c r="AN380" s="29">
        <f>IF(AL380=0,0,'Дані з ДІСО'!AW380/SUM('Дані з ДІСО'!AU380,'Дані з ДІСО'!AW380))</f>
        <v>0</v>
      </c>
      <c r="AO380" s="29">
        <f>(1+0.25*AN380)*AM380*Параметри!$K$51</f>
        <v>0</v>
      </c>
      <c r="AP380" s="40">
        <f>ROUNDUP(('Дані з ДІСО'!AE380+'Дані не з ДІСО'!E380+'Дані не з ДІСО'!G380)/Параметри!$K$69,0)</f>
        <v>0</v>
      </c>
      <c r="AQ380" s="40">
        <f t="shared" si="50"/>
        <v>0</v>
      </c>
      <c r="AR380" s="40">
        <f>IF(AP380=0,0,('Дані з ДІСО'!AH380+'Дані не з ДІСО'!G380)/('Дані з ДІСО'!AE380+'Дані не з ДІСО'!E380+'Дані не з ДІСО'!G380))</f>
        <v>0</v>
      </c>
      <c r="AS380" s="29">
        <f>AQ380*(1+0.25*AR380)*Параметри!$K$51</f>
        <v>0</v>
      </c>
      <c r="AT380" s="40">
        <f>ROUNDUP('Дані з ДІСО'!AF380/Параметри!$K$70,0)</f>
        <v>0</v>
      </c>
      <c r="AU380" s="40">
        <f t="shared" si="51"/>
        <v>0</v>
      </c>
      <c r="AV380" s="40">
        <f>IF(AT380=0,0,'Дані з ДІСО'!AI380/'Дані з ДІСО'!AF380)</f>
        <v>0</v>
      </c>
      <c r="AW380" s="29">
        <f>AU380*(1+0.25*AV380)*Параметри!$K$51</f>
        <v>0</v>
      </c>
      <c r="AX380" s="40">
        <f>ROUNDUP('Дані з ДІСО'!AR380/Параметри!$K$29,0)</f>
        <v>0</v>
      </c>
      <c r="AY380" s="40">
        <f>ROUNDUP('Дані з ДІСО'!AS380/Параметри!$K$29,0)</f>
        <v>0</v>
      </c>
      <c r="AZ380" s="40">
        <f>ROUNDUP('Дані з ДІСО'!AT380/Параметри!$K$29,0)</f>
        <v>0</v>
      </c>
      <c r="BA380" s="64">
        <f>(AX380*Параметри!$K$32+AY380*Параметри!$L$32+AZ380*Параметри!$M$32)/18</f>
        <v>0</v>
      </c>
      <c r="BB380" s="29">
        <f>(BA380*Параметри!$K$51+SUM('Дані з ДІСО'!AR380:AT380)*Параметри!$K$48*Параметри!$K$20/1000)*Параметри!$K$74</f>
        <v>0</v>
      </c>
      <c r="BC380" s="40">
        <f>ROUNDUP(('Дані не з ДІСО'!I380+'Дані не з ДІСО'!K380)/Параметри!$K$26,0)</f>
        <v>0</v>
      </c>
      <c r="BD380" s="29">
        <f>BC380*Параметри!$M$36/18</f>
        <v>0</v>
      </c>
      <c r="BE380" s="40">
        <f>IF(BC380=0,0,'Дані не з ДІСО'!K380/('Дані не з ДІСО'!I380+'Дані не з ДІСО'!K380))</f>
        <v>0</v>
      </c>
      <c r="BF380" s="29">
        <f>(1+0.25*BE380)*BD380*Параметри!$K$51</f>
        <v>0</v>
      </c>
      <c r="BG380" s="40">
        <f>ROUNDUP('Дані не з ДІСО'!M380/Параметри!$K$27,0)</f>
        <v>0</v>
      </c>
      <c r="BH380" s="40">
        <f>BG380*Параметри!$M$37/18</f>
        <v>0</v>
      </c>
      <c r="BI380" s="29">
        <f>BH380*Параметри!$K$51</f>
        <v>0</v>
      </c>
      <c r="BJ380" s="29">
        <f>'Дані не з ДІСО'!N380*Параметри!$K$76</f>
        <v>0</v>
      </c>
      <c r="BK380" s="40">
        <f>ROUNDUP('Дані з ДІСО'!V380/Параметри!$K$25,0)</f>
        <v>0</v>
      </c>
      <c r="BL380" s="40">
        <f>ROUNDUP('Дані з ДІСО'!W380/Параметри!$K$25,0)</f>
        <v>0</v>
      </c>
      <c r="BM380" s="40">
        <f>ROUNDUP('Дані з ДІСО'!X380/Параметри!$K$25,0)</f>
        <v>0</v>
      </c>
      <c r="BN380" s="40">
        <f>(BK380*Параметри!$K$34+BL380*Параметри!$L$34+BM380*Параметри!$M$34)/18</f>
        <v>0</v>
      </c>
      <c r="BO380" s="40">
        <f>IF(K380=0,0,'Дані з ДІСО'!AC380/K380)</f>
        <v>0</v>
      </c>
      <c r="BP380" s="29">
        <f>(1+0.25*BO380)*BN380*Параметри!$K$51</f>
        <v>0</v>
      </c>
      <c r="BQ380" s="29">
        <f>BP380*'Коефіцієнти АТО'!U380</f>
        <v>0</v>
      </c>
      <c r="BR380" s="29">
        <f>K380*(1+0.25*BO380)*Параметри!$K$66*Параметри!$K$20/1000</f>
        <v>0</v>
      </c>
      <c r="BS380" s="29">
        <f>(1+0.25*BO380)*K380*'Коефіцієнти АТО'!S380*Параметри!$K$20/1000</f>
        <v>0</v>
      </c>
      <c r="BT380" s="29">
        <f t="shared" si="52"/>
        <v>0</v>
      </c>
      <c r="BU380" s="40">
        <f>ROUNDUP('Дані з ДІСО'!AG380/Параметри!$K$71,0)</f>
        <v>0</v>
      </c>
      <c r="BV380" s="40">
        <f t="shared" si="53"/>
        <v>0</v>
      </c>
      <c r="BW380" s="40">
        <f>IF('Дані з ДІСО'!AG380=0,0,'Дані з ДІСО'!AJ380/'Дані з ДІСО'!AG380)</f>
        <v>0</v>
      </c>
      <c r="BX380" s="29">
        <f>BV380*(1+0.25*BW380)*Параметри!$K$51</f>
        <v>0</v>
      </c>
      <c r="BY380" s="29">
        <f>ROUND(IF(Параметри!$K$77="No",CC380,CC380*Параметри!$K$78)+AG380,1)</f>
        <v>43934.7</v>
      </c>
      <c r="BZ380" s="29">
        <f>ROUND(IF(Параметри!$K$77="No",BF380,BF380*Параметри!$K$78),1)</f>
        <v>0</v>
      </c>
      <c r="CA380" s="29">
        <f>ROUND(IF(Параметри!$K$77="No",BI380,BI380*Параметри!$K$78),1)</f>
        <v>0</v>
      </c>
      <c r="CB380" s="29">
        <f>ROUND(IF(Параметри!$K$77="No",BJ380,BJ380*Параметри!$K$78),1)</f>
        <v>0</v>
      </c>
      <c r="CC380" s="29">
        <f t="shared" si="47"/>
        <v>48816.350721888935</v>
      </c>
    </row>
    <row r="381" spans="1:81">
      <c r="A381" s="9">
        <v>380</v>
      </c>
      <c r="B381" s="9" t="s">
        <v>3176</v>
      </c>
      <c r="C381" s="9" t="s">
        <v>3146</v>
      </c>
      <c r="D381" s="9" t="s">
        <v>3459</v>
      </c>
      <c r="E381" s="9" t="s">
        <v>78</v>
      </c>
      <c r="F381" s="9" t="s">
        <v>3517</v>
      </c>
      <c r="G381" s="9" t="s">
        <v>804</v>
      </c>
      <c r="H381" s="29">
        <f>SUM('Дані з ДІСО'!J381:L381)</f>
        <v>16740</v>
      </c>
      <c r="I381" s="29">
        <f>SUM('Дані з ДІСО'!G381:I381)</f>
        <v>507</v>
      </c>
      <c r="J381" s="29">
        <f>SUM('Дані з ДІСО'!P381:R381)</f>
        <v>21</v>
      </c>
      <c r="K381" s="29">
        <f>SUM('Дані з ДІСО'!V381:X381)</f>
        <v>0</v>
      </c>
      <c r="L381" s="40">
        <f>ROUNDUP('Дані з ДІСО'!J381/'Коефіцієнти АТО'!$R381,0)</f>
        <v>243</v>
      </c>
      <c r="M381" s="40">
        <f>ROUNDUP('Дані з ДІСО'!K381/'Коефіцієнти АТО'!$R381,0)</f>
        <v>302</v>
      </c>
      <c r="N381" s="40">
        <f>ROUNDUP('Дані з ДІСО'!L381/'Коефіцієнти АТО'!$R381,0)</f>
        <v>66</v>
      </c>
      <c r="O381" s="59">
        <f>(L381*Параметри!$K$32+M381*Параметри!$L$32+N381*Параметри!$M$32)/18</f>
        <v>989.30000000000007</v>
      </c>
      <c r="P381" s="41">
        <f>IF(H381=0,"",'Дані з ДІСО'!Y381/H381)</f>
        <v>0</v>
      </c>
      <c r="Q381" s="29">
        <f>IF(H381=0,"",(1+0.25*P381)*O381*Параметри!$K$51)</f>
        <v>202628.63467898482</v>
      </c>
      <c r="R381" s="29">
        <f>IF(H381=0,"",Q381*'Коефіцієнти АТО'!T381)</f>
        <v>30394.295201847723</v>
      </c>
      <c r="S381" s="29">
        <f>IF(H381=0,"",H381*(1+0.25*P381)*Параметри!$K$66*Параметри!$K$20/1000)</f>
        <v>0</v>
      </c>
      <c r="T381" s="29">
        <f>IF(H381=0,"",H381*(1+0.25*P381)*'Коефіцієнти АТО'!$S381*Параметри!$K$20/1000)</f>
        <v>36641.963336066874</v>
      </c>
      <c r="U381" s="29">
        <f t="shared" si="48"/>
        <v>269664.89321689942</v>
      </c>
      <c r="V381" s="29">
        <f t="shared" si="49"/>
        <v>269664.89321689942</v>
      </c>
      <c r="W381" s="40">
        <f>ROUNDUP('Дані з ДІСО'!P381/Параметри!$K$24,0)</f>
        <v>0</v>
      </c>
      <c r="X381" s="40">
        <f>ROUNDUP('Дані з ДІСО'!Q381/Параметри!$K$24,0)</f>
        <v>3</v>
      </c>
      <c r="Y381" s="40">
        <f>ROUNDUP('Дані з ДІСО'!R381/Параметри!$K$24,0)</f>
        <v>0</v>
      </c>
      <c r="Z381" s="59">
        <f>(W381*Параметри!$K$33+X381*Параметри!$L$33+Y381*Параметри!$M$33)/18</f>
        <v>6</v>
      </c>
      <c r="AA381" s="41">
        <f>IF(J381=0,0,'Дані з ДІСО'!AA381/J381)</f>
        <v>0</v>
      </c>
      <c r="AB381" s="29">
        <f>(1+0.25*AA381)*Z381*Параметри!$K$51</f>
        <v>1228.921265616</v>
      </c>
      <c r="AC381" s="29">
        <f>AB381*'Коефіцієнти АТО'!U381</f>
        <v>124.12104782721602</v>
      </c>
      <c r="AD381" s="29">
        <f>J381*(1+0.25*AA381)*Параметри!$K$66*Параметри!$K$20/1000</f>
        <v>0</v>
      </c>
      <c r="AE381" s="29">
        <f>(1+0.25*AA381)*J381*'Коефіцієнти АТО'!S381*Параметри!$K$20/1000</f>
        <v>45.96662067248532</v>
      </c>
      <c r="AF381" s="29">
        <f t="shared" si="45"/>
        <v>1399.0089341157013</v>
      </c>
      <c r="AG381" s="29">
        <v>0</v>
      </c>
      <c r="AH381" s="40">
        <v>56</v>
      </c>
      <c r="AI381" s="40">
        <v>0</v>
      </c>
      <c r="AJ381" s="40">
        <f t="shared" si="46"/>
        <v>0</v>
      </c>
      <c r="AK381" s="29">
        <f>(AH381+AI381)*(1+0.25*AJ381)*Параметри!$K$53</f>
        <v>10048.039438976002</v>
      </c>
      <c r="AL381" s="29">
        <f>ROUNDUP(('Дані з ДІСО'!AU381+'Дані з ДІСО'!AW381)/Параметри!$K$28,0)</f>
        <v>0</v>
      </c>
      <c r="AM381" s="64">
        <f>AL381*Параметри!$M$35/18</f>
        <v>0</v>
      </c>
      <c r="AN381" s="29">
        <f>IF(AL381=0,0,'Дані з ДІСО'!AW381/SUM('Дані з ДІСО'!AU381,'Дані з ДІСО'!AW381))</f>
        <v>0</v>
      </c>
      <c r="AO381" s="29">
        <f>(1+0.25*AN381)*AM381*Параметри!$K$51</f>
        <v>0</v>
      </c>
      <c r="AP381" s="40">
        <f>ROUNDUP(('Дані з ДІСО'!AE381+'Дані не з ДІСО'!E381+'Дані не з ДІСО'!G381)/Параметри!$K$69,0)</f>
        <v>0</v>
      </c>
      <c r="AQ381" s="40">
        <f t="shared" si="50"/>
        <v>0</v>
      </c>
      <c r="AR381" s="40">
        <f>IF(AP381=0,0,('Дані з ДІСО'!AH381+'Дані не з ДІСО'!G381)/('Дані з ДІСО'!AE381+'Дані не з ДІСО'!E381+'Дані не з ДІСО'!G381))</f>
        <v>0</v>
      </c>
      <c r="AS381" s="29">
        <f>AQ381*(1+0.25*AR381)*Параметри!$K$51</f>
        <v>0</v>
      </c>
      <c r="AT381" s="40">
        <f>ROUNDUP('Дані з ДІСО'!AF381/Параметри!$K$70,0)</f>
        <v>0</v>
      </c>
      <c r="AU381" s="40">
        <f t="shared" si="51"/>
        <v>0</v>
      </c>
      <c r="AV381" s="40">
        <f>IF(AT381=0,0,'Дані з ДІСО'!AI381/'Дані з ДІСО'!AF381)</f>
        <v>0</v>
      </c>
      <c r="AW381" s="29">
        <f>AU381*(1+0.25*AV381)*Параметри!$K$51</f>
        <v>0</v>
      </c>
      <c r="AX381" s="40">
        <f>ROUNDUP('Дані з ДІСО'!AR381/Параметри!$K$29,0)</f>
        <v>0</v>
      </c>
      <c r="AY381" s="40">
        <f>ROUNDUP('Дані з ДІСО'!AS381/Параметри!$K$29,0)</f>
        <v>0</v>
      </c>
      <c r="AZ381" s="40">
        <f>ROUNDUP('Дані з ДІСО'!AT381/Параметри!$K$29,0)</f>
        <v>0</v>
      </c>
      <c r="BA381" s="64">
        <f>(AX381*Параметри!$K$32+AY381*Параметри!$L$32+AZ381*Параметри!$M$32)/18</f>
        <v>0</v>
      </c>
      <c r="BB381" s="29">
        <f>(BA381*Параметри!$K$51+SUM('Дані з ДІСО'!AR381:AT381)*Параметри!$K$48*Параметри!$K$20/1000)*Параметри!$K$74</f>
        <v>0</v>
      </c>
      <c r="BC381" s="40">
        <f>ROUNDUP(('Дані не з ДІСО'!I381+'Дані не з ДІСО'!K381)/Параметри!$K$26,0)</f>
        <v>13</v>
      </c>
      <c r="BD381" s="29">
        <f>BC381*Параметри!$M$36/18</f>
        <v>20.222222222222221</v>
      </c>
      <c r="BE381" s="40">
        <f>IF(BC381=0,0,'Дані не з ДІСО'!K381/('Дані не з ДІСО'!I381+'Дані не з ДІСО'!K381))</f>
        <v>0</v>
      </c>
      <c r="BF381" s="29">
        <f>(1+0.25*BE381)*BD381*Параметри!$K$51</f>
        <v>4141.9198211502217</v>
      </c>
      <c r="BG381" s="40">
        <f>ROUNDUP('Дані не з ДІСО'!M381/Параметри!$K$27,0)</f>
        <v>0</v>
      </c>
      <c r="BH381" s="40">
        <f>BG381*Параметри!$M$37/18</f>
        <v>0</v>
      </c>
      <c r="BI381" s="29">
        <f>BH381*Параметри!$K$51</f>
        <v>0</v>
      </c>
      <c r="BJ381" s="29">
        <f>'Дані не з ДІСО'!N381*Параметри!$K$76</f>
        <v>0</v>
      </c>
      <c r="BK381" s="40">
        <f>ROUNDUP('Дані з ДІСО'!V381/Параметри!$K$25,0)</f>
        <v>0</v>
      </c>
      <c r="BL381" s="40">
        <f>ROUNDUP('Дані з ДІСО'!W381/Параметри!$K$25,0)</f>
        <v>0</v>
      </c>
      <c r="BM381" s="40">
        <f>ROUNDUP('Дані з ДІСО'!X381/Параметри!$K$25,0)</f>
        <v>0</v>
      </c>
      <c r="BN381" s="40">
        <f>(BK381*Параметри!$K$34+BL381*Параметри!$L$34+BM381*Параметри!$M$34)/18</f>
        <v>0</v>
      </c>
      <c r="BO381" s="40">
        <f>IF(K381=0,0,'Дані з ДІСО'!AC381/K381)</f>
        <v>0</v>
      </c>
      <c r="BP381" s="29">
        <f>(1+0.25*BO381)*BN381*Параметри!$K$51</f>
        <v>0</v>
      </c>
      <c r="BQ381" s="29">
        <f>BP381*'Коефіцієнти АТО'!U381</f>
        <v>0</v>
      </c>
      <c r="BR381" s="29">
        <f>K381*(1+0.25*BO381)*Параметри!$K$66*Параметри!$K$20/1000</f>
        <v>0</v>
      </c>
      <c r="BS381" s="29">
        <f>(1+0.25*BO381)*K381*'Коефіцієнти АТО'!S381*Параметри!$K$20/1000</f>
        <v>0</v>
      </c>
      <c r="BT381" s="29">
        <f t="shared" si="52"/>
        <v>0</v>
      </c>
      <c r="BU381" s="40">
        <f>ROUNDUP('Дані з ДІСО'!AG381/Параметри!$K$71,0)</f>
        <v>0</v>
      </c>
      <c r="BV381" s="40">
        <f t="shared" si="53"/>
        <v>0</v>
      </c>
      <c r="BW381" s="40">
        <f>IF('Дані з ДІСО'!AG381=0,0,'Дані з ДІСО'!AJ381/'Дані з ДІСО'!AG381)</f>
        <v>0</v>
      </c>
      <c r="BX381" s="29">
        <f>BV381*(1+0.25*BW381)*Параметри!$K$51</f>
        <v>0</v>
      </c>
      <c r="BY381" s="29">
        <f>ROUND(IF(Параметри!$K$77="No",CC381,CC381*Параметри!$K$78)+AG381,1)</f>
        <v>253000.7</v>
      </c>
      <c r="BZ381" s="29">
        <f>ROUND(IF(Параметри!$K$77="No",BF381,BF381*Параметри!$K$78),1)</f>
        <v>3727.7</v>
      </c>
      <c r="CA381" s="29">
        <f>ROUND(IF(Параметри!$K$77="No",BI381,BI381*Параметри!$K$78),1)</f>
        <v>0</v>
      </c>
      <c r="CB381" s="29">
        <f>ROUND(IF(Параметри!$K$77="No",BJ381,BJ381*Параметри!$K$78),1)</f>
        <v>0</v>
      </c>
      <c r="CC381" s="29">
        <f t="shared" si="47"/>
        <v>281111.9415899911</v>
      </c>
    </row>
    <row r="382" spans="1:81">
      <c r="A382" s="9">
        <v>381</v>
      </c>
      <c r="B382" s="9" t="s">
        <v>3151</v>
      </c>
      <c r="C382" s="9" t="s">
        <v>3151</v>
      </c>
      <c r="D382" s="9" t="s">
        <v>3459</v>
      </c>
      <c r="E382" s="9" t="s">
        <v>29</v>
      </c>
      <c r="F382" s="9" t="s">
        <v>3518</v>
      </c>
      <c r="G382" s="9" t="s">
        <v>806</v>
      </c>
      <c r="H382" s="29">
        <f>SUM('Дані з ДІСО'!J382:L382)</f>
        <v>1439</v>
      </c>
      <c r="I382" s="29">
        <f>SUM('Дані з ДІСО'!G382:I382)</f>
        <v>74</v>
      </c>
      <c r="J382" s="29">
        <f>SUM('Дані з ДІСО'!P382:R382)</f>
        <v>0</v>
      </c>
      <c r="K382" s="29">
        <f>SUM('Дані з ДІСО'!V382:X382)</f>
        <v>0</v>
      </c>
      <c r="L382" s="40">
        <f>ROUNDUP('Дані з ДІСО'!J382/'Коефіцієнти АТО'!$R382,0)</f>
        <v>35</v>
      </c>
      <c r="M382" s="40">
        <f>ROUNDUP('Дані з ДІСО'!K382/'Коефіцієнти АТО'!$R382,0)</f>
        <v>42</v>
      </c>
      <c r="N382" s="40">
        <f>ROUNDUP('Дані з ДІСО'!L382/'Коефіцієнти АТО'!$R382,0)</f>
        <v>14</v>
      </c>
      <c r="O382" s="59">
        <f>(L382*Параметри!$K$32+M382*Параметри!$L$32+N382*Параметри!$M$32)/18</f>
        <v>148.63333333333333</v>
      </c>
      <c r="P382" s="41">
        <f>IF(H382=0,"",'Дані з ДІСО'!Y382/H382)</f>
        <v>1</v>
      </c>
      <c r="Q382" s="29">
        <f>IF(H382=0,"",(1+0.25*P382)*O382*Параметри!$K$51)</f>
        <v>38053.888356817661</v>
      </c>
      <c r="R382" s="29">
        <f>IF(H382=0,"",Q382*'Коефіцієнти АТО'!T382)</f>
        <v>646.9161020659003</v>
      </c>
      <c r="S382" s="29">
        <f>IF(H382=0,"",H382*(1+0.25*P382)*Параметри!$K$66*Параметри!$K$20/1000)</f>
        <v>0</v>
      </c>
      <c r="T382" s="29">
        <f>IF(H382=0,"",H382*(1+0.25*P382)*'Коефіцієнти АТО'!$S382*Параметри!$K$20/1000)</f>
        <v>8216.8903289076243</v>
      </c>
      <c r="U382" s="29">
        <f t="shared" si="48"/>
        <v>46917.694787791188</v>
      </c>
      <c r="V382" s="29">
        <f t="shared" si="49"/>
        <v>46917.694787791188</v>
      </c>
      <c r="W382" s="40">
        <f>ROUNDUP('Дані з ДІСО'!P382/Параметри!$K$24,0)</f>
        <v>0</v>
      </c>
      <c r="X382" s="40">
        <f>ROUNDUP('Дані з ДІСО'!Q382/Параметри!$K$24,0)</f>
        <v>0</v>
      </c>
      <c r="Y382" s="40">
        <f>ROUNDUP('Дані з ДІСО'!R382/Параметри!$K$24,0)</f>
        <v>0</v>
      </c>
      <c r="Z382" s="59">
        <f>(W382*Параметри!$K$33+X382*Параметри!$L$33+Y382*Параметри!$M$33)/18</f>
        <v>0</v>
      </c>
      <c r="AA382" s="41">
        <f>IF(J382=0,0,'Дані з ДІСО'!AA382/J382)</f>
        <v>0</v>
      </c>
      <c r="AB382" s="29">
        <f>(1+0.25*AA382)*Z382*Параметри!$K$51</f>
        <v>0</v>
      </c>
      <c r="AC382" s="29">
        <f>AB382*'Коефіцієнти АТО'!U382</f>
        <v>0</v>
      </c>
      <c r="AD382" s="29">
        <f>J382*(1+0.25*AA382)*Параметри!$K$66*Параметри!$K$20/1000</f>
        <v>0</v>
      </c>
      <c r="AE382" s="29">
        <f>(1+0.25*AA382)*J382*'Коефіцієнти АТО'!S382*Параметри!$K$20/1000</f>
        <v>0</v>
      </c>
      <c r="AF382" s="29">
        <f t="shared" si="45"/>
        <v>0</v>
      </c>
      <c r="AG382" s="29">
        <v>0</v>
      </c>
      <c r="AH382" s="40">
        <v>0</v>
      </c>
      <c r="AI382" s="40">
        <v>5</v>
      </c>
      <c r="AJ382" s="40">
        <f t="shared" si="46"/>
        <v>1</v>
      </c>
      <c r="AK382" s="29">
        <f>(AH382+AI382)*(1+0.25*AJ382)*Параметри!$K$53</f>
        <v>1121.4329731000003</v>
      </c>
      <c r="AL382" s="29">
        <f>ROUNDUP(('Дані з ДІСО'!AU382+'Дані з ДІСО'!AW382)/Параметри!$K$28,0)</f>
        <v>0</v>
      </c>
      <c r="AM382" s="64">
        <f>AL382*Параметри!$M$35/18</f>
        <v>0</v>
      </c>
      <c r="AN382" s="29">
        <f>IF(AL382=0,0,'Дані з ДІСО'!AW382/SUM('Дані з ДІСО'!AU382,'Дані з ДІСО'!AW382))</f>
        <v>0</v>
      </c>
      <c r="AO382" s="29">
        <f>(1+0.25*AN382)*AM382*Параметри!$K$51</f>
        <v>0</v>
      </c>
      <c r="AP382" s="40">
        <f>ROUNDUP(('Дані з ДІСО'!AE382+'Дані не з ДІСО'!E382+'Дані не з ДІСО'!G382)/Параметри!$K$69,0)</f>
        <v>0</v>
      </c>
      <c r="AQ382" s="40">
        <f t="shared" si="50"/>
        <v>0</v>
      </c>
      <c r="AR382" s="40">
        <f>IF(AP382=0,0,('Дані з ДІСО'!AH382+'Дані не з ДІСО'!G382)/('Дані з ДІСО'!AE382+'Дані не з ДІСО'!E382+'Дані не з ДІСО'!G382))</f>
        <v>0</v>
      </c>
      <c r="AS382" s="29">
        <f>AQ382*(1+0.25*AR382)*Параметри!$K$51</f>
        <v>0</v>
      </c>
      <c r="AT382" s="40">
        <f>ROUNDUP('Дані з ДІСО'!AF382/Параметри!$K$70,0)</f>
        <v>0</v>
      </c>
      <c r="AU382" s="40">
        <f t="shared" si="51"/>
        <v>0</v>
      </c>
      <c r="AV382" s="40">
        <f>IF(AT382=0,0,'Дані з ДІСО'!AI382/'Дані з ДІСО'!AF382)</f>
        <v>0</v>
      </c>
      <c r="AW382" s="29">
        <f>AU382*(1+0.25*AV382)*Параметри!$K$51</f>
        <v>0</v>
      </c>
      <c r="AX382" s="40">
        <f>ROUNDUP('Дані з ДІСО'!AR382/Параметри!$K$29,0)</f>
        <v>0</v>
      </c>
      <c r="AY382" s="40">
        <f>ROUNDUP('Дані з ДІСО'!AS382/Параметри!$K$29,0)</f>
        <v>0</v>
      </c>
      <c r="AZ382" s="40">
        <f>ROUNDUP('Дані з ДІСО'!AT382/Параметри!$K$29,0)</f>
        <v>0</v>
      </c>
      <c r="BA382" s="64">
        <f>(AX382*Параметри!$K$32+AY382*Параметри!$L$32+AZ382*Параметри!$M$32)/18</f>
        <v>0</v>
      </c>
      <c r="BB382" s="29">
        <f>(BA382*Параметри!$K$51+SUM('Дані з ДІСО'!AR382:AT382)*Параметри!$K$48*Параметри!$K$20/1000)*Параметри!$K$74</f>
        <v>0</v>
      </c>
      <c r="BC382" s="40">
        <f>ROUNDUP(('Дані не з ДІСО'!I382+'Дані не з ДІСО'!K382)/Параметри!$K$26,0)</f>
        <v>0</v>
      </c>
      <c r="BD382" s="29">
        <f>BC382*Параметри!$M$36/18</f>
        <v>0</v>
      </c>
      <c r="BE382" s="40">
        <f>IF(BC382=0,0,'Дані не з ДІСО'!K382/('Дані не з ДІСО'!I382+'Дані не з ДІСО'!K382))</f>
        <v>0</v>
      </c>
      <c r="BF382" s="29">
        <f>(1+0.25*BE382)*BD382*Параметри!$K$51</f>
        <v>0</v>
      </c>
      <c r="BG382" s="40">
        <f>ROUNDUP('Дані не з ДІСО'!M382/Параметри!$K$27,0)</f>
        <v>0</v>
      </c>
      <c r="BH382" s="40">
        <f>BG382*Параметри!$M$37/18</f>
        <v>0</v>
      </c>
      <c r="BI382" s="29">
        <f>BH382*Параметри!$K$51</f>
        <v>0</v>
      </c>
      <c r="BJ382" s="29">
        <f>'Дані не з ДІСО'!N382*Параметри!$K$76</f>
        <v>0</v>
      </c>
      <c r="BK382" s="40">
        <f>ROUNDUP('Дані з ДІСО'!V382/Параметри!$K$25,0)</f>
        <v>0</v>
      </c>
      <c r="BL382" s="40">
        <f>ROUNDUP('Дані з ДІСО'!W382/Параметри!$K$25,0)</f>
        <v>0</v>
      </c>
      <c r="BM382" s="40">
        <f>ROUNDUP('Дані з ДІСО'!X382/Параметри!$K$25,0)</f>
        <v>0</v>
      </c>
      <c r="BN382" s="40">
        <f>(BK382*Параметри!$K$34+BL382*Параметри!$L$34+BM382*Параметри!$M$34)/18</f>
        <v>0</v>
      </c>
      <c r="BO382" s="40">
        <f>IF(K382=0,0,'Дані з ДІСО'!AC382/K382)</f>
        <v>0</v>
      </c>
      <c r="BP382" s="29">
        <f>(1+0.25*BO382)*BN382*Параметри!$K$51</f>
        <v>0</v>
      </c>
      <c r="BQ382" s="29">
        <f>BP382*'Коефіцієнти АТО'!U382</f>
        <v>0</v>
      </c>
      <c r="BR382" s="29">
        <f>K382*(1+0.25*BO382)*Параметри!$K$66*Параметри!$K$20/1000</f>
        <v>0</v>
      </c>
      <c r="BS382" s="29">
        <f>(1+0.25*BO382)*K382*'Коефіцієнти АТО'!S382*Параметри!$K$20/1000</f>
        <v>0</v>
      </c>
      <c r="BT382" s="29">
        <f t="shared" si="52"/>
        <v>0</v>
      </c>
      <c r="BU382" s="40">
        <f>ROUNDUP('Дані з ДІСО'!AG382/Параметри!$K$71,0)</f>
        <v>0</v>
      </c>
      <c r="BV382" s="40">
        <f t="shared" si="53"/>
        <v>0</v>
      </c>
      <c r="BW382" s="40">
        <f>IF('Дані з ДІСО'!AG382=0,0,'Дані з ДІСО'!AJ382/'Дані з ДІСО'!AG382)</f>
        <v>0</v>
      </c>
      <c r="BX382" s="29">
        <f>BV382*(1+0.25*BW382)*Параметри!$K$51</f>
        <v>0</v>
      </c>
      <c r="BY382" s="29">
        <f>ROUND(IF(Параметри!$K$77="No",CC382,CC382*Параметри!$K$78)+AG382,1)</f>
        <v>43235.199999999997</v>
      </c>
      <c r="BZ382" s="29">
        <f>ROUND(IF(Параметри!$K$77="No",BF382,BF382*Параметри!$K$78),1)</f>
        <v>0</v>
      </c>
      <c r="CA382" s="29">
        <f>ROUND(IF(Параметри!$K$77="No",BI382,BI382*Параметри!$K$78),1)</f>
        <v>0</v>
      </c>
      <c r="CB382" s="29">
        <f>ROUND(IF(Параметри!$K$77="No",BJ382,BJ382*Параметри!$K$78),1)</f>
        <v>0</v>
      </c>
      <c r="CC382" s="29">
        <f t="shared" si="47"/>
        <v>48039.127760891191</v>
      </c>
    </row>
    <row r="383" spans="1:81">
      <c r="A383" s="9">
        <v>382</v>
      </c>
      <c r="B383" s="9" t="s">
        <v>3176</v>
      </c>
      <c r="C383" s="9" t="s">
        <v>3146</v>
      </c>
      <c r="D383" s="9" t="s">
        <v>3459</v>
      </c>
      <c r="E383" s="9" t="s">
        <v>78</v>
      </c>
      <c r="F383" s="9" t="s">
        <v>3519</v>
      </c>
      <c r="G383" s="9" t="s">
        <v>808</v>
      </c>
      <c r="H383" s="29">
        <f>SUM('Дані з ДІСО'!J383:L383)</f>
        <v>11834.5</v>
      </c>
      <c r="I383" s="29">
        <f>SUM('Дані з ДІСО'!G383:I383)</f>
        <v>467</v>
      </c>
      <c r="J383" s="29">
        <f>SUM('Дані з ДІСО'!P383:R383)</f>
        <v>0</v>
      </c>
      <c r="K383" s="29">
        <f>SUM('Дані з ДІСО'!V383:X383)</f>
        <v>21</v>
      </c>
      <c r="L383" s="40">
        <f>ROUNDUP('Дані з ДІСО'!J383/'Коефіцієнти АТО'!$R383,0)</f>
        <v>216</v>
      </c>
      <c r="M383" s="40">
        <f>ROUNDUP('Дані з ДІСО'!K383/'Коефіцієнти АТО'!$R383,0)</f>
        <v>285</v>
      </c>
      <c r="N383" s="40">
        <f>ROUNDUP('Дані з ДІСО'!L383/'Коефіцієнти АТО'!$R383,0)</f>
        <v>64</v>
      </c>
      <c r="O383" s="59">
        <f>(L383*Параметри!$K$32+M383*Параметри!$L$32+N383*Параметри!$M$32)/18</f>
        <v>919.97222222222217</v>
      </c>
      <c r="P383" s="41">
        <f>IF(H383=0,"",'Дані з ДІСО'!Y383/H383)</f>
        <v>4.9854239722844224E-2</v>
      </c>
      <c r="Q383" s="29">
        <f>IF(H383=0,"",(1+0.25*P383)*O383*Параметри!$K$51)</f>
        <v>190777.39955611134</v>
      </c>
      <c r="R383" s="29">
        <f>IF(H383=0,"",Q383*'Коефіцієнти АТО'!T383)</f>
        <v>14308.304966708351</v>
      </c>
      <c r="S383" s="29">
        <f>IF(H383=0,"",H383*(1+0.25*P383)*Параметри!$K$66*Параметри!$K$20/1000)</f>
        <v>0</v>
      </c>
      <c r="T383" s="29">
        <f>IF(H383=0,"",H383*(1+0.25*P383)*'Коефіцієнти АТО'!$S383*Параметри!$K$20/1000)</f>
        <v>54735.110449462765</v>
      </c>
      <c r="U383" s="29">
        <f t="shared" si="48"/>
        <v>259820.81497228245</v>
      </c>
      <c r="V383" s="29">
        <f t="shared" si="49"/>
        <v>259820.81497228245</v>
      </c>
      <c r="W383" s="40">
        <f>ROUNDUP('Дані з ДІСО'!P383/Параметри!$K$24,0)</f>
        <v>0</v>
      </c>
      <c r="X383" s="40">
        <f>ROUNDUP('Дані з ДІСО'!Q383/Параметри!$K$24,0)</f>
        <v>0</v>
      </c>
      <c r="Y383" s="40">
        <f>ROUNDUP('Дані з ДІСО'!R383/Параметри!$K$24,0)</f>
        <v>0</v>
      </c>
      <c r="Z383" s="59">
        <f>(W383*Параметри!$K$33+X383*Параметри!$L$33+Y383*Параметри!$M$33)/18</f>
        <v>0</v>
      </c>
      <c r="AA383" s="41">
        <f>IF(J383=0,0,'Дані з ДІСО'!AA383/J383)</f>
        <v>0</v>
      </c>
      <c r="AB383" s="29">
        <f>(1+0.25*AA383)*Z383*Параметри!$K$51</f>
        <v>0</v>
      </c>
      <c r="AC383" s="29">
        <f>AB383*'Коефіцієнти АТО'!U383</f>
        <v>0</v>
      </c>
      <c r="AD383" s="29">
        <f>J383*(1+0.25*AA383)*Параметри!$K$66*Параметри!$K$20/1000</f>
        <v>0</v>
      </c>
      <c r="AE383" s="29">
        <f>(1+0.25*AA383)*J383*'Коефіцієнти АТО'!S383*Параметри!$K$20/1000</f>
        <v>0</v>
      </c>
      <c r="AF383" s="29">
        <f t="shared" si="45"/>
        <v>0</v>
      </c>
      <c r="AG383" s="29">
        <v>0</v>
      </c>
      <c r="AH383" s="40">
        <v>78</v>
      </c>
      <c r="AI383" s="40">
        <v>2</v>
      </c>
      <c r="AJ383" s="40">
        <f t="shared" si="46"/>
        <v>2.5000000000000001E-2</v>
      </c>
      <c r="AK383" s="29">
        <f>(AH383+AI383)*(1+0.25*AJ383)*Параметри!$K$53</f>
        <v>14444.056693528004</v>
      </c>
      <c r="AL383" s="29">
        <f>ROUNDUP(('Дані з ДІСО'!AU383+'Дані з ДІСО'!AW383)/Параметри!$K$28,0)</f>
        <v>0</v>
      </c>
      <c r="AM383" s="64">
        <f>AL383*Параметри!$M$35/18</f>
        <v>0</v>
      </c>
      <c r="AN383" s="29">
        <f>IF(AL383=0,0,'Дані з ДІСО'!AW383/SUM('Дані з ДІСО'!AU383,'Дані з ДІСО'!AW383))</f>
        <v>0</v>
      </c>
      <c r="AO383" s="29">
        <f>(1+0.25*AN383)*AM383*Параметри!$K$51</f>
        <v>0</v>
      </c>
      <c r="AP383" s="40">
        <f>ROUNDUP(('Дані з ДІСО'!AE383+'Дані не з ДІСО'!E383+'Дані не з ДІСО'!G383)/Параметри!$K$69,0)</f>
        <v>4</v>
      </c>
      <c r="AQ383" s="40">
        <f t="shared" si="50"/>
        <v>8</v>
      </c>
      <c r="AR383" s="40">
        <f>IF(AP383=0,0,('Дані з ДІСО'!AH383+'Дані не з ДІСО'!G383)/('Дані з ДІСО'!AE383+'Дані не з ДІСО'!E383+'Дані не з ДІСО'!G383))</f>
        <v>0</v>
      </c>
      <c r="AS383" s="29">
        <f>AQ383*(1+0.25*AR383)*Параметри!$K$51</f>
        <v>1638.561687488</v>
      </c>
      <c r="AT383" s="40">
        <f>ROUNDUP('Дані з ДІСО'!AF383/Параметри!$K$70,0)</f>
        <v>0</v>
      </c>
      <c r="AU383" s="40">
        <f t="shared" si="51"/>
        <v>0</v>
      </c>
      <c r="AV383" s="40">
        <f>IF(AT383=0,0,'Дані з ДІСО'!AI383/'Дані з ДІСО'!AF383)</f>
        <v>0</v>
      </c>
      <c r="AW383" s="29">
        <f>AU383*(1+0.25*AV383)*Параметри!$K$51</f>
        <v>0</v>
      </c>
      <c r="AX383" s="40">
        <f>ROUNDUP('Дані з ДІСО'!AR383/Параметри!$K$29,0)</f>
        <v>0</v>
      </c>
      <c r="AY383" s="40">
        <f>ROUNDUP('Дані з ДІСО'!AS383/Параметри!$K$29,0)</f>
        <v>0</v>
      </c>
      <c r="AZ383" s="40">
        <f>ROUNDUP('Дані з ДІСО'!AT383/Параметри!$K$29,0)</f>
        <v>0</v>
      </c>
      <c r="BA383" s="64">
        <f>(AX383*Параметри!$K$32+AY383*Параметри!$L$32+AZ383*Параметри!$M$32)/18</f>
        <v>0</v>
      </c>
      <c r="BB383" s="29">
        <f>(BA383*Параметри!$K$51+SUM('Дані з ДІСО'!AR383:AT383)*Параметри!$K$48*Параметри!$K$20/1000)*Параметри!$K$74</f>
        <v>0</v>
      </c>
      <c r="BC383" s="40">
        <f>ROUNDUP(('Дані не з ДІСО'!I383+'Дані не з ДІСО'!K383)/Параметри!$K$26,0)</f>
        <v>0</v>
      </c>
      <c r="BD383" s="29">
        <f>BC383*Параметри!$M$36/18</f>
        <v>0</v>
      </c>
      <c r="BE383" s="40">
        <f>IF(BC383=0,0,'Дані не з ДІСО'!K383/('Дані не з ДІСО'!I383+'Дані не з ДІСО'!K383))</f>
        <v>0</v>
      </c>
      <c r="BF383" s="29">
        <f>(1+0.25*BE383)*BD383*Параметри!$K$51</f>
        <v>0</v>
      </c>
      <c r="BG383" s="40">
        <f>ROUNDUP('Дані не з ДІСО'!M383/Параметри!$K$27,0)</f>
        <v>0</v>
      </c>
      <c r="BH383" s="40">
        <f>BG383*Параметри!$M$37/18</f>
        <v>0</v>
      </c>
      <c r="BI383" s="29">
        <f>BH383*Параметри!$K$51</f>
        <v>0</v>
      </c>
      <c r="BJ383" s="29">
        <f>'Дані не з ДІСО'!N383*Параметри!$K$76</f>
        <v>0</v>
      </c>
      <c r="BK383" s="40">
        <f>ROUNDUP('Дані з ДІСО'!V383/Параметри!$K$25,0)</f>
        <v>4</v>
      </c>
      <c r="BL383" s="40">
        <f>ROUNDUP('Дані з ДІСО'!W383/Параметри!$K$25,0)</f>
        <v>0</v>
      </c>
      <c r="BM383" s="40">
        <f>ROUNDUP('Дані з ДІСО'!X383/Параметри!$K$25,0)</f>
        <v>0</v>
      </c>
      <c r="BN383" s="40">
        <f>(BK383*Параметри!$K$34+BL383*Параметри!$L$34+BM383*Параметри!$M$34)/18</f>
        <v>8</v>
      </c>
      <c r="BO383" s="40">
        <f>IF(K383=0,0,'Дані з ДІСО'!AC383/K383)</f>
        <v>0</v>
      </c>
      <c r="BP383" s="29">
        <f>(1+0.25*BO383)*BN383*Параметри!$K$51</f>
        <v>1638.561687488</v>
      </c>
      <c r="BQ383" s="29">
        <f>BP383*'Коефіцієнти АТО'!U383</f>
        <v>77.012399311935994</v>
      </c>
      <c r="BR383" s="29">
        <f>K383*(1+0.25*BO383)*Параметри!$K$66*Параметри!$K$20/1000</f>
        <v>0</v>
      </c>
      <c r="BS383" s="29">
        <f>(1+0.25*BO383)*K383*'Коефіцієнти АТО'!S383*Параметри!$K$20/1000</f>
        <v>95.930338794751975</v>
      </c>
      <c r="BT383" s="29">
        <f t="shared" si="52"/>
        <v>1811.504425594688</v>
      </c>
      <c r="BU383" s="40">
        <f>ROUNDUP('Дані з ДІСО'!AG383/Параметри!$K$71,0)</f>
        <v>1</v>
      </c>
      <c r="BV383" s="40">
        <f t="shared" si="53"/>
        <v>2</v>
      </c>
      <c r="BW383" s="40">
        <f>IF('Дані з ДІСО'!AG383=0,0,'Дані з ДІСО'!AJ383/'Дані з ДІСО'!AG383)</f>
        <v>0</v>
      </c>
      <c r="BX383" s="29">
        <f>BV383*(1+0.25*BW383)*Параметри!$K$51</f>
        <v>409.64042187199999</v>
      </c>
      <c r="BY383" s="29">
        <f>ROUND(IF(Параметри!$K$77="No",CC383,CC383*Параметри!$K$78)+AG383,1)</f>
        <v>250312.1</v>
      </c>
      <c r="BZ383" s="29">
        <f>ROUND(IF(Параметри!$K$77="No",BF383,BF383*Параметри!$K$78),1)</f>
        <v>0</v>
      </c>
      <c r="CA383" s="29">
        <f>ROUND(IF(Параметри!$K$77="No",BI383,BI383*Параметри!$K$78),1)</f>
        <v>0</v>
      </c>
      <c r="CB383" s="29">
        <f>ROUND(IF(Параметри!$K$77="No",BJ383,BJ383*Параметри!$K$78),1)</f>
        <v>0</v>
      </c>
      <c r="CC383" s="29">
        <f t="shared" si="47"/>
        <v>278124.57820076519</v>
      </c>
    </row>
    <row r="384" spans="1:81">
      <c r="A384" s="9">
        <v>383</v>
      </c>
      <c r="B384" s="9" t="s">
        <v>3151</v>
      </c>
      <c r="C384" s="9" t="s">
        <v>3151</v>
      </c>
      <c r="D384" s="9" t="s">
        <v>3459</v>
      </c>
      <c r="E384" s="9" t="s">
        <v>29</v>
      </c>
      <c r="F384" s="9" t="s">
        <v>3520</v>
      </c>
      <c r="G384" s="9" t="s">
        <v>810</v>
      </c>
      <c r="H384" s="29">
        <f>SUM('Дані з ДІСО'!J384:L384)</f>
        <v>1758</v>
      </c>
      <c r="I384" s="29">
        <f>SUM('Дані з ДІСО'!G384:I384)</f>
        <v>106</v>
      </c>
      <c r="J384" s="29">
        <f>SUM('Дані з ДІСО'!P384:R384)</f>
        <v>0</v>
      </c>
      <c r="K384" s="29">
        <f>SUM('Дані з ДІСО'!V384:X384)</f>
        <v>0</v>
      </c>
      <c r="L384" s="40">
        <f>ROUNDUP('Дані з ДІСО'!J384/'Коефіцієнти АТО'!$R384,0)</f>
        <v>40</v>
      </c>
      <c r="M384" s="40">
        <f>ROUNDUP('Дані з ДІСО'!K384/'Коефіцієнти АТО'!$R384,0)</f>
        <v>52</v>
      </c>
      <c r="N384" s="40">
        <f>ROUNDUP('Дані з ДІСО'!L384/'Коефіцієнти АТО'!$R384,0)</f>
        <v>5</v>
      </c>
      <c r="O384" s="59">
        <f>(L384*Параметри!$K$32+M384*Параметри!$L$32+N384*Параметри!$M$32)/18</f>
        <v>155.4388888888889</v>
      </c>
      <c r="P384" s="41">
        <f>IF(H384=0,"",'Дані з ДІСО'!Y384/H384)</f>
        <v>0.12627986348122866</v>
      </c>
      <c r="Q384" s="29">
        <f>IF(H384=0,"",(1+0.25*P384)*O384*Параметри!$K$51)</f>
        <v>32842.119834423676</v>
      </c>
      <c r="R384" s="29">
        <f>IF(H384=0,"",Q384*'Коефіцієнти АТО'!T384)</f>
        <v>558.3160371852025</v>
      </c>
      <c r="S384" s="29">
        <f>IF(H384=0,"",H384*(1+0.25*P384)*Параметри!$K$66*Параметри!$K$20/1000)</f>
        <v>0</v>
      </c>
      <c r="T384" s="29">
        <f>IF(H384=0,"",H384*(1+0.25*P384)*'Коефіцієнти АТО'!$S384*Параметри!$K$20/1000)</f>
        <v>7421.3251829207902</v>
      </c>
      <c r="U384" s="29">
        <f t="shared" si="48"/>
        <v>40821.761054529663</v>
      </c>
      <c r="V384" s="29">
        <f t="shared" si="49"/>
        <v>40821.761054529663</v>
      </c>
      <c r="W384" s="40">
        <f>ROUNDUP('Дані з ДІСО'!P384/Параметри!$K$24,0)</f>
        <v>0</v>
      </c>
      <c r="X384" s="40">
        <f>ROUNDUP('Дані з ДІСО'!Q384/Параметри!$K$24,0)</f>
        <v>0</v>
      </c>
      <c r="Y384" s="40">
        <f>ROUNDUP('Дані з ДІСО'!R384/Параметри!$K$24,0)</f>
        <v>0</v>
      </c>
      <c r="Z384" s="59">
        <f>(W384*Параметри!$K$33+X384*Параметри!$L$33+Y384*Параметри!$M$33)/18</f>
        <v>0</v>
      </c>
      <c r="AA384" s="41">
        <f>IF(J384=0,0,'Дані з ДІСО'!AA384/J384)</f>
        <v>0</v>
      </c>
      <c r="AB384" s="29">
        <f>(1+0.25*AA384)*Z384*Параметри!$K$51</f>
        <v>0</v>
      </c>
      <c r="AC384" s="29">
        <f>AB384*'Коефіцієнти АТО'!U384</f>
        <v>0</v>
      </c>
      <c r="AD384" s="29">
        <f>J384*(1+0.25*AA384)*Параметри!$K$66*Параметри!$K$20/1000</f>
        <v>0</v>
      </c>
      <c r="AE384" s="29">
        <f>(1+0.25*AA384)*J384*'Коефіцієнти АТО'!S384*Параметри!$K$20/1000</f>
        <v>0</v>
      </c>
      <c r="AF384" s="29">
        <f t="shared" si="45"/>
        <v>0</v>
      </c>
      <c r="AG384" s="29">
        <v>0</v>
      </c>
      <c r="AH384" s="40">
        <v>11</v>
      </c>
      <c r="AI384" s="40">
        <v>0</v>
      </c>
      <c r="AJ384" s="40">
        <f t="shared" si="46"/>
        <v>0</v>
      </c>
      <c r="AK384" s="29">
        <f>(AH384+AI384)*(1+0.25*AJ384)*Параметри!$K$53</f>
        <v>1973.7220326560005</v>
      </c>
      <c r="AL384" s="29">
        <f>ROUNDUP(('Дані з ДІСО'!AU384+'Дані з ДІСО'!AW384)/Параметри!$K$28,0)</f>
        <v>0</v>
      </c>
      <c r="AM384" s="64">
        <f>AL384*Параметри!$M$35/18</f>
        <v>0</v>
      </c>
      <c r="AN384" s="29">
        <f>IF(AL384=0,0,'Дані з ДІСО'!AW384/SUM('Дані з ДІСО'!AU384,'Дані з ДІСО'!AW384))</f>
        <v>0</v>
      </c>
      <c r="AO384" s="29">
        <f>(1+0.25*AN384)*AM384*Параметри!$K$51</f>
        <v>0</v>
      </c>
      <c r="AP384" s="40">
        <f>ROUNDUP(('Дані з ДІСО'!AE384+'Дані не з ДІСО'!E384+'Дані не з ДІСО'!G384)/Параметри!$K$69,0)</f>
        <v>0</v>
      </c>
      <c r="AQ384" s="40">
        <f t="shared" si="50"/>
        <v>0</v>
      </c>
      <c r="AR384" s="40">
        <f>IF(AP384=0,0,('Дані з ДІСО'!AH384+'Дані не з ДІСО'!G384)/('Дані з ДІСО'!AE384+'Дані не з ДІСО'!E384+'Дані не з ДІСО'!G384))</f>
        <v>0</v>
      </c>
      <c r="AS384" s="29">
        <f>AQ384*(1+0.25*AR384)*Параметри!$K$51</f>
        <v>0</v>
      </c>
      <c r="AT384" s="40">
        <f>ROUNDUP('Дані з ДІСО'!AF384/Параметри!$K$70,0)</f>
        <v>0</v>
      </c>
      <c r="AU384" s="40">
        <f t="shared" si="51"/>
        <v>0</v>
      </c>
      <c r="AV384" s="40">
        <f>IF(AT384=0,0,'Дані з ДІСО'!AI384/'Дані з ДІСО'!AF384)</f>
        <v>0</v>
      </c>
      <c r="AW384" s="29">
        <f>AU384*(1+0.25*AV384)*Параметри!$K$51</f>
        <v>0</v>
      </c>
      <c r="AX384" s="40">
        <f>ROUNDUP('Дані з ДІСО'!AR384/Параметри!$K$29,0)</f>
        <v>0</v>
      </c>
      <c r="AY384" s="40">
        <f>ROUNDUP('Дані з ДІСО'!AS384/Параметри!$K$29,0)</f>
        <v>0</v>
      </c>
      <c r="AZ384" s="40">
        <f>ROUNDUP('Дані з ДІСО'!AT384/Параметри!$K$29,0)</f>
        <v>0</v>
      </c>
      <c r="BA384" s="64">
        <f>(AX384*Параметри!$K$32+AY384*Параметри!$L$32+AZ384*Параметри!$M$32)/18</f>
        <v>0</v>
      </c>
      <c r="BB384" s="29">
        <f>(BA384*Параметри!$K$51+SUM('Дані з ДІСО'!AR384:AT384)*Параметри!$K$48*Параметри!$K$20/1000)*Параметри!$K$74</f>
        <v>0</v>
      </c>
      <c r="BC384" s="40">
        <f>ROUNDUP(('Дані не з ДІСО'!I384+'Дані не з ДІСО'!K384)/Параметри!$K$26,0)</f>
        <v>0</v>
      </c>
      <c r="BD384" s="29">
        <f>BC384*Параметри!$M$36/18</f>
        <v>0</v>
      </c>
      <c r="BE384" s="40">
        <f>IF(BC384=0,0,'Дані не з ДІСО'!K384/('Дані не з ДІСО'!I384+'Дані не з ДІСО'!K384))</f>
        <v>0</v>
      </c>
      <c r="BF384" s="29">
        <f>(1+0.25*BE384)*BD384*Параметри!$K$51</f>
        <v>0</v>
      </c>
      <c r="BG384" s="40">
        <f>ROUNDUP('Дані не з ДІСО'!M384/Параметри!$K$27,0)</f>
        <v>0</v>
      </c>
      <c r="BH384" s="40">
        <f>BG384*Параметри!$M$37/18</f>
        <v>0</v>
      </c>
      <c r="BI384" s="29">
        <f>BH384*Параметри!$K$51</f>
        <v>0</v>
      </c>
      <c r="BJ384" s="29">
        <f>'Дані не з ДІСО'!N384*Параметри!$K$76</f>
        <v>0</v>
      </c>
      <c r="BK384" s="40">
        <f>ROUNDUP('Дані з ДІСО'!V384/Параметри!$K$25,0)</f>
        <v>0</v>
      </c>
      <c r="BL384" s="40">
        <f>ROUNDUP('Дані з ДІСО'!W384/Параметри!$K$25,0)</f>
        <v>0</v>
      </c>
      <c r="BM384" s="40">
        <f>ROUNDUP('Дані з ДІСО'!X384/Параметри!$K$25,0)</f>
        <v>0</v>
      </c>
      <c r="BN384" s="40">
        <f>(BK384*Параметри!$K$34+BL384*Параметри!$L$34+BM384*Параметри!$M$34)/18</f>
        <v>0</v>
      </c>
      <c r="BO384" s="40">
        <f>IF(K384=0,0,'Дані з ДІСО'!AC384/K384)</f>
        <v>0</v>
      </c>
      <c r="BP384" s="29">
        <f>(1+0.25*BO384)*BN384*Параметри!$K$51</f>
        <v>0</v>
      </c>
      <c r="BQ384" s="29">
        <f>BP384*'Коефіцієнти АТО'!U384</f>
        <v>0</v>
      </c>
      <c r="BR384" s="29">
        <f>K384*(1+0.25*BO384)*Параметри!$K$66*Параметри!$K$20/1000</f>
        <v>0</v>
      </c>
      <c r="BS384" s="29">
        <f>(1+0.25*BO384)*K384*'Коефіцієнти АТО'!S384*Параметри!$K$20/1000</f>
        <v>0</v>
      </c>
      <c r="BT384" s="29">
        <f t="shared" si="52"/>
        <v>0</v>
      </c>
      <c r="BU384" s="40">
        <f>ROUNDUP('Дані з ДІСО'!AG384/Параметри!$K$71,0)</f>
        <v>0</v>
      </c>
      <c r="BV384" s="40">
        <f t="shared" si="53"/>
        <v>0</v>
      </c>
      <c r="BW384" s="40">
        <f>IF('Дані з ДІСО'!AG384=0,0,'Дані з ДІСО'!AJ384/'Дані з ДІСО'!AG384)</f>
        <v>0</v>
      </c>
      <c r="BX384" s="29">
        <f>BV384*(1+0.25*BW384)*Параметри!$K$51</f>
        <v>0</v>
      </c>
      <c r="BY384" s="29">
        <f>ROUND(IF(Параметри!$K$77="No",CC384,CC384*Параметри!$K$78)+AG384,1)</f>
        <v>38515.9</v>
      </c>
      <c r="BZ384" s="29">
        <f>ROUND(IF(Параметри!$K$77="No",BF384,BF384*Параметри!$K$78),1)</f>
        <v>0</v>
      </c>
      <c r="CA384" s="29">
        <f>ROUND(IF(Параметри!$K$77="No",BI384,BI384*Параметри!$K$78),1)</f>
        <v>0</v>
      </c>
      <c r="CB384" s="29">
        <f>ROUND(IF(Параметри!$K$77="No",BJ384,BJ384*Параметри!$K$78),1)</f>
        <v>0</v>
      </c>
      <c r="CC384" s="29">
        <f t="shared" si="47"/>
        <v>42795.483087185661</v>
      </c>
    </row>
    <row r="385" spans="1:81">
      <c r="A385" s="9">
        <v>384</v>
      </c>
      <c r="B385" s="9" t="s">
        <v>3176</v>
      </c>
      <c r="C385" s="9" t="s">
        <v>3146</v>
      </c>
      <c r="D385" s="9" t="s">
        <v>3459</v>
      </c>
      <c r="E385" s="9" t="s">
        <v>78</v>
      </c>
      <c r="F385" s="9" t="s">
        <v>3521</v>
      </c>
      <c r="G385" s="9" t="s">
        <v>812</v>
      </c>
      <c r="H385" s="29">
        <f>SUM('Дані з ДІСО'!J385:L385)</f>
        <v>1660</v>
      </c>
      <c r="I385" s="29">
        <f>SUM('Дані з ДІСО'!G385:I385)</f>
        <v>97</v>
      </c>
      <c r="J385" s="29">
        <f>SUM('Дані з ДІСО'!P385:R385)</f>
        <v>1</v>
      </c>
      <c r="K385" s="29">
        <f>SUM('Дані з ДІСО'!V385:X385)</f>
        <v>0</v>
      </c>
      <c r="L385" s="40">
        <f>ROUNDUP('Дані з ДІСО'!J385/'Коефіцієнти АТО'!$R385,0)</f>
        <v>32</v>
      </c>
      <c r="M385" s="40">
        <f>ROUNDUP('Дані з ДІСО'!K385/'Коефіцієнти АТО'!$R385,0)</f>
        <v>44</v>
      </c>
      <c r="N385" s="40">
        <f>ROUNDUP('Дані з ДІСО'!L385/'Коефіцієнти АТО'!$R385,0)</f>
        <v>13</v>
      </c>
      <c r="O385" s="59">
        <f>(L385*Параметри!$K$32+M385*Параметри!$L$32+N385*Параметри!$M$32)/18</f>
        <v>146.46111111111111</v>
      </c>
      <c r="P385" s="41">
        <f>IF(H385=0,"",'Дані з ДІСО'!Y385/H385)</f>
        <v>0</v>
      </c>
      <c r="Q385" s="29">
        <f>IF(H385=0,"",(1+0.25*P385)*O385*Параметри!$K$51)</f>
        <v>29998.195671698712</v>
      </c>
      <c r="R385" s="29">
        <f>IF(H385=0,"",Q385*'Коефіцієнти АТО'!T385)</f>
        <v>509.96932641887815</v>
      </c>
      <c r="S385" s="29">
        <f>IF(H385=0,"",H385*(1+0.25*P385)*Параметри!$K$66*Параметри!$K$20/1000)</f>
        <v>0</v>
      </c>
      <c r="T385" s="29">
        <f>IF(H385=0,"",H385*(1+0.25*P385)*'Коефіцієнти АТО'!$S385*Параметри!$K$20/1000)</f>
        <v>6793.1622848902734</v>
      </c>
      <c r="U385" s="29">
        <f t="shared" si="48"/>
        <v>37301.327283007864</v>
      </c>
      <c r="V385" s="29">
        <f t="shared" si="49"/>
        <v>37301.327283007864</v>
      </c>
      <c r="W385" s="40">
        <f>ROUNDUP('Дані з ДІСО'!P385/Параметри!$K$24,0)</f>
        <v>0</v>
      </c>
      <c r="X385" s="40">
        <f>ROUNDUP('Дані з ДІСО'!Q385/Параметри!$K$24,0)</f>
        <v>1</v>
      </c>
      <c r="Y385" s="40">
        <f>ROUNDUP('Дані з ДІСО'!R385/Параметри!$K$24,0)</f>
        <v>0</v>
      </c>
      <c r="Z385" s="59">
        <f>(W385*Параметри!$K$33+X385*Параметри!$L$33+Y385*Параметри!$M$33)/18</f>
        <v>2</v>
      </c>
      <c r="AA385" s="41">
        <f>IF(J385=0,0,'Дані з ДІСО'!AA385/J385)</f>
        <v>0</v>
      </c>
      <c r="AB385" s="29">
        <f>(1+0.25*AA385)*Z385*Параметри!$K$51</f>
        <v>409.64042187199999</v>
      </c>
      <c r="AC385" s="29">
        <f>AB385*'Коефіцієнти АТО'!U385</f>
        <v>19.253099827983998</v>
      </c>
      <c r="AD385" s="29">
        <f>J385*(1+0.25*AA385)*Параметри!$K$66*Параметри!$K$20/1000</f>
        <v>0</v>
      </c>
      <c r="AE385" s="29">
        <f>(1+0.25*AA385)*J385*'Коефіцієнти АТО'!S385*Параметри!$K$20/1000</f>
        <v>4.0922664366808874</v>
      </c>
      <c r="AF385" s="29">
        <f t="shared" si="45"/>
        <v>432.98578813666484</v>
      </c>
      <c r="AG385" s="29">
        <v>0</v>
      </c>
      <c r="AH385" s="40">
        <v>3</v>
      </c>
      <c r="AI385" s="40">
        <v>0</v>
      </c>
      <c r="AJ385" s="40">
        <f t="shared" si="46"/>
        <v>0</v>
      </c>
      <c r="AK385" s="29">
        <f>(AH385+AI385)*(1+0.25*AJ385)*Параметри!$K$53</f>
        <v>538.28782708800009</v>
      </c>
      <c r="AL385" s="29">
        <f>ROUNDUP(('Дані з ДІСО'!AU385+'Дані з ДІСО'!AW385)/Параметри!$K$28,0)</f>
        <v>0</v>
      </c>
      <c r="AM385" s="64">
        <f>AL385*Параметри!$M$35/18</f>
        <v>0</v>
      </c>
      <c r="AN385" s="29">
        <f>IF(AL385=0,0,'Дані з ДІСО'!AW385/SUM('Дані з ДІСО'!AU385,'Дані з ДІСО'!AW385))</f>
        <v>0</v>
      </c>
      <c r="AO385" s="29">
        <f>(1+0.25*AN385)*AM385*Параметри!$K$51</f>
        <v>0</v>
      </c>
      <c r="AP385" s="40">
        <f>ROUNDUP(('Дані з ДІСО'!AE385+'Дані не з ДІСО'!E385+'Дані не з ДІСО'!G385)/Параметри!$K$69,0)</f>
        <v>0</v>
      </c>
      <c r="AQ385" s="40">
        <f t="shared" si="50"/>
        <v>0</v>
      </c>
      <c r="AR385" s="40">
        <f>IF(AP385=0,0,('Дані з ДІСО'!AH385+'Дані не з ДІСО'!G385)/('Дані з ДІСО'!AE385+'Дані не з ДІСО'!E385+'Дані не з ДІСО'!G385))</f>
        <v>0</v>
      </c>
      <c r="AS385" s="29">
        <f>AQ385*(1+0.25*AR385)*Параметри!$K$51</f>
        <v>0</v>
      </c>
      <c r="AT385" s="40">
        <f>ROUNDUP('Дані з ДІСО'!AF385/Параметри!$K$70,0)</f>
        <v>0</v>
      </c>
      <c r="AU385" s="40">
        <f t="shared" si="51"/>
        <v>0</v>
      </c>
      <c r="AV385" s="40">
        <f>IF(AT385=0,0,'Дані з ДІСО'!AI385/'Дані з ДІСО'!AF385)</f>
        <v>0</v>
      </c>
      <c r="AW385" s="29">
        <f>AU385*(1+0.25*AV385)*Параметри!$K$51</f>
        <v>0</v>
      </c>
      <c r="AX385" s="40">
        <f>ROUNDUP('Дані з ДІСО'!AR385/Параметри!$K$29,0)</f>
        <v>0</v>
      </c>
      <c r="AY385" s="40">
        <f>ROUNDUP('Дані з ДІСО'!AS385/Параметри!$K$29,0)</f>
        <v>0</v>
      </c>
      <c r="AZ385" s="40">
        <f>ROUNDUP('Дані з ДІСО'!AT385/Параметри!$K$29,0)</f>
        <v>0</v>
      </c>
      <c r="BA385" s="64">
        <f>(AX385*Параметри!$K$32+AY385*Параметри!$L$32+AZ385*Параметри!$M$32)/18</f>
        <v>0</v>
      </c>
      <c r="BB385" s="29">
        <f>(BA385*Параметри!$K$51+SUM('Дані з ДІСО'!AR385:AT385)*Параметри!$K$48*Параметри!$K$20/1000)*Параметри!$K$74</f>
        <v>0</v>
      </c>
      <c r="BC385" s="40">
        <f>ROUNDUP(('Дані не з ДІСО'!I385+'Дані не з ДІСО'!K385)/Параметри!$K$26,0)</f>
        <v>0</v>
      </c>
      <c r="BD385" s="29">
        <f>BC385*Параметри!$M$36/18</f>
        <v>0</v>
      </c>
      <c r="BE385" s="40">
        <f>IF(BC385=0,0,'Дані не з ДІСО'!K385/('Дані не з ДІСО'!I385+'Дані не з ДІСО'!K385))</f>
        <v>0</v>
      </c>
      <c r="BF385" s="29">
        <f>(1+0.25*BE385)*BD385*Параметри!$K$51</f>
        <v>0</v>
      </c>
      <c r="BG385" s="40">
        <f>ROUNDUP('Дані не з ДІСО'!M385/Параметри!$K$27,0)</f>
        <v>0</v>
      </c>
      <c r="BH385" s="40">
        <f>BG385*Параметри!$M$37/18</f>
        <v>0</v>
      </c>
      <c r="BI385" s="29">
        <f>BH385*Параметри!$K$51</f>
        <v>0</v>
      </c>
      <c r="BJ385" s="29">
        <f>'Дані не з ДІСО'!N385*Параметри!$K$76</f>
        <v>0</v>
      </c>
      <c r="BK385" s="40">
        <f>ROUNDUP('Дані з ДІСО'!V385/Параметри!$K$25,0)</f>
        <v>0</v>
      </c>
      <c r="BL385" s="40">
        <f>ROUNDUP('Дані з ДІСО'!W385/Параметри!$K$25,0)</f>
        <v>0</v>
      </c>
      <c r="BM385" s="40">
        <f>ROUNDUP('Дані з ДІСО'!X385/Параметри!$K$25,0)</f>
        <v>0</v>
      </c>
      <c r="BN385" s="40">
        <f>(BK385*Параметри!$K$34+BL385*Параметри!$L$34+BM385*Параметри!$M$34)/18</f>
        <v>0</v>
      </c>
      <c r="BO385" s="40">
        <f>IF(K385=0,0,'Дані з ДІСО'!AC385/K385)</f>
        <v>0</v>
      </c>
      <c r="BP385" s="29">
        <f>(1+0.25*BO385)*BN385*Параметри!$K$51</f>
        <v>0</v>
      </c>
      <c r="BQ385" s="29">
        <f>BP385*'Коефіцієнти АТО'!U385</f>
        <v>0</v>
      </c>
      <c r="BR385" s="29">
        <f>K385*(1+0.25*BO385)*Параметри!$K$66*Параметри!$K$20/1000</f>
        <v>0</v>
      </c>
      <c r="BS385" s="29">
        <f>(1+0.25*BO385)*K385*'Коефіцієнти АТО'!S385*Параметри!$K$20/1000</f>
        <v>0</v>
      </c>
      <c r="BT385" s="29">
        <f t="shared" si="52"/>
        <v>0</v>
      </c>
      <c r="BU385" s="40">
        <f>ROUNDUP('Дані з ДІСО'!AG385/Параметри!$K$71,0)</f>
        <v>0</v>
      </c>
      <c r="BV385" s="40">
        <f t="shared" si="53"/>
        <v>0</v>
      </c>
      <c r="BW385" s="40">
        <f>IF('Дані з ДІСО'!AG385=0,0,'Дані з ДІСО'!AJ385/'Дані з ДІСО'!AG385)</f>
        <v>0</v>
      </c>
      <c r="BX385" s="29">
        <f>BV385*(1+0.25*BW385)*Параметри!$K$51</f>
        <v>0</v>
      </c>
      <c r="BY385" s="29">
        <f>ROUND(IF(Параметри!$K$77="No",CC385,CC385*Параметри!$K$78)+AG385,1)</f>
        <v>34445.300000000003</v>
      </c>
      <c r="BZ385" s="29">
        <f>ROUND(IF(Параметри!$K$77="No",BF385,BF385*Параметри!$K$78),1)</f>
        <v>0</v>
      </c>
      <c r="CA385" s="29">
        <f>ROUND(IF(Параметри!$K$77="No",BI385,BI385*Параметри!$K$78),1)</f>
        <v>0</v>
      </c>
      <c r="CB385" s="29">
        <f>ROUND(IF(Параметри!$K$77="No",BJ385,BJ385*Параметри!$K$78),1)</f>
        <v>0</v>
      </c>
      <c r="CC385" s="29">
        <f t="shared" si="47"/>
        <v>38272.600898232529</v>
      </c>
    </row>
    <row r="386" spans="1:81">
      <c r="A386" s="9">
        <v>385</v>
      </c>
      <c r="B386" s="9" t="s">
        <v>3151</v>
      </c>
      <c r="C386" s="9" t="s">
        <v>3151</v>
      </c>
      <c r="D386" s="9" t="s">
        <v>3459</v>
      </c>
      <c r="E386" s="9" t="s">
        <v>29</v>
      </c>
      <c r="F386" s="9" t="s">
        <v>3522</v>
      </c>
      <c r="G386" s="9" t="s">
        <v>814</v>
      </c>
      <c r="H386" s="29">
        <f>SUM('Дані з ДІСО'!J386:L386)</f>
        <v>3267</v>
      </c>
      <c r="I386" s="29">
        <f>SUM('Дані з ДІСО'!G386:I386)</f>
        <v>146</v>
      </c>
      <c r="J386" s="29">
        <f>SUM('Дані з ДІСО'!P386:R386)</f>
        <v>0</v>
      </c>
      <c r="K386" s="29">
        <f>SUM('Дані з ДІСО'!V386:X386)</f>
        <v>0</v>
      </c>
      <c r="L386" s="40">
        <f>ROUNDUP('Дані з ДІСО'!J386/'Коефіцієнти АТО'!$R386,0)</f>
        <v>68</v>
      </c>
      <c r="M386" s="40">
        <f>ROUNDUP('Дані з ДІСО'!K386/'Коефіцієнти АТО'!$R386,0)</f>
        <v>91</v>
      </c>
      <c r="N386" s="40">
        <f>ROUNDUP('Дані з ДІСО'!L386/'Коефіцієнти АТО'!$R386,0)</f>
        <v>24</v>
      </c>
      <c r="O386" s="59">
        <f>(L386*Параметри!$K$32+M386*Параметри!$L$32+N386*Параметри!$M$32)/18</f>
        <v>299.53888888888895</v>
      </c>
      <c r="P386" s="41">
        <f>IF(H386=0,"",'Дані з ДІСО'!Y386/H386)</f>
        <v>1</v>
      </c>
      <c r="Q386" s="29">
        <f>IF(H386=0,"",(1+0.25*P386)*O386*Параметри!$K$51)</f>
        <v>76689.523007196622</v>
      </c>
      <c r="R386" s="29">
        <f>IF(H386=0,"",Q386*'Коефіцієнти АТО'!T386)</f>
        <v>1303.7218911223426</v>
      </c>
      <c r="S386" s="29">
        <f>IF(H386=0,"",H386*(1+0.25*P386)*Параметри!$K$66*Параметри!$K$20/1000)</f>
        <v>0</v>
      </c>
      <c r="T386" s="29">
        <f>IF(H386=0,"",H386*(1+0.25*P386)*'Коефіцієнти АТО'!$S386*Параметри!$K$20/1000)</f>
        <v>16711.793060795575</v>
      </c>
      <c r="U386" s="29">
        <f t="shared" si="48"/>
        <v>94705.037959114547</v>
      </c>
      <c r="V386" s="29">
        <f t="shared" si="49"/>
        <v>94705.037959114547</v>
      </c>
      <c r="W386" s="40">
        <f>ROUNDUP('Дані з ДІСО'!P386/Параметри!$K$24,0)</f>
        <v>0</v>
      </c>
      <c r="X386" s="40">
        <f>ROUNDUP('Дані з ДІСО'!Q386/Параметри!$K$24,0)</f>
        <v>0</v>
      </c>
      <c r="Y386" s="40">
        <f>ROUNDUP('Дані з ДІСО'!R386/Параметри!$K$24,0)</f>
        <v>0</v>
      </c>
      <c r="Z386" s="59">
        <f>(W386*Параметри!$K$33+X386*Параметри!$L$33+Y386*Параметри!$M$33)/18</f>
        <v>0</v>
      </c>
      <c r="AA386" s="41">
        <f>IF(J386=0,0,'Дані з ДІСО'!AA386/J386)</f>
        <v>0</v>
      </c>
      <c r="AB386" s="29">
        <f>(1+0.25*AA386)*Z386*Параметри!$K$51</f>
        <v>0</v>
      </c>
      <c r="AC386" s="29">
        <f>AB386*'Коефіцієнти АТО'!U386</f>
        <v>0</v>
      </c>
      <c r="AD386" s="29">
        <f>J386*(1+0.25*AA386)*Параметри!$K$66*Параметри!$K$20/1000</f>
        <v>0</v>
      </c>
      <c r="AE386" s="29">
        <f>(1+0.25*AA386)*J386*'Коефіцієнти АТО'!S386*Параметри!$K$20/1000</f>
        <v>0</v>
      </c>
      <c r="AF386" s="29">
        <f t="shared" ref="AF386:AF449" si="54">SUM(AB386:AE386)</f>
        <v>0</v>
      </c>
      <c r="AG386" s="29">
        <v>0</v>
      </c>
      <c r="AH386" s="40">
        <v>0</v>
      </c>
      <c r="AI386" s="40">
        <v>18</v>
      </c>
      <c r="AJ386" s="40">
        <f t="shared" ref="AJ386:AJ449" si="55">IF(AH386+AI386=0,0,AI386/(AH386+AI386))</f>
        <v>1</v>
      </c>
      <c r="AK386" s="29">
        <f>(AH386+AI386)*(1+0.25*AJ386)*Параметри!$K$53</f>
        <v>4037.1587031600011</v>
      </c>
      <c r="AL386" s="29">
        <f>ROUNDUP(('Дані з ДІСО'!AU386+'Дані з ДІСО'!AW386)/Параметри!$K$28,0)</f>
        <v>0</v>
      </c>
      <c r="AM386" s="64">
        <f>AL386*Параметри!$M$35/18</f>
        <v>0</v>
      </c>
      <c r="AN386" s="29">
        <f>IF(AL386=0,0,'Дані з ДІСО'!AW386/SUM('Дані з ДІСО'!AU386,'Дані з ДІСО'!AW386))</f>
        <v>0</v>
      </c>
      <c r="AO386" s="29">
        <f>(1+0.25*AN386)*AM386*Параметри!$K$51</f>
        <v>0</v>
      </c>
      <c r="AP386" s="40">
        <f>ROUNDUP(('Дані з ДІСО'!AE386+'Дані не з ДІСО'!E386+'Дані не з ДІСО'!G386)/Параметри!$K$69,0)</f>
        <v>0</v>
      </c>
      <c r="AQ386" s="40">
        <f t="shared" si="50"/>
        <v>0</v>
      </c>
      <c r="AR386" s="40">
        <f>IF(AP386=0,0,('Дані з ДІСО'!AH386+'Дані не з ДІСО'!G386)/('Дані з ДІСО'!AE386+'Дані не з ДІСО'!E386+'Дані не з ДІСО'!G386))</f>
        <v>0</v>
      </c>
      <c r="AS386" s="29">
        <f>AQ386*(1+0.25*AR386)*Параметри!$K$51</f>
        <v>0</v>
      </c>
      <c r="AT386" s="40">
        <f>ROUNDUP('Дані з ДІСО'!AF386/Параметри!$K$70,0)</f>
        <v>0</v>
      </c>
      <c r="AU386" s="40">
        <f t="shared" si="51"/>
        <v>0</v>
      </c>
      <c r="AV386" s="40">
        <f>IF(AT386=0,0,'Дані з ДІСО'!AI386/'Дані з ДІСО'!AF386)</f>
        <v>0</v>
      </c>
      <c r="AW386" s="29">
        <f>AU386*(1+0.25*AV386)*Параметри!$K$51</f>
        <v>0</v>
      </c>
      <c r="AX386" s="40">
        <f>ROUNDUP('Дані з ДІСО'!AR386/Параметри!$K$29,0)</f>
        <v>0</v>
      </c>
      <c r="AY386" s="40">
        <f>ROUNDUP('Дані з ДІСО'!AS386/Параметри!$K$29,0)</f>
        <v>0</v>
      </c>
      <c r="AZ386" s="40">
        <f>ROUNDUP('Дані з ДІСО'!AT386/Параметри!$K$29,0)</f>
        <v>0</v>
      </c>
      <c r="BA386" s="64">
        <f>(AX386*Параметри!$K$32+AY386*Параметри!$L$32+AZ386*Параметри!$M$32)/18</f>
        <v>0</v>
      </c>
      <c r="BB386" s="29">
        <f>(BA386*Параметри!$K$51+SUM('Дані з ДІСО'!AR386:AT386)*Параметри!$K$48*Параметри!$K$20/1000)*Параметри!$K$74</f>
        <v>0</v>
      </c>
      <c r="BC386" s="40">
        <f>ROUNDUP(('Дані не з ДІСО'!I386+'Дані не з ДІСО'!K386)/Параметри!$K$26,0)</f>
        <v>0</v>
      </c>
      <c r="BD386" s="29">
        <f>BC386*Параметри!$M$36/18</f>
        <v>0</v>
      </c>
      <c r="BE386" s="40">
        <f>IF(BC386=0,0,'Дані не з ДІСО'!K386/('Дані не з ДІСО'!I386+'Дані не з ДІСО'!K386))</f>
        <v>0</v>
      </c>
      <c r="BF386" s="29">
        <f>(1+0.25*BE386)*BD386*Параметри!$K$51</f>
        <v>0</v>
      </c>
      <c r="BG386" s="40">
        <f>ROUNDUP('Дані не з ДІСО'!M386/Параметри!$K$27,0)</f>
        <v>0</v>
      </c>
      <c r="BH386" s="40">
        <f>BG386*Параметри!$M$37/18</f>
        <v>0</v>
      </c>
      <c r="BI386" s="29">
        <f>BH386*Параметри!$K$51</f>
        <v>0</v>
      </c>
      <c r="BJ386" s="29">
        <f>'Дані не з ДІСО'!N386*Параметри!$K$76</f>
        <v>0</v>
      </c>
      <c r="BK386" s="40">
        <f>ROUNDUP('Дані з ДІСО'!V386/Параметри!$K$25,0)</f>
        <v>0</v>
      </c>
      <c r="BL386" s="40">
        <f>ROUNDUP('Дані з ДІСО'!W386/Параметри!$K$25,0)</f>
        <v>0</v>
      </c>
      <c r="BM386" s="40">
        <f>ROUNDUP('Дані з ДІСО'!X386/Параметри!$K$25,0)</f>
        <v>0</v>
      </c>
      <c r="BN386" s="40">
        <f>(BK386*Параметри!$K$34+BL386*Параметри!$L$34+BM386*Параметри!$M$34)/18</f>
        <v>0</v>
      </c>
      <c r="BO386" s="40">
        <f>IF(K386=0,0,'Дані з ДІСО'!AC386/K386)</f>
        <v>0</v>
      </c>
      <c r="BP386" s="29">
        <f>(1+0.25*BO386)*BN386*Параметри!$K$51</f>
        <v>0</v>
      </c>
      <c r="BQ386" s="29">
        <f>BP386*'Коефіцієнти АТО'!U386</f>
        <v>0</v>
      </c>
      <c r="BR386" s="29">
        <f>K386*(1+0.25*BO386)*Параметри!$K$66*Параметри!$K$20/1000</f>
        <v>0</v>
      </c>
      <c r="BS386" s="29">
        <f>(1+0.25*BO386)*K386*'Коефіцієнти АТО'!S386*Параметри!$K$20/1000</f>
        <v>0</v>
      </c>
      <c r="BT386" s="29">
        <f t="shared" si="52"/>
        <v>0</v>
      </c>
      <c r="BU386" s="40">
        <f>ROUNDUP('Дані з ДІСО'!AG386/Параметри!$K$71,0)</f>
        <v>0</v>
      </c>
      <c r="BV386" s="40">
        <f t="shared" si="53"/>
        <v>0</v>
      </c>
      <c r="BW386" s="40">
        <f>IF('Дані з ДІСО'!AG386=0,0,'Дані з ДІСО'!AJ386/'Дані з ДІСО'!AG386)</f>
        <v>0</v>
      </c>
      <c r="BX386" s="29">
        <f>BV386*(1+0.25*BW386)*Параметри!$K$51</f>
        <v>0</v>
      </c>
      <c r="BY386" s="29">
        <f>ROUND(IF(Параметри!$K$77="No",CC386,CC386*Параметри!$K$78)+AG386,1)</f>
        <v>88868</v>
      </c>
      <c r="BZ386" s="29">
        <f>ROUND(IF(Параметри!$K$77="No",BF386,BF386*Параметри!$K$78),1)</f>
        <v>0</v>
      </c>
      <c r="CA386" s="29">
        <f>ROUND(IF(Параметри!$K$77="No",BI386,BI386*Параметри!$K$78),1)</f>
        <v>0</v>
      </c>
      <c r="CB386" s="29">
        <f>ROUND(IF(Параметри!$K$77="No",BJ386,BJ386*Параметри!$K$78),1)</f>
        <v>0</v>
      </c>
      <c r="CC386" s="29">
        <f t="shared" ref="CC386:CC449" si="56">U386+AF386+AK386+AO386+AS386+AW386+BB386+BT386+BX386</f>
        <v>98742.196662274553</v>
      </c>
    </row>
    <row r="387" spans="1:81">
      <c r="A387" s="9">
        <v>386</v>
      </c>
      <c r="B387" s="9" t="s">
        <v>3097</v>
      </c>
      <c r="C387" s="9" t="s">
        <v>3097</v>
      </c>
      <c r="D387" s="9" t="s">
        <v>3523</v>
      </c>
      <c r="E387" s="9" t="s">
        <v>15</v>
      </c>
      <c r="F387" s="9" t="s">
        <v>3120</v>
      </c>
      <c r="G387" s="9" t="s">
        <v>819</v>
      </c>
      <c r="H387" s="29">
        <f>SUM('Дані з ДІСО'!J387:L387)</f>
        <v>2785</v>
      </c>
      <c r="I387" s="29">
        <f>SUM('Дані з ДІСО'!G387:I387)</f>
        <v>135</v>
      </c>
      <c r="J387" s="29">
        <f>SUM('Дані з ДІСО'!P387:R387)</f>
        <v>2195.5</v>
      </c>
      <c r="K387" s="29">
        <f>SUM('Дані з ДІСО'!V387:X387)</f>
        <v>244</v>
      </c>
      <c r="L387" s="40">
        <f>ROUNDUP('Дані з ДІСО'!J387/'Коефіцієнти АТО'!$R387,0)</f>
        <v>20</v>
      </c>
      <c r="M387" s="40">
        <f>ROUNDUP('Дані з ДІСО'!K387/'Коефіцієнти АТО'!$R387,0)</f>
        <v>82</v>
      </c>
      <c r="N387" s="40">
        <f>ROUNDUP('Дані з ДІСО'!L387/'Коефіцієнти АТО'!$R387,0)</f>
        <v>38</v>
      </c>
      <c r="O387" s="59">
        <f>(L387*Параметри!$K$32+M387*Параметри!$L$32+N387*Параметри!$M$32)/18</f>
        <v>249.46666666666664</v>
      </c>
      <c r="P387" s="41">
        <f>IF(H387=0,"",'Дані з ДІСО'!Y387/H387)</f>
        <v>0</v>
      </c>
      <c r="Q387" s="29">
        <f>IF(H387=0,"",(1+0.25*P387)*O387*Параметри!$K$51)</f>
        <v>51095.815288167461</v>
      </c>
      <c r="R387" s="29">
        <f>IF(H387=0,"",Q387*'Коефіцієнти АТО'!T387)</f>
        <v>3576.7070701717225</v>
      </c>
      <c r="S387" s="29">
        <f>IF(H387=0,"",H387*(1+0.25*P387)*Параметри!$K$66*Параметри!$K$20/1000)</f>
        <v>0</v>
      </c>
      <c r="T387" s="29">
        <f>IF(H387=0,"",H387*(1+0.25*P387)*'Коефіцієнти АТО'!$S387*Параметри!$K$20/1000)</f>
        <v>6096.0494558510309</v>
      </c>
      <c r="U387" s="29">
        <f t="shared" ref="U387:U450" si="57">IF(H387=0,0,SUM(Q387:T387))</f>
        <v>60768.571814190218</v>
      </c>
      <c r="V387" s="29">
        <f t="shared" ref="V387:V450" si="58">U387</f>
        <v>60768.571814190218</v>
      </c>
      <c r="W387" s="40">
        <f>ROUNDUP('Дані з ДІСО'!P387/Параметри!$K$24,0)</f>
        <v>93</v>
      </c>
      <c r="X387" s="40">
        <f>ROUNDUP('Дані з ДІСО'!Q387/Параметри!$K$24,0)</f>
        <v>130</v>
      </c>
      <c r="Y387" s="40">
        <f>ROUNDUP('Дані з ДІСО'!R387/Параметри!$K$24,0)</f>
        <v>22</v>
      </c>
      <c r="Z387" s="59">
        <f>(W387*Параметри!$K$33+X387*Параметри!$L$33+Y387*Параметри!$M$33)/18</f>
        <v>490</v>
      </c>
      <c r="AA387" s="41">
        <f>IF(J387=0,0,'Дані з ДІСО'!AA387/J387)</f>
        <v>0</v>
      </c>
      <c r="AB387" s="29">
        <f>(1+0.25*AA387)*Z387*Параметри!$K$51</f>
        <v>100361.90335864</v>
      </c>
      <c r="AC387" s="29">
        <f>AB387*'Коефіцієнти АТО'!U387</f>
        <v>10136.552239222641</v>
      </c>
      <c r="AD387" s="29">
        <f>J387*(1+0.25*AA387)*Параметри!$K$66*Параметри!$K$20/1000</f>
        <v>0</v>
      </c>
      <c r="AE387" s="29">
        <f>(1+0.25*AA387)*J387*'Коефіцієнти АТО'!S387*Параметри!$K$20/1000</f>
        <v>4805.7007469734062</v>
      </c>
      <c r="AF387" s="29">
        <f t="shared" si="54"/>
        <v>115304.15634483605</v>
      </c>
      <c r="AG387" s="29">
        <v>25969.699479081602</v>
      </c>
      <c r="AH387" s="40">
        <v>13</v>
      </c>
      <c r="AI387" s="40">
        <v>0</v>
      </c>
      <c r="AJ387" s="40">
        <f t="shared" si="55"/>
        <v>0</v>
      </c>
      <c r="AK387" s="29">
        <f>(AH387+AI387)*(1+0.25*AJ387)*Параметри!$K$53</f>
        <v>2332.5805840480007</v>
      </c>
      <c r="AL387" s="29">
        <f>ROUNDUP(('Дані з ДІСО'!AU387+'Дані з ДІСО'!AW387)/Параметри!$K$28,0)</f>
        <v>0</v>
      </c>
      <c r="AM387" s="64">
        <f>AL387*Параметри!$M$35/18</f>
        <v>0</v>
      </c>
      <c r="AN387" s="29">
        <f>IF(AL387=0,0,'Дані з ДІСО'!AW387/SUM('Дані з ДІСО'!AU387,'Дані з ДІСО'!AW387))</f>
        <v>0</v>
      </c>
      <c r="AO387" s="29">
        <f>(1+0.25*AN387)*AM387*Параметри!$K$51</f>
        <v>0</v>
      </c>
      <c r="AP387" s="40">
        <f>ROUNDUP(('Дані з ДІСО'!AE387+'Дані не з ДІСО'!E387+'Дані не з ДІСО'!G387)/Параметри!$K$69,0)</f>
        <v>119</v>
      </c>
      <c r="AQ387" s="40">
        <f t="shared" ref="AQ387:AQ450" si="59">AP387*2</f>
        <v>238</v>
      </c>
      <c r="AR387" s="40">
        <f>IF(AP387=0,0,('Дані з ДІСО'!AH387+'Дані не з ДІСО'!G387)/('Дані з ДІСО'!AE387+'Дані не з ДІСО'!E387+'Дані не з ДІСО'!G387))</f>
        <v>0</v>
      </c>
      <c r="AS387" s="29">
        <f>AQ387*(1+0.25*AR387)*Параметри!$K$51</f>
        <v>48747.210202768001</v>
      </c>
      <c r="AT387" s="40">
        <f>ROUNDUP('Дані з ДІСО'!AF387/Параметри!$K$70,0)</f>
        <v>236</v>
      </c>
      <c r="AU387" s="40">
        <f t="shared" ref="AU387:AU450" si="60">AT387*2</f>
        <v>472</v>
      </c>
      <c r="AV387" s="40">
        <f>IF(AT387=0,0,'Дані з ДІСО'!AI387/'Дані з ДІСО'!AF387)</f>
        <v>0</v>
      </c>
      <c r="AW387" s="29">
        <f>AU387*(1+0.25*AV387)*Параметри!$K$51</f>
        <v>96675.139561791992</v>
      </c>
      <c r="AX387" s="40">
        <f>ROUNDUP('Дані з ДІСО'!AR387/Параметри!$K$29,0)</f>
        <v>6</v>
      </c>
      <c r="AY387" s="40">
        <f>ROUNDUP('Дані з ДІСО'!AS387/Параметри!$K$29,0)</f>
        <v>10</v>
      </c>
      <c r="AZ387" s="40">
        <f>ROUNDUP('Дані з ДІСО'!AT387/Параметри!$K$29,0)</f>
        <v>2</v>
      </c>
      <c r="BA387" s="64">
        <f>(AX387*Параметри!$K$32+AY387*Параметри!$L$32+AZ387*Параметри!$M$32)/18</f>
        <v>29.777777777777779</v>
      </c>
      <c r="BB387" s="29">
        <f>(BA387*Параметри!$K$51+SUM('Дані з ДІСО'!AR387:AT387)*Параметри!$K$48*Параметри!$K$20/1000)*Параметри!$K$74</f>
        <v>5697.0406511503234</v>
      </c>
      <c r="BC387" s="40">
        <f>ROUNDUP(('Дані не з ДІСО'!I387+'Дані не з ДІСО'!K387)/Параметри!$K$26,0)</f>
        <v>222</v>
      </c>
      <c r="BD387" s="29">
        <f>BC387*Параметри!$M$36/18</f>
        <v>345.33333333333331</v>
      </c>
      <c r="BE387" s="40">
        <f>IF(BC387=0,0,'Дані не з ДІСО'!K387/('Дані не з ДІСО'!I387+'Дані не з ДІСО'!K387))</f>
        <v>0</v>
      </c>
      <c r="BF387" s="29">
        <f>(1+0.25*BE387)*BD387*Параметри!$K$51</f>
        <v>70731.246176565328</v>
      </c>
      <c r="BG387" s="40">
        <f>ROUNDUP('Дані не з ДІСО'!M387/Параметри!$K$27,0)</f>
        <v>79</v>
      </c>
      <c r="BH387" s="40">
        <f>BG387*Параметри!$M$37/18</f>
        <v>131.66666666666666</v>
      </c>
      <c r="BI387" s="29">
        <f>BH387*Параметри!$K$51</f>
        <v>26967.994439906663</v>
      </c>
      <c r="BJ387" s="29">
        <f>'Дані не з ДІСО'!N387*Параметри!$K$76</f>
        <v>65867.868181896003</v>
      </c>
      <c r="BK387" s="40">
        <f>ROUNDUP('Дані з ДІСО'!V387/Параметри!$K$25,0)</f>
        <v>14</v>
      </c>
      <c r="BL387" s="40">
        <f>ROUNDUP('Дані з ДІСО'!W387/Параметри!$K$25,0)</f>
        <v>24</v>
      </c>
      <c r="BM387" s="40">
        <f>ROUNDUP('Дані з ДІСО'!X387/Параметри!$K$25,0)</f>
        <v>3</v>
      </c>
      <c r="BN387" s="40">
        <f>(BK387*Параметри!$K$34+BL387*Параметри!$L$34+BM387*Параметри!$M$34)/18</f>
        <v>82</v>
      </c>
      <c r="BO387" s="40">
        <f>IF(K387=0,0,'Дані з ДІСО'!AC387/K387)</f>
        <v>0</v>
      </c>
      <c r="BP387" s="29">
        <f>(1+0.25*BO387)*BN387*Параметри!$K$51</f>
        <v>16795.257296751999</v>
      </c>
      <c r="BQ387" s="29">
        <f>BP387*'Коефіцієнти АТО'!U387</f>
        <v>1696.3209869719519</v>
      </c>
      <c r="BR387" s="29">
        <f>K387*(1+0.25*BO387)*Параметри!$K$66*Параметри!$K$20/1000</f>
        <v>0</v>
      </c>
      <c r="BS387" s="29">
        <f>(1+0.25*BO387)*K387*'Коефіцієнти АТО'!S387*Параметри!$K$20/1000</f>
        <v>534.08835448030572</v>
      </c>
      <c r="BT387" s="29">
        <f t="shared" ref="BT387:BT450" si="61">SUM(BP387:BS387)</f>
        <v>19025.666638204257</v>
      </c>
      <c r="BU387" s="40">
        <f>ROUNDUP('Дані з ДІСО'!AG387/Параметри!$K$71,0)</f>
        <v>41</v>
      </c>
      <c r="BV387" s="40">
        <f t="shared" ref="BV387:BV450" si="62">BU387*2</f>
        <v>82</v>
      </c>
      <c r="BW387" s="40">
        <f>IF('Дані з ДІСО'!AG387=0,0,'Дані з ДІСО'!AJ387/'Дані з ДІСО'!AG387)</f>
        <v>0</v>
      </c>
      <c r="BX387" s="29">
        <f>BV387*(1+0.25*BW387)*Параметри!$K$51</f>
        <v>16795.257296751999</v>
      </c>
      <c r="BY387" s="29">
        <f>ROUND(IF(Параметри!$K$77="No",CC387,CC387*Параметри!$K$78)+AG387,1)</f>
        <v>354780.8</v>
      </c>
      <c r="BZ387" s="29">
        <f>ROUND(IF(Параметри!$K$77="No",BF387,BF387*Параметри!$K$78),1)</f>
        <v>63658.1</v>
      </c>
      <c r="CA387" s="29">
        <f>ROUND(IF(Параметри!$K$77="No",BI387,BI387*Параметри!$K$78),1)</f>
        <v>24271.200000000001</v>
      </c>
      <c r="CB387" s="29">
        <f>ROUND(IF(Параметри!$K$77="No",BJ387,BJ387*Параметри!$K$78),1)</f>
        <v>59281.1</v>
      </c>
      <c r="CC387" s="29">
        <f t="shared" si="56"/>
        <v>365345.6230937409</v>
      </c>
    </row>
    <row r="388" spans="1:81">
      <c r="A388" s="9">
        <v>387</v>
      </c>
      <c r="B388" s="9" t="s">
        <v>3148</v>
      </c>
      <c r="C388" s="9" t="s">
        <v>3148</v>
      </c>
      <c r="D388" s="9" t="s">
        <v>3523</v>
      </c>
      <c r="E388" s="9" t="s">
        <v>24</v>
      </c>
      <c r="F388" s="9" t="s">
        <v>3524</v>
      </c>
      <c r="G388" s="9" t="s">
        <v>823</v>
      </c>
      <c r="H388" s="29">
        <f>SUM('Дані з ДІСО'!J388:L388)</f>
        <v>335.5</v>
      </c>
      <c r="I388" s="29">
        <f>SUM('Дані з ДІСО'!G388:I388)</f>
        <v>25</v>
      </c>
      <c r="J388" s="29">
        <f>SUM('Дані з ДІСО'!P388:R388)</f>
        <v>0</v>
      </c>
      <c r="K388" s="29">
        <f>SUM('Дані з ДІСО'!V388:X388)</f>
        <v>0</v>
      </c>
      <c r="L388" s="40">
        <f>ROUNDUP('Дані з ДІСО'!J388/'Коефіцієнти АТО'!$R388,0)</f>
        <v>14</v>
      </c>
      <c r="M388" s="40">
        <f>ROUNDUP('Дані з ДІСО'!K388/'Коефіцієнти АТО'!$R388,0)</f>
        <v>17</v>
      </c>
      <c r="N388" s="40">
        <f>ROUNDUP('Дані з ДІСО'!L388/'Коефіцієнти АТО'!$R388,0)</f>
        <v>5</v>
      </c>
      <c r="O388" s="59">
        <f>(L388*Параметри!$K$32+M388*Параметри!$L$32+N388*Параметри!$M$32)/18</f>
        <v>58.63333333333334</v>
      </c>
      <c r="P388" s="41">
        <f>IF(H388=0,"",'Дані з ДІСО'!Y388/H388)</f>
        <v>0</v>
      </c>
      <c r="Q388" s="29">
        <f>IF(H388=0,"",(1+0.25*P388)*O388*Параметри!$K$51)</f>
        <v>12009.291701214135</v>
      </c>
      <c r="R388" s="29">
        <f>IF(H388=0,"",Q388*'Коефіцієнти АТО'!T388)</f>
        <v>204.15795892064031</v>
      </c>
      <c r="S388" s="29">
        <f>IF(H388=0,"",H388*(1+0.25*P388)*Параметри!$K$66*Параметри!$K$20/1000)</f>
        <v>0</v>
      </c>
      <c r="T388" s="29">
        <f>IF(H388=0,"",H388*(1+0.25*P388)*'Коефіцієнти АТО'!$S388*Параметри!$K$20/1000)</f>
        <v>1692.2473405544467</v>
      </c>
      <c r="U388" s="29">
        <f t="shared" si="57"/>
        <v>13905.697000689221</v>
      </c>
      <c r="V388" s="29">
        <f t="shared" si="58"/>
        <v>13905.697000689221</v>
      </c>
      <c r="W388" s="40">
        <f>ROUNDUP('Дані з ДІСО'!P388/Параметри!$K$24,0)</f>
        <v>0</v>
      </c>
      <c r="X388" s="40">
        <f>ROUNDUP('Дані з ДІСО'!Q388/Параметри!$K$24,0)</f>
        <v>0</v>
      </c>
      <c r="Y388" s="40">
        <f>ROUNDUP('Дані з ДІСО'!R388/Параметри!$K$24,0)</f>
        <v>0</v>
      </c>
      <c r="Z388" s="59">
        <f>(W388*Параметри!$K$33+X388*Параметри!$L$33+Y388*Параметри!$M$33)/18</f>
        <v>0</v>
      </c>
      <c r="AA388" s="41">
        <f>IF(J388=0,0,'Дані з ДІСО'!AA388/J388)</f>
        <v>0</v>
      </c>
      <c r="AB388" s="29">
        <f>(1+0.25*AA388)*Z388*Параметри!$K$51</f>
        <v>0</v>
      </c>
      <c r="AC388" s="29">
        <f>AB388*'Коефіцієнти АТО'!U388</f>
        <v>0</v>
      </c>
      <c r="AD388" s="29">
        <f>J388*(1+0.25*AA388)*Параметри!$K$66*Параметри!$K$20/1000</f>
        <v>0</v>
      </c>
      <c r="AE388" s="29">
        <f>(1+0.25*AA388)*J388*'Коефіцієнти АТО'!S388*Параметри!$K$20/1000</f>
        <v>0</v>
      </c>
      <c r="AF388" s="29">
        <f t="shared" si="54"/>
        <v>0</v>
      </c>
      <c r="AG388" s="29">
        <v>0</v>
      </c>
      <c r="AH388" s="40">
        <v>7</v>
      </c>
      <c r="AI388" s="40">
        <v>0</v>
      </c>
      <c r="AJ388" s="40">
        <f t="shared" si="55"/>
        <v>0</v>
      </c>
      <c r="AK388" s="29">
        <f>(AH388+AI388)*(1+0.25*AJ388)*Параметри!$K$53</f>
        <v>1256.0049298720003</v>
      </c>
      <c r="AL388" s="29">
        <f>ROUNDUP(('Дані з ДІСО'!AU388+'Дані з ДІСО'!AW388)/Параметри!$K$28,0)</f>
        <v>0</v>
      </c>
      <c r="AM388" s="64">
        <f>AL388*Параметри!$M$35/18</f>
        <v>0</v>
      </c>
      <c r="AN388" s="29">
        <f>IF(AL388=0,0,'Дані з ДІСО'!AW388/SUM('Дані з ДІСО'!AU388,'Дані з ДІСО'!AW388))</f>
        <v>0</v>
      </c>
      <c r="AO388" s="29">
        <f>(1+0.25*AN388)*AM388*Параметри!$K$51</f>
        <v>0</v>
      </c>
      <c r="AP388" s="40">
        <f>ROUNDUP(('Дані з ДІСО'!AE388+'Дані не з ДІСО'!E388+'Дані не з ДІСО'!G388)/Параметри!$K$69,0)</f>
        <v>0</v>
      </c>
      <c r="AQ388" s="40">
        <f t="shared" si="59"/>
        <v>0</v>
      </c>
      <c r="AR388" s="40">
        <f>IF(AP388=0,0,('Дані з ДІСО'!AH388+'Дані не з ДІСО'!G388)/('Дані з ДІСО'!AE388+'Дані не з ДІСО'!E388+'Дані не з ДІСО'!G388))</f>
        <v>0</v>
      </c>
      <c r="AS388" s="29">
        <f>AQ388*(1+0.25*AR388)*Параметри!$K$51</f>
        <v>0</v>
      </c>
      <c r="AT388" s="40">
        <f>ROUNDUP('Дані з ДІСО'!AF388/Параметри!$K$70,0)</f>
        <v>0</v>
      </c>
      <c r="AU388" s="40">
        <f t="shared" si="60"/>
        <v>0</v>
      </c>
      <c r="AV388" s="40">
        <f>IF(AT388=0,0,'Дані з ДІСО'!AI388/'Дані з ДІСО'!AF388)</f>
        <v>0</v>
      </c>
      <c r="AW388" s="29">
        <f>AU388*(1+0.25*AV388)*Параметри!$K$51</f>
        <v>0</v>
      </c>
      <c r="AX388" s="40">
        <f>ROUNDUP('Дані з ДІСО'!AR388/Параметри!$K$29,0)</f>
        <v>0</v>
      </c>
      <c r="AY388" s="40">
        <f>ROUNDUP('Дані з ДІСО'!AS388/Параметри!$K$29,0)</f>
        <v>0</v>
      </c>
      <c r="AZ388" s="40">
        <f>ROUNDUP('Дані з ДІСО'!AT388/Параметри!$K$29,0)</f>
        <v>0</v>
      </c>
      <c r="BA388" s="64">
        <f>(AX388*Параметри!$K$32+AY388*Параметри!$L$32+AZ388*Параметри!$M$32)/18</f>
        <v>0</v>
      </c>
      <c r="BB388" s="29">
        <f>(BA388*Параметри!$K$51+SUM('Дані з ДІСО'!AR388:AT388)*Параметри!$K$48*Параметри!$K$20/1000)*Параметри!$K$74</f>
        <v>0</v>
      </c>
      <c r="BC388" s="40">
        <f>ROUNDUP(('Дані не з ДІСО'!I388+'Дані не з ДІСО'!K388)/Параметри!$K$26,0)</f>
        <v>0</v>
      </c>
      <c r="BD388" s="29">
        <f>BC388*Параметри!$M$36/18</f>
        <v>0</v>
      </c>
      <c r="BE388" s="40">
        <f>IF(BC388=0,0,'Дані не з ДІСО'!K388/('Дані не з ДІСО'!I388+'Дані не з ДІСО'!K388))</f>
        <v>0</v>
      </c>
      <c r="BF388" s="29">
        <f>(1+0.25*BE388)*BD388*Параметри!$K$51</f>
        <v>0</v>
      </c>
      <c r="BG388" s="40">
        <f>ROUNDUP('Дані не з ДІСО'!M388/Параметри!$K$27,0)</f>
        <v>0</v>
      </c>
      <c r="BH388" s="40">
        <f>BG388*Параметри!$M$37/18</f>
        <v>0</v>
      </c>
      <c r="BI388" s="29">
        <f>BH388*Параметри!$K$51</f>
        <v>0</v>
      </c>
      <c r="BJ388" s="29">
        <f>'Дані не з ДІСО'!N388*Параметри!$K$76</f>
        <v>0</v>
      </c>
      <c r="BK388" s="40">
        <f>ROUNDUP('Дані з ДІСО'!V388/Параметри!$K$25,0)</f>
        <v>0</v>
      </c>
      <c r="BL388" s="40">
        <f>ROUNDUP('Дані з ДІСО'!W388/Параметри!$K$25,0)</f>
        <v>0</v>
      </c>
      <c r="BM388" s="40">
        <f>ROUNDUP('Дані з ДІСО'!X388/Параметри!$K$25,0)</f>
        <v>0</v>
      </c>
      <c r="BN388" s="40">
        <f>(BK388*Параметри!$K$34+BL388*Параметри!$L$34+BM388*Параметри!$M$34)/18</f>
        <v>0</v>
      </c>
      <c r="BO388" s="40">
        <f>IF(K388=0,0,'Дані з ДІСО'!AC388/K388)</f>
        <v>0</v>
      </c>
      <c r="BP388" s="29">
        <f>(1+0.25*BO388)*BN388*Параметри!$K$51</f>
        <v>0</v>
      </c>
      <c r="BQ388" s="29">
        <f>BP388*'Коефіцієнти АТО'!U388</f>
        <v>0</v>
      </c>
      <c r="BR388" s="29">
        <f>K388*(1+0.25*BO388)*Параметри!$K$66*Параметри!$K$20/1000</f>
        <v>0</v>
      </c>
      <c r="BS388" s="29">
        <f>(1+0.25*BO388)*K388*'Коефіцієнти АТО'!S388*Параметри!$K$20/1000</f>
        <v>0</v>
      </c>
      <c r="BT388" s="29">
        <f t="shared" si="61"/>
        <v>0</v>
      </c>
      <c r="BU388" s="40">
        <f>ROUNDUP('Дані з ДІСО'!AG388/Параметри!$K$71,0)</f>
        <v>0</v>
      </c>
      <c r="BV388" s="40">
        <f t="shared" si="62"/>
        <v>0</v>
      </c>
      <c r="BW388" s="40">
        <f>IF('Дані з ДІСО'!AG388=0,0,'Дані з ДІСО'!AJ388/'Дані з ДІСО'!AG388)</f>
        <v>0</v>
      </c>
      <c r="BX388" s="29">
        <f>BV388*(1+0.25*BW388)*Параметри!$K$51</f>
        <v>0</v>
      </c>
      <c r="BY388" s="29">
        <f>ROUND(IF(Параметри!$K$77="No",CC388,CC388*Параметри!$K$78)+AG388,1)</f>
        <v>13645.5</v>
      </c>
      <c r="BZ388" s="29">
        <f>ROUND(IF(Параметри!$K$77="No",BF388,BF388*Параметри!$K$78),1)</f>
        <v>0</v>
      </c>
      <c r="CA388" s="29">
        <f>ROUND(IF(Параметри!$K$77="No",BI388,BI388*Параметри!$K$78),1)</f>
        <v>0</v>
      </c>
      <c r="CB388" s="29">
        <f>ROUND(IF(Параметри!$K$77="No",BJ388,BJ388*Параметри!$K$78),1)</f>
        <v>0</v>
      </c>
      <c r="CC388" s="29">
        <f t="shared" si="56"/>
        <v>15161.701930561221</v>
      </c>
    </row>
    <row r="389" spans="1:81">
      <c r="A389" s="9">
        <v>388</v>
      </c>
      <c r="B389" s="9" t="s">
        <v>3151</v>
      </c>
      <c r="C389" s="9" t="s">
        <v>3151</v>
      </c>
      <c r="D389" s="9" t="s">
        <v>3523</v>
      </c>
      <c r="E389" s="9" t="s">
        <v>29</v>
      </c>
      <c r="F389" s="9" t="s">
        <v>3525</v>
      </c>
      <c r="G389" s="9" t="s">
        <v>825</v>
      </c>
      <c r="H389" s="29">
        <f>SUM('Дані з ДІСО'!J389:L389)</f>
        <v>1463.5</v>
      </c>
      <c r="I389" s="29">
        <f>SUM('Дані з ДІСО'!G389:I389)</f>
        <v>65</v>
      </c>
      <c r="J389" s="29">
        <f>SUM('Дані з ДІСО'!P389:R389)</f>
        <v>0</v>
      </c>
      <c r="K389" s="29">
        <f>SUM('Дані з ДІСО'!V389:X389)</f>
        <v>0</v>
      </c>
      <c r="L389" s="40">
        <f>ROUNDUP('Дані з ДІСО'!J389/'Коефіцієнти АТО'!$R389,0)</f>
        <v>32</v>
      </c>
      <c r="M389" s="40">
        <f>ROUNDUP('Дані з ДІСО'!K389/'Коефіцієнти АТО'!$R389,0)</f>
        <v>44</v>
      </c>
      <c r="N389" s="40">
        <f>ROUNDUP('Дані з ДІСО'!L389/'Коефіцієнти АТО'!$R389,0)</f>
        <v>11</v>
      </c>
      <c r="O389" s="59">
        <f>(L389*Параметри!$K$32+M389*Параметри!$L$32+N389*Параметри!$M$32)/18</f>
        <v>142.51666666666668</v>
      </c>
      <c r="P389" s="41">
        <f>IF(H389=0,"",'Дані з ДІСО'!Y389/H389)</f>
        <v>0</v>
      </c>
      <c r="Q389" s="29">
        <f>IF(H389=0,"",(1+0.25*P389)*O389*Параметри!$K$51)</f>
        <v>29190.293728562268</v>
      </c>
      <c r="R389" s="29">
        <f>IF(H389=0,"",Q389*'Коефіцієнти АТО'!T389)</f>
        <v>496.2349933855586</v>
      </c>
      <c r="S389" s="29">
        <f>IF(H389=0,"",H389*(1+0.25*P389)*Параметри!$K$66*Параметри!$K$20/1000)</f>
        <v>0</v>
      </c>
      <c r="T389" s="29">
        <f>IF(H389=0,"",H389*(1+0.25*P389)*'Коефіцієнти АТО'!$S389*Параметри!$K$20/1000)</f>
        <v>4596.2338068074841</v>
      </c>
      <c r="U389" s="29">
        <f t="shared" si="57"/>
        <v>34282.762528755309</v>
      </c>
      <c r="V389" s="29">
        <f t="shared" si="58"/>
        <v>34282.762528755309</v>
      </c>
      <c r="W389" s="40">
        <f>ROUNDUP('Дані з ДІСО'!P389/Параметри!$K$24,0)</f>
        <v>0</v>
      </c>
      <c r="X389" s="40">
        <f>ROUNDUP('Дані з ДІСО'!Q389/Параметри!$K$24,0)</f>
        <v>0</v>
      </c>
      <c r="Y389" s="40">
        <f>ROUNDUP('Дані з ДІСО'!R389/Параметри!$K$24,0)</f>
        <v>0</v>
      </c>
      <c r="Z389" s="59">
        <f>(W389*Параметри!$K$33+X389*Параметри!$L$33+Y389*Параметри!$M$33)/18</f>
        <v>0</v>
      </c>
      <c r="AA389" s="41">
        <f>IF(J389=0,0,'Дані з ДІСО'!AA389/J389)</f>
        <v>0</v>
      </c>
      <c r="AB389" s="29">
        <f>(1+0.25*AA389)*Z389*Параметри!$K$51</f>
        <v>0</v>
      </c>
      <c r="AC389" s="29">
        <f>AB389*'Коефіцієнти АТО'!U389</f>
        <v>0</v>
      </c>
      <c r="AD389" s="29">
        <f>J389*(1+0.25*AA389)*Параметри!$K$66*Параметри!$K$20/1000</f>
        <v>0</v>
      </c>
      <c r="AE389" s="29">
        <f>(1+0.25*AA389)*J389*'Коефіцієнти АТО'!S389*Параметри!$K$20/1000</f>
        <v>0</v>
      </c>
      <c r="AF389" s="29">
        <f t="shared" si="54"/>
        <v>0</v>
      </c>
      <c r="AG389" s="29">
        <v>0</v>
      </c>
      <c r="AH389" s="40">
        <v>23</v>
      </c>
      <c r="AI389" s="40">
        <v>0</v>
      </c>
      <c r="AJ389" s="40">
        <f t="shared" si="55"/>
        <v>0</v>
      </c>
      <c r="AK389" s="29">
        <f>(AH389+AI389)*(1+0.25*AJ389)*Параметри!$K$53</f>
        <v>4126.8733410080013</v>
      </c>
      <c r="AL389" s="29">
        <f>ROUNDUP(('Дані з ДІСО'!AU389+'Дані з ДІСО'!AW389)/Параметри!$K$28,0)</f>
        <v>0</v>
      </c>
      <c r="AM389" s="64">
        <f>AL389*Параметри!$M$35/18</f>
        <v>0</v>
      </c>
      <c r="AN389" s="29">
        <f>IF(AL389=0,0,'Дані з ДІСО'!AW389/SUM('Дані з ДІСО'!AU389,'Дані з ДІСО'!AW389))</f>
        <v>0</v>
      </c>
      <c r="AO389" s="29">
        <f>(1+0.25*AN389)*AM389*Параметри!$K$51</f>
        <v>0</v>
      </c>
      <c r="AP389" s="40">
        <f>ROUNDUP(('Дані з ДІСО'!AE389+'Дані не з ДІСО'!E389+'Дані не з ДІСО'!G389)/Параметри!$K$69,0)</f>
        <v>0</v>
      </c>
      <c r="AQ389" s="40">
        <f t="shared" si="59"/>
        <v>0</v>
      </c>
      <c r="AR389" s="40">
        <f>IF(AP389=0,0,('Дані з ДІСО'!AH389+'Дані не з ДІСО'!G389)/('Дані з ДІСО'!AE389+'Дані не з ДІСО'!E389+'Дані не з ДІСО'!G389))</f>
        <v>0</v>
      </c>
      <c r="AS389" s="29">
        <f>AQ389*(1+0.25*AR389)*Параметри!$K$51</f>
        <v>0</v>
      </c>
      <c r="AT389" s="40">
        <f>ROUNDUP('Дані з ДІСО'!AF389/Параметри!$K$70,0)</f>
        <v>0</v>
      </c>
      <c r="AU389" s="40">
        <f t="shared" si="60"/>
        <v>0</v>
      </c>
      <c r="AV389" s="40">
        <f>IF(AT389=0,0,'Дані з ДІСО'!AI389/'Дані з ДІСО'!AF389)</f>
        <v>0</v>
      </c>
      <c r="AW389" s="29">
        <f>AU389*(1+0.25*AV389)*Параметри!$K$51</f>
        <v>0</v>
      </c>
      <c r="AX389" s="40">
        <f>ROUNDUP('Дані з ДІСО'!AR389/Параметри!$K$29,0)</f>
        <v>0</v>
      </c>
      <c r="AY389" s="40">
        <f>ROUNDUP('Дані з ДІСО'!AS389/Параметри!$K$29,0)</f>
        <v>0</v>
      </c>
      <c r="AZ389" s="40">
        <f>ROUNDUP('Дані з ДІСО'!AT389/Параметри!$K$29,0)</f>
        <v>0</v>
      </c>
      <c r="BA389" s="64">
        <f>(AX389*Параметри!$K$32+AY389*Параметри!$L$32+AZ389*Параметри!$M$32)/18</f>
        <v>0</v>
      </c>
      <c r="BB389" s="29">
        <f>(BA389*Параметри!$K$51+SUM('Дані з ДІСО'!AR389:AT389)*Параметри!$K$48*Параметри!$K$20/1000)*Параметри!$K$74</f>
        <v>0</v>
      </c>
      <c r="BC389" s="40">
        <f>ROUNDUP(('Дані не з ДІСО'!I389+'Дані не з ДІСО'!K389)/Параметри!$K$26,0)</f>
        <v>0</v>
      </c>
      <c r="BD389" s="29">
        <f>BC389*Параметри!$M$36/18</f>
        <v>0</v>
      </c>
      <c r="BE389" s="40">
        <f>IF(BC389=0,0,'Дані не з ДІСО'!K389/('Дані не з ДІСО'!I389+'Дані не з ДІСО'!K389))</f>
        <v>0</v>
      </c>
      <c r="BF389" s="29">
        <f>(1+0.25*BE389)*BD389*Параметри!$K$51</f>
        <v>0</v>
      </c>
      <c r="BG389" s="40">
        <f>ROUNDUP('Дані не з ДІСО'!M389/Параметри!$K$27,0)</f>
        <v>0</v>
      </c>
      <c r="BH389" s="40">
        <f>BG389*Параметри!$M$37/18</f>
        <v>0</v>
      </c>
      <c r="BI389" s="29">
        <f>BH389*Параметри!$K$51</f>
        <v>0</v>
      </c>
      <c r="BJ389" s="29">
        <f>'Дані не з ДІСО'!N389*Параметри!$K$76</f>
        <v>0</v>
      </c>
      <c r="BK389" s="40">
        <f>ROUNDUP('Дані з ДІСО'!V389/Параметри!$K$25,0)</f>
        <v>0</v>
      </c>
      <c r="BL389" s="40">
        <f>ROUNDUP('Дані з ДІСО'!W389/Параметри!$K$25,0)</f>
        <v>0</v>
      </c>
      <c r="BM389" s="40">
        <f>ROUNDUP('Дані з ДІСО'!X389/Параметри!$K$25,0)</f>
        <v>0</v>
      </c>
      <c r="BN389" s="40">
        <f>(BK389*Параметри!$K$34+BL389*Параметри!$L$34+BM389*Параметри!$M$34)/18</f>
        <v>0</v>
      </c>
      <c r="BO389" s="40">
        <f>IF(K389=0,0,'Дані з ДІСО'!AC389/K389)</f>
        <v>0</v>
      </c>
      <c r="BP389" s="29">
        <f>(1+0.25*BO389)*BN389*Параметри!$K$51</f>
        <v>0</v>
      </c>
      <c r="BQ389" s="29">
        <f>BP389*'Коефіцієнти АТО'!U389</f>
        <v>0</v>
      </c>
      <c r="BR389" s="29">
        <f>K389*(1+0.25*BO389)*Параметри!$K$66*Параметри!$K$20/1000</f>
        <v>0</v>
      </c>
      <c r="BS389" s="29">
        <f>(1+0.25*BO389)*K389*'Коефіцієнти АТО'!S389*Параметри!$K$20/1000</f>
        <v>0</v>
      </c>
      <c r="BT389" s="29">
        <f t="shared" si="61"/>
        <v>0</v>
      </c>
      <c r="BU389" s="40">
        <f>ROUNDUP('Дані з ДІСО'!AG389/Параметри!$K$71,0)</f>
        <v>0</v>
      </c>
      <c r="BV389" s="40">
        <f t="shared" si="62"/>
        <v>0</v>
      </c>
      <c r="BW389" s="40">
        <f>IF('Дані з ДІСО'!AG389=0,0,'Дані з ДІСО'!AJ389/'Дані з ДІСО'!AG389)</f>
        <v>0</v>
      </c>
      <c r="BX389" s="29">
        <f>BV389*(1+0.25*BW389)*Параметри!$K$51</f>
        <v>0</v>
      </c>
      <c r="BY389" s="29">
        <f>ROUND(IF(Параметри!$K$77="No",CC389,CC389*Параметри!$K$78)+AG389,1)</f>
        <v>34568.699999999997</v>
      </c>
      <c r="BZ389" s="29">
        <f>ROUND(IF(Параметри!$K$77="No",BF389,BF389*Параметри!$K$78),1)</f>
        <v>0</v>
      </c>
      <c r="CA389" s="29">
        <f>ROUND(IF(Параметри!$K$77="No",BI389,BI389*Параметри!$K$78),1)</f>
        <v>0</v>
      </c>
      <c r="CB389" s="29">
        <f>ROUND(IF(Параметри!$K$77="No",BJ389,BJ389*Параметри!$K$78),1)</f>
        <v>0</v>
      </c>
      <c r="CC389" s="29">
        <f t="shared" si="56"/>
        <v>38409.635869763311</v>
      </c>
    </row>
    <row r="390" spans="1:81">
      <c r="A390" s="9">
        <v>389</v>
      </c>
      <c r="B390" s="9" t="s">
        <v>3151</v>
      </c>
      <c r="C390" s="9" t="s">
        <v>3151</v>
      </c>
      <c r="D390" s="9" t="s">
        <v>3523</v>
      </c>
      <c r="E390" s="9" t="s">
        <v>29</v>
      </c>
      <c r="F390" s="9" t="s">
        <v>3526</v>
      </c>
      <c r="G390" s="9" t="s">
        <v>827</v>
      </c>
      <c r="H390" s="29">
        <f>SUM('Дані з ДІСО'!J390:L390)</f>
        <v>430.5</v>
      </c>
      <c r="I390" s="29">
        <f>SUM('Дані з ДІСО'!G390:I390)</f>
        <v>34</v>
      </c>
      <c r="J390" s="29">
        <f>SUM('Дані з ДІСО'!P390:R390)</f>
        <v>0</v>
      </c>
      <c r="K390" s="29">
        <f>SUM('Дані з ДІСО'!V390:X390)</f>
        <v>0</v>
      </c>
      <c r="L390" s="40">
        <f>ROUNDUP('Дані з ДІСО'!J390/'Коефіцієнти АТО'!$R390,0)</f>
        <v>13</v>
      </c>
      <c r="M390" s="40">
        <f>ROUNDUP('Дані з ДІСО'!K390/'Коефіцієнти АТО'!$R390,0)</f>
        <v>15</v>
      </c>
      <c r="N390" s="40">
        <f>ROUNDUP('Дані з ДІСО'!L390/'Коефіцієнти АТО'!$R390,0)</f>
        <v>5</v>
      </c>
      <c r="O390" s="59">
        <f>(L390*Параметри!$K$32+M390*Параметри!$L$32+N390*Параметри!$M$32)/18</f>
        <v>53.722222222222221</v>
      </c>
      <c r="P390" s="41">
        <f>IF(H390=0,"",'Дані з ДІСО'!Y390/H390)</f>
        <v>0</v>
      </c>
      <c r="Q390" s="29">
        <f>IF(H390=0,"",(1+0.25*P390)*O390*Параметри!$K$51)</f>
        <v>11003.396887506222</v>
      </c>
      <c r="R390" s="29">
        <f>IF(H390=0,"",Q390*'Коефіцієнти АТО'!T390)</f>
        <v>187.05774708760578</v>
      </c>
      <c r="S390" s="29">
        <f>IF(H390=0,"",H390*(1+0.25*P390)*Параметри!$K$66*Параметри!$K$20/1000)</f>
        <v>0</v>
      </c>
      <c r="T390" s="29">
        <f>IF(H390=0,"",H390*(1+0.25*P390)*'Коефіцієнти АТО'!$S390*Параметри!$K$20/1000)</f>
        <v>1966.5719452924154</v>
      </c>
      <c r="U390" s="29">
        <f t="shared" si="57"/>
        <v>13157.026579886242</v>
      </c>
      <c r="V390" s="29">
        <f t="shared" si="58"/>
        <v>13157.026579886242</v>
      </c>
      <c r="W390" s="40">
        <f>ROUNDUP('Дані з ДІСО'!P390/Параметри!$K$24,0)</f>
        <v>0</v>
      </c>
      <c r="X390" s="40">
        <f>ROUNDUP('Дані з ДІСО'!Q390/Параметри!$K$24,0)</f>
        <v>0</v>
      </c>
      <c r="Y390" s="40">
        <f>ROUNDUP('Дані з ДІСО'!R390/Параметри!$K$24,0)</f>
        <v>0</v>
      </c>
      <c r="Z390" s="59">
        <f>(W390*Параметри!$K$33+X390*Параметри!$L$33+Y390*Параметри!$M$33)/18</f>
        <v>0</v>
      </c>
      <c r="AA390" s="41">
        <f>IF(J390=0,0,'Дані з ДІСО'!AA390/J390)</f>
        <v>0</v>
      </c>
      <c r="AB390" s="29">
        <f>(1+0.25*AA390)*Z390*Параметри!$K$51</f>
        <v>0</v>
      </c>
      <c r="AC390" s="29">
        <f>AB390*'Коефіцієнти АТО'!U390</f>
        <v>0</v>
      </c>
      <c r="AD390" s="29">
        <f>J390*(1+0.25*AA390)*Параметри!$K$66*Параметри!$K$20/1000</f>
        <v>0</v>
      </c>
      <c r="AE390" s="29">
        <f>(1+0.25*AA390)*J390*'Коефіцієнти АТО'!S390*Параметри!$K$20/1000</f>
        <v>0</v>
      </c>
      <c r="AF390" s="29">
        <f t="shared" si="54"/>
        <v>0</v>
      </c>
      <c r="AG390" s="29">
        <v>0</v>
      </c>
      <c r="AH390" s="40">
        <v>10</v>
      </c>
      <c r="AI390" s="40">
        <v>0</v>
      </c>
      <c r="AJ390" s="40">
        <f t="shared" si="55"/>
        <v>0</v>
      </c>
      <c r="AK390" s="29">
        <f>(AH390+AI390)*(1+0.25*AJ390)*Параметри!$K$53</f>
        <v>1794.2927569600006</v>
      </c>
      <c r="AL390" s="29">
        <f>ROUNDUP(('Дані з ДІСО'!AU390+'Дані з ДІСО'!AW390)/Параметри!$K$28,0)</f>
        <v>0</v>
      </c>
      <c r="AM390" s="64">
        <f>AL390*Параметри!$M$35/18</f>
        <v>0</v>
      </c>
      <c r="AN390" s="29">
        <f>IF(AL390=0,0,'Дані з ДІСО'!AW390/SUM('Дані з ДІСО'!AU390,'Дані з ДІСО'!AW390))</f>
        <v>0</v>
      </c>
      <c r="AO390" s="29">
        <f>(1+0.25*AN390)*AM390*Параметри!$K$51</f>
        <v>0</v>
      </c>
      <c r="AP390" s="40">
        <f>ROUNDUP(('Дані з ДІСО'!AE390+'Дані не з ДІСО'!E390+'Дані не з ДІСО'!G390)/Параметри!$K$69,0)</f>
        <v>0</v>
      </c>
      <c r="AQ390" s="40">
        <f t="shared" si="59"/>
        <v>0</v>
      </c>
      <c r="AR390" s="40">
        <f>IF(AP390=0,0,('Дані з ДІСО'!AH390+'Дані не з ДІСО'!G390)/('Дані з ДІСО'!AE390+'Дані не з ДІСО'!E390+'Дані не з ДІСО'!G390))</f>
        <v>0</v>
      </c>
      <c r="AS390" s="29">
        <f>AQ390*(1+0.25*AR390)*Параметри!$K$51</f>
        <v>0</v>
      </c>
      <c r="AT390" s="40">
        <f>ROUNDUP('Дані з ДІСО'!AF390/Параметри!$K$70,0)</f>
        <v>0</v>
      </c>
      <c r="AU390" s="40">
        <f t="shared" si="60"/>
        <v>0</v>
      </c>
      <c r="AV390" s="40">
        <f>IF(AT390=0,0,'Дані з ДІСО'!AI390/'Дані з ДІСО'!AF390)</f>
        <v>0</v>
      </c>
      <c r="AW390" s="29">
        <f>AU390*(1+0.25*AV390)*Параметри!$K$51</f>
        <v>0</v>
      </c>
      <c r="AX390" s="40">
        <f>ROUNDUP('Дані з ДІСО'!AR390/Параметри!$K$29,0)</f>
        <v>0</v>
      </c>
      <c r="AY390" s="40">
        <f>ROUNDUP('Дані з ДІСО'!AS390/Параметри!$K$29,0)</f>
        <v>0</v>
      </c>
      <c r="AZ390" s="40">
        <f>ROUNDUP('Дані з ДІСО'!AT390/Параметри!$K$29,0)</f>
        <v>0</v>
      </c>
      <c r="BA390" s="64">
        <f>(AX390*Параметри!$K$32+AY390*Параметри!$L$32+AZ390*Параметри!$M$32)/18</f>
        <v>0</v>
      </c>
      <c r="BB390" s="29">
        <f>(BA390*Параметри!$K$51+SUM('Дані з ДІСО'!AR390:AT390)*Параметри!$K$48*Параметри!$K$20/1000)*Параметри!$K$74</f>
        <v>0</v>
      </c>
      <c r="BC390" s="40">
        <f>ROUNDUP(('Дані не з ДІСО'!I390+'Дані не з ДІСО'!K390)/Параметри!$K$26,0)</f>
        <v>0</v>
      </c>
      <c r="BD390" s="29">
        <f>BC390*Параметри!$M$36/18</f>
        <v>0</v>
      </c>
      <c r="BE390" s="40">
        <f>IF(BC390=0,0,'Дані не з ДІСО'!K390/('Дані не з ДІСО'!I390+'Дані не з ДІСО'!K390))</f>
        <v>0</v>
      </c>
      <c r="BF390" s="29">
        <f>(1+0.25*BE390)*BD390*Параметри!$K$51</f>
        <v>0</v>
      </c>
      <c r="BG390" s="40">
        <f>ROUNDUP('Дані не з ДІСО'!M390/Параметри!$K$27,0)</f>
        <v>0</v>
      </c>
      <c r="BH390" s="40">
        <f>BG390*Параметри!$M$37/18</f>
        <v>0</v>
      </c>
      <c r="BI390" s="29">
        <f>BH390*Параметри!$K$51</f>
        <v>0</v>
      </c>
      <c r="BJ390" s="29">
        <f>'Дані не з ДІСО'!N390*Параметри!$K$76</f>
        <v>0</v>
      </c>
      <c r="BK390" s="40">
        <f>ROUNDUP('Дані з ДІСО'!V390/Параметри!$K$25,0)</f>
        <v>0</v>
      </c>
      <c r="BL390" s="40">
        <f>ROUNDUP('Дані з ДІСО'!W390/Параметри!$K$25,0)</f>
        <v>0</v>
      </c>
      <c r="BM390" s="40">
        <f>ROUNDUP('Дані з ДІСО'!X390/Параметри!$K$25,0)</f>
        <v>0</v>
      </c>
      <c r="BN390" s="40">
        <f>(BK390*Параметри!$K$34+BL390*Параметри!$L$34+BM390*Параметри!$M$34)/18</f>
        <v>0</v>
      </c>
      <c r="BO390" s="40">
        <f>IF(K390=0,0,'Дані з ДІСО'!AC390/K390)</f>
        <v>0</v>
      </c>
      <c r="BP390" s="29">
        <f>(1+0.25*BO390)*BN390*Параметри!$K$51</f>
        <v>0</v>
      </c>
      <c r="BQ390" s="29">
        <f>BP390*'Коефіцієнти АТО'!U390</f>
        <v>0</v>
      </c>
      <c r="BR390" s="29">
        <f>K390*(1+0.25*BO390)*Параметри!$K$66*Параметри!$K$20/1000</f>
        <v>0</v>
      </c>
      <c r="BS390" s="29">
        <f>(1+0.25*BO390)*K390*'Коефіцієнти АТО'!S390*Параметри!$K$20/1000</f>
        <v>0</v>
      </c>
      <c r="BT390" s="29">
        <f t="shared" si="61"/>
        <v>0</v>
      </c>
      <c r="BU390" s="40">
        <f>ROUNDUP('Дані з ДІСО'!AG390/Параметри!$K$71,0)</f>
        <v>0</v>
      </c>
      <c r="BV390" s="40">
        <f t="shared" si="62"/>
        <v>0</v>
      </c>
      <c r="BW390" s="40">
        <f>IF('Дані з ДІСО'!AG390=0,0,'Дані з ДІСО'!AJ390/'Дані з ДІСО'!AG390)</f>
        <v>0</v>
      </c>
      <c r="BX390" s="29">
        <f>BV390*(1+0.25*BW390)*Параметри!$K$51</f>
        <v>0</v>
      </c>
      <c r="BY390" s="29">
        <f>ROUND(IF(Параметри!$K$77="No",CC390,CC390*Параметри!$K$78)+AG390,1)</f>
        <v>13456.2</v>
      </c>
      <c r="BZ390" s="29">
        <f>ROUND(IF(Параметри!$K$77="No",BF390,BF390*Параметри!$K$78),1)</f>
        <v>0</v>
      </c>
      <c r="CA390" s="29">
        <f>ROUND(IF(Параметри!$K$77="No",BI390,BI390*Параметри!$K$78),1)</f>
        <v>0</v>
      </c>
      <c r="CB390" s="29">
        <f>ROUND(IF(Параметри!$K$77="No",BJ390,BJ390*Параметри!$K$78),1)</f>
        <v>0</v>
      </c>
      <c r="CC390" s="29">
        <f t="shared" si="56"/>
        <v>14951.319336846242</v>
      </c>
    </row>
    <row r="391" spans="1:81">
      <c r="A391" s="9">
        <v>390</v>
      </c>
      <c r="B391" s="9" t="s">
        <v>3148</v>
      </c>
      <c r="C391" s="9" t="s">
        <v>3148</v>
      </c>
      <c r="D391" s="9" t="s">
        <v>3523</v>
      </c>
      <c r="E391" s="9" t="s">
        <v>24</v>
      </c>
      <c r="F391" s="9" t="s">
        <v>3527</v>
      </c>
      <c r="G391" s="9" t="s">
        <v>829</v>
      </c>
      <c r="H391" s="29">
        <f>SUM('Дані з ДІСО'!J391:L391)</f>
        <v>404</v>
      </c>
      <c r="I391" s="29">
        <f>SUM('Дані з ДІСО'!G391:I391)</f>
        <v>31</v>
      </c>
      <c r="J391" s="29">
        <f>SUM('Дані з ДІСО'!P391:R391)</f>
        <v>0</v>
      </c>
      <c r="K391" s="29">
        <f>SUM('Дані з ДІСО'!V391:X391)</f>
        <v>0</v>
      </c>
      <c r="L391" s="40">
        <f>ROUNDUP('Дані з ДІСО'!J391/'Коефіцієнти АТО'!$R391,0)</f>
        <v>12</v>
      </c>
      <c r="M391" s="40">
        <f>ROUNDUP('Дані з ДІСО'!K391/'Коефіцієнти АТО'!$R391,0)</f>
        <v>13</v>
      </c>
      <c r="N391" s="40">
        <f>ROUNDUP('Дані з ДІСО'!L391/'Коефіцієнти АТО'!$R391,0)</f>
        <v>3</v>
      </c>
      <c r="O391" s="59">
        <f>(L391*Параметри!$K$32+M391*Параметри!$L$32+N391*Параметри!$M$32)/18</f>
        <v>44.866666666666667</v>
      </c>
      <c r="P391" s="41">
        <f>IF(H391=0,"",'Дані з ДІСО'!Y391/H391)</f>
        <v>0</v>
      </c>
      <c r="Q391" s="29">
        <f>IF(H391=0,"",(1+0.25*P391)*O391*Параметри!$K$51)</f>
        <v>9189.6001306618673</v>
      </c>
      <c r="R391" s="29">
        <f>IF(H391=0,"",Q391*'Коефіцієнти АТО'!T391)</f>
        <v>156.22320222125177</v>
      </c>
      <c r="S391" s="29">
        <f>IF(H391=0,"",H391*(1+0.25*P391)*Параметри!$K$66*Параметри!$K$20/1000)</f>
        <v>0</v>
      </c>
      <c r="T391" s="29">
        <f>IF(H391=0,"",H391*(1+0.25*P391)*'Коефіцієнти АТО'!$S391*Параметри!$K$20/1000)</f>
        <v>2037.7583474932831</v>
      </c>
      <c r="U391" s="29">
        <f t="shared" si="57"/>
        <v>11383.581680376403</v>
      </c>
      <c r="V391" s="29">
        <f t="shared" si="58"/>
        <v>11383.581680376403</v>
      </c>
      <c r="W391" s="40">
        <f>ROUNDUP('Дані з ДІСО'!P391/Параметри!$K$24,0)</f>
        <v>0</v>
      </c>
      <c r="X391" s="40">
        <f>ROUNDUP('Дані з ДІСО'!Q391/Параметри!$K$24,0)</f>
        <v>0</v>
      </c>
      <c r="Y391" s="40">
        <f>ROUNDUP('Дані з ДІСО'!R391/Параметри!$K$24,0)</f>
        <v>0</v>
      </c>
      <c r="Z391" s="59">
        <f>(W391*Параметри!$K$33+X391*Параметри!$L$33+Y391*Параметри!$M$33)/18</f>
        <v>0</v>
      </c>
      <c r="AA391" s="41">
        <f>IF(J391=0,0,'Дані з ДІСО'!AA391/J391)</f>
        <v>0</v>
      </c>
      <c r="AB391" s="29">
        <f>(1+0.25*AA391)*Z391*Параметри!$K$51</f>
        <v>0</v>
      </c>
      <c r="AC391" s="29">
        <f>AB391*'Коефіцієнти АТО'!U391</f>
        <v>0</v>
      </c>
      <c r="AD391" s="29">
        <f>J391*(1+0.25*AA391)*Параметри!$K$66*Параметри!$K$20/1000</f>
        <v>0</v>
      </c>
      <c r="AE391" s="29">
        <f>(1+0.25*AA391)*J391*'Коефіцієнти АТО'!S391*Параметри!$K$20/1000</f>
        <v>0</v>
      </c>
      <c r="AF391" s="29">
        <f t="shared" si="54"/>
        <v>0</v>
      </c>
      <c r="AG391" s="29">
        <v>0</v>
      </c>
      <c r="AH391" s="40">
        <v>5</v>
      </c>
      <c r="AI391" s="40">
        <v>0</v>
      </c>
      <c r="AJ391" s="40">
        <f t="shared" si="55"/>
        <v>0</v>
      </c>
      <c r="AK391" s="29">
        <f>(AH391+AI391)*(1+0.25*AJ391)*Параметри!$K$53</f>
        <v>897.14637848000029</v>
      </c>
      <c r="AL391" s="29">
        <f>ROUNDUP(('Дані з ДІСО'!AU391+'Дані з ДІСО'!AW391)/Параметри!$K$28,0)</f>
        <v>0</v>
      </c>
      <c r="AM391" s="64">
        <f>AL391*Параметри!$M$35/18</f>
        <v>0</v>
      </c>
      <c r="AN391" s="29">
        <f>IF(AL391=0,0,'Дані з ДІСО'!AW391/SUM('Дані з ДІСО'!AU391,'Дані з ДІСО'!AW391))</f>
        <v>0</v>
      </c>
      <c r="AO391" s="29">
        <f>(1+0.25*AN391)*AM391*Параметри!$K$51</f>
        <v>0</v>
      </c>
      <c r="AP391" s="40">
        <f>ROUNDUP(('Дані з ДІСО'!AE391+'Дані не з ДІСО'!E391+'Дані не з ДІСО'!G391)/Параметри!$K$69,0)</f>
        <v>0</v>
      </c>
      <c r="AQ391" s="40">
        <f t="shared" si="59"/>
        <v>0</v>
      </c>
      <c r="AR391" s="40">
        <f>IF(AP391=0,0,('Дані з ДІСО'!AH391+'Дані не з ДІСО'!G391)/('Дані з ДІСО'!AE391+'Дані не з ДІСО'!E391+'Дані не з ДІСО'!G391))</f>
        <v>0</v>
      </c>
      <c r="AS391" s="29">
        <f>AQ391*(1+0.25*AR391)*Параметри!$K$51</f>
        <v>0</v>
      </c>
      <c r="AT391" s="40">
        <f>ROUNDUP('Дані з ДІСО'!AF391/Параметри!$K$70,0)</f>
        <v>0</v>
      </c>
      <c r="AU391" s="40">
        <f t="shared" si="60"/>
        <v>0</v>
      </c>
      <c r="AV391" s="40">
        <f>IF(AT391=0,0,'Дані з ДІСО'!AI391/'Дані з ДІСО'!AF391)</f>
        <v>0</v>
      </c>
      <c r="AW391" s="29">
        <f>AU391*(1+0.25*AV391)*Параметри!$K$51</f>
        <v>0</v>
      </c>
      <c r="AX391" s="40">
        <f>ROUNDUP('Дані з ДІСО'!AR391/Параметри!$K$29,0)</f>
        <v>0</v>
      </c>
      <c r="AY391" s="40">
        <f>ROUNDUP('Дані з ДІСО'!AS391/Параметри!$K$29,0)</f>
        <v>0</v>
      </c>
      <c r="AZ391" s="40">
        <f>ROUNDUP('Дані з ДІСО'!AT391/Параметри!$K$29,0)</f>
        <v>0</v>
      </c>
      <c r="BA391" s="64">
        <f>(AX391*Параметри!$K$32+AY391*Параметри!$L$32+AZ391*Параметри!$M$32)/18</f>
        <v>0</v>
      </c>
      <c r="BB391" s="29">
        <f>(BA391*Параметри!$K$51+SUM('Дані з ДІСО'!AR391:AT391)*Параметри!$K$48*Параметри!$K$20/1000)*Параметри!$K$74</f>
        <v>0</v>
      </c>
      <c r="BC391" s="40">
        <f>ROUNDUP(('Дані не з ДІСО'!I391+'Дані не з ДІСО'!K391)/Параметри!$K$26,0)</f>
        <v>0</v>
      </c>
      <c r="BD391" s="29">
        <f>BC391*Параметри!$M$36/18</f>
        <v>0</v>
      </c>
      <c r="BE391" s="40">
        <f>IF(BC391=0,0,'Дані не з ДІСО'!K391/('Дані не з ДІСО'!I391+'Дані не з ДІСО'!K391))</f>
        <v>0</v>
      </c>
      <c r="BF391" s="29">
        <f>(1+0.25*BE391)*BD391*Параметри!$K$51</f>
        <v>0</v>
      </c>
      <c r="BG391" s="40">
        <f>ROUNDUP('Дані не з ДІСО'!M391/Параметри!$K$27,0)</f>
        <v>0</v>
      </c>
      <c r="BH391" s="40">
        <f>BG391*Параметри!$M$37/18</f>
        <v>0</v>
      </c>
      <c r="BI391" s="29">
        <f>BH391*Параметри!$K$51</f>
        <v>0</v>
      </c>
      <c r="BJ391" s="29">
        <f>'Дані не з ДІСО'!N391*Параметри!$K$76</f>
        <v>0</v>
      </c>
      <c r="BK391" s="40">
        <f>ROUNDUP('Дані з ДІСО'!V391/Параметри!$K$25,0)</f>
        <v>0</v>
      </c>
      <c r="BL391" s="40">
        <f>ROUNDUP('Дані з ДІСО'!W391/Параметри!$K$25,0)</f>
        <v>0</v>
      </c>
      <c r="BM391" s="40">
        <f>ROUNDUP('Дані з ДІСО'!X391/Параметри!$K$25,0)</f>
        <v>0</v>
      </c>
      <c r="BN391" s="40">
        <f>(BK391*Параметри!$K$34+BL391*Параметри!$L$34+BM391*Параметри!$M$34)/18</f>
        <v>0</v>
      </c>
      <c r="BO391" s="40">
        <f>IF(K391=0,0,'Дані з ДІСО'!AC391/K391)</f>
        <v>0</v>
      </c>
      <c r="BP391" s="29">
        <f>(1+0.25*BO391)*BN391*Параметри!$K$51</f>
        <v>0</v>
      </c>
      <c r="BQ391" s="29">
        <f>BP391*'Коефіцієнти АТО'!U391</f>
        <v>0</v>
      </c>
      <c r="BR391" s="29">
        <f>K391*(1+0.25*BO391)*Параметри!$K$66*Параметри!$K$20/1000</f>
        <v>0</v>
      </c>
      <c r="BS391" s="29">
        <f>(1+0.25*BO391)*K391*'Коефіцієнти АТО'!S391*Параметри!$K$20/1000</f>
        <v>0</v>
      </c>
      <c r="BT391" s="29">
        <f t="shared" si="61"/>
        <v>0</v>
      </c>
      <c r="BU391" s="40">
        <f>ROUNDUP('Дані з ДІСО'!AG391/Параметри!$K$71,0)</f>
        <v>0</v>
      </c>
      <c r="BV391" s="40">
        <f t="shared" si="62"/>
        <v>0</v>
      </c>
      <c r="BW391" s="40">
        <f>IF('Дані з ДІСО'!AG391=0,0,'Дані з ДІСО'!AJ391/'Дані з ДІСО'!AG391)</f>
        <v>0</v>
      </c>
      <c r="BX391" s="29">
        <f>BV391*(1+0.25*BW391)*Параметри!$K$51</f>
        <v>0</v>
      </c>
      <c r="BY391" s="29">
        <f>ROUND(IF(Параметри!$K$77="No",CC391,CC391*Параметри!$K$78)+AG391,1)</f>
        <v>11052.7</v>
      </c>
      <c r="BZ391" s="29">
        <f>ROUND(IF(Параметри!$K$77="No",BF391,BF391*Параметри!$K$78),1)</f>
        <v>0</v>
      </c>
      <c r="CA391" s="29">
        <f>ROUND(IF(Параметри!$K$77="No",BI391,BI391*Параметри!$K$78),1)</f>
        <v>0</v>
      </c>
      <c r="CB391" s="29">
        <f>ROUND(IF(Параметри!$K$77="No",BJ391,BJ391*Параметри!$K$78),1)</f>
        <v>0</v>
      </c>
      <c r="CC391" s="29">
        <f t="shared" si="56"/>
        <v>12280.728058856403</v>
      </c>
    </row>
    <row r="392" spans="1:81">
      <c r="A392" s="9">
        <v>391</v>
      </c>
      <c r="B392" s="9" t="s">
        <v>3148</v>
      </c>
      <c r="C392" s="9" t="s">
        <v>3148</v>
      </c>
      <c r="D392" s="9" t="s">
        <v>3523</v>
      </c>
      <c r="E392" s="9" t="s">
        <v>24</v>
      </c>
      <c r="F392" s="9" t="s">
        <v>3528</v>
      </c>
      <c r="G392" s="9" t="s">
        <v>831</v>
      </c>
      <c r="H392" s="29">
        <f>SUM('Дані з ДІСО'!J392:L392)</f>
        <v>315.5</v>
      </c>
      <c r="I392" s="29">
        <f>SUM('Дані з ДІСО'!G392:I392)</f>
        <v>29</v>
      </c>
      <c r="J392" s="29">
        <f>SUM('Дані з ДІСО'!P392:R392)</f>
        <v>0</v>
      </c>
      <c r="K392" s="29">
        <f>SUM('Дані з ДІСО'!V392:X392)</f>
        <v>0</v>
      </c>
      <c r="L392" s="40">
        <f>ROUNDUP('Дані з ДІСО'!J392/'Коефіцієнти АТО'!$R392,0)</f>
        <v>8</v>
      </c>
      <c r="M392" s="40">
        <f>ROUNDUP('Дані з ДІСО'!K392/'Коефіцієнти АТО'!$R392,0)</f>
        <v>13</v>
      </c>
      <c r="N392" s="40">
        <f>ROUNDUP('Дані з ДІСО'!L392/'Коефіцієнти АТО'!$R392,0)</f>
        <v>4</v>
      </c>
      <c r="O392" s="59">
        <f>(L392*Параметри!$K$32+M392*Параметри!$L$32+N392*Параметри!$M$32)/18</f>
        <v>41.727777777777781</v>
      </c>
      <c r="P392" s="41">
        <f>IF(H392=0,"",'Дані з ДІСО'!Y392/H392)</f>
        <v>0</v>
      </c>
      <c r="Q392" s="29">
        <f>IF(H392=0,"",(1+0.25*P392)*O392*Параметри!$K$51)</f>
        <v>8546.6922463349783</v>
      </c>
      <c r="R392" s="29">
        <f>IF(H392=0,"",Q392*'Коефіцієнти АТО'!T392)</f>
        <v>145.29376818769464</v>
      </c>
      <c r="S392" s="29">
        <f>IF(H392=0,"",H392*(1+0.25*P392)*Параметри!$K$66*Параметри!$K$20/1000)</f>
        <v>0</v>
      </c>
      <c r="T392" s="29">
        <f>IF(H392=0,"",H392*(1+0.25*P392)*'Коефіцієнти АТО'!$S392*Параметри!$K$20/1000)</f>
        <v>1591.3682144409179</v>
      </c>
      <c r="U392" s="29">
        <f t="shared" si="57"/>
        <v>10283.35422896359</v>
      </c>
      <c r="V392" s="29">
        <f t="shared" si="58"/>
        <v>10283.35422896359</v>
      </c>
      <c r="W392" s="40">
        <f>ROUNDUP('Дані з ДІСО'!P392/Параметри!$K$24,0)</f>
        <v>0</v>
      </c>
      <c r="X392" s="40">
        <f>ROUNDUP('Дані з ДІСО'!Q392/Параметри!$K$24,0)</f>
        <v>0</v>
      </c>
      <c r="Y392" s="40">
        <f>ROUNDUP('Дані з ДІСО'!R392/Параметри!$K$24,0)</f>
        <v>0</v>
      </c>
      <c r="Z392" s="59">
        <f>(W392*Параметри!$K$33+X392*Параметри!$L$33+Y392*Параметри!$M$33)/18</f>
        <v>0</v>
      </c>
      <c r="AA392" s="41">
        <f>IF(J392=0,0,'Дані з ДІСО'!AA392/J392)</f>
        <v>0</v>
      </c>
      <c r="AB392" s="29">
        <f>(1+0.25*AA392)*Z392*Параметри!$K$51</f>
        <v>0</v>
      </c>
      <c r="AC392" s="29">
        <f>AB392*'Коефіцієнти АТО'!U392</f>
        <v>0</v>
      </c>
      <c r="AD392" s="29">
        <f>J392*(1+0.25*AA392)*Параметри!$K$66*Параметри!$K$20/1000</f>
        <v>0</v>
      </c>
      <c r="AE392" s="29">
        <f>(1+0.25*AA392)*J392*'Коефіцієнти АТО'!S392*Параметри!$K$20/1000</f>
        <v>0</v>
      </c>
      <c r="AF392" s="29">
        <f t="shared" si="54"/>
        <v>0</v>
      </c>
      <c r="AG392" s="29">
        <v>0</v>
      </c>
      <c r="AH392" s="40">
        <v>0</v>
      </c>
      <c r="AI392" s="40">
        <v>0</v>
      </c>
      <c r="AJ392" s="40">
        <f t="shared" si="55"/>
        <v>0</v>
      </c>
      <c r="AK392" s="29">
        <f>(AH392+AI392)*(1+0.25*AJ392)*Параметри!$K$53</f>
        <v>0</v>
      </c>
      <c r="AL392" s="29">
        <f>ROUNDUP(('Дані з ДІСО'!AU392+'Дані з ДІСО'!AW392)/Параметри!$K$28,0)</f>
        <v>0</v>
      </c>
      <c r="AM392" s="64">
        <f>AL392*Параметри!$M$35/18</f>
        <v>0</v>
      </c>
      <c r="AN392" s="29">
        <f>IF(AL392=0,0,'Дані з ДІСО'!AW392/SUM('Дані з ДІСО'!AU392,'Дані з ДІСО'!AW392))</f>
        <v>0</v>
      </c>
      <c r="AO392" s="29">
        <f>(1+0.25*AN392)*AM392*Параметри!$K$51</f>
        <v>0</v>
      </c>
      <c r="AP392" s="40">
        <f>ROUNDUP(('Дані з ДІСО'!AE392+'Дані не з ДІСО'!E392+'Дані не з ДІСО'!G392)/Параметри!$K$69,0)</f>
        <v>0</v>
      </c>
      <c r="AQ392" s="40">
        <f t="shared" si="59"/>
        <v>0</v>
      </c>
      <c r="AR392" s="40">
        <f>IF(AP392=0,0,('Дані з ДІСО'!AH392+'Дані не з ДІСО'!G392)/('Дані з ДІСО'!AE392+'Дані не з ДІСО'!E392+'Дані не з ДІСО'!G392))</f>
        <v>0</v>
      </c>
      <c r="AS392" s="29">
        <f>AQ392*(1+0.25*AR392)*Параметри!$K$51</f>
        <v>0</v>
      </c>
      <c r="AT392" s="40">
        <f>ROUNDUP('Дані з ДІСО'!AF392/Параметри!$K$70,0)</f>
        <v>0</v>
      </c>
      <c r="AU392" s="40">
        <f t="shared" si="60"/>
        <v>0</v>
      </c>
      <c r="AV392" s="40">
        <f>IF(AT392=0,0,'Дані з ДІСО'!AI392/'Дані з ДІСО'!AF392)</f>
        <v>0</v>
      </c>
      <c r="AW392" s="29">
        <f>AU392*(1+0.25*AV392)*Параметри!$K$51</f>
        <v>0</v>
      </c>
      <c r="AX392" s="40">
        <f>ROUNDUP('Дані з ДІСО'!AR392/Параметри!$K$29,0)</f>
        <v>0</v>
      </c>
      <c r="AY392" s="40">
        <f>ROUNDUP('Дані з ДІСО'!AS392/Параметри!$K$29,0)</f>
        <v>0</v>
      </c>
      <c r="AZ392" s="40">
        <f>ROUNDUP('Дані з ДІСО'!AT392/Параметри!$K$29,0)</f>
        <v>0</v>
      </c>
      <c r="BA392" s="64">
        <f>(AX392*Параметри!$K$32+AY392*Параметри!$L$32+AZ392*Параметри!$M$32)/18</f>
        <v>0</v>
      </c>
      <c r="BB392" s="29">
        <f>(BA392*Параметри!$K$51+SUM('Дані з ДІСО'!AR392:AT392)*Параметри!$K$48*Параметри!$K$20/1000)*Параметри!$K$74</f>
        <v>0</v>
      </c>
      <c r="BC392" s="40">
        <f>ROUNDUP(('Дані не з ДІСО'!I392+'Дані не з ДІСО'!K392)/Параметри!$K$26,0)</f>
        <v>0</v>
      </c>
      <c r="BD392" s="29">
        <f>BC392*Параметри!$M$36/18</f>
        <v>0</v>
      </c>
      <c r="BE392" s="40">
        <f>IF(BC392=0,0,'Дані не з ДІСО'!K392/('Дані не з ДІСО'!I392+'Дані не з ДІСО'!K392))</f>
        <v>0</v>
      </c>
      <c r="BF392" s="29">
        <f>(1+0.25*BE392)*BD392*Параметри!$K$51</f>
        <v>0</v>
      </c>
      <c r="BG392" s="40">
        <f>ROUNDUP('Дані не з ДІСО'!M392/Параметри!$K$27,0)</f>
        <v>0</v>
      </c>
      <c r="BH392" s="40">
        <f>BG392*Параметри!$M$37/18</f>
        <v>0</v>
      </c>
      <c r="BI392" s="29">
        <f>BH392*Параметри!$K$51</f>
        <v>0</v>
      </c>
      <c r="BJ392" s="29">
        <f>'Дані не з ДІСО'!N392*Параметри!$K$76</f>
        <v>0</v>
      </c>
      <c r="BK392" s="40">
        <f>ROUNDUP('Дані з ДІСО'!V392/Параметри!$K$25,0)</f>
        <v>0</v>
      </c>
      <c r="BL392" s="40">
        <f>ROUNDUP('Дані з ДІСО'!W392/Параметри!$K$25,0)</f>
        <v>0</v>
      </c>
      <c r="BM392" s="40">
        <f>ROUNDUP('Дані з ДІСО'!X392/Параметри!$K$25,0)</f>
        <v>0</v>
      </c>
      <c r="BN392" s="40">
        <f>(BK392*Параметри!$K$34+BL392*Параметри!$L$34+BM392*Параметри!$M$34)/18</f>
        <v>0</v>
      </c>
      <c r="BO392" s="40">
        <f>IF(K392=0,0,'Дані з ДІСО'!AC392/K392)</f>
        <v>0</v>
      </c>
      <c r="BP392" s="29">
        <f>(1+0.25*BO392)*BN392*Параметри!$K$51</f>
        <v>0</v>
      </c>
      <c r="BQ392" s="29">
        <f>BP392*'Коефіцієнти АТО'!U392</f>
        <v>0</v>
      </c>
      <c r="BR392" s="29">
        <f>K392*(1+0.25*BO392)*Параметри!$K$66*Параметри!$K$20/1000</f>
        <v>0</v>
      </c>
      <c r="BS392" s="29">
        <f>(1+0.25*BO392)*K392*'Коефіцієнти АТО'!S392*Параметри!$K$20/1000</f>
        <v>0</v>
      </c>
      <c r="BT392" s="29">
        <f t="shared" si="61"/>
        <v>0</v>
      </c>
      <c r="BU392" s="40">
        <f>ROUNDUP('Дані з ДІСО'!AG392/Параметри!$K$71,0)</f>
        <v>0</v>
      </c>
      <c r="BV392" s="40">
        <f t="shared" si="62"/>
        <v>0</v>
      </c>
      <c r="BW392" s="40">
        <f>IF('Дані з ДІСО'!AG392=0,0,'Дані з ДІСО'!AJ392/'Дані з ДІСО'!AG392)</f>
        <v>0</v>
      </c>
      <c r="BX392" s="29">
        <f>BV392*(1+0.25*BW392)*Параметри!$K$51</f>
        <v>0</v>
      </c>
      <c r="BY392" s="29">
        <f>ROUND(IF(Параметри!$K$77="No",CC392,CC392*Параметри!$K$78)+AG392,1)</f>
        <v>9255</v>
      </c>
      <c r="BZ392" s="29">
        <f>ROUND(IF(Параметри!$K$77="No",BF392,BF392*Параметри!$K$78),1)</f>
        <v>0</v>
      </c>
      <c r="CA392" s="29">
        <f>ROUND(IF(Параметри!$K$77="No",BI392,BI392*Параметри!$K$78),1)</f>
        <v>0</v>
      </c>
      <c r="CB392" s="29">
        <f>ROUND(IF(Параметри!$K$77="No",BJ392,BJ392*Параметри!$K$78),1)</f>
        <v>0</v>
      </c>
      <c r="CC392" s="29">
        <f t="shared" si="56"/>
        <v>10283.35422896359</v>
      </c>
    </row>
    <row r="393" spans="1:81">
      <c r="A393" s="9">
        <v>392</v>
      </c>
      <c r="B393" s="9" t="s">
        <v>3148</v>
      </c>
      <c r="C393" s="9" t="s">
        <v>3148</v>
      </c>
      <c r="D393" s="9" t="s">
        <v>3523</v>
      </c>
      <c r="E393" s="9" t="s">
        <v>24</v>
      </c>
      <c r="F393" s="9" t="s">
        <v>3529</v>
      </c>
      <c r="G393" s="9" t="s">
        <v>833</v>
      </c>
      <c r="H393" s="29">
        <f>SUM('Дані з ДІСО'!J393:L393)</f>
        <v>435.5</v>
      </c>
      <c r="I393" s="29">
        <f>SUM('Дані з ДІСО'!G393:I393)</f>
        <v>20</v>
      </c>
      <c r="J393" s="29">
        <f>SUM('Дані з ДІСО'!P393:R393)</f>
        <v>0</v>
      </c>
      <c r="K393" s="29">
        <f>SUM('Дані з ДІСО'!V393:X393)</f>
        <v>0</v>
      </c>
      <c r="L393" s="40">
        <f>ROUNDUP('Дані з ДІСО'!J393/'Коефіцієнти АТО'!$R393,0)</f>
        <v>12</v>
      </c>
      <c r="M393" s="40">
        <f>ROUNDUP('Дані з ДІСО'!K393/'Коефіцієнти АТО'!$R393,0)</f>
        <v>16</v>
      </c>
      <c r="N393" s="40">
        <f>ROUNDUP('Дані з ДІСО'!L393/'Коефіцієнти АТО'!$R393,0)</f>
        <v>4</v>
      </c>
      <c r="O393" s="59">
        <f>(L393*Параметри!$K$32+M393*Параметри!$L$32+N393*Параметри!$M$32)/18</f>
        <v>52.288888888888891</v>
      </c>
      <c r="P393" s="41">
        <f>IF(H393=0,"",'Дані з ДІСО'!Y393/H393)</f>
        <v>0</v>
      </c>
      <c r="Q393" s="29">
        <f>IF(H393=0,"",(1+0.25*P393)*O393*Параметри!$K$51)</f>
        <v>10709.821251831288</v>
      </c>
      <c r="R393" s="29">
        <f>IF(H393=0,"",Q393*'Коефіцієнти АТО'!T393)</f>
        <v>182.06696128113191</v>
      </c>
      <c r="S393" s="29">
        <f>IF(H393=0,"",H393*(1+0.25*P393)*Параметри!$K$66*Параметри!$K$20/1000)</f>
        <v>0</v>
      </c>
      <c r="T393" s="29">
        <f>IF(H393=0,"",H393*(1+0.25*P393)*'Коефіцієнти АТО'!$S393*Параметри!$K$20/1000)</f>
        <v>2196.6429711220912</v>
      </c>
      <c r="U393" s="29">
        <f t="shared" si="57"/>
        <v>13088.531184234513</v>
      </c>
      <c r="V393" s="29">
        <f t="shared" si="58"/>
        <v>13088.531184234513</v>
      </c>
      <c r="W393" s="40">
        <f>ROUNDUP('Дані з ДІСО'!P393/Параметри!$K$24,0)</f>
        <v>0</v>
      </c>
      <c r="X393" s="40">
        <f>ROUNDUP('Дані з ДІСО'!Q393/Параметри!$K$24,0)</f>
        <v>0</v>
      </c>
      <c r="Y393" s="40">
        <f>ROUNDUP('Дані з ДІСО'!R393/Параметри!$K$24,0)</f>
        <v>0</v>
      </c>
      <c r="Z393" s="59">
        <f>(W393*Параметри!$K$33+X393*Параметри!$L$33+Y393*Параметри!$M$33)/18</f>
        <v>0</v>
      </c>
      <c r="AA393" s="41">
        <f>IF(J393=0,0,'Дані з ДІСО'!AA393/J393)</f>
        <v>0</v>
      </c>
      <c r="AB393" s="29">
        <f>(1+0.25*AA393)*Z393*Параметри!$K$51</f>
        <v>0</v>
      </c>
      <c r="AC393" s="29">
        <f>AB393*'Коефіцієнти АТО'!U393</f>
        <v>0</v>
      </c>
      <c r="AD393" s="29">
        <f>J393*(1+0.25*AA393)*Параметри!$K$66*Параметри!$K$20/1000</f>
        <v>0</v>
      </c>
      <c r="AE393" s="29">
        <f>(1+0.25*AA393)*J393*'Коефіцієнти АТО'!S393*Параметри!$K$20/1000</f>
        <v>0</v>
      </c>
      <c r="AF393" s="29">
        <f t="shared" si="54"/>
        <v>0</v>
      </c>
      <c r="AG393" s="29">
        <v>0</v>
      </c>
      <c r="AH393" s="40">
        <v>5</v>
      </c>
      <c r="AI393" s="40">
        <v>0</v>
      </c>
      <c r="AJ393" s="40">
        <f t="shared" si="55"/>
        <v>0</v>
      </c>
      <c r="AK393" s="29">
        <f>(AH393+AI393)*(1+0.25*AJ393)*Параметри!$K$53</f>
        <v>897.14637848000029</v>
      </c>
      <c r="AL393" s="29">
        <f>ROUNDUP(('Дані з ДІСО'!AU393+'Дані з ДІСО'!AW393)/Параметри!$K$28,0)</f>
        <v>0</v>
      </c>
      <c r="AM393" s="64">
        <f>AL393*Параметри!$M$35/18</f>
        <v>0</v>
      </c>
      <c r="AN393" s="29">
        <f>IF(AL393=0,0,'Дані з ДІСО'!AW393/SUM('Дані з ДІСО'!AU393,'Дані з ДІСО'!AW393))</f>
        <v>0</v>
      </c>
      <c r="AO393" s="29">
        <f>(1+0.25*AN393)*AM393*Параметри!$K$51</f>
        <v>0</v>
      </c>
      <c r="AP393" s="40">
        <f>ROUNDUP(('Дані з ДІСО'!AE393+'Дані не з ДІСО'!E393+'Дані не з ДІСО'!G393)/Параметри!$K$69,0)</f>
        <v>0</v>
      </c>
      <c r="AQ393" s="40">
        <f t="shared" si="59"/>
        <v>0</v>
      </c>
      <c r="AR393" s="40">
        <f>IF(AP393=0,0,('Дані з ДІСО'!AH393+'Дані не з ДІСО'!G393)/('Дані з ДІСО'!AE393+'Дані не з ДІСО'!E393+'Дані не з ДІСО'!G393))</f>
        <v>0</v>
      </c>
      <c r="AS393" s="29">
        <f>AQ393*(1+0.25*AR393)*Параметри!$K$51</f>
        <v>0</v>
      </c>
      <c r="AT393" s="40">
        <f>ROUNDUP('Дані з ДІСО'!AF393/Параметри!$K$70,0)</f>
        <v>0</v>
      </c>
      <c r="AU393" s="40">
        <f t="shared" si="60"/>
        <v>0</v>
      </c>
      <c r="AV393" s="40">
        <f>IF(AT393=0,0,'Дані з ДІСО'!AI393/'Дані з ДІСО'!AF393)</f>
        <v>0</v>
      </c>
      <c r="AW393" s="29">
        <f>AU393*(1+0.25*AV393)*Параметри!$K$51</f>
        <v>0</v>
      </c>
      <c r="AX393" s="40">
        <f>ROUNDUP('Дані з ДІСО'!AR393/Параметри!$K$29,0)</f>
        <v>0</v>
      </c>
      <c r="AY393" s="40">
        <f>ROUNDUP('Дані з ДІСО'!AS393/Параметри!$K$29,0)</f>
        <v>0</v>
      </c>
      <c r="AZ393" s="40">
        <f>ROUNDUP('Дані з ДІСО'!AT393/Параметри!$K$29,0)</f>
        <v>0</v>
      </c>
      <c r="BA393" s="64">
        <f>(AX393*Параметри!$K$32+AY393*Параметри!$L$32+AZ393*Параметри!$M$32)/18</f>
        <v>0</v>
      </c>
      <c r="BB393" s="29">
        <f>(BA393*Параметри!$K$51+SUM('Дані з ДІСО'!AR393:AT393)*Параметри!$K$48*Параметри!$K$20/1000)*Параметри!$K$74</f>
        <v>0</v>
      </c>
      <c r="BC393" s="40">
        <f>ROUNDUP(('Дані не з ДІСО'!I393+'Дані не з ДІСО'!K393)/Параметри!$K$26,0)</f>
        <v>0</v>
      </c>
      <c r="BD393" s="29">
        <f>BC393*Параметри!$M$36/18</f>
        <v>0</v>
      </c>
      <c r="BE393" s="40">
        <f>IF(BC393=0,0,'Дані не з ДІСО'!K393/('Дані не з ДІСО'!I393+'Дані не з ДІСО'!K393))</f>
        <v>0</v>
      </c>
      <c r="BF393" s="29">
        <f>(1+0.25*BE393)*BD393*Параметри!$K$51</f>
        <v>0</v>
      </c>
      <c r="BG393" s="40">
        <f>ROUNDUP('Дані не з ДІСО'!M393/Параметри!$K$27,0)</f>
        <v>0</v>
      </c>
      <c r="BH393" s="40">
        <f>BG393*Параметри!$M$37/18</f>
        <v>0</v>
      </c>
      <c r="BI393" s="29">
        <f>BH393*Параметри!$K$51</f>
        <v>0</v>
      </c>
      <c r="BJ393" s="29">
        <f>'Дані не з ДІСО'!N393*Параметри!$K$76</f>
        <v>0</v>
      </c>
      <c r="BK393" s="40">
        <f>ROUNDUP('Дані з ДІСО'!V393/Параметри!$K$25,0)</f>
        <v>0</v>
      </c>
      <c r="BL393" s="40">
        <f>ROUNDUP('Дані з ДІСО'!W393/Параметри!$K$25,0)</f>
        <v>0</v>
      </c>
      <c r="BM393" s="40">
        <f>ROUNDUP('Дані з ДІСО'!X393/Параметри!$K$25,0)</f>
        <v>0</v>
      </c>
      <c r="BN393" s="40">
        <f>(BK393*Параметри!$K$34+BL393*Параметри!$L$34+BM393*Параметри!$M$34)/18</f>
        <v>0</v>
      </c>
      <c r="BO393" s="40">
        <f>IF(K393=0,0,'Дані з ДІСО'!AC393/K393)</f>
        <v>0</v>
      </c>
      <c r="BP393" s="29">
        <f>(1+0.25*BO393)*BN393*Параметри!$K$51</f>
        <v>0</v>
      </c>
      <c r="BQ393" s="29">
        <f>BP393*'Коефіцієнти АТО'!U393</f>
        <v>0</v>
      </c>
      <c r="BR393" s="29">
        <f>K393*(1+0.25*BO393)*Параметри!$K$66*Параметри!$K$20/1000</f>
        <v>0</v>
      </c>
      <c r="BS393" s="29">
        <f>(1+0.25*BO393)*K393*'Коефіцієнти АТО'!S393*Параметри!$K$20/1000</f>
        <v>0</v>
      </c>
      <c r="BT393" s="29">
        <f t="shared" si="61"/>
        <v>0</v>
      </c>
      <c r="BU393" s="40">
        <f>ROUNDUP('Дані з ДІСО'!AG393/Параметри!$K$71,0)</f>
        <v>0</v>
      </c>
      <c r="BV393" s="40">
        <f t="shared" si="62"/>
        <v>0</v>
      </c>
      <c r="BW393" s="40">
        <f>IF('Дані з ДІСО'!AG393=0,0,'Дані з ДІСО'!AJ393/'Дані з ДІСО'!AG393)</f>
        <v>0</v>
      </c>
      <c r="BX393" s="29">
        <f>BV393*(1+0.25*BW393)*Параметри!$K$51</f>
        <v>0</v>
      </c>
      <c r="BY393" s="29">
        <f>ROUND(IF(Параметри!$K$77="No",CC393,CC393*Параметри!$K$78)+AG393,1)</f>
        <v>12587.1</v>
      </c>
      <c r="BZ393" s="29">
        <f>ROUND(IF(Параметри!$K$77="No",BF393,BF393*Параметри!$K$78),1)</f>
        <v>0</v>
      </c>
      <c r="CA393" s="29">
        <f>ROUND(IF(Параметри!$K$77="No",BI393,BI393*Параметри!$K$78),1)</f>
        <v>0</v>
      </c>
      <c r="CB393" s="29">
        <f>ROUND(IF(Параметри!$K$77="No",BJ393,BJ393*Параметри!$K$78),1)</f>
        <v>0</v>
      </c>
      <c r="CC393" s="29">
        <f t="shared" si="56"/>
        <v>13985.677562714513</v>
      </c>
    </row>
    <row r="394" spans="1:81">
      <c r="A394" s="9">
        <v>393</v>
      </c>
      <c r="B394" s="9" t="s">
        <v>3148</v>
      </c>
      <c r="C394" s="9" t="s">
        <v>3148</v>
      </c>
      <c r="D394" s="9" t="s">
        <v>3523</v>
      </c>
      <c r="E394" s="9" t="s">
        <v>24</v>
      </c>
      <c r="F394" s="9" t="s">
        <v>3530</v>
      </c>
      <c r="G394" s="9" t="s">
        <v>835</v>
      </c>
      <c r="H394" s="29">
        <f>SUM('Дані з ДІСО'!J394:L394)</f>
        <v>449</v>
      </c>
      <c r="I394" s="29">
        <f>SUM('Дані з ДІСО'!G394:I394)</f>
        <v>13</v>
      </c>
      <c r="J394" s="29">
        <f>SUM('Дані з ДІСО'!P394:R394)</f>
        <v>0</v>
      </c>
      <c r="K394" s="29">
        <f>SUM('Дані з ДІСО'!V394:X394)</f>
        <v>0</v>
      </c>
      <c r="L394" s="40">
        <f>ROUNDUP('Дані з ДІСО'!J394/'Коефіцієнти АТО'!$R394,0)</f>
        <v>11</v>
      </c>
      <c r="M394" s="40">
        <f>ROUNDUP('Дані з ДІСО'!K394/'Коефіцієнти АТО'!$R394,0)</f>
        <v>14</v>
      </c>
      <c r="N394" s="40">
        <f>ROUNDUP('Дані з ДІСО'!L394/'Коефіцієнти АТО'!$R394,0)</f>
        <v>4</v>
      </c>
      <c r="O394" s="59">
        <f>(L394*Параметри!$K$32+M394*Параметри!$L$32+N394*Параметри!$M$32)/18</f>
        <v>47.37777777777778</v>
      </c>
      <c r="P394" s="41">
        <f>IF(H394=0,"",'Дані з ДІСО'!Y394/H394)</f>
        <v>0</v>
      </c>
      <c r="Q394" s="29">
        <f>IF(H394=0,"",(1+0.25*P394)*O394*Параметри!$K$51)</f>
        <v>9703.9264381233788</v>
      </c>
      <c r="R394" s="29">
        <f>IF(H394=0,"",Q394*'Коефіцієнти АТО'!T394)</f>
        <v>164.96674944809746</v>
      </c>
      <c r="S394" s="29">
        <f>IF(H394=0,"",H394*(1+0.25*P394)*Параметри!$K$66*Параметри!$K$20/1000)</f>
        <v>0</v>
      </c>
      <c r="T394" s="29">
        <f>IF(H394=0,"",H394*(1+0.25*P394)*'Коефіцієнти АТО'!$S394*Параметри!$K$20/1000)</f>
        <v>2264.7363812487229</v>
      </c>
      <c r="U394" s="29">
        <f t="shared" si="57"/>
        <v>12133.629568820201</v>
      </c>
      <c r="V394" s="29">
        <f t="shared" si="58"/>
        <v>12133.629568820201</v>
      </c>
      <c r="W394" s="40">
        <f>ROUNDUP('Дані з ДІСО'!P394/Параметри!$K$24,0)</f>
        <v>0</v>
      </c>
      <c r="X394" s="40">
        <f>ROUNDUP('Дані з ДІСО'!Q394/Параметри!$K$24,0)</f>
        <v>0</v>
      </c>
      <c r="Y394" s="40">
        <f>ROUNDUP('Дані з ДІСО'!R394/Параметри!$K$24,0)</f>
        <v>0</v>
      </c>
      <c r="Z394" s="59">
        <f>(W394*Параметри!$K$33+X394*Параметри!$L$33+Y394*Параметри!$M$33)/18</f>
        <v>0</v>
      </c>
      <c r="AA394" s="41">
        <f>IF(J394=0,0,'Дані з ДІСО'!AA394/J394)</f>
        <v>0</v>
      </c>
      <c r="AB394" s="29">
        <f>(1+0.25*AA394)*Z394*Параметри!$K$51</f>
        <v>0</v>
      </c>
      <c r="AC394" s="29">
        <f>AB394*'Коефіцієнти АТО'!U394</f>
        <v>0</v>
      </c>
      <c r="AD394" s="29">
        <f>J394*(1+0.25*AA394)*Параметри!$K$66*Параметри!$K$20/1000</f>
        <v>0</v>
      </c>
      <c r="AE394" s="29">
        <f>(1+0.25*AA394)*J394*'Коефіцієнти АТО'!S394*Параметри!$K$20/1000</f>
        <v>0</v>
      </c>
      <c r="AF394" s="29">
        <f t="shared" si="54"/>
        <v>0</v>
      </c>
      <c r="AG394" s="29">
        <v>0</v>
      </c>
      <c r="AH394" s="40">
        <v>10</v>
      </c>
      <c r="AI394" s="40">
        <v>0</v>
      </c>
      <c r="AJ394" s="40">
        <f t="shared" si="55"/>
        <v>0</v>
      </c>
      <c r="AK394" s="29">
        <f>(AH394+AI394)*(1+0.25*AJ394)*Параметри!$K$53</f>
        <v>1794.2927569600006</v>
      </c>
      <c r="AL394" s="29">
        <f>ROUNDUP(('Дані з ДІСО'!AU394+'Дані з ДІСО'!AW394)/Параметри!$K$28,0)</f>
        <v>0</v>
      </c>
      <c r="AM394" s="64">
        <f>AL394*Параметри!$M$35/18</f>
        <v>0</v>
      </c>
      <c r="AN394" s="29">
        <f>IF(AL394=0,0,'Дані з ДІСО'!AW394/SUM('Дані з ДІСО'!AU394,'Дані з ДІСО'!AW394))</f>
        <v>0</v>
      </c>
      <c r="AO394" s="29">
        <f>(1+0.25*AN394)*AM394*Параметри!$K$51</f>
        <v>0</v>
      </c>
      <c r="AP394" s="40">
        <f>ROUNDUP(('Дані з ДІСО'!AE394+'Дані не з ДІСО'!E394+'Дані не з ДІСО'!G394)/Параметри!$K$69,0)</f>
        <v>0</v>
      </c>
      <c r="AQ394" s="40">
        <f t="shared" si="59"/>
        <v>0</v>
      </c>
      <c r="AR394" s="40">
        <f>IF(AP394=0,0,('Дані з ДІСО'!AH394+'Дані не з ДІСО'!G394)/('Дані з ДІСО'!AE394+'Дані не з ДІСО'!E394+'Дані не з ДІСО'!G394))</f>
        <v>0</v>
      </c>
      <c r="AS394" s="29">
        <f>AQ394*(1+0.25*AR394)*Параметри!$K$51</f>
        <v>0</v>
      </c>
      <c r="AT394" s="40">
        <f>ROUNDUP('Дані з ДІСО'!AF394/Параметри!$K$70,0)</f>
        <v>0</v>
      </c>
      <c r="AU394" s="40">
        <f t="shared" si="60"/>
        <v>0</v>
      </c>
      <c r="AV394" s="40">
        <f>IF(AT394=0,0,'Дані з ДІСО'!AI394/'Дані з ДІСО'!AF394)</f>
        <v>0</v>
      </c>
      <c r="AW394" s="29">
        <f>AU394*(1+0.25*AV394)*Параметри!$K$51</f>
        <v>0</v>
      </c>
      <c r="AX394" s="40">
        <f>ROUNDUP('Дані з ДІСО'!AR394/Параметри!$K$29,0)</f>
        <v>0</v>
      </c>
      <c r="AY394" s="40">
        <f>ROUNDUP('Дані з ДІСО'!AS394/Параметри!$K$29,0)</f>
        <v>0</v>
      </c>
      <c r="AZ394" s="40">
        <f>ROUNDUP('Дані з ДІСО'!AT394/Параметри!$K$29,0)</f>
        <v>0</v>
      </c>
      <c r="BA394" s="64">
        <f>(AX394*Параметри!$K$32+AY394*Параметри!$L$32+AZ394*Параметри!$M$32)/18</f>
        <v>0</v>
      </c>
      <c r="BB394" s="29">
        <f>(BA394*Параметри!$K$51+SUM('Дані з ДІСО'!AR394:AT394)*Параметри!$K$48*Параметри!$K$20/1000)*Параметри!$K$74</f>
        <v>0</v>
      </c>
      <c r="BC394" s="40">
        <f>ROUNDUP(('Дані не з ДІСО'!I394+'Дані не з ДІСО'!K394)/Параметри!$K$26,0)</f>
        <v>0</v>
      </c>
      <c r="BD394" s="29">
        <f>BC394*Параметри!$M$36/18</f>
        <v>0</v>
      </c>
      <c r="BE394" s="40">
        <f>IF(BC394=0,0,'Дані не з ДІСО'!K394/('Дані не з ДІСО'!I394+'Дані не з ДІСО'!K394))</f>
        <v>0</v>
      </c>
      <c r="BF394" s="29">
        <f>(1+0.25*BE394)*BD394*Параметри!$K$51</f>
        <v>0</v>
      </c>
      <c r="BG394" s="40">
        <f>ROUNDUP('Дані не з ДІСО'!M394/Параметри!$K$27,0)</f>
        <v>0</v>
      </c>
      <c r="BH394" s="40">
        <f>BG394*Параметри!$M$37/18</f>
        <v>0</v>
      </c>
      <c r="BI394" s="29">
        <f>BH394*Параметри!$K$51</f>
        <v>0</v>
      </c>
      <c r="BJ394" s="29">
        <f>'Дані не з ДІСО'!N394*Параметри!$K$76</f>
        <v>0</v>
      </c>
      <c r="BK394" s="40">
        <f>ROUNDUP('Дані з ДІСО'!V394/Параметри!$K$25,0)</f>
        <v>0</v>
      </c>
      <c r="BL394" s="40">
        <f>ROUNDUP('Дані з ДІСО'!W394/Параметри!$K$25,0)</f>
        <v>0</v>
      </c>
      <c r="BM394" s="40">
        <f>ROUNDUP('Дані з ДІСО'!X394/Параметри!$K$25,0)</f>
        <v>0</v>
      </c>
      <c r="BN394" s="40">
        <f>(BK394*Параметри!$K$34+BL394*Параметри!$L$34+BM394*Параметри!$M$34)/18</f>
        <v>0</v>
      </c>
      <c r="BO394" s="40">
        <f>IF(K394=0,0,'Дані з ДІСО'!AC394/K394)</f>
        <v>0</v>
      </c>
      <c r="BP394" s="29">
        <f>(1+0.25*BO394)*BN394*Параметри!$K$51</f>
        <v>0</v>
      </c>
      <c r="BQ394" s="29">
        <f>BP394*'Коефіцієнти АТО'!U394</f>
        <v>0</v>
      </c>
      <c r="BR394" s="29">
        <f>K394*(1+0.25*BO394)*Параметри!$K$66*Параметри!$K$20/1000</f>
        <v>0</v>
      </c>
      <c r="BS394" s="29">
        <f>(1+0.25*BO394)*K394*'Коефіцієнти АТО'!S394*Параметри!$K$20/1000</f>
        <v>0</v>
      </c>
      <c r="BT394" s="29">
        <f t="shared" si="61"/>
        <v>0</v>
      </c>
      <c r="BU394" s="40">
        <f>ROUNDUP('Дані з ДІСО'!AG394/Параметри!$K$71,0)</f>
        <v>0</v>
      </c>
      <c r="BV394" s="40">
        <f t="shared" si="62"/>
        <v>0</v>
      </c>
      <c r="BW394" s="40">
        <f>IF('Дані з ДІСО'!AG394=0,0,'Дані з ДІСО'!AJ394/'Дані з ДІСО'!AG394)</f>
        <v>0</v>
      </c>
      <c r="BX394" s="29">
        <f>BV394*(1+0.25*BW394)*Параметри!$K$51</f>
        <v>0</v>
      </c>
      <c r="BY394" s="29">
        <f>ROUND(IF(Параметри!$K$77="No",CC394,CC394*Параметри!$K$78)+AG394,1)</f>
        <v>12535.1</v>
      </c>
      <c r="BZ394" s="29">
        <f>ROUND(IF(Параметри!$K$77="No",BF394,BF394*Параметри!$K$78),1)</f>
        <v>0</v>
      </c>
      <c r="CA394" s="29">
        <f>ROUND(IF(Параметри!$K$77="No",BI394,BI394*Параметри!$K$78),1)</f>
        <v>0</v>
      </c>
      <c r="CB394" s="29">
        <f>ROUND(IF(Параметри!$K$77="No",BJ394,BJ394*Параметри!$K$78),1)</f>
        <v>0</v>
      </c>
      <c r="CC394" s="29">
        <f t="shared" si="56"/>
        <v>13927.9223257802</v>
      </c>
    </row>
    <row r="395" spans="1:81">
      <c r="A395" s="9">
        <v>394</v>
      </c>
      <c r="B395" s="9" t="s">
        <v>3145</v>
      </c>
      <c r="C395" s="9" t="s">
        <v>3146</v>
      </c>
      <c r="D395" s="9" t="s">
        <v>3523</v>
      </c>
      <c r="E395" s="9" t="s">
        <v>21</v>
      </c>
      <c r="F395" s="9" t="s">
        <v>3531</v>
      </c>
      <c r="G395" s="9" t="s">
        <v>837</v>
      </c>
      <c r="H395" s="29">
        <f>SUM('Дані з ДІСО'!J395:L395)</f>
        <v>1803</v>
      </c>
      <c r="I395" s="29">
        <f>SUM('Дані з ДІСО'!G395:I395)</f>
        <v>96</v>
      </c>
      <c r="J395" s="29">
        <f>SUM('Дані з ДІСО'!P395:R395)</f>
        <v>0</v>
      </c>
      <c r="K395" s="29">
        <f>SUM('Дані з ДІСО'!V395:X395)</f>
        <v>0</v>
      </c>
      <c r="L395" s="40">
        <f>ROUNDUP('Дані з ДІСО'!J395/'Коефіцієнти АТО'!$R395,0)</f>
        <v>42</v>
      </c>
      <c r="M395" s="40">
        <f>ROUNDUP('Дані з ДІСО'!K395/'Коефіцієнти АТО'!$R395,0)</f>
        <v>67</v>
      </c>
      <c r="N395" s="40">
        <f>ROUNDUP('Дані з ДІСО'!L395/'Коефіцієнти АТО'!$R395,0)</f>
        <v>12</v>
      </c>
      <c r="O395" s="59">
        <f>(L395*Параметри!$K$32+M395*Параметри!$L$32+N395*Параметри!$M$32)/18</f>
        <v>199.05</v>
      </c>
      <c r="P395" s="41">
        <f>IF(H395=0,"",'Дані з ДІСО'!Y395/H395)</f>
        <v>0</v>
      </c>
      <c r="Q395" s="29">
        <f>IF(H395=0,"",(1+0.25*P395)*O395*Параметри!$K$51)</f>
        <v>40769.462986810802</v>
      </c>
      <c r="R395" s="29">
        <f>IF(H395=0,"",Q395*'Коефіцієнти АТО'!T395)</f>
        <v>693.08087077578364</v>
      </c>
      <c r="S395" s="29">
        <f>IF(H395=0,"",H395*(1+0.25*P395)*Параметри!$K$66*Параметри!$K$20/1000)</f>
        <v>0</v>
      </c>
      <c r="T395" s="29">
        <f>IF(H395=0,"",H395*(1+0.25*P395)*'Коефіцієнти АТО'!$S395*Параметри!$K$20/1000)</f>
        <v>7378.35638533564</v>
      </c>
      <c r="U395" s="29">
        <f t="shared" si="57"/>
        <v>48840.900242922224</v>
      </c>
      <c r="V395" s="29">
        <f t="shared" si="58"/>
        <v>48840.900242922224</v>
      </c>
      <c r="W395" s="40">
        <f>ROUNDUP('Дані з ДІСО'!P395/Параметри!$K$24,0)</f>
        <v>0</v>
      </c>
      <c r="X395" s="40">
        <f>ROUNDUP('Дані з ДІСО'!Q395/Параметри!$K$24,0)</f>
        <v>0</v>
      </c>
      <c r="Y395" s="40">
        <f>ROUNDUP('Дані з ДІСО'!R395/Параметри!$K$24,0)</f>
        <v>0</v>
      </c>
      <c r="Z395" s="59">
        <f>(W395*Параметри!$K$33+X395*Параметри!$L$33+Y395*Параметри!$M$33)/18</f>
        <v>0</v>
      </c>
      <c r="AA395" s="41">
        <f>IF(J395=0,0,'Дані з ДІСО'!AA395/J395)</f>
        <v>0</v>
      </c>
      <c r="AB395" s="29">
        <f>(1+0.25*AA395)*Z395*Параметри!$K$51</f>
        <v>0</v>
      </c>
      <c r="AC395" s="29">
        <f>AB395*'Коефіцієнти АТО'!U395</f>
        <v>0</v>
      </c>
      <c r="AD395" s="29">
        <f>J395*(1+0.25*AA395)*Параметри!$K$66*Параметри!$K$20/1000</f>
        <v>0</v>
      </c>
      <c r="AE395" s="29">
        <f>(1+0.25*AA395)*J395*'Коефіцієнти АТО'!S395*Параметри!$K$20/1000</f>
        <v>0</v>
      </c>
      <c r="AF395" s="29">
        <f t="shared" si="54"/>
        <v>0</v>
      </c>
      <c r="AG395" s="29">
        <v>0</v>
      </c>
      <c r="AH395" s="40">
        <v>17</v>
      </c>
      <c r="AI395" s="40">
        <v>0</v>
      </c>
      <c r="AJ395" s="40">
        <f t="shared" si="55"/>
        <v>0</v>
      </c>
      <c r="AK395" s="29">
        <f>(AH395+AI395)*(1+0.25*AJ395)*Параметри!$K$53</f>
        <v>3050.2976868320006</v>
      </c>
      <c r="AL395" s="29">
        <f>ROUNDUP(('Дані з ДІСО'!AU395+'Дані з ДІСО'!AW395)/Параметри!$K$28,0)</f>
        <v>0</v>
      </c>
      <c r="AM395" s="64">
        <f>AL395*Параметри!$M$35/18</f>
        <v>0</v>
      </c>
      <c r="AN395" s="29">
        <f>IF(AL395=0,0,'Дані з ДІСО'!AW395/SUM('Дані з ДІСО'!AU395,'Дані з ДІСО'!AW395))</f>
        <v>0</v>
      </c>
      <c r="AO395" s="29">
        <f>(1+0.25*AN395)*AM395*Параметри!$K$51</f>
        <v>0</v>
      </c>
      <c r="AP395" s="40">
        <f>ROUNDUP(('Дані з ДІСО'!AE395+'Дані не з ДІСО'!E395+'Дані не з ДІСО'!G395)/Параметри!$K$69,0)</f>
        <v>0</v>
      </c>
      <c r="AQ395" s="40">
        <f t="shared" si="59"/>
        <v>0</v>
      </c>
      <c r="AR395" s="40">
        <f>IF(AP395=0,0,('Дані з ДІСО'!AH395+'Дані не з ДІСО'!G395)/('Дані з ДІСО'!AE395+'Дані не з ДІСО'!E395+'Дані не з ДІСО'!G395))</f>
        <v>0</v>
      </c>
      <c r="AS395" s="29">
        <f>AQ395*(1+0.25*AR395)*Параметри!$K$51</f>
        <v>0</v>
      </c>
      <c r="AT395" s="40">
        <f>ROUNDUP('Дані з ДІСО'!AF395/Параметри!$K$70,0)</f>
        <v>0</v>
      </c>
      <c r="AU395" s="40">
        <f t="shared" si="60"/>
        <v>0</v>
      </c>
      <c r="AV395" s="40">
        <f>IF(AT395=0,0,'Дані з ДІСО'!AI395/'Дані з ДІСО'!AF395)</f>
        <v>0</v>
      </c>
      <c r="AW395" s="29">
        <f>AU395*(1+0.25*AV395)*Параметри!$K$51</f>
        <v>0</v>
      </c>
      <c r="AX395" s="40">
        <f>ROUNDUP('Дані з ДІСО'!AR395/Параметри!$K$29,0)</f>
        <v>0</v>
      </c>
      <c r="AY395" s="40">
        <f>ROUNDUP('Дані з ДІСО'!AS395/Параметри!$K$29,0)</f>
        <v>0</v>
      </c>
      <c r="AZ395" s="40">
        <f>ROUNDUP('Дані з ДІСО'!AT395/Параметри!$K$29,0)</f>
        <v>0</v>
      </c>
      <c r="BA395" s="64">
        <f>(AX395*Параметри!$K$32+AY395*Параметри!$L$32+AZ395*Параметри!$M$32)/18</f>
        <v>0</v>
      </c>
      <c r="BB395" s="29">
        <f>(BA395*Параметри!$K$51+SUM('Дані з ДІСО'!AR395:AT395)*Параметри!$K$48*Параметри!$K$20/1000)*Параметри!$K$74</f>
        <v>0</v>
      </c>
      <c r="BC395" s="40">
        <f>ROUNDUP(('Дані не з ДІСО'!I395+'Дані не з ДІСО'!K395)/Параметри!$K$26,0)</f>
        <v>0</v>
      </c>
      <c r="BD395" s="29">
        <f>BC395*Параметри!$M$36/18</f>
        <v>0</v>
      </c>
      <c r="BE395" s="40">
        <f>IF(BC395=0,0,'Дані не з ДІСО'!K395/('Дані не з ДІСО'!I395+'Дані не з ДІСО'!K395))</f>
        <v>0</v>
      </c>
      <c r="BF395" s="29">
        <f>(1+0.25*BE395)*BD395*Параметри!$K$51</f>
        <v>0</v>
      </c>
      <c r="BG395" s="40">
        <f>ROUNDUP('Дані не з ДІСО'!M395/Параметри!$K$27,0)</f>
        <v>0</v>
      </c>
      <c r="BH395" s="40">
        <f>BG395*Параметри!$M$37/18</f>
        <v>0</v>
      </c>
      <c r="BI395" s="29">
        <f>BH395*Параметри!$K$51</f>
        <v>0</v>
      </c>
      <c r="BJ395" s="29">
        <f>'Дані не з ДІСО'!N395*Параметри!$K$76</f>
        <v>0</v>
      </c>
      <c r="BK395" s="40">
        <f>ROUNDUP('Дані з ДІСО'!V395/Параметри!$K$25,0)</f>
        <v>0</v>
      </c>
      <c r="BL395" s="40">
        <f>ROUNDUP('Дані з ДІСО'!W395/Параметри!$K$25,0)</f>
        <v>0</v>
      </c>
      <c r="BM395" s="40">
        <f>ROUNDUP('Дані з ДІСО'!X395/Параметри!$K$25,0)</f>
        <v>0</v>
      </c>
      <c r="BN395" s="40">
        <f>(BK395*Параметри!$K$34+BL395*Параметри!$L$34+BM395*Параметри!$M$34)/18</f>
        <v>0</v>
      </c>
      <c r="BO395" s="40">
        <f>IF(K395=0,0,'Дані з ДІСО'!AC395/K395)</f>
        <v>0</v>
      </c>
      <c r="BP395" s="29">
        <f>(1+0.25*BO395)*BN395*Параметри!$K$51</f>
        <v>0</v>
      </c>
      <c r="BQ395" s="29">
        <f>BP395*'Коефіцієнти АТО'!U395</f>
        <v>0</v>
      </c>
      <c r="BR395" s="29">
        <f>K395*(1+0.25*BO395)*Параметри!$K$66*Параметри!$K$20/1000</f>
        <v>0</v>
      </c>
      <c r="BS395" s="29">
        <f>(1+0.25*BO395)*K395*'Коефіцієнти АТО'!S395*Параметри!$K$20/1000</f>
        <v>0</v>
      </c>
      <c r="BT395" s="29">
        <f t="shared" si="61"/>
        <v>0</v>
      </c>
      <c r="BU395" s="40">
        <f>ROUNDUP('Дані з ДІСО'!AG395/Параметри!$K$71,0)</f>
        <v>0</v>
      </c>
      <c r="BV395" s="40">
        <f t="shared" si="62"/>
        <v>0</v>
      </c>
      <c r="BW395" s="40">
        <f>IF('Дані з ДІСО'!AG395=0,0,'Дані з ДІСО'!AJ395/'Дані з ДІСО'!AG395)</f>
        <v>0</v>
      </c>
      <c r="BX395" s="29">
        <f>BV395*(1+0.25*BW395)*Параметри!$K$51</f>
        <v>0</v>
      </c>
      <c r="BY395" s="29">
        <f>ROUND(IF(Параметри!$K$77="No",CC395,CC395*Параметри!$K$78)+AG395,1)</f>
        <v>46702.1</v>
      </c>
      <c r="BZ395" s="29">
        <f>ROUND(IF(Параметри!$K$77="No",BF395,BF395*Параметри!$K$78),1)</f>
        <v>0</v>
      </c>
      <c r="CA395" s="29">
        <f>ROUND(IF(Параметри!$K$77="No",BI395,BI395*Параметри!$K$78),1)</f>
        <v>0</v>
      </c>
      <c r="CB395" s="29">
        <f>ROUND(IF(Параметри!$K$77="No",BJ395,BJ395*Параметри!$K$78),1)</f>
        <v>0</v>
      </c>
      <c r="CC395" s="29">
        <f t="shared" si="56"/>
        <v>51891.197929754228</v>
      </c>
    </row>
    <row r="396" spans="1:81">
      <c r="A396" s="9">
        <v>395</v>
      </c>
      <c r="B396" s="9" t="s">
        <v>3151</v>
      </c>
      <c r="C396" s="9" t="s">
        <v>3151</v>
      </c>
      <c r="D396" s="9" t="s">
        <v>3523</v>
      </c>
      <c r="E396" s="9" t="s">
        <v>29</v>
      </c>
      <c r="F396" s="9" t="s">
        <v>3532</v>
      </c>
      <c r="G396" s="9" t="s">
        <v>839</v>
      </c>
      <c r="H396" s="29">
        <f>SUM('Дані з ДІСО'!J396:L396)</f>
        <v>1168</v>
      </c>
      <c r="I396" s="29">
        <f>SUM('Дані з ДІСО'!G396:I396)</f>
        <v>114</v>
      </c>
      <c r="J396" s="29">
        <f>SUM('Дані з ДІСО'!P396:R396)</f>
        <v>0</v>
      </c>
      <c r="K396" s="29">
        <f>SUM('Дані з ДІСО'!V396:X396)</f>
        <v>0</v>
      </c>
      <c r="L396" s="40">
        <f>ROUNDUP('Дані з ДІСО'!J396/'Коефіцієнти АТО'!$R396,0)</f>
        <v>28</v>
      </c>
      <c r="M396" s="40">
        <f>ROUNDUP('Дані з ДІСО'!K396/'Коефіцієнти АТО'!$R396,0)</f>
        <v>44</v>
      </c>
      <c r="N396" s="40">
        <f>ROUNDUP('Дані з ДІСО'!L396/'Коефіцієнти АТО'!$R396,0)</f>
        <v>11</v>
      </c>
      <c r="O396" s="59">
        <f>(L396*Параметри!$K$32+M396*Параметри!$L$32+N396*Параметри!$M$32)/18</f>
        <v>137.40555555555557</v>
      </c>
      <c r="P396" s="41">
        <f>IF(H396=0,"",'Дані з ДІСО'!Y396/H396)</f>
        <v>0</v>
      </c>
      <c r="Q396" s="29">
        <f>IF(H396=0,"",(1+0.25*P396)*O396*Параметри!$K$51)</f>
        <v>28143.434872667156</v>
      </c>
      <c r="R396" s="29">
        <f>IF(H396=0,"",Q396*'Коефіцієнти АТО'!T396)</f>
        <v>478.43839283534169</v>
      </c>
      <c r="S396" s="29">
        <f>IF(H396=0,"",H396*(1+0.25*P396)*Параметри!$K$66*Параметри!$K$20/1000)</f>
        <v>0</v>
      </c>
      <c r="T396" s="29">
        <f>IF(H396=0,"",H396*(1+0.25*P396)*'Коефіцієнти АТО'!$S396*Параметри!$K$20/1000)</f>
        <v>4779.7671980432769</v>
      </c>
      <c r="U396" s="29">
        <f t="shared" si="57"/>
        <v>33401.640463545773</v>
      </c>
      <c r="V396" s="29">
        <f t="shared" si="58"/>
        <v>33401.640463545773</v>
      </c>
      <c r="W396" s="40">
        <f>ROUNDUP('Дані з ДІСО'!P396/Параметри!$K$24,0)</f>
        <v>0</v>
      </c>
      <c r="X396" s="40">
        <f>ROUNDUP('Дані з ДІСО'!Q396/Параметри!$K$24,0)</f>
        <v>0</v>
      </c>
      <c r="Y396" s="40">
        <f>ROUNDUP('Дані з ДІСО'!R396/Параметри!$K$24,0)</f>
        <v>0</v>
      </c>
      <c r="Z396" s="59">
        <f>(W396*Параметри!$K$33+X396*Параметри!$L$33+Y396*Параметри!$M$33)/18</f>
        <v>0</v>
      </c>
      <c r="AA396" s="41">
        <f>IF(J396=0,0,'Дані з ДІСО'!AA396/J396)</f>
        <v>0</v>
      </c>
      <c r="AB396" s="29">
        <f>(1+0.25*AA396)*Z396*Параметри!$K$51</f>
        <v>0</v>
      </c>
      <c r="AC396" s="29">
        <f>AB396*'Коефіцієнти АТО'!U396</f>
        <v>0</v>
      </c>
      <c r="AD396" s="29">
        <f>J396*(1+0.25*AA396)*Параметри!$K$66*Параметри!$K$20/1000</f>
        <v>0</v>
      </c>
      <c r="AE396" s="29">
        <f>(1+0.25*AA396)*J396*'Коефіцієнти АТО'!S396*Параметри!$K$20/1000</f>
        <v>0</v>
      </c>
      <c r="AF396" s="29">
        <f t="shared" si="54"/>
        <v>0</v>
      </c>
      <c r="AG396" s="29">
        <v>0</v>
      </c>
      <c r="AH396" s="40">
        <v>6</v>
      </c>
      <c r="AI396" s="40">
        <v>0</v>
      </c>
      <c r="AJ396" s="40">
        <f t="shared" si="55"/>
        <v>0</v>
      </c>
      <c r="AK396" s="29">
        <f>(AH396+AI396)*(1+0.25*AJ396)*Параметри!$K$53</f>
        <v>1076.5756541760002</v>
      </c>
      <c r="AL396" s="29">
        <f>ROUNDUP(('Дані з ДІСО'!AU396+'Дані з ДІСО'!AW396)/Параметри!$K$28,0)</f>
        <v>0</v>
      </c>
      <c r="AM396" s="64">
        <f>AL396*Параметри!$M$35/18</f>
        <v>0</v>
      </c>
      <c r="AN396" s="29">
        <f>IF(AL396=0,0,'Дані з ДІСО'!AW396/SUM('Дані з ДІСО'!AU396,'Дані з ДІСО'!AW396))</f>
        <v>0</v>
      </c>
      <c r="AO396" s="29">
        <f>(1+0.25*AN396)*AM396*Параметри!$K$51</f>
        <v>0</v>
      </c>
      <c r="AP396" s="40">
        <f>ROUNDUP(('Дані з ДІСО'!AE396+'Дані не з ДІСО'!E396+'Дані не з ДІСО'!G396)/Параметри!$K$69,0)</f>
        <v>0</v>
      </c>
      <c r="AQ396" s="40">
        <f t="shared" si="59"/>
        <v>0</v>
      </c>
      <c r="AR396" s="40">
        <f>IF(AP396=0,0,('Дані з ДІСО'!AH396+'Дані не з ДІСО'!G396)/('Дані з ДІСО'!AE396+'Дані не з ДІСО'!E396+'Дані не з ДІСО'!G396))</f>
        <v>0</v>
      </c>
      <c r="AS396" s="29">
        <f>AQ396*(1+0.25*AR396)*Параметри!$K$51</f>
        <v>0</v>
      </c>
      <c r="AT396" s="40">
        <f>ROUNDUP('Дані з ДІСО'!AF396/Параметри!$K$70,0)</f>
        <v>0</v>
      </c>
      <c r="AU396" s="40">
        <f t="shared" si="60"/>
        <v>0</v>
      </c>
      <c r="AV396" s="40">
        <f>IF(AT396=0,0,'Дані з ДІСО'!AI396/'Дані з ДІСО'!AF396)</f>
        <v>0</v>
      </c>
      <c r="AW396" s="29">
        <f>AU396*(1+0.25*AV396)*Параметри!$K$51</f>
        <v>0</v>
      </c>
      <c r="AX396" s="40">
        <f>ROUNDUP('Дані з ДІСО'!AR396/Параметри!$K$29,0)</f>
        <v>0</v>
      </c>
      <c r="AY396" s="40">
        <f>ROUNDUP('Дані з ДІСО'!AS396/Параметри!$K$29,0)</f>
        <v>0</v>
      </c>
      <c r="AZ396" s="40">
        <f>ROUNDUP('Дані з ДІСО'!AT396/Параметри!$K$29,0)</f>
        <v>0</v>
      </c>
      <c r="BA396" s="64">
        <f>(AX396*Параметри!$K$32+AY396*Параметри!$L$32+AZ396*Параметри!$M$32)/18</f>
        <v>0</v>
      </c>
      <c r="BB396" s="29">
        <f>(BA396*Параметри!$K$51+SUM('Дані з ДІСО'!AR396:AT396)*Параметри!$K$48*Параметри!$K$20/1000)*Параметри!$K$74</f>
        <v>0</v>
      </c>
      <c r="BC396" s="40">
        <f>ROUNDUP(('Дані не з ДІСО'!I396+'Дані не з ДІСО'!K396)/Параметри!$K$26,0)</f>
        <v>0</v>
      </c>
      <c r="BD396" s="29">
        <f>BC396*Параметри!$M$36/18</f>
        <v>0</v>
      </c>
      <c r="BE396" s="40">
        <f>IF(BC396=0,0,'Дані не з ДІСО'!K396/('Дані не з ДІСО'!I396+'Дані не з ДІСО'!K396))</f>
        <v>0</v>
      </c>
      <c r="BF396" s="29">
        <f>(1+0.25*BE396)*BD396*Параметри!$K$51</f>
        <v>0</v>
      </c>
      <c r="BG396" s="40">
        <f>ROUNDUP('Дані не з ДІСО'!M396/Параметри!$K$27,0)</f>
        <v>0</v>
      </c>
      <c r="BH396" s="40">
        <f>BG396*Параметри!$M$37/18</f>
        <v>0</v>
      </c>
      <c r="BI396" s="29">
        <f>BH396*Параметри!$K$51</f>
        <v>0</v>
      </c>
      <c r="BJ396" s="29">
        <f>'Дані не з ДІСО'!N396*Параметри!$K$76</f>
        <v>0</v>
      </c>
      <c r="BK396" s="40">
        <f>ROUNDUP('Дані з ДІСО'!V396/Параметри!$K$25,0)</f>
        <v>0</v>
      </c>
      <c r="BL396" s="40">
        <f>ROUNDUP('Дані з ДІСО'!W396/Параметри!$K$25,0)</f>
        <v>0</v>
      </c>
      <c r="BM396" s="40">
        <f>ROUNDUP('Дані з ДІСО'!X396/Параметри!$K$25,0)</f>
        <v>0</v>
      </c>
      <c r="BN396" s="40">
        <f>(BK396*Параметри!$K$34+BL396*Параметри!$L$34+BM396*Параметри!$M$34)/18</f>
        <v>0</v>
      </c>
      <c r="BO396" s="40">
        <f>IF(K396=0,0,'Дані з ДІСО'!AC396/K396)</f>
        <v>0</v>
      </c>
      <c r="BP396" s="29">
        <f>(1+0.25*BO396)*BN396*Параметри!$K$51</f>
        <v>0</v>
      </c>
      <c r="BQ396" s="29">
        <f>BP396*'Коефіцієнти АТО'!U396</f>
        <v>0</v>
      </c>
      <c r="BR396" s="29">
        <f>K396*(1+0.25*BO396)*Параметри!$K$66*Параметри!$K$20/1000</f>
        <v>0</v>
      </c>
      <c r="BS396" s="29">
        <f>(1+0.25*BO396)*K396*'Коефіцієнти АТО'!S396*Параметри!$K$20/1000</f>
        <v>0</v>
      </c>
      <c r="BT396" s="29">
        <f t="shared" si="61"/>
        <v>0</v>
      </c>
      <c r="BU396" s="40">
        <f>ROUNDUP('Дані з ДІСО'!AG396/Параметри!$K$71,0)</f>
        <v>0</v>
      </c>
      <c r="BV396" s="40">
        <f t="shared" si="62"/>
        <v>0</v>
      </c>
      <c r="BW396" s="40">
        <f>IF('Дані з ДІСО'!AG396=0,0,'Дані з ДІСО'!AJ396/'Дані з ДІСО'!AG396)</f>
        <v>0</v>
      </c>
      <c r="BX396" s="29">
        <f>BV396*(1+0.25*BW396)*Параметри!$K$51</f>
        <v>0</v>
      </c>
      <c r="BY396" s="29">
        <f>ROUND(IF(Параметри!$K$77="No",CC396,CC396*Параметри!$K$78)+AG396,1)</f>
        <v>31030.400000000001</v>
      </c>
      <c r="BZ396" s="29">
        <f>ROUND(IF(Параметри!$K$77="No",BF396,BF396*Параметри!$K$78),1)</f>
        <v>0</v>
      </c>
      <c r="CA396" s="29">
        <f>ROUND(IF(Параметри!$K$77="No",BI396,BI396*Параметри!$K$78),1)</f>
        <v>0</v>
      </c>
      <c r="CB396" s="29">
        <f>ROUND(IF(Параметри!$K$77="No",BJ396,BJ396*Параметри!$K$78),1)</f>
        <v>0</v>
      </c>
      <c r="CC396" s="29">
        <f t="shared" si="56"/>
        <v>34478.216117721771</v>
      </c>
    </row>
    <row r="397" spans="1:81">
      <c r="A397" s="9">
        <v>396</v>
      </c>
      <c r="B397" s="9" t="s">
        <v>3148</v>
      </c>
      <c r="C397" s="9" t="s">
        <v>3148</v>
      </c>
      <c r="D397" s="9" t="s">
        <v>3523</v>
      </c>
      <c r="E397" s="9" t="s">
        <v>24</v>
      </c>
      <c r="F397" s="9" t="s">
        <v>3533</v>
      </c>
      <c r="G397" s="9" t="s">
        <v>841</v>
      </c>
      <c r="H397" s="29">
        <f>SUM('Дані з ДІСО'!J397:L397)</f>
        <v>924</v>
      </c>
      <c r="I397" s="29">
        <f>SUM('Дані з ДІСО'!G397:I397)</f>
        <v>44</v>
      </c>
      <c r="J397" s="29">
        <f>SUM('Дані з ДІСО'!P397:R397)</f>
        <v>0</v>
      </c>
      <c r="K397" s="29">
        <f>SUM('Дані з ДІСО'!V397:X397)</f>
        <v>0</v>
      </c>
      <c r="L397" s="40">
        <f>ROUNDUP('Дані з ДІСО'!J397/'Коефіцієнти АТО'!$R397,0)</f>
        <v>22</v>
      </c>
      <c r="M397" s="40">
        <f>ROUNDUP('Дані з ДІСО'!K397/'Коефіцієнти АТО'!$R397,0)</f>
        <v>29</v>
      </c>
      <c r="N397" s="40">
        <f>ROUNDUP('Дані з ДІСО'!L397/'Коефіцієнти АТО'!$R397,0)</f>
        <v>8</v>
      </c>
      <c r="O397" s="59">
        <f>(L397*Параметри!$K$32+M397*Параметри!$L$32+N397*Параметри!$M$32)/18</f>
        <v>96.572222222222237</v>
      </c>
      <c r="P397" s="41">
        <f>IF(H397=0,"",'Дані з ДІСО'!Y397/H397)</f>
        <v>0</v>
      </c>
      <c r="Q397" s="29">
        <f>IF(H397=0,"",(1+0.25*P397)*O397*Параметри!$K$51)</f>
        <v>19779.942926113825</v>
      </c>
      <c r="R397" s="29">
        <f>IF(H397=0,"",Q397*'Коефіцієнти АТО'!T397)</f>
        <v>336.25902974393506</v>
      </c>
      <c r="S397" s="29">
        <f>IF(H397=0,"",H397*(1+0.25*P397)*Параметри!$K$66*Параметри!$K$20/1000)</f>
        <v>0</v>
      </c>
      <c r="T397" s="29">
        <f>IF(H397=0,"",H397*(1+0.25*P397)*'Коефіцієнти АТО'!$S397*Параметри!$K$20/1000)</f>
        <v>4660.6156264450337</v>
      </c>
      <c r="U397" s="29">
        <f t="shared" si="57"/>
        <v>24776.817582302792</v>
      </c>
      <c r="V397" s="29">
        <f t="shared" si="58"/>
        <v>24776.817582302792</v>
      </c>
      <c r="W397" s="40">
        <f>ROUNDUP('Дані з ДІСО'!P397/Параметри!$K$24,0)</f>
        <v>0</v>
      </c>
      <c r="X397" s="40">
        <f>ROUNDUP('Дані з ДІСО'!Q397/Параметри!$K$24,0)</f>
        <v>0</v>
      </c>
      <c r="Y397" s="40">
        <f>ROUNDUP('Дані з ДІСО'!R397/Параметри!$K$24,0)</f>
        <v>0</v>
      </c>
      <c r="Z397" s="59">
        <f>(W397*Параметри!$K$33+X397*Параметри!$L$33+Y397*Параметри!$M$33)/18</f>
        <v>0</v>
      </c>
      <c r="AA397" s="41">
        <f>IF(J397=0,0,'Дані з ДІСО'!AA397/J397)</f>
        <v>0</v>
      </c>
      <c r="AB397" s="29">
        <f>(1+0.25*AA397)*Z397*Параметри!$K$51</f>
        <v>0</v>
      </c>
      <c r="AC397" s="29">
        <f>AB397*'Коефіцієнти АТО'!U397</f>
        <v>0</v>
      </c>
      <c r="AD397" s="29">
        <f>J397*(1+0.25*AA397)*Параметри!$K$66*Параметри!$K$20/1000</f>
        <v>0</v>
      </c>
      <c r="AE397" s="29">
        <f>(1+0.25*AA397)*J397*'Коефіцієнти АТО'!S397*Параметри!$K$20/1000</f>
        <v>0</v>
      </c>
      <c r="AF397" s="29">
        <f t="shared" si="54"/>
        <v>0</v>
      </c>
      <c r="AG397" s="29">
        <v>0</v>
      </c>
      <c r="AH397" s="40">
        <v>12</v>
      </c>
      <c r="AI397" s="40">
        <v>0</v>
      </c>
      <c r="AJ397" s="40">
        <f t="shared" si="55"/>
        <v>0</v>
      </c>
      <c r="AK397" s="29">
        <f>(AH397+AI397)*(1+0.25*AJ397)*Параметри!$K$53</f>
        <v>2153.1513083520003</v>
      </c>
      <c r="AL397" s="29">
        <f>ROUNDUP(('Дані з ДІСО'!AU397+'Дані з ДІСО'!AW397)/Параметри!$K$28,0)</f>
        <v>6</v>
      </c>
      <c r="AM397" s="64">
        <f>AL397*Параметри!$M$35/18</f>
        <v>7.666666666666667</v>
      </c>
      <c r="AN397" s="29">
        <f>IF(AL397=0,0,'Дані з ДІСО'!AW397/SUM('Дані з ДІСО'!AU397,'Дані з ДІСО'!AW397))</f>
        <v>0</v>
      </c>
      <c r="AO397" s="29">
        <f>(1+0.25*AN397)*AM397*Параметри!$K$51</f>
        <v>1570.2882838426667</v>
      </c>
      <c r="AP397" s="40">
        <f>ROUNDUP(('Дані з ДІСО'!AE397+'Дані не з ДІСО'!E397+'Дані не з ДІСО'!G397)/Параметри!$K$69,0)</f>
        <v>0</v>
      </c>
      <c r="AQ397" s="40">
        <f t="shared" si="59"/>
        <v>0</v>
      </c>
      <c r="AR397" s="40">
        <f>IF(AP397=0,0,('Дані з ДІСО'!AH397+'Дані не з ДІСО'!G397)/('Дані з ДІСО'!AE397+'Дані не з ДІСО'!E397+'Дані не з ДІСО'!G397))</f>
        <v>0</v>
      </c>
      <c r="AS397" s="29">
        <f>AQ397*(1+0.25*AR397)*Параметри!$K$51</f>
        <v>0</v>
      </c>
      <c r="AT397" s="40">
        <f>ROUNDUP('Дані з ДІСО'!AF397/Параметри!$K$70,0)</f>
        <v>0</v>
      </c>
      <c r="AU397" s="40">
        <f t="shared" si="60"/>
        <v>0</v>
      </c>
      <c r="AV397" s="40">
        <f>IF(AT397=0,0,'Дані з ДІСО'!AI397/'Дані з ДІСО'!AF397)</f>
        <v>0</v>
      </c>
      <c r="AW397" s="29">
        <f>AU397*(1+0.25*AV397)*Параметри!$K$51</f>
        <v>0</v>
      </c>
      <c r="AX397" s="40">
        <f>ROUNDUP('Дані з ДІСО'!AR397/Параметри!$K$29,0)</f>
        <v>0</v>
      </c>
      <c r="AY397" s="40">
        <f>ROUNDUP('Дані з ДІСО'!AS397/Параметри!$K$29,0)</f>
        <v>0</v>
      </c>
      <c r="AZ397" s="40">
        <f>ROUNDUP('Дані з ДІСО'!AT397/Параметри!$K$29,0)</f>
        <v>0</v>
      </c>
      <c r="BA397" s="64">
        <f>(AX397*Параметри!$K$32+AY397*Параметри!$L$32+AZ397*Параметри!$M$32)/18</f>
        <v>0</v>
      </c>
      <c r="BB397" s="29">
        <f>(BA397*Параметри!$K$51+SUM('Дані з ДІСО'!AR397:AT397)*Параметри!$K$48*Параметри!$K$20/1000)*Параметри!$K$74</f>
        <v>0</v>
      </c>
      <c r="BC397" s="40">
        <f>ROUNDUP(('Дані не з ДІСО'!I397+'Дані не з ДІСО'!K397)/Параметри!$K$26,0)</f>
        <v>0</v>
      </c>
      <c r="BD397" s="29">
        <f>BC397*Параметри!$M$36/18</f>
        <v>0</v>
      </c>
      <c r="BE397" s="40">
        <f>IF(BC397=0,0,'Дані не з ДІСО'!K397/('Дані не з ДІСО'!I397+'Дані не з ДІСО'!K397))</f>
        <v>0</v>
      </c>
      <c r="BF397" s="29">
        <f>(1+0.25*BE397)*BD397*Параметри!$K$51</f>
        <v>0</v>
      </c>
      <c r="BG397" s="40">
        <f>ROUNDUP('Дані не з ДІСО'!M397/Параметри!$K$27,0)</f>
        <v>0</v>
      </c>
      <c r="BH397" s="40">
        <f>BG397*Параметри!$M$37/18</f>
        <v>0</v>
      </c>
      <c r="BI397" s="29">
        <f>BH397*Параметри!$K$51</f>
        <v>0</v>
      </c>
      <c r="BJ397" s="29">
        <f>'Дані не з ДІСО'!N397*Параметри!$K$76</f>
        <v>0</v>
      </c>
      <c r="BK397" s="40">
        <f>ROUNDUP('Дані з ДІСО'!V397/Параметри!$K$25,0)</f>
        <v>0</v>
      </c>
      <c r="BL397" s="40">
        <f>ROUNDUP('Дані з ДІСО'!W397/Параметри!$K$25,0)</f>
        <v>0</v>
      </c>
      <c r="BM397" s="40">
        <f>ROUNDUP('Дані з ДІСО'!X397/Параметри!$K$25,0)</f>
        <v>0</v>
      </c>
      <c r="BN397" s="40">
        <f>(BK397*Параметри!$K$34+BL397*Параметри!$L$34+BM397*Параметри!$M$34)/18</f>
        <v>0</v>
      </c>
      <c r="BO397" s="40">
        <f>IF(K397=0,0,'Дані з ДІСО'!AC397/K397)</f>
        <v>0</v>
      </c>
      <c r="BP397" s="29">
        <f>(1+0.25*BO397)*BN397*Параметри!$K$51</f>
        <v>0</v>
      </c>
      <c r="BQ397" s="29">
        <f>BP397*'Коефіцієнти АТО'!U397</f>
        <v>0</v>
      </c>
      <c r="BR397" s="29">
        <f>K397*(1+0.25*BO397)*Параметри!$K$66*Параметри!$K$20/1000</f>
        <v>0</v>
      </c>
      <c r="BS397" s="29">
        <f>(1+0.25*BO397)*K397*'Коефіцієнти АТО'!S397*Параметри!$K$20/1000</f>
        <v>0</v>
      </c>
      <c r="BT397" s="29">
        <f t="shared" si="61"/>
        <v>0</v>
      </c>
      <c r="BU397" s="40">
        <f>ROUNDUP('Дані з ДІСО'!AG397/Параметри!$K$71,0)</f>
        <v>0</v>
      </c>
      <c r="BV397" s="40">
        <f t="shared" si="62"/>
        <v>0</v>
      </c>
      <c r="BW397" s="40">
        <f>IF('Дані з ДІСО'!AG397=0,0,'Дані з ДІСО'!AJ397/'Дані з ДІСО'!AG397)</f>
        <v>0</v>
      </c>
      <c r="BX397" s="29">
        <f>BV397*(1+0.25*BW397)*Параметри!$K$51</f>
        <v>0</v>
      </c>
      <c r="BY397" s="29">
        <f>ROUND(IF(Параметри!$K$77="No",CC397,CC397*Параметри!$K$78)+AG397,1)</f>
        <v>25650.2</v>
      </c>
      <c r="BZ397" s="29">
        <f>ROUND(IF(Параметри!$K$77="No",BF397,BF397*Параметри!$K$78),1)</f>
        <v>0</v>
      </c>
      <c r="CA397" s="29">
        <f>ROUND(IF(Параметри!$K$77="No",BI397,BI397*Параметри!$K$78),1)</f>
        <v>0</v>
      </c>
      <c r="CB397" s="29">
        <f>ROUND(IF(Параметри!$K$77="No",BJ397,BJ397*Параметри!$K$78),1)</f>
        <v>0</v>
      </c>
      <c r="CC397" s="29">
        <f t="shared" si="56"/>
        <v>28500.257174497459</v>
      </c>
    </row>
    <row r="398" spans="1:81">
      <c r="A398" s="9">
        <v>397</v>
      </c>
      <c r="B398" s="9" t="s">
        <v>3148</v>
      </c>
      <c r="C398" s="9" t="s">
        <v>3148</v>
      </c>
      <c r="D398" s="9" t="s">
        <v>3523</v>
      </c>
      <c r="E398" s="9" t="s">
        <v>24</v>
      </c>
      <c r="F398" s="9" t="s">
        <v>3534</v>
      </c>
      <c r="G398" s="9" t="s">
        <v>843</v>
      </c>
      <c r="H398" s="29">
        <f>SUM('Дані з ДІСО'!J398:L398)</f>
        <v>198</v>
      </c>
      <c r="I398" s="29">
        <f>SUM('Дані з ДІСО'!G398:I398)</f>
        <v>14</v>
      </c>
      <c r="J398" s="29">
        <f>SUM('Дані з ДІСО'!P398:R398)</f>
        <v>0</v>
      </c>
      <c r="K398" s="29">
        <f>SUM('Дані з ДІСО'!V398:X398)</f>
        <v>0</v>
      </c>
      <c r="L398" s="40">
        <f>ROUNDUP('Дані з ДІСО'!J398/'Коефіцієнти АТО'!$R398,0)</f>
        <v>4</v>
      </c>
      <c r="M398" s="40">
        <f>ROUNDUP('Дані з ДІСО'!K398/'Коефіцієнти АТО'!$R398,0)</f>
        <v>7</v>
      </c>
      <c r="N398" s="40">
        <f>ROUNDUP('Дані з ДІСО'!L398/'Коефіцієнти АТО'!$R398,0)</f>
        <v>2</v>
      </c>
      <c r="O398" s="59">
        <f>(L398*Параметри!$K$32+M398*Параметри!$L$32+N398*Параметри!$M$32)/18</f>
        <v>21.772222222222226</v>
      </c>
      <c r="P398" s="41">
        <f>IF(H398=0,"",'Дані з ДІСО'!Y398/H398)</f>
        <v>0</v>
      </c>
      <c r="Q398" s="29">
        <f>IF(H398=0,"",(1+0.25*P398)*O398*Параметри!$K$51)</f>
        <v>4459.3911481010227</v>
      </c>
      <c r="R398" s="29">
        <f>IF(H398=0,"",Q398*'Коефіцієнти АТО'!T398)</f>
        <v>75.809649517717389</v>
      </c>
      <c r="S398" s="29">
        <f>IF(H398=0,"",H398*(1+0.25*P398)*Параметри!$K$66*Параметри!$K$20/1000)</f>
        <v>0</v>
      </c>
      <c r="T398" s="29">
        <f>IF(H398=0,"",H398*(1+0.25*P398)*'Коефіцієнти АТО'!$S398*Параметри!$K$20/1000)</f>
        <v>998.70334852393592</v>
      </c>
      <c r="U398" s="29">
        <f t="shared" si="57"/>
        <v>5533.9041461426759</v>
      </c>
      <c r="V398" s="29">
        <f t="shared" si="58"/>
        <v>5533.9041461426759</v>
      </c>
      <c r="W398" s="40">
        <f>ROUNDUP('Дані з ДІСО'!P398/Параметри!$K$24,0)</f>
        <v>0</v>
      </c>
      <c r="X398" s="40">
        <f>ROUNDUP('Дані з ДІСО'!Q398/Параметри!$K$24,0)</f>
        <v>0</v>
      </c>
      <c r="Y398" s="40">
        <f>ROUNDUP('Дані з ДІСО'!R398/Параметри!$K$24,0)</f>
        <v>0</v>
      </c>
      <c r="Z398" s="59">
        <f>(W398*Параметри!$K$33+X398*Параметри!$L$33+Y398*Параметри!$M$33)/18</f>
        <v>0</v>
      </c>
      <c r="AA398" s="41">
        <f>IF(J398=0,0,'Дані з ДІСО'!AA398/J398)</f>
        <v>0</v>
      </c>
      <c r="AB398" s="29">
        <f>(1+0.25*AA398)*Z398*Параметри!$K$51</f>
        <v>0</v>
      </c>
      <c r="AC398" s="29">
        <f>AB398*'Коефіцієнти АТО'!U398</f>
        <v>0</v>
      </c>
      <c r="AD398" s="29">
        <f>J398*(1+0.25*AA398)*Параметри!$K$66*Параметри!$K$20/1000</f>
        <v>0</v>
      </c>
      <c r="AE398" s="29">
        <f>(1+0.25*AA398)*J398*'Коефіцієнти АТО'!S398*Параметри!$K$20/1000</f>
        <v>0</v>
      </c>
      <c r="AF398" s="29">
        <f t="shared" si="54"/>
        <v>0</v>
      </c>
      <c r="AG398" s="29">
        <v>0</v>
      </c>
      <c r="AH398" s="40">
        <v>1</v>
      </c>
      <c r="AI398" s="40">
        <v>0</v>
      </c>
      <c r="AJ398" s="40">
        <f t="shared" si="55"/>
        <v>0</v>
      </c>
      <c r="AK398" s="29">
        <f>(AH398+AI398)*(1+0.25*AJ398)*Параметри!$K$53</f>
        <v>179.42927569600005</v>
      </c>
      <c r="AL398" s="29">
        <f>ROUNDUP(('Дані з ДІСО'!AU398+'Дані з ДІСО'!AW398)/Параметри!$K$28,0)</f>
        <v>0</v>
      </c>
      <c r="AM398" s="64">
        <f>AL398*Параметри!$M$35/18</f>
        <v>0</v>
      </c>
      <c r="AN398" s="29">
        <f>IF(AL398=0,0,'Дані з ДІСО'!AW398/SUM('Дані з ДІСО'!AU398,'Дані з ДІСО'!AW398))</f>
        <v>0</v>
      </c>
      <c r="AO398" s="29">
        <f>(1+0.25*AN398)*AM398*Параметри!$K$51</f>
        <v>0</v>
      </c>
      <c r="AP398" s="40">
        <f>ROUNDUP(('Дані з ДІСО'!AE398+'Дані не з ДІСО'!E398+'Дані не з ДІСО'!G398)/Параметри!$K$69,0)</f>
        <v>0</v>
      </c>
      <c r="AQ398" s="40">
        <f t="shared" si="59"/>
        <v>0</v>
      </c>
      <c r="AR398" s="40">
        <f>IF(AP398=0,0,('Дані з ДІСО'!AH398+'Дані не з ДІСО'!G398)/('Дані з ДІСО'!AE398+'Дані не з ДІСО'!E398+'Дані не з ДІСО'!G398))</f>
        <v>0</v>
      </c>
      <c r="AS398" s="29">
        <f>AQ398*(1+0.25*AR398)*Параметри!$K$51</f>
        <v>0</v>
      </c>
      <c r="AT398" s="40">
        <f>ROUNDUP('Дані з ДІСО'!AF398/Параметри!$K$70,0)</f>
        <v>0</v>
      </c>
      <c r="AU398" s="40">
        <f t="shared" si="60"/>
        <v>0</v>
      </c>
      <c r="AV398" s="40">
        <f>IF(AT398=0,0,'Дані з ДІСО'!AI398/'Дані з ДІСО'!AF398)</f>
        <v>0</v>
      </c>
      <c r="AW398" s="29">
        <f>AU398*(1+0.25*AV398)*Параметри!$K$51</f>
        <v>0</v>
      </c>
      <c r="AX398" s="40">
        <f>ROUNDUP('Дані з ДІСО'!AR398/Параметри!$K$29,0)</f>
        <v>0</v>
      </c>
      <c r="AY398" s="40">
        <f>ROUNDUP('Дані з ДІСО'!AS398/Параметри!$K$29,0)</f>
        <v>0</v>
      </c>
      <c r="AZ398" s="40">
        <f>ROUNDUP('Дані з ДІСО'!AT398/Параметри!$K$29,0)</f>
        <v>0</v>
      </c>
      <c r="BA398" s="64">
        <f>(AX398*Параметри!$K$32+AY398*Параметри!$L$32+AZ398*Параметри!$M$32)/18</f>
        <v>0</v>
      </c>
      <c r="BB398" s="29">
        <f>(BA398*Параметри!$K$51+SUM('Дані з ДІСО'!AR398:AT398)*Параметри!$K$48*Параметри!$K$20/1000)*Параметри!$K$74</f>
        <v>0</v>
      </c>
      <c r="BC398" s="40">
        <f>ROUNDUP(('Дані не з ДІСО'!I398+'Дані не з ДІСО'!K398)/Параметри!$K$26,0)</f>
        <v>0</v>
      </c>
      <c r="BD398" s="29">
        <f>BC398*Параметри!$M$36/18</f>
        <v>0</v>
      </c>
      <c r="BE398" s="40">
        <f>IF(BC398=0,0,'Дані не з ДІСО'!K398/('Дані не з ДІСО'!I398+'Дані не з ДІСО'!K398))</f>
        <v>0</v>
      </c>
      <c r="BF398" s="29">
        <f>(1+0.25*BE398)*BD398*Параметри!$K$51</f>
        <v>0</v>
      </c>
      <c r="BG398" s="40">
        <f>ROUNDUP('Дані не з ДІСО'!M398/Параметри!$K$27,0)</f>
        <v>0</v>
      </c>
      <c r="BH398" s="40">
        <f>BG398*Параметри!$M$37/18</f>
        <v>0</v>
      </c>
      <c r="BI398" s="29">
        <f>BH398*Параметри!$K$51</f>
        <v>0</v>
      </c>
      <c r="BJ398" s="29">
        <f>'Дані не з ДІСО'!N398*Параметри!$K$76</f>
        <v>0</v>
      </c>
      <c r="BK398" s="40">
        <f>ROUNDUP('Дані з ДІСО'!V398/Параметри!$K$25,0)</f>
        <v>0</v>
      </c>
      <c r="BL398" s="40">
        <f>ROUNDUP('Дані з ДІСО'!W398/Параметри!$K$25,0)</f>
        <v>0</v>
      </c>
      <c r="BM398" s="40">
        <f>ROUNDUP('Дані з ДІСО'!X398/Параметри!$K$25,0)</f>
        <v>0</v>
      </c>
      <c r="BN398" s="40">
        <f>(BK398*Параметри!$K$34+BL398*Параметри!$L$34+BM398*Параметри!$M$34)/18</f>
        <v>0</v>
      </c>
      <c r="BO398" s="40">
        <f>IF(K398=0,0,'Дані з ДІСО'!AC398/K398)</f>
        <v>0</v>
      </c>
      <c r="BP398" s="29">
        <f>(1+0.25*BO398)*BN398*Параметри!$K$51</f>
        <v>0</v>
      </c>
      <c r="BQ398" s="29">
        <f>BP398*'Коефіцієнти АТО'!U398</f>
        <v>0</v>
      </c>
      <c r="BR398" s="29">
        <f>K398*(1+0.25*BO398)*Параметри!$K$66*Параметри!$K$20/1000</f>
        <v>0</v>
      </c>
      <c r="BS398" s="29">
        <f>(1+0.25*BO398)*K398*'Коефіцієнти АТО'!S398*Параметри!$K$20/1000</f>
        <v>0</v>
      </c>
      <c r="BT398" s="29">
        <f t="shared" si="61"/>
        <v>0</v>
      </c>
      <c r="BU398" s="40">
        <f>ROUNDUP('Дані з ДІСО'!AG398/Параметри!$K$71,0)</f>
        <v>0</v>
      </c>
      <c r="BV398" s="40">
        <f t="shared" si="62"/>
        <v>0</v>
      </c>
      <c r="BW398" s="40">
        <f>IF('Дані з ДІСО'!AG398=0,0,'Дані з ДІСО'!AJ398/'Дані з ДІСО'!AG398)</f>
        <v>0</v>
      </c>
      <c r="BX398" s="29">
        <f>BV398*(1+0.25*BW398)*Параметри!$K$51</f>
        <v>0</v>
      </c>
      <c r="BY398" s="29">
        <f>ROUND(IF(Параметри!$K$77="No",CC398,CC398*Параметри!$K$78)+AG398,1)</f>
        <v>5142</v>
      </c>
      <c r="BZ398" s="29">
        <f>ROUND(IF(Параметри!$K$77="No",BF398,BF398*Параметри!$K$78),1)</f>
        <v>0</v>
      </c>
      <c r="CA398" s="29">
        <f>ROUND(IF(Параметри!$K$77="No",BI398,BI398*Параметри!$K$78),1)</f>
        <v>0</v>
      </c>
      <c r="CB398" s="29">
        <f>ROUND(IF(Параметри!$K$77="No",BJ398,BJ398*Параметри!$K$78),1)</f>
        <v>0</v>
      </c>
      <c r="CC398" s="29">
        <f t="shared" si="56"/>
        <v>5713.3334218386763</v>
      </c>
    </row>
    <row r="399" spans="1:81">
      <c r="A399" s="9">
        <v>398</v>
      </c>
      <c r="B399" s="9" t="s">
        <v>3148</v>
      </c>
      <c r="C399" s="9" t="s">
        <v>3148</v>
      </c>
      <c r="D399" s="9" t="s">
        <v>3523</v>
      </c>
      <c r="E399" s="9" t="s">
        <v>24</v>
      </c>
      <c r="F399" s="9" t="s">
        <v>3535</v>
      </c>
      <c r="G399" s="9" t="s">
        <v>845</v>
      </c>
      <c r="H399" s="29">
        <f>SUM('Дані з ДІСО'!J399:L399)</f>
        <v>782.5</v>
      </c>
      <c r="I399" s="29">
        <f>SUM('Дані з ДІСО'!G399:I399)</f>
        <v>39</v>
      </c>
      <c r="J399" s="29">
        <f>SUM('Дані з ДІСО'!P399:R399)</f>
        <v>0</v>
      </c>
      <c r="K399" s="29">
        <f>SUM('Дані з ДІСО'!V399:X399)</f>
        <v>0</v>
      </c>
      <c r="L399" s="40">
        <f>ROUNDUP('Дані з ДІСО'!J399/'Коефіцієнти АТО'!$R399,0)</f>
        <v>18</v>
      </c>
      <c r="M399" s="40">
        <f>ROUNDUP('Дані з ДІСО'!K399/'Коефіцієнти АТО'!$R399,0)</f>
        <v>29</v>
      </c>
      <c r="N399" s="40">
        <f>ROUNDUP('Дані з ДІСО'!L399/'Коефіцієнти АТО'!$R399,0)</f>
        <v>6</v>
      </c>
      <c r="O399" s="59">
        <f>(L399*Параметри!$K$32+M399*Параметри!$L$32+N399*Параметри!$M$32)/18</f>
        <v>87.51666666666668</v>
      </c>
      <c r="P399" s="41">
        <f>IF(H399=0,"",'Дані з ДІСО'!Y399/H399)</f>
        <v>0</v>
      </c>
      <c r="Q399" s="29">
        <f>IF(H399=0,"",(1+0.25*P399)*O399*Параметри!$K$51)</f>
        <v>17925.182127082269</v>
      </c>
      <c r="R399" s="29">
        <f>IF(H399=0,"",Q399*'Коефіцієнти АТО'!T399)</f>
        <v>304.72809616039859</v>
      </c>
      <c r="S399" s="29">
        <f>IF(H399=0,"",H399*(1+0.25*P399)*Параметри!$K$66*Параметри!$K$20/1000)</f>
        <v>0</v>
      </c>
      <c r="T399" s="29">
        <f>IF(H399=0,"",H399*(1+0.25*P399)*'Коефіцієнти АТО'!$S399*Параметри!$K$20/1000)</f>
        <v>3946.8958091918171</v>
      </c>
      <c r="U399" s="29">
        <f t="shared" si="57"/>
        <v>22176.806032434484</v>
      </c>
      <c r="V399" s="29">
        <f t="shared" si="58"/>
        <v>22176.806032434484</v>
      </c>
      <c r="W399" s="40">
        <f>ROUNDUP('Дані з ДІСО'!P399/Параметри!$K$24,0)</f>
        <v>0</v>
      </c>
      <c r="X399" s="40">
        <f>ROUNDUP('Дані з ДІСО'!Q399/Параметри!$K$24,0)</f>
        <v>0</v>
      </c>
      <c r="Y399" s="40">
        <f>ROUNDUP('Дані з ДІСО'!R399/Параметри!$K$24,0)</f>
        <v>0</v>
      </c>
      <c r="Z399" s="59">
        <f>(W399*Параметри!$K$33+X399*Параметри!$L$33+Y399*Параметри!$M$33)/18</f>
        <v>0</v>
      </c>
      <c r="AA399" s="41">
        <f>IF(J399=0,0,'Дані з ДІСО'!AA399/J399)</f>
        <v>0</v>
      </c>
      <c r="AB399" s="29">
        <f>(1+0.25*AA399)*Z399*Параметри!$K$51</f>
        <v>0</v>
      </c>
      <c r="AC399" s="29">
        <f>AB399*'Коефіцієнти АТО'!U399</f>
        <v>0</v>
      </c>
      <c r="AD399" s="29">
        <f>J399*(1+0.25*AA399)*Параметри!$K$66*Параметри!$K$20/1000</f>
        <v>0</v>
      </c>
      <c r="AE399" s="29">
        <f>(1+0.25*AA399)*J399*'Коефіцієнти АТО'!S399*Параметри!$K$20/1000</f>
        <v>0</v>
      </c>
      <c r="AF399" s="29">
        <f t="shared" si="54"/>
        <v>0</v>
      </c>
      <c r="AG399" s="29">
        <v>0</v>
      </c>
      <c r="AH399" s="40">
        <v>6</v>
      </c>
      <c r="AI399" s="40">
        <v>0</v>
      </c>
      <c r="AJ399" s="40">
        <f t="shared" si="55"/>
        <v>0</v>
      </c>
      <c r="AK399" s="29">
        <f>(AH399+AI399)*(1+0.25*AJ399)*Параметри!$K$53</f>
        <v>1076.5756541760002</v>
      </c>
      <c r="AL399" s="29">
        <f>ROUNDUP(('Дані з ДІСО'!AU399+'Дані з ДІСО'!AW399)/Параметри!$K$28,0)</f>
        <v>0</v>
      </c>
      <c r="AM399" s="64">
        <f>AL399*Параметри!$M$35/18</f>
        <v>0</v>
      </c>
      <c r="AN399" s="29">
        <f>IF(AL399=0,0,'Дані з ДІСО'!AW399/SUM('Дані з ДІСО'!AU399,'Дані з ДІСО'!AW399))</f>
        <v>0</v>
      </c>
      <c r="AO399" s="29">
        <f>(1+0.25*AN399)*AM399*Параметри!$K$51</f>
        <v>0</v>
      </c>
      <c r="AP399" s="40">
        <f>ROUNDUP(('Дані з ДІСО'!AE399+'Дані не з ДІСО'!E399+'Дані не з ДІСО'!G399)/Параметри!$K$69,0)</f>
        <v>0</v>
      </c>
      <c r="AQ399" s="40">
        <f t="shared" si="59"/>
        <v>0</v>
      </c>
      <c r="AR399" s="40">
        <f>IF(AP399=0,0,('Дані з ДІСО'!AH399+'Дані не з ДІСО'!G399)/('Дані з ДІСО'!AE399+'Дані не з ДІСО'!E399+'Дані не з ДІСО'!G399))</f>
        <v>0</v>
      </c>
      <c r="AS399" s="29">
        <f>AQ399*(1+0.25*AR399)*Параметри!$K$51</f>
        <v>0</v>
      </c>
      <c r="AT399" s="40">
        <f>ROUNDUP('Дані з ДІСО'!AF399/Параметри!$K$70,0)</f>
        <v>0</v>
      </c>
      <c r="AU399" s="40">
        <f t="shared" si="60"/>
        <v>0</v>
      </c>
      <c r="AV399" s="40">
        <f>IF(AT399=0,0,'Дані з ДІСО'!AI399/'Дані з ДІСО'!AF399)</f>
        <v>0</v>
      </c>
      <c r="AW399" s="29">
        <f>AU399*(1+0.25*AV399)*Параметри!$K$51</f>
        <v>0</v>
      </c>
      <c r="AX399" s="40">
        <f>ROUNDUP('Дані з ДІСО'!AR399/Параметри!$K$29,0)</f>
        <v>0</v>
      </c>
      <c r="AY399" s="40">
        <f>ROUNDUP('Дані з ДІСО'!AS399/Параметри!$K$29,0)</f>
        <v>0</v>
      </c>
      <c r="AZ399" s="40">
        <f>ROUNDUP('Дані з ДІСО'!AT399/Параметри!$K$29,0)</f>
        <v>0</v>
      </c>
      <c r="BA399" s="64">
        <f>(AX399*Параметри!$K$32+AY399*Параметри!$L$32+AZ399*Параметри!$M$32)/18</f>
        <v>0</v>
      </c>
      <c r="BB399" s="29">
        <f>(BA399*Параметри!$K$51+SUM('Дані з ДІСО'!AR399:AT399)*Параметри!$K$48*Параметри!$K$20/1000)*Параметри!$K$74</f>
        <v>0</v>
      </c>
      <c r="BC399" s="40">
        <f>ROUNDUP(('Дані не з ДІСО'!I399+'Дані не з ДІСО'!K399)/Параметри!$K$26,0)</f>
        <v>0</v>
      </c>
      <c r="BD399" s="29">
        <f>BC399*Параметри!$M$36/18</f>
        <v>0</v>
      </c>
      <c r="BE399" s="40">
        <f>IF(BC399=0,0,'Дані не з ДІСО'!K399/('Дані не з ДІСО'!I399+'Дані не з ДІСО'!K399))</f>
        <v>0</v>
      </c>
      <c r="BF399" s="29">
        <f>(1+0.25*BE399)*BD399*Параметри!$K$51</f>
        <v>0</v>
      </c>
      <c r="BG399" s="40">
        <f>ROUNDUP('Дані не з ДІСО'!M399/Параметри!$K$27,0)</f>
        <v>0</v>
      </c>
      <c r="BH399" s="40">
        <f>BG399*Параметри!$M$37/18</f>
        <v>0</v>
      </c>
      <c r="BI399" s="29">
        <f>BH399*Параметри!$K$51</f>
        <v>0</v>
      </c>
      <c r="BJ399" s="29">
        <f>'Дані не з ДІСО'!N399*Параметри!$K$76</f>
        <v>0</v>
      </c>
      <c r="BK399" s="40">
        <f>ROUNDUP('Дані з ДІСО'!V399/Параметри!$K$25,0)</f>
        <v>0</v>
      </c>
      <c r="BL399" s="40">
        <f>ROUNDUP('Дані з ДІСО'!W399/Параметри!$K$25,0)</f>
        <v>0</v>
      </c>
      <c r="BM399" s="40">
        <f>ROUNDUP('Дані з ДІСО'!X399/Параметри!$K$25,0)</f>
        <v>0</v>
      </c>
      <c r="BN399" s="40">
        <f>(BK399*Параметри!$K$34+BL399*Параметри!$L$34+BM399*Параметри!$M$34)/18</f>
        <v>0</v>
      </c>
      <c r="BO399" s="40">
        <f>IF(K399=0,0,'Дані з ДІСО'!AC399/K399)</f>
        <v>0</v>
      </c>
      <c r="BP399" s="29">
        <f>(1+0.25*BO399)*BN399*Параметри!$K$51</f>
        <v>0</v>
      </c>
      <c r="BQ399" s="29">
        <f>BP399*'Коефіцієнти АТО'!U399</f>
        <v>0</v>
      </c>
      <c r="BR399" s="29">
        <f>K399*(1+0.25*BO399)*Параметри!$K$66*Параметри!$K$20/1000</f>
        <v>0</v>
      </c>
      <c r="BS399" s="29">
        <f>(1+0.25*BO399)*K399*'Коефіцієнти АТО'!S399*Параметри!$K$20/1000</f>
        <v>0</v>
      </c>
      <c r="BT399" s="29">
        <f t="shared" si="61"/>
        <v>0</v>
      </c>
      <c r="BU399" s="40">
        <f>ROUNDUP('Дані з ДІСО'!AG399/Параметри!$K$71,0)</f>
        <v>0</v>
      </c>
      <c r="BV399" s="40">
        <f t="shared" si="62"/>
        <v>0</v>
      </c>
      <c r="BW399" s="40">
        <f>IF('Дані з ДІСО'!AG399=0,0,'Дані з ДІСО'!AJ399/'Дані з ДІСО'!AG399)</f>
        <v>0</v>
      </c>
      <c r="BX399" s="29">
        <f>BV399*(1+0.25*BW399)*Параметри!$K$51</f>
        <v>0</v>
      </c>
      <c r="BY399" s="29">
        <f>ROUND(IF(Параметри!$K$77="No",CC399,CC399*Параметри!$K$78)+AG399,1)</f>
        <v>20928</v>
      </c>
      <c r="BZ399" s="29">
        <f>ROUND(IF(Параметри!$K$77="No",BF399,BF399*Параметри!$K$78),1)</f>
        <v>0</v>
      </c>
      <c r="CA399" s="29">
        <f>ROUND(IF(Параметри!$K$77="No",BI399,BI399*Параметри!$K$78),1)</f>
        <v>0</v>
      </c>
      <c r="CB399" s="29">
        <f>ROUND(IF(Параметри!$K$77="No",BJ399,BJ399*Параметри!$K$78),1)</f>
        <v>0</v>
      </c>
      <c r="CC399" s="29">
        <f t="shared" si="56"/>
        <v>23253.381686610483</v>
      </c>
    </row>
    <row r="400" spans="1:81">
      <c r="A400" s="9">
        <v>399</v>
      </c>
      <c r="B400" s="9" t="s">
        <v>3148</v>
      </c>
      <c r="C400" s="9" t="s">
        <v>3148</v>
      </c>
      <c r="D400" s="9" t="s">
        <v>3523</v>
      </c>
      <c r="E400" s="9" t="s">
        <v>24</v>
      </c>
      <c r="F400" s="9" t="s">
        <v>3536</v>
      </c>
      <c r="G400" s="9" t="s">
        <v>847</v>
      </c>
      <c r="H400" s="29">
        <f>SUM('Дані з ДІСО'!J400:L400)</f>
        <v>350</v>
      </c>
      <c r="I400" s="29">
        <f>SUM('Дані з ДІСО'!G400:I400)</f>
        <v>22</v>
      </c>
      <c r="J400" s="29">
        <f>SUM('Дані з ДІСО'!P400:R400)</f>
        <v>0</v>
      </c>
      <c r="K400" s="29">
        <f>SUM('Дані з ДІСО'!V400:X400)</f>
        <v>0</v>
      </c>
      <c r="L400" s="40">
        <f>ROUNDUP('Дані з ДІСО'!J400/'Коефіцієнти АТО'!$R400,0)</f>
        <v>10</v>
      </c>
      <c r="M400" s="40">
        <f>ROUNDUP('Дані з ДІСО'!K400/'Коефіцієнти АТО'!$R400,0)</f>
        <v>14</v>
      </c>
      <c r="N400" s="40">
        <f>ROUNDUP('Дані з ДІСО'!L400/'Коефіцієнти АТО'!$R400,0)</f>
        <v>3</v>
      </c>
      <c r="O400" s="59">
        <f>(L400*Параметри!$K$32+M400*Параметри!$L$32+N400*Параметри!$M$32)/18</f>
        <v>44.12777777777778</v>
      </c>
      <c r="P400" s="41">
        <f>IF(H400=0,"",'Дані з ДІСО'!Y400/H400)</f>
        <v>0</v>
      </c>
      <c r="Q400" s="29">
        <f>IF(H400=0,"",(1+0.25*P400)*O400*Параметри!$K$51)</f>
        <v>9038.2607525813783</v>
      </c>
      <c r="R400" s="29">
        <f>IF(H400=0,"",Q400*'Коефіцієнти АТО'!T400)</f>
        <v>153.65043279388345</v>
      </c>
      <c r="S400" s="29">
        <f>IF(H400=0,"",H400*(1+0.25*P400)*Параметри!$K$66*Параметри!$K$20/1000)</f>
        <v>0</v>
      </c>
      <c r="T400" s="29">
        <f>IF(H400=0,"",H400*(1+0.25*P400)*'Коефіцієнти АТО'!$S400*Параметри!$K$20/1000)</f>
        <v>1765.3847069867552</v>
      </c>
      <c r="U400" s="29">
        <f t="shared" si="57"/>
        <v>10957.295892362017</v>
      </c>
      <c r="V400" s="29">
        <f t="shared" si="58"/>
        <v>10957.295892362017</v>
      </c>
      <c r="W400" s="40">
        <f>ROUNDUP('Дані з ДІСО'!P400/Параметри!$K$24,0)</f>
        <v>0</v>
      </c>
      <c r="X400" s="40">
        <f>ROUNDUP('Дані з ДІСО'!Q400/Параметри!$K$24,0)</f>
        <v>0</v>
      </c>
      <c r="Y400" s="40">
        <f>ROUNDUP('Дані з ДІСО'!R400/Параметри!$K$24,0)</f>
        <v>0</v>
      </c>
      <c r="Z400" s="59">
        <f>(W400*Параметри!$K$33+X400*Параметри!$L$33+Y400*Параметри!$M$33)/18</f>
        <v>0</v>
      </c>
      <c r="AA400" s="41">
        <f>IF(J400=0,0,'Дані з ДІСО'!AA400/J400)</f>
        <v>0</v>
      </c>
      <c r="AB400" s="29">
        <f>(1+0.25*AA400)*Z400*Параметри!$K$51</f>
        <v>0</v>
      </c>
      <c r="AC400" s="29">
        <f>AB400*'Коефіцієнти АТО'!U400</f>
        <v>0</v>
      </c>
      <c r="AD400" s="29">
        <f>J400*(1+0.25*AA400)*Параметри!$K$66*Параметри!$K$20/1000</f>
        <v>0</v>
      </c>
      <c r="AE400" s="29">
        <f>(1+0.25*AA400)*J400*'Коефіцієнти АТО'!S400*Параметри!$K$20/1000</f>
        <v>0</v>
      </c>
      <c r="AF400" s="29">
        <f t="shared" si="54"/>
        <v>0</v>
      </c>
      <c r="AG400" s="29">
        <v>0</v>
      </c>
      <c r="AH400" s="40">
        <v>0</v>
      </c>
      <c r="AI400" s="40">
        <v>0</v>
      </c>
      <c r="AJ400" s="40">
        <f t="shared" si="55"/>
        <v>0</v>
      </c>
      <c r="AK400" s="29">
        <f>(AH400+AI400)*(1+0.25*AJ400)*Параметри!$K$53</f>
        <v>0</v>
      </c>
      <c r="AL400" s="29">
        <f>ROUNDUP(('Дані з ДІСО'!AU400+'Дані з ДІСО'!AW400)/Параметри!$K$28,0)</f>
        <v>0</v>
      </c>
      <c r="AM400" s="64">
        <f>AL400*Параметри!$M$35/18</f>
        <v>0</v>
      </c>
      <c r="AN400" s="29">
        <f>IF(AL400=0,0,'Дані з ДІСО'!AW400/SUM('Дані з ДІСО'!AU400,'Дані з ДІСО'!AW400))</f>
        <v>0</v>
      </c>
      <c r="AO400" s="29">
        <f>(1+0.25*AN400)*AM400*Параметри!$K$51</f>
        <v>0</v>
      </c>
      <c r="AP400" s="40">
        <f>ROUNDUP(('Дані з ДІСО'!AE400+'Дані не з ДІСО'!E400+'Дані не з ДІСО'!G400)/Параметри!$K$69,0)</f>
        <v>0</v>
      </c>
      <c r="AQ400" s="40">
        <f t="shared" si="59"/>
        <v>0</v>
      </c>
      <c r="AR400" s="40">
        <f>IF(AP400=0,0,('Дані з ДІСО'!AH400+'Дані не з ДІСО'!G400)/('Дані з ДІСО'!AE400+'Дані не з ДІСО'!E400+'Дані не з ДІСО'!G400))</f>
        <v>0</v>
      </c>
      <c r="AS400" s="29">
        <f>AQ400*(1+0.25*AR400)*Параметри!$K$51</f>
        <v>0</v>
      </c>
      <c r="AT400" s="40">
        <f>ROUNDUP('Дані з ДІСО'!AF400/Параметри!$K$70,0)</f>
        <v>0</v>
      </c>
      <c r="AU400" s="40">
        <f t="shared" si="60"/>
        <v>0</v>
      </c>
      <c r="AV400" s="40">
        <f>IF(AT400=0,0,'Дані з ДІСО'!AI400/'Дані з ДІСО'!AF400)</f>
        <v>0</v>
      </c>
      <c r="AW400" s="29">
        <f>AU400*(1+0.25*AV400)*Параметри!$K$51</f>
        <v>0</v>
      </c>
      <c r="AX400" s="40">
        <f>ROUNDUP('Дані з ДІСО'!AR400/Параметри!$K$29,0)</f>
        <v>0</v>
      </c>
      <c r="AY400" s="40">
        <f>ROUNDUP('Дані з ДІСО'!AS400/Параметри!$K$29,0)</f>
        <v>0</v>
      </c>
      <c r="AZ400" s="40">
        <f>ROUNDUP('Дані з ДІСО'!AT400/Параметри!$K$29,0)</f>
        <v>0</v>
      </c>
      <c r="BA400" s="64">
        <f>(AX400*Параметри!$K$32+AY400*Параметри!$L$32+AZ400*Параметри!$M$32)/18</f>
        <v>0</v>
      </c>
      <c r="BB400" s="29">
        <f>(BA400*Параметри!$K$51+SUM('Дані з ДІСО'!AR400:AT400)*Параметри!$K$48*Параметри!$K$20/1000)*Параметри!$K$74</f>
        <v>0</v>
      </c>
      <c r="BC400" s="40">
        <f>ROUNDUP(('Дані не з ДІСО'!I400+'Дані не з ДІСО'!K400)/Параметри!$K$26,0)</f>
        <v>0</v>
      </c>
      <c r="BD400" s="29">
        <f>BC400*Параметри!$M$36/18</f>
        <v>0</v>
      </c>
      <c r="BE400" s="40">
        <f>IF(BC400=0,0,'Дані не з ДІСО'!K400/('Дані не з ДІСО'!I400+'Дані не з ДІСО'!K400))</f>
        <v>0</v>
      </c>
      <c r="BF400" s="29">
        <f>(1+0.25*BE400)*BD400*Параметри!$K$51</f>
        <v>0</v>
      </c>
      <c r="BG400" s="40">
        <f>ROUNDUP('Дані не з ДІСО'!M400/Параметри!$K$27,0)</f>
        <v>0</v>
      </c>
      <c r="BH400" s="40">
        <f>BG400*Параметри!$M$37/18</f>
        <v>0</v>
      </c>
      <c r="BI400" s="29">
        <f>BH400*Параметри!$K$51</f>
        <v>0</v>
      </c>
      <c r="BJ400" s="29">
        <f>'Дані не з ДІСО'!N400*Параметри!$K$76</f>
        <v>0</v>
      </c>
      <c r="BK400" s="40">
        <f>ROUNDUP('Дані з ДІСО'!V400/Параметри!$K$25,0)</f>
        <v>0</v>
      </c>
      <c r="BL400" s="40">
        <f>ROUNDUP('Дані з ДІСО'!W400/Параметри!$K$25,0)</f>
        <v>0</v>
      </c>
      <c r="BM400" s="40">
        <f>ROUNDUP('Дані з ДІСО'!X400/Параметри!$K$25,0)</f>
        <v>0</v>
      </c>
      <c r="BN400" s="40">
        <f>(BK400*Параметри!$K$34+BL400*Параметри!$L$34+BM400*Параметри!$M$34)/18</f>
        <v>0</v>
      </c>
      <c r="BO400" s="40">
        <f>IF(K400=0,0,'Дані з ДІСО'!AC400/K400)</f>
        <v>0</v>
      </c>
      <c r="BP400" s="29">
        <f>(1+0.25*BO400)*BN400*Параметри!$K$51</f>
        <v>0</v>
      </c>
      <c r="BQ400" s="29">
        <f>BP400*'Коефіцієнти АТО'!U400</f>
        <v>0</v>
      </c>
      <c r="BR400" s="29">
        <f>K400*(1+0.25*BO400)*Параметри!$K$66*Параметри!$K$20/1000</f>
        <v>0</v>
      </c>
      <c r="BS400" s="29">
        <f>(1+0.25*BO400)*K400*'Коефіцієнти АТО'!S400*Параметри!$K$20/1000</f>
        <v>0</v>
      </c>
      <c r="BT400" s="29">
        <f t="shared" si="61"/>
        <v>0</v>
      </c>
      <c r="BU400" s="40">
        <f>ROUNDUP('Дані з ДІСО'!AG400/Параметри!$K$71,0)</f>
        <v>0</v>
      </c>
      <c r="BV400" s="40">
        <f t="shared" si="62"/>
        <v>0</v>
      </c>
      <c r="BW400" s="40">
        <f>IF('Дані з ДІСО'!AG400=0,0,'Дані з ДІСО'!AJ400/'Дані з ДІСО'!AG400)</f>
        <v>0</v>
      </c>
      <c r="BX400" s="29">
        <f>BV400*(1+0.25*BW400)*Параметри!$K$51</f>
        <v>0</v>
      </c>
      <c r="BY400" s="29">
        <f>ROUND(IF(Параметри!$K$77="No",CC400,CC400*Параметри!$K$78)+AG400,1)</f>
        <v>9861.6</v>
      </c>
      <c r="BZ400" s="29">
        <f>ROUND(IF(Параметри!$K$77="No",BF400,BF400*Параметри!$K$78),1)</f>
        <v>0</v>
      </c>
      <c r="CA400" s="29">
        <f>ROUND(IF(Параметри!$K$77="No",BI400,BI400*Параметри!$K$78),1)</f>
        <v>0</v>
      </c>
      <c r="CB400" s="29">
        <f>ROUND(IF(Параметри!$K$77="No",BJ400,BJ400*Параметри!$K$78),1)</f>
        <v>0</v>
      </c>
      <c r="CC400" s="29">
        <f t="shared" si="56"/>
        <v>10957.295892362017</v>
      </c>
    </row>
    <row r="401" spans="1:81">
      <c r="A401" s="9">
        <v>400</v>
      </c>
      <c r="B401" s="9" t="s">
        <v>3145</v>
      </c>
      <c r="C401" s="9" t="s">
        <v>3146</v>
      </c>
      <c r="D401" s="9" t="s">
        <v>3523</v>
      </c>
      <c r="E401" s="9" t="s">
        <v>21</v>
      </c>
      <c r="F401" s="9" t="s">
        <v>3537</v>
      </c>
      <c r="G401" s="9" t="s">
        <v>849</v>
      </c>
      <c r="H401" s="29">
        <f>SUM('Дані з ДІСО'!J401:L401)</f>
        <v>0</v>
      </c>
      <c r="I401" s="29">
        <f>SUM('Дані з ДІСО'!G401:I401)</f>
        <v>0</v>
      </c>
      <c r="J401" s="29">
        <f>SUM('Дані з ДІСО'!P401:R401)</f>
        <v>0</v>
      </c>
      <c r="K401" s="29">
        <f>SUM('Дані з ДІСО'!V401:X401)</f>
        <v>0</v>
      </c>
      <c r="L401" s="40">
        <f>ROUNDUP('Дані з ДІСО'!J401/'Коефіцієнти АТО'!$R401,0)</f>
        <v>0</v>
      </c>
      <c r="M401" s="40">
        <f>ROUNDUP('Дані з ДІСО'!K401/'Коефіцієнти АТО'!$R401,0)</f>
        <v>0</v>
      </c>
      <c r="N401" s="40">
        <f>ROUNDUP('Дані з ДІСО'!L401/'Коефіцієнти АТО'!$R401,0)</f>
        <v>0</v>
      </c>
      <c r="O401" s="59">
        <f>(L401*Параметри!$K$32+M401*Параметри!$L$32+N401*Параметри!$M$32)/18</f>
        <v>0</v>
      </c>
      <c r="P401" s="41" t="str">
        <f>IF(H401=0,"",'Дані з ДІСО'!Y401/H401)</f>
        <v/>
      </c>
      <c r="Q401" s="29" t="str">
        <f>IF(H401=0,"",(1+0.25*P401)*O401*Параметри!$K$51)</f>
        <v/>
      </c>
      <c r="R401" s="29" t="str">
        <f>IF(H401=0,"",Q401*'Коефіцієнти АТО'!T401)</f>
        <v/>
      </c>
      <c r="S401" s="29" t="str">
        <f>IF(H401=0,"",H401*(1+0.25*P401)*Параметри!$K$66*Параметри!$K$20/1000)</f>
        <v/>
      </c>
      <c r="T401" s="29" t="str">
        <f>IF(H401=0,"",H401*(1+0.25*P401)*'Коефіцієнти АТО'!$S401*Параметри!$K$20/1000)</f>
        <v/>
      </c>
      <c r="U401" s="29">
        <f t="shared" si="57"/>
        <v>0</v>
      </c>
      <c r="V401" s="29">
        <f t="shared" si="58"/>
        <v>0</v>
      </c>
      <c r="W401" s="40">
        <f>ROUNDUP('Дані з ДІСО'!P401/Параметри!$K$24,0)</f>
        <v>0</v>
      </c>
      <c r="X401" s="40">
        <f>ROUNDUP('Дані з ДІСО'!Q401/Параметри!$K$24,0)</f>
        <v>0</v>
      </c>
      <c r="Y401" s="40">
        <f>ROUNDUP('Дані з ДІСО'!R401/Параметри!$K$24,0)</f>
        <v>0</v>
      </c>
      <c r="Z401" s="59">
        <f>(W401*Параметри!$K$33+X401*Параметри!$L$33+Y401*Параметри!$M$33)/18</f>
        <v>0</v>
      </c>
      <c r="AA401" s="41">
        <f>IF(J401=0,0,'Дані з ДІСО'!AA401/J401)</f>
        <v>0</v>
      </c>
      <c r="AB401" s="29">
        <f>(1+0.25*AA401)*Z401*Параметри!$K$51</f>
        <v>0</v>
      </c>
      <c r="AC401" s="29">
        <f>AB401*'Коефіцієнти АТО'!U401</f>
        <v>0</v>
      </c>
      <c r="AD401" s="29">
        <f>J401*(1+0.25*AA401)*Параметри!$K$66*Параметри!$K$20/1000</f>
        <v>0</v>
      </c>
      <c r="AE401" s="29">
        <f>(1+0.25*AA401)*J401*'Коефіцієнти АТО'!S401*Параметри!$K$20/1000</f>
        <v>0</v>
      </c>
      <c r="AF401" s="29">
        <f t="shared" si="54"/>
        <v>0</v>
      </c>
      <c r="AG401" s="29">
        <v>0</v>
      </c>
      <c r="AH401" s="40">
        <v>0</v>
      </c>
      <c r="AI401" s="40">
        <v>0</v>
      </c>
      <c r="AJ401" s="40">
        <f t="shared" si="55"/>
        <v>0</v>
      </c>
      <c r="AK401" s="29">
        <f>(AH401+AI401)*(1+0.25*AJ401)*Параметри!$K$53</f>
        <v>0</v>
      </c>
      <c r="AL401" s="29">
        <f>ROUNDUP(('Дані з ДІСО'!AU401+'Дані з ДІСО'!AW401)/Параметри!$K$28,0)</f>
        <v>0</v>
      </c>
      <c r="AM401" s="64">
        <f>AL401*Параметри!$M$35/18</f>
        <v>0</v>
      </c>
      <c r="AN401" s="29">
        <f>IF(AL401=0,0,'Дані з ДІСО'!AW401/SUM('Дані з ДІСО'!AU401,'Дані з ДІСО'!AW401))</f>
        <v>0</v>
      </c>
      <c r="AO401" s="29">
        <f>(1+0.25*AN401)*AM401*Параметри!$K$51</f>
        <v>0</v>
      </c>
      <c r="AP401" s="40">
        <f>ROUNDUP(('Дані з ДІСО'!AE401+'Дані не з ДІСО'!E401+'Дані не з ДІСО'!G401)/Параметри!$K$69,0)</f>
        <v>0</v>
      </c>
      <c r="AQ401" s="40">
        <f t="shared" si="59"/>
        <v>0</v>
      </c>
      <c r="AR401" s="40">
        <f>IF(AP401=0,0,('Дані з ДІСО'!AH401+'Дані не з ДІСО'!G401)/('Дані з ДІСО'!AE401+'Дані не з ДІСО'!E401+'Дані не з ДІСО'!G401))</f>
        <v>0</v>
      </c>
      <c r="AS401" s="29">
        <f>AQ401*(1+0.25*AR401)*Параметри!$K$51</f>
        <v>0</v>
      </c>
      <c r="AT401" s="40">
        <f>ROUNDUP('Дані з ДІСО'!AF401/Параметри!$K$70,0)</f>
        <v>0</v>
      </c>
      <c r="AU401" s="40">
        <f t="shared" si="60"/>
        <v>0</v>
      </c>
      <c r="AV401" s="40">
        <f>IF(AT401=0,0,'Дані з ДІСО'!AI401/'Дані з ДІСО'!AF401)</f>
        <v>0</v>
      </c>
      <c r="AW401" s="29">
        <f>AU401*(1+0.25*AV401)*Параметри!$K$51</f>
        <v>0</v>
      </c>
      <c r="AX401" s="40">
        <f>ROUNDUP('Дані з ДІСО'!AR401/Параметри!$K$29,0)</f>
        <v>0</v>
      </c>
      <c r="AY401" s="40">
        <f>ROUNDUP('Дані з ДІСО'!AS401/Параметри!$K$29,0)</f>
        <v>0</v>
      </c>
      <c r="AZ401" s="40">
        <f>ROUNDUP('Дані з ДІСО'!AT401/Параметри!$K$29,0)</f>
        <v>0</v>
      </c>
      <c r="BA401" s="64">
        <f>(AX401*Параметри!$K$32+AY401*Параметри!$L$32+AZ401*Параметри!$M$32)/18</f>
        <v>0</v>
      </c>
      <c r="BB401" s="29">
        <f>(BA401*Параметри!$K$51+SUM('Дані з ДІСО'!AR401:AT401)*Параметри!$K$48*Параметри!$K$20/1000)*Параметри!$K$74</f>
        <v>0</v>
      </c>
      <c r="BC401" s="40">
        <f>ROUNDUP(('Дані не з ДІСО'!I401+'Дані не з ДІСО'!K401)/Параметри!$K$26,0)</f>
        <v>0</v>
      </c>
      <c r="BD401" s="29">
        <f>BC401*Параметри!$M$36/18</f>
        <v>0</v>
      </c>
      <c r="BE401" s="40">
        <f>IF(BC401=0,0,'Дані не з ДІСО'!K401/('Дані не з ДІСО'!I401+'Дані не з ДІСО'!K401))</f>
        <v>0</v>
      </c>
      <c r="BF401" s="29">
        <f>(1+0.25*BE401)*BD401*Параметри!$K$51</f>
        <v>0</v>
      </c>
      <c r="BG401" s="40">
        <f>ROUNDUP('Дані не з ДІСО'!M401/Параметри!$K$27,0)</f>
        <v>0</v>
      </c>
      <c r="BH401" s="40">
        <f>BG401*Параметри!$M$37/18</f>
        <v>0</v>
      </c>
      <c r="BI401" s="29">
        <f>BH401*Параметри!$K$51</f>
        <v>0</v>
      </c>
      <c r="BJ401" s="29">
        <f>'Дані не з ДІСО'!N401*Параметри!$K$76</f>
        <v>0</v>
      </c>
      <c r="BK401" s="40">
        <f>ROUNDUP('Дані з ДІСО'!V401/Параметри!$K$25,0)</f>
        <v>0</v>
      </c>
      <c r="BL401" s="40">
        <f>ROUNDUP('Дані з ДІСО'!W401/Параметри!$K$25,0)</f>
        <v>0</v>
      </c>
      <c r="BM401" s="40">
        <f>ROUNDUP('Дані з ДІСО'!X401/Параметри!$K$25,0)</f>
        <v>0</v>
      </c>
      <c r="BN401" s="40">
        <f>(BK401*Параметри!$K$34+BL401*Параметри!$L$34+BM401*Параметри!$M$34)/18</f>
        <v>0</v>
      </c>
      <c r="BO401" s="40">
        <f>IF(K401=0,0,'Дані з ДІСО'!AC401/K401)</f>
        <v>0</v>
      </c>
      <c r="BP401" s="29">
        <f>(1+0.25*BO401)*BN401*Параметри!$K$51</f>
        <v>0</v>
      </c>
      <c r="BQ401" s="29">
        <f>BP401*'Коефіцієнти АТО'!U401</f>
        <v>0</v>
      </c>
      <c r="BR401" s="29">
        <f>K401*(1+0.25*BO401)*Параметри!$K$66*Параметри!$K$20/1000</f>
        <v>0</v>
      </c>
      <c r="BS401" s="29">
        <f>(1+0.25*BO401)*K401*'Коефіцієнти АТО'!S401*Параметри!$K$20/1000</f>
        <v>0</v>
      </c>
      <c r="BT401" s="29">
        <f t="shared" si="61"/>
        <v>0</v>
      </c>
      <c r="BU401" s="40">
        <f>ROUNDUP('Дані з ДІСО'!AG401/Параметри!$K$71,0)</f>
        <v>0</v>
      </c>
      <c r="BV401" s="40">
        <f t="shared" si="62"/>
        <v>0</v>
      </c>
      <c r="BW401" s="40">
        <f>IF('Дані з ДІСО'!AG401=0,0,'Дані з ДІСО'!AJ401/'Дані з ДІСО'!AG401)</f>
        <v>0</v>
      </c>
      <c r="BX401" s="29">
        <f>BV401*(1+0.25*BW401)*Параметри!$K$51</f>
        <v>0</v>
      </c>
      <c r="BY401" s="29">
        <f>ROUND(IF(Параметри!$K$77="No",CC401,CC401*Параметри!$K$78)+AG401,1)</f>
        <v>0</v>
      </c>
      <c r="BZ401" s="29">
        <f>ROUND(IF(Параметри!$K$77="No",BF401,BF401*Параметри!$K$78),1)</f>
        <v>0</v>
      </c>
      <c r="CA401" s="29">
        <f>ROUND(IF(Параметри!$K$77="No",BI401,BI401*Параметри!$K$78),1)</f>
        <v>0</v>
      </c>
      <c r="CB401" s="29">
        <f>ROUND(IF(Параметри!$K$77="No",BJ401,BJ401*Параметри!$K$78),1)</f>
        <v>0</v>
      </c>
      <c r="CC401" s="29">
        <f t="shared" si="56"/>
        <v>0</v>
      </c>
    </row>
    <row r="402" spans="1:81">
      <c r="A402" s="9">
        <v>401</v>
      </c>
      <c r="B402" s="9" t="s">
        <v>3145</v>
      </c>
      <c r="C402" s="9" t="s">
        <v>3146</v>
      </c>
      <c r="D402" s="9" t="s">
        <v>3523</v>
      </c>
      <c r="E402" s="9" t="s">
        <v>21</v>
      </c>
      <c r="F402" s="9" t="s">
        <v>3538</v>
      </c>
      <c r="G402" s="9" t="s">
        <v>851</v>
      </c>
      <c r="H402" s="29">
        <f>SUM('Дані з ДІСО'!J402:L402)</f>
        <v>1864</v>
      </c>
      <c r="I402" s="29">
        <f>SUM('Дані з ДІСО'!G402:I402)</f>
        <v>91</v>
      </c>
      <c r="J402" s="29">
        <f>SUM('Дані з ДІСО'!P402:R402)</f>
        <v>0</v>
      </c>
      <c r="K402" s="29">
        <f>SUM('Дані з ДІСО'!V402:X402)</f>
        <v>0</v>
      </c>
      <c r="L402" s="40">
        <f>ROUNDUP('Дані з ДІСО'!J402/'Коефіцієнти АТО'!$R402,0)</f>
        <v>37</v>
      </c>
      <c r="M402" s="40">
        <f>ROUNDUP('Дані з ДІСО'!K402/'Коефіцієнти АТО'!$R402,0)</f>
        <v>56</v>
      </c>
      <c r="N402" s="40">
        <f>ROUNDUP('Дані з ДІСО'!L402/'Коефіцієнти АТО'!$R402,0)</f>
        <v>10</v>
      </c>
      <c r="O402" s="59">
        <f>(L402*Параметри!$K$32+M402*Параметри!$L$32+N402*Параметри!$M$32)/18</f>
        <v>168.73333333333335</v>
      </c>
      <c r="P402" s="41">
        <f>IF(H402=0,"",'Дані з ДІСО'!Y402/H402)</f>
        <v>0</v>
      </c>
      <c r="Q402" s="29">
        <f>IF(H402=0,"",(1+0.25*P402)*O402*Параметри!$K$51)</f>
        <v>34559.996925267733</v>
      </c>
      <c r="R402" s="29">
        <f>IF(H402=0,"",Q402*'Коефіцієнти АТО'!T402)</f>
        <v>587.51994772955152</v>
      </c>
      <c r="S402" s="29">
        <f>IF(H402=0,"",H402*(1+0.25*P402)*Параметри!$K$66*Параметри!$K$20/1000)</f>
        <v>0</v>
      </c>
      <c r="T402" s="29">
        <f>IF(H402=0,"",H402*(1+0.25*P402)*'Коефіцієнти АТО'!$S402*Параметри!$K$20/1000)</f>
        <v>5854.0347221654602</v>
      </c>
      <c r="U402" s="29">
        <f t="shared" si="57"/>
        <v>41001.551595162746</v>
      </c>
      <c r="V402" s="29">
        <f t="shared" si="58"/>
        <v>41001.551595162746</v>
      </c>
      <c r="W402" s="40">
        <f>ROUNDUP('Дані з ДІСО'!P402/Параметри!$K$24,0)</f>
        <v>0</v>
      </c>
      <c r="X402" s="40">
        <f>ROUNDUP('Дані з ДІСО'!Q402/Параметри!$K$24,0)</f>
        <v>0</v>
      </c>
      <c r="Y402" s="40">
        <f>ROUNDUP('Дані з ДІСО'!R402/Параметри!$K$24,0)</f>
        <v>0</v>
      </c>
      <c r="Z402" s="59">
        <f>(W402*Параметри!$K$33+X402*Параметри!$L$33+Y402*Параметри!$M$33)/18</f>
        <v>0</v>
      </c>
      <c r="AA402" s="41">
        <f>IF(J402=0,0,'Дані з ДІСО'!AA402/J402)</f>
        <v>0</v>
      </c>
      <c r="AB402" s="29">
        <f>(1+0.25*AA402)*Z402*Параметри!$K$51</f>
        <v>0</v>
      </c>
      <c r="AC402" s="29">
        <f>AB402*'Коефіцієнти АТО'!U402</f>
        <v>0</v>
      </c>
      <c r="AD402" s="29">
        <f>J402*(1+0.25*AA402)*Параметри!$K$66*Параметри!$K$20/1000</f>
        <v>0</v>
      </c>
      <c r="AE402" s="29">
        <f>(1+0.25*AA402)*J402*'Коефіцієнти АТО'!S402*Параметри!$K$20/1000</f>
        <v>0</v>
      </c>
      <c r="AF402" s="29">
        <f t="shared" si="54"/>
        <v>0</v>
      </c>
      <c r="AG402" s="29">
        <v>0</v>
      </c>
      <c r="AH402" s="40">
        <v>18</v>
      </c>
      <c r="AI402" s="40">
        <v>0</v>
      </c>
      <c r="AJ402" s="40">
        <f t="shared" si="55"/>
        <v>0</v>
      </c>
      <c r="AK402" s="29">
        <f>(AH402+AI402)*(1+0.25*AJ402)*Параметри!$K$53</f>
        <v>3229.726962528001</v>
      </c>
      <c r="AL402" s="29">
        <f>ROUNDUP(('Дані з ДІСО'!AU402+'Дані з ДІСО'!AW402)/Параметри!$K$28,0)</f>
        <v>0</v>
      </c>
      <c r="AM402" s="64">
        <f>AL402*Параметри!$M$35/18</f>
        <v>0</v>
      </c>
      <c r="AN402" s="29">
        <f>IF(AL402=0,0,'Дані з ДІСО'!AW402/SUM('Дані з ДІСО'!AU402,'Дані з ДІСО'!AW402))</f>
        <v>0</v>
      </c>
      <c r="AO402" s="29">
        <f>(1+0.25*AN402)*AM402*Параметри!$K$51</f>
        <v>0</v>
      </c>
      <c r="AP402" s="40">
        <f>ROUNDUP(('Дані з ДІСО'!AE402+'Дані не з ДІСО'!E402+'Дані не з ДІСО'!G402)/Параметри!$K$69,0)</f>
        <v>0</v>
      </c>
      <c r="AQ402" s="40">
        <f t="shared" si="59"/>
        <v>0</v>
      </c>
      <c r="AR402" s="40">
        <f>IF(AP402=0,0,('Дані з ДІСО'!AH402+'Дані не з ДІСО'!G402)/('Дані з ДІСО'!AE402+'Дані не з ДІСО'!E402+'Дані не з ДІСО'!G402))</f>
        <v>0</v>
      </c>
      <c r="AS402" s="29">
        <f>AQ402*(1+0.25*AR402)*Параметри!$K$51</f>
        <v>0</v>
      </c>
      <c r="AT402" s="40">
        <f>ROUNDUP('Дані з ДІСО'!AF402/Параметри!$K$70,0)</f>
        <v>0</v>
      </c>
      <c r="AU402" s="40">
        <f t="shared" si="60"/>
        <v>0</v>
      </c>
      <c r="AV402" s="40">
        <f>IF(AT402=0,0,'Дані з ДІСО'!AI402/'Дані з ДІСО'!AF402)</f>
        <v>0</v>
      </c>
      <c r="AW402" s="29">
        <f>AU402*(1+0.25*AV402)*Параметри!$K$51</f>
        <v>0</v>
      </c>
      <c r="AX402" s="40">
        <f>ROUNDUP('Дані з ДІСО'!AR402/Параметри!$K$29,0)</f>
        <v>0</v>
      </c>
      <c r="AY402" s="40">
        <f>ROUNDUP('Дані з ДІСО'!AS402/Параметри!$K$29,0)</f>
        <v>0</v>
      </c>
      <c r="AZ402" s="40">
        <f>ROUNDUP('Дані з ДІСО'!AT402/Параметри!$K$29,0)</f>
        <v>0</v>
      </c>
      <c r="BA402" s="64">
        <f>(AX402*Параметри!$K$32+AY402*Параметри!$L$32+AZ402*Параметри!$M$32)/18</f>
        <v>0</v>
      </c>
      <c r="BB402" s="29">
        <f>(BA402*Параметри!$K$51+SUM('Дані з ДІСО'!AR402:AT402)*Параметри!$K$48*Параметри!$K$20/1000)*Параметри!$K$74</f>
        <v>0</v>
      </c>
      <c r="BC402" s="40">
        <f>ROUNDUP(('Дані не з ДІСО'!I402+'Дані не з ДІСО'!K402)/Параметри!$K$26,0)</f>
        <v>0</v>
      </c>
      <c r="BD402" s="29">
        <f>BC402*Параметри!$M$36/18</f>
        <v>0</v>
      </c>
      <c r="BE402" s="40">
        <f>IF(BC402=0,0,'Дані не з ДІСО'!K402/('Дані не з ДІСО'!I402+'Дані не з ДІСО'!K402))</f>
        <v>0</v>
      </c>
      <c r="BF402" s="29">
        <f>(1+0.25*BE402)*BD402*Параметри!$K$51</f>
        <v>0</v>
      </c>
      <c r="BG402" s="40">
        <f>ROUNDUP('Дані не з ДІСО'!M402/Параметри!$K$27,0)</f>
        <v>0</v>
      </c>
      <c r="BH402" s="40">
        <f>BG402*Параметри!$M$37/18</f>
        <v>0</v>
      </c>
      <c r="BI402" s="29">
        <f>BH402*Параметри!$K$51</f>
        <v>0</v>
      </c>
      <c r="BJ402" s="29">
        <f>'Дані не з ДІСО'!N402*Параметри!$K$76</f>
        <v>0</v>
      </c>
      <c r="BK402" s="40">
        <f>ROUNDUP('Дані з ДІСО'!V402/Параметри!$K$25,0)</f>
        <v>0</v>
      </c>
      <c r="BL402" s="40">
        <f>ROUNDUP('Дані з ДІСО'!W402/Параметри!$K$25,0)</f>
        <v>0</v>
      </c>
      <c r="BM402" s="40">
        <f>ROUNDUP('Дані з ДІСО'!X402/Параметри!$K$25,0)</f>
        <v>0</v>
      </c>
      <c r="BN402" s="40">
        <f>(BK402*Параметри!$K$34+BL402*Параметри!$L$34+BM402*Параметри!$M$34)/18</f>
        <v>0</v>
      </c>
      <c r="BO402" s="40">
        <f>IF(K402=0,0,'Дані з ДІСО'!AC402/K402)</f>
        <v>0</v>
      </c>
      <c r="BP402" s="29">
        <f>(1+0.25*BO402)*BN402*Параметри!$K$51</f>
        <v>0</v>
      </c>
      <c r="BQ402" s="29">
        <f>BP402*'Коефіцієнти АТО'!U402</f>
        <v>0</v>
      </c>
      <c r="BR402" s="29">
        <f>K402*(1+0.25*BO402)*Параметри!$K$66*Параметри!$K$20/1000</f>
        <v>0</v>
      </c>
      <c r="BS402" s="29">
        <f>(1+0.25*BO402)*K402*'Коефіцієнти АТО'!S402*Параметри!$K$20/1000</f>
        <v>0</v>
      </c>
      <c r="BT402" s="29">
        <f t="shared" si="61"/>
        <v>0</v>
      </c>
      <c r="BU402" s="40">
        <f>ROUNDUP('Дані з ДІСО'!AG402/Параметри!$K$71,0)</f>
        <v>0</v>
      </c>
      <c r="BV402" s="40">
        <f t="shared" si="62"/>
        <v>0</v>
      </c>
      <c r="BW402" s="40">
        <f>IF('Дані з ДІСО'!AG402=0,0,'Дані з ДІСО'!AJ402/'Дані з ДІСО'!AG402)</f>
        <v>0</v>
      </c>
      <c r="BX402" s="29">
        <f>BV402*(1+0.25*BW402)*Параметри!$K$51</f>
        <v>0</v>
      </c>
      <c r="BY402" s="29">
        <f>ROUND(IF(Параметри!$K$77="No",CC402,CC402*Параметри!$K$78)+AG402,1)</f>
        <v>39808.199999999997</v>
      </c>
      <c r="BZ402" s="29">
        <f>ROUND(IF(Параметри!$K$77="No",BF402,BF402*Параметри!$K$78),1)</f>
        <v>0</v>
      </c>
      <c r="CA402" s="29">
        <f>ROUND(IF(Параметри!$K$77="No",BI402,BI402*Параметри!$K$78),1)</f>
        <v>0</v>
      </c>
      <c r="CB402" s="29">
        <f>ROUND(IF(Параметри!$K$77="No",BJ402,BJ402*Параметри!$K$78),1)</f>
        <v>0</v>
      </c>
      <c r="CC402" s="29">
        <f t="shared" si="56"/>
        <v>44231.278557690748</v>
      </c>
    </row>
    <row r="403" spans="1:81">
      <c r="A403" s="9">
        <v>402</v>
      </c>
      <c r="B403" s="9" t="s">
        <v>3148</v>
      </c>
      <c r="C403" s="9" t="s">
        <v>3148</v>
      </c>
      <c r="D403" s="9" t="s">
        <v>3523</v>
      </c>
      <c r="E403" s="9" t="s">
        <v>24</v>
      </c>
      <c r="F403" s="9" t="s">
        <v>3539</v>
      </c>
      <c r="G403" s="9" t="s">
        <v>853</v>
      </c>
      <c r="H403" s="29">
        <f>SUM('Дані з ДІСО'!J403:L403)</f>
        <v>711</v>
      </c>
      <c r="I403" s="29">
        <f>SUM('Дані з ДІСО'!G403:I403)</f>
        <v>80</v>
      </c>
      <c r="J403" s="29">
        <f>SUM('Дані з ДІСО'!P403:R403)</f>
        <v>0</v>
      </c>
      <c r="K403" s="29">
        <f>SUM('Дані з ДІСО'!V403:X403)</f>
        <v>0</v>
      </c>
      <c r="L403" s="40">
        <f>ROUNDUP('Дані з ДІСО'!J403/'Коефіцієнти АТО'!$R403,0)</f>
        <v>22</v>
      </c>
      <c r="M403" s="40">
        <f>ROUNDUP('Дані з ДІСО'!K403/'Коефіцієнти АТО'!$R403,0)</f>
        <v>33</v>
      </c>
      <c r="N403" s="40">
        <f>ROUNDUP('Дані з ДІСО'!L403/'Коефіцієнти АТО'!$R403,0)</f>
        <v>5</v>
      </c>
      <c r="O403" s="59">
        <f>(L403*Параметри!$K$32+M403*Параметри!$L$32+N403*Параметри!$M$32)/18</f>
        <v>97.922222222222231</v>
      </c>
      <c r="P403" s="41">
        <f>IF(H403=0,"",'Дані з ДІСО'!Y403/H403)</f>
        <v>0</v>
      </c>
      <c r="Q403" s="29">
        <f>IF(H403=0,"",(1+0.25*P403)*O403*Параметри!$K$51)</f>
        <v>20056.450210877425</v>
      </c>
      <c r="R403" s="29">
        <f>IF(H403=0,"",Q403*'Коефіцієнти АТО'!T403)</f>
        <v>340.95965358491623</v>
      </c>
      <c r="S403" s="29">
        <f>IF(H403=0,"",H403*(1+0.25*P403)*Параметри!$K$66*Параметри!$K$20/1000)</f>
        <v>0</v>
      </c>
      <c r="T403" s="29">
        <f>IF(H403=0,"",H403*(1+0.25*P403)*'Коефіцієнти АТО'!$S403*Параметри!$K$20/1000)</f>
        <v>3586.2529333359516</v>
      </c>
      <c r="U403" s="29">
        <f t="shared" si="57"/>
        <v>23983.662797798293</v>
      </c>
      <c r="V403" s="29">
        <f t="shared" si="58"/>
        <v>23983.662797798293</v>
      </c>
      <c r="W403" s="40">
        <f>ROUNDUP('Дані з ДІСО'!P403/Параметри!$K$24,0)</f>
        <v>0</v>
      </c>
      <c r="X403" s="40">
        <f>ROUNDUP('Дані з ДІСО'!Q403/Параметри!$K$24,0)</f>
        <v>0</v>
      </c>
      <c r="Y403" s="40">
        <f>ROUNDUP('Дані з ДІСО'!R403/Параметри!$K$24,0)</f>
        <v>0</v>
      </c>
      <c r="Z403" s="59">
        <f>(W403*Параметри!$K$33+X403*Параметри!$L$33+Y403*Параметри!$M$33)/18</f>
        <v>0</v>
      </c>
      <c r="AA403" s="41">
        <f>IF(J403=0,0,'Дані з ДІСО'!AA403/J403)</f>
        <v>0</v>
      </c>
      <c r="AB403" s="29">
        <f>(1+0.25*AA403)*Z403*Параметри!$K$51</f>
        <v>0</v>
      </c>
      <c r="AC403" s="29">
        <f>AB403*'Коефіцієнти АТО'!U403</f>
        <v>0</v>
      </c>
      <c r="AD403" s="29">
        <f>J403*(1+0.25*AA403)*Параметри!$K$66*Параметри!$K$20/1000</f>
        <v>0</v>
      </c>
      <c r="AE403" s="29">
        <f>(1+0.25*AA403)*J403*'Коефіцієнти АТО'!S403*Параметри!$K$20/1000</f>
        <v>0</v>
      </c>
      <c r="AF403" s="29">
        <f t="shared" si="54"/>
        <v>0</v>
      </c>
      <c r="AG403" s="29">
        <v>0</v>
      </c>
      <c r="AH403" s="40">
        <v>13</v>
      </c>
      <c r="AI403" s="40">
        <v>0</v>
      </c>
      <c r="AJ403" s="40">
        <f t="shared" si="55"/>
        <v>0</v>
      </c>
      <c r="AK403" s="29">
        <f>(AH403+AI403)*(1+0.25*AJ403)*Параметри!$K$53</f>
        <v>2332.5805840480007</v>
      </c>
      <c r="AL403" s="29">
        <f>ROUNDUP(('Дані з ДІСО'!AU403+'Дані з ДІСО'!AW403)/Параметри!$K$28,0)</f>
        <v>0</v>
      </c>
      <c r="AM403" s="64">
        <f>AL403*Параметри!$M$35/18</f>
        <v>0</v>
      </c>
      <c r="AN403" s="29">
        <f>IF(AL403=0,0,'Дані з ДІСО'!AW403/SUM('Дані з ДІСО'!AU403,'Дані з ДІСО'!AW403))</f>
        <v>0</v>
      </c>
      <c r="AO403" s="29">
        <f>(1+0.25*AN403)*AM403*Параметри!$K$51</f>
        <v>0</v>
      </c>
      <c r="AP403" s="40">
        <f>ROUNDUP(('Дані з ДІСО'!AE403+'Дані не з ДІСО'!E403+'Дані не з ДІСО'!G403)/Параметри!$K$69,0)</f>
        <v>0</v>
      </c>
      <c r="AQ403" s="40">
        <f t="shared" si="59"/>
        <v>0</v>
      </c>
      <c r="AR403" s="40">
        <f>IF(AP403=0,0,('Дані з ДІСО'!AH403+'Дані не з ДІСО'!G403)/('Дані з ДІСО'!AE403+'Дані не з ДІСО'!E403+'Дані не з ДІСО'!G403))</f>
        <v>0</v>
      </c>
      <c r="AS403" s="29">
        <f>AQ403*(1+0.25*AR403)*Параметри!$K$51</f>
        <v>0</v>
      </c>
      <c r="AT403" s="40">
        <f>ROUNDUP('Дані з ДІСО'!AF403/Параметри!$K$70,0)</f>
        <v>0</v>
      </c>
      <c r="AU403" s="40">
        <f t="shared" si="60"/>
        <v>0</v>
      </c>
      <c r="AV403" s="40">
        <f>IF(AT403=0,0,'Дані з ДІСО'!AI403/'Дані з ДІСО'!AF403)</f>
        <v>0</v>
      </c>
      <c r="AW403" s="29">
        <f>AU403*(1+0.25*AV403)*Параметри!$K$51</f>
        <v>0</v>
      </c>
      <c r="AX403" s="40">
        <f>ROUNDUP('Дані з ДІСО'!AR403/Параметри!$K$29,0)</f>
        <v>0</v>
      </c>
      <c r="AY403" s="40">
        <f>ROUNDUP('Дані з ДІСО'!AS403/Параметри!$K$29,0)</f>
        <v>0</v>
      </c>
      <c r="AZ403" s="40">
        <f>ROUNDUP('Дані з ДІСО'!AT403/Параметри!$K$29,0)</f>
        <v>0</v>
      </c>
      <c r="BA403" s="64">
        <f>(AX403*Параметри!$K$32+AY403*Параметри!$L$32+AZ403*Параметри!$M$32)/18</f>
        <v>0</v>
      </c>
      <c r="BB403" s="29">
        <f>(BA403*Параметри!$K$51+SUM('Дані з ДІСО'!AR403:AT403)*Параметри!$K$48*Параметри!$K$20/1000)*Параметри!$K$74</f>
        <v>0</v>
      </c>
      <c r="BC403" s="40">
        <f>ROUNDUP(('Дані не з ДІСО'!I403+'Дані не з ДІСО'!K403)/Параметри!$K$26,0)</f>
        <v>0</v>
      </c>
      <c r="BD403" s="29">
        <f>BC403*Параметри!$M$36/18</f>
        <v>0</v>
      </c>
      <c r="BE403" s="40">
        <f>IF(BC403=0,0,'Дані не з ДІСО'!K403/('Дані не з ДІСО'!I403+'Дані не з ДІСО'!K403))</f>
        <v>0</v>
      </c>
      <c r="BF403" s="29">
        <f>(1+0.25*BE403)*BD403*Параметри!$K$51</f>
        <v>0</v>
      </c>
      <c r="BG403" s="40">
        <f>ROUNDUP('Дані не з ДІСО'!M403/Параметри!$K$27,0)</f>
        <v>0</v>
      </c>
      <c r="BH403" s="40">
        <f>BG403*Параметри!$M$37/18</f>
        <v>0</v>
      </c>
      <c r="BI403" s="29">
        <f>BH403*Параметри!$K$51</f>
        <v>0</v>
      </c>
      <c r="BJ403" s="29">
        <f>'Дані не з ДІСО'!N403*Параметри!$K$76</f>
        <v>0</v>
      </c>
      <c r="BK403" s="40">
        <f>ROUNDUP('Дані з ДІСО'!V403/Параметри!$K$25,0)</f>
        <v>0</v>
      </c>
      <c r="BL403" s="40">
        <f>ROUNDUP('Дані з ДІСО'!W403/Параметри!$K$25,0)</f>
        <v>0</v>
      </c>
      <c r="BM403" s="40">
        <f>ROUNDUP('Дані з ДІСО'!X403/Параметри!$K$25,0)</f>
        <v>0</v>
      </c>
      <c r="BN403" s="40">
        <f>(BK403*Параметри!$K$34+BL403*Параметри!$L$34+BM403*Параметри!$M$34)/18</f>
        <v>0</v>
      </c>
      <c r="BO403" s="40">
        <f>IF(K403=0,0,'Дані з ДІСО'!AC403/K403)</f>
        <v>0</v>
      </c>
      <c r="BP403" s="29">
        <f>(1+0.25*BO403)*BN403*Параметри!$K$51</f>
        <v>0</v>
      </c>
      <c r="BQ403" s="29">
        <f>BP403*'Коефіцієнти АТО'!U403</f>
        <v>0</v>
      </c>
      <c r="BR403" s="29">
        <f>K403*(1+0.25*BO403)*Параметри!$K$66*Параметри!$K$20/1000</f>
        <v>0</v>
      </c>
      <c r="BS403" s="29">
        <f>(1+0.25*BO403)*K403*'Коефіцієнти АТО'!S403*Параметри!$K$20/1000</f>
        <v>0</v>
      </c>
      <c r="BT403" s="29">
        <f t="shared" si="61"/>
        <v>0</v>
      </c>
      <c r="BU403" s="40">
        <f>ROUNDUP('Дані з ДІСО'!AG403/Параметри!$K$71,0)</f>
        <v>0</v>
      </c>
      <c r="BV403" s="40">
        <f t="shared" si="62"/>
        <v>0</v>
      </c>
      <c r="BW403" s="40">
        <f>IF('Дані з ДІСО'!AG403=0,0,'Дані з ДІСО'!AJ403/'Дані з ДІСО'!AG403)</f>
        <v>0</v>
      </c>
      <c r="BX403" s="29">
        <f>BV403*(1+0.25*BW403)*Параметри!$K$51</f>
        <v>0</v>
      </c>
      <c r="BY403" s="29">
        <f>ROUND(IF(Параметри!$K$77="No",CC403,CC403*Параметри!$K$78)+AG403,1)</f>
        <v>23684.6</v>
      </c>
      <c r="BZ403" s="29">
        <f>ROUND(IF(Параметри!$K$77="No",BF403,BF403*Параметри!$K$78),1)</f>
        <v>0</v>
      </c>
      <c r="CA403" s="29">
        <f>ROUND(IF(Параметри!$K$77="No",BI403,BI403*Параметри!$K$78),1)</f>
        <v>0</v>
      </c>
      <c r="CB403" s="29">
        <f>ROUND(IF(Параметри!$K$77="No",BJ403,BJ403*Параметри!$K$78),1)</f>
        <v>0</v>
      </c>
      <c r="CC403" s="29">
        <f t="shared" si="56"/>
        <v>26316.243381846296</v>
      </c>
    </row>
    <row r="404" spans="1:81">
      <c r="A404" s="9">
        <v>403</v>
      </c>
      <c r="B404" s="9" t="s">
        <v>3151</v>
      </c>
      <c r="C404" s="9" t="s">
        <v>3151</v>
      </c>
      <c r="D404" s="9" t="s">
        <v>3523</v>
      </c>
      <c r="E404" s="9" t="s">
        <v>29</v>
      </c>
      <c r="F404" s="9" t="s">
        <v>3540</v>
      </c>
      <c r="G404" s="9" t="s">
        <v>855</v>
      </c>
      <c r="H404" s="29">
        <f>SUM('Дані з ДІСО'!J404:L404)</f>
        <v>1261</v>
      </c>
      <c r="I404" s="29">
        <f>SUM('Дані з ДІСО'!G404:I404)</f>
        <v>53</v>
      </c>
      <c r="J404" s="29">
        <f>SUM('Дані з ДІСО'!P404:R404)</f>
        <v>0</v>
      </c>
      <c r="K404" s="29">
        <f>SUM('Дані з ДІСО'!V404:X404)</f>
        <v>0</v>
      </c>
      <c r="L404" s="40">
        <f>ROUNDUP('Дані з ДІСО'!J404/'Коефіцієнти АТО'!$R404,0)</f>
        <v>33</v>
      </c>
      <c r="M404" s="40">
        <f>ROUNDUP('Дані з ДІСО'!K404/'Коефіцієнти АТО'!$R404,0)</f>
        <v>47</v>
      </c>
      <c r="N404" s="40">
        <f>ROUNDUP('Дані з ДІСО'!L404/'Коефіцієнти АТО'!$R404,0)</f>
        <v>18</v>
      </c>
      <c r="O404" s="59">
        <f>(L404*Параметри!$K$32+M404*Параметри!$L$32+N404*Параметри!$M$32)/18</f>
        <v>163.05000000000001</v>
      </c>
      <c r="P404" s="41">
        <f>IF(H404=0,"",'Дані з ДІСО'!Y404/H404)</f>
        <v>0</v>
      </c>
      <c r="Q404" s="29">
        <f>IF(H404=0,"",(1+0.25*P404)*O404*Параметри!$K$51)</f>
        <v>33395.9353931148</v>
      </c>
      <c r="R404" s="29">
        <f>IF(H404=0,"",Q404*'Коефіцієнти АТО'!T404)</f>
        <v>567.73090168295164</v>
      </c>
      <c r="S404" s="29">
        <f>IF(H404=0,"",H404*(1+0.25*P404)*Параметри!$K$66*Параметри!$K$20/1000)</f>
        <v>0</v>
      </c>
      <c r="T404" s="29">
        <f>IF(H404=0,"",H404*(1+0.25*P404)*'Коефіцієнти АТО'!$S404*Параметри!$K$20/1000)</f>
        <v>5760.3884390562971</v>
      </c>
      <c r="U404" s="29">
        <f t="shared" si="57"/>
        <v>39724.054733854049</v>
      </c>
      <c r="V404" s="29">
        <f t="shared" si="58"/>
        <v>39724.054733854049</v>
      </c>
      <c r="W404" s="40">
        <f>ROUNDUP('Дані з ДІСО'!P404/Параметри!$K$24,0)</f>
        <v>0</v>
      </c>
      <c r="X404" s="40">
        <f>ROUNDUP('Дані з ДІСО'!Q404/Параметри!$K$24,0)</f>
        <v>0</v>
      </c>
      <c r="Y404" s="40">
        <f>ROUNDUP('Дані з ДІСО'!R404/Параметри!$K$24,0)</f>
        <v>0</v>
      </c>
      <c r="Z404" s="59">
        <f>(W404*Параметри!$K$33+X404*Параметри!$L$33+Y404*Параметри!$M$33)/18</f>
        <v>0</v>
      </c>
      <c r="AA404" s="41">
        <f>IF(J404=0,0,'Дані з ДІСО'!AA404/J404)</f>
        <v>0</v>
      </c>
      <c r="AB404" s="29">
        <f>(1+0.25*AA404)*Z404*Параметри!$K$51</f>
        <v>0</v>
      </c>
      <c r="AC404" s="29">
        <f>AB404*'Коефіцієнти АТО'!U404</f>
        <v>0</v>
      </c>
      <c r="AD404" s="29">
        <f>J404*(1+0.25*AA404)*Параметри!$K$66*Параметри!$K$20/1000</f>
        <v>0</v>
      </c>
      <c r="AE404" s="29">
        <f>(1+0.25*AA404)*J404*'Коефіцієнти АТО'!S404*Параметри!$K$20/1000</f>
        <v>0</v>
      </c>
      <c r="AF404" s="29">
        <f t="shared" si="54"/>
        <v>0</v>
      </c>
      <c r="AG404" s="29">
        <v>0</v>
      </c>
      <c r="AH404" s="40">
        <v>5</v>
      </c>
      <c r="AI404" s="40">
        <v>0</v>
      </c>
      <c r="AJ404" s="40">
        <f t="shared" si="55"/>
        <v>0</v>
      </c>
      <c r="AK404" s="29">
        <f>(AH404+AI404)*(1+0.25*AJ404)*Параметри!$K$53</f>
        <v>897.14637848000029</v>
      </c>
      <c r="AL404" s="29">
        <f>ROUNDUP(('Дані з ДІСО'!AU404+'Дані з ДІСО'!AW404)/Параметри!$K$28,0)</f>
        <v>0</v>
      </c>
      <c r="AM404" s="64">
        <f>AL404*Параметри!$M$35/18</f>
        <v>0</v>
      </c>
      <c r="AN404" s="29">
        <f>IF(AL404=0,0,'Дані з ДІСО'!AW404/SUM('Дані з ДІСО'!AU404,'Дані з ДІСО'!AW404))</f>
        <v>0</v>
      </c>
      <c r="AO404" s="29">
        <f>(1+0.25*AN404)*AM404*Параметри!$K$51</f>
        <v>0</v>
      </c>
      <c r="AP404" s="40">
        <f>ROUNDUP(('Дані з ДІСО'!AE404+'Дані не з ДІСО'!E404+'Дані не з ДІСО'!G404)/Параметри!$K$69,0)</f>
        <v>0</v>
      </c>
      <c r="AQ404" s="40">
        <f t="shared" si="59"/>
        <v>0</v>
      </c>
      <c r="AR404" s="40">
        <f>IF(AP404=0,0,('Дані з ДІСО'!AH404+'Дані не з ДІСО'!G404)/('Дані з ДІСО'!AE404+'Дані не з ДІСО'!E404+'Дані не з ДІСО'!G404))</f>
        <v>0</v>
      </c>
      <c r="AS404" s="29">
        <f>AQ404*(1+0.25*AR404)*Параметри!$K$51</f>
        <v>0</v>
      </c>
      <c r="AT404" s="40">
        <f>ROUNDUP('Дані з ДІСО'!AF404/Параметри!$K$70,0)</f>
        <v>0</v>
      </c>
      <c r="AU404" s="40">
        <f t="shared" si="60"/>
        <v>0</v>
      </c>
      <c r="AV404" s="40">
        <f>IF(AT404=0,0,'Дані з ДІСО'!AI404/'Дані з ДІСО'!AF404)</f>
        <v>0</v>
      </c>
      <c r="AW404" s="29">
        <f>AU404*(1+0.25*AV404)*Параметри!$K$51</f>
        <v>0</v>
      </c>
      <c r="AX404" s="40">
        <f>ROUNDUP('Дані з ДІСО'!AR404/Параметри!$K$29,0)</f>
        <v>0</v>
      </c>
      <c r="AY404" s="40">
        <f>ROUNDUP('Дані з ДІСО'!AS404/Параметри!$K$29,0)</f>
        <v>0</v>
      </c>
      <c r="AZ404" s="40">
        <f>ROUNDUP('Дані з ДІСО'!AT404/Параметри!$K$29,0)</f>
        <v>0</v>
      </c>
      <c r="BA404" s="64">
        <f>(AX404*Параметри!$K$32+AY404*Параметри!$L$32+AZ404*Параметри!$M$32)/18</f>
        <v>0</v>
      </c>
      <c r="BB404" s="29">
        <f>(BA404*Параметри!$K$51+SUM('Дані з ДІСО'!AR404:AT404)*Параметри!$K$48*Параметри!$K$20/1000)*Параметри!$K$74</f>
        <v>0</v>
      </c>
      <c r="BC404" s="40">
        <f>ROUNDUP(('Дані не з ДІСО'!I404+'Дані не з ДІСО'!K404)/Параметри!$K$26,0)</f>
        <v>0</v>
      </c>
      <c r="BD404" s="29">
        <f>BC404*Параметри!$M$36/18</f>
        <v>0</v>
      </c>
      <c r="BE404" s="40">
        <f>IF(BC404=0,0,'Дані не з ДІСО'!K404/('Дані не з ДІСО'!I404+'Дані не з ДІСО'!K404))</f>
        <v>0</v>
      </c>
      <c r="BF404" s="29">
        <f>(1+0.25*BE404)*BD404*Параметри!$K$51</f>
        <v>0</v>
      </c>
      <c r="BG404" s="40">
        <f>ROUNDUP('Дані не з ДІСО'!M404/Параметри!$K$27,0)</f>
        <v>0</v>
      </c>
      <c r="BH404" s="40">
        <f>BG404*Параметри!$M$37/18</f>
        <v>0</v>
      </c>
      <c r="BI404" s="29">
        <f>BH404*Параметри!$K$51</f>
        <v>0</v>
      </c>
      <c r="BJ404" s="29">
        <f>'Дані не з ДІСО'!N404*Параметри!$K$76</f>
        <v>0</v>
      </c>
      <c r="BK404" s="40">
        <f>ROUNDUP('Дані з ДІСО'!V404/Параметри!$K$25,0)</f>
        <v>0</v>
      </c>
      <c r="BL404" s="40">
        <f>ROUNDUP('Дані з ДІСО'!W404/Параметри!$K$25,0)</f>
        <v>0</v>
      </c>
      <c r="BM404" s="40">
        <f>ROUNDUP('Дані з ДІСО'!X404/Параметри!$K$25,0)</f>
        <v>0</v>
      </c>
      <c r="BN404" s="40">
        <f>(BK404*Параметри!$K$34+BL404*Параметри!$L$34+BM404*Параметри!$M$34)/18</f>
        <v>0</v>
      </c>
      <c r="BO404" s="40">
        <f>IF(K404=0,0,'Дані з ДІСО'!AC404/K404)</f>
        <v>0</v>
      </c>
      <c r="BP404" s="29">
        <f>(1+0.25*BO404)*BN404*Параметри!$K$51</f>
        <v>0</v>
      </c>
      <c r="BQ404" s="29">
        <f>BP404*'Коефіцієнти АТО'!U404</f>
        <v>0</v>
      </c>
      <c r="BR404" s="29">
        <f>K404*(1+0.25*BO404)*Параметри!$K$66*Параметри!$K$20/1000</f>
        <v>0</v>
      </c>
      <c r="BS404" s="29">
        <f>(1+0.25*BO404)*K404*'Коефіцієнти АТО'!S404*Параметри!$K$20/1000</f>
        <v>0</v>
      </c>
      <c r="BT404" s="29">
        <f t="shared" si="61"/>
        <v>0</v>
      </c>
      <c r="BU404" s="40">
        <f>ROUNDUP('Дані з ДІСО'!AG404/Параметри!$K$71,0)</f>
        <v>0</v>
      </c>
      <c r="BV404" s="40">
        <f t="shared" si="62"/>
        <v>0</v>
      </c>
      <c r="BW404" s="40">
        <f>IF('Дані з ДІСО'!AG404=0,0,'Дані з ДІСО'!AJ404/'Дані з ДІСО'!AG404)</f>
        <v>0</v>
      </c>
      <c r="BX404" s="29">
        <f>BV404*(1+0.25*BW404)*Параметри!$K$51</f>
        <v>0</v>
      </c>
      <c r="BY404" s="29">
        <f>ROUND(IF(Параметри!$K$77="No",CC404,CC404*Параметри!$K$78)+AG404,1)</f>
        <v>36559.1</v>
      </c>
      <c r="BZ404" s="29">
        <f>ROUND(IF(Параметри!$K$77="No",BF404,BF404*Параметри!$K$78),1)</f>
        <v>0</v>
      </c>
      <c r="CA404" s="29">
        <f>ROUND(IF(Параметри!$K$77="No",BI404,BI404*Параметри!$K$78),1)</f>
        <v>0</v>
      </c>
      <c r="CB404" s="29">
        <f>ROUND(IF(Параметри!$K$77="No",BJ404,BJ404*Параметри!$K$78),1)</f>
        <v>0</v>
      </c>
      <c r="CC404" s="29">
        <f t="shared" si="56"/>
        <v>40621.201112334049</v>
      </c>
    </row>
    <row r="405" spans="1:81">
      <c r="A405" s="9">
        <v>404</v>
      </c>
      <c r="B405" s="9" t="s">
        <v>3145</v>
      </c>
      <c r="C405" s="9" t="s">
        <v>3146</v>
      </c>
      <c r="D405" s="9" t="s">
        <v>3523</v>
      </c>
      <c r="E405" s="9" t="s">
        <v>21</v>
      </c>
      <c r="F405" s="9" t="s">
        <v>3541</v>
      </c>
      <c r="G405" s="9" t="s">
        <v>857</v>
      </c>
      <c r="H405" s="29">
        <f>SUM('Дані з ДІСО'!J405:L405)</f>
        <v>1671.5</v>
      </c>
      <c r="I405" s="29">
        <f>SUM('Дані з ДІСО'!G405:I405)</f>
        <v>88</v>
      </c>
      <c r="J405" s="29">
        <f>SUM('Дані з ДІСО'!P405:R405)</f>
        <v>0</v>
      </c>
      <c r="K405" s="29">
        <f>SUM('Дані з ДІСО'!V405:X405)</f>
        <v>0</v>
      </c>
      <c r="L405" s="40">
        <f>ROUNDUP('Дані з ДІСО'!J405/'Коефіцієнти АТО'!$R405,0)</f>
        <v>36</v>
      </c>
      <c r="M405" s="40">
        <f>ROUNDUP('Дані з ДІСО'!K405/'Коефіцієнти АТО'!$R405,0)</f>
        <v>53</v>
      </c>
      <c r="N405" s="40">
        <f>ROUNDUP('Дані з ДІСО'!L405/'Коефіцієнти АТО'!$R405,0)</f>
        <v>10</v>
      </c>
      <c r="O405" s="59">
        <f>(L405*Параметри!$K$32+M405*Параметри!$L$32+N405*Параметри!$M$32)/18</f>
        <v>162.00555555555559</v>
      </c>
      <c r="P405" s="41">
        <f>IF(H405=0,"",'Дані з ДІСО'!Y405/H405)</f>
        <v>0</v>
      </c>
      <c r="Q405" s="29">
        <f>IF(H405=0,"",(1+0.25*P405)*O405*Параметри!$K$51)</f>
        <v>33182.01206169276</v>
      </c>
      <c r="R405" s="29">
        <f>IF(H405=0,"",Q405*'Коефіцієнти АТО'!T405)</f>
        <v>564.09420504877698</v>
      </c>
      <c r="S405" s="29">
        <f>IF(H405=0,"",H405*(1+0.25*P405)*Параметри!$K$66*Параметри!$K$20/1000)</f>
        <v>0</v>
      </c>
      <c r="T405" s="29">
        <f>IF(H405=0,"",H405*(1+0.25*P405)*'Коефіцієнти АТО'!$S405*Параметри!$K$20/1000)</f>
        <v>5249.4737328860328</v>
      </c>
      <c r="U405" s="29">
        <f t="shared" si="57"/>
        <v>38995.579999627575</v>
      </c>
      <c r="V405" s="29">
        <f t="shared" si="58"/>
        <v>38995.579999627575</v>
      </c>
      <c r="W405" s="40">
        <f>ROUNDUP('Дані з ДІСО'!P405/Параметри!$K$24,0)</f>
        <v>0</v>
      </c>
      <c r="X405" s="40">
        <f>ROUNDUP('Дані з ДІСО'!Q405/Параметри!$K$24,0)</f>
        <v>0</v>
      </c>
      <c r="Y405" s="40">
        <f>ROUNDUP('Дані з ДІСО'!R405/Параметри!$K$24,0)</f>
        <v>0</v>
      </c>
      <c r="Z405" s="59">
        <f>(W405*Параметри!$K$33+X405*Параметри!$L$33+Y405*Параметри!$M$33)/18</f>
        <v>0</v>
      </c>
      <c r="AA405" s="41">
        <f>IF(J405=0,0,'Дані з ДІСО'!AA405/J405)</f>
        <v>0</v>
      </c>
      <c r="AB405" s="29">
        <f>(1+0.25*AA405)*Z405*Параметри!$K$51</f>
        <v>0</v>
      </c>
      <c r="AC405" s="29">
        <f>AB405*'Коефіцієнти АТО'!U405</f>
        <v>0</v>
      </c>
      <c r="AD405" s="29">
        <f>J405*(1+0.25*AA405)*Параметри!$K$66*Параметри!$K$20/1000</f>
        <v>0</v>
      </c>
      <c r="AE405" s="29">
        <f>(1+0.25*AA405)*J405*'Коефіцієнти АТО'!S405*Параметри!$K$20/1000</f>
        <v>0</v>
      </c>
      <c r="AF405" s="29">
        <f t="shared" si="54"/>
        <v>0</v>
      </c>
      <c r="AG405" s="29">
        <v>0</v>
      </c>
      <c r="AH405" s="40">
        <v>32</v>
      </c>
      <c r="AI405" s="40">
        <v>0</v>
      </c>
      <c r="AJ405" s="40">
        <f t="shared" si="55"/>
        <v>0</v>
      </c>
      <c r="AK405" s="29">
        <f>(AH405+AI405)*(1+0.25*AJ405)*Параметри!$K$53</f>
        <v>5741.7368222720015</v>
      </c>
      <c r="AL405" s="29">
        <f>ROUNDUP(('Дані з ДІСО'!AU405+'Дані з ДІСО'!AW405)/Параметри!$K$28,0)</f>
        <v>0</v>
      </c>
      <c r="AM405" s="64">
        <f>AL405*Параметри!$M$35/18</f>
        <v>0</v>
      </c>
      <c r="AN405" s="29">
        <f>IF(AL405=0,0,'Дані з ДІСО'!AW405/SUM('Дані з ДІСО'!AU405,'Дані з ДІСО'!AW405))</f>
        <v>0</v>
      </c>
      <c r="AO405" s="29">
        <f>(1+0.25*AN405)*AM405*Параметри!$K$51</f>
        <v>0</v>
      </c>
      <c r="AP405" s="40">
        <f>ROUNDUP(('Дані з ДІСО'!AE405+'Дані не з ДІСО'!E405+'Дані не з ДІСО'!G405)/Параметри!$K$69,0)</f>
        <v>0</v>
      </c>
      <c r="AQ405" s="40">
        <f t="shared" si="59"/>
        <v>0</v>
      </c>
      <c r="AR405" s="40">
        <f>IF(AP405=0,0,('Дані з ДІСО'!AH405+'Дані не з ДІСО'!G405)/('Дані з ДІСО'!AE405+'Дані не з ДІСО'!E405+'Дані не з ДІСО'!G405))</f>
        <v>0</v>
      </c>
      <c r="AS405" s="29">
        <f>AQ405*(1+0.25*AR405)*Параметри!$K$51</f>
        <v>0</v>
      </c>
      <c r="AT405" s="40">
        <f>ROUNDUP('Дані з ДІСО'!AF405/Параметри!$K$70,0)</f>
        <v>0</v>
      </c>
      <c r="AU405" s="40">
        <f t="shared" si="60"/>
        <v>0</v>
      </c>
      <c r="AV405" s="40">
        <f>IF(AT405=0,0,'Дані з ДІСО'!AI405/'Дані з ДІСО'!AF405)</f>
        <v>0</v>
      </c>
      <c r="AW405" s="29">
        <f>AU405*(1+0.25*AV405)*Параметри!$K$51</f>
        <v>0</v>
      </c>
      <c r="AX405" s="40">
        <f>ROUNDUP('Дані з ДІСО'!AR405/Параметри!$K$29,0)</f>
        <v>0</v>
      </c>
      <c r="AY405" s="40">
        <f>ROUNDUP('Дані з ДІСО'!AS405/Параметри!$K$29,0)</f>
        <v>0</v>
      </c>
      <c r="AZ405" s="40">
        <f>ROUNDUP('Дані з ДІСО'!AT405/Параметри!$K$29,0)</f>
        <v>0</v>
      </c>
      <c r="BA405" s="64">
        <f>(AX405*Параметри!$K$32+AY405*Параметри!$L$32+AZ405*Параметри!$M$32)/18</f>
        <v>0</v>
      </c>
      <c r="BB405" s="29">
        <f>(BA405*Параметри!$K$51+SUM('Дані з ДІСО'!AR405:AT405)*Параметри!$K$48*Параметри!$K$20/1000)*Параметри!$K$74</f>
        <v>0</v>
      </c>
      <c r="BC405" s="40">
        <f>ROUNDUP(('Дані не з ДІСО'!I405+'Дані не з ДІСО'!K405)/Параметри!$K$26,0)</f>
        <v>0</v>
      </c>
      <c r="BD405" s="29">
        <f>BC405*Параметри!$M$36/18</f>
        <v>0</v>
      </c>
      <c r="BE405" s="40">
        <f>IF(BC405=0,0,'Дані не з ДІСО'!K405/('Дані не з ДІСО'!I405+'Дані не з ДІСО'!K405))</f>
        <v>0</v>
      </c>
      <c r="BF405" s="29">
        <f>(1+0.25*BE405)*BD405*Параметри!$K$51</f>
        <v>0</v>
      </c>
      <c r="BG405" s="40">
        <f>ROUNDUP('Дані не з ДІСО'!M405/Параметри!$K$27,0)</f>
        <v>0</v>
      </c>
      <c r="BH405" s="40">
        <f>BG405*Параметри!$M$37/18</f>
        <v>0</v>
      </c>
      <c r="BI405" s="29">
        <f>BH405*Параметри!$K$51</f>
        <v>0</v>
      </c>
      <c r="BJ405" s="29">
        <f>'Дані не з ДІСО'!N405*Параметри!$K$76</f>
        <v>0</v>
      </c>
      <c r="BK405" s="40">
        <f>ROUNDUP('Дані з ДІСО'!V405/Параметри!$K$25,0)</f>
        <v>0</v>
      </c>
      <c r="BL405" s="40">
        <f>ROUNDUP('Дані з ДІСО'!W405/Параметри!$K$25,0)</f>
        <v>0</v>
      </c>
      <c r="BM405" s="40">
        <f>ROUNDUP('Дані з ДІСО'!X405/Параметри!$K$25,0)</f>
        <v>0</v>
      </c>
      <c r="BN405" s="40">
        <f>(BK405*Параметри!$K$34+BL405*Параметри!$L$34+BM405*Параметри!$M$34)/18</f>
        <v>0</v>
      </c>
      <c r="BO405" s="40">
        <f>IF(K405=0,0,'Дані з ДІСО'!AC405/K405)</f>
        <v>0</v>
      </c>
      <c r="BP405" s="29">
        <f>(1+0.25*BO405)*BN405*Параметри!$K$51</f>
        <v>0</v>
      </c>
      <c r="BQ405" s="29">
        <f>BP405*'Коефіцієнти АТО'!U405</f>
        <v>0</v>
      </c>
      <c r="BR405" s="29">
        <f>K405*(1+0.25*BO405)*Параметри!$K$66*Параметри!$K$20/1000</f>
        <v>0</v>
      </c>
      <c r="BS405" s="29">
        <f>(1+0.25*BO405)*K405*'Коефіцієнти АТО'!S405*Параметри!$K$20/1000</f>
        <v>0</v>
      </c>
      <c r="BT405" s="29">
        <f t="shared" si="61"/>
        <v>0</v>
      </c>
      <c r="BU405" s="40">
        <f>ROUNDUP('Дані з ДІСО'!AG405/Параметри!$K$71,0)</f>
        <v>0</v>
      </c>
      <c r="BV405" s="40">
        <f t="shared" si="62"/>
        <v>0</v>
      </c>
      <c r="BW405" s="40">
        <f>IF('Дані з ДІСО'!AG405=0,0,'Дані з ДІСО'!AJ405/'Дані з ДІСО'!AG405)</f>
        <v>0</v>
      </c>
      <c r="BX405" s="29">
        <f>BV405*(1+0.25*BW405)*Параметри!$K$51</f>
        <v>0</v>
      </c>
      <c r="BY405" s="29">
        <f>ROUND(IF(Параметри!$K$77="No",CC405,CC405*Параметри!$K$78)+AG405,1)</f>
        <v>40263.599999999999</v>
      </c>
      <c r="BZ405" s="29">
        <f>ROUND(IF(Параметри!$K$77="No",BF405,BF405*Параметри!$K$78),1)</f>
        <v>0</v>
      </c>
      <c r="CA405" s="29">
        <f>ROUND(IF(Параметри!$K$77="No",BI405,BI405*Параметри!$K$78),1)</f>
        <v>0</v>
      </c>
      <c r="CB405" s="29">
        <f>ROUND(IF(Параметри!$K$77="No",BJ405,BJ405*Параметри!$K$78),1)</f>
        <v>0</v>
      </c>
      <c r="CC405" s="29">
        <f t="shared" si="56"/>
        <v>44737.316821899578</v>
      </c>
    </row>
    <row r="406" spans="1:81">
      <c r="A406" s="9">
        <v>405</v>
      </c>
      <c r="B406" s="9" t="s">
        <v>3148</v>
      </c>
      <c r="C406" s="9" t="s">
        <v>3148</v>
      </c>
      <c r="D406" s="9" t="s">
        <v>3523</v>
      </c>
      <c r="E406" s="9" t="s">
        <v>24</v>
      </c>
      <c r="F406" s="9" t="s">
        <v>3224</v>
      </c>
      <c r="G406" s="9" t="s">
        <v>859</v>
      </c>
      <c r="H406" s="29">
        <f>SUM('Дані з ДІСО'!J406:L406)</f>
        <v>399</v>
      </c>
      <c r="I406" s="29">
        <f>SUM('Дані з ДІСО'!G406:I406)</f>
        <v>21</v>
      </c>
      <c r="J406" s="29">
        <f>SUM('Дані з ДІСО'!P406:R406)</f>
        <v>0</v>
      </c>
      <c r="K406" s="29">
        <f>SUM('Дані з ДІСО'!V406:X406)</f>
        <v>0</v>
      </c>
      <c r="L406" s="40">
        <f>ROUNDUP('Дані з ДІСО'!J406/'Коефіцієнти АТО'!$R406,0)</f>
        <v>13</v>
      </c>
      <c r="M406" s="40">
        <f>ROUNDUP('Дані з ДІСО'!K406/'Коефіцієнти АТО'!$R406,0)</f>
        <v>18</v>
      </c>
      <c r="N406" s="40">
        <f>ROUNDUP('Дані з ДІСО'!L406/'Коефіцієнти АТО'!$R406,0)</f>
        <v>4</v>
      </c>
      <c r="O406" s="59">
        <f>(L406*Параметри!$K$32+M406*Параметри!$L$32+N406*Параметри!$M$32)/18</f>
        <v>57.199999999999996</v>
      </c>
      <c r="P406" s="41">
        <f>IF(H406=0,"",'Дані з ДІСО'!Y406/H406)</f>
        <v>0</v>
      </c>
      <c r="Q406" s="29">
        <f>IF(H406=0,"",(1+0.25*P406)*O406*Параметри!$K$51)</f>
        <v>11715.716065539198</v>
      </c>
      <c r="R406" s="29">
        <f>IF(H406=0,"",Q406*'Коефіцієнти АТО'!T406)</f>
        <v>199.16717311416639</v>
      </c>
      <c r="S406" s="29">
        <f>IF(H406=0,"",H406*(1+0.25*P406)*Параметри!$K$66*Параметри!$K$20/1000)</f>
        <v>0</v>
      </c>
      <c r="T406" s="29">
        <f>IF(H406=0,"",H406*(1+0.25*P406)*'Коефіцієнти АТО'!$S406*Параметри!$K$20/1000)</f>
        <v>2012.538565964901</v>
      </c>
      <c r="U406" s="29">
        <f t="shared" si="57"/>
        <v>13927.421804618265</v>
      </c>
      <c r="V406" s="29">
        <f t="shared" si="58"/>
        <v>13927.421804618265</v>
      </c>
      <c r="W406" s="40">
        <f>ROUNDUP('Дані з ДІСО'!P406/Параметри!$K$24,0)</f>
        <v>0</v>
      </c>
      <c r="X406" s="40">
        <f>ROUNDUP('Дані з ДІСО'!Q406/Параметри!$K$24,0)</f>
        <v>0</v>
      </c>
      <c r="Y406" s="40">
        <f>ROUNDUP('Дані з ДІСО'!R406/Параметри!$K$24,0)</f>
        <v>0</v>
      </c>
      <c r="Z406" s="59">
        <f>(W406*Параметри!$K$33+X406*Параметри!$L$33+Y406*Параметри!$M$33)/18</f>
        <v>0</v>
      </c>
      <c r="AA406" s="41">
        <f>IF(J406=0,0,'Дані з ДІСО'!AA406/J406)</f>
        <v>0</v>
      </c>
      <c r="AB406" s="29">
        <f>(1+0.25*AA406)*Z406*Параметри!$K$51</f>
        <v>0</v>
      </c>
      <c r="AC406" s="29">
        <f>AB406*'Коефіцієнти АТО'!U406</f>
        <v>0</v>
      </c>
      <c r="AD406" s="29">
        <f>J406*(1+0.25*AA406)*Параметри!$K$66*Параметри!$K$20/1000</f>
        <v>0</v>
      </c>
      <c r="AE406" s="29">
        <f>(1+0.25*AA406)*J406*'Коефіцієнти АТО'!S406*Параметри!$K$20/1000</f>
        <v>0</v>
      </c>
      <c r="AF406" s="29">
        <f t="shared" si="54"/>
        <v>0</v>
      </c>
      <c r="AG406" s="29">
        <v>0</v>
      </c>
      <c r="AH406" s="40">
        <v>10</v>
      </c>
      <c r="AI406" s="40">
        <v>0</v>
      </c>
      <c r="AJ406" s="40">
        <f t="shared" si="55"/>
        <v>0</v>
      </c>
      <c r="AK406" s="29">
        <f>(AH406+AI406)*(1+0.25*AJ406)*Параметри!$K$53</f>
        <v>1794.2927569600006</v>
      </c>
      <c r="AL406" s="29">
        <f>ROUNDUP(('Дані з ДІСО'!AU406+'Дані з ДІСО'!AW406)/Параметри!$K$28,0)</f>
        <v>0</v>
      </c>
      <c r="AM406" s="64">
        <f>AL406*Параметри!$M$35/18</f>
        <v>0</v>
      </c>
      <c r="AN406" s="29">
        <f>IF(AL406=0,0,'Дані з ДІСО'!AW406/SUM('Дані з ДІСО'!AU406,'Дані з ДІСО'!AW406))</f>
        <v>0</v>
      </c>
      <c r="AO406" s="29">
        <f>(1+0.25*AN406)*AM406*Параметри!$K$51</f>
        <v>0</v>
      </c>
      <c r="AP406" s="40">
        <f>ROUNDUP(('Дані з ДІСО'!AE406+'Дані не з ДІСО'!E406+'Дані не з ДІСО'!G406)/Параметри!$K$69,0)</f>
        <v>0</v>
      </c>
      <c r="AQ406" s="40">
        <f t="shared" si="59"/>
        <v>0</v>
      </c>
      <c r="AR406" s="40">
        <f>IF(AP406=0,0,('Дані з ДІСО'!AH406+'Дані не з ДІСО'!G406)/('Дані з ДІСО'!AE406+'Дані не з ДІСО'!E406+'Дані не з ДІСО'!G406))</f>
        <v>0</v>
      </c>
      <c r="AS406" s="29">
        <f>AQ406*(1+0.25*AR406)*Параметри!$K$51</f>
        <v>0</v>
      </c>
      <c r="AT406" s="40">
        <f>ROUNDUP('Дані з ДІСО'!AF406/Параметри!$K$70,0)</f>
        <v>0</v>
      </c>
      <c r="AU406" s="40">
        <f t="shared" si="60"/>
        <v>0</v>
      </c>
      <c r="AV406" s="40">
        <f>IF(AT406=0,0,'Дані з ДІСО'!AI406/'Дані з ДІСО'!AF406)</f>
        <v>0</v>
      </c>
      <c r="AW406" s="29">
        <f>AU406*(1+0.25*AV406)*Параметри!$K$51</f>
        <v>0</v>
      </c>
      <c r="AX406" s="40">
        <f>ROUNDUP('Дані з ДІСО'!AR406/Параметри!$K$29,0)</f>
        <v>0</v>
      </c>
      <c r="AY406" s="40">
        <f>ROUNDUP('Дані з ДІСО'!AS406/Параметри!$K$29,0)</f>
        <v>0</v>
      </c>
      <c r="AZ406" s="40">
        <f>ROUNDUP('Дані з ДІСО'!AT406/Параметри!$K$29,0)</f>
        <v>0</v>
      </c>
      <c r="BA406" s="64">
        <f>(AX406*Параметри!$K$32+AY406*Параметри!$L$32+AZ406*Параметри!$M$32)/18</f>
        <v>0</v>
      </c>
      <c r="BB406" s="29">
        <f>(BA406*Параметри!$K$51+SUM('Дані з ДІСО'!AR406:AT406)*Параметри!$K$48*Параметри!$K$20/1000)*Параметри!$K$74</f>
        <v>0</v>
      </c>
      <c r="BC406" s="40">
        <f>ROUNDUP(('Дані не з ДІСО'!I406+'Дані не з ДІСО'!K406)/Параметри!$K$26,0)</f>
        <v>0</v>
      </c>
      <c r="BD406" s="29">
        <f>BC406*Параметри!$M$36/18</f>
        <v>0</v>
      </c>
      <c r="BE406" s="40">
        <f>IF(BC406=0,0,'Дані не з ДІСО'!K406/('Дані не з ДІСО'!I406+'Дані не з ДІСО'!K406))</f>
        <v>0</v>
      </c>
      <c r="BF406" s="29">
        <f>(1+0.25*BE406)*BD406*Параметри!$K$51</f>
        <v>0</v>
      </c>
      <c r="BG406" s="40">
        <f>ROUNDUP('Дані не з ДІСО'!M406/Параметри!$K$27,0)</f>
        <v>0</v>
      </c>
      <c r="BH406" s="40">
        <f>BG406*Параметри!$M$37/18</f>
        <v>0</v>
      </c>
      <c r="BI406" s="29">
        <f>BH406*Параметри!$K$51</f>
        <v>0</v>
      </c>
      <c r="BJ406" s="29">
        <f>'Дані не з ДІСО'!N406*Параметри!$K$76</f>
        <v>0</v>
      </c>
      <c r="BK406" s="40">
        <f>ROUNDUP('Дані з ДІСО'!V406/Параметри!$K$25,0)</f>
        <v>0</v>
      </c>
      <c r="BL406" s="40">
        <f>ROUNDUP('Дані з ДІСО'!W406/Параметри!$K$25,0)</f>
        <v>0</v>
      </c>
      <c r="BM406" s="40">
        <f>ROUNDUP('Дані з ДІСО'!X406/Параметри!$K$25,0)</f>
        <v>0</v>
      </c>
      <c r="BN406" s="40">
        <f>(BK406*Параметри!$K$34+BL406*Параметри!$L$34+BM406*Параметри!$M$34)/18</f>
        <v>0</v>
      </c>
      <c r="BO406" s="40">
        <f>IF(K406=0,0,'Дані з ДІСО'!AC406/K406)</f>
        <v>0</v>
      </c>
      <c r="BP406" s="29">
        <f>(1+0.25*BO406)*BN406*Параметри!$K$51</f>
        <v>0</v>
      </c>
      <c r="BQ406" s="29">
        <f>BP406*'Коефіцієнти АТО'!U406</f>
        <v>0</v>
      </c>
      <c r="BR406" s="29">
        <f>K406*(1+0.25*BO406)*Параметри!$K$66*Параметри!$K$20/1000</f>
        <v>0</v>
      </c>
      <c r="BS406" s="29">
        <f>(1+0.25*BO406)*K406*'Коефіцієнти АТО'!S406*Параметри!$K$20/1000</f>
        <v>0</v>
      </c>
      <c r="BT406" s="29">
        <f t="shared" si="61"/>
        <v>0</v>
      </c>
      <c r="BU406" s="40">
        <f>ROUNDUP('Дані з ДІСО'!AG406/Параметри!$K$71,0)</f>
        <v>0</v>
      </c>
      <c r="BV406" s="40">
        <f t="shared" si="62"/>
        <v>0</v>
      </c>
      <c r="BW406" s="40">
        <f>IF('Дані з ДІСО'!AG406=0,0,'Дані з ДІСО'!AJ406/'Дані з ДІСО'!AG406)</f>
        <v>0</v>
      </c>
      <c r="BX406" s="29">
        <f>BV406*(1+0.25*BW406)*Параметри!$K$51</f>
        <v>0</v>
      </c>
      <c r="BY406" s="29">
        <f>ROUND(IF(Параметри!$K$77="No",CC406,CC406*Параметри!$K$78)+AG406,1)</f>
        <v>14149.5</v>
      </c>
      <c r="BZ406" s="29">
        <f>ROUND(IF(Параметри!$K$77="No",BF406,BF406*Параметри!$K$78),1)</f>
        <v>0</v>
      </c>
      <c r="CA406" s="29">
        <f>ROUND(IF(Параметри!$K$77="No",BI406,BI406*Параметри!$K$78),1)</f>
        <v>0</v>
      </c>
      <c r="CB406" s="29">
        <f>ROUND(IF(Параметри!$K$77="No",BJ406,BJ406*Параметри!$K$78),1)</f>
        <v>0</v>
      </c>
      <c r="CC406" s="29">
        <f t="shared" si="56"/>
        <v>15721.714561578265</v>
      </c>
    </row>
    <row r="407" spans="1:81">
      <c r="A407" s="9">
        <v>406</v>
      </c>
      <c r="B407" s="9" t="s">
        <v>3148</v>
      </c>
      <c r="C407" s="9" t="s">
        <v>3148</v>
      </c>
      <c r="D407" s="9" t="s">
        <v>3523</v>
      </c>
      <c r="E407" s="9" t="s">
        <v>24</v>
      </c>
      <c r="F407" s="9" t="s">
        <v>3315</v>
      </c>
      <c r="G407" s="9" t="s">
        <v>861</v>
      </c>
      <c r="H407" s="29">
        <f>SUM('Дані з ДІСО'!J407:L407)</f>
        <v>1071.5</v>
      </c>
      <c r="I407" s="29">
        <f>SUM('Дані з ДІСО'!G407:I407)</f>
        <v>27</v>
      </c>
      <c r="J407" s="29">
        <f>SUM('Дані з ДІСО'!P407:R407)</f>
        <v>0</v>
      </c>
      <c r="K407" s="29">
        <f>SUM('Дані з ДІСО'!V407:X407)</f>
        <v>0</v>
      </c>
      <c r="L407" s="40">
        <f>ROUNDUP('Дані з ДІСО'!J407/'Коефіцієнти АТО'!$R407,0)</f>
        <v>40</v>
      </c>
      <c r="M407" s="40">
        <f>ROUNDUP('Дані з ДІСО'!K407/'Коефіцієнти АТО'!$R407,0)</f>
        <v>44</v>
      </c>
      <c r="N407" s="40">
        <f>ROUNDUP('Дані з ДІСО'!L407/'Коефіцієнти АТО'!$R407,0)</f>
        <v>7</v>
      </c>
      <c r="O407" s="59">
        <f>(L407*Параметри!$K$32+M407*Параметри!$L$32+N407*Параметри!$M$32)/18</f>
        <v>144.85000000000002</v>
      </c>
      <c r="P407" s="41">
        <f>IF(H407=0,"",'Дані з ДІСО'!Y407/H407)</f>
        <v>0</v>
      </c>
      <c r="Q407" s="29">
        <f>IF(H407=0,"",(1+0.25*P407)*O407*Параметри!$K$51)</f>
        <v>29668.207554079603</v>
      </c>
      <c r="R407" s="29">
        <f>IF(H407=0,"",Q407*'Коефіцієнти АТО'!T407)</f>
        <v>504.3595284193533</v>
      </c>
      <c r="S407" s="29">
        <f>IF(H407=0,"",H407*(1+0.25*P407)*Параметри!$K$66*Параметри!$K$20/1000)</f>
        <v>0</v>
      </c>
      <c r="T407" s="29">
        <f>IF(H407=0,"",H407*(1+0.25*P407)*'Коефіцієнти АТО'!$S407*Параметри!$K$20/1000)</f>
        <v>5404.5991815323086</v>
      </c>
      <c r="U407" s="29">
        <f t="shared" si="57"/>
        <v>35577.166264031264</v>
      </c>
      <c r="V407" s="29">
        <f t="shared" si="58"/>
        <v>35577.166264031264</v>
      </c>
      <c r="W407" s="40">
        <f>ROUNDUP('Дані з ДІСО'!P407/Параметри!$K$24,0)</f>
        <v>0</v>
      </c>
      <c r="X407" s="40">
        <f>ROUNDUP('Дані з ДІСО'!Q407/Параметри!$K$24,0)</f>
        <v>0</v>
      </c>
      <c r="Y407" s="40">
        <f>ROUNDUP('Дані з ДІСО'!R407/Параметри!$K$24,0)</f>
        <v>0</v>
      </c>
      <c r="Z407" s="59">
        <f>(W407*Параметри!$K$33+X407*Параметри!$L$33+Y407*Параметри!$M$33)/18</f>
        <v>0</v>
      </c>
      <c r="AA407" s="41">
        <f>IF(J407=0,0,'Дані з ДІСО'!AA407/J407)</f>
        <v>0</v>
      </c>
      <c r="AB407" s="29">
        <f>(1+0.25*AA407)*Z407*Параметри!$K$51</f>
        <v>0</v>
      </c>
      <c r="AC407" s="29">
        <f>AB407*'Коефіцієнти АТО'!U407</f>
        <v>0</v>
      </c>
      <c r="AD407" s="29">
        <f>J407*(1+0.25*AA407)*Параметри!$K$66*Параметри!$K$20/1000</f>
        <v>0</v>
      </c>
      <c r="AE407" s="29">
        <f>(1+0.25*AA407)*J407*'Коефіцієнти АТО'!S407*Параметри!$K$20/1000</f>
        <v>0</v>
      </c>
      <c r="AF407" s="29">
        <f t="shared" si="54"/>
        <v>0</v>
      </c>
      <c r="AG407" s="29">
        <v>0</v>
      </c>
      <c r="AH407" s="40">
        <v>39</v>
      </c>
      <c r="AI407" s="40">
        <v>0</v>
      </c>
      <c r="AJ407" s="40">
        <f t="shared" si="55"/>
        <v>0</v>
      </c>
      <c r="AK407" s="29">
        <f>(AH407+AI407)*(1+0.25*AJ407)*Параметри!$K$53</f>
        <v>6997.741752144002</v>
      </c>
      <c r="AL407" s="29">
        <f>ROUNDUP(('Дані з ДІСО'!AU407+'Дані з ДІСО'!AW407)/Параметри!$K$28,0)</f>
        <v>0</v>
      </c>
      <c r="AM407" s="64">
        <f>AL407*Параметри!$M$35/18</f>
        <v>0</v>
      </c>
      <c r="AN407" s="29">
        <f>IF(AL407=0,0,'Дані з ДІСО'!AW407/SUM('Дані з ДІСО'!AU407,'Дані з ДІСО'!AW407))</f>
        <v>0</v>
      </c>
      <c r="AO407" s="29">
        <f>(1+0.25*AN407)*AM407*Параметри!$K$51</f>
        <v>0</v>
      </c>
      <c r="AP407" s="40">
        <f>ROUNDUP(('Дані з ДІСО'!AE407+'Дані не з ДІСО'!E407+'Дані не з ДІСО'!G407)/Параметри!$K$69,0)</f>
        <v>0</v>
      </c>
      <c r="AQ407" s="40">
        <f t="shared" si="59"/>
        <v>0</v>
      </c>
      <c r="AR407" s="40">
        <f>IF(AP407=0,0,('Дані з ДІСО'!AH407+'Дані не з ДІСО'!G407)/('Дані з ДІСО'!AE407+'Дані не з ДІСО'!E407+'Дані не з ДІСО'!G407))</f>
        <v>0</v>
      </c>
      <c r="AS407" s="29">
        <f>AQ407*(1+0.25*AR407)*Параметри!$K$51</f>
        <v>0</v>
      </c>
      <c r="AT407" s="40">
        <f>ROUNDUP('Дані з ДІСО'!AF407/Параметри!$K$70,0)</f>
        <v>0</v>
      </c>
      <c r="AU407" s="40">
        <f t="shared" si="60"/>
        <v>0</v>
      </c>
      <c r="AV407" s="40">
        <f>IF(AT407=0,0,'Дані з ДІСО'!AI407/'Дані з ДІСО'!AF407)</f>
        <v>0</v>
      </c>
      <c r="AW407" s="29">
        <f>AU407*(1+0.25*AV407)*Параметри!$K$51</f>
        <v>0</v>
      </c>
      <c r="AX407" s="40">
        <f>ROUNDUP('Дані з ДІСО'!AR407/Параметри!$K$29,0)</f>
        <v>0</v>
      </c>
      <c r="AY407" s="40">
        <f>ROUNDUP('Дані з ДІСО'!AS407/Параметри!$K$29,0)</f>
        <v>0</v>
      </c>
      <c r="AZ407" s="40">
        <f>ROUNDUP('Дані з ДІСО'!AT407/Параметри!$K$29,0)</f>
        <v>0</v>
      </c>
      <c r="BA407" s="64">
        <f>(AX407*Параметри!$K$32+AY407*Параметри!$L$32+AZ407*Параметри!$M$32)/18</f>
        <v>0</v>
      </c>
      <c r="BB407" s="29">
        <f>(BA407*Параметри!$K$51+SUM('Дані з ДІСО'!AR407:AT407)*Параметри!$K$48*Параметри!$K$20/1000)*Параметри!$K$74</f>
        <v>0</v>
      </c>
      <c r="BC407" s="40">
        <f>ROUNDUP(('Дані не з ДІСО'!I407+'Дані не з ДІСО'!K407)/Параметри!$K$26,0)</f>
        <v>0</v>
      </c>
      <c r="BD407" s="29">
        <f>BC407*Параметри!$M$36/18</f>
        <v>0</v>
      </c>
      <c r="BE407" s="40">
        <f>IF(BC407=0,0,'Дані не з ДІСО'!K407/('Дані не з ДІСО'!I407+'Дані не з ДІСО'!K407))</f>
        <v>0</v>
      </c>
      <c r="BF407" s="29">
        <f>(1+0.25*BE407)*BD407*Параметри!$K$51</f>
        <v>0</v>
      </c>
      <c r="BG407" s="40">
        <f>ROUNDUP('Дані не з ДІСО'!M407/Параметри!$K$27,0)</f>
        <v>0</v>
      </c>
      <c r="BH407" s="40">
        <f>BG407*Параметри!$M$37/18</f>
        <v>0</v>
      </c>
      <c r="BI407" s="29">
        <f>BH407*Параметри!$K$51</f>
        <v>0</v>
      </c>
      <c r="BJ407" s="29">
        <f>'Дані не з ДІСО'!N407*Параметри!$K$76</f>
        <v>0</v>
      </c>
      <c r="BK407" s="40">
        <f>ROUNDUP('Дані з ДІСО'!V407/Параметри!$K$25,0)</f>
        <v>0</v>
      </c>
      <c r="BL407" s="40">
        <f>ROUNDUP('Дані з ДІСО'!W407/Параметри!$K$25,0)</f>
        <v>0</v>
      </c>
      <c r="BM407" s="40">
        <f>ROUNDUP('Дані з ДІСО'!X407/Параметри!$K$25,0)</f>
        <v>0</v>
      </c>
      <c r="BN407" s="40">
        <f>(BK407*Параметри!$K$34+BL407*Параметри!$L$34+BM407*Параметри!$M$34)/18</f>
        <v>0</v>
      </c>
      <c r="BO407" s="40">
        <f>IF(K407=0,0,'Дані з ДІСО'!AC407/K407)</f>
        <v>0</v>
      </c>
      <c r="BP407" s="29">
        <f>(1+0.25*BO407)*BN407*Параметри!$K$51</f>
        <v>0</v>
      </c>
      <c r="BQ407" s="29">
        <f>BP407*'Коефіцієнти АТО'!U407</f>
        <v>0</v>
      </c>
      <c r="BR407" s="29">
        <f>K407*(1+0.25*BO407)*Параметри!$K$66*Параметри!$K$20/1000</f>
        <v>0</v>
      </c>
      <c r="BS407" s="29">
        <f>(1+0.25*BO407)*K407*'Коефіцієнти АТО'!S407*Параметри!$K$20/1000</f>
        <v>0</v>
      </c>
      <c r="BT407" s="29">
        <f t="shared" si="61"/>
        <v>0</v>
      </c>
      <c r="BU407" s="40">
        <f>ROUNDUP('Дані з ДІСО'!AG407/Параметри!$K$71,0)</f>
        <v>0</v>
      </c>
      <c r="BV407" s="40">
        <f t="shared" si="62"/>
        <v>0</v>
      </c>
      <c r="BW407" s="40">
        <f>IF('Дані з ДІСО'!AG407=0,0,'Дані з ДІСО'!AJ407/'Дані з ДІСО'!AG407)</f>
        <v>0</v>
      </c>
      <c r="BX407" s="29">
        <f>BV407*(1+0.25*BW407)*Параметри!$K$51</f>
        <v>0</v>
      </c>
      <c r="BY407" s="29">
        <f>ROUND(IF(Параметри!$K$77="No",CC407,CC407*Параметри!$K$78)+AG407,1)</f>
        <v>38317.4</v>
      </c>
      <c r="BZ407" s="29">
        <f>ROUND(IF(Параметри!$K$77="No",BF407,BF407*Параметри!$K$78),1)</f>
        <v>0</v>
      </c>
      <c r="CA407" s="29">
        <f>ROUND(IF(Параметри!$K$77="No",BI407,BI407*Параметри!$K$78),1)</f>
        <v>0</v>
      </c>
      <c r="CB407" s="29">
        <f>ROUND(IF(Параметри!$K$77="No",BJ407,BJ407*Параметри!$K$78),1)</f>
        <v>0</v>
      </c>
      <c r="CC407" s="29">
        <f t="shared" si="56"/>
        <v>42574.908016175264</v>
      </c>
    </row>
    <row r="408" spans="1:81">
      <c r="A408" s="9">
        <v>407</v>
      </c>
      <c r="B408" s="9" t="s">
        <v>3148</v>
      </c>
      <c r="C408" s="9" t="s">
        <v>3148</v>
      </c>
      <c r="D408" s="9" t="s">
        <v>3523</v>
      </c>
      <c r="E408" s="9" t="s">
        <v>24</v>
      </c>
      <c r="F408" s="9" t="s">
        <v>3542</v>
      </c>
      <c r="G408" s="9" t="s">
        <v>863</v>
      </c>
      <c r="H408" s="29">
        <f>SUM('Дані з ДІСО'!J408:L408)</f>
        <v>0</v>
      </c>
      <c r="I408" s="29">
        <f>SUM('Дані з ДІСО'!G408:I408)</f>
        <v>0</v>
      </c>
      <c r="J408" s="29">
        <f>SUM('Дані з ДІСО'!P408:R408)</f>
        <v>0</v>
      </c>
      <c r="K408" s="29">
        <f>SUM('Дані з ДІСО'!V408:X408)</f>
        <v>0</v>
      </c>
      <c r="L408" s="40">
        <f>ROUNDUP('Дані з ДІСО'!J408/'Коефіцієнти АТО'!$R408,0)</f>
        <v>0</v>
      </c>
      <c r="M408" s="40">
        <f>ROUNDUP('Дані з ДІСО'!K408/'Коефіцієнти АТО'!$R408,0)</f>
        <v>0</v>
      </c>
      <c r="N408" s="40">
        <f>ROUNDUP('Дані з ДІСО'!L408/'Коефіцієнти АТО'!$R408,0)</f>
        <v>0</v>
      </c>
      <c r="O408" s="59">
        <f>(L408*Параметри!$K$32+M408*Параметри!$L$32+N408*Параметри!$M$32)/18</f>
        <v>0</v>
      </c>
      <c r="P408" s="41" t="str">
        <f>IF(H408=0,"",'Дані з ДІСО'!Y408/H408)</f>
        <v/>
      </c>
      <c r="Q408" s="29" t="str">
        <f>IF(H408=0,"",(1+0.25*P408)*O408*Параметри!$K$51)</f>
        <v/>
      </c>
      <c r="R408" s="29" t="str">
        <f>IF(H408=0,"",Q408*'Коефіцієнти АТО'!T408)</f>
        <v/>
      </c>
      <c r="S408" s="29" t="str">
        <f>IF(H408=0,"",H408*(1+0.25*P408)*Параметри!$K$66*Параметри!$K$20/1000)</f>
        <v/>
      </c>
      <c r="T408" s="29" t="str">
        <f>IF(H408=0,"",H408*(1+0.25*P408)*'Коефіцієнти АТО'!$S408*Параметри!$K$20/1000)</f>
        <v/>
      </c>
      <c r="U408" s="29">
        <f t="shared" si="57"/>
        <v>0</v>
      </c>
      <c r="V408" s="29">
        <f t="shared" si="58"/>
        <v>0</v>
      </c>
      <c r="W408" s="40">
        <f>ROUNDUP('Дані з ДІСО'!P408/Параметри!$K$24,0)</f>
        <v>0</v>
      </c>
      <c r="X408" s="40">
        <f>ROUNDUP('Дані з ДІСО'!Q408/Параметри!$K$24,0)</f>
        <v>0</v>
      </c>
      <c r="Y408" s="40">
        <f>ROUNDUP('Дані з ДІСО'!R408/Параметри!$K$24,0)</f>
        <v>0</v>
      </c>
      <c r="Z408" s="59">
        <f>(W408*Параметри!$K$33+X408*Параметри!$L$33+Y408*Параметри!$M$33)/18</f>
        <v>0</v>
      </c>
      <c r="AA408" s="41">
        <f>IF(J408=0,0,'Дані з ДІСО'!AA408/J408)</f>
        <v>0</v>
      </c>
      <c r="AB408" s="29">
        <f>(1+0.25*AA408)*Z408*Параметри!$K$51</f>
        <v>0</v>
      </c>
      <c r="AC408" s="29">
        <f>AB408*'Коефіцієнти АТО'!U408</f>
        <v>0</v>
      </c>
      <c r="AD408" s="29">
        <f>J408*(1+0.25*AA408)*Параметри!$K$66*Параметри!$K$20/1000</f>
        <v>0</v>
      </c>
      <c r="AE408" s="29">
        <f>(1+0.25*AA408)*J408*'Коефіцієнти АТО'!S408*Параметри!$K$20/1000</f>
        <v>0</v>
      </c>
      <c r="AF408" s="29">
        <f t="shared" si="54"/>
        <v>0</v>
      </c>
      <c r="AG408" s="29">
        <v>0</v>
      </c>
      <c r="AH408" s="40">
        <v>0</v>
      </c>
      <c r="AI408" s="40">
        <v>0</v>
      </c>
      <c r="AJ408" s="40">
        <f t="shared" si="55"/>
        <v>0</v>
      </c>
      <c r="AK408" s="29">
        <f>(AH408+AI408)*(1+0.25*AJ408)*Параметри!$K$53</f>
        <v>0</v>
      </c>
      <c r="AL408" s="29">
        <f>ROUNDUP(('Дані з ДІСО'!AU408+'Дані з ДІСО'!AW408)/Параметри!$K$28,0)</f>
        <v>0</v>
      </c>
      <c r="AM408" s="64">
        <f>AL408*Параметри!$M$35/18</f>
        <v>0</v>
      </c>
      <c r="AN408" s="29">
        <f>IF(AL408=0,0,'Дані з ДІСО'!AW408/SUM('Дані з ДІСО'!AU408,'Дані з ДІСО'!AW408))</f>
        <v>0</v>
      </c>
      <c r="AO408" s="29">
        <f>(1+0.25*AN408)*AM408*Параметри!$K$51</f>
        <v>0</v>
      </c>
      <c r="AP408" s="40">
        <f>ROUNDUP(('Дані з ДІСО'!AE408+'Дані не з ДІСО'!E408+'Дані не з ДІСО'!G408)/Параметри!$K$69,0)</f>
        <v>0</v>
      </c>
      <c r="AQ408" s="40">
        <f t="shared" si="59"/>
        <v>0</v>
      </c>
      <c r="AR408" s="40">
        <f>IF(AP408=0,0,('Дані з ДІСО'!AH408+'Дані не з ДІСО'!G408)/('Дані з ДІСО'!AE408+'Дані не з ДІСО'!E408+'Дані не з ДІСО'!G408))</f>
        <v>0</v>
      </c>
      <c r="AS408" s="29">
        <f>AQ408*(1+0.25*AR408)*Параметри!$K$51</f>
        <v>0</v>
      </c>
      <c r="AT408" s="40">
        <f>ROUNDUP('Дані з ДІСО'!AF408/Параметри!$K$70,0)</f>
        <v>0</v>
      </c>
      <c r="AU408" s="40">
        <f t="shared" si="60"/>
        <v>0</v>
      </c>
      <c r="AV408" s="40">
        <f>IF(AT408=0,0,'Дані з ДІСО'!AI408/'Дані з ДІСО'!AF408)</f>
        <v>0</v>
      </c>
      <c r="AW408" s="29">
        <f>AU408*(1+0.25*AV408)*Параметри!$K$51</f>
        <v>0</v>
      </c>
      <c r="AX408" s="40">
        <f>ROUNDUP('Дані з ДІСО'!AR408/Параметри!$K$29,0)</f>
        <v>0</v>
      </c>
      <c r="AY408" s="40">
        <f>ROUNDUP('Дані з ДІСО'!AS408/Параметри!$K$29,0)</f>
        <v>0</v>
      </c>
      <c r="AZ408" s="40">
        <f>ROUNDUP('Дані з ДІСО'!AT408/Параметри!$K$29,0)</f>
        <v>0</v>
      </c>
      <c r="BA408" s="64">
        <f>(AX408*Параметри!$K$32+AY408*Параметри!$L$32+AZ408*Параметри!$M$32)/18</f>
        <v>0</v>
      </c>
      <c r="BB408" s="29">
        <f>(BA408*Параметри!$K$51+SUM('Дані з ДІСО'!AR408:AT408)*Параметри!$K$48*Параметри!$K$20/1000)*Параметри!$K$74</f>
        <v>0</v>
      </c>
      <c r="BC408" s="40">
        <f>ROUNDUP(('Дані не з ДІСО'!I408+'Дані не з ДІСО'!K408)/Параметри!$K$26,0)</f>
        <v>0</v>
      </c>
      <c r="BD408" s="29">
        <f>BC408*Параметри!$M$36/18</f>
        <v>0</v>
      </c>
      <c r="BE408" s="40">
        <f>IF(BC408=0,0,'Дані не з ДІСО'!K408/('Дані не з ДІСО'!I408+'Дані не з ДІСО'!K408))</f>
        <v>0</v>
      </c>
      <c r="BF408" s="29">
        <f>(1+0.25*BE408)*BD408*Параметри!$K$51</f>
        <v>0</v>
      </c>
      <c r="BG408" s="40">
        <f>ROUNDUP('Дані не з ДІСО'!M408/Параметри!$K$27,0)</f>
        <v>0</v>
      </c>
      <c r="BH408" s="40">
        <f>BG408*Параметри!$M$37/18</f>
        <v>0</v>
      </c>
      <c r="BI408" s="29">
        <f>BH408*Параметри!$K$51</f>
        <v>0</v>
      </c>
      <c r="BJ408" s="29">
        <f>'Дані не з ДІСО'!N408*Параметри!$K$76</f>
        <v>0</v>
      </c>
      <c r="BK408" s="40">
        <f>ROUNDUP('Дані з ДІСО'!V408/Параметри!$K$25,0)</f>
        <v>0</v>
      </c>
      <c r="BL408" s="40">
        <f>ROUNDUP('Дані з ДІСО'!W408/Параметри!$K$25,0)</f>
        <v>0</v>
      </c>
      <c r="BM408" s="40">
        <f>ROUNDUP('Дані з ДІСО'!X408/Параметри!$K$25,0)</f>
        <v>0</v>
      </c>
      <c r="BN408" s="40">
        <f>(BK408*Параметри!$K$34+BL408*Параметри!$L$34+BM408*Параметри!$M$34)/18</f>
        <v>0</v>
      </c>
      <c r="BO408" s="40">
        <f>IF(K408=0,0,'Дані з ДІСО'!AC408/K408)</f>
        <v>0</v>
      </c>
      <c r="BP408" s="29">
        <f>(1+0.25*BO408)*BN408*Параметри!$K$51</f>
        <v>0</v>
      </c>
      <c r="BQ408" s="29">
        <f>BP408*'Коефіцієнти АТО'!U408</f>
        <v>0</v>
      </c>
      <c r="BR408" s="29">
        <f>K408*(1+0.25*BO408)*Параметри!$K$66*Параметри!$K$20/1000</f>
        <v>0</v>
      </c>
      <c r="BS408" s="29">
        <f>(1+0.25*BO408)*K408*'Коефіцієнти АТО'!S408*Параметри!$K$20/1000</f>
        <v>0</v>
      </c>
      <c r="BT408" s="29">
        <f t="shared" si="61"/>
        <v>0</v>
      </c>
      <c r="BU408" s="40">
        <f>ROUNDUP('Дані з ДІСО'!AG408/Параметри!$K$71,0)</f>
        <v>0</v>
      </c>
      <c r="BV408" s="40">
        <f t="shared" si="62"/>
        <v>0</v>
      </c>
      <c r="BW408" s="40">
        <f>IF('Дані з ДІСО'!AG408=0,0,'Дані з ДІСО'!AJ408/'Дані з ДІСО'!AG408)</f>
        <v>0</v>
      </c>
      <c r="BX408" s="29">
        <f>BV408*(1+0.25*BW408)*Параметри!$K$51</f>
        <v>0</v>
      </c>
      <c r="BY408" s="29">
        <f>ROUND(IF(Параметри!$K$77="No",CC408,CC408*Параметри!$K$78)+AG408,1)</f>
        <v>0</v>
      </c>
      <c r="BZ408" s="29">
        <f>ROUND(IF(Параметри!$K$77="No",BF408,BF408*Параметри!$K$78),1)</f>
        <v>0</v>
      </c>
      <c r="CA408" s="29">
        <f>ROUND(IF(Параметри!$K$77="No",BI408,BI408*Параметри!$K$78),1)</f>
        <v>0</v>
      </c>
      <c r="CB408" s="29">
        <f>ROUND(IF(Параметри!$K$77="No",BJ408,BJ408*Параметри!$K$78),1)</f>
        <v>0</v>
      </c>
      <c r="CC408" s="29">
        <f t="shared" si="56"/>
        <v>0</v>
      </c>
    </row>
    <row r="409" spans="1:81">
      <c r="A409" s="9">
        <v>408</v>
      </c>
      <c r="B409" s="9" t="s">
        <v>3148</v>
      </c>
      <c r="C409" s="9" t="s">
        <v>3148</v>
      </c>
      <c r="D409" s="9" t="s">
        <v>3523</v>
      </c>
      <c r="E409" s="9" t="s">
        <v>24</v>
      </c>
      <c r="F409" s="9" t="s">
        <v>3543</v>
      </c>
      <c r="G409" s="9" t="s">
        <v>865</v>
      </c>
      <c r="H409" s="29">
        <f>SUM('Дані з ДІСО'!J409:L409)</f>
        <v>0</v>
      </c>
      <c r="I409" s="29">
        <f>SUM('Дані з ДІСО'!G409:I409)</f>
        <v>0</v>
      </c>
      <c r="J409" s="29">
        <f>SUM('Дані з ДІСО'!P409:R409)</f>
        <v>0</v>
      </c>
      <c r="K409" s="29">
        <f>SUM('Дані з ДІСО'!V409:X409)</f>
        <v>0</v>
      </c>
      <c r="L409" s="40">
        <f>ROUNDUP('Дані з ДІСО'!J409/'Коефіцієнти АТО'!$R409,0)</f>
        <v>0</v>
      </c>
      <c r="M409" s="40">
        <f>ROUNDUP('Дані з ДІСО'!K409/'Коефіцієнти АТО'!$R409,0)</f>
        <v>0</v>
      </c>
      <c r="N409" s="40">
        <f>ROUNDUP('Дані з ДІСО'!L409/'Коефіцієнти АТО'!$R409,0)</f>
        <v>0</v>
      </c>
      <c r="O409" s="59">
        <f>(L409*Параметри!$K$32+M409*Параметри!$L$32+N409*Параметри!$M$32)/18</f>
        <v>0</v>
      </c>
      <c r="P409" s="41" t="str">
        <f>IF(H409=0,"",'Дані з ДІСО'!Y409/H409)</f>
        <v/>
      </c>
      <c r="Q409" s="29" t="str">
        <f>IF(H409=0,"",(1+0.25*P409)*O409*Параметри!$K$51)</f>
        <v/>
      </c>
      <c r="R409" s="29" t="str">
        <f>IF(H409=0,"",Q409*'Коефіцієнти АТО'!T409)</f>
        <v/>
      </c>
      <c r="S409" s="29" t="str">
        <f>IF(H409=0,"",H409*(1+0.25*P409)*Параметри!$K$66*Параметри!$K$20/1000)</f>
        <v/>
      </c>
      <c r="T409" s="29" t="str">
        <f>IF(H409=0,"",H409*(1+0.25*P409)*'Коефіцієнти АТО'!$S409*Параметри!$K$20/1000)</f>
        <v/>
      </c>
      <c r="U409" s="29">
        <f t="shared" si="57"/>
        <v>0</v>
      </c>
      <c r="V409" s="29">
        <f t="shared" si="58"/>
        <v>0</v>
      </c>
      <c r="W409" s="40">
        <f>ROUNDUP('Дані з ДІСО'!P409/Параметри!$K$24,0)</f>
        <v>0</v>
      </c>
      <c r="X409" s="40">
        <f>ROUNDUP('Дані з ДІСО'!Q409/Параметри!$K$24,0)</f>
        <v>0</v>
      </c>
      <c r="Y409" s="40">
        <f>ROUNDUP('Дані з ДІСО'!R409/Параметри!$K$24,0)</f>
        <v>0</v>
      </c>
      <c r="Z409" s="59">
        <f>(W409*Параметри!$K$33+X409*Параметри!$L$33+Y409*Параметри!$M$33)/18</f>
        <v>0</v>
      </c>
      <c r="AA409" s="41">
        <f>IF(J409=0,0,'Дані з ДІСО'!AA409/J409)</f>
        <v>0</v>
      </c>
      <c r="AB409" s="29">
        <f>(1+0.25*AA409)*Z409*Параметри!$K$51</f>
        <v>0</v>
      </c>
      <c r="AC409" s="29">
        <f>AB409*'Коефіцієнти АТО'!U409</f>
        <v>0</v>
      </c>
      <c r="AD409" s="29">
        <f>J409*(1+0.25*AA409)*Параметри!$K$66*Параметри!$K$20/1000</f>
        <v>0</v>
      </c>
      <c r="AE409" s="29">
        <f>(1+0.25*AA409)*J409*'Коефіцієнти АТО'!S409*Параметри!$K$20/1000</f>
        <v>0</v>
      </c>
      <c r="AF409" s="29">
        <f t="shared" si="54"/>
        <v>0</v>
      </c>
      <c r="AG409" s="29">
        <v>0</v>
      </c>
      <c r="AH409" s="40">
        <v>0</v>
      </c>
      <c r="AI409" s="40">
        <v>0</v>
      </c>
      <c r="AJ409" s="40">
        <f t="shared" si="55"/>
        <v>0</v>
      </c>
      <c r="AK409" s="29">
        <f>(AH409+AI409)*(1+0.25*AJ409)*Параметри!$K$53</f>
        <v>0</v>
      </c>
      <c r="AL409" s="29">
        <f>ROUNDUP(('Дані з ДІСО'!AU409+'Дані з ДІСО'!AW409)/Параметри!$K$28,0)</f>
        <v>0</v>
      </c>
      <c r="AM409" s="64">
        <f>AL409*Параметри!$M$35/18</f>
        <v>0</v>
      </c>
      <c r="AN409" s="29">
        <f>IF(AL409=0,0,'Дані з ДІСО'!AW409/SUM('Дані з ДІСО'!AU409,'Дані з ДІСО'!AW409))</f>
        <v>0</v>
      </c>
      <c r="AO409" s="29">
        <f>(1+0.25*AN409)*AM409*Параметри!$K$51</f>
        <v>0</v>
      </c>
      <c r="AP409" s="40">
        <f>ROUNDUP(('Дані з ДІСО'!AE409+'Дані не з ДІСО'!E409+'Дані не з ДІСО'!G409)/Параметри!$K$69,0)</f>
        <v>0</v>
      </c>
      <c r="AQ409" s="40">
        <f t="shared" si="59"/>
        <v>0</v>
      </c>
      <c r="AR409" s="40">
        <f>IF(AP409=0,0,('Дані з ДІСО'!AH409+'Дані не з ДІСО'!G409)/('Дані з ДІСО'!AE409+'Дані не з ДІСО'!E409+'Дані не з ДІСО'!G409))</f>
        <v>0</v>
      </c>
      <c r="AS409" s="29">
        <f>AQ409*(1+0.25*AR409)*Параметри!$K$51</f>
        <v>0</v>
      </c>
      <c r="AT409" s="40">
        <f>ROUNDUP('Дані з ДІСО'!AF409/Параметри!$K$70,0)</f>
        <v>0</v>
      </c>
      <c r="AU409" s="40">
        <f t="shared" si="60"/>
        <v>0</v>
      </c>
      <c r="AV409" s="40">
        <f>IF(AT409=0,0,'Дані з ДІСО'!AI409/'Дані з ДІСО'!AF409)</f>
        <v>0</v>
      </c>
      <c r="AW409" s="29">
        <f>AU409*(1+0.25*AV409)*Параметри!$K$51</f>
        <v>0</v>
      </c>
      <c r="AX409" s="40">
        <f>ROUNDUP('Дані з ДІСО'!AR409/Параметри!$K$29,0)</f>
        <v>0</v>
      </c>
      <c r="AY409" s="40">
        <f>ROUNDUP('Дані з ДІСО'!AS409/Параметри!$K$29,0)</f>
        <v>0</v>
      </c>
      <c r="AZ409" s="40">
        <f>ROUNDUP('Дані з ДІСО'!AT409/Параметри!$K$29,0)</f>
        <v>0</v>
      </c>
      <c r="BA409" s="64">
        <f>(AX409*Параметри!$K$32+AY409*Параметри!$L$32+AZ409*Параметри!$M$32)/18</f>
        <v>0</v>
      </c>
      <c r="BB409" s="29">
        <f>(BA409*Параметри!$K$51+SUM('Дані з ДІСО'!AR409:AT409)*Параметри!$K$48*Параметри!$K$20/1000)*Параметри!$K$74</f>
        <v>0</v>
      </c>
      <c r="BC409" s="40">
        <f>ROUNDUP(('Дані не з ДІСО'!I409+'Дані не з ДІСО'!K409)/Параметри!$K$26,0)</f>
        <v>0</v>
      </c>
      <c r="BD409" s="29">
        <f>BC409*Параметри!$M$36/18</f>
        <v>0</v>
      </c>
      <c r="BE409" s="40">
        <f>IF(BC409=0,0,'Дані не з ДІСО'!K409/('Дані не з ДІСО'!I409+'Дані не з ДІСО'!K409))</f>
        <v>0</v>
      </c>
      <c r="BF409" s="29">
        <f>(1+0.25*BE409)*BD409*Параметри!$K$51</f>
        <v>0</v>
      </c>
      <c r="BG409" s="40">
        <f>ROUNDUP('Дані не з ДІСО'!M409/Параметри!$K$27,0)</f>
        <v>0</v>
      </c>
      <c r="BH409" s="40">
        <f>BG409*Параметри!$M$37/18</f>
        <v>0</v>
      </c>
      <c r="BI409" s="29">
        <f>BH409*Параметри!$K$51</f>
        <v>0</v>
      </c>
      <c r="BJ409" s="29">
        <f>'Дані не з ДІСО'!N409*Параметри!$K$76</f>
        <v>0</v>
      </c>
      <c r="BK409" s="40">
        <f>ROUNDUP('Дані з ДІСО'!V409/Параметри!$K$25,0)</f>
        <v>0</v>
      </c>
      <c r="BL409" s="40">
        <f>ROUNDUP('Дані з ДІСО'!W409/Параметри!$K$25,0)</f>
        <v>0</v>
      </c>
      <c r="BM409" s="40">
        <f>ROUNDUP('Дані з ДІСО'!X409/Параметри!$K$25,0)</f>
        <v>0</v>
      </c>
      <c r="BN409" s="40">
        <f>(BK409*Параметри!$K$34+BL409*Параметри!$L$34+BM409*Параметри!$M$34)/18</f>
        <v>0</v>
      </c>
      <c r="BO409" s="40">
        <f>IF(K409=0,0,'Дані з ДІСО'!AC409/K409)</f>
        <v>0</v>
      </c>
      <c r="BP409" s="29">
        <f>(1+0.25*BO409)*BN409*Параметри!$K$51</f>
        <v>0</v>
      </c>
      <c r="BQ409" s="29">
        <f>BP409*'Коефіцієнти АТО'!U409</f>
        <v>0</v>
      </c>
      <c r="BR409" s="29">
        <f>K409*(1+0.25*BO409)*Параметри!$K$66*Параметри!$K$20/1000</f>
        <v>0</v>
      </c>
      <c r="BS409" s="29">
        <f>(1+0.25*BO409)*K409*'Коефіцієнти АТО'!S409*Параметри!$K$20/1000</f>
        <v>0</v>
      </c>
      <c r="BT409" s="29">
        <f t="shared" si="61"/>
        <v>0</v>
      </c>
      <c r="BU409" s="40">
        <f>ROUNDUP('Дані з ДІСО'!AG409/Параметри!$K$71,0)</f>
        <v>0</v>
      </c>
      <c r="BV409" s="40">
        <f t="shared" si="62"/>
        <v>0</v>
      </c>
      <c r="BW409" s="40">
        <f>IF('Дані з ДІСО'!AG409=0,0,'Дані з ДІСО'!AJ409/'Дані з ДІСО'!AG409)</f>
        <v>0</v>
      </c>
      <c r="BX409" s="29">
        <f>BV409*(1+0.25*BW409)*Параметри!$K$51</f>
        <v>0</v>
      </c>
      <c r="BY409" s="29">
        <f>ROUND(IF(Параметри!$K$77="No",CC409,CC409*Параметри!$K$78)+AG409,1)</f>
        <v>0</v>
      </c>
      <c r="BZ409" s="29">
        <f>ROUND(IF(Параметри!$K$77="No",BF409,BF409*Параметри!$K$78),1)</f>
        <v>0</v>
      </c>
      <c r="CA409" s="29">
        <f>ROUND(IF(Параметри!$K$77="No",BI409,BI409*Параметри!$K$78),1)</f>
        <v>0</v>
      </c>
      <c r="CB409" s="29">
        <f>ROUND(IF(Параметри!$K$77="No",BJ409,BJ409*Параметри!$K$78),1)</f>
        <v>0</v>
      </c>
      <c r="CC409" s="29">
        <f t="shared" si="56"/>
        <v>0</v>
      </c>
    </row>
    <row r="410" spans="1:81">
      <c r="A410" s="9">
        <v>409</v>
      </c>
      <c r="B410" s="9" t="s">
        <v>3148</v>
      </c>
      <c r="C410" s="9" t="s">
        <v>3148</v>
      </c>
      <c r="D410" s="9" t="s">
        <v>3523</v>
      </c>
      <c r="E410" s="9" t="s">
        <v>24</v>
      </c>
      <c r="F410" s="9" t="s">
        <v>3544</v>
      </c>
      <c r="G410" s="9" t="s">
        <v>867</v>
      </c>
      <c r="H410" s="29">
        <f>SUM('Дані з ДІСО'!J410:L410)</f>
        <v>243.5</v>
      </c>
      <c r="I410" s="29">
        <f>SUM('Дані з ДІСО'!G410:I410)</f>
        <v>14</v>
      </c>
      <c r="J410" s="29">
        <f>SUM('Дані з ДІСО'!P410:R410)</f>
        <v>0</v>
      </c>
      <c r="K410" s="29">
        <f>SUM('Дані з ДІСО'!V410:X410)</f>
        <v>0</v>
      </c>
      <c r="L410" s="40">
        <f>ROUNDUP('Дані з ДІСО'!J410/'Коефіцієнти АТО'!$R410,0)</f>
        <v>8</v>
      </c>
      <c r="M410" s="40">
        <f>ROUNDUP('Дані з ДІСО'!K410/'Коефіцієнти АТО'!$R410,0)</f>
        <v>12</v>
      </c>
      <c r="N410" s="40">
        <f>ROUNDUP('Дані з ДІСО'!L410/'Коефіцієнти АТО'!$R410,0)</f>
        <v>3</v>
      </c>
      <c r="O410" s="59">
        <f>(L410*Параметри!$K$32+M410*Параметри!$L$32+N410*Параметри!$M$32)/18</f>
        <v>37.938888888888897</v>
      </c>
      <c r="P410" s="41">
        <f>IF(H410=0,"",'Дані з ДІСО'!Y410/H410)</f>
        <v>0</v>
      </c>
      <c r="Q410" s="29">
        <f>IF(H410=0,"",(1+0.25*P410)*O410*Параметри!$K$51)</f>
        <v>7770.6512248996905</v>
      </c>
      <c r="R410" s="29">
        <f>IF(H410=0,"",Q410*'Коефіцієнти АТО'!T410)</f>
        <v>132.10107082329475</v>
      </c>
      <c r="S410" s="29">
        <f>IF(H410=0,"",H410*(1+0.25*P410)*Параметри!$K$66*Параметри!$K$20/1000)</f>
        <v>0</v>
      </c>
      <c r="T410" s="29">
        <f>IF(H410=0,"",H410*(1+0.25*P410)*'Коефіцієнти АТО'!$S410*Параметри!$K$20/1000)</f>
        <v>1228.2033604322139</v>
      </c>
      <c r="U410" s="29">
        <f t="shared" si="57"/>
        <v>9130.9556561551981</v>
      </c>
      <c r="V410" s="29">
        <f t="shared" si="58"/>
        <v>9130.9556561551981</v>
      </c>
      <c r="W410" s="40">
        <f>ROUNDUP('Дані з ДІСО'!P410/Параметри!$K$24,0)</f>
        <v>0</v>
      </c>
      <c r="X410" s="40">
        <f>ROUNDUP('Дані з ДІСО'!Q410/Параметри!$K$24,0)</f>
        <v>0</v>
      </c>
      <c r="Y410" s="40">
        <f>ROUNDUP('Дані з ДІСО'!R410/Параметри!$K$24,0)</f>
        <v>0</v>
      </c>
      <c r="Z410" s="59">
        <f>(W410*Параметри!$K$33+X410*Параметри!$L$33+Y410*Параметри!$M$33)/18</f>
        <v>0</v>
      </c>
      <c r="AA410" s="41">
        <f>IF(J410=0,0,'Дані з ДІСО'!AA410/J410)</f>
        <v>0</v>
      </c>
      <c r="AB410" s="29">
        <f>(1+0.25*AA410)*Z410*Параметри!$K$51</f>
        <v>0</v>
      </c>
      <c r="AC410" s="29">
        <f>AB410*'Коефіцієнти АТО'!U410</f>
        <v>0</v>
      </c>
      <c r="AD410" s="29">
        <f>J410*(1+0.25*AA410)*Параметри!$K$66*Параметри!$K$20/1000</f>
        <v>0</v>
      </c>
      <c r="AE410" s="29">
        <f>(1+0.25*AA410)*J410*'Коефіцієнти АТО'!S410*Параметри!$K$20/1000</f>
        <v>0</v>
      </c>
      <c r="AF410" s="29">
        <f t="shared" si="54"/>
        <v>0</v>
      </c>
      <c r="AG410" s="29">
        <v>0</v>
      </c>
      <c r="AH410" s="40">
        <v>10</v>
      </c>
      <c r="AI410" s="40">
        <v>0</v>
      </c>
      <c r="AJ410" s="40">
        <f t="shared" si="55"/>
        <v>0</v>
      </c>
      <c r="AK410" s="29">
        <f>(AH410+AI410)*(1+0.25*AJ410)*Параметри!$K$53</f>
        <v>1794.2927569600006</v>
      </c>
      <c r="AL410" s="29">
        <f>ROUNDUP(('Дані з ДІСО'!AU410+'Дані з ДІСО'!AW410)/Параметри!$K$28,0)</f>
        <v>0</v>
      </c>
      <c r="AM410" s="64">
        <f>AL410*Параметри!$M$35/18</f>
        <v>0</v>
      </c>
      <c r="AN410" s="29">
        <f>IF(AL410=0,0,'Дані з ДІСО'!AW410/SUM('Дані з ДІСО'!AU410,'Дані з ДІСО'!AW410))</f>
        <v>0</v>
      </c>
      <c r="AO410" s="29">
        <f>(1+0.25*AN410)*AM410*Параметри!$K$51</f>
        <v>0</v>
      </c>
      <c r="AP410" s="40">
        <f>ROUNDUP(('Дані з ДІСО'!AE410+'Дані не з ДІСО'!E410+'Дані не з ДІСО'!G410)/Параметри!$K$69,0)</f>
        <v>0</v>
      </c>
      <c r="AQ410" s="40">
        <f t="shared" si="59"/>
        <v>0</v>
      </c>
      <c r="AR410" s="40">
        <f>IF(AP410=0,0,('Дані з ДІСО'!AH410+'Дані не з ДІСО'!G410)/('Дані з ДІСО'!AE410+'Дані не з ДІСО'!E410+'Дані не з ДІСО'!G410))</f>
        <v>0</v>
      </c>
      <c r="AS410" s="29">
        <f>AQ410*(1+0.25*AR410)*Параметри!$K$51</f>
        <v>0</v>
      </c>
      <c r="AT410" s="40">
        <f>ROUNDUP('Дані з ДІСО'!AF410/Параметри!$K$70,0)</f>
        <v>0</v>
      </c>
      <c r="AU410" s="40">
        <f t="shared" si="60"/>
        <v>0</v>
      </c>
      <c r="AV410" s="40">
        <f>IF(AT410=0,0,'Дані з ДІСО'!AI410/'Дані з ДІСО'!AF410)</f>
        <v>0</v>
      </c>
      <c r="AW410" s="29">
        <f>AU410*(1+0.25*AV410)*Параметри!$K$51</f>
        <v>0</v>
      </c>
      <c r="AX410" s="40">
        <f>ROUNDUP('Дані з ДІСО'!AR410/Параметри!$K$29,0)</f>
        <v>0</v>
      </c>
      <c r="AY410" s="40">
        <f>ROUNDUP('Дані з ДІСО'!AS410/Параметри!$K$29,0)</f>
        <v>0</v>
      </c>
      <c r="AZ410" s="40">
        <f>ROUNDUP('Дані з ДІСО'!AT410/Параметри!$K$29,0)</f>
        <v>0</v>
      </c>
      <c r="BA410" s="64">
        <f>(AX410*Параметри!$K$32+AY410*Параметри!$L$32+AZ410*Параметри!$M$32)/18</f>
        <v>0</v>
      </c>
      <c r="BB410" s="29">
        <f>(BA410*Параметри!$K$51+SUM('Дані з ДІСО'!AR410:AT410)*Параметри!$K$48*Параметри!$K$20/1000)*Параметри!$K$74</f>
        <v>0</v>
      </c>
      <c r="BC410" s="40">
        <f>ROUNDUP(('Дані не з ДІСО'!I410+'Дані не з ДІСО'!K410)/Параметри!$K$26,0)</f>
        <v>0</v>
      </c>
      <c r="BD410" s="29">
        <f>BC410*Параметри!$M$36/18</f>
        <v>0</v>
      </c>
      <c r="BE410" s="40">
        <f>IF(BC410=0,0,'Дані не з ДІСО'!K410/('Дані не з ДІСО'!I410+'Дані не з ДІСО'!K410))</f>
        <v>0</v>
      </c>
      <c r="BF410" s="29">
        <f>(1+0.25*BE410)*BD410*Параметри!$K$51</f>
        <v>0</v>
      </c>
      <c r="BG410" s="40">
        <f>ROUNDUP('Дані не з ДІСО'!M410/Параметри!$K$27,0)</f>
        <v>0</v>
      </c>
      <c r="BH410" s="40">
        <f>BG410*Параметри!$M$37/18</f>
        <v>0</v>
      </c>
      <c r="BI410" s="29">
        <f>BH410*Параметри!$K$51</f>
        <v>0</v>
      </c>
      <c r="BJ410" s="29">
        <f>'Дані не з ДІСО'!N410*Параметри!$K$76</f>
        <v>0</v>
      </c>
      <c r="BK410" s="40">
        <f>ROUNDUP('Дані з ДІСО'!V410/Параметри!$K$25,0)</f>
        <v>0</v>
      </c>
      <c r="BL410" s="40">
        <f>ROUNDUP('Дані з ДІСО'!W410/Параметри!$K$25,0)</f>
        <v>0</v>
      </c>
      <c r="BM410" s="40">
        <f>ROUNDUP('Дані з ДІСО'!X410/Параметри!$K$25,0)</f>
        <v>0</v>
      </c>
      <c r="BN410" s="40">
        <f>(BK410*Параметри!$K$34+BL410*Параметри!$L$34+BM410*Параметри!$M$34)/18</f>
        <v>0</v>
      </c>
      <c r="BO410" s="40">
        <f>IF(K410=0,0,'Дані з ДІСО'!AC410/K410)</f>
        <v>0</v>
      </c>
      <c r="BP410" s="29">
        <f>(1+0.25*BO410)*BN410*Параметри!$K$51</f>
        <v>0</v>
      </c>
      <c r="BQ410" s="29">
        <f>BP410*'Коефіцієнти АТО'!U410</f>
        <v>0</v>
      </c>
      <c r="BR410" s="29">
        <f>K410*(1+0.25*BO410)*Параметри!$K$66*Параметри!$K$20/1000</f>
        <v>0</v>
      </c>
      <c r="BS410" s="29">
        <f>(1+0.25*BO410)*K410*'Коефіцієнти АТО'!S410*Параметри!$K$20/1000</f>
        <v>0</v>
      </c>
      <c r="BT410" s="29">
        <f t="shared" si="61"/>
        <v>0</v>
      </c>
      <c r="BU410" s="40">
        <f>ROUNDUP('Дані з ДІСО'!AG410/Параметри!$K$71,0)</f>
        <v>0</v>
      </c>
      <c r="BV410" s="40">
        <f t="shared" si="62"/>
        <v>0</v>
      </c>
      <c r="BW410" s="40">
        <f>IF('Дані з ДІСО'!AG410=0,0,'Дані з ДІСО'!AJ410/'Дані з ДІСО'!AG410)</f>
        <v>0</v>
      </c>
      <c r="BX410" s="29">
        <f>BV410*(1+0.25*BW410)*Параметри!$K$51</f>
        <v>0</v>
      </c>
      <c r="BY410" s="29">
        <f>ROUND(IF(Параметри!$K$77="No",CC410,CC410*Параметри!$K$78)+AG410,1)</f>
        <v>9832.7000000000007</v>
      </c>
      <c r="BZ410" s="29">
        <f>ROUND(IF(Параметри!$K$77="No",BF410,BF410*Параметри!$K$78),1)</f>
        <v>0</v>
      </c>
      <c r="CA410" s="29">
        <f>ROUND(IF(Параметри!$K$77="No",BI410,BI410*Параметри!$K$78),1)</f>
        <v>0</v>
      </c>
      <c r="CB410" s="29">
        <f>ROUND(IF(Параметри!$K$77="No",BJ410,BJ410*Параметри!$K$78),1)</f>
        <v>0</v>
      </c>
      <c r="CC410" s="29">
        <f t="shared" si="56"/>
        <v>10925.248413115198</v>
      </c>
    </row>
    <row r="411" spans="1:81">
      <c r="A411" s="9">
        <v>410</v>
      </c>
      <c r="B411" s="9" t="s">
        <v>3148</v>
      </c>
      <c r="C411" s="9" t="s">
        <v>3148</v>
      </c>
      <c r="D411" s="9" t="s">
        <v>3523</v>
      </c>
      <c r="E411" s="9" t="s">
        <v>24</v>
      </c>
      <c r="F411" s="9" t="s">
        <v>3545</v>
      </c>
      <c r="G411" s="9" t="s">
        <v>869</v>
      </c>
      <c r="H411" s="29">
        <f>SUM('Дані з ДІСО'!J411:L411)</f>
        <v>467</v>
      </c>
      <c r="I411" s="29">
        <f>SUM('Дані з ДІСО'!G411:I411)</f>
        <v>33</v>
      </c>
      <c r="J411" s="29">
        <f>SUM('Дані з ДІСО'!P411:R411)</f>
        <v>0</v>
      </c>
      <c r="K411" s="29">
        <f>SUM('Дані з ДІСО'!V411:X411)</f>
        <v>0</v>
      </c>
      <c r="L411" s="40">
        <f>ROUNDUP('Дані з ДІСО'!J411/'Коефіцієнти АТО'!$R411,0)</f>
        <v>16</v>
      </c>
      <c r="M411" s="40">
        <f>ROUNDUP('Дані з ДІСО'!K411/'Коефіцієнти АТО'!$R411,0)</f>
        <v>18</v>
      </c>
      <c r="N411" s="40">
        <f>ROUNDUP('Дані з ДІСО'!L411/'Коефіцієнти АТО'!$R411,0)</f>
        <v>6</v>
      </c>
      <c r="O411" s="59">
        <f>(L411*Параметри!$K$32+M411*Параметри!$L$32+N411*Параметри!$M$32)/18</f>
        <v>64.977777777777774</v>
      </c>
      <c r="P411" s="41">
        <f>IF(H411=0,"",'Дані з ДІСО'!Y411/H411)</f>
        <v>0</v>
      </c>
      <c r="Q411" s="29">
        <f>IF(H411=0,"",(1+0.25*P411)*O411*Параметри!$K$51)</f>
        <v>13308.762150596976</v>
      </c>
      <c r="R411" s="29">
        <f>IF(H411=0,"",Q411*'Коефіцієнти АТО'!T411)</f>
        <v>226.24895656014863</v>
      </c>
      <c r="S411" s="29">
        <f>IF(H411=0,"",H411*(1+0.25*P411)*Параметри!$K$66*Параметри!$K$20/1000)</f>
        <v>0</v>
      </c>
      <c r="T411" s="29">
        <f>IF(H411=0,"",H411*(1+0.25*P411)*'Коефіцієнти АТО'!$S411*Параметри!$K$20/1000)</f>
        <v>2355.527594750899</v>
      </c>
      <c r="U411" s="29">
        <f t="shared" si="57"/>
        <v>15890.538701908023</v>
      </c>
      <c r="V411" s="29">
        <f t="shared" si="58"/>
        <v>15890.538701908023</v>
      </c>
      <c r="W411" s="40">
        <f>ROUNDUP('Дані з ДІСО'!P411/Параметри!$K$24,0)</f>
        <v>0</v>
      </c>
      <c r="X411" s="40">
        <f>ROUNDUP('Дані з ДІСО'!Q411/Параметри!$K$24,0)</f>
        <v>0</v>
      </c>
      <c r="Y411" s="40">
        <f>ROUNDUP('Дані з ДІСО'!R411/Параметри!$K$24,0)</f>
        <v>0</v>
      </c>
      <c r="Z411" s="59">
        <f>(W411*Параметри!$K$33+X411*Параметри!$L$33+Y411*Параметри!$M$33)/18</f>
        <v>0</v>
      </c>
      <c r="AA411" s="41">
        <f>IF(J411=0,0,'Дані з ДІСО'!AA411/J411)</f>
        <v>0</v>
      </c>
      <c r="AB411" s="29">
        <f>(1+0.25*AA411)*Z411*Параметри!$K$51</f>
        <v>0</v>
      </c>
      <c r="AC411" s="29">
        <f>AB411*'Коефіцієнти АТО'!U411</f>
        <v>0</v>
      </c>
      <c r="AD411" s="29">
        <f>J411*(1+0.25*AA411)*Параметри!$K$66*Параметри!$K$20/1000</f>
        <v>0</v>
      </c>
      <c r="AE411" s="29">
        <f>(1+0.25*AA411)*J411*'Коефіцієнти АТО'!S411*Параметри!$K$20/1000</f>
        <v>0</v>
      </c>
      <c r="AF411" s="29">
        <f t="shared" si="54"/>
        <v>0</v>
      </c>
      <c r="AG411" s="29">
        <v>0</v>
      </c>
      <c r="AH411" s="40">
        <v>3</v>
      </c>
      <c r="AI411" s="40">
        <v>0</v>
      </c>
      <c r="AJ411" s="40">
        <f t="shared" si="55"/>
        <v>0</v>
      </c>
      <c r="AK411" s="29">
        <f>(AH411+AI411)*(1+0.25*AJ411)*Параметри!$K$53</f>
        <v>538.28782708800009</v>
      </c>
      <c r="AL411" s="29">
        <f>ROUNDUP(('Дані з ДІСО'!AU411+'Дані з ДІСО'!AW411)/Параметри!$K$28,0)</f>
        <v>0</v>
      </c>
      <c r="AM411" s="64">
        <f>AL411*Параметри!$M$35/18</f>
        <v>0</v>
      </c>
      <c r="AN411" s="29">
        <f>IF(AL411=0,0,'Дані з ДІСО'!AW411/SUM('Дані з ДІСО'!AU411,'Дані з ДІСО'!AW411))</f>
        <v>0</v>
      </c>
      <c r="AO411" s="29">
        <f>(1+0.25*AN411)*AM411*Параметри!$K$51</f>
        <v>0</v>
      </c>
      <c r="AP411" s="40">
        <f>ROUNDUP(('Дані з ДІСО'!AE411+'Дані не з ДІСО'!E411+'Дані не з ДІСО'!G411)/Параметри!$K$69,0)</f>
        <v>0</v>
      </c>
      <c r="AQ411" s="40">
        <f t="shared" si="59"/>
        <v>0</v>
      </c>
      <c r="AR411" s="40">
        <f>IF(AP411=0,0,('Дані з ДІСО'!AH411+'Дані не з ДІСО'!G411)/('Дані з ДІСО'!AE411+'Дані не з ДІСО'!E411+'Дані не з ДІСО'!G411))</f>
        <v>0</v>
      </c>
      <c r="AS411" s="29">
        <f>AQ411*(1+0.25*AR411)*Параметри!$K$51</f>
        <v>0</v>
      </c>
      <c r="AT411" s="40">
        <f>ROUNDUP('Дані з ДІСО'!AF411/Параметри!$K$70,0)</f>
        <v>0</v>
      </c>
      <c r="AU411" s="40">
        <f t="shared" si="60"/>
        <v>0</v>
      </c>
      <c r="AV411" s="40">
        <f>IF(AT411=0,0,'Дані з ДІСО'!AI411/'Дані з ДІСО'!AF411)</f>
        <v>0</v>
      </c>
      <c r="AW411" s="29">
        <f>AU411*(1+0.25*AV411)*Параметри!$K$51</f>
        <v>0</v>
      </c>
      <c r="AX411" s="40">
        <f>ROUNDUP('Дані з ДІСО'!AR411/Параметри!$K$29,0)</f>
        <v>0</v>
      </c>
      <c r="AY411" s="40">
        <f>ROUNDUP('Дані з ДІСО'!AS411/Параметри!$K$29,0)</f>
        <v>0</v>
      </c>
      <c r="AZ411" s="40">
        <f>ROUNDUP('Дані з ДІСО'!AT411/Параметри!$K$29,0)</f>
        <v>0</v>
      </c>
      <c r="BA411" s="64">
        <f>(AX411*Параметри!$K$32+AY411*Параметри!$L$32+AZ411*Параметри!$M$32)/18</f>
        <v>0</v>
      </c>
      <c r="BB411" s="29">
        <f>(BA411*Параметри!$K$51+SUM('Дані з ДІСО'!AR411:AT411)*Параметри!$K$48*Параметри!$K$20/1000)*Параметри!$K$74</f>
        <v>0</v>
      </c>
      <c r="BC411" s="40">
        <f>ROUNDUP(('Дані не з ДІСО'!I411+'Дані не з ДІСО'!K411)/Параметри!$K$26,0)</f>
        <v>0</v>
      </c>
      <c r="BD411" s="29">
        <f>BC411*Параметри!$M$36/18</f>
        <v>0</v>
      </c>
      <c r="BE411" s="40">
        <f>IF(BC411=0,0,'Дані не з ДІСО'!K411/('Дані не з ДІСО'!I411+'Дані не з ДІСО'!K411))</f>
        <v>0</v>
      </c>
      <c r="BF411" s="29">
        <f>(1+0.25*BE411)*BD411*Параметри!$K$51</f>
        <v>0</v>
      </c>
      <c r="BG411" s="40">
        <f>ROUNDUP('Дані не з ДІСО'!M411/Параметри!$K$27,0)</f>
        <v>0</v>
      </c>
      <c r="BH411" s="40">
        <f>BG411*Параметри!$M$37/18</f>
        <v>0</v>
      </c>
      <c r="BI411" s="29">
        <f>BH411*Параметри!$K$51</f>
        <v>0</v>
      </c>
      <c r="BJ411" s="29">
        <f>'Дані не з ДІСО'!N411*Параметри!$K$76</f>
        <v>0</v>
      </c>
      <c r="BK411" s="40">
        <f>ROUNDUP('Дані з ДІСО'!V411/Параметри!$K$25,0)</f>
        <v>0</v>
      </c>
      <c r="BL411" s="40">
        <f>ROUNDUP('Дані з ДІСО'!W411/Параметри!$K$25,0)</f>
        <v>0</v>
      </c>
      <c r="BM411" s="40">
        <f>ROUNDUP('Дані з ДІСО'!X411/Параметри!$K$25,0)</f>
        <v>0</v>
      </c>
      <c r="BN411" s="40">
        <f>(BK411*Параметри!$K$34+BL411*Параметри!$L$34+BM411*Параметри!$M$34)/18</f>
        <v>0</v>
      </c>
      <c r="BO411" s="40">
        <f>IF(K411=0,0,'Дані з ДІСО'!AC411/K411)</f>
        <v>0</v>
      </c>
      <c r="BP411" s="29">
        <f>(1+0.25*BO411)*BN411*Параметри!$K$51</f>
        <v>0</v>
      </c>
      <c r="BQ411" s="29">
        <f>BP411*'Коефіцієнти АТО'!U411</f>
        <v>0</v>
      </c>
      <c r="BR411" s="29">
        <f>K411*(1+0.25*BO411)*Параметри!$K$66*Параметри!$K$20/1000</f>
        <v>0</v>
      </c>
      <c r="BS411" s="29">
        <f>(1+0.25*BO411)*K411*'Коефіцієнти АТО'!S411*Параметри!$K$20/1000</f>
        <v>0</v>
      </c>
      <c r="BT411" s="29">
        <f t="shared" si="61"/>
        <v>0</v>
      </c>
      <c r="BU411" s="40">
        <f>ROUNDUP('Дані з ДІСО'!AG411/Параметри!$K$71,0)</f>
        <v>0</v>
      </c>
      <c r="BV411" s="40">
        <f t="shared" si="62"/>
        <v>0</v>
      </c>
      <c r="BW411" s="40">
        <f>IF('Дані з ДІСО'!AG411=0,0,'Дані з ДІСО'!AJ411/'Дані з ДІСО'!AG411)</f>
        <v>0</v>
      </c>
      <c r="BX411" s="29">
        <f>BV411*(1+0.25*BW411)*Параметри!$K$51</f>
        <v>0</v>
      </c>
      <c r="BY411" s="29">
        <f>ROUND(IF(Параметри!$K$77="No",CC411,CC411*Параметри!$K$78)+AG411,1)</f>
        <v>14785.9</v>
      </c>
      <c r="BZ411" s="29">
        <f>ROUND(IF(Параметри!$K$77="No",BF411,BF411*Параметри!$K$78),1)</f>
        <v>0</v>
      </c>
      <c r="CA411" s="29">
        <f>ROUND(IF(Параметри!$K$77="No",BI411,BI411*Параметри!$K$78),1)</f>
        <v>0</v>
      </c>
      <c r="CB411" s="29">
        <f>ROUND(IF(Параметри!$K$77="No",BJ411,BJ411*Параметри!$K$78),1)</f>
        <v>0</v>
      </c>
      <c r="CC411" s="29">
        <f t="shared" si="56"/>
        <v>16428.826528996022</v>
      </c>
    </row>
    <row r="412" spans="1:81">
      <c r="A412" s="9">
        <v>411</v>
      </c>
      <c r="B412" s="9" t="s">
        <v>3148</v>
      </c>
      <c r="C412" s="9" t="s">
        <v>3148</v>
      </c>
      <c r="D412" s="9" t="s">
        <v>3523</v>
      </c>
      <c r="E412" s="9" t="s">
        <v>24</v>
      </c>
      <c r="F412" s="9" t="s">
        <v>3546</v>
      </c>
      <c r="G412" s="9" t="s">
        <v>871</v>
      </c>
      <c r="H412" s="29">
        <f>SUM('Дані з ДІСО'!J412:L412)</f>
        <v>243</v>
      </c>
      <c r="I412" s="29">
        <f>SUM('Дані з ДІСО'!G412:I412)</f>
        <v>32</v>
      </c>
      <c r="J412" s="29">
        <f>SUM('Дані з ДІСО'!P412:R412)</f>
        <v>0</v>
      </c>
      <c r="K412" s="29">
        <f>SUM('Дані з ДІСО'!V412:X412)</f>
        <v>0</v>
      </c>
      <c r="L412" s="40">
        <f>ROUNDUP('Дані з ДІСО'!J412/'Коефіцієнти АТО'!$R412,0)</f>
        <v>10</v>
      </c>
      <c r="M412" s="40">
        <f>ROUNDUP('Дані з ДІСО'!K412/'Коефіцієнти АТО'!$R412,0)</f>
        <v>12</v>
      </c>
      <c r="N412" s="40">
        <f>ROUNDUP('Дані з ДІСО'!L412/'Коефіцієнти АТО'!$R412,0)</f>
        <v>2</v>
      </c>
      <c r="O412" s="59">
        <f>(L412*Параметри!$K$32+M412*Параметри!$L$32+N412*Параметри!$M$32)/18</f>
        <v>38.522222222222226</v>
      </c>
      <c r="P412" s="41">
        <f>IF(H412=0,"",'Дані з ДІСО'!Y412/H412)</f>
        <v>0</v>
      </c>
      <c r="Q412" s="29">
        <f>IF(H412=0,"",(1+0.25*P412)*O412*Параметри!$K$51)</f>
        <v>7890.1296812790224</v>
      </c>
      <c r="R412" s="29">
        <f>IF(H412=0,"",Q412*'Коефіцієнти АТО'!T412)</f>
        <v>134.13220458174339</v>
      </c>
      <c r="S412" s="29">
        <f>IF(H412=0,"",H412*(1+0.25*P412)*Параметри!$K$66*Параметри!$K$20/1000)</f>
        <v>0</v>
      </c>
      <c r="T412" s="29">
        <f>IF(H412=0,"",H412*(1+0.25*P412)*'Коефіцієнти АТО'!$S412*Параметри!$K$20/1000)</f>
        <v>1225.6813822793758</v>
      </c>
      <c r="U412" s="29">
        <f t="shared" si="57"/>
        <v>9249.9432681401413</v>
      </c>
      <c r="V412" s="29">
        <f t="shared" si="58"/>
        <v>9249.9432681401413</v>
      </c>
      <c r="W412" s="40">
        <f>ROUNDUP('Дані з ДІСО'!P412/Параметри!$K$24,0)</f>
        <v>0</v>
      </c>
      <c r="X412" s="40">
        <f>ROUNDUP('Дані з ДІСО'!Q412/Параметри!$K$24,0)</f>
        <v>0</v>
      </c>
      <c r="Y412" s="40">
        <f>ROUNDUP('Дані з ДІСО'!R412/Параметри!$K$24,0)</f>
        <v>0</v>
      </c>
      <c r="Z412" s="59">
        <f>(W412*Параметри!$K$33+X412*Параметри!$L$33+Y412*Параметри!$M$33)/18</f>
        <v>0</v>
      </c>
      <c r="AA412" s="41">
        <f>IF(J412=0,0,'Дані з ДІСО'!AA412/J412)</f>
        <v>0</v>
      </c>
      <c r="AB412" s="29">
        <f>(1+0.25*AA412)*Z412*Параметри!$K$51</f>
        <v>0</v>
      </c>
      <c r="AC412" s="29">
        <f>AB412*'Коефіцієнти АТО'!U412</f>
        <v>0</v>
      </c>
      <c r="AD412" s="29">
        <f>J412*(1+0.25*AA412)*Параметри!$K$66*Параметри!$K$20/1000</f>
        <v>0</v>
      </c>
      <c r="AE412" s="29">
        <f>(1+0.25*AA412)*J412*'Коефіцієнти АТО'!S412*Параметри!$K$20/1000</f>
        <v>0</v>
      </c>
      <c r="AF412" s="29">
        <f t="shared" si="54"/>
        <v>0</v>
      </c>
      <c r="AG412" s="29">
        <v>0</v>
      </c>
      <c r="AH412" s="40">
        <v>7</v>
      </c>
      <c r="AI412" s="40">
        <v>0</v>
      </c>
      <c r="AJ412" s="40">
        <f t="shared" si="55"/>
        <v>0</v>
      </c>
      <c r="AK412" s="29">
        <f>(AH412+AI412)*(1+0.25*AJ412)*Параметри!$K$53</f>
        <v>1256.0049298720003</v>
      </c>
      <c r="AL412" s="29">
        <f>ROUNDUP(('Дані з ДІСО'!AU412+'Дані з ДІСО'!AW412)/Параметри!$K$28,0)</f>
        <v>0</v>
      </c>
      <c r="AM412" s="64">
        <f>AL412*Параметри!$M$35/18</f>
        <v>0</v>
      </c>
      <c r="AN412" s="29">
        <f>IF(AL412=0,0,'Дані з ДІСО'!AW412/SUM('Дані з ДІСО'!AU412,'Дані з ДІСО'!AW412))</f>
        <v>0</v>
      </c>
      <c r="AO412" s="29">
        <f>(1+0.25*AN412)*AM412*Параметри!$K$51</f>
        <v>0</v>
      </c>
      <c r="AP412" s="40">
        <f>ROUNDUP(('Дані з ДІСО'!AE412+'Дані не з ДІСО'!E412+'Дані не з ДІСО'!G412)/Параметри!$K$69,0)</f>
        <v>0</v>
      </c>
      <c r="AQ412" s="40">
        <f t="shared" si="59"/>
        <v>0</v>
      </c>
      <c r="AR412" s="40">
        <f>IF(AP412=0,0,('Дані з ДІСО'!AH412+'Дані не з ДІСО'!G412)/('Дані з ДІСО'!AE412+'Дані не з ДІСО'!E412+'Дані не з ДІСО'!G412))</f>
        <v>0</v>
      </c>
      <c r="AS412" s="29">
        <f>AQ412*(1+0.25*AR412)*Параметри!$K$51</f>
        <v>0</v>
      </c>
      <c r="AT412" s="40">
        <f>ROUNDUP('Дані з ДІСО'!AF412/Параметри!$K$70,0)</f>
        <v>0</v>
      </c>
      <c r="AU412" s="40">
        <f t="shared" si="60"/>
        <v>0</v>
      </c>
      <c r="AV412" s="40">
        <f>IF(AT412=0,0,'Дані з ДІСО'!AI412/'Дані з ДІСО'!AF412)</f>
        <v>0</v>
      </c>
      <c r="AW412" s="29">
        <f>AU412*(1+0.25*AV412)*Параметри!$K$51</f>
        <v>0</v>
      </c>
      <c r="AX412" s="40">
        <f>ROUNDUP('Дані з ДІСО'!AR412/Параметри!$K$29,0)</f>
        <v>0</v>
      </c>
      <c r="AY412" s="40">
        <f>ROUNDUP('Дані з ДІСО'!AS412/Параметри!$K$29,0)</f>
        <v>0</v>
      </c>
      <c r="AZ412" s="40">
        <f>ROUNDUP('Дані з ДІСО'!AT412/Параметри!$K$29,0)</f>
        <v>0</v>
      </c>
      <c r="BA412" s="64">
        <f>(AX412*Параметри!$K$32+AY412*Параметри!$L$32+AZ412*Параметри!$M$32)/18</f>
        <v>0</v>
      </c>
      <c r="BB412" s="29">
        <f>(BA412*Параметри!$K$51+SUM('Дані з ДІСО'!AR412:AT412)*Параметри!$K$48*Параметри!$K$20/1000)*Параметри!$K$74</f>
        <v>0</v>
      </c>
      <c r="BC412" s="40">
        <f>ROUNDUP(('Дані не з ДІСО'!I412+'Дані не з ДІСО'!K412)/Параметри!$K$26,0)</f>
        <v>0</v>
      </c>
      <c r="BD412" s="29">
        <f>BC412*Параметри!$M$36/18</f>
        <v>0</v>
      </c>
      <c r="BE412" s="40">
        <f>IF(BC412=0,0,'Дані не з ДІСО'!K412/('Дані не з ДІСО'!I412+'Дані не з ДІСО'!K412))</f>
        <v>0</v>
      </c>
      <c r="BF412" s="29">
        <f>(1+0.25*BE412)*BD412*Параметри!$K$51</f>
        <v>0</v>
      </c>
      <c r="BG412" s="40">
        <f>ROUNDUP('Дані не з ДІСО'!M412/Параметри!$K$27,0)</f>
        <v>0</v>
      </c>
      <c r="BH412" s="40">
        <f>BG412*Параметри!$M$37/18</f>
        <v>0</v>
      </c>
      <c r="BI412" s="29">
        <f>BH412*Параметри!$K$51</f>
        <v>0</v>
      </c>
      <c r="BJ412" s="29">
        <f>'Дані не з ДІСО'!N412*Параметри!$K$76</f>
        <v>0</v>
      </c>
      <c r="BK412" s="40">
        <f>ROUNDUP('Дані з ДІСО'!V412/Параметри!$K$25,0)</f>
        <v>0</v>
      </c>
      <c r="BL412" s="40">
        <f>ROUNDUP('Дані з ДІСО'!W412/Параметри!$K$25,0)</f>
        <v>0</v>
      </c>
      <c r="BM412" s="40">
        <f>ROUNDUP('Дані з ДІСО'!X412/Параметри!$K$25,0)</f>
        <v>0</v>
      </c>
      <c r="BN412" s="40">
        <f>(BK412*Параметри!$K$34+BL412*Параметри!$L$34+BM412*Параметри!$M$34)/18</f>
        <v>0</v>
      </c>
      <c r="BO412" s="40">
        <f>IF(K412=0,0,'Дані з ДІСО'!AC412/K412)</f>
        <v>0</v>
      </c>
      <c r="BP412" s="29">
        <f>(1+0.25*BO412)*BN412*Параметри!$K$51</f>
        <v>0</v>
      </c>
      <c r="BQ412" s="29">
        <f>BP412*'Коефіцієнти АТО'!U412</f>
        <v>0</v>
      </c>
      <c r="BR412" s="29">
        <f>K412*(1+0.25*BO412)*Параметри!$K$66*Параметри!$K$20/1000</f>
        <v>0</v>
      </c>
      <c r="BS412" s="29">
        <f>(1+0.25*BO412)*K412*'Коефіцієнти АТО'!S412*Параметри!$K$20/1000</f>
        <v>0</v>
      </c>
      <c r="BT412" s="29">
        <f t="shared" si="61"/>
        <v>0</v>
      </c>
      <c r="BU412" s="40">
        <f>ROUNDUP('Дані з ДІСО'!AG412/Параметри!$K$71,0)</f>
        <v>0</v>
      </c>
      <c r="BV412" s="40">
        <f t="shared" si="62"/>
        <v>0</v>
      </c>
      <c r="BW412" s="40">
        <f>IF('Дані з ДІСО'!AG412=0,0,'Дані з ДІСО'!AJ412/'Дані з ДІСО'!AG412)</f>
        <v>0</v>
      </c>
      <c r="BX412" s="29">
        <f>BV412*(1+0.25*BW412)*Параметри!$K$51</f>
        <v>0</v>
      </c>
      <c r="BY412" s="29">
        <f>ROUND(IF(Параметри!$K$77="No",CC412,CC412*Параметри!$K$78)+AG412,1)</f>
        <v>9455.4</v>
      </c>
      <c r="BZ412" s="29">
        <f>ROUND(IF(Параметри!$K$77="No",BF412,BF412*Параметри!$K$78),1)</f>
        <v>0</v>
      </c>
      <c r="CA412" s="29">
        <f>ROUND(IF(Параметри!$K$77="No",BI412,BI412*Параметри!$K$78),1)</f>
        <v>0</v>
      </c>
      <c r="CB412" s="29">
        <f>ROUND(IF(Параметри!$K$77="No",BJ412,BJ412*Параметри!$K$78),1)</f>
        <v>0</v>
      </c>
      <c r="CC412" s="29">
        <f t="shared" si="56"/>
        <v>10505.948198012142</v>
      </c>
    </row>
    <row r="413" spans="1:81">
      <c r="A413" s="9">
        <v>412</v>
      </c>
      <c r="B413" s="9" t="s">
        <v>3148</v>
      </c>
      <c r="C413" s="9" t="s">
        <v>3148</v>
      </c>
      <c r="D413" s="9" t="s">
        <v>3523</v>
      </c>
      <c r="E413" s="9" t="s">
        <v>24</v>
      </c>
      <c r="F413" s="9" t="s">
        <v>3547</v>
      </c>
      <c r="G413" s="9" t="s">
        <v>873</v>
      </c>
      <c r="H413" s="29">
        <f>SUM('Дані з ДІСО'!J413:L413)</f>
        <v>295</v>
      </c>
      <c r="I413" s="29">
        <f>SUM('Дані з ДІСО'!G413:I413)</f>
        <v>20</v>
      </c>
      <c r="J413" s="29">
        <f>SUM('Дані з ДІСО'!P413:R413)</f>
        <v>0</v>
      </c>
      <c r="K413" s="29">
        <f>SUM('Дані з ДІСО'!V413:X413)</f>
        <v>0</v>
      </c>
      <c r="L413" s="40">
        <f>ROUNDUP('Дані з ДІСО'!J413/'Коефіцієнти АТО'!$R413,0)</f>
        <v>9</v>
      </c>
      <c r="M413" s="40">
        <f>ROUNDUP('Дані з ДІСО'!K413/'Коефіцієнти АТО'!$R413,0)</f>
        <v>13</v>
      </c>
      <c r="N413" s="40">
        <f>ROUNDUP('Дані з ДІСО'!L413/'Коефіцієнти АТО'!$R413,0)</f>
        <v>2</v>
      </c>
      <c r="O413" s="59">
        <f>(L413*Параметри!$K$32+M413*Параметри!$L$32+N413*Параметри!$M$32)/18</f>
        <v>39.06111111111111</v>
      </c>
      <c r="P413" s="41">
        <f>IF(H413=0,"",'Дані з ДІСО'!Y413/H413)</f>
        <v>0</v>
      </c>
      <c r="Q413" s="29">
        <f>IF(H413=0,"",(1+0.25*P413)*O413*Параметри!$K$51)</f>
        <v>8000.5050171723105</v>
      </c>
      <c r="R413" s="29">
        <f>IF(H413=0,"",Q413*'Коефіцієнти АТО'!T413)</f>
        <v>136.00858529192928</v>
      </c>
      <c r="S413" s="29">
        <f>IF(H413=0,"",H413*(1+0.25*P413)*Параметри!$K$66*Параметри!$K$20/1000)</f>
        <v>0</v>
      </c>
      <c r="T413" s="29">
        <f>IF(H413=0,"",H413*(1+0.25*P413)*'Коефіцієнти АТО'!$S413*Параметри!$K$20/1000)</f>
        <v>1487.9671101745507</v>
      </c>
      <c r="U413" s="29">
        <f t="shared" si="57"/>
        <v>9624.4807126387896</v>
      </c>
      <c r="V413" s="29">
        <f t="shared" si="58"/>
        <v>9624.4807126387896</v>
      </c>
      <c r="W413" s="40">
        <f>ROUNDUP('Дані з ДІСО'!P413/Параметри!$K$24,0)</f>
        <v>0</v>
      </c>
      <c r="X413" s="40">
        <f>ROUNDUP('Дані з ДІСО'!Q413/Параметри!$K$24,0)</f>
        <v>0</v>
      </c>
      <c r="Y413" s="40">
        <f>ROUNDUP('Дані з ДІСО'!R413/Параметри!$K$24,0)</f>
        <v>0</v>
      </c>
      <c r="Z413" s="59">
        <f>(W413*Параметри!$K$33+X413*Параметри!$L$33+Y413*Параметри!$M$33)/18</f>
        <v>0</v>
      </c>
      <c r="AA413" s="41">
        <f>IF(J413=0,0,'Дані з ДІСО'!AA413/J413)</f>
        <v>0</v>
      </c>
      <c r="AB413" s="29">
        <f>(1+0.25*AA413)*Z413*Параметри!$K$51</f>
        <v>0</v>
      </c>
      <c r="AC413" s="29">
        <f>AB413*'Коефіцієнти АТО'!U413</f>
        <v>0</v>
      </c>
      <c r="AD413" s="29">
        <f>J413*(1+0.25*AA413)*Параметри!$K$66*Параметри!$K$20/1000</f>
        <v>0</v>
      </c>
      <c r="AE413" s="29">
        <f>(1+0.25*AA413)*J413*'Коефіцієнти АТО'!S413*Параметри!$K$20/1000</f>
        <v>0</v>
      </c>
      <c r="AF413" s="29">
        <f t="shared" si="54"/>
        <v>0</v>
      </c>
      <c r="AG413" s="29">
        <v>0</v>
      </c>
      <c r="AH413" s="40">
        <v>0</v>
      </c>
      <c r="AI413" s="40">
        <v>0</v>
      </c>
      <c r="AJ413" s="40">
        <f t="shared" si="55"/>
        <v>0</v>
      </c>
      <c r="AK413" s="29">
        <f>(AH413+AI413)*(1+0.25*AJ413)*Параметри!$K$53</f>
        <v>0</v>
      </c>
      <c r="AL413" s="29">
        <f>ROUNDUP(('Дані з ДІСО'!AU413+'Дані з ДІСО'!AW413)/Параметри!$K$28,0)</f>
        <v>0</v>
      </c>
      <c r="AM413" s="64">
        <f>AL413*Параметри!$M$35/18</f>
        <v>0</v>
      </c>
      <c r="AN413" s="29">
        <f>IF(AL413=0,0,'Дані з ДІСО'!AW413/SUM('Дані з ДІСО'!AU413,'Дані з ДІСО'!AW413))</f>
        <v>0</v>
      </c>
      <c r="AO413" s="29">
        <f>(1+0.25*AN413)*AM413*Параметри!$K$51</f>
        <v>0</v>
      </c>
      <c r="AP413" s="40">
        <f>ROUNDUP(('Дані з ДІСО'!AE413+'Дані не з ДІСО'!E413+'Дані не з ДІСО'!G413)/Параметри!$K$69,0)</f>
        <v>0</v>
      </c>
      <c r="AQ413" s="40">
        <f t="shared" si="59"/>
        <v>0</v>
      </c>
      <c r="AR413" s="40">
        <f>IF(AP413=0,0,('Дані з ДІСО'!AH413+'Дані не з ДІСО'!G413)/('Дані з ДІСО'!AE413+'Дані не з ДІСО'!E413+'Дані не з ДІСО'!G413))</f>
        <v>0</v>
      </c>
      <c r="AS413" s="29">
        <f>AQ413*(1+0.25*AR413)*Параметри!$K$51</f>
        <v>0</v>
      </c>
      <c r="AT413" s="40">
        <f>ROUNDUP('Дані з ДІСО'!AF413/Параметри!$K$70,0)</f>
        <v>0</v>
      </c>
      <c r="AU413" s="40">
        <f t="shared" si="60"/>
        <v>0</v>
      </c>
      <c r="AV413" s="40">
        <f>IF(AT413=0,0,'Дані з ДІСО'!AI413/'Дані з ДІСО'!AF413)</f>
        <v>0</v>
      </c>
      <c r="AW413" s="29">
        <f>AU413*(1+0.25*AV413)*Параметри!$K$51</f>
        <v>0</v>
      </c>
      <c r="AX413" s="40">
        <f>ROUNDUP('Дані з ДІСО'!AR413/Параметри!$K$29,0)</f>
        <v>0</v>
      </c>
      <c r="AY413" s="40">
        <f>ROUNDUP('Дані з ДІСО'!AS413/Параметри!$K$29,0)</f>
        <v>0</v>
      </c>
      <c r="AZ413" s="40">
        <f>ROUNDUP('Дані з ДІСО'!AT413/Параметри!$K$29,0)</f>
        <v>0</v>
      </c>
      <c r="BA413" s="64">
        <f>(AX413*Параметри!$K$32+AY413*Параметри!$L$32+AZ413*Параметри!$M$32)/18</f>
        <v>0</v>
      </c>
      <c r="BB413" s="29">
        <f>(BA413*Параметри!$K$51+SUM('Дані з ДІСО'!AR413:AT413)*Параметри!$K$48*Параметри!$K$20/1000)*Параметри!$K$74</f>
        <v>0</v>
      </c>
      <c r="BC413" s="40">
        <f>ROUNDUP(('Дані не з ДІСО'!I413+'Дані не з ДІСО'!K413)/Параметри!$K$26,0)</f>
        <v>0</v>
      </c>
      <c r="BD413" s="29">
        <f>BC413*Параметри!$M$36/18</f>
        <v>0</v>
      </c>
      <c r="BE413" s="40">
        <f>IF(BC413=0,0,'Дані не з ДІСО'!K413/('Дані не з ДІСО'!I413+'Дані не з ДІСО'!K413))</f>
        <v>0</v>
      </c>
      <c r="BF413" s="29">
        <f>(1+0.25*BE413)*BD413*Параметри!$K$51</f>
        <v>0</v>
      </c>
      <c r="BG413" s="40">
        <f>ROUNDUP('Дані не з ДІСО'!M413/Параметри!$K$27,0)</f>
        <v>0</v>
      </c>
      <c r="BH413" s="40">
        <f>BG413*Параметри!$M$37/18</f>
        <v>0</v>
      </c>
      <c r="BI413" s="29">
        <f>BH413*Параметри!$K$51</f>
        <v>0</v>
      </c>
      <c r="BJ413" s="29">
        <f>'Дані не з ДІСО'!N413*Параметри!$K$76</f>
        <v>0</v>
      </c>
      <c r="BK413" s="40">
        <f>ROUNDUP('Дані з ДІСО'!V413/Параметри!$K$25,0)</f>
        <v>0</v>
      </c>
      <c r="BL413" s="40">
        <f>ROUNDUP('Дані з ДІСО'!W413/Параметри!$K$25,0)</f>
        <v>0</v>
      </c>
      <c r="BM413" s="40">
        <f>ROUNDUP('Дані з ДІСО'!X413/Параметри!$K$25,0)</f>
        <v>0</v>
      </c>
      <c r="BN413" s="40">
        <f>(BK413*Параметри!$K$34+BL413*Параметри!$L$34+BM413*Параметри!$M$34)/18</f>
        <v>0</v>
      </c>
      <c r="BO413" s="40">
        <f>IF(K413=0,0,'Дані з ДІСО'!AC413/K413)</f>
        <v>0</v>
      </c>
      <c r="BP413" s="29">
        <f>(1+0.25*BO413)*BN413*Параметри!$K$51</f>
        <v>0</v>
      </c>
      <c r="BQ413" s="29">
        <f>BP413*'Коефіцієнти АТО'!U413</f>
        <v>0</v>
      </c>
      <c r="BR413" s="29">
        <f>K413*(1+0.25*BO413)*Параметри!$K$66*Параметри!$K$20/1000</f>
        <v>0</v>
      </c>
      <c r="BS413" s="29">
        <f>(1+0.25*BO413)*K413*'Коефіцієнти АТО'!S413*Параметри!$K$20/1000</f>
        <v>0</v>
      </c>
      <c r="BT413" s="29">
        <f t="shared" si="61"/>
        <v>0</v>
      </c>
      <c r="BU413" s="40">
        <f>ROUNDUP('Дані з ДІСО'!AG413/Параметри!$K$71,0)</f>
        <v>0</v>
      </c>
      <c r="BV413" s="40">
        <f t="shared" si="62"/>
        <v>0</v>
      </c>
      <c r="BW413" s="40">
        <f>IF('Дані з ДІСО'!AG413=0,0,'Дані з ДІСО'!AJ413/'Дані з ДІСО'!AG413)</f>
        <v>0</v>
      </c>
      <c r="BX413" s="29">
        <f>BV413*(1+0.25*BW413)*Параметри!$K$51</f>
        <v>0</v>
      </c>
      <c r="BY413" s="29">
        <f>ROUND(IF(Параметри!$K$77="No",CC413,CC413*Параметри!$K$78)+AG413,1)</f>
        <v>8662</v>
      </c>
      <c r="BZ413" s="29">
        <f>ROUND(IF(Параметри!$K$77="No",BF413,BF413*Параметри!$K$78),1)</f>
        <v>0</v>
      </c>
      <c r="CA413" s="29">
        <f>ROUND(IF(Параметри!$K$77="No",BI413,BI413*Параметри!$K$78),1)</f>
        <v>0</v>
      </c>
      <c r="CB413" s="29">
        <f>ROUND(IF(Параметри!$K$77="No",BJ413,BJ413*Параметри!$K$78),1)</f>
        <v>0</v>
      </c>
      <c r="CC413" s="29">
        <f t="shared" si="56"/>
        <v>9624.4807126387896</v>
      </c>
    </row>
    <row r="414" spans="1:81">
      <c r="A414" s="9">
        <v>413</v>
      </c>
      <c r="B414" s="9" t="s">
        <v>3151</v>
      </c>
      <c r="C414" s="9" t="s">
        <v>3151</v>
      </c>
      <c r="D414" s="9" t="s">
        <v>3523</v>
      </c>
      <c r="E414" s="9" t="s">
        <v>29</v>
      </c>
      <c r="F414" s="9" t="s">
        <v>3548</v>
      </c>
      <c r="G414" s="9" t="s">
        <v>875</v>
      </c>
      <c r="H414" s="29">
        <f>SUM('Дані з ДІСО'!J414:L414)</f>
        <v>1038.5</v>
      </c>
      <c r="I414" s="29">
        <f>SUM('Дані з ДІСО'!G414:I414)</f>
        <v>59</v>
      </c>
      <c r="J414" s="29">
        <f>SUM('Дані з ДІСО'!P414:R414)</f>
        <v>0</v>
      </c>
      <c r="K414" s="29">
        <f>SUM('Дані з ДІСО'!V414:X414)</f>
        <v>0</v>
      </c>
      <c r="L414" s="40">
        <f>ROUNDUP('Дані з ДІСО'!J414/'Коефіцієнти АТО'!$R414,0)</f>
        <v>21</v>
      </c>
      <c r="M414" s="40">
        <f>ROUNDUP('Дані з ДІСО'!K414/'Коефіцієнти АТО'!$R414,0)</f>
        <v>35</v>
      </c>
      <c r="N414" s="40">
        <f>ROUNDUP('Дані з ДІСО'!L414/'Коефіцієнти АТО'!$R414,0)</f>
        <v>10</v>
      </c>
      <c r="O414" s="59">
        <f>(L414*Параметри!$K$32+M414*Параметри!$L$32+N414*Параметри!$M$32)/18</f>
        <v>110.13888888888889</v>
      </c>
      <c r="P414" s="41">
        <f>IF(H414=0,"",'Дані з ДІСО'!Y414/H414)</f>
        <v>0</v>
      </c>
      <c r="Q414" s="29">
        <f>IF(H414=0,"",(1+0.25*P414)*O414*Параметри!$K$51)</f>
        <v>22558.670454478888</v>
      </c>
      <c r="R414" s="29">
        <f>IF(H414=0,"",Q414*'Коефіцієнти АТО'!T414)</f>
        <v>383.49739772614112</v>
      </c>
      <c r="S414" s="29">
        <f>IF(H414=0,"",H414*(1+0.25*P414)*Параметри!$K$66*Параметри!$K$20/1000)</f>
        <v>0</v>
      </c>
      <c r="T414" s="29">
        <f>IF(H414=0,"",H414*(1+0.25*P414)*'Коефіцієнти АТО'!$S414*Параметри!$K$20/1000)</f>
        <v>4249.8186944931022</v>
      </c>
      <c r="U414" s="29">
        <f t="shared" si="57"/>
        <v>27191.986546698128</v>
      </c>
      <c r="V414" s="29">
        <f t="shared" si="58"/>
        <v>27191.986546698128</v>
      </c>
      <c r="W414" s="40">
        <f>ROUNDUP('Дані з ДІСО'!P414/Параметри!$K$24,0)</f>
        <v>0</v>
      </c>
      <c r="X414" s="40">
        <f>ROUNDUP('Дані з ДІСО'!Q414/Параметри!$K$24,0)</f>
        <v>0</v>
      </c>
      <c r="Y414" s="40">
        <f>ROUNDUP('Дані з ДІСО'!R414/Параметри!$K$24,0)</f>
        <v>0</v>
      </c>
      <c r="Z414" s="59">
        <f>(W414*Параметри!$K$33+X414*Параметри!$L$33+Y414*Параметри!$M$33)/18</f>
        <v>0</v>
      </c>
      <c r="AA414" s="41">
        <f>IF(J414=0,0,'Дані з ДІСО'!AA414/J414)</f>
        <v>0</v>
      </c>
      <c r="AB414" s="29">
        <f>(1+0.25*AA414)*Z414*Параметри!$K$51</f>
        <v>0</v>
      </c>
      <c r="AC414" s="29">
        <f>AB414*'Коефіцієнти АТО'!U414</f>
        <v>0</v>
      </c>
      <c r="AD414" s="29">
        <f>J414*(1+0.25*AA414)*Параметри!$K$66*Параметри!$K$20/1000</f>
        <v>0</v>
      </c>
      <c r="AE414" s="29">
        <f>(1+0.25*AA414)*J414*'Коефіцієнти АТО'!S414*Параметри!$K$20/1000</f>
        <v>0</v>
      </c>
      <c r="AF414" s="29">
        <f t="shared" si="54"/>
        <v>0</v>
      </c>
      <c r="AG414" s="29">
        <v>0</v>
      </c>
      <c r="AH414" s="40">
        <v>0</v>
      </c>
      <c r="AI414" s="40">
        <v>0</v>
      </c>
      <c r="AJ414" s="40">
        <f t="shared" si="55"/>
        <v>0</v>
      </c>
      <c r="AK414" s="29">
        <f>(AH414+AI414)*(1+0.25*AJ414)*Параметри!$K$53</f>
        <v>0</v>
      </c>
      <c r="AL414" s="29">
        <f>ROUNDUP(('Дані з ДІСО'!AU414+'Дані з ДІСО'!AW414)/Параметри!$K$28,0)</f>
        <v>0</v>
      </c>
      <c r="AM414" s="64">
        <f>AL414*Параметри!$M$35/18</f>
        <v>0</v>
      </c>
      <c r="AN414" s="29">
        <f>IF(AL414=0,0,'Дані з ДІСО'!AW414/SUM('Дані з ДІСО'!AU414,'Дані з ДІСО'!AW414))</f>
        <v>0</v>
      </c>
      <c r="AO414" s="29">
        <f>(1+0.25*AN414)*AM414*Параметри!$K$51</f>
        <v>0</v>
      </c>
      <c r="AP414" s="40">
        <f>ROUNDUP(('Дані з ДІСО'!AE414+'Дані не з ДІСО'!E414+'Дані не з ДІСО'!G414)/Параметри!$K$69,0)</f>
        <v>0</v>
      </c>
      <c r="AQ414" s="40">
        <f t="shared" si="59"/>
        <v>0</v>
      </c>
      <c r="AR414" s="40">
        <f>IF(AP414=0,0,('Дані з ДІСО'!AH414+'Дані не з ДІСО'!G414)/('Дані з ДІСО'!AE414+'Дані не з ДІСО'!E414+'Дані не з ДІСО'!G414))</f>
        <v>0</v>
      </c>
      <c r="AS414" s="29">
        <f>AQ414*(1+0.25*AR414)*Параметри!$K$51</f>
        <v>0</v>
      </c>
      <c r="AT414" s="40">
        <f>ROUNDUP('Дані з ДІСО'!AF414/Параметри!$K$70,0)</f>
        <v>0</v>
      </c>
      <c r="AU414" s="40">
        <f t="shared" si="60"/>
        <v>0</v>
      </c>
      <c r="AV414" s="40">
        <f>IF(AT414=0,0,'Дані з ДІСО'!AI414/'Дані з ДІСО'!AF414)</f>
        <v>0</v>
      </c>
      <c r="AW414" s="29">
        <f>AU414*(1+0.25*AV414)*Параметри!$K$51</f>
        <v>0</v>
      </c>
      <c r="AX414" s="40">
        <f>ROUNDUP('Дані з ДІСО'!AR414/Параметри!$K$29,0)</f>
        <v>0</v>
      </c>
      <c r="AY414" s="40">
        <f>ROUNDUP('Дані з ДІСО'!AS414/Параметри!$K$29,0)</f>
        <v>0</v>
      </c>
      <c r="AZ414" s="40">
        <f>ROUNDUP('Дані з ДІСО'!AT414/Параметри!$K$29,0)</f>
        <v>0</v>
      </c>
      <c r="BA414" s="64">
        <f>(AX414*Параметри!$K$32+AY414*Параметри!$L$32+AZ414*Параметри!$M$32)/18</f>
        <v>0</v>
      </c>
      <c r="BB414" s="29">
        <f>(BA414*Параметри!$K$51+SUM('Дані з ДІСО'!AR414:AT414)*Параметри!$K$48*Параметри!$K$20/1000)*Параметри!$K$74</f>
        <v>0</v>
      </c>
      <c r="BC414" s="40">
        <f>ROUNDUP(('Дані не з ДІСО'!I414+'Дані не з ДІСО'!K414)/Параметри!$K$26,0)</f>
        <v>0</v>
      </c>
      <c r="BD414" s="29">
        <f>BC414*Параметри!$M$36/18</f>
        <v>0</v>
      </c>
      <c r="BE414" s="40">
        <f>IF(BC414=0,0,'Дані не з ДІСО'!K414/('Дані не з ДІСО'!I414+'Дані не з ДІСО'!K414))</f>
        <v>0</v>
      </c>
      <c r="BF414" s="29">
        <f>(1+0.25*BE414)*BD414*Параметри!$K$51</f>
        <v>0</v>
      </c>
      <c r="BG414" s="40">
        <f>ROUNDUP('Дані не з ДІСО'!M414/Параметри!$K$27,0)</f>
        <v>0</v>
      </c>
      <c r="BH414" s="40">
        <f>BG414*Параметри!$M$37/18</f>
        <v>0</v>
      </c>
      <c r="BI414" s="29">
        <f>BH414*Параметри!$K$51</f>
        <v>0</v>
      </c>
      <c r="BJ414" s="29">
        <f>'Дані не з ДІСО'!N414*Параметри!$K$76</f>
        <v>0</v>
      </c>
      <c r="BK414" s="40">
        <f>ROUNDUP('Дані з ДІСО'!V414/Параметри!$K$25,0)</f>
        <v>0</v>
      </c>
      <c r="BL414" s="40">
        <f>ROUNDUP('Дані з ДІСО'!W414/Параметри!$K$25,0)</f>
        <v>0</v>
      </c>
      <c r="BM414" s="40">
        <f>ROUNDUP('Дані з ДІСО'!X414/Параметри!$K$25,0)</f>
        <v>0</v>
      </c>
      <c r="BN414" s="40">
        <f>(BK414*Параметри!$K$34+BL414*Параметри!$L$34+BM414*Параметри!$M$34)/18</f>
        <v>0</v>
      </c>
      <c r="BO414" s="40">
        <f>IF(K414=0,0,'Дані з ДІСО'!AC414/K414)</f>
        <v>0</v>
      </c>
      <c r="BP414" s="29">
        <f>(1+0.25*BO414)*BN414*Параметри!$K$51</f>
        <v>0</v>
      </c>
      <c r="BQ414" s="29">
        <f>BP414*'Коефіцієнти АТО'!U414</f>
        <v>0</v>
      </c>
      <c r="BR414" s="29">
        <f>K414*(1+0.25*BO414)*Параметри!$K$66*Параметри!$K$20/1000</f>
        <v>0</v>
      </c>
      <c r="BS414" s="29">
        <f>(1+0.25*BO414)*K414*'Коефіцієнти АТО'!S414*Параметри!$K$20/1000</f>
        <v>0</v>
      </c>
      <c r="BT414" s="29">
        <f t="shared" si="61"/>
        <v>0</v>
      </c>
      <c r="BU414" s="40">
        <f>ROUNDUP('Дані з ДІСО'!AG414/Параметри!$K$71,0)</f>
        <v>0</v>
      </c>
      <c r="BV414" s="40">
        <f t="shared" si="62"/>
        <v>0</v>
      </c>
      <c r="BW414" s="40">
        <f>IF('Дані з ДІСО'!AG414=0,0,'Дані з ДІСО'!AJ414/'Дані з ДІСО'!AG414)</f>
        <v>0</v>
      </c>
      <c r="BX414" s="29">
        <f>BV414*(1+0.25*BW414)*Параметри!$K$51</f>
        <v>0</v>
      </c>
      <c r="BY414" s="29">
        <f>ROUND(IF(Параметри!$K$77="No",CC414,CC414*Параметри!$K$78)+AG414,1)</f>
        <v>24472.799999999999</v>
      </c>
      <c r="BZ414" s="29">
        <f>ROUND(IF(Параметри!$K$77="No",BF414,BF414*Параметри!$K$78),1)</f>
        <v>0</v>
      </c>
      <c r="CA414" s="29">
        <f>ROUND(IF(Параметри!$K$77="No",BI414,BI414*Параметри!$K$78),1)</f>
        <v>0</v>
      </c>
      <c r="CB414" s="29">
        <f>ROUND(IF(Параметри!$K$77="No",BJ414,BJ414*Параметри!$K$78),1)</f>
        <v>0</v>
      </c>
      <c r="CC414" s="29">
        <f t="shared" si="56"/>
        <v>27191.986546698128</v>
      </c>
    </row>
    <row r="415" spans="1:81">
      <c r="A415" s="9">
        <v>414</v>
      </c>
      <c r="B415" s="9" t="s">
        <v>3151</v>
      </c>
      <c r="C415" s="9" t="s">
        <v>3151</v>
      </c>
      <c r="D415" s="9" t="s">
        <v>3523</v>
      </c>
      <c r="E415" s="9" t="s">
        <v>29</v>
      </c>
      <c r="F415" s="9" t="s">
        <v>3549</v>
      </c>
      <c r="G415" s="9" t="s">
        <v>877</v>
      </c>
      <c r="H415" s="29">
        <f>SUM('Дані з ДІСО'!J415:L415)</f>
        <v>613</v>
      </c>
      <c r="I415" s="29">
        <f>SUM('Дані з ДІСО'!G415:I415)</f>
        <v>33</v>
      </c>
      <c r="J415" s="29">
        <f>SUM('Дані з ДІСО'!P415:R415)</f>
        <v>0</v>
      </c>
      <c r="K415" s="29">
        <f>SUM('Дані з ДІСО'!V415:X415)</f>
        <v>0</v>
      </c>
      <c r="L415" s="40">
        <f>ROUNDUP('Дані з ДІСО'!J415/'Коефіцієнти АТО'!$R415,0)</f>
        <v>14</v>
      </c>
      <c r="M415" s="40">
        <f>ROUNDUP('Дані з ДІСО'!K415/'Коефіцієнти АТО'!$R415,0)</f>
        <v>20</v>
      </c>
      <c r="N415" s="40">
        <f>ROUNDUP('Дані з ДІСО'!L415/'Коефіцієнти АТО'!$R415,0)</f>
        <v>7</v>
      </c>
      <c r="O415" s="59">
        <f>(L415*Параметри!$K$32+M415*Параметри!$L$32+N415*Параметри!$M$32)/18</f>
        <v>68.027777777777771</v>
      </c>
      <c r="P415" s="41">
        <f>IF(H415=0,"",'Дані з ДІСО'!Y415/H415)</f>
        <v>0</v>
      </c>
      <c r="Q415" s="29">
        <f>IF(H415=0,"",(1+0.25*P415)*O415*Параметри!$K$51)</f>
        <v>13933.463793951776</v>
      </c>
      <c r="R415" s="29">
        <f>IF(H415=0,"",Q415*'Коефіцієнти АТО'!T415)</f>
        <v>236.8688844971802</v>
      </c>
      <c r="S415" s="29">
        <f>IF(H415=0,"",H415*(1+0.25*P415)*Параметри!$K$66*Параметри!$K$20/1000)</f>
        <v>0</v>
      </c>
      <c r="T415" s="29">
        <f>IF(H415=0,"",H415*(1+0.25*P415)*'Коефіцієнти АТО'!$S415*Параметри!$K$20/1000)</f>
        <v>2508.5593256853836</v>
      </c>
      <c r="U415" s="29">
        <f t="shared" si="57"/>
        <v>16678.892004134341</v>
      </c>
      <c r="V415" s="29">
        <f t="shared" si="58"/>
        <v>16678.892004134341</v>
      </c>
      <c r="W415" s="40">
        <f>ROUNDUP('Дані з ДІСО'!P415/Параметри!$K$24,0)</f>
        <v>0</v>
      </c>
      <c r="X415" s="40">
        <f>ROUNDUP('Дані з ДІСО'!Q415/Параметри!$K$24,0)</f>
        <v>0</v>
      </c>
      <c r="Y415" s="40">
        <f>ROUNDUP('Дані з ДІСО'!R415/Параметри!$K$24,0)</f>
        <v>0</v>
      </c>
      <c r="Z415" s="59">
        <f>(W415*Параметри!$K$33+X415*Параметри!$L$33+Y415*Параметри!$M$33)/18</f>
        <v>0</v>
      </c>
      <c r="AA415" s="41">
        <f>IF(J415=0,0,'Дані з ДІСО'!AA415/J415)</f>
        <v>0</v>
      </c>
      <c r="AB415" s="29">
        <f>(1+0.25*AA415)*Z415*Параметри!$K$51</f>
        <v>0</v>
      </c>
      <c r="AC415" s="29">
        <f>AB415*'Коефіцієнти АТО'!U415</f>
        <v>0</v>
      </c>
      <c r="AD415" s="29">
        <f>J415*(1+0.25*AA415)*Параметри!$K$66*Параметри!$K$20/1000</f>
        <v>0</v>
      </c>
      <c r="AE415" s="29">
        <f>(1+0.25*AA415)*J415*'Коефіцієнти АТО'!S415*Параметри!$K$20/1000</f>
        <v>0</v>
      </c>
      <c r="AF415" s="29">
        <f t="shared" si="54"/>
        <v>0</v>
      </c>
      <c r="AG415" s="29">
        <v>0</v>
      </c>
      <c r="AH415" s="40">
        <v>6</v>
      </c>
      <c r="AI415" s="40">
        <v>0</v>
      </c>
      <c r="AJ415" s="40">
        <f t="shared" si="55"/>
        <v>0</v>
      </c>
      <c r="AK415" s="29">
        <f>(AH415+AI415)*(1+0.25*AJ415)*Параметри!$K$53</f>
        <v>1076.5756541760002</v>
      </c>
      <c r="AL415" s="29">
        <f>ROUNDUP(('Дані з ДІСО'!AU415+'Дані з ДІСО'!AW415)/Параметри!$K$28,0)</f>
        <v>0</v>
      </c>
      <c r="AM415" s="64">
        <f>AL415*Параметри!$M$35/18</f>
        <v>0</v>
      </c>
      <c r="AN415" s="29">
        <f>IF(AL415=0,0,'Дані з ДІСО'!AW415/SUM('Дані з ДІСО'!AU415,'Дані з ДІСО'!AW415))</f>
        <v>0</v>
      </c>
      <c r="AO415" s="29">
        <f>(1+0.25*AN415)*AM415*Параметри!$K$51</f>
        <v>0</v>
      </c>
      <c r="AP415" s="40">
        <f>ROUNDUP(('Дані з ДІСО'!AE415+'Дані не з ДІСО'!E415+'Дані не з ДІСО'!G415)/Параметри!$K$69,0)</f>
        <v>0</v>
      </c>
      <c r="AQ415" s="40">
        <f t="shared" si="59"/>
        <v>0</v>
      </c>
      <c r="AR415" s="40">
        <f>IF(AP415=0,0,('Дані з ДІСО'!AH415+'Дані не з ДІСО'!G415)/('Дані з ДІСО'!AE415+'Дані не з ДІСО'!E415+'Дані не з ДІСО'!G415))</f>
        <v>0</v>
      </c>
      <c r="AS415" s="29">
        <f>AQ415*(1+0.25*AR415)*Параметри!$K$51</f>
        <v>0</v>
      </c>
      <c r="AT415" s="40">
        <f>ROUNDUP('Дані з ДІСО'!AF415/Параметри!$K$70,0)</f>
        <v>0</v>
      </c>
      <c r="AU415" s="40">
        <f t="shared" si="60"/>
        <v>0</v>
      </c>
      <c r="AV415" s="40">
        <f>IF(AT415=0,0,'Дані з ДІСО'!AI415/'Дані з ДІСО'!AF415)</f>
        <v>0</v>
      </c>
      <c r="AW415" s="29">
        <f>AU415*(1+0.25*AV415)*Параметри!$K$51</f>
        <v>0</v>
      </c>
      <c r="AX415" s="40">
        <f>ROUNDUP('Дані з ДІСО'!AR415/Параметри!$K$29,0)</f>
        <v>0</v>
      </c>
      <c r="AY415" s="40">
        <f>ROUNDUP('Дані з ДІСО'!AS415/Параметри!$K$29,0)</f>
        <v>0</v>
      </c>
      <c r="AZ415" s="40">
        <f>ROUNDUP('Дані з ДІСО'!AT415/Параметри!$K$29,0)</f>
        <v>0</v>
      </c>
      <c r="BA415" s="64">
        <f>(AX415*Параметри!$K$32+AY415*Параметри!$L$32+AZ415*Параметри!$M$32)/18</f>
        <v>0</v>
      </c>
      <c r="BB415" s="29">
        <f>(BA415*Параметри!$K$51+SUM('Дані з ДІСО'!AR415:AT415)*Параметри!$K$48*Параметри!$K$20/1000)*Параметри!$K$74</f>
        <v>0</v>
      </c>
      <c r="BC415" s="40">
        <f>ROUNDUP(('Дані не з ДІСО'!I415+'Дані не з ДІСО'!K415)/Параметри!$K$26,0)</f>
        <v>0</v>
      </c>
      <c r="BD415" s="29">
        <f>BC415*Параметри!$M$36/18</f>
        <v>0</v>
      </c>
      <c r="BE415" s="40">
        <f>IF(BC415=0,0,'Дані не з ДІСО'!K415/('Дані не з ДІСО'!I415+'Дані не з ДІСО'!K415))</f>
        <v>0</v>
      </c>
      <c r="BF415" s="29">
        <f>(1+0.25*BE415)*BD415*Параметри!$K$51</f>
        <v>0</v>
      </c>
      <c r="BG415" s="40">
        <f>ROUNDUP('Дані не з ДІСО'!M415/Параметри!$K$27,0)</f>
        <v>0</v>
      </c>
      <c r="BH415" s="40">
        <f>BG415*Параметри!$M$37/18</f>
        <v>0</v>
      </c>
      <c r="BI415" s="29">
        <f>BH415*Параметри!$K$51</f>
        <v>0</v>
      </c>
      <c r="BJ415" s="29">
        <f>'Дані не з ДІСО'!N415*Параметри!$K$76</f>
        <v>0</v>
      </c>
      <c r="BK415" s="40">
        <f>ROUNDUP('Дані з ДІСО'!V415/Параметри!$K$25,0)</f>
        <v>0</v>
      </c>
      <c r="BL415" s="40">
        <f>ROUNDUP('Дані з ДІСО'!W415/Параметри!$K$25,0)</f>
        <v>0</v>
      </c>
      <c r="BM415" s="40">
        <f>ROUNDUP('Дані з ДІСО'!X415/Параметри!$K$25,0)</f>
        <v>0</v>
      </c>
      <c r="BN415" s="40">
        <f>(BK415*Параметри!$K$34+BL415*Параметри!$L$34+BM415*Параметри!$M$34)/18</f>
        <v>0</v>
      </c>
      <c r="BO415" s="40">
        <f>IF(K415=0,0,'Дані з ДІСО'!AC415/K415)</f>
        <v>0</v>
      </c>
      <c r="BP415" s="29">
        <f>(1+0.25*BO415)*BN415*Параметри!$K$51</f>
        <v>0</v>
      </c>
      <c r="BQ415" s="29">
        <f>BP415*'Коефіцієнти АТО'!U415</f>
        <v>0</v>
      </c>
      <c r="BR415" s="29">
        <f>K415*(1+0.25*BO415)*Параметри!$K$66*Параметри!$K$20/1000</f>
        <v>0</v>
      </c>
      <c r="BS415" s="29">
        <f>(1+0.25*BO415)*K415*'Коефіцієнти АТО'!S415*Параметри!$K$20/1000</f>
        <v>0</v>
      </c>
      <c r="BT415" s="29">
        <f t="shared" si="61"/>
        <v>0</v>
      </c>
      <c r="BU415" s="40">
        <f>ROUNDUP('Дані з ДІСО'!AG415/Параметри!$K$71,0)</f>
        <v>0</v>
      </c>
      <c r="BV415" s="40">
        <f t="shared" si="62"/>
        <v>0</v>
      </c>
      <c r="BW415" s="40">
        <f>IF('Дані з ДІСО'!AG415=0,0,'Дані з ДІСО'!AJ415/'Дані з ДІСО'!AG415)</f>
        <v>0</v>
      </c>
      <c r="BX415" s="29">
        <f>BV415*(1+0.25*BW415)*Параметри!$K$51</f>
        <v>0</v>
      </c>
      <c r="BY415" s="29">
        <f>ROUND(IF(Параметри!$K$77="No",CC415,CC415*Параметри!$K$78)+AG415,1)</f>
        <v>15979.9</v>
      </c>
      <c r="BZ415" s="29">
        <f>ROUND(IF(Параметри!$K$77="No",BF415,BF415*Параметри!$K$78),1)</f>
        <v>0</v>
      </c>
      <c r="CA415" s="29">
        <f>ROUND(IF(Параметри!$K$77="No",BI415,BI415*Параметри!$K$78),1)</f>
        <v>0</v>
      </c>
      <c r="CB415" s="29">
        <f>ROUND(IF(Параметри!$K$77="No",BJ415,BJ415*Параметри!$K$78),1)</f>
        <v>0</v>
      </c>
      <c r="CC415" s="29">
        <f t="shared" si="56"/>
        <v>17755.467658310343</v>
      </c>
    </row>
    <row r="416" spans="1:81">
      <c r="A416" s="9">
        <v>415</v>
      </c>
      <c r="B416" s="9" t="s">
        <v>3151</v>
      </c>
      <c r="C416" s="9" t="s">
        <v>3151</v>
      </c>
      <c r="D416" s="9" t="s">
        <v>3523</v>
      </c>
      <c r="E416" s="9" t="s">
        <v>29</v>
      </c>
      <c r="F416" s="9" t="s">
        <v>3550</v>
      </c>
      <c r="G416" s="9" t="s">
        <v>879</v>
      </c>
      <c r="H416" s="29">
        <f>SUM('Дані з ДІСО'!J416:L416)</f>
        <v>2333.5</v>
      </c>
      <c r="I416" s="29">
        <f>SUM('Дані з ДІСО'!G416:I416)</f>
        <v>120</v>
      </c>
      <c r="J416" s="29">
        <f>SUM('Дані з ДІСО'!P416:R416)</f>
        <v>0</v>
      </c>
      <c r="K416" s="29">
        <f>SUM('Дані з ДІСО'!V416:X416)</f>
        <v>0</v>
      </c>
      <c r="L416" s="40">
        <f>ROUNDUP('Дані з ДІСО'!J416/'Коефіцієнти АТО'!$R416,0)</f>
        <v>55</v>
      </c>
      <c r="M416" s="40">
        <f>ROUNDUP('Дані з ДІСО'!K416/'Коефіцієнти АТО'!$R416,0)</f>
        <v>79</v>
      </c>
      <c r="N416" s="40">
        <f>ROUNDUP('Дані з ДІСО'!L416/'Коефіцієнти АТО'!$R416,0)</f>
        <v>23</v>
      </c>
      <c r="O416" s="59">
        <f>(L416*Параметри!$K$32+M416*Параметри!$L$32+N416*Параметри!$M$32)/18</f>
        <v>259.15555555555557</v>
      </c>
      <c r="P416" s="41">
        <f>IF(H416=0,"",'Дані з ДІСО'!Y416/H416)</f>
        <v>0</v>
      </c>
      <c r="Q416" s="29">
        <f>IF(H416=0,"",(1+0.25*P416)*O416*Параметри!$K$51)</f>
        <v>53080.295554125158</v>
      </c>
      <c r="R416" s="29">
        <f>IF(H416=0,"",Q416*'Коефіцієнти АТО'!T416)</f>
        <v>902.36502442012772</v>
      </c>
      <c r="S416" s="29">
        <f>IF(H416=0,"",H416*(1+0.25*P416)*Параметри!$K$66*Параметри!$K$20/1000)</f>
        <v>0</v>
      </c>
      <c r="T416" s="29">
        <f>IF(H416=0,"",H416*(1+0.25*P416)*'Коефіцієнти АТО'!$S416*Параметри!$K$20/1000)</f>
        <v>9549.3037299948519</v>
      </c>
      <c r="U416" s="29">
        <f t="shared" si="57"/>
        <v>63531.964308540133</v>
      </c>
      <c r="V416" s="29">
        <f t="shared" si="58"/>
        <v>63531.964308540133</v>
      </c>
      <c r="W416" s="40">
        <f>ROUNDUP('Дані з ДІСО'!P416/Параметри!$K$24,0)</f>
        <v>0</v>
      </c>
      <c r="X416" s="40">
        <f>ROUNDUP('Дані з ДІСО'!Q416/Параметри!$K$24,0)</f>
        <v>0</v>
      </c>
      <c r="Y416" s="40">
        <f>ROUNDUP('Дані з ДІСО'!R416/Параметри!$K$24,0)</f>
        <v>0</v>
      </c>
      <c r="Z416" s="59">
        <f>(W416*Параметри!$K$33+X416*Параметри!$L$33+Y416*Параметри!$M$33)/18</f>
        <v>0</v>
      </c>
      <c r="AA416" s="41">
        <f>IF(J416=0,0,'Дані з ДІСО'!AA416/J416)</f>
        <v>0</v>
      </c>
      <c r="AB416" s="29">
        <f>(1+0.25*AA416)*Z416*Параметри!$K$51</f>
        <v>0</v>
      </c>
      <c r="AC416" s="29">
        <f>AB416*'Коефіцієнти АТО'!U416</f>
        <v>0</v>
      </c>
      <c r="AD416" s="29">
        <f>J416*(1+0.25*AA416)*Параметри!$K$66*Параметри!$K$20/1000</f>
        <v>0</v>
      </c>
      <c r="AE416" s="29">
        <f>(1+0.25*AA416)*J416*'Коефіцієнти АТО'!S416*Параметри!$K$20/1000</f>
        <v>0</v>
      </c>
      <c r="AF416" s="29">
        <f t="shared" si="54"/>
        <v>0</v>
      </c>
      <c r="AG416" s="29">
        <v>0</v>
      </c>
      <c r="AH416" s="40">
        <v>14</v>
      </c>
      <c r="AI416" s="40">
        <v>0</v>
      </c>
      <c r="AJ416" s="40">
        <f t="shared" si="55"/>
        <v>0</v>
      </c>
      <c r="AK416" s="29">
        <f>(AH416+AI416)*(1+0.25*AJ416)*Параметри!$K$53</f>
        <v>2512.0098597440006</v>
      </c>
      <c r="AL416" s="29">
        <f>ROUNDUP(('Дані з ДІСО'!AU416+'Дані з ДІСО'!AW416)/Параметри!$K$28,0)</f>
        <v>0</v>
      </c>
      <c r="AM416" s="64">
        <f>AL416*Параметри!$M$35/18</f>
        <v>0</v>
      </c>
      <c r="AN416" s="29">
        <f>IF(AL416=0,0,'Дані з ДІСО'!AW416/SUM('Дані з ДІСО'!AU416,'Дані з ДІСО'!AW416))</f>
        <v>0</v>
      </c>
      <c r="AO416" s="29">
        <f>(1+0.25*AN416)*AM416*Параметри!$K$51</f>
        <v>0</v>
      </c>
      <c r="AP416" s="40">
        <f>ROUNDUP(('Дані з ДІСО'!AE416+'Дані не з ДІСО'!E416+'Дані не з ДІСО'!G416)/Параметри!$K$69,0)</f>
        <v>0</v>
      </c>
      <c r="AQ416" s="40">
        <f t="shared" si="59"/>
        <v>0</v>
      </c>
      <c r="AR416" s="40">
        <f>IF(AP416=0,0,('Дані з ДІСО'!AH416+'Дані не з ДІСО'!G416)/('Дані з ДІСО'!AE416+'Дані не з ДІСО'!E416+'Дані не з ДІСО'!G416))</f>
        <v>0</v>
      </c>
      <c r="AS416" s="29">
        <f>AQ416*(1+0.25*AR416)*Параметри!$K$51</f>
        <v>0</v>
      </c>
      <c r="AT416" s="40">
        <f>ROUNDUP('Дані з ДІСО'!AF416/Параметри!$K$70,0)</f>
        <v>0</v>
      </c>
      <c r="AU416" s="40">
        <f t="shared" si="60"/>
        <v>0</v>
      </c>
      <c r="AV416" s="40">
        <f>IF(AT416=0,0,'Дані з ДІСО'!AI416/'Дані з ДІСО'!AF416)</f>
        <v>0</v>
      </c>
      <c r="AW416" s="29">
        <f>AU416*(1+0.25*AV416)*Параметри!$K$51</f>
        <v>0</v>
      </c>
      <c r="AX416" s="40">
        <f>ROUNDUP('Дані з ДІСО'!AR416/Параметри!$K$29,0)</f>
        <v>0</v>
      </c>
      <c r="AY416" s="40">
        <f>ROUNDUP('Дані з ДІСО'!AS416/Параметри!$K$29,0)</f>
        <v>0</v>
      </c>
      <c r="AZ416" s="40">
        <f>ROUNDUP('Дані з ДІСО'!AT416/Параметри!$K$29,0)</f>
        <v>0</v>
      </c>
      <c r="BA416" s="64">
        <f>(AX416*Параметри!$K$32+AY416*Параметри!$L$32+AZ416*Параметри!$M$32)/18</f>
        <v>0</v>
      </c>
      <c r="BB416" s="29">
        <f>(BA416*Параметри!$K$51+SUM('Дані з ДІСО'!AR416:AT416)*Параметри!$K$48*Параметри!$K$20/1000)*Параметри!$K$74</f>
        <v>0</v>
      </c>
      <c r="BC416" s="40">
        <f>ROUNDUP(('Дані не з ДІСО'!I416+'Дані не з ДІСО'!K416)/Параметри!$K$26,0)</f>
        <v>0</v>
      </c>
      <c r="BD416" s="29">
        <f>BC416*Параметри!$M$36/18</f>
        <v>0</v>
      </c>
      <c r="BE416" s="40">
        <f>IF(BC416=0,0,'Дані не з ДІСО'!K416/('Дані не з ДІСО'!I416+'Дані не з ДІСО'!K416))</f>
        <v>0</v>
      </c>
      <c r="BF416" s="29">
        <f>(1+0.25*BE416)*BD416*Параметри!$K$51</f>
        <v>0</v>
      </c>
      <c r="BG416" s="40">
        <f>ROUNDUP('Дані не з ДІСО'!M416/Параметри!$K$27,0)</f>
        <v>0</v>
      </c>
      <c r="BH416" s="40">
        <f>BG416*Параметри!$M$37/18</f>
        <v>0</v>
      </c>
      <c r="BI416" s="29">
        <f>BH416*Параметри!$K$51</f>
        <v>0</v>
      </c>
      <c r="BJ416" s="29">
        <f>'Дані не з ДІСО'!N416*Параметри!$K$76</f>
        <v>0</v>
      </c>
      <c r="BK416" s="40">
        <f>ROUNDUP('Дані з ДІСО'!V416/Параметри!$K$25,0)</f>
        <v>0</v>
      </c>
      <c r="BL416" s="40">
        <f>ROUNDUP('Дані з ДІСО'!W416/Параметри!$K$25,0)</f>
        <v>0</v>
      </c>
      <c r="BM416" s="40">
        <f>ROUNDUP('Дані з ДІСО'!X416/Параметри!$K$25,0)</f>
        <v>0</v>
      </c>
      <c r="BN416" s="40">
        <f>(BK416*Параметри!$K$34+BL416*Параметри!$L$34+BM416*Параметри!$M$34)/18</f>
        <v>0</v>
      </c>
      <c r="BO416" s="40">
        <f>IF(K416=0,0,'Дані з ДІСО'!AC416/K416)</f>
        <v>0</v>
      </c>
      <c r="BP416" s="29">
        <f>(1+0.25*BO416)*BN416*Параметри!$K$51</f>
        <v>0</v>
      </c>
      <c r="BQ416" s="29">
        <f>BP416*'Коефіцієнти АТО'!U416</f>
        <v>0</v>
      </c>
      <c r="BR416" s="29">
        <f>K416*(1+0.25*BO416)*Параметри!$K$66*Параметри!$K$20/1000</f>
        <v>0</v>
      </c>
      <c r="BS416" s="29">
        <f>(1+0.25*BO416)*K416*'Коефіцієнти АТО'!S416*Параметри!$K$20/1000</f>
        <v>0</v>
      </c>
      <c r="BT416" s="29">
        <f t="shared" si="61"/>
        <v>0</v>
      </c>
      <c r="BU416" s="40">
        <f>ROUNDUP('Дані з ДІСО'!AG416/Параметри!$K$71,0)</f>
        <v>0</v>
      </c>
      <c r="BV416" s="40">
        <f t="shared" si="62"/>
        <v>0</v>
      </c>
      <c r="BW416" s="40">
        <f>IF('Дані з ДІСО'!AG416=0,0,'Дані з ДІСО'!AJ416/'Дані з ДІСО'!AG416)</f>
        <v>0</v>
      </c>
      <c r="BX416" s="29">
        <f>BV416*(1+0.25*BW416)*Параметри!$K$51</f>
        <v>0</v>
      </c>
      <c r="BY416" s="29">
        <f>ROUND(IF(Параметри!$K$77="No",CC416,CC416*Параметри!$K$78)+AG416,1)</f>
        <v>59439.6</v>
      </c>
      <c r="BZ416" s="29">
        <f>ROUND(IF(Параметри!$K$77="No",BF416,BF416*Параметри!$K$78),1)</f>
        <v>0</v>
      </c>
      <c r="CA416" s="29">
        <f>ROUND(IF(Параметри!$K$77="No",BI416,BI416*Параметри!$K$78),1)</f>
        <v>0</v>
      </c>
      <c r="CB416" s="29">
        <f>ROUND(IF(Параметри!$K$77="No",BJ416,BJ416*Параметри!$K$78),1)</f>
        <v>0</v>
      </c>
      <c r="CC416" s="29">
        <f t="shared" si="56"/>
        <v>66043.974168284127</v>
      </c>
    </row>
    <row r="417" spans="1:81">
      <c r="A417" s="9">
        <v>416</v>
      </c>
      <c r="B417" s="9" t="s">
        <v>3148</v>
      </c>
      <c r="C417" s="9" t="s">
        <v>3148</v>
      </c>
      <c r="D417" s="9" t="s">
        <v>3523</v>
      </c>
      <c r="E417" s="9" t="s">
        <v>24</v>
      </c>
      <c r="F417" s="9" t="s">
        <v>3551</v>
      </c>
      <c r="G417" s="9" t="s">
        <v>881</v>
      </c>
      <c r="H417" s="29">
        <f>SUM('Дані з ДІСО'!J417:L417)</f>
        <v>475.5</v>
      </c>
      <c r="I417" s="29">
        <f>SUM('Дані з ДІСО'!G417:I417)</f>
        <v>46</v>
      </c>
      <c r="J417" s="29">
        <f>SUM('Дані з ДІСО'!P417:R417)</f>
        <v>0</v>
      </c>
      <c r="K417" s="29">
        <f>SUM('Дані з ДІСО'!V417:X417)</f>
        <v>0</v>
      </c>
      <c r="L417" s="40">
        <f>ROUNDUP('Дані з ДІСО'!J417/'Коефіцієнти АТО'!$R417,0)</f>
        <v>13</v>
      </c>
      <c r="M417" s="40">
        <f>ROUNDUP('Дані з ДІСО'!K417/'Коефіцієнти АТО'!$R417,0)</f>
        <v>17</v>
      </c>
      <c r="N417" s="40">
        <f>ROUNDUP('Дані з ДІСО'!L417/'Коефіцієнти АТО'!$R417,0)</f>
        <v>6</v>
      </c>
      <c r="O417" s="59">
        <f>(L417*Параметри!$K$32+M417*Параметри!$L$32+N417*Параметри!$M$32)/18</f>
        <v>59.327777777777783</v>
      </c>
      <c r="P417" s="41">
        <f>IF(H417=0,"",'Дані з ДІСО'!Y417/H417)</f>
        <v>0</v>
      </c>
      <c r="Q417" s="29">
        <f>IF(H417=0,"",(1+0.25*P417)*O417*Параметри!$K$51)</f>
        <v>12151.527958808578</v>
      </c>
      <c r="R417" s="29">
        <f>IF(H417=0,"",Q417*'Коефіцієнти АТО'!T417)</f>
        <v>206.57597529974583</v>
      </c>
      <c r="S417" s="29">
        <f>IF(H417=0,"",H417*(1+0.25*P417)*Параметри!$K$66*Параметри!$K$20/1000)</f>
        <v>0</v>
      </c>
      <c r="T417" s="29">
        <f>IF(H417=0,"",H417*(1+0.25*P417)*'Коефіцієнти АТО'!$S417*Параметри!$K$20/1000)</f>
        <v>2398.4012233491489</v>
      </c>
      <c r="U417" s="29">
        <f t="shared" si="57"/>
        <v>14756.505157457472</v>
      </c>
      <c r="V417" s="29">
        <f t="shared" si="58"/>
        <v>14756.505157457472</v>
      </c>
      <c r="W417" s="40">
        <f>ROUNDUP('Дані з ДІСО'!P417/Параметри!$K$24,0)</f>
        <v>0</v>
      </c>
      <c r="X417" s="40">
        <f>ROUNDUP('Дані з ДІСО'!Q417/Параметри!$K$24,0)</f>
        <v>0</v>
      </c>
      <c r="Y417" s="40">
        <f>ROUNDUP('Дані з ДІСО'!R417/Параметри!$K$24,0)</f>
        <v>0</v>
      </c>
      <c r="Z417" s="59">
        <f>(W417*Параметри!$K$33+X417*Параметри!$L$33+Y417*Параметри!$M$33)/18</f>
        <v>0</v>
      </c>
      <c r="AA417" s="41">
        <f>IF(J417=0,0,'Дані з ДІСО'!AA417/J417)</f>
        <v>0</v>
      </c>
      <c r="AB417" s="29">
        <f>(1+0.25*AA417)*Z417*Параметри!$K$51</f>
        <v>0</v>
      </c>
      <c r="AC417" s="29">
        <f>AB417*'Коефіцієнти АТО'!U417</f>
        <v>0</v>
      </c>
      <c r="AD417" s="29">
        <f>J417*(1+0.25*AA417)*Параметри!$K$66*Параметри!$K$20/1000</f>
        <v>0</v>
      </c>
      <c r="AE417" s="29">
        <f>(1+0.25*AA417)*J417*'Коефіцієнти АТО'!S417*Параметри!$K$20/1000</f>
        <v>0</v>
      </c>
      <c r="AF417" s="29">
        <f t="shared" si="54"/>
        <v>0</v>
      </c>
      <c r="AG417" s="29">
        <v>0</v>
      </c>
      <c r="AH417" s="40">
        <v>3</v>
      </c>
      <c r="AI417" s="40">
        <v>0</v>
      </c>
      <c r="AJ417" s="40">
        <f t="shared" si="55"/>
        <v>0</v>
      </c>
      <c r="AK417" s="29">
        <f>(AH417+AI417)*(1+0.25*AJ417)*Параметри!$K$53</f>
        <v>538.28782708800009</v>
      </c>
      <c r="AL417" s="29">
        <f>ROUNDUP(('Дані з ДІСО'!AU417+'Дані з ДІСО'!AW417)/Параметри!$K$28,0)</f>
        <v>0</v>
      </c>
      <c r="AM417" s="64">
        <f>AL417*Параметри!$M$35/18</f>
        <v>0</v>
      </c>
      <c r="AN417" s="29">
        <f>IF(AL417=0,0,'Дані з ДІСО'!AW417/SUM('Дані з ДІСО'!AU417,'Дані з ДІСО'!AW417))</f>
        <v>0</v>
      </c>
      <c r="AO417" s="29">
        <f>(1+0.25*AN417)*AM417*Параметри!$K$51</f>
        <v>0</v>
      </c>
      <c r="AP417" s="40">
        <f>ROUNDUP(('Дані з ДІСО'!AE417+'Дані не з ДІСО'!E417+'Дані не з ДІСО'!G417)/Параметри!$K$69,0)</f>
        <v>0</v>
      </c>
      <c r="AQ417" s="40">
        <f t="shared" si="59"/>
        <v>0</v>
      </c>
      <c r="AR417" s="40">
        <f>IF(AP417=0,0,('Дані з ДІСО'!AH417+'Дані не з ДІСО'!G417)/('Дані з ДІСО'!AE417+'Дані не з ДІСО'!E417+'Дані не з ДІСО'!G417))</f>
        <v>0</v>
      </c>
      <c r="AS417" s="29">
        <f>AQ417*(1+0.25*AR417)*Параметри!$K$51</f>
        <v>0</v>
      </c>
      <c r="AT417" s="40">
        <f>ROUNDUP('Дані з ДІСО'!AF417/Параметри!$K$70,0)</f>
        <v>0</v>
      </c>
      <c r="AU417" s="40">
        <f t="shared" si="60"/>
        <v>0</v>
      </c>
      <c r="AV417" s="40">
        <f>IF(AT417=0,0,'Дані з ДІСО'!AI417/'Дані з ДІСО'!AF417)</f>
        <v>0</v>
      </c>
      <c r="AW417" s="29">
        <f>AU417*(1+0.25*AV417)*Параметри!$K$51</f>
        <v>0</v>
      </c>
      <c r="AX417" s="40">
        <f>ROUNDUP('Дані з ДІСО'!AR417/Параметри!$K$29,0)</f>
        <v>0</v>
      </c>
      <c r="AY417" s="40">
        <f>ROUNDUP('Дані з ДІСО'!AS417/Параметри!$K$29,0)</f>
        <v>0</v>
      </c>
      <c r="AZ417" s="40">
        <f>ROUNDUP('Дані з ДІСО'!AT417/Параметри!$K$29,0)</f>
        <v>0</v>
      </c>
      <c r="BA417" s="64">
        <f>(AX417*Параметри!$K$32+AY417*Параметри!$L$32+AZ417*Параметри!$M$32)/18</f>
        <v>0</v>
      </c>
      <c r="BB417" s="29">
        <f>(BA417*Параметри!$K$51+SUM('Дані з ДІСО'!AR417:AT417)*Параметри!$K$48*Параметри!$K$20/1000)*Параметри!$K$74</f>
        <v>0</v>
      </c>
      <c r="BC417" s="40">
        <f>ROUNDUP(('Дані не з ДІСО'!I417+'Дані не з ДІСО'!K417)/Параметри!$K$26,0)</f>
        <v>0</v>
      </c>
      <c r="BD417" s="29">
        <f>BC417*Параметри!$M$36/18</f>
        <v>0</v>
      </c>
      <c r="BE417" s="40">
        <f>IF(BC417=0,0,'Дані не з ДІСО'!K417/('Дані не з ДІСО'!I417+'Дані не з ДІСО'!K417))</f>
        <v>0</v>
      </c>
      <c r="BF417" s="29">
        <f>(1+0.25*BE417)*BD417*Параметри!$K$51</f>
        <v>0</v>
      </c>
      <c r="BG417" s="40">
        <f>ROUNDUP('Дані не з ДІСО'!M417/Параметри!$K$27,0)</f>
        <v>0</v>
      </c>
      <c r="BH417" s="40">
        <f>BG417*Параметри!$M$37/18</f>
        <v>0</v>
      </c>
      <c r="BI417" s="29">
        <f>BH417*Параметри!$K$51</f>
        <v>0</v>
      </c>
      <c r="BJ417" s="29">
        <f>'Дані не з ДІСО'!N417*Параметри!$K$76</f>
        <v>0</v>
      </c>
      <c r="BK417" s="40">
        <f>ROUNDUP('Дані з ДІСО'!V417/Параметри!$K$25,0)</f>
        <v>0</v>
      </c>
      <c r="BL417" s="40">
        <f>ROUNDUP('Дані з ДІСО'!W417/Параметри!$K$25,0)</f>
        <v>0</v>
      </c>
      <c r="BM417" s="40">
        <f>ROUNDUP('Дані з ДІСО'!X417/Параметри!$K$25,0)</f>
        <v>0</v>
      </c>
      <c r="BN417" s="40">
        <f>(BK417*Параметри!$K$34+BL417*Параметри!$L$34+BM417*Параметри!$M$34)/18</f>
        <v>0</v>
      </c>
      <c r="BO417" s="40">
        <f>IF(K417=0,0,'Дані з ДІСО'!AC417/K417)</f>
        <v>0</v>
      </c>
      <c r="BP417" s="29">
        <f>(1+0.25*BO417)*BN417*Параметри!$K$51</f>
        <v>0</v>
      </c>
      <c r="BQ417" s="29">
        <f>BP417*'Коефіцієнти АТО'!U417</f>
        <v>0</v>
      </c>
      <c r="BR417" s="29">
        <f>K417*(1+0.25*BO417)*Параметри!$K$66*Параметри!$K$20/1000</f>
        <v>0</v>
      </c>
      <c r="BS417" s="29">
        <f>(1+0.25*BO417)*K417*'Коефіцієнти АТО'!S417*Параметри!$K$20/1000</f>
        <v>0</v>
      </c>
      <c r="BT417" s="29">
        <f t="shared" si="61"/>
        <v>0</v>
      </c>
      <c r="BU417" s="40">
        <f>ROUNDUP('Дані з ДІСО'!AG417/Параметри!$K$71,0)</f>
        <v>0</v>
      </c>
      <c r="BV417" s="40">
        <f t="shared" si="62"/>
        <v>0</v>
      </c>
      <c r="BW417" s="40">
        <f>IF('Дані з ДІСО'!AG417=0,0,'Дані з ДІСО'!AJ417/'Дані з ДІСО'!AG417)</f>
        <v>0</v>
      </c>
      <c r="BX417" s="29">
        <f>BV417*(1+0.25*BW417)*Параметри!$K$51</f>
        <v>0</v>
      </c>
      <c r="BY417" s="29">
        <f>ROUND(IF(Параметри!$K$77="No",CC417,CC417*Параметри!$K$78)+AG417,1)</f>
        <v>13765.3</v>
      </c>
      <c r="BZ417" s="29">
        <f>ROUND(IF(Параметри!$K$77="No",BF417,BF417*Параметри!$K$78),1)</f>
        <v>0</v>
      </c>
      <c r="CA417" s="29">
        <f>ROUND(IF(Параметри!$K$77="No",BI417,BI417*Параметри!$K$78),1)</f>
        <v>0</v>
      </c>
      <c r="CB417" s="29">
        <f>ROUND(IF(Параметри!$K$77="No",BJ417,BJ417*Параметри!$K$78),1)</f>
        <v>0</v>
      </c>
      <c r="CC417" s="29">
        <f t="shared" si="56"/>
        <v>15294.792984545471</v>
      </c>
    </row>
    <row r="418" spans="1:81">
      <c r="A418" s="9">
        <v>417</v>
      </c>
      <c r="B418" s="9" t="s">
        <v>3148</v>
      </c>
      <c r="C418" s="9" t="s">
        <v>3148</v>
      </c>
      <c r="D418" s="9" t="s">
        <v>3523</v>
      </c>
      <c r="E418" s="9" t="s">
        <v>24</v>
      </c>
      <c r="F418" s="9" t="s">
        <v>3552</v>
      </c>
      <c r="G418" s="9" t="s">
        <v>883</v>
      </c>
      <c r="H418" s="29">
        <f>SUM('Дані з ДІСО'!J418:L418)</f>
        <v>338</v>
      </c>
      <c r="I418" s="29">
        <f>SUM('Дані з ДІСО'!G418:I418)</f>
        <v>22</v>
      </c>
      <c r="J418" s="29">
        <f>SUM('Дані з ДІСО'!P418:R418)</f>
        <v>0</v>
      </c>
      <c r="K418" s="29">
        <f>SUM('Дані з ДІСО'!V418:X418)</f>
        <v>0</v>
      </c>
      <c r="L418" s="40">
        <f>ROUNDUP('Дані з ДІСО'!J418/'Коефіцієнти АТО'!$R418,0)</f>
        <v>9</v>
      </c>
      <c r="M418" s="40">
        <f>ROUNDUP('Дані з ДІСО'!K418/'Коефіцієнти АТО'!$R418,0)</f>
        <v>10</v>
      </c>
      <c r="N418" s="40">
        <f>ROUNDUP('Дані з ДІСО'!L418/'Коефіцієнти АТО'!$R418,0)</f>
        <v>4</v>
      </c>
      <c r="O418" s="59">
        <f>(L418*Параметри!$K$32+M418*Параметри!$L$32+N418*Параметри!$M$32)/18</f>
        <v>37.555555555555557</v>
      </c>
      <c r="P418" s="41">
        <f>IF(H418=0,"",'Дані з ДІСО'!Y418/H418)</f>
        <v>0</v>
      </c>
      <c r="Q418" s="29">
        <f>IF(H418=0,"",(1+0.25*P418)*O418*Параметри!$K$51)</f>
        <v>7692.1368107075559</v>
      </c>
      <c r="R418" s="29">
        <f>IF(H418=0,"",Q418*'Коефіцієнти АТО'!T418)</f>
        <v>130.76632578202847</v>
      </c>
      <c r="S418" s="29">
        <f>IF(H418=0,"",H418*(1+0.25*P418)*Параметри!$K$66*Параметри!$K$20/1000)</f>
        <v>0</v>
      </c>
      <c r="T418" s="29">
        <f>IF(H418=0,"",H418*(1+0.25*P418)*'Коефіцієнти АТО'!$S418*Параметри!$K$20/1000)</f>
        <v>1704.857231318638</v>
      </c>
      <c r="U418" s="29">
        <f t="shared" si="57"/>
        <v>9527.7603678082232</v>
      </c>
      <c r="V418" s="29">
        <f t="shared" si="58"/>
        <v>9527.7603678082232</v>
      </c>
      <c r="W418" s="40">
        <f>ROUNDUP('Дані з ДІСО'!P418/Параметри!$K$24,0)</f>
        <v>0</v>
      </c>
      <c r="X418" s="40">
        <f>ROUNDUP('Дані з ДІСО'!Q418/Параметри!$K$24,0)</f>
        <v>0</v>
      </c>
      <c r="Y418" s="40">
        <f>ROUNDUP('Дані з ДІСО'!R418/Параметри!$K$24,0)</f>
        <v>0</v>
      </c>
      <c r="Z418" s="59">
        <f>(W418*Параметри!$K$33+X418*Параметри!$L$33+Y418*Параметри!$M$33)/18</f>
        <v>0</v>
      </c>
      <c r="AA418" s="41">
        <f>IF(J418=0,0,'Дані з ДІСО'!AA418/J418)</f>
        <v>0</v>
      </c>
      <c r="AB418" s="29">
        <f>(1+0.25*AA418)*Z418*Параметри!$K$51</f>
        <v>0</v>
      </c>
      <c r="AC418" s="29">
        <f>AB418*'Коефіцієнти АТО'!U418</f>
        <v>0</v>
      </c>
      <c r="AD418" s="29">
        <f>J418*(1+0.25*AA418)*Параметри!$K$66*Параметри!$K$20/1000</f>
        <v>0</v>
      </c>
      <c r="AE418" s="29">
        <f>(1+0.25*AA418)*J418*'Коефіцієнти АТО'!S418*Параметри!$K$20/1000</f>
        <v>0</v>
      </c>
      <c r="AF418" s="29">
        <f t="shared" si="54"/>
        <v>0</v>
      </c>
      <c r="AG418" s="29">
        <v>0</v>
      </c>
      <c r="AH418" s="40">
        <v>0</v>
      </c>
      <c r="AI418" s="40">
        <v>0</v>
      </c>
      <c r="AJ418" s="40">
        <f t="shared" si="55"/>
        <v>0</v>
      </c>
      <c r="AK418" s="29">
        <f>(AH418+AI418)*(1+0.25*AJ418)*Параметри!$K$53</f>
        <v>0</v>
      </c>
      <c r="AL418" s="29">
        <f>ROUNDUP(('Дані з ДІСО'!AU418+'Дані з ДІСО'!AW418)/Параметри!$K$28,0)</f>
        <v>0</v>
      </c>
      <c r="AM418" s="64">
        <f>AL418*Параметри!$M$35/18</f>
        <v>0</v>
      </c>
      <c r="AN418" s="29">
        <f>IF(AL418=0,0,'Дані з ДІСО'!AW418/SUM('Дані з ДІСО'!AU418,'Дані з ДІСО'!AW418))</f>
        <v>0</v>
      </c>
      <c r="AO418" s="29">
        <f>(1+0.25*AN418)*AM418*Параметри!$K$51</f>
        <v>0</v>
      </c>
      <c r="AP418" s="40">
        <f>ROUNDUP(('Дані з ДІСО'!AE418+'Дані не з ДІСО'!E418+'Дані не з ДІСО'!G418)/Параметри!$K$69,0)</f>
        <v>0</v>
      </c>
      <c r="AQ418" s="40">
        <f t="shared" si="59"/>
        <v>0</v>
      </c>
      <c r="AR418" s="40">
        <f>IF(AP418=0,0,('Дані з ДІСО'!AH418+'Дані не з ДІСО'!G418)/('Дані з ДІСО'!AE418+'Дані не з ДІСО'!E418+'Дані не з ДІСО'!G418))</f>
        <v>0</v>
      </c>
      <c r="AS418" s="29">
        <f>AQ418*(1+0.25*AR418)*Параметри!$K$51</f>
        <v>0</v>
      </c>
      <c r="AT418" s="40">
        <f>ROUNDUP('Дані з ДІСО'!AF418/Параметри!$K$70,0)</f>
        <v>0</v>
      </c>
      <c r="AU418" s="40">
        <f t="shared" si="60"/>
        <v>0</v>
      </c>
      <c r="AV418" s="40">
        <f>IF(AT418=0,0,'Дані з ДІСО'!AI418/'Дані з ДІСО'!AF418)</f>
        <v>0</v>
      </c>
      <c r="AW418" s="29">
        <f>AU418*(1+0.25*AV418)*Параметри!$K$51</f>
        <v>0</v>
      </c>
      <c r="AX418" s="40">
        <f>ROUNDUP('Дані з ДІСО'!AR418/Параметри!$K$29,0)</f>
        <v>0</v>
      </c>
      <c r="AY418" s="40">
        <f>ROUNDUP('Дані з ДІСО'!AS418/Параметри!$K$29,0)</f>
        <v>0</v>
      </c>
      <c r="AZ418" s="40">
        <f>ROUNDUP('Дані з ДІСО'!AT418/Параметри!$K$29,0)</f>
        <v>0</v>
      </c>
      <c r="BA418" s="64">
        <f>(AX418*Параметри!$K$32+AY418*Параметри!$L$32+AZ418*Параметри!$M$32)/18</f>
        <v>0</v>
      </c>
      <c r="BB418" s="29">
        <f>(BA418*Параметри!$K$51+SUM('Дані з ДІСО'!AR418:AT418)*Параметри!$K$48*Параметри!$K$20/1000)*Параметри!$K$74</f>
        <v>0</v>
      </c>
      <c r="BC418" s="40">
        <f>ROUNDUP(('Дані не з ДІСО'!I418+'Дані не з ДІСО'!K418)/Параметри!$K$26,0)</f>
        <v>0</v>
      </c>
      <c r="BD418" s="29">
        <f>BC418*Параметри!$M$36/18</f>
        <v>0</v>
      </c>
      <c r="BE418" s="40">
        <f>IF(BC418=0,0,'Дані не з ДІСО'!K418/('Дані не з ДІСО'!I418+'Дані не з ДІСО'!K418))</f>
        <v>0</v>
      </c>
      <c r="BF418" s="29">
        <f>(1+0.25*BE418)*BD418*Параметри!$K$51</f>
        <v>0</v>
      </c>
      <c r="BG418" s="40">
        <f>ROUNDUP('Дані не з ДІСО'!M418/Параметри!$K$27,0)</f>
        <v>0</v>
      </c>
      <c r="BH418" s="40">
        <f>BG418*Параметри!$M$37/18</f>
        <v>0</v>
      </c>
      <c r="BI418" s="29">
        <f>BH418*Параметри!$K$51</f>
        <v>0</v>
      </c>
      <c r="BJ418" s="29">
        <f>'Дані не з ДІСО'!N418*Параметри!$K$76</f>
        <v>0</v>
      </c>
      <c r="BK418" s="40">
        <f>ROUNDUP('Дані з ДІСО'!V418/Параметри!$K$25,0)</f>
        <v>0</v>
      </c>
      <c r="BL418" s="40">
        <f>ROUNDUP('Дані з ДІСО'!W418/Параметри!$K$25,0)</f>
        <v>0</v>
      </c>
      <c r="BM418" s="40">
        <f>ROUNDUP('Дані з ДІСО'!X418/Параметри!$K$25,0)</f>
        <v>0</v>
      </c>
      <c r="BN418" s="40">
        <f>(BK418*Параметри!$K$34+BL418*Параметри!$L$34+BM418*Параметри!$M$34)/18</f>
        <v>0</v>
      </c>
      <c r="BO418" s="40">
        <f>IF(K418=0,0,'Дані з ДІСО'!AC418/K418)</f>
        <v>0</v>
      </c>
      <c r="BP418" s="29">
        <f>(1+0.25*BO418)*BN418*Параметри!$K$51</f>
        <v>0</v>
      </c>
      <c r="BQ418" s="29">
        <f>BP418*'Коефіцієнти АТО'!U418</f>
        <v>0</v>
      </c>
      <c r="BR418" s="29">
        <f>K418*(1+0.25*BO418)*Параметри!$K$66*Параметри!$K$20/1000</f>
        <v>0</v>
      </c>
      <c r="BS418" s="29">
        <f>(1+0.25*BO418)*K418*'Коефіцієнти АТО'!S418*Параметри!$K$20/1000</f>
        <v>0</v>
      </c>
      <c r="BT418" s="29">
        <f t="shared" si="61"/>
        <v>0</v>
      </c>
      <c r="BU418" s="40">
        <f>ROUNDUP('Дані з ДІСО'!AG418/Параметри!$K$71,0)</f>
        <v>0</v>
      </c>
      <c r="BV418" s="40">
        <f t="shared" si="62"/>
        <v>0</v>
      </c>
      <c r="BW418" s="40">
        <f>IF('Дані з ДІСО'!AG418=0,0,'Дані з ДІСО'!AJ418/'Дані з ДІСО'!AG418)</f>
        <v>0</v>
      </c>
      <c r="BX418" s="29">
        <f>BV418*(1+0.25*BW418)*Параметри!$K$51</f>
        <v>0</v>
      </c>
      <c r="BY418" s="29">
        <f>ROUND(IF(Параметри!$K$77="No",CC418,CC418*Параметри!$K$78)+AG418,1)</f>
        <v>8575</v>
      </c>
      <c r="BZ418" s="29">
        <f>ROUND(IF(Параметри!$K$77="No",BF418,BF418*Параметри!$K$78),1)</f>
        <v>0</v>
      </c>
      <c r="CA418" s="29">
        <f>ROUND(IF(Параметри!$K$77="No",BI418,BI418*Параметри!$K$78),1)</f>
        <v>0</v>
      </c>
      <c r="CB418" s="29">
        <f>ROUND(IF(Параметри!$K$77="No",BJ418,BJ418*Параметри!$K$78),1)</f>
        <v>0</v>
      </c>
      <c r="CC418" s="29">
        <f t="shared" si="56"/>
        <v>9527.7603678082232</v>
      </c>
    </row>
    <row r="419" spans="1:81">
      <c r="A419" s="9">
        <v>418</v>
      </c>
      <c r="B419" s="9" t="s">
        <v>3151</v>
      </c>
      <c r="C419" s="9" t="s">
        <v>3151</v>
      </c>
      <c r="D419" s="9" t="s">
        <v>3523</v>
      </c>
      <c r="E419" s="9" t="s">
        <v>29</v>
      </c>
      <c r="F419" s="9" t="s">
        <v>3553</v>
      </c>
      <c r="G419" s="9" t="s">
        <v>885</v>
      </c>
      <c r="H419" s="29">
        <f>SUM('Дані з ДІСО'!J419:L419)</f>
        <v>1761</v>
      </c>
      <c r="I419" s="29">
        <f>SUM('Дані з ДІСО'!G419:I419)</f>
        <v>95</v>
      </c>
      <c r="J419" s="29">
        <f>SUM('Дані з ДІСО'!P419:R419)</f>
        <v>0</v>
      </c>
      <c r="K419" s="29">
        <f>SUM('Дані з ДІСО'!V419:X419)</f>
        <v>0</v>
      </c>
      <c r="L419" s="40">
        <f>ROUNDUP('Дані з ДІСО'!J419/'Коефіцієнти АТО'!$R419,0)</f>
        <v>38</v>
      </c>
      <c r="M419" s="40">
        <f>ROUNDUP('Дані з ДІСО'!K419/'Коефіцієнти АТО'!$R419,0)</f>
        <v>56</v>
      </c>
      <c r="N419" s="40">
        <f>ROUNDUP('Дані з ДІСО'!L419/'Коефіцієнти АТО'!$R419,0)</f>
        <v>5</v>
      </c>
      <c r="O419" s="59">
        <f>(L419*Параметри!$K$32+M419*Параметри!$L$32+N419*Параметри!$M$32)/18</f>
        <v>160.15</v>
      </c>
      <c r="P419" s="41">
        <f>IF(H419=0,"",'Дані з ДІСО'!Y419/H419)</f>
        <v>0</v>
      </c>
      <c r="Q419" s="29">
        <f>IF(H419=0,"",(1+0.25*P419)*O419*Параметри!$K$51)</f>
        <v>32801.956781400404</v>
      </c>
      <c r="R419" s="29">
        <f>IF(H419=0,"",Q419*'Коефіцієнти АТО'!T419)</f>
        <v>557.63326528380696</v>
      </c>
      <c r="S419" s="29">
        <f>IF(H419=0,"",H419*(1+0.25*P419)*Параметри!$K$66*Параметри!$K$20/1000)</f>
        <v>0</v>
      </c>
      <c r="T419" s="29">
        <f>IF(H419=0,"",H419*(1+0.25*P419)*'Коефіцієнти АТО'!$S419*Параметри!$K$20/1000)</f>
        <v>5530.5553356938708</v>
      </c>
      <c r="U419" s="29">
        <f t="shared" si="57"/>
        <v>38890.145382378083</v>
      </c>
      <c r="V419" s="29">
        <f t="shared" si="58"/>
        <v>38890.145382378083</v>
      </c>
      <c r="W419" s="40">
        <f>ROUNDUP('Дані з ДІСО'!P419/Параметри!$K$24,0)</f>
        <v>0</v>
      </c>
      <c r="X419" s="40">
        <f>ROUNDUP('Дані з ДІСО'!Q419/Параметри!$K$24,0)</f>
        <v>0</v>
      </c>
      <c r="Y419" s="40">
        <f>ROUNDUP('Дані з ДІСО'!R419/Параметри!$K$24,0)</f>
        <v>0</v>
      </c>
      <c r="Z419" s="59">
        <f>(W419*Параметри!$K$33+X419*Параметри!$L$33+Y419*Параметри!$M$33)/18</f>
        <v>0</v>
      </c>
      <c r="AA419" s="41">
        <f>IF(J419=0,0,'Дані з ДІСО'!AA419/J419)</f>
        <v>0</v>
      </c>
      <c r="AB419" s="29">
        <f>(1+0.25*AA419)*Z419*Параметри!$K$51</f>
        <v>0</v>
      </c>
      <c r="AC419" s="29">
        <f>AB419*'Коефіцієнти АТО'!U419</f>
        <v>0</v>
      </c>
      <c r="AD419" s="29">
        <f>J419*(1+0.25*AA419)*Параметри!$K$66*Параметри!$K$20/1000</f>
        <v>0</v>
      </c>
      <c r="AE419" s="29">
        <f>(1+0.25*AA419)*J419*'Коефіцієнти АТО'!S419*Параметри!$K$20/1000</f>
        <v>0</v>
      </c>
      <c r="AF419" s="29">
        <f t="shared" si="54"/>
        <v>0</v>
      </c>
      <c r="AG419" s="29">
        <v>0</v>
      </c>
      <c r="AH419" s="40">
        <v>8</v>
      </c>
      <c r="AI419" s="40">
        <v>0</v>
      </c>
      <c r="AJ419" s="40">
        <f t="shared" si="55"/>
        <v>0</v>
      </c>
      <c r="AK419" s="29">
        <f>(AH419+AI419)*(1+0.25*AJ419)*Параметри!$K$53</f>
        <v>1435.4342055680004</v>
      </c>
      <c r="AL419" s="29">
        <f>ROUNDUP(('Дані з ДІСО'!AU419+'Дані з ДІСО'!AW419)/Параметри!$K$28,0)</f>
        <v>0</v>
      </c>
      <c r="AM419" s="64">
        <f>AL419*Параметри!$M$35/18</f>
        <v>0</v>
      </c>
      <c r="AN419" s="29">
        <f>IF(AL419=0,0,'Дані з ДІСО'!AW419/SUM('Дані з ДІСО'!AU419,'Дані з ДІСО'!AW419))</f>
        <v>0</v>
      </c>
      <c r="AO419" s="29">
        <f>(1+0.25*AN419)*AM419*Параметри!$K$51</f>
        <v>0</v>
      </c>
      <c r="AP419" s="40">
        <f>ROUNDUP(('Дані з ДІСО'!AE419+'Дані не з ДІСО'!E419+'Дані не з ДІСО'!G419)/Параметри!$K$69,0)</f>
        <v>0</v>
      </c>
      <c r="AQ419" s="40">
        <f t="shared" si="59"/>
        <v>0</v>
      </c>
      <c r="AR419" s="40">
        <f>IF(AP419=0,0,('Дані з ДІСО'!AH419+'Дані не з ДІСО'!G419)/('Дані з ДІСО'!AE419+'Дані не з ДІСО'!E419+'Дані не з ДІСО'!G419))</f>
        <v>0</v>
      </c>
      <c r="AS419" s="29">
        <f>AQ419*(1+0.25*AR419)*Параметри!$K$51</f>
        <v>0</v>
      </c>
      <c r="AT419" s="40">
        <f>ROUNDUP('Дані з ДІСО'!AF419/Параметри!$K$70,0)</f>
        <v>0</v>
      </c>
      <c r="AU419" s="40">
        <f t="shared" si="60"/>
        <v>0</v>
      </c>
      <c r="AV419" s="40">
        <f>IF(AT419=0,0,'Дані з ДІСО'!AI419/'Дані з ДІСО'!AF419)</f>
        <v>0</v>
      </c>
      <c r="AW419" s="29">
        <f>AU419*(1+0.25*AV419)*Параметри!$K$51</f>
        <v>0</v>
      </c>
      <c r="AX419" s="40">
        <f>ROUNDUP('Дані з ДІСО'!AR419/Параметри!$K$29,0)</f>
        <v>0</v>
      </c>
      <c r="AY419" s="40">
        <f>ROUNDUP('Дані з ДІСО'!AS419/Параметри!$K$29,0)</f>
        <v>0</v>
      </c>
      <c r="AZ419" s="40">
        <f>ROUNDUP('Дані з ДІСО'!AT419/Параметри!$K$29,0)</f>
        <v>0</v>
      </c>
      <c r="BA419" s="64">
        <f>(AX419*Параметри!$K$32+AY419*Параметри!$L$32+AZ419*Параметри!$M$32)/18</f>
        <v>0</v>
      </c>
      <c r="BB419" s="29">
        <f>(BA419*Параметри!$K$51+SUM('Дані з ДІСО'!AR419:AT419)*Параметри!$K$48*Параметри!$K$20/1000)*Параметри!$K$74</f>
        <v>0</v>
      </c>
      <c r="BC419" s="40">
        <f>ROUNDUP(('Дані не з ДІСО'!I419+'Дані не з ДІСО'!K419)/Параметри!$K$26,0)</f>
        <v>0</v>
      </c>
      <c r="BD419" s="29">
        <f>BC419*Параметри!$M$36/18</f>
        <v>0</v>
      </c>
      <c r="BE419" s="40">
        <f>IF(BC419=0,0,'Дані не з ДІСО'!K419/('Дані не з ДІСО'!I419+'Дані не з ДІСО'!K419))</f>
        <v>0</v>
      </c>
      <c r="BF419" s="29">
        <f>(1+0.25*BE419)*BD419*Параметри!$K$51</f>
        <v>0</v>
      </c>
      <c r="BG419" s="40">
        <f>ROUNDUP('Дані не з ДІСО'!M419/Параметри!$K$27,0)</f>
        <v>0</v>
      </c>
      <c r="BH419" s="40">
        <f>BG419*Параметри!$M$37/18</f>
        <v>0</v>
      </c>
      <c r="BI419" s="29">
        <f>BH419*Параметри!$K$51</f>
        <v>0</v>
      </c>
      <c r="BJ419" s="29">
        <f>'Дані не з ДІСО'!N419*Параметри!$K$76</f>
        <v>0</v>
      </c>
      <c r="BK419" s="40">
        <f>ROUNDUP('Дані з ДІСО'!V419/Параметри!$K$25,0)</f>
        <v>0</v>
      </c>
      <c r="BL419" s="40">
        <f>ROUNDUP('Дані з ДІСО'!W419/Параметри!$K$25,0)</f>
        <v>0</v>
      </c>
      <c r="BM419" s="40">
        <f>ROUNDUP('Дані з ДІСО'!X419/Параметри!$K$25,0)</f>
        <v>0</v>
      </c>
      <c r="BN419" s="40">
        <f>(BK419*Параметри!$K$34+BL419*Параметри!$L$34+BM419*Параметри!$M$34)/18</f>
        <v>0</v>
      </c>
      <c r="BO419" s="40">
        <f>IF(K419=0,0,'Дані з ДІСО'!AC419/K419)</f>
        <v>0</v>
      </c>
      <c r="BP419" s="29">
        <f>(1+0.25*BO419)*BN419*Параметри!$K$51</f>
        <v>0</v>
      </c>
      <c r="BQ419" s="29">
        <f>BP419*'Коефіцієнти АТО'!U419</f>
        <v>0</v>
      </c>
      <c r="BR419" s="29">
        <f>K419*(1+0.25*BO419)*Параметри!$K$66*Параметри!$K$20/1000</f>
        <v>0</v>
      </c>
      <c r="BS419" s="29">
        <f>(1+0.25*BO419)*K419*'Коефіцієнти АТО'!S419*Параметри!$K$20/1000</f>
        <v>0</v>
      </c>
      <c r="BT419" s="29">
        <f t="shared" si="61"/>
        <v>0</v>
      </c>
      <c r="BU419" s="40">
        <f>ROUNDUP('Дані з ДІСО'!AG419/Параметри!$K$71,0)</f>
        <v>0</v>
      </c>
      <c r="BV419" s="40">
        <f t="shared" si="62"/>
        <v>0</v>
      </c>
      <c r="BW419" s="40">
        <f>IF('Дані з ДІСО'!AG419=0,0,'Дані з ДІСО'!AJ419/'Дані з ДІСО'!AG419)</f>
        <v>0</v>
      </c>
      <c r="BX419" s="29">
        <f>BV419*(1+0.25*BW419)*Параметри!$K$51</f>
        <v>0</v>
      </c>
      <c r="BY419" s="29">
        <f>ROUND(IF(Параметри!$K$77="No",CC419,CC419*Параметри!$K$78)+AG419,1)</f>
        <v>36293</v>
      </c>
      <c r="BZ419" s="29">
        <f>ROUND(IF(Параметри!$K$77="No",BF419,BF419*Параметри!$K$78),1)</f>
        <v>0</v>
      </c>
      <c r="CA419" s="29">
        <f>ROUND(IF(Параметри!$K$77="No",BI419,BI419*Параметри!$K$78),1)</f>
        <v>0</v>
      </c>
      <c r="CB419" s="29">
        <f>ROUND(IF(Параметри!$K$77="No",BJ419,BJ419*Параметри!$K$78),1)</f>
        <v>0</v>
      </c>
      <c r="CC419" s="29">
        <f t="shared" si="56"/>
        <v>40325.579587946086</v>
      </c>
    </row>
    <row r="420" spans="1:81">
      <c r="A420" s="9">
        <v>419</v>
      </c>
      <c r="B420" s="9" t="s">
        <v>3148</v>
      </c>
      <c r="C420" s="9" t="s">
        <v>3148</v>
      </c>
      <c r="D420" s="9" t="s">
        <v>3523</v>
      </c>
      <c r="E420" s="9" t="s">
        <v>24</v>
      </c>
      <c r="F420" s="9" t="s">
        <v>3553</v>
      </c>
      <c r="G420" s="9" t="s">
        <v>887</v>
      </c>
      <c r="H420" s="29">
        <f>SUM('Дані з ДІСО'!J420:L420)</f>
        <v>645</v>
      </c>
      <c r="I420" s="29">
        <f>SUM('Дані з ДІСО'!G420:I420)</f>
        <v>39</v>
      </c>
      <c r="J420" s="29">
        <f>SUM('Дані з ДІСО'!P420:R420)</f>
        <v>0</v>
      </c>
      <c r="K420" s="29">
        <f>SUM('Дані з ДІСО'!V420:X420)</f>
        <v>0</v>
      </c>
      <c r="L420" s="40">
        <f>ROUNDUP('Дані з ДІСО'!J420/'Коефіцієнти АТО'!$R420,0)</f>
        <v>15</v>
      </c>
      <c r="M420" s="40">
        <f>ROUNDUP('Дані з ДІСО'!K420/'Коефіцієнти АТО'!$R420,0)</f>
        <v>24</v>
      </c>
      <c r="N420" s="40">
        <f>ROUNDUP('Дані з ДІСО'!L420/'Коефіцієнти АТО'!$R420,0)</f>
        <v>7</v>
      </c>
      <c r="O420" s="59">
        <f>(L420*Параметри!$K$32+M420*Параметри!$L$32+N420*Параметри!$M$32)/18</f>
        <v>76.572222222222237</v>
      </c>
      <c r="P420" s="41">
        <f>IF(H420=0,"",'Дані з ДІСО'!Y420/H420)</f>
        <v>0</v>
      </c>
      <c r="Q420" s="29">
        <f>IF(H420=0,"",(1+0.25*P420)*O420*Параметри!$K$51)</f>
        <v>15683.538707393825</v>
      </c>
      <c r="R420" s="29">
        <f>IF(H420=0,"",Q420*'Коефіцієнти АТО'!T420)</f>
        <v>266.62015802569505</v>
      </c>
      <c r="S420" s="29">
        <f>IF(H420=0,"",H420*(1+0.25*P420)*Параметри!$K$66*Параметри!$K$20/1000)</f>
        <v>0</v>
      </c>
      <c r="T420" s="29">
        <f>IF(H420=0,"",H420*(1+0.25*P420)*'Коефіцієнти АТО'!$S420*Параметри!$K$20/1000)</f>
        <v>3253.3518171613059</v>
      </c>
      <c r="U420" s="29">
        <f t="shared" si="57"/>
        <v>19203.510682580825</v>
      </c>
      <c r="V420" s="29">
        <f t="shared" si="58"/>
        <v>19203.510682580825</v>
      </c>
      <c r="W420" s="40">
        <f>ROUNDUP('Дані з ДІСО'!P420/Параметри!$K$24,0)</f>
        <v>0</v>
      </c>
      <c r="X420" s="40">
        <f>ROUNDUP('Дані з ДІСО'!Q420/Параметри!$K$24,0)</f>
        <v>0</v>
      </c>
      <c r="Y420" s="40">
        <f>ROUNDUP('Дані з ДІСО'!R420/Параметри!$K$24,0)</f>
        <v>0</v>
      </c>
      <c r="Z420" s="59">
        <f>(W420*Параметри!$K$33+X420*Параметри!$L$33+Y420*Параметри!$M$33)/18</f>
        <v>0</v>
      </c>
      <c r="AA420" s="41">
        <f>IF(J420=0,0,'Дані з ДІСО'!AA420/J420)</f>
        <v>0</v>
      </c>
      <c r="AB420" s="29">
        <f>(1+0.25*AA420)*Z420*Параметри!$K$51</f>
        <v>0</v>
      </c>
      <c r="AC420" s="29">
        <f>AB420*'Коефіцієнти АТО'!U420</f>
        <v>0</v>
      </c>
      <c r="AD420" s="29">
        <f>J420*(1+0.25*AA420)*Параметри!$K$66*Параметри!$K$20/1000</f>
        <v>0</v>
      </c>
      <c r="AE420" s="29">
        <f>(1+0.25*AA420)*J420*'Коефіцієнти АТО'!S420*Параметри!$K$20/1000</f>
        <v>0</v>
      </c>
      <c r="AF420" s="29">
        <f t="shared" si="54"/>
        <v>0</v>
      </c>
      <c r="AG420" s="29">
        <v>0</v>
      </c>
      <c r="AH420" s="40">
        <v>3</v>
      </c>
      <c r="AI420" s="40">
        <v>0</v>
      </c>
      <c r="AJ420" s="40">
        <f t="shared" si="55"/>
        <v>0</v>
      </c>
      <c r="AK420" s="29">
        <f>(AH420+AI420)*(1+0.25*AJ420)*Параметри!$K$53</f>
        <v>538.28782708800009</v>
      </c>
      <c r="AL420" s="29">
        <f>ROUNDUP(('Дані з ДІСО'!AU420+'Дані з ДІСО'!AW420)/Параметри!$K$28,0)</f>
        <v>0</v>
      </c>
      <c r="AM420" s="64">
        <f>AL420*Параметри!$M$35/18</f>
        <v>0</v>
      </c>
      <c r="AN420" s="29">
        <f>IF(AL420=0,0,'Дані з ДІСО'!AW420/SUM('Дані з ДІСО'!AU420,'Дані з ДІСО'!AW420))</f>
        <v>0</v>
      </c>
      <c r="AO420" s="29">
        <f>(1+0.25*AN420)*AM420*Параметри!$K$51</f>
        <v>0</v>
      </c>
      <c r="AP420" s="40">
        <f>ROUNDUP(('Дані з ДІСО'!AE420+'Дані не з ДІСО'!E420+'Дані не з ДІСО'!G420)/Параметри!$K$69,0)</f>
        <v>0</v>
      </c>
      <c r="AQ420" s="40">
        <f t="shared" si="59"/>
        <v>0</v>
      </c>
      <c r="AR420" s="40">
        <f>IF(AP420=0,0,('Дані з ДІСО'!AH420+'Дані не з ДІСО'!G420)/('Дані з ДІСО'!AE420+'Дані не з ДІСО'!E420+'Дані не з ДІСО'!G420))</f>
        <v>0</v>
      </c>
      <c r="AS420" s="29">
        <f>AQ420*(1+0.25*AR420)*Параметри!$K$51</f>
        <v>0</v>
      </c>
      <c r="AT420" s="40">
        <f>ROUNDUP('Дані з ДІСО'!AF420/Параметри!$K$70,0)</f>
        <v>0</v>
      </c>
      <c r="AU420" s="40">
        <f t="shared" si="60"/>
        <v>0</v>
      </c>
      <c r="AV420" s="40">
        <f>IF(AT420=0,0,'Дані з ДІСО'!AI420/'Дані з ДІСО'!AF420)</f>
        <v>0</v>
      </c>
      <c r="AW420" s="29">
        <f>AU420*(1+0.25*AV420)*Параметри!$K$51</f>
        <v>0</v>
      </c>
      <c r="AX420" s="40">
        <f>ROUNDUP('Дані з ДІСО'!AR420/Параметри!$K$29,0)</f>
        <v>0</v>
      </c>
      <c r="AY420" s="40">
        <f>ROUNDUP('Дані з ДІСО'!AS420/Параметри!$K$29,0)</f>
        <v>0</v>
      </c>
      <c r="AZ420" s="40">
        <f>ROUNDUP('Дані з ДІСО'!AT420/Параметри!$K$29,0)</f>
        <v>0</v>
      </c>
      <c r="BA420" s="64">
        <f>(AX420*Параметри!$K$32+AY420*Параметри!$L$32+AZ420*Параметри!$M$32)/18</f>
        <v>0</v>
      </c>
      <c r="BB420" s="29">
        <f>(BA420*Параметри!$K$51+SUM('Дані з ДІСО'!AR420:AT420)*Параметри!$K$48*Параметри!$K$20/1000)*Параметри!$K$74</f>
        <v>0</v>
      </c>
      <c r="BC420" s="40">
        <f>ROUNDUP(('Дані не з ДІСО'!I420+'Дані не з ДІСО'!K420)/Параметри!$K$26,0)</f>
        <v>0</v>
      </c>
      <c r="BD420" s="29">
        <f>BC420*Параметри!$M$36/18</f>
        <v>0</v>
      </c>
      <c r="BE420" s="40">
        <f>IF(BC420=0,0,'Дані не з ДІСО'!K420/('Дані не з ДІСО'!I420+'Дані не з ДІСО'!K420))</f>
        <v>0</v>
      </c>
      <c r="BF420" s="29">
        <f>(1+0.25*BE420)*BD420*Параметри!$K$51</f>
        <v>0</v>
      </c>
      <c r="BG420" s="40">
        <f>ROUNDUP('Дані не з ДІСО'!M420/Параметри!$K$27,0)</f>
        <v>0</v>
      </c>
      <c r="BH420" s="40">
        <f>BG420*Параметри!$M$37/18</f>
        <v>0</v>
      </c>
      <c r="BI420" s="29">
        <f>BH420*Параметри!$K$51</f>
        <v>0</v>
      </c>
      <c r="BJ420" s="29">
        <f>'Дані не з ДІСО'!N420*Параметри!$K$76</f>
        <v>0</v>
      </c>
      <c r="BK420" s="40">
        <f>ROUNDUP('Дані з ДІСО'!V420/Параметри!$K$25,0)</f>
        <v>0</v>
      </c>
      <c r="BL420" s="40">
        <f>ROUNDUP('Дані з ДІСО'!W420/Параметри!$K$25,0)</f>
        <v>0</v>
      </c>
      <c r="BM420" s="40">
        <f>ROUNDUP('Дані з ДІСО'!X420/Параметри!$K$25,0)</f>
        <v>0</v>
      </c>
      <c r="BN420" s="40">
        <f>(BK420*Параметри!$K$34+BL420*Параметри!$L$34+BM420*Параметри!$M$34)/18</f>
        <v>0</v>
      </c>
      <c r="BO420" s="40">
        <f>IF(K420=0,0,'Дані з ДІСО'!AC420/K420)</f>
        <v>0</v>
      </c>
      <c r="BP420" s="29">
        <f>(1+0.25*BO420)*BN420*Параметри!$K$51</f>
        <v>0</v>
      </c>
      <c r="BQ420" s="29">
        <f>BP420*'Коефіцієнти АТО'!U420</f>
        <v>0</v>
      </c>
      <c r="BR420" s="29">
        <f>K420*(1+0.25*BO420)*Параметри!$K$66*Параметри!$K$20/1000</f>
        <v>0</v>
      </c>
      <c r="BS420" s="29">
        <f>(1+0.25*BO420)*K420*'Коефіцієнти АТО'!S420*Параметри!$K$20/1000</f>
        <v>0</v>
      </c>
      <c r="BT420" s="29">
        <f t="shared" si="61"/>
        <v>0</v>
      </c>
      <c r="BU420" s="40">
        <f>ROUNDUP('Дані з ДІСО'!AG420/Параметри!$K$71,0)</f>
        <v>0</v>
      </c>
      <c r="BV420" s="40">
        <f t="shared" si="62"/>
        <v>0</v>
      </c>
      <c r="BW420" s="40">
        <f>IF('Дані з ДІСО'!AG420=0,0,'Дані з ДІСО'!AJ420/'Дані з ДІСО'!AG420)</f>
        <v>0</v>
      </c>
      <c r="BX420" s="29">
        <f>BV420*(1+0.25*BW420)*Параметри!$K$51</f>
        <v>0</v>
      </c>
      <c r="BY420" s="29">
        <f>ROUND(IF(Параметри!$K$77="No",CC420,CC420*Параметри!$K$78)+AG420,1)</f>
        <v>17767.599999999999</v>
      </c>
      <c r="BZ420" s="29">
        <f>ROUND(IF(Параметри!$K$77="No",BF420,BF420*Параметри!$K$78),1)</f>
        <v>0</v>
      </c>
      <c r="CA420" s="29">
        <f>ROUND(IF(Параметри!$K$77="No",BI420,BI420*Параметри!$K$78),1)</f>
        <v>0</v>
      </c>
      <c r="CB420" s="29">
        <f>ROUND(IF(Параметри!$K$77="No",BJ420,BJ420*Параметри!$K$78),1)</f>
        <v>0</v>
      </c>
      <c r="CC420" s="29">
        <f t="shared" si="56"/>
        <v>19741.798509668824</v>
      </c>
    </row>
    <row r="421" spans="1:81">
      <c r="A421" s="9">
        <v>420</v>
      </c>
      <c r="B421" s="9" t="s">
        <v>3151</v>
      </c>
      <c r="C421" s="9" t="s">
        <v>3151</v>
      </c>
      <c r="D421" s="9" t="s">
        <v>3523</v>
      </c>
      <c r="E421" s="9" t="s">
        <v>29</v>
      </c>
      <c r="F421" s="9" t="s">
        <v>3377</v>
      </c>
      <c r="G421" s="9" t="s">
        <v>889</v>
      </c>
      <c r="H421" s="29">
        <f>SUM('Дані з ДІСО'!J421:L421)</f>
        <v>345.5</v>
      </c>
      <c r="I421" s="29">
        <f>SUM('Дані з ДІСО'!G421:I421)</f>
        <v>18</v>
      </c>
      <c r="J421" s="29">
        <f>SUM('Дані з ДІСО'!P421:R421)</f>
        <v>0</v>
      </c>
      <c r="K421" s="29">
        <f>SUM('Дані з ДІСО'!V421:X421)</f>
        <v>0</v>
      </c>
      <c r="L421" s="40">
        <f>ROUNDUP('Дані з ДІСО'!J421/'Коефіцієнти АТО'!$R421,0)</f>
        <v>8</v>
      </c>
      <c r="M421" s="40">
        <f>ROUNDUP('Дані з ДІСО'!K421/'Коефіцієнти АТО'!$R421,0)</f>
        <v>13</v>
      </c>
      <c r="N421" s="40">
        <f>ROUNDUP('Дані з ДІСО'!L421/'Коефіцієнти АТО'!$R421,0)</f>
        <v>3</v>
      </c>
      <c r="O421" s="59">
        <f>(L421*Параметри!$K$32+M421*Параметри!$L$32+N421*Параметри!$M$32)/18</f>
        <v>39.75555555555556</v>
      </c>
      <c r="P421" s="41">
        <f>IF(H421=0,"",'Дані з ДІСО'!Y421/H421)</f>
        <v>0</v>
      </c>
      <c r="Q421" s="29">
        <f>IF(H421=0,"",(1+0.25*P421)*O421*Параметри!$K$51)</f>
        <v>8142.7412747667559</v>
      </c>
      <c r="R421" s="29">
        <f>IF(H421=0,"",Q421*'Коефіцієнти АТО'!T421)</f>
        <v>138.42660167103486</v>
      </c>
      <c r="S421" s="29">
        <f>IF(H421=0,"",H421*(1+0.25*P421)*Параметри!$K$66*Параметри!$K$20/1000)</f>
        <v>0</v>
      </c>
      <c r="T421" s="29">
        <f>IF(H421=0,"",H421*(1+0.25*P421)*'Коефіцієнти АТО'!$S421*Параметри!$K$20/1000)</f>
        <v>1413.8780538732467</v>
      </c>
      <c r="U421" s="29">
        <f t="shared" si="57"/>
        <v>9695.0459303110365</v>
      </c>
      <c r="V421" s="29">
        <f t="shared" si="58"/>
        <v>9695.0459303110365</v>
      </c>
      <c r="W421" s="40">
        <f>ROUNDUP('Дані з ДІСО'!P421/Параметри!$K$24,0)</f>
        <v>0</v>
      </c>
      <c r="X421" s="40">
        <f>ROUNDUP('Дані з ДІСО'!Q421/Параметри!$K$24,0)</f>
        <v>0</v>
      </c>
      <c r="Y421" s="40">
        <f>ROUNDUP('Дані з ДІСО'!R421/Параметри!$K$24,0)</f>
        <v>0</v>
      </c>
      <c r="Z421" s="59">
        <f>(W421*Параметри!$K$33+X421*Параметри!$L$33+Y421*Параметри!$M$33)/18</f>
        <v>0</v>
      </c>
      <c r="AA421" s="41">
        <f>IF(J421=0,0,'Дані з ДІСО'!AA421/J421)</f>
        <v>0</v>
      </c>
      <c r="AB421" s="29">
        <f>(1+0.25*AA421)*Z421*Параметри!$K$51</f>
        <v>0</v>
      </c>
      <c r="AC421" s="29">
        <f>AB421*'Коефіцієнти АТО'!U421</f>
        <v>0</v>
      </c>
      <c r="AD421" s="29">
        <f>J421*(1+0.25*AA421)*Параметри!$K$66*Параметри!$K$20/1000</f>
        <v>0</v>
      </c>
      <c r="AE421" s="29">
        <f>(1+0.25*AA421)*J421*'Коефіцієнти АТО'!S421*Параметри!$K$20/1000</f>
        <v>0</v>
      </c>
      <c r="AF421" s="29">
        <f t="shared" si="54"/>
        <v>0</v>
      </c>
      <c r="AG421" s="29">
        <v>0</v>
      </c>
      <c r="AH421" s="40">
        <v>6</v>
      </c>
      <c r="AI421" s="40">
        <v>0</v>
      </c>
      <c r="AJ421" s="40">
        <f t="shared" si="55"/>
        <v>0</v>
      </c>
      <c r="AK421" s="29">
        <f>(AH421+AI421)*(1+0.25*AJ421)*Параметри!$K$53</f>
        <v>1076.5756541760002</v>
      </c>
      <c r="AL421" s="29">
        <f>ROUNDUP(('Дані з ДІСО'!AU421+'Дані з ДІСО'!AW421)/Параметри!$K$28,0)</f>
        <v>0</v>
      </c>
      <c r="AM421" s="64">
        <f>AL421*Параметри!$M$35/18</f>
        <v>0</v>
      </c>
      <c r="AN421" s="29">
        <f>IF(AL421=0,0,'Дані з ДІСО'!AW421/SUM('Дані з ДІСО'!AU421,'Дані з ДІСО'!AW421))</f>
        <v>0</v>
      </c>
      <c r="AO421" s="29">
        <f>(1+0.25*AN421)*AM421*Параметри!$K$51</f>
        <v>0</v>
      </c>
      <c r="AP421" s="40">
        <f>ROUNDUP(('Дані з ДІСО'!AE421+'Дані не з ДІСО'!E421+'Дані не з ДІСО'!G421)/Параметри!$K$69,0)</f>
        <v>0</v>
      </c>
      <c r="AQ421" s="40">
        <f t="shared" si="59"/>
        <v>0</v>
      </c>
      <c r="AR421" s="40">
        <f>IF(AP421=0,0,('Дані з ДІСО'!AH421+'Дані не з ДІСО'!G421)/('Дані з ДІСО'!AE421+'Дані не з ДІСО'!E421+'Дані не з ДІСО'!G421))</f>
        <v>0</v>
      </c>
      <c r="AS421" s="29">
        <f>AQ421*(1+0.25*AR421)*Параметри!$K$51</f>
        <v>0</v>
      </c>
      <c r="AT421" s="40">
        <f>ROUNDUP('Дані з ДІСО'!AF421/Параметри!$K$70,0)</f>
        <v>0</v>
      </c>
      <c r="AU421" s="40">
        <f t="shared" si="60"/>
        <v>0</v>
      </c>
      <c r="AV421" s="40">
        <f>IF(AT421=0,0,'Дані з ДІСО'!AI421/'Дані з ДІСО'!AF421)</f>
        <v>0</v>
      </c>
      <c r="AW421" s="29">
        <f>AU421*(1+0.25*AV421)*Параметри!$K$51</f>
        <v>0</v>
      </c>
      <c r="AX421" s="40">
        <f>ROUNDUP('Дані з ДІСО'!AR421/Параметри!$K$29,0)</f>
        <v>0</v>
      </c>
      <c r="AY421" s="40">
        <f>ROUNDUP('Дані з ДІСО'!AS421/Параметри!$K$29,0)</f>
        <v>0</v>
      </c>
      <c r="AZ421" s="40">
        <f>ROUNDUP('Дані з ДІСО'!AT421/Параметри!$K$29,0)</f>
        <v>0</v>
      </c>
      <c r="BA421" s="64">
        <f>(AX421*Параметри!$K$32+AY421*Параметри!$L$32+AZ421*Параметри!$M$32)/18</f>
        <v>0</v>
      </c>
      <c r="BB421" s="29">
        <f>(BA421*Параметри!$K$51+SUM('Дані з ДІСО'!AR421:AT421)*Параметри!$K$48*Параметри!$K$20/1000)*Параметри!$K$74</f>
        <v>0</v>
      </c>
      <c r="BC421" s="40">
        <f>ROUNDUP(('Дані не з ДІСО'!I421+'Дані не з ДІСО'!K421)/Параметри!$K$26,0)</f>
        <v>0</v>
      </c>
      <c r="BD421" s="29">
        <f>BC421*Параметри!$M$36/18</f>
        <v>0</v>
      </c>
      <c r="BE421" s="40">
        <f>IF(BC421=0,0,'Дані не з ДІСО'!K421/('Дані не з ДІСО'!I421+'Дані не з ДІСО'!K421))</f>
        <v>0</v>
      </c>
      <c r="BF421" s="29">
        <f>(1+0.25*BE421)*BD421*Параметри!$K$51</f>
        <v>0</v>
      </c>
      <c r="BG421" s="40">
        <f>ROUNDUP('Дані не з ДІСО'!M421/Параметри!$K$27,0)</f>
        <v>0</v>
      </c>
      <c r="BH421" s="40">
        <f>BG421*Параметри!$M$37/18</f>
        <v>0</v>
      </c>
      <c r="BI421" s="29">
        <f>BH421*Параметри!$K$51</f>
        <v>0</v>
      </c>
      <c r="BJ421" s="29">
        <f>'Дані не з ДІСО'!N421*Параметри!$K$76</f>
        <v>0</v>
      </c>
      <c r="BK421" s="40">
        <f>ROUNDUP('Дані з ДІСО'!V421/Параметри!$K$25,0)</f>
        <v>0</v>
      </c>
      <c r="BL421" s="40">
        <f>ROUNDUP('Дані з ДІСО'!W421/Параметри!$K$25,0)</f>
        <v>0</v>
      </c>
      <c r="BM421" s="40">
        <f>ROUNDUP('Дані з ДІСО'!X421/Параметри!$K$25,0)</f>
        <v>0</v>
      </c>
      <c r="BN421" s="40">
        <f>(BK421*Параметри!$K$34+BL421*Параметри!$L$34+BM421*Параметри!$M$34)/18</f>
        <v>0</v>
      </c>
      <c r="BO421" s="40">
        <f>IF(K421=0,0,'Дані з ДІСО'!AC421/K421)</f>
        <v>0</v>
      </c>
      <c r="BP421" s="29">
        <f>(1+0.25*BO421)*BN421*Параметри!$K$51</f>
        <v>0</v>
      </c>
      <c r="BQ421" s="29">
        <f>BP421*'Коефіцієнти АТО'!U421</f>
        <v>0</v>
      </c>
      <c r="BR421" s="29">
        <f>K421*(1+0.25*BO421)*Параметри!$K$66*Параметри!$K$20/1000</f>
        <v>0</v>
      </c>
      <c r="BS421" s="29">
        <f>(1+0.25*BO421)*K421*'Коефіцієнти АТО'!S421*Параметри!$K$20/1000</f>
        <v>0</v>
      </c>
      <c r="BT421" s="29">
        <f t="shared" si="61"/>
        <v>0</v>
      </c>
      <c r="BU421" s="40">
        <f>ROUNDUP('Дані з ДІСО'!AG421/Параметри!$K$71,0)</f>
        <v>0</v>
      </c>
      <c r="BV421" s="40">
        <f t="shared" si="62"/>
        <v>0</v>
      </c>
      <c r="BW421" s="40">
        <f>IF('Дані з ДІСО'!AG421=0,0,'Дані з ДІСО'!AJ421/'Дані з ДІСО'!AG421)</f>
        <v>0</v>
      </c>
      <c r="BX421" s="29">
        <f>BV421*(1+0.25*BW421)*Параметри!$K$51</f>
        <v>0</v>
      </c>
      <c r="BY421" s="29">
        <f>ROUND(IF(Параметри!$K$77="No",CC421,CC421*Параметри!$K$78)+AG421,1)</f>
        <v>9694.5</v>
      </c>
      <c r="BZ421" s="29">
        <f>ROUND(IF(Параметри!$K$77="No",BF421,BF421*Параметри!$K$78),1)</f>
        <v>0</v>
      </c>
      <c r="CA421" s="29">
        <f>ROUND(IF(Параметри!$K$77="No",BI421,BI421*Параметри!$K$78),1)</f>
        <v>0</v>
      </c>
      <c r="CB421" s="29">
        <f>ROUND(IF(Параметри!$K$77="No",BJ421,BJ421*Параметри!$K$78),1)</f>
        <v>0</v>
      </c>
      <c r="CC421" s="29">
        <f t="shared" si="56"/>
        <v>10771.621584487037</v>
      </c>
    </row>
    <row r="422" spans="1:81">
      <c r="A422" s="9">
        <v>421</v>
      </c>
      <c r="B422" s="9" t="s">
        <v>3148</v>
      </c>
      <c r="C422" s="9" t="s">
        <v>3148</v>
      </c>
      <c r="D422" s="9" t="s">
        <v>3523</v>
      </c>
      <c r="E422" s="9" t="s">
        <v>24</v>
      </c>
      <c r="F422" s="9" t="s">
        <v>3359</v>
      </c>
      <c r="G422" s="9" t="s">
        <v>890</v>
      </c>
      <c r="H422" s="29">
        <f>SUM('Дані з ДІСО'!J422:L422)</f>
        <v>0</v>
      </c>
      <c r="I422" s="29">
        <f>SUM('Дані з ДІСО'!G422:I422)</f>
        <v>0</v>
      </c>
      <c r="J422" s="29">
        <f>SUM('Дані з ДІСО'!P422:R422)</f>
        <v>0</v>
      </c>
      <c r="K422" s="29">
        <f>SUM('Дані з ДІСО'!V422:X422)</f>
        <v>0</v>
      </c>
      <c r="L422" s="40">
        <f>ROUNDUP('Дані з ДІСО'!J422/'Коефіцієнти АТО'!$R422,0)</f>
        <v>0</v>
      </c>
      <c r="M422" s="40">
        <f>ROUNDUP('Дані з ДІСО'!K422/'Коефіцієнти АТО'!$R422,0)</f>
        <v>0</v>
      </c>
      <c r="N422" s="40">
        <f>ROUNDUP('Дані з ДІСО'!L422/'Коефіцієнти АТО'!$R422,0)</f>
        <v>0</v>
      </c>
      <c r="O422" s="59">
        <f>(L422*Параметри!$K$32+M422*Параметри!$L$32+N422*Параметри!$M$32)/18</f>
        <v>0</v>
      </c>
      <c r="P422" s="41" t="str">
        <f>IF(H422=0,"",'Дані з ДІСО'!Y422/H422)</f>
        <v/>
      </c>
      <c r="Q422" s="29" t="str">
        <f>IF(H422=0,"",(1+0.25*P422)*O422*Параметри!$K$51)</f>
        <v/>
      </c>
      <c r="R422" s="29" t="str">
        <f>IF(H422=0,"",Q422*'Коефіцієнти АТО'!T422)</f>
        <v/>
      </c>
      <c r="S422" s="29" t="str">
        <f>IF(H422=0,"",H422*(1+0.25*P422)*Параметри!$K$66*Параметри!$K$20/1000)</f>
        <v/>
      </c>
      <c r="T422" s="29" t="str">
        <f>IF(H422=0,"",H422*(1+0.25*P422)*'Коефіцієнти АТО'!$S422*Параметри!$K$20/1000)</f>
        <v/>
      </c>
      <c r="U422" s="29">
        <f t="shared" si="57"/>
        <v>0</v>
      </c>
      <c r="V422" s="29">
        <f t="shared" si="58"/>
        <v>0</v>
      </c>
      <c r="W422" s="40">
        <f>ROUNDUP('Дані з ДІСО'!P422/Параметри!$K$24,0)</f>
        <v>0</v>
      </c>
      <c r="X422" s="40">
        <f>ROUNDUP('Дані з ДІСО'!Q422/Параметри!$K$24,0)</f>
        <v>0</v>
      </c>
      <c r="Y422" s="40">
        <f>ROUNDUP('Дані з ДІСО'!R422/Параметри!$K$24,0)</f>
        <v>0</v>
      </c>
      <c r="Z422" s="59">
        <f>(W422*Параметри!$K$33+X422*Параметри!$L$33+Y422*Параметри!$M$33)/18</f>
        <v>0</v>
      </c>
      <c r="AA422" s="41">
        <f>IF(J422=0,0,'Дані з ДІСО'!AA422/J422)</f>
        <v>0</v>
      </c>
      <c r="AB422" s="29">
        <f>(1+0.25*AA422)*Z422*Параметри!$K$51</f>
        <v>0</v>
      </c>
      <c r="AC422" s="29">
        <f>AB422*'Коефіцієнти АТО'!U422</f>
        <v>0</v>
      </c>
      <c r="AD422" s="29">
        <f>J422*(1+0.25*AA422)*Параметри!$K$66*Параметри!$K$20/1000</f>
        <v>0</v>
      </c>
      <c r="AE422" s="29">
        <f>(1+0.25*AA422)*J422*'Коефіцієнти АТО'!S422*Параметри!$K$20/1000</f>
        <v>0</v>
      </c>
      <c r="AF422" s="29">
        <f t="shared" si="54"/>
        <v>0</v>
      </c>
      <c r="AG422" s="29">
        <v>0</v>
      </c>
      <c r="AH422" s="40">
        <v>0</v>
      </c>
      <c r="AI422" s="40">
        <v>0</v>
      </c>
      <c r="AJ422" s="40">
        <f t="shared" si="55"/>
        <v>0</v>
      </c>
      <c r="AK422" s="29">
        <f>(AH422+AI422)*(1+0.25*AJ422)*Параметри!$K$53</f>
        <v>0</v>
      </c>
      <c r="AL422" s="29">
        <f>ROUNDUP(('Дані з ДІСО'!AU422+'Дані з ДІСО'!AW422)/Параметри!$K$28,0)</f>
        <v>0</v>
      </c>
      <c r="AM422" s="64">
        <f>AL422*Параметри!$M$35/18</f>
        <v>0</v>
      </c>
      <c r="AN422" s="29">
        <f>IF(AL422=0,0,'Дані з ДІСО'!AW422/SUM('Дані з ДІСО'!AU422,'Дані з ДІСО'!AW422))</f>
        <v>0</v>
      </c>
      <c r="AO422" s="29">
        <f>(1+0.25*AN422)*AM422*Параметри!$K$51</f>
        <v>0</v>
      </c>
      <c r="AP422" s="40">
        <f>ROUNDUP(('Дані з ДІСО'!AE422+'Дані не з ДІСО'!E422+'Дані не з ДІСО'!G422)/Параметри!$K$69,0)</f>
        <v>0</v>
      </c>
      <c r="AQ422" s="40">
        <f t="shared" si="59"/>
        <v>0</v>
      </c>
      <c r="AR422" s="40">
        <f>IF(AP422=0,0,('Дані з ДІСО'!AH422+'Дані не з ДІСО'!G422)/('Дані з ДІСО'!AE422+'Дані не з ДІСО'!E422+'Дані не з ДІСО'!G422))</f>
        <v>0</v>
      </c>
      <c r="AS422" s="29">
        <f>AQ422*(1+0.25*AR422)*Параметри!$K$51</f>
        <v>0</v>
      </c>
      <c r="AT422" s="40">
        <f>ROUNDUP('Дані з ДІСО'!AF422/Параметри!$K$70,0)</f>
        <v>0</v>
      </c>
      <c r="AU422" s="40">
        <f t="shared" si="60"/>
        <v>0</v>
      </c>
      <c r="AV422" s="40">
        <f>IF(AT422=0,0,'Дані з ДІСО'!AI422/'Дані з ДІСО'!AF422)</f>
        <v>0</v>
      </c>
      <c r="AW422" s="29">
        <f>AU422*(1+0.25*AV422)*Параметри!$K$51</f>
        <v>0</v>
      </c>
      <c r="AX422" s="40">
        <f>ROUNDUP('Дані з ДІСО'!AR422/Параметри!$K$29,0)</f>
        <v>0</v>
      </c>
      <c r="AY422" s="40">
        <f>ROUNDUP('Дані з ДІСО'!AS422/Параметри!$K$29,0)</f>
        <v>0</v>
      </c>
      <c r="AZ422" s="40">
        <f>ROUNDUP('Дані з ДІСО'!AT422/Параметри!$K$29,0)</f>
        <v>0</v>
      </c>
      <c r="BA422" s="64">
        <f>(AX422*Параметри!$K$32+AY422*Параметри!$L$32+AZ422*Параметри!$M$32)/18</f>
        <v>0</v>
      </c>
      <c r="BB422" s="29">
        <f>(BA422*Параметри!$K$51+SUM('Дані з ДІСО'!AR422:AT422)*Параметри!$K$48*Параметри!$K$20/1000)*Параметри!$K$74</f>
        <v>0</v>
      </c>
      <c r="BC422" s="40">
        <f>ROUNDUP(('Дані не з ДІСО'!I422+'Дані не з ДІСО'!K422)/Параметри!$K$26,0)</f>
        <v>0</v>
      </c>
      <c r="BD422" s="29">
        <f>BC422*Параметри!$M$36/18</f>
        <v>0</v>
      </c>
      <c r="BE422" s="40">
        <f>IF(BC422=0,0,'Дані не з ДІСО'!K422/('Дані не з ДІСО'!I422+'Дані не з ДІСО'!K422))</f>
        <v>0</v>
      </c>
      <c r="BF422" s="29">
        <f>(1+0.25*BE422)*BD422*Параметри!$K$51</f>
        <v>0</v>
      </c>
      <c r="BG422" s="40">
        <f>ROUNDUP('Дані не з ДІСО'!M422/Параметри!$K$27,0)</f>
        <v>0</v>
      </c>
      <c r="BH422" s="40">
        <f>BG422*Параметри!$M$37/18</f>
        <v>0</v>
      </c>
      <c r="BI422" s="29">
        <f>BH422*Параметри!$K$51</f>
        <v>0</v>
      </c>
      <c r="BJ422" s="29">
        <f>'Дані не з ДІСО'!N422*Параметри!$K$76</f>
        <v>0</v>
      </c>
      <c r="BK422" s="40">
        <f>ROUNDUP('Дані з ДІСО'!V422/Параметри!$K$25,0)</f>
        <v>0</v>
      </c>
      <c r="BL422" s="40">
        <f>ROUNDUP('Дані з ДІСО'!W422/Параметри!$K$25,0)</f>
        <v>0</v>
      </c>
      <c r="BM422" s="40">
        <f>ROUNDUP('Дані з ДІСО'!X422/Параметри!$K$25,0)</f>
        <v>0</v>
      </c>
      <c r="BN422" s="40">
        <f>(BK422*Параметри!$K$34+BL422*Параметри!$L$34+BM422*Параметри!$M$34)/18</f>
        <v>0</v>
      </c>
      <c r="BO422" s="40">
        <f>IF(K422=0,0,'Дані з ДІСО'!AC422/K422)</f>
        <v>0</v>
      </c>
      <c r="BP422" s="29">
        <f>(1+0.25*BO422)*BN422*Параметри!$K$51</f>
        <v>0</v>
      </c>
      <c r="BQ422" s="29">
        <f>BP422*'Коефіцієнти АТО'!U422</f>
        <v>0</v>
      </c>
      <c r="BR422" s="29">
        <f>K422*(1+0.25*BO422)*Параметри!$K$66*Параметри!$K$20/1000</f>
        <v>0</v>
      </c>
      <c r="BS422" s="29">
        <f>(1+0.25*BO422)*K422*'Коефіцієнти АТО'!S422*Параметри!$K$20/1000</f>
        <v>0</v>
      </c>
      <c r="BT422" s="29">
        <f t="shared" si="61"/>
        <v>0</v>
      </c>
      <c r="BU422" s="40">
        <f>ROUNDUP('Дані з ДІСО'!AG422/Параметри!$K$71,0)</f>
        <v>0</v>
      </c>
      <c r="BV422" s="40">
        <f t="shared" si="62"/>
        <v>0</v>
      </c>
      <c r="BW422" s="40">
        <f>IF('Дані з ДІСО'!AG422=0,0,'Дані з ДІСО'!AJ422/'Дані з ДІСО'!AG422)</f>
        <v>0</v>
      </c>
      <c r="BX422" s="29">
        <f>BV422*(1+0.25*BW422)*Параметри!$K$51</f>
        <v>0</v>
      </c>
      <c r="BY422" s="29">
        <f>ROUND(IF(Параметри!$K$77="No",CC422,CC422*Параметри!$K$78)+AG422,1)</f>
        <v>0</v>
      </c>
      <c r="BZ422" s="29">
        <f>ROUND(IF(Параметри!$K$77="No",BF422,BF422*Параметри!$K$78),1)</f>
        <v>0</v>
      </c>
      <c r="CA422" s="29">
        <f>ROUND(IF(Параметри!$K$77="No",BI422,BI422*Параметри!$K$78),1)</f>
        <v>0</v>
      </c>
      <c r="CB422" s="29">
        <f>ROUND(IF(Параметри!$K$77="No",BJ422,BJ422*Параметри!$K$78),1)</f>
        <v>0</v>
      </c>
      <c r="CC422" s="29">
        <f t="shared" si="56"/>
        <v>0</v>
      </c>
    </row>
    <row r="423" spans="1:81">
      <c r="A423" s="9">
        <v>422</v>
      </c>
      <c r="B423" s="9" t="s">
        <v>3148</v>
      </c>
      <c r="C423" s="9" t="s">
        <v>3148</v>
      </c>
      <c r="D423" s="9" t="s">
        <v>3523</v>
      </c>
      <c r="E423" s="9" t="s">
        <v>24</v>
      </c>
      <c r="F423" s="9" t="s">
        <v>3554</v>
      </c>
      <c r="G423" s="9" t="s">
        <v>892</v>
      </c>
      <c r="H423" s="29">
        <f>SUM('Дані з ДІСО'!J423:L423)</f>
        <v>635.5</v>
      </c>
      <c r="I423" s="29">
        <f>SUM('Дані з ДІСО'!G423:I423)</f>
        <v>54</v>
      </c>
      <c r="J423" s="29">
        <f>SUM('Дані з ДІСО'!P423:R423)</f>
        <v>0</v>
      </c>
      <c r="K423" s="29">
        <f>SUM('Дані з ДІСО'!V423:X423)</f>
        <v>0</v>
      </c>
      <c r="L423" s="40">
        <f>ROUNDUP('Дані з ДІСО'!J423/'Коефіцієнти АТО'!$R423,0)</f>
        <v>19</v>
      </c>
      <c r="M423" s="40">
        <f>ROUNDUP('Дані з ДІСО'!K423/'Коефіцієнти АТО'!$R423,0)</f>
        <v>29</v>
      </c>
      <c r="N423" s="40">
        <f>ROUNDUP('Дані з ДІСО'!L423/'Коефіцієнти АТО'!$R423,0)</f>
        <v>7</v>
      </c>
      <c r="O423" s="59">
        <f>(L423*Параметри!$K$32+M423*Параметри!$L$32+N423*Параметри!$M$32)/18</f>
        <v>90.76666666666668</v>
      </c>
      <c r="P423" s="41">
        <f>IF(H423=0,"",'Дані з ДІСО'!Y423/H423)</f>
        <v>0</v>
      </c>
      <c r="Q423" s="29">
        <f>IF(H423=0,"",(1+0.25*P423)*O423*Параметри!$K$51)</f>
        <v>18590.84781262427</v>
      </c>
      <c r="R423" s="29">
        <f>IF(H423=0,"",Q423*'Коефіцієнти АТО'!T423)</f>
        <v>316.0444128146126</v>
      </c>
      <c r="S423" s="29">
        <f>IF(H423=0,"",H423*(1+0.25*P423)*Параметри!$K$66*Параметри!$K$20/1000)</f>
        <v>0</v>
      </c>
      <c r="T423" s="29">
        <f>IF(H423=0,"",H423*(1+0.25*P423)*'Коефіцієнти АТО'!$S423*Параметри!$K$20/1000)</f>
        <v>3205.4342322573798</v>
      </c>
      <c r="U423" s="29">
        <f t="shared" si="57"/>
        <v>22112.326457696261</v>
      </c>
      <c r="V423" s="29">
        <f t="shared" si="58"/>
        <v>22112.326457696261</v>
      </c>
      <c r="W423" s="40">
        <f>ROUNDUP('Дані з ДІСО'!P423/Параметри!$K$24,0)</f>
        <v>0</v>
      </c>
      <c r="X423" s="40">
        <f>ROUNDUP('Дані з ДІСО'!Q423/Параметри!$K$24,0)</f>
        <v>0</v>
      </c>
      <c r="Y423" s="40">
        <f>ROUNDUP('Дані з ДІСО'!R423/Параметри!$K$24,0)</f>
        <v>0</v>
      </c>
      <c r="Z423" s="59">
        <f>(W423*Параметри!$K$33+X423*Параметри!$L$33+Y423*Параметри!$M$33)/18</f>
        <v>0</v>
      </c>
      <c r="AA423" s="41">
        <f>IF(J423=0,0,'Дані з ДІСО'!AA423/J423)</f>
        <v>0</v>
      </c>
      <c r="AB423" s="29">
        <f>(1+0.25*AA423)*Z423*Параметри!$K$51</f>
        <v>0</v>
      </c>
      <c r="AC423" s="29">
        <f>AB423*'Коефіцієнти АТО'!U423</f>
        <v>0</v>
      </c>
      <c r="AD423" s="29">
        <f>J423*(1+0.25*AA423)*Параметри!$K$66*Параметри!$K$20/1000</f>
        <v>0</v>
      </c>
      <c r="AE423" s="29">
        <f>(1+0.25*AA423)*J423*'Коефіцієнти АТО'!S423*Параметри!$K$20/1000</f>
        <v>0</v>
      </c>
      <c r="AF423" s="29">
        <f t="shared" si="54"/>
        <v>0</v>
      </c>
      <c r="AG423" s="29">
        <v>0</v>
      </c>
      <c r="AH423" s="40">
        <v>10</v>
      </c>
      <c r="AI423" s="40">
        <v>0</v>
      </c>
      <c r="AJ423" s="40">
        <f t="shared" si="55"/>
        <v>0</v>
      </c>
      <c r="AK423" s="29">
        <f>(AH423+AI423)*(1+0.25*AJ423)*Параметри!$K$53</f>
        <v>1794.2927569600006</v>
      </c>
      <c r="AL423" s="29">
        <f>ROUNDUP(('Дані з ДІСО'!AU423+'Дані з ДІСО'!AW423)/Параметри!$K$28,0)</f>
        <v>0</v>
      </c>
      <c r="AM423" s="64">
        <f>AL423*Параметри!$M$35/18</f>
        <v>0</v>
      </c>
      <c r="AN423" s="29">
        <f>IF(AL423=0,0,'Дані з ДІСО'!AW423/SUM('Дані з ДІСО'!AU423,'Дані з ДІСО'!AW423))</f>
        <v>0</v>
      </c>
      <c r="AO423" s="29">
        <f>(1+0.25*AN423)*AM423*Параметри!$K$51</f>
        <v>0</v>
      </c>
      <c r="AP423" s="40">
        <f>ROUNDUP(('Дані з ДІСО'!AE423+'Дані не з ДІСО'!E423+'Дані не з ДІСО'!G423)/Параметри!$K$69,0)</f>
        <v>0</v>
      </c>
      <c r="AQ423" s="40">
        <f t="shared" si="59"/>
        <v>0</v>
      </c>
      <c r="AR423" s="40">
        <f>IF(AP423=0,0,('Дані з ДІСО'!AH423+'Дані не з ДІСО'!G423)/('Дані з ДІСО'!AE423+'Дані не з ДІСО'!E423+'Дані не з ДІСО'!G423))</f>
        <v>0</v>
      </c>
      <c r="AS423" s="29">
        <f>AQ423*(1+0.25*AR423)*Параметри!$K$51</f>
        <v>0</v>
      </c>
      <c r="AT423" s="40">
        <f>ROUNDUP('Дані з ДІСО'!AF423/Параметри!$K$70,0)</f>
        <v>0</v>
      </c>
      <c r="AU423" s="40">
        <f t="shared" si="60"/>
        <v>0</v>
      </c>
      <c r="AV423" s="40">
        <f>IF(AT423=0,0,'Дані з ДІСО'!AI423/'Дані з ДІСО'!AF423)</f>
        <v>0</v>
      </c>
      <c r="AW423" s="29">
        <f>AU423*(1+0.25*AV423)*Параметри!$K$51</f>
        <v>0</v>
      </c>
      <c r="AX423" s="40">
        <f>ROUNDUP('Дані з ДІСО'!AR423/Параметри!$K$29,0)</f>
        <v>0</v>
      </c>
      <c r="AY423" s="40">
        <f>ROUNDUP('Дані з ДІСО'!AS423/Параметри!$K$29,0)</f>
        <v>0</v>
      </c>
      <c r="AZ423" s="40">
        <f>ROUNDUP('Дані з ДІСО'!AT423/Параметри!$K$29,0)</f>
        <v>0</v>
      </c>
      <c r="BA423" s="64">
        <f>(AX423*Параметри!$K$32+AY423*Параметри!$L$32+AZ423*Параметри!$M$32)/18</f>
        <v>0</v>
      </c>
      <c r="BB423" s="29">
        <f>(BA423*Параметри!$K$51+SUM('Дані з ДІСО'!AR423:AT423)*Параметри!$K$48*Параметри!$K$20/1000)*Параметри!$K$74</f>
        <v>0</v>
      </c>
      <c r="BC423" s="40">
        <f>ROUNDUP(('Дані не з ДІСО'!I423+'Дані не з ДІСО'!K423)/Параметри!$K$26,0)</f>
        <v>0</v>
      </c>
      <c r="BD423" s="29">
        <f>BC423*Параметри!$M$36/18</f>
        <v>0</v>
      </c>
      <c r="BE423" s="40">
        <f>IF(BC423=0,0,'Дані не з ДІСО'!K423/('Дані не з ДІСО'!I423+'Дані не з ДІСО'!K423))</f>
        <v>0</v>
      </c>
      <c r="BF423" s="29">
        <f>(1+0.25*BE423)*BD423*Параметри!$K$51</f>
        <v>0</v>
      </c>
      <c r="BG423" s="40">
        <f>ROUNDUP('Дані не з ДІСО'!M423/Параметри!$K$27,0)</f>
        <v>0</v>
      </c>
      <c r="BH423" s="40">
        <f>BG423*Параметри!$M$37/18</f>
        <v>0</v>
      </c>
      <c r="BI423" s="29">
        <f>BH423*Параметри!$K$51</f>
        <v>0</v>
      </c>
      <c r="BJ423" s="29">
        <f>'Дані не з ДІСО'!N423*Параметри!$K$76</f>
        <v>0</v>
      </c>
      <c r="BK423" s="40">
        <f>ROUNDUP('Дані з ДІСО'!V423/Параметри!$K$25,0)</f>
        <v>0</v>
      </c>
      <c r="BL423" s="40">
        <f>ROUNDUP('Дані з ДІСО'!W423/Параметри!$K$25,0)</f>
        <v>0</v>
      </c>
      <c r="BM423" s="40">
        <f>ROUNDUP('Дані з ДІСО'!X423/Параметри!$K$25,0)</f>
        <v>0</v>
      </c>
      <c r="BN423" s="40">
        <f>(BK423*Параметри!$K$34+BL423*Параметри!$L$34+BM423*Параметри!$M$34)/18</f>
        <v>0</v>
      </c>
      <c r="BO423" s="40">
        <f>IF(K423=0,0,'Дані з ДІСО'!AC423/K423)</f>
        <v>0</v>
      </c>
      <c r="BP423" s="29">
        <f>(1+0.25*BO423)*BN423*Параметри!$K$51</f>
        <v>0</v>
      </c>
      <c r="BQ423" s="29">
        <f>BP423*'Коефіцієнти АТО'!U423</f>
        <v>0</v>
      </c>
      <c r="BR423" s="29">
        <f>K423*(1+0.25*BO423)*Параметри!$K$66*Параметри!$K$20/1000</f>
        <v>0</v>
      </c>
      <c r="BS423" s="29">
        <f>(1+0.25*BO423)*K423*'Коефіцієнти АТО'!S423*Параметри!$K$20/1000</f>
        <v>0</v>
      </c>
      <c r="BT423" s="29">
        <f t="shared" si="61"/>
        <v>0</v>
      </c>
      <c r="BU423" s="40">
        <f>ROUNDUP('Дані з ДІСО'!AG423/Параметри!$K$71,0)</f>
        <v>0</v>
      </c>
      <c r="BV423" s="40">
        <f t="shared" si="62"/>
        <v>0</v>
      </c>
      <c r="BW423" s="40">
        <f>IF('Дані з ДІСО'!AG423=0,0,'Дані з ДІСО'!AJ423/'Дані з ДІСО'!AG423)</f>
        <v>0</v>
      </c>
      <c r="BX423" s="29">
        <f>BV423*(1+0.25*BW423)*Параметри!$K$51</f>
        <v>0</v>
      </c>
      <c r="BY423" s="29">
        <f>ROUND(IF(Параметри!$K$77="No",CC423,CC423*Параметри!$K$78)+AG423,1)</f>
        <v>21516</v>
      </c>
      <c r="BZ423" s="29">
        <f>ROUND(IF(Параметри!$K$77="No",BF423,BF423*Параметри!$K$78),1)</f>
        <v>0</v>
      </c>
      <c r="CA423" s="29">
        <f>ROUND(IF(Параметри!$K$77="No",BI423,BI423*Параметри!$K$78),1)</f>
        <v>0</v>
      </c>
      <c r="CB423" s="29">
        <f>ROUND(IF(Параметри!$K$77="No",BJ423,BJ423*Параметри!$K$78),1)</f>
        <v>0</v>
      </c>
      <c r="CC423" s="29">
        <f t="shared" si="56"/>
        <v>23906.619214656261</v>
      </c>
    </row>
    <row r="424" spans="1:81">
      <c r="A424" s="9">
        <v>423</v>
      </c>
      <c r="B424" s="9" t="s">
        <v>3176</v>
      </c>
      <c r="C424" s="9" t="s">
        <v>3146</v>
      </c>
      <c r="D424" s="9" t="s">
        <v>3523</v>
      </c>
      <c r="E424" s="9" t="s">
        <v>78</v>
      </c>
      <c r="F424" s="9" t="s">
        <v>3555</v>
      </c>
      <c r="G424" s="9" t="s">
        <v>894</v>
      </c>
      <c r="H424" s="29">
        <f>SUM('Дані з ДІСО'!J424:L424)</f>
        <v>10079.5</v>
      </c>
      <c r="I424" s="29">
        <f>SUM('Дані з ДІСО'!G424:I424)</f>
        <v>368</v>
      </c>
      <c r="J424" s="29">
        <f>SUM('Дані з ДІСО'!P424:R424)</f>
        <v>0</v>
      </c>
      <c r="K424" s="29">
        <f>SUM('Дані з ДІСО'!V424:X424)</f>
        <v>0</v>
      </c>
      <c r="L424" s="40">
        <f>ROUNDUP('Дані з ДІСО'!J424/'Коефіцієнти АТО'!$R424,0)</f>
        <v>130</v>
      </c>
      <c r="M424" s="40">
        <f>ROUNDUP('Дані з ДІСО'!K424/'Коефіцієнти АТО'!$R424,0)</f>
        <v>197</v>
      </c>
      <c r="N424" s="40">
        <f>ROUNDUP('Дані з ДІСО'!L424/'Коефіцієнти АТО'!$R424,0)</f>
        <v>48</v>
      </c>
      <c r="O424" s="59">
        <f>(L424*Параметри!$K$32+M424*Параметри!$L$32+N424*Параметри!$M$32)/18</f>
        <v>618.66111111111115</v>
      </c>
      <c r="P424" s="41">
        <f>IF(H424=0,"",'Дані з ДІСО'!Y424/H424)</f>
        <v>0</v>
      </c>
      <c r="Q424" s="29">
        <f>IF(H424=0,"",(1+0.25*P424)*O424*Параметри!$K$51)</f>
        <v>126714.29927567791</v>
      </c>
      <c r="R424" s="29">
        <f>IF(H424=0,"",Q424*'Коефіцієнти АТО'!T424)</f>
        <v>19007.144891351687</v>
      </c>
      <c r="S424" s="29">
        <f>IF(H424=0,"",H424*(1+0.25*P424)*Параметри!$K$66*Параметри!$K$20/1000)</f>
        <v>0</v>
      </c>
      <c r="T424" s="29">
        <f>IF(H424=0,"",H424*(1+0.25*P424)*'Коефіцієнти АТО'!$S424*Параметри!$K$20/1000)</f>
        <v>22062.883479443615</v>
      </c>
      <c r="U424" s="29">
        <f t="shared" si="57"/>
        <v>167784.32764647322</v>
      </c>
      <c r="V424" s="29">
        <f t="shared" si="58"/>
        <v>167784.32764647322</v>
      </c>
      <c r="W424" s="40">
        <f>ROUNDUP('Дані з ДІСО'!P424/Параметри!$K$24,0)</f>
        <v>0</v>
      </c>
      <c r="X424" s="40">
        <f>ROUNDUP('Дані з ДІСО'!Q424/Параметри!$K$24,0)</f>
        <v>0</v>
      </c>
      <c r="Y424" s="40">
        <f>ROUNDUP('Дані з ДІСО'!R424/Параметри!$K$24,0)</f>
        <v>0</v>
      </c>
      <c r="Z424" s="59">
        <f>(W424*Параметри!$K$33+X424*Параметри!$L$33+Y424*Параметри!$M$33)/18</f>
        <v>0</v>
      </c>
      <c r="AA424" s="41">
        <f>IF(J424=0,0,'Дані з ДІСО'!AA424/J424)</f>
        <v>0</v>
      </c>
      <c r="AB424" s="29">
        <f>(1+0.25*AA424)*Z424*Параметри!$K$51</f>
        <v>0</v>
      </c>
      <c r="AC424" s="29">
        <f>AB424*'Коефіцієнти АТО'!U424</f>
        <v>0</v>
      </c>
      <c r="AD424" s="29">
        <f>J424*(1+0.25*AA424)*Параметри!$K$66*Параметри!$K$20/1000</f>
        <v>0</v>
      </c>
      <c r="AE424" s="29">
        <f>(1+0.25*AA424)*J424*'Коефіцієнти АТО'!S424*Параметри!$K$20/1000</f>
        <v>0</v>
      </c>
      <c r="AF424" s="29">
        <f t="shared" si="54"/>
        <v>0</v>
      </c>
      <c r="AG424" s="29">
        <v>0</v>
      </c>
      <c r="AH424" s="40">
        <v>26</v>
      </c>
      <c r="AI424" s="40">
        <v>0</v>
      </c>
      <c r="AJ424" s="40">
        <f t="shared" si="55"/>
        <v>0</v>
      </c>
      <c r="AK424" s="29">
        <f>(AH424+AI424)*(1+0.25*AJ424)*Параметри!$K$53</f>
        <v>4665.1611680960013</v>
      </c>
      <c r="AL424" s="29">
        <f>ROUNDUP(('Дані з ДІСО'!AU424+'Дані з ДІСО'!AW424)/Параметри!$K$28,0)</f>
        <v>0</v>
      </c>
      <c r="AM424" s="64">
        <f>AL424*Параметри!$M$35/18</f>
        <v>0</v>
      </c>
      <c r="AN424" s="29">
        <f>IF(AL424=0,0,'Дані з ДІСО'!AW424/SUM('Дані з ДІСО'!AU424,'Дані з ДІСО'!AW424))</f>
        <v>0</v>
      </c>
      <c r="AO424" s="29">
        <f>(1+0.25*AN424)*AM424*Параметри!$K$51</f>
        <v>0</v>
      </c>
      <c r="AP424" s="40">
        <f>ROUNDUP(('Дані з ДІСО'!AE424+'Дані не з ДІСО'!E424+'Дані не з ДІСО'!G424)/Параметри!$K$69,0)</f>
        <v>0</v>
      </c>
      <c r="AQ424" s="40">
        <f t="shared" si="59"/>
        <v>0</v>
      </c>
      <c r="AR424" s="40">
        <f>IF(AP424=0,0,('Дані з ДІСО'!AH424+'Дані не з ДІСО'!G424)/('Дані з ДІСО'!AE424+'Дані не з ДІСО'!E424+'Дані не з ДІСО'!G424))</f>
        <v>0</v>
      </c>
      <c r="AS424" s="29">
        <f>AQ424*(1+0.25*AR424)*Параметри!$K$51</f>
        <v>0</v>
      </c>
      <c r="AT424" s="40">
        <f>ROUNDUP('Дані з ДІСО'!AF424/Параметри!$K$70,0)</f>
        <v>0</v>
      </c>
      <c r="AU424" s="40">
        <f t="shared" si="60"/>
        <v>0</v>
      </c>
      <c r="AV424" s="40">
        <f>IF(AT424=0,0,'Дані з ДІСО'!AI424/'Дані з ДІСО'!AF424)</f>
        <v>0</v>
      </c>
      <c r="AW424" s="29">
        <f>AU424*(1+0.25*AV424)*Параметри!$K$51</f>
        <v>0</v>
      </c>
      <c r="AX424" s="40">
        <f>ROUNDUP('Дані з ДІСО'!AR424/Параметри!$K$29,0)</f>
        <v>0</v>
      </c>
      <c r="AY424" s="40">
        <f>ROUNDUP('Дані з ДІСО'!AS424/Параметри!$K$29,0)</f>
        <v>0</v>
      </c>
      <c r="AZ424" s="40">
        <f>ROUNDUP('Дані з ДІСО'!AT424/Параметри!$K$29,0)</f>
        <v>0</v>
      </c>
      <c r="BA424" s="64">
        <f>(AX424*Параметри!$K$32+AY424*Параметри!$L$32+AZ424*Параметри!$M$32)/18</f>
        <v>0</v>
      </c>
      <c r="BB424" s="29">
        <f>(BA424*Параметри!$K$51+SUM('Дані з ДІСО'!AR424:AT424)*Параметри!$K$48*Параметри!$K$20/1000)*Параметри!$K$74</f>
        <v>0</v>
      </c>
      <c r="BC424" s="40">
        <f>ROUNDUP(('Дані не з ДІСО'!I424+'Дані не з ДІСО'!K424)/Параметри!$K$26,0)</f>
        <v>0</v>
      </c>
      <c r="BD424" s="29">
        <f>BC424*Параметри!$M$36/18</f>
        <v>0</v>
      </c>
      <c r="BE424" s="40">
        <f>IF(BC424=0,0,'Дані не з ДІСО'!K424/('Дані не з ДІСО'!I424+'Дані не з ДІСО'!K424))</f>
        <v>0</v>
      </c>
      <c r="BF424" s="29">
        <f>(1+0.25*BE424)*BD424*Параметри!$K$51</f>
        <v>0</v>
      </c>
      <c r="BG424" s="40">
        <f>ROUNDUP('Дані не з ДІСО'!M424/Параметри!$K$27,0)</f>
        <v>0</v>
      </c>
      <c r="BH424" s="40">
        <f>BG424*Параметри!$M$37/18</f>
        <v>0</v>
      </c>
      <c r="BI424" s="29">
        <f>BH424*Параметри!$K$51</f>
        <v>0</v>
      </c>
      <c r="BJ424" s="29">
        <f>'Дані не з ДІСО'!N424*Параметри!$K$76</f>
        <v>0</v>
      </c>
      <c r="BK424" s="40">
        <f>ROUNDUP('Дані з ДІСО'!V424/Параметри!$K$25,0)</f>
        <v>0</v>
      </c>
      <c r="BL424" s="40">
        <f>ROUNDUP('Дані з ДІСО'!W424/Параметри!$K$25,0)</f>
        <v>0</v>
      </c>
      <c r="BM424" s="40">
        <f>ROUNDUP('Дані з ДІСО'!X424/Параметри!$K$25,0)</f>
        <v>0</v>
      </c>
      <c r="BN424" s="40">
        <f>(BK424*Параметри!$K$34+BL424*Параметри!$L$34+BM424*Параметри!$M$34)/18</f>
        <v>0</v>
      </c>
      <c r="BO424" s="40">
        <f>IF(K424=0,0,'Дані з ДІСО'!AC424/K424)</f>
        <v>0</v>
      </c>
      <c r="BP424" s="29">
        <f>(1+0.25*BO424)*BN424*Параметри!$K$51</f>
        <v>0</v>
      </c>
      <c r="BQ424" s="29">
        <f>BP424*'Коефіцієнти АТО'!U424</f>
        <v>0</v>
      </c>
      <c r="BR424" s="29">
        <f>K424*(1+0.25*BO424)*Параметри!$K$66*Параметри!$K$20/1000</f>
        <v>0</v>
      </c>
      <c r="BS424" s="29">
        <f>(1+0.25*BO424)*K424*'Коефіцієнти АТО'!S424*Параметри!$K$20/1000</f>
        <v>0</v>
      </c>
      <c r="BT424" s="29">
        <f t="shared" si="61"/>
        <v>0</v>
      </c>
      <c r="BU424" s="40">
        <f>ROUNDUP('Дані з ДІСО'!AG424/Параметри!$K$71,0)</f>
        <v>0</v>
      </c>
      <c r="BV424" s="40">
        <f t="shared" si="62"/>
        <v>0</v>
      </c>
      <c r="BW424" s="40">
        <f>IF('Дані з ДІСО'!AG424=0,0,'Дані з ДІСО'!AJ424/'Дані з ДІСО'!AG424)</f>
        <v>0</v>
      </c>
      <c r="BX424" s="29">
        <f>BV424*(1+0.25*BW424)*Параметри!$K$51</f>
        <v>0</v>
      </c>
      <c r="BY424" s="29">
        <f>ROUND(IF(Параметри!$K$77="No",CC424,CC424*Параметри!$K$78)+AG424,1)</f>
        <v>155204.5</v>
      </c>
      <c r="BZ424" s="29">
        <f>ROUND(IF(Параметри!$K$77="No",BF424,BF424*Параметри!$K$78),1)</f>
        <v>0</v>
      </c>
      <c r="CA424" s="29">
        <f>ROUND(IF(Параметри!$K$77="No",BI424,BI424*Параметри!$K$78),1)</f>
        <v>0</v>
      </c>
      <c r="CB424" s="29">
        <f>ROUND(IF(Параметри!$K$77="No",BJ424,BJ424*Параметри!$K$78),1)</f>
        <v>0</v>
      </c>
      <c r="CC424" s="29">
        <f t="shared" si="56"/>
        <v>172449.48881456922</v>
      </c>
    </row>
    <row r="425" spans="1:81">
      <c r="A425" s="9">
        <v>424</v>
      </c>
      <c r="B425" s="9" t="s">
        <v>3151</v>
      </c>
      <c r="C425" s="9" t="s">
        <v>3151</v>
      </c>
      <c r="D425" s="9" t="s">
        <v>3523</v>
      </c>
      <c r="E425" s="9" t="s">
        <v>29</v>
      </c>
      <c r="F425" s="9" t="s">
        <v>3556</v>
      </c>
      <c r="G425" s="9" t="s">
        <v>896</v>
      </c>
      <c r="H425" s="29">
        <f>SUM('Дані з ДІСО'!J425:L425)</f>
        <v>796</v>
      </c>
      <c r="I425" s="29">
        <f>SUM('Дані з ДІСО'!G425:I425)</f>
        <v>35</v>
      </c>
      <c r="J425" s="29">
        <f>SUM('Дані з ДІСО'!P425:R425)</f>
        <v>0</v>
      </c>
      <c r="K425" s="29">
        <f>SUM('Дані з ДІСО'!V425:X425)</f>
        <v>0</v>
      </c>
      <c r="L425" s="40">
        <f>ROUNDUP('Дані з ДІСО'!J425/'Коефіцієнти АТО'!$R425,0)</f>
        <v>17</v>
      </c>
      <c r="M425" s="40">
        <f>ROUNDUP('Дані з ДІСО'!K425/'Коефіцієнти АТО'!$R425,0)</f>
        <v>28</v>
      </c>
      <c r="N425" s="40">
        <f>ROUNDUP('Дані з ДІСО'!L425/'Коефіцієнти АТО'!$R425,0)</f>
        <v>8</v>
      </c>
      <c r="O425" s="59">
        <f>(L425*Параметри!$K$32+M425*Параметри!$L$32+N425*Параметри!$M$32)/18</f>
        <v>88.366666666666674</v>
      </c>
      <c r="P425" s="41">
        <f>IF(H425=0,"",'Дані з ДІСО'!Y425/H425)</f>
        <v>0</v>
      </c>
      <c r="Q425" s="29">
        <f>IF(H425=0,"",(1+0.25*P425)*O425*Параметри!$K$51)</f>
        <v>18099.279306377866</v>
      </c>
      <c r="R425" s="29">
        <f>IF(H425=0,"",Q425*'Коефіцієнти АТО'!T425)</f>
        <v>307.68774820842373</v>
      </c>
      <c r="S425" s="29">
        <f>IF(H425=0,"",H425*(1+0.25*P425)*Параметри!$K$66*Параметри!$K$20/1000)</f>
        <v>0</v>
      </c>
      <c r="T425" s="29">
        <f>IF(H425=0,"",H425*(1+0.25*P425)*'Коефіцієнти АТО'!$S425*Параметри!$K$20/1000)</f>
        <v>3257.4440835979867</v>
      </c>
      <c r="U425" s="29">
        <f t="shared" si="57"/>
        <v>21664.411138184278</v>
      </c>
      <c r="V425" s="29">
        <f t="shared" si="58"/>
        <v>21664.411138184278</v>
      </c>
      <c r="W425" s="40">
        <f>ROUNDUP('Дані з ДІСО'!P425/Параметри!$K$24,0)</f>
        <v>0</v>
      </c>
      <c r="X425" s="40">
        <f>ROUNDUP('Дані з ДІСО'!Q425/Параметри!$K$24,0)</f>
        <v>0</v>
      </c>
      <c r="Y425" s="40">
        <f>ROUNDUP('Дані з ДІСО'!R425/Параметри!$K$24,0)</f>
        <v>0</v>
      </c>
      <c r="Z425" s="59">
        <f>(W425*Параметри!$K$33+X425*Параметри!$L$33+Y425*Параметри!$M$33)/18</f>
        <v>0</v>
      </c>
      <c r="AA425" s="41">
        <f>IF(J425=0,0,'Дані з ДІСО'!AA425/J425)</f>
        <v>0</v>
      </c>
      <c r="AB425" s="29">
        <f>(1+0.25*AA425)*Z425*Параметри!$K$51</f>
        <v>0</v>
      </c>
      <c r="AC425" s="29">
        <f>AB425*'Коефіцієнти АТО'!U425</f>
        <v>0</v>
      </c>
      <c r="AD425" s="29">
        <f>J425*(1+0.25*AA425)*Параметри!$K$66*Параметри!$K$20/1000</f>
        <v>0</v>
      </c>
      <c r="AE425" s="29">
        <f>(1+0.25*AA425)*J425*'Коефіцієнти АТО'!S425*Параметри!$K$20/1000</f>
        <v>0</v>
      </c>
      <c r="AF425" s="29">
        <f t="shared" si="54"/>
        <v>0</v>
      </c>
      <c r="AG425" s="29">
        <v>0</v>
      </c>
      <c r="AH425" s="40">
        <v>16</v>
      </c>
      <c r="AI425" s="40">
        <v>0</v>
      </c>
      <c r="AJ425" s="40">
        <f t="shared" si="55"/>
        <v>0</v>
      </c>
      <c r="AK425" s="29">
        <f>(AH425+AI425)*(1+0.25*AJ425)*Параметри!$K$53</f>
        <v>2870.8684111360008</v>
      </c>
      <c r="AL425" s="29">
        <f>ROUNDUP(('Дані з ДІСО'!AU425+'Дані з ДІСО'!AW425)/Параметри!$K$28,0)</f>
        <v>0</v>
      </c>
      <c r="AM425" s="64">
        <f>AL425*Параметри!$M$35/18</f>
        <v>0</v>
      </c>
      <c r="AN425" s="29">
        <f>IF(AL425=0,0,'Дані з ДІСО'!AW425/SUM('Дані з ДІСО'!AU425,'Дані з ДІСО'!AW425))</f>
        <v>0</v>
      </c>
      <c r="AO425" s="29">
        <f>(1+0.25*AN425)*AM425*Параметри!$K$51</f>
        <v>0</v>
      </c>
      <c r="AP425" s="40">
        <f>ROUNDUP(('Дані з ДІСО'!AE425+'Дані не з ДІСО'!E425+'Дані не з ДІСО'!G425)/Параметри!$K$69,0)</f>
        <v>0</v>
      </c>
      <c r="AQ425" s="40">
        <f t="shared" si="59"/>
        <v>0</v>
      </c>
      <c r="AR425" s="40">
        <f>IF(AP425=0,0,('Дані з ДІСО'!AH425+'Дані не з ДІСО'!G425)/('Дані з ДІСО'!AE425+'Дані не з ДІСО'!E425+'Дані не з ДІСО'!G425))</f>
        <v>0</v>
      </c>
      <c r="AS425" s="29">
        <f>AQ425*(1+0.25*AR425)*Параметри!$K$51</f>
        <v>0</v>
      </c>
      <c r="AT425" s="40">
        <f>ROUNDUP('Дані з ДІСО'!AF425/Параметри!$K$70,0)</f>
        <v>0</v>
      </c>
      <c r="AU425" s="40">
        <f t="shared" si="60"/>
        <v>0</v>
      </c>
      <c r="AV425" s="40">
        <f>IF(AT425=0,0,'Дані з ДІСО'!AI425/'Дані з ДІСО'!AF425)</f>
        <v>0</v>
      </c>
      <c r="AW425" s="29">
        <f>AU425*(1+0.25*AV425)*Параметри!$K$51</f>
        <v>0</v>
      </c>
      <c r="AX425" s="40">
        <f>ROUNDUP('Дані з ДІСО'!AR425/Параметри!$K$29,0)</f>
        <v>0</v>
      </c>
      <c r="AY425" s="40">
        <f>ROUNDUP('Дані з ДІСО'!AS425/Параметри!$K$29,0)</f>
        <v>0</v>
      </c>
      <c r="AZ425" s="40">
        <f>ROUNDUP('Дані з ДІСО'!AT425/Параметри!$K$29,0)</f>
        <v>0</v>
      </c>
      <c r="BA425" s="64">
        <f>(AX425*Параметри!$K$32+AY425*Параметри!$L$32+AZ425*Параметри!$M$32)/18</f>
        <v>0</v>
      </c>
      <c r="BB425" s="29">
        <f>(BA425*Параметри!$K$51+SUM('Дані з ДІСО'!AR425:AT425)*Параметри!$K$48*Параметри!$K$20/1000)*Параметри!$K$74</f>
        <v>0</v>
      </c>
      <c r="BC425" s="40">
        <f>ROUNDUP(('Дані не з ДІСО'!I425+'Дані не з ДІСО'!K425)/Параметри!$K$26,0)</f>
        <v>0</v>
      </c>
      <c r="BD425" s="29">
        <f>BC425*Параметри!$M$36/18</f>
        <v>0</v>
      </c>
      <c r="BE425" s="40">
        <f>IF(BC425=0,0,'Дані не з ДІСО'!K425/('Дані не з ДІСО'!I425+'Дані не з ДІСО'!K425))</f>
        <v>0</v>
      </c>
      <c r="BF425" s="29">
        <f>(1+0.25*BE425)*BD425*Параметри!$K$51</f>
        <v>0</v>
      </c>
      <c r="BG425" s="40">
        <f>ROUNDUP('Дані не з ДІСО'!M425/Параметри!$K$27,0)</f>
        <v>0</v>
      </c>
      <c r="BH425" s="40">
        <f>BG425*Параметри!$M$37/18</f>
        <v>0</v>
      </c>
      <c r="BI425" s="29">
        <f>BH425*Параметри!$K$51</f>
        <v>0</v>
      </c>
      <c r="BJ425" s="29">
        <f>'Дані не з ДІСО'!N425*Параметри!$K$76</f>
        <v>0</v>
      </c>
      <c r="BK425" s="40">
        <f>ROUNDUP('Дані з ДІСО'!V425/Параметри!$K$25,0)</f>
        <v>0</v>
      </c>
      <c r="BL425" s="40">
        <f>ROUNDUP('Дані з ДІСО'!W425/Параметри!$K$25,0)</f>
        <v>0</v>
      </c>
      <c r="BM425" s="40">
        <f>ROUNDUP('Дані з ДІСО'!X425/Параметри!$K$25,0)</f>
        <v>0</v>
      </c>
      <c r="BN425" s="40">
        <f>(BK425*Параметри!$K$34+BL425*Параметри!$L$34+BM425*Параметри!$M$34)/18</f>
        <v>0</v>
      </c>
      <c r="BO425" s="40">
        <f>IF(K425=0,0,'Дані з ДІСО'!AC425/K425)</f>
        <v>0</v>
      </c>
      <c r="BP425" s="29">
        <f>(1+0.25*BO425)*BN425*Параметри!$K$51</f>
        <v>0</v>
      </c>
      <c r="BQ425" s="29">
        <f>BP425*'Коефіцієнти АТО'!U425</f>
        <v>0</v>
      </c>
      <c r="BR425" s="29">
        <f>K425*(1+0.25*BO425)*Параметри!$K$66*Параметри!$K$20/1000</f>
        <v>0</v>
      </c>
      <c r="BS425" s="29">
        <f>(1+0.25*BO425)*K425*'Коефіцієнти АТО'!S425*Параметри!$K$20/1000</f>
        <v>0</v>
      </c>
      <c r="BT425" s="29">
        <f t="shared" si="61"/>
        <v>0</v>
      </c>
      <c r="BU425" s="40">
        <f>ROUNDUP('Дані з ДІСО'!AG425/Параметри!$K$71,0)</f>
        <v>0</v>
      </c>
      <c r="BV425" s="40">
        <f t="shared" si="62"/>
        <v>0</v>
      </c>
      <c r="BW425" s="40">
        <f>IF('Дані з ДІСО'!AG425=0,0,'Дані з ДІСО'!AJ425/'Дані з ДІСО'!AG425)</f>
        <v>0</v>
      </c>
      <c r="BX425" s="29">
        <f>BV425*(1+0.25*BW425)*Параметри!$K$51</f>
        <v>0</v>
      </c>
      <c r="BY425" s="29">
        <f>ROUND(IF(Параметри!$K$77="No",CC425,CC425*Параметри!$K$78)+AG425,1)</f>
        <v>22081.8</v>
      </c>
      <c r="BZ425" s="29">
        <f>ROUND(IF(Параметри!$K$77="No",BF425,BF425*Параметри!$K$78),1)</f>
        <v>0</v>
      </c>
      <c r="CA425" s="29">
        <f>ROUND(IF(Параметри!$K$77="No",BI425,BI425*Параметри!$K$78),1)</f>
        <v>0</v>
      </c>
      <c r="CB425" s="29">
        <f>ROUND(IF(Параметри!$K$77="No",BJ425,BJ425*Параметри!$K$78),1)</f>
        <v>0</v>
      </c>
      <c r="CC425" s="29">
        <f t="shared" si="56"/>
        <v>24535.279549320279</v>
      </c>
    </row>
    <row r="426" spans="1:81">
      <c r="A426" s="9">
        <v>425</v>
      </c>
      <c r="B426" s="9" t="s">
        <v>3148</v>
      </c>
      <c r="C426" s="9" t="s">
        <v>3148</v>
      </c>
      <c r="D426" s="9" t="s">
        <v>3523</v>
      </c>
      <c r="E426" s="9" t="s">
        <v>24</v>
      </c>
      <c r="F426" s="9" t="s">
        <v>3280</v>
      </c>
      <c r="G426" s="9" t="s">
        <v>898</v>
      </c>
      <c r="H426" s="29">
        <f>SUM('Дані з ДІСО'!J426:L426)</f>
        <v>454</v>
      </c>
      <c r="I426" s="29">
        <f>SUM('Дані з ДІСО'!G426:I426)</f>
        <v>31</v>
      </c>
      <c r="J426" s="29">
        <f>SUM('Дані з ДІСО'!P426:R426)</f>
        <v>0</v>
      </c>
      <c r="K426" s="29">
        <f>SUM('Дані з ДІСО'!V426:X426)</f>
        <v>0</v>
      </c>
      <c r="L426" s="40">
        <f>ROUNDUP('Дані з ДІСО'!J426/'Коефіцієнти АТО'!$R426,0)</f>
        <v>14</v>
      </c>
      <c r="M426" s="40">
        <f>ROUNDUP('Дані з ДІСО'!K426/'Коефіцієнти АТО'!$R426,0)</f>
        <v>18</v>
      </c>
      <c r="N426" s="40">
        <f>ROUNDUP('Дані з ДІСО'!L426/'Коефіцієнти АТО'!$R426,0)</f>
        <v>4</v>
      </c>
      <c r="O426" s="59">
        <f>(L426*Параметри!$K$32+M426*Параметри!$L$32+N426*Параметри!$M$32)/18</f>
        <v>58.477777777777774</v>
      </c>
      <c r="P426" s="41">
        <f>IF(H426=0,"",'Дані з ДІСО'!Y426/H426)</f>
        <v>0</v>
      </c>
      <c r="Q426" s="29">
        <f>IF(H426=0,"",(1+0.25*P426)*O426*Параметри!$K$51)</f>
        <v>11977.430779512977</v>
      </c>
      <c r="R426" s="29">
        <f>IF(H426=0,"",Q426*'Коефіцієнти АТО'!T426)</f>
        <v>203.61632325172062</v>
      </c>
      <c r="S426" s="29">
        <f>IF(H426=0,"",H426*(1+0.25*P426)*Параметри!$K$66*Параметри!$K$20/1000)</f>
        <v>0</v>
      </c>
      <c r="T426" s="29">
        <f>IF(H426=0,"",H426*(1+0.25*P426)*'Коефіцієнти АТО'!$S426*Параметри!$K$20/1000)</f>
        <v>2289.9561627771054</v>
      </c>
      <c r="U426" s="29">
        <f t="shared" si="57"/>
        <v>14471.003265541804</v>
      </c>
      <c r="V426" s="29">
        <f t="shared" si="58"/>
        <v>14471.003265541804</v>
      </c>
      <c r="W426" s="40">
        <f>ROUNDUP('Дані з ДІСО'!P426/Параметри!$K$24,0)</f>
        <v>0</v>
      </c>
      <c r="X426" s="40">
        <f>ROUNDUP('Дані з ДІСО'!Q426/Параметри!$K$24,0)</f>
        <v>0</v>
      </c>
      <c r="Y426" s="40">
        <f>ROUNDUP('Дані з ДІСО'!R426/Параметри!$K$24,0)</f>
        <v>0</v>
      </c>
      <c r="Z426" s="59">
        <f>(W426*Параметри!$K$33+X426*Параметри!$L$33+Y426*Параметри!$M$33)/18</f>
        <v>0</v>
      </c>
      <c r="AA426" s="41">
        <f>IF(J426=0,0,'Дані з ДІСО'!AA426/J426)</f>
        <v>0</v>
      </c>
      <c r="AB426" s="29">
        <f>(1+0.25*AA426)*Z426*Параметри!$K$51</f>
        <v>0</v>
      </c>
      <c r="AC426" s="29">
        <f>AB426*'Коефіцієнти АТО'!U426</f>
        <v>0</v>
      </c>
      <c r="AD426" s="29">
        <f>J426*(1+0.25*AA426)*Параметри!$K$66*Параметри!$K$20/1000</f>
        <v>0</v>
      </c>
      <c r="AE426" s="29">
        <f>(1+0.25*AA426)*J426*'Коефіцієнти АТО'!S426*Параметри!$K$20/1000</f>
        <v>0</v>
      </c>
      <c r="AF426" s="29">
        <f t="shared" si="54"/>
        <v>0</v>
      </c>
      <c r="AG426" s="29">
        <v>0</v>
      </c>
      <c r="AH426" s="40">
        <v>0</v>
      </c>
      <c r="AI426" s="40">
        <v>0</v>
      </c>
      <c r="AJ426" s="40">
        <f t="shared" si="55"/>
        <v>0</v>
      </c>
      <c r="AK426" s="29">
        <f>(AH426+AI426)*(1+0.25*AJ426)*Параметри!$K$53</f>
        <v>0</v>
      </c>
      <c r="AL426" s="29">
        <f>ROUNDUP(('Дані з ДІСО'!AU426+'Дані з ДІСО'!AW426)/Параметри!$K$28,0)</f>
        <v>0</v>
      </c>
      <c r="AM426" s="64">
        <f>AL426*Параметри!$M$35/18</f>
        <v>0</v>
      </c>
      <c r="AN426" s="29">
        <f>IF(AL426=0,0,'Дані з ДІСО'!AW426/SUM('Дані з ДІСО'!AU426,'Дані з ДІСО'!AW426))</f>
        <v>0</v>
      </c>
      <c r="AO426" s="29">
        <f>(1+0.25*AN426)*AM426*Параметри!$K$51</f>
        <v>0</v>
      </c>
      <c r="AP426" s="40">
        <f>ROUNDUP(('Дані з ДІСО'!AE426+'Дані не з ДІСО'!E426+'Дані не з ДІСО'!G426)/Параметри!$K$69,0)</f>
        <v>0</v>
      </c>
      <c r="AQ426" s="40">
        <f t="shared" si="59"/>
        <v>0</v>
      </c>
      <c r="AR426" s="40">
        <f>IF(AP426=0,0,('Дані з ДІСО'!AH426+'Дані не з ДІСО'!G426)/('Дані з ДІСО'!AE426+'Дані не з ДІСО'!E426+'Дані не з ДІСО'!G426))</f>
        <v>0</v>
      </c>
      <c r="AS426" s="29">
        <f>AQ426*(1+0.25*AR426)*Параметри!$K$51</f>
        <v>0</v>
      </c>
      <c r="AT426" s="40">
        <f>ROUNDUP('Дані з ДІСО'!AF426/Параметри!$K$70,0)</f>
        <v>0</v>
      </c>
      <c r="AU426" s="40">
        <f t="shared" si="60"/>
        <v>0</v>
      </c>
      <c r="AV426" s="40">
        <f>IF(AT426=0,0,'Дані з ДІСО'!AI426/'Дані з ДІСО'!AF426)</f>
        <v>0</v>
      </c>
      <c r="AW426" s="29">
        <f>AU426*(1+0.25*AV426)*Параметри!$K$51</f>
        <v>0</v>
      </c>
      <c r="AX426" s="40">
        <f>ROUNDUP('Дані з ДІСО'!AR426/Параметри!$K$29,0)</f>
        <v>0</v>
      </c>
      <c r="AY426" s="40">
        <f>ROUNDUP('Дані з ДІСО'!AS426/Параметри!$K$29,0)</f>
        <v>0</v>
      </c>
      <c r="AZ426" s="40">
        <f>ROUNDUP('Дані з ДІСО'!AT426/Параметри!$K$29,0)</f>
        <v>0</v>
      </c>
      <c r="BA426" s="64">
        <f>(AX426*Параметри!$K$32+AY426*Параметри!$L$32+AZ426*Параметри!$M$32)/18</f>
        <v>0</v>
      </c>
      <c r="BB426" s="29">
        <f>(BA426*Параметри!$K$51+SUM('Дані з ДІСО'!AR426:AT426)*Параметри!$K$48*Параметри!$K$20/1000)*Параметри!$K$74</f>
        <v>0</v>
      </c>
      <c r="BC426" s="40">
        <f>ROUNDUP(('Дані не з ДІСО'!I426+'Дані не з ДІСО'!K426)/Параметри!$K$26,0)</f>
        <v>0</v>
      </c>
      <c r="BD426" s="29">
        <f>BC426*Параметри!$M$36/18</f>
        <v>0</v>
      </c>
      <c r="BE426" s="40">
        <f>IF(BC426=0,0,'Дані не з ДІСО'!K426/('Дані не з ДІСО'!I426+'Дані не з ДІСО'!K426))</f>
        <v>0</v>
      </c>
      <c r="BF426" s="29">
        <f>(1+0.25*BE426)*BD426*Параметри!$K$51</f>
        <v>0</v>
      </c>
      <c r="BG426" s="40">
        <f>ROUNDUP('Дані не з ДІСО'!M426/Параметри!$K$27,0)</f>
        <v>0</v>
      </c>
      <c r="BH426" s="40">
        <f>BG426*Параметри!$M$37/18</f>
        <v>0</v>
      </c>
      <c r="BI426" s="29">
        <f>BH426*Параметри!$K$51</f>
        <v>0</v>
      </c>
      <c r="BJ426" s="29">
        <f>'Дані не з ДІСО'!N426*Параметри!$K$76</f>
        <v>0</v>
      </c>
      <c r="BK426" s="40">
        <f>ROUNDUP('Дані з ДІСО'!V426/Параметри!$K$25,0)</f>
        <v>0</v>
      </c>
      <c r="BL426" s="40">
        <f>ROUNDUP('Дані з ДІСО'!W426/Параметри!$K$25,0)</f>
        <v>0</v>
      </c>
      <c r="BM426" s="40">
        <f>ROUNDUP('Дані з ДІСО'!X426/Параметри!$K$25,0)</f>
        <v>0</v>
      </c>
      <c r="BN426" s="40">
        <f>(BK426*Параметри!$K$34+BL426*Параметри!$L$34+BM426*Параметри!$M$34)/18</f>
        <v>0</v>
      </c>
      <c r="BO426" s="40">
        <f>IF(K426=0,0,'Дані з ДІСО'!AC426/K426)</f>
        <v>0</v>
      </c>
      <c r="BP426" s="29">
        <f>(1+0.25*BO426)*BN426*Параметри!$K$51</f>
        <v>0</v>
      </c>
      <c r="BQ426" s="29">
        <f>BP426*'Коефіцієнти АТО'!U426</f>
        <v>0</v>
      </c>
      <c r="BR426" s="29">
        <f>K426*(1+0.25*BO426)*Параметри!$K$66*Параметри!$K$20/1000</f>
        <v>0</v>
      </c>
      <c r="BS426" s="29">
        <f>(1+0.25*BO426)*K426*'Коефіцієнти АТО'!S426*Параметри!$K$20/1000</f>
        <v>0</v>
      </c>
      <c r="BT426" s="29">
        <f t="shared" si="61"/>
        <v>0</v>
      </c>
      <c r="BU426" s="40">
        <f>ROUNDUP('Дані з ДІСО'!AG426/Параметри!$K$71,0)</f>
        <v>0</v>
      </c>
      <c r="BV426" s="40">
        <f t="shared" si="62"/>
        <v>0</v>
      </c>
      <c r="BW426" s="40">
        <f>IF('Дані з ДІСО'!AG426=0,0,'Дані з ДІСО'!AJ426/'Дані з ДІСО'!AG426)</f>
        <v>0</v>
      </c>
      <c r="BX426" s="29">
        <f>BV426*(1+0.25*BW426)*Параметри!$K$51</f>
        <v>0</v>
      </c>
      <c r="BY426" s="29">
        <f>ROUND(IF(Параметри!$K$77="No",CC426,CC426*Параметри!$K$78)+AG426,1)</f>
        <v>13023.9</v>
      </c>
      <c r="BZ426" s="29">
        <f>ROUND(IF(Параметри!$K$77="No",BF426,BF426*Параметри!$K$78),1)</f>
        <v>0</v>
      </c>
      <c r="CA426" s="29">
        <f>ROUND(IF(Параметри!$K$77="No",BI426,BI426*Параметри!$K$78),1)</f>
        <v>0</v>
      </c>
      <c r="CB426" s="29">
        <f>ROUND(IF(Параметри!$K$77="No",BJ426,BJ426*Параметри!$K$78),1)</f>
        <v>0</v>
      </c>
      <c r="CC426" s="29">
        <f t="shared" si="56"/>
        <v>14471.003265541804</v>
      </c>
    </row>
    <row r="427" spans="1:81">
      <c r="A427" s="9">
        <v>426</v>
      </c>
      <c r="B427" s="9" t="s">
        <v>3145</v>
      </c>
      <c r="C427" s="9" t="s">
        <v>3146</v>
      </c>
      <c r="D427" s="9" t="s">
        <v>3523</v>
      </c>
      <c r="E427" s="9" t="s">
        <v>21</v>
      </c>
      <c r="F427" s="9" t="s">
        <v>3557</v>
      </c>
      <c r="G427" s="9" t="s">
        <v>900</v>
      </c>
      <c r="H427" s="29">
        <f>SUM('Дані з ДІСО'!J427:L427)</f>
        <v>2715</v>
      </c>
      <c r="I427" s="29">
        <f>SUM('Дані з ДІСО'!G427:I427)</f>
        <v>133</v>
      </c>
      <c r="J427" s="29">
        <f>SUM('Дані з ДІСО'!P427:R427)</f>
        <v>0</v>
      </c>
      <c r="K427" s="29">
        <f>SUM('Дані з ДІСО'!V427:X427)</f>
        <v>0</v>
      </c>
      <c r="L427" s="40">
        <f>ROUNDUP('Дані з ДІСО'!J427/'Коефіцієнти АТО'!$R427,0)</f>
        <v>57</v>
      </c>
      <c r="M427" s="40">
        <f>ROUNDUP('Дані з ДІСО'!K427/'Коефіцієнти АТО'!$R427,0)</f>
        <v>78</v>
      </c>
      <c r="N427" s="40">
        <f>ROUNDUP('Дані з ДІСО'!L427/'Коефіцієнти АТО'!$R427,0)</f>
        <v>22</v>
      </c>
      <c r="O427" s="59">
        <f>(L427*Параметри!$K$32+M427*Параметри!$L$32+N427*Параметри!$M$32)/18</f>
        <v>257.92222222222222</v>
      </c>
      <c r="P427" s="41">
        <f>IF(H427=0,"",'Дані з ДІСО'!Y427/H427)</f>
        <v>0</v>
      </c>
      <c r="Q427" s="29">
        <f>IF(H427=0,"",(1+0.25*P427)*O427*Параметри!$K$51)</f>
        <v>52827.68396063742</v>
      </c>
      <c r="R427" s="29">
        <f>IF(H427=0,"",Q427*'Коефіцієнти АТО'!T427)</f>
        <v>898.07062733083615</v>
      </c>
      <c r="S427" s="29">
        <f>IF(H427=0,"",H427*(1+0.25*P427)*Параметри!$K$66*Параметри!$K$20/1000)</f>
        <v>0</v>
      </c>
      <c r="T427" s="29">
        <f>IF(H427=0,"",H427*(1+0.25*P427)*'Коефіцієнти АТО'!$S427*Параметри!$K$20/1000)</f>
        <v>8526.6653812656768</v>
      </c>
      <c r="U427" s="29">
        <f t="shared" si="57"/>
        <v>62252.419969233932</v>
      </c>
      <c r="V427" s="29">
        <f t="shared" si="58"/>
        <v>62252.419969233932</v>
      </c>
      <c r="W427" s="40">
        <f>ROUNDUP('Дані з ДІСО'!P427/Параметри!$K$24,0)</f>
        <v>0</v>
      </c>
      <c r="X427" s="40">
        <f>ROUNDUP('Дані з ДІСО'!Q427/Параметри!$K$24,0)</f>
        <v>0</v>
      </c>
      <c r="Y427" s="40">
        <f>ROUNDUP('Дані з ДІСО'!R427/Параметри!$K$24,0)</f>
        <v>0</v>
      </c>
      <c r="Z427" s="59">
        <f>(W427*Параметри!$K$33+X427*Параметри!$L$33+Y427*Параметри!$M$33)/18</f>
        <v>0</v>
      </c>
      <c r="AA427" s="41">
        <f>IF(J427=0,0,'Дані з ДІСО'!AA427/J427)</f>
        <v>0</v>
      </c>
      <c r="AB427" s="29">
        <f>(1+0.25*AA427)*Z427*Параметри!$K$51</f>
        <v>0</v>
      </c>
      <c r="AC427" s="29">
        <f>AB427*'Коефіцієнти АТО'!U427</f>
        <v>0</v>
      </c>
      <c r="AD427" s="29">
        <f>J427*(1+0.25*AA427)*Параметри!$K$66*Параметри!$K$20/1000</f>
        <v>0</v>
      </c>
      <c r="AE427" s="29">
        <f>(1+0.25*AA427)*J427*'Коефіцієнти АТО'!S427*Параметри!$K$20/1000</f>
        <v>0</v>
      </c>
      <c r="AF427" s="29">
        <f t="shared" si="54"/>
        <v>0</v>
      </c>
      <c r="AG427" s="29">
        <v>0</v>
      </c>
      <c r="AH427" s="40">
        <v>11</v>
      </c>
      <c r="AI427" s="40">
        <v>0</v>
      </c>
      <c r="AJ427" s="40">
        <f t="shared" si="55"/>
        <v>0</v>
      </c>
      <c r="AK427" s="29">
        <f>(AH427+AI427)*(1+0.25*AJ427)*Параметри!$K$53</f>
        <v>1973.7220326560005</v>
      </c>
      <c r="AL427" s="29">
        <f>ROUNDUP(('Дані з ДІСО'!AU427+'Дані з ДІСО'!AW427)/Параметри!$K$28,0)</f>
        <v>0</v>
      </c>
      <c r="AM427" s="64">
        <f>AL427*Параметри!$M$35/18</f>
        <v>0</v>
      </c>
      <c r="AN427" s="29">
        <f>IF(AL427=0,0,'Дані з ДІСО'!AW427/SUM('Дані з ДІСО'!AU427,'Дані з ДІСО'!AW427))</f>
        <v>0</v>
      </c>
      <c r="AO427" s="29">
        <f>(1+0.25*AN427)*AM427*Параметри!$K$51</f>
        <v>0</v>
      </c>
      <c r="AP427" s="40">
        <f>ROUNDUP(('Дані з ДІСО'!AE427+'Дані не з ДІСО'!E427+'Дані не з ДІСО'!G427)/Параметри!$K$69,0)</f>
        <v>0</v>
      </c>
      <c r="AQ427" s="40">
        <f t="shared" si="59"/>
        <v>0</v>
      </c>
      <c r="AR427" s="40">
        <f>IF(AP427=0,0,('Дані з ДІСО'!AH427+'Дані не з ДІСО'!G427)/('Дані з ДІСО'!AE427+'Дані не з ДІСО'!E427+'Дані не з ДІСО'!G427))</f>
        <v>0</v>
      </c>
      <c r="AS427" s="29">
        <f>AQ427*(1+0.25*AR427)*Параметри!$K$51</f>
        <v>0</v>
      </c>
      <c r="AT427" s="40">
        <f>ROUNDUP('Дані з ДІСО'!AF427/Параметри!$K$70,0)</f>
        <v>0</v>
      </c>
      <c r="AU427" s="40">
        <f t="shared" si="60"/>
        <v>0</v>
      </c>
      <c r="AV427" s="40">
        <f>IF(AT427=0,0,'Дані з ДІСО'!AI427/'Дані з ДІСО'!AF427)</f>
        <v>0</v>
      </c>
      <c r="AW427" s="29">
        <f>AU427*(1+0.25*AV427)*Параметри!$K$51</f>
        <v>0</v>
      </c>
      <c r="AX427" s="40">
        <f>ROUNDUP('Дані з ДІСО'!AR427/Параметри!$K$29,0)</f>
        <v>0</v>
      </c>
      <c r="AY427" s="40">
        <f>ROUNDUP('Дані з ДІСО'!AS427/Параметри!$K$29,0)</f>
        <v>0</v>
      </c>
      <c r="AZ427" s="40">
        <f>ROUNDUP('Дані з ДІСО'!AT427/Параметри!$K$29,0)</f>
        <v>0</v>
      </c>
      <c r="BA427" s="64">
        <f>(AX427*Параметри!$K$32+AY427*Параметри!$L$32+AZ427*Параметри!$M$32)/18</f>
        <v>0</v>
      </c>
      <c r="BB427" s="29">
        <f>(BA427*Параметри!$K$51+SUM('Дані з ДІСО'!AR427:AT427)*Параметри!$K$48*Параметри!$K$20/1000)*Параметри!$K$74</f>
        <v>0</v>
      </c>
      <c r="BC427" s="40">
        <f>ROUNDUP(('Дані не з ДІСО'!I427+'Дані не з ДІСО'!K427)/Параметри!$K$26,0)</f>
        <v>0</v>
      </c>
      <c r="BD427" s="29">
        <f>BC427*Параметри!$M$36/18</f>
        <v>0</v>
      </c>
      <c r="BE427" s="40">
        <f>IF(BC427=0,0,'Дані не з ДІСО'!K427/('Дані не з ДІСО'!I427+'Дані не з ДІСО'!K427))</f>
        <v>0</v>
      </c>
      <c r="BF427" s="29">
        <f>(1+0.25*BE427)*BD427*Параметри!$K$51</f>
        <v>0</v>
      </c>
      <c r="BG427" s="40">
        <f>ROUNDUP('Дані не з ДІСО'!M427/Параметри!$K$27,0)</f>
        <v>0</v>
      </c>
      <c r="BH427" s="40">
        <f>BG427*Параметри!$M$37/18</f>
        <v>0</v>
      </c>
      <c r="BI427" s="29">
        <f>BH427*Параметри!$K$51</f>
        <v>0</v>
      </c>
      <c r="BJ427" s="29">
        <f>'Дані не з ДІСО'!N427*Параметри!$K$76</f>
        <v>0</v>
      </c>
      <c r="BK427" s="40">
        <f>ROUNDUP('Дані з ДІСО'!V427/Параметри!$K$25,0)</f>
        <v>0</v>
      </c>
      <c r="BL427" s="40">
        <f>ROUNDUP('Дані з ДІСО'!W427/Параметри!$K$25,0)</f>
        <v>0</v>
      </c>
      <c r="BM427" s="40">
        <f>ROUNDUP('Дані з ДІСО'!X427/Параметри!$K$25,0)</f>
        <v>0</v>
      </c>
      <c r="BN427" s="40">
        <f>(BK427*Параметри!$K$34+BL427*Параметри!$L$34+BM427*Параметри!$M$34)/18</f>
        <v>0</v>
      </c>
      <c r="BO427" s="40">
        <f>IF(K427=0,0,'Дані з ДІСО'!AC427/K427)</f>
        <v>0</v>
      </c>
      <c r="BP427" s="29">
        <f>(1+0.25*BO427)*BN427*Параметри!$K$51</f>
        <v>0</v>
      </c>
      <c r="BQ427" s="29">
        <f>BP427*'Коефіцієнти АТО'!U427</f>
        <v>0</v>
      </c>
      <c r="BR427" s="29">
        <f>K427*(1+0.25*BO427)*Параметри!$K$66*Параметри!$K$20/1000</f>
        <v>0</v>
      </c>
      <c r="BS427" s="29">
        <f>(1+0.25*BO427)*K427*'Коефіцієнти АТО'!S427*Параметри!$K$20/1000</f>
        <v>0</v>
      </c>
      <c r="BT427" s="29">
        <f t="shared" si="61"/>
        <v>0</v>
      </c>
      <c r="BU427" s="40">
        <f>ROUNDUP('Дані з ДІСО'!AG427/Параметри!$K$71,0)</f>
        <v>0</v>
      </c>
      <c r="BV427" s="40">
        <f t="shared" si="62"/>
        <v>0</v>
      </c>
      <c r="BW427" s="40">
        <f>IF('Дані з ДІСО'!AG427=0,0,'Дані з ДІСО'!AJ427/'Дані з ДІСО'!AG427)</f>
        <v>0</v>
      </c>
      <c r="BX427" s="29">
        <f>BV427*(1+0.25*BW427)*Параметри!$K$51</f>
        <v>0</v>
      </c>
      <c r="BY427" s="29">
        <f>ROUND(IF(Параметри!$K$77="No",CC427,CC427*Параметри!$K$78)+AG427,1)</f>
        <v>57803.5</v>
      </c>
      <c r="BZ427" s="29">
        <f>ROUND(IF(Параметри!$K$77="No",BF427,BF427*Параметри!$K$78),1)</f>
        <v>0</v>
      </c>
      <c r="CA427" s="29">
        <f>ROUND(IF(Параметри!$K$77="No",BI427,BI427*Параметри!$K$78),1)</f>
        <v>0</v>
      </c>
      <c r="CB427" s="29">
        <f>ROUND(IF(Параметри!$K$77="No",BJ427,BJ427*Параметри!$K$78),1)</f>
        <v>0</v>
      </c>
      <c r="CC427" s="29">
        <f t="shared" si="56"/>
        <v>64226.14200188993</v>
      </c>
    </row>
    <row r="428" spans="1:81">
      <c r="A428" s="9">
        <v>427</v>
      </c>
      <c r="B428" s="9" t="s">
        <v>3151</v>
      </c>
      <c r="C428" s="9" t="s">
        <v>3151</v>
      </c>
      <c r="D428" s="9" t="s">
        <v>3523</v>
      </c>
      <c r="E428" s="9" t="s">
        <v>29</v>
      </c>
      <c r="F428" s="9" t="s">
        <v>3558</v>
      </c>
      <c r="G428" s="9" t="s">
        <v>902</v>
      </c>
      <c r="H428" s="29">
        <f>SUM('Дані з ДІСО'!J428:L428)</f>
        <v>590</v>
      </c>
      <c r="I428" s="29">
        <f>SUM('Дані з ДІСО'!G428:I428)</f>
        <v>66</v>
      </c>
      <c r="J428" s="29">
        <f>SUM('Дані з ДІСО'!P428:R428)</f>
        <v>0</v>
      </c>
      <c r="K428" s="29">
        <f>SUM('Дані з ДІСО'!V428:X428)</f>
        <v>0</v>
      </c>
      <c r="L428" s="40">
        <f>ROUNDUP('Дані з ДІСО'!J428/'Коефіцієнти АТО'!$R428,0)</f>
        <v>13</v>
      </c>
      <c r="M428" s="40">
        <f>ROUNDUP('Дані з ДІСО'!K428/'Коефіцієнти АТО'!$R428,0)</f>
        <v>25</v>
      </c>
      <c r="N428" s="40">
        <f>ROUNDUP('Дані з ДІСО'!L428/'Коефіцієнти АТО'!$R428,0)</f>
        <v>9</v>
      </c>
      <c r="O428" s="59">
        <f>(L428*Параметри!$K$32+M428*Параметри!$L$32+N428*Параметри!$M$32)/18</f>
        <v>79.777777777777771</v>
      </c>
      <c r="P428" s="41">
        <f>IF(H428=0,"",'Дані з ДІСО'!Y428/H428)</f>
        <v>0</v>
      </c>
      <c r="Q428" s="29">
        <f>IF(H428=0,"",(1+0.25*P428)*O428*Параметри!$K$51)</f>
        <v>16340.101272449776</v>
      </c>
      <c r="R428" s="29">
        <f>IF(H428=0,"",Q428*'Коефіцієнти АТО'!T428)</f>
        <v>277.78172163164623</v>
      </c>
      <c r="S428" s="29">
        <f>IF(H428=0,"",H428*(1+0.25*P428)*Параметри!$K$66*Параметри!$K$20/1000)</f>
        <v>0</v>
      </c>
      <c r="T428" s="29">
        <f>IF(H428=0,"",H428*(1+0.25*P428)*'Коефіцієнти АТО'!$S428*Параметри!$K$20/1000)</f>
        <v>2695.1857089954124</v>
      </c>
      <c r="U428" s="29">
        <f t="shared" si="57"/>
        <v>19313.068703076835</v>
      </c>
      <c r="V428" s="29">
        <f t="shared" si="58"/>
        <v>19313.068703076835</v>
      </c>
      <c r="W428" s="40">
        <f>ROUNDUP('Дані з ДІСО'!P428/Параметри!$K$24,0)</f>
        <v>0</v>
      </c>
      <c r="X428" s="40">
        <f>ROUNDUP('Дані з ДІСО'!Q428/Параметри!$K$24,0)</f>
        <v>0</v>
      </c>
      <c r="Y428" s="40">
        <f>ROUNDUP('Дані з ДІСО'!R428/Параметри!$K$24,0)</f>
        <v>0</v>
      </c>
      <c r="Z428" s="59">
        <f>(W428*Параметри!$K$33+X428*Параметри!$L$33+Y428*Параметри!$M$33)/18</f>
        <v>0</v>
      </c>
      <c r="AA428" s="41">
        <f>IF(J428=0,0,'Дані з ДІСО'!AA428/J428)</f>
        <v>0</v>
      </c>
      <c r="AB428" s="29">
        <f>(1+0.25*AA428)*Z428*Параметри!$K$51</f>
        <v>0</v>
      </c>
      <c r="AC428" s="29">
        <f>AB428*'Коефіцієнти АТО'!U428</f>
        <v>0</v>
      </c>
      <c r="AD428" s="29">
        <f>J428*(1+0.25*AA428)*Параметри!$K$66*Параметри!$K$20/1000</f>
        <v>0</v>
      </c>
      <c r="AE428" s="29">
        <f>(1+0.25*AA428)*J428*'Коефіцієнти АТО'!S428*Параметри!$K$20/1000</f>
        <v>0</v>
      </c>
      <c r="AF428" s="29">
        <f t="shared" si="54"/>
        <v>0</v>
      </c>
      <c r="AG428" s="29">
        <v>0</v>
      </c>
      <c r="AH428" s="40">
        <v>0</v>
      </c>
      <c r="AI428" s="40">
        <v>0</v>
      </c>
      <c r="AJ428" s="40">
        <f t="shared" si="55"/>
        <v>0</v>
      </c>
      <c r="AK428" s="29">
        <f>(AH428+AI428)*(1+0.25*AJ428)*Параметри!$K$53</f>
        <v>0</v>
      </c>
      <c r="AL428" s="29">
        <f>ROUNDUP(('Дані з ДІСО'!AU428+'Дані з ДІСО'!AW428)/Параметри!$K$28,0)</f>
        <v>0</v>
      </c>
      <c r="AM428" s="64">
        <f>AL428*Параметри!$M$35/18</f>
        <v>0</v>
      </c>
      <c r="AN428" s="29">
        <f>IF(AL428=0,0,'Дані з ДІСО'!AW428/SUM('Дані з ДІСО'!AU428,'Дані з ДІСО'!AW428))</f>
        <v>0</v>
      </c>
      <c r="AO428" s="29">
        <f>(1+0.25*AN428)*AM428*Параметри!$K$51</f>
        <v>0</v>
      </c>
      <c r="AP428" s="40">
        <f>ROUNDUP(('Дані з ДІСО'!AE428+'Дані не з ДІСО'!E428+'Дані не з ДІСО'!G428)/Параметри!$K$69,0)</f>
        <v>0</v>
      </c>
      <c r="AQ428" s="40">
        <f t="shared" si="59"/>
        <v>0</v>
      </c>
      <c r="AR428" s="40">
        <f>IF(AP428=0,0,('Дані з ДІСО'!AH428+'Дані не з ДІСО'!G428)/('Дані з ДІСО'!AE428+'Дані не з ДІСО'!E428+'Дані не з ДІСО'!G428))</f>
        <v>0</v>
      </c>
      <c r="AS428" s="29">
        <f>AQ428*(1+0.25*AR428)*Параметри!$K$51</f>
        <v>0</v>
      </c>
      <c r="AT428" s="40">
        <f>ROUNDUP('Дані з ДІСО'!AF428/Параметри!$K$70,0)</f>
        <v>0</v>
      </c>
      <c r="AU428" s="40">
        <f t="shared" si="60"/>
        <v>0</v>
      </c>
      <c r="AV428" s="40">
        <f>IF(AT428=0,0,'Дані з ДІСО'!AI428/'Дані з ДІСО'!AF428)</f>
        <v>0</v>
      </c>
      <c r="AW428" s="29">
        <f>AU428*(1+0.25*AV428)*Параметри!$K$51</f>
        <v>0</v>
      </c>
      <c r="AX428" s="40">
        <f>ROUNDUP('Дані з ДІСО'!AR428/Параметри!$K$29,0)</f>
        <v>0</v>
      </c>
      <c r="AY428" s="40">
        <f>ROUNDUP('Дані з ДІСО'!AS428/Параметри!$K$29,0)</f>
        <v>0</v>
      </c>
      <c r="AZ428" s="40">
        <f>ROUNDUP('Дані з ДІСО'!AT428/Параметри!$K$29,0)</f>
        <v>0</v>
      </c>
      <c r="BA428" s="64">
        <f>(AX428*Параметри!$K$32+AY428*Параметри!$L$32+AZ428*Параметри!$M$32)/18</f>
        <v>0</v>
      </c>
      <c r="BB428" s="29">
        <f>(BA428*Параметри!$K$51+SUM('Дані з ДІСО'!AR428:AT428)*Параметри!$K$48*Параметри!$K$20/1000)*Параметри!$K$74</f>
        <v>0</v>
      </c>
      <c r="BC428" s="40">
        <f>ROUNDUP(('Дані не з ДІСО'!I428+'Дані не з ДІСО'!K428)/Параметри!$K$26,0)</f>
        <v>0</v>
      </c>
      <c r="BD428" s="29">
        <f>BC428*Параметри!$M$36/18</f>
        <v>0</v>
      </c>
      <c r="BE428" s="40">
        <f>IF(BC428=0,0,'Дані не з ДІСО'!K428/('Дані не з ДІСО'!I428+'Дані не з ДІСО'!K428))</f>
        <v>0</v>
      </c>
      <c r="BF428" s="29">
        <f>(1+0.25*BE428)*BD428*Параметри!$K$51</f>
        <v>0</v>
      </c>
      <c r="BG428" s="40">
        <f>ROUNDUP('Дані не з ДІСО'!M428/Параметри!$K$27,0)</f>
        <v>0</v>
      </c>
      <c r="BH428" s="40">
        <f>BG428*Параметри!$M$37/18</f>
        <v>0</v>
      </c>
      <c r="BI428" s="29">
        <f>BH428*Параметри!$K$51</f>
        <v>0</v>
      </c>
      <c r="BJ428" s="29">
        <f>'Дані не з ДІСО'!N428*Параметри!$K$76</f>
        <v>0</v>
      </c>
      <c r="BK428" s="40">
        <f>ROUNDUP('Дані з ДІСО'!V428/Параметри!$K$25,0)</f>
        <v>0</v>
      </c>
      <c r="BL428" s="40">
        <f>ROUNDUP('Дані з ДІСО'!W428/Параметри!$K$25,0)</f>
        <v>0</v>
      </c>
      <c r="BM428" s="40">
        <f>ROUNDUP('Дані з ДІСО'!X428/Параметри!$K$25,0)</f>
        <v>0</v>
      </c>
      <c r="BN428" s="40">
        <f>(BK428*Параметри!$K$34+BL428*Параметри!$L$34+BM428*Параметри!$M$34)/18</f>
        <v>0</v>
      </c>
      <c r="BO428" s="40">
        <f>IF(K428=0,0,'Дані з ДІСО'!AC428/K428)</f>
        <v>0</v>
      </c>
      <c r="BP428" s="29">
        <f>(1+0.25*BO428)*BN428*Параметри!$K$51</f>
        <v>0</v>
      </c>
      <c r="BQ428" s="29">
        <f>BP428*'Коефіцієнти АТО'!U428</f>
        <v>0</v>
      </c>
      <c r="BR428" s="29">
        <f>K428*(1+0.25*BO428)*Параметри!$K$66*Параметри!$K$20/1000</f>
        <v>0</v>
      </c>
      <c r="BS428" s="29">
        <f>(1+0.25*BO428)*K428*'Коефіцієнти АТО'!S428*Параметри!$K$20/1000</f>
        <v>0</v>
      </c>
      <c r="BT428" s="29">
        <f t="shared" si="61"/>
        <v>0</v>
      </c>
      <c r="BU428" s="40">
        <f>ROUNDUP('Дані з ДІСО'!AG428/Параметри!$K$71,0)</f>
        <v>0</v>
      </c>
      <c r="BV428" s="40">
        <f t="shared" si="62"/>
        <v>0</v>
      </c>
      <c r="BW428" s="40">
        <f>IF('Дані з ДІСО'!AG428=0,0,'Дані з ДІСО'!AJ428/'Дані з ДІСО'!AG428)</f>
        <v>0</v>
      </c>
      <c r="BX428" s="29">
        <f>BV428*(1+0.25*BW428)*Параметри!$K$51</f>
        <v>0</v>
      </c>
      <c r="BY428" s="29">
        <f>ROUND(IF(Параметри!$K$77="No",CC428,CC428*Параметри!$K$78)+AG428,1)</f>
        <v>17381.8</v>
      </c>
      <c r="BZ428" s="29">
        <f>ROUND(IF(Параметри!$K$77="No",BF428,BF428*Параметри!$K$78),1)</f>
        <v>0</v>
      </c>
      <c r="CA428" s="29">
        <f>ROUND(IF(Параметри!$K$77="No",BI428,BI428*Параметри!$K$78),1)</f>
        <v>0</v>
      </c>
      <c r="CB428" s="29">
        <f>ROUND(IF(Параметри!$K$77="No",BJ428,BJ428*Параметри!$K$78),1)</f>
        <v>0</v>
      </c>
      <c r="CC428" s="29">
        <f t="shared" si="56"/>
        <v>19313.068703076835</v>
      </c>
    </row>
    <row r="429" spans="1:81">
      <c r="A429" s="9">
        <v>428</v>
      </c>
      <c r="B429" s="9" t="s">
        <v>3148</v>
      </c>
      <c r="C429" s="9" t="s">
        <v>3148</v>
      </c>
      <c r="D429" s="9" t="s">
        <v>3523</v>
      </c>
      <c r="E429" s="9" t="s">
        <v>24</v>
      </c>
      <c r="F429" s="9" t="s">
        <v>3559</v>
      </c>
      <c r="G429" s="9" t="s">
        <v>904</v>
      </c>
      <c r="H429" s="29">
        <f>SUM('Дані з ДІСО'!J429:L429)</f>
        <v>0</v>
      </c>
      <c r="I429" s="29">
        <f>SUM('Дані з ДІСО'!G429:I429)</f>
        <v>0</v>
      </c>
      <c r="J429" s="29">
        <f>SUM('Дані з ДІСО'!P429:R429)</f>
        <v>0</v>
      </c>
      <c r="K429" s="29">
        <f>SUM('Дані з ДІСО'!V429:X429)</f>
        <v>0</v>
      </c>
      <c r="L429" s="40">
        <f>ROUNDUP('Дані з ДІСО'!J429/'Коефіцієнти АТО'!$R429,0)</f>
        <v>0</v>
      </c>
      <c r="M429" s="40">
        <f>ROUNDUP('Дані з ДІСО'!K429/'Коефіцієнти АТО'!$R429,0)</f>
        <v>0</v>
      </c>
      <c r="N429" s="40">
        <f>ROUNDUP('Дані з ДІСО'!L429/'Коефіцієнти АТО'!$R429,0)</f>
        <v>0</v>
      </c>
      <c r="O429" s="59">
        <f>(L429*Параметри!$K$32+M429*Параметри!$L$32+N429*Параметри!$M$32)/18</f>
        <v>0</v>
      </c>
      <c r="P429" s="41" t="str">
        <f>IF(H429=0,"",'Дані з ДІСО'!Y429/H429)</f>
        <v/>
      </c>
      <c r="Q429" s="29" t="str">
        <f>IF(H429=0,"",(1+0.25*P429)*O429*Параметри!$K$51)</f>
        <v/>
      </c>
      <c r="R429" s="29" t="str">
        <f>IF(H429=0,"",Q429*'Коефіцієнти АТО'!T429)</f>
        <v/>
      </c>
      <c r="S429" s="29" t="str">
        <f>IF(H429=0,"",H429*(1+0.25*P429)*Параметри!$K$66*Параметри!$K$20/1000)</f>
        <v/>
      </c>
      <c r="T429" s="29" t="str">
        <f>IF(H429=0,"",H429*(1+0.25*P429)*'Коефіцієнти АТО'!$S429*Параметри!$K$20/1000)</f>
        <v/>
      </c>
      <c r="U429" s="29">
        <f t="shared" si="57"/>
        <v>0</v>
      </c>
      <c r="V429" s="29">
        <f t="shared" si="58"/>
        <v>0</v>
      </c>
      <c r="W429" s="40">
        <f>ROUNDUP('Дані з ДІСО'!P429/Параметри!$K$24,0)</f>
        <v>0</v>
      </c>
      <c r="X429" s="40">
        <f>ROUNDUP('Дані з ДІСО'!Q429/Параметри!$K$24,0)</f>
        <v>0</v>
      </c>
      <c r="Y429" s="40">
        <f>ROUNDUP('Дані з ДІСО'!R429/Параметри!$K$24,0)</f>
        <v>0</v>
      </c>
      <c r="Z429" s="59">
        <f>(W429*Параметри!$K$33+X429*Параметри!$L$33+Y429*Параметри!$M$33)/18</f>
        <v>0</v>
      </c>
      <c r="AA429" s="41">
        <f>IF(J429=0,0,'Дані з ДІСО'!AA429/J429)</f>
        <v>0</v>
      </c>
      <c r="AB429" s="29">
        <f>(1+0.25*AA429)*Z429*Параметри!$K$51</f>
        <v>0</v>
      </c>
      <c r="AC429" s="29">
        <f>AB429*'Коефіцієнти АТО'!U429</f>
        <v>0</v>
      </c>
      <c r="AD429" s="29">
        <f>J429*(1+0.25*AA429)*Параметри!$K$66*Параметри!$K$20/1000</f>
        <v>0</v>
      </c>
      <c r="AE429" s="29">
        <f>(1+0.25*AA429)*J429*'Коефіцієнти АТО'!S429*Параметри!$K$20/1000</f>
        <v>0</v>
      </c>
      <c r="AF429" s="29">
        <f t="shared" si="54"/>
        <v>0</v>
      </c>
      <c r="AG429" s="29">
        <v>0</v>
      </c>
      <c r="AH429" s="40">
        <v>0</v>
      </c>
      <c r="AI429" s="40">
        <v>0</v>
      </c>
      <c r="AJ429" s="40">
        <f t="shared" si="55"/>
        <v>0</v>
      </c>
      <c r="AK429" s="29">
        <f>(AH429+AI429)*(1+0.25*AJ429)*Параметри!$K$53</f>
        <v>0</v>
      </c>
      <c r="AL429" s="29">
        <f>ROUNDUP(('Дані з ДІСО'!AU429+'Дані з ДІСО'!AW429)/Параметри!$K$28,0)</f>
        <v>0</v>
      </c>
      <c r="AM429" s="64">
        <f>AL429*Параметри!$M$35/18</f>
        <v>0</v>
      </c>
      <c r="AN429" s="29">
        <f>IF(AL429=0,0,'Дані з ДІСО'!AW429/SUM('Дані з ДІСО'!AU429,'Дані з ДІСО'!AW429))</f>
        <v>0</v>
      </c>
      <c r="AO429" s="29">
        <f>(1+0.25*AN429)*AM429*Параметри!$K$51</f>
        <v>0</v>
      </c>
      <c r="AP429" s="40">
        <f>ROUNDUP(('Дані з ДІСО'!AE429+'Дані не з ДІСО'!E429+'Дані не з ДІСО'!G429)/Параметри!$K$69,0)</f>
        <v>0</v>
      </c>
      <c r="AQ429" s="40">
        <f t="shared" si="59"/>
        <v>0</v>
      </c>
      <c r="AR429" s="40">
        <f>IF(AP429=0,0,('Дані з ДІСО'!AH429+'Дані не з ДІСО'!G429)/('Дані з ДІСО'!AE429+'Дані не з ДІСО'!E429+'Дані не з ДІСО'!G429))</f>
        <v>0</v>
      </c>
      <c r="AS429" s="29">
        <f>AQ429*(1+0.25*AR429)*Параметри!$K$51</f>
        <v>0</v>
      </c>
      <c r="AT429" s="40">
        <f>ROUNDUP('Дані з ДІСО'!AF429/Параметри!$K$70,0)</f>
        <v>0</v>
      </c>
      <c r="AU429" s="40">
        <f t="shared" si="60"/>
        <v>0</v>
      </c>
      <c r="AV429" s="40">
        <f>IF(AT429=0,0,'Дані з ДІСО'!AI429/'Дані з ДІСО'!AF429)</f>
        <v>0</v>
      </c>
      <c r="AW429" s="29">
        <f>AU429*(1+0.25*AV429)*Параметри!$K$51</f>
        <v>0</v>
      </c>
      <c r="AX429" s="40">
        <f>ROUNDUP('Дані з ДІСО'!AR429/Параметри!$K$29,0)</f>
        <v>0</v>
      </c>
      <c r="AY429" s="40">
        <f>ROUNDUP('Дані з ДІСО'!AS429/Параметри!$K$29,0)</f>
        <v>0</v>
      </c>
      <c r="AZ429" s="40">
        <f>ROUNDUP('Дані з ДІСО'!AT429/Параметри!$K$29,0)</f>
        <v>0</v>
      </c>
      <c r="BA429" s="64">
        <f>(AX429*Параметри!$K$32+AY429*Параметри!$L$32+AZ429*Параметри!$M$32)/18</f>
        <v>0</v>
      </c>
      <c r="BB429" s="29">
        <f>(BA429*Параметри!$K$51+SUM('Дані з ДІСО'!AR429:AT429)*Параметри!$K$48*Параметри!$K$20/1000)*Параметри!$K$74</f>
        <v>0</v>
      </c>
      <c r="BC429" s="40">
        <f>ROUNDUP(('Дані не з ДІСО'!I429+'Дані не з ДІСО'!K429)/Параметри!$K$26,0)</f>
        <v>0</v>
      </c>
      <c r="BD429" s="29">
        <f>BC429*Параметри!$M$36/18</f>
        <v>0</v>
      </c>
      <c r="BE429" s="40">
        <f>IF(BC429=0,0,'Дані не з ДІСО'!K429/('Дані не з ДІСО'!I429+'Дані не з ДІСО'!K429))</f>
        <v>0</v>
      </c>
      <c r="BF429" s="29">
        <f>(1+0.25*BE429)*BD429*Параметри!$K$51</f>
        <v>0</v>
      </c>
      <c r="BG429" s="40">
        <f>ROUNDUP('Дані не з ДІСО'!M429/Параметри!$K$27,0)</f>
        <v>0</v>
      </c>
      <c r="BH429" s="40">
        <f>BG429*Параметри!$M$37/18</f>
        <v>0</v>
      </c>
      <c r="BI429" s="29">
        <f>BH429*Параметри!$K$51</f>
        <v>0</v>
      </c>
      <c r="BJ429" s="29">
        <f>'Дані не з ДІСО'!N429*Параметри!$K$76</f>
        <v>0</v>
      </c>
      <c r="BK429" s="40">
        <f>ROUNDUP('Дані з ДІСО'!V429/Параметри!$K$25,0)</f>
        <v>0</v>
      </c>
      <c r="BL429" s="40">
        <f>ROUNDUP('Дані з ДІСО'!W429/Параметри!$K$25,0)</f>
        <v>0</v>
      </c>
      <c r="BM429" s="40">
        <f>ROUNDUP('Дані з ДІСО'!X429/Параметри!$K$25,0)</f>
        <v>0</v>
      </c>
      <c r="BN429" s="40">
        <f>(BK429*Параметри!$K$34+BL429*Параметри!$L$34+BM429*Параметри!$M$34)/18</f>
        <v>0</v>
      </c>
      <c r="BO429" s="40">
        <f>IF(K429=0,0,'Дані з ДІСО'!AC429/K429)</f>
        <v>0</v>
      </c>
      <c r="BP429" s="29">
        <f>(1+0.25*BO429)*BN429*Параметри!$K$51</f>
        <v>0</v>
      </c>
      <c r="BQ429" s="29">
        <f>BP429*'Коефіцієнти АТО'!U429</f>
        <v>0</v>
      </c>
      <c r="BR429" s="29">
        <f>K429*(1+0.25*BO429)*Параметри!$K$66*Параметри!$K$20/1000</f>
        <v>0</v>
      </c>
      <c r="BS429" s="29">
        <f>(1+0.25*BO429)*K429*'Коефіцієнти АТО'!S429*Параметри!$K$20/1000</f>
        <v>0</v>
      </c>
      <c r="BT429" s="29">
        <f t="shared" si="61"/>
        <v>0</v>
      </c>
      <c r="BU429" s="40">
        <f>ROUNDUP('Дані з ДІСО'!AG429/Параметри!$K$71,0)</f>
        <v>0</v>
      </c>
      <c r="BV429" s="40">
        <f t="shared" si="62"/>
        <v>0</v>
      </c>
      <c r="BW429" s="40">
        <f>IF('Дані з ДІСО'!AG429=0,0,'Дані з ДІСО'!AJ429/'Дані з ДІСО'!AG429)</f>
        <v>0</v>
      </c>
      <c r="BX429" s="29">
        <f>BV429*(1+0.25*BW429)*Параметри!$K$51</f>
        <v>0</v>
      </c>
      <c r="BY429" s="29">
        <f>ROUND(IF(Параметри!$K$77="No",CC429,CC429*Параметри!$K$78)+AG429,1)</f>
        <v>0</v>
      </c>
      <c r="BZ429" s="29">
        <f>ROUND(IF(Параметри!$K$77="No",BF429,BF429*Параметри!$K$78),1)</f>
        <v>0</v>
      </c>
      <c r="CA429" s="29">
        <f>ROUND(IF(Параметри!$K$77="No",BI429,BI429*Параметри!$K$78),1)</f>
        <v>0</v>
      </c>
      <c r="CB429" s="29">
        <f>ROUND(IF(Параметри!$K$77="No",BJ429,BJ429*Параметри!$K$78),1)</f>
        <v>0</v>
      </c>
      <c r="CC429" s="29">
        <f t="shared" si="56"/>
        <v>0</v>
      </c>
    </row>
    <row r="430" spans="1:81">
      <c r="A430" s="9">
        <v>429</v>
      </c>
      <c r="B430" s="9" t="s">
        <v>3148</v>
      </c>
      <c r="C430" s="9" t="s">
        <v>3148</v>
      </c>
      <c r="D430" s="9" t="s">
        <v>3523</v>
      </c>
      <c r="E430" s="9" t="s">
        <v>24</v>
      </c>
      <c r="F430" s="9" t="s">
        <v>3560</v>
      </c>
      <c r="G430" s="9" t="s">
        <v>906</v>
      </c>
      <c r="H430" s="29">
        <f>SUM('Дані з ДІСО'!J430:L430)</f>
        <v>177</v>
      </c>
      <c r="I430" s="29">
        <f>SUM('Дані з ДІСО'!G430:I430)</f>
        <v>21</v>
      </c>
      <c r="J430" s="29">
        <f>SUM('Дані з ДІСО'!P430:R430)</f>
        <v>0</v>
      </c>
      <c r="K430" s="29">
        <f>SUM('Дані з ДІСО'!V430:X430)</f>
        <v>0</v>
      </c>
      <c r="L430" s="40">
        <f>ROUNDUP('Дані з ДІСО'!J430/'Коефіцієнти АТО'!$R430,0)</f>
        <v>8</v>
      </c>
      <c r="M430" s="40">
        <f>ROUNDUP('Дані з ДІСО'!K430/'Коефіцієнти АТО'!$R430,0)</f>
        <v>9</v>
      </c>
      <c r="N430" s="40">
        <f>ROUNDUP('Дані з ДІСО'!L430/'Коефіцієнти АТО'!$R430,0)</f>
        <v>2</v>
      </c>
      <c r="O430" s="59">
        <f>(L430*Параметри!$K$32+M430*Параметри!$L$32+N430*Параметри!$M$32)/18</f>
        <v>30.516666666666666</v>
      </c>
      <c r="P430" s="41">
        <f>IF(H430=0,"",'Дані з ДІСО'!Y430/H430)</f>
        <v>0</v>
      </c>
      <c r="Q430" s="29">
        <f>IF(H430=0,"",(1+0.25*P430)*O430*Параметри!$K$51)</f>
        <v>6250.4301037302666</v>
      </c>
      <c r="R430" s="29">
        <f>IF(H430=0,"",Q430*'Коефіцієнти АТО'!T430)</f>
        <v>106.25731176341453</v>
      </c>
      <c r="S430" s="29">
        <f>IF(H430=0,"",H430*(1+0.25*P430)*Параметри!$K$66*Параметри!$K$20/1000)</f>
        <v>0</v>
      </c>
      <c r="T430" s="29">
        <f>IF(H430=0,"",H430*(1+0.25*P430)*'Коефіцієнти АТО'!$S430*Параметри!$K$20/1000)</f>
        <v>892.78026610473046</v>
      </c>
      <c r="U430" s="29">
        <f t="shared" si="57"/>
        <v>7249.4676815984121</v>
      </c>
      <c r="V430" s="29">
        <f t="shared" si="58"/>
        <v>7249.4676815984121</v>
      </c>
      <c r="W430" s="40">
        <f>ROUNDUP('Дані з ДІСО'!P430/Параметри!$K$24,0)</f>
        <v>0</v>
      </c>
      <c r="X430" s="40">
        <f>ROUNDUP('Дані з ДІСО'!Q430/Параметри!$K$24,0)</f>
        <v>0</v>
      </c>
      <c r="Y430" s="40">
        <f>ROUNDUP('Дані з ДІСО'!R430/Параметри!$K$24,0)</f>
        <v>0</v>
      </c>
      <c r="Z430" s="59">
        <f>(W430*Параметри!$K$33+X430*Параметри!$L$33+Y430*Параметри!$M$33)/18</f>
        <v>0</v>
      </c>
      <c r="AA430" s="41">
        <f>IF(J430=0,0,'Дані з ДІСО'!AA430/J430)</f>
        <v>0</v>
      </c>
      <c r="AB430" s="29">
        <f>(1+0.25*AA430)*Z430*Параметри!$K$51</f>
        <v>0</v>
      </c>
      <c r="AC430" s="29">
        <f>AB430*'Коефіцієнти АТО'!U430</f>
        <v>0</v>
      </c>
      <c r="AD430" s="29">
        <f>J430*(1+0.25*AA430)*Параметри!$K$66*Параметри!$K$20/1000</f>
        <v>0</v>
      </c>
      <c r="AE430" s="29">
        <f>(1+0.25*AA430)*J430*'Коефіцієнти АТО'!S430*Параметри!$K$20/1000</f>
        <v>0</v>
      </c>
      <c r="AF430" s="29">
        <f t="shared" si="54"/>
        <v>0</v>
      </c>
      <c r="AG430" s="29">
        <v>0</v>
      </c>
      <c r="AH430" s="40">
        <v>7</v>
      </c>
      <c r="AI430" s="40">
        <v>0</v>
      </c>
      <c r="AJ430" s="40">
        <f t="shared" si="55"/>
        <v>0</v>
      </c>
      <c r="AK430" s="29">
        <f>(AH430+AI430)*(1+0.25*AJ430)*Параметри!$K$53</f>
        <v>1256.0049298720003</v>
      </c>
      <c r="AL430" s="29">
        <f>ROUNDUP(('Дані з ДІСО'!AU430+'Дані з ДІСО'!AW430)/Параметри!$K$28,0)</f>
        <v>0</v>
      </c>
      <c r="AM430" s="64">
        <f>AL430*Параметри!$M$35/18</f>
        <v>0</v>
      </c>
      <c r="AN430" s="29">
        <f>IF(AL430=0,0,'Дані з ДІСО'!AW430/SUM('Дані з ДІСО'!AU430,'Дані з ДІСО'!AW430))</f>
        <v>0</v>
      </c>
      <c r="AO430" s="29">
        <f>(1+0.25*AN430)*AM430*Параметри!$K$51</f>
        <v>0</v>
      </c>
      <c r="AP430" s="40">
        <f>ROUNDUP(('Дані з ДІСО'!AE430+'Дані не з ДІСО'!E430+'Дані не з ДІСО'!G430)/Параметри!$K$69,0)</f>
        <v>0</v>
      </c>
      <c r="AQ430" s="40">
        <f t="shared" si="59"/>
        <v>0</v>
      </c>
      <c r="AR430" s="40">
        <f>IF(AP430=0,0,('Дані з ДІСО'!AH430+'Дані не з ДІСО'!G430)/('Дані з ДІСО'!AE430+'Дані не з ДІСО'!E430+'Дані не з ДІСО'!G430))</f>
        <v>0</v>
      </c>
      <c r="AS430" s="29">
        <f>AQ430*(1+0.25*AR430)*Параметри!$K$51</f>
        <v>0</v>
      </c>
      <c r="AT430" s="40">
        <f>ROUNDUP('Дані з ДІСО'!AF430/Параметри!$K$70,0)</f>
        <v>0</v>
      </c>
      <c r="AU430" s="40">
        <f t="shared" si="60"/>
        <v>0</v>
      </c>
      <c r="AV430" s="40">
        <f>IF(AT430=0,0,'Дані з ДІСО'!AI430/'Дані з ДІСО'!AF430)</f>
        <v>0</v>
      </c>
      <c r="AW430" s="29">
        <f>AU430*(1+0.25*AV430)*Параметри!$K$51</f>
        <v>0</v>
      </c>
      <c r="AX430" s="40">
        <f>ROUNDUP('Дані з ДІСО'!AR430/Параметри!$K$29,0)</f>
        <v>0</v>
      </c>
      <c r="AY430" s="40">
        <f>ROUNDUP('Дані з ДІСО'!AS430/Параметри!$K$29,0)</f>
        <v>0</v>
      </c>
      <c r="AZ430" s="40">
        <f>ROUNDUP('Дані з ДІСО'!AT430/Параметри!$K$29,0)</f>
        <v>0</v>
      </c>
      <c r="BA430" s="64">
        <f>(AX430*Параметри!$K$32+AY430*Параметри!$L$32+AZ430*Параметри!$M$32)/18</f>
        <v>0</v>
      </c>
      <c r="BB430" s="29">
        <f>(BA430*Параметри!$K$51+SUM('Дані з ДІСО'!AR430:AT430)*Параметри!$K$48*Параметри!$K$20/1000)*Параметри!$K$74</f>
        <v>0</v>
      </c>
      <c r="BC430" s="40">
        <f>ROUNDUP(('Дані не з ДІСО'!I430+'Дані не з ДІСО'!K430)/Параметри!$K$26,0)</f>
        <v>0</v>
      </c>
      <c r="BD430" s="29">
        <f>BC430*Параметри!$M$36/18</f>
        <v>0</v>
      </c>
      <c r="BE430" s="40">
        <f>IF(BC430=0,0,'Дані не з ДІСО'!K430/('Дані не з ДІСО'!I430+'Дані не з ДІСО'!K430))</f>
        <v>0</v>
      </c>
      <c r="BF430" s="29">
        <f>(1+0.25*BE430)*BD430*Параметри!$K$51</f>
        <v>0</v>
      </c>
      <c r="BG430" s="40">
        <f>ROUNDUP('Дані не з ДІСО'!M430/Параметри!$K$27,0)</f>
        <v>0</v>
      </c>
      <c r="BH430" s="40">
        <f>BG430*Параметри!$M$37/18</f>
        <v>0</v>
      </c>
      <c r="BI430" s="29">
        <f>BH430*Параметри!$K$51</f>
        <v>0</v>
      </c>
      <c r="BJ430" s="29">
        <f>'Дані не з ДІСО'!N430*Параметри!$K$76</f>
        <v>0</v>
      </c>
      <c r="BK430" s="40">
        <f>ROUNDUP('Дані з ДІСО'!V430/Параметри!$K$25,0)</f>
        <v>0</v>
      </c>
      <c r="BL430" s="40">
        <f>ROUNDUP('Дані з ДІСО'!W430/Параметри!$K$25,0)</f>
        <v>0</v>
      </c>
      <c r="BM430" s="40">
        <f>ROUNDUP('Дані з ДІСО'!X430/Параметри!$K$25,0)</f>
        <v>0</v>
      </c>
      <c r="BN430" s="40">
        <f>(BK430*Параметри!$K$34+BL430*Параметри!$L$34+BM430*Параметри!$M$34)/18</f>
        <v>0</v>
      </c>
      <c r="BO430" s="40">
        <f>IF(K430=0,0,'Дані з ДІСО'!AC430/K430)</f>
        <v>0</v>
      </c>
      <c r="BP430" s="29">
        <f>(1+0.25*BO430)*BN430*Параметри!$K$51</f>
        <v>0</v>
      </c>
      <c r="BQ430" s="29">
        <f>BP430*'Коефіцієнти АТО'!U430</f>
        <v>0</v>
      </c>
      <c r="BR430" s="29">
        <f>K430*(1+0.25*BO430)*Параметри!$K$66*Параметри!$K$20/1000</f>
        <v>0</v>
      </c>
      <c r="BS430" s="29">
        <f>(1+0.25*BO430)*K430*'Коефіцієнти АТО'!S430*Параметри!$K$20/1000</f>
        <v>0</v>
      </c>
      <c r="BT430" s="29">
        <f t="shared" si="61"/>
        <v>0</v>
      </c>
      <c r="BU430" s="40">
        <f>ROUNDUP('Дані з ДІСО'!AG430/Параметри!$K$71,0)</f>
        <v>0</v>
      </c>
      <c r="BV430" s="40">
        <f t="shared" si="62"/>
        <v>0</v>
      </c>
      <c r="BW430" s="40">
        <f>IF('Дані з ДІСО'!AG430=0,0,'Дані з ДІСО'!AJ430/'Дані з ДІСО'!AG430)</f>
        <v>0</v>
      </c>
      <c r="BX430" s="29">
        <f>BV430*(1+0.25*BW430)*Параметри!$K$51</f>
        <v>0</v>
      </c>
      <c r="BY430" s="29">
        <f>ROUND(IF(Параметри!$K$77="No",CC430,CC430*Параметри!$K$78)+AG430,1)</f>
        <v>7654.9</v>
      </c>
      <c r="BZ430" s="29">
        <f>ROUND(IF(Параметри!$K$77="No",BF430,BF430*Параметри!$K$78),1)</f>
        <v>0</v>
      </c>
      <c r="CA430" s="29">
        <f>ROUND(IF(Параметри!$K$77="No",BI430,BI430*Параметри!$K$78),1)</f>
        <v>0</v>
      </c>
      <c r="CB430" s="29">
        <f>ROUND(IF(Параметри!$K$77="No",BJ430,BJ430*Параметри!$K$78),1)</f>
        <v>0</v>
      </c>
      <c r="CC430" s="29">
        <f t="shared" si="56"/>
        <v>8505.4726114704117</v>
      </c>
    </row>
    <row r="431" spans="1:81">
      <c r="A431" s="9">
        <v>430</v>
      </c>
      <c r="B431" s="9" t="s">
        <v>3148</v>
      </c>
      <c r="C431" s="9" t="s">
        <v>3148</v>
      </c>
      <c r="D431" s="9" t="s">
        <v>3523</v>
      </c>
      <c r="E431" s="9" t="s">
        <v>24</v>
      </c>
      <c r="F431" s="9" t="s">
        <v>3561</v>
      </c>
      <c r="G431" s="9" t="s">
        <v>908</v>
      </c>
      <c r="H431" s="29">
        <f>SUM('Дані з ДІСО'!J431:L431)</f>
        <v>444</v>
      </c>
      <c r="I431" s="29">
        <f>SUM('Дані з ДІСО'!G431:I431)</f>
        <v>33</v>
      </c>
      <c r="J431" s="29">
        <f>SUM('Дані з ДІСО'!P431:R431)</f>
        <v>0</v>
      </c>
      <c r="K431" s="29">
        <f>SUM('Дані з ДІСО'!V431:X431)</f>
        <v>0</v>
      </c>
      <c r="L431" s="40">
        <f>ROUNDUP('Дані з ДІСО'!J431/'Коефіцієнти АТО'!$R431,0)</f>
        <v>14</v>
      </c>
      <c r="M431" s="40">
        <f>ROUNDUP('Дані з ДІСО'!K431/'Коефіцієнти АТО'!$R431,0)</f>
        <v>20</v>
      </c>
      <c r="N431" s="40">
        <f>ROUNDUP('Дані з ДІСО'!L431/'Коефіцієнти АТО'!$R431,0)</f>
        <v>5</v>
      </c>
      <c r="O431" s="59">
        <f>(L431*Параметри!$K$32+M431*Параметри!$L$32+N431*Параметри!$M$32)/18</f>
        <v>64.083333333333329</v>
      </c>
      <c r="P431" s="41">
        <f>IF(H431=0,"",'Дані з ДІСО'!Y431/H431)</f>
        <v>0</v>
      </c>
      <c r="Q431" s="29">
        <f>IF(H431=0,"",(1+0.25*P431)*O431*Параметри!$K$51)</f>
        <v>13125.561850815333</v>
      </c>
      <c r="R431" s="29">
        <f>IF(H431=0,"",Q431*'Коефіцієнти АТО'!T431)</f>
        <v>223.13455146386067</v>
      </c>
      <c r="S431" s="29">
        <f>IF(H431=0,"",H431*(1+0.25*P431)*Параметри!$K$66*Параметри!$K$20/1000)</f>
        <v>0</v>
      </c>
      <c r="T431" s="29">
        <f>IF(H431=0,"",H431*(1+0.25*P431)*'Коефіцієнти АТО'!$S431*Параметри!$K$20/1000)</f>
        <v>2239.5165997203412</v>
      </c>
      <c r="U431" s="29">
        <f t="shared" si="57"/>
        <v>15588.213001999535</v>
      </c>
      <c r="V431" s="29">
        <f t="shared" si="58"/>
        <v>15588.213001999535</v>
      </c>
      <c r="W431" s="40">
        <f>ROUNDUP('Дані з ДІСО'!P431/Параметри!$K$24,0)</f>
        <v>0</v>
      </c>
      <c r="X431" s="40">
        <f>ROUNDUP('Дані з ДІСО'!Q431/Параметри!$K$24,0)</f>
        <v>0</v>
      </c>
      <c r="Y431" s="40">
        <f>ROUNDUP('Дані з ДІСО'!R431/Параметри!$K$24,0)</f>
        <v>0</v>
      </c>
      <c r="Z431" s="59">
        <f>(W431*Параметри!$K$33+X431*Параметри!$L$33+Y431*Параметри!$M$33)/18</f>
        <v>0</v>
      </c>
      <c r="AA431" s="41">
        <f>IF(J431=0,0,'Дані з ДІСО'!AA431/J431)</f>
        <v>0</v>
      </c>
      <c r="AB431" s="29">
        <f>(1+0.25*AA431)*Z431*Параметри!$K$51</f>
        <v>0</v>
      </c>
      <c r="AC431" s="29">
        <f>AB431*'Коефіцієнти АТО'!U431</f>
        <v>0</v>
      </c>
      <c r="AD431" s="29">
        <f>J431*(1+0.25*AA431)*Параметри!$K$66*Параметри!$K$20/1000</f>
        <v>0</v>
      </c>
      <c r="AE431" s="29">
        <f>(1+0.25*AA431)*J431*'Коефіцієнти АТО'!S431*Параметри!$K$20/1000</f>
        <v>0</v>
      </c>
      <c r="AF431" s="29">
        <f t="shared" si="54"/>
        <v>0</v>
      </c>
      <c r="AG431" s="29">
        <v>0</v>
      </c>
      <c r="AH431" s="40">
        <v>8</v>
      </c>
      <c r="AI431" s="40">
        <v>0</v>
      </c>
      <c r="AJ431" s="40">
        <f t="shared" si="55"/>
        <v>0</v>
      </c>
      <c r="AK431" s="29">
        <f>(AH431+AI431)*(1+0.25*AJ431)*Параметри!$K$53</f>
        <v>1435.4342055680004</v>
      </c>
      <c r="AL431" s="29">
        <f>ROUNDUP(('Дані з ДІСО'!AU431+'Дані з ДІСО'!AW431)/Параметри!$K$28,0)</f>
        <v>0</v>
      </c>
      <c r="AM431" s="64">
        <f>AL431*Параметри!$M$35/18</f>
        <v>0</v>
      </c>
      <c r="AN431" s="29">
        <f>IF(AL431=0,0,'Дані з ДІСО'!AW431/SUM('Дані з ДІСО'!AU431,'Дані з ДІСО'!AW431))</f>
        <v>0</v>
      </c>
      <c r="AO431" s="29">
        <f>(1+0.25*AN431)*AM431*Параметри!$K$51</f>
        <v>0</v>
      </c>
      <c r="AP431" s="40">
        <f>ROUNDUP(('Дані з ДІСО'!AE431+'Дані не з ДІСО'!E431+'Дані не з ДІСО'!G431)/Параметри!$K$69,0)</f>
        <v>0</v>
      </c>
      <c r="AQ431" s="40">
        <f t="shared" si="59"/>
        <v>0</v>
      </c>
      <c r="AR431" s="40">
        <f>IF(AP431=0,0,('Дані з ДІСО'!AH431+'Дані не з ДІСО'!G431)/('Дані з ДІСО'!AE431+'Дані не з ДІСО'!E431+'Дані не з ДІСО'!G431))</f>
        <v>0</v>
      </c>
      <c r="AS431" s="29">
        <f>AQ431*(1+0.25*AR431)*Параметри!$K$51</f>
        <v>0</v>
      </c>
      <c r="AT431" s="40">
        <f>ROUNDUP('Дані з ДІСО'!AF431/Параметри!$K$70,0)</f>
        <v>0</v>
      </c>
      <c r="AU431" s="40">
        <f t="shared" si="60"/>
        <v>0</v>
      </c>
      <c r="AV431" s="40">
        <f>IF(AT431=0,0,'Дані з ДІСО'!AI431/'Дані з ДІСО'!AF431)</f>
        <v>0</v>
      </c>
      <c r="AW431" s="29">
        <f>AU431*(1+0.25*AV431)*Параметри!$K$51</f>
        <v>0</v>
      </c>
      <c r="AX431" s="40">
        <f>ROUNDUP('Дані з ДІСО'!AR431/Параметри!$K$29,0)</f>
        <v>0</v>
      </c>
      <c r="AY431" s="40">
        <f>ROUNDUP('Дані з ДІСО'!AS431/Параметри!$K$29,0)</f>
        <v>0</v>
      </c>
      <c r="AZ431" s="40">
        <f>ROUNDUP('Дані з ДІСО'!AT431/Параметри!$K$29,0)</f>
        <v>0</v>
      </c>
      <c r="BA431" s="64">
        <f>(AX431*Параметри!$K$32+AY431*Параметри!$L$32+AZ431*Параметри!$M$32)/18</f>
        <v>0</v>
      </c>
      <c r="BB431" s="29">
        <f>(BA431*Параметри!$K$51+SUM('Дані з ДІСО'!AR431:AT431)*Параметри!$K$48*Параметри!$K$20/1000)*Параметри!$K$74</f>
        <v>0</v>
      </c>
      <c r="BC431" s="40">
        <f>ROUNDUP(('Дані не з ДІСО'!I431+'Дані не з ДІСО'!K431)/Параметри!$K$26,0)</f>
        <v>0</v>
      </c>
      <c r="BD431" s="29">
        <f>BC431*Параметри!$M$36/18</f>
        <v>0</v>
      </c>
      <c r="BE431" s="40">
        <f>IF(BC431=0,0,'Дані не з ДІСО'!K431/('Дані не з ДІСО'!I431+'Дані не з ДІСО'!K431))</f>
        <v>0</v>
      </c>
      <c r="BF431" s="29">
        <f>(1+0.25*BE431)*BD431*Параметри!$K$51</f>
        <v>0</v>
      </c>
      <c r="BG431" s="40">
        <f>ROUNDUP('Дані не з ДІСО'!M431/Параметри!$K$27,0)</f>
        <v>0</v>
      </c>
      <c r="BH431" s="40">
        <f>BG431*Параметри!$M$37/18</f>
        <v>0</v>
      </c>
      <c r="BI431" s="29">
        <f>BH431*Параметри!$K$51</f>
        <v>0</v>
      </c>
      <c r="BJ431" s="29">
        <f>'Дані не з ДІСО'!N431*Параметри!$K$76</f>
        <v>0</v>
      </c>
      <c r="BK431" s="40">
        <f>ROUNDUP('Дані з ДІСО'!V431/Параметри!$K$25,0)</f>
        <v>0</v>
      </c>
      <c r="BL431" s="40">
        <f>ROUNDUP('Дані з ДІСО'!W431/Параметри!$K$25,0)</f>
        <v>0</v>
      </c>
      <c r="BM431" s="40">
        <f>ROUNDUP('Дані з ДІСО'!X431/Параметри!$K$25,0)</f>
        <v>0</v>
      </c>
      <c r="BN431" s="40">
        <f>(BK431*Параметри!$K$34+BL431*Параметри!$L$34+BM431*Параметри!$M$34)/18</f>
        <v>0</v>
      </c>
      <c r="BO431" s="40">
        <f>IF(K431=0,0,'Дані з ДІСО'!AC431/K431)</f>
        <v>0</v>
      </c>
      <c r="BP431" s="29">
        <f>(1+0.25*BO431)*BN431*Параметри!$K$51</f>
        <v>0</v>
      </c>
      <c r="BQ431" s="29">
        <f>BP431*'Коефіцієнти АТО'!U431</f>
        <v>0</v>
      </c>
      <c r="BR431" s="29">
        <f>K431*(1+0.25*BO431)*Параметри!$K$66*Параметри!$K$20/1000</f>
        <v>0</v>
      </c>
      <c r="BS431" s="29">
        <f>(1+0.25*BO431)*K431*'Коефіцієнти АТО'!S431*Параметри!$K$20/1000</f>
        <v>0</v>
      </c>
      <c r="BT431" s="29">
        <f t="shared" si="61"/>
        <v>0</v>
      </c>
      <c r="BU431" s="40">
        <f>ROUNDUP('Дані з ДІСО'!AG431/Параметри!$K$71,0)</f>
        <v>0</v>
      </c>
      <c r="BV431" s="40">
        <f t="shared" si="62"/>
        <v>0</v>
      </c>
      <c r="BW431" s="40">
        <f>IF('Дані з ДІСО'!AG431=0,0,'Дані з ДІСО'!AJ431/'Дані з ДІСО'!AG431)</f>
        <v>0</v>
      </c>
      <c r="BX431" s="29">
        <f>BV431*(1+0.25*BW431)*Параметри!$K$51</f>
        <v>0</v>
      </c>
      <c r="BY431" s="29">
        <f>ROUND(IF(Параметри!$K$77="No",CC431,CC431*Параметри!$K$78)+AG431,1)</f>
        <v>15321.3</v>
      </c>
      <c r="BZ431" s="29">
        <f>ROUND(IF(Параметри!$K$77="No",BF431,BF431*Параметри!$K$78),1)</f>
        <v>0</v>
      </c>
      <c r="CA431" s="29">
        <f>ROUND(IF(Параметри!$K$77="No",BI431,BI431*Параметри!$K$78),1)</f>
        <v>0</v>
      </c>
      <c r="CB431" s="29">
        <f>ROUND(IF(Параметри!$K$77="No",BJ431,BJ431*Параметри!$K$78),1)</f>
        <v>0</v>
      </c>
      <c r="CC431" s="29">
        <f t="shared" si="56"/>
        <v>17023.647207567534</v>
      </c>
    </row>
    <row r="432" spans="1:81">
      <c r="A432" s="9">
        <v>431</v>
      </c>
      <c r="B432" s="9" t="s">
        <v>3148</v>
      </c>
      <c r="C432" s="9" t="s">
        <v>3148</v>
      </c>
      <c r="D432" s="9" t="s">
        <v>3523</v>
      </c>
      <c r="E432" s="9" t="s">
        <v>24</v>
      </c>
      <c r="F432" s="9" t="s">
        <v>3420</v>
      </c>
      <c r="G432" s="9" t="s">
        <v>910</v>
      </c>
      <c r="H432" s="29">
        <f>SUM('Дані з ДІСО'!J432:L432)</f>
        <v>914</v>
      </c>
      <c r="I432" s="29">
        <f>SUM('Дані з ДІСО'!G432:I432)</f>
        <v>62</v>
      </c>
      <c r="J432" s="29">
        <f>SUM('Дані з ДІСО'!P432:R432)</f>
        <v>0</v>
      </c>
      <c r="K432" s="29">
        <f>SUM('Дані з ДІСО'!V432:X432)</f>
        <v>0</v>
      </c>
      <c r="L432" s="40">
        <f>ROUNDUP('Дані з ДІСО'!J432/'Коефіцієнти АТО'!$R432,0)</f>
        <v>29</v>
      </c>
      <c r="M432" s="40">
        <f>ROUNDUP('Дані з ДІСО'!K432/'Коефіцієнти АТО'!$R432,0)</f>
        <v>37</v>
      </c>
      <c r="N432" s="40">
        <f>ROUNDUP('Дані з ДІСО'!L432/'Коефіцієнти АТО'!$R432,0)</f>
        <v>9</v>
      </c>
      <c r="O432" s="59">
        <f>(L432*Параметри!$K$32+M432*Параметри!$L$32+N432*Параметри!$M$32)/18</f>
        <v>122.02222222222223</v>
      </c>
      <c r="P432" s="41">
        <f>IF(H432=0,"",'Дані з ДІСО'!Y432/H432)</f>
        <v>0</v>
      </c>
      <c r="Q432" s="29">
        <f>IF(H432=0,"",(1+0.25*P432)*O432*Параметри!$K$51)</f>
        <v>24992.617294435022</v>
      </c>
      <c r="R432" s="29">
        <f>IF(H432=0,"",Q432*'Коефіцієнти АТО'!T432)</f>
        <v>424.87449400539538</v>
      </c>
      <c r="S432" s="29">
        <f>IF(H432=0,"",H432*(1+0.25*P432)*Параметри!$K$66*Параметри!$K$20/1000)</f>
        <v>0</v>
      </c>
      <c r="T432" s="29">
        <f>IF(H432=0,"",H432*(1+0.25*P432)*'Коефіцієнти АТО'!$S432*Параметри!$K$20/1000)</f>
        <v>4610.1760633882695</v>
      </c>
      <c r="U432" s="29">
        <f t="shared" si="57"/>
        <v>30027.667851828686</v>
      </c>
      <c r="V432" s="29">
        <f t="shared" si="58"/>
        <v>30027.667851828686</v>
      </c>
      <c r="W432" s="40">
        <f>ROUNDUP('Дані з ДІСО'!P432/Параметри!$K$24,0)</f>
        <v>0</v>
      </c>
      <c r="X432" s="40">
        <f>ROUNDUP('Дані з ДІСО'!Q432/Параметри!$K$24,0)</f>
        <v>0</v>
      </c>
      <c r="Y432" s="40">
        <f>ROUNDUP('Дані з ДІСО'!R432/Параметри!$K$24,0)</f>
        <v>0</v>
      </c>
      <c r="Z432" s="59">
        <f>(W432*Параметри!$K$33+X432*Параметри!$L$33+Y432*Параметри!$M$33)/18</f>
        <v>0</v>
      </c>
      <c r="AA432" s="41">
        <f>IF(J432=0,0,'Дані з ДІСО'!AA432/J432)</f>
        <v>0</v>
      </c>
      <c r="AB432" s="29">
        <f>(1+0.25*AA432)*Z432*Параметри!$K$51</f>
        <v>0</v>
      </c>
      <c r="AC432" s="29">
        <f>AB432*'Коефіцієнти АТО'!U432</f>
        <v>0</v>
      </c>
      <c r="AD432" s="29">
        <f>J432*(1+0.25*AA432)*Параметри!$K$66*Параметри!$K$20/1000</f>
        <v>0</v>
      </c>
      <c r="AE432" s="29">
        <f>(1+0.25*AA432)*J432*'Коефіцієнти АТО'!S432*Параметри!$K$20/1000</f>
        <v>0</v>
      </c>
      <c r="AF432" s="29">
        <f t="shared" si="54"/>
        <v>0</v>
      </c>
      <c r="AG432" s="29">
        <v>0</v>
      </c>
      <c r="AH432" s="40">
        <v>9</v>
      </c>
      <c r="AI432" s="40">
        <v>0</v>
      </c>
      <c r="AJ432" s="40">
        <f t="shared" si="55"/>
        <v>0</v>
      </c>
      <c r="AK432" s="29">
        <f>(AH432+AI432)*(1+0.25*AJ432)*Параметри!$K$53</f>
        <v>1614.8634812640005</v>
      </c>
      <c r="AL432" s="29">
        <f>ROUNDUP(('Дані з ДІСО'!AU432+'Дані з ДІСО'!AW432)/Параметри!$K$28,0)</f>
        <v>0</v>
      </c>
      <c r="AM432" s="64">
        <f>AL432*Параметри!$M$35/18</f>
        <v>0</v>
      </c>
      <c r="AN432" s="29">
        <f>IF(AL432=0,0,'Дані з ДІСО'!AW432/SUM('Дані з ДІСО'!AU432,'Дані з ДІСО'!AW432))</f>
        <v>0</v>
      </c>
      <c r="AO432" s="29">
        <f>(1+0.25*AN432)*AM432*Параметри!$K$51</f>
        <v>0</v>
      </c>
      <c r="AP432" s="40">
        <f>ROUNDUP(('Дані з ДІСО'!AE432+'Дані не з ДІСО'!E432+'Дані не з ДІСО'!G432)/Параметри!$K$69,0)</f>
        <v>0</v>
      </c>
      <c r="AQ432" s="40">
        <f t="shared" si="59"/>
        <v>0</v>
      </c>
      <c r="AR432" s="40">
        <f>IF(AP432=0,0,('Дані з ДІСО'!AH432+'Дані не з ДІСО'!G432)/('Дані з ДІСО'!AE432+'Дані не з ДІСО'!E432+'Дані не з ДІСО'!G432))</f>
        <v>0</v>
      </c>
      <c r="AS432" s="29">
        <f>AQ432*(1+0.25*AR432)*Параметри!$K$51</f>
        <v>0</v>
      </c>
      <c r="AT432" s="40">
        <f>ROUNDUP('Дані з ДІСО'!AF432/Параметри!$K$70,0)</f>
        <v>0</v>
      </c>
      <c r="AU432" s="40">
        <f t="shared" si="60"/>
        <v>0</v>
      </c>
      <c r="AV432" s="40">
        <f>IF(AT432=0,0,'Дані з ДІСО'!AI432/'Дані з ДІСО'!AF432)</f>
        <v>0</v>
      </c>
      <c r="AW432" s="29">
        <f>AU432*(1+0.25*AV432)*Параметри!$K$51</f>
        <v>0</v>
      </c>
      <c r="AX432" s="40">
        <f>ROUNDUP('Дані з ДІСО'!AR432/Параметри!$K$29,0)</f>
        <v>0</v>
      </c>
      <c r="AY432" s="40">
        <f>ROUNDUP('Дані з ДІСО'!AS432/Параметри!$K$29,0)</f>
        <v>0</v>
      </c>
      <c r="AZ432" s="40">
        <f>ROUNDUP('Дані з ДІСО'!AT432/Параметри!$K$29,0)</f>
        <v>0</v>
      </c>
      <c r="BA432" s="64">
        <f>(AX432*Параметри!$K$32+AY432*Параметри!$L$32+AZ432*Параметри!$M$32)/18</f>
        <v>0</v>
      </c>
      <c r="BB432" s="29">
        <f>(BA432*Параметри!$K$51+SUM('Дані з ДІСО'!AR432:AT432)*Параметри!$K$48*Параметри!$K$20/1000)*Параметри!$K$74</f>
        <v>0</v>
      </c>
      <c r="BC432" s="40">
        <f>ROUNDUP(('Дані не з ДІСО'!I432+'Дані не з ДІСО'!K432)/Параметри!$K$26,0)</f>
        <v>0</v>
      </c>
      <c r="BD432" s="29">
        <f>BC432*Параметри!$M$36/18</f>
        <v>0</v>
      </c>
      <c r="BE432" s="40">
        <f>IF(BC432=0,0,'Дані не з ДІСО'!K432/('Дані не з ДІСО'!I432+'Дані не з ДІСО'!K432))</f>
        <v>0</v>
      </c>
      <c r="BF432" s="29">
        <f>(1+0.25*BE432)*BD432*Параметри!$K$51</f>
        <v>0</v>
      </c>
      <c r="BG432" s="40">
        <f>ROUNDUP('Дані не з ДІСО'!M432/Параметри!$K$27,0)</f>
        <v>0</v>
      </c>
      <c r="BH432" s="40">
        <f>BG432*Параметри!$M$37/18</f>
        <v>0</v>
      </c>
      <c r="BI432" s="29">
        <f>BH432*Параметри!$K$51</f>
        <v>0</v>
      </c>
      <c r="BJ432" s="29">
        <f>'Дані не з ДІСО'!N432*Параметри!$K$76</f>
        <v>0</v>
      </c>
      <c r="BK432" s="40">
        <f>ROUNDUP('Дані з ДІСО'!V432/Параметри!$K$25,0)</f>
        <v>0</v>
      </c>
      <c r="BL432" s="40">
        <f>ROUNDUP('Дані з ДІСО'!W432/Параметри!$K$25,0)</f>
        <v>0</v>
      </c>
      <c r="BM432" s="40">
        <f>ROUNDUP('Дані з ДІСО'!X432/Параметри!$K$25,0)</f>
        <v>0</v>
      </c>
      <c r="BN432" s="40">
        <f>(BK432*Параметри!$K$34+BL432*Параметри!$L$34+BM432*Параметри!$M$34)/18</f>
        <v>0</v>
      </c>
      <c r="BO432" s="40">
        <f>IF(K432=0,0,'Дані з ДІСО'!AC432/K432)</f>
        <v>0</v>
      </c>
      <c r="BP432" s="29">
        <f>(1+0.25*BO432)*BN432*Параметри!$K$51</f>
        <v>0</v>
      </c>
      <c r="BQ432" s="29">
        <f>BP432*'Коефіцієнти АТО'!U432</f>
        <v>0</v>
      </c>
      <c r="BR432" s="29">
        <f>K432*(1+0.25*BO432)*Параметри!$K$66*Параметри!$K$20/1000</f>
        <v>0</v>
      </c>
      <c r="BS432" s="29">
        <f>(1+0.25*BO432)*K432*'Коефіцієнти АТО'!S432*Параметри!$K$20/1000</f>
        <v>0</v>
      </c>
      <c r="BT432" s="29">
        <f t="shared" si="61"/>
        <v>0</v>
      </c>
      <c r="BU432" s="40">
        <f>ROUNDUP('Дані з ДІСО'!AG432/Параметри!$K$71,0)</f>
        <v>0</v>
      </c>
      <c r="BV432" s="40">
        <f t="shared" si="62"/>
        <v>0</v>
      </c>
      <c r="BW432" s="40">
        <f>IF('Дані з ДІСО'!AG432=0,0,'Дані з ДІСО'!AJ432/'Дані з ДІСО'!AG432)</f>
        <v>0</v>
      </c>
      <c r="BX432" s="29">
        <f>BV432*(1+0.25*BW432)*Параметри!$K$51</f>
        <v>0</v>
      </c>
      <c r="BY432" s="29">
        <f>ROUND(IF(Параметри!$K$77="No",CC432,CC432*Параметри!$K$78)+AG432,1)</f>
        <v>28478.3</v>
      </c>
      <c r="BZ432" s="29">
        <f>ROUND(IF(Параметри!$K$77="No",BF432,BF432*Параметри!$K$78),1)</f>
        <v>0</v>
      </c>
      <c r="CA432" s="29">
        <f>ROUND(IF(Параметри!$K$77="No",BI432,BI432*Параметри!$K$78),1)</f>
        <v>0</v>
      </c>
      <c r="CB432" s="29">
        <f>ROUND(IF(Параметри!$K$77="No",BJ432,BJ432*Параметри!$K$78),1)</f>
        <v>0</v>
      </c>
      <c r="CC432" s="29">
        <f t="shared" si="56"/>
        <v>31642.531333092687</v>
      </c>
    </row>
    <row r="433" spans="1:81">
      <c r="A433" s="9">
        <v>432</v>
      </c>
      <c r="B433" s="9" t="s">
        <v>3151</v>
      </c>
      <c r="C433" s="9" t="s">
        <v>3151</v>
      </c>
      <c r="D433" s="9" t="s">
        <v>3523</v>
      </c>
      <c r="E433" s="9" t="s">
        <v>29</v>
      </c>
      <c r="F433" s="9" t="s">
        <v>3562</v>
      </c>
      <c r="G433" s="9" t="s">
        <v>912</v>
      </c>
      <c r="H433" s="29">
        <f>SUM('Дані з ДІСО'!J433:L433)</f>
        <v>276</v>
      </c>
      <c r="I433" s="29">
        <f>SUM('Дані з ДІСО'!G433:I433)</f>
        <v>20</v>
      </c>
      <c r="J433" s="29">
        <f>SUM('Дані з ДІСО'!P433:R433)</f>
        <v>0</v>
      </c>
      <c r="K433" s="29">
        <f>SUM('Дані з ДІСО'!V433:X433)</f>
        <v>0</v>
      </c>
      <c r="L433" s="40">
        <f>ROUNDUP('Дані з ДІСО'!J433/'Коефіцієнти АТО'!$R433,0)</f>
        <v>8</v>
      </c>
      <c r="M433" s="40">
        <f>ROUNDUP('Дані з ДІСО'!K433/'Коефіцієнти АТО'!$R433,0)</f>
        <v>12</v>
      </c>
      <c r="N433" s="40">
        <f>ROUNDUP('Дані з ДІСО'!L433/'Коефіцієнти АТО'!$R433,0)</f>
        <v>4</v>
      </c>
      <c r="O433" s="59">
        <f>(L433*Параметри!$K$32+M433*Параметри!$L$32+N433*Параметри!$M$32)/18</f>
        <v>39.911111111111119</v>
      </c>
      <c r="P433" s="41">
        <f>IF(H433=0,"",'Дані з ДІСО'!Y433/H433)</f>
        <v>0</v>
      </c>
      <c r="Q433" s="29">
        <f>IF(H433=0,"",(1+0.25*P433)*O433*Параметри!$K$51)</f>
        <v>8174.6021964679121</v>
      </c>
      <c r="R433" s="29">
        <f>IF(H433=0,"",Q433*'Коефіцієнти АТО'!T433)</f>
        <v>138.96823733995453</v>
      </c>
      <c r="S433" s="29">
        <f>IF(H433=0,"",H433*(1+0.25*P433)*Параметри!$K$66*Параметри!$K$20/1000)</f>
        <v>0</v>
      </c>
      <c r="T433" s="29">
        <f>IF(H433=0,"",H433*(1+0.25*P433)*'Коефіцієнти АТО'!$S433*Параметри!$K$20/1000)</f>
        <v>1260.7987384453115</v>
      </c>
      <c r="U433" s="29">
        <f t="shared" si="57"/>
        <v>9574.3691722531785</v>
      </c>
      <c r="V433" s="29">
        <f t="shared" si="58"/>
        <v>9574.3691722531785</v>
      </c>
      <c r="W433" s="40">
        <f>ROUNDUP('Дані з ДІСО'!P433/Параметри!$K$24,0)</f>
        <v>0</v>
      </c>
      <c r="X433" s="40">
        <f>ROUNDUP('Дані з ДІСО'!Q433/Параметри!$K$24,0)</f>
        <v>0</v>
      </c>
      <c r="Y433" s="40">
        <f>ROUNDUP('Дані з ДІСО'!R433/Параметри!$K$24,0)</f>
        <v>0</v>
      </c>
      <c r="Z433" s="59">
        <f>(W433*Параметри!$K$33+X433*Параметри!$L$33+Y433*Параметри!$M$33)/18</f>
        <v>0</v>
      </c>
      <c r="AA433" s="41">
        <f>IF(J433=0,0,'Дані з ДІСО'!AA433/J433)</f>
        <v>0</v>
      </c>
      <c r="AB433" s="29">
        <f>(1+0.25*AA433)*Z433*Параметри!$K$51</f>
        <v>0</v>
      </c>
      <c r="AC433" s="29">
        <f>AB433*'Коефіцієнти АТО'!U433</f>
        <v>0</v>
      </c>
      <c r="AD433" s="29">
        <f>J433*(1+0.25*AA433)*Параметри!$K$66*Параметри!$K$20/1000</f>
        <v>0</v>
      </c>
      <c r="AE433" s="29">
        <f>(1+0.25*AA433)*J433*'Коефіцієнти АТО'!S433*Параметри!$K$20/1000</f>
        <v>0</v>
      </c>
      <c r="AF433" s="29">
        <f t="shared" si="54"/>
        <v>0</v>
      </c>
      <c r="AG433" s="29">
        <v>0</v>
      </c>
      <c r="AH433" s="40">
        <v>2</v>
      </c>
      <c r="AI433" s="40">
        <v>0</v>
      </c>
      <c r="AJ433" s="40">
        <f t="shared" si="55"/>
        <v>0</v>
      </c>
      <c r="AK433" s="29">
        <f>(AH433+AI433)*(1+0.25*AJ433)*Параметри!$K$53</f>
        <v>358.85855139200009</v>
      </c>
      <c r="AL433" s="29">
        <f>ROUNDUP(('Дані з ДІСО'!AU433+'Дані з ДІСО'!AW433)/Параметри!$K$28,0)</f>
        <v>0</v>
      </c>
      <c r="AM433" s="64">
        <f>AL433*Параметри!$M$35/18</f>
        <v>0</v>
      </c>
      <c r="AN433" s="29">
        <f>IF(AL433=0,0,'Дані з ДІСО'!AW433/SUM('Дані з ДІСО'!AU433,'Дані з ДІСО'!AW433))</f>
        <v>0</v>
      </c>
      <c r="AO433" s="29">
        <f>(1+0.25*AN433)*AM433*Параметри!$K$51</f>
        <v>0</v>
      </c>
      <c r="AP433" s="40">
        <f>ROUNDUP(('Дані з ДІСО'!AE433+'Дані не з ДІСО'!E433+'Дані не з ДІСО'!G433)/Параметри!$K$69,0)</f>
        <v>0</v>
      </c>
      <c r="AQ433" s="40">
        <f t="shared" si="59"/>
        <v>0</v>
      </c>
      <c r="AR433" s="40">
        <f>IF(AP433=0,0,('Дані з ДІСО'!AH433+'Дані не з ДІСО'!G433)/('Дані з ДІСО'!AE433+'Дані не з ДІСО'!E433+'Дані не з ДІСО'!G433))</f>
        <v>0</v>
      </c>
      <c r="AS433" s="29">
        <f>AQ433*(1+0.25*AR433)*Параметри!$K$51</f>
        <v>0</v>
      </c>
      <c r="AT433" s="40">
        <f>ROUNDUP('Дані з ДІСО'!AF433/Параметри!$K$70,0)</f>
        <v>0</v>
      </c>
      <c r="AU433" s="40">
        <f t="shared" si="60"/>
        <v>0</v>
      </c>
      <c r="AV433" s="40">
        <f>IF(AT433=0,0,'Дані з ДІСО'!AI433/'Дані з ДІСО'!AF433)</f>
        <v>0</v>
      </c>
      <c r="AW433" s="29">
        <f>AU433*(1+0.25*AV433)*Параметри!$K$51</f>
        <v>0</v>
      </c>
      <c r="AX433" s="40">
        <f>ROUNDUP('Дані з ДІСО'!AR433/Параметри!$K$29,0)</f>
        <v>0</v>
      </c>
      <c r="AY433" s="40">
        <f>ROUNDUP('Дані з ДІСО'!AS433/Параметри!$K$29,0)</f>
        <v>0</v>
      </c>
      <c r="AZ433" s="40">
        <f>ROUNDUP('Дані з ДІСО'!AT433/Параметри!$K$29,0)</f>
        <v>0</v>
      </c>
      <c r="BA433" s="64">
        <f>(AX433*Параметри!$K$32+AY433*Параметри!$L$32+AZ433*Параметри!$M$32)/18</f>
        <v>0</v>
      </c>
      <c r="BB433" s="29">
        <f>(BA433*Параметри!$K$51+SUM('Дані з ДІСО'!AR433:AT433)*Параметри!$K$48*Параметри!$K$20/1000)*Параметри!$K$74</f>
        <v>0</v>
      </c>
      <c r="BC433" s="40">
        <f>ROUNDUP(('Дані не з ДІСО'!I433+'Дані не з ДІСО'!K433)/Параметри!$K$26,0)</f>
        <v>0</v>
      </c>
      <c r="BD433" s="29">
        <f>BC433*Параметри!$M$36/18</f>
        <v>0</v>
      </c>
      <c r="BE433" s="40">
        <f>IF(BC433=0,0,'Дані не з ДІСО'!K433/('Дані не з ДІСО'!I433+'Дані не з ДІСО'!K433))</f>
        <v>0</v>
      </c>
      <c r="BF433" s="29">
        <f>(1+0.25*BE433)*BD433*Параметри!$K$51</f>
        <v>0</v>
      </c>
      <c r="BG433" s="40">
        <f>ROUNDUP('Дані не з ДІСО'!M433/Параметри!$K$27,0)</f>
        <v>0</v>
      </c>
      <c r="BH433" s="40">
        <f>BG433*Параметри!$M$37/18</f>
        <v>0</v>
      </c>
      <c r="BI433" s="29">
        <f>BH433*Параметри!$K$51</f>
        <v>0</v>
      </c>
      <c r="BJ433" s="29">
        <f>'Дані не з ДІСО'!N433*Параметри!$K$76</f>
        <v>0</v>
      </c>
      <c r="BK433" s="40">
        <f>ROUNDUP('Дані з ДІСО'!V433/Параметри!$K$25,0)</f>
        <v>0</v>
      </c>
      <c r="BL433" s="40">
        <f>ROUNDUP('Дані з ДІСО'!W433/Параметри!$K$25,0)</f>
        <v>0</v>
      </c>
      <c r="BM433" s="40">
        <f>ROUNDUP('Дані з ДІСО'!X433/Параметри!$K$25,0)</f>
        <v>0</v>
      </c>
      <c r="BN433" s="40">
        <f>(BK433*Параметри!$K$34+BL433*Параметри!$L$34+BM433*Параметри!$M$34)/18</f>
        <v>0</v>
      </c>
      <c r="BO433" s="40">
        <f>IF(K433=0,0,'Дані з ДІСО'!AC433/K433)</f>
        <v>0</v>
      </c>
      <c r="BP433" s="29">
        <f>(1+0.25*BO433)*BN433*Параметри!$K$51</f>
        <v>0</v>
      </c>
      <c r="BQ433" s="29">
        <f>BP433*'Коефіцієнти АТО'!U433</f>
        <v>0</v>
      </c>
      <c r="BR433" s="29">
        <f>K433*(1+0.25*BO433)*Параметри!$K$66*Параметри!$K$20/1000</f>
        <v>0</v>
      </c>
      <c r="BS433" s="29">
        <f>(1+0.25*BO433)*K433*'Коефіцієнти АТО'!S433*Параметри!$K$20/1000</f>
        <v>0</v>
      </c>
      <c r="BT433" s="29">
        <f t="shared" si="61"/>
        <v>0</v>
      </c>
      <c r="BU433" s="40">
        <f>ROUNDUP('Дані з ДІСО'!AG433/Параметри!$K$71,0)</f>
        <v>0</v>
      </c>
      <c r="BV433" s="40">
        <f t="shared" si="62"/>
        <v>0</v>
      </c>
      <c r="BW433" s="40">
        <f>IF('Дані з ДІСО'!AG433=0,0,'Дані з ДІСО'!AJ433/'Дані з ДІСО'!AG433)</f>
        <v>0</v>
      </c>
      <c r="BX433" s="29">
        <f>BV433*(1+0.25*BW433)*Параметри!$K$51</f>
        <v>0</v>
      </c>
      <c r="BY433" s="29">
        <f>ROUND(IF(Параметри!$K$77="No",CC433,CC433*Параметри!$K$78)+AG433,1)</f>
        <v>8939.9</v>
      </c>
      <c r="BZ433" s="29">
        <f>ROUND(IF(Параметри!$K$77="No",BF433,BF433*Параметри!$K$78),1)</f>
        <v>0</v>
      </c>
      <c r="CA433" s="29">
        <f>ROUND(IF(Параметри!$K$77="No",BI433,BI433*Параметри!$K$78),1)</f>
        <v>0</v>
      </c>
      <c r="CB433" s="29">
        <f>ROUND(IF(Параметри!$K$77="No",BJ433,BJ433*Параметри!$K$78),1)</f>
        <v>0</v>
      </c>
      <c r="CC433" s="29">
        <f t="shared" si="56"/>
        <v>9933.2277236451791</v>
      </c>
    </row>
    <row r="434" spans="1:81">
      <c r="A434" s="9">
        <v>433</v>
      </c>
      <c r="B434" s="9" t="s">
        <v>3148</v>
      </c>
      <c r="C434" s="9" t="s">
        <v>3148</v>
      </c>
      <c r="D434" s="9" t="s">
        <v>3523</v>
      </c>
      <c r="E434" s="9" t="s">
        <v>24</v>
      </c>
      <c r="F434" s="9" t="s">
        <v>3563</v>
      </c>
      <c r="G434" s="9" t="s">
        <v>914</v>
      </c>
      <c r="H434" s="29">
        <f>SUM('Дані з ДІСО'!J434:L434)</f>
        <v>208.5</v>
      </c>
      <c r="I434" s="29">
        <f>SUM('Дані з ДІСО'!G434:I434)</f>
        <v>16</v>
      </c>
      <c r="J434" s="29">
        <f>SUM('Дані з ДІСО'!P434:R434)</f>
        <v>0</v>
      </c>
      <c r="K434" s="29">
        <f>SUM('Дані з ДІСО'!V434:X434)</f>
        <v>0</v>
      </c>
      <c r="L434" s="40">
        <f>ROUNDUP('Дані з ДІСО'!J434/'Коефіцієнти АТО'!$R434,0)</f>
        <v>7</v>
      </c>
      <c r="M434" s="40">
        <f>ROUNDUP('Дані з ДІСО'!K434/'Коефіцієнти АТО'!$R434,0)</f>
        <v>11</v>
      </c>
      <c r="N434" s="40">
        <f>ROUNDUP('Дані з ДІСО'!L434/'Коефіцієнти АТО'!$R434,0)</f>
        <v>2</v>
      </c>
      <c r="O434" s="59">
        <f>(L434*Параметри!$K$32+M434*Параметри!$L$32+N434*Параметри!$M$32)/18</f>
        <v>32.872222222222227</v>
      </c>
      <c r="P434" s="41">
        <f>IF(H434=0,"",'Дані з ДІСО'!Y434/H434)</f>
        <v>0</v>
      </c>
      <c r="Q434" s="29">
        <f>IF(H434=0,"",(1+0.25*P434)*O434*Параметри!$K$51)</f>
        <v>6732.8954894906228</v>
      </c>
      <c r="R434" s="29">
        <f>IF(H434=0,"",Q434*'Коефіцієнти АТО'!T434)</f>
        <v>114.4592233213406</v>
      </c>
      <c r="S434" s="29">
        <f>IF(H434=0,"",H434*(1+0.25*P434)*Параметри!$K$66*Параметри!$K$20/1000)</f>
        <v>0</v>
      </c>
      <c r="T434" s="29">
        <f>IF(H434=0,"",H434*(1+0.25*P434)*'Коефіцієнти АТО'!$S434*Параметри!$K$20/1000)</f>
        <v>1051.6648897335385</v>
      </c>
      <c r="U434" s="29">
        <f t="shared" si="57"/>
        <v>7899.0196025455025</v>
      </c>
      <c r="V434" s="29">
        <f t="shared" si="58"/>
        <v>7899.0196025455025</v>
      </c>
      <c r="W434" s="40">
        <f>ROUNDUP('Дані з ДІСО'!P434/Параметри!$K$24,0)</f>
        <v>0</v>
      </c>
      <c r="X434" s="40">
        <f>ROUNDUP('Дані з ДІСО'!Q434/Параметри!$K$24,0)</f>
        <v>0</v>
      </c>
      <c r="Y434" s="40">
        <f>ROUNDUP('Дані з ДІСО'!R434/Параметри!$K$24,0)</f>
        <v>0</v>
      </c>
      <c r="Z434" s="59">
        <f>(W434*Параметри!$K$33+X434*Параметри!$L$33+Y434*Параметри!$M$33)/18</f>
        <v>0</v>
      </c>
      <c r="AA434" s="41">
        <f>IF(J434=0,0,'Дані з ДІСО'!AA434/J434)</f>
        <v>0</v>
      </c>
      <c r="AB434" s="29">
        <f>(1+0.25*AA434)*Z434*Параметри!$K$51</f>
        <v>0</v>
      </c>
      <c r="AC434" s="29">
        <f>AB434*'Коефіцієнти АТО'!U434</f>
        <v>0</v>
      </c>
      <c r="AD434" s="29">
        <f>J434*(1+0.25*AA434)*Параметри!$K$66*Параметри!$K$20/1000</f>
        <v>0</v>
      </c>
      <c r="AE434" s="29">
        <f>(1+0.25*AA434)*J434*'Коефіцієнти АТО'!S434*Параметри!$K$20/1000</f>
        <v>0</v>
      </c>
      <c r="AF434" s="29">
        <f t="shared" si="54"/>
        <v>0</v>
      </c>
      <c r="AG434" s="29">
        <v>0</v>
      </c>
      <c r="AH434" s="40">
        <v>5</v>
      </c>
      <c r="AI434" s="40">
        <v>0</v>
      </c>
      <c r="AJ434" s="40">
        <f t="shared" si="55"/>
        <v>0</v>
      </c>
      <c r="AK434" s="29">
        <f>(AH434+AI434)*(1+0.25*AJ434)*Параметри!$K$53</f>
        <v>897.14637848000029</v>
      </c>
      <c r="AL434" s="29">
        <f>ROUNDUP(('Дані з ДІСО'!AU434+'Дані з ДІСО'!AW434)/Параметри!$K$28,0)</f>
        <v>0</v>
      </c>
      <c r="AM434" s="64">
        <f>AL434*Параметри!$M$35/18</f>
        <v>0</v>
      </c>
      <c r="AN434" s="29">
        <f>IF(AL434=0,0,'Дані з ДІСО'!AW434/SUM('Дані з ДІСО'!AU434,'Дані з ДІСО'!AW434))</f>
        <v>0</v>
      </c>
      <c r="AO434" s="29">
        <f>(1+0.25*AN434)*AM434*Параметри!$K$51</f>
        <v>0</v>
      </c>
      <c r="AP434" s="40">
        <f>ROUNDUP(('Дані з ДІСО'!AE434+'Дані не з ДІСО'!E434+'Дані не з ДІСО'!G434)/Параметри!$K$69,0)</f>
        <v>0</v>
      </c>
      <c r="AQ434" s="40">
        <f t="shared" si="59"/>
        <v>0</v>
      </c>
      <c r="AR434" s="40">
        <f>IF(AP434=0,0,('Дані з ДІСО'!AH434+'Дані не з ДІСО'!G434)/('Дані з ДІСО'!AE434+'Дані не з ДІСО'!E434+'Дані не з ДІСО'!G434))</f>
        <v>0</v>
      </c>
      <c r="AS434" s="29">
        <f>AQ434*(1+0.25*AR434)*Параметри!$K$51</f>
        <v>0</v>
      </c>
      <c r="AT434" s="40">
        <f>ROUNDUP('Дані з ДІСО'!AF434/Параметри!$K$70,0)</f>
        <v>0</v>
      </c>
      <c r="AU434" s="40">
        <f t="shared" si="60"/>
        <v>0</v>
      </c>
      <c r="AV434" s="40">
        <f>IF(AT434=0,0,'Дані з ДІСО'!AI434/'Дані з ДІСО'!AF434)</f>
        <v>0</v>
      </c>
      <c r="AW434" s="29">
        <f>AU434*(1+0.25*AV434)*Параметри!$K$51</f>
        <v>0</v>
      </c>
      <c r="AX434" s="40">
        <f>ROUNDUP('Дані з ДІСО'!AR434/Параметри!$K$29,0)</f>
        <v>0</v>
      </c>
      <c r="AY434" s="40">
        <f>ROUNDUP('Дані з ДІСО'!AS434/Параметри!$K$29,0)</f>
        <v>0</v>
      </c>
      <c r="AZ434" s="40">
        <f>ROUNDUP('Дані з ДІСО'!AT434/Параметри!$K$29,0)</f>
        <v>0</v>
      </c>
      <c r="BA434" s="64">
        <f>(AX434*Параметри!$K$32+AY434*Параметри!$L$32+AZ434*Параметри!$M$32)/18</f>
        <v>0</v>
      </c>
      <c r="BB434" s="29">
        <f>(BA434*Параметри!$K$51+SUM('Дані з ДІСО'!AR434:AT434)*Параметри!$K$48*Параметри!$K$20/1000)*Параметри!$K$74</f>
        <v>0</v>
      </c>
      <c r="BC434" s="40">
        <f>ROUNDUP(('Дані не з ДІСО'!I434+'Дані не з ДІСО'!K434)/Параметри!$K$26,0)</f>
        <v>0</v>
      </c>
      <c r="BD434" s="29">
        <f>BC434*Параметри!$M$36/18</f>
        <v>0</v>
      </c>
      <c r="BE434" s="40">
        <f>IF(BC434=0,0,'Дані не з ДІСО'!K434/('Дані не з ДІСО'!I434+'Дані не з ДІСО'!K434))</f>
        <v>0</v>
      </c>
      <c r="BF434" s="29">
        <f>(1+0.25*BE434)*BD434*Параметри!$K$51</f>
        <v>0</v>
      </c>
      <c r="BG434" s="40">
        <f>ROUNDUP('Дані не з ДІСО'!M434/Параметри!$K$27,0)</f>
        <v>0</v>
      </c>
      <c r="BH434" s="40">
        <f>BG434*Параметри!$M$37/18</f>
        <v>0</v>
      </c>
      <c r="BI434" s="29">
        <f>BH434*Параметри!$K$51</f>
        <v>0</v>
      </c>
      <c r="BJ434" s="29">
        <f>'Дані не з ДІСО'!N434*Параметри!$K$76</f>
        <v>0</v>
      </c>
      <c r="BK434" s="40">
        <f>ROUNDUP('Дані з ДІСО'!V434/Параметри!$K$25,0)</f>
        <v>0</v>
      </c>
      <c r="BL434" s="40">
        <f>ROUNDUP('Дані з ДІСО'!W434/Параметри!$K$25,0)</f>
        <v>0</v>
      </c>
      <c r="BM434" s="40">
        <f>ROUNDUP('Дані з ДІСО'!X434/Параметри!$K$25,0)</f>
        <v>0</v>
      </c>
      <c r="BN434" s="40">
        <f>(BK434*Параметри!$K$34+BL434*Параметри!$L$34+BM434*Параметри!$M$34)/18</f>
        <v>0</v>
      </c>
      <c r="BO434" s="40">
        <f>IF(K434=0,0,'Дані з ДІСО'!AC434/K434)</f>
        <v>0</v>
      </c>
      <c r="BP434" s="29">
        <f>(1+0.25*BO434)*BN434*Параметри!$K$51</f>
        <v>0</v>
      </c>
      <c r="BQ434" s="29">
        <f>BP434*'Коефіцієнти АТО'!U434</f>
        <v>0</v>
      </c>
      <c r="BR434" s="29">
        <f>K434*(1+0.25*BO434)*Параметри!$K$66*Параметри!$K$20/1000</f>
        <v>0</v>
      </c>
      <c r="BS434" s="29">
        <f>(1+0.25*BO434)*K434*'Коефіцієнти АТО'!S434*Параметри!$K$20/1000</f>
        <v>0</v>
      </c>
      <c r="BT434" s="29">
        <f t="shared" si="61"/>
        <v>0</v>
      </c>
      <c r="BU434" s="40">
        <f>ROUNDUP('Дані з ДІСО'!AG434/Параметри!$K$71,0)</f>
        <v>0</v>
      </c>
      <c r="BV434" s="40">
        <f t="shared" si="62"/>
        <v>0</v>
      </c>
      <c r="BW434" s="40">
        <f>IF('Дані з ДІСО'!AG434=0,0,'Дані з ДІСО'!AJ434/'Дані з ДІСО'!AG434)</f>
        <v>0</v>
      </c>
      <c r="BX434" s="29">
        <f>BV434*(1+0.25*BW434)*Параметри!$K$51</f>
        <v>0</v>
      </c>
      <c r="BY434" s="29">
        <f>ROUND(IF(Параметри!$K$77="No",CC434,CC434*Параметри!$K$78)+AG434,1)</f>
        <v>7916.5</v>
      </c>
      <c r="BZ434" s="29">
        <f>ROUND(IF(Параметри!$K$77="No",BF434,BF434*Параметри!$K$78),1)</f>
        <v>0</v>
      </c>
      <c r="CA434" s="29">
        <f>ROUND(IF(Параметри!$K$77="No",BI434,BI434*Параметри!$K$78),1)</f>
        <v>0</v>
      </c>
      <c r="CB434" s="29">
        <f>ROUND(IF(Параметри!$K$77="No",BJ434,BJ434*Параметри!$K$78),1)</f>
        <v>0</v>
      </c>
      <c r="CC434" s="29">
        <f t="shared" si="56"/>
        <v>8796.1659810255023</v>
      </c>
    </row>
    <row r="435" spans="1:81">
      <c r="A435" s="9">
        <v>434</v>
      </c>
      <c r="B435" s="9" t="s">
        <v>3151</v>
      </c>
      <c r="C435" s="9" t="s">
        <v>3151</v>
      </c>
      <c r="D435" s="9" t="s">
        <v>3523</v>
      </c>
      <c r="E435" s="9" t="s">
        <v>29</v>
      </c>
      <c r="F435" s="9" t="s">
        <v>3358</v>
      </c>
      <c r="G435" s="9" t="s">
        <v>916</v>
      </c>
      <c r="H435" s="29">
        <f>SUM('Дані з ДІСО'!J435:L435)</f>
        <v>330.5</v>
      </c>
      <c r="I435" s="29">
        <f>SUM('Дані з ДІСО'!G435:I435)</f>
        <v>18</v>
      </c>
      <c r="J435" s="29">
        <f>SUM('Дані з ДІСО'!P435:R435)</f>
        <v>0</v>
      </c>
      <c r="K435" s="29">
        <f>SUM('Дані з ДІСО'!V435:X435)</f>
        <v>0</v>
      </c>
      <c r="L435" s="40">
        <f>ROUNDUP('Дані з ДІСО'!J435/'Коефіцієнти АТО'!$R435,0)</f>
        <v>8</v>
      </c>
      <c r="M435" s="40">
        <f>ROUNDUP('Дані з ДІСО'!K435/'Коефіцієнти АТО'!$R435,0)</f>
        <v>13</v>
      </c>
      <c r="N435" s="40">
        <f>ROUNDUP('Дані з ДІСО'!L435/'Коефіцієнти АТО'!$R435,0)</f>
        <v>4</v>
      </c>
      <c r="O435" s="59">
        <f>(L435*Параметри!$K$32+M435*Параметри!$L$32+N435*Параметри!$M$32)/18</f>
        <v>41.727777777777781</v>
      </c>
      <c r="P435" s="41">
        <f>IF(H435=0,"",'Дані з ДІСО'!Y435/H435)</f>
        <v>0</v>
      </c>
      <c r="Q435" s="29">
        <f>IF(H435=0,"",(1+0.25*P435)*O435*Параметри!$K$51)</f>
        <v>8546.6922463349783</v>
      </c>
      <c r="R435" s="29">
        <f>IF(H435=0,"",Q435*'Коефіцієнти АТО'!T435)</f>
        <v>145.29376818769464</v>
      </c>
      <c r="S435" s="29">
        <f>IF(H435=0,"",H435*(1+0.25*P435)*Параметри!$K$66*Параметри!$K$20/1000)</f>
        <v>0</v>
      </c>
      <c r="T435" s="29">
        <f>IF(H435=0,"",H435*(1+0.25*P435)*'Коефіцієнти АТО'!$S435*Параметри!$K$20/1000)</f>
        <v>1509.7608081745489</v>
      </c>
      <c r="U435" s="29">
        <f t="shared" si="57"/>
        <v>10201.746822697221</v>
      </c>
      <c r="V435" s="29">
        <f t="shared" si="58"/>
        <v>10201.746822697221</v>
      </c>
      <c r="W435" s="40">
        <f>ROUNDUP('Дані з ДІСО'!P435/Параметри!$K$24,0)</f>
        <v>0</v>
      </c>
      <c r="X435" s="40">
        <f>ROUNDUP('Дані з ДІСО'!Q435/Параметри!$K$24,0)</f>
        <v>0</v>
      </c>
      <c r="Y435" s="40">
        <f>ROUNDUP('Дані з ДІСО'!R435/Параметри!$K$24,0)</f>
        <v>0</v>
      </c>
      <c r="Z435" s="59">
        <f>(W435*Параметри!$K$33+X435*Параметри!$L$33+Y435*Параметри!$M$33)/18</f>
        <v>0</v>
      </c>
      <c r="AA435" s="41">
        <f>IF(J435=0,0,'Дані з ДІСО'!AA435/J435)</f>
        <v>0</v>
      </c>
      <c r="AB435" s="29">
        <f>(1+0.25*AA435)*Z435*Параметри!$K$51</f>
        <v>0</v>
      </c>
      <c r="AC435" s="29">
        <f>AB435*'Коефіцієнти АТО'!U435</f>
        <v>0</v>
      </c>
      <c r="AD435" s="29">
        <f>J435*(1+0.25*AA435)*Параметри!$K$66*Параметри!$K$20/1000</f>
        <v>0</v>
      </c>
      <c r="AE435" s="29">
        <f>(1+0.25*AA435)*J435*'Коефіцієнти АТО'!S435*Параметри!$K$20/1000</f>
        <v>0</v>
      </c>
      <c r="AF435" s="29">
        <f t="shared" si="54"/>
        <v>0</v>
      </c>
      <c r="AG435" s="29">
        <v>0</v>
      </c>
      <c r="AH435" s="40">
        <v>3</v>
      </c>
      <c r="AI435" s="40">
        <v>0</v>
      </c>
      <c r="AJ435" s="40">
        <f t="shared" si="55"/>
        <v>0</v>
      </c>
      <c r="AK435" s="29">
        <f>(AH435+AI435)*(1+0.25*AJ435)*Параметри!$K$53</f>
        <v>538.28782708800009</v>
      </c>
      <c r="AL435" s="29">
        <f>ROUNDUP(('Дані з ДІСО'!AU435+'Дані з ДІСО'!AW435)/Параметри!$K$28,0)</f>
        <v>0</v>
      </c>
      <c r="AM435" s="64">
        <f>AL435*Параметри!$M$35/18</f>
        <v>0</v>
      </c>
      <c r="AN435" s="29">
        <f>IF(AL435=0,0,'Дані з ДІСО'!AW435/SUM('Дані з ДІСО'!AU435,'Дані з ДІСО'!AW435))</f>
        <v>0</v>
      </c>
      <c r="AO435" s="29">
        <f>(1+0.25*AN435)*AM435*Параметри!$K$51</f>
        <v>0</v>
      </c>
      <c r="AP435" s="40">
        <f>ROUNDUP(('Дані з ДІСО'!AE435+'Дані не з ДІСО'!E435+'Дані не з ДІСО'!G435)/Параметри!$K$69,0)</f>
        <v>0</v>
      </c>
      <c r="AQ435" s="40">
        <f t="shared" si="59"/>
        <v>0</v>
      </c>
      <c r="AR435" s="40">
        <f>IF(AP435=0,0,('Дані з ДІСО'!AH435+'Дані не з ДІСО'!G435)/('Дані з ДІСО'!AE435+'Дані не з ДІСО'!E435+'Дані не з ДІСО'!G435))</f>
        <v>0</v>
      </c>
      <c r="AS435" s="29">
        <f>AQ435*(1+0.25*AR435)*Параметри!$K$51</f>
        <v>0</v>
      </c>
      <c r="AT435" s="40">
        <f>ROUNDUP('Дані з ДІСО'!AF435/Параметри!$K$70,0)</f>
        <v>0</v>
      </c>
      <c r="AU435" s="40">
        <f t="shared" si="60"/>
        <v>0</v>
      </c>
      <c r="AV435" s="40">
        <f>IF(AT435=0,0,'Дані з ДІСО'!AI435/'Дані з ДІСО'!AF435)</f>
        <v>0</v>
      </c>
      <c r="AW435" s="29">
        <f>AU435*(1+0.25*AV435)*Параметри!$K$51</f>
        <v>0</v>
      </c>
      <c r="AX435" s="40">
        <f>ROUNDUP('Дані з ДІСО'!AR435/Параметри!$K$29,0)</f>
        <v>0</v>
      </c>
      <c r="AY435" s="40">
        <f>ROUNDUP('Дані з ДІСО'!AS435/Параметри!$K$29,0)</f>
        <v>0</v>
      </c>
      <c r="AZ435" s="40">
        <f>ROUNDUP('Дані з ДІСО'!AT435/Параметри!$K$29,0)</f>
        <v>0</v>
      </c>
      <c r="BA435" s="64">
        <f>(AX435*Параметри!$K$32+AY435*Параметри!$L$32+AZ435*Параметри!$M$32)/18</f>
        <v>0</v>
      </c>
      <c r="BB435" s="29">
        <f>(BA435*Параметри!$K$51+SUM('Дані з ДІСО'!AR435:AT435)*Параметри!$K$48*Параметри!$K$20/1000)*Параметри!$K$74</f>
        <v>0</v>
      </c>
      <c r="BC435" s="40">
        <f>ROUNDUP(('Дані не з ДІСО'!I435+'Дані не з ДІСО'!K435)/Параметри!$K$26,0)</f>
        <v>0</v>
      </c>
      <c r="BD435" s="29">
        <f>BC435*Параметри!$M$36/18</f>
        <v>0</v>
      </c>
      <c r="BE435" s="40">
        <f>IF(BC435=0,0,'Дані не з ДІСО'!K435/('Дані не з ДІСО'!I435+'Дані не з ДІСО'!K435))</f>
        <v>0</v>
      </c>
      <c r="BF435" s="29">
        <f>(1+0.25*BE435)*BD435*Параметри!$K$51</f>
        <v>0</v>
      </c>
      <c r="BG435" s="40">
        <f>ROUNDUP('Дані не з ДІСО'!M435/Параметри!$K$27,0)</f>
        <v>0</v>
      </c>
      <c r="BH435" s="40">
        <f>BG435*Параметри!$M$37/18</f>
        <v>0</v>
      </c>
      <c r="BI435" s="29">
        <f>BH435*Параметри!$K$51</f>
        <v>0</v>
      </c>
      <c r="BJ435" s="29">
        <f>'Дані не з ДІСО'!N435*Параметри!$K$76</f>
        <v>0</v>
      </c>
      <c r="BK435" s="40">
        <f>ROUNDUP('Дані з ДІСО'!V435/Параметри!$K$25,0)</f>
        <v>0</v>
      </c>
      <c r="BL435" s="40">
        <f>ROUNDUP('Дані з ДІСО'!W435/Параметри!$K$25,0)</f>
        <v>0</v>
      </c>
      <c r="BM435" s="40">
        <f>ROUNDUP('Дані з ДІСО'!X435/Параметри!$K$25,0)</f>
        <v>0</v>
      </c>
      <c r="BN435" s="40">
        <f>(BK435*Параметри!$K$34+BL435*Параметри!$L$34+BM435*Параметри!$M$34)/18</f>
        <v>0</v>
      </c>
      <c r="BO435" s="40">
        <f>IF(K435=0,0,'Дані з ДІСО'!AC435/K435)</f>
        <v>0</v>
      </c>
      <c r="BP435" s="29">
        <f>(1+0.25*BO435)*BN435*Параметри!$K$51</f>
        <v>0</v>
      </c>
      <c r="BQ435" s="29">
        <f>BP435*'Коефіцієнти АТО'!U435</f>
        <v>0</v>
      </c>
      <c r="BR435" s="29">
        <f>K435*(1+0.25*BO435)*Параметри!$K$66*Параметри!$K$20/1000</f>
        <v>0</v>
      </c>
      <c r="BS435" s="29">
        <f>(1+0.25*BO435)*K435*'Коефіцієнти АТО'!S435*Параметри!$K$20/1000</f>
        <v>0</v>
      </c>
      <c r="BT435" s="29">
        <f t="shared" si="61"/>
        <v>0</v>
      </c>
      <c r="BU435" s="40">
        <f>ROUNDUP('Дані з ДІСО'!AG435/Параметри!$K$71,0)</f>
        <v>0</v>
      </c>
      <c r="BV435" s="40">
        <f t="shared" si="62"/>
        <v>0</v>
      </c>
      <c r="BW435" s="40">
        <f>IF('Дані з ДІСО'!AG435=0,0,'Дані з ДІСО'!AJ435/'Дані з ДІСО'!AG435)</f>
        <v>0</v>
      </c>
      <c r="BX435" s="29">
        <f>BV435*(1+0.25*BW435)*Параметри!$K$51</f>
        <v>0</v>
      </c>
      <c r="BY435" s="29">
        <f>ROUND(IF(Параметри!$K$77="No",CC435,CC435*Параметри!$K$78)+AG435,1)</f>
        <v>9666</v>
      </c>
      <c r="BZ435" s="29">
        <f>ROUND(IF(Параметри!$K$77="No",BF435,BF435*Параметри!$K$78),1)</f>
        <v>0</v>
      </c>
      <c r="CA435" s="29">
        <f>ROUND(IF(Параметри!$K$77="No",BI435,BI435*Параметри!$K$78),1)</f>
        <v>0</v>
      </c>
      <c r="CB435" s="29">
        <f>ROUND(IF(Параметри!$K$77="No",BJ435,BJ435*Параметри!$K$78),1)</f>
        <v>0</v>
      </c>
      <c r="CC435" s="29">
        <f t="shared" si="56"/>
        <v>10740.034649785222</v>
      </c>
    </row>
    <row r="436" spans="1:81">
      <c r="A436" s="9">
        <v>435</v>
      </c>
      <c r="B436" s="9" t="s">
        <v>3145</v>
      </c>
      <c r="C436" s="9" t="s">
        <v>3146</v>
      </c>
      <c r="D436" s="9" t="s">
        <v>3523</v>
      </c>
      <c r="E436" s="9" t="s">
        <v>21</v>
      </c>
      <c r="F436" s="9" t="s">
        <v>3564</v>
      </c>
      <c r="G436" s="9" t="s">
        <v>918</v>
      </c>
      <c r="H436" s="29">
        <f>SUM('Дані з ДІСО'!J436:L436)</f>
        <v>2294</v>
      </c>
      <c r="I436" s="29">
        <f>SUM('Дані з ДІСО'!G436:I436)</f>
        <v>111</v>
      </c>
      <c r="J436" s="29">
        <f>SUM('Дані з ДІСО'!P436:R436)</f>
        <v>0</v>
      </c>
      <c r="K436" s="29">
        <f>SUM('Дані з ДІСО'!V436:X436)</f>
        <v>0</v>
      </c>
      <c r="L436" s="40">
        <f>ROUNDUP('Дані з ДІСО'!J436/'Коефіцієнти АТО'!$R436,0)</f>
        <v>47</v>
      </c>
      <c r="M436" s="40">
        <f>ROUNDUP('Дані з ДІСО'!K436/'Коефіцієнти АТО'!$R436,0)</f>
        <v>68</v>
      </c>
      <c r="N436" s="40">
        <f>ROUNDUP('Дані з ДІСО'!L436/'Коефіцієнти АТО'!$R436,0)</f>
        <v>13</v>
      </c>
      <c r="O436" s="59">
        <f>(L436*Параметри!$K$32+M436*Параметри!$L$32+N436*Параметри!$M$32)/18</f>
        <v>209.22777777777779</v>
      </c>
      <c r="P436" s="41">
        <f>IF(H436=0,"",'Дані з ДІСО'!Y436/H436)</f>
        <v>0</v>
      </c>
      <c r="Q436" s="29">
        <f>IF(H436=0,"",(1+0.25*P436)*O436*Параметри!$K$51)</f>
        <v>42854.077578114979</v>
      </c>
      <c r="R436" s="29">
        <f>IF(H436=0,"",Q436*'Коефіцієнти АТО'!T436)</f>
        <v>728.51931882795463</v>
      </c>
      <c r="S436" s="29">
        <f>IF(H436=0,"",H436*(1+0.25*P436)*Параметри!$K$66*Параметри!$K$20/1000)</f>
        <v>0</v>
      </c>
      <c r="T436" s="29">
        <f>IF(H436=0,"",H436*(1+0.25*P436)*'Коефіцієнти АТО'!$S436*Параметри!$K$20/1000)</f>
        <v>7204.4826462701521</v>
      </c>
      <c r="U436" s="29">
        <f t="shared" si="57"/>
        <v>50787.079543213084</v>
      </c>
      <c r="V436" s="29">
        <f t="shared" si="58"/>
        <v>50787.079543213084</v>
      </c>
      <c r="W436" s="40">
        <f>ROUNDUP('Дані з ДІСО'!P436/Параметри!$K$24,0)</f>
        <v>0</v>
      </c>
      <c r="X436" s="40">
        <f>ROUNDUP('Дані з ДІСО'!Q436/Параметри!$K$24,0)</f>
        <v>0</v>
      </c>
      <c r="Y436" s="40">
        <f>ROUNDUP('Дані з ДІСО'!R436/Параметри!$K$24,0)</f>
        <v>0</v>
      </c>
      <c r="Z436" s="59">
        <f>(W436*Параметри!$K$33+X436*Параметри!$L$33+Y436*Параметри!$M$33)/18</f>
        <v>0</v>
      </c>
      <c r="AA436" s="41">
        <f>IF(J436=0,0,'Дані з ДІСО'!AA436/J436)</f>
        <v>0</v>
      </c>
      <c r="AB436" s="29">
        <f>(1+0.25*AA436)*Z436*Параметри!$K$51</f>
        <v>0</v>
      </c>
      <c r="AC436" s="29">
        <f>AB436*'Коефіцієнти АТО'!U436</f>
        <v>0</v>
      </c>
      <c r="AD436" s="29">
        <f>J436*(1+0.25*AA436)*Параметри!$K$66*Параметри!$K$20/1000</f>
        <v>0</v>
      </c>
      <c r="AE436" s="29">
        <f>(1+0.25*AA436)*J436*'Коефіцієнти АТО'!S436*Параметри!$K$20/1000</f>
        <v>0</v>
      </c>
      <c r="AF436" s="29">
        <f t="shared" si="54"/>
        <v>0</v>
      </c>
      <c r="AG436" s="29">
        <v>0</v>
      </c>
      <c r="AH436" s="40">
        <v>8</v>
      </c>
      <c r="AI436" s="40">
        <v>0</v>
      </c>
      <c r="AJ436" s="40">
        <f t="shared" si="55"/>
        <v>0</v>
      </c>
      <c r="AK436" s="29">
        <f>(AH436+AI436)*(1+0.25*AJ436)*Параметри!$K$53</f>
        <v>1435.4342055680004</v>
      </c>
      <c r="AL436" s="29">
        <f>ROUNDUP(('Дані з ДІСО'!AU436+'Дані з ДІСО'!AW436)/Параметри!$K$28,0)</f>
        <v>4</v>
      </c>
      <c r="AM436" s="64">
        <f>AL436*Параметри!$M$35/18</f>
        <v>5.1111111111111107</v>
      </c>
      <c r="AN436" s="29">
        <f>IF(AL436=0,0,'Дані з ДІСО'!AW436/SUM('Дані з ДІСО'!AU436,'Дані з ДІСО'!AW436))</f>
        <v>0</v>
      </c>
      <c r="AO436" s="29">
        <f>(1+0.25*AN436)*AM436*Параметри!$K$51</f>
        <v>1046.858855895111</v>
      </c>
      <c r="AP436" s="40">
        <f>ROUNDUP(('Дані з ДІСО'!AE436+'Дані не з ДІСО'!E436+'Дані не з ДІСО'!G436)/Параметри!$K$69,0)</f>
        <v>0</v>
      </c>
      <c r="AQ436" s="40">
        <f t="shared" si="59"/>
        <v>0</v>
      </c>
      <c r="AR436" s="40">
        <f>IF(AP436=0,0,('Дані з ДІСО'!AH436+'Дані не з ДІСО'!G436)/('Дані з ДІСО'!AE436+'Дані не з ДІСО'!E436+'Дані не з ДІСО'!G436))</f>
        <v>0</v>
      </c>
      <c r="AS436" s="29">
        <f>AQ436*(1+0.25*AR436)*Параметри!$K$51</f>
        <v>0</v>
      </c>
      <c r="AT436" s="40">
        <f>ROUNDUP('Дані з ДІСО'!AF436/Параметри!$K$70,0)</f>
        <v>0</v>
      </c>
      <c r="AU436" s="40">
        <f t="shared" si="60"/>
        <v>0</v>
      </c>
      <c r="AV436" s="40">
        <f>IF(AT436=0,0,'Дані з ДІСО'!AI436/'Дані з ДІСО'!AF436)</f>
        <v>0</v>
      </c>
      <c r="AW436" s="29">
        <f>AU436*(1+0.25*AV436)*Параметри!$K$51</f>
        <v>0</v>
      </c>
      <c r="AX436" s="40">
        <f>ROUNDUP('Дані з ДІСО'!AR436/Параметри!$K$29,0)</f>
        <v>0</v>
      </c>
      <c r="AY436" s="40">
        <f>ROUNDUP('Дані з ДІСО'!AS436/Параметри!$K$29,0)</f>
        <v>0</v>
      </c>
      <c r="AZ436" s="40">
        <f>ROUNDUP('Дані з ДІСО'!AT436/Параметри!$K$29,0)</f>
        <v>0</v>
      </c>
      <c r="BA436" s="64">
        <f>(AX436*Параметри!$K$32+AY436*Параметри!$L$32+AZ436*Параметри!$M$32)/18</f>
        <v>0</v>
      </c>
      <c r="BB436" s="29">
        <f>(BA436*Параметри!$K$51+SUM('Дані з ДІСО'!AR436:AT436)*Параметри!$K$48*Параметри!$K$20/1000)*Параметри!$K$74</f>
        <v>0</v>
      </c>
      <c r="BC436" s="40">
        <f>ROUNDUP(('Дані не з ДІСО'!I436+'Дані не з ДІСО'!K436)/Параметри!$K$26,0)</f>
        <v>0</v>
      </c>
      <c r="BD436" s="29">
        <f>BC436*Параметри!$M$36/18</f>
        <v>0</v>
      </c>
      <c r="BE436" s="40">
        <f>IF(BC436=0,0,'Дані не з ДІСО'!K436/('Дані не з ДІСО'!I436+'Дані не з ДІСО'!K436))</f>
        <v>0</v>
      </c>
      <c r="BF436" s="29">
        <f>(1+0.25*BE436)*BD436*Параметри!$K$51</f>
        <v>0</v>
      </c>
      <c r="BG436" s="40">
        <f>ROUNDUP('Дані не з ДІСО'!M436/Параметри!$K$27,0)</f>
        <v>0</v>
      </c>
      <c r="BH436" s="40">
        <f>BG436*Параметри!$M$37/18</f>
        <v>0</v>
      </c>
      <c r="BI436" s="29">
        <f>BH436*Параметри!$K$51</f>
        <v>0</v>
      </c>
      <c r="BJ436" s="29">
        <f>'Дані не з ДІСО'!N436*Параметри!$K$76</f>
        <v>0</v>
      </c>
      <c r="BK436" s="40">
        <f>ROUNDUP('Дані з ДІСО'!V436/Параметри!$K$25,0)</f>
        <v>0</v>
      </c>
      <c r="BL436" s="40">
        <f>ROUNDUP('Дані з ДІСО'!W436/Параметри!$K$25,0)</f>
        <v>0</v>
      </c>
      <c r="BM436" s="40">
        <f>ROUNDUP('Дані з ДІСО'!X436/Параметри!$K$25,0)</f>
        <v>0</v>
      </c>
      <c r="BN436" s="40">
        <f>(BK436*Параметри!$K$34+BL436*Параметри!$L$34+BM436*Параметри!$M$34)/18</f>
        <v>0</v>
      </c>
      <c r="BO436" s="40">
        <f>IF(K436=0,0,'Дані з ДІСО'!AC436/K436)</f>
        <v>0</v>
      </c>
      <c r="BP436" s="29">
        <f>(1+0.25*BO436)*BN436*Параметри!$K$51</f>
        <v>0</v>
      </c>
      <c r="BQ436" s="29">
        <f>BP436*'Коефіцієнти АТО'!U436</f>
        <v>0</v>
      </c>
      <c r="BR436" s="29">
        <f>K436*(1+0.25*BO436)*Параметри!$K$66*Параметри!$K$20/1000</f>
        <v>0</v>
      </c>
      <c r="BS436" s="29">
        <f>(1+0.25*BO436)*K436*'Коефіцієнти АТО'!S436*Параметри!$K$20/1000</f>
        <v>0</v>
      </c>
      <c r="BT436" s="29">
        <f t="shared" si="61"/>
        <v>0</v>
      </c>
      <c r="BU436" s="40">
        <f>ROUNDUP('Дані з ДІСО'!AG436/Параметри!$K$71,0)</f>
        <v>0</v>
      </c>
      <c r="BV436" s="40">
        <f t="shared" si="62"/>
        <v>0</v>
      </c>
      <c r="BW436" s="40">
        <f>IF('Дані з ДІСО'!AG436=0,0,'Дані з ДІСО'!AJ436/'Дані з ДІСО'!AG436)</f>
        <v>0</v>
      </c>
      <c r="BX436" s="29">
        <f>BV436*(1+0.25*BW436)*Параметри!$K$51</f>
        <v>0</v>
      </c>
      <c r="BY436" s="29">
        <f>ROUND(IF(Параметри!$K$77="No",CC436,CC436*Параметри!$K$78)+AG436,1)</f>
        <v>47942.400000000001</v>
      </c>
      <c r="BZ436" s="29">
        <f>ROUND(IF(Параметри!$K$77="No",BF436,BF436*Параметри!$K$78),1)</f>
        <v>0</v>
      </c>
      <c r="CA436" s="29">
        <f>ROUND(IF(Параметри!$K$77="No",BI436,BI436*Параметри!$K$78),1)</f>
        <v>0</v>
      </c>
      <c r="CB436" s="29">
        <f>ROUND(IF(Параметри!$K$77="No",BJ436,BJ436*Параметри!$K$78),1)</f>
        <v>0</v>
      </c>
      <c r="CC436" s="29">
        <f t="shared" si="56"/>
        <v>53269.372604676195</v>
      </c>
    </row>
    <row r="437" spans="1:81">
      <c r="A437" s="9">
        <v>436</v>
      </c>
      <c r="B437" s="9" t="s">
        <v>3145</v>
      </c>
      <c r="C437" s="9" t="s">
        <v>3146</v>
      </c>
      <c r="D437" s="9" t="s">
        <v>3523</v>
      </c>
      <c r="E437" s="9" t="s">
        <v>21</v>
      </c>
      <c r="F437" s="9" t="s">
        <v>3565</v>
      </c>
      <c r="G437" s="9" t="s">
        <v>920</v>
      </c>
      <c r="H437" s="29">
        <f>SUM('Дані з ДІСО'!J437:L437)</f>
        <v>2164</v>
      </c>
      <c r="I437" s="29">
        <f>SUM('Дані з ДІСО'!G437:I437)</f>
        <v>78</v>
      </c>
      <c r="J437" s="29">
        <f>SUM('Дані з ДІСО'!P437:R437)</f>
        <v>0</v>
      </c>
      <c r="K437" s="29">
        <f>SUM('Дані з ДІСО'!V437:X437)</f>
        <v>0</v>
      </c>
      <c r="L437" s="40">
        <f>ROUNDUP('Дані з ДІСО'!J437/'Коефіцієнти АТО'!$R437,0)</f>
        <v>38</v>
      </c>
      <c r="M437" s="40">
        <f>ROUNDUP('Дані з ДІСО'!K437/'Коефіцієнти АТО'!$R437,0)</f>
        <v>53</v>
      </c>
      <c r="N437" s="40">
        <f>ROUNDUP('Дані з ДІСО'!L437/'Коефіцієнти АТО'!$R437,0)</f>
        <v>11</v>
      </c>
      <c r="O437" s="59">
        <f>(L437*Параметри!$K$32+M437*Параметри!$L$32+N437*Параметри!$M$32)/18</f>
        <v>166.53333333333336</v>
      </c>
      <c r="P437" s="41">
        <f>IF(H437=0,"",'Дані з ДІСО'!Y437/H437)</f>
        <v>0</v>
      </c>
      <c r="Q437" s="29">
        <f>IF(H437=0,"",(1+0.25*P437)*O437*Параметри!$K$51)</f>
        <v>34109.392461208539</v>
      </c>
      <c r="R437" s="29">
        <f>IF(H437=0,"",Q437*'Коефіцієнти АТО'!T437)</f>
        <v>2558.2044345906402</v>
      </c>
      <c r="S437" s="29">
        <f>IF(H437=0,"",H437*(1+0.25*P437)*Параметри!$K$66*Параметри!$K$20/1000)</f>
        <v>0</v>
      </c>
      <c r="T437" s="29">
        <f>IF(H437=0,"",H437*(1+0.25*P437)*'Коефіцієнти АТО'!$S437*Параметри!$K$20/1000)</f>
        <v>4736.7508159646786</v>
      </c>
      <c r="U437" s="29">
        <f t="shared" si="57"/>
        <v>41404.347711763854</v>
      </c>
      <c r="V437" s="29">
        <f t="shared" si="58"/>
        <v>41404.347711763854</v>
      </c>
      <c r="W437" s="40">
        <f>ROUNDUP('Дані з ДІСО'!P437/Параметри!$K$24,0)</f>
        <v>0</v>
      </c>
      <c r="X437" s="40">
        <f>ROUNDUP('Дані з ДІСО'!Q437/Параметри!$K$24,0)</f>
        <v>0</v>
      </c>
      <c r="Y437" s="40">
        <f>ROUNDUP('Дані з ДІСО'!R437/Параметри!$K$24,0)</f>
        <v>0</v>
      </c>
      <c r="Z437" s="59">
        <f>(W437*Параметри!$K$33+X437*Параметри!$L$33+Y437*Параметри!$M$33)/18</f>
        <v>0</v>
      </c>
      <c r="AA437" s="41">
        <f>IF(J437=0,0,'Дані з ДІСО'!AA437/J437)</f>
        <v>0</v>
      </c>
      <c r="AB437" s="29">
        <f>(1+0.25*AA437)*Z437*Параметри!$K$51</f>
        <v>0</v>
      </c>
      <c r="AC437" s="29">
        <f>AB437*'Коефіцієнти АТО'!U437</f>
        <v>0</v>
      </c>
      <c r="AD437" s="29">
        <f>J437*(1+0.25*AA437)*Параметри!$K$66*Параметри!$K$20/1000</f>
        <v>0</v>
      </c>
      <c r="AE437" s="29">
        <f>(1+0.25*AA437)*J437*'Коефіцієнти АТО'!S437*Параметри!$K$20/1000</f>
        <v>0</v>
      </c>
      <c r="AF437" s="29">
        <f t="shared" si="54"/>
        <v>0</v>
      </c>
      <c r="AG437" s="29">
        <v>0</v>
      </c>
      <c r="AH437" s="40">
        <v>22</v>
      </c>
      <c r="AI437" s="40">
        <v>0</v>
      </c>
      <c r="AJ437" s="40">
        <f t="shared" si="55"/>
        <v>0</v>
      </c>
      <c r="AK437" s="29">
        <f>(AH437+AI437)*(1+0.25*AJ437)*Параметри!$K$53</f>
        <v>3947.4440653120009</v>
      </c>
      <c r="AL437" s="29">
        <f>ROUNDUP(('Дані з ДІСО'!AU437+'Дані з ДІСО'!AW437)/Параметри!$K$28,0)</f>
        <v>0</v>
      </c>
      <c r="AM437" s="64">
        <f>AL437*Параметри!$M$35/18</f>
        <v>0</v>
      </c>
      <c r="AN437" s="29">
        <f>IF(AL437=0,0,'Дані з ДІСО'!AW437/SUM('Дані з ДІСО'!AU437,'Дані з ДІСО'!AW437))</f>
        <v>0</v>
      </c>
      <c r="AO437" s="29">
        <f>(1+0.25*AN437)*AM437*Параметри!$K$51</f>
        <v>0</v>
      </c>
      <c r="AP437" s="40">
        <f>ROUNDUP(('Дані з ДІСО'!AE437+'Дані не з ДІСО'!E437+'Дані не з ДІСО'!G437)/Параметри!$K$69,0)</f>
        <v>0</v>
      </c>
      <c r="AQ437" s="40">
        <f t="shared" si="59"/>
        <v>0</v>
      </c>
      <c r="AR437" s="40">
        <f>IF(AP437=0,0,('Дані з ДІСО'!AH437+'Дані не з ДІСО'!G437)/('Дані з ДІСО'!AE437+'Дані не з ДІСО'!E437+'Дані не з ДІСО'!G437))</f>
        <v>0</v>
      </c>
      <c r="AS437" s="29">
        <f>AQ437*(1+0.25*AR437)*Параметри!$K$51</f>
        <v>0</v>
      </c>
      <c r="AT437" s="40">
        <f>ROUNDUP('Дані з ДІСО'!AF437/Параметри!$K$70,0)</f>
        <v>0</v>
      </c>
      <c r="AU437" s="40">
        <f t="shared" si="60"/>
        <v>0</v>
      </c>
      <c r="AV437" s="40">
        <f>IF(AT437=0,0,'Дані з ДІСО'!AI437/'Дані з ДІСО'!AF437)</f>
        <v>0</v>
      </c>
      <c r="AW437" s="29">
        <f>AU437*(1+0.25*AV437)*Параметри!$K$51</f>
        <v>0</v>
      </c>
      <c r="AX437" s="40">
        <f>ROUNDUP('Дані з ДІСО'!AR437/Параметри!$K$29,0)</f>
        <v>0</v>
      </c>
      <c r="AY437" s="40">
        <f>ROUNDUP('Дані з ДІСО'!AS437/Параметри!$K$29,0)</f>
        <v>0</v>
      </c>
      <c r="AZ437" s="40">
        <f>ROUNDUP('Дані з ДІСО'!AT437/Параметри!$K$29,0)</f>
        <v>0</v>
      </c>
      <c r="BA437" s="64">
        <f>(AX437*Параметри!$K$32+AY437*Параметри!$L$32+AZ437*Параметри!$M$32)/18</f>
        <v>0</v>
      </c>
      <c r="BB437" s="29">
        <f>(BA437*Параметри!$K$51+SUM('Дані з ДІСО'!AR437:AT437)*Параметри!$K$48*Параметри!$K$20/1000)*Параметри!$K$74</f>
        <v>0</v>
      </c>
      <c r="BC437" s="40">
        <f>ROUNDUP(('Дані не з ДІСО'!I437+'Дані не з ДІСО'!K437)/Параметри!$K$26,0)</f>
        <v>0</v>
      </c>
      <c r="BD437" s="29">
        <f>BC437*Параметри!$M$36/18</f>
        <v>0</v>
      </c>
      <c r="BE437" s="40">
        <f>IF(BC437=0,0,'Дані не з ДІСО'!K437/('Дані не з ДІСО'!I437+'Дані не з ДІСО'!K437))</f>
        <v>0</v>
      </c>
      <c r="BF437" s="29">
        <f>(1+0.25*BE437)*BD437*Параметри!$K$51</f>
        <v>0</v>
      </c>
      <c r="BG437" s="40">
        <f>ROUNDUP('Дані не з ДІСО'!M437/Параметри!$K$27,0)</f>
        <v>0</v>
      </c>
      <c r="BH437" s="40">
        <f>BG437*Параметри!$M$37/18</f>
        <v>0</v>
      </c>
      <c r="BI437" s="29">
        <f>BH437*Параметри!$K$51</f>
        <v>0</v>
      </c>
      <c r="BJ437" s="29">
        <f>'Дані не з ДІСО'!N437*Параметри!$K$76</f>
        <v>0</v>
      </c>
      <c r="BK437" s="40">
        <f>ROUNDUP('Дані з ДІСО'!V437/Параметри!$K$25,0)</f>
        <v>0</v>
      </c>
      <c r="BL437" s="40">
        <f>ROUNDUP('Дані з ДІСО'!W437/Параметри!$K$25,0)</f>
        <v>0</v>
      </c>
      <c r="BM437" s="40">
        <f>ROUNDUP('Дані з ДІСО'!X437/Параметри!$K$25,0)</f>
        <v>0</v>
      </c>
      <c r="BN437" s="40">
        <f>(BK437*Параметри!$K$34+BL437*Параметри!$L$34+BM437*Параметри!$M$34)/18</f>
        <v>0</v>
      </c>
      <c r="BO437" s="40">
        <f>IF(K437=0,0,'Дані з ДІСО'!AC437/K437)</f>
        <v>0</v>
      </c>
      <c r="BP437" s="29">
        <f>(1+0.25*BO437)*BN437*Параметри!$K$51</f>
        <v>0</v>
      </c>
      <c r="BQ437" s="29">
        <f>BP437*'Коефіцієнти АТО'!U437</f>
        <v>0</v>
      </c>
      <c r="BR437" s="29">
        <f>K437*(1+0.25*BO437)*Параметри!$K$66*Параметри!$K$20/1000</f>
        <v>0</v>
      </c>
      <c r="BS437" s="29">
        <f>(1+0.25*BO437)*K437*'Коефіцієнти АТО'!S437*Параметри!$K$20/1000</f>
        <v>0</v>
      </c>
      <c r="BT437" s="29">
        <f t="shared" si="61"/>
        <v>0</v>
      </c>
      <c r="BU437" s="40">
        <f>ROUNDUP('Дані з ДІСО'!AG437/Параметри!$K$71,0)</f>
        <v>0</v>
      </c>
      <c r="BV437" s="40">
        <f t="shared" si="62"/>
        <v>0</v>
      </c>
      <c r="BW437" s="40">
        <f>IF('Дані з ДІСО'!AG437=0,0,'Дані з ДІСО'!AJ437/'Дані з ДІСО'!AG437)</f>
        <v>0</v>
      </c>
      <c r="BX437" s="29">
        <f>BV437*(1+0.25*BW437)*Параметри!$K$51</f>
        <v>0</v>
      </c>
      <c r="BY437" s="29">
        <f>ROUND(IF(Параметри!$K$77="No",CC437,CC437*Параметри!$K$78)+AG437,1)</f>
        <v>40816.6</v>
      </c>
      <c r="BZ437" s="29">
        <f>ROUND(IF(Параметри!$K$77="No",BF437,BF437*Параметри!$K$78),1)</f>
        <v>0</v>
      </c>
      <c r="CA437" s="29">
        <f>ROUND(IF(Параметри!$K$77="No",BI437,BI437*Параметри!$K$78),1)</f>
        <v>0</v>
      </c>
      <c r="CB437" s="29">
        <f>ROUND(IF(Параметри!$K$77="No",BJ437,BJ437*Параметри!$K$78),1)</f>
        <v>0</v>
      </c>
      <c r="CC437" s="29">
        <f t="shared" si="56"/>
        <v>45351.791777075858</v>
      </c>
    </row>
    <row r="438" spans="1:81">
      <c r="A438" s="9">
        <v>437</v>
      </c>
      <c r="B438" s="9" t="s">
        <v>3145</v>
      </c>
      <c r="C438" s="9" t="s">
        <v>3146</v>
      </c>
      <c r="D438" s="9" t="s">
        <v>3523</v>
      </c>
      <c r="E438" s="9" t="s">
        <v>21</v>
      </c>
      <c r="F438" s="9" t="s">
        <v>3566</v>
      </c>
      <c r="G438" s="9" t="s">
        <v>922</v>
      </c>
      <c r="H438" s="29">
        <f>SUM('Дані з ДІСО'!J438:L438)</f>
        <v>2076</v>
      </c>
      <c r="I438" s="29">
        <f>SUM('Дані з ДІСО'!G438:I438)</f>
        <v>65</v>
      </c>
      <c r="J438" s="29">
        <f>SUM('Дані з ДІСО'!P438:R438)</f>
        <v>0</v>
      </c>
      <c r="K438" s="29">
        <f>SUM('Дані з ДІСО'!V438:X438)</f>
        <v>0</v>
      </c>
      <c r="L438" s="40">
        <f>ROUNDUP('Дані з ДІСО'!J438/'Коефіцієнти АТО'!$R438,0)</f>
        <v>36</v>
      </c>
      <c r="M438" s="40">
        <f>ROUNDUP('Дані з ДІСО'!K438/'Коефіцієнти АТО'!$R438,0)</f>
        <v>50</v>
      </c>
      <c r="N438" s="40">
        <f>ROUNDUP('Дані з ДІСО'!L438/'Коефіцієнти АТО'!$R438,0)</f>
        <v>12</v>
      </c>
      <c r="O438" s="59">
        <f>(L438*Параметри!$K$32+M438*Параметри!$L$32+N438*Параметри!$M$32)/18</f>
        <v>160.5</v>
      </c>
      <c r="P438" s="41">
        <f>IF(H438=0,"",'Дані з ДІСО'!Y438/H438)</f>
        <v>0</v>
      </c>
      <c r="Q438" s="29">
        <f>IF(H438=0,"",(1+0.25*P438)*O438*Параметри!$K$51)</f>
        <v>32873.643855228001</v>
      </c>
      <c r="R438" s="29">
        <f>IF(H438=0,"",Q438*'Коефіцієнти АТО'!T438)</f>
        <v>2465.5232891421001</v>
      </c>
      <c r="S438" s="29">
        <f>IF(H438=0,"",H438*(1+0.25*P438)*Параметри!$K$66*Параметри!$K$20/1000)</f>
        <v>0</v>
      </c>
      <c r="T438" s="29">
        <f>IF(H438=0,"",H438*(1+0.25*P438)*'Коефіцієнти АТО'!$S438*Параметри!$K$20/1000)</f>
        <v>4544.1287864799779</v>
      </c>
      <c r="U438" s="29">
        <f t="shared" si="57"/>
        <v>39883.295930850087</v>
      </c>
      <c r="V438" s="29">
        <f t="shared" si="58"/>
        <v>39883.295930850087</v>
      </c>
      <c r="W438" s="40">
        <f>ROUNDUP('Дані з ДІСО'!P438/Параметри!$K$24,0)</f>
        <v>0</v>
      </c>
      <c r="X438" s="40">
        <f>ROUNDUP('Дані з ДІСО'!Q438/Параметри!$K$24,0)</f>
        <v>0</v>
      </c>
      <c r="Y438" s="40">
        <f>ROUNDUP('Дані з ДІСО'!R438/Параметри!$K$24,0)</f>
        <v>0</v>
      </c>
      <c r="Z438" s="59">
        <f>(W438*Параметри!$K$33+X438*Параметри!$L$33+Y438*Параметри!$M$33)/18</f>
        <v>0</v>
      </c>
      <c r="AA438" s="41">
        <f>IF(J438=0,0,'Дані з ДІСО'!AA438/J438)</f>
        <v>0</v>
      </c>
      <c r="AB438" s="29">
        <f>(1+0.25*AA438)*Z438*Параметри!$K$51</f>
        <v>0</v>
      </c>
      <c r="AC438" s="29">
        <f>AB438*'Коефіцієнти АТО'!U438</f>
        <v>0</v>
      </c>
      <c r="AD438" s="29">
        <f>J438*(1+0.25*AA438)*Параметри!$K$66*Параметри!$K$20/1000</f>
        <v>0</v>
      </c>
      <c r="AE438" s="29">
        <f>(1+0.25*AA438)*J438*'Коефіцієнти АТО'!S438*Параметри!$K$20/1000</f>
        <v>0</v>
      </c>
      <c r="AF438" s="29">
        <f t="shared" si="54"/>
        <v>0</v>
      </c>
      <c r="AG438" s="29">
        <v>0</v>
      </c>
      <c r="AH438" s="40">
        <v>20</v>
      </c>
      <c r="AI438" s="40">
        <v>0</v>
      </c>
      <c r="AJ438" s="40">
        <f t="shared" si="55"/>
        <v>0</v>
      </c>
      <c r="AK438" s="29">
        <f>(AH438+AI438)*(1+0.25*AJ438)*Параметри!$K$53</f>
        <v>3588.5855139200012</v>
      </c>
      <c r="AL438" s="29">
        <f>ROUNDUP(('Дані з ДІСО'!AU438+'Дані з ДІСО'!AW438)/Параметри!$K$28,0)</f>
        <v>0</v>
      </c>
      <c r="AM438" s="64">
        <f>AL438*Параметри!$M$35/18</f>
        <v>0</v>
      </c>
      <c r="AN438" s="29">
        <f>IF(AL438=0,0,'Дані з ДІСО'!AW438/SUM('Дані з ДІСО'!AU438,'Дані з ДІСО'!AW438))</f>
        <v>0</v>
      </c>
      <c r="AO438" s="29">
        <f>(1+0.25*AN438)*AM438*Параметри!$K$51</f>
        <v>0</v>
      </c>
      <c r="AP438" s="40">
        <f>ROUNDUP(('Дані з ДІСО'!AE438+'Дані не з ДІСО'!E438+'Дані не з ДІСО'!G438)/Параметри!$K$69,0)</f>
        <v>0</v>
      </c>
      <c r="AQ438" s="40">
        <f t="shared" si="59"/>
        <v>0</v>
      </c>
      <c r="AR438" s="40">
        <f>IF(AP438=0,0,('Дані з ДІСО'!AH438+'Дані не з ДІСО'!G438)/('Дані з ДІСО'!AE438+'Дані не з ДІСО'!E438+'Дані не з ДІСО'!G438))</f>
        <v>0</v>
      </c>
      <c r="AS438" s="29">
        <f>AQ438*(1+0.25*AR438)*Параметри!$K$51</f>
        <v>0</v>
      </c>
      <c r="AT438" s="40">
        <f>ROUNDUP('Дані з ДІСО'!AF438/Параметри!$K$70,0)</f>
        <v>0</v>
      </c>
      <c r="AU438" s="40">
        <f t="shared" si="60"/>
        <v>0</v>
      </c>
      <c r="AV438" s="40">
        <f>IF(AT438=0,0,'Дані з ДІСО'!AI438/'Дані з ДІСО'!AF438)</f>
        <v>0</v>
      </c>
      <c r="AW438" s="29">
        <f>AU438*(1+0.25*AV438)*Параметри!$K$51</f>
        <v>0</v>
      </c>
      <c r="AX438" s="40">
        <f>ROUNDUP('Дані з ДІСО'!AR438/Параметри!$K$29,0)</f>
        <v>0</v>
      </c>
      <c r="AY438" s="40">
        <f>ROUNDUP('Дані з ДІСО'!AS438/Параметри!$K$29,0)</f>
        <v>0</v>
      </c>
      <c r="AZ438" s="40">
        <f>ROUNDUP('Дані з ДІСО'!AT438/Параметри!$K$29,0)</f>
        <v>0</v>
      </c>
      <c r="BA438" s="64">
        <f>(AX438*Параметри!$K$32+AY438*Параметри!$L$32+AZ438*Параметри!$M$32)/18</f>
        <v>0</v>
      </c>
      <c r="BB438" s="29">
        <f>(BA438*Параметри!$K$51+SUM('Дані з ДІСО'!AR438:AT438)*Параметри!$K$48*Параметри!$K$20/1000)*Параметри!$K$74</f>
        <v>0</v>
      </c>
      <c r="BC438" s="40">
        <f>ROUNDUP(('Дані не з ДІСО'!I438+'Дані не з ДІСО'!K438)/Параметри!$K$26,0)</f>
        <v>0</v>
      </c>
      <c r="BD438" s="29">
        <f>BC438*Параметри!$M$36/18</f>
        <v>0</v>
      </c>
      <c r="BE438" s="40">
        <f>IF(BC438=0,0,'Дані не з ДІСО'!K438/('Дані не з ДІСО'!I438+'Дані не з ДІСО'!K438))</f>
        <v>0</v>
      </c>
      <c r="BF438" s="29">
        <f>(1+0.25*BE438)*BD438*Параметри!$K$51</f>
        <v>0</v>
      </c>
      <c r="BG438" s="40">
        <f>ROUNDUP('Дані не з ДІСО'!M438/Параметри!$K$27,0)</f>
        <v>0</v>
      </c>
      <c r="BH438" s="40">
        <f>BG438*Параметри!$M$37/18</f>
        <v>0</v>
      </c>
      <c r="BI438" s="29">
        <f>BH438*Параметри!$K$51</f>
        <v>0</v>
      </c>
      <c r="BJ438" s="29">
        <f>'Дані не з ДІСО'!N438*Параметри!$K$76</f>
        <v>0</v>
      </c>
      <c r="BK438" s="40">
        <f>ROUNDUP('Дані з ДІСО'!V438/Параметри!$K$25,0)</f>
        <v>0</v>
      </c>
      <c r="BL438" s="40">
        <f>ROUNDUP('Дані з ДІСО'!W438/Параметри!$K$25,0)</f>
        <v>0</v>
      </c>
      <c r="BM438" s="40">
        <f>ROUNDUP('Дані з ДІСО'!X438/Параметри!$K$25,0)</f>
        <v>0</v>
      </c>
      <c r="BN438" s="40">
        <f>(BK438*Параметри!$K$34+BL438*Параметри!$L$34+BM438*Параметри!$M$34)/18</f>
        <v>0</v>
      </c>
      <c r="BO438" s="40">
        <f>IF(K438=0,0,'Дані з ДІСО'!AC438/K438)</f>
        <v>0</v>
      </c>
      <c r="BP438" s="29">
        <f>(1+0.25*BO438)*BN438*Параметри!$K$51</f>
        <v>0</v>
      </c>
      <c r="BQ438" s="29">
        <f>BP438*'Коефіцієнти АТО'!U438</f>
        <v>0</v>
      </c>
      <c r="BR438" s="29">
        <f>K438*(1+0.25*BO438)*Параметри!$K$66*Параметри!$K$20/1000</f>
        <v>0</v>
      </c>
      <c r="BS438" s="29">
        <f>(1+0.25*BO438)*K438*'Коефіцієнти АТО'!S438*Параметри!$K$20/1000</f>
        <v>0</v>
      </c>
      <c r="BT438" s="29">
        <f t="shared" si="61"/>
        <v>0</v>
      </c>
      <c r="BU438" s="40">
        <f>ROUNDUP('Дані з ДІСО'!AG438/Параметри!$K$71,0)</f>
        <v>0</v>
      </c>
      <c r="BV438" s="40">
        <f t="shared" si="62"/>
        <v>0</v>
      </c>
      <c r="BW438" s="40">
        <f>IF('Дані з ДІСО'!AG438=0,0,'Дані з ДІСО'!AJ438/'Дані з ДІСО'!AG438)</f>
        <v>0</v>
      </c>
      <c r="BX438" s="29">
        <f>BV438*(1+0.25*BW438)*Параметри!$K$51</f>
        <v>0</v>
      </c>
      <c r="BY438" s="29">
        <f>ROUND(IF(Параметри!$K$77="No",CC438,CC438*Параметри!$K$78)+AG438,1)</f>
        <v>39124.699999999997</v>
      </c>
      <c r="BZ438" s="29">
        <f>ROUND(IF(Параметри!$K$77="No",BF438,BF438*Параметри!$K$78),1)</f>
        <v>0</v>
      </c>
      <c r="CA438" s="29">
        <f>ROUND(IF(Параметри!$K$77="No",BI438,BI438*Параметри!$K$78),1)</f>
        <v>0</v>
      </c>
      <c r="CB438" s="29">
        <f>ROUND(IF(Параметри!$K$77="No",BJ438,BJ438*Параметри!$K$78),1)</f>
        <v>0</v>
      </c>
      <c r="CC438" s="29">
        <f t="shared" si="56"/>
        <v>43471.881444770086</v>
      </c>
    </row>
    <row r="439" spans="1:81">
      <c r="A439" s="9">
        <v>438</v>
      </c>
      <c r="B439" s="9" t="s">
        <v>3176</v>
      </c>
      <c r="C439" s="9" t="s">
        <v>3146</v>
      </c>
      <c r="D439" s="9" t="s">
        <v>3523</v>
      </c>
      <c r="E439" s="9" t="s">
        <v>78</v>
      </c>
      <c r="F439" s="9" t="s">
        <v>3567</v>
      </c>
      <c r="G439" s="9" t="s">
        <v>924</v>
      </c>
      <c r="H439" s="29">
        <f>SUM('Дані з ДІСО'!J439:L439)</f>
        <v>5101.5</v>
      </c>
      <c r="I439" s="29">
        <f>SUM('Дані з ДІСО'!G439:I439)</f>
        <v>195</v>
      </c>
      <c r="J439" s="29">
        <f>SUM('Дані з ДІСО'!P439:R439)</f>
        <v>23</v>
      </c>
      <c r="K439" s="29">
        <f>SUM('Дані з ДІСО'!V439:X439)</f>
        <v>0</v>
      </c>
      <c r="L439" s="40">
        <f>ROUNDUP('Дані з ДІСО'!J439/'Коефіцієнти АТО'!$R439,0)</f>
        <v>67</v>
      </c>
      <c r="M439" s="40">
        <f>ROUNDUP('Дані з ДІСО'!K439/'Коефіцієнти АТО'!$R439,0)</f>
        <v>91</v>
      </c>
      <c r="N439" s="40">
        <f>ROUNDUP('Дані з ДІСО'!L439/'Коефіцієнти АТО'!$R439,0)</f>
        <v>29</v>
      </c>
      <c r="O439" s="59">
        <f>(L439*Параметри!$K$32+M439*Параметри!$L$32+N439*Параметри!$M$32)/18</f>
        <v>308.12222222222226</v>
      </c>
      <c r="P439" s="41">
        <f>IF(H439=0,"",'Дані з ДІСО'!Y439/H439)</f>
        <v>0</v>
      </c>
      <c r="Q439" s="29">
        <f>IF(H439=0,"",(1+0.25*P439)*O439*Параметри!$K$51)</f>
        <v>63109.658549624626</v>
      </c>
      <c r="R439" s="29">
        <f>IF(H439=0,"",Q439*'Коефіцієнти АТО'!T439)</f>
        <v>9466.4487824436928</v>
      </c>
      <c r="S439" s="29">
        <f>IF(H439=0,"",H439*(1+0.25*P439)*Параметри!$K$66*Параметри!$K$20/1000)</f>
        <v>0</v>
      </c>
      <c r="T439" s="29">
        <f>IF(H439=0,"",H439*(1+0.25*P439)*'Коефіцієнти АТО'!$S439*Параметри!$K$20/1000)</f>
        <v>11166.605493365898</v>
      </c>
      <c r="U439" s="29">
        <f t="shared" si="57"/>
        <v>83742.712825434224</v>
      </c>
      <c r="V439" s="29">
        <f t="shared" si="58"/>
        <v>83742.712825434224</v>
      </c>
      <c r="W439" s="40">
        <f>ROUNDUP('Дані з ДІСО'!P439/Параметри!$K$24,0)</f>
        <v>3</v>
      </c>
      <c r="X439" s="40">
        <f>ROUNDUP('Дані з ДІСО'!Q439/Параметри!$K$24,0)</f>
        <v>0</v>
      </c>
      <c r="Y439" s="40">
        <f>ROUNDUP('Дані з ДІСО'!R439/Параметри!$K$24,0)</f>
        <v>0</v>
      </c>
      <c r="Z439" s="59">
        <f>(W439*Параметри!$K$33+X439*Параметри!$L$33+Y439*Параметри!$M$33)/18</f>
        <v>6</v>
      </c>
      <c r="AA439" s="41">
        <f>IF(J439=0,0,'Дані з ДІСО'!AA439/J439)</f>
        <v>0</v>
      </c>
      <c r="AB439" s="29">
        <f>(1+0.25*AA439)*Z439*Параметри!$K$51</f>
        <v>1228.921265616</v>
      </c>
      <c r="AC439" s="29">
        <f>AB439*'Коефіцієнти АТО'!U439</f>
        <v>124.12104782721602</v>
      </c>
      <c r="AD439" s="29">
        <f>J439*(1+0.25*AA439)*Параметри!$K$66*Параметри!$K$20/1000</f>
        <v>0</v>
      </c>
      <c r="AE439" s="29">
        <f>(1+0.25*AA439)*J439*'Коефіцієнти АТО'!S439*Параметри!$K$20/1000</f>
        <v>50.344394069864876</v>
      </c>
      <c r="AF439" s="29">
        <f t="shared" si="54"/>
        <v>1403.3867075130809</v>
      </c>
      <c r="AG439" s="29">
        <v>0</v>
      </c>
      <c r="AH439" s="40">
        <v>27</v>
      </c>
      <c r="AI439" s="40">
        <v>0</v>
      </c>
      <c r="AJ439" s="40">
        <f t="shared" si="55"/>
        <v>0</v>
      </c>
      <c r="AK439" s="29">
        <f>(AH439+AI439)*(1+0.25*AJ439)*Параметри!$K$53</f>
        <v>4844.5904437920017</v>
      </c>
      <c r="AL439" s="29">
        <f>ROUNDUP(('Дані з ДІСО'!AU439+'Дані з ДІСО'!AW439)/Параметри!$K$28,0)</f>
        <v>0</v>
      </c>
      <c r="AM439" s="64">
        <f>AL439*Параметри!$M$35/18</f>
        <v>0</v>
      </c>
      <c r="AN439" s="29">
        <f>IF(AL439=0,0,'Дані з ДІСО'!AW439/SUM('Дані з ДІСО'!AU439,'Дані з ДІСО'!AW439))</f>
        <v>0</v>
      </c>
      <c r="AO439" s="29">
        <f>(1+0.25*AN439)*AM439*Параметри!$K$51</f>
        <v>0</v>
      </c>
      <c r="AP439" s="40">
        <f>ROUNDUP(('Дані з ДІСО'!AE439+'Дані не з ДІСО'!E439+'Дані не з ДІСО'!G439)/Параметри!$K$69,0)</f>
        <v>0</v>
      </c>
      <c r="AQ439" s="40">
        <f t="shared" si="59"/>
        <v>0</v>
      </c>
      <c r="AR439" s="40">
        <f>IF(AP439=0,0,('Дані з ДІСО'!AH439+'Дані не з ДІСО'!G439)/('Дані з ДІСО'!AE439+'Дані не з ДІСО'!E439+'Дані не з ДІСО'!G439))</f>
        <v>0</v>
      </c>
      <c r="AS439" s="29">
        <f>AQ439*(1+0.25*AR439)*Параметри!$K$51</f>
        <v>0</v>
      </c>
      <c r="AT439" s="40">
        <f>ROUNDUP('Дані з ДІСО'!AF439/Параметри!$K$70,0)</f>
        <v>0</v>
      </c>
      <c r="AU439" s="40">
        <f t="shared" si="60"/>
        <v>0</v>
      </c>
      <c r="AV439" s="40">
        <f>IF(AT439=0,0,'Дані з ДІСО'!AI439/'Дані з ДІСО'!AF439)</f>
        <v>0</v>
      </c>
      <c r="AW439" s="29">
        <f>AU439*(1+0.25*AV439)*Параметри!$K$51</f>
        <v>0</v>
      </c>
      <c r="AX439" s="40">
        <f>ROUNDUP('Дані з ДІСО'!AR439/Параметри!$K$29,0)</f>
        <v>0</v>
      </c>
      <c r="AY439" s="40">
        <f>ROUNDUP('Дані з ДІСО'!AS439/Параметри!$K$29,0)</f>
        <v>0</v>
      </c>
      <c r="AZ439" s="40">
        <f>ROUNDUP('Дані з ДІСО'!AT439/Параметри!$K$29,0)</f>
        <v>0</v>
      </c>
      <c r="BA439" s="64">
        <f>(AX439*Параметри!$K$32+AY439*Параметри!$L$32+AZ439*Параметри!$M$32)/18</f>
        <v>0</v>
      </c>
      <c r="BB439" s="29">
        <f>(BA439*Параметри!$K$51+SUM('Дані з ДІСО'!AR439:AT439)*Параметри!$K$48*Параметри!$K$20/1000)*Параметри!$K$74</f>
        <v>0</v>
      </c>
      <c r="BC439" s="40">
        <f>ROUNDUP(('Дані не з ДІСО'!I439+'Дані не з ДІСО'!K439)/Параметри!$K$26,0)</f>
        <v>0</v>
      </c>
      <c r="BD439" s="29">
        <f>BC439*Параметри!$M$36/18</f>
        <v>0</v>
      </c>
      <c r="BE439" s="40">
        <f>IF(BC439=0,0,'Дані не з ДІСО'!K439/('Дані не з ДІСО'!I439+'Дані не з ДІСО'!K439))</f>
        <v>0</v>
      </c>
      <c r="BF439" s="29">
        <f>(1+0.25*BE439)*BD439*Параметри!$K$51</f>
        <v>0</v>
      </c>
      <c r="BG439" s="40">
        <f>ROUNDUP('Дані не з ДІСО'!M439/Параметри!$K$27,0)</f>
        <v>0</v>
      </c>
      <c r="BH439" s="40">
        <f>BG439*Параметри!$M$37/18</f>
        <v>0</v>
      </c>
      <c r="BI439" s="29">
        <f>BH439*Параметри!$K$51</f>
        <v>0</v>
      </c>
      <c r="BJ439" s="29">
        <f>'Дані не з ДІСО'!N439*Параметри!$K$76</f>
        <v>0</v>
      </c>
      <c r="BK439" s="40">
        <f>ROUNDUP('Дані з ДІСО'!V439/Параметри!$K$25,0)</f>
        <v>0</v>
      </c>
      <c r="BL439" s="40">
        <f>ROUNDUP('Дані з ДІСО'!W439/Параметри!$K$25,0)</f>
        <v>0</v>
      </c>
      <c r="BM439" s="40">
        <f>ROUNDUP('Дані з ДІСО'!X439/Параметри!$K$25,0)</f>
        <v>0</v>
      </c>
      <c r="BN439" s="40">
        <f>(BK439*Параметри!$K$34+BL439*Параметри!$L$34+BM439*Параметри!$M$34)/18</f>
        <v>0</v>
      </c>
      <c r="BO439" s="40">
        <f>IF(K439=0,0,'Дані з ДІСО'!AC439/K439)</f>
        <v>0</v>
      </c>
      <c r="BP439" s="29">
        <f>(1+0.25*BO439)*BN439*Параметри!$K$51</f>
        <v>0</v>
      </c>
      <c r="BQ439" s="29">
        <f>BP439*'Коефіцієнти АТО'!U439</f>
        <v>0</v>
      </c>
      <c r="BR439" s="29">
        <f>K439*(1+0.25*BO439)*Параметри!$K$66*Параметри!$K$20/1000</f>
        <v>0</v>
      </c>
      <c r="BS439" s="29">
        <f>(1+0.25*BO439)*K439*'Коефіцієнти АТО'!S439*Параметри!$K$20/1000</f>
        <v>0</v>
      </c>
      <c r="BT439" s="29">
        <f t="shared" si="61"/>
        <v>0</v>
      </c>
      <c r="BU439" s="40">
        <f>ROUNDUP('Дані з ДІСО'!AG439/Параметри!$K$71,0)</f>
        <v>0</v>
      </c>
      <c r="BV439" s="40">
        <f t="shared" si="62"/>
        <v>0</v>
      </c>
      <c r="BW439" s="40">
        <f>IF('Дані з ДІСО'!AG439=0,0,'Дані з ДІСО'!AJ439/'Дані з ДІСО'!AG439)</f>
        <v>0</v>
      </c>
      <c r="BX439" s="29">
        <f>BV439*(1+0.25*BW439)*Параметри!$K$51</f>
        <v>0</v>
      </c>
      <c r="BY439" s="29">
        <f>ROUND(IF(Параметри!$K$77="No",CC439,CC439*Параметри!$K$78)+AG439,1)</f>
        <v>80991.600000000006</v>
      </c>
      <c r="BZ439" s="29">
        <f>ROUND(IF(Параметри!$K$77="No",BF439,BF439*Параметри!$K$78),1)</f>
        <v>0</v>
      </c>
      <c r="CA439" s="29">
        <f>ROUND(IF(Параметри!$K$77="No",BI439,BI439*Параметри!$K$78),1)</f>
        <v>0</v>
      </c>
      <c r="CB439" s="29">
        <f>ROUND(IF(Параметри!$K$77="No",BJ439,BJ439*Параметри!$K$78),1)</f>
        <v>0</v>
      </c>
      <c r="CC439" s="29">
        <f t="shared" si="56"/>
        <v>89990.689976739304</v>
      </c>
    </row>
    <row r="440" spans="1:81">
      <c r="A440" s="9">
        <v>439</v>
      </c>
      <c r="B440" s="9" t="s">
        <v>3176</v>
      </c>
      <c r="C440" s="9" t="s">
        <v>3146</v>
      </c>
      <c r="D440" s="9" t="s">
        <v>3523</v>
      </c>
      <c r="E440" s="9" t="s">
        <v>78</v>
      </c>
      <c r="F440" s="9" t="s">
        <v>3568</v>
      </c>
      <c r="G440" s="9" t="s">
        <v>926</v>
      </c>
      <c r="H440" s="29">
        <f>SUM('Дані з ДІСО'!J440:L440)</f>
        <v>63348.5</v>
      </c>
      <c r="I440" s="29">
        <f>SUM('Дані з ДІСО'!G440:I440)</f>
        <v>1962</v>
      </c>
      <c r="J440" s="29">
        <f>SUM('Дані з ДІСО'!P440:R440)</f>
        <v>929.5</v>
      </c>
      <c r="K440" s="29">
        <f>SUM('Дані з ДІСО'!V440:X440)</f>
        <v>0</v>
      </c>
      <c r="L440" s="40">
        <f>ROUNDUP('Дані з ДІСО'!J440/'Коефіцієнти АТО'!$R440,0)</f>
        <v>913</v>
      </c>
      <c r="M440" s="40">
        <f>ROUNDUP('Дані з ДІСО'!K440/'Коефіцієнти АТО'!$R440,0)</f>
        <v>1194</v>
      </c>
      <c r="N440" s="40">
        <f>ROUNDUP('Дані з ДІСО'!L440/'Коефіцієнти АТО'!$R440,0)</f>
        <v>198</v>
      </c>
      <c r="O440" s="59">
        <f>(L440*Параметри!$K$32+M440*Параметри!$L$32+N440*Параметри!$M$32)/18</f>
        <v>3726.2111111111112</v>
      </c>
      <c r="P440" s="41">
        <f>IF(H440=0,"",'Дані з ДІСО'!Y440/H440)</f>
        <v>0</v>
      </c>
      <c r="Q440" s="29">
        <f>IF(H440=0,"",(1+0.25*P440)*O440*Параметри!$K$51)</f>
        <v>763203.34576984472</v>
      </c>
      <c r="R440" s="29">
        <f>IF(H440=0,"",Q440*'Коефіцієнти АТО'!T440)</f>
        <v>114480.5018654767</v>
      </c>
      <c r="S440" s="29">
        <f>IF(H440=0,"",H440*(1+0.25*P440)*Параметри!$K$66*Параметри!$K$20/1000)</f>
        <v>0</v>
      </c>
      <c r="T440" s="29">
        <f>IF(H440=0,"",H440*(1+0.25*P440)*'Коефіцієнти АТО'!$S440*Параметри!$K$20/1000)</f>
        <v>138662.68903194938</v>
      </c>
      <c r="U440" s="29">
        <f t="shared" si="57"/>
        <v>1016346.5366672708</v>
      </c>
      <c r="V440" s="29">
        <f t="shared" si="58"/>
        <v>1016346.5366672708</v>
      </c>
      <c r="W440" s="40">
        <f>ROUNDUP('Дані з ДІСО'!P440/Параметри!$K$24,0)</f>
        <v>50</v>
      </c>
      <c r="X440" s="40">
        <f>ROUNDUP('Дані з ДІСО'!Q440/Параметри!$K$24,0)</f>
        <v>54</v>
      </c>
      <c r="Y440" s="40">
        <f>ROUNDUP('Дані з ДІСО'!R440/Параметри!$K$24,0)</f>
        <v>0</v>
      </c>
      <c r="Z440" s="59">
        <f>(W440*Параметри!$K$33+X440*Параметри!$L$33+Y440*Параметри!$M$33)/18</f>
        <v>208</v>
      </c>
      <c r="AA440" s="41">
        <f>IF(J440=0,0,'Дані з ДІСО'!AA440/J440)</f>
        <v>0</v>
      </c>
      <c r="AB440" s="29">
        <f>(1+0.25*AA440)*Z440*Параметри!$K$51</f>
        <v>42602.603874688</v>
      </c>
      <c r="AC440" s="29">
        <f>AB440*'Коефіцієнти АТО'!U440</f>
        <v>4302.8629913434879</v>
      </c>
      <c r="AD440" s="29">
        <f>J440*(1+0.25*AA440)*Параметри!$K$66*Параметри!$K$20/1000</f>
        <v>0</v>
      </c>
      <c r="AE440" s="29">
        <f>(1+0.25*AA440)*J440*'Коефіцієнти АТО'!S440*Параметри!$K$20/1000</f>
        <v>2034.5701864321479</v>
      </c>
      <c r="AF440" s="29">
        <f t="shared" si="54"/>
        <v>48940.037052463631</v>
      </c>
      <c r="AG440" s="29">
        <v>0</v>
      </c>
      <c r="AH440" s="40">
        <v>334</v>
      </c>
      <c r="AI440" s="40">
        <v>0</v>
      </c>
      <c r="AJ440" s="40">
        <f t="shared" si="55"/>
        <v>0</v>
      </c>
      <c r="AK440" s="29">
        <f>(AH440+AI440)*(1+0.25*AJ440)*Параметри!$K$53</f>
        <v>59929.378082464013</v>
      </c>
      <c r="AL440" s="29">
        <f>ROUNDUP(('Дані з ДІСО'!AU440+'Дані з ДІСО'!AW440)/Параметри!$K$28,0)</f>
        <v>6</v>
      </c>
      <c r="AM440" s="64">
        <f>AL440*Параметри!$M$35/18</f>
        <v>7.666666666666667</v>
      </c>
      <c r="AN440" s="29">
        <f>IF(AL440=0,0,'Дані з ДІСО'!AW440/SUM('Дані з ДІСО'!AU440,'Дані з ДІСО'!AW440))</f>
        <v>0</v>
      </c>
      <c r="AO440" s="29">
        <f>(1+0.25*AN440)*AM440*Параметри!$K$51</f>
        <v>1570.2882838426667</v>
      </c>
      <c r="AP440" s="40">
        <f>ROUNDUP(('Дані з ДІСО'!AE440+'Дані не з ДІСО'!E440+'Дані не з ДІСО'!G440)/Параметри!$K$69,0)</f>
        <v>0</v>
      </c>
      <c r="AQ440" s="40">
        <f t="shared" si="59"/>
        <v>0</v>
      </c>
      <c r="AR440" s="40">
        <f>IF(AP440=0,0,('Дані з ДІСО'!AH440+'Дані не з ДІСО'!G440)/('Дані з ДІСО'!AE440+'Дані не з ДІСО'!E440+'Дані не з ДІСО'!G440))</f>
        <v>0</v>
      </c>
      <c r="AS440" s="29">
        <f>AQ440*(1+0.25*AR440)*Параметри!$K$51</f>
        <v>0</v>
      </c>
      <c r="AT440" s="40">
        <f>ROUNDUP('Дані з ДІСО'!AF440/Параметри!$K$70,0)</f>
        <v>0</v>
      </c>
      <c r="AU440" s="40">
        <f t="shared" si="60"/>
        <v>0</v>
      </c>
      <c r="AV440" s="40">
        <f>IF(AT440=0,0,'Дані з ДІСО'!AI440/'Дані з ДІСО'!AF440)</f>
        <v>0</v>
      </c>
      <c r="AW440" s="29">
        <f>AU440*(1+0.25*AV440)*Параметри!$K$51</f>
        <v>0</v>
      </c>
      <c r="AX440" s="40">
        <f>ROUNDUP('Дані з ДІСО'!AR440/Параметри!$K$29,0)</f>
        <v>0</v>
      </c>
      <c r="AY440" s="40">
        <f>ROUNDUP('Дані з ДІСО'!AS440/Параметри!$K$29,0)</f>
        <v>0</v>
      </c>
      <c r="AZ440" s="40">
        <f>ROUNDUP('Дані з ДІСО'!AT440/Параметри!$K$29,0)</f>
        <v>0</v>
      </c>
      <c r="BA440" s="64">
        <f>(AX440*Параметри!$K$32+AY440*Параметри!$L$32+AZ440*Параметри!$M$32)/18</f>
        <v>0</v>
      </c>
      <c r="BB440" s="29">
        <f>(BA440*Параметри!$K$51+SUM('Дані з ДІСО'!AR440:AT440)*Параметри!$K$48*Параметри!$K$20/1000)*Параметри!$K$74</f>
        <v>0</v>
      </c>
      <c r="BC440" s="40">
        <f>ROUNDUP(('Дані не з ДІСО'!I440+'Дані не з ДІСО'!K440)/Параметри!$K$26,0)</f>
        <v>144</v>
      </c>
      <c r="BD440" s="29">
        <f>BC440*Параметри!$M$36/18</f>
        <v>224</v>
      </c>
      <c r="BE440" s="40">
        <f>IF(BC440=0,0,'Дані не з ДІСО'!K440/('Дані не з ДІСО'!I440+'Дані не з ДІСО'!K440))</f>
        <v>0</v>
      </c>
      <c r="BF440" s="29">
        <f>(1+0.25*BE440)*BD440*Параметри!$K$51</f>
        <v>45879.727249664</v>
      </c>
      <c r="BG440" s="40">
        <f>ROUNDUP('Дані не з ДІСО'!M440/Параметри!$K$27,0)</f>
        <v>0</v>
      </c>
      <c r="BH440" s="40">
        <f>BG440*Параметри!$M$37/18</f>
        <v>0</v>
      </c>
      <c r="BI440" s="29">
        <f>BH440*Параметри!$K$51</f>
        <v>0</v>
      </c>
      <c r="BJ440" s="29">
        <f>'Дані не з ДІСО'!N440*Параметри!$K$76</f>
        <v>0</v>
      </c>
      <c r="BK440" s="40">
        <f>ROUNDUP('Дані з ДІСО'!V440/Параметри!$K$25,0)</f>
        <v>0</v>
      </c>
      <c r="BL440" s="40">
        <f>ROUNDUP('Дані з ДІСО'!W440/Параметри!$K$25,0)</f>
        <v>0</v>
      </c>
      <c r="BM440" s="40">
        <f>ROUNDUP('Дані з ДІСО'!X440/Параметри!$K$25,0)</f>
        <v>0</v>
      </c>
      <c r="BN440" s="40">
        <f>(BK440*Параметри!$K$34+BL440*Параметри!$L$34+BM440*Параметри!$M$34)/18</f>
        <v>0</v>
      </c>
      <c r="BO440" s="40">
        <f>IF(K440=0,0,'Дані з ДІСО'!AC440/K440)</f>
        <v>0</v>
      </c>
      <c r="BP440" s="29">
        <f>(1+0.25*BO440)*BN440*Параметри!$K$51</f>
        <v>0</v>
      </c>
      <c r="BQ440" s="29">
        <f>BP440*'Коефіцієнти АТО'!U440</f>
        <v>0</v>
      </c>
      <c r="BR440" s="29">
        <f>K440*(1+0.25*BO440)*Параметри!$K$66*Параметри!$K$20/1000</f>
        <v>0</v>
      </c>
      <c r="BS440" s="29">
        <f>(1+0.25*BO440)*K440*'Коефіцієнти АТО'!S440*Параметри!$K$20/1000</f>
        <v>0</v>
      </c>
      <c r="BT440" s="29">
        <f t="shared" si="61"/>
        <v>0</v>
      </c>
      <c r="BU440" s="40">
        <f>ROUNDUP('Дані з ДІСО'!AG440/Параметри!$K$71,0)</f>
        <v>0</v>
      </c>
      <c r="BV440" s="40">
        <f t="shared" si="62"/>
        <v>0</v>
      </c>
      <c r="BW440" s="40">
        <f>IF('Дані з ДІСО'!AG440=0,0,'Дані з ДІСО'!AJ440/'Дані з ДІСО'!AG440)</f>
        <v>0</v>
      </c>
      <c r="BX440" s="29">
        <f>BV440*(1+0.25*BW440)*Параметри!$K$51</f>
        <v>0</v>
      </c>
      <c r="BY440" s="29">
        <f>ROUND(IF(Параметри!$K$77="No",CC440,CC440*Параметри!$K$78)+AG440,1)</f>
        <v>1014107.6</v>
      </c>
      <c r="BZ440" s="29">
        <f>ROUND(IF(Параметри!$K$77="No",BF440,BF440*Параметри!$K$78),1)</f>
        <v>41291.800000000003</v>
      </c>
      <c r="CA440" s="29">
        <f>ROUND(IF(Параметри!$K$77="No",BI440,BI440*Параметри!$K$78),1)</f>
        <v>0</v>
      </c>
      <c r="CB440" s="29">
        <f>ROUND(IF(Параметри!$K$77="No",BJ440,BJ440*Параметри!$K$78),1)</f>
        <v>0</v>
      </c>
      <c r="CC440" s="29">
        <f t="shared" si="56"/>
        <v>1126786.2400860412</v>
      </c>
    </row>
    <row r="441" spans="1:81">
      <c r="A441" s="9">
        <v>440</v>
      </c>
      <c r="B441" s="9" t="s">
        <v>3148</v>
      </c>
      <c r="C441" s="9" t="s">
        <v>3148</v>
      </c>
      <c r="D441" s="9" t="s">
        <v>3523</v>
      </c>
      <c r="E441" s="9" t="s">
        <v>24</v>
      </c>
      <c r="F441" s="9" t="s">
        <v>3569</v>
      </c>
      <c r="G441" s="9" t="s">
        <v>928</v>
      </c>
      <c r="H441" s="29">
        <f>SUM('Дані з ДІСО'!J441:L441)</f>
        <v>447.5</v>
      </c>
      <c r="I441" s="29">
        <f>SUM('Дані з ДІСО'!G441:I441)</f>
        <v>55</v>
      </c>
      <c r="J441" s="29">
        <f>SUM('Дані з ДІСО'!P441:R441)</f>
        <v>0</v>
      </c>
      <c r="K441" s="29">
        <f>SUM('Дані з ДІСО'!V441:X441)</f>
        <v>0</v>
      </c>
      <c r="L441" s="40">
        <f>ROUNDUP('Дані з ДІСО'!J441/'Коефіцієнти АТО'!$R441,0)</f>
        <v>17</v>
      </c>
      <c r="M441" s="40">
        <f>ROUNDUP('Дані з ДІСО'!K441/'Коефіцієнти АТО'!$R441,0)</f>
        <v>19</v>
      </c>
      <c r="N441" s="40">
        <f>ROUNDUP('Дані з ДІСО'!L441/'Коефіцієнти АТО'!$R441,0)</f>
        <v>7</v>
      </c>
      <c r="O441" s="59">
        <f>(L441*Параметри!$K$32+M441*Параметри!$L$32+N441*Параметри!$M$32)/18</f>
        <v>70.044444444444451</v>
      </c>
      <c r="P441" s="41">
        <f>IF(H441=0,"",'Дані з ДІСО'!Y441/H441)</f>
        <v>0</v>
      </c>
      <c r="Q441" s="29">
        <f>IF(H441=0,"",(1+0.25*P441)*O441*Параметри!$K$51)</f>
        <v>14346.517886006046</v>
      </c>
      <c r="R441" s="29">
        <f>IF(H441=0,"",Q441*'Коефіцієнти АТО'!T441)</f>
        <v>243.8908040621028</v>
      </c>
      <c r="S441" s="29">
        <f>IF(H441=0,"",H441*(1+0.25*P441)*Параметри!$K$66*Параметри!$K$20/1000)</f>
        <v>0</v>
      </c>
      <c r="T441" s="29">
        <f>IF(H441=0,"",H441*(1+0.25*P441)*'Коефіцієнти АТО'!$S441*Параметри!$K$20/1000)</f>
        <v>2257.1704467902086</v>
      </c>
      <c r="U441" s="29">
        <f t="shared" si="57"/>
        <v>16847.579136858356</v>
      </c>
      <c r="V441" s="29">
        <f t="shared" si="58"/>
        <v>16847.579136858356</v>
      </c>
      <c r="W441" s="40">
        <f>ROUNDUP('Дані з ДІСО'!P441/Параметри!$K$24,0)</f>
        <v>0</v>
      </c>
      <c r="X441" s="40">
        <f>ROUNDUP('Дані з ДІСО'!Q441/Параметри!$K$24,0)</f>
        <v>0</v>
      </c>
      <c r="Y441" s="40">
        <f>ROUNDUP('Дані з ДІСО'!R441/Параметри!$K$24,0)</f>
        <v>0</v>
      </c>
      <c r="Z441" s="59">
        <f>(W441*Параметри!$K$33+X441*Параметри!$L$33+Y441*Параметри!$M$33)/18</f>
        <v>0</v>
      </c>
      <c r="AA441" s="41">
        <f>IF(J441=0,0,'Дані з ДІСО'!AA441/J441)</f>
        <v>0</v>
      </c>
      <c r="AB441" s="29">
        <f>(1+0.25*AA441)*Z441*Параметри!$K$51</f>
        <v>0</v>
      </c>
      <c r="AC441" s="29">
        <f>AB441*'Коефіцієнти АТО'!U441</f>
        <v>0</v>
      </c>
      <c r="AD441" s="29">
        <f>J441*(1+0.25*AA441)*Параметри!$K$66*Параметри!$K$20/1000</f>
        <v>0</v>
      </c>
      <c r="AE441" s="29">
        <f>(1+0.25*AA441)*J441*'Коефіцієнти АТО'!S441*Параметри!$K$20/1000</f>
        <v>0</v>
      </c>
      <c r="AF441" s="29">
        <f t="shared" si="54"/>
        <v>0</v>
      </c>
      <c r="AG441" s="29">
        <v>0</v>
      </c>
      <c r="AH441" s="40">
        <v>5</v>
      </c>
      <c r="AI441" s="40">
        <v>0</v>
      </c>
      <c r="AJ441" s="40">
        <f t="shared" si="55"/>
        <v>0</v>
      </c>
      <c r="AK441" s="29">
        <f>(AH441+AI441)*(1+0.25*AJ441)*Параметри!$K$53</f>
        <v>897.14637848000029</v>
      </c>
      <c r="AL441" s="29">
        <f>ROUNDUP(('Дані з ДІСО'!AU441+'Дані з ДІСО'!AW441)/Параметри!$K$28,0)</f>
        <v>0</v>
      </c>
      <c r="AM441" s="64">
        <f>AL441*Параметри!$M$35/18</f>
        <v>0</v>
      </c>
      <c r="AN441" s="29">
        <f>IF(AL441=0,0,'Дані з ДІСО'!AW441/SUM('Дані з ДІСО'!AU441,'Дані з ДІСО'!AW441))</f>
        <v>0</v>
      </c>
      <c r="AO441" s="29">
        <f>(1+0.25*AN441)*AM441*Параметри!$K$51</f>
        <v>0</v>
      </c>
      <c r="AP441" s="40">
        <f>ROUNDUP(('Дані з ДІСО'!AE441+'Дані не з ДІСО'!E441+'Дані не з ДІСО'!G441)/Параметри!$K$69,0)</f>
        <v>0</v>
      </c>
      <c r="AQ441" s="40">
        <f t="shared" si="59"/>
        <v>0</v>
      </c>
      <c r="AR441" s="40">
        <f>IF(AP441=0,0,('Дані з ДІСО'!AH441+'Дані не з ДІСО'!G441)/('Дані з ДІСО'!AE441+'Дані не з ДІСО'!E441+'Дані не з ДІСО'!G441))</f>
        <v>0</v>
      </c>
      <c r="AS441" s="29">
        <f>AQ441*(1+0.25*AR441)*Параметри!$K$51</f>
        <v>0</v>
      </c>
      <c r="AT441" s="40">
        <f>ROUNDUP('Дані з ДІСО'!AF441/Параметри!$K$70,0)</f>
        <v>0</v>
      </c>
      <c r="AU441" s="40">
        <f t="shared" si="60"/>
        <v>0</v>
      </c>
      <c r="AV441" s="40">
        <f>IF(AT441=0,0,'Дані з ДІСО'!AI441/'Дані з ДІСО'!AF441)</f>
        <v>0</v>
      </c>
      <c r="AW441" s="29">
        <f>AU441*(1+0.25*AV441)*Параметри!$K$51</f>
        <v>0</v>
      </c>
      <c r="AX441" s="40">
        <f>ROUNDUP('Дані з ДІСО'!AR441/Параметри!$K$29,0)</f>
        <v>0</v>
      </c>
      <c r="AY441" s="40">
        <f>ROUNDUP('Дані з ДІСО'!AS441/Параметри!$K$29,0)</f>
        <v>0</v>
      </c>
      <c r="AZ441" s="40">
        <f>ROUNDUP('Дані з ДІСО'!AT441/Параметри!$K$29,0)</f>
        <v>0</v>
      </c>
      <c r="BA441" s="64">
        <f>(AX441*Параметри!$K$32+AY441*Параметри!$L$32+AZ441*Параметри!$M$32)/18</f>
        <v>0</v>
      </c>
      <c r="BB441" s="29">
        <f>(BA441*Параметри!$K$51+SUM('Дані з ДІСО'!AR441:AT441)*Параметри!$K$48*Параметри!$K$20/1000)*Параметри!$K$74</f>
        <v>0</v>
      </c>
      <c r="BC441" s="40">
        <f>ROUNDUP(('Дані не з ДІСО'!I441+'Дані не з ДІСО'!K441)/Параметри!$K$26,0)</f>
        <v>0</v>
      </c>
      <c r="BD441" s="29">
        <f>BC441*Параметри!$M$36/18</f>
        <v>0</v>
      </c>
      <c r="BE441" s="40">
        <f>IF(BC441=0,0,'Дані не з ДІСО'!K441/('Дані не з ДІСО'!I441+'Дані не з ДІСО'!K441))</f>
        <v>0</v>
      </c>
      <c r="BF441" s="29">
        <f>(1+0.25*BE441)*BD441*Параметри!$K$51</f>
        <v>0</v>
      </c>
      <c r="BG441" s="40">
        <f>ROUNDUP('Дані не з ДІСО'!M441/Параметри!$K$27,0)</f>
        <v>0</v>
      </c>
      <c r="BH441" s="40">
        <f>BG441*Параметри!$M$37/18</f>
        <v>0</v>
      </c>
      <c r="BI441" s="29">
        <f>BH441*Параметри!$K$51</f>
        <v>0</v>
      </c>
      <c r="BJ441" s="29">
        <f>'Дані не з ДІСО'!N441*Параметри!$K$76</f>
        <v>0</v>
      </c>
      <c r="BK441" s="40">
        <f>ROUNDUP('Дані з ДІСО'!V441/Параметри!$K$25,0)</f>
        <v>0</v>
      </c>
      <c r="BL441" s="40">
        <f>ROUNDUP('Дані з ДІСО'!W441/Параметри!$K$25,0)</f>
        <v>0</v>
      </c>
      <c r="BM441" s="40">
        <f>ROUNDUP('Дані з ДІСО'!X441/Параметри!$K$25,0)</f>
        <v>0</v>
      </c>
      <c r="BN441" s="40">
        <f>(BK441*Параметри!$K$34+BL441*Параметри!$L$34+BM441*Параметри!$M$34)/18</f>
        <v>0</v>
      </c>
      <c r="BO441" s="40">
        <f>IF(K441=0,0,'Дані з ДІСО'!AC441/K441)</f>
        <v>0</v>
      </c>
      <c r="BP441" s="29">
        <f>(1+0.25*BO441)*BN441*Параметри!$K$51</f>
        <v>0</v>
      </c>
      <c r="BQ441" s="29">
        <f>BP441*'Коефіцієнти АТО'!U441</f>
        <v>0</v>
      </c>
      <c r="BR441" s="29">
        <f>K441*(1+0.25*BO441)*Параметри!$K$66*Параметри!$K$20/1000</f>
        <v>0</v>
      </c>
      <c r="BS441" s="29">
        <f>(1+0.25*BO441)*K441*'Коефіцієнти АТО'!S441*Параметри!$K$20/1000</f>
        <v>0</v>
      </c>
      <c r="BT441" s="29">
        <f t="shared" si="61"/>
        <v>0</v>
      </c>
      <c r="BU441" s="40">
        <f>ROUNDUP('Дані з ДІСО'!AG441/Параметри!$K$71,0)</f>
        <v>0</v>
      </c>
      <c r="BV441" s="40">
        <f t="shared" si="62"/>
        <v>0</v>
      </c>
      <c r="BW441" s="40">
        <f>IF('Дані з ДІСО'!AG441=0,0,'Дані з ДІСО'!AJ441/'Дані з ДІСО'!AG441)</f>
        <v>0</v>
      </c>
      <c r="BX441" s="29">
        <f>BV441*(1+0.25*BW441)*Параметри!$K$51</f>
        <v>0</v>
      </c>
      <c r="BY441" s="29">
        <f>ROUND(IF(Параметри!$K$77="No",CC441,CC441*Параметри!$K$78)+AG441,1)</f>
        <v>15970.3</v>
      </c>
      <c r="BZ441" s="29">
        <f>ROUND(IF(Параметри!$K$77="No",BF441,BF441*Параметри!$K$78),1)</f>
        <v>0</v>
      </c>
      <c r="CA441" s="29">
        <f>ROUND(IF(Параметри!$K$77="No",BI441,BI441*Параметри!$K$78),1)</f>
        <v>0</v>
      </c>
      <c r="CB441" s="29">
        <f>ROUND(IF(Параметри!$K$77="No",BJ441,BJ441*Параметри!$K$78),1)</f>
        <v>0</v>
      </c>
      <c r="CC441" s="29">
        <f t="shared" si="56"/>
        <v>17744.725515338356</v>
      </c>
    </row>
    <row r="442" spans="1:81">
      <c r="A442" s="9">
        <v>441</v>
      </c>
      <c r="B442" s="9" t="s">
        <v>3148</v>
      </c>
      <c r="C442" s="9" t="s">
        <v>3148</v>
      </c>
      <c r="D442" s="9" t="s">
        <v>3523</v>
      </c>
      <c r="E442" s="9" t="s">
        <v>24</v>
      </c>
      <c r="F442" s="9" t="s">
        <v>3371</v>
      </c>
      <c r="G442" s="9" t="s">
        <v>930</v>
      </c>
      <c r="H442" s="29">
        <f>SUM('Дані з ДІСО'!J442:L442)</f>
        <v>1688.5</v>
      </c>
      <c r="I442" s="29">
        <f>SUM('Дані з ДІСО'!G442:I442)</f>
        <v>58</v>
      </c>
      <c r="J442" s="29">
        <f>SUM('Дані з ДІСО'!P442:R442)</f>
        <v>0</v>
      </c>
      <c r="K442" s="29">
        <f>SUM('Дані з ДІСО'!V442:X442)</f>
        <v>0</v>
      </c>
      <c r="L442" s="40">
        <f>ROUNDUP('Дані з ДІСО'!J442/'Коефіцієнти АТО'!$R442,0)</f>
        <v>32</v>
      </c>
      <c r="M442" s="40">
        <f>ROUNDUP('Дані з ДІСО'!K442/'Коефіцієнти АТО'!$R442,0)</f>
        <v>45</v>
      </c>
      <c r="N442" s="40">
        <f>ROUNDUP('Дані з ДІСО'!L442/'Коефіцієнти АТО'!$R442,0)</f>
        <v>13</v>
      </c>
      <c r="O442" s="59">
        <f>(L442*Параметри!$K$32+M442*Параметри!$L$32+N442*Параметри!$M$32)/18</f>
        <v>148.27777777777777</v>
      </c>
      <c r="P442" s="41">
        <f>IF(H442=0,"",'Дані з ДІСО'!Y442/H442)</f>
        <v>0</v>
      </c>
      <c r="Q442" s="29">
        <f>IF(H442=0,"",(1+0.25*P442)*O442*Параметри!$K$51)</f>
        <v>30370.285721565775</v>
      </c>
      <c r="R442" s="29">
        <f>IF(H442=0,"",Q442*'Коефіцієнти АТО'!T442)</f>
        <v>516.29485726661824</v>
      </c>
      <c r="S442" s="29">
        <f>IF(H442=0,"",H442*(1+0.25*P442)*Параметри!$K$66*Параметри!$K$20/1000)</f>
        <v>0</v>
      </c>
      <c r="T442" s="29">
        <f>IF(H442=0,"",H442*(1+0.25*P442)*'Коефіцієнти АТО'!$S442*Параметри!$K$20/1000)</f>
        <v>8516.7202221346761</v>
      </c>
      <c r="U442" s="29">
        <f t="shared" si="57"/>
        <v>39403.300800967067</v>
      </c>
      <c r="V442" s="29">
        <f t="shared" si="58"/>
        <v>39403.300800967067</v>
      </c>
      <c r="W442" s="40">
        <f>ROUNDUP('Дані з ДІСО'!P442/Параметри!$K$24,0)</f>
        <v>0</v>
      </c>
      <c r="X442" s="40">
        <f>ROUNDUP('Дані з ДІСО'!Q442/Параметри!$K$24,0)</f>
        <v>0</v>
      </c>
      <c r="Y442" s="40">
        <f>ROUNDUP('Дані з ДІСО'!R442/Параметри!$K$24,0)</f>
        <v>0</v>
      </c>
      <c r="Z442" s="59">
        <f>(W442*Параметри!$K$33+X442*Параметри!$L$33+Y442*Параметри!$M$33)/18</f>
        <v>0</v>
      </c>
      <c r="AA442" s="41">
        <f>IF(J442=0,0,'Дані з ДІСО'!AA442/J442)</f>
        <v>0</v>
      </c>
      <c r="AB442" s="29">
        <f>(1+0.25*AA442)*Z442*Параметри!$K$51</f>
        <v>0</v>
      </c>
      <c r="AC442" s="29">
        <f>AB442*'Коефіцієнти АТО'!U442</f>
        <v>0</v>
      </c>
      <c r="AD442" s="29">
        <f>J442*(1+0.25*AA442)*Параметри!$K$66*Параметри!$K$20/1000</f>
        <v>0</v>
      </c>
      <c r="AE442" s="29">
        <f>(1+0.25*AA442)*J442*'Коефіцієнти АТО'!S442*Параметри!$K$20/1000</f>
        <v>0</v>
      </c>
      <c r="AF442" s="29">
        <f t="shared" si="54"/>
        <v>0</v>
      </c>
      <c r="AG442" s="29">
        <v>0</v>
      </c>
      <c r="AH442" s="40">
        <v>23</v>
      </c>
      <c r="AI442" s="40">
        <v>0</v>
      </c>
      <c r="AJ442" s="40">
        <f t="shared" si="55"/>
        <v>0</v>
      </c>
      <c r="AK442" s="29">
        <f>(AH442+AI442)*(1+0.25*AJ442)*Параметри!$K$53</f>
        <v>4126.8733410080013</v>
      </c>
      <c r="AL442" s="29">
        <f>ROUNDUP(('Дані з ДІСО'!AU442+'Дані з ДІСО'!AW442)/Параметри!$K$28,0)</f>
        <v>0</v>
      </c>
      <c r="AM442" s="64">
        <f>AL442*Параметри!$M$35/18</f>
        <v>0</v>
      </c>
      <c r="AN442" s="29">
        <f>IF(AL442=0,0,'Дані з ДІСО'!AW442/SUM('Дані з ДІСО'!AU442,'Дані з ДІСО'!AW442))</f>
        <v>0</v>
      </c>
      <c r="AO442" s="29">
        <f>(1+0.25*AN442)*AM442*Параметри!$K$51</f>
        <v>0</v>
      </c>
      <c r="AP442" s="40">
        <f>ROUNDUP(('Дані з ДІСО'!AE442+'Дані не з ДІСО'!E442+'Дані не з ДІСО'!G442)/Параметри!$K$69,0)</f>
        <v>0</v>
      </c>
      <c r="AQ442" s="40">
        <f t="shared" si="59"/>
        <v>0</v>
      </c>
      <c r="AR442" s="40">
        <f>IF(AP442=0,0,('Дані з ДІСО'!AH442+'Дані не з ДІСО'!G442)/('Дані з ДІСО'!AE442+'Дані не з ДІСО'!E442+'Дані не з ДІСО'!G442))</f>
        <v>0</v>
      </c>
      <c r="AS442" s="29">
        <f>AQ442*(1+0.25*AR442)*Параметри!$K$51</f>
        <v>0</v>
      </c>
      <c r="AT442" s="40">
        <f>ROUNDUP('Дані з ДІСО'!AF442/Параметри!$K$70,0)</f>
        <v>0</v>
      </c>
      <c r="AU442" s="40">
        <f t="shared" si="60"/>
        <v>0</v>
      </c>
      <c r="AV442" s="40">
        <f>IF(AT442=0,0,'Дані з ДІСО'!AI442/'Дані з ДІСО'!AF442)</f>
        <v>0</v>
      </c>
      <c r="AW442" s="29">
        <f>AU442*(1+0.25*AV442)*Параметри!$K$51</f>
        <v>0</v>
      </c>
      <c r="AX442" s="40">
        <f>ROUNDUP('Дані з ДІСО'!AR442/Параметри!$K$29,0)</f>
        <v>0</v>
      </c>
      <c r="AY442" s="40">
        <f>ROUNDUP('Дані з ДІСО'!AS442/Параметри!$K$29,0)</f>
        <v>0</v>
      </c>
      <c r="AZ442" s="40">
        <f>ROUNDUP('Дані з ДІСО'!AT442/Параметри!$K$29,0)</f>
        <v>0</v>
      </c>
      <c r="BA442" s="64">
        <f>(AX442*Параметри!$K$32+AY442*Параметри!$L$32+AZ442*Параметри!$M$32)/18</f>
        <v>0</v>
      </c>
      <c r="BB442" s="29">
        <f>(BA442*Параметри!$K$51+SUM('Дані з ДІСО'!AR442:AT442)*Параметри!$K$48*Параметри!$K$20/1000)*Параметри!$K$74</f>
        <v>0</v>
      </c>
      <c r="BC442" s="40">
        <f>ROUNDUP(('Дані не з ДІСО'!I442+'Дані не з ДІСО'!K442)/Параметри!$K$26,0)</f>
        <v>0</v>
      </c>
      <c r="BD442" s="29">
        <f>BC442*Параметри!$M$36/18</f>
        <v>0</v>
      </c>
      <c r="BE442" s="40">
        <f>IF(BC442=0,0,'Дані не з ДІСО'!K442/('Дані не з ДІСО'!I442+'Дані не з ДІСО'!K442))</f>
        <v>0</v>
      </c>
      <c r="BF442" s="29">
        <f>(1+0.25*BE442)*BD442*Параметри!$K$51</f>
        <v>0</v>
      </c>
      <c r="BG442" s="40">
        <f>ROUNDUP('Дані не з ДІСО'!M442/Параметри!$K$27,0)</f>
        <v>0</v>
      </c>
      <c r="BH442" s="40">
        <f>BG442*Параметри!$M$37/18</f>
        <v>0</v>
      </c>
      <c r="BI442" s="29">
        <f>BH442*Параметри!$K$51</f>
        <v>0</v>
      </c>
      <c r="BJ442" s="29">
        <f>'Дані не з ДІСО'!N442*Параметри!$K$76</f>
        <v>0</v>
      </c>
      <c r="BK442" s="40">
        <f>ROUNDUP('Дані з ДІСО'!V442/Параметри!$K$25,0)</f>
        <v>0</v>
      </c>
      <c r="BL442" s="40">
        <f>ROUNDUP('Дані з ДІСО'!W442/Параметри!$K$25,0)</f>
        <v>0</v>
      </c>
      <c r="BM442" s="40">
        <f>ROUNDUP('Дані з ДІСО'!X442/Параметри!$K$25,0)</f>
        <v>0</v>
      </c>
      <c r="BN442" s="40">
        <f>(BK442*Параметри!$K$34+BL442*Параметри!$L$34+BM442*Параметри!$M$34)/18</f>
        <v>0</v>
      </c>
      <c r="BO442" s="40">
        <f>IF(K442=0,0,'Дані з ДІСО'!AC442/K442)</f>
        <v>0</v>
      </c>
      <c r="BP442" s="29">
        <f>(1+0.25*BO442)*BN442*Параметри!$K$51</f>
        <v>0</v>
      </c>
      <c r="BQ442" s="29">
        <f>BP442*'Коефіцієнти АТО'!U442</f>
        <v>0</v>
      </c>
      <c r="BR442" s="29">
        <f>K442*(1+0.25*BO442)*Параметри!$K$66*Параметри!$K$20/1000</f>
        <v>0</v>
      </c>
      <c r="BS442" s="29">
        <f>(1+0.25*BO442)*K442*'Коефіцієнти АТО'!S442*Параметри!$K$20/1000</f>
        <v>0</v>
      </c>
      <c r="BT442" s="29">
        <f t="shared" si="61"/>
        <v>0</v>
      </c>
      <c r="BU442" s="40">
        <f>ROUNDUP('Дані з ДІСО'!AG442/Параметри!$K$71,0)</f>
        <v>0</v>
      </c>
      <c r="BV442" s="40">
        <f t="shared" si="62"/>
        <v>0</v>
      </c>
      <c r="BW442" s="40">
        <f>IF('Дані з ДІСО'!AG442=0,0,'Дані з ДІСО'!AJ442/'Дані з ДІСО'!AG442)</f>
        <v>0</v>
      </c>
      <c r="BX442" s="29">
        <f>BV442*(1+0.25*BW442)*Параметри!$K$51</f>
        <v>0</v>
      </c>
      <c r="BY442" s="29">
        <f>ROUND(IF(Параметри!$K$77="No",CC442,CC442*Параметри!$K$78)+AG442,1)</f>
        <v>39177.199999999997</v>
      </c>
      <c r="BZ442" s="29">
        <f>ROUND(IF(Параметри!$K$77="No",BF442,BF442*Параметри!$K$78),1)</f>
        <v>0</v>
      </c>
      <c r="CA442" s="29">
        <f>ROUND(IF(Параметри!$K$77="No",BI442,BI442*Параметри!$K$78),1)</f>
        <v>0</v>
      </c>
      <c r="CB442" s="29">
        <f>ROUND(IF(Параметри!$K$77="No",BJ442,BJ442*Параметри!$K$78),1)</f>
        <v>0</v>
      </c>
      <c r="CC442" s="29">
        <f t="shared" si="56"/>
        <v>43530.174141975069</v>
      </c>
    </row>
    <row r="443" spans="1:81">
      <c r="A443" s="9">
        <v>442</v>
      </c>
      <c r="B443" s="9" t="s">
        <v>3151</v>
      </c>
      <c r="C443" s="9" t="s">
        <v>3151</v>
      </c>
      <c r="D443" s="9" t="s">
        <v>3523</v>
      </c>
      <c r="E443" s="9" t="s">
        <v>29</v>
      </c>
      <c r="F443" s="9" t="s">
        <v>3570</v>
      </c>
      <c r="G443" s="9" t="s">
        <v>932</v>
      </c>
      <c r="H443" s="29">
        <f>SUM('Дані з ДІСО'!J443:L443)</f>
        <v>1835</v>
      </c>
      <c r="I443" s="29">
        <f>SUM('Дані з ДІСО'!G443:I443)</f>
        <v>53</v>
      </c>
      <c r="J443" s="29">
        <f>SUM('Дані з ДІСО'!P443:R443)</f>
        <v>0</v>
      </c>
      <c r="K443" s="29">
        <f>SUM('Дані з ДІСО'!V443:X443)</f>
        <v>0</v>
      </c>
      <c r="L443" s="40">
        <f>ROUNDUP('Дані з ДІСО'!J443/'Коефіцієнти АТО'!$R443,0)</f>
        <v>31</v>
      </c>
      <c r="M443" s="40">
        <f>ROUNDUP('Дані з ДІСО'!K443/'Коефіцієнти АТО'!$R443,0)</f>
        <v>41</v>
      </c>
      <c r="N443" s="40">
        <f>ROUNDUP('Дані з ДІСО'!L443/'Коефіцієнти АТО'!$R443,0)</f>
        <v>10</v>
      </c>
      <c r="O443" s="59">
        <f>(L443*Параметри!$K$32+M443*Параметри!$L$32+N443*Параметри!$M$32)/18</f>
        <v>133.81666666666666</v>
      </c>
      <c r="P443" s="41">
        <f>IF(H443=0,"",'Дані з ДІСО'!Y443/H443)</f>
        <v>0</v>
      </c>
      <c r="Q443" s="29">
        <f>IF(H443=0,"",(1+0.25*P443)*O443*Параметри!$K$51)</f>
        <v>27408.357893419066</v>
      </c>
      <c r="R443" s="29">
        <f>IF(H443=0,"",Q443*'Коефіцієнти АТО'!T443)</f>
        <v>2740.835789341907</v>
      </c>
      <c r="S443" s="29">
        <f>IF(H443=0,"",H443*(1+0.25*P443)*Параметри!$K$66*Параметри!$K$20/1000)</f>
        <v>0</v>
      </c>
      <c r="T443" s="29">
        <f>IF(H443=0,"",H443*(1+0.25*P443)*'Коефіцієнти АТО'!$S443*Параметри!$K$20/1000)</f>
        <v>4016.6070920957409</v>
      </c>
      <c r="U443" s="29">
        <f t="shared" si="57"/>
        <v>34165.800774856718</v>
      </c>
      <c r="V443" s="29">
        <f t="shared" si="58"/>
        <v>34165.800774856718</v>
      </c>
      <c r="W443" s="40">
        <f>ROUNDUP('Дані з ДІСО'!P443/Параметри!$K$24,0)</f>
        <v>0</v>
      </c>
      <c r="X443" s="40">
        <f>ROUNDUP('Дані з ДІСО'!Q443/Параметри!$K$24,0)</f>
        <v>0</v>
      </c>
      <c r="Y443" s="40">
        <f>ROUNDUP('Дані з ДІСО'!R443/Параметри!$K$24,0)</f>
        <v>0</v>
      </c>
      <c r="Z443" s="59">
        <f>(W443*Параметри!$K$33+X443*Параметри!$L$33+Y443*Параметри!$M$33)/18</f>
        <v>0</v>
      </c>
      <c r="AA443" s="41">
        <f>IF(J443=0,0,'Дані з ДІСО'!AA443/J443)</f>
        <v>0</v>
      </c>
      <c r="AB443" s="29">
        <f>(1+0.25*AA443)*Z443*Параметри!$K$51</f>
        <v>0</v>
      </c>
      <c r="AC443" s="29">
        <f>AB443*'Коефіцієнти АТО'!U443</f>
        <v>0</v>
      </c>
      <c r="AD443" s="29">
        <f>J443*(1+0.25*AA443)*Параметри!$K$66*Параметри!$K$20/1000</f>
        <v>0</v>
      </c>
      <c r="AE443" s="29">
        <f>(1+0.25*AA443)*J443*'Коефіцієнти АТО'!S443*Параметри!$K$20/1000</f>
        <v>0</v>
      </c>
      <c r="AF443" s="29">
        <f t="shared" si="54"/>
        <v>0</v>
      </c>
      <c r="AG443" s="29">
        <v>0</v>
      </c>
      <c r="AH443" s="40">
        <v>26</v>
      </c>
      <c r="AI443" s="40">
        <v>0</v>
      </c>
      <c r="AJ443" s="40">
        <f t="shared" si="55"/>
        <v>0</v>
      </c>
      <c r="AK443" s="29">
        <f>(AH443+AI443)*(1+0.25*AJ443)*Параметри!$K$53</f>
        <v>4665.1611680960013</v>
      </c>
      <c r="AL443" s="29">
        <f>ROUNDUP(('Дані з ДІСО'!AU443+'Дані з ДІСО'!AW443)/Параметри!$K$28,0)</f>
        <v>0</v>
      </c>
      <c r="AM443" s="64">
        <f>AL443*Параметри!$M$35/18</f>
        <v>0</v>
      </c>
      <c r="AN443" s="29">
        <f>IF(AL443=0,0,'Дані з ДІСО'!AW443/SUM('Дані з ДІСО'!AU443,'Дані з ДІСО'!AW443))</f>
        <v>0</v>
      </c>
      <c r="AO443" s="29">
        <f>(1+0.25*AN443)*AM443*Параметри!$K$51</f>
        <v>0</v>
      </c>
      <c r="AP443" s="40">
        <f>ROUNDUP(('Дані з ДІСО'!AE443+'Дані не з ДІСО'!E443+'Дані не з ДІСО'!G443)/Параметри!$K$69,0)</f>
        <v>0</v>
      </c>
      <c r="AQ443" s="40">
        <f t="shared" si="59"/>
        <v>0</v>
      </c>
      <c r="AR443" s="40">
        <f>IF(AP443=0,0,('Дані з ДІСО'!AH443+'Дані не з ДІСО'!G443)/('Дані з ДІСО'!AE443+'Дані не з ДІСО'!E443+'Дані не з ДІСО'!G443))</f>
        <v>0</v>
      </c>
      <c r="AS443" s="29">
        <f>AQ443*(1+0.25*AR443)*Параметри!$K$51</f>
        <v>0</v>
      </c>
      <c r="AT443" s="40">
        <f>ROUNDUP('Дані з ДІСО'!AF443/Параметри!$K$70,0)</f>
        <v>0</v>
      </c>
      <c r="AU443" s="40">
        <f t="shared" si="60"/>
        <v>0</v>
      </c>
      <c r="AV443" s="40">
        <f>IF(AT443=0,0,'Дані з ДІСО'!AI443/'Дані з ДІСО'!AF443)</f>
        <v>0</v>
      </c>
      <c r="AW443" s="29">
        <f>AU443*(1+0.25*AV443)*Параметри!$K$51</f>
        <v>0</v>
      </c>
      <c r="AX443" s="40">
        <f>ROUNDUP('Дані з ДІСО'!AR443/Параметри!$K$29,0)</f>
        <v>0</v>
      </c>
      <c r="AY443" s="40">
        <f>ROUNDUP('Дані з ДІСО'!AS443/Параметри!$K$29,0)</f>
        <v>0</v>
      </c>
      <c r="AZ443" s="40">
        <f>ROUNDUP('Дані з ДІСО'!AT443/Параметри!$K$29,0)</f>
        <v>0</v>
      </c>
      <c r="BA443" s="64">
        <f>(AX443*Параметри!$K$32+AY443*Параметри!$L$32+AZ443*Параметри!$M$32)/18</f>
        <v>0</v>
      </c>
      <c r="BB443" s="29">
        <f>(BA443*Параметри!$K$51+SUM('Дані з ДІСО'!AR443:AT443)*Параметри!$K$48*Параметри!$K$20/1000)*Параметри!$K$74</f>
        <v>0</v>
      </c>
      <c r="BC443" s="40">
        <f>ROUNDUP(('Дані не з ДІСО'!I443+'Дані не з ДІСО'!K443)/Параметри!$K$26,0)</f>
        <v>0</v>
      </c>
      <c r="BD443" s="29">
        <f>BC443*Параметри!$M$36/18</f>
        <v>0</v>
      </c>
      <c r="BE443" s="40">
        <f>IF(BC443=0,0,'Дані не з ДІСО'!K443/('Дані не з ДІСО'!I443+'Дані не з ДІСО'!K443))</f>
        <v>0</v>
      </c>
      <c r="BF443" s="29">
        <f>(1+0.25*BE443)*BD443*Параметри!$K$51</f>
        <v>0</v>
      </c>
      <c r="BG443" s="40">
        <f>ROUNDUP('Дані не з ДІСО'!M443/Параметри!$K$27,0)</f>
        <v>0</v>
      </c>
      <c r="BH443" s="40">
        <f>BG443*Параметри!$M$37/18</f>
        <v>0</v>
      </c>
      <c r="BI443" s="29">
        <f>BH443*Параметри!$K$51</f>
        <v>0</v>
      </c>
      <c r="BJ443" s="29">
        <f>'Дані не з ДІСО'!N443*Параметри!$K$76</f>
        <v>0</v>
      </c>
      <c r="BK443" s="40">
        <f>ROUNDUP('Дані з ДІСО'!V443/Параметри!$K$25,0)</f>
        <v>0</v>
      </c>
      <c r="BL443" s="40">
        <f>ROUNDUP('Дані з ДІСО'!W443/Параметри!$K$25,0)</f>
        <v>0</v>
      </c>
      <c r="BM443" s="40">
        <f>ROUNDUP('Дані з ДІСО'!X443/Параметри!$K$25,0)</f>
        <v>0</v>
      </c>
      <c r="BN443" s="40">
        <f>(BK443*Параметри!$K$34+BL443*Параметри!$L$34+BM443*Параметри!$M$34)/18</f>
        <v>0</v>
      </c>
      <c r="BO443" s="40">
        <f>IF(K443=0,0,'Дані з ДІСО'!AC443/K443)</f>
        <v>0</v>
      </c>
      <c r="BP443" s="29">
        <f>(1+0.25*BO443)*BN443*Параметри!$K$51</f>
        <v>0</v>
      </c>
      <c r="BQ443" s="29">
        <f>BP443*'Коефіцієнти АТО'!U443</f>
        <v>0</v>
      </c>
      <c r="BR443" s="29">
        <f>K443*(1+0.25*BO443)*Параметри!$K$66*Параметри!$K$20/1000</f>
        <v>0</v>
      </c>
      <c r="BS443" s="29">
        <f>(1+0.25*BO443)*K443*'Коефіцієнти АТО'!S443*Параметри!$K$20/1000</f>
        <v>0</v>
      </c>
      <c r="BT443" s="29">
        <f t="shared" si="61"/>
        <v>0</v>
      </c>
      <c r="BU443" s="40">
        <f>ROUNDUP('Дані з ДІСО'!AG443/Параметри!$K$71,0)</f>
        <v>0</v>
      </c>
      <c r="BV443" s="40">
        <f t="shared" si="62"/>
        <v>0</v>
      </c>
      <c r="BW443" s="40">
        <f>IF('Дані з ДІСО'!AG443=0,0,'Дані з ДІСО'!AJ443/'Дані з ДІСО'!AG443)</f>
        <v>0</v>
      </c>
      <c r="BX443" s="29">
        <f>BV443*(1+0.25*BW443)*Параметри!$K$51</f>
        <v>0</v>
      </c>
      <c r="BY443" s="29">
        <f>ROUND(IF(Параметри!$K$77="No",CC443,CC443*Параметри!$K$78)+AG443,1)</f>
        <v>34947.9</v>
      </c>
      <c r="BZ443" s="29">
        <f>ROUND(IF(Параметри!$K$77="No",BF443,BF443*Параметри!$K$78),1)</f>
        <v>0</v>
      </c>
      <c r="CA443" s="29">
        <f>ROUND(IF(Параметри!$K$77="No",BI443,BI443*Параметри!$K$78),1)</f>
        <v>0</v>
      </c>
      <c r="CB443" s="29">
        <f>ROUND(IF(Параметри!$K$77="No",BJ443,BJ443*Параметри!$K$78),1)</f>
        <v>0</v>
      </c>
      <c r="CC443" s="29">
        <f t="shared" si="56"/>
        <v>38830.961942952723</v>
      </c>
    </row>
    <row r="444" spans="1:81">
      <c r="A444" s="9">
        <v>443</v>
      </c>
      <c r="B444" s="9" t="s">
        <v>3148</v>
      </c>
      <c r="C444" s="9" t="s">
        <v>3148</v>
      </c>
      <c r="D444" s="9" t="s">
        <v>3523</v>
      </c>
      <c r="E444" s="9" t="s">
        <v>24</v>
      </c>
      <c r="F444" s="9" t="s">
        <v>3571</v>
      </c>
      <c r="G444" s="9" t="s">
        <v>934</v>
      </c>
      <c r="H444" s="29">
        <f>SUM('Дані з ДІСО'!J444:L444)</f>
        <v>910.5</v>
      </c>
      <c r="I444" s="29">
        <f>SUM('Дані з ДІСО'!G444:I444)</f>
        <v>69</v>
      </c>
      <c r="J444" s="29">
        <f>SUM('Дані з ДІСО'!P444:R444)</f>
        <v>0</v>
      </c>
      <c r="K444" s="29">
        <f>SUM('Дані з ДІСО'!V444:X444)</f>
        <v>0</v>
      </c>
      <c r="L444" s="40">
        <f>ROUNDUP('Дані з ДІСО'!J444/'Коефіцієнти АТО'!$R444,0)</f>
        <v>28</v>
      </c>
      <c r="M444" s="40">
        <f>ROUNDUP('Дані з ДІСО'!K444/'Коефіцієнти АТО'!$R444,0)</f>
        <v>38</v>
      </c>
      <c r="N444" s="40">
        <f>ROUNDUP('Дані з ДІСО'!L444/'Коефіцієнти АТО'!$R444,0)</f>
        <v>8</v>
      </c>
      <c r="O444" s="59">
        <f>(L444*Параметри!$K$32+M444*Параметри!$L$32+N444*Параметри!$M$32)/18</f>
        <v>120.5888888888889</v>
      </c>
      <c r="P444" s="41">
        <f>IF(H444=0,"",'Дані з ДІСО'!Y444/H444)</f>
        <v>0</v>
      </c>
      <c r="Q444" s="29">
        <f>IF(H444=0,"",(1+0.25*P444)*O444*Параметри!$K$51)</f>
        <v>24699.041658760092</v>
      </c>
      <c r="R444" s="29">
        <f>IF(H444=0,"",Q444*'Коефіцієнти АТО'!T444)</f>
        <v>419.88370819892157</v>
      </c>
      <c r="S444" s="29">
        <f>IF(H444=0,"",H444*(1+0.25*P444)*Параметри!$K$66*Параметри!$K$20/1000)</f>
        <v>0</v>
      </c>
      <c r="T444" s="29">
        <f>IF(H444=0,"",H444*(1+0.25*P444)*'Коефіцієнти АТО'!$S444*Параметри!$K$20/1000)</f>
        <v>4592.5222163184017</v>
      </c>
      <c r="U444" s="29">
        <f t="shared" si="57"/>
        <v>29711.447583277415</v>
      </c>
      <c r="V444" s="29">
        <f t="shared" si="58"/>
        <v>29711.447583277415</v>
      </c>
      <c r="W444" s="40">
        <f>ROUNDUP('Дані з ДІСО'!P444/Параметри!$K$24,0)</f>
        <v>0</v>
      </c>
      <c r="X444" s="40">
        <f>ROUNDUP('Дані з ДІСО'!Q444/Параметри!$K$24,0)</f>
        <v>0</v>
      </c>
      <c r="Y444" s="40">
        <f>ROUNDUP('Дані з ДІСО'!R444/Параметри!$K$24,0)</f>
        <v>0</v>
      </c>
      <c r="Z444" s="59">
        <f>(W444*Параметри!$K$33+X444*Параметри!$L$33+Y444*Параметри!$M$33)/18</f>
        <v>0</v>
      </c>
      <c r="AA444" s="41">
        <f>IF(J444=0,0,'Дані з ДІСО'!AA444/J444)</f>
        <v>0</v>
      </c>
      <c r="AB444" s="29">
        <f>(1+0.25*AA444)*Z444*Параметри!$K$51</f>
        <v>0</v>
      </c>
      <c r="AC444" s="29">
        <f>AB444*'Коефіцієнти АТО'!U444</f>
        <v>0</v>
      </c>
      <c r="AD444" s="29">
        <f>J444*(1+0.25*AA444)*Параметри!$K$66*Параметри!$K$20/1000</f>
        <v>0</v>
      </c>
      <c r="AE444" s="29">
        <f>(1+0.25*AA444)*J444*'Коефіцієнти АТО'!S444*Параметри!$K$20/1000</f>
        <v>0</v>
      </c>
      <c r="AF444" s="29">
        <f t="shared" si="54"/>
        <v>0</v>
      </c>
      <c r="AG444" s="29">
        <v>0</v>
      </c>
      <c r="AH444" s="40">
        <v>2</v>
      </c>
      <c r="AI444" s="40">
        <v>0</v>
      </c>
      <c r="AJ444" s="40">
        <f t="shared" si="55"/>
        <v>0</v>
      </c>
      <c r="AK444" s="29">
        <f>(AH444+AI444)*(1+0.25*AJ444)*Параметри!$K$53</f>
        <v>358.85855139200009</v>
      </c>
      <c r="AL444" s="29">
        <f>ROUNDUP(('Дані з ДІСО'!AU444+'Дані з ДІСО'!AW444)/Параметри!$K$28,0)</f>
        <v>0</v>
      </c>
      <c r="AM444" s="64">
        <f>AL444*Параметри!$M$35/18</f>
        <v>0</v>
      </c>
      <c r="AN444" s="29">
        <f>IF(AL444=0,0,'Дані з ДІСО'!AW444/SUM('Дані з ДІСО'!AU444,'Дані з ДІСО'!AW444))</f>
        <v>0</v>
      </c>
      <c r="AO444" s="29">
        <f>(1+0.25*AN444)*AM444*Параметри!$K$51</f>
        <v>0</v>
      </c>
      <c r="AP444" s="40">
        <f>ROUNDUP(('Дані з ДІСО'!AE444+'Дані не з ДІСО'!E444+'Дані не з ДІСО'!G444)/Параметри!$K$69,0)</f>
        <v>0</v>
      </c>
      <c r="AQ444" s="40">
        <f t="shared" si="59"/>
        <v>0</v>
      </c>
      <c r="AR444" s="40">
        <f>IF(AP444=0,0,('Дані з ДІСО'!AH444+'Дані не з ДІСО'!G444)/('Дані з ДІСО'!AE444+'Дані не з ДІСО'!E444+'Дані не з ДІСО'!G444))</f>
        <v>0</v>
      </c>
      <c r="AS444" s="29">
        <f>AQ444*(1+0.25*AR444)*Параметри!$K$51</f>
        <v>0</v>
      </c>
      <c r="AT444" s="40">
        <f>ROUNDUP('Дані з ДІСО'!AF444/Параметри!$K$70,0)</f>
        <v>0</v>
      </c>
      <c r="AU444" s="40">
        <f t="shared" si="60"/>
        <v>0</v>
      </c>
      <c r="AV444" s="40">
        <f>IF(AT444=0,0,'Дані з ДІСО'!AI444/'Дані з ДІСО'!AF444)</f>
        <v>0</v>
      </c>
      <c r="AW444" s="29">
        <f>AU444*(1+0.25*AV444)*Параметри!$K$51</f>
        <v>0</v>
      </c>
      <c r="AX444" s="40">
        <f>ROUNDUP('Дані з ДІСО'!AR444/Параметри!$K$29,0)</f>
        <v>0</v>
      </c>
      <c r="AY444" s="40">
        <f>ROUNDUP('Дані з ДІСО'!AS444/Параметри!$K$29,0)</f>
        <v>0</v>
      </c>
      <c r="AZ444" s="40">
        <f>ROUNDUP('Дані з ДІСО'!AT444/Параметри!$K$29,0)</f>
        <v>0</v>
      </c>
      <c r="BA444" s="64">
        <f>(AX444*Параметри!$K$32+AY444*Параметри!$L$32+AZ444*Параметри!$M$32)/18</f>
        <v>0</v>
      </c>
      <c r="BB444" s="29">
        <f>(BA444*Параметри!$K$51+SUM('Дані з ДІСО'!AR444:AT444)*Параметри!$K$48*Параметри!$K$20/1000)*Параметри!$K$74</f>
        <v>0</v>
      </c>
      <c r="BC444" s="40">
        <f>ROUNDUP(('Дані не з ДІСО'!I444+'Дані не з ДІСО'!K444)/Параметри!$K$26,0)</f>
        <v>0</v>
      </c>
      <c r="BD444" s="29">
        <f>BC444*Параметри!$M$36/18</f>
        <v>0</v>
      </c>
      <c r="BE444" s="40">
        <f>IF(BC444=0,0,'Дані не з ДІСО'!K444/('Дані не з ДІСО'!I444+'Дані не з ДІСО'!K444))</f>
        <v>0</v>
      </c>
      <c r="BF444" s="29">
        <f>(1+0.25*BE444)*BD444*Параметри!$K$51</f>
        <v>0</v>
      </c>
      <c r="BG444" s="40">
        <f>ROUNDUP('Дані не з ДІСО'!M444/Параметри!$K$27,0)</f>
        <v>0</v>
      </c>
      <c r="BH444" s="40">
        <f>BG444*Параметри!$M$37/18</f>
        <v>0</v>
      </c>
      <c r="BI444" s="29">
        <f>BH444*Параметри!$K$51</f>
        <v>0</v>
      </c>
      <c r="BJ444" s="29">
        <f>'Дані не з ДІСО'!N444*Параметри!$K$76</f>
        <v>0</v>
      </c>
      <c r="BK444" s="40">
        <f>ROUNDUP('Дані з ДІСО'!V444/Параметри!$K$25,0)</f>
        <v>0</v>
      </c>
      <c r="BL444" s="40">
        <f>ROUNDUP('Дані з ДІСО'!W444/Параметри!$K$25,0)</f>
        <v>0</v>
      </c>
      <c r="BM444" s="40">
        <f>ROUNDUP('Дані з ДІСО'!X444/Параметри!$K$25,0)</f>
        <v>0</v>
      </c>
      <c r="BN444" s="40">
        <f>(BK444*Параметри!$K$34+BL444*Параметри!$L$34+BM444*Параметри!$M$34)/18</f>
        <v>0</v>
      </c>
      <c r="BO444" s="40">
        <f>IF(K444=0,0,'Дані з ДІСО'!AC444/K444)</f>
        <v>0</v>
      </c>
      <c r="BP444" s="29">
        <f>(1+0.25*BO444)*BN444*Параметри!$K$51</f>
        <v>0</v>
      </c>
      <c r="BQ444" s="29">
        <f>BP444*'Коефіцієнти АТО'!U444</f>
        <v>0</v>
      </c>
      <c r="BR444" s="29">
        <f>K444*(1+0.25*BO444)*Параметри!$K$66*Параметри!$K$20/1000</f>
        <v>0</v>
      </c>
      <c r="BS444" s="29">
        <f>(1+0.25*BO444)*K444*'Коефіцієнти АТО'!S444*Параметри!$K$20/1000</f>
        <v>0</v>
      </c>
      <c r="BT444" s="29">
        <f t="shared" si="61"/>
        <v>0</v>
      </c>
      <c r="BU444" s="40">
        <f>ROUNDUP('Дані з ДІСО'!AG444/Параметри!$K$71,0)</f>
        <v>0</v>
      </c>
      <c r="BV444" s="40">
        <f t="shared" si="62"/>
        <v>0</v>
      </c>
      <c r="BW444" s="40">
        <f>IF('Дані з ДІСО'!AG444=0,0,'Дані з ДІСО'!AJ444/'Дані з ДІСО'!AG444)</f>
        <v>0</v>
      </c>
      <c r="BX444" s="29">
        <f>BV444*(1+0.25*BW444)*Параметри!$K$51</f>
        <v>0</v>
      </c>
      <c r="BY444" s="29">
        <f>ROUND(IF(Параметри!$K$77="No",CC444,CC444*Параметри!$K$78)+AG444,1)</f>
        <v>27063.3</v>
      </c>
      <c r="BZ444" s="29">
        <f>ROUND(IF(Параметри!$K$77="No",BF444,BF444*Параметри!$K$78),1)</f>
        <v>0</v>
      </c>
      <c r="CA444" s="29">
        <f>ROUND(IF(Параметри!$K$77="No",BI444,BI444*Параметри!$K$78),1)</f>
        <v>0</v>
      </c>
      <c r="CB444" s="29">
        <f>ROUND(IF(Параметри!$K$77="No",BJ444,BJ444*Параметри!$K$78),1)</f>
        <v>0</v>
      </c>
      <c r="CC444" s="29">
        <f t="shared" si="56"/>
        <v>30070.306134669416</v>
      </c>
    </row>
    <row r="445" spans="1:81">
      <c r="A445" s="9">
        <v>444</v>
      </c>
      <c r="B445" s="9" t="s">
        <v>3148</v>
      </c>
      <c r="C445" s="9" t="s">
        <v>3148</v>
      </c>
      <c r="D445" s="9" t="s">
        <v>3523</v>
      </c>
      <c r="E445" s="9" t="s">
        <v>24</v>
      </c>
      <c r="F445" s="9" t="s">
        <v>3572</v>
      </c>
      <c r="G445" s="9" t="s">
        <v>936</v>
      </c>
      <c r="H445" s="29">
        <f>SUM('Дані з ДІСО'!J445:L445)</f>
        <v>741</v>
      </c>
      <c r="I445" s="29">
        <f>SUM('Дані з ДІСО'!G445:I445)</f>
        <v>31</v>
      </c>
      <c r="J445" s="29">
        <f>SUM('Дані з ДІСО'!P445:R445)</f>
        <v>0</v>
      </c>
      <c r="K445" s="29">
        <f>SUM('Дані з ДІСО'!V445:X445)</f>
        <v>0</v>
      </c>
      <c r="L445" s="40">
        <f>ROUNDUP('Дані з ДІСО'!J445/'Коефіцієнти АТО'!$R445,0)</f>
        <v>20</v>
      </c>
      <c r="M445" s="40">
        <f>ROUNDUP('Дані з ДІСО'!K445/'Коефіцієнти АТО'!$R445,0)</f>
        <v>27</v>
      </c>
      <c r="N445" s="40">
        <f>ROUNDUP('Дані з ДІСО'!L445/'Коефіцієнти АТО'!$R445,0)</f>
        <v>4</v>
      </c>
      <c r="O445" s="59">
        <f>(L445*Параметри!$K$32+M445*Параметри!$L$32+N445*Параметри!$M$32)/18</f>
        <v>82.494444444444454</v>
      </c>
      <c r="P445" s="41">
        <f>IF(H445=0,"",'Дані з ДІСО'!Y445/H445)</f>
        <v>0</v>
      </c>
      <c r="Q445" s="29">
        <f>IF(H445=0,"",(1+0.25*P445)*O445*Параметри!$K$51)</f>
        <v>16896.529512159246</v>
      </c>
      <c r="R445" s="29">
        <f>IF(H445=0,"",Q445*'Коефіцієнти АТО'!T445)</f>
        <v>287.24100170670721</v>
      </c>
      <c r="S445" s="29">
        <f>IF(H445=0,"",H445*(1+0.25*P445)*Параметри!$K$66*Параметри!$K$20/1000)</f>
        <v>0</v>
      </c>
      <c r="T445" s="29">
        <f>IF(H445=0,"",H445*(1+0.25*P445)*'Коефіцієнти АТО'!$S445*Параметри!$K$20/1000)</f>
        <v>3737.5716225062447</v>
      </c>
      <c r="U445" s="29">
        <f t="shared" si="57"/>
        <v>20921.342136372201</v>
      </c>
      <c r="V445" s="29">
        <f t="shared" si="58"/>
        <v>20921.342136372201</v>
      </c>
      <c r="W445" s="40">
        <f>ROUNDUP('Дані з ДІСО'!P445/Параметри!$K$24,0)</f>
        <v>0</v>
      </c>
      <c r="X445" s="40">
        <f>ROUNDUP('Дані з ДІСО'!Q445/Параметри!$K$24,0)</f>
        <v>0</v>
      </c>
      <c r="Y445" s="40">
        <f>ROUNDUP('Дані з ДІСО'!R445/Параметри!$K$24,0)</f>
        <v>0</v>
      </c>
      <c r="Z445" s="59">
        <f>(W445*Параметри!$K$33+X445*Параметри!$L$33+Y445*Параметри!$M$33)/18</f>
        <v>0</v>
      </c>
      <c r="AA445" s="41">
        <f>IF(J445=0,0,'Дані з ДІСО'!AA445/J445)</f>
        <v>0</v>
      </c>
      <c r="AB445" s="29">
        <f>(1+0.25*AA445)*Z445*Параметри!$K$51</f>
        <v>0</v>
      </c>
      <c r="AC445" s="29">
        <f>AB445*'Коефіцієнти АТО'!U445</f>
        <v>0</v>
      </c>
      <c r="AD445" s="29">
        <f>J445*(1+0.25*AA445)*Параметри!$K$66*Параметри!$K$20/1000</f>
        <v>0</v>
      </c>
      <c r="AE445" s="29">
        <f>(1+0.25*AA445)*J445*'Коефіцієнти АТО'!S445*Параметри!$K$20/1000</f>
        <v>0</v>
      </c>
      <c r="AF445" s="29">
        <f t="shared" si="54"/>
        <v>0</v>
      </c>
      <c r="AG445" s="29">
        <v>0</v>
      </c>
      <c r="AH445" s="40">
        <v>8</v>
      </c>
      <c r="AI445" s="40">
        <v>0</v>
      </c>
      <c r="AJ445" s="40">
        <f t="shared" si="55"/>
        <v>0</v>
      </c>
      <c r="AK445" s="29">
        <f>(AH445+AI445)*(1+0.25*AJ445)*Параметри!$K$53</f>
        <v>1435.4342055680004</v>
      </c>
      <c r="AL445" s="29">
        <f>ROUNDUP(('Дані з ДІСО'!AU445+'Дані з ДІСО'!AW445)/Параметри!$K$28,0)</f>
        <v>0</v>
      </c>
      <c r="AM445" s="64">
        <f>AL445*Параметри!$M$35/18</f>
        <v>0</v>
      </c>
      <c r="AN445" s="29">
        <f>IF(AL445=0,0,'Дані з ДІСО'!AW445/SUM('Дані з ДІСО'!AU445,'Дані з ДІСО'!AW445))</f>
        <v>0</v>
      </c>
      <c r="AO445" s="29">
        <f>(1+0.25*AN445)*AM445*Параметри!$K$51</f>
        <v>0</v>
      </c>
      <c r="AP445" s="40">
        <f>ROUNDUP(('Дані з ДІСО'!AE445+'Дані не з ДІСО'!E445+'Дані не з ДІСО'!G445)/Параметри!$K$69,0)</f>
        <v>0</v>
      </c>
      <c r="AQ445" s="40">
        <f t="shared" si="59"/>
        <v>0</v>
      </c>
      <c r="AR445" s="40">
        <f>IF(AP445=0,0,('Дані з ДІСО'!AH445+'Дані не з ДІСО'!G445)/('Дані з ДІСО'!AE445+'Дані не з ДІСО'!E445+'Дані не з ДІСО'!G445))</f>
        <v>0</v>
      </c>
      <c r="AS445" s="29">
        <f>AQ445*(1+0.25*AR445)*Параметри!$K$51</f>
        <v>0</v>
      </c>
      <c r="AT445" s="40">
        <f>ROUNDUP('Дані з ДІСО'!AF445/Параметри!$K$70,0)</f>
        <v>0</v>
      </c>
      <c r="AU445" s="40">
        <f t="shared" si="60"/>
        <v>0</v>
      </c>
      <c r="AV445" s="40">
        <f>IF(AT445=0,0,'Дані з ДІСО'!AI445/'Дані з ДІСО'!AF445)</f>
        <v>0</v>
      </c>
      <c r="AW445" s="29">
        <f>AU445*(1+0.25*AV445)*Параметри!$K$51</f>
        <v>0</v>
      </c>
      <c r="AX445" s="40">
        <f>ROUNDUP('Дані з ДІСО'!AR445/Параметри!$K$29,0)</f>
        <v>0</v>
      </c>
      <c r="AY445" s="40">
        <f>ROUNDUP('Дані з ДІСО'!AS445/Параметри!$K$29,0)</f>
        <v>0</v>
      </c>
      <c r="AZ445" s="40">
        <f>ROUNDUP('Дані з ДІСО'!AT445/Параметри!$K$29,0)</f>
        <v>0</v>
      </c>
      <c r="BA445" s="64">
        <f>(AX445*Параметри!$K$32+AY445*Параметри!$L$32+AZ445*Параметри!$M$32)/18</f>
        <v>0</v>
      </c>
      <c r="BB445" s="29">
        <f>(BA445*Параметри!$K$51+SUM('Дані з ДІСО'!AR445:AT445)*Параметри!$K$48*Параметри!$K$20/1000)*Параметри!$K$74</f>
        <v>0</v>
      </c>
      <c r="BC445" s="40">
        <f>ROUNDUP(('Дані не з ДІСО'!I445+'Дані не з ДІСО'!K445)/Параметри!$K$26,0)</f>
        <v>0</v>
      </c>
      <c r="BD445" s="29">
        <f>BC445*Параметри!$M$36/18</f>
        <v>0</v>
      </c>
      <c r="BE445" s="40">
        <f>IF(BC445=0,0,'Дані не з ДІСО'!K445/('Дані не з ДІСО'!I445+'Дані не з ДІСО'!K445))</f>
        <v>0</v>
      </c>
      <c r="BF445" s="29">
        <f>(1+0.25*BE445)*BD445*Параметри!$K$51</f>
        <v>0</v>
      </c>
      <c r="BG445" s="40">
        <f>ROUNDUP('Дані не з ДІСО'!M445/Параметри!$K$27,0)</f>
        <v>0</v>
      </c>
      <c r="BH445" s="40">
        <f>BG445*Параметри!$M$37/18</f>
        <v>0</v>
      </c>
      <c r="BI445" s="29">
        <f>BH445*Параметри!$K$51</f>
        <v>0</v>
      </c>
      <c r="BJ445" s="29">
        <f>'Дані не з ДІСО'!N445*Параметри!$K$76</f>
        <v>0</v>
      </c>
      <c r="BK445" s="40">
        <f>ROUNDUP('Дані з ДІСО'!V445/Параметри!$K$25,0)</f>
        <v>0</v>
      </c>
      <c r="BL445" s="40">
        <f>ROUNDUP('Дані з ДІСО'!W445/Параметри!$K$25,0)</f>
        <v>0</v>
      </c>
      <c r="BM445" s="40">
        <f>ROUNDUP('Дані з ДІСО'!X445/Параметри!$K$25,0)</f>
        <v>0</v>
      </c>
      <c r="BN445" s="40">
        <f>(BK445*Параметри!$K$34+BL445*Параметри!$L$34+BM445*Параметри!$M$34)/18</f>
        <v>0</v>
      </c>
      <c r="BO445" s="40">
        <f>IF(K445=0,0,'Дані з ДІСО'!AC445/K445)</f>
        <v>0</v>
      </c>
      <c r="BP445" s="29">
        <f>(1+0.25*BO445)*BN445*Параметри!$K$51</f>
        <v>0</v>
      </c>
      <c r="BQ445" s="29">
        <f>BP445*'Коефіцієнти АТО'!U445</f>
        <v>0</v>
      </c>
      <c r="BR445" s="29">
        <f>K445*(1+0.25*BO445)*Параметри!$K$66*Параметри!$K$20/1000</f>
        <v>0</v>
      </c>
      <c r="BS445" s="29">
        <f>(1+0.25*BO445)*K445*'Коефіцієнти АТО'!S445*Параметри!$K$20/1000</f>
        <v>0</v>
      </c>
      <c r="BT445" s="29">
        <f t="shared" si="61"/>
        <v>0</v>
      </c>
      <c r="BU445" s="40">
        <f>ROUNDUP('Дані з ДІСО'!AG445/Параметри!$K$71,0)</f>
        <v>0</v>
      </c>
      <c r="BV445" s="40">
        <f t="shared" si="62"/>
        <v>0</v>
      </c>
      <c r="BW445" s="40">
        <f>IF('Дані з ДІСО'!AG445=0,0,'Дані з ДІСО'!AJ445/'Дані з ДІСО'!AG445)</f>
        <v>0</v>
      </c>
      <c r="BX445" s="29">
        <f>BV445*(1+0.25*BW445)*Параметри!$K$51</f>
        <v>0</v>
      </c>
      <c r="BY445" s="29">
        <f>ROUND(IF(Параметри!$K$77="No",CC445,CC445*Параметри!$K$78)+AG445,1)</f>
        <v>20121.099999999999</v>
      </c>
      <c r="BZ445" s="29">
        <f>ROUND(IF(Параметри!$K$77="No",BF445,BF445*Параметри!$K$78),1)</f>
        <v>0</v>
      </c>
      <c r="CA445" s="29">
        <f>ROUND(IF(Параметри!$K$77="No",BI445,BI445*Параметри!$K$78),1)</f>
        <v>0</v>
      </c>
      <c r="CB445" s="29">
        <f>ROUND(IF(Параметри!$K$77="No",BJ445,BJ445*Параметри!$K$78),1)</f>
        <v>0</v>
      </c>
      <c r="CC445" s="29">
        <f t="shared" si="56"/>
        <v>22356.7763419402</v>
      </c>
    </row>
    <row r="446" spans="1:81">
      <c r="A446" s="9">
        <v>445</v>
      </c>
      <c r="B446" s="9" t="s">
        <v>3176</v>
      </c>
      <c r="C446" s="9" t="s">
        <v>3146</v>
      </c>
      <c r="D446" s="9" t="s">
        <v>3523</v>
      </c>
      <c r="E446" s="9" t="s">
        <v>78</v>
      </c>
      <c r="F446" s="9" t="s">
        <v>3573</v>
      </c>
      <c r="G446" s="9" t="s">
        <v>938</v>
      </c>
      <c r="H446" s="29">
        <f>SUM('Дані з ДІСО'!J446:L446)</f>
        <v>14039</v>
      </c>
      <c r="I446" s="29">
        <f>SUM('Дані з ДІСО'!G446:I446)</f>
        <v>422</v>
      </c>
      <c r="J446" s="29">
        <f>SUM('Дані з ДІСО'!P446:R446)</f>
        <v>71</v>
      </c>
      <c r="K446" s="29">
        <f>SUM('Дані з ДІСО'!V446:X446)</f>
        <v>0</v>
      </c>
      <c r="L446" s="40">
        <f>ROUNDUP('Дані з ДІСО'!J446/'Коефіцієнти АТО'!$R446,0)</f>
        <v>203</v>
      </c>
      <c r="M446" s="40">
        <f>ROUNDUP('Дані з ДІСО'!K446/'Коефіцієнти АТО'!$R446,0)</f>
        <v>264</v>
      </c>
      <c r="N446" s="40">
        <f>ROUNDUP('Дані з ДІСО'!L446/'Коефіцієнти АТО'!$R446,0)</f>
        <v>45</v>
      </c>
      <c r="O446" s="59">
        <f>(L446*Параметри!$K$32+M446*Параметри!$L$32+N446*Параметри!$M$32)/18</f>
        <v>827.73888888888894</v>
      </c>
      <c r="P446" s="41">
        <f>IF(H446=0,"",'Дані з ДІСО'!Y446/H446)</f>
        <v>0</v>
      </c>
      <c r="Q446" s="29">
        <f>IF(H446=0,"",(1+0.25*P446)*O446*Параметри!$K$51)</f>
        <v>169537.6538221525</v>
      </c>
      <c r="R446" s="29">
        <f>IF(H446=0,"",Q446*'Коефіцієнти АТО'!T446)</f>
        <v>25430.648073322875</v>
      </c>
      <c r="S446" s="29">
        <f>IF(H446=0,"",H446*(1+0.25*P446)*Параметри!$K$66*Параметри!$K$20/1000)</f>
        <v>0</v>
      </c>
      <c r="T446" s="29">
        <f>IF(H446=0,"",H446*(1+0.25*P446)*'Коефіцієнти АТО'!$S446*Параметри!$K$20/1000)</f>
        <v>30729.780362905785</v>
      </c>
      <c r="U446" s="29">
        <f t="shared" si="57"/>
        <v>225698.08225838115</v>
      </c>
      <c r="V446" s="29">
        <f t="shared" si="58"/>
        <v>225698.08225838115</v>
      </c>
      <c r="W446" s="40">
        <f>ROUNDUP('Дані з ДІСО'!P446/Параметри!$K$24,0)</f>
        <v>3</v>
      </c>
      <c r="X446" s="40">
        <f>ROUNDUP('Дані з ДІСО'!Q446/Параметри!$K$24,0)</f>
        <v>6</v>
      </c>
      <c r="Y446" s="40">
        <f>ROUNDUP('Дані з ДІСО'!R446/Параметри!$K$24,0)</f>
        <v>0</v>
      </c>
      <c r="Z446" s="59">
        <f>(W446*Параметри!$K$33+X446*Параметри!$L$33+Y446*Параметри!$M$33)/18</f>
        <v>18</v>
      </c>
      <c r="AA446" s="41">
        <f>IF(J446=0,0,'Дані з ДІСО'!AA446/J446)</f>
        <v>0</v>
      </c>
      <c r="AB446" s="29">
        <f>(1+0.25*AA446)*Z446*Параметри!$K$51</f>
        <v>3686.7637968479999</v>
      </c>
      <c r="AC446" s="29">
        <f>AB446*'Коефіцієнти АТО'!U446</f>
        <v>372.36314348164802</v>
      </c>
      <c r="AD446" s="29">
        <f>J446*(1+0.25*AA446)*Параметри!$K$66*Параметри!$K$20/1000</f>
        <v>0</v>
      </c>
      <c r="AE446" s="29">
        <f>(1+0.25*AA446)*J446*'Коефіцієнти АТО'!S446*Параметри!$K$20/1000</f>
        <v>155.4109556069742</v>
      </c>
      <c r="AF446" s="29">
        <f t="shared" si="54"/>
        <v>4214.5378959366217</v>
      </c>
      <c r="AG446" s="29">
        <v>0</v>
      </c>
      <c r="AH446" s="40">
        <v>75</v>
      </c>
      <c r="AI446" s="40">
        <v>0</v>
      </c>
      <c r="AJ446" s="40">
        <f t="shared" si="55"/>
        <v>0</v>
      </c>
      <c r="AK446" s="29">
        <f>(AH446+AI446)*(1+0.25*AJ446)*Параметри!$K$53</f>
        <v>13457.195677200003</v>
      </c>
      <c r="AL446" s="29">
        <f>ROUNDUP(('Дані з ДІСО'!AU446+'Дані з ДІСО'!AW446)/Параметри!$K$28,0)</f>
        <v>0</v>
      </c>
      <c r="AM446" s="64">
        <f>AL446*Параметри!$M$35/18</f>
        <v>0</v>
      </c>
      <c r="AN446" s="29">
        <f>IF(AL446=0,0,'Дані з ДІСО'!AW446/SUM('Дані з ДІСО'!AU446,'Дані з ДІСО'!AW446))</f>
        <v>0</v>
      </c>
      <c r="AO446" s="29">
        <f>(1+0.25*AN446)*AM446*Параметри!$K$51</f>
        <v>0</v>
      </c>
      <c r="AP446" s="40">
        <f>ROUNDUP(('Дані з ДІСО'!AE446+'Дані не з ДІСО'!E446+'Дані не з ДІСО'!G446)/Параметри!$K$69,0)</f>
        <v>0</v>
      </c>
      <c r="AQ446" s="40">
        <f t="shared" si="59"/>
        <v>0</v>
      </c>
      <c r="AR446" s="40">
        <f>IF(AP446=0,0,('Дані з ДІСО'!AH446+'Дані не з ДІСО'!G446)/('Дані з ДІСО'!AE446+'Дані не з ДІСО'!E446+'Дані не з ДІСО'!G446))</f>
        <v>0</v>
      </c>
      <c r="AS446" s="29">
        <f>AQ446*(1+0.25*AR446)*Параметри!$K$51</f>
        <v>0</v>
      </c>
      <c r="AT446" s="40">
        <f>ROUNDUP('Дані з ДІСО'!AF446/Параметри!$K$70,0)</f>
        <v>0</v>
      </c>
      <c r="AU446" s="40">
        <f t="shared" si="60"/>
        <v>0</v>
      </c>
      <c r="AV446" s="40">
        <f>IF(AT446=0,0,'Дані з ДІСО'!AI446/'Дані з ДІСО'!AF446)</f>
        <v>0</v>
      </c>
      <c r="AW446" s="29">
        <f>AU446*(1+0.25*AV446)*Параметри!$K$51</f>
        <v>0</v>
      </c>
      <c r="AX446" s="40">
        <f>ROUNDUP('Дані з ДІСО'!AR446/Параметри!$K$29,0)</f>
        <v>0</v>
      </c>
      <c r="AY446" s="40">
        <f>ROUNDUP('Дані з ДІСО'!AS446/Параметри!$K$29,0)</f>
        <v>0</v>
      </c>
      <c r="AZ446" s="40">
        <f>ROUNDUP('Дані з ДІСО'!AT446/Параметри!$K$29,0)</f>
        <v>0</v>
      </c>
      <c r="BA446" s="64">
        <f>(AX446*Параметри!$K$32+AY446*Параметри!$L$32+AZ446*Параметри!$M$32)/18</f>
        <v>0</v>
      </c>
      <c r="BB446" s="29">
        <f>(BA446*Параметри!$K$51+SUM('Дані з ДІСО'!AR446:AT446)*Параметри!$K$48*Параметри!$K$20/1000)*Параметри!$K$74</f>
        <v>0</v>
      </c>
      <c r="BC446" s="40">
        <f>ROUNDUP(('Дані не з ДІСО'!I446+'Дані не з ДІСО'!K446)/Параметри!$K$26,0)</f>
        <v>0</v>
      </c>
      <c r="BD446" s="29">
        <f>BC446*Параметри!$M$36/18</f>
        <v>0</v>
      </c>
      <c r="BE446" s="40">
        <f>IF(BC446=0,0,'Дані не з ДІСО'!K446/('Дані не з ДІСО'!I446+'Дані не з ДІСО'!K446))</f>
        <v>0</v>
      </c>
      <c r="BF446" s="29">
        <f>(1+0.25*BE446)*BD446*Параметри!$K$51</f>
        <v>0</v>
      </c>
      <c r="BG446" s="40">
        <f>ROUNDUP('Дані не з ДІСО'!M446/Параметри!$K$27,0)</f>
        <v>0</v>
      </c>
      <c r="BH446" s="40">
        <f>BG446*Параметри!$M$37/18</f>
        <v>0</v>
      </c>
      <c r="BI446" s="29">
        <f>BH446*Параметри!$K$51</f>
        <v>0</v>
      </c>
      <c r="BJ446" s="29">
        <f>'Дані не з ДІСО'!N446*Параметри!$K$76</f>
        <v>0</v>
      </c>
      <c r="BK446" s="40">
        <f>ROUNDUP('Дані з ДІСО'!V446/Параметри!$K$25,0)</f>
        <v>0</v>
      </c>
      <c r="BL446" s="40">
        <f>ROUNDUP('Дані з ДІСО'!W446/Параметри!$K$25,0)</f>
        <v>0</v>
      </c>
      <c r="BM446" s="40">
        <f>ROUNDUP('Дані з ДІСО'!X446/Параметри!$K$25,0)</f>
        <v>0</v>
      </c>
      <c r="BN446" s="40">
        <f>(BK446*Параметри!$K$34+BL446*Параметри!$L$34+BM446*Параметри!$M$34)/18</f>
        <v>0</v>
      </c>
      <c r="BO446" s="40">
        <f>IF(K446=0,0,'Дані з ДІСО'!AC446/K446)</f>
        <v>0</v>
      </c>
      <c r="BP446" s="29">
        <f>(1+0.25*BO446)*BN446*Параметри!$K$51</f>
        <v>0</v>
      </c>
      <c r="BQ446" s="29">
        <f>BP446*'Коефіцієнти АТО'!U446</f>
        <v>0</v>
      </c>
      <c r="BR446" s="29">
        <f>K446*(1+0.25*BO446)*Параметри!$K$66*Параметри!$K$20/1000</f>
        <v>0</v>
      </c>
      <c r="BS446" s="29">
        <f>(1+0.25*BO446)*K446*'Коефіцієнти АТО'!S446*Параметри!$K$20/1000</f>
        <v>0</v>
      </c>
      <c r="BT446" s="29">
        <f t="shared" si="61"/>
        <v>0</v>
      </c>
      <c r="BU446" s="40">
        <f>ROUNDUP('Дані з ДІСО'!AG446/Параметри!$K$71,0)</f>
        <v>0</v>
      </c>
      <c r="BV446" s="40">
        <f t="shared" si="62"/>
        <v>0</v>
      </c>
      <c r="BW446" s="40">
        <f>IF('Дані з ДІСО'!AG446=0,0,'Дані з ДІСО'!AJ446/'Дані з ДІСО'!AG446)</f>
        <v>0</v>
      </c>
      <c r="BX446" s="29">
        <f>BV446*(1+0.25*BW446)*Параметри!$K$51</f>
        <v>0</v>
      </c>
      <c r="BY446" s="29">
        <f>ROUND(IF(Параметри!$K$77="No",CC446,CC446*Параметри!$K$78)+AG446,1)</f>
        <v>219032.8</v>
      </c>
      <c r="BZ446" s="29">
        <f>ROUND(IF(Параметри!$K$77="No",BF446,BF446*Параметри!$K$78),1)</f>
        <v>0</v>
      </c>
      <c r="CA446" s="29">
        <f>ROUND(IF(Параметри!$K$77="No",BI446,BI446*Параметри!$K$78),1)</f>
        <v>0</v>
      </c>
      <c r="CB446" s="29">
        <f>ROUND(IF(Параметри!$K$77="No",BJ446,BJ446*Параметри!$K$78),1)</f>
        <v>0</v>
      </c>
      <c r="CC446" s="29">
        <f t="shared" si="56"/>
        <v>243369.8158315178</v>
      </c>
    </row>
    <row r="447" spans="1:81">
      <c r="A447" s="9">
        <v>446</v>
      </c>
      <c r="B447" s="9" t="s">
        <v>3148</v>
      </c>
      <c r="C447" s="9" t="s">
        <v>3148</v>
      </c>
      <c r="D447" s="9" t="s">
        <v>3523</v>
      </c>
      <c r="E447" s="9" t="s">
        <v>24</v>
      </c>
      <c r="F447" s="9" t="s">
        <v>3574</v>
      </c>
      <c r="G447" s="9" t="s">
        <v>940</v>
      </c>
      <c r="H447" s="29">
        <f>SUM('Дані з ДІСО'!J447:L447)</f>
        <v>443</v>
      </c>
      <c r="I447" s="29">
        <f>SUM('Дані з ДІСО'!G447:I447)</f>
        <v>44</v>
      </c>
      <c r="J447" s="29">
        <f>SUM('Дані з ДІСО'!P447:R447)</f>
        <v>0</v>
      </c>
      <c r="K447" s="29">
        <f>SUM('Дані з ДІСО'!V447:X447)</f>
        <v>0</v>
      </c>
      <c r="L447" s="40">
        <f>ROUNDUP('Дані з ДІСО'!J447/'Коефіцієнти АТО'!$R447,0)</f>
        <v>16</v>
      </c>
      <c r="M447" s="40">
        <f>ROUNDUP('Дані з ДІСО'!K447/'Коефіцієнти АТО'!$R447,0)</f>
        <v>19</v>
      </c>
      <c r="N447" s="40">
        <f>ROUNDUP('Дані з ДІСО'!L447/'Коефіцієнти АТО'!$R447,0)</f>
        <v>6</v>
      </c>
      <c r="O447" s="59">
        <f>(L447*Параметри!$K$32+M447*Параметри!$L$32+N447*Параметри!$M$32)/18</f>
        <v>66.794444444444451</v>
      </c>
      <c r="P447" s="41">
        <f>IF(H447=0,"",'Дані з ДІСО'!Y447/H447)</f>
        <v>0</v>
      </c>
      <c r="Q447" s="29">
        <f>IF(H447=0,"",(1+0.25*P447)*O447*Параметри!$K$51)</f>
        <v>13680.852200464045</v>
      </c>
      <c r="R447" s="29">
        <f>IF(H447=0,"",Q447*'Коефіцієнти АТО'!T447)</f>
        <v>232.5744874078888</v>
      </c>
      <c r="S447" s="29">
        <f>IF(H447=0,"",H447*(1+0.25*P447)*Параметри!$K$66*Параметри!$K$20/1000)</f>
        <v>0</v>
      </c>
      <c r="T447" s="29">
        <f>IF(H447=0,"",H447*(1+0.25*P447)*'Коефіцієнти АТО'!$S447*Параметри!$K$20/1000)</f>
        <v>2234.4726434146646</v>
      </c>
      <c r="U447" s="29">
        <f t="shared" si="57"/>
        <v>16147.899331286599</v>
      </c>
      <c r="V447" s="29">
        <f t="shared" si="58"/>
        <v>16147.899331286599</v>
      </c>
      <c r="W447" s="40">
        <f>ROUNDUP('Дані з ДІСО'!P447/Параметри!$K$24,0)</f>
        <v>0</v>
      </c>
      <c r="X447" s="40">
        <f>ROUNDUP('Дані з ДІСО'!Q447/Параметри!$K$24,0)</f>
        <v>0</v>
      </c>
      <c r="Y447" s="40">
        <f>ROUNDUP('Дані з ДІСО'!R447/Параметри!$K$24,0)</f>
        <v>0</v>
      </c>
      <c r="Z447" s="59">
        <f>(W447*Параметри!$K$33+X447*Параметри!$L$33+Y447*Параметри!$M$33)/18</f>
        <v>0</v>
      </c>
      <c r="AA447" s="41">
        <f>IF(J447=0,0,'Дані з ДІСО'!AA447/J447)</f>
        <v>0</v>
      </c>
      <c r="AB447" s="29">
        <f>(1+0.25*AA447)*Z447*Параметри!$K$51</f>
        <v>0</v>
      </c>
      <c r="AC447" s="29">
        <f>AB447*'Коефіцієнти АТО'!U447</f>
        <v>0</v>
      </c>
      <c r="AD447" s="29">
        <f>J447*(1+0.25*AA447)*Параметри!$K$66*Параметри!$K$20/1000</f>
        <v>0</v>
      </c>
      <c r="AE447" s="29">
        <f>(1+0.25*AA447)*J447*'Коефіцієнти АТО'!S447*Параметри!$K$20/1000</f>
        <v>0</v>
      </c>
      <c r="AF447" s="29">
        <f t="shared" si="54"/>
        <v>0</v>
      </c>
      <c r="AG447" s="29">
        <v>0</v>
      </c>
      <c r="AH447" s="40">
        <v>2</v>
      </c>
      <c r="AI447" s="40">
        <v>0</v>
      </c>
      <c r="AJ447" s="40">
        <f t="shared" si="55"/>
        <v>0</v>
      </c>
      <c r="AK447" s="29">
        <f>(AH447+AI447)*(1+0.25*AJ447)*Параметри!$K$53</f>
        <v>358.85855139200009</v>
      </c>
      <c r="AL447" s="29">
        <f>ROUNDUP(('Дані з ДІСО'!AU447+'Дані з ДІСО'!AW447)/Параметри!$K$28,0)</f>
        <v>0</v>
      </c>
      <c r="AM447" s="64">
        <f>AL447*Параметри!$M$35/18</f>
        <v>0</v>
      </c>
      <c r="AN447" s="29">
        <f>IF(AL447=0,0,'Дані з ДІСО'!AW447/SUM('Дані з ДІСО'!AU447,'Дані з ДІСО'!AW447))</f>
        <v>0</v>
      </c>
      <c r="AO447" s="29">
        <f>(1+0.25*AN447)*AM447*Параметри!$K$51</f>
        <v>0</v>
      </c>
      <c r="AP447" s="40">
        <f>ROUNDUP(('Дані з ДІСО'!AE447+'Дані не з ДІСО'!E447+'Дані не з ДІСО'!G447)/Параметри!$K$69,0)</f>
        <v>0</v>
      </c>
      <c r="AQ447" s="40">
        <f t="shared" si="59"/>
        <v>0</v>
      </c>
      <c r="AR447" s="40">
        <f>IF(AP447=0,0,('Дані з ДІСО'!AH447+'Дані не з ДІСО'!G447)/('Дані з ДІСО'!AE447+'Дані не з ДІСО'!E447+'Дані не з ДІСО'!G447))</f>
        <v>0</v>
      </c>
      <c r="AS447" s="29">
        <f>AQ447*(1+0.25*AR447)*Параметри!$K$51</f>
        <v>0</v>
      </c>
      <c r="AT447" s="40">
        <f>ROUNDUP('Дані з ДІСО'!AF447/Параметри!$K$70,0)</f>
        <v>0</v>
      </c>
      <c r="AU447" s="40">
        <f t="shared" si="60"/>
        <v>0</v>
      </c>
      <c r="AV447" s="40">
        <f>IF(AT447=0,0,'Дані з ДІСО'!AI447/'Дані з ДІСО'!AF447)</f>
        <v>0</v>
      </c>
      <c r="AW447" s="29">
        <f>AU447*(1+0.25*AV447)*Параметри!$K$51</f>
        <v>0</v>
      </c>
      <c r="AX447" s="40">
        <f>ROUNDUP('Дані з ДІСО'!AR447/Параметри!$K$29,0)</f>
        <v>0</v>
      </c>
      <c r="AY447" s="40">
        <f>ROUNDUP('Дані з ДІСО'!AS447/Параметри!$K$29,0)</f>
        <v>0</v>
      </c>
      <c r="AZ447" s="40">
        <f>ROUNDUP('Дані з ДІСО'!AT447/Параметри!$K$29,0)</f>
        <v>0</v>
      </c>
      <c r="BA447" s="64">
        <f>(AX447*Параметри!$K$32+AY447*Параметри!$L$32+AZ447*Параметри!$M$32)/18</f>
        <v>0</v>
      </c>
      <c r="BB447" s="29">
        <f>(BA447*Параметри!$K$51+SUM('Дані з ДІСО'!AR447:AT447)*Параметри!$K$48*Параметри!$K$20/1000)*Параметри!$K$74</f>
        <v>0</v>
      </c>
      <c r="BC447" s="40">
        <f>ROUNDUP(('Дані не з ДІСО'!I447+'Дані не з ДІСО'!K447)/Параметри!$K$26,0)</f>
        <v>0</v>
      </c>
      <c r="BD447" s="29">
        <f>BC447*Параметри!$M$36/18</f>
        <v>0</v>
      </c>
      <c r="BE447" s="40">
        <f>IF(BC447=0,0,'Дані не з ДІСО'!K447/('Дані не з ДІСО'!I447+'Дані не з ДІСО'!K447))</f>
        <v>0</v>
      </c>
      <c r="BF447" s="29">
        <f>(1+0.25*BE447)*BD447*Параметри!$K$51</f>
        <v>0</v>
      </c>
      <c r="BG447" s="40">
        <f>ROUNDUP('Дані не з ДІСО'!M447/Параметри!$K$27,0)</f>
        <v>0</v>
      </c>
      <c r="BH447" s="40">
        <f>BG447*Параметри!$M$37/18</f>
        <v>0</v>
      </c>
      <c r="BI447" s="29">
        <f>BH447*Параметри!$K$51</f>
        <v>0</v>
      </c>
      <c r="BJ447" s="29">
        <f>'Дані не з ДІСО'!N447*Параметри!$K$76</f>
        <v>0</v>
      </c>
      <c r="BK447" s="40">
        <f>ROUNDUP('Дані з ДІСО'!V447/Параметри!$K$25,0)</f>
        <v>0</v>
      </c>
      <c r="BL447" s="40">
        <f>ROUNDUP('Дані з ДІСО'!W447/Параметри!$K$25,0)</f>
        <v>0</v>
      </c>
      <c r="BM447" s="40">
        <f>ROUNDUP('Дані з ДІСО'!X447/Параметри!$K$25,0)</f>
        <v>0</v>
      </c>
      <c r="BN447" s="40">
        <f>(BK447*Параметри!$K$34+BL447*Параметри!$L$34+BM447*Параметри!$M$34)/18</f>
        <v>0</v>
      </c>
      <c r="BO447" s="40">
        <f>IF(K447=0,0,'Дані з ДІСО'!AC447/K447)</f>
        <v>0</v>
      </c>
      <c r="BP447" s="29">
        <f>(1+0.25*BO447)*BN447*Параметри!$K$51</f>
        <v>0</v>
      </c>
      <c r="BQ447" s="29">
        <f>BP447*'Коефіцієнти АТО'!U447</f>
        <v>0</v>
      </c>
      <c r="BR447" s="29">
        <f>K447*(1+0.25*BO447)*Параметри!$K$66*Параметри!$K$20/1000</f>
        <v>0</v>
      </c>
      <c r="BS447" s="29">
        <f>(1+0.25*BO447)*K447*'Коефіцієнти АТО'!S447*Параметри!$K$20/1000</f>
        <v>0</v>
      </c>
      <c r="BT447" s="29">
        <f t="shared" si="61"/>
        <v>0</v>
      </c>
      <c r="BU447" s="40">
        <f>ROUNDUP('Дані з ДІСО'!AG447/Параметри!$K$71,0)</f>
        <v>0</v>
      </c>
      <c r="BV447" s="40">
        <f t="shared" si="62"/>
        <v>0</v>
      </c>
      <c r="BW447" s="40">
        <f>IF('Дані з ДІСО'!AG447=0,0,'Дані з ДІСО'!AJ447/'Дані з ДІСО'!AG447)</f>
        <v>0</v>
      </c>
      <c r="BX447" s="29">
        <f>BV447*(1+0.25*BW447)*Параметри!$K$51</f>
        <v>0</v>
      </c>
      <c r="BY447" s="29">
        <f>ROUND(IF(Параметри!$K$77="No",CC447,CC447*Параметри!$K$78)+AG447,1)</f>
        <v>14856.1</v>
      </c>
      <c r="BZ447" s="29">
        <f>ROUND(IF(Параметри!$K$77="No",BF447,BF447*Параметри!$K$78),1)</f>
        <v>0</v>
      </c>
      <c r="CA447" s="29">
        <f>ROUND(IF(Параметри!$K$77="No",BI447,BI447*Параметри!$K$78),1)</f>
        <v>0</v>
      </c>
      <c r="CB447" s="29">
        <f>ROUND(IF(Параметри!$K$77="No",BJ447,BJ447*Параметри!$K$78),1)</f>
        <v>0</v>
      </c>
      <c r="CC447" s="29">
        <f t="shared" si="56"/>
        <v>16506.757882678598</v>
      </c>
    </row>
    <row r="448" spans="1:81">
      <c r="A448" s="9">
        <v>447</v>
      </c>
      <c r="B448" s="9" t="s">
        <v>3145</v>
      </c>
      <c r="C448" s="9" t="s">
        <v>3146</v>
      </c>
      <c r="D448" s="9" t="s">
        <v>3523</v>
      </c>
      <c r="E448" s="9" t="s">
        <v>21</v>
      </c>
      <c r="F448" s="9" t="s">
        <v>3575</v>
      </c>
      <c r="G448" s="9" t="s">
        <v>942</v>
      </c>
      <c r="H448" s="29">
        <f>SUM('Дані з ДІСО'!J448:L448)</f>
        <v>940.5</v>
      </c>
      <c r="I448" s="29">
        <f>SUM('Дані з ДІСО'!G448:I448)</f>
        <v>70</v>
      </c>
      <c r="J448" s="29">
        <f>SUM('Дані з ДІСО'!P448:R448)</f>
        <v>0</v>
      </c>
      <c r="K448" s="29">
        <f>SUM('Дані з ДІСО'!V448:X448)</f>
        <v>0</v>
      </c>
      <c r="L448" s="40">
        <f>ROUNDUP('Дані з ДІСО'!J448/'Коефіцієнти АТО'!$R448,0)</f>
        <v>23</v>
      </c>
      <c r="M448" s="40">
        <f>ROUNDUP('Дані з ДІСО'!K448/'Коефіцієнти АТО'!$R448,0)</f>
        <v>32</v>
      </c>
      <c r="N448" s="40">
        <f>ROUNDUP('Дані з ДІСО'!L448/'Коефіцієнти АТО'!$R448,0)</f>
        <v>9</v>
      </c>
      <c r="O448" s="59">
        <f>(L448*Параметри!$K$32+M448*Параметри!$L$32+N448*Параметри!$M$32)/18</f>
        <v>105.27222222222223</v>
      </c>
      <c r="P448" s="41">
        <f>IF(H448=0,"",'Дані з ДІСО'!Y448/H448)</f>
        <v>0</v>
      </c>
      <c r="Q448" s="29">
        <f>IF(H448=0,"",(1+0.25*P448)*O448*Параметри!$K$51)</f>
        <v>21561.878761257023</v>
      </c>
      <c r="R448" s="29">
        <f>IF(H448=0,"",Q448*'Коефіцієнти АТО'!T448)</f>
        <v>366.55193894136943</v>
      </c>
      <c r="S448" s="29">
        <f>IF(H448=0,"",H448*(1+0.25*P448)*Параметри!$K$66*Параметри!$K$20/1000)</f>
        <v>0</v>
      </c>
      <c r="T448" s="29">
        <f>IF(H448=0,"",H448*(1+0.25*P448)*'Коефіцієнти АТО'!$S448*Параметри!$K$20/1000)</f>
        <v>3848.7765836983754</v>
      </c>
      <c r="U448" s="29">
        <f t="shared" si="57"/>
        <v>25777.207283896769</v>
      </c>
      <c r="V448" s="29">
        <f t="shared" si="58"/>
        <v>25777.207283896769</v>
      </c>
      <c r="W448" s="40">
        <f>ROUNDUP('Дані з ДІСО'!P448/Параметри!$K$24,0)</f>
        <v>0</v>
      </c>
      <c r="X448" s="40">
        <f>ROUNDUP('Дані з ДІСО'!Q448/Параметри!$K$24,0)</f>
        <v>0</v>
      </c>
      <c r="Y448" s="40">
        <f>ROUNDUP('Дані з ДІСО'!R448/Параметри!$K$24,0)</f>
        <v>0</v>
      </c>
      <c r="Z448" s="59">
        <f>(W448*Параметри!$K$33+X448*Параметри!$L$33+Y448*Параметри!$M$33)/18</f>
        <v>0</v>
      </c>
      <c r="AA448" s="41">
        <f>IF(J448=0,0,'Дані з ДІСО'!AA448/J448)</f>
        <v>0</v>
      </c>
      <c r="AB448" s="29">
        <f>(1+0.25*AA448)*Z448*Параметри!$K$51</f>
        <v>0</v>
      </c>
      <c r="AC448" s="29">
        <f>AB448*'Коефіцієнти АТО'!U448</f>
        <v>0</v>
      </c>
      <c r="AD448" s="29">
        <f>J448*(1+0.25*AA448)*Параметри!$K$66*Параметри!$K$20/1000</f>
        <v>0</v>
      </c>
      <c r="AE448" s="29">
        <f>(1+0.25*AA448)*J448*'Коефіцієнти АТО'!S448*Параметри!$K$20/1000</f>
        <v>0</v>
      </c>
      <c r="AF448" s="29">
        <f t="shared" si="54"/>
        <v>0</v>
      </c>
      <c r="AG448" s="29">
        <v>0</v>
      </c>
      <c r="AH448" s="40">
        <v>13</v>
      </c>
      <c r="AI448" s="40">
        <v>0</v>
      </c>
      <c r="AJ448" s="40">
        <f t="shared" si="55"/>
        <v>0</v>
      </c>
      <c r="AK448" s="29">
        <f>(AH448+AI448)*(1+0.25*AJ448)*Параметри!$K$53</f>
        <v>2332.5805840480007</v>
      </c>
      <c r="AL448" s="29">
        <f>ROUNDUP(('Дані з ДІСО'!AU448+'Дані з ДІСО'!AW448)/Параметри!$K$28,0)</f>
        <v>0</v>
      </c>
      <c r="AM448" s="64">
        <f>AL448*Параметри!$M$35/18</f>
        <v>0</v>
      </c>
      <c r="AN448" s="29">
        <f>IF(AL448=0,0,'Дані з ДІСО'!AW448/SUM('Дані з ДІСО'!AU448,'Дані з ДІСО'!AW448))</f>
        <v>0</v>
      </c>
      <c r="AO448" s="29">
        <f>(1+0.25*AN448)*AM448*Параметри!$K$51</f>
        <v>0</v>
      </c>
      <c r="AP448" s="40">
        <f>ROUNDUP(('Дані з ДІСО'!AE448+'Дані не з ДІСО'!E448+'Дані не з ДІСО'!G448)/Параметри!$K$69,0)</f>
        <v>0</v>
      </c>
      <c r="AQ448" s="40">
        <f t="shared" si="59"/>
        <v>0</v>
      </c>
      <c r="AR448" s="40">
        <f>IF(AP448=0,0,('Дані з ДІСО'!AH448+'Дані не з ДІСО'!G448)/('Дані з ДІСО'!AE448+'Дані не з ДІСО'!E448+'Дані не з ДІСО'!G448))</f>
        <v>0</v>
      </c>
      <c r="AS448" s="29">
        <f>AQ448*(1+0.25*AR448)*Параметри!$K$51</f>
        <v>0</v>
      </c>
      <c r="AT448" s="40">
        <f>ROUNDUP('Дані з ДІСО'!AF448/Параметри!$K$70,0)</f>
        <v>0</v>
      </c>
      <c r="AU448" s="40">
        <f t="shared" si="60"/>
        <v>0</v>
      </c>
      <c r="AV448" s="40">
        <f>IF(AT448=0,0,'Дані з ДІСО'!AI448/'Дані з ДІСО'!AF448)</f>
        <v>0</v>
      </c>
      <c r="AW448" s="29">
        <f>AU448*(1+0.25*AV448)*Параметри!$K$51</f>
        <v>0</v>
      </c>
      <c r="AX448" s="40">
        <f>ROUNDUP('Дані з ДІСО'!AR448/Параметри!$K$29,0)</f>
        <v>0</v>
      </c>
      <c r="AY448" s="40">
        <f>ROUNDUP('Дані з ДІСО'!AS448/Параметри!$K$29,0)</f>
        <v>0</v>
      </c>
      <c r="AZ448" s="40">
        <f>ROUNDUP('Дані з ДІСО'!AT448/Параметри!$K$29,0)</f>
        <v>0</v>
      </c>
      <c r="BA448" s="64">
        <f>(AX448*Параметри!$K$32+AY448*Параметри!$L$32+AZ448*Параметри!$M$32)/18</f>
        <v>0</v>
      </c>
      <c r="BB448" s="29">
        <f>(BA448*Параметри!$K$51+SUM('Дані з ДІСО'!AR448:AT448)*Параметри!$K$48*Параметри!$K$20/1000)*Параметри!$K$74</f>
        <v>0</v>
      </c>
      <c r="BC448" s="40">
        <f>ROUNDUP(('Дані не з ДІСО'!I448+'Дані не з ДІСО'!K448)/Параметри!$K$26,0)</f>
        <v>0</v>
      </c>
      <c r="BD448" s="29">
        <f>BC448*Параметри!$M$36/18</f>
        <v>0</v>
      </c>
      <c r="BE448" s="40">
        <f>IF(BC448=0,0,'Дані не з ДІСО'!K448/('Дані не з ДІСО'!I448+'Дані не з ДІСО'!K448))</f>
        <v>0</v>
      </c>
      <c r="BF448" s="29">
        <f>(1+0.25*BE448)*BD448*Параметри!$K$51</f>
        <v>0</v>
      </c>
      <c r="BG448" s="40">
        <f>ROUNDUP('Дані не з ДІСО'!M448/Параметри!$K$27,0)</f>
        <v>0</v>
      </c>
      <c r="BH448" s="40">
        <f>BG448*Параметри!$M$37/18</f>
        <v>0</v>
      </c>
      <c r="BI448" s="29">
        <f>BH448*Параметри!$K$51</f>
        <v>0</v>
      </c>
      <c r="BJ448" s="29">
        <f>'Дані не з ДІСО'!N448*Параметри!$K$76</f>
        <v>0</v>
      </c>
      <c r="BK448" s="40">
        <f>ROUNDUP('Дані з ДІСО'!V448/Параметри!$K$25,0)</f>
        <v>0</v>
      </c>
      <c r="BL448" s="40">
        <f>ROUNDUP('Дані з ДІСО'!W448/Параметри!$K$25,0)</f>
        <v>0</v>
      </c>
      <c r="BM448" s="40">
        <f>ROUNDUP('Дані з ДІСО'!X448/Параметри!$K$25,0)</f>
        <v>0</v>
      </c>
      <c r="BN448" s="40">
        <f>(BK448*Параметри!$K$34+BL448*Параметри!$L$34+BM448*Параметри!$M$34)/18</f>
        <v>0</v>
      </c>
      <c r="BO448" s="40">
        <f>IF(K448=0,0,'Дані з ДІСО'!AC448/K448)</f>
        <v>0</v>
      </c>
      <c r="BP448" s="29">
        <f>(1+0.25*BO448)*BN448*Параметри!$K$51</f>
        <v>0</v>
      </c>
      <c r="BQ448" s="29">
        <f>BP448*'Коефіцієнти АТО'!U448</f>
        <v>0</v>
      </c>
      <c r="BR448" s="29">
        <f>K448*(1+0.25*BO448)*Параметри!$K$66*Параметри!$K$20/1000</f>
        <v>0</v>
      </c>
      <c r="BS448" s="29">
        <f>(1+0.25*BO448)*K448*'Коефіцієнти АТО'!S448*Параметри!$K$20/1000</f>
        <v>0</v>
      </c>
      <c r="BT448" s="29">
        <f t="shared" si="61"/>
        <v>0</v>
      </c>
      <c r="BU448" s="40">
        <f>ROUNDUP('Дані з ДІСО'!AG448/Параметри!$K$71,0)</f>
        <v>0</v>
      </c>
      <c r="BV448" s="40">
        <f t="shared" si="62"/>
        <v>0</v>
      </c>
      <c r="BW448" s="40">
        <f>IF('Дані з ДІСО'!AG448=0,0,'Дані з ДІСО'!AJ448/'Дані з ДІСО'!AG448)</f>
        <v>0</v>
      </c>
      <c r="BX448" s="29">
        <f>BV448*(1+0.25*BW448)*Параметри!$K$51</f>
        <v>0</v>
      </c>
      <c r="BY448" s="29">
        <f>ROUND(IF(Параметри!$K$77="No",CC448,CC448*Параметри!$K$78)+AG448,1)</f>
        <v>25298.799999999999</v>
      </c>
      <c r="BZ448" s="29">
        <f>ROUND(IF(Параметри!$K$77="No",BF448,BF448*Параметри!$K$78),1)</f>
        <v>0</v>
      </c>
      <c r="CA448" s="29">
        <f>ROUND(IF(Параметри!$K$77="No",BI448,BI448*Параметри!$K$78),1)</f>
        <v>0</v>
      </c>
      <c r="CB448" s="29">
        <f>ROUND(IF(Параметри!$K$77="No",BJ448,BJ448*Параметри!$K$78),1)</f>
        <v>0</v>
      </c>
      <c r="CC448" s="29">
        <f t="shared" si="56"/>
        <v>28109.787867944768</v>
      </c>
    </row>
    <row r="449" spans="1:81">
      <c r="A449" s="9">
        <v>448</v>
      </c>
      <c r="B449" s="9" t="s">
        <v>3151</v>
      </c>
      <c r="C449" s="9" t="s">
        <v>3151</v>
      </c>
      <c r="D449" s="9" t="s">
        <v>3523</v>
      </c>
      <c r="E449" s="9" t="s">
        <v>29</v>
      </c>
      <c r="F449" s="9" t="s">
        <v>3576</v>
      </c>
      <c r="G449" s="9" t="s">
        <v>944</v>
      </c>
      <c r="H449" s="29">
        <f>SUM('Дані з ДІСО'!J449:L449)</f>
        <v>571.5</v>
      </c>
      <c r="I449" s="29">
        <f>SUM('Дані з ДІСО'!G449:I449)</f>
        <v>58</v>
      </c>
      <c r="J449" s="29">
        <f>SUM('Дані з ДІСО'!P449:R449)</f>
        <v>0</v>
      </c>
      <c r="K449" s="29">
        <f>SUM('Дані з ДІСО'!V449:X449)</f>
        <v>0</v>
      </c>
      <c r="L449" s="40">
        <f>ROUNDUP('Дані з ДІСО'!J449/'Коефіцієнти АТО'!$R449,0)</f>
        <v>16</v>
      </c>
      <c r="M449" s="40">
        <f>ROUNDUP('Дані з ДІСО'!K449/'Коефіцієнти АТО'!$R449,0)</f>
        <v>26</v>
      </c>
      <c r="N449" s="40">
        <f>ROUNDUP('Дані з ДІСО'!L449/'Коефіцієнти АТО'!$R449,0)</f>
        <v>9</v>
      </c>
      <c r="O449" s="59">
        <f>(L449*Параметри!$K$32+M449*Параметри!$L$32+N449*Параметри!$M$32)/18</f>
        <v>85.427777777777777</v>
      </c>
      <c r="P449" s="41">
        <f>IF(H449=0,"",'Дані з ДІСО'!Y449/H449)</f>
        <v>0</v>
      </c>
      <c r="Q449" s="29">
        <f>IF(H449=0,"",(1+0.25*P449)*O449*Параметри!$K$51)</f>
        <v>17497.335464238178</v>
      </c>
      <c r="R449" s="29">
        <f>IF(H449=0,"",Q449*'Коефіцієнти АТО'!T449)</f>
        <v>297.45470289204906</v>
      </c>
      <c r="S449" s="29">
        <f>IF(H449=0,"",H449*(1+0.25*P449)*Параметри!$K$66*Параметри!$K$20/1000)</f>
        <v>0</v>
      </c>
      <c r="T449" s="29">
        <f>IF(H449=0,"",H449*(1+0.25*P449)*'Коефіцієнти АТО'!$S449*Параметри!$K$20/1000)</f>
        <v>2610.6756486286072</v>
      </c>
      <c r="U449" s="29">
        <f t="shared" si="57"/>
        <v>20405.465815758835</v>
      </c>
      <c r="V449" s="29">
        <f t="shared" si="58"/>
        <v>20405.465815758835</v>
      </c>
      <c r="W449" s="40">
        <f>ROUNDUP('Дані з ДІСО'!P449/Параметри!$K$24,0)</f>
        <v>0</v>
      </c>
      <c r="X449" s="40">
        <f>ROUNDUP('Дані з ДІСО'!Q449/Параметри!$K$24,0)</f>
        <v>0</v>
      </c>
      <c r="Y449" s="40">
        <f>ROUNDUP('Дані з ДІСО'!R449/Параметри!$K$24,0)</f>
        <v>0</v>
      </c>
      <c r="Z449" s="59">
        <f>(W449*Параметри!$K$33+X449*Параметри!$L$33+Y449*Параметри!$M$33)/18</f>
        <v>0</v>
      </c>
      <c r="AA449" s="41">
        <f>IF(J449=0,0,'Дані з ДІСО'!AA449/J449)</f>
        <v>0</v>
      </c>
      <c r="AB449" s="29">
        <f>(1+0.25*AA449)*Z449*Параметри!$K$51</f>
        <v>0</v>
      </c>
      <c r="AC449" s="29">
        <f>AB449*'Коефіцієнти АТО'!U449</f>
        <v>0</v>
      </c>
      <c r="AD449" s="29">
        <f>J449*(1+0.25*AA449)*Параметри!$K$66*Параметри!$K$20/1000</f>
        <v>0</v>
      </c>
      <c r="AE449" s="29">
        <f>(1+0.25*AA449)*J449*'Коефіцієнти АТО'!S449*Параметри!$K$20/1000</f>
        <v>0</v>
      </c>
      <c r="AF449" s="29">
        <f t="shared" si="54"/>
        <v>0</v>
      </c>
      <c r="AG449" s="29">
        <v>0</v>
      </c>
      <c r="AH449" s="40">
        <v>0</v>
      </c>
      <c r="AI449" s="40">
        <v>0</v>
      </c>
      <c r="AJ449" s="40">
        <f t="shared" si="55"/>
        <v>0</v>
      </c>
      <c r="AK449" s="29">
        <f>(AH449+AI449)*(1+0.25*AJ449)*Параметри!$K$53</f>
        <v>0</v>
      </c>
      <c r="AL449" s="29">
        <f>ROUNDUP(('Дані з ДІСО'!AU449+'Дані з ДІСО'!AW449)/Параметри!$K$28,0)</f>
        <v>0</v>
      </c>
      <c r="AM449" s="64">
        <f>AL449*Параметри!$M$35/18</f>
        <v>0</v>
      </c>
      <c r="AN449" s="29">
        <f>IF(AL449=0,0,'Дані з ДІСО'!AW449/SUM('Дані з ДІСО'!AU449,'Дані з ДІСО'!AW449))</f>
        <v>0</v>
      </c>
      <c r="AO449" s="29">
        <f>(1+0.25*AN449)*AM449*Параметри!$K$51</f>
        <v>0</v>
      </c>
      <c r="AP449" s="40">
        <f>ROUNDUP(('Дані з ДІСО'!AE449+'Дані не з ДІСО'!E449+'Дані не з ДІСО'!G449)/Параметри!$K$69,0)</f>
        <v>0</v>
      </c>
      <c r="AQ449" s="40">
        <f t="shared" si="59"/>
        <v>0</v>
      </c>
      <c r="AR449" s="40">
        <f>IF(AP449=0,0,('Дані з ДІСО'!AH449+'Дані не з ДІСО'!G449)/('Дані з ДІСО'!AE449+'Дані не з ДІСО'!E449+'Дані не з ДІСО'!G449))</f>
        <v>0</v>
      </c>
      <c r="AS449" s="29">
        <f>AQ449*(1+0.25*AR449)*Параметри!$K$51</f>
        <v>0</v>
      </c>
      <c r="AT449" s="40">
        <f>ROUNDUP('Дані з ДІСО'!AF449/Параметри!$K$70,0)</f>
        <v>0</v>
      </c>
      <c r="AU449" s="40">
        <f t="shared" si="60"/>
        <v>0</v>
      </c>
      <c r="AV449" s="40">
        <f>IF(AT449=0,0,'Дані з ДІСО'!AI449/'Дані з ДІСО'!AF449)</f>
        <v>0</v>
      </c>
      <c r="AW449" s="29">
        <f>AU449*(1+0.25*AV449)*Параметри!$K$51</f>
        <v>0</v>
      </c>
      <c r="AX449" s="40">
        <f>ROUNDUP('Дані з ДІСО'!AR449/Параметри!$K$29,0)</f>
        <v>0</v>
      </c>
      <c r="AY449" s="40">
        <f>ROUNDUP('Дані з ДІСО'!AS449/Параметри!$K$29,0)</f>
        <v>0</v>
      </c>
      <c r="AZ449" s="40">
        <f>ROUNDUP('Дані з ДІСО'!AT449/Параметри!$K$29,0)</f>
        <v>0</v>
      </c>
      <c r="BA449" s="64">
        <f>(AX449*Параметри!$K$32+AY449*Параметри!$L$32+AZ449*Параметри!$M$32)/18</f>
        <v>0</v>
      </c>
      <c r="BB449" s="29">
        <f>(BA449*Параметри!$K$51+SUM('Дані з ДІСО'!AR449:AT449)*Параметри!$K$48*Параметри!$K$20/1000)*Параметри!$K$74</f>
        <v>0</v>
      </c>
      <c r="BC449" s="40">
        <f>ROUNDUP(('Дані не з ДІСО'!I449+'Дані не з ДІСО'!K449)/Параметри!$K$26,0)</f>
        <v>0</v>
      </c>
      <c r="BD449" s="29">
        <f>BC449*Параметри!$M$36/18</f>
        <v>0</v>
      </c>
      <c r="BE449" s="40">
        <f>IF(BC449=0,0,'Дані не з ДІСО'!K449/('Дані не з ДІСО'!I449+'Дані не з ДІСО'!K449))</f>
        <v>0</v>
      </c>
      <c r="BF449" s="29">
        <f>(1+0.25*BE449)*BD449*Параметри!$K$51</f>
        <v>0</v>
      </c>
      <c r="BG449" s="40">
        <f>ROUNDUP('Дані не з ДІСО'!M449/Параметри!$K$27,0)</f>
        <v>0</v>
      </c>
      <c r="BH449" s="40">
        <f>BG449*Параметри!$M$37/18</f>
        <v>0</v>
      </c>
      <c r="BI449" s="29">
        <f>BH449*Параметри!$K$51</f>
        <v>0</v>
      </c>
      <c r="BJ449" s="29">
        <f>'Дані не з ДІСО'!N449*Параметри!$K$76</f>
        <v>0</v>
      </c>
      <c r="BK449" s="40">
        <f>ROUNDUP('Дані з ДІСО'!V449/Параметри!$K$25,0)</f>
        <v>0</v>
      </c>
      <c r="BL449" s="40">
        <f>ROUNDUP('Дані з ДІСО'!W449/Параметри!$K$25,0)</f>
        <v>0</v>
      </c>
      <c r="BM449" s="40">
        <f>ROUNDUP('Дані з ДІСО'!X449/Параметри!$K$25,0)</f>
        <v>0</v>
      </c>
      <c r="BN449" s="40">
        <f>(BK449*Параметри!$K$34+BL449*Параметри!$L$34+BM449*Параметри!$M$34)/18</f>
        <v>0</v>
      </c>
      <c r="BO449" s="40">
        <f>IF(K449=0,0,'Дані з ДІСО'!AC449/K449)</f>
        <v>0</v>
      </c>
      <c r="BP449" s="29">
        <f>(1+0.25*BO449)*BN449*Параметри!$K$51</f>
        <v>0</v>
      </c>
      <c r="BQ449" s="29">
        <f>BP449*'Коефіцієнти АТО'!U449</f>
        <v>0</v>
      </c>
      <c r="BR449" s="29">
        <f>K449*(1+0.25*BO449)*Параметри!$K$66*Параметри!$K$20/1000</f>
        <v>0</v>
      </c>
      <c r="BS449" s="29">
        <f>(1+0.25*BO449)*K449*'Коефіцієнти АТО'!S449*Параметри!$K$20/1000</f>
        <v>0</v>
      </c>
      <c r="BT449" s="29">
        <f t="shared" si="61"/>
        <v>0</v>
      </c>
      <c r="BU449" s="40">
        <f>ROUNDUP('Дані з ДІСО'!AG449/Параметри!$K$71,0)</f>
        <v>0</v>
      </c>
      <c r="BV449" s="40">
        <f t="shared" si="62"/>
        <v>0</v>
      </c>
      <c r="BW449" s="40">
        <f>IF('Дані з ДІСО'!AG449=0,0,'Дані з ДІСО'!AJ449/'Дані з ДІСО'!AG449)</f>
        <v>0</v>
      </c>
      <c r="BX449" s="29">
        <f>BV449*(1+0.25*BW449)*Параметри!$K$51</f>
        <v>0</v>
      </c>
      <c r="BY449" s="29">
        <f>ROUND(IF(Параметри!$K$77="No",CC449,CC449*Параметри!$K$78)+AG449,1)</f>
        <v>18364.900000000001</v>
      </c>
      <c r="BZ449" s="29">
        <f>ROUND(IF(Параметри!$K$77="No",BF449,BF449*Параметри!$K$78),1)</f>
        <v>0</v>
      </c>
      <c r="CA449" s="29">
        <f>ROUND(IF(Параметри!$K$77="No",BI449,BI449*Параметри!$K$78),1)</f>
        <v>0</v>
      </c>
      <c r="CB449" s="29">
        <f>ROUND(IF(Параметри!$K$77="No",BJ449,BJ449*Параметри!$K$78),1)</f>
        <v>0</v>
      </c>
      <c r="CC449" s="29">
        <f t="shared" si="56"/>
        <v>20405.465815758835</v>
      </c>
    </row>
    <row r="450" spans="1:81">
      <c r="A450" s="9">
        <v>449</v>
      </c>
      <c r="B450" s="9" t="s">
        <v>3151</v>
      </c>
      <c r="C450" s="9" t="s">
        <v>3151</v>
      </c>
      <c r="D450" s="9" t="s">
        <v>3523</v>
      </c>
      <c r="E450" s="9" t="s">
        <v>29</v>
      </c>
      <c r="F450" s="9" t="s">
        <v>3577</v>
      </c>
      <c r="G450" s="9" t="s">
        <v>946</v>
      </c>
      <c r="H450" s="29">
        <f>SUM('Дані з ДІСО'!J450:L450)</f>
        <v>889</v>
      </c>
      <c r="I450" s="29">
        <f>SUM('Дані з ДІСО'!G450:I450)</f>
        <v>67</v>
      </c>
      <c r="J450" s="29">
        <f>SUM('Дані з ДІСО'!P450:R450)</f>
        <v>0</v>
      </c>
      <c r="K450" s="29">
        <f>SUM('Дані з ДІСО'!V450:X450)</f>
        <v>0</v>
      </c>
      <c r="L450" s="40">
        <f>ROUNDUP('Дані з ДІСО'!J450/'Коефіцієнти АТО'!$R450,0)</f>
        <v>24</v>
      </c>
      <c r="M450" s="40">
        <f>ROUNDUP('Дані з ДІСО'!K450/'Коефіцієнти АТО'!$R450,0)</f>
        <v>36</v>
      </c>
      <c r="N450" s="40">
        <f>ROUNDUP('Дані з ДІСО'!L450/'Коефіцієнти АТО'!$R450,0)</f>
        <v>10</v>
      </c>
      <c r="O450" s="59">
        <f>(L450*Параметри!$K$32+M450*Параметри!$L$32+N450*Параметри!$M$32)/18</f>
        <v>115.78888888888888</v>
      </c>
      <c r="P450" s="41">
        <f>IF(H450=0,"",'Дані з ДІСО'!Y450/H450)</f>
        <v>0</v>
      </c>
      <c r="Q450" s="29">
        <f>IF(H450=0,"",(1+0.25*P450)*O450*Параметри!$K$51)</f>
        <v>23715.904646267285</v>
      </c>
      <c r="R450" s="29">
        <f>IF(H450=0,"",Q450*'Коефіцієнти АТО'!T450)</f>
        <v>403.17037898654388</v>
      </c>
      <c r="S450" s="29">
        <f>IF(H450=0,"",H450*(1+0.25*P450)*Параметри!$K$66*Параметри!$K$20/1000)</f>
        <v>0</v>
      </c>
      <c r="T450" s="29">
        <f>IF(H450=0,"",H450*(1+0.25*P450)*'Коефіцієнти АТО'!$S450*Параметри!$K$20/1000)</f>
        <v>3638.024862209309</v>
      </c>
      <c r="U450" s="29">
        <f t="shared" si="57"/>
        <v>27757.099887463137</v>
      </c>
      <c r="V450" s="29">
        <f t="shared" si="58"/>
        <v>27757.099887463137</v>
      </c>
      <c r="W450" s="40">
        <f>ROUNDUP('Дані з ДІСО'!P450/Параметри!$K$24,0)</f>
        <v>0</v>
      </c>
      <c r="X450" s="40">
        <f>ROUNDUP('Дані з ДІСО'!Q450/Параметри!$K$24,0)</f>
        <v>0</v>
      </c>
      <c r="Y450" s="40">
        <f>ROUNDUP('Дані з ДІСО'!R450/Параметри!$K$24,0)</f>
        <v>0</v>
      </c>
      <c r="Z450" s="59">
        <f>(W450*Параметри!$K$33+X450*Параметри!$L$33+Y450*Параметри!$M$33)/18</f>
        <v>0</v>
      </c>
      <c r="AA450" s="41">
        <f>IF(J450=0,0,'Дані з ДІСО'!AA450/J450)</f>
        <v>0</v>
      </c>
      <c r="AB450" s="29">
        <f>(1+0.25*AA450)*Z450*Параметри!$K$51</f>
        <v>0</v>
      </c>
      <c r="AC450" s="29">
        <f>AB450*'Коефіцієнти АТО'!U450</f>
        <v>0</v>
      </c>
      <c r="AD450" s="29">
        <f>J450*(1+0.25*AA450)*Параметри!$K$66*Параметри!$K$20/1000</f>
        <v>0</v>
      </c>
      <c r="AE450" s="29">
        <f>(1+0.25*AA450)*J450*'Коефіцієнти АТО'!S450*Параметри!$K$20/1000</f>
        <v>0</v>
      </c>
      <c r="AF450" s="29">
        <f t="shared" ref="AF450:AF513" si="63">SUM(AB450:AE450)</f>
        <v>0</v>
      </c>
      <c r="AG450" s="29">
        <v>0</v>
      </c>
      <c r="AH450" s="40">
        <v>11</v>
      </c>
      <c r="AI450" s="40">
        <v>0</v>
      </c>
      <c r="AJ450" s="40">
        <f t="shared" ref="AJ450:AJ513" si="64">IF(AH450+AI450=0,0,AI450/(AH450+AI450))</f>
        <v>0</v>
      </c>
      <c r="AK450" s="29">
        <f>(AH450+AI450)*(1+0.25*AJ450)*Параметри!$K$53</f>
        <v>1973.7220326560005</v>
      </c>
      <c r="AL450" s="29">
        <f>ROUNDUP(('Дані з ДІСО'!AU450+'Дані з ДІСО'!AW450)/Параметри!$K$28,0)</f>
        <v>0</v>
      </c>
      <c r="AM450" s="64">
        <f>AL450*Параметри!$M$35/18</f>
        <v>0</v>
      </c>
      <c r="AN450" s="29">
        <f>IF(AL450=0,0,'Дані з ДІСО'!AW450/SUM('Дані з ДІСО'!AU450,'Дані з ДІСО'!AW450))</f>
        <v>0</v>
      </c>
      <c r="AO450" s="29">
        <f>(1+0.25*AN450)*AM450*Параметри!$K$51</f>
        <v>0</v>
      </c>
      <c r="AP450" s="40">
        <f>ROUNDUP(('Дані з ДІСО'!AE450+'Дані не з ДІСО'!E450+'Дані не з ДІСО'!G450)/Параметри!$K$69,0)</f>
        <v>0</v>
      </c>
      <c r="AQ450" s="40">
        <f t="shared" si="59"/>
        <v>0</v>
      </c>
      <c r="AR450" s="40">
        <f>IF(AP450=0,0,('Дані з ДІСО'!AH450+'Дані не з ДІСО'!G450)/('Дані з ДІСО'!AE450+'Дані не з ДІСО'!E450+'Дані не з ДІСО'!G450))</f>
        <v>0</v>
      </c>
      <c r="AS450" s="29">
        <f>AQ450*(1+0.25*AR450)*Параметри!$K$51</f>
        <v>0</v>
      </c>
      <c r="AT450" s="40">
        <f>ROUNDUP('Дані з ДІСО'!AF450/Параметри!$K$70,0)</f>
        <v>0</v>
      </c>
      <c r="AU450" s="40">
        <f t="shared" si="60"/>
        <v>0</v>
      </c>
      <c r="AV450" s="40">
        <f>IF(AT450=0,0,'Дані з ДІСО'!AI450/'Дані з ДІСО'!AF450)</f>
        <v>0</v>
      </c>
      <c r="AW450" s="29">
        <f>AU450*(1+0.25*AV450)*Параметри!$K$51</f>
        <v>0</v>
      </c>
      <c r="AX450" s="40">
        <f>ROUNDUP('Дані з ДІСО'!AR450/Параметри!$K$29,0)</f>
        <v>0</v>
      </c>
      <c r="AY450" s="40">
        <f>ROUNDUP('Дані з ДІСО'!AS450/Параметри!$K$29,0)</f>
        <v>0</v>
      </c>
      <c r="AZ450" s="40">
        <f>ROUNDUP('Дані з ДІСО'!AT450/Параметри!$K$29,0)</f>
        <v>0</v>
      </c>
      <c r="BA450" s="64">
        <f>(AX450*Параметри!$K$32+AY450*Параметри!$L$32+AZ450*Параметри!$M$32)/18</f>
        <v>0</v>
      </c>
      <c r="BB450" s="29">
        <f>(BA450*Параметри!$K$51+SUM('Дані з ДІСО'!AR450:AT450)*Параметри!$K$48*Параметри!$K$20/1000)*Параметри!$K$74</f>
        <v>0</v>
      </c>
      <c r="BC450" s="40">
        <f>ROUNDUP(('Дані не з ДІСО'!I450+'Дані не з ДІСО'!K450)/Параметри!$K$26,0)</f>
        <v>0</v>
      </c>
      <c r="BD450" s="29">
        <f>BC450*Параметри!$M$36/18</f>
        <v>0</v>
      </c>
      <c r="BE450" s="40">
        <f>IF(BC450=0,0,'Дані не з ДІСО'!K450/('Дані не з ДІСО'!I450+'Дані не з ДІСО'!K450))</f>
        <v>0</v>
      </c>
      <c r="BF450" s="29">
        <f>(1+0.25*BE450)*BD450*Параметри!$K$51</f>
        <v>0</v>
      </c>
      <c r="BG450" s="40">
        <f>ROUNDUP('Дані не з ДІСО'!M450/Параметри!$K$27,0)</f>
        <v>0</v>
      </c>
      <c r="BH450" s="40">
        <f>BG450*Параметри!$M$37/18</f>
        <v>0</v>
      </c>
      <c r="BI450" s="29">
        <f>BH450*Параметри!$K$51</f>
        <v>0</v>
      </c>
      <c r="BJ450" s="29">
        <f>'Дані не з ДІСО'!N450*Параметри!$K$76</f>
        <v>0</v>
      </c>
      <c r="BK450" s="40">
        <f>ROUNDUP('Дані з ДІСО'!V450/Параметри!$K$25,0)</f>
        <v>0</v>
      </c>
      <c r="BL450" s="40">
        <f>ROUNDUP('Дані з ДІСО'!W450/Параметри!$K$25,0)</f>
        <v>0</v>
      </c>
      <c r="BM450" s="40">
        <f>ROUNDUP('Дані з ДІСО'!X450/Параметри!$K$25,0)</f>
        <v>0</v>
      </c>
      <c r="BN450" s="40">
        <f>(BK450*Параметри!$K$34+BL450*Параметри!$L$34+BM450*Параметри!$M$34)/18</f>
        <v>0</v>
      </c>
      <c r="BO450" s="40">
        <f>IF(K450=0,0,'Дані з ДІСО'!AC450/K450)</f>
        <v>0</v>
      </c>
      <c r="BP450" s="29">
        <f>(1+0.25*BO450)*BN450*Параметри!$K$51</f>
        <v>0</v>
      </c>
      <c r="BQ450" s="29">
        <f>BP450*'Коефіцієнти АТО'!U450</f>
        <v>0</v>
      </c>
      <c r="BR450" s="29">
        <f>K450*(1+0.25*BO450)*Параметри!$K$66*Параметри!$K$20/1000</f>
        <v>0</v>
      </c>
      <c r="BS450" s="29">
        <f>(1+0.25*BO450)*K450*'Коефіцієнти АТО'!S450*Параметри!$K$20/1000</f>
        <v>0</v>
      </c>
      <c r="BT450" s="29">
        <f t="shared" si="61"/>
        <v>0</v>
      </c>
      <c r="BU450" s="40">
        <f>ROUNDUP('Дані з ДІСО'!AG450/Параметри!$K$71,0)</f>
        <v>0</v>
      </c>
      <c r="BV450" s="40">
        <f t="shared" si="62"/>
        <v>0</v>
      </c>
      <c r="BW450" s="40">
        <f>IF('Дані з ДІСО'!AG450=0,0,'Дані з ДІСО'!AJ450/'Дані з ДІСО'!AG450)</f>
        <v>0</v>
      </c>
      <c r="BX450" s="29">
        <f>BV450*(1+0.25*BW450)*Параметри!$K$51</f>
        <v>0</v>
      </c>
      <c r="BY450" s="29">
        <f>ROUND(IF(Параметри!$K$77="No",CC450,CC450*Параметри!$K$78)+AG450,1)</f>
        <v>26757.7</v>
      </c>
      <c r="BZ450" s="29">
        <f>ROUND(IF(Параметри!$K$77="No",BF450,BF450*Параметри!$K$78),1)</f>
        <v>0</v>
      </c>
      <c r="CA450" s="29">
        <f>ROUND(IF(Параметри!$K$77="No",BI450,BI450*Параметри!$K$78),1)</f>
        <v>0</v>
      </c>
      <c r="CB450" s="29">
        <f>ROUND(IF(Параметри!$K$77="No",BJ450,BJ450*Параметри!$K$78),1)</f>
        <v>0</v>
      </c>
      <c r="CC450" s="29">
        <f t="shared" ref="CC450:CC513" si="65">U450+AF450+AK450+AO450+AS450+AW450+BB450+BT450+BX450</f>
        <v>29730.821920119139</v>
      </c>
    </row>
    <row r="451" spans="1:81">
      <c r="A451" s="9">
        <v>450</v>
      </c>
      <c r="B451" s="9" t="s">
        <v>3148</v>
      </c>
      <c r="C451" s="9" t="s">
        <v>3148</v>
      </c>
      <c r="D451" s="9" t="s">
        <v>3523</v>
      </c>
      <c r="E451" s="9" t="s">
        <v>24</v>
      </c>
      <c r="F451" s="9" t="s">
        <v>3578</v>
      </c>
      <c r="G451" s="9" t="s">
        <v>948</v>
      </c>
      <c r="H451" s="29">
        <f>SUM('Дані з ДІСО'!J451:L451)</f>
        <v>571.5</v>
      </c>
      <c r="I451" s="29">
        <f>SUM('Дані з ДІСО'!G451:I451)</f>
        <v>31</v>
      </c>
      <c r="J451" s="29">
        <f>SUM('Дані з ДІСО'!P451:R451)</f>
        <v>0</v>
      </c>
      <c r="K451" s="29">
        <f>SUM('Дані з ДІСО'!V451:X451)</f>
        <v>0</v>
      </c>
      <c r="L451" s="40">
        <f>ROUNDUP('Дані з ДІСО'!J451/'Коефіцієнти АТО'!$R451,0)</f>
        <v>13</v>
      </c>
      <c r="M451" s="40">
        <f>ROUNDUP('Дані з ДІСО'!K451/'Коефіцієнти АТО'!$R451,0)</f>
        <v>19</v>
      </c>
      <c r="N451" s="40">
        <f>ROUNDUP('Дані з ДІСО'!L451/'Коефіцієнти АТО'!$R451,0)</f>
        <v>6</v>
      </c>
      <c r="O451" s="59">
        <f>(L451*Параметри!$K$32+M451*Параметри!$L$32+N451*Параметри!$M$32)/18</f>
        <v>62.961111111111123</v>
      </c>
      <c r="P451" s="41">
        <f>IF(H451=0,"",'Дані з ДІСО'!Y451/H451)</f>
        <v>0</v>
      </c>
      <c r="Q451" s="29">
        <f>IF(H451=0,"",(1+0.25*P451)*O451*Параметри!$K$51)</f>
        <v>12895.708058542714</v>
      </c>
      <c r="R451" s="29">
        <f>IF(H451=0,"",Q451*'Коефіцієнти АТО'!T451)</f>
        <v>219.22703699522614</v>
      </c>
      <c r="S451" s="29">
        <f>IF(H451=0,"",H451*(1+0.25*P451)*Параметри!$K$66*Параметри!$K$20/1000)</f>
        <v>0</v>
      </c>
      <c r="T451" s="29">
        <f>IF(H451=0,"",H451*(1+0.25*P451)*'Коефіцієнти АТО'!$S451*Параметри!$K$20/1000)</f>
        <v>2882.6210286940877</v>
      </c>
      <c r="U451" s="29">
        <f t="shared" ref="U451:U514" si="66">IF(H451=0,0,SUM(Q451:T451))</f>
        <v>15997.556124232027</v>
      </c>
      <c r="V451" s="29">
        <f t="shared" ref="V451:V514" si="67">U451</f>
        <v>15997.556124232027</v>
      </c>
      <c r="W451" s="40">
        <f>ROUNDUP('Дані з ДІСО'!P451/Параметри!$K$24,0)</f>
        <v>0</v>
      </c>
      <c r="X451" s="40">
        <f>ROUNDUP('Дані з ДІСО'!Q451/Параметри!$K$24,0)</f>
        <v>0</v>
      </c>
      <c r="Y451" s="40">
        <f>ROUNDUP('Дані з ДІСО'!R451/Параметри!$K$24,0)</f>
        <v>0</v>
      </c>
      <c r="Z451" s="59">
        <f>(W451*Параметри!$K$33+X451*Параметри!$L$33+Y451*Параметри!$M$33)/18</f>
        <v>0</v>
      </c>
      <c r="AA451" s="41">
        <f>IF(J451=0,0,'Дані з ДІСО'!AA451/J451)</f>
        <v>0</v>
      </c>
      <c r="AB451" s="29">
        <f>(1+0.25*AA451)*Z451*Параметри!$K$51</f>
        <v>0</v>
      </c>
      <c r="AC451" s="29">
        <f>AB451*'Коефіцієнти АТО'!U451</f>
        <v>0</v>
      </c>
      <c r="AD451" s="29">
        <f>J451*(1+0.25*AA451)*Параметри!$K$66*Параметри!$K$20/1000</f>
        <v>0</v>
      </c>
      <c r="AE451" s="29">
        <f>(1+0.25*AA451)*J451*'Коефіцієнти АТО'!S451*Параметри!$K$20/1000</f>
        <v>0</v>
      </c>
      <c r="AF451" s="29">
        <f t="shared" si="63"/>
        <v>0</v>
      </c>
      <c r="AG451" s="29">
        <v>0</v>
      </c>
      <c r="AH451" s="40">
        <v>2</v>
      </c>
      <c r="AI451" s="40">
        <v>0</v>
      </c>
      <c r="AJ451" s="40">
        <f t="shared" si="64"/>
        <v>0</v>
      </c>
      <c r="AK451" s="29">
        <f>(AH451+AI451)*(1+0.25*AJ451)*Параметри!$K$53</f>
        <v>358.85855139200009</v>
      </c>
      <c r="AL451" s="29">
        <f>ROUNDUP(('Дані з ДІСО'!AU451+'Дані з ДІСО'!AW451)/Параметри!$K$28,0)</f>
        <v>0</v>
      </c>
      <c r="AM451" s="64">
        <f>AL451*Параметри!$M$35/18</f>
        <v>0</v>
      </c>
      <c r="AN451" s="29">
        <f>IF(AL451=0,0,'Дані з ДІСО'!AW451/SUM('Дані з ДІСО'!AU451,'Дані з ДІСО'!AW451))</f>
        <v>0</v>
      </c>
      <c r="AO451" s="29">
        <f>(1+0.25*AN451)*AM451*Параметри!$K$51</f>
        <v>0</v>
      </c>
      <c r="AP451" s="40">
        <f>ROUNDUP(('Дані з ДІСО'!AE451+'Дані не з ДІСО'!E451+'Дані не з ДІСО'!G451)/Параметри!$K$69,0)</f>
        <v>0</v>
      </c>
      <c r="AQ451" s="40">
        <f t="shared" ref="AQ451:AQ514" si="68">AP451*2</f>
        <v>0</v>
      </c>
      <c r="AR451" s="40">
        <f>IF(AP451=0,0,('Дані з ДІСО'!AH451+'Дані не з ДІСО'!G451)/('Дані з ДІСО'!AE451+'Дані не з ДІСО'!E451+'Дані не з ДІСО'!G451))</f>
        <v>0</v>
      </c>
      <c r="AS451" s="29">
        <f>AQ451*(1+0.25*AR451)*Параметри!$K$51</f>
        <v>0</v>
      </c>
      <c r="AT451" s="40">
        <f>ROUNDUP('Дані з ДІСО'!AF451/Параметри!$K$70,0)</f>
        <v>0</v>
      </c>
      <c r="AU451" s="40">
        <f t="shared" ref="AU451:AU514" si="69">AT451*2</f>
        <v>0</v>
      </c>
      <c r="AV451" s="40">
        <f>IF(AT451=0,0,'Дані з ДІСО'!AI451/'Дані з ДІСО'!AF451)</f>
        <v>0</v>
      </c>
      <c r="AW451" s="29">
        <f>AU451*(1+0.25*AV451)*Параметри!$K$51</f>
        <v>0</v>
      </c>
      <c r="AX451" s="40">
        <f>ROUNDUP('Дані з ДІСО'!AR451/Параметри!$K$29,0)</f>
        <v>0</v>
      </c>
      <c r="AY451" s="40">
        <f>ROUNDUP('Дані з ДІСО'!AS451/Параметри!$K$29,0)</f>
        <v>0</v>
      </c>
      <c r="AZ451" s="40">
        <f>ROUNDUP('Дані з ДІСО'!AT451/Параметри!$K$29,0)</f>
        <v>0</v>
      </c>
      <c r="BA451" s="64">
        <f>(AX451*Параметри!$K$32+AY451*Параметри!$L$32+AZ451*Параметри!$M$32)/18</f>
        <v>0</v>
      </c>
      <c r="BB451" s="29">
        <f>(BA451*Параметри!$K$51+SUM('Дані з ДІСО'!AR451:AT451)*Параметри!$K$48*Параметри!$K$20/1000)*Параметри!$K$74</f>
        <v>0</v>
      </c>
      <c r="BC451" s="40">
        <f>ROUNDUP(('Дані не з ДІСО'!I451+'Дані не з ДІСО'!K451)/Параметри!$K$26,0)</f>
        <v>0</v>
      </c>
      <c r="BD451" s="29">
        <f>BC451*Параметри!$M$36/18</f>
        <v>0</v>
      </c>
      <c r="BE451" s="40">
        <f>IF(BC451=0,0,'Дані не з ДІСО'!K451/('Дані не з ДІСО'!I451+'Дані не з ДІСО'!K451))</f>
        <v>0</v>
      </c>
      <c r="BF451" s="29">
        <f>(1+0.25*BE451)*BD451*Параметри!$K$51</f>
        <v>0</v>
      </c>
      <c r="BG451" s="40">
        <f>ROUNDUP('Дані не з ДІСО'!M451/Параметри!$K$27,0)</f>
        <v>0</v>
      </c>
      <c r="BH451" s="40">
        <f>BG451*Параметри!$M$37/18</f>
        <v>0</v>
      </c>
      <c r="BI451" s="29">
        <f>BH451*Параметри!$K$51</f>
        <v>0</v>
      </c>
      <c r="BJ451" s="29">
        <f>'Дані не з ДІСО'!N451*Параметри!$K$76</f>
        <v>0</v>
      </c>
      <c r="BK451" s="40">
        <f>ROUNDUP('Дані з ДІСО'!V451/Параметри!$K$25,0)</f>
        <v>0</v>
      </c>
      <c r="BL451" s="40">
        <f>ROUNDUP('Дані з ДІСО'!W451/Параметри!$K$25,0)</f>
        <v>0</v>
      </c>
      <c r="BM451" s="40">
        <f>ROUNDUP('Дані з ДІСО'!X451/Параметри!$K$25,0)</f>
        <v>0</v>
      </c>
      <c r="BN451" s="40">
        <f>(BK451*Параметри!$K$34+BL451*Параметри!$L$34+BM451*Параметри!$M$34)/18</f>
        <v>0</v>
      </c>
      <c r="BO451" s="40">
        <f>IF(K451=0,0,'Дані з ДІСО'!AC451/K451)</f>
        <v>0</v>
      </c>
      <c r="BP451" s="29">
        <f>(1+0.25*BO451)*BN451*Параметри!$K$51</f>
        <v>0</v>
      </c>
      <c r="BQ451" s="29">
        <f>BP451*'Коефіцієнти АТО'!U451</f>
        <v>0</v>
      </c>
      <c r="BR451" s="29">
        <f>K451*(1+0.25*BO451)*Параметри!$K$66*Параметри!$K$20/1000</f>
        <v>0</v>
      </c>
      <c r="BS451" s="29">
        <f>(1+0.25*BO451)*K451*'Коефіцієнти АТО'!S451*Параметри!$K$20/1000</f>
        <v>0</v>
      </c>
      <c r="BT451" s="29">
        <f t="shared" ref="BT451:BT514" si="70">SUM(BP451:BS451)</f>
        <v>0</v>
      </c>
      <c r="BU451" s="40">
        <f>ROUNDUP('Дані з ДІСО'!AG451/Параметри!$K$71,0)</f>
        <v>0</v>
      </c>
      <c r="BV451" s="40">
        <f t="shared" ref="BV451:BV514" si="71">BU451*2</f>
        <v>0</v>
      </c>
      <c r="BW451" s="40">
        <f>IF('Дані з ДІСО'!AG451=0,0,'Дані з ДІСО'!AJ451/'Дані з ДІСО'!AG451)</f>
        <v>0</v>
      </c>
      <c r="BX451" s="29">
        <f>BV451*(1+0.25*BW451)*Параметри!$K$51</f>
        <v>0</v>
      </c>
      <c r="BY451" s="29">
        <f>ROUND(IF(Параметри!$K$77="No",CC451,CC451*Параметри!$K$78)+AG451,1)</f>
        <v>14720.8</v>
      </c>
      <c r="BZ451" s="29">
        <f>ROUND(IF(Параметри!$K$77="No",BF451,BF451*Параметри!$K$78),1)</f>
        <v>0</v>
      </c>
      <c r="CA451" s="29">
        <f>ROUND(IF(Параметри!$K$77="No",BI451,BI451*Параметри!$K$78),1)</f>
        <v>0</v>
      </c>
      <c r="CB451" s="29">
        <f>ROUND(IF(Параметри!$K$77="No",BJ451,BJ451*Параметри!$K$78),1)</f>
        <v>0</v>
      </c>
      <c r="CC451" s="29">
        <f t="shared" si="65"/>
        <v>16356.414675624028</v>
      </c>
    </row>
    <row r="452" spans="1:81">
      <c r="A452" s="9">
        <v>451</v>
      </c>
      <c r="B452" s="9" t="s">
        <v>3151</v>
      </c>
      <c r="C452" s="9" t="s">
        <v>3151</v>
      </c>
      <c r="D452" s="9" t="s">
        <v>3523</v>
      </c>
      <c r="E452" s="9" t="s">
        <v>29</v>
      </c>
      <c r="F452" s="9" t="s">
        <v>3579</v>
      </c>
      <c r="G452" s="9" t="s">
        <v>950</v>
      </c>
      <c r="H452" s="29">
        <f>SUM('Дані з ДІСО'!J452:L452)</f>
        <v>865</v>
      </c>
      <c r="I452" s="29">
        <f>SUM('Дані з ДІСО'!G452:I452)</f>
        <v>47</v>
      </c>
      <c r="J452" s="29">
        <f>SUM('Дані з ДІСО'!P452:R452)</f>
        <v>0</v>
      </c>
      <c r="K452" s="29">
        <f>SUM('Дані з ДІСО'!V452:X452)</f>
        <v>0</v>
      </c>
      <c r="L452" s="40">
        <f>ROUNDUP('Дані з ДІСО'!J452/'Коефіцієнти АТО'!$R452,0)</f>
        <v>20</v>
      </c>
      <c r="M452" s="40">
        <f>ROUNDUP('Дані з ДІСО'!K452/'Коефіцієнти АТО'!$R452,0)</f>
        <v>28</v>
      </c>
      <c r="N452" s="40">
        <f>ROUNDUP('Дані з ДІСО'!L452/'Коефіцієнти АТО'!$R452,0)</f>
        <v>5</v>
      </c>
      <c r="O452" s="59">
        <f>(L452*Параметри!$K$32+M452*Параметри!$L$32+N452*Параметри!$M$32)/18</f>
        <v>86.283333333333346</v>
      </c>
      <c r="P452" s="41">
        <f>IF(H452=0,"",'Дані з ДІСО'!Y452/H452)</f>
        <v>0</v>
      </c>
      <c r="Q452" s="29">
        <f>IF(H452=0,"",(1+0.25*P452)*O452*Параметри!$K$51)</f>
        <v>17672.570533594535</v>
      </c>
      <c r="R452" s="29">
        <f>IF(H452=0,"",Q452*'Коефіцієнти АТО'!T452)</f>
        <v>300.43369907110713</v>
      </c>
      <c r="S452" s="29">
        <f>IF(H452=0,"",H452*(1+0.25*P452)*Параметри!$K$66*Параметри!$K$20/1000)</f>
        <v>0</v>
      </c>
      <c r="T452" s="29">
        <f>IF(H452=0,"",H452*(1+0.25*P452)*'Коефіцієнти АТО'!$S452*Параметри!$K$20/1000)</f>
        <v>3539.810467728968</v>
      </c>
      <c r="U452" s="29">
        <f t="shared" si="66"/>
        <v>21512.814700394607</v>
      </c>
      <c r="V452" s="29">
        <f t="shared" si="67"/>
        <v>21512.814700394607</v>
      </c>
      <c r="W452" s="40">
        <f>ROUNDUP('Дані з ДІСО'!P452/Параметри!$K$24,0)</f>
        <v>0</v>
      </c>
      <c r="X452" s="40">
        <f>ROUNDUP('Дані з ДІСО'!Q452/Параметри!$K$24,0)</f>
        <v>0</v>
      </c>
      <c r="Y452" s="40">
        <f>ROUNDUP('Дані з ДІСО'!R452/Параметри!$K$24,0)</f>
        <v>0</v>
      </c>
      <c r="Z452" s="59">
        <f>(W452*Параметри!$K$33+X452*Параметри!$L$33+Y452*Параметри!$M$33)/18</f>
        <v>0</v>
      </c>
      <c r="AA452" s="41">
        <f>IF(J452=0,0,'Дані з ДІСО'!AA452/J452)</f>
        <v>0</v>
      </c>
      <c r="AB452" s="29">
        <f>(1+0.25*AA452)*Z452*Параметри!$K$51</f>
        <v>0</v>
      </c>
      <c r="AC452" s="29">
        <f>AB452*'Коефіцієнти АТО'!U452</f>
        <v>0</v>
      </c>
      <c r="AD452" s="29">
        <f>J452*(1+0.25*AA452)*Параметри!$K$66*Параметри!$K$20/1000</f>
        <v>0</v>
      </c>
      <c r="AE452" s="29">
        <f>(1+0.25*AA452)*J452*'Коефіцієнти АТО'!S452*Параметри!$K$20/1000</f>
        <v>0</v>
      </c>
      <c r="AF452" s="29">
        <f t="shared" si="63"/>
        <v>0</v>
      </c>
      <c r="AG452" s="29">
        <v>0</v>
      </c>
      <c r="AH452" s="40">
        <v>2</v>
      </c>
      <c r="AI452" s="40">
        <v>0</v>
      </c>
      <c r="AJ452" s="40">
        <f t="shared" si="64"/>
        <v>0</v>
      </c>
      <c r="AK452" s="29">
        <f>(AH452+AI452)*(1+0.25*AJ452)*Параметри!$K$53</f>
        <v>358.85855139200009</v>
      </c>
      <c r="AL452" s="29">
        <f>ROUNDUP(('Дані з ДІСО'!AU452+'Дані з ДІСО'!AW452)/Параметри!$K$28,0)</f>
        <v>0</v>
      </c>
      <c r="AM452" s="64">
        <f>AL452*Параметри!$M$35/18</f>
        <v>0</v>
      </c>
      <c r="AN452" s="29">
        <f>IF(AL452=0,0,'Дані з ДІСО'!AW452/SUM('Дані з ДІСО'!AU452,'Дані з ДІСО'!AW452))</f>
        <v>0</v>
      </c>
      <c r="AO452" s="29">
        <f>(1+0.25*AN452)*AM452*Параметри!$K$51</f>
        <v>0</v>
      </c>
      <c r="AP452" s="40">
        <f>ROUNDUP(('Дані з ДІСО'!AE452+'Дані не з ДІСО'!E452+'Дані не з ДІСО'!G452)/Параметри!$K$69,0)</f>
        <v>0</v>
      </c>
      <c r="AQ452" s="40">
        <f t="shared" si="68"/>
        <v>0</v>
      </c>
      <c r="AR452" s="40">
        <f>IF(AP452=0,0,('Дані з ДІСО'!AH452+'Дані не з ДІСО'!G452)/('Дані з ДІСО'!AE452+'Дані не з ДІСО'!E452+'Дані не з ДІСО'!G452))</f>
        <v>0</v>
      </c>
      <c r="AS452" s="29">
        <f>AQ452*(1+0.25*AR452)*Параметри!$K$51</f>
        <v>0</v>
      </c>
      <c r="AT452" s="40">
        <f>ROUNDUP('Дані з ДІСО'!AF452/Параметри!$K$70,0)</f>
        <v>0</v>
      </c>
      <c r="AU452" s="40">
        <f t="shared" si="69"/>
        <v>0</v>
      </c>
      <c r="AV452" s="40">
        <f>IF(AT452=0,0,'Дані з ДІСО'!AI452/'Дані з ДІСО'!AF452)</f>
        <v>0</v>
      </c>
      <c r="AW452" s="29">
        <f>AU452*(1+0.25*AV452)*Параметри!$K$51</f>
        <v>0</v>
      </c>
      <c r="AX452" s="40">
        <f>ROUNDUP('Дані з ДІСО'!AR452/Параметри!$K$29,0)</f>
        <v>0</v>
      </c>
      <c r="AY452" s="40">
        <f>ROUNDUP('Дані з ДІСО'!AS452/Параметри!$K$29,0)</f>
        <v>0</v>
      </c>
      <c r="AZ452" s="40">
        <f>ROUNDUP('Дані з ДІСО'!AT452/Параметри!$K$29,0)</f>
        <v>0</v>
      </c>
      <c r="BA452" s="64">
        <f>(AX452*Параметри!$K$32+AY452*Параметри!$L$32+AZ452*Параметри!$M$32)/18</f>
        <v>0</v>
      </c>
      <c r="BB452" s="29">
        <f>(BA452*Параметри!$K$51+SUM('Дані з ДІСО'!AR452:AT452)*Параметри!$K$48*Параметри!$K$20/1000)*Параметри!$K$74</f>
        <v>0</v>
      </c>
      <c r="BC452" s="40">
        <f>ROUNDUP(('Дані не з ДІСО'!I452+'Дані не з ДІСО'!K452)/Параметри!$K$26,0)</f>
        <v>0</v>
      </c>
      <c r="BD452" s="29">
        <f>BC452*Параметри!$M$36/18</f>
        <v>0</v>
      </c>
      <c r="BE452" s="40">
        <f>IF(BC452=0,0,'Дані не з ДІСО'!K452/('Дані не з ДІСО'!I452+'Дані не з ДІСО'!K452))</f>
        <v>0</v>
      </c>
      <c r="BF452" s="29">
        <f>(1+0.25*BE452)*BD452*Параметри!$K$51</f>
        <v>0</v>
      </c>
      <c r="BG452" s="40">
        <f>ROUNDUP('Дані не з ДІСО'!M452/Параметри!$K$27,0)</f>
        <v>0</v>
      </c>
      <c r="BH452" s="40">
        <f>BG452*Параметри!$M$37/18</f>
        <v>0</v>
      </c>
      <c r="BI452" s="29">
        <f>BH452*Параметри!$K$51</f>
        <v>0</v>
      </c>
      <c r="BJ452" s="29">
        <f>'Дані не з ДІСО'!N452*Параметри!$K$76</f>
        <v>0</v>
      </c>
      <c r="BK452" s="40">
        <f>ROUNDUP('Дані з ДІСО'!V452/Параметри!$K$25,0)</f>
        <v>0</v>
      </c>
      <c r="BL452" s="40">
        <f>ROUNDUP('Дані з ДІСО'!W452/Параметри!$K$25,0)</f>
        <v>0</v>
      </c>
      <c r="BM452" s="40">
        <f>ROUNDUP('Дані з ДІСО'!X452/Параметри!$K$25,0)</f>
        <v>0</v>
      </c>
      <c r="BN452" s="40">
        <f>(BK452*Параметри!$K$34+BL452*Параметри!$L$34+BM452*Параметри!$M$34)/18</f>
        <v>0</v>
      </c>
      <c r="BO452" s="40">
        <f>IF(K452=0,0,'Дані з ДІСО'!AC452/K452)</f>
        <v>0</v>
      </c>
      <c r="BP452" s="29">
        <f>(1+0.25*BO452)*BN452*Параметри!$K$51</f>
        <v>0</v>
      </c>
      <c r="BQ452" s="29">
        <f>BP452*'Коефіцієнти АТО'!U452</f>
        <v>0</v>
      </c>
      <c r="BR452" s="29">
        <f>K452*(1+0.25*BO452)*Параметри!$K$66*Параметри!$K$20/1000</f>
        <v>0</v>
      </c>
      <c r="BS452" s="29">
        <f>(1+0.25*BO452)*K452*'Коефіцієнти АТО'!S452*Параметри!$K$20/1000</f>
        <v>0</v>
      </c>
      <c r="BT452" s="29">
        <f t="shared" si="70"/>
        <v>0</v>
      </c>
      <c r="BU452" s="40">
        <f>ROUNDUP('Дані з ДІСО'!AG452/Параметри!$K$71,0)</f>
        <v>0</v>
      </c>
      <c r="BV452" s="40">
        <f t="shared" si="71"/>
        <v>0</v>
      </c>
      <c r="BW452" s="40">
        <f>IF('Дані з ДІСО'!AG452=0,0,'Дані з ДІСО'!AJ452/'Дані з ДІСО'!AG452)</f>
        <v>0</v>
      </c>
      <c r="BX452" s="29">
        <f>BV452*(1+0.25*BW452)*Параметри!$K$51</f>
        <v>0</v>
      </c>
      <c r="BY452" s="29">
        <f>ROUND(IF(Параметри!$K$77="No",CC452,CC452*Параметри!$K$78)+AG452,1)</f>
        <v>19684.5</v>
      </c>
      <c r="BZ452" s="29">
        <f>ROUND(IF(Параметри!$K$77="No",BF452,BF452*Параметри!$K$78),1)</f>
        <v>0</v>
      </c>
      <c r="CA452" s="29">
        <f>ROUND(IF(Параметри!$K$77="No",BI452,BI452*Параметри!$K$78),1)</f>
        <v>0</v>
      </c>
      <c r="CB452" s="29">
        <f>ROUND(IF(Параметри!$K$77="No",BJ452,BJ452*Параметри!$K$78),1)</f>
        <v>0</v>
      </c>
      <c r="CC452" s="29">
        <f t="shared" si="65"/>
        <v>21871.673251786608</v>
      </c>
    </row>
    <row r="453" spans="1:81">
      <c r="A453" s="9">
        <v>452</v>
      </c>
      <c r="B453" s="9" t="s">
        <v>3148</v>
      </c>
      <c r="C453" s="9" t="s">
        <v>3148</v>
      </c>
      <c r="D453" s="9" t="s">
        <v>3523</v>
      </c>
      <c r="E453" s="9" t="s">
        <v>24</v>
      </c>
      <c r="F453" s="9" t="s">
        <v>3580</v>
      </c>
      <c r="G453" s="9" t="s">
        <v>952</v>
      </c>
      <c r="H453" s="29">
        <f>SUM('Дані з ДІСО'!J453:L453)</f>
        <v>771</v>
      </c>
      <c r="I453" s="29">
        <f>SUM('Дані з ДІСО'!G453:I453)</f>
        <v>46</v>
      </c>
      <c r="J453" s="29">
        <f>SUM('Дані з ДІСО'!P453:R453)</f>
        <v>0</v>
      </c>
      <c r="K453" s="29">
        <f>SUM('Дані з ДІСО'!V453:X453)</f>
        <v>0</v>
      </c>
      <c r="L453" s="40">
        <f>ROUNDUP('Дані з ДІСО'!J453/'Коефіцієнти АТО'!$R453,0)</f>
        <v>25</v>
      </c>
      <c r="M453" s="40">
        <f>ROUNDUP('Дані з ДІСО'!K453/'Коефіцієнти АТО'!$R453,0)</f>
        <v>33</v>
      </c>
      <c r="N453" s="40">
        <f>ROUNDUP('Дані з ДІСО'!L453/'Коефіцієнти АТО'!$R453,0)</f>
        <v>5</v>
      </c>
      <c r="O453" s="59">
        <f>(L453*Параметри!$K$32+M453*Параметри!$L$32+N453*Параметри!$M$32)/18</f>
        <v>101.75555555555556</v>
      </c>
      <c r="P453" s="41">
        <f>IF(H453=0,"",'Дані з ДІСО'!Y453/H453)</f>
        <v>0</v>
      </c>
      <c r="Q453" s="29">
        <f>IF(H453=0,"",(1+0.25*P453)*O453*Параметри!$K$51)</f>
        <v>20841.594352798755</v>
      </c>
      <c r="R453" s="29">
        <f>IF(H453=0,"",Q453*'Коефіцієнти АТО'!T453)</f>
        <v>354.30710399757885</v>
      </c>
      <c r="S453" s="29">
        <f>IF(H453=0,"",H453*(1+0.25*P453)*Параметри!$K$66*Параметри!$K$20/1000)</f>
        <v>0</v>
      </c>
      <c r="T453" s="29">
        <f>IF(H453=0,"",H453*(1+0.25*P453)*'Коефіцієнти АТО'!$S453*Параметри!$K$20/1000)</f>
        <v>3888.8903116765377</v>
      </c>
      <c r="U453" s="29">
        <f t="shared" si="66"/>
        <v>25084.791768472875</v>
      </c>
      <c r="V453" s="29">
        <f t="shared" si="67"/>
        <v>25084.791768472875</v>
      </c>
      <c r="W453" s="40">
        <f>ROUNDUP('Дані з ДІСО'!P453/Параметри!$K$24,0)</f>
        <v>0</v>
      </c>
      <c r="X453" s="40">
        <f>ROUNDUP('Дані з ДІСО'!Q453/Параметри!$K$24,0)</f>
        <v>0</v>
      </c>
      <c r="Y453" s="40">
        <f>ROUNDUP('Дані з ДІСО'!R453/Параметри!$K$24,0)</f>
        <v>0</v>
      </c>
      <c r="Z453" s="59">
        <f>(W453*Параметри!$K$33+X453*Параметри!$L$33+Y453*Параметри!$M$33)/18</f>
        <v>0</v>
      </c>
      <c r="AA453" s="41">
        <f>IF(J453=0,0,'Дані з ДІСО'!AA453/J453)</f>
        <v>0</v>
      </c>
      <c r="AB453" s="29">
        <f>(1+0.25*AA453)*Z453*Параметри!$K$51</f>
        <v>0</v>
      </c>
      <c r="AC453" s="29">
        <f>AB453*'Коефіцієнти АТО'!U453</f>
        <v>0</v>
      </c>
      <c r="AD453" s="29">
        <f>J453*(1+0.25*AA453)*Параметри!$K$66*Параметри!$K$20/1000</f>
        <v>0</v>
      </c>
      <c r="AE453" s="29">
        <f>(1+0.25*AA453)*J453*'Коефіцієнти АТО'!S453*Параметри!$K$20/1000</f>
        <v>0</v>
      </c>
      <c r="AF453" s="29">
        <f t="shared" si="63"/>
        <v>0</v>
      </c>
      <c r="AG453" s="29">
        <v>0</v>
      </c>
      <c r="AH453" s="40">
        <v>14</v>
      </c>
      <c r="AI453" s="40">
        <v>0</v>
      </c>
      <c r="AJ453" s="40">
        <f t="shared" si="64"/>
        <v>0</v>
      </c>
      <c r="AK453" s="29">
        <f>(AH453+AI453)*(1+0.25*AJ453)*Параметри!$K$53</f>
        <v>2512.0098597440006</v>
      </c>
      <c r="AL453" s="29">
        <f>ROUNDUP(('Дані з ДІСО'!AU453+'Дані з ДІСО'!AW453)/Параметри!$K$28,0)</f>
        <v>0</v>
      </c>
      <c r="AM453" s="64">
        <f>AL453*Параметри!$M$35/18</f>
        <v>0</v>
      </c>
      <c r="AN453" s="29">
        <f>IF(AL453=0,0,'Дані з ДІСО'!AW453/SUM('Дані з ДІСО'!AU453,'Дані з ДІСО'!AW453))</f>
        <v>0</v>
      </c>
      <c r="AO453" s="29">
        <f>(1+0.25*AN453)*AM453*Параметри!$K$51</f>
        <v>0</v>
      </c>
      <c r="AP453" s="40">
        <f>ROUNDUP(('Дані з ДІСО'!AE453+'Дані не з ДІСО'!E453+'Дані не з ДІСО'!G453)/Параметри!$K$69,0)</f>
        <v>0</v>
      </c>
      <c r="AQ453" s="40">
        <f t="shared" si="68"/>
        <v>0</v>
      </c>
      <c r="AR453" s="40">
        <f>IF(AP453=0,0,('Дані з ДІСО'!AH453+'Дані не з ДІСО'!G453)/('Дані з ДІСО'!AE453+'Дані не з ДІСО'!E453+'Дані не з ДІСО'!G453))</f>
        <v>0</v>
      </c>
      <c r="AS453" s="29">
        <f>AQ453*(1+0.25*AR453)*Параметри!$K$51</f>
        <v>0</v>
      </c>
      <c r="AT453" s="40">
        <f>ROUNDUP('Дані з ДІСО'!AF453/Параметри!$K$70,0)</f>
        <v>0</v>
      </c>
      <c r="AU453" s="40">
        <f t="shared" si="69"/>
        <v>0</v>
      </c>
      <c r="AV453" s="40">
        <f>IF(AT453=0,0,'Дані з ДІСО'!AI453/'Дані з ДІСО'!AF453)</f>
        <v>0</v>
      </c>
      <c r="AW453" s="29">
        <f>AU453*(1+0.25*AV453)*Параметри!$K$51</f>
        <v>0</v>
      </c>
      <c r="AX453" s="40">
        <f>ROUNDUP('Дані з ДІСО'!AR453/Параметри!$K$29,0)</f>
        <v>0</v>
      </c>
      <c r="AY453" s="40">
        <f>ROUNDUP('Дані з ДІСО'!AS453/Параметри!$K$29,0)</f>
        <v>0</v>
      </c>
      <c r="AZ453" s="40">
        <f>ROUNDUP('Дані з ДІСО'!AT453/Параметри!$K$29,0)</f>
        <v>0</v>
      </c>
      <c r="BA453" s="64">
        <f>(AX453*Параметри!$K$32+AY453*Параметри!$L$32+AZ453*Параметри!$M$32)/18</f>
        <v>0</v>
      </c>
      <c r="BB453" s="29">
        <f>(BA453*Параметри!$K$51+SUM('Дані з ДІСО'!AR453:AT453)*Параметри!$K$48*Параметри!$K$20/1000)*Параметри!$K$74</f>
        <v>0</v>
      </c>
      <c r="BC453" s="40">
        <f>ROUNDUP(('Дані не з ДІСО'!I453+'Дані не з ДІСО'!K453)/Параметри!$K$26,0)</f>
        <v>0</v>
      </c>
      <c r="BD453" s="29">
        <f>BC453*Параметри!$M$36/18</f>
        <v>0</v>
      </c>
      <c r="BE453" s="40">
        <f>IF(BC453=0,0,'Дані не з ДІСО'!K453/('Дані не з ДІСО'!I453+'Дані не з ДІСО'!K453))</f>
        <v>0</v>
      </c>
      <c r="BF453" s="29">
        <f>(1+0.25*BE453)*BD453*Параметри!$K$51</f>
        <v>0</v>
      </c>
      <c r="BG453" s="40">
        <f>ROUNDUP('Дані не з ДІСО'!M453/Параметри!$K$27,0)</f>
        <v>0</v>
      </c>
      <c r="BH453" s="40">
        <f>BG453*Параметри!$M$37/18</f>
        <v>0</v>
      </c>
      <c r="BI453" s="29">
        <f>BH453*Параметри!$K$51</f>
        <v>0</v>
      </c>
      <c r="BJ453" s="29">
        <f>'Дані не з ДІСО'!N453*Параметри!$K$76</f>
        <v>0</v>
      </c>
      <c r="BK453" s="40">
        <f>ROUNDUP('Дані з ДІСО'!V453/Параметри!$K$25,0)</f>
        <v>0</v>
      </c>
      <c r="BL453" s="40">
        <f>ROUNDUP('Дані з ДІСО'!W453/Параметри!$K$25,0)</f>
        <v>0</v>
      </c>
      <c r="BM453" s="40">
        <f>ROUNDUP('Дані з ДІСО'!X453/Параметри!$K$25,0)</f>
        <v>0</v>
      </c>
      <c r="BN453" s="40">
        <f>(BK453*Параметри!$K$34+BL453*Параметри!$L$34+BM453*Параметри!$M$34)/18</f>
        <v>0</v>
      </c>
      <c r="BO453" s="40">
        <f>IF(K453=0,0,'Дані з ДІСО'!AC453/K453)</f>
        <v>0</v>
      </c>
      <c r="BP453" s="29">
        <f>(1+0.25*BO453)*BN453*Параметри!$K$51</f>
        <v>0</v>
      </c>
      <c r="BQ453" s="29">
        <f>BP453*'Коефіцієнти АТО'!U453</f>
        <v>0</v>
      </c>
      <c r="BR453" s="29">
        <f>K453*(1+0.25*BO453)*Параметри!$K$66*Параметри!$K$20/1000</f>
        <v>0</v>
      </c>
      <c r="BS453" s="29">
        <f>(1+0.25*BO453)*K453*'Коефіцієнти АТО'!S453*Параметри!$K$20/1000</f>
        <v>0</v>
      </c>
      <c r="BT453" s="29">
        <f t="shared" si="70"/>
        <v>0</v>
      </c>
      <c r="BU453" s="40">
        <f>ROUNDUP('Дані з ДІСО'!AG453/Параметри!$K$71,0)</f>
        <v>0</v>
      </c>
      <c r="BV453" s="40">
        <f t="shared" si="71"/>
        <v>0</v>
      </c>
      <c r="BW453" s="40">
        <f>IF('Дані з ДІСО'!AG453=0,0,'Дані з ДІСО'!AJ453/'Дані з ДІСО'!AG453)</f>
        <v>0</v>
      </c>
      <c r="BX453" s="29">
        <f>BV453*(1+0.25*BW453)*Параметри!$K$51</f>
        <v>0</v>
      </c>
      <c r="BY453" s="29">
        <f>ROUND(IF(Параметри!$K$77="No",CC453,CC453*Параметри!$K$78)+AG453,1)</f>
        <v>24837.1</v>
      </c>
      <c r="BZ453" s="29">
        <f>ROUND(IF(Параметри!$K$77="No",BF453,BF453*Параметри!$K$78),1)</f>
        <v>0</v>
      </c>
      <c r="CA453" s="29">
        <f>ROUND(IF(Параметри!$K$77="No",BI453,BI453*Параметри!$K$78),1)</f>
        <v>0</v>
      </c>
      <c r="CB453" s="29">
        <f>ROUND(IF(Параметри!$K$77="No",BJ453,BJ453*Параметри!$K$78),1)</f>
        <v>0</v>
      </c>
      <c r="CC453" s="29">
        <f t="shared" si="65"/>
        <v>27596.801628216876</v>
      </c>
    </row>
    <row r="454" spans="1:81">
      <c r="A454" s="9">
        <v>453</v>
      </c>
      <c r="B454" s="9" t="s">
        <v>3176</v>
      </c>
      <c r="C454" s="9" t="s">
        <v>3146</v>
      </c>
      <c r="D454" s="9" t="s">
        <v>3523</v>
      </c>
      <c r="E454" s="9" t="s">
        <v>78</v>
      </c>
      <c r="F454" s="9" t="s">
        <v>3581</v>
      </c>
      <c r="G454" s="9" t="s">
        <v>954</v>
      </c>
      <c r="H454" s="29">
        <f>SUM('Дані з ДІСО'!J454:L454)</f>
        <v>2939.5</v>
      </c>
      <c r="I454" s="29">
        <f>SUM('Дані з ДІСО'!G454:I454)</f>
        <v>129</v>
      </c>
      <c r="J454" s="29">
        <f>SUM('Дані з ДІСО'!P454:R454)</f>
        <v>0</v>
      </c>
      <c r="K454" s="29">
        <f>SUM('Дані з ДІСО'!V454:X454)</f>
        <v>0</v>
      </c>
      <c r="L454" s="40">
        <f>ROUNDUP('Дані з ДІСО'!J454/'Коефіцієнти АТО'!$R454,0)</f>
        <v>53</v>
      </c>
      <c r="M454" s="40">
        <f>ROUNDUP('Дані з ДІСО'!K454/'Коефіцієнти АТО'!$R454,0)</f>
        <v>83</v>
      </c>
      <c r="N454" s="40">
        <f>ROUNDUP('Дані з ДІСО'!L454/'Коефіцієнти АТО'!$R454,0)</f>
        <v>13</v>
      </c>
      <c r="O454" s="59">
        <f>(L454*Параметри!$K$32+M454*Параметри!$L$32+N454*Параметри!$M$32)/18</f>
        <v>244.14444444444447</v>
      </c>
      <c r="P454" s="41">
        <f>IF(H454=0,"",'Дані з ДІСО'!Y454/H454)</f>
        <v>0</v>
      </c>
      <c r="Q454" s="29">
        <f>IF(H454=0,"",(1+0.25*P454)*O454*Параметри!$K$51)</f>
        <v>50005.716609963652</v>
      </c>
      <c r="R454" s="29">
        <f>IF(H454=0,"",Q454*'Коефіцієнти АТО'!T454)</f>
        <v>3750.4287457472738</v>
      </c>
      <c r="S454" s="29">
        <f>IF(H454=0,"",H454*(1+0.25*P454)*Параметри!$K$66*Параметри!$K$20/1000)</f>
        <v>0</v>
      </c>
      <c r="T454" s="29">
        <f>IF(H454=0,"",H454*(1+0.25*P454)*'Коефіцієнти АТО'!$S454*Параметри!$K$20/1000)</f>
        <v>6434.2324507985995</v>
      </c>
      <c r="U454" s="29">
        <f t="shared" si="66"/>
        <v>60190.377806509525</v>
      </c>
      <c r="V454" s="29">
        <f t="shared" si="67"/>
        <v>60190.377806509525</v>
      </c>
      <c r="W454" s="40">
        <f>ROUNDUP('Дані з ДІСО'!P454/Параметри!$K$24,0)</f>
        <v>0</v>
      </c>
      <c r="X454" s="40">
        <f>ROUNDUP('Дані з ДІСО'!Q454/Параметри!$K$24,0)</f>
        <v>0</v>
      </c>
      <c r="Y454" s="40">
        <f>ROUNDUP('Дані з ДІСО'!R454/Параметри!$K$24,0)</f>
        <v>0</v>
      </c>
      <c r="Z454" s="59">
        <f>(W454*Параметри!$K$33+X454*Параметри!$L$33+Y454*Параметри!$M$33)/18</f>
        <v>0</v>
      </c>
      <c r="AA454" s="41">
        <f>IF(J454=0,0,'Дані з ДІСО'!AA454/J454)</f>
        <v>0</v>
      </c>
      <c r="AB454" s="29">
        <f>(1+0.25*AA454)*Z454*Параметри!$K$51</f>
        <v>0</v>
      </c>
      <c r="AC454" s="29">
        <f>AB454*'Коефіцієнти АТО'!U454</f>
        <v>0</v>
      </c>
      <c r="AD454" s="29">
        <f>J454*(1+0.25*AA454)*Параметри!$K$66*Параметри!$K$20/1000</f>
        <v>0</v>
      </c>
      <c r="AE454" s="29">
        <f>(1+0.25*AA454)*J454*'Коефіцієнти АТО'!S454*Параметри!$K$20/1000</f>
        <v>0</v>
      </c>
      <c r="AF454" s="29">
        <f t="shared" si="63"/>
        <v>0</v>
      </c>
      <c r="AG454" s="29">
        <v>0</v>
      </c>
      <c r="AH454" s="40">
        <v>42</v>
      </c>
      <c r="AI454" s="40">
        <v>0</v>
      </c>
      <c r="AJ454" s="40">
        <f t="shared" si="64"/>
        <v>0</v>
      </c>
      <c r="AK454" s="29">
        <f>(AH454+AI454)*(1+0.25*AJ454)*Параметри!$K$53</f>
        <v>7536.0295792320021</v>
      </c>
      <c r="AL454" s="29">
        <f>ROUNDUP(('Дані з ДІСО'!AU454+'Дані з ДІСО'!AW454)/Параметри!$K$28,0)</f>
        <v>0</v>
      </c>
      <c r="AM454" s="64">
        <f>AL454*Параметри!$M$35/18</f>
        <v>0</v>
      </c>
      <c r="AN454" s="29">
        <f>IF(AL454=0,0,'Дані з ДІСО'!AW454/SUM('Дані з ДІСО'!AU454,'Дані з ДІСО'!AW454))</f>
        <v>0</v>
      </c>
      <c r="AO454" s="29">
        <f>(1+0.25*AN454)*AM454*Параметри!$K$51</f>
        <v>0</v>
      </c>
      <c r="AP454" s="40">
        <f>ROUNDUP(('Дані з ДІСО'!AE454+'Дані не з ДІСО'!E454+'Дані не з ДІСО'!G454)/Параметри!$K$69,0)</f>
        <v>0</v>
      </c>
      <c r="AQ454" s="40">
        <f t="shared" si="68"/>
        <v>0</v>
      </c>
      <c r="AR454" s="40">
        <f>IF(AP454=0,0,('Дані з ДІСО'!AH454+'Дані не з ДІСО'!G454)/('Дані з ДІСО'!AE454+'Дані не з ДІСО'!E454+'Дані не з ДІСО'!G454))</f>
        <v>0</v>
      </c>
      <c r="AS454" s="29">
        <f>AQ454*(1+0.25*AR454)*Параметри!$K$51</f>
        <v>0</v>
      </c>
      <c r="AT454" s="40">
        <f>ROUNDUP('Дані з ДІСО'!AF454/Параметри!$K$70,0)</f>
        <v>0</v>
      </c>
      <c r="AU454" s="40">
        <f t="shared" si="69"/>
        <v>0</v>
      </c>
      <c r="AV454" s="40">
        <f>IF(AT454=0,0,'Дані з ДІСО'!AI454/'Дані з ДІСО'!AF454)</f>
        <v>0</v>
      </c>
      <c r="AW454" s="29">
        <f>AU454*(1+0.25*AV454)*Параметри!$K$51</f>
        <v>0</v>
      </c>
      <c r="AX454" s="40">
        <f>ROUNDUP('Дані з ДІСО'!AR454/Параметри!$K$29,0)</f>
        <v>0</v>
      </c>
      <c r="AY454" s="40">
        <f>ROUNDUP('Дані з ДІСО'!AS454/Параметри!$K$29,0)</f>
        <v>0</v>
      </c>
      <c r="AZ454" s="40">
        <f>ROUNDUP('Дані з ДІСО'!AT454/Параметри!$K$29,0)</f>
        <v>0</v>
      </c>
      <c r="BA454" s="64">
        <f>(AX454*Параметри!$K$32+AY454*Параметри!$L$32+AZ454*Параметри!$M$32)/18</f>
        <v>0</v>
      </c>
      <c r="BB454" s="29">
        <f>(BA454*Параметри!$K$51+SUM('Дані з ДІСО'!AR454:AT454)*Параметри!$K$48*Параметри!$K$20/1000)*Параметри!$K$74</f>
        <v>0</v>
      </c>
      <c r="BC454" s="40">
        <f>ROUNDUP(('Дані не з ДІСО'!I454+'Дані не з ДІСО'!K454)/Параметри!$K$26,0)</f>
        <v>0</v>
      </c>
      <c r="BD454" s="29">
        <f>BC454*Параметри!$M$36/18</f>
        <v>0</v>
      </c>
      <c r="BE454" s="40">
        <f>IF(BC454=0,0,'Дані не з ДІСО'!K454/('Дані не з ДІСО'!I454+'Дані не з ДІСО'!K454))</f>
        <v>0</v>
      </c>
      <c r="BF454" s="29">
        <f>(1+0.25*BE454)*BD454*Параметри!$K$51</f>
        <v>0</v>
      </c>
      <c r="BG454" s="40">
        <f>ROUNDUP('Дані не з ДІСО'!M454/Параметри!$K$27,0)</f>
        <v>0</v>
      </c>
      <c r="BH454" s="40">
        <f>BG454*Параметри!$M$37/18</f>
        <v>0</v>
      </c>
      <c r="BI454" s="29">
        <f>BH454*Параметри!$K$51</f>
        <v>0</v>
      </c>
      <c r="BJ454" s="29">
        <f>'Дані не з ДІСО'!N454*Параметри!$K$76</f>
        <v>0</v>
      </c>
      <c r="BK454" s="40">
        <f>ROUNDUP('Дані з ДІСО'!V454/Параметри!$K$25,0)</f>
        <v>0</v>
      </c>
      <c r="BL454" s="40">
        <f>ROUNDUP('Дані з ДІСО'!W454/Параметри!$K$25,0)</f>
        <v>0</v>
      </c>
      <c r="BM454" s="40">
        <f>ROUNDUP('Дані з ДІСО'!X454/Параметри!$K$25,0)</f>
        <v>0</v>
      </c>
      <c r="BN454" s="40">
        <f>(BK454*Параметри!$K$34+BL454*Параметри!$L$34+BM454*Параметри!$M$34)/18</f>
        <v>0</v>
      </c>
      <c r="BO454" s="40">
        <f>IF(K454=0,0,'Дані з ДІСО'!AC454/K454)</f>
        <v>0</v>
      </c>
      <c r="BP454" s="29">
        <f>(1+0.25*BO454)*BN454*Параметри!$K$51</f>
        <v>0</v>
      </c>
      <c r="BQ454" s="29">
        <f>BP454*'Коефіцієнти АТО'!U454</f>
        <v>0</v>
      </c>
      <c r="BR454" s="29">
        <f>K454*(1+0.25*BO454)*Параметри!$K$66*Параметри!$K$20/1000</f>
        <v>0</v>
      </c>
      <c r="BS454" s="29">
        <f>(1+0.25*BO454)*K454*'Коефіцієнти АТО'!S454*Параметри!$K$20/1000</f>
        <v>0</v>
      </c>
      <c r="BT454" s="29">
        <f t="shared" si="70"/>
        <v>0</v>
      </c>
      <c r="BU454" s="40">
        <f>ROUNDUP('Дані з ДІСО'!AG454/Параметри!$K$71,0)</f>
        <v>0</v>
      </c>
      <c r="BV454" s="40">
        <f t="shared" si="71"/>
        <v>0</v>
      </c>
      <c r="BW454" s="40">
        <f>IF('Дані з ДІСО'!AG454=0,0,'Дані з ДІСО'!AJ454/'Дані з ДІСО'!AG454)</f>
        <v>0</v>
      </c>
      <c r="BX454" s="29">
        <f>BV454*(1+0.25*BW454)*Параметри!$K$51</f>
        <v>0</v>
      </c>
      <c r="BY454" s="29">
        <f>ROUND(IF(Параметри!$K$77="No",CC454,CC454*Параметри!$K$78)+AG454,1)</f>
        <v>60953.8</v>
      </c>
      <c r="BZ454" s="29">
        <f>ROUND(IF(Параметри!$K$77="No",BF454,BF454*Параметри!$K$78),1)</f>
        <v>0</v>
      </c>
      <c r="CA454" s="29">
        <f>ROUND(IF(Параметри!$K$77="No",BI454,BI454*Параметри!$K$78),1)</f>
        <v>0</v>
      </c>
      <c r="CB454" s="29">
        <f>ROUND(IF(Параметри!$K$77="No",BJ454,BJ454*Параметри!$K$78),1)</f>
        <v>0</v>
      </c>
      <c r="CC454" s="29">
        <f t="shared" si="65"/>
        <v>67726.407385741521</v>
      </c>
    </row>
    <row r="455" spans="1:81">
      <c r="A455" s="9">
        <v>454</v>
      </c>
      <c r="B455" s="9" t="s">
        <v>3097</v>
      </c>
      <c r="C455" s="9" t="s">
        <v>3097</v>
      </c>
      <c r="D455" s="9" t="s">
        <v>3582</v>
      </c>
      <c r="E455" s="9" t="s">
        <v>15</v>
      </c>
      <c r="F455" s="9" t="s">
        <v>3121</v>
      </c>
      <c r="G455" s="9" t="s">
        <v>959</v>
      </c>
      <c r="H455" s="29">
        <f>SUM('Дані з ДІСО'!J455:L455)</f>
        <v>1099</v>
      </c>
      <c r="I455" s="29">
        <f>SUM('Дані з ДІСО'!G455:I455)</f>
        <v>41</v>
      </c>
      <c r="J455" s="29">
        <f>SUM('Дані з ДІСО'!P455:R455)</f>
        <v>564</v>
      </c>
      <c r="K455" s="29">
        <f>SUM('Дані з ДІСО'!V455:X455)</f>
        <v>0</v>
      </c>
      <c r="L455" s="40">
        <f>ROUNDUP('Дані з ДІСО'!J455/'Коефіцієнти АТО'!$R455,0)</f>
        <v>0</v>
      </c>
      <c r="M455" s="40">
        <f>ROUNDUP('Дані з ДІСО'!K455/'Коефіцієнти АТО'!$R455,0)</f>
        <v>26</v>
      </c>
      <c r="N455" s="40">
        <f>ROUNDUP('Дані з ДІСО'!L455/'Коефіцієнти АТО'!$R455,0)</f>
        <v>30</v>
      </c>
      <c r="O455" s="59">
        <f>(L455*Параметри!$K$32+M455*Параметри!$L$32+N455*Параметри!$M$32)/18</f>
        <v>106.4</v>
      </c>
      <c r="P455" s="41">
        <f>IF(H455=0,"",'Дані з ДІСО'!Y455/H455)</f>
        <v>0.24749772520473157</v>
      </c>
      <c r="Q455" s="29">
        <f>IF(H455=0,"",(1+0.25*P455)*O455*Параметри!$K$51)</f>
        <v>23141.291908707917</v>
      </c>
      <c r="R455" s="29">
        <f>IF(H455=0,"",Q455*'Коефіцієнти АТО'!T455)</f>
        <v>1619.8904336095543</v>
      </c>
      <c r="S455" s="29">
        <f>IF(H455=0,"",H455*(1+0.25*P455)*Параметри!$K$66*Параметри!$K$20/1000)</f>
        <v>0</v>
      </c>
      <c r="T455" s="29">
        <f>IF(H455=0,"",H455*(1+0.25*P455)*'Коефіцієнти АТО'!$S455*Параметри!$K$20/1000)</f>
        <v>2554.4307773709702</v>
      </c>
      <c r="U455" s="29">
        <f t="shared" si="66"/>
        <v>27315.613119688442</v>
      </c>
      <c r="V455" s="29">
        <f t="shared" si="67"/>
        <v>27315.613119688442</v>
      </c>
      <c r="W455" s="40">
        <f>ROUNDUP('Дані з ДІСО'!P455/Параметри!$K$24,0)</f>
        <v>19</v>
      </c>
      <c r="X455" s="40">
        <f>ROUNDUP('Дані з ДІСО'!Q455/Параметри!$K$24,0)</f>
        <v>33</v>
      </c>
      <c r="Y455" s="40">
        <f>ROUNDUP('Дані з ДІСО'!R455/Параметри!$K$24,0)</f>
        <v>12</v>
      </c>
      <c r="Z455" s="59">
        <f>(W455*Параметри!$K$33+X455*Параметри!$L$33+Y455*Параметри!$M$33)/18</f>
        <v>128</v>
      </c>
      <c r="AA455" s="41">
        <f>IF(J455=0,0,'Дані з ДІСО'!AA455/J455)</f>
        <v>0.37234042553191488</v>
      </c>
      <c r="AB455" s="29">
        <f>(1+0.25*AA455)*Z455*Параметри!$K$51</f>
        <v>28657.398023726299</v>
      </c>
      <c r="AC455" s="29">
        <f>AB455*'Коефіцієнти АТО'!U455</f>
        <v>2894.3972003963563</v>
      </c>
      <c r="AD455" s="29">
        <f>J455*(1+0.25*AA455)*Параметри!$K$66*Параметри!$K$20/1000</f>
        <v>0</v>
      </c>
      <c r="AE455" s="29">
        <f>(1+0.25*AA455)*J455*'Коефіцієнти АТО'!S455*Параметри!$K$20/1000</f>
        <v>1349.4486497422479</v>
      </c>
      <c r="AF455" s="29">
        <f t="shared" si="63"/>
        <v>32901.243873864907</v>
      </c>
      <c r="AG455" s="29">
        <v>0</v>
      </c>
      <c r="AH455" s="40">
        <v>0</v>
      </c>
      <c r="AI455" s="40">
        <v>0</v>
      </c>
      <c r="AJ455" s="40">
        <f t="shared" si="64"/>
        <v>0</v>
      </c>
      <c r="AK455" s="29">
        <f>(AH455+AI455)*(1+0.25*AJ455)*Параметри!$K$53</f>
        <v>0</v>
      </c>
      <c r="AL455" s="29">
        <f>ROUNDUP(('Дані з ДІСО'!AU455+'Дані з ДІСО'!AW455)/Параметри!$K$28,0)</f>
        <v>0</v>
      </c>
      <c r="AM455" s="64">
        <f>AL455*Параметри!$M$35/18</f>
        <v>0</v>
      </c>
      <c r="AN455" s="29">
        <f>IF(AL455=0,0,'Дані з ДІСО'!AW455/SUM('Дані з ДІСО'!AU455,'Дані з ДІСО'!AW455))</f>
        <v>0</v>
      </c>
      <c r="AO455" s="29">
        <f>(1+0.25*AN455)*AM455*Параметри!$K$51</f>
        <v>0</v>
      </c>
      <c r="AP455" s="40">
        <f>ROUNDUP(('Дані з ДІСО'!AE455+'Дані не з ДІСО'!E455+'Дані не з ДІСО'!G455)/Параметри!$K$69,0)</f>
        <v>37</v>
      </c>
      <c r="AQ455" s="40">
        <f t="shared" si="68"/>
        <v>74</v>
      </c>
      <c r="AR455" s="40">
        <f>IF(AP455=0,0,('Дані з ДІСО'!AH455+'Дані не з ДІСО'!G455)/('Дані з ДІСО'!AE455+'Дані не з ДІСО'!E455+'Дані не з ДІСО'!G455))</f>
        <v>0.37517241379310345</v>
      </c>
      <c r="AS455" s="29">
        <f>AQ455*(1+0.25*AR455)*Параметри!$K$51</f>
        <v>16578.289128477729</v>
      </c>
      <c r="AT455" s="40">
        <f>ROUNDUP('Дані з ДІСО'!AF455/Параметри!$K$70,0)</f>
        <v>49</v>
      </c>
      <c r="AU455" s="40">
        <f t="shared" si="69"/>
        <v>98</v>
      </c>
      <c r="AV455" s="40">
        <f>IF(AT455=0,0,'Дані з ДІСО'!AI455/'Дані з ДІСО'!AF455)</f>
        <v>0.47608200455580868</v>
      </c>
      <c r="AW455" s="29">
        <f>AU455*(1+0.25*AV455)*Параметри!$K$51</f>
        <v>22461.405478328885</v>
      </c>
      <c r="AX455" s="40">
        <f>ROUNDUP('Дані з ДІСО'!AR455/Параметри!$K$29,0)</f>
        <v>24</v>
      </c>
      <c r="AY455" s="40">
        <f>ROUNDUP('Дані з ДІСО'!AS455/Параметри!$K$29,0)</f>
        <v>22</v>
      </c>
      <c r="AZ455" s="40">
        <f>ROUNDUP('Дані з ДІСО'!AT455/Параметри!$K$29,0)</f>
        <v>3</v>
      </c>
      <c r="BA455" s="64">
        <f>(AX455*Параметри!$K$32+AY455*Параметри!$L$32+AZ455*Параметри!$M$32)/18</f>
        <v>76.550000000000011</v>
      </c>
      <c r="BB455" s="29">
        <f>(BA455*Параметри!$K$51+SUM('Дані з ДІСО'!AR455:AT455)*Параметри!$K$48*Параметри!$K$20/1000)*Параметри!$K$74</f>
        <v>14805.623009486395</v>
      </c>
      <c r="BC455" s="40">
        <f>ROUNDUP(('Дані не з ДІСО'!I455+'Дані не з ДІСО'!K455)/Параметри!$K$26,0)</f>
        <v>154</v>
      </c>
      <c r="BD455" s="29">
        <f>BC455*Параметри!$M$36/18</f>
        <v>239.55555555555554</v>
      </c>
      <c r="BE455" s="40">
        <f>IF(BC455=0,0,'Дані не з ДІСО'!K455/('Дані не з ДІСО'!I455+'Дані не з ДІСО'!K455))</f>
        <v>3.9799749687108886E-2</v>
      </c>
      <c r="BF455" s="29">
        <f>(1+0.25*BE455)*BD455*Параметри!$K$51</f>
        <v>49554.021252554579</v>
      </c>
      <c r="BG455" s="40">
        <f>ROUNDUP('Дані не з ДІСО'!M455/Параметри!$K$27,0)</f>
        <v>120</v>
      </c>
      <c r="BH455" s="40">
        <f>BG455*Параметри!$M$37/18</f>
        <v>200</v>
      </c>
      <c r="BI455" s="29">
        <f>BH455*Параметри!$K$51</f>
        <v>40964.042187200001</v>
      </c>
      <c r="BJ455" s="29">
        <f>'Дані не з ДІСО'!N455*Параметри!$K$76</f>
        <v>44557.675534811999</v>
      </c>
      <c r="BK455" s="40">
        <f>ROUNDUP('Дані з ДІСО'!V455/Параметри!$K$25,0)</f>
        <v>0</v>
      </c>
      <c r="BL455" s="40">
        <f>ROUNDUP('Дані з ДІСО'!W455/Параметри!$K$25,0)</f>
        <v>0</v>
      </c>
      <c r="BM455" s="40">
        <f>ROUNDUP('Дані з ДІСО'!X455/Параметри!$K$25,0)</f>
        <v>0</v>
      </c>
      <c r="BN455" s="40">
        <f>(BK455*Параметри!$K$34+BL455*Параметри!$L$34+BM455*Параметри!$M$34)/18</f>
        <v>0</v>
      </c>
      <c r="BO455" s="40">
        <f>IF(K455=0,0,'Дані з ДІСО'!AC455/K455)</f>
        <v>0</v>
      </c>
      <c r="BP455" s="29">
        <f>(1+0.25*BO455)*BN455*Параметри!$K$51</f>
        <v>0</v>
      </c>
      <c r="BQ455" s="29">
        <f>BP455*'Коефіцієнти АТО'!U455</f>
        <v>0</v>
      </c>
      <c r="BR455" s="29">
        <f>K455*(1+0.25*BO455)*Параметри!$K$66*Параметри!$K$20/1000</f>
        <v>0</v>
      </c>
      <c r="BS455" s="29">
        <f>(1+0.25*BO455)*K455*'Коефіцієнти АТО'!S455*Параметри!$K$20/1000</f>
        <v>0</v>
      </c>
      <c r="BT455" s="29">
        <f t="shared" si="70"/>
        <v>0</v>
      </c>
      <c r="BU455" s="40">
        <f>ROUNDUP('Дані з ДІСО'!AG455/Параметри!$K$71,0)</f>
        <v>0</v>
      </c>
      <c r="BV455" s="40">
        <f t="shared" si="71"/>
        <v>0</v>
      </c>
      <c r="BW455" s="40">
        <f>IF('Дані з ДІСО'!AG455=0,0,'Дані з ДІСО'!AJ455/'Дані з ДІСО'!AG455)</f>
        <v>0</v>
      </c>
      <c r="BX455" s="29">
        <f>BV455*(1+0.25*BW455)*Параметри!$K$51</f>
        <v>0</v>
      </c>
      <c r="BY455" s="29">
        <f>ROUND(IF(Параметри!$K$77="No",CC455,CC455*Параметри!$K$78)+AG455,1)</f>
        <v>102656</v>
      </c>
      <c r="BZ455" s="29">
        <f>ROUND(IF(Параметри!$K$77="No",BF455,BF455*Параметри!$K$78),1)</f>
        <v>44598.6</v>
      </c>
      <c r="CA455" s="29">
        <f>ROUND(IF(Параметри!$K$77="No",BI455,BI455*Параметри!$K$78),1)</f>
        <v>36867.599999999999</v>
      </c>
      <c r="CB455" s="29">
        <f>ROUND(IF(Параметри!$K$77="No",BJ455,BJ455*Параметри!$K$78),1)</f>
        <v>40101.9</v>
      </c>
      <c r="CC455" s="29">
        <f t="shared" si="65"/>
        <v>114062.17460984636</v>
      </c>
    </row>
    <row r="456" spans="1:81">
      <c r="A456" s="9">
        <v>455</v>
      </c>
      <c r="B456" s="9" t="s">
        <v>3148</v>
      </c>
      <c r="C456" s="9" t="s">
        <v>3148</v>
      </c>
      <c r="D456" s="9" t="s">
        <v>3582</v>
      </c>
      <c r="E456" s="9" t="s">
        <v>24</v>
      </c>
      <c r="F456" s="9" t="s">
        <v>3583</v>
      </c>
      <c r="G456" s="9" t="s">
        <v>963</v>
      </c>
      <c r="H456" s="29">
        <f>SUM('Дані з ДІСО'!J456:L456)</f>
        <v>859</v>
      </c>
      <c r="I456" s="29">
        <f>SUM('Дані з ДІСО'!G456:I456)</f>
        <v>54</v>
      </c>
      <c r="J456" s="29">
        <f>SUM('Дані з ДІСО'!P456:R456)</f>
        <v>0</v>
      </c>
      <c r="K456" s="29">
        <f>SUM('Дані з ДІСО'!V456:X456)</f>
        <v>0</v>
      </c>
      <c r="L456" s="40">
        <f>ROUNDUP('Дані з ДІСО'!J456/'Коефіцієнти АТО'!$R456,0)</f>
        <v>23</v>
      </c>
      <c r="M456" s="40">
        <f>ROUNDUP('Дані з ДІСО'!K456/'Коефіцієнти АТО'!$R456,0)</f>
        <v>34</v>
      </c>
      <c r="N456" s="40">
        <f>ROUNDUP('Дані з ДІСО'!L456/'Коефіцієнти АТО'!$R456,0)</f>
        <v>5</v>
      </c>
      <c r="O456" s="59">
        <f>(L456*Параметри!$K$32+M456*Параметри!$L$32+N456*Параметри!$M$32)/18</f>
        <v>101.01666666666668</v>
      </c>
      <c r="P456" s="41">
        <f>IF(H456=0,"",'Дані з ДІСО'!Y456/H456)</f>
        <v>0</v>
      </c>
      <c r="Q456" s="29">
        <f>IF(H456=0,"",(1+0.25*P456)*O456*Параметри!$K$51)</f>
        <v>20690.254974718267</v>
      </c>
      <c r="R456" s="29">
        <f>IF(H456=0,"",Q456*'Коефіцієнти АТО'!T456)</f>
        <v>351.73433457021059</v>
      </c>
      <c r="S456" s="29">
        <f>IF(H456=0,"",H456*(1+0.25*P456)*Параметри!$K$66*Параметри!$K$20/1000)</f>
        <v>0</v>
      </c>
      <c r="T456" s="29">
        <f>IF(H456=0,"",H456*(1+0.25*P456)*'Коефіцієнти АТО'!$S456*Параметри!$K$20/1000)</f>
        <v>4332.7584665760651</v>
      </c>
      <c r="U456" s="29">
        <f t="shared" si="66"/>
        <v>25374.747775864544</v>
      </c>
      <c r="V456" s="29">
        <f t="shared" si="67"/>
        <v>25374.747775864544</v>
      </c>
      <c r="W456" s="40">
        <f>ROUNDUP('Дані з ДІСО'!P456/Параметри!$K$24,0)</f>
        <v>0</v>
      </c>
      <c r="X456" s="40">
        <f>ROUNDUP('Дані з ДІСО'!Q456/Параметри!$K$24,0)</f>
        <v>0</v>
      </c>
      <c r="Y456" s="40">
        <f>ROUNDUP('Дані з ДІСО'!R456/Параметри!$K$24,0)</f>
        <v>0</v>
      </c>
      <c r="Z456" s="59">
        <f>(W456*Параметри!$K$33+X456*Параметри!$L$33+Y456*Параметри!$M$33)/18</f>
        <v>0</v>
      </c>
      <c r="AA456" s="41">
        <f>IF(J456=0,0,'Дані з ДІСО'!AA456/J456)</f>
        <v>0</v>
      </c>
      <c r="AB456" s="29">
        <f>(1+0.25*AA456)*Z456*Параметри!$K$51</f>
        <v>0</v>
      </c>
      <c r="AC456" s="29">
        <f>AB456*'Коефіцієнти АТО'!U456</f>
        <v>0</v>
      </c>
      <c r="AD456" s="29">
        <f>J456*(1+0.25*AA456)*Параметри!$K$66*Параметри!$K$20/1000</f>
        <v>0</v>
      </c>
      <c r="AE456" s="29">
        <f>(1+0.25*AA456)*J456*'Коефіцієнти АТО'!S456*Параметри!$K$20/1000</f>
        <v>0</v>
      </c>
      <c r="AF456" s="29">
        <f t="shared" si="63"/>
        <v>0</v>
      </c>
      <c r="AG456" s="29">
        <v>0</v>
      </c>
      <c r="AH456" s="40">
        <v>10</v>
      </c>
      <c r="AI456" s="40">
        <v>0</v>
      </c>
      <c r="AJ456" s="40">
        <f t="shared" si="64"/>
        <v>0</v>
      </c>
      <c r="AK456" s="29">
        <f>(AH456+AI456)*(1+0.25*AJ456)*Параметри!$K$53</f>
        <v>1794.2927569600006</v>
      </c>
      <c r="AL456" s="29">
        <f>ROUNDUP(('Дані з ДІСО'!AU456+'Дані з ДІСО'!AW456)/Параметри!$K$28,0)</f>
        <v>0</v>
      </c>
      <c r="AM456" s="64">
        <f>AL456*Параметри!$M$35/18</f>
        <v>0</v>
      </c>
      <c r="AN456" s="29">
        <f>IF(AL456=0,0,'Дані з ДІСО'!AW456/SUM('Дані з ДІСО'!AU456,'Дані з ДІСО'!AW456))</f>
        <v>0</v>
      </c>
      <c r="AO456" s="29">
        <f>(1+0.25*AN456)*AM456*Параметри!$K$51</f>
        <v>0</v>
      </c>
      <c r="AP456" s="40">
        <f>ROUNDUP(('Дані з ДІСО'!AE456+'Дані не з ДІСО'!E456+'Дані не з ДІСО'!G456)/Параметри!$K$69,0)</f>
        <v>0</v>
      </c>
      <c r="AQ456" s="40">
        <f t="shared" si="68"/>
        <v>0</v>
      </c>
      <c r="AR456" s="40">
        <f>IF(AP456=0,0,('Дані з ДІСО'!AH456+'Дані не з ДІСО'!G456)/('Дані з ДІСО'!AE456+'Дані не з ДІСО'!E456+'Дані не з ДІСО'!G456))</f>
        <v>0</v>
      </c>
      <c r="AS456" s="29">
        <f>AQ456*(1+0.25*AR456)*Параметри!$K$51</f>
        <v>0</v>
      </c>
      <c r="AT456" s="40">
        <f>ROUNDUP('Дані з ДІСО'!AF456/Параметри!$K$70,0)</f>
        <v>0</v>
      </c>
      <c r="AU456" s="40">
        <f t="shared" si="69"/>
        <v>0</v>
      </c>
      <c r="AV456" s="40">
        <f>IF(AT456=0,0,'Дані з ДІСО'!AI456/'Дані з ДІСО'!AF456)</f>
        <v>0</v>
      </c>
      <c r="AW456" s="29">
        <f>AU456*(1+0.25*AV456)*Параметри!$K$51</f>
        <v>0</v>
      </c>
      <c r="AX456" s="40">
        <f>ROUNDUP('Дані з ДІСО'!AR456/Параметри!$K$29,0)</f>
        <v>0</v>
      </c>
      <c r="AY456" s="40">
        <f>ROUNDUP('Дані з ДІСО'!AS456/Параметри!$K$29,0)</f>
        <v>0</v>
      </c>
      <c r="AZ456" s="40">
        <f>ROUNDUP('Дані з ДІСО'!AT456/Параметри!$K$29,0)</f>
        <v>0</v>
      </c>
      <c r="BA456" s="64">
        <f>(AX456*Параметри!$K$32+AY456*Параметри!$L$32+AZ456*Параметри!$M$32)/18</f>
        <v>0</v>
      </c>
      <c r="BB456" s="29">
        <f>(BA456*Параметри!$K$51+SUM('Дані з ДІСО'!AR456:AT456)*Параметри!$K$48*Параметри!$K$20/1000)*Параметри!$K$74</f>
        <v>0</v>
      </c>
      <c r="BC456" s="40">
        <f>ROUNDUP(('Дані не з ДІСО'!I456+'Дані не з ДІСО'!K456)/Параметри!$K$26,0)</f>
        <v>0</v>
      </c>
      <c r="BD456" s="29">
        <f>BC456*Параметри!$M$36/18</f>
        <v>0</v>
      </c>
      <c r="BE456" s="40">
        <f>IF(BC456=0,0,'Дані не з ДІСО'!K456/('Дані не з ДІСО'!I456+'Дані не з ДІСО'!K456))</f>
        <v>0</v>
      </c>
      <c r="BF456" s="29">
        <f>(1+0.25*BE456)*BD456*Параметри!$K$51</f>
        <v>0</v>
      </c>
      <c r="BG456" s="40">
        <f>ROUNDUP('Дані не з ДІСО'!M456/Параметри!$K$27,0)</f>
        <v>0</v>
      </c>
      <c r="BH456" s="40">
        <f>BG456*Параметри!$M$37/18</f>
        <v>0</v>
      </c>
      <c r="BI456" s="29">
        <f>BH456*Параметри!$K$51</f>
        <v>0</v>
      </c>
      <c r="BJ456" s="29">
        <f>'Дані не з ДІСО'!N456*Параметри!$K$76</f>
        <v>0</v>
      </c>
      <c r="BK456" s="40">
        <f>ROUNDUP('Дані з ДІСО'!V456/Параметри!$K$25,0)</f>
        <v>0</v>
      </c>
      <c r="BL456" s="40">
        <f>ROUNDUP('Дані з ДІСО'!W456/Параметри!$K$25,0)</f>
        <v>0</v>
      </c>
      <c r="BM456" s="40">
        <f>ROUNDUP('Дані з ДІСО'!X456/Параметри!$K$25,0)</f>
        <v>0</v>
      </c>
      <c r="BN456" s="40">
        <f>(BK456*Параметри!$K$34+BL456*Параметри!$L$34+BM456*Параметри!$M$34)/18</f>
        <v>0</v>
      </c>
      <c r="BO456" s="40">
        <f>IF(K456=0,0,'Дані з ДІСО'!AC456/K456)</f>
        <v>0</v>
      </c>
      <c r="BP456" s="29">
        <f>(1+0.25*BO456)*BN456*Параметри!$K$51</f>
        <v>0</v>
      </c>
      <c r="BQ456" s="29">
        <f>BP456*'Коефіцієнти АТО'!U456</f>
        <v>0</v>
      </c>
      <c r="BR456" s="29">
        <f>K456*(1+0.25*BO456)*Параметри!$K$66*Параметри!$K$20/1000</f>
        <v>0</v>
      </c>
      <c r="BS456" s="29">
        <f>(1+0.25*BO456)*K456*'Коефіцієнти АТО'!S456*Параметри!$K$20/1000</f>
        <v>0</v>
      </c>
      <c r="BT456" s="29">
        <f t="shared" si="70"/>
        <v>0</v>
      </c>
      <c r="BU456" s="40">
        <f>ROUNDUP('Дані з ДІСО'!AG456/Параметри!$K$71,0)</f>
        <v>0</v>
      </c>
      <c r="BV456" s="40">
        <f t="shared" si="71"/>
        <v>0</v>
      </c>
      <c r="BW456" s="40">
        <f>IF('Дані з ДІСО'!AG456=0,0,'Дані з ДІСО'!AJ456/'Дані з ДІСО'!AG456)</f>
        <v>0</v>
      </c>
      <c r="BX456" s="29">
        <f>BV456*(1+0.25*BW456)*Параметри!$K$51</f>
        <v>0</v>
      </c>
      <c r="BY456" s="29">
        <f>ROUND(IF(Параметри!$K$77="No",CC456,CC456*Параметри!$K$78)+AG456,1)</f>
        <v>24452.1</v>
      </c>
      <c r="BZ456" s="29">
        <f>ROUND(IF(Параметри!$K$77="No",BF456,BF456*Параметри!$K$78),1)</f>
        <v>0</v>
      </c>
      <c r="CA456" s="29">
        <f>ROUND(IF(Параметри!$K$77="No",BI456,BI456*Параметри!$K$78),1)</f>
        <v>0</v>
      </c>
      <c r="CB456" s="29">
        <f>ROUND(IF(Параметри!$K$77="No",BJ456,BJ456*Параметри!$K$78),1)</f>
        <v>0</v>
      </c>
      <c r="CC456" s="29">
        <f t="shared" si="65"/>
        <v>27169.040532824543</v>
      </c>
    </row>
    <row r="457" spans="1:81">
      <c r="A457" s="9">
        <v>456</v>
      </c>
      <c r="B457" s="9" t="s">
        <v>3151</v>
      </c>
      <c r="C457" s="9" t="s">
        <v>3151</v>
      </c>
      <c r="D457" s="9" t="s">
        <v>3582</v>
      </c>
      <c r="E457" s="9" t="s">
        <v>29</v>
      </c>
      <c r="F457" s="9" t="s">
        <v>3584</v>
      </c>
      <c r="G457" s="9" t="s">
        <v>965</v>
      </c>
      <c r="H457" s="29">
        <f>SUM('Дані з ДІСО'!J457:L457)</f>
        <v>1856</v>
      </c>
      <c r="I457" s="29">
        <f>SUM('Дані з ДІСО'!G457:I457)</f>
        <v>98</v>
      </c>
      <c r="J457" s="29">
        <f>SUM('Дані з ДІСО'!P457:R457)</f>
        <v>0</v>
      </c>
      <c r="K457" s="29">
        <f>SUM('Дані з ДІСО'!V457:X457)</f>
        <v>0</v>
      </c>
      <c r="L457" s="40">
        <f>ROUNDUP('Дані з ДІСО'!J457/'Коефіцієнти АТО'!$R457,0)</f>
        <v>47</v>
      </c>
      <c r="M457" s="40">
        <f>ROUNDUP('Дані з ДІСО'!K457/'Коефіцієнти АТО'!$R457,0)</f>
        <v>64</v>
      </c>
      <c r="N457" s="40">
        <f>ROUNDUP('Дані з ДІСО'!L457/'Коефіцієнти АТО'!$R457,0)</f>
        <v>10</v>
      </c>
      <c r="O457" s="59">
        <f>(L457*Параметри!$K$32+M457*Параметри!$L$32+N457*Параметри!$M$32)/18</f>
        <v>196.04444444444445</v>
      </c>
      <c r="P457" s="41">
        <f>IF(H457=0,"",'Дані з ДІСО'!Y457/H457)</f>
        <v>0.9412715517241379</v>
      </c>
      <c r="Q457" s="29">
        <f>IF(H457=0,"",(1+0.25*P457)*O457*Параметри!$K$51)</f>
        <v>49602.787041865908</v>
      </c>
      <c r="R457" s="29">
        <f>IF(H457=0,"",Q457*'Коефіцієнти АТО'!T457)</f>
        <v>843.24737971172044</v>
      </c>
      <c r="S457" s="29">
        <f>IF(H457=0,"",H457*(1+0.25*P457)*Параметри!$K$66*Параметри!$K$20/1000)</f>
        <v>0</v>
      </c>
      <c r="T457" s="29">
        <f>IF(H457=0,"",H457*(1+0.25*P457)*'Коефіцієнти АТО'!$S457*Параметри!$K$20/1000)</f>
        <v>10473.537346269884</v>
      </c>
      <c r="U457" s="29">
        <f t="shared" si="66"/>
        <v>60919.571767847512</v>
      </c>
      <c r="V457" s="29">
        <f t="shared" si="67"/>
        <v>60919.571767847512</v>
      </c>
      <c r="W457" s="40">
        <f>ROUNDUP('Дані з ДІСО'!P457/Параметри!$K$24,0)</f>
        <v>0</v>
      </c>
      <c r="X457" s="40">
        <f>ROUNDUP('Дані з ДІСО'!Q457/Параметри!$K$24,0)</f>
        <v>0</v>
      </c>
      <c r="Y457" s="40">
        <f>ROUNDUP('Дані з ДІСО'!R457/Параметри!$K$24,0)</f>
        <v>0</v>
      </c>
      <c r="Z457" s="59">
        <f>(W457*Параметри!$K$33+X457*Параметри!$L$33+Y457*Параметри!$M$33)/18</f>
        <v>0</v>
      </c>
      <c r="AA457" s="41">
        <f>IF(J457=0,0,'Дані з ДІСО'!AA457/J457)</f>
        <v>0</v>
      </c>
      <c r="AB457" s="29">
        <f>(1+0.25*AA457)*Z457*Параметри!$K$51</f>
        <v>0</v>
      </c>
      <c r="AC457" s="29">
        <f>AB457*'Коефіцієнти АТО'!U457</f>
        <v>0</v>
      </c>
      <c r="AD457" s="29">
        <f>J457*(1+0.25*AA457)*Параметри!$K$66*Параметри!$K$20/1000</f>
        <v>0</v>
      </c>
      <c r="AE457" s="29">
        <f>(1+0.25*AA457)*J457*'Коефіцієнти АТО'!S457*Параметри!$K$20/1000</f>
        <v>0</v>
      </c>
      <c r="AF457" s="29">
        <f t="shared" si="63"/>
        <v>0</v>
      </c>
      <c r="AG457" s="29">
        <v>0</v>
      </c>
      <c r="AH457" s="40">
        <v>1</v>
      </c>
      <c r="AI457" s="40">
        <v>9</v>
      </c>
      <c r="AJ457" s="40">
        <f t="shared" si="64"/>
        <v>0.9</v>
      </c>
      <c r="AK457" s="29">
        <f>(AH457+AI457)*(1+0.25*AJ457)*Параметри!$K$53</f>
        <v>2198.0086272760004</v>
      </c>
      <c r="AL457" s="29">
        <f>ROUNDUP(('Дані з ДІСО'!AU457+'Дані з ДІСО'!AW457)/Параметри!$K$28,0)</f>
        <v>0</v>
      </c>
      <c r="AM457" s="64">
        <f>AL457*Параметри!$M$35/18</f>
        <v>0</v>
      </c>
      <c r="AN457" s="29">
        <f>IF(AL457=0,0,'Дані з ДІСО'!AW457/SUM('Дані з ДІСО'!AU457,'Дані з ДІСО'!AW457))</f>
        <v>0</v>
      </c>
      <c r="AO457" s="29">
        <f>(1+0.25*AN457)*AM457*Параметри!$K$51</f>
        <v>0</v>
      </c>
      <c r="AP457" s="40">
        <f>ROUNDUP(('Дані з ДІСО'!AE457+'Дані не з ДІСО'!E457+'Дані не з ДІСО'!G457)/Параметри!$K$69,0)</f>
        <v>0</v>
      </c>
      <c r="AQ457" s="40">
        <f t="shared" si="68"/>
        <v>0</v>
      </c>
      <c r="AR457" s="40">
        <f>IF(AP457=0,0,('Дані з ДІСО'!AH457+'Дані не з ДІСО'!G457)/('Дані з ДІСО'!AE457+'Дані не з ДІСО'!E457+'Дані не з ДІСО'!G457))</f>
        <v>0</v>
      </c>
      <c r="AS457" s="29">
        <f>AQ457*(1+0.25*AR457)*Параметри!$K$51</f>
        <v>0</v>
      </c>
      <c r="AT457" s="40">
        <f>ROUNDUP('Дані з ДІСО'!AF457/Параметри!$K$70,0)</f>
        <v>0</v>
      </c>
      <c r="AU457" s="40">
        <f t="shared" si="69"/>
        <v>0</v>
      </c>
      <c r="AV457" s="40">
        <f>IF(AT457=0,0,'Дані з ДІСО'!AI457/'Дані з ДІСО'!AF457)</f>
        <v>0</v>
      </c>
      <c r="AW457" s="29">
        <f>AU457*(1+0.25*AV457)*Параметри!$K$51</f>
        <v>0</v>
      </c>
      <c r="AX457" s="40">
        <f>ROUNDUP('Дані з ДІСО'!AR457/Параметри!$K$29,0)</f>
        <v>0</v>
      </c>
      <c r="AY457" s="40">
        <f>ROUNDUP('Дані з ДІСО'!AS457/Параметри!$K$29,0)</f>
        <v>0</v>
      </c>
      <c r="AZ457" s="40">
        <f>ROUNDUP('Дані з ДІСО'!AT457/Параметри!$K$29,0)</f>
        <v>0</v>
      </c>
      <c r="BA457" s="64">
        <f>(AX457*Параметри!$K$32+AY457*Параметри!$L$32+AZ457*Параметри!$M$32)/18</f>
        <v>0</v>
      </c>
      <c r="BB457" s="29">
        <f>(BA457*Параметри!$K$51+SUM('Дані з ДІСО'!AR457:AT457)*Параметри!$K$48*Параметри!$K$20/1000)*Параметри!$K$74</f>
        <v>0</v>
      </c>
      <c r="BC457" s="40">
        <f>ROUNDUP(('Дані не з ДІСО'!I457+'Дані не з ДІСО'!K457)/Параметри!$K$26,0)</f>
        <v>0</v>
      </c>
      <c r="BD457" s="29">
        <f>BC457*Параметри!$M$36/18</f>
        <v>0</v>
      </c>
      <c r="BE457" s="40">
        <f>IF(BC457=0,0,'Дані не з ДІСО'!K457/('Дані не з ДІСО'!I457+'Дані не з ДІСО'!K457))</f>
        <v>0</v>
      </c>
      <c r="BF457" s="29">
        <f>(1+0.25*BE457)*BD457*Параметри!$K$51</f>
        <v>0</v>
      </c>
      <c r="BG457" s="40">
        <f>ROUNDUP('Дані не з ДІСО'!M457/Параметри!$K$27,0)</f>
        <v>0</v>
      </c>
      <c r="BH457" s="40">
        <f>BG457*Параметри!$M$37/18</f>
        <v>0</v>
      </c>
      <c r="BI457" s="29">
        <f>BH457*Параметри!$K$51</f>
        <v>0</v>
      </c>
      <c r="BJ457" s="29">
        <f>'Дані не з ДІСО'!N457*Параметри!$K$76</f>
        <v>0</v>
      </c>
      <c r="BK457" s="40">
        <f>ROUNDUP('Дані з ДІСО'!V457/Параметри!$K$25,0)</f>
        <v>0</v>
      </c>
      <c r="BL457" s="40">
        <f>ROUNDUP('Дані з ДІСО'!W457/Параметри!$K$25,0)</f>
        <v>0</v>
      </c>
      <c r="BM457" s="40">
        <f>ROUNDUP('Дані з ДІСО'!X457/Параметри!$K$25,0)</f>
        <v>0</v>
      </c>
      <c r="BN457" s="40">
        <f>(BK457*Параметри!$K$34+BL457*Параметри!$L$34+BM457*Параметри!$M$34)/18</f>
        <v>0</v>
      </c>
      <c r="BO457" s="40">
        <f>IF(K457=0,0,'Дані з ДІСО'!AC457/K457)</f>
        <v>0</v>
      </c>
      <c r="BP457" s="29">
        <f>(1+0.25*BO457)*BN457*Параметри!$K$51</f>
        <v>0</v>
      </c>
      <c r="BQ457" s="29">
        <f>BP457*'Коефіцієнти АТО'!U457</f>
        <v>0</v>
      </c>
      <c r="BR457" s="29">
        <f>K457*(1+0.25*BO457)*Параметри!$K$66*Параметри!$K$20/1000</f>
        <v>0</v>
      </c>
      <c r="BS457" s="29">
        <f>(1+0.25*BO457)*K457*'Коефіцієнти АТО'!S457*Параметри!$K$20/1000</f>
        <v>0</v>
      </c>
      <c r="BT457" s="29">
        <f t="shared" si="70"/>
        <v>0</v>
      </c>
      <c r="BU457" s="40">
        <f>ROUNDUP('Дані з ДІСО'!AG457/Параметри!$K$71,0)</f>
        <v>0</v>
      </c>
      <c r="BV457" s="40">
        <f t="shared" si="71"/>
        <v>0</v>
      </c>
      <c r="BW457" s="40">
        <f>IF('Дані з ДІСО'!AG457=0,0,'Дані з ДІСО'!AJ457/'Дані з ДІСО'!AG457)</f>
        <v>0</v>
      </c>
      <c r="BX457" s="29">
        <f>BV457*(1+0.25*BW457)*Параметри!$K$51</f>
        <v>0</v>
      </c>
      <c r="BY457" s="29">
        <f>ROUND(IF(Параметри!$K$77="No",CC457,CC457*Параметри!$K$78)+AG457,1)</f>
        <v>56805.8</v>
      </c>
      <c r="BZ457" s="29">
        <f>ROUND(IF(Параметри!$K$77="No",BF457,BF457*Параметри!$K$78),1)</f>
        <v>0</v>
      </c>
      <c r="CA457" s="29">
        <f>ROUND(IF(Параметри!$K$77="No",BI457,BI457*Параметри!$K$78),1)</f>
        <v>0</v>
      </c>
      <c r="CB457" s="29">
        <f>ROUND(IF(Параметри!$K$77="No",BJ457,BJ457*Параметри!$K$78),1)</f>
        <v>0</v>
      </c>
      <c r="CC457" s="29">
        <f t="shared" si="65"/>
        <v>63117.580395123514</v>
      </c>
    </row>
    <row r="458" spans="1:81">
      <c r="A458" s="9">
        <v>457</v>
      </c>
      <c r="B458" s="9" t="s">
        <v>3148</v>
      </c>
      <c r="C458" s="9" t="s">
        <v>3148</v>
      </c>
      <c r="D458" s="9" t="s">
        <v>3582</v>
      </c>
      <c r="E458" s="9" t="s">
        <v>24</v>
      </c>
      <c r="F458" s="9" t="s">
        <v>3585</v>
      </c>
      <c r="G458" s="9" t="s">
        <v>967</v>
      </c>
      <c r="H458" s="29">
        <f>SUM('Дані з ДІСО'!J458:L458)</f>
        <v>539</v>
      </c>
      <c r="I458" s="29">
        <f>SUM('Дані з ДІСО'!G458:I458)</f>
        <v>42</v>
      </c>
      <c r="J458" s="29">
        <f>SUM('Дані з ДІСО'!P458:R458)</f>
        <v>0</v>
      </c>
      <c r="K458" s="29">
        <f>SUM('Дані з ДІСО'!V458:X458)</f>
        <v>0</v>
      </c>
      <c r="L458" s="40">
        <f>ROUNDUP('Дані з ДІСО'!J458/'Коефіцієнти АТО'!$R458,0)</f>
        <v>13</v>
      </c>
      <c r="M458" s="40">
        <f>ROUNDUP('Дані з ДІСО'!K458/'Коефіцієнти АТО'!$R458,0)</f>
        <v>19</v>
      </c>
      <c r="N458" s="40">
        <f>ROUNDUP('Дані з ДІСО'!L458/'Коефіцієнти АТО'!$R458,0)</f>
        <v>3</v>
      </c>
      <c r="O458" s="59">
        <f>(L458*Параметри!$K$32+M458*Параметри!$L$32+N458*Параметри!$M$32)/18</f>
        <v>57.044444444444451</v>
      </c>
      <c r="P458" s="41">
        <f>IF(H458=0,"",'Дані з ДІСО'!Y458/H458)</f>
        <v>0.12244897959183673</v>
      </c>
      <c r="Q458" s="29">
        <f>IF(H458=0,"",(1+0.25*P458)*O458*Параметри!$K$51)</f>
        <v>12041.524178853495</v>
      </c>
      <c r="R458" s="29">
        <f>IF(H458=0,"",Q458*'Коефіцієнти АТО'!T458)</f>
        <v>204.70591104050942</v>
      </c>
      <c r="S458" s="29">
        <f>IF(H458=0,"",H458*(1+0.25*P458)*Параметри!$K$66*Параметри!$K$20/1000)</f>
        <v>0</v>
      </c>
      <c r="T458" s="29">
        <f>IF(H458=0,"",H458*(1+0.25*P458)*'Коефіцієнти АТО'!$S458*Параметри!$K$20/1000)</f>
        <v>2801.9177278032644</v>
      </c>
      <c r="U458" s="29">
        <f t="shared" si="66"/>
        <v>15048.147817697269</v>
      </c>
      <c r="V458" s="29">
        <f t="shared" si="67"/>
        <v>15048.147817697269</v>
      </c>
      <c r="W458" s="40">
        <f>ROUNDUP('Дані з ДІСО'!P458/Параметри!$K$24,0)</f>
        <v>0</v>
      </c>
      <c r="X458" s="40">
        <f>ROUNDUP('Дані з ДІСО'!Q458/Параметри!$K$24,0)</f>
        <v>0</v>
      </c>
      <c r="Y458" s="40">
        <f>ROUNDUP('Дані з ДІСО'!R458/Параметри!$K$24,0)</f>
        <v>0</v>
      </c>
      <c r="Z458" s="59">
        <f>(W458*Параметри!$K$33+X458*Параметри!$L$33+Y458*Параметри!$M$33)/18</f>
        <v>0</v>
      </c>
      <c r="AA458" s="41">
        <f>IF(J458=0,0,'Дані з ДІСО'!AA458/J458)</f>
        <v>0</v>
      </c>
      <c r="AB458" s="29">
        <f>(1+0.25*AA458)*Z458*Параметри!$K$51</f>
        <v>0</v>
      </c>
      <c r="AC458" s="29">
        <f>AB458*'Коефіцієнти АТО'!U458</f>
        <v>0</v>
      </c>
      <c r="AD458" s="29">
        <f>J458*(1+0.25*AA458)*Параметри!$K$66*Параметри!$K$20/1000</f>
        <v>0</v>
      </c>
      <c r="AE458" s="29">
        <f>(1+0.25*AA458)*J458*'Коефіцієнти АТО'!S458*Параметри!$K$20/1000</f>
        <v>0</v>
      </c>
      <c r="AF458" s="29">
        <f t="shared" si="63"/>
        <v>0</v>
      </c>
      <c r="AG458" s="29">
        <v>0</v>
      </c>
      <c r="AH458" s="40">
        <v>2</v>
      </c>
      <c r="AI458" s="40">
        <v>0</v>
      </c>
      <c r="AJ458" s="40">
        <f t="shared" si="64"/>
        <v>0</v>
      </c>
      <c r="AK458" s="29">
        <f>(AH458+AI458)*(1+0.25*AJ458)*Параметри!$K$53</f>
        <v>358.85855139200009</v>
      </c>
      <c r="AL458" s="29">
        <f>ROUNDUP(('Дані з ДІСО'!AU458+'Дані з ДІСО'!AW458)/Параметри!$K$28,0)</f>
        <v>0</v>
      </c>
      <c r="AM458" s="64">
        <f>AL458*Параметри!$M$35/18</f>
        <v>0</v>
      </c>
      <c r="AN458" s="29">
        <f>IF(AL458=0,0,'Дані з ДІСО'!AW458/SUM('Дані з ДІСО'!AU458,'Дані з ДІСО'!AW458))</f>
        <v>0</v>
      </c>
      <c r="AO458" s="29">
        <f>(1+0.25*AN458)*AM458*Параметри!$K$51</f>
        <v>0</v>
      </c>
      <c r="AP458" s="40">
        <f>ROUNDUP(('Дані з ДІСО'!AE458+'Дані не з ДІСО'!E458+'Дані не з ДІСО'!G458)/Параметри!$K$69,0)</f>
        <v>0</v>
      </c>
      <c r="AQ458" s="40">
        <f t="shared" si="68"/>
        <v>0</v>
      </c>
      <c r="AR458" s="40">
        <f>IF(AP458=0,0,('Дані з ДІСО'!AH458+'Дані не з ДІСО'!G458)/('Дані з ДІСО'!AE458+'Дані не з ДІСО'!E458+'Дані не з ДІСО'!G458))</f>
        <v>0</v>
      </c>
      <c r="AS458" s="29">
        <f>AQ458*(1+0.25*AR458)*Параметри!$K$51</f>
        <v>0</v>
      </c>
      <c r="AT458" s="40">
        <f>ROUNDUP('Дані з ДІСО'!AF458/Параметри!$K$70,0)</f>
        <v>0</v>
      </c>
      <c r="AU458" s="40">
        <f t="shared" si="69"/>
        <v>0</v>
      </c>
      <c r="AV458" s="40">
        <f>IF(AT458=0,0,'Дані з ДІСО'!AI458/'Дані з ДІСО'!AF458)</f>
        <v>0</v>
      </c>
      <c r="AW458" s="29">
        <f>AU458*(1+0.25*AV458)*Параметри!$K$51</f>
        <v>0</v>
      </c>
      <c r="AX458" s="40">
        <f>ROUNDUP('Дані з ДІСО'!AR458/Параметри!$K$29,0)</f>
        <v>0</v>
      </c>
      <c r="AY458" s="40">
        <f>ROUNDUP('Дані з ДІСО'!AS458/Параметри!$K$29,0)</f>
        <v>0</v>
      </c>
      <c r="AZ458" s="40">
        <f>ROUNDUP('Дані з ДІСО'!AT458/Параметри!$K$29,0)</f>
        <v>0</v>
      </c>
      <c r="BA458" s="64">
        <f>(AX458*Параметри!$K$32+AY458*Параметри!$L$32+AZ458*Параметри!$M$32)/18</f>
        <v>0</v>
      </c>
      <c r="BB458" s="29">
        <f>(BA458*Параметри!$K$51+SUM('Дані з ДІСО'!AR458:AT458)*Параметри!$K$48*Параметри!$K$20/1000)*Параметри!$K$74</f>
        <v>0</v>
      </c>
      <c r="BC458" s="40">
        <f>ROUNDUP(('Дані не з ДІСО'!I458+'Дані не з ДІСО'!K458)/Параметри!$K$26,0)</f>
        <v>0</v>
      </c>
      <c r="BD458" s="29">
        <f>BC458*Параметри!$M$36/18</f>
        <v>0</v>
      </c>
      <c r="BE458" s="40">
        <f>IF(BC458=0,0,'Дані не з ДІСО'!K458/('Дані не з ДІСО'!I458+'Дані не з ДІСО'!K458))</f>
        <v>0</v>
      </c>
      <c r="BF458" s="29">
        <f>(1+0.25*BE458)*BD458*Параметри!$K$51</f>
        <v>0</v>
      </c>
      <c r="BG458" s="40">
        <f>ROUNDUP('Дані не з ДІСО'!M458/Параметри!$K$27,0)</f>
        <v>0</v>
      </c>
      <c r="BH458" s="40">
        <f>BG458*Параметри!$M$37/18</f>
        <v>0</v>
      </c>
      <c r="BI458" s="29">
        <f>BH458*Параметри!$K$51</f>
        <v>0</v>
      </c>
      <c r="BJ458" s="29">
        <f>'Дані не з ДІСО'!N458*Параметри!$K$76</f>
        <v>0</v>
      </c>
      <c r="BK458" s="40">
        <f>ROUNDUP('Дані з ДІСО'!V458/Параметри!$K$25,0)</f>
        <v>0</v>
      </c>
      <c r="BL458" s="40">
        <f>ROUNDUP('Дані з ДІСО'!W458/Параметри!$K$25,0)</f>
        <v>0</v>
      </c>
      <c r="BM458" s="40">
        <f>ROUNDUP('Дані з ДІСО'!X458/Параметри!$K$25,0)</f>
        <v>0</v>
      </c>
      <c r="BN458" s="40">
        <f>(BK458*Параметри!$K$34+BL458*Параметри!$L$34+BM458*Параметри!$M$34)/18</f>
        <v>0</v>
      </c>
      <c r="BO458" s="40">
        <f>IF(K458=0,0,'Дані з ДІСО'!AC458/K458)</f>
        <v>0</v>
      </c>
      <c r="BP458" s="29">
        <f>(1+0.25*BO458)*BN458*Параметри!$K$51</f>
        <v>0</v>
      </c>
      <c r="BQ458" s="29">
        <f>BP458*'Коефіцієнти АТО'!U458</f>
        <v>0</v>
      </c>
      <c r="BR458" s="29">
        <f>K458*(1+0.25*BO458)*Параметри!$K$66*Параметри!$K$20/1000</f>
        <v>0</v>
      </c>
      <c r="BS458" s="29">
        <f>(1+0.25*BO458)*K458*'Коефіцієнти АТО'!S458*Параметри!$K$20/1000</f>
        <v>0</v>
      </c>
      <c r="BT458" s="29">
        <f t="shared" si="70"/>
        <v>0</v>
      </c>
      <c r="BU458" s="40">
        <f>ROUNDUP('Дані з ДІСО'!AG458/Параметри!$K$71,0)</f>
        <v>0</v>
      </c>
      <c r="BV458" s="40">
        <f t="shared" si="71"/>
        <v>0</v>
      </c>
      <c r="BW458" s="40">
        <f>IF('Дані з ДІСО'!AG458=0,0,'Дані з ДІСО'!AJ458/'Дані з ДІСО'!AG458)</f>
        <v>0</v>
      </c>
      <c r="BX458" s="29">
        <f>BV458*(1+0.25*BW458)*Параметри!$K$51</f>
        <v>0</v>
      </c>
      <c r="BY458" s="29">
        <f>ROUND(IF(Параметри!$K$77="No",CC458,CC458*Параметри!$K$78)+AG458,1)</f>
        <v>13866.3</v>
      </c>
      <c r="BZ458" s="29">
        <f>ROUND(IF(Параметри!$K$77="No",BF458,BF458*Параметри!$K$78),1)</f>
        <v>0</v>
      </c>
      <c r="CA458" s="29">
        <f>ROUND(IF(Параметри!$K$77="No",BI458,BI458*Параметри!$K$78),1)</f>
        <v>0</v>
      </c>
      <c r="CB458" s="29">
        <f>ROUND(IF(Параметри!$K$77="No",BJ458,BJ458*Параметри!$K$78),1)</f>
        <v>0</v>
      </c>
      <c r="CC458" s="29">
        <f t="shared" si="65"/>
        <v>15407.006369089269</v>
      </c>
    </row>
    <row r="459" spans="1:81">
      <c r="A459" s="9">
        <v>458</v>
      </c>
      <c r="B459" s="9" t="s">
        <v>3148</v>
      </c>
      <c r="C459" s="9" t="s">
        <v>3148</v>
      </c>
      <c r="D459" s="9" t="s">
        <v>3582</v>
      </c>
      <c r="E459" s="9" t="s">
        <v>24</v>
      </c>
      <c r="F459" s="9" t="s">
        <v>3586</v>
      </c>
      <c r="G459" s="9" t="s">
        <v>969</v>
      </c>
      <c r="H459" s="29">
        <f>SUM('Дані з ДІСО'!J459:L459)</f>
        <v>1173</v>
      </c>
      <c r="I459" s="29">
        <f>SUM('Дані з ДІСО'!G459:I459)</f>
        <v>99</v>
      </c>
      <c r="J459" s="29">
        <f>SUM('Дані з ДІСО'!P459:R459)</f>
        <v>0</v>
      </c>
      <c r="K459" s="29">
        <f>SUM('Дані з ДІСО'!V459:X459)</f>
        <v>0</v>
      </c>
      <c r="L459" s="40">
        <f>ROUNDUP('Дані з ДІСО'!J459/'Коефіцієнти АТО'!$R459,0)</f>
        <v>33</v>
      </c>
      <c r="M459" s="40">
        <f>ROUNDUP('Дані з ДІСО'!K459/'Коефіцієнти АТО'!$R459,0)</f>
        <v>45</v>
      </c>
      <c r="N459" s="40">
        <f>ROUNDUP('Дані з ДІСО'!L459/'Коефіцієнти АТО'!$R459,0)</f>
        <v>14</v>
      </c>
      <c r="O459" s="59">
        <f>(L459*Параметри!$K$32+M459*Параметри!$L$32+N459*Параметри!$M$32)/18</f>
        <v>151.52777777777777</v>
      </c>
      <c r="P459" s="41">
        <f>IF(H459=0,"",'Дані з ДІСО'!Y459/H459)</f>
        <v>0.94458653026427963</v>
      </c>
      <c r="Q459" s="29">
        <f>IF(H459=0,"",(1+0.25*P459)*O459*Параметри!$K$51)</f>
        <v>38364.986820380458</v>
      </c>
      <c r="R459" s="29">
        <f>IF(H459=0,"",Q459*'Коефіцієнти АТО'!T459)</f>
        <v>652.20477594646786</v>
      </c>
      <c r="S459" s="29">
        <f>IF(H459=0,"",H459*(1+0.25*P459)*Параметри!$K$66*Параметри!$K$20/1000)</f>
        <v>0</v>
      </c>
      <c r="T459" s="29">
        <f>IF(H459=0,"",H459*(1+0.25*P459)*'Коефіцієнти АТО'!$S459*Параметри!$K$20/1000)</f>
        <v>7313.7366432308427</v>
      </c>
      <c r="U459" s="29">
        <f t="shared" si="66"/>
        <v>46330.928239557768</v>
      </c>
      <c r="V459" s="29">
        <f t="shared" si="67"/>
        <v>46330.928239557768</v>
      </c>
      <c r="W459" s="40">
        <f>ROUNDUP('Дані з ДІСО'!P459/Параметри!$K$24,0)</f>
        <v>0</v>
      </c>
      <c r="X459" s="40">
        <f>ROUNDUP('Дані з ДІСО'!Q459/Параметри!$K$24,0)</f>
        <v>0</v>
      </c>
      <c r="Y459" s="40">
        <f>ROUNDUP('Дані з ДІСО'!R459/Параметри!$K$24,0)</f>
        <v>0</v>
      </c>
      <c r="Z459" s="59">
        <f>(W459*Параметри!$K$33+X459*Параметри!$L$33+Y459*Параметри!$M$33)/18</f>
        <v>0</v>
      </c>
      <c r="AA459" s="41">
        <f>IF(J459=0,0,'Дані з ДІСО'!AA459/J459)</f>
        <v>0</v>
      </c>
      <c r="AB459" s="29">
        <f>(1+0.25*AA459)*Z459*Параметри!$K$51</f>
        <v>0</v>
      </c>
      <c r="AC459" s="29">
        <f>AB459*'Коефіцієнти АТО'!U459</f>
        <v>0</v>
      </c>
      <c r="AD459" s="29">
        <f>J459*(1+0.25*AA459)*Параметри!$K$66*Параметри!$K$20/1000</f>
        <v>0</v>
      </c>
      <c r="AE459" s="29">
        <f>(1+0.25*AA459)*J459*'Коефіцієнти АТО'!S459*Параметри!$K$20/1000</f>
        <v>0</v>
      </c>
      <c r="AF459" s="29">
        <f t="shared" si="63"/>
        <v>0</v>
      </c>
      <c r="AG459" s="29">
        <v>0</v>
      </c>
      <c r="AH459" s="40">
        <v>4</v>
      </c>
      <c r="AI459" s="40">
        <v>20</v>
      </c>
      <c r="AJ459" s="40">
        <f t="shared" si="64"/>
        <v>0.83333333333333337</v>
      </c>
      <c r="AK459" s="29">
        <f>(AH459+AI459)*(1+0.25*AJ459)*Параметри!$K$53</f>
        <v>5203.4489951840014</v>
      </c>
      <c r="AL459" s="29">
        <f>ROUNDUP(('Дані з ДІСО'!AU459+'Дані з ДІСО'!AW459)/Параметри!$K$28,0)</f>
        <v>0</v>
      </c>
      <c r="AM459" s="64">
        <f>AL459*Параметри!$M$35/18</f>
        <v>0</v>
      </c>
      <c r="AN459" s="29">
        <f>IF(AL459=0,0,'Дані з ДІСО'!AW459/SUM('Дані з ДІСО'!AU459,'Дані з ДІСО'!AW459))</f>
        <v>0</v>
      </c>
      <c r="AO459" s="29">
        <f>(1+0.25*AN459)*AM459*Параметри!$K$51</f>
        <v>0</v>
      </c>
      <c r="AP459" s="40">
        <f>ROUNDUP(('Дані з ДІСО'!AE459+'Дані не з ДІСО'!E459+'Дані не з ДІСО'!G459)/Параметри!$K$69,0)</f>
        <v>13</v>
      </c>
      <c r="AQ459" s="40">
        <f t="shared" si="68"/>
        <v>26</v>
      </c>
      <c r="AR459" s="40">
        <f>IF(AP459=0,0,('Дані з ДІСО'!AH459+'Дані не з ДІСО'!G459)/('Дані з ДІСО'!AE459+'Дані не з ДІСО'!E459+'Дані не з ДІСО'!G459))</f>
        <v>1</v>
      </c>
      <c r="AS459" s="29">
        <f>AQ459*(1+0.25*AR459)*Параметри!$K$51</f>
        <v>6656.6568554200003</v>
      </c>
      <c r="AT459" s="40">
        <f>ROUNDUP('Дані з ДІСО'!AF459/Параметри!$K$70,0)</f>
        <v>0</v>
      </c>
      <c r="AU459" s="40">
        <f t="shared" si="69"/>
        <v>0</v>
      </c>
      <c r="AV459" s="40">
        <f>IF(AT459=0,0,'Дані з ДІСО'!AI459/'Дані з ДІСО'!AF459)</f>
        <v>0</v>
      </c>
      <c r="AW459" s="29">
        <f>AU459*(1+0.25*AV459)*Параметри!$K$51</f>
        <v>0</v>
      </c>
      <c r="AX459" s="40">
        <f>ROUNDUP('Дані з ДІСО'!AR459/Параметри!$K$29,0)</f>
        <v>0</v>
      </c>
      <c r="AY459" s="40">
        <f>ROUNDUP('Дані з ДІСО'!AS459/Параметри!$K$29,0)</f>
        <v>0</v>
      </c>
      <c r="AZ459" s="40">
        <f>ROUNDUP('Дані з ДІСО'!AT459/Параметри!$K$29,0)</f>
        <v>0</v>
      </c>
      <c r="BA459" s="64">
        <f>(AX459*Параметри!$K$32+AY459*Параметри!$L$32+AZ459*Параметри!$M$32)/18</f>
        <v>0</v>
      </c>
      <c r="BB459" s="29">
        <f>(BA459*Параметри!$K$51+SUM('Дані з ДІСО'!AR459:AT459)*Параметри!$K$48*Параметри!$K$20/1000)*Параметри!$K$74</f>
        <v>0</v>
      </c>
      <c r="BC459" s="40">
        <f>ROUNDUP(('Дані не з ДІСО'!I459+'Дані не з ДІСО'!K459)/Параметри!$K$26,0)</f>
        <v>0</v>
      </c>
      <c r="BD459" s="29">
        <f>BC459*Параметри!$M$36/18</f>
        <v>0</v>
      </c>
      <c r="BE459" s="40">
        <f>IF(BC459=0,0,'Дані не з ДІСО'!K459/('Дані не з ДІСО'!I459+'Дані не з ДІСО'!K459))</f>
        <v>0</v>
      </c>
      <c r="BF459" s="29">
        <f>(1+0.25*BE459)*BD459*Параметри!$K$51</f>
        <v>0</v>
      </c>
      <c r="BG459" s="40">
        <f>ROUNDUP('Дані не з ДІСО'!M459/Параметри!$K$27,0)</f>
        <v>0</v>
      </c>
      <c r="BH459" s="40">
        <f>BG459*Параметри!$M$37/18</f>
        <v>0</v>
      </c>
      <c r="BI459" s="29">
        <f>BH459*Параметри!$K$51</f>
        <v>0</v>
      </c>
      <c r="BJ459" s="29">
        <f>'Дані не з ДІСО'!N459*Параметри!$K$76</f>
        <v>0</v>
      </c>
      <c r="BK459" s="40">
        <f>ROUNDUP('Дані з ДІСО'!V459/Параметри!$K$25,0)</f>
        <v>0</v>
      </c>
      <c r="BL459" s="40">
        <f>ROUNDUP('Дані з ДІСО'!W459/Параметри!$K$25,0)</f>
        <v>0</v>
      </c>
      <c r="BM459" s="40">
        <f>ROUNDUP('Дані з ДІСО'!X459/Параметри!$K$25,0)</f>
        <v>0</v>
      </c>
      <c r="BN459" s="40">
        <f>(BK459*Параметри!$K$34+BL459*Параметри!$L$34+BM459*Параметри!$M$34)/18</f>
        <v>0</v>
      </c>
      <c r="BO459" s="40">
        <f>IF(K459=0,0,'Дані з ДІСО'!AC459/K459)</f>
        <v>0</v>
      </c>
      <c r="BP459" s="29">
        <f>(1+0.25*BO459)*BN459*Параметри!$K$51</f>
        <v>0</v>
      </c>
      <c r="BQ459" s="29">
        <f>BP459*'Коефіцієнти АТО'!U459</f>
        <v>0</v>
      </c>
      <c r="BR459" s="29">
        <f>K459*(1+0.25*BO459)*Параметри!$K$66*Параметри!$K$20/1000</f>
        <v>0</v>
      </c>
      <c r="BS459" s="29">
        <f>(1+0.25*BO459)*K459*'Коефіцієнти АТО'!S459*Параметри!$K$20/1000</f>
        <v>0</v>
      </c>
      <c r="BT459" s="29">
        <f t="shared" si="70"/>
        <v>0</v>
      </c>
      <c r="BU459" s="40">
        <f>ROUNDUP('Дані з ДІСО'!AG459/Параметри!$K$71,0)</f>
        <v>0</v>
      </c>
      <c r="BV459" s="40">
        <f t="shared" si="71"/>
        <v>0</v>
      </c>
      <c r="BW459" s="40">
        <f>IF('Дані з ДІСО'!AG459=0,0,'Дані з ДІСО'!AJ459/'Дані з ДІСО'!AG459)</f>
        <v>0</v>
      </c>
      <c r="BX459" s="29">
        <f>BV459*(1+0.25*BW459)*Параметри!$K$51</f>
        <v>0</v>
      </c>
      <c r="BY459" s="29">
        <f>ROUND(IF(Параметри!$K$77="No",CC459,CC459*Параметри!$K$78)+AG459,1)</f>
        <v>52371.9</v>
      </c>
      <c r="BZ459" s="29">
        <f>ROUND(IF(Параметри!$K$77="No",BF459,BF459*Параметри!$K$78),1)</f>
        <v>0</v>
      </c>
      <c r="CA459" s="29">
        <f>ROUND(IF(Параметри!$K$77="No",BI459,BI459*Параметри!$K$78),1)</f>
        <v>0</v>
      </c>
      <c r="CB459" s="29">
        <f>ROUND(IF(Параметри!$K$77="No",BJ459,BJ459*Параметри!$K$78),1)</f>
        <v>0</v>
      </c>
      <c r="CC459" s="29">
        <f t="shared" si="65"/>
        <v>58191.034090161767</v>
      </c>
    </row>
    <row r="460" spans="1:81">
      <c r="A460" s="9">
        <v>459</v>
      </c>
      <c r="B460" s="9" t="s">
        <v>3145</v>
      </c>
      <c r="C460" s="9" t="s">
        <v>3146</v>
      </c>
      <c r="D460" s="9" t="s">
        <v>3582</v>
      </c>
      <c r="E460" s="9" t="s">
        <v>21</v>
      </c>
      <c r="F460" s="9" t="s">
        <v>3587</v>
      </c>
      <c r="G460" s="9" t="s">
        <v>971</v>
      </c>
      <c r="H460" s="29">
        <f>SUM('Дані з ДІСО'!J460:L460)</f>
        <v>2798</v>
      </c>
      <c r="I460" s="29">
        <f>SUM('Дані з ДІСО'!G460:I460)</f>
        <v>226</v>
      </c>
      <c r="J460" s="29">
        <f>SUM('Дані з ДІСО'!P460:R460)</f>
        <v>0</v>
      </c>
      <c r="K460" s="29">
        <f>SUM('Дані з ДІСО'!V460:X460)</f>
        <v>0</v>
      </c>
      <c r="L460" s="40">
        <f>ROUNDUP('Дані з ДІСО'!J460/'Коефіцієнти АТО'!$R460,0)</f>
        <v>73</v>
      </c>
      <c r="M460" s="40">
        <f>ROUNDUP('Дані з ДІСО'!K460/'Коефіцієнти АТО'!$R460,0)</f>
        <v>98</v>
      </c>
      <c r="N460" s="40">
        <f>ROUNDUP('Дані з ДІСО'!L460/'Коефіцієнти АТО'!$R460,0)</f>
        <v>17</v>
      </c>
      <c r="O460" s="59">
        <f>(L460*Параметри!$K$32+M460*Параметри!$L$32+N460*Параметри!$M$32)/18</f>
        <v>304.8388888888889</v>
      </c>
      <c r="P460" s="41">
        <f>IF(H460=0,"",'Дані з ДІСО'!Y460/H460)</f>
        <v>0</v>
      </c>
      <c r="Q460" s="29">
        <f>IF(H460=0,"",(1+0.25*P460)*O460*Параметри!$K$51)</f>
        <v>62437.165523718089</v>
      </c>
      <c r="R460" s="29">
        <f>IF(H460=0,"",Q460*'Коефіцієнти АТО'!T460)</f>
        <v>1061.4318139032075</v>
      </c>
      <c r="S460" s="29">
        <f>IF(H460=0,"",H460*(1+0.25*P460)*Параметри!$K$66*Параметри!$K$20/1000)</f>
        <v>0</v>
      </c>
      <c r="T460" s="29">
        <f>IF(H460=0,"",H460*(1+0.25*P460)*'Коефіцієнти АТО'!$S460*Параметри!$K$20/1000)</f>
        <v>12781.575616557906</v>
      </c>
      <c r="U460" s="29">
        <f t="shared" si="66"/>
        <v>76280.172954179201</v>
      </c>
      <c r="V460" s="29">
        <f t="shared" si="67"/>
        <v>76280.172954179201</v>
      </c>
      <c r="W460" s="40">
        <f>ROUNDUP('Дані з ДІСО'!P460/Параметри!$K$24,0)</f>
        <v>0</v>
      </c>
      <c r="X460" s="40">
        <f>ROUNDUP('Дані з ДІСО'!Q460/Параметри!$K$24,0)</f>
        <v>0</v>
      </c>
      <c r="Y460" s="40">
        <f>ROUNDUP('Дані з ДІСО'!R460/Параметри!$K$24,0)</f>
        <v>0</v>
      </c>
      <c r="Z460" s="59">
        <f>(W460*Параметри!$K$33+X460*Параметри!$L$33+Y460*Параметри!$M$33)/18</f>
        <v>0</v>
      </c>
      <c r="AA460" s="41">
        <f>IF(J460=0,0,'Дані з ДІСО'!AA460/J460)</f>
        <v>0</v>
      </c>
      <c r="AB460" s="29">
        <f>(1+0.25*AA460)*Z460*Параметри!$K$51</f>
        <v>0</v>
      </c>
      <c r="AC460" s="29">
        <f>AB460*'Коефіцієнти АТО'!U460</f>
        <v>0</v>
      </c>
      <c r="AD460" s="29">
        <f>J460*(1+0.25*AA460)*Параметри!$K$66*Параметри!$K$20/1000</f>
        <v>0</v>
      </c>
      <c r="AE460" s="29">
        <f>(1+0.25*AA460)*J460*'Коефіцієнти АТО'!S460*Параметри!$K$20/1000</f>
        <v>0</v>
      </c>
      <c r="AF460" s="29">
        <f t="shared" si="63"/>
        <v>0</v>
      </c>
      <c r="AG460" s="29">
        <v>0</v>
      </c>
      <c r="AH460" s="40">
        <v>39</v>
      </c>
      <c r="AI460" s="40">
        <v>0</v>
      </c>
      <c r="AJ460" s="40">
        <f t="shared" si="64"/>
        <v>0</v>
      </c>
      <c r="AK460" s="29">
        <f>(AH460+AI460)*(1+0.25*AJ460)*Параметри!$K$53</f>
        <v>6997.741752144002</v>
      </c>
      <c r="AL460" s="29">
        <f>ROUNDUP(('Дані з ДІСО'!AU460+'Дані з ДІСО'!AW460)/Параметри!$K$28,0)</f>
        <v>0</v>
      </c>
      <c r="AM460" s="64">
        <f>AL460*Параметри!$M$35/18</f>
        <v>0</v>
      </c>
      <c r="AN460" s="29">
        <f>IF(AL460=0,0,'Дані з ДІСО'!AW460/SUM('Дані з ДІСО'!AU460,'Дані з ДІСО'!AW460))</f>
        <v>0</v>
      </c>
      <c r="AO460" s="29">
        <f>(1+0.25*AN460)*AM460*Параметри!$K$51</f>
        <v>0</v>
      </c>
      <c r="AP460" s="40">
        <f>ROUNDUP(('Дані з ДІСО'!AE460+'Дані не з ДІСО'!E460+'Дані не з ДІСО'!G460)/Параметри!$K$69,0)</f>
        <v>0</v>
      </c>
      <c r="AQ460" s="40">
        <f t="shared" si="68"/>
        <v>0</v>
      </c>
      <c r="AR460" s="40">
        <f>IF(AP460=0,0,('Дані з ДІСО'!AH460+'Дані не з ДІСО'!G460)/('Дані з ДІСО'!AE460+'Дані не з ДІСО'!E460+'Дані не з ДІСО'!G460))</f>
        <v>0</v>
      </c>
      <c r="AS460" s="29">
        <f>AQ460*(1+0.25*AR460)*Параметри!$K$51</f>
        <v>0</v>
      </c>
      <c r="AT460" s="40">
        <f>ROUNDUP('Дані з ДІСО'!AF460/Параметри!$K$70,0)</f>
        <v>0</v>
      </c>
      <c r="AU460" s="40">
        <f t="shared" si="69"/>
        <v>0</v>
      </c>
      <c r="AV460" s="40">
        <f>IF(AT460=0,0,'Дані з ДІСО'!AI460/'Дані з ДІСО'!AF460)</f>
        <v>0</v>
      </c>
      <c r="AW460" s="29">
        <f>AU460*(1+0.25*AV460)*Параметри!$K$51</f>
        <v>0</v>
      </c>
      <c r="AX460" s="40">
        <f>ROUNDUP('Дані з ДІСО'!AR460/Параметри!$K$29,0)</f>
        <v>0</v>
      </c>
      <c r="AY460" s="40">
        <f>ROUNDUP('Дані з ДІСО'!AS460/Параметри!$K$29,0)</f>
        <v>0</v>
      </c>
      <c r="AZ460" s="40">
        <f>ROUNDUP('Дані з ДІСО'!AT460/Параметри!$K$29,0)</f>
        <v>0</v>
      </c>
      <c r="BA460" s="64">
        <f>(AX460*Параметри!$K$32+AY460*Параметри!$L$32+AZ460*Параметри!$M$32)/18</f>
        <v>0</v>
      </c>
      <c r="BB460" s="29">
        <f>(BA460*Параметри!$K$51+SUM('Дані з ДІСО'!AR460:AT460)*Параметри!$K$48*Параметри!$K$20/1000)*Параметри!$K$74</f>
        <v>0</v>
      </c>
      <c r="BC460" s="40">
        <f>ROUNDUP(('Дані не з ДІСО'!I460+'Дані не з ДІСО'!K460)/Параметри!$K$26,0)</f>
        <v>0</v>
      </c>
      <c r="BD460" s="29">
        <f>BC460*Параметри!$M$36/18</f>
        <v>0</v>
      </c>
      <c r="BE460" s="40">
        <f>IF(BC460=0,0,'Дані не з ДІСО'!K460/('Дані не з ДІСО'!I460+'Дані не з ДІСО'!K460))</f>
        <v>0</v>
      </c>
      <c r="BF460" s="29">
        <f>(1+0.25*BE460)*BD460*Параметри!$K$51</f>
        <v>0</v>
      </c>
      <c r="BG460" s="40">
        <f>ROUNDUP('Дані не з ДІСО'!M460/Параметри!$K$27,0)</f>
        <v>0</v>
      </c>
      <c r="BH460" s="40">
        <f>BG460*Параметри!$M$37/18</f>
        <v>0</v>
      </c>
      <c r="BI460" s="29">
        <f>BH460*Параметри!$K$51</f>
        <v>0</v>
      </c>
      <c r="BJ460" s="29">
        <f>'Дані не з ДІСО'!N460*Параметри!$K$76</f>
        <v>0</v>
      </c>
      <c r="BK460" s="40">
        <f>ROUNDUP('Дані з ДІСО'!V460/Параметри!$K$25,0)</f>
        <v>0</v>
      </c>
      <c r="BL460" s="40">
        <f>ROUNDUP('Дані з ДІСО'!W460/Параметри!$K$25,0)</f>
        <v>0</v>
      </c>
      <c r="BM460" s="40">
        <f>ROUNDUP('Дані з ДІСО'!X460/Параметри!$K$25,0)</f>
        <v>0</v>
      </c>
      <c r="BN460" s="40">
        <f>(BK460*Параметри!$K$34+BL460*Параметри!$L$34+BM460*Параметри!$M$34)/18</f>
        <v>0</v>
      </c>
      <c r="BO460" s="40">
        <f>IF(K460=0,0,'Дані з ДІСО'!AC460/K460)</f>
        <v>0</v>
      </c>
      <c r="BP460" s="29">
        <f>(1+0.25*BO460)*BN460*Параметри!$K$51</f>
        <v>0</v>
      </c>
      <c r="BQ460" s="29">
        <f>BP460*'Коефіцієнти АТО'!U460</f>
        <v>0</v>
      </c>
      <c r="BR460" s="29">
        <f>K460*(1+0.25*BO460)*Параметри!$K$66*Параметри!$K$20/1000</f>
        <v>0</v>
      </c>
      <c r="BS460" s="29">
        <f>(1+0.25*BO460)*K460*'Коефіцієнти АТО'!S460*Параметри!$K$20/1000</f>
        <v>0</v>
      </c>
      <c r="BT460" s="29">
        <f t="shared" si="70"/>
        <v>0</v>
      </c>
      <c r="BU460" s="40">
        <f>ROUNDUP('Дані з ДІСО'!AG460/Параметри!$K$71,0)</f>
        <v>0</v>
      </c>
      <c r="BV460" s="40">
        <f t="shared" si="71"/>
        <v>0</v>
      </c>
      <c r="BW460" s="40">
        <f>IF('Дані з ДІСО'!AG460=0,0,'Дані з ДІСО'!AJ460/'Дані з ДІСО'!AG460)</f>
        <v>0</v>
      </c>
      <c r="BX460" s="29">
        <f>BV460*(1+0.25*BW460)*Параметри!$K$51</f>
        <v>0</v>
      </c>
      <c r="BY460" s="29">
        <f>ROUND(IF(Параметри!$K$77="No",CC460,CC460*Параметри!$K$78)+AG460,1)</f>
        <v>74950.100000000006</v>
      </c>
      <c r="BZ460" s="29">
        <f>ROUND(IF(Параметри!$K$77="No",BF460,BF460*Параметри!$K$78),1)</f>
        <v>0</v>
      </c>
      <c r="CA460" s="29">
        <f>ROUND(IF(Параметри!$K$77="No",BI460,BI460*Параметри!$K$78),1)</f>
        <v>0</v>
      </c>
      <c r="CB460" s="29">
        <f>ROUND(IF(Параметри!$K$77="No",BJ460,BJ460*Параметри!$K$78),1)</f>
        <v>0</v>
      </c>
      <c r="CC460" s="29">
        <f t="shared" si="65"/>
        <v>83277.914706323209</v>
      </c>
    </row>
    <row r="461" spans="1:81">
      <c r="A461" s="9">
        <v>460</v>
      </c>
      <c r="B461" s="9" t="s">
        <v>3151</v>
      </c>
      <c r="C461" s="9" t="s">
        <v>3151</v>
      </c>
      <c r="D461" s="9" t="s">
        <v>3582</v>
      </c>
      <c r="E461" s="9" t="s">
        <v>29</v>
      </c>
      <c r="F461" s="9" t="s">
        <v>3588</v>
      </c>
      <c r="G461" s="9" t="s">
        <v>973</v>
      </c>
      <c r="H461" s="29">
        <f>SUM('Дані з ДІСО'!J461:L461)</f>
        <v>608</v>
      </c>
      <c r="I461" s="29">
        <f>SUM('Дані з ДІСО'!G461:I461)</f>
        <v>52</v>
      </c>
      <c r="J461" s="29">
        <f>SUM('Дані з ДІСО'!P461:R461)</f>
        <v>0</v>
      </c>
      <c r="K461" s="29">
        <f>SUM('Дані з ДІСО'!V461:X461)</f>
        <v>0</v>
      </c>
      <c r="L461" s="40">
        <f>ROUNDUP('Дані з ДІСО'!J461/'Коефіцієнти АТО'!$R461,0)</f>
        <v>17</v>
      </c>
      <c r="M461" s="40">
        <f>ROUNDUP('Дані з ДІСО'!K461/'Коефіцієнти АТО'!$R461,0)</f>
        <v>22</v>
      </c>
      <c r="N461" s="40">
        <f>ROUNDUP('Дані з ДІСО'!L461/'Коефіцієнти АТО'!$R461,0)</f>
        <v>5</v>
      </c>
      <c r="O461" s="59">
        <f>(L461*Параметри!$K$32+M461*Параметри!$L$32+N461*Параметри!$M$32)/18</f>
        <v>71.550000000000011</v>
      </c>
      <c r="P461" s="41">
        <f>IF(H461=0,"",'Дані з ДІСО'!Y461/H461)</f>
        <v>0</v>
      </c>
      <c r="Q461" s="29">
        <f>IF(H461=0,"",(1+0.25*P461)*O461*Параметри!$K$51)</f>
        <v>14654.886092470802</v>
      </c>
      <c r="R461" s="29">
        <f>IF(H461=0,"",Q461*'Коефіцієнти АТО'!T461)</f>
        <v>249.13306357200366</v>
      </c>
      <c r="S461" s="29">
        <f>IF(H461=0,"",H461*(1+0.25*P461)*Параметри!$K$66*Параметри!$K$20/1000)</f>
        <v>0</v>
      </c>
      <c r="T461" s="29">
        <f>IF(H461=0,"",H461*(1+0.25*P461)*'Коефіцієнти АТО'!$S461*Параметри!$K$20/1000)</f>
        <v>2777.4117136766281</v>
      </c>
      <c r="U461" s="29">
        <f t="shared" si="66"/>
        <v>17681.430869719436</v>
      </c>
      <c r="V461" s="29">
        <f t="shared" si="67"/>
        <v>17681.430869719436</v>
      </c>
      <c r="W461" s="40">
        <f>ROUNDUP('Дані з ДІСО'!P461/Параметри!$K$24,0)</f>
        <v>0</v>
      </c>
      <c r="X461" s="40">
        <f>ROUNDUP('Дані з ДІСО'!Q461/Параметри!$K$24,0)</f>
        <v>0</v>
      </c>
      <c r="Y461" s="40">
        <f>ROUNDUP('Дані з ДІСО'!R461/Параметри!$K$24,0)</f>
        <v>0</v>
      </c>
      <c r="Z461" s="59">
        <f>(W461*Параметри!$K$33+X461*Параметри!$L$33+Y461*Параметри!$M$33)/18</f>
        <v>0</v>
      </c>
      <c r="AA461" s="41">
        <f>IF(J461=0,0,'Дані з ДІСО'!AA461/J461)</f>
        <v>0</v>
      </c>
      <c r="AB461" s="29">
        <f>(1+0.25*AA461)*Z461*Параметри!$K$51</f>
        <v>0</v>
      </c>
      <c r="AC461" s="29">
        <f>AB461*'Коефіцієнти АТО'!U461</f>
        <v>0</v>
      </c>
      <c r="AD461" s="29">
        <f>J461*(1+0.25*AA461)*Параметри!$K$66*Параметри!$K$20/1000</f>
        <v>0</v>
      </c>
      <c r="AE461" s="29">
        <f>(1+0.25*AA461)*J461*'Коефіцієнти АТО'!S461*Параметри!$K$20/1000</f>
        <v>0</v>
      </c>
      <c r="AF461" s="29">
        <f t="shared" si="63"/>
        <v>0</v>
      </c>
      <c r="AG461" s="29">
        <v>0</v>
      </c>
      <c r="AH461" s="40">
        <v>6</v>
      </c>
      <c r="AI461" s="40">
        <v>0</v>
      </c>
      <c r="AJ461" s="40">
        <f t="shared" si="64"/>
        <v>0</v>
      </c>
      <c r="AK461" s="29">
        <f>(AH461+AI461)*(1+0.25*AJ461)*Параметри!$K$53</f>
        <v>1076.5756541760002</v>
      </c>
      <c r="AL461" s="29">
        <f>ROUNDUP(('Дані з ДІСО'!AU461+'Дані з ДІСО'!AW461)/Параметри!$K$28,0)</f>
        <v>0</v>
      </c>
      <c r="AM461" s="64">
        <f>AL461*Параметри!$M$35/18</f>
        <v>0</v>
      </c>
      <c r="AN461" s="29">
        <f>IF(AL461=0,0,'Дані з ДІСО'!AW461/SUM('Дані з ДІСО'!AU461,'Дані з ДІСО'!AW461))</f>
        <v>0</v>
      </c>
      <c r="AO461" s="29">
        <f>(1+0.25*AN461)*AM461*Параметри!$K$51</f>
        <v>0</v>
      </c>
      <c r="AP461" s="40">
        <f>ROUNDUP(('Дані з ДІСО'!AE461+'Дані не з ДІСО'!E461+'Дані не з ДІСО'!G461)/Параметри!$K$69,0)</f>
        <v>0</v>
      </c>
      <c r="AQ461" s="40">
        <f t="shared" si="68"/>
        <v>0</v>
      </c>
      <c r="AR461" s="40">
        <f>IF(AP461=0,0,('Дані з ДІСО'!AH461+'Дані не з ДІСО'!G461)/('Дані з ДІСО'!AE461+'Дані не з ДІСО'!E461+'Дані не з ДІСО'!G461))</f>
        <v>0</v>
      </c>
      <c r="AS461" s="29">
        <f>AQ461*(1+0.25*AR461)*Параметри!$K$51</f>
        <v>0</v>
      </c>
      <c r="AT461" s="40">
        <f>ROUNDUP('Дані з ДІСО'!AF461/Параметри!$K$70,0)</f>
        <v>0</v>
      </c>
      <c r="AU461" s="40">
        <f t="shared" si="69"/>
        <v>0</v>
      </c>
      <c r="AV461" s="40">
        <f>IF(AT461=0,0,'Дані з ДІСО'!AI461/'Дані з ДІСО'!AF461)</f>
        <v>0</v>
      </c>
      <c r="AW461" s="29">
        <f>AU461*(1+0.25*AV461)*Параметри!$K$51</f>
        <v>0</v>
      </c>
      <c r="AX461" s="40">
        <f>ROUNDUP('Дані з ДІСО'!AR461/Параметри!$K$29,0)</f>
        <v>0</v>
      </c>
      <c r="AY461" s="40">
        <f>ROUNDUP('Дані з ДІСО'!AS461/Параметри!$K$29,0)</f>
        <v>0</v>
      </c>
      <c r="AZ461" s="40">
        <f>ROUNDUP('Дані з ДІСО'!AT461/Параметри!$K$29,0)</f>
        <v>0</v>
      </c>
      <c r="BA461" s="64">
        <f>(AX461*Параметри!$K$32+AY461*Параметри!$L$32+AZ461*Параметри!$M$32)/18</f>
        <v>0</v>
      </c>
      <c r="BB461" s="29">
        <f>(BA461*Параметри!$K$51+SUM('Дані з ДІСО'!AR461:AT461)*Параметри!$K$48*Параметри!$K$20/1000)*Параметри!$K$74</f>
        <v>0</v>
      </c>
      <c r="BC461" s="40">
        <f>ROUNDUP(('Дані не з ДІСО'!I461+'Дані не з ДІСО'!K461)/Параметри!$K$26,0)</f>
        <v>0</v>
      </c>
      <c r="BD461" s="29">
        <f>BC461*Параметри!$M$36/18</f>
        <v>0</v>
      </c>
      <c r="BE461" s="40">
        <f>IF(BC461=0,0,'Дані не з ДІСО'!K461/('Дані не з ДІСО'!I461+'Дані не з ДІСО'!K461))</f>
        <v>0</v>
      </c>
      <c r="BF461" s="29">
        <f>(1+0.25*BE461)*BD461*Параметри!$K$51</f>
        <v>0</v>
      </c>
      <c r="BG461" s="40">
        <f>ROUNDUP('Дані не з ДІСО'!M461/Параметри!$K$27,0)</f>
        <v>0</v>
      </c>
      <c r="BH461" s="40">
        <f>BG461*Параметри!$M$37/18</f>
        <v>0</v>
      </c>
      <c r="BI461" s="29">
        <f>BH461*Параметри!$K$51</f>
        <v>0</v>
      </c>
      <c r="BJ461" s="29">
        <f>'Дані не з ДІСО'!N461*Параметри!$K$76</f>
        <v>0</v>
      </c>
      <c r="BK461" s="40">
        <f>ROUNDUP('Дані з ДІСО'!V461/Параметри!$K$25,0)</f>
        <v>0</v>
      </c>
      <c r="BL461" s="40">
        <f>ROUNDUP('Дані з ДІСО'!W461/Параметри!$K$25,0)</f>
        <v>0</v>
      </c>
      <c r="BM461" s="40">
        <f>ROUNDUP('Дані з ДІСО'!X461/Параметри!$K$25,0)</f>
        <v>0</v>
      </c>
      <c r="BN461" s="40">
        <f>(BK461*Параметри!$K$34+BL461*Параметри!$L$34+BM461*Параметри!$M$34)/18</f>
        <v>0</v>
      </c>
      <c r="BO461" s="40">
        <f>IF(K461=0,0,'Дані з ДІСО'!AC461/K461)</f>
        <v>0</v>
      </c>
      <c r="BP461" s="29">
        <f>(1+0.25*BO461)*BN461*Параметри!$K$51</f>
        <v>0</v>
      </c>
      <c r="BQ461" s="29">
        <f>BP461*'Коефіцієнти АТО'!U461</f>
        <v>0</v>
      </c>
      <c r="BR461" s="29">
        <f>K461*(1+0.25*BO461)*Параметри!$K$66*Параметри!$K$20/1000</f>
        <v>0</v>
      </c>
      <c r="BS461" s="29">
        <f>(1+0.25*BO461)*K461*'Коефіцієнти АТО'!S461*Параметри!$K$20/1000</f>
        <v>0</v>
      </c>
      <c r="BT461" s="29">
        <f t="shared" si="70"/>
        <v>0</v>
      </c>
      <c r="BU461" s="40">
        <f>ROUNDUP('Дані з ДІСО'!AG461/Параметри!$K$71,0)</f>
        <v>0</v>
      </c>
      <c r="BV461" s="40">
        <f t="shared" si="71"/>
        <v>0</v>
      </c>
      <c r="BW461" s="40">
        <f>IF('Дані з ДІСО'!AG461=0,0,'Дані з ДІСО'!AJ461/'Дані з ДІСО'!AG461)</f>
        <v>0</v>
      </c>
      <c r="BX461" s="29">
        <f>BV461*(1+0.25*BW461)*Параметри!$K$51</f>
        <v>0</v>
      </c>
      <c r="BY461" s="29">
        <f>ROUND(IF(Параметри!$K$77="No",CC461,CC461*Параметри!$K$78)+AG461,1)</f>
        <v>16882.2</v>
      </c>
      <c r="BZ461" s="29">
        <f>ROUND(IF(Параметри!$K$77="No",BF461,BF461*Параметри!$K$78),1)</f>
        <v>0</v>
      </c>
      <c r="CA461" s="29">
        <f>ROUND(IF(Параметри!$K$77="No",BI461,BI461*Параметри!$K$78),1)</f>
        <v>0</v>
      </c>
      <c r="CB461" s="29">
        <f>ROUND(IF(Параметри!$K$77="No",BJ461,BJ461*Параметри!$K$78),1)</f>
        <v>0</v>
      </c>
      <c r="CC461" s="29">
        <f t="shared" si="65"/>
        <v>18758.006523895434</v>
      </c>
    </row>
    <row r="462" spans="1:81">
      <c r="A462" s="9">
        <v>461</v>
      </c>
      <c r="B462" s="9" t="s">
        <v>3148</v>
      </c>
      <c r="C462" s="9" t="s">
        <v>3148</v>
      </c>
      <c r="D462" s="9" t="s">
        <v>3582</v>
      </c>
      <c r="E462" s="9" t="s">
        <v>24</v>
      </c>
      <c r="F462" s="9" t="s">
        <v>3589</v>
      </c>
      <c r="G462" s="9" t="s">
        <v>975</v>
      </c>
      <c r="H462" s="29">
        <f>SUM('Дані з ДІСО'!J462:L462)</f>
        <v>650</v>
      </c>
      <c r="I462" s="29">
        <f>SUM('Дані з ДІСО'!G462:I462)</f>
        <v>45</v>
      </c>
      <c r="J462" s="29">
        <f>SUM('Дані з ДІСО'!P462:R462)</f>
        <v>0</v>
      </c>
      <c r="K462" s="29">
        <f>SUM('Дані з ДІСО'!V462:X462)</f>
        <v>0</v>
      </c>
      <c r="L462" s="40">
        <f>ROUNDUP('Дані з ДІСО'!J462/'Коефіцієнти АТО'!$R462,0)</f>
        <v>19</v>
      </c>
      <c r="M462" s="40">
        <f>ROUNDUP('Дані з ДІСО'!K462/'Коефіцієнти АТО'!$R462,0)</f>
        <v>27</v>
      </c>
      <c r="N462" s="40">
        <f>ROUNDUP('Дані з ДІСО'!L462/'Коефіцієнти АТО'!$R462,0)</f>
        <v>3</v>
      </c>
      <c r="O462" s="59">
        <f>(L462*Параметри!$K$32+M462*Параметри!$L$32+N462*Параметри!$M$32)/18</f>
        <v>79.244444444444454</v>
      </c>
      <c r="P462" s="41">
        <f>IF(H462=0,"",'Дані з ДІСО'!Y462/H462)</f>
        <v>1</v>
      </c>
      <c r="Q462" s="29">
        <f>IF(H462=0,"",(1+0.25*P462)*O462*Параметри!$K$51)</f>
        <v>20288.579783271558</v>
      </c>
      <c r="R462" s="29">
        <f>IF(H462=0,"",Q462*'Коефіцієнти АТО'!T462)</f>
        <v>344.90585631561652</v>
      </c>
      <c r="S462" s="29">
        <f>IF(H462=0,"",H462*(1+0.25*P462)*Параметри!$K$66*Параметри!$K$20/1000)</f>
        <v>0</v>
      </c>
      <c r="T462" s="29">
        <f>IF(H462=0,"",H462*(1+0.25*P462)*'Коефіцієнти АТО'!$S462*Параметри!$K$20/1000)</f>
        <v>4098.2144983621101</v>
      </c>
      <c r="U462" s="29">
        <f t="shared" si="66"/>
        <v>24731.700137949287</v>
      </c>
      <c r="V462" s="29">
        <f t="shared" si="67"/>
        <v>24731.700137949287</v>
      </c>
      <c r="W462" s="40">
        <f>ROUNDUP('Дані з ДІСО'!P462/Параметри!$K$24,0)</f>
        <v>0</v>
      </c>
      <c r="X462" s="40">
        <f>ROUNDUP('Дані з ДІСО'!Q462/Параметри!$K$24,0)</f>
        <v>0</v>
      </c>
      <c r="Y462" s="40">
        <f>ROUNDUP('Дані з ДІСО'!R462/Параметри!$K$24,0)</f>
        <v>0</v>
      </c>
      <c r="Z462" s="59">
        <f>(W462*Параметри!$K$33+X462*Параметри!$L$33+Y462*Параметри!$M$33)/18</f>
        <v>0</v>
      </c>
      <c r="AA462" s="41">
        <f>IF(J462=0,0,'Дані з ДІСО'!AA462/J462)</f>
        <v>0</v>
      </c>
      <c r="AB462" s="29">
        <f>(1+0.25*AA462)*Z462*Параметри!$K$51</f>
        <v>0</v>
      </c>
      <c r="AC462" s="29">
        <f>AB462*'Коефіцієнти АТО'!U462</f>
        <v>0</v>
      </c>
      <c r="AD462" s="29">
        <f>J462*(1+0.25*AA462)*Параметри!$K$66*Параметри!$K$20/1000</f>
        <v>0</v>
      </c>
      <c r="AE462" s="29">
        <f>(1+0.25*AA462)*J462*'Коефіцієнти АТО'!S462*Параметри!$K$20/1000</f>
        <v>0</v>
      </c>
      <c r="AF462" s="29">
        <f t="shared" si="63"/>
        <v>0</v>
      </c>
      <c r="AG462" s="29">
        <v>0</v>
      </c>
      <c r="AH462" s="40">
        <v>0</v>
      </c>
      <c r="AI462" s="40">
        <v>7</v>
      </c>
      <c r="AJ462" s="40">
        <f t="shared" si="64"/>
        <v>1</v>
      </c>
      <c r="AK462" s="29">
        <f>(AH462+AI462)*(1+0.25*AJ462)*Параметри!$K$53</f>
        <v>1570.0061623400004</v>
      </c>
      <c r="AL462" s="29">
        <f>ROUNDUP(('Дані з ДІСО'!AU462+'Дані з ДІСО'!AW462)/Параметри!$K$28,0)</f>
        <v>0</v>
      </c>
      <c r="AM462" s="64">
        <f>AL462*Параметри!$M$35/18</f>
        <v>0</v>
      </c>
      <c r="AN462" s="29">
        <f>IF(AL462=0,0,'Дані з ДІСО'!AW462/SUM('Дані з ДІСО'!AU462,'Дані з ДІСО'!AW462))</f>
        <v>0</v>
      </c>
      <c r="AO462" s="29">
        <f>(1+0.25*AN462)*AM462*Параметри!$K$51</f>
        <v>0</v>
      </c>
      <c r="AP462" s="40">
        <f>ROUNDUP(('Дані з ДІСО'!AE462+'Дані не з ДІСО'!E462+'Дані не з ДІСО'!G462)/Параметри!$K$69,0)</f>
        <v>0</v>
      </c>
      <c r="AQ462" s="40">
        <f t="shared" si="68"/>
        <v>0</v>
      </c>
      <c r="AR462" s="40">
        <f>IF(AP462=0,0,('Дані з ДІСО'!AH462+'Дані не з ДІСО'!G462)/('Дані з ДІСО'!AE462+'Дані не з ДІСО'!E462+'Дані не з ДІСО'!G462))</f>
        <v>0</v>
      </c>
      <c r="AS462" s="29">
        <f>AQ462*(1+0.25*AR462)*Параметри!$K$51</f>
        <v>0</v>
      </c>
      <c r="AT462" s="40">
        <f>ROUNDUP('Дані з ДІСО'!AF462/Параметри!$K$70,0)</f>
        <v>0</v>
      </c>
      <c r="AU462" s="40">
        <f t="shared" si="69"/>
        <v>0</v>
      </c>
      <c r="AV462" s="40">
        <f>IF(AT462=0,0,'Дані з ДІСО'!AI462/'Дані з ДІСО'!AF462)</f>
        <v>0</v>
      </c>
      <c r="AW462" s="29">
        <f>AU462*(1+0.25*AV462)*Параметри!$K$51</f>
        <v>0</v>
      </c>
      <c r="AX462" s="40">
        <f>ROUNDUP('Дані з ДІСО'!AR462/Параметри!$K$29,0)</f>
        <v>0</v>
      </c>
      <c r="AY462" s="40">
        <f>ROUNDUP('Дані з ДІСО'!AS462/Параметри!$K$29,0)</f>
        <v>0</v>
      </c>
      <c r="AZ462" s="40">
        <f>ROUNDUP('Дані з ДІСО'!AT462/Параметри!$K$29,0)</f>
        <v>0</v>
      </c>
      <c r="BA462" s="64">
        <f>(AX462*Параметри!$K$32+AY462*Параметри!$L$32+AZ462*Параметри!$M$32)/18</f>
        <v>0</v>
      </c>
      <c r="BB462" s="29">
        <f>(BA462*Параметри!$K$51+SUM('Дані з ДІСО'!AR462:AT462)*Параметри!$K$48*Параметри!$K$20/1000)*Параметри!$K$74</f>
        <v>0</v>
      </c>
      <c r="BC462" s="40">
        <f>ROUNDUP(('Дані не з ДІСО'!I462+'Дані не з ДІСО'!K462)/Параметри!$K$26,0)</f>
        <v>0</v>
      </c>
      <c r="BD462" s="29">
        <f>BC462*Параметри!$M$36/18</f>
        <v>0</v>
      </c>
      <c r="BE462" s="40">
        <f>IF(BC462=0,0,'Дані не з ДІСО'!K462/('Дані не з ДІСО'!I462+'Дані не з ДІСО'!K462))</f>
        <v>0</v>
      </c>
      <c r="BF462" s="29">
        <f>(1+0.25*BE462)*BD462*Параметри!$K$51</f>
        <v>0</v>
      </c>
      <c r="BG462" s="40">
        <f>ROUNDUP('Дані не з ДІСО'!M462/Параметри!$K$27,0)</f>
        <v>0</v>
      </c>
      <c r="BH462" s="40">
        <f>BG462*Параметри!$M$37/18</f>
        <v>0</v>
      </c>
      <c r="BI462" s="29">
        <f>BH462*Параметри!$K$51</f>
        <v>0</v>
      </c>
      <c r="BJ462" s="29">
        <f>'Дані не з ДІСО'!N462*Параметри!$K$76</f>
        <v>0</v>
      </c>
      <c r="BK462" s="40">
        <f>ROUNDUP('Дані з ДІСО'!V462/Параметри!$K$25,0)</f>
        <v>0</v>
      </c>
      <c r="BL462" s="40">
        <f>ROUNDUP('Дані з ДІСО'!W462/Параметри!$K$25,0)</f>
        <v>0</v>
      </c>
      <c r="BM462" s="40">
        <f>ROUNDUP('Дані з ДІСО'!X462/Параметри!$K$25,0)</f>
        <v>0</v>
      </c>
      <c r="BN462" s="40">
        <f>(BK462*Параметри!$K$34+BL462*Параметри!$L$34+BM462*Параметри!$M$34)/18</f>
        <v>0</v>
      </c>
      <c r="BO462" s="40">
        <f>IF(K462=0,0,'Дані з ДІСО'!AC462/K462)</f>
        <v>0</v>
      </c>
      <c r="BP462" s="29">
        <f>(1+0.25*BO462)*BN462*Параметри!$K$51</f>
        <v>0</v>
      </c>
      <c r="BQ462" s="29">
        <f>BP462*'Коефіцієнти АТО'!U462</f>
        <v>0</v>
      </c>
      <c r="BR462" s="29">
        <f>K462*(1+0.25*BO462)*Параметри!$K$66*Параметри!$K$20/1000</f>
        <v>0</v>
      </c>
      <c r="BS462" s="29">
        <f>(1+0.25*BO462)*K462*'Коефіцієнти АТО'!S462*Параметри!$K$20/1000</f>
        <v>0</v>
      </c>
      <c r="BT462" s="29">
        <f t="shared" si="70"/>
        <v>0</v>
      </c>
      <c r="BU462" s="40">
        <f>ROUNDUP('Дані з ДІСО'!AG462/Параметри!$K$71,0)</f>
        <v>0</v>
      </c>
      <c r="BV462" s="40">
        <f t="shared" si="71"/>
        <v>0</v>
      </c>
      <c r="BW462" s="40">
        <f>IF('Дані з ДІСО'!AG462=0,0,'Дані з ДІСО'!AJ462/'Дані з ДІСО'!AG462)</f>
        <v>0</v>
      </c>
      <c r="BX462" s="29">
        <f>BV462*(1+0.25*BW462)*Параметри!$K$51</f>
        <v>0</v>
      </c>
      <c r="BY462" s="29">
        <f>ROUND(IF(Параметри!$K$77="No",CC462,CC462*Параметри!$K$78)+AG462,1)</f>
        <v>23671.5</v>
      </c>
      <c r="BZ462" s="29">
        <f>ROUND(IF(Параметри!$K$77="No",BF462,BF462*Параметри!$K$78),1)</f>
        <v>0</v>
      </c>
      <c r="CA462" s="29">
        <f>ROUND(IF(Параметри!$K$77="No",BI462,BI462*Параметри!$K$78),1)</f>
        <v>0</v>
      </c>
      <c r="CB462" s="29">
        <f>ROUND(IF(Параметри!$K$77="No",BJ462,BJ462*Параметри!$K$78),1)</f>
        <v>0</v>
      </c>
      <c r="CC462" s="29">
        <f t="shared" si="65"/>
        <v>26301.706300289286</v>
      </c>
    </row>
    <row r="463" spans="1:81">
      <c r="A463" s="9">
        <v>462</v>
      </c>
      <c r="B463" s="9" t="s">
        <v>3148</v>
      </c>
      <c r="C463" s="9" t="s">
        <v>3148</v>
      </c>
      <c r="D463" s="9" t="s">
        <v>3582</v>
      </c>
      <c r="E463" s="9" t="s">
        <v>24</v>
      </c>
      <c r="F463" s="9" t="s">
        <v>3590</v>
      </c>
      <c r="G463" s="9" t="s">
        <v>977</v>
      </c>
      <c r="H463" s="29">
        <f>SUM('Дані з ДІСО'!J463:L463)</f>
        <v>1312</v>
      </c>
      <c r="I463" s="29">
        <f>SUM('Дані з ДІСО'!G463:I463)</f>
        <v>103</v>
      </c>
      <c r="J463" s="29">
        <f>SUM('Дані з ДІСО'!P463:R463)</f>
        <v>0</v>
      </c>
      <c r="K463" s="29">
        <f>SUM('Дані з ДІСО'!V463:X463)</f>
        <v>0</v>
      </c>
      <c r="L463" s="40">
        <f>ROUNDUP('Дані з ДІСО'!J463/'Коефіцієнти АТО'!$R463,0)</f>
        <v>33</v>
      </c>
      <c r="M463" s="40">
        <f>ROUNDUP('Дані з ДІСО'!K463/'Коефіцієнти АТО'!$R463,0)</f>
        <v>42</v>
      </c>
      <c r="N463" s="40">
        <f>ROUNDUP('Дані з ДІСО'!L463/'Коефіцієнти АТО'!$R463,0)</f>
        <v>11</v>
      </c>
      <c r="O463" s="59">
        <f>(L463*Параметри!$K$32+M463*Параметри!$L$32+N463*Параметри!$M$32)/18</f>
        <v>140.16111111111113</v>
      </c>
      <c r="P463" s="41">
        <f>IF(H463=0,"",'Дані з ДІСО'!Y463/H463)</f>
        <v>1</v>
      </c>
      <c r="Q463" s="29">
        <f>IF(H463=0,"",(1+0.25*P463)*O463*Параметри!$K$51)</f>
        <v>35884.785428502393</v>
      </c>
      <c r="R463" s="29">
        <f>IF(H463=0,"",Q463*'Коефіцієнти АТО'!T463)</f>
        <v>610.04135228454072</v>
      </c>
      <c r="S463" s="29">
        <f>IF(H463=0,"",H463*(1+0.25*P463)*Параметри!$K$66*Параметри!$K$20/1000)</f>
        <v>0</v>
      </c>
      <c r="T463" s="29">
        <f>IF(H463=0,"",H463*(1+0.25*P463)*'Коефіцієнти АТО'!$S463*Параметри!$K$20/1000)</f>
        <v>8272.088341309367</v>
      </c>
      <c r="U463" s="29">
        <f t="shared" si="66"/>
        <v>44766.915122096303</v>
      </c>
      <c r="V463" s="29">
        <f t="shared" si="67"/>
        <v>44766.915122096303</v>
      </c>
      <c r="W463" s="40">
        <f>ROUNDUP('Дані з ДІСО'!P463/Параметри!$K$24,0)</f>
        <v>0</v>
      </c>
      <c r="X463" s="40">
        <f>ROUNDUP('Дані з ДІСО'!Q463/Параметри!$K$24,0)</f>
        <v>0</v>
      </c>
      <c r="Y463" s="40">
        <f>ROUNDUP('Дані з ДІСО'!R463/Параметри!$K$24,0)</f>
        <v>0</v>
      </c>
      <c r="Z463" s="59">
        <f>(W463*Параметри!$K$33+X463*Параметри!$L$33+Y463*Параметри!$M$33)/18</f>
        <v>0</v>
      </c>
      <c r="AA463" s="41">
        <f>IF(J463=0,0,'Дані з ДІСО'!AA463/J463)</f>
        <v>0</v>
      </c>
      <c r="AB463" s="29">
        <f>(1+0.25*AA463)*Z463*Параметри!$K$51</f>
        <v>0</v>
      </c>
      <c r="AC463" s="29">
        <f>AB463*'Коефіцієнти АТО'!U463</f>
        <v>0</v>
      </c>
      <c r="AD463" s="29">
        <f>J463*(1+0.25*AA463)*Параметри!$K$66*Параметри!$K$20/1000</f>
        <v>0</v>
      </c>
      <c r="AE463" s="29">
        <f>(1+0.25*AA463)*J463*'Коефіцієнти АТО'!S463*Параметри!$K$20/1000</f>
        <v>0</v>
      </c>
      <c r="AF463" s="29">
        <f t="shared" si="63"/>
        <v>0</v>
      </c>
      <c r="AG463" s="29">
        <v>0</v>
      </c>
      <c r="AH463" s="40">
        <v>0</v>
      </c>
      <c r="AI463" s="40">
        <v>1</v>
      </c>
      <c r="AJ463" s="40">
        <f t="shared" si="64"/>
        <v>1</v>
      </c>
      <c r="AK463" s="29">
        <f>(AH463+AI463)*(1+0.25*AJ463)*Параметри!$K$53</f>
        <v>224.28659462000007</v>
      </c>
      <c r="AL463" s="29">
        <f>ROUNDUP(('Дані з ДІСО'!AU463+'Дані з ДІСО'!AW463)/Параметри!$K$28,0)</f>
        <v>0</v>
      </c>
      <c r="AM463" s="64">
        <f>AL463*Параметри!$M$35/18</f>
        <v>0</v>
      </c>
      <c r="AN463" s="29">
        <f>IF(AL463=0,0,'Дані з ДІСО'!AW463/SUM('Дані з ДІСО'!AU463,'Дані з ДІСО'!AW463))</f>
        <v>0</v>
      </c>
      <c r="AO463" s="29">
        <f>(1+0.25*AN463)*AM463*Параметри!$K$51</f>
        <v>0</v>
      </c>
      <c r="AP463" s="40">
        <f>ROUNDUP(('Дані з ДІСО'!AE463+'Дані не з ДІСО'!E463+'Дані не з ДІСО'!G463)/Параметри!$K$69,0)</f>
        <v>0</v>
      </c>
      <c r="AQ463" s="40">
        <f t="shared" si="68"/>
        <v>0</v>
      </c>
      <c r="AR463" s="40">
        <f>IF(AP463=0,0,('Дані з ДІСО'!AH463+'Дані не з ДІСО'!G463)/('Дані з ДІСО'!AE463+'Дані не з ДІСО'!E463+'Дані не з ДІСО'!G463))</f>
        <v>0</v>
      </c>
      <c r="AS463" s="29">
        <f>AQ463*(1+0.25*AR463)*Параметри!$K$51</f>
        <v>0</v>
      </c>
      <c r="AT463" s="40">
        <f>ROUNDUP('Дані з ДІСО'!AF463/Параметри!$K$70,0)</f>
        <v>0</v>
      </c>
      <c r="AU463" s="40">
        <f t="shared" si="69"/>
        <v>0</v>
      </c>
      <c r="AV463" s="40">
        <f>IF(AT463=0,0,'Дані з ДІСО'!AI463/'Дані з ДІСО'!AF463)</f>
        <v>0</v>
      </c>
      <c r="AW463" s="29">
        <f>AU463*(1+0.25*AV463)*Параметри!$K$51</f>
        <v>0</v>
      </c>
      <c r="AX463" s="40">
        <f>ROUNDUP('Дані з ДІСО'!AR463/Параметри!$K$29,0)</f>
        <v>0</v>
      </c>
      <c r="AY463" s="40">
        <f>ROUNDUP('Дані з ДІСО'!AS463/Параметри!$K$29,0)</f>
        <v>0</v>
      </c>
      <c r="AZ463" s="40">
        <f>ROUNDUP('Дані з ДІСО'!AT463/Параметри!$K$29,0)</f>
        <v>0</v>
      </c>
      <c r="BA463" s="64">
        <f>(AX463*Параметри!$K$32+AY463*Параметри!$L$32+AZ463*Параметри!$M$32)/18</f>
        <v>0</v>
      </c>
      <c r="BB463" s="29">
        <f>(BA463*Параметри!$K$51+SUM('Дані з ДІСО'!AR463:AT463)*Параметри!$K$48*Параметри!$K$20/1000)*Параметри!$K$74</f>
        <v>0</v>
      </c>
      <c r="BC463" s="40">
        <f>ROUNDUP(('Дані не з ДІСО'!I463+'Дані не з ДІСО'!K463)/Параметри!$K$26,0)</f>
        <v>0</v>
      </c>
      <c r="BD463" s="29">
        <f>BC463*Параметри!$M$36/18</f>
        <v>0</v>
      </c>
      <c r="BE463" s="40">
        <f>IF(BC463=0,0,'Дані не з ДІСО'!K463/('Дані не з ДІСО'!I463+'Дані не з ДІСО'!K463))</f>
        <v>0</v>
      </c>
      <c r="BF463" s="29">
        <f>(1+0.25*BE463)*BD463*Параметри!$K$51</f>
        <v>0</v>
      </c>
      <c r="BG463" s="40">
        <f>ROUNDUP('Дані не з ДІСО'!M463/Параметри!$K$27,0)</f>
        <v>0</v>
      </c>
      <c r="BH463" s="40">
        <f>BG463*Параметри!$M$37/18</f>
        <v>0</v>
      </c>
      <c r="BI463" s="29">
        <f>BH463*Параметри!$K$51</f>
        <v>0</v>
      </c>
      <c r="BJ463" s="29">
        <f>'Дані не з ДІСО'!N463*Параметри!$K$76</f>
        <v>0</v>
      </c>
      <c r="BK463" s="40">
        <f>ROUNDUP('Дані з ДІСО'!V463/Параметри!$K$25,0)</f>
        <v>0</v>
      </c>
      <c r="BL463" s="40">
        <f>ROUNDUP('Дані з ДІСО'!W463/Параметри!$K$25,0)</f>
        <v>0</v>
      </c>
      <c r="BM463" s="40">
        <f>ROUNDUP('Дані з ДІСО'!X463/Параметри!$K$25,0)</f>
        <v>0</v>
      </c>
      <c r="BN463" s="40">
        <f>(BK463*Параметри!$K$34+BL463*Параметри!$L$34+BM463*Параметри!$M$34)/18</f>
        <v>0</v>
      </c>
      <c r="BO463" s="40">
        <f>IF(K463=0,0,'Дані з ДІСО'!AC463/K463)</f>
        <v>0</v>
      </c>
      <c r="BP463" s="29">
        <f>(1+0.25*BO463)*BN463*Параметри!$K$51</f>
        <v>0</v>
      </c>
      <c r="BQ463" s="29">
        <f>BP463*'Коефіцієнти АТО'!U463</f>
        <v>0</v>
      </c>
      <c r="BR463" s="29">
        <f>K463*(1+0.25*BO463)*Параметри!$K$66*Параметри!$K$20/1000</f>
        <v>0</v>
      </c>
      <c r="BS463" s="29">
        <f>(1+0.25*BO463)*K463*'Коефіцієнти АТО'!S463*Параметри!$K$20/1000</f>
        <v>0</v>
      </c>
      <c r="BT463" s="29">
        <f t="shared" si="70"/>
        <v>0</v>
      </c>
      <c r="BU463" s="40">
        <f>ROUNDUP('Дані з ДІСО'!AG463/Параметри!$K$71,0)</f>
        <v>0</v>
      </c>
      <c r="BV463" s="40">
        <f t="shared" si="71"/>
        <v>0</v>
      </c>
      <c r="BW463" s="40">
        <f>IF('Дані з ДІСО'!AG463=0,0,'Дані з ДІСО'!AJ463/'Дані з ДІСО'!AG463)</f>
        <v>0</v>
      </c>
      <c r="BX463" s="29">
        <f>BV463*(1+0.25*BW463)*Параметри!$K$51</f>
        <v>0</v>
      </c>
      <c r="BY463" s="29">
        <f>ROUND(IF(Параметри!$K$77="No",CC463,CC463*Параметри!$K$78)+AG463,1)</f>
        <v>40492.1</v>
      </c>
      <c r="BZ463" s="29">
        <f>ROUND(IF(Параметри!$K$77="No",BF463,BF463*Параметри!$K$78),1)</f>
        <v>0</v>
      </c>
      <c r="CA463" s="29">
        <f>ROUND(IF(Параметри!$K$77="No",BI463,BI463*Параметри!$K$78),1)</f>
        <v>0</v>
      </c>
      <c r="CB463" s="29">
        <f>ROUND(IF(Параметри!$K$77="No",BJ463,BJ463*Параметри!$K$78),1)</f>
        <v>0</v>
      </c>
      <c r="CC463" s="29">
        <f t="shared" si="65"/>
        <v>44991.201716716307</v>
      </c>
    </row>
    <row r="464" spans="1:81">
      <c r="A464" s="9">
        <v>463</v>
      </c>
      <c r="B464" s="9" t="s">
        <v>3148</v>
      </c>
      <c r="C464" s="9" t="s">
        <v>3148</v>
      </c>
      <c r="D464" s="9" t="s">
        <v>3582</v>
      </c>
      <c r="E464" s="9" t="s">
        <v>24</v>
      </c>
      <c r="F464" s="9" t="s">
        <v>3591</v>
      </c>
      <c r="G464" s="9" t="s">
        <v>979</v>
      </c>
      <c r="H464" s="29">
        <f>SUM('Дані з ДІСО'!J464:L464)</f>
        <v>921</v>
      </c>
      <c r="I464" s="29">
        <f>SUM('Дані з ДІСО'!G464:I464)</f>
        <v>63</v>
      </c>
      <c r="J464" s="29">
        <f>SUM('Дані з ДІСО'!P464:R464)</f>
        <v>0</v>
      </c>
      <c r="K464" s="29">
        <f>SUM('Дані з ДІСО'!V464:X464)</f>
        <v>0</v>
      </c>
      <c r="L464" s="40">
        <f>ROUNDUP('Дані з ДІСО'!J464/'Коефіцієнти АТО'!$R464,0)</f>
        <v>22</v>
      </c>
      <c r="M464" s="40">
        <f>ROUNDUP('Дані з ДІСО'!K464/'Коефіцієнти АТО'!$R464,0)</f>
        <v>34</v>
      </c>
      <c r="N464" s="40">
        <f>ROUNDUP('Дані з ДІСО'!L464/'Коефіцієнти АТО'!$R464,0)</f>
        <v>5</v>
      </c>
      <c r="O464" s="59">
        <f>(L464*Параметри!$K$32+M464*Параметри!$L$32+N464*Параметри!$M$32)/18</f>
        <v>99.738888888888894</v>
      </c>
      <c r="P464" s="41">
        <f>IF(H464=0,"",'Дані з ДІСО'!Y464/H464)</f>
        <v>0</v>
      </c>
      <c r="Q464" s="29">
        <f>IF(H464=0,"",(1+0.25*P464)*O464*Параметри!$K$51)</f>
        <v>20428.540260744488</v>
      </c>
      <c r="R464" s="29">
        <f>IF(H464=0,"",Q464*'Коефіцієнти АТО'!T464)</f>
        <v>347.28518443265631</v>
      </c>
      <c r="S464" s="29">
        <f>IF(H464=0,"",H464*(1+0.25*P464)*Параметри!$K$66*Параметри!$K$20/1000)</f>
        <v>0</v>
      </c>
      <c r="T464" s="29">
        <f>IF(H464=0,"",H464*(1+0.25*P464)*'Коефіцієнти АТО'!$S464*Параметри!$K$20/1000)</f>
        <v>4645.4837575280044</v>
      </c>
      <c r="U464" s="29">
        <f t="shared" si="66"/>
        <v>25421.30920270515</v>
      </c>
      <c r="V464" s="29">
        <f t="shared" si="67"/>
        <v>25421.30920270515</v>
      </c>
      <c r="W464" s="40">
        <f>ROUNDUP('Дані з ДІСО'!P464/Параметри!$K$24,0)</f>
        <v>0</v>
      </c>
      <c r="X464" s="40">
        <f>ROUNDUP('Дані з ДІСО'!Q464/Параметри!$K$24,0)</f>
        <v>0</v>
      </c>
      <c r="Y464" s="40">
        <f>ROUNDUP('Дані з ДІСО'!R464/Параметри!$K$24,0)</f>
        <v>0</v>
      </c>
      <c r="Z464" s="59">
        <f>(W464*Параметри!$K$33+X464*Параметри!$L$33+Y464*Параметри!$M$33)/18</f>
        <v>0</v>
      </c>
      <c r="AA464" s="41">
        <f>IF(J464=0,0,'Дані з ДІСО'!AA464/J464)</f>
        <v>0</v>
      </c>
      <c r="AB464" s="29">
        <f>(1+0.25*AA464)*Z464*Параметри!$K$51</f>
        <v>0</v>
      </c>
      <c r="AC464" s="29">
        <f>AB464*'Коефіцієнти АТО'!U464</f>
        <v>0</v>
      </c>
      <c r="AD464" s="29">
        <f>J464*(1+0.25*AA464)*Параметри!$K$66*Параметри!$K$20/1000</f>
        <v>0</v>
      </c>
      <c r="AE464" s="29">
        <f>(1+0.25*AA464)*J464*'Коефіцієнти АТО'!S464*Параметри!$K$20/1000</f>
        <v>0</v>
      </c>
      <c r="AF464" s="29">
        <f t="shared" si="63"/>
        <v>0</v>
      </c>
      <c r="AG464" s="29">
        <v>0</v>
      </c>
      <c r="AH464" s="40">
        <v>10</v>
      </c>
      <c r="AI464" s="40">
        <v>0</v>
      </c>
      <c r="AJ464" s="40">
        <f t="shared" si="64"/>
        <v>0</v>
      </c>
      <c r="AK464" s="29">
        <f>(AH464+AI464)*(1+0.25*AJ464)*Параметри!$K$53</f>
        <v>1794.2927569600006</v>
      </c>
      <c r="AL464" s="29">
        <f>ROUNDUP(('Дані з ДІСО'!AU464+'Дані з ДІСО'!AW464)/Параметри!$K$28,0)</f>
        <v>0</v>
      </c>
      <c r="AM464" s="64">
        <f>AL464*Параметри!$M$35/18</f>
        <v>0</v>
      </c>
      <c r="AN464" s="29">
        <f>IF(AL464=0,0,'Дані з ДІСО'!AW464/SUM('Дані з ДІСО'!AU464,'Дані з ДІСО'!AW464))</f>
        <v>0</v>
      </c>
      <c r="AO464" s="29">
        <f>(1+0.25*AN464)*AM464*Параметри!$K$51</f>
        <v>0</v>
      </c>
      <c r="AP464" s="40">
        <f>ROUNDUP(('Дані з ДІСО'!AE464+'Дані не з ДІСО'!E464+'Дані не з ДІСО'!G464)/Параметри!$K$69,0)</f>
        <v>0</v>
      </c>
      <c r="AQ464" s="40">
        <f t="shared" si="68"/>
        <v>0</v>
      </c>
      <c r="AR464" s="40">
        <f>IF(AP464=0,0,('Дані з ДІСО'!AH464+'Дані не з ДІСО'!G464)/('Дані з ДІСО'!AE464+'Дані не з ДІСО'!E464+'Дані не з ДІСО'!G464))</f>
        <v>0</v>
      </c>
      <c r="AS464" s="29">
        <f>AQ464*(1+0.25*AR464)*Параметри!$K$51</f>
        <v>0</v>
      </c>
      <c r="AT464" s="40">
        <f>ROUNDUP('Дані з ДІСО'!AF464/Параметри!$K$70,0)</f>
        <v>0</v>
      </c>
      <c r="AU464" s="40">
        <f t="shared" si="69"/>
        <v>0</v>
      </c>
      <c r="AV464" s="40">
        <f>IF(AT464=0,0,'Дані з ДІСО'!AI464/'Дані з ДІСО'!AF464)</f>
        <v>0</v>
      </c>
      <c r="AW464" s="29">
        <f>AU464*(1+0.25*AV464)*Параметри!$K$51</f>
        <v>0</v>
      </c>
      <c r="AX464" s="40">
        <f>ROUNDUP('Дані з ДІСО'!AR464/Параметри!$K$29,0)</f>
        <v>0</v>
      </c>
      <c r="AY464" s="40">
        <f>ROUNDUP('Дані з ДІСО'!AS464/Параметри!$K$29,0)</f>
        <v>0</v>
      </c>
      <c r="AZ464" s="40">
        <f>ROUNDUP('Дані з ДІСО'!AT464/Параметри!$K$29,0)</f>
        <v>0</v>
      </c>
      <c r="BA464" s="64">
        <f>(AX464*Параметри!$K$32+AY464*Параметри!$L$32+AZ464*Параметри!$M$32)/18</f>
        <v>0</v>
      </c>
      <c r="BB464" s="29">
        <f>(BA464*Параметри!$K$51+SUM('Дані з ДІСО'!AR464:AT464)*Параметри!$K$48*Параметри!$K$20/1000)*Параметри!$K$74</f>
        <v>0</v>
      </c>
      <c r="BC464" s="40">
        <f>ROUNDUP(('Дані не з ДІСО'!I464+'Дані не з ДІСО'!K464)/Параметри!$K$26,0)</f>
        <v>0</v>
      </c>
      <c r="BD464" s="29">
        <f>BC464*Параметри!$M$36/18</f>
        <v>0</v>
      </c>
      <c r="BE464" s="40">
        <f>IF(BC464=0,0,'Дані не з ДІСО'!K464/('Дані не з ДІСО'!I464+'Дані не з ДІСО'!K464))</f>
        <v>0</v>
      </c>
      <c r="BF464" s="29">
        <f>(1+0.25*BE464)*BD464*Параметри!$K$51</f>
        <v>0</v>
      </c>
      <c r="BG464" s="40">
        <f>ROUNDUP('Дані не з ДІСО'!M464/Параметри!$K$27,0)</f>
        <v>0</v>
      </c>
      <c r="BH464" s="40">
        <f>BG464*Параметри!$M$37/18</f>
        <v>0</v>
      </c>
      <c r="BI464" s="29">
        <f>BH464*Параметри!$K$51</f>
        <v>0</v>
      </c>
      <c r="BJ464" s="29">
        <f>'Дані не з ДІСО'!N464*Параметри!$K$76</f>
        <v>0</v>
      </c>
      <c r="BK464" s="40">
        <f>ROUNDUP('Дані з ДІСО'!V464/Параметри!$K$25,0)</f>
        <v>0</v>
      </c>
      <c r="BL464" s="40">
        <f>ROUNDUP('Дані з ДІСО'!W464/Параметри!$K$25,0)</f>
        <v>0</v>
      </c>
      <c r="BM464" s="40">
        <f>ROUNDUP('Дані з ДІСО'!X464/Параметри!$K$25,0)</f>
        <v>0</v>
      </c>
      <c r="BN464" s="40">
        <f>(BK464*Параметри!$K$34+BL464*Параметри!$L$34+BM464*Параметри!$M$34)/18</f>
        <v>0</v>
      </c>
      <c r="BO464" s="40">
        <f>IF(K464=0,0,'Дані з ДІСО'!AC464/K464)</f>
        <v>0</v>
      </c>
      <c r="BP464" s="29">
        <f>(1+0.25*BO464)*BN464*Параметри!$K$51</f>
        <v>0</v>
      </c>
      <c r="BQ464" s="29">
        <f>BP464*'Коефіцієнти АТО'!U464</f>
        <v>0</v>
      </c>
      <c r="BR464" s="29">
        <f>K464*(1+0.25*BO464)*Параметри!$K$66*Параметри!$K$20/1000</f>
        <v>0</v>
      </c>
      <c r="BS464" s="29">
        <f>(1+0.25*BO464)*K464*'Коефіцієнти АТО'!S464*Параметри!$K$20/1000</f>
        <v>0</v>
      </c>
      <c r="BT464" s="29">
        <f t="shared" si="70"/>
        <v>0</v>
      </c>
      <c r="BU464" s="40">
        <f>ROUNDUP('Дані з ДІСО'!AG464/Параметри!$K$71,0)</f>
        <v>0</v>
      </c>
      <c r="BV464" s="40">
        <f t="shared" si="71"/>
        <v>0</v>
      </c>
      <c r="BW464" s="40">
        <f>IF('Дані з ДІСО'!AG464=0,0,'Дані з ДІСО'!AJ464/'Дані з ДІСО'!AG464)</f>
        <v>0</v>
      </c>
      <c r="BX464" s="29">
        <f>BV464*(1+0.25*BW464)*Параметри!$K$51</f>
        <v>0</v>
      </c>
      <c r="BY464" s="29">
        <f>ROUND(IF(Параметри!$K$77="No",CC464,CC464*Параметри!$K$78)+AG464,1)</f>
        <v>24494</v>
      </c>
      <c r="BZ464" s="29">
        <f>ROUND(IF(Параметри!$K$77="No",BF464,BF464*Параметри!$K$78),1)</f>
        <v>0</v>
      </c>
      <c r="CA464" s="29">
        <f>ROUND(IF(Параметри!$K$77="No",BI464,BI464*Параметри!$K$78),1)</f>
        <v>0</v>
      </c>
      <c r="CB464" s="29">
        <f>ROUND(IF(Параметри!$K$77="No",BJ464,BJ464*Параметри!$K$78),1)</f>
        <v>0</v>
      </c>
      <c r="CC464" s="29">
        <f t="shared" si="65"/>
        <v>27215.601959665149</v>
      </c>
    </row>
    <row r="465" spans="1:81">
      <c r="A465" s="9">
        <v>464</v>
      </c>
      <c r="B465" s="9" t="s">
        <v>3148</v>
      </c>
      <c r="C465" s="9" t="s">
        <v>3148</v>
      </c>
      <c r="D465" s="9" t="s">
        <v>3582</v>
      </c>
      <c r="E465" s="9" t="s">
        <v>24</v>
      </c>
      <c r="F465" s="9" t="s">
        <v>3592</v>
      </c>
      <c r="G465" s="9" t="s">
        <v>981</v>
      </c>
      <c r="H465" s="29">
        <f>SUM('Дані з ДІСО'!J465:L465)</f>
        <v>1471.5</v>
      </c>
      <c r="I465" s="29">
        <f>SUM('Дані з ДІСО'!G465:I465)</f>
        <v>71</v>
      </c>
      <c r="J465" s="29">
        <f>SUM('Дані з ДІСО'!P465:R465)</f>
        <v>0</v>
      </c>
      <c r="K465" s="29">
        <f>SUM('Дані з ДІСО'!V465:X465)</f>
        <v>0</v>
      </c>
      <c r="L465" s="40">
        <f>ROUNDUP('Дані з ДІСО'!J465/'Коефіцієнти АТО'!$R465,0)</f>
        <v>33</v>
      </c>
      <c r="M465" s="40">
        <f>ROUNDUP('Дані з ДІСО'!K465/'Коефіцієнти АТО'!$R465,0)</f>
        <v>41</v>
      </c>
      <c r="N465" s="40">
        <f>ROUNDUP('Дані з ДІСО'!L465/'Коефіцієнти АТО'!$R465,0)</f>
        <v>10</v>
      </c>
      <c r="O465" s="59">
        <f>(L465*Параметри!$K$32+M465*Параметри!$L$32+N465*Параметри!$M$32)/18</f>
        <v>136.37222222222221</v>
      </c>
      <c r="P465" s="41">
        <f>IF(H465=0,"",'Дані з ДІСО'!Y465/H465)</f>
        <v>0.14339109751953788</v>
      </c>
      <c r="Q465" s="29">
        <f>IF(H465=0,"",(1+0.25*P465)*O465*Параметри!$K$51)</f>
        <v>28933.079731289883</v>
      </c>
      <c r="R465" s="29">
        <f>IF(H465=0,"",Q465*'Коефіцієнти АТО'!T465)</f>
        <v>491.86235543192805</v>
      </c>
      <c r="S465" s="29">
        <f>IF(H465=0,"",H465*(1+0.25*P465)*Параметри!$K$66*Параметри!$K$20/1000)</f>
        <v>0</v>
      </c>
      <c r="T465" s="29">
        <f>IF(H465=0,"",H465*(1+0.25*P465)*'Коефіцієнти АТО'!$S465*Параметри!$K$20/1000)</f>
        <v>7688.2503989273191</v>
      </c>
      <c r="U465" s="29">
        <f t="shared" si="66"/>
        <v>37113.192485649131</v>
      </c>
      <c r="V465" s="29">
        <f t="shared" si="67"/>
        <v>37113.192485649131</v>
      </c>
      <c r="W465" s="40">
        <f>ROUNDUP('Дані з ДІСО'!P465/Параметри!$K$24,0)</f>
        <v>0</v>
      </c>
      <c r="X465" s="40">
        <f>ROUNDUP('Дані з ДІСО'!Q465/Параметри!$K$24,0)</f>
        <v>0</v>
      </c>
      <c r="Y465" s="40">
        <f>ROUNDUP('Дані з ДІСО'!R465/Параметри!$K$24,0)</f>
        <v>0</v>
      </c>
      <c r="Z465" s="59">
        <f>(W465*Параметри!$K$33+X465*Параметри!$L$33+Y465*Параметри!$M$33)/18</f>
        <v>0</v>
      </c>
      <c r="AA465" s="41">
        <f>IF(J465=0,0,'Дані з ДІСО'!AA465/J465)</f>
        <v>0</v>
      </c>
      <c r="AB465" s="29">
        <f>(1+0.25*AA465)*Z465*Параметри!$K$51</f>
        <v>0</v>
      </c>
      <c r="AC465" s="29">
        <f>AB465*'Коефіцієнти АТО'!U465</f>
        <v>0</v>
      </c>
      <c r="AD465" s="29">
        <f>J465*(1+0.25*AA465)*Параметри!$K$66*Параметри!$K$20/1000</f>
        <v>0</v>
      </c>
      <c r="AE465" s="29">
        <f>(1+0.25*AA465)*J465*'Коефіцієнти АТО'!S465*Параметри!$K$20/1000</f>
        <v>0</v>
      </c>
      <c r="AF465" s="29">
        <f t="shared" si="63"/>
        <v>0</v>
      </c>
      <c r="AG465" s="29">
        <v>0</v>
      </c>
      <c r="AH465" s="40">
        <v>8</v>
      </c>
      <c r="AI465" s="40">
        <v>0</v>
      </c>
      <c r="AJ465" s="40">
        <f t="shared" si="64"/>
        <v>0</v>
      </c>
      <c r="AK465" s="29">
        <f>(AH465+AI465)*(1+0.25*AJ465)*Параметри!$K$53</f>
        <v>1435.4342055680004</v>
      </c>
      <c r="AL465" s="29">
        <f>ROUNDUP(('Дані з ДІСО'!AU465+'Дані з ДІСО'!AW465)/Параметри!$K$28,0)</f>
        <v>0</v>
      </c>
      <c r="AM465" s="64">
        <f>AL465*Параметри!$M$35/18</f>
        <v>0</v>
      </c>
      <c r="AN465" s="29">
        <f>IF(AL465=0,0,'Дані з ДІСО'!AW465/SUM('Дані з ДІСО'!AU465,'Дані з ДІСО'!AW465))</f>
        <v>0</v>
      </c>
      <c r="AO465" s="29">
        <f>(1+0.25*AN465)*AM465*Параметри!$K$51</f>
        <v>0</v>
      </c>
      <c r="AP465" s="40">
        <f>ROUNDUP(('Дані з ДІСО'!AE465+'Дані не з ДІСО'!E465+'Дані не з ДІСО'!G465)/Параметри!$K$69,0)</f>
        <v>0</v>
      </c>
      <c r="AQ465" s="40">
        <f t="shared" si="68"/>
        <v>0</v>
      </c>
      <c r="AR465" s="40">
        <f>IF(AP465=0,0,('Дані з ДІСО'!AH465+'Дані не з ДІСО'!G465)/('Дані з ДІСО'!AE465+'Дані не з ДІСО'!E465+'Дані не з ДІСО'!G465))</f>
        <v>0</v>
      </c>
      <c r="AS465" s="29">
        <f>AQ465*(1+0.25*AR465)*Параметри!$K$51</f>
        <v>0</v>
      </c>
      <c r="AT465" s="40">
        <f>ROUNDUP('Дані з ДІСО'!AF465/Параметри!$K$70,0)</f>
        <v>0</v>
      </c>
      <c r="AU465" s="40">
        <f t="shared" si="69"/>
        <v>0</v>
      </c>
      <c r="AV465" s="40">
        <f>IF(AT465=0,0,'Дані з ДІСО'!AI465/'Дані з ДІСО'!AF465)</f>
        <v>0</v>
      </c>
      <c r="AW465" s="29">
        <f>AU465*(1+0.25*AV465)*Параметри!$K$51</f>
        <v>0</v>
      </c>
      <c r="AX465" s="40">
        <f>ROUNDUP('Дані з ДІСО'!AR465/Параметри!$K$29,0)</f>
        <v>0</v>
      </c>
      <c r="AY465" s="40">
        <f>ROUNDUP('Дані з ДІСО'!AS465/Параметри!$K$29,0)</f>
        <v>0</v>
      </c>
      <c r="AZ465" s="40">
        <f>ROUNDUP('Дані з ДІСО'!AT465/Параметри!$K$29,0)</f>
        <v>0</v>
      </c>
      <c r="BA465" s="64">
        <f>(AX465*Параметри!$K$32+AY465*Параметри!$L$32+AZ465*Параметри!$M$32)/18</f>
        <v>0</v>
      </c>
      <c r="BB465" s="29">
        <f>(BA465*Параметри!$K$51+SUM('Дані з ДІСО'!AR465:AT465)*Параметри!$K$48*Параметри!$K$20/1000)*Параметри!$K$74</f>
        <v>0</v>
      </c>
      <c r="BC465" s="40">
        <f>ROUNDUP(('Дані не з ДІСО'!I465+'Дані не з ДІСО'!K465)/Параметри!$K$26,0)</f>
        <v>0</v>
      </c>
      <c r="BD465" s="29">
        <f>BC465*Параметри!$M$36/18</f>
        <v>0</v>
      </c>
      <c r="BE465" s="40">
        <f>IF(BC465=0,0,'Дані не з ДІСО'!K465/('Дані не з ДІСО'!I465+'Дані не з ДІСО'!K465))</f>
        <v>0</v>
      </c>
      <c r="BF465" s="29">
        <f>(1+0.25*BE465)*BD465*Параметри!$K$51</f>
        <v>0</v>
      </c>
      <c r="BG465" s="40">
        <f>ROUNDUP('Дані не з ДІСО'!M465/Параметри!$K$27,0)</f>
        <v>0</v>
      </c>
      <c r="BH465" s="40">
        <f>BG465*Параметри!$M$37/18</f>
        <v>0</v>
      </c>
      <c r="BI465" s="29">
        <f>BH465*Параметри!$K$51</f>
        <v>0</v>
      </c>
      <c r="BJ465" s="29">
        <f>'Дані не з ДІСО'!N465*Параметри!$K$76</f>
        <v>0</v>
      </c>
      <c r="BK465" s="40">
        <f>ROUNDUP('Дані з ДІСО'!V465/Параметри!$K$25,0)</f>
        <v>0</v>
      </c>
      <c r="BL465" s="40">
        <f>ROUNDUP('Дані з ДІСО'!W465/Параметри!$K$25,0)</f>
        <v>0</v>
      </c>
      <c r="BM465" s="40">
        <f>ROUNDUP('Дані з ДІСО'!X465/Параметри!$K$25,0)</f>
        <v>0</v>
      </c>
      <c r="BN465" s="40">
        <f>(BK465*Параметри!$K$34+BL465*Параметри!$L$34+BM465*Параметри!$M$34)/18</f>
        <v>0</v>
      </c>
      <c r="BO465" s="40">
        <f>IF(K465=0,0,'Дані з ДІСО'!AC465/K465)</f>
        <v>0</v>
      </c>
      <c r="BP465" s="29">
        <f>(1+0.25*BO465)*BN465*Параметри!$K$51</f>
        <v>0</v>
      </c>
      <c r="BQ465" s="29">
        <f>BP465*'Коефіцієнти АТО'!U465</f>
        <v>0</v>
      </c>
      <c r="BR465" s="29">
        <f>K465*(1+0.25*BO465)*Параметри!$K$66*Параметри!$K$20/1000</f>
        <v>0</v>
      </c>
      <c r="BS465" s="29">
        <f>(1+0.25*BO465)*K465*'Коефіцієнти АТО'!S465*Параметри!$K$20/1000</f>
        <v>0</v>
      </c>
      <c r="BT465" s="29">
        <f t="shared" si="70"/>
        <v>0</v>
      </c>
      <c r="BU465" s="40">
        <f>ROUNDUP('Дані з ДІСО'!AG465/Параметри!$K$71,0)</f>
        <v>0</v>
      </c>
      <c r="BV465" s="40">
        <f t="shared" si="71"/>
        <v>0</v>
      </c>
      <c r="BW465" s="40">
        <f>IF('Дані з ДІСО'!AG465=0,0,'Дані з ДІСО'!AJ465/'Дані з ДІСО'!AG465)</f>
        <v>0</v>
      </c>
      <c r="BX465" s="29">
        <f>BV465*(1+0.25*BW465)*Параметри!$K$51</f>
        <v>0</v>
      </c>
      <c r="BY465" s="29">
        <f>ROUND(IF(Параметри!$K$77="No",CC465,CC465*Параметри!$K$78)+AG465,1)</f>
        <v>34693.800000000003</v>
      </c>
      <c r="BZ465" s="29">
        <f>ROUND(IF(Параметри!$K$77="No",BF465,BF465*Параметри!$K$78),1)</f>
        <v>0</v>
      </c>
      <c r="CA465" s="29">
        <f>ROUND(IF(Параметри!$K$77="No",BI465,BI465*Параметри!$K$78),1)</f>
        <v>0</v>
      </c>
      <c r="CB465" s="29">
        <f>ROUND(IF(Параметри!$K$77="No",BJ465,BJ465*Параметри!$K$78),1)</f>
        <v>0</v>
      </c>
      <c r="CC465" s="29">
        <f t="shared" si="65"/>
        <v>38548.626691217134</v>
      </c>
    </row>
    <row r="466" spans="1:81">
      <c r="A466" s="9">
        <v>465</v>
      </c>
      <c r="B466" s="9" t="s">
        <v>3148</v>
      </c>
      <c r="C466" s="9" t="s">
        <v>3148</v>
      </c>
      <c r="D466" s="9" t="s">
        <v>3582</v>
      </c>
      <c r="E466" s="9" t="s">
        <v>24</v>
      </c>
      <c r="F466" s="9" t="s">
        <v>3593</v>
      </c>
      <c r="G466" s="9" t="s">
        <v>983</v>
      </c>
      <c r="H466" s="29">
        <f>SUM('Дані з ДІСО'!J466:L466)</f>
        <v>1114</v>
      </c>
      <c r="I466" s="29">
        <f>SUM('Дані з ДІСО'!G466:I466)</f>
        <v>57</v>
      </c>
      <c r="J466" s="29">
        <f>SUM('Дані з ДІСО'!P466:R466)</f>
        <v>0</v>
      </c>
      <c r="K466" s="29">
        <f>SUM('Дані з ДІСО'!V466:X466)</f>
        <v>0</v>
      </c>
      <c r="L466" s="40">
        <f>ROUNDUP('Дані з ДІСО'!J466/'Коефіцієнти АТО'!$R466,0)</f>
        <v>29</v>
      </c>
      <c r="M466" s="40">
        <f>ROUNDUP('Дані з ДІСО'!K466/'Коефіцієнти АТО'!$R466,0)</f>
        <v>39</v>
      </c>
      <c r="N466" s="40">
        <f>ROUNDUP('Дані з ДІСО'!L466/'Коефіцієнти АТО'!$R466,0)</f>
        <v>6</v>
      </c>
      <c r="O466" s="59">
        <f>(L466*Параметри!$K$32+M466*Параметри!$L$32+N466*Параметри!$M$32)/18</f>
        <v>119.73888888888889</v>
      </c>
      <c r="P466" s="41">
        <f>IF(H466=0,"",'Дані з ДІСО'!Y466/H466)</f>
        <v>0</v>
      </c>
      <c r="Q466" s="29">
        <f>IF(H466=0,"",(1+0.25*P466)*O466*Параметри!$K$51)</f>
        <v>24524.944479464488</v>
      </c>
      <c r="R466" s="29">
        <f>IF(H466=0,"",Q466*'Коефіцієнти АТО'!T466)</f>
        <v>416.92405615089632</v>
      </c>
      <c r="S466" s="29">
        <f>IF(H466=0,"",H466*(1+0.25*P466)*Параметри!$K$66*Параметри!$K$20/1000)</f>
        <v>0</v>
      </c>
      <c r="T466" s="29">
        <f>IF(H466=0,"",H466*(1+0.25*P466)*'Коефіцієнти АТО'!$S466*Параметри!$K$20/1000)</f>
        <v>5618.9673245235581</v>
      </c>
      <c r="U466" s="29">
        <f t="shared" si="66"/>
        <v>30560.835860138941</v>
      </c>
      <c r="V466" s="29">
        <f t="shared" si="67"/>
        <v>30560.835860138941</v>
      </c>
      <c r="W466" s="40">
        <f>ROUNDUP('Дані з ДІСО'!P466/Параметри!$K$24,0)</f>
        <v>0</v>
      </c>
      <c r="X466" s="40">
        <f>ROUNDUP('Дані з ДІСО'!Q466/Параметри!$K$24,0)</f>
        <v>0</v>
      </c>
      <c r="Y466" s="40">
        <f>ROUNDUP('Дані з ДІСО'!R466/Параметри!$K$24,0)</f>
        <v>0</v>
      </c>
      <c r="Z466" s="59">
        <f>(W466*Параметри!$K$33+X466*Параметри!$L$33+Y466*Параметри!$M$33)/18</f>
        <v>0</v>
      </c>
      <c r="AA466" s="41">
        <f>IF(J466=0,0,'Дані з ДІСО'!AA466/J466)</f>
        <v>0</v>
      </c>
      <c r="AB466" s="29">
        <f>(1+0.25*AA466)*Z466*Параметри!$K$51</f>
        <v>0</v>
      </c>
      <c r="AC466" s="29">
        <f>AB466*'Коефіцієнти АТО'!U466</f>
        <v>0</v>
      </c>
      <c r="AD466" s="29">
        <f>J466*(1+0.25*AA466)*Параметри!$K$66*Параметри!$K$20/1000</f>
        <v>0</v>
      </c>
      <c r="AE466" s="29">
        <f>(1+0.25*AA466)*J466*'Коефіцієнти АТО'!S466*Параметри!$K$20/1000</f>
        <v>0</v>
      </c>
      <c r="AF466" s="29">
        <f t="shared" si="63"/>
        <v>0</v>
      </c>
      <c r="AG466" s="29">
        <v>0</v>
      </c>
      <c r="AH466" s="40">
        <v>13</v>
      </c>
      <c r="AI466" s="40">
        <v>0</v>
      </c>
      <c r="AJ466" s="40">
        <f t="shared" si="64"/>
        <v>0</v>
      </c>
      <c r="AK466" s="29">
        <f>(AH466+AI466)*(1+0.25*AJ466)*Параметри!$K$53</f>
        <v>2332.5805840480007</v>
      </c>
      <c r="AL466" s="29">
        <f>ROUNDUP(('Дані з ДІСО'!AU466+'Дані з ДІСО'!AW466)/Параметри!$K$28,0)</f>
        <v>0</v>
      </c>
      <c r="AM466" s="64">
        <f>AL466*Параметри!$M$35/18</f>
        <v>0</v>
      </c>
      <c r="AN466" s="29">
        <f>IF(AL466=0,0,'Дані з ДІСО'!AW466/SUM('Дані з ДІСО'!AU466,'Дані з ДІСО'!AW466))</f>
        <v>0</v>
      </c>
      <c r="AO466" s="29">
        <f>(1+0.25*AN466)*AM466*Параметри!$K$51</f>
        <v>0</v>
      </c>
      <c r="AP466" s="40">
        <f>ROUNDUP(('Дані з ДІСО'!AE466+'Дані не з ДІСО'!E466+'Дані не з ДІСО'!G466)/Параметри!$K$69,0)</f>
        <v>0</v>
      </c>
      <c r="AQ466" s="40">
        <f t="shared" si="68"/>
        <v>0</v>
      </c>
      <c r="AR466" s="40">
        <f>IF(AP466=0,0,('Дані з ДІСО'!AH466+'Дані не з ДІСО'!G466)/('Дані з ДІСО'!AE466+'Дані не з ДІСО'!E466+'Дані не з ДІСО'!G466))</f>
        <v>0</v>
      </c>
      <c r="AS466" s="29">
        <f>AQ466*(1+0.25*AR466)*Параметри!$K$51</f>
        <v>0</v>
      </c>
      <c r="AT466" s="40">
        <f>ROUNDUP('Дані з ДІСО'!AF466/Параметри!$K$70,0)</f>
        <v>0</v>
      </c>
      <c r="AU466" s="40">
        <f t="shared" si="69"/>
        <v>0</v>
      </c>
      <c r="AV466" s="40">
        <f>IF(AT466=0,0,'Дані з ДІСО'!AI466/'Дані з ДІСО'!AF466)</f>
        <v>0</v>
      </c>
      <c r="AW466" s="29">
        <f>AU466*(1+0.25*AV466)*Параметри!$K$51</f>
        <v>0</v>
      </c>
      <c r="AX466" s="40">
        <f>ROUNDUP('Дані з ДІСО'!AR466/Параметри!$K$29,0)</f>
        <v>0</v>
      </c>
      <c r="AY466" s="40">
        <f>ROUNDUP('Дані з ДІСО'!AS466/Параметри!$K$29,0)</f>
        <v>0</v>
      </c>
      <c r="AZ466" s="40">
        <f>ROUNDUP('Дані з ДІСО'!AT466/Параметри!$K$29,0)</f>
        <v>0</v>
      </c>
      <c r="BA466" s="64">
        <f>(AX466*Параметри!$K$32+AY466*Параметри!$L$32+AZ466*Параметри!$M$32)/18</f>
        <v>0</v>
      </c>
      <c r="BB466" s="29">
        <f>(BA466*Параметри!$K$51+SUM('Дані з ДІСО'!AR466:AT466)*Параметри!$K$48*Параметри!$K$20/1000)*Параметри!$K$74</f>
        <v>0</v>
      </c>
      <c r="BC466" s="40">
        <f>ROUNDUP(('Дані не з ДІСО'!I466+'Дані не з ДІСО'!K466)/Параметри!$K$26,0)</f>
        <v>0</v>
      </c>
      <c r="BD466" s="29">
        <f>BC466*Параметри!$M$36/18</f>
        <v>0</v>
      </c>
      <c r="BE466" s="40">
        <f>IF(BC466=0,0,'Дані не з ДІСО'!K466/('Дані не з ДІСО'!I466+'Дані не з ДІСО'!K466))</f>
        <v>0</v>
      </c>
      <c r="BF466" s="29">
        <f>(1+0.25*BE466)*BD466*Параметри!$K$51</f>
        <v>0</v>
      </c>
      <c r="BG466" s="40">
        <f>ROUNDUP('Дані не з ДІСО'!M466/Параметри!$K$27,0)</f>
        <v>0</v>
      </c>
      <c r="BH466" s="40">
        <f>BG466*Параметри!$M$37/18</f>
        <v>0</v>
      </c>
      <c r="BI466" s="29">
        <f>BH466*Параметри!$K$51</f>
        <v>0</v>
      </c>
      <c r="BJ466" s="29">
        <f>'Дані не з ДІСО'!N466*Параметри!$K$76</f>
        <v>0</v>
      </c>
      <c r="BK466" s="40">
        <f>ROUNDUP('Дані з ДІСО'!V466/Параметри!$K$25,0)</f>
        <v>0</v>
      </c>
      <c r="BL466" s="40">
        <f>ROUNDUP('Дані з ДІСО'!W466/Параметри!$K$25,0)</f>
        <v>0</v>
      </c>
      <c r="BM466" s="40">
        <f>ROUNDUP('Дані з ДІСО'!X466/Параметри!$K$25,0)</f>
        <v>0</v>
      </c>
      <c r="BN466" s="40">
        <f>(BK466*Параметри!$K$34+BL466*Параметри!$L$34+BM466*Параметри!$M$34)/18</f>
        <v>0</v>
      </c>
      <c r="BO466" s="40">
        <f>IF(K466=0,0,'Дані з ДІСО'!AC466/K466)</f>
        <v>0</v>
      </c>
      <c r="BP466" s="29">
        <f>(1+0.25*BO466)*BN466*Параметри!$K$51</f>
        <v>0</v>
      </c>
      <c r="BQ466" s="29">
        <f>BP466*'Коефіцієнти АТО'!U466</f>
        <v>0</v>
      </c>
      <c r="BR466" s="29">
        <f>K466*(1+0.25*BO466)*Параметри!$K$66*Параметри!$K$20/1000</f>
        <v>0</v>
      </c>
      <c r="BS466" s="29">
        <f>(1+0.25*BO466)*K466*'Коефіцієнти АТО'!S466*Параметри!$K$20/1000</f>
        <v>0</v>
      </c>
      <c r="BT466" s="29">
        <f t="shared" si="70"/>
        <v>0</v>
      </c>
      <c r="BU466" s="40">
        <f>ROUNDUP('Дані з ДІСО'!AG466/Параметри!$K$71,0)</f>
        <v>0</v>
      </c>
      <c r="BV466" s="40">
        <f t="shared" si="71"/>
        <v>0</v>
      </c>
      <c r="BW466" s="40">
        <f>IF('Дані з ДІСО'!AG466=0,0,'Дані з ДІСО'!AJ466/'Дані з ДІСО'!AG466)</f>
        <v>0</v>
      </c>
      <c r="BX466" s="29">
        <f>BV466*(1+0.25*BW466)*Параметри!$K$51</f>
        <v>0</v>
      </c>
      <c r="BY466" s="29">
        <f>ROUND(IF(Параметри!$K$77="No",CC466,CC466*Параметри!$K$78)+AG466,1)</f>
        <v>29604.1</v>
      </c>
      <c r="BZ466" s="29">
        <f>ROUND(IF(Параметри!$K$77="No",BF466,BF466*Параметри!$K$78),1)</f>
        <v>0</v>
      </c>
      <c r="CA466" s="29">
        <f>ROUND(IF(Параметри!$K$77="No",BI466,BI466*Параметри!$K$78),1)</f>
        <v>0</v>
      </c>
      <c r="CB466" s="29">
        <f>ROUND(IF(Параметри!$K$77="No",BJ466,BJ466*Параметри!$K$78),1)</f>
        <v>0</v>
      </c>
      <c r="CC466" s="29">
        <f t="shared" si="65"/>
        <v>32893.416444186943</v>
      </c>
    </row>
    <row r="467" spans="1:81">
      <c r="A467" s="9">
        <v>466</v>
      </c>
      <c r="B467" s="9" t="s">
        <v>3148</v>
      </c>
      <c r="C467" s="9" t="s">
        <v>3148</v>
      </c>
      <c r="D467" s="9" t="s">
        <v>3582</v>
      </c>
      <c r="E467" s="9" t="s">
        <v>24</v>
      </c>
      <c r="F467" s="9" t="s">
        <v>3594</v>
      </c>
      <c r="G467" s="9" t="s">
        <v>985</v>
      </c>
      <c r="H467" s="29">
        <f>SUM('Дані з ДІСО'!J467:L467)</f>
        <v>1234.5</v>
      </c>
      <c r="I467" s="29">
        <f>SUM('Дані з ДІСО'!G467:I467)</f>
        <v>110</v>
      </c>
      <c r="J467" s="29">
        <f>SUM('Дані з ДІСО'!P467:R467)</f>
        <v>0</v>
      </c>
      <c r="K467" s="29">
        <f>SUM('Дані з ДІСО'!V467:X467)</f>
        <v>0</v>
      </c>
      <c r="L467" s="40">
        <f>ROUNDUP('Дані з ДІСО'!J467/'Коефіцієнти АТО'!$R467,0)</f>
        <v>37</v>
      </c>
      <c r="M467" s="40">
        <f>ROUNDUP('Дані з ДІСО'!K467/'Коефіцієнти АТО'!$R467,0)</f>
        <v>44</v>
      </c>
      <c r="N467" s="40">
        <f>ROUNDUP('Дані з ДІСО'!L467/'Коефіцієнти АТО'!$R467,0)</f>
        <v>8</v>
      </c>
      <c r="O467" s="59">
        <f>(L467*Параметри!$K$32+M467*Параметри!$L$32+N467*Параметри!$M$32)/18</f>
        <v>142.98888888888891</v>
      </c>
      <c r="P467" s="41">
        <f>IF(H467=0,"",'Дані з ДІСО'!Y467/H467)</f>
        <v>0</v>
      </c>
      <c r="Q467" s="29">
        <f>IF(H467=0,"",(1+0.25*P467)*O467*Параметри!$K$51)</f>
        <v>29287.014383726491</v>
      </c>
      <c r="R467" s="29">
        <f>IF(H467=0,"",Q467*'Коефіцієнти АТО'!T467)</f>
        <v>497.87924452335039</v>
      </c>
      <c r="S467" s="29">
        <f>IF(H467=0,"",H467*(1+0.25*P467)*Параметри!$K$66*Параметри!$K$20/1000)</f>
        <v>0</v>
      </c>
      <c r="T467" s="29">
        <f>IF(H467=0,"",H467*(1+0.25*P467)*'Коефіцієнти АТО'!$S467*Параметри!$K$20/1000)</f>
        <v>6226.7640593575697</v>
      </c>
      <c r="U467" s="29">
        <f t="shared" si="66"/>
        <v>36011.65768760741</v>
      </c>
      <c r="V467" s="29">
        <f t="shared" si="67"/>
        <v>36011.65768760741</v>
      </c>
      <c r="W467" s="40">
        <f>ROUNDUP('Дані з ДІСО'!P467/Параметри!$K$24,0)</f>
        <v>0</v>
      </c>
      <c r="X467" s="40">
        <f>ROUNDUP('Дані з ДІСО'!Q467/Параметри!$K$24,0)</f>
        <v>0</v>
      </c>
      <c r="Y467" s="40">
        <f>ROUNDUP('Дані з ДІСО'!R467/Параметри!$K$24,0)</f>
        <v>0</v>
      </c>
      <c r="Z467" s="59">
        <f>(W467*Параметри!$K$33+X467*Параметри!$L$33+Y467*Параметри!$M$33)/18</f>
        <v>0</v>
      </c>
      <c r="AA467" s="41">
        <f>IF(J467=0,0,'Дані з ДІСО'!AA467/J467)</f>
        <v>0</v>
      </c>
      <c r="AB467" s="29">
        <f>(1+0.25*AA467)*Z467*Параметри!$K$51</f>
        <v>0</v>
      </c>
      <c r="AC467" s="29">
        <f>AB467*'Коефіцієнти АТО'!U467</f>
        <v>0</v>
      </c>
      <c r="AD467" s="29">
        <f>J467*(1+0.25*AA467)*Параметри!$K$66*Параметри!$K$20/1000</f>
        <v>0</v>
      </c>
      <c r="AE467" s="29">
        <f>(1+0.25*AA467)*J467*'Коефіцієнти АТО'!S467*Параметри!$K$20/1000</f>
        <v>0</v>
      </c>
      <c r="AF467" s="29">
        <f t="shared" si="63"/>
        <v>0</v>
      </c>
      <c r="AG467" s="29">
        <v>0</v>
      </c>
      <c r="AH467" s="40">
        <v>6</v>
      </c>
      <c r="AI467" s="40">
        <v>0</v>
      </c>
      <c r="AJ467" s="40">
        <f t="shared" si="64"/>
        <v>0</v>
      </c>
      <c r="AK467" s="29">
        <f>(AH467+AI467)*(1+0.25*AJ467)*Параметри!$K$53</f>
        <v>1076.5756541760002</v>
      </c>
      <c r="AL467" s="29">
        <f>ROUNDUP(('Дані з ДІСО'!AU467+'Дані з ДІСО'!AW467)/Параметри!$K$28,0)</f>
        <v>0</v>
      </c>
      <c r="AM467" s="64">
        <f>AL467*Параметри!$M$35/18</f>
        <v>0</v>
      </c>
      <c r="AN467" s="29">
        <f>IF(AL467=0,0,'Дані з ДІСО'!AW467/SUM('Дані з ДІСО'!AU467,'Дані з ДІСО'!AW467))</f>
        <v>0</v>
      </c>
      <c r="AO467" s="29">
        <f>(1+0.25*AN467)*AM467*Параметри!$K$51</f>
        <v>0</v>
      </c>
      <c r="AP467" s="40">
        <f>ROUNDUP(('Дані з ДІСО'!AE467+'Дані не з ДІСО'!E467+'Дані не з ДІСО'!G467)/Параметри!$K$69,0)</f>
        <v>0</v>
      </c>
      <c r="AQ467" s="40">
        <f t="shared" si="68"/>
        <v>0</v>
      </c>
      <c r="AR467" s="40">
        <f>IF(AP467=0,0,('Дані з ДІСО'!AH467+'Дані не з ДІСО'!G467)/('Дані з ДІСО'!AE467+'Дані не з ДІСО'!E467+'Дані не з ДІСО'!G467))</f>
        <v>0</v>
      </c>
      <c r="AS467" s="29">
        <f>AQ467*(1+0.25*AR467)*Параметри!$K$51</f>
        <v>0</v>
      </c>
      <c r="AT467" s="40">
        <f>ROUNDUP('Дані з ДІСО'!AF467/Параметри!$K$70,0)</f>
        <v>0</v>
      </c>
      <c r="AU467" s="40">
        <f t="shared" si="69"/>
        <v>0</v>
      </c>
      <c r="AV467" s="40">
        <f>IF(AT467=0,0,'Дані з ДІСО'!AI467/'Дані з ДІСО'!AF467)</f>
        <v>0</v>
      </c>
      <c r="AW467" s="29">
        <f>AU467*(1+0.25*AV467)*Параметри!$K$51</f>
        <v>0</v>
      </c>
      <c r="AX467" s="40">
        <f>ROUNDUP('Дані з ДІСО'!AR467/Параметри!$K$29,0)</f>
        <v>0</v>
      </c>
      <c r="AY467" s="40">
        <f>ROUNDUP('Дані з ДІСО'!AS467/Параметри!$K$29,0)</f>
        <v>0</v>
      </c>
      <c r="AZ467" s="40">
        <f>ROUNDUP('Дані з ДІСО'!AT467/Параметри!$K$29,0)</f>
        <v>0</v>
      </c>
      <c r="BA467" s="64">
        <f>(AX467*Параметри!$K$32+AY467*Параметри!$L$32+AZ467*Параметри!$M$32)/18</f>
        <v>0</v>
      </c>
      <c r="BB467" s="29">
        <f>(BA467*Параметри!$K$51+SUM('Дані з ДІСО'!AR467:AT467)*Параметри!$K$48*Параметри!$K$20/1000)*Параметри!$K$74</f>
        <v>0</v>
      </c>
      <c r="BC467" s="40">
        <f>ROUNDUP(('Дані не з ДІСО'!I467+'Дані не з ДІСО'!K467)/Параметри!$K$26,0)</f>
        <v>0</v>
      </c>
      <c r="BD467" s="29">
        <f>BC467*Параметри!$M$36/18</f>
        <v>0</v>
      </c>
      <c r="BE467" s="40">
        <f>IF(BC467=0,0,'Дані не з ДІСО'!K467/('Дані не з ДІСО'!I467+'Дані не з ДІСО'!K467))</f>
        <v>0</v>
      </c>
      <c r="BF467" s="29">
        <f>(1+0.25*BE467)*BD467*Параметри!$K$51</f>
        <v>0</v>
      </c>
      <c r="BG467" s="40">
        <f>ROUNDUP('Дані не з ДІСО'!M467/Параметри!$K$27,0)</f>
        <v>0</v>
      </c>
      <c r="BH467" s="40">
        <f>BG467*Параметри!$M$37/18</f>
        <v>0</v>
      </c>
      <c r="BI467" s="29">
        <f>BH467*Параметри!$K$51</f>
        <v>0</v>
      </c>
      <c r="BJ467" s="29">
        <f>'Дані не з ДІСО'!N467*Параметри!$K$76</f>
        <v>0</v>
      </c>
      <c r="BK467" s="40">
        <f>ROUNDUP('Дані з ДІСО'!V467/Параметри!$K$25,0)</f>
        <v>0</v>
      </c>
      <c r="BL467" s="40">
        <f>ROUNDUP('Дані з ДІСО'!W467/Параметри!$K$25,0)</f>
        <v>0</v>
      </c>
      <c r="BM467" s="40">
        <f>ROUNDUP('Дані з ДІСО'!X467/Параметри!$K$25,0)</f>
        <v>0</v>
      </c>
      <c r="BN467" s="40">
        <f>(BK467*Параметри!$K$34+BL467*Параметри!$L$34+BM467*Параметри!$M$34)/18</f>
        <v>0</v>
      </c>
      <c r="BO467" s="40">
        <f>IF(K467=0,0,'Дані з ДІСО'!AC467/K467)</f>
        <v>0</v>
      </c>
      <c r="BP467" s="29">
        <f>(1+0.25*BO467)*BN467*Параметри!$K$51</f>
        <v>0</v>
      </c>
      <c r="BQ467" s="29">
        <f>BP467*'Коефіцієнти АТО'!U467</f>
        <v>0</v>
      </c>
      <c r="BR467" s="29">
        <f>K467*(1+0.25*BO467)*Параметри!$K$66*Параметри!$K$20/1000</f>
        <v>0</v>
      </c>
      <c r="BS467" s="29">
        <f>(1+0.25*BO467)*K467*'Коефіцієнти АТО'!S467*Параметри!$K$20/1000</f>
        <v>0</v>
      </c>
      <c r="BT467" s="29">
        <f t="shared" si="70"/>
        <v>0</v>
      </c>
      <c r="BU467" s="40">
        <f>ROUNDUP('Дані з ДІСО'!AG467/Параметри!$K$71,0)</f>
        <v>0</v>
      </c>
      <c r="BV467" s="40">
        <f t="shared" si="71"/>
        <v>0</v>
      </c>
      <c r="BW467" s="40">
        <f>IF('Дані з ДІСО'!AG467=0,0,'Дані з ДІСО'!AJ467/'Дані з ДІСО'!AG467)</f>
        <v>0</v>
      </c>
      <c r="BX467" s="29">
        <f>BV467*(1+0.25*BW467)*Параметри!$K$51</f>
        <v>0</v>
      </c>
      <c r="BY467" s="29">
        <f>ROUND(IF(Параметри!$K$77="No",CC467,CC467*Параметри!$K$78)+AG467,1)</f>
        <v>33379.4</v>
      </c>
      <c r="BZ467" s="29">
        <f>ROUND(IF(Параметри!$K$77="No",BF467,BF467*Параметри!$K$78),1)</f>
        <v>0</v>
      </c>
      <c r="CA467" s="29">
        <f>ROUND(IF(Параметри!$K$77="No",BI467,BI467*Параметри!$K$78),1)</f>
        <v>0</v>
      </c>
      <c r="CB467" s="29">
        <f>ROUND(IF(Параметри!$K$77="No",BJ467,BJ467*Параметри!$K$78),1)</f>
        <v>0</v>
      </c>
      <c r="CC467" s="29">
        <f t="shared" si="65"/>
        <v>37088.233341783409</v>
      </c>
    </row>
    <row r="468" spans="1:81">
      <c r="A468" s="9">
        <v>467</v>
      </c>
      <c r="B468" s="9" t="s">
        <v>3148</v>
      </c>
      <c r="C468" s="9" t="s">
        <v>3148</v>
      </c>
      <c r="D468" s="9" t="s">
        <v>3582</v>
      </c>
      <c r="E468" s="9" t="s">
        <v>24</v>
      </c>
      <c r="F468" s="9" t="s">
        <v>3595</v>
      </c>
      <c r="G468" s="9" t="s">
        <v>987</v>
      </c>
      <c r="H468" s="29">
        <f>SUM('Дані з ДІСО'!J468:L468)</f>
        <v>852</v>
      </c>
      <c r="I468" s="29">
        <f>SUM('Дані з ДІСО'!G468:I468)</f>
        <v>52</v>
      </c>
      <c r="J468" s="29">
        <f>SUM('Дані з ДІСО'!P468:R468)</f>
        <v>0</v>
      </c>
      <c r="K468" s="29">
        <f>SUM('Дані з ДІСО'!V468:X468)</f>
        <v>0</v>
      </c>
      <c r="L468" s="40">
        <f>ROUNDUP('Дані з ДІСО'!J468/'Коефіцієнти АТО'!$R468,0)</f>
        <v>20</v>
      </c>
      <c r="M468" s="40">
        <f>ROUNDUP('Дані з ДІСО'!K468/'Коефіцієнти АТО'!$R468,0)</f>
        <v>29</v>
      </c>
      <c r="N468" s="40">
        <f>ROUNDUP('Дані з ДІСО'!L468/'Коефіцієнти АТО'!$R468,0)</f>
        <v>7</v>
      </c>
      <c r="O468" s="59">
        <f>(L468*Параметри!$K$32+M468*Параметри!$L$32+N468*Параметри!$M$32)/18</f>
        <v>92.044444444444451</v>
      </c>
      <c r="P468" s="41">
        <f>IF(H468=0,"",'Дані з ДІСО'!Y468/H468)</f>
        <v>1</v>
      </c>
      <c r="Q468" s="29">
        <f>IF(H468=0,"",(1+0.25*P468)*O468*Параметри!$K$51)</f>
        <v>23565.703158247557</v>
      </c>
      <c r="R468" s="29">
        <f>IF(H468=0,"",Q468*'Коефіцієнти АТО'!T468)</f>
        <v>400.6169536902085</v>
      </c>
      <c r="S468" s="29">
        <f>IF(H468=0,"",H468*(1+0.25*P468)*Параметри!$K$66*Параметри!$K$20/1000)</f>
        <v>0</v>
      </c>
      <c r="T468" s="29">
        <f>IF(H468=0,"",H468*(1+0.25*P468)*'Коефіцієнти АТО'!$S468*Параметри!$K$20/1000)</f>
        <v>5371.8134655454123</v>
      </c>
      <c r="U468" s="29">
        <f t="shared" si="66"/>
        <v>29338.133577483179</v>
      </c>
      <c r="V468" s="29">
        <f t="shared" si="67"/>
        <v>29338.133577483179</v>
      </c>
      <c r="W468" s="40">
        <f>ROUNDUP('Дані з ДІСО'!P468/Параметри!$K$24,0)</f>
        <v>0</v>
      </c>
      <c r="X468" s="40">
        <f>ROUNDUP('Дані з ДІСО'!Q468/Параметри!$K$24,0)</f>
        <v>0</v>
      </c>
      <c r="Y468" s="40">
        <f>ROUNDUP('Дані з ДІСО'!R468/Параметри!$K$24,0)</f>
        <v>0</v>
      </c>
      <c r="Z468" s="59">
        <f>(W468*Параметри!$K$33+X468*Параметри!$L$33+Y468*Параметри!$M$33)/18</f>
        <v>0</v>
      </c>
      <c r="AA468" s="41">
        <f>IF(J468=0,0,'Дані з ДІСО'!AA468/J468)</f>
        <v>0</v>
      </c>
      <c r="AB468" s="29">
        <f>(1+0.25*AA468)*Z468*Параметри!$K$51</f>
        <v>0</v>
      </c>
      <c r="AC468" s="29">
        <f>AB468*'Коефіцієнти АТО'!U468</f>
        <v>0</v>
      </c>
      <c r="AD468" s="29">
        <f>J468*(1+0.25*AA468)*Параметри!$K$66*Параметри!$K$20/1000</f>
        <v>0</v>
      </c>
      <c r="AE468" s="29">
        <f>(1+0.25*AA468)*J468*'Коефіцієнти АТО'!S468*Параметри!$K$20/1000</f>
        <v>0</v>
      </c>
      <c r="AF468" s="29">
        <f t="shared" si="63"/>
        <v>0</v>
      </c>
      <c r="AG468" s="29">
        <v>0</v>
      </c>
      <c r="AH468" s="40">
        <v>0</v>
      </c>
      <c r="AI468" s="40">
        <v>3</v>
      </c>
      <c r="AJ468" s="40">
        <f t="shared" si="64"/>
        <v>1</v>
      </c>
      <c r="AK468" s="29">
        <f>(AH468+AI468)*(1+0.25*AJ468)*Параметри!$K$53</f>
        <v>672.85978386000022</v>
      </c>
      <c r="AL468" s="29">
        <f>ROUNDUP(('Дані з ДІСО'!AU468+'Дані з ДІСО'!AW468)/Параметри!$K$28,0)</f>
        <v>0</v>
      </c>
      <c r="AM468" s="64">
        <f>AL468*Параметри!$M$35/18</f>
        <v>0</v>
      </c>
      <c r="AN468" s="29">
        <f>IF(AL468=0,0,'Дані з ДІСО'!AW468/SUM('Дані з ДІСО'!AU468,'Дані з ДІСО'!AW468))</f>
        <v>0</v>
      </c>
      <c r="AO468" s="29">
        <f>(1+0.25*AN468)*AM468*Параметри!$K$51</f>
        <v>0</v>
      </c>
      <c r="AP468" s="40">
        <f>ROUNDUP(('Дані з ДІСО'!AE468+'Дані не з ДІСО'!E468+'Дані не з ДІСО'!G468)/Параметри!$K$69,0)</f>
        <v>0</v>
      </c>
      <c r="AQ468" s="40">
        <f t="shared" si="68"/>
        <v>0</v>
      </c>
      <c r="AR468" s="40">
        <f>IF(AP468=0,0,('Дані з ДІСО'!AH468+'Дані не з ДІСО'!G468)/('Дані з ДІСО'!AE468+'Дані не з ДІСО'!E468+'Дані не з ДІСО'!G468))</f>
        <v>0</v>
      </c>
      <c r="AS468" s="29">
        <f>AQ468*(1+0.25*AR468)*Параметри!$K$51</f>
        <v>0</v>
      </c>
      <c r="AT468" s="40">
        <f>ROUNDUP('Дані з ДІСО'!AF468/Параметри!$K$70,0)</f>
        <v>0</v>
      </c>
      <c r="AU468" s="40">
        <f t="shared" si="69"/>
        <v>0</v>
      </c>
      <c r="AV468" s="40">
        <f>IF(AT468=0,0,'Дані з ДІСО'!AI468/'Дані з ДІСО'!AF468)</f>
        <v>0</v>
      </c>
      <c r="AW468" s="29">
        <f>AU468*(1+0.25*AV468)*Параметри!$K$51</f>
        <v>0</v>
      </c>
      <c r="AX468" s="40">
        <f>ROUNDUP('Дані з ДІСО'!AR468/Параметри!$K$29,0)</f>
        <v>0</v>
      </c>
      <c r="AY468" s="40">
        <f>ROUNDUP('Дані з ДІСО'!AS468/Параметри!$K$29,0)</f>
        <v>0</v>
      </c>
      <c r="AZ468" s="40">
        <f>ROUNDUP('Дані з ДІСО'!AT468/Параметри!$K$29,0)</f>
        <v>0</v>
      </c>
      <c r="BA468" s="64">
        <f>(AX468*Параметри!$K$32+AY468*Параметри!$L$32+AZ468*Параметри!$M$32)/18</f>
        <v>0</v>
      </c>
      <c r="BB468" s="29">
        <f>(BA468*Параметри!$K$51+SUM('Дані з ДІСО'!AR468:AT468)*Параметри!$K$48*Параметри!$K$20/1000)*Параметри!$K$74</f>
        <v>0</v>
      </c>
      <c r="BC468" s="40">
        <f>ROUNDUP(('Дані не з ДІСО'!I468+'Дані не з ДІСО'!K468)/Параметри!$K$26,0)</f>
        <v>0</v>
      </c>
      <c r="BD468" s="29">
        <f>BC468*Параметри!$M$36/18</f>
        <v>0</v>
      </c>
      <c r="BE468" s="40">
        <f>IF(BC468=0,0,'Дані не з ДІСО'!K468/('Дані не з ДІСО'!I468+'Дані не з ДІСО'!K468))</f>
        <v>0</v>
      </c>
      <c r="BF468" s="29">
        <f>(1+0.25*BE468)*BD468*Параметри!$K$51</f>
        <v>0</v>
      </c>
      <c r="BG468" s="40">
        <f>ROUNDUP('Дані не з ДІСО'!M468/Параметри!$K$27,0)</f>
        <v>0</v>
      </c>
      <c r="BH468" s="40">
        <f>BG468*Параметри!$M$37/18</f>
        <v>0</v>
      </c>
      <c r="BI468" s="29">
        <f>BH468*Параметри!$K$51</f>
        <v>0</v>
      </c>
      <c r="BJ468" s="29">
        <f>'Дані не з ДІСО'!N468*Параметри!$K$76</f>
        <v>0</v>
      </c>
      <c r="BK468" s="40">
        <f>ROUNDUP('Дані з ДІСО'!V468/Параметри!$K$25,0)</f>
        <v>0</v>
      </c>
      <c r="BL468" s="40">
        <f>ROUNDUP('Дані з ДІСО'!W468/Параметри!$K$25,0)</f>
        <v>0</v>
      </c>
      <c r="BM468" s="40">
        <f>ROUNDUP('Дані з ДІСО'!X468/Параметри!$K$25,0)</f>
        <v>0</v>
      </c>
      <c r="BN468" s="40">
        <f>(BK468*Параметри!$K$34+BL468*Параметри!$L$34+BM468*Параметри!$M$34)/18</f>
        <v>0</v>
      </c>
      <c r="BO468" s="40">
        <f>IF(K468=0,0,'Дані з ДІСО'!AC468/K468)</f>
        <v>0</v>
      </c>
      <c r="BP468" s="29">
        <f>(1+0.25*BO468)*BN468*Параметри!$K$51</f>
        <v>0</v>
      </c>
      <c r="BQ468" s="29">
        <f>BP468*'Коефіцієнти АТО'!U468</f>
        <v>0</v>
      </c>
      <c r="BR468" s="29">
        <f>K468*(1+0.25*BO468)*Параметри!$K$66*Параметри!$K$20/1000</f>
        <v>0</v>
      </c>
      <c r="BS468" s="29">
        <f>(1+0.25*BO468)*K468*'Коефіцієнти АТО'!S468*Параметри!$K$20/1000</f>
        <v>0</v>
      </c>
      <c r="BT468" s="29">
        <f t="shared" si="70"/>
        <v>0</v>
      </c>
      <c r="BU468" s="40">
        <f>ROUNDUP('Дані з ДІСО'!AG468/Параметри!$K$71,0)</f>
        <v>0</v>
      </c>
      <c r="BV468" s="40">
        <f t="shared" si="71"/>
        <v>0</v>
      </c>
      <c r="BW468" s="40">
        <f>IF('Дані з ДІСО'!AG468=0,0,'Дані з ДІСО'!AJ468/'Дані з ДІСО'!AG468)</f>
        <v>0</v>
      </c>
      <c r="BX468" s="29">
        <f>BV468*(1+0.25*BW468)*Параметри!$K$51</f>
        <v>0</v>
      </c>
      <c r="BY468" s="29">
        <f>ROUND(IF(Параметри!$K$77="No",CC468,CC468*Параметри!$K$78)+AG468,1)</f>
        <v>27009.9</v>
      </c>
      <c r="BZ468" s="29">
        <f>ROUND(IF(Параметри!$K$77="No",BF468,BF468*Параметри!$K$78),1)</f>
        <v>0</v>
      </c>
      <c r="CA468" s="29">
        <f>ROUND(IF(Параметри!$K$77="No",BI468,BI468*Параметри!$K$78),1)</f>
        <v>0</v>
      </c>
      <c r="CB468" s="29">
        <f>ROUND(IF(Параметри!$K$77="No",BJ468,BJ468*Параметри!$K$78),1)</f>
        <v>0</v>
      </c>
      <c r="CC468" s="29">
        <f t="shared" si="65"/>
        <v>30010.993361343179</v>
      </c>
    </row>
    <row r="469" spans="1:81">
      <c r="A469" s="9">
        <v>468</v>
      </c>
      <c r="B469" s="9" t="s">
        <v>3148</v>
      </c>
      <c r="C469" s="9" t="s">
        <v>3148</v>
      </c>
      <c r="D469" s="9" t="s">
        <v>3582</v>
      </c>
      <c r="E469" s="9" t="s">
        <v>24</v>
      </c>
      <c r="F469" s="9" t="s">
        <v>3596</v>
      </c>
      <c r="G469" s="9" t="s">
        <v>989</v>
      </c>
      <c r="H469" s="29">
        <f>SUM('Дані з ДІСО'!J469:L469)</f>
        <v>1594</v>
      </c>
      <c r="I469" s="29">
        <f>SUM('Дані з ДІСО'!G469:I469)</f>
        <v>63</v>
      </c>
      <c r="J469" s="29">
        <f>SUM('Дані з ДІСО'!P469:R469)</f>
        <v>0</v>
      </c>
      <c r="K469" s="29">
        <f>SUM('Дані з ДІСО'!V469:X469)</f>
        <v>0</v>
      </c>
      <c r="L469" s="40">
        <f>ROUNDUP('Дані з ДІСО'!J469/'Коефіцієнти АТО'!$R469,0)</f>
        <v>29</v>
      </c>
      <c r="M469" s="40">
        <f>ROUNDUP('Дані з ДІСО'!K469/'Коефіцієнти АТО'!$R469,0)</f>
        <v>41</v>
      </c>
      <c r="N469" s="40">
        <f>ROUNDUP('Дані з ДІСО'!L469/'Коефіцієнти АТО'!$R469,0)</f>
        <v>11</v>
      </c>
      <c r="O469" s="59">
        <f>(L469*Параметри!$K$32+M469*Параметри!$L$32+N469*Параметри!$M$32)/18</f>
        <v>133.23333333333332</v>
      </c>
      <c r="P469" s="41">
        <f>IF(H469=0,"",'Дані з ДІСО'!Y469/H469)</f>
        <v>0</v>
      </c>
      <c r="Q469" s="29">
        <f>IF(H469=0,"",(1+0.25*P469)*O469*Параметри!$K$51)</f>
        <v>27288.87943703973</v>
      </c>
      <c r="R469" s="29">
        <f>IF(H469=0,"",Q469*'Коефіцієнти АТО'!T469)</f>
        <v>2046.6659577779797</v>
      </c>
      <c r="S469" s="29">
        <f>IF(H469=0,"",H469*(1+0.25*P469)*Параметри!$K$66*Параметри!$K$20/1000)</f>
        <v>0</v>
      </c>
      <c r="T469" s="29">
        <f>IF(H469=0,"",H469*(1+0.25*P469)*'Коефіцієнти АТО'!$S469*Параметри!$K$20/1000)</f>
        <v>8040.0663512482506</v>
      </c>
      <c r="U469" s="29">
        <f t="shared" si="66"/>
        <v>37375.611746065959</v>
      </c>
      <c r="V469" s="29">
        <f t="shared" si="67"/>
        <v>37375.611746065959</v>
      </c>
      <c r="W469" s="40">
        <f>ROUNDUP('Дані з ДІСО'!P469/Параметри!$K$24,0)</f>
        <v>0</v>
      </c>
      <c r="X469" s="40">
        <f>ROUNDUP('Дані з ДІСО'!Q469/Параметри!$K$24,0)</f>
        <v>0</v>
      </c>
      <c r="Y469" s="40">
        <f>ROUNDUP('Дані з ДІСО'!R469/Параметри!$K$24,0)</f>
        <v>0</v>
      </c>
      <c r="Z469" s="59">
        <f>(W469*Параметри!$K$33+X469*Параметри!$L$33+Y469*Параметри!$M$33)/18</f>
        <v>0</v>
      </c>
      <c r="AA469" s="41">
        <f>IF(J469=0,0,'Дані з ДІСО'!AA469/J469)</f>
        <v>0</v>
      </c>
      <c r="AB469" s="29">
        <f>(1+0.25*AA469)*Z469*Параметри!$K$51</f>
        <v>0</v>
      </c>
      <c r="AC469" s="29">
        <f>AB469*'Коефіцієнти АТО'!U469</f>
        <v>0</v>
      </c>
      <c r="AD469" s="29">
        <f>J469*(1+0.25*AA469)*Параметри!$K$66*Параметри!$K$20/1000</f>
        <v>0</v>
      </c>
      <c r="AE469" s="29">
        <f>(1+0.25*AA469)*J469*'Коефіцієнти АТО'!S469*Параметри!$K$20/1000</f>
        <v>0</v>
      </c>
      <c r="AF469" s="29">
        <f t="shared" si="63"/>
        <v>0</v>
      </c>
      <c r="AG469" s="29">
        <v>0</v>
      </c>
      <c r="AH469" s="40">
        <v>14</v>
      </c>
      <c r="AI469" s="40">
        <v>0</v>
      </c>
      <c r="AJ469" s="40">
        <f t="shared" si="64"/>
        <v>0</v>
      </c>
      <c r="AK469" s="29">
        <f>(AH469+AI469)*(1+0.25*AJ469)*Параметри!$K$53</f>
        <v>2512.0098597440006</v>
      </c>
      <c r="AL469" s="29">
        <f>ROUNDUP(('Дані з ДІСО'!AU469+'Дані з ДІСО'!AW469)/Параметри!$K$28,0)</f>
        <v>0</v>
      </c>
      <c r="AM469" s="64">
        <f>AL469*Параметри!$M$35/18</f>
        <v>0</v>
      </c>
      <c r="AN469" s="29">
        <f>IF(AL469=0,0,'Дані з ДІСО'!AW469/SUM('Дані з ДІСО'!AU469,'Дані з ДІСО'!AW469))</f>
        <v>0</v>
      </c>
      <c r="AO469" s="29">
        <f>(1+0.25*AN469)*AM469*Параметри!$K$51</f>
        <v>0</v>
      </c>
      <c r="AP469" s="40">
        <f>ROUNDUP(('Дані з ДІСО'!AE469+'Дані не з ДІСО'!E469+'Дані не з ДІСО'!G469)/Параметри!$K$69,0)</f>
        <v>0</v>
      </c>
      <c r="AQ469" s="40">
        <f t="shared" si="68"/>
        <v>0</v>
      </c>
      <c r="AR469" s="40">
        <f>IF(AP469=0,0,('Дані з ДІСО'!AH469+'Дані не з ДІСО'!G469)/('Дані з ДІСО'!AE469+'Дані не з ДІСО'!E469+'Дані не з ДІСО'!G469))</f>
        <v>0</v>
      </c>
      <c r="AS469" s="29">
        <f>AQ469*(1+0.25*AR469)*Параметри!$K$51</f>
        <v>0</v>
      </c>
      <c r="AT469" s="40">
        <f>ROUNDUP('Дані з ДІСО'!AF469/Параметри!$K$70,0)</f>
        <v>0</v>
      </c>
      <c r="AU469" s="40">
        <f t="shared" si="69"/>
        <v>0</v>
      </c>
      <c r="AV469" s="40">
        <f>IF(AT469=0,0,'Дані з ДІСО'!AI469/'Дані з ДІСО'!AF469)</f>
        <v>0</v>
      </c>
      <c r="AW469" s="29">
        <f>AU469*(1+0.25*AV469)*Параметри!$K$51</f>
        <v>0</v>
      </c>
      <c r="AX469" s="40">
        <f>ROUNDUP('Дані з ДІСО'!AR469/Параметри!$K$29,0)</f>
        <v>0</v>
      </c>
      <c r="AY469" s="40">
        <f>ROUNDUP('Дані з ДІСО'!AS469/Параметри!$K$29,0)</f>
        <v>0</v>
      </c>
      <c r="AZ469" s="40">
        <f>ROUNDUP('Дані з ДІСО'!AT469/Параметри!$K$29,0)</f>
        <v>0</v>
      </c>
      <c r="BA469" s="64">
        <f>(AX469*Параметри!$K$32+AY469*Параметри!$L$32+AZ469*Параметри!$M$32)/18</f>
        <v>0</v>
      </c>
      <c r="BB469" s="29">
        <f>(BA469*Параметри!$K$51+SUM('Дані з ДІСО'!AR469:AT469)*Параметри!$K$48*Параметри!$K$20/1000)*Параметри!$K$74</f>
        <v>0</v>
      </c>
      <c r="BC469" s="40">
        <f>ROUNDUP(('Дані не з ДІСО'!I469+'Дані не з ДІСО'!K469)/Параметри!$K$26,0)</f>
        <v>0</v>
      </c>
      <c r="BD469" s="29">
        <f>BC469*Параметри!$M$36/18</f>
        <v>0</v>
      </c>
      <c r="BE469" s="40">
        <f>IF(BC469=0,0,'Дані не з ДІСО'!K469/('Дані не з ДІСО'!I469+'Дані не з ДІСО'!K469))</f>
        <v>0</v>
      </c>
      <c r="BF469" s="29">
        <f>(1+0.25*BE469)*BD469*Параметри!$K$51</f>
        <v>0</v>
      </c>
      <c r="BG469" s="40">
        <f>ROUNDUP('Дані не з ДІСО'!M469/Параметри!$K$27,0)</f>
        <v>0</v>
      </c>
      <c r="BH469" s="40">
        <f>BG469*Параметри!$M$37/18</f>
        <v>0</v>
      </c>
      <c r="BI469" s="29">
        <f>BH469*Параметри!$K$51</f>
        <v>0</v>
      </c>
      <c r="BJ469" s="29">
        <f>'Дані не з ДІСО'!N469*Параметри!$K$76</f>
        <v>0</v>
      </c>
      <c r="BK469" s="40">
        <f>ROUNDUP('Дані з ДІСО'!V469/Параметри!$K$25,0)</f>
        <v>0</v>
      </c>
      <c r="BL469" s="40">
        <f>ROUNDUP('Дані з ДІСО'!W469/Параметри!$K$25,0)</f>
        <v>0</v>
      </c>
      <c r="BM469" s="40">
        <f>ROUNDUP('Дані з ДІСО'!X469/Параметри!$K$25,0)</f>
        <v>0</v>
      </c>
      <c r="BN469" s="40">
        <f>(BK469*Параметри!$K$34+BL469*Параметри!$L$34+BM469*Параметри!$M$34)/18</f>
        <v>0</v>
      </c>
      <c r="BO469" s="40">
        <f>IF(K469=0,0,'Дані з ДІСО'!AC469/K469)</f>
        <v>0</v>
      </c>
      <c r="BP469" s="29">
        <f>(1+0.25*BO469)*BN469*Параметри!$K$51</f>
        <v>0</v>
      </c>
      <c r="BQ469" s="29">
        <f>BP469*'Коефіцієнти АТО'!U469</f>
        <v>0</v>
      </c>
      <c r="BR469" s="29">
        <f>K469*(1+0.25*BO469)*Параметри!$K$66*Параметри!$K$20/1000</f>
        <v>0</v>
      </c>
      <c r="BS469" s="29">
        <f>(1+0.25*BO469)*K469*'Коефіцієнти АТО'!S469*Параметри!$K$20/1000</f>
        <v>0</v>
      </c>
      <c r="BT469" s="29">
        <f t="shared" si="70"/>
        <v>0</v>
      </c>
      <c r="BU469" s="40">
        <f>ROUNDUP('Дані з ДІСО'!AG469/Параметри!$K$71,0)</f>
        <v>0</v>
      </c>
      <c r="BV469" s="40">
        <f t="shared" si="71"/>
        <v>0</v>
      </c>
      <c r="BW469" s="40">
        <f>IF('Дані з ДІСО'!AG469=0,0,'Дані з ДІСО'!AJ469/'Дані з ДІСО'!AG469)</f>
        <v>0</v>
      </c>
      <c r="BX469" s="29">
        <f>BV469*(1+0.25*BW469)*Параметри!$K$51</f>
        <v>0</v>
      </c>
      <c r="BY469" s="29">
        <f>ROUND(IF(Параметри!$K$77="No",CC469,CC469*Параметри!$K$78)+AG469,1)</f>
        <v>35898.9</v>
      </c>
      <c r="BZ469" s="29">
        <f>ROUND(IF(Параметри!$K$77="No",BF469,BF469*Параметри!$K$78),1)</f>
        <v>0</v>
      </c>
      <c r="CA469" s="29">
        <f>ROUND(IF(Параметри!$K$77="No",BI469,BI469*Параметри!$K$78),1)</f>
        <v>0</v>
      </c>
      <c r="CB469" s="29">
        <f>ROUND(IF(Параметри!$K$77="No",BJ469,BJ469*Параметри!$K$78),1)</f>
        <v>0</v>
      </c>
      <c r="CC469" s="29">
        <f t="shared" si="65"/>
        <v>39887.62160580996</v>
      </c>
    </row>
    <row r="470" spans="1:81">
      <c r="A470" s="9">
        <v>469</v>
      </c>
      <c r="B470" s="9" t="s">
        <v>3151</v>
      </c>
      <c r="C470" s="9" t="s">
        <v>3151</v>
      </c>
      <c r="D470" s="9" t="s">
        <v>3582</v>
      </c>
      <c r="E470" s="9" t="s">
        <v>29</v>
      </c>
      <c r="F470" s="9" t="s">
        <v>3597</v>
      </c>
      <c r="G470" s="9" t="s">
        <v>991</v>
      </c>
      <c r="H470" s="29">
        <f>SUM('Дані з ДІСО'!J470:L470)</f>
        <v>1805</v>
      </c>
      <c r="I470" s="29">
        <f>SUM('Дані з ДІСО'!G470:I470)</f>
        <v>106</v>
      </c>
      <c r="J470" s="29">
        <f>SUM('Дані з ДІСО'!P470:R470)</f>
        <v>0</v>
      </c>
      <c r="K470" s="29">
        <f>SUM('Дані з ДІСО'!V470:X470)</f>
        <v>0</v>
      </c>
      <c r="L470" s="40">
        <f>ROUNDUP('Дані з ДІСО'!J470/'Коефіцієнти АТО'!$R470,0)</f>
        <v>42</v>
      </c>
      <c r="M470" s="40">
        <f>ROUNDUP('Дані з ДІСО'!K470/'Коефіцієнти АТО'!$R470,0)</f>
        <v>59</v>
      </c>
      <c r="N470" s="40">
        <f>ROUNDUP('Дані з ДІСО'!L470/'Коефіцієнти АТО'!$R470,0)</f>
        <v>20</v>
      </c>
      <c r="O470" s="59">
        <f>(L470*Параметри!$K$32+M470*Параметри!$L$32+N470*Параметри!$M$32)/18</f>
        <v>200.29444444444445</v>
      </c>
      <c r="P470" s="41">
        <f>IF(H470=0,"",'Дані з ДІСО'!Y470/H470)</f>
        <v>1</v>
      </c>
      <c r="Q470" s="29">
        <f>IF(H470=0,"",(1+0.25*P470)*O470*Параметри!$K$51)</f>
        <v>51280.437950525054</v>
      </c>
      <c r="R470" s="29">
        <f>IF(H470=0,"",Q470*'Коефіцієнти АТО'!T470)</f>
        <v>871.76744515892597</v>
      </c>
      <c r="S470" s="29">
        <f>IF(H470=0,"",H470*(1+0.25*P470)*Параметри!$K$66*Параметри!$K$20/1000)</f>
        <v>0</v>
      </c>
      <c r="T470" s="29">
        <f>IF(H470=0,"",H470*(1+0.25*P470)*'Коефіцієнти АТО'!$S470*Параметри!$K$20/1000)</f>
        <v>11380.426414682473</v>
      </c>
      <c r="U470" s="29">
        <f t="shared" si="66"/>
        <v>63532.631810366453</v>
      </c>
      <c r="V470" s="29">
        <f t="shared" si="67"/>
        <v>63532.631810366453</v>
      </c>
      <c r="W470" s="40">
        <f>ROUNDUP('Дані з ДІСО'!P470/Параметри!$K$24,0)</f>
        <v>0</v>
      </c>
      <c r="X470" s="40">
        <f>ROUNDUP('Дані з ДІСО'!Q470/Параметри!$K$24,0)</f>
        <v>0</v>
      </c>
      <c r="Y470" s="40">
        <f>ROUNDUP('Дані з ДІСО'!R470/Параметри!$K$24,0)</f>
        <v>0</v>
      </c>
      <c r="Z470" s="59">
        <f>(W470*Параметри!$K$33+X470*Параметри!$L$33+Y470*Параметри!$M$33)/18</f>
        <v>0</v>
      </c>
      <c r="AA470" s="41">
        <f>IF(J470=0,0,'Дані з ДІСО'!AA470/J470)</f>
        <v>0</v>
      </c>
      <c r="AB470" s="29">
        <f>(1+0.25*AA470)*Z470*Параметри!$K$51</f>
        <v>0</v>
      </c>
      <c r="AC470" s="29">
        <f>AB470*'Коефіцієнти АТО'!U470</f>
        <v>0</v>
      </c>
      <c r="AD470" s="29">
        <f>J470*(1+0.25*AA470)*Параметри!$K$66*Параметри!$K$20/1000</f>
        <v>0</v>
      </c>
      <c r="AE470" s="29">
        <f>(1+0.25*AA470)*J470*'Коефіцієнти АТО'!S470*Параметри!$K$20/1000</f>
        <v>0</v>
      </c>
      <c r="AF470" s="29">
        <f t="shared" si="63"/>
        <v>0</v>
      </c>
      <c r="AG470" s="29">
        <v>0</v>
      </c>
      <c r="AH470" s="40">
        <v>0</v>
      </c>
      <c r="AI470" s="40">
        <v>18</v>
      </c>
      <c r="AJ470" s="40">
        <f t="shared" si="64"/>
        <v>1</v>
      </c>
      <c r="AK470" s="29">
        <f>(AH470+AI470)*(1+0.25*AJ470)*Параметри!$K$53</f>
        <v>4037.1587031600011</v>
      </c>
      <c r="AL470" s="29">
        <f>ROUNDUP(('Дані з ДІСО'!AU470+'Дані з ДІСО'!AW470)/Параметри!$K$28,0)</f>
        <v>0</v>
      </c>
      <c r="AM470" s="64">
        <f>AL470*Параметри!$M$35/18</f>
        <v>0</v>
      </c>
      <c r="AN470" s="29">
        <f>IF(AL470=0,0,'Дані з ДІСО'!AW470/SUM('Дані з ДІСО'!AU470,'Дані з ДІСО'!AW470))</f>
        <v>0</v>
      </c>
      <c r="AO470" s="29">
        <f>(1+0.25*AN470)*AM470*Параметри!$K$51</f>
        <v>0</v>
      </c>
      <c r="AP470" s="40">
        <f>ROUNDUP(('Дані з ДІСО'!AE470+'Дані не з ДІСО'!E470+'Дані не з ДІСО'!G470)/Параметри!$K$69,0)</f>
        <v>0</v>
      </c>
      <c r="AQ470" s="40">
        <f t="shared" si="68"/>
        <v>0</v>
      </c>
      <c r="AR470" s="40">
        <f>IF(AP470=0,0,('Дані з ДІСО'!AH470+'Дані не з ДІСО'!G470)/('Дані з ДІСО'!AE470+'Дані не з ДІСО'!E470+'Дані не з ДІСО'!G470))</f>
        <v>0</v>
      </c>
      <c r="AS470" s="29">
        <f>AQ470*(1+0.25*AR470)*Параметри!$K$51</f>
        <v>0</v>
      </c>
      <c r="AT470" s="40">
        <f>ROUNDUP('Дані з ДІСО'!AF470/Параметри!$K$70,0)</f>
        <v>0</v>
      </c>
      <c r="AU470" s="40">
        <f t="shared" si="69"/>
        <v>0</v>
      </c>
      <c r="AV470" s="40">
        <f>IF(AT470=0,0,'Дані з ДІСО'!AI470/'Дані з ДІСО'!AF470)</f>
        <v>0</v>
      </c>
      <c r="AW470" s="29">
        <f>AU470*(1+0.25*AV470)*Параметри!$K$51</f>
        <v>0</v>
      </c>
      <c r="AX470" s="40">
        <f>ROUNDUP('Дані з ДІСО'!AR470/Параметри!$K$29,0)</f>
        <v>0</v>
      </c>
      <c r="AY470" s="40">
        <f>ROUNDUP('Дані з ДІСО'!AS470/Параметри!$K$29,0)</f>
        <v>0</v>
      </c>
      <c r="AZ470" s="40">
        <f>ROUNDUP('Дані з ДІСО'!AT470/Параметри!$K$29,0)</f>
        <v>0</v>
      </c>
      <c r="BA470" s="64">
        <f>(AX470*Параметри!$K$32+AY470*Параметри!$L$32+AZ470*Параметри!$M$32)/18</f>
        <v>0</v>
      </c>
      <c r="BB470" s="29">
        <f>(BA470*Параметри!$K$51+SUM('Дані з ДІСО'!AR470:AT470)*Параметри!$K$48*Параметри!$K$20/1000)*Параметри!$K$74</f>
        <v>0</v>
      </c>
      <c r="BC470" s="40">
        <f>ROUNDUP(('Дані не з ДІСО'!I470+'Дані не з ДІСО'!K470)/Параметри!$K$26,0)</f>
        <v>0</v>
      </c>
      <c r="BD470" s="29">
        <f>BC470*Параметри!$M$36/18</f>
        <v>0</v>
      </c>
      <c r="BE470" s="40">
        <f>IF(BC470=0,0,'Дані не з ДІСО'!K470/('Дані не з ДІСО'!I470+'Дані не з ДІСО'!K470))</f>
        <v>0</v>
      </c>
      <c r="BF470" s="29">
        <f>(1+0.25*BE470)*BD470*Параметри!$K$51</f>
        <v>0</v>
      </c>
      <c r="BG470" s="40">
        <f>ROUNDUP('Дані не з ДІСО'!M470/Параметри!$K$27,0)</f>
        <v>0</v>
      </c>
      <c r="BH470" s="40">
        <f>BG470*Параметри!$M$37/18</f>
        <v>0</v>
      </c>
      <c r="BI470" s="29">
        <f>BH470*Параметри!$K$51</f>
        <v>0</v>
      </c>
      <c r="BJ470" s="29">
        <f>'Дані не з ДІСО'!N470*Параметри!$K$76</f>
        <v>0</v>
      </c>
      <c r="BK470" s="40">
        <f>ROUNDUP('Дані з ДІСО'!V470/Параметри!$K$25,0)</f>
        <v>0</v>
      </c>
      <c r="BL470" s="40">
        <f>ROUNDUP('Дані з ДІСО'!W470/Параметри!$K$25,0)</f>
        <v>0</v>
      </c>
      <c r="BM470" s="40">
        <f>ROUNDUP('Дані з ДІСО'!X470/Параметри!$K$25,0)</f>
        <v>0</v>
      </c>
      <c r="BN470" s="40">
        <f>(BK470*Параметри!$K$34+BL470*Параметри!$L$34+BM470*Параметри!$M$34)/18</f>
        <v>0</v>
      </c>
      <c r="BO470" s="40">
        <f>IF(K470=0,0,'Дані з ДІСО'!AC470/K470)</f>
        <v>0</v>
      </c>
      <c r="BP470" s="29">
        <f>(1+0.25*BO470)*BN470*Параметри!$K$51</f>
        <v>0</v>
      </c>
      <c r="BQ470" s="29">
        <f>BP470*'Коефіцієнти АТО'!U470</f>
        <v>0</v>
      </c>
      <c r="BR470" s="29">
        <f>K470*(1+0.25*BO470)*Параметри!$K$66*Параметри!$K$20/1000</f>
        <v>0</v>
      </c>
      <c r="BS470" s="29">
        <f>(1+0.25*BO470)*K470*'Коефіцієнти АТО'!S470*Параметри!$K$20/1000</f>
        <v>0</v>
      </c>
      <c r="BT470" s="29">
        <f t="shared" si="70"/>
        <v>0</v>
      </c>
      <c r="BU470" s="40">
        <f>ROUNDUP('Дані з ДІСО'!AG470/Параметри!$K$71,0)</f>
        <v>0</v>
      </c>
      <c r="BV470" s="40">
        <f t="shared" si="71"/>
        <v>0</v>
      </c>
      <c r="BW470" s="40">
        <f>IF('Дані з ДІСО'!AG470=0,0,'Дані з ДІСО'!AJ470/'Дані з ДІСО'!AG470)</f>
        <v>0</v>
      </c>
      <c r="BX470" s="29">
        <f>BV470*(1+0.25*BW470)*Параметри!$K$51</f>
        <v>0</v>
      </c>
      <c r="BY470" s="29">
        <f>ROUND(IF(Параметри!$K$77="No",CC470,CC470*Параметри!$K$78)+AG470,1)</f>
        <v>60812.800000000003</v>
      </c>
      <c r="BZ470" s="29">
        <f>ROUND(IF(Параметри!$K$77="No",BF470,BF470*Параметри!$K$78),1)</f>
        <v>0</v>
      </c>
      <c r="CA470" s="29">
        <f>ROUND(IF(Параметри!$K$77="No",BI470,BI470*Параметри!$K$78),1)</f>
        <v>0</v>
      </c>
      <c r="CB470" s="29">
        <f>ROUND(IF(Параметри!$K$77="No",BJ470,BJ470*Параметри!$K$78),1)</f>
        <v>0</v>
      </c>
      <c r="CC470" s="29">
        <f t="shared" si="65"/>
        <v>67569.790513526459</v>
      </c>
    </row>
    <row r="471" spans="1:81">
      <c r="A471" s="9">
        <v>470</v>
      </c>
      <c r="B471" s="9" t="s">
        <v>3148</v>
      </c>
      <c r="C471" s="9" t="s">
        <v>3148</v>
      </c>
      <c r="D471" s="9" t="s">
        <v>3582</v>
      </c>
      <c r="E471" s="9" t="s">
        <v>24</v>
      </c>
      <c r="F471" s="9" t="s">
        <v>3598</v>
      </c>
      <c r="G471" s="9" t="s">
        <v>993</v>
      </c>
      <c r="H471" s="29">
        <f>SUM('Дані з ДІСО'!J471:L471)</f>
        <v>1171</v>
      </c>
      <c r="I471" s="29">
        <f>SUM('Дані з ДІСО'!G471:I471)</f>
        <v>53</v>
      </c>
      <c r="J471" s="29">
        <f>SUM('Дані з ДІСО'!P471:R471)</f>
        <v>0</v>
      </c>
      <c r="K471" s="29">
        <f>SUM('Дані з ДІСО'!V471:X471)</f>
        <v>0</v>
      </c>
      <c r="L471" s="40">
        <f>ROUNDUP('Дані з ДІСО'!J471/'Коефіцієнти АТО'!$R471,0)</f>
        <v>24</v>
      </c>
      <c r="M471" s="40">
        <f>ROUNDUP('Дані з ДІСО'!K471/'Коефіцієнти АТО'!$R471,0)</f>
        <v>34</v>
      </c>
      <c r="N471" s="40">
        <f>ROUNDUP('Дані з ДІСО'!L471/'Коефіцієнти АТО'!$R471,0)</f>
        <v>8</v>
      </c>
      <c r="O471" s="59">
        <f>(L471*Параметри!$K$32+M471*Параметри!$L$32+N471*Параметри!$M$32)/18</f>
        <v>108.21111111111112</v>
      </c>
      <c r="P471" s="41">
        <f>IF(H471=0,"",'Дані з ДІСО'!Y471/H471)</f>
        <v>0</v>
      </c>
      <c r="Q471" s="29">
        <f>IF(H471=0,"",(1+0.25*P471)*O471*Параметри!$K$51)</f>
        <v>22163.822603396711</v>
      </c>
      <c r="R471" s="29">
        <f>IF(H471=0,"",Q471*'Коефіцієнти АТО'!T471)</f>
        <v>376.7849842577441</v>
      </c>
      <c r="S471" s="29">
        <f>IF(H471=0,"",H471*(1+0.25*P471)*Параметри!$K$66*Параметри!$K$20/1000)</f>
        <v>0</v>
      </c>
      <c r="T471" s="29">
        <f>IF(H471=0,"",H471*(1+0.25*P471)*'Коефіцієнти АТО'!$S471*Параметри!$K$20/1000)</f>
        <v>5906.4728339471149</v>
      </c>
      <c r="U471" s="29">
        <f t="shared" si="66"/>
        <v>28447.080421601571</v>
      </c>
      <c r="V471" s="29">
        <f t="shared" si="67"/>
        <v>28447.080421601571</v>
      </c>
      <c r="W471" s="40">
        <f>ROUNDUP('Дані з ДІСО'!P471/Параметри!$K$24,0)</f>
        <v>0</v>
      </c>
      <c r="X471" s="40">
        <f>ROUNDUP('Дані з ДІСО'!Q471/Параметри!$K$24,0)</f>
        <v>0</v>
      </c>
      <c r="Y471" s="40">
        <f>ROUNDUP('Дані з ДІСО'!R471/Параметри!$K$24,0)</f>
        <v>0</v>
      </c>
      <c r="Z471" s="59">
        <f>(W471*Параметри!$K$33+X471*Параметри!$L$33+Y471*Параметри!$M$33)/18</f>
        <v>0</v>
      </c>
      <c r="AA471" s="41">
        <f>IF(J471=0,0,'Дані з ДІСО'!AA471/J471)</f>
        <v>0</v>
      </c>
      <c r="AB471" s="29">
        <f>(1+0.25*AA471)*Z471*Параметри!$K$51</f>
        <v>0</v>
      </c>
      <c r="AC471" s="29">
        <f>AB471*'Коефіцієнти АТО'!U471</f>
        <v>0</v>
      </c>
      <c r="AD471" s="29">
        <f>J471*(1+0.25*AA471)*Параметри!$K$66*Параметри!$K$20/1000</f>
        <v>0</v>
      </c>
      <c r="AE471" s="29">
        <f>(1+0.25*AA471)*J471*'Коефіцієнти АТО'!S471*Параметри!$K$20/1000</f>
        <v>0</v>
      </c>
      <c r="AF471" s="29">
        <f t="shared" si="63"/>
        <v>0</v>
      </c>
      <c r="AG471" s="29">
        <v>0</v>
      </c>
      <c r="AH471" s="40">
        <v>10</v>
      </c>
      <c r="AI471" s="40">
        <v>0</v>
      </c>
      <c r="AJ471" s="40">
        <f t="shared" si="64"/>
        <v>0</v>
      </c>
      <c r="AK471" s="29">
        <f>(AH471+AI471)*(1+0.25*AJ471)*Параметри!$K$53</f>
        <v>1794.2927569600006</v>
      </c>
      <c r="AL471" s="29">
        <f>ROUNDUP(('Дані з ДІСО'!AU471+'Дані з ДІСО'!AW471)/Параметри!$K$28,0)</f>
        <v>0</v>
      </c>
      <c r="AM471" s="64">
        <f>AL471*Параметри!$M$35/18</f>
        <v>0</v>
      </c>
      <c r="AN471" s="29">
        <f>IF(AL471=0,0,'Дані з ДІСО'!AW471/SUM('Дані з ДІСО'!AU471,'Дані з ДІСО'!AW471))</f>
        <v>0</v>
      </c>
      <c r="AO471" s="29">
        <f>(1+0.25*AN471)*AM471*Параметри!$K$51</f>
        <v>0</v>
      </c>
      <c r="AP471" s="40">
        <f>ROUNDUP(('Дані з ДІСО'!AE471+'Дані не з ДІСО'!E471+'Дані не з ДІСО'!G471)/Параметри!$K$69,0)</f>
        <v>0</v>
      </c>
      <c r="AQ471" s="40">
        <f t="shared" si="68"/>
        <v>0</v>
      </c>
      <c r="AR471" s="40">
        <f>IF(AP471=0,0,('Дані з ДІСО'!AH471+'Дані не з ДІСО'!G471)/('Дані з ДІСО'!AE471+'Дані не з ДІСО'!E471+'Дані не з ДІСО'!G471))</f>
        <v>0</v>
      </c>
      <c r="AS471" s="29">
        <f>AQ471*(1+0.25*AR471)*Параметри!$K$51</f>
        <v>0</v>
      </c>
      <c r="AT471" s="40">
        <f>ROUNDUP('Дані з ДІСО'!AF471/Параметри!$K$70,0)</f>
        <v>0</v>
      </c>
      <c r="AU471" s="40">
        <f t="shared" si="69"/>
        <v>0</v>
      </c>
      <c r="AV471" s="40">
        <f>IF(AT471=0,0,'Дані з ДІСО'!AI471/'Дані з ДІСО'!AF471)</f>
        <v>0</v>
      </c>
      <c r="AW471" s="29">
        <f>AU471*(1+0.25*AV471)*Параметри!$K$51</f>
        <v>0</v>
      </c>
      <c r="AX471" s="40">
        <f>ROUNDUP('Дані з ДІСО'!AR471/Параметри!$K$29,0)</f>
        <v>0</v>
      </c>
      <c r="AY471" s="40">
        <f>ROUNDUP('Дані з ДІСО'!AS471/Параметри!$K$29,0)</f>
        <v>0</v>
      </c>
      <c r="AZ471" s="40">
        <f>ROUNDUP('Дані з ДІСО'!AT471/Параметри!$K$29,0)</f>
        <v>0</v>
      </c>
      <c r="BA471" s="64">
        <f>(AX471*Параметри!$K$32+AY471*Параметри!$L$32+AZ471*Параметри!$M$32)/18</f>
        <v>0</v>
      </c>
      <c r="BB471" s="29">
        <f>(BA471*Параметри!$K$51+SUM('Дані з ДІСО'!AR471:AT471)*Параметри!$K$48*Параметри!$K$20/1000)*Параметри!$K$74</f>
        <v>0</v>
      </c>
      <c r="BC471" s="40">
        <f>ROUNDUP(('Дані не з ДІСО'!I471+'Дані не з ДІСО'!K471)/Параметри!$K$26,0)</f>
        <v>0</v>
      </c>
      <c r="BD471" s="29">
        <f>BC471*Параметри!$M$36/18</f>
        <v>0</v>
      </c>
      <c r="BE471" s="40">
        <f>IF(BC471=0,0,'Дані не з ДІСО'!K471/('Дані не з ДІСО'!I471+'Дані не з ДІСО'!K471))</f>
        <v>0</v>
      </c>
      <c r="BF471" s="29">
        <f>(1+0.25*BE471)*BD471*Параметри!$K$51</f>
        <v>0</v>
      </c>
      <c r="BG471" s="40">
        <f>ROUNDUP('Дані не з ДІСО'!M471/Параметри!$K$27,0)</f>
        <v>0</v>
      </c>
      <c r="BH471" s="40">
        <f>BG471*Параметри!$M$37/18</f>
        <v>0</v>
      </c>
      <c r="BI471" s="29">
        <f>BH471*Параметри!$K$51</f>
        <v>0</v>
      </c>
      <c r="BJ471" s="29">
        <f>'Дані не з ДІСО'!N471*Параметри!$K$76</f>
        <v>0</v>
      </c>
      <c r="BK471" s="40">
        <f>ROUNDUP('Дані з ДІСО'!V471/Параметри!$K$25,0)</f>
        <v>0</v>
      </c>
      <c r="BL471" s="40">
        <f>ROUNDUP('Дані з ДІСО'!W471/Параметри!$K$25,0)</f>
        <v>0</v>
      </c>
      <c r="BM471" s="40">
        <f>ROUNDUP('Дані з ДІСО'!X471/Параметри!$K$25,0)</f>
        <v>0</v>
      </c>
      <c r="BN471" s="40">
        <f>(BK471*Параметри!$K$34+BL471*Параметри!$L$34+BM471*Параметри!$M$34)/18</f>
        <v>0</v>
      </c>
      <c r="BO471" s="40">
        <f>IF(K471=0,0,'Дані з ДІСО'!AC471/K471)</f>
        <v>0</v>
      </c>
      <c r="BP471" s="29">
        <f>(1+0.25*BO471)*BN471*Параметри!$K$51</f>
        <v>0</v>
      </c>
      <c r="BQ471" s="29">
        <f>BP471*'Коефіцієнти АТО'!U471</f>
        <v>0</v>
      </c>
      <c r="BR471" s="29">
        <f>K471*(1+0.25*BO471)*Параметри!$K$66*Параметри!$K$20/1000</f>
        <v>0</v>
      </c>
      <c r="BS471" s="29">
        <f>(1+0.25*BO471)*K471*'Коефіцієнти АТО'!S471*Параметри!$K$20/1000</f>
        <v>0</v>
      </c>
      <c r="BT471" s="29">
        <f t="shared" si="70"/>
        <v>0</v>
      </c>
      <c r="BU471" s="40">
        <f>ROUNDUP('Дані з ДІСО'!AG471/Параметри!$K$71,0)</f>
        <v>0</v>
      </c>
      <c r="BV471" s="40">
        <f t="shared" si="71"/>
        <v>0</v>
      </c>
      <c r="BW471" s="40">
        <f>IF('Дані з ДІСО'!AG471=0,0,'Дані з ДІСО'!AJ471/'Дані з ДІСО'!AG471)</f>
        <v>0</v>
      </c>
      <c r="BX471" s="29">
        <f>BV471*(1+0.25*BW471)*Параметри!$K$51</f>
        <v>0</v>
      </c>
      <c r="BY471" s="29">
        <f>ROUND(IF(Параметри!$K$77="No",CC471,CC471*Параметри!$K$78)+AG471,1)</f>
        <v>27217.200000000001</v>
      </c>
      <c r="BZ471" s="29">
        <f>ROUND(IF(Параметри!$K$77="No",BF471,BF471*Параметри!$K$78),1)</f>
        <v>0</v>
      </c>
      <c r="CA471" s="29">
        <f>ROUND(IF(Параметри!$K$77="No",BI471,BI471*Параметри!$K$78),1)</f>
        <v>0</v>
      </c>
      <c r="CB471" s="29">
        <f>ROUND(IF(Параметри!$K$77="No",BJ471,BJ471*Параметри!$K$78),1)</f>
        <v>0</v>
      </c>
      <c r="CC471" s="29">
        <f t="shared" si="65"/>
        <v>30241.373178561571</v>
      </c>
    </row>
    <row r="472" spans="1:81">
      <c r="A472" s="9">
        <v>471</v>
      </c>
      <c r="B472" s="9" t="s">
        <v>3151</v>
      </c>
      <c r="C472" s="9" t="s">
        <v>3151</v>
      </c>
      <c r="D472" s="9" t="s">
        <v>3582</v>
      </c>
      <c r="E472" s="9" t="s">
        <v>29</v>
      </c>
      <c r="F472" s="9" t="s">
        <v>3599</v>
      </c>
      <c r="G472" s="9" t="s">
        <v>995</v>
      </c>
      <c r="H472" s="29">
        <f>SUM('Дані з ДІСО'!J472:L472)</f>
        <v>1251</v>
      </c>
      <c r="I472" s="29">
        <f>SUM('Дані з ДІСО'!G472:I472)</f>
        <v>54</v>
      </c>
      <c r="J472" s="29">
        <f>SUM('Дані з ДІСО'!P472:R472)</f>
        <v>0</v>
      </c>
      <c r="K472" s="29">
        <f>SUM('Дані з ДІСО'!V472:X472)</f>
        <v>0</v>
      </c>
      <c r="L472" s="40">
        <f>ROUNDUP('Дані з ДІСО'!J472/'Коефіцієнти АТО'!$R472,0)</f>
        <v>24</v>
      </c>
      <c r="M472" s="40">
        <f>ROUNDUP('Дані з ДІСО'!K472/'Коефіцієнти АТО'!$R472,0)</f>
        <v>35</v>
      </c>
      <c r="N472" s="40">
        <f>ROUNDUP('Дані з ДІСО'!L472/'Коефіцієнти АТО'!$R472,0)</f>
        <v>9</v>
      </c>
      <c r="O472" s="59">
        <f>(L472*Параметри!$K$32+M472*Параметри!$L$32+N472*Параметри!$M$32)/18</f>
        <v>112</v>
      </c>
      <c r="P472" s="41">
        <f>IF(H472=0,"",'Дані з ДІСО'!Y472/H472)</f>
        <v>0.24940047961630696</v>
      </c>
      <c r="Q472" s="29">
        <f>IF(H472=0,"",(1+0.25*P472)*O472*Параметри!$K$51)</f>
        <v>24370.166872423444</v>
      </c>
      <c r="R472" s="29">
        <f>IF(H472=0,"",Q472*'Коефіцієнти АТО'!T472)</f>
        <v>414.2928368311986</v>
      </c>
      <c r="S472" s="29">
        <f>IF(H472=0,"",H472*(1+0.25*P472)*Параметри!$K$66*Параметри!$K$20/1000)</f>
        <v>0</v>
      </c>
      <c r="T472" s="29">
        <f>IF(H472=0,"",H472*(1+0.25*P472)*'Коефіцієнти АТО'!$S472*Параметри!$K$20/1000)</f>
        <v>4173.826258453807</v>
      </c>
      <c r="U472" s="29">
        <f t="shared" si="66"/>
        <v>28958.285967708449</v>
      </c>
      <c r="V472" s="29">
        <f t="shared" si="67"/>
        <v>28958.285967708449</v>
      </c>
      <c r="W472" s="40">
        <f>ROUNDUP('Дані з ДІСО'!P472/Параметри!$K$24,0)</f>
        <v>0</v>
      </c>
      <c r="X472" s="40">
        <f>ROUNDUP('Дані з ДІСО'!Q472/Параметри!$K$24,0)</f>
        <v>0</v>
      </c>
      <c r="Y472" s="40">
        <f>ROUNDUP('Дані з ДІСО'!R472/Параметри!$K$24,0)</f>
        <v>0</v>
      </c>
      <c r="Z472" s="59">
        <f>(W472*Параметри!$K$33+X472*Параметри!$L$33+Y472*Параметри!$M$33)/18</f>
        <v>0</v>
      </c>
      <c r="AA472" s="41">
        <f>IF(J472=0,0,'Дані з ДІСО'!AA472/J472)</f>
        <v>0</v>
      </c>
      <c r="AB472" s="29">
        <f>(1+0.25*AA472)*Z472*Параметри!$K$51</f>
        <v>0</v>
      </c>
      <c r="AC472" s="29">
        <f>AB472*'Коефіцієнти АТО'!U472</f>
        <v>0</v>
      </c>
      <c r="AD472" s="29">
        <f>J472*(1+0.25*AA472)*Параметри!$K$66*Параметри!$K$20/1000</f>
        <v>0</v>
      </c>
      <c r="AE472" s="29">
        <f>(1+0.25*AA472)*J472*'Коефіцієнти АТО'!S472*Параметри!$K$20/1000</f>
        <v>0</v>
      </c>
      <c r="AF472" s="29">
        <f t="shared" si="63"/>
        <v>0</v>
      </c>
      <c r="AG472" s="29">
        <v>0</v>
      </c>
      <c r="AH472" s="40">
        <v>7</v>
      </c>
      <c r="AI472" s="40">
        <v>3</v>
      </c>
      <c r="AJ472" s="40">
        <f t="shared" si="64"/>
        <v>0.3</v>
      </c>
      <c r="AK472" s="29">
        <f>(AH472+AI472)*(1+0.25*AJ472)*Параметри!$K$53</f>
        <v>1928.8647137320006</v>
      </c>
      <c r="AL472" s="29">
        <f>ROUNDUP(('Дані з ДІСО'!AU472+'Дані з ДІСО'!AW472)/Параметри!$K$28,0)</f>
        <v>0</v>
      </c>
      <c r="AM472" s="64">
        <f>AL472*Параметри!$M$35/18</f>
        <v>0</v>
      </c>
      <c r="AN472" s="29">
        <f>IF(AL472=0,0,'Дані з ДІСО'!AW472/SUM('Дані з ДІСО'!AU472,'Дані з ДІСО'!AW472))</f>
        <v>0</v>
      </c>
      <c r="AO472" s="29">
        <f>(1+0.25*AN472)*AM472*Параметри!$K$51</f>
        <v>0</v>
      </c>
      <c r="AP472" s="40">
        <f>ROUNDUP(('Дані з ДІСО'!AE472+'Дані не з ДІСО'!E472+'Дані не з ДІСО'!G472)/Параметри!$K$69,0)</f>
        <v>0</v>
      </c>
      <c r="AQ472" s="40">
        <f t="shared" si="68"/>
        <v>0</v>
      </c>
      <c r="AR472" s="40">
        <f>IF(AP472=0,0,('Дані з ДІСО'!AH472+'Дані не з ДІСО'!G472)/('Дані з ДІСО'!AE472+'Дані не з ДІСО'!E472+'Дані не з ДІСО'!G472))</f>
        <v>0</v>
      </c>
      <c r="AS472" s="29">
        <f>AQ472*(1+0.25*AR472)*Параметри!$K$51</f>
        <v>0</v>
      </c>
      <c r="AT472" s="40">
        <f>ROUNDUP('Дані з ДІСО'!AF472/Параметри!$K$70,0)</f>
        <v>0</v>
      </c>
      <c r="AU472" s="40">
        <f t="shared" si="69"/>
        <v>0</v>
      </c>
      <c r="AV472" s="40">
        <f>IF(AT472=0,0,'Дані з ДІСО'!AI472/'Дані з ДІСО'!AF472)</f>
        <v>0</v>
      </c>
      <c r="AW472" s="29">
        <f>AU472*(1+0.25*AV472)*Параметри!$K$51</f>
        <v>0</v>
      </c>
      <c r="AX472" s="40">
        <f>ROUNDUP('Дані з ДІСО'!AR472/Параметри!$K$29,0)</f>
        <v>0</v>
      </c>
      <c r="AY472" s="40">
        <f>ROUNDUP('Дані з ДІСО'!AS472/Параметри!$K$29,0)</f>
        <v>0</v>
      </c>
      <c r="AZ472" s="40">
        <f>ROUNDUP('Дані з ДІСО'!AT472/Параметри!$K$29,0)</f>
        <v>0</v>
      </c>
      <c r="BA472" s="64">
        <f>(AX472*Параметри!$K$32+AY472*Параметри!$L$32+AZ472*Параметри!$M$32)/18</f>
        <v>0</v>
      </c>
      <c r="BB472" s="29">
        <f>(BA472*Параметри!$K$51+SUM('Дані з ДІСО'!AR472:AT472)*Параметри!$K$48*Параметри!$K$20/1000)*Параметри!$K$74</f>
        <v>0</v>
      </c>
      <c r="BC472" s="40">
        <f>ROUNDUP(('Дані не з ДІСО'!I472+'Дані не з ДІСО'!K472)/Параметри!$K$26,0)</f>
        <v>0</v>
      </c>
      <c r="BD472" s="29">
        <f>BC472*Параметри!$M$36/18</f>
        <v>0</v>
      </c>
      <c r="BE472" s="40">
        <f>IF(BC472=0,0,'Дані не з ДІСО'!K472/('Дані не з ДІСО'!I472+'Дані не з ДІСО'!K472))</f>
        <v>0</v>
      </c>
      <c r="BF472" s="29">
        <f>(1+0.25*BE472)*BD472*Параметри!$K$51</f>
        <v>0</v>
      </c>
      <c r="BG472" s="40">
        <f>ROUNDUP('Дані не з ДІСО'!M472/Параметри!$K$27,0)</f>
        <v>0</v>
      </c>
      <c r="BH472" s="40">
        <f>BG472*Параметри!$M$37/18</f>
        <v>0</v>
      </c>
      <c r="BI472" s="29">
        <f>BH472*Параметри!$K$51</f>
        <v>0</v>
      </c>
      <c r="BJ472" s="29">
        <f>'Дані не з ДІСО'!N472*Параметри!$K$76</f>
        <v>0</v>
      </c>
      <c r="BK472" s="40">
        <f>ROUNDUP('Дані з ДІСО'!V472/Параметри!$K$25,0)</f>
        <v>0</v>
      </c>
      <c r="BL472" s="40">
        <f>ROUNDUP('Дані з ДІСО'!W472/Параметри!$K$25,0)</f>
        <v>0</v>
      </c>
      <c r="BM472" s="40">
        <f>ROUNDUP('Дані з ДІСО'!X472/Параметри!$K$25,0)</f>
        <v>0</v>
      </c>
      <c r="BN472" s="40">
        <f>(BK472*Параметри!$K$34+BL472*Параметри!$L$34+BM472*Параметри!$M$34)/18</f>
        <v>0</v>
      </c>
      <c r="BO472" s="40">
        <f>IF(K472=0,0,'Дані з ДІСО'!AC472/K472)</f>
        <v>0</v>
      </c>
      <c r="BP472" s="29">
        <f>(1+0.25*BO472)*BN472*Параметри!$K$51</f>
        <v>0</v>
      </c>
      <c r="BQ472" s="29">
        <f>BP472*'Коефіцієнти АТО'!U472</f>
        <v>0</v>
      </c>
      <c r="BR472" s="29">
        <f>K472*(1+0.25*BO472)*Параметри!$K$66*Параметри!$K$20/1000</f>
        <v>0</v>
      </c>
      <c r="BS472" s="29">
        <f>(1+0.25*BO472)*K472*'Коефіцієнти АТО'!S472*Параметри!$K$20/1000</f>
        <v>0</v>
      </c>
      <c r="BT472" s="29">
        <f t="shared" si="70"/>
        <v>0</v>
      </c>
      <c r="BU472" s="40">
        <f>ROUNDUP('Дані з ДІСО'!AG472/Параметри!$K$71,0)</f>
        <v>0</v>
      </c>
      <c r="BV472" s="40">
        <f t="shared" si="71"/>
        <v>0</v>
      </c>
      <c r="BW472" s="40">
        <f>IF('Дані з ДІСО'!AG472=0,0,'Дані з ДІСО'!AJ472/'Дані з ДІСО'!AG472)</f>
        <v>0</v>
      </c>
      <c r="BX472" s="29">
        <f>BV472*(1+0.25*BW472)*Параметри!$K$51</f>
        <v>0</v>
      </c>
      <c r="BY472" s="29">
        <f>ROUND(IF(Параметри!$K$77="No",CC472,CC472*Параметри!$K$78)+AG472,1)</f>
        <v>27798.400000000001</v>
      </c>
      <c r="BZ472" s="29">
        <f>ROUND(IF(Параметри!$K$77="No",BF472,BF472*Параметри!$K$78),1)</f>
        <v>0</v>
      </c>
      <c r="CA472" s="29">
        <f>ROUND(IF(Параметри!$K$77="No",BI472,BI472*Параметри!$K$78),1)</f>
        <v>0</v>
      </c>
      <c r="CB472" s="29">
        <f>ROUND(IF(Параметри!$K$77="No",BJ472,BJ472*Параметри!$K$78),1)</f>
        <v>0</v>
      </c>
      <c r="CC472" s="29">
        <f t="shared" si="65"/>
        <v>30887.150681440449</v>
      </c>
    </row>
    <row r="473" spans="1:81">
      <c r="A473" s="9">
        <v>472</v>
      </c>
      <c r="B473" s="9" t="s">
        <v>3151</v>
      </c>
      <c r="C473" s="9" t="s">
        <v>3151</v>
      </c>
      <c r="D473" s="9" t="s">
        <v>3582</v>
      </c>
      <c r="E473" s="9" t="s">
        <v>29</v>
      </c>
      <c r="F473" s="9" t="s">
        <v>3600</v>
      </c>
      <c r="G473" s="9" t="s">
        <v>997</v>
      </c>
      <c r="H473" s="29">
        <f>SUM('Дані з ДІСО'!J473:L473)</f>
        <v>2193.5</v>
      </c>
      <c r="I473" s="29">
        <f>SUM('Дані з ДІСО'!G473:I473)</f>
        <v>126</v>
      </c>
      <c r="J473" s="29">
        <f>SUM('Дані з ДІСО'!P473:R473)</f>
        <v>0</v>
      </c>
      <c r="K473" s="29">
        <f>SUM('Дані з ДІСО'!V473:X473)</f>
        <v>0</v>
      </c>
      <c r="L473" s="40">
        <f>ROUNDUP('Дані з ДІСО'!J473/'Коефіцієнти АТО'!$R473,0)</f>
        <v>53</v>
      </c>
      <c r="M473" s="40">
        <f>ROUNDUP('Дані з ДІСО'!K473/'Коефіцієнти АТО'!$R473,0)</f>
        <v>69</v>
      </c>
      <c r="N473" s="40">
        <f>ROUNDUP('Дані з ДІСО'!L473/'Коефіцієнти АТО'!$R473,0)</f>
        <v>16</v>
      </c>
      <c r="O473" s="59">
        <f>(L473*Параметри!$K$32+M473*Параметри!$L$32+N473*Параметри!$M$32)/18</f>
        <v>224.62777777777779</v>
      </c>
      <c r="P473" s="41">
        <f>IF(H473=0,"",'Дані з ДІСО'!Y473/H473)</f>
        <v>0</v>
      </c>
      <c r="Q473" s="29">
        <f>IF(H473=0,"",(1+0.25*P473)*O473*Параметри!$K$51)</f>
        <v>46008.308826529377</v>
      </c>
      <c r="R473" s="29">
        <f>IF(H473=0,"",Q473*'Коефіцієнти АТО'!T473)</f>
        <v>782.14125005099947</v>
      </c>
      <c r="S473" s="29">
        <f>IF(H473=0,"",H473*(1+0.25*P473)*Параметри!$K$66*Параметри!$K$20/1000)</f>
        <v>0</v>
      </c>
      <c r="T473" s="29">
        <f>IF(H473=0,"",H473*(1+0.25*P473)*'Коефіцієнти АТО'!$S473*Параметри!$K$20/1000)</f>
        <v>11063.918156501279</v>
      </c>
      <c r="U473" s="29">
        <f t="shared" si="66"/>
        <v>57854.368233081652</v>
      </c>
      <c r="V473" s="29">
        <f t="shared" si="67"/>
        <v>57854.368233081652</v>
      </c>
      <c r="W473" s="40">
        <f>ROUNDUP('Дані з ДІСО'!P473/Параметри!$K$24,0)</f>
        <v>0</v>
      </c>
      <c r="X473" s="40">
        <f>ROUNDUP('Дані з ДІСО'!Q473/Параметри!$K$24,0)</f>
        <v>0</v>
      </c>
      <c r="Y473" s="40">
        <f>ROUNDUP('Дані з ДІСО'!R473/Параметри!$K$24,0)</f>
        <v>0</v>
      </c>
      <c r="Z473" s="59">
        <f>(W473*Параметри!$K$33+X473*Параметри!$L$33+Y473*Параметри!$M$33)/18</f>
        <v>0</v>
      </c>
      <c r="AA473" s="41">
        <f>IF(J473=0,0,'Дані з ДІСО'!AA473/J473)</f>
        <v>0</v>
      </c>
      <c r="AB473" s="29">
        <f>(1+0.25*AA473)*Z473*Параметри!$K$51</f>
        <v>0</v>
      </c>
      <c r="AC473" s="29">
        <f>AB473*'Коефіцієнти АТО'!U473</f>
        <v>0</v>
      </c>
      <c r="AD473" s="29">
        <f>J473*(1+0.25*AA473)*Параметри!$K$66*Параметри!$K$20/1000</f>
        <v>0</v>
      </c>
      <c r="AE473" s="29">
        <f>(1+0.25*AA473)*J473*'Коефіцієнти АТО'!S473*Параметри!$K$20/1000</f>
        <v>0</v>
      </c>
      <c r="AF473" s="29">
        <f t="shared" si="63"/>
        <v>0</v>
      </c>
      <c r="AG473" s="29">
        <v>0</v>
      </c>
      <c r="AH473" s="40">
        <v>17</v>
      </c>
      <c r="AI473" s="40">
        <v>0</v>
      </c>
      <c r="AJ473" s="40">
        <f t="shared" si="64"/>
        <v>0</v>
      </c>
      <c r="AK473" s="29">
        <f>(AH473+AI473)*(1+0.25*AJ473)*Параметри!$K$53</f>
        <v>3050.2976868320006</v>
      </c>
      <c r="AL473" s="29">
        <f>ROUNDUP(('Дані з ДІСО'!AU473+'Дані з ДІСО'!AW473)/Параметри!$K$28,0)</f>
        <v>0</v>
      </c>
      <c r="AM473" s="64">
        <f>AL473*Параметри!$M$35/18</f>
        <v>0</v>
      </c>
      <c r="AN473" s="29">
        <f>IF(AL473=0,0,'Дані з ДІСО'!AW473/SUM('Дані з ДІСО'!AU473,'Дані з ДІСО'!AW473))</f>
        <v>0</v>
      </c>
      <c r="AO473" s="29">
        <f>(1+0.25*AN473)*AM473*Параметри!$K$51</f>
        <v>0</v>
      </c>
      <c r="AP473" s="40">
        <f>ROUNDUP(('Дані з ДІСО'!AE473+'Дані не з ДІСО'!E473+'Дані не з ДІСО'!G473)/Параметри!$K$69,0)</f>
        <v>0</v>
      </c>
      <c r="AQ473" s="40">
        <f t="shared" si="68"/>
        <v>0</v>
      </c>
      <c r="AR473" s="40">
        <f>IF(AP473=0,0,('Дані з ДІСО'!AH473+'Дані не з ДІСО'!G473)/('Дані з ДІСО'!AE473+'Дані не з ДІСО'!E473+'Дані не з ДІСО'!G473))</f>
        <v>0</v>
      </c>
      <c r="AS473" s="29">
        <f>AQ473*(1+0.25*AR473)*Параметри!$K$51</f>
        <v>0</v>
      </c>
      <c r="AT473" s="40">
        <f>ROUNDUP('Дані з ДІСО'!AF473/Параметри!$K$70,0)</f>
        <v>0</v>
      </c>
      <c r="AU473" s="40">
        <f t="shared" si="69"/>
        <v>0</v>
      </c>
      <c r="AV473" s="40">
        <f>IF(AT473=0,0,'Дані з ДІСО'!AI473/'Дані з ДІСО'!AF473)</f>
        <v>0</v>
      </c>
      <c r="AW473" s="29">
        <f>AU473*(1+0.25*AV473)*Параметри!$K$51</f>
        <v>0</v>
      </c>
      <c r="AX473" s="40">
        <f>ROUNDUP('Дані з ДІСО'!AR473/Параметри!$K$29,0)</f>
        <v>0</v>
      </c>
      <c r="AY473" s="40">
        <f>ROUNDUP('Дані з ДІСО'!AS473/Параметри!$K$29,0)</f>
        <v>0</v>
      </c>
      <c r="AZ473" s="40">
        <f>ROUNDUP('Дані з ДІСО'!AT473/Параметри!$K$29,0)</f>
        <v>0</v>
      </c>
      <c r="BA473" s="64">
        <f>(AX473*Параметри!$K$32+AY473*Параметри!$L$32+AZ473*Параметри!$M$32)/18</f>
        <v>0</v>
      </c>
      <c r="BB473" s="29">
        <f>(BA473*Параметри!$K$51+SUM('Дані з ДІСО'!AR473:AT473)*Параметри!$K$48*Параметри!$K$20/1000)*Параметри!$K$74</f>
        <v>0</v>
      </c>
      <c r="BC473" s="40">
        <f>ROUNDUP(('Дані не з ДІСО'!I473+'Дані не з ДІСО'!K473)/Параметри!$K$26,0)</f>
        <v>0</v>
      </c>
      <c r="BD473" s="29">
        <f>BC473*Параметри!$M$36/18</f>
        <v>0</v>
      </c>
      <c r="BE473" s="40">
        <f>IF(BC473=0,0,'Дані не з ДІСО'!K473/('Дані не з ДІСО'!I473+'Дані не з ДІСО'!K473))</f>
        <v>0</v>
      </c>
      <c r="BF473" s="29">
        <f>(1+0.25*BE473)*BD473*Параметри!$K$51</f>
        <v>0</v>
      </c>
      <c r="BG473" s="40">
        <f>ROUNDUP('Дані не з ДІСО'!M473/Параметри!$K$27,0)</f>
        <v>0</v>
      </c>
      <c r="BH473" s="40">
        <f>BG473*Параметри!$M$37/18</f>
        <v>0</v>
      </c>
      <c r="BI473" s="29">
        <f>BH473*Параметри!$K$51</f>
        <v>0</v>
      </c>
      <c r="BJ473" s="29">
        <f>'Дані не з ДІСО'!N473*Параметри!$K$76</f>
        <v>0</v>
      </c>
      <c r="BK473" s="40">
        <f>ROUNDUP('Дані з ДІСО'!V473/Параметри!$K$25,0)</f>
        <v>0</v>
      </c>
      <c r="BL473" s="40">
        <f>ROUNDUP('Дані з ДІСО'!W473/Параметри!$K$25,0)</f>
        <v>0</v>
      </c>
      <c r="BM473" s="40">
        <f>ROUNDUP('Дані з ДІСО'!X473/Параметри!$K$25,0)</f>
        <v>0</v>
      </c>
      <c r="BN473" s="40">
        <f>(BK473*Параметри!$K$34+BL473*Параметри!$L$34+BM473*Параметри!$M$34)/18</f>
        <v>0</v>
      </c>
      <c r="BO473" s="40">
        <f>IF(K473=0,0,'Дані з ДІСО'!AC473/K473)</f>
        <v>0</v>
      </c>
      <c r="BP473" s="29">
        <f>(1+0.25*BO473)*BN473*Параметри!$K$51</f>
        <v>0</v>
      </c>
      <c r="BQ473" s="29">
        <f>BP473*'Коефіцієнти АТО'!U473</f>
        <v>0</v>
      </c>
      <c r="BR473" s="29">
        <f>K473*(1+0.25*BO473)*Параметри!$K$66*Параметри!$K$20/1000</f>
        <v>0</v>
      </c>
      <c r="BS473" s="29">
        <f>(1+0.25*BO473)*K473*'Коефіцієнти АТО'!S473*Параметри!$K$20/1000</f>
        <v>0</v>
      </c>
      <c r="BT473" s="29">
        <f t="shared" si="70"/>
        <v>0</v>
      </c>
      <c r="BU473" s="40">
        <f>ROUNDUP('Дані з ДІСО'!AG473/Параметри!$K$71,0)</f>
        <v>0</v>
      </c>
      <c r="BV473" s="40">
        <f t="shared" si="71"/>
        <v>0</v>
      </c>
      <c r="BW473" s="40">
        <f>IF('Дані з ДІСО'!AG473=0,0,'Дані з ДІСО'!AJ473/'Дані з ДІСО'!AG473)</f>
        <v>0</v>
      </c>
      <c r="BX473" s="29">
        <f>BV473*(1+0.25*BW473)*Параметри!$K$51</f>
        <v>0</v>
      </c>
      <c r="BY473" s="29">
        <f>ROUND(IF(Параметри!$K$77="No",CC473,CC473*Параметри!$K$78)+AG473,1)</f>
        <v>54814.2</v>
      </c>
      <c r="BZ473" s="29">
        <f>ROUND(IF(Параметри!$K$77="No",BF473,BF473*Параметри!$K$78),1)</f>
        <v>0</v>
      </c>
      <c r="CA473" s="29">
        <f>ROUND(IF(Параметри!$K$77="No",BI473,BI473*Параметри!$K$78),1)</f>
        <v>0</v>
      </c>
      <c r="CB473" s="29">
        <f>ROUND(IF(Параметри!$K$77="No",BJ473,BJ473*Параметри!$K$78),1)</f>
        <v>0</v>
      </c>
      <c r="CC473" s="29">
        <f t="shared" si="65"/>
        <v>60904.665919913656</v>
      </c>
    </row>
    <row r="474" spans="1:81">
      <c r="A474" s="9">
        <v>473</v>
      </c>
      <c r="B474" s="9" t="s">
        <v>3148</v>
      </c>
      <c r="C474" s="9" t="s">
        <v>3148</v>
      </c>
      <c r="D474" s="9" t="s">
        <v>3582</v>
      </c>
      <c r="E474" s="9" t="s">
        <v>24</v>
      </c>
      <c r="F474" s="9" t="s">
        <v>3601</v>
      </c>
      <c r="G474" s="9" t="s">
        <v>999</v>
      </c>
      <c r="H474" s="29">
        <f>SUM('Дані з ДІСО'!J474:L474)</f>
        <v>936</v>
      </c>
      <c r="I474" s="29">
        <f>SUM('Дані з ДІСО'!G474:I474)</f>
        <v>52</v>
      </c>
      <c r="J474" s="29">
        <f>SUM('Дані з ДІСО'!P474:R474)</f>
        <v>0</v>
      </c>
      <c r="K474" s="29">
        <f>SUM('Дані з ДІСО'!V474:X474)</f>
        <v>0</v>
      </c>
      <c r="L474" s="40">
        <f>ROUNDUP('Дані з ДІСО'!J474/'Коефіцієнти АТО'!$R474,0)</f>
        <v>24</v>
      </c>
      <c r="M474" s="40">
        <f>ROUNDUP('Дані з ДІСО'!K474/'Коефіцієнти АТО'!$R474,0)</f>
        <v>33</v>
      </c>
      <c r="N474" s="40">
        <f>ROUNDUP('Дані з ДІСО'!L474/'Коефіцієнти АТО'!$R474,0)</f>
        <v>4</v>
      </c>
      <c r="O474" s="59">
        <f>(L474*Параметри!$K$32+M474*Параметри!$L$32+N474*Параметри!$M$32)/18</f>
        <v>98.50555555555556</v>
      </c>
      <c r="P474" s="41">
        <f>IF(H474=0,"",'Дані з ДІСО'!Y474/H474)</f>
        <v>0</v>
      </c>
      <c r="Q474" s="29">
        <f>IF(H474=0,"",(1+0.25*P474)*O474*Параметри!$K$51)</f>
        <v>20175.928667256758</v>
      </c>
      <c r="R474" s="29">
        <f>IF(H474=0,"",Q474*'Коефіцієнти АТО'!T474)</f>
        <v>342.9907873433649</v>
      </c>
      <c r="S474" s="29">
        <f>IF(H474=0,"",H474*(1+0.25*P474)*Параметри!$K$66*Параметри!$K$20/1000)</f>
        <v>0</v>
      </c>
      <c r="T474" s="29">
        <f>IF(H474=0,"",H474*(1+0.25*P474)*'Коефіцієнти АТО'!$S474*Параметри!$K$20/1000)</f>
        <v>4721.1431021131511</v>
      </c>
      <c r="U474" s="29">
        <f t="shared" si="66"/>
        <v>25240.062556713274</v>
      </c>
      <c r="V474" s="29">
        <f t="shared" si="67"/>
        <v>25240.062556713274</v>
      </c>
      <c r="W474" s="40">
        <f>ROUNDUP('Дані з ДІСО'!P474/Параметри!$K$24,0)</f>
        <v>0</v>
      </c>
      <c r="X474" s="40">
        <f>ROUNDUP('Дані з ДІСО'!Q474/Параметри!$K$24,0)</f>
        <v>0</v>
      </c>
      <c r="Y474" s="40">
        <f>ROUNDUP('Дані з ДІСО'!R474/Параметри!$K$24,0)</f>
        <v>0</v>
      </c>
      <c r="Z474" s="59">
        <f>(W474*Параметри!$K$33+X474*Параметри!$L$33+Y474*Параметри!$M$33)/18</f>
        <v>0</v>
      </c>
      <c r="AA474" s="41">
        <f>IF(J474=0,0,'Дані з ДІСО'!AA474/J474)</f>
        <v>0</v>
      </c>
      <c r="AB474" s="29">
        <f>(1+0.25*AA474)*Z474*Параметри!$K$51</f>
        <v>0</v>
      </c>
      <c r="AC474" s="29">
        <f>AB474*'Коефіцієнти АТО'!U474</f>
        <v>0</v>
      </c>
      <c r="AD474" s="29">
        <f>J474*(1+0.25*AA474)*Параметри!$K$66*Параметри!$K$20/1000</f>
        <v>0</v>
      </c>
      <c r="AE474" s="29">
        <f>(1+0.25*AA474)*J474*'Коефіцієнти АТО'!S474*Параметри!$K$20/1000</f>
        <v>0</v>
      </c>
      <c r="AF474" s="29">
        <f t="shared" si="63"/>
        <v>0</v>
      </c>
      <c r="AG474" s="29">
        <v>0</v>
      </c>
      <c r="AH474" s="40">
        <v>8</v>
      </c>
      <c r="AI474" s="40">
        <v>0</v>
      </c>
      <c r="AJ474" s="40">
        <f t="shared" si="64"/>
        <v>0</v>
      </c>
      <c r="AK474" s="29">
        <f>(AH474+AI474)*(1+0.25*AJ474)*Параметри!$K$53</f>
        <v>1435.4342055680004</v>
      </c>
      <c r="AL474" s="29">
        <f>ROUNDUP(('Дані з ДІСО'!AU474+'Дані з ДІСО'!AW474)/Параметри!$K$28,0)</f>
        <v>0</v>
      </c>
      <c r="AM474" s="64">
        <f>AL474*Параметри!$M$35/18</f>
        <v>0</v>
      </c>
      <c r="AN474" s="29">
        <f>IF(AL474=0,0,'Дані з ДІСО'!AW474/SUM('Дані з ДІСО'!AU474,'Дані з ДІСО'!AW474))</f>
        <v>0</v>
      </c>
      <c r="AO474" s="29">
        <f>(1+0.25*AN474)*AM474*Параметри!$K$51</f>
        <v>0</v>
      </c>
      <c r="AP474" s="40">
        <f>ROUNDUP(('Дані з ДІСО'!AE474+'Дані не з ДІСО'!E474+'Дані не з ДІСО'!G474)/Параметри!$K$69,0)</f>
        <v>0</v>
      </c>
      <c r="AQ474" s="40">
        <f t="shared" si="68"/>
        <v>0</v>
      </c>
      <c r="AR474" s="40">
        <f>IF(AP474=0,0,('Дані з ДІСО'!AH474+'Дані не з ДІСО'!G474)/('Дані з ДІСО'!AE474+'Дані не з ДІСО'!E474+'Дані не з ДІСО'!G474))</f>
        <v>0</v>
      </c>
      <c r="AS474" s="29">
        <f>AQ474*(1+0.25*AR474)*Параметри!$K$51</f>
        <v>0</v>
      </c>
      <c r="AT474" s="40">
        <f>ROUNDUP('Дані з ДІСО'!AF474/Параметри!$K$70,0)</f>
        <v>0</v>
      </c>
      <c r="AU474" s="40">
        <f t="shared" si="69"/>
        <v>0</v>
      </c>
      <c r="AV474" s="40">
        <f>IF(AT474=0,0,'Дані з ДІСО'!AI474/'Дані з ДІСО'!AF474)</f>
        <v>0</v>
      </c>
      <c r="AW474" s="29">
        <f>AU474*(1+0.25*AV474)*Параметри!$K$51</f>
        <v>0</v>
      </c>
      <c r="AX474" s="40">
        <f>ROUNDUP('Дані з ДІСО'!AR474/Параметри!$K$29,0)</f>
        <v>0</v>
      </c>
      <c r="AY474" s="40">
        <f>ROUNDUP('Дані з ДІСО'!AS474/Параметри!$K$29,0)</f>
        <v>0</v>
      </c>
      <c r="AZ474" s="40">
        <f>ROUNDUP('Дані з ДІСО'!AT474/Параметри!$K$29,0)</f>
        <v>0</v>
      </c>
      <c r="BA474" s="64">
        <f>(AX474*Параметри!$K$32+AY474*Параметри!$L$32+AZ474*Параметри!$M$32)/18</f>
        <v>0</v>
      </c>
      <c r="BB474" s="29">
        <f>(BA474*Параметри!$K$51+SUM('Дані з ДІСО'!AR474:AT474)*Параметри!$K$48*Параметри!$K$20/1000)*Параметри!$K$74</f>
        <v>0</v>
      </c>
      <c r="BC474" s="40">
        <f>ROUNDUP(('Дані не з ДІСО'!I474+'Дані не з ДІСО'!K474)/Параметри!$K$26,0)</f>
        <v>0</v>
      </c>
      <c r="BD474" s="29">
        <f>BC474*Параметри!$M$36/18</f>
        <v>0</v>
      </c>
      <c r="BE474" s="40">
        <f>IF(BC474=0,0,'Дані не з ДІСО'!K474/('Дані не з ДІСО'!I474+'Дані не з ДІСО'!K474))</f>
        <v>0</v>
      </c>
      <c r="BF474" s="29">
        <f>(1+0.25*BE474)*BD474*Параметри!$K$51</f>
        <v>0</v>
      </c>
      <c r="BG474" s="40">
        <f>ROUNDUP('Дані не з ДІСО'!M474/Параметри!$K$27,0)</f>
        <v>0</v>
      </c>
      <c r="BH474" s="40">
        <f>BG474*Параметри!$M$37/18</f>
        <v>0</v>
      </c>
      <c r="BI474" s="29">
        <f>BH474*Параметри!$K$51</f>
        <v>0</v>
      </c>
      <c r="BJ474" s="29">
        <f>'Дані не з ДІСО'!N474*Параметри!$K$76</f>
        <v>0</v>
      </c>
      <c r="BK474" s="40">
        <f>ROUNDUP('Дані з ДІСО'!V474/Параметри!$K$25,0)</f>
        <v>0</v>
      </c>
      <c r="BL474" s="40">
        <f>ROUNDUP('Дані з ДІСО'!W474/Параметри!$K$25,0)</f>
        <v>0</v>
      </c>
      <c r="BM474" s="40">
        <f>ROUNDUP('Дані з ДІСО'!X474/Параметри!$K$25,0)</f>
        <v>0</v>
      </c>
      <c r="BN474" s="40">
        <f>(BK474*Параметри!$K$34+BL474*Параметри!$L$34+BM474*Параметри!$M$34)/18</f>
        <v>0</v>
      </c>
      <c r="BO474" s="40">
        <f>IF(K474=0,0,'Дані з ДІСО'!AC474/K474)</f>
        <v>0</v>
      </c>
      <c r="BP474" s="29">
        <f>(1+0.25*BO474)*BN474*Параметри!$K$51</f>
        <v>0</v>
      </c>
      <c r="BQ474" s="29">
        <f>BP474*'Коефіцієнти АТО'!U474</f>
        <v>0</v>
      </c>
      <c r="BR474" s="29">
        <f>K474*(1+0.25*BO474)*Параметри!$K$66*Параметри!$K$20/1000</f>
        <v>0</v>
      </c>
      <c r="BS474" s="29">
        <f>(1+0.25*BO474)*K474*'Коефіцієнти АТО'!S474*Параметри!$K$20/1000</f>
        <v>0</v>
      </c>
      <c r="BT474" s="29">
        <f t="shared" si="70"/>
        <v>0</v>
      </c>
      <c r="BU474" s="40">
        <f>ROUNDUP('Дані з ДІСО'!AG474/Параметри!$K$71,0)</f>
        <v>0</v>
      </c>
      <c r="BV474" s="40">
        <f t="shared" si="71"/>
        <v>0</v>
      </c>
      <c r="BW474" s="40">
        <f>IF('Дані з ДІСО'!AG474=0,0,'Дані з ДІСО'!AJ474/'Дані з ДІСО'!AG474)</f>
        <v>0</v>
      </c>
      <c r="BX474" s="29">
        <f>BV474*(1+0.25*BW474)*Параметри!$K$51</f>
        <v>0</v>
      </c>
      <c r="BY474" s="29">
        <f>ROUND(IF(Параметри!$K$77="No",CC474,CC474*Параметри!$K$78)+AG474,1)</f>
        <v>24007.9</v>
      </c>
      <c r="BZ474" s="29">
        <f>ROUND(IF(Параметри!$K$77="No",BF474,BF474*Параметри!$K$78),1)</f>
        <v>0</v>
      </c>
      <c r="CA474" s="29">
        <f>ROUND(IF(Параметри!$K$77="No",BI474,BI474*Параметри!$K$78),1)</f>
        <v>0</v>
      </c>
      <c r="CB474" s="29">
        <f>ROUND(IF(Параметри!$K$77="No",BJ474,BJ474*Параметри!$K$78),1)</f>
        <v>0</v>
      </c>
      <c r="CC474" s="29">
        <f t="shared" si="65"/>
        <v>26675.496762281273</v>
      </c>
    </row>
    <row r="475" spans="1:81">
      <c r="A475" s="9">
        <v>474</v>
      </c>
      <c r="B475" s="9" t="s">
        <v>3151</v>
      </c>
      <c r="C475" s="9" t="s">
        <v>3151</v>
      </c>
      <c r="D475" s="9" t="s">
        <v>3582</v>
      </c>
      <c r="E475" s="9" t="s">
        <v>29</v>
      </c>
      <c r="F475" s="9" t="s">
        <v>3602</v>
      </c>
      <c r="G475" s="9" t="s">
        <v>1001</v>
      </c>
      <c r="H475" s="29">
        <f>SUM('Дані з ДІСО'!J475:L475)</f>
        <v>1235</v>
      </c>
      <c r="I475" s="29">
        <f>SUM('Дані з ДІСО'!G475:I475)</f>
        <v>59</v>
      </c>
      <c r="J475" s="29">
        <f>SUM('Дані з ДІСО'!P475:R475)</f>
        <v>0</v>
      </c>
      <c r="K475" s="29">
        <f>SUM('Дані з ДІСО'!V475:X475)</f>
        <v>0</v>
      </c>
      <c r="L475" s="40">
        <f>ROUNDUP('Дані з ДІСО'!J475/'Коефіцієнти АТО'!$R475,0)</f>
        <v>26</v>
      </c>
      <c r="M475" s="40">
        <f>ROUNDUP('Дані з ДІСО'!K475/'Коефіцієнти АТО'!$R475,0)</f>
        <v>36</v>
      </c>
      <c r="N475" s="40">
        <f>ROUNDUP('Дані з ДІСО'!L475/'Коефіцієнти АТО'!$R475,0)</f>
        <v>7</v>
      </c>
      <c r="O475" s="59">
        <f>(L475*Параметри!$K$32+M475*Параметри!$L$32+N475*Параметри!$M$32)/18</f>
        <v>112.42777777777778</v>
      </c>
      <c r="P475" s="41">
        <f>IF(H475=0,"",'Дані з ДІСО'!Y475/H475)</f>
        <v>0.25668016194331983</v>
      </c>
      <c r="Q475" s="29">
        <f>IF(H475=0,"",(1+0.25*P475)*O475*Параметри!$K$51)</f>
        <v>24505.155557802631</v>
      </c>
      <c r="R475" s="29">
        <f>IF(H475=0,"",Q475*'Коефіцієнти АТО'!T475)</f>
        <v>416.58764448264475</v>
      </c>
      <c r="S475" s="29">
        <f>IF(H475=0,"",H475*(1+0.25*P475)*Параметри!$K$66*Параметри!$K$20/1000)</f>
        <v>0</v>
      </c>
      <c r="T475" s="29">
        <f>IF(H475=0,"",H475*(1+0.25*P475)*'Коефіцієнти АТО'!$S475*Параметри!$K$20/1000)</f>
        <v>5378.2611644078561</v>
      </c>
      <c r="U475" s="29">
        <f t="shared" si="66"/>
        <v>30300.004366693134</v>
      </c>
      <c r="V475" s="29">
        <f t="shared" si="67"/>
        <v>30300.004366693134</v>
      </c>
      <c r="W475" s="40">
        <f>ROUNDUP('Дані з ДІСО'!P475/Параметри!$K$24,0)</f>
        <v>0</v>
      </c>
      <c r="X475" s="40">
        <f>ROUNDUP('Дані з ДІСО'!Q475/Параметри!$K$24,0)</f>
        <v>0</v>
      </c>
      <c r="Y475" s="40">
        <f>ROUNDUP('Дані з ДІСО'!R475/Параметри!$K$24,0)</f>
        <v>0</v>
      </c>
      <c r="Z475" s="59">
        <f>(W475*Параметри!$K$33+X475*Параметри!$L$33+Y475*Параметри!$M$33)/18</f>
        <v>0</v>
      </c>
      <c r="AA475" s="41">
        <f>IF(J475=0,0,'Дані з ДІСО'!AA475/J475)</f>
        <v>0</v>
      </c>
      <c r="AB475" s="29">
        <f>(1+0.25*AA475)*Z475*Параметри!$K$51</f>
        <v>0</v>
      </c>
      <c r="AC475" s="29">
        <f>AB475*'Коефіцієнти АТО'!U475</f>
        <v>0</v>
      </c>
      <c r="AD475" s="29">
        <f>J475*(1+0.25*AA475)*Параметри!$K$66*Параметри!$K$20/1000</f>
        <v>0</v>
      </c>
      <c r="AE475" s="29">
        <f>(1+0.25*AA475)*J475*'Коефіцієнти АТО'!S475*Параметри!$K$20/1000</f>
        <v>0</v>
      </c>
      <c r="AF475" s="29">
        <f t="shared" si="63"/>
        <v>0</v>
      </c>
      <c r="AG475" s="29">
        <v>0</v>
      </c>
      <c r="AH475" s="40">
        <v>6</v>
      </c>
      <c r="AI475" s="40">
        <v>4</v>
      </c>
      <c r="AJ475" s="40">
        <f t="shared" si="64"/>
        <v>0.4</v>
      </c>
      <c r="AK475" s="29">
        <f>(AH475+AI475)*(1+0.25*AJ475)*Параметри!$K$53</f>
        <v>1973.7220326560005</v>
      </c>
      <c r="AL475" s="29">
        <f>ROUNDUP(('Дані з ДІСО'!AU475+'Дані з ДІСО'!AW475)/Параметри!$K$28,0)</f>
        <v>0</v>
      </c>
      <c r="AM475" s="64">
        <f>AL475*Параметри!$M$35/18</f>
        <v>0</v>
      </c>
      <c r="AN475" s="29">
        <f>IF(AL475=0,0,'Дані з ДІСО'!AW475/SUM('Дані з ДІСО'!AU475,'Дані з ДІСО'!AW475))</f>
        <v>0</v>
      </c>
      <c r="AO475" s="29">
        <f>(1+0.25*AN475)*AM475*Параметри!$K$51</f>
        <v>0</v>
      </c>
      <c r="AP475" s="40">
        <f>ROUNDUP(('Дані з ДІСО'!AE475+'Дані не з ДІСО'!E475+'Дані не з ДІСО'!G475)/Параметри!$K$69,0)</f>
        <v>0</v>
      </c>
      <c r="AQ475" s="40">
        <f t="shared" si="68"/>
        <v>0</v>
      </c>
      <c r="AR475" s="40">
        <f>IF(AP475=0,0,('Дані з ДІСО'!AH475+'Дані не з ДІСО'!G475)/('Дані з ДІСО'!AE475+'Дані не з ДІСО'!E475+'Дані не з ДІСО'!G475))</f>
        <v>0</v>
      </c>
      <c r="AS475" s="29">
        <f>AQ475*(1+0.25*AR475)*Параметри!$K$51</f>
        <v>0</v>
      </c>
      <c r="AT475" s="40">
        <f>ROUNDUP('Дані з ДІСО'!AF475/Параметри!$K$70,0)</f>
        <v>0</v>
      </c>
      <c r="AU475" s="40">
        <f t="shared" si="69"/>
        <v>0</v>
      </c>
      <c r="AV475" s="40">
        <f>IF(AT475=0,0,'Дані з ДІСО'!AI475/'Дані з ДІСО'!AF475)</f>
        <v>0</v>
      </c>
      <c r="AW475" s="29">
        <f>AU475*(1+0.25*AV475)*Параметри!$K$51</f>
        <v>0</v>
      </c>
      <c r="AX475" s="40">
        <f>ROUNDUP('Дані з ДІСО'!AR475/Параметри!$K$29,0)</f>
        <v>0</v>
      </c>
      <c r="AY475" s="40">
        <f>ROUNDUP('Дані з ДІСО'!AS475/Параметри!$K$29,0)</f>
        <v>0</v>
      </c>
      <c r="AZ475" s="40">
        <f>ROUNDUP('Дані з ДІСО'!AT475/Параметри!$K$29,0)</f>
        <v>0</v>
      </c>
      <c r="BA475" s="64">
        <f>(AX475*Параметри!$K$32+AY475*Параметри!$L$32+AZ475*Параметри!$M$32)/18</f>
        <v>0</v>
      </c>
      <c r="BB475" s="29">
        <f>(BA475*Параметри!$K$51+SUM('Дані з ДІСО'!AR475:AT475)*Параметри!$K$48*Параметри!$K$20/1000)*Параметри!$K$74</f>
        <v>0</v>
      </c>
      <c r="BC475" s="40">
        <f>ROUNDUP(('Дані не з ДІСО'!I475+'Дані не з ДІСО'!K475)/Параметри!$K$26,0)</f>
        <v>0</v>
      </c>
      <c r="BD475" s="29">
        <f>BC475*Параметри!$M$36/18</f>
        <v>0</v>
      </c>
      <c r="BE475" s="40">
        <f>IF(BC475=0,0,'Дані не з ДІСО'!K475/('Дані не з ДІСО'!I475+'Дані не з ДІСО'!K475))</f>
        <v>0</v>
      </c>
      <c r="BF475" s="29">
        <f>(1+0.25*BE475)*BD475*Параметри!$K$51</f>
        <v>0</v>
      </c>
      <c r="BG475" s="40">
        <f>ROUNDUP('Дані не з ДІСО'!M475/Параметри!$K$27,0)</f>
        <v>0</v>
      </c>
      <c r="BH475" s="40">
        <f>BG475*Параметри!$M$37/18</f>
        <v>0</v>
      </c>
      <c r="BI475" s="29">
        <f>BH475*Параметри!$K$51</f>
        <v>0</v>
      </c>
      <c r="BJ475" s="29">
        <f>'Дані не з ДІСО'!N475*Параметри!$K$76</f>
        <v>0</v>
      </c>
      <c r="BK475" s="40">
        <f>ROUNDUP('Дані з ДІСО'!V475/Параметри!$K$25,0)</f>
        <v>0</v>
      </c>
      <c r="BL475" s="40">
        <f>ROUNDUP('Дані з ДІСО'!W475/Параметри!$K$25,0)</f>
        <v>0</v>
      </c>
      <c r="BM475" s="40">
        <f>ROUNDUP('Дані з ДІСО'!X475/Параметри!$K$25,0)</f>
        <v>0</v>
      </c>
      <c r="BN475" s="40">
        <f>(BK475*Параметри!$K$34+BL475*Параметри!$L$34+BM475*Параметри!$M$34)/18</f>
        <v>0</v>
      </c>
      <c r="BO475" s="40">
        <f>IF(K475=0,0,'Дані з ДІСО'!AC475/K475)</f>
        <v>0</v>
      </c>
      <c r="BP475" s="29">
        <f>(1+0.25*BO475)*BN475*Параметри!$K$51</f>
        <v>0</v>
      </c>
      <c r="BQ475" s="29">
        <f>BP475*'Коефіцієнти АТО'!U475</f>
        <v>0</v>
      </c>
      <c r="BR475" s="29">
        <f>K475*(1+0.25*BO475)*Параметри!$K$66*Параметри!$K$20/1000</f>
        <v>0</v>
      </c>
      <c r="BS475" s="29">
        <f>(1+0.25*BO475)*K475*'Коефіцієнти АТО'!S475*Параметри!$K$20/1000</f>
        <v>0</v>
      </c>
      <c r="BT475" s="29">
        <f t="shared" si="70"/>
        <v>0</v>
      </c>
      <c r="BU475" s="40">
        <f>ROUNDUP('Дані з ДІСО'!AG475/Параметри!$K$71,0)</f>
        <v>0</v>
      </c>
      <c r="BV475" s="40">
        <f t="shared" si="71"/>
        <v>0</v>
      </c>
      <c r="BW475" s="40">
        <f>IF('Дані з ДІСО'!AG475=0,0,'Дані з ДІСО'!AJ475/'Дані з ДІСО'!AG475)</f>
        <v>0</v>
      </c>
      <c r="BX475" s="29">
        <f>BV475*(1+0.25*BW475)*Параметри!$K$51</f>
        <v>0</v>
      </c>
      <c r="BY475" s="29">
        <f>ROUND(IF(Параметри!$K$77="No",CC475,CC475*Параметри!$K$78)+AG475,1)</f>
        <v>29046.400000000001</v>
      </c>
      <c r="BZ475" s="29">
        <f>ROUND(IF(Параметри!$K$77="No",BF475,BF475*Параметри!$K$78),1)</f>
        <v>0</v>
      </c>
      <c r="CA475" s="29">
        <f>ROUND(IF(Параметри!$K$77="No",BI475,BI475*Параметри!$K$78),1)</f>
        <v>0</v>
      </c>
      <c r="CB475" s="29">
        <f>ROUND(IF(Параметри!$K$77="No",BJ475,BJ475*Параметри!$K$78),1)</f>
        <v>0</v>
      </c>
      <c r="CC475" s="29">
        <f t="shared" si="65"/>
        <v>32273.726399349136</v>
      </c>
    </row>
    <row r="476" spans="1:81">
      <c r="A476" s="9">
        <v>475</v>
      </c>
      <c r="B476" s="9" t="s">
        <v>3151</v>
      </c>
      <c r="C476" s="9" t="s">
        <v>3151</v>
      </c>
      <c r="D476" s="9" t="s">
        <v>3582</v>
      </c>
      <c r="E476" s="9" t="s">
        <v>29</v>
      </c>
      <c r="F476" s="9" t="s">
        <v>3603</v>
      </c>
      <c r="G476" s="9" t="s">
        <v>1003</v>
      </c>
      <c r="H476" s="29">
        <f>SUM('Дані з ДІСО'!J476:L476)</f>
        <v>812</v>
      </c>
      <c r="I476" s="29">
        <f>SUM('Дані з ДІСО'!G476:I476)</f>
        <v>78</v>
      </c>
      <c r="J476" s="29">
        <f>SUM('Дані з ДІСО'!P476:R476)</f>
        <v>0</v>
      </c>
      <c r="K476" s="29">
        <f>SUM('Дані з ДІСО'!V476:X476)</f>
        <v>0</v>
      </c>
      <c r="L476" s="40">
        <f>ROUNDUP('Дані з ДІСО'!J476/'Коефіцієнти АТО'!$R476,0)</f>
        <v>22</v>
      </c>
      <c r="M476" s="40">
        <f>ROUNDUP('Дані з ДІСО'!K476/'Коефіцієнти АТО'!$R476,0)</f>
        <v>31</v>
      </c>
      <c r="N476" s="40">
        <f>ROUNDUP('Дані з ДІСО'!L476/'Коефіцієнти АТО'!$R476,0)</f>
        <v>3</v>
      </c>
      <c r="O476" s="59">
        <f>(L476*Параметри!$K$32+M476*Параметри!$L$32+N476*Параметри!$M$32)/18</f>
        <v>90.344444444444449</v>
      </c>
      <c r="P476" s="41">
        <f>IF(H476=0,"",'Дані з ДІСО'!Y476/H476)</f>
        <v>0</v>
      </c>
      <c r="Q476" s="29">
        <f>IF(H476=0,"",(1+0.25*P476)*O476*Параметри!$K$51)</f>
        <v>18504.368168006844</v>
      </c>
      <c r="R476" s="29">
        <f>IF(H476=0,"",Q476*'Коефіцієнти АТО'!T476)</f>
        <v>314.57425885611639</v>
      </c>
      <c r="S476" s="29">
        <f>IF(H476=0,"",H476*(1+0.25*P476)*Параметри!$K$66*Параметри!$K$20/1000)</f>
        <v>0</v>
      </c>
      <c r="T476" s="29">
        <f>IF(H476=0,"",H476*(1+0.25*P476)*'Коефіцієнти АТО'!$S476*Параметри!$K$20/1000)</f>
        <v>3709.306433397076</v>
      </c>
      <c r="U476" s="29">
        <f t="shared" si="66"/>
        <v>22528.248860260035</v>
      </c>
      <c r="V476" s="29">
        <f t="shared" si="67"/>
        <v>22528.248860260035</v>
      </c>
      <c r="W476" s="40">
        <f>ROUNDUP('Дані з ДІСО'!P476/Параметри!$K$24,0)</f>
        <v>0</v>
      </c>
      <c r="X476" s="40">
        <f>ROUNDUP('Дані з ДІСО'!Q476/Параметри!$K$24,0)</f>
        <v>0</v>
      </c>
      <c r="Y476" s="40">
        <f>ROUNDUP('Дані з ДІСО'!R476/Параметри!$K$24,0)</f>
        <v>0</v>
      </c>
      <c r="Z476" s="59">
        <f>(W476*Параметри!$K$33+X476*Параметри!$L$33+Y476*Параметри!$M$33)/18</f>
        <v>0</v>
      </c>
      <c r="AA476" s="41">
        <f>IF(J476=0,0,'Дані з ДІСО'!AA476/J476)</f>
        <v>0</v>
      </c>
      <c r="AB476" s="29">
        <f>(1+0.25*AA476)*Z476*Параметри!$K$51</f>
        <v>0</v>
      </c>
      <c r="AC476" s="29">
        <f>AB476*'Коефіцієнти АТО'!U476</f>
        <v>0</v>
      </c>
      <c r="AD476" s="29">
        <f>J476*(1+0.25*AA476)*Параметри!$K$66*Параметри!$K$20/1000</f>
        <v>0</v>
      </c>
      <c r="AE476" s="29">
        <f>(1+0.25*AA476)*J476*'Коефіцієнти АТО'!S476*Параметри!$K$20/1000</f>
        <v>0</v>
      </c>
      <c r="AF476" s="29">
        <f t="shared" si="63"/>
        <v>0</v>
      </c>
      <c r="AG476" s="29">
        <v>0</v>
      </c>
      <c r="AH476" s="40">
        <v>8</v>
      </c>
      <c r="AI476" s="40">
        <v>0</v>
      </c>
      <c r="AJ476" s="40">
        <f t="shared" si="64"/>
        <v>0</v>
      </c>
      <c r="AK476" s="29">
        <f>(AH476+AI476)*(1+0.25*AJ476)*Параметри!$K$53</f>
        <v>1435.4342055680004</v>
      </c>
      <c r="AL476" s="29">
        <f>ROUNDUP(('Дані з ДІСО'!AU476+'Дані з ДІСО'!AW476)/Параметри!$K$28,0)</f>
        <v>0</v>
      </c>
      <c r="AM476" s="64">
        <f>AL476*Параметри!$M$35/18</f>
        <v>0</v>
      </c>
      <c r="AN476" s="29">
        <f>IF(AL476=0,0,'Дані з ДІСО'!AW476/SUM('Дані з ДІСО'!AU476,'Дані з ДІСО'!AW476))</f>
        <v>0</v>
      </c>
      <c r="AO476" s="29">
        <f>(1+0.25*AN476)*AM476*Параметри!$K$51</f>
        <v>0</v>
      </c>
      <c r="AP476" s="40">
        <f>ROUNDUP(('Дані з ДІСО'!AE476+'Дані не з ДІСО'!E476+'Дані не з ДІСО'!G476)/Параметри!$K$69,0)</f>
        <v>0</v>
      </c>
      <c r="AQ476" s="40">
        <f t="shared" si="68"/>
        <v>0</v>
      </c>
      <c r="AR476" s="40">
        <f>IF(AP476=0,0,('Дані з ДІСО'!AH476+'Дані не з ДІСО'!G476)/('Дані з ДІСО'!AE476+'Дані не з ДІСО'!E476+'Дані не з ДІСО'!G476))</f>
        <v>0</v>
      </c>
      <c r="AS476" s="29">
        <f>AQ476*(1+0.25*AR476)*Параметри!$K$51</f>
        <v>0</v>
      </c>
      <c r="AT476" s="40">
        <f>ROUNDUP('Дані з ДІСО'!AF476/Параметри!$K$70,0)</f>
        <v>0</v>
      </c>
      <c r="AU476" s="40">
        <f t="shared" si="69"/>
        <v>0</v>
      </c>
      <c r="AV476" s="40">
        <f>IF(AT476=0,0,'Дані з ДІСО'!AI476/'Дані з ДІСО'!AF476)</f>
        <v>0</v>
      </c>
      <c r="AW476" s="29">
        <f>AU476*(1+0.25*AV476)*Параметри!$K$51</f>
        <v>0</v>
      </c>
      <c r="AX476" s="40">
        <f>ROUNDUP('Дані з ДІСО'!AR476/Параметри!$K$29,0)</f>
        <v>0</v>
      </c>
      <c r="AY476" s="40">
        <f>ROUNDUP('Дані з ДІСО'!AS476/Параметри!$K$29,0)</f>
        <v>0</v>
      </c>
      <c r="AZ476" s="40">
        <f>ROUNDUP('Дані з ДІСО'!AT476/Параметри!$K$29,0)</f>
        <v>0</v>
      </c>
      <c r="BA476" s="64">
        <f>(AX476*Параметри!$K$32+AY476*Параметри!$L$32+AZ476*Параметри!$M$32)/18</f>
        <v>0</v>
      </c>
      <c r="BB476" s="29">
        <f>(BA476*Параметри!$K$51+SUM('Дані з ДІСО'!AR476:AT476)*Параметри!$K$48*Параметри!$K$20/1000)*Параметри!$K$74</f>
        <v>0</v>
      </c>
      <c r="BC476" s="40">
        <f>ROUNDUP(('Дані не з ДІСО'!I476+'Дані не з ДІСО'!K476)/Параметри!$K$26,0)</f>
        <v>0</v>
      </c>
      <c r="BD476" s="29">
        <f>BC476*Параметри!$M$36/18</f>
        <v>0</v>
      </c>
      <c r="BE476" s="40">
        <f>IF(BC476=0,0,'Дані не з ДІСО'!K476/('Дані не з ДІСО'!I476+'Дані не з ДІСО'!K476))</f>
        <v>0</v>
      </c>
      <c r="BF476" s="29">
        <f>(1+0.25*BE476)*BD476*Параметри!$K$51</f>
        <v>0</v>
      </c>
      <c r="BG476" s="40">
        <f>ROUNDUP('Дані не з ДІСО'!M476/Параметри!$K$27,0)</f>
        <v>0</v>
      </c>
      <c r="BH476" s="40">
        <f>BG476*Параметри!$M$37/18</f>
        <v>0</v>
      </c>
      <c r="BI476" s="29">
        <f>BH476*Параметри!$K$51</f>
        <v>0</v>
      </c>
      <c r="BJ476" s="29">
        <f>'Дані не з ДІСО'!N476*Параметри!$K$76</f>
        <v>0</v>
      </c>
      <c r="BK476" s="40">
        <f>ROUNDUP('Дані з ДІСО'!V476/Параметри!$K$25,0)</f>
        <v>0</v>
      </c>
      <c r="BL476" s="40">
        <f>ROUNDUP('Дані з ДІСО'!W476/Параметри!$K$25,0)</f>
        <v>0</v>
      </c>
      <c r="BM476" s="40">
        <f>ROUNDUP('Дані з ДІСО'!X476/Параметри!$K$25,0)</f>
        <v>0</v>
      </c>
      <c r="BN476" s="40">
        <f>(BK476*Параметри!$K$34+BL476*Параметри!$L$34+BM476*Параметри!$M$34)/18</f>
        <v>0</v>
      </c>
      <c r="BO476" s="40">
        <f>IF(K476=0,0,'Дані з ДІСО'!AC476/K476)</f>
        <v>0</v>
      </c>
      <c r="BP476" s="29">
        <f>(1+0.25*BO476)*BN476*Параметри!$K$51</f>
        <v>0</v>
      </c>
      <c r="BQ476" s="29">
        <f>BP476*'Коефіцієнти АТО'!U476</f>
        <v>0</v>
      </c>
      <c r="BR476" s="29">
        <f>K476*(1+0.25*BO476)*Параметри!$K$66*Параметри!$K$20/1000</f>
        <v>0</v>
      </c>
      <c r="BS476" s="29">
        <f>(1+0.25*BO476)*K476*'Коефіцієнти АТО'!S476*Параметри!$K$20/1000</f>
        <v>0</v>
      </c>
      <c r="BT476" s="29">
        <f t="shared" si="70"/>
        <v>0</v>
      </c>
      <c r="BU476" s="40">
        <f>ROUNDUP('Дані з ДІСО'!AG476/Параметри!$K$71,0)</f>
        <v>0</v>
      </c>
      <c r="BV476" s="40">
        <f t="shared" si="71"/>
        <v>0</v>
      </c>
      <c r="BW476" s="40">
        <f>IF('Дані з ДІСО'!AG476=0,0,'Дані з ДІСО'!AJ476/'Дані з ДІСО'!AG476)</f>
        <v>0</v>
      </c>
      <c r="BX476" s="29">
        <f>BV476*(1+0.25*BW476)*Параметри!$K$51</f>
        <v>0</v>
      </c>
      <c r="BY476" s="29">
        <f>ROUND(IF(Параметри!$K$77="No",CC476,CC476*Параметри!$K$78)+AG476,1)</f>
        <v>21567.3</v>
      </c>
      <c r="BZ476" s="29">
        <f>ROUND(IF(Параметри!$K$77="No",BF476,BF476*Параметри!$K$78),1)</f>
        <v>0</v>
      </c>
      <c r="CA476" s="29">
        <f>ROUND(IF(Параметри!$K$77="No",BI476,BI476*Параметри!$K$78),1)</f>
        <v>0</v>
      </c>
      <c r="CB476" s="29">
        <f>ROUND(IF(Параметри!$K$77="No",BJ476,BJ476*Параметри!$K$78),1)</f>
        <v>0</v>
      </c>
      <c r="CC476" s="29">
        <f t="shared" si="65"/>
        <v>23963.683065828034</v>
      </c>
    </row>
    <row r="477" spans="1:81">
      <c r="A477" s="9">
        <v>476</v>
      </c>
      <c r="B477" s="9" t="s">
        <v>3151</v>
      </c>
      <c r="C477" s="9" t="s">
        <v>3151</v>
      </c>
      <c r="D477" s="9" t="s">
        <v>3582</v>
      </c>
      <c r="E477" s="9" t="s">
        <v>29</v>
      </c>
      <c r="F477" s="9" t="s">
        <v>3604</v>
      </c>
      <c r="G477" s="9" t="s">
        <v>1005</v>
      </c>
      <c r="H477" s="29">
        <f>SUM('Дані з ДІСО'!J477:L477)</f>
        <v>2639</v>
      </c>
      <c r="I477" s="29">
        <f>SUM('Дані з ДІСО'!G477:I477)</f>
        <v>122</v>
      </c>
      <c r="J477" s="29">
        <f>SUM('Дані з ДІСО'!P477:R477)</f>
        <v>0</v>
      </c>
      <c r="K477" s="29">
        <f>SUM('Дані з ДІСО'!V477:X477)</f>
        <v>0</v>
      </c>
      <c r="L477" s="40">
        <f>ROUNDUP('Дані з ДІСО'!J477/'Коефіцієнти АТО'!$R477,0)</f>
        <v>53</v>
      </c>
      <c r="M477" s="40">
        <f>ROUNDUP('Дані з ДІСО'!K477/'Коефіцієнти АТО'!$R477,0)</f>
        <v>76</v>
      </c>
      <c r="N477" s="40">
        <f>ROUNDUP('Дані з ДІСО'!L477/'Коефіцієнти АТО'!$R477,0)</f>
        <v>19</v>
      </c>
      <c r="O477" s="59">
        <f>(L477*Параметри!$K$32+M477*Параметри!$L$32+N477*Параметри!$M$32)/18</f>
        <v>243.26111111111115</v>
      </c>
      <c r="P477" s="41">
        <f>IF(H477=0,"",'Дані з ДІСО'!Y477/H477)</f>
        <v>1</v>
      </c>
      <c r="Q477" s="29">
        <f>IF(H477=0,"",(1+0.25*P477)*O477*Параметри!$K$51)</f>
        <v>62280.990112879394</v>
      </c>
      <c r="R477" s="29">
        <f>IF(H477=0,"",Q477*'Коефіцієнти АТО'!T477)</f>
        <v>1058.7768319189497</v>
      </c>
      <c r="S477" s="29">
        <f>IF(H477=0,"",H477*(1+0.25*P477)*Параметри!$K$66*Параметри!$K$20/1000)</f>
        <v>0</v>
      </c>
      <c r="T477" s="29">
        <f>IF(H477=0,"",H477*(1+0.25*P477)*'Коефіцієнти АТО'!$S477*Параметри!$K$20/1000)</f>
        <v>15069.057385675622</v>
      </c>
      <c r="U477" s="29">
        <f t="shared" si="66"/>
        <v>78408.824330473959</v>
      </c>
      <c r="V477" s="29">
        <f t="shared" si="67"/>
        <v>78408.824330473959</v>
      </c>
      <c r="W477" s="40">
        <f>ROUNDUP('Дані з ДІСО'!P477/Параметри!$K$24,0)</f>
        <v>0</v>
      </c>
      <c r="X477" s="40">
        <f>ROUNDUP('Дані з ДІСО'!Q477/Параметри!$K$24,0)</f>
        <v>0</v>
      </c>
      <c r="Y477" s="40">
        <f>ROUNDUP('Дані з ДІСО'!R477/Параметри!$K$24,0)</f>
        <v>0</v>
      </c>
      <c r="Z477" s="59">
        <f>(W477*Параметри!$K$33+X477*Параметри!$L$33+Y477*Параметри!$M$33)/18</f>
        <v>0</v>
      </c>
      <c r="AA477" s="41">
        <f>IF(J477=0,0,'Дані з ДІСО'!AA477/J477)</f>
        <v>0</v>
      </c>
      <c r="AB477" s="29">
        <f>(1+0.25*AA477)*Z477*Параметри!$K$51</f>
        <v>0</v>
      </c>
      <c r="AC477" s="29">
        <f>AB477*'Коефіцієнти АТО'!U477</f>
        <v>0</v>
      </c>
      <c r="AD477" s="29">
        <f>J477*(1+0.25*AA477)*Параметри!$K$66*Параметри!$K$20/1000</f>
        <v>0</v>
      </c>
      <c r="AE477" s="29">
        <f>(1+0.25*AA477)*J477*'Коефіцієнти АТО'!S477*Параметри!$K$20/1000</f>
        <v>0</v>
      </c>
      <c r="AF477" s="29">
        <f t="shared" si="63"/>
        <v>0</v>
      </c>
      <c r="AG477" s="29">
        <v>0</v>
      </c>
      <c r="AH477" s="40">
        <v>0</v>
      </c>
      <c r="AI477" s="40">
        <v>21</v>
      </c>
      <c r="AJ477" s="40">
        <f t="shared" si="64"/>
        <v>1</v>
      </c>
      <c r="AK477" s="29">
        <f>(AH477+AI477)*(1+0.25*AJ477)*Параметри!$K$53</f>
        <v>4710.018487020001</v>
      </c>
      <c r="AL477" s="29">
        <f>ROUNDUP(('Дані з ДІСО'!AU477+'Дані з ДІСО'!AW477)/Параметри!$K$28,0)</f>
        <v>0</v>
      </c>
      <c r="AM477" s="64">
        <f>AL477*Параметри!$M$35/18</f>
        <v>0</v>
      </c>
      <c r="AN477" s="29">
        <f>IF(AL477=0,0,'Дані з ДІСО'!AW477/SUM('Дані з ДІСО'!AU477,'Дані з ДІСО'!AW477))</f>
        <v>0</v>
      </c>
      <c r="AO477" s="29">
        <f>(1+0.25*AN477)*AM477*Параметри!$K$51</f>
        <v>0</v>
      </c>
      <c r="AP477" s="40">
        <f>ROUNDUP(('Дані з ДІСО'!AE477+'Дані не з ДІСО'!E477+'Дані не з ДІСО'!G477)/Параметри!$K$69,0)</f>
        <v>0</v>
      </c>
      <c r="AQ477" s="40">
        <f t="shared" si="68"/>
        <v>0</v>
      </c>
      <c r="AR477" s="40">
        <f>IF(AP477=0,0,('Дані з ДІСО'!AH477+'Дані не з ДІСО'!G477)/('Дані з ДІСО'!AE477+'Дані не з ДІСО'!E477+'Дані не з ДІСО'!G477))</f>
        <v>0</v>
      </c>
      <c r="AS477" s="29">
        <f>AQ477*(1+0.25*AR477)*Параметри!$K$51</f>
        <v>0</v>
      </c>
      <c r="AT477" s="40">
        <f>ROUNDUP('Дані з ДІСО'!AF477/Параметри!$K$70,0)</f>
        <v>0</v>
      </c>
      <c r="AU477" s="40">
        <f t="shared" si="69"/>
        <v>0</v>
      </c>
      <c r="AV477" s="40">
        <f>IF(AT477=0,0,'Дані з ДІСО'!AI477/'Дані з ДІСО'!AF477)</f>
        <v>0</v>
      </c>
      <c r="AW477" s="29">
        <f>AU477*(1+0.25*AV477)*Параметри!$K$51</f>
        <v>0</v>
      </c>
      <c r="AX477" s="40">
        <f>ROUNDUP('Дані з ДІСО'!AR477/Параметри!$K$29,0)</f>
        <v>0</v>
      </c>
      <c r="AY477" s="40">
        <f>ROUNDUP('Дані з ДІСО'!AS477/Параметри!$K$29,0)</f>
        <v>0</v>
      </c>
      <c r="AZ477" s="40">
        <f>ROUNDUP('Дані з ДІСО'!AT477/Параметри!$K$29,0)</f>
        <v>0</v>
      </c>
      <c r="BA477" s="64">
        <f>(AX477*Параметри!$K$32+AY477*Параметри!$L$32+AZ477*Параметри!$M$32)/18</f>
        <v>0</v>
      </c>
      <c r="BB477" s="29">
        <f>(BA477*Параметри!$K$51+SUM('Дані з ДІСО'!AR477:AT477)*Параметри!$K$48*Параметри!$K$20/1000)*Параметри!$K$74</f>
        <v>0</v>
      </c>
      <c r="BC477" s="40">
        <f>ROUNDUP(('Дані не з ДІСО'!I477+'Дані не з ДІСО'!K477)/Параметри!$K$26,0)</f>
        <v>0</v>
      </c>
      <c r="BD477" s="29">
        <f>BC477*Параметри!$M$36/18</f>
        <v>0</v>
      </c>
      <c r="BE477" s="40">
        <f>IF(BC477=0,0,'Дані не з ДІСО'!K477/('Дані не з ДІСО'!I477+'Дані не з ДІСО'!K477))</f>
        <v>0</v>
      </c>
      <c r="BF477" s="29">
        <f>(1+0.25*BE477)*BD477*Параметри!$K$51</f>
        <v>0</v>
      </c>
      <c r="BG477" s="40">
        <f>ROUNDUP('Дані не з ДІСО'!M477/Параметри!$K$27,0)</f>
        <v>0</v>
      </c>
      <c r="BH477" s="40">
        <f>BG477*Параметри!$M$37/18</f>
        <v>0</v>
      </c>
      <c r="BI477" s="29">
        <f>BH477*Параметри!$K$51</f>
        <v>0</v>
      </c>
      <c r="BJ477" s="29">
        <f>'Дані не з ДІСО'!N477*Параметри!$K$76</f>
        <v>0</v>
      </c>
      <c r="BK477" s="40">
        <f>ROUNDUP('Дані з ДІСО'!V477/Параметри!$K$25,0)</f>
        <v>0</v>
      </c>
      <c r="BL477" s="40">
        <f>ROUNDUP('Дані з ДІСО'!W477/Параметри!$K$25,0)</f>
        <v>0</v>
      </c>
      <c r="BM477" s="40">
        <f>ROUNDUP('Дані з ДІСО'!X477/Параметри!$K$25,0)</f>
        <v>0</v>
      </c>
      <c r="BN477" s="40">
        <f>(BK477*Параметри!$K$34+BL477*Параметри!$L$34+BM477*Параметри!$M$34)/18</f>
        <v>0</v>
      </c>
      <c r="BO477" s="40">
        <f>IF(K477=0,0,'Дані з ДІСО'!AC477/K477)</f>
        <v>0</v>
      </c>
      <c r="BP477" s="29">
        <f>(1+0.25*BO477)*BN477*Параметри!$K$51</f>
        <v>0</v>
      </c>
      <c r="BQ477" s="29">
        <f>BP477*'Коефіцієнти АТО'!U477</f>
        <v>0</v>
      </c>
      <c r="BR477" s="29">
        <f>K477*(1+0.25*BO477)*Параметри!$K$66*Параметри!$K$20/1000</f>
        <v>0</v>
      </c>
      <c r="BS477" s="29">
        <f>(1+0.25*BO477)*K477*'Коефіцієнти АТО'!S477*Параметри!$K$20/1000</f>
        <v>0</v>
      </c>
      <c r="BT477" s="29">
        <f t="shared" si="70"/>
        <v>0</v>
      </c>
      <c r="BU477" s="40">
        <f>ROUNDUP('Дані з ДІСО'!AG477/Параметри!$K$71,0)</f>
        <v>0</v>
      </c>
      <c r="BV477" s="40">
        <f t="shared" si="71"/>
        <v>0</v>
      </c>
      <c r="BW477" s="40">
        <f>IF('Дані з ДІСО'!AG477=0,0,'Дані з ДІСО'!AJ477/'Дані з ДІСО'!AG477)</f>
        <v>0</v>
      </c>
      <c r="BX477" s="29">
        <f>BV477*(1+0.25*BW477)*Параметри!$K$51</f>
        <v>0</v>
      </c>
      <c r="BY477" s="29">
        <f>ROUND(IF(Параметри!$K$77="No",CC477,CC477*Параметри!$K$78)+AG477,1)</f>
        <v>74807</v>
      </c>
      <c r="BZ477" s="29">
        <f>ROUND(IF(Параметри!$K$77="No",BF477,BF477*Параметри!$K$78),1)</f>
        <v>0</v>
      </c>
      <c r="CA477" s="29">
        <f>ROUND(IF(Параметри!$K$77="No",BI477,BI477*Параметри!$K$78),1)</f>
        <v>0</v>
      </c>
      <c r="CB477" s="29">
        <f>ROUND(IF(Параметри!$K$77="No",BJ477,BJ477*Параметри!$K$78),1)</f>
        <v>0</v>
      </c>
      <c r="CC477" s="29">
        <f t="shared" si="65"/>
        <v>83118.842817493962</v>
      </c>
    </row>
    <row r="478" spans="1:81">
      <c r="A478" s="9">
        <v>477</v>
      </c>
      <c r="B478" s="9" t="s">
        <v>3148</v>
      </c>
      <c r="C478" s="9" t="s">
        <v>3148</v>
      </c>
      <c r="D478" s="9" t="s">
        <v>3582</v>
      </c>
      <c r="E478" s="9" t="s">
        <v>24</v>
      </c>
      <c r="F478" s="9" t="s">
        <v>3605</v>
      </c>
      <c r="G478" s="9" t="s">
        <v>1007</v>
      </c>
      <c r="H478" s="29">
        <f>SUM('Дані з ДІСО'!J478:L478)</f>
        <v>674</v>
      </c>
      <c r="I478" s="29">
        <f>SUM('Дані з ДІСО'!G478:I478)</f>
        <v>47</v>
      </c>
      <c r="J478" s="29">
        <f>SUM('Дані з ДІСО'!P478:R478)</f>
        <v>0</v>
      </c>
      <c r="K478" s="29">
        <f>SUM('Дані з ДІСО'!V478:X478)</f>
        <v>0</v>
      </c>
      <c r="L478" s="40">
        <f>ROUNDUP('Дані з ДІСО'!J478/'Коефіцієнти АТО'!$R478,0)</f>
        <v>20</v>
      </c>
      <c r="M478" s="40">
        <f>ROUNDUP('Дані з ДІСО'!K478/'Коефіцієнти АТО'!$R478,0)</f>
        <v>26</v>
      </c>
      <c r="N478" s="40">
        <f>ROUNDUP('Дані з ДІСО'!L478/'Коефіцієнти АТО'!$R478,0)</f>
        <v>8</v>
      </c>
      <c r="O478" s="59">
        <f>(L478*Параметри!$K$32+M478*Параметри!$L$32+N478*Параметри!$M$32)/18</f>
        <v>88.566666666666663</v>
      </c>
      <c r="P478" s="41">
        <f>IF(H478=0,"",'Дані з ДІСО'!Y478/H478)</f>
        <v>1</v>
      </c>
      <c r="Q478" s="29">
        <f>IF(H478=0,"",(1+0.25*P478)*O478*Параметри!$K$51)</f>
        <v>22675.304185706333</v>
      </c>
      <c r="R478" s="29">
        <f>IF(H478=0,"",Q478*'Коефіцієнти АТО'!T478)</f>
        <v>385.4801711570077</v>
      </c>
      <c r="S478" s="29">
        <f>IF(H478=0,"",H478*(1+0.25*P478)*Параметри!$K$66*Параметри!$K$20/1000)</f>
        <v>0</v>
      </c>
      <c r="T478" s="29">
        <f>IF(H478=0,"",H478*(1+0.25*P478)*'Коефіцієнти АТО'!$S478*Параметри!$K$20/1000)</f>
        <v>4249.5331875324036</v>
      </c>
      <c r="U478" s="29">
        <f t="shared" si="66"/>
        <v>27310.317544395744</v>
      </c>
      <c r="V478" s="29">
        <f t="shared" si="67"/>
        <v>27310.317544395744</v>
      </c>
      <c r="W478" s="40">
        <f>ROUNDUP('Дані з ДІСО'!P478/Параметри!$K$24,0)</f>
        <v>0</v>
      </c>
      <c r="X478" s="40">
        <f>ROUNDUP('Дані з ДІСО'!Q478/Параметри!$K$24,0)</f>
        <v>0</v>
      </c>
      <c r="Y478" s="40">
        <f>ROUNDUP('Дані з ДІСО'!R478/Параметри!$K$24,0)</f>
        <v>0</v>
      </c>
      <c r="Z478" s="59">
        <f>(W478*Параметри!$K$33+X478*Параметри!$L$33+Y478*Параметри!$M$33)/18</f>
        <v>0</v>
      </c>
      <c r="AA478" s="41">
        <f>IF(J478=0,0,'Дані з ДІСО'!AA478/J478)</f>
        <v>0</v>
      </c>
      <c r="AB478" s="29">
        <f>(1+0.25*AA478)*Z478*Параметри!$K$51</f>
        <v>0</v>
      </c>
      <c r="AC478" s="29">
        <f>AB478*'Коефіцієнти АТО'!U478</f>
        <v>0</v>
      </c>
      <c r="AD478" s="29">
        <f>J478*(1+0.25*AA478)*Параметри!$K$66*Параметри!$K$20/1000</f>
        <v>0</v>
      </c>
      <c r="AE478" s="29">
        <f>(1+0.25*AA478)*J478*'Коефіцієнти АТО'!S478*Параметри!$K$20/1000</f>
        <v>0</v>
      </c>
      <c r="AF478" s="29">
        <f t="shared" si="63"/>
        <v>0</v>
      </c>
      <c r="AG478" s="29">
        <v>0</v>
      </c>
      <c r="AH478" s="40">
        <v>0</v>
      </c>
      <c r="AI478" s="40">
        <v>3</v>
      </c>
      <c r="AJ478" s="40">
        <f t="shared" si="64"/>
        <v>1</v>
      </c>
      <c r="AK478" s="29">
        <f>(AH478+AI478)*(1+0.25*AJ478)*Параметри!$K$53</f>
        <v>672.85978386000022</v>
      </c>
      <c r="AL478" s="29">
        <f>ROUNDUP(('Дані з ДІСО'!AU478+'Дані з ДІСО'!AW478)/Параметри!$K$28,0)</f>
        <v>0</v>
      </c>
      <c r="AM478" s="64">
        <f>AL478*Параметри!$M$35/18</f>
        <v>0</v>
      </c>
      <c r="AN478" s="29">
        <f>IF(AL478=0,0,'Дані з ДІСО'!AW478/SUM('Дані з ДІСО'!AU478,'Дані з ДІСО'!AW478))</f>
        <v>0</v>
      </c>
      <c r="AO478" s="29">
        <f>(1+0.25*AN478)*AM478*Параметри!$K$51</f>
        <v>0</v>
      </c>
      <c r="AP478" s="40">
        <f>ROUNDUP(('Дані з ДІСО'!AE478+'Дані не з ДІСО'!E478+'Дані не з ДІСО'!G478)/Параметри!$K$69,0)</f>
        <v>0</v>
      </c>
      <c r="AQ478" s="40">
        <f t="shared" si="68"/>
        <v>0</v>
      </c>
      <c r="AR478" s="40">
        <f>IF(AP478=0,0,('Дані з ДІСО'!AH478+'Дані не з ДІСО'!G478)/('Дані з ДІСО'!AE478+'Дані не з ДІСО'!E478+'Дані не з ДІСО'!G478))</f>
        <v>0</v>
      </c>
      <c r="AS478" s="29">
        <f>AQ478*(1+0.25*AR478)*Параметри!$K$51</f>
        <v>0</v>
      </c>
      <c r="AT478" s="40">
        <f>ROUNDUP('Дані з ДІСО'!AF478/Параметри!$K$70,0)</f>
        <v>0</v>
      </c>
      <c r="AU478" s="40">
        <f t="shared" si="69"/>
        <v>0</v>
      </c>
      <c r="AV478" s="40">
        <f>IF(AT478=0,0,'Дані з ДІСО'!AI478/'Дані з ДІСО'!AF478)</f>
        <v>0</v>
      </c>
      <c r="AW478" s="29">
        <f>AU478*(1+0.25*AV478)*Параметри!$K$51</f>
        <v>0</v>
      </c>
      <c r="AX478" s="40">
        <f>ROUNDUP('Дані з ДІСО'!AR478/Параметри!$K$29,0)</f>
        <v>0</v>
      </c>
      <c r="AY478" s="40">
        <f>ROUNDUP('Дані з ДІСО'!AS478/Параметри!$K$29,0)</f>
        <v>0</v>
      </c>
      <c r="AZ478" s="40">
        <f>ROUNDUP('Дані з ДІСО'!AT478/Параметри!$K$29,0)</f>
        <v>0</v>
      </c>
      <c r="BA478" s="64">
        <f>(AX478*Параметри!$K$32+AY478*Параметри!$L$32+AZ478*Параметри!$M$32)/18</f>
        <v>0</v>
      </c>
      <c r="BB478" s="29">
        <f>(BA478*Параметри!$K$51+SUM('Дані з ДІСО'!AR478:AT478)*Параметри!$K$48*Параметри!$K$20/1000)*Параметри!$K$74</f>
        <v>0</v>
      </c>
      <c r="BC478" s="40">
        <f>ROUNDUP(('Дані не з ДІСО'!I478+'Дані не з ДІСО'!K478)/Параметри!$K$26,0)</f>
        <v>0</v>
      </c>
      <c r="BD478" s="29">
        <f>BC478*Параметри!$M$36/18</f>
        <v>0</v>
      </c>
      <c r="BE478" s="40">
        <f>IF(BC478=0,0,'Дані не з ДІСО'!K478/('Дані не з ДІСО'!I478+'Дані не з ДІСО'!K478))</f>
        <v>0</v>
      </c>
      <c r="BF478" s="29">
        <f>(1+0.25*BE478)*BD478*Параметри!$K$51</f>
        <v>0</v>
      </c>
      <c r="BG478" s="40">
        <f>ROUNDUP('Дані не з ДІСО'!M478/Параметри!$K$27,0)</f>
        <v>0</v>
      </c>
      <c r="BH478" s="40">
        <f>BG478*Параметри!$M$37/18</f>
        <v>0</v>
      </c>
      <c r="BI478" s="29">
        <f>BH478*Параметри!$K$51</f>
        <v>0</v>
      </c>
      <c r="BJ478" s="29">
        <f>'Дані не з ДІСО'!N478*Параметри!$K$76</f>
        <v>0</v>
      </c>
      <c r="BK478" s="40">
        <f>ROUNDUP('Дані з ДІСО'!V478/Параметри!$K$25,0)</f>
        <v>0</v>
      </c>
      <c r="BL478" s="40">
        <f>ROUNDUP('Дані з ДІСО'!W478/Параметри!$K$25,0)</f>
        <v>0</v>
      </c>
      <c r="BM478" s="40">
        <f>ROUNDUP('Дані з ДІСО'!X478/Параметри!$K$25,0)</f>
        <v>0</v>
      </c>
      <c r="BN478" s="40">
        <f>(BK478*Параметри!$K$34+BL478*Параметри!$L$34+BM478*Параметри!$M$34)/18</f>
        <v>0</v>
      </c>
      <c r="BO478" s="40">
        <f>IF(K478=0,0,'Дані з ДІСО'!AC478/K478)</f>
        <v>0</v>
      </c>
      <c r="BP478" s="29">
        <f>(1+0.25*BO478)*BN478*Параметри!$K$51</f>
        <v>0</v>
      </c>
      <c r="BQ478" s="29">
        <f>BP478*'Коефіцієнти АТО'!U478</f>
        <v>0</v>
      </c>
      <c r="BR478" s="29">
        <f>K478*(1+0.25*BO478)*Параметри!$K$66*Параметри!$K$20/1000</f>
        <v>0</v>
      </c>
      <c r="BS478" s="29">
        <f>(1+0.25*BO478)*K478*'Коефіцієнти АТО'!S478*Параметри!$K$20/1000</f>
        <v>0</v>
      </c>
      <c r="BT478" s="29">
        <f t="shared" si="70"/>
        <v>0</v>
      </c>
      <c r="BU478" s="40">
        <f>ROUNDUP('Дані з ДІСО'!AG478/Параметри!$K$71,0)</f>
        <v>0</v>
      </c>
      <c r="BV478" s="40">
        <f t="shared" si="71"/>
        <v>0</v>
      </c>
      <c r="BW478" s="40">
        <f>IF('Дані з ДІСО'!AG478=0,0,'Дані з ДІСО'!AJ478/'Дані з ДІСО'!AG478)</f>
        <v>0</v>
      </c>
      <c r="BX478" s="29">
        <f>BV478*(1+0.25*BW478)*Параметри!$K$51</f>
        <v>0</v>
      </c>
      <c r="BY478" s="29">
        <f>ROUND(IF(Параметри!$K$77="No",CC478,CC478*Параметри!$K$78)+AG478,1)</f>
        <v>25184.9</v>
      </c>
      <c r="BZ478" s="29">
        <f>ROUND(IF(Параметри!$K$77="No",BF478,BF478*Параметри!$K$78),1)</f>
        <v>0</v>
      </c>
      <c r="CA478" s="29">
        <f>ROUND(IF(Параметри!$K$77="No",BI478,BI478*Параметри!$K$78),1)</f>
        <v>0</v>
      </c>
      <c r="CB478" s="29">
        <f>ROUND(IF(Параметри!$K$77="No",BJ478,BJ478*Параметри!$K$78),1)</f>
        <v>0</v>
      </c>
      <c r="CC478" s="29">
        <f t="shared" si="65"/>
        <v>27983.177328255744</v>
      </c>
    </row>
    <row r="479" spans="1:81">
      <c r="A479" s="9">
        <v>478</v>
      </c>
      <c r="B479" s="9" t="s">
        <v>3148</v>
      </c>
      <c r="C479" s="9" t="s">
        <v>3148</v>
      </c>
      <c r="D479" s="9" t="s">
        <v>3582</v>
      </c>
      <c r="E479" s="9" t="s">
        <v>24</v>
      </c>
      <c r="F479" s="9" t="s">
        <v>3606</v>
      </c>
      <c r="G479" s="9" t="s">
        <v>1009</v>
      </c>
      <c r="H479" s="29">
        <f>SUM('Дані з ДІСО'!J479:L479)</f>
        <v>714</v>
      </c>
      <c r="I479" s="29">
        <f>SUM('Дані з ДІСО'!G479:I479)</f>
        <v>32</v>
      </c>
      <c r="J479" s="29">
        <f>SUM('Дані з ДІСО'!P479:R479)</f>
        <v>0</v>
      </c>
      <c r="K479" s="29">
        <f>SUM('Дані з ДІСО'!V479:X479)</f>
        <v>0</v>
      </c>
      <c r="L479" s="40">
        <f>ROUNDUP('Дані з ДІСО'!J479/'Коефіцієнти АТО'!$R479,0)</f>
        <v>15</v>
      </c>
      <c r="M479" s="40">
        <f>ROUNDUP('Дані з ДІСО'!K479/'Коефіцієнти АТО'!$R479,0)</f>
        <v>19</v>
      </c>
      <c r="N479" s="40">
        <f>ROUNDUP('Дані з ДІСО'!L479/'Коефіцієнти АТО'!$R479,0)</f>
        <v>5</v>
      </c>
      <c r="O479" s="59">
        <f>(L479*Параметри!$K$32+M479*Параметри!$L$32+N479*Параметри!$M$32)/18</f>
        <v>63.544444444444451</v>
      </c>
      <c r="P479" s="41">
        <f>IF(H479=0,"",'Дані з ДІСО'!Y479/H479)</f>
        <v>0</v>
      </c>
      <c r="Q479" s="29">
        <f>IF(H479=0,"",(1+0.25*P479)*O479*Параметри!$K$51)</f>
        <v>13015.186514922045</v>
      </c>
      <c r="R479" s="29">
        <f>IF(H479=0,"",Q479*'Коефіцієнти АТО'!T479)</f>
        <v>221.25817075367479</v>
      </c>
      <c r="S479" s="29">
        <f>IF(H479=0,"",H479*(1+0.25*P479)*Параметри!$K$66*Параметри!$K$20/1000)</f>
        <v>0</v>
      </c>
      <c r="T479" s="29">
        <f>IF(H479=0,"",H479*(1+0.25*P479)*'Коефіцієнти АТО'!$S479*Параметри!$K$20/1000)</f>
        <v>3601.3848022529805</v>
      </c>
      <c r="U479" s="29">
        <f t="shared" si="66"/>
        <v>16837.829487928702</v>
      </c>
      <c r="V479" s="29">
        <f t="shared" si="67"/>
        <v>16837.829487928702</v>
      </c>
      <c r="W479" s="40">
        <f>ROUNDUP('Дані з ДІСО'!P479/Параметри!$K$24,0)</f>
        <v>0</v>
      </c>
      <c r="X479" s="40">
        <f>ROUNDUP('Дані з ДІСО'!Q479/Параметри!$K$24,0)</f>
        <v>0</v>
      </c>
      <c r="Y479" s="40">
        <f>ROUNDUP('Дані з ДІСО'!R479/Параметри!$K$24,0)</f>
        <v>0</v>
      </c>
      <c r="Z479" s="59">
        <f>(W479*Параметри!$K$33+X479*Параметри!$L$33+Y479*Параметри!$M$33)/18</f>
        <v>0</v>
      </c>
      <c r="AA479" s="41">
        <f>IF(J479=0,0,'Дані з ДІСО'!AA479/J479)</f>
        <v>0</v>
      </c>
      <c r="AB479" s="29">
        <f>(1+0.25*AA479)*Z479*Параметри!$K$51</f>
        <v>0</v>
      </c>
      <c r="AC479" s="29">
        <f>AB479*'Коефіцієнти АТО'!U479</f>
        <v>0</v>
      </c>
      <c r="AD479" s="29">
        <f>J479*(1+0.25*AA479)*Параметри!$K$66*Параметри!$K$20/1000</f>
        <v>0</v>
      </c>
      <c r="AE479" s="29">
        <f>(1+0.25*AA479)*J479*'Коефіцієнти АТО'!S479*Параметри!$K$20/1000</f>
        <v>0</v>
      </c>
      <c r="AF479" s="29">
        <f t="shared" si="63"/>
        <v>0</v>
      </c>
      <c r="AG479" s="29">
        <v>0</v>
      </c>
      <c r="AH479" s="40">
        <v>5</v>
      </c>
      <c r="AI479" s="40">
        <v>0</v>
      </c>
      <c r="AJ479" s="40">
        <f t="shared" si="64"/>
        <v>0</v>
      </c>
      <c r="AK479" s="29">
        <f>(AH479+AI479)*(1+0.25*AJ479)*Параметри!$K$53</f>
        <v>897.14637848000029</v>
      </c>
      <c r="AL479" s="29">
        <f>ROUNDUP(('Дані з ДІСО'!AU479+'Дані з ДІСО'!AW479)/Параметри!$K$28,0)</f>
        <v>0</v>
      </c>
      <c r="AM479" s="64">
        <f>AL479*Параметри!$M$35/18</f>
        <v>0</v>
      </c>
      <c r="AN479" s="29">
        <f>IF(AL479=0,0,'Дані з ДІСО'!AW479/SUM('Дані з ДІСО'!AU479,'Дані з ДІСО'!AW479))</f>
        <v>0</v>
      </c>
      <c r="AO479" s="29">
        <f>(1+0.25*AN479)*AM479*Параметри!$K$51</f>
        <v>0</v>
      </c>
      <c r="AP479" s="40">
        <f>ROUNDUP(('Дані з ДІСО'!AE479+'Дані не з ДІСО'!E479+'Дані не з ДІСО'!G479)/Параметри!$K$69,0)</f>
        <v>0</v>
      </c>
      <c r="AQ479" s="40">
        <f t="shared" si="68"/>
        <v>0</v>
      </c>
      <c r="AR479" s="40">
        <f>IF(AP479=0,0,('Дані з ДІСО'!AH479+'Дані не з ДІСО'!G479)/('Дані з ДІСО'!AE479+'Дані не з ДІСО'!E479+'Дані не з ДІСО'!G479))</f>
        <v>0</v>
      </c>
      <c r="AS479" s="29">
        <f>AQ479*(1+0.25*AR479)*Параметри!$K$51</f>
        <v>0</v>
      </c>
      <c r="AT479" s="40">
        <f>ROUNDUP('Дані з ДІСО'!AF479/Параметри!$K$70,0)</f>
        <v>0</v>
      </c>
      <c r="AU479" s="40">
        <f t="shared" si="69"/>
        <v>0</v>
      </c>
      <c r="AV479" s="40">
        <f>IF(AT479=0,0,'Дані з ДІСО'!AI479/'Дані з ДІСО'!AF479)</f>
        <v>0</v>
      </c>
      <c r="AW479" s="29">
        <f>AU479*(1+0.25*AV479)*Параметри!$K$51</f>
        <v>0</v>
      </c>
      <c r="AX479" s="40">
        <f>ROUNDUP('Дані з ДІСО'!AR479/Параметри!$K$29,0)</f>
        <v>0</v>
      </c>
      <c r="AY479" s="40">
        <f>ROUNDUP('Дані з ДІСО'!AS479/Параметри!$K$29,0)</f>
        <v>0</v>
      </c>
      <c r="AZ479" s="40">
        <f>ROUNDUP('Дані з ДІСО'!AT479/Параметри!$K$29,0)</f>
        <v>0</v>
      </c>
      <c r="BA479" s="64">
        <f>(AX479*Параметри!$K$32+AY479*Параметри!$L$32+AZ479*Параметри!$M$32)/18</f>
        <v>0</v>
      </c>
      <c r="BB479" s="29">
        <f>(BA479*Параметри!$K$51+SUM('Дані з ДІСО'!AR479:AT479)*Параметри!$K$48*Параметри!$K$20/1000)*Параметри!$K$74</f>
        <v>0</v>
      </c>
      <c r="BC479" s="40">
        <f>ROUNDUP(('Дані не з ДІСО'!I479+'Дані не з ДІСО'!K479)/Параметри!$K$26,0)</f>
        <v>0</v>
      </c>
      <c r="BD479" s="29">
        <f>BC479*Параметри!$M$36/18</f>
        <v>0</v>
      </c>
      <c r="BE479" s="40">
        <f>IF(BC479=0,0,'Дані не з ДІСО'!K479/('Дані не з ДІСО'!I479+'Дані не з ДІСО'!K479))</f>
        <v>0</v>
      </c>
      <c r="BF479" s="29">
        <f>(1+0.25*BE479)*BD479*Параметри!$K$51</f>
        <v>0</v>
      </c>
      <c r="BG479" s="40">
        <f>ROUNDUP('Дані не з ДІСО'!M479/Параметри!$K$27,0)</f>
        <v>0</v>
      </c>
      <c r="BH479" s="40">
        <f>BG479*Параметри!$M$37/18</f>
        <v>0</v>
      </c>
      <c r="BI479" s="29">
        <f>BH479*Параметри!$K$51</f>
        <v>0</v>
      </c>
      <c r="BJ479" s="29">
        <f>'Дані не з ДІСО'!N479*Параметри!$K$76</f>
        <v>0</v>
      </c>
      <c r="BK479" s="40">
        <f>ROUNDUP('Дані з ДІСО'!V479/Параметри!$K$25,0)</f>
        <v>0</v>
      </c>
      <c r="BL479" s="40">
        <f>ROUNDUP('Дані з ДІСО'!W479/Параметри!$K$25,0)</f>
        <v>0</v>
      </c>
      <c r="BM479" s="40">
        <f>ROUNDUP('Дані з ДІСО'!X479/Параметри!$K$25,0)</f>
        <v>0</v>
      </c>
      <c r="BN479" s="40">
        <f>(BK479*Параметри!$K$34+BL479*Параметри!$L$34+BM479*Параметри!$M$34)/18</f>
        <v>0</v>
      </c>
      <c r="BO479" s="40">
        <f>IF(K479=0,0,'Дані з ДІСО'!AC479/K479)</f>
        <v>0</v>
      </c>
      <c r="BP479" s="29">
        <f>(1+0.25*BO479)*BN479*Параметри!$K$51</f>
        <v>0</v>
      </c>
      <c r="BQ479" s="29">
        <f>BP479*'Коефіцієнти АТО'!U479</f>
        <v>0</v>
      </c>
      <c r="BR479" s="29">
        <f>K479*(1+0.25*BO479)*Параметри!$K$66*Параметри!$K$20/1000</f>
        <v>0</v>
      </c>
      <c r="BS479" s="29">
        <f>(1+0.25*BO479)*K479*'Коефіцієнти АТО'!S479*Параметри!$K$20/1000</f>
        <v>0</v>
      </c>
      <c r="BT479" s="29">
        <f t="shared" si="70"/>
        <v>0</v>
      </c>
      <c r="BU479" s="40">
        <f>ROUNDUP('Дані з ДІСО'!AG479/Параметри!$K$71,0)</f>
        <v>0</v>
      </c>
      <c r="BV479" s="40">
        <f t="shared" si="71"/>
        <v>0</v>
      </c>
      <c r="BW479" s="40">
        <f>IF('Дані з ДІСО'!AG479=0,0,'Дані з ДІСО'!AJ479/'Дані з ДІСО'!AG479)</f>
        <v>0</v>
      </c>
      <c r="BX479" s="29">
        <f>BV479*(1+0.25*BW479)*Параметри!$K$51</f>
        <v>0</v>
      </c>
      <c r="BY479" s="29">
        <f>ROUND(IF(Параметри!$K$77="No",CC479,CC479*Параметри!$K$78)+AG479,1)</f>
        <v>15961.5</v>
      </c>
      <c r="BZ479" s="29">
        <f>ROUND(IF(Параметри!$K$77="No",BF479,BF479*Параметри!$K$78),1)</f>
        <v>0</v>
      </c>
      <c r="CA479" s="29">
        <f>ROUND(IF(Параметри!$K$77="No",BI479,BI479*Параметри!$K$78),1)</f>
        <v>0</v>
      </c>
      <c r="CB479" s="29">
        <f>ROUND(IF(Параметри!$K$77="No",BJ479,BJ479*Параметри!$K$78),1)</f>
        <v>0</v>
      </c>
      <c r="CC479" s="29">
        <f t="shared" si="65"/>
        <v>17734.975866408702</v>
      </c>
    </row>
    <row r="480" spans="1:81">
      <c r="A480" s="9">
        <v>479</v>
      </c>
      <c r="B480" s="9" t="s">
        <v>3148</v>
      </c>
      <c r="C480" s="9" t="s">
        <v>3148</v>
      </c>
      <c r="D480" s="9" t="s">
        <v>3582</v>
      </c>
      <c r="E480" s="9" t="s">
        <v>24</v>
      </c>
      <c r="F480" s="9" t="s">
        <v>3607</v>
      </c>
      <c r="G480" s="9" t="s">
        <v>1011</v>
      </c>
      <c r="H480" s="29">
        <f>SUM('Дані з ДІСО'!J480:L480)</f>
        <v>598</v>
      </c>
      <c r="I480" s="29">
        <f>SUM('Дані з ДІСО'!G480:I480)</f>
        <v>23</v>
      </c>
      <c r="J480" s="29">
        <f>SUM('Дані з ДІСО'!P480:R480)</f>
        <v>0</v>
      </c>
      <c r="K480" s="29">
        <f>SUM('Дані з ДІСО'!V480:X480)</f>
        <v>0</v>
      </c>
      <c r="L480" s="40">
        <f>ROUNDUP('Дані з ДІСО'!J480/'Коефіцієнти АТО'!$R480,0)</f>
        <v>14</v>
      </c>
      <c r="M480" s="40">
        <f>ROUNDUP('Дані з ДІСО'!K480/'Коефіцієнти АТО'!$R480,0)</f>
        <v>16</v>
      </c>
      <c r="N480" s="40">
        <f>ROUNDUP('Дані з ДІСО'!L480/'Коефіцієнти АТО'!$R480,0)</f>
        <v>3</v>
      </c>
      <c r="O480" s="59">
        <f>(L480*Параметри!$K$32+M480*Параметри!$L$32+N480*Параметри!$M$32)/18</f>
        <v>52.872222222222227</v>
      </c>
      <c r="P480" s="41">
        <f>IF(H480=0,"",'Дані з ДІСО'!Y480/H480)</f>
        <v>0</v>
      </c>
      <c r="Q480" s="29">
        <f>IF(H480=0,"",(1+0.25*P480)*O480*Параметри!$K$51)</f>
        <v>10829.299708210623</v>
      </c>
      <c r="R480" s="29">
        <f>IF(H480=0,"",Q480*'Коефіцієнти АТО'!T480)</f>
        <v>184.09809503958061</v>
      </c>
      <c r="S480" s="29">
        <f>IF(H480=0,"",H480*(1+0.25*P480)*Параметри!$K$66*Параметри!$K$20/1000)</f>
        <v>0</v>
      </c>
      <c r="T480" s="29">
        <f>IF(H480=0,"",H480*(1+0.25*P480)*'Коефіцієнти АТО'!$S480*Параметри!$K$20/1000)</f>
        <v>3016.2858707945129</v>
      </c>
      <c r="U480" s="29">
        <f t="shared" si="66"/>
        <v>14029.683674044716</v>
      </c>
      <c r="V480" s="29">
        <f t="shared" si="67"/>
        <v>14029.683674044716</v>
      </c>
      <c r="W480" s="40">
        <f>ROUNDUP('Дані з ДІСО'!P480/Параметри!$K$24,0)</f>
        <v>0</v>
      </c>
      <c r="X480" s="40">
        <f>ROUNDUP('Дані з ДІСО'!Q480/Параметри!$K$24,0)</f>
        <v>0</v>
      </c>
      <c r="Y480" s="40">
        <f>ROUNDUP('Дані з ДІСО'!R480/Параметри!$K$24,0)</f>
        <v>0</v>
      </c>
      <c r="Z480" s="59">
        <f>(W480*Параметри!$K$33+X480*Параметри!$L$33+Y480*Параметри!$M$33)/18</f>
        <v>0</v>
      </c>
      <c r="AA480" s="41">
        <f>IF(J480=0,0,'Дані з ДІСО'!AA480/J480)</f>
        <v>0</v>
      </c>
      <c r="AB480" s="29">
        <f>(1+0.25*AA480)*Z480*Параметри!$K$51</f>
        <v>0</v>
      </c>
      <c r="AC480" s="29">
        <f>AB480*'Коефіцієнти АТО'!U480</f>
        <v>0</v>
      </c>
      <c r="AD480" s="29">
        <f>J480*(1+0.25*AA480)*Параметри!$K$66*Параметри!$K$20/1000</f>
        <v>0</v>
      </c>
      <c r="AE480" s="29">
        <f>(1+0.25*AA480)*J480*'Коефіцієнти АТО'!S480*Параметри!$K$20/1000</f>
        <v>0</v>
      </c>
      <c r="AF480" s="29">
        <f t="shared" si="63"/>
        <v>0</v>
      </c>
      <c r="AG480" s="29">
        <v>0</v>
      </c>
      <c r="AH480" s="40">
        <v>7</v>
      </c>
      <c r="AI480" s="40">
        <v>0</v>
      </c>
      <c r="AJ480" s="40">
        <f t="shared" si="64"/>
        <v>0</v>
      </c>
      <c r="AK480" s="29">
        <f>(AH480+AI480)*(1+0.25*AJ480)*Параметри!$K$53</f>
        <v>1256.0049298720003</v>
      </c>
      <c r="AL480" s="29">
        <f>ROUNDUP(('Дані з ДІСО'!AU480+'Дані з ДІСО'!AW480)/Параметри!$K$28,0)</f>
        <v>0</v>
      </c>
      <c r="AM480" s="64">
        <f>AL480*Параметри!$M$35/18</f>
        <v>0</v>
      </c>
      <c r="AN480" s="29">
        <f>IF(AL480=0,0,'Дані з ДІСО'!AW480/SUM('Дані з ДІСО'!AU480,'Дані з ДІСО'!AW480))</f>
        <v>0</v>
      </c>
      <c r="AO480" s="29">
        <f>(1+0.25*AN480)*AM480*Параметри!$K$51</f>
        <v>0</v>
      </c>
      <c r="AP480" s="40">
        <f>ROUNDUP(('Дані з ДІСО'!AE480+'Дані не з ДІСО'!E480+'Дані не з ДІСО'!G480)/Параметри!$K$69,0)</f>
        <v>0</v>
      </c>
      <c r="AQ480" s="40">
        <f t="shared" si="68"/>
        <v>0</v>
      </c>
      <c r="AR480" s="40">
        <f>IF(AP480=0,0,('Дані з ДІСО'!AH480+'Дані не з ДІСО'!G480)/('Дані з ДІСО'!AE480+'Дані не з ДІСО'!E480+'Дані не з ДІСО'!G480))</f>
        <v>0</v>
      </c>
      <c r="AS480" s="29">
        <f>AQ480*(1+0.25*AR480)*Параметри!$K$51</f>
        <v>0</v>
      </c>
      <c r="AT480" s="40">
        <f>ROUNDUP('Дані з ДІСО'!AF480/Параметри!$K$70,0)</f>
        <v>0</v>
      </c>
      <c r="AU480" s="40">
        <f t="shared" si="69"/>
        <v>0</v>
      </c>
      <c r="AV480" s="40">
        <f>IF(AT480=0,0,'Дані з ДІСО'!AI480/'Дані з ДІСО'!AF480)</f>
        <v>0</v>
      </c>
      <c r="AW480" s="29">
        <f>AU480*(1+0.25*AV480)*Параметри!$K$51</f>
        <v>0</v>
      </c>
      <c r="AX480" s="40">
        <f>ROUNDUP('Дані з ДІСО'!AR480/Параметри!$K$29,0)</f>
        <v>0</v>
      </c>
      <c r="AY480" s="40">
        <f>ROUNDUP('Дані з ДІСО'!AS480/Параметри!$K$29,0)</f>
        <v>0</v>
      </c>
      <c r="AZ480" s="40">
        <f>ROUNDUP('Дані з ДІСО'!AT480/Параметри!$K$29,0)</f>
        <v>0</v>
      </c>
      <c r="BA480" s="64">
        <f>(AX480*Параметри!$K$32+AY480*Параметри!$L$32+AZ480*Параметри!$M$32)/18</f>
        <v>0</v>
      </c>
      <c r="BB480" s="29">
        <f>(BA480*Параметри!$K$51+SUM('Дані з ДІСО'!AR480:AT480)*Параметри!$K$48*Параметри!$K$20/1000)*Параметри!$K$74</f>
        <v>0</v>
      </c>
      <c r="BC480" s="40">
        <f>ROUNDUP(('Дані не з ДІСО'!I480+'Дані не з ДІСО'!K480)/Параметри!$K$26,0)</f>
        <v>0</v>
      </c>
      <c r="BD480" s="29">
        <f>BC480*Параметри!$M$36/18</f>
        <v>0</v>
      </c>
      <c r="BE480" s="40">
        <f>IF(BC480=0,0,'Дані не з ДІСО'!K480/('Дані не з ДІСО'!I480+'Дані не з ДІСО'!K480))</f>
        <v>0</v>
      </c>
      <c r="BF480" s="29">
        <f>(1+0.25*BE480)*BD480*Параметри!$K$51</f>
        <v>0</v>
      </c>
      <c r="BG480" s="40">
        <f>ROUNDUP('Дані не з ДІСО'!M480/Параметри!$K$27,0)</f>
        <v>0</v>
      </c>
      <c r="BH480" s="40">
        <f>BG480*Параметри!$M$37/18</f>
        <v>0</v>
      </c>
      <c r="BI480" s="29">
        <f>BH480*Параметри!$K$51</f>
        <v>0</v>
      </c>
      <c r="BJ480" s="29">
        <f>'Дані не з ДІСО'!N480*Параметри!$K$76</f>
        <v>0</v>
      </c>
      <c r="BK480" s="40">
        <f>ROUNDUP('Дані з ДІСО'!V480/Параметри!$K$25,0)</f>
        <v>0</v>
      </c>
      <c r="BL480" s="40">
        <f>ROUNDUP('Дані з ДІСО'!W480/Параметри!$K$25,0)</f>
        <v>0</v>
      </c>
      <c r="BM480" s="40">
        <f>ROUNDUP('Дані з ДІСО'!X480/Параметри!$K$25,0)</f>
        <v>0</v>
      </c>
      <c r="BN480" s="40">
        <f>(BK480*Параметри!$K$34+BL480*Параметри!$L$34+BM480*Параметри!$M$34)/18</f>
        <v>0</v>
      </c>
      <c r="BO480" s="40">
        <f>IF(K480=0,0,'Дані з ДІСО'!AC480/K480)</f>
        <v>0</v>
      </c>
      <c r="BP480" s="29">
        <f>(1+0.25*BO480)*BN480*Параметри!$K$51</f>
        <v>0</v>
      </c>
      <c r="BQ480" s="29">
        <f>BP480*'Коефіцієнти АТО'!U480</f>
        <v>0</v>
      </c>
      <c r="BR480" s="29">
        <f>K480*(1+0.25*BO480)*Параметри!$K$66*Параметри!$K$20/1000</f>
        <v>0</v>
      </c>
      <c r="BS480" s="29">
        <f>(1+0.25*BO480)*K480*'Коефіцієнти АТО'!S480*Параметри!$K$20/1000</f>
        <v>0</v>
      </c>
      <c r="BT480" s="29">
        <f t="shared" si="70"/>
        <v>0</v>
      </c>
      <c r="BU480" s="40">
        <f>ROUNDUP('Дані з ДІСО'!AG480/Параметри!$K$71,0)</f>
        <v>0</v>
      </c>
      <c r="BV480" s="40">
        <f t="shared" si="71"/>
        <v>0</v>
      </c>
      <c r="BW480" s="40">
        <f>IF('Дані з ДІСО'!AG480=0,0,'Дані з ДІСО'!AJ480/'Дані з ДІСО'!AG480)</f>
        <v>0</v>
      </c>
      <c r="BX480" s="29">
        <f>BV480*(1+0.25*BW480)*Параметри!$K$51</f>
        <v>0</v>
      </c>
      <c r="BY480" s="29">
        <f>ROUND(IF(Параметри!$K$77="No",CC480,CC480*Параметри!$K$78)+AG480,1)</f>
        <v>13757.1</v>
      </c>
      <c r="BZ480" s="29">
        <f>ROUND(IF(Параметри!$K$77="No",BF480,BF480*Параметри!$K$78),1)</f>
        <v>0</v>
      </c>
      <c r="CA480" s="29">
        <f>ROUND(IF(Параметри!$K$77="No",BI480,BI480*Параметри!$K$78),1)</f>
        <v>0</v>
      </c>
      <c r="CB480" s="29">
        <f>ROUND(IF(Параметри!$K$77="No",BJ480,BJ480*Параметри!$K$78),1)</f>
        <v>0</v>
      </c>
      <c r="CC480" s="29">
        <f t="shared" si="65"/>
        <v>15285.688603916717</v>
      </c>
    </row>
    <row r="481" spans="1:81">
      <c r="A481" s="9">
        <v>480</v>
      </c>
      <c r="B481" s="9" t="s">
        <v>3151</v>
      </c>
      <c r="C481" s="9" t="s">
        <v>3151</v>
      </c>
      <c r="D481" s="9" t="s">
        <v>3582</v>
      </c>
      <c r="E481" s="9" t="s">
        <v>29</v>
      </c>
      <c r="F481" s="9" t="s">
        <v>3608</v>
      </c>
      <c r="G481" s="9" t="s">
        <v>1013</v>
      </c>
      <c r="H481" s="29">
        <f>SUM('Дані з ДІСО'!J481:L481)</f>
        <v>338</v>
      </c>
      <c r="I481" s="29">
        <f>SUM('Дані з ДІСО'!G481:I481)</f>
        <v>25</v>
      </c>
      <c r="J481" s="29">
        <f>SUM('Дані з ДІСО'!P481:R481)</f>
        <v>0</v>
      </c>
      <c r="K481" s="29">
        <f>SUM('Дані з ДІСО'!V481:X481)</f>
        <v>0</v>
      </c>
      <c r="L481" s="40">
        <f>ROUNDUP('Дані з ДІСО'!J481/'Коефіцієнти АТО'!$R481,0)</f>
        <v>10</v>
      </c>
      <c r="M481" s="40">
        <f>ROUNDUP('Дані з ДІСО'!K481/'Коефіцієнти АТО'!$R481,0)</f>
        <v>15</v>
      </c>
      <c r="N481" s="40">
        <f>ROUNDUP('Дані з ДІСО'!L481/'Коефіцієнти АТО'!$R481,0)</f>
        <v>2</v>
      </c>
      <c r="O481" s="59">
        <f>(L481*Параметри!$K$32+M481*Параметри!$L$32+N481*Параметри!$M$32)/18</f>
        <v>43.972222222222221</v>
      </c>
      <c r="P481" s="41">
        <f>IF(H481=0,"",'Дані з ДІСО'!Y481/H481)</f>
        <v>0</v>
      </c>
      <c r="Q481" s="29">
        <f>IF(H481=0,"",(1+0.25*P481)*O481*Параметри!$K$51)</f>
        <v>9006.399830880222</v>
      </c>
      <c r="R481" s="29">
        <f>IF(H481=0,"",Q481*'Коефіцієнти АТО'!T481)</f>
        <v>153.10879712496379</v>
      </c>
      <c r="S481" s="29">
        <f>IF(H481=0,"",H481*(1+0.25*P481)*Параметри!$K$66*Параметри!$K$20/1000)</f>
        <v>0</v>
      </c>
      <c r="T481" s="29">
        <f>IF(H481=0,"",H481*(1+0.25*P481)*'Коефіцієнти АТО'!$S481*Параметри!$K$20/1000)</f>
        <v>1544.0216434583888</v>
      </c>
      <c r="U481" s="29">
        <f t="shared" si="66"/>
        <v>10703.530271463575</v>
      </c>
      <c r="V481" s="29">
        <f t="shared" si="67"/>
        <v>10703.530271463575</v>
      </c>
      <c r="W481" s="40">
        <f>ROUNDUP('Дані з ДІСО'!P481/Параметри!$K$24,0)</f>
        <v>0</v>
      </c>
      <c r="X481" s="40">
        <f>ROUNDUP('Дані з ДІСО'!Q481/Параметри!$K$24,0)</f>
        <v>0</v>
      </c>
      <c r="Y481" s="40">
        <f>ROUNDUP('Дані з ДІСО'!R481/Параметри!$K$24,0)</f>
        <v>0</v>
      </c>
      <c r="Z481" s="59">
        <f>(W481*Параметри!$K$33+X481*Параметри!$L$33+Y481*Параметри!$M$33)/18</f>
        <v>0</v>
      </c>
      <c r="AA481" s="41">
        <f>IF(J481=0,0,'Дані з ДІСО'!AA481/J481)</f>
        <v>0</v>
      </c>
      <c r="AB481" s="29">
        <f>(1+0.25*AA481)*Z481*Параметри!$K$51</f>
        <v>0</v>
      </c>
      <c r="AC481" s="29">
        <f>AB481*'Коефіцієнти АТО'!U481</f>
        <v>0</v>
      </c>
      <c r="AD481" s="29">
        <f>J481*(1+0.25*AA481)*Параметри!$K$66*Параметри!$K$20/1000</f>
        <v>0</v>
      </c>
      <c r="AE481" s="29">
        <f>(1+0.25*AA481)*J481*'Коефіцієнти АТО'!S481*Параметри!$K$20/1000</f>
        <v>0</v>
      </c>
      <c r="AF481" s="29">
        <f t="shared" si="63"/>
        <v>0</v>
      </c>
      <c r="AG481" s="29">
        <v>0</v>
      </c>
      <c r="AH481" s="40">
        <v>7</v>
      </c>
      <c r="AI481" s="40">
        <v>0</v>
      </c>
      <c r="AJ481" s="40">
        <f t="shared" si="64"/>
        <v>0</v>
      </c>
      <c r="AK481" s="29">
        <f>(AH481+AI481)*(1+0.25*AJ481)*Параметри!$K$53</f>
        <v>1256.0049298720003</v>
      </c>
      <c r="AL481" s="29">
        <f>ROUNDUP(('Дані з ДІСО'!AU481+'Дані з ДІСО'!AW481)/Параметри!$K$28,0)</f>
        <v>0</v>
      </c>
      <c r="AM481" s="64">
        <f>AL481*Параметри!$M$35/18</f>
        <v>0</v>
      </c>
      <c r="AN481" s="29">
        <f>IF(AL481=0,0,'Дані з ДІСО'!AW481/SUM('Дані з ДІСО'!AU481,'Дані з ДІСО'!AW481))</f>
        <v>0</v>
      </c>
      <c r="AO481" s="29">
        <f>(1+0.25*AN481)*AM481*Параметри!$K$51</f>
        <v>0</v>
      </c>
      <c r="AP481" s="40">
        <f>ROUNDUP(('Дані з ДІСО'!AE481+'Дані не з ДІСО'!E481+'Дані не з ДІСО'!G481)/Параметри!$K$69,0)</f>
        <v>0</v>
      </c>
      <c r="AQ481" s="40">
        <f t="shared" si="68"/>
        <v>0</v>
      </c>
      <c r="AR481" s="40">
        <f>IF(AP481=0,0,('Дані з ДІСО'!AH481+'Дані не з ДІСО'!G481)/('Дані з ДІСО'!AE481+'Дані не з ДІСО'!E481+'Дані не з ДІСО'!G481))</f>
        <v>0</v>
      </c>
      <c r="AS481" s="29">
        <f>AQ481*(1+0.25*AR481)*Параметри!$K$51</f>
        <v>0</v>
      </c>
      <c r="AT481" s="40">
        <f>ROUNDUP('Дані з ДІСО'!AF481/Параметри!$K$70,0)</f>
        <v>0</v>
      </c>
      <c r="AU481" s="40">
        <f t="shared" si="69"/>
        <v>0</v>
      </c>
      <c r="AV481" s="40">
        <f>IF(AT481=0,0,'Дані з ДІСО'!AI481/'Дані з ДІСО'!AF481)</f>
        <v>0</v>
      </c>
      <c r="AW481" s="29">
        <f>AU481*(1+0.25*AV481)*Параметри!$K$51</f>
        <v>0</v>
      </c>
      <c r="AX481" s="40">
        <f>ROUNDUP('Дані з ДІСО'!AR481/Параметри!$K$29,0)</f>
        <v>0</v>
      </c>
      <c r="AY481" s="40">
        <f>ROUNDUP('Дані з ДІСО'!AS481/Параметри!$K$29,0)</f>
        <v>0</v>
      </c>
      <c r="AZ481" s="40">
        <f>ROUNDUP('Дані з ДІСО'!AT481/Параметри!$K$29,0)</f>
        <v>0</v>
      </c>
      <c r="BA481" s="64">
        <f>(AX481*Параметри!$K$32+AY481*Параметри!$L$32+AZ481*Параметри!$M$32)/18</f>
        <v>0</v>
      </c>
      <c r="BB481" s="29">
        <f>(BA481*Параметри!$K$51+SUM('Дані з ДІСО'!AR481:AT481)*Параметри!$K$48*Параметри!$K$20/1000)*Параметри!$K$74</f>
        <v>0</v>
      </c>
      <c r="BC481" s="40">
        <f>ROUNDUP(('Дані не з ДІСО'!I481+'Дані не з ДІСО'!K481)/Параметри!$K$26,0)</f>
        <v>0</v>
      </c>
      <c r="BD481" s="29">
        <f>BC481*Параметри!$M$36/18</f>
        <v>0</v>
      </c>
      <c r="BE481" s="40">
        <f>IF(BC481=0,0,'Дані не з ДІСО'!K481/('Дані не з ДІСО'!I481+'Дані не з ДІСО'!K481))</f>
        <v>0</v>
      </c>
      <c r="BF481" s="29">
        <f>(1+0.25*BE481)*BD481*Параметри!$K$51</f>
        <v>0</v>
      </c>
      <c r="BG481" s="40">
        <f>ROUNDUP('Дані не з ДІСО'!M481/Параметри!$K$27,0)</f>
        <v>0</v>
      </c>
      <c r="BH481" s="40">
        <f>BG481*Параметри!$M$37/18</f>
        <v>0</v>
      </c>
      <c r="BI481" s="29">
        <f>BH481*Параметри!$K$51</f>
        <v>0</v>
      </c>
      <c r="BJ481" s="29">
        <f>'Дані не з ДІСО'!N481*Параметри!$K$76</f>
        <v>0</v>
      </c>
      <c r="BK481" s="40">
        <f>ROUNDUP('Дані з ДІСО'!V481/Параметри!$K$25,0)</f>
        <v>0</v>
      </c>
      <c r="BL481" s="40">
        <f>ROUNDUP('Дані з ДІСО'!W481/Параметри!$K$25,0)</f>
        <v>0</v>
      </c>
      <c r="BM481" s="40">
        <f>ROUNDUP('Дані з ДІСО'!X481/Параметри!$K$25,0)</f>
        <v>0</v>
      </c>
      <c r="BN481" s="40">
        <f>(BK481*Параметри!$K$34+BL481*Параметри!$L$34+BM481*Параметри!$M$34)/18</f>
        <v>0</v>
      </c>
      <c r="BO481" s="40">
        <f>IF(K481=0,0,'Дані з ДІСО'!AC481/K481)</f>
        <v>0</v>
      </c>
      <c r="BP481" s="29">
        <f>(1+0.25*BO481)*BN481*Параметри!$K$51</f>
        <v>0</v>
      </c>
      <c r="BQ481" s="29">
        <f>BP481*'Коефіцієнти АТО'!U481</f>
        <v>0</v>
      </c>
      <c r="BR481" s="29">
        <f>K481*(1+0.25*BO481)*Параметри!$K$66*Параметри!$K$20/1000</f>
        <v>0</v>
      </c>
      <c r="BS481" s="29">
        <f>(1+0.25*BO481)*K481*'Коефіцієнти АТО'!S481*Параметри!$K$20/1000</f>
        <v>0</v>
      </c>
      <c r="BT481" s="29">
        <f t="shared" si="70"/>
        <v>0</v>
      </c>
      <c r="BU481" s="40">
        <f>ROUNDUP('Дані з ДІСО'!AG481/Параметри!$K$71,0)</f>
        <v>0</v>
      </c>
      <c r="BV481" s="40">
        <f t="shared" si="71"/>
        <v>0</v>
      </c>
      <c r="BW481" s="40">
        <f>IF('Дані з ДІСО'!AG481=0,0,'Дані з ДІСО'!AJ481/'Дані з ДІСО'!AG481)</f>
        <v>0</v>
      </c>
      <c r="BX481" s="29">
        <f>BV481*(1+0.25*BW481)*Параметри!$K$51</f>
        <v>0</v>
      </c>
      <c r="BY481" s="29">
        <f>ROUND(IF(Параметри!$K$77="No",CC481,CC481*Параметри!$K$78)+AG481,1)</f>
        <v>10763.6</v>
      </c>
      <c r="BZ481" s="29">
        <f>ROUND(IF(Параметри!$K$77="No",BF481,BF481*Параметри!$K$78),1)</f>
        <v>0</v>
      </c>
      <c r="CA481" s="29">
        <f>ROUND(IF(Параметри!$K$77="No",BI481,BI481*Параметри!$K$78),1)</f>
        <v>0</v>
      </c>
      <c r="CB481" s="29">
        <f>ROUND(IF(Параметри!$K$77="No",BJ481,BJ481*Параметри!$K$78),1)</f>
        <v>0</v>
      </c>
      <c r="CC481" s="29">
        <f t="shared" si="65"/>
        <v>11959.535201335575</v>
      </c>
    </row>
    <row r="482" spans="1:81">
      <c r="A482" s="9">
        <v>481</v>
      </c>
      <c r="B482" s="9" t="s">
        <v>3151</v>
      </c>
      <c r="C482" s="9" t="s">
        <v>3151</v>
      </c>
      <c r="D482" s="9" t="s">
        <v>3582</v>
      </c>
      <c r="E482" s="9" t="s">
        <v>29</v>
      </c>
      <c r="F482" s="9" t="s">
        <v>3609</v>
      </c>
      <c r="G482" s="9" t="s">
        <v>1015</v>
      </c>
      <c r="H482" s="29">
        <f>SUM('Дані з ДІСО'!J482:L482)</f>
        <v>2070</v>
      </c>
      <c r="I482" s="29">
        <f>SUM('Дані з ДІСО'!G482:I482)</f>
        <v>124</v>
      </c>
      <c r="J482" s="29">
        <f>SUM('Дані з ДІСО'!P482:R482)</f>
        <v>0</v>
      </c>
      <c r="K482" s="29">
        <f>SUM('Дані з ДІСО'!V482:X482)</f>
        <v>0</v>
      </c>
      <c r="L482" s="40">
        <f>ROUNDUP('Дані з ДІСО'!J482/'Коефіцієнти АТО'!$R482,0)</f>
        <v>62</v>
      </c>
      <c r="M482" s="40">
        <f>ROUNDUP('Дані з ДІСО'!K482/'Коефіцієнти АТО'!$R482,0)</f>
        <v>75</v>
      </c>
      <c r="N482" s="40">
        <f>ROUNDUP('Дані з ДІСО'!L482/'Коефіцієнти АТО'!$R482,0)</f>
        <v>18</v>
      </c>
      <c r="O482" s="59">
        <f>(L482*Параметри!$K$32+M482*Параметри!$L$32+N482*Параметри!$M$32)/18</f>
        <v>250.97222222222223</v>
      </c>
      <c r="P482" s="41">
        <f>IF(H482=0,"",'Дані з ДІСО'!Y482/H482)</f>
        <v>1</v>
      </c>
      <c r="Q482" s="29">
        <f>IF(H482=0,"",(1+0.25*P482)*O482*Параметри!$K$51)</f>
        <v>64255.229368290275</v>
      </c>
      <c r="R482" s="29">
        <f>IF(H482=0,"",Q482*'Коефіцієнти АТО'!T482)</f>
        <v>1092.3388992609348</v>
      </c>
      <c r="S482" s="29">
        <f>IF(H482=0,"",H482*(1+0.25*P482)*Параметри!$K$66*Параметри!$K$20/1000)</f>
        <v>0</v>
      </c>
      <c r="T482" s="29">
        <f>IF(H482=0,"",H482*(1+0.25*P482)*'Коефіцієнти АТО'!$S482*Параметри!$K$20/1000)</f>
        <v>13051.236940937797</v>
      </c>
      <c r="U482" s="29">
        <f t="shared" si="66"/>
        <v>78398.805208489008</v>
      </c>
      <c r="V482" s="29">
        <f t="shared" si="67"/>
        <v>78398.805208489008</v>
      </c>
      <c r="W482" s="40">
        <f>ROUNDUP('Дані з ДІСО'!P482/Параметри!$K$24,0)</f>
        <v>0</v>
      </c>
      <c r="X482" s="40">
        <f>ROUNDUP('Дані з ДІСО'!Q482/Параметри!$K$24,0)</f>
        <v>0</v>
      </c>
      <c r="Y482" s="40">
        <f>ROUNDUP('Дані з ДІСО'!R482/Параметри!$K$24,0)</f>
        <v>0</v>
      </c>
      <c r="Z482" s="59">
        <f>(W482*Параметри!$K$33+X482*Параметри!$L$33+Y482*Параметри!$M$33)/18</f>
        <v>0</v>
      </c>
      <c r="AA482" s="41">
        <f>IF(J482=0,0,'Дані з ДІСО'!AA482/J482)</f>
        <v>0</v>
      </c>
      <c r="AB482" s="29">
        <f>(1+0.25*AA482)*Z482*Параметри!$K$51</f>
        <v>0</v>
      </c>
      <c r="AC482" s="29">
        <f>AB482*'Коефіцієнти АТО'!U482</f>
        <v>0</v>
      </c>
      <c r="AD482" s="29">
        <f>J482*(1+0.25*AA482)*Параметри!$K$66*Параметри!$K$20/1000</f>
        <v>0</v>
      </c>
      <c r="AE482" s="29">
        <f>(1+0.25*AA482)*J482*'Коефіцієнти АТО'!S482*Параметри!$K$20/1000</f>
        <v>0</v>
      </c>
      <c r="AF482" s="29">
        <f t="shared" si="63"/>
        <v>0</v>
      </c>
      <c r="AG482" s="29">
        <v>0</v>
      </c>
      <c r="AH482" s="40">
        <v>0</v>
      </c>
      <c r="AI482" s="40">
        <v>14</v>
      </c>
      <c r="AJ482" s="40">
        <f t="shared" si="64"/>
        <v>1</v>
      </c>
      <c r="AK482" s="29">
        <f>(AH482+AI482)*(1+0.25*AJ482)*Параметри!$K$53</f>
        <v>3140.0123246800008</v>
      </c>
      <c r="AL482" s="29">
        <f>ROUNDUP(('Дані з ДІСО'!AU482+'Дані з ДІСО'!AW482)/Параметри!$K$28,0)</f>
        <v>0</v>
      </c>
      <c r="AM482" s="64">
        <f>AL482*Параметри!$M$35/18</f>
        <v>0</v>
      </c>
      <c r="AN482" s="29">
        <f>IF(AL482=0,0,'Дані з ДІСО'!AW482/SUM('Дані з ДІСО'!AU482,'Дані з ДІСО'!AW482))</f>
        <v>0</v>
      </c>
      <c r="AO482" s="29">
        <f>(1+0.25*AN482)*AM482*Параметри!$K$51</f>
        <v>0</v>
      </c>
      <c r="AP482" s="40">
        <f>ROUNDUP(('Дані з ДІСО'!AE482+'Дані не з ДІСО'!E482+'Дані не з ДІСО'!G482)/Параметри!$K$69,0)</f>
        <v>1</v>
      </c>
      <c r="AQ482" s="40">
        <f t="shared" si="68"/>
        <v>2</v>
      </c>
      <c r="AR482" s="40">
        <f>IF(AP482=0,0,('Дані з ДІСО'!AH482+'Дані не з ДІСО'!G482)/('Дані з ДІСО'!AE482+'Дані не з ДІСО'!E482+'Дані не з ДІСО'!G482))</f>
        <v>1</v>
      </c>
      <c r="AS482" s="29">
        <f>AQ482*(1+0.25*AR482)*Параметри!$K$51</f>
        <v>512.05052734000003</v>
      </c>
      <c r="AT482" s="40">
        <f>ROUNDUP('Дані з ДІСО'!AF482/Параметри!$K$70,0)</f>
        <v>0</v>
      </c>
      <c r="AU482" s="40">
        <f t="shared" si="69"/>
        <v>0</v>
      </c>
      <c r="AV482" s="40">
        <f>IF(AT482=0,0,'Дані з ДІСО'!AI482/'Дані з ДІСО'!AF482)</f>
        <v>0</v>
      </c>
      <c r="AW482" s="29">
        <f>AU482*(1+0.25*AV482)*Параметри!$K$51</f>
        <v>0</v>
      </c>
      <c r="AX482" s="40">
        <f>ROUNDUP('Дані з ДІСО'!AR482/Параметри!$K$29,0)</f>
        <v>0</v>
      </c>
      <c r="AY482" s="40">
        <f>ROUNDUP('Дані з ДІСО'!AS482/Параметри!$K$29,0)</f>
        <v>0</v>
      </c>
      <c r="AZ482" s="40">
        <f>ROUNDUP('Дані з ДІСО'!AT482/Параметри!$K$29,0)</f>
        <v>0</v>
      </c>
      <c r="BA482" s="64">
        <f>(AX482*Параметри!$K$32+AY482*Параметри!$L$32+AZ482*Параметри!$M$32)/18</f>
        <v>0</v>
      </c>
      <c r="BB482" s="29">
        <f>(BA482*Параметри!$K$51+SUM('Дані з ДІСО'!AR482:AT482)*Параметри!$K$48*Параметри!$K$20/1000)*Параметри!$K$74</f>
        <v>0</v>
      </c>
      <c r="BC482" s="40">
        <f>ROUNDUP(('Дані не з ДІСО'!I482+'Дані не з ДІСО'!K482)/Параметри!$K$26,0)</f>
        <v>0</v>
      </c>
      <c r="BD482" s="29">
        <f>BC482*Параметри!$M$36/18</f>
        <v>0</v>
      </c>
      <c r="BE482" s="40">
        <f>IF(BC482=0,0,'Дані не з ДІСО'!K482/('Дані не з ДІСО'!I482+'Дані не з ДІСО'!K482))</f>
        <v>0</v>
      </c>
      <c r="BF482" s="29">
        <f>(1+0.25*BE482)*BD482*Параметри!$K$51</f>
        <v>0</v>
      </c>
      <c r="BG482" s="40">
        <f>ROUNDUP('Дані не з ДІСО'!M482/Параметри!$K$27,0)</f>
        <v>0</v>
      </c>
      <c r="BH482" s="40">
        <f>BG482*Параметри!$M$37/18</f>
        <v>0</v>
      </c>
      <c r="BI482" s="29">
        <f>BH482*Параметри!$K$51</f>
        <v>0</v>
      </c>
      <c r="BJ482" s="29">
        <f>'Дані не з ДІСО'!N482*Параметри!$K$76</f>
        <v>0</v>
      </c>
      <c r="BK482" s="40">
        <f>ROUNDUP('Дані з ДІСО'!V482/Параметри!$K$25,0)</f>
        <v>0</v>
      </c>
      <c r="BL482" s="40">
        <f>ROUNDUP('Дані з ДІСО'!W482/Параметри!$K$25,0)</f>
        <v>0</v>
      </c>
      <c r="BM482" s="40">
        <f>ROUNDUP('Дані з ДІСО'!X482/Параметри!$K$25,0)</f>
        <v>0</v>
      </c>
      <c r="BN482" s="40">
        <f>(BK482*Параметри!$K$34+BL482*Параметри!$L$34+BM482*Параметри!$M$34)/18</f>
        <v>0</v>
      </c>
      <c r="BO482" s="40">
        <f>IF(K482=0,0,'Дані з ДІСО'!AC482/K482)</f>
        <v>0</v>
      </c>
      <c r="BP482" s="29">
        <f>(1+0.25*BO482)*BN482*Параметри!$K$51</f>
        <v>0</v>
      </c>
      <c r="BQ482" s="29">
        <f>BP482*'Коефіцієнти АТО'!U482</f>
        <v>0</v>
      </c>
      <c r="BR482" s="29">
        <f>K482*(1+0.25*BO482)*Параметри!$K$66*Параметри!$K$20/1000</f>
        <v>0</v>
      </c>
      <c r="BS482" s="29">
        <f>(1+0.25*BO482)*K482*'Коефіцієнти АТО'!S482*Параметри!$K$20/1000</f>
        <v>0</v>
      </c>
      <c r="BT482" s="29">
        <f t="shared" si="70"/>
        <v>0</v>
      </c>
      <c r="BU482" s="40">
        <f>ROUNDUP('Дані з ДІСО'!AG482/Параметри!$K$71,0)</f>
        <v>0</v>
      </c>
      <c r="BV482" s="40">
        <f t="shared" si="71"/>
        <v>0</v>
      </c>
      <c r="BW482" s="40">
        <f>IF('Дані з ДІСО'!AG482=0,0,'Дані з ДІСО'!AJ482/'Дані з ДІСО'!AG482)</f>
        <v>0</v>
      </c>
      <c r="BX482" s="29">
        <f>BV482*(1+0.25*BW482)*Параметри!$K$51</f>
        <v>0</v>
      </c>
      <c r="BY482" s="29">
        <f>ROUND(IF(Параметри!$K$77="No",CC482,CC482*Параметри!$K$78)+AG482,1)</f>
        <v>73845.8</v>
      </c>
      <c r="BZ482" s="29">
        <f>ROUND(IF(Параметри!$K$77="No",BF482,BF482*Параметри!$K$78),1)</f>
        <v>0</v>
      </c>
      <c r="CA482" s="29">
        <f>ROUND(IF(Параметри!$K$77="No",BI482,BI482*Параметри!$K$78),1)</f>
        <v>0</v>
      </c>
      <c r="CB482" s="29">
        <f>ROUND(IF(Параметри!$K$77="No",BJ482,BJ482*Параметри!$K$78),1)</f>
        <v>0</v>
      </c>
      <c r="CC482" s="29">
        <f t="shared" si="65"/>
        <v>82050.868060509019</v>
      </c>
    </row>
    <row r="483" spans="1:81">
      <c r="A483" s="9">
        <v>482</v>
      </c>
      <c r="B483" s="9" t="s">
        <v>3148</v>
      </c>
      <c r="C483" s="9" t="s">
        <v>3148</v>
      </c>
      <c r="D483" s="9" t="s">
        <v>3582</v>
      </c>
      <c r="E483" s="9" t="s">
        <v>24</v>
      </c>
      <c r="F483" s="9" t="s">
        <v>3610</v>
      </c>
      <c r="G483" s="9" t="s">
        <v>1017</v>
      </c>
      <c r="H483" s="29">
        <f>SUM('Дані з ДІСО'!J483:L483)</f>
        <v>926.5</v>
      </c>
      <c r="I483" s="29">
        <f>SUM('Дані з ДІСО'!G483:I483)</f>
        <v>75</v>
      </c>
      <c r="J483" s="29">
        <f>SUM('Дані з ДІСО'!P483:R483)</f>
        <v>0</v>
      </c>
      <c r="K483" s="29">
        <f>SUM('Дані з ДІСО'!V483:X483)</f>
        <v>0</v>
      </c>
      <c r="L483" s="40">
        <f>ROUNDUP('Дані з ДІСО'!J483/'Коефіцієнти АТО'!$R483,0)</f>
        <v>30</v>
      </c>
      <c r="M483" s="40">
        <f>ROUNDUP('Дані з ДІСО'!K483/'Коефіцієнти АТО'!$R483,0)</f>
        <v>29</v>
      </c>
      <c r="N483" s="40">
        <f>ROUNDUP('Дані з ДІСО'!L483/'Коефіцієнти АТО'!$R483,0)</f>
        <v>2</v>
      </c>
      <c r="O483" s="59">
        <f>(L483*Параметри!$K$32+M483*Параметри!$L$32+N483*Параметри!$M$32)/18</f>
        <v>94.961111111111123</v>
      </c>
      <c r="P483" s="41">
        <f>IF(H483=0,"",'Дані з ДІСО'!Y483/H483)</f>
        <v>0</v>
      </c>
      <c r="Q483" s="29">
        <f>IF(H483=0,"",(1+0.25*P483)*O483*Параметри!$K$51)</f>
        <v>19449.954808494713</v>
      </c>
      <c r="R483" s="29">
        <f>IF(H483=0,"",Q483*'Коефіцієнти АТО'!T483)</f>
        <v>330.64923174441014</v>
      </c>
      <c r="S483" s="29">
        <f>IF(H483=0,"",H483*(1+0.25*P483)*Параметри!$K$66*Параметри!$K$20/1000)</f>
        <v>0</v>
      </c>
      <c r="T483" s="29">
        <f>IF(H483=0,"",H483*(1+0.25*P483)*'Коефіцієнти АТО'!$S483*Параметри!$K$20/1000)</f>
        <v>4673.2255172092246</v>
      </c>
      <c r="U483" s="29">
        <f t="shared" si="66"/>
        <v>24453.829557448349</v>
      </c>
      <c r="V483" s="29">
        <f t="shared" si="67"/>
        <v>24453.829557448349</v>
      </c>
      <c r="W483" s="40">
        <f>ROUNDUP('Дані з ДІСО'!P483/Параметри!$K$24,0)</f>
        <v>0</v>
      </c>
      <c r="X483" s="40">
        <f>ROUNDUP('Дані з ДІСО'!Q483/Параметри!$K$24,0)</f>
        <v>0</v>
      </c>
      <c r="Y483" s="40">
        <f>ROUNDUP('Дані з ДІСО'!R483/Параметри!$K$24,0)</f>
        <v>0</v>
      </c>
      <c r="Z483" s="59">
        <f>(W483*Параметри!$K$33+X483*Параметри!$L$33+Y483*Параметри!$M$33)/18</f>
        <v>0</v>
      </c>
      <c r="AA483" s="41">
        <f>IF(J483=0,0,'Дані з ДІСО'!AA483/J483)</f>
        <v>0</v>
      </c>
      <c r="AB483" s="29">
        <f>(1+0.25*AA483)*Z483*Параметри!$K$51</f>
        <v>0</v>
      </c>
      <c r="AC483" s="29">
        <f>AB483*'Коефіцієнти АТО'!U483</f>
        <v>0</v>
      </c>
      <c r="AD483" s="29">
        <f>J483*(1+0.25*AA483)*Параметри!$K$66*Параметри!$K$20/1000</f>
        <v>0</v>
      </c>
      <c r="AE483" s="29">
        <f>(1+0.25*AA483)*J483*'Коефіцієнти АТО'!S483*Параметри!$K$20/1000</f>
        <v>0</v>
      </c>
      <c r="AF483" s="29">
        <f t="shared" si="63"/>
        <v>0</v>
      </c>
      <c r="AG483" s="29">
        <v>0</v>
      </c>
      <c r="AH483" s="40">
        <v>4</v>
      </c>
      <c r="AI483" s="40">
        <v>0</v>
      </c>
      <c r="AJ483" s="40">
        <f t="shared" si="64"/>
        <v>0</v>
      </c>
      <c r="AK483" s="29">
        <f>(AH483+AI483)*(1+0.25*AJ483)*Параметри!$K$53</f>
        <v>717.71710278400019</v>
      </c>
      <c r="AL483" s="29">
        <f>ROUNDUP(('Дані з ДІСО'!AU483+'Дані з ДІСО'!AW483)/Параметри!$K$28,0)</f>
        <v>0</v>
      </c>
      <c r="AM483" s="64">
        <f>AL483*Параметри!$M$35/18</f>
        <v>0</v>
      </c>
      <c r="AN483" s="29">
        <f>IF(AL483=0,0,'Дані з ДІСО'!AW483/SUM('Дані з ДІСО'!AU483,'Дані з ДІСО'!AW483))</f>
        <v>0</v>
      </c>
      <c r="AO483" s="29">
        <f>(1+0.25*AN483)*AM483*Параметри!$K$51</f>
        <v>0</v>
      </c>
      <c r="AP483" s="40">
        <f>ROUNDUP(('Дані з ДІСО'!AE483+'Дані не з ДІСО'!E483+'Дані не з ДІСО'!G483)/Параметри!$K$69,0)</f>
        <v>0</v>
      </c>
      <c r="AQ483" s="40">
        <f t="shared" si="68"/>
        <v>0</v>
      </c>
      <c r="AR483" s="40">
        <f>IF(AP483=0,0,('Дані з ДІСО'!AH483+'Дані не з ДІСО'!G483)/('Дані з ДІСО'!AE483+'Дані не з ДІСО'!E483+'Дані не з ДІСО'!G483))</f>
        <v>0</v>
      </c>
      <c r="AS483" s="29">
        <f>AQ483*(1+0.25*AR483)*Параметри!$K$51</f>
        <v>0</v>
      </c>
      <c r="AT483" s="40">
        <f>ROUNDUP('Дані з ДІСО'!AF483/Параметри!$K$70,0)</f>
        <v>0</v>
      </c>
      <c r="AU483" s="40">
        <f t="shared" si="69"/>
        <v>0</v>
      </c>
      <c r="AV483" s="40">
        <f>IF(AT483=0,0,'Дані з ДІСО'!AI483/'Дані з ДІСО'!AF483)</f>
        <v>0</v>
      </c>
      <c r="AW483" s="29">
        <f>AU483*(1+0.25*AV483)*Параметри!$K$51</f>
        <v>0</v>
      </c>
      <c r="AX483" s="40">
        <f>ROUNDUP('Дані з ДІСО'!AR483/Параметри!$K$29,0)</f>
        <v>0</v>
      </c>
      <c r="AY483" s="40">
        <f>ROUNDUP('Дані з ДІСО'!AS483/Параметри!$K$29,0)</f>
        <v>0</v>
      </c>
      <c r="AZ483" s="40">
        <f>ROUNDUP('Дані з ДІСО'!AT483/Параметри!$K$29,0)</f>
        <v>0</v>
      </c>
      <c r="BA483" s="64">
        <f>(AX483*Параметри!$K$32+AY483*Параметри!$L$32+AZ483*Параметри!$M$32)/18</f>
        <v>0</v>
      </c>
      <c r="BB483" s="29">
        <f>(BA483*Параметри!$K$51+SUM('Дані з ДІСО'!AR483:AT483)*Параметри!$K$48*Параметри!$K$20/1000)*Параметри!$K$74</f>
        <v>0</v>
      </c>
      <c r="BC483" s="40">
        <f>ROUNDUP(('Дані не з ДІСО'!I483+'Дані не з ДІСО'!K483)/Параметри!$K$26,0)</f>
        <v>0</v>
      </c>
      <c r="BD483" s="29">
        <f>BC483*Параметри!$M$36/18</f>
        <v>0</v>
      </c>
      <c r="BE483" s="40">
        <f>IF(BC483=0,0,'Дані не з ДІСО'!K483/('Дані не з ДІСО'!I483+'Дані не з ДІСО'!K483))</f>
        <v>0</v>
      </c>
      <c r="BF483" s="29">
        <f>(1+0.25*BE483)*BD483*Параметри!$K$51</f>
        <v>0</v>
      </c>
      <c r="BG483" s="40">
        <f>ROUNDUP('Дані не з ДІСО'!M483/Параметри!$K$27,0)</f>
        <v>0</v>
      </c>
      <c r="BH483" s="40">
        <f>BG483*Параметри!$M$37/18</f>
        <v>0</v>
      </c>
      <c r="BI483" s="29">
        <f>BH483*Параметри!$K$51</f>
        <v>0</v>
      </c>
      <c r="BJ483" s="29">
        <f>'Дані не з ДІСО'!N483*Параметри!$K$76</f>
        <v>0</v>
      </c>
      <c r="BK483" s="40">
        <f>ROUNDUP('Дані з ДІСО'!V483/Параметри!$K$25,0)</f>
        <v>0</v>
      </c>
      <c r="BL483" s="40">
        <f>ROUNDUP('Дані з ДІСО'!W483/Параметри!$K$25,0)</f>
        <v>0</v>
      </c>
      <c r="BM483" s="40">
        <f>ROUNDUP('Дані з ДІСО'!X483/Параметри!$K$25,0)</f>
        <v>0</v>
      </c>
      <c r="BN483" s="40">
        <f>(BK483*Параметри!$K$34+BL483*Параметри!$L$34+BM483*Параметри!$M$34)/18</f>
        <v>0</v>
      </c>
      <c r="BO483" s="40">
        <f>IF(K483=0,0,'Дані з ДІСО'!AC483/K483)</f>
        <v>0</v>
      </c>
      <c r="BP483" s="29">
        <f>(1+0.25*BO483)*BN483*Параметри!$K$51</f>
        <v>0</v>
      </c>
      <c r="BQ483" s="29">
        <f>BP483*'Коефіцієнти АТО'!U483</f>
        <v>0</v>
      </c>
      <c r="BR483" s="29">
        <f>K483*(1+0.25*BO483)*Параметри!$K$66*Параметри!$K$20/1000</f>
        <v>0</v>
      </c>
      <c r="BS483" s="29">
        <f>(1+0.25*BO483)*K483*'Коефіцієнти АТО'!S483*Параметри!$K$20/1000</f>
        <v>0</v>
      </c>
      <c r="BT483" s="29">
        <f t="shared" si="70"/>
        <v>0</v>
      </c>
      <c r="BU483" s="40">
        <f>ROUNDUP('Дані з ДІСО'!AG483/Параметри!$K$71,0)</f>
        <v>0</v>
      </c>
      <c r="BV483" s="40">
        <f t="shared" si="71"/>
        <v>0</v>
      </c>
      <c r="BW483" s="40">
        <f>IF('Дані з ДІСО'!AG483=0,0,'Дані з ДІСО'!AJ483/'Дані з ДІСО'!AG483)</f>
        <v>0</v>
      </c>
      <c r="BX483" s="29">
        <f>BV483*(1+0.25*BW483)*Параметри!$K$51</f>
        <v>0</v>
      </c>
      <c r="BY483" s="29">
        <f>ROUND(IF(Параметри!$K$77="No",CC483,CC483*Параметри!$K$78)+AG483,1)</f>
        <v>22654.400000000001</v>
      </c>
      <c r="BZ483" s="29">
        <f>ROUND(IF(Параметри!$K$77="No",BF483,BF483*Параметри!$K$78),1)</f>
        <v>0</v>
      </c>
      <c r="CA483" s="29">
        <f>ROUND(IF(Параметри!$K$77="No",BI483,BI483*Параметри!$K$78),1)</f>
        <v>0</v>
      </c>
      <c r="CB483" s="29">
        <f>ROUND(IF(Параметри!$K$77="No",BJ483,BJ483*Параметри!$K$78),1)</f>
        <v>0</v>
      </c>
      <c r="CC483" s="29">
        <f t="shared" si="65"/>
        <v>25171.54666023235</v>
      </c>
    </row>
    <row r="484" spans="1:81">
      <c r="A484" s="9">
        <v>483</v>
      </c>
      <c r="B484" s="9" t="s">
        <v>3148</v>
      </c>
      <c r="C484" s="9" t="s">
        <v>3148</v>
      </c>
      <c r="D484" s="9" t="s">
        <v>3582</v>
      </c>
      <c r="E484" s="9" t="s">
        <v>24</v>
      </c>
      <c r="F484" s="9" t="s">
        <v>3611</v>
      </c>
      <c r="G484" s="9" t="s">
        <v>1019</v>
      </c>
      <c r="H484" s="29">
        <f>SUM('Дані з ДІСО'!J484:L484)</f>
        <v>1339</v>
      </c>
      <c r="I484" s="29">
        <f>SUM('Дані з ДІСО'!G484:I484)</f>
        <v>85</v>
      </c>
      <c r="J484" s="29">
        <f>SUM('Дані з ДІСО'!P484:R484)</f>
        <v>0</v>
      </c>
      <c r="K484" s="29">
        <f>SUM('Дані з ДІСО'!V484:X484)</f>
        <v>0</v>
      </c>
      <c r="L484" s="40">
        <f>ROUNDUP('Дані з ДІСО'!J484/'Коефіцієнти АТО'!$R484,0)</f>
        <v>38</v>
      </c>
      <c r="M484" s="40">
        <f>ROUNDUP('Дані з ДІСО'!K484/'Коефіцієнти АТО'!$R484,0)</f>
        <v>49</v>
      </c>
      <c r="N484" s="40">
        <f>ROUNDUP('Дані з ДІСО'!L484/'Коефіцієнти АТО'!$R484,0)</f>
        <v>10</v>
      </c>
      <c r="O484" s="59">
        <f>(L484*Параметри!$K$32+M484*Параметри!$L$32+N484*Параметри!$M$32)/18</f>
        <v>157.29444444444445</v>
      </c>
      <c r="P484" s="41">
        <f>IF(H484=0,"",'Дані з ДІСО'!Y484/H484)</f>
        <v>0</v>
      </c>
      <c r="Q484" s="29">
        <f>IF(H484=0,"",(1+0.25*P484)*O484*Параметри!$K$51)</f>
        <v>32217.081290172046</v>
      </c>
      <c r="R484" s="29">
        <f>IF(H484=0,"",Q484*'Коефіцієнти АТО'!T484)</f>
        <v>547.69038193292477</v>
      </c>
      <c r="S484" s="29">
        <f>IF(H484=0,"",H484*(1+0.25*P484)*Параметри!$K$66*Параметри!$K$20/1000)</f>
        <v>0</v>
      </c>
      <c r="T484" s="29">
        <f>IF(H484=0,"",H484*(1+0.25*P484)*'Коефіцієнти АТО'!$S484*Параметри!$K$20/1000)</f>
        <v>6753.8574933007585</v>
      </c>
      <c r="U484" s="29">
        <f t="shared" si="66"/>
        <v>39518.629165405728</v>
      </c>
      <c r="V484" s="29">
        <f t="shared" si="67"/>
        <v>39518.629165405728</v>
      </c>
      <c r="W484" s="40">
        <f>ROUNDUP('Дані з ДІСО'!P484/Параметри!$K$24,0)</f>
        <v>0</v>
      </c>
      <c r="X484" s="40">
        <f>ROUNDUP('Дані з ДІСО'!Q484/Параметри!$K$24,0)</f>
        <v>0</v>
      </c>
      <c r="Y484" s="40">
        <f>ROUNDUP('Дані з ДІСО'!R484/Параметри!$K$24,0)</f>
        <v>0</v>
      </c>
      <c r="Z484" s="59">
        <f>(W484*Параметри!$K$33+X484*Параметри!$L$33+Y484*Параметри!$M$33)/18</f>
        <v>0</v>
      </c>
      <c r="AA484" s="41">
        <f>IF(J484=0,0,'Дані з ДІСО'!AA484/J484)</f>
        <v>0</v>
      </c>
      <c r="AB484" s="29">
        <f>(1+0.25*AA484)*Z484*Параметри!$K$51</f>
        <v>0</v>
      </c>
      <c r="AC484" s="29">
        <f>AB484*'Коефіцієнти АТО'!U484</f>
        <v>0</v>
      </c>
      <c r="AD484" s="29">
        <f>J484*(1+0.25*AA484)*Параметри!$K$66*Параметри!$K$20/1000</f>
        <v>0</v>
      </c>
      <c r="AE484" s="29">
        <f>(1+0.25*AA484)*J484*'Коефіцієнти АТО'!S484*Параметри!$K$20/1000</f>
        <v>0</v>
      </c>
      <c r="AF484" s="29">
        <f t="shared" si="63"/>
        <v>0</v>
      </c>
      <c r="AG484" s="29">
        <v>0</v>
      </c>
      <c r="AH484" s="40">
        <v>6</v>
      </c>
      <c r="AI484" s="40">
        <v>0</v>
      </c>
      <c r="AJ484" s="40">
        <f t="shared" si="64"/>
        <v>0</v>
      </c>
      <c r="AK484" s="29">
        <f>(AH484+AI484)*(1+0.25*AJ484)*Параметри!$K$53</f>
        <v>1076.5756541760002</v>
      </c>
      <c r="AL484" s="29">
        <f>ROUNDUP(('Дані з ДІСО'!AU484+'Дані з ДІСО'!AW484)/Параметри!$K$28,0)</f>
        <v>0</v>
      </c>
      <c r="AM484" s="64">
        <f>AL484*Параметри!$M$35/18</f>
        <v>0</v>
      </c>
      <c r="AN484" s="29">
        <f>IF(AL484=0,0,'Дані з ДІСО'!AW484/SUM('Дані з ДІСО'!AU484,'Дані з ДІСО'!AW484))</f>
        <v>0</v>
      </c>
      <c r="AO484" s="29">
        <f>(1+0.25*AN484)*AM484*Параметри!$K$51</f>
        <v>0</v>
      </c>
      <c r="AP484" s="40">
        <f>ROUNDUP(('Дані з ДІСО'!AE484+'Дані не з ДІСО'!E484+'Дані не з ДІСО'!G484)/Параметри!$K$69,0)</f>
        <v>0</v>
      </c>
      <c r="AQ484" s="40">
        <f t="shared" si="68"/>
        <v>0</v>
      </c>
      <c r="AR484" s="40">
        <f>IF(AP484=0,0,('Дані з ДІСО'!AH484+'Дані не з ДІСО'!G484)/('Дані з ДІСО'!AE484+'Дані не з ДІСО'!E484+'Дані не з ДІСО'!G484))</f>
        <v>0</v>
      </c>
      <c r="AS484" s="29">
        <f>AQ484*(1+0.25*AR484)*Параметри!$K$51</f>
        <v>0</v>
      </c>
      <c r="AT484" s="40">
        <f>ROUNDUP('Дані з ДІСО'!AF484/Параметри!$K$70,0)</f>
        <v>0</v>
      </c>
      <c r="AU484" s="40">
        <f t="shared" si="69"/>
        <v>0</v>
      </c>
      <c r="AV484" s="40">
        <f>IF(AT484=0,0,'Дані з ДІСО'!AI484/'Дані з ДІСО'!AF484)</f>
        <v>0</v>
      </c>
      <c r="AW484" s="29">
        <f>AU484*(1+0.25*AV484)*Параметри!$K$51</f>
        <v>0</v>
      </c>
      <c r="AX484" s="40">
        <f>ROUNDUP('Дані з ДІСО'!AR484/Параметри!$K$29,0)</f>
        <v>0</v>
      </c>
      <c r="AY484" s="40">
        <f>ROUNDUP('Дані з ДІСО'!AS484/Параметри!$K$29,0)</f>
        <v>0</v>
      </c>
      <c r="AZ484" s="40">
        <f>ROUNDUP('Дані з ДІСО'!AT484/Параметри!$K$29,0)</f>
        <v>0</v>
      </c>
      <c r="BA484" s="64">
        <f>(AX484*Параметри!$K$32+AY484*Параметри!$L$32+AZ484*Параметри!$M$32)/18</f>
        <v>0</v>
      </c>
      <c r="BB484" s="29">
        <f>(BA484*Параметри!$K$51+SUM('Дані з ДІСО'!AR484:AT484)*Параметри!$K$48*Параметри!$K$20/1000)*Параметри!$K$74</f>
        <v>0</v>
      </c>
      <c r="BC484" s="40">
        <f>ROUNDUP(('Дані не з ДІСО'!I484+'Дані не з ДІСО'!K484)/Параметри!$K$26,0)</f>
        <v>0</v>
      </c>
      <c r="BD484" s="29">
        <f>BC484*Параметри!$M$36/18</f>
        <v>0</v>
      </c>
      <c r="BE484" s="40">
        <f>IF(BC484=0,0,'Дані не з ДІСО'!K484/('Дані не з ДІСО'!I484+'Дані не з ДІСО'!K484))</f>
        <v>0</v>
      </c>
      <c r="BF484" s="29">
        <f>(1+0.25*BE484)*BD484*Параметри!$K$51</f>
        <v>0</v>
      </c>
      <c r="BG484" s="40">
        <f>ROUNDUP('Дані не з ДІСО'!M484/Параметри!$K$27,0)</f>
        <v>0</v>
      </c>
      <c r="BH484" s="40">
        <f>BG484*Параметри!$M$37/18</f>
        <v>0</v>
      </c>
      <c r="BI484" s="29">
        <f>BH484*Параметри!$K$51</f>
        <v>0</v>
      </c>
      <c r="BJ484" s="29">
        <f>'Дані не з ДІСО'!N484*Параметри!$K$76</f>
        <v>0</v>
      </c>
      <c r="BK484" s="40">
        <f>ROUNDUP('Дані з ДІСО'!V484/Параметри!$K$25,0)</f>
        <v>0</v>
      </c>
      <c r="BL484" s="40">
        <f>ROUNDUP('Дані з ДІСО'!W484/Параметри!$K$25,0)</f>
        <v>0</v>
      </c>
      <c r="BM484" s="40">
        <f>ROUNDUP('Дані з ДІСО'!X484/Параметри!$K$25,0)</f>
        <v>0</v>
      </c>
      <c r="BN484" s="40">
        <f>(BK484*Параметри!$K$34+BL484*Параметри!$L$34+BM484*Параметри!$M$34)/18</f>
        <v>0</v>
      </c>
      <c r="BO484" s="40">
        <f>IF(K484=0,0,'Дані з ДІСО'!AC484/K484)</f>
        <v>0</v>
      </c>
      <c r="BP484" s="29">
        <f>(1+0.25*BO484)*BN484*Параметри!$K$51</f>
        <v>0</v>
      </c>
      <c r="BQ484" s="29">
        <f>BP484*'Коефіцієнти АТО'!U484</f>
        <v>0</v>
      </c>
      <c r="BR484" s="29">
        <f>K484*(1+0.25*BO484)*Параметри!$K$66*Параметри!$K$20/1000</f>
        <v>0</v>
      </c>
      <c r="BS484" s="29">
        <f>(1+0.25*BO484)*K484*'Коефіцієнти АТО'!S484*Параметри!$K$20/1000</f>
        <v>0</v>
      </c>
      <c r="BT484" s="29">
        <f t="shared" si="70"/>
        <v>0</v>
      </c>
      <c r="BU484" s="40">
        <f>ROUNDUP('Дані з ДІСО'!AG484/Параметри!$K$71,0)</f>
        <v>0</v>
      </c>
      <c r="BV484" s="40">
        <f t="shared" si="71"/>
        <v>0</v>
      </c>
      <c r="BW484" s="40">
        <f>IF('Дані з ДІСО'!AG484=0,0,'Дані з ДІСО'!AJ484/'Дані з ДІСО'!AG484)</f>
        <v>0</v>
      </c>
      <c r="BX484" s="29">
        <f>BV484*(1+0.25*BW484)*Параметри!$K$51</f>
        <v>0</v>
      </c>
      <c r="BY484" s="29">
        <f>ROUND(IF(Параметри!$K$77="No",CC484,CC484*Параметри!$K$78)+AG484,1)</f>
        <v>36535.699999999997</v>
      </c>
      <c r="BZ484" s="29">
        <f>ROUND(IF(Параметри!$K$77="No",BF484,BF484*Параметри!$K$78),1)</f>
        <v>0</v>
      </c>
      <c r="CA484" s="29">
        <f>ROUND(IF(Параметри!$K$77="No",BI484,BI484*Параметри!$K$78),1)</f>
        <v>0</v>
      </c>
      <c r="CB484" s="29">
        <f>ROUND(IF(Параметри!$K$77="No",BJ484,BJ484*Параметри!$K$78),1)</f>
        <v>0</v>
      </c>
      <c r="CC484" s="29">
        <f t="shared" si="65"/>
        <v>40595.204819581726</v>
      </c>
    </row>
    <row r="485" spans="1:81">
      <c r="A485" s="9">
        <v>484</v>
      </c>
      <c r="B485" s="9" t="s">
        <v>3176</v>
      </c>
      <c r="C485" s="9" t="s">
        <v>3146</v>
      </c>
      <c r="D485" s="9" t="s">
        <v>3582</v>
      </c>
      <c r="E485" s="9" t="s">
        <v>78</v>
      </c>
      <c r="F485" s="9" t="s">
        <v>3612</v>
      </c>
      <c r="G485" s="9" t="s">
        <v>1021</v>
      </c>
      <c r="H485" s="29">
        <f>SUM('Дані з ДІСО'!J485:L485)</f>
        <v>8977</v>
      </c>
      <c r="I485" s="29">
        <f>SUM('Дані з ДІСО'!G485:I485)</f>
        <v>320</v>
      </c>
      <c r="J485" s="29">
        <f>SUM('Дані з ДІСО'!P485:R485)</f>
        <v>0</v>
      </c>
      <c r="K485" s="29">
        <f>SUM('Дані з ДІСО'!V485:X485)</f>
        <v>0</v>
      </c>
      <c r="L485" s="40">
        <f>ROUNDUP('Дані з ДІСО'!J485/'Коефіцієнти АТО'!$R485,0)</f>
        <v>142</v>
      </c>
      <c r="M485" s="40">
        <f>ROUNDUP('Дані з ДІСО'!K485/'Коефіцієнти АТО'!$R485,0)</f>
        <v>186</v>
      </c>
      <c r="N485" s="40">
        <f>ROUNDUP('Дані з ДІСО'!L485/'Коефіцієнти АТО'!$R485,0)</f>
        <v>33</v>
      </c>
      <c r="O485" s="59">
        <f>(L485*Параметри!$K$32+M485*Параметри!$L$32+N485*Параметри!$M$32)/18</f>
        <v>584.42777777777781</v>
      </c>
      <c r="P485" s="41">
        <f>IF(H485=0,"",'Дані з ДІСО'!Y485/H485)</f>
        <v>0</v>
      </c>
      <c r="Q485" s="29">
        <f>IF(H485=0,"",(1+0.25*P485)*O485*Параметри!$K$51)</f>
        <v>119702.62072130218</v>
      </c>
      <c r="R485" s="29">
        <f>IF(H485=0,"",Q485*'Коефіцієнти АТО'!T485)</f>
        <v>14962.827590162773</v>
      </c>
      <c r="S485" s="29">
        <f>IF(H485=0,"",H485*(1+0.25*P485)*Параметри!$K$66*Параметри!$K$20/1000)</f>
        <v>0</v>
      </c>
      <c r="T485" s="29">
        <f>IF(H485=0,"",H485*(1+0.25*P485)*'Коефіцієнти АТО'!$S485*Параметри!$K$20/1000)</f>
        <v>19649.63589413813</v>
      </c>
      <c r="U485" s="29">
        <f t="shared" si="66"/>
        <v>154315.08420560308</v>
      </c>
      <c r="V485" s="29">
        <f t="shared" si="67"/>
        <v>154315.08420560308</v>
      </c>
      <c r="W485" s="40">
        <f>ROUNDUP('Дані з ДІСО'!P485/Параметри!$K$24,0)</f>
        <v>0</v>
      </c>
      <c r="X485" s="40">
        <f>ROUNDUP('Дані з ДІСО'!Q485/Параметри!$K$24,0)</f>
        <v>0</v>
      </c>
      <c r="Y485" s="40">
        <f>ROUNDUP('Дані з ДІСО'!R485/Параметри!$K$24,0)</f>
        <v>0</v>
      </c>
      <c r="Z485" s="59">
        <f>(W485*Параметри!$K$33+X485*Параметри!$L$33+Y485*Параметри!$M$33)/18</f>
        <v>0</v>
      </c>
      <c r="AA485" s="41">
        <f>IF(J485=0,0,'Дані з ДІСО'!AA485/J485)</f>
        <v>0</v>
      </c>
      <c r="AB485" s="29">
        <f>(1+0.25*AA485)*Z485*Параметри!$K$51</f>
        <v>0</v>
      </c>
      <c r="AC485" s="29">
        <f>AB485*'Коефіцієнти АТО'!U485</f>
        <v>0</v>
      </c>
      <c r="AD485" s="29">
        <f>J485*(1+0.25*AA485)*Параметри!$K$66*Параметри!$K$20/1000</f>
        <v>0</v>
      </c>
      <c r="AE485" s="29">
        <f>(1+0.25*AA485)*J485*'Коефіцієнти АТО'!S485*Параметри!$K$20/1000</f>
        <v>0</v>
      </c>
      <c r="AF485" s="29">
        <f t="shared" si="63"/>
        <v>0</v>
      </c>
      <c r="AG485" s="29">
        <v>0</v>
      </c>
      <c r="AH485" s="40">
        <v>93</v>
      </c>
      <c r="AI485" s="40">
        <v>0</v>
      </c>
      <c r="AJ485" s="40">
        <f t="shared" si="64"/>
        <v>0</v>
      </c>
      <c r="AK485" s="29">
        <f>(AH485+AI485)*(1+0.25*AJ485)*Параметри!$K$53</f>
        <v>16686.922639728004</v>
      </c>
      <c r="AL485" s="29">
        <f>ROUNDUP(('Дані з ДІСО'!AU485+'Дані з ДІСО'!AW485)/Параметри!$K$28,0)</f>
        <v>4</v>
      </c>
      <c r="AM485" s="64">
        <f>AL485*Параметри!$M$35/18</f>
        <v>5.1111111111111107</v>
      </c>
      <c r="AN485" s="29">
        <f>IF(AL485=0,0,'Дані з ДІСО'!AW485/SUM('Дані з ДІСО'!AU485,'Дані з ДІСО'!AW485))</f>
        <v>0</v>
      </c>
      <c r="AO485" s="29">
        <f>(1+0.25*AN485)*AM485*Параметри!$K$51</f>
        <v>1046.858855895111</v>
      </c>
      <c r="AP485" s="40">
        <f>ROUNDUP(('Дані з ДІСО'!AE485+'Дані не з ДІСО'!E485+'Дані не з ДІСО'!G485)/Параметри!$K$69,0)</f>
        <v>0</v>
      </c>
      <c r="AQ485" s="40">
        <f t="shared" si="68"/>
        <v>0</v>
      </c>
      <c r="AR485" s="40">
        <f>IF(AP485=0,0,('Дані з ДІСО'!AH485+'Дані не з ДІСО'!G485)/('Дані з ДІСО'!AE485+'Дані не з ДІСО'!E485+'Дані не з ДІСО'!G485))</f>
        <v>0</v>
      </c>
      <c r="AS485" s="29">
        <f>AQ485*(1+0.25*AR485)*Параметри!$K$51</f>
        <v>0</v>
      </c>
      <c r="AT485" s="40">
        <f>ROUNDUP('Дані з ДІСО'!AF485/Параметри!$K$70,0)</f>
        <v>0</v>
      </c>
      <c r="AU485" s="40">
        <f t="shared" si="69"/>
        <v>0</v>
      </c>
      <c r="AV485" s="40">
        <f>IF(AT485=0,0,'Дані з ДІСО'!AI485/'Дані з ДІСО'!AF485)</f>
        <v>0</v>
      </c>
      <c r="AW485" s="29">
        <f>AU485*(1+0.25*AV485)*Параметри!$K$51</f>
        <v>0</v>
      </c>
      <c r="AX485" s="40">
        <f>ROUNDUP('Дані з ДІСО'!AR485/Параметри!$K$29,0)</f>
        <v>0</v>
      </c>
      <c r="AY485" s="40">
        <f>ROUNDUP('Дані з ДІСО'!AS485/Параметри!$K$29,0)</f>
        <v>0</v>
      </c>
      <c r="AZ485" s="40">
        <f>ROUNDUP('Дані з ДІСО'!AT485/Параметри!$K$29,0)</f>
        <v>0</v>
      </c>
      <c r="BA485" s="64">
        <f>(AX485*Параметри!$K$32+AY485*Параметри!$L$32+AZ485*Параметри!$M$32)/18</f>
        <v>0</v>
      </c>
      <c r="BB485" s="29">
        <f>(BA485*Параметри!$K$51+SUM('Дані з ДІСО'!AR485:AT485)*Параметри!$K$48*Параметри!$K$20/1000)*Параметри!$K$74</f>
        <v>0</v>
      </c>
      <c r="BC485" s="40">
        <f>ROUNDUP(('Дані не з ДІСО'!I485+'Дані не з ДІСО'!K485)/Параметри!$K$26,0)</f>
        <v>0</v>
      </c>
      <c r="BD485" s="29">
        <f>BC485*Параметри!$M$36/18</f>
        <v>0</v>
      </c>
      <c r="BE485" s="40">
        <f>IF(BC485=0,0,'Дані не з ДІСО'!K485/('Дані не з ДІСО'!I485+'Дані не з ДІСО'!K485))</f>
        <v>0</v>
      </c>
      <c r="BF485" s="29">
        <f>(1+0.25*BE485)*BD485*Параметри!$K$51</f>
        <v>0</v>
      </c>
      <c r="BG485" s="40">
        <f>ROUNDUP('Дані не з ДІСО'!M485/Параметри!$K$27,0)</f>
        <v>0</v>
      </c>
      <c r="BH485" s="40">
        <f>BG485*Параметри!$M$37/18</f>
        <v>0</v>
      </c>
      <c r="BI485" s="29">
        <f>BH485*Параметри!$K$51</f>
        <v>0</v>
      </c>
      <c r="BJ485" s="29">
        <f>'Дані не з ДІСО'!N485*Параметри!$K$76</f>
        <v>0</v>
      </c>
      <c r="BK485" s="40">
        <f>ROUNDUP('Дані з ДІСО'!V485/Параметри!$K$25,0)</f>
        <v>0</v>
      </c>
      <c r="BL485" s="40">
        <f>ROUNDUP('Дані з ДІСО'!W485/Параметри!$K$25,0)</f>
        <v>0</v>
      </c>
      <c r="BM485" s="40">
        <f>ROUNDUP('Дані з ДІСО'!X485/Параметри!$K$25,0)</f>
        <v>0</v>
      </c>
      <c r="BN485" s="40">
        <f>(BK485*Параметри!$K$34+BL485*Параметри!$L$34+BM485*Параметри!$M$34)/18</f>
        <v>0</v>
      </c>
      <c r="BO485" s="40">
        <f>IF(K485=0,0,'Дані з ДІСО'!AC485/K485)</f>
        <v>0</v>
      </c>
      <c r="BP485" s="29">
        <f>(1+0.25*BO485)*BN485*Параметри!$K$51</f>
        <v>0</v>
      </c>
      <c r="BQ485" s="29">
        <f>BP485*'Коефіцієнти АТО'!U485</f>
        <v>0</v>
      </c>
      <c r="BR485" s="29">
        <f>K485*(1+0.25*BO485)*Параметри!$K$66*Параметри!$K$20/1000</f>
        <v>0</v>
      </c>
      <c r="BS485" s="29">
        <f>(1+0.25*BO485)*K485*'Коефіцієнти АТО'!S485*Параметри!$K$20/1000</f>
        <v>0</v>
      </c>
      <c r="BT485" s="29">
        <f t="shared" si="70"/>
        <v>0</v>
      </c>
      <c r="BU485" s="40">
        <f>ROUNDUP('Дані з ДІСО'!AG485/Параметри!$K$71,0)</f>
        <v>0</v>
      </c>
      <c r="BV485" s="40">
        <f t="shared" si="71"/>
        <v>0</v>
      </c>
      <c r="BW485" s="40">
        <f>IF('Дані з ДІСО'!AG485=0,0,'Дані з ДІСО'!AJ485/'Дані з ДІСО'!AG485)</f>
        <v>0</v>
      </c>
      <c r="BX485" s="29">
        <f>BV485*(1+0.25*BW485)*Параметри!$K$51</f>
        <v>0</v>
      </c>
      <c r="BY485" s="29">
        <f>ROUND(IF(Параметри!$K$77="No",CC485,CC485*Параметри!$K$78)+AG485,1)</f>
        <v>154844</v>
      </c>
      <c r="BZ485" s="29">
        <f>ROUND(IF(Параметри!$K$77="No",BF485,BF485*Параметри!$K$78),1)</f>
        <v>0</v>
      </c>
      <c r="CA485" s="29">
        <f>ROUND(IF(Параметри!$K$77="No",BI485,BI485*Параметри!$K$78),1)</f>
        <v>0</v>
      </c>
      <c r="CB485" s="29">
        <f>ROUND(IF(Параметри!$K$77="No",BJ485,BJ485*Параметри!$K$78),1)</f>
        <v>0</v>
      </c>
      <c r="CC485" s="29">
        <f t="shared" si="65"/>
        <v>172048.8657012262</v>
      </c>
    </row>
    <row r="486" spans="1:81">
      <c r="A486" s="9">
        <v>485</v>
      </c>
      <c r="B486" s="9" t="s">
        <v>3176</v>
      </c>
      <c r="C486" s="9" t="s">
        <v>3146</v>
      </c>
      <c r="D486" s="9" t="s">
        <v>3582</v>
      </c>
      <c r="E486" s="9" t="s">
        <v>78</v>
      </c>
      <c r="F486" s="9" t="s">
        <v>3613</v>
      </c>
      <c r="G486" s="9" t="s">
        <v>1023</v>
      </c>
      <c r="H486" s="29">
        <f>SUM('Дані з ДІСО'!J486:L486)</f>
        <v>9047</v>
      </c>
      <c r="I486" s="29">
        <f>SUM('Дані з ДІСО'!G486:I486)</f>
        <v>309</v>
      </c>
      <c r="J486" s="29">
        <f>SUM('Дані з ДІСО'!P486:R486)</f>
        <v>10</v>
      </c>
      <c r="K486" s="29">
        <f>SUM('Дані з ДІСО'!V486:X486)</f>
        <v>0</v>
      </c>
      <c r="L486" s="40">
        <f>ROUNDUP('Дані з ДІСО'!J486/'Коефіцієнти АТО'!$R486,0)</f>
        <v>153</v>
      </c>
      <c r="M486" s="40">
        <f>ROUNDUP('Дані з ДІСО'!K486/'Коефіцієнти АТО'!$R486,0)</f>
        <v>208</v>
      </c>
      <c r="N486" s="40">
        <f>ROUNDUP('Дані з ДІСО'!L486/'Коефіцієнти АТО'!$R486,0)</f>
        <v>34</v>
      </c>
      <c r="O486" s="59">
        <f>(L486*Параметри!$K$32+M486*Параметри!$L$32+N486*Параметри!$M$32)/18</f>
        <v>640.42222222222222</v>
      </c>
      <c r="P486" s="41">
        <f>IF(H486=0,"",'Дані з ДІСО'!Y486/H486)</f>
        <v>0</v>
      </c>
      <c r="Q486" s="29">
        <f>IF(H486=0,"",(1+0.25*P486)*O486*Параметри!$K$51)</f>
        <v>131171.41464365742</v>
      </c>
      <c r="R486" s="29">
        <f>IF(H486=0,"",Q486*'Коефіцієнти АТО'!T486)</f>
        <v>13117.141464365743</v>
      </c>
      <c r="S486" s="29">
        <f>IF(H486=0,"",H486*(1+0.25*P486)*Параметри!$K$66*Параметри!$K$20/1000)</f>
        <v>0</v>
      </c>
      <c r="T486" s="29">
        <f>IF(H486=0,"",H486*(1+0.25*P486)*'Коефіцієнти АТО'!$S486*Параметри!$K$20/1000)</f>
        <v>28412.796207849206</v>
      </c>
      <c r="U486" s="29">
        <f t="shared" si="66"/>
        <v>172701.35231587235</v>
      </c>
      <c r="V486" s="29">
        <f t="shared" si="67"/>
        <v>172701.35231587235</v>
      </c>
      <c r="W486" s="40">
        <f>ROUNDUP('Дані з ДІСО'!P486/Параметри!$K$24,0)</f>
        <v>1</v>
      </c>
      <c r="X486" s="40">
        <f>ROUNDUP('Дані з ДІСО'!Q486/Параметри!$K$24,0)</f>
        <v>1</v>
      </c>
      <c r="Y486" s="40">
        <f>ROUNDUP('Дані з ДІСО'!R486/Параметри!$K$24,0)</f>
        <v>0</v>
      </c>
      <c r="Z486" s="59">
        <f>(W486*Параметри!$K$33+X486*Параметри!$L$33+Y486*Параметри!$M$33)/18</f>
        <v>4</v>
      </c>
      <c r="AA486" s="41">
        <f>IF(J486=0,0,'Дані з ДІСО'!AA486/J486)</f>
        <v>0</v>
      </c>
      <c r="AB486" s="29">
        <f>(1+0.25*AA486)*Z486*Параметри!$K$51</f>
        <v>819.28084374399998</v>
      </c>
      <c r="AC486" s="29">
        <f>AB486*'Коефіцієнти АТО'!U486</f>
        <v>38.506199655967997</v>
      </c>
      <c r="AD486" s="29">
        <f>J486*(1+0.25*AA486)*Параметри!$K$66*Параметри!$K$20/1000</f>
        <v>0</v>
      </c>
      <c r="AE486" s="29">
        <f>(1+0.25*AA486)*J486*'Коефіцієнти АТО'!S486*Параметри!$K$20/1000</f>
        <v>31.405765676853328</v>
      </c>
      <c r="AF486" s="29">
        <f t="shared" si="63"/>
        <v>889.19280907682128</v>
      </c>
      <c r="AG486" s="29">
        <v>0</v>
      </c>
      <c r="AH486" s="40">
        <v>96</v>
      </c>
      <c r="AI486" s="40">
        <v>0</v>
      </c>
      <c r="AJ486" s="40">
        <f t="shared" si="64"/>
        <v>0</v>
      </c>
      <c r="AK486" s="29">
        <f>(AH486+AI486)*(1+0.25*AJ486)*Параметри!$K$53</f>
        <v>17225.210466816003</v>
      </c>
      <c r="AL486" s="29">
        <f>ROUNDUP(('Дані з ДІСО'!AU486+'Дані з ДІСО'!AW486)/Параметри!$K$28,0)</f>
        <v>0</v>
      </c>
      <c r="AM486" s="64">
        <f>AL486*Параметри!$M$35/18</f>
        <v>0</v>
      </c>
      <c r="AN486" s="29">
        <f>IF(AL486=0,0,'Дані з ДІСО'!AW486/SUM('Дані з ДІСО'!AU486,'Дані з ДІСО'!AW486))</f>
        <v>0</v>
      </c>
      <c r="AO486" s="29">
        <f>(1+0.25*AN486)*AM486*Параметри!$K$51</f>
        <v>0</v>
      </c>
      <c r="AP486" s="40">
        <f>ROUNDUP(('Дані з ДІСО'!AE486+'Дані не з ДІСО'!E486+'Дані не з ДІСО'!G486)/Параметри!$K$69,0)</f>
        <v>0</v>
      </c>
      <c r="AQ486" s="40">
        <f t="shared" si="68"/>
        <v>0</v>
      </c>
      <c r="AR486" s="40">
        <f>IF(AP486=0,0,('Дані з ДІСО'!AH486+'Дані не з ДІСО'!G486)/('Дані з ДІСО'!AE486+'Дані не з ДІСО'!E486+'Дані не з ДІСО'!G486))</f>
        <v>0</v>
      </c>
      <c r="AS486" s="29">
        <f>AQ486*(1+0.25*AR486)*Параметри!$K$51</f>
        <v>0</v>
      </c>
      <c r="AT486" s="40">
        <f>ROUNDUP('Дані з ДІСО'!AF486/Параметри!$K$70,0)</f>
        <v>0</v>
      </c>
      <c r="AU486" s="40">
        <f t="shared" si="69"/>
        <v>0</v>
      </c>
      <c r="AV486" s="40">
        <f>IF(AT486=0,0,'Дані з ДІСО'!AI486/'Дані з ДІСО'!AF486)</f>
        <v>0</v>
      </c>
      <c r="AW486" s="29">
        <f>AU486*(1+0.25*AV486)*Параметри!$K$51</f>
        <v>0</v>
      </c>
      <c r="AX486" s="40">
        <f>ROUNDUP('Дані з ДІСО'!AR486/Параметри!$K$29,0)</f>
        <v>0</v>
      </c>
      <c r="AY486" s="40">
        <f>ROUNDUP('Дані з ДІСО'!AS486/Параметри!$K$29,0)</f>
        <v>0</v>
      </c>
      <c r="AZ486" s="40">
        <f>ROUNDUP('Дані з ДІСО'!AT486/Параметри!$K$29,0)</f>
        <v>0</v>
      </c>
      <c r="BA486" s="64">
        <f>(AX486*Параметри!$K$32+AY486*Параметри!$L$32+AZ486*Параметри!$M$32)/18</f>
        <v>0</v>
      </c>
      <c r="BB486" s="29">
        <f>(BA486*Параметри!$K$51+SUM('Дані з ДІСО'!AR486:AT486)*Параметри!$K$48*Параметри!$K$20/1000)*Параметри!$K$74</f>
        <v>0</v>
      </c>
      <c r="BC486" s="40">
        <f>ROUNDUP(('Дані не з ДІСО'!I486+'Дані не з ДІСО'!K486)/Параметри!$K$26,0)</f>
        <v>0</v>
      </c>
      <c r="BD486" s="29">
        <f>BC486*Параметри!$M$36/18</f>
        <v>0</v>
      </c>
      <c r="BE486" s="40">
        <f>IF(BC486=0,0,'Дані не з ДІСО'!K486/('Дані не з ДІСО'!I486+'Дані не з ДІСО'!K486))</f>
        <v>0</v>
      </c>
      <c r="BF486" s="29">
        <f>(1+0.25*BE486)*BD486*Параметри!$K$51</f>
        <v>0</v>
      </c>
      <c r="BG486" s="40">
        <f>ROUNDUP('Дані не з ДІСО'!M486/Параметри!$K$27,0)</f>
        <v>0</v>
      </c>
      <c r="BH486" s="40">
        <f>BG486*Параметри!$M$37/18</f>
        <v>0</v>
      </c>
      <c r="BI486" s="29">
        <f>BH486*Параметри!$K$51</f>
        <v>0</v>
      </c>
      <c r="BJ486" s="29">
        <f>'Дані не з ДІСО'!N486*Параметри!$K$76</f>
        <v>0</v>
      </c>
      <c r="BK486" s="40">
        <f>ROUNDUP('Дані з ДІСО'!V486/Параметри!$K$25,0)</f>
        <v>0</v>
      </c>
      <c r="BL486" s="40">
        <f>ROUNDUP('Дані з ДІСО'!W486/Параметри!$K$25,0)</f>
        <v>0</v>
      </c>
      <c r="BM486" s="40">
        <f>ROUNDUP('Дані з ДІСО'!X486/Параметри!$K$25,0)</f>
        <v>0</v>
      </c>
      <c r="BN486" s="40">
        <f>(BK486*Параметри!$K$34+BL486*Параметри!$L$34+BM486*Параметри!$M$34)/18</f>
        <v>0</v>
      </c>
      <c r="BO486" s="40">
        <f>IF(K486=0,0,'Дані з ДІСО'!AC486/K486)</f>
        <v>0</v>
      </c>
      <c r="BP486" s="29">
        <f>(1+0.25*BO486)*BN486*Параметри!$K$51</f>
        <v>0</v>
      </c>
      <c r="BQ486" s="29">
        <f>BP486*'Коефіцієнти АТО'!U486</f>
        <v>0</v>
      </c>
      <c r="BR486" s="29">
        <f>K486*(1+0.25*BO486)*Параметри!$K$66*Параметри!$K$20/1000</f>
        <v>0</v>
      </c>
      <c r="BS486" s="29">
        <f>(1+0.25*BO486)*K486*'Коефіцієнти АТО'!S486*Параметри!$K$20/1000</f>
        <v>0</v>
      </c>
      <c r="BT486" s="29">
        <f t="shared" si="70"/>
        <v>0</v>
      </c>
      <c r="BU486" s="40">
        <f>ROUNDUP('Дані з ДІСО'!AG486/Параметри!$K$71,0)</f>
        <v>0</v>
      </c>
      <c r="BV486" s="40">
        <f t="shared" si="71"/>
        <v>0</v>
      </c>
      <c r="BW486" s="40">
        <f>IF('Дані з ДІСО'!AG486=0,0,'Дані з ДІСО'!AJ486/'Дані з ДІСО'!AG486)</f>
        <v>0</v>
      </c>
      <c r="BX486" s="29">
        <f>BV486*(1+0.25*BW486)*Параметри!$K$51</f>
        <v>0</v>
      </c>
      <c r="BY486" s="29">
        <f>ROUND(IF(Параметри!$K$77="No",CC486,CC486*Параметри!$K$78)+AG486,1)</f>
        <v>171734.2</v>
      </c>
      <c r="BZ486" s="29">
        <f>ROUND(IF(Параметри!$K$77="No",BF486,BF486*Параметри!$K$78),1)</f>
        <v>0</v>
      </c>
      <c r="CA486" s="29">
        <f>ROUND(IF(Параметри!$K$77="No",BI486,BI486*Параметри!$K$78),1)</f>
        <v>0</v>
      </c>
      <c r="CB486" s="29">
        <f>ROUND(IF(Параметри!$K$77="No",BJ486,BJ486*Параметри!$K$78),1)</f>
        <v>0</v>
      </c>
      <c r="CC486" s="29">
        <f t="shared" si="65"/>
        <v>190815.75559176519</v>
      </c>
    </row>
    <row r="487" spans="1:81">
      <c r="A487" s="9">
        <v>486</v>
      </c>
      <c r="B487" s="9" t="s">
        <v>3145</v>
      </c>
      <c r="C487" s="9" t="s">
        <v>3146</v>
      </c>
      <c r="D487" s="9" t="s">
        <v>3582</v>
      </c>
      <c r="E487" s="9" t="s">
        <v>21</v>
      </c>
      <c r="F487" s="9" t="s">
        <v>3530</v>
      </c>
      <c r="G487" s="9" t="s">
        <v>1025</v>
      </c>
      <c r="H487" s="29">
        <f>SUM('Дані з ДІСО'!J487:L487)</f>
        <v>6248</v>
      </c>
      <c r="I487" s="29">
        <f>SUM('Дані з ДІСО'!G487:I487)</f>
        <v>267</v>
      </c>
      <c r="J487" s="29">
        <f>SUM('Дані з ДІСО'!P487:R487)</f>
        <v>0</v>
      </c>
      <c r="K487" s="29">
        <f>SUM('Дані з ДІСО'!V487:X487)</f>
        <v>0</v>
      </c>
      <c r="L487" s="40">
        <f>ROUNDUP('Дані з ДІСО'!J487/'Коефіцієнти АТО'!$R487,0)</f>
        <v>110</v>
      </c>
      <c r="M487" s="40">
        <f>ROUNDUP('Дані з ДІСО'!K487/'Коефіцієнти АТО'!$R487,0)</f>
        <v>143</v>
      </c>
      <c r="N487" s="40">
        <f>ROUNDUP('Дані з ДІСО'!L487/'Коефіцієнти АТО'!$R487,0)</f>
        <v>46</v>
      </c>
      <c r="O487" s="59">
        <f>(L487*Параметри!$K$32+M487*Параметри!$L$32+N487*Параметри!$M$32)/18</f>
        <v>491.06111111111113</v>
      </c>
      <c r="P487" s="41">
        <f>IF(H487=0,"",'Дані з ДІСО'!Y487/H487)</f>
        <v>0.8663572343149808</v>
      </c>
      <c r="Q487" s="29">
        <f>IF(H487=0,"",(1+0.25*P487)*O487*Параметри!$K$51)</f>
        <v>122363.62848724503</v>
      </c>
      <c r="R487" s="29">
        <f>IF(H487=0,"",Q487*'Коефіцієнти АТО'!T487)</f>
        <v>9177.2721365433772</v>
      </c>
      <c r="S487" s="29">
        <f>IF(H487=0,"",H487*(1+0.25*P487)*Параметри!$K$66*Параметри!$K$20/1000)</f>
        <v>0</v>
      </c>
      <c r="T487" s="29">
        <f>IF(H487=0,"",H487*(1+0.25*P487)*'Коефіцієнти АТО'!$S487*Параметри!$K$20/1000)</f>
        <v>31106.340251820598</v>
      </c>
      <c r="U487" s="29">
        <f t="shared" si="66"/>
        <v>162647.24087560902</v>
      </c>
      <c r="V487" s="29">
        <f t="shared" si="67"/>
        <v>162647.24087560902</v>
      </c>
      <c r="W487" s="40">
        <f>ROUNDUP('Дані з ДІСО'!P487/Параметри!$K$24,0)</f>
        <v>0</v>
      </c>
      <c r="X487" s="40">
        <f>ROUNDUP('Дані з ДІСО'!Q487/Параметри!$K$24,0)</f>
        <v>0</v>
      </c>
      <c r="Y487" s="40">
        <f>ROUNDUP('Дані з ДІСО'!R487/Параметри!$K$24,0)</f>
        <v>0</v>
      </c>
      <c r="Z487" s="59">
        <f>(W487*Параметри!$K$33+X487*Параметри!$L$33+Y487*Параметри!$M$33)/18</f>
        <v>0</v>
      </c>
      <c r="AA487" s="41">
        <f>IF(J487=0,0,'Дані з ДІСО'!AA487/J487)</f>
        <v>0</v>
      </c>
      <c r="AB487" s="29">
        <f>(1+0.25*AA487)*Z487*Параметри!$K$51</f>
        <v>0</v>
      </c>
      <c r="AC487" s="29">
        <f>AB487*'Коефіцієнти АТО'!U487</f>
        <v>0</v>
      </c>
      <c r="AD487" s="29">
        <f>J487*(1+0.25*AA487)*Параметри!$K$66*Параметри!$K$20/1000</f>
        <v>0</v>
      </c>
      <c r="AE487" s="29">
        <f>(1+0.25*AA487)*J487*'Коефіцієнти АТО'!S487*Параметри!$K$20/1000</f>
        <v>0</v>
      </c>
      <c r="AF487" s="29">
        <f t="shared" si="63"/>
        <v>0</v>
      </c>
      <c r="AG487" s="29">
        <v>0</v>
      </c>
      <c r="AH487" s="40">
        <v>12</v>
      </c>
      <c r="AI487" s="40">
        <v>43</v>
      </c>
      <c r="AJ487" s="40">
        <f t="shared" si="64"/>
        <v>0.78181818181818186</v>
      </c>
      <c r="AK487" s="29">
        <f>(AH487+AI487)*(1+0.25*AJ487)*Параметри!$K$53</f>
        <v>11797.474877012002</v>
      </c>
      <c r="AL487" s="29">
        <f>ROUNDUP(('Дані з ДІСО'!AU487+'Дані з ДІСО'!AW487)/Параметри!$K$28,0)</f>
        <v>0</v>
      </c>
      <c r="AM487" s="64">
        <f>AL487*Параметри!$M$35/18</f>
        <v>0</v>
      </c>
      <c r="AN487" s="29">
        <f>IF(AL487=0,0,'Дані з ДІСО'!AW487/SUM('Дані з ДІСО'!AU487,'Дані з ДІСО'!AW487))</f>
        <v>0</v>
      </c>
      <c r="AO487" s="29">
        <f>(1+0.25*AN487)*AM487*Параметри!$K$51</f>
        <v>0</v>
      </c>
      <c r="AP487" s="40">
        <f>ROUNDUP(('Дані з ДІСО'!AE487+'Дані не з ДІСО'!E487+'Дані не з ДІСО'!G487)/Параметри!$K$69,0)</f>
        <v>6</v>
      </c>
      <c r="AQ487" s="40">
        <f t="shared" si="68"/>
        <v>12</v>
      </c>
      <c r="AR487" s="40">
        <f>IF(AP487=0,0,('Дані з ДІСО'!AH487+'Дані не з ДІСО'!G487)/('Дані з ДІСО'!AE487+'Дані не з ДІСО'!E487+'Дані не з ДІСО'!G487))</f>
        <v>1</v>
      </c>
      <c r="AS487" s="29">
        <f>AQ487*(1+0.25*AR487)*Параметри!$K$51</f>
        <v>3072.30316404</v>
      </c>
      <c r="AT487" s="40">
        <f>ROUNDUP('Дані з ДІСО'!AF487/Параметри!$K$70,0)</f>
        <v>0</v>
      </c>
      <c r="AU487" s="40">
        <f t="shared" si="69"/>
        <v>0</v>
      </c>
      <c r="AV487" s="40">
        <f>IF(AT487=0,0,'Дані з ДІСО'!AI487/'Дані з ДІСО'!AF487)</f>
        <v>0</v>
      </c>
      <c r="AW487" s="29">
        <f>AU487*(1+0.25*AV487)*Параметри!$K$51</f>
        <v>0</v>
      </c>
      <c r="AX487" s="40">
        <f>ROUNDUP('Дані з ДІСО'!AR487/Параметри!$K$29,0)</f>
        <v>0</v>
      </c>
      <c r="AY487" s="40">
        <f>ROUNDUP('Дані з ДІСО'!AS487/Параметри!$K$29,0)</f>
        <v>0</v>
      </c>
      <c r="AZ487" s="40">
        <f>ROUNDUP('Дані з ДІСО'!AT487/Параметри!$K$29,0)</f>
        <v>0</v>
      </c>
      <c r="BA487" s="64">
        <f>(AX487*Параметри!$K$32+AY487*Параметри!$L$32+AZ487*Параметри!$M$32)/18</f>
        <v>0</v>
      </c>
      <c r="BB487" s="29">
        <f>(BA487*Параметри!$K$51+SUM('Дані з ДІСО'!AR487:AT487)*Параметри!$K$48*Параметри!$K$20/1000)*Параметри!$K$74</f>
        <v>0</v>
      </c>
      <c r="BC487" s="40">
        <f>ROUNDUP(('Дані не з ДІСО'!I487+'Дані не з ДІСО'!K487)/Параметри!$K$26,0)</f>
        <v>0</v>
      </c>
      <c r="BD487" s="29">
        <f>BC487*Параметри!$M$36/18</f>
        <v>0</v>
      </c>
      <c r="BE487" s="40">
        <f>IF(BC487=0,0,'Дані не з ДІСО'!K487/('Дані не з ДІСО'!I487+'Дані не з ДІСО'!K487))</f>
        <v>0</v>
      </c>
      <c r="BF487" s="29">
        <f>(1+0.25*BE487)*BD487*Параметри!$K$51</f>
        <v>0</v>
      </c>
      <c r="BG487" s="40">
        <f>ROUNDUP('Дані не з ДІСО'!M487/Параметри!$K$27,0)</f>
        <v>0</v>
      </c>
      <c r="BH487" s="40">
        <f>BG487*Параметри!$M$37/18</f>
        <v>0</v>
      </c>
      <c r="BI487" s="29">
        <f>BH487*Параметри!$K$51</f>
        <v>0</v>
      </c>
      <c r="BJ487" s="29">
        <f>'Дані не з ДІСО'!N487*Параметри!$K$76</f>
        <v>0</v>
      </c>
      <c r="BK487" s="40">
        <f>ROUNDUP('Дані з ДІСО'!V487/Параметри!$K$25,0)</f>
        <v>0</v>
      </c>
      <c r="BL487" s="40">
        <f>ROUNDUP('Дані з ДІСО'!W487/Параметри!$K$25,0)</f>
        <v>0</v>
      </c>
      <c r="BM487" s="40">
        <f>ROUNDUP('Дані з ДІСО'!X487/Параметри!$K$25,0)</f>
        <v>0</v>
      </c>
      <c r="BN487" s="40">
        <f>(BK487*Параметри!$K$34+BL487*Параметри!$L$34+BM487*Параметри!$M$34)/18</f>
        <v>0</v>
      </c>
      <c r="BO487" s="40">
        <f>IF(K487=0,0,'Дані з ДІСО'!AC487/K487)</f>
        <v>0</v>
      </c>
      <c r="BP487" s="29">
        <f>(1+0.25*BO487)*BN487*Параметри!$K$51</f>
        <v>0</v>
      </c>
      <c r="BQ487" s="29">
        <f>BP487*'Коефіцієнти АТО'!U487</f>
        <v>0</v>
      </c>
      <c r="BR487" s="29">
        <f>K487*(1+0.25*BO487)*Параметри!$K$66*Параметри!$K$20/1000</f>
        <v>0</v>
      </c>
      <c r="BS487" s="29">
        <f>(1+0.25*BO487)*K487*'Коефіцієнти АТО'!S487*Параметри!$K$20/1000</f>
        <v>0</v>
      </c>
      <c r="BT487" s="29">
        <f t="shared" si="70"/>
        <v>0</v>
      </c>
      <c r="BU487" s="40">
        <f>ROUNDUP('Дані з ДІСО'!AG487/Параметри!$K$71,0)</f>
        <v>0</v>
      </c>
      <c r="BV487" s="40">
        <f t="shared" si="71"/>
        <v>0</v>
      </c>
      <c r="BW487" s="40">
        <f>IF('Дані з ДІСО'!AG487=0,0,'Дані з ДІСО'!AJ487/'Дані з ДІСО'!AG487)</f>
        <v>0</v>
      </c>
      <c r="BX487" s="29">
        <f>BV487*(1+0.25*BW487)*Параметри!$K$51</f>
        <v>0</v>
      </c>
      <c r="BY487" s="29">
        <f>ROUND(IF(Параметри!$K$77="No",CC487,CC487*Параметри!$K$78)+AG487,1)</f>
        <v>159765.29999999999</v>
      </c>
      <c r="BZ487" s="29">
        <f>ROUND(IF(Параметри!$K$77="No",BF487,BF487*Параметри!$K$78),1)</f>
        <v>0</v>
      </c>
      <c r="CA487" s="29">
        <f>ROUND(IF(Параметри!$K$77="No",BI487,BI487*Параметри!$K$78),1)</f>
        <v>0</v>
      </c>
      <c r="CB487" s="29">
        <f>ROUND(IF(Параметри!$K$77="No",BJ487,BJ487*Параметри!$K$78),1)</f>
        <v>0</v>
      </c>
      <c r="CC487" s="29">
        <f t="shared" si="65"/>
        <v>177517.01891666101</v>
      </c>
    </row>
    <row r="488" spans="1:81">
      <c r="A488" s="9">
        <v>487</v>
      </c>
      <c r="B488" s="9" t="s">
        <v>3176</v>
      </c>
      <c r="C488" s="9" t="s">
        <v>3146</v>
      </c>
      <c r="D488" s="9" t="s">
        <v>3582</v>
      </c>
      <c r="E488" s="9" t="s">
        <v>78</v>
      </c>
      <c r="F488" s="9" t="s">
        <v>3614</v>
      </c>
      <c r="G488" s="9" t="s">
        <v>1027</v>
      </c>
      <c r="H488" s="29">
        <f>SUM('Дані з ДІСО'!J488:L488)</f>
        <v>34076</v>
      </c>
      <c r="I488" s="29">
        <f>SUM('Дані з ДІСО'!G488:I488)</f>
        <v>1029</v>
      </c>
      <c r="J488" s="29">
        <f>SUM('Дані з ДІСО'!P488:R488)</f>
        <v>0</v>
      </c>
      <c r="K488" s="29">
        <f>SUM('Дані з ДІСО'!V488:X488)</f>
        <v>156</v>
      </c>
      <c r="L488" s="40">
        <f>ROUNDUP('Дані з ДІСО'!J488/'Коефіцієнти АТО'!$R488,0)</f>
        <v>523</v>
      </c>
      <c r="M488" s="40">
        <f>ROUNDUP('Дані з ДІСО'!K488/'Коефіцієнти АТО'!$R488,0)</f>
        <v>601</v>
      </c>
      <c r="N488" s="40">
        <f>ROUNDUP('Дані з ДІСО'!L488/'Коефіцієнти АТО'!$R488,0)</f>
        <v>117</v>
      </c>
      <c r="O488" s="59">
        <f>(L488*Параметри!$K$32+M488*Параметри!$L$32+N488*Параметри!$M$32)/18</f>
        <v>1990.8444444444442</v>
      </c>
      <c r="P488" s="41">
        <f>IF(H488=0,"",'Дані з ДІСО'!Y488/H488)</f>
        <v>0</v>
      </c>
      <c r="Q488" s="29">
        <f>IF(H488=0,"",(1+0.25*P488)*O488*Параметри!$K$51)</f>
        <v>407765.17905187479</v>
      </c>
      <c r="R488" s="29">
        <f>IF(H488=0,"",Q488*'Коефіцієнти АТО'!T488)</f>
        <v>61164.776857781217</v>
      </c>
      <c r="S488" s="29">
        <f>IF(H488=0,"",H488*(1+0.25*P488)*Параметри!$K$66*Параметри!$K$20/1000)</f>
        <v>0</v>
      </c>
      <c r="T488" s="29">
        <f>IF(H488=0,"",H488*(1+0.25*P488)*'Коефіцієнти АТО'!$S488*Параметри!$K$20/1000)</f>
        <v>74588.503144552858</v>
      </c>
      <c r="U488" s="29">
        <f t="shared" si="66"/>
        <v>543518.45905420883</v>
      </c>
      <c r="V488" s="29">
        <f t="shared" si="67"/>
        <v>543518.45905420883</v>
      </c>
      <c r="W488" s="40">
        <f>ROUNDUP('Дані з ДІСО'!P488/Параметри!$K$24,0)</f>
        <v>0</v>
      </c>
      <c r="X488" s="40">
        <f>ROUNDUP('Дані з ДІСО'!Q488/Параметри!$K$24,0)</f>
        <v>0</v>
      </c>
      <c r="Y488" s="40">
        <f>ROUNDUP('Дані з ДІСО'!R488/Параметри!$K$24,0)</f>
        <v>0</v>
      </c>
      <c r="Z488" s="59">
        <f>(W488*Параметри!$K$33+X488*Параметри!$L$33+Y488*Параметри!$M$33)/18</f>
        <v>0</v>
      </c>
      <c r="AA488" s="41">
        <f>IF(J488=0,0,'Дані з ДІСО'!AA488/J488)</f>
        <v>0</v>
      </c>
      <c r="AB488" s="29">
        <f>(1+0.25*AA488)*Z488*Параметри!$K$51</f>
        <v>0</v>
      </c>
      <c r="AC488" s="29">
        <f>AB488*'Коефіцієнти АТО'!U488</f>
        <v>0</v>
      </c>
      <c r="AD488" s="29">
        <f>J488*(1+0.25*AA488)*Параметри!$K$66*Параметри!$K$20/1000</f>
        <v>0</v>
      </c>
      <c r="AE488" s="29">
        <f>(1+0.25*AA488)*J488*'Коефіцієнти АТО'!S488*Параметри!$K$20/1000</f>
        <v>0</v>
      </c>
      <c r="AF488" s="29">
        <f t="shared" si="63"/>
        <v>0</v>
      </c>
      <c r="AG488" s="29">
        <v>0</v>
      </c>
      <c r="AH488" s="40">
        <v>204</v>
      </c>
      <c r="AI488" s="40">
        <v>0</v>
      </c>
      <c r="AJ488" s="40">
        <f t="shared" si="64"/>
        <v>0</v>
      </c>
      <c r="AK488" s="29">
        <f>(AH488+AI488)*(1+0.25*AJ488)*Параметри!$K$53</f>
        <v>36603.572241984009</v>
      </c>
      <c r="AL488" s="29">
        <f>ROUNDUP(('Дані з ДІСО'!AU488+'Дані з ДІСО'!AW488)/Параметри!$K$28,0)</f>
        <v>0</v>
      </c>
      <c r="AM488" s="64">
        <f>AL488*Параметри!$M$35/18</f>
        <v>0</v>
      </c>
      <c r="AN488" s="29">
        <f>IF(AL488=0,0,'Дані з ДІСО'!AW488/SUM('Дані з ДІСО'!AU488,'Дані з ДІСО'!AW488))</f>
        <v>0</v>
      </c>
      <c r="AO488" s="29">
        <f>(1+0.25*AN488)*AM488*Параметри!$K$51</f>
        <v>0</v>
      </c>
      <c r="AP488" s="40">
        <f>ROUNDUP(('Дані з ДІСО'!AE488+'Дані не з ДІСО'!E488+'Дані не з ДІСО'!G488)/Параметри!$K$69,0)</f>
        <v>0</v>
      </c>
      <c r="AQ488" s="40">
        <f t="shared" si="68"/>
        <v>0</v>
      </c>
      <c r="AR488" s="40">
        <f>IF(AP488=0,0,('Дані з ДІСО'!AH488+'Дані не з ДІСО'!G488)/('Дані з ДІСО'!AE488+'Дані не з ДІСО'!E488+'Дані не з ДІСО'!G488))</f>
        <v>0</v>
      </c>
      <c r="AS488" s="29">
        <f>AQ488*(1+0.25*AR488)*Параметри!$K$51</f>
        <v>0</v>
      </c>
      <c r="AT488" s="40">
        <f>ROUNDUP('Дані з ДІСО'!AF488/Параметри!$K$70,0)</f>
        <v>0</v>
      </c>
      <c r="AU488" s="40">
        <f t="shared" si="69"/>
        <v>0</v>
      </c>
      <c r="AV488" s="40">
        <f>IF(AT488=0,0,'Дані з ДІСО'!AI488/'Дані з ДІСО'!AF488)</f>
        <v>0</v>
      </c>
      <c r="AW488" s="29">
        <f>AU488*(1+0.25*AV488)*Параметри!$K$51</f>
        <v>0</v>
      </c>
      <c r="AX488" s="40">
        <f>ROUNDUP('Дані з ДІСО'!AR488/Параметри!$K$29,0)</f>
        <v>0</v>
      </c>
      <c r="AY488" s="40">
        <f>ROUNDUP('Дані з ДІСО'!AS488/Параметри!$K$29,0)</f>
        <v>0</v>
      </c>
      <c r="AZ488" s="40">
        <f>ROUNDUP('Дані з ДІСО'!AT488/Параметри!$K$29,0)</f>
        <v>0</v>
      </c>
      <c r="BA488" s="64">
        <f>(AX488*Параметри!$K$32+AY488*Параметри!$L$32+AZ488*Параметри!$M$32)/18</f>
        <v>0</v>
      </c>
      <c r="BB488" s="29">
        <f>(BA488*Параметри!$K$51+SUM('Дані з ДІСО'!AR488:AT488)*Параметри!$K$48*Параметри!$K$20/1000)*Параметри!$K$74</f>
        <v>0</v>
      </c>
      <c r="BC488" s="40">
        <f>ROUNDUP(('Дані не з ДІСО'!I488+'Дані не з ДІСО'!K488)/Параметри!$K$26,0)</f>
        <v>85</v>
      </c>
      <c r="BD488" s="29">
        <f>BC488*Параметри!$M$36/18</f>
        <v>132.22222222222223</v>
      </c>
      <c r="BE488" s="40">
        <f>IF(BC488=0,0,'Дані не з ДІСО'!K488/('Дані не з ДІСО'!I488+'Дані не з ДІСО'!K488))</f>
        <v>0</v>
      </c>
      <c r="BF488" s="29">
        <f>(1+0.25*BE488)*BD488*Параметри!$K$51</f>
        <v>27081.783445982222</v>
      </c>
      <c r="BG488" s="40">
        <f>ROUNDUP('Дані не з ДІСО'!M488/Параметри!$K$27,0)</f>
        <v>0</v>
      </c>
      <c r="BH488" s="40">
        <f>BG488*Параметри!$M$37/18</f>
        <v>0</v>
      </c>
      <c r="BI488" s="29">
        <f>BH488*Параметри!$K$51</f>
        <v>0</v>
      </c>
      <c r="BJ488" s="29">
        <f>'Дані не з ДІСО'!N488*Параметри!$K$76</f>
        <v>0</v>
      </c>
      <c r="BK488" s="40">
        <f>ROUNDUP('Дані з ДІСО'!V488/Параметри!$K$25,0)</f>
        <v>7</v>
      </c>
      <c r="BL488" s="40">
        <f>ROUNDUP('Дані з ДІСО'!W488/Параметри!$K$25,0)</f>
        <v>13</v>
      </c>
      <c r="BM488" s="40">
        <f>ROUNDUP('Дані з ДІСО'!X488/Параметри!$K$25,0)</f>
        <v>6</v>
      </c>
      <c r="BN488" s="40">
        <f>(BK488*Параметри!$K$34+BL488*Параметри!$L$34+BM488*Параметри!$M$34)/18</f>
        <v>52</v>
      </c>
      <c r="BO488" s="40">
        <f>IF(K488=0,0,'Дані з ДІСО'!AC488/K488)</f>
        <v>0</v>
      </c>
      <c r="BP488" s="29">
        <f>(1+0.25*BO488)*BN488*Параметри!$K$51</f>
        <v>10650.650968672</v>
      </c>
      <c r="BQ488" s="29">
        <f>BP488*'Коефіцієнти АТО'!U488</f>
        <v>1075.715747835872</v>
      </c>
      <c r="BR488" s="29">
        <f>K488*(1+0.25*BO488)*Параметри!$K$66*Параметри!$K$20/1000</f>
        <v>0</v>
      </c>
      <c r="BS488" s="29">
        <f>(1+0.25*BO488)*K488*'Коефіцієнти АТО'!S488*Параметри!$K$20/1000</f>
        <v>341.46632499560525</v>
      </c>
      <c r="BT488" s="29">
        <f t="shared" si="70"/>
        <v>12067.833041503476</v>
      </c>
      <c r="BU488" s="40">
        <f>ROUNDUP('Дані з ДІСО'!AG488/Параметри!$K$71,0)</f>
        <v>0</v>
      </c>
      <c r="BV488" s="40">
        <f t="shared" si="71"/>
        <v>0</v>
      </c>
      <c r="BW488" s="40">
        <f>IF('Дані з ДІСО'!AG488=0,0,'Дані з ДІСО'!AJ488/'Дані з ДІСО'!AG488)</f>
        <v>0</v>
      </c>
      <c r="BX488" s="29">
        <f>BV488*(1+0.25*BW488)*Параметри!$K$51</f>
        <v>0</v>
      </c>
      <c r="BY488" s="29">
        <f>ROUND(IF(Параметри!$K$77="No",CC488,CC488*Параметри!$K$78)+AG488,1)</f>
        <v>532970.9</v>
      </c>
      <c r="BZ488" s="29">
        <f>ROUND(IF(Параметри!$K$77="No",BF488,BF488*Параметри!$K$78),1)</f>
        <v>24373.599999999999</v>
      </c>
      <c r="CA488" s="29">
        <f>ROUND(IF(Параметри!$K$77="No",BI488,BI488*Параметри!$K$78),1)</f>
        <v>0</v>
      </c>
      <c r="CB488" s="29">
        <f>ROUND(IF(Параметри!$K$77="No",BJ488,BJ488*Параметри!$K$78),1)</f>
        <v>0</v>
      </c>
      <c r="CC488" s="29">
        <f t="shared" si="65"/>
        <v>592189.86433769623</v>
      </c>
    </row>
    <row r="489" spans="1:81">
      <c r="A489" s="9">
        <v>488</v>
      </c>
      <c r="B489" s="9" t="s">
        <v>3151</v>
      </c>
      <c r="C489" s="9" t="s">
        <v>3151</v>
      </c>
      <c r="D489" s="9" t="s">
        <v>3582</v>
      </c>
      <c r="E489" s="9" t="s">
        <v>29</v>
      </c>
      <c r="F489" s="9" t="s">
        <v>3615</v>
      </c>
      <c r="G489" s="9" t="s">
        <v>1029</v>
      </c>
      <c r="H489" s="29">
        <f>SUM('Дані з ДІСО'!J489:L489)</f>
        <v>725</v>
      </c>
      <c r="I489" s="29">
        <f>SUM('Дані з ДІСО'!G489:I489)</f>
        <v>35</v>
      </c>
      <c r="J489" s="29">
        <f>SUM('Дані з ДІСО'!P489:R489)</f>
        <v>0</v>
      </c>
      <c r="K489" s="29">
        <f>SUM('Дані з ДІСО'!V489:X489)</f>
        <v>0</v>
      </c>
      <c r="L489" s="40">
        <f>ROUNDUP('Дані з ДІСО'!J489/'Коефіцієнти АТО'!$R489,0)</f>
        <v>16</v>
      </c>
      <c r="M489" s="40">
        <f>ROUNDUP('Дані з ДІСО'!K489/'Коефіцієнти АТО'!$R489,0)</f>
        <v>21</v>
      </c>
      <c r="N489" s="40">
        <f>ROUNDUP('Дані з ДІСО'!L489/'Коефіцієнти АТО'!$R489,0)</f>
        <v>6</v>
      </c>
      <c r="O489" s="59">
        <f>(L489*Параметри!$K$32+M489*Параметри!$L$32+N489*Параметри!$M$32)/18</f>
        <v>70.427777777777777</v>
      </c>
      <c r="P489" s="41">
        <f>IF(H489=0,"",'Дані з ДІСО'!Y489/H489)</f>
        <v>0</v>
      </c>
      <c r="Q489" s="29">
        <f>IF(H489=0,"",(1+0.25*P489)*O489*Параметри!$K$51)</f>
        <v>14425.032300198178</v>
      </c>
      <c r="R489" s="29">
        <f>IF(H489=0,"",Q489*'Коефіцієнти АТО'!T489)</f>
        <v>245.22554910336905</v>
      </c>
      <c r="S489" s="29">
        <f>IF(H489=0,"",H489*(1+0.25*P489)*Параметри!$K$66*Параметри!$K$20/1000)</f>
        <v>0</v>
      </c>
      <c r="T489" s="29">
        <f>IF(H489=0,"",H489*(1+0.25*P489)*'Коефіцієнти АТО'!$S489*Параметри!$K$20/1000)</f>
        <v>3311.8807441045324</v>
      </c>
      <c r="U489" s="29">
        <f t="shared" si="66"/>
        <v>17982.138593406078</v>
      </c>
      <c r="V489" s="29">
        <f t="shared" si="67"/>
        <v>17982.138593406078</v>
      </c>
      <c r="W489" s="40">
        <f>ROUNDUP('Дані з ДІСО'!P489/Параметри!$K$24,0)</f>
        <v>0</v>
      </c>
      <c r="X489" s="40">
        <f>ROUNDUP('Дані з ДІСО'!Q489/Параметри!$K$24,0)</f>
        <v>0</v>
      </c>
      <c r="Y489" s="40">
        <f>ROUNDUP('Дані з ДІСО'!R489/Параметри!$K$24,0)</f>
        <v>0</v>
      </c>
      <c r="Z489" s="59">
        <f>(W489*Параметри!$K$33+X489*Параметри!$L$33+Y489*Параметри!$M$33)/18</f>
        <v>0</v>
      </c>
      <c r="AA489" s="41">
        <f>IF(J489=0,0,'Дані з ДІСО'!AA489/J489)</f>
        <v>0</v>
      </c>
      <c r="AB489" s="29">
        <f>(1+0.25*AA489)*Z489*Параметри!$K$51</f>
        <v>0</v>
      </c>
      <c r="AC489" s="29">
        <f>AB489*'Коефіцієнти АТО'!U489</f>
        <v>0</v>
      </c>
      <c r="AD489" s="29">
        <f>J489*(1+0.25*AA489)*Параметри!$K$66*Параметри!$K$20/1000</f>
        <v>0</v>
      </c>
      <c r="AE489" s="29">
        <f>(1+0.25*AA489)*J489*'Коефіцієнти АТО'!S489*Параметри!$K$20/1000</f>
        <v>0</v>
      </c>
      <c r="AF489" s="29">
        <f t="shared" si="63"/>
        <v>0</v>
      </c>
      <c r="AG489" s="29">
        <v>0</v>
      </c>
      <c r="AH489" s="40">
        <v>7</v>
      </c>
      <c r="AI489" s="40">
        <v>0</v>
      </c>
      <c r="AJ489" s="40">
        <f t="shared" si="64"/>
        <v>0</v>
      </c>
      <c r="AK489" s="29">
        <f>(AH489+AI489)*(1+0.25*AJ489)*Параметри!$K$53</f>
        <v>1256.0049298720003</v>
      </c>
      <c r="AL489" s="29">
        <f>ROUNDUP(('Дані з ДІСО'!AU489+'Дані з ДІСО'!AW489)/Параметри!$K$28,0)</f>
        <v>0</v>
      </c>
      <c r="AM489" s="64">
        <f>AL489*Параметри!$M$35/18</f>
        <v>0</v>
      </c>
      <c r="AN489" s="29">
        <f>IF(AL489=0,0,'Дані з ДІСО'!AW489/SUM('Дані з ДІСО'!AU489,'Дані з ДІСО'!AW489))</f>
        <v>0</v>
      </c>
      <c r="AO489" s="29">
        <f>(1+0.25*AN489)*AM489*Параметри!$K$51</f>
        <v>0</v>
      </c>
      <c r="AP489" s="40">
        <f>ROUNDUP(('Дані з ДІСО'!AE489+'Дані не з ДІСО'!E489+'Дані не з ДІСО'!G489)/Параметри!$K$69,0)</f>
        <v>0</v>
      </c>
      <c r="AQ489" s="40">
        <f t="shared" si="68"/>
        <v>0</v>
      </c>
      <c r="AR489" s="40">
        <f>IF(AP489=0,0,('Дані з ДІСО'!AH489+'Дані не з ДІСО'!G489)/('Дані з ДІСО'!AE489+'Дані не з ДІСО'!E489+'Дані не з ДІСО'!G489))</f>
        <v>0</v>
      </c>
      <c r="AS489" s="29">
        <f>AQ489*(1+0.25*AR489)*Параметри!$K$51</f>
        <v>0</v>
      </c>
      <c r="AT489" s="40">
        <f>ROUNDUP('Дані з ДІСО'!AF489/Параметри!$K$70,0)</f>
        <v>0</v>
      </c>
      <c r="AU489" s="40">
        <f t="shared" si="69"/>
        <v>0</v>
      </c>
      <c r="AV489" s="40">
        <f>IF(AT489=0,0,'Дані з ДІСО'!AI489/'Дані з ДІСО'!AF489)</f>
        <v>0</v>
      </c>
      <c r="AW489" s="29">
        <f>AU489*(1+0.25*AV489)*Параметри!$K$51</f>
        <v>0</v>
      </c>
      <c r="AX489" s="40">
        <f>ROUNDUP('Дані з ДІСО'!AR489/Параметри!$K$29,0)</f>
        <v>0</v>
      </c>
      <c r="AY489" s="40">
        <f>ROUNDUP('Дані з ДІСО'!AS489/Параметри!$K$29,0)</f>
        <v>0</v>
      </c>
      <c r="AZ489" s="40">
        <f>ROUNDUP('Дані з ДІСО'!AT489/Параметри!$K$29,0)</f>
        <v>0</v>
      </c>
      <c r="BA489" s="64">
        <f>(AX489*Параметри!$K$32+AY489*Параметри!$L$32+AZ489*Параметри!$M$32)/18</f>
        <v>0</v>
      </c>
      <c r="BB489" s="29">
        <f>(BA489*Параметри!$K$51+SUM('Дані з ДІСО'!AR489:AT489)*Параметри!$K$48*Параметри!$K$20/1000)*Параметри!$K$74</f>
        <v>0</v>
      </c>
      <c r="BC489" s="40">
        <f>ROUNDUP(('Дані не з ДІСО'!I489+'Дані не з ДІСО'!K489)/Параметри!$K$26,0)</f>
        <v>0</v>
      </c>
      <c r="BD489" s="29">
        <f>BC489*Параметри!$M$36/18</f>
        <v>0</v>
      </c>
      <c r="BE489" s="40">
        <f>IF(BC489=0,0,'Дані не з ДІСО'!K489/('Дані не з ДІСО'!I489+'Дані не з ДІСО'!K489))</f>
        <v>0</v>
      </c>
      <c r="BF489" s="29">
        <f>(1+0.25*BE489)*BD489*Параметри!$K$51</f>
        <v>0</v>
      </c>
      <c r="BG489" s="40">
        <f>ROUNDUP('Дані не з ДІСО'!M489/Параметри!$K$27,0)</f>
        <v>0</v>
      </c>
      <c r="BH489" s="40">
        <f>BG489*Параметри!$M$37/18</f>
        <v>0</v>
      </c>
      <c r="BI489" s="29">
        <f>BH489*Параметри!$K$51</f>
        <v>0</v>
      </c>
      <c r="BJ489" s="29">
        <f>'Дані не з ДІСО'!N489*Параметри!$K$76</f>
        <v>0</v>
      </c>
      <c r="BK489" s="40">
        <f>ROUNDUP('Дані з ДІСО'!V489/Параметри!$K$25,0)</f>
        <v>0</v>
      </c>
      <c r="BL489" s="40">
        <f>ROUNDUP('Дані з ДІСО'!W489/Параметри!$K$25,0)</f>
        <v>0</v>
      </c>
      <c r="BM489" s="40">
        <f>ROUNDUP('Дані з ДІСО'!X489/Параметри!$K$25,0)</f>
        <v>0</v>
      </c>
      <c r="BN489" s="40">
        <f>(BK489*Параметри!$K$34+BL489*Параметри!$L$34+BM489*Параметри!$M$34)/18</f>
        <v>0</v>
      </c>
      <c r="BO489" s="40">
        <f>IF(K489=0,0,'Дані з ДІСО'!AC489/K489)</f>
        <v>0</v>
      </c>
      <c r="BP489" s="29">
        <f>(1+0.25*BO489)*BN489*Параметри!$K$51</f>
        <v>0</v>
      </c>
      <c r="BQ489" s="29">
        <f>BP489*'Коефіцієнти АТО'!U489</f>
        <v>0</v>
      </c>
      <c r="BR489" s="29">
        <f>K489*(1+0.25*BO489)*Параметри!$K$66*Параметри!$K$20/1000</f>
        <v>0</v>
      </c>
      <c r="BS489" s="29">
        <f>(1+0.25*BO489)*K489*'Коефіцієнти АТО'!S489*Параметри!$K$20/1000</f>
        <v>0</v>
      </c>
      <c r="BT489" s="29">
        <f t="shared" si="70"/>
        <v>0</v>
      </c>
      <c r="BU489" s="40">
        <f>ROUNDUP('Дані з ДІСО'!AG489/Параметри!$K$71,0)</f>
        <v>0</v>
      </c>
      <c r="BV489" s="40">
        <f t="shared" si="71"/>
        <v>0</v>
      </c>
      <c r="BW489" s="40">
        <f>IF('Дані з ДІСО'!AG489=0,0,'Дані з ДІСО'!AJ489/'Дані з ДІСО'!AG489)</f>
        <v>0</v>
      </c>
      <c r="BX489" s="29">
        <f>BV489*(1+0.25*BW489)*Параметри!$K$51</f>
        <v>0</v>
      </c>
      <c r="BY489" s="29">
        <f>ROUND(IF(Параметри!$K$77="No",CC489,CC489*Параметри!$K$78)+AG489,1)</f>
        <v>17314.3</v>
      </c>
      <c r="BZ489" s="29">
        <f>ROUND(IF(Параметри!$K$77="No",BF489,BF489*Параметри!$K$78),1)</f>
        <v>0</v>
      </c>
      <c r="CA489" s="29">
        <f>ROUND(IF(Параметри!$K$77="No",BI489,BI489*Параметри!$K$78),1)</f>
        <v>0</v>
      </c>
      <c r="CB489" s="29">
        <f>ROUND(IF(Параметри!$K$77="No",BJ489,BJ489*Параметри!$K$78),1)</f>
        <v>0</v>
      </c>
      <c r="CC489" s="29">
        <f t="shared" si="65"/>
        <v>19238.143523278079</v>
      </c>
    </row>
    <row r="490" spans="1:81">
      <c r="A490" s="9">
        <v>489</v>
      </c>
      <c r="B490" s="9" t="s">
        <v>3148</v>
      </c>
      <c r="C490" s="9" t="s">
        <v>3148</v>
      </c>
      <c r="D490" s="9" t="s">
        <v>3582</v>
      </c>
      <c r="E490" s="9" t="s">
        <v>24</v>
      </c>
      <c r="F490" s="9" t="s">
        <v>3222</v>
      </c>
      <c r="G490" s="9" t="s">
        <v>1031</v>
      </c>
      <c r="H490" s="29">
        <f>SUM('Дані з ДІСО'!J490:L490)</f>
        <v>782</v>
      </c>
      <c r="I490" s="29">
        <f>SUM('Дані з ДІСО'!G490:I490)</f>
        <v>58</v>
      </c>
      <c r="J490" s="29">
        <f>SUM('Дані з ДІСО'!P490:R490)</f>
        <v>0</v>
      </c>
      <c r="K490" s="29">
        <f>SUM('Дані з ДІСО'!V490:X490)</f>
        <v>0</v>
      </c>
      <c r="L490" s="40">
        <f>ROUNDUP('Дані з ДІСО'!J490/'Коефіцієнти АТО'!$R490,0)</f>
        <v>22</v>
      </c>
      <c r="M490" s="40">
        <f>ROUNDUP('Дані з ДІСО'!K490/'Коефіцієнти АТО'!$R490,0)</f>
        <v>28</v>
      </c>
      <c r="N490" s="40">
        <f>ROUNDUP('Дані з ДІСО'!L490/'Коефіцієнти АТО'!$R490,0)</f>
        <v>7</v>
      </c>
      <c r="O490" s="59">
        <f>(L490*Параметри!$K$32+M490*Параметри!$L$32+N490*Параметри!$M$32)/18</f>
        <v>92.783333333333346</v>
      </c>
      <c r="P490" s="41">
        <f>IF(H490=0,"",'Дані з ДІСО'!Y490/H490)</f>
        <v>1</v>
      </c>
      <c r="Q490" s="29">
        <f>IF(H490=0,"",(1+0.25*P490)*O490*Параметри!$K$51)</f>
        <v>23754.877380848171</v>
      </c>
      <c r="R490" s="29">
        <f>IF(H490=0,"",Q490*'Коефіцієнти АТО'!T490)</f>
        <v>403.83291547441894</v>
      </c>
      <c r="S490" s="29">
        <f>IF(H490=0,"",H490*(1+0.25*P490)*Параметри!$K$66*Параметри!$K$20/1000)</f>
        <v>0</v>
      </c>
      <c r="T490" s="29">
        <f>IF(H490=0,"",H490*(1+0.25*P490)*'Коефіцієнти АТО'!$S490*Параметри!$K$20/1000)</f>
        <v>4930.4672887987235</v>
      </c>
      <c r="U490" s="29">
        <f t="shared" si="66"/>
        <v>29089.177585121317</v>
      </c>
      <c r="V490" s="29">
        <f t="shared" si="67"/>
        <v>29089.177585121317</v>
      </c>
      <c r="W490" s="40">
        <f>ROUNDUP('Дані з ДІСО'!P490/Параметри!$K$24,0)</f>
        <v>0</v>
      </c>
      <c r="X490" s="40">
        <f>ROUNDUP('Дані з ДІСО'!Q490/Параметри!$K$24,0)</f>
        <v>0</v>
      </c>
      <c r="Y490" s="40">
        <f>ROUNDUP('Дані з ДІСО'!R490/Параметри!$K$24,0)</f>
        <v>0</v>
      </c>
      <c r="Z490" s="59">
        <f>(W490*Параметри!$K$33+X490*Параметри!$L$33+Y490*Параметри!$M$33)/18</f>
        <v>0</v>
      </c>
      <c r="AA490" s="41">
        <f>IF(J490=0,0,'Дані з ДІСО'!AA490/J490)</f>
        <v>0</v>
      </c>
      <c r="AB490" s="29">
        <f>(1+0.25*AA490)*Z490*Параметри!$K$51</f>
        <v>0</v>
      </c>
      <c r="AC490" s="29">
        <f>AB490*'Коефіцієнти АТО'!U490</f>
        <v>0</v>
      </c>
      <c r="AD490" s="29">
        <f>J490*(1+0.25*AA490)*Параметри!$K$66*Параметри!$K$20/1000</f>
        <v>0</v>
      </c>
      <c r="AE490" s="29">
        <f>(1+0.25*AA490)*J490*'Коефіцієнти АТО'!S490*Параметри!$K$20/1000</f>
        <v>0</v>
      </c>
      <c r="AF490" s="29">
        <f t="shared" si="63"/>
        <v>0</v>
      </c>
      <c r="AG490" s="29">
        <v>0</v>
      </c>
      <c r="AH490" s="40">
        <v>0</v>
      </c>
      <c r="AI490" s="40">
        <v>7</v>
      </c>
      <c r="AJ490" s="40">
        <f t="shared" si="64"/>
        <v>1</v>
      </c>
      <c r="AK490" s="29">
        <f>(AH490+AI490)*(1+0.25*AJ490)*Параметри!$K$53</f>
        <v>1570.0061623400004</v>
      </c>
      <c r="AL490" s="29">
        <f>ROUNDUP(('Дані з ДІСО'!AU490+'Дані з ДІСО'!AW490)/Параметри!$K$28,0)</f>
        <v>0</v>
      </c>
      <c r="AM490" s="64">
        <f>AL490*Параметри!$M$35/18</f>
        <v>0</v>
      </c>
      <c r="AN490" s="29">
        <f>IF(AL490=0,0,'Дані з ДІСО'!AW490/SUM('Дані з ДІСО'!AU490,'Дані з ДІСО'!AW490))</f>
        <v>0</v>
      </c>
      <c r="AO490" s="29">
        <f>(1+0.25*AN490)*AM490*Параметри!$K$51</f>
        <v>0</v>
      </c>
      <c r="AP490" s="40">
        <f>ROUNDUP(('Дані з ДІСО'!AE490+'Дані не з ДІСО'!E490+'Дані не з ДІСО'!G490)/Параметри!$K$69,0)</f>
        <v>0</v>
      </c>
      <c r="AQ490" s="40">
        <f t="shared" si="68"/>
        <v>0</v>
      </c>
      <c r="AR490" s="40">
        <f>IF(AP490=0,0,('Дані з ДІСО'!AH490+'Дані не з ДІСО'!G490)/('Дані з ДІСО'!AE490+'Дані не з ДІСО'!E490+'Дані не з ДІСО'!G490))</f>
        <v>0</v>
      </c>
      <c r="AS490" s="29">
        <f>AQ490*(1+0.25*AR490)*Параметри!$K$51</f>
        <v>0</v>
      </c>
      <c r="AT490" s="40">
        <f>ROUNDUP('Дані з ДІСО'!AF490/Параметри!$K$70,0)</f>
        <v>0</v>
      </c>
      <c r="AU490" s="40">
        <f t="shared" si="69"/>
        <v>0</v>
      </c>
      <c r="AV490" s="40">
        <f>IF(AT490=0,0,'Дані з ДІСО'!AI490/'Дані з ДІСО'!AF490)</f>
        <v>0</v>
      </c>
      <c r="AW490" s="29">
        <f>AU490*(1+0.25*AV490)*Параметри!$K$51</f>
        <v>0</v>
      </c>
      <c r="AX490" s="40">
        <f>ROUNDUP('Дані з ДІСО'!AR490/Параметри!$K$29,0)</f>
        <v>0</v>
      </c>
      <c r="AY490" s="40">
        <f>ROUNDUP('Дані з ДІСО'!AS490/Параметри!$K$29,0)</f>
        <v>0</v>
      </c>
      <c r="AZ490" s="40">
        <f>ROUNDUP('Дані з ДІСО'!AT490/Параметри!$K$29,0)</f>
        <v>0</v>
      </c>
      <c r="BA490" s="64">
        <f>(AX490*Параметри!$K$32+AY490*Параметри!$L$32+AZ490*Параметри!$M$32)/18</f>
        <v>0</v>
      </c>
      <c r="BB490" s="29">
        <f>(BA490*Параметри!$K$51+SUM('Дані з ДІСО'!AR490:AT490)*Параметри!$K$48*Параметри!$K$20/1000)*Параметри!$K$74</f>
        <v>0</v>
      </c>
      <c r="BC490" s="40">
        <f>ROUNDUP(('Дані не з ДІСО'!I490+'Дані не з ДІСО'!K490)/Параметри!$K$26,0)</f>
        <v>0</v>
      </c>
      <c r="BD490" s="29">
        <f>BC490*Параметри!$M$36/18</f>
        <v>0</v>
      </c>
      <c r="BE490" s="40">
        <f>IF(BC490=0,0,'Дані не з ДІСО'!K490/('Дані не з ДІСО'!I490+'Дані не з ДІСО'!K490))</f>
        <v>0</v>
      </c>
      <c r="BF490" s="29">
        <f>(1+0.25*BE490)*BD490*Параметри!$K$51</f>
        <v>0</v>
      </c>
      <c r="BG490" s="40">
        <f>ROUNDUP('Дані не з ДІСО'!M490/Параметри!$K$27,0)</f>
        <v>0</v>
      </c>
      <c r="BH490" s="40">
        <f>BG490*Параметри!$M$37/18</f>
        <v>0</v>
      </c>
      <c r="BI490" s="29">
        <f>BH490*Параметри!$K$51</f>
        <v>0</v>
      </c>
      <c r="BJ490" s="29">
        <f>'Дані не з ДІСО'!N490*Параметри!$K$76</f>
        <v>0</v>
      </c>
      <c r="BK490" s="40">
        <f>ROUNDUP('Дані з ДІСО'!V490/Параметри!$K$25,0)</f>
        <v>0</v>
      </c>
      <c r="BL490" s="40">
        <f>ROUNDUP('Дані з ДІСО'!W490/Параметри!$K$25,0)</f>
        <v>0</v>
      </c>
      <c r="BM490" s="40">
        <f>ROUNDUP('Дані з ДІСО'!X490/Параметри!$K$25,0)</f>
        <v>0</v>
      </c>
      <c r="BN490" s="40">
        <f>(BK490*Параметри!$K$34+BL490*Параметри!$L$34+BM490*Параметри!$M$34)/18</f>
        <v>0</v>
      </c>
      <c r="BO490" s="40">
        <f>IF(K490=0,0,'Дані з ДІСО'!AC490/K490)</f>
        <v>0</v>
      </c>
      <c r="BP490" s="29">
        <f>(1+0.25*BO490)*BN490*Параметри!$K$51</f>
        <v>0</v>
      </c>
      <c r="BQ490" s="29">
        <f>BP490*'Коефіцієнти АТО'!U490</f>
        <v>0</v>
      </c>
      <c r="BR490" s="29">
        <f>K490*(1+0.25*BO490)*Параметри!$K$66*Параметри!$K$20/1000</f>
        <v>0</v>
      </c>
      <c r="BS490" s="29">
        <f>(1+0.25*BO490)*K490*'Коефіцієнти АТО'!S490*Параметри!$K$20/1000</f>
        <v>0</v>
      </c>
      <c r="BT490" s="29">
        <f t="shared" si="70"/>
        <v>0</v>
      </c>
      <c r="BU490" s="40">
        <f>ROUNDUP('Дані з ДІСО'!AG490/Параметри!$K$71,0)</f>
        <v>0</v>
      </c>
      <c r="BV490" s="40">
        <f t="shared" si="71"/>
        <v>0</v>
      </c>
      <c r="BW490" s="40">
        <f>IF('Дані з ДІСО'!AG490=0,0,'Дані з ДІСО'!AJ490/'Дані з ДІСО'!AG490)</f>
        <v>0</v>
      </c>
      <c r="BX490" s="29">
        <f>BV490*(1+0.25*BW490)*Параметри!$K$51</f>
        <v>0</v>
      </c>
      <c r="BY490" s="29">
        <f>ROUND(IF(Параметри!$K$77="No",CC490,CC490*Параметри!$K$78)+AG490,1)</f>
        <v>27593.3</v>
      </c>
      <c r="BZ490" s="29">
        <f>ROUND(IF(Параметри!$K$77="No",BF490,BF490*Параметри!$K$78),1)</f>
        <v>0</v>
      </c>
      <c r="CA490" s="29">
        <f>ROUND(IF(Параметри!$K$77="No",BI490,BI490*Параметри!$K$78),1)</f>
        <v>0</v>
      </c>
      <c r="CB490" s="29">
        <f>ROUND(IF(Параметри!$K$77="No",BJ490,BJ490*Параметри!$K$78),1)</f>
        <v>0</v>
      </c>
      <c r="CC490" s="29">
        <f t="shared" si="65"/>
        <v>30659.183747461317</v>
      </c>
    </row>
    <row r="491" spans="1:81">
      <c r="A491" s="9">
        <v>490</v>
      </c>
      <c r="B491" s="9" t="s">
        <v>3151</v>
      </c>
      <c r="C491" s="9" t="s">
        <v>3151</v>
      </c>
      <c r="D491" s="9" t="s">
        <v>3582</v>
      </c>
      <c r="E491" s="9" t="s">
        <v>29</v>
      </c>
      <c r="F491" s="9" t="s">
        <v>3616</v>
      </c>
      <c r="G491" s="9" t="s">
        <v>1033</v>
      </c>
      <c r="H491" s="29">
        <f>SUM('Дані з ДІСО'!J491:L491)</f>
        <v>642</v>
      </c>
      <c r="I491" s="29">
        <f>SUM('Дані з ДІСО'!G491:I491)</f>
        <v>43</v>
      </c>
      <c r="J491" s="29">
        <f>SUM('Дані з ДІСО'!P491:R491)</f>
        <v>0</v>
      </c>
      <c r="K491" s="29">
        <f>SUM('Дані з ДІСО'!V491:X491)</f>
        <v>0</v>
      </c>
      <c r="L491" s="40">
        <f>ROUNDUP('Дані з ДІСО'!J491/'Коефіцієнти АТО'!$R491,0)</f>
        <v>16</v>
      </c>
      <c r="M491" s="40">
        <f>ROUNDUP('Дані з ДІСО'!K491/'Коефіцієнти АТО'!$R491,0)</f>
        <v>21</v>
      </c>
      <c r="N491" s="40">
        <f>ROUNDUP('Дані з ДІСО'!L491/'Коефіцієнти АТО'!$R491,0)</f>
        <v>5</v>
      </c>
      <c r="O491" s="59">
        <f>(L491*Параметри!$K$32+M491*Параметри!$L$32+N491*Параметри!$M$32)/18</f>
        <v>68.455555555555563</v>
      </c>
      <c r="P491" s="41">
        <f>IF(H491=0,"",'Дані з ДІСО'!Y491/H491)</f>
        <v>0</v>
      </c>
      <c r="Q491" s="29">
        <f>IF(H491=0,"",(1+0.25*P491)*O491*Параметри!$K$51)</f>
        <v>14021.081328629956</v>
      </c>
      <c r="R491" s="29">
        <f>IF(H491=0,"",Q491*'Коефіцієнти АТО'!T491)</f>
        <v>238.35838258670927</v>
      </c>
      <c r="S491" s="29">
        <f>IF(H491=0,"",H491*(1+0.25*P491)*Параметри!$K$66*Параметри!$K$20/1000)</f>
        <v>0</v>
      </c>
      <c r="T491" s="29">
        <f>IF(H491=0,"",H491*(1+0.25*P491)*'Коефіцієнти АТО'!$S491*Параметри!$K$20/1000)</f>
        <v>2932.7275002967031</v>
      </c>
      <c r="U491" s="29">
        <f t="shared" si="66"/>
        <v>17192.16721151337</v>
      </c>
      <c r="V491" s="29">
        <f t="shared" si="67"/>
        <v>17192.16721151337</v>
      </c>
      <c r="W491" s="40">
        <f>ROUNDUP('Дані з ДІСО'!P491/Параметри!$K$24,0)</f>
        <v>0</v>
      </c>
      <c r="X491" s="40">
        <f>ROUNDUP('Дані з ДІСО'!Q491/Параметри!$K$24,0)</f>
        <v>0</v>
      </c>
      <c r="Y491" s="40">
        <f>ROUNDUP('Дані з ДІСО'!R491/Параметри!$K$24,0)</f>
        <v>0</v>
      </c>
      <c r="Z491" s="59">
        <f>(W491*Параметри!$K$33+X491*Параметри!$L$33+Y491*Параметри!$M$33)/18</f>
        <v>0</v>
      </c>
      <c r="AA491" s="41">
        <f>IF(J491=0,0,'Дані з ДІСО'!AA491/J491)</f>
        <v>0</v>
      </c>
      <c r="AB491" s="29">
        <f>(1+0.25*AA491)*Z491*Параметри!$K$51</f>
        <v>0</v>
      </c>
      <c r="AC491" s="29">
        <f>AB491*'Коефіцієнти АТО'!U491</f>
        <v>0</v>
      </c>
      <c r="AD491" s="29">
        <f>J491*(1+0.25*AA491)*Параметри!$K$66*Параметри!$K$20/1000</f>
        <v>0</v>
      </c>
      <c r="AE491" s="29">
        <f>(1+0.25*AA491)*J491*'Коефіцієнти АТО'!S491*Параметри!$K$20/1000</f>
        <v>0</v>
      </c>
      <c r="AF491" s="29">
        <f t="shared" si="63"/>
        <v>0</v>
      </c>
      <c r="AG491" s="29">
        <v>0</v>
      </c>
      <c r="AH491" s="40">
        <v>1</v>
      </c>
      <c r="AI491" s="40">
        <v>0</v>
      </c>
      <c r="AJ491" s="40">
        <f t="shared" si="64"/>
        <v>0</v>
      </c>
      <c r="AK491" s="29">
        <f>(AH491+AI491)*(1+0.25*AJ491)*Параметри!$K$53</f>
        <v>179.42927569600005</v>
      </c>
      <c r="AL491" s="29">
        <f>ROUNDUP(('Дані з ДІСО'!AU491+'Дані з ДІСО'!AW491)/Параметри!$K$28,0)</f>
        <v>0</v>
      </c>
      <c r="AM491" s="64">
        <f>AL491*Параметри!$M$35/18</f>
        <v>0</v>
      </c>
      <c r="AN491" s="29">
        <f>IF(AL491=0,0,'Дані з ДІСО'!AW491/SUM('Дані з ДІСО'!AU491,'Дані з ДІСО'!AW491))</f>
        <v>0</v>
      </c>
      <c r="AO491" s="29">
        <f>(1+0.25*AN491)*AM491*Параметри!$K$51</f>
        <v>0</v>
      </c>
      <c r="AP491" s="40">
        <f>ROUNDUP(('Дані з ДІСО'!AE491+'Дані не з ДІСО'!E491+'Дані не з ДІСО'!G491)/Параметри!$K$69,0)</f>
        <v>0</v>
      </c>
      <c r="AQ491" s="40">
        <f t="shared" si="68"/>
        <v>0</v>
      </c>
      <c r="AR491" s="40">
        <f>IF(AP491=0,0,('Дані з ДІСО'!AH491+'Дані не з ДІСО'!G491)/('Дані з ДІСО'!AE491+'Дані не з ДІСО'!E491+'Дані не з ДІСО'!G491))</f>
        <v>0</v>
      </c>
      <c r="AS491" s="29">
        <f>AQ491*(1+0.25*AR491)*Параметри!$K$51</f>
        <v>0</v>
      </c>
      <c r="AT491" s="40">
        <f>ROUNDUP('Дані з ДІСО'!AF491/Параметри!$K$70,0)</f>
        <v>0</v>
      </c>
      <c r="AU491" s="40">
        <f t="shared" si="69"/>
        <v>0</v>
      </c>
      <c r="AV491" s="40">
        <f>IF(AT491=0,0,'Дані з ДІСО'!AI491/'Дані з ДІСО'!AF491)</f>
        <v>0</v>
      </c>
      <c r="AW491" s="29">
        <f>AU491*(1+0.25*AV491)*Параметри!$K$51</f>
        <v>0</v>
      </c>
      <c r="AX491" s="40">
        <f>ROUNDUP('Дані з ДІСО'!AR491/Параметри!$K$29,0)</f>
        <v>0</v>
      </c>
      <c r="AY491" s="40">
        <f>ROUNDUP('Дані з ДІСО'!AS491/Параметри!$K$29,0)</f>
        <v>0</v>
      </c>
      <c r="AZ491" s="40">
        <f>ROUNDUP('Дані з ДІСО'!AT491/Параметри!$K$29,0)</f>
        <v>0</v>
      </c>
      <c r="BA491" s="64">
        <f>(AX491*Параметри!$K$32+AY491*Параметри!$L$32+AZ491*Параметри!$M$32)/18</f>
        <v>0</v>
      </c>
      <c r="BB491" s="29">
        <f>(BA491*Параметри!$K$51+SUM('Дані з ДІСО'!AR491:AT491)*Параметри!$K$48*Параметри!$K$20/1000)*Параметри!$K$74</f>
        <v>0</v>
      </c>
      <c r="BC491" s="40">
        <f>ROUNDUP(('Дані не з ДІСО'!I491+'Дані не з ДІСО'!K491)/Параметри!$K$26,0)</f>
        <v>0</v>
      </c>
      <c r="BD491" s="29">
        <f>BC491*Параметри!$M$36/18</f>
        <v>0</v>
      </c>
      <c r="BE491" s="40">
        <f>IF(BC491=0,0,'Дані не з ДІСО'!K491/('Дані не з ДІСО'!I491+'Дані не з ДІСО'!K491))</f>
        <v>0</v>
      </c>
      <c r="BF491" s="29">
        <f>(1+0.25*BE491)*BD491*Параметри!$K$51</f>
        <v>0</v>
      </c>
      <c r="BG491" s="40">
        <f>ROUNDUP('Дані не з ДІСО'!M491/Параметри!$K$27,0)</f>
        <v>0</v>
      </c>
      <c r="BH491" s="40">
        <f>BG491*Параметри!$M$37/18</f>
        <v>0</v>
      </c>
      <c r="BI491" s="29">
        <f>BH491*Параметри!$K$51</f>
        <v>0</v>
      </c>
      <c r="BJ491" s="29">
        <f>'Дані не з ДІСО'!N491*Параметри!$K$76</f>
        <v>0</v>
      </c>
      <c r="BK491" s="40">
        <f>ROUNDUP('Дані з ДІСО'!V491/Параметри!$K$25,0)</f>
        <v>0</v>
      </c>
      <c r="BL491" s="40">
        <f>ROUNDUP('Дані з ДІСО'!W491/Параметри!$K$25,0)</f>
        <v>0</v>
      </c>
      <c r="BM491" s="40">
        <f>ROUNDUP('Дані з ДІСО'!X491/Параметри!$K$25,0)</f>
        <v>0</v>
      </c>
      <c r="BN491" s="40">
        <f>(BK491*Параметри!$K$34+BL491*Параметри!$L$34+BM491*Параметри!$M$34)/18</f>
        <v>0</v>
      </c>
      <c r="BO491" s="40">
        <f>IF(K491=0,0,'Дані з ДІСО'!AC491/K491)</f>
        <v>0</v>
      </c>
      <c r="BP491" s="29">
        <f>(1+0.25*BO491)*BN491*Параметри!$K$51</f>
        <v>0</v>
      </c>
      <c r="BQ491" s="29">
        <f>BP491*'Коефіцієнти АТО'!U491</f>
        <v>0</v>
      </c>
      <c r="BR491" s="29">
        <f>K491*(1+0.25*BO491)*Параметри!$K$66*Параметри!$K$20/1000</f>
        <v>0</v>
      </c>
      <c r="BS491" s="29">
        <f>(1+0.25*BO491)*K491*'Коефіцієнти АТО'!S491*Параметри!$K$20/1000</f>
        <v>0</v>
      </c>
      <c r="BT491" s="29">
        <f t="shared" si="70"/>
        <v>0</v>
      </c>
      <c r="BU491" s="40">
        <f>ROUNDUP('Дані з ДІСО'!AG491/Параметри!$K$71,0)</f>
        <v>0</v>
      </c>
      <c r="BV491" s="40">
        <f t="shared" si="71"/>
        <v>0</v>
      </c>
      <c r="BW491" s="40">
        <f>IF('Дані з ДІСО'!AG491=0,0,'Дані з ДІСО'!AJ491/'Дані з ДІСО'!AG491)</f>
        <v>0</v>
      </c>
      <c r="BX491" s="29">
        <f>BV491*(1+0.25*BW491)*Параметри!$K$51</f>
        <v>0</v>
      </c>
      <c r="BY491" s="29">
        <f>ROUND(IF(Параметри!$K$77="No",CC491,CC491*Параметри!$K$78)+AG491,1)</f>
        <v>15634.4</v>
      </c>
      <c r="BZ491" s="29">
        <f>ROUND(IF(Параметри!$K$77="No",BF491,BF491*Параметри!$K$78),1)</f>
        <v>0</v>
      </c>
      <c r="CA491" s="29">
        <f>ROUND(IF(Параметри!$K$77="No",BI491,BI491*Параметри!$K$78),1)</f>
        <v>0</v>
      </c>
      <c r="CB491" s="29">
        <f>ROUND(IF(Параметри!$K$77="No",BJ491,BJ491*Параметри!$K$78),1)</f>
        <v>0</v>
      </c>
      <c r="CC491" s="29">
        <f t="shared" si="65"/>
        <v>17371.596487209368</v>
      </c>
    </row>
    <row r="492" spans="1:81">
      <c r="A492" s="9">
        <v>491</v>
      </c>
      <c r="B492" s="9" t="s">
        <v>3148</v>
      </c>
      <c r="C492" s="9" t="s">
        <v>3148</v>
      </c>
      <c r="D492" s="9" t="s">
        <v>3582</v>
      </c>
      <c r="E492" s="9" t="s">
        <v>24</v>
      </c>
      <c r="F492" s="9" t="s">
        <v>3617</v>
      </c>
      <c r="G492" s="9" t="s">
        <v>1035</v>
      </c>
      <c r="H492" s="29">
        <f>SUM('Дані з ДІСО'!J492:L492)</f>
        <v>2540</v>
      </c>
      <c r="I492" s="29">
        <f>SUM('Дані з ДІСО'!G492:I492)</f>
        <v>118</v>
      </c>
      <c r="J492" s="29">
        <f>SUM('Дані з ДІСО'!P492:R492)</f>
        <v>0</v>
      </c>
      <c r="K492" s="29">
        <f>SUM('Дані з ДІСО'!V492:X492)</f>
        <v>0</v>
      </c>
      <c r="L492" s="40">
        <f>ROUNDUP('Дані з ДІСО'!J492/'Коефіцієнти АТО'!$R492,0)</f>
        <v>66</v>
      </c>
      <c r="M492" s="40">
        <f>ROUNDUP('Дані з ДІСО'!K492/'Коефіцієнти АТО'!$R492,0)</f>
        <v>77</v>
      </c>
      <c r="N492" s="40">
        <f>ROUNDUP('Дані з ДІСО'!L492/'Коефіцієнти АТО'!$R492,0)</f>
        <v>12</v>
      </c>
      <c r="O492" s="59">
        <f>(L492*Параметри!$K$32+M492*Параметри!$L$32+N492*Параметри!$M$32)/18</f>
        <v>247.88333333333333</v>
      </c>
      <c r="P492" s="41">
        <f>IF(H492=0,"",'Дані з ДІСО'!Y492/H492)</f>
        <v>1</v>
      </c>
      <c r="Q492" s="29">
        <f>IF(H492=0,"",(1+0.25*P492)*O492*Параметри!$K$51)</f>
        <v>63464.395776065161</v>
      </c>
      <c r="R492" s="29">
        <f>IF(H492=0,"",Q492*'Коефіцієнти АТО'!T492)</f>
        <v>1078.8947281931078</v>
      </c>
      <c r="S492" s="29">
        <f>IF(H492=0,"",H492*(1+0.25*P492)*Параметри!$K$66*Параметри!$K$20/1000)</f>
        <v>0</v>
      </c>
      <c r="T492" s="29">
        <f>IF(H492=0,"",H492*(1+0.25*P492)*'Коефіцієнти АТО'!$S492*Параметри!$K$20/1000)</f>
        <v>14503.753603492261</v>
      </c>
      <c r="U492" s="29">
        <f t="shared" si="66"/>
        <v>79047.044107750538</v>
      </c>
      <c r="V492" s="29">
        <f t="shared" si="67"/>
        <v>79047.044107750538</v>
      </c>
      <c r="W492" s="40">
        <f>ROUNDUP('Дані з ДІСО'!P492/Параметри!$K$24,0)</f>
        <v>0</v>
      </c>
      <c r="X492" s="40">
        <f>ROUNDUP('Дані з ДІСО'!Q492/Параметри!$K$24,0)</f>
        <v>0</v>
      </c>
      <c r="Y492" s="40">
        <f>ROUNDUP('Дані з ДІСО'!R492/Параметри!$K$24,0)</f>
        <v>0</v>
      </c>
      <c r="Z492" s="59">
        <f>(W492*Параметри!$K$33+X492*Параметри!$L$33+Y492*Параметри!$M$33)/18</f>
        <v>0</v>
      </c>
      <c r="AA492" s="41">
        <f>IF(J492=0,0,'Дані з ДІСО'!AA492/J492)</f>
        <v>0</v>
      </c>
      <c r="AB492" s="29">
        <f>(1+0.25*AA492)*Z492*Параметри!$K$51</f>
        <v>0</v>
      </c>
      <c r="AC492" s="29">
        <f>AB492*'Коефіцієнти АТО'!U492</f>
        <v>0</v>
      </c>
      <c r="AD492" s="29">
        <f>J492*(1+0.25*AA492)*Параметри!$K$66*Параметри!$K$20/1000</f>
        <v>0</v>
      </c>
      <c r="AE492" s="29">
        <f>(1+0.25*AA492)*J492*'Коефіцієнти АТО'!S492*Параметри!$K$20/1000</f>
        <v>0</v>
      </c>
      <c r="AF492" s="29">
        <f t="shared" si="63"/>
        <v>0</v>
      </c>
      <c r="AG492" s="29">
        <v>0</v>
      </c>
      <c r="AH492" s="40">
        <v>0</v>
      </c>
      <c r="AI492" s="40">
        <v>24</v>
      </c>
      <c r="AJ492" s="40">
        <f t="shared" si="64"/>
        <v>1</v>
      </c>
      <c r="AK492" s="29">
        <f>(AH492+AI492)*(1+0.25*AJ492)*Параметри!$K$53</f>
        <v>5382.8782708800018</v>
      </c>
      <c r="AL492" s="29">
        <f>ROUNDUP(('Дані з ДІСО'!AU492+'Дані з ДІСО'!AW492)/Параметри!$K$28,0)</f>
        <v>0</v>
      </c>
      <c r="AM492" s="64">
        <f>AL492*Параметри!$M$35/18</f>
        <v>0</v>
      </c>
      <c r="AN492" s="29">
        <f>IF(AL492=0,0,'Дані з ДІСО'!AW492/SUM('Дані з ДІСО'!AU492,'Дані з ДІСО'!AW492))</f>
        <v>0</v>
      </c>
      <c r="AO492" s="29">
        <f>(1+0.25*AN492)*AM492*Параметри!$K$51</f>
        <v>0</v>
      </c>
      <c r="AP492" s="40">
        <f>ROUNDUP(('Дані з ДІСО'!AE492+'Дані не з ДІСО'!E492+'Дані не з ДІСО'!G492)/Параметри!$K$69,0)</f>
        <v>0</v>
      </c>
      <c r="AQ492" s="40">
        <f t="shared" si="68"/>
        <v>0</v>
      </c>
      <c r="AR492" s="40">
        <f>IF(AP492=0,0,('Дані з ДІСО'!AH492+'Дані не з ДІСО'!G492)/('Дані з ДІСО'!AE492+'Дані не з ДІСО'!E492+'Дані не з ДІСО'!G492))</f>
        <v>0</v>
      </c>
      <c r="AS492" s="29">
        <f>AQ492*(1+0.25*AR492)*Параметри!$K$51</f>
        <v>0</v>
      </c>
      <c r="AT492" s="40">
        <f>ROUNDUP('Дані з ДІСО'!AF492/Параметри!$K$70,0)</f>
        <v>0</v>
      </c>
      <c r="AU492" s="40">
        <f t="shared" si="69"/>
        <v>0</v>
      </c>
      <c r="AV492" s="40">
        <f>IF(AT492=0,0,'Дані з ДІСО'!AI492/'Дані з ДІСО'!AF492)</f>
        <v>0</v>
      </c>
      <c r="AW492" s="29">
        <f>AU492*(1+0.25*AV492)*Параметри!$K$51</f>
        <v>0</v>
      </c>
      <c r="AX492" s="40">
        <f>ROUNDUP('Дані з ДІСО'!AR492/Параметри!$K$29,0)</f>
        <v>0</v>
      </c>
      <c r="AY492" s="40">
        <f>ROUNDUP('Дані з ДІСО'!AS492/Параметри!$K$29,0)</f>
        <v>0</v>
      </c>
      <c r="AZ492" s="40">
        <f>ROUNDUP('Дані з ДІСО'!AT492/Параметри!$K$29,0)</f>
        <v>0</v>
      </c>
      <c r="BA492" s="64">
        <f>(AX492*Параметри!$K$32+AY492*Параметри!$L$32+AZ492*Параметри!$M$32)/18</f>
        <v>0</v>
      </c>
      <c r="BB492" s="29">
        <f>(BA492*Параметри!$K$51+SUM('Дані з ДІСО'!AR492:AT492)*Параметри!$K$48*Параметри!$K$20/1000)*Параметри!$K$74</f>
        <v>0</v>
      </c>
      <c r="BC492" s="40">
        <f>ROUNDUP(('Дані не з ДІСО'!I492+'Дані не з ДІСО'!K492)/Параметри!$K$26,0)</f>
        <v>0</v>
      </c>
      <c r="BD492" s="29">
        <f>BC492*Параметри!$M$36/18</f>
        <v>0</v>
      </c>
      <c r="BE492" s="40">
        <f>IF(BC492=0,0,'Дані не з ДІСО'!K492/('Дані не з ДІСО'!I492+'Дані не з ДІСО'!K492))</f>
        <v>0</v>
      </c>
      <c r="BF492" s="29">
        <f>(1+0.25*BE492)*BD492*Параметри!$K$51</f>
        <v>0</v>
      </c>
      <c r="BG492" s="40">
        <f>ROUNDUP('Дані не з ДІСО'!M492/Параметри!$K$27,0)</f>
        <v>0</v>
      </c>
      <c r="BH492" s="40">
        <f>BG492*Параметри!$M$37/18</f>
        <v>0</v>
      </c>
      <c r="BI492" s="29">
        <f>BH492*Параметри!$K$51</f>
        <v>0</v>
      </c>
      <c r="BJ492" s="29">
        <f>'Дані не з ДІСО'!N492*Параметри!$K$76</f>
        <v>0</v>
      </c>
      <c r="BK492" s="40">
        <f>ROUNDUP('Дані з ДІСО'!V492/Параметри!$K$25,0)</f>
        <v>0</v>
      </c>
      <c r="BL492" s="40">
        <f>ROUNDUP('Дані з ДІСО'!W492/Параметри!$K$25,0)</f>
        <v>0</v>
      </c>
      <c r="BM492" s="40">
        <f>ROUNDUP('Дані з ДІСО'!X492/Параметри!$K$25,0)</f>
        <v>0</v>
      </c>
      <c r="BN492" s="40">
        <f>(BK492*Параметри!$K$34+BL492*Параметри!$L$34+BM492*Параметри!$M$34)/18</f>
        <v>0</v>
      </c>
      <c r="BO492" s="40">
        <f>IF(K492=0,0,'Дані з ДІСО'!AC492/K492)</f>
        <v>0</v>
      </c>
      <c r="BP492" s="29">
        <f>(1+0.25*BO492)*BN492*Параметри!$K$51</f>
        <v>0</v>
      </c>
      <c r="BQ492" s="29">
        <f>BP492*'Коефіцієнти АТО'!U492</f>
        <v>0</v>
      </c>
      <c r="BR492" s="29">
        <f>K492*(1+0.25*BO492)*Параметри!$K$66*Параметри!$K$20/1000</f>
        <v>0</v>
      </c>
      <c r="BS492" s="29">
        <f>(1+0.25*BO492)*K492*'Коефіцієнти АТО'!S492*Параметри!$K$20/1000</f>
        <v>0</v>
      </c>
      <c r="BT492" s="29">
        <f t="shared" si="70"/>
        <v>0</v>
      </c>
      <c r="BU492" s="40">
        <f>ROUNDUP('Дані з ДІСО'!AG492/Параметри!$K$71,0)</f>
        <v>0</v>
      </c>
      <c r="BV492" s="40">
        <f t="shared" si="71"/>
        <v>0</v>
      </c>
      <c r="BW492" s="40">
        <f>IF('Дані з ДІСО'!AG492=0,0,'Дані з ДІСО'!AJ492/'Дані з ДІСО'!AG492)</f>
        <v>0</v>
      </c>
      <c r="BX492" s="29">
        <f>BV492*(1+0.25*BW492)*Параметри!$K$51</f>
        <v>0</v>
      </c>
      <c r="BY492" s="29">
        <f>ROUND(IF(Параметри!$K$77="No",CC492,CC492*Параметри!$K$78)+AG492,1)</f>
        <v>75986.899999999994</v>
      </c>
      <c r="BZ492" s="29">
        <f>ROUND(IF(Параметри!$K$77="No",BF492,BF492*Параметри!$K$78),1)</f>
        <v>0</v>
      </c>
      <c r="CA492" s="29">
        <f>ROUND(IF(Параметри!$K$77="No",BI492,BI492*Параметри!$K$78),1)</f>
        <v>0</v>
      </c>
      <c r="CB492" s="29">
        <f>ROUND(IF(Параметри!$K$77="No",BJ492,BJ492*Параметри!$K$78),1)</f>
        <v>0</v>
      </c>
      <c r="CC492" s="29">
        <f t="shared" si="65"/>
        <v>84429.922378630537</v>
      </c>
    </row>
    <row r="493" spans="1:81">
      <c r="A493" s="9">
        <v>492</v>
      </c>
      <c r="B493" s="9" t="s">
        <v>3148</v>
      </c>
      <c r="C493" s="9" t="s">
        <v>3148</v>
      </c>
      <c r="D493" s="9" t="s">
        <v>3582</v>
      </c>
      <c r="E493" s="9" t="s">
        <v>24</v>
      </c>
      <c r="F493" s="9" t="s">
        <v>3618</v>
      </c>
      <c r="G493" s="9" t="s">
        <v>1037</v>
      </c>
      <c r="H493" s="29">
        <f>SUM('Дані з ДІСО'!J493:L493)</f>
        <v>519</v>
      </c>
      <c r="I493" s="29">
        <f>SUM('Дані з ДІСО'!G493:I493)</f>
        <v>32</v>
      </c>
      <c r="J493" s="29">
        <f>SUM('Дані з ДІСО'!P493:R493)</f>
        <v>0</v>
      </c>
      <c r="K493" s="29">
        <f>SUM('Дані з ДІСО'!V493:X493)</f>
        <v>0</v>
      </c>
      <c r="L493" s="40">
        <f>ROUNDUP('Дані з ДІСО'!J493/'Коефіцієнти АТО'!$R493,0)</f>
        <v>15</v>
      </c>
      <c r="M493" s="40">
        <f>ROUNDUP('Дані з ДІСО'!K493/'Коефіцієнти АТО'!$R493,0)</f>
        <v>21</v>
      </c>
      <c r="N493" s="40">
        <f>ROUNDUP('Дані з ДІСО'!L493/'Коефіцієнти АТО'!$R493,0)</f>
        <v>3</v>
      </c>
      <c r="O493" s="59">
        <f>(L493*Параметри!$K$32+M493*Параметри!$L$32+N493*Параметри!$M$32)/18</f>
        <v>63.233333333333334</v>
      </c>
      <c r="P493" s="41">
        <f>IF(H493=0,"",'Дані з ДІСО'!Y493/H493)</f>
        <v>0</v>
      </c>
      <c r="Q493" s="29">
        <f>IF(H493=0,"",(1+0.25*P493)*O493*Параметри!$K$51)</f>
        <v>12951.464671519734</v>
      </c>
      <c r="R493" s="29">
        <f>IF(H493=0,"",Q493*'Коефіцієнти АТО'!T493)</f>
        <v>220.17489941583548</v>
      </c>
      <c r="S493" s="29">
        <f>IF(H493=0,"",H493*(1+0.25*P493)*Параметри!$K$66*Параметри!$K$20/1000)</f>
        <v>0</v>
      </c>
      <c r="T493" s="29">
        <f>IF(H493=0,"",H493*(1+0.25*P493)*'Коефіцієнти АТО'!$S493*Параметри!$K$20/1000)</f>
        <v>2617.8133226460741</v>
      </c>
      <c r="U493" s="29">
        <f t="shared" si="66"/>
        <v>15789.452893581643</v>
      </c>
      <c r="V493" s="29">
        <f t="shared" si="67"/>
        <v>15789.452893581643</v>
      </c>
      <c r="W493" s="40">
        <f>ROUNDUP('Дані з ДІСО'!P493/Параметри!$K$24,0)</f>
        <v>0</v>
      </c>
      <c r="X493" s="40">
        <f>ROUNDUP('Дані з ДІСО'!Q493/Параметри!$K$24,0)</f>
        <v>0</v>
      </c>
      <c r="Y493" s="40">
        <f>ROUNDUP('Дані з ДІСО'!R493/Параметри!$K$24,0)</f>
        <v>0</v>
      </c>
      <c r="Z493" s="59">
        <f>(W493*Параметри!$K$33+X493*Параметри!$L$33+Y493*Параметри!$M$33)/18</f>
        <v>0</v>
      </c>
      <c r="AA493" s="41">
        <f>IF(J493=0,0,'Дані з ДІСО'!AA493/J493)</f>
        <v>0</v>
      </c>
      <c r="AB493" s="29">
        <f>(1+0.25*AA493)*Z493*Параметри!$K$51</f>
        <v>0</v>
      </c>
      <c r="AC493" s="29">
        <f>AB493*'Коефіцієнти АТО'!U493</f>
        <v>0</v>
      </c>
      <c r="AD493" s="29">
        <f>J493*(1+0.25*AA493)*Параметри!$K$66*Параметри!$K$20/1000</f>
        <v>0</v>
      </c>
      <c r="AE493" s="29">
        <f>(1+0.25*AA493)*J493*'Коефіцієнти АТО'!S493*Параметри!$K$20/1000</f>
        <v>0</v>
      </c>
      <c r="AF493" s="29">
        <f t="shared" si="63"/>
        <v>0</v>
      </c>
      <c r="AG493" s="29">
        <v>0</v>
      </c>
      <c r="AH493" s="40">
        <v>4</v>
      </c>
      <c r="AI493" s="40">
        <v>0</v>
      </c>
      <c r="AJ493" s="40">
        <f t="shared" si="64"/>
        <v>0</v>
      </c>
      <c r="AK493" s="29">
        <f>(AH493+AI493)*(1+0.25*AJ493)*Параметри!$K$53</f>
        <v>717.71710278400019</v>
      </c>
      <c r="AL493" s="29">
        <f>ROUNDUP(('Дані з ДІСО'!AU493+'Дані з ДІСО'!AW493)/Параметри!$K$28,0)</f>
        <v>0</v>
      </c>
      <c r="AM493" s="64">
        <f>AL493*Параметри!$M$35/18</f>
        <v>0</v>
      </c>
      <c r="AN493" s="29">
        <f>IF(AL493=0,0,'Дані з ДІСО'!AW493/SUM('Дані з ДІСО'!AU493,'Дані з ДІСО'!AW493))</f>
        <v>0</v>
      </c>
      <c r="AO493" s="29">
        <f>(1+0.25*AN493)*AM493*Параметри!$K$51</f>
        <v>0</v>
      </c>
      <c r="AP493" s="40">
        <f>ROUNDUP(('Дані з ДІСО'!AE493+'Дані не з ДІСО'!E493+'Дані не з ДІСО'!G493)/Параметри!$K$69,0)</f>
        <v>0</v>
      </c>
      <c r="AQ493" s="40">
        <f t="shared" si="68"/>
        <v>0</v>
      </c>
      <c r="AR493" s="40">
        <f>IF(AP493=0,0,('Дані з ДІСО'!AH493+'Дані не з ДІСО'!G493)/('Дані з ДІСО'!AE493+'Дані не з ДІСО'!E493+'Дані не з ДІСО'!G493))</f>
        <v>0</v>
      </c>
      <c r="AS493" s="29">
        <f>AQ493*(1+0.25*AR493)*Параметри!$K$51</f>
        <v>0</v>
      </c>
      <c r="AT493" s="40">
        <f>ROUNDUP('Дані з ДІСО'!AF493/Параметри!$K$70,0)</f>
        <v>0</v>
      </c>
      <c r="AU493" s="40">
        <f t="shared" si="69"/>
        <v>0</v>
      </c>
      <c r="AV493" s="40">
        <f>IF(AT493=0,0,'Дані з ДІСО'!AI493/'Дані з ДІСО'!AF493)</f>
        <v>0</v>
      </c>
      <c r="AW493" s="29">
        <f>AU493*(1+0.25*AV493)*Параметри!$K$51</f>
        <v>0</v>
      </c>
      <c r="AX493" s="40">
        <f>ROUNDUP('Дані з ДІСО'!AR493/Параметри!$K$29,0)</f>
        <v>0</v>
      </c>
      <c r="AY493" s="40">
        <f>ROUNDUP('Дані з ДІСО'!AS493/Параметри!$K$29,0)</f>
        <v>0</v>
      </c>
      <c r="AZ493" s="40">
        <f>ROUNDUP('Дані з ДІСО'!AT493/Параметри!$K$29,0)</f>
        <v>0</v>
      </c>
      <c r="BA493" s="64">
        <f>(AX493*Параметри!$K$32+AY493*Параметри!$L$32+AZ493*Параметри!$M$32)/18</f>
        <v>0</v>
      </c>
      <c r="BB493" s="29">
        <f>(BA493*Параметри!$K$51+SUM('Дані з ДІСО'!AR493:AT493)*Параметри!$K$48*Параметри!$K$20/1000)*Параметри!$K$74</f>
        <v>0</v>
      </c>
      <c r="BC493" s="40">
        <f>ROUNDUP(('Дані не з ДІСО'!I493+'Дані не з ДІСО'!K493)/Параметри!$K$26,0)</f>
        <v>0</v>
      </c>
      <c r="BD493" s="29">
        <f>BC493*Параметри!$M$36/18</f>
        <v>0</v>
      </c>
      <c r="BE493" s="40">
        <f>IF(BC493=0,0,'Дані не з ДІСО'!K493/('Дані не з ДІСО'!I493+'Дані не з ДІСО'!K493))</f>
        <v>0</v>
      </c>
      <c r="BF493" s="29">
        <f>(1+0.25*BE493)*BD493*Параметри!$K$51</f>
        <v>0</v>
      </c>
      <c r="BG493" s="40">
        <f>ROUNDUP('Дані не з ДІСО'!M493/Параметри!$K$27,0)</f>
        <v>0</v>
      </c>
      <c r="BH493" s="40">
        <f>BG493*Параметри!$M$37/18</f>
        <v>0</v>
      </c>
      <c r="BI493" s="29">
        <f>BH493*Параметри!$K$51</f>
        <v>0</v>
      </c>
      <c r="BJ493" s="29">
        <f>'Дані не з ДІСО'!N493*Параметри!$K$76</f>
        <v>0</v>
      </c>
      <c r="BK493" s="40">
        <f>ROUNDUP('Дані з ДІСО'!V493/Параметри!$K$25,0)</f>
        <v>0</v>
      </c>
      <c r="BL493" s="40">
        <f>ROUNDUP('Дані з ДІСО'!W493/Параметри!$K$25,0)</f>
        <v>0</v>
      </c>
      <c r="BM493" s="40">
        <f>ROUNDUP('Дані з ДІСО'!X493/Параметри!$K$25,0)</f>
        <v>0</v>
      </c>
      <c r="BN493" s="40">
        <f>(BK493*Параметри!$K$34+BL493*Параметри!$L$34+BM493*Параметри!$M$34)/18</f>
        <v>0</v>
      </c>
      <c r="BO493" s="40">
        <f>IF(K493=0,0,'Дані з ДІСО'!AC493/K493)</f>
        <v>0</v>
      </c>
      <c r="BP493" s="29">
        <f>(1+0.25*BO493)*BN493*Параметри!$K$51</f>
        <v>0</v>
      </c>
      <c r="BQ493" s="29">
        <f>BP493*'Коефіцієнти АТО'!U493</f>
        <v>0</v>
      </c>
      <c r="BR493" s="29">
        <f>K493*(1+0.25*BO493)*Параметри!$K$66*Параметри!$K$20/1000</f>
        <v>0</v>
      </c>
      <c r="BS493" s="29">
        <f>(1+0.25*BO493)*K493*'Коефіцієнти АТО'!S493*Параметри!$K$20/1000</f>
        <v>0</v>
      </c>
      <c r="BT493" s="29">
        <f t="shared" si="70"/>
        <v>0</v>
      </c>
      <c r="BU493" s="40">
        <f>ROUNDUP('Дані з ДІСО'!AG493/Параметри!$K$71,0)</f>
        <v>0</v>
      </c>
      <c r="BV493" s="40">
        <f t="shared" si="71"/>
        <v>0</v>
      </c>
      <c r="BW493" s="40">
        <f>IF('Дані з ДІСО'!AG493=0,0,'Дані з ДІСО'!AJ493/'Дані з ДІСО'!AG493)</f>
        <v>0</v>
      </c>
      <c r="BX493" s="29">
        <f>BV493*(1+0.25*BW493)*Параметри!$K$51</f>
        <v>0</v>
      </c>
      <c r="BY493" s="29">
        <f>ROUND(IF(Параметри!$K$77="No",CC493,CC493*Параметри!$K$78)+AG493,1)</f>
        <v>14856.5</v>
      </c>
      <c r="BZ493" s="29">
        <f>ROUND(IF(Параметри!$K$77="No",BF493,BF493*Параметри!$K$78),1)</f>
        <v>0</v>
      </c>
      <c r="CA493" s="29">
        <f>ROUND(IF(Параметри!$K$77="No",BI493,BI493*Параметри!$K$78),1)</f>
        <v>0</v>
      </c>
      <c r="CB493" s="29">
        <f>ROUND(IF(Параметри!$K$77="No",BJ493,BJ493*Параметри!$K$78),1)</f>
        <v>0</v>
      </c>
      <c r="CC493" s="29">
        <f t="shared" si="65"/>
        <v>16507.169996365643</v>
      </c>
    </row>
    <row r="494" spans="1:81">
      <c r="A494" s="9">
        <v>493</v>
      </c>
      <c r="B494" s="9" t="s">
        <v>3151</v>
      </c>
      <c r="C494" s="9" t="s">
        <v>3151</v>
      </c>
      <c r="D494" s="9" t="s">
        <v>3582</v>
      </c>
      <c r="E494" s="9" t="s">
        <v>29</v>
      </c>
      <c r="F494" s="9" t="s">
        <v>3619</v>
      </c>
      <c r="G494" s="9" t="s">
        <v>1039</v>
      </c>
      <c r="H494" s="29">
        <f>SUM('Дані з ДІСО'!J494:L494)</f>
        <v>3615</v>
      </c>
      <c r="I494" s="29">
        <f>SUM('Дані з ДІСО'!G494:I494)</f>
        <v>158</v>
      </c>
      <c r="J494" s="29">
        <f>SUM('Дані з ДІСО'!P494:R494)</f>
        <v>0</v>
      </c>
      <c r="K494" s="29">
        <f>SUM('Дані з ДІСО'!V494:X494)</f>
        <v>0</v>
      </c>
      <c r="L494" s="40">
        <f>ROUNDUP('Дані з ДІСО'!J494/'Коефіцієнти АТО'!$R494,0)</f>
        <v>80</v>
      </c>
      <c r="M494" s="40">
        <f>ROUNDUP('Дані з ДІСО'!K494/'Коефіцієнти АТО'!$R494,0)</f>
        <v>102</v>
      </c>
      <c r="N494" s="40">
        <f>ROUNDUP('Дані з ДІСО'!L494/'Коефіцієнти АТО'!$R494,0)</f>
        <v>20</v>
      </c>
      <c r="O494" s="59">
        <f>(L494*Параметри!$K$32+M494*Параметри!$L$32+N494*Параметри!$M$32)/18</f>
        <v>326.96666666666664</v>
      </c>
      <c r="P494" s="41">
        <f>IF(H494=0,"",'Дані з ДІСО'!Y494/H494)</f>
        <v>0.22627939142461964</v>
      </c>
      <c r="Q494" s="29">
        <f>IF(H494=0,"",(1+0.25*P494)*O494*Параметри!$K$51)</f>
        <v>70757.829365860205</v>
      </c>
      <c r="R494" s="29">
        <f>IF(H494=0,"",Q494*'Коефіцієнти АТО'!T494)</f>
        <v>1202.8830992196235</v>
      </c>
      <c r="S494" s="29">
        <f>IF(H494=0,"",H494*(1+0.25*P494)*Параметри!$K$66*Параметри!$K$20/1000)</f>
        <v>0</v>
      </c>
      <c r="T494" s="29">
        <f>IF(H494=0,"",H494*(1+0.25*P494)*'Коефіцієнти АТО'!$S494*Параметри!$K$20/1000)</f>
        <v>17447.901382216911</v>
      </c>
      <c r="U494" s="29">
        <f t="shared" si="66"/>
        <v>89408.613847296729</v>
      </c>
      <c r="V494" s="29">
        <f t="shared" si="67"/>
        <v>89408.613847296729</v>
      </c>
      <c r="W494" s="40">
        <f>ROUNDUP('Дані з ДІСО'!P494/Параметри!$K$24,0)</f>
        <v>0</v>
      </c>
      <c r="X494" s="40">
        <f>ROUNDUP('Дані з ДІСО'!Q494/Параметри!$K$24,0)</f>
        <v>0</v>
      </c>
      <c r="Y494" s="40">
        <f>ROUNDUP('Дані з ДІСО'!R494/Параметри!$K$24,0)</f>
        <v>0</v>
      </c>
      <c r="Z494" s="59">
        <f>(W494*Параметри!$K$33+X494*Параметри!$L$33+Y494*Параметри!$M$33)/18</f>
        <v>0</v>
      </c>
      <c r="AA494" s="41">
        <f>IF(J494=0,0,'Дані з ДІСО'!AA494/J494)</f>
        <v>0</v>
      </c>
      <c r="AB494" s="29">
        <f>(1+0.25*AA494)*Z494*Параметри!$K$51</f>
        <v>0</v>
      </c>
      <c r="AC494" s="29">
        <f>AB494*'Коефіцієнти АТО'!U494</f>
        <v>0</v>
      </c>
      <c r="AD494" s="29">
        <f>J494*(1+0.25*AA494)*Параметри!$K$66*Параметри!$K$20/1000</f>
        <v>0</v>
      </c>
      <c r="AE494" s="29">
        <f>(1+0.25*AA494)*J494*'Коефіцієнти АТО'!S494*Параметри!$K$20/1000</f>
        <v>0</v>
      </c>
      <c r="AF494" s="29">
        <f t="shared" si="63"/>
        <v>0</v>
      </c>
      <c r="AG494" s="29">
        <v>0</v>
      </c>
      <c r="AH494" s="40">
        <v>34</v>
      </c>
      <c r="AI494" s="40">
        <v>12</v>
      </c>
      <c r="AJ494" s="40">
        <f t="shared" si="64"/>
        <v>0.2608695652173913</v>
      </c>
      <c r="AK494" s="29">
        <f>(AH494+AI494)*(1+0.25*AJ494)*Параметри!$K$53</f>
        <v>8792.0345091040017</v>
      </c>
      <c r="AL494" s="29">
        <f>ROUNDUP(('Дані з ДІСО'!AU494+'Дані з ДІСО'!AW494)/Параметри!$K$28,0)</f>
        <v>3</v>
      </c>
      <c r="AM494" s="64">
        <f>AL494*Параметри!$M$35/18</f>
        <v>3.8333333333333335</v>
      </c>
      <c r="AN494" s="29">
        <f>IF(AL494=0,0,'Дані з ДІСО'!AW494/SUM('Дані з ДІСО'!AU494,'Дані з ДІСО'!AW494))</f>
        <v>0</v>
      </c>
      <c r="AO494" s="29">
        <f>(1+0.25*AN494)*AM494*Параметри!$K$51</f>
        <v>785.14414192133336</v>
      </c>
      <c r="AP494" s="40">
        <f>ROUNDUP(('Дані з ДІСО'!AE494+'Дані не з ДІСО'!E494+'Дані не з ДІСО'!G494)/Параметри!$K$69,0)</f>
        <v>0</v>
      </c>
      <c r="AQ494" s="40">
        <f t="shared" si="68"/>
        <v>0</v>
      </c>
      <c r="AR494" s="40">
        <f>IF(AP494=0,0,('Дані з ДІСО'!AH494+'Дані не з ДІСО'!G494)/('Дані з ДІСО'!AE494+'Дані не з ДІСО'!E494+'Дані не з ДІСО'!G494))</f>
        <v>0</v>
      </c>
      <c r="AS494" s="29">
        <f>AQ494*(1+0.25*AR494)*Параметри!$K$51</f>
        <v>0</v>
      </c>
      <c r="AT494" s="40">
        <f>ROUNDUP('Дані з ДІСО'!AF494/Параметри!$K$70,0)</f>
        <v>0</v>
      </c>
      <c r="AU494" s="40">
        <f t="shared" si="69"/>
        <v>0</v>
      </c>
      <c r="AV494" s="40">
        <f>IF(AT494=0,0,'Дані з ДІСО'!AI494/'Дані з ДІСО'!AF494)</f>
        <v>0</v>
      </c>
      <c r="AW494" s="29">
        <f>AU494*(1+0.25*AV494)*Параметри!$K$51</f>
        <v>0</v>
      </c>
      <c r="AX494" s="40">
        <f>ROUNDUP('Дані з ДІСО'!AR494/Параметри!$K$29,0)</f>
        <v>0</v>
      </c>
      <c r="AY494" s="40">
        <f>ROUNDUP('Дані з ДІСО'!AS494/Параметри!$K$29,0)</f>
        <v>0</v>
      </c>
      <c r="AZ494" s="40">
        <f>ROUNDUP('Дані з ДІСО'!AT494/Параметри!$K$29,0)</f>
        <v>0</v>
      </c>
      <c r="BA494" s="64">
        <f>(AX494*Параметри!$K$32+AY494*Параметри!$L$32+AZ494*Параметри!$M$32)/18</f>
        <v>0</v>
      </c>
      <c r="BB494" s="29">
        <f>(BA494*Параметри!$K$51+SUM('Дані з ДІСО'!AR494:AT494)*Параметри!$K$48*Параметри!$K$20/1000)*Параметри!$K$74</f>
        <v>0</v>
      </c>
      <c r="BC494" s="40">
        <f>ROUNDUP(('Дані не з ДІСО'!I494+'Дані не з ДІСО'!K494)/Параметри!$K$26,0)</f>
        <v>0</v>
      </c>
      <c r="BD494" s="29">
        <f>BC494*Параметри!$M$36/18</f>
        <v>0</v>
      </c>
      <c r="BE494" s="40">
        <f>IF(BC494=0,0,'Дані не з ДІСО'!K494/('Дані не з ДІСО'!I494+'Дані не з ДІСО'!K494))</f>
        <v>0</v>
      </c>
      <c r="BF494" s="29">
        <f>(1+0.25*BE494)*BD494*Параметри!$K$51</f>
        <v>0</v>
      </c>
      <c r="BG494" s="40">
        <f>ROUNDUP('Дані не з ДІСО'!M494/Параметри!$K$27,0)</f>
        <v>0</v>
      </c>
      <c r="BH494" s="40">
        <f>BG494*Параметри!$M$37/18</f>
        <v>0</v>
      </c>
      <c r="BI494" s="29">
        <f>BH494*Параметри!$K$51</f>
        <v>0</v>
      </c>
      <c r="BJ494" s="29">
        <f>'Дані не з ДІСО'!N494*Параметри!$K$76</f>
        <v>0</v>
      </c>
      <c r="BK494" s="40">
        <f>ROUNDUP('Дані з ДІСО'!V494/Параметри!$K$25,0)</f>
        <v>0</v>
      </c>
      <c r="BL494" s="40">
        <f>ROUNDUP('Дані з ДІСО'!W494/Параметри!$K$25,0)</f>
        <v>0</v>
      </c>
      <c r="BM494" s="40">
        <f>ROUNDUP('Дані з ДІСО'!X494/Параметри!$K$25,0)</f>
        <v>0</v>
      </c>
      <c r="BN494" s="40">
        <f>(BK494*Параметри!$K$34+BL494*Параметри!$L$34+BM494*Параметри!$M$34)/18</f>
        <v>0</v>
      </c>
      <c r="BO494" s="40">
        <f>IF(K494=0,0,'Дані з ДІСО'!AC494/K494)</f>
        <v>0</v>
      </c>
      <c r="BP494" s="29">
        <f>(1+0.25*BO494)*BN494*Параметри!$K$51</f>
        <v>0</v>
      </c>
      <c r="BQ494" s="29">
        <f>BP494*'Коефіцієнти АТО'!U494</f>
        <v>0</v>
      </c>
      <c r="BR494" s="29">
        <f>K494*(1+0.25*BO494)*Параметри!$K$66*Параметри!$K$20/1000</f>
        <v>0</v>
      </c>
      <c r="BS494" s="29">
        <f>(1+0.25*BO494)*K494*'Коефіцієнти АТО'!S494*Параметри!$K$20/1000</f>
        <v>0</v>
      </c>
      <c r="BT494" s="29">
        <f t="shared" si="70"/>
        <v>0</v>
      </c>
      <c r="BU494" s="40">
        <f>ROUNDUP('Дані з ДІСО'!AG494/Параметри!$K$71,0)</f>
        <v>0</v>
      </c>
      <c r="BV494" s="40">
        <f t="shared" si="71"/>
        <v>0</v>
      </c>
      <c r="BW494" s="40">
        <f>IF('Дані з ДІСО'!AG494=0,0,'Дані з ДІСО'!AJ494/'Дані з ДІСО'!AG494)</f>
        <v>0</v>
      </c>
      <c r="BX494" s="29">
        <f>BV494*(1+0.25*BW494)*Параметри!$K$51</f>
        <v>0</v>
      </c>
      <c r="BY494" s="29">
        <f>ROUND(IF(Параметри!$K$77="No",CC494,CC494*Параметри!$K$78)+AG494,1)</f>
        <v>89087.2</v>
      </c>
      <c r="BZ494" s="29">
        <f>ROUND(IF(Параметри!$K$77="No",BF494,BF494*Параметри!$K$78),1)</f>
        <v>0</v>
      </c>
      <c r="CA494" s="29">
        <f>ROUND(IF(Параметри!$K$77="No",BI494,BI494*Параметри!$K$78),1)</f>
        <v>0</v>
      </c>
      <c r="CB494" s="29">
        <f>ROUND(IF(Параметри!$K$77="No",BJ494,BJ494*Параметри!$K$78),1)</f>
        <v>0</v>
      </c>
      <c r="CC494" s="29">
        <f t="shared" si="65"/>
        <v>98985.792498322073</v>
      </c>
    </row>
    <row r="495" spans="1:81">
      <c r="A495" s="9">
        <v>494</v>
      </c>
      <c r="B495" s="9" t="s">
        <v>3176</v>
      </c>
      <c r="C495" s="9" t="s">
        <v>3146</v>
      </c>
      <c r="D495" s="9" t="s">
        <v>3582</v>
      </c>
      <c r="E495" s="9" t="s">
        <v>78</v>
      </c>
      <c r="F495" s="9" t="s">
        <v>3620</v>
      </c>
      <c r="G495" s="9" t="s">
        <v>1041</v>
      </c>
      <c r="H495" s="29">
        <f>SUM('Дані з ДІСО'!J495:L495)</f>
        <v>2380</v>
      </c>
      <c r="I495" s="29">
        <f>SUM('Дані з ДІСО'!G495:I495)</f>
        <v>110</v>
      </c>
      <c r="J495" s="29">
        <f>SUM('Дані з ДІСО'!P495:R495)</f>
        <v>0</v>
      </c>
      <c r="K495" s="29">
        <f>SUM('Дані з ДІСО'!V495:X495)</f>
        <v>0</v>
      </c>
      <c r="L495" s="40">
        <f>ROUNDUP('Дані з ДІСО'!J495/'Коефіцієнти АТО'!$R495,0)</f>
        <v>47</v>
      </c>
      <c r="M495" s="40">
        <f>ROUNDUP('Дані з ДІСО'!K495/'Коефіцієнти АТО'!$R495,0)</f>
        <v>59</v>
      </c>
      <c r="N495" s="40">
        <f>ROUNDUP('Дані з ДІСО'!L495/'Коефіцієнти АТО'!$R495,0)</f>
        <v>17</v>
      </c>
      <c r="O495" s="59">
        <f>(L495*Параметри!$K$32+M495*Параметри!$L$32+N495*Параметри!$M$32)/18</f>
        <v>200.76666666666668</v>
      </c>
      <c r="P495" s="41">
        <f>IF(H495=0,"",'Дані з ДІСО'!Y495/H495)</f>
        <v>0.85168067226890753</v>
      </c>
      <c r="Q495" s="29">
        <f>IF(H495=0,"",(1+0.25*P495)*O495*Параметри!$K$51)</f>
        <v>49876.576367326837</v>
      </c>
      <c r="R495" s="29">
        <f>IF(H495=0,"",Q495*'Коефіцієнти АТО'!T495)</f>
        <v>847.90179824455629</v>
      </c>
      <c r="S495" s="29">
        <f>IF(H495=0,"",H495*(1+0.25*P495)*Параметри!$K$66*Параметри!$K$20/1000)</f>
        <v>0</v>
      </c>
      <c r="T495" s="29">
        <f>IF(H495=0,"",H495*(1+0.25*P495)*'Коефіцієнти АТО'!$S495*Параметри!$K$20/1000)</f>
        <v>11813.350136088553</v>
      </c>
      <c r="U495" s="29">
        <f t="shared" si="66"/>
        <v>62537.828301659945</v>
      </c>
      <c r="V495" s="29">
        <f t="shared" si="67"/>
        <v>62537.828301659945</v>
      </c>
      <c r="W495" s="40">
        <f>ROUNDUP('Дані з ДІСО'!P495/Параметри!$K$24,0)</f>
        <v>0</v>
      </c>
      <c r="X495" s="40">
        <f>ROUNDUP('Дані з ДІСО'!Q495/Параметри!$K$24,0)</f>
        <v>0</v>
      </c>
      <c r="Y495" s="40">
        <f>ROUNDUP('Дані з ДІСО'!R495/Параметри!$K$24,0)</f>
        <v>0</v>
      </c>
      <c r="Z495" s="59">
        <f>(W495*Параметри!$K$33+X495*Параметри!$L$33+Y495*Параметри!$M$33)/18</f>
        <v>0</v>
      </c>
      <c r="AA495" s="41">
        <f>IF(J495=0,0,'Дані з ДІСО'!AA495/J495)</f>
        <v>0</v>
      </c>
      <c r="AB495" s="29">
        <f>(1+0.25*AA495)*Z495*Параметри!$K$51</f>
        <v>0</v>
      </c>
      <c r="AC495" s="29">
        <f>AB495*'Коефіцієнти АТО'!U495</f>
        <v>0</v>
      </c>
      <c r="AD495" s="29">
        <f>J495*(1+0.25*AA495)*Параметри!$K$66*Параметри!$K$20/1000</f>
        <v>0</v>
      </c>
      <c r="AE495" s="29">
        <f>(1+0.25*AA495)*J495*'Коефіцієнти АТО'!S495*Параметри!$K$20/1000</f>
        <v>0</v>
      </c>
      <c r="AF495" s="29">
        <f t="shared" si="63"/>
        <v>0</v>
      </c>
      <c r="AG495" s="29">
        <v>0</v>
      </c>
      <c r="AH495" s="40">
        <v>2</v>
      </c>
      <c r="AI495" s="40">
        <v>22</v>
      </c>
      <c r="AJ495" s="40">
        <f t="shared" si="64"/>
        <v>0.91666666666666663</v>
      </c>
      <c r="AK495" s="29">
        <f>(AH495+AI495)*(1+0.25*AJ495)*Параметри!$K$53</f>
        <v>5293.1636330320016</v>
      </c>
      <c r="AL495" s="29">
        <f>ROUNDUP(('Дані з ДІСО'!AU495+'Дані з ДІСО'!AW495)/Параметри!$K$28,0)</f>
        <v>0</v>
      </c>
      <c r="AM495" s="64">
        <f>AL495*Параметри!$M$35/18</f>
        <v>0</v>
      </c>
      <c r="AN495" s="29">
        <f>IF(AL495=0,0,'Дані з ДІСО'!AW495/SUM('Дані з ДІСО'!AU495,'Дані з ДІСО'!AW495))</f>
        <v>0</v>
      </c>
      <c r="AO495" s="29">
        <f>(1+0.25*AN495)*AM495*Параметри!$K$51</f>
        <v>0</v>
      </c>
      <c r="AP495" s="40">
        <f>ROUNDUP(('Дані з ДІСО'!AE495+'Дані не з ДІСО'!E495+'Дані не з ДІСО'!G495)/Параметри!$K$69,0)</f>
        <v>0</v>
      </c>
      <c r="AQ495" s="40">
        <f t="shared" si="68"/>
        <v>0</v>
      </c>
      <c r="AR495" s="40">
        <f>IF(AP495=0,0,('Дані з ДІСО'!AH495+'Дані не з ДІСО'!G495)/('Дані з ДІСО'!AE495+'Дані не з ДІСО'!E495+'Дані не з ДІСО'!G495))</f>
        <v>0</v>
      </c>
      <c r="AS495" s="29">
        <f>AQ495*(1+0.25*AR495)*Параметри!$K$51</f>
        <v>0</v>
      </c>
      <c r="AT495" s="40">
        <f>ROUNDUP('Дані з ДІСО'!AF495/Параметри!$K$70,0)</f>
        <v>0</v>
      </c>
      <c r="AU495" s="40">
        <f t="shared" si="69"/>
        <v>0</v>
      </c>
      <c r="AV495" s="40">
        <f>IF(AT495=0,0,'Дані з ДІСО'!AI495/'Дані з ДІСО'!AF495)</f>
        <v>0</v>
      </c>
      <c r="AW495" s="29">
        <f>AU495*(1+0.25*AV495)*Параметри!$K$51</f>
        <v>0</v>
      </c>
      <c r="AX495" s="40">
        <f>ROUNDUP('Дані з ДІСО'!AR495/Параметри!$K$29,0)</f>
        <v>0</v>
      </c>
      <c r="AY495" s="40">
        <f>ROUNDUP('Дані з ДІСО'!AS495/Параметри!$K$29,0)</f>
        <v>0</v>
      </c>
      <c r="AZ495" s="40">
        <f>ROUNDUP('Дані з ДІСО'!AT495/Параметри!$K$29,0)</f>
        <v>0</v>
      </c>
      <c r="BA495" s="64">
        <f>(AX495*Параметри!$K$32+AY495*Параметри!$L$32+AZ495*Параметри!$M$32)/18</f>
        <v>0</v>
      </c>
      <c r="BB495" s="29">
        <f>(BA495*Параметри!$K$51+SUM('Дані з ДІСО'!AR495:AT495)*Параметри!$K$48*Параметри!$K$20/1000)*Параметри!$K$74</f>
        <v>0</v>
      </c>
      <c r="BC495" s="40">
        <f>ROUNDUP(('Дані не з ДІСО'!I495+'Дані не з ДІСО'!K495)/Параметри!$K$26,0)</f>
        <v>0</v>
      </c>
      <c r="BD495" s="29">
        <f>BC495*Параметри!$M$36/18</f>
        <v>0</v>
      </c>
      <c r="BE495" s="40">
        <f>IF(BC495=0,0,'Дані не з ДІСО'!K495/('Дані не з ДІСО'!I495+'Дані не з ДІСО'!K495))</f>
        <v>0</v>
      </c>
      <c r="BF495" s="29">
        <f>(1+0.25*BE495)*BD495*Параметри!$K$51</f>
        <v>0</v>
      </c>
      <c r="BG495" s="40">
        <f>ROUNDUP('Дані не з ДІСО'!M495/Параметри!$K$27,0)</f>
        <v>0</v>
      </c>
      <c r="BH495" s="40">
        <f>BG495*Параметри!$M$37/18</f>
        <v>0</v>
      </c>
      <c r="BI495" s="29">
        <f>BH495*Параметри!$K$51</f>
        <v>0</v>
      </c>
      <c r="BJ495" s="29">
        <f>'Дані не з ДІСО'!N495*Параметри!$K$76</f>
        <v>0</v>
      </c>
      <c r="BK495" s="40">
        <f>ROUNDUP('Дані з ДІСО'!V495/Параметри!$K$25,0)</f>
        <v>0</v>
      </c>
      <c r="BL495" s="40">
        <f>ROUNDUP('Дані з ДІСО'!W495/Параметри!$K$25,0)</f>
        <v>0</v>
      </c>
      <c r="BM495" s="40">
        <f>ROUNDUP('Дані з ДІСО'!X495/Параметри!$K$25,0)</f>
        <v>0</v>
      </c>
      <c r="BN495" s="40">
        <f>(BK495*Параметри!$K$34+BL495*Параметри!$L$34+BM495*Параметри!$M$34)/18</f>
        <v>0</v>
      </c>
      <c r="BO495" s="40">
        <f>IF(K495=0,0,'Дані з ДІСО'!AC495/K495)</f>
        <v>0</v>
      </c>
      <c r="BP495" s="29">
        <f>(1+0.25*BO495)*BN495*Параметри!$K$51</f>
        <v>0</v>
      </c>
      <c r="BQ495" s="29">
        <f>BP495*'Коефіцієнти АТО'!U495</f>
        <v>0</v>
      </c>
      <c r="BR495" s="29">
        <f>K495*(1+0.25*BO495)*Параметри!$K$66*Параметри!$K$20/1000</f>
        <v>0</v>
      </c>
      <c r="BS495" s="29">
        <f>(1+0.25*BO495)*K495*'Коефіцієнти АТО'!S495*Параметри!$K$20/1000</f>
        <v>0</v>
      </c>
      <c r="BT495" s="29">
        <f t="shared" si="70"/>
        <v>0</v>
      </c>
      <c r="BU495" s="40">
        <f>ROUNDUP('Дані з ДІСО'!AG495/Параметри!$K$71,0)</f>
        <v>0</v>
      </c>
      <c r="BV495" s="40">
        <f t="shared" si="71"/>
        <v>0</v>
      </c>
      <c r="BW495" s="40">
        <f>IF('Дані з ДІСО'!AG495=0,0,'Дані з ДІСО'!AJ495/'Дані з ДІСО'!AG495)</f>
        <v>0</v>
      </c>
      <c r="BX495" s="29">
        <f>BV495*(1+0.25*BW495)*Параметри!$K$51</f>
        <v>0</v>
      </c>
      <c r="BY495" s="29">
        <f>ROUND(IF(Параметри!$K$77="No",CC495,CC495*Параметри!$K$78)+AG495,1)</f>
        <v>61047.9</v>
      </c>
      <c r="BZ495" s="29">
        <f>ROUND(IF(Параметри!$K$77="No",BF495,BF495*Параметри!$K$78),1)</f>
        <v>0</v>
      </c>
      <c r="CA495" s="29">
        <f>ROUND(IF(Параметри!$K$77="No",BI495,BI495*Параметри!$K$78),1)</f>
        <v>0</v>
      </c>
      <c r="CB495" s="29">
        <f>ROUND(IF(Параметри!$K$77="No",BJ495,BJ495*Параметри!$K$78),1)</f>
        <v>0</v>
      </c>
      <c r="CC495" s="29">
        <f t="shared" si="65"/>
        <v>67830.991934691949</v>
      </c>
    </row>
    <row r="496" spans="1:81">
      <c r="A496" s="9">
        <v>495</v>
      </c>
      <c r="B496" s="9" t="s">
        <v>3176</v>
      </c>
      <c r="C496" s="9" t="s">
        <v>3146</v>
      </c>
      <c r="D496" s="9" t="s">
        <v>3582</v>
      </c>
      <c r="E496" s="9" t="s">
        <v>78</v>
      </c>
      <c r="F496" s="9" t="s">
        <v>3621</v>
      </c>
      <c r="G496" s="9" t="s">
        <v>1043</v>
      </c>
      <c r="H496" s="29">
        <f>SUM('Дані з ДІСО'!J496:L496)</f>
        <v>2375</v>
      </c>
      <c r="I496" s="29">
        <f>SUM('Дані з ДІСО'!G496:I496)</f>
        <v>114</v>
      </c>
      <c r="J496" s="29">
        <f>SUM('Дані з ДІСО'!P496:R496)</f>
        <v>0</v>
      </c>
      <c r="K496" s="29">
        <f>SUM('Дані з ДІСО'!V496:X496)</f>
        <v>0</v>
      </c>
      <c r="L496" s="40">
        <f>ROUNDUP('Дані з ДІСО'!J496/'Коефіцієнти АТО'!$R496,0)</f>
        <v>51</v>
      </c>
      <c r="M496" s="40">
        <f>ROUNDUP('Дані з ДІСО'!K496/'Коефіцієнти АТО'!$R496,0)</f>
        <v>66</v>
      </c>
      <c r="N496" s="40">
        <f>ROUNDUP('Дані з ДІСО'!L496/'Коефіцієнти АТО'!$R496,0)</f>
        <v>10</v>
      </c>
      <c r="O496" s="59">
        <f>(L496*Параметри!$K$32+M496*Параметри!$L$32+N496*Параметри!$M$32)/18</f>
        <v>204.78888888888889</v>
      </c>
      <c r="P496" s="41">
        <f>IF(H496=0,"",'Дані з ДІСО'!Y496/H496)</f>
        <v>0</v>
      </c>
      <c r="Q496" s="29">
        <f>IF(H496=0,"",(1+0.25*P496)*O496*Параметри!$K$51)</f>
        <v>41944.903419571288</v>
      </c>
      <c r="R496" s="29">
        <f>IF(H496=0,"",Q496*'Коефіцієнти АТО'!T496)</f>
        <v>713.06335813271198</v>
      </c>
      <c r="S496" s="29">
        <f>IF(H496=0,"",H496*(1+0.25*P496)*Параметри!$K$66*Параметри!$K$20/1000)</f>
        <v>0</v>
      </c>
      <c r="T496" s="29">
        <f>IF(H496=0,"",H496*(1+0.25*P496)*'Коефіцієнти АТО'!$S496*Параметри!$K$20/1000)</f>
        <v>7458.8693482526642</v>
      </c>
      <c r="U496" s="29">
        <f t="shared" si="66"/>
        <v>50116.836125956666</v>
      </c>
      <c r="V496" s="29">
        <f t="shared" si="67"/>
        <v>50116.836125956666</v>
      </c>
      <c r="W496" s="40">
        <f>ROUNDUP('Дані з ДІСО'!P496/Параметри!$K$24,0)</f>
        <v>0</v>
      </c>
      <c r="X496" s="40">
        <f>ROUNDUP('Дані з ДІСО'!Q496/Параметри!$K$24,0)</f>
        <v>0</v>
      </c>
      <c r="Y496" s="40">
        <f>ROUNDUP('Дані з ДІСО'!R496/Параметри!$K$24,0)</f>
        <v>0</v>
      </c>
      <c r="Z496" s="59">
        <f>(W496*Параметри!$K$33+X496*Параметри!$L$33+Y496*Параметри!$M$33)/18</f>
        <v>0</v>
      </c>
      <c r="AA496" s="41">
        <f>IF(J496=0,0,'Дані з ДІСО'!AA496/J496)</f>
        <v>0</v>
      </c>
      <c r="AB496" s="29">
        <f>(1+0.25*AA496)*Z496*Параметри!$K$51</f>
        <v>0</v>
      </c>
      <c r="AC496" s="29">
        <f>AB496*'Коефіцієнти АТО'!U496</f>
        <v>0</v>
      </c>
      <c r="AD496" s="29">
        <f>J496*(1+0.25*AA496)*Параметри!$K$66*Параметри!$K$20/1000</f>
        <v>0</v>
      </c>
      <c r="AE496" s="29">
        <f>(1+0.25*AA496)*J496*'Коефіцієнти АТО'!S496*Параметри!$K$20/1000</f>
        <v>0</v>
      </c>
      <c r="AF496" s="29">
        <f t="shared" si="63"/>
        <v>0</v>
      </c>
      <c r="AG496" s="29">
        <v>0</v>
      </c>
      <c r="AH496" s="40">
        <v>20</v>
      </c>
      <c r="AI496" s="40">
        <v>0</v>
      </c>
      <c r="AJ496" s="40">
        <f t="shared" si="64"/>
        <v>0</v>
      </c>
      <c r="AK496" s="29">
        <f>(AH496+AI496)*(1+0.25*AJ496)*Параметри!$K$53</f>
        <v>3588.5855139200012</v>
      </c>
      <c r="AL496" s="29">
        <f>ROUNDUP(('Дані з ДІСО'!AU496+'Дані з ДІСО'!AW496)/Параметри!$K$28,0)</f>
        <v>0</v>
      </c>
      <c r="AM496" s="64">
        <f>AL496*Параметри!$M$35/18</f>
        <v>0</v>
      </c>
      <c r="AN496" s="29">
        <f>IF(AL496=0,0,'Дані з ДІСО'!AW496/SUM('Дані з ДІСО'!AU496,'Дані з ДІСО'!AW496))</f>
        <v>0</v>
      </c>
      <c r="AO496" s="29">
        <f>(1+0.25*AN496)*AM496*Параметри!$K$51</f>
        <v>0</v>
      </c>
      <c r="AP496" s="40">
        <f>ROUNDUP(('Дані з ДІСО'!AE496+'Дані не з ДІСО'!E496+'Дані не з ДІСО'!G496)/Параметри!$K$69,0)</f>
        <v>0</v>
      </c>
      <c r="AQ496" s="40">
        <f t="shared" si="68"/>
        <v>0</v>
      </c>
      <c r="AR496" s="40">
        <f>IF(AP496=0,0,('Дані з ДІСО'!AH496+'Дані не з ДІСО'!G496)/('Дані з ДІСО'!AE496+'Дані не з ДІСО'!E496+'Дані не з ДІСО'!G496))</f>
        <v>0</v>
      </c>
      <c r="AS496" s="29">
        <f>AQ496*(1+0.25*AR496)*Параметри!$K$51</f>
        <v>0</v>
      </c>
      <c r="AT496" s="40">
        <f>ROUNDUP('Дані з ДІСО'!AF496/Параметри!$K$70,0)</f>
        <v>0</v>
      </c>
      <c r="AU496" s="40">
        <f t="shared" si="69"/>
        <v>0</v>
      </c>
      <c r="AV496" s="40">
        <f>IF(AT496=0,0,'Дані з ДІСО'!AI496/'Дані з ДІСО'!AF496)</f>
        <v>0</v>
      </c>
      <c r="AW496" s="29">
        <f>AU496*(1+0.25*AV496)*Параметри!$K$51</f>
        <v>0</v>
      </c>
      <c r="AX496" s="40">
        <f>ROUNDUP('Дані з ДІСО'!AR496/Параметри!$K$29,0)</f>
        <v>0</v>
      </c>
      <c r="AY496" s="40">
        <f>ROUNDUP('Дані з ДІСО'!AS496/Параметри!$K$29,0)</f>
        <v>0</v>
      </c>
      <c r="AZ496" s="40">
        <f>ROUNDUP('Дані з ДІСО'!AT496/Параметри!$K$29,0)</f>
        <v>0</v>
      </c>
      <c r="BA496" s="64">
        <f>(AX496*Параметри!$K$32+AY496*Параметри!$L$32+AZ496*Параметри!$M$32)/18</f>
        <v>0</v>
      </c>
      <c r="BB496" s="29">
        <f>(BA496*Параметри!$K$51+SUM('Дані з ДІСО'!AR496:AT496)*Параметри!$K$48*Параметри!$K$20/1000)*Параметри!$K$74</f>
        <v>0</v>
      </c>
      <c r="BC496" s="40">
        <f>ROUNDUP(('Дані не з ДІСО'!I496+'Дані не з ДІСО'!K496)/Параметри!$K$26,0)</f>
        <v>0</v>
      </c>
      <c r="BD496" s="29">
        <f>BC496*Параметри!$M$36/18</f>
        <v>0</v>
      </c>
      <c r="BE496" s="40">
        <f>IF(BC496=0,0,'Дані не з ДІСО'!K496/('Дані не з ДІСО'!I496+'Дані не з ДІСО'!K496))</f>
        <v>0</v>
      </c>
      <c r="BF496" s="29">
        <f>(1+0.25*BE496)*BD496*Параметри!$K$51</f>
        <v>0</v>
      </c>
      <c r="BG496" s="40">
        <f>ROUNDUP('Дані не з ДІСО'!M496/Параметри!$K$27,0)</f>
        <v>0</v>
      </c>
      <c r="BH496" s="40">
        <f>BG496*Параметри!$M$37/18</f>
        <v>0</v>
      </c>
      <c r="BI496" s="29">
        <f>BH496*Параметри!$K$51</f>
        <v>0</v>
      </c>
      <c r="BJ496" s="29">
        <f>'Дані не з ДІСО'!N496*Параметри!$K$76</f>
        <v>0</v>
      </c>
      <c r="BK496" s="40">
        <f>ROUNDUP('Дані з ДІСО'!V496/Параметри!$K$25,0)</f>
        <v>0</v>
      </c>
      <c r="BL496" s="40">
        <f>ROUNDUP('Дані з ДІСО'!W496/Параметри!$K$25,0)</f>
        <v>0</v>
      </c>
      <c r="BM496" s="40">
        <f>ROUNDUP('Дані з ДІСО'!X496/Параметри!$K$25,0)</f>
        <v>0</v>
      </c>
      <c r="BN496" s="40">
        <f>(BK496*Параметри!$K$34+BL496*Параметри!$L$34+BM496*Параметри!$M$34)/18</f>
        <v>0</v>
      </c>
      <c r="BO496" s="40">
        <f>IF(K496=0,0,'Дані з ДІСО'!AC496/K496)</f>
        <v>0</v>
      </c>
      <c r="BP496" s="29">
        <f>(1+0.25*BO496)*BN496*Параметри!$K$51</f>
        <v>0</v>
      </c>
      <c r="BQ496" s="29">
        <f>BP496*'Коефіцієнти АТО'!U496</f>
        <v>0</v>
      </c>
      <c r="BR496" s="29">
        <f>K496*(1+0.25*BO496)*Параметри!$K$66*Параметри!$K$20/1000</f>
        <v>0</v>
      </c>
      <c r="BS496" s="29">
        <f>(1+0.25*BO496)*K496*'Коефіцієнти АТО'!S496*Параметри!$K$20/1000</f>
        <v>0</v>
      </c>
      <c r="BT496" s="29">
        <f t="shared" si="70"/>
        <v>0</v>
      </c>
      <c r="BU496" s="40">
        <f>ROUNDUP('Дані з ДІСО'!AG496/Параметри!$K$71,0)</f>
        <v>0</v>
      </c>
      <c r="BV496" s="40">
        <f t="shared" si="71"/>
        <v>0</v>
      </c>
      <c r="BW496" s="40">
        <f>IF('Дані з ДІСО'!AG496=0,0,'Дані з ДІСО'!AJ496/'Дані з ДІСО'!AG496)</f>
        <v>0</v>
      </c>
      <c r="BX496" s="29">
        <f>BV496*(1+0.25*BW496)*Параметри!$K$51</f>
        <v>0</v>
      </c>
      <c r="BY496" s="29">
        <f>ROUND(IF(Параметри!$K$77="No",CC496,CC496*Параметри!$K$78)+AG496,1)</f>
        <v>48334.9</v>
      </c>
      <c r="BZ496" s="29">
        <f>ROUND(IF(Параметри!$K$77="No",BF496,BF496*Параметри!$K$78),1)</f>
        <v>0</v>
      </c>
      <c r="CA496" s="29">
        <f>ROUND(IF(Параметри!$K$77="No",BI496,BI496*Параметри!$K$78),1)</f>
        <v>0</v>
      </c>
      <c r="CB496" s="29">
        <f>ROUND(IF(Параметри!$K$77="No",BJ496,BJ496*Параметри!$K$78),1)</f>
        <v>0</v>
      </c>
      <c r="CC496" s="29">
        <f t="shared" si="65"/>
        <v>53705.421639876666</v>
      </c>
    </row>
    <row r="497" spans="1:81">
      <c r="A497" s="9">
        <v>496</v>
      </c>
      <c r="B497" s="9" t="s">
        <v>3151</v>
      </c>
      <c r="C497" s="9" t="s">
        <v>3151</v>
      </c>
      <c r="D497" s="9" t="s">
        <v>3582</v>
      </c>
      <c r="E497" s="9" t="s">
        <v>29</v>
      </c>
      <c r="F497" s="9" t="s">
        <v>3622</v>
      </c>
      <c r="G497" s="9" t="s">
        <v>1045</v>
      </c>
      <c r="H497" s="29">
        <f>SUM('Дані з ДІСО'!J497:L497)</f>
        <v>3219</v>
      </c>
      <c r="I497" s="29">
        <f>SUM('Дані з ДІСО'!G497:I497)</f>
        <v>186</v>
      </c>
      <c r="J497" s="29">
        <f>SUM('Дані з ДІСО'!P497:R497)</f>
        <v>0</v>
      </c>
      <c r="K497" s="29">
        <f>SUM('Дані з ДІСО'!V497:X497)</f>
        <v>0</v>
      </c>
      <c r="L497" s="40">
        <f>ROUNDUP('Дані з ДІСО'!J497/'Коефіцієнти АТО'!$R497,0)</f>
        <v>81</v>
      </c>
      <c r="M497" s="40">
        <f>ROUNDUP('Дані з ДІСО'!K497/'Коефіцієнти АТО'!$R497,0)</f>
        <v>104</v>
      </c>
      <c r="N497" s="40">
        <f>ROUNDUP('Дані з ДІСО'!L497/'Коефіцієнти АТО'!$R497,0)</f>
        <v>24</v>
      </c>
      <c r="O497" s="59">
        <f>(L497*Параметри!$K$32+M497*Параметри!$L$32+N497*Параметри!$M$32)/18</f>
        <v>339.76666666666665</v>
      </c>
      <c r="P497" s="41">
        <f>IF(H497=0,"",'Дані з ДІСО'!Y497/H497)</f>
        <v>1</v>
      </c>
      <c r="Q497" s="29">
        <f>IF(H497=0,"",(1+0.25*P497)*O497*Параметри!$K$51)</f>
        <v>86988.850419610331</v>
      </c>
      <c r="R497" s="29">
        <f>IF(H497=0,"",Q497*'Коефіцієнти АТО'!T497)</f>
        <v>1478.8104571333758</v>
      </c>
      <c r="S497" s="29">
        <f>IF(H497=0,"",H497*(1+0.25*P497)*Параметри!$K$66*Параметри!$K$20/1000)</f>
        <v>0</v>
      </c>
      <c r="T497" s="29">
        <f>IF(H497=0,"",H497*(1+0.25*P497)*'Коефіцієнти АТО'!$S497*Параметри!$K$20/1000)</f>
        <v>18380.938129780156</v>
      </c>
      <c r="U497" s="29">
        <f t="shared" si="66"/>
        <v>106848.59900652387</v>
      </c>
      <c r="V497" s="29">
        <f t="shared" si="67"/>
        <v>106848.59900652387</v>
      </c>
      <c r="W497" s="40">
        <f>ROUNDUP('Дані з ДІСО'!P497/Параметри!$K$24,0)</f>
        <v>0</v>
      </c>
      <c r="X497" s="40">
        <f>ROUNDUP('Дані з ДІСО'!Q497/Параметри!$K$24,0)</f>
        <v>0</v>
      </c>
      <c r="Y497" s="40">
        <f>ROUNDUP('Дані з ДІСО'!R497/Параметри!$K$24,0)</f>
        <v>0</v>
      </c>
      <c r="Z497" s="59">
        <f>(W497*Параметри!$K$33+X497*Параметри!$L$33+Y497*Параметри!$M$33)/18</f>
        <v>0</v>
      </c>
      <c r="AA497" s="41">
        <f>IF(J497=0,0,'Дані з ДІСО'!AA497/J497)</f>
        <v>0</v>
      </c>
      <c r="AB497" s="29">
        <f>(1+0.25*AA497)*Z497*Параметри!$K$51</f>
        <v>0</v>
      </c>
      <c r="AC497" s="29">
        <f>AB497*'Коефіцієнти АТО'!U497</f>
        <v>0</v>
      </c>
      <c r="AD497" s="29">
        <f>J497*(1+0.25*AA497)*Параметри!$K$66*Параметри!$K$20/1000</f>
        <v>0</v>
      </c>
      <c r="AE497" s="29">
        <f>(1+0.25*AA497)*J497*'Коефіцієнти АТО'!S497*Параметри!$K$20/1000</f>
        <v>0</v>
      </c>
      <c r="AF497" s="29">
        <f t="shared" si="63"/>
        <v>0</v>
      </c>
      <c r="AG497" s="29">
        <v>0</v>
      </c>
      <c r="AH497" s="40">
        <v>0</v>
      </c>
      <c r="AI497" s="40">
        <v>32</v>
      </c>
      <c r="AJ497" s="40">
        <f t="shared" si="64"/>
        <v>1</v>
      </c>
      <c r="AK497" s="29">
        <f>(AH497+AI497)*(1+0.25*AJ497)*Параметри!$K$53</f>
        <v>7177.1710278400024</v>
      </c>
      <c r="AL497" s="29">
        <f>ROUNDUP(('Дані з ДІСО'!AU497+'Дані з ДІСО'!AW497)/Параметри!$K$28,0)</f>
        <v>10</v>
      </c>
      <c r="AM497" s="64">
        <f>AL497*Параметри!$M$35/18</f>
        <v>12.777777777777779</v>
      </c>
      <c r="AN497" s="29">
        <f>IF(AL497=0,0,'Дані з ДІСО'!AW497/SUM('Дані з ДІСО'!AU497,'Дані з ДІСО'!AW497))</f>
        <v>1</v>
      </c>
      <c r="AO497" s="29">
        <f>(1+0.25*AN497)*AM497*Параметри!$K$51</f>
        <v>3271.4339246722225</v>
      </c>
      <c r="AP497" s="40">
        <f>ROUNDUP(('Дані з ДІСО'!AE497+'Дані не з ДІСО'!E497+'Дані не з ДІСО'!G497)/Параметри!$K$69,0)</f>
        <v>19</v>
      </c>
      <c r="AQ497" s="40">
        <f t="shared" si="68"/>
        <v>38</v>
      </c>
      <c r="AR497" s="40">
        <f>IF(AP497=0,0,('Дані з ДІСО'!AH497+'Дані не з ДІСО'!G497)/('Дані з ДІСО'!AE497+'Дані не з ДІСО'!E497+'Дані не з ДІСО'!G497))</f>
        <v>1</v>
      </c>
      <c r="AS497" s="29">
        <f>AQ497*(1+0.25*AR497)*Параметри!$K$51</f>
        <v>9728.9600194599989</v>
      </c>
      <c r="AT497" s="40">
        <f>ROUNDUP('Дані з ДІСО'!AF497/Параметри!$K$70,0)</f>
        <v>0</v>
      </c>
      <c r="AU497" s="40">
        <f t="shared" si="69"/>
        <v>0</v>
      </c>
      <c r="AV497" s="40">
        <f>IF(AT497=0,0,'Дані з ДІСО'!AI497/'Дані з ДІСО'!AF497)</f>
        <v>0</v>
      </c>
      <c r="AW497" s="29">
        <f>AU497*(1+0.25*AV497)*Параметри!$K$51</f>
        <v>0</v>
      </c>
      <c r="AX497" s="40">
        <f>ROUNDUP('Дані з ДІСО'!AR497/Параметри!$K$29,0)</f>
        <v>0</v>
      </c>
      <c r="AY497" s="40">
        <f>ROUNDUP('Дані з ДІСО'!AS497/Параметри!$K$29,0)</f>
        <v>0</v>
      </c>
      <c r="AZ497" s="40">
        <f>ROUNDUP('Дані з ДІСО'!AT497/Параметри!$K$29,0)</f>
        <v>0</v>
      </c>
      <c r="BA497" s="64">
        <f>(AX497*Параметри!$K$32+AY497*Параметри!$L$32+AZ497*Параметри!$M$32)/18</f>
        <v>0</v>
      </c>
      <c r="BB497" s="29">
        <f>(BA497*Параметри!$K$51+SUM('Дані з ДІСО'!AR497:AT497)*Параметри!$K$48*Параметри!$K$20/1000)*Параметри!$K$74</f>
        <v>0</v>
      </c>
      <c r="BC497" s="40">
        <f>ROUNDUP(('Дані не з ДІСО'!I497+'Дані не з ДІСО'!K497)/Параметри!$K$26,0)</f>
        <v>0</v>
      </c>
      <c r="BD497" s="29">
        <f>BC497*Параметри!$M$36/18</f>
        <v>0</v>
      </c>
      <c r="BE497" s="40">
        <f>IF(BC497=0,0,'Дані не з ДІСО'!K497/('Дані не з ДІСО'!I497+'Дані не з ДІСО'!K497))</f>
        <v>0</v>
      </c>
      <c r="BF497" s="29">
        <f>(1+0.25*BE497)*BD497*Параметри!$K$51</f>
        <v>0</v>
      </c>
      <c r="BG497" s="40">
        <f>ROUNDUP('Дані не з ДІСО'!M497/Параметри!$K$27,0)</f>
        <v>0</v>
      </c>
      <c r="BH497" s="40">
        <f>BG497*Параметри!$M$37/18</f>
        <v>0</v>
      </c>
      <c r="BI497" s="29">
        <f>BH497*Параметри!$K$51</f>
        <v>0</v>
      </c>
      <c r="BJ497" s="29">
        <f>'Дані не з ДІСО'!N497*Параметри!$K$76</f>
        <v>0</v>
      </c>
      <c r="BK497" s="40">
        <f>ROUNDUP('Дані з ДІСО'!V497/Параметри!$K$25,0)</f>
        <v>0</v>
      </c>
      <c r="BL497" s="40">
        <f>ROUNDUP('Дані з ДІСО'!W497/Параметри!$K$25,0)</f>
        <v>0</v>
      </c>
      <c r="BM497" s="40">
        <f>ROUNDUP('Дані з ДІСО'!X497/Параметри!$K$25,0)</f>
        <v>0</v>
      </c>
      <c r="BN497" s="40">
        <f>(BK497*Параметри!$K$34+BL497*Параметри!$L$34+BM497*Параметри!$M$34)/18</f>
        <v>0</v>
      </c>
      <c r="BO497" s="40">
        <f>IF(K497=0,0,'Дані з ДІСО'!AC497/K497)</f>
        <v>0</v>
      </c>
      <c r="BP497" s="29">
        <f>(1+0.25*BO497)*BN497*Параметри!$K$51</f>
        <v>0</v>
      </c>
      <c r="BQ497" s="29">
        <f>BP497*'Коефіцієнти АТО'!U497</f>
        <v>0</v>
      </c>
      <c r="BR497" s="29">
        <f>K497*(1+0.25*BO497)*Параметри!$K$66*Параметри!$K$20/1000</f>
        <v>0</v>
      </c>
      <c r="BS497" s="29">
        <f>(1+0.25*BO497)*K497*'Коефіцієнти АТО'!S497*Параметри!$K$20/1000</f>
        <v>0</v>
      </c>
      <c r="BT497" s="29">
        <f t="shared" si="70"/>
        <v>0</v>
      </c>
      <c r="BU497" s="40">
        <f>ROUNDUP('Дані з ДІСО'!AG497/Параметри!$K$71,0)</f>
        <v>0</v>
      </c>
      <c r="BV497" s="40">
        <f t="shared" si="71"/>
        <v>0</v>
      </c>
      <c r="BW497" s="40">
        <f>IF('Дані з ДІСО'!AG497=0,0,'Дані з ДІСО'!AJ497/'Дані з ДІСО'!AG497)</f>
        <v>0</v>
      </c>
      <c r="BX497" s="29">
        <f>BV497*(1+0.25*BW497)*Параметри!$K$51</f>
        <v>0</v>
      </c>
      <c r="BY497" s="29">
        <f>ROUND(IF(Параметри!$K$77="No",CC497,CC497*Параметри!$K$78)+AG497,1)</f>
        <v>114323.5</v>
      </c>
      <c r="BZ497" s="29">
        <f>ROUND(IF(Параметри!$K$77="No",BF497,BF497*Параметри!$K$78),1)</f>
        <v>0</v>
      </c>
      <c r="CA497" s="29">
        <f>ROUND(IF(Параметри!$K$77="No",BI497,BI497*Параметри!$K$78),1)</f>
        <v>0</v>
      </c>
      <c r="CB497" s="29">
        <f>ROUND(IF(Параметри!$K$77="No",BJ497,BJ497*Параметри!$K$78),1)</f>
        <v>0</v>
      </c>
      <c r="CC497" s="29">
        <f t="shared" si="65"/>
        <v>127026.1639784961</v>
      </c>
    </row>
    <row r="498" spans="1:81">
      <c r="A498" s="9">
        <v>497</v>
      </c>
      <c r="B498" s="9" t="s">
        <v>3151</v>
      </c>
      <c r="C498" s="9" t="s">
        <v>3151</v>
      </c>
      <c r="D498" s="9" t="s">
        <v>3582</v>
      </c>
      <c r="E498" s="9" t="s">
        <v>29</v>
      </c>
      <c r="F498" s="9" t="s">
        <v>3623</v>
      </c>
      <c r="G498" s="9" t="s">
        <v>1047</v>
      </c>
      <c r="H498" s="29">
        <f>SUM('Дані з ДІСО'!J498:L498)</f>
        <v>822</v>
      </c>
      <c r="I498" s="29">
        <f>SUM('Дані з ДІСО'!G498:I498)</f>
        <v>36</v>
      </c>
      <c r="J498" s="29">
        <f>SUM('Дані з ДІСО'!P498:R498)</f>
        <v>0</v>
      </c>
      <c r="K498" s="29">
        <f>SUM('Дані з ДІСО'!V498:X498)</f>
        <v>0</v>
      </c>
      <c r="L498" s="40">
        <f>ROUNDUP('Дані з ДІСО'!J498/'Коефіцієнти АТО'!$R498,0)</f>
        <v>18</v>
      </c>
      <c r="M498" s="40">
        <f>ROUNDUP('Дані з ДІСО'!K498/'Коефіцієнти АТО'!$R498,0)</f>
        <v>22</v>
      </c>
      <c r="N498" s="40">
        <f>ROUNDUP('Дані з ДІСО'!L498/'Коефіцієнти АТО'!$R498,0)</f>
        <v>5</v>
      </c>
      <c r="O498" s="59">
        <f>(L498*Параметри!$K$32+M498*Параметри!$L$32+N498*Параметри!$M$32)/18</f>
        <v>72.827777777777783</v>
      </c>
      <c r="P498" s="41">
        <f>IF(H498=0,"",'Дані з ДІСО'!Y498/H498)</f>
        <v>1</v>
      </c>
      <c r="Q498" s="29">
        <f>IF(H498=0,"",(1+0.25*P498)*O498*Параметри!$K$51)</f>
        <v>18645.751008055722</v>
      </c>
      <c r="R498" s="29">
        <f>IF(H498=0,"",Q498*'Коефіцієнти АТО'!T498)</f>
        <v>316.97776713694731</v>
      </c>
      <c r="S498" s="29">
        <f>IF(H498=0,"",H498*(1+0.25*P498)*Параметри!$K$66*Параметри!$K$20/1000)</f>
        <v>0</v>
      </c>
      <c r="T498" s="29">
        <f>IF(H498=0,"",H498*(1+0.25*P498)*'Коефіцієнти АТО'!$S498*Параметри!$K$20/1000)</f>
        <v>3226.942423296679</v>
      </c>
      <c r="U498" s="29">
        <f t="shared" si="66"/>
        <v>22189.671198489348</v>
      </c>
      <c r="V498" s="29">
        <f t="shared" si="67"/>
        <v>22189.671198489348</v>
      </c>
      <c r="W498" s="40">
        <f>ROUNDUP('Дані з ДІСО'!P498/Параметри!$K$24,0)</f>
        <v>0</v>
      </c>
      <c r="X498" s="40">
        <f>ROUNDUP('Дані з ДІСО'!Q498/Параметри!$K$24,0)</f>
        <v>0</v>
      </c>
      <c r="Y498" s="40">
        <f>ROUNDUP('Дані з ДІСО'!R498/Параметри!$K$24,0)</f>
        <v>0</v>
      </c>
      <c r="Z498" s="59">
        <f>(W498*Параметри!$K$33+X498*Параметри!$L$33+Y498*Параметри!$M$33)/18</f>
        <v>0</v>
      </c>
      <c r="AA498" s="41">
        <f>IF(J498=0,0,'Дані з ДІСО'!AA498/J498)</f>
        <v>0</v>
      </c>
      <c r="AB498" s="29">
        <f>(1+0.25*AA498)*Z498*Параметри!$K$51</f>
        <v>0</v>
      </c>
      <c r="AC498" s="29">
        <f>AB498*'Коефіцієнти АТО'!U498</f>
        <v>0</v>
      </c>
      <c r="AD498" s="29">
        <f>J498*(1+0.25*AA498)*Параметри!$K$66*Параметри!$K$20/1000</f>
        <v>0</v>
      </c>
      <c r="AE498" s="29">
        <f>(1+0.25*AA498)*J498*'Коефіцієнти АТО'!S498*Параметри!$K$20/1000</f>
        <v>0</v>
      </c>
      <c r="AF498" s="29">
        <f t="shared" si="63"/>
        <v>0</v>
      </c>
      <c r="AG498" s="29">
        <v>0</v>
      </c>
      <c r="AH498" s="40">
        <v>0</v>
      </c>
      <c r="AI498" s="40">
        <v>4</v>
      </c>
      <c r="AJ498" s="40">
        <f t="shared" si="64"/>
        <v>1</v>
      </c>
      <c r="AK498" s="29">
        <f>(AH498+AI498)*(1+0.25*AJ498)*Параметри!$K$53</f>
        <v>897.14637848000029</v>
      </c>
      <c r="AL498" s="29">
        <f>ROUNDUP(('Дані з ДІСО'!AU498+'Дані з ДІСО'!AW498)/Параметри!$K$28,0)</f>
        <v>0</v>
      </c>
      <c r="AM498" s="64">
        <f>AL498*Параметри!$M$35/18</f>
        <v>0</v>
      </c>
      <c r="AN498" s="29">
        <f>IF(AL498=0,0,'Дані з ДІСО'!AW498/SUM('Дані з ДІСО'!AU498,'Дані з ДІСО'!AW498))</f>
        <v>0</v>
      </c>
      <c r="AO498" s="29">
        <f>(1+0.25*AN498)*AM498*Параметри!$K$51</f>
        <v>0</v>
      </c>
      <c r="AP498" s="40">
        <f>ROUNDUP(('Дані з ДІСО'!AE498+'Дані не з ДІСО'!E498+'Дані не з ДІСО'!G498)/Параметри!$K$69,0)</f>
        <v>0</v>
      </c>
      <c r="AQ498" s="40">
        <f t="shared" si="68"/>
        <v>0</v>
      </c>
      <c r="AR498" s="40">
        <f>IF(AP498=0,0,('Дані з ДІСО'!AH498+'Дані не з ДІСО'!G498)/('Дані з ДІСО'!AE498+'Дані не з ДІСО'!E498+'Дані не з ДІСО'!G498))</f>
        <v>0</v>
      </c>
      <c r="AS498" s="29">
        <f>AQ498*(1+0.25*AR498)*Параметри!$K$51</f>
        <v>0</v>
      </c>
      <c r="AT498" s="40">
        <f>ROUNDUP('Дані з ДІСО'!AF498/Параметри!$K$70,0)</f>
        <v>0</v>
      </c>
      <c r="AU498" s="40">
        <f t="shared" si="69"/>
        <v>0</v>
      </c>
      <c r="AV498" s="40">
        <f>IF(AT498=0,0,'Дані з ДІСО'!AI498/'Дані з ДІСО'!AF498)</f>
        <v>0</v>
      </c>
      <c r="AW498" s="29">
        <f>AU498*(1+0.25*AV498)*Параметри!$K$51</f>
        <v>0</v>
      </c>
      <c r="AX498" s="40">
        <f>ROUNDUP('Дані з ДІСО'!AR498/Параметри!$K$29,0)</f>
        <v>0</v>
      </c>
      <c r="AY498" s="40">
        <f>ROUNDUP('Дані з ДІСО'!AS498/Параметри!$K$29,0)</f>
        <v>0</v>
      </c>
      <c r="AZ498" s="40">
        <f>ROUNDUP('Дані з ДІСО'!AT498/Параметри!$K$29,0)</f>
        <v>0</v>
      </c>
      <c r="BA498" s="64">
        <f>(AX498*Параметри!$K$32+AY498*Параметри!$L$32+AZ498*Параметри!$M$32)/18</f>
        <v>0</v>
      </c>
      <c r="BB498" s="29">
        <f>(BA498*Параметри!$K$51+SUM('Дані з ДІСО'!AR498:AT498)*Параметри!$K$48*Параметри!$K$20/1000)*Параметри!$K$74</f>
        <v>0</v>
      </c>
      <c r="BC498" s="40">
        <f>ROUNDUP(('Дані не з ДІСО'!I498+'Дані не з ДІСО'!K498)/Параметри!$K$26,0)</f>
        <v>0</v>
      </c>
      <c r="BD498" s="29">
        <f>BC498*Параметри!$M$36/18</f>
        <v>0</v>
      </c>
      <c r="BE498" s="40">
        <f>IF(BC498=0,0,'Дані не з ДІСО'!K498/('Дані не з ДІСО'!I498+'Дані не з ДІСО'!K498))</f>
        <v>0</v>
      </c>
      <c r="BF498" s="29">
        <f>(1+0.25*BE498)*BD498*Параметри!$K$51</f>
        <v>0</v>
      </c>
      <c r="BG498" s="40">
        <f>ROUNDUP('Дані не з ДІСО'!M498/Параметри!$K$27,0)</f>
        <v>0</v>
      </c>
      <c r="BH498" s="40">
        <f>BG498*Параметри!$M$37/18</f>
        <v>0</v>
      </c>
      <c r="BI498" s="29">
        <f>BH498*Параметри!$K$51</f>
        <v>0</v>
      </c>
      <c r="BJ498" s="29">
        <f>'Дані не з ДІСО'!N498*Параметри!$K$76</f>
        <v>0</v>
      </c>
      <c r="BK498" s="40">
        <f>ROUNDUP('Дані з ДІСО'!V498/Параметри!$K$25,0)</f>
        <v>0</v>
      </c>
      <c r="BL498" s="40">
        <f>ROUNDUP('Дані з ДІСО'!W498/Параметри!$K$25,0)</f>
        <v>0</v>
      </c>
      <c r="BM498" s="40">
        <f>ROUNDUP('Дані з ДІСО'!X498/Параметри!$K$25,0)</f>
        <v>0</v>
      </c>
      <c r="BN498" s="40">
        <f>(BK498*Параметри!$K$34+BL498*Параметри!$L$34+BM498*Параметри!$M$34)/18</f>
        <v>0</v>
      </c>
      <c r="BO498" s="40">
        <f>IF(K498=0,0,'Дані з ДІСО'!AC498/K498)</f>
        <v>0</v>
      </c>
      <c r="BP498" s="29">
        <f>(1+0.25*BO498)*BN498*Параметри!$K$51</f>
        <v>0</v>
      </c>
      <c r="BQ498" s="29">
        <f>BP498*'Коефіцієнти АТО'!U498</f>
        <v>0</v>
      </c>
      <c r="BR498" s="29">
        <f>K498*(1+0.25*BO498)*Параметри!$K$66*Параметри!$K$20/1000</f>
        <v>0</v>
      </c>
      <c r="BS498" s="29">
        <f>(1+0.25*BO498)*K498*'Коефіцієнти АТО'!S498*Параметри!$K$20/1000</f>
        <v>0</v>
      </c>
      <c r="BT498" s="29">
        <f t="shared" si="70"/>
        <v>0</v>
      </c>
      <c r="BU498" s="40">
        <f>ROUNDUP('Дані з ДІСО'!AG498/Параметри!$K$71,0)</f>
        <v>0</v>
      </c>
      <c r="BV498" s="40">
        <f t="shared" si="71"/>
        <v>0</v>
      </c>
      <c r="BW498" s="40">
        <f>IF('Дані з ДІСО'!AG498=0,0,'Дані з ДІСО'!AJ498/'Дані з ДІСО'!AG498)</f>
        <v>0</v>
      </c>
      <c r="BX498" s="29">
        <f>BV498*(1+0.25*BW498)*Параметри!$K$51</f>
        <v>0</v>
      </c>
      <c r="BY498" s="29">
        <f>ROUND(IF(Параметри!$K$77="No",CC498,CC498*Параметри!$K$78)+AG498,1)</f>
        <v>20778.099999999999</v>
      </c>
      <c r="BZ498" s="29">
        <f>ROUND(IF(Параметри!$K$77="No",BF498,BF498*Параметри!$K$78),1)</f>
        <v>0</v>
      </c>
      <c r="CA498" s="29">
        <f>ROUND(IF(Параметри!$K$77="No",BI498,BI498*Параметри!$K$78),1)</f>
        <v>0</v>
      </c>
      <c r="CB498" s="29">
        <f>ROUND(IF(Параметри!$K$77="No",BJ498,BJ498*Параметри!$K$78),1)</f>
        <v>0</v>
      </c>
      <c r="CC498" s="29">
        <f t="shared" si="65"/>
        <v>23086.817576969348</v>
      </c>
    </row>
    <row r="499" spans="1:81">
      <c r="A499" s="9">
        <v>498</v>
      </c>
      <c r="B499" s="9" t="s">
        <v>3145</v>
      </c>
      <c r="C499" s="9" t="s">
        <v>3146</v>
      </c>
      <c r="D499" s="9" t="s">
        <v>3582</v>
      </c>
      <c r="E499" s="9" t="s">
        <v>21</v>
      </c>
      <c r="F499" s="9" t="s">
        <v>3624</v>
      </c>
      <c r="G499" s="9" t="s">
        <v>1049</v>
      </c>
      <c r="H499" s="29">
        <f>SUM('Дані з ДІСО'!J499:L499)</f>
        <v>2228</v>
      </c>
      <c r="I499" s="29">
        <f>SUM('Дані з ДІСО'!G499:I499)</f>
        <v>155</v>
      </c>
      <c r="J499" s="29">
        <f>SUM('Дані з ДІСО'!P499:R499)</f>
        <v>0</v>
      </c>
      <c r="K499" s="29">
        <f>SUM('Дані з ДІСО'!V499:X499)</f>
        <v>0</v>
      </c>
      <c r="L499" s="40">
        <f>ROUNDUP('Дані з ДІСО'!J499/'Коефіцієнти АТО'!$R499,0)</f>
        <v>55</v>
      </c>
      <c r="M499" s="40">
        <f>ROUNDUP('Дані з ДІСО'!K499/'Коефіцієнти АТО'!$R499,0)</f>
        <v>77</v>
      </c>
      <c r="N499" s="40">
        <f>ROUNDUP('Дані з ДІСО'!L499/'Коефіцієнти АТО'!$R499,0)</f>
        <v>18</v>
      </c>
      <c r="O499" s="59">
        <f>(L499*Параметри!$K$32+M499*Параметри!$L$32+N499*Параметри!$M$32)/18</f>
        <v>245.6611111111111</v>
      </c>
      <c r="P499" s="41">
        <f>IF(H499=0,"",'Дані з ДІСО'!Y499/H499)</f>
        <v>0</v>
      </c>
      <c r="Q499" s="29">
        <f>IF(H499=0,"",(1+0.25*P499)*O499*Параметри!$K$51)</f>
        <v>50316.360596549908</v>
      </c>
      <c r="R499" s="29">
        <f>IF(H499=0,"",Q499*'Коефіцієнти АТО'!T499)</f>
        <v>855.37813014134849</v>
      </c>
      <c r="S499" s="29">
        <f>IF(H499=0,"",H499*(1+0.25*P499)*Параметри!$K$66*Параметри!$K$20/1000)</f>
        <v>0</v>
      </c>
      <c r="T499" s="29">
        <f>IF(H499=0,"",H499*(1+0.25*P499)*'Коефіцієнти АТО'!$S499*Параметри!$K$20/1000)</f>
        <v>10177.752134986067</v>
      </c>
      <c r="U499" s="29">
        <f t="shared" si="66"/>
        <v>61349.490861677325</v>
      </c>
      <c r="V499" s="29">
        <f t="shared" si="67"/>
        <v>61349.490861677325</v>
      </c>
      <c r="W499" s="40">
        <f>ROUNDUP('Дані з ДІСО'!P499/Параметри!$K$24,0)</f>
        <v>0</v>
      </c>
      <c r="X499" s="40">
        <f>ROUNDUP('Дані з ДІСО'!Q499/Параметри!$K$24,0)</f>
        <v>0</v>
      </c>
      <c r="Y499" s="40">
        <f>ROUNDUP('Дані з ДІСО'!R499/Параметри!$K$24,0)</f>
        <v>0</v>
      </c>
      <c r="Z499" s="59">
        <f>(W499*Параметри!$K$33+X499*Параметри!$L$33+Y499*Параметри!$M$33)/18</f>
        <v>0</v>
      </c>
      <c r="AA499" s="41">
        <f>IF(J499=0,0,'Дані з ДІСО'!AA499/J499)</f>
        <v>0</v>
      </c>
      <c r="AB499" s="29">
        <f>(1+0.25*AA499)*Z499*Параметри!$K$51</f>
        <v>0</v>
      </c>
      <c r="AC499" s="29">
        <f>AB499*'Коефіцієнти АТО'!U499</f>
        <v>0</v>
      </c>
      <c r="AD499" s="29">
        <f>J499*(1+0.25*AA499)*Параметри!$K$66*Параметри!$K$20/1000</f>
        <v>0</v>
      </c>
      <c r="AE499" s="29">
        <f>(1+0.25*AA499)*J499*'Коефіцієнти АТО'!S499*Параметри!$K$20/1000</f>
        <v>0</v>
      </c>
      <c r="AF499" s="29">
        <f t="shared" si="63"/>
        <v>0</v>
      </c>
      <c r="AG499" s="29">
        <v>0</v>
      </c>
      <c r="AH499" s="40">
        <v>22</v>
      </c>
      <c r="AI499" s="40">
        <v>0</v>
      </c>
      <c r="AJ499" s="40">
        <f t="shared" si="64"/>
        <v>0</v>
      </c>
      <c r="AK499" s="29">
        <f>(AH499+AI499)*(1+0.25*AJ499)*Параметри!$K$53</f>
        <v>3947.4440653120009</v>
      </c>
      <c r="AL499" s="29">
        <f>ROUNDUP(('Дані з ДІСО'!AU499+'Дані з ДІСО'!AW499)/Параметри!$K$28,0)</f>
        <v>0</v>
      </c>
      <c r="AM499" s="64">
        <f>AL499*Параметри!$M$35/18</f>
        <v>0</v>
      </c>
      <c r="AN499" s="29">
        <f>IF(AL499=0,0,'Дані з ДІСО'!AW499/SUM('Дані з ДІСО'!AU499,'Дані з ДІСО'!AW499))</f>
        <v>0</v>
      </c>
      <c r="AO499" s="29">
        <f>(1+0.25*AN499)*AM499*Параметри!$K$51</f>
        <v>0</v>
      </c>
      <c r="AP499" s="40">
        <f>ROUNDUP(('Дані з ДІСО'!AE499+'Дані не з ДІСО'!E499+'Дані не з ДІСО'!G499)/Параметри!$K$69,0)</f>
        <v>0</v>
      </c>
      <c r="AQ499" s="40">
        <f t="shared" si="68"/>
        <v>0</v>
      </c>
      <c r="AR499" s="40">
        <f>IF(AP499=0,0,('Дані з ДІСО'!AH499+'Дані не з ДІСО'!G499)/('Дані з ДІСО'!AE499+'Дані не з ДІСО'!E499+'Дані не з ДІСО'!G499))</f>
        <v>0</v>
      </c>
      <c r="AS499" s="29">
        <f>AQ499*(1+0.25*AR499)*Параметри!$K$51</f>
        <v>0</v>
      </c>
      <c r="AT499" s="40">
        <f>ROUNDUP('Дані з ДІСО'!AF499/Параметри!$K$70,0)</f>
        <v>0</v>
      </c>
      <c r="AU499" s="40">
        <f t="shared" si="69"/>
        <v>0</v>
      </c>
      <c r="AV499" s="40">
        <f>IF(AT499=0,0,'Дані з ДІСО'!AI499/'Дані з ДІСО'!AF499)</f>
        <v>0</v>
      </c>
      <c r="AW499" s="29">
        <f>AU499*(1+0.25*AV499)*Параметри!$K$51</f>
        <v>0</v>
      </c>
      <c r="AX499" s="40">
        <f>ROUNDUP('Дані з ДІСО'!AR499/Параметри!$K$29,0)</f>
        <v>0</v>
      </c>
      <c r="AY499" s="40">
        <f>ROUNDUP('Дані з ДІСО'!AS499/Параметри!$K$29,0)</f>
        <v>0</v>
      </c>
      <c r="AZ499" s="40">
        <f>ROUNDUP('Дані з ДІСО'!AT499/Параметри!$K$29,0)</f>
        <v>0</v>
      </c>
      <c r="BA499" s="64">
        <f>(AX499*Параметри!$K$32+AY499*Параметри!$L$32+AZ499*Параметри!$M$32)/18</f>
        <v>0</v>
      </c>
      <c r="BB499" s="29">
        <f>(BA499*Параметри!$K$51+SUM('Дані з ДІСО'!AR499:AT499)*Параметри!$K$48*Параметри!$K$20/1000)*Параметри!$K$74</f>
        <v>0</v>
      </c>
      <c r="BC499" s="40">
        <f>ROUNDUP(('Дані не з ДІСО'!I499+'Дані не з ДІСО'!K499)/Параметри!$K$26,0)</f>
        <v>0</v>
      </c>
      <c r="BD499" s="29">
        <f>BC499*Параметри!$M$36/18</f>
        <v>0</v>
      </c>
      <c r="BE499" s="40">
        <f>IF(BC499=0,0,'Дані не з ДІСО'!K499/('Дані не з ДІСО'!I499+'Дані не з ДІСО'!K499))</f>
        <v>0</v>
      </c>
      <c r="BF499" s="29">
        <f>(1+0.25*BE499)*BD499*Параметри!$K$51</f>
        <v>0</v>
      </c>
      <c r="BG499" s="40">
        <f>ROUNDUP('Дані не з ДІСО'!M499/Параметри!$K$27,0)</f>
        <v>0</v>
      </c>
      <c r="BH499" s="40">
        <f>BG499*Параметри!$M$37/18</f>
        <v>0</v>
      </c>
      <c r="BI499" s="29">
        <f>BH499*Параметри!$K$51</f>
        <v>0</v>
      </c>
      <c r="BJ499" s="29">
        <f>'Дані не з ДІСО'!N499*Параметри!$K$76</f>
        <v>0</v>
      </c>
      <c r="BK499" s="40">
        <f>ROUNDUP('Дані з ДІСО'!V499/Параметри!$K$25,0)</f>
        <v>0</v>
      </c>
      <c r="BL499" s="40">
        <f>ROUNDUP('Дані з ДІСО'!W499/Параметри!$K$25,0)</f>
        <v>0</v>
      </c>
      <c r="BM499" s="40">
        <f>ROUNDUP('Дані з ДІСО'!X499/Параметри!$K$25,0)</f>
        <v>0</v>
      </c>
      <c r="BN499" s="40">
        <f>(BK499*Параметри!$K$34+BL499*Параметри!$L$34+BM499*Параметри!$M$34)/18</f>
        <v>0</v>
      </c>
      <c r="BO499" s="40">
        <f>IF(K499=0,0,'Дані з ДІСО'!AC499/K499)</f>
        <v>0</v>
      </c>
      <c r="BP499" s="29">
        <f>(1+0.25*BO499)*BN499*Параметри!$K$51</f>
        <v>0</v>
      </c>
      <c r="BQ499" s="29">
        <f>BP499*'Коефіцієнти АТО'!U499</f>
        <v>0</v>
      </c>
      <c r="BR499" s="29">
        <f>K499*(1+0.25*BO499)*Параметри!$K$66*Параметри!$K$20/1000</f>
        <v>0</v>
      </c>
      <c r="BS499" s="29">
        <f>(1+0.25*BO499)*K499*'Коефіцієнти АТО'!S499*Параметри!$K$20/1000</f>
        <v>0</v>
      </c>
      <c r="BT499" s="29">
        <f t="shared" si="70"/>
        <v>0</v>
      </c>
      <c r="BU499" s="40">
        <f>ROUNDUP('Дані з ДІСО'!AG499/Параметри!$K$71,0)</f>
        <v>0</v>
      </c>
      <c r="BV499" s="40">
        <f t="shared" si="71"/>
        <v>0</v>
      </c>
      <c r="BW499" s="40">
        <f>IF('Дані з ДІСО'!AG499=0,0,'Дані з ДІСО'!AJ499/'Дані з ДІСО'!AG499)</f>
        <v>0</v>
      </c>
      <c r="BX499" s="29">
        <f>BV499*(1+0.25*BW499)*Параметри!$K$51</f>
        <v>0</v>
      </c>
      <c r="BY499" s="29">
        <f>ROUND(IF(Параметри!$K$77="No",CC499,CC499*Параметри!$K$78)+AG499,1)</f>
        <v>58767.199999999997</v>
      </c>
      <c r="BZ499" s="29">
        <f>ROUND(IF(Параметри!$K$77="No",BF499,BF499*Параметри!$K$78),1)</f>
        <v>0</v>
      </c>
      <c r="CA499" s="29">
        <f>ROUND(IF(Параметри!$K$77="No",BI499,BI499*Параметри!$K$78),1)</f>
        <v>0</v>
      </c>
      <c r="CB499" s="29">
        <f>ROUND(IF(Параметри!$K$77="No",BJ499,BJ499*Параметри!$K$78),1)</f>
        <v>0</v>
      </c>
      <c r="CC499" s="29">
        <f t="shared" si="65"/>
        <v>65296.934926989328</v>
      </c>
    </row>
    <row r="500" spans="1:81">
      <c r="A500" s="9">
        <v>499</v>
      </c>
      <c r="B500" s="9" t="s">
        <v>3145</v>
      </c>
      <c r="C500" s="9" t="s">
        <v>3146</v>
      </c>
      <c r="D500" s="9" t="s">
        <v>3582</v>
      </c>
      <c r="E500" s="9" t="s">
        <v>21</v>
      </c>
      <c r="F500" s="9" t="s">
        <v>3625</v>
      </c>
      <c r="G500" s="9" t="s">
        <v>1051</v>
      </c>
      <c r="H500" s="29">
        <f>SUM('Дані з ДІСО'!J500:L500)</f>
        <v>4420</v>
      </c>
      <c r="I500" s="29">
        <f>SUM('Дані з ДІСО'!G500:I500)</f>
        <v>281</v>
      </c>
      <c r="J500" s="29">
        <f>SUM('Дані з ДІСО'!P500:R500)</f>
        <v>0</v>
      </c>
      <c r="K500" s="29">
        <f>SUM('Дані з ДІСО'!V500:X500)</f>
        <v>0</v>
      </c>
      <c r="L500" s="40">
        <f>ROUNDUP('Дані з ДІСО'!J500/'Коефіцієнти АТО'!$R500,0)</f>
        <v>108</v>
      </c>
      <c r="M500" s="40">
        <f>ROUNDUP('Дані з ДІСО'!K500/'Коефіцієнти АТО'!$R500,0)</f>
        <v>144</v>
      </c>
      <c r="N500" s="40">
        <f>ROUNDUP('Дані з ДІСО'!L500/'Коефіцієнти АТО'!$R500,0)</f>
        <v>34</v>
      </c>
      <c r="O500" s="59">
        <f>(L500*Параметри!$K$32+M500*Параметри!$L$32+N500*Параметри!$M$32)/18</f>
        <v>466.65555555555551</v>
      </c>
      <c r="P500" s="41">
        <f>IF(H500=0,"",'Дані з ДІСО'!Y500/H500)</f>
        <v>0</v>
      </c>
      <c r="Q500" s="29">
        <f>IF(H500=0,"",(1+0.25*P500)*O500*Параметри!$K$51)</f>
        <v>95580.489323345144</v>
      </c>
      <c r="R500" s="29">
        <f>IF(H500=0,"",Q500*'Коефіцієнти АТО'!T500)</f>
        <v>1624.8683184968675</v>
      </c>
      <c r="S500" s="29">
        <f>IF(H500=0,"",H500*(1+0.25*P500)*Параметри!$K$66*Параметри!$K$20/1000)</f>
        <v>0</v>
      </c>
      <c r="T500" s="29">
        <f>IF(H500=0,"",H500*(1+0.25*P500)*'Коефіцієнти АТО'!$S500*Параметри!$K$20/1000)</f>
        <v>20191.0522606097</v>
      </c>
      <c r="U500" s="29">
        <f t="shared" si="66"/>
        <v>117396.40990245171</v>
      </c>
      <c r="V500" s="29">
        <f t="shared" si="67"/>
        <v>117396.40990245171</v>
      </c>
      <c r="W500" s="40">
        <f>ROUNDUP('Дані з ДІСО'!P500/Параметри!$K$24,0)</f>
        <v>0</v>
      </c>
      <c r="X500" s="40">
        <f>ROUNDUP('Дані з ДІСО'!Q500/Параметри!$K$24,0)</f>
        <v>0</v>
      </c>
      <c r="Y500" s="40">
        <f>ROUNDUP('Дані з ДІСО'!R500/Параметри!$K$24,0)</f>
        <v>0</v>
      </c>
      <c r="Z500" s="59">
        <f>(W500*Параметри!$K$33+X500*Параметри!$L$33+Y500*Параметри!$M$33)/18</f>
        <v>0</v>
      </c>
      <c r="AA500" s="41">
        <f>IF(J500=0,0,'Дані з ДІСО'!AA500/J500)</f>
        <v>0</v>
      </c>
      <c r="AB500" s="29">
        <f>(1+0.25*AA500)*Z500*Параметри!$K$51</f>
        <v>0</v>
      </c>
      <c r="AC500" s="29">
        <f>AB500*'Коефіцієнти АТО'!U500</f>
        <v>0</v>
      </c>
      <c r="AD500" s="29">
        <f>J500*(1+0.25*AA500)*Параметри!$K$66*Параметри!$K$20/1000</f>
        <v>0</v>
      </c>
      <c r="AE500" s="29">
        <f>(1+0.25*AA500)*J500*'Коефіцієнти АТО'!S500*Параметри!$K$20/1000</f>
        <v>0</v>
      </c>
      <c r="AF500" s="29">
        <f t="shared" si="63"/>
        <v>0</v>
      </c>
      <c r="AG500" s="29">
        <v>0</v>
      </c>
      <c r="AH500" s="40">
        <v>37</v>
      </c>
      <c r="AI500" s="40">
        <v>0</v>
      </c>
      <c r="AJ500" s="40">
        <f t="shared" si="64"/>
        <v>0</v>
      </c>
      <c r="AK500" s="29">
        <f>(AH500+AI500)*(1+0.25*AJ500)*Параметри!$K$53</f>
        <v>6638.8832007520014</v>
      </c>
      <c r="AL500" s="29">
        <f>ROUNDUP(('Дані з ДІСО'!AU500+'Дані з ДІСО'!AW500)/Параметри!$K$28,0)</f>
        <v>0</v>
      </c>
      <c r="AM500" s="64">
        <f>AL500*Параметри!$M$35/18</f>
        <v>0</v>
      </c>
      <c r="AN500" s="29">
        <f>IF(AL500=0,0,'Дані з ДІСО'!AW500/SUM('Дані з ДІСО'!AU500,'Дані з ДІСО'!AW500))</f>
        <v>0</v>
      </c>
      <c r="AO500" s="29">
        <f>(1+0.25*AN500)*AM500*Параметри!$K$51</f>
        <v>0</v>
      </c>
      <c r="AP500" s="40">
        <f>ROUNDUP(('Дані з ДІСО'!AE500+'Дані не з ДІСО'!E500+'Дані не з ДІСО'!G500)/Параметри!$K$69,0)</f>
        <v>0</v>
      </c>
      <c r="AQ500" s="40">
        <f t="shared" si="68"/>
        <v>0</v>
      </c>
      <c r="AR500" s="40">
        <f>IF(AP500=0,0,('Дані з ДІСО'!AH500+'Дані не з ДІСО'!G500)/('Дані з ДІСО'!AE500+'Дані не з ДІСО'!E500+'Дані не з ДІСО'!G500))</f>
        <v>0</v>
      </c>
      <c r="AS500" s="29">
        <f>AQ500*(1+0.25*AR500)*Параметри!$K$51</f>
        <v>0</v>
      </c>
      <c r="AT500" s="40">
        <f>ROUNDUP('Дані з ДІСО'!AF500/Параметри!$K$70,0)</f>
        <v>0</v>
      </c>
      <c r="AU500" s="40">
        <f t="shared" si="69"/>
        <v>0</v>
      </c>
      <c r="AV500" s="40">
        <f>IF(AT500=0,0,'Дані з ДІСО'!AI500/'Дані з ДІСО'!AF500)</f>
        <v>0</v>
      </c>
      <c r="AW500" s="29">
        <f>AU500*(1+0.25*AV500)*Параметри!$K$51</f>
        <v>0</v>
      </c>
      <c r="AX500" s="40">
        <f>ROUNDUP('Дані з ДІСО'!AR500/Параметри!$K$29,0)</f>
        <v>0</v>
      </c>
      <c r="AY500" s="40">
        <f>ROUNDUP('Дані з ДІСО'!AS500/Параметри!$K$29,0)</f>
        <v>0</v>
      </c>
      <c r="AZ500" s="40">
        <f>ROUNDUP('Дані з ДІСО'!AT500/Параметри!$K$29,0)</f>
        <v>0</v>
      </c>
      <c r="BA500" s="64">
        <f>(AX500*Параметри!$K$32+AY500*Параметри!$L$32+AZ500*Параметри!$M$32)/18</f>
        <v>0</v>
      </c>
      <c r="BB500" s="29">
        <f>(BA500*Параметри!$K$51+SUM('Дані з ДІСО'!AR500:AT500)*Параметри!$K$48*Параметри!$K$20/1000)*Параметри!$K$74</f>
        <v>0</v>
      </c>
      <c r="BC500" s="40">
        <f>ROUNDUP(('Дані не з ДІСО'!I500+'Дані не з ДІСО'!K500)/Параметри!$K$26,0)</f>
        <v>0</v>
      </c>
      <c r="BD500" s="29">
        <f>BC500*Параметри!$M$36/18</f>
        <v>0</v>
      </c>
      <c r="BE500" s="40">
        <f>IF(BC500=0,0,'Дані не з ДІСО'!K500/('Дані не з ДІСО'!I500+'Дані не з ДІСО'!K500))</f>
        <v>0</v>
      </c>
      <c r="BF500" s="29">
        <f>(1+0.25*BE500)*BD500*Параметри!$K$51</f>
        <v>0</v>
      </c>
      <c r="BG500" s="40">
        <f>ROUNDUP('Дані не з ДІСО'!M500/Параметри!$K$27,0)</f>
        <v>0</v>
      </c>
      <c r="BH500" s="40">
        <f>BG500*Параметри!$M$37/18</f>
        <v>0</v>
      </c>
      <c r="BI500" s="29">
        <f>BH500*Параметри!$K$51</f>
        <v>0</v>
      </c>
      <c r="BJ500" s="29">
        <f>'Дані не з ДІСО'!N500*Параметри!$K$76</f>
        <v>0</v>
      </c>
      <c r="BK500" s="40">
        <f>ROUNDUP('Дані з ДІСО'!V500/Параметри!$K$25,0)</f>
        <v>0</v>
      </c>
      <c r="BL500" s="40">
        <f>ROUNDUP('Дані з ДІСО'!W500/Параметри!$K$25,0)</f>
        <v>0</v>
      </c>
      <c r="BM500" s="40">
        <f>ROUNDUP('Дані з ДІСО'!X500/Параметри!$K$25,0)</f>
        <v>0</v>
      </c>
      <c r="BN500" s="40">
        <f>(BK500*Параметри!$K$34+BL500*Параметри!$L$34+BM500*Параметри!$M$34)/18</f>
        <v>0</v>
      </c>
      <c r="BO500" s="40">
        <f>IF(K500=0,0,'Дані з ДІСО'!AC500/K500)</f>
        <v>0</v>
      </c>
      <c r="BP500" s="29">
        <f>(1+0.25*BO500)*BN500*Параметри!$K$51</f>
        <v>0</v>
      </c>
      <c r="BQ500" s="29">
        <f>BP500*'Коефіцієнти АТО'!U500</f>
        <v>0</v>
      </c>
      <c r="BR500" s="29">
        <f>K500*(1+0.25*BO500)*Параметри!$K$66*Параметри!$K$20/1000</f>
        <v>0</v>
      </c>
      <c r="BS500" s="29">
        <f>(1+0.25*BO500)*K500*'Коефіцієнти АТО'!S500*Параметри!$K$20/1000</f>
        <v>0</v>
      </c>
      <c r="BT500" s="29">
        <f t="shared" si="70"/>
        <v>0</v>
      </c>
      <c r="BU500" s="40">
        <f>ROUNDUP('Дані з ДІСО'!AG500/Параметри!$K$71,0)</f>
        <v>0</v>
      </c>
      <c r="BV500" s="40">
        <f t="shared" si="71"/>
        <v>0</v>
      </c>
      <c r="BW500" s="40">
        <f>IF('Дані з ДІСО'!AG500=0,0,'Дані з ДІСО'!AJ500/'Дані з ДІСО'!AG500)</f>
        <v>0</v>
      </c>
      <c r="BX500" s="29">
        <f>BV500*(1+0.25*BW500)*Параметри!$K$51</f>
        <v>0</v>
      </c>
      <c r="BY500" s="29">
        <f>ROUND(IF(Параметри!$K$77="No",CC500,CC500*Параметри!$K$78)+AG500,1)</f>
        <v>111631.8</v>
      </c>
      <c r="BZ500" s="29">
        <f>ROUND(IF(Параметри!$K$77="No",BF500,BF500*Параметри!$K$78),1)</f>
        <v>0</v>
      </c>
      <c r="CA500" s="29">
        <f>ROUND(IF(Параметри!$K$77="No",BI500,BI500*Параметри!$K$78),1)</f>
        <v>0</v>
      </c>
      <c r="CB500" s="29">
        <f>ROUND(IF(Параметри!$K$77="No",BJ500,BJ500*Параметри!$K$78),1)</f>
        <v>0</v>
      </c>
      <c r="CC500" s="29">
        <f t="shared" si="65"/>
        <v>124035.2931032037</v>
      </c>
    </row>
    <row r="501" spans="1:81">
      <c r="A501" s="9">
        <v>500</v>
      </c>
      <c r="B501" s="9" t="s">
        <v>3148</v>
      </c>
      <c r="C501" s="9" t="s">
        <v>3148</v>
      </c>
      <c r="D501" s="9" t="s">
        <v>3582</v>
      </c>
      <c r="E501" s="9" t="s">
        <v>24</v>
      </c>
      <c r="F501" s="9" t="s">
        <v>3626</v>
      </c>
      <c r="G501" s="9" t="s">
        <v>1053</v>
      </c>
      <c r="H501" s="29">
        <f>SUM('Дані з ДІСО'!J501:L501)</f>
        <v>679</v>
      </c>
      <c r="I501" s="29">
        <f>SUM('Дані з ДІСО'!G501:I501)</f>
        <v>66</v>
      </c>
      <c r="J501" s="29">
        <f>SUM('Дані з ДІСО'!P501:R501)</f>
        <v>0</v>
      </c>
      <c r="K501" s="29">
        <f>SUM('Дані з ДІСО'!V501:X501)</f>
        <v>0</v>
      </c>
      <c r="L501" s="40">
        <f>ROUNDUP('Дані з ДІСО'!J501/'Коефіцієнти АТО'!$R501,0)</f>
        <v>19</v>
      </c>
      <c r="M501" s="40">
        <f>ROUNDUP('Дані з ДІСО'!K501/'Коефіцієнти АТО'!$R501,0)</f>
        <v>26</v>
      </c>
      <c r="N501" s="40">
        <f>ROUNDUP('Дані з ДІСО'!L501/'Коефіцієнти АТО'!$R501,0)</f>
        <v>6</v>
      </c>
      <c r="O501" s="59">
        <f>(L501*Параметри!$K$32+M501*Параметри!$L$32+N501*Параметри!$M$32)/18</f>
        <v>83.344444444444449</v>
      </c>
      <c r="P501" s="41">
        <f>IF(H501=0,"",'Дані з ДІСО'!Y501/H501)</f>
        <v>0</v>
      </c>
      <c r="Q501" s="29">
        <f>IF(H501=0,"",(1+0.25*P501)*O501*Параметри!$K$51)</f>
        <v>17070.626691454843</v>
      </c>
      <c r="R501" s="29">
        <f>IF(H501=0,"",Q501*'Коефіцієнти АТО'!T501)</f>
        <v>290.20065375473234</v>
      </c>
      <c r="S501" s="29">
        <f>IF(H501=0,"",H501*(1+0.25*P501)*Параметри!$K$66*Параметри!$K$20/1000)</f>
        <v>0</v>
      </c>
      <c r="T501" s="29">
        <f>IF(H501=0,"",H501*(1+0.25*P501)*'Коефіцієнти АТО'!$S501*Параметри!$K$20/1000)</f>
        <v>3424.8463315543049</v>
      </c>
      <c r="U501" s="29">
        <f t="shared" si="66"/>
        <v>20785.673676763879</v>
      </c>
      <c r="V501" s="29">
        <f t="shared" si="67"/>
        <v>20785.673676763879</v>
      </c>
      <c r="W501" s="40">
        <f>ROUNDUP('Дані з ДІСО'!P501/Параметри!$K$24,0)</f>
        <v>0</v>
      </c>
      <c r="X501" s="40">
        <f>ROUNDUP('Дані з ДІСО'!Q501/Параметри!$K$24,0)</f>
        <v>0</v>
      </c>
      <c r="Y501" s="40">
        <f>ROUNDUP('Дані з ДІСО'!R501/Параметри!$K$24,0)</f>
        <v>0</v>
      </c>
      <c r="Z501" s="59">
        <f>(W501*Параметри!$K$33+X501*Параметри!$L$33+Y501*Параметри!$M$33)/18</f>
        <v>0</v>
      </c>
      <c r="AA501" s="41">
        <f>IF(J501=0,0,'Дані з ДІСО'!AA501/J501)</f>
        <v>0</v>
      </c>
      <c r="AB501" s="29">
        <f>(1+0.25*AA501)*Z501*Параметри!$K$51</f>
        <v>0</v>
      </c>
      <c r="AC501" s="29">
        <f>AB501*'Коефіцієнти АТО'!U501</f>
        <v>0</v>
      </c>
      <c r="AD501" s="29">
        <f>J501*(1+0.25*AA501)*Параметри!$K$66*Параметри!$K$20/1000</f>
        <v>0</v>
      </c>
      <c r="AE501" s="29">
        <f>(1+0.25*AA501)*J501*'Коефіцієнти АТО'!S501*Параметри!$K$20/1000</f>
        <v>0</v>
      </c>
      <c r="AF501" s="29">
        <f t="shared" si="63"/>
        <v>0</v>
      </c>
      <c r="AG501" s="29">
        <v>0</v>
      </c>
      <c r="AH501" s="40">
        <v>8</v>
      </c>
      <c r="AI501" s="40">
        <v>0</v>
      </c>
      <c r="AJ501" s="40">
        <f t="shared" si="64"/>
        <v>0</v>
      </c>
      <c r="AK501" s="29">
        <f>(AH501+AI501)*(1+0.25*AJ501)*Параметри!$K$53</f>
        <v>1435.4342055680004</v>
      </c>
      <c r="AL501" s="29">
        <f>ROUNDUP(('Дані з ДІСО'!AU501+'Дані з ДІСО'!AW501)/Параметри!$K$28,0)</f>
        <v>0</v>
      </c>
      <c r="AM501" s="64">
        <f>AL501*Параметри!$M$35/18</f>
        <v>0</v>
      </c>
      <c r="AN501" s="29">
        <f>IF(AL501=0,0,'Дані з ДІСО'!AW501/SUM('Дані з ДІСО'!AU501,'Дані з ДІСО'!AW501))</f>
        <v>0</v>
      </c>
      <c r="AO501" s="29">
        <f>(1+0.25*AN501)*AM501*Параметри!$K$51</f>
        <v>0</v>
      </c>
      <c r="AP501" s="40">
        <f>ROUNDUP(('Дані з ДІСО'!AE501+'Дані не з ДІСО'!E501+'Дані не з ДІСО'!G501)/Параметри!$K$69,0)</f>
        <v>0</v>
      </c>
      <c r="AQ501" s="40">
        <f t="shared" si="68"/>
        <v>0</v>
      </c>
      <c r="AR501" s="40">
        <f>IF(AP501=0,0,('Дані з ДІСО'!AH501+'Дані не з ДІСО'!G501)/('Дані з ДІСО'!AE501+'Дані не з ДІСО'!E501+'Дані не з ДІСО'!G501))</f>
        <v>0</v>
      </c>
      <c r="AS501" s="29">
        <f>AQ501*(1+0.25*AR501)*Параметри!$K$51</f>
        <v>0</v>
      </c>
      <c r="AT501" s="40">
        <f>ROUNDUP('Дані з ДІСО'!AF501/Параметри!$K$70,0)</f>
        <v>0</v>
      </c>
      <c r="AU501" s="40">
        <f t="shared" si="69"/>
        <v>0</v>
      </c>
      <c r="AV501" s="40">
        <f>IF(AT501=0,0,'Дані з ДІСО'!AI501/'Дані з ДІСО'!AF501)</f>
        <v>0</v>
      </c>
      <c r="AW501" s="29">
        <f>AU501*(1+0.25*AV501)*Параметри!$K$51</f>
        <v>0</v>
      </c>
      <c r="AX501" s="40">
        <f>ROUNDUP('Дані з ДІСО'!AR501/Параметри!$K$29,0)</f>
        <v>0</v>
      </c>
      <c r="AY501" s="40">
        <f>ROUNDUP('Дані з ДІСО'!AS501/Параметри!$K$29,0)</f>
        <v>0</v>
      </c>
      <c r="AZ501" s="40">
        <f>ROUNDUP('Дані з ДІСО'!AT501/Параметри!$K$29,0)</f>
        <v>0</v>
      </c>
      <c r="BA501" s="64">
        <f>(AX501*Параметри!$K$32+AY501*Параметри!$L$32+AZ501*Параметри!$M$32)/18</f>
        <v>0</v>
      </c>
      <c r="BB501" s="29">
        <f>(BA501*Параметри!$K$51+SUM('Дані з ДІСО'!AR501:AT501)*Параметри!$K$48*Параметри!$K$20/1000)*Параметри!$K$74</f>
        <v>0</v>
      </c>
      <c r="BC501" s="40">
        <f>ROUNDUP(('Дані не з ДІСО'!I501+'Дані не з ДІСО'!K501)/Параметри!$K$26,0)</f>
        <v>0</v>
      </c>
      <c r="BD501" s="29">
        <f>BC501*Параметри!$M$36/18</f>
        <v>0</v>
      </c>
      <c r="BE501" s="40">
        <f>IF(BC501=0,0,'Дані не з ДІСО'!K501/('Дані не з ДІСО'!I501+'Дані не з ДІСО'!K501))</f>
        <v>0</v>
      </c>
      <c r="BF501" s="29">
        <f>(1+0.25*BE501)*BD501*Параметри!$K$51</f>
        <v>0</v>
      </c>
      <c r="BG501" s="40">
        <f>ROUNDUP('Дані не з ДІСО'!M501/Параметри!$K$27,0)</f>
        <v>0</v>
      </c>
      <c r="BH501" s="40">
        <f>BG501*Параметри!$M$37/18</f>
        <v>0</v>
      </c>
      <c r="BI501" s="29">
        <f>BH501*Параметри!$K$51</f>
        <v>0</v>
      </c>
      <c r="BJ501" s="29">
        <f>'Дані не з ДІСО'!N501*Параметри!$K$76</f>
        <v>0</v>
      </c>
      <c r="BK501" s="40">
        <f>ROUNDUP('Дані з ДІСО'!V501/Параметри!$K$25,0)</f>
        <v>0</v>
      </c>
      <c r="BL501" s="40">
        <f>ROUNDUP('Дані з ДІСО'!W501/Параметри!$K$25,0)</f>
        <v>0</v>
      </c>
      <c r="BM501" s="40">
        <f>ROUNDUP('Дані з ДІСО'!X501/Параметри!$K$25,0)</f>
        <v>0</v>
      </c>
      <c r="BN501" s="40">
        <f>(BK501*Параметри!$K$34+BL501*Параметри!$L$34+BM501*Параметри!$M$34)/18</f>
        <v>0</v>
      </c>
      <c r="BO501" s="40">
        <f>IF(K501=0,0,'Дані з ДІСО'!AC501/K501)</f>
        <v>0</v>
      </c>
      <c r="BP501" s="29">
        <f>(1+0.25*BO501)*BN501*Параметри!$K$51</f>
        <v>0</v>
      </c>
      <c r="BQ501" s="29">
        <f>BP501*'Коефіцієнти АТО'!U501</f>
        <v>0</v>
      </c>
      <c r="BR501" s="29">
        <f>K501*(1+0.25*BO501)*Параметри!$K$66*Параметри!$K$20/1000</f>
        <v>0</v>
      </c>
      <c r="BS501" s="29">
        <f>(1+0.25*BO501)*K501*'Коефіцієнти АТО'!S501*Параметри!$K$20/1000</f>
        <v>0</v>
      </c>
      <c r="BT501" s="29">
        <f t="shared" si="70"/>
        <v>0</v>
      </c>
      <c r="BU501" s="40">
        <f>ROUNDUP('Дані з ДІСО'!AG501/Параметри!$K$71,0)</f>
        <v>0</v>
      </c>
      <c r="BV501" s="40">
        <f t="shared" si="71"/>
        <v>0</v>
      </c>
      <c r="BW501" s="40">
        <f>IF('Дані з ДІСО'!AG501=0,0,'Дані з ДІСО'!AJ501/'Дані з ДІСО'!AG501)</f>
        <v>0</v>
      </c>
      <c r="BX501" s="29">
        <f>BV501*(1+0.25*BW501)*Параметри!$K$51</f>
        <v>0</v>
      </c>
      <c r="BY501" s="29">
        <f>ROUND(IF(Параметри!$K$77="No",CC501,CC501*Параметри!$K$78)+AG501,1)</f>
        <v>19999</v>
      </c>
      <c r="BZ501" s="29">
        <f>ROUND(IF(Параметри!$K$77="No",BF501,BF501*Параметри!$K$78),1)</f>
        <v>0</v>
      </c>
      <c r="CA501" s="29">
        <f>ROUND(IF(Параметри!$K$77="No",BI501,BI501*Параметри!$K$78),1)</f>
        <v>0</v>
      </c>
      <c r="CB501" s="29">
        <f>ROUND(IF(Параметри!$K$77="No",BJ501,BJ501*Параметри!$K$78),1)</f>
        <v>0</v>
      </c>
      <c r="CC501" s="29">
        <f t="shared" si="65"/>
        <v>22221.107882331878</v>
      </c>
    </row>
    <row r="502" spans="1:81">
      <c r="A502" s="9">
        <v>501</v>
      </c>
      <c r="B502" s="9" t="s">
        <v>3148</v>
      </c>
      <c r="C502" s="9" t="s">
        <v>3148</v>
      </c>
      <c r="D502" s="9" t="s">
        <v>3582</v>
      </c>
      <c r="E502" s="9" t="s">
        <v>24</v>
      </c>
      <c r="F502" s="9" t="s">
        <v>3627</v>
      </c>
      <c r="G502" s="9" t="s">
        <v>1055</v>
      </c>
      <c r="H502" s="29">
        <f>SUM('Дані з ДІСО'!J502:L502)</f>
        <v>204</v>
      </c>
      <c r="I502" s="29">
        <f>SUM('Дані з ДІСО'!G502:I502)</f>
        <v>19</v>
      </c>
      <c r="J502" s="29">
        <f>SUM('Дані з ДІСО'!P502:R502)</f>
        <v>0</v>
      </c>
      <c r="K502" s="29">
        <f>SUM('Дані з ДІСО'!V502:X502)</f>
        <v>0</v>
      </c>
      <c r="L502" s="40">
        <f>ROUNDUP('Дані з ДІСО'!J502/'Коефіцієнти АТО'!$R502,0)</f>
        <v>7</v>
      </c>
      <c r="M502" s="40">
        <f>ROUNDUP('Дані з ДІСО'!K502/'Коефіцієнти АТО'!$R502,0)</f>
        <v>9</v>
      </c>
      <c r="N502" s="40">
        <f>ROUNDUP('Дані з ДІСО'!L502/'Коефіцієнти АТО'!$R502,0)</f>
        <v>3</v>
      </c>
      <c r="O502" s="59">
        <f>(L502*Параметри!$K$32+M502*Параметри!$L$32+N502*Параметри!$M$32)/18</f>
        <v>31.211111111111109</v>
      </c>
      <c r="P502" s="41">
        <f>IF(H502=0,"",'Дані з ДІСО'!Y502/H502)</f>
        <v>1</v>
      </c>
      <c r="Q502" s="29">
        <f>IF(H502=0,"",(1+0.25*P502)*O502*Параметри!$K$51)</f>
        <v>7990.8329516558879</v>
      </c>
      <c r="R502" s="29">
        <f>IF(H502=0,"",Q502*'Коефіцієнти АТО'!T502)</f>
        <v>135.8441601781501</v>
      </c>
      <c r="S502" s="29">
        <f>IF(H502=0,"",H502*(1+0.25*P502)*Параметри!$K$66*Параметри!$K$20/1000)</f>
        <v>0</v>
      </c>
      <c r="T502" s="29">
        <f>IF(H502=0,"",H502*(1+0.25*P502)*'Коефіцієнти АТО'!$S502*Параметри!$K$20/1000)</f>
        <v>1286.208857947493</v>
      </c>
      <c r="U502" s="29">
        <f t="shared" si="66"/>
        <v>9412.8859697815315</v>
      </c>
      <c r="V502" s="29">
        <f t="shared" si="67"/>
        <v>9412.8859697815315</v>
      </c>
      <c r="W502" s="40">
        <f>ROUNDUP('Дані з ДІСО'!P502/Параметри!$K$24,0)</f>
        <v>0</v>
      </c>
      <c r="X502" s="40">
        <f>ROUNDUP('Дані з ДІСО'!Q502/Параметри!$K$24,0)</f>
        <v>0</v>
      </c>
      <c r="Y502" s="40">
        <f>ROUNDUP('Дані з ДІСО'!R502/Параметри!$K$24,0)</f>
        <v>0</v>
      </c>
      <c r="Z502" s="59">
        <f>(W502*Параметри!$K$33+X502*Параметри!$L$33+Y502*Параметри!$M$33)/18</f>
        <v>0</v>
      </c>
      <c r="AA502" s="41">
        <f>IF(J502=0,0,'Дані з ДІСО'!AA502/J502)</f>
        <v>0</v>
      </c>
      <c r="AB502" s="29">
        <f>(1+0.25*AA502)*Z502*Параметри!$K$51</f>
        <v>0</v>
      </c>
      <c r="AC502" s="29">
        <f>AB502*'Коефіцієнти АТО'!U502</f>
        <v>0</v>
      </c>
      <c r="AD502" s="29">
        <f>J502*(1+0.25*AA502)*Параметри!$K$66*Параметри!$K$20/1000</f>
        <v>0</v>
      </c>
      <c r="AE502" s="29">
        <f>(1+0.25*AA502)*J502*'Коефіцієнти АТО'!S502*Параметри!$K$20/1000</f>
        <v>0</v>
      </c>
      <c r="AF502" s="29">
        <f t="shared" si="63"/>
        <v>0</v>
      </c>
      <c r="AG502" s="29">
        <v>0</v>
      </c>
      <c r="AH502" s="40">
        <v>0</v>
      </c>
      <c r="AI502" s="40">
        <v>2</v>
      </c>
      <c r="AJ502" s="40">
        <f t="shared" si="64"/>
        <v>1</v>
      </c>
      <c r="AK502" s="29">
        <f>(AH502+AI502)*(1+0.25*AJ502)*Параметри!$K$53</f>
        <v>448.57318924000015</v>
      </c>
      <c r="AL502" s="29">
        <f>ROUNDUP(('Дані з ДІСО'!AU502+'Дані з ДІСО'!AW502)/Параметри!$K$28,0)</f>
        <v>0</v>
      </c>
      <c r="AM502" s="64">
        <f>AL502*Параметри!$M$35/18</f>
        <v>0</v>
      </c>
      <c r="AN502" s="29">
        <f>IF(AL502=0,0,'Дані з ДІСО'!AW502/SUM('Дані з ДІСО'!AU502,'Дані з ДІСО'!AW502))</f>
        <v>0</v>
      </c>
      <c r="AO502" s="29">
        <f>(1+0.25*AN502)*AM502*Параметри!$K$51</f>
        <v>0</v>
      </c>
      <c r="AP502" s="40">
        <f>ROUNDUP(('Дані з ДІСО'!AE502+'Дані не з ДІСО'!E502+'Дані не з ДІСО'!G502)/Параметри!$K$69,0)</f>
        <v>0</v>
      </c>
      <c r="AQ502" s="40">
        <f t="shared" si="68"/>
        <v>0</v>
      </c>
      <c r="AR502" s="40">
        <f>IF(AP502=0,0,('Дані з ДІСО'!AH502+'Дані не з ДІСО'!G502)/('Дані з ДІСО'!AE502+'Дані не з ДІСО'!E502+'Дані не з ДІСО'!G502))</f>
        <v>0</v>
      </c>
      <c r="AS502" s="29">
        <f>AQ502*(1+0.25*AR502)*Параметри!$K$51</f>
        <v>0</v>
      </c>
      <c r="AT502" s="40">
        <f>ROUNDUP('Дані з ДІСО'!AF502/Параметри!$K$70,0)</f>
        <v>0</v>
      </c>
      <c r="AU502" s="40">
        <f t="shared" si="69"/>
        <v>0</v>
      </c>
      <c r="AV502" s="40">
        <f>IF(AT502=0,0,'Дані з ДІСО'!AI502/'Дані з ДІСО'!AF502)</f>
        <v>0</v>
      </c>
      <c r="AW502" s="29">
        <f>AU502*(1+0.25*AV502)*Параметри!$K$51</f>
        <v>0</v>
      </c>
      <c r="AX502" s="40">
        <f>ROUNDUP('Дані з ДІСО'!AR502/Параметри!$K$29,0)</f>
        <v>0</v>
      </c>
      <c r="AY502" s="40">
        <f>ROUNDUP('Дані з ДІСО'!AS502/Параметри!$K$29,0)</f>
        <v>0</v>
      </c>
      <c r="AZ502" s="40">
        <f>ROUNDUP('Дані з ДІСО'!AT502/Параметри!$K$29,0)</f>
        <v>0</v>
      </c>
      <c r="BA502" s="64">
        <f>(AX502*Параметри!$K$32+AY502*Параметри!$L$32+AZ502*Параметри!$M$32)/18</f>
        <v>0</v>
      </c>
      <c r="BB502" s="29">
        <f>(BA502*Параметри!$K$51+SUM('Дані з ДІСО'!AR502:AT502)*Параметри!$K$48*Параметри!$K$20/1000)*Параметри!$K$74</f>
        <v>0</v>
      </c>
      <c r="BC502" s="40">
        <f>ROUNDUP(('Дані не з ДІСО'!I502+'Дані не з ДІСО'!K502)/Параметри!$K$26,0)</f>
        <v>0</v>
      </c>
      <c r="BD502" s="29">
        <f>BC502*Параметри!$M$36/18</f>
        <v>0</v>
      </c>
      <c r="BE502" s="40">
        <f>IF(BC502=0,0,'Дані не з ДІСО'!K502/('Дані не з ДІСО'!I502+'Дані не з ДІСО'!K502))</f>
        <v>0</v>
      </c>
      <c r="BF502" s="29">
        <f>(1+0.25*BE502)*BD502*Параметри!$K$51</f>
        <v>0</v>
      </c>
      <c r="BG502" s="40">
        <f>ROUNDUP('Дані не з ДІСО'!M502/Параметри!$K$27,0)</f>
        <v>0</v>
      </c>
      <c r="BH502" s="40">
        <f>BG502*Параметри!$M$37/18</f>
        <v>0</v>
      </c>
      <c r="BI502" s="29">
        <f>BH502*Параметри!$K$51</f>
        <v>0</v>
      </c>
      <c r="BJ502" s="29">
        <f>'Дані не з ДІСО'!N502*Параметри!$K$76</f>
        <v>0</v>
      </c>
      <c r="BK502" s="40">
        <f>ROUNDUP('Дані з ДІСО'!V502/Параметри!$K$25,0)</f>
        <v>0</v>
      </c>
      <c r="BL502" s="40">
        <f>ROUNDUP('Дані з ДІСО'!W502/Параметри!$K$25,0)</f>
        <v>0</v>
      </c>
      <c r="BM502" s="40">
        <f>ROUNDUP('Дані з ДІСО'!X502/Параметри!$K$25,0)</f>
        <v>0</v>
      </c>
      <c r="BN502" s="40">
        <f>(BK502*Параметри!$K$34+BL502*Параметри!$L$34+BM502*Параметри!$M$34)/18</f>
        <v>0</v>
      </c>
      <c r="BO502" s="40">
        <f>IF(K502=0,0,'Дані з ДІСО'!AC502/K502)</f>
        <v>0</v>
      </c>
      <c r="BP502" s="29">
        <f>(1+0.25*BO502)*BN502*Параметри!$K$51</f>
        <v>0</v>
      </c>
      <c r="BQ502" s="29">
        <f>BP502*'Коефіцієнти АТО'!U502</f>
        <v>0</v>
      </c>
      <c r="BR502" s="29">
        <f>K502*(1+0.25*BO502)*Параметри!$K$66*Параметри!$K$20/1000</f>
        <v>0</v>
      </c>
      <c r="BS502" s="29">
        <f>(1+0.25*BO502)*K502*'Коефіцієнти АТО'!S502*Параметри!$K$20/1000</f>
        <v>0</v>
      </c>
      <c r="BT502" s="29">
        <f t="shared" si="70"/>
        <v>0</v>
      </c>
      <c r="BU502" s="40">
        <f>ROUNDUP('Дані з ДІСО'!AG502/Параметри!$K$71,0)</f>
        <v>0</v>
      </c>
      <c r="BV502" s="40">
        <f t="shared" si="71"/>
        <v>0</v>
      </c>
      <c r="BW502" s="40">
        <f>IF('Дані з ДІСО'!AG502=0,0,'Дані з ДІСО'!AJ502/'Дані з ДІСО'!AG502)</f>
        <v>0</v>
      </c>
      <c r="BX502" s="29">
        <f>BV502*(1+0.25*BW502)*Параметри!$K$51</f>
        <v>0</v>
      </c>
      <c r="BY502" s="29">
        <f>ROUND(IF(Параметри!$K$77="No",CC502,CC502*Параметри!$K$78)+AG502,1)</f>
        <v>8875.2999999999993</v>
      </c>
      <c r="BZ502" s="29">
        <f>ROUND(IF(Параметри!$K$77="No",BF502,BF502*Параметри!$K$78),1)</f>
        <v>0</v>
      </c>
      <c r="CA502" s="29">
        <f>ROUND(IF(Параметри!$K$77="No",BI502,BI502*Параметри!$K$78),1)</f>
        <v>0</v>
      </c>
      <c r="CB502" s="29">
        <f>ROUND(IF(Параметри!$K$77="No",BJ502,BJ502*Параметри!$K$78),1)</f>
        <v>0</v>
      </c>
      <c r="CC502" s="29">
        <f t="shared" si="65"/>
        <v>9861.4591590215314</v>
      </c>
    </row>
    <row r="503" spans="1:81">
      <c r="A503" s="9">
        <v>502</v>
      </c>
      <c r="B503" s="9" t="s">
        <v>3145</v>
      </c>
      <c r="C503" s="9" t="s">
        <v>3146</v>
      </c>
      <c r="D503" s="9" t="s">
        <v>3582</v>
      </c>
      <c r="E503" s="9" t="s">
        <v>21</v>
      </c>
      <c r="F503" s="9" t="s">
        <v>3628</v>
      </c>
      <c r="G503" s="9" t="s">
        <v>1057</v>
      </c>
      <c r="H503" s="29">
        <f>SUM('Дані з ДІСО'!J503:L503)</f>
        <v>3993</v>
      </c>
      <c r="I503" s="29">
        <f>SUM('Дані з ДІСО'!G503:I503)</f>
        <v>199</v>
      </c>
      <c r="J503" s="29">
        <f>SUM('Дані з ДІСО'!P503:R503)</f>
        <v>0</v>
      </c>
      <c r="K503" s="29">
        <f>SUM('Дані з ДІСО'!V503:X503)</f>
        <v>0</v>
      </c>
      <c r="L503" s="40">
        <f>ROUNDUP('Дані з ДІСО'!J503/'Коефіцієнти АТО'!$R503,0)</f>
        <v>82</v>
      </c>
      <c r="M503" s="40">
        <f>ROUNDUP('Дані з ДІСО'!K503/'Коефіцієнти АТО'!$R503,0)</f>
        <v>113</v>
      </c>
      <c r="N503" s="40">
        <f>ROUNDUP('Дані з ДІСО'!L503/'Коефіцієнти АТО'!$R503,0)</f>
        <v>28</v>
      </c>
      <c r="O503" s="59">
        <f>(L503*Параметри!$K$32+M503*Параметри!$L$32+N503*Параметри!$M$32)/18</f>
        <v>365.28333333333336</v>
      </c>
      <c r="P503" s="41">
        <f>IF(H503=0,"",'Дані з ДІСО'!Y503/H503)</f>
        <v>0.9676934635612322</v>
      </c>
      <c r="Q503" s="29">
        <f>IF(H503=0,"",(1+0.25*P503)*O503*Параметри!$K$51)</f>
        <v>92917.488890287612</v>
      </c>
      <c r="R503" s="29">
        <f>IF(H503=0,"",Q503*'Коефіцієнти АТО'!T503)</f>
        <v>1579.5973111348894</v>
      </c>
      <c r="S503" s="29">
        <f>IF(H503=0,"",H503*(1+0.25*P503)*Параметри!$K$66*Параметри!$K$20/1000)</f>
        <v>0</v>
      </c>
      <c r="T503" s="29">
        <f>IF(H503=0,"",H503*(1+0.25*P503)*'Коефіцієнти АТО'!$S503*Параметри!$K$20/1000)</f>
        <v>22653.264289675004</v>
      </c>
      <c r="U503" s="29">
        <f t="shared" si="66"/>
        <v>117150.3504910975</v>
      </c>
      <c r="V503" s="29">
        <f t="shared" si="67"/>
        <v>117150.3504910975</v>
      </c>
      <c r="W503" s="40">
        <f>ROUNDUP('Дані з ДІСО'!P503/Параметри!$K$24,0)</f>
        <v>0</v>
      </c>
      <c r="X503" s="40">
        <f>ROUNDUP('Дані з ДІСО'!Q503/Параметри!$K$24,0)</f>
        <v>0</v>
      </c>
      <c r="Y503" s="40">
        <f>ROUNDUP('Дані з ДІСО'!R503/Параметри!$K$24,0)</f>
        <v>0</v>
      </c>
      <c r="Z503" s="59">
        <f>(W503*Параметри!$K$33+X503*Параметри!$L$33+Y503*Параметри!$M$33)/18</f>
        <v>0</v>
      </c>
      <c r="AA503" s="41">
        <f>IF(J503=0,0,'Дані з ДІСО'!AA503/J503)</f>
        <v>0</v>
      </c>
      <c r="AB503" s="29">
        <f>(1+0.25*AA503)*Z503*Параметри!$K$51</f>
        <v>0</v>
      </c>
      <c r="AC503" s="29">
        <f>AB503*'Коефіцієнти АТО'!U503</f>
        <v>0</v>
      </c>
      <c r="AD503" s="29">
        <f>J503*(1+0.25*AA503)*Параметри!$K$66*Параметри!$K$20/1000</f>
        <v>0</v>
      </c>
      <c r="AE503" s="29">
        <f>(1+0.25*AA503)*J503*'Коефіцієнти АТО'!S503*Параметри!$K$20/1000</f>
        <v>0</v>
      </c>
      <c r="AF503" s="29">
        <f t="shared" si="63"/>
        <v>0</v>
      </c>
      <c r="AG503" s="29">
        <v>0</v>
      </c>
      <c r="AH503" s="40">
        <v>3</v>
      </c>
      <c r="AI503" s="40">
        <v>16</v>
      </c>
      <c r="AJ503" s="40">
        <f t="shared" si="64"/>
        <v>0.84210526315789469</v>
      </c>
      <c r="AK503" s="29">
        <f>(AH503+AI503)*(1+0.25*AJ503)*Параметри!$K$53</f>
        <v>4126.8733410080013</v>
      </c>
      <c r="AL503" s="29">
        <f>ROUNDUP(('Дані з ДІСО'!AU503+'Дані з ДІСО'!AW503)/Параметри!$K$28,0)</f>
        <v>0</v>
      </c>
      <c r="AM503" s="64">
        <f>AL503*Параметри!$M$35/18</f>
        <v>0</v>
      </c>
      <c r="AN503" s="29">
        <f>IF(AL503=0,0,'Дані з ДІСО'!AW503/SUM('Дані з ДІСО'!AU503,'Дані з ДІСО'!AW503))</f>
        <v>0</v>
      </c>
      <c r="AO503" s="29">
        <f>(1+0.25*AN503)*AM503*Параметри!$K$51</f>
        <v>0</v>
      </c>
      <c r="AP503" s="40">
        <f>ROUNDUP(('Дані з ДІСО'!AE503+'Дані не з ДІСО'!E503+'Дані не з ДІСО'!G503)/Параметри!$K$69,0)</f>
        <v>0</v>
      </c>
      <c r="AQ503" s="40">
        <f t="shared" si="68"/>
        <v>0</v>
      </c>
      <c r="AR503" s="40">
        <f>IF(AP503=0,0,('Дані з ДІСО'!AH503+'Дані не з ДІСО'!G503)/('Дані з ДІСО'!AE503+'Дані не з ДІСО'!E503+'Дані не з ДІСО'!G503))</f>
        <v>0</v>
      </c>
      <c r="AS503" s="29">
        <f>AQ503*(1+0.25*AR503)*Параметри!$K$51</f>
        <v>0</v>
      </c>
      <c r="AT503" s="40">
        <f>ROUNDUP('Дані з ДІСО'!AF503/Параметри!$K$70,0)</f>
        <v>0</v>
      </c>
      <c r="AU503" s="40">
        <f t="shared" si="69"/>
        <v>0</v>
      </c>
      <c r="AV503" s="40">
        <f>IF(AT503=0,0,'Дані з ДІСО'!AI503/'Дані з ДІСО'!AF503)</f>
        <v>0</v>
      </c>
      <c r="AW503" s="29">
        <f>AU503*(1+0.25*AV503)*Параметри!$K$51</f>
        <v>0</v>
      </c>
      <c r="AX503" s="40">
        <f>ROUNDUP('Дані з ДІСО'!AR503/Параметри!$K$29,0)</f>
        <v>0</v>
      </c>
      <c r="AY503" s="40">
        <f>ROUNDUP('Дані з ДІСО'!AS503/Параметри!$K$29,0)</f>
        <v>0</v>
      </c>
      <c r="AZ503" s="40">
        <f>ROUNDUP('Дані з ДІСО'!AT503/Параметри!$K$29,0)</f>
        <v>0</v>
      </c>
      <c r="BA503" s="64">
        <f>(AX503*Параметри!$K$32+AY503*Параметри!$L$32+AZ503*Параметри!$M$32)/18</f>
        <v>0</v>
      </c>
      <c r="BB503" s="29">
        <f>(BA503*Параметри!$K$51+SUM('Дані з ДІСО'!AR503:AT503)*Параметри!$K$48*Параметри!$K$20/1000)*Параметри!$K$74</f>
        <v>0</v>
      </c>
      <c r="BC503" s="40">
        <f>ROUNDUP(('Дані не з ДІСО'!I503+'Дані не з ДІСО'!K503)/Параметри!$K$26,0)</f>
        <v>0</v>
      </c>
      <c r="BD503" s="29">
        <f>BC503*Параметри!$M$36/18</f>
        <v>0</v>
      </c>
      <c r="BE503" s="40">
        <f>IF(BC503=0,0,'Дані не з ДІСО'!K503/('Дані не з ДІСО'!I503+'Дані не з ДІСО'!K503))</f>
        <v>0</v>
      </c>
      <c r="BF503" s="29">
        <f>(1+0.25*BE503)*BD503*Параметри!$K$51</f>
        <v>0</v>
      </c>
      <c r="BG503" s="40">
        <f>ROUNDUP('Дані не з ДІСО'!M503/Параметри!$K$27,0)</f>
        <v>0</v>
      </c>
      <c r="BH503" s="40">
        <f>BG503*Параметри!$M$37/18</f>
        <v>0</v>
      </c>
      <c r="BI503" s="29">
        <f>BH503*Параметри!$K$51</f>
        <v>0</v>
      </c>
      <c r="BJ503" s="29">
        <f>'Дані не з ДІСО'!N503*Параметри!$K$76</f>
        <v>0</v>
      </c>
      <c r="BK503" s="40">
        <f>ROUNDUP('Дані з ДІСО'!V503/Параметри!$K$25,0)</f>
        <v>0</v>
      </c>
      <c r="BL503" s="40">
        <f>ROUNDUP('Дані з ДІСО'!W503/Параметри!$K$25,0)</f>
        <v>0</v>
      </c>
      <c r="BM503" s="40">
        <f>ROUNDUP('Дані з ДІСО'!X503/Параметри!$K$25,0)</f>
        <v>0</v>
      </c>
      <c r="BN503" s="40">
        <f>(BK503*Параметри!$K$34+BL503*Параметри!$L$34+BM503*Параметри!$M$34)/18</f>
        <v>0</v>
      </c>
      <c r="BO503" s="40">
        <f>IF(K503=0,0,'Дані з ДІСО'!AC503/K503)</f>
        <v>0</v>
      </c>
      <c r="BP503" s="29">
        <f>(1+0.25*BO503)*BN503*Параметри!$K$51</f>
        <v>0</v>
      </c>
      <c r="BQ503" s="29">
        <f>BP503*'Коефіцієнти АТО'!U503</f>
        <v>0</v>
      </c>
      <c r="BR503" s="29">
        <f>K503*(1+0.25*BO503)*Параметри!$K$66*Параметри!$K$20/1000</f>
        <v>0</v>
      </c>
      <c r="BS503" s="29">
        <f>(1+0.25*BO503)*K503*'Коефіцієнти АТО'!S503*Параметри!$K$20/1000</f>
        <v>0</v>
      </c>
      <c r="BT503" s="29">
        <f t="shared" si="70"/>
        <v>0</v>
      </c>
      <c r="BU503" s="40">
        <f>ROUNDUP('Дані з ДІСО'!AG503/Параметри!$K$71,0)</f>
        <v>0</v>
      </c>
      <c r="BV503" s="40">
        <f t="shared" si="71"/>
        <v>0</v>
      </c>
      <c r="BW503" s="40">
        <f>IF('Дані з ДІСО'!AG503=0,0,'Дані з ДІСО'!AJ503/'Дані з ДІСО'!AG503)</f>
        <v>0</v>
      </c>
      <c r="BX503" s="29">
        <f>BV503*(1+0.25*BW503)*Параметри!$K$51</f>
        <v>0</v>
      </c>
      <c r="BY503" s="29">
        <f>ROUND(IF(Параметри!$K$77="No",CC503,CC503*Параметри!$K$78)+AG503,1)</f>
        <v>109149.5</v>
      </c>
      <c r="BZ503" s="29">
        <f>ROUND(IF(Параметри!$K$77="No",BF503,BF503*Параметри!$K$78),1)</f>
        <v>0</v>
      </c>
      <c r="CA503" s="29">
        <f>ROUND(IF(Параметри!$K$77="No",BI503,BI503*Параметри!$K$78),1)</f>
        <v>0</v>
      </c>
      <c r="CB503" s="29">
        <f>ROUND(IF(Параметри!$K$77="No",BJ503,BJ503*Параметри!$K$78),1)</f>
        <v>0</v>
      </c>
      <c r="CC503" s="29">
        <f t="shared" si="65"/>
        <v>121277.2238321055</v>
      </c>
    </row>
    <row r="504" spans="1:81">
      <c r="A504" s="9">
        <v>503</v>
      </c>
      <c r="B504" s="9" t="s">
        <v>3151</v>
      </c>
      <c r="C504" s="9" t="s">
        <v>3151</v>
      </c>
      <c r="D504" s="9" t="s">
        <v>3582</v>
      </c>
      <c r="E504" s="9" t="s">
        <v>29</v>
      </c>
      <c r="F504" s="9" t="s">
        <v>3629</v>
      </c>
      <c r="G504" s="9" t="s">
        <v>1059</v>
      </c>
      <c r="H504" s="29">
        <f>SUM('Дані з ДІСО'!J504:L504)</f>
        <v>1666</v>
      </c>
      <c r="I504" s="29">
        <f>SUM('Дані з ДІСО'!G504:I504)</f>
        <v>115</v>
      </c>
      <c r="J504" s="29">
        <f>SUM('Дані з ДІСО'!P504:R504)</f>
        <v>0</v>
      </c>
      <c r="K504" s="29">
        <f>SUM('Дані з ДІСО'!V504:X504)</f>
        <v>0</v>
      </c>
      <c r="L504" s="40">
        <f>ROUNDUP('Дані з ДІСО'!J504/'Коефіцієнти АТО'!$R504,0)</f>
        <v>38</v>
      </c>
      <c r="M504" s="40">
        <f>ROUNDUP('Дані з ДІСО'!K504/'Коефіцієнти АТО'!$R504,0)</f>
        <v>46</v>
      </c>
      <c r="N504" s="40">
        <f>ROUNDUP('Дані з ДІСО'!L504/'Коефіцієнти АТО'!$R504,0)</f>
        <v>10</v>
      </c>
      <c r="O504" s="59">
        <f>(L504*Параметри!$K$32+M504*Параметри!$L$32+N504*Параметри!$M$32)/18</f>
        <v>151.84444444444443</v>
      </c>
      <c r="P504" s="41">
        <f>IF(H504=0,"",'Дані з ДІСО'!Y504/H504)</f>
        <v>0.6752701080432173</v>
      </c>
      <c r="Q504" s="29">
        <f>IF(H504=0,"",(1+0.25*P504)*O504*Параметри!$K$51)</f>
        <v>36351.173165352084</v>
      </c>
      <c r="R504" s="29">
        <f>IF(H504=0,"",Q504*'Коефіцієнти АТО'!T504)</f>
        <v>617.96994381098546</v>
      </c>
      <c r="S504" s="29">
        <f>IF(H504=0,"",H504*(1+0.25*P504)*Параметри!$K$66*Параметри!$K$20/1000)</f>
        <v>0</v>
      </c>
      <c r="T504" s="29">
        <f>IF(H504=0,"",H504*(1+0.25*P504)*'Коефіцієнти АТО'!$S504*Параметри!$K$20/1000)</f>
        <v>8895.2548675276557</v>
      </c>
      <c r="U504" s="29">
        <f t="shared" si="66"/>
        <v>45864.397976690721</v>
      </c>
      <c r="V504" s="29">
        <f t="shared" si="67"/>
        <v>45864.397976690721</v>
      </c>
      <c r="W504" s="40">
        <f>ROUNDUP('Дані з ДІСО'!P504/Параметри!$K$24,0)</f>
        <v>0</v>
      </c>
      <c r="X504" s="40">
        <f>ROUNDUP('Дані з ДІСО'!Q504/Параметри!$K$24,0)</f>
        <v>0</v>
      </c>
      <c r="Y504" s="40">
        <f>ROUNDUP('Дані з ДІСО'!R504/Параметри!$K$24,0)</f>
        <v>0</v>
      </c>
      <c r="Z504" s="59">
        <f>(W504*Параметри!$K$33+X504*Параметри!$L$33+Y504*Параметри!$M$33)/18</f>
        <v>0</v>
      </c>
      <c r="AA504" s="41">
        <f>IF(J504=0,0,'Дані з ДІСО'!AA504/J504)</f>
        <v>0</v>
      </c>
      <c r="AB504" s="29">
        <f>(1+0.25*AA504)*Z504*Параметри!$K$51</f>
        <v>0</v>
      </c>
      <c r="AC504" s="29">
        <f>AB504*'Коефіцієнти АТО'!U504</f>
        <v>0</v>
      </c>
      <c r="AD504" s="29">
        <f>J504*(1+0.25*AA504)*Параметри!$K$66*Параметри!$K$20/1000</f>
        <v>0</v>
      </c>
      <c r="AE504" s="29">
        <f>(1+0.25*AA504)*J504*'Коефіцієнти АТО'!S504*Параметри!$K$20/1000</f>
        <v>0</v>
      </c>
      <c r="AF504" s="29">
        <f t="shared" si="63"/>
        <v>0</v>
      </c>
      <c r="AG504" s="29">
        <v>0</v>
      </c>
      <c r="AH504" s="40">
        <v>1</v>
      </c>
      <c r="AI504" s="40">
        <v>2</v>
      </c>
      <c r="AJ504" s="40">
        <f t="shared" si="64"/>
        <v>0.66666666666666663</v>
      </c>
      <c r="AK504" s="29">
        <f>(AH504+AI504)*(1+0.25*AJ504)*Параметри!$K$53</f>
        <v>628.00246493600014</v>
      </c>
      <c r="AL504" s="29">
        <f>ROUNDUP(('Дані з ДІСО'!AU504+'Дані з ДІСО'!AW504)/Параметри!$K$28,0)</f>
        <v>0</v>
      </c>
      <c r="AM504" s="64">
        <f>AL504*Параметри!$M$35/18</f>
        <v>0</v>
      </c>
      <c r="AN504" s="29">
        <f>IF(AL504=0,0,'Дані з ДІСО'!AW504/SUM('Дані з ДІСО'!AU504,'Дані з ДІСО'!AW504))</f>
        <v>0</v>
      </c>
      <c r="AO504" s="29">
        <f>(1+0.25*AN504)*AM504*Параметри!$K$51</f>
        <v>0</v>
      </c>
      <c r="AP504" s="40">
        <f>ROUNDUP(('Дані з ДІСО'!AE504+'Дані не з ДІСО'!E504+'Дані не з ДІСО'!G504)/Параметри!$K$69,0)</f>
        <v>0</v>
      </c>
      <c r="AQ504" s="40">
        <f t="shared" si="68"/>
        <v>0</v>
      </c>
      <c r="AR504" s="40">
        <f>IF(AP504=0,0,('Дані з ДІСО'!AH504+'Дані не з ДІСО'!G504)/('Дані з ДІСО'!AE504+'Дані не з ДІСО'!E504+'Дані не з ДІСО'!G504))</f>
        <v>0</v>
      </c>
      <c r="AS504" s="29">
        <f>AQ504*(1+0.25*AR504)*Параметри!$K$51</f>
        <v>0</v>
      </c>
      <c r="AT504" s="40">
        <f>ROUNDUP('Дані з ДІСО'!AF504/Параметри!$K$70,0)</f>
        <v>0</v>
      </c>
      <c r="AU504" s="40">
        <f t="shared" si="69"/>
        <v>0</v>
      </c>
      <c r="AV504" s="40">
        <f>IF(AT504=0,0,'Дані з ДІСО'!AI504/'Дані з ДІСО'!AF504)</f>
        <v>0</v>
      </c>
      <c r="AW504" s="29">
        <f>AU504*(1+0.25*AV504)*Параметри!$K$51</f>
        <v>0</v>
      </c>
      <c r="AX504" s="40">
        <f>ROUNDUP('Дані з ДІСО'!AR504/Параметри!$K$29,0)</f>
        <v>0</v>
      </c>
      <c r="AY504" s="40">
        <f>ROUNDUP('Дані з ДІСО'!AS504/Параметри!$K$29,0)</f>
        <v>0</v>
      </c>
      <c r="AZ504" s="40">
        <f>ROUNDUP('Дані з ДІСО'!AT504/Параметри!$K$29,0)</f>
        <v>0</v>
      </c>
      <c r="BA504" s="64">
        <f>(AX504*Параметри!$K$32+AY504*Параметри!$L$32+AZ504*Параметри!$M$32)/18</f>
        <v>0</v>
      </c>
      <c r="BB504" s="29">
        <f>(BA504*Параметри!$K$51+SUM('Дані з ДІСО'!AR504:AT504)*Параметри!$K$48*Параметри!$K$20/1000)*Параметри!$K$74</f>
        <v>0</v>
      </c>
      <c r="BC504" s="40">
        <f>ROUNDUP(('Дані не з ДІСО'!I504+'Дані не з ДІСО'!K504)/Параметри!$K$26,0)</f>
        <v>0</v>
      </c>
      <c r="BD504" s="29">
        <f>BC504*Параметри!$M$36/18</f>
        <v>0</v>
      </c>
      <c r="BE504" s="40">
        <f>IF(BC504=0,0,'Дані не з ДІСО'!K504/('Дані не з ДІСО'!I504+'Дані не з ДІСО'!K504))</f>
        <v>0</v>
      </c>
      <c r="BF504" s="29">
        <f>(1+0.25*BE504)*BD504*Параметри!$K$51</f>
        <v>0</v>
      </c>
      <c r="BG504" s="40">
        <f>ROUNDUP('Дані не з ДІСО'!M504/Параметри!$K$27,0)</f>
        <v>0</v>
      </c>
      <c r="BH504" s="40">
        <f>BG504*Параметри!$M$37/18</f>
        <v>0</v>
      </c>
      <c r="BI504" s="29">
        <f>BH504*Параметри!$K$51</f>
        <v>0</v>
      </c>
      <c r="BJ504" s="29">
        <f>'Дані не з ДІСО'!N504*Параметри!$K$76</f>
        <v>0</v>
      </c>
      <c r="BK504" s="40">
        <f>ROUNDUP('Дані з ДІСО'!V504/Параметри!$K$25,0)</f>
        <v>0</v>
      </c>
      <c r="BL504" s="40">
        <f>ROUNDUP('Дані з ДІСО'!W504/Параметри!$K$25,0)</f>
        <v>0</v>
      </c>
      <c r="BM504" s="40">
        <f>ROUNDUP('Дані з ДІСО'!X504/Параметри!$K$25,0)</f>
        <v>0</v>
      </c>
      <c r="BN504" s="40">
        <f>(BK504*Параметри!$K$34+BL504*Параметри!$L$34+BM504*Параметри!$M$34)/18</f>
        <v>0</v>
      </c>
      <c r="BO504" s="40">
        <f>IF(K504=0,0,'Дані з ДІСО'!AC504/K504)</f>
        <v>0</v>
      </c>
      <c r="BP504" s="29">
        <f>(1+0.25*BO504)*BN504*Параметри!$K$51</f>
        <v>0</v>
      </c>
      <c r="BQ504" s="29">
        <f>BP504*'Коефіцієнти АТО'!U504</f>
        <v>0</v>
      </c>
      <c r="BR504" s="29">
        <f>K504*(1+0.25*BO504)*Параметри!$K$66*Параметри!$K$20/1000</f>
        <v>0</v>
      </c>
      <c r="BS504" s="29">
        <f>(1+0.25*BO504)*K504*'Коефіцієнти АТО'!S504*Параметри!$K$20/1000</f>
        <v>0</v>
      </c>
      <c r="BT504" s="29">
        <f t="shared" si="70"/>
        <v>0</v>
      </c>
      <c r="BU504" s="40">
        <f>ROUNDUP('Дані з ДІСО'!AG504/Параметри!$K$71,0)</f>
        <v>0</v>
      </c>
      <c r="BV504" s="40">
        <f t="shared" si="71"/>
        <v>0</v>
      </c>
      <c r="BW504" s="40">
        <f>IF('Дані з ДІСО'!AG504=0,0,'Дані з ДІСО'!AJ504/'Дані з ДІСО'!AG504)</f>
        <v>0</v>
      </c>
      <c r="BX504" s="29">
        <f>BV504*(1+0.25*BW504)*Параметри!$K$51</f>
        <v>0</v>
      </c>
      <c r="BY504" s="29">
        <f>ROUND(IF(Параметри!$K$77="No",CC504,CC504*Параметри!$K$78)+AG504,1)</f>
        <v>41843.199999999997</v>
      </c>
      <c r="BZ504" s="29">
        <f>ROUND(IF(Параметри!$K$77="No",BF504,BF504*Параметри!$K$78),1)</f>
        <v>0</v>
      </c>
      <c r="CA504" s="29">
        <f>ROUND(IF(Параметри!$K$77="No",BI504,BI504*Параметри!$K$78),1)</f>
        <v>0</v>
      </c>
      <c r="CB504" s="29">
        <f>ROUND(IF(Параметри!$K$77="No",BJ504,BJ504*Параметри!$K$78),1)</f>
        <v>0</v>
      </c>
      <c r="CC504" s="29">
        <f t="shared" si="65"/>
        <v>46492.40044162672</v>
      </c>
    </row>
    <row r="505" spans="1:81">
      <c r="A505" s="9">
        <v>504</v>
      </c>
      <c r="B505" s="9" t="s">
        <v>3151</v>
      </c>
      <c r="C505" s="9" t="s">
        <v>3151</v>
      </c>
      <c r="D505" s="9" t="s">
        <v>3582</v>
      </c>
      <c r="E505" s="9" t="s">
        <v>29</v>
      </c>
      <c r="F505" s="9" t="s">
        <v>3630</v>
      </c>
      <c r="G505" s="9" t="s">
        <v>1061</v>
      </c>
      <c r="H505" s="29">
        <f>SUM('Дані з ДІСО'!J505:L505)</f>
        <v>827</v>
      </c>
      <c r="I505" s="29">
        <f>SUM('Дані з ДІСО'!G505:I505)</f>
        <v>43</v>
      </c>
      <c r="J505" s="29">
        <f>SUM('Дані з ДІСО'!P505:R505)</f>
        <v>0</v>
      </c>
      <c r="K505" s="29">
        <f>SUM('Дані з ДІСО'!V505:X505)</f>
        <v>0</v>
      </c>
      <c r="L505" s="40">
        <f>ROUNDUP('Дані з ДІСО'!J505/'Коефіцієнти АТО'!$R505,0)</f>
        <v>21</v>
      </c>
      <c r="M505" s="40">
        <f>ROUNDUP('Дані з ДІСО'!K505/'Коефіцієнти АТО'!$R505,0)</f>
        <v>25</v>
      </c>
      <c r="N505" s="40">
        <f>ROUNDUP('Дані з ДІСО'!L505/'Коефіцієнти АТО'!$R505,0)</f>
        <v>6</v>
      </c>
      <c r="O505" s="59">
        <f>(L505*Параметри!$K$32+M505*Параметри!$L$32+N505*Параметри!$M$32)/18</f>
        <v>84.083333333333329</v>
      </c>
      <c r="P505" s="41">
        <f>IF(H505=0,"",'Дані з ДІСО'!Y505/H505)</f>
        <v>0</v>
      </c>
      <c r="Q505" s="29">
        <f>IF(H505=0,"",(1+0.25*P505)*O505*Параметри!$K$51)</f>
        <v>17221.96606953533</v>
      </c>
      <c r="R505" s="29">
        <f>IF(H505=0,"",Q505*'Коефіцієнти АТО'!T505)</f>
        <v>292.77342318210066</v>
      </c>
      <c r="S505" s="29">
        <f>IF(H505=0,"",H505*(1+0.25*P505)*Параметри!$K$66*Параметри!$K$20/1000)</f>
        <v>0</v>
      </c>
      <c r="T505" s="29">
        <f>IF(H505=0,"",H505*(1+0.25*P505)*'Коефіцієнти АТО'!$S505*Параметри!$K$20/1000)</f>
        <v>3777.8281039647563</v>
      </c>
      <c r="U505" s="29">
        <f t="shared" si="66"/>
        <v>21292.567596682187</v>
      </c>
      <c r="V505" s="29">
        <f t="shared" si="67"/>
        <v>21292.567596682187</v>
      </c>
      <c r="W505" s="40">
        <f>ROUNDUP('Дані з ДІСО'!P505/Параметри!$K$24,0)</f>
        <v>0</v>
      </c>
      <c r="X505" s="40">
        <f>ROUNDUP('Дані з ДІСО'!Q505/Параметри!$K$24,0)</f>
        <v>0</v>
      </c>
      <c r="Y505" s="40">
        <f>ROUNDUP('Дані з ДІСО'!R505/Параметри!$K$24,0)</f>
        <v>0</v>
      </c>
      <c r="Z505" s="59">
        <f>(W505*Параметри!$K$33+X505*Параметри!$L$33+Y505*Параметри!$M$33)/18</f>
        <v>0</v>
      </c>
      <c r="AA505" s="41">
        <f>IF(J505=0,0,'Дані з ДІСО'!AA505/J505)</f>
        <v>0</v>
      </c>
      <c r="AB505" s="29">
        <f>(1+0.25*AA505)*Z505*Параметри!$K$51</f>
        <v>0</v>
      </c>
      <c r="AC505" s="29">
        <f>AB505*'Коефіцієнти АТО'!U505</f>
        <v>0</v>
      </c>
      <c r="AD505" s="29">
        <f>J505*(1+0.25*AA505)*Параметри!$K$66*Параметри!$K$20/1000</f>
        <v>0</v>
      </c>
      <c r="AE505" s="29">
        <f>(1+0.25*AA505)*J505*'Коефіцієнти АТО'!S505*Параметри!$K$20/1000</f>
        <v>0</v>
      </c>
      <c r="AF505" s="29">
        <f t="shared" si="63"/>
        <v>0</v>
      </c>
      <c r="AG505" s="29">
        <v>0</v>
      </c>
      <c r="AH505" s="40">
        <v>6</v>
      </c>
      <c r="AI505" s="40">
        <v>0</v>
      </c>
      <c r="AJ505" s="40">
        <f t="shared" si="64"/>
        <v>0</v>
      </c>
      <c r="AK505" s="29">
        <f>(AH505+AI505)*(1+0.25*AJ505)*Параметри!$K$53</f>
        <v>1076.5756541760002</v>
      </c>
      <c r="AL505" s="29">
        <f>ROUNDUP(('Дані з ДІСО'!AU505+'Дані з ДІСО'!AW505)/Параметри!$K$28,0)</f>
        <v>0</v>
      </c>
      <c r="AM505" s="64">
        <f>AL505*Параметри!$M$35/18</f>
        <v>0</v>
      </c>
      <c r="AN505" s="29">
        <f>IF(AL505=0,0,'Дані з ДІСО'!AW505/SUM('Дані з ДІСО'!AU505,'Дані з ДІСО'!AW505))</f>
        <v>0</v>
      </c>
      <c r="AO505" s="29">
        <f>(1+0.25*AN505)*AM505*Параметри!$K$51</f>
        <v>0</v>
      </c>
      <c r="AP505" s="40">
        <f>ROUNDUP(('Дані з ДІСО'!AE505+'Дані не з ДІСО'!E505+'Дані не з ДІСО'!G505)/Параметри!$K$69,0)</f>
        <v>0</v>
      </c>
      <c r="AQ505" s="40">
        <f t="shared" si="68"/>
        <v>0</v>
      </c>
      <c r="AR505" s="40">
        <f>IF(AP505=0,0,('Дані з ДІСО'!AH505+'Дані не з ДІСО'!G505)/('Дані з ДІСО'!AE505+'Дані не з ДІСО'!E505+'Дані не з ДІСО'!G505))</f>
        <v>0</v>
      </c>
      <c r="AS505" s="29">
        <f>AQ505*(1+0.25*AR505)*Параметри!$K$51</f>
        <v>0</v>
      </c>
      <c r="AT505" s="40">
        <f>ROUNDUP('Дані з ДІСО'!AF505/Параметри!$K$70,0)</f>
        <v>0</v>
      </c>
      <c r="AU505" s="40">
        <f t="shared" si="69"/>
        <v>0</v>
      </c>
      <c r="AV505" s="40">
        <f>IF(AT505=0,0,'Дані з ДІСО'!AI505/'Дані з ДІСО'!AF505)</f>
        <v>0</v>
      </c>
      <c r="AW505" s="29">
        <f>AU505*(1+0.25*AV505)*Параметри!$K$51</f>
        <v>0</v>
      </c>
      <c r="AX505" s="40">
        <f>ROUNDUP('Дані з ДІСО'!AR505/Параметри!$K$29,0)</f>
        <v>0</v>
      </c>
      <c r="AY505" s="40">
        <f>ROUNDUP('Дані з ДІСО'!AS505/Параметри!$K$29,0)</f>
        <v>0</v>
      </c>
      <c r="AZ505" s="40">
        <f>ROUNDUP('Дані з ДІСО'!AT505/Параметри!$K$29,0)</f>
        <v>0</v>
      </c>
      <c r="BA505" s="64">
        <f>(AX505*Параметри!$K$32+AY505*Параметри!$L$32+AZ505*Параметри!$M$32)/18</f>
        <v>0</v>
      </c>
      <c r="BB505" s="29">
        <f>(BA505*Параметри!$K$51+SUM('Дані з ДІСО'!AR505:AT505)*Параметри!$K$48*Параметри!$K$20/1000)*Параметри!$K$74</f>
        <v>0</v>
      </c>
      <c r="BC505" s="40">
        <f>ROUNDUP(('Дані не з ДІСО'!I505+'Дані не з ДІСО'!K505)/Параметри!$K$26,0)</f>
        <v>0</v>
      </c>
      <c r="BD505" s="29">
        <f>BC505*Параметри!$M$36/18</f>
        <v>0</v>
      </c>
      <c r="BE505" s="40">
        <f>IF(BC505=0,0,'Дані не з ДІСО'!K505/('Дані не з ДІСО'!I505+'Дані не з ДІСО'!K505))</f>
        <v>0</v>
      </c>
      <c r="BF505" s="29">
        <f>(1+0.25*BE505)*BD505*Параметри!$K$51</f>
        <v>0</v>
      </c>
      <c r="BG505" s="40">
        <f>ROUNDUP('Дані не з ДІСО'!M505/Параметри!$K$27,0)</f>
        <v>0</v>
      </c>
      <c r="BH505" s="40">
        <f>BG505*Параметри!$M$37/18</f>
        <v>0</v>
      </c>
      <c r="BI505" s="29">
        <f>BH505*Параметри!$K$51</f>
        <v>0</v>
      </c>
      <c r="BJ505" s="29">
        <f>'Дані не з ДІСО'!N505*Параметри!$K$76</f>
        <v>0</v>
      </c>
      <c r="BK505" s="40">
        <f>ROUNDUP('Дані з ДІСО'!V505/Параметри!$K$25,0)</f>
        <v>0</v>
      </c>
      <c r="BL505" s="40">
        <f>ROUNDUP('Дані з ДІСО'!W505/Параметри!$K$25,0)</f>
        <v>0</v>
      </c>
      <c r="BM505" s="40">
        <f>ROUNDUP('Дані з ДІСО'!X505/Параметри!$K$25,0)</f>
        <v>0</v>
      </c>
      <c r="BN505" s="40">
        <f>(BK505*Параметри!$K$34+BL505*Параметри!$L$34+BM505*Параметри!$M$34)/18</f>
        <v>0</v>
      </c>
      <c r="BO505" s="40">
        <f>IF(K505=0,0,'Дані з ДІСО'!AC505/K505)</f>
        <v>0</v>
      </c>
      <c r="BP505" s="29">
        <f>(1+0.25*BO505)*BN505*Параметри!$K$51</f>
        <v>0</v>
      </c>
      <c r="BQ505" s="29">
        <f>BP505*'Коефіцієнти АТО'!U505</f>
        <v>0</v>
      </c>
      <c r="BR505" s="29">
        <f>K505*(1+0.25*BO505)*Параметри!$K$66*Параметри!$K$20/1000</f>
        <v>0</v>
      </c>
      <c r="BS505" s="29">
        <f>(1+0.25*BO505)*K505*'Коефіцієнти АТО'!S505*Параметри!$K$20/1000</f>
        <v>0</v>
      </c>
      <c r="BT505" s="29">
        <f t="shared" si="70"/>
        <v>0</v>
      </c>
      <c r="BU505" s="40">
        <f>ROUNDUP('Дані з ДІСО'!AG505/Параметри!$K$71,0)</f>
        <v>0</v>
      </c>
      <c r="BV505" s="40">
        <f t="shared" si="71"/>
        <v>0</v>
      </c>
      <c r="BW505" s="40">
        <f>IF('Дані з ДІСО'!AG505=0,0,'Дані з ДІСО'!AJ505/'Дані з ДІСО'!AG505)</f>
        <v>0</v>
      </c>
      <c r="BX505" s="29">
        <f>BV505*(1+0.25*BW505)*Параметри!$K$51</f>
        <v>0</v>
      </c>
      <c r="BY505" s="29">
        <f>ROUND(IF(Параметри!$K$77="No",CC505,CC505*Параметри!$K$78)+AG505,1)</f>
        <v>20132.2</v>
      </c>
      <c r="BZ505" s="29">
        <f>ROUND(IF(Параметри!$K$77="No",BF505,BF505*Параметри!$K$78),1)</f>
        <v>0</v>
      </c>
      <c r="CA505" s="29">
        <f>ROUND(IF(Параметри!$K$77="No",BI505,BI505*Параметри!$K$78),1)</f>
        <v>0</v>
      </c>
      <c r="CB505" s="29">
        <f>ROUND(IF(Параметри!$K$77="No",BJ505,BJ505*Параметри!$K$78),1)</f>
        <v>0</v>
      </c>
      <c r="CC505" s="29">
        <f t="shared" si="65"/>
        <v>22369.143250858186</v>
      </c>
    </row>
    <row r="506" spans="1:81">
      <c r="A506" s="9">
        <v>505</v>
      </c>
      <c r="B506" s="9" t="s">
        <v>3145</v>
      </c>
      <c r="C506" s="9" t="s">
        <v>3146</v>
      </c>
      <c r="D506" s="9" t="s">
        <v>3582</v>
      </c>
      <c r="E506" s="9" t="s">
        <v>21</v>
      </c>
      <c r="F506" s="9" t="s">
        <v>3631</v>
      </c>
      <c r="G506" s="9" t="s">
        <v>1063</v>
      </c>
      <c r="H506" s="29">
        <f>SUM('Дані з ДІСО'!J506:L506)</f>
        <v>5493</v>
      </c>
      <c r="I506" s="29">
        <f>SUM('Дані з ДІСО'!G506:I506)</f>
        <v>210</v>
      </c>
      <c r="J506" s="29">
        <f>SUM('Дані з ДІСО'!P506:R506)</f>
        <v>0</v>
      </c>
      <c r="K506" s="29">
        <f>SUM('Дані з ДІСО'!V506:X506)</f>
        <v>0</v>
      </c>
      <c r="L506" s="40">
        <f>ROUNDUP('Дані з ДІСО'!J506/'Коефіцієнти АТО'!$R506,0)</f>
        <v>97</v>
      </c>
      <c r="M506" s="40">
        <f>ROUNDUP('Дані з ДІСО'!K506/'Коефіцієнти АТО'!$R506,0)</f>
        <v>137</v>
      </c>
      <c r="N506" s="40">
        <f>ROUNDUP('Дані з ДІСО'!L506/'Коефіцієнти АТО'!$R506,0)</f>
        <v>29</v>
      </c>
      <c r="O506" s="59">
        <f>(L506*Параметри!$K$32+M506*Параметри!$L$32+N506*Параметри!$M$32)/18</f>
        <v>430.02222222222224</v>
      </c>
      <c r="P506" s="41">
        <f>IF(H506=0,"",'Дані з ДІСО'!Y506/H506)</f>
        <v>0.91935190242126341</v>
      </c>
      <c r="Q506" s="29">
        <f>IF(H506=0,"",(1+0.25*P506)*O506*Параметри!$K$51)</f>
        <v>108320.73732128627</v>
      </c>
      <c r="R506" s="29">
        <f>IF(H506=0,"",Q506*'Коефіцієнти АТО'!T506)</f>
        <v>8124.0552990964698</v>
      </c>
      <c r="S506" s="29">
        <f>IF(H506=0,"",H506*(1+0.25*P506)*Параметри!$K$66*Параметри!$K$20/1000)</f>
        <v>0</v>
      </c>
      <c r="T506" s="29">
        <f>IF(H506=0,"",H506*(1+0.25*P506)*'Коефіцієнти АТО'!$S506*Параметри!$K$20/1000)</f>
        <v>27645.305912997734</v>
      </c>
      <c r="U506" s="29">
        <f t="shared" si="66"/>
        <v>144090.09853338049</v>
      </c>
      <c r="V506" s="29">
        <f t="shared" si="67"/>
        <v>144090.09853338049</v>
      </c>
      <c r="W506" s="40">
        <f>ROUNDUP('Дані з ДІСО'!P506/Параметри!$K$24,0)</f>
        <v>0</v>
      </c>
      <c r="X506" s="40">
        <f>ROUNDUP('Дані з ДІСО'!Q506/Параметри!$K$24,0)</f>
        <v>0</v>
      </c>
      <c r="Y506" s="40">
        <f>ROUNDUP('Дані з ДІСО'!R506/Параметри!$K$24,0)</f>
        <v>0</v>
      </c>
      <c r="Z506" s="59">
        <f>(W506*Параметри!$K$33+X506*Параметри!$L$33+Y506*Параметри!$M$33)/18</f>
        <v>0</v>
      </c>
      <c r="AA506" s="41">
        <f>IF(J506=0,0,'Дані з ДІСО'!AA506/J506)</f>
        <v>0</v>
      </c>
      <c r="AB506" s="29">
        <f>(1+0.25*AA506)*Z506*Параметри!$K$51</f>
        <v>0</v>
      </c>
      <c r="AC506" s="29">
        <f>AB506*'Коефіцієнти АТО'!U506</f>
        <v>0</v>
      </c>
      <c r="AD506" s="29">
        <f>J506*(1+0.25*AA506)*Параметри!$K$66*Параметри!$K$20/1000</f>
        <v>0</v>
      </c>
      <c r="AE506" s="29">
        <f>(1+0.25*AA506)*J506*'Коефіцієнти АТО'!S506*Параметри!$K$20/1000</f>
        <v>0</v>
      </c>
      <c r="AF506" s="29">
        <f t="shared" si="63"/>
        <v>0</v>
      </c>
      <c r="AG506" s="29">
        <v>0</v>
      </c>
      <c r="AH506" s="40">
        <v>3</v>
      </c>
      <c r="AI506" s="40">
        <v>49</v>
      </c>
      <c r="AJ506" s="40">
        <f t="shared" si="64"/>
        <v>0.94230769230769229</v>
      </c>
      <c r="AK506" s="29">
        <f>(AH506+AI506)*(1+0.25*AJ506)*Параметри!$K$53</f>
        <v>11528.330963468003</v>
      </c>
      <c r="AL506" s="29">
        <f>ROUNDUP(('Дані з ДІСО'!AU506+'Дані з ДІСО'!AW506)/Параметри!$K$28,0)</f>
        <v>0</v>
      </c>
      <c r="AM506" s="64">
        <f>AL506*Параметри!$M$35/18</f>
        <v>0</v>
      </c>
      <c r="AN506" s="29">
        <f>IF(AL506=0,0,'Дані з ДІСО'!AW506/SUM('Дані з ДІСО'!AU506,'Дані з ДІСО'!AW506))</f>
        <v>0</v>
      </c>
      <c r="AO506" s="29">
        <f>(1+0.25*AN506)*AM506*Параметри!$K$51</f>
        <v>0</v>
      </c>
      <c r="AP506" s="40">
        <f>ROUNDUP(('Дані з ДІСО'!AE506+'Дані не з ДІСО'!E506+'Дані не з ДІСО'!G506)/Параметри!$K$69,0)</f>
        <v>2</v>
      </c>
      <c r="AQ506" s="40">
        <f t="shared" si="68"/>
        <v>4</v>
      </c>
      <c r="AR506" s="40">
        <f>IF(AP506=0,0,('Дані з ДІСО'!AH506+'Дані не з ДІСО'!G506)/('Дані з ДІСО'!AE506+'Дані не з ДІСО'!E506+'Дані не з ДІСО'!G506))</f>
        <v>1</v>
      </c>
      <c r="AS506" s="29">
        <f>AQ506*(1+0.25*AR506)*Параметри!$K$51</f>
        <v>1024.1010546800001</v>
      </c>
      <c r="AT506" s="40">
        <f>ROUNDUP('Дані з ДІСО'!AF506/Параметри!$K$70,0)</f>
        <v>0</v>
      </c>
      <c r="AU506" s="40">
        <f t="shared" si="69"/>
        <v>0</v>
      </c>
      <c r="AV506" s="40">
        <f>IF(AT506=0,0,'Дані з ДІСО'!AI506/'Дані з ДІСО'!AF506)</f>
        <v>0</v>
      </c>
      <c r="AW506" s="29">
        <f>AU506*(1+0.25*AV506)*Параметри!$K$51</f>
        <v>0</v>
      </c>
      <c r="AX506" s="40">
        <f>ROUNDUP('Дані з ДІСО'!AR506/Параметри!$K$29,0)</f>
        <v>0</v>
      </c>
      <c r="AY506" s="40">
        <f>ROUNDUP('Дані з ДІСО'!AS506/Параметри!$K$29,0)</f>
        <v>0</v>
      </c>
      <c r="AZ506" s="40">
        <f>ROUNDUP('Дані з ДІСО'!AT506/Параметри!$K$29,0)</f>
        <v>0</v>
      </c>
      <c r="BA506" s="64">
        <f>(AX506*Параметри!$K$32+AY506*Параметри!$L$32+AZ506*Параметри!$M$32)/18</f>
        <v>0</v>
      </c>
      <c r="BB506" s="29">
        <f>(BA506*Параметри!$K$51+SUM('Дані з ДІСО'!AR506:AT506)*Параметри!$K$48*Параметри!$K$20/1000)*Параметри!$K$74</f>
        <v>0</v>
      </c>
      <c r="BC506" s="40">
        <f>ROUNDUP(('Дані не з ДІСО'!I506+'Дані не з ДІСО'!K506)/Параметри!$K$26,0)</f>
        <v>0</v>
      </c>
      <c r="BD506" s="29">
        <f>BC506*Параметри!$M$36/18</f>
        <v>0</v>
      </c>
      <c r="BE506" s="40">
        <f>IF(BC506=0,0,'Дані не з ДІСО'!K506/('Дані не з ДІСО'!I506+'Дані не з ДІСО'!K506))</f>
        <v>0</v>
      </c>
      <c r="BF506" s="29">
        <f>(1+0.25*BE506)*BD506*Параметри!$K$51</f>
        <v>0</v>
      </c>
      <c r="BG506" s="40">
        <f>ROUNDUP('Дані не з ДІСО'!M506/Параметри!$K$27,0)</f>
        <v>0</v>
      </c>
      <c r="BH506" s="40">
        <f>BG506*Параметри!$M$37/18</f>
        <v>0</v>
      </c>
      <c r="BI506" s="29">
        <f>BH506*Параметри!$K$51</f>
        <v>0</v>
      </c>
      <c r="BJ506" s="29">
        <f>'Дані не з ДІСО'!N506*Параметри!$K$76</f>
        <v>0</v>
      </c>
      <c r="BK506" s="40">
        <f>ROUNDUP('Дані з ДІСО'!V506/Параметри!$K$25,0)</f>
        <v>0</v>
      </c>
      <c r="BL506" s="40">
        <f>ROUNDUP('Дані з ДІСО'!W506/Параметри!$K$25,0)</f>
        <v>0</v>
      </c>
      <c r="BM506" s="40">
        <f>ROUNDUP('Дані з ДІСО'!X506/Параметри!$K$25,0)</f>
        <v>0</v>
      </c>
      <c r="BN506" s="40">
        <f>(BK506*Параметри!$K$34+BL506*Параметри!$L$34+BM506*Параметри!$M$34)/18</f>
        <v>0</v>
      </c>
      <c r="BO506" s="40">
        <f>IF(K506=0,0,'Дані з ДІСО'!AC506/K506)</f>
        <v>0</v>
      </c>
      <c r="BP506" s="29">
        <f>(1+0.25*BO506)*BN506*Параметри!$K$51</f>
        <v>0</v>
      </c>
      <c r="BQ506" s="29">
        <f>BP506*'Коефіцієнти АТО'!U506</f>
        <v>0</v>
      </c>
      <c r="BR506" s="29">
        <f>K506*(1+0.25*BO506)*Параметри!$K$66*Параметри!$K$20/1000</f>
        <v>0</v>
      </c>
      <c r="BS506" s="29">
        <f>(1+0.25*BO506)*K506*'Коефіцієнти АТО'!S506*Параметри!$K$20/1000</f>
        <v>0</v>
      </c>
      <c r="BT506" s="29">
        <f t="shared" si="70"/>
        <v>0</v>
      </c>
      <c r="BU506" s="40">
        <f>ROUNDUP('Дані з ДІСО'!AG506/Параметри!$K$71,0)</f>
        <v>0</v>
      </c>
      <c r="BV506" s="40">
        <f t="shared" si="71"/>
        <v>0</v>
      </c>
      <c r="BW506" s="40">
        <f>IF('Дані з ДІСО'!AG506=0,0,'Дані з ДІСО'!AJ506/'Дані з ДІСО'!AG506)</f>
        <v>0</v>
      </c>
      <c r="BX506" s="29">
        <f>BV506*(1+0.25*BW506)*Параметри!$K$51</f>
        <v>0</v>
      </c>
      <c r="BY506" s="29">
        <f>ROUND(IF(Параметри!$K$77="No",CC506,CC506*Параметри!$K$78)+AG506,1)</f>
        <v>140978.29999999999</v>
      </c>
      <c r="BZ506" s="29">
        <f>ROUND(IF(Параметри!$K$77="No",BF506,BF506*Параметри!$K$78),1)</f>
        <v>0</v>
      </c>
      <c r="CA506" s="29">
        <f>ROUND(IF(Параметри!$K$77="No",BI506,BI506*Параметри!$K$78),1)</f>
        <v>0</v>
      </c>
      <c r="CB506" s="29">
        <f>ROUND(IF(Параметри!$K$77="No",BJ506,BJ506*Параметри!$K$78),1)</f>
        <v>0</v>
      </c>
      <c r="CC506" s="29">
        <f t="shared" si="65"/>
        <v>156642.5305515285</v>
      </c>
    </row>
    <row r="507" spans="1:81">
      <c r="A507" s="9">
        <v>506</v>
      </c>
      <c r="B507" s="9" t="s">
        <v>3151</v>
      </c>
      <c r="C507" s="9" t="s">
        <v>3151</v>
      </c>
      <c r="D507" s="9" t="s">
        <v>3582</v>
      </c>
      <c r="E507" s="9" t="s">
        <v>29</v>
      </c>
      <c r="F507" s="9" t="s">
        <v>3632</v>
      </c>
      <c r="G507" s="9" t="s">
        <v>1065</v>
      </c>
      <c r="H507" s="29">
        <f>SUM('Дані з ДІСО'!J507:L507)</f>
        <v>773</v>
      </c>
      <c r="I507" s="29">
        <f>SUM('Дані з ДІСО'!G507:I507)</f>
        <v>58</v>
      </c>
      <c r="J507" s="29">
        <f>SUM('Дані з ДІСО'!P507:R507)</f>
        <v>0</v>
      </c>
      <c r="K507" s="29">
        <f>SUM('Дані з ДІСО'!V507:X507)</f>
        <v>0</v>
      </c>
      <c r="L507" s="40">
        <f>ROUNDUP('Дані з ДІСО'!J507/'Коефіцієнти АТО'!$R507,0)</f>
        <v>19</v>
      </c>
      <c r="M507" s="40">
        <f>ROUNDUP('Дані з ДІСО'!K507/'Коефіцієнти АТО'!$R507,0)</f>
        <v>28</v>
      </c>
      <c r="N507" s="40">
        <f>ROUNDUP('Дані з ДІСО'!L507/'Коефіцієнти АТО'!$R507,0)</f>
        <v>6</v>
      </c>
      <c r="O507" s="59">
        <f>(L507*Параметри!$K$32+M507*Параметри!$L$32+N507*Параметри!$M$32)/18</f>
        <v>86.977777777777789</v>
      </c>
      <c r="P507" s="41">
        <f>IF(H507=0,"",'Дані з ДІСО'!Y507/H507)</f>
        <v>0</v>
      </c>
      <c r="Q507" s="29">
        <f>IF(H507=0,"",(1+0.25*P507)*O507*Параметри!$K$51)</f>
        <v>17814.806791188981</v>
      </c>
      <c r="R507" s="29">
        <f>IF(H507=0,"",Q507*'Коефіцієнти АТО'!T507)</f>
        <v>302.85171545021268</v>
      </c>
      <c r="S507" s="29">
        <f>IF(H507=0,"",H507*(1+0.25*P507)*Параметри!$K$66*Параметри!$K$20/1000)</f>
        <v>0</v>
      </c>
      <c r="T507" s="29">
        <f>IF(H507=0,"",H507*(1+0.25*P507)*'Коефіцієнти АТО'!$S507*Параметри!$K$20/1000)</f>
        <v>3531.1500899211078</v>
      </c>
      <c r="U507" s="29">
        <f t="shared" si="66"/>
        <v>21648.808596560302</v>
      </c>
      <c r="V507" s="29">
        <f t="shared" si="67"/>
        <v>21648.808596560302</v>
      </c>
      <c r="W507" s="40">
        <f>ROUNDUP('Дані з ДІСО'!P507/Параметри!$K$24,0)</f>
        <v>0</v>
      </c>
      <c r="X507" s="40">
        <f>ROUNDUP('Дані з ДІСО'!Q507/Параметри!$K$24,0)</f>
        <v>0</v>
      </c>
      <c r="Y507" s="40">
        <f>ROUNDUP('Дані з ДІСО'!R507/Параметри!$K$24,0)</f>
        <v>0</v>
      </c>
      <c r="Z507" s="59">
        <f>(W507*Параметри!$K$33+X507*Параметри!$L$33+Y507*Параметри!$M$33)/18</f>
        <v>0</v>
      </c>
      <c r="AA507" s="41">
        <f>IF(J507=0,0,'Дані з ДІСО'!AA507/J507)</f>
        <v>0</v>
      </c>
      <c r="AB507" s="29">
        <f>(1+0.25*AA507)*Z507*Параметри!$K$51</f>
        <v>0</v>
      </c>
      <c r="AC507" s="29">
        <f>AB507*'Коефіцієнти АТО'!U507</f>
        <v>0</v>
      </c>
      <c r="AD507" s="29">
        <f>J507*(1+0.25*AA507)*Параметри!$K$66*Параметри!$K$20/1000</f>
        <v>0</v>
      </c>
      <c r="AE507" s="29">
        <f>(1+0.25*AA507)*J507*'Коефіцієнти АТО'!S507*Параметри!$K$20/1000</f>
        <v>0</v>
      </c>
      <c r="AF507" s="29">
        <f t="shared" si="63"/>
        <v>0</v>
      </c>
      <c r="AG507" s="29">
        <v>0</v>
      </c>
      <c r="AH507" s="40">
        <v>11</v>
      </c>
      <c r="AI507" s="40">
        <v>0</v>
      </c>
      <c r="AJ507" s="40">
        <f t="shared" si="64"/>
        <v>0</v>
      </c>
      <c r="AK507" s="29">
        <f>(AH507+AI507)*(1+0.25*AJ507)*Параметри!$K$53</f>
        <v>1973.7220326560005</v>
      </c>
      <c r="AL507" s="29">
        <f>ROUNDUP(('Дані з ДІСО'!AU507+'Дані з ДІСО'!AW507)/Параметри!$K$28,0)</f>
        <v>0</v>
      </c>
      <c r="AM507" s="64">
        <f>AL507*Параметри!$M$35/18</f>
        <v>0</v>
      </c>
      <c r="AN507" s="29">
        <f>IF(AL507=0,0,'Дані з ДІСО'!AW507/SUM('Дані з ДІСО'!AU507,'Дані з ДІСО'!AW507))</f>
        <v>0</v>
      </c>
      <c r="AO507" s="29">
        <f>(1+0.25*AN507)*AM507*Параметри!$K$51</f>
        <v>0</v>
      </c>
      <c r="AP507" s="40">
        <f>ROUNDUP(('Дані з ДІСО'!AE507+'Дані не з ДІСО'!E507+'Дані не з ДІСО'!G507)/Параметри!$K$69,0)</f>
        <v>0</v>
      </c>
      <c r="AQ507" s="40">
        <f t="shared" si="68"/>
        <v>0</v>
      </c>
      <c r="AR507" s="40">
        <f>IF(AP507=0,0,('Дані з ДІСО'!AH507+'Дані не з ДІСО'!G507)/('Дані з ДІСО'!AE507+'Дані не з ДІСО'!E507+'Дані не з ДІСО'!G507))</f>
        <v>0</v>
      </c>
      <c r="AS507" s="29">
        <f>AQ507*(1+0.25*AR507)*Параметри!$K$51</f>
        <v>0</v>
      </c>
      <c r="AT507" s="40">
        <f>ROUNDUP('Дані з ДІСО'!AF507/Параметри!$K$70,0)</f>
        <v>0</v>
      </c>
      <c r="AU507" s="40">
        <f t="shared" si="69"/>
        <v>0</v>
      </c>
      <c r="AV507" s="40">
        <f>IF(AT507=0,0,'Дані з ДІСО'!AI507/'Дані з ДІСО'!AF507)</f>
        <v>0</v>
      </c>
      <c r="AW507" s="29">
        <f>AU507*(1+0.25*AV507)*Параметри!$K$51</f>
        <v>0</v>
      </c>
      <c r="AX507" s="40">
        <f>ROUNDUP('Дані з ДІСО'!AR507/Параметри!$K$29,0)</f>
        <v>0</v>
      </c>
      <c r="AY507" s="40">
        <f>ROUNDUP('Дані з ДІСО'!AS507/Параметри!$K$29,0)</f>
        <v>0</v>
      </c>
      <c r="AZ507" s="40">
        <f>ROUNDUP('Дані з ДІСО'!AT507/Параметри!$K$29,0)</f>
        <v>0</v>
      </c>
      <c r="BA507" s="64">
        <f>(AX507*Параметри!$K$32+AY507*Параметри!$L$32+AZ507*Параметри!$M$32)/18</f>
        <v>0</v>
      </c>
      <c r="BB507" s="29">
        <f>(BA507*Параметри!$K$51+SUM('Дані з ДІСО'!AR507:AT507)*Параметри!$K$48*Параметри!$K$20/1000)*Параметри!$K$74</f>
        <v>0</v>
      </c>
      <c r="BC507" s="40">
        <f>ROUNDUP(('Дані не з ДІСО'!I507+'Дані не з ДІСО'!K507)/Параметри!$K$26,0)</f>
        <v>0</v>
      </c>
      <c r="BD507" s="29">
        <f>BC507*Параметри!$M$36/18</f>
        <v>0</v>
      </c>
      <c r="BE507" s="40">
        <f>IF(BC507=0,0,'Дані не з ДІСО'!K507/('Дані не з ДІСО'!I507+'Дані не з ДІСО'!K507))</f>
        <v>0</v>
      </c>
      <c r="BF507" s="29">
        <f>(1+0.25*BE507)*BD507*Параметри!$K$51</f>
        <v>0</v>
      </c>
      <c r="BG507" s="40">
        <f>ROUNDUP('Дані не з ДІСО'!M507/Параметри!$K$27,0)</f>
        <v>0</v>
      </c>
      <c r="BH507" s="40">
        <f>BG507*Параметри!$M$37/18</f>
        <v>0</v>
      </c>
      <c r="BI507" s="29">
        <f>BH507*Параметри!$K$51</f>
        <v>0</v>
      </c>
      <c r="BJ507" s="29">
        <f>'Дані не з ДІСО'!N507*Параметри!$K$76</f>
        <v>0</v>
      </c>
      <c r="BK507" s="40">
        <f>ROUNDUP('Дані з ДІСО'!V507/Параметри!$K$25,0)</f>
        <v>0</v>
      </c>
      <c r="BL507" s="40">
        <f>ROUNDUP('Дані з ДІСО'!W507/Параметри!$K$25,0)</f>
        <v>0</v>
      </c>
      <c r="BM507" s="40">
        <f>ROUNDUP('Дані з ДІСО'!X507/Параметри!$K$25,0)</f>
        <v>0</v>
      </c>
      <c r="BN507" s="40">
        <f>(BK507*Параметри!$K$34+BL507*Параметри!$L$34+BM507*Параметри!$M$34)/18</f>
        <v>0</v>
      </c>
      <c r="BO507" s="40">
        <f>IF(K507=0,0,'Дані з ДІСО'!AC507/K507)</f>
        <v>0</v>
      </c>
      <c r="BP507" s="29">
        <f>(1+0.25*BO507)*BN507*Параметри!$K$51</f>
        <v>0</v>
      </c>
      <c r="BQ507" s="29">
        <f>BP507*'Коефіцієнти АТО'!U507</f>
        <v>0</v>
      </c>
      <c r="BR507" s="29">
        <f>K507*(1+0.25*BO507)*Параметри!$K$66*Параметри!$K$20/1000</f>
        <v>0</v>
      </c>
      <c r="BS507" s="29">
        <f>(1+0.25*BO507)*K507*'Коефіцієнти АТО'!S507*Параметри!$K$20/1000</f>
        <v>0</v>
      </c>
      <c r="BT507" s="29">
        <f t="shared" si="70"/>
        <v>0</v>
      </c>
      <c r="BU507" s="40">
        <f>ROUNDUP('Дані з ДІСО'!AG507/Параметри!$K$71,0)</f>
        <v>0</v>
      </c>
      <c r="BV507" s="40">
        <f t="shared" si="71"/>
        <v>0</v>
      </c>
      <c r="BW507" s="40">
        <f>IF('Дані з ДІСО'!AG507=0,0,'Дані з ДІСО'!AJ507/'Дані з ДІСО'!AG507)</f>
        <v>0</v>
      </c>
      <c r="BX507" s="29">
        <f>BV507*(1+0.25*BW507)*Параметри!$K$51</f>
        <v>0</v>
      </c>
      <c r="BY507" s="29">
        <f>ROUND(IF(Параметри!$K$77="No",CC507,CC507*Параметри!$K$78)+AG507,1)</f>
        <v>21260.3</v>
      </c>
      <c r="BZ507" s="29">
        <f>ROUND(IF(Параметри!$K$77="No",BF507,BF507*Параметри!$K$78),1)</f>
        <v>0</v>
      </c>
      <c r="CA507" s="29">
        <f>ROUND(IF(Параметри!$K$77="No",BI507,BI507*Параметри!$K$78),1)</f>
        <v>0</v>
      </c>
      <c r="CB507" s="29">
        <f>ROUND(IF(Параметри!$K$77="No",BJ507,BJ507*Параметри!$K$78),1)</f>
        <v>0</v>
      </c>
      <c r="CC507" s="29">
        <f t="shared" si="65"/>
        <v>23622.530629216304</v>
      </c>
    </row>
    <row r="508" spans="1:81">
      <c r="A508" s="9">
        <v>507</v>
      </c>
      <c r="B508" s="9" t="s">
        <v>3151</v>
      </c>
      <c r="C508" s="9" t="s">
        <v>3151</v>
      </c>
      <c r="D508" s="9" t="s">
        <v>3582</v>
      </c>
      <c r="E508" s="9" t="s">
        <v>29</v>
      </c>
      <c r="F508" s="9" t="s">
        <v>3633</v>
      </c>
      <c r="G508" s="9" t="s">
        <v>1067</v>
      </c>
      <c r="H508" s="29">
        <f>SUM('Дані з ДІСО'!J508:L508)</f>
        <v>2361</v>
      </c>
      <c r="I508" s="29">
        <f>SUM('Дані з ДІСО'!G508:I508)</f>
        <v>132</v>
      </c>
      <c r="J508" s="29">
        <f>SUM('Дані з ДІСО'!P508:R508)</f>
        <v>0</v>
      </c>
      <c r="K508" s="29">
        <f>SUM('Дані з ДІСО'!V508:X508)</f>
        <v>0</v>
      </c>
      <c r="L508" s="40">
        <f>ROUNDUP('Дані з ДІСО'!J508/'Коефіцієнти АТО'!$R508,0)</f>
        <v>51</v>
      </c>
      <c r="M508" s="40">
        <f>ROUNDUP('Дані з ДІСО'!K508/'Коефіцієнти АТО'!$R508,0)</f>
        <v>70</v>
      </c>
      <c r="N508" s="40">
        <f>ROUNDUP('Дані з ДІСО'!L508/'Коефіцієнти АТО'!$R508,0)</f>
        <v>12</v>
      </c>
      <c r="O508" s="59">
        <f>(L508*Параметри!$K$32+M508*Параметри!$L$32+N508*Параметри!$M$32)/18</f>
        <v>216</v>
      </c>
      <c r="P508" s="41">
        <f>IF(H508=0,"",'Дані з ДІСО'!Y508/H508)</f>
        <v>0</v>
      </c>
      <c r="Q508" s="29">
        <f>IF(H508=0,"",(1+0.25*P508)*O508*Параметри!$K$51)</f>
        <v>44241.165562176</v>
      </c>
      <c r="R508" s="29">
        <f>IF(H508=0,"",Q508*'Коефіцієнти АТО'!T508)</f>
        <v>752.0998145569921</v>
      </c>
      <c r="S508" s="29">
        <f>IF(H508=0,"",H508*(1+0.25*P508)*Параметри!$K$66*Параметри!$K$20/1000)</f>
        <v>0</v>
      </c>
      <c r="T508" s="29">
        <f>IF(H508=0,"",H508*(1+0.25*P508)*'Коефіцієнти АТО'!$S508*Параметри!$K$20/1000)</f>
        <v>10785.310947352829</v>
      </c>
      <c r="U508" s="29">
        <f t="shared" si="66"/>
        <v>55778.576324085821</v>
      </c>
      <c r="V508" s="29">
        <f t="shared" si="67"/>
        <v>55778.576324085821</v>
      </c>
      <c r="W508" s="40">
        <f>ROUNDUP('Дані з ДІСО'!P508/Параметри!$K$24,0)</f>
        <v>0</v>
      </c>
      <c r="X508" s="40">
        <f>ROUNDUP('Дані з ДІСО'!Q508/Параметри!$K$24,0)</f>
        <v>0</v>
      </c>
      <c r="Y508" s="40">
        <f>ROUNDUP('Дані з ДІСО'!R508/Параметри!$K$24,0)</f>
        <v>0</v>
      </c>
      <c r="Z508" s="59">
        <f>(W508*Параметри!$K$33+X508*Параметри!$L$33+Y508*Параметри!$M$33)/18</f>
        <v>0</v>
      </c>
      <c r="AA508" s="41">
        <f>IF(J508=0,0,'Дані з ДІСО'!AA508/J508)</f>
        <v>0</v>
      </c>
      <c r="AB508" s="29">
        <f>(1+0.25*AA508)*Z508*Параметри!$K$51</f>
        <v>0</v>
      </c>
      <c r="AC508" s="29">
        <f>AB508*'Коефіцієнти АТО'!U508</f>
        <v>0</v>
      </c>
      <c r="AD508" s="29">
        <f>J508*(1+0.25*AA508)*Параметри!$K$66*Параметри!$K$20/1000</f>
        <v>0</v>
      </c>
      <c r="AE508" s="29">
        <f>(1+0.25*AA508)*J508*'Коефіцієнти АТО'!S508*Параметри!$K$20/1000</f>
        <v>0</v>
      </c>
      <c r="AF508" s="29">
        <f t="shared" si="63"/>
        <v>0</v>
      </c>
      <c r="AG508" s="29">
        <v>0</v>
      </c>
      <c r="AH508" s="40">
        <v>10</v>
      </c>
      <c r="AI508" s="40">
        <v>0</v>
      </c>
      <c r="AJ508" s="40">
        <f t="shared" si="64"/>
        <v>0</v>
      </c>
      <c r="AK508" s="29">
        <f>(AH508+AI508)*(1+0.25*AJ508)*Параметри!$K$53</f>
        <v>1794.2927569600006</v>
      </c>
      <c r="AL508" s="29">
        <f>ROUNDUP(('Дані з ДІСО'!AU508+'Дані з ДІСО'!AW508)/Параметри!$K$28,0)</f>
        <v>0</v>
      </c>
      <c r="AM508" s="64">
        <f>AL508*Параметри!$M$35/18</f>
        <v>0</v>
      </c>
      <c r="AN508" s="29">
        <f>IF(AL508=0,0,'Дані з ДІСО'!AW508/SUM('Дані з ДІСО'!AU508,'Дані з ДІСО'!AW508))</f>
        <v>0</v>
      </c>
      <c r="AO508" s="29">
        <f>(1+0.25*AN508)*AM508*Параметри!$K$51</f>
        <v>0</v>
      </c>
      <c r="AP508" s="40">
        <f>ROUNDUP(('Дані з ДІСО'!AE508+'Дані не з ДІСО'!E508+'Дані не з ДІСО'!G508)/Параметри!$K$69,0)</f>
        <v>0</v>
      </c>
      <c r="AQ508" s="40">
        <f t="shared" si="68"/>
        <v>0</v>
      </c>
      <c r="AR508" s="40">
        <f>IF(AP508=0,0,('Дані з ДІСО'!AH508+'Дані не з ДІСО'!G508)/('Дані з ДІСО'!AE508+'Дані не з ДІСО'!E508+'Дані не з ДІСО'!G508))</f>
        <v>0</v>
      </c>
      <c r="AS508" s="29">
        <f>AQ508*(1+0.25*AR508)*Параметри!$K$51</f>
        <v>0</v>
      </c>
      <c r="AT508" s="40">
        <f>ROUNDUP('Дані з ДІСО'!AF508/Параметри!$K$70,0)</f>
        <v>0</v>
      </c>
      <c r="AU508" s="40">
        <f t="shared" si="69"/>
        <v>0</v>
      </c>
      <c r="AV508" s="40">
        <f>IF(AT508=0,0,'Дані з ДІСО'!AI508/'Дані з ДІСО'!AF508)</f>
        <v>0</v>
      </c>
      <c r="AW508" s="29">
        <f>AU508*(1+0.25*AV508)*Параметри!$K$51</f>
        <v>0</v>
      </c>
      <c r="AX508" s="40">
        <f>ROUNDUP('Дані з ДІСО'!AR508/Параметри!$K$29,0)</f>
        <v>0</v>
      </c>
      <c r="AY508" s="40">
        <f>ROUNDUP('Дані з ДІСО'!AS508/Параметри!$K$29,0)</f>
        <v>0</v>
      </c>
      <c r="AZ508" s="40">
        <f>ROUNDUP('Дані з ДІСО'!AT508/Параметри!$K$29,0)</f>
        <v>0</v>
      </c>
      <c r="BA508" s="64">
        <f>(AX508*Параметри!$K$32+AY508*Параметри!$L$32+AZ508*Параметри!$M$32)/18</f>
        <v>0</v>
      </c>
      <c r="BB508" s="29">
        <f>(BA508*Параметри!$K$51+SUM('Дані з ДІСО'!AR508:AT508)*Параметри!$K$48*Параметри!$K$20/1000)*Параметри!$K$74</f>
        <v>0</v>
      </c>
      <c r="BC508" s="40">
        <f>ROUNDUP(('Дані не з ДІСО'!I508+'Дані не з ДІСО'!K508)/Параметри!$K$26,0)</f>
        <v>0</v>
      </c>
      <c r="BD508" s="29">
        <f>BC508*Параметри!$M$36/18</f>
        <v>0</v>
      </c>
      <c r="BE508" s="40">
        <f>IF(BC508=0,0,'Дані не з ДІСО'!K508/('Дані не з ДІСО'!I508+'Дані не з ДІСО'!K508))</f>
        <v>0</v>
      </c>
      <c r="BF508" s="29">
        <f>(1+0.25*BE508)*BD508*Параметри!$K$51</f>
        <v>0</v>
      </c>
      <c r="BG508" s="40">
        <f>ROUNDUP('Дані не з ДІСО'!M508/Параметри!$K$27,0)</f>
        <v>0</v>
      </c>
      <c r="BH508" s="40">
        <f>BG508*Параметри!$M$37/18</f>
        <v>0</v>
      </c>
      <c r="BI508" s="29">
        <f>BH508*Параметри!$K$51</f>
        <v>0</v>
      </c>
      <c r="BJ508" s="29">
        <f>'Дані не з ДІСО'!N508*Параметри!$K$76</f>
        <v>0</v>
      </c>
      <c r="BK508" s="40">
        <f>ROUNDUP('Дані з ДІСО'!V508/Параметри!$K$25,0)</f>
        <v>0</v>
      </c>
      <c r="BL508" s="40">
        <f>ROUNDUP('Дані з ДІСО'!W508/Параметри!$K$25,0)</f>
        <v>0</v>
      </c>
      <c r="BM508" s="40">
        <f>ROUNDUP('Дані з ДІСО'!X508/Параметри!$K$25,0)</f>
        <v>0</v>
      </c>
      <c r="BN508" s="40">
        <f>(BK508*Параметри!$K$34+BL508*Параметри!$L$34+BM508*Параметри!$M$34)/18</f>
        <v>0</v>
      </c>
      <c r="BO508" s="40">
        <f>IF(K508=0,0,'Дані з ДІСО'!AC508/K508)</f>
        <v>0</v>
      </c>
      <c r="BP508" s="29">
        <f>(1+0.25*BO508)*BN508*Параметри!$K$51</f>
        <v>0</v>
      </c>
      <c r="BQ508" s="29">
        <f>BP508*'Коефіцієнти АТО'!U508</f>
        <v>0</v>
      </c>
      <c r="BR508" s="29">
        <f>K508*(1+0.25*BO508)*Параметри!$K$66*Параметри!$K$20/1000</f>
        <v>0</v>
      </c>
      <c r="BS508" s="29">
        <f>(1+0.25*BO508)*K508*'Коефіцієнти АТО'!S508*Параметри!$K$20/1000</f>
        <v>0</v>
      </c>
      <c r="BT508" s="29">
        <f t="shared" si="70"/>
        <v>0</v>
      </c>
      <c r="BU508" s="40">
        <f>ROUNDUP('Дані з ДІСО'!AG508/Параметри!$K$71,0)</f>
        <v>0</v>
      </c>
      <c r="BV508" s="40">
        <f t="shared" si="71"/>
        <v>0</v>
      </c>
      <c r="BW508" s="40">
        <f>IF('Дані з ДІСО'!AG508=0,0,'Дані з ДІСО'!AJ508/'Дані з ДІСО'!AG508)</f>
        <v>0</v>
      </c>
      <c r="BX508" s="29">
        <f>BV508*(1+0.25*BW508)*Параметри!$K$51</f>
        <v>0</v>
      </c>
      <c r="BY508" s="29">
        <f>ROUND(IF(Параметри!$K$77="No",CC508,CC508*Параметри!$K$78)+AG508,1)</f>
        <v>51815.6</v>
      </c>
      <c r="BZ508" s="29">
        <f>ROUND(IF(Параметри!$K$77="No",BF508,BF508*Параметри!$K$78),1)</f>
        <v>0</v>
      </c>
      <c r="CA508" s="29">
        <f>ROUND(IF(Параметри!$K$77="No",BI508,BI508*Параметри!$K$78),1)</f>
        <v>0</v>
      </c>
      <c r="CB508" s="29">
        <f>ROUND(IF(Параметри!$K$77="No",BJ508,BJ508*Параметри!$K$78),1)</f>
        <v>0</v>
      </c>
      <c r="CC508" s="29">
        <f t="shared" si="65"/>
        <v>57572.869081045821</v>
      </c>
    </row>
    <row r="509" spans="1:81">
      <c r="A509" s="9">
        <v>508</v>
      </c>
      <c r="B509" s="9" t="s">
        <v>3151</v>
      </c>
      <c r="C509" s="9" t="s">
        <v>3151</v>
      </c>
      <c r="D509" s="9" t="s">
        <v>3582</v>
      </c>
      <c r="E509" s="9" t="s">
        <v>29</v>
      </c>
      <c r="F509" s="9" t="s">
        <v>3634</v>
      </c>
      <c r="G509" s="9" t="s">
        <v>1069</v>
      </c>
      <c r="H509" s="29">
        <f>SUM('Дані з ДІСО'!J509:L509)</f>
        <v>3420</v>
      </c>
      <c r="I509" s="29">
        <f>SUM('Дані з ДІСО'!G509:I509)</f>
        <v>179</v>
      </c>
      <c r="J509" s="29">
        <f>SUM('Дані з ДІСО'!P509:R509)</f>
        <v>0</v>
      </c>
      <c r="K509" s="29">
        <f>SUM('Дані з ДІСО'!V509:X509)</f>
        <v>0</v>
      </c>
      <c r="L509" s="40">
        <f>ROUNDUP('Дані з ДІСО'!J509/'Коефіцієнти АТО'!$R509,0)</f>
        <v>68</v>
      </c>
      <c r="M509" s="40">
        <f>ROUNDUP('Дані з ДІСО'!K509/'Коефіцієнти АТО'!$R509,0)</f>
        <v>82</v>
      </c>
      <c r="N509" s="40">
        <f>ROUNDUP('Дані з ДІСО'!L509/'Коефіцієнти АТО'!$R509,0)</f>
        <v>31</v>
      </c>
      <c r="O509" s="59">
        <f>(L509*Параметри!$K$32+M509*Параметри!$L$32+N509*Параметри!$M$32)/18</f>
        <v>296.99444444444441</v>
      </c>
      <c r="P509" s="41">
        <f>IF(H509=0,"",'Дані з ДІСО'!Y509/H509)</f>
        <v>1</v>
      </c>
      <c r="Q509" s="29">
        <f>IF(H509=0,"",(1+0.25*P509)*O509*Параметри!$K$51)</f>
        <v>76038.080947414055</v>
      </c>
      <c r="R509" s="29">
        <f>IF(H509=0,"",Q509*'Коефіцієнти АТО'!T509)</f>
        <v>1292.647376106039</v>
      </c>
      <c r="S509" s="29">
        <f>IF(H509=0,"",H509*(1+0.25*P509)*Параметри!$K$66*Параметри!$K$20/1000)</f>
        <v>0</v>
      </c>
      <c r="T509" s="29">
        <f>IF(H509=0,"",H509*(1+0.25*P509)*'Коефіцієнти АТО'!$S509*Параметри!$K$20/1000)</f>
        <v>17494.439016810793</v>
      </c>
      <c r="U509" s="29">
        <f t="shared" si="66"/>
        <v>94825.167340330881</v>
      </c>
      <c r="V509" s="29">
        <f t="shared" si="67"/>
        <v>94825.167340330881</v>
      </c>
      <c r="W509" s="40">
        <f>ROUNDUP('Дані з ДІСО'!P509/Параметри!$K$24,0)</f>
        <v>0</v>
      </c>
      <c r="X509" s="40">
        <f>ROUNDUP('Дані з ДІСО'!Q509/Параметри!$K$24,0)</f>
        <v>0</v>
      </c>
      <c r="Y509" s="40">
        <f>ROUNDUP('Дані з ДІСО'!R509/Параметри!$K$24,0)</f>
        <v>0</v>
      </c>
      <c r="Z509" s="59">
        <f>(W509*Параметри!$K$33+X509*Параметри!$L$33+Y509*Параметри!$M$33)/18</f>
        <v>0</v>
      </c>
      <c r="AA509" s="41">
        <f>IF(J509=0,0,'Дані з ДІСО'!AA509/J509)</f>
        <v>0</v>
      </c>
      <c r="AB509" s="29">
        <f>(1+0.25*AA509)*Z509*Параметри!$K$51</f>
        <v>0</v>
      </c>
      <c r="AC509" s="29">
        <f>AB509*'Коефіцієнти АТО'!U509</f>
        <v>0</v>
      </c>
      <c r="AD509" s="29">
        <f>J509*(1+0.25*AA509)*Параметри!$K$66*Параметри!$K$20/1000</f>
        <v>0</v>
      </c>
      <c r="AE509" s="29">
        <f>(1+0.25*AA509)*J509*'Коефіцієнти АТО'!S509*Параметри!$K$20/1000</f>
        <v>0</v>
      </c>
      <c r="AF509" s="29">
        <f t="shared" si="63"/>
        <v>0</v>
      </c>
      <c r="AG509" s="29">
        <v>0</v>
      </c>
      <c r="AH509" s="40">
        <v>0</v>
      </c>
      <c r="AI509" s="40">
        <v>13</v>
      </c>
      <c r="AJ509" s="40">
        <f t="shared" si="64"/>
        <v>1</v>
      </c>
      <c r="AK509" s="29">
        <f>(AH509+AI509)*(1+0.25*AJ509)*Параметри!$K$53</f>
        <v>2915.7257300600008</v>
      </c>
      <c r="AL509" s="29">
        <f>ROUNDUP(('Дані з ДІСО'!AU509+'Дані з ДІСО'!AW509)/Параметри!$K$28,0)</f>
        <v>0</v>
      </c>
      <c r="AM509" s="64">
        <f>AL509*Параметри!$M$35/18</f>
        <v>0</v>
      </c>
      <c r="AN509" s="29">
        <f>IF(AL509=0,0,'Дані з ДІСО'!AW509/SUM('Дані з ДІСО'!AU509,'Дані з ДІСО'!AW509))</f>
        <v>0</v>
      </c>
      <c r="AO509" s="29">
        <f>(1+0.25*AN509)*AM509*Параметри!$K$51</f>
        <v>0</v>
      </c>
      <c r="AP509" s="40">
        <f>ROUNDUP(('Дані з ДІСО'!AE509+'Дані не з ДІСО'!E509+'Дані не з ДІСО'!G509)/Параметри!$K$69,0)</f>
        <v>0</v>
      </c>
      <c r="AQ509" s="40">
        <f t="shared" si="68"/>
        <v>0</v>
      </c>
      <c r="AR509" s="40">
        <f>IF(AP509=0,0,('Дані з ДІСО'!AH509+'Дані не з ДІСО'!G509)/('Дані з ДІСО'!AE509+'Дані не з ДІСО'!E509+'Дані не з ДІСО'!G509))</f>
        <v>0</v>
      </c>
      <c r="AS509" s="29">
        <f>AQ509*(1+0.25*AR509)*Параметри!$K$51</f>
        <v>0</v>
      </c>
      <c r="AT509" s="40">
        <f>ROUNDUP('Дані з ДІСО'!AF509/Параметри!$K$70,0)</f>
        <v>0</v>
      </c>
      <c r="AU509" s="40">
        <f t="shared" si="69"/>
        <v>0</v>
      </c>
      <c r="AV509" s="40">
        <f>IF(AT509=0,0,'Дані з ДІСО'!AI509/'Дані з ДІСО'!AF509)</f>
        <v>0</v>
      </c>
      <c r="AW509" s="29">
        <f>AU509*(1+0.25*AV509)*Параметри!$K$51</f>
        <v>0</v>
      </c>
      <c r="AX509" s="40">
        <f>ROUNDUP('Дані з ДІСО'!AR509/Параметри!$K$29,0)</f>
        <v>0</v>
      </c>
      <c r="AY509" s="40">
        <f>ROUNDUP('Дані з ДІСО'!AS509/Параметри!$K$29,0)</f>
        <v>0</v>
      </c>
      <c r="AZ509" s="40">
        <f>ROUNDUP('Дані з ДІСО'!AT509/Параметри!$K$29,0)</f>
        <v>0</v>
      </c>
      <c r="BA509" s="64">
        <f>(AX509*Параметри!$K$32+AY509*Параметри!$L$32+AZ509*Параметри!$M$32)/18</f>
        <v>0</v>
      </c>
      <c r="BB509" s="29">
        <f>(BA509*Параметри!$K$51+SUM('Дані з ДІСО'!AR509:AT509)*Параметри!$K$48*Параметри!$K$20/1000)*Параметри!$K$74</f>
        <v>0</v>
      </c>
      <c r="BC509" s="40">
        <f>ROUNDUP(('Дані не з ДІСО'!I509+'Дані не з ДІСО'!K509)/Параметри!$K$26,0)</f>
        <v>0</v>
      </c>
      <c r="BD509" s="29">
        <f>BC509*Параметри!$M$36/18</f>
        <v>0</v>
      </c>
      <c r="BE509" s="40">
        <f>IF(BC509=0,0,'Дані не з ДІСО'!K509/('Дані не з ДІСО'!I509+'Дані не з ДІСО'!K509))</f>
        <v>0</v>
      </c>
      <c r="BF509" s="29">
        <f>(1+0.25*BE509)*BD509*Параметри!$K$51</f>
        <v>0</v>
      </c>
      <c r="BG509" s="40">
        <f>ROUNDUP('Дані не з ДІСО'!M509/Параметри!$K$27,0)</f>
        <v>0</v>
      </c>
      <c r="BH509" s="40">
        <f>BG509*Параметри!$M$37/18</f>
        <v>0</v>
      </c>
      <c r="BI509" s="29">
        <f>BH509*Параметри!$K$51</f>
        <v>0</v>
      </c>
      <c r="BJ509" s="29">
        <f>'Дані не з ДІСО'!N509*Параметри!$K$76</f>
        <v>0</v>
      </c>
      <c r="BK509" s="40">
        <f>ROUNDUP('Дані з ДІСО'!V509/Параметри!$K$25,0)</f>
        <v>0</v>
      </c>
      <c r="BL509" s="40">
        <f>ROUNDUP('Дані з ДІСО'!W509/Параметри!$K$25,0)</f>
        <v>0</v>
      </c>
      <c r="BM509" s="40">
        <f>ROUNDUP('Дані з ДІСО'!X509/Параметри!$K$25,0)</f>
        <v>0</v>
      </c>
      <c r="BN509" s="40">
        <f>(BK509*Параметри!$K$34+BL509*Параметри!$L$34+BM509*Параметри!$M$34)/18</f>
        <v>0</v>
      </c>
      <c r="BO509" s="40">
        <f>IF(K509=0,0,'Дані з ДІСО'!AC509/K509)</f>
        <v>0</v>
      </c>
      <c r="BP509" s="29">
        <f>(1+0.25*BO509)*BN509*Параметри!$K$51</f>
        <v>0</v>
      </c>
      <c r="BQ509" s="29">
        <f>BP509*'Коефіцієнти АТО'!U509</f>
        <v>0</v>
      </c>
      <c r="BR509" s="29">
        <f>K509*(1+0.25*BO509)*Параметри!$K$66*Параметри!$K$20/1000</f>
        <v>0</v>
      </c>
      <c r="BS509" s="29">
        <f>(1+0.25*BO509)*K509*'Коефіцієнти АТО'!S509*Параметри!$K$20/1000</f>
        <v>0</v>
      </c>
      <c r="BT509" s="29">
        <f t="shared" si="70"/>
        <v>0</v>
      </c>
      <c r="BU509" s="40">
        <f>ROUNDUP('Дані з ДІСО'!AG509/Параметри!$K$71,0)</f>
        <v>0</v>
      </c>
      <c r="BV509" s="40">
        <f t="shared" si="71"/>
        <v>0</v>
      </c>
      <c r="BW509" s="40">
        <f>IF('Дані з ДІСО'!AG509=0,0,'Дані з ДІСО'!AJ509/'Дані з ДІСО'!AG509)</f>
        <v>0</v>
      </c>
      <c r="BX509" s="29">
        <f>BV509*(1+0.25*BW509)*Параметри!$K$51</f>
        <v>0</v>
      </c>
      <c r="BY509" s="29">
        <f>ROUND(IF(Параметри!$K$77="No",CC509,CC509*Параметри!$K$78)+AG509,1)</f>
        <v>87966.8</v>
      </c>
      <c r="BZ509" s="29">
        <f>ROUND(IF(Параметри!$K$77="No",BF509,BF509*Параметри!$K$78),1)</f>
        <v>0</v>
      </c>
      <c r="CA509" s="29">
        <f>ROUND(IF(Параметри!$K$77="No",BI509,BI509*Параметри!$K$78),1)</f>
        <v>0</v>
      </c>
      <c r="CB509" s="29">
        <f>ROUND(IF(Параметри!$K$77="No",BJ509,BJ509*Параметри!$K$78),1)</f>
        <v>0</v>
      </c>
      <c r="CC509" s="29">
        <f t="shared" si="65"/>
        <v>97740.893070390885</v>
      </c>
    </row>
    <row r="510" spans="1:81">
      <c r="A510" s="9">
        <v>509</v>
      </c>
      <c r="B510" s="9" t="s">
        <v>3148</v>
      </c>
      <c r="C510" s="9" t="s">
        <v>3148</v>
      </c>
      <c r="D510" s="9" t="s">
        <v>3582</v>
      </c>
      <c r="E510" s="9" t="s">
        <v>24</v>
      </c>
      <c r="F510" s="9" t="s">
        <v>3635</v>
      </c>
      <c r="G510" s="9" t="s">
        <v>1071</v>
      </c>
      <c r="H510" s="29">
        <f>SUM('Дані з ДІСО'!J510:L510)</f>
        <v>962</v>
      </c>
      <c r="I510" s="29">
        <f>SUM('Дані з ДІСО'!G510:I510)</f>
        <v>47</v>
      </c>
      <c r="J510" s="29">
        <f>SUM('Дані з ДІСО'!P510:R510)</f>
        <v>0</v>
      </c>
      <c r="K510" s="29">
        <f>SUM('Дані з ДІСО'!V510:X510)</f>
        <v>0</v>
      </c>
      <c r="L510" s="40">
        <f>ROUNDUP('Дані з ДІСО'!J510/'Коефіцієнти АТО'!$R510,0)</f>
        <v>26</v>
      </c>
      <c r="M510" s="40">
        <f>ROUNDUP('Дані з ДІСО'!K510/'Коефіцієнти АТО'!$R510,0)</f>
        <v>29</v>
      </c>
      <c r="N510" s="40">
        <f>ROUNDUP('Дані з ДІСО'!L510/'Коефіцієнти АТО'!$R510,0)</f>
        <v>7</v>
      </c>
      <c r="O510" s="59">
        <f>(L510*Параметри!$K$32+M510*Параметри!$L$32+N510*Параметри!$M$32)/18</f>
        <v>99.711111111111123</v>
      </c>
      <c r="P510" s="41">
        <f>IF(H510=0,"",'Дані з ДІСО'!Y510/H510)</f>
        <v>1</v>
      </c>
      <c r="Q510" s="29">
        <f>IF(H510=0,"",(1+0.25*P510)*O510*Параметри!$K$51)</f>
        <v>25528.563513050889</v>
      </c>
      <c r="R510" s="29">
        <f>IF(H510=0,"",Q510*'Коефіцієнти АТО'!T510)</f>
        <v>433.98557972186512</v>
      </c>
      <c r="S510" s="29">
        <f>IF(H510=0,"",H510*(1+0.25*P510)*Параметри!$K$66*Параметри!$K$20/1000)</f>
        <v>0</v>
      </c>
      <c r="T510" s="29">
        <f>IF(H510=0,"",H510*(1+0.25*P510)*'Коефіцієнти АТО'!$S510*Параметри!$K$20/1000)</f>
        <v>6065.357457575923</v>
      </c>
      <c r="U510" s="29">
        <f t="shared" si="66"/>
        <v>32027.906550348678</v>
      </c>
      <c r="V510" s="29">
        <f t="shared" si="67"/>
        <v>32027.906550348678</v>
      </c>
      <c r="W510" s="40">
        <f>ROUNDUP('Дані з ДІСО'!P510/Параметри!$K$24,0)</f>
        <v>0</v>
      </c>
      <c r="X510" s="40">
        <f>ROUNDUP('Дані з ДІСО'!Q510/Параметри!$K$24,0)</f>
        <v>0</v>
      </c>
      <c r="Y510" s="40">
        <f>ROUNDUP('Дані з ДІСО'!R510/Параметри!$K$24,0)</f>
        <v>0</v>
      </c>
      <c r="Z510" s="59">
        <f>(W510*Параметри!$K$33+X510*Параметри!$L$33+Y510*Параметри!$M$33)/18</f>
        <v>0</v>
      </c>
      <c r="AA510" s="41">
        <f>IF(J510=0,0,'Дані з ДІСО'!AA510/J510)</f>
        <v>0</v>
      </c>
      <c r="AB510" s="29">
        <f>(1+0.25*AA510)*Z510*Параметри!$K$51</f>
        <v>0</v>
      </c>
      <c r="AC510" s="29">
        <f>AB510*'Коефіцієнти АТО'!U510</f>
        <v>0</v>
      </c>
      <c r="AD510" s="29">
        <f>J510*(1+0.25*AA510)*Параметри!$K$66*Параметри!$K$20/1000</f>
        <v>0</v>
      </c>
      <c r="AE510" s="29">
        <f>(1+0.25*AA510)*J510*'Коефіцієнти АТО'!S510*Параметри!$K$20/1000</f>
        <v>0</v>
      </c>
      <c r="AF510" s="29">
        <f t="shared" si="63"/>
        <v>0</v>
      </c>
      <c r="AG510" s="29">
        <v>0</v>
      </c>
      <c r="AH510" s="40">
        <v>0</v>
      </c>
      <c r="AI510" s="40">
        <v>4</v>
      </c>
      <c r="AJ510" s="40">
        <f t="shared" si="64"/>
        <v>1</v>
      </c>
      <c r="AK510" s="29">
        <f>(AH510+AI510)*(1+0.25*AJ510)*Параметри!$K$53</f>
        <v>897.14637848000029</v>
      </c>
      <c r="AL510" s="29">
        <f>ROUNDUP(('Дані з ДІСО'!AU510+'Дані з ДІСО'!AW510)/Параметри!$K$28,0)</f>
        <v>0</v>
      </c>
      <c r="AM510" s="64">
        <f>AL510*Параметри!$M$35/18</f>
        <v>0</v>
      </c>
      <c r="AN510" s="29">
        <f>IF(AL510=0,0,'Дані з ДІСО'!AW510/SUM('Дані з ДІСО'!AU510,'Дані з ДІСО'!AW510))</f>
        <v>0</v>
      </c>
      <c r="AO510" s="29">
        <f>(1+0.25*AN510)*AM510*Параметри!$K$51</f>
        <v>0</v>
      </c>
      <c r="AP510" s="40">
        <f>ROUNDUP(('Дані з ДІСО'!AE510+'Дані не з ДІСО'!E510+'Дані не з ДІСО'!G510)/Параметри!$K$69,0)</f>
        <v>0</v>
      </c>
      <c r="AQ510" s="40">
        <f t="shared" si="68"/>
        <v>0</v>
      </c>
      <c r="AR510" s="40">
        <f>IF(AP510=0,0,('Дані з ДІСО'!AH510+'Дані не з ДІСО'!G510)/('Дані з ДІСО'!AE510+'Дані не з ДІСО'!E510+'Дані не з ДІСО'!G510))</f>
        <v>0</v>
      </c>
      <c r="AS510" s="29">
        <f>AQ510*(1+0.25*AR510)*Параметри!$K$51</f>
        <v>0</v>
      </c>
      <c r="AT510" s="40">
        <f>ROUNDUP('Дані з ДІСО'!AF510/Параметри!$K$70,0)</f>
        <v>0</v>
      </c>
      <c r="AU510" s="40">
        <f t="shared" si="69"/>
        <v>0</v>
      </c>
      <c r="AV510" s="40">
        <f>IF(AT510=0,0,'Дані з ДІСО'!AI510/'Дані з ДІСО'!AF510)</f>
        <v>0</v>
      </c>
      <c r="AW510" s="29">
        <f>AU510*(1+0.25*AV510)*Параметри!$K$51</f>
        <v>0</v>
      </c>
      <c r="AX510" s="40">
        <f>ROUNDUP('Дані з ДІСО'!AR510/Параметри!$K$29,0)</f>
        <v>0</v>
      </c>
      <c r="AY510" s="40">
        <f>ROUNDUP('Дані з ДІСО'!AS510/Параметри!$K$29,0)</f>
        <v>0</v>
      </c>
      <c r="AZ510" s="40">
        <f>ROUNDUP('Дані з ДІСО'!AT510/Параметри!$K$29,0)</f>
        <v>0</v>
      </c>
      <c r="BA510" s="64">
        <f>(AX510*Параметри!$K$32+AY510*Параметри!$L$32+AZ510*Параметри!$M$32)/18</f>
        <v>0</v>
      </c>
      <c r="BB510" s="29">
        <f>(BA510*Параметри!$K$51+SUM('Дані з ДІСО'!AR510:AT510)*Параметри!$K$48*Параметри!$K$20/1000)*Параметри!$K$74</f>
        <v>0</v>
      </c>
      <c r="BC510" s="40">
        <f>ROUNDUP(('Дані не з ДІСО'!I510+'Дані не з ДІСО'!K510)/Параметри!$K$26,0)</f>
        <v>0</v>
      </c>
      <c r="BD510" s="29">
        <f>BC510*Параметри!$M$36/18</f>
        <v>0</v>
      </c>
      <c r="BE510" s="40">
        <f>IF(BC510=0,0,'Дані не з ДІСО'!K510/('Дані не з ДІСО'!I510+'Дані не з ДІСО'!K510))</f>
        <v>0</v>
      </c>
      <c r="BF510" s="29">
        <f>(1+0.25*BE510)*BD510*Параметри!$K$51</f>
        <v>0</v>
      </c>
      <c r="BG510" s="40">
        <f>ROUNDUP('Дані не з ДІСО'!M510/Параметри!$K$27,0)</f>
        <v>0</v>
      </c>
      <c r="BH510" s="40">
        <f>BG510*Параметри!$M$37/18</f>
        <v>0</v>
      </c>
      <c r="BI510" s="29">
        <f>BH510*Параметри!$K$51</f>
        <v>0</v>
      </c>
      <c r="BJ510" s="29">
        <f>'Дані не з ДІСО'!N510*Параметри!$K$76</f>
        <v>0</v>
      </c>
      <c r="BK510" s="40">
        <f>ROUNDUP('Дані з ДІСО'!V510/Параметри!$K$25,0)</f>
        <v>0</v>
      </c>
      <c r="BL510" s="40">
        <f>ROUNDUP('Дані з ДІСО'!W510/Параметри!$K$25,0)</f>
        <v>0</v>
      </c>
      <c r="BM510" s="40">
        <f>ROUNDUP('Дані з ДІСО'!X510/Параметри!$K$25,0)</f>
        <v>0</v>
      </c>
      <c r="BN510" s="40">
        <f>(BK510*Параметри!$K$34+BL510*Параметри!$L$34+BM510*Параметри!$M$34)/18</f>
        <v>0</v>
      </c>
      <c r="BO510" s="40">
        <f>IF(K510=0,0,'Дані з ДІСО'!AC510/K510)</f>
        <v>0</v>
      </c>
      <c r="BP510" s="29">
        <f>(1+0.25*BO510)*BN510*Параметри!$K$51</f>
        <v>0</v>
      </c>
      <c r="BQ510" s="29">
        <f>BP510*'Коефіцієнти АТО'!U510</f>
        <v>0</v>
      </c>
      <c r="BR510" s="29">
        <f>K510*(1+0.25*BO510)*Параметри!$K$66*Параметри!$K$20/1000</f>
        <v>0</v>
      </c>
      <c r="BS510" s="29">
        <f>(1+0.25*BO510)*K510*'Коефіцієнти АТО'!S510*Параметри!$K$20/1000</f>
        <v>0</v>
      </c>
      <c r="BT510" s="29">
        <f t="shared" si="70"/>
        <v>0</v>
      </c>
      <c r="BU510" s="40">
        <f>ROUNDUP('Дані з ДІСО'!AG510/Параметри!$K$71,0)</f>
        <v>0</v>
      </c>
      <c r="BV510" s="40">
        <f t="shared" si="71"/>
        <v>0</v>
      </c>
      <c r="BW510" s="40">
        <f>IF('Дані з ДІСО'!AG510=0,0,'Дані з ДІСО'!AJ510/'Дані з ДІСО'!AG510)</f>
        <v>0</v>
      </c>
      <c r="BX510" s="29">
        <f>BV510*(1+0.25*BW510)*Параметри!$K$51</f>
        <v>0</v>
      </c>
      <c r="BY510" s="29">
        <f>ROUND(IF(Параметри!$K$77="No",CC510,CC510*Параметри!$K$78)+AG510,1)</f>
        <v>29632.5</v>
      </c>
      <c r="BZ510" s="29">
        <f>ROUND(IF(Параметри!$K$77="No",BF510,BF510*Параметри!$K$78),1)</f>
        <v>0</v>
      </c>
      <c r="CA510" s="29">
        <f>ROUND(IF(Параметри!$K$77="No",BI510,BI510*Параметри!$K$78),1)</f>
        <v>0</v>
      </c>
      <c r="CB510" s="29">
        <f>ROUND(IF(Параметри!$K$77="No",BJ510,BJ510*Параметри!$K$78),1)</f>
        <v>0</v>
      </c>
      <c r="CC510" s="29">
        <f t="shared" si="65"/>
        <v>32925.052928828678</v>
      </c>
    </row>
    <row r="511" spans="1:81">
      <c r="A511" s="9">
        <v>510</v>
      </c>
      <c r="B511" s="9" t="s">
        <v>3145</v>
      </c>
      <c r="C511" s="9" t="s">
        <v>3146</v>
      </c>
      <c r="D511" s="9" t="s">
        <v>3582</v>
      </c>
      <c r="E511" s="9" t="s">
        <v>21</v>
      </c>
      <c r="F511" s="9" t="s">
        <v>3636</v>
      </c>
      <c r="G511" s="9" t="s">
        <v>1073</v>
      </c>
      <c r="H511" s="29">
        <f>SUM('Дані з ДІСО'!J511:L511)</f>
        <v>2973</v>
      </c>
      <c r="I511" s="29">
        <f>SUM('Дані з ДІСО'!G511:I511)</f>
        <v>260</v>
      </c>
      <c r="J511" s="29">
        <f>SUM('Дані з ДІСО'!P511:R511)</f>
        <v>0</v>
      </c>
      <c r="K511" s="29">
        <f>SUM('Дані з ДІСО'!V511:X511)</f>
        <v>0</v>
      </c>
      <c r="L511" s="40">
        <f>ROUNDUP('Дані з ДІСО'!J511/'Коефіцієнти АТО'!$R511,0)</f>
        <v>73</v>
      </c>
      <c r="M511" s="40">
        <f>ROUNDUP('Дані з ДІСО'!K511/'Коефіцієнти АТО'!$R511,0)</f>
        <v>109</v>
      </c>
      <c r="N511" s="40">
        <f>ROUNDUP('Дані з ДІСО'!L511/'Коефіцієнти АТО'!$R511,0)</f>
        <v>17</v>
      </c>
      <c r="O511" s="59">
        <f>(L511*Параметри!$K$32+M511*Параметри!$L$32+N511*Параметри!$M$32)/18</f>
        <v>324.82222222222225</v>
      </c>
      <c r="P511" s="41">
        <f>IF(H511=0,"",'Дані з ДІСО'!Y511/H511)</f>
        <v>0</v>
      </c>
      <c r="Q511" s="29">
        <f>IF(H511=0,"",(1+0.25*P511)*O511*Параметри!$K$51)</f>
        <v>66530.156072255821</v>
      </c>
      <c r="R511" s="29">
        <f>IF(H511=0,"",Q511*'Коефіцієнти АТО'!T511)</f>
        <v>1131.0126532283491</v>
      </c>
      <c r="S511" s="29">
        <f>IF(H511=0,"",H511*(1+0.25*P511)*Параметри!$K$66*Параметри!$K$20/1000)</f>
        <v>0</v>
      </c>
      <c r="T511" s="29">
        <f>IF(H511=0,"",H511*(1+0.25*P511)*'Коефіцієнти АТО'!$S511*Параметри!$K$20/1000)</f>
        <v>13580.995106514172</v>
      </c>
      <c r="U511" s="29">
        <f t="shared" si="66"/>
        <v>81242.163831998332</v>
      </c>
      <c r="V511" s="29">
        <f t="shared" si="67"/>
        <v>81242.163831998332</v>
      </c>
      <c r="W511" s="40">
        <f>ROUNDUP('Дані з ДІСО'!P511/Параметри!$K$24,0)</f>
        <v>0</v>
      </c>
      <c r="X511" s="40">
        <f>ROUNDUP('Дані з ДІСО'!Q511/Параметри!$K$24,0)</f>
        <v>0</v>
      </c>
      <c r="Y511" s="40">
        <f>ROUNDUP('Дані з ДІСО'!R511/Параметри!$K$24,0)</f>
        <v>0</v>
      </c>
      <c r="Z511" s="59">
        <f>(W511*Параметри!$K$33+X511*Параметри!$L$33+Y511*Параметри!$M$33)/18</f>
        <v>0</v>
      </c>
      <c r="AA511" s="41">
        <f>IF(J511=0,0,'Дані з ДІСО'!AA511/J511)</f>
        <v>0</v>
      </c>
      <c r="AB511" s="29">
        <f>(1+0.25*AA511)*Z511*Параметри!$K$51</f>
        <v>0</v>
      </c>
      <c r="AC511" s="29">
        <f>AB511*'Коефіцієнти АТО'!U511</f>
        <v>0</v>
      </c>
      <c r="AD511" s="29">
        <f>J511*(1+0.25*AA511)*Параметри!$K$66*Параметри!$K$20/1000</f>
        <v>0</v>
      </c>
      <c r="AE511" s="29">
        <f>(1+0.25*AA511)*J511*'Коефіцієнти АТО'!S511*Параметри!$K$20/1000</f>
        <v>0</v>
      </c>
      <c r="AF511" s="29">
        <f t="shared" si="63"/>
        <v>0</v>
      </c>
      <c r="AG511" s="29">
        <v>0</v>
      </c>
      <c r="AH511" s="40">
        <v>28</v>
      </c>
      <c r="AI511" s="40">
        <v>0</v>
      </c>
      <c r="AJ511" s="40">
        <f t="shared" si="64"/>
        <v>0</v>
      </c>
      <c r="AK511" s="29">
        <f>(AH511+AI511)*(1+0.25*AJ511)*Параметри!$K$53</f>
        <v>5024.0197194880011</v>
      </c>
      <c r="AL511" s="29">
        <f>ROUNDUP(('Дані з ДІСО'!AU511+'Дані з ДІСО'!AW511)/Параметри!$K$28,0)</f>
        <v>0</v>
      </c>
      <c r="AM511" s="64">
        <f>AL511*Параметри!$M$35/18</f>
        <v>0</v>
      </c>
      <c r="AN511" s="29">
        <f>IF(AL511=0,0,'Дані з ДІСО'!AW511/SUM('Дані з ДІСО'!AU511,'Дані з ДІСО'!AW511))</f>
        <v>0</v>
      </c>
      <c r="AO511" s="29">
        <f>(1+0.25*AN511)*AM511*Параметри!$K$51</f>
        <v>0</v>
      </c>
      <c r="AP511" s="40">
        <f>ROUNDUP(('Дані з ДІСО'!AE511+'Дані не з ДІСО'!E511+'Дані не з ДІСО'!G511)/Параметри!$K$69,0)</f>
        <v>1</v>
      </c>
      <c r="AQ511" s="40">
        <f t="shared" si="68"/>
        <v>2</v>
      </c>
      <c r="AR511" s="40">
        <f>IF(AP511=0,0,('Дані з ДІСО'!AH511+'Дані не з ДІСО'!G511)/('Дані з ДІСО'!AE511+'Дані не з ДІСО'!E511+'Дані не з ДІСО'!G511))</f>
        <v>0</v>
      </c>
      <c r="AS511" s="29">
        <f>AQ511*(1+0.25*AR511)*Параметри!$K$51</f>
        <v>409.64042187199999</v>
      </c>
      <c r="AT511" s="40">
        <f>ROUNDUP('Дані з ДІСО'!AF511/Параметри!$K$70,0)</f>
        <v>0</v>
      </c>
      <c r="AU511" s="40">
        <f t="shared" si="69"/>
        <v>0</v>
      </c>
      <c r="AV511" s="40">
        <f>IF(AT511=0,0,'Дані з ДІСО'!AI511/'Дані з ДІСО'!AF511)</f>
        <v>0</v>
      </c>
      <c r="AW511" s="29">
        <f>AU511*(1+0.25*AV511)*Параметри!$K$51</f>
        <v>0</v>
      </c>
      <c r="AX511" s="40">
        <f>ROUNDUP('Дані з ДІСО'!AR511/Параметри!$K$29,0)</f>
        <v>0</v>
      </c>
      <c r="AY511" s="40">
        <f>ROUNDUP('Дані з ДІСО'!AS511/Параметри!$K$29,0)</f>
        <v>0</v>
      </c>
      <c r="AZ511" s="40">
        <f>ROUNDUP('Дані з ДІСО'!AT511/Параметри!$K$29,0)</f>
        <v>0</v>
      </c>
      <c r="BA511" s="64">
        <f>(AX511*Параметри!$K$32+AY511*Параметри!$L$32+AZ511*Параметри!$M$32)/18</f>
        <v>0</v>
      </c>
      <c r="BB511" s="29">
        <f>(BA511*Параметри!$K$51+SUM('Дані з ДІСО'!AR511:AT511)*Параметри!$K$48*Параметри!$K$20/1000)*Параметри!$K$74</f>
        <v>0</v>
      </c>
      <c r="BC511" s="40">
        <f>ROUNDUP(('Дані не з ДІСО'!I511+'Дані не з ДІСО'!K511)/Параметри!$K$26,0)</f>
        <v>0</v>
      </c>
      <c r="BD511" s="29">
        <f>BC511*Параметри!$M$36/18</f>
        <v>0</v>
      </c>
      <c r="BE511" s="40">
        <f>IF(BC511=0,0,'Дані не з ДІСО'!K511/('Дані не з ДІСО'!I511+'Дані не з ДІСО'!K511))</f>
        <v>0</v>
      </c>
      <c r="BF511" s="29">
        <f>(1+0.25*BE511)*BD511*Параметри!$K$51</f>
        <v>0</v>
      </c>
      <c r="BG511" s="40">
        <f>ROUNDUP('Дані не з ДІСО'!M511/Параметри!$K$27,0)</f>
        <v>0</v>
      </c>
      <c r="BH511" s="40">
        <f>BG511*Параметри!$M$37/18</f>
        <v>0</v>
      </c>
      <c r="BI511" s="29">
        <f>BH511*Параметри!$K$51</f>
        <v>0</v>
      </c>
      <c r="BJ511" s="29">
        <f>'Дані не з ДІСО'!N511*Параметри!$K$76</f>
        <v>0</v>
      </c>
      <c r="BK511" s="40">
        <f>ROUNDUP('Дані з ДІСО'!V511/Параметри!$K$25,0)</f>
        <v>0</v>
      </c>
      <c r="BL511" s="40">
        <f>ROUNDUP('Дані з ДІСО'!W511/Параметри!$K$25,0)</f>
        <v>0</v>
      </c>
      <c r="BM511" s="40">
        <f>ROUNDUP('Дані з ДІСО'!X511/Параметри!$K$25,0)</f>
        <v>0</v>
      </c>
      <c r="BN511" s="40">
        <f>(BK511*Параметри!$K$34+BL511*Параметри!$L$34+BM511*Параметри!$M$34)/18</f>
        <v>0</v>
      </c>
      <c r="BO511" s="40">
        <f>IF(K511=0,0,'Дані з ДІСО'!AC511/K511)</f>
        <v>0</v>
      </c>
      <c r="BP511" s="29">
        <f>(1+0.25*BO511)*BN511*Параметри!$K$51</f>
        <v>0</v>
      </c>
      <c r="BQ511" s="29">
        <f>BP511*'Коефіцієнти АТО'!U511</f>
        <v>0</v>
      </c>
      <c r="BR511" s="29">
        <f>K511*(1+0.25*BO511)*Параметри!$K$66*Параметри!$K$20/1000</f>
        <v>0</v>
      </c>
      <c r="BS511" s="29">
        <f>(1+0.25*BO511)*K511*'Коефіцієнти АТО'!S511*Параметри!$K$20/1000</f>
        <v>0</v>
      </c>
      <c r="BT511" s="29">
        <f t="shared" si="70"/>
        <v>0</v>
      </c>
      <c r="BU511" s="40">
        <f>ROUNDUP('Дані з ДІСО'!AG511/Параметри!$K$71,0)</f>
        <v>0</v>
      </c>
      <c r="BV511" s="40">
        <f t="shared" si="71"/>
        <v>0</v>
      </c>
      <c r="BW511" s="40">
        <f>IF('Дані з ДІСО'!AG511=0,0,'Дані з ДІСО'!AJ511/'Дані з ДІСО'!AG511)</f>
        <v>0</v>
      </c>
      <c r="BX511" s="29">
        <f>BV511*(1+0.25*BW511)*Параметри!$K$51</f>
        <v>0</v>
      </c>
      <c r="BY511" s="29">
        <f>ROUND(IF(Параметри!$K$77="No",CC511,CC511*Параметри!$K$78)+AG511,1)</f>
        <v>78008.2</v>
      </c>
      <c r="BZ511" s="29">
        <f>ROUND(IF(Параметри!$K$77="No",BF511,BF511*Параметри!$K$78),1)</f>
        <v>0</v>
      </c>
      <c r="CA511" s="29">
        <f>ROUND(IF(Параметри!$K$77="No",BI511,BI511*Параметри!$K$78),1)</f>
        <v>0</v>
      </c>
      <c r="CB511" s="29">
        <f>ROUND(IF(Параметри!$K$77="No",BJ511,BJ511*Параметри!$K$78),1)</f>
        <v>0</v>
      </c>
      <c r="CC511" s="29">
        <f t="shared" si="65"/>
        <v>86675.823973358332</v>
      </c>
    </row>
    <row r="512" spans="1:81">
      <c r="A512" s="9">
        <v>511</v>
      </c>
      <c r="B512" s="9" t="s">
        <v>3151</v>
      </c>
      <c r="C512" s="9" t="s">
        <v>3151</v>
      </c>
      <c r="D512" s="9" t="s">
        <v>3582</v>
      </c>
      <c r="E512" s="9" t="s">
        <v>29</v>
      </c>
      <c r="F512" s="9" t="s">
        <v>3637</v>
      </c>
      <c r="G512" s="9" t="s">
        <v>1075</v>
      </c>
      <c r="H512" s="29">
        <f>SUM('Дані з ДІСО'!J512:L512)</f>
        <v>2259</v>
      </c>
      <c r="I512" s="29">
        <f>SUM('Дані з ДІСО'!G512:I512)</f>
        <v>113</v>
      </c>
      <c r="J512" s="29">
        <f>SUM('Дані з ДІСО'!P512:R512)</f>
        <v>0</v>
      </c>
      <c r="K512" s="29">
        <f>SUM('Дані з ДІСО'!V512:X512)</f>
        <v>0</v>
      </c>
      <c r="L512" s="40">
        <f>ROUNDUP('Дані з ДІСО'!J512/'Коефіцієнти АТО'!$R512,0)</f>
        <v>46</v>
      </c>
      <c r="M512" s="40">
        <f>ROUNDUP('Дані з ДІСО'!K512/'Коефіцієнти АТО'!$R512,0)</f>
        <v>62</v>
      </c>
      <c r="N512" s="40">
        <f>ROUNDUP('Дані з ДІСО'!L512/'Коефіцієнти АТО'!$R512,0)</f>
        <v>19</v>
      </c>
      <c r="O512" s="59">
        <f>(L512*Параметри!$K$32+M512*Параметри!$L$32+N512*Параметри!$M$32)/18</f>
        <v>208.88333333333333</v>
      </c>
      <c r="P512" s="41">
        <f>IF(H512=0,"",'Дані з ДІСО'!Y512/H512)</f>
        <v>0.53696325807879597</v>
      </c>
      <c r="Q512" s="29">
        <f>IF(H512=0,"",(1+0.25*P512)*O512*Параметри!$K$51)</f>
        <v>48526.82409403209</v>
      </c>
      <c r="R512" s="29">
        <f>IF(H512=0,"",Q512*'Коефіцієнти АТО'!T512)</f>
        <v>824.95600959854562</v>
      </c>
      <c r="S512" s="29">
        <f>IF(H512=0,"",H512*(1+0.25*P512)*Параметри!$K$66*Параметри!$K$20/1000)</f>
        <v>0</v>
      </c>
      <c r="T512" s="29">
        <f>IF(H512=0,"",H512*(1+0.25*P512)*'Коефіцієнти АТО'!$S512*Параметри!$K$20/1000)</f>
        <v>12923.877044219467</v>
      </c>
      <c r="U512" s="29">
        <f t="shared" si="66"/>
        <v>62275.657147850099</v>
      </c>
      <c r="V512" s="29">
        <f t="shared" si="67"/>
        <v>62275.657147850099</v>
      </c>
      <c r="W512" s="40">
        <f>ROUNDUP('Дані з ДІСО'!P512/Параметри!$K$24,0)</f>
        <v>0</v>
      </c>
      <c r="X512" s="40">
        <f>ROUNDUP('Дані з ДІСО'!Q512/Параметри!$K$24,0)</f>
        <v>0</v>
      </c>
      <c r="Y512" s="40">
        <f>ROUNDUP('Дані з ДІСО'!R512/Параметри!$K$24,0)</f>
        <v>0</v>
      </c>
      <c r="Z512" s="59">
        <f>(W512*Параметри!$K$33+X512*Параметри!$L$33+Y512*Параметри!$M$33)/18</f>
        <v>0</v>
      </c>
      <c r="AA512" s="41">
        <f>IF(J512=0,0,'Дані з ДІСО'!AA512/J512)</f>
        <v>0</v>
      </c>
      <c r="AB512" s="29">
        <f>(1+0.25*AA512)*Z512*Параметри!$K$51</f>
        <v>0</v>
      </c>
      <c r="AC512" s="29">
        <f>AB512*'Коефіцієнти АТО'!U512</f>
        <v>0</v>
      </c>
      <c r="AD512" s="29">
        <f>J512*(1+0.25*AA512)*Параметри!$K$66*Параметри!$K$20/1000</f>
        <v>0</v>
      </c>
      <c r="AE512" s="29">
        <f>(1+0.25*AA512)*J512*'Коефіцієнти АТО'!S512*Параметри!$K$20/1000</f>
        <v>0</v>
      </c>
      <c r="AF512" s="29">
        <f t="shared" si="63"/>
        <v>0</v>
      </c>
      <c r="AG512" s="29">
        <v>0</v>
      </c>
      <c r="AH512" s="40">
        <v>8</v>
      </c>
      <c r="AI512" s="40">
        <v>12</v>
      </c>
      <c r="AJ512" s="40">
        <f t="shared" si="64"/>
        <v>0.6</v>
      </c>
      <c r="AK512" s="29">
        <f>(AH512+AI512)*(1+0.25*AJ512)*Параметри!$K$53</f>
        <v>4126.8733410080013</v>
      </c>
      <c r="AL512" s="29">
        <f>ROUNDUP(('Дані з ДІСО'!AU512+'Дані з ДІСО'!AW512)/Параметри!$K$28,0)</f>
        <v>0</v>
      </c>
      <c r="AM512" s="64">
        <f>AL512*Параметри!$M$35/18</f>
        <v>0</v>
      </c>
      <c r="AN512" s="29">
        <f>IF(AL512=0,0,'Дані з ДІСО'!AW512/SUM('Дані з ДІСО'!AU512,'Дані з ДІСО'!AW512))</f>
        <v>0</v>
      </c>
      <c r="AO512" s="29">
        <f>(1+0.25*AN512)*AM512*Параметри!$K$51</f>
        <v>0</v>
      </c>
      <c r="AP512" s="40">
        <f>ROUNDUP(('Дані з ДІСО'!AE512+'Дані не з ДІСО'!E512+'Дані не з ДІСО'!G512)/Параметри!$K$69,0)</f>
        <v>0</v>
      </c>
      <c r="AQ512" s="40">
        <f t="shared" si="68"/>
        <v>0</v>
      </c>
      <c r="AR512" s="40">
        <f>IF(AP512=0,0,('Дані з ДІСО'!AH512+'Дані не з ДІСО'!G512)/('Дані з ДІСО'!AE512+'Дані не з ДІСО'!E512+'Дані не з ДІСО'!G512))</f>
        <v>0</v>
      </c>
      <c r="AS512" s="29">
        <f>AQ512*(1+0.25*AR512)*Параметри!$K$51</f>
        <v>0</v>
      </c>
      <c r="AT512" s="40">
        <f>ROUNDUP('Дані з ДІСО'!AF512/Параметри!$K$70,0)</f>
        <v>0</v>
      </c>
      <c r="AU512" s="40">
        <f t="shared" si="69"/>
        <v>0</v>
      </c>
      <c r="AV512" s="40">
        <f>IF(AT512=0,0,'Дані з ДІСО'!AI512/'Дані з ДІСО'!AF512)</f>
        <v>0</v>
      </c>
      <c r="AW512" s="29">
        <f>AU512*(1+0.25*AV512)*Параметри!$K$51</f>
        <v>0</v>
      </c>
      <c r="AX512" s="40">
        <f>ROUNDUP('Дані з ДІСО'!AR512/Параметри!$K$29,0)</f>
        <v>0</v>
      </c>
      <c r="AY512" s="40">
        <f>ROUNDUP('Дані з ДІСО'!AS512/Параметри!$K$29,0)</f>
        <v>0</v>
      </c>
      <c r="AZ512" s="40">
        <f>ROUNDUP('Дані з ДІСО'!AT512/Параметри!$K$29,0)</f>
        <v>0</v>
      </c>
      <c r="BA512" s="64">
        <f>(AX512*Параметри!$K$32+AY512*Параметри!$L$32+AZ512*Параметри!$M$32)/18</f>
        <v>0</v>
      </c>
      <c r="BB512" s="29">
        <f>(BA512*Параметри!$K$51+SUM('Дані з ДІСО'!AR512:AT512)*Параметри!$K$48*Параметри!$K$20/1000)*Параметри!$K$74</f>
        <v>0</v>
      </c>
      <c r="BC512" s="40">
        <f>ROUNDUP(('Дані не з ДІСО'!I512+'Дані не з ДІСО'!K512)/Параметри!$K$26,0)</f>
        <v>0</v>
      </c>
      <c r="BD512" s="29">
        <f>BC512*Параметри!$M$36/18</f>
        <v>0</v>
      </c>
      <c r="BE512" s="40">
        <f>IF(BC512=0,0,'Дані не з ДІСО'!K512/('Дані не з ДІСО'!I512+'Дані не з ДІСО'!K512))</f>
        <v>0</v>
      </c>
      <c r="BF512" s="29">
        <f>(1+0.25*BE512)*BD512*Параметри!$K$51</f>
        <v>0</v>
      </c>
      <c r="BG512" s="40">
        <f>ROUNDUP('Дані не з ДІСО'!M512/Параметри!$K$27,0)</f>
        <v>0</v>
      </c>
      <c r="BH512" s="40">
        <f>BG512*Параметри!$M$37/18</f>
        <v>0</v>
      </c>
      <c r="BI512" s="29">
        <f>BH512*Параметри!$K$51</f>
        <v>0</v>
      </c>
      <c r="BJ512" s="29">
        <f>'Дані не з ДІСО'!N512*Параметри!$K$76</f>
        <v>0</v>
      </c>
      <c r="BK512" s="40">
        <f>ROUNDUP('Дані з ДІСО'!V512/Параметри!$K$25,0)</f>
        <v>0</v>
      </c>
      <c r="BL512" s="40">
        <f>ROUNDUP('Дані з ДІСО'!W512/Параметри!$K$25,0)</f>
        <v>0</v>
      </c>
      <c r="BM512" s="40">
        <f>ROUNDUP('Дані з ДІСО'!X512/Параметри!$K$25,0)</f>
        <v>0</v>
      </c>
      <c r="BN512" s="40">
        <f>(BK512*Параметри!$K$34+BL512*Параметри!$L$34+BM512*Параметри!$M$34)/18</f>
        <v>0</v>
      </c>
      <c r="BO512" s="40">
        <f>IF(K512=0,0,'Дані з ДІСО'!AC512/K512)</f>
        <v>0</v>
      </c>
      <c r="BP512" s="29">
        <f>(1+0.25*BO512)*BN512*Параметри!$K$51</f>
        <v>0</v>
      </c>
      <c r="BQ512" s="29">
        <f>BP512*'Коефіцієнти АТО'!U512</f>
        <v>0</v>
      </c>
      <c r="BR512" s="29">
        <f>K512*(1+0.25*BO512)*Параметри!$K$66*Параметри!$K$20/1000</f>
        <v>0</v>
      </c>
      <c r="BS512" s="29">
        <f>(1+0.25*BO512)*K512*'Коефіцієнти АТО'!S512*Параметри!$K$20/1000</f>
        <v>0</v>
      </c>
      <c r="BT512" s="29">
        <f t="shared" si="70"/>
        <v>0</v>
      </c>
      <c r="BU512" s="40">
        <f>ROUNDUP('Дані з ДІСО'!AG512/Параметри!$K$71,0)</f>
        <v>0</v>
      </c>
      <c r="BV512" s="40">
        <f t="shared" si="71"/>
        <v>0</v>
      </c>
      <c r="BW512" s="40">
        <f>IF('Дані з ДІСО'!AG512=0,0,'Дані з ДІСО'!AJ512/'Дані з ДІСО'!AG512)</f>
        <v>0</v>
      </c>
      <c r="BX512" s="29">
        <f>BV512*(1+0.25*BW512)*Параметри!$K$51</f>
        <v>0</v>
      </c>
      <c r="BY512" s="29">
        <f>ROUND(IF(Параметри!$K$77="No",CC512,CC512*Параметри!$K$78)+AG512,1)</f>
        <v>59762.3</v>
      </c>
      <c r="BZ512" s="29">
        <f>ROUND(IF(Параметри!$K$77="No",BF512,BF512*Параметри!$K$78),1)</f>
        <v>0</v>
      </c>
      <c r="CA512" s="29">
        <f>ROUND(IF(Параметри!$K$77="No",BI512,BI512*Параметри!$K$78),1)</f>
        <v>0</v>
      </c>
      <c r="CB512" s="29">
        <f>ROUND(IF(Параметри!$K$77="No",BJ512,BJ512*Параметри!$K$78),1)</f>
        <v>0</v>
      </c>
      <c r="CC512" s="29">
        <f t="shared" si="65"/>
        <v>66402.530488858101</v>
      </c>
    </row>
    <row r="513" spans="1:81">
      <c r="A513" s="9">
        <v>512</v>
      </c>
      <c r="B513" s="9" t="s">
        <v>3145</v>
      </c>
      <c r="C513" s="9" t="s">
        <v>3146</v>
      </c>
      <c r="D513" s="9" t="s">
        <v>3582</v>
      </c>
      <c r="E513" s="9" t="s">
        <v>21</v>
      </c>
      <c r="F513" s="9" t="s">
        <v>3638</v>
      </c>
      <c r="G513" s="9" t="s">
        <v>1077</v>
      </c>
      <c r="H513" s="29">
        <f>SUM('Дані з ДІСО'!J513:L513)</f>
        <v>4808</v>
      </c>
      <c r="I513" s="29">
        <f>SUM('Дані з ДІСО'!G513:I513)</f>
        <v>234</v>
      </c>
      <c r="J513" s="29">
        <f>SUM('Дані з ДІСО'!P513:R513)</f>
        <v>0</v>
      </c>
      <c r="K513" s="29">
        <f>SUM('Дані з ДІСО'!V513:X513)</f>
        <v>0</v>
      </c>
      <c r="L513" s="40">
        <f>ROUNDUP('Дані з ДІСО'!J513/'Коефіцієнти АТО'!$R513,0)</f>
        <v>101</v>
      </c>
      <c r="M513" s="40">
        <f>ROUNDUP('Дані з ДІСО'!K513/'Коефіцієнти АТО'!$R513,0)</f>
        <v>135</v>
      </c>
      <c r="N513" s="40">
        <f>ROUNDUP('Дані з ДІСО'!L513/'Коефіцієнти АТО'!$R513,0)</f>
        <v>32</v>
      </c>
      <c r="O513" s="59">
        <f>(L513*Параметри!$K$32+M513*Параметри!$L$32+N513*Параметри!$M$32)/18</f>
        <v>437.41666666666669</v>
      </c>
      <c r="P513" s="41">
        <f>IF(H513=0,"",'Дані з ДІСО'!Y513/H513)</f>
        <v>0</v>
      </c>
      <c r="Q513" s="29">
        <f>IF(H513=0,"",(1+0.25*P513)*O513*Параметри!$K$51)</f>
        <v>89591.773933588673</v>
      </c>
      <c r="R513" s="29">
        <f>IF(H513=0,"",Q513*'Коефіцієнти АТО'!T513)</f>
        <v>1523.0601568710076</v>
      </c>
      <c r="S513" s="29">
        <f>IF(H513=0,"",H513*(1+0.25*P513)*Параметри!$K$66*Параметри!$K$20/1000)</f>
        <v>0</v>
      </c>
      <c r="T513" s="29">
        <f>IF(H513=0,"",H513*(1+0.25*P513)*'Коефіцієнти АТО'!$S513*Параметри!$K$20/1000)</f>
        <v>21963.479472627023</v>
      </c>
      <c r="U513" s="29">
        <f t="shared" si="66"/>
        <v>113078.3135630867</v>
      </c>
      <c r="V513" s="29">
        <f t="shared" si="67"/>
        <v>113078.3135630867</v>
      </c>
      <c r="W513" s="40">
        <f>ROUNDUP('Дані з ДІСО'!P513/Параметри!$K$24,0)</f>
        <v>0</v>
      </c>
      <c r="X513" s="40">
        <f>ROUNDUP('Дані з ДІСО'!Q513/Параметри!$K$24,0)</f>
        <v>0</v>
      </c>
      <c r="Y513" s="40">
        <f>ROUNDUP('Дані з ДІСО'!R513/Параметри!$K$24,0)</f>
        <v>0</v>
      </c>
      <c r="Z513" s="59">
        <f>(W513*Параметри!$K$33+X513*Параметри!$L$33+Y513*Параметри!$M$33)/18</f>
        <v>0</v>
      </c>
      <c r="AA513" s="41">
        <f>IF(J513=0,0,'Дані з ДІСО'!AA513/J513)</f>
        <v>0</v>
      </c>
      <c r="AB513" s="29">
        <f>(1+0.25*AA513)*Z513*Параметри!$K$51</f>
        <v>0</v>
      </c>
      <c r="AC513" s="29">
        <f>AB513*'Коефіцієнти АТО'!U513</f>
        <v>0</v>
      </c>
      <c r="AD513" s="29">
        <f>J513*(1+0.25*AA513)*Параметри!$K$66*Параметри!$K$20/1000</f>
        <v>0</v>
      </c>
      <c r="AE513" s="29">
        <f>(1+0.25*AA513)*J513*'Коефіцієнти АТО'!S513*Параметри!$K$20/1000</f>
        <v>0</v>
      </c>
      <c r="AF513" s="29">
        <f t="shared" si="63"/>
        <v>0</v>
      </c>
      <c r="AG513" s="29">
        <v>0</v>
      </c>
      <c r="AH513" s="40">
        <v>61</v>
      </c>
      <c r="AI513" s="40">
        <v>0</v>
      </c>
      <c r="AJ513" s="40">
        <f t="shared" si="64"/>
        <v>0</v>
      </c>
      <c r="AK513" s="29">
        <f>(AH513+AI513)*(1+0.25*AJ513)*Параметри!$K$53</f>
        <v>10945.185817456002</v>
      </c>
      <c r="AL513" s="29">
        <f>ROUNDUP(('Дані з ДІСО'!AU513+'Дані з ДІСО'!AW513)/Параметри!$K$28,0)</f>
        <v>0</v>
      </c>
      <c r="AM513" s="64">
        <f>AL513*Параметри!$M$35/18</f>
        <v>0</v>
      </c>
      <c r="AN513" s="29">
        <f>IF(AL513=0,0,'Дані з ДІСО'!AW513/SUM('Дані з ДІСО'!AU513,'Дані з ДІСО'!AW513))</f>
        <v>0</v>
      </c>
      <c r="AO513" s="29">
        <f>(1+0.25*AN513)*AM513*Параметри!$K$51</f>
        <v>0</v>
      </c>
      <c r="AP513" s="40">
        <f>ROUNDUP(('Дані з ДІСО'!AE513+'Дані не з ДІСО'!E513+'Дані не з ДІСО'!G513)/Параметри!$K$69,0)</f>
        <v>0</v>
      </c>
      <c r="AQ513" s="40">
        <f t="shared" si="68"/>
        <v>0</v>
      </c>
      <c r="AR513" s="40">
        <f>IF(AP513=0,0,('Дані з ДІСО'!AH513+'Дані не з ДІСО'!G513)/('Дані з ДІСО'!AE513+'Дані не з ДІСО'!E513+'Дані не з ДІСО'!G513))</f>
        <v>0</v>
      </c>
      <c r="AS513" s="29">
        <f>AQ513*(1+0.25*AR513)*Параметри!$K$51</f>
        <v>0</v>
      </c>
      <c r="AT513" s="40">
        <f>ROUNDUP('Дані з ДІСО'!AF513/Параметри!$K$70,0)</f>
        <v>0</v>
      </c>
      <c r="AU513" s="40">
        <f t="shared" si="69"/>
        <v>0</v>
      </c>
      <c r="AV513" s="40">
        <f>IF(AT513=0,0,'Дані з ДІСО'!AI513/'Дані з ДІСО'!AF513)</f>
        <v>0</v>
      </c>
      <c r="AW513" s="29">
        <f>AU513*(1+0.25*AV513)*Параметри!$K$51</f>
        <v>0</v>
      </c>
      <c r="AX513" s="40">
        <f>ROUNDUP('Дані з ДІСО'!AR513/Параметри!$K$29,0)</f>
        <v>0</v>
      </c>
      <c r="AY513" s="40">
        <f>ROUNDUP('Дані з ДІСО'!AS513/Параметри!$K$29,0)</f>
        <v>0</v>
      </c>
      <c r="AZ513" s="40">
        <f>ROUNDUP('Дані з ДІСО'!AT513/Параметри!$K$29,0)</f>
        <v>0</v>
      </c>
      <c r="BA513" s="64">
        <f>(AX513*Параметри!$K$32+AY513*Параметри!$L$32+AZ513*Параметри!$M$32)/18</f>
        <v>0</v>
      </c>
      <c r="BB513" s="29">
        <f>(BA513*Параметри!$K$51+SUM('Дані з ДІСО'!AR513:AT513)*Параметри!$K$48*Параметри!$K$20/1000)*Параметри!$K$74</f>
        <v>0</v>
      </c>
      <c r="BC513" s="40">
        <f>ROUNDUP(('Дані не з ДІСО'!I513+'Дані не з ДІСО'!K513)/Параметри!$K$26,0)</f>
        <v>0</v>
      </c>
      <c r="BD513" s="29">
        <f>BC513*Параметри!$M$36/18</f>
        <v>0</v>
      </c>
      <c r="BE513" s="40">
        <f>IF(BC513=0,0,'Дані не з ДІСО'!K513/('Дані не з ДІСО'!I513+'Дані не з ДІСО'!K513))</f>
        <v>0</v>
      </c>
      <c r="BF513" s="29">
        <f>(1+0.25*BE513)*BD513*Параметри!$K$51</f>
        <v>0</v>
      </c>
      <c r="BG513" s="40">
        <f>ROUNDUP('Дані не з ДІСО'!M513/Параметри!$K$27,0)</f>
        <v>0</v>
      </c>
      <c r="BH513" s="40">
        <f>BG513*Параметри!$M$37/18</f>
        <v>0</v>
      </c>
      <c r="BI513" s="29">
        <f>BH513*Параметри!$K$51</f>
        <v>0</v>
      </c>
      <c r="BJ513" s="29">
        <f>'Дані не з ДІСО'!N513*Параметри!$K$76</f>
        <v>0</v>
      </c>
      <c r="BK513" s="40">
        <f>ROUNDUP('Дані з ДІСО'!V513/Параметри!$K$25,0)</f>
        <v>0</v>
      </c>
      <c r="BL513" s="40">
        <f>ROUNDUP('Дані з ДІСО'!W513/Параметри!$K$25,0)</f>
        <v>0</v>
      </c>
      <c r="BM513" s="40">
        <f>ROUNDUP('Дані з ДІСО'!X513/Параметри!$K$25,0)</f>
        <v>0</v>
      </c>
      <c r="BN513" s="40">
        <f>(BK513*Параметри!$K$34+BL513*Параметри!$L$34+BM513*Параметри!$M$34)/18</f>
        <v>0</v>
      </c>
      <c r="BO513" s="40">
        <f>IF(K513=0,0,'Дані з ДІСО'!AC513/K513)</f>
        <v>0</v>
      </c>
      <c r="BP513" s="29">
        <f>(1+0.25*BO513)*BN513*Параметри!$K$51</f>
        <v>0</v>
      </c>
      <c r="BQ513" s="29">
        <f>BP513*'Коефіцієнти АТО'!U513</f>
        <v>0</v>
      </c>
      <c r="BR513" s="29">
        <f>K513*(1+0.25*BO513)*Параметри!$K$66*Параметри!$K$20/1000</f>
        <v>0</v>
      </c>
      <c r="BS513" s="29">
        <f>(1+0.25*BO513)*K513*'Коефіцієнти АТО'!S513*Параметри!$K$20/1000</f>
        <v>0</v>
      </c>
      <c r="BT513" s="29">
        <f t="shared" si="70"/>
        <v>0</v>
      </c>
      <c r="BU513" s="40">
        <f>ROUNDUP('Дані з ДІСО'!AG513/Параметри!$K$71,0)</f>
        <v>0</v>
      </c>
      <c r="BV513" s="40">
        <f t="shared" si="71"/>
        <v>0</v>
      </c>
      <c r="BW513" s="40">
        <f>IF('Дані з ДІСО'!AG513=0,0,'Дані з ДІСО'!AJ513/'Дані з ДІСО'!AG513)</f>
        <v>0</v>
      </c>
      <c r="BX513" s="29">
        <f>BV513*(1+0.25*BW513)*Параметри!$K$51</f>
        <v>0</v>
      </c>
      <c r="BY513" s="29">
        <f>ROUND(IF(Параметри!$K$77="No",CC513,CC513*Параметри!$K$78)+AG513,1)</f>
        <v>111621.1</v>
      </c>
      <c r="BZ513" s="29">
        <f>ROUND(IF(Параметри!$K$77="No",BF513,BF513*Параметри!$K$78),1)</f>
        <v>0</v>
      </c>
      <c r="CA513" s="29">
        <f>ROUND(IF(Параметри!$K$77="No",BI513,BI513*Параметри!$K$78),1)</f>
        <v>0</v>
      </c>
      <c r="CB513" s="29">
        <f>ROUND(IF(Параметри!$K$77="No",BJ513,BJ513*Параметри!$K$78),1)</f>
        <v>0</v>
      </c>
      <c r="CC513" s="29">
        <f t="shared" si="65"/>
        <v>124023.49938054271</v>
      </c>
    </row>
    <row r="514" spans="1:81">
      <c r="A514" s="9">
        <v>513</v>
      </c>
      <c r="B514" s="9" t="s">
        <v>3151</v>
      </c>
      <c r="C514" s="9" t="s">
        <v>3151</v>
      </c>
      <c r="D514" s="9" t="s">
        <v>3582</v>
      </c>
      <c r="E514" s="9" t="s">
        <v>29</v>
      </c>
      <c r="F514" s="9" t="s">
        <v>3511</v>
      </c>
      <c r="G514" s="9" t="s">
        <v>1079</v>
      </c>
      <c r="H514" s="29">
        <f>SUM('Дані з ДІСО'!J514:L514)</f>
        <v>3412</v>
      </c>
      <c r="I514" s="29">
        <f>SUM('Дані з ДІСО'!G514:I514)</f>
        <v>167</v>
      </c>
      <c r="J514" s="29">
        <f>SUM('Дані з ДІСО'!P514:R514)</f>
        <v>0</v>
      </c>
      <c r="K514" s="29">
        <f>SUM('Дані з ДІСО'!V514:X514)</f>
        <v>0</v>
      </c>
      <c r="L514" s="40">
        <f>ROUNDUP('Дані з ДІСО'!J514/'Коефіцієнти АТО'!$R514,0)</f>
        <v>76</v>
      </c>
      <c r="M514" s="40">
        <f>ROUNDUP('Дані з ДІСО'!K514/'Коефіцієнти АТО'!$R514,0)</f>
        <v>106</v>
      </c>
      <c r="N514" s="40">
        <f>ROUNDUP('Дані з ДІСО'!L514/'Коефіцієнти АТО'!$R514,0)</f>
        <v>26</v>
      </c>
      <c r="O514" s="59">
        <f>(L514*Параметри!$K$32+M514*Параметри!$L$32+N514*Параметри!$M$32)/18</f>
        <v>340.95555555555558</v>
      </c>
      <c r="P514" s="41">
        <f>IF(H514=0,"",'Дані з ДІСО'!Y514/H514)</f>
        <v>1</v>
      </c>
      <c r="Q514" s="29">
        <f>IF(H514=0,"",(1+0.25*P514)*O514*Параметри!$K$51)</f>
        <v>87293.236010862442</v>
      </c>
      <c r="R514" s="29">
        <f>IF(H514=0,"",Q514*'Коефіцієнти АТО'!T514)</f>
        <v>1483.9850121846616</v>
      </c>
      <c r="S514" s="29">
        <f>IF(H514=0,"",H514*(1+0.25*P514)*Параметри!$K$66*Параметри!$K$20/1000)</f>
        <v>0</v>
      </c>
      <c r="T514" s="29">
        <f>IF(H514=0,"",H514*(1+0.25*P514)*'Коефіцієнти АТО'!$S514*Параметри!$K$20/1000)</f>
        <v>21512.473643710033</v>
      </c>
      <c r="U514" s="29">
        <f t="shared" si="66"/>
        <v>110289.69466675715</v>
      </c>
      <c r="V514" s="29">
        <f t="shared" si="67"/>
        <v>110289.69466675715</v>
      </c>
      <c r="W514" s="40">
        <f>ROUNDUP('Дані з ДІСО'!P514/Параметри!$K$24,0)</f>
        <v>0</v>
      </c>
      <c r="X514" s="40">
        <f>ROUNDUP('Дані з ДІСО'!Q514/Параметри!$K$24,0)</f>
        <v>0</v>
      </c>
      <c r="Y514" s="40">
        <f>ROUNDUP('Дані з ДІСО'!R514/Параметри!$K$24,0)</f>
        <v>0</v>
      </c>
      <c r="Z514" s="59">
        <f>(W514*Параметри!$K$33+X514*Параметри!$L$33+Y514*Параметри!$M$33)/18</f>
        <v>0</v>
      </c>
      <c r="AA514" s="41">
        <f>IF(J514=0,0,'Дані з ДІСО'!AA514/J514)</f>
        <v>0</v>
      </c>
      <c r="AB514" s="29">
        <f>(1+0.25*AA514)*Z514*Параметри!$K$51</f>
        <v>0</v>
      </c>
      <c r="AC514" s="29">
        <f>AB514*'Коефіцієнти АТО'!U514</f>
        <v>0</v>
      </c>
      <c r="AD514" s="29">
        <f>J514*(1+0.25*AA514)*Параметри!$K$66*Параметри!$K$20/1000</f>
        <v>0</v>
      </c>
      <c r="AE514" s="29">
        <f>(1+0.25*AA514)*J514*'Коефіцієнти АТО'!S514*Параметри!$K$20/1000</f>
        <v>0</v>
      </c>
      <c r="AF514" s="29">
        <f t="shared" ref="AF514:AF577" si="72">SUM(AB514:AE514)</f>
        <v>0</v>
      </c>
      <c r="AG514" s="29">
        <v>0</v>
      </c>
      <c r="AH514" s="40">
        <v>0</v>
      </c>
      <c r="AI514" s="40">
        <v>17</v>
      </c>
      <c r="AJ514" s="40">
        <f t="shared" ref="AJ514:AJ577" si="73">IF(AH514+AI514=0,0,AI514/(AH514+AI514))</f>
        <v>1</v>
      </c>
      <c r="AK514" s="29">
        <f>(AH514+AI514)*(1+0.25*AJ514)*Параметри!$K$53</f>
        <v>3812.8721085400011</v>
      </c>
      <c r="AL514" s="29">
        <f>ROUNDUP(('Дані з ДІСО'!AU514+'Дані з ДІСО'!AW514)/Параметри!$K$28,0)</f>
        <v>6</v>
      </c>
      <c r="AM514" s="64">
        <f>AL514*Параметри!$M$35/18</f>
        <v>7.666666666666667</v>
      </c>
      <c r="AN514" s="29">
        <f>IF(AL514=0,0,'Дані з ДІСО'!AW514/SUM('Дані з ДІСО'!AU514,'Дані з ДІСО'!AW514))</f>
        <v>1</v>
      </c>
      <c r="AO514" s="29">
        <f>(1+0.25*AN514)*AM514*Параметри!$K$51</f>
        <v>1962.8603548033334</v>
      </c>
      <c r="AP514" s="40">
        <f>ROUNDUP(('Дані з ДІСО'!AE514+'Дані не з ДІСО'!E514+'Дані не з ДІСО'!G514)/Параметри!$K$69,0)</f>
        <v>0</v>
      </c>
      <c r="AQ514" s="40">
        <f t="shared" si="68"/>
        <v>0</v>
      </c>
      <c r="AR514" s="40">
        <f>IF(AP514=0,0,('Дані з ДІСО'!AH514+'Дані не з ДІСО'!G514)/('Дані з ДІСО'!AE514+'Дані не з ДІСО'!E514+'Дані не з ДІСО'!G514))</f>
        <v>0</v>
      </c>
      <c r="AS514" s="29">
        <f>AQ514*(1+0.25*AR514)*Параметри!$K$51</f>
        <v>0</v>
      </c>
      <c r="AT514" s="40">
        <f>ROUNDUP('Дані з ДІСО'!AF514/Параметри!$K$70,0)</f>
        <v>0</v>
      </c>
      <c r="AU514" s="40">
        <f t="shared" si="69"/>
        <v>0</v>
      </c>
      <c r="AV514" s="40">
        <f>IF(AT514=0,0,'Дані з ДІСО'!AI514/'Дані з ДІСО'!AF514)</f>
        <v>0</v>
      </c>
      <c r="AW514" s="29">
        <f>AU514*(1+0.25*AV514)*Параметри!$K$51</f>
        <v>0</v>
      </c>
      <c r="AX514" s="40">
        <f>ROUNDUP('Дані з ДІСО'!AR514/Параметри!$K$29,0)</f>
        <v>0</v>
      </c>
      <c r="AY514" s="40">
        <f>ROUNDUP('Дані з ДІСО'!AS514/Параметри!$K$29,0)</f>
        <v>0</v>
      </c>
      <c r="AZ514" s="40">
        <f>ROUNDUP('Дані з ДІСО'!AT514/Параметри!$K$29,0)</f>
        <v>0</v>
      </c>
      <c r="BA514" s="64">
        <f>(AX514*Параметри!$K$32+AY514*Параметри!$L$32+AZ514*Параметри!$M$32)/18</f>
        <v>0</v>
      </c>
      <c r="BB514" s="29">
        <f>(BA514*Параметри!$K$51+SUM('Дані з ДІСО'!AR514:AT514)*Параметри!$K$48*Параметри!$K$20/1000)*Параметри!$K$74</f>
        <v>0</v>
      </c>
      <c r="BC514" s="40">
        <f>ROUNDUP(('Дані не з ДІСО'!I514+'Дані не з ДІСО'!K514)/Параметри!$K$26,0)</f>
        <v>0</v>
      </c>
      <c r="BD514" s="29">
        <f>BC514*Параметри!$M$36/18</f>
        <v>0</v>
      </c>
      <c r="BE514" s="40">
        <f>IF(BC514=0,0,'Дані не з ДІСО'!K514/('Дані не з ДІСО'!I514+'Дані не з ДІСО'!K514))</f>
        <v>0</v>
      </c>
      <c r="BF514" s="29">
        <f>(1+0.25*BE514)*BD514*Параметри!$K$51</f>
        <v>0</v>
      </c>
      <c r="BG514" s="40">
        <f>ROUNDUP('Дані не з ДІСО'!M514/Параметри!$K$27,0)</f>
        <v>0</v>
      </c>
      <c r="BH514" s="40">
        <f>BG514*Параметри!$M$37/18</f>
        <v>0</v>
      </c>
      <c r="BI514" s="29">
        <f>BH514*Параметри!$K$51</f>
        <v>0</v>
      </c>
      <c r="BJ514" s="29">
        <f>'Дані не з ДІСО'!N514*Параметри!$K$76</f>
        <v>0</v>
      </c>
      <c r="BK514" s="40">
        <f>ROUNDUP('Дані з ДІСО'!V514/Параметри!$K$25,0)</f>
        <v>0</v>
      </c>
      <c r="BL514" s="40">
        <f>ROUNDUP('Дані з ДІСО'!W514/Параметри!$K$25,0)</f>
        <v>0</v>
      </c>
      <c r="BM514" s="40">
        <f>ROUNDUP('Дані з ДІСО'!X514/Параметри!$K$25,0)</f>
        <v>0</v>
      </c>
      <c r="BN514" s="40">
        <f>(BK514*Параметри!$K$34+BL514*Параметри!$L$34+BM514*Параметри!$M$34)/18</f>
        <v>0</v>
      </c>
      <c r="BO514" s="40">
        <f>IF(K514=0,0,'Дані з ДІСО'!AC514/K514)</f>
        <v>0</v>
      </c>
      <c r="BP514" s="29">
        <f>(1+0.25*BO514)*BN514*Параметри!$K$51</f>
        <v>0</v>
      </c>
      <c r="BQ514" s="29">
        <f>BP514*'Коефіцієнти АТО'!U514</f>
        <v>0</v>
      </c>
      <c r="BR514" s="29">
        <f>K514*(1+0.25*BO514)*Параметри!$K$66*Параметри!$K$20/1000</f>
        <v>0</v>
      </c>
      <c r="BS514" s="29">
        <f>(1+0.25*BO514)*K514*'Коефіцієнти АТО'!S514*Параметри!$K$20/1000</f>
        <v>0</v>
      </c>
      <c r="BT514" s="29">
        <f t="shared" si="70"/>
        <v>0</v>
      </c>
      <c r="BU514" s="40">
        <f>ROUNDUP('Дані з ДІСО'!AG514/Параметри!$K$71,0)</f>
        <v>0</v>
      </c>
      <c r="BV514" s="40">
        <f t="shared" si="71"/>
        <v>0</v>
      </c>
      <c r="BW514" s="40">
        <f>IF('Дані з ДІСО'!AG514=0,0,'Дані з ДІСО'!AJ514/'Дані з ДІСО'!AG514)</f>
        <v>0</v>
      </c>
      <c r="BX514" s="29">
        <f>BV514*(1+0.25*BW514)*Параметри!$K$51</f>
        <v>0</v>
      </c>
      <c r="BY514" s="29">
        <f>ROUND(IF(Параметри!$K$77="No",CC514,CC514*Параметри!$K$78)+AG514,1)</f>
        <v>104458.9</v>
      </c>
      <c r="BZ514" s="29">
        <f>ROUND(IF(Параметри!$K$77="No",BF514,BF514*Параметри!$K$78),1)</f>
        <v>0</v>
      </c>
      <c r="CA514" s="29">
        <f>ROUND(IF(Параметри!$K$77="No",BI514,BI514*Параметри!$K$78),1)</f>
        <v>0</v>
      </c>
      <c r="CB514" s="29">
        <f>ROUND(IF(Параметри!$K$77="No",BJ514,BJ514*Параметри!$K$78),1)</f>
        <v>0</v>
      </c>
      <c r="CC514" s="29">
        <f t="shared" ref="CC514:CC577" si="74">U514+AF514+AK514+AO514+AS514+AW514+BB514+BT514+BX514</f>
        <v>116065.42713010048</v>
      </c>
    </row>
    <row r="515" spans="1:81">
      <c r="A515" s="9">
        <v>514</v>
      </c>
      <c r="B515" s="9" t="s">
        <v>3145</v>
      </c>
      <c r="C515" s="9" t="s">
        <v>3146</v>
      </c>
      <c r="D515" s="9" t="s">
        <v>3582</v>
      </c>
      <c r="E515" s="9" t="s">
        <v>21</v>
      </c>
      <c r="F515" s="9" t="s">
        <v>3639</v>
      </c>
      <c r="G515" s="9" t="s">
        <v>1080</v>
      </c>
      <c r="H515" s="29">
        <f>SUM('Дані з ДІСО'!J515:L515)</f>
        <v>2927</v>
      </c>
      <c r="I515" s="29">
        <f>SUM('Дані з ДІСО'!G515:I515)</f>
        <v>160</v>
      </c>
      <c r="J515" s="29">
        <f>SUM('Дані з ДІСО'!P515:R515)</f>
        <v>0</v>
      </c>
      <c r="K515" s="29">
        <f>SUM('Дані з ДІСО'!V515:X515)</f>
        <v>0</v>
      </c>
      <c r="L515" s="40">
        <f>ROUNDUP('Дані з ДІСО'!J515/'Коефіцієнти АТО'!$R515,0)</f>
        <v>69</v>
      </c>
      <c r="M515" s="40">
        <f>ROUNDUP('Дані з ДІСО'!K515/'Коефіцієнти АТО'!$R515,0)</f>
        <v>95</v>
      </c>
      <c r="N515" s="40">
        <f>ROUNDUP('Дані з ДІСО'!L515/'Коефіцієнти АТО'!$R515,0)</f>
        <v>20</v>
      </c>
      <c r="O515" s="59">
        <f>(L515*Параметри!$K$32+M515*Параметри!$L$32+N515*Параметри!$M$32)/18</f>
        <v>300.19444444444446</v>
      </c>
      <c r="P515" s="41">
        <f>IF(H515=0,"",'Дані з ДІСО'!Y515/H515)</f>
        <v>0</v>
      </c>
      <c r="Q515" s="29">
        <f>IF(H515=0,"",(1+0.25*P515)*O515*Параметри!$K$51)</f>
        <v>61485.889432926444</v>
      </c>
      <c r="R515" s="29">
        <f>IF(H515=0,"",Q515*'Коефіцієнти АТО'!T515)</f>
        <v>1045.2601203597496</v>
      </c>
      <c r="S515" s="29">
        <f>IF(H515=0,"",H515*(1+0.25*P515)*Параметри!$K$66*Параметри!$K$20/1000)</f>
        <v>0</v>
      </c>
      <c r="T515" s="29">
        <f>IF(H515=0,"",H515*(1+0.25*P515)*'Коефіцієнти АТО'!$S515*Параметри!$K$20/1000)</f>
        <v>13370.861983439954</v>
      </c>
      <c r="U515" s="29">
        <f t="shared" ref="U515:U578" si="75">IF(H515=0,0,SUM(Q515:T515))</f>
        <v>75902.011536726146</v>
      </c>
      <c r="V515" s="29">
        <f t="shared" ref="V515:V578" si="76">U515</f>
        <v>75902.011536726146</v>
      </c>
      <c r="W515" s="40">
        <f>ROUNDUP('Дані з ДІСО'!P515/Параметри!$K$24,0)</f>
        <v>0</v>
      </c>
      <c r="X515" s="40">
        <f>ROUNDUP('Дані з ДІСО'!Q515/Параметри!$K$24,0)</f>
        <v>0</v>
      </c>
      <c r="Y515" s="40">
        <f>ROUNDUP('Дані з ДІСО'!R515/Параметри!$K$24,0)</f>
        <v>0</v>
      </c>
      <c r="Z515" s="59">
        <f>(W515*Параметри!$K$33+X515*Параметри!$L$33+Y515*Параметри!$M$33)/18</f>
        <v>0</v>
      </c>
      <c r="AA515" s="41">
        <f>IF(J515=0,0,'Дані з ДІСО'!AA515/J515)</f>
        <v>0</v>
      </c>
      <c r="AB515" s="29">
        <f>(1+0.25*AA515)*Z515*Параметри!$K$51</f>
        <v>0</v>
      </c>
      <c r="AC515" s="29">
        <f>AB515*'Коефіцієнти АТО'!U515</f>
        <v>0</v>
      </c>
      <c r="AD515" s="29">
        <f>J515*(1+0.25*AA515)*Параметри!$K$66*Параметри!$K$20/1000</f>
        <v>0</v>
      </c>
      <c r="AE515" s="29">
        <f>(1+0.25*AA515)*J515*'Коефіцієнти АТО'!S515*Параметри!$K$20/1000</f>
        <v>0</v>
      </c>
      <c r="AF515" s="29">
        <f t="shared" si="72"/>
        <v>0</v>
      </c>
      <c r="AG515" s="29">
        <v>0</v>
      </c>
      <c r="AH515" s="40">
        <v>16</v>
      </c>
      <c r="AI515" s="40">
        <v>0</v>
      </c>
      <c r="AJ515" s="40">
        <f t="shared" si="73"/>
        <v>0</v>
      </c>
      <c r="AK515" s="29">
        <f>(AH515+AI515)*(1+0.25*AJ515)*Параметри!$K$53</f>
        <v>2870.8684111360008</v>
      </c>
      <c r="AL515" s="29">
        <f>ROUNDUP(('Дані з ДІСО'!AU515+'Дані з ДІСО'!AW515)/Параметри!$K$28,0)</f>
        <v>0</v>
      </c>
      <c r="AM515" s="64">
        <f>AL515*Параметри!$M$35/18</f>
        <v>0</v>
      </c>
      <c r="AN515" s="29">
        <f>IF(AL515=0,0,'Дані з ДІСО'!AW515/SUM('Дані з ДІСО'!AU515,'Дані з ДІСО'!AW515))</f>
        <v>0</v>
      </c>
      <c r="AO515" s="29">
        <f>(1+0.25*AN515)*AM515*Параметри!$K$51</f>
        <v>0</v>
      </c>
      <c r="AP515" s="40">
        <f>ROUNDUP(('Дані з ДІСО'!AE515+'Дані не з ДІСО'!E515+'Дані не з ДІСО'!G515)/Параметри!$K$69,0)</f>
        <v>0</v>
      </c>
      <c r="AQ515" s="40">
        <f t="shared" ref="AQ515:AQ578" si="77">AP515*2</f>
        <v>0</v>
      </c>
      <c r="AR515" s="40">
        <f>IF(AP515=0,0,('Дані з ДІСО'!AH515+'Дані не з ДІСО'!G515)/('Дані з ДІСО'!AE515+'Дані не з ДІСО'!E515+'Дані не з ДІСО'!G515))</f>
        <v>0</v>
      </c>
      <c r="AS515" s="29">
        <f>AQ515*(1+0.25*AR515)*Параметри!$K$51</f>
        <v>0</v>
      </c>
      <c r="AT515" s="40">
        <f>ROUNDUP('Дані з ДІСО'!AF515/Параметри!$K$70,0)</f>
        <v>0</v>
      </c>
      <c r="AU515" s="40">
        <f t="shared" ref="AU515:AU578" si="78">AT515*2</f>
        <v>0</v>
      </c>
      <c r="AV515" s="40">
        <f>IF(AT515=0,0,'Дані з ДІСО'!AI515/'Дані з ДІСО'!AF515)</f>
        <v>0</v>
      </c>
      <c r="AW515" s="29">
        <f>AU515*(1+0.25*AV515)*Параметри!$K$51</f>
        <v>0</v>
      </c>
      <c r="AX515" s="40">
        <f>ROUNDUP('Дані з ДІСО'!AR515/Параметри!$K$29,0)</f>
        <v>0</v>
      </c>
      <c r="AY515" s="40">
        <f>ROUNDUP('Дані з ДІСО'!AS515/Параметри!$K$29,0)</f>
        <v>0</v>
      </c>
      <c r="AZ515" s="40">
        <f>ROUNDUP('Дані з ДІСО'!AT515/Параметри!$K$29,0)</f>
        <v>0</v>
      </c>
      <c r="BA515" s="64">
        <f>(AX515*Параметри!$K$32+AY515*Параметри!$L$32+AZ515*Параметри!$M$32)/18</f>
        <v>0</v>
      </c>
      <c r="BB515" s="29">
        <f>(BA515*Параметри!$K$51+SUM('Дані з ДІСО'!AR515:AT515)*Параметри!$K$48*Параметри!$K$20/1000)*Параметри!$K$74</f>
        <v>0</v>
      </c>
      <c r="BC515" s="40">
        <f>ROUNDUP(('Дані не з ДІСО'!I515+'Дані не з ДІСО'!K515)/Параметри!$K$26,0)</f>
        <v>0</v>
      </c>
      <c r="BD515" s="29">
        <f>BC515*Параметри!$M$36/18</f>
        <v>0</v>
      </c>
      <c r="BE515" s="40">
        <f>IF(BC515=0,0,'Дані не з ДІСО'!K515/('Дані не з ДІСО'!I515+'Дані не з ДІСО'!K515))</f>
        <v>0</v>
      </c>
      <c r="BF515" s="29">
        <f>(1+0.25*BE515)*BD515*Параметри!$K$51</f>
        <v>0</v>
      </c>
      <c r="BG515" s="40">
        <f>ROUNDUP('Дані не з ДІСО'!M515/Параметри!$K$27,0)</f>
        <v>0</v>
      </c>
      <c r="BH515" s="40">
        <f>BG515*Параметри!$M$37/18</f>
        <v>0</v>
      </c>
      <c r="BI515" s="29">
        <f>BH515*Параметри!$K$51</f>
        <v>0</v>
      </c>
      <c r="BJ515" s="29">
        <f>'Дані не з ДІСО'!N515*Параметри!$K$76</f>
        <v>0</v>
      </c>
      <c r="BK515" s="40">
        <f>ROUNDUP('Дані з ДІСО'!V515/Параметри!$K$25,0)</f>
        <v>0</v>
      </c>
      <c r="BL515" s="40">
        <f>ROUNDUP('Дані з ДІСО'!W515/Параметри!$K$25,0)</f>
        <v>0</v>
      </c>
      <c r="BM515" s="40">
        <f>ROUNDUP('Дані з ДІСО'!X515/Параметри!$K$25,0)</f>
        <v>0</v>
      </c>
      <c r="BN515" s="40">
        <f>(BK515*Параметри!$K$34+BL515*Параметри!$L$34+BM515*Параметри!$M$34)/18</f>
        <v>0</v>
      </c>
      <c r="BO515" s="40">
        <f>IF(K515=0,0,'Дані з ДІСО'!AC515/K515)</f>
        <v>0</v>
      </c>
      <c r="BP515" s="29">
        <f>(1+0.25*BO515)*BN515*Параметри!$K$51</f>
        <v>0</v>
      </c>
      <c r="BQ515" s="29">
        <f>BP515*'Коефіцієнти АТО'!U515</f>
        <v>0</v>
      </c>
      <c r="BR515" s="29">
        <f>K515*(1+0.25*BO515)*Параметри!$K$66*Параметри!$K$20/1000</f>
        <v>0</v>
      </c>
      <c r="BS515" s="29">
        <f>(1+0.25*BO515)*K515*'Коефіцієнти АТО'!S515*Параметри!$K$20/1000</f>
        <v>0</v>
      </c>
      <c r="BT515" s="29">
        <f t="shared" ref="BT515:BT578" si="79">SUM(BP515:BS515)</f>
        <v>0</v>
      </c>
      <c r="BU515" s="40">
        <f>ROUNDUP('Дані з ДІСО'!AG515/Параметри!$K$71,0)</f>
        <v>0</v>
      </c>
      <c r="BV515" s="40">
        <f t="shared" ref="BV515:BV578" si="80">BU515*2</f>
        <v>0</v>
      </c>
      <c r="BW515" s="40">
        <f>IF('Дані з ДІСО'!AG515=0,0,'Дані з ДІСО'!AJ515/'Дані з ДІСО'!AG515)</f>
        <v>0</v>
      </c>
      <c r="BX515" s="29">
        <f>BV515*(1+0.25*BW515)*Параметри!$K$51</f>
        <v>0</v>
      </c>
      <c r="BY515" s="29">
        <f>ROUND(IF(Параметри!$K$77="No",CC515,CC515*Параметри!$K$78)+AG515,1)</f>
        <v>70895.600000000006</v>
      </c>
      <c r="BZ515" s="29">
        <f>ROUND(IF(Параметри!$K$77="No",BF515,BF515*Параметри!$K$78),1)</f>
        <v>0</v>
      </c>
      <c r="CA515" s="29">
        <f>ROUND(IF(Параметри!$K$77="No",BI515,BI515*Параметри!$K$78),1)</f>
        <v>0</v>
      </c>
      <c r="CB515" s="29">
        <f>ROUND(IF(Параметри!$K$77="No",BJ515,BJ515*Параметри!$K$78),1)</f>
        <v>0</v>
      </c>
      <c r="CC515" s="29">
        <f t="shared" si="74"/>
        <v>78772.879947862151</v>
      </c>
    </row>
    <row r="516" spans="1:81">
      <c r="A516" s="9">
        <v>515</v>
      </c>
      <c r="B516" s="9" t="s">
        <v>3151</v>
      </c>
      <c r="C516" s="9" t="s">
        <v>3151</v>
      </c>
      <c r="D516" s="9" t="s">
        <v>3582</v>
      </c>
      <c r="E516" s="9" t="s">
        <v>29</v>
      </c>
      <c r="F516" s="9" t="s">
        <v>3640</v>
      </c>
      <c r="G516" s="9" t="s">
        <v>1082</v>
      </c>
      <c r="H516" s="29">
        <f>SUM('Дані з ДІСО'!J516:L516)</f>
        <v>519</v>
      </c>
      <c r="I516" s="29">
        <f>SUM('Дані з ДІСО'!G516:I516)</f>
        <v>57</v>
      </c>
      <c r="J516" s="29">
        <f>SUM('Дані з ДІСО'!P516:R516)</f>
        <v>0</v>
      </c>
      <c r="K516" s="29">
        <f>SUM('Дані з ДІСО'!V516:X516)</f>
        <v>0</v>
      </c>
      <c r="L516" s="40">
        <f>ROUNDUP('Дані з ДІСО'!J516/'Коефіцієнти АТО'!$R516,0)</f>
        <v>18</v>
      </c>
      <c r="M516" s="40">
        <f>ROUNDUP('Дані з ДІСО'!K516/'Коефіцієнти АТО'!$R516,0)</f>
        <v>24</v>
      </c>
      <c r="N516" s="40">
        <f>ROUNDUP('Дані з ДІСО'!L516/'Коефіцієнти АТО'!$R516,0)</f>
        <v>6</v>
      </c>
      <c r="O516" s="59">
        <f>(L516*Параметри!$K$32+M516*Параметри!$L$32+N516*Параметри!$M$32)/18</f>
        <v>78.433333333333337</v>
      </c>
      <c r="P516" s="41">
        <f>IF(H516=0,"",'Дані з ДІСО'!Y516/H516)</f>
        <v>0</v>
      </c>
      <c r="Q516" s="29">
        <f>IF(H516=0,"",(1+0.25*P516)*O516*Параметри!$K$51)</f>
        <v>16064.731877746934</v>
      </c>
      <c r="R516" s="29">
        <f>IF(H516=0,"",Q516*'Коефіцієнти АТО'!T516)</f>
        <v>273.10044192169789</v>
      </c>
      <c r="S516" s="29">
        <f>IF(H516=0,"",H516*(1+0.25*P516)*Параметри!$K$66*Параметри!$K$20/1000)</f>
        <v>0</v>
      </c>
      <c r="T516" s="29">
        <f>IF(H516=0,"",H516*(1+0.25*P516)*'Коефіцієнти АТО'!$S516*Параметри!$K$20/1000)</f>
        <v>2370.8498016417275</v>
      </c>
      <c r="U516" s="29">
        <f t="shared" si="75"/>
        <v>18708.682121310361</v>
      </c>
      <c r="V516" s="29">
        <f t="shared" si="76"/>
        <v>18708.682121310361</v>
      </c>
      <c r="W516" s="40">
        <f>ROUNDUP('Дані з ДІСО'!P516/Параметри!$K$24,0)</f>
        <v>0</v>
      </c>
      <c r="X516" s="40">
        <f>ROUNDUP('Дані з ДІСО'!Q516/Параметри!$K$24,0)</f>
        <v>0</v>
      </c>
      <c r="Y516" s="40">
        <f>ROUNDUP('Дані з ДІСО'!R516/Параметри!$K$24,0)</f>
        <v>0</v>
      </c>
      <c r="Z516" s="59">
        <f>(W516*Параметри!$K$33+X516*Параметри!$L$33+Y516*Параметри!$M$33)/18</f>
        <v>0</v>
      </c>
      <c r="AA516" s="41">
        <f>IF(J516=0,0,'Дані з ДІСО'!AA516/J516)</f>
        <v>0</v>
      </c>
      <c r="AB516" s="29">
        <f>(1+0.25*AA516)*Z516*Параметри!$K$51</f>
        <v>0</v>
      </c>
      <c r="AC516" s="29">
        <f>AB516*'Коефіцієнти АТО'!U516</f>
        <v>0</v>
      </c>
      <c r="AD516" s="29">
        <f>J516*(1+0.25*AA516)*Параметри!$K$66*Параметри!$K$20/1000</f>
        <v>0</v>
      </c>
      <c r="AE516" s="29">
        <f>(1+0.25*AA516)*J516*'Коефіцієнти АТО'!S516*Параметри!$K$20/1000</f>
        <v>0</v>
      </c>
      <c r="AF516" s="29">
        <f t="shared" si="72"/>
        <v>0</v>
      </c>
      <c r="AG516" s="29">
        <v>0</v>
      </c>
      <c r="AH516" s="40">
        <v>6</v>
      </c>
      <c r="AI516" s="40">
        <v>0</v>
      </c>
      <c r="AJ516" s="40">
        <f t="shared" si="73"/>
        <v>0</v>
      </c>
      <c r="AK516" s="29">
        <f>(AH516+AI516)*(1+0.25*AJ516)*Параметри!$K$53</f>
        <v>1076.5756541760002</v>
      </c>
      <c r="AL516" s="29">
        <f>ROUNDUP(('Дані з ДІСО'!AU516+'Дані з ДІСО'!AW516)/Параметри!$K$28,0)</f>
        <v>0</v>
      </c>
      <c r="AM516" s="64">
        <f>AL516*Параметри!$M$35/18</f>
        <v>0</v>
      </c>
      <c r="AN516" s="29">
        <f>IF(AL516=0,0,'Дані з ДІСО'!AW516/SUM('Дані з ДІСО'!AU516,'Дані з ДІСО'!AW516))</f>
        <v>0</v>
      </c>
      <c r="AO516" s="29">
        <f>(1+0.25*AN516)*AM516*Параметри!$K$51</f>
        <v>0</v>
      </c>
      <c r="AP516" s="40">
        <f>ROUNDUP(('Дані з ДІСО'!AE516+'Дані не з ДІСО'!E516+'Дані не з ДІСО'!G516)/Параметри!$K$69,0)</f>
        <v>0</v>
      </c>
      <c r="AQ516" s="40">
        <f t="shared" si="77"/>
        <v>0</v>
      </c>
      <c r="AR516" s="40">
        <f>IF(AP516=0,0,('Дані з ДІСО'!AH516+'Дані не з ДІСО'!G516)/('Дані з ДІСО'!AE516+'Дані не з ДІСО'!E516+'Дані не з ДІСО'!G516))</f>
        <v>0</v>
      </c>
      <c r="AS516" s="29">
        <f>AQ516*(1+0.25*AR516)*Параметри!$K$51</f>
        <v>0</v>
      </c>
      <c r="AT516" s="40">
        <f>ROUNDUP('Дані з ДІСО'!AF516/Параметри!$K$70,0)</f>
        <v>0</v>
      </c>
      <c r="AU516" s="40">
        <f t="shared" si="78"/>
        <v>0</v>
      </c>
      <c r="AV516" s="40">
        <f>IF(AT516=0,0,'Дані з ДІСО'!AI516/'Дані з ДІСО'!AF516)</f>
        <v>0</v>
      </c>
      <c r="AW516" s="29">
        <f>AU516*(1+0.25*AV516)*Параметри!$K$51</f>
        <v>0</v>
      </c>
      <c r="AX516" s="40">
        <f>ROUNDUP('Дані з ДІСО'!AR516/Параметри!$K$29,0)</f>
        <v>0</v>
      </c>
      <c r="AY516" s="40">
        <f>ROUNDUP('Дані з ДІСО'!AS516/Параметри!$K$29,0)</f>
        <v>0</v>
      </c>
      <c r="AZ516" s="40">
        <f>ROUNDUP('Дані з ДІСО'!AT516/Параметри!$K$29,0)</f>
        <v>0</v>
      </c>
      <c r="BA516" s="64">
        <f>(AX516*Параметри!$K$32+AY516*Параметри!$L$32+AZ516*Параметри!$M$32)/18</f>
        <v>0</v>
      </c>
      <c r="BB516" s="29">
        <f>(BA516*Параметри!$K$51+SUM('Дані з ДІСО'!AR516:AT516)*Параметри!$K$48*Параметри!$K$20/1000)*Параметри!$K$74</f>
        <v>0</v>
      </c>
      <c r="BC516" s="40">
        <f>ROUNDUP(('Дані не з ДІСО'!I516+'Дані не з ДІСО'!K516)/Параметри!$K$26,0)</f>
        <v>0</v>
      </c>
      <c r="BD516" s="29">
        <f>BC516*Параметри!$M$36/18</f>
        <v>0</v>
      </c>
      <c r="BE516" s="40">
        <f>IF(BC516=0,0,'Дані не з ДІСО'!K516/('Дані не з ДІСО'!I516+'Дані не з ДІСО'!K516))</f>
        <v>0</v>
      </c>
      <c r="BF516" s="29">
        <f>(1+0.25*BE516)*BD516*Параметри!$K$51</f>
        <v>0</v>
      </c>
      <c r="BG516" s="40">
        <f>ROUNDUP('Дані не з ДІСО'!M516/Параметри!$K$27,0)</f>
        <v>0</v>
      </c>
      <c r="BH516" s="40">
        <f>BG516*Параметри!$M$37/18</f>
        <v>0</v>
      </c>
      <c r="BI516" s="29">
        <f>BH516*Параметри!$K$51</f>
        <v>0</v>
      </c>
      <c r="BJ516" s="29">
        <f>'Дані не з ДІСО'!N516*Параметри!$K$76</f>
        <v>0</v>
      </c>
      <c r="BK516" s="40">
        <f>ROUNDUP('Дані з ДІСО'!V516/Параметри!$K$25,0)</f>
        <v>0</v>
      </c>
      <c r="BL516" s="40">
        <f>ROUNDUP('Дані з ДІСО'!W516/Параметри!$K$25,0)</f>
        <v>0</v>
      </c>
      <c r="BM516" s="40">
        <f>ROUNDUP('Дані з ДІСО'!X516/Параметри!$K$25,0)</f>
        <v>0</v>
      </c>
      <c r="BN516" s="40">
        <f>(BK516*Параметри!$K$34+BL516*Параметри!$L$34+BM516*Параметри!$M$34)/18</f>
        <v>0</v>
      </c>
      <c r="BO516" s="40">
        <f>IF(K516=0,0,'Дані з ДІСО'!AC516/K516)</f>
        <v>0</v>
      </c>
      <c r="BP516" s="29">
        <f>(1+0.25*BO516)*BN516*Параметри!$K$51</f>
        <v>0</v>
      </c>
      <c r="BQ516" s="29">
        <f>BP516*'Коефіцієнти АТО'!U516</f>
        <v>0</v>
      </c>
      <c r="BR516" s="29">
        <f>K516*(1+0.25*BO516)*Параметри!$K$66*Параметри!$K$20/1000</f>
        <v>0</v>
      </c>
      <c r="BS516" s="29">
        <f>(1+0.25*BO516)*K516*'Коефіцієнти АТО'!S516*Параметри!$K$20/1000</f>
        <v>0</v>
      </c>
      <c r="BT516" s="29">
        <f t="shared" si="79"/>
        <v>0</v>
      </c>
      <c r="BU516" s="40">
        <f>ROUNDUP('Дані з ДІСО'!AG516/Параметри!$K$71,0)</f>
        <v>0</v>
      </c>
      <c r="BV516" s="40">
        <f t="shared" si="80"/>
        <v>0</v>
      </c>
      <c r="BW516" s="40">
        <f>IF('Дані з ДІСО'!AG516=0,0,'Дані з ДІСО'!AJ516/'Дані з ДІСО'!AG516)</f>
        <v>0</v>
      </c>
      <c r="BX516" s="29">
        <f>BV516*(1+0.25*BW516)*Параметри!$K$51</f>
        <v>0</v>
      </c>
      <c r="BY516" s="29">
        <f>ROUND(IF(Параметри!$K$77="No",CC516,CC516*Параметри!$K$78)+AG516,1)</f>
        <v>17806.7</v>
      </c>
      <c r="BZ516" s="29">
        <f>ROUND(IF(Параметри!$K$77="No",BF516,BF516*Параметри!$K$78),1)</f>
        <v>0</v>
      </c>
      <c r="CA516" s="29">
        <f>ROUND(IF(Параметри!$K$77="No",BI516,BI516*Параметри!$K$78),1)</f>
        <v>0</v>
      </c>
      <c r="CB516" s="29">
        <f>ROUND(IF(Параметри!$K$77="No",BJ516,BJ516*Параметри!$K$78),1)</f>
        <v>0</v>
      </c>
      <c r="CC516" s="29">
        <f t="shared" si="74"/>
        <v>19785.25777548636</v>
      </c>
    </row>
    <row r="517" spans="1:81">
      <c r="A517" s="9">
        <v>516</v>
      </c>
      <c r="B517" s="9" t="s">
        <v>3176</v>
      </c>
      <c r="C517" s="9" t="s">
        <v>3146</v>
      </c>
      <c r="D517" s="9" t="s">
        <v>3582</v>
      </c>
      <c r="E517" s="9" t="s">
        <v>78</v>
      </c>
      <c r="F517" s="9" t="s">
        <v>3641</v>
      </c>
      <c r="G517" s="9" t="s">
        <v>1084</v>
      </c>
      <c r="H517" s="29">
        <f>SUM('Дані з ДІСО'!J517:L517)</f>
        <v>2021</v>
      </c>
      <c r="I517" s="29">
        <f>SUM('Дані з ДІСО'!G517:I517)</f>
        <v>77</v>
      </c>
      <c r="J517" s="29">
        <f>SUM('Дані з ДІСО'!P517:R517)</f>
        <v>0</v>
      </c>
      <c r="K517" s="29">
        <f>SUM('Дані з ДІСО'!V517:X517)</f>
        <v>0</v>
      </c>
      <c r="L517" s="40">
        <f>ROUNDUP('Дані з ДІСО'!J517/'Коефіцієнти АТО'!$R517,0)</f>
        <v>41</v>
      </c>
      <c r="M517" s="40">
        <f>ROUNDUP('Дані з ДІСО'!K517/'Коефіцієнти АТО'!$R517,0)</f>
        <v>49</v>
      </c>
      <c r="N517" s="40">
        <f>ROUNDUP('Дані з ДІСО'!L517/'Коефіцієнти АТО'!$R517,0)</f>
        <v>13</v>
      </c>
      <c r="O517" s="59">
        <f>(L517*Параметри!$K$32+M517*Параметри!$L$32+N517*Параметри!$M$32)/18</f>
        <v>167.04444444444445</v>
      </c>
      <c r="P517" s="41">
        <f>IF(H517=0,"",'Дані з ДІСО'!Y517/H517)</f>
        <v>1</v>
      </c>
      <c r="Q517" s="29">
        <f>IF(H517=0,"",(1+0.25*P517)*O517*Параметри!$K$51)</f>
        <v>42767.597933497556</v>
      </c>
      <c r="R517" s="29">
        <f>IF(H517=0,"",Q517*'Коефіцієнти АТО'!T517)</f>
        <v>3207.5698450123168</v>
      </c>
      <c r="S517" s="29">
        <f>IF(H517=0,"",H517*(1+0.25*P517)*Параметри!$K$66*Параметри!$K$20/1000)</f>
        <v>0</v>
      </c>
      <c r="T517" s="29">
        <f>IF(H517=0,"",H517*(1+0.25*P517)*'Коефіцієнти АТО'!$S517*Параметри!$K$20/1000)</f>
        <v>10338.088085665091</v>
      </c>
      <c r="U517" s="29">
        <f t="shared" si="75"/>
        <v>56313.255864174964</v>
      </c>
      <c r="V517" s="29">
        <f t="shared" si="76"/>
        <v>56313.255864174964</v>
      </c>
      <c r="W517" s="40">
        <f>ROUNDUP('Дані з ДІСО'!P517/Параметри!$K$24,0)</f>
        <v>0</v>
      </c>
      <c r="X517" s="40">
        <f>ROUNDUP('Дані з ДІСО'!Q517/Параметри!$K$24,0)</f>
        <v>0</v>
      </c>
      <c r="Y517" s="40">
        <f>ROUNDUP('Дані з ДІСО'!R517/Параметри!$K$24,0)</f>
        <v>0</v>
      </c>
      <c r="Z517" s="59">
        <f>(W517*Параметри!$K$33+X517*Параметри!$L$33+Y517*Параметри!$M$33)/18</f>
        <v>0</v>
      </c>
      <c r="AA517" s="41">
        <f>IF(J517=0,0,'Дані з ДІСО'!AA517/J517)</f>
        <v>0</v>
      </c>
      <c r="AB517" s="29">
        <f>(1+0.25*AA517)*Z517*Параметри!$K$51</f>
        <v>0</v>
      </c>
      <c r="AC517" s="29">
        <f>AB517*'Коефіцієнти АТО'!U517</f>
        <v>0</v>
      </c>
      <c r="AD517" s="29">
        <f>J517*(1+0.25*AA517)*Параметри!$K$66*Параметри!$K$20/1000</f>
        <v>0</v>
      </c>
      <c r="AE517" s="29">
        <f>(1+0.25*AA517)*J517*'Коефіцієнти АТО'!S517*Параметри!$K$20/1000</f>
        <v>0</v>
      </c>
      <c r="AF517" s="29">
        <f t="shared" si="72"/>
        <v>0</v>
      </c>
      <c r="AG517" s="29">
        <v>0</v>
      </c>
      <c r="AH517" s="40">
        <v>0</v>
      </c>
      <c r="AI517" s="40">
        <v>25</v>
      </c>
      <c r="AJ517" s="40">
        <f t="shared" si="73"/>
        <v>1</v>
      </c>
      <c r="AK517" s="29">
        <f>(AH517+AI517)*(1+0.25*AJ517)*Параметри!$K$53</f>
        <v>5607.1648655000017</v>
      </c>
      <c r="AL517" s="29">
        <f>ROUNDUP(('Дані з ДІСО'!AU517+'Дані з ДІСО'!AW517)/Параметри!$K$28,0)</f>
        <v>0</v>
      </c>
      <c r="AM517" s="64">
        <f>AL517*Параметри!$M$35/18</f>
        <v>0</v>
      </c>
      <c r="AN517" s="29">
        <f>IF(AL517=0,0,'Дані з ДІСО'!AW517/SUM('Дані з ДІСО'!AU517,'Дані з ДІСО'!AW517))</f>
        <v>0</v>
      </c>
      <c r="AO517" s="29">
        <f>(1+0.25*AN517)*AM517*Параметри!$K$51</f>
        <v>0</v>
      </c>
      <c r="AP517" s="40">
        <f>ROUNDUP(('Дані з ДІСО'!AE517+'Дані не з ДІСО'!E517+'Дані не з ДІСО'!G517)/Параметри!$K$69,0)</f>
        <v>0</v>
      </c>
      <c r="AQ517" s="40">
        <f t="shared" si="77"/>
        <v>0</v>
      </c>
      <c r="AR517" s="40">
        <f>IF(AP517=0,0,('Дані з ДІСО'!AH517+'Дані не з ДІСО'!G517)/('Дані з ДІСО'!AE517+'Дані не з ДІСО'!E517+'Дані не з ДІСО'!G517))</f>
        <v>0</v>
      </c>
      <c r="AS517" s="29">
        <f>AQ517*(1+0.25*AR517)*Параметри!$K$51</f>
        <v>0</v>
      </c>
      <c r="AT517" s="40">
        <f>ROUNDUP('Дані з ДІСО'!AF517/Параметри!$K$70,0)</f>
        <v>0</v>
      </c>
      <c r="AU517" s="40">
        <f t="shared" si="78"/>
        <v>0</v>
      </c>
      <c r="AV517" s="40">
        <f>IF(AT517=0,0,'Дані з ДІСО'!AI517/'Дані з ДІСО'!AF517)</f>
        <v>0</v>
      </c>
      <c r="AW517" s="29">
        <f>AU517*(1+0.25*AV517)*Параметри!$K$51</f>
        <v>0</v>
      </c>
      <c r="AX517" s="40">
        <f>ROUNDUP('Дані з ДІСО'!AR517/Параметри!$K$29,0)</f>
        <v>0</v>
      </c>
      <c r="AY517" s="40">
        <f>ROUNDUP('Дані з ДІСО'!AS517/Параметри!$K$29,0)</f>
        <v>0</v>
      </c>
      <c r="AZ517" s="40">
        <f>ROUNDUP('Дані з ДІСО'!AT517/Параметри!$K$29,0)</f>
        <v>0</v>
      </c>
      <c r="BA517" s="64">
        <f>(AX517*Параметри!$K$32+AY517*Параметри!$L$32+AZ517*Параметри!$M$32)/18</f>
        <v>0</v>
      </c>
      <c r="BB517" s="29">
        <f>(BA517*Параметри!$K$51+SUM('Дані з ДІСО'!AR517:AT517)*Параметри!$K$48*Параметри!$K$20/1000)*Параметри!$K$74</f>
        <v>0</v>
      </c>
      <c r="BC517" s="40">
        <f>ROUNDUP(('Дані не з ДІСО'!I517+'Дані не з ДІСО'!K517)/Параметри!$K$26,0)</f>
        <v>0</v>
      </c>
      <c r="BD517" s="29">
        <f>BC517*Параметри!$M$36/18</f>
        <v>0</v>
      </c>
      <c r="BE517" s="40">
        <f>IF(BC517=0,0,'Дані не з ДІСО'!K517/('Дані не з ДІСО'!I517+'Дані не з ДІСО'!K517))</f>
        <v>0</v>
      </c>
      <c r="BF517" s="29">
        <f>(1+0.25*BE517)*BD517*Параметри!$K$51</f>
        <v>0</v>
      </c>
      <c r="BG517" s="40">
        <f>ROUNDUP('Дані не з ДІСО'!M517/Параметри!$K$27,0)</f>
        <v>0</v>
      </c>
      <c r="BH517" s="40">
        <f>BG517*Параметри!$M$37/18</f>
        <v>0</v>
      </c>
      <c r="BI517" s="29">
        <f>BH517*Параметри!$K$51</f>
        <v>0</v>
      </c>
      <c r="BJ517" s="29">
        <f>'Дані не з ДІСО'!N517*Параметри!$K$76</f>
        <v>0</v>
      </c>
      <c r="BK517" s="40">
        <f>ROUNDUP('Дані з ДІСО'!V517/Параметри!$K$25,0)</f>
        <v>0</v>
      </c>
      <c r="BL517" s="40">
        <f>ROUNDUP('Дані з ДІСО'!W517/Параметри!$K$25,0)</f>
        <v>0</v>
      </c>
      <c r="BM517" s="40">
        <f>ROUNDUP('Дані з ДІСО'!X517/Параметри!$K$25,0)</f>
        <v>0</v>
      </c>
      <c r="BN517" s="40">
        <f>(BK517*Параметри!$K$34+BL517*Параметри!$L$34+BM517*Параметри!$M$34)/18</f>
        <v>0</v>
      </c>
      <c r="BO517" s="40">
        <f>IF(K517=0,0,'Дані з ДІСО'!AC517/K517)</f>
        <v>0</v>
      </c>
      <c r="BP517" s="29">
        <f>(1+0.25*BO517)*BN517*Параметри!$K$51</f>
        <v>0</v>
      </c>
      <c r="BQ517" s="29">
        <f>BP517*'Коефіцієнти АТО'!U517</f>
        <v>0</v>
      </c>
      <c r="BR517" s="29">
        <f>K517*(1+0.25*BO517)*Параметри!$K$66*Параметри!$K$20/1000</f>
        <v>0</v>
      </c>
      <c r="BS517" s="29">
        <f>(1+0.25*BO517)*K517*'Коефіцієнти АТО'!S517*Параметри!$K$20/1000</f>
        <v>0</v>
      </c>
      <c r="BT517" s="29">
        <f t="shared" si="79"/>
        <v>0</v>
      </c>
      <c r="BU517" s="40">
        <f>ROUNDUP('Дані з ДІСО'!AG517/Параметри!$K$71,0)</f>
        <v>0</v>
      </c>
      <c r="BV517" s="40">
        <f t="shared" si="80"/>
        <v>0</v>
      </c>
      <c r="BW517" s="40">
        <f>IF('Дані з ДІСО'!AG517=0,0,'Дані з ДІСО'!AJ517/'Дані з ДІСО'!AG517)</f>
        <v>0</v>
      </c>
      <c r="BX517" s="29">
        <f>BV517*(1+0.25*BW517)*Параметри!$K$51</f>
        <v>0</v>
      </c>
      <c r="BY517" s="29">
        <f>ROUND(IF(Параметри!$K$77="No",CC517,CC517*Параметри!$K$78)+AG517,1)</f>
        <v>55728.4</v>
      </c>
      <c r="BZ517" s="29">
        <f>ROUND(IF(Параметри!$K$77="No",BF517,BF517*Параметри!$K$78),1)</f>
        <v>0</v>
      </c>
      <c r="CA517" s="29">
        <f>ROUND(IF(Параметри!$K$77="No",BI517,BI517*Параметри!$K$78),1)</f>
        <v>0</v>
      </c>
      <c r="CB517" s="29">
        <f>ROUND(IF(Параметри!$K$77="No",BJ517,BJ517*Параметри!$K$78),1)</f>
        <v>0</v>
      </c>
      <c r="CC517" s="29">
        <f t="shared" si="74"/>
        <v>61920.420729674966</v>
      </c>
    </row>
    <row r="518" spans="1:81">
      <c r="A518" s="9">
        <v>517</v>
      </c>
      <c r="B518" s="9" t="s">
        <v>3097</v>
      </c>
      <c r="C518" s="9" t="s">
        <v>3097</v>
      </c>
      <c r="D518" s="9" t="s">
        <v>3642</v>
      </c>
      <c r="E518" s="9" t="s">
        <v>15</v>
      </c>
      <c r="F518" s="9" t="s">
        <v>3122</v>
      </c>
      <c r="G518" s="9" t="s">
        <v>1089</v>
      </c>
      <c r="H518" s="29">
        <f>SUM('Дані з ДІСО'!J518:L518)</f>
        <v>1062.5</v>
      </c>
      <c r="I518" s="29">
        <f>SUM('Дані з ДІСО'!G518:I518)</f>
        <v>43</v>
      </c>
      <c r="J518" s="29">
        <f>SUM('Дані з ДІСО'!P518:R518)</f>
        <v>290.5</v>
      </c>
      <c r="K518" s="29">
        <f>SUM('Дані з ДІСО'!V518:X518)</f>
        <v>232</v>
      </c>
      <c r="L518" s="40">
        <f>ROUNDUP('Дані з ДІСО'!J518/'Коефіцієнти АТО'!$R518,0)</f>
        <v>0</v>
      </c>
      <c r="M518" s="40">
        <f>ROUNDUP('Дані з ДІСО'!K518/'Коефіцієнти АТО'!$R518,0)</f>
        <v>26</v>
      </c>
      <c r="N518" s="40">
        <f>ROUNDUP('Дані з ДІСО'!L518/'Коефіцієнти АТО'!$R518,0)</f>
        <v>28</v>
      </c>
      <c r="O518" s="59">
        <f>(L518*Параметри!$K$32+M518*Параметри!$L$32+N518*Параметри!$M$32)/18</f>
        <v>102.45555555555556</v>
      </c>
      <c r="P518" s="41">
        <f>IF(H518=0,"",'Дані з ДІСО'!Y518/H518)</f>
        <v>0</v>
      </c>
      <c r="Q518" s="29">
        <f>IF(H518=0,"",(1+0.25*P518)*O518*Параметри!$K$51)</f>
        <v>20984.968500453957</v>
      </c>
      <c r="R518" s="29">
        <f>IF(H518=0,"",Q518*'Коефіцієнти АТО'!T518)</f>
        <v>1468.9477950317771</v>
      </c>
      <c r="S518" s="29">
        <f>IF(H518=0,"",H518*(1+0.25*P518)*Параметри!$K$66*Параметри!$K$20/1000)</f>
        <v>0</v>
      </c>
      <c r="T518" s="29">
        <f>IF(H518=0,"",H518*(1+0.25*P518)*'Коефіцієнти АТО'!$S518*Параметри!$K$20/1000)</f>
        <v>2325.692117357888</v>
      </c>
      <c r="U518" s="29">
        <f t="shared" si="75"/>
        <v>24779.608412843623</v>
      </c>
      <c r="V518" s="29">
        <f t="shared" si="76"/>
        <v>24779.608412843623</v>
      </c>
      <c r="W518" s="40">
        <f>ROUNDUP('Дані з ДІСО'!P518/Параметри!$K$24,0)</f>
        <v>12</v>
      </c>
      <c r="X518" s="40">
        <f>ROUNDUP('Дані з ДІСО'!Q518/Параметри!$K$24,0)</f>
        <v>18</v>
      </c>
      <c r="Y518" s="40">
        <f>ROUNDUP('Дані з ДІСО'!R518/Параметри!$K$24,0)</f>
        <v>4</v>
      </c>
      <c r="Z518" s="59">
        <f>(W518*Параметри!$K$33+X518*Параметри!$L$33+Y518*Параметри!$M$33)/18</f>
        <v>68</v>
      </c>
      <c r="AA518" s="41">
        <f>IF(J518=0,0,'Дані з ДІСО'!AA518/J518)</f>
        <v>0</v>
      </c>
      <c r="AB518" s="29">
        <f>(1+0.25*AA518)*Z518*Параметри!$K$51</f>
        <v>13927.774343648</v>
      </c>
      <c r="AC518" s="29">
        <f>AB518*'Коефіцієнти АТО'!U518</f>
        <v>1406.705208708448</v>
      </c>
      <c r="AD518" s="29">
        <f>J518*(1+0.25*AA518)*Параметри!$K$66*Параметри!$K$20/1000</f>
        <v>0</v>
      </c>
      <c r="AE518" s="29">
        <f>(1+0.25*AA518)*J518*'Коефіцієнти АТО'!S518*Параметри!$K$20/1000</f>
        <v>635.87158596938025</v>
      </c>
      <c r="AF518" s="29">
        <f t="shared" si="72"/>
        <v>15970.351138325828</v>
      </c>
      <c r="AG518" s="29">
        <v>0</v>
      </c>
      <c r="AH518" s="40">
        <v>0</v>
      </c>
      <c r="AI518" s="40">
        <v>0</v>
      </c>
      <c r="AJ518" s="40">
        <f t="shared" si="73"/>
        <v>0</v>
      </c>
      <c r="AK518" s="29">
        <f>(AH518+AI518)*(1+0.25*AJ518)*Параметри!$K$53</f>
        <v>0</v>
      </c>
      <c r="AL518" s="29">
        <f>ROUNDUP(('Дані з ДІСО'!AU518+'Дані з ДІСО'!AW518)/Параметри!$K$28,0)</f>
        <v>0</v>
      </c>
      <c r="AM518" s="64">
        <f>AL518*Параметри!$M$35/18</f>
        <v>0</v>
      </c>
      <c r="AN518" s="29">
        <f>IF(AL518=0,0,'Дані з ДІСО'!AW518/SUM('Дані з ДІСО'!AU518,'Дані з ДІСО'!AW518))</f>
        <v>0</v>
      </c>
      <c r="AO518" s="29">
        <f>(1+0.25*AN518)*AM518*Параметри!$K$51</f>
        <v>0</v>
      </c>
      <c r="AP518" s="40">
        <f>ROUNDUP(('Дані з ДІСО'!AE518+'Дані не з ДІСО'!E518+'Дані не з ДІСО'!G518)/Параметри!$K$69,0)</f>
        <v>54</v>
      </c>
      <c r="AQ518" s="40">
        <f t="shared" si="77"/>
        <v>108</v>
      </c>
      <c r="AR518" s="40">
        <f>IF(AP518=0,0,('Дані з ДІСО'!AH518+'Дані не з ДІСО'!G518)/('Дані з ДІСО'!AE518+'Дані не з ДІСО'!E518+'Дані не з ДІСО'!G518))</f>
        <v>0</v>
      </c>
      <c r="AS518" s="29">
        <f>AQ518*(1+0.25*AR518)*Параметри!$K$51</f>
        <v>22120.582781088</v>
      </c>
      <c r="AT518" s="40">
        <f>ROUNDUP('Дані з ДІСО'!AF518/Параметри!$K$70,0)</f>
        <v>20</v>
      </c>
      <c r="AU518" s="40">
        <f t="shared" si="78"/>
        <v>40</v>
      </c>
      <c r="AV518" s="40">
        <f>IF(AT518=0,0,'Дані з ДІСО'!AI518/'Дані з ДІСО'!AF518)</f>
        <v>0</v>
      </c>
      <c r="AW518" s="29">
        <f>AU518*(1+0.25*AV518)*Параметри!$K$51</f>
        <v>8192.8084374400005</v>
      </c>
      <c r="AX518" s="40">
        <f>ROUNDUP('Дані з ДІСО'!AR518/Параметри!$K$29,0)</f>
        <v>105</v>
      </c>
      <c r="AY518" s="40">
        <f>ROUNDUP('Дані з ДІСО'!AS518/Параметри!$K$29,0)</f>
        <v>65</v>
      </c>
      <c r="AZ518" s="40">
        <f>ROUNDUP('Дані з ДІСО'!AT518/Параметри!$K$29,0)</f>
        <v>7</v>
      </c>
      <c r="BA518" s="64">
        <f>(AX518*Параметри!$K$32+AY518*Параметри!$L$32+AZ518*Параметри!$M$32)/18</f>
        <v>266.05555555555554</v>
      </c>
      <c r="BB518" s="29">
        <f>(BA518*Параметри!$K$51+SUM('Дані з ДІСО'!AR518:AT518)*Параметри!$K$48*Параметри!$K$20/1000)*Параметри!$K$74</f>
        <v>52047.448883327284</v>
      </c>
      <c r="BC518" s="40">
        <f>ROUNDUP(('Дані не з ДІСО'!I518+'Дані не з ДІСО'!K518)/Параметри!$K$26,0)</f>
        <v>240</v>
      </c>
      <c r="BD518" s="29">
        <f>BC518*Параметри!$M$36/18</f>
        <v>373.33333333333331</v>
      </c>
      <c r="BE518" s="40">
        <f>IF(BC518=0,0,'Дані не з ДІСО'!K518/('Дані не з ДІСО'!I518+'Дані не з ДІСО'!K518))</f>
        <v>0</v>
      </c>
      <c r="BF518" s="29">
        <f>(1+0.25*BE518)*BD518*Параметри!$K$51</f>
        <v>76466.212082773331</v>
      </c>
      <c r="BG518" s="40">
        <f>ROUNDUP('Дані не з ДІСО'!M518/Параметри!$K$27,0)</f>
        <v>75</v>
      </c>
      <c r="BH518" s="40">
        <f>BG518*Параметри!$M$37/18</f>
        <v>125</v>
      </c>
      <c r="BI518" s="29">
        <f>BH518*Параметри!$K$51</f>
        <v>25602.526366999999</v>
      </c>
      <c r="BJ518" s="29">
        <f>'Дані не з ДІСО'!N518*Параметри!$K$76</f>
        <v>100739.09251348801</v>
      </c>
      <c r="BK518" s="40">
        <f>ROUNDUP('Дані з ДІСО'!V518/Параметри!$K$25,0)</f>
        <v>14</v>
      </c>
      <c r="BL518" s="40">
        <f>ROUNDUP('Дані з ДІСО'!W518/Параметри!$K$25,0)</f>
        <v>16</v>
      </c>
      <c r="BM518" s="40">
        <f>ROUNDUP('Дані з ДІСО'!X518/Параметри!$K$25,0)</f>
        <v>9</v>
      </c>
      <c r="BN518" s="40">
        <f>(BK518*Параметри!$K$34+BL518*Параметри!$L$34+BM518*Параметри!$M$34)/18</f>
        <v>78</v>
      </c>
      <c r="BO518" s="40">
        <f>IF(K518=0,0,'Дані з ДІСО'!AC518/K518)</f>
        <v>0</v>
      </c>
      <c r="BP518" s="29">
        <f>(1+0.25*BO518)*BN518*Параметри!$K$51</f>
        <v>15975.976453007999</v>
      </c>
      <c r="BQ518" s="29">
        <f>BP518*'Коефіцієнти АТО'!U518</f>
        <v>1613.5736217538081</v>
      </c>
      <c r="BR518" s="29">
        <f>K518*(1+0.25*BO518)*Параметри!$K$66*Параметри!$K$20/1000</f>
        <v>0</v>
      </c>
      <c r="BS518" s="29">
        <f>(1+0.25*BO518)*K518*'Коефіцієнти АТО'!S518*Параметри!$K$20/1000</f>
        <v>507.8217140960283</v>
      </c>
      <c r="BT518" s="29">
        <f t="shared" si="79"/>
        <v>18097.371788857836</v>
      </c>
      <c r="BU518" s="40">
        <f>ROUNDUP('Дані з ДІСО'!AG518/Параметри!$K$71,0)</f>
        <v>34</v>
      </c>
      <c r="BV518" s="40">
        <f t="shared" si="80"/>
        <v>68</v>
      </c>
      <c r="BW518" s="40">
        <f>IF('Дані з ДІСО'!AG518=0,0,'Дані з ДІСО'!AJ518/'Дані з ДІСО'!AG518)</f>
        <v>0</v>
      </c>
      <c r="BX518" s="29">
        <f>BV518*(1+0.25*BW518)*Параметри!$K$51</f>
        <v>13927.774343648</v>
      </c>
      <c r="BY518" s="29">
        <f>ROUND(IF(Параметри!$K$77="No",CC518,CC518*Параметри!$K$78)+AG518,1)</f>
        <v>139622.39999999999</v>
      </c>
      <c r="BZ518" s="29">
        <f>ROUND(IF(Параметри!$K$77="No",BF518,BF518*Параметри!$K$78),1)</f>
        <v>68819.600000000006</v>
      </c>
      <c r="CA518" s="29">
        <f>ROUND(IF(Параметри!$K$77="No",BI518,BI518*Параметри!$K$78),1)</f>
        <v>23042.3</v>
      </c>
      <c r="CB518" s="29">
        <f>ROUND(IF(Параметри!$K$77="No",BJ518,BJ518*Параметри!$K$78),1)</f>
        <v>90665.2</v>
      </c>
      <c r="CC518" s="29">
        <f t="shared" si="74"/>
        <v>155135.94578553055</v>
      </c>
    </row>
    <row r="519" spans="1:81">
      <c r="A519" s="9">
        <v>518</v>
      </c>
      <c r="B519" s="9" t="s">
        <v>3151</v>
      </c>
      <c r="C519" s="9" t="s">
        <v>3151</v>
      </c>
      <c r="D519" s="9" t="s">
        <v>3642</v>
      </c>
      <c r="E519" s="9" t="s">
        <v>29</v>
      </c>
      <c r="F519" s="9" t="s">
        <v>3643</v>
      </c>
      <c r="G519" s="9" t="s">
        <v>1093</v>
      </c>
      <c r="H519" s="29">
        <f>SUM('Дані з ДІСО'!J519:L519)</f>
        <v>1159.5</v>
      </c>
      <c r="I519" s="29">
        <f>SUM('Дані з ДІСО'!G519:I519)</f>
        <v>45</v>
      </c>
      <c r="J519" s="29">
        <f>SUM('Дані з ДІСО'!P519:R519)</f>
        <v>0</v>
      </c>
      <c r="K519" s="29">
        <f>SUM('Дані з ДІСО'!V519:X519)</f>
        <v>0</v>
      </c>
      <c r="L519" s="40">
        <f>ROUNDUP('Дані з ДІСО'!J519/'Коефіцієнти АТО'!$R519,0)</f>
        <v>28</v>
      </c>
      <c r="M519" s="40">
        <f>ROUNDUP('Дані з ДІСО'!K519/'Коефіцієнти АТО'!$R519,0)</f>
        <v>35</v>
      </c>
      <c r="N519" s="40">
        <f>ROUNDUP('Дані з ДІСО'!L519/'Коефіцієнти АТО'!$R519,0)</f>
        <v>7</v>
      </c>
      <c r="O519" s="59">
        <f>(L519*Параметри!$K$32+M519*Параметри!$L$32+N519*Параметри!$M$32)/18</f>
        <v>113.16666666666667</v>
      </c>
      <c r="P519" s="41">
        <f>IF(H519=0,"",'Дані з ДІСО'!Y519/H519)</f>
        <v>0</v>
      </c>
      <c r="Q519" s="29">
        <f>IF(H519=0,"",(1+0.25*P519)*O519*Параметри!$K$51)</f>
        <v>23178.820537590665</v>
      </c>
      <c r="R519" s="29">
        <f>IF(H519=0,"",Q519*'Коефіцієнти АТО'!T519)</f>
        <v>394.03994913904137</v>
      </c>
      <c r="S519" s="29">
        <f>IF(H519=0,"",H519*(1+0.25*P519)*Параметри!$K$66*Параметри!$K$20/1000)</f>
        <v>0</v>
      </c>
      <c r="T519" s="29">
        <f>IF(H519=0,"",H519*(1+0.25*P519)*'Коефіцієнти АТО'!$S519*Параметри!$K$20/1000)</f>
        <v>4744.9829333314892</v>
      </c>
      <c r="U519" s="29">
        <f t="shared" si="75"/>
        <v>28317.843420061196</v>
      </c>
      <c r="V519" s="29">
        <f t="shared" si="76"/>
        <v>28317.843420061196</v>
      </c>
      <c r="W519" s="40">
        <f>ROUNDUP('Дані з ДІСО'!P519/Параметри!$K$24,0)</f>
        <v>0</v>
      </c>
      <c r="X519" s="40">
        <f>ROUNDUP('Дані з ДІСО'!Q519/Параметри!$K$24,0)</f>
        <v>0</v>
      </c>
      <c r="Y519" s="40">
        <f>ROUNDUP('Дані з ДІСО'!R519/Параметри!$K$24,0)</f>
        <v>0</v>
      </c>
      <c r="Z519" s="59">
        <f>(W519*Параметри!$K$33+X519*Параметри!$L$33+Y519*Параметри!$M$33)/18</f>
        <v>0</v>
      </c>
      <c r="AA519" s="41">
        <f>IF(J519=0,0,'Дані з ДІСО'!AA519/J519)</f>
        <v>0</v>
      </c>
      <c r="AB519" s="29">
        <f>(1+0.25*AA519)*Z519*Параметри!$K$51</f>
        <v>0</v>
      </c>
      <c r="AC519" s="29">
        <f>AB519*'Коефіцієнти АТО'!U519</f>
        <v>0</v>
      </c>
      <c r="AD519" s="29">
        <f>J519*(1+0.25*AA519)*Параметри!$K$66*Параметри!$K$20/1000</f>
        <v>0</v>
      </c>
      <c r="AE519" s="29">
        <f>(1+0.25*AA519)*J519*'Коефіцієнти АТО'!S519*Параметри!$K$20/1000</f>
        <v>0</v>
      </c>
      <c r="AF519" s="29">
        <f t="shared" si="72"/>
        <v>0</v>
      </c>
      <c r="AG519" s="29">
        <v>0</v>
      </c>
      <c r="AH519" s="40">
        <v>17</v>
      </c>
      <c r="AI519" s="40">
        <v>0</v>
      </c>
      <c r="AJ519" s="40">
        <f t="shared" si="73"/>
        <v>0</v>
      </c>
      <c r="AK519" s="29">
        <f>(AH519+AI519)*(1+0.25*AJ519)*Параметри!$K$53</f>
        <v>3050.2976868320006</v>
      </c>
      <c r="AL519" s="29">
        <f>ROUNDUP(('Дані з ДІСО'!AU519+'Дані з ДІСО'!AW519)/Параметри!$K$28,0)</f>
        <v>0</v>
      </c>
      <c r="AM519" s="64">
        <f>AL519*Параметри!$M$35/18</f>
        <v>0</v>
      </c>
      <c r="AN519" s="29">
        <f>IF(AL519=0,0,'Дані з ДІСО'!AW519/SUM('Дані з ДІСО'!AU519,'Дані з ДІСО'!AW519))</f>
        <v>0</v>
      </c>
      <c r="AO519" s="29">
        <f>(1+0.25*AN519)*AM519*Параметри!$K$51</f>
        <v>0</v>
      </c>
      <c r="AP519" s="40">
        <f>ROUNDUP(('Дані з ДІСО'!AE519+'Дані не з ДІСО'!E519+'Дані не з ДІСО'!G519)/Параметри!$K$69,0)</f>
        <v>1</v>
      </c>
      <c r="AQ519" s="40">
        <f t="shared" si="77"/>
        <v>2</v>
      </c>
      <c r="AR519" s="40">
        <f>IF(AP519=0,0,('Дані з ДІСО'!AH519+'Дані не з ДІСО'!G519)/('Дані з ДІСО'!AE519+'Дані не з ДІСО'!E519+'Дані не з ДІСО'!G519))</f>
        <v>0</v>
      </c>
      <c r="AS519" s="29">
        <f>AQ519*(1+0.25*AR519)*Параметри!$K$51</f>
        <v>409.64042187199999</v>
      </c>
      <c r="AT519" s="40">
        <f>ROUNDUP('Дані з ДІСО'!AF519/Параметри!$K$70,0)</f>
        <v>0</v>
      </c>
      <c r="AU519" s="40">
        <f t="shared" si="78"/>
        <v>0</v>
      </c>
      <c r="AV519" s="40">
        <f>IF(AT519=0,0,'Дані з ДІСО'!AI519/'Дані з ДІСО'!AF519)</f>
        <v>0</v>
      </c>
      <c r="AW519" s="29">
        <f>AU519*(1+0.25*AV519)*Параметри!$K$51</f>
        <v>0</v>
      </c>
      <c r="AX519" s="40">
        <f>ROUNDUP('Дані з ДІСО'!AR519/Параметри!$K$29,0)</f>
        <v>0</v>
      </c>
      <c r="AY519" s="40">
        <f>ROUNDUP('Дані з ДІСО'!AS519/Параметри!$K$29,0)</f>
        <v>0</v>
      </c>
      <c r="AZ519" s="40">
        <f>ROUNDUP('Дані з ДІСО'!AT519/Параметри!$K$29,0)</f>
        <v>0</v>
      </c>
      <c r="BA519" s="64">
        <f>(AX519*Параметри!$K$32+AY519*Параметри!$L$32+AZ519*Параметри!$M$32)/18</f>
        <v>0</v>
      </c>
      <c r="BB519" s="29">
        <f>(BA519*Параметри!$K$51+SUM('Дані з ДІСО'!AR519:AT519)*Параметри!$K$48*Параметри!$K$20/1000)*Параметри!$K$74</f>
        <v>0</v>
      </c>
      <c r="BC519" s="40">
        <f>ROUNDUP(('Дані не з ДІСО'!I519+'Дані не з ДІСО'!K519)/Параметри!$K$26,0)</f>
        <v>0</v>
      </c>
      <c r="BD519" s="29">
        <f>BC519*Параметри!$M$36/18</f>
        <v>0</v>
      </c>
      <c r="BE519" s="40">
        <f>IF(BC519=0,0,'Дані не з ДІСО'!K519/('Дані не з ДІСО'!I519+'Дані не з ДІСО'!K519))</f>
        <v>0</v>
      </c>
      <c r="BF519" s="29">
        <f>(1+0.25*BE519)*BD519*Параметри!$K$51</f>
        <v>0</v>
      </c>
      <c r="BG519" s="40">
        <f>ROUNDUP('Дані не з ДІСО'!M519/Параметри!$K$27,0)</f>
        <v>0</v>
      </c>
      <c r="BH519" s="40">
        <f>BG519*Параметри!$M$37/18</f>
        <v>0</v>
      </c>
      <c r="BI519" s="29">
        <f>BH519*Параметри!$K$51</f>
        <v>0</v>
      </c>
      <c r="BJ519" s="29">
        <f>'Дані не з ДІСО'!N519*Параметри!$K$76</f>
        <v>0</v>
      </c>
      <c r="BK519" s="40">
        <f>ROUNDUP('Дані з ДІСО'!V519/Параметри!$K$25,0)</f>
        <v>0</v>
      </c>
      <c r="BL519" s="40">
        <f>ROUNDUP('Дані з ДІСО'!W519/Параметри!$K$25,0)</f>
        <v>0</v>
      </c>
      <c r="BM519" s="40">
        <f>ROUNDUP('Дані з ДІСО'!X519/Параметри!$K$25,0)</f>
        <v>0</v>
      </c>
      <c r="BN519" s="40">
        <f>(BK519*Параметри!$K$34+BL519*Параметри!$L$34+BM519*Параметри!$M$34)/18</f>
        <v>0</v>
      </c>
      <c r="BO519" s="40">
        <f>IF(K519=0,0,'Дані з ДІСО'!AC519/K519)</f>
        <v>0</v>
      </c>
      <c r="BP519" s="29">
        <f>(1+0.25*BO519)*BN519*Параметри!$K$51</f>
        <v>0</v>
      </c>
      <c r="BQ519" s="29">
        <f>BP519*'Коефіцієнти АТО'!U519</f>
        <v>0</v>
      </c>
      <c r="BR519" s="29">
        <f>K519*(1+0.25*BO519)*Параметри!$K$66*Параметри!$K$20/1000</f>
        <v>0</v>
      </c>
      <c r="BS519" s="29">
        <f>(1+0.25*BO519)*K519*'Коефіцієнти АТО'!S519*Параметри!$K$20/1000</f>
        <v>0</v>
      </c>
      <c r="BT519" s="29">
        <f t="shared" si="79"/>
        <v>0</v>
      </c>
      <c r="BU519" s="40">
        <f>ROUNDUP('Дані з ДІСО'!AG519/Параметри!$K$71,0)</f>
        <v>0</v>
      </c>
      <c r="BV519" s="40">
        <f t="shared" si="80"/>
        <v>0</v>
      </c>
      <c r="BW519" s="40">
        <f>IF('Дані з ДІСО'!AG519=0,0,'Дані з ДІСО'!AJ519/'Дані з ДІСО'!AG519)</f>
        <v>0</v>
      </c>
      <c r="BX519" s="29">
        <f>BV519*(1+0.25*BW519)*Параметри!$K$51</f>
        <v>0</v>
      </c>
      <c r="BY519" s="29">
        <f>ROUND(IF(Параметри!$K$77="No",CC519,CC519*Параметри!$K$78)+AG519,1)</f>
        <v>28600</v>
      </c>
      <c r="BZ519" s="29">
        <f>ROUND(IF(Параметри!$K$77="No",BF519,BF519*Параметри!$K$78),1)</f>
        <v>0</v>
      </c>
      <c r="CA519" s="29">
        <f>ROUND(IF(Параметри!$K$77="No",BI519,BI519*Параметри!$K$78),1)</f>
        <v>0</v>
      </c>
      <c r="CB519" s="29">
        <f>ROUND(IF(Параметри!$K$77="No",BJ519,BJ519*Параметри!$K$78),1)</f>
        <v>0</v>
      </c>
      <c r="CC519" s="29">
        <f t="shared" si="74"/>
        <v>31777.781528765197</v>
      </c>
    </row>
    <row r="520" spans="1:81">
      <c r="A520" s="9">
        <v>519</v>
      </c>
      <c r="B520" s="9" t="s">
        <v>3151</v>
      </c>
      <c r="C520" s="9" t="s">
        <v>3151</v>
      </c>
      <c r="D520" s="9" t="s">
        <v>3642</v>
      </c>
      <c r="E520" s="9" t="s">
        <v>29</v>
      </c>
      <c r="F520" s="9" t="s">
        <v>3644</v>
      </c>
      <c r="G520" s="9" t="s">
        <v>1095</v>
      </c>
      <c r="H520" s="29">
        <f>SUM('Дані з ДІСО'!J520:L520)</f>
        <v>1042</v>
      </c>
      <c r="I520" s="29">
        <f>SUM('Дані з ДІСО'!G520:I520)</f>
        <v>41</v>
      </c>
      <c r="J520" s="29">
        <f>SUM('Дані з ДІСО'!P520:R520)</f>
        <v>0</v>
      </c>
      <c r="K520" s="29">
        <f>SUM('Дані з ДІСО'!V520:X520)</f>
        <v>0</v>
      </c>
      <c r="L520" s="40">
        <f>ROUNDUP('Дані з ДІСО'!J520/'Коефіцієнти АТО'!$R520,0)</f>
        <v>20</v>
      </c>
      <c r="M520" s="40">
        <f>ROUNDUP('Дані з ДІСО'!K520/'Коефіцієнти АТО'!$R520,0)</f>
        <v>27</v>
      </c>
      <c r="N520" s="40">
        <f>ROUNDUP('Дані з ДІСО'!L520/'Коефіцієнти АТО'!$R520,0)</f>
        <v>6</v>
      </c>
      <c r="O520" s="59">
        <f>(L520*Параметри!$K$32+M520*Параметри!$L$32+N520*Параметри!$M$32)/18</f>
        <v>86.438888888888897</v>
      </c>
      <c r="P520" s="41">
        <f>IF(H520=0,"",'Дані з ДІСО'!Y520/H520)</f>
        <v>0</v>
      </c>
      <c r="Q520" s="29">
        <f>IF(H520=0,"",(1+0.25*P520)*O520*Параметри!$K$51)</f>
        <v>17704.431455295689</v>
      </c>
      <c r="R520" s="29">
        <f>IF(H520=0,"",Q520*'Коефіцієнти АТО'!T520)</f>
        <v>1327.8323591471767</v>
      </c>
      <c r="S520" s="29">
        <f>IF(H520=0,"",H520*(1+0.25*P520)*Параметри!$K$66*Параметри!$K$20/1000)</f>
        <v>0</v>
      </c>
      <c r="T520" s="29">
        <f>IF(H520=0,"",H520*(1+0.25*P520)*'Коефіцієнти АТО'!$S520*Параметри!$K$20/1000)</f>
        <v>2280.8199400347476</v>
      </c>
      <c r="U520" s="29">
        <f t="shared" si="75"/>
        <v>21313.083754477615</v>
      </c>
      <c r="V520" s="29">
        <f t="shared" si="76"/>
        <v>21313.083754477615</v>
      </c>
      <c r="W520" s="40">
        <f>ROUNDUP('Дані з ДІСО'!P520/Параметри!$K$24,0)</f>
        <v>0</v>
      </c>
      <c r="X520" s="40">
        <f>ROUNDUP('Дані з ДІСО'!Q520/Параметри!$K$24,0)</f>
        <v>0</v>
      </c>
      <c r="Y520" s="40">
        <f>ROUNDUP('Дані з ДІСО'!R520/Параметри!$K$24,0)</f>
        <v>0</v>
      </c>
      <c r="Z520" s="59">
        <f>(W520*Параметри!$K$33+X520*Параметри!$L$33+Y520*Параметри!$M$33)/18</f>
        <v>0</v>
      </c>
      <c r="AA520" s="41">
        <f>IF(J520=0,0,'Дані з ДІСО'!AA520/J520)</f>
        <v>0</v>
      </c>
      <c r="AB520" s="29">
        <f>(1+0.25*AA520)*Z520*Параметри!$K$51</f>
        <v>0</v>
      </c>
      <c r="AC520" s="29">
        <f>AB520*'Коефіцієнти АТО'!U520</f>
        <v>0</v>
      </c>
      <c r="AD520" s="29">
        <f>J520*(1+0.25*AA520)*Параметри!$K$66*Параметри!$K$20/1000</f>
        <v>0</v>
      </c>
      <c r="AE520" s="29">
        <f>(1+0.25*AA520)*J520*'Коефіцієнти АТО'!S520*Параметри!$K$20/1000</f>
        <v>0</v>
      </c>
      <c r="AF520" s="29">
        <f t="shared" si="72"/>
        <v>0</v>
      </c>
      <c r="AG520" s="29">
        <v>0</v>
      </c>
      <c r="AH520" s="40">
        <v>10</v>
      </c>
      <c r="AI520" s="40">
        <v>0</v>
      </c>
      <c r="AJ520" s="40">
        <f t="shared" si="73"/>
        <v>0</v>
      </c>
      <c r="AK520" s="29">
        <f>(AH520+AI520)*(1+0.25*AJ520)*Параметри!$K$53</f>
        <v>1794.2927569600006</v>
      </c>
      <c r="AL520" s="29">
        <f>ROUNDUP(('Дані з ДІСО'!AU520+'Дані з ДІСО'!AW520)/Параметри!$K$28,0)</f>
        <v>0</v>
      </c>
      <c r="AM520" s="64">
        <f>AL520*Параметри!$M$35/18</f>
        <v>0</v>
      </c>
      <c r="AN520" s="29">
        <f>IF(AL520=0,0,'Дані з ДІСО'!AW520/SUM('Дані з ДІСО'!AU520,'Дані з ДІСО'!AW520))</f>
        <v>0</v>
      </c>
      <c r="AO520" s="29">
        <f>(1+0.25*AN520)*AM520*Параметри!$K$51</f>
        <v>0</v>
      </c>
      <c r="AP520" s="40">
        <f>ROUNDUP(('Дані з ДІСО'!AE520+'Дані не з ДІСО'!E520+'Дані не з ДІСО'!G520)/Параметри!$K$69,0)</f>
        <v>0</v>
      </c>
      <c r="AQ520" s="40">
        <f t="shared" si="77"/>
        <v>0</v>
      </c>
      <c r="AR520" s="40">
        <f>IF(AP520=0,0,('Дані з ДІСО'!AH520+'Дані не з ДІСО'!G520)/('Дані з ДІСО'!AE520+'Дані не з ДІСО'!E520+'Дані не з ДІСО'!G520))</f>
        <v>0</v>
      </c>
      <c r="AS520" s="29">
        <f>AQ520*(1+0.25*AR520)*Параметри!$K$51</f>
        <v>0</v>
      </c>
      <c r="AT520" s="40">
        <f>ROUNDUP('Дані з ДІСО'!AF520/Параметри!$K$70,0)</f>
        <v>0</v>
      </c>
      <c r="AU520" s="40">
        <f t="shared" si="78"/>
        <v>0</v>
      </c>
      <c r="AV520" s="40">
        <f>IF(AT520=0,0,'Дані з ДІСО'!AI520/'Дані з ДІСО'!AF520)</f>
        <v>0</v>
      </c>
      <c r="AW520" s="29">
        <f>AU520*(1+0.25*AV520)*Параметри!$K$51</f>
        <v>0</v>
      </c>
      <c r="AX520" s="40">
        <f>ROUNDUP('Дані з ДІСО'!AR520/Параметри!$K$29,0)</f>
        <v>0</v>
      </c>
      <c r="AY520" s="40">
        <f>ROUNDUP('Дані з ДІСО'!AS520/Параметри!$K$29,0)</f>
        <v>0</v>
      </c>
      <c r="AZ520" s="40">
        <f>ROUNDUP('Дані з ДІСО'!AT520/Параметри!$K$29,0)</f>
        <v>0</v>
      </c>
      <c r="BA520" s="64">
        <f>(AX520*Параметри!$K$32+AY520*Параметри!$L$32+AZ520*Параметри!$M$32)/18</f>
        <v>0</v>
      </c>
      <c r="BB520" s="29">
        <f>(BA520*Параметри!$K$51+SUM('Дані з ДІСО'!AR520:AT520)*Параметри!$K$48*Параметри!$K$20/1000)*Параметри!$K$74</f>
        <v>0</v>
      </c>
      <c r="BC520" s="40">
        <f>ROUNDUP(('Дані не з ДІСО'!I520+'Дані не з ДІСО'!K520)/Параметри!$K$26,0)</f>
        <v>0</v>
      </c>
      <c r="BD520" s="29">
        <f>BC520*Параметри!$M$36/18</f>
        <v>0</v>
      </c>
      <c r="BE520" s="40">
        <f>IF(BC520=0,0,'Дані не з ДІСО'!K520/('Дані не з ДІСО'!I520+'Дані не з ДІСО'!K520))</f>
        <v>0</v>
      </c>
      <c r="BF520" s="29">
        <f>(1+0.25*BE520)*BD520*Параметри!$K$51</f>
        <v>0</v>
      </c>
      <c r="BG520" s="40">
        <f>ROUNDUP('Дані не з ДІСО'!M520/Параметри!$K$27,0)</f>
        <v>0</v>
      </c>
      <c r="BH520" s="40">
        <f>BG520*Параметри!$M$37/18</f>
        <v>0</v>
      </c>
      <c r="BI520" s="29">
        <f>BH520*Параметри!$K$51</f>
        <v>0</v>
      </c>
      <c r="BJ520" s="29">
        <f>'Дані не з ДІСО'!N520*Параметри!$K$76</f>
        <v>0</v>
      </c>
      <c r="BK520" s="40">
        <f>ROUNDUP('Дані з ДІСО'!V520/Параметри!$K$25,0)</f>
        <v>0</v>
      </c>
      <c r="BL520" s="40">
        <f>ROUNDUP('Дані з ДІСО'!W520/Параметри!$K$25,0)</f>
        <v>0</v>
      </c>
      <c r="BM520" s="40">
        <f>ROUNDUP('Дані з ДІСО'!X520/Параметри!$K$25,0)</f>
        <v>0</v>
      </c>
      <c r="BN520" s="40">
        <f>(BK520*Параметри!$K$34+BL520*Параметри!$L$34+BM520*Параметри!$M$34)/18</f>
        <v>0</v>
      </c>
      <c r="BO520" s="40">
        <f>IF(K520=0,0,'Дані з ДІСО'!AC520/K520)</f>
        <v>0</v>
      </c>
      <c r="BP520" s="29">
        <f>(1+0.25*BO520)*BN520*Параметри!$K$51</f>
        <v>0</v>
      </c>
      <c r="BQ520" s="29">
        <f>BP520*'Коефіцієнти АТО'!U520</f>
        <v>0</v>
      </c>
      <c r="BR520" s="29">
        <f>K520*(1+0.25*BO520)*Параметри!$K$66*Параметри!$K$20/1000</f>
        <v>0</v>
      </c>
      <c r="BS520" s="29">
        <f>(1+0.25*BO520)*K520*'Коефіцієнти АТО'!S520*Параметри!$K$20/1000</f>
        <v>0</v>
      </c>
      <c r="BT520" s="29">
        <f t="shared" si="79"/>
        <v>0</v>
      </c>
      <c r="BU520" s="40">
        <f>ROUNDUP('Дані з ДІСО'!AG520/Параметри!$K$71,0)</f>
        <v>0</v>
      </c>
      <c r="BV520" s="40">
        <f t="shared" si="80"/>
        <v>0</v>
      </c>
      <c r="BW520" s="40">
        <f>IF('Дані з ДІСО'!AG520=0,0,'Дані з ДІСО'!AJ520/'Дані з ДІСО'!AG520)</f>
        <v>0</v>
      </c>
      <c r="BX520" s="29">
        <f>BV520*(1+0.25*BW520)*Параметри!$K$51</f>
        <v>0</v>
      </c>
      <c r="BY520" s="29">
        <f>ROUND(IF(Параметри!$K$77="No",CC520,CC520*Параметри!$K$78)+AG520,1)</f>
        <v>20796.599999999999</v>
      </c>
      <c r="BZ520" s="29">
        <f>ROUND(IF(Параметри!$K$77="No",BF520,BF520*Параметри!$K$78),1)</f>
        <v>0</v>
      </c>
      <c r="CA520" s="29">
        <f>ROUND(IF(Параметри!$K$77="No",BI520,BI520*Параметри!$K$78),1)</f>
        <v>0</v>
      </c>
      <c r="CB520" s="29">
        <f>ROUND(IF(Параметри!$K$77="No",BJ520,BJ520*Параметри!$K$78),1)</f>
        <v>0</v>
      </c>
      <c r="CC520" s="29">
        <f t="shared" si="74"/>
        <v>23107.376511437615</v>
      </c>
    </row>
    <row r="521" spans="1:81">
      <c r="A521" s="9">
        <v>520</v>
      </c>
      <c r="B521" s="9" t="s">
        <v>3148</v>
      </c>
      <c r="C521" s="9" t="s">
        <v>3148</v>
      </c>
      <c r="D521" s="9" t="s">
        <v>3642</v>
      </c>
      <c r="E521" s="9" t="s">
        <v>24</v>
      </c>
      <c r="F521" s="9" t="s">
        <v>3645</v>
      </c>
      <c r="G521" s="9" t="s">
        <v>1097</v>
      </c>
      <c r="H521" s="29">
        <f>SUM('Дані з ДІСО'!J521:L521)</f>
        <v>308</v>
      </c>
      <c r="I521" s="29">
        <f>SUM('Дані з ДІСО'!G521:I521)</f>
        <v>27</v>
      </c>
      <c r="J521" s="29">
        <f>SUM('Дані з ДІСО'!P521:R521)</f>
        <v>0</v>
      </c>
      <c r="K521" s="29">
        <f>SUM('Дані з ДІСО'!V521:X521)</f>
        <v>0</v>
      </c>
      <c r="L521" s="40">
        <f>ROUNDUP('Дані з ДІСО'!J521/'Коефіцієнти АТО'!$R521,0)</f>
        <v>9</v>
      </c>
      <c r="M521" s="40">
        <f>ROUNDUP('Дані з ДІСО'!K521/'Коефіцієнти АТО'!$R521,0)</f>
        <v>15</v>
      </c>
      <c r="N521" s="40">
        <f>ROUNDUP('Дані з ДІСО'!L521/'Коефіцієнти АТО'!$R521,0)</f>
        <v>3</v>
      </c>
      <c r="O521" s="59">
        <f>(L521*Параметри!$K$32+M521*Параметри!$L$32+N521*Параметри!$M$32)/18</f>
        <v>44.666666666666664</v>
      </c>
      <c r="P521" s="41">
        <f>IF(H521=0,"",'Дані з ДІСО'!Y521/H521)</f>
        <v>0</v>
      </c>
      <c r="Q521" s="29">
        <f>IF(H521=0,"",(1+0.25*P521)*O521*Параметри!$K$51)</f>
        <v>9148.6360884746664</v>
      </c>
      <c r="R521" s="29">
        <f>IF(H521=0,"",Q521*'Коефіцієнти АТО'!T521)</f>
        <v>155.52681350406934</v>
      </c>
      <c r="S521" s="29">
        <f>IF(H521=0,"",H521*(1+0.25*P521)*Параметри!$K$66*Параметри!$K$20/1000)</f>
        <v>0</v>
      </c>
      <c r="T521" s="29">
        <f>IF(H521=0,"",H521*(1+0.25*P521)*'Коефіцієнти АТО'!$S521*Параметри!$K$20/1000)</f>
        <v>1553.5385421483445</v>
      </c>
      <c r="U521" s="29">
        <f t="shared" si="75"/>
        <v>10857.70144412708</v>
      </c>
      <c r="V521" s="29">
        <f t="shared" si="76"/>
        <v>10857.70144412708</v>
      </c>
      <c r="W521" s="40">
        <f>ROUNDUP('Дані з ДІСО'!P521/Параметри!$K$24,0)</f>
        <v>0</v>
      </c>
      <c r="X521" s="40">
        <f>ROUNDUP('Дані з ДІСО'!Q521/Параметри!$K$24,0)</f>
        <v>0</v>
      </c>
      <c r="Y521" s="40">
        <f>ROUNDUP('Дані з ДІСО'!R521/Параметри!$K$24,0)</f>
        <v>0</v>
      </c>
      <c r="Z521" s="59">
        <f>(W521*Параметри!$K$33+X521*Параметри!$L$33+Y521*Параметри!$M$33)/18</f>
        <v>0</v>
      </c>
      <c r="AA521" s="41">
        <f>IF(J521=0,0,'Дані з ДІСО'!AA521/J521)</f>
        <v>0</v>
      </c>
      <c r="AB521" s="29">
        <f>(1+0.25*AA521)*Z521*Параметри!$K$51</f>
        <v>0</v>
      </c>
      <c r="AC521" s="29">
        <f>AB521*'Коефіцієнти АТО'!U521</f>
        <v>0</v>
      </c>
      <c r="AD521" s="29">
        <f>J521*(1+0.25*AA521)*Параметри!$K$66*Параметри!$K$20/1000</f>
        <v>0</v>
      </c>
      <c r="AE521" s="29">
        <f>(1+0.25*AA521)*J521*'Коефіцієнти АТО'!S521*Параметри!$K$20/1000</f>
        <v>0</v>
      </c>
      <c r="AF521" s="29">
        <f t="shared" si="72"/>
        <v>0</v>
      </c>
      <c r="AG521" s="29">
        <v>0</v>
      </c>
      <c r="AH521" s="40">
        <v>0</v>
      </c>
      <c r="AI521" s="40">
        <v>0</v>
      </c>
      <c r="AJ521" s="40">
        <f t="shared" si="73"/>
        <v>0</v>
      </c>
      <c r="AK521" s="29">
        <f>(AH521+AI521)*(1+0.25*AJ521)*Параметри!$K$53</f>
        <v>0</v>
      </c>
      <c r="AL521" s="29">
        <f>ROUNDUP(('Дані з ДІСО'!AU521+'Дані з ДІСО'!AW521)/Параметри!$K$28,0)</f>
        <v>0</v>
      </c>
      <c r="AM521" s="64">
        <f>AL521*Параметри!$M$35/18</f>
        <v>0</v>
      </c>
      <c r="AN521" s="29">
        <f>IF(AL521=0,0,'Дані з ДІСО'!AW521/SUM('Дані з ДІСО'!AU521,'Дані з ДІСО'!AW521))</f>
        <v>0</v>
      </c>
      <c r="AO521" s="29">
        <f>(1+0.25*AN521)*AM521*Параметри!$K$51</f>
        <v>0</v>
      </c>
      <c r="AP521" s="40">
        <f>ROUNDUP(('Дані з ДІСО'!AE521+'Дані не з ДІСО'!E521+'Дані не з ДІСО'!G521)/Параметри!$K$69,0)</f>
        <v>0</v>
      </c>
      <c r="AQ521" s="40">
        <f t="shared" si="77"/>
        <v>0</v>
      </c>
      <c r="AR521" s="40">
        <f>IF(AP521=0,0,('Дані з ДІСО'!AH521+'Дані не з ДІСО'!G521)/('Дані з ДІСО'!AE521+'Дані не з ДІСО'!E521+'Дані не з ДІСО'!G521))</f>
        <v>0</v>
      </c>
      <c r="AS521" s="29">
        <f>AQ521*(1+0.25*AR521)*Параметри!$K$51</f>
        <v>0</v>
      </c>
      <c r="AT521" s="40">
        <f>ROUNDUP('Дані з ДІСО'!AF521/Параметри!$K$70,0)</f>
        <v>0</v>
      </c>
      <c r="AU521" s="40">
        <f t="shared" si="78"/>
        <v>0</v>
      </c>
      <c r="AV521" s="40">
        <f>IF(AT521=0,0,'Дані з ДІСО'!AI521/'Дані з ДІСО'!AF521)</f>
        <v>0</v>
      </c>
      <c r="AW521" s="29">
        <f>AU521*(1+0.25*AV521)*Параметри!$K$51</f>
        <v>0</v>
      </c>
      <c r="AX521" s="40">
        <f>ROUNDUP('Дані з ДІСО'!AR521/Параметри!$K$29,0)</f>
        <v>0</v>
      </c>
      <c r="AY521" s="40">
        <f>ROUNDUP('Дані з ДІСО'!AS521/Параметри!$K$29,0)</f>
        <v>0</v>
      </c>
      <c r="AZ521" s="40">
        <f>ROUNDUP('Дані з ДІСО'!AT521/Параметри!$K$29,0)</f>
        <v>0</v>
      </c>
      <c r="BA521" s="64">
        <f>(AX521*Параметри!$K$32+AY521*Параметри!$L$32+AZ521*Параметри!$M$32)/18</f>
        <v>0</v>
      </c>
      <c r="BB521" s="29">
        <f>(BA521*Параметри!$K$51+SUM('Дані з ДІСО'!AR521:AT521)*Параметри!$K$48*Параметри!$K$20/1000)*Параметри!$K$74</f>
        <v>0</v>
      </c>
      <c r="BC521" s="40">
        <f>ROUNDUP(('Дані не з ДІСО'!I521+'Дані не з ДІСО'!K521)/Параметри!$K$26,0)</f>
        <v>0</v>
      </c>
      <c r="BD521" s="29">
        <f>BC521*Параметри!$M$36/18</f>
        <v>0</v>
      </c>
      <c r="BE521" s="40">
        <f>IF(BC521=0,0,'Дані не з ДІСО'!K521/('Дані не з ДІСО'!I521+'Дані не з ДІСО'!K521))</f>
        <v>0</v>
      </c>
      <c r="BF521" s="29">
        <f>(1+0.25*BE521)*BD521*Параметри!$K$51</f>
        <v>0</v>
      </c>
      <c r="BG521" s="40">
        <f>ROUNDUP('Дані не з ДІСО'!M521/Параметри!$K$27,0)</f>
        <v>0</v>
      </c>
      <c r="BH521" s="40">
        <f>BG521*Параметри!$M$37/18</f>
        <v>0</v>
      </c>
      <c r="BI521" s="29">
        <f>BH521*Параметри!$K$51</f>
        <v>0</v>
      </c>
      <c r="BJ521" s="29">
        <f>'Дані не з ДІСО'!N521*Параметри!$K$76</f>
        <v>0</v>
      </c>
      <c r="BK521" s="40">
        <f>ROUNDUP('Дані з ДІСО'!V521/Параметри!$K$25,0)</f>
        <v>0</v>
      </c>
      <c r="BL521" s="40">
        <f>ROUNDUP('Дані з ДІСО'!W521/Параметри!$K$25,0)</f>
        <v>0</v>
      </c>
      <c r="BM521" s="40">
        <f>ROUNDUP('Дані з ДІСО'!X521/Параметри!$K$25,0)</f>
        <v>0</v>
      </c>
      <c r="BN521" s="40">
        <f>(BK521*Параметри!$K$34+BL521*Параметри!$L$34+BM521*Параметри!$M$34)/18</f>
        <v>0</v>
      </c>
      <c r="BO521" s="40">
        <f>IF(K521=0,0,'Дані з ДІСО'!AC521/K521)</f>
        <v>0</v>
      </c>
      <c r="BP521" s="29">
        <f>(1+0.25*BO521)*BN521*Параметри!$K$51</f>
        <v>0</v>
      </c>
      <c r="BQ521" s="29">
        <f>BP521*'Коефіцієнти АТО'!U521</f>
        <v>0</v>
      </c>
      <c r="BR521" s="29">
        <f>K521*(1+0.25*BO521)*Параметри!$K$66*Параметри!$K$20/1000</f>
        <v>0</v>
      </c>
      <c r="BS521" s="29">
        <f>(1+0.25*BO521)*K521*'Коефіцієнти АТО'!S521*Параметри!$K$20/1000</f>
        <v>0</v>
      </c>
      <c r="BT521" s="29">
        <f t="shared" si="79"/>
        <v>0</v>
      </c>
      <c r="BU521" s="40">
        <f>ROUNDUP('Дані з ДІСО'!AG521/Параметри!$K$71,0)</f>
        <v>0</v>
      </c>
      <c r="BV521" s="40">
        <f t="shared" si="80"/>
        <v>0</v>
      </c>
      <c r="BW521" s="40">
        <f>IF('Дані з ДІСО'!AG521=0,0,'Дані з ДІСО'!AJ521/'Дані з ДІСО'!AG521)</f>
        <v>0</v>
      </c>
      <c r="BX521" s="29">
        <f>BV521*(1+0.25*BW521)*Параметри!$K$51</f>
        <v>0</v>
      </c>
      <c r="BY521" s="29">
        <f>ROUND(IF(Параметри!$K$77="No",CC521,CC521*Параметри!$K$78)+AG521,1)</f>
        <v>9771.9</v>
      </c>
      <c r="BZ521" s="29">
        <f>ROUND(IF(Параметри!$K$77="No",BF521,BF521*Параметри!$K$78),1)</f>
        <v>0</v>
      </c>
      <c r="CA521" s="29">
        <f>ROUND(IF(Параметри!$K$77="No",BI521,BI521*Параметри!$K$78),1)</f>
        <v>0</v>
      </c>
      <c r="CB521" s="29">
        <f>ROUND(IF(Параметри!$K$77="No",BJ521,BJ521*Параметри!$K$78),1)</f>
        <v>0</v>
      </c>
      <c r="CC521" s="29">
        <f t="shared" si="74"/>
        <v>10857.70144412708</v>
      </c>
    </row>
    <row r="522" spans="1:81">
      <c r="A522" s="9">
        <v>521</v>
      </c>
      <c r="B522" s="9" t="s">
        <v>3151</v>
      </c>
      <c r="C522" s="9" t="s">
        <v>3151</v>
      </c>
      <c r="D522" s="9" t="s">
        <v>3642</v>
      </c>
      <c r="E522" s="9" t="s">
        <v>29</v>
      </c>
      <c r="F522" s="9" t="s">
        <v>3646</v>
      </c>
      <c r="G522" s="9" t="s">
        <v>1099</v>
      </c>
      <c r="H522" s="29">
        <f>SUM('Дані з ДІСО'!J522:L522)</f>
        <v>4148.5</v>
      </c>
      <c r="I522" s="29">
        <f>SUM('Дані з ДІСО'!G522:I522)</f>
        <v>194</v>
      </c>
      <c r="J522" s="29">
        <f>SUM('Дані з ДІСО'!P522:R522)</f>
        <v>0</v>
      </c>
      <c r="K522" s="29">
        <f>SUM('Дані з ДІСО'!V522:X522)</f>
        <v>0</v>
      </c>
      <c r="L522" s="40">
        <f>ROUNDUP('Дані з ДІСО'!J522/'Коефіцієнти АТО'!$R522,0)</f>
        <v>87</v>
      </c>
      <c r="M522" s="40">
        <f>ROUNDUP('Дані з ДІСО'!K522/'Коефіцієнти АТО'!$R522,0)</f>
        <v>114</v>
      </c>
      <c r="N522" s="40">
        <f>ROUNDUP('Дані з ДІСО'!L522/'Коефіцієнти АТО'!$R522,0)</f>
        <v>24</v>
      </c>
      <c r="O522" s="59">
        <f>(L522*Параметри!$K$32+M522*Параметри!$L$32+N522*Параметри!$M$32)/18</f>
        <v>365.6</v>
      </c>
      <c r="P522" s="41">
        <f>IF(H522=0,"",'Дані з ДІСО'!Y522/H522)</f>
        <v>0</v>
      </c>
      <c r="Q522" s="29">
        <f>IF(H522=0,"",(1+0.25*P522)*O522*Параметри!$K$51)</f>
        <v>74882.269118201599</v>
      </c>
      <c r="R522" s="29">
        <f>IF(H522=0,"",Q522*'Коефіцієнти АТО'!T522)</f>
        <v>1272.9985750094272</v>
      </c>
      <c r="S522" s="29">
        <f>IF(H522=0,"",H522*(1+0.25*P522)*Параметри!$K$66*Параметри!$K$20/1000)</f>
        <v>0</v>
      </c>
      <c r="T522" s="29">
        <f>IF(H522=0,"",H522*(1+0.25*P522)*'Коефіцієнти АТО'!$S522*Параметри!$K$20/1000)</f>
        <v>18950.810023334692</v>
      </c>
      <c r="U522" s="29">
        <f t="shared" si="75"/>
        <v>95106.077716545711</v>
      </c>
      <c r="V522" s="29">
        <f t="shared" si="76"/>
        <v>95106.077716545711</v>
      </c>
      <c r="W522" s="40">
        <f>ROUNDUP('Дані з ДІСО'!P522/Параметри!$K$24,0)</f>
        <v>0</v>
      </c>
      <c r="X522" s="40">
        <f>ROUNDUP('Дані з ДІСО'!Q522/Параметри!$K$24,0)</f>
        <v>0</v>
      </c>
      <c r="Y522" s="40">
        <f>ROUNDUP('Дані з ДІСО'!R522/Параметри!$K$24,0)</f>
        <v>0</v>
      </c>
      <c r="Z522" s="59">
        <f>(W522*Параметри!$K$33+X522*Параметри!$L$33+Y522*Параметри!$M$33)/18</f>
        <v>0</v>
      </c>
      <c r="AA522" s="41">
        <f>IF(J522=0,0,'Дані з ДІСО'!AA522/J522)</f>
        <v>0</v>
      </c>
      <c r="AB522" s="29">
        <f>(1+0.25*AA522)*Z522*Параметри!$K$51</f>
        <v>0</v>
      </c>
      <c r="AC522" s="29">
        <f>AB522*'Коефіцієнти АТО'!U522</f>
        <v>0</v>
      </c>
      <c r="AD522" s="29">
        <f>J522*(1+0.25*AA522)*Параметри!$K$66*Параметри!$K$20/1000</f>
        <v>0</v>
      </c>
      <c r="AE522" s="29">
        <f>(1+0.25*AA522)*J522*'Коефіцієнти АТО'!S522*Параметри!$K$20/1000</f>
        <v>0</v>
      </c>
      <c r="AF522" s="29">
        <f t="shared" si="72"/>
        <v>0</v>
      </c>
      <c r="AG522" s="29">
        <v>0</v>
      </c>
      <c r="AH522" s="40">
        <v>20</v>
      </c>
      <c r="AI522" s="40">
        <v>0</v>
      </c>
      <c r="AJ522" s="40">
        <f t="shared" si="73"/>
        <v>0</v>
      </c>
      <c r="AK522" s="29">
        <f>(AH522+AI522)*(1+0.25*AJ522)*Параметри!$K$53</f>
        <v>3588.5855139200012</v>
      </c>
      <c r="AL522" s="29">
        <f>ROUNDUP(('Дані з ДІСО'!AU522+'Дані з ДІСО'!AW522)/Параметри!$K$28,0)</f>
        <v>0</v>
      </c>
      <c r="AM522" s="64">
        <f>AL522*Параметри!$M$35/18</f>
        <v>0</v>
      </c>
      <c r="AN522" s="29">
        <f>IF(AL522=0,0,'Дані з ДІСО'!AW522/SUM('Дані з ДІСО'!AU522,'Дані з ДІСО'!AW522))</f>
        <v>0</v>
      </c>
      <c r="AO522" s="29">
        <f>(1+0.25*AN522)*AM522*Параметри!$K$51</f>
        <v>0</v>
      </c>
      <c r="AP522" s="40">
        <f>ROUNDUP(('Дані з ДІСО'!AE522+'Дані не з ДІСО'!E522+'Дані не з ДІСО'!G522)/Параметри!$K$69,0)</f>
        <v>0</v>
      </c>
      <c r="AQ522" s="40">
        <f t="shared" si="77"/>
        <v>0</v>
      </c>
      <c r="AR522" s="40">
        <f>IF(AP522=0,0,('Дані з ДІСО'!AH522+'Дані не з ДІСО'!G522)/('Дані з ДІСО'!AE522+'Дані не з ДІСО'!E522+'Дані не з ДІСО'!G522))</f>
        <v>0</v>
      </c>
      <c r="AS522" s="29">
        <f>AQ522*(1+0.25*AR522)*Параметри!$K$51</f>
        <v>0</v>
      </c>
      <c r="AT522" s="40">
        <f>ROUNDUP('Дані з ДІСО'!AF522/Параметри!$K$70,0)</f>
        <v>0</v>
      </c>
      <c r="AU522" s="40">
        <f t="shared" si="78"/>
        <v>0</v>
      </c>
      <c r="AV522" s="40">
        <f>IF(AT522=0,0,'Дані з ДІСО'!AI522/'Дані з ДІСО'!AF522)</f>
        <v>0</v>
      </c>
      <c r="AW522" s="29">
        <f>AU522*(1+0.25*AV522)*Параметри!$K$51</f>
        <v>0</v>
      </c>
      <c r="AX522" s="40">
        <f>ROUNDUP('Дані з ДІСО'!AR522/Параметри!$K$29,0)</f>
        <v>0</v>
      </c>
      <c r="AY522" s="40">
        <f>ROUNDUP('Дані з ДІСО'!AS522/Параметри!$K$29,0)</f>
        <v>0</v>
      </c>
      <c r="AZ522" s="40">
        <f>ROUNDUP('Дані з ДІСО'!AT522/Параметри!$K$29,0)</f>
        <v>0</v>
      </c>
      <c r="BA522" s="64">
        <f>(AX522*Параметри!$K$32+AY522*Параметри!$L$32+AZ522*Параметри!$M$32)/18</f>
        <v>0</v>
      </c>
      <c r="BB522" s="29">
        <f>(BA522*Параметри!$K$51+SUM('Дані з ДІСО'!AR522:AT522)*Параметри!$K$48*Параметри!$K$20/1000)*Параметри!$K$74</f>
        <v>0</v>
      </c>
      <c r="BC522" s="40">
        <f>ROUNDUP(('Дані не з ДІСО'!I522+'Дані не з ДІСО'!K522)/Параметри!$K$26,0)</f>
        <v>0</v>
      </c>
      <c r="BD522" s="29">
        <f>BC522*Параметри!$M$36/18</f>
        <v>0</v>
      </c>
      <c r="BE522" s="40">
        <f>IF(BC522=0,0,'Дані не з ДІСО'!K522/('Дані не з ДІСО'!I522+'Дані не з ДІСО'!K522))</f>
        <v>0</v>
      </c>
      <c r="BF522" s="29">
        <f>(1+0.25*BE522)*BD522*Параметри!$K$51</f>
        <v>0</v>
      </c>
      <c r="BG522" s="40">
        <f>ROUNDUP('Дані не з ДІСО'!M522/Параметри!$K$27,0)</f>
        <v>0</v>
      </c>
      <c r="BH522" s="40">
        <f>BG522*Параметри!$M$37/18</f>
        <v>0</v>
      </c>
      <c r="BI522" s="29">
        <f>BH522*Параметри!$K$51</f>
        <v>0</v>
      </c>
      <c r="BJ522" s="29">
        <f>'Дані не з ДІСО'!N522*Параметри!$K$76</f>
        <v>0</v>
      </c>
      <c r="BK522" s="40">
        <f>ROUNDUP('Дані з ДІСО'!V522/Параметри!$K$25,0)</f>
        <v>0</v>
      </c>
      <c r="BL522" s="40">
        <f>ROUNDUP('Дані з ДІСО'!W522/Параметри!$K$25,0)</f>
        <v>0</v>
      </c>
      <c r="BM522" s="40">
        <f>ROUNDUP('Дані з ДІСО'!X522/Параметри!$K$25,0)</f>
        <v>0</v>
      </c>
      <c r="BN522" s="40">
        <f>(BK522*Параметри!$K$34+BL522*Параметри!$L$34+BM522*Параметри!$M$34)/18</f>
        <v>0</v>
      </c>
      <c r="BO522" s="40">
        <f>IF(K522=0,0,'Дані з ДІСО'!AC522/K522)</f>
        <v>0</v>
      </c>
      <c r="BP522" s="29">
        <f>(1+0.25*BO522)*BN522*Параметри!$K$51</f>
        <v>0</v>
      </c>
      <c r="BQ522" s="29">
        <f>BP522*'Коефіцієнти АТО'!U522</f>
        <v>0</v>
      </c>
      <c r="BR522" s="29">
        <f>K522*(1+0.25*BO522)*Параметри!$K$66*Параметри!$K$20/1000</f>
        <v>0</v>
      </c>
      <c r="BS522" s="29">
        <f>(1+0.25*BO522)*K522*'Коефіцієнти АТО'!S522*Параметри!$K$20/1000</f>
        <v>0</v>
      </c>
      <c r="BT522" s="29">
        <f t="shared" si="79"/>
        <v>0</v>
      </c>
      <c r="BU522" s="40">
        <f>ROUNDUP('Дані з ДІСО'!AG522/Параметри!$K$71,0)</f>
        <v>0</v>
      </c>
      <c r="BV522" s="40">
        <f t="shared" si="80"/>
        <v>0</v>
      </c>
      <c r="BW522" s="40">
        <f>IF('Дані з ДІСО'!AG522=0,0,'Дані з ДІСО'!AJ522/'Дані з ДІСО'!AG522)</f>
        <v>0</v>
      </c>
      <c r="BX522" s="29">
        <f>BV522*(1+0.25*BW522)*Параметри!$K$51</f>
        <v>0</v>
      </c>
      <c r="BY522" s="29">
        <f>ROUND(IF(Параметри!$K$77="No",CC522,CC522*Параметри!$K$78)+AG522,1)</f>
        <v>88825.2</v>
      </c>
      <c r="BZ522" s="29">
        <f>ROUND(IF(Параметри!$K$77="No",BF522,BF522*Параметри!$K$78),1)</f>
        <v>0</v>
      </c>
      <c r="CA522" s="29">
        <f>ROUND(IF(Параметри!$K$77="No",BI522,BI522*Параметри!$K$78),1)</f>
        <v>0</v>
      </c>
      <c r="CB522" s="29">
        <f>ROUND(IF(Параметри!$K$77="No",BJ522,BJ522*Параметри!$K$78),1)</f>
        <v>0</v>
      </c>
      <c r="CC522" s="29">
        <f t="shared" si="74"/>
        <v>98694.663230465711</v>
      </c>
    </row>
    <row r="523" spans="1:81">
      <c r="A523" s="9">
        <v>522</v>
      </c>
      <c r="B523" s="9" t="s">
        <v>3148</v>
      </c>
      <c r="C523" s="9" t="s">
        <v>3148</v>
      </c>
      <c r="D523" s="9" t="s">
        <v>3642</v>
      </c>
      <c r="E523" s="9" t="s">
        <v>24</v>
      </c>
      <c r="F523" s="9" t="s">
        <v>3647</v>
      </c>
      <c r="G523" s="9" t="s">
        <v>1101</v>
      </c>
      <c r="H523" s="29">
        <f>SUM('Дані з ДІСО'!J523:L523)</f>
        <v>467</v>
      </c>
      <c r="I523" s="29">
        <f>SUM('Дані з ДІСО'!G523:I523)</f>
        <v>27</v>
      </c>
      <c r="J523" s="29">
        <f>SUM('Дані з ДІСО'!P523:R523)</f>
        <v>0</v>
      </c>
      <c r="K523" s="29">
        <f>SUM('Дані з ДІСО'!V523:X523)</f>
        <v>0</v>
      </c>
      <c r="L523" s="40">
        <f>ROUNDUP('Дані з ДІСО'!J523/'Коефіцієнти АТО'!$R523,0)</f>
        <v>18</v>
      </c>
      <c r="M523" s="40">
        <f>ROUNDUP('Дані з ДІСО'!K523/'Коефіцієнти АТО'!$R523,0)</f>
        <v>19</v>
      </c>
      <c r="N523" s="40">
        <f>ROUNDUP('Дані з ДІСО'!L523/'Коефіцієнти АТО'!$R523,0)</f>
        <v>3</v>
      </c>
      <c r="O523" s="59">
        <f>(L523*Параметри!$K$32+M523*Параметри!$L$32+N523*Параметри!$M$32)/18</f>
        <v>63.433333333333344</v>
      </c>
      <c r="P523" s="41">
        <f>IF(H523=0,"",'Дані з ДІСО'!Y523/H523)</f>
        <v>0</v>
      </c>
      <c r="Q523" s="29">
        <f>IF(H523=0,"",(1+0.25*P523)*O523*Параметри!$K$51)</f>
        <v>12992.428713706935</v>
      </c>
      <c r="R523" s="29">
        <f>IF(H523=0,"",Q523*'Коефіцієнти АТО'!T523)</f>
        <v>220.87128813301791</v>
      </c>
      <c r="S523" s="29">
        <f>IF(H523=0,"",H523*(1+0.25*P523)*Параметри!$K$66*Параметри!$K$20/1000)</f>
        <v>0</v>
      </c>
      <c r="T523" s="29">
        <f>IF(H523=0,"",H523*(1+0.25*P523)*'Коефіцієнти АТО'!$S523*Параметри!$K$20/1000)</f>
        <v>2355.527594750899</v>
      </c>
      <c r="U523" s="29">
        <f t="shared" si="75"/>
        <v>15568.827596590851</v>
      </c>
      <c r="V523" s="29">
        <f t="shared" si="76"/>
        <v>15568.827596590851</v>
      </c>
      <c r="W523" s="40">
        <f>ROUNDUP('Дані з ДІСО'!P523/Параметри!$K$24,0)</f>
        <v>0</v>
      </c>
      <c r="X523" s="40">
        <f>ROUNDUP('Дані з ДІСО'!Q523/Параметри!$K$24,0)</f>
        <v>0</v>
      </c>
      <c r="Y523" s="40">
        <f>ROUNDUP('Дані з ДІСО'!R523/Параметри!$K$24,0)</f>
        <v>0</v>
      </c>
      <c r="Z523" s="59">
        <f>(W523*Параметри!$K$33+X523*Параметри!$L$33+Y523*Параметри!$M$33)/18</f>
        <v>0</v>
      </c>
      <c r="AA523" s="41">
        <f>IF(J523=0,0,'Дані з ДІСО'!AA523/J523)</f>
        <v>0</v>
      </c>
      <c r="AB523" s="29">
        <f>(1+0.25*AA523)*Z523*Параметри!$K$51</f>
        <v>0</v>
      </c>
      <c r="AC523" s="29">
        <f>AB523*'Коефіцієнти АТО'!U523</f>
        <v>0</v>
      </c>
      <c r="AD523" s="29">
        <f>J523*(1+0.25*AA523)*Параметри!$K$66*Параметри!$K$20/1000</f>
        <v>0</v>
      </c>
      <c r="AE523" s="29">
        <f>(1+0.25*AA523)*J523*'Коефіцієнти АТО'!S523*Параметри!$K$20/1000</f>
        <v>0</v>
      </c>
      <c r="AF523" s="29">
        <f t="shared" si="72"/>
        <v>0</v>
      </c>
      <c r="AG523" s="29">
        <v>0</v>
      </c>
      <c r="AH523" s="40">
        <v>5</v>
      </c>
      <c r="AI523" s="40">
        <v>0</v>
      </c>
      <c r="AJ523" s="40">
        <f t="shared" si="73"/>
        <v>0</v>
      </c>
      <c r="AK523" s="29">
        <f>(AH523+AI523)*(1+0.25*AJ523)*Параметри!$K$53</f>
        <v>897.14637848000029</v>
      </c>
      <c r="AL523" s="29">
        <f>ROUNDUP(('Дані з ДІСО'!AU523+'Дані з ДІСО'!AW523)/Параметри!$K$28,0)</f>
        <v>0</v>
      </c>
      <c r="AM523" s="64">
        <f>AL523*Параметри!$M$35/18</f>
        <v>0</v>
      </c>
      <c r="AN523" s="29">
        <f>IF(AL523=0,0,'Дані з ДІСО'!AW523/SUM('Дані з ДІСО'!AU523,'Дані з ДІСО'!AW523))</f>
        <v>0</v>
      </c>
      <c r="AO523" s="29">
        <f>(1+0.25*AN523)*AM523*Параметри!$K$51</f>
        <v>0</v>
      </c>
      <c r="AP523" s="40">
        <f>ROUNDUP(('Дані з ДІСО'!AE523+'Дані не з ДІСО'!E523+'Дані не з ДІСО'!G523)/Параметри!$K$69,0)</f>
        <v>0</v>
      </c>
      <c r="AQ523" s="40">
        <f t="shared" si="77"/>
        <v>0</v>
      </c>
      <c r="AR523" s="40">
        <f>IF(AP523=0,0,('Дані з ДІСО'!AH523+'Дані не з ДІСО'!G523)/('Дані з ДІСО'!AE523+'Дані не з ДІСО'!E523+'Дані не з ДІСО'!G523))</f>
        <v>0</v>
      </c>
      <c r="AS523" s="29">
        <f>AQ523*(1+0.25*AR523)*Параметри!$K$51</f>
        <v>0</v>
      </c>
      <c r="AT523" s="40">
        <f>ROUNDUP('Дані з ДІСО'!AF523/Параметри!$K$70,0)</f>
        <v>0</v>
      </c>
      <c r="AU523" s="40">
        <f t="shared" si="78"/>
        <v>0</v>
      </c>
      <c r="AV523" s="40">
        <f>IF(AT523=0,0,'Дані з ДІСО'!AI523/'Дані з ДІСО'!AF523)</f>
        <v>0</v>
      </c>
      <c r="AW523" s="29">
        <f>AU523*(1+0.25*AV523)*Параметри!$K$51</f>
        <v>0</v>
      </c>
      <c r="AX523" s="40">
        <f>ROUNDUP('Дані з ДІСО'!AR523/Параметри!$K$29,0)</f>
        <v>0</v>
      </c>
      <c r="AY523" s="40">
        <f>ROUNDUP('Дані з ДІСО'!AS523/Параметри!$K$29,0)</f>
        <v>0</v>
      </c>
      <c r="AZ523" s="40">
        <f>ROUNDUP('Дані з ДІСО'!AT523/Параметри!$K$29,0)</f>
        <v>0</v>
      </c>
      <c r="BA523" s="64">
        <f>(AX523*Параметри!$K$32+AY523*Параметри!$L$32+AZ523*Параметри!$M$32)/18</f>
        <v>0</v>
      </c>
      <c r="BB523" s="29">
        <f>(BA523*Параметри!$K$51+SUM('Дані з ДІСО'!AR523:AT523)*Параметри!$K$48*Параметри!$K$20/1000)*Параметри!$K$74</f>
        <v>0</v>
      </c>
      <c r="BC523" s="40">
        <f>ROUNDUP(('Дані не з ДІСО'!I523+'Дані не з ДІСО'!K523)/Параметри!$K$26,0)</f>
        <v>0</v>
      </c>
      <c r="BD523" s="29">
        <f>BC523*Параметри!$M$36/18</f>
        <v>0</v>
      </c>
      <c r="BE523" s="40">
        <f>IF(BC523=0,0,'Дані не з ДІСО'!K523/('Дані не з ДІСО'!I523+'Дані не з ДІСО'!K523))</f>
        <v>0</v>
      </c>
      <c r="BF523" s="29">
        <f>(1+0.25*BE523)*BD523*Параметри!$K$51</f>
        <v>0</v>
      </c>
      <c r="BG523" s="40">
        <f>ROUNDUP('Дані не з ДІСО'!M523/Параметри!$K$27,0)</f>
        <v>0</v>
      </c>
      <c r="BH523" s="40">
        <f>BG523*Параметри!$M$37/18</f>
        <v>0</v>
      </c>
      <c r="BI523" s="29">
        <f>BH523*Параметри!$K$51</f>
        <v>0</v>
      </c>
      <c r="BJ523" s="29">
        <f>'Дані не з ДІСО'!N523*Параметри!$K$76</f>
        <v>0</v>
      </c>
      <c r="BK523" s="40">
        <f>ROUNDUP('Дані з ДІСО'!V523/Параметри!$K$25,0)</f>
        <v>0</v>
      </c>
      <c r="BL523" s="40">
        <f>ROUNDUP('Дані з ДІСО'!W523/Параметри!$K$25,0)</f>
        <v>0</v>
      </c>
      <c r="BM523" s="40">
        <f>ROUNDUP('Дані з ДІСО'!X523/Параметри!$K$25,0)</f>
        <v>0</v>
      </c>
      <c r="BN523" s="40">
        <f>(BK523*Параметри!$K$34+BL523*Параметри!$L$34+BM523*Параметри!$M$34)/18</f>
        <v>0</v>
      </c>
      <c r="BO523" s="40">
        <f>IF(K523=0,0,'Дані з ДІСО'!AC523/K523)</f>
        <v>0</v>
      </c>
      <c r="BP523" s="29">
        <f>(1+0.25*BO523)*BN523*Параметри!$K$51</f>
        <v>0</v>
      </c>
      <c r="BQ523" s="29">
        <f>BP523*'Коефіцієнти АТО'!U523</f>
        <v>0</v>
      </c>
      <c r="BR523" s="29">
        <f>K523*(1+0.25*BO523)*Параметри!$K$66*Параметри!$K$20/1000</f>
        <v>0</v>
      </c>
      <c r="BS523" s="29">
        <f>(1+0.25*BO523)*K523*'Коефіцієнти АТО'!S523*Параметри!$K$20/1000</f>
        <v>0</v>
      </c>
      <c r="BT523" s="29">
        <f t="shared" si="79"/>
        <v>0</v>
      </c>
      <c r="BU523" s="40">
        <f>ROUNDUP('Дані з ДІСО'!AG523/Параметри!$K$71,0)</f>
        <v>0</v>
      </c>
      <c r="BV523" s="40">
        <f t="shared" si="80"/>
        <v>0</v>
      </c>
      <c r="BW523" s="40">
        <f>IF('Дані з ДІСО'!AG523=0,0,'Дані з ДІСО'!AJ523/'Дані з ДІСО'!AG523)</f>
        <v>0</v>
      </c>
      <c r="BX523" s="29">
        <f>BV523*(1+0.25*BW523)*Параметри!$K$51</f>
        <v>0</v>
      </c>
      <c r="BY523" s="29">
        <f>ROUND(IF(Параметри!$K$77="No",CC523,CC523*Параметри!$K$78)+AG523,1)</f>
        <v>14819.4</v>
      </c>
      <c r="BZ523" s="29">
        <f>ROUND(IF(Параметри!$K$77="No",BF523,BF523*Параметри!$K$78),1)</f>
        <v>0</v>
      </c>
      <c r="CA523" s="29">
        <f>ROUND(IF(Параметри!$K$77="No",BI523,BI523*Параметри!$K$78),1)</f>
        <v>0</v>
      </c>
      <c r="CB523" s="29">
        <f>ROUND(IF(Параметри!$K$77="No",BJ523,BJ523*Параметри!$K$78),1)</f>
        <v>0</v>
      </c>
      <c r="CC523" s="29">
        <f t="shared" si="74"/>
        <v>16465.97397507085</v>
      </c>
    </row>
    <row r="524" spans="1:81">
      <c r="A524" s="9">
        <v>523</v>
      </c>
      <c r="B524" s="9" t="s">
        <v>3148</v>
      </c>
      <c r="C524" s="9" t="s">
        <v>3148</v>
      </c>
      <c r="D524" s="9" t="s">
        <v>3642</v>
      </c>
      <c r="E524" s="9" t="s">
        <v>24</v>
      </c>
      <c r="F524" s="9" t="s">
        <v>3648</v>
      </c>
      <c r="G524" s="9" t="s">
        <v>1103</v>
      </c>
      <c r="H524" s="29">
        <f>SUM('Дані з ДІСО'!J524:L524)</f>
        <v>1011</v>
      </c>
      <c r="I524" s="29">
        <f>SUM('Дані з ДІСО'!G524:I524)</f>
        <v>68</v>
      </c>
      <c r="J524" s="29">
        <f>SUM('Дані з ДІСО'!P524:R524)</f>
        <v>0</v>
      </c>
      <c r="K524" s="29">
        <f>SUM('Дані з ДІСО'!V524:X524)</f>
        <v>0</v>
      </c>
      <c r="L524" s="40">
        <f>ROUNDUP('Дані з ДІСО'!J524/'Коефіцієнти АТО'!$R524,0)</f>
        <v>31</v>
      </c>
      <c r="M524" s="40">
        <f>ROUNDUP('Дані з ДІСО'!K524/'Коефіцієнти АТО'!$R524,0)</f>
        <v>38</v>
      </c>
      <c r="N524" s="40">
        <f>ROUNDUP('Дані з ДІСО'!L524/'Коефіцієнти АТО'!$R524,0)</f>
        <v>8</v>
      </c>
      <c r="O524" s="59">
        <f>(L524*Параметри!$K$32+M524*Параметри!$L$32+N524*Параметри!$M$32)/18</f>
        <v>124.42222222222225</v>
      </c>
      <c r="P524" s="41">
        <f>IF(H524=0,"",'Дані з ДІСО'!Y524/H524)</f>
        <v>0</v>
      </c>
      <c r="Q524" s="29">
        <f>IF(H524=0,"",(1+0.25*P524)*O524*Параметри!$K$51)</f>
        <v>25484.185800681425</v>
      </c>
      <c r="R524" s="29">
        <f>IF(H524=0,"",Q524*'Коефіцієнти АТО'!T524)</f>
        <v>433.23115861158425</v>
      </c>
      <c r="S524" s="29">
        <f>IF(H524=0,"",H524*(1+0.25*P524)*Параметри!$K$66*Параметри!$K$20/1000)</f>
        <v>0</v>
      </c>
      <c r="T524" s="29">
        <f>IF(H524=0,"",H524*(1+0.25*P524)*'Коефіцієнти АТО'!$S524*Параметри!$K$20/1000)</f>
        <v>5099.4398250388849</v>
      </c>
      <c r="U524" s="29">
        <f t="shared" si="75"/>
        <v>31016.856784331892</v>
      </c>
      <c r="V524" s="29">
        <f t="shared" si="76"/>
        <v>31016.856784331892</v>
      </c>
      <c r="W524" s="40">
        <f>ROUNDUP('Дані з ДІСО'!P524/Параметри!$K$24,0)</f>
        <v>0</v>
      </c>
      <c r="X524" s="40">
        <f>ROUNDUP('Дані з ДІСО'!Q524/Параметри!$K$24,0)</f>
        <v>0</v>
      </c>
      <c r="Y524" s="40">
        <f>ROUNDUP('Дані з ДІСО'!R524/Параметри!$K$24,0)</f>
        <v>0</v>
      </c>
      <c r="Z524" s="59">
        <f>(W524*Параметри!$K$33+X524*Параметри!$L$33+Y524*Параметри!$M$33)/18</f>
        <v>0</v>
      </c>
      <c r="AA524" s="41">
        <f>IF(J524=0,0,'Дані з ДІСО'!AA524/J524)</f>
        <v>0</v>
      </c>
      <c r="AB524" s="29">
        <f>(1+0.25*AA524)*Z524*Параметри!$K$51</f>
        <v>0</v>
      </c>
      <c r="AC524" s="29">
        <f>AB524*'Коефіцієнти АТО'!U524</f>
        <v>0</v>
      </c>
      <c r="AD524" s="29">
        <f>J524*(1+0.25*AA524)*Параметри!$K$66*Параметри!$K$20/1000</f>
        <v>0</v>
      </c>
      <c r="AE524" s="29">
        <f>(1+0.25*AA524)*J524*'Коефіцієнти АТО'!S524*Параметри!$K$20/1000</f>
        <v>0</v>
      </c>
      <c r="AF524" s="29">
        <f t="shared" si="72"/>
        <v>0</v>
      </c>
      <c r="AG524" s="29">
        <v>0</v>
      </c>
      <c r="AH524" s="40">
        <v>0</v>
      </c>
      <c r="AI524" s="40">
        <v>0</v>
      </c>
      <c r="AJ524" s="40">
        <f t="shared" si="73"/>
        <v>0</v>
      </c>
      <c r="AK524" s="29">
        <f>(AH524+AI524)*(1+0.25*AJ524)*Параметри!$K$53</f>
        <v>0</v>
      </c>
      <c r="AL524" s="29">
        <f>ROUNDUP(('Дані з ДІСО'!AU524+'Дані з ДІСО'!AW524)/Параметри!$K$28,0)</f>
        <v>0</v>
      </c>
      <c r="AM524" s="64">
        <f>AL524*Параметри!$M$35/18</f>
        <v>0</v>
      </c>
      <c r="AN524" s="29">
        <f>IF(AL524=0,0,'Дані з ДІСО'!AW524/SUM('Дані з ДІСО'!AU524,'Дані з ДІСО'!AW524))</f>
        <v>0</v>
      </c>
      <c r="AO524" s="29">
        <f>(1+0.25*AN524)*AM524*Параметри!$K$51</f>
        <v>0</v>
      </c>
      <c r="AP524" s="40">
        <f>ROUNDUP(('Дані з ДІСО'!AE524+'Дані не з ДІСО'!E524+'Дані не з ДІСО'!G524)/Параметри!$K$69,0)</f>
        <v>0</v>
      </c>
      <c r="AQ524" s="40">
        <f t="shared" si="77"/>
        <v>0</v>
      </c>
      <c r="AR524" s="40">
        <f>IF(AP524=0,0,('Дані з ДІСО'!AH524+'Дані не з ДІСО'!G524)/('Дані з ДІСО'!AE524+'Дані не з ДІСО'!E524+'Дані не з ДІСО'!G524))</f>
        <v>0</v>
      </c>
      <c r="AS524" s="29">
        <f>AQ524*(1+0.25*AR524)*Параметри!$K$51</f>
        <v>0</v>
      </c>
      <c r="AT524" s="40">
        <f>ROUNDUP('Дані з ДІСО'!AF524/Параметри!$K$70,0)</f>
        <v>0</v>
      </c>
      <c r="AU524" s="40">
        <f t="shared" si="78"/>
        <v>0</v>
      </c>
      <c r="AV524" s="40">
        <f>IF(AT524=0,0,'Дані з ДІСО'!AI524/'Дані з ДІСО'!AF524)</f>
        <v>0</v>
      </c>
      <c r="AW524" s="29">
        <f>AU524*(1+0.25*AV524)*Параметри!$K$51</f>
        <v>0</v>
      </c>
      <c r="AX524" s="40">
        <f>ROUNDUP('Дані з ДІСО'!AR524/Параметри!$K$29,0)</f>
        <v>0</v>
      </c>
      <c r="AY524" s="40">
        <f>ROUNDUP('Дані з ДІСО'!AS524/Параметри!$K$29,0)</f>
        <v>0</v>
      </c>
      <c r="AZ524" s="40">
        <f>ROUNDUP('Дані з ДІСО'!AT524/Параметри!$K$29,0)</f>
        <v>0</v>
      </c>
      <c r="BA524" s="64">
        <f>(AX524*Параметри!$K$32+AY524*Параметри!$L$32+AZ524*Параметри!$M$32)/18</f>
        <v>0</v>
      </c>
      <c r="BB524" s="29">
        <f>(BA524*Параметри!$K$51+SUM('Дані з ДІСО'!AR524:AT524)*Параметри!$K$48*Параметри!$K$20/1000)*Параметри!$K$74</f>
        <v>0</v>
      </c>
      <c r="BC524" s="40">
        <f>ROUNDUP(('Дані не з ДІСО'!I524+'Дані не з ДІСО'!K524)/Параметри!$K$26,0)</f>
        <v>0</v>
      </c>
      <c r="BD524" s="29">
        <f>BC524*Параметри!$M$36/18</f>
        <v>0</v>
      </c>
      <c r="BE524" s="40">
        <f>IF(BC524=0,0,'Дані не з ДІСО'!K524/('Дані не з ДІСО'!I524+'Дані не з ДІСО'!K524))</f>
        <v>0</v>
      </c>
      <c r="BF524" s="29">
        <f>(1+0.25*BE524)*BD524*Параметри!$K$51</f>
        <v>0</v>
      </c>
      <c r="BG524" s="40">
        <f>ROUNDUP('Дані не з ДІСО'!M524/Параметри!$K$27,0)</f>
        <v>0</v>
      </c>
      <c r="BH524" s="40">
        <f>BG524*Параметри!$M$37/18</f>
        <v>0</v>
      </c>
      <c r="BI524" s="29">
        <f>BH524*Параметри!$K$51</f>
        <v>0</v>
      </c>
      <c r="BJ524" s="29">
        <f>'Дані не з ДІСО'!N524*Параметри!$K$76</f>
        <v>0</v>
      </c>
      <c r="BK524" s="40">
        <f>ROUNDUP('Дані з ДІСО'!V524/Параметри!$K$25,0)</f>
        <v>0</v>
      </c>
      <c r="BL524" s="40">
        <f>ROUNDUP('Дані з ДІСО'!W524/Параметри!$K$25,0)</f>
        <v>0</v>
      </c>
      <c r="BM524" s="40">
        <f>ROUNDUP('Дані з ДІСО'!X524/Параметри!$K$25,0)</f>
        <v>0</v>
      </c>
      <c r="BN524" s="40">
        <f>(BK524*Параметри!$K$34+BL524*Параметри!$L$34+BM524*Параметри!$M$34)/18</f>
        <v>0</v>
      </c>
      <c r="BO524" s="40">
        <f>IF(K524=0,0,'Дані з ДІСО'!AC524/K524)</f>
        <v>0</v>
      </c>
      <c r="BP524" s="29">
        <f>(1+0.25*BO524)*BN524*Параметри!$K$51</f>
        <v>0</v>
      </c>
      <c r="BQ524" s="29">
        <f>BP524*'Коефіцієнти АТО'!U524</f>
        <v>0</v>
      </c>
      <c r="BR524" s="29">
        <f>K524*(1+0.25*BO524)*Параметри!$K$66*Параметри!$K$20/1000</f>
        <v>0</v>
      </c>
      <c r="BS524" s="29">
        <f>(1+0.25*BO524)*K524*'Коефіцієнти АТО'!S524*Параметри!$K$20/1000</f>
        <v>0</v>
      </c>
      <c r="BT524" s="29">
        <f t="shared" si="79"/>
        <v>0</v>
      </c>
      <c r="BU524" s="40">
        <f>ROUNDUP('Дані з ДІСО'!AG524/Параметри!$K$71,0)</f>
        <v>0</v>
      </c>
      <c r="BV524" s="40">
        <f t="shared" si="80"/>
        <v>0</v>
      </c>
      <c r="BW524" s="40">
        <f>IF('Дані з ДІСО'!AG524=0,0,'Дані з ДІСО'!AJ524/'Дані з ДІСО'!AG524)</f>
        <v>0</v>
      </c>
      <c r="BX524" s="29">
        <f>BV524*(1+0.25*BW524)*Параметри!$K$51</f>
        <v>0</v>
      </c>
      <c r="BY524" s="29">
        <f>ROUND(IF(Параметри!$K$77="No",CC524,CC524*Параметри!$K$78)+AG524,1)</f>
        <v>27915.200000000001</v>
      </c>
      <c r="BZ524" s="29">
        <f>ROUND(IF(Параметри!$K$77="No",BF524,BF524*Параметри!$K$78),1)</f>
        <v>0</v>
      </c>
      <c r="CA524" s="29">
        <f>ROUND(IF(Параметри!$K$77="No",BI524,BI524*Параметри!$K$78),1)</f>
        <v>0</v>
      </c>
      <c r="CB524" s="29">
        <f>ROUND(IF(Параметри!$K$77="No",BJ524,BJ524*Параметри!$K$78),1)</f>
        <v>0</v>
      </c>
      <c r="CC524" s="29">
        <f t="shared" si="74"/>
        <v>31016.856784331892</v>
      </c>
    </row>
    <row r="525" spans="1:81">
      <c r="A525" s="9">
        <v>524</v>
      </c>
      <c r="B525" s="9" t="s">
        <v>3145</v>
      </c>
      <c r="C525" s="9" t="s">
        <v>3146</v>
      </c>
      <c r="D525" s="9" t="s">
        <v>3642</v>
      </c>
      <c r="E525" s="9" t="s">
        <v>21</v>
      </c>
      <c r="F525" s="9" t="s">
        <v>3649</v>
      </c>
      <c r="G525" s="9" t="s">
        <v>1105</v>
      </c>
      <c r="H525" s="29">
        <f>SUM('Дані з ДІСО'!J525:L525)</f>
        <v>2111.5</v>
      </c>
      <c r="I525" s="29">
        <f>SUM('Дані з ДІСО'!G525:I525)</f>
        <v>129</v>
      </c>
      <c r="J525" s="29">
        <f>SUM('Дані з ДІСО'!P525:R525)</f>
        <v>0</v>
      </c>
      <c r="K525" s="29">
        <f>SUM('Дані з ДІСО'!V525:X525)</f>
        <v>0</v>
      </c>
      <c r="L525" s="40">
        <f>ROUNDUP('Дані з ДІСО'!J525/'Коефіцієнти АТО'!$R525,0)</f>
        <v>47</v>
      </c>
      <c r="M525" s="40">
        <f>ROUNDUP('Дані з ДІСО'!K525/'Коефіцієнти АТО'!$R525,0)</f>
        <v>63</v>
      </c>
      <c r="N525" s="40">
        <f>ROUNDUP('Дані з ДІСО'!L525/'Коефіцієнти АТО'!$R525,0)</f>
        <v>19</v>
      </c>
      <c r="O525" s="59">
        <f>(L525*Параметри!$K$32+M525*Параметри!$L$32+N525*Параметри!$M$32)/18</f>
        <v>211.97777777777779</v>
      </c>
      <c r="P525" s="41">
        <f>IF(H525=0,"",'Дані з ДІСО'!Y525/H525)</f>
        <v>0</v>
      </c>
      <c r="Q525" s="29">
        <f>IF(H525=0,"",(1+0.25*P525)*O525*Параметри!$K$51)</f>
        <v>43417.33315818898</v>
      </c>
      <c r="R525" s="29">
        <f>IF(H525=0,"",Q525*'Коефіцієнти АТО'!T525)</f>
        <v>738.09466368921267</v>
      </c>
      <c r="S525" s="29">
        <f>IF(H525=0,"",H525*(1+0.25*P525)*Параметри!$K$66*Параметри!$K$20/1000)</f>
        <v>0</v>
      </c>
      <c r="T525" s="29">
        <f>IF(H525=0,"",H525*(1+0.25*P525)*'Коефіцієнти АТО'!$S525*Параметри!$K$20/1000)</f>
        <v>8640.8205810516938</v>
      </c>
      <c r="U525" s="29">
        <f t="shared" si="75"/>
        <v>52796.248402929887</v>
      </c>
      <c r="V525" s="29">
        <f t="shared" si="76"/>
        <v>52796.248402929887</v>
      </c>
      <c r="W525" s="40">
        <f>ROUNDUP('Дані з ДІСО'!P525/Параметри!$K$24,0)</f>
        <v>0</v>
      </c>
      <c r="X525" s="40">
        <f>ROUNDUP('Дані з ДІСО'!Q525/Параметри!$K$24,0)</f>
        <v>0</v>
      </c>
      <c r="Y525" s="40">
        <f>ROUNDUP('Дані з ДІСО'!R525/Параметри!$K$24,0)</f>
        <v>0</v>
      </c>
      <c r="Z525" s="59">
        <f>(W525*Параметри!$K$33+X525*Параметри!$L$33+Y525*Параметри!$M$33)/18</f>
        <v>0</v>
      </c>
      <c r="AA525" s="41">
        <f>IF(J525=0,0,'Дані з ДІСО'!AA525/J525)</f>
        <v>0</v>
      </c>
      <c r="AB525" s="29">
        <f>(1+0.25*AA525)*Z525*Параметри!$K$51</f>
        <v>0</v>
      </c>
      <c r="AC525" s="29">
        <f>AB525*'Коефіцієнти АТО'!U525</f>
        <v>0</v>
      </c>
      <c r="AD525" s="29">
        <f>J525*(1+0.25*AA525)*Параметри!$K$66*Параметри!$K$20/1000</f>
        <v>0</v>
      </c>
      <c r="AE525" s="29">
        <f>(1+0.25*AA525)*J525*'Коефіцієнти АТО'!S525*Параметри!$K$20/1000</f>
        <v>0</v>
      </c>
      <c r="AF525" s="29">
        <f t="shared" si="72"/>
        <v>0</v>
      </c>
      <c r="AG525" s="29">
        <v>0</v>
      </c>
      <c r="AH525" s="40">
        <v>14</v>
      </c>
      <c r="AI525" s="40">
        <v>0</v>
      </c>
      <c r="AJ525" s="40">
        <f t="shared" si="73"/>
        <v>0</v>
      </c>
      <c r="AK525" s="29">
        <f>(AH525+AI525)*(1+0.25*AJ525)*Параметри!$K$53</f>
        <v>2512.0098597440006</v>
      </c>
      <c r="AL525" s="29">
        <f>ROUNDUP(('Дані з ДІСО'!AU525+'Дані з ДІСО'!AW525)/Параметри!$K$28,0)</f>
        <v>0</v>
      </c>
      <c r="AM525" s="64">
        <f>AL525*Параметри!$M$35/18</f>
        <v>0</v>
      </c>
      <c r="AN525" s="29">
        <f>IF(AL525=0,0,'Дані з ДІСО'!AW525/SUM('Дані з ДІСО'!AU525,'Дані з ДІСО'!AW525))</f>
        <v>0</v>
      </c>
      <c r="AO525" s="29">
        <f>(1+0.25*AN525)*AM525*Параметри!$K$51</f>
        <v>0</v>
      </c>
      <c r="AP525" s="40">
        <f>ROUNDUP(('Дані з ДІСО'!AE525+'Дані не з ДІСО'!E525+'Дані не з ДІСО'!G525)/Параметри!$K$69,0)</f>
        <v>0</v>
      </c>
      <c r="AQ525" s="40">
        <f t="shared" si="77"/>
        <v>0</v>
      </c>
      <c r="AR525" s="40">
        <f>IF(AP525=0,0,('Дані з ДІСО'!AH525+'Дані не з ДІСО'!G525)/('Дані з ДІСО'!AE525+'Дані не з ДІСО'!E525+'Дані не з ДІСО'!G525))</f>
        <v>0</v>
      </c>
      <c r="AS525" s="29">
        <f>AQ525*(1+0.25*AR525)*Параметри!$K$51</f>
        <v>0</v>
      </c>
      <c r="AT525" s="40">
        <f>ROUNDUP('Дані з ДІСО'!AF525/Параметри!$K$70,0)</f>
        <v>0</v>
      </c>
      <c r="AU525" s="40">
        <f t="shared" si="78"/>
        <v>0</v>
      </c>
      <c r="AV525" s="40">
        <f>IF(AT525=0,0,'Дані з ДІСО'!AI525/'Дані з ДІСО'!AF525)</f>
        <v>0</v>
      </c>
      <c r="AW525" s="29">
        <f>AU525*(1+0.25*AV525)*Параметри!$K$51</f>
        <v>0</v>
      </c>
      <c r="AX525" s="40">
        <f>ROUNDUP('Дані з ДІСО'!AR525/Параметри!$K$29,0)</f>
        <v>0</v>
      </c>
      <c r="AY525" s="40">
        <f>ROUNDUP('Дані з ДІСО'!AS525/Параметри!$K$29,0)</f>
        <v>0</v>
      </c>
      <c r="AZ525" s="40">
        <f>ROUNDUP('Дані з ДІСО'!AT525/Параметри!$K$29,0)</f>
        <v>0</v>
      </c>
      <c r="BA525" s="64">
        <f>(AX525*Параметри!$K$32+AY525*Параметри!$L$32+AZ525*Параметри!$M$32)/18</f>
        <v>0</v>
      </c>
      <c r="BB525" s="29">
        <f>(BA525*Параметри!$K$51+SUM('Дані з ДІСО'!AR525:AT525)*Параметри!$K$48*Параметри!$K$20/1000)*Параметри!$K$74</f>
        <v>0</v>
      </c>
      <c r="BC525" s="40">
        <f>ROUNDUP(('Дані не з ДІСО'!I525+'Дані не з ДІСО'!K525)/Параметри!$K$26,0)</f>
        <v>0</v>
      </c>
      <c r="BD525" s="29">
        <f>BC525*Параметри!$M$36/18</f>
        <v>0</v>
      </c>
      <c r="BE525" s="40">
        <f>IF(BC525=0,0,'Дані не з ДІСО'!K525/('Дані не з ДІСО'!I525+'Дані не з ДІСО'!K525))</f>
        <v>0</v>
      </c>
      <c r="BF525" s="29">
        <f>(1+0.25*BE525)*BD525*Параметри!$K$51</f>
        <v>0</v>
      </c>
      <c r="BG525" s="40">
        <f>ROUNDUP('Дані не з ДІСО'!M525/Параметри!$K$27,0)</f>
        <v>0</v>
      </c>
      <c r="BH525" s="40">
        <f>BG525*Параметри!$M$37/18</f>
        <v>0</v>
      </c>
      <c r="BI525" s="29">
        <f>BH525*Параметри!$K$51</f>
        <v>0</v>
      </c>
      <c r="BJ525" s="29">
        <f>'Дані не з ДІСО'!N525*Параметри!$K$76</f>
        <v>0</v>
      </c>
      <c r="BK525" s="40">
        <f>ROUNDUP('Дані з ДІСО'!V525/Параметри!$K$25,0)</f>
        <v>0</v>
      </c>
      <c r="BL525" s="40">
        <f>ROUNDUP('Дані з ДІСО'!W525/Параметри!$K$25,0)</f>
        <v>0</v>
      </c>
      <c r="BM525" s="40">
        <f>ROUNDUP('Дані з ДІСО'!X525/Параметри!$K$25,0)</f>
        <v>0</v>
      </c>
      <c r="BN525" s="40">
        <f>(BK525*Параметри!$K$34+BL525*Параметри!$L$34+BM525*Параметри!$M$34)/18</f>
        <v>0</v>
      </c>
      <c r="BO525" s="40">
        <f>IF(K525=0,0,'Дані з ДІСО'!AC525/K525)</f>
        <v>0</v>
      </c>
      <c r="BP525" s="29">
        <f>(1+0.25*BO525)*BN525*Параметри!$K$51</f>
        <v>0</v>
      </c>
      <c r="BQ525" s="29">
        <f>BP525*'Коефіцієнти АТО'!U525</f>
        <v>0</v>
      </c>
      <c r="BR525" s="29">
        <f>K525*(1+0.25*BO525)*Параметри!$K$66*Параметри!$K$20/1000</f>
        <v>0</v>
      </c>
      <c r="BS525" s="29">
        <f>(1+0.25*BO525)*K525*'Коефіцієнти АТО'!S525*Параметри!$K$20/1000</f>
        <v>0</v>
      </c>
      <c r="BT525" s="29">
        <f t="shared" si="79"/>
        <v>0</v>
      </c>
      <c r="BU525" s="40">
        <f>ROUNDUP('Дані з ДІСО'!AG525/Параметри!$K$71,0)</f>
        <v>0</v>
      </c>
      <c r="BV525" s="40">
        <f t="shared" si="80"/>
        <v>0</v>
      </c>
      <c r="BW525" s="40">
        <f>IF('Дані з ДІСО'!AG525=0,0,'Дані з ДІСО'!AJ525/'Дані з ДІСО'!AG525)</f>
        <v>0</v>
      </c>
      <c r="BX525" s="29">
        <f>BV525*(1+0.25*BW525)*Параметри!$K$51</f>
        <v>0</v>
      </c>
      <c r="BY525" s="29">
        <f>ROUND(IF(Параметри!$K$77="No",CC525,CC525*Параметри!$K$78)+AG525,1)</f>
        <v>49777.4</v>
      </c>
      <c r="BZ525" s="29">
        <f>ROUND(IF(Параметри!$K$77="No",BF525,BF525*Параметри!$K$78),1)</f>
        <v>0</v>
      </c>
      <c r="CA525" s="29">
        <f>ROUND(IF(Параметри!$K$77="No",BI525,BI525*Параметри!$K$78),1)</f>
        <v>0</v>
      </c>
      <c r="CB525" s="29">
        <f>ROUND(IF(Параметри!$K$77="No",BJ525,BJ525*Параметри!$K$78),1)</f>
        <v>0</v>
      </c>
      <c r="CC525" s="29">
        <f t="shared" si="74"/>
        <v>55308.258262673888</v>
      </c>
    </row>
    <row r="526" spans="1:81">
      <c r="A526" s="9">
        <v>525</v>
      </c>
      <c r="B526" s="9" t="s">
        <v>3145</v>
      </c>
      <c r="C526" s="9" t="s">
        <v>3146</v>
      </c>
      <c r="D526" s="9" t="s">
        <v>3642</v>
      </c>
      <c r="E526" s="9" t="s">
        <v>21</v>
      </c>
      <c r="F526" s="9" t="s">
        <v>3650</v>
      </c>
      <c r="G526" s="9" t="s">
        <v>1107</v>
      </c>
      <c r="H526" s="29">
        <f>SUM('Дані з ДІСО'!J526:L526)</f>
        <v>3213</v>
      </c>
      <c r="I526" s="29">
        <f>SUM('Дані з ДІСО'!G526:I526)</f>
        <v>223</v>
      </c>
      <c r="J526" s="29">
        <f>SUM('Дані з ДІСО'!P526:R526)</f>
        <v>55</v>
      </c>
      <c r="K526" s="29">
        <f>SUM('Дані з ДІСО'!V526:X526)</f>
        <v>0</v>
      </c>
      <c r="L526" s="40">
        <f>ROUNDUP('Дані з ДІСО'!J526/'Коефіцієнти АТО'!$R526,0)</f>
        <v>78</v>
      </c>
      <c r="M526" s="40">
        <f>ROUNDUP('Дані з ДІСО'!K526/'Коефіцієнти АТО'!$R526,0)</f>
        <v>112</v>
      </c>
      <c r="N526" s="40">
        <f>ROUNDUP('Дані з ДІСО'!L526/'Коефіцієнти АТО'!$R526,0)</f>
        <v>26</v>
      </c>
      <c r="O526" s="59">
        <f>(L526*Параметри!$K$32+M526*Параметри!$L$32+N526*Параметри!$M$32)/18</f>
        <v>354.41111111111115</v>
      </c>
      <c r="P526" s="41">
        <f>IF(H526=0,"",'Дані з ДІСО'!Y526/H526)</f>
        <v>0</v>
      </c>
      <c r="Q526" s="29">
        <f>IF(H526=0,"",(1+0.25*P526)*O526*Параметри!$K$51)</f>
        <v>72590.558535839911</v>
      </c>
      <c r="R526" s="29">
        <f>IF(H526=0,"",Q526*'Коефіцієнти АТО'!T526)</f>
        <v>1234.0394951092785</v>
      </c>
      <c r="S526" s="29">
        <f>IF(H526=0,"",H526*(1+0.25*P526)*Параметри!$K$66*Параметри!$K$20/1000)</f>
        <v>0</v>
      </c>
      <c r="T526" s="29">
        <f>IF(H526=0,"",H526*(1+0.25*P526)*'Коефіцієнти АТО'!$S526*Параметри!$K$20/1000)</f>
        <v>13148.452061055692</v>
      </c>
      <c r="U526" s="29">
        <f t="shared" si="75"/>
        <v>86973.05009200488</v>
      </c>
      <c r="V526" s="29">
        <f t="shared" si="76"/>
        <v>86973.05009200488</v>
      </c>
      <c r="W526" s="40">
        <f>ROUNDUP('Дані з ДІСО'!P526/Параметри!$K$24,0)</f>
        <v>5</v>
      </c>
      <c r="X526" s="40">
        <f>ROUNDUP('Дані з ДІСО'!Q526/Параметри!$K$24,0)</f>
        <v>2</v>
      </c>
      <c r="Y526" s="40">
        <f>ROUNDUP('Дані з ДІСО'!R526/Параметри!$K$24,0)</f>
        <v>0</v>
      </c>
      <c r="Z526" s="59">
        <f>(W526*Параметри!$K$33+X526*Параметри!$L$33+Y526*Параметри!$M$33)/18</f>
        <v>14</v>
      </c>
      <c r="AA526" s="41">
        <f>IF(J526=0,0,'Дані з ДІСО'!AA526/J526)</f>
        <v>0</v>
      </c>
      <c r="AB526" s="29">
        <f>(1+0.25*AA526)*Z526*Параметри!$K$51</f>
        <v>2867.482953104</v>
      </c>
      <c r="AC526" s="29">
        <f>AB526*'Коефіцієнти АТО'!U526</f>
        <v>134.771698795888</v>
      </c>
      <c r="AD526" s="29">
        <f>J526*(1+0.25*AA526)*Параметри!$K$66*Параметри!$K$20/1000</f>
        <v>0</v>
      </c>
      <c r="AE526" s="29">
        <f>(1+0.25*AA526)*J526*'Коефіцієнти АТО'!S526*Параметри!$K$20/1000</f>
        <v>225.07465401744881</v>
      </c>
      <c r="AF526" s="29">
        <f t="shared" si="72"/>
        <v>3227.3293059173366</v>
      </c>
      <c r="AG526" s="29">
        <v>0</v>
      </c>
      <c r="AH526" s="40">
        <v>50</v>
      </c>
      <c r="AI526" s="40">
        <v>0</v>
      </c>
      <c r="AJ526" s="40">
        <f t="shared" si="73"/>
        <v>0</v>
      </c>
      <c r="AK526" s="29">
        <f>(AH526+AI526)*(1+0.25*AJ526)*Параметри!$K$53</f>
        <v>8971.463784800002</v>
      </c>
      <c r="AL526" s="29">
        <f>ROUNDUP(('Дані з ДІСО'!AU526+'Дані з ДІСО'!AW526)/Параметри!$K$28,0)</f>
        <v>0</v>
      </c>
      <c r="AM526" s="64">
        <f>AL526*Параметри!$M$35/18</f>
        <v>0</v>
      </c>
      <c r="AN526" s="29">
        <f>IF(AL526=0,0,'Дані з ДІСО'!AW526/SUM('Дані з ДІСО'!AU526,'Дані з ДІСО'!AW526))</f>
        <v>0</v>
      </c>
      <c r="AO526" s="29">
        <f>(1+0.25*AN526)*AM526*Параметри!$K$51</f>
        <v>0</v>
      </c>
      <c r="AP526" s="40">
        <f>ROUNDUP(('Дані з ДІСО'!AE526+'Дані не з ДІСО'!E526+'Дані не з ДІСО'!G526)/Параметри!$K$69,0)</f>
        <v>0</v>
      </c>
      <c r="AQ526" s="40">
        <f t="shared" si="77"/>
        <v>0</v>
      </c>
      <c r="AR526" s="40">
        <f>IF(AP526=0,0,('Дані з ДІСО'!AH526+'Дані не з ДІСО'!G526)/('Дані з ДІСО'!AE526+'Дані не з ДІСО'!E526+'Дані не з ДІСО'!G526))</f>
        <v>0</v>
      </c>
      <c r="AS526" s="29">
        <f>AQ526*(1+0.25*AR526)*Параметри!$K$51</f>
        <v>0</v>
      </c>
      <c r="AT526" s="40">
        <f>ROUNDUP('Дані з ДІСО'!AF526/Параметри!$K$70,0)</f>
        <v>0</v>
      </c>
      <c r="AU526" s="40">
        <f t="shared" si="78"/>
        <v>0</v>
      </c>
      <c r="AV526" s="40">
        <f>IF(AT526=0,0,'Дані з ДІСО'!AI526/'Дані з ДІСО'!AF526)</f>
        <v>0</v>
      </c>
      <c r="AW526" s="29">
        <f>AU526*(1+0.25*AV526)*Параметри!$K$51</f>
        <v>0</v>
      </c>
      <c r="AX526" s="40">
        <f>ROUNDUP('Дані з ДІСО'!AR526/Параметри!$K$29,0)</f>
        <v>0</v>
      </c>
      <c r="AY526" s="40">
        <f>ROUNDUP('Дані з ДІСО'!AS526/Параметри!$K$29,0)</f>
        <v>0</v>
      </c>
      <c r="AZ526" s="40">
        <f>ROUNDUP('Дані з ДІСО'!AT526/Параметри!$K$29,0)</f>
        <v>0</v>
      </c>
      <c r="BA526" s="64">
        <f>(AX526*Параметри!$K$32+AY526*Параметри!$L$32+AZ526*Параметри!$M$32)/18</f>
        <v>0</v>
      </c>
      <c r="BB526" s="29">
        <f>(BA526*Параметри!$K$51+SUM('Дані з ДІСО'!AR526:AT526)*Параметри!$K$48*Параметри!$K$20/1000)*Параметри!$K$74</f>
        <v>0</v>
      </c>
      <c r="BC526" s="40">
        <f>ROUNDUP(('Дані не з ДІСО'!I526+'Дані не з ДІСО'!K526)/Параметри!$K$26,0)</f>
        <v>0</v>
      </c>
      <c r="BD526" s="29">
        <f>BC526*Параметри!$M$36/18</f>
        <v>0</v>
      </c>
      <c r="BE526" s="40">
        <f>IF(BC526=0,0,'Дані не з ДІСО'!K526/('Дані не з ДІСО'!I526+'Дані не з ДІСО'!K526))</f>
        <v>0</v>
      </c>
      <c r="BF526" s="29">
        <f>(1+0.25*BE526)*BD526*Параметри!$K$51</f>
        <v>0</v>
      </c>
      <c r="BG526" s="40">
        <f>ROUNDUP('Дані не з ДІСО'!M526/Параметри!$K$27,0)</f>
        <v>0</v>
      </c>
      <c r="BH526" s="40">
        <f>BG526*Параметри!$M$37/18</f>
        <v>0</v>
      </c>
      <c r="BI526" s="29">
        <f>BH526*Параметри!$K$51</f>
        <v>0</v>
      </c>
      <c r="BJ526" s="29">
        <f>'Дані не з ДІСО'!N526*Параметри!$K$76</f>
        <v>0</v>
      </c>
      <c r="BK526" s="40">
        <f>ROUNDUP('Дані з ДІСО'!V526/Параметри!$K$25,0)</f>
        <v>0</v>
      </c>
      <c r="BL526" s="40">
        <f>ROUNDUP('Дані з ДІСО'!W526/Параметри!$K$25,0)</f>
        <v>0</v>
      </c>
      <c r="BM526" s="40">
        <f>ROUNDUP('Дані з ДІСО'!X526/Параметри!$K$25,0)</f>
        <v>0</v>
      </c>
      <c r="BN526" s="40">
        <f>(BK526*Параметри!$K$34+BL526*Параметри!$L$34+BM526*Параметри!$M$34)/18</f>
        <v>0</v>
      </c>
      <c r="BO526" s="40">
        <f>IF(K526=0,0,'Дані з ДІСО'!AC526/K526)</f>
        <v>0</v>
      </c>
      <c r="BP526" s="29">
        <f>(1+0.25*BO526)*BN526*Параметри!$K$51</f>
        <v>0</v>
      </c>
      <c r="BQ526" s="29">
        <f>BP526*'Коефіцієнти АТО'!U526</f>
        <v>0</v>
      </c>
      <c r="BR526" s="29">
        <f>K526*(1+0.25*BO526)*Параметри!$K$66*Параметри!$K$20/1000</f>
        <v>0</v>
      </c>
      <c r="BS526" s="29">
        <f>(1+0.25*BO526)*K526*'Коефіцієнти АТО'!S526*Параметри!$K$20/1000</f>
        <v>0</v>
      </c>
      <c r="BT526" s="29">
        <f t="shared" si="79"/>
        <v>0</v>
      </c>
      <c r="BU526" s="40">
        <f>ROUNDUP('Дані з ДІСО'!AG526/Параметри!$K$71,0)</f>
        <v>0</v>
      </c>
      <c r="BV526" s="40">
        <f t="shared" si="80"/>
        <v>0</v>
      </c>
      <c r="BW526" s="40">
        <f>IF('Дані з ДІСО'!AG526=0,0,'Дані з ДІСО'!AJ526/'Дані з ДІСО'!AG526)</f>
        <v>0</v>
      </c>
      <c r="BX526" s="29">
        <f>BV526*(1+0.25*BW526)*Параметри!$K$51</f>
        <v>0</v>
      </c>
      <c r="BY526" s="29">
        <f>ROUND(IF(Параметри!$K$77="No",CC526,CC526*Параметри!$K$78)+AG526,1)</f>
        <v>89254.7</v>
      </c>
      <c r="BZ526" s="29">
        <f>ROUND(IF(Параметри!$K$77="No",BF526,BF526*Параметри!$K$78),1)</f>
        <v>0</v>
      </c>
      <c r="CA526" s="29">
        <f>ROUND(IF(Параметри!$K$77="No",BI526,BI526*Параметри!$K$78),1)</f>
        <v>0</v>
      </c>
      <c r="CB526" s="29">
        <f>ROUND(IF(Параметри!$K$77="No",BJ526,BJ526*Параметри!$K$78),1)</f>
        <v>0</v>
      </c>
      <c r="CC526" s="29">
        <f t="shared" si="74"/>
        <v>99171.843182722208</v>
      </c>
    </row>
    <row r="527" spans="1:81">
      <c r="A527" s="9">
        <v>526</v>
      </c>
      <c r="B527" s="9" t="s">
        <v>3148</v>
      </c>
      <c r="C527" s="9" t="s">
        <v>3148</v>
      </c>
      <c r="D527" s="9" t="s">
        <v>3642</v>
      </c>
      <c r="E527" s="9" t="s">
        <v>24</v>
      </c>
      <c r="F527" s="9" t="s">
        <v>3651</v>
      </c>
      <c r="G527" s="9" t="s">
        <v>1109</v>
      </c>
      <c r="H527" s="29">
        <f>SUM('Дані з ДІСО'!J527:L527)</f>
        <v>608</v>
      </c>
      <c r="I527" s="29">
        <f>SUM('Дані з ДІСО'!G527:I527)</f>
        <v>50</v>
      </c>
      <c r="J527" s="29">
        <f>SUM('Дані з ДІСО'!P527:R527)</f>
        <v>0</v>
      </c>
      <c r="K527" s="29">
        <f>SUM('Дані з ДІСО'!V527:X527)</f>
        <v>0</v>
      </c>
      <c r="L527" s="40">
        <f>ROUNDUP('Дані з ДІСО'!J527/'Коефіцієнти АТО'!$R527,0)</f>
        <v>20</v>
      </c>
      <c r="M527" s="40">
        <f>ROUNDUP('Дані з ДІСО'!K527/'Коефіцієнти АТО'!$R527,0)</f>
        <v>27</v>
      </c>
      <c r="N527" s="40">
        <f>ROUNDUP('Дані з ДІСО'!L527/'Коефіцієнти АТО'!$R527,0)</f>
        <v>5</v>
      </c>
      <c r="O527" s="59">
        <f>(L527*Параметри!$K$32+M527*Параметри!$L$32+N527*Параметри!$M$32)/18</f>
        <v>84.466666666666669</v>
      </c>
      <c r="P527" s="41">
        <f>IF(H527=0,"",'Дані з ДІСО'!Y527/H527)</f>
        <v>0</v>
      </c>
      <c r="Q527" s="29">
        <f>IF(H527=0,"",(1+0.25*P527)*O527*Параметри!$K$51)</f>
        <v>17300.480483727468</v>
      </c>
      <c r="R527" s="29">
        <f>IF(H527=0,"",Q527*'Коефіцієнти АТО'!T527)</f>
        <v>294.10816822336699</v>
      </c>
      <c r="S527" s="29">
        <f>IF(H527=0,"",H527*(1+0.25*P527)*Параметри!$K$66*Параметри!$K$20/1000)</f>
        <v>0</v>
      </c>
      <c r="T527" s="29">
        <f>IF(H527=0,"",H527*(1+0.25*P527)*'Коефіцієнти АТО'!$S527*Параметри!$K$20/1000)</f>
        <v>3066.7254338512776</v>
      </c>
      <c r="U527" s="29">
        <f t="shared" si="75"/>
        <v>20661.314085802114</v>
      </c>
      <c r="V527" s="29">
        <f t="shared" si="76"/>
        <v>20661.314085802114</v>
      </c>
      <c r="W527" s="40">
        <f>ROUNDUP('Дані з ДІСО'!P527/Параметри!$K$24,0)</f>
        <v>0</v>
      </c>
      <c r="X527" s="40">
        <f>ROUNDUP('Дані з ДІСО'!Q527/Параметри!$K$24,0)</f>
        <v>0</v>
      </c>
      <c r="Y527" s="40">
        <f>ROUNDUP('Дані з ДІСО'!R527/Параметри!$K$24,0)</f>
        <v>0</v>
      </c>
      <c r="Z527" s="59">
        <f>(W527*Параметри!$K$33+X527*Параметри!$L$33+Y527*Параметри!$M$33)/18</f>
        <v>0</v>
      </c>
      <c r="AA527" s="41">
        <f>IF(J527=0,0,'Дані з ДІСО'!AA527/J527)</f>
        <v>0</v>
      </c>
      <c r="AB527" s="29">
        <f>(1+0.25*AA527)*Z527*Параметри!$K$51</f>
        <v>0</v>
      </c>
      <c r="AC527" s="29">
        <f>AB527*'Коефіцієнти АТО'!U527</f>
        <v>0</v>
      </c>
      <c r="AD527" s="29">
        <f>J527*(1+0.25*AA527)*Параметри!$K$66*Параметри!$K$20/1000</f>
        <v>0</v>
      </c>
      <c r="AE527" s="29">
        <f>(1+0.25*AA527)*J527*'Коефіцієнти АТО'!S527*Параметри!$K$20/1000</f>
        <v>0</v>
      </c>
      <c r="AF527" s="29">
        <f t="shared" si="72"/>
        <v>0</v>
      </c>
      <c r="AG527" s="29">
        <v>0</v>
      </c>
      <c r="AH527" s="40">
        <v>6</v>
      </c>
      <c r="AI527" s="40">
        <v>0</v>
      </c>
      <c r="AJ527" s="40">
        <f t="shared" si="73"/>
        <v>0</v>
      </c>
      <c r="AK527" s="29">
        <f>(AH527+AI527)*(1+0.25*AJ527)*Параметри!$K$53</f>
        <v>1076.5756541760002</v>
      </c>
      <c r="AL527" s="29">
        <f>ROUNDUP(('Дані з ДІСО'!AU527+'Дані з ДІСО'!AW527)/Параметри!$K$28,0)</f>
        <v>0</v>
      </c>
      <c r="AM527" s="64">
        <f>AL527*Параметри!$M$35/18</f>
        <v>0</v>
      </c>
      <c r="AN527" s="29">
        <f>IF(AL527=0,0,'Дані з ДІСО'!AW527/SUM('Дані з ДІСО'!AU527,'Дані з ДІСО'!AW527))</f>
        <v>0</v>
      </c>
      <c r="AO527" s="29">
        <f>(1+0.25*AN527)*AM527*Параметри!$K$51</f>
        <v>0</v>
      </c>
      <c r="AP527" s="40">
        <f>ROUNDUP(('Дані з ДІСО'!AE527+'Дані не з ДІСО'!E527+'Дані не з ДІСО'!G527)/Параметри!$K$69,0)</f>
        <v>0</v>
      </c>
      <c r="AQ527" s="40">
        <f t="shared" si="77"/>
        <v>0</v>
      </c>
      <c r="AR527" s="40">
        <f>IF(AP527=0,0,('Дані з ДІСО'!AH527+'Дані не з ДІСО'!G527)/('Дані з ДІСО'!AE527+'Дані не з ДІСО'!E527+'Дані не з ДІСО'!G527))</f>
        <v>0</v>
      </c>
      <c r="AS527" s="29">
        <f>AQ527*(1+0.25*AR527)*Параметри!$K$51</f>
        <v>0</v>
      </c>
      <c r="AT527" s="40">
        <f>ROUNDUP('Дані з ДІСО'!AF527/Параметри!$K$70,0)</f>
        <v>0</v>
      </c>
      <c r="AU527" s="40">
        <f t="shared" si="78"/>
        <v>0</v>
      </c>
      <c r="AV527" s="40">
        <f>IF(AT527=0,0,'Дані з ДІСО'!AI527/'Дані з ДІСО'!AF527)</f>
        <v>0</v>
      </c>
      <c r="AW527" s="29">
        <f>AU527*(1+0.25*AV527)*Параметри!$K$51</f>
        <v>0</v>
      </c>
      <c r="AX527" s="40">
        <f>ROUNDUP('Дані з ДІСО'!AR527/Параметри!$K$29,0)</f>
        <v>0</v>
      </c>
      <c r="AY527" s="40">
        <f>ROUNDUP('Дані з ДІСО'!AS527/Параметри!$K$29,0)</f>
        <v>0</v>
      </c>
      <c r="AZ527" s="40">
        <f>ROUNDUP('Дані з ДІСО'!AT527/Параметри!$K$29,0)</f>
        <v>0</v>
      </c>
      <c r="BA527" s="64">
        <f>(AX527*Параметри!$K$32+AY527*Параметри!$L$32+AZ527*Параметри!$M$32)/18</f>
        <v>0</v>
      </c>
      <c r="BB527" s="29">
        <f>(BA527*Параметри!$K$51+SUM('Дані з ДІСО'!AR527:AT527)*Параметри!$K$48*Параметри!$K$20/1000)*Параметри!$K$74</f>
        <v>0</v>
      </c>
      <c r="BC527" s="40">
        <f>ROUNDUP(('Дані не з ДІСО'!I527+'Дані не з ДІСО'!K527)/Параметри!$K$26,0)</f>
        <v>0</v>
      </c>
      <c r="BD527" s="29">
        <f>BC527*Параметри!$M$36/18</f>
        <v>0</v>
      </c>
      <c r="BE527" s="40">
        <f>IF(BC527=0,0,'Дані не з ДІСО'!K527/('Дані не з ДІСО'!I527+'Дані не з ДІСО'!K527))</f>
        <v>0</v>
      </c>
      <c r="BF527" s="29">
        <f>(1+0.25*BE527)*BD527*Параметри!$K$51</f>
        <v>0</v>
      </c>
      <c r="BG527" s="40">
        <f>ROUNDUP('Дані не з ДІСО'!M527/Параметри!$K$27,0)</f>
        <v>0</v>
      </c>
      <c r="BH527" s="40">
        <f>BG527*Параметри!$M$37/18</f>
        <v>0</v>
      </c>
      <c r="BI527" s="29">
        <f>BH527*Параметри!$K$51</f>
        <v>0</v>
      </c>
      <c r="BJ527" s="29">
        <f>'Дані не з ДІСО'!N527*Параметри!$K$76</f>
        <v>0</v>
      </c>
      <c r="BK527" s="40">
        <f>ROUNDUP('Дані з ДІСО'!V527/Параметри!$K$25,0)</f>
        <v>0</v>
      </c>
      <c r="BL527" s="40">
        <f>ROUNDUP('Дані з ДІСО'!W527/Параметри!$K$25,0)</f>
        <v>0</v>
      </c>
      <c r="BM527" s="40">
        <f>ROUNDUP('Дані з ДІСО'!X527/Параметри!$K$25,0)</f>
        <v>0</v>
      </c>
      <c r="BN527" s="40">
        <f>(BK527*Параметри!$K$34+BL527*Параметри!$L$34+BM527*Параметри!$M$34)/18</f>
        <v>0</v>
      </c>
      <c r="BO527" s="40">
        <f>IF(K527=0,0,'Дані з ДІСО'!AC527/K527)</f>
        <v>0</v>
      </c>
      <c r="BP527" s="29">
        <f>(1+0.25*BO527)*BN527*Параметри!$K$51</f>
        <v>0</v>
      </c>
      <c r="BQ527" s="29">
        <f>BP527*'Коефіцієнти АТО'!U527</f>
        <v>0</v>
      </c>
      <c r="BR527" s="29">
        <f>K527*(1+0.25*BO527)*Параметри!$K$66*Параметри!$K$20/1000</f>
        <v>0</v>
      </c>
      <c r="BS527" s="29">
        <f>(1+0.25*BO527)*K527*'Коефіцієнти АТО'!S527*Параметри!$K$20/1000</f>
        <v>0</v>
      </c>
      <c r="BT527" s="29">
        <f t="shared" si="79"/>
        <v>0</v>
      </c>
      <c r="BU527" s="40">
        <f>ROUNDUP('Дані з ДІСО'!AG527/Параметри!$K$71,0)</f>
        <v>0</v>
      </c>
      <c r="BV527" s="40">
        <f t="shared" si="80"/>
        <v>0</v>
      </c>
      <c r="BW527" s="40">
        <f>IF('Дані з ДІСО'!AG527=0,0,'Дані з ДІСО'!AJ527/'Дані з ДІСО'!AG527)</f>
        <v>0</v>
      </c>
      <c r="BX527" s="29">
        <f>BV527*(1+0.25*BW527)*Параметри!$K$51</f>
        <v>0</v>
      </c>
      <c r="BY527" s="29">
        <f>ROUND(IF(Параметри!$K$77="No",CC527,CC527*Параметри!$K$78)+AG527,1)</f>
        <v>19564.099999999999</v>
      </c>
      <c r="BZ527" s="29">
        <f>ROUND(IF(Параметри!$K$77="No",BF527,BF527*Параметри!$K$78),1)</f>
        <v>0</v>
      </c>
      <c r="CA527" s="29">
        <f>ROUND(IF(Параметри!$K$77="No",BI527,BI527*Параметри!$K$78),1)</f>
        <v>0</v>
      </c>
      <c r="CB527" s="29">
        <f>ROUND(IF(Параметри!$K$77="No",BJ527,BJ527*Параметри!$K$78),1)</f>
        <v>0</v>
      </c>
      <c r="CC527" s="29">
        <f t="shared" si="74"/>
        <v>21737.889739978113</v>
      </c>
    </row>
    <row r="528" spans="1:81">
      <c r="A528" s="9">
        <v>527</v>
      </c>
      <c r="B528" s="9" t="s">
        <v>3151</v>
      </c>
      <c r="C528" s="9" t="s">
        <v>3151</v>
      </c>
      <c r="D528" s="9" t="s">
        <v>3642</v>
      </c>
      <c r="E528" s="9" t="s">
        <v>29</v>
      </c>
      <c r="F528" s="9" t="s">
        <v>3652</v>
      </c>
      <c r="G528" s="9" t="s">
        <v>1111</v>
      </c>
      <c r="H528" s="29">
        <f>SUM('Дані з ДІСО'!J528:L528)</f>
        <v>3131.5</v>
      </c>
      <c r="I528" s="29">
        <f>SUM('Дані з ДІСО'!G528:I528)</f>
        <v>193</v>
      </c>
      <c r="J528" s="29">
        <f>SUM('Дані з ДІСО'!P528:R528)</f>
        <v>12</v>
      </c>
      <c r="K528" s="29">
        <f>SUM('Дані з ДІСО'!V528:X528)</f>
        <v>0</v>
      </c>
      <c r="L528" s="40">
        <f>ROUNDUP('Дані з ДІСО'!J528/'Коефіцієнти АТО'!$R528,0)</f>
        <v>74</v>
      </c>
      <c r="M528" s="40">
        <f>ROUNDUP('Дані з ДІСО'!K528/'Коефіцієнти АТО'!$R528,0)</f>
        <v>105</v>
      </c>
      <c r="N528" s="40">
        <f>ROUNDUP('Дані з ДІСО'!L528/'Коефіцієнти АТО'!$R528,0)</f>
        <v>24</v>
      </c>
      <c r="O528" s="59">
        <f>(L528*Параметри!$K$32+M528*Параметри!$L$32+N528*Параметри!$M$32)/18</f>
        <v>332.63888888888891</v>
      </c>
      <c r="P528" s="41">
        <f>IF(H528=0,"",'Дані з ДІСО'!Y528/H528)</f>
        <v>0</v>
      </c>
      <c r="Q528" s="29">
        <f>IF(H528=0,"",(1+0.25*P528)*O528*Параметри!$K$51)</f>
        <v>68131.167387738897</v>
      </c>
      <c r="R528" s="29">
        <f>IF(H528=0,"",Q528*'Коефіцієнти АТО'!T528)</f>
        <v>1158.2298455915613</v>
      </c>
      <c r="S528" s="29">
        <f>IF(H528=0,"",H528*(1+0.25*P528)*Параметри!$K$66*Параметри!$K$20/1000)</f>
        <v>0</v>
      </c>
      <c r="T528" s="29">
        <f>IF(H528=0,"",H528*(1+0.25*P528)*'Коефіцієнти АТО'!$S528*Параметри!$K$20/1000)</f>
        <v>14305.040758845991</v>
      </c>
      <c r="U528" s="29">
        <f t="shared" si="75"/>
        <v>83594.437992176448</v>
      </c>
      <c r="V528" s="29">
        <f t="shared" si="76"/>
        <v>83594.437992176448</v>
      </c>
      <c r="W528" s="40">
        <f>ROUNDUP('Дані з ДІСО'!P528/Параметри!$K$24,0)</f>
        <v>0</v>
      </c>
      <c r="X528" s="40">
        <f>ROUNDUP('Дані з ДІСО'!Q528/Параметри!$K$24,0)</f>
        <v>2</v>
      </c>
      <c r="Y528" s="40">
        <f>ROUNDUP('Дані з ДІСО'!R528/Параметри!$K$24,0)</f>
        <v>0</v>
      </c>
      <c r="Z528" s="59">
        <f>(W528*Параметри!$K$33+X528*Параметри!$L$33+Y528*Параметри!$M$33)/18</f>
        <v>4</v>
      </c>
      <c r="AA528" s="41">
        <f>IF(J528=0,0,'Дані з ДІСО'!AA528/J528)</f>
        <v>0</v>
      </c>
      <c r="AB528" s="29">
        <f>(1+0.25*AA528)*Z528*Параметри!$K$51</f>
        <v>819.28084374399998</v>
      </c>
      <c r="AC528" s="29">
        <f>AB528*'Коефіцієнти АТО'!U528</f>
        <v>38.506199655967997</v>
      </c>
      <c r="AD528" s="29">
        <f>J528*(1+0.25*AA528)*Параметри!$K$66*Параметри!$K$20/1000</f>
        <v>0</v>
      </c>
      <c r="AE528" s="29">
        <f>(1+0.25*AA528)*J528*'Коефіцієнти АТО'!S528*Параметри!$K$20/1000</f>
        <v>54.817336454143984</v>
      </c>
      <c r="AF528" s="29">
        <f t="shared" si="72"/>
        <v>912.60437985411193</v>
      </c>
      <c r="AG528" s="29">
        <v>0</v>
      </c>
      <c r="AH528" s="40">
        <v>12</v>
      </c>
      <c r="AI528" s="40">
        <v>0</v>
      </c>
      <c r="AJ528" s="40">
        <f t="shared" si="73"/>
        <v>0</v>
      </c>
      <c r="AK528" s="29">
        <f>(AH528+AI528)*(1+0.25*AJ528)*Параметри!$K$53</f>
        <v>2153.1513083520003</v>
      </c>
      <c r="AL528" s="29">
        <f>ROUNDUP(('Дані з ДІСО'!AU528+'Дані з ДІСО'!AW528)/Параметри!$K$28,0)</f>
        <v>0</v>
      </c>
      <c r="AM528" s="64">
        <f>AL528*Параметри!$M$35/18</f>
        <v>0</v>
      </c>
      <c r="AN528" s="29">
        <f>IF(AL528=0,0,'Дані з ДІСО'!AW528/SUM('Дані з ДІСО'!AU528,'Дані з ДІСО'!AW528))</f>
        <v>0</v>
      </c>
      <c r="AO528" s="29">
        <f>(1+0.25*AN528)*AM528*Параметри!$K$51</f>
        <v>0</v>
      </c>
      <c r="AP528" s="40">
        <f>ROUNDUP(('Дані з ДІСО'!AE528+'Дані не з ДІСО'!E528+'Дані не з ДІСО'!G528)/Параметри!$K$69,0)</f>
        <v>0</v>
      </c>
      <c r="AQ528" s="40">
        <f t="shared" si="77"/>
        <v>0</v>
      </c>
      <c r="AR528" s="40">
        <f>IF(AP528=0,0,('Дані з ДІСО'!AH528+'Дані не з ДІСО'!G528)/('Дані з ДІСО'!AE528+'Дані не з ДІСО'!E528+'Дані не з ДІСО'!G528))</f>
        <v>0</v>
      </c>
      <c r="AS528" s="29">
        <f>AQ528*(1+0.25*AR528)*Параметри!$K$51</f>
        <v>0</v>
      </c>
      <c r="AT528" s="40">
        <f>ROUNDUP('Дані з ДІСО'!AF528/Параметри!$K$70,0)</f>
        <v>0</v>
      </c>
      <c r="AU528" s="40">
        <f t="shared" si="78"/>
        <v>0</v>
      </c>
      <c r="AV528" s="40">
        <f>IF(AT528=0,0,'Дані з ДІСО'!AI528/'Дані з ДІСО'!AF528)</f>
        <v>0</v>
      </c>
      <c r="AW528" s="29">
        <f>AU528*(1+0.25*AV528)*Параметри!$K$51</f>
        <v>0</v>
      </c>
      <c r="AX528" s="40">
        <f>ROUNDUP('Дані з ДІСО'!AR528/Параметри!$K$29,0)</f>
        <v>0</v>
      </c>
      <c r="AY528" s="40">
        <f>ROUNDUP('Дані з ДІСО'!AS528/Параметри!$K$29,0)</f>
        <v>0</v>
      </c>
      <c r="AZ528" s="40">
        <f>ROUNDUP('Дані з ДІСО'!AT528/Параметри!$K$29,0)</f>
        <v>0</v>
      </c>
      <c r="BA528" s="64">
        <f>(AX528*Параметри!$K$32+AY528*Параметри!$L$32+AZ528*Параметри!$M$32)/18</f>
        <v>0</v>
      </c>
      <c r="BB528" s="29">
        <f>(BA528*Параметри!$K$51+SUM('Дані з ДІСО'!AR528:AT528)*Параметри!$K$48*Параметри!$K$20/1000)*Параметри!$K$74</f>
        <v>0</v>
      </c>
      <c r="BC528" s="40">
        <f>ROUNDUP(('Дані не з ДІСО'!I528+'Дані не з ДІСО'!K528)/Параметри!$K$26,0)</f>
        <v>0</v>
      </c>
      <c r="BD528" s="29">
        <f>BC528*Параметри!$M$36/18</f>
        <v>0</v>
      </c>
      <c r="BE528" s="40">
        <f>IF(BC528=0,0,'Дані не з ДІСО'!K528/('Дані не з ДІСО'!I528+'Дані не з ДІСО'!K528))</f>
        <v>0</v>
      </c>
      <c r="BF528" s="29">
        <f>(1+0.25*BE528)*BD528*Параметри!$K$51</f>
        <v>0</v>
      </c>
      <c r="BG528" s="40">
        <f>ROUNDUP('Дані не з ДІСО'!M528/Параметри!$K$27,0)</f>
        <v>0</v>
      </c>
      <c r="BH528" s="40">
        <f>BG528*Параметри!$M$37/18</f>
        <v>0</v>
      </c>
      <c r="BI528" s="29">
        <f>BH528*Параметри!$K$51</f>
        <v>0</v>
      </c>
      <c r="BJ528" s="29">
        <f>'Дані не з ДІСО'!N528*Параметри!$K$76</f>
        <v>0</v>
      </c>
      <c r="BK528" s="40">
        <f>ROUNDUP('Дані з ДІСО'!V528/Параметри!$K$25,0)</f>
        <v>0</v>
      </c>
      <c r="BL528" s="40">
        <f>ROUNDUP('Дані з ДІСО'!W528/Параметри!$K$25,0)</f>
        <v>0</v>
      </c>
      <c r="BM528" s="40">
        <f>ROUNDUP('Дані з ДІСО'!X528/Параметри!$K$25,0)</f>
        <v>0</v>
      </c>
      <c r="BN528" s="40">
        <f>(BK528*Параметри!$K$34+BL528*Параметри!$L$34+BM528*Параметри!$M$34)/18</f>
        <v>0</v>
      </c>
      <c r="BO528" s="40">
        <f>IF(K528=0,0,'Дані з ДІСО'!AC528/K528)</f>
        <v>0</v>
      </c>
      <c r="BP528" s="29">
        <f>(1+0.25*BO528)*BN528*Параметри!$K$51</f>
        <v>0</v>
      </c>
      <c r="BQ528" s="29">
        <f>BP528*'Коефіцієнти АТО'!U528</f>
        <v>0</v>
      </c>
      <c r="BR528" s="29">
        <f>K528*(1+0.25*BO528)*Параметри!$K$66*Параметри!$K$20/1000</f>
        <v>0</v>
      </c>
      <c r="BS528" s="29">
        <f>(1+0.25*BO528)*K528*'Коефіцієнти АТО'!S528*Параметри!$K$20/1000</f>
        <v>0</v>
      </c>
      <c r="BT528" s="29">
        <f t="shared" si="79"/>
        <v>0</v>
      </c>
      <c r="BU528" s="40">
        <f>ROUNDUP('Дані з ДІСО'!AG528/Параметри!$K$71,0)</f>
        <v>0</v>
      </c>
      <c r="BV528" s="40">
        <f t="shared" si="80"/>
        <v>0</v>
      </c>
      <c r="BW528" s="40">
        <f>IF('Дані з ДІСО'!AG528=0,0,'Дані з ДІСО'!AJ528/'Дані з ДІСО'!AG528)</f>
        <v>0</v>
      </c>
      <c r="BX528" s="29">
        <f>BV528*(1+0.25*BW528)*Параметри!$K$51</f>
        <v>0</v>
      </c>
      <c r="BY528" s="29">
        <f>ROUND(IF(Параметри!$K$77="No",CC528,CC528*Параметри!$K$78)+AG528,1)</f>
        <v>77994.2</v>
      </c>
      <c r="BZ528" s="29">
        <f>ROUND(IF(Параметри!$K$77="No",BF528,BF528*Параметри!$K$78),1)</f>
        <v>0</v>
      </c>
      <c r="CA528" s="29">
        <f>ROUND(IF(Параметри!$K$77="No",BI528,BI528*Параметри!$K$78),1)</f>
        <v>0</v>
      </c>
      <c r="CB528" s="29">
        <f>ROUND(IF(Параметри!$K$77="No",BJ528,BJ528*Параметри!$K$78),1)</f>
        <v>0</v>
      </c>
      <c r="CC528" s="29">
        <f t="shared" si="74"/>
        <v>86660.193680382552</v>
      </c>
    </row>
    <row r="529" spans="1:81">
      <c r="A529" s="9">
        <v>528</v>
      </c>
      <c r="B529" s="9" t="s">
        <v>3151</v>
      </c>
      <c r="C529" s="9" t="s">
        <v>3151</v>
      </c>
      <c r="D529" s="9" t="s">
        <v>3642</v>
      </c>
      <c r="E529" s="9" t="s">
        <v>29</v>
      </c>
      <c r="F529" s="9" t="s">
        <v>3653</v>
      </c>
      <c r="G529" s="9" t="s">
        <v>1113</v>
      </c>
      <c r="H529" s="29">
        <f>SUM('Дані з ДІСО'!J529:L529)</f>
        <v>2869.5</v>
      </c>
      <c r="I529" s="29">
        <f>SUM('Дані з ДІСО'!G529:I529)</f>
        <v>170</v>
      </c>
      <c r="J529" s="29">
        <f>SUM('Дані з ДІСО'!P529:R529)</f>
        <v>0</v>
      </c>
      <c r="K529" s="29">
        <f>SUM('Дані з ДІСО'!V529:X529)</f>
        <v>0</v>
      </c>
      <c r="L529" s="40">
        <f>ROUNDUP('Дані з ДІСО'!J529/'Коефіцієнти АТО'!$R529,0)</f>
        <v>65</v>
      </c>
      <c r="M529" s="40">
        <f>ROUNDUP('Дані з ДІСО'!K529/'Коефіцієнти АТО'!$R529,0)</f>
        <v>87</v>
      </c>
      <c r="N529" s="40">
        <f>ROUNDUP('Дані з ДІСО'!L529/'Коефіцієнти АТО'!$R529,0)</f>
        <v>14</v>
      </c>
      <c r="O529" s="59">
        <f>(L529*Параметри!$K$32+M529*Параметри!$L$32+N529*Параметри!$M$32)/18</f>
        <v>268.71666666666664</v>
      </c>
      <c r="P529" s="41">
        <f>IF(H529=0,"",'Дані з ДІСО'!Y529/H529)</f>
        <v>0</v>
      </c>
      <c r="Q529" s="29">
        <f>IF(H529=0,"",(1+0.25*P529)*O529*Параметри!$K$51)</f>
        <v>55038.604348685461</v>
      </c>
      <c r="R529" s="29">
        <f>IF(H529=0,"",Q529*'Коефіцієнти АТО'!T529)</f>
        <v>935.65627392765293</v>
      </c>
      <c r="S529" s="29">
        <f>IF(H529=0,"",H529*(1+0.25*P529)*Параметри!$K$66*Параметри!$K$20/1000)</f>
        <v>0</v>
      </c>
      <c r="T529" s="29">
        <f>IF(H529=0,"",H529*(1+0.25*P529)*'Коефіцієнти АТО'!$S529*Параметри!$K$20/1000)</f>
        <v>11742.758540055807</v>
      </c>
      <c r="U529" s="29">
        <f t="shared" si="75"/>
        <v>67717.019162668919</v>
      </c>
      <c r="V529" s="29">
        <f t="shared" si="76"/>
        <v>67717.019162668919</v>
      </c>
      <c r="W529" s="40">
        <f>ROUNDUP('Дані з ДІСО'!P529/Параметри!$K$24,0)</f>
        <v>0</v>
      </c>
      <c r="X529" s="40">
        <f>ROUNDUP('Дані з ДІСО'!Q529/Параметри!$K$24,0)</f>
        <v>0</v>
      </c>
      <c r="Y529" s="40">
        <f>ROUNDUP('Дані з ДІСО'!R529/Параметри!$K$24,0)</f>
        <v>0</v>
      </c>
      <c r="Z529" s="59">
        <f>(W529*Параметри!$K$33+X529*Параметри!$L$33+Y529*Параметри!$M$33)/18</f>
        <v>0</v>
      </c>
      <c r="AA529" s="41">
        <f>IF(J529=0,0,'Дані з ДІСО'!AA529/J529)</f>
        <v>0</v>
      </c>
      <c r="AB529" s="29">
        <f>(1+0.25*AA529)*Z529*Параметри!$K$51</f>
        <v>0</v>
      </c>
      <c r="AC529" s="29">
        <f>AB529*'Коефіцієнти АТО'!U529</f>
        <v>0</v>
      </c>
      <c r="AD529" s="29">
        <f>J529*(1+0.25*AA529)*Параметри!$K$66*Параметри!$K$20/1000</f>
        <v>0</v>
      </c>
      <c r="AE529" s="29">
        <f>(1+0.25*AA529)*J529*'Коефіцієнти АТО'!S529*Параметри!$K$20/1000</f>
        <v>0</v>
      </c>
      <c r="AF529" s="29">
        <f t="shared" si="72"/>
        <v>0</v>
      </c>
      <c r="AG529" s="29">
        <v>0</v>
      </c>
      <c r="AH529" s="40">
        <v>7</v>
      </c>
      <c r="AI529" s="40">
        <v>0</v>
      </c>
      <c r="AJ529" s="40">
        <f t="shared" si="73"/>
        <v>0</v>
      </c>
      <c r="AK529" s="29">
        <f>(AH529+AI529)*(1+0.25*AJ529)*Параметри!$K$53</f>
        <v>1256.0049298720003</v>
      </c>
      <c r="AL529" s="29">
        <f>ROUNDUP(('Дані з ДІСО'!AU529+'Дані з ДІСО'!AW529)/Параметри!$K$28,0)</f>
        <v>0</v>
      </c>
      <c r="AM529" s="64">
        <f>AL529*Параметри!$M$35/18</f>
        <v>0</v>
      </c>
      <c r="AN529" s="29">
        <f>IF(AL529=0,0,'Дані з ДІСО'!AW529/SUM('Дані з ДІСО'!AU529,'Дані з ДІСО'!AW529))</f>
        <v>0</v>
      </c>
      <c r="AO529" s="29">
        <f>(1+0.25*AN529)*AM529*Параметри!$K$51</f>
        <v>0</v>
      </c>
      <c r="AP529" s="40">
        <f>ROUNDUP(('Дані з ДІСО'!AE529+'Дані не з ДІСО'!E529+'Дані не з ДІСО'!G529)/Параметри!$K$69,0)</f>
        <v>0</v>
      </c>
      <c r="AQ529" s="40">
        <f t="shared" si="77"/>
        <v>0</v>
      </c>
      <c r="AR529" s="40">
        <f>IF(AP529=0,0,('Дані з ДІСО'!AH529+'Дані не з ДІСО'!G529)/('Дані з ДІСО'!AE529+'Дані не з ДІСО'!E529+'Дані не з ДІСО'!G529))</f>
        <v>0</v>
      </c>
      <c r="AS529" s="29">
        <f>AQ529*(1+0.25*AR529)*Параметри!$K$51</f>
        <v>0</v>
      </c>
      <c r="AT529" s="40">
        <f>ROUNDUP('Дані з ДІСО'!AF529/Параметри!$K$70,0)</f>
        <v>0</v>
      </c>
      <c r="AU529" s="40">
        <f t="shared" si="78"/>
        <v>0</v>
      </c>
      <c r="AV529" s="40">
        <f>IF(AT529=0,0,'Дані з ДІСО'!AI529/'Дані з ДІСО'!AF529)</f>
        <v>0</v>
      </c>
      <c r="AW529" s="29">
        <f>AU529*(1+0.25*AV529)*Параметри!$K$51</f>
        <v>0</v>
      </c>
      <c r="AX529" s="40">
        <f>ROUNDUP('Дані з ДІСО'!AR529/Параметри!$K$29,0)</f>
        <v>0</v>
      </c>
      <c r="AY529" s="40">
        <f>ROUNDUP('Дані з ДІСО'!AS529/Параметри!$K$29,0)</f>
        <v>0</v>
      </c>
      <c r="AZ529" s="40">
        <f>ROUNDUP('Дані з ДІСО'!AT529/Параметри!$K$29,0)</f>
        <v>0</v>
      </c>
      <c r="BA529" s="64">
        <f>(AX529*Параметри!$K$32+AY529*Параметри!$L$32+AZ529*Параметри!$M$32)/18</f>
        <v>0</v>
      </c>
      <c r="BB529" s="29">
        <f>(BA529*Параметри!$K$51+SUM('Дані з ДІСО'!AR529:AT529)*Параметри!$K$48*Параметри!$K$20/1000)*Параметри!$K$74</f>
        <v>0</v>
      </c>
      <c r="BC529" s="40">
        <f>ROUNDUP(('Дані не з ДІСО'!I529+'Дані не з ДІСО'!K529)/Параметри!$K$26,0)</f>
        <v>0</v>
      </c>
      <c r="BD529" s="29">
        <f>BC529*Параметри!$M$36/18</f>
        <v>0</v>
      </c>
      <c r="BE529" s="40">
        <f>IF(BC529=0,0,'Дані не з ДІСО'!K529/('Дані не з ДІСО'!I529+'Дані не з ДІСО'!K529))</f>
        <v>0</v>
      </c>
      <c r="BF529" s="29">
        <f>(1+0.25*BE529)*BD529*Параметри!$K$51</f>
        <v>0</v>
      </c>
      <c r="BG529" s="40">
        <f>ROUNDUP('Дані не з ДІСО'!M529/Параметри!$K$27,0)</f>
        <v>0</v>
      </c>
      <c r="BH529" s="40">
        <f>BG529*Параметри!$M$37/18</f>
        <v>0</v>
      </c>
      <c r="BI529" s="29">
        <f>BH529*Параметри!$K$51</f>
        <v>0</v>
      </c>
      <c r="BJ529" s="29">
        <f>'Дані не з ДІСО'!N529*Параметри!$K$76</f>
        <v>0</v>
      </c>
      <c r="BK529" s="40">
        <f>ROUNDUP('Дані з ДІСО'!V529/Параметри!$K$25,0)</f>
        <v>0</v>
      </c>
      <c r="BL529" s="40">
        <f>ROUNDUP('Дані з ДІСО'!W529/Параметри!$K$25,0)</f>
        <v>0</v>
      </c>
      <c r="BM529" s="40">
        <f>ROUNDUP('Дані з ДІСО'!X529/Параметри!$K$25,0)</f>
        <v>0</v>
      </c>
      <c r="BN529" s="40">
        <f>(BK529*Параметри!$K$34+BL529*Параметри!$L$34+BM529*Параметри!$M$34)/18</f>
        <v>0</v>
      </c>
      <c r="BO529" s="40">
        <f>IF(K529=0,0,'Дані з ДІСО'!AC529/K529)</f>
        <v>0</v>
      </c>
      <c r="BP529" s="29">
        <f>(1+0.25*BO529)*BN529*Параметри!$K$51</f>
        <v>0</v>
      </c>
      <c r="BQ529" s="29">
        <f>BP529*'Коефіцієнти АТО'!U529</f>
        <v>0</v>
      </c>
      <c r="BR529" s="29">
        <f>K529*(1+0.25*BO529)*Параметри!$K$66*Параметри!$K$20/1000</f>
        <v>0</v>
      </c>
      <c r="BS529" s="29">
        <f>(1+0.25*BO529)*K529*'Коефіцієнти АТО'!S529*Параметри!$K$20/1000</f>
        <v>0</v>
      </c>
      <c r="BT529" s="29">
        <f t="shared" si="79"/>
        <v>0</v>
      </c>
      <c r="BU529" s="40">
        <f>ROUNDUP('Дані з ДІСО'!AG529/Параметри!$K$71,0)</f>
        <v>0</v>
      </c>
      <c r="BV529" s="40">
        <f t="shared" si="80"/>
        <v>0</v>
      </c>
      <c r="BW529" s="40">
        <f>IF('Дані з ДІСО'!AG529=0,0,'Дані з ДІСО'!AJ529/'Дані з ДІСО'!AG529)</f>
        <v>0</v>
      </c>
      <c r="BX529" s="29">
        <f>BV529*(1+0.25*BW529)*Параметри!$K$51</f>
        <v>0</v>
      </c>
      <c r="BY529" s="29">
        <f>ROUND(IF(Параметри!$K$77="No",CC529,CC529*Параметри!$K$78)+AG529,1)</f>
        <v>62075.7</v>
      </c>
      <c r="BZ529" s="29">
        <f>ROUND(IF(Параметри!$K$77="No",BF529,BF529*Параметри!$K$78),1)</f>
        <v>0</v>
      </c>
      <c r="CA529" s="29">
        <f>ROUND(IF(Параметри!$K$77="No",BI529,BI529*Параметри!$K$78),1)</f>
        <v>0</v>
      </c>
      <c r="CB529" s="29">
        <f>ROUND(IF(Параметри!$K$77="No",BJ529,BJ529*Параметри!$K$78),1)</f>
        <v>0</v>
      </c>
      <c r="CC529" s="29">
        <f t="shared" si="74"/>
        <v>68973.024092540916</v>
      </c>
    </row>
    <row r="530" spans="1:81">
      <c r="A530" s="9">
        <v>529</v>
      </c>
      <c r="B530" s="9" t="s">
        <v>3148</v>
      </c>
      <c r="C530" s="9" t="s">
        <v>3148</v>
      </c>
      <c r="D530" s="9" t="s">
        <v>3642</v>
      </c>
      <c r="E530" s="9" t="s">
        <v>24</v>
      </c>
      <c r="F530" s="9" t="s">
        <v>3654</v>
      </c>
      <c r="G530" s="9" t="s">
        <v>1115</v>
      </c>
      <c r="H530" s="29">
        <f>SUM('Дані з ДІСО'!J530:L530)</f>
        <v>729.5</v>
      </c>
      <c r="I530" s="29">
        <f>SUM('Дані з ДІСО'!G530:I530)</f>
        <v>57</v>
      </c>
      <c r="J530" s="29">
        <f>SUM('Дані з ДІСО'!P530:R530)</f>
        <v>0</v>
      </c>
      <c r="K530" s="29">
        <f>SUM('Дані з ДІСО'!V530:X530)</f>
        <v>0</v>
      </c>
      <c r="L530" s="40">
        <f>ROUNDUP('Дані з ДІСО'!J530/'Коефіцієнти АТО'!$R530,0)</f>
        <v>23</v>
      </c>
      <c r="M530" s="40">
        <f>ROUNDUP('Дані з ДІСО'!K530/'Коефіцієнти АТО'!$R530,0)</f>
        <v>28</v>
      </c>
      <c r="N530" s="40">
        <f>ROUNDUP('Дані з ДІСО'!L530/'Коефіцієнти АТО'!$R530,0)</f>
        <v>7</v>
      </c>
      <c r="O530" s="59">
        <f>(L530*Параметри!$K$32+M530*Параметри!$L$32+N530*Параметри!$M$32)/18</f>
        <v>94.061111111111117</v>
      </c>
      <c r="P530" s="41">
        <f>IF(H530=0,"",'Дані з ДІСО'!Y530/H530)</f>
        <v>0</v>
      </c>
      <c r="Q530" s="29">
        <f>IF(H530=0,"",(1+0.25*P530)*O530*Параметри!$K$51)</f>
        <v>19265.616618652311</v>
      </c>
      <c r="R530" s="29">
        <f>IF(H530=0,"",Q530*'Коефіцієнти АТО'!T530)</f>
        <v>327.51548251708931</v>
      </c>
      <c r="S530" s="29">
        <f>IF(H530=0,"",H530*(1+0.25*P530)*Параметри!$K$66*Параметри!$K$20/1000)</f>
        <v>0</v>
      </c>
      <c r="T530" s="29">
        <f>IF(H530=0,"",H530*(1+0.25*P530)*'Коефіцієнти АТО'!$S530*Параметри!$K$20/1000)</f>
        <v>3679.5661249909658</v>
      </c>
      <c r="U530" s="29">
        <f t="shared" si="75"/>
        <v>23272.698226160366</v>
      </c>
      <c r="V530" s="29">
        <f t="shared" si="76"/>
        <v>23272.698226160366</v>
      </c>
      <c r="W530" s="40">
        <f>ROUNDUP('Дані з ДІСО'!P530/Параметри!$K$24,0)</f>
        <v>0</v>
      </c>
      <c r="X530" s="40">
        <f>ROUNDUP('Дані з ДІСО'!Q530/Параметри!$K$24,0)</f>
        <v>0</v>
      </c>
      <c r="Y530" s="40">
        <f>ROUNDUP('Дані з ДІСО'!R530/Параметри!$K$24,0)</f>
        <v>0</v>
      </c>
      <c r="Z530" s="59">
        <f>(W530*Параметри!$K$33+X530*Параметри!$L$33+Y530*Параметри!$M$33)/18</f>
        <v>0</v>
      </c>
      <c r="AA530" s="41">
        <f>IF(J530=0,0,'Дані з ДІСО'!AA530/J530)</f>
        <v>0</v>
      </c>
      <c r="AB530" s="29">
        <f>(1+0.25*AA530)*Z530*Параметри!$K$51</f>
        <v>0</v>
      </c>
      <c r="AC530" s="29">
        <f>AB530*'Коефіцієнти АТО'!U530</f>
        <v>0</v>
      </c>
      <c r="AD530" s="29">
        <f>J530*(1+0.25*AA530)*Параметри!$K$66*Параметри!$K$20/1000</f>
        <v>0</v>
      </c>
      <c r="AE530" s="29">
        <f>(1+0.25*AA530)*J530*'Коефіцієнти АТО'!S530*Параметри!$K$20/1000</f>
        <v>0</v>
      </c>
      <c r="AF530" s="29">
        <f t="shared" si="72"/>
        <v>0</v>
      </c>
      <c r="AG530" s="29">
        <v>0</v>
      </c>
      <c r="AH530" s="40">
        <v>7</v>
      </c>
      <c r="AI530" s="40">
        <v>0</v>
      </c>
      <c r="AJ530" s="40">
        <f t="shared" si="73"/>
        <v>0</v>
      </c>
      <c r="AK530" s="29">
        <f>(AH530+AI530)*(1+0.25*AJ530)*Параметри!$K$53</f>
        <v>1256.0049298720003</v>
      </c>
      <c r="AL530" s="29">
        <f>ROUNDUP(('Дані з ДІСО'!AU530+'Дані з ДІСО'!AW530)/Параметри!$K$28,0)</f>
        <v>0</v>
      </c>
      <c r="AM530" s="64">
        <f>AL530*Параметри!$M$35/18</f>
        <v>0</v>
      </c>
      <c r="AN530" s="29">
        <f>IF(AL530=0,0,'Дані з ДІСО'!AW530/SUM('Дані з ДІСО'!AU530,'Дані з ДІСО'!AW530))</f>
        <v>0</v>
      </c>
      <c r="AO530" s="29">
        <f>(1+0.25*AN530)*AM530*Параметри!$K$51</f>
        <v>0</v>
      </c>
      <c r="AP530" s="40">
        <f>ROUNDUP(('Дані з ДІСО'!AE530+'Дані не з ДІСО'!E530+'Дані не з ДІСО'!G530)/Параметри!$K$69,0)</f>
        <v>0</v>
      </c>
      <c r="AQ530" s="40">
        <f t="shared" si="77"/>
        <v>0</v>
      </c>
      <c r="AR530" s="40">
        <f>IF(AP530=0,0,('Дані з ДІСО'!AH530+'Дані не з ДІСО'!G530)/('Дані з ДІСО'!AE530+'Дані не з ДІСО'!E530+'Дані не з ДІСО'!G530))</f>
        <v>0</v>
      </c>
      <c r="AS530" s="29">
        <f>AQ530*(1+0.25*AR530)*Параметри!$K$51</f>
        <v>0</v>
      </c>
      <c r="AT530" s="40">
        <f>ROUNDUP('Дані з ДІСО'!AF530/Параметри!$K$70,0)</f>
        <v>0</v>
      </c>
      <c r="AU530" s="40">
        <f t="shared" si="78"/>
        <v>0</v>
      </c>
      <c r="AV530" s="40">
        <f>IF(AT530=0,0,'Дані з ДІСО'!AI530/'Дані з ДІСО'!AF530)</f>
        <v>0</v>
      </c>
      <c r="AW530" s="29">
        <f>AU530*(1+0.25*AV530)*Параметри!$K$51</f>
        <v>0</v>
      </c>
      <c r="AX530" s="40">
        <f>ROUNDUP('Дані з ДІСО'!AR530/Параметри!$K$29,0)</f>
        <v>0</v>
      </c>
      <c r="AY530" s="40">
        <f>ROUNDUP('Дані з ДІСО'!AS530/Параметри!$K$29,0)</f>
        <v>0</v>
      </c>
      <c r="AZ530" s="40">
        <f>ROUNDUP('Дані з ДІСО'!AT530/Параметри!$K$29,0)</f>
        <v>0</v>
      </c>
      <c r="BA530" s="64">
        <f>(AX530*Параметри!$K$32+AY530*Параметри!$L$32+AZ530*Параметри!$M$32)/18</f>
        <v>0</v>
      </c>
      <c r="BB530" s="29">
        <f>(BA530*Параметри!$K$51+SUM('Дані з ДІСО'!AR530:AT530)*Параметри!$K$48*Параметри!$K$20/1000)*Параметри!$K$74</f>
        <v>0</v>
      </c>
      <c r="BC530" s="40">
        <f>ROUNDUP(('Дані не з ДІСО'!I530+'Дані не з ДІСО'!K530)/Параметри!$K$26,0)</f>
        <v>0</v>
      </c>
      <c r="BD530" s="29">
        <f>BC530*Параметри!$M$36/18</f>
        <v>0</v>
      </c>
      <c r="BE530" s="40">
        <f>IF(BC530=0,0,'Дані не з ДІСО'!K530/('Дані не з ДІСО'!I530+'Дані не з ДІСО'!K530))</f>
        <v>0</v>
      </c>
      <c r="BF530" s="29">
        <f>(1+0.25*BE530)*BD530*Параметри!$K$51</f>
        <v>0</v>
      </c>
      <c r="BG530" s="40">
        <f>ROUNDUP('Дані не з ДІСО'!M530/Параметри!$K$27,0)</f>
        <v>0</v>
      </c>
      <c r="BH530" s="40">
        <f>BG530*Параметри!$M$37/18</f>
        <v>0</v>
      </c>
      <c r="BI530" s="29">
        <f>BH530*Параметри!$K$51</f>
        <v>0</v>
      </c>
      <c r="BJ530" s="29">
        <f>'Дані не з ДІСО'!N530*Параметри!$K$76</f>
        <v>0</v>
      </c>
      <c r="BK530" s="40">
        <f>ROUNDUP('Дані з ДІСО'!V530/Параметри!$K$25,0)</f>
        <v>0</v>
      </c>
      <c r="BL530" s="40">
        <f>ROUNDUP('Дані з ДІСО'!W530/Параметри!$K$25,0)</f>
        <v>0</v>
      </c>
      <c r="BM530" s="40">
        <f>ROUNDUP('Дані з ДІСО'!X530/Параметри!$K$25,0)</f>
        <v>0</v>
      </c>
      <c r="BN530" s="40">
        <f>(BK530*Параметри!$K$34+BL530*Параметри!$L$34+BM530*Параметри!$M$34)/18</f>
        <v>0</v>
      </c>
      <c r="BO530" s="40">
        <f>IF(K530=0,0,'Дані з ДІСО'!AC530/K530)</f>
        <v>0</v>
      </c>
      <c r="BP530" s="29">
        <f>(1+0.25*BO530)*BN530*Параметри!$K$51</f>
        <v>0</v>
      </c>
      <c r="BQ530" s="29">
        <f>BP530*'Коефіцієнти АТО'!U530</f>
        <v>0</v>
      </c>
      <c r="BR530" s="29">
        <f>K530*(1+0.25*BO530)*Параметри!$K$66*Параметри!$K$20/1000</f>
        <v>0</v>
      </c>
      <c r="BS530" s="29">
        <f>(1+0.25*BO530)*K530*'Коефіцієнти АТО'!S530*Параметри!$K$20/1000</f>
        <v>0</v>
      </c>
      <c r="BT530" s="29">
        <f t="shared" si="79"/>
        <v>0</v>
      </c>
      <c r="BU530" s="40">
        <f>ROUNDUP('Дані з ДІСО'!AG530/Параметри!$K$71,0)</f>
        <v>0</v>
      </c>
      <c r="BV530" s="40">
        <f t="shared" si="80"/>
        <v>0</v>
      </c>
      <c r="BW530" s="40">
        <f>IF('Дані з ДІСО'!AG530=0,0,'Дані з ДІСО'!AJ530/'Дані з ДІСО'!AG530)</f>
        <v>0</v>
      </c>
      <c r="BX530" s="29">
        <f>BV530*(1+0.25*BW530)*Параметри!$K$51</f>
        <v>0</v>
      </c>
      <c r="BY530" s="29">
        <f>ROUND(IF(Параметри!$K$77="No",CC530,CC530*Параметри!$K$78)+AG530,1)</f>
        <v>22075.8</v>
      </c>
      <c r="BZ530" s="29">
        <f>ROUND(IF(Параметри!$K$77="No",BF530,BF530*Параметри!$K$78),1)</f>
        <v>0</v>
      </c>
      <c r="CA530" s="29">
        <f>ROUND(IF(Параметри!$K$77="No",BI530,BI530*Параметри!$K$78),1)</f>
        <v>0</v>
      </c>
      <c r="CB530" s="29">
        <f>ROUND(IF(Параметри!$K$77="No",BJ530,BJ530*Параметри!$K$78),1)</f>
        <v>0</v>
      </c>
      <c r="CC530" s="29">
        <f t="shared" si="74"/>
        <v>24528.703156032367</v>
      </c>
    </row>
    <row r="531" spans="1:81">
      <c r="A531" s="9">
        <v>530</v>
      </c>
      <c r="B531" s="9" t="s">
        <v>3145</v>
      </c>
      <c r="C531" s="9" t="s">
        <v>3146</v>
      </c>
      <c r="D531" s="9" t="s">
        <v>3642</v>
      </c>
      <c r="E531" s="9" t="s">
        <v>21</v>
      </c>
      <c r="F531" s="9" t="s">
        <v>3655</v>
      </c>
      <c r="G531" s="9" t="s">
        <v>1117</v>
      </c>
      <c r="H531" s="29">
        <f>SUM('Дані з ДІСО'!J531:L531)</f>
        <v>3524</v>
      </c>
      <c r="I531" s="29">
        <f>SUM('Дані з ДІСО'!G531:I531)</f>
        <v>241</v>
      </c>
      <c r="J531" s="29">
        <f>SUM('Дані з ДІСО'!P531:R531)</f>
        <v>79</v>
      </c>
      <c r="K531" s="29">
        <f>SUM('Дані з ДІСО'!V531:X531)</f>
        <v>0</v>
      </c>
      <c r="L531" s="40">
        <f>ROUNDUP('Дані з ДІСО'!J531/'Коефіцієнти АТО'!$R531,0)</f>
        <v>92</v>
      </c>
      <c r="M531" s="40">
        <f>ROUNDUP('Дані з ДІСО'!K531/'Коефіцієнти АТО'!$R531,0)</f>
        <v>121</v>
      </c>
      <c r="N531" s="40">
        <f>ROUNDUP('Дані з ДІСО'!L531/'Коефіцієнти АТО'!$R531,0)</f>
        <v>24</v>
      </c>
      <c r="O531" s="59">
        <f>(L531*Параметри!$K$32+M531*Параметри!$L$32+N531*Параметри!$M$32)/18</f>
        <v>384.70555555555558</v>
      </c>
      <c r="P531" s="41">
        <f>IF(H531=0,"",'Дані з ДІСО'!Y531/H531)</f>
        <v>0</v>
      </c>
      <c r="Q531" s="29">
        <f>IF(H531=0,"",(1+0.25*P531)*O531*Параметри!$K$51)</f>
        <v>78795.473037139964</v>
      </c>
      <c r="R531" s="29">
        <f>IF(H531=0,"",Q531*'Коефіцієнти АТО'!T531)</f>
        <v>1339.5230416313796</v>
      </c>
      <c r="S531" s="29">
        <f>IF(H531=0,"",H531*(1+0.25*P531)*Параметри!$K$66*Параметри!$K$20/1000)</f>
        <v>0</v>
      </c>
      <c r="T531" s="29">
        <f>IF(H531=0,"",H531*(1+0.25*P531)*'Коефіцієнти АТО'!$S531*Параметри!$K$20/1000)</f>
        <v>16098.024472033616</v>
      </c>
      <c r="U531" s="29">
        <f t="shared" si="75"/>
        <v>96233.020550804969</v>
      </c>
      <c r="V531" s="29">
        <f t="shared" si="76"/>
        <v>96233.020550804969</v>
      </c>
      <c r="W531" s="40">
        <f>ROUNDUP('Дані з ДІСО'!P531/Параметри!$K$24,0)</f>
        <v>2</v>
      </c>
      <c r="X531" s="40">
        <f>ROUNDUP('Дані з ДІСО'!Q531/Параметри!$K$24,0)</f>
        <v>8</v>
      </c>
      <c r="Y531" s="40">
        <f>ROUNDUP('Дані з ДІСО'!R531/Параметри!$K$24,0)</f>
        <v>0</v>
      </c>
      <c r="Z531" s="59">
        <f>(W531*Параметри!$K$33+X531*Параметри!$L$33+Y531*Параметри!$M$33)/18</f>
        <v>20</v>
      </c>
      <c r="AA531" s="41">
        <f>IF(J531=0,0,'Дані з ДІСО'!AA531/J531)</f>
        <v>0</v>
      </c>
      <c r="AB531" s="29">
        <f>(1+0.25*AA531)*Z531*Параметри!$K$51</f>
        <v>4096.4042187200002</v>
      </c>
      <c r="AC531" s="29">
        <f>AB531*'Коефіцієнти АТО'!U531</f>
        <v>192.53099827984002</v>
      </c>
      <c r="AD531" s="29">
        <f>J531*(1+0.25*AA531)*Параметри!$K$66*Параметри!$K$20/1000</f>
        <v>0</v>
      </c>
      <c r="AE531" s="29">
        <f>(1+0.25*AA531)*J531*'Коефіцієнти АТО'!S531*Параметри!$K$20/1000</f>
        <v>360.88079832311456</v>
      </c>
      <c r="AF531" s="29">
        <f t="shared" si="72"/>
        <v>4649.8160153229546</v>
      </c>
      <c r="AG531" s="29">
        <v>0</v>
      </c>
      <c r="AH531" s="40">
        <v>38</v>
      </c>
      <c r="AI531" s="40">
        <v>0</v>
      </c>
      <c r="AJ531" s="40">
        <f t="shared" si="73"/>
        <v>0</v>
      </c>
      <c r="AK531" s="29">
        <f>(AH531+AI531)*(1+0.25*AJ531)*Параметри!$K$53</f>
        <v>6818.3124764480017</v>
      </c>
      <c r="AL531" s="29">
        <f>ROUNDUP(('Дані з ДІСО'!AU531+'Дані з ДІСО'!AW531)/Параметри!$K$28,0)</f>
        <v>0</v>
      </c>
      <c r="AM531" s="64">
        <f>AL531*Параметри!$M$35/18</f>
        <v>0</v>
      </c>
      <c r="AN531" s="29">
        <f>IF(AL531=0,0,'Дані з ДІСО'!AW531/SUM('Дані з ДІСО'!AU531,'Дані з ДІСО'!AW531))</f>
        <v>0</v>
      </c>
      <c r="AO531" s="29">
        <f>(1+0.25*AN531)*AM531*Параметри!$K$51</f>
        <v>0</v>
      </c>
      <c r="AP531" s="40">
        <f>ROUNDUP(('Дані з ДІСО'!AE531+'Дані не з ДІСО'!E531+'Дані не з ДІСО'!G531)/Параметри!$K$69,0)</f>
        <v>0</v>
      </c>
      <c r="AQ531" s="40">
        <f t="shared" si="77"/>
        <v>0</v>
      </c>
      <c r="AR531" s="40">
        <f>IF(AP531=0,0,('Дані з ДІСО'!AH531+'Дані не з ДІСО'!G531)/('Дані з ДІСО'!AE531+'Дані не з ДІСО'!E531+'Дані не з ДІСО'!G531))</f>
        <v>0</v>
      </c>
      <c r="AS531" s="29">
        <f>AQ531*(1+0.25*AR531)*Параметри!$K$51</f>
        <v>0</v>
      </c>
      <c r="AT531" s="40">
        <f>ROUNDUP('Дані з ДІСО'!AF531/Параметри!$K$70,0)</f>
        <v>0</v>
      </c>
      <c r="AU531" s="40">
        <f t="shared" si="78"/>
        <v>0</v>
      </c>
      <c r="AV531" s="40">
        <f>IF(AT531=0,0,'Дані з ДІСО'!AI531/'Дані з ДІСО'!AF531)</f>
        <v>0</v>
      </c>
      <c r="AW531" s="29">
        <f>AU531*(1+0.25*AV531)*Параметри!$K$51</f>
        <v>0</v>
      </c>
      <c r="AX531" s="40">
        <f>ROUNDUP('Дані з ДІСО'!AR531/Параметри!$K$29,0)</f>
        <v>0</v>
      </c>
      <c r="AY531" s="40">
        <f>ROUNDUP('Дані з ДІСО'!AS531/Параметри!$K$29,0)</f>
        <v>0</v>
      </c>
      <c r="AZ531" s="40">
        <f>ROUNDUP('Дані з ДІСО'!AT531/Параметри!$K$29,0)</f>
        <v>0</v>
      </c>
      <c r="BA531" s="64">
        <f>(AX531*Параметри!$K$32+AY531*Параметри!$L$32+AZ531*Параметри!$M$32)/18</f>
        <v>0</v>
      </c>
      <c r="BB531" s="29">
        <f>(BA531*Параметри!$K$51+SUM('Дані з ДІСО'!AR531:AT531)*Параметри!$K$48*Параметри!$K$20/1000)*Параметри!$K$74</f>
        <v>0</v>
      </c>
      <c r="BC531" s="40">
        <f>ROUNDUP(('Дані не з ДІСО'!I531+'Дані не з ДІСО'!K531)/Параметри!$K$26,0)</f>
        <v>0</v>
      </c>
      <c r="BD531" s="29">
        <f>BC531*Параметри!$M$36/18</f>
        <v>0</v>
      </c>
      <c r="BE531" s="40">
        <f>IF(BC531=0,0,'Дані не з ДІСО'!K531/('Дані не з ДІСО'!I531+'Дані не з ДІСО'!K531))</f>
        <v>0</v>
      </c>
      <c r="BF531" s="29">
        <f>(1+0.25*BE531)*BD531*Параметри!$K$51</f>
        <v>0</v>
      </c>
      <c r="BG531" s="40">
        <f>ROUNDUP('Дані не з ДІСО'!M531/Параметри!$K$27,0)</f>
        <v>0</v>
      </c>
      <c r="BH531" s="40">
        <f>BG531*Параметри!$M$37/18</f>
        <v>0</v>
      </c>
      <c r="BI531" s="29">
        <f>BH531*Параметри!$K$51</f>
        <v>0</v>
      </c>
      <c r="BJ531" s="29">
        <f>'Дані не з ДІСО'!N531*Параметри!$K$76</f>
        <v>0</v>
      </c>
      <c r="BK531" s="40">
        <f>ROUNDUP('Дані з ДІСО'!V531/Параметри!$K$25,0)</f>
        <v>0</v>
      </c>
      <c r="BL531" s="40">
        <f>ROUNDUP('Дані з ДІСО'!W531/Параметри!$K$25,0)</f>
        <v>0</v>
      </c>
      <c r="BM531" s="40">
        <f>ROUNDUP('Дані з ДІСО'!X531/Параметри!$K$25,0)</f>
        <v>0</v>
      </c>
      <c r="BN531" s="40">
        <f>(BK531*Параметри!$K$34+BL531*Параметри!$L$34+BM531*Параметри!$M$34)/18</f>
        <v>0</v>
      </c>
      <c r="BO531" s="40">
        <f>IF(K531=0,0,'Дані з ДІСО'!AC531/K531)</f>
        <v>0</v>
      </c>
      <c r="BP531" s="29">
        <f>(1+0.25*BO531)*BN531*Параметри!$K$51</f>
        <v>0</v>
      </c>
      <c r="BQ531" s="29">
        <f>BP531*'Коефіцієнти АТО'!U531</f>
        <v>0</v>
      </c>
      <c r="BR531" s="29">
        <f>K531*(1+0.25*BO531)*Параметри!$K$66*Параметри!$K$20/1000</f>
        <v>0</v>
      </c>
      <c r="BS531" s="29">
        <f>(1+0.25*BO531)*K531*'Коефіцієнти АТО'!S531*Параметри!$K$20/1000</f>
        <v>0</v>
      </c>
      <c r="BT531" s="29">
        <f t="shared" si="79"/>
        <v>0</v>
      </c>
      <c r="BU531" s="40">
        <f>ROUNDUP('Дані з ДІСО'!AG531/Параметри!$K$71,0)</f>
        <v>0</v>
      </c>
      <c r="BV531" s="40">
        <f t="shared" si="80"/>
        <v>0</v>
      </c>
      <c r="BW531" s="40">
        <f>IF('Дані з ДІСО'!AG531=0,0,'Дані з ДІСО'!AJ531/'Дані з ДІСО'!AG531)</f>
        <v>0</v>
      </c>
      <c r="BX531" s="29">
        <f>BV531*(1+0.25*BW531)*Параметри!$K$51</f>
        <v>0</v>
      </c>
      <c r="BY531" s="29">
        <f>ROUND(IF(Параметри!$K$77="No",CC531,CC531*Параметри!$K$78)+AG531,1)</f>
        <v>96931</v>
      </c>
      <c r="BZ531" s="29">
        <f>ROUND(IF(Параметри!$K$77="No",BF531,BF531*Параметри!$K$78),1)</f>
        <v>0</v>
      </c>
      <c r="CA531" s="29">
        <f>ROUND(IF(Параметри!$K$77="No",BI531,BI531*Параметри!$K$78),1)</f>
        <v>0</v>
      </c>
      <c r="CB531" s="29">
        <f>ROUND(IF(Параметри!$K$77="No",BJ531,BJ531*Параметри!$K$78),1)</f>
        <v>0</v>
      </c>
      <c r="CC531" s="29">
        <f t="shared" si="74"/>
        <v>107701.14904257593</v>
      </c>
    </row>
    <row r="532" spans="1:81">
      <c r="A532" s="9">
        <v>531</v>
      </c>
      <c r="B532" s="9" t="s">
        <v>3176</v>
      </c>
      <c r="C532" s="9" t="s">
        <v>3146</v>
      </c>
      <c r="D532" s="9" t="s">
        <v>3642</v>
      </c>
      <c r="E532" s="9" t="s">
        <v>78</v>
      </c>
      <c r="F532" s="9" t="s">
        <v>3656</v>
      </c>
      <c r="G532" s="9" t="s">
        <v>1119</v>
      </c>
      <c r="H532" s="29">
        <f>SUM('Дані з ДІСО'!J532:L532)</f>
        <v>2642.5</v>
      </c>
      <c r="I532" s="29">
        <f>SUM('Дані з ДІСО'!G532:I532)</f>
        <v>111</v>
      </c>
      <c r="J532" s="29">
        <f>SUM('Дані з ДІСО'!P532:R532)</f>
        <v>0</v>
      </c>
      <c r="K532" s="29">
        <f>SUM('Дані з ДІСО'!V532:X532)</f>
        <v>0</v>
      </c>
      <c r="L532" s="40">
        <f>ROUNDUP('Дані з ДІСО'!J532/'Коефіцієнти АТО'!$R532,0)</f>
        <v>54</v>
      </c>
      <c r="M532" s="40">
        <f>ROUNDUP('Дані з ДІСО'!K532/'Коефіцієнти АТО'!$R532,0)</f>
        <v>70</v>
      </c>
      <c r="N532" s="40">
        <f>ROUNDUP('Дані з ДІСО'!L532/'Коефіцієнти АТО'!$R532,0)</f>
        <v>16</v>
      </c>
      <c r="O532" s="59">
        <f>(L532*Параметри!$K$32+M532*Параметри!$L$32+N532*Параметри!$M$32)/18</f>
        <v>227.72222222222223</v>
      </c>
      <c r="P532" s="41">
        <f>IF(H532=0,"",'Дані з ДІСО'!Y532/H532)</f>
        <v>0</v>
      </c>
      <c r="Q532" s="29">
        <f>IF(H532=0,"",(1+0.25*P532)*O532*Параметри!$K$51)</f>
        <v>46642.113590370223</v>
      </c>
      <c r="R532" s="29">
        <f>IF(H532=0,"",Q532*'Коефіцієнти АТО'!T532)</f>
        <v>792.91593103629384</v>
      </c>
      <c r="S532" s="29">
        <f>IF(H532=0,"",H532*(1+0.25*P532)*Параметри!$K$66*Параметри!$K$20/1000)</f>
        <v>0</v>
      </c>
      <c r="T532" s="29">
        <f>IF(H532=0,"",H532*(1+0.25*P532)*'Коефіцієнти АТО'!$S532*Параметри!$K$20/1000)</f>
        <v>8298.9735801084917</v>
      </c>
      <c r="U532" s="29">
        <f t="shared" si="75"/>
        <v>55734.003101515009</v>
      </c>
      <c r="V532" s="29">
        <f t="shared" si="76"/>
        <v>55734.003101515009</v>
      </c>
      <c r="W532" s="40">
        <f>ROUNDUP('Дані з ДІСО'!P532/Параметри!$K$24,0)</f>
        <v>0</v>
      </c>
      <c r="X532" s="40">
        <f>ROUNDUP('Дані з ДІСО'!Q532/Параметри!$K$24,0)</f>
        <v>0</v>
      </c>
      <c r="Y532" s="40">
        <f>ROUNDUP('Дані з ДІСО'!R532/Параметри!$K$24,0)</f>
        <v>0</v>
      </c>
      <c r="Z532" s="59">
        <f>(W532*Параметри!$K$33+X532*Параметри!$L$33+Y532*Параметри!$M$33)/18</f>
        <v>0</v>
      </c>
      <c r="AA532" s="41">
        <f>IF(J532=0,0,'Дані з ДІСО'!AA532/J532)</f>
        <v>0</v>
      </c>
      <c r="AB532" s="29">
        <f>(1+0.25*AA532)*Z532*Параметри!$K$51</f>
        <v>0</v>
      </c>
      <c r="AC532" s="29">
        <f>AB532*'Коефіцієнти АТО'!U532</f>
        <v>0</v>
      </c>
      <c r="AD532" s="29">
        <f>J532*(1+0.25*AA532)*Параметри!$K$66*Параметри!$K$20/1000</f>
        <v>0</v>
      </c>
      <c r="AE532" s="29">
        <f>(1+0.25*AA532)*J532*'Коефіцієнти АТО'!S532*Параметри!$K$20/1000</f>
        <v>0</v>
      </c>
      <c r="AF532" s="29">
        <f t="shared" si="72"/>
        <v>0</v>
      </c>
      <c r="AG532" s="29">
        <v>0</v>
      </c>
      <c r="AH532" s="40">
        <v>25</v>
      </c>
      <c r="AI532" s="40">
        <v>0</v>
      </c>
      <c r="AJ532" s="40">
        <f t="shared" si="73"/>
        <v>0</v>
      </c>
      <c r="AK532" s="29">
        <f>(AH532+AI532)*(1+0.25*AJ532)*Параметри!$K$53</f>
        <v>4485.731892400001</v>
      </c>
      <c r="AL532" s="29">
        <f>ROUNDUP(('Дані з ДІСО'!AU532+'Дані з ДІСО'!AW532)/Параметри!$K$28,0)</f>
        <v>0</v>
      </c>
      <c r="AM532" s="64">
        <f>AL532*Параметри!$M$35/18</f>
        <v>0</v>
      </c>
      <c r="AN532" s="29">
        <f>IF(AL532=0,0,'Дані з ДІСО'!AW532/SUM('Дані з ДІСО'!AU532,'Дані з ДІСО'!AW532))</f>
        <v>0</v>
      </c>
      <c r="AO532" s="29">
        <f>(1+0.25*AN532)*AM532*Параметри!$K$51</f>
        <v>0</v>
      </c>
      <c r="AP532" s="40">
        <f>ROUNDUP(('Дані з ДІСО'!AE532+'Дані не з ДІСО'!E532+'Дані не з ДІСО'!G532)/Параметри!$K$69,0)</f>
        <v>0</v>
      </c>
      <c r="AQ532" s="40">
        <f t="shared" si="77"/>
        <v>0</v>
      </c>
      <c r="AR532" s="40">
        <f>IF(AP532=0,0,('Дані з ДІСО'!AH532+'Дані не з ДІСО'!G532)/('Дані з ДІСО'!AE532+'Дані не з ДІСО'!E532+'Дані не з ДІСО'!G532))</f>
        <v>0</v>
      </c>
      <c r="AS532" s="29">
        <f>AQ532*(1+0.25*AR532)*Параметри!$K$51</f>
        <v>0</v>
      </c>
      <c r="AT532" s="40">
        <f>ROUNDUP('Дані з ДІСО'!AF532/Параметри!$K$70,0)</f>
        <v>0</v>
      </c>
      <c r="AU532" s="40">
        <f t="shared" si="78"/>
        <v>0</v>
      </c>
      <c r="AV532" s="40">
        <f>IF(AT532=0,0,'Дані з ДІСО'!AI532/'Дані з ДІСО'!AF532)</f>
        <v>0</v>
      </c>
      <c r="AW532" s="29">
        <f>AU532*(1+0.25*AV532)*Параметри!$K$51</f>
        <v>0</v>
      </c>
      <c r="AX532" s="40">
        <f>ROUNDUP('Дані з ДІСО'!AR532/Параметри!$K$29,0)</f>
        <v>0</v>
      </c>
      <c r="AY532" s="40">
        <f>ROUNDUP('Дані з ДІСО'!AS532/Параметри!$K$29,0)</f>
        <v>0</v>
      </c>
      <c r="AZ532" s="40">
        <f>ROUNDUP('Дані з ДІСО'!AT532/Параметри!$K$29,0)</f>
        <v>0</v>
      </c>
      <c r="BA532" s="64">
        <f>(AX532*Параметри!$K$32+AY532*Параметри!$L$32+AZ532*Параметри!$M$32)/18</f>
        <v>0</v>
      </c>
      <c r="BB532" s="29">
        <f>(BA532*Параметри!$K$51+SUM('Дані з ДІСО'!AR532:AT532)*Параметри!$K$48*Параметри!$K$20/1000)*Параметри!$K$74</f>
        <v>0</v>
      </c>
      <c r="BC532" s="40">
        <f>ROUNDUP(('Дані не з ДІСО'!I532+'Дані не з ДІСО'!K532)/Параметри!$K$26,0)</f>
        <v>0</v>
      </c>
      <c r="BD532" s="29">
        <f>BC532*Параметри!$M$36/18</f>
        <v>0</v>
      </c>
      <c r="BE532" s="40">
        <f>IF(BC532=0,0,'Дані не з ДІСО'!K532/('Дані не з ДІСО'!I532+'Дані не з ДІСО'!K532))</f>
        <v>0</v>
      </c>
      <c r="BF532" s="29">
        <f>(1+0.25*BE532)*BD532*Параметри!$K$51</f>
        <v>0</v>
      </c>
      <c r="BG532" s="40">
        <f>ROUNDUP('Дані не з ДІСО'!M532/Параметри!$K$27,0)</f>
        <v>0</v>
      </c>
      <c r="BH532" s="40">
        <f>BG532*Параметри!$M$37/18</f>
        <v>0</v>
      </c>
      <c r="BI532" s="29">
        <f>BH532*Параметри!$K$51</f>
        <v>0</v>
      </c>
      <c r="BJ532" s="29">
        <f>'Дані не з ДІСО'!N532*Параметри!$K$76</f>
        <v>0</v>
      </c>
      <c r="BK532" s="40">
        <f>ROUNDUP('Дані з ДІСО'!V532/Параметри!$K$25,0)</f>
        <v>0</v>
      </c>
      <c r="BL532" s="40">
        <f>ROUNDUP('Дані з ДІСО'!W532/Параметри!$K$25,0)</f>
        <v>0</v>
      </c>
      <c r="BM532" s="40">
        <f>ROUNDUP('Дані з ДІСО'!X532/Параметри!$K$25,0)</f>
        <v>0</v>
      </c>
      <c r="BN532" s="40">
        <f>(BK532*Параметри!$K$34+BL532*Параметри!$L$34+BM532*Параметри!$M$34)/18</f>
        <v>0</v>
      </c>
      <c r="BO532" s="40">
        <f>IF(K532=0,0,'Дані з ДІСО'!AC532/K532)</f>
        <v>0</v>
      </c>
      <c r="BP532" s="29">
        <f>(1+0.25*BO532)*BN532*Параметри!$K$51</f>
        <v>0</v>
      </c>
      <c r="BQ532" s="29">
        <f>BP532*'Коефіцієнти АТО'!U532</f>
        <v>0</v>
      </c>
      <c r="BR532" s="29">
        <f>K532*(1+0.25*BO532)*Параметри!$K$66*Параметри!$K$20/1000</f>
        <v>0</v>
      </c>
      <c r="BS532" s="29">
        <f>(1+0.25*BO532)*K532*'Коефіцієнти АТО'!S532*Параметри!$K$20/1000</f>
        <v>0</v>
      </c>
      <c r="BT532" s="29">
        <f t="shared" si="79"/>
        <v>0</v>
      </c>
      <c r="BU532" s="40">
        <f>ROUNDUP('Дані з ДІСО'!AG532/Параметри!$K$71,0)</f>
        <v>0</v>
      </c>
      <c r="BV532" s="40">
        <f t="shared" si="80"/>
        <v>0</v>
      </c>
      <c r="BW532" s="40">
        <f>IF('Дані з ДІСО'!AG532=0,0,'Дані з ДІСО'!AJ532/'Дані з ДІСО'!AG532)</f>
        <v>0</v>
      </c>
      <c r="BX532" s="29">
        <f>BV532*(1+0.25*BW532)*Параметри!$K$51</f>
        <v>0</v>
      </c>
      <c r="BY532" s="29">
        <f>ROUND(IF(Параметри!$K$77="No",CC532,CC532*Параметри!$K$78)+AG532,1)</f>
        <v>54197.8</v>
      </c>
      <c r="BZ532" s="29">
        <f>ROUND(IF(Параметри!$K$77="No",BF532,BF532*Параметри!$K$78),1)</f>
        <v>0</v>
      </c>
      <c r="CA532" s="29">
        <f>ROUND(IF(Параметри!$K$77="No",BI532,BI532*Параметри!$K$78),1)</f>
        <v>0</v>
      </c>
      <c r="CB532" s="29">
        <f>ROUND(IF(Параметри!$K$77="No",BJ532,BJ532*Параметри!$K$78),1)</f>
        <v>0</v>
      </c>
      <c r="CC532" s="29">
        <f t="shared" si="74"/>
        <v>60219.734993915008</v>
      </c>
    </row>
    <row r="533" spans="1:81">
      <c r="A533" s="9">
        <v>532</v>
      </c>
      <c r="B533" s="9" t="s">
        <v>3176</v>
      </c>
      <c r="C533" s="9" t="s">
        <v>3146</v>
      </c>
      <c r="D533" s="9" t="s">
        <v>3642</v>
      </c>
      <c r="E533" s="9" t="s">
        <v>78</v>
      </c>
      <c r="F533" s="9" t="s">
        <v>3657</v>
      </c>
      <c r="G533" s="9" t="s">
        <v>1121</v>
      </c>
      <c r="H533" s="29">
        <f>SUM('Дані з ДІСО'!J533:L533)</f>
        <v>9283.5</v>
      </c>
      <c r="I533" s="29">
        <f>SUM('Дані з ДІСО'!G533:I533)</f>
        <v>320</v>
      </c>
      <c r="J533" s="29">
        <f>SUM('Дані з ДІСО'!P533:R533)</f>
        <v>0</v>
      </c>
      <c r="K533" s="29">
        <f>SUM('Дані з ДІСО'!V533:X533)</f>
        <v>0</v>
      </c>
      <c r="L533" s="40">
        <f>ROUNDUP('Дані з ДІСО'!J533/'Коефіцієнти АТО'!$R533,0)</f>
        <v>155</v>
      </c>
      <c r="M533" s="40">
        <f>ROUNDUP('Дані з ДІСО'!K533/'Коефіцієнти АТО'!$R533,0)</f>
        <v>181</v>
      </c>
      <c r="N533" s="40">
        <f>ROUNDUP('Дані з ДІСО'!L533/'Коефіцієнти АТО'!$R533,0)</f>
        <v>36</v>
      </c>
      <c r="O533" s="59">
        <f>(L533*Параметри!$K$32+M533*Параметри!$L$32+N533*Параметри!$M$32)/18</f>
        <v>597.87222222222226</v>
      </c>
      <c r="P533" s="41">
        <f>IF(H533=0,"",'Дані з ДІСО'!Y533/H533)</f>
        <v>0</v>
      </c>
      <c r="Q533" s="29">
        <f>IF(H533=0,"",(1+0.25*P533)*O533*Параметри!$K$51)</f>
        <v>122456.31466833063</v>
      </c>
      <c r="R533" s="29">
        <f>IF(H533=0,"",Q533*'Коефіцієнти АТО'!T533)</f>
        <v>15307.039333541328</v>
      </c>
      <c r="S533" s="29">
        <f>IF(H533=0,"",H533*(1+0.25*P533)*Параметри!$K$66*Параметри!$K$20/1000)</f>
        <v>0</v>
      </c>
      <c r="T533" s="29">
        <f>IF(H533=0,"",H533*(1+0.25*P533)*'Коефіцієнти АТО'!$S533*Параметри!$K$20/1000)</f>
        <v>20320.529667286544</v>
      </c>
      <c r="U533" s="29">
        <f t="shared" si="75"/>
        <v>158083.8836691585</v>
      </c>
      <c r="V533" s="29">
        <f t="shared" si="76"/>
        <v>158083.8836691585</v>
      </c>
      <c r="W533" s="40">
        <f>ROUNDUP('Дані з ДІСО'!P533/Параметри!$K$24,0)</f>
        <v>0</v>
      </c>
      <c r="X533" s="40">
        <f>ROUNDUP('Дані з ДІСО'!Q533/Параметри!$K$24,0)</f>
        <v>0</v>
      </c>
      <c r="Y533" s="40">
        <f>ROUNDUP('Дані з ДІСО'!R533/Параметри!$K$24,0)</f>
        <v>0</v>
      </c>
      <c r="Z533" s="59">
        <f>(W533*Параметри!$K$33+X533*Параметри!$L$33+Y533*Параметри!$M$33)/18</f>
        <v>0</v>
      </c>
      <c r="AA533" s="41">
        <f>IF(J533=0,0,'Дані з ДІСО'!AA533/J533)</f>
        <v>0</v>
      </c>
      <c r="AB533" s="29">
        <f>(1+0.25*AA533)*Z533*Параметри!$K$51</f>
        <v>0</v>
      </c>
      <c r="AC533" s="29">
        <f>AB533*'Коефіцієнти АТО'!U533</f>
        <v>0</v>
      </c>
      <c r="AD533" s="29">
        <f>J533*(1+0.25*AA533)*Параметри!$K$66*Параметри!$K$20/1000</f>
        <v>0</v>
      </c>
      <c r="AE533" s="29">
        <f>(1+0.25*AA533)*J533*'Коефіцієнти АТО'!S533*Параметри!$K$20/1000</f>
        <v>0</v>
      </c>
      <c r="AF533" s="29">
        <f t="shared" si="72"/>
        <v>0</v>
      </c>
      <c r="AG533" s="29">
        <v>0</v>
      </c>
      <c r="AH533" s="40">
        <v>66</v>
      </c>
      <c r="AI533" s="40">
        <v>0</v>
      </c>
      <c r="AJ533" s="40">
        <f t="shared" si="73"/>
        <v>0</v>
      </c>
      <c r="AK533" s="29">
        <f>(AH533+AI533)*(1+0.25*AJ533)*Параметри!$K$53</f>
        <v>11842.332195936004</v>
      </c>
      <c r="AL533" s="29">
        <f>ROUNDUP(('Дані з ДІСО'!AU533+'Дані з ДІСО'!AW533)/Параметри!$K$28,0)</f>
        <v>0</v>
      </c>
      <c r="AM533" s="64">
        <f>AL533*Параметри!$M$35/18</f>
        <v>0</v>
      </c>
      <c r="AN533" s="29">
        <f>IF(AL533=0,0,'Дані з ДІСО'!AW533/SUM('Дані з ДІСО'!AU533,'Дані з ДІСО'!AW533))</f>
        <v>0</v>
      </c>
      <c r="AO533" s="29">
        <f>(1+0.25*AN533)*AM533*Параметри!$K$51</f>
        <v>0</v>
      </c>
      <c r="AP533" s="40">
        <f>ROUNDUP(('Дані з ДІСО'!AE533+'Дані не з ДІСО'!E533+'Дані не з ДІСО'!G533)/Параметри!$K$69,0)</f>
        <v>0</v>
      </c>
      <c r="AQ533" s="40">
        <f t="shared" si="77"/>
        <v>0</v>
      </c>
      <c r="AR533" s="40">
        <f>IF(AP533=0,0,('Дані з ДІСО'!AH533+'Дані не з ДІСО'!G533)/('Дані з ДІСО'!AE533+'Дані не з ДІСО'!E533+'Дані не з ДІСО'!G533))</f>
        <v>0</v>
      </c>
      <c r="AS533" s="29">
        <f>AQ533*(1+0.25*AR533)*Параметри!$K$51</f>
        <v>0</v>
      </c>
      <c r="AT533" s="40">
        <f>ROUNDUP('Дані з ДІСО'!AF533/Параметри!$K$70,0)</f>
        <v>0</v>
      </c>
      <c r="AU533" s="40">
        <f t="shared" si="78"/>
        <v>0</v>
      </c>
      <c r="AV533" s="40">
        <f>IF(AT533=0,0,'Дані з ДІСО'!AI533/'Дані з ДІСО'!AF533)</f>
        <v>0</v>
      </c>
      <c r="AW533" s="29">
        <f>AU533*(1+0.25*AV533)*Параметри!$K$51</f>
        <v>0</v>
      </c>
      <c r="AX533" s="40">
        <f>ROUNDUP('Дані з ДІСО'!AR533/Параметри!$K$29,0)</f>
        <v>0</v>
      </c>
      <c r="AY533" s="40">
        <f>ROUNDUP('Дані з ДІСО'!AS533/Параметри!$K$29,0)</f>
        <v>0</v>
      </c>
      <c r="AZ533" s="40">
        <f>ROUNDUP('Дані з ДІСО'!AT533/Параметри!$K$29,0)</f>
        <v>0</v>
      </c>
      <c r="BA533" s="64">
        <f>(AX533*Параметри!$K$32+AY533*Параметри!$L$32+AZ533*Параметри!$M$32)/18</f>
        <v>0</v>
      </c>
      <c r="BB533" s="29">
        <f>(BA533*Параметри!$K$51+SUM('Дані з ДІСО'!AR533:AT533)*Параметри!$K$48*Параметри!$K$20/1000)*Параметри!$K$74</f>
        <v>0</v>
      </c>
      <c r="BC533" s="40">
        <f>ROUNDUP(('Дані не з ДІСО'!I533+'Дані не з ДІСО'!K533)/Параметри!$K$26,0)</f>
        <v>0</v>
      </c>
      <c r="BD533" s="29">
        <f>BC533*Параметри!$M$36/18</f>
        <v>0</v>
      </c>
      <c r="BE533" s="40">
        <f>IF(BC533=0,0,'Дані не з ДІСО'!K533/('Дані не з ДІСО'!I533+'Дані не з ДІСО'!K533))</f>
        <v>0</v>
      </c>
      <c r="BF533" s="29">
        <f>(1+0.25*BE533)*BD533*Параметри!$K$51</f>
        <v>0</v>
      </c>
      <c r="BG533" s="40">
        <f>ROUNDUP('Дані не з ДІСО'!M533/Параметри!$K$27,0)</f>
        <v>0</v>
      </c>
      <c r="BH533" s="40">
        <f>BG533*Параметри!$M$37/18</f>
        <v>0</v>
      </c>
      <c r="BI533" s="29">
        <f>BH533*Параметри!$K$51</f>
        <v>0</v>
      </c>
      <c r="BJ533" s="29">
        <f>'Дані не з ДІСО'!N533*Параметри!$K$76</f>
        <v>0</v>
      </c>
      <c r="BK533" s="40">
        <f>ROUNDUP('Дані з ДІСО'!V533/Параметри!$K$25,0)</f>
        <v>0</v>
      </c>
      <c r="BL533" s="40">
        <f>ROUNDUP('Дані з ДІСО'!W533/Параметри!$K$25,0)</f>
        <v>0</v>
      </c>
      <c r="BM533" s="40">
        <f>ROUNDUP('Дані з ДІСО'!X533/Параметри!$K$25,0)</f>
        <v>0</v>
      </c>
      <c r="BN533" s="40">
        <f>(BK533*Параметри!$K$34+BL533*Параметри!$L$34+BM533*Параметри!$M$34)/18</f>
        <v>0</v>
      </c>
      <c r="BO533" s="40">
        <f>IF(K533=0,0,'Дані з ДІСО'!AC533/K533)</f>
        <v>0</v>
      </c>
      <c r="BP533" s="29">
        <f>(1+0.25*BO533)*BN533*Параметри!$K$51</f>
        <v>0</v>
      </c>
      <c r="BQ533" s="29">
        <f>BP533*'Коефіцієнти АТО'!U533</f>
        <v>0</v>
      </c>
      <c r="BR533" s="29">
        <f>K533*(1+0.25*BO533)*Параметри!$K$66*Параметри!$K$20/1000</f>
        <v>0</v>
      </c>
      <c r="BS533" s="29">
        <f>(1+0.25*BO533)*K533*'Коефіцієнти АТО'!S533*Параметри!$K$20/1000</f>
        <v>0</v>
      </c>
      <c r="BT533" s="29">
        <f t="shared" si="79"/>
        <v>0</v>
      </c>
      <c r="BU533" s="40">
        <f>ROUNDUP('Дані з ДІСО'!AG533/Параметри!$K$71,0)</f>
        <v>0</v>
      </c>
      <c r="BV533" s="40">
        <f t="shared" si="80"/>
        <v>0</v>
      </c>
      <c r="BW533" s="40">
        <f>IF('Дані з ДІСО'!AG533=0,0,'Дані з ДІСО'!AJ533/'Дані з ДІСО'!AG533)</f>
        <v>0</v>
      </c>
      <c r="BX533" s="29">
        <f>BV533*(1+0.25*BW533)*Параметри!$K$51</f>
        <v>0</v>
      </c>
      <c r="BY533" s="29">
        <f>ROUND(IF(Параметри!$K$77="No",CC533,CC533*Параметри!$K$78)+AG533,1)</f>
        <v>152933.6</v>
      </c>
      <c r="BZ533" s="29">
        <f>ROUND(IF(Параметри!$K$77="No",BF533,BF533*Параметри!$K$78),1)</f>
        <v>0</v>
      </c>
      <c r="CA533" s="29">
        <f>ROUND(IF(Параметри!$K$77="No",BI533,BI533*Параметри!$K$78),1)</f>
        <v>0</v>
      </c>
      <c r="CB533" s="29">
        <f>ROUND(IF(Параметри!$K$77="No",BJ533,BJ533*Параметри!$K$78),1)</f>
        <v>0</v>
      </c>
      <c r="CC533" s="29">
        <f t="shared" si="74"/>
        <v>169926.21586509451</v>
      </c>
    </row>
    <row r="534" spans="1:81">
      <c r="A534" s="9">
        <v>533</v>
      </c>
      <c r="B534" s="9" t="s">
        <v>3176</v>
      </c>
      <c r="C534" s="9" t="s">
        <v>3146</v>
      </c>
      <c r="D534" s="9" t="s">
        <v>3642</v>
      </c>
      <c r="E534" s="9" t="s">
        <v>78</v>
      </c>
      <c r="F534" s="9" t="s">
        <v>3658</v>
      </c>
      <c r="G534" s="9" t="s">
        <v>1123</v>
      </c>
      <c r="H534" s="29">
        <f>SUM('Дані з ДІСО'!J534:L534)</f>
        <v>1326.5</v>
      </c>
      <c r="I534" s="29">
        <f>SUM('Дані з ДІСО'!G534:I534)</f>
        <v>90</v>
      </c>
      <c r="J534" s="29">
        <f>SUM('Дані з ДІСО'!P534:R534)</f>
        <v>0</v>
      </c>
      <c r="K534" s="29">
        <f>SUM('Дані з ДІСО'!V534:X534)</f>
        <v>0</v>
      </c>
      <c r="L534" s="40">
        <f>ROUNDUP('Дані з ДІСО'!J534/'Коефіцієнти АТО'!$R534,0)</f>
        <v>33</v>
      </c>
      <c r="M534" s="40">
        <f>ROUNDUP('Дані з ДІСО'!K534/'Коефіцієнти АТО'!$R534,0)</f>
        <v>48</v>
      </c>
      <c r="N534" s="40">
        <f>ROUNDUP('Дані з ДІСО'!L534/'Коефіцієнти АТО'!$R534,0)</f>
        <v>6</v>
      </c>
      <c r="O534" s="59">
        <f>(L534*Параметри!$K$32+M534*Параметри!$L$32+N534*Параметри!$M$32)/18</f>
        <v>141.20000000000002</v>
      </c>
      <c r="P534" s="41">
        <f>IF(H534=0,"",'Дані з ДІСО'!Y534/H534)</f>
        <v>0</v>
      </c>
      <c r="Q534" s="29">
        <f>IF(H534=0,"",(1+0.25*P534)*O534*Параметри!$K$51)</f>
        <v>28920.613784163204</v>
      </c>
      <c r="R534" s="29">
        <f>IF(H534=0,"",Q534*'Коефіцієнти АТО'!T534)</f>
        <v>491.65043433077449</v>
      </c>
      <c r="S534" s="29">
        <f>IF(H534=0,"",H534*(1+0.25*P534)*Параметри!$K$66*Параметри!$K$20/1000)</f>
        <v>0</v>
      </c>
      <c r="T534" s="29">
        <f>IF(H534=0,"",H534*(1+0.25*P534)*'Коефіцієнти АТО'!$S534*Параметри!$K$20/1000)</f>
        <v>5428.3914282571968</v>
      </c>
      <c r="U534" s="29">
        <f t="shared" si="75"/>
        <v>34840.655646751176</v>
      </c>
      <c r="V534" s="29">
        <f t="shared" si="76"/>
        <v>34840.655646751176</v>
      </c>
      <c r="W534" s="40">
        <f>ROUNDUP('Дані з ДІСО'!P534/Параметри!$K$24,0)</f>
        <v>0</v>
      </c>
      <c r="X534" s="40">
        <f>ROUNDUP('Дані з ДІСО'!Q534/Параметри!$K$24,0)</f>
        <v>0</v>
      </c>
      <c r="Y534" s="40">
        <f>ROUNDUP('Дані з ДІСО'!R534/Параметри!$K$24,0)</f>
        <v>0</v>
      </c>
      <c r="Z534" s="59">
        <f>(W534*Параметри!$K$33+X534*Параметри!$L$33+Y534*Параметри!$M$33)/18</f>
        <v>0</v>
      </c>
      <c r="AA534" s="41">
        <f>IF(J534=0,0,'Дані з ДІСО'!AA534/J534)</f>
        <v>0</v>
      </c>
      <c r="AB534" s="29">
        <f>(1+0.25*AA534)*Z534*Параметри!$K$51</f>
        <v>0</v>
      </c>
      <c r="AC534" s="29">
        <f>AB534*'Коефіцієнти АТО'!U534</f>
        <v>0</v>
      </c>
      <c r="AD534" s="29">
        <f>J534*(1+0.25*AA534)*Параметри!$K$66*Параметри!$K$20/1000</f>
        <v>0</v>
      </c>
      <c r="AE534" s="29">
        <f>(1+0.25*AA534)*J534*'Коефіцієнти АТО'!S534*Параметри!$K$20/1000</f>
        <v>0</v>
      </c>
      <c r="AF534" s="29">
        <f t="shared" si="72"/>
        <v>0</v>
      </c>
      <c r="AG534" s="29">
        <v>0</v>
      </c>
      <c r="AH534" s="40">
        <v>15</v>
      </c>
      <c r="AI534" s="40">
        <v>0</v>
      </c>
      <c r="AJ534" s="40">
        <f t="shared" si="73"/>
        <v>0</v>
      </c>
      <c r="AK534" s="29">
        <f>(AH534+AI534)*(1+0.25*AJ534)*Параметри!$K$53</f>
        <v>2691.4391354400009</v>
      </c>
      <c r="AL534" s="29">
        <f>ROUNDUP(('Дані з ДІСО'!AU534+'Дані з ДІСО'!AW534)/Параметри!$K$28,0)</f>
        <v>0</v>
      </c>
      <c r="AM534" s="64">
        <f>AL534*Параметри!$M$35/18</f>
        <v>0</v>
      </c>
      <c r="AN534" s="29">
        <f>IF(AL534=0,0,'Дані з ДІСО'!AW534/SUM('Дані з ДІСО'!AU534,'Дані з ДІСО'!AW534))</f>
        <v>0</v>
      </c>
      <c r="AO534" s="29">
        <f>(1+0.25*AN534)*AM534*Параметри!$K$51</f>
        <v>0</v>
      </c>
      <c r="AP534" s="40">
        <f>ROUNDUP(('Дані з ДІСО'!AE534+'Дані не з ДІСО'!E534+'Дані не з ДІСО'!G534)/Параметри!$K$69,0)</f>
        <v>0</v>
      </c>
      <c r="AQ534" s="40">
        <f t="shared" si="77"/>
        <v>0</v>
      </c>
      <c r="AR534" s="40">
        <f>IF(AP534=0,0,('Дані з ДІСО'!AH534+'Дані не з ДІСО'!G534)/('Дані з ДІСО'!AE534+'Дані не з ДІСО'!E534+'Дані не з ДІСО'!G534))</f>
        <v>0</v>
      </c>
      <c r="AS534" s="29">
        <f>AQ534*(1+0.25*AR534)*Параметри!$K$51</f>
        <v>0</v>
      </c>
      <c r="AT534" s="40">
        <f>ROUNDUP('Дані з ДІСО'!AF534/Параметри!$K$70,0)</f>
        <v>0</v>
      </c>
      <c r="AU534" s="40">
        <f t="shared" si="78"/>
        <v>0</v>
      </c>
      <c r="AV534" s="40">
        <f>IF(AT534=0,0,'Дані з ДІСО'!AI534/'Дані з ДІСО'!AF534)</f>
        <v>0</v>
      </c>
      <c r="AW534" s="29">
        <f>AU534*(1+0.25*AV534)*Параметри!$K$51</f>
        <v>0</v>
      </c>
      <c r="AX534" s="40">
        <f>ROUNDUP('Дані з ДІСО'!AR534/Параметри!$K$29,0)</f>
        <v>0</v>
      </c>
      <c r="AY534" s="40">
        <f>ROUNDUP('Дані з ДІСО'!AS534/Параметри!$K$29,0)</f>
        <v>0</v>
      </c>
      <c r="AZ534" s="40">
        <f>ROUNDUP('Дані з ДІСО'!AT534/Параметри!$K$29,0)</f>
        <v>0</v>
      </c>
      <c r="BA534" s="64">
        <f>(AX534*Параметри!$K$32+AY534*Параметри!$L$32+AZ534*Параметри!$M$32)/18</f>
        <v>0</v>
      </c>
      <c r="BB534" s="29">
        <f>(BA534*Параметри!$K$51+SUM('Дані з ДІСО'!AR534:AT534)*Параметри!$K$48*Параметри!$K$20/1000)*Параметри!$K$74</f>
        <v>0</v>
      </c>
      <c r="BC534" s="40">
        <f>ROUNDUP(('Дані не з ДІСО'!I534+'Дані не з ДІСО'!K534)/Параметри!$K$26,0)</f>
        <v>0</v>
      </c>
      <c r="BD534" s="29">
        <f>BC534*Параметри!$M$36/18</f>
        <v>0</v>
      </c>
      <c r="BE534" s="40">
        <f>IF(BC534=0,0,'Дані не з ДІСО'!K534/('Дані не з ДІСО'!I534+'Дані не з ДІСО'!K534))</f>
        <v>0</v>
      </c>
      <c r="BF534" s="29">
        <f>(1+0.25*BE534)*BD534*Параметри!$K$51</f>
        <v>0</v>
      </c>
      <c r="BG534" s="40">
        <f>ROUNDUP('Дані не з ДІСО'!M534/Параметри!$K$27,0)</f>
        <v>0</v>
      </c>
      <c r="BH534" s="40">
        <f>BG534*Параметри!$M$37/18</f>
        <v>0</v>
      </c>
      <c r="BI534" s="29">
        <f>BH534*Параметри!$K$51</f>
        <v>0</v>
      </c>
      <c r="BJ534" s="29">
        <f>'Дані не з ДІСО'!N534*Параметри!$K$76</f>
        <v>0</v>
      </c>
      <c r="BK534" s="40">
        <f>ROUNDUP('Дані з ДІСО'!V534/Параметри!$K$25,0)</f>
        <v>0</v>
      </c>
      <c r="BL534" s="40">
        <f>ROUNDUP('Дані з ДІСО'!W534/Параметри!$K$25,0)</f>
        <v>0</v>
      </c>
      <c r="BM534" s="40">
        <f>ROUNDUP('Дані з ДІСО'!X534/Параметри!$K$25,0)</f>
        <v>0</v>
      </c>
      <c r="BN534" s="40">
        <f>(BK534*Параметри!$K$34+BL534*Параметри!$L$34+BM534*Параметри!$M$34)/18</f>
        <v>0</v>
      </c>
      <c r="BO534" s="40">
        <f>IF(K534=0,0,'Дані з ДІСО'!AC534/K534)</f>
        <v>0</v>
      </c>
      <c r="BP534" s="29">
        <f>(1+0.25*BO534)*BN534*Параметри!$K$51</f>
        <v>0</v>
      </c>
      <c r="BQ534" s="29">
        <f>BP534*'Коефіцієнти АТО'!U534</f>
        <v>0</v>
      </c>
      <c r="BR534" s="29">
        <f>K534*(1+0.25*BO534)*Параметри!$K$66*Параметри!$K$20/1000</f>
        <v>0</v>
      </c>
      <c r="BS534" s="29">
        <f>(1+0.25*BO534)*K534*'Коефіцієнти АТО'!S534*Параметри!$K$20/1000</f>
        <v>0</v>
      </c>
      <c r="BT534" s="29">
        <f t="shared" si="79"/>
        <v>0</v>
      </c>
      <c r="BU534" s="40">
        <f>ROUNDUP('Дані з ДІСО'!AG534/Параметри!$K$71,0)</f>
        <v>0</v>
      </c>
      <c r="BV534" s="40">
        <f t="shared" si="80"/>
        <v>0</v>
      </c>
      <c r="BW534" s="40">
        <f>IF('Дані з ДІСО'!AG534=0,0,'Дані з ДІСО'!AJ534/'Дані з ДІСО'!AG534)</f>
        <v>0</v>
      </c>
      <c r="BX534" s="29">
        <f>BV534*(1+0.25*BW534)*Параметри!$K$51</f>
        <v>0</v>
      </c>
      <c r="BY534" s="29">
        <f>ROUND(IF(Параметри!$K$77="No",CC534,CC534*Параметри!$K$78)+AG534,1)</f>
        <v>33778.9</v>
      </c>
      <c r="BZ534" s="29">
        <f>ROUND(IF(Параметри!$K$77="No",BF534,BF534*Параметри!$K$78),1)</f>
        <v>0</v>
      </c>
      <c r="CA534" s="29">
        <f>ROUND(IF(Параметри!$K$77="No",BI534,BI534*Параметри!$K$78),1)</f>
        <v>0</v>
      </c>
      <c r="CB534" s="29">
        <f>ROUND(IF(Параметри!$K$77="No",BJ534,BJ534*Параметри!$K$78),1)</f>
        <v>0</v>
      </c>
      <c r="CC534" s="29">
        <f t="shared" si="74"/>
        <v>37532.094782191176</v>
      </c>
    </row>
    <row r="535" spans="1:81">
      <c r="A535" s="9">
        <v>534</v>
      </c>
      <c r="B535" s="9" t="s">
        <v>3176</v>
      </c>
      <c r="C535" s="9" t="s">
        <v>3146</v>
      </c>
      <c r="D535" s="9" t="s">
        <v>3642</v>
      </c>
      <c r="E535" s="9" t="s">
        <v>78</v>
      </c>
      <c r="F535" s="9" t="s">
        <v>3328</v>
      </c>
      <c r="G535" s="9" t="s">
        <v>1125</v>
      </c>
      <c r="H535" s="29">
        <f>SUM('Дані з ДІСО'!J535:L535)</f>
        <v>6852</v>
      </c>
      <c r="I535" s="29">
        <f>SUM('Дані з ДІСО'!G535:I535)</f>
        <v>250</v>
      </c>
      <c r="J535" s="29">
        <f>SUM('Дані з ДІСО'!P535:R535)</f>
        <v>0</v>
      </c>
      <c r="K535" s="29">
        <f>SUM('Дані з ДІСО'!V535:X535)</f>
        <v>0</v>
      </c>
      <c r="L535" s="40">
        <f>ROUNDUP('Дані з ДІСО'!J535/'Коефіцієнти АТО'!$R535,0)</f>
        <v>116</v>
      </c>
      <c r="M535" s="40">
        <f>ROUNDUP('Дані з ДІСО'!K535/'Коефіцієнти АТО'!$R535,0)</f>
        <v>146</v>
      </c>
      <c r="N535" s="40">
        <f>ROUNDUP('Дані з ДІСО'!L535/'Коефіцієнти АТО'!$R535,0)</f>
        <v>31</v>
      </c>
      <c r="O535" s="59">
        <f>(L535*Параметри!$K$32+M535*Параметри!$L$32+N535*Параметри!$M$32)/18</f>
        <v>474.59444444444449</v>
      </c>
      <c r="P535" s="41">
        <f>IF(H535=0,"",'Дані з ДІСО'!Y535/H535)</f>
        <v>0</v>
      </c>
      <c r="Q535" s="29">
        <f>IF(H535=0,"",(1+0.25*P535)*O535*Параметри!$K$51)</f>
        <v>97206.534220164845</v>
      </c>
      <c r="R535" s="29">
        <f>IF(H535=0,"",Q535*'Коефіцієнти АТО'!T535)</f>
        <v>9720.6534220164849</v>
      </c>
      <c r="S535" s="29">
        <f>IF(H535=0,"",H535*(1+0.25*P535)*Параметри!$K$66*Параметри!$K$20/1000)</f>
        <v>0</v>
      </c>
      <c r="T535" s="29">
        <f>IF(H535=0,"",H535*(1+0.25*P535)*'Коефіцієнти АТО'!$S535*Параметри!$K$20/1000)</f>
        <v>21519.230641779901</v>
      </c>
      <c r="U535" s="29">
        <f t="shared" si="75"/>
        <v>128446.41828396123</v>
      </c>
      <c r="V535" s="29">
        <f t="shared" si="76"/>
        <v>128446.41828396123</v>
      </c>
      <c r="W535" s="40">
        <f>ROUNDUP('Дані з ДІСО'!P535/Параметри!$K$24,0)</f>
        <v>0</v>
      </c>
      <c r="X535" s="40">
        <f>ROUNDUP('Дані з ДІСО'!Q535/Параметри!$K$24,0)</f>
        <v>0</v>
      </c>
      <c r="Y535" s="40">
        <f>ROUNDUP('Дані з ДІСО'!R535/Параметри!$K$24,0)</f>
        <v>0</v>
      </c>
      <c r="Z535" s="59">
        <f>(W535*Параметри!$K$33+X535*Параметри!$L$33+Y535*Параметри!$M$33)/18</f>
        <v>0</v>
      </c>
      <c r="AA535" s="41">
        <f>IF(J535=0,0,'Дані з ДІСО'!AA535/J535)</f>
        <v>0</v>
      </c>
      <c r="AB535" s="29">
        <f>(1+0.25*AA535)*Z535*Параметри!$K$51</f>
        <v>0</v>
      </c>
      <c r="AC535" s="29">
        <f>AB535*'Коефіцієнти АТО'!U535</f>
        <v>0</v>
      </c>
      <c r="AD535" s="29">
        <f>J535*(1+0.25*AA535)*Параметри!$K$66*Параметри!$K$20/1000</f>
        <v>0</v>
      </c>
      <c r="AE535" s="29">
        <f>(1+0.25*AA535)*J535*'Коефіцієнти АТО'!S535*Параметри!$K$20/1000</f>
        <v>0</v>
      </c>
      <c r="AF535" s="29">
        <f t="shared" si="72"/>
        <v>0</v>
      </c>
      <c r="AG535" s="29">
        <v>0</v>
      </c>
      <c r="AH535" s="40">
        <v>52</v>
      </c>
      <c r="AI535" s="40">
        <v>0</v>
      </c>
      <c r="AJ535" s="40">
        <f t="shared" si="73"/>
        <v>0</v>
      </c>
      <c r="AK535" s="29">
        <f>(AH535+AI535)*(1+0.25*AJ535)*Параметри!$K$53</f>
        <v>9330.3223361920027</v>
      </c>
      <c r="AL535" s="29">
        <f>ROUNDUP(('Дані з ДІСО'!AU535+'Дані з ДІСО'!AW535)/Параметри!$K$28,0)</f>
        <v>0</v>
      </c>
      <c r="AM535" s="64">
        <f>AL535*Параметри!$M$35/18</f>
        <v>0</v>
      </c>
      <c r="AN535" s="29">
        <f>IF(AL535=0,0,'Дані з ДІСО'!AW535/SUM('Дані з ДІСО'!AU535,'Дані з ДІСО'!AW535))</f>
        <v>0</v>
      </c>
      <c r="AO535" s="29">
        <f>(1+0.25*AN535)*AM535*Параметри!$K$51</f>
        <v>0</v>
      </c>
      <c r="AP535" s="40">
        <f>ROUNDUP(('Дані з ДІСО'!AE535+'Дані не з ДІСО'!E535+'Дані не з ДІСО'!G535)/Параметри!$K$69,0)</f>
        <v>0</v>
      </c>
      <c r="AQ535" s="40">
        <f t="shared" si="77"/>
        <v>0</v>
      </c>
      <c r="AR535" s="40">
        <f>IF(AP535=0,0,('Дані з ДІСО'!AH535+'Дані не з ДІСО'!G535)/('Дані з ДІСО'!AE535+'Дані не з ДІСО'!E535+'Дані не з ДІСО'!G535))</f>
        <v>0</v>
      </c>
      <c r="AS535" s="29">
        <f>AQ535*(1+0.25*AR535)*Параметри!$K$51</f>
        <v>0</v>
      </c>
      <c r="AT535" s="40">
        <f>ROUNDUP('Дані з ДІСО'!AF535/Параметри!$K$70,0)</f>
        <v>0</v>
      </c>
      <c r="AU535" s="40">
        <f t="shared" si="78"/>
        <v>0</v>
      </c>
      <c r="AV535" s="40">
        <f>IF(AT535=0,0,'Дані з ДІСО'!AI535/'Дані з ДІСО'!AF535)</f>
        <v>0</v>
      </c>
      <c r="AW535" s="29">
        <f>AU535*(1+0.25*AV535)*Параметри!$K$51</f>
        <v>0</v>
      </c>
      <c r="AX535" s="40">
        <f>ROUNDUP('Дані з ДІСО'!AR535/Параметри!$K$29,0)</f>
        <v>0</v>
      </c>
      <c r="AY535" s="40">
        <f>ROUNDUP('Дані з ДІСО'!AS535/Параметри!$K$29,0)</f>
        <v>0</v>
      </c>
      <c r="AZ535" s="40">
        <f>ROUNDUP('Дані з ДІСО'!AT535/Параметри!$K$29,0)</f>
        <v>0</v>
      </c>
      <c r="BA535" s="64">
        <f>(AX535*Параметри!$K$32+AY535*Параметри!$L$32+AZ535*Параметри!$M$32)/18</f>
        <v>0</v>
      </c>
      <c r="BB535" s="29">
        <f>(BA535*Параметри!$K$51+SUM('Дані з ДІСО'!AR535:AT535)*Параметри!$K$48*Параметри!$K$20/1000)*Параметри!$K$74</f>
        <v>0</v>
      </c>
      <c r="BC535" s="40">
        <f>ROUNDUP(('Дані не з ДІСО'!I535+'Дані не з ДІСО'!K535)/Параметри!$K$26,0)</f>
        <v>0</v>
      </c>
      <c r="BD535" s="29">
        <f>BC535*Параметри!$M$36/18</f>
        <v>0</v>
      </c>
      <c r="BE535" s="40">
        <f>IF(BC535=0,0,'Дані не з ДІСО'!K535/('Дані не з ДІСО'!I535+'Дані не з ДІСО'!K535))</f>
        <v>0</v>
      </c>
      <c r="BF535" s="29">
        <f>(1+0.25*BE535)*BD535*Параметри!$K$51</f>
        <v>0</v>
      </c>
      <c r="BG535" s="40">
        <f>ROUNDUP('Дані не з ДІСО'!M535/Параметри!$K$27,0)</f>
        <v>0</v>
      </c>
      <c r="BH535" s="40">
        <f>BG535*Параметри!$M$37/18</f>
        <v>0</v>
      </c>
      <c r="BI535" s="29">
        <f>BH535*Параметри!$K$51</f>
        <v>0</v>
      </c>
      <c r="BJ535" s="29">
        <f>'Дані не з ДІСО'!N535*Параметри!$K$76</f>
        <v>0</v>
      </c>
      <c r="BK535" s="40">
        <f>ROUNDUP('Дані з ДІСО'!V535/Параметри!$K$25,0)</f>
        <v>0</v>
      </c>
      <c r="BL535" s="40">
        <f>ROUNDUP('Дані з ДІСО'!W535/Параметри!$K$25,0)</f>
        <v>0</v>
      </c>
      <c r="BM535" s="40">
        <f>ROUNDUP('Дані з ДІСО'!X535/Параметри!$K$25,0)</f>
        <v>0</v>
      </c>
      <c r="BN535" s="40">
        <f>(BK535*Параметри!$K$34+BL535*Параметри!$L$34+BM535*Параметри!$M$34)/18</f>
        <v>0</v>
      </c>
      <c r="BO535" s="40">
        <f>IF(K535=0,0,'Дані з ДІСО'!AC535/K535)</f>
        <v>0</v>
      </c>
      <c r="BP535" s="29">
        <f>(1+0.25*BO535)*BN535*Параметри!$K$51</f>
        <v>0</v>
      </c>
      <c r="BQ535" s="29">
        <f>BP535*'Коефіцієнти АТО'!U535</f>
        <v>0</v>
      </c>
      <c r="BR535" s="29">
        <f>K535*(1+0.25*BO535)*Параметри!$K$66*Параметри!$K$20/1000</f>
        <v>0</v>
      </c>
      <c r="BS535" s="29">
        <f>(1+0.25*BO535)*K535*'Коефіцієнти АТО'!S535*Параметри!$K$20/1000</f>
        <v>0</v>
      </c>
      <c r="BT535" s="29">
        <f t="shared" si="79"/>
        <v>0</v>
      </c>
      <c r="BU535" s="40">
        <f>ROUNDUP('Дані з ДІСО'!AG535/Параметри!$K$71,0)</f>
        <v>0</v>
      </c>
      <c r="BV535" s="40">
        <f t="shared" si="80"/>
        <v>0</v>
      </c>
      <c r="BW535" s="40">
        <f>IF('Дані з ДІСО'!AG535=0,0,'Дані з ДІСО'!AJ535/'Дані з ДІСО'!AG535)</f>
        <v>0</v>
      </c>
      <c r="BX535" s="29">
        <f>BV535*(1+0.25*BW535)*Параметри!$K$51</f>
        <v>0</v>
      </c>
      <c r="BY535" s="29">
        <f>ROUND(IF(Параметри!$K$77="No",CC535,CC535*Параметри!$K$78)+AG535,1)</f>
        <v>123999.1</v>
      </c>
      <c r="BZ535" s="29">
        <f>ROUND(IF(Параметри!$K$77="No",BF535,BF535*Параметри!$K$78),1)</f>
        <v>0</v>
      </c>
      <c r="CA535" s="29">
        <f>ROUND(IF(Параметри!$K$77="No",BI535,BI535*Параметри!$K$78),1)</f>
        <v>0</v>
      </c>
      <c r="CB535" s="29">
        <f>ROUND(IF(Параметри!$K$77="No",BJ535,BJ535*Параметри!$K$78),1)</f>
        <v>0</v>
      </c>
      <c r="CC535" s="29">
        <f t="shared" si="74"/>
        <v>137776.74062015323</v>
      </c>
    </row>
    <row r="536" spans="1:81">
      <c r="A536" s="9">
        <v>535</v>
      </c>
      <c r="B536" s="9" t="s">
        <v>3145</v>
      </c>
      <c r="C536" s="9" t="s">
        <v>3146</v>
      </c>
      <c r="D536" s="9" t="s">
        <v>3642</v>
      </c>
      <c r="E536" s="9" t="s">
        <v>21</v>
      </c>
      <c r="F536" s="9" t="s">
        <v>3659</v>
      </c>
      <c r="G536" s="9" t="s">
        <v>1127</v>
      </c>
      <c r="H536" s="29">
        <f>SUM('Дані з ДІСО'!J536:L536)</f>
        <v>2559.5</v>
      </c>
      <c r="I536" s="29">
        <f>SUM('Дані з ДІСО'!G536:I536)</f>
        <v>126</v>
      </c>
      <c r="J536" s="29">
        <f>SUM('Дані з ДІСО'!P536:R536)</f>
        <v>0</v>
      </c>
      <c r="K536" s="29">
        <f>SUM('Дані з ДІСО'!V536:X536)</f>
        <v>0</v>
      </c>
      <c r="L536" s="40">
        <f>ROUNDUP('Дані з ДІСО'!J536/'Коефіцієнти АТО'!$R536,0)</f>
        <v>55</v>
      </c>
      <c r="M536" s="40">
        <f>ROUNDUP('Дані з ДІСО'!K536/'Коефіцієнти АТО'!$R536,0)</f>
        <v>77</v>
      </c>
      <c r="N536" s="40">
        <f>ROUNDUP('Дані з ДІСО'!L536/'Коефіцієнти АТО'!$R536,0)</f>
        <v>12</v>
      </c>
      <c r="O536" s="59">
        <f>(L536*Параметри!$K$32+M536*Параметри!$L$32+N536*Параметри!$M$32)/18</f>
        <v>233.82777777777775</v>
      </c>
      <c r="P536" s="41">
        <f>IF(H536=0,"",'Дані з ДІСО'!Y536/H536)</f>
        <v>0</v>
      </c>
      <c r="Q536" s="29">
        <f>IF(H536=0,"",(1+0.25*P536)*O536*Параметри!$K$51)</f>
        <v>47892.654767140571</v>
      </c>
      <c r="R536" s="29">
        <f>IF(H536=0,"",Q536*'Коефіцієнти АТО'!T536)</f>
        <v>814.17513104138982</v>
      </c>
      <c r="S536" s="29">
        <f>IF(H536=0,"",H536*(1+0.25*P536)*Параметри!$K$66*Параметри!$K$20/1000)</f>
        <v>0</v>
      </c>
      <c r="T536" s="29">
        <f>IF(H536=0,"",H536*(1+0.25*P536)*'Коефіцієнти АТО'!$S536*Параметри!$K$20/1000)</f>
        <v>8038.3057249906078</v>
      </c>
      <c r="U536" s="29">
        <f t="shared" si="75"/>
        <v>56745.135623172566</v>
      </c>
      <c r="V536" s="29">
        <f t="shared" si="76"/>
        <v>56745.135623172566</v>
      </c>
      <c r="W536" s="40">
        <f>ROUNDUP('Дані з ДІСО'!P536/Параметри!$K$24,0)</f>
        <v>0</v>
      </c>
      <c r="X536" s="40">
        <f>ROUNDUP('Дані з ДІСО'!Q536/Параметри!$K$24,0)</f>
        <v>0</v>
      </c>
      <c r="Y536" s="40">
        <f>ROUNDUP('Дані з ДІСО'!R536/Параметри!$K$24,0)</f>
        <v>0</v>
      </c>
      <c r="Z536" s="59">
        <f>(W536*Параметри!$K$33+X536*Параметри!$L$33+Y536*Параметри!$M$33)/18</f>
        <v>0</v>
      </c>
      <c r="AA536" s="41">
        <f>IF(J536=0,0,'Дані з ДІСО'!AA536/J536)</f>
        <v>0</v>
      </c>
      <c r="AB536" s="29">
        <f>(1+0.25*AA536)*Z536*Параметри!$K$51</f>
        <v>0</v>
      </c>
      <c r="AC536" s="29">
        <f>AB536*'Коефіцієнти АТО'!U536</f>
        <v>0</v>
      </c>
      <c r="AD536" s="29">
        <f>J536*(1+0.25*AA536)*Параметри!$K$66*Параметри!$K$20/1000</f>
        <v>0</v>
      </c>
      <c r="AE536" s="29">
        <f>(1+0.25*AA536)*J536*'Коефіцієнти АТО'!S536*Параметри!$K$20/1000</f>
        <v>0</v>
      </c>
      <c r="AF536" s="29">
        <f t="shared" si="72"/>
        <v>0</v>
      </c>
      <c r="AG536" s="29">
        <v>0</v>
      </c>
      <c r="AH536" s="40">
        <v>30</v>
      </c>
      <c r="AI536" s="40">
        <v>0</v>
      </c>
      <c r="AJ536" s="40">
        <f t="shared" si="73"/>
        <v>0</v>
      </c>
      <c r="AK536" s="29">
        <f>(AH536+AI536)*(1+0.25*AJ536)*Параметри!$K$53</f>
        <v>5382.8782708800018</v>
      </c>
      <c r="AL536" s="29">
        <f>ROUNDUP(('Дані з ДІСО'!AU536+'Дані з ДІСО'!AW536)/Параметри!$K$28,0)</f>
        <v>0</v>
      </c>
      <c r="AM536" s="64">
        <f>AL536*Параметри!$M$35/18</f>
        <v>0</v>
      </c>
      <c r="AN536" s="29">
        <f>IF(AL536=0,0,'Дані з ДІСО'!AW536/SUM('Дані з ДІСО'!AU536,'Дані з ДІСО'!AW536))</f>
        <v>0</v>
      </c>
      <c r="AO536" s="29">
        <f>(1+0.25*AN536)*AM536*Параметри!$K$51</f>
        <v>0</v>
      </c>
      <c r="AP536" s="40">
        <f>ROUNDUP(('Дані з ДІСО'!AE536+'Дані не з ДІСО'!E536+'Дані не з ДІСО'!G536)/Параметри!$K$69,0)</f>
        <v>0</v>
      </c>
      <c r="AQ536" s="40">
        <f t="shared" si="77"/>
        <v>0</v>
      </c>
      <c r="AR536" s="40">
        <f>IF(AP536=0,0,('Дані з ДІСО'!AH536+'Дані не з ДІСО'!G536)/('Дані з ДІСО'!AE536+'Дані не з ДІСО'!E536+'Дані не з ДІСО'!G536))</f>
        <v>0</v>
      </c>
      <c r="AS536" s="29">
        <f>AQ536*(1+0.25*AR536)*Параметри!$K$51</f>
        <v>0</v>
      </c>
      <c r="AT536" s="40">
        <f>ROUNDUP('Дані з ДІСО'!AF536/Параметри!$K$70,0)</f>
        <v>0</v>
      </c>
      <c r="AU536" s="40">
        <f t="shared" si="78"/>
        <v>0</v>
      </c>
      <c r="AV536" s="40">
        <f>IF(AT536=0,0,'Дані з ДІСО'!AI536/'Дані з ДІСО'!AF536)</f>
        <v>0</v>
      </c>
      <c r="AW536" s="29">
        <f>AU536*(1+0.25*AV536)*Параметри!$K$51</f>
        <v>0</v>
      </c>
      <c r="AX536" s="40">
        <f>ROUNDUP('Дані з ДІСО'!AR536/Параметри!$K$29,0)</f>
        <v>0</v>
      </c>
      <c r="AY536" s="40">
        <f>ROUNDUP('Дані з ДІСО'!AS536/Параметри!$K$29,0)</f>
        <v>0</v>
      </c>
      <c r="AZ536" s="40">
        <f>ROUNDUP('Дані з ДІСО'!AT536/Параметри!$K$29,0)</f>
        <v>0</v>
      </c>
      <c r="BA536" s="64">
        <f>(AX536*Параметри!$K$32+AY536*Параметри!$L$32+AZ536*Параметри!$M$32)/18</f>
        <v>0</v>
      </c>
      <c r="BB536" s="29">
        <f>(BA536*Параметри!$K$51+SUM('Дані з ДІСО'!AR536:AT536)*Параметри!$K$48*Параметри!$K$20/1000)*Параметри!$K$74</f>
        <v>0</v>
      </c>
      <c r="BC536" s="40">
        <f>ROUNDUP(('Дані не з ДІСО'!I536+'Дані не з ДІСО'!K536)/Параметри!$K$26,0)</f>
        <v>0</v>
      </c>
      <c r="BD536" s="29">
        <f>BC536*Параметри!$M$36/18</f>
        <v>0</v>
      </c>
      <c r="BE536" s="40">
        <f>IF(BC536=0,0,'Дані не з ДІСО'!K536/('Дані не з ДІСО'!I536+'Дані не з ДІСО'!K536))</f>
        <v>0</v>
      </c>
      <c r="BF536" s="29">
        <f>(1+0.25*BE536)*BD536*Параметри!$K$51</f>
        <v>0</v>
      </c>
      <c r="BG536" s="40">
        <f>ROUNDUP('Дані не з ДІСО'!M536/Параметри!$K$27,0)</f>
        <v>0</v>
      </c>
      <c r="BH536" s="40">
        <f>BG536*Параметри!$M$37/18</f>
        <v>0</v>
      </c>
      <c r="BI536" s="29">
        <f>BH536*Параметри!$K$51</f>
        <v>0</v>
      </c>
      <c r="BJ536" s="29">
        <f>'Дані не з ДІСО'!N536*Параметри!$K$76</f>
        <v>0</v>
      </c>
      <c r="BK536" s="40">
        <f>ROUNDUP('Дані з ДІСО'!V536/Параметри!$K$25,0)</f>
        <v>0</v>
      </c>
      <c r="BL536" s="40">
        <f>ROUNDUP('Дані з ДІСО'!W536/Параметри!$K$25,0)</f>
        <v>0</v>
      </c>
      <c r="BM536" s="40">
        <f>ROUNDUP('Дані з ДІСО'!X536/Параметри!$K$25,0)</f>
        <v>0</v>
      </c>
      <c r="BN536" s="40">
        <f>(BK536*Параметри!$K$34+BL536*Параметри!$L$34+BM536*Параметри!$M$34)/18</f>
        <v>0</v>
      </c>
      <c r="BO536" s="40">
        <f>IF(K536=0,0,'Дані з ДІСО'!AC536/K536)</f>
        <v>0</v>
      </c>
      <c r="BP536" s="29">
        <f>(1+0.25*BO536)*BN536*Параметри!$K$51</f>
        <v>0</v>
      </c>
      <c r="BQ536" s="29">
        <f>BP536*'Коефіцієнти АТО'!U536</f>
        <v>0</v>
      </c>
      <c r="BR536" s="29">
        <f>K536*(1+0.25*BO536)*Параметри!$K$66*Параметри!$K$20/1000</f>
        <v>0</v>
      </c>
      <c r="BS536" s="29">
        <f>(1+0.25*BO536)*K536*'Коефіцієнти АТО'!S536*Параметри!$K$20/1000</f>
        <v>0</v>
      </c>
      <c r="BT536" s="29">
        <f t="shared" si="79"/>
        <v>0</v>
      </c>
      <c r="BU536" s="40">
        <f>ROUNDUP('Дані з ДІСО'!AG536/Параметри!$K$71,0)</f>
        <v>0</v>
      </c>
      <c r="BV536" s="40">
        <f t="shared" si="80"/>
        <v>0</v>
      </c>
      <c r="BW536" s="40">
        <f>IF('Дані з ДІСО'!AG536=0,0,'Дані з ДІСО'!AJ536/'Дані з ДІСО'!AG536)</f>
        <v>0</v>
      </c>
      <c r="BX536" s="29">
        <f>BV536*(1+0.25*BW536)*Параметри!$K$51</f>
        <v>0</v>
      </c>
      <c r="BY536" s="29">
        <f>ROUND(IF(Параметри!$K$77="No",CC536,CC536*Параметри!$K$78)+AG536,1)</f>
        <v>55915.199999999997</v>
      </c>
      <c r="BZ536" s="29">
        <f>ROUND(IF(Параметри!$K$77="No",BF536,BF536*Параметри!$K$78),1)</f>
        <v>0</v>
      </c>
      <c r="CA536" s="29">
        <f>ROUND(IF(Параметри!$K$77="No",BI536,BI536*Параметри!$K$78),1)</f>
        <v>0</v>
      </c>
      <c r="CB536" s="29">
        <f>ROUND(IF(Параметри!$K$77="No",BJ536,BJ536*Параметри!$K$78),1)</f>
        <v>0</v>
      </c>
      <c r="CC536" s="29">
        <f t="shared" si="74"/>
        <v>62128.013894052565</v>
      </c>
    </row>
    <row r="537" spans="1:81">
      <c r="A537" s="9">
        <v>536</v>
      </c>
      <c r="B537" s="9" t="s">
        <v>3151</v>
      </c>
      <c r="C537" s="9" t="s">
        <v>3151</v>
      </c>
      <c r="D537" s="9" t="s">
        <v>3642</v>
      </c>
      <c r="E537" s="9" t="s">
        <v>29</v>
      </c>
      <c r="F537" s="9" t="s">
        <v>3660</v>
      </c>
      <c r="G537" s="9" t="s">
        <v>1129</v>
      </c>
      <c r="H537" s="29">
        <f>SUM('Дані з ДІСО'!J537:L537)</f>
        <v>2460.5</v>
      </c>
      <c r="I537" s="29">
        <f>SUM('Дані з ДІСО'!G537:I537)</f>
        <v>84</v>
      </c>
      <c r="J537" s="29">
        <f>SUM('Дані з ДІСО'!P537:R537)</f>
        <v>0</v>
      </c>
      <c r="K537" s="29">
        <f>SUM('Дані з ДІСО'!V537:X537)</f>
        <v>0</v>
      </c>
      <c r="L537" s="40">
        <f>ROUNDUP('Дані з ДІСО'!J537/'Коефіцієнти АТО'!$R537,0)</f>
        <v>50</v>
      </c>
      <c r="M537" s="40">
        <f>ROUNDUP('Дані з ДІСО'!K537/'Коефіцієнти АТО'!$R537,0)</f>
        <v>55</v>
      </c>
      <c r="N537" s="40">
        <f>ROUNDUP('Дані з ДІСО'!L537/'Коефіцієнти АТО'!$R537,0)</f>
        <v>11</v>
      </c>
      <c r="O537" s="59">
        <f>(L537*Параметри!$K$32+M537*Параметри!$L$32+N537*Параметри!$M$32)/18</f>
        <v>185.5</v>
      </c>
      <c r="P537" s="41">
        <f>IF(H537=0,"",'Дані з ДІСО'!Y537/H537)</f>
        <v>0</v>
      </c>
      <c r="Q537" s="29">
        <f>IF(H537=0,"",(1+0.25*P537)*O537*Параметри!$K$51)</f>
        <v>37994.149128628</v>
      </c>
      <c r="R537" s="29">
        <f>IF(H537=0,"",Q537*'Коефіцієнти АТО'!T537)</f>
        <v>2849.5611846470997</v>
      </c>
      <c r="S537" s="29">
        <f>IF(H537=0,"",H537*(1+0.25*P537)*Параметри!$K$66*Параметри!$K$20/1000)</f>
        <v>0</v>
      </c>
      <c r="T537" s="29">
        <f>IF(H537=0,"",H537*(1+0.25*P537)*'Коефіцієнти АТО'!$S537*Параметри!$K$20/1000)</f>
        <v>7727.3886447897612</v>
      </c>
      <c r="U537" s="29">
        <f t="shared" si="75"/>
        <v>48571.09895806486</v>
      </c>
      <c r="V537" s="29">
        <f t="shared" si="76"/>
        <v>48571.09895806486</v>
      </c>
      <c r="W537" s="40">
        <f>ROUNDUP('Дані з ДІСО'!P537/Параметри!$K$24,0)</f>
        <v>0</v>
      </c>
      <c r="X537" s="40">
        <f>ROUNDUP('Дані з ДІСО'!Q537/Параметри!$K$24,0)</f>
        <v>0</v>
      </c>
      <c r="Y537" s="40">
        <f>ROUNDUP('Дані з ДІСО'!R537/Параметри!$K$24,0)</f>
        <v>0</v>
      </c>
      <c r="Z537" s="59">
        <f>(W537*Параметри!$K$33+X537*Параметри!$L$33+Y537*Параметри!$M$33)/18</f>
        <v>0</v>
      </c>
      <c r="AA537" s="41">
        <f>IF(J537=0,0,'Дані з ДІСО'!AA537/J537)</f>
        <v>0</v>
      </c>
      <c r="AB537" s="29">
        <f>(1+0.25*AA537)*Z537*Параметри!$K$51</f>
        <v>0</v>
      </c>
      <c r="AC537" s="29">
        <f>AB537*'Коефіцієнти АТО'!U537</f>
        <v>0</v>
      </c>
      <c r="AD537" s="29">
        <f>J537*(1+0.25*AA537)*Параметри!$K$66*Параметри!$K$20/1000</f>
        <v>0</v>
      </c>
      <c r="AE537" s="29">
        <f>(1+0.25*AA537)*J537*'Коефіцієнти АТО'!S537*Параметри!$K$20/1000</f>
        <v>0</v>
      </c>
      <c r="AF537" s="29">
        <f t="shared" si="72"/>
        <v>0</v>
      </c>
      <c r="AG537" s="29">
        <v>0</v>
      </c>
      <c r="AH537" s="40">
        <v>13</v>
      </c>
      <c r="AI537" s="40">
        <v>0</v>
      </c>
      <c r="AJ537" s="40">
        <f t="shared" si="73"/>
        <v>0</v>
      </c>
      <c r="AK537" s="29">
        <f>(AH537+AI537)*(1+0.25*AJ537)*Параметри!$K$53</f>
        <v>2332.5805840480007</v>
      </c>
      <c r="AL537" s="29">
        <f>ROUNDUP(('Дані з ДІСО'!AU537+'Дані з ДІСО'!AW537)/Параметри!$K$28,0)</f>
        <v>0</v>
      </c>
      <c r="AM537" s="64">
        <f>AL537*Параметри!$M$35/18</f>
        <v>0</v>
      </c>
      <c r="AN537" s="29">
        <f>IF(AL537=0,0,'Дані з ДІСО'!AW537/SUM('Дані з ДІСО'!AU537,'Дані з ДІСО'!AW537))</f>
        <v>0</v>
      </c>
      <c r="AO537" s="29">
        <f>(1+0.25*AN537)*AM537*Параметри!$K$51</f>
        <v>0</v>
      </c>
      <c r="AP537" s="40">
        <f>ROUNDUP(('Дані з ДІСО'!AE537+'Дані не з ДІСО'!E537+'Дані не з ДІСО'!G537)/Параметри!$K$69,0)</f>
        <v>0</v>
      </c>
      <c r="AQ537" s="40">
        <f t="shared" si="77"/>
        <v>0</v>
      </c>
      <c r="AR537" s="40">
        <f>IF(AP537=0,0,('Дані з ДІСО'!AH537+'Дані не з ДІСО'!G537)/('Дані з ДІСО'!AE537+'Дані не з ДІСО'!E537+'Дані не з ДІСО'!G537))</f>
        <v>0</v>
      </c>
      <c r="AS537" s="29">
        <f>AQ537*(1+0.25*AR537)*Параметри!$K$51</f>
        <v>0</v>
      </c>
      <c r="AT537" s="40">
        <f>ROUNDUP('Дані з ДІСО'!AF537/Параметри!$K$70,0)</f>
        <v>0</v>
      </c>
      <c r="AU537" s="40">
        <f t="shared" si="78"/>
        <v>0</v>
      </c>
      <c r="AV537" s="40">
        <f>IF(AT537=0,0,'Дані з ДІСО'!AI537/'Дані з ДІСО'!AF537)</f>
        <v>0</v>
      </c>
      <c r="AW537" s="29">
        <f>AU537*(1+0.25*AV537)*Параметри!$K$51</f>
        <v>0</v>
      </c>
      <c r="AX537" s="40">
        <f>ROUNDUP('Дані з ДІСО'!AR537/Параметри!$K$29,0)</f>
        <v>0</v>
      </c>
      <c r="AY537" s="40">
        <f>ROUNDUP('Дані з ДІСО'!AS537/Параметри!$K$29,0)</f>
        <v>0</v>
      </c>
      <c r="AZ537" s="40">
        <f>ROUNDUP('Дані з ДІСО'!AT537/Параметри!$K$29,0)</f>
        <v>0</v>
      </c>
      <c r="BA537" s="64">
        <f>(AX537*Параметри!$K$32+AY537*Параметри!$L$32+AZ537*Параметри!$M$32)/18</f>
        <v>0</v>
      </c>
      <c r="BB537" s="29">
        <f>(BA537*Параметри!$K$51+SUM('Дані з ДІСО'!AR537:AT537)*Параметри!$K$48*Параметри!$K$20/1000)*Параметри!$K$74</f>
        <v>0</v>
      </c>
      <c r="BC537" s="40">
        <f>ROUNDUP(('Дані не з ДІСО'!I537+'Дані не з ДІСО'!K537)/Параметри!$K$26,0)</f>
        <v>0</v>
      </c>
      <c r="BD537" s="29">
        <f>BC537*Параметри!$M$36/18</f>
        <v>0</v>
      </c>
      <c r="BE537" s="40">
        <f>IF(BC537=0,0,'Дані не з ДІСО'!K537/('Дані не з ДІСО'!I537+'Дані не з ДІСО'!K537))</f>
        <v>0</v>
      </c>
      <c r="BF537" s="29">
        <f>(1+0.25*BE537)*BD537*Параметри!$K$51</f>
        <v>0</v>
      </c>
      <c r="BG537" s="40">
        <f>ROUNDUP('Дані не з ДІСО'!M537/Параметри!$K$27,0)</f>
        <v>0</v>
      </c>
      <c r="BH537" s="40">
        <f>BG537*Параметри!$M$37/18</f>
        <v>0</v>
      </c>
      <c r="BI537" s="29">
        <f>BH537*Параметри!$K$51</f>
        <v>0</v>
      </c>
      <c r="BJ537" s="29">
        <f>'Дані не з ДІСО'!N537*Параметри!$K$76</f>
        <v>0</v>
      </c>
      <c r="BK537" s="40">
        <f>ROUNDUP('Дані з ДІСО'!V537/Параметри!$K$25,0)</f>
        <v>0</v>
      </c>
      <c r="BL537" s="40">
        <f>ROUNDUP('Дані з ДІСО'!W537/Параметри!$K$25,0)</f>
        <v>0</v>
      </c>
      <c r="BM537" s="40">
        <f>ROUNDUP('Дані з ДІСО'!X537/Параметри!$K$25,0)</f>
        <v>0</v>
      </c>
      <c r="BN537" s="40">
        <f>(BK537*Параметри!$K$34+BL537*Параметри!$L$34+BM537*Параметри!$M$34)/18</f>
        <v>0</v>
      </c>
      <c r="BO537" s="40">
        <f>IF(K537=0,0,'Дані з ДІСО'!AC537/K537)</f>
        <v>0</v>
      </c>
      <c r="BP537" s="29">
        <f>(1+0.25*BO537)*BN537*Параметри!$K$51</f>
        <v>0</v>
      </c>
      <c r="BQ537" s="29">
        <f>BP537*'Коефіцієнти АТО'!U537</f>
        <v>0</v>
      </c>
      <c r="BR537" s="29">
        <f>K537*(1+0.25*BO537)*Параметри!$K$66*Параметри!$K$20/1000</f>
        <v>0</v>
      </c>
      <c r="BS537" s="29">
        <f>(1+0.25*BO537)*K537*'Коефіцієнти АТО'!S537*Параметри!$K$20/1000</f>
        <v>0</v>
      </c>
      <c r="BT537" s="29">
        <f t="shared" si="79"/>
        <v>0</v>
      </c>
      <c r="BU537" s="40">
        <f>ROUNDUP('Дані з ДІСО'!AG537/Параметри!$K$71,0)</f>
        <v>0</v>
      </c>
      <c r="BV537" s="40">
        <f t="shared" si="80"/>
        <v>0</v>
      </c>
      <c r="BW537" s="40">
        <f>IF('Дані з ДІСО'!AG537=0,0,'Дані з ДІСО'!AJ537/'Дані з ДІСО'!AG537)</f>
        <v>0</v>
      </c>
      <c r="BX537" s="29">
        <f>BV537*(1+0.25*BW537)*Параметри!$K$51</f>
        <v>0</v>
      </c>
      <c r="BY537" s="29">
        <f>ROUND(IF(Параметри!$K$77="No",CC537,CC537*Параметри!$K$78)+AG537,1)</f>
        <v>45813.3</v>
      </c>
      <c r="BZ537" s="29">
        <f>ROUND(IF(Параметри!$K$77="No",BF537,BF537*Параметри!$K$78),1)</f>
        <v>0</v>
      </c>
      <c r="CA537" s="29">
        <f>ROUND(IF(Параметри!$K$77="No",BI537,BI537*Параметри!$K$78),1)</f>
        <v>0</v>
      </c>
      <c r="CB537" s="29">
        <f>ROUND(IF(Параметри!$K$77="No",BJ537,BJ537*Параметри!$K$78),1)</f>
        <v>0</v>
      </c>
      <c r="CC537" s="29">
        <f t="shared" si="74"/>
        <v>50903.679542112863</v>
      </c>
    </row>
    <row r="538" spans="1:81">
      <c r="A538" s="9">
        <v>537</v>
      </c>
      <c r="B538" s="9" t="s">
        <v>3148</v>
      </c>
      <c r="C538" s="9" t="s">
        <v>3148</v>
      </c>
      <c r="D538" s="9" t="s">
        <v>3642</v>
      </c>
      <c r="E538" s="9" t="s">
        <v>24</v>
      </c>
      <c r="F538" s="9" t="s">
        <v>3661</v>
      </c>
      <c r="G538" s="9" t="s">
        <v>1131</v>
      </c>
      <c r="H538" s="29">
        <f>SUM('Дані з ДІСО'!J538:L538)</f>
        <v>309</v>
      </c>
      <c r="I538" s="29">
        <f>SUM('Дані з ДІСО'!G538:I538)</f>
        <v>29</v>
      </c>
      <c r="J538" s="29">
        <f>SUM('Дані з ДІСО'!P538:R538)</f>
        <v>23</v>
      </c>
      <c r="K538" s="29">
        <f>SUM('Дані з ДІСО'!V538:X538)</f>
        <v>0</v>
      </c>
      <c r="L538" s="40">
        <f>ROUNDUP('Дані з ДІСО'!J538/'Коефіцієнти АТО'!$R538,0)</f>
        <v>13</v>
      </c>
      <c r="M538" s="40">
        <f>ROUNDUP('Дані з ДІСО'!K538/'Коефіцієнти АТО'!$R538,0)</f>
        <v>15</v>
      </c>
      <c r="N538" s="40">
        <f>ROUNDUP('Дані з ДІСО'!L538/'Коефіцієнти АТО'!$R538,0)</f>
        <v>4</v>
      </c>
      <c r="O538" s="59">
        <f>(L538*Параметри!$K$32+M538*Параметри!$L$32+N538*Параметри!$M$32)/18</f>
        <v>51.75</v>
      </c>
      <c r="P538" s="41">
        <f>IF(H538=0,"",'Дані з ДІСО'!Y538/H538)</f>
        <v>0</v>
      </c>
      <c r="Q538" s="29">
        <f>IF(H538=0,"",(1+0.25*P538)*O538*Параметри!$K$51)</f>
        <v>10599.445915938</v>
      </c>
      <c r="R538" s="29">
        <f>IF(H538=0,"",Q538*'Коефіцієнти АТО'!T538)</f>
        <v>180.19058057094603</v>
      </c>
      <c r="S538" s="29">
        <f>IF(H538=0,"",H538*(1+0.25*P538)*Параметри!$K$66*Параметри!$K$20/1000)</f>
        <v>0</v>
      </c>
      <c r="T538" s="29">
        <f>IF(H538=0,"",H538*(1+0.25*P538)*'Коефіцієнти АТО'!$S538*Параметри!$K$20/1000)</f>
        <v>1558.5824984540211</v>
      </c>
      <c r="U538" s="29">
        <f t="shared" si="75"/>
        <v>12338.218994962968</v>
      </c>
      <c r="V538" s="29">
        <f t="shared" si="76"/>
        <v>12338.218994962968</v>
      </c>
      <c r="W538" s="40">
        <f>ROUNDUP('Дані з ДІСО'!P538/Параметри!$K$24,0)</f>
        <v>3</v>
      </c>
      <c r="X538" s="40">
        <f>ROUNDUP('Дані з ДІСО'!Q538/Параметри!$K$24,0)</f>
        <v>0</v>
      </c>
      <c r="Y538" s="40">
        <f>ROUNDUP('Дані з ДІСО'!R538/Параметри!$K$24,0)</f>
        <v>0</v>
      </c>
      <c r="Z538" s="59">
        <f>(W538*Параметри!$K$33+X538*Параметри!$L$33+Y538*Параметри!$M$33)/18</f>
        <v>6</v>
      </c>
      <c r="AA538" s="41">
        <f>IF(J538=0,0,'Дані з ДІСО'!AA538/J538)</f>
        <v>0</v>
      </c>
      <c r="AB538" s="29">
        <f>(1+0.25*AA538)*Z538*Параметри!$K$51</f>
        <v>1228.921265616</v>
      </c>
      <c r="AC538" s="29">
        <f>AB538*'Коефіцієнти АТО'!U538</f>
        <v>57.759299483951999</v>
      </c>
      <c r="AD538" s="29">
        <f>J538*(1+0.25*AA538)*Параметри!$K$66*Параметри!$K$20/1000</f>
        <v>0</v>
      </c>
      <c r="AE538" s="29">
        <f>(1+0.25*AA538)*J538*'Коефіцієнти АТО'!S538*Параметри!$K$20/1000</f>
        <v>116.01099503055821</v>
      </c>
      <c r="AF538" s="29">
        <f t="shared" si="72"/>
        <v>1402.6915601305102</v>
      </c>
      <c r="AG538" s="29">
        <v>0</v>
      </c>
      <c r="AH538" s="40">
        <v>4</v>
      </c>
      <c r="AI538" s="40">
        <v>0</v>
      </c>
      <c r="AJ538" s="40">
        <f t="shared" si="73"/>
        <v>0</v>
      </c>
      <c r="AK538" s="29">
        <f>(AH538+AI538)*(1+0.25*AJ538)*Параметри!$K$53</f>
        <v>717.71710278400019</v>
      </c>
      <c r="AL538" s="29">
        <f>ROUNDUP(('Дані з ДІСО'!AU538+'Дані з ДІСО'!AW538)/Параметри!$K$28,0)</f>
        <v>0</v>
      </c>
      <c r="AM538" s="64">
        <f>AL538*Параметри!$M$35/18</f>
        <v>0</v>
      </c>
      <c r="AN538" s="29">
        <f>IF(AL538=0,0,'Дані з ДІСО'!AW538/SUM('Дані з ДІСО'!AU538,'Дані з ДІСО'!AW538))</f>
        <v>0</v>
      </c>
      <c r="AO538" s="29">
        <f>(1+0.25*AN538)*AM538*Параметри!$K$51</f>
        <v>0</v>
      </c>
      <c r="AP538" s="40">
        <f>ROUNDUP(('Дані з ДІСО'!AE538+'Дані не з ДІСО'!E538+'Дані не з ДІСО'!G538)/Параметри!$K$69,0)</f>
        <v>0</v>
      </c>
      <c r="AQ538" s="40">
        <f t="shared" si="77"/>
        <v>0</v>
      </c>
      <c r="AR538" s="40">
        <f>IF(AP538=0,0,('Дані з ДІСО'!AH538+'Дані не з ДІСО'!G538)/('Дані з ДІСО'!AE538+'Дані не з ДІСО'!E538+'Дані не з ДІСО'!G538))</f>
        <v>0</v>
      </c>
      <c r="AS538" s="29">
        <f>AQ538*(1+0.25*AR538)*Параметри!$K$51</f>
        <v>0</v>
      </c>
      <c r="AT538" s="40">
        <f>ROUNDUP('Дані з ДІСО'!AF538/Параметри!$K$70,0)</f>
        <v>0</v>
      </c>
      <c r="AU538" s="40">
        <f t="shared" si="78"/>
        <v>0</v>
      </c>
      <c r="AV538" s="40">
        <f>IF(AT538=0,0,'Дані з ДІСО'!AI538/'Дані з ДІСО'!AF538)</f>
        <v>0</v>
      </c>
      <c r="AW538" s="29">
        <f>AU538*(1+0.25*AV538)*Параметри!$K$51</f>
        <v>0</v>
      </c>
      <c r="AX538" s="40">
        <f>ROUNDUP('Дані з ДІСО'!AR538/Параметри!$K$29,0)</f>
        <v>0</v>
      </c>
      <c r="AY538" s="40">
        <f>ROUNDUP('Дані з ДІСО'!AS538/Параметри!$K$29,0)</f>
        <v>0</v>
      </c>
      <c r="AZ538" s="40">
        <f>ROUNDUP('Дані з ДІСО'!AT538/Параметри!$K$29,0)</f>
        <v>0</v>
      </c>
      <c r="BA538" s="64">
        <f>(AX538*Параметри!$K$32+AY538*Параметри!$L$32+AZ538*Параметри!$M$32)/18</f>
        <v>0</v>
      </c>
      <c r="BB538" s="29">
        <f>(BA538*Параметри!$K$51+SUM('Дані з ДІСО'!AR538:AT538)*Параметри!$K$48*Параметри!$K$20/1000)*Параметри!$K$74</f>
        <v>0</v>
      </c>
      <c r="BC538" s="40">
        <f>ROUNDUP(('Дані не з ДІСО'!I538+'Дані не з ДІСО'!K538)/Параметри!$K$26,0)</f>
        <v>0</v>
      </c>
      <c r="BD538" s="29">
        <f>BC538*Параметри!$M$36/18</f>
        <v>0</v>
      </c>
      <c r="BE538" s="40">
        <f>IF(BC538=0,0,'Дані не з ДІСО'!K538/('Дані не з ДІСО'!I538+'Дані не з ДІСО'!K538))</f>
        <v>0</v>
      </c>
      <c r="BF538" s="29">
        <f>(1+0.25*BE538)*BD538*Параметри!$K$51</f>
        <v>0</v>
      </c>
      <c r="BG538" s="40">
        <f>ROUNDUP('Дані не з ДІСО'!M538/Параметри!$K$27,0)</f>
        <v>0</v>
      </c>
      <c r="BH538" s="40">
        <f>BG538*Параметри!$M$37/18</f>
        <v>0</v>
      </c>
      <c r="BI538" s="29">
        <f>BH538*Параметри!$K$51</f>
        <v>0</v>
      </c>
      <c r="BJ538" s="29">
        <f>'Дані не з ДІСО'!N538*Параметри!$K$76</f>
        <v>0</v>
      </c>
      <c r="BK538" s="40">
        <f>ROUNDUP('Дані з ДІСО'!V538/Параметри!$K$25,0)</f>
        <v>0</v>
      </c>
      <c r="BL538" s="40">
        <f>ROUNDUP('Дані з ДІСО'!W538/Параметри!$K$25,0)</f>
        <v>0</v>
      </c>
      <c r="BM538" s="40">
        <f>ROUNDUP('Дані з ДІСО'!X538/Параметри!$K$25,0)</f>
        <v>0</v>
      </c>
      <c r="BN538" s="40">
        <f>(BK538*Параметри!$K$34+BL538*Параметри!$L$34+BM538*Параметри!$M$34)/18</f>
        <v>0</v>
      </c>
      <c r="BO538" s="40">
        <f>IF(K538=0,0,'Дані з ДІСО'!AC538/K538)</f>
        <v>0</v>
      </c>
      <c r="BP538" s="29">
        <f>(1+0.25*BO538)*BN538*Параметри!$K$51</f>
        <v>0</v>
      </c>
      <c r="BQ538" s="29">
        <f>BP538*'Коефіцієнти АТО'!U538</f>
        <v>0</v>
      </c>
      <c r="BR538" s="29">
        <f>K538*(1+0.25*BO538)*Параметри!$K$66*Параметри!$K$20/1000</f>
        <v>0</v>
      </c>
      <c r="BS538" s="29">
        <f>(1+0.25*BO538)*K538*'Коефіцієнти АТО'!S538*Параметри!$K$20/1000</f>
        <v>0</v>
      </c>
      <c r="BT538" s="29">
        <f t="shared" si="79"/>
        <v>0</v>
      </c>
      <c r="BU538" s="40">
        <f>ROUNDUP('Дані з ДІСО'!AG538/Параметри!$K$71,0)</f>
        <v>0</v>
      </c>
      <c r="BV538" s="40">
        <f t="shared" si="80"/>
        <v>0</v>
      </c>
      <c r="BW538" s="40">
        <f>IF('Дані з ДІСО'!AG538=0,0,'Дані з ДІСО'!AJ538/'Дані з ДІСО'!AG538)</f>
        <v>0</v>
      </c>
      <c r="BX538" s="29">
        <f>BV538*(1+0.25*BW538)*Параметри!$K$51</f>
        <v>0</v>
      </c>
      <c r="BY538" s="29">
        <f>ROUND(IF(Параметри!$K$77="No",CC538,CC538*Параметри!$K$78)+AG538,1)</f>
        <v>13012.8</v>
      </c>
      <c r="BZ538" s="29">
        <f>ROUND(IF(Параметри!$K$77="No",BF538,BF538*Параметри!$K$78),1)</f>
        <v>0</v>
      </c>
      <c r="CA538" s="29">
        <f>ROUND(IF(Параметри!$K$77="No",BI538,BI538*Параметри!$K$78),1)</f>
        <v>0</v>
      </c>
      <c r="CB538" s="29">
        <f>ROUND(IF(Параметри!$K$77="No",BJ538,BJ538*Параметри!$K$78),1)</f>
        <v>0</v>
      </c>
      <c r="CC538" s="29">
        <f t="shared" si="74"/>
        <v>14458.627657877478</v>
      </c>
    </row>
    <row r="539" spans="1:81">
      <c r="A539" s="9">
        <v>538</v>
      </c>
      <c r="B539" s="9" t="s">
        <v>3148</v>
      </c>
      <c r="C539" s="9" t="s">
        <v>3148</v>
      </c>
      <c r="D539" s="9" t="s">
        <v>3642</v>
      </c>
      <c r="E539" s="9" t="s">
        <v>24</v>
      </c>
      <c r="F539" s="9" t="s">
        <v>3662</v>
      </c>
      <c r="G539" s="9" t="s">
        <v>1133</v>
      </c>
      <c r="H539" s="29">
        <f>SUM('Дані з ДІСО'!J539:L539)</f>
        <v>413</v>
      </c>
      <c r="I539" s="29">
        <f>SUM('Дані з ДІСО'!G539:I539)</f>
        <v>28</v>
      </c>
      <c r="J539" s="29">
        <f>SUM('Дані з ДІСО'!P539:R539)</f>
        <v>0</v>
      </c>
      <c r="K539" s="29">
        <f>SUM('Дані з ДІСО'!V539:X539)</f>
        <v>0</v>
      </c>
      <c r="L539" s="40">
        <f>ROUNDUP('Дані з ДІСО'!J539/'Коефіцієнти АТО'!$R539,0)</f>
        <v>15</v>
      </c>
      <c r="M539" s="40">
        <f>ROUNDUP('Дані з ДІСО'!K539/'Коефіцієнти АТО'!$R539,0)</f>
        <v>17</v>
      </c>
      <c r="N539" s="40">
        <f>ROUNDUP('Дані з ДІСО'!L539/'Коефіцієнти АТО'!$R539,0)</f>
        <v>3</v>
      </c>
      <c r="O539" s="59">
        <f>(L539*Параметри!$K$32+M539*Параметри!$L$32+N539*Параметри!$M$32)/18</f>
        <v>55.966666666666669</v>
      </c>
      <c r="P539" s="41">
        <f>IF(H539=0,"",'Дані з ДІСО'!Y539/H539)</f>
        <v>0</v>
      </c>
      <c r="Q539" s="29">
        <f>IF(H539=0,"",(1+0.25*P539)*O539*Параметри!$K$51)</f>
        <v>11463.104472051467</v>
      </c>
      <c r="R539" s="29">
        <f>IF(H539=0,"",Q539*'Коефіцієнти АТО'!T539)</f>
        <v>194.87277602487495</v>
      </c>
      <c r="S539" s="29">
        <f>IF(H539=0,"",H539*(1+0.25*P539)*Параметри!$K$66*Параметри!$K$20/1000)</f>
        <v>0</v>
      </c>
      <c r="T539" s="29">
        <f>IF(H539=0,"",H539*(1+0.25*P539)*'Коефіцієнти АТО'!$S539*Параметри!$K$20/1000)</f>
        <v>2083.1539542443711</v>
      </c>
      <c r="U539" s="29">
        <f t="shared" si="75"/>
        <v>13741.131202320714</v>
      </c>
      <c r="V539" s="29">
        <f t="shared" si="76"/>
        <v>13741.131202320714</v>
      </c>
      <c r="W539" s="40">
        <f>ROUNDUP('Дані з ДІСО'!P539/Параметри!$K$24,0)</f>
        <v>0</v>
      </c>
      <c r="X539" s="40">
        <f>ROUNDUP('Дані з ДІСО'!Q539/Параметри!$K$24,0)</f>
        <v>0</v>
      </c>
      <c r="Y539" s="40">
        <f>ROUNDUP('Дані з ДІСО'!R539/Параметри!$K$24,0)</f>
        <v>0</v>
      </c>
      <c r="Z539" s="59">
        <f>(W539*Параметри!$K$33+X539*Параметри!$L$33+Y539*Параметри!$M$33)/18</f>
        <v>0</v>
      </c>
      <c r="AA539" s="41">
        <f>IF(J539=0,0,'Дані з ДІСО'!AA539/J539)</f>
        <v>0</v>
      </c>
      <c r="AB539" s="29">
        <f>(1+0.25*AA539)*Z539*Параметри!$K$51</f>
        <v>0</v>
      </c>
      <c r="AC539" s="29">
        <f>AB539*'Коефіцієнти АТО'!U539</f>
        <v>0</v>
      </c>
      <c r="AD539" s="29">
        <f>J539*(1+0.25*AA539)*Параметри!$K$66*Параметри!$K$20/1000</f>
        <v>0</v>
      </c>
      <c r="AE539" s="29">
        <f>(1+0.25*AA539)*J539*'Коефіцієнти АТО'!S539*Параметри!$K$20/1000</f>
        <v>0</v>
      </c>
      <c r="AF539" s="29">
        <f t="shared" si="72"/>
        <v>0</v>
      </c>
      <c r="AG539" s="29">
        <v>0</v>
      </c>
      <c r="AH539" s="40">
        <v>2</v>
      </c>
      <c r="AI539" s="40">
        <v>0</v>
      </c>
      <c r="AJ539" s="40">
        <f t="shared" si="73"/>
        <v>0</v>
      </c>
      <c r="AK539" s="29">
        <f>(AH539+AI539)*(1+0.25*AJ539)*Параметри!$K$53</f>
        <v>358.85855139200009</v>
      </c>
      <c r="AL539" s="29">
        <f>ROUNDUP(('Дані з ДІСО'!AU539+'Дані з ДІСО'!AW539)/Параметри!$K$28,0)</f>
        <v>0</v>
      </c>
      <c r="AM539" s="64">
        <f>AL539*Параметри!$M$35/18</f>
        <v>0</v>
      </c>
      <c r="AN539" s="29">
        <f>IF(AL539=0,0,'Дані з ДІСО'!AW539/SUM('Дані з ДІСО'!AU539,'Дані з ДІСО'!AW539))</f>
        <v>0</v>
      </c>
      <c r="AO539" s="29">
        <f>(1+0.25*AN539)*AM539*Параметри!$K$51</f>
        <v>0</v>
      </c>
      <c r="AP539" s="40">
        <f>ROUNDUP(('Дані з ДІСО'!AE539+'Дані не з ДІСО'!E539+'Дані не з ДІСО'!G539)/Параметри!$K$69,0)</f>
        <v>0</v>
      </c>
      <c r="AQ539" s="40">
        <f t="shared" si="77"/>
        <v>0</v>
      </c>
      <c r="AR539" s="40">
        <f>IF(AP539=0,0,('Дані з ДІСО'!AH539+'Дані не з ДІСО'!G539)/('Дані з ДІСО'!AE539+'Дані не з ДІСО'!E539+'Дані не з ДІСО'!G539))</f>
        <v>0</v>
      </c>
      <c r="AS539" s="29">
        <f>AQ539*(1+0.25*AR539)*Параметри!$K$51</f>
        <v>0</v>
      </c>
      <c r="AT539" s="40">
        <f>ROUNDUP('Дані з ДІСО'!AF539/Параметри!$K$70,0)</f>
        <v>0</v>
      </c>
      <c r="AU539" s="40">
        <f t="shared" si="78"/>
        <v>0</v>
      </c>
      <c r="AV539" s="40">
        <f>IF(AT539=0,0,'Дані з ДІСО'!AI539/'Дані з ДІСО'!AF539)</f>
        <v>0</v>
      </c>
      <c r="AW539" s="29">
        <f>AU539*(1+0.25*AV539)*Параметри!$K$51</f>
        <v>0</v>
      </c>
      <c r="AX539" s="40">
        <f>ROUNDUP('Дані з ДІСО'!AR539/Параметри!$K$29,0)</f>
        <v>0</v>
      </c>
      <c r="AY539" s="40">
        <f>ROUNDUP('Дані з ДІСО'!AS539/Параметри!$K$29,0)</f>
        <v>0</v>
      </c>
      <c r="AZ539" s="40">
        <f>ROUNDUP('Дані з ДІСО'!AT539/Параметри!$K$29,0)</f>
        <v>0</v>
      </c>
      <c r="BA539" s="64">
        <f>(AX539*Параметри!$K$32+AY539*Параметри!$L$32+AZ539*Параметри!$M$32)/18</f>
        <v>0</v>
      </c>
      <c r="BB539" s="29">
        <f>(BA539*Параметри!$K$51+SUM('Дані з ДІСО'!AR539:AT539)*Параметри!$K$48*Параметри!$K$20/1000)*Параметри!$K$74</f>
        <v>0</v>
      </c>
      <c r="BC539" s="40">
        <f>ROUNDUP(('Дані не з ДІСО'!I539+'Дані не з ДІСО'!K539)/Параметри!$K$26,0)</f>
        <v>0</v>
      </c>
      <c r="BD539" s="29">
        <f>BC539*Параметри!$M$36/18</f>
        <v>0</v>
      </c>
      <c r="BE539" s="40">
        <f>IF(BC539=0,0,'Дані не з ДІСО'!K539/('Дані не з ДІСО'!I539+'Дані не з ДІСО'!K539))</f>
        <v>0</v>
      </c>
      <c r="BF539" s="29">
        <f>(1+0.25*BE539)*BD539*Параметри!$K$51</f>
        <v>0</v>
      </c>
      <c r="BG539" s="40">
        <f>ROUNDUP('Дані не з ДІСО'!M539/Параметри!$K$27,0)</f>
        <v>0</v>
      </c>
      <c r="BH539" s="40">
        <f>BG539*Параметри!$M$37/18</f>
        <v>0</v>
      </c>
      <c r="BI539" s="29">
        <f>BH539*Параметри!$K$51</f>
        <v>0</v>
      </c>
      <c r="BJ539" s="29">
        <f>'Дані не з ДІСО'!N539*Параметри!$K$76</f>
        <v>0</v>
      </c>
      <c r="BK539" s="40">
        <f>ROUNDUP('Дані з ДІСО'!V539/Параметри!$K$25,0)</f>
        <v>0</v>
      </c>
      <c r="BL539" s="40">
        <f>ROUNDUP('Дані з ДІСО'!W539/Параметри!$K$25,0)</f>
        <v>0</v>
      </c>
      <c r="BM539" s="40">
        <f>ROUNDUP('Дані з ДІСО'!X539/Параметри!$K$25,0)</f>
        <v>0</v>
      </c>
      <c r="BN539" s="40">
        <f>(BK539*Параметри!$K$34+BL539*Параметри!$L$34+BM539*Параметри!$M$34)/18</f>
        <v>0</v>
      </c>
      <c r="BO539" s="40">
        <f>IF(K539=0,0,'Дані з ДІСО'!AC539/K539)</f>
        <v>0</v>
      </c>
      <c r="BP539" s="29">
        <f>(1+0.25*BO539)*BN539*Параметри!$K$51</f>
        <v>0</v>
      </c>
      <c r="BQ539" s="29">
        <f>BP539*'Коефіцієнти АТО'!U539</f>
        <v>0</v>
      </c>
      <c r="BR539" s="29">
        <f>K539*(1+0.25*BO539)*Параметри!$K$66*Параметри!$K$20/1000</f>
        <v>0</v>
      </c>
      <c r="BS539" s="29">
        <f>(1+0.25*BO539)*K539*'Коефіцієнти АТО'!S539*Параметри!$K$20/1000</f>
        <v>0</v>
      </c>
      <c r="BT539" s="29">
        <f t="shared" si="79"/>
        <v>0</v>
      </c>
      <c r="BU539" s="40">
        <f>ROUNDUP('Дані з ДІСО'!AG539/Параметри!$K$71,0)</f>
        <v>0</v>
      </c>
      <c r="BV539" s="40">
        <f t="shared" si="80"/>
        <v>0</v>
      </c>
      <c r="BW539" s="40">
        <f>IF('Дані з ДІСО'!AG539=0,0,'Дані з ДІСО'!AJ539/'Дані з ДІСО'!AG539)</f>
        <v>0</v>
      </c>
      <c r="BX539" s="29">
        <f>BV539*(1+0.25*BW539)*Параметри!$K$51</f>
        <v>0</v>
      </c>
      <c r="BY539" s="29">
        <f>ROUND(IF(Параметри!$K$77="No",CC539,CC539*Параметри!$K$78)+AG539,1)</f>
        <v>12690</v>
      </c>
      <c r="BZ539" s="29">
        <f>ROUND(IF(Параметри!$K$77="No",BF539,BF539*Параметри!$K$78),1)</f>
        <v>0</v>
      </c>
      <c r="CA539" s="29">
        <f>ROUND(IF(Параметри!$K$77="No",BI539,BI539*Параметри!$K$78),1)</f>
        <v>0</v>
      </c>
      <c r="CB539" s="29">
        <f>ROUND(IF(Параметри!$K$77="No",BJ539,BJ539*Параметри!$K$78),1)</f>
        <v>0</v>
      </c>
      <c r="CC539" s="29">
        <f t="shared" si="74"/>
        <v>14099.989753712714</v>
      </c>
    </row>
    <row r="540" spans="1:81">
      <c r="A540" s="9">
        <v>539</v>
      </c>
      <c r="B540" s="9" t="s">
        <v>3148</v>
      </c>
      <c r="C540" s="9" t="s">
        <v>3148</v>
      </c>
      <c r="D540" s="9" t="s">
        <v>3642</v>
      </c>
      <c r="E540" s="9" t="s">
        <v>24</v>
      </c>
      <c r="F540" s="9" t="s">
        <v>3663</v>
      </c>
      <c r="G540" s="9" t="s">
        <v>1135</v>
      </c>
      <c r="H540" s="29">
        <f>SUM('Дані з ДІСО'!J540:L540)</f>
        <v>498</v>
      </c>
      <c r="I540" s="29">
        <f>SUM('Дані з ДІСО'!G540:I540)</f>
        <v>27</v>
      </c>
      <c r="J540" s="29">
        <f>SUM('Дані з ДІСО'!P540:R540)</f>
        <v>0</v>
      </c>
      <c r="K540" s="29">
        <f>SUM('Дані з ДІСО'!V540:X540)</f>
        <v>0</v>
      </c>
      <c r="L540" s="40">
        <f>ROUNDUP('Дані з ДІСО'!J540/'Коефіцієнти АТО'!$R540,0)</f>
        <v>18</v>
      </c>
      <c r="M540" s="40">
        <f>ROUNDUP('Дані з ДІСО'!K540/'Коефіцієнти АТО'!$R540,0)</f>
        <v>25</v>
      </c>
      <c r="N540" s="40">
        <f>ROUNDUP('Дані з ДІСО'!L540/'Коефіцієнти АТО'!$R540,0)</f>
        <v>4</v>
      </c>
      <c r="O540" s="59">
        <f>(L540*Параметри!$K$32+M540*Параметри!$L$32+N540*Параметри!$M$32)/18</f>
        <v>76.305555555555557</v>
      </c>
      <c r="P540" s="41">
        <f>IF(H540=0,"",'Дані з ДІСО'!Y540/H540)</f>
        <v>0</v>
      </c>
      <c r="Q540" s="29">
        <f>IF(H540=0,"",(1+0.25*P540)*O540*Параметри!$K$51)</f>
        <v>15628.919984477556</v>
      </c>
      <c r="R540" s="29">
        <f>IF(H540=0,"",Q540*'Коефіцієнти АТО'!T540)</f>
        <v>265.69163973611847</v>
      </c>
      <c r="S540" s="29">
        <f>IF(H540=0,"",H540*(1+0.25*P540)*Параметри!$K$66*Параметри!$K$20/1000)</f>
        <v>0</v>
      </c>
      <c r="T540" s="29">
        <f>IF(H540=0,"",H540*(1+0.25*P540)*'Коефіцієнти АТО'!$S540*Параметри!$K$20/1000)</f>
        <v>2511.8902402268686</v>
      </c>
      <c r="U540" s="29">
        <f t="shared" si="75"/>
        <v>18406.501864440543</v>
      </c>
      <c r="V540" s="29">
        <f t="shared" si="76"/>
        <v>18406.501864440543</v>
      </c>
      <c r="W540" s="40">
        <f>ROUNDUP('Дані з ДІСО'!P540/Параметри!$K$24,0)</f>
        <v>0</v>
      </c>
      <c r="X540" s="40">
        <f>ROUNDUP('Дані з ДІСО'!Q540/Параметри!$K$24,0)</f>
        <v>0</v>
      </c>
      <c r="Y540" s="40">
        <f>ROUNDUP('Дані з ДІСО'!R540/Параметри!$K$24,0)</f>
        <v>0</v>
      </c>
      <c r="Z540" s="59">
        <f>(W540*Параметри!$K$33+X540*Параметри!$L$33+Y540*Параметри!$M$33)/18</f>
        <v>0</v>
      </c>
      <c r="AA540" s="41">
        <f>IF(J540=0,0,'Дані з ДІСО'!AA540/J540)</f>
        <v>0</v>
      </c>
      <c r="AB540" s="29">
        <f>(1+0.25*AA540)*Z540*Параметри!$K$51</f>
        <v>0</v>
      </c>
      <c r="AC540" s="29">
        <f>AB540*'Коефіцієнти АТО'!U540</f>
        <v>0</v>
      </c>
      <c r="AD540" s="29">
        <f>J540*(1+0.25*AA540)*Параметри!$K$66*Параметри!$K$20/1000</f>
        <v>0</v>
      </c>
      <c r="AE540" s="29">
        <f>(1+0.25*AA540)*J540*'Коефіцієнти АТО'!S540*Параметри!$K$20/1000</f>
        <v>0</v>
      </c>
      <c r="AF540" s="29">
        <f t="shared" si="72"/>
        <v>0</v>
      </c>
      <c r="AG540" s="29">
        <v>0</v>
      </c>
      <c r="AH540" s="40">
        <v>14</v>
      </c>
      <c r="AI540" s="40">
        <v>0</v>
      </c>
      <c r="AJ540" s="40">
        <f t="shared" si="73"/>
        <v>0</v>
      </c>
      <c r="AK540" s="29">
        <f>(AH540+AI540)*(1+0.25*AJ540)*Параметри!$K$53</f>
        <v>2512.0098597440006</v>
      </c>
      <c r="AL540" s="29">
        <f>ROUNDUP(('Дані з ДІСО'!AU540+'Дані з ДІСО'!AW540)/Параметри!$K$28,0)</f>
        <v>0</v>
      </c>
      <c r="AM540" s="64">
        <f>AL540*Параметри!$M$35/18</f>
        <v>0</v>
      </c>
      <c r="AN540" s="29">
        <f>IF(AL540=0,0,'Дані з ДІСО'!AW540/SUM('Дані з ДІСО'!AU540,'Дані з ДІСО'!AW540))</f>
        <v>0</v>
      </c>
      <c r="AO540" s="29">
        <f>(1+0.25*AN540)*AM540*Параметри!$K$51</f>
        <v>0</v>
      </c>
      <c r="AP540" s="40">
        <f>ROUNDUP(('Дані з ДІСО'!AE540+'Дані не з ДІСО'!E540+'Дані не з ДІСО'!G540)/Параметри!$K$69,0)</f>
        <v>0</v>
      </c>
      <c r="AQ540" s="40">
        <f t="shared" si="77"/>
        <v>0</v>
      </c>
      <c r="AR540" s="40">
        <f>IF(AP540=0,0,('Дані з ДІСО'!AH540+'Дані не з ДІСО'!G540)/('Дані з ДІСО'!AE540+'Дані не з ДІСО'!E540+'Дані не з ДІСО'!G540))</f>
        <v>0</v>
      </c>
      <c r="AS540" s="29">
        <f>AQ540*(1+0.25*AR540)*Параметри!$K$51</f>
        <v>0</v>
      </c>
      <c r="AT540" s="40">
        <f>ROUNDUP('Дані з ДІСО'!AF540/Параметри!$K$70,0)</f>
        <v>0</v>
      </c>
      <c r="AU540" s="40">
        <f t="shared" si="78"/>
        <v>0</v>
      </c>
      <c r="AV540" s="40">
        <f>IF(AT540=0,0,'Дані з ДІСО'!AI540/'Дані з ДІСО'!AF540)</f>
        <v>0</v>
      </c>
      <c r="AW540" s="29">
        <f>AU540*(1+0.25*AV540)*Параметри!$K$51</f>
        <v>0</v>
      </c>
      <c r="AX540" s="40">
        <f>ROUNDUP('Дані з ДІСО'!AR540/Параметри!$K$29,0)</f>
        <v>0</v>
      </c>
      <c r="AY540" s="40">
        <f>ROUNDUP('Дані з ДІСО'!AS540/Параметри!$K$29,0)</f>
        <v>0</v>
      </c>
      <c r="AZ540" s="40">
        <f>ROUNDUP('Дані з ДІСО'!AT540/Параметри!$K$29,0)</f>
        <v>0</v>
      </c>
      <c r="BA540" s="64">
        <f>(AX540*Параметри!$K$32+AY540*Параметри!$L$32+AZ540*Параметри!$M$32)/18</f>
        <v>0</v>
      </c>
      <c r="BB540" s="29">
        <f>(BA540*Параметри!$K$51+SUM('Дані з ДІСО'!AR540:AT540)*Параметри!$K$48*Параметри!$K$20/1000)*Параметри!$K$74</f>
        <v>0</v>
      </c>
      <c r="BC540" s="40">
        <f>ROUNDUP(('Дані не з ДІСО'!I540+'Дані не з ДІСО'!K540)/Параметри!$K$26,0)</f>
        <v>0</v>
      </c>
      <c r="BD540" s="29">
        <f>BC540*Параметри!$M$36/18</f>
        <v>0</v>
      </c>
      <c r="BE540" s="40">
        <f>IF(BC540=0,0,'Дані не з ДІСО'!K540/('Дані не з ДІСО'!I540+'Дані не з ДІСО'!K540))</f>
        <v>0</v>
      </c>
      <c r="BF540" s="29">
        <f>(1+0.25*BE540)*BD540*Параметри!$K$51</f>
        <v>0</v>
      </c>
      <c r="BG540" s="40">
        <f>ROUNDUP('Дані не з ДІСО'!M540/Параметри!$K$27,0)</f>
        <v>0</v>
      </c>
      <c r="BH540" s="40">
        <f>BG540*Параметри!$M$37/18</f>
        <v>0</v>
      </c>
      <c r="BI540" s="29">
        <f>BH540*Параметри!$K$51</f>
        <v>0</v>
      </c>
      <c r="BJ540" s="29">
        <f>'Дані не з ДІСО'!N540*Параметри!$K$76</f>
        <v>0</v>
      </c>
      <c r="BK540" s="40">
        <f>ROUNDUP('Дані з ДІСО'!V540/Параметри!$K$25,0)</f>
        <v>0</v>
      </c>
      <c r="BL540" s="40">
        <f>ROUNDUP('Дані з ДІСО'!W540/Параметри!$K$25,0)</f>
        <v>0</v>
      </c>
      <c r="BM540" s="40">
        <f>ROUNDUP('Дані з ДІСО'!X540/Параметри!$K$25,0)</f>
        <v>0</v>
      </c>
      <c r="BN540" s="40">
        <f>(BK540*Параметри!$K$34+BL540*Параметри!$L$34+BM540*Параметри!$M$34)/18</f>
        <v>0</v>
      </c>
      <c r="BO540" s="40">
        <f>IF(K540=0,0,'Дані з ДІСО'!AC540/K540)</f>
        <v>0</v>
      </c>
      <c r="BP540" s="29">
        <f>(1+0.25*BO540)*BN540*Параметри!$K$51</f>
        <v>0</v>
      </c>
      <c r="BQ540" s="29">
        <f>BP540*'Коефіцієнти АТО'!U540</f>
        <v>0</v>
      </c>
      <c r="BR540" s="29">
        <f>K540*(1+0.25*BO540)*Параметри!$K$66*Параметри!$K$20/1000</f>
        <v>0</v>
      </c>
      <c r="BS540" s="29">
        <f>(1+0.25*BO540)*K540*'Коефіцієнти АТО'!S540*Параметри!$K$20/1000</f>
        <v>0</v>
      </c>
      <c r="BT540" s="29">
        <f t="shared" si="79"/>
        <v>0</v>
      </c>
      <c r="BU540" s="40">
        <f>ROUNDUP('Дані з ДІСО'!AG540/Параметри!$K$71,0)</f>
        <v>0</v>
      </c>
      <c r="BV540" s="40">
        <f t="shared" si="80"/>
        <v>0</v>
      </c>
      <c r="BW540" s="40">
        <f>IF('Дані з ДІСО'!AG540=0,0,'Дані з ДІСО'!AJ540/'Дані з ДІСО'!AG540)</f>
        <v>0</v>
      </c>
      <c r="BX540" s="29">
        <f>BV540*(1+0.25*BW540)*Параметри!$K$51</f>
        <v>0</v>
      </c>
      <c r="BY540" s="29">
        <f>ROUND(IF(Параметри!$K$77="No",CC540,CC540*Параметри!$K$78)+AG540,1)</f>
        <v>18826.7</v>
      </c>
      <c r="BZ540" s="29">
        <f>ROUND(IF(Параметри!$K$77="No",BF540,BF540*Параметри!$K$78),1)</f>
        <v>0</v>
      </c>
      <c r="CA540" s="29">
        <f>ROUND(IF(Параметри!$K$77="No",BI540,BI540*Параметри!$K$78),1)</f>
        <v>0</v>
      </c>
      <c r="CB540" s="29">
        <f>ROUND(IF(Параметри!$K$77="No",BJ540,BJ540*Параметри!$K$78),1)</f>
        <v>0</v>
      </c>
      <c r="CC540" s="29">
        <f t="shared" si="74"/>
        <v>20918.511724184544</v>
      </c>
    </row>
    <row r="541" spans="1:81">
      <c r="A541" s="9">
        <v>540</v>
      </c>
      <c r="B541" s="9" t="s">
        <v>3148</v>
      </c>
      <c r="C541" s="9" t="s">
        <v>3148</v>
      </c>
      <c r="D541" s="9" t="s">
        <v>3642</v>
      </c>
      <c r="E541" s="9" t="s">
        <v>24</v>
      </c>
      <c r="F541" s="9" t="s">
        <v>3664</v>
      </c>
      <c r="G541" s="9" t="s">
        <v>1137</v>
      </c>
      <c r="H541" s="29">
        <f>SUM('Дані з ДІСО'!J541:L541)</f>
        <v>1609.5</v>
      </c>
      <c r="I541" s="29">
        <f>SUM('Дані з ДІСО'!G541:I541)</f>
        <v>70</v>
      </c>
      <c r="J541" s="29">
        <f>SUM('Дані з ДІСО'!P541:R541)</f>
        <v>0</v>
      </c>
      <c r="K541" s="29">
        <f>SUM('Дані з ДІСО'!V541:X541)</f>
        <v>0</v>
      </c>
      <c r="L541" s="40">
        <f>ROUNDUP('Дані з ДІСО'!J541/'Коефіцієнти АТО'!$R541,0)</f>
        <v>39</v>
      </c>
      <c r="M541" s="40">
        <f>ROUNDUP('Дані з ДІСО'!K541/'Коефіцієнти АТО'!$R541,0)</f>
        <v>47</v>
      </c>
      <c r="N541" s="40">
        <f>ROUNDUP('Дані з ДІСО'!L541/'Коефіцієнти АТО'!$R541,0)</f>
        <v>9</v>
      </c>
      <c r="O541" s="59">
        <f>(L541*Параметри!$K$32+M541*Параметри!$L$32+N541*Параметри!$M$32)/18</f>
        <v>152.96666666666667</v>
      </c>
      <c r="P541" s="41">
        <f>IF(H541=0,"",'Дані з ДІСО'!Y541/H541)</f>
        <v>0</v>
      </c>
      <c r="Q541" s="29">
        <f>IF(H541=0,"",(1+0.25*P541)*O541*Параметри!$K$51)</f>
        <v>31330.664932843465</v>
      </c>
      <c r="R541" s="29">
        <f>IF(H541=0,"",Q541*'Коефіцієнти АТО'!T541)</f>
        <v>532.62130385833893</v>
      </c>
      <c r="S541" s="29">
        <f>IF(H541=0,"",H541*(1+0.25*P541)*Параметри!$K$66*Параметри!$K$20/1000)</f>
        <v>0</v>
      </c>
      <c r="T541" s="29">
        <f>IF(H541=0,"",H541*(1+0.25*P541)*'Коефіцієнти АТО'!$S541*Параметри!$K$20/1000)</f>
        <v>8118.2476739862359</v>
      </c>
      <c r="U541" s="29">
        <f t="shared" si="75"/>
        <v>39981.533910688042</v>
      </c>
      <c r="V541" s="29">
        <f t="shared" si="76"/>
        <v>39981.533910688042</v>
      </c>
      <c r="W541" s="40">
        <f>ROUNDUP('Дані з ДІСО'!P541/Параметри!$K$24,0)</f>
        <v>0</v>
      </c>
      <c r="X541" s="40">
        <f>ROUNDUP('Дані з ДІСО'!Q541/Параметри!$K$24,0)</f>
        <v>0</v>
      </c>
      <c r="Y541" s="40">
        <f>ROUNDUP('Дані з ДІСО'!R541/Параметри!$K$24,0)</f>
        <v>0</v>
      </c>
      <c r="Z541" s="59">
        <f>(W541*Параметри!$K$33+X541*Параметри!$L$33+Y541*Параметри!$M$33)/18</f>
        <v>0</v>
      </c>
      <c r="AA541" s="41">
        <f>IF(J541=0,0,'Дані з ДІСО'!AA541/J541)</f>
        <v>0</v>
      </c>
      <c r="AB541" s="29">
        <f>(1+0.25*AA541)*Z541*Параметри!$K$51</f>
        <v>0</v>
      </c>
      <c r="AC541" s="29">
        <f>AB541*'Коефіцієнти АТО'!U541</f>
        <v>0</v>
      </c>
      <c r="AD541" s="29">
        <f>J541*(1+0.25*AA541)*Параметри!$K$66*Параметри!$K$20/1000</f>
        <v>0</v>
      </c>
      <c r="AE541" s="29">
        <f>(1+0.25*AA541)*J541*'Коефіцієнти АТО'!S541*Параметри!$K$20/1000</f>
        <v>0</v>
      </c>
      <c r="AF541" s="29">
        <f t="shared" si="72"/>
        <v>0</v>
      </c>
      <c r="AG541" s="29">
        <v>0</v>
      </c>
      <c r="AH541" s="40">
        <v>14</v>
      </c>
      <c r="AI541" s="40">
        <v>0</v>
      </c>
      <c r="AJ541" s="40">
        <f t="shared" si="73"/>
        <v>0</v>
      </c>
      <c r="AK541" s="29">
        <f>(AH541+AI541)*(1+0.25*AJ541)*Параметри!$K$53</f>
        <v>2512.0098597440006</v>
      </c>
      <c r="AL541" s="29">
        <f>ROUNDUP(('Дані з ДІСО'!AU541+'Дані з ДІСО'!AW541)/Параметри!$K$28,0)</f>
        <v>0</v>
      </c>
      <c r="AM541" s="64">
        <f>AL541*Параметри!$M$35/18</f>
        <v>0</v>
      </c>
      <c r="AN541" s="29">
        <f>IF(AL541=0,0,'Дані з ДІСО'!AW541/SUM('Дані з ДІСО'!AU541,'Дані з ДІСО'!AW541))</f>
        <v>0</v>
      </c>
      <c r="AO541" s="29">
        <f>(1+0.25*AN541)*AM541*Параметри!$K$51</f>
        <v>0</v>
      </c>
      <c r="AP541" s="40">
        <f>ROUNDUP(('Дані з ДІСО'!AE541+'Дані не з ДІСО'!E541+'Дані не з ДІСО'!G541)/Параметри!$K$69,0)</f>
        <v>0</v>
      </c>
      <c r="AQ541" s="40">
        <f t="shared" si="77"/>
        <v>0</v>
      </c>
      <c r="AR541" s="40">
        <f>IF(AP541=0,0,('Дані з ДІСО'!AH541+'Дані не з ДІСО'!G541)/('Дані з ДІСО'!AE541+'Дані не з ДІСО'!E541+'Дані не з ДІСО'!G541))</f>
        <v>0</v>
      </c>
      <c r="AS541" s="29">
        <f>AQ541*(1+0.25*AR541)*Параметри!$K$51</f>
        <v>0</v>
      </c>
      <c r="AT541" s="40">
        <f>ROUNDUP('Дані з ДІСО'!AF541/Параметри!$K$70,0)</f>
        <v>0</v>
      </c>
      <c r="AU541" s="40">
        <f t="shared" si="78"/>
        <v>0</v>
      </c>
      <c r="AV541" s="40">
        <f>IF(AT541=0,0,'Дані з ДІСО'!AI541/'Дані з ДІСО'!AF541)</f>
        <v>0</v>
      </c>
      <c r="AW541" s="29">
        <f>AU541*(1+0.25*AV541)*Параметри!$K$51</f>
        <v>0</v>
      </c>
      <c r="AX541" s="40">
        <f>ROUNDUP('Дані з ДІСО'!AR541/Параметри!$K$29,0)</f>
        <v>0</v>
      </c>
      <c r="AY541" s="40">
        <f>ROUNDUP('Дані з ДІСО'!AS541/Параметри!$K$29,0)</f>
        <v>0</v>
      </c>
      <c r="AZ541" s="40">
        <f>ROUNDUP('Дані з ДІСО'!AT541/Параметри!$K$29,0)</f>
        <v>0</v>
      </c>
      <c r="BA541" s="64">
        <f>(AX541*Параметри!$K$32+AY541*Параметри!$L$32+AZ541*Параметри!$M$32)/18</f>
        <v>0</v>
      </c>
      <c r="BB541" s="29">
        <f>(BA541*Параметри!$K$51+SUM('Дані з ДІСО'!AR541:AT541)*Параметри!$K$48*Параметри!$K$20/1000)*Параметри!$K$74</f>
        <v>0</v>
      </c>
      <c r="BC541" s="40">
        <f>ROUNDUP(('Дані не з ДІСО'!I541+'Дані не з ДІСО'!K541)/Параметри!$K$26,0)</f>
        <v>0</v>
      </c>
      <c r="BD541" s="29">
        <f>BC541*Параметри!$M$36/18</f>
        <v>0</v>
      </c>
      <c r="BE541" s="40">
        <f>IF(BC541=0,0,'Дані не з ДІСО'!K541/('Дані не з ДІСО'!I541+'Дані не з ДІСО'!K541))</f>
        <v>0</v>
      </c>
      <c r="BF541" s="29">
        <f>(1+0.25*BE541)*BD541*Параметри!$K$51</f>
        <v>0</v>
      </c>
      <c r="BG541" s="40">
        <f>ROUNDUP('Дані не з ДІСО'!M541/Параметри!$K$27,0)</f>
        <v>0</v>
      </c>
      <c r="BH541" s="40">
        <f>BG541*Параметри!$M$37/18</f>
        <v>0</v>
      </c>
      <c r="BI541" s="29">
        <f>BH541*Параметри!$K$51</f>
        <v>0</v>
      </c>
      <c r="BJ541" s="29">
        <f>'Дані не з ДІСО'!N541*Параметри!$K$76</f>
        <v>0</v>
      </c>
      <c r="BK541" s="40">
        <f>ROUNDUP('Дані з ДІСО'!V541/Параметри!$K$25,0)</f>
        <v>0</v>
      </c>
      <c r="BL541" s="40">
        <f>ROUNDUP('Дані з ДІСО'!W541/Параметри!$K$25,0)</f>
        <v>0</v>
      </c>
      <c r="BM541" s="40">
        <f>ROUNDUP('Дані з ДІСО'!X541/Параметри!$K$25,0)</f>
        <v>0</v>
      </c>
      <c r="BN541" s="40">
        <f>(BK541*Параметри!$K$34+BL541*Параметри!$L$34+BM541*Параметри!$M$34)/18</f>
        <v>0</v>
      </c>
      <c r="BO541" s="40">
        <f>IF(K541=0,0,'Дані з ДІСО'!AC541/K541)</f>
        <v>0</v>
      </c>
      <c r="BP541" s="29">
        <f>(1+0.25*BO541)*BN541*Параметри!$K$51</f>
        <v>0</v>
      </c>
      <c r="BQ541" s="29">
        <f>BP541*'Коефіцієнти АТО'!U541</f>
        <v>0</v>
      </c>
      <c r="BR541" s="29">
        <f>K541*(1+0.25*BO541)*Параметри!$K$66*Параметри!$K$20/1000</f>
        <v>0</v>
      </c>
      <c r="BS541" s="29">
        <f>(1+0.25*BO541)*K541*'Коефіцієнти АТО'!S541*Параметри!$K$20/1000</f>
        <v>0</v>
      </c>
      <c r="BT541" s="29">
        <f t="shared" si="79"/>
        <v>0</v>
      </c>
      <c r="BU541" s="40">
        <f>ROUNDUP('Дані з ДІСО'!AG541/Параметри!$K$71,0)</f>
        <v>0</v>
      </c>
      <c r="BV541" s="40">
        <f t="shared" si="80"/>
        <v>0</v>
      </c>
      <c r="BW541" s="40">
        <f>IF('Дані з ДІСО'!AG541=0,0,'Дані з ДІСО'!AJ541/'Дані з ДІСО'!AG541)</f>
        <v>0</v>
      </c>
      <c r="BX541" s="29">
        <f>BV541*(1+0.25*BW541)*Параметри!$K$51</f>
        <v>0</v>
      </c>
      <c r="BY541" s="29">
        <f>ROUND(IF(Параметри!$K$77="No",CC541,CC541*Параметри!$K$78)+AG541,1)</f>
        <v>38244.199999999997</v>
      </c>
      <c r="BZ541" s="29">
        <f>ROUND(IF(Параметри!$K$77="No",BF541,BF541*Параметри!$K$78),1)</f>
        <v>0</v>
      </c>
      <c r="CA541" s="29">
        <f>ROUND(IF(Параметри!$K$77="No",BI541,BI541*Параметри!$K$78),1)</f>
        <v>0</v>
      </c>
      <c r="CB541" s="29">
        <f>ROUND(IF(Параметри!$K$77="No",BJ541,BJ541*Параметри!$K$78),1)</f>
        <v>0</v>
      </c>
      <c r="CC541" s="29">
        <f t="shared" si="74"/>
        <v>42493.543770432043</v>
      </c>
    </row>
    <row r="542" spans="1:81">
      <c r="A542" s="9">
        <v>541</v>
      </c>
      <c r="B542" s="9" t="s">
        <v>3151</v>
      </c>
      <c r="C542" s="9" t="s">
        <v>3151</v>
      </c>
      <c r="D542" s="9" t="s">
        <v>3642</v>
      </c>
      <c r="E542" s="9" t="s">
        <v>29</v>
      </c>
      <c r="F542" s="9" t="s">
        <v>3147</v>
      </c>
      <c r="G542" s="9" t="s">
        <v>1139</v>
      </c>
      <c r="H542" s="29">
        <f>SUM('Дані з ДІСО'!J542:L542)</f>
        <v>1362</v>
      </c>
      <c r="I542" s="29">
        <f>SUM('Дані з ДІСО'!G542:I542)</f>
        <v>48</v>
      </c>
      <c r="J542" s="29">
        <f>SUM('Дані з ДІСО'!P542:R542)</f>
        <v>0</v>
      </c>
      <c r="K542" s="29">
        <f>SUM('Дані з ДІСО'!V542:X542)</f>
        <v>0</v>
      </c>
      <c r="L542" s="40">
        <f>ROUNDUP('Дані з ДІСО'!J542/'Коефіцієнти АТО'!$R542,0)</f>
        <v>26</v>
      </c>
      <c r="M542" s="40">
        <f>ROUNDUP('Дані з ДІСО'!K542/'Коефіцієнти АТО'!$R542,0)</f>
        <v>30</v>
      </c>
      <c r="N542" s="40">
        <f>ROUNDUP('Дані з ДІСО'!L542/'Коефіцієнти АТО'!$R542,0)</f>
        <v>9</v>
      </c>
      <c r="O542" s="59">
        <f>(L542*Параметри!$K$32+M542*Параметри!$L$32+N542*Параметри!$M$32)/18</f>
        <v>105.47222222222223</v>
      </c>
      <c r="P542" s="41">
        <f>IF(H542=0,"",'Дані з ДІСО'!Y542/H542)</f>
        <v>0</v>
      </c>
      <c r="Q542" s="29">
        <f>IF(H542=0,"",(1+0.25*P542)*O542*Параметри!$K$51)</f>
        <v>21602.842803444222</v>
      </c>
      <c r="R542" s="29">
        <f>IF(H542=0,"",Q542*'Коефіцієнти АТО'!T542)</f>
        <v>1620.2132102583166</v>
      </c>
      <c r="S542" s="29">
        <f>IF(H542=0,"",H542*(1+0.25*P542)*Параметри!$K$66*Параметри!$K$20/1000)</f>
        <v>0</v>
      </c>
      <c r="T542" s="29">
        <f>IF(H542=0,"",H542*(1+0.25*P542)*'Коефіцієнти АТО'!$S542*Параметри!$K$20/1000)</f>
        <v>5573.6668867593689</v>
      </c>
      <c r="U542" s="29">
        <f t="shared" si="75"/>
        <v>28796.722900461908</v>
      </c>
      <c r="V542" s="29">
        <f t="shared" si="76"/>
        <v>28796.722900461908</v>
      </c>
      <c r="W542" s="40">
        <f>ROUNDUP('Дані з ДІСО'!P542/Параметри!$K$24,0)</f>
        <v>0</v>
      </c>
      <c r="X542" s="40">
        <f>ROUNDUP('Дані з ДІСО'!Q542/Параметри!$K$24,0)</f>
        <v>0</v>
      </c>
      <c r="Y542" s="40">
        <f>ROUNDUP('Дані з ДІСО'!R542/Параметри!$K$24,0)</f>
        <v>0</v>
      </c>
      <c r="Z542" s="59">
        <f>(W542*Параметри!$K$33+X542*Параметри!$L$33+Y542*Параметри!$M$33)/18</f>
        <v>0</v>
      </c>
      <c r="AA542" s="41">
        <f>IF(J542=0,0,'Дані з ДІСО'!AA542/J542)</f>
        <v>0</v>
      </c>
      <c r="AB542" s="29">
        <f>(1+0.25*AA542)*Z542*Параметри!$K$51</f>
        <v>0</v>
      </c>
      <c r="AC542" s="29">
        <f>AB542*'Коефіцієнти АТО'!U542</f>
        <v>0</v>
      </c>
      <c r="AD542" s="29">
        <f>J542*(1+0.25*AA542)*Параметри!$K$66*Параметри!$K$20/1000</f>
        <v>0</v>
      </c>
      <c r="AE542" s="29">
        <f>(1+0.25*AA542)*J542*'Коефіцієнти АТО'!S542*Параметри!$K$20/1000</f>
        <v>0</v>
      </c>
      <c r="AF542" s="29">
        <f t="shared" si="72"/>
        <v>0</v>
      </c>
      <c r="AG542" s="29">
        <v>0</v>
      </c>
      <c r="AH542" s="40">
        <v>11</v>
      </c>
      <c r="AI542" s="40">
        <v>0</v>
      </c>
      <c r="AJ542" s="40">
        <f t="shared" si="73"/>
        <v>0</v>
      </c>
      <c r="AK542" s="29">
        <f>(AH542+AI542)*(1+0.25*AJ542)*Параметри!$K$53</f>
        <v>1973.7220326560005</v>
      </c>
      <c r="AL542" s="29">
        <f>ROUNDUP(('Дані з ДІСО'!AU542+'Дані з ДІСО'!AW542)/Параметри!$K$28,0)</f>
        <v>0</v>
      </c>
      <c r="AM542" s="64">
        <f>AL542*Параметри!$M$35/18</f>
        <v>0</v>
      </c>
      <c r="AN542" s="29">
        <f>IF(AL542=0,0,'Дані з ДІСО'!AW542/SUM('Дані з ДІСО'!AU542,'Дані з ДІСО'!AW542))</f>
        <v>0</v>
      </c>
      <c r="AO542" s="29">
        <f>(1+0.25*AN542)*AM542*Параметри!$K$51</f>
        <v>0</v>
      </c>
      <c r="AP542" s="40">
        <f>ROUNDUP(('Дані з ДІСО'!AE542+'Дані не з ДІСО'!E542+'Дані не з ДІСО'!G542)/Параметри!$K$69,0)</f>
        <v>0</v>
      </c>
      <c r="AQ542" s="40">
        <f t="shared" si="77"/>
        <v>0</v>
      </c>
      <c r="AR542" s="40">
        <f>IF(AP542=0,0,('Дані з ДІСО'!AH542+'Дані не з ДІСО'!G542)/('Дані з ДІСО'!AE542+'Дані не з ДІСО'!E542+'Дані не з ДІСО'!G542))</f>
        <v>0</v>
      </c>
      <c r="AS542" s="29">
        <f>AQ542*(1+0.25*AR542)*Параметри!$K$51</f>
        <v>0</v>
      </c>
      <c r="AT542" s="40">
        <f>ROUNDUP('Дані з ДІСО'!AF542/Параметри!$K$70,0)</f>
        <v>0</v>
      </c>
      <c r="AU542" s="40">
        <f t="shared" si="78"/>
        <v>0</v>
      </c>
      <c r="AV542" s="40">
        <f>IF(AT542=0,0,'Дані з ДІСО'!AI542/'Дані з ДІСО'!AF542)</f>
        <v>0</v>
      </c>
      <c r="AW542" s="29">
        <f>AU542*(1+0.25*AV542)*Параметри!$K$51</f>
        <v>0</v>
      </c>
      <c r="AX542" s="40">
        <f>ROUNDUP('Дані з ДІСО'!AR542/Параметри!$K$29,0)</f>
        <v>0</v>
      </c>
      <c r="AY542" s="40">
        <f>ROUNDUP('Дані з ДІСО'!AS542/Параметри!$K$29,0)</f>
        <v>0</v>
      </c>
      <c r="AZ542" s="40">
        <f>ROUNDUP('Дані з ДІСО'!AT542/Параметри!$K$29,0)</f>
        <v>0</v>
      </c>
      <c r="BA542" s="64">
        <f>(AX542*Параметри!$K$32+AY542*Параметри!$L$32+AZ542*Параметри!$M$32)/18</f>
        <v>0</v>
      </c>
      <c r="BB542" s="29">
        <f>(BA542*Параметри!$K$51+SUM('Дані з ДІСО'!AR542:AT542)*Параметри!$K$48*Параметри!$K$20/1000)*Параметри!$K$74</f>
        <v>0</v>
      </c>
      <c r="BC542" s="40">
        <f>ROUNDUP(('Дані не з ДІСО'!I542+'Дані не з ДІСО'!K542)/Параметри!$K$26,0)</f>
        <v>0</v>
      </c>
      <c r="BD542" s="29">
        <f>BC542*Параметри!$M$36/18</f>
        <v>0</v>
      </c>
      <c r="BE542" s="40">
        <f>IF(BC542=0,0,'Дані не з ДІСО'!K542/('Дані не з ДІСО'!I542+'Дані не з ДІСО'!K542))</f>
        <v>0</v>
      </c>
      <c r="BF542" s="29">
        <f>(1+0.25*BE542)*BD542*Параметри!$K$51</f>
        <v>0</v>
      </c>
      <c r="BG542" s="40">
        <f>ROUNDUP('Дані не з ДІСО'!M542/Параметри!$K$27,0)</f>
        <v>0</v>
      </c>
      <c r="BH542" s="40">
        <f>BG542*Параметри!$M$37/18</f>
        <v>0</v>
      </c>
      <c r="BI542" s="29">
        <f>BH542*Параметри!$K$51</f>
        <v>0</v>
      </c>
      <c r="BJ542" s="29">
        <f>'Дані не з ДІСО'!N542*Параметри!$K$76</f>
        <v>0</v>
      </c>
      <c r="BK542" s="40">
        <f>ROUNDUP('Дані з ДІСО'!V542/Параметри!$K$25,0)</f>
        <v>0</v>
      </c>
      <c r="BL542" s="40">
        <f>ROUNDUP('Дані з ДІСО'!W542/Параметри!$K$25,0)</f>
        <v>0</v>
      </c>
      <c r="BM542" s="40">
        <f>ROUNDUP('Дані з ДІСО'!X542/Параметри!$K$25,0)</f>
        <v>0</v>
      </c>
      <c r="BN542" s="40">
        <f>(BK542*Параметри!$K$34+BL542*Параметри!$L$34+BM542*Параметри!$M$34)/18</f>
        <v>0</v>
      </c>
      <c r="BO542" s="40">
        <f>IF(K542=0,0,'Дані з ДІСО'!AC542/K542)</f>
        <v>0</v>
      </c>
      <c r="BP542" s="29">
        <f>(1+0.25*BO542)*BN542*Параметри!$K$51</f>
        <v>0</v>
      </c>
      <c r="BQ542" s="29">
        <f>BP542*'Коефіцієнти АТО'!U542</f>
        <v>0</v>
      </c>
      <c r="BR542" s="29">
        <f>K542*(1+0.25*BO542)*Параметри!$K$66*Параметри!$K$20/1000</f>
        <v>0</v>
      </c>
      <c r="BS542" s="29">
        <f>(1+0.25*BO542)*K542*'Коефіцієнти АТО'!S542*Параметри!$K$20/1000</f>
        <v>0</v>
      </c>
      <c r="BT542" s="29">
        <f t="shared" si="79"/>
        <v>0</v>
      </c>
      <c r="BU542" s="40">
        <f>ROUNDUP('Дані з ДІСО'!AG542/Параметри!$K$71,0)</f>
        <v>0</v>
      </c>
      <c r="BV542" s="40">
        <f t="shared" si="80"/>
        <v>0</v>
      </c>
      <c r="BW542" s="40">
        <f>IF('Дані з ДІСО'!AG542=0,0,'Дані з ДІСО'!AJ542/'Дані з ДІСО'!AG542)</f>
        <v>0</v>
      </c>
      <c r="BX542" s="29">
        <f>BV542*(1+0.25*BW542)*Параметри!$K$51</f>
        <v>0</v>
      </c>
      <c r="BY542" s="29">
        <f>ROUND(IF(Параметри!$K$77="No",CC542,CC542*Параметри!$K$78)+AG542,1)</f>
        <v>27693.4</v>
      </c>
      <c r="BZ542" s="29">
        <f>ROUND(IF(Параметри!$K$77="No",BF542,BF542*Параметри!$K$78),1)</f>
        <v>0</v>
      </c>
      <c r="CA542" s="29">
        <f>ROUND(IF(Параметри!$K$77="No",BI542,BI542*Параметри!$K$78),1)</f>
        <v>0</v>
      </c>
      <c r="CB542" s="29">
        <f>ROUND(IF(Параметри!$K$77="No",BJ542,BJ542*Параметри!$K$78),1)</f>
        <v>0</v>
      </c>
      <c r="CC542" s="29">
        <f t="shared" si="74"/>
        <v>30770.444933117909</v>
      </c>
    </row>
    <row r="543" spans="1:81">
      <c r="A543" s="9">
        <v>542</v>
      </c>
      <c r="B543" s="9" t="s">
        <v>3148</v>
      </c>
      <c r="C543" s="9" t="s">
        <v>3148</v>
      </c>
      <c r="D543" s="9" t="s">
        <v>3642</v>
      </c>
      <c r="E543" s="9" t="s">
        <v>24</v>
      </c>
      <c r="F543" s="9" t="s">
        <v>3665</v>
      </c>
      <c r="G543" s="9" t="s">
        <v>1141</v>
      </c>
      <c r="H543" s="29">
        <f>SUM('Дані з ДІСО'!J543:L543)</f>
        <v>906</v>
      </c>
      <c r="I543" s="29">
        <f>SUM('Дані з ДІСО'!G543:I543)</f>
        <v>58</v>
      </c>
      <c r="J543" s="29">
        <f>SUM('Дані з ДІСО'!P543:R543)</f>
        <v>0</v>
      </c>
      <c r="K543" s="29">
        <f>SUM('Дані з ДІСО'!V543:X543)</f>
        <v>0</v>
      </c>
      <c r="L543" s="40">
        <f>ROUNDUP('Дані з ДІСО'!J543/'Коефіцієнти АТО'!$R543,0)</f>
        <v>28</v>
      </c>
      <c r="M543" s="40">
        <f>ROUNDUP('Дані з ДІСО'!K543/'Коефіцієнти АТО'!$R543,0)</f>
        <v>37</v>
      </c>
      <c r="N543" s="40">
        <f>ROUNDUP('Дані з ДІСО'!L543/'Коефіцієнти АТО'!$R543,0)</f>
        <v>6</v>
      </c>
      <c r="O543" s="59">
        <f>(L543*Параметри!$K$32+M543*Параметри!$L$32+N543*Параметри!$M$32)/18</f>
        <v>114.82777777777778</v>
      </c>
      <c r="P543" s="41">
        <f>IF(H543=0,"",'Дані з ДІСО'!Y543/H543)</f>
        <v>0</v>
      </c>
      <c r="Q543" s="29">
        <f>IF(H543=0,"",(1+0.25*P543)*O543*Параметри!$K$51)</f>
        <v>23519.049665756578</v>
      </c>
      <c r="R543" s="29">
        <f>IF(H543=0,"",Q543*'Коефіцієнти АТО'!T543)</f>
        <v>399.82384431786187</v>
      </c>
      <c r="S543" s="29">
        <f>IF(H543=0,"",H543*(1+0.25*P543)*Параметри!$K$66*Параметри!$K$20/1000)</f>
        <v>0</v>
      </c>
      <c r="T543" s="29">
        <f>IF(H543=0,"",H543*(1+0.25*P543)*'Коефіцієнти АТО'!$S543*Параметри!$K$20/1000)</f>
        <v>4569.8244129428576</v>
      </c>
      <c r="U543" s="29">
        <f t="shared" si="75"/>
        <v>28488.697923017298</v>
      </c>
      <c r="V543" s="29">
        <f t="shared" si="76"/>
        <v>28488.697923017298</v>
      </c>
      <c r="W543" s="40">
        <f>ROUNDUP('Дані з ДІСО'!P543/Параметри!$K$24,0)</f>
        <v>0</v>
      </c>
      <c r="X543" s="40">
        <f>ROUNDUP('Дані з ДІСО'!Q543/Параметри!$K$24,0)</f>
        <v>0</v>
      </c>
      <c r="Y543" s="40">
        <f>ROUNDUP('Дані з ДІСО'!R543/Параметри!$K$24,0)</f>
        <v>0</v>
      </c>
      <c r="Z543" s="59">
        <f>(W543*Параметри!$K$33+X543*Параметри!$L$33+Y543*Параметри!$M$33)/18</f>
        <v>0</v>
      </c>
      <c r="AA543" s="41">
        <f>IF(J543=0,0,'Дані з ДІСО'!AA543/J543)</f>
        <v>0</v>
      </c>
      <c r="AB543" s="29">
        <f>(1+0.25*AA543)*Z543*Параметри!$K$51</f>
        <v>0</v>
      </c>
      <c r="AC543" s="29">
        <f>AB543*'Коефіцієнти АТО'!U543</f>
        <v>0</v>
      </c>
      <c r="AD543" s="29">
        <f>J543*(1+0.25*AA543)*Параметри!$K$66*Параметри!$K$20/1000</f>
        <v>0</v>
      </c>
      <c r="AE543" s="29">
        <f>(1+0.25*AA543)*J543*'Коефіцієнти АТО'!S543*Параметри!$K$20/1000</f>
        <v>0</v>
      </c>
      <c r="AF543" s="29">
        <f t="shared" si="72"/>
        <v>0</v>
      </c>
      <c r="AG543" s="29">
        <v>0</v>
      </c>
      <c r="AH543" s="40">
        <v>9</v>
      </c>
      <c r="AI543" s="40">
        <v>0</v>
      </c>
      <c r="AJ543" s="40">
        <f t="shared" si="73"/>
        <v>0</v>
      </c>
      <c r="AK543" s="29">
        <f>(AH543+AI543)*(1+0.25*AJ543)*Параметри!$K$53</f>
        <v>1614.8634812640005</v>
      </c>
      <c r="AL543" s="29">
        <f>ROUNDUP(('Дані з ДІСО'!AU543+'Дані з ДІСО'!AW543)/Параметри!$K$28,0)</f>
        <v>0</v>
      </c>
      <c r="AM543" s="64">
        <f>AL543*Параметри!$M$35/18</f>
        <v>0</v>
      </c>
      <c r="AN543" s="29">
        <f>IF(AL543=0,0,'Дані з ДІСО'!AW543/SUM('Дані з ДІСО'!AU543,'Дані з ДІСО'!AW543))</f>
        <v>0</v>
      </c>
      <c r="AO543" s="29">
        <f>(1+0.25*AN543)*AM543*Параметри!$K$51</f>
        <v>0</v>
      </c>
      <c r="AP543" s="40">
        <f>ROUNDUP(('Дані з ДІСО'!AE543+'Дані не з ДІСО'!E543+'Дані не з ДІСО'!G543)/Параметри!$K$69,0)</f>
        <v>0</v>
      </c>
      <c r="AQ543" s="40">
        <f t="shared" si="77"/>
        <v>0</v>
      </c>
      <c r="AR543" s="40">
        <f>IF(AP543=0,0,('Дані з ДІСО'!AH543+'Дані не з ДІСО'!G543)/('Дані з ДІСО'!AE543+'Дані не з ДІСО'!E543+'Дані не з ДІСО'!G543))</f>
        <v>0</v>
      </c>
      <c r="AS543" s="29">
        <f>AQ543*(1+0.25*AR543)*Параметри!$K$51</f>
        <v>0</v>
      </c>
      <c r="AT543" s="40">
        <f>ROUNDUP('Дані з ДІСО'!AF543/Параметри!$K$70,0)</f>
        <v>0</v>
      </c>
      <c r="AU543" s="40">
        <f t="shared" si="78"/>
        <v>0</v>
      </c>
      <c r="AV543" s="40">
        <f>IF(AT543=0,0,'Дані з ДІСО'!AI543/'Дані з ДІСО'!AF543)</f>
        <v>0</v>
      </c>
      <c r="AW543" s="29">
        <f>AU543*(1+0.25*AV543)*Параметри!$K$51</f>
        <v>0</v>
      </c>
      <c r="AX543" s="40">
        <f>ROUNDUP('Дані з ДІСО'!AR543/Параметри!$K$29,0)</f>
        <v>0</v>
      </c>
      <c r="AY543" s="40">
        <f>ROUNDUP('Дані з ДІСО'!AS543/Параметри!$K$29,0)</f>
        <v>0</v>
      </c>
      <c r="AZ543" s="40">
        <f>ROUNDUP('Дані з ДІСО'!AT543/Параметри!$K$29,0)</f>
        <v>0</v>
      </c>
      <c r="BA543" s="64">
        <f>(AX543*Параметри!$K$32+AY543*Параметри!$L$32+AZ543*Параметри!$M$32)/18</f>
        <v>0</v>
      </c>
      <c r="BB543" s="29">
        <f>(BA543*Параметри!$K$51+SUM('Дані з ДІСО'!AR543:AT543)*Параметри!$K$48*Параметри!$K$20/1000)*Параметри!$K$74</f>
        <v>0</v>
      </c>
      <c r="BC543" s="40">
        <f>ROUNDUP(('Дані не з ДІСО'!I543+'Дані не з ДІСО'!K543)/Параметри!$K$26,0)</f>
        <v>0</v>
      </c>
      <c r="BD543" s="29">
        <f>BC543*Параметри!$M$36/18</f>
        <v>0</v>
      </c>
      <c r="BE543" s="40">
        <f>IF(BC543=0,0,'Дані не з ДІСО'!K543/('Дані не з ДІСО'!I543+'Дані не з ДІСО'!K543))</f>
        <v>0</v>
      </c>
      <c r="BF543" s="29">
        <f>(1+0.25*BE543)*BD543*Параметри!$K$51</f>
        <v>0</v>
      </c>
      <c r="BG543" s="40">
        <f>ROUNDUP('Дані не з ДІСО'!M543/Параметри!$K$27,0)</f>
        <v>0</v>
      </c>
      <c r="BH543" s="40">
        <f>BG543*Параметри!$M$37/18</f>
        <v>0</v>
      </c>
      <c r="BI543" s="29">
        <f>BH543*Параметри!$K$51</f>
        <v>0</v>
      </c>
      <c r="BJ543" s="29">
        <f>'Дані не з ДІСО'!N543*Параметри!$K$76</f>
        <v>0</v>
      </c>
      <c r="BK543" s="40">
        <f>ROUNDUP('Дані з ДІСО'!V543/Параметри!$K$25,0)</f>
        <v>0</v>
      </c>
      <c r="BL543" s="40">
        <f>ROUNDUP('Дані з ДІСО'!W543/Параметри!$K$25,0)</f>
        <v>0</v>
      </c>
      <c r="BM543" s="40">
        <f>ROUNDUP('Дані з ДІСО'!X543/Параметри!$K$25,0)</f>
        <v>0</v>
      </c>
      <c r="BN543" s="40">
        <f>(BK543*Параметри!$K$34+BL543*Параметри!$L$34+BM543*Параметри!$M$34)/18</f>
        <v>0</v>
      </c>
      <c r="BO543" s="40">
        <f>IF(K543=0,0,'Дані з ДІСО'!AC543/K543)</f>
        <v>0</v>
      </c>
      <c r="BP543" s="29">
        <f>(1+0.25*BO543)*BN543*Параметри!$K$51</f>
        <v>0</v>
      </c>
      <c r="BQ543" s="29">
        <f>BP543*'Коефіцієнти АТО'!U543</f>
        <v>0</v>
      </c>
      <c r="BR543" s="29">
        <f>K543*(1+0.25*BO543)*Параметри!$K$66*Параметри!$K$20/1000</f>
        <v>0</v>
      </c>
      <c r="BS543" s="29">
        <f>(1+0.25*BO543)*K543*'Коефіцієнти АТО'!S543*Параметри!$K$20/1000</f>
        <v>0</v>
      </c>
      <c r="BT543" s="29">
        <f t="shared" si="79"/>
        <v>0</v>
      </c>
      <c r="BU543" s="40">
        <f>ROUNDUP('Дані з ДІСО'!AG543/Параметри!$K$71,0)</f>
        <v>0</v>
      </c>
      <c r="BV543" s="40">
        <f t="shared" si="80"/>
        <v>0</v>
      </c>
      <c r="BW543" s="40">
        <f>IF('Дані з ДІСО'!AG543=0,0,'Дані з ДІСО'!AJ543/'Дані з ДІСО'!AG543)</f>
        <v>0</v>
      </c>
      <c r="BX543" s="29">
        <f>BV543*(1+0.25*BW543)*Параметри!$K$51</f>
        <v>0</v>
      </c>
      <c r="BY543" s="29">
        <f>ROUND(IF(Параметри!$K$77="No",CC543,CC543*Параметри!$K$78)+AG543,1)</f>
        <v>27093.200000000001</v>
      </c>
      <c r="BZ543" s="29">
        <f>ROUND(IF(Параметри!$K$77="No",BF543,BF543*Параметри!$K$78),1)</f>
        <v>0</v>
      </c>
      <c r="CA543" s="29">
        <f>ROUND(IF(Параметри!$K$77="No",BI543,BI543*Параметри!$K$78),1)</f>
        <v>0</v>
      </c>
      <c r="CB543" s="29">
        <f>ROUND(IF(Параметри!$K$77="No",BJ543,BJ543*Параметри!$K$78),1)</f>
        <v>0</v>
      </c>
      <c r="CC543" s="29">
        <f t="shared" si="74"/>
        <v>30103.561404281299</v>
      </c>
    </row>
    <row r="544" spans="1:81">
      <c r="A544" s="9">
        <v>543</v>
      </c>
      <c r="B544" s="9" t="s">
        <v>3148</v>
      </c>
      <c r="C544" s="9" t="s">
        <v>3148</v>
      </c>
      <c r="D544" s="9" t="s">
        <v>3642</v>
      </c>
      <c r="E544" s="9" t="s">
        <v>24</v>
      </c>
      <c r="F544" s="9" t="s">
        <v>3666</v>
      </c>
      <c r="G544" s="9" t="s">
        <v>1143</v>
      </c>
      <c r="H544" s="29">
        <f>SUM('Дані з ДІСО'!J544:L544)</f>
        <v>4145</v>
      </c>
      <c r="I544" s="29">
        <f>SUM('Дані з ДІСО'!G544:I544)</f>
        <v>138</v>
      </c>
      <c r="J544" s="29">
        <f>SUM('Дані з ДІСО'!P544:R544)</f>
        <v>0</v>
      </c>
      <c r="K544" s="29">
        <f>SUM('Дані з ДІСО'!V544:X544)</f>
        <v>0</v>
      </c>
      <c r="L544" s="40">
        <f>ROUNDUP('Дані з ДІСО'!J544/'Коефіцієнти АТО'!$R544,0)</f>
        <v>82</v>
      </c>
      <c r="M544" s="40">
        <f>ROUNDUP('Дані з ДІСО'!K544/'Коефіцієнти АТО'!$R544,0)</f>
        <v>90</v>
      </c>
      <c r="N544" s="40">
        <f>ROUNDUP('Дані з ДІСО'!L544/'Коефіцієнти АТО'!$R544,0)</f>
        <v>14</v>
      </c>
      <c r="O544" s="59">
        <f>(L544*Параметри!$K$32+M544*Параметри!$L$32+N544*Параметри!$M$32)/18</f>
        <v>295.88888888888891</v>
      </c>
      <c r="P544" s="41">
        <f>IF(H544=0,"",'Дані з ДІСО'!Y544/H544)</f>
        <v>0</v>
      </c>
      <c r="Q544" s="29">
        <f>IF(H544=0,"",(1+0.25*P544)*O544*Параметри!$K$51)</f>
        <v>60604.024635840891</v>
      </c>
      <c r="R544" s="29">
        <f>IF(H544=0,"",Q544*'Коефіцієнти АТО'!T544)</f>
        <v>6060.4024635840897</v>
      </c>
      <c r="S544" s="29">
        <f>IF(H544=0,"",H544*(1+0.25*P544)*Параметри!$K$66*Параметри!$K$20/1000)</f>
        <v>0</v>
      </c>
      <c r="T544" s="29">
        <f>IF(H544=0,"",H544*(1+0.25*P544)*'Коефіцієнти АТО'!$S544*Параметри!$K$20/1000)</f>
        <v>20907.198887028855</v>
      </c>
      <c r="U544" s="29">
        <f t="shared" si="75"/>
        <v>87571.625986453844</v>
      </c>
      <c r="V544" s="29">
        <f t="shared" si="76"/>
        <v>87571.625986453844</v>
      </c>
      <c r="W544" s="40">
        <f>ROUNDUP('Дані з ДІСО'!P544/Параметри!$K$24,0)</f>
        <v>0</v>
      </c>
      <c r="X544" s="40">
        <f>ROUNDUP('Дані з ДІСО'!Q544/Параметри!$K$24,0)</f>
        <v>0</v>
      </c>
      <c r="Y544" s="40">
        <f>ROUNDUP('Дані з ДІСО'!R544/Параметри!$K$24,0)</f>
        <v>0</v>
      </c>
      <c r="Z544" s="59">
        <f>(W544*Параметри!$K$33+X544*Параметри!$L$33+Y544*Параметри!$M$33)/18</f>
        <v>0</v>
      </c>
      <c r="AA544" s="41">
        <f>IF(J544=0,0,'Дані з ДІСО'!AA544/J544)</f>
        <v>0</v>
      </c>
      <c r="AB544" s="29">
        <f>(1+0.25*AA544)*Z544*Параметри!$K$51</f>
        <v>0</v>
      </c>
      <c r="AC544" s="29">
        <f>AB544*'Коефіцієнти АТО'!U544</f>
        <v>0</v>
      </c>
      <c r="AD544" s="29">
        <f>J544*(1+0.25*AA544)*Параметри!$K$66*Параметри!$K$20/1000</f>
        <v>0</v>
      </c>
      <c r="AE544" s="29">
        <f>(1+0.25*AA544)*J544*'Коефіцієнти АТО'!S544*Параметри!$K$20/1000</f>
        <v>0</v>
      </c>
      <c r="AF544" s="29">
        <f t="shared" si="72"/>
        <v>0</v>
      </c>
      <c r="AG544" s="29">
        <v>0</v>
      </c>
      <c r="AH544" s="40">
        <v>21</v>
      </c>
      <c r="AI544" s="40">
        <v>0</v>
      </c>
      <c r="AJ544" s="40">
        <f t="shared" si="73"/>
        <v>0</v>
      </c>
      <c r="AK544" s="29">
        <f>(AH544+AI544)*(1+0.25*AJ544)*Параметри!$K$53</f>
        <v>3768.0147896160011</v>
      </c>
      <c r="AL544" s="29">
        <f>ROUNDUP(('Дані з ДІСО'!AU544+'Дані з ДІСО'!AW544)/Параметри!$K$28,0)</f>
        <v>0</v>
      </c>
      <c r="AM544" s="64">
        <f>AL544*Параметри!$M$35/18</f>
        <v>0</v>
      </c>
      <c r="AN544" s="29">
        <f>IF(AL544=0,0,'Дані з ДІСО'!AW544/SUM('Дані з ДІСО'!AU544,'Дані з ДІСО'!AW544))</f>
        <v>0</v>
      </c>
      <c r="AO544" s="29">
        <f>(1+0.25*AN544)*AM544*Параметри!$K$51</f>
        <v>0</v>
      </c>
      <c r="AP544" s="40">
        <f>ROUNDUP(('Дані з ДІСО'!AE544+'Дані не з ДІСО'!E544+'Дані не з ДІСО'!G544)/Параметри!$K$69,0)</f>
        <v>0</v>
      </c>
      <c r="AQ544" s="40">
        <f t="shared" si="77"/>
        <v>0</v>
      </c>
      <c r="AR544" s="40">
        <f>IF(AP544=0,0,('Дані з ДІСО'!AH544+'Дані не з ДІСО'!G544)/('Дані з ДІСО'!AE544+'Дані не з ДІСО'!E544+'Дані не з ДІСО'!G544))</f>
        <v>0</v>
      </c>
      <c r="AS544" s="29">
        <f>AQ544*(1+0.25*AR544)*Параметри!$K$51</f>
        <v>0</v>
      </c>
      <c r="AT544" s="40">
        <f>ROUNDUP('Дані з ДІСО'!AF544/Параметри!$K$70,0)</f>
        <v>0</v>
      </c>
      <c r="AU544" s="40">
        <f t="shared" si="78"/>
        <v>0</v>
      </c>
      <c r="AV544" s="40">
        <f>IF(AT544=0,0,'Дані з ДІСО'!AI544/'Дані з ДІСО'!AF544)</f>
        <v>0</v>
      </c>
      <c r="AW544" s="29">
        <f>AU544*(1+0.25*AV544)*Параметри!$K$51</f>
        <v>0</v>
      </c>
      <c r="AX544" s="40">
        <f>ROUNDUP('Дані з ДІСО'!AR544/Параметри!$K$29,0)</f>
        <v>0</v>
      </c>
      <c r="AY544" s="40">
        <f>ROUNDUP('Дані з ДІСО'!AS544/Параметри!$K$29,0)</f>
        <v>0</v>
      </c>
      <c r="AZ544" s="40">
        <f>ROUNDUP('Дані з ДІСО'!AT544/Параметри!$K$29,0)</f>
        <v>0</v>
      </c>
      <c r="BA544" s="64">
        <f>(AX544*Параметри!$K$32+AY544*Параметри!$L$32+AZ544*Параметри!$M$32)/18</f>
        <v>0</v>
      </c>
      <c r="BB544" s="29">
        <f>(BA544*Параметри!$K$51+SUM('Дані з ДІСО'!AR544:AT544)*Параметри!$K$48*Параметри!$K$20/1000)*Параметри!$K$74</f>
        <v>0</v>
      </c>
      <c r="BC544" s="40">
        <f>ROUNDUP(('Дані не з ДІСО'!I544+'Дані не з ДІСО'!K544)/Параметри!$K$26,0)</f>
        <v>0</v>
      </c>
      <c r="BD544" s="29">
        <f>BC544*Параметри!$M$36/18</f>
        <v>0</v>
      </c>
      <c r="BE544" s="40">
        <f>IF(BC544=0,0,'Дані не з ДІСО'!K544/('Дані не з ДІСО'!I544+'Дані не з ДІСО'!K544))</f>
        <v>0</v>
      </c>
      <c r="BF544" s="29">
        <f>(1+0.25*BE544)*BD544*Параметри!$K$51</f>
        <v>0</v>
      </c>
      <c r="BG544" s="40">
        <f>ROUNDUP('Дані не з ДІСО'!M544/Параметри!$K$27,0)</f>
        <v>0</v>
      </c>
      <c r="BH544" s="40">
        <f>BG544*Параметри!$M$37/18</f>
        <v>0</v>
      </c>
      <c r="BI544" s="29">
        <f>BH544*Параметри!$K$51</f>
        <v>0</v>
      </c>
      <c r="BJ544" s="29">
        <f>'Дані не з ДІСО'!N544*Параметри!$K$76</f>
        <v>0</v>
      </c>
      <c r="BK544" s="40">
        <f>ROUNDUP('Дані з ДІСО'!V544/Параметри!$K$25,0)</f>
        <v>0</v>
      </c>
      <c r="BL544" s="40">
        <f>ROUNDUP('Дані з ДІСО'!W544/Параметри!$K$25,0)</f>
        <v>0</v>
      </c>
      <c r="BM544" s="40">
        <f>ROUNDUP('Дані з ДІСО'!X544/Параметри!$K$25,0)</f>
        <v>0</v>
      </c>
      <c r="BN544" s="40">
        <f>(BK544*Параметри!$K$34+BL544*Параметри!$L$34+BM544*Параметри!$M$34)/18</f>
        <v>0</v>
      </c>
      <c r="BO544" s="40">
        <f>IF(K544=0,0,'Дані з ДІСО'!AC544/K544)</f>
        <v>0</v>
      </c>
      <c r="BP544" s="29">
        <f>(1+0.25*BO544)*BN544*Параметри!$K$51</f>
        <v>0</v>
      </c>
      <c r="BQ544" s="29">
        <f>BP544*'Коефіцієнти АТО'!U544</f>
        <v>0</v>
      </c>
      <c r="BR544" s="29">
        <f>K544*(1+0.25*BO544)*Параметри!$K$66*Параметри!$K$20/1000</f>
        <v>0</v>
      </c>
      <c r="BS544" s="29">
        <f>(1+0.25*BO544)*K544*'Коефіцієнти АТО'!S544*Параметри!$K$20/1000</f>
        <v>0</v>
      </c>
      <c r="BT544" s="29">
        <f t="shared" si="79"/>
        <v>0</v>
      </c>
      <c r="BU544" s="40">
        <f>ROUNDUP('Дані з ДІСО'!AG544/Параметри!$K$71,0)</f>
        <v>0</v>
      </c>
      <c r="BV544" s="40">
        <f t="shared" si="80"/>
        <v>0</v>
      </c>
      <c r="BW544" s="40">
        <f>IF('Дані з ДІСО'!AG544=0,0,'Дані з ДІСО'!AJ544/'Дані з ДІСО'!AG544)</f>
        <v>0</v>
      </c>
      <c r="BX544" s="29">
        <f>BV544*(1+0.25*BW544)*Параметри!$K$51</f>
        <v>0</v>
      </c>
      <c r="BY544" s="29">
        <f>ROUND(IF(Параметри!$K$77="No",CC544,CC544*Параметри!$K$78)+AG544,1)</f>
        <v>82205.7</v>
      </c>
      <c r="BZ544" s="29">
        <f>ROUND(IF(Параметри!$K$77="No",BF544,BF544*Параметри!$K$78),1)</f>
        <v>0</v>
      </c>
      <c r="CA544" s="29">
        <f>ROUND(IF(Параметри!$K$77="No",BI544,BI544*Параметри!$K$78),1)</f>
        <v>0</v>
      </c>
      <c r="CB544" s="29">
        <f>ROUND(IF(Параметри!$K$77="No",BJ544,BJ544*Параметри!$K$78),1)</f>
        <v>0</v>
      </c>
      <c r="CC544" s="29">
        <f t="shared" si="74"/>
        <v>91339.640776069849</v>
      </c>
    </row>
    <row r="545" spans="1:81">
      <c r="A545" s="9">
        <v>544</v>
      </c>
      <c r="B545" s="9" t="s">
        <v>3176</v>
      </c>
      <c r="C545" s="9" t="s">
        <v>3146</v>
      </c>
      <c r="D545" s="9" t="s">
        <v>3642</v>
      </c>
      <c r="E545" s="9" t="s">
        <v>78</v>
      </c>
      <c r="F545" s="9" t="s">
        <v>3667</v>
      </c>
      <c r="G545" s="9" t="s">
        <v>1145</v>
      </c>
      <c r="H545" s="29">
        <f>SUM('Дані з ДІСО'!J545:L545)</f>
        <v>20995</v>
      </c>
      <c r="I545" s="29">
        <f>SUM('Дані з ДІСО'!G545:I545)</f>
        <v>667</v>
      </c>
      <c r="J545" s="29">
        <f>SUM('Дані з ДІСО'!P545:R545)</f>
        <v>171</v>
      </c>
      <c r="K545" s="29">
        <f>SUM('Дані з ДІСО'!V545:X545)</f>
        <v>0</v>
      </c>
      <c r="L545" s="40">
        <f>ROUNDUP('Дані з ДІСО'!J545/'Коефіцієнти АТО'!$R545,0)</f>
        <v>298</v>
      </c>
      <c r="M545" s="40">
        <f>ROUNDUP('Дані з ДІСО'!K545/'Коефіцієнти АТО'!$R545,0)</f>
        <v>392</v>
      </c>
      <c r="N545" s="40">
        <f>ROUNDUP('Дані з ДІСО'!L545/'Коефіцієнти АТО'!$R545,0)</f>
        <v>74</v>
      </c>
      <c r="O545" s="59">
        <f>(L545*Параметри!$K$32+M545*Параметри!$L$32+N545*Параметри!$M$32)/18</f>
        <v>1238.8555555555556</v>
      </c>
      <c r="P545" s="41">
        <f>IF(H545=0,"",'Дані з ДІСО'!Y545/H545)</f>
        <v>0</v>
      </c>
      <c r="Q545" s="29">
        <f>IF(H545=0,"",(1+0.25*P545)*O545*Параметри!$K$51)</f>
        <v>253742.65620812436</v>
      </c>
      <c r="R545" s="29">
        <f>IF(H545=0,"",Q545*'Коефіцієнти АТО'!T545)</f>
        <v>38061.398431218651</v>
      </c>
      <c r="S545" s="29">
        <f>IF(H545=0,"",H545*(1+0.25*P545)*Параметри!$K$66*Параметри!$K$20/1000)</f>
        <v>0</v>
      </c>
      <c r="T545" s="29">
        <f>IF(H545=0,"",H545*(1+0.25*P545)*'Коефіцієнти АТО'!$S545*Параметри!$K$20/1000)</f>
        <v>45955.67623899188</v>
      </c>
      <c r="U545" s="29">
        <f t="shared" si="75"/>
        <v>337759.7308783349</v>
      </c>
      <c r="V545" s="29">
        <f t="shared" si="76"/>
        <v>337759.7308783349</v>
      </c>
      <c r="W545" s="40">
        <f>ROUNDUP('Дані з ДІСО'!P545/Параметри!$K$24,0)</f>
        <v>7</v>
      </c>
      <c r="X545" s="40">
        <f>ROUNDUP('Дані з ДІСО'!Q545/Параметри!$K$24,0)</f>
        <v>11</v>
      </c>
      <c r="Y545" s="40">
        <f>ROUNDUP('Дані з ДІСО'!R545/Параметри!$K$24,0)</f>
        <v>2</v>
      </c>
      <c r="Z545" s="59">
        <f>(W545*Параметри!$K$33+X545*Параметри!$L$33+Y545*Параметри!$M$33)/18</f>
        <v>40</v>
      </c>
      <c r="AA545" s="41">
        <f>IF(J545=0,0,'Дані з ДІСО'!AA545/J545)</f>
        <v>0</v>
      </c>
      <c r="AB545" s="29">
        <f>(1+0.25*AA545)*Z545*Параметри!$K$51</f>
        <v>8192.8084374400005</v>
      </c>
      <c r="AC545" s="29">
        <f>AB545*'Коефіцієнти АТО'!U545</f>
        <v>827.47365218144012</v>
      </c>
      <c r="AD545" s="29">
        <f>J545*(1+0.25*AA545)*Параметри!$K$66*Параметри!$K$20/1000</f>
        <v>0</v>
      </c>
      <c r="AE545" s="29">
        <f>(1+0.25*AA545)*J545*'Коефіцієнти АТО'!S545*Параметри!$K$20/1000</f>
        <v>374.29962547595187</v>
      </c>
      <c r="AF545" s="29">
        <f t="shared" si="72"/>
        <v>9394.5817150973926</v>
      </c>
      <c r="AG545" s="29">
        <v>0</v>
      </c>
      <c r="AH545" s="40">
        <v>98</v>
      </c>
      <c r="AI545" s="40">
        <v>0</v>
      </c>
      <c r="AJ545" s="40">
        <f t="shared" si="73"/>
        <v>0</v>
      </c>
      <c r="AK545" s="29">
        <f>(AH545+AI545)*(1+0.25*AJ545)*Параметри!$K$53</f>
        <v>17584.069018208003</v>
      </c>
      <c r="AL545" s="29">
        <f>ROUNDUP(('Дані з ДІСО'!AU545+'Дані з ДІСО'!AW545)/Параметри!$K$28,0)</f>
        <v>5</v>
      </c>
      <c r="AM545" s="64">
        <f>AL545*Параметри!$M$35/18</f>
        <v>6.3888888888888893</v>
      </c>
      <c r="AN545" s="29">
        <f>IF(AL545=0,0,'Дані з ДІСО'!AW545/SUM('Дані з ДІСО'!AU545,'Дані з ДІСО'!AW545))</f>
        <v>0</v>
      </c>
      <c r="AO545" s="29">
        <f>(1+0.25*AN545)*AM545*Параметри!$K$51</f>
        <v>1308.5735698688889</v>
      </c>
      <c r="AP545" s="40">
        <f>ROUNDUP(('Дані з ДІСО'!AE545+'Дані не з ДІСО'!E545+'Дані не з ДІСО'!G545)/Параметри!$K$69,0)</f>
        <v>0</v>
      </c>
      <c r="AQ545" s="40">
        <f t="shared" si="77"/>
        <v>0</v>
      </c>
      <c r="AR545" s="40">
        <f>IF(AP545=0,0,('Дані з ДІСО'!AH545+'Дані не з ДІСО'!G545)/('Дані з ДІСО'!AE545+'Дані не з ДІСО'!E545+'Дані не з ДІСО'!G545))</f>
        <v>0</v>
      </c>
      <c r="AS545" s="29">
        <f>AQ545*(1+0.25*AR545)*Параметри!$K$51</f>
        <v>0</v>
      </c>
      <c r="AT545" s="40">
        <f>ROUNDUP('Дані з ДІСО'!AF545/Параметри!$K$70,0)</f>
        <v>0</v>
      </c>
      <c r="AU545" s="40">
        <f t="shared" si="78"/>
        <v>0</v>
      </c>
      <c r="AV545" s="40">
        <f>IF(AT545=0,0,'Дані з ДІСО'!AI545/'Дані з ДІСО'!AF545)</f>
        <v>0</v>
      </c>
      <c r="AW545" s="29">
        <f>AU545*(1+0.25*AV545)*Параметри!$K$51</f>
        <v>0</v>
      </c>
      <c r="AX545" s="40">
        <f>ROUNDUP('Дані з ДІСО'!AR545/Параметри!$K$29,0)</f>
        <v>0</v>
      </c>
      <c r="AY545" s="40">
        <f>ROUNDUP('Дані з ДІСО'!AS545/Параметри!$K$29,0)</f>
        <v>0</v>
      </c>
      <c r="AZ545" s="40">
        <f>ROUNDUP('Дані з ДІСО'!AT545/Параметри!$K$29,0)</f>
        <v>0</v>
      </c>
      <c r="BA545" s="64">
        <f>(AX545*Параметри!$K$32+AY545*Параметри!$L$32+AZ545*Параметри!$M$32)/18</f>
        <v>0</v>
      </c>
      <c r="BB545" s="29">
        <f>(BA545*Параметри!$K$51+SUM('Дані з ДІСО'!AR545:AT545)*Параметри!$K$48*Параметри!$K$20/1000)*Параметри!$K$74</f>
        <v>0</v>
      </c>
      <c r="BC545" s="40">
        <f>ROUNDUP(('Дані не з ДІСО'!I545+'Дані не з ДІСО'!K545)/Параметри!$K$26,0)</f>
        <v>0</v>
      </c>
      <c r="BD545" s="29">
        <f>BC545*Параметри!$M$36/18</f>
        <v>0</v>
      </c>
      <c r="BE545" s="40">
        <f>IF(BC545=0,0,'Дані не з ДІСО'!K545/('Дані не з ДІСО'!I545+'Дані не з ДІСО'!K545))</f>
        <v>0</v>
      </c>
      <c r="BF545" s="29">
        <f>(1+0.25*BE545)*BD545*Параметри!$K$51</f>
        <v>0</v>
      </c>
      <c r="BG545" s="40">
        <f>ROUNDUP('Дані не з ДІСО'!M545/Параметри!$K$27,0)</f>
        <v>0</v>
      </c>
      <c r="BH545" s="40">
        <f>BG545*Параметри!$M$37/18</f>
        <v>0</v>
      </c>
      <c r="BI545" s="29">
        <f>BH545*Параметри!$K$51</f>
        <v>0</v>
      </c>
      <c r="BJ545" s="29">
        <f>'Дані не з ДІСО'!N545*Параметри!$K$76</f>
        <v>0</v>
      </c>
      <c r="BK545" s="40">
        <f>ROUNDUP('Дані з ДІСО'!V545/Параметри!$K$25,0)</f>
        <v>0</v>
      </c>
      <c r="BL545" s="40">
        <f>ROUNDUP('Дані з ДІСО'!W545/Параметри!$K$25,0)</f>
        <v>0</v>
      </c>
      <c r="BM545" s="40">
        <f>ROUNDUP('Дані з ДІСО'!X545/Параметри!$K$25,0)</f>
        <v>0</v>
      </c>
      <c r="BN545" s="40">
        <f>(BK545*Параметри!$K$34+BL545*Параметри!$L$34+BM545*Параметри!$M$34)/18</f>
        <v>0</v>
      </c>
      <c r="BO545" s="40">
        <f>IF(K545=0,0,'Дані з ДІСО'!AC545/K545)</f>
        <v>0</v>
      </c>
      <c r="BP545" s="29">
        <f>(1+0.25*BO545)*BN545*Параметри!$K$51</f>
        <v>0</v>
      </c>
      <c r="BQ545" s="29">
        <f>BP545*'Коефіцієнти АТО'!U545</f>
        <v>0</v>
      </c>
      <c r="BR545" s="29">
        <f>K545*(1+0.25*BO545)*Параметри!$K$66*Параметри!$K$20/1000</f>
        <v>0</v>
      </c>
      <c r="BS545" s="29">
        <f>(1+0.25*BO545)*K545*'Коефіцієнти АТО'!S545*Параметри!$K$20/1000</f>
        <v>0</v>
      </c>
      <c r="BT545" s="29">
        <f t="shared" si="79"/>
        <v>0</v>
      </c>
      <c r="BU545" s="40">
        <f>ROUNDUP('Дані з ДІСО'!AG545/Параметри!$K$71,0)</f>
        <v>0</v>
      </c>
      <c r="BV545" s="40">
        <f t="shared" si="80"/>
        <v>0</v>
      </c>
      <c r="BW545" s="40">
        <f>IF('Дані з ДІСО'!AG545=0,0,'Дані з ДІСО'!AJ545/'Дані з ДІСО'!AG545)</f>
        <v>0</v>
      </c>
      <c r="BX545" s="29">
        <f>BV545*(1+0.25*BW545)*Параметри!$K$51</f>
        <v>0</v>
      </c>
      <c r="BY545" s="29">
        <f>ROUND(IF(Параметри!$K$77="No",CC545,CC545*Параметри!$K$78)+AG545,1)</f>
        <v>329442.3</v>
      </c>
      <c r="BZ545" s="29">
        <f>ROUND(IF(Параметри!$K$77="No",BF545,BF545*Параметри!$K$78),1)</f>
        <v>0</v>
      </c>
      <c r="CA545" s="29">
        <f>ROUND(IF(Параметри!$K$77="No",BI545,BI545*Параметри!$K$78),1)</f>
        <v>0</v>
      </c>
      <c r="CB545" s="29">
        <f>ROUND(IF(Параметри!$K$77="No",BJ545,BJ545*Параметри!$K$78),1)</f>
        <v>0</v>
      </c>
      <c r="CC545" s="29">
        <f t="shared" si="74"/>
        <v>366046.9551815092</v>
      </c>
    </row>
    <row r="546" spans="1:81">
      <c r="A546" s="9">
        <v>545</v>
      </c>
      <c r="B546" s="9" t="s">
        <v>3176</v>
      </c>
      <c r="C546" s="9" t="s">
        <v>3146</v>
      </c>
      <c r="D546" s="9" t="s">
        <v>3642</v>
      </c>
      <c r="E546" s="9" t="s">
        <v>78</v>
      </c>
      <c r="F546" s="9" t="s">
        <v>3668</v>
      </c>
      <c r="G546" s="9" t="s">
        <v>1147</v>
      </c>
      <c r="H546" s="29">
        <f>SUM('Дані з ДІСО'!J546:L546)</f>
        <v>11786.5</v>
      </c>
      <c r="I546" s="29">
        <f>SUM('Дані з ДІСО'!G546:I546)</f>
        <v>403</v>
      </c>
      <c r="J546" s="29">
        <f>SUM('Дані з ДІСО'!P546:R546)</f>
        <v>0</v>
      </c>
      <c r="K546" s="29">
        <f>SUM('Дані з ДІСО'!V546:X546)</f>
        <v>0</v>
      </c>
      <c r="L546" s="40">
        <f>ROUNDUP('Дані з ДІСО'!J546/'Коефіцієнти АТО'!$R546,0)</f>
        <v>188</v>
      </c>
      <c r="M546" s="40">
        <f>ROUNDUP('Дані з ДІСО'!K546/'Коефіцієнти АТО'!$R546,0)</f>
        <v>228</v>
      </c>
      <c r="N546" s="40">
        <f>ROUNDUP('Дані з ДІСО'!L546/'Коефіцієнти АТО'!$R546,0)</f>
        <v>47</v>
      </c>
      <c r="O546" s="59">
        <f>(L546*Параметри!$K$32+M546*Параметри!$L$32+N546*Параметри!$M$32)/18</f>
        <v>747.11666666666667</v>
      </c>
      <c r="P546" s="41">
        <f>IF(H546=0,"",'Дані з ДІСО'!Y546/H546)</f>
        <v>0</v>
      </c>
      <c r="Q546" s="29">
        <f>IF(H546=0,"",(1+0.25*P546)*O546*Параметри!$K$51)</f>
        <v>153024.59326046787</v>
      </c>
      <c r="R546" s="29">
        <f>IF(H546=0,"",Q546*'Коефіцієнти АТО'!T546)</f>
        <v>19128.074157558483</v>
      </c>
      <c r="S546" s="29">
        <f>IF(H546=0,"",H546*(1+0.25*P546)*Параметри!$K$66*Параметри!$K$20/1000)</f>
        <v>0</v>
      </c>
      <c r="T546" s="29">
        <f>IF(H546=0,"",H546*(1+0.25*P546)*'Коефіцієнти АТО'!$S546*Параметри!$K$20/1000)</f>
        <v>37016.405715023175</v>
      </c>
      <c r="U546" s="29">
        <f t="shared" si="75"/>
        <v>209169.07313304953</v>
      </c>
      <c r="V546" s="29">
        <f t="shared" si="76"/>
        <v>209169.07313304953</v>
      </c>
      <c r="W546" s="40">
        <f>ROUNDUP('Дані з ДІСО'!P546/Параметри!$K$24,0)</f>
        <v>0</v>
      </c>
      <c r="X546" s="40">
        <f>ROUNDUP('Дані з ДІСО'!Q546/Параметри!$K$24,0)</f>
        <v>0</v>
      </c>
      <c r="Y546" s="40">
        <f>ROUNDUP('Дані з ДІСО'!R546/Параметри!$K$24,0)</f>
        <v>0</v>
      </c>
      <c r="Z546" s="59">
        <f>(W546*Параметри!$K$33+X546*Параметри!$L$33+Y546*Параметри!$M$33)/18</f>
        <v>0</v>
      </c>
      <c r="AA546" s="41">
        <f>IF(J546=0,0,'Дані з ДІСО'!AA546/J546)</f>
        <v>0</v>
      </c>
      <c r="AB546" s="29">
        <f>(1+0.25*AA546)*Z546*Параметри!$K$51</f>
        <v>0</v>
      </c>
      <c r="AC546" s="29">
        <f>AB546*'Коефіцієнти АТО'!U546</f>
        <v>0</v>
      </c>
      <c r="AD546" s="29">
        <f>J546*(1+0.25*AA546)*Параметри!$K$66*Параметри!$K$20/1000</f>
        <v>0</v>
      </c>
      <c r="AE546" s="29">
        <f>(1+0.25*AA546)*J546*'Коефіцієнти АТО'!S546*Параметри!$K$20/1000</f>
        <v>0</v>
      </c>
      <c r="AF546" s="29">
        <f t="shared" si="72"/>
        <v>0</v>
      </c>
      <c r="AG546" s="29">
        <v>0</v>
      </c>
      <c r="AH546" s="40">
        <v>39</v>
      </c>
      <c r="AI546" s="40">
        <v>0</v>
      </c>
      <c r="AJ546" s="40">
        <f t="shared" si="73"/>
        <v>0</v>
      </c>
      <c r="AK546" s="29">
        <f>(AH546+AI546)*(1+0.25*AJ546)*Параметри!$K$53</f>
        <v>6997.741752144002</v>
      </c>
      <c r="AL546" s="29">
        <f>ROUNDUP(('Дані з ДІСО'!AU546+'Дані з ДІСО'!AW546)/Параметри!$K$28,0)</f>
        <v>0</v>
      </c>
      <c r="AM546" s="64">
        <f>AL546*Параметри!$M$35/18</f>
        <v>0</v>
      </c>
      <c r="AN546" s="29">
        <f>IF(AL546=0,0,'Дані з ДІСО'!AW546/SUM('Дані з ДІСО'!AU546,'Дані з ДІСО'!AW546))</f>
        <v>0</v>
      </c>
      <c r="AO546" s="29">
        <f>(1+0.25*AN546)*AM546*Параметри!$K$51</f>
        <v>0</v>
      </c>
      <c r="AP546" s="40">
        <f>ROUNDUP(('Дані з ДІСО'!AE546+'Дані не з ДІСО'!E546+'Дані не з ДІСО'!G546)/Параметри!$K$69,0)</f>
        <v>0</v>
      </c>
      <c r="AQ546" s="40">
        <f t="shared" si="77"/>
        <v>0</v>
      </c>
      <c r="AR546" s="40">
        <f>IF(AP546=0,0,('Дані з ДІСО'!AH546+'Дані не з ДІСО'!G546)/('Дані з ДІСО'!AE546+'Дані не з ДІСО'!E546+'Дані не з ДІСО'!G546))</f>
        <v>0</v>
      </c>
      <c r="AS546" s="29">
        <f>AQ546*(1+0.25*AR546)*Параметри!$K$51</f>
        <v>0</v>
      </c>
      <c r="AT546" s="40">
        <f>ROUNDUP('Дані з ДІСО'!AF546/Параметри!$K$70,0)</f>
        <v>0</v>
      </c>
      <c r="AU546" s="40">
        <f t="shared" si="78"/>
        <v>0</v>
      </c>
      <c r="AV546" s="40">
        <f>IF(AT546=0,0,'Дані з ДІСО'!AI546/'Дані з ДІСО'!AF546)</f>
        <v>0</v>
      </c>
      <c r="AW546" s="29">
        <f>AU546*(1+0.25*AV546)*Параметри!$K$51</f>
        <v>0</v>
      </c>
      <c r="AX546" s="40">
        <f>ROUNDUP('Дані з ДІСО'!AR546/Параметри!$K$29,0)</f>
        <v>0</v>
      </c>
      <c r="AY546" s="40">
        <f>ROUNDUP('Дані з ДІСО'!AS546/Параметри!$K$29,0)</f>
        <v>0</v>
      </c>
      <c r="AZ546" s="40">
        <f>ROUNDUP('Дані з ДІСО'!AT546/Параметри!$K$29,0)</f>
        <v>0</v>
      </c>
      <c r="BA546" s="64">
        <f>(AX546*Параметри!$K$32+AY546*Параметри!$L$32+AZ546*Параметри!$M$32)/18</f>
        <v>0</v>
      </c>
      <c r="BB546" s="29">
        <f>(BA546*Параметри!$K$51+SUM('Дані з ДІСО'!AR546:AT546)*Параметри!$K$48*Параметри!$K$20/1000)*Параметри!$K$74</f>
        <v>0</v>
      </c>
      <c r="BC546" s="40">
        <f>ROUNDUP(('Дані не з ДІСО'!I546+'Дані не з ДІСО'!K546)/Параметри!$K$26,0)</f>
        <v>0</v>
      </c>
      <c r="BD546" s="29">
        <f>BC546*Параметри!$M$36/18</f>
        <v>0</v>
      </c>
      <c r="BE546" s="40">
        <f>IF(BC546=0,0,'Дані не з ДІСО'!K546/('Дані не з ДІСО'!I546+'Дані не з ДІСО'!K546))</f>
        <v>0</v>
      </c>
      <c r="BF546" s="29">
        <f>(1+0.25*BE546)*BD546*Параметри!$K$51</f>
        <v>0</v>
      </c>
      <c r="BG546" s="40">
        <f>ROUNDUP('Дані не з ДІСО'!M546/Параметри!$K$27,0)</f>
        <v>0</v>
      </c>
      <c r="BH546" s="40">
        <f>BG546*Параметри!$M$37/18</f>
        <v>0</v>
      </c>
      <c r="BI546" s="29">
        <f>BH546*Параметри!$K$51</f>
        <v>0</v>
      </c>
      <c r="BJ546" s="29">
        <f>'Дані не з ДІСО'!N546*Параметри!$K$76</f>
        <v>0</v>
      </c>
      <c r="BK546" s="40">
        <f>ROUNDUP('Дані з ДІСО'!V546/Параметри!$K$25,0)</f>
        <v>0</v>
      </c>
      <c r="BL546" s="40">
        <f>ROUNDUP('Дані з ДІСО'!W546/Параметри!$K$25,0)</f>
        <v>0</v>
      </c>
      <c r="BM546" s="40">
        <f>ROUNDUP('Дані з ДІСО'!X546/Параметри!$K$25,0)</f>
        <v>0</v>
      </c>
      <c r="BN546" s="40">
        <f>(BK546*Параметри!$K$34+BL546*Параметри!$L$34+BM546*Параметри!$M$34)/18</f>
        <v>0</v>
      </c>
      <c r="BO546" s="40">
        <f>IF(K546=0,0,'Дані з ДІСО'!AC546/K546)</f>
        <v>0</v>
      </c>
      <c r="BP546" s="29">
        <f>(1+0.25*BO546)*BN546*Параметри!$K$51</f>
        <v>0</v>
      </c>
      <c r="BQ546" s="29">
        <f>BP546*'Коефіцієнти АТО'!U546</f>
        <v>0</v>
      </c>
      <c r="BR546" s="29">
        <f>K546*(1+0.25*BO546)*Параметри!$K$66*Параметри!$K$20/1000</f>
        <v>0</v>
      </c>
      <c r="BS546" s="29">
        <f>(1+0.25*BO546)*K546*'Коефіцієнти АТО'!S546*Параметри!$K$20/1000</f>
        <v>0</v>
      </c>
      <c r="BT546" s="29">
        <f t="shared" si="79"/>
        <v>0</v>
      </c>
      <c r="BU546" s="40">
        <f>ROUNDUP('Дані з ДІСО'!AG546/Параметри!$K$71,0)</f>
        <v>0</v>
      </c>
      <c r="BV546" s="40">
        <f t="shared" si="80"/>
        <v>0</v>
      </c>
      <c r="BW546" s="40">
        <f>IF('Дані з ДІСО'!AG546=0,0,'Дані з ДІСО'!AJ546/'Дані з ДІСО'!AG546)</f>
        <v>0</v>
      </c>
      <c r="BX546" s="29">
        <f>BV546*(1+0.25*BW546)*Параметри!$K$51</f>
        <v>0</v>
      </c>
      <c r="BY546" s="29">
        <f>ROUND(IF(Параметри!$K$77="No",CC546,CC546*Параметри!$K$78)+AG546,1)</f>
        <v>194550.1</v>
      </c>
      <c r="BZ546" s="29">
        <f>ROUND(IF(Параметри!$K$77="No",BF546,BF546*Параметри!$K$78),1)</f>
        <v>0</v>
      </c>
      <c r="CA546" s="29">
        <f>ROUND(IF(Параметри!$K$77="No",BI546,BI546*Параметри!$K$78),1)</f>
        <v>0</v>
      </c>
      <c r="CB546" s="29">
        <f>ROUND(IF(Параметри!$K$77="No",BJ546,BJ546*Параметри!$K$78),1)</f>
        <v>0</v>
      </c>
      <c r="CC546" s="29">
        <f t="shared" si="74"/>
        <v>216166.81488519354</v>
      </c>
    </row>
    <row r="547" spans="1:81">
      <c r="A547" s="9">
        <v>546</v>
      </c>
      <c r="B547" s="9" t="s">
        <v>3148</v>
      </c>
      <c r="C547" s="9" t="s">
        <v>3148</v>
      </c>
      <c r="D547" s="9" t="s">
        <v>3642</v>
      </c>
      <c r="E547" s="9" t="s">
        <v>24</v>
      </c>
      <c r="F547" s="9" t="s">
        <v>3669</v>
      </c>
      <c r="G547" s="9" t="s">
        <v>1149</v>
      </c>
      <c r="H547" s="29">
        <f>SUM('Дані з ДІСО'!J547:L547)</f>
        <v>6636</v>
      </c>
      <c r="I547" s="29">
        <f>SUM('Дані з ДІСО'!G547:I547)</f>
        <v>186</v>
      </c>
      <c r="J547" s="29">
        <f>SUM('Дані з ДІСО'!P547:R547)</f>
        <v>0</v>
      </c>
      <c r="K547" s="29">
        <f>SUM('Дані з ДІСО'!V547:X547)</f>
        <v>0</v>
      </c>
      <c r="L547" s="40">
        <f>ROUNDUP('Дані з ДІСО'!J547/'Коефіцієнти АТО'!$R547,0)</f>
        <v>130</v>
      </c>
      <c r="M547" s="40">
        <f>ROUNDUP('Дані з ДІСО'!K547/'Коефіцієнти АТО'!$R547,0)</f>
        <v>97</v>
      </c>
      <c r="N547" s="40">
        <f>ROUNDUP('Дані з ДІСО'!L547/'Коефіцієнти АТО'!$R547,0)</f>
        <v>15</v>
      </c>
      <c r="O547" s="59">
        <f>(L547*Параметри!$K$32+M547*Параметри!$L$32+N547*Параметри!$M$32)/18</f>
        <v>371.9111111111111</v>
      </c>
      <c r="P547" s="41">
        <f>IF(H547=0,"",'Дані з ДІСО'!Y547/H547)</f>
        <v>0</v>
      </c>
      <c r="Q547" s="29">
        <f>IF(H547=0,"",(1+0.25*P547)*O547*Параметри!$K$51)</f>
        <v>76174.912227219902</v>
      </c>
      <c r="R547" s="29">
        <f>IF(H547=0,"",Q547*'Коефіцієнти АТО'!T547)</f>
        <v>11426.236834082985</v>
      </c>
      <c r="S547" s="29">
        <f>IF(H547=0,"",H547*(1+0.25*P547)*Параметри!$K$66*Параметри!$K$20/1000)</f>
        <v>0</v>
      </c>
      <c r="T547" s="29">
        <f>IF(H547=0,"",H547*(1+0.25*P547)*'Коефіцієнти АТО'!$S547*Параметри!$K$20/1000)</f>
        <v>33471.694044468881</v>
      </c>
      <c r="U547" s="29">
        <f t="shared" si="75"/>
        <v>121072.84310577177</v>
      </c>
      <c r="V547" s="29">
        <f t="shared" si="76"/>
        <v>121072.84310577177</v>
      </c>
      <c r="W547" s="40">
        <f>ROUNDUP('Дані з ДІСО'!P547/Параметри!$K$24,0)</f>
        <v>0</v>
      </c>
      <c r="X547" s="40">
        <f>ROUNDUP('Дані з ДІСО'!Q547/Параметри!$K$24,0)</f>
        <v>0</v>
      </c>
      <c r="Y547" s="40">
        <f>ROUNDUP('Дані з ДІСО'!R547/Параметри!$K$24,0)</f>
        <v>0</v>
      </c>
      <c r="Z547" s="59">
        <f>(W547*Параметри!$K$33+X547*Параметри!$L$33+Y547*Параметри!$M$33)/18</f>
        <v>0</v>
      </c>
      <c r="AA547" s="41">
        <f>IF(J547=0,0,'Дані з ДІСО'!AA547/J547)</f>
        <v>0</v>
      </c>
      <c r="AB547" s="29">
        <f>(1+0.25*AA547)*Z547*Параметри!$K$51</f>
        <v>0</v>
      </c>
      <c r="AC547" s="29">
        <f>AB547*'Коефіцієнти АТО'!U547</f>
        <v>0</v>
      </c>
      <c r="AD547" s="29">
        <f>J547*(1+0.25*AA547)*Параметри!$K$66*Параметри!$K$20/1000</f>
        <v>0</v>
      </c>
      <c r="AE547" s="29">
        <f>(1+0.25*AA547)*J547*'Коефіцієнти АТО'!S547*Параметри!$K$20/1000</f>
        <v>0</v>
      </c>
      <c r="AF547" s="29">
        <f t="shared" si="72"/>
        <v>0</v>
      </c>
      <c r="AG547" s="29">
        <v>0</v>
      </c>
      <c r="AH547" s="40">
        <v>31</v>
      </c>
      <c r="AI547" s="40">
        <v>0</v>
      </c>
      <c r="AJ547" s="40">
        <f t="shared" si="73"/>
        <v>0</v>
      </c>
      <c r="AK547" s="29">
        <f>(AH547+AI547)*(1+0.25*AJ547)*Параметри!$K$53</f>
        <v>5562.3075465760012</v>
      </c>
      <c r="AL547" s="29">
        <f>ROUNDUP(('Дані з ДІСО'!AU547+'Дані з ДІСО'!AW547)/Параметри!$K$28,0)</f>
        <v>0</v>
      </c>
      <c r="AM547" s="64">
        <f>AL547*Параметри!$M$35/18</f>
        <v>0</v>
      </c>
      <c r="AN547" s="29">
        <f>IF(AL547=0,0,'Дані з ДІСО'!AW547/SUM('Дані з ДІСО'!AU547,'Дані з ДІСО'!AW547))</f>
        <v>0</v>
      </c>
      <c r="AO547" s="29">
        <f>(1+0.25*AN547)*AM547*Параметри!$K$51</f>
        <v>0</v>
      </c>
      <c r="AP547" s="40">
        <f>ROUNDUP(('Дані з ДІСО'!AE547+'Дані не з ДІСО'!E547+'Дані не з ДІСО'!G547)/Параметри!$K$69,0)</f>
        <v>0</v>
      </c>
      <c r="AQ547" s="40">
        <f t="shared" si="77"/>
        <v>0</v>
      </c>
      <c r="AR547" s="40">
        <f>IF(AP547=0,0,('Дані з ДІСО'!AH547+'Дані не з ДІСО'!G547)/('Дані з ДІСО'!AE547+'Дані не з ДІСО'!E547+'Дані не з ДІСО'!G547))</f>
        <v>0</v>
      </c>
      <c r="AS547" s="29">
        <f>AQ547*(1+0.25*AR547)*Параметри!$K$51</f>
        <v>0</v>
      </c>
      <c r="AT547" s="40">
        <f>ROUNDUP('Дані з ДІСО'!AF547/Параметри!$K$70,0)</f>
        <v>0</v>
      </c>
      <c r="AU547" s="40">
        <f t="shared" si="78"/>
        <v>0</v>
      </c>
      <c r="AV547" s="40">
        <f>IF(AT547=0,0,'Дані з ДІСО'!AI547/'Дані з ДІСО'!AF547)</f>
        <v>0</v>
      </c>
      <c r="AW547" s="29">
        <f>AU547*(1+0.25*AV547)*Параметри!$K$51</f>
        <v>0</v>
      </c>
      <c r="AX547" s="40">
        <f>ROUNDUP('Дані з ДІСО'!AR547/Параметри!$K$29,0)</f>
        <v>0</v>
      </c>
      <c r="AY547" s="40">
        <f>ROUNDUP('Дані з ДІСО'!AS547/Параметри!$K$29,0)</f>
        <v>0</v>
      </c>
      <c r="AZ547" s="40">
        <f>ROUNDUP('Дані з ДІСО'!AT547/Параметри!$K$29,0)</f>
        <v>0</v>
      </c>
      <c r="BA547" s="64">
        <f>(AX547*Параметри!$K$32+AY547*Параметри!$L$32+AZ547*Параметри!$M$32)/18</f>
        <v>0</v>
      </c>
      <c r="BB547" s="29">
        <f>(BA547*Параметри!$K$51+SUM('Дані з ДІСО'!AR547:AT547)*Параметри!$K$48*Параметри!$K$20/1000)*Параметри!$K$74</f>
        <v>0</v>
      </c>
      <c r="BC547" s="40">
        <f>ROUNDUP(('Дані не з ДІСО'!I547+'Дані не з ДІСО'!K547)/Параметри!$K$26,0)</f>
        <v>0</v>
      </c>
      <c r="BD547" s="29">
        <f>BC547*Параметри!$M$36/18</f>
        <v>0</v>
      </c>
      <c r="BE547" s="40">
        <f>IF(BC547=0,0,'Дані не з ДІСО'!K547/('Дані не з ДІСО'!I547+'Дані не з ДІСО'!K547))</f>
        <v>0</v>
      </c>
      <c r="BF547" s="29">
        <f>(1+0.25*BE547)*BD547*Параметри!$K$51</f>
        <v>0</v>
      </c>
      <c r="BG547" s="40">
        <f>ROUNDUP('Дані не з ДІСО'!M547/Параметри!$K$27,0)</f>
        <v>0</v>
      </c>
      <c r="BH547" s="40">
        <f>BG547*Параметри!$M$37/18</f>
        <v>0</v>
      </c>
      <c r="BI547" s="29">
        <f>BH547*Параметри!$K$51</f>
        <v>0</v>
      </c>
      <c r="BJ547" s="29">
        <f>'Дані не з ДІСО'!N547*Параметри!$K$76</f>
        <v>0</v>
      </c>
      <c r="BK547" s="40">
        <f>ROUNDUP('Дані з ДІСО'!V547/Параметри!$K$25,0)</f>
        <v>0</v>
      </c>
      <c r="BL547" s="40">
        <f>ROUNDUP('Дані з ДІСО'!W547/Параметри!$K$25,0)</f>
        <v>0</v>
      </c>
      <c r="BM547" s="40">
        <f>ROUNDUP('Дані з ДІСО'!X547/Параметри!$K$25,0)</f>
        <v>0</v>
      </c>
      <c r="BN547" s="40">
        <f>(BK547*Параметри!$K$34+BL547*Параметри!$L$34+BM547*Параметри!$M$34)/18</f>
        <v>0</v>
      </c>
      <c r="BO547" s="40">
        <f>IF(K547=0,0,'Дані з ДІСО'!AC547/K547)</f>
        <v>0</v>
      </c>
      <c r="BP547" s="29">
        <f>(1+0.25*BO547)*BN547*Параметри!$K$51</f>
        <v>0</v>
      </c>
      <c r="BQ547" s="29">
        <f>BP547*'Коефіцієнти АТО'!U547</f>
        <v>0</v>
      </c>
      <c r="BR547" s="29">
        <f>K547*(1+0.25*BO547)*Параметри!$K$66*Параметри!$K$20/1000</f>
        <v>0</v>
      </c>
      <c r="BS547" s="29">
        <f>(1+0.25*BO547)*K547*'Коефіцієнти АТО'!S547*Параметри!$K$20/1000</f>
        <v>0</v>
      </c>
      <c r="BT547" s="29">
        <f t="shared" si="79"/>
        <v>0</v>
      </c>
      <c r="BU547" s="40">
        <f>ROUNDUP('Дані з ДІСО'!AG547/Параметри!$K$71,0)</f>
        <v>0</v>
      </c>
      <c r="BV547" s="40">
        <f t="shared" si="80"/>
        <v>0</v>
      </c>
      <c r="BW547" s="40">
        <f>IF('Дані з ДІСО'!AG547=0,0,'Дані з ДІСО'!AJ547/'Дані з ДІСО'!AG547)</f>
        <v>0</v>
      </c>
      <c r="BX547" s="29">
        <f>BV547*(1+0.25*BW547)*Параметри!$K$51</f>
        <v>0</v>
      </c>
      <c r="BY547" s="29">
        <f>ROUND(IF(Параметри!$K$77="No",CC547,CC547*Параметри!$K$78)+AG547,1)</f>
        <v>113971.6</v>
      </c>
      <c r="BZ547" s="29">
        <f>ROUND(IF(Параметри!$K$77="No",BF547,BF547*Параметри!$K$78),1)</f>
        <v>0</v>
      </c>
      <c r="CA547" s="29">
        <f>ROUND(IF(Параметри!$K$77="No",BI547,BI547*Параметри!$K$78),1)</f>
        <v>0</v>
      </c>
      <c r="CB547" s="29">
        <f>ROUND(IF(Параметри!$K$77="No",BJ547,BJ547*Параметри!$K$78),1)</f>
        <v>0</v>
      </c>
      <c r="CC547" s="29">
        <f t="shared" si="74"/>
        <v>126635.15065234777</v>
      </c>
    </row>
    <row r="548" spans="1:81">
      <c r="A548" s="9">
        <v>547</v>
      </c>
      <c r="B548" s="9" t="s">
        <v>3145</v>
      </c>
      <c r="C548" s="9" t="s">
        <v>3146</v>
      </c>
      <c r="D548" s="9" t="s">
        <v>3642</v>
      </c>
      <c r="E548" s="9" t="s">
        <v>21</v>
      </c>
      <c r="F548" s="9" t="s">
        <v>3670</v>
      </c>
      <c r="G548" s="9" t="s">
        <v>1151</v>
      </c>
      <c r="H548" s="29">
        <f>SUM('Дані з ДІСО'!J548:L548)</f>
        <v>8249</v>
      </c>
      <c r="I548" s="29">
        <f>SUM('Дані з ДІСО'!G548:I548)</f>
        <v>324</v>
      </c>
      <c r="J548" s="29">
        <f>SUM('Дані з ДІСО'!P548:R548)</f>
        <v>0</v>
      </c>
      <c r="K548" s="29">
        <f>SUM('Дані з ДІСО'!V548:X548)</f>
        <v>0</v>
      </c>
      <c r="L548" s="40">
        <f>ROUNDUP('Дані з ДІСО'!J548/'Коефіцієнти АТО'!$R548,0)</f>
        <v>160</v>
      </c>
      <c r="M548" s="40">
        <f>ROUNDUP('Дані з ДІСО'!K548/'Коефіцієнти АТО'!$R548,0)</f>
        <v>148</v>
      </c>
      <c r="N548" s="40">
        <f>ROUNDUP('Дані з ДІСО'!L548/'Коефіцієнти АТО'!$R548,0)</f>
        <v>30</v>
      </c>
      <c r="O548" s="59">
        <f>(L548*Параметри!$K$32+M548*Параметри!$L$32+N548*Параметри!$M$32)/18</f>
        <v>532.47777777777776</v>
      </c>
      <c r="P548" s="41">
        <f>IF(H548=0,"",'Дані з ДІСО'!Y548/H548)</f>
        <v>0</v>
      </c>
      <c r="Q548" s="29">
        <f>IF(H548=0,"",(1+0.25*P548)*O548*Параметри!$K$51)</f>
        <v>109062.21076317698</v>
      </c>
      <c r="R548" s="29">
        <f>IF(H548=0,"",Q548*'Коефіцієнти АТО'!T548)</f>
        <v>10906.221076317699</v>
      </c>
      <c r="S548" s="29">
        <f>IF(H548=0,"",H548*(1+0.25*P548)*Параметри!$K$66*Параметри!$K$20/1000)</f>
        <v>0</v>
      </c>
      <c r="T548" s="29">
        <f>IF(H548=0,"",H548*(1+0.25*P548)*'Коефіцієнти АТО'!$S548*Параметри!$K$20/1000)</f>
        <v>25906.616106836307</v>
      </c>
      <c r="U548" s="29">
        <f t="shared" si="75"/>
        <v>145875.04794633097</v>
      </c>
      <c r="V548" s="29">
        <f t="shared" si="76"/>
        <v>145875.04794633097</v>
      </c>
      <c r="W548" s="40">
        <f>ROUNDUP('Дані з ДІСО'!P548/Параметри!$K$24,0)</f>
        <v>0</v>
      </c>
      <c r="X548" s="40">
        <f>ROUNDUP('Дані з ДІСО'!Q548/Параметри!$K$24,0)</f>
        <v>0</v>
      </c>
      <c r="Y548" s="40">
        <f>ROUNDUP('Дані з ДІСО'!R548/Параметри!$K$24,0)</f>
        <v>0</v>
      </c>
      <c r="Z548" s="59">
        <f>(W548*Параметри!$K$33+X548*Параметри!$L$33+Y548*Параметри!$M$33)/18</f>
        <v>0</v>
      </c>
      <c r="AA548" s="41">
        <f>IF(J548=0,0,'Дані з ДІСО'!AA548/J548)</f>
        <v>0</v>
      </c>
      <c r="AB548" s="29">
        <f>(1+0.25*AA548)*Z548*Параметри!$K$51</f>
        <v>0</v>
      </c>
      <c r="AC548" s="29">
        <f>AB548*'Коефіцієнти АТО'!U548</f>
        <v>0</v>
      </c>
      <c r="AD548" s="29">
        <f>J548*(1+0.25*AA548)*Параметри!$K$66*Параметри!$K$20/1000</f>
        <v>0</v>
      </c>
      <c r="AE548" s="29">
        <f>(1+0.25*AA548)*J548*'Коефіцієнти АТО'!S548*Параметри!$K$20/1000</f>
        <v>0</v>
      </c>
      <c r="AF548" s="29">
        <f t="shared" si="72"/>
        <v>0</v>
      </c>
      <c r="AG548" s="29">
        <v>0</v>
      </c>
      <c r="AH548" s="40">
        <v>7</v>
      </c>
      <c r="AI548" s="40">
        <v>0</v>
      </c>
      <c r="AJ548" s="40">
        <f t="shared" si="73"/>
        <v>0</v>
      </c>
      <c r="AK548" s="29">
        <f>(AH548+AI548)*(1+0.25*AJ548)*Параметри!$K$53</f>
        <v>1256.0049298720003</v>
      </c>
      <c r="AL548" s="29">
        <f>ROUNDUP(('Дані з ДІСО'!AU548+'Дані з ДІСО'!AW548)/Параметри!$K$28,0)</f>
        <v>2</v>
      </c>
      <c r="AM548" s="64">
        <f>AL548*Параметри!$M$35/18</f>
        <v>2.5555555555555554</v>
      </c>
      <c r="AN548" s="29">
        <f>IF(AL548=0,0,'Дані з ДІСО'!AW548/SUM('Дані з ДІСО'!AU548,'Дані з ДІСО'!AW548))</f>
        <v>0</v>
      </c>
      <c r="AO548" s="29">
        <f>(1+0.25*AN548)*AM548*Параметри!$K$51</f>
        <v>523.4294279475555</v>
      </c>
      <c r="AP548" s="40">
        <f>ROUNDUP(('Дані з ДІСО'!AE548+'Дані не з ДІСО'!E548+'Дані не з ДІСО'!G548)/Параметри!$K$69,0)</f>
        <v>0</v>
      </c>
      <c r="AQ548" s="40">
        <f t="shared" si="77"/>
        <v>0</v>
      </c>
      <c r="AR548" s="40">
        <f>IF(AP548=0,0,('Дані з ДІСО'!AH548+'Дані не з ДІСО'!G548)/('Дані з ДІСО'!AE548+'Дані не з ДІСО'!E548+'Дані не з ДІСО'!G548))</f>
        <v>0</v>
      </c>
      <c r="AS548" s="29">
        <f>AQ548*(1+0.25*AR548)*Параметри!$K$51</f>
        <v>0</v>
      </c>
      <c r="AT548" s="40">
        <f>ROUNDUP('Дані з ДІСО'!AF548/Параметри!$K$70,0)</f>
        <v>0</v>
      </c>
      <c r="AU548" s="40">
        <f t="shared" si="78"/>
        <v>0</v>
      </c>
      <c r="AV548" s="40">
        <f>IF(AT548=0,0,'Дані з ДІСО'!AI548/'Дані з ДІСО'!AF548)</f>
        <v>0</v>
      </c>
      <c r="AW548" s="29">
        <f>AU548*(1+0.25*AV548)*Параметри!$K$51</f>
        <v>0</v>
      </c>
      <c r="AX548" s="40">
        <f>ROUNDUP('Дані з ДІСО'!AR548/Параметри!$K$29,0)</f>
        <v>0</v>
      </c>
      <c r="AY548" s="40">
        <f>ROUNDUP('Дані з ДІСО'!AS548/Параметри!$K$29,0)</f>
        <v>0</v>
      </c>
      <c r="AZ548" s="40">
        <f>ROUNDUP('Дані з ДІСО'!AT548/Параметри!$K$29,0)</f>
        <v>0</v>
      </c>
      <c r="BA548" s="64">
        <f>(AX548*Параметри!$K$32+AY548*Параметри!$L$32+AZ548*Параметри!$M$32)/18</f>
        <v>0</v>
      </c>
      <c r="BB548" s="29">
        <f>(BA548*Параметри!$K$51+SUM('Дані з ДІСО'!AR548:AT548)*Параметри!$K$48*Параметри!$K$20/1000)*Параметри!$K$74</f>
        <v>0</v>
      </c>
      <c r="BC548" s="40">
        <f>ROUNDUP(('Дані не з ДІСО'!I548+'Дані не з ДІСО'!K548)/Параметри!$K$26,0)</f>
        <v>0</v>
      </c>
      <c r="BD548" s="29">
        <f>BC548*Параметри!$M$36/18</f>
        <v>0</v>
      </c>
      <c r="BE548" s="40">
        <f>IF(BC548=0,0,'Дані не з ДІСО'!K548/('Дані не з ДІСО'!I548+'Дані не з ДІСО'!K548))</f>
        <v>0</v>
      </c>
      <c r="BF548" s="29">
        <f>(1+0.25*BE548)*BD548*Параметри!$K$51</f>
        <v>0</v>
      </c>
      <c r="BG548" s="40">
        <f>ROUNDUP('Дані не з ДІСО'!M548/Параметри!$K$27,0)</f>
        <v>0</v>
      </c>
      <c r="BH548" s="40">
        <f>BG548*Параметри!$M$37/18</f>
        <v>0</v>
      </c>
      <c r="BI548" s="29">
        <f>BH548*Параметри!$K$51</f>
        <v>0</v>
      </c>
      <c r="BJ548" s="29">
        <f>'Дані не з ДІСО'!N548*Параметри!$K$76</f>
        <v>0</v>
      </c>
      <c r="BK548" s="40">
        <f>ROUNDUP('Дані з ДІСО'!V548/Параметри!$K$25,0)</f>
        <v>0</v>
      </c>
      <c r="BL548" s="40">
        <f>ROUNDUP('Дані з ДІСО'!W548/Параметри!$K$25,0)</f>
        <v>0</v>
      </c>
      <c r="BM548" s="40">
        <f>ROUNDUP('Дані з ДІСО'!X548/Параметри!$K$25,0)</f>
        <v>0</v>
      </c>
      <c r="BN548" s="40">
        <f>(BK548*Параметри!$K$34+BL548*Параметри!$L$34+BM548*Параметри!$M$34)/18</f>
        <v>0</v>
      </c>
      <c r="BO548" s="40">
        <f>IF(K548=0,0,'Дані з ДІСО'!AC548/K548)</f>
        <v>0</v>
      </c>
      <c r="BP548" s="29">
        <f>(1+0.25*BO548)*BN548*Параметри!$K$51</f>
        <v>0</v>
      </c>
      <c r="BQ548" s="29">
        <f>BP548*'Коефіцієнти АТО'!U548</f>
        <v>0</v>
      </c>
      <c r="BR548" s="29">
        <f>K548*(1+0.25*BO548)*Параметри!$K$66*Параметри!$K$20/1000</f>
        <v>0</v>
      </c>
      <c r="BS548" s="29">
        <f>(1+0.25*BO548)*K548*'Коефіцієнти АТО'!S548*Параметри!$K$20/1000</f>
        <v>0</v>
      </c>
      <c r="BT548" s="29">
        <f t="shared" si="79"/>
        <v>0</v>
      </c>
      <c r="BU548" s="40">
        <f>ROUNDUP('Дані з ДІСО'!AG548/Параметри!$K$71,0)</f>
        <v>0</v>
      </c>
      <c r="BV548" s="40">
        <f t="shared" si="80"/>
        <v>0</v>
      </c>
      <c r="BW548" s="40">
        <f>IF('Дані з ДІСО'!AG548=0,0,'Дані з ДІСО'!AJ548/'Дані з ДІСО'!AG548)</f>
        <v>0</v>
      </c>
      <c r="BX548" s="29">
        <f>BV548*(1+0.25*BW548)*Параметри!$K$51</f>
        <v>0</v>
      </c>
      <c r="BY548" s="29">
        <f>ROUND(IF(Параметри!$K$77="No",CC548,CC548*Параметри!$K$78)+AG548,1)</f>
        <v>132889</v>
      </c>
      <c r="BZ548" s="29">
        <f>ROUND(IF(Параметри!$K$77="No",BF548,BF548*Параметри!$K$78),1)</f>
        <v>0</v>
      </c>
      <c r="CA548" s="29">
        <f>ROUND(IF(Параметри!$K$77="No",BI548,BI548*Параметри!$K$78),1)</f>
        <v>0</v>
      </c>
      <c r="CB548" s="29">
        <f>ROUND(IF(Параметри!$K$77="No",BJ548,BJ548*Параметри!$K$78),1)</f>
        <v>0</v>
      </c>
      <c r="CC548" s="29">
        <f t="shared" si="74"/>
        <v>147654.48230415053</v>
      </c>
    </row>
    <row r="549" spans="1:81">
      <c r="A549" s="9">
        <v>548</v>
      </c>
      <c r="B549" s="9" t="s">
        <v>3176</v>
      </c>
      <c r="C549" s="9" t="s">
        <v>3146</v>
      </c>
      <c r="D549" s="9" t="s">
        <v>3642</v>
      </c>
      <c r="E549" s="9" t="s">
        <v>78</v>
      </c>
      <c r="F549" s="9" t="s">
        <v>3671</v>
      </c>
      <c r="G549" s="9" t="s">
        <v>1153</v>
      </c>
      <c r="H549" s="29">
        <f>SUM('Дані з ДІСО'!J549:L549)</f>
        <v>16834.5</v>
      </c>
      <c r="I549" s="29">
        <f>SUM('Дані з ДІСО'!G549:I549)</f>
        <v>513</v>
      </c>
      <c r="J549" s="29">
        <f>SUM('Дані з ДІСО'!P549:R549)</f>
        <v>0</v>
      </c>
      <c r="K549" s="29">
        <f>SUM('Дані з ДІСО'!V549:X549)</f>
        <v>0</v>
      </c>
      <c r="L549" s="40">
        <f>ROUNDUP('Дані з ДІСО'!J549/'Коефіцієнти АТО'!$R549,0)</f>
        <v>267</v>
      </c>
      <c r="M549" s="40">
        <f>ROUNDUP('Дані з ДІСО'!K549/'Коефіцієнти АТО'!$R549,0)</f>
        <v>285</v>
      </c>
      <c r="N549" s="40">
        <f>ROUNDUP('Дані з ДІСО'!L549/'Коефіцієнти АТО'!$R549,0)</f>
        <v>61</v>
      </c>
      <c r="O549" s="59">
        <f>(L549*Параметри!$K$32+M549*Параметри!$L$32+N549*Параметри!$M$32)/18</f>
        <v>979.22222222222217</v>
      </c>
      <c r="P549" s="41">
        <f>IF(H549=0,"",'Дані з ДІСО'!Y549/H549)</f>
        <v>0</v>
      </c>
      <c r="Q549" s="29">
        <f>IF(H549=0,"",(1+0.25*P549)*O549*Параметри!$K$51)</f>
        <v>200564.50210877421</v>
      </c>
      <c r="R549" s="29">
        <f>IF(H549=0,"",Q549*'Коефіцієнти АТО'!T549)</f>
        <v>30084.67531631613</v>
      </c>
      <c r="S549" s="29">
        <f>IF(H549=0,"",H549*(1+0.25*P549)*Параметри!$K$66*Параметри!$K$20/1000)</f>
        <v>0</v>
      </c>
      <c r="T549" s="29">
        <f>IF(H549=0,"",H549*(1+0.25*P549)*'Коефіцієнти АТО'!$S549*Параметри!$K$20/1000)</f>
        <v>36848.813129093054</v>
      </c>
      <c r="U549" s="29">
        <f t="shared" si="75"/>
        <v>267497.99055418337</v>
      </c>
      <c r="V549" s="29">
        <f t="shared" si="76"/>
        <v>267497.99055418337</v>
      </c>
      <c r="W549" s="40">
        <f>ROUNDUP('Дані з ДІСО'!P549/Параметри!$K$24,0)</f>
        <v>0</v>
      </c>
      <c r="X549" s="40">
        <f>ROUNDUP('Дані з ДІСО'!Q549/Параметри!$K$24,0)</f>
        <v>0</v>
      </c>
      <c r="Y549" s="40">
        <f>ROUNDUP('Дані з ДІСО'!R549/Параметри!$K$24,0)</f>
        <v>0</v>
      </c>
      <c r="Z549" s="59">
        <f>(W549*Параметри!$K$33+X549*Параметри!$L$33+Y549*Параметри!$M$33)/18</f>
        <v>0</v>
      </c>
      <c r="AA549" s="41">
        <f>IF(J549=0,0,'Дані з ДІСО'!AA549/J549)</f>
        <v>0</v>
      </c>
      <c r="AB549" s="29">
        <f>(1+0.25*AA549)*Z549*Параметри!$K$51</f>
        <v>0</v>
      </c>
      <c r="AC549" s="29">
        <f>AB549*'Коефіцієнти АТО'!U549</f>
        <v>0</v>
      </c>
      <c r="AD549" s="29">
        <f>J549*(1+0.25*AA549)*Параметри!$K$66*Параметри!$K$20/1000</f>
        <v>0</v>
      </c>
      <c r="AE549" s="29">
        <f>(1+0.25*AA549)*J549*'Коефіцієнти АТО'!S549*Параметри!$K$20/1000</f>
        <v>0</v>
      </c>
      <c r="AF549" s="29">
        <f t="shared" si="72"/>
        <v>0</v>
      </c>
      <c r="AG549" s="29">
        <v>0</v>
      </c>
      <c r="AH549" s="40">
        <v>103</v>
      </c>
      <c r="AI549" s="40">
        <v>0</v>
      </c>
      <c r="AJ549" s="40">
        <f t="shared" si="73"/>
        <v>0</v>
      </c>
      <c r="AK549" s="29">
        <f>(AH549+AI549)*(1+0.25*AJ549)*Параметри!$K$53</f>
        <v>18481.215396688003</v>
      </c>
      <c r="AL549" s="29">
        <f>ROUNDUP(('Дані з ДІСО'!AU549+'Дані з ДІСО'!AW549)/Параметри!$K$28,0)</f>
        <v>0</v>
      </c>
      <c r="AM549" s="64">
        <f>AL549*Параметри!$M$35/18</f>
        <v>0</v>
      </c>
      <c r="AN549" s="29">
        <f>IF(AL549=0,0,'Дані з ДІСО'!AW549/SUM('Дані з ДІСО'!AU549,'Дані з ДІСО'!AW549))</f>
        <v>0</v>
      </c>
      <c r="AO549" s="29">
        <f>(1+0.25*AN549)*AM549*Параметри!$K$51</f>
        <v>0</v>
      </c>
      <c r="AP549" s="40">
        <f>ROUNDUP(('Дані з ДІСО'!AE549+'Дані не з ДІСО'!E549+'Дані не з ДІСО'!G549)/Параметри!$K$69,0)</f>
        <v>0</v>
      </c>
      <c r="AQ549" s="40">
        <f t="shared" si="77"/>
        <v>0</v>
      </c>
      <c r="AR549" s="40">
        <f>IF(AP549=0,0,('Дані з ДІСО'!AH549+'Дані не з ДІСО'!G549)/('Дані з ДІСО'!AE549+'Дані не з ДІСО'!E549+'Дані не з ДІСО'!G549))</f>
        <v>0</v>
      </c>
      <c r="AS549" s="29">
        <f>AQ549*(1+0.25*AR549)*Параметри!$K$51</f>
        <v>0</v>
      </c>
      <c r="AT549" s="40">
        <f>ROUNDUP('Дані з ДІСО'!AF549/Параметри!$K$70,0)</f>
        <v>0</v>
      </c>
      <c r="AU549" s="40">
        <f t="shared" si="78"/>
        <v>0</v>
      </c>
      <c r="AV549" s="40">
        <f>IF(AT549=0,0,'Дані з ДІСО'!AI549/'Дані з ДІСО'!AF549)</f>
        <v>0</v>
      </c>
      <c r="AW549" s="29">
        <f>AU549*(1+0.25*AV549)*Параметри!$K$51</f>
        <v>0</v>
      </c>
      <c r="AX549" s="40">
        <f>ROUNDUP('Дані з ДІСО'!AR549/Параметри!$K$29,0)</f>
        <v>0</v>
      </c>
      <c r="AY549" s="40">
        <f>ROUNDUP('Дані з ДІСО'!AS549/Параметри!$K$29,0)</f>
        <v>0</v>
      </c>
      <c r="AZ549" s="40">
        <f>ROUNDUP('Дані з ДІСО'!AT549/Параметри!$K$29,0)</f>
        <v>0</v>
      </c>
      <c r="BA549" s="64">
        <f>(AX549*Параметри!$K$32+AY549*Параметри!$L$32+AZ549*Параметри!$M$32)/18</f>
        <v>0</v>
      </c>
      <c r="BB549" s="29">
        <f>(BA549*Параметри!$K$51+SUM('Дані з ДІСО'!AR549:AT549)*Параметри!$K$48*Параметри!$K$20/1000)*Параметри!$K$74</f>
        <v>0</v>
      </c>
      <c r="BC549" s="40">
        <f>ROUNDUP(('Дані не з ДІСО'!I549+'Дані не з ДІСО'!K549)/Параметри!$K$26,0)</f>
        <v>0</v>
      </c>
      <c r="BD549" s="29">
        <f>BC549*Параметри!$M$36/18</f>
        <v>0</v>
      </c>
      <c r="BE549" s="40">
        <f>IF(BC549=0,0,'Дані не з ДІСО'!K549/('Дані не з ДІСО'!I549+'Дані не з ДІСО'!K549))</f>
        <v>0</v>
      </c>
      <c r="BF549" s="29">
        <f>(1+0.25*BE549)*BD549*Параметри!$K$51</f>
        <v>0</v>
      </c>
      <c r="BG549" s="40">
        <f>ROUNDUP('Дані не з ДІСО'!M549/Параметри!$K$27,0)</f>
        <v>0</v>
      </c>
      <c r="BH549" s="40">
        <f>BG549*Параметри!$M$37/18</f>
        <v>0</v>
      </c>
      <c r="BI549" s="29">
        <f>BH549*Параметри!$K$51</f>
        <v>0</v>
      </c>
      <c r="BJ549" s="29">
        <f>'Дані не з ДІСО'!N549*Параметри!$K$76</f>
        <v>0</v>
      </c>
      <c r="BK549" s="40">
        <f>ROUNDUP('Дані з ДІСО'!V549/Параметри!$K$25,0)</f>
        <v>0</v>
      </c>
      <c r="BL549" s="40">
        <f>ROUNDUP('Дані з ДІСО'!W549/Параметри!$K$25,0)</f>
        <v>0</v>
      </c>
      <c r="BM549" s="40">
        <f>ROUNDUP('Дані з ДІСО'!X549/Параметри!$K$25,0)</f>
        <v>0</v>
      </c>
      <c r="BN549" s="40">
        <f>(BK549*Параметри!$K$34+BL549*Параметри!$L$34+BM549*Параметри!$M$34)/18</f>
        <v>0</v>
      </c>
      <c r="BO549" s="40">
        <f>IF(K549=0,0,'Дані з ДІСО'!AC549/K549)</f>
        <v>0</v>
      </c>
      <c r="BP549" s="29">
        <f>(1+0.25*BO549)*BN549*Параметри!$K$51</f>
        <v>0</v>
      </c>
      <c r="BQ549" s="29">
        <f>BP549*'Коефіцієнти АТО'!U549</f>
        <v>0</v>
      </c>
      <c r="BR549" s="29">
        <f>K549*(1+0.25*BO549)*Параметри!$K$66*Параметри!$K$20/1000</f>
        <v>0</v>
      </c>
      <c r="BS549" s="29">
        <f>(1+0.25*BO549)*K549*'Коефіцієнти АТО'!S549*Параметри!$K$20/1000</f>
        <v>0</v>
      </c>
      <c r="BT549" s="29">
        <f t="shared" si="79"/>
        <v>0</v>
      </c>
      <c r="BU549" s="40">
        <f>ROUNDUP('Дані з ДІСО'!AG549/Параметри!$K$71,0)</f>
        <v>0</v>
      </c>
      <c r="BV549" s="40">
        <f t="shared" si="80"/>
        <v>0</v>
      </c>
      <c r="BW549" s="40">
        <f>IF('Дані з ДІСО'!AG549=0,0,'Дані з ДІСО'!AJ549/'Дані з ДІСО'!AG549)</f>
        <v>0</v>
      </c>
      <c r="BX549" s="29">
        <f>BV549*(1+0.25*BW549)*Параметри!$K$51</f>
        <v>0</v>
      </c>
      <c r="BY549" s="29">
        <f>ROUND(IF(Параметри!$K$77="No",CC549,CC549*Параметри!$K$78)+AG549,1)</f>
        <v>257381.3</v>
      </c>
      <c r="BZ549" s="29">
        <f>ROUND(IF(Параметри!$K$77="No",BF549,BF549*Параметри!$K$78),1)</f>
        <v>0</v>
      </c>
      <c r="CA549" s="29">
        <f>ROUND(IF(Параметри!$K$77="No",BI549,BI549*Параметри!$K$78),1)</f>
        <v>0</v>
      </c>
      <c r="CB549" s="29">
        <f>ROUND(IF(Параметри!$K$77="No",BJ549,BJ549*Параметри!$K$78),1)</f>
        <v>0</v>
      </c>
      <c r="CC549" s="29">
        <f t="shared" si="74"/>
        <v>285979.2059508714</v>
      </c>
    </row>
    <row r="550" spans="1:81">
      <c r="A550" s="9">
        <v>549</v>
      </c>
      <c r="B550" s="9" t="s">
        <v>3176</v>
      </c>
      <c r="C550" s="9" t="s">
        <v>3146</v>
      </c>
      <c r="D550" s="9" t="s">
        <v>3642</v>
      </c>
      <c r="E550" s="9" t="s">
        <v>78</v>
      </c>
      <c r="F550" s="9" t="s">
        <v>3287</v>
      </c>
      <c r="G550" s="9" t="s">
        <v>1155</v>
      </c>
      <c r="H550" s="29">
        <f>SUM('Дані з ДІСО'!J550:L550)</f>
        <v>5838.5</v>
      </c>
      <c r="I550" s="29">
        <f>SUM('Дані з ДІСО'!G550:I550)</f>
        <v>260</v>
      </c>
      <c r="J550" s="29">
        <f>SUM('Дані з ДІСО'!P550:R550)</f>
        <v>0</v>
      </c>
      <c r="K550" s="29">
        <f>SUM('Дані з ДІСО'!V550:X550)</f>
        <v>0</v>
      </c>
      <c r="L550" s="40">
        <f>ROUNDUP('Дані з ДІСО'!J550/'Коефіцієнти АТО'!$R550,0)</f>
        <v>105</v>
      </c>
      <c r="M550" s="40">
        <f>ROUNDUP('Дані з ДІСО'!K550/'Коефіцієнти АТО'!$R550,0)</f>
        <v>136</v>
      </c>
      <c r="N550" s="40">
        <f>ROUNDUP('Дані з ДІСО'!L550/'Коефіцієнти АТО'!$R550,0)</f>
        <v>20</v>
      </c>
      <c r="O550" s="59">
        <f>(L550*Параметри!$K$32+M550*Параметри!$L$32+N550*Параметри!$M$32)/18</f>
        <v>420.67777777777781</v>
      </c>
      <c r="P550" s="41">
        <f>IF(H550=0,"",'Дані з ДІСО'!Y550/H550)</f>
        <v>0</v>
      </c>
      <c r="Q550" s="29">
        <f>IF(H550=0,"",(1+0.25*P550)*O550*Параметри!$K$51)</f>
        <v>86163.311180532182</v>
      </c>
      <c r="R550" s="29">
        <f>IF(H550=0,"",Q550*'Коефіцієнти АТО'!T550)</f>
        <v>8616.3311180532182</v>
      </c>
      <c r="S550" s="29">
        <f>IF(H550=0,"",H550*(1+0.25*P550)*Параметри!$K$66*Параметри!$K$20/1000)</f>
        <v>0</v>
      </c>
      <c r="T550" s="29">
        <f>IF(H550=0,"",H550*(1+0.25*P550)*'Коефіцієнти АТО'!$S550*Параметри!$K$20/1000)</f>
        <v>12779.814990300265</v>
      </c>
      <c r="U550" s="29">
        <f t="shared" si="75"/>
        <v>107559.45728888566</v>
      </c>
      <c r="V550" s="29">
        <f t="shared" si="76"/>
        <v>107559.45728888566</v>
      </c>
      <c r="W550" s="40">
        <f>ROUNDUP('Дані з ДІСО'!P550/Параметри!$K$24,0)</f>
        <v>0</v>
      </c>
      <c r="X550" s="40">
        <f>ROUNDUP('Дані з ДІСО'!Q550/Параметри!$K$24,0)</f>
        <v>0</v>
      </c>
      <c r="Y550" s="40">
        <f>ROUNDUP('Дані з ДІСО'!R550/Параметри!$K$24,0)</f>
        <v>0</v>
      </c>
      <c r="Z550" s="59">
        <f>(W550*Параметри!$K$33+X550*Параметри!$L$33+Y550*Параметри!$M$33)/18</f>
        <v>0</v>
      </c>
      <c r="AA550" s="41">
        <f>IF(J550=0,0,'Дані з ДІСО'!AA550/J550)</f>
        <v>0</v>
      </c>
      <c r="AB550" s="29">
        <f>(1+0.25*AA550)*Z550*Параметри!$K$51</f>
        <v>0</v>
      </c>
      <c r="AC550" s="29">
        <f>AB550*'Коефіцієнти АТО'!U550</f>
        <v>0</v>
      </c>
      <c r="AD550" s="29">
        <f>J550*(1+0.25*AA550)*Параметри!$K$66*Параметри!$K$20/1000</f>
        <v>0</v>
      </c>
      <c r="AE550" s="29">
        <f>(1+0.25*AA550)*J550*'Коефіцієнти АТО'!S550*Параметри!$K$20/1000</f>
        <v>0</v>
      </c>
      <c r="AF550" s="29">
        <f t="shared" si="72"/>
        <v>0</v>
      </c>
      <c r="AG550" s="29">
        <v>0</v>
      </c>
      <c r="AH550" s="40">
        <v>30</v>
      </c>
      <c r="AI550" s="40">
        <v>0</v>
      </c>
      <c r="AJ550" s="40">
        <f t="shared" si="73"/>
        <v>0</v>
      </c>
      <c r="AK550" s="29">
        <f>(AH550+AI550)*(1+0.25*AJ550)*Параметри!$K$53</f>
        <v>5382.8782708800018</v>
      </c>
      <c r="AL550" s="29">
        <f>ROUNDUP(('Дані з ДІСО'!AU550+'Дані з ДІСО'!AW550)/Параметри!$K$28,0)</f>
        <v>0</v>
      </c>
      <c r="AM550" s="64">
        <f>AL550*Параметри!$M$35/18</f>
        <v>0</v>
      </c>
      <c r="AN550" s="29">
        <f>IF(AL550=0,0,'Дані з ДІСО'!AW550/SUM('Дані з ДІСО'!AU550,'Дані з ДІСО'!AW550))</f>
        <v>0</v>
      </c>
      <c r="AO550" s="29">
        <f>(1+0.25*AN550)*AM550*Параметри!$K$51</f>
        <v>0</v>
      </c>
      <c r="AP550" s="40">
        <f>ROUNDUP(('Дані з ДІСО'!AE550+'Дані не з ДІСО'!E550+'Дані не з ДІСО'!G550)/Параметри!$K$69,0)</f>
        <v>0</v>
      </c>
      <c r="AQ550" s="40">
        <f t="shared" si="77"/>
        <v>0</v>
      </c>
      <c r="AR550" s="40">
        <f>IF(AP550=0,0,('Дані з ДІСО'!AH550+'Дані не з ДІСО'!G550)/('Дані з ДІСО'!AE550+'Дані не з ДІСО'!E550+'Дані не з ДІСО'!G550))</f>
        <v>0</v>
      </c>
      <c r="AS550" s="29">
        <f>AQ550*(1+0.25*AR550)*Параметри!$K$51</f>
        <v>0</v>
      </c>
      <c r="AT550" s="40">
        <f>ROUNDUP('Дані з ДІСО'!AF550/Параметри!$K$70,0)</f>
        <v>0</v>
      </c>
      <c r="AU550" s="40">
        <f t="shared" si="78"/>
        <v>0</v>
      </c>
      <c r="AV550" s="40">
        <f>IF(AT550=0,0,'Дані з ДІСО'!AI550/'Дані з ДІСО'!AF550)</f>
        <v>0</v>
      </c>
      <c r="AW550" s="29">
        <f>AU550*(1+0.25*AV550)*Параметри!$K$51</f>
        <v>0</v>
      </c>
      <c r="AX550" s="40">
        <f>ROUNDUP('Дані з ДІСО'!AR550/Параметри!$K$29,0)</f>
        <v>0</v>
      </c>
      <c r="AY550" s="40">
        <f>ROUNDUP('Дані з ДІСО'!AS550/Параметри!$K$29,0)</f>
        <v>0</v>
      </c>
      <c r="AZ550" s="40">
        <f>ROUNDUP('Дані з ДІСО'!AT550/Параметри!$K$29,0)</f>
        <v>0</v>
      </c>
      <c r="BA550" s="64">
        <f>(AX550*Параметри!$K$32+AY550*Параметри!$L$32+AZ550*Параметри!$M$32)/18</f>
        <v>0</v>
      </c>
      <c r="BB550" s="29">
        <f>(BA550*Параметри!$K$51+SUM('Дані з ДІСО'!AR550:AT550)*Параметри!$K$48*Параметри!$K$20/1000)*Параметри!$K$74</f>
        <v>0</v>
      </c>
      <c r="BC550" s="40">
        <f>ROUNDUP(('Дані не з ДІСО'!I550+'Дані не з ДІСО'!K550)/Параметри!$K$26,0)</f>
        <v>0</v>
      </c>
      <c r="BD550" s="29">
        <f>BC550*Параметри!$M$36/18</f>
        <v>0</v>
      </c>
      <c r="BE550" s="40">
        <f>IF(BC550=0,0,'Дані не з ДІСО'!K550/('Дані не з ДІСО'!I550+'Дані не з ДІСО'!K550))</f>
        <v>0</v>
      </c>
      <c r="BF550" s="29">
        <f>(1+0.25*BE550)*BD550*Параметри!$K$51</f>
        <v>0</v>
      </c>
      <c r="BG550" s="40">
        <f>ROUNDUP('Дані не з ДІСО'!M550/Параметри!$K$27,0)</f>
        <v>0</v>
      </c>
      <c r="BH550" s="40">
        <f>BG550*Параметри!$M$37/18</f>
        <v>0</v>
      </c>
      <c r="BI550" s="29">
        <f>BH550*Параметри!$K$51</f>
        <v>0</v>
      </c>
      <c r="BJ550" s="29">
        <f>'Дані не з ДІСО'!N550*Параметри!$K$76</f>
        <v>0</v>
      </c>
      <c r="BK550" s="40">
        <f>ROUNDUP('Дані з ДІСО'!V550/Параметри!$K$25,0)</f>
        <v>0</v>
      </c>
      <c r="BL550" s="40">
        <f>ROUNDUP('Дані з ДІСО'!W550/Параметри!$K$25,0)</f>
        <v>0</v>
      </c>
      <c r="BM550" s="40">
        <f>ROUNDUP('Дані з ДІСО'!X550/Параметри!$K$25,0)</f>
        <v>0</v>
      </c>
      <c r="BN550" s="40">
        <f>(BK550*Параметри!$K$34+BL550*Параметри!$L$34+BM550*Параметри!$M$34)/18</f>
        <v>0</v>
      </c>
      <c r="BO550" s="40">
        <f>IF(K550=0,0,'Дані з ДІСО'!AC550/K550)</f>
        <v>0</v>
      </c>
      <c r="BP550" s="29">
        <f>(1+0.25*BO550)*BN550*Параметри!$K$51</f>
        <v>0</v>
      </c>
      <c r="BQ550" s="29">
        <f>BP550*'Коефіцієнти АТО'!U550</f>
        <v>0</v>
      </c>
      <c r="BR550" s="29">
        <f>K550*(1+0.25*BO550)*Параметри!$K$66*Параметри!$K$20/1000</f>
        <v>0</v>
      </c>
      <c r="BS550" s="29">
        <f>(1+0.25*BO550)*K550*'Коефіцієнти АТО'!S550*Параметри!$K$20/1000</f>
        <v>0</v>
      </c>
      <c r="BT550" s="29">
        <f t="shared" si="79"/>
        <v>0</v>
      </c>
      <c r="BU550" s="40">
        <f>ROUNDUP('Дані з ДІСО'!AG550/Параметри!$K$71,0)</f>
        <v>0</v>
      </c>
      <c r="BV550" s="40">
        <f t="shared" si="80"/>
        <v>0</v>
      </c>
      <c r="BW550" s="40">
        <f>IF('Дані з ДІСО'!AG550=0,0,'Дані з ДІСО'!AJ550/'Дані з ДІСО'!AG550)</f>
        <v>0</v>
      </c>
      <c r="BX550" s="29">
        <f>BV550*(1+0.25*BW550)*Параметри!$K$51</f>
        <v>0</v>
      </c>
      <c r="BY550" s="29">
        <f>ROUND(IF(Параметри!$K$77="No",CC550,CC550*Параметри!$K$78)+AG550,1)</f>
        <v>101648.1</v>
      </c>
      <c r="BZ550" s="29">
        <f>ROUND(IF(Параметри!$K$77="No",BF550,BF550*Параметри!$K$78),1)</f>
        <v>0</v>
      </c>
      <c r="CA550" s="29">
        <f>ROUND(IF(Параметри!$K$77="No",BI550,BI550*Параметри!$K$78),1)</f>
        <v>0</v>
      </c>
      <c r="CB550" s="29">
        <f>ROUND(IF(Параметри!$K$77="No",BJ550,BJ550*Параметри!$K$78),1)</f>
        <v>0</v>
      </c>
      <c r="CC550" s="29">
        <f t="shared" si="74"/>
        <v>112942.33555976566</v>
      </c>
    </row>
    <row r="551" spans="1:81">
      <c r="A551" s="9">
        <v>550</v>
      </c>
      <c r="B551" s="9" t="s">
        <v>3145</v>
      </c>
      <c r="C551" s="9" t="s">
        <v>3146</v>
      </c>
      <c r="D551" s="9" t="s">
        <v>3642</v>
      </c>
      <c r="E551" s="9" t="s">
        <v>21</v>
      </c>
      <c r="F551" s="9" t="s">
        <v>3672</v>
      </c>
      <c r="G551" s="9" t="s">
        <v>1157</v>
      </c>
      <c r="H551" s="29">
        <f>SUM('Дані з ДІСО'!J551:L551)</f>
        <v>5330.5</v>
      </c>
      <c r="I551" s="29">
        <f>SUM('Дані з ДІСО'!G551:I551)</f>
        <v>159</v>
      </c>
      <c r="J551" s="29">
        <f>SUM('Дані з ДІСО'!P551:R551)</f>
        <v>0</v>
      </c>
      <c r="K551" s="29">
        <f>SUM('Дані з ДІСО'!V551:X551)</f>
        <v>43</v>
      </c>
      <c r="L551" s="40">
        <f>ROUNDUP('Дані з ДІСО'!J551/'Коефіцієнти АТО'!$R551,0)</f>
        <v>77</v>
      </c>
      <c r="M551" s="40">
        <f>ROUNDUP('Дані з ДІСО'!K551/'Коефіцієнти АТО'!$R551,0)</f>
        <v>96</v>
      </c>
      <c r="N551" s="40">
        <f>ROUNDUP('Дані з ДІСО'!L551/'Коефіцієнти АТО'!$R551,0)</f>
        <v>22</v>
      </c>
      <c r="O551" s="59">
        <f>(L551*Параметри!$K$32+M551*Параметри!$L$32+N551*Параметри!$M$32)/18</f>
        <v>316.17777777777781</v>
      </c>
      <c r="P551" s="41">
        <f>IF(H551=0,"",'Дані з ДІСО'!Y551/H551)</f>
        <v>0</v>
      </c>
      <c r="Q551" s="29">
        <f>IF(H551=0,"",(1+0.25*P551)*O551*Параметри!$K$51)</f>
        <v>64759.599137720179</v>
      </c>
      <c r="R551" s="29">
        <f>IF(H551=0,"",Q551*'Коефіцієнти АТО'!T551)</f>
        <v>9713.9398706580268</v>
      </c>
      <c r="S551" s="29">
        <f>IF(H551=0,"",H551*(1+0.25*P551)*Параметри!$K$66*Параметри!$K$20/1000)</f>
        <v>0</v>
      </c>
      <c r="T551" s="29">
        <f>IF(H551=0,"",H551*(1+0.25*P551)*'Коефіцієнти АТО'!$S551*Параметри!$K$20/1000)</f>
        <v>11667.860547365859</v>
      </c>
      <c r="U551" s="29">
        <f t="shared" si="75"/>
        <v>86141.399555744065</v>
      </c>
      <c r="V551" s="29">
        <f t="shared" si="76"/>
        <v>86141.399555744065</v>
      </c>
      <c r="W551" s="40">
        <f>ROUNDUP('Дані з ДІСО'!P551/Параметри!$K$24,0)</f>
        <v>0</v>
      </c>
      <c r="X551" s="40">
        <f>ROUNDUP('Дані з ДІСО'!Q551/Параметри!$K$24,0)</f>
        <v>0</v>
      </c>
      <c r="Y551" s="40">
        <f>ROUNDUP('Дані з ДІСО'!R551/Параметри!$K$24,0)</f>
        <v>0</v>
      </c>
      <c r="Z551" s="59">
        <f>(W551*Параметри!$K$33+X551*Параметри!$L$33+Y551*Параметри!$M$33)/18</f>
        <v>0</v>
      </c>
      <c r="AA551" s="41">
        <f>IF(J551=0,0,'Дані з ДІСО'!AA551/J551)</f>
        <v>0</v>
      </c>
      <c r="AB551" s="29">
        <f>(1+0.25*AA551)*Z551*Параметри!$K$51</f>
        <v>0</v>
      </c>
      <c r="AC551" s="29">
        <f>AB551*'Коефіцієнти АТО'!U551</f>
        <v>0</v>
      </c>
      <c r="AD551" s="29">
        <f>J551*(1+0.25*AA551)*Параметри!$K$66*Параметри!$K$20/1000</f>
        <v>0</v>
      </c>
      <c r="AE551" s="29">
        <f>(1+0.25*AA551)*J551*'Коефіцієнти АТО'!S551*Параметри!$K$20/1000</f>
        <v>0</v>
      </c>
      <c r="AF551" s="29">
        <f t="shared" si="72"/>
        <v>0</v>
      </c>
      <c r="AG551" s="29">
        <v>0</v>
      </c>
      <c r="AH551" s="40">
        <v>28</v>
      </c>
      <c r="AI551" s="40">
        <v>0</v>
      </c>
      <c r="AJ551" s="40">
        <f t="shared" si="73"/>
        <v>0</v>
      </c>
      <c r="AK551" s="29">
        <f>(AH551+AI551)*(1+0.25*AJ551)*Параметри!$K$53</f>
        <v>5024.0197194880011</v>
      </c>
      <c r="AL551" s="29">
        <f>ROUNDUP(('Дані з ДІСО'!AU551+'Дані з ДІСО'!AW551)/Параметри!$K$28,0)</f>
        <v>1</v>
      </c>
      <c r="AM551" s="64">
        <f>AL551*Параметри!$M$35/18</f>
        <v>1.2777777777777777</v>
      </c>
      <c r="AN551" s="29">
        <f>IF(AL551=0,0,'Дані з ДІСО'!AW551/SUM('Дані з ДІСО'!AU551,'Дані з ДІСО'!AW551))</f>
        <v>0</v>
      </c>
      <c r="AO551" s="29">
        <f>(1+0.25*AN551)*AM551*Параметри!$K$51</f>
        <v>261.71471397377775</v>
      </c>
      <c r="AP551" s="40">
        <f>ROUNDUP(('Дані з ДІСО'!AE551+'Дані не з ДІСО'!E551+'Дані не з ДІСО'!G551)/Параметри!$K$69,0)</f>
        <v>0</v>
      </c>
      <c r="AQ551" s="40">
        <f t="shared" si="77"/>
        <v>0</v>
      </c>
      <c r="AR551" s="40">
        <f>IF(AP551=0,0,('Дані з ДІСО'!AH551+'Дані не з ДІСО'!G551)/('Дані з ДІСО'!AE551+'Дані не з ДІСО'!E551+'Дані не з ДІСО'!G551))</f>
        <v>0</v>
      </c>
      <c r="AS551" s="29">
        <f>AQ551*(1+0.25*AR551)*Параметри!$K$51</f>
        <v>0</v>
      </c>
      <c r="AT551" s="40">
        <f>ROUNDUP('Дані з ДІСО'!AF551/Параметри!$K$70,0)</f>
        <v>0</v>
      </c>
      <c r="AU551" s="40">
        <f t="shared" si="78"/>
        <v>0</v>
      </c>
      <c r="AV551" s="40">
        <f>IF(AT551=0,0,'Дані з ДІСО'!AI551/'Дані з ДІСО'!AF551)</f>
        <v>0</v>
      </c>
      <c r="AW551" s="29">
        <f>AU551*(1+0.25*AV551)*Параметри!$K$51</f>
        <v>0</v>
      </c>
      <c r="AX551" s="40">
        <f>ROUNDUP('Дані з ДІСО'!AR551/Параметри!$K$29,0)</f>
        <v>0</v>
      </c>
      <c r="AY551" s="40">
        <f>ROUNDUP('Дані з ДІСО'!AS551/Параметри!$K$29,0)</f>
        <v>0</v>
      </c>
      <c r="AZ551" s="40">
        <f>ROUNDUP('Дані з ДІСО'!AT551/Параметри!$K$29,0)</f>
        <v>0</v>
      </c>
      <c r="BA551" s="64">
        <f>(AX551*Параметри!$K$32+AY551*Параметри!$L$32+AZ551*Параметри!$M$32)/18</f>
        <v>0</v>
      </c>
      <c r="BB551" s="29">
        <f>(BA551*Параметри!$K$51+SUM('Дані з ДІСО'!AR551:AT551)*Параметри!$K$48*Параметри!$K$20/1000)*Параметри!$K$74</f>
        <v>0</v>
      </c>
      <c r="BC551" s="40">
        <f>ROUNDUP(('Дані не з ДІСО'!I551+'Дані не з ДІСО'!K551)/Параметри!$K$26,0)</f>
        <v>0</v>
      </c>
      <c r="BD551" s="29">
        <f>BC551*Параметри!$M$36/18</f>
        <v>0</v>
      </c>
      <c r="BE551" s="40">
        <f>IF(BC551=0,0,'Дані не з ДІСО'!K551/('Дані не з ДІСО'!I551+'Дані не з ДІСО'!K551))</f>
        <v>0</v>
      </c>
      <c r="BF551" s="29">
        <f>(1+0.25*BE551)*BD551*Параметри!$K$51</f>
        <v>0</v>
      </c>
      <c r="BG551" s="40">
        <f>ROUNDUP('Дані не з ДІСО'!M551/Параметри!$K$27,0)</f>
        <v>0</v>
      </c>
      <c r="BH551" s="40">
        <f>BG551*Параметри!$M$37/18</f>
        <v>0</v>
      </c>
      <c r="BI551" s="29">
        <f>BH551*Параметри!$K$51</f>
        <v>0</v>
      </c>
      <c r="BJ551" s="29">
        <f>'Дані не з ДІСО'!N551*Параметри!$K$76</f>
        <v>0</v>
      </c>
      <c r="BK551" s="40">
        <f>ROUNDUP('Дані з ДІСО'!V551/Параметри!$K$25,0)</f>
        <v>4</v>
      </c>
      <c r="BL551" s="40">
        <f>ROUNDUP('Дані з ДІСО'!W551/Параметри!$K$25,0)</f>
        <v>4</v>
      </c>
      <c r="BM551" s="40">
        <f>ROUNDUP('Дані з ДІСО'!X551/Параметри!$K$25,0)</f>
        <v>0</v>
      </c>
      <c r="BN551" s="40">
        <f>(BK551*Параметри!$K$34+BL551*Параметри!$L$34+BM551*Параметри!$M$34)/18</f>
        <v>16</v>
      </c>
      <c r="BO551" s="40">
        <f>IF(K551=0,0,'Дані з ДІСО'!AC551/K551)</f>
        <v>0</v>
      </c>
      <c r="BP551" s="29">
        <f>(1+0.25*BO551)*BN551*Параметри!$K$51</f>
        <v>3277.1233749759999</v>
      </c>
      <c r="BQ551" s="29">
        <f>BP551*'Коефіцієнти АТО'!U551</f>
        <v>330.98946087257599</v>
      </c>
      <c r="BR551" s="29">
        <f>K551*(1+0.25*BO551)*Параметри!$K$66*Параметри!$K$20/1000</f>
        <v>0</v>
      </c>
      <c r="BS551" s="29">
        <f>(1+0.25*BO551)*K551*'Коефіцієнти АТО'!S551*Параметри!$K$20/1000</f>
        <v>94.122128043660425</v>
      </c>
      <c r="BT551" s="29">
        <f t="shared" si="79"/>
        <v>3702.234963892236</v>
      </c>
      <c r="BU551" s="40">
        <f>ROUNDUP('Дані з ДІСО'!AG551/Параметри!$K$71,0)</f>
        <v>0</v>
      </c>
      <c r="BV551" s="40">
        <f t="shared" si="80"/>
        <v>0</v>
      </c>
      <c r="BW551" s="40">
        <f>IF('Дані з ДІСО'!AG551=0,0,'Дані з ДІСО'!AJ551/'Дані з ДІСО'!AG551)</f>
        <v>0</v>
      </c>
      <c r="BX551" s="29">
        <f>BV551*(1+0.25*BW551)*Параметри!$K$51</f>
        <v>0</v>
      </c>
      <c r="BY551" s="29">
        <f>ROUND(IF(Параметри!$K$77="No",CC551,CC551*Параметри!$K$78)+AG551,1)</f>
        <v>85616.4</v>
      </c>
      <c r="BZ551" s="29">
        <f>ROUND(IF(Параметри!$K$77="No",BF551,BF551*Параметри!$K$78),1)</f>
        <v>0</v>
      </c>
      <c r="CA551" s="29">
        <f>ROUND(IF(Параметри!$K$77="No",BI551,BI551*Параметри!$K$78),1)</f>
        <v>0</v>
      </c>
      <c r="CB551" s="29">
        <f>ROUND(IF(Параметри!$K$77="No",BJ551,BJ551*Параметри!$K$78),1)</f>
        <v>0</v>
      </c>
      <c r="CC551" s="29">
        <f t="shared" si="74"/>
        <v>95129.368953098077</v>
      </c>
    </row>
    <row r="552" spans="1:81">
      <c r="A552" s="9">
        <v>551</v>
      </c>
      <c r="B552" s="9" t="s">
        <v>3145</v>
      </c>
      <c r="C552" s="9" t="s">
        <v>3146</v>
      </c>
      <c r="D552" s="9" t="s">
        <v>3642</v>
      </c>
      <c r="E552" s="9" t="s">
        <v>21</v>
      </c>
      <c r="F552" s="9" t="s">
        <v>3673</v>
      </c>
      <c r="G552" s="9" t="s">
        <v>1159</v>
      </c>
      <c r="H552" s="29">
        <f>SUM('Дані з ДІСО'!J552:L552)</f>
        <v>9055.5</v>
      </c>
      <c r="I552" s="29">
        <f>SUM('Дані з ДІСО'!G552:I552)</f>
        <v>290</v>
      </c>
      <c r="J552" s="29">
        <f>SUM('Дані з ДІСО'!P552:R552)</f>
        <v>161</v>
      </c>
      <c r="K552" s="29">
        <f>SUM('Дані з ДІСО'!V552:X552)</f>
        <v>0</v>
      </c>
      <c r="L552" s="40">
        <f>ROUNDUP('Дані з ДІСО'!J552/'Коефіцієнти АТО'!$R552,0)</f>
        <v>144</v>
      </c>
      <c r="M552" s="40">
        <f>ROUNDUP('Дані з ДІСО'!K552/'Коефіцієнти АТО'!$R552,0)</f>
        <v>157</v>
      </c>
      <c r="N552" s="40">
        <f>ROUNDUP('Дані з ДІСО'!L552/'Коефіцієнти АТО'!$R552,0)</f>
        <v>29</v>
      </c>
      <c r="O552" s="59">
        <f>(L552*Параметри!$K$32+M552*Параметри!$L$32+N552*Параметри!$M$32)/18</f>
        <v>526.41111111111115</v>
      </c>
      <c r="P552" s="41">
        <f>IF(H552=0,"",'Дані з ДІСО'!Y552/H552)</f>
        <v>0</v>
      </c>
      <c r="Q552" s="29">
        <f>IF(H552=0,"",(1+0.25*P552)*O552*Параметри!$K$51)</f>
        <v>107819.63481683192</v>
      </c>
      <c r="R552" s="29">
        <f>IF(H552=0,"",Q552*'Коефіцієнти АТО'!T552)</f>
        <v>16172.945222524788</v>
      </c>
      <c r="S552" s="29">
        <f>IF(H552=0,"",H552*(1+0.25*P552)*Параметри!$K$66*Параметри!$K$20/1000)</f>
        <v>0</v>
      </c>
      <c r="T552" s="29">
        <f>IF(H552=0,"",H552*(1+0.25*P552)*'Коефіцієнти АТО'!$S552*Параметри!$K$20/1000)</f>
        <v>19821.463499985279</v>
      </c>
      <c r="U552" s="29">
        <f t="shared" si="75"/>
        <v>143814.043539342</v>
      </c>
      <c r="V552" s="29">
        <f t="shared" si="76"/>
        <v>143814.043539342</v>
      </c>
      <c r="W552" s="40">
        <f>ROUNDUP('Дані з ДІСО'!P552/Параметри!$K$24,0)</f>
        <v>11</v>
      </c>
      <c r="X552" s="40">
        <f>ROUNDUP('Дані з ДІСО'!Q552/Параметри!$K$24,0)</f>
        <v>8</v>
      </c>
      <c r="Y552" s="40">
        <f>ROUNDUP('Дані з ДІСО'!R552/Параметри!$K$24,0)</f>
        <v>0</v>
      </c>
      <c r="Z552" s="59">
        <f>(W552*Параметри!$K$33+X552*Параметри!$L$33+Y552*Параметри!$M$33)/18</f>
        <v>38</v>
      </c>
      <c r="AA552" s="41">
        <f>IF(J552=0,0,'Дані з ДІСО'!AA552/J552)</f>
        <v>0</v>
      </c>
      <c r="AB552" s="29">
        <f>(1+0.25*AA552)*Z552*Параметри!$K$51</f>
        <v>7783.1680155679996</v>
      </c>
      <c r="AC552" s="29">
        <f>AB552*'Коефіцієнти АТО'!U552</f>
        <v>786.09996957236797</v>
      </c>
      <c r="AD552" s="29">
        <f>J552*(1+0.25*AA552)*Параметри!$K$66*Параметри!$K$20/1000</f>
        <v>0</v>
      </c>
      <c r="AE552" s="29">
        <f>(1+0.25*AA552)*J552*'Коефіцієнти АТО'!S552*Параметри!$K$20/1000</f>
        <v>352.41075848905416</v>
      </c>
      <c r="AF552" s="29">
        <f t="shared" si="72"/>
        <v>8921.6787436294217</v>
      </c>
      <c r="AG552" s="29">
        <v>0</v>
      </c>
      <c r="AH552" s="40">
        <v>11</v>
      </c>
      <c r="AI552" s="40">
        <v>0</v>
      </c>
      <c r="AJ552" s="40">
        <f t="shared" si="73"/>
        <v>0</v>
      </c>
      <c r="AK552" s="29">
        <f>(AH552+AI552)*(1+0.25*AJ552)*Параметри!$K$53</f>
        <v>1973.7220326560005</v>
      </c>
      <c r="AL552" s="29">
        <f>ROUNDUP(('Дані з ДІСО'!AU552+'Дані з ДІСО'!AW552)/Параметри!$K$28,0)</f>
        <v>2</v>
      </c>
      <c r="AM552" s="64">
        <f>AL552*Параметри!$M$35/18</f>
        <v>2.5555555555555554</v>
      </c>
      <c r="AN552" s="29">
        <f>IF(AL552=0,0,'Дані з ДІСО'!AW552/SUM('Дані з ДІСО'!AU552,'Дані з ДІСО'!AW552))</f>
        <v>0</v>
      </c>
      <c r="AO552" s="29">
        <f>(1+0.25*AN552)*AM552*Параметри!$K$51</f>
        <v>523.4294279475555</v>
      </c>
      <c r="AP552" s="40">
        <f>ROUNDUP(('Дані з ДІСО'!AE552+'Дані не з ДІСО'!E552+'Дані не з ДІСО'!G552)/Параметри!$K$69,0)</f>
        <v>0</v>
      </c>
      <c r="AQ552" s="40">
        <f t="shared" si="77"/>
        <v>0</v>
      </c>
      <c r="AR552" s="40">
        <f>IF(AP552=0,0,('Дані з ДІСО'!AH552+'Дані не з ДІСО'!G552)/('Дані з ДІСО'!AE552+'Дані не з ДІСО'!E552+'Дані не з ДІСО'!G552))</f>
        <v>0</v>
      </c>
      <c r="AS552" s="29">
        <f>AQ552*(1+0.25*AR552)*Параметри!$K$51</f>
        <v>0</v>
      </c>
      <c r="AT552" s="40">
        <f>ROUNDUP('Дані з ДІСО'!AF552/Параметри!$K$70,0)</f>
        <v>0</v>
      </c>
      <c r="AU552" s="40">
        <f t="shared" si="78"/>
        <v>0</v>
      </c>
      <c r="AV552" s="40">
        <f>IF(AT552=0,0,'Дані з ДІСО'!AI552/'Дані з ДІСО'!AF552)</f>
        <v>0</v>
      </c>
      <c r="AW552" s="29">
        <f>AU552*(1+0.25*AV552)*Параметри!$K$51</f>
        <v>0</v>
      </c>
      <c r="AX552" s="40">
        <f>ROUNDUP('Дані з ДІСО'!AR552/Параметри!$K$29,0)</f>
        <v>0</v>
      </c>
      <c r="AY552" s="40">
        <f>ROUNDUP('Дані з ДІСО'!AS552/Параметри!$K$29,0)</f>
        <v>0</v>
      </c>
      <c r="AZ552" s="40">
        <f>ROUNDUP('Дані з ДІСО'!AT552/Параметри!$K$29,0)</f>
        <v>0</v>
      </c>
      <c r="BA552" s="64">
        <f>(AX552*Параметри!$K$32+AY552*Параметри!$L$32+AZ552*Параметри!$M$32)/18</f>
        <v>0</v>
      </c>
      <c r="BB552" s="29">
        <f>(BA552*Параметри!$K$51+SUM('Дані з ДІСО'!AR552:AT552)*Параметри!$K$48*Параметри!$K$20/1000)*Параметри!$K$74</f>
        <v>0</v>
      </c>
      <c r="BC552" s="40">
        <f>ROUNDUP(('Дані не з ДІСО'!I552+'Дані не з ДІСО'!K552)/Параметри!$K$26,0)</f>
        <v>0</v>
      </c>
      <c r="BD552" s="29">
        <f>BC552*Параметри!$M$36/18</f>
        <v>0</v>
      </c>
      <c r="BE552" s="40">
        <f>IF(BC552=0,0,'Дані не з ДІСО'!K552/('Дані не з ДІСО'!I552+'Дані не з ДІСО'!K552))</f>
        <v>0</v>
      </c>
      <c r="BF552" s="29">
        <f>(1+0.25*BE552)*BD552*Параметри!$K$51</f>
        <v>0</v>
      </c>
      <c r="BG552" s="40">
        <f>ROUNDUP('Дані не з ДІСО'!M552/Параметри!$K$27,0)</f>
        <v>0</v>
      </c>
      <c r="BH552" s="40">
        <f>BG552*Параметри!$M$37/18</f>
        <v>0</v>
      </c>
      <c r="BI552" s="29">
        <f>BH552*Параметри!$K$51</f>
        <v>0</v>
      </c>
      <c r="BJ552" s="29">
        <f>'Дані не з ДІСО'!N552*Параметри!$K$76</f>
        <v>0</v>
      </c>
      <c r="BK552" s="40">
        <f>ROUNDUP('Дані з ДІСО'!V552/Параметри!$K$25,0)</f>
        <v>0</v>
      </c>
      <c r="BL552" s="40">
        <f>ROUNDUP('Дані з ДІСО'!W552/Параметри!$K$25,0)</f>
        <v>0</v>
      </c>
      <c r="BM552" s="40">
        <f>ROUNDUP('Дані з ДІСО'!X552/Параметри!$K$25,0)</f>
        <v>0</v>
      </c>
      <c r="BN552" s="40">
        <f>(BK552*Параметри!$K$34+BL552*Параметри!$L$34+BM552*Параметри!$M$34)/18</f>
        <v>0</v>
      </c>
      <c r="BO552" s="40">
        <f>IF(K552=0,0,'Дані з ДІСО'!AC552/K552)</f>
        <v>0</v>
      </c>
      <c r="BP552" s="29">
        <f>(1+0.25*BO552)*BN552*Параметри!$K$51</f>
        <v>0</v>
      </c>
      <c r="BQ552" s="29">
        <f>BP552*'Коефіцієнти АТО'!U552</f>
        <v>0</v>
      </c>
      <c r="BR552" s="29">
        <f>K552*(1+0.25*BO552)*Параметри!$K$66*Параметри!$K$20/1000</f>
        <v>0</v>
      </c>
      <c r="BS552" s="29">
        <f>(1+0.25*BO552)*K552*'Коефіцієнти АТО'!S552*Параметри!$K$20/1000</f>
        <v>0</v>
      </c>
      <c r="BT552" s="29">
        <f t="shared" si="79"/>
        <v>0</v>
      </c>
      <c r="BU552" s="40">
        <f>ROUNDUP('Дані з ДІСО'!AG552/Параметри!$K$71,0)</f>
        <v>0</v>
      </c>
      <c r="BV552" s="40">
        <f t="shared" si="80"/>
        <v>0</v>
      </c>
      <c r="BW552" s="40">
        <f>IF('Дані з ДІСО'!AG552=0,0,'Дані з ДІСО'!AJ552/'Дані з ДІСО'!AG552)</f>
        <v>0</v>
      </c>
      <c r="BX552" s="29">
        <f>BV552*(1+0.25*BW552)*Параметри!$K$51</f>
        <v>0</v>
      </c>
      <c r="BY552" s="29">
        <f>ROUND(IF(Параметри!$K$77="No",CC552,CC552*Параметри!$K$78)+AG552,1)</f>
        <v>139709.6</v>
      </c>
      <c r="BZ552" s="29">
        <f>ROUND(IF(Параметри!$K$77="No",BF552,BF552*Параметри!$K$78),1)</f>
        <v>0</v>
      </c>
      <c r="CA552" s="29">
        <f>ROUND(IF(Параметри!$K$77="No",BI552,BI552*Параметри!$K$78),1)</f>
        <v>0</v>
      </c>
      <c r="CB552" s="29">
        <f>ROUND(IF(Параметри!$K$77="No",BJ552,BJ552*Параметри!$K$78),1)</f>
        <v>0</v>
      </c>
      <c r="CC552" s="29">
        <f t="shared" si="74"/>
        <v>155232.87374357498</v>
      </c>
    </row>
    <row r="553" spans="1:81">
      <c r="A553" s="9">
        <v>552</v>
      </c>
      <c r="B553" s="9" t="s">
        <v>3151</v>
      </c>
      <c r="C553" s="9" t="s">
        <v>3151</v>
      </c>
      <c r="D553" s="9" t="s">
        <v>3642</v>
      </c>
      <c r="E553" s="9" t="s">
        <v>29</v>
      </c>
      <c r="F553" s="9" t="s">
        <v>3674</v>
      </c>
      <c r="G553" s="9" t="s">
        <v>1161</v>
      </c>
      <c r="H553" s="29">
        <f>SUM('Дані з ДІСО'!J553:L553)</f>
        <v>1609</v>
      </c>
      <c r="I553" s="29">
        <f>SUM('Дані з ДІСО'!G553:I553)</f>
        <v>101</v>
      </c>
      <c r="J553" s="29">
        <f>SUM('Дані з ДІСО'!P553:R553)</f>
        <v>0</v>
      </c>
      <c r="K553" s="29">
        <f>SUM('Дані з ДІСО'!V553:X553)</f>
        <v>0</v>
      </c>
      <c r="L553" s="40">
        <f>ROUNDUP('Дані з ДІСО'!J553/'Коефіцієнти АТО'!$R553,0)</f>
        <v>45</v>
      </c>
      <c r="M553" s="40">
        <f>ROUNDUP('Дані з ДІСО'!K553/'Коефіцієнти АТО'!$R553,0)</f>
        <v>58</v>
      </c>
      <c r="N553" s="40">
        <f>ROUNDUP('Дані з ДІСО'!L553/'Коефіцієнти АТО'!$R553,0)</f>
        <v>10</v>
      </c>
      <c r="O553" s="59">
        <f>(L553*Параметри!$K$32+M553*Параметри!$L$32+N553*Параметри!$M$32)/18</f>
        <v>182.5888888888889</v>
      </c>
      <c r="P553" s="41">
        <f>IF(H553=0,"",'Дані з ДІСО'!Y553/H553)</f>
        <v>0</v>
      </c>
      <c r="Q553" s="29">
        <f>IF(H553=0,"",(1+0.25*P553)*O553*Параметри!$K$51)</f>
        <v>37397.894736792092</v>
      </c>
      <c r="R553" s="29">
        <f>IF(H553=0,"",Q553*'Коефіцієнти АТО'!T553)</f>
        <v>635.76421052546561</v>
      </c>
      <c r="S553" s="29">
        <f>IF(H553=0,"",H553*(1+0.25*P553)*Параметри!$K$66*Параметри!$K$20/1000)</f>
        <v>0</v>
      </c>
      <c r="T553" s="29">
        <f>IF(H553=0,"",H553*(1+0.25*P553)*'Коефіцієнти АТО'!$S553*Параметри!$K$20/1000)</f>
        <v>7350.0911962264718</v>
      </c>
      <c r="U553" s="29">
        <f t="shared" si="75"/>
        <v>45383.750143544028</v>
      </c>
      <c r="V553" s="29">
        <f t="shared" si="76"/>
        <v>45383.750143544028</v>
      </c>
      <c r="W553" s="40">
        <f>ROUNDUP('Дані з ДІСО'!P553/Параметри!$K$24,0)</f>
        <v>0</v>
      </c>
      <c r="X553" s="40">
        <f>ROUNDUP('Дані з ДІСО'!Q553/Параметри!$K$24,0)</f>
        <v>0</v>
      </c>
      <c r="Y553" s="40">
        <f>ROUNDUP('Дані з ДІСО'!R553/Параметри!$K$24,0)</f>
        <v>0</v>
      </c>
      <c r="Z553" s="59">
        <f>(W553*Параметри!$K$33+X553*Параметри!$L$33+Y553*Параметри!$M$33)/18</f>
        <v>0</v>
      </c>
      <c r="AA553" s="41">
        <f>IF(J553=0,0,'Дані з ДІСО'!AA553/J553)</f>
        <v>0</v>
      </c>
      <c r="AB553" s="29">
        <f>(1+0.25*AA553)*Z553*Параметри!$K$51</f>
        <v>0</v>
      </c>
      <c r="AC553" s="29">
        <f>AB553*'Коефіцієнти АТО'!U553</f>
        <v>0</v>
      </c>
      <c r="AD553" s="29">
        <f>J553*(1+0.25*AA553)*Параметри!$K$66*Параметри!$K$20/1000</f>
        <v>0</v>
      </c>
      <c r="AE553" s="29">
        <f>(1+0.25*AA553)*J553*'Коефіцієнти АТО'!S553*Параметри!$K$20/1000</f>
        <v>0</v>
      </c>
      <c r="AF553" s="29">
        <f t="shared" si="72"/>
        <v>0</v>
      </c>
      <c r="AG553" s="29">
        <v>0</v>
      </c>
      <c r="AH553" s="40">
        <v>28</v>
      </c>
      <c r="AI553" s="40">
        <v>0</v>
      </c>
      <c r="AJ553" s="40">
        <f t="shared" si="73"/>
        <v>0</v>
      </c>
      <c r="AK553" s="29">
        <f>(AH553+AI553)*(1+0.25*AJ553)*Параметри!$K$53</f>
        <v>5024.0197194880011</v>
      </c>
      <c r="AL553" s="29">
        <f>ROUNDUP(('Дані з ДІСО'!AU553+'Дані з ДІСО'!AW553)/Параметри!$K$28,0)</f>
        <v>0</v>
      </c>
      <c r="AM553" s="64">
        <f>AL553*Параметри!$M$35/18</f>
        <v>0</v>
      </c>
      <c r="AN553" s="29">
        <f>IF(AL553=0,0,'Дані з ДІСО'!AW553/SUM('Дані з ДІСО'!AU553,'Дані з ДІСО'!AW553))</f>
        <v>0</v>
      </c>
      <c r="AO553" s="29">
        <f>(1+0.25*AN553)*AM553*Параметри!$K$51</f>
        <v>0</v>
      </c>
      <c r="AP553" s="40">
        <f>ROUNDUP(('Дані з ДІСО'!AE553+'Дані не з ДІСО'!E553+'Дані не з ДІСО'!G553)/Параметри!$K$69,0)</f>
        <v>0</v>
      </c>
      <c r="AQ553" s="40">
        <f t="shared" si="77"/>
        <v>0</v>
      </c>
      <c r="AR553" s="40">
        <f>IF(AP553=0,0,('Дані з ДІСО'!AH553+'Дані не з ДІСО'!G553)/('Дані з ДІСО'!AE553+'Дані не з ДІСО'!E553+'Дані не з ДІСО'!G553))</f>
        <v>0</v>
      </c>
      <c r="AS553" s="29">
        <f>AQ553*(1+0.25*AR553)*Параметри!$K$51</f>
        <v>0</v>
      </c>
      <c r="AT553" s="40">
        <f>ROUNDUP('Дані з ДІСО'!AF553/Параметри!$K$70,0)</f>
        <v>0</v>
      </c>
      <c r="AU553" s="40">
        <f t="shared" si="78"/>
        <v>0</v>
      </c>
      <c r="AV553" s="40">
        <f>IF(AT553=0,0,'Дані з ДІСО'!AI553/'Дані з ДІСО'!AF553)</f>
        <v>0</v>
      </c>
      <c r="AW553" s="29">
        <f>AU553*(1+0.25*AV553)*Параметри!$K$51</f>
        <v>0</v>
      </c>
      <c r="AX553" s="40">
        <f>ROUNDUP('Дані з ДІСО'!AR553/Параметри!$K$29,0)</f>
        <v>0</v>
      </c>
      <c r="AY553" s="40">
        <f>ROUNDUP('Дані з ДІСО'!AS553/Параметри!$K$29,0)</f>
        <v>0</v>
      </c>
      <c r="AZ553" s="40">
        <f>ROUNDUP('Дані з ДІСО'!AT553/Параметри!$K$29,0)</f>
        <v>0</v>
      </c>
      <c r="BA553" s="64">
        <f>(AX553*Параметри!$K$32+AY553*Параметри!$L$32+AZ553*Параметри!$M$32)/18</f>
        <v>0</v>
      </c>
      <c r="BB553" s="29">
        <f>(BA553*Параметри!$K$51+SUM('Дані з ДІСО'!AR553:AT553)*Параметри!$K$48*Параметри!$K$20/1000)*Параметри!$K$74</f>
        <v>0</v>
      </c>
      <c r="BC553" s="40">
        <f>ROUNDUP(('Дані не з ДІСО'!I553+'Дані не з ДІСО'!K553)/Параметри!$K$26,0)</f>
        <v>0</v>
      </c>
      <c r="BD553" s="29">
        <f>BC553*Параметри!$M$36/18</f>
        <v>0</v>
      </c>
      <c r="BE553" s="40">
        <f>IF(BC553=0,0,'Дані не з ДІСО'!K553/('Дані не з ДІСО'!I553+'Дані не з ДІСО'!K553))</f>
        <v>0</v>
      </c>
      <c r="BF553" s="29">
        <f>(1+0.25*BE553)*BD553*Параметри!$K$51</f>
        <v>0</v>
      </c>
      <c r="BG553" s="40">
        <f>ROUNDUP('Дані не з ДІСО'!M553/Параметри!$K$27,0)</f>
        <v>0</v>
      </c>
      <c r="BH553" s="40">
        <f>BG553*Параметри!$M$37/18</f>
        <v>0</v>
      </c>
      <c r="BI553" s="29">
        <f>BH553*Параметри!$K$51</f>
        <v>0</v>
      </c>
      <c r="BJ553" s="29">
        <f>'Дані не з ДІСО'!N553*Параметри!$K$76</f>
        <v>0</v>
      </c>
      <c r="BK553" s="40">
        <f>ROUNDUP('Дані з ДІСО'!V553/Параметри!$K$25,0)</f>
        <v>0</v>
      </c>
      <c r="BL553" s="40">
        <f>ROUNDUP('Дані з ДІСО'!W553/Параметри!$K$25,0)</f>
        <v>0</v>
      </c>
      <c r="BM553" s="40">
        <f>ROUNDUP('Дані з ДІСО'!X553/Параметри!$K$25,0)</f>
        <v>0</v>
      </c>
      <c r="BN553" s="40">
        <f>(BK553*Параметри!$K$34+BL553*Параметри!$L$34+BM553*Параметри!$M$34)/18</f>
        <v>0</v>
      </c>
      <c r="BO553" s="40">
        <f>IF(K553=0,0,'Дані з ДІСО'!AC553/K553)</f>
        <v>0</v>
      </c>
      <c r="BP553" s="29">
        <f>(1+0.25*BO553)*BN553*Параметри!$K$51</f>
        <v>0</v>
      </c>
      <c r="BQ553" s="29">
        <f>BP553*'Коефіцієнти АТО'!U553</f>
        <v>0</v>
      </c>
      <c r="BR553" s="29">
        <f>K553*(1+0.25*BO553)*Параметри!$K$66*Параметри!$K$20/1000</f>
        <v>0</v>
      </c>
      <c r="BS553" s="29">
        <f>(1+0.25*BO553)*K553*'Коефіцієнти АТО'!S553*Параметри!$K$20/1000</f>
        <v>0</v>
      </c>
      <c r="BT553" s="29">
        <f t="shared" si="79"/>
        <v>0</v>
      </c>
      <c r="BU553" s="40">
        <f>ROUNDUP('Дані з ДІСО'!AG553/Параметри!$K$71,0)</f>
        <v>0</v>
      </c>
      <c r="BV553" s="40">
        <f t="shared" si="80"/>
        <v>0</v>
      </c>
      <c r="BW553" s="40">
        <f>IF('Дані з ДІСО'!AG553=0,0,'Дані з ДІСО'!AJ553/'Дані з ДІСО'!AG553)</f>
        <v>0</v>
      </c>
      <c r="BX553" s="29">
        <f>BV553*(1+0.25*BW553)*Параметри!$K$51</f>
        <v>0</v>
      </c>
      <c r="BY553" s="29">
        <f>ROUND(IF(Параметри!$K$77="No",CC553,CC553*Параметри!$K$78)+AG553,1)</f>
        <v>45367</v>
      </c>
      <c r="BZ553" s="29">
        <f>ROUND(IF(Параметри!$K$77="No",BF553,BF553*Параметри!$K$78),1)</f>
        <v>0</v>
      </c>
      <c r="CA553" s="29">
        <f>ROUND(IF(Параметри!$K$77="No",BI553,BI553*Параметри!$K$78),1)</f>
        <v>0</v>
      </c>
      <c r="CB553" s="29">
        <f>ROUND(IF(Параметри!$K$77="No",BJ553,BJ553*Параметри!$K$78),1)</f>
        <v>0</v>
      </c>
      <c r="CC553" s="29">
        <f t="shared" si="74"/>
        <v>50407.76986303203</v>
      </c>
    </row>
    <row r="554" spans="1:81">
      <c r="A554" s="9">
        <v>553</v>
      </c>
      <c r="B554" s="9" t="s">
        <v>3148</v>
      </c>
      <c r="C554" s="9" t="s">
        <v>3148</v>
      </c>
      <c r="D554" s="9" t="s">
        <v>3642</v>
      </c>
      <c r="E554" s="9" t="s">
        <v>24</v>
      </c>
      <c r="F554" s="9" t="s">
        <v>3675</v>
      </c>
      <c r="G554" s="9" t="s">
        <v>1163</v>
      </c>
      <c r="H554" s="29">
        <f>SUM('Дані з ДІСО'!J554:L554)</f>
        <v>1589</v>
      </c>
      <c r="I554" s="29">
        <f>SUM('Дані з ДІСО'!G554:I554)</f>
        <v>88</v>
      </c>
      <c r="J554" s="29">
        <f>SUM('Дані з ДІСО'!P554:R554)</f>
        <v>0</v>
      </c>
      <c r="K554" s="29">
        <f>SUM('Дані з ДІСО'!V554:X554)</f>
        <v>0</v>
      </c>
      <c r="L554" s="40">
        <f>ROUNDUP('Дані з ДІСО'!J554/'Коефіцієнти АТО'!$R554,0)</f>
        <v>43</v>
      </c>
      <c r="M554" s="40">
        <f>ROUNDUP('Дані з ДІСО'!K554/'Коефіцієнти АТО'!$R554,0)</f>
        <v>47</v>
      </c>
      <c r="N554" s="40">
        <f>ROUNDUP('Дані з ДІСО'!L554/'Коефіцієнти АТО'!$R554,0)</f>
        <v>11</v>
      </c>
      <c r="O554" s="59">
        <f>(L554*Параметри!$K$32+M554*Параметри!$L$32+N554*Параметри!$M$32)/18</f>
        <v>162.02222222222224</v>
      </c>
      <c r="P554" s="41">
        <f>IF(H554=0,"",'Дані з ДІСО'!Y554/H554)</f>
        <v>0</v>
      </c>
      <c r="Q554" s="29">
        <f>IF(H554=0,"",(1+0.25*P554)*O554*Параметри!$K$51)</f>
        <v>33185.425731875024</v>
      </c>
      <c r="R554" s="29">
        <f>IF(H554=0,"",Q554*'Коефіцієнти АТО'!T554)</f>
        <v>564.1522374418754</v>
      </c>
      <c r="S554" s="29">
        <f>IF(H554=0,"",H554*(1+0.25*P554)*Параметри!$K$66*Параметри!$K$20/1000)</f>
        <v>0</v>
      </c>
      <c r="T554" s="29">
        <f>IF(H554=0,"",H554*(1+0.25*P554)*'Коефіцієнти АТО'!$S554*Параметри!$K$20/1000)</f>
        <v>8014.846569719869</v>
      </c>
      <c r="U554" s="29">
        <f t="shared" si="75"/>
        <v>41764.424539036772</v>
      </c>
      <c r="V554" s="29">
        <f t="shared" si="76"/>
        <v>41764.424539036772</v>
      </c>
      <c r="W554" s="40">
        <f>ROUNDUP('Дані з ДІСО'!P554/Параметри!$K$24,0)</f>
        <v>0</v>
      </c>
      <c r="X554" s="40">
        <f>ROUNDUP('Дані з ДІСО'!Q554/Параметри!$K$24,0)</f>
        <v>0</v>
      </c>
      <c r="Y554" s="40">
        <f>ROUNDUP('Дані з ДІСО'!R554/Параметри!$K$24,0)</f>
        <v>0</v>
      </c>
      <c r="Z554" s="59">
        <f>(W554*Параметри!$K$33+X554*Параметри!$L$33+Y554*Параметри!$M$33)/18</f>
        <v>0</v>
      </c>
      <c r="AA554" s="41">
        <f>IF(J554=0,0,'Дані з ДІСО'!AA554/J554)</f>
        <v>0</v>
      </c>
      <c r="AB554" s="29">
        <f>(1+0.25*AA554)*Z554*Параметри!$K$51</f>
        <v>0</v>
      </c>
      <c r="AC554" s="29">
        <f>AB554*'Коефіцієнти АТО'!U554</f>
        <v>0</v>
      </c>
      <c r="AD554" s="29">
        <f>J554*(1+0.25*AA554)*Параметри!$K$66*Параметри!$K$20/1000</f>
        <v>0</v>
      </c>
      <c r="AE554" s="29">
        <f>(1+0.25*AA554)*J554*'Коефіцієнти АТО'!S554*Параметри!$K$20/1000</f>
        <v>0</v>
      </c>
      <c r="AF554" s="29">
        <f t="shared" si="72"/>
        <v>0</v>
      </c>
      <c r="AG554" s="29">
        <v>0</v>
      </c>
      <c r="AH554" s="40">
        <v>3</v>
      </c>
      <c r="AI554" s="40">
        <v>0</v>
      </c>
      <c r="AJ554" s="40">
        <f t="shared" si="73"/>
        <v>0</v>
      </c>
      <c r="AK554" s="29">
        <f>(AH554+AI554)*(1+0.25*AJ554)*Параметри!$K$53</f>
        <v>538.28782708800009</v>
      </c>
      <c r="AL554" s="29">
        <f>ROUNDUP(('Дані з ДІСО'!AU554+'Дані з ДІСО'!AW554)/Параметри!$K$28,0)</f>
        <v>0</v>
      </c>
      <c r="AM554" s="64">
        <f>AL554*Параметри!$M$35/18</f>
        <v>0</v>
      </c>
      <c r="AN554" s="29">
        <f>IF(AL554=0,0,'Дані з ДІСО'!AW554/SUM('Дані з ДІСО'!AU554,'Дані з ДІСО'!AW554))</f>
        <v>0</v>
      </c>
      <c r="AO554" s="29">
        <f>(1+0.25*AN554)*AM554*Параметри!$K$51</f>
        <v>0</v>
      </c>
      <c r="AP554" s="40">
        <f>ROUNDUP(('Дані з ДІСО'!AE554+'Дані не з ДІСО'!E554+'Дані не з ДІСО'!G554)/Параметри!$K$69,0)</f>
        <v>0</v>
      </c>
      <c r="AQ554" s="40">
        <f t="shared" si="77"/>
        <v>0</v>
      </c>
      <c r="AR554" s="40">
        <f>IF(AP554=0,0,('Дані з ДІСО'!AH554+'Дані не з ДІСО'!G554)/('Дані з ДІСО'!AE554+'Дані не з ДІСО'!E554+'Дані не з ДІСО'!G554))</f>
        <v>0</v>
      </c>
      <c r="AS554" s="29">
        <f>AQ554*(1+0.25*AR554)*Параметри!$K$51</f>
        <v>0</v>
      </c>
      <c r="AT554" s="40">
        <f>ROUNDUP('Дані з ДІСО'!AF554/Параметри!$K$70,0)</f>
        <v>0</v>
      </c>
      <c r="AU554" s="40">
        <f t="shared" si="78"/>
        <v>0</v>
      </c>
      <c r="AV554" s="40">
        <f>IF(AT554=0,0,'Дані з ДІСО'!AI554/'Дані з ДІСО'!AF554)</f>
        <v>0</v>
      </c>
      <c r="AW554" s="29">
        <f>AU554*(1+0.25*AV554)*Параметри!$K$51</f>
        <v>0</v>
      </c>
      <c r="AX554" s="40">
        <f>ROUNDUP('Дані з ДІСО'!AR554/Параметри!$K$29,0)</f>
        <v>0</v>
      </c>
      <c r="AY554" s="40">
        <f>ROUNDUP('Дані з ДІСО'!AS554/Параметри!$K$29,0)</f>
        <v>0</v>
      </c>
      <c r="AZ554" s="40">
        <f>ROUNDUP('Дані з ДІСО'!AT554/Параметри!$K$29,0)</f>
        <v>0</v>
      </c>
      <c r="BA554" s="64">
        <f>(AX554*Параметри!$K$32+AY554*Параметри!$L$32+AZ554*Параметри!$M$32)/18</f>
        <v>0</v>
      </c>
      <c r="BB554" s="29">
        <f>(BA554*Параметри!$K$51+SUM('Дані з ДІСО'!AR554:AT554)*Параметри!$K$48*Параметри!$K$20/1000)*Параметри!$K$74</f>
        <v>0</v>
      </c>
      <c r="BC554" s="40">
        <f>ROUNDUP(('Дані не з ДІСО'!I554+'Дані не з ДІСО'!K554)/Параметри!$K$26,0)</f>
        <v>0</v>
      </c>
      <c r="BD554" s="29">
        <f>BC554*Параметри!$M$36/18</f>
        <v>0</v>
      </c>
      <c r="BE554" s="40">
        <f>IF(BC554=0,0,'Дані не з ДІСО'!K554/('Дані не з ДІСО'!I554+'Дані не з ДІСО'!K554))</f>
        <v>0</v>
      </c>
      <c r="BF554" s="29">
        <f>(1+0.25*BE554)*BD554*Параметри!$K$51</f>
        <v>0</v>
      </c>
      <c r="BG554" s="40">
        <f>ROUNDUP('Дані не з ДІСО'!M554/Параметри!$K$27,0)</f>
        <v>0</v>
      </c>
      <c r="BH554" s="40">
        <f>BG554*Параметри!$M$37/18</f>
        <v>0</v>
      </c>
      <c r="BI554" s="29">
        <f>BH554*Параметри!$K$51</f>
        <v>0</v>
      </c>
      <c r="BJ554" s="29">
        <f>'Дані не з ДІСО'!N554*Параметри!$K$76</f>
        <v>0</v>
      </c>
      <c r="BK554" s="40">
        <f>ROUNDUP('Дані з ДІСО'!V554/Параметри!$K$25,0)</f>
        <v>0</v>
      </c>
      <c r="BL554" s="40">
        <f>ROUNDUP('Дані з ДІСО'!W554/Параметри!$K$25,0)</f>
        <v>0</v>
      </c>
      <c r="BM554" s="40">
        <f>ROUNDUP('Дані з ДІСО'!X554/Параметри!$K$25,0)</f>
        <v>0</v>
      </c>
      <c r="BN554" s="40">
        <f>(BK554*Параметри!$K$34+BL554*Параметри!$L$34+BM554*Параметри!$M$34)/18</f>
        <v>0</v>
      </c>
      <c r="BO554" s="40">
        <f>IF(K554=0,0,'Дані з ДІСО'!AC554/K554)</f>
        <v>0</v>
      </c>
      <c r="BP554" s="29">
        <f>(1+0.25*BO554)*BN554*Параметри!$K$51</f>
        <v>0</v>
      </c>
      <c r="BQ554" s="29">
        <f>BP554*'Коефіцієнти АТО'!U554</f>
        <v>0</v>
      </c>
      <c r="BR554" s="29">
        <f>K554*(1+0.25*BO554)*Параметри!$K$66*Параметри!$K$20/1000</f>
        <v>0</v>
      </c>
      <c r="BS554" s="29">
        <f>(1+0.25*BO554)*K554*'Коефіцієнти АТО'!S554*Параметри!$K$20/1000</f>
        <v>0</v>
      </c>
      <c r="BT554" s="29">
        <f t="shared" si="79"/>
        <v>0</v>
      </c>
      <c r="BU554" s="40">
        <f>ROUNDUP('Дані з ДІСО'!AG554/Параметри!$K$71,0)</f>
        <v>0</v>
      </c>
      <c r="BV554" s="40">
        <f t="shared" si="80"/>
        <v>0</v>
      </c>
      <c r="BW554" s="40">
        <f>IF('Дані з ДІСО'!AG554=0,0,'Дані з ДІСО'!AJ554/'Дані з ДІСО'!AG554)</f>
        <v>0</v>
      </c>
      <c r="BX554" s="29">
        <f>BV554*(1+0.25*BW554)*Параметри!$K$51</f>
        <v>0</v>
      </c>
      <c r="BY554" s="29">
        <f>ROUND(IF(Параметри!$K$77="No",CC554,CC554*Параметри!$K$78)+AG554,1)</f>
        <v>38072.400000000001</v>
      </c>
      <c r="BZ554" s="29">
        <f>ROUND(IF(Параметри!$K$77="No",BF554,BF554*Параметри!$K$78),1)</f>
        <v>0</v>
      </c>
      <c r="CA554" s="29">
        <f>ROUND(IF(Параметри!$K$77="No",BI554,BI554*Параметри!$K$78),1)</f>
        <v>0</v>
      </c>
      <c r="CB554" s="29">
        <f>ROUND(IF(Параметри!$K$77="No",BJ554,BJ554*Параметри!$K$78),1)</f>
        <v>0</v>
      </c>
      <c r="CC554" s="29">
        <f t="shared" si="74"/>
        <v>42302.712366124775</v>
      </c>
    </row>
    <row r="555" spans="1:81">
      <c r="A555" s="9">
        <v>554</v>
      </c>
      <c r="B555" s="9" t="s">
        <v>3148</v>
      </c>
      <c r="C555" s="9" t="s">
        <v>3148</v>
      </c>
      <c r="D555" s="9" t="s">
        <v>3642</v>
      </c>
      <c r="E555" s="9" t="s">
        <v>24</v>
      </c>
      <c r="F555" s="9" t="s">
        <v>3676</v>
      </c>
      <c r="G555" s="9" t="s">
        <v>1165</v>
      </c>
      <c r="H555" s="29">
        <f>SUM('Дані з ДІСО'!J555:L555)</f>
        <v>1269.5</v>
      </c>
      <c r="I555" s="29">
        <f>SUM('Дані з ДІСО'!G555:I555)</f>
        <v>43</v>
      </c>
      <c r="J555" s="29">
        <f>SUM('Дані з ДІСО'!P555:R555)</f>
        <v>0</v>
      </c>
      <c r="K555" s="29">
        <f>SUM('Дані з ДІСО'!V555:X555)</f>
        <v>0</v>
      </c>
      <c r="L555" s="40">
        <f>ROUNDUP('Дані з ДІСО'!J555/'Коефіцієнти АТО'!$R555,0)</f>
        <v>27</v>
      </c>
      <c r="M555" s="40">
        <f>ROUNDUP('Дані з ДІСО'!K555/'Коефіцієнти АТО'!$R555,0)</f>
        <v>27</v>
      </c>
      <c r="N555" s="40">
        <f>ROUNDUP('Дані з ДІСО'!L555/'Коефіцієнти АТО'!$R555,0)</f>
        <v>4</v>
      </c>
      <c r="O555" s="59">
        <f>(L555*Параметри!$K$32+M555*Параметри!$L$32+N555*Параметри!$M$32)/18</f>
        <v>91.438888888888897</v>
      </c>
      <c r="P555" s="41">
        <f>IF(H555=0,"",'Дані з ДІСО'!Y555/H555)</f>
        <v>0</v>
      </c>
      <c r="Q555" s="29">
        <f>IF(H555=0,"",(1+0.25*P555)*O555*Параметри!$K$51)</f>
        <v>18728.532509975692</v>
      </c>
      <c r="R555" s="29">
        <f>IF(H555=0,"",Q555*'Коефіцієнти АТО'!T555)</f>
        <v>1872.8532509975694</v>
      </c>
      <c r="S555" s="29">
        <f>IF(H555=0,"",H555*(1+0.25*P555)*Параметри!$K$66*Параметри!$K$20/1000)</f>
        <v>0</v>
      </c>
      <c r="T555" s="29">
        <f>IF(H555=0,"",H555*(1+0.25*P555)*'Коефіцієнти АТО'!$S555*Параметри!$K$20/1000)</f>
        <v>6403.3025300562449</v>
      </c>
      <c r="U555" s="29">
        <f t="shared" si="75"/>
        <v>27004.688291029506</v>
      </c>
      <c r="V555" s="29">
        <f t="shared" si="76"/>
        <v>27004.688291029506</v>
      </c>
      <c r="W555" s="40">
        <f>ROUNDUP('Дані з ДІСО'!P555/Параметри!$K$24,0)</f>
        <v>0</v>
      </c>
      <c r="X555" s="40">
        <f>ROUNDUP('Дані з ДІСО'!Q555/Параметри!$K$24,0)</f>
        <v>0</v>
      </c>
      <c r="Y555" s="40">
        <f>ROUNDUP('Дані з ДІСО'!R555/Параметри!$K$24,0)</f>
        <v>0</v>
      </c>
      <c r="Z555" s="59">
        <f>(W555*Параметри!$K$33+X555*Параметри!$L$33+Y555*Параметри!$M$33)/18</f>
        <v>0</v>
      </c>
      <c r="AA555" s="41">
        <f>IF(J555=0,0,'Дані з ДІСО'!AA555/J555)</f>
        <v>0</v>
      </c>
      <c r="AB555" s="29">
        <f>(1+0.25*AA555)*Z555*Параметри!$K$51</f>
        <v>0</v>
      </c>
      <c r="AC555" s="29">
        <f>AB555*'Коефіцієнти АТО'!U555</f>
        <v>0</v>
      </c>
      <c r="AD555" s="29">
        <f>J555*(1+0.25*AA555)*Параметри!$K$66*Параметри!$K$20/1000</f>
        <v>0</v>
      </c>
      <c r="AE555" s="29">
        <f>(1+0.25*AA555)*J555*'Коефіцієнти АТО'!S555*Параметри!$K$20/1000</f>
        <v>0</v>
      </c>
      <c r="AF555" s="29">
        <f t="shared" si="72"/>
        <v>0</v>
      </c>
      <c r="AG555" s="29">
        <v>0</v>
      </c>
      <c r="AH555" s="40">
        <v>5</v>
      </c>
      <c r="AI555" s="40">
        <v>0</v>
      </c>
      <c r="AJ555" s="40">
        <f t="shared" si="73"/>
        <v>0</v>
      </c>
      <c r="AK555" s="29">
        <f>(AH555+AI555)*(1+0.25*AJ555)*Параметри!$K$53</f>
        <v>897.14637848000029</v>
      </c>
      <c r="AL555" s="29">
        <f>ROUNDUP(('Дані з ДІСО'!AU555+'Дані з ДІСО'!AW555)/Параметри!$K$28,0)</f>
        <v>0</v>
      </c>
      <c r="AM555" s="64">
        <f>AL555*Параметри!$M$35/18</f>
        <v>0</v>
      </c>
      <c r="AN555" s="29">
        <f>IF(AL555=0,0,'Дані з ДІСО'!AW555/SUM('Дані з ДІСО'!AU555,'Дані з ДІСО'!AW555))</f>
        <v>0</v>
      </c>
      <c r="AO555" s="29">
        <f>(1+0.25*AN555)*AM555*Параметри!$K$51</f>
        <v>0</v>
      </c>
      <c r="AP555" s="40">
        <f>ROUNDUP(('Дані з ДІСО'!AE555+'Дані не з ДІСО'!E555+'Дані не з ДІСО'!G555)/Параметри!$K$69,0)</f>
        <v>0</v>
      </c>
      <c r="AQ555" s="40">
        <f t="shared" si="77"/>
        <v>0</v>
      </c>
      <c r="AR555" s="40">
        <f>IF(AP555=0,0,('Дані з ДІСО'!AH555+'Дані не з ДІСО'!G555)/('Дані з ДІСО'!AE555+'Дані не з ДІСО'!E555+'Дані не з ДІСО'!G555))</f>
        <v>0</v>
      </c>
      <c r="AS555" s="29">
        <f>AQ555*(1+0.25*AR555)*Параметри!$K$51</f>
        <v>0</v>
      </c>
      <c r="AT555" s="40">
        <f>ROUNDUP('Дані з ДІСО'!AF555/Параметри!$K$70,0)</f>
        <v>0</v>
      </c>
      <c r="AU555" s="40">
        <f t="shared" si="78"/>
        <v>0</v>
      </c>
      <c r="AV555" s="40">
        <f>IF(AT555=0,0,'Дані з ДІСО'!AI555/'Дані з ДІСО'!AF555)</f>
        <v>0</v>
      </c>
      <c r="AW555" s="29">
        <f>AU555*(1+0.25*AV555)*Параметри!$K$51</f>
        <v>0</v>
      </c>
      <c r="AX555" s="40">
        <f>ROUNDUP('Дані з ДІСО'!AR555/Параметри!$K$29,0)</f>
        <v>0</v>
      </c>
      <c r="AY555" s="40">
        <f>ROUNDUP('Дані з ДІСО'!AS555/Параметри!$K$29,0)</f>
        <v>0</v>
      </c>
      <c r="AZ555" s="40">
        <f>ROUNDUP('Дані з ДІСО'!AT555/Параметри!$K$29,0)</f>
        <v>0</v>
      </c>
      <c r="BA555" s="64">
        <f>(AX555*Параметри!$K$32+AY555*Параметри!$L$32+AZ555*Параметри!$M$32)/18</f>
        <v>0</v>
      </c>
      <c r="BB555" s="29">
        <f>(BA555*Параметри!$K$51+SUM('Дані з ДІСО'!AR555:AT555)*Параметри!$K$48*Параметри!$K$20/1000)*Параметри!$K$74</f>
        <v>0</v>
      </c>
      <c r="BC555" s="40">
        <f>ROUNDUP(('Дані не з ДІСО'!I555+'Дані не з ДІСО'!K555)/Параметри!$K$26,0)</f>
        <v>0</v>
      </c>
      <c r="BD555" s="29">
        <f>BC555*Параметри!$M$36/18</f>
        <v>0</v>
      </c>
      <c r="BE555" s="40">
        <f>IF(BC555=0,0,'Дані не з ДІСО'!K555/('Дані не з ДІСО'!I555+'Дані не з ДІСО'!K555))</f>
        <v>0</v>
      </c>
      <c r="BF555" s="29">
        <f>(1+0.25*BE555)*BD555*Параметри!$K$51</f>
        <v>0</v>
      </c>
      <c r="BG555" s="40">
        <f>ROUNDUP('Дані не з ДІСО'!M555/Параметри!$K$27,0)</f>
        <v>0</v>
      </c>
      <c r="BH555" s="40">
        <f>BG555*Параметри!$M$37/18</f>
        <v>0</v>
      </c>
      <c r="BI555" s="29">
        <f>BH555*Параметри!$K$51</f>
        <v>0</v>
      </c>
      <c r="BJ555" s="29">
        <f>'Дані не з ДІСО'!N555*Параметри!$K$76</f>
        <v>0</v>
      </c>
      <c r="BK555" s="40">
        <f>ROUNDUP('Дані з ДІСО'!V555/Параметри!$K$25,0)</f>
        <v>0</v>
      </c>
      <c r="BL555" s="40">
        <f>ROUNDUP('Дані з ДІСО'!W555/Параметри!$K$25,0)</f>
        <v>0</v>
      </c>
      <c r="BM555" s="40">
        <f>ROUNDUP('Дані з ДІСО'!X555/Параметри!$K$25,0)</f>
        <v>0</v>
      </c>
      <c r="BN555" s="40">
        <f>(BK555*Параметри!$K$34+BL555*Параметри!$L$34+BM555*Параметри!$M$34)/18</f>
        <v>0</v>
      </c>
      <c r="BO555" s="40">
        <f>IF(K555=0,0,'Дані з ДІСО'!AC555/K555)</f>
        <v>0</v>
      </c>
      <c r="BP555" s="29">
        <f>(1+0.25*BO555)*BN555*Параметри!$K$51</f>
        <v>0</v>
      </c>
      <c r="BQ555" s="29">
        <f>BP555*'Коефіцієнти АТО'!U555</f>
        <v>0</v>
      </c>
      <c r="BR555" s="29">
        <f>K555*(1+0.25*BO555)*Параметри!$K$66*Параметри!$K$20/1000</f>
        <v>0</v>
      </c>
      <c r="BS555" s="29">
        <f>(1+0.25*BO555)*K555*'Коефіцієнти АТО'!S555*Параметри!$K$20/1000</f>
        <v>0</v>
      </c>
      <c r="BT555" s="29">
        <f t="shared" si="79"/>
        <v>0</v>
      </c>
      <c r="BU555" s="40">
        <f>ROUNDUP('Дані з ДІСО'!AG555/Параметри!$K$71,0)</f>
        <v>0</v>
      </c>
      <c r="BV555" s="40">
        <f t="shared" si="80"/>
        <v>0</v>
      </c>
      <c r="BW555" s="40">
        <f>IF('Дані з ДІСО'!AG555=0,0,'Дані з ДІСО'!AJ555/'Дані з ДІСО'!AG555)</f>
        <v>0</v>
      </c>
      <c r="BX555" s="29">
        <f>BV555*(1+0.25*BW555)*Параметри!$K$51</f>
        <v>0</v>
      </c>
      <c r="BY555" s="29">
        <f>ROUND(IF(Параметри!$K$77="No",CC555,CC555*Параметри!$K$78)+AG555,1)</f>
        <v>25111.7</v>
      </c>
      <c r="BZ555" s="29">
        <f>ROUND(IF(Параметри!$K$77="No",BF555,BF555*Параметри!$K$78),1)</f>
        <v>0</v>
      </c>
      <c r="CA555" s="29">
        <f>ROUND(IF(Параметри!$K$77="No",BI555,BI555*Параметри!$K$78),1)</f>
        <v>0</v>
      </c>
      <c r="CB555" s="29">
        <f>ROUND(IF(Параметри!$K$77="No",BJ555,BJ555*Параметри!$K$78),1)</f>
        <v>0</v>
      </c>
      <c r="CC555" s="29">
        <f t="shared" si="74"/>
        <v>27901.834669509506</v>
      </c>
    </row>
    <row r="556" spans="1:81">
      <c r="A556" s="9">
        <v>555</v>
      </c>
      <c r="B556" s="9" t="s">
        <v>3148</v>
      </c>
      <c r="C556" s="9" t="s">
        <v>3148</v>
      </c>
      <c r="D556" s="9" t="s">
        <v>3642</v>
      </c>
      <c r="E556" s="9" t="s">
        <v>24</v>
      </c>
      <c r="F556" s="9" t="s">
        <v>3677</v>
      </c>
      <c r="G556" s="9" t="s">
        <v>1167</v>
      </c>
      <c r="H556" s="29">
        <f>SUM('Дані з ДІСО'!J556:L556)</f>
        <v>1056.5</v>
      </c>
      <c r="I556" s="29">
        <f>SUM('Дані з ДІСО'!G556:I556)</f>
        <v>35</v>
      </c>
      <c r="J556" s="29">
        <f>SUM('Дані з ДІСО'!P556:R556)</f>
        <v>0</v>
      </c>
      <c r="K556" s="29">
        <f>SUM('Дані з ДІСО'!V556:X556)</f>
        <v>0</v>
      </c>
      <c r="L556" s="40">
        <f>ROUNDUP('Дані з ДІСО'!J556/'Коефіцієнти АТО'!$R556,0)</f>
        <v>22</v>
      </c>
      <c r="M556" s="40">
        <f>ROUNDUP('Дані з ДІСО'!K556/'Коефіцієнти АТО'!$R556,0)</f>
        <v>25</v>
      </c>
      <c r="N556" s="40">
        <f>ROUNDUP('Дані з ДІСО'!L556/'Коефіцієнти АТО'!$R556,0)</f>
        <v>6</v>
      </c>
      <c r="O556" s="59">
        <f>(L556*Параметри!$K$32+M556*Параметри!$L$32+N556*Параметри!$M$32)/18</f>
        <v>85.361111111111114</v>
      </c>
      <c r="P556" s="41">
        <f>IF(H556=0,"",'Дані з ДІСО'!Y556/H556)</f>
        <v>0</v>
      </c>
      <c r="Q556" s="29">
        <f>IF(H556=0,"",(1+0.25*P556)*O556*Параметри!$K$51)</f>
        <v>17483.680783509113</v>
      </c>
      <c r="R556" s="29">
        <f>IF(H556=0,"",Q556*'Коефіцієнти АТО'!T556)</f>
        <v>1311.2760587631835</v>
      </c>
      <c r="S556" s="29">
        <f>IF(H556=0,"",H556*(1+0.25*P556)*Параметри!$K$66*Параметри!$K$20/1000)</f>
        <v>0</v>
      </c>
      <c r="T556" s="29">
        <f>IF(H556=0,"",H556*(1+0.25*P556)*'Коефіцієнти АТО'!$S556*Параметри!$K$20/1000)</f>
        <v>5328.9398369471628</v>
      </c>
      <c r="U556" s="29">
        <f t="shared" si="75"/>
        <v>24123.896679219459</v>
      </c>
      <c r="V556" s="29">
        <f t="shared" si="76"/>
        <v>24123.896679219459</v>
      </c>
      <c r="W556" s="40">
        <f>ROUNDUP('Дані з ДІСО'!P556/Параметри!$K$24,0)</f>
        <v>0</v>
      </c>
      <c r="X556" s="40">
        <f>ROUNDUP('Дані з ДІСО'!Q556/Параметри!$K$24,0)</f>
        <v>0</v>
      </c>
      <c r="Y556" s="40">
        <f>ROUNDUP('Дані з ДІСО'!R556/Параметри!$K$24,0)</f>
        <v>0</v>
      </c>
      <c r="Z556" s="59">
        <f>(W556*Параметри!$K$33+X556*Параметри!$L$33+Y556*Параметри!$M$33)/18</f>
        <v>0</v>
      </c>
      <c r="AA556" s="41">
        <f>IF(J556=0,0,'Дані з ДІСО'!AA556/J556)</f>
        <v>0</v>
      </c>
      <c r="AB556" s="29">
        <f>(1+0.25*AA556)*Z556*Параметри!$K$51</f>
        <v>0</v>
      </c>
      <c r="AC556" s="29">
        <f>AB556*'Коефіцієнти АТО'!U556</f>
        <v>0</v>
      </c>
      <c r="AD556" s="29">
        <f>J556*(1+0.25*AA556)*Параметри!$K$66*Параметри!$K$20/1000</f>
        <v>0</v>
      </c>
      <c r="AE556" s="29">
        <f>(1+0.25*AA556)*J556*'Коефіцієнти АТО'!S556*Параметри!$K$20/1000</f>
        <v>0</v>
      </c>
      <c r="AF556" s="29">
        <f t="shared" si="72"/>
        <v>0</v>
      </c>
      <c r="AG556" s="29">
        <v>0</v>
      </c>
      <c r="AH556" s="40">
        <v>10</v>
      </c>
      <c r="AI556" s="40">
        <v>0</v>
      </c>
      <c r="AJ556" s="40">
        <f t="shared" si="73"/>
        <v>0</v>
      </c>
      <c r="AK556" s="29">
        <f>(AH556+AI556)*(1+0.25*AJ556)*Параметри!$K$53</f>
        <v>1794.2927569600006</v>
      </c>
      <c r="AL556" s="29">
        <f>ROUNDUP(('Дані з ДІСО'!AU556+'Дані з ДІСО'!AW556)/Параметри!$K$28,0)</f>
        <v>0</v>
      </c>
      <c r="AM556" s="64">
        <f>AL556*Параметри!$M$35/18</f>
        <v>0</v>
      </c>
      <c r="AN556" s="29">
        <f>IF(AL556=0,0,'Дані з ДІСО'!AW556/SUM('Дані з ДІСО'!AU556,'Дані з ДІСО'!AW556))</f>
        <v>0</v>
      </c>
      <c r="AO556" s="29">
        <f>(1+0.25*AN556)*AM556*Параметри!$K$51</f>
        <v>0</v>
      </c>
      <c r="AP556" s="40">
        <f>ROUNDUP(('Дані з ДІСО'!AE556+'Дані не з ДІСО'!E556+'Дані не з ДІСО'!G556)/Параметри!$K$69,0)</f>
        <v>0</v>
      </c>
      <c r="AQ556" s="40">
        <f t="shared" si="77"/>
        <v>0</v>
      </c>
      <c r="AR556" s="40">
        <f>IF(AP556=0,0,('Дані з ДІСО'!AH556+'Дані не з ДІСО'!G556)/('Дані з ДІСО'!AE556+'Дані не з ДІСО'!E556+'Дані не з ДІСО'!G556))</f>
        <v>0</v>
      </c>
      <c r="AS556" s="29">
        <f>AQ556*(1+0.25*AR556)*Параметри!$K$51</f>
        <v>0</v>
      </c>
      <c r="AT556" s="40">
        <f>ROUNDUP('Дані з ДІСО'!AF556/Параметри!$K$70,0)</f>
        <v>0</v>
      </c>
      <c r="AU556" s="40">
        <f t="shared" si="78"/>
        <v>0</v>
      </c>
      <c r="AV556" s="40">
        <f>IF(AT556=0,0,'Дані з ДІСО'!AI556/'Дані з ДІСО'!AF556)</f>
        <v>0</v>
      </c>
      <c r="AW556" s="29">
        <f>AU556*(1+0.25*AV556)*Параметри!$K$51</f>
        <v>0</v>
      </c>
      <c r="AX556" s="40">
        <f>ROUNDUP('Дані з ДІСО'!AR556/Параметри!$K$29,0)</f>
        <v>0</v>
      </c>
      <c r="AY556" s="40">
        <f>ROUNDUP('Дані з ДІСО'!AS556/Параметри!$K$29,0)</f>
        <v>0</v>
      </c>
      <c r="AZ556" s="40">
        <f>ROUNDUP('Дані з ДІСО'!AT556/Параметри!$K$29,0)</f>
        <v>0</v>
      </c>
      <c r="BA556" s="64">
        <f>(AX556*Параметри!$K$32+AY556*Параметри!$L$32+AZ556*Параметри!$M$32)/18</f>
        <v>0</v>
      </c>
      <c r="BB556" s="29">
        <f>(BA556*Параметри!$K$51+SUM('Дані з ДІСО'!AR556:AT556)*Параметри!$K$48*Параметри!$K$20/1000)*Параметри!$K$74</f>
        <v>0</v>
      </c>
      <c r="BC556" s="40">
        <f>ROUNDUP(('Дані не з ДІСО'!I556+'Дані не з ДІСО'!K556)/Параметри!$K$26,0)</f>
        <v>0</v>
      </c>
      <c r="BD556" s="29">
        <f>BC556*Параметри!$M$36/18</f>
        <v>0</v>
      </c>
      <c r="BE556" s="40">
        <f>IF(BC556=0,0,'Дані не з ДІСО'!K556/('Дані не з ДІСО'!I556+'Дані не з ДІСО'!K556))</f>
        <v>0</v>
      </c>
      <c r="BF556" s="29">
        <f>(1+0.25*BE556)*BD556*Параметри!$K$51</f>
        <v>0</v>
      </c>
      <c r="BG556" s="40">
        <f>ROUNDUP('Дані не з ДІСО'!M556/Параметри!$K$27,0)</f>
        <v>0</v>
      </c>
      <c r="BH556" s="40">
        <f>BG556*Параметри!$M$37/18</f>
        <v>0</v>
      </c>
      <c r="BI556" s="29">
        <f>BH556*Параметри!$K$51</f>
        <v>0</v>
      </c>
      <c r="BJ556" s="29">
        <f>'Дані не з ДІСО'!N556*Параметри!$K$76</f>
        <v>0</v>
      </c>
      <c r="BK556" s="40">
        <f>ROUNDUP('Дані з ДІСО'!V556/Параметри!$K$25,0)</f>
        <v>0</v>
      </c>
      <c r="BL556" s="40">
        <f>ROUNDUP('Дані з ДІСО'!W556/Параметри!$K$25,0)</f>
        <v>0</v>
      </c>
      <c r="BM556" s="40">
        <f>ROUNDUP('Дані з ДІСО'!X556/Параметри!$K$25,0)</f>
        <v>0</v>
      </c>
      <c r="BN556" s="40">
        <f>(BK556*Параметри!$K$34+BL556*Параметри!$L$34+BM556*Параметри!$M$34)/18</f>
        <v>0</v>
      </c>
      <c r="BO556" s="40">
        <f>IF(K556=0,0,'Дані з ДІСО'!AC556/K556)</f>
        <v>0</v>
      </c>
      <c r="BP556" s="29">
        <f>(1+0.25*BO556)*BN556*Параметри!$K$51</f>
        <v>0</v>
      </c>
      <c r="BQ556" s="29">
        <f>BP556*'Коефіцієнти АТО'!U556</f>
        <v>0</v>
      </c>
      <c r="BR556" s="29">
        <f>K556*(1+0.25*BO556)*Параметри!$K$66*Параметри!$K$20/1000</f>
        <v>0</v>
      </c>
      <c r="BS556" s="29">
        <f>(1+0.25*BO556)*K556*'Коефіцієнти АТО'!S556*Параметри!$K$20/1000</f>
        <v>0</v>
      </c>
      <c r="BT556" s="29">
        <f t="shared" si="79"/>
        <v>0</v>
      </c>
      <c r="BU556" s="40">
        <f>ROUNDUP('Дані з ДІСО'!AG556/Параметри!$K$71,0)</f>
        <v>0</v>
      </c>
      <c r="BV556" s="40">
        <f t="shared" si="80"/>
        <v>0</v>
      </c>
      <c r="BW556" s="40">
        <f>IF('Дані з ДІСО'!AG556=0,0,'Дані з ДІСО'!AJ556/'Дані з ДІСО'!AG556)</f>
        <v>0</v>
      </c>
      <c r="BX556" s="29">
        <f>BV556*(1+0.25*BW556)*Параметри!$K$51</f>
        <v>0</v>
      </c>
      <c r="BY556" s="29">
        <f>ROUND(IF(Параметри!$K$77="No",CC556,CC556*Параметри!$K$78)+AG556,1)</f>
        <v>23326.400000000001</v>
      </c>
      <c r="BZ556" s="29">
        <f>ROUND(IF(Параметри!$K$77="No",BF556,BF556*Параметри!$K$78),1)</f>
        <v>0</v>
      </c>
      <c r="CA556" s="29">
        <f>ROUND(IF(Параметри!$K$77="No",BI556,BI556*Параметри!$K$78),1)</f>
        <v>0</v>
      </c>
      <c r="CB556" s="29">
        <f>ROUND(IF(Параметри!$K$77="No",BJ556,BJ556*Параметри!$K$78),1)</f>
        <v>0</v>
      </c>
      <c r="CC556" s="29">
        <f t="shared" si="74"/>
        <v>25918.189436179458</v>
      </c>
    </row>
    <row r="557" spans="1:81">
      <c r="A557" s="9">
        <v>556</v>
      </c>
      <c r="B557" s="9" t="s">
        <v>3151</v>
      </c>
      <c r="C557" s="9" t="s">
        <v>3151</v>
      </c>
      <c r="D557" s="9" t="s">
        <v>3642</v>
      </c>
      <c r="E557" s="9" t="s">
        <v>29</v>
      </c>
      <c r="F557" s="9" t="s">
        <v>3678</v>
      </c>
      <c r="G557" s="9" t="s">
        <v>1169</v>
      </c>
      <c r="H557" s="29">
        <f>SUM('Дані з ДІСО'!J557:L557)</f>
        <v>2453.5</v>
      </c>
      <c r="I557" s="29">
        <f>SUM('Дані з ДІСО'!G557:I557)</f>
        <v>114</v>
      </c>
      <c r="J557" s="29">
        <f>SUM('Дані з ДІСО'!P557:R557)</f>
        <v>0</v>
      </c>
      <c r="K557" s="29">
        <f>SUM('Дані з ДІСО'!V557:X557)</f>
        <v>0</v>
      </c>
      <c r="L557" s="40">
        <f>ROUNDUP('Дані з ДІСО'!J557/'Коефіцієнти АТО'!$R557,0)</f>
        <v>45</v>
      </c>
      <c r="M557" s="40">
        <f>ROUNDUP('Дані з ДІСО'!K557/'Коефіцієнти АТО'!$R557,0)</f>
        <v>54</v>
      </c>
      <c r="N557" s="40">
        <f>ROUNDUP('Дані з ДІСО'!L557/'Коефіцієнти АТО'!$R557,0)</f>
        <v>11</v>
      </c>
      <c r="O557" s="59">
        <f>(L557*Параметри!$K$32+M557*Параметри!$L$32+N557*Параметри!$M$32)/18</f>
        <v>177.29444444444445</v>
      </c>
      <c r="P557" s="41">
        <f>IF(H557=0,"",'Дані з ДІСО'!Y557/H557)</f>
        <v>0</v>
      </c>
      <c r="Q557" s="29">
        <f>IF(H557=0,"",(1+0.25*P557)*O557*Параметри!$K$51)</f>
        <v>36313.485508892045</v>
      </c>
      <c r="R557" s="29">
        <f>IF(H557=0,"",Q557*'Коефіцієнти АТО'!T557)</f>
        <v>3631.3485508892045</v>
      </c>
      <c r="S557" s="29">
        <f>IF(H557=0,"",H557*(1+0.25*P557)*Параметри!$K$66*Параметри!$K$20/1000)</f>
        <v>0</v>
      </c>
      <c r="T557" s="29">
        <f>IF(H557=0,"",H557*(1+0.25*P557)*'Коефіцієнти АТО'!$S557*Параметри!$K$20/1000)</f>
        <v>7705.4046088159639</v>
      </c>
      <c r="U557" s="29">
        <f t="shared" si="75"/>
        <v>47650.238668597216</v>
      </c>
      <c r="V557" s="29">
        <f t="shared" si="76"/>
        <v>47650.238668597216</v>
      </c>
      <c r="W557" s="40">
        <f>ROUNDUP('Дані з ДІСО'!P557/Параметри!$K$24,0)</f>
        <v>0</v>
      </c>
      <c r="X557" s="40">
        <f>ROUNDUP('Дані з ДІСО'!Q557/Параметри!$K$24,0)</f>
        <v>0</v>
      </c>
      <c r="Y557" s="40">
        <f>ROUNDUP('Дані з ДІСО'!R557/Параметри!$K$24,0)</f>
        <v>0</v>
      </c>
      <c r="Z557" s="59">
        <f>(W557*Параметри!$K$33+X557*Параметри!$L$33+Y557*Параметри!$M$33)/18</f>
        <v>0</v>
      </c>
      <c r="AA557" s="41">
        <f>IF(J557=0,0,'Дані з ДІСО'!AA557/J557)</f>
        <v>0</v>
      </c>
      <c r="AB557" s="29">
        <f>(1+0.25*AA557)*Z557*Параметри!$K$51</f>
        <v>0</v>
      </c>
      <c r="AC557" s="29">
        <f>AB557*'Коефіцієнти АТО'!U557</f>
        <v>0</v>
      </c>
      <c r="AD557" s="29">
        <f>J557*(1+0.25*AA557)*Параметри!$K$66*Параметри!$K$20/1000</f>
        <v>0</v>
      </c>
      <c r="AE557" s="29">
        <f>(1+0.25*AA557)*J557*'Коефіцієнти АТО'!S557*Параметри!$K$20/1000</f>
        <v>0</v>
      </c>
      <c r="AF557" s="29">
        <f t="shared" si="72"/>
        <v>0</v>
      </c>
      <c r="AG557" s="29">
        <v>0</v>
      </c>
      <c r="AH557" s="40">
        <v>0</v>
      </c>
      <c r="AI557" s="40">
        <v>0</v>
      </c>
      <c r="AJ557" s="40">
        <f t="shared" si="73"/>
        <v>0</v>
      </c>
      <c r="AK557" s="29">
        <f>(AH557+AI557)*(1+0.25*AJ557)*Параметри!$K$53</f>
        <v>0</v>
      </c>
      <c r="AL557" s="29">
        <f>ROUNDUP(('Дані з ДІСО'!AU557+'Дані з ДІСО'!AW557)/Параметри!$K$28,0)</f>
        <v>0</v>
      </c>
      <c r="AM557" s="64">
        <f>AL557*Параметри!$M$35/18</f>
        <v>0</v>
      </c>
      <c r="AN557" s="29">
        <f>IF(AL557=0,0,'Дані з ДІСО'!AW557/SUM('Дані з ДІСО'!AU557,'Дані з ДІСО'!AW557))</f>
        <v>0</v>
      </c>
      <c r="AO557" s="29">
        <f>(1+0.25*AN557)*AM557*Параметри!$K$51</f>
        <v>0</v>
      </c>
      <c r="AP557" s="40">
        <f>ROUNDUP(('Дані з ДІСО'!AE557+'Дані не з ДІСО'!E557+'Дані не з ДІСО'!G557)/Параметри!$K$69,0)</f>
        <v>0</v>
      </c>
      <c r="AQ557" s="40">
        <f t="shared" si="77"/>
        <v>0</v>
      </c>
      <c r="AR557" s="40">
        <f>IF(AP557=0,0,('Дані з ДІСО'!AH557+'Дані не з ДІСО'!G557)/('Дані з ДІСО'!AE557+'Дані не з ДІСО'!E557+'Дані не з ДІСО'!G557))</f>
        <v>0</v>
      </c>
      <c r="AS557" s="29">
        <f>AQ557*(1+0.25*AR557)*Параметри!$K$51</f>
        <v>0</v>
      </c>
      <c r="AT557" s="40">
        <f>ROUNDUP('Дані з ДІСО'!AF557/Параметри!$K$70,0)</f>
        <v>0</v>
      </c>
      <c r="AU557" s="40">
        <f t="shared" si="78"/>
        <v>0</v>
      </c>
      <c r="AV557" s="40">
        <f>IF(AT557=0,0,'Дані з ДІСО'!AI557/'Дані з ДІСО'!AF557)</f>
        <v>0</v>
      </c>
      <c r="AW557" s="29">
        <f>AU557*(1+0.25*AV557)*Параметри!$K$51</f>
        <v>0</v>
      </c>
      <c r="AX557" s="40">
        <f>ROUNDUP('Дані з ДІСО'!AR557/Параметри!$K$29,0)</f>
        <v>0</v>
      </c>
      <c r="AY557" s="40">
        <f>ROUNDUP('Дані з ДІСО'!AS557/Параметри!$K$29,0)</f>
        <v>0</v>
      </c>
      <c r="AZ557" s="40">
        <f>ROUNDUP('Дані з ДІСО'!AT557/Параметри!$K$29,0)</f>
        <v>0</v>
      </c>
      <c r="BA557" s="64">
        <f>(AX557*Параметри!$K$32+AY557*Параметри!$L$32+AZ557*Параметри!$M$32)/18</f>
        <v>0</v>
      </c>
      <c r="BB557" s="29">
        <f>(BA557*Параметри!$K$51+SUM('Дані з ДІСО'!AR557:AT557)*Параметри!$K$48*Параметри!$K$20/1000)*Параметри!$K$74</f>
        <v>0</v>
      </c>
      <c r="BC557" s="40">
        <f>ROUNDUP(('Дані не з ДІСО'!I557+'Дані не з ДІСО'!K557)/Параметри!$K$26,0)</f>
        <v>0</v>
      </c>
      <c r="BD557" s="29">
        <f>BC557*Параметри!$M$36/18</f>
        <v>0</v>
      </c>
      <c r="BE557" s="40">
        <f>IF(BC557=0,0,'Дані не з ДІСО'!K557/('Дані не з ДІСО'!I557+'Дані не з ДІСО'!K557))</f>
        <v>0</v>
      </c>
      <c r="BF557" s="29">
        <f>(1+0.25*BE557)*BD557*Параметри!$K$51</f>
        <v>0</v>
      </c>
      <c r="BG557" s="40">
        <f>ROUNDUP('Дані не з ДІСО'!M557/Параметри!$K$27,0)</f>
        <v>0</v>
      </c>
      <c r="BH557" s="40">
        <f>BG557*Параметри!$M$37/18</f>
        <v>0</v>
      </c>
      <c r="BI557" s="29">
        <f>BH557*Параметри!$K$51</f>
        <v>0</v>
      </c>
      <c r="BJ557" s="29">
        <f>'Дані не з ДІСО'!N557*Параметри!$K$76</f>
        <v>0</v>
      </c>
      <c r="BK557" s="40">
        <f>ROUNDUP('Дані з ДІСО'!V557/Параметри!$K$25,0)</f>
        <v>0</v>
      </c>
      <c r="BL557" s="40">
        <f>ROUNDUP('Дані з ДІСО'!W557/Параметри!$K$25,0)</f>
        <v>0</v>
      </c>
      <c r="BM557" s="40">
        <f>ROUNDUP('Дані з ДІСО'!X557/Параметри!$K$25,0)</f>
        <v>0</v>
      </c>
      <c r="BN557" s="40">
        <f>(BK557*Параметри!$K$34+BL557*Параметри!$L$34+BM557*Параметри!$M$34)/18</f>
        <v>0</v>
      </c>
      <c r="BO557" s="40">
        <f>IF(K557=0,0,'Дані з ДІСО'!AC557/K557)</f>
        <v>0</v>
      </c>
      <c r="BP557" s="29">
        <f>(1+0.25*BO557)*BN557*Параметри!$K$51</f>
        <v>0</v>
      </c>
      <c r="BQ557" s="29">
        <f>BP557*'Коефіцієнти АТО'!U557</f>
        <v>0</v>
      </c>
      <c r="BR557" s="29">
        <f>K557*(1+0.25*BO557)*Параметри!$K$66*Параметри!$K$20/1000</f>
        <v>0</v>
      </c>
      <c r="BS557" s="29">
        <f>(1+0.25*BO557)*K557*'Коефіцієнти АТО'!S557*Параметри!$K$20/1000</f>
        <v>0</v>
      </c>
      <c r="BT557" s="29">
        <f t="shared" si="79"/>
        <v>0</v>
      </c>
      <c r="BU557" s="40">
        <f>ROUNDUP('Дані з ДІСО'!AG557/Параметри!$K$71,0)</f>
        <v>0</v>
      </c>
      <c r="BV557" s="40">
        <f t="shared" si="80"/>
        <v>0</v>
      </c>
      <c r="BW557" s="40">
        <f>IF('Дані з ДІСО'!AG557=0,0,'Дані з ДІСО'!AJ557/'Дані з ДІСО'!AG557)</f>
        <v>0</v>
      </c>
      <c r="BX557" s="29">
        <f>BV557*(1+0.25*BW557)*Параметри!$K$51</f>
        <v>0</v>
      </c>
      <c r="BY557" s="29">
        <f>ROUND(IF(Параметри!$K$77="No",CC557,CC557*Параметри!$K$78)+AG557,1)</f>
        <v>42885.2</v>
      </c>
      <c r="BZ557" s="29">
        <f>ROUND(IF(Параметри!$K$77="No",BF557,BF557*Параметри!$K$78),1)</f>
        <v>0</v>
      </c>
      <c r="CA557" s="29">
        <f>ROUND(IF(Параметри!$K$77="No",BI557,BI557*Параметри!$K$78),1)</f>
        <v>0</v>
      </c>
      <c r="CB557" s="29">
        <f>ROUND(IF(Параметри!$K$77="No",BJ557,BJ557*Параметри!$K$78),1)</f>
        <v>0</v>
      </c>
      <c r="CC557" s="29">
        <f t="shared" si="74"/>
        <v>47650.238668597216</v>
      </c>
    </row>
    <row r="558" spans="1:81">
      <c r="A558" s="9">
        <v>557</v>
      </c>
      <c r="B558" s="9" t="s">
        <v>3151</v>
      </c>
      <c r="C558" s="9" t="s">
        <v>3151</v>
      </c>
      <c r="D558" s="9" t="s">
        <v>3642</v>
      </c>
      <c r="E558" s="9" t="s">
        <v>29</v>
      </c>
      <c r="F558" s="9" t="s">
        <v>3679</v>
      </c>
      <c r="G558" s="9" t="s">
        <v>1171</v>
      </c>
      <c r="H558" s="29">
        <f>SUM('Дані з ДІСО'!J558:L558)</f>
        <v>1350</v>
      </c>
      <c r="I558" s="29">
        <f>SUM('Дані з ДІСО'!G558:I558)</f>
        <v>60</v>
      </c>
      <c r="J558" s="29">
        <f>SUM('Дані з ДІСО'!P558:R558)</f>
        <v>80.5</v>
      </c>
      <c r="K558" s="29">
        <f>SUM('Дані з ДІСО'!V558:X558)</f>
        <v>0</v>
      </c>
      <c r="L558" s="40">
        <f>ROUNDUP('Дані з ДІСО'!J558/'Коефіцієнти АТО'!$R558,0)</f>
        <v>27</v>
      </c>
      <c r="M558" s="40">
        <f>ROUNDUP('Дані з ДІСО'!K558/'Коефіцієнти АТО'!$R558,0)</f>
        <v>38</v>
      </c>
      <c r="N558" s="40">
        <f>ROUNDUP('Дані з ДІСО'!L558/'Коефіцієнти АТО'!$R558,0)</f>
        <v>11</v>
      </c>
      <c r="O558" s="59">
        <f>(L558*Параметри!$K$32+M558*Параметри!$L$32+N558*Параметри!$M$32)/18</f>
        <v>125.2277777777778</v>
      </c>
      <c r="P558" s="41">
        <f>IF(H558=0,"",'Дані з ДІСО'!Y558/H558)</f>
        <v>0</v>
      </c>
      <c r="Q558" s="29">
        <f>IF(H558=0,"",(1+0.25*P558)*O558*Параметри!$K$51)</f>
        <v>25649.179859490981</v>
      </c>
      <c r="R558" s="29">
        <f>IF(H558=0,"",Q558*'Коефіцієнти АТО'!T558)</f>
        <v>436.03605761134673</v>
      </c>
      <c r="S558" s="29">
        <f>IF(H558=0,"",H558*(1+0.25*P558)*Параметри!$K$66*Параметри!$K$20/1000)</f>
        <v>0</v>
      </c>
      <c r="T558" s="29">
        <f>IF(H558=0,"",H558*(1+0.25*P558)*'Коефіцієнти АТО'!$S558*Параметри!$K$20/1000)</f>
        <v>5524.5596895191984</v>
      </c>
      <c r="U558" s="29">
        <f t="shared" si="75"/>
        <v>31609.775606621526</v>
      </c>
      <c r="V558" s="29">
        <f t="shared" si="76"/>
        <v>31609.775606621526</v>
      </c>
      <c r="W558" s="40">
        <f>ROUNDUP('Дані з ДІСО'!P558/Параметри!$K$24,0)</f>
        <v>6</v>
      </c>
      <c r="X558" s="40">
        <f>ROUNDUP('Дані з ДІСО'!Q558/Параметри!$K$24,0)</f>
        <v>4</v>
      </c>
      <c r="Y558" s="40">
        <f>ROUNDUP('Дані з ДІСО'!R558/Параметри!$K$24,0)</f>
        <v>0</v>
      </c>
      <c r="Z558" s="59">
        <f>(W558*Параметри!$K$33+X558*Параметри!$L$33+Y558*Параметри!$M$33)/18</f>
        <v>20</v>
      </c>
      <c r="AA558" s="41">
        <f>IF(J558=0,0,'Дані з ДІСО'!AA558/J558)</f>
        <v>0</v>
      </c>
      <c r="AB558" s="29">
        <f>(1+0.25*AA558)*Z558*Параметри!$K$51</f>
        <v>4096.4042187200002</v>
      </c>
      <c r="AC558" s="29">
        <f>AB558*'Коефіцієнти АТО'!U558</f>
        <v>192.53099827984002</v>
      </c>
      <c r="AD558" s="29">
        <f>J558*(1+0.25*AA558)*Параметри!$K$66*Параметри!$K$20/1000</f>
        <v>0</v>
      </c>
      <c r="AE558" s="29">
        <f>(1+0.25*AA558)*J558*'Коефіцієнти АТО'!S558*Параметри!$K$20/1000</f>
        <v>329.42744815281151</v>
      </c>
      <c r="AF558" s="29">
        <f t="shared" si="72"/>
        <v>4618.362665152652</v>
      </c>
      <c r="AG558" s="29">
        <v>0</v>
      </c>
      <c r="AH558" s="40">
        <v>8</v>
      </c>
      <c r="AI558" s="40">
        <v>0</v>
      </c>
      <c r="AJ558" s="40">
        <f t="shared" si="73"/>
        <v>0</v>
      </c>
      <c r="AK558" s="29">
        <f>(AH558+AI558)*(1+0.25*AJ558)*Параметри!$K$53</f>
        <v>1435.4342055680004</v>
      </c>
      <c r="AL558" s="29">
        <f>ROUNDUP(('Дані з ДІСО'!AU558+'Дані з ДІСО'!AW558)/Параметри!$K$28,0)</f>
        <v>0</v>
      </c>
      <c r="AM558" s="64">
        <f>AL558*Параметри!$M$35/18</f>
        <v>0</v>
      </c>
      <c r="AN558" s="29">
        <f>IF(AL558=0,0,'Дані з ДІСО'!AW558/SUM('Дані з ДІСО'!AU558,'Дані з ДІСО'!AW558))</f>
        <v>0</v>
      </c>
      <c r="AO558" s="29">
        <f>(1+0.25*AN558)*AM558*Параметри!$K$51</f>
        <v>0</v>
      </c>
      <c r="AP558" s="40">
        <f>ROUNDUP(('Дані з ДІСО'!AE558+'Дані не з ДІСО'!E558+'Дані не з ДІСО'!G558)/Параметри!$K$69,0)</f>
        <v>0</v>
      </c>
      <c r="AQ558" s="40">
        <f t="shared" si="77"/>
        <v>0</v>
      </c>
      <c r="AR558" s="40">
        <f>IF(AP558=0,0,('Дані з ДІСО'!AH558+'Дані не з ДІСО'!G558)/('Дані з ДІСО'!AE558+'Дані не з ДІСО'!E558+'Дані не з ДІСО'!G558))</f>
        <v>0</v>
      </c>
      <c r="AS558" s="29">
        <f>AQ558*(1+0.25*AR558)*Параметри!$K$51</f>
        <v>0</v>
      </c>
      <c r="AT558" s="40">
        <f>ROUNDUP('Дані з ДІСО'!AF558/Параметри!$K$70,0)</f>
        <v>0</v>
      </c>
      <c r="AU558" s="40">
        <f t="shared" si="78"/>
        <v>0</v>
      </c>
      <c r="AV558" s="40">
        <f>IF(AT558=0,0,'Дані з ДІСО'!AI558/'Дані з ДІСО'!AF558)</f>
        <v>0</v>
      </c>
      <c r="AW558" s="29">
        <f>AU558*(1+0.25*AV558)*Параметри!$K$51</f>
        <v>0</v>
      </c>
      <c r="AX558" s="40">
        <f>ROUNDUP('Дані з ДІСО'!AR558/Параметри!$K$29,0)</f>
        <v>0</v>
      </c>
      <c r="AY558" s="40">
        <f>ROUNDUP('Дані з ДІСО'!AS558/Параметри!$K$29,0)</f>
        <v>0</v>
      </c>
      <c r="AZ558" s="40">
        <f>ROUNDUP('Дані з ДІСО'!AT558/Параметри!$K$29,0)</f>
        <v>0</v>
      </c>
      <c r="BA558" s="64">
        <f>(AX558*Параметри!$K$32+AY558*Параметри!$L$32+AZ558*Параметри!$M$32)/18</f>
        <v>0</v>
      </c>
      <c r="BB558" s="29">
        <f>(BA558*Параметри!$K$51+SUM('Дані з ДІСО'!AR558:AT558)*Параметри!$K$48*Параметри!$K$20/1000)*Параметри!$K$74</f>
        <v>0</v>
      </c>
      <c r="BC558" s="40">
        <f>ROUNDUP(('Дані не з ДІСО'!I558+'Дані не з ДІСО'!K558)/Параметри!$K$26,0)</f>
        <v>0</v>
      </c>
      <c r="BD558" s="29">
        <f>BC558*Параметри!$M$36/18</f>
        <v>0</v>
      </c>
      <c r="BE558" s="40">
        <f>IF(BC558=0,0,'Дані не з ДІСО'!K558/('Дані не з ДІСО'!I558+'Дані не з ДІСО'!K558))</f>
        <v>0</v>
      </c>
      <c r="BF558" s="29">
        <f>(1+0.25*BE558)*BD558*Параметри!$K$51</f>
        <v>0</v>
      </c>
      <c r="BG558" s="40">
        <f>ROUNDUP('Дані не з ДІСО'!M558/Параметри!$K$27,0)</f>
        <v>0</v>
      </c>
      <c r="BH558" s="40">
        <f>BG558*Параметри!$M$37/18</f>
        <v>0</v>
      </c>
      <c r="BI558" s="29">
        <f>BH558*Параметри!$K$51</f>
        <v>0</v>
      </c>
      <c r="BJ558" s="29">
        <f>'Дані не з ДІСО'!N558*Параметри!$K$76</f>
        <v>0</v>
      </c>
      <c r="BK558" s="40">
        <f>ROUNDUP('Дані з ДІСО'!V558/Параметри!$K$25,0)</f>
        <v>0</v>
      </c>
      <c r="BL558" s="40">
        <f>ROUNDUP('Дані з ДІСО'!W558/Параметри!$K$25,0)</f>
        <v>0</v>
      </c>
      <c r="BM558" s="40">
        <f>ROUNDUP('Дані з ДІСО'!X558/Параметри!$K$25,0)</f>
        <v>0</v>
      </c>
      <c r="BN558" s="40">
        <f>(BK558*Параметри!$K$34+BL558*Параметри!$L$34+BM558*Параметри!$M$34)/18</f>
        <v>0</v>
      </c>
      <c r="BO558" s="40">
        <f>IF(K558=0,0,'Дані з ДІСО'!AC558/K558)</f>
        <v>0</v>
      </c>
      <c r="BP558" s="29">
        <f>(1+0.25*BO558)*BN558*Параметри!$K$51</f>
        <v>0</v>
      </c>
      <c r="BQ558" s="29">
        <f>BP558*'Коефіцієнти АТО'!U558</f>
        <v>0</v>
      </c>
      <c r="BR558" s="29">
        <f>K558*(1+0.25*BO558)*Параметри!$K$66*Параметри!$K$20/1000</f>
        <v>0</v>
      </c>
      <c r="BS558" s="29">
        <f>(1+0.25*BO558)*K558*'Коефіцієнти АТО'!S558*Параметри!$K$20/1000</f>
        <v>0</v>
      </c>
      <c r="BT558" s="29">
        <f t="shared" si="79"/>
        <v>0</v>
      </c>
      <c r="BU558" s="40">
        <f>ROUNDUP('Дані з ДІСО'!AG558/Параметри!$K$71,0)</f>
        <v>0</v>
      </c>
      <c r="BV558" s="40">
        <f t="shared" si="80"/>
        <v>0</v>
      </c>
      <c r="BW558" s="40">
        <f>IF('Дані з ДІСО'!AG558=0,0,'Дані з ДІСО'!AJ558/'Дані з ДІСО'!AG558)</f>
        <v>0</v>
      </c>
      <c r="BX558" s="29">
        <f>BV558*(1+0.25*BW558)*Параметри!$K$51</f>
        <v>0</v>
      </c>
      <c r="BY558" s="29">
        <f>ROUND(IF(Параметри!$K$77="No",CC558,CC558*Параметри!$K$78)+AG558,1)</f>
        <v>33897.199999999997</v>
      </c>
      <c r="BZ558" s="29">
        <f>ROUND(IF(Параметри!$K$77="No",BF558,BF558*Параметри!$K$78),1)</f>
        <v>0</v>
      </c>
      <c r="CA558" s="29">
        <f>ROUND(IF(Параметри!$K$77="No",BI558,BI558*Параметри!$K$78),1)</f>
        <v>0</v>
      </c>
      <c r="CB558" s="29">
        <f>ROUND(IF(Параметри!$K$77="No",BJ558,BJ558*Параметри!$K$78),1)</f>
        <v>0</v>
      </c>
      <c r="CC558" s="29">
        <f t="shared" si="74"/>
        <v>37663.572477342183</v>
      </c>
    </row>
    <row r="559" spans="1:81">
      <c r="A559" s="9">
        <v>558</v>
      </c>
      <c r="B559" s="9" t="s">
        <v>3151</v>
      </c>
      <c r="C559" s="9" t="s">
        <v>3151</v>
      </c>
      <c r="D559" s="9" t="s">
        <v>3642</v>
      </c>
      <c r="E559" s="9" t="s">
        <v>29</v>
      </c>
      <c r="F559" s="9" t="s">
        <v>3680</v>
      </c>
      <c r="G559" s="9" t="s">
        <v>1173</v>
      </c>
      <c r="H559" s="29">
        <f>SUM('Дані з ДІСО'!J559:L559)</f>
        <v>2405</v>
      </c>
      <c r="I559" s="29">
        <f>SUM('Дані з ДІСО'!G559:I559)</f>
        <v>115</v>
      </c>
      <c r="J559" s="29">
        <f>SUM('Дані з ДІСО'!P559:R559)</f>
        <v>0</v>
      </c>
      <c r="K559" s="29">
        <f>SUM('Дані з ДІСО'!V559:X559)</f>
        <v>0</v>
      </c>
      <c r="L559" s="40">
        <f>ROUNDUP('Дані з ДІСО'!J559/'Коефіцієнти АТО'!$R559,0)</f>
        <v>61</v>
      </c>
      <c r="M559" s="40">
        <f>ROUNDUP('Дані з ДІСО'!K559/'Коефіцієнти АТО'!$R559,0)</f>
        <v>83</v>
      </c>
      <c r="N559" s="40">
        <f>ROUNDUP('Дані з ДІСО'!L559/'Коефіцієнти АТО'!$R559,0)</f>
        <v>13</v>
      </c>
      <c r="O559" s="59">
        <f>(L559*Параметри!$K$32+M559*Параметри!$L$32+N559*Параметри!$M$32)/18</f>
        <v>254.36666666666667</v>
      </c>
      <c r="P559" s="41">
        <f>IF(H559=0,"",'Дані з ДІСО'!Y559/H559)</f>
        <v>0</v>
      </c>
      <c r="Q559" s="29">
        <f>IF(H559=0,"",(1+0.25*P559)*O559*Параметри!$K$51)</f>
        <v>52099.43432175387</v>
      </c>
      <c r="R559" s="29">
        <f>IF(H559=0,"",Q559*'Коефіцієнти АТО'!T559)</f>
        <v>885.69038346981586</v>
      </c>
      <c r="S559" s="29">
        <f>IF(H559=0,"",H559*(1+0.25*P559)*Параметри!$K$66*Параметри!$K$20/1000)</f>
        <v>0</v>
      </c>
      <c r="T559" s="29">
        <f>IF(H559=0,"",H559*(1+0.25*P559)*'Коефіцієнти АТО'!$S559*Параметри!$K$20/1000)</f>
        <v>10986.307847684689</v>
      </c>
      <c r="U559" s="29">
        <f t="shared" si="75"/>
        <v>63971.432552908373</v>
      </c>
      <c r="V559" s="29">
        <f t="shared" si="76"/>
        <v>63971.432552908373</v>
      </c>
      <c r="W559" s="40">
        <f>ROUNDUP('Дані з ДІСО'!P559/Параметри!$K$24,0)</f>
        <v>0</v>
      </c>
      <c r="X559" s="40">
        <f>ROUNDUP('Дані з ДІСО'!Q559/Параметри!$K$24,0)</f>
        <v>0</v>
      </c>
      <c r="Y559" s="40">
        <f>ROUNDUP('Дані з ДІСО'!R559/Параметри!$K$24,0)</f>
        <v>0</v>
      </c>
      <c r="Z559" s="59">
        <f>(W559*Параметри!$K$33+X559*Параметри!$L$33+Y559*Параметри!$M$33)/18</f>
        <v>0</v>
      </c>
      <c r="AA559" s="41">
        <f>IF(J559=0,0,'Дані з ДІСО'!AA559/J559)</f>
        <v>0</v>
      </c>
      <c r="AB559" s="29">
        <f>(1+0.25*AA559)*Z559*Параметри!$K$51</f>
        <v>0</v>
      </c>
      <c r="AC559" s="29">
        <f>AB559*'Коефіцієнти АТО'!U559</f>
        <v>0</v>
      </c>
      <c r="AD559" s="29">
        <f>J559*(1+0.25*AA559)*Параметри!$K$66*Параметри!$K$20/1000</f>
        <v>0</v>
      </c>
      <c r="AE559" s="29">
        <f>(1+0.25*AA559)*J559*'Коефіцієнти АТО'!S559*Параметри!$K$20/1000</f>
        <v>0</v>
      </c>
      <c r="AF559" s="29">
        <f t="shared" si="72"/>
        <v>0</v>
      </c>
      <c r="AG559" s="29">
        <v>0</v>
      </c>
      <c r="AH559" s="40">
        <v>15</v>
      </c>
      <c r="AI559" s="40">
        <v>0</v>
      </c>
      <c r="AJ559" s="40">
        <f t="shared" si="73"/>
        <v>0</v>
      </c>
      <c r="AK559" s="29">
        <f>(AH559+AI559)*(1+0.25*AJ559)*Параметри!$K$53</f>
        <v>2691.4391354400009</v>
      </c>
      <c r="AL559" s="29">
        <f>ROUNDUP(('Дані з ДІСО'!AU559+'Дані з ДІСО'!AW559)/Параметри!$K$28,0)</f>
        <v>2</v>
      </c>
      <c r="AM559" s="64">
        <f>AL559*Параметри!$M$35/18</f>
        <v>2.5555555555555554</v>
      </c>
      <c r="AN559" s="29">
        <f>IF(AL559=0,0,'Дані з ДІСО'!AW559/SUM('Дані з ДІСО'!AU559,'Дані з ДІСО'!AW559))</f>
        <v>0</v>
      </c>
      <c r="AO559" s="29">
        <f>(1+0.25*AN559)*AM559*Параметри!$K$51</f>
        <v>523.4294279475555</v>
      </c>
      <c r="AP559" s="40">
        <f>ROUNDUP(('Дані з ДІСО'!AE559+'Дані не з ДІСО'!E559+'Дані не з ДІСО'!G559)/Параметри!$K$69,0)</f>
        <v>0</v>
      </c>
      <c r="AQ559" s="40">
        <f t="shared" si="77"/>
        <v>0</v>
      </c>
      <c r="AR559" s="40">
        <f>IF(AP559=0,0,('Дані з ДІСО'!AH559+'Дані не з ДІСО'!G559)/('Дані з ДІСО'!AE559+'Дані не з ДІСО'!E559+'Дані не з ДІСО'!G559))</f>
        <v>0</v>
      </c>
      <c r="AS559" s="29">
        <f>AQ559*(1+0.25*AR559)*Параметри!$K$51</f>
        <v>0</v>
      </c>
      <c r="AT559" s="40">
        <f>ROUNDUP('Дані з ДІСО'!AF559/Параметри!$K$70,0)</f>
        <v>0</v>
      </c>
      <c r="AU559" s="40">
        <f t="shared" si="78"/>
        <v>0</v>
      </c>
      <c r="AV559" s="40">
        <f>IF(AT559=0,0,'Дані з ДІСО'!AI559/'Дані з ДІСО'!AF559)</f>
        <v>0</v>
      </c>
      <c r="AW559" s="29">
        <f>AU559*(1+0.25*AV559)*Параметри!$K$51</f>
        <v>0</v>
      </c>
      <c r="AX559" s="40">
        <f>ROUNDUP('Дані з ДІСО'!AR559/Параметри!$K$29,0)</f>
        <v>0</v>
      </c>
      <c r="AY559" s="40">
        <f>ROUNDUP('Дані з ДІСО'!AS559/Параметри!$K$29,0)</f>
        <v>0</v>
      </c>
      <c r="AZ559" s="40">
        <f>ROUNDUP('Дані з ДІСО'!AT559/Параметри!$K$29,0)</f>
        <v>0</v>
      </c>
      <c r="BA559" s="64">
        <f>(AX559*Параметри!$K$32+AY559*Параметри!$L$32+AZ559*Параметри!$M$32)/18</f>
        <v>0</v>
      </c>
      <c r="BB559" s="29">
        <f>(BA559*Параметри!$K$51+SUM('Дані з ДІСО'!AR559:AT559)*Параметри!$K$48*Параметри!$K$20/1000)*Параметри!$K$74</f>
        <v>0</v>
      </c>
      <c r="BC559" s="40">
        <f>ROUNDUP(('Дані не з ДІСО'!I559+'Дані не з ДІСО'!K559)/Параметри!$K$26,0)</f>
        <v>0</v>
      </c>
      <c r="BD559" s="29">
        <f>BC559*Параметри!$M$36/18</f>
        <v>0</v>
      </c>
      <c r="BE559" s="40">
        <f>IF(BC559=0,0,'Дані не з ДІСО'!K559/('Дані не з ДІСО'!I559+'Дані не з ДІСО'!K559))</f>
        <v>0</v>
      </c>
      <c r="BF559" s="29">
        <f>(1+0.25*BE559)*BD559*Параметри!$K$51</f>
        <v>0</v>
      </c>
      <c r="BG559" s="40">
        <f>ROUNDUP('Дані не з ДІСО'!M559/Параметри!$K$27,0)</f>
        <v>0</v>
      </c>
      <c r="BH559" s="40">
        <f>BG559*Параметри!$M$37/18</f>
        <v>0</v>
      </c>
      <c r="BI559" s="29">
        <f>BH559*Параметри!$K$51</f>
        <v>0</v>
      </c>
      <c r="BJ559" s="29">
        <f>'Дані не з ДІСО'!N559*Параметри!$K$76</f>
        <v>0</v>
      </c>
      <c r="BK559" s="40">
        <f>ROUNDUP('Дані з ДІСО'!V559/Параметри!$K$25,0)</f>
        <v>0</v>
      </c>
      <c r="BL559" s="40">
        <f>ROUNDUP('Дані з ДІСО'!W559/Параметри!$K$25,0)</f>
        <v>0</v>
      </c>
      <c r="BM559" s="40">
        <f>ROUNDUP('Дані з ДІСО'!X559/Параметри!$K$25,0)</f>
        <v>0</v>
      </c>
      <c r="BN559" s="40">
        <f>(BK559*Параметри!$K$34+BL559*Параметри!$L$34+BM559*Параметри!$M$34)/18</f>
        <v>0</v>
      </c>
      <c r="BO559" s="40">
        <f>IF(K559=0,0,'Дані з ДІСО'!AC559/K559)</f>
        <v>0</v>
      </c>
      <c r="BP559" s="29">
        <f>(1+0.25*BO559)*BN559*Параметри!$K$51</f>
        <v>0</v>
      </c>
      <c r="BQ559" s="29">
        <f>BP559*'Коефіцієнти АТО'!U559</f>
        <v>0</v>
      </c>
      <c r="BR559" s="29">
        <f>K559*(1+0.25*BO559)*Параметри!$K$66*Параметри!$K$20/1000</f>
        <v>0</v>
      </c>
      <c r="BS559" s="29">
        <f>(1+0.25*BO559)*K559*'Коефіцієнти АТО'!S559*Параметри!$K$20/1000</f>
        <v>0</v>
      </c>
      <c r="BT559" s="29">
        <f t="shared" si="79"/>
        <v>0</v>
      </c>
      <c r="BU559" s="40">
        <f>ROUNDUP('Дані з ДІСО'!AG559/Параметри!$K$71,0)</f>
        <v>0</v>
      </c>
      <c r="BV559" s="40">
        <f t="shared" si="80"/>
        <v>0</v>
      </c>
      <c r="BW559" s="40">
        <f>IF('Дані з ДІСО'!AG559=0,0,'Дані з ДІСО'!AJ559/'Дані з ДІСО'!AG559)</f>
        <v>0</v>
      </c>
      <c r="BX559" s="29">
        <f>BV559*(1+0.25*BW559)*Параметри!$K$51</f>
        <v>0</v>
      </c>
      <c r="BY559" s="29">
        <f>ROUND(IF(Параметри!$K$77="No",CC559,CC559*Параметри!$K$78)+AG559,1)</f>
        <v>60467.7</v>
      </c>
      <c r="BZ559" s="29">
        <f>ROUND(IF(Параметри!$K$77="No",BF559,BF559*Параметри!$K$78),1)</f>
        <v>0</v>
      </c>
      <c r="CA559" s="29">
        <f>ROUND(IF(Параметри!$K$77="No",BI559,BI559*Параметри!$K$78),1)</f>
        <v>0</v>
      </c>
      <c r="CB559" s="29">
        <f>ROUND(IF(Параметри!$K$77="No",BJ559,BJ559*Параметри!$K$78),1)</f>
        <v>0</v>
      </c>
      <c r="CC559" s="29">
        <f t="shared" si="74"/>
        <v>67186.30111629593</v>
      </c>
    </row>
    <row r="560" spans="1:81">
      <c r="A560" s="9">
        <v>559</v>
      </c>
      <c r="B560" s="9" t="s">
        <v>3148</v>
      </c>
      <c r="C560" s="9" t="s">
        <v>3148</v>
      </c>
      <c r="D560" s="9" t="s">
        <v>3642</v>
      </c>
      <c r="E560" s="9" t="s">
        <v>24</v>
      </c>
      <c r="F560" s="9" t="s">
        <v>3681</v>
      </c>
      <c r="G560" s="9" t="s">
        <v>1175</v>
      </c>
      <c r="H560" s="29">
        <f>SUM('Дані з ДІСО'!J560:L560)</f>
        <v>1855.5</v>
      </c>
      <c r="I560" s="29">
        <f>SUM('Дані з ДІСО'!G560:I560)</f>
        <v>70</v>
      </c>
      <c r="J560" s="29">
        <f>SUM('Дані з ДІСО'!P560:R560)</f>
        <v>0</v>
      </c>
      <c r="K560" s="29">
        <f>SUM('Дані з ДІСО'!V560:X560)</f>
        <v>0</v>
      </c>
      <c r="L560" s="40">
        <f>ROUNDUP('Дані з ДІСО'!J560/'Коефіцієнти АТО'!$R560,0)</f>
        <v>35</v>
      </c>
      <c r="M560" s="40">
        <f>ROUNDUP('Дані з ДІСО'!K560/'Коефіцієнти АТО'!$R560,0)</f>
        <v>46</v>
      </c>
      <c r="N560" s="40">
        <f>ROUNDUP('Дані з ДІСО'!L560/'Коефіцієнти АТО'!$R560,0)</f>
        <v>9</v>
      </c>
      <c r="O560" s="59">
        <f>(L560*Параметри!$K$32+M560*Параметри!$L$32+N560*Параметри!$M$32)/18</f>
        <v>146.03888888888889</v>
      </c>
      <c r="P560" s="41">
        <f>IF(H560=0,"",'Дані з ДІСО'!Y560/H560)</f>
        <v>0</v>
      </c>
      <c r="Q560" s="29">
        <f>IF(H560=0,"",(1+0.25*P560)*O560*Параметри!$K$51)</f>
        <v>29911.716027081289</v>
      </c>
      <c r="R560" s="29">
        <f>IF(H560=0,"",Q560*'Коефіцієнти АТО'!T560)</f>
        <v>2243.3787020310965</v>
      </c>
      <c r="S560" s="29">
        <f>IF(H560=0,"",H560*(1+0.25*P560)*Параметри!$K$66*Параметри!$K$20/1000)</f>
        <v>0</v>
      </c>
      <c r="T560" s="29">
        <f>IF(H560=0,"",H560*(1+0.25*P560)*'Коефіцієнти АТО'!$S560*Параметри!$K$20/1000)</f>
        <v>9359.0609251826409</v>
      </c>
      <c r="U560" s="29">
        <f t="shared" si="75"/>
        <v>41514.155654295027</v>
      </c>
      <c r="V560" s="29">
        <f t="shared" si="76"/>
        <v>41514.155654295027</v>
      </c>
      <c r="W560" s="40">
        <f>ROUNDUP('Дані з ДІСО'!P560/Параметри!$K$24,0)</f>
        <v>0</v>
      </c>
      <c r="X560" s="40">
        <f>ROUNDUP('Дані з ДІСО'!Q560/Параметри!$K$24,0)</f>
        <v>0</v>
      </c>
      <c r="Y560" s="40">
        <f>ROUNDUP('Дані з ДІСО'!R560/Параметри!$K$24,0)</f>
        <v>0</v>
      </c>
      <c r="Z560" s="59">
        <f>(W560*Параметри!$K$33+X560*Параметри!$L$33+Y560*Параметри!$M$33)/18</f>
        <v>0</v>
      </c>
      <c r="AA560" s="41">
        <f>IF(J560=0,0,'Дані з ДІСО'!AA560/J560)</f>
        <v>0</v>
      </c>
      <c r="AB560" s="29">
        <f>(1+0.25*AA560)*Z560*Параметри!$K$51</f>
        <v>0</v>
      </c>
      <c r="AC560" s="29">
        <f>AB560*'Коефіцієнти АТО'!U560</f>
        <v>0</v>
      </c>
      <c r="AD560" s="29">
        <f>J560*(1+0.25*AA560)*Параметри!$K$66*Параметри!$K$20/1000</f>
        <v>0</v>
      </c>
      <c r="AE560" s="29">
        <f>(1+0.25*AA560)*J560*'Коефіцієнти АТО'!S560*Параметри!$K$20/1000</f>
        <v>0</v>
      </c>
      <c r="AF560" s="29">
        <f t="shared" si="72"/>
        <v>0</v>
      </c>
      <c r="AG560" s="29">
        <v>0</v>
      </c>
      <c r="AH560" s="40">
        <v>9</v>
      </c>
      <c r="AI560" s="40">
        <v>0</v>
      </c>
      <c r="AJ560" s="40">
        <f t="shared" si="73"/>
        <v>0</v>
      </c>
      <c r="AK560" s="29">
        <f>(AH560+AI560)*(1+0.25*AJ560)*Параметри!$K$53</f>
        <v>1614.8634812640005</v>
      </c>
      <c r="AL560" s="29">
        <f>ROUNDUP(('Дані з ДІСО'!AU560+'Дані з ДІСО'!AW560)/Параметри!$K$28,0)</f>
        <v>0</v>
      </c>
      <c r="AM560" s="64">
        <f>AL560*Параметри!$M$35/18</f>
        <v>0</v>
      </c>
      <c r="AN560" s="29">
        <f>IF(AL560=0,0,'Дані з ДІСО'!AW560/SUM('Дані з ДІСО'!AU560,'Дані з ДІСО'!AW560))</f>
        <v>0</v>
      </c>
      <c r="AO560" s="29">
        <f>(1+0.25*AN560)*AM560*Параметри!$K$51</f>
        <v>0</v>
      </c>
      <c r="AP560" s="40">
        <f>ROUNDUP(('Дані з ДІСО'!AE560+'Дані не з ДІСО'!E560+'Дані не з ДІСО'!G560)/Параметри!$K$69,0)</f>
        <v>0</v>
      </c>
      <c r="AQ560" s="40">
        <f t="shared" si="77"/>
        <v>0</v>
      </c>
      <c r="AR560" s="40">
        <f>IF(AP560=0,0,('Дані з ДІСО'!AH560+'Дані не з ДІСО'!G560)/('Дані з ДІСО'!AE560+'Дані не з ДІСО'!E560+'Дані не з ДІСО'!G560))</f>
        <v>0</v>
      </c>
      <c r="AS560" s="29">
        <f>AQ560*(1+0.25*AR560)*Параметри!$K$51</f>
        <v>0</v>
      </c>
      <c r="AT560" s="40">
        <f>ROUNDUP('Дані з ДІСО'!AF560/Параметри!$K$70,0)</f>
        <v>0</v>
      </c>
      <c r="AU560" s="40">
        <f t="shared" si="78"/>
        <v>0</v>
      </c>
      <c r="AV560" s="40">
        <f>IF(AT560=0,0,'Дані з ДІСО'!AI560/'Дані з ДІСО'!AF560)</f>
        <v>0</v>
      </c>
      <c r="AW560" s="29">
        <f>AU560*(1+0.25*AV560)*Параметри!$K$51</f>
        <v>0</v>
      </c>
      <c r="AX560" s="40">
        <f>ROUNDUP('Дані з ДІСО'!AR560/Параметри!$K$29,0)</f>
        <v>0</v>
      </c>
      <c r="AY560" s="40">
        <f>ROUNDUP('Дані з ДІСО'!AS560/Параметри!$K$29,0)</f>
        <v>0</v>
      </c>
      <c r="AZ560" s="40">
        <f>ROUNDUP('Дані з ДІСО'!AT560/Параметри!$K$29,0)</f>
        <v>0</v>
      </c>
      <c r="BA560" s="64">
        <f>(AX560*Параметри!$K$32+AY560*Параметри!$L$32+AZ560*Параметри!$M$32)/18</f>
        <v>0</v>
      </c>
      <c r="BB560" s="29">
        <f>(BA560*Параметри!$K$51+SUM('Дані з ДІСО'!AR560:AT560)*Параметри!$K$48*Параметри!$K$20/1000)*Параметри!$K$74</f>
        <v>0</v>
      </c>
      <c r="BC560" s="40">
        <f>ROUNDUP(('Дані не з ДІСО'!I560+'Дані не з ДІСО'!K560)/Параметри!$K$26,0)</f>
        <v>0</v>
      </c>
      <c r="BD560" s="29">
        <f>BC560*Параметри!$M$36/18</f>
        <v>0</v>
      </c>
      <c r="BE560" s="40">
        <f>IF(BC560=0,0,'Дані не з ДІСО'!K560/('Дані не з ДІСО'!I560+'Дані не з ДІСО'!K560))</f>
        <v>0</v>
      </c>
      <c r="BF560" s="29">
        <f>(1+0.25*BE560)*BD560*Параметри!$K$51</f>
        <v>0</v>
      </c>
      <c r="BG560" s="40">
        <f>ROUNDUP('Дані не з ДІСО'!M560/Параметри!$K$27,0)</f>
        <v>0</v>
      </c>
      <c r="BH560" s="40">
        <f>BG560*Параметри!$M$37/18</f>
        <v>0</v>
      </c>
      <c r="BI560" s="29">
        <f>BH560*Параметри!$K$51</f>
        <v>0</v>
      </c>
      <c r="BJ560" s="29">
        <f>'Дані не з ДІСО'!N560*Параметри!$K$76</f>
        <v>0</v>
      </c>
      <c r="BK560" s="40">
        <f>ROUNDUP('Дані з ДІСО'!V560/Параметри!$K$25,0)</f>
        <v>0</v>
      </c>
      <c r="BL560" s="40">
        <f>ROUNDUP('Дані з ДІСО'!W560/Параметри!$K$25,0)</f>
        <v>0</v>
      </c>
      <c r="BM560" s="40">
        <f>ROUNDUP('Дані з ДІСО'!X560/Параметри!$K$25,0)</f>
        <v>0</v>
      </c>
      <c r="BN560" s="40">
        <f>(BK560*Параметри!$K$34+BL560*Параметри!$L$34+BM560*Параметри!$M$34)/18</f>
        <v>0</v>
      </c>
      <c r="BO560" s="40">
        <f>IF(K560=0,0,'Дані з ДІСО'!AC560/K560)</f>
        <v>0</v>
      </c>
      <c r="BP560" s="29">
        <f>(1+0.25*BO560)*BN560*Параметри!$K$51</f>
        <v>0</v>
      </c>
      <c r="BQ560" s="29">
        <f>BP560*'Коефіцієнти АТО'!U560</f>
        <v>0</v>
      </c>
      <c r="BR560" s="29">
        <f>K560*(1+0.25*BO560)*Параметри!$K$66*Параметри!$K$20/1000</f>
        <v>0</v>
      </c>
      <c r="BS560" s="29">
        <f>(1+0.25*BO560)*K560*'Коефіцієнти АТО'!S560*Параметри!$K$20/1000</f>
        <v>0</v>
      </c>
      <c r="BT560" s="29">
        <f t="shared" si="79"/>
        <v>0</v>
      </c>
      <c r="BU560" s="40">
        <f>ROUNDUP('Дані з ДІСО'!AG560/Параметри!$K$71,0)</f>
        <v>0</v>
      </c>
      <c r="BV560" s="40">
        <f t="shared" si="80"/>
        <v>0</v>
      </c>
      <c r="BW560" s="40">
        <f>IF('Дані з ДІСО'!AG560=0,0,'Дані з ДІСО'!AJ560/'Дані з ДІСО'!AG560)</f>
        <v>0</v>
      </c>
      <c r="BX560" s="29">
        <f>BV560*(1+0.25*BW560)*Параметри!$K$51</f>
        <v>0</v>
      </c>
      <c r="BY560" s="29">
        <f>ROUND(IF(Параметри!$K$77="No",CC560,CC560*Параметри!$K$78)+AG560,1)</f>
        <v>38816.1</v>
      </c>
      <c r="BZ560" s="29">
        <f>ROUND(IF(Параметри!$K$77="No",BF560,BF560*Параметри!$K$78),1)</f>
        <v>0</v>
      </c>
      <c r="CA560" s="29">
        <f>ROUND(IF(Параметри!$K$77="No",BI560,BI560*Параметри!$K$78),1)</f>
        <v>0</v>
      </c>
      <c r="CB560" s="29">
        <f>ROUND(IF(Параметри!$K$77="No",BJ560,BJ560*Параметри!$K$78),1)</f>
        <v>0</v>
      </c>
      <c r="CC560" s="29">
        <f t="shared" si="74"/>
        <v>43129.019135559029</v>
      </c>
    </row>
    <row r="561" spans="1:81">
      <c r="A561" s="9">
        <v>560</v>
      </c>
      <c r="B561" s="9" t="s">
        <v>3151</v>
      </c>
      <c r="C561" s="9" t="s">
        <v>3151</v>
      </c>
      <c r="D561" s="9" t="s">
        <v>3642</v>
      </c>
      <c r="E561" s="9" t="s">
        <v>29</v>
      </c>
      <c r="F561" s="9" t="s">
        <v>3682</v>
      </c>
      <c r="G561" s="9" t="s">
        <v>1177</v>
      </c>
      <c r="H561" s="29">
        <f>SUM('Дані з ДІСО'!J561:L561)</f>
        <v>1781</v>
      </c>
      <c r="I561" s="29">
        <f>SUM('Дані з ДІСО'!G561:I561)</f>
        <v>99</v>
      </c>
      <c r="J561" s="29">
        <f>SUM('Дані з ДІСО'!P561:R561)</f>
        <v>0</v>
      </c>
      <c r="K561" s="29">
        <f>SUM('Дані з ДІСО'!V561:X561)</f>
        <v>0</v>
      </c>
      <c r="L561" s="40">
        <f>ROUNDUP('Дані з ДІСО'!J561/'Коефіцієнти АТО'!$R561,0)</f>
        <v>54</v>
      </c>
      <c r="M561" s="40">
        <f>ROUNDUP('Дані з ДІСО'!K561/'Коефіцієнти АТО'!$R561,0)</f>
        <v>68</v>
      </c>
      <c r="N561" s="40">
        <f>ROUNDUP('Дані з ДІСО'!L561/'Коефіцієнти АТО'!$R561,0)</f>
        <v>12</v>
      </c>
      <c r="O561" s="59">
        <f>(L561*Параметри!$K$32+M561*Параметри!$L$32+N561*Параметри!$M$32)/18</f>
        <v>216.20000000000002</v>
      </c>
      <c r="P561" s="41">
        <f>IF(H561=0,"",'Дані з ДІСО'!Y561/H561)</f>
        <v>0</v>
      </c>
      <c r="Q561" s="29">
        <f>IF(H561=0,"",(1+0.25*P561)*O561*Параметри!$K$51)</f>
        <v>44282.129604363203</v>
      </c>
      <c r="R561" s="29">
        <f>IF(H561=0,"",Q561*'Коефіцієнти АТО'!T561)</f>
        <v>752.79620327417445</v>
      </c>
      <c r="S561" s="29">
        <f>IF(H561=0,"",H561*(1+0.25*P561)*Параметри!$K$66*Параметри!$K$20/1000)</f>
        <v>0</v>
      </c>
      <c r="T561" s="29">
        <f>IF(H561=0,"",H561*(1+0.25*P561)*'Коефіцієнти АТО'!$S561*Параметри!$K$20/1000)</f>
        <v>8135.8063520692031</v>
      </c>
      <c r="U561" s="29">
        <f t="shared" si="75"/>
        <v>53170.732159706582</v>
      </c>
      <c r="V561" s="29">
        <f t="shared" si="76"/>
        <v>53170.732159706582</v>
      </c>
      <c r="W561" s="40">
        <f>ROUNDUP('Дані з ДІСО'!P561/Параметри!$K$24,0)</f>
        <v>0</v>
      </c>
      <c r="X561" s="40">
        <f>ROUNDUP('Дані з ДІСО'!Q561/Параметри!$K$24,0)</f>
        <v>0</v>
      </c>
      <c r="Y561" s="40">
        <f>ROUNDUP('Дані з ДІСО'!R561/Параметри!$K$24,0)</f>
        <v>0</v>
      </c>
      <c r="Z561" s="59">
        <f>(W561*Параметри!$K$33+X561*Параметри!$L$33+Y561*Параметри!$M$33)/18</f>
        <v>0</v>
      </c>
      <c r="AA561" s="41">
        <f>IF(J561=0,0,'Дані з ДІСО'!AA561/J561)</f>
        <v>0</v>
      </c>
      <c r="AB561" s="29">
        <f>(1+0.25*AA561)*Z561*Параметри!$K$51</f>
        <v>0</v>
      </c>
      <c r="AC561" s="29">
        <f>AB561*'Коефіцієнти АТО'!U561</f>
        <v>0</v>
      </c>
      <c r="AD561" s="29">
        <f>J561*(1+0.25*AA561)*Параметри!$K$66*Параметри!$K$20/1000</f>
        <v>0</v>
      </c>
      <c r="AE561" s="29">
        <f>(1+0.25*AA561)*J561*'Коефіцієнти АТО'!S561*Параметри!$K$20/1000</f>
        <v>0</v>
      </c>
      <c r="AF561" s="29">
        <f t="shared" si="72"/>
        <v>0</v>
      </c>
      <c r="AG561" s="29">
        <v>0</v>
      </c>
      <c r="AH561" s="40">
        <v>29</v>
      </c>
      <c r="AI561" s="40">
        <v>0</v>
      </c>
      <c r="AJ561" s="40">
        <f t="shared" si="73"/>
        <v>0</v>
      </c>
      <c r="AK561" s="29">
        <f>(AH561+AI561)*(1+0.25*AJ561)*Параметри!$K$53</f>
        <v>5203.4489951840014</v>
      </c>
      <c r="AL561" s="29">
        <f>ROUNDUP(('Дані з ДІСО'!AU561+'Дані з ДІСО'!AW561)/Параметри!$K$28,0)</f>
        <v>0</v>
      </c>
      <c r="AM561" s="64">
        <f>AL561*Параметри!$M$35/18</f>
        <v>0</v>
      </c>
      <c r="AN561" s="29">
        <f>IF(AL561=0,0,'Дані з ДІСО'!AW561/SUM('Дані з ДІСО'!AU561,'Дані з ДІСО'!AW561))</f>
        <v>0</v>
      </c>
      <c r="AO561" s="29">
        <f>(1+0.25*AN561)*AM561*Параметри!$K$51</f>
        <v>0</v>
      </c>
      <c r="AP561" s="40">
        <f>ROUNDUP(('Дані з ДІСО'!AE561+'Дані не з ДІСО'!E561+'Дані не з ДІСО'!G561)/Параметри!$K$69,0)</f>
        <v>0</v>
      </c>
      <c r="AQ561" s="40">
        <f t="shared" si="77"/>
        <v>0</v>
      </c>
      <c r="AR561" s="40">
        <f>IF(AP561=0,0,('Дані з ДІСО'!AH561+'Дані не з ДІСО'!G561)/('Дані з ДІСО'!AE561+'Дані не з ДІСО'!E561+'Дані не з ДІСО'!G561))</f>
        <v>0</v>
      </c>
      <c r="AS561" s="29">
        <f>AQ561*(1+0.25*AR561)*Параметри!$K$51</f>
        <v>0</v>
      </c>
      <c r="AT561" s="40">
        <f>ROUNDUP('Дані з ДІСО'!AF561/Параметри!$K$70,0)</f>
        <v>0</v>
      </c>
      <c r="AU561" s="40">
        <f t="shared" si="78"/>
        <v>0</v>
      </c>
      <c r="AV561" s="40">
        <f>IF(AT561=0,0,'Дані з ДІСО'!AI561/'Дані з ДІСО'!AF561)</f>
        <v>0</v>
      </c>
      <c r="AW561" s="29">
        <f>AU561*(1+0.25*AV561)*Параметри!$K$51</f>
        <v>0</v>
      </c>
      <c r="AX561" s="40">
        <f>ROUNDUP('Дані з ДІСО'!AR561/Параметри!$K$29,0)</f>
        <v>0</v>
      </c>
      <c r="AY561" s="40">
        <f>ROUNDUP('Дані з ДІСО'!AS561/Параметри!$K$29,0)</f>
        <v>0</v>
      </c>
      <c r="AZ561" s="40">
        <f>ROUNDUP('Дані з ДІСО'!AT561/Параметри!$K$29,0)</f>
        <v>0</v>
      </c>
      <c r="BA561" s="64">
        <f>(AX561*Параметри!$K$32+AY561*Параметри!$L$32+AZ561*Параметри!$M$32)/18</f>
        <v>0</v>
      </c>
      <c r="BB561" s="29">
        <f>(BA561*Параметри!$K$51+SUM('Дані з ДІСО'!AR561:AT561)*Параметри!$K$48*Параметри!$K$20/1000)*Параметри!$K$74</f>
        <v>0</v>
      </c>
      <c r="BC561" s="40">
        <f>ROUNDUP(('Дані не з ДІСО'!I561+'Дані не з ДІСО'!K561)/Параметри!$K$26,0)</f>
        <v>0</v>
      </c>
      <c r="BD561" s="29">
        <f>BC561*Параметри!$M$36/18</f>
        <v>0</v>
      </c>
      <c r="BE561" s="40">
        <f>IF(BC561=0,0,'Дані не з ДІСО'!K561/('Дані не з ДІСО'!I561+'Дані не з ДІСО'!K561))</f>
        <v>0</v>
      </c>
      <c r="BF561" s="29">
        <f>(1+0.25*BE561)*BD561*Параметри!$K$51</f>
        <v>0</v>
      </c>
      <c r="BG561" s="40">
        <f>ROUNDUP('Дані не з ДІСО'!M561/Параметри!$K$27,0)</f>
        <v>0</v>
      </c>
      <c r="BH561" s="40">
        <f>BG561*Параметри!$M$37/18</f>
        <v>0</v>
      </c>
      <c r="BI561" s="29">
        <f>BH561*Параметри!$K$51</f>
        <v>0</v>
      </c>
      <c r="BJ561" s="29">
        <f>'Дані не з ДІСО'!N561*Параметри!$K$76</f>
        <v>0</v>
      </c>
      <c r="BK561" s="40">
        <f>ROUNDUP('Дані з ДІСО'!V561/Параметри!$K$25,0)</f>
        <v>0</v>
      </c>
      <c r="BL561" s="40">
        <f>ROUNDUP('Дані з ДІСО'!W561/Параметри!$K$25,0)</f>
        <v>0</v>
      </c>
      <c r="BM561" s="40">
        <f>ROUNDUP('Дані з ДІСО'!X561/Параметри!$K$25,0)</f>
        <v>0</v>
      </c>
      <c r="BN561" s="40">
        <f>(BK561*Параметри!$K$34+BL561*Параметри!$L$34+BM561*Параметри!$M$34)/18</f>
        <v>0</v>
      </c>
      <c r="BO561" s="40">
        <f>IF(K561=0,0,'Дані з ДІСО'!AC561/K561)</f>
        <v>0</v>
      </c>
      <c r="BP561" s="29">
        <f>(1+0.25*BO561)*BN561*Параметри!$K$51</f>
        <v>0</v>
      </c>
      <c r="BQ561" s="29">
        <f>BP561*'Коефіцієнти АТО'!U561</f>
        <v>0</v>
      </c>
      <c r="BR561" s="29">
        <f>K561*(1+0.25*BO561)*Параметри!$K$66*Параметри!$K$20/1000</f>
        <v>0</v>
      </c>
      <c r="BS561" s="29">
        <f>(1+0.25*BO561)*K561*'Коефіцієнти АТО'!S561*Параметри!$K$20/1000</f>
        <v>0</v>
      </c>
      <c r="BT561" s="29">
        <f t="shared" si="79"/>
        <v>0</v>
      </c>
      <c r="BU561" s="40">
        <f>ROUNDUP('Дані з ДІСО'!AG561/Параметри!$K$71,0)</f>
        <v>0</v>
      </c>
      <c r="BV561" s="40">
        <f t="shared" si="80"/>
        <v>0</v>
      </c>
      <c r="BW561" s="40">
        <f>IF('Дані з ДІСО'!AG561=0,0,'Дані з ДІСО'!AJ561/'Дані з ДІСО'!AG561)</f>
        <v>0</v>
      </c>
      <c r="BX561" s="29">
        <f>BV561*(1+0.25*BW561)*Параметри!$K$51</f>
        <v>0</v>
      </c>
      <c r="BY561" s="29">
        <f>ROUND(IF(Параметри!$K$77="No",CC561,CC561*Параметри!$K$78)+AG561,1)</f>
        <v>52536.800000000003</v>
      </c>
      <c r="BZ561" s="29">
        <f>ROUND(IF(Параметри!$K$77="No",BF561,BF561*Параметри!$K$78),1)</f>
        <v>0</v>
      </c>
      <c r="CA561" s="29">
        <f>ROUND(IF(Параметри!$K$77="No",BI561,BI561*Параметри!$K$78),1)</f>
        <v>0</v>
      </c>
      <c r="CB561" s="29">
        <f>ROUND(IF(Параметри!$K$77="No",BJ561,BJ561*Параметри!$K$78),1)</f>
        <v>0</v>
      </c>
      <c r="CC561" s="29">
        <f t="shared" si="74"/>
        <v>58374.181154890583</v>
      </c>
    </row>
    <row r="562" spans="1:81">
      <c r="A562" s="9">
        <v>561</v>
      </c>
      <c r="B562" s="9" t="s">
        <v>3148</v>
      </c>
      <c r="C562" s="9" t="s">
        <v>3148</v>
      </c>
      <c r="D562" s="9" t="s">
        <v>3642</v>
      </c>
      <c r="E562" s="9" t="s">
        <v>24</v>
      </c>
      <c r="F562" s="9" t="s">
        <v>3683</v>
      </c>
      <c r="G562" s="9" t="s">
        <v>1179</v>
      </c>
      <c r="H562" s="29">
        <f>SUM('Дані з ДІСО'!J562:L562)</f>
        <v>1108</v>
      </c>
      <c r="I562" s="29">
        <f>SUM('Дані з ДІСО'!G562:I562)</f>
        <v>46</v>
      </c>
      <c r="J562" s="29">
        <f>SUM('Дані з ДІСО'!P562:R562)</f>
        <v>0</v>
      </c>
      <c r="K562" s="29">
        <f>SUM('Дані з ДІСО'!V562:X562)</f>
        <v>0</v>
      </c>
      <c r="L562" s="40">
        <f>ROUNDUP('Дані з ДІСО'!J562/'Коефіцієнти АТО'!$R562,0)</f>
        <v>24</v>
      </c>
      <c r="M562" s="40">
        <f>ROUNDUP('Дані з ДІСО'!K562/'Коефіцієнти АТО'!$R562,0)</f>
        <v>26</v>
      </c>
      <c r="N562" s="40">
        <f>ROUNDUP('Дані з ДІСО'!L562/'Коефіцієнти АТО'!$R562,0)</f>
        <v>6</v>
      </c>
      <c r="O562" s="59">
        <f>(L562*Параметри!$K$32+M562*Параметри!$L$32+N562*Параметри!$M$32)/18</f>
        <v>89.733333333333334</v>
      </c>
      <c r="P562" s="41">
        <f>IF(H562=0,"",'Дані з ДІСО'!Y562/H562)</f>
        <v>0</v>
      </c>
      <c r="Q562" s="29">
        <f>IF(H562=0,"",(1+0.25*P562)*O562*Параметри!$K$51)</f>
        <v>18379.200261323735</v>
      </c>
      <c r="R562" s="29">
        <f>IF(H562=0,"",Q562*'Коефіцієнти АТО'!T562)</f>
        <v>1378.44001959928</v>
      </c>
      <c r="S562" s="29">
        <f>IF(H562=0,"",H562*(1+0.25*P562)*Параметри!$K$66*Параметри!$K$20/1000)</f>
        <v>0</v>
      </c>
      <c r="T562" s="29">
        <f>IF(H562=0,"",H562*(1+0.25*P562)*'Коефіцієнти АТО'!$S562*Параметри!$K$20/1000)</f>
        <v>5588.7035866894994</v>
      </c>
      <c r="U562" s="29">
        <f t="shared" si="75"/>
        <v>25346.343867612512</v>
      </c>
      <c r="V562" s="29">
        <f t="shared" si="76"/>
        <v>25346.343867612512</v>
      </c>
      <c r="W562" s="40">
        <f>ROUNDUP('Дані з ДІСО'!P562/Параметри!$K$24,0)</f>
        <v>0</v>
      </c>
      <c r="X562" s="40">
        <f>ROUNDUP('Дані з ДІСО'!Q562/Параметри!$K$24,0)</f>
        <v>0</v>
      </c>
      <c r="Y562" s="40">
        <f>ROUNDUP('Дані з ДІСО'!R562/Параметри!$K$24,0)</f>
        <v>0</v>
      </c>
      <c r="Z562" s="59">
        <f>(W562*Параметри!$K$33+X562*Параметри!$L$33+Y562*Параметри!$M$33)/18</f>
        <v>0</v>
      </c>
      <c r="AA562" s="41">
        <f>IF(J562=0,0,'Дані з ДІСО'!AA562/J562)</f>
        <v>0</v>
      </c>
      <c r="AB562" s="29">
        <f>(1+0.25*AA562)*Z562*Параметри!$K$51</f>
        <v>0</v>
      </c>
      <c r="AC562" s="29">
        <f>AB562*'Коефіцієнти АТО'!U562</f>
        <v>0</v>
      </c>
      <c r="AD562" s="29">
        <f>J562*(1+0.25*AA562)*Параметри!$K$66*Параметри!$K$20/1000</f>
        <v>0</v>
      </c>
      <c r="AE562" s="29">
        <f>(1+0.25*AA562)*J562*'Коефіцієнти АТО'!S562*Параметри!$K$20/1000</f>
        <v>0</v>
      </c>
      <c r="AF562" s="29">
        <f t="shared" si="72"/>
        <v>0</v>
      </c>
      <c r="AG562" s="29">
        <v>0</v>
      </c>
      <c r="AH562" s="40">
        <v>4</v>
      </c>
      <c r="AI562" s="40">
        <v>0</v>
      </c>
      <c r="AJ562" s="40">
        <f t="shared" si="73"/>
        <v>0</v>
      </c>
      <c r="AK562" s="29">
        <f>(AH562+AI562)*(1+0.25*AJ562)*Параметри!$K$53</f>
        <v>717.71710278400019</v>
      </c>
      <c r="AL562" s="29">
        <f>ROUNDUP(('Дані з ДІСО'!AU562+'Дані з ДІСО'!AW562)/Параметри!$K$28,0)</f>
        <v>0</v>
      </c>
      <c r="AM562" s="64">
        <f>AL562*Параметри!$M$35/18</f>
        <v>0</v>
      </c>
      <c r="AN562" s="29">
        <f>IF(AL562=0,0,'Дані з ДІСО'!AW562/SUM('Дані з ДІСО'!AU562,'Дані з ДІСО'!AW562))</f>
        <v>0</v>
      </c>
      <c r="AO562" s="29">
        <f>(1+0.25*AN562)*AM562*Параметри!$K$51</f>
        <v>0</v>
      </c>
      <c r="AP562" s="40">
        <f>ROUNDUP(('Дані з ДІСО'!AE562+'Дані не з ДІСО'!E562+'Дані не з ДІСО'!G562)/Параметри!$K$69,0)</f>
        <v>0</v>
      </c>
      <c r="AQ562" s="40">
        <f t="shared" si="77"/>
        <v>0</v>
      </c>
      <c r="AR562" s="40">
        <f>IF(AP562=0,0,('Дані з ДІСО'!AH562+'Дані не з ДІСО'!G562)/('Дані з ДІСО'!AE562+'Дані не з ДІСО'!E562+'Дані не з ДІСО'!G562))</f>
        <v>0</v>
      </c>
      <c r="AS562" s="29">
        <f>AQ562*(1+0.25*AR562)*Параметри!$K$51</f>
        <v>0</v>
      </c>
      <c r="AT562" s="40">
        <f>ROUNDUP('Дані з ДІСО'!AF562/Параметри!$K$70,0)</f>
        <v>0</v>
      </c>
      <c r="AU562" s="40">
        <f t="shared" si="78"/>
        <v>0</v>
      </c>
      <c r="AV562" s="40">
        <f>IF(AT562=0,0,'Дані з ДІСО'!AI562/'Дані з ДІСО'!AF562)</f>
        <v>0</v>
      </c>
      <c r="AW562" s="29">
        <f>AU562*(1+0.25*AV562)*Параметри!$K$51</f>
        <v>0</v>
      </c>
      <c r="AX562" s="40">
        <f>ROUNDUP('Дані з ДІСО'!AR562/Параметри!$K$29,0)</f>
        <v>0</v>
      </c>
      <c r="AY562" s="40">
        <f>ROUNDUP('Дані з ДІСО'!AS562/Параметри!$K$29,0)</f>
        <v>0</v>
      </c>
      <c r="AZ562" s="40">
        <f>ROUNDUP('Дані з ДІСО'!AT562/Параметри!$K$29,0)</f>
        <v>0</v>
      </c>
      <c r="BA562" s="64">
        <f>(AX562*Параметри!$K$32+AY562*Параметри!$L$32+AZ562*Параметри!$M$32)/18</f>
        <v>0</v>
      </c>
      <c r="BB562" s="29">
        <f>(BA562*Параметри!$K$51+SUM('Дані з ДІСО'!AR562:AT562)*Параметри!$K$48*Параметри!$K$20/1000)*Параметри!$K$74</f>
        <v>0</v>
      </c>
      <c r="BC562" s="40">
        <f>ROUNDUP(('Дані не з ДІСО'!I562+'Дані не з ДІСО'!K562)/Параметри!$K$26,0)</f>
        <v>0</v>
      </c>
      <c r="BD562" s="29">
        <f>BC562*Параметри!$M$36/18</f>
        <v>0</v>
      </c>
      <c r="BE562" s="40">
        <f>IF(BC562=0,0,'Дані не з ДІСО'!K562/('Дані не з ДІСО'!I562+'Дані не з ДІСО'!K562))</f>
        <v>0</v>
      </c>
      <c r="BF562" s="29">
        <f>(1+0.25*BE562)*BD562*Параметри!$K$51</f>
        <v>0</v>
      </c>
      <c r="BG562" s="40">
        <f>ROUNDUP('Дані не з ДІСО'!M562/Параметри!$K$27,0)</f>
        <v>0</v>
      </c>
      <c r="BH562" s="40">
        <f>BG562*Параметри!$M$37/18</f>
        <v>0</v>
      </c>
      <c r="BI562" s="29">
        <f>BH562*Параметри!$K$51</f>
        <v>0</v>
      </c>
      <c r="BJ562" s="29">
        <f>'Дані не з ДІСО'!N562*Параметри!$K$76</f>
        <v>0</v>
      </c>
      <c r="BK562" s="40">
        <f>ROUNDUP('Дані з ДІСО'!V562/Параметри!$K$25,0)</f>
        <v>0</v>
      </c>
      <c r="BL562" s="40">
        <f>ROUNDUP('Дані з ДІСО'!W562/Параметри!$K$25,0)</f>
        <v>0</v>
      </c>
      <c r="BM562" s="40">
        <f>ROUNDUP('Дані з ДІСО'!X562/Параметри!$K$25,0)</f>
        <v>0</v>
      </c>
      <c r="BN562" s="40">
        <f>(BK562*Параметри!$K$34+BL562*Параметри!$L$34+BM562*Параметри!$M$34)/18</f>
        <v>0</v>
      </c>
      <c r="BO562" s="40">
        <f>IF(K562=0,0,'Дані з ДІСО'!AC562/K562)</f>
        <v>0</v>
      </c>
      <c r="BP562" s="29">
        <f>(1+0.25*BO562)*BN562*Параметри!$K$51</f>
        <v>0</v>
      </c>
      <c r="BQ562" s="29">
        <f>BP562*'Коефіцієнти АТО'!U562</f>
        <v>0</v>
      </c>
      <c r="BR562" s="29">
        <f>K562*(1+0.25*BO562)*Параметри!$K$66*Параметри!$K$20/1000</f>
        <v>0</v>
      </c>
      <c r="BS562" s="29">
        <f>(1+0.25*BO562)*K562*'Коефіцієнти АТО'!S562*Параметри!$K$20/1000</f>
        <v>0</v>
      </c>
      <c r="BT562" s="29">
        <f t="shared" si="79"/>
        <v>0</v>
      </c>
      <c r="BU562" s="40">
        <f>ROUNDUP('Дані з ДІСО'!AG562/Параметри!$K$71,0)</f>
        <v>0</v>
      </c>
      <c r="BV562" s="40">
        <f t="shared" si="80"/>
        <v>0</v>
      </c>
      <c r="BW562" s="40">
        <f>IF('Дані з ДІСО'!AG562=0,0,'Дані з ДІСО'!AJ562/'Дані з ДІСО'!AG562)</f>
        <v>0</v>
      </c>
      <c r="BX562" s="29">
        <f>BV562*(1+0.25*BW562)*Параметри!$K$51</f>
        <v>0</v>
      </c>
      <c r="BY562" s="29">
        <f>ROUND(IF(Параметри!$K$77="No",CC562,CC562*Параметри!$K$78)+AG562,1)</f>
        <v>23457.7</v>
      </c>
      <c r="BZ562" s="29">
        <f>ROUND(IF(Параметри!$K$77="No",BF562,BF562*Параметри!$K$78),1)</f>
        <v>0</v>
      </c>
      <c r="CA562" s="29">
        <f>ROUND(IF(Параметри!$K$77="No",BI562,BI562*Параметри!$K$78),1)</f>
        <v>0</v>
      </c>
      <c r="CB562" s="29">
        <f>ROUND(IF(Параметри!$K$77="No",BJ562,BJ562*Параметри!$K$78),1)</f>
        <v>0</v>
      </c>
      <c r="CC562" s="29">
        <f t="shared" si="74"/>
        <v>26064.060970396513</v>
      </c>
    </row>
    <row r="563" spans="1:81">
      <c r="A563" s="9">
        <v>562</v>
      </c>
      <c r="B563" s="9" t="s">
        <v>3151</v>
      </c>
      <c r="C563" s="9" t="s">
        <v>3151</v>
      </c>
      <c r="D563" s="9" t="s">
        <v>3642</v>
      </c>
      <c r="E563" s="9" t="s">
        <v>29</v>
      </c>
      <c r="F563" s="9" t="s">
        <v>3684</v>
      </c>
      <c r="G563" s="9" t="s">
        <v>1181</v>
      </c>
      <c r="H563" s="29">
        <f>SUM('Дані з ДІСО'!J563:L563)</f>
        <v>2868</v>
      </c>
      <c r="I563" s="29">
        <f>SUM('Дані з ДІСО'!G563:I563)</f>
        <v>210</v>
      </c>
      <c r="J563" s="29">
        <f>SUM('Дані з ДІСО'!P563:R563)</f>
        <v>0</v>
      </c>
      <c r="K563" s="29">
        <f>SUM('Дані з ДІСО'!V563:X563)</f>
        <v>0</v>
      </c>
      <c r="L563" s="40">
        <f>ROUNDUP('Дані з ДІСО'!J563/'Коефіцієнти АТО'!$R563,0)</f>
        <v>78</v>
      </c>
      <c r="M563" s="40">
        <f>ROUNDUP('Дані з ДІСО'!K563/'Коефіцієнти АТО'!$R563,0)</f>
        <v>107</v>
      </c>
      <c r="N563" s="40">
        <f>ROUNDUP('Дані з ДІСО'!L563/'Коефіцієнти АТО'!$R563,0)</f>
        <v>29</v>
      </c>
      <c r="O563" s="59">
        <f>(L563*Параметри!$K$32+M563*Параметри!$L$32+N563*Параметри!$M$32)/18</f>
        <v>351.24444444444441</v>
      </c>
      <c r="P563" s="41">
        <f>IF(H563=0,"",'Дані з ДІСО'!Y563/H563)</f>
        <v>0</v>
      </c>
      <c r="Q563" s="29">
        <f>IF(H563=0,"",(1+0.25*P563)*O563*Параметри!$K$51)</f>
        <v>71941.96120120924</v>
      </c>
      <c r="R563" s="29">
        <f>IF(H563=0,"",Q563*'Коефіцієнти АТО'!T563)</f>
        <v>1223.0133404205571</v>
      </c>
      <c r="S563" s="29">
        <f>IF(H563=0,"",H563*(1+0.25*P563)*Параметри!$K$66*Параметри!$K$20/1000)</f>
        <v>0</v>
      </c>
      <c r="T563" s="29">
        <f>IF(H563=0,"",H563*(1+0.25*P563)*'Коефіцієнти АТО'!$S563*Параметри!$K$20/1000)</f>
        <v>13101.343412540411</v>
      </c>
      <c r="U563" s="29">
        <f t="shared" si="75"/>
        <v>86266.317954170212</v>
      </c>
      <c r="V563" s="29">
        <f t="shared" si="76"/>
        <v>86266.317954170212</v>
      </c>
      <c r="W563" s="40">
        <f>ROUNDUP('Дані з ДІСО'!P563/Параметри!$K$24,0)</f>
        <v>0</v>
      </c>
      <c r="X563" s="40">
        <f>ROUNDUP('Дані з ДІСО'!Q563/Параметри!$K$24,0)</f>
        <v>0</v>
      </c>
      <c r="Y563" s="40">
        <f>ROUNDUP('Дані з ДІСО'!R563/Параметри!$K$24,0)</f>
        <v>0</v>
      </c>
      <c r="Z563" s="59">
        <f>(W563*Параметри!$K$33+X563*Параметри!$L$33+Y563*Параметри!$M$33)/18</f>
        <v>0</v>
      </c>
      <c r="AA563" s="41">
        <f>IF(J563=0,0,'Дані з ДІСО'!AA563/J563)</f>
        <v>0</v>
      </c>
      <c r="AB563" s="29">
        <f>(1+0.25*AA563)*Z563*Параметри!$K$51</f>
        <v>0</v>
      </c>
      <c r="AC563" s="29">
        <f>AB563*'Коефіцієнти АТО'!U563</f>
        <v>0</v>
      </c>
      <c r="AD563" s="29">
        <f>J563*(1+0.25*AA563)*Параметри!$K$66*Параметри!$K$20/1000</f>
        <v>0</v>
      </c>
      <c r="AE563" s="29">
        <f>(1+0.25*AA563)*J563*'Коефіцієнти АТО'!S563*Параметри!$K$20/1000</f>
        <v>0</v>
      </c>
      <c r="AF563" s="29">
        <f t="shared" si="72"/>
        <v>0</v>
      </c>
      <c r="AG563" s="29">
        <v>0</v>
      </c>
      <c r="AH563" s="40">
        <v>25</v>
      </c>
      <c r="AI563" s="40">
        <v>0</v>
      </c>
      <c r="AJ563" s="40">
        <f t="shared" si="73"/>
        <v>0</v>
      </c>
      <c r="AK563" s="29">
        <f>(AH563+AI563)*(1+0.25*AJ563)*Параметри!$K$53</f>
        <v>4485.731892400001</v>
      </c>
      <c r="AL563" s="29">
        <f>ROUNDUP(('Дані з ДІСО'!AU563+'Дані з ДІСО'!AW563)/Параметри!$K$28,0)</f>
        <v>0</v>
      </c>
      <c r="AM563" s="64">
        <f>AL563*Параметри!$M$35/18</f>
        <v>0</v>
      </c>
      <c r="AN563" s="29">
        <f>IF(AL563=0,0,'Дані з ДІСО'!AW563/SUM('Дані з ДІСО'!AU563,'Дані з ДІСО'!AW563))</f>
        <v>0</v>
      </c>
      <c r="AO563" s="29">
        <f>(1+0.25*AN563)*AM563*Параметри!$K$51</f>
        <v>0</v>
      </c>
      <c r="AP563" s="40">
        <f>ROUNDUP(('Дані з ДІСО'!AE563+'Дані не з ДІСО'!E563+'Дані не з ДІСО'!G563)/Параметри!$K$69,0)</f>
        <v>0</v>
      </c>
      <c r="AQ563" s="40">
        <f t="shared" si="77"/>
        <v>0</v>
      </c>
      <c r="AR563" s="40">
        <f>IF(AP563=0,0,('Дані з ДІСО'!AH563+'Дані не з ДІСО'!G563)/('Дані з ДІСО'!AE563+'Дані не з ДІСО'!E563+'Дані не з ДІСО'!G563))</f>
        <v>0</v>
      </c>
      <c r="AS563" s="29">
        <f>AQ563*(1+0.25*AR563)*Параметри!$K$51</f>
        <v>0</v>
      </c>
      <c r="AT563" s="40">
        <f>ROUNDUP('Дані з ДІСО'!AF563/Параметри!$K$70,0)</f>
        <v>0</v>
      </c>
      <c r="AU563" s="40">
        <f t="shared" si="78"/>
        <v>0</v>
      </c>
      <c r="AV563" s="40">
        <f>IF(AT563=0,0,'Дані з ДІСО'!AI563/'Дані з ДІСО'!AF563)</f>
        <v>0</v>
      </c>
      <c r="AW563" s="29">
        <f>AU563*(1+0.25*AV563)*Параметри!$K$51</f>
        <v>0</v>
      </c>
      <c r="AX563" s="40">
        <f>ROUNDUP('Дані з ДІСО'!AR563/Параметри!$K$29,0)</f>
        <v>0</v>
      </c>
      <c r="AY563" s="40">
        <f>ROUNDUP('Дані з ДІСО'!AS563/Параметри!$K$29,0)</f>
        <v>0</v>
      </c>
      <c r="AZ563" s="40">
        <f>ROUNDUP('Дані з ДІСО'!AT563/Параметри!$K$29,0)</f>
        <v>0</v>
      </c>
      <c r="BA563" s="64">
        <f>(AX563*Параметри!$K$32+AY563*Параметри!$L$32+AZ563*Параметри!$M$32)/18</f>
        <v>0</v>
      </c>
      <c r="BB563" s="29">
        <f>(BA563*Параметри!$K$51+SUM('Дані з ДІСО'!AR563:AT563)*Параметри!$K$48*Параметри!$K$20/1000)*Параметри!$K$74</f>
        <v>0</v>
      </c>
      <c r="BC563" s="40">
        <f>ROUNDUP(('Дані не з ДІСО'!I563+'Дані не з ДІСО'!K563)/Параметри!$K$26,0)</f>
        <v>0</v>
      </c>
      <c r="BD563" s="29">
        <f>BC563*Параметри!$M$36/18</f>
        <v>0</v>
      </c>
      <c r="BE563" s="40">
        <f>IF(BC563=0,0,'Дані не з ДІСО'!K563/('Дані не з ДІСО'!I563+'Дані не з ДІСО'!K563))</f>
        <v>0</v>
      </c>
      <c r="BF563" s="29">
        <f>(1+0.25*BE563)*BD563*Параметри!$K$51</f>
        <v>0</v>
      </c>
      <c r="BG563" s="40">
        <f>ROUNDUP('Дані не з ДІСО'!M563/Параметри!$K$27,0)</f>
        <v>0</v>
      </c>
      <c r="BH563" s="40">
        <f>BG563*Параметри!$M$37/18</f>
        <v>0</v>
      </c>
      <c r="BI563" s="29">
        <f>BH563*Параметри!$K$51</f>
        <v>0</v>
      </c>
      <c r="BJ563" s="29">
        <f>'Дані не з ДІСО'!N563*Параметри!$K$76</f>
        <v>0</v>
      </c>
      <c r="BK563" s="40">
        <f>ROUNDUP('Дані з ДІСО'!V563/Параметри!$K$25,0)</f>
        <v>0</v>
      </c>
      <c r="BL563" s="40">
        <f>ROUNDUP('Дані з ДІСО'!W563/Параметри!$K$25,0)</f>
        <v>0</v>
      </c>
      <c r="BM563" s="40">
        <f>ROUNDUP('Дані з ДІСО'!X563/Параметри!$K$25,0)</f>
        <v>0</v>
      </c>
      <c r="BN563" s="40">
        <f>(BK563*Параметри!$K$34+BL563*Параметри!$L$34+BM563*Параметри!$M$34)/18</f>
        <v>0</v>
      </c>
      <c r="BO563" s="40">
        <f>IF(K563=0,0,'Дані з ДІСО'!AC563/K563)</f>
        <v>0</v>
      </c>
      <c r="BP563" s="29">
        <f>(1+0.25*BO563)*BN563*Параметри!$K$51</f>
        <v>0</v>
      </c>
      <c r="BQ563" s="29">
        <f>BP563*'Коефіцієнти АТО'!U563</f>
        <v>0</v>
      </c>
      <c r="BR563" s="29">
        <f>K563*(1+0.25*BO563)*Параметри!$K$66*Параметри!$K$20/1000</f>
        <v>0</v>
      </c>
      <c r="BS563" s="29">
        <f>(1+0.25*BO563)*K563*'Коефіцієнти АТО'!S563*Параметри!$K$20/1000</f>
        <v>0</v>
      </c>
      <c r="BT563" s="29">
        <f t="shared" si="79"/>
        <v>0</v>
      </c>
      <c r="BU563" s="40">
        <f>ROUNDUP('Дані з ДІСО'!AG563/Параметри!$K$71,0)</f>
        <v>0</v>
      </c>
      <c r="BV563" s="40">
        <f t="shared" si="80"/>
        <v>0</v>
      </c>
      <c r="BW563" s="40">
        <f>IF('Дані з ДІСО'!AG563=0,0,'Дані з ДІСО'!AJ563/'Дані з ДІСО'!AG563)</f>
        <v>0</v>
      </c>
      <c r="BX563" s="29">
        <f>BV563*(1+0.25*BW563)*Параметри!$K$51</f>
        <v>0</v>
      </c>
      <c r="BY563" s="29">
        <f>ROUND(IF(Параметри!$K$77="No",CC563,CC563*Параметри!$K$78)+AG563,1)</f>
        <v>81676.800000000003</v>
      </c>
      <c r="BZ563" s="29">
        <f>ROUND(IF(Параметри!$K$77="No",BF563,BF563*Параметри!$K$78),1)</f>
        <v>0</v>
      </c>
      <c r="CA563" s="29">
        <f>ROUND(IF(Параметри!$K$77="No",BI563,BI563*Параметри!$K$78),1)</f>
        <v>0</v>
      </c>
      <c r="CB563" s="29">
        <f>ROUND(IF(Параметри!$K$77="No",BJ563,BJ563*Параметри!$K$78),1)</f>
        <v>0</v>
      </c>
      <c r="CC563" s="29">
        <f t="shared" si="74"/>
        <v>90752.049846570211</v>
      </c>
    </row>
    <row r="564" spans="1:81">
      <c r="A564" s="9">
        <v>563</v>
      </c>
      <c r="B564" s="9" t="s">
        <v>3176</v>
      </c>
      <c r="C564" s="9" t="s">
        <v>3146</v>
      </c>
      <c r="D564" s="9" t="s">
        <v>3642</v>
      </c>
      <c r="E564" s="9" t="s">
        <v>78</v>
      </c>
      <c r="F564" s="9" t="s">
        <v>3685</v>
      </c>
      <c r="G564" s="9" t="s">
        <v>1183</v>
      </c>
      <c r="H564" s="29">
        <f>SUM('Дані з ДІСО'!J564:L564)</f>
        <v>10683</v>
      </c>
      <c r="I564" s="29">
        <f>SUM('Дані з ДІСО'!G564:I564)</f>
        <v>324</v>
      </c>
      <c r="J564" s="29">
        <f>SUM('Дані з ДІСО'!P564:R564)</f>
        <v>0</v>
      </c>
      <c r="K564" s="29">
        <f>SUM('Дані з ДІСО'!V564:X564)</f>
        <v>0</v>
      </c>
      <c r="L564" s="40">
        <f>ROUNDUP('Дані з ДІСО'!J564/'Коефіцієнти АТО'!$R564,0)</f>
        <v>172</v>
      </c>
      <c r="M564" s="40">
        <f>ROUNDUP('Дані з ДІСО'!K564/'Коефіцієнти АТО'!$R564,0)</f>
        <v>192</v>
      </c>
      <c r="N564" s="40">
        <f>ROUNDUP('Дані з ДІСО'!L564/'Коефіцієнти АТО'!$R564,0)</f>
        <v>33</v>
      </c>
      <c r="O564" s="59">
        <f>(L564*Параметри!$K$32+M564*Параметри!$L$32+N564*Параметри!$M$32)/18</f>
        <v>633.66111111111115</v>
      </c>
      <c r="P564" s="41">
        <f>IF(H564=0,"",'Дані з ДІСО'!Y564/H564)</f>
        <v>0</v>
      </c>
      <c r="Q564" s="29">
        <f>IF(H564=0,"",(1+0.25*P564)*O564*Параметри!$K$51)</f>
        <v>129786.60243971791</v>
      </c>
      <c r="R564" s="29">
        <f>IF(H564=0,"",Q564*'Коефіцієнти АТО'!T564)</f>
        <v>19467.990365957685</v>
      </c>
      <c r="S564" s="29">
        <f>IF(H564=0,"",H564*(1+0.25*P564)*Параметри!$K$66*Параметри!$K$20/1000)</f>
        <v>0</v>
      </c>
      <c r="T564" s="29">
        <f>IF(H564=0,"",H564*(1+0.25*P564)*'Коефіцієнти АТО'!$S564*Параметри!$K$20/1000)</f>
        <v>23383.87660210289</v>
      </c>
      <c r="U564" s="29">
        <f t="shared" si="75"/>
        <v>172638.4694077785</v>
      </c>
      <c r="V564" s="29">
        <f t="shared" si="76"/>
        <v>172638.4694077785</v>
      </c>
      <c r="W564" s="40">
        <f>ROUNDUP('Дані з ДІСО'!P564/Параметри!$K$24,0)</f>
        <v>0</v>
      </c>
      <c r="X564" s="40">
        <f>ROUNDUP('Дані з ДІСО'!Q564/Параметри!$K$24,0)</f>
        <v>0</v>
      </c>
      <c r="Y564" s="40">
        <f>ROUNDUP('Дані з ДІСО'!R564/Параметри!$K$24,0)</f>
        <v>0</v>
      </c>
      <c r="Z564" s="59">
        <f>(W564*Параметри!$K$33+X564*Параметри!$L$33+Y564*Параметри!$M$33)/18</f>
        <v>0</v>
      </c>
      <c r="AA564" s="41">
        <f>IF(J564=0,0,'Дані з ДІСО'!AA564/J564)</f>
        <v>0</v>
      </c>
      <c r="AB564" s="29">
        <f>(1+0.25*AA564)*Z564*Параметри!$K$51</f>
        <v>0</v>
      </c>
      <c r="AC564" s="29">
        <f>AB564*'Коефіцієнти АТО'!U564</f>
        <v>0</v>
      </c>
      <c r="AD564" s="29">
        <f>J564*(1+0.25*AA564)*Параметри!$K$66*Параметри!$K$20/1000</f>
        <v>0</v>
      </c>
      <c r="AE564" s="29">
        <f>(1+0.25*AA564)*J564*'Коефіцієнти АТО'!S564*Параметри!$K$20/1000</f>
        <v>0</v>
      </c>
      <c r="AF564" s="29">
        <f t="shared" si="72"/>
        <v>0</v>
      </c>
      <c r="AG564" s="29">
        <v>0</v>
      </c>
      <c r="AH564" s="40">
        <v>51</v>
      </c>
      <c r="AI564" s="40">
        <v>0</v>
      </c>
      <c r="AJ564" s="40">
        <f t="shared" si="73"/>
        <v>0</v>
      </c>
      <c r="AK564" s="29">
        <f>(AH564+AI564)*(1+0.25*AJ564)*Параметри!$K$53</f>
        <v>9150.8930604960024</v>
      </c>
      <c r="AL564" s="29">
        <f>ROUNDUP(('Дані з ДІСО'!AU564+'Дані з ДІСО'!AW564)/Параметри!$K$28,0)</f>
        <v>0</v>
      </c>
      <c r="AM564" s="64">
        <f>AL564*Параметри!$M$35/18</f>
        <v>0</v>
      </c>
      <c r="AN564" s="29">
        <f>IF(AL564=0,0,'Дані з ДІСО'!AW564/SUM('Дані з ДІСО'!AU564,'Дані з ДІСО'!AW564))</f>
        <v>0</v>
      </c>
      <c r="AO564" s="29">
        <f>(1+0.25*AN564)*AM564*Параметри!$K$51</f>
        <v>0</v>
      </c>
      <c r="AP564" s="40">
        <f>ROUNDUP(('Дані з ДІСО'!AE564+'Дані не з ДІСО'!E564+'Дані не з ДІСО'!G564)/Параметри!$K$69,0)</f>
        <v>0</v>
      </c>
      <c r="AQ564" s="40">
        <f t="shared" si="77"/>
        <v>0</v>
      </c>
      <c r="AR564" s="40">
        <f>IF(AP564=0,0,('Дані з ДІСО'!AH564+'Дані не з ДІСО'!G564)/('Дані з ДІСО'!AE564+'Дані не з ДІСО'!E564+'Дані не з ДІСО'!G564))</f>
        <v>0</v>
      </c>
      <c r="AS564" s="29">
        <f>AQ564*(1+0.25*AR564)*Параметри!$K$51</f>
        <v>0</v>
      </c>
      <c r="AT564" s="40">
        <f>ROUNDUP('Дані з ДІСО'!AF564/Параметри!$K$70,0)</f>
        <v>0</v>
      </c>
      <c r="AU564" s="40">
        <f t="shared" si="78"/>
        <v>0</v>
      </c>
      <c r="AV564" s="40">
        <f>IF(AT564=0,0,'Дані з ДІСО'!AI564/'Дані з ДІСО'!AF564)</f>
        <v>0</v>
      </c>
      <c r="AW564" s="29">
        <f>AU564*(1+0.25*AV564)*Параметри!$K$51</f>
        <v>0</v>
      </c>
      <c r="AX564" s="40">
        <f>ROUNDUP('Дані з ДІСО'!AR564/Параметри!$K$29,0)</f>
        <v>0</v>
      </c>
      <c r="AY564" s="40">
        <f>ROUNDUP('Дані з ДІСО'!AS564/Параметри!$K$29,0)</f>
        <v>0</v>
      </c>
      <c r="AZ564" s="40">
        <f>ROUNDUP('Дані з ДІСО'!AT564/Параметри!$K$29,0)</f>
        <v>0</v>
      </c>
      <c r="BA564" s="64">
        <f>(AX564*Параметри!$K$32+AY564*Параметри!$L$32+AZ564*Параметри!$M$32)/18</f>
        <v>0</v>
      </c>
      <c r="BB564" s="29">
        <f>(BA564*Параметри!$K$51+SUM('Дані з ДІСО'!AR564:AT564)*Параметри!$K$48*Параметри!$K$20/1000)*Параметри!$K$74</f>
        <v>0</v>
      </c>
      <c r="BC564" s="40">
        <f>ROUNDUP(('Дані не з ДІСО'!I564+'Дані не з ДІСО'!K564)/Параметри!$K$26,0)</f>
        <v>0</v>
      </c>
      <c r="BD564" s="29">
        <f>BC564*Параметри!$M$36/18</f>
        <v>0</v>
      </c>
      <c r="BE564" s="40">
        <f>IF(BC564=0,0,'Дані не з ДІСО'!K564/('Дані не з ДІСО'!I564+'Дані не з ДІСО'!K564))</f>
        <v>0</v>
      </c>
      <c r="BF564" s="29">
        <f>(1+0.25*BE564)*BD564*Параметри!$K$51</f>
        <v>0</v>
      </c>
      <c r="BG564" s="40">
        <f>ROUNDUP('Дані не з ДІСО'!M564/Параметри!$K$27,0)</f>
        <v>0</v>
      </c>
      <c r="BH564" s="40">
        <f>BG564*Параметри!$M$37/18</f>
        <v>0</v>
      </c>
      <c r="BI564" s="29">
        <f>BH564*Параметри!$K$51</f>
        <v>0</v>
      </c>
      <c r="BJ564" s="29">
        <f>'Дані не з ДІСО'!N564*Параметри!$K$76</f>
        <v>0</v>
      </c>
      <c r="BK564" s="40">
        <f>ROUNDUP('Дані з ДІСО'!V564/Параметри!$K$25,0)</f>
        <v>0</v>
      </c>
      <c r="BL564" s="40">
        <f>ROUNDUP('Дані з ДІСО'!W564/Параметри!$K$25,0)</f>
        <v>0</v>
      </c>
      <c r="BM564" s="40">
        <f>ROUNDUP('Дані з ДІСО'!X564/Параметри!$K$25,0)</f>
        <v>0</v>
      </c>
      <c r="BN564" s="40">
        <f>(BK564*Параметри!$K$34+BL564*Параметри!$L$34+BM564*Параметри!$M$34)/18</f>
        <v>0</v>
      </c>
      <c r="BO564" s="40">
        <f>IF(K564=0,0,'Дані з ДІСО'!AC564/K564)</f>
        <v>0</v>
      </c>
      <c r="BP564" s="29">
        <f>(1+0.25*BO564)*BN564*Параметри!$K$51</f>
        <v>0</v>
      </c>
      <c r="BQ564" s="29">
        <f>BP564*'Коефіцієнти АТО'!U564</f>
        <v>0</v>
      </c>
      <c r="BR564" s="29">
        <f>K564*(1+0.25*BO564)*Параметри!$K$66*Параметри!$K$20/1000</f>
        <v>0</v>
      </c>
      <c r="BS564" s="29">
        <f>(1+0.25*BO564)*K564*'Коефіцієнти АТО'!S564*Параметри!$K$20/1000</f>
        <v>0</v>
      </c>
      <c r="BT564" s="29">
        <f t="shared" si="79"/>
        <v>0</v>
      </c>
      <c r="BU564" s="40">
        <f>ROUNDUP('Дані з ДІСО'!AG564/Параметри!$K$71,0)</f>
        <v>0</v>
      </c>
      <c r="BV564" s="40">
        <f t="shared" si="80"/>
        <v>0</v>
      </c>
      <c r="BW564" s="40">
        <f>IF('Дані з ДІСО'!AG564=0,0,'Дані з ДІСО'!AJ564/'Дані з ДІСО'!AG564)</f>
        <v>0</v>
      </c>
      <c r="BX564" s="29">
        <f>BV564*(1+0.25*BW564)*Параметри!$K$51</f>
        <v>0</v>
      </c>
      <c r="BY564" s="29">
        <f>ROUND(IF(Параметри!$K$77="No",CC564,CC564*Параметри!$K$78)+AG564,1)</f>
        <v>163610.4</v>
      </c>
      <c r="BZ564" s="29">
        <f>ROUND(IF(Параметри!$K$77="No",BF564,BF564*Параметри!$K$78),1)</f>
        <v>0</v>
      </c>
      <c r="CA564" s="29">
        <f>ROUND(IF(Параметри!$K$77="No",BI564,BI564*Параметри!$K$78),1)</f>
        <v>0</v>
      </c>
      <c r="CB564" s="29">
        <f>ROUND(IF(Параметри!$K$77="No",BJ564,BJ564*Параметри!$K$78),1)</f>
        <v>0</v>
      </c>
      <c r="CC564" s="29">
        <f t="shared" si="74"/>
        <v>181789.36246827448</v>
      </c>
    </row>
    <row r="565" spans="1:81">
      <c r="A565" s="9">
        <v>564</v>
      </c>
      <c r="B565" s="9" t="s">
        <v>3145</v>
      </c>
      <c r="C565" s="9" t="s">
        <v>3146</v>
      </c>
      <c r="D565" s="9" t="s">
        <v>3642</v>
      </c>
      <c r="E565" s="9" t="s">
        <v>21</v>
      </c>
      <c r="F565" s="9" t="s">
        <v>3686</v>
      </c>
      <c r="G565" s="9" t="s">
        <v>1185</v>
      </c>
      <c r="H565" s="29">
        <f>SUM('Дані з ДІСО'!J565:L565)</f>
        <v>2842.5</v>
      </c>
      <c r="I565" s="29">
        <f>SUM('Дані з ДІСО'!G565:I565)</f>
        <v>145</v>
      </c>
      <c r="J565" s="29">
        <f>SUM('Дані з ДІСО'!P565:R565)</f>
        <v>0</v>
      </c>
      <c r="K565" s="29">
        <f>SUM('Дані з ДІСО'!V565:X565)</f>
        <v>0</v>
      </c>
      <c r="L565" s="40">
        <f>ROUNDUP('Дані з ДІСО'!J565/'Коефіцієнти АТО'!$R565,0)</f>
        <v>64</v>
      </c>
      <c r="M565" s="40">
        <f>ROUNDUP('Дані з ДІСО'!K565/'Коефіцієнти АТО'!$R565,0)</f>
        <v>89</v>
      </c>
      <c r="N565" s="40">
        <f>ROUNDUP('Дані з ДІСО'!L565/'Коефіцієнти АТО'!$R565,0)</f>
        <v>21</v>
      </c>
      <c r="O565" s="59">
        <f>(L565*Параметри!$K$32+M565*Параметри!$L$32+N565*Параметри!$M$32)/18</f>
        <v>284.87777777777779</v>
      </c>
      <c r="P565" s="41">
        <f>IF(H565=0,"",'Дані з ДІСО'!Y565/H565)</f>
        <v>0</v>
      </c>
      <c r="Q565" s="29">
        <f>IF(H565=0,"",(1+0.25*P565)*O565*Параметри!$K$51)</f>
        <v>58348.726535423382</v>
      </c>
      <c r="R565" s="29">
        <f>IF(H565=0,"",Q565*'Коефіцієнти АТО'!T565)</f>
        <v>991.92835110219755</v>
      </c>
      <c r="S565" s="29">
        <f>IF(H565=0,"",H565*(1+0.25*P565)*Параметри!$K$66*Параметри!$K$20/1000)</f>
        <v>0</v>
      </c>
      <c r="T565" s="29">
        <f>IF(H565=0,"",H565*(1+0.25*P565)*'Коефіцієнти АТО'!$S565*Параметри!$K$20/1000)</f>
        <v>11632.267346265424</v>
      </c>
      <c r="U565" s="29">
        <f t="shared" si="75"/>
        <v>70972.92223279101</v>
      </c>
      <c r="V565" s="29">
        <f t="shared" si="76"/>
        <v>70972.92223279101</v>
      </c>
      <c r="W565" s="40">
        <f>ROUNDUP('Дані з ДІСО'!P565/Параметри!$K$24,0)</f>
        <v>0</v>
      </c>
      <c r="X565" s="40">
        <f>ROUNDUP('Дані з ДІСО'!Q565/Параметри!$K$24,0)</f>
        <v>0</v>
      </c>
      <c r="Y565" s="40">
        <f>ROUNDUP('Дані з ДІСО'!R565/Параметри!$K$24,0)</f>
        <v>0</v>
      </c>
      <c r="Z565" s="59">
        <f>(W565*Параметри!$K$33+X565*Параметри!$L$33+Y565*Параметри!$M$33)/18</f>
        <v>0</v>
      </c>
      <c r="AA565" s="41">
        <f>IF(J565=0,0,'Дані з ДІСО'!AA565/J565)</f>
        <v>0</v>
      </c>
      <c r="AB565" s="29">
        <f>(1+0.25*AA565)*Z565*Параметри!$K$51</f>
        <v>0</v>
      </c>
      <c r="AC565" s="29">
        <f>AB565*'Коефіцієнти АТО'!U565</f>
        <v>0</v>
      </c>
      <c r="AD565" s="29">
        <f>J565*(1+0.25*AA565)*Параметри!$K$66*Параметри!$K$20/1000</f>
        <v>0</v>
      </c>
      <c r="AE565" s="29">
        <f>(1+0.25*AA565)*J565*'Коефіцієнти АТО'!S565*Параметри!$K$20/1000</f>
        <v>0</v>
      </c>
      <c r="AF565" s="29">
        <f t="shared" si="72"/>
        <v>0</v>
      </c>
      <c r="AG565" s="29">
        <v>0</v>
      </c>
      <c r="AH565" s="40">
        <v>11</v>
      </c>
      <c r="AI565" s="40">
        <v>0</v>
      </c>
      <c r="AJ565" s="40">
        <f t="shared" si="73"/>
        <v>0</v>
      </c>
      <c r="AK565" s="29">
        <f>(AH565+AI565)*(1+0.25*AJ565)*Параметри!$K$53</f>
        <v>1973.7220326560005</v>
      </c>
      <c r="AL565" s="29">
        <f>ROUNDUP(('Дані з ДІСО'!AU565+'Дані з ДІСО'!AW565)/Параметри!$K$28,0)</f>
        <v>0</v>
      </c>
      <c r="AM565" s="64">
        <f>AL565*Параметри!$M$35/18</f>
        <v>0</v>
      </c>
      <c r="AN565" s="29">
        <f>IF(AL565=0,0,'Дані з ДІСО'!AW565/SUM('Дані з ДІСО'!AU565,'Дані з ДІСО'!AW565))</f>
        <v>0</v>
      </c>
      <c r="AO565" s="29">
        <f>(1+0.25*AN565)*AM565*Параметри!$K$51</f>
        <v>0</v>
      </c>
      <c r="AP565" s="40">
        <f>ROUNDUP(('Дані з ДІСО'!AE565+'Дані не з ДІСО'!E565+'Дані не з ДІСО'!G565)/Параметри!$K$69,0)</f>
        <v>0</v>
      </c>
      <c r="AQ565" s="40">
        <f t="shared" si="77"/>
        <v>0</v>
      </c>
      <c r="AR565" s="40">
        <f>IF(AP565=0,0,('Дані з ДІСО'!AH565+'Дані не з ДІСО'!G565)/('Дані з ДІСО'!AE565+'Дані не з ДІСО'!E565+'Дані не з ДІСО'!G565))</f>
        <v>0</v>
      </c>
      <c r="AS565" s="29">
        <f>AQ565*(1+0.25*AR565)*Параметри!$K$51</f>
        <v>0</v>
      </c>
      <c r="AT565" s="40">
        <f>ROUNDUP('Дані з ДІСО'!AF565/Параметри!$K$70,0)</f>
        <v>0</v>
      </c>
      <c r="AU565" s="40">
        <f t="shared" si="78"/>
        <v>0</v>
      </c>
      <c r="AV565" s="40">
        <f>IF(AT565=0,0,'Дані з ДІСО'!AI565/'Дані з ДІСО'!AF565)</f>
        <v>0</v>
      </c>
      <c r="AW565" s="29">
        <f>AU565*(1+0.25*AV565)*Параметри!$K$51</f>
        <v>0</v>
      </c>
      <c r="AX565" s="40">
        <f>ROUNDUP('Дані з ДІСО'!AR565/Параметри!$K$29,0)</f>
        <v>0</v>
      </c>
      <c r="AY565" s="40">
        <f>ROUNDUP('Дані з ДІСО'!AS565/Параметри!$K$29,0)</f>
        <v>0</v>
      </c>
      <c r="AZ565" s="40">
        <f>ROUNDUP('Дані з ДІСО'!AT565/Параметри!$K$29,0)</f>
        <v>0</v>
      </c>
      <c r="BA565" s="64">
        <f>(AX565*Параметри!$K$32+AY565*Параметри!$L$32+AZ565*Параметри!$M$32)/18</f>
        <v>0</v>
      </c>
      <c r="BB565" s="29">
        <f>(BA565*Параметри!$K$51+SUM('Дані з ДІСО'!AR565:AT565)*Параметри!$K$48*Параметри!$K$20/1000)*Параметри!$K$74</f>
        <v>0</v>
      </c>
      <c r="BC565" s="40">
        <f>ROUNDUP(('Дані не з ДІСО'!I565+'Дані не з ДІСО'!K565)/Параметри!$K$26,0)</f>
        <v>0</v>
      </c>
      <c r="BD565" s="29">
        <f>BC565*Параметри!$M$36/18</f>
        <v>0</v>
      </c>
      <c r="BE565" s="40">
        <f>IF(BC565=0,0,'Дані не з ДІСО'!K565/('Дані не з ДІСО'!I565+'Дані не з ДІСО'!K565))</f>
        <v>0</v>
      </c>
      <c r="BF565" s="29">
        <f>(1+0.25*BE565)*BD565*Параметри!$K$51</f>
        <v>0</v>
      </c>
      <c r="BG565" s="40">
        <f>ROUNDUP('Дані не з ДІСО'!M565/Параметри!$K$27,0)</f>
        <v>0</v>
      </c>
      <c r="BH565" s="40">
        <f>BG565*Параметри!$M$37/18</f>
        <v>0</v>
      </c>
      <c r="BI565" s="29">
        <f>BH565*Параметри!$K$51</f>
        <v>0</v>
      </c>
      <c r="BJ565" s="29">
        <f>'Дані не з ДІСО'!N565*Параметри!$K$76</f>
        <v>0</v>
      </c>
      <c r="BK565" s="40">
        <f>ROUNDUP('Дані з ДІСО'!V565/Параметри!$K$25,0)</f>
        <v>0</v>
      </c>
      <c r="BL565" s="40">
        <f>ROUNDUP('Дані з ДІСО'!W565/Параметри!$K$25,0)</f>
        <v>0</v>
      </c>
      <c r="BM565" s="40">
        <f>ROUNDUP('Дані з ДІСО'!X565/Параметри!$K$25,0)</f>
        <v>0</v>
      </c>
      <c r="BN565" s="40">
        <f>(BK565*Параметри!$K$34+BL565*Параметри!$L$34+BM565*Параметри!$M$34)/18</f>
        <v>0</v>
      </c>
      <c r="BO565" s="40">
        <f>IF(K565=0,0,'Дані з ДІСО'!AC565/K565)</f>
        <v>0</v>
      </c>
      <c r="BP565" s="29">
        <f>(1+0.25*BO565)*BN565*Параметри!$K$51</f>
        <v>0</v>
      </c>
      <c r="BQ565" s="29">
        <f>BP565*'Коефіцієнти АТО'!U565</f>
        <v>0</v>
      </c>
      <c r="BR565" s="29">
        <f>K565*(1+0.25*BO565)*Параметри!$K$66*Параметри!$K$20/1000</f>
        <v>0</v>
      </c>
      <c r="BS565" s="29">
        <f>(1+0.25*BO565)*K565*'Коефіцієнти АТО'!S565*Параметри!$K$20/1000</f>
        <v>0</v>
      </c>
      <c r="BT565" s="29">
        <f t="shared" si="79"/>
        <v>0</v>
      </c>
      <c r="BU565" s="40">
        <f>ROUNDUP('Дані з ДІСО'!AG565/Параметри!$K$71,0)</f>
        <v>0</v>
      </c>
      <c r="BV565" s="40">
        <f t="shared" si="80"/>
        <v>0</v>
      </c>
      <c r="BW565" s="40">
        <f>IF('Дані з ДІСО'!AG565=0,0,'Дані з ДІСО'!AJ565/'Дані з ДІСО'!AG565)</f>
        <v>0</v>
      </c>
      <c r="BX565" s="29">
        <f>BV565*(1+0.25*BW565)*Параметри!$K$51</f>
        <v>0</v>
      </c>
      <c r="BY565" s="29">
        <f>ROUND(IF(Параметри!$K$77="No",CC565,CC565*Параметри!$K$78)+AG565,1)</f>
        <v>65652</v>
      </c>
      <c r="BZ565" s="29">
        <f>ROUND(IF(Параметри!$K$77="No",BF565,BF565*Параметри!$K$78),1)</f>
        <v>0</v>
      </c>
      <c r="CA565" s="29">
        <f>ROUND(IF(Параметри!$K$77="No",BI565,BI565*Параметри!$K$78),1)</f>
        <v>0</v>
      </c>
      <c r="CB565" s="29">
        <f>ROUND(IF(Параметри!$K$77="No",BJ565,BJ565*Параметри!$K$78),1)</f>
        <v>0</v>
      </c>
      <c r="CC565" s="29">
        <f t="shared" si="74"/>
        <v>72946.644265447016</v>
      </c>
    </row>
    <row r="566" spans="1:81">
      <c r="A566" s="9">
        <v>565</v>
      </c>
      <c r="B566" s="9" t="s">
        <v>3151</v>
      </c>
      <c r="C566" s="9" t="s">
        <v>3151</v>
      </c>
      <c r="D566" s="9" t="s">
        <v>3642</v>
      </c>
      <c r="E566" s="9" t="s">
        <v>29</v>
      </c>
      <c r="F566" s="9" t="s">
        <v>3147</v>
      </c>
      <c r="G566" s="9" t="s">
        <v>1187</v>
      </c>
      <c r="H566" s="29">
        <f>SUM('Дані з ДІСО'!J566:L566)</f>
        <v>2309</v>
      </c>
      <c r="I566" s="29">
        <f>SUM('Дані з ДІСО'!G566:I566)</f>
        <v>95</v>
      </c>
      <c r="J566" s="29">
        <f>SUM('Дані з ДІСО'!P566:R566)</f>
        <v>0</v>
      </c>
      <c r="K566" s="29">
        <f>SUM('Дані з ДІСО'!V566:X566)</f>
        <v>0</v>
      </c>
      <c r="L566" s="40">
        <f>ROUNDUP('Дані з ДІСО'!J566/'Коефіцієнти АТО'!$R566,0)</f>
        <v>53</v>
      </c>
      <c r="M566" s="40">
        <f>ROUNDUP('Дані з ДІСО'!K566/'Коефіцієнти АТО'!$R566,0)</f>
        <v>67</v>
      </c>
      <c r="N566" s="40">
        <f>ROUNDUP('Дані з ДІСО'!L566/'Коефіцієнти АТО'!$R566,0)</f>
        <v>10</v>
      </c>
      <c r="O566" s="59">
        <f>(L566*Параметри!$K$32+M566*Параметри!$L$32+N566*Параметри!$M$32)/18</f>
        <v>209.16111111111113</v>
      </c>
      <c r="P566" s="41">
        <f>IF(H566=0,"",'Дані з ДІСО'!Y566/H566)</f>
        <v>0</v>
      </c>
      <c r="Q566" s="29">
        <f>IF(H566=0,"",(1+0.25*P566)*O566*Параметри!$K$51)</f>
        <v>42840.422897385914</v>
      </c>
      <c r="R566" s="29">
        <f>IF(H566=0,"",Q566*'Коефіцієнти АТО'!T566)</f>
        <v>728.28718925556063</v>
      </c>
      <c r="S566" s="29">
        <f>IF(H566=0,"",H566*(1+0.25*P566)*Параметри!$K$66*Параметри!$K$20/1000)</f>
        <v>0</v>
      </c>
      <c r="T566" s="29">
        <f>IF(H566=0,"",H566*(1+0.25*P566)*'Коефіцієнти АТО'!$S566*Параметри!$K$20/1000)</f>
        <v>10547.769156051538</v>
      </c>
      <c r="U566" s="29">
        <f t="shared" si="75"/>
        <v>54116.479242693014</v>
      </c>
      <c r="V566" s="29">
        <f t="shared" si="76"/>
        <v>54116.479242693014</v>
      </c>
      <c r="W566" s="40">
        <f>ROUNDUP('Дані з ДІСО'!P566/Параметри!$K$24,0)</f>
        <v>0</v>
      </c>
      <c r="X566" s="40">
        <f>ROUNDUP('Дані з ДІСО'!Q566/Параметри!$K$24,0)</f>
        <v>0</v>
      </c>
      <c r="Y566" s="40">
        <f>ROUNDUP('Дані з ДІСО'!R566/Параметри!$K$24,0)</f>
        <v>0</v>
      </c>
      <c r="Z566" s="59">
        <f>(W566*Параметри!$K$33+X566*Параметри!$L$33+Y566*Параметри!$M$33)/18</f>
        <v>0</v>
      </c>
      <c r="AA566" s="41">
        <f>IF(J566=0,0,'Дані з ДІСО'!AA566/J566)</f>
        <v>0</v>
      </c>
      <c r="AB566" s="29">
        <f>(1+0.25*AA566)*Z566*Параметри!$K$51</f>
        <v>0</v>
      </c>
      <c r="AC566" s="29">
        <f>AB566*'Коефіцієнти АТО'!U566</f>
        <v>0</v>
      </c>
      <c r="AD566" s="29">
        <f>J566*(1+0.25*AA566)*Параметри!$K$66*Параметри!$K$20/1000</f>
        <v>0</v>
      </c>
      <c r="AE566" s="29">
        <f>(1+0.25*AA566)*J566*'Коефіцієнти АТО'!S566*Параметри!$K$20/1000</f>
        <v>0</v>
      </c>
      <c r="AF566" s="29">
        <f t="shared" si="72"/>
        <v>0</v>
      </c>
      <c r="AG566" s="29">
        <v>0</v>
      </c>
      <c r="AH566" s="40">
        <v>18</v>
      </c>
      <c r="AI566" s="40">
        <v>0</v>
      </c>
      <c r="AJ566" s="40">
        <f t="shared" si="73"/>
        <v>0</v>
      </c>
      <c r="AK566" s="29">
        <f>(AH566+AI566)*(1+0.25*AJ566)*Параметри!$K$53</f>
        <v>3229.726962528001</v>
      </c>
      <c r="AL566" s="29">
        <f>ROUNDUP(('Дані з ДІСО'!AU566+'Дані з ДІСО'!AW566)/Параметри!$K$28,0)</f>
        <v>0</v>
      </c>
      <c r="AM566" s="64">
        <f>AL566*Параметри!$M$35/18</f>
        <v>0</v>
      </c>
      <c r="AN566" s="29">
        <f>IF(AL566=0,0,'Дані з ДІСО'!AW566/SUM('Дані з ДІСО'!AU566,'Дані з ДІСО'!AW566))</f>
        <v>0</v>
      </c>
      <c r="AO566" s="29">
        <f>(1+0.25*AN566)*AM566*Параметри!$K$51</f>
        <v>0</v>
      </c>
      <c r="AP566" s="40">
        <f>ROUNDUP(('Дані з ДІСО'!AE566+'Дані не з ДІСО'!E566+'Дані не з ДІСО'!G566)/Параметри!$K$69,0)</f>
        <v>0</v>
      </c>
      <c r="AQ566" s="40">
        <f t="shared" si="77"/>
        <v>0</v>
      </c>
      <c r="AR566" s="40">
        <f>IF(AP566=0,0,('Дані з ДІСО'!AH566+'Дані не з ДІСО'!G566)/('Дані з ДІСО'!AE566+'Дані не з ДІСО'!E566+'Дані не з ДІСО'!G566))</f>
        <v>0</v>
      </c>
      <c r="AS566" s="29">
        <f>AQ566*(1+0.25*AR566)*Параметри!$K$51</f>
        <v>0</v>
      </c>
      <c r="AT566" s="40">
        <f>ROUNDUP('Дані з ДІСО'!AF566/Параметри!$K$70,0)</f>
        <v>0</v>
      </c>
      <c r="AU566" s="40">
        <f t="shared" si="78"/>
        <v>0</v>
      </c>
      <c r="AV566" s="40">
        <f>IF(AT566=0,0,'Дані з ДІСО'!AI566/'Дані з ДІСО'!AF566)</f>
        <v>0</v>
      </c>
      <c r="AW566" s="29">
        <f>AU566*(1+0.25*AV566)*Параметри!$K$51</f>
        <v>0</v>
      </c>
      <c r="AX566" s="40">
        <f>ROUNDUP('Дані з ДІСО'!AR566/Параметри!$K$29,0)</f>
        <v>0</v>
      </c>
      <c r="AY566" s="40">
        <f>ROUNDUP('Дані з ДІСО'!AS566/Параметри!$K$29,0)</f>
        <v>0</v>
      </c>
      <c r="AZ566" s="40">
        <f>ROUNDUP('Дані з ДІСО'!AT566/Параметри!$K$29,0)</f>
        <v>0</v>
      </c>
      <c r="BA566" s="64">
        <f>(AX566*Параметри!$K$32+AY566*Параметри!$L$32+AZ566*Параметри!$M$32)/18</f>
        <v>0</v>
      </c>
      <c r="BB566" s="29">
        <f>(BA566*Параметри!$K$51+SUM('Дані з ДІСО'!AR566:AT566)*Параметри!$K$48*Параметри!$K$20/1000)*Параметри!$K$74</f>
        <v>0</v>
      </c>
      <c r="BC566" s="40">
        <f>ROUNDUP(('Дані не з ДІСО'!I566+'Дані не з ДІСО'!K566)/Параметри!$K$26,0)</f>
        <v>0</v>
      </c>
      <c r="BD566" s="29">
        <f>BC566*Параметри!$M$36/18</f>
        <v>0</v>
      </c>
      <c r="BE566" s="40">
        <f>IF(BC566=0,0,'Дані не з ДІСО'!K566/('Дані не з ДІСО'!I566+'Дані не з ДІСО'!K566))</f>
        <v>0</v>
      </c>
      <c r="BF566" s="29">
        <f>(1+0.25*BE566)*BD566*Параметри!$K$51</f>
        <v>0</v>
      </c>
      <c r="BG566" s="40">
        <f>ROUNDUP('Дані не з ДІСО'!M566/Параметри!$K$27,0)</f>
        <v>0</v>
      </c>
      <c r="BH566" s="40">
        <f>BG566*Параметри!$M$37/18</f>
        <v>0</v>
      </c>
      <c r="BI566" s="29">
        <f>BH566*Параметри!$K$51</f>
        <v>0</v>
      </c>
      <c r="BJ566" s="29">
        <f>'Дані не з ДІСО'!N566*Параметри!$K$76</f>
        <v>0</v>
      </c>
      <c r="BK566" s="40">
        <f>ROUNDUP('Дані з ДІСО'!V566/Параметри!$K$25,0)</f>
        <v>0</v>
      </c>
      <c r="BL566" s="40">
        <f>ROUNDUP('Дані з ДІСО'!W566/Параметри!$K$25,0)</f>
        <v>0</v>
      </c>
      <c r="BM566" s="40">
        <f>ROUNDUP('Дані з ДІСО'!X566/Параметри!$K$25,0)</f>
        <v>0</v>
      </c>
      <c r="BN566" s="40">
        <f>(BK566*Параметри!$K$34+BL566*Параметри!$L$34+BM566*Параметри!$M$34)/18</f>
        <v>0</v>
      </c>
      <c r="BO566" s="40">
        <f>IF(K566=0,0,'Дані з ДІСО'!AC566/K566)</f>
        <v>0</v>
      </c>
      <c r="BP566" s="29">
        <f>(1+0.25*BO566)*BN566*Параметри!$K$51</f>
        <v>0</v>
      </c>
      <c r="BQ566" s="29">
        <f>BP566*'Коефіцієнти АТО'!U566</f>
        <v>0</v>
      </c>
      <c r="BR566" s="29">
        <f>K566*(1+0.25*BO566)*Параметри!$K$66*Параметри!$K$20/1000</f>
        <v>0</v>
      </c>
      <c r="BS566" s="29">
        <f>(1+0.25*BO566)*K566*'Коефіцієнти АТО'!S566*Параметри!$K$20/1000</f>
        <v>0</v>
      </c>
      <c r="BT566" s="29">
        <f t="shared" si="79"/>
        <v>0</v>
      </c>
      <c r="BU566" s="40">
        <f>ROUNDUP('Дані з ДІСО'!AG566/Параметри!$K$71,0)</f>
        <v>0</v>
      </c>
      <c r="BV566" s="40">
        <f t="shared" si="80"/>
        <v>0</v>
      </c>
      <c r="BW566" s="40">
        <f>IF('Дані з ДІСО'!AG566=0,0,'Дані з ДІСО'!AJ566/'Дані з ДІСО'!AG566)</f>
        <v>0</v>
      </c>
      <c r="BX566" s="29">
        <f>BV566*(1+0.25*BW566)*Параметри!$K$51</f>
        <v>0</v>
      </c>
      <c r="BY566" s="29">
        <f>ROUND(IF(Параметри!$K$77="No",CC566,CC566*Параметри!$K$78)+AG566,1)</f>
        <v>51611.6</v>
      </c>
      <c r="BZ566" s="29">
        <f>ROUND(IF(Параметри!$K$77="No",BF566,BF566*Параметри!$K$78),1)</f>
        <v>0</v>
      </c>
      <c r="CA566" s="29">
        <f>ROUND(IF(Параметри!$K$77="No",BI566,BI566*Параметри!$K$78),1)</f>
        <v>0</v>
      </c>
      <c r="CB566" s="29">
        <f>ROUND(IF(Параметри!$K$77="No",BJ566,BJ566*Параметри!$K$78),1)</f>
        <v>0</v>
      </c>
      <c r="CC566" s="29">
        <f t="shared" si="74"/>
        <v>57346.206205221017</v>
      </c>
    </row>
    <row r="567" spans="1:81">
      <c r="A567" s="9">
        <v>566</v>
      </c>
      <c r="B567" s="9" t="s">
        <v>3151</v>
      </c>
      <c r="C567" s="9" t="s">
        <v>3151</v>
      </c>
      <c r="D567" s="9" t="s">
        <v>3642</v>
      </c>
      <c r="E567" s="9" t="s">
        <v>29</v>
      </c>
      <c r="F567" s="9" t="s">
        <v>3687</v>
      </c>
      <c r="G567" s="9" t="s">
        <v>1189</v>
      </c>
      <c r="H567" s="29">
        <f>SUM('Дані з ДІСО'!J567:L567)</f>
        <v>717.5</v>
      </c>
      <c r="I567" s="29">
        <f>SUM('Дані з ДІСО'!G567:I567)</f>
        <v>72</v>
      </c>
      <c r="J567" s="29">
        <f>SUM('Дані з ДІСО'!P567:R567)</f>
        <v>0</v>
      </c>
      <c r="K567" s="29">
        <f>SUM('Дані з ДІСО'!V567:X567)</f>
        <v>0</v>
      </c>
      <c r="L567" s="40">
        <f>ROUNDUP('Дані з ДІСО'!J567/'Коефіцієнти АТО'!$R567,0)</f>
        <v>25</v>
      </c>
      <c r="M567" s="40">
        <f>ROUNDUP('Дані з ДІСО'!K567/'Коефіцієнти АТО'!$R567,0)</f>
        <v>29</v>
      </c>
      <c r="N567" s="40">
        <f>ROUNDUP('Дані з ДІСО'!L567/'Коефіцієнти АТО'!$R567,0)</f>
        <v>3</v>
      </c>
      <c r="O567" s="59">
        <f>(L567*Параметри!$K$32+M567*Параметри!$L$32+N567*Параметри!$M$32)/18</f>
        <v>90.544444444444451</v>
      </c>
      <c r="P567" s="41">
        <f>IF(H567=0,"",'Дані з ДІСО'!Y567/H567)</f>
        <v>0</v>
      </c>
      <c r="Q567" s="29">
        <f>IF(H567=0,"",(1+0.25*P567)*O567*Параметри!$K$51)</f>
        <v>18545.332210194047</v>
      </c>
      <c r="R567" s="29">
        <f>IF(H567=0,"",Q567*'Коефіцієнти АТО'!T567)</f>
        <v>315.27064757329879</v>
      </c>
      <c r="S567" s="29">
        <f>IF(H567=0,"",H567*(1+0.25*P567)*Параметри!$K$66*Параметри!$K$20/1000)</f>
        <v>0</v>
      </c>
      <c r="T567" s="29">
        <f>IF(H567=0,"",H567*(1+0.25*P567)*'Коефіцієнти АТО'!$S567*Параметри!$K$20/1000)</f>
        <v>3277.6199088206927</v>
      </c>
      <c r="U567" s="29">
        <f t="shared" si="75"/>
        <v>22138.222766588038</v>
      </c>
      <c r="V567" s="29">
        <f t="shared" si="76"/>
        <v>22138.222766588038</v>
      </c>
      <c r="W567" s="40">
        <f>ROUNDUP('Дані з ДІСО'!P567/Параметри!$K$24,0)</f>
        <v>0</v>
      </c>
      <c r="X567" s="40">
        <f>ROUNDUP('Дані з ДІСО'!Q567/Параметри!$K$24,0)</f>
        <v>0</v>
      </c>
      <c r="Y567" s="40">
        <f>ROUNDUP('Дані з ДІСО'!R567/Параметри!$K$24,0)</f>
        <v>0</v>
      </c>
      <c r="Z567" s="59">
        <f>(W567*Параметри!$K$33+X567*Параметри!$L$33+Y567*Параметри!$M$33)/18</f>
        <v>0</v>
      </c>
      <c r="AA567" s="41">
        <f>IF(J567=0,0,'Дані з ДІСО'!AA567/J567)</f>
        <v>0</v>
      </c>
      <c r="AB567" s="29">
        <f>(1+0.25*AA567)*Z567*Параметри!$K$51</f>
        <v>0</v>
      </c>
      <c r="AC567" s="29">
        <f>AB567*'Коефіцієнти АТО'!U567</f>
        <v>0</v>
      </c>
      <c r="AD567" s="29">
        <f>J567*(1+0.25*AA567)*Параметри!$K$66*Параметри!$K$20/1000</f>
        <v>0</v>
      </c>
      <c r="AE567" s="29">
        <f>(1+0.25*AA567)*J567*'Коефіцієнти АТО'!S567*Параметри!$K$20/1000</f>
        <v>0</v>
      </c>
      <c r="AF567" s="29">
        <f t="shared" si="72"/>
        <v>0</v>
      </c>
      <c r="AG567" s="29">
        <v>0</v>
      </c>
      <c r="AH567" s="40">
        <v>0</v>
      </c>
      <c r="AI567" s="40">
        <v>0</v>
      </c>
      <c r="AJ567" s="40">
        <f t="shared" si="73"/>
        <v>0</v>
      </c>
      <c r="AK567" s="29">
        <f>(AH567+AI567)*(1+0.25*AJ567)*Параметри!$K$53</f>
        <v>0</v>
      </c>
      <c r="AL567" s="29">
        <f>ROUNDUP(('Дані з ДІСО'!AU567+'Дані з ДІСО'!AW567)/Параметри!$K$28,0)</f>
        <v>0</v>
      </c>
      <c r="AM567" s="64">
        <f>AL567*Параметри!$M$35/18</f>
        <v>0</v>
      </c>
      <c r="AN567" s="29">
        <f>IF(AL567=0,0,'Дані з ДІСО'!AW567/SUM('Дані з ДІСО'!AU567,'Дані з ДІСО'!AW567))</f>
        <v>0</v>
      </c>
      <c r="AO567" s="29">
        <f>(1+0.25*AN567)*AM567*Параметри!$K$51</f>
        <v>0</v>
      </c>
      <c r="AP567" s="40">
        <f>ROUNDUP(('Дані з ДІСО'!AE567+'Дані не з ДІСО'!E567+'Дані не з ДІСО'!G567)/Параметри!$K$69,0)</f>
        <v>0</v>
      </c>
      <c r="AQ567" s="40">
        <f t="shared" si="77"/>
        <v>0</v>
      </c>
      <c r="AR567" s="40">
        <f>IF(AP567=0,0,('Дані з ДІСО'!AH567+'Дані не з ДІСО'!G567)/('Дані з ДІСО'!AE567+'Дані не з ДІСО'!E567+'Дані не з ДІСО'!G567))</f>
        <v>0</v>
      </c>
      <c r="AS567" s="29">
        <f>AQ567*(1+0.25*AR567)*Параметри!$K$51</f>
        <v>0</v>
      </c>
      <c r="AT567" s="40">
        <f>ROUNDUP('Дані з ДІСО'!AF567/Параметри!$K$70,0)</f>
        <v>0</v>
      </c>
      <c r="AU567" s="40">
        <f t="shared" si="78"/>
        <v>0</v>
      </c>
      <c r="AV567" s="40">
        <f>IF(AT567=0,0,'Дані з ДІСО'!AI567/'Дані з ДІСО'!AF567)</f>
        <v>0</v>
      </c>
      <c r="AW567" s="29">
        <f>AU567*(1+0.25*AV567)*Параметри!$K$51</f>
        <v>0</v>
      </c>
      <c r="AX567" s="40">
        <f>ROUNDUP('Дані з ДІСО'!AR567/Параметри!$K$29,0)</f>
        <v>0</v>
      </c>
      <c r="AY567" s="40">
        <f>ROUNDUP('Дані з ДІСО'!AS567/Параметри!$K$29,0)</f>
        <v>0</v>
      </c>
      <c r="AZ567" s="40">
        <f>ROUNDUP('Дані з ДІСО'!AT567/Параметри!$K$29,0)</f>
        <v>0</v>
      </c>
      <c r="BA567" s="64">
        <f>(AX567*Параметри!$K$32+AY567*Параметри!$L$32+AZ567*Параметри!$M$32)/18</f>
        <v>0</v>
      </c>
      <c r="BB567" s="29">
        <f>(BA567*Параметри!$K$51+SUM('Дані з ДІСО'!AR567:AT567)*Параметри!$K$48*Параметри!$K$20/1000)*Параметри!$K$74</f>
        <v>0</v>
      </c>
      <c r="BC567" s="40">
        <f>ROUNDUP(('Дані не з ДІСО'!I567+'Дані не з ДІСО'!K567)/Параметри!$K$26,0)</f>
        <v>0</v>
      </c>
      <c r="BD567" s="29">
        <f>BC567*Параметри!$M$36/18</f>
        <v>0</v>
      </c>
      <c r="BE567" s="40">
        <f>IF(BC567=0,0,'Дані не з ДІСО'!K567/('Дані не з ДІСО'!I567+'Дані не з ДІСО'!K567))</f>
        <v>0</v>
      </c>
      <c r="BF567" s="29">
        <f>(1+0.25*BE567)*BD567*Параметри!$K$51</f>
        <v>0</v>
      </c>
      <c r="BG567" s="40">
        <f>ROUNDUP('Дані не з ДІСО'!M567/Параметри!$K$27,0)</f>
        <v>0</v>
      </c>
      <c r="BH567" s="40">
        <f>BG567*Параметри!$M$37/18</f>
        <v>0</v>
      </c>
      <c r="BI567" s="29">
        <f>BH567*Параметри!$K$51</f>
        <v>0</v>
      </c>
      <c r="BJ567" s="29">
        <f>'Дані не з ДІСО'!N567*Параметри!$K$76</f>
        <v>0</v>
      </c>
      <c r="BK567" s="40">
        <f>ROUNDUP('Дані з ДІСО'!V567/Параметри!$K$25,0)</f>
        <v>0</v>
      </c>
      <c r="BL567" s="40">
        <f>ROUNDUP('Дані з ДІСО'!W567/Параметри!$K$25,0)</f>
        <v>0</v>
      </c>
      <c r="BM567" s="40">
        <f>ROUNDUP('Дані з ДІСО'!X567/Параметри!$K$25,0)</f>
        <v>0</v>
      </c>
      <c r="BN567" s="40">
        <f>(BK567*Параметри!$K$34+BL567*Параметри!$L$34+BM567*Параметри!$M$34)/18</f>
        <v>0</v>
      </c>
      <c r="BO567" s="40">
        <f>IF(K567=0,0,'Дані з ДІСО'!AC567/K567)</f>
        <v>0</v>
      </c>
      <c r="BP567" s="29">
        <f>(1+0.25*BO567)*BN567*Параметри!$K$51</f>
        <v>0</v>
      </c>
      <c r="BQ567" s="29">
        <f>BP567*'Коефіцієнти АТО'!U567</f>
        <v>0</v>
      </c>
      <c r="BR567" s="29">
        <f>K567*(1+0.25*BO567)*Параметри!$K$66*Параметри!$K$20/1000</f>
        <v>0</v>
      </c>
      <c r="BS567" s="29">
        <f>(1+0.25*BO567)*K567*'Коефіцієнти АТО'!S567*Параметри!$K$20/1000</f>
        <v>0</v>
      </c>
      <c r="BT567" s="29">
        <f t="shared" si="79"/>
        <v>0</v>
      </c>
      <c r="BU567" s="40">
        <f>ROUNDUP('Дані з ДІСО'!AG567/Параметри!$K$71,0)</f>
        <v>0</v>
      </c>
      <c r="BV567" s="40">
        <f t="shared" si="80"/>
        <v>0</v>
      </c>
      <c r="BW567" s="40">
        <f>IF('Дані з ДІСО'!AG567=0,0,'Дані з ДІСО'!AJ567/'Дані з ДІСО'!AG567)</f>
        <v>0</v>
      </c>
      <c r="BX567" s="29">
        <f>BV567*(1+0.25*BW567)*Параметри!$K$51</f>
        <v>0</v>
      </c>
      <c r="BY567" s="29">
        <f>ROUND(IF(Параметри!$K$77="No",CC567,CC567*Параметри!$K$78)+AG567,1)</f>
        <v>19924.400000000001</v>
      </c>
      <c r="BZ567" s="29">
        <f>ROUND(IF(Параметри!$K$77="No",BF567,BF567*Параметри!$K$78),1)</f>
        <v>0</v>
      </c>
      <c r="CA567" s="29">
        <f>ROUND(IF(Параметри!$K$77="No",BI567,BI567*Параметри!$K$78),1)</f>
        <v>0</v>
      </c>
      <c r="CB567" s="29">
        <f>ROUND(IF(Параметри!$K$77="No",BJ567,BJ567*Параметри!$K$78),1)</f>
        <v>0</v>
      </c>
      <c r="CC567" s="29">
        <f t="shared" si="74"/>
        <v>22138.222766588038</v>
      </c>
    </row>
    <row r="568" spans="1:81">
      <c r="A568" s="9">
        <v>567</v>
      </c>
      <c r="B568" s="9" t="s">
        <v>3151</v>
      </c>
      <c r="C568" s="9" t="s">
        <v>3151</v>
      </c>
      <c r="D568" s="9" t="s">
        <v>3642</v>
      </c>
      <c r="E568" s="9" t="s">
        <v>29</v>
      </c>
      <c r="F568" s="9" t="s">
        <v>3688</v>
      </c>
      <c r="G568" s="9" t="s">
        <v>1191</v>
      </c>
      <c r="H568" s="29">
        <f>SUM('Дані з ДІСО'!J568:L568)</f>
        <v>1171</v>
      </c>
      <c r="I568" s="29">
        <f>SUM('Дані з ДІСО'!G568:I568)</f>
        <v>56</v>
      </c>
      <c r="J568" s="29">
        <f>SUM('Дані з ДІСО'!P568:R568)</f>
        <v>0</v>
      </c>
      <c r="K568" s="29">
        <f>SUM('Дані з ДІСО'!V568:X568)</f>
        <v>0</v>
      </c>
      <c r="L568" s="40">
        <f>ROUNDUP('Дані з ДІСО'!J568/'Коефіцієнти АТО'!$R568,0)</f>
        <v>27</v>
      </c>
      <c r="M568" s="40">
        <f>ROUNDUP('Дані з ДІСО'!K568/'Коефіцієнти АТО'!$R568,0)</f>
        <v>32</v>
      </c>
      <c r="N568" s="40">
        <f>ROUNDUP('Дані з ДІСО'!L568/'Коефіцієнти АТО'!$R568,0)</f>
        <v>7</v>
      </c>
      <c r="O568" s="59">
        <f>(L568*Параметри!$K$32+M568*Параметри!$L$32+N568*Параметри!$M$32)/18</f>
        <v>106.4388888888889</v>
      </c>
      <c r="P568" s="41">
        <f>IF(H568=0,"",'Дані з ДІСО'!Y568/H568)</f>
        <v>0</v>
      </c>
      <c r="Q568" s="29">
        <f>IF(H568=0,"",(1+0.25*P568)*O568*Параметри!$K$51)</f>
        <v>21800.835674015689</v>
      </c>
      <c r="R568" s="29">
        <f>IF(H568=0,"",Q568*'Коефіцієнти АТО'!T568)</f>
        <v>370.61420645826672</v>
      </c>
      <c r="S568" s="29">
        <f>IF(H568=0,"",H568*(1+0.25*P568)*Параметри!$K$66*Параметри!$K$20/1000)</f>
        <v>0</v>
      </c>
      <c r="T568" s="29">
        <f>IF(H568=0,"",H568*(1+0.25*P568)*'Коефіцієнти АТО'!$S568*Параметри!$K$20/1000)</f>
        <v>3677.6151607595243</v>
      </c>
      <c r="U568" s="29">
        <f t="shared" si="75"/>
        <v>25849.06504123348</v>
      </c>
      <c r="V568" s="29">
        <f t="shared" si="76"/>
        <v>25849.06504123348</v>
      </c>
      <c r="W568" s="40">
        <f>ROUNDUP('Дані з ДІСО'!P568/Параметри!$K$24,0)</f>
        <v>0</v>
      </c>
      <c r="X568" s="40">
        <f>ROUNDUP('Дані з ДІСО'!Q568/Параметри!$K$24,0)</f>
        <v>0</v>
      </c>
      <c r="Y568" s="40">
        <f>ROUNDUP('Дані з ДІСО'!R568/Параметри!$K$24,0)</f>
        <v>0</v>
      </c>
      <c r="Z568" s="59">
        <f>(W568*Параметри!$K$33+X568*Параметри!$L$33+Y568*Параметри!$M$33)/18</f>
        <v>0</v>
      </c>
      <c r="AA568" s="41">
        <f>IF(J568=0,0,'Дані з ДІСО'!AA568/J568)</f>
        <v>0</v>
      </c>
      <c r="AB568" s="29">
        <f>(1+0.25*AA568)*Z568*Параметри!$K$51</f>
        <v>0</v>
      </c>
      <c r="AC568" s="29">
        <f>AB568*'Коефіцієнти АТО'!U568</f>
        <v>0</v>
      </c>
      <c r="AD568" s="29">
        <f>J568*(1+0.25*AA568)*Параметри!$K$66*Параметри!$K$20/1000</f>
        <v>0</v>
      </c>
      <c r="AE568" s="29">
        <f>(1+0.25*AA568)*J568*'Коефіцієнти АТО'!S568*Параметри!$K$20/1000</f>
        <v>0</v>
      </c>
      <c r="AF568" s="29">
        <f t="shared" si="72"/>
        <v>0</v>
      </c>
      <c r="AG568" s="29">
        <v>0</v>
      </c>
      <c r="AH568" s="40">
        <v>7</v>
      </c>
      <c r="AI568" s="40">
        <v>0</v>
      </c>
      <c r="AJ568" s="40">
        <f t="shared" si="73"/>
        <v>0</v>
      </c>
      <c r="AK568" s="29">
        <f>(AH568+AI568)*(1+0.25*AJ568)*Параметри!$K$53</f>
        <v>1256.0049298720003</v>
      </c>
      <c r="AL568" s="29">
        <f>ROUNDUP(('Дані з ДІСО'!AU568+'Дані з ДІСО'!AW568)/Параметри!$K$28,0)</f>
        <v>0</v>
      </c>
      <c r="AM568" s="64">
        <f>AL568*Параметри!$M$35/18</f>
        <v>0</v>
      </c>
      <c r="AN568" s="29">
        <f>IF(AL568=0,0,'Дані з ДІСО'!AW568/SUM('Дані з ДІСО'!AU568,'Дані з ДІСО'!AW568))</f>
        <v>0</v>
      </c>
      <c r="AO568" s="29">
        <f>(1+0.25*AN568)*AM568*Параметри!$K$51</f>
        <v>0</v>
      </c>
      <c r="AP568" s="40">
        <f>ROUNDUP(('Дані з ДІСО'!AE568+'Дані не з ДІСО'!E568+'Дані не з ДІСО'!G568)/Параметри!$K$69,0)</f>
        <v>0</v>
      </c>
      <c r="AQ568" s="40">
        <f t="shared" si="77"/>
        <v>0</v>
      </c>
      <c r="AR568" s="40">
        <f>IF(AP568=0,0,('Дані з ДІСО'!AH568+'Дані не з ДІСО'!G568)/('Дані з ДІСО'!AE568+'Дані не з ДІСО'!E568+'Дані не з ДІСО'!G568))</f>
        <v>0</v>
      </c>
      <c r="AS568" s="29">
        <f>AQ568*(1+0.25*AR568)*Параметри!$K$51</f>
        <v>0</v>
      </c>
      <c r="AT568" s="40">
        <f>ROUNDUP('Дані з ДІСО'!AF568/Параметри!$K$70,0)</f>
        <v>0</v>
      </c>
      <c r="AU568" s="40">
        <f t="shared" si="78"/>
        <v>0</v>
      </c>
      <c r="AV568" s="40">
        <f>IF(AT568=0,0,'Дані з ДІСО'!AI568/'Дані з ДІСО'!AF568)</f>
        <v>0</v>
      </c>
      <c r="AW568" s="29">
        <f>AU568*(1+0.25*AV568)*Параметри!$K$51</f>
        <v>0</v>
      </c>
      <c r="AX568" s="40">
        <f>ROUNDUP('Дані з ДІСО'!AR568/Параметри!$K$29,0)</f>
        <v>0</v>
      </c>
      <c r="AY568" s="40">
        <f>ROUNDUP('Дані з ДІСО'!AS568/Параметри!$K$29,0)</f>
        <v>0</v>
      </c>
      <c r="AZ568" s="40">
        <f>ROUNDUP('Дані з ДІСО'!AT568/Параметри!$K$29,0)</f>
        <v>0</v>
      </c>
      <c r="BA568" s="64">
        <f>(AX568*Параметри!$K$32+AY568*Параметри!$L$32+AZ568*Параметри!$M$32)/18</f>
        <v>0</v>
      </c>
      <c r="BB568" s="29">
        <f>(BA568*Параметри!$K$51+SUM('Дані з ДІСО'!AR568:AT568)*Параметри!$K$48*Параметри!$K$20/1000)*Параметри!$K$74</f>
        <v>0</v>
      </c>
      <c r="BC568" s="40">
        <f>ROUNDUP(('Дані не з ДІСО'!I568+'Дані не з ДІСО'!K568)/Параметри!$K$26,0)</f>
        <v>0</v>
      </c>
      <c r="BD568" s="29">
        <f>BC568*Параметри!$M$36/18</f>
        <v>0</v>
      </c>
      <c r="BE568" s="40">
        <f>IF(BC568=0,0,'Дані не з ДІСО'!K568/('Дані не з ДІСО'!I568+'Дані не з ДІСО'!K568))</f>
        <v>0</v>
      </c>
      <c r="BF568" s="29">
        <f>(1+0.25*BE568)*BD568*Параметри!$K$51</f>
        <v>0</v>
      </c>
      <c r="BG568" s="40">
        <f>ROUNDUP('Дані не з ДІСО'!M568/Параметри!$K$27,0)</f>
        <v>0</v>
      </c>
      <c r="BH568" s="40">
        <f>BG568*Параметри!$M$37/18</f>
        <v>0</v>
      </c>
      <c r="BI568" s="29">
        <f>BH568*Параметри!$K$51</f>
        <v>0</v>
      </c>
      <c r="BJ568" s="29">
        <f>'Дані не з ДІСО'!N568*Параметри!$K$76</f>
        <v>0</v>
      </c>
      <c r="BK568" s="40">
        <f>ROUNDUP('Дані з ДІСО'!V568/Параметри!$K$25,0)</f>
        <v>0</v>
      </c>
      <c r="BL568" s="40">
        <f>ROUNDUP('Дані з ДІСО'!W568/Параметри!$K$25,0)</f>
        <v>0</v>
      </c>
      <c r="BM568" s="40">
        <f>ROUNDUP('Дані з ДІСО'!X568/Параметри!$K$25,0)</f>
        <v>0</v>
      </c>
      <c r="BN568" s="40">
        <f>(BK568*Параметри!$K$34+BL568*Параметри!$L$34+BM568*Параметри!$M$34)/18</f>
        <v>0</v>
      </c>
      <c r="BO568" s="40">
        <f>IF(K568=0,0,'Дані з ДІСО'!AC568/K568)</f>
        <v>0</v>
      </c>
      <c r="BP568" s="29">
        <f>(1+0.25*BO568)*BN568*Параметри!$K$51</f>
        <v>0</v>
      </c>
      <c r="BQ568" s="29">
        <f>BP568*'Коефіцієнти АТО'!U568</f>
        <v>0</v>
      </c>
      <c r="BR568" s="29">
        <f>K568*(1+0.25*BO568)*Параметри!$K$66*Параметри!$K$20/1000</f>
        <v>0</v>
      </c>
      <c r="BS568" s="29">
        <f>(1+0.25*BO568)*K568*'Коефіцієнти АТО'!S568*Параметри!$K$20/1000</f>
        <v>0</v>
      </c>
      <c r="BT568" s="29">
        <f t="shared" si="79"/>
        <v>0</v>
      </c>
      <c r="BU568" s="40">
        <f>ROUNDUP('Дані з ДІСО'!AG568/Параметри!$K$71,0)</f>
        <v>0</v>
      </c>
      <c r="BV568" s="40">
        <f t="shared" si="80"/>
        <v>0</v>
      </c>
      <c r="BW568" s="40">
        <f>IF('Дані з ДІСО'!AG568=0,0,'Дані з ДІСО'!AJ568/'Дані з ДІСО'!AG568)</f>
        <v>0</v>
      </c>
      <c r="BX568" s="29">
        <f>BV568*(1+0.25*BW568)*Параметри!$K$51</f>
        <v>0</v>
      </c>
      <c r="BY568" s="29">
        <f>ROUND(IF(Параметри!$K$77="No",CC568,CC568*Параметри!$K$78)+AG568,1)</f>
        <v>24394.6</v>
      </c>
      <c r="BZ568" s="29">
        <f>ROUND(IF(Параметри!$K$77="No",BF568,BF568*Параметри!$K$78),1)</f>
        <v>0</v>
      </c>
      <c r="CA568" s="29">
        <f>ROUND(IF(Параметри!$K$77="No",BI568,BI568*Параметри!$K$78),1)</f>
        <v>0</v>
      </c>
      <c r="CB568" s="29">
        <f>ROUND(IF(Параметри!$K$77="No",BJ568,BJ568*Параметри!$K$78),1)</f>
        <v>0</v>
      </c>
      <c r="CC568" s="29">
        <f t="shared" si="74"/>
        <v>27105.06997110548</v>
      </c>
    </row>
    <row r="569" spans="1:81">
      <c r="A569" s="9">
        <v>568</v>
      </c>
      <c r="B569" s="9" t="s">
        <v>3151</v>
      </c>
      <c r="C569" s="9" t="s">
        <v>3151</v>
      </c>
      <c r="D569" s="9" t="s">
        <v>3642</v>
      </c>
      <c r="E569" s="9" t="s">
        <v>29</v>
      </c>
      <c r="F569" s="9" t="s">
        <v>3689</v>
      </c>
      <c r="G569" s="9" t="s">
        <v>1193</v>
      </c>
      <c r="H569" s="29">
        <f>SUM('Дані з ДІСО'!J569:L569)</f>
        <v>1686</v>
      </c>
      <c r="I569" s="29">
        <f>SUM('Дані з ДІСО'!G569:I569)</f>
        <v>55</v>
      </c>
      <c r="J569" s="29">
        <f>SUM('Дані з ДІСО'!P569:R569)</f>
        <v>0</v>
      </c>
      <c r="K569" s="29">
        <f>SUM('Дані з ДІСО'!V569:X569)</f>
        <v>0</v>
      </c>
      <c r="L569" s="40">
        <f>ROUNDUP('Дані з ДІСО'!J569/'Коефіцієнти АТО'!$R569,0)</f>
        <v>27</v>
      </c>
      <c r="M569" s="40">
        <f>ROUNDUP('Дані з ДІСО'!K569/'Коефіцієнти АТО'!$R569,0)</f>
        <v>31</v>
      </c>
      <c r="N569" s="40">
        <f>ROUNDUP('Дані з ДІСО'!L569/'Коефіцієнти АТО'!$R569,0)</f>
        <v>6</v>
      </c>
      <c r="O569" s="59">
        <f>(L569*Параметри!$K$32+M569*Параметри!$L$32+N569*Параметри!$M$32)/18</f>
        <v>102.65</v>
      </c>
      <c r="P569" s="41">
        <f>IF(H569=0,"",'Дані з ДІСО'!Y569/H569)</f>
        <v>0</v>
      </c>
      <c r="Q569" s="29">
        <f>IF(H569=0,"",(1+0.25*P569)*O569*Параметри!$K$51)</f>
        <v>21024.7946525804</v>
      </c>
      <c r="R569" s="29">
        <f>IF(H569=0,"",Q569*'Коефіцієнти АТО'!T569)</f>
        <v>3153.7191978870601</v>
      </c>
      <c r="S569" s="29">
        <f>IF(H569=0,"",H569*(1+0.25*P569)*Параметри!$K$66*Параметри!$K$20/1000)</f>
        <v>0</v>
      </c>
      <c r="T569" s="29">
        <f>IF(H569=0,"",H569*(1+0.25*P569)*'Коефіцієнти АТО'!$S569*Параметри!$K$20/1000)</f>
        <v>3690.4629739909647</v>
      </c>
      <c r="U569" s="29">
        <f t="shared" si="75"/>
        <v>27868.976824458427</v>
      </c>
      <c r="V569" s="29">
        <f t="shared" si="76"/>
        <v>27868.976824458427</v>
      </c>
      <c r="W569" s="40">
        <f>ROUNDUP('Дані з ДІСО'!P569/Параметри!$K$24,0)</f>
        <v>0</v>
      </c>
      <c r="X569" s="40">
        <f>ROUNDUP('Дані з ДІСО'!Q569/Параметри!$K$24,0)</f>
        <v>0</v>
      </c>
      <c r="Y569" s="40">
        <f>ROUNDUP('Дані з ДІСО'!R569/Параметри!$K$24,0)</f>
        <v>0</v>
      </c>
      <c r="Z569" s="59">
        <f>(W569*Параметри!$K$33+X569*Параметри!$L$33+Y569*Параметри!$M$33)/18</f>
        <v>0</v>
      </c>
      <c r="AA569" s="41">
        <f>IF(J569=0,0,'Дані з ДІСО'!AA569/J569)</f>
        <v>0</v>
      </c>
      <c r="AB569" s="29">
        <f>(1+0.25*AA569)*Z569*Параметри!$K$51</f>
        <v>0</v>
      </c>
      <c r="AC569" s="29">
        <f>AB569*'Коефіцієнти АТО'!U569</f>
        <v>0</v>
      </c>
      <c r="AD569" s="29">
        <f>J569*(1+0.25*AA569)*Параметри!$K$66*Параметри!$K$20/1000</f>
        <v>0</v>
      </c>
      <c r="AE569" s="29">
        <f>(1+0.25*AA569)*J569*'Коефіцієнти АТО'!S569*Параметри!$K$20/1000</f>
        <v>0</v>
      </c>
      <c r="AF569" s="29">
        <f t="shared" si="72"/>
        <v>0</v>
      </c>
      <c r="AG569" s="29">
        <v>0</v>
      </c>
      <c r="AH569" s="40">
        <v>13</v>
      </c>
      <c r="AI569" s="40">
        <v>0</v>
      </c>
      <c r="AJ569" s="40">
        <f t="shared" si="73"/>
        <v>0</v>
      </c>
      <c r="AK569" s="29">
        <f>(AH569+AI569)*(1+0.25*AJ569)*Параметри!$K$53</f>
        <v>2332.5805840480007</v>
      </c>
      <c r="AL569" s="29">
        <f>ROUNDUP(('Дані з ДІСО'!AU569+'Дані з ДІСО'!AW569)/Параметри!$K$28,0)</f>
        <v>0</v>
      </c>
      <c r="AM569" s="64">
        <f>AL569*Параметри!$M$35/18</f>
        <v>0</v>
      </c>
      <c r="AN569" s="29">
        <f>IF(AL569=0,0,'Дані з ДІСО'!AW569/SUM('Дані з ДІСО'!AU569,'Дані з ДІСО'!AW569))</f>
        <v>0</v>
      </c>
      <c r="AO569" s="29">
        <f>(1+0.25*AN569)*AM569*Параметри!$K$51</f>
        <v>0</v>
      </c>
      <c r="AP569" s="40">
        <f>ROUNDUP(('Дані з ДІСО'!AE569+'Дані не з ДІСО'!E569+'Дані не з ДІСО'!G569)/Параметри!$K$69,0)</f>
        <v>0</v>
      </c>
      <c r="AQ569" s="40">
        <f t="shared" si="77"/>
        <v>0</v>
      </c>
      <c r="AR569" s="40">
        <f>IF(AP569=0,0,('Дані з ДІСО'!AH569+'Дані не з ДІСО'!G569)/('Дані з ДІСО'!AE569+'Дані не з ДІСО'!E569+'Дані не з ДІСО'!G569))</f>
        <v>0</v>
      </c>
      <c r="AS569" s="29">
        <f>AQ569*(1+0.25*AR569)*Параметри!$K$51</f>
        <v>0</v>
      </c>
      <c r="AT569" s="40">
        <f>ROUNDUP('Дані з ДІСО'!AF569/Параметри!$K$70,0)</f>
        <v>0</v>
      </c>
      <c r="AU569" s="40">
        <f t="shared" si="78"/>
        <v>0</v>
      </c>
      <c r="AV569" s="40">
        <f>IF(AT569=0,0,'Дані з ДІСО'!AI569/'Дані з ДІСО'!AF569)</f>
        <v>0</v>
      </c>
      <c r="AW569" s="29">
        <f>AU569*(1+0.25*AV569)*Параметри!$K$51</f>
        <v>0</v>
      </c>
      <c r="AX569" s="40">
        <f>ROUNDUP('Дані з ДІСО'!AR569/Параметри!$K$29,0)</f>
        <v>0</v>
      </c>
      <c r="AY569" s="40">
        <f>ROUNDUP('Дані з ДІСО'!AS569/Параметри!$K$29,0)</f>
        <v>0</v>
      </c>
      <c r="AZ569" s="40">
        <f>ROUNDUP('Дані з ДІСО'!AT569/Параметри!$K$29,0)</f>
        <v>0</v>
      </c>
      <c r="BA569" s="64">
        <f>(AX569*Параметри!$K$32+AY569*Параметри!$L$32+AZ569*Параметри!$M$32)/18</f>
        <v>0</v>
      </c>
      <c r="BB569" s="29">
        <f>(BA569*Параметри!$K$51+SUM('Дані з ДІСО'!AR569:AT569)*Параметри!$K$48*Параметри!$K$20/1000)*Параметри!$K$74</f>
        <v>0</v>
      </c>
      <c r="BC569" s="40">
        <f>ROUNDUP(('Дані не з ДІСО'!I569+'Дані не з ДІСО'!K569)/Параметри!$K$26,0)</f>
        <v>0</v>
      </c>
      <c r="BD569" s="29">
        <f>BC569*Параметри!$M$36/18</f>
        <v>0</v>
      </c>
      <c r="BE569" s="40">
        <f>IF(BC569=0,0,'Дані не з ДІСО'!K569/('Дані не з ДІСО'!I569+'Дані не з ДІСО'!K569))</f>
        <v>0</v>
      </c>
      <c r="BF569" s="29">
        <f>(1+0.25*BE569)*BD569*Параметри!$K$51</f>
        <v>0</v>
      </c>
      <c r="BG569" s="40">
        <f>ROUNDUP('Дані не з ДІСО'!M569/Параметри!$K$27,0)</f>
        <v>0</v>
      </c>
      <c r="BH569" s="40">
        <f>BG569*Параметри!$M$37/18</f>
        <v>0</v>
      </c>
      <c r="BI569" s="29">
        <f>BH569*Параметри!$K$51</f>
        <v>0</v>
      </c>
      <c r="BJ569" s="29">
        <f>'Дані не з ДІСО'!N569*Параметри!$K$76</f>
        <v>0</v>
      </c>
      <c r="BK569" s="40">
        <f>ROUNDUP('Дані з ДІСО'!V569/Параметри!$K$25,0)</f>
        <v>0</v>
      </c>
      <c r="BL569" s="40">
        <f>ROUNDUP('Дані з ДІСО'!W569/Параметри!$K$25,0)</f>
        <v>0</v>
      </c>
      <c r="BM569" s="40">
        <f>ROUNDUP('Дані з ДІСО'!X569/Параметри!$K$25,0)</f>
        <v>0</v>
      </c>
      <c r="BN569" s="40">
        <f>(BK569*Параметри!$K$34+BL569*Параметри!$L$34+BM569*Параметри!$M$34)/18</f>
        <v>0</v>
      </c>
      <c r="BO569" s="40">
        <f>IF(K569=0,0,'Дані з ДІСО'!AC569/K569)</f>
        <v>0</v>
      </c>
      <c r="BP569" s="29">
        <f>(1+0.25*BO569)*BN569*Параметри!$K$51</f>
        <v>0</v>
      </c>
      <c r="BQ569" s="29">
        <f>BP569*'Коефіцієнти АТО'!U569</f>
        <v>0</v>
      </c>
      <c r="BR569" s="29">
        <f>K569*(1+0.25*BO569)*Параметри!$K$66*Параметри!$K$20/1000</f>
        <v>0</v>
      </c>
      <c r="BS569" s="29">
        <f>(1+0.25*BO569)*K569*'Коефіцієнти АТО'!S569*Параметри!$K$20/1000</f>
        <v>0</v>
      </c>
      <c r="BT569" s="29">
        <f t="shared" si="79"/>
        <v>0</v>
      </c>
      <c r="BU569" s="40">
        <f>ROUNDUP('Дані з ДІСО'!AG569/Параметри!$K$71,0)</f>
        <v>0</v>
      </c>
      <c r="BV569" s="40">
        <f t="shared" si="80"/>
        <v>0</v>
      </c>
      <c r="BW569" s="40">
        <f>IF('Дані з ДІСО'!AG569=0,0,'Дані з ДІСО'!AJ569/'Дані з ДІСО'!AG569)</f>
        <v>0</v>
      </c>
      <c r="BX569" s="29">
        <f>BV569*(1+0.25*BW569)*Параметри!$K$51</f>
        <v>0</v>
      </c>
      <c r="BY569" s="29">
        <f>ROUND(IF(Параметри!$K$77="No",CC569,CC569*Параметри!$K$78)+AG569,1)</f>
        <v>27181.4</v>
      </c>
      <c r="BZ569" s="29">
        <f>ROUND(IF(Параметри!$K$77="No",BF569,BF569*Параметри!$K$78),1)</f>
        <v>0</v>
      </c>
      <c r="CA569" s="29">
        <f>ROUND(IF(Параметри!$K$77="No",BI569,BI569*Параметри!$K$78),1)</f>
        <v>0</v>
      </c>
      <c r="CB569" s="29">
        <f>ROUND(IF(Параметри!$K$77="No",BJ569,BJ569*Параметри!$K$78),1)</f>
        <v>0</v>
      </c>
      <c r="CC569" s="29">
        <f t="shared" si="74"/>
        <v>30201.557408506429</v>
      </c>
    </row>
    <row r="570" spans="1:81">
      <c r="A570" s="9">
        <v>569</v>
      </c>
      <c r="B570" s="9" t="s">
        <v>3151</v>
      </c>
      <c r="C570" s="9" t="s">
        <v>3151</v>
      </c>
      <c r="D570" s="9" t="s">
        <v>3642</v>
      </c>
      <c r="E570" s="9" t="s">
        <v>29</v>
      </c>
      <c r="F570" s="9" t="s">
        <v>3690</v>
      </c>
      <c r="G570" s="9" t="s">
        <v>1195</v>
      </c>
      <c r="H570" s="29">
        <f>SUM('Дані з ДІСО'!J570:L570)</f>
        <v>3767</v>
      </c>
      <c r="I570" s="29">
        <f>SUM('Дані з ДІСО'!G570:I570)</f>
        <v>238</v>
      </c>
      <c r="J570" s="29">
        <f>SUM('Дані з ДІСО'!P570:R570)</f>
        <v>0</v>
      </c>
      <c r="K570" s="29">
        <f>SUM('Дані з ДІСО'!V570:X570)</f>
        <v>0</v>
      </c>
      <c r="L570" s="40">
        <f>ROUNDUP('Дані з ДІСО'!J570/'Коефіцієнти АТО'!$R570,0)</f>
        <v>102</v>
      </c>
      <c r="M570" s="40">
        <f>ROUNDUP('Дані з ДІСО'!K570/'Коефіцієнти АТО'!$R570,0)</f>
        <v>133</v>
      </c>
      <c r="N570" s="40">
        <f>ROUNDUP('Дані з ДІСО'!L570/'Коефіцієнти АТО'!$R570,0)</f>
        <v>27</v>
      </c>
      <c r="O570" s="59">
        <f>(L570*Параметри!$K$32+M570*Параметри!$L$32+N570*Параметри!$M$32)/18</f>
        <v>425.20000000000005</v>
      </c>
      <c r="P570" s="41">
        <f>IF(H570=0,"",'Дані з ДІСО'!Y570/H570)</f>
        <v>0</v>
      </c>
      <c r="Q570" s="29">
        <f>IF(H570=0,"",(1+0.25*P570)*O570*Параметри!$K$51)</f>
        <v>87089.55368998721</v>
      </c>
      <c r="R570" s="29">
        <f>IF(H570=0,"",Q570*'Коефіцієнти АТО'!T570)</f>
        <v>1480.5224127297827</v>
      </c>
      <c r="S570" s="29">
        <f>IF(H570=0,"",H570*(1+0.25*P570)*Параметри!$K$66*Параметри!$K$20/1000)</f>
        <v>0</v>
      </c>
      <c r="T570" s="29">
        <f>IF(H570=0,"",H570*(1+0.25*P570)*'Коефіцієнти АТО'!$S570*Параметри!$K$20/1000)</f>
        <v>15415.567666976904</v>
      </c>
      <c r="U570" s="29">
        <f t="shared" si="75"/>
        <v>103985.6437696939</v>
      </c>
      <c r="V570" s="29">
        <f t="shared" si="76"/>
        <v>103985.6437696939</v>
      </c>
      <c r="W570" s="40">
        <f>ROUNDUP('Дані з ДІСО'!P570/Параметри!$K$24,0)</f>
        <v>0</v>
      </c>
      <c r="X570" s="40">
        <f>ROUNDUP('Дані з ДІСО'!Q570/Параметри!$K$24,0)</f>
        <v>0</v>
      </c>
      <c r="Y570" s="40">
        <f>ROUNDUP('Дані з ДІСО'!R570/Параметри!$K$24,0)</f>
        <v>0</v>
      </c>
      <c r="Z570" s="59">
        <f>(W570*Параметри!$K$33+X570*Параметри!$L$33+Y570*Параметри!$M$33)/18</f>
        <v>0</v>
      </c>
      <c r="AA570" s="41">
        <f>IF(J570=0,0,'Дані з ДІСО'!AA570/J570)</f>
        <v>0</v>
      </c>
      <c r="AB570" s="29">
        <f>(1+0.25*AA570)*Z570*Параметри!$K$51</f>
        <v>0</v>
      </c>
      <c r="AC570" s="29">
        <f>AB570*'Коефіцієнти АТО'!U570</f>
        <v>0</v>
      </c>
      <c r="AD570" s="29">
        <f>J570*(1+0.25*AA570)*Параметри!$K$66*Параметри!$K$20/1000</f>
        <v>0</v>
      </c>
      <c r="AE570" s="29">
        <f>(1+0.25*AA570)*J570*'Коефіцієнти АТО'!S570*Параметри!$K$20/1000</f>
        <v>0</v>
      </c>
      <c r="AF570" s="29">
        <f t="shared" si="72"/>
        <v>0</v>
      </c>
      <c r="AG570" s="29">
        <v>0</v>
      </c>
      <c r="AH570" s="40">
        <v>42</v>
      </c>
      <c r="AI570" s="40">
        <v>0</v>
      </c>
      <c r="AJ570" s="40">
        <f t="shared" si="73"/>
        <v>0</v>
      </c>
      <c r="AK570" s="29">
        <f>(AH570+AI570)*(1+0.25*AJ570)*Параметри!$K$53</f>
        <v>7536.0295792320021</v>
      </c>
      <c r="AL570" s="29">
        <f>ROUNDUP(('Дані з ДІСО'!AU570+'Дані з ДІСО'!AW570)/Параметри!$K$28,0)</f>
        <v>0</v>
      </c>
      <c r="AM570" s="64">
        <f>AL570*Параметри!$M$35/18</f>
        <v>0</v>
      </c>
      <c r="AN570" s="29">
        <f>IF(AL570=0,0,'Дані з ДІСО'!AW570/SUM('Дані з ДІСО'!AU570,'Дані з ДІСО'!AW570))</f>
        <v>0</v>
      </c>
      <c r="AO570" s="29">
        <f>(1+0.25*AN570)*AM570*Параметри!$K$51</f>
        <v>0</v>
      </c>
      <c r="AP570" s="40">
        <f>ROUNDUP(('Дані з ДІСО'!AE570+'Дані не з ДІСО'!E570+'Дані не з ДІСО'!G570)/Параметри!$K$69,0)</f>
        <v>0</v>
      </c>
      <c r="AQ570" s="40">
        <f t="shared" si="77"/>
        <v>0</v>
      </c>
      <c r="AR570" s="40">
        <f>IF(AP570=0,0,('Дані з ДІСО'!AH570+'Дані не з ДІСО'!G570)/('Дані з ДІСО'!AE570+'Дані не з ДІСО'!E570+'Дані не з ДІСО'!G570))</f>
        <v>0</v>
      </c>
      <c r="AS570" s="29">
        <f>AQ570*(1+0.25*AR570)*Параметри!$K$51</f>
        <v>0</v>
      </c>
      <c r="AT570" s="40">
        <f>ROUNDUP('Дані з ДІСО'!AF570/Параметри!$K$70,0)</f>
        <v>0</v>
      </c>
      <c r="AU570" s="40">
        <f t="shared" si="78"/>
        <v>0</v>
      </c>
      <c r="AV570" s="40">
        <f>IF(AT570=0,0,'Дані з ДІСО'!AI570/'Дані з ДІСО'!AF570)</f>
        <v>0</v>
      </c>
      <c r="AW570" s="29">
        <f>AU570*(1+0.25*AV570)*Параметри!$K$51</f>
        <v>0</v>
      </c>
      <c r="AX570" s="40">
        <f>ROUNDUP('Дані з ДІСО'!AR570/Параметри!$K$29,0)</f>
        <v>0</v>
      </c>
      <c r="AY570" s="40">
        <f>ROUNDUP('Дані з ДІСО'!AS570/Параметри!$K$29,0)</f>
        <v>0</v>
      </c>
      <c r="AZ570" s="40">
        <f>ROUNDUP('Дані з ДІСО'!AT570/Параметри!$K$29,0)</f>
        <v>0</v>
      </c>
      <c r="BA570" s="64">
        <f>(AX570*Параметри!$K$32+AY570*Параметри!$L$32+AZ570*Параметри!$M$32)/18</f>
        <v>0</v>
      </c>
      <c r="BB570" s="29">
        <f>(BA570*Параметри!$K$51+SUM('Дані з ДІСО'!AR570:AT570)*Параметри!$K$48*Параметри!$K$20/1000)*Параметри!$K$74</f>
        <v>0</v>
      </c>
      <c r="BC570" s="40">
        <f>ROUNDUP(('Дані не з ДІСО'!I570+'Дані не з ДІСО'!K570)/Параметри!$K$26,0)</f>
        <v>0</v>
      </c>
      <c r="BD570" s="29">
        <f>BC570*Параметри!$M$36/18</f>
        <v>0</v>
      </c>
      <c r="BE570" s="40">
        <f>IF(BC570=0,0,'Дані не з ДІСО'!K570/('Дані не з ДІСО'!I570+'Дані не з ДІСО'!K570))</f>
        <v>0</v>
      </c>
      <c r="BF570" s="29">
        <f>(1+0.25*BE570)*BD570*Параметри!$K$51</f>
        <v>0</v>
      </c>
      <c r="BG570" s="40">
        <f>ROUNDUP('Дані не з ДІСО'!M570/Параметри!$K$27,0)</f>
        <v>0</v>
      </c>
      <c r="BH570" s="40">
        <f>BG570*Параметри!$M$37/18</f>
        <v>0</v>
      </c>
      <c r="BI570" s="29">
        <f>BH570*Параметри!$K$51</f>
        <v>0</v>
      </c>
      <c r="BJ570" s="29">
        <f>'Дані не з ДІСО'!N570*Параметри!$K$76</f>
        <v>0</v>
      </c>
      <c r="BK570" s="40">
        <f>ROUNDUP('Дані з ДІСО'!V570/Параметри!$K$25,0)</f>
        <v>0</v>
      </c>
      <c r="BL570" s="40">
        <f>ROUNDUP('Дані з ДІСО'!W570/Параметри!$K$25,0)</f>
        <v>0</v>
      </c>
      <c r="BM570" s="40">
        <f>ROUNDUP('Дані з ДІСО'!X570/Параметри!$K$25,0)</f>
        <v>0</v>
      </c>
      <c r="BN570" s="40">
        <f>(BK570*Параметри!$K$34+BL570*Параметри!$L$34+BM570*Параметри!$M$34)/18</f>
        <v>0</v>
      </c>
      <c r="BO570" s="40">
        <f>IF(K570=0,0,'Дані з ДІСО'!AC570/K570)</f>
        <v>0</v>
      </c>
      <c r="BP570" s="29">
        <f>(1+0.25*BO570)*BN570*Параметри!$K$51</f>
        <v>0</v>
      </c>
      <c r="BQ570" s="29">
        <f>BP570*'Коефіцієнти АТО'!U570</f>
        <v>0</v>
      </c>
      <c r="BR570" s="29">
        <f>K570*(1+0.25*BO570)*Параметри!$K$66*Параметри!$K$20/1000</f>
        <v>0</v>
      </c>
      <c r="BS570" s="29">
        <f>(1+0.25*BO570)*K570*'Коефіцієнти АТО'!S570*Параметри!$K$20/1000</f>
        <v>0</v>
      </c>
      <c r="BT570" s="29">
        <f t="shared" si="79"/>
        <v>0</v>
      </c>
      <c r="BU570" s="40">
        <f>ROUNDUP('Дані з ДІСО'!AG570/Параметри!$K$71,0)</f>
        <v>0</v>
      </c>
      <c r="BV570" s="40">
        <f t="shared" si="80"/>
        <v>0</v>
      </c>
      <c r="BW570" s="40">
        <f>IF('Дані з ДІСО'!AG570=0,0,'Дані з ДІСО'!AJ570/'Дані з ДІСО'!AG570)</f>
        <v>0</v>
      </c>
      <c r="BX570" s="29">
        <f>BV570*(1+0.25*BW570)*Параметри!$K$51</f>
        <v>0</v>
      </c>
      <c r="BY570" s="29">
        <f>ROUND(IF(Параметри!$K$77="No",CC570,CC570*Параметри!$K$78)+AG570,1)</f>
        <v>100369.5</v>
      </c>
      <c r="BZ570" s="29">
        <f>ROUND(IF(Параметри!$K$77="No",BF570,BF570*Параметри!$K$78),1)</f>
        <v>0</v>
      </c>
      <c r="CA570" s="29">
        <f>ROUND(IF(Параметри!$K$77="No",BI570,BI570*Параметри!$K$78),1)</f>
        <v>0</v>
      </c>
      <c r="CB570" s="29">
        <f>ROUND(IF(Параметри!$K$77="No",BJ570,BJ570*Параметри!$K$78),1)</f>
        <v>0</v>
      </c>
      <c r="CC570" s="29">
        <f t="shared" si="74"/>
        <v>111521.67334892589</v>
      </c>
    </row>
    <row r="571" spans="1:81">
      <c r="A571" s="9">
        <v>570</v>
      </c>
      <c r="B571" s="9" t="s">
        <v>3148</v>
      </c>
      <c r="C571" s="9" t="s">
        <v>3148</v>
      </c>
      <c r="D571" s="9" t="s">
        <v>3642</v>
      </c>
      <c r="E571" s="9" t="s">
        <v>24</v>
      </c>
      <c r="F571" s="9" t="s">
        <v>3691</v>
      </c>
      <c r="G571" s="9" t="s">
        <v>1197</v>
      </c>
      <c r="H571" s="29">
        <f>SUM('Дані з ДІСО'!J571:L571)</f>
        <v>806.5</v>
      </c>
      <c r="I571" s="29">
        <f>SUM('Дані з ДІСО'!G571:I571)</f>
        <v>75</v>
      </c>
      <c r="J571" s="29">
        <f>SUM('Дані з ДІСО'!P571:R571)</f>
        <v>0</v>
      </c>
      <c r="K571" s="29">
        <f>SUM('Дані з ДІСО'!V571:X571)</f>
        <v>0</v>
      </c>
      <c r="L571" s="40">
        <f>ROUNDUP('Дані з ДІСО'!J571/'Коефіцієнти АТО'!$R571,0)</f>
        <v>30</v>
      </c>
      <c r="M571" s="40">
        <f>ROUNDUP('Дані з ДІСО'!K571/'Коефіцієнти АТО'!$R571,0)</f>
        <v>39</v>
      </c>
      <c r="N571" s="40">
        <f>ROUNDUP('Дані з ДІСО'!L571/'Коефіцієнти АТО'!$R571,0)</f>
        <v>6</v>
      </c>
      <c r="O571" s="59">
        <f>(L571*Параметри!$K$32+M571*Параметри!$L$32+N571*Параметри!$M$32)/18</f>
        <v>121.01666666666668</v>
      </c>
      <c r="P571" s="41">
        <f>IF(H571=0,"",'Дані з ДІСО'!Y571/H571)</f>
        <v>0</v>
      </c>
      <c r="Q571" s="29">
        <f>IF(H571=0,"",(1+0.25*P571)*O571*Параметри!$K$51)</f>
        <v>24786.65919343827</v>
      </c>
      <c r="R571" s="29">
        <f>IF(H571=0,"",Q571*'Коефіцієнти АТО'!T571)</f>
        <v>421.3732062884506</v>
      </c>
      <c r="S571" s="29">
        <f>IF(H571=0,"",H571*(1+0.25*P571)*Параметри!$K$66*Параметри!$K$20/1000)</f>
        <v>0</v>
      </c>
      <c r="T571" s="29">
        <f>IF(H571=0,"",H571*(1+0.25*P571)*'Коефіцієнти АТО'!$S571*Параметри!$K$20/1000)</f>
        <v>4067.9507605280514</v>
      </c>
      <c r="U571" s="29">
        <f t="shared" si="75"/>
        <v>29275.983160254775</v>
      </c>
      <c r="V571" s="29">
        <f t="shared" si="76"/>
        <v>29275.983160254775</v>
      </c>
      <c r="W571" s="40">
        <f>ROUNDUP('Дані з ДІСО'!P571/Параметри!$K$24,0)</f>
        <v>0</v>
      </c>
      <c r="X571" s="40">
        <f>ROUNDUP('Дані з ДІСО'!Q571/Параметри!$K$24,0)</f>
        <v>0</v>
      </c>
      <c r="Y571" s="40">
        <f>ROUNDUP('Дані з ДІСО'!R571/Параметри!$K$24,0)</f>
        <v>0</v>
      </c>
      <c r="Z571" s="59">
        <f>(W571*Параметри!$K$33+X571*Параметри!$L$33+Y571*Параметри!$M$33)/18</f>
        <v>0</v>
      </c>
      <c r="AA571" s="41">
        <f>IF(J571=0,0,'Дані з ДІСО'!AA571/J571)</f>
        <v>0</v>
      </c>
      <c r="AB571" s="29">
        <f>(1+0.25*AA571)*Z571*Параметри!$K$51</f>
        <v>0</v>
      </c>
      <c r="AC571" s="29">
        <f>AB571*'Коефіцієнти АТО'!U571</f>
        <v>0</v>
      </c>
      <c r="AD571" s="29">
        <f>J571*(1+0.25*AA571)*Параметри!$K$66*Параметри!$K$20/1000</f>
        <v>0</v>
      </c>
      <c r="AE571" s="29">
        <f>(1+0.25*AA571)*J571*'Коефіцієнти АТО'!S571*Параметри!$K$20/1000</f>
        <v>0</v>
      </c>
      <c r="AF571" s="29">
        <f t="shared" si="72"/>
        <v>0</v>
      </c>
      <c r="AG571" s="29">
        <v>0</v>
      </c>
      <c r="AH571" s="40">
        <v>11</v>
      </c>
      <c r="AI571" s="40">
        <v>0</v>
      </c>
      <c r="AJ571" s="40">
        <f t="shared" si="73"/>
        <v>0</v>
      </c>
      <c r="AK571" s="29">
        <f>(AH571+AI571)*(1+0.25*AJ571)*Параметри!$K$53</f>
        <v>1973.7220326560005</v>
      </c>
      <c r="AL571" s="29">
        <f>ROUNDUP(('Дані з ДІСО'!AU571+'Дані з ДІСО'!AW571)/Параметри!$K$28,0)</f>
        <v>0</v>
      </c>
      <c r="AM571" s="64">
        <f>AL571*Параметри!$M$35/18</f>
        <v>0</v>
      </c>
      <c r="AN571" s="29">
        <f>IF(AL571=0,0,'Дані з ДІСО'!AW571/SUM('Дані з ДІСО'!AU571,'Дані з ДІСО'!AW571))</f>
        <v>0</v>
      </c>
      <c r="AO571" s="29">
        <f>(1+0.25*AN571)*AM571*Параметри!$K$51</f>
        <v>0</v>
      </c>
      <c r="AP571" s="40">
        <f>ROUNDUP(('Дані з ДІСО'!AE571+'Дані не з ДІСО'!E571+'Дані не з ДІСО'!G571)/Параметри!$K$69,0)</f>
        <v>0</v>
      </c>
      <c r="AQ571" s="40">
        <f t="shared" si="77"/>
        <v>0</v>
      </c>
      <c r="AR571" s="40">
        <f>IF(AP571=0,0,('Дані з ДІСО'!AH571+'Дані не з ДІСО'!G571)/('Дані з ДІСО'!AE571+'Дані не з ДІСО'!E571+'Дані не з ДІСО'!G571))</f>
        <v>0</v>
      </c>
      <c r="AS571" s="29">
        <f>AQ571*(1+0.25*AR571)*Параметри!$K$51</f>
        <v>0</v>
      </c>
      <c r="AT571" s="40">
        <f>ROUNDUP('Дані з ДІСО'!AF571/Параметри!$K$70,0)</f>
        <v>0</v>
      </c>
      <c r="AU571" s="40">
        <f t="shared" si="78"/>
        <v>0</v>
      </c>
      <c r="AV571" s="40">
        <f>IF(AT571=0,0,'Дані з ДІСО'!AI571/'Дані з ДІСО'!AF571)</f>
        <v>0</v>
      </c>
      <c r="AW571" s="29">
        <f>AU571*(1+0.25*AV571)*Параметри!$K$51</f>
        <v>0</v>
      </c>
      <c r="AX571" s="40">
        <f>ROUNDUP('Дані з ДІСО'!AR571/Параметри!$K$29,0)</f>
        <v>0</v>
      </c>
      <c r="AY571" s="40">
        <f>ROUNDUP('Дані з ДІСО'!AS571/Параметри!$K$29,0)</f>
        <v>0</v>
      </c>
      <c r="AZ571" s="40">
        <f>ROUNDUP('Дані з ДІСО'!AT571/Параметри!$K$29,0)</f>
        <v>0</v>
      </c>
      <c r="BA571" s="64">
        <f>(AX571*Параметри!$K$32+AY571*Параметри!$L$32+AZ571*Параметри!$M$32)/18</f>
        <v>0</v>
      </c>
      <c r="BB571" s="29">
        <f>(BA571*Параметри!$K$51+SUM('Дані з ДІСО'!AR571:AT571)*Параметри!$K$48*Параметри!$K$20/1000)*Параметри!$K$74</f>
        <v>0</v>
      </c>
      <c r="BC571" s="40">
        <f>ROUNDUP(('Дані не з ДІСО'!I571+'Дані не з ДІСО'!K571)/Параметри!$K$26,0)</f>
        <v>0</v>
      </c>
      <c r="BD571" s="29">
        <f>BC571*Параметри!$M$36/18</f>
        <v>0</v>
      </c>
      <c r="BE571" s="40">
        <f>IF(BC571=0,0,'Дані не з ДІСО'!K571/('Дані не з ДІСО'!I571+'Дані не з ДІСО'!K571))</f>
        <v>0</v>
      </c>
      <c r="BF571" s="29">
        <f>(1+0.25*BE571)*BD571*Параметри!$K$51</f>
        <v>0</v>
      </c>
      <c r="BG571" s="40">
        <f>ROUNDUP('Дані не з ДІСО'!M571/Параметри!$K$27,0)</f>
        <v>0</v>
      </c>
      <c r="BH571" s="40">
        <f>BG571*Параметри!$M$37/18</f>
        <v>0</v>
      </c>
      <c r="BI571" s="29">
        <f>BH571*Параметри!$K$51</f>
        <v>0</v>
      </c>
      <c r="BJ571" s="29">
        <f>'Дані не з ДІСО'!N571*Параметри!$K$76</f>
        <v>0</v>
      </c>
      <c r="BK571" s="40">
        <f>ROUNDUP('Дані з ДІСО'!V571/Параметри!$K$25,0)</f>
        <v>0</v>
      </c>
      <c r="BL571" s="40">
        <f>ROUNDUP('Дані з ДІСО'!W571/Параметри!$K$25,0)</f>
        <v>0</v>
      </c>
      <c r="BM571" s="40">
        <f>ROUNDUP('Дані з ДІСО'!X571/Параметри!$K$25,0)</f>
        <v>0</v>
      </c>
      <c r="BN571" s="40">
        <f>(BK571*Параметри!$K$34+BL571*Параметри!$L$34+BM571*Параметри!$M$34)/18</f>
        <v>0</v>
      </c>
      <c r="BO571" s="40">
        <f>IF(K571=0,0,'Дані з ДІСО'!AC571/K571)</f>
        <v>0</v>
      </c>
      <c r="BP571" s="29">
        <f>(1+0.25*BO571)*BN571*Параметри!$K$51</f>
        <v>0</v>
      </c>
      <c r="BQ571" s="29">
        <f>BP571*'Коефіцієнти АТО'!U571</f>
        <v>0</v>
      </c>
      <c r="BR571" s="29">
        <f>K571*(1+0.25*BO571)*Параметри!$K$66*Параметри!$K$20/1000</f>
        <v>0</v>
      </c>
      <c r="BS571" s="29">
        <f>(1+0.25*BO571)*K571*'Коефіцієнти АТО'!S571*Параметри!$K$20/1000</f>
        <v>0</v>
      </c>
      <c r="BT571" s="29">
        <f t="shared" si="79"/>
        <v>0</v>
      </c>
      <c r="BU571" s="40">
        <f>ROUNDUP('Дані з ДІСО'!AG571/Параметри!$K$71,0)</f>
        <v>0</v>
      </c>
      <c r="BV571" s="40">
        <f t="shared" si="80"/>
        <v>0</v>
      </c>
      <c r="BW571" s="40">
        <f>IF('Дані з ДІСО'!AG571=0,0,'Дані з ДІСО'!AJ571/'Дані з ДІСО'!AG571)</f>
        <v>0</v>
      </c>
      <c r="BX571" s="29">
        <f>BV571*(1+0.25*BW571)*Параметри!$K$51</f>
        <v>0</v>
      </c>
      <c r="BY571" s="29">
        <f>ROUND(IF(Параметри!$K$77="No",CC571,CC571*Параметри!$K$78)+AG571,1)</f>
        <v>28124.7</v>
      </c>
      <c r="BZ571" s="29">
        <f>ROUND(IF(Параметри!$K$77="No",BF571,BF571*Параметри!$K$78),1)</f>
        <v>0</v>
      </c>
      <c r="CA571" s="29">
        <f>ROUND(IF(Параметри!$K$77="No",BI571,BI571*Параметри!$K$78),1)</f>
        <v>0</v>
      </c>
      <c r="CB571" s="29">
        <f>ROUND(IF(Параметри!$K$77="No",BJ571,BJ571*Параметри!$K$78),1)</f>
        <v>0</v>
      </c>
      <c r="CC571" s="29">
        <f t="shared" si="74"/>
        <v>31249.705192910777</v>
      </c>
    </row>
    <row r="572" spans="1:81">
      <c r="A572" s="9">
        <v>571</v>
      </c>
      <c r="B572" s="9" t="s">
        <v>3151</v>
      </c>
      <c r="C572" s="9" t="s">
        <v>3151</v>
      </c>
      <c r="D572" s="9" t="s">
        <v>3642</v>
      </c>
      <c r="E572" s="9" t="s">
        <v>29</v>
      </c>
      <c r="F572" s="9" t="s">
        <v>3692</v>
      </c>
      <c r="G572" s="9" t="s">
        <v>1199</v>
      </c>
      <c r="H572" s="29">
        <f>SUM('Дані з ДІСО'!J572:L572)</f>
        <v>2044</v>
      </c>
      <c r="I572" s="29">
        <f>SUM('Дані з ДІСО'!G572:I572)</f>
        <v>68</v>
      </c>
      <c r="J572" s="29">
        <f>SUM('Дані з ДІСО'!P572:R572)</f>
        <v>0</v>
      </c>
      <c r="K572" s="29">
        <f>SUM('Дані з ДІСО'!V572:X572)</f>
        <v>0</v>
      </c>
      <c r="L572" s="40">
        <f>ROUNDUP('Дані з ДІСО'!J572/'Коефіцієнти АТО'!$R572,0)</f>
        <v>35</v>
      </c>
      <c r="M572" s="40">
        <f>ROUNDUP('Дані з ДІСО'!K572/'Коефіцієнти АТО'!$R572,0)</f>
        <v>45</v>
      </c>
      <c r="N572" s="40">
        <f>ROUNDUP('Дані з ДІСО'!L572/'Коефіцієнти АТО'!$R572,0)</f>
        <v>9</v>
      </c>
      <c r="O572" s="59">
        <f>(L572*Параметри!$K$32+M572*Параметри!$L$32+N572*Параметри!$M$32)/18</f>
        <v>144.22222222222223</v>
      </c>
      <c r="P572" s="41">
        <f>IF(H572=0,"",'Дані з ДІСО'!Y572/H572)</f>
        <v>0</v>
      </c>
      <c r="Q572" s="29">
        <f>IF(H572=0,"",(1+0.25*P572)*O572*Параметри!$K$51)</f>
        <v>29539.625977214222</v>
      </c>
      <c r="R572" s="29">
        <f>IF(H572=0,"",Q572*'Коефіцієнти АТО'!T572)</f>
        <v>2953.9625977214223</v>
      </c>
      <c r="S572" s="29">
        <f>IF(H572=0,"",H572*(1+0.25*P572)*Параметри!$K$66*Параметри!$K$20/1000)</f>
        <v>0</v>
      </c>
      <c r="T572" s="29">
        <f>IF(H572=0,"",H572*(1+0.25*P572)*'Коефіцієнти АТО'!$S572*Параметри!$K$20/1000)</f>
        <v>4474.0844121219052</v>
      </c>
      <c r="U572" s="29">
        <f t="shared" si="75"/>
        <v>36967.672987057551</v>
      </c>
      <c r="V572" s="29">
        <f t="shared" si="76"/>
        <v>36967.672987057551</v>
      </c>
      <c r="W572" s="40">
        <f>ROUNDUP('Дані з ДІСО'!P572/Параметри!$K$24,0)</f>
        <v>0</v>
      </c>
      <c r="X572" s="40">
        <f>ROUNDUP('Дані з ДІСО'!Q572/Параметри!$K$24,0)</f>
        <v>0</v>
      </c>
      <c r="Y572" s="40">
        <f>ROUNDUP('Дані з ДІСО'!R572/Параметри!$K$24,0)</f>
        <v>0</v>
      </c>
      <c r="Z572" s="59">
        <f>(W572*Параметри!$K$33+X572*Параметри!$L$33+Y572*Параметри!$M$33)/18</f>
        <v>0</v>
      </c>
      <c r="AA572" s="41">
        <f>IF(J572=0,0,'Дані з ДІСО'!AA572/J572)</f>
        <v>0</v>
      </c>
      <c r="AB572" s="29">
        <f>(1+0.25*AA572)*Z572*Параметри!$K$51</f>
        <v>0</v>
      </c>
      <c r="AC572" s="29">
        <f>AB572*'Коефіцієнти АТО'!U572</f>
        <v>0</v>
      </c>
      <c r="AD572" s="29">
        <f>J572*(1+0.25*AA572)*Параметри!$K$66*Параметри!$K$20/1000</f>
        <v>0</v>
      </c>
      <c r="AE572" s="29">
        <f>(1+0.25*AA572)*J572*'Коефіцієнти АТО'!S572*Параметри!$K$20/1000</f>
        <v>0</v>
      </c>
      <c r="AF572" s="29">
        <f t="shared" si="72"/>
        <v>0</v>
      </c>
      <c r="AG572" s="29">
        <v>0</v>
      </c>
      <c r="AH572" s="40">
        <v>22</v>
      </c>
      <c r="AI572" s="40">
        <v>0</v>
      </c>
      <c r="AJ572" s="40">
        <f t="shared" si="73"/>
        <v>0</v>
      </c>
      <c r="AK572" s="29">
        <f>(AH572+AI572)*(1+0.25*AJ572)*Параметри!$K$53</f>
        <v>3947.4440653120009</v>
      </c>
      <c r="AL572" s="29">
        <f>ROUNDUP(('Дані з ДІСО'!AU572+'Дані з ДІСО'!AW572)/Параметри!$K$28,0)</f>
        <v>0</v>
      </c>
      <c r="AM572" s="64">
        <f>AL572*Параметри!$M$35/18</f>
        <v>0</v>
      </c>
      <c r="AN572" s="29">
        <f>IF(AL572=0,0,'Дані з ДІСО'!AW572/SUM('Дані з ДІСО'!AU572,'Дані з ДІСО'!AW572))</f>
        <v>0</v>
      </c>
      <c r="AO572" s="29">
        <f>(1+0.25*AN572)*AM572*Параметри!$K$51</f>
        <v>0</v>
      </c>
      <c r="AP572" s="40">
        <f>ROUNDUP(('Дані з ДІСО'!AE572+'Дані не з ДІСО'!E572+'Дані не з ДІСО'!G572)/Параметри!$K$69,0)</f>
        <v>0</v>
      </c>
      <c r="AQ572" s="40">
        <f t="shared" si="77"/>
        <v>0</v>
      </c>
      <c r="AR572" s="40">
        <f>IF(AP572=0,0,('Дані з ДІСО'!AH572+'Дані не з ДІСО'!G572)/('Дані з ДІСО'!AE572+'Дані не з ДІСО'!E572+'Дані не з ДІСО'!G572))</f>
        <v>0</v>
      </c>
      <c r="AS572" s="29">
        <f>AQ572*(1+0.25*AR572)*Параметри!$K$51</f>
        <v>0</v>
      </c>
      <c r="AT572" s="40">
        <f>ROUNDUP('Дані з ДІСО'!AF572/Параметри!$K$70,0)</f>
        <v>0</v>
      </c>
      <c r="AU572" s="40">
        <f t="shared" si="78"/>
        <v>0</v>
      </c>
      <c r="AV572" s="40">
        <f>IF(AT572=0,0,'Дані з ДІСО'!AI572/'Дані з ДІСО'!AF572)</f>
        <v>0</v>
      </c>
      <c r="AW572" s="29">
        <f>AU572*(1+0.25*AV572)*Параметри!$K$51</f>
        <v>0</v>
      </c>
      <c r="AX572" s="40">
        <f>ROUNDUP('Дані з ДІСО'!AR572/Параметри!$K$29,0)</f>
        <v>0</v>
      </c>
      <c r="AY572" s="40">
        <f>ROUNDUP('Дані з ДІСО'!AS572/Параметри!$K$29,0)</f>
        <v>0</v>
      </c>
      <c r="AZ572" s="40">
        <f>ROUNDUP('Дані з ДІСО'!AT572/Параметри!$K$29,0)</f>
        <v>0</v>
      </c>
      <c r="BA572" s="64">
        <f>(AX572*Параметри!$K$32+AY572*Параметри!$L$32+AZ572*Параметри!$M$32)/18</f>
        <v>0</v>
      </c>
      <c r="BB572" s="29">
        <f>(BA572*Параметри!$K$51+SUM('Дані з ДІСО'!AR572:AT572)*Параметри!$K$48*Параметри!$K$20/1000)*Параметри!$K$74</f>
        <v>0</v>
      </c>
      <c r="BC572" s="40">
        <f>ROUNDUP(('Дані не з ДІСО'!I572+'Дані не з ДІСО'!K572)/Параметри!$K$26,0)</f>
        <v>0</v>
      </c>
      <c r="BD572" s="29">
        <f>BC572*Параметри!$M$36/18</f>
        <v>0</v>
      </c>
      <c r="BE572" s="40">
        <f>IF(BC572=0,0,'Дані не з ДІСО'!K572/('Дані не з ДІСО'!I572+'Дані не з ДІСО'!K572))</f>
        <v>0</v>
      </c>
      <c r="BF572" s="29">
        <f>(1+0.25*BE572)*BD572*Параметри!$K$51</f>
        <v>0</v>
      </c>
      <c r="BG572" s="40">
        <f>ROUNDUP('Дані не з ДІСО'!M572/Параметри!$K$27,0)</f>
        <v>0</v>
      </c>
      <c r="BH572" s="40">
        <f>BG572*Параметри!$M$37/18</f>
        <v>0</v>
      </c>
      <c r="BI572" s="29">
        <f>BH572*Параметри!$K$51</f>
        <v>0</v>
      </c>
      <c r="BJ572" s="29">
        <f>'Дані не з ДІСО'!N572*Параметри!$K$76</f>
        <v>0</v>
      </c>
      <c r="BK572" s="40">
        <f>ROUNDUP('Дані з ДІСО'!V572/Параметри!$K$25,0)</f>
        <v>0</v>
      </c>
      <c r="BL572" s="40">
        <f>ROUNDUP('Дані з ДІСО'!W572/Параметри!$K$25,0)</f>
        <v>0</v>
      </c>
      <c r="BM572" s="40">
        <f>ROUNDUP('Дані з ДІСО'!X572/Параметри!$K$25,0)</f>
        <v>0</v>
      </c>
      <c r="BN572" s="40">
        <f>(BK572*Параметри!$K$34+BL572*Параметри!$L$34+BM572*Параметри!$M$34)/18</f>
        <v>0</v>
      </c>
      <c r="BO572" s="40">
        <f>IF(K572=0,0,'Дані з ДІСО'!AC572/K572)</f>
        <v>0</v>
      </c>
      <c r="BP572" s="29">
        <f>(1+0.25*BO572)*BN572*Параметри!$K$51</f>
        <v>0</v>
      </c>
      <c r="BQ572" s="29">
        <f>BP572*'Коефіцієнти АТО'!U572</f>
        <v>0</v>
      </c>
      <c r="BR572" s="29">
        <f>K572*(1+0.25*BO572)*Параметри!$K$66*Параметри!$K$20/1000</f>
        <v>0</v>
      </c>
      <c r="BS572" s="29">
        <f>(1+0.25*BO572)*K572*'Коефіцієнти АТО'!S572*Параметри!$K$20/1000</f>
        <v>0</v>
      </c>
      <c r="BT572" s="29">
        <f t="shared" si="79"/>
        <v>0</v>
      </c>
      <c r="BU572" s="40">
        <f>ROUNDUP('Дані з ДІСО'!AG572/Параметри!$K$71,0)</f>
        <v>0</v>
      </c>
      <c r="BV572" s="40">
        <f t="shared" si="80"/>
        <v>0</v>
      </c>
      <c r="BW572" s="40">
        <f>IF('Дані з ДІСО'!AG572=0,0,'Дані з ДІСО'!AJ572/'Дані з ДІСО'!AG572)</f>
        <v>0</v>
      </c>
      <c r="BX572" s="29">
        <f>BV572*(1+0.25*BW572)*Параметри!$K$51</f>
        <v>0</v>
      </c>
      <c r="BY572" s="29">
        <f>ROUND(IF(Параметри!$K$77="No",CC572,CC572*Параметри!$K$78)+AG572,1)</f>
        <v>36823.599999999999</v>
      </c>
      <c r="BZ572" s="29">
        <f>ROUND(IF(Параметри!$K$77="No",BF572,BF572*Параметри!$K$78),1)</f>
        <v>0</v>
      </c>
      <c r="CA572" s="29">
        <f>ROUND(IF(Параметри!$K$77="No",BI572,BI572*Параметри!$K$78),1)</f>
        <v>0</v>
      </c>
      <c r="CB572" s="29">
        <f>ROUND(IF(Параметри!$K$77="No",BJ572,BJ572*Параметри!$K$78),1)</f>
        <v>0</v>
      </c>
      <c r="CC572" s="29">
        <f t="shared" si="74"/>
        <v>40915.117052369555</v>
      </c>
    </row>
    <row r="573" spans="1:81">
      <c r="A573" s="9">
        <v>572</v>
      </c>
      <c r="B573" s="9" t="s">
        <v>3176</v>
      </c>
      <c r="C573" s="9" t="s">
        <v>3146</v>
      </c>
      <c r="D573" s="9" t="s">
        <v>3642</v>
      </c>
      <c r="E573" s="9" t="s">
        <v>78</v>
      </c>
      <c r="F573" s="9" t="s">
        <v>3693</v>
      </c>
      <c r="G573" s="9" t="s">
        <v>1201</v>
      </c>
      <c r="H573" s="29">
        <f>SUM('Дані з ДІСО'!J573:L573)</f>
        <v>4154</v>
      </c>
      <c r="I573" s="29">
        <f>SUM('Дані з ДІСО'!G573:I573)</f>
        <v>159</v>
      </c>
      <c r="J573" s="29">
        <f>SUM('Дані з ДІСО'!P573:R573)</f>
        <v>0</v>
      </c>
      <c r="K573" s="29">
        <f>SUM('Дані з ДІСО'!V573:X573)</f>
        <v>0</v>
      </c>
      <c r="L573" s="40">
        <f>ROUNDUP('Дані з ДІСО'!J573/'Коефіцієнти АТО'!$R573,0)</f>
        <v>75</v>
      </c>
      <c r="M573" s="40">
        <f>ROUNDUP('Дані з ДІСО'!K573/'Коефіцієнти АТО'!$R573,0)</f>
        <v>91</v>
      </c>
      <c r="N573" s="40">
        <f>ROUNDUP('Дані з ДІСО'!L573/'Коефіцієнти АТО'!$R573,0)</f>
        <v>16</v>
      </c>
      <c r="O573" s="59">
        <f>(L573*Параметри!$K$32+M573*Параметри!$L$32+N573*Параметри!$M$32)/18</f>
        <v>292.70555555555558</v>
      </c>
      <c r="P573" s="41">
        <f>IF(H573=0,"",'Дані з ДІСО'!Y573/H573)</f>
        <v>0</v>
      </c>
      <c r="Q573" s="29">
        <f>IF(H573=0,"",(1+0.25*P573)*O573*Параметри!$K$51)</f>
        <v>59952.013631027956</v>
      </c>
      <c r="R573" s="29">
        <f>IF(H573=0,"",Q573*'Коефіцієнти АТО'!T573)</f>
        <v>5995.2013631027958</v>
      </c>
      <c r="S573" s="29">
        <f>IF(H573=0,"",H573*(1+0.25*P573)*Параметри!$K$66*Параметри!$K$20/1000)</f>
        <v>0</v>
      </c>
      <c r="T573" s="29">
        <f>IF(H573=0,"",H573*(1+0.25*P573)*'Коефіцієнти АТО'!$S573*Параметри!$K$20/1000)</f>
        <v>9092.6353463573341</v>
      </c>
      <c r="U573" s="29">
        <f t="shared" si="75"/>
        <v>75039.85034048809</v>
      </c>
      <c r="V573" s="29">
        <f t="shared" si="76"/>
        <v>75039.85034048809</v>
      </c>
      <c r="W573" s="40">
        <f>ROUNDUP('Дані з ДІСО'!P573/Параметри!$K$24,0)</f>
        <v>0</v>
      </c>
      <c r="X573" s="40">
        <f>ROUNDUP('Дані з ДІСО'!Q573/Параметри!$K$24,0)</f>
        <v>0</v>
      </c>
      <c r="Y573" s="40">
        <f>ROUNDUP('Дані з ДІСО'!R573/Параметри!$K$24,0)</f>
        <v>0</v>
      </c>
      <c r="Z573" s="59">
        <f>(W573*Параметри!$K$33+X573*Параметри!$L$33+Y573*Параметри!$M$33)/18</f>
        <v>0</v>
      </c>
      <c r="AA573" s="41">
        <f>IF(J573=0,0,'Дані з ДІСО'!AA573/J573)</f>
        <v>0</v>
      </c>
      <c r="AB573" s="29">
        <f>(1+0.25*AA573)*Z573*Параметри!$K$51</f>
        <v>0</v>
      </c>
      <c r="AC573" s="29">
        <f>AB573*'Коефіцієнти АТО'!U573</f>
        <v>0</v>
      </c>
      <c r="AD573" s="29">
        <f>J573*(1+0.25*AA573)*Параметри!$K$66*Параметри!$K$20/1000</f>
        <v>0</v>
      </c>
      <c r="AE573" s="29">
        <f>(1+0.25*AA573)*J573*'Коефіцієнти АТО'!S573*Параметри!$K$20/1000</f>
        <v>0</v>
      </c>
      <c r="AF573" s="29">
        <f t="shared" si="72"/>
        <v>0</v>
      </c>
      <c r="AG573" s="29">
        <v>0</v>
      </c>
      <c r="AH573" s="40">
        <v>22</v>
      </c>
      <c r="AI573" s="40">
        <v>0</v>
      </c>
      <c r="AJ573" s="40">
        <f t="shared" si="73"/>
        <v>0</v>
      </c>
      <c r="AK573" s="29">
        <f>(AH573+AI573)*(1+0.25*AJ573)*Параметри!$K$53</f>
        <v>3947.4440653120009</v>
      </c>
      <c r="AL573" s="29">
        <f>ROUNDUP(('Дані з ДІСО'!AU573+'Дані з ДІСО'!AW573)/Параметри!$K$28,0)</f>
        <v>0</v>
      </c>
      <c r="AM573" s="64">
        <f>AL573*Параметри!$M$35/18</f>
        <v>0</v>
      </c>
      <c r="AN573" s="29">
        <f>IF(AL573=0,0,'Дані з ДІСО'!AW573/SUM('Дані з ДІСО'!AU573,'Дані з ДІСО'!AW573))</f>
        <v>0</v>
      </c>
      <c r="AO573" s="29">
        <f>(1+0.25*AN573)*AM573*Параметри!$K$51</f>
        <v>0</v>
      </c>
      <c r="AP573" s="40">
        <f>ROUNDUP(('Дані з ДІСО'!AE573+'Дані не з ДІСО'!E573+'Дані не з ДІСО'!G573)/Параметри!$K$69,0)</f>
        <v>0</v>
      </c>
      <c r="AQ573" s="40">
        <f t="shared" si="77"/>
        <v>0</v>
      </c>
      <c r="AR573" s="40">
        <f>IF(AP573=0,0,('Дані з ДІСО'!AH573+'Дані не з ДІСО'!G573)/('Дані з ДІСО'!AE573+'Дані не з ДІСО'!E573+'Дані не з ДІСО'!G573))</f>
        <v>0</v>
      </c>
      <c r="AS573" s="29">
        <f>AQ573*(1+0.25*AR573)*Параметри!$K$51</f>
        <v>0</v>
      </c>
      <c r="AT573" s="40">
        <f>ROUNDUP('Дані з ДІСО'!AF573/Параметри!$K$70,0)</f>
        <v>0</v>
      </c>
      <c r="AU573" s="40">
        <f t="shared" si="78"/>
        <v>0</v>
      </c>
      <c r="AV573" s="40">
        <f>IF(AT573=0,0,'Дані з ДІСО'!AI573/'Дані з ДІСО'!AF573)</f>
        <v>0</v>
      </c>
      <c r="AW573" s="29">
        <f>AU573*(1+0.25*AV573)*Параметри!$K$51</f>
        <v>0</v>
      </c>
      <c r="AX573" s="40">
        <f>ROUNDUP('Дані з ДІСО'!AR573/Параметри!$K$29,0)</f>
        <v>0</v>
      </c>
      <c r="AY573" s="40">
        <f>ROUNDUP('Дані з ДІСО'!AS573/Параметри!$K$29,0)</f>
        <v>0</v>
      </c>
      <c r="AZ573" s="40">
        <f>ROUNDUP('Дані з ДІСО'!AT573/Параметри!$K$29,0)</f>
        <v>0</v>
      </c>
      <c r="BA573" s="64">
        <f>(AX573*Параметри!$K$32+AY573*Параметри!$L$32+AZ573*Параметри!$M$32)/18</f>
        <v>0</v>
      </c>
      <c r="BB573" s="29">
        <f>(BA573*Параметри!$K$51+SUM('Дані з ДІСО'!AR573:AT573)*Параметри!$K$48*Параметри!$K$20/1000)*Параметри!$K$74</f>
        <v>0</v>
      </c>
      <c r="BC573" s="40">
        <f>ROUNDUP(('Дані не з ДІСО'!I573+'Дані не з ДІСО'!K573)/Параметри!$K$26,0)</f>
        <v>0</v>
      </c>
      <c r="BD573" s="29">
        <f>BC573*Параметри!$M$36/18</f>
        <v>0</v>
      </c>
      <c r="BE573" s="40">
        <f>IF(BC573=0,0,'Дані не з ДІСО'!K573/('Дані не з ДІСО'!I573+'Дані не з ДІСО'!K573))</f>
        <v>0</v>
      </c>
      <c r="BF573" s="29">
        <f>(1+0.25*BE573)*BD573*Параметри!$K$51</f>
        <v>0</v>
      </c>
      <c r="BG573" s="40">
        <f>ROUNDUP('Дані не з ДІСО'!M573/Параметри!$K$27,0)</f>
        <v>0</v>
      </c>
      <c r="BH573" s="40">
        <f>BG573*Параметри!$M$37/18</f>
        <v>0</v>
      </c>
      <c r="BI573" s="29">
        <f>BH573*Параметри!$K$51</f>
        <v>0</v>
      </c>
      <c r="BJ573" s="29">
        <f>'Дані не з ДІСО'!N573*Параметри!$K$76</f>
        <v>0</v>
      </c>
      <c r="BK573" s="40">
        <f>ROUNDUP('Дані з ДІСО'!V573/Параметри!$K$25,0)</f>
        <v>0</v>
      </c>
      <c r="BL573" s="40">
        <f>ROUNDUP('Дані з ДІСО'!W573/Параметри!$K$25,0)</f>
        <v>0</v>
      </c>
      <c r="BM573" s="40">
        <f>ROUNDUP('Дані з ДІСО'!X573/Параметри!$K$25,0)</f>
        <v>0</v>
      </c>
      <c r="BN573" s="40">
        <f>(BK573*Параметри!$K$34+BL573*Параметри!$L$34+BM573*Параметри!$M$34)/18</f>
        <v>0</v>
      </c>
      <c r="BO573" s="40">
        <f>IF(K573=0,0,'Дані з ДІСО'!AC573/K573)</f>
        <v>0</v>
      </c>
      <c r="BP573" s="29">
        <f>(1+0.25*BO573)*BN573*Параметри!$K$51</f>
        <v>0</v>
      </c>
      <c r="BQ573" s="29">
        <f>BP573*'Коефіцієнти АТО'!U573</f>
        <v>0</v>
      </c>
      <c r="BR573" s="29">
        <f>K573*(1+0.25*BO573)*Параметри!$K$66*Параметри!$K$20/1000</f>
        <v>0</v>
      </c>
      <c r="BS573" s="29">
        <f>(1+0.25*BO573)*K573*'Коефіцієнти АТО'!S573*Параметри!$K$20/1000</f>
        <v>0</v>
      </c>
      <c r="BT573" s="29">
        <f t="shared" si="79"/>
        <v>0</v>
      </c>
      <c r="BU573" s="40">
        <f>ROUNDUP('Дані з ДІСО'!AG573/Параметри!$K$71,0)</f>
        <v>0</v>
      </c>
      <c r="BV573" s="40">
        <f t="shared" si="80"/>
        <v>0</v>
      </c>
      <c r="BW573" s="40">
        <f>IF('Дані з ДІСО'!AG573=0,0,'Дані з ДІСО'!AJ573/'Дані з ДІСО'!AG573)</f>
        <v>0</v>
      </c>
      <c r="BX573" s="29">
        <f>BV573*(1+0.25*BW573)*Параметри!$K$51</f>
        <v>0</v>
      </c>
      <c r="BY573" s="29">
        <f>ROUND(IF(Параметри!$K$77="No",CC573,CC573*Параметри!$K$78)+AG573,1)</f>
        <v>71088.600000000006</v>
      </c>
      <c r="BZ573" s="29">
        <f>ROUND(IF(Параметри!$K$77="No",BF573,BF573*Параметри!$K$78),1)</f>
        <v>0</v>
      </c>
      <c r="CA573" s="29">
        <f>ROUND(IF(Параметри!$K$77="No",BI573,BI573*Параметри!$K$78),1)</f>
        <v>0</v>
      </c>
      <c r="CB573" s="29">
        <f>ROUND(IF(Параметри!$K$77="No",BJ573,BJ573*Параметри!$K$78),1)</f>
        <v>0</v>
      </c>
      <c r="CC573" s="29">
        <f t="shared" si="74"/>
        <v>78987.294405800087</v>
      </c>
    </row>
    <row r="574" spans="1:81">
      <c r="A574" s="9">
        <v>573</v>
      </c>
      <c r="B574" s="9" t="s">
        <v>3148</v>
      </c>
      <c r="C574" s="9" t="s">
        <v>3148</v>
      </c>
      <c r="D574" s="9" t="s">
        <v>3642</v>
      </c>
      <c r="E574" s="9" t="s">
        <v>24</v>
      </c>
      <c r="F574" s="9" t="s">
        <v>3694</v>
      </c>
      <c r="G574" s="9" t="s">
        <v>1203</v>
      </c>
      <c r="H574" s="29">
        <f>SUM('Дані з ДІСО'!J574:L574)</f>
        <v>2129</v>
      </c>
      <c r="I574" s="29">
        <f>SUM('Дані з ДІСО'!G574:I574)</f>
        <v>80</v>
      </c>
      <c r="J574" s="29">
        <f>SUM('Дані з ДІСО'!P574:R574)</f>
        <v>22.5</v>
      </c>
      <c r="K574" s="29">
        <f>SUM('Дані з ДІСО'!V574:X574)</f>
        <v>0</v>
      </c>
      <c r="L574" s="40">
        <f>ROUNDUP('Дані з ДІСО'!J574/'Коефіцієнти АТО'!$R574,0)</f>
        <v>43</v>
      </c>
      <c r="M574" s="40">
        <f>ROUNDUP('Дані з ДІСО'!K574/'Коефіцієнти АТО'!$R574,0)</f>
        <v>52</v>
      </c>
      <c r="N574" s="40">
        <f>ROUNDUP('Дані з ДІСО'!L574/'Коефіцієнти АТО'!$R574,0)</f>
        <v>10</v>
      </c>
      <c r="O574" s="59">
        <f>(L574*Параметри!$K$32+M574*Параметри!$L$32+N574*Параметри!$M$32)/18</f>
        <v>169.13333333333333</v>
      </c>
      <c r="P574" s="41">
        <f>IF(H574=0,"",'Дані з ДІСО'!Y574/H574)</f>
        <v>0</v>
      </c>
      <c r="Q574" s="29">
        <f>IF(H574=0,"",(1+0.25*P574)*O574*Параметри!$K$51)</f>
        <v>34641.925009642131</v>
      </c>
      <c r="R574" s="29">
        <f>IF(H574=0,"",Q574*'Коефіцієнти АТО'!T574)</f>
        <v>2598.1443757231596</v>
      </c>
      <c r="S574" s="29">
        <f>IF(H574=0,"",H574*(1+0.25*P574)*Параметри!$K$66*Параметри!$K$20/1000)</f>
        <v>0</v>
      </c>
      <c r="T574" s="29">
        <f>IF(H574=0,"",H574*(1+0.25*P574)*'Коефіцієнти АТО'!$S574*Параметри!$K$20/1000)</f>
        <v>10738.582974785149</v>
      </c>
      <c r="U574" s="29">
        <f t="shared" si="75"/>
        <v>47978.652360150445</v>
      </c>
      <c r="V574" s="29">
        <f t="shared" si="76"/>
        <v>47978.652360150445</v>
      </c>
      <c r="W574" s="40">
        <f>ROUNDUP('Дані з ДІСО'!P574/Параметри!$K$24,0)</f>
        <v>0</v>
      </c>
      <c r="X574" s="40">
        <f>ROUNDUP('Дані з ДІСО'!Q574/Параметри!$K$24,0)</f>
        <v>3</v>
      </c>
      <c r="Y574" s="40">
        <f>ROUNDUP('Дані з ДІСО'!R574/Параметри!$K$24,0)</f>
        <v>0</v>
      </c>
      <c r="Z574" s="59">
        <f>(W574*Параметри!$K$33+X574*Параметри!$L$33+Y574*Параметри!$M$33)/18</f>
        <v>6</v>
      </c>
      <c r="AA574" s="41">
        <f>IF(J574=0,0,'Дані з ДІСО'!AA574/J574)</f>
        <v>0</v>
      </c>
      <c r="AB574" s="29">
        <f>(1+0.25*AA574)*Z574*Параметри!$K$51</f>
        <v>1228.921265616</v>
      </c>
      <c r="AC574" s="29">
        <f>AB574*'Коефіцієнти АТО'!U574</f>
        <v>57.759299483951999</v>
      </c>
      <c r="AD574" s="29">
        <f>J574*(1+0.25*AA574)*Параметри!$K$66*Параметри!$K$20/1000</f>
        <v>0</v>
      </c>
      <c r="AE574" s="29">
        <f>(1+0.25*AA574)*J574*'Коефіцієнти АТО'!S574*Параметри!$K$20/1000</f>
        <v>113.48901687771998</v>
      </c>
      <c r="AF574" s="29">
        <f t="shared" si="72"/>
        <v>1400.1695819776719</v>
      </c>
      <c r="AG574" s="29">
        <v>0</v>
      </c>
      <c r="AH574" s="40">
        <v>12</v>
      </c>
      <c r="AI574" s="40">
        <v>0</v>
      </c>
      <c r="AJ574" s="40">
        <f t="shared" si="73"/>
        <v>0</v>
      </c>
      <c r="AK574" s="29">
        <f>(AH574+AI574)*(1+0.25*AJ574)*Параметри!$K$53</f>
        <v>2153.1513083520003</v>
      </c>
      <c r="AL574" s="29">
        <f>ROUNDUP(('Дані з ДІСО'!AU574+'Дані з ДІСО'!AW574)/Параметри!$K$28,0)</f>
        <v>0</v>
      </c>
      <c r="AM574" s="64">
        <f>AL574*Параметри!$M$35/18</f>
        <v>0</v>
      </c>
      <c r="AN574" s="29">
        <f>IF(AL574=0,0,'Дані з ДІСО'!AW574/SUM('Дані з ДІСО'!AU574,'Дані з ДІСО'!AW574))</f>
        <v>0</v>
      </c>
      <c r="AO574" s="29">
        <f>(1+0.25*AN574)*AM574*Параметри!$K$51</f>
        <v>0</v>
      </c>
      <c r="AP574" s="40">
        <f>ROUNDUP(('Дані з ДІСО'!AE574+'Дані не з ДІСО'!E574+'Дані не з ДІСО'!G574)/Параметри!$K$69,0)</f>
        <v>0</v>
      </c>
      <c r="AQ574" s="40">
        <f t="shared" si="77"/>
        <v>0</v>
      </c>
      <c r="AR574" s="40">
        <f>IF(AP574=0,0,('Дані з ДІСО'!AH574+'Дані не з ДІСО'!G574)/('Дані з ДІСО'!AE574+'Дані не з ДІСО'!E574+'Дані не з ДІСО'!G574))</f>
        <v>0</v>
      </c>
      <c r="AS574" s="29">
        <f>AQ574*(1+0.25*AR574)*Параметри!$K$51</f>
        <v>0</v>
      </c>
      <c r="AT574" s="40">
        <f>ROUNDUP('Дані з ДІСО'!AF574/Параметри!$K$70,0)</f>
        <v>0</v>
      </c>
      <c r="AU574" s="40">
        <f t="shared" si="78"/>
        <v>0</v>
      </c>
      <c r="AV574" s="40">
        <f>IF(AT574=0,0,'Дані з ДІСО'!AI574/'Дані з ДІСО'!AF574)</f>
        <v>0</v>
      </c>
      <c r="AW574" s="29">
        <f>AU574*(1+0.25*AV574)*Параметри!$K$51</f>
        <v>0</v>
      </c>
      <c r="AX574" s="40">
        <f>ROUNDUP('Дані з ДІСО'!AR574/Параметри!$K$29,0)</f>
        <v>0</v>
      </c>
      <c r="AY574" s="40">
        <f>ROUNDUP('Дані з ДІСО'!AS574/Параметри!$K$29,0)</f>
        <v>0</v>
      </c>
      <c r="AZ574" s="40">
        <f>ROUNDUP('Дані з ДІСО'!AT574/Параметри!$K$29,0)</f>
        <v>0</v>
      </c>
      <c r="BA574" s="64">
        <f>(AX574*Параметри!$K$32+AY574*Параметри!$L$32+AZ574*Параметри!$M$32)/18</f>
        <v>0</v>
      </c>
      <c r="BB574" s="29">
        <f>(BA574*Параметри!$K$51+SUM('Дані з ДІСО'!AR574:AT574)*Параметри!$K$48*Параметри!$K$20/1000)*Параметри!$K$74</f>
        <v>0</v>
      </c>
      <c r="BC574" s="40">
        <f>ROUNDUP(('Дані не з ДІСО'!I574+'Дані не з ДІСО'!K574)/Параметри!$K$26,0)</f>
        <v>0</v>
      </c>
      <c r="BD574" s="29">
        <f>BC574*Параметри!$M$36/18</f>
        <v>0</v>
      </c>
      <c r="BE574" s="40">
        <f>IF(BC574=0,0,'Дані не з ДІСО'!K574/('Дані не з ДІСО'!I574+'Дані не з ДІСО'!K574))</f>
        <v>0</v>
      </c>
      <c r="BF574" s="29">
        <f>(1+0.25*BE574)*BD574*Параметри!$K$51</f>
        <v>0</v>
      </c>
      <c r="BG574" s="40">
        <f>ROUNDUP('Дані не з ДІСО'!M574/Параметри!$K$27,0)</f>
        <v>0</v>
      </c>
      <c r="BH574" s="40">
        <f>BG574*Параметри!$M$37/18</f>
        <v>0</v>
      </c>
      <c r="BI574" s="29">
        <f>BH574*Параметри!$K$51</f>
        <v>0</v>
      </c>
      <c r="BJ574" s="29">
        <f>'Дані не з ДІСО'!N574*Параметри!$K$76</f>
        <v>0</v>
      </c>
      <c r="BK574" s="40">
        <f>ROUNDUP('Дані з ДІСО'!V574/Параметри!$K$25,0)</f>
        <v>0</v>
      </c>
      <c r="BL574" s="40">
        <f>ROUNDUP('Дані з ДІСО'!W574/Параметри!$K$25,0)</f>
        <v>0</v>
      </c>
      <c r="BM574" s="40">
        <f>ROUNDUP('Дані з ДІСО'!X574/Параметри!$K$25,0)</f>
        <v>0</v>
      </c>
      <c r="BN574" s="40">
        <f>(BK574*Параметри!$K$34+BL574*Параметри!$L$34+BM574*Параметри!$M$34)/18</f>
        <v>0</v>
      </c>
      <c r="BO574" s="40">
        <f>IF(K574=0,0,'Дані з ДІСО'!AC574/K574)</f>
        <v>0</v>
      </c>
      <c r="BP574" s="29">
        <f>(1+0.25*BO574)*BN574*Параметри!$K$51</f>
        <v>0</v>
      </c>
      <c r="BQ574" s="29">
        <f>BP574*'Коефіцієнти АТО'!U574</f>
        <v>0</v>
      </c>
      <c r="BR574" s="29">
        <f>K574*(1+0.25*BO574)*Параметри!$K$66*Параметри!$K$20/1000</f>
        <v>0</v>
      </c>
      <c r="BS574" s="29">
        <f>(1+0.25*BO574)*K574*'Коефіцієнти АТО'!S574*Параметри!$K$20/1000</f>
        <v>0</v>
      </c>
      <c r="BT574" s="29">
        <f t="shared" si="79"/>
        <v>0</v>
      </c>
      <c r="BU574" s="40">
        <f>ROUNDUP('Дані з ДІСО'!AG574/Параметри!$K$71,0)</f>
        <v>0</v>
      </c>
      <c r="BV574" s="40">
        <f t="shared" si="80"/>
        <v>0</v>
      </c>
      <c r="BW574" s="40">
        <f>IF('Дані з ДІСО'!AG574=0,0,'Дані з ДІСО'!AJ574/'Дані з ДІСО'!AG574)</f>
        <v>0</v>
      </c>
      <c r="BX574" s="29">
        <f>BV574*(1+0.25*BW574)*Параметри!$K$51</f>
        <v>0</v>
      </c>
      <c r="BY574" s="29">
        <f>ROUND(IF(Параметри!$K$77="No",CC574,CC574*Параметри!$K$78)+AG574,1)</f>
        <v>46378.8</v>
      </c>
      <c r="BZ574" s="29">
        <f>ROUND(IF(Параметри!$K$77="No",BF574,BF574*Параметри!$K$78),1)</f>
        <v>0</v>
      </c>
      <c r="CA574" s="29">
        <f>ROUND(IF(Параметри!$K$77="No",BI574,BI574*Параметри!$K$78),1)</f>
        <v>0</v>
      </c>
      <c r="CB574" s="29">
        <f>ROUND(IF(Параметри!$K$77="No",BJ574,BJ574*Параметри!$K$78),1)</f>
        <v>0</v>
      </c>
      <c r="CC574" s="29">
        <f t="shared" si="74"/>
        <v>51531.973250480121</v>
      </c>
    </row>
    <row r="575" spans="1:81">
      <c r="A575" s="9">
        <v>574</v>
      </c>
      <c r="B575" s="9" t="s">
        <v>3148</v>
      </c>
      <c r="C575" s="9" t="s">
        <v>3148</v>
      </c>
      <c r="D575" s="9" t="s">
        <v>3642</v>
      </c>
      <c r="E575" s="9" t="s">
        <v>24</v>
      </c>
      <c r="F575" s="9" t="s">
        <v>3695</v>
      </c>
      <c r="G575" s="9" t="s">
        <v>1205</v>
      </c>
      <c r="H575" s="29">
        <f>SUM('Дані з ДІСО'!J575:L575)</f>
        <v>750</v>
      </c>
      <c r="I575" s="29">
        <f>SUM('Дані з ДІСО'!G575:I575)</f>
        <v>47</v>
      </c>
      <c r="J575" s="29">
        <f>SUM('Дані з ДІСО'!P575:R575)</f>
        <v>0</v>
      </c>
      <c r="K575" s="29">
        <f>SUM('Дані з ДІСО'!V575:X575)</f>
        <v>0</v>
      </c>
      <c r="L575" s="40">
        <f>ROUNDUP('Дані з ДІСО'!J575/'Коефіцієнти АТО'!$R575,0)</f>
        <v>27</v>
      </c>
      <c r="M575" s="40">
        <f>ROUNDUP('Дані з ДІСО'!K575/'Коефіцієнти АТО'!$R575,0)</f>
        <v>34</v>
      </c>
      <c r="N575" s="40">
        <f>ROUNDUP('Дані з ДІСО'!L575/'Коефіцієнти АТО'!$R575,0)</f>
        <v>6</v>
      </c>
      <c r="O575" s="59">
        <f>(L575*Параметри!$K$32+M575*Параметри!$L$32+N575*Параметри!$M$32)/18</f>
        <v>108.10000000000001</v>
      </c>
      <c r="P575" s="41">
        <f>IF(H575=0,"",'Дані з ДІСО'!Y575/H575)</f>
        <v>0</v>
      </c>
      <c r="Q575" s="29">
        <f>IF(H575=0,"",(1+0.25*P575)*O575*Параметри!$K$51)</f>
        <v>22141.064802181601</v>
      </c>
      <c r="R575" s="29">
        <f>IF(H575=0,"",Q575*'Коефіцієнти АТО'!T575)</f>
        <v>376.39810163708722</v>
      </c>
      <c r="S575" s="29">
        <f>IF(H575=0,"",H575*(1+0.25*P575)*Параметри!$K$66*Параметри!$K$20/1000)</f>
        <v>0</v>
      </c>
      <c r="T575" s="29">
        <f>IF(H575=0,"",H575*(1+0.25*P575)*'Коефіцієнти АТО'!$S575*Параметри!$K$20/1000)</f>
        <v>3782.9672292573323</v>
      </c>
      <c r="U575" s="29">
        <f t="shared" si="75"/>
        <v>26300.430133076021</v>
      </c>
      <c r="V575" s="29">
        <f t="shared" si="76"/>
        <v>26300.430133076021</v>
      </c>
      <c r="W575" s="40">
        <f>ROUNDUP('Дані з ДІСО'!P575/Параметри!$K$24,0)</f>
        <v>0</v>
      </c>
      <c r="X575" s="40">
        <f>ROUNDUP('Дані з ДІСО'!Q575/Параметри!$K$24,0)</f>
        <v>0</v>
      </c>
      <c r="Y575" s="40">
        <f>ROUNDUP('Дані з ДІСО'!R575/Параметри!$K$24,0)</f>
        <v>0</v>
      </c>
      <c r="Z575" s="59">
        <f>(W575*Параметри!$K$33+X575*Параметри!$L$33+Y575*Параметри!$M$33)/18</f>
        <v>0</v>
      </c>
      <c r="AA575" s="41">
        <f>IF(J575=0,0,'Дані з ДІСО'!AA575/J575)</f>
        <v>0</v>
      </c>
      <c r="AB575" s="29">
        <f>(1+0.25*AA575)*Z575*Параметри!$K$51</f>
        <v>0</v>
      </c>
      <c r="AC575" s="29">
        <f>AB575*'Коефіцієнти АТО'!U575</f>
        <v>0</v>
      </c>
      <c r="AD575" s="29">
        <f>J575*(1+0.25*AA575)*Параметри!$K$66*Параметри!$K$20/1000</f>
        <v>0</v>
      </c>
      <c r="AE575" s="29">
        <f>(1+0.25*AA575)*J575*'Коефіцієнти АТО'!S575*Параметри!$K$20/1000</f>
        <v>0</v>
      </c>
      <c r="AF575" s="29">
        <f t="shared" si="72"/>
        <v>0</v>
      </c>
      <c r="AG575" s="29">
        <v>0</v>
      </c>
      <c r="AH575" s="40">
        <v>6</v>
      </c>
      <c r="AI575" s="40">
        <v>0</v>
      </c>
      <c r="AJ575" s="40">
        <f t="shared" si="73"/>
        <v>0</v>
      </c>
      <c r="AK575" s="29">
        <f>(AH575+AI575)*(1+0.25*AJ575)*Параметри!$K$53</f>
        <v>1076.5756541760002</v>
      </c>
      <c r="AL575" s="29">
        <f>ROUNDUP(('Дані з ДІСО'!AU575+'Дані з ДІСО'!AW575)/Параметри!$K$28,0)</f>
        <v>0</v>
      </c>
      <c r="AM575" s="64">
        <f>AL575*Параметри!$M$35/18</f>
        <v>0</v>
      </c>
      <c r="AN575" s="29">
        <f>IF(AL575=0,0,'Дані з ДІСО'!AW575/SUM('Дані з ДІСО'!AU575,'Дані з ДІСО'!AW575))</f>
        <v>0</v>
      </c>
      <c r="AO575" s="29">
        <f>(1+0.25*AN575)*AM575*Параметри!$K$51</f>
        <v>0</v>
      </c>
      <c r="AP575" s="40">
        <f>ROUNDUP(('Дані з ДІСО'!AE575+'Дані не з ДІСО'!E575+'Дані не з ДІСО'!G575)/Параметри!$K$69,0)</f>
        <v>0</v>
      </c>
      <c r="AQ575" s="40">
        <f t="shared" si="77"/>
        <v>0</v>
      </c>
      <c r="AR575" s="40">
        <f>IF(AP575=0,0,('Дані з ДІСО'!AH575+'Дані не з ДІСО'!G575)/('Дані з ДІСО'!AE575+'Дані не з ДІСО'!E575+'Дані не з ДІСО'!G575))</f>
        <v>0</v>
      </c>
      <c r="AS575" s="29">
        <f>AQ575*(1+0.25*AR575)*Параметри!$K$51</f>
        <v>0</v>
      </c>
      <c r="AT575" s="40">
        <f>ROUNDUP('Дані з ДІСО'!AF575/Параметри!$K$70,0)</f>
        <v>0</v>
      </c>
      <c r="AU575" s="40">
        <f t="shared" si="78"/>
        <v>0</v>
      </c>
      <c r="AV575" s="40">
        <f>IF(AT575=0,0,'Дані з ДІСО'!AI575/'Дані з ДІСО'!AF575)</f>
        <v>0</v>
      </c>
      <c r="AW575" s="29">
        <f>AU575*(1+0.25*AV575)*Параметри!$K$51</f>
        <v>0</v>
      </c>
      <c r="AX575" s="40">
        <f>ROUNDUP('Дані з ДІСО'!AR575/Параметри!$K$29,0)</f>
        <v>0</v>
      </c>
      <c r="AY575" s="40">
        <f>ROUNDUP('Дані з ДІСО'!AS575/Параметри!$K$29,0)</f>
        <v>0</v>
      </c>
      <c r="AZ575" s="40">
        <f>ROUNDUP('Дані з ДІСО'!AT575/Параметри!$K$29,0)</f>
        <v>0</v>
      </c>
      <c r="BA575" s="64">
        <f>(AX575*Параметри!$K$32+AY575*Параметри!$L$32+AZ575*Параметри!$M$32)/18</f>
        <v>0</v>
      </c>
      <c r="BB575" s="29">
        <f>(BA575*Параметри!$K$51+SUM('Дані з ДІСО'!AR575:AT575)*Параметри!$K$48*Параметри!$K$20/1000)*Параметри!$K$74</f>
        <v>0</v>
      </c>
      <c r="BC575" s="40">
        <f>ROUNDUP(('Дані не з ДІСО'!I575+'Дані не з ДІСО'!K575)/Параметри!$K$26,0)</f>
        <v>0</v>
      </c>
      <c r="BD575" s="29">
        <f>BC575*Параметри!$M$36/18</f>
        <v>0</v>
      </c>
      <c r="BE575" s="40">
        <f>IF(BC575=0,0,'Дані не з ДІСО'!K575/('Дані не з ДІСО'!I575+'Дані не з ДІСО'!K575))</f>
        <v>0</v>
      </c>
      <c r="BF575" s="29">
        <f>(1+0.25*BE575)*BD575*Параметри!$K$51</f>
        <v>0</v>
      </c>
      <c r="BG575" s="40">
        <f>ROUNDUP('Дані не з ДІСО'!M575/Параметри!$K$27,0)</f>
        <v>0</v>
      </c>
      <c r="BH575" s="40">
        <f>BG575*Параметри!$M$37/18</f>
        <v>0</v>
      </c>
      <c r="BI575" s="29">
        <f>BH575*Параметри!$K$51</f>
        <v>0</v>
      </c>
      <c r="BJ575" s="29">
        <f>'Дані не з ДІСО'!N575*Параметри!$K$76</f>
        <v>0</v>
      </c>
      <c r="BK575" s="40">
        <f>ROUNDUP('Дані з ДІСО'!V575/Параметри!$K$25,0)</f>
        <v>0</v>
      </c>
      <c r="BL575" s="40">
        <f>ROUNDUP('Дані з ДІСО'!W575/Параметри!$K$25,0)</f>
        <v>0</v>
      </c>
      <c r="BM575" s="40">
        <f>ROUNDUP('Дані з ДІСО'!X575/Параметри!$K$25,0)</f>
        <v>0</v>
      </c>
      <c r="BN575" s="40">
        <f>(BK575*Параметри!$K$34+BL575*Параметри!$L$34+BM575*Параметри!$M$34)/18</f>
        <v>0</v>
      </c>
      <c r="BO575" s="40">
        <f>IF(K575=0,0,'Дані з ДІСО'!AC575/K575)</f>
        <v>0</v>
      </c>
      <c r="BP575" s="29">
        <f>(1+0.25*BO575)*BN575*Параметри!$K$51</f>
        <v>0</v>
      </c>
      <c r="BQ575" s="29">
        <f>BP575*'Коефіцієнти АТО'!U575</f>
        <v>0</v>
      </c>
      <c r="BR575" s="29">
        <f>K575*(1+0.25*BO575)*Параметри!$K$66*Параметри!$K$20/1000</f>
        <v>0</v>
      </c>
      <c r="BS575" s="29">
        <f>(1+0.25*BO575)*K575*'Коефіцієнти АТО'!S575*Параметри!$K$20/1000</f>
        <v>0</v>
      </c>
      <c r="BT575" s="29">
        <f t="shared" si="79"/>
        <v>0</v>
      </c>
      <c r="BU575" s="40">
        <f>ROUNDUP('Дані з ДІСО'!AG575/Параметри!$K$71,0)</f>
        <v>0</v>
      </c>
      <c r="BV575" s="40">
        <f t="shared" si="80"/>
        <v>0</v>
      </c>
      <c r="BW575" s="40">
        <f>IF('Дані з ДІСО'!AG575=0,0,'Дані з ДІСО'!AJ575/'Дані з ДІСО'!AG575)</f>
        <v>0</v>
      </c>
      <c r="BX575" s="29">
        <f>BV575*(1+0.25*BW575)*Параметри!$K$51</f>
        <v>0</v>
      </c>
      <c r="BY575" s="29">
        <f>ROUND(IF(Параметри!$K$77="No",CC575,CC575*Параметри!$K$78)+AG575,1)</f>
        <v>24639.3</v>
      </c>
      <c r="BZ575" s="29">
        <f>ROUND(IF(Параметри!$K$77="No",BF575,BF575*Параметри!$K$78),1)</f>
        <v>0</v>
      </c>
      <c r="CA575" s="29">
        <f>ROUND(IF(Параметри!$K$77="No",BI575,BI575*Параметри!$K$78),1)</f>
        <v>0</v>
      </c>
      <c r="CB575" s="29">
        <f>ROUND(IF(Параметри!$K$77="No",BJ575,BJ575*Параметри!$K$78),1)</f>
        <v>0</v>
      </c>
      <c r="CC575" s="29">
        <f t="shared" si="74"/>
        <v>27377.005787252019</v>
      </c>
    </row>
    <row r="576" spans="1:81">
      <c r="A576" s="9">
        <v>575</v>
      </c>
      <c r="B576" s="9" t="s">
        <v>3148</v>
      </c>
      <c r="C576" s="9" t="s">
        <v>3148</v>
      </c>
      <c r="D576" s="9" t="s">
        <v>3642</v>
      </c>
      <c r="E576" s="9" t="s">
        <v>24</v>
      </c>
      <c r="F576" s="9" t="s">
        <v>3696</v>
      </c>
      <c r="G576" s="9" t="s">
        <v>1207</v>
      </c>
      <c r="H576" s="29">
        <f>SUM('Дані з ДІСО'!J576:L576)</f>
        <v>594.5</v>
      </c>
      <c r="I576" s="29">
        <f>SUM('Дані з ДІСО'!G576:I576)</f>
        <v>76</v>
      </c>
      <c r="J576" s="29">
        <f>SUM('Дані з ДІСО'!P576:R576)</f>
        <v>0</v>
      </c>
      <c r="K576" s="29">
        <f>SUM('Дані з ДІСО'!V576:X576)</f>
        <v>0</v>
      </c>
      <c r="L576" s="40">
        <f>ROUNDUP('Дані з ДІСО'!J576/'Коефіцієнти АТО'!$R576,0)</f>
        <v>19</v>
      </c>
      <c r="M576" s="40">
        <f>ROUNDUP('Дані з ДІСО'!K576/'Коефіцієнти АТО'!$R576,0)</f>
        <v>29</v>
      </c>
      <c r="N576" s="40">
        <f>ROUNDUP('Дані з ДІСО'!L576/'Коефіцієнти АТО'!$R576,0)</f>
        <v>8</v>
      </c>
      <c r="O576" s="59">
        <f>(L576*Параметри!$K$32+M576*Параметри!$L$32+N576*Параметри!$M$32)/18</f>
        <v>92.738888888888894</v>
      </c>
      <c r="P576" s="41">
        <f>IF(H576=0,"",'Дані з ДІСО'!Y576/H576)</f>
        <v>0</v>
      </c>
      <c r="Q576" s="29">
        <f>IF(H576=0,"",(1+0.25*P576)*O576*Параметри!$K$51)</f>
        <v>18994.798784192488</v>
      </c>
      <c r="R576" s="29">
        <f>IF(H576=0,"",Q576*'Коефіцієнти АТО'!T576)</f>
        <v>322.91157933127232</v>
      </c>
      <c r="S576" s="29">
        <f>IF(H576=0,"",H576*(1+0.25*P576)*Параметри!$K$66*Параметри!$K$20/1000)</f>
        <v>0</v>
      </c>
      <c r="T576" s="29">
        <f>IF(H576=0,"",H576*(1+0.25*P576)*'Коефіцієнти АТО'!$S576*Параметри!$K$20/1000)</f>
        <v>2998.6320237246459</v>
      </c>
      <c r="U576" s="29">
        <f t="shared" si="75"/>
        <v>22316.342387248409</v>
      </c>
      <c r="V576" s="29">
        <f t="shared" si="76"/>
        <v>22316.342387248409</v>
      </c>
      <c r="W576" s="40">
        <f>ROUNDUP('Дані з ДІСО'!P576/Параметри!$K$24,0)</f>
        <v>0</v>
      </c>
      <c r="X576" s="40">
        <f>ROUNDUP('Дані з ДІСО'!Q576/Параметри!$K$24,0)</f>
        <v>0</v>
      </c>
      <c r="Y576" s="40">
        <f>ROUNDUP('Дані з ДІСО'!R576/Параметри!$K$24,0)</f>
        <v>0</v>
      </c>
      <c r="Z576" s="59">
        <f>(W576*Параметри!$K$33+X576*Параметри!$L$33+Y576*Параметри!$M$33)/18</f>
        <v>0</v>
      </c>
      <c r="AA576" s="41">
        <f>IF(J576=0,0,'Дані з ДІСО'!AA576/J576)</f>
        <v>0</v>
      </c>
      <c r="AB576" s="29">
        <f>(1+0.25*AA576)*Z576*Параметри!$K$51</f>
        <v>0</v>
      </c>
      <c r="AC576" s="29">
        <f>AB576*'Коефіцієнти АТО'!U576</f>
        <v>0</v>
      </c>
      <c r="AD576" s="29">
        <f>J576*(1+0.25*AA576)*Параметри!$K$66*Параметри!$K$20/1000</f>
        <v>0</v>
      </c>
      <c r="AE576" s="29">
        <f>(1+0.25*AA576)*J576*'Коефіцієнти АТО'!S576*Параметри!$K$20/1000</f>
        <v>0</v>
      </c>
      <c r="AF576" s="29">
        <f t="shared" si="72"/>
        <v>0</v>
      </c>
      <c r="AG576" s="29">
        <v>0</v>
      </c>
      <c r="AH576" s="40">
        <v>2</v>
      </c>
      <c r="AI576" s="40">
        <v>0</v>
      </c>
      <c r="AJ576" s="40">
        <f t="shared" si="73"/>
        <v>0</v>
      </c>
      <c r="AK576" s="29">
        <f>(AH576+AI576)*(1+0.25*AJ576)*Параметри!$K$53</f>
        <v>358.85855139200009</v>
      </c>
      <c r="AL576" s="29">
        <f>ROUNDUP(('Дані з ДІСО'!AU576+'Дані з ДІСО'!AW576)/Параметри!$K$28,0)</f>
        <v>0</v>
      </c>
      <c r="AM576" s="64">
        <f>AL576*Параметри!$M$35/18</f>
        <v>0</v>
      </c>
      <c r="AN576" s="29">
        <f>IF(AL576=0,0,'Дані з ДІСО'!AW576/SUM('Дані з ДІСО'!AU576,'Дані з ДІСО'!AW576))</f>
        <v>0</v>
      </c>
      <c r="AO576" s="29">
        <f>(1+0.25*AN576)*AM576*Параметри!$K$51</f>
        <v>0</v>
      </c>
      <c r="AP576" s="40">
        <f>ROUNDUP(('Дані з ДІСО'!AE576+'Дані не з ДІСО'!E576+'Дані не з ДІСО'!G576)/Параметри!$K$69,0)</f>
        <v>0</v>
      </c>
      <c r="AQ576" s="40">
        <f t="shared" si="77"/>
        <v>0</v>
      </c>
      <c r="AR576" s="40">
        <f>IF(AP576=0,0,('Дані з ДІСО'!AH576+'Дані не з ДІСО'!G576)/('Дані з ДІСО'!AE576+'Дані не з ДІСО'!E576+'Дані не з ДІСО'!G576))</f>
        <v>0</v>
      </c>
      <c r="AS576" s="29">
        <f>AQ576*(1+0.25*AR576)*Параметри!$K$51</f>
        <v>0</v>
      </c>
      <c r="AT576" s="40">
        <f>ROUNDUP('Дані з ДІСО'!AF576/Параметри!$K$70,0)</f>
        <v>0</v>
      </c>
      <c r="AU576" s="40">
        <f t="shared" si="78"/>
        <v>0</v>
      </c>
      <c r="AV576" s="40">
        <f>IF(AT576=0,0,'Дані з ДІСО'!AI576/'Дані з ДІСО'!AF576)</f>
        <v>0</v>
      </c>
      <c r="AW576" s="29">
        <f>AU576*(1+0.25*AV576)*Параметри!$K$51</f>
        <v>0</v>
      </c>
      <c r="AX576" s="40">
        <f>ROUNDUP('Дані з ДІСО'!AR576/Параметри!$K$29,0)</f>
        <v>0</v>
      </c>
      <c r="AY576" s="40">
        <f>ROUNDUP('Дані з ДІСО'!AS576/Параметри!$K$29,0)</f>
        <v>0</v>
      </c>
      <c r="AZ576" s="40">
        <f>ROUNDUP('Дані з ДІСО'!AT576/Параметри!$K$29,0)</f>
        <v>0</v>
      </c>
      <c r="BA576" s="64">
        <f>(AX576*Параметри!$K$32+AY576*Параметри!$L$32+AZ576*Параметри!$M$32)/18</f>
        <v>0</v>
      </c>
      <c r="BB576" s="29">
        <f>(BA576*Параметри!$K$51+SUM('Дані з ДІСО'!AR576:AT576)*Параметри!$K$48*Параметри!$K$20/1000)*Параметри!$K$74</f>
        <v>0</v>
      </c>
      <c r="BC576" s="40">
        <f>ROUNDUP(('Дані не з ДІСО'!I576+'Дані не з ДІСО'!K576)/Параметри!$K$26,0)</f>
        <v>0</v>
      </c>
      <c r="BD576" s="29">
        <f>BC576*Параметри!$M$36/18</f>
        <v>0</v>
      </c>
      <c r="BE576" s="40">
        <f>IF(BC576=0,0,'Дані не з ДІСО'!K576/('Дані не з ДІСО'!I576+'Дані не з ДІСО'!K576))</f>
        <v>0</v>
      </c>
      <c r="BF576" s="29">
        <f>(1+0.25*BE576)*BD576*Параметри!$K$51</f>
        <v>0</v>
      </c>
      <c r="BG576" s="40">
        <f>ROUNDUP('Дані не з ДІСО'!M576/Параметри!$K$27,0)</f>
        <v>0</v>
      </c>
      <c r="BH576" s="40">
        <f>BG576*Параметри!$M$37/18</f>
        <v>0</v>
      </c>
      <c r="BI576" s="29">
        <f>BH576*Параметри!$K$51</f>
        <v>0</v>
      </c>
      <c r="BJ576" s="29">
        <f>'Дані не з ДІСО'!N576*Параметри!$K$76</f>
        <v>0</v>
      </c>
      <c r="BK576" s="40">
        <f>ROUNDUP('Дані з ДІСО'!V576/Параметри!$K$25,0)</f>
        <v>0</v>
      </c>
      <c r="BL576" s="40">
        <f>ROUNDUP('Дані з ДІСО'!W576/Параметри!$K$25,0)</f>
        <v>0</v>
      </c>
      <c r="BM576" s="40">
        <f>ROUNDUP('Дані з ДІСО'!X576/Параметри!$K$25,0)</f>
        <v>0</v>
      </c>
      <c r="BN576" s="40">
        <f>(BK576*Параметри!$K$34+BL576*Параметри!$L$34+BM576*Параметри!$M$34)/18</f>
        <v>0</v>
      </c>
      <c r="BO576" s="40">
        <f>IF(K576=0,0,'Дані з ДІСО'!AC576/K576)</f>
        <v>0</v>
      </c>
      <c r="BP576" s="29">
        <f>(1+0.25*BO576)*BN576*Параметри!$K$51</f>
        <v>0</v>
      </c>
      <c r="BQ576" s="29">
        <f>BP576*'Коефіцієнти АТО'!U576</f>
        <v>0</v>
      </c>
      <c r="BR576" s="29">
        <f>K576*(1+0.25*BO576)*Параметри!$K$66*Параметри!$K$20/1000</f>
        <v>0</v>
      </c>
      <c r="BS576" s="29">
        <f>(1+0.25*BO576)*K576*'Коефіцієнти АТО'!S576*Параметри!$K$20/1000</f>
        <v>0</v>
      </c>
      <c r="BT576" s="29">
        <f t="shared" si="79"/>
        <v>0</v>
      </c>
      <c r="BU576" s="40">
        <f>ROUNDUP('Дані з ДІСО'!AG576/Параметри!$K$71,0)</f>
        <v>0</v>
      </c>
      <c r="BV576" s="40">
        <f t="shared" si="80"/>
        <v>0</v>
      </c>
      <c r="BW576" s="40">
        <f>IF('Дані з ДІСО'!AG576=0,0,'Дані з ДІСО'!AJ576/'Дані з ДІСО'!AG576)</f>
        <v>0</v>
      </c>
      <c r="BX576" s="29">
        <f>BV576*(1+0.25*BW576)*Параметри!$K$51</f>
        <v>0</v>
      </c>
      <c r="BY576" s="29">
        <f>ROUND(IF(Параметри!$K$77="No",CC576,CC576*Параметри!$K$78)+AG576,1)</f>
        <v>20407.7</v>
      </c>
      <c r="BZ576" s="29">
        <f>ROUND(IF(Параметри!$K$77="No",BF576,BF576*Параметри!$K$78),1)</f>
        <v>0</v>
      </c>
      <c r="CA576" s="29">
        <f>ROUND(IF(Параметри!$K$77="No",BI576,BI576*Параметри!$K$78),1)</f>
        <v>0</v>
      </c>
      <c r="CB576" s="29">
        <f>ROUND(IF(Параметри!$K$77="No",BJ576,BJ576*Параметри!$K$78),1)</f>
        <v>0</v>
      </c>
      <c r="CC576" s="29">
        <f t="shared" si="74"/>
        <v>22675.20093864041</v>
      </c>
    </row>
    <row r="577" spans="1:81">
      <c r="A577" s="9">
        <v>576</v>
      </c>
      <c r="B577" s="9" t="s">
        <v>3148</v>
      </c>
      <c r="C577" s="9" t="s">
        <v>3148</v>
      </c>
      <c r="D577" s="9" t="s">
        <v>3642</v>
      </c>
      <c r="E577" s="9" t="s">
        <v>24</v>
      </c>
      <c r="F577" s="9" t="s">
        <v>3697</v>
      </c>
      <c r="G577" s="9" t="s">
        <v>1209</v>
      </c>
      <c r="H577" s="29">
        <f>SUM('Дані з ДІСО'!J577:L577)</f>
        <v>2439</v>
      </c>
      <c r="I577" s="29">
        <f>SUM('Дані з ДІСО'!G577:I577)</f>
        <v>95</v>
      </c>
      <c r="J577" s="29">
        <f>SUM('Дані з ДІСО'!P577:R577)</f>
        <v>0</v>
      </c>
      <c r="K577" s="29">
        <f>SUM('Дані з ДІСО'!V577:X577)</f>
        <v>0</v>
      </c>
      <c r="L577" s="40">
        <f>ROUNDUP('Дані з ДІСО'!J577/'Коефіцієнти АТО'!$R577,0)</f>
        <v>44</v>
      </c>
      <c r="M577" s="40">
        <f>ROUNDUP('Дані з ДІСО'!K577/'Коефіцієнти АТО'!$R577,0)</f>
        <v>55</v>
      </c>
      <c r="N577" s="40">
        <f>ROUNDUP('Дані з ДІСО'!L577/'Коефіцієнти АТО'!$R577,0)</f>
        <v>16</v>
      </c>
      <c r="O577" s="59">
        <f>(L577*Параметри!$K$32+M577*Параметри!$L$32+N577*Параметри!$M$32)/18</f>
        <v>187.69444444444446</v>
      </c>
      <c r="P577" s="41">
        <f>IF(H577=0,"",'Дані з ДІСО'!Y577/H577)</f>
        <v>0</v>
      </c>
      <c r="Q577" s="29">
        <f>IF(H577=0,"",(1+0.25*P577)*O577*Параметри!$K$51)</f>
        <v>38443.615702626448</v>
      </c>
      <c r="R577" s="29">
        <f>IF(H577=0,"",Q577*'Коефіцієнти АТО'!T577)</f>
        <v>2883.2711776969836</v>
      </c>
      <c r="S577" s="29">
        <f>IF(H577=0,"",H577*(1+0.25*P577)*Параметри!$K$66*Параметри!$K$20/1000)</f>
        <v>0</v>
      </c>
      <c r="T577" s="29">
        <f>IF(H577=0,"",H577*(1+0.25*P577)*'Коефіцієнти АТО'!$S577*Параметри!$K$20/1000)</f>
        <v>12302.209429544846</v>
      </c>
      <c r="U577" s="29">
        <f t="shared" si="75"/>
        <v>53629.096309868277</v>
      </c>
      <c r="V577" s="29">
        <f t="shared" si="76"/>
        <v>53629.096309868277</v>
      </c>
      <c r="W577" s="40">
        <f>ROUNDUP('Дані з ДІСО'!P577/Параметри!$K$24,0)</f>
        <v>0</v>
      </c>
      <c r="X577" s="40">
        <f>ROUNDUP('Дані з ДІСО'!Q577/Параметри!$K$24,0)</f>
        <v>0</v>
      </c>
      <c r="Y577" s="40">
        <f>ROUNDUP('Дані з ДІСО'!R577/Параметри!$K$24,0)</f>
        <v>0</v>
      </c>
      <c r="Z577" s="59">
        <f>(W577*Параметри!$K$33+X577*Параметри!$L$33+Y577*Параметри!$M$33)/18</f>
        <v>0</v>
      </c>
      <c r="AA577" s="41">
        <f>IF(J577=0,0,'Дані з ДІСО'!AA577/J577)</f>
        <v>0</v>
      </c>
      <c r="AB577" s="29">
        <f>(1+0.25*AA577)*Z577*Параметри!$K$51</f>
        <v>0</v>
      </c>
      <c r="AC577" s="29">
        <f>AB577*'Коефіцієнти АТО'!U577</f>
        <v>0</v>
      </c>
      <c r="AD577" s="29">
        <f>J577*(1+0.25*AA577)*Параметри!$K$66*Параметри!$K$20/1000</f>
        <v>0</v>
      </c>
      <c r="AE577" s="29">
        <f>(1+0.25*AA577)*J577*'Коефіцієнти АТО'!S577*Параметри!$K$20/1000</f>
        <v>0</v>
      </c>
      <c r="AF577" s="29">
        <f t="shared" si="72"/>
        <v>0</v>
      </c>
      <c r="AG577" s="29">
        <v>0</v>
      </c>
      <c r="AH577" s="40">
        <v>7</v>
      </c>
      <c r="AI577" s="40">
        <v>0</v>
      </c>
      <c r="AJ577" s="40">
        <f t="shared" si="73"/>
        <v>0</v>
      </c>
      <c r="AK577" s="29">
        <f>(AH577+AI577)*(1+0.25*AJ577)*Параметри!$K$53</f>
        <v>1256.0049298720003</v>
      </c>
      <c r="AL577" s="29">
        <f>ROUNDUP(('Дані з ДІСО'!AU577+'Дані з ДІСО'!AW577)/Параметри!$K$28,0)</f>
        <v>0</v>
      </c>
      <c r="AM577" s="64">
        <f>AL577*Параметри!$M$35/18</f>
        <v>0</v>
      </c>
      <c r="AN577" s="29">
        <f>IF(AL577=0,0,'Дані з ДІСО'!AW577/SUM('Дані з ДІСО'!AU577,'Дані з ДІСО'!AW577))</f>
        <v>0</v>
      </c>
      <c r="AO577" s="29">
        <f>(1+0.25*AN577)*AM577*Параметри!$K$51</f>
        <v>0</v>
      </c>
      <c r="AP577" s="40">
        <f>ROUNDUP(('Дані з ДІСО'!AE577+'Дані не з ДІСО'!E577+'Дані не з ДІСО'!G577)/Параметри!$K$69,0)</f>
        <v>0</v>
      </c>
      <c r="AQ577" s="40">
        <f t="shared" si="77"/>
        <v>0</v>
      </c>
      <c r="AR577" s="40">
        <f>IF(AP577=0,0,('Дані з ДІСО'!AH577+'Дані не з ДІСО'!G577)/('Дані з ДІСО'!AE577+'Дані не з ДІСО'!E577+'Дані не з ДІСО'!G577))</f>
        <v>0</v>
      </c>
      <c r="AS577" s="29">
        <f>AQ577*(1+0.25*AR577)*Параметри!$K$51</f>
        <v>0</v>
      </c>
      <c r="AT577" s="40">
        <f>ROUNDUP('Дані з ДІСО'!AF577/Параметри!$K$70,0)</f>
        <v>0</v>
      </c>
      <c r="AU577" s="40">
        <f t="shared" si="78"/>
        <v>0</v>
      </c>
      <c r="AV577" s="40">
        <f>IF(AT577=0,0,'Дані з ДІСО'!AI577/'Дані з ДІСО'!AF577)</f>
        <v>0</v>
      </c>
      <c r="AW577" s="29">
        <f>AU577*(1+0.25*AV577)*Параметри!$K$51</f>
        <v>0</v>
      </c>
      <c r="AX577" s="40">
        <f>ROUNDUP('Дані з ДІСО'!AR577/Параметри!$K$29,0)</f>
        <v>0</v>
      </c>
      <c r="AY577" s="40">
        <f>ROUNDUP('Дані з ДІСО'!AS577/Параметри!$K$29,0)</f>
        <v>0</v>
      </c>
      <c r="AZ577" s="40">
        <f>ROUNDUP('Дані з ДІСО'!AT577/Параметри!$K$29,0)</f>
        <v>0</v>
      </c>
      <c r="BA577" s="64">
        <f>(AX577*Параметри!$K$32+AY577*Параметри!$L$32+AZ577*Параметри!$M$32)/18</f>
        <v>0</v>
      </c>
      <c r="BB577" s="29">
        <f>(BA577*Параметри!$K$51+SUM('Дані з ДІСО'!AR577:AT577)*Параметри!$K$48*Параметри!$K$20/1000)*Параметри!$K$74</f>
        <v>0</v>
      </c>
      <c r="BC577" s="40">
        <f>ROUNDUP(('Дані не з ДІСО'!I577+'Дані не з ДІСО'!K577)/Параметри!$K$26,0)</f>
        <v>0</v>
      </c>
      <c r="BD577" s="29">
        <f>BC577*Параметри!$M$36/18</f>
        <v>0</v>
      </c>
      <c r="BE577" s="40">
        <f>IF(BC577=0,0,'Дані не з ДІСО'!K577/('Дані не з ДІСО'!I577+'Дані не з ДІСО'!K577))</f>
        <v>0</v>
      </c>
      <c r="BF577" s="29">
        <f>(1+0.25*BE577)*BD577*Параметри!$K$51</f>
        <v>0</v>
      </c>
      <c r="BG577" s="40">
        <f>ROUNDUP('Дані не з ДІСО'!M577/Параметри!$K$27,0)</f>
        <v>0</v>
      </c>
      <c r="BH577" s="40">
        <f>BG577*Параметри!$M$37/18</f>
        <v>0</v>
      </c>
      <c r="BI577" s="29">
        <f>BH577*Параметри!$K$51</f>
        <v>0</v>
      </c>
      <c r="BJ577" s="29">
        <f>'Дані не з ДІСО'!N577*Параметри!$K$76</f>
        <v>0</v>
      </c>
      <c r="BK577" s="40">
        <f>ROUNDUP('Дані з ДІСО'!V577/Параметри!$K$25,0)</f>
        <v>0</v>
      </c>
      <c r="BL577" s="40">
        <f>ROUNDUP('Дані з ДІСО'!W577/Параметри!$K$25,0)</f>
        <v>0</v>
      </c>
      <c r="BM577" s="40">
        <f>ROUNDUP('Дані з ДІСО'!X577/Параметри!$K$25,0)</f>
        <v>0</v>
      </c>
      <c r="BN577" s="40">
        <f>(BK577*Параметри!$K$34+BL577*Параметри!$L$34+BM577*Параметри!$M$34)/18</f>
        <v>0</v>
      </c>
      <c r="BO577" s="40">
        <f>IF(K577=0,0,'Дані з ДІСО'!AC577/K577)</f>
        <v>0</v>
      </c>
      <c r="BP577" s="29">
        <f>(1+0.25*BO577)*BN577*Параметри!$K$51</f>
        <v>0</v>
      </c>
      <c r="BQ577" s="29">
        <f>BP577*'Коефіцієнти АТО'!U577</f>
        <v>0</v>
      </c>
      <c r="BR577" s="29">
        <f>K577*(1+0.25*BO577)*Параметри!$K$66*Параметри!$K$20/1000</f>
        <v>0</v>
      </c>
      <c r="BS577" s="29">
        <f>(1+0.25*BO577)*K577*'Коефіцієнти АТО'!S577*Параметри!$K$20/1000</f>
        <v>0</v>
      </c>
      <c r="BT577" s="29">
        <f t="shared" si="79"/>
        <v>0</v>
      </c>
      <c r="BU577" s="40">
        <f>ROUNDUP('Дані з ДІСО'!AG577/Параметри!$K$71,0)</f>
        <v>0</v>
      </c>
      <c r="BV577" s="40">
        <f t="shared" si="80"/>
        <v>0</v>
      </c>
      <c r="BW577" s="40">
        <f>IF('Дані з ДІСО'!AG577=0,0,'Дані з ДІСО'!AJ577/'Дані з ДІСО'!AG577)</f>
        <v>0</v>
      </c>
      <c r="BX577" s="29">
        <f>BV577*(1+0.25*BW577)*Параметри!$K$51</f>
        <v>0</v>
      </c>
      <c r="BY577" s="29">
        <f>ROUND(IF(Параметри!$K$77="No",CC577,CC577*Параметри!$K$78)+AG577,1)</f>
        <v>49396.6</v>
      </c>
      <c r="BZ577" s="29">
        <f>ROUND(IF(Параметри!$K$77="No",BF577,BF577*Параметри!$K$78),1)</f>
        <v>0</v>
      </c>
      <c r="CA577" s="29">
        <f>ROUND(IF(Параметри!$K$77="No",BI577,BI577*Параметри!$K$78),1)</f>
        <v>0</v>
      </c>
      <c r="CB577" s="29">
        <f>ROUND(IF(Параметри!$K$77="No",BJ577,BJ577*Параметри!$K$78),1)</f>
        <v>0</v>
      </c>
      <c r="CC577" s="29">
        <f t="shared" si="74"/>
        <v>54885.101239740274</v>
      </c>
    </row>
    <row r="578" spans="1:81">
      <c r="A578" s="9">
        <v>577</v>
      </c>
      <c r="B578" s="9" t="s">
        <v>3151</v>
      </c>
      <c r="C578" s="9" t="s">
        <v>3151</v>
      </c>
      <c r="D578" s="9" t="s">
        <v>3642</v>
      </c>
      <c r="E578" s="9" t="s">
        <v>29</v>
      </c>
      <c r="F578" s="9" t="s">
        <v>3698</v>
      </c>
      <c r="G578" s="9" t="s">
        <v>1211</v>
      </c>
      <c r="H578" s="29">
        <f>SUM('Дані з ДІСО'!J578:L578)</f>
        <v>3229.5</v>
      </c>
      <c r="I578" s="29">
        <f>SUM('Дані з ДІСО'!G578:I578)</f>
        <v>186</v>
      </c>
      <c r="J578" s="29">
        <f>SUM('Дані з ДІСО'!P578:R578)</f>
        <v>0</v>
      </c>
      <c r="K578" s="29">
        <f>SUM('Дані з ДІСО'!V578:X578)</f>
        <v>0</v>
      </c>
      <c r="L578" s="40">
        <f>ROUNDUP('Дані з ДІСО'!J578/'Коефіцієнти АТО'!$R578,0)</f>
        <v>81</v>
      </c>
      <c r="M578" s="40">
        <f>ROUNDUP('Дані з ДІСО'!K578/'Коефіцієнти АТО'!$R578,0)</f>
        <v>107</v>
      </c>
      <c r="N578" s="40">
        <f>ROUNDUP('Дані з ДІСО'!L578/'Коефіцієнти АТО'!$R578,0)</f>
        <v>21</v>
      </c>
      <c r="O578" s="59">
        <f>(L578*Параметри!$K$32+M578*Параметри!$L$32+N578*Параметри!$M$32)/18</f>
        <v>339.29999999999995</v>
      </c>
      <c r="P578" s="41">
        <f>IF(H578=0,"",'Дані з ДІСО'!Y578/H578)</f>
        <v>0</v>
      </c>
      <c r="Q578" s="29">
        <f>IF(H578=0,"",(1+0.25*P578)*O578*Параметри!$K$51)</f>
        <v>69495.49757058479</v>
      </c>
      <c r="R578" s="29">
        <f>IF(H578=0,"",Q578*'Коефіцієнти АТО'!T578)</f>
        <v>1181.4234586999414</v>
      </c>
      <c r="S578" s="29">
        <f>IF(H578=0,"",H578*(1+0.25*P578)*Параметри!$K$66*Параметри!$K$20/1000)</f>
        <v>0</v>
      </c>
      <c r="T578" s="29">
        <f>IF(H578=0,"",H578*(1+0.25*P578)*'Коефіцієнти АТО'!$S578*Параметри!$K$20/1000)</f>
        <v>13215.974457260927</v>
      </c>
      <c r="U578" s="29">
        <f t="shared" si="75"/>
        <v>83892.895486545662</v>
      </c>
      <c r="V578" s="29">
        <f t="shared" si="76"/>
        <v>83892.895486545662</v>
      </c>
      <c r="W578" s="40">
        <f>ROUNDUP('Дані з ДІСО'!P578/Параметри!$K$24,0)</f>
        <v>0</v>
      </c>
      <c r="X578" s="40">
        <f>ROUNDUP('Дані з ДІСО'!Q578/Параметри!$K$24,0)</f>
        <v>0</v>
      </c>
      <c r="Y578" s="40">
        <f>ROUNDUP('Дані з ДІСО'!R578/Параметри!$K$24,0)</f>
        <v>0</v>
      </c>
      <c r="Z578" s="59">
        <f>(W578*Параметри!$K$33+X578*Параметри!$L$33+Y578*Параметри!$M$33)/18</f>
        <v>0</v>
      </c>
      <c r="AA578" s="41">
        <f>IF(J578=0,0,'Дані з ДІСО'!AA578/J578)</f>
        <v>0</v>
      </c>
      <c r="AB578" s="29">
        <f>(1+0.25*AA578)*Z578*Параметри!$K$51</f>
        <v>0</v>
      </c>
      <c r="AC578" s="29">
        <f>AB578*'Коефіцієнти АТО'!U578</f>
        <v>0</v>
      </c>
      <c r="AD578" s="29">
        <f>J578*(1+0.25*AA578)*Параметри!$K$66*Параметри!$K$20/1000</f>
        <v>0</v>
      </c>
      <c r="AE578" s="29">
        <f>(1+0.25*AA578)*J578*'Коефіцієнти АТО'!S578*Параметри!$K$20/1000</f>
        <v>0</v>
      </c>
      <c r="AF578" s="29">
        <f t="shared" ref="AF578:AF641" si="81">SUM(AB578:AE578)</f>
        <v>0</v>
      </c>
      <c r="AG578" s="29">
        <v>0</v>
      </c>
      <c r="AH578" s="40">
        <v>14</v>
      </c>
      <c r="AI578" s="40">
        <v>0</v>
      </c>
      <c r="AJ578" s="40">
        <f t="shared" ref="AJ578:AJ641" si="82">IF(AH578+AI578=0,0,AI578/(AH578+AI578))</f>
        <v>0</v>
      </c>
      <c r="AK578" s="29">
        <f>(AH578+AI578)*(1+0.25*AJ578)*Параметри!$K$53</f>
        <v>2512.0098597440006</v>
      </c>
      <c r="AL578" s="29">
        <f>ROUNDUP(('Дані з ДІСО'!AU578+'Дані з ДІСО'!AW578)/Параметри!$K$28,0)</f>
        <v>0</v>
      </c>
      <c r="AM578" s="64">
        <f>AL578*Параметри!$M$35/18</f>
        <v>0</v>
      </c>
      <c r="AN578" s="29">
        <f>IF(AL578=0,0,'Дані з ДІСО'!AW578/SUM('Дані з ДІСО'!AU578,'Дані з ДІСО'!AW578))</f>
        <v>0</v>
      </c>
      <c r="AO578" s="29">
        <f>(1+0.25*AN578)*AM578*Параметри!$K$51</f>
        <v>0</v>
      </c>
      <c r="AP578" s="40">
        <f>ROUNDUP(('Дані з ДІСО'!AE578+'Дані не з ДІСО'!E578+'Дані не з ДІСО'!G578)/Параметри!$K$69,0)</f>
        <v>1</v>
      </c>
      <c r="AQ578" s="40">
        <f t="shared" si="77"/>
        <v>2</v>
      </c>
      <c r="AR578" s="40">
        <f>IF(AP578=0,0,('Дані з ДІСО'!AH578+'Дані не з ДІСО'!G578)/('Дані з ДІСО'!AE578+'Дані не з ДІСО'!E578+'Дані не з ДІСО'!G578))</f>
        <v>0</v>
      </c>
      <c r="AS578" s="29">
        <f>AQ578*(1+0.25*AR578)*Параметри!$K$51</f>
        <v>409.64042187199999</v>
      </c>
      <c r="AT578" s="40">
        <f>ROUNDUP('Дані з ДІСО'!AF578/Параметри!$K$70,0)</f>
        <v>0</v>
      </c>
      <c r="AU578" s="40">
        <f t="shared" si="78"/>
        <v>0</v>
      </c>
      <c r="AV578" s="40">
        <f>IF(AT578=0,0,'Дані з ДІСО'!AI578/'Дані з ДІСО'!AF578)</f>
        <v>0</v>
      </c>
      <c r="AW578" s="29">
        <f>AU578*(1+0.25*AV578)*Параметри!$K$51</f>
        <v>0</v>
      </c>
      <c r="AX578" s="40">
        <f>ROUNDUP('Дані з ДІСО'!AR578/Параметри!$K$29,0)</f>
        <v>0</v>
      </c>
      <c r="AY578" s="40">
        <f>ROUNDUP('Дані з ДІСО'!AS578/Параметри!$K$29,0)</f>
        <v>0</v>
      </c>
      <c r="AZ578" s="40">
        <f>ROUNDUP('Дані з ДІСО'!AT578/Параметри!$K$29,0)</f>
        <v>0</v>
      </c>
      <c r="BA578" s="64">
        <f>(AX578*Параметри!$K$32+AY578*Параметри!$L$32+AZ578*Параметри!$M$32)/18</f>
        <v>0</v>
      </c>
      <c r="BB578" s="29">
        <f>(BA578*Параметри!$K$51+SUM('Дані з ДІСО'!AR578:AT578)*Параметри!$K$48*Параметри!$K$20/1000)*Параметри!$K$74</f>
        <v>0</v>
      </c>
      <c r="BC578" s="40">
        <f>ROUNDUP(('Дані не з ДІСО'!I578+'Дані не з ДІСО'!K578)/Параметри!$K$26,0)</f>
        <v>0</v>
      </c>
      <c r="BD578" s="29">
        <f>BC578*Параметри!$M$36/18</f>
        <v>0</v>
      </c>
      <c r="BE578" s="40">
        <f>IF(BC578=0,0,'Дані не з ДІСО'!K578/('Дані не з ДІСО'!I578+'Дані не з ДІСО'!K578))</f>
        <v>0</v>
      </c>
      <c r="BF578" s="29">
        <f>(1+0.25*BE578)*BD578*Параметри!$K$51</f>
        <v>0</v>
      </c>
      <c r="BG578" s="40">
        <f>ROUNDUP('Дані не з ДІСО'!M578/Параметри!$K$27,0)</f>
        <v>0</v>
      </c>
      <c r="BH578" s="40">
        <f>BG578*Параметри!$M$37/18</f>
        <v>0</v>
      </c>
      <c r="BI578" s="29">
        <f>BH578*Параметри!$K$51</f>
        <v>0</v>
      </c>
      <c r="BJ578" s="29">
        <f>'Дані не з ДІСО'!N578*Параметри!$K$76</f>
        <v>0</v>
      </c>
      <c r="BK578" s="40">
        <f>ROUNDUP('Дані з ДІСО'!V578/Параметри!$K$25,0)</f>
        <v>0</v>
      </c>
      <c r="BL578" s="40">
        <f>ROUNDUP('Дані з ДІСО'!W578/Параметри!$K$25,0)</f>
        <v>0</v>
      </c>
      <c r="BM578" s="40">
        <f>ROUNDUP('Дані з ДІСО'!X578/Параметри!$K$25,0)</f>
        <v>0</v>
      </c>
      <c r="BN578" s="40">
        <f>(BK578*Параметри!$K$34+BL578*Параметри!$L$34+BM578*Параметри!$M$34)/18</f>
        <v>0</v>
      </c>
      <c r="BO578" s="40">
        <f>IF(K578=0,0,'Дані з ДІСО'!AC578/K578)</f>
        <v>0</v>
      </c>
      <c r="BP578" s="29">
        <f>(1+0.25*BO578)*BN578*Параметри!$K$51</f>
        <v>0</v>
      </c>
      <c r="BQ578" s="29">
        <f>BP578*'Коефіцієнти АТО'!U578</f>
        <v>0</v>
      </c>
      <c r="BR578" s="29">
        <f>K578*(1+0.25*BO578)*Параметри!$K$66*Параметри!$K$20/1000</f>
        <v>0</v>
      </c>
      <c r="BS578" s="29">
        <f>(1+0.25*BO578)*K578*'Коефіцієнти АТО'!S578*Параметри!$K$20/1000</f>
        <v>0</v>
      </c>
      <c r="BT578" s="29">
        <f t="shared" si="79"/>
        <v>0</v>
      </c>
      <c r="BU578" s="40">
        <f>ROUNDUP('Дані з ДІСО'!AG578/Параметри!$K$71,0)</f>
        <v>0</v>
      </c>
      <c r="BV578" s="40">
        <f t="shared" si="80"/>
        <v>0</v>
      </c>
      <c r="BW578" s="40">
        <f>IF('Дані з ДІСО'!AG578=0,0,'Дані з ДІСО'!AJ578/'Дані з ДІСО'!AG578)</f>
        <v>0</v>
      </c>
      <c r="BX578" s="29">
        <f>BV578*(1+0.25*BW578)*Параметри!$K$51</f>
        <v>0</v>
      </c>
      <c r="BY578" s="29">
        <f>ROUND(IF(Параметри!$K$77="No",CC578,CC578*Параметри!$K$78)+AG578,1)</f>
        <v>78133.100000000006</v>
      </c>
      <c r="BZ578" s="29">
        <f>ROUND(IF(Параметри!$K$77="No",BF578,BF578*Параметри!$K$78),1)</f>
        <v>0</v>
      </c>
      <c r="CA578" s="29">
        <f>ROUND(IF(Параметри!$K$77="No",BI578,BI578*Параметри!$K$78),1)</f>
        <v>0</v>
      </c>
      <c r="CB578" s="29">
        <f>ROUND(IF(Параметри!$K$77="No",BJ578,BJ578*Параметри!$K$78),1)</f>
        <v>0</v>
      </c>
      <c r="CC578" s="29">
        <f t="shared" ref="CC578:CC641" si="83">U578+AF578+AK578+AO578+AS578+AW578+BB578+BT578+BX578</f>
        <v>86814.545768161654</v>
      </c>
    </row>
    <row r="579" spans="1:81">
      <c r="A579" s="9">
        <v>578</v>
      </c>
      <c r="B579" s="9" t="s">
        <v>3145</v>
      </c>
      <c r="C579" s="9" t="s">
        <v>3146</v>
      </c>
      <c r="D579" s="9" t="s">
        <v>3642</v>
      </c>
      <c r="E579" s="9" t="s">
        <v>21</v>
      </c>
      <c r="F579" s="9" t="s">
        <v>3699</v>
      </c>
      <c r="G579" s="9" t="s">
        <v>1213</v>
      </c>
      <c r="H579" s="29">
        <f>SUM('Дані з ДІСО'!J579:L579)</f>
        <v>3319.5</v>
      </c>
      <c r="I579" s="29">
        <f>SUM('Дані з ДІСО'!G579:I579)</f>
        <v>225</v>
      </c>
      <c r="J579" s="29">
        <f>SUM('Дані з ДІСО'!P579:R579)</f>
        <v>0</v>
      </c>
      <c r="K579" s="29">
        <f>SUM('Дані з ДІСО'!V579:X579)</f>
        <v>0</v>
      </c>
      <c r="L579" s="40">
        <f>ROUNDUP('Дані з ДІСО'!J579/'Коефіцієнти АТО'!$R579,0)</f>
        <v>77</v>
      </c>
      <c r="M579" s="40">
        <f>ROUNDUP('Дані з ДІСО'!K579/'Коефіцієнти АТО'!$R579,0)</f>
        <v>113</v>
      </c>
      <c r="N579" s="40">
        <f>ROUNDUP('Дані з ДІСО'!L579/'Коефіцієнти АТО'!$R579,0)</f>
        <v>25</v>
      </c>
      <c r="O579" s="59">
        <f>(L579*Параметри!$K$32+M579*Параметри!$L$32+N579*Параметри!$M$32)/18</f>
        <v>352.97777777777782</v>
      </c>
      <c r="P579" s="41">
        <f>IF(H579=0,"",'Дані з ДІСО'!Y579/H579)</f>
        <v>0</v>
      </c>
      <c r="Q579" s="29">
        <f>IF(H579=0,"",(1+0.25*P579)*O579*Параметри!$K$51)</f>
        <v>72296.982900164978</v>
      </c>
      <c r="R579" s="29">
        <f>IF(H579=0,"",Q579*'Коефіцієнти АТО'!T579)</f>
        <v>1229.0487093028048</v>
      </c>
      <c r="S579" s="29">
        <f>IF(H579=0,"",H579*(1+0.25*P579)*Параметри!$K$66*Параметри!$K$20/1000)</f>
        <v>0</v>
      </c>
      <c r="T579" s="29">
        <f>IF(H579=0,"",H579*(1+0.25*P579)*'Коефіцієнти АТО'!$S579*Параметри!$K$20/1000)</f>
        <v>13584.278436562206</v>
      </c>
      <c r="U579" s="29">
        <f t="shared" ref="U579:U642" si="84">IF(H579=0,0,SUM(Q579:T579))</f>
        <v>87110.31004602999</v>
      </c>
      <c r="V579" s="29">
        <f t="shared" ref="V579:V642" si="85">U579</f>
        <v>87110.31004602999</v>
      </c>
      <c r="W579" s="40">
        <f>ROUNDUP('Дані з ДІСО'!P579/Параметри!$K$24,0)</f>
        <v>0</v>
      </c>
      <c r="X579" s="40">
        <f>ROUNDUP('Дані з ДІСО'!Q579/Параметри!$K$24,0)</f>
        <v>0</v>
      </c>
      <c r="Y579" s="40">
        <f>ROUNDUP('Дані з ДІСО'!R579/Параметри!$K$24,0)</f>
        <v>0</v>
      </c>
      <c r="Z579" s="59">
        <f>(W579*Параметри!$K$33+X579*Параметри!$L$33+Y579*Параметри!$M$33)/18</f>
        <v>0</v>
      </c>
      <c r="AA579" s="41">
        <f>IF(J579=0,0,'Дані з ДІСО'!AA579/J579)</f>
        <v>0</v>
      </c>
      <c r="AB579" s="29">
        <f>(1+0.25*AA579)*Z579*Параметри!$K$51</f>
        <v>0</v>
      </c>
      <c r="AC579" s="29">
        <f>AB579*'Коефіцієнти АТО'!U579</f>
        <v>0</v>
      </c>
      <c r="AD579" s="29">
        <f>J579*(1+0.25*AA579)*Параметри!$K$66*Параметри!$K$20/1000</f>
        <v>0</v>
      </c>
      <c r="AE579" s="29">
        <f>(1+0.25*AA579)*J579*'Коефіцієнти АТО'!S579*Параметри!$K$20/1000</f>
        <v>0</v>
      </c>
      <c r="AF579" s="29">
        <f t="shared" si="81"/>
        <v>0</v>
      </c>
      <c r="AG579" s="29">
        <v>0</v>
      </c>
      <c r="AH579" s="40">
        <v>26</v>
      </c>
      <c r="AI579" s="40">
        <v>0</v>
      </c>
      <c r="AJ579" s="40">
        <f t="shared" si="82"/>
        <v>0</v>
      </c>
      <c r="AK579" s="29">
        <f>(AH579+AI579)*(1+0.25*AJ579)*Параметри!$K$53</f>
        <v>4665.1611680960013</v>
      </c>
      <c r="AL579" s="29">
        <f>ROUNDUP(('Дані з ДІСО'!AU579+'Дані з ДІСО'!AW579)/Параметри!$K$28,0)</f>
        <v>0</v>
      </c>
      <c r="AM579" s="64">
        <f>AL579*Параметри!$M$35/18</f>
        <v>0</v>
      </c>
      <c r="AN579" s="29">
        <f>IF(AL579=0,0,'Дані з ДІСО'!AW579/SUM('Дані з ДІСО'!AU579,'Дані з ДІСО'!AW579))</f>
        <v>0</v>
      </c>
      <c r="AO579" s="29">
        <f>(1+0.25*AN579)*AM579*Параметри!$K$51</f>
        <v>0</v>
      </c>
      <c r="AP579" s="40">
        <f>ROUNDUP(('Дані з ДІСО'!AE579+'Дані не з ДІСО'!E579+'Дані не з ДІСО'!G579)/Параметри!$K$69,0)</f>
        <v>0</v>
      </c>
      <c r="AQ579" s="40">
        <f t="shared" ref="AQ579:AQ642" si="86">AP579*2</f>
        <v>0</v>
      </c>
      <c r="AR579" s="40">
        <f>IF(AP579=0,0,('Дані з ДІСО'!AH579+'Дані не з ДІСО'!G579)/('Дані з ДІСО'!AE579+'Дані не з ДІСО'!E579+'Дані не з ДІСО'!G579))</f>
        <v>0</v>
      </c>
      <c r="AS579" s="29">
        <f>AQ579*(1+0.25*AR579)*Параметри!$K$51</f>
        <v>0</v>
      </c>
      <c r="AT579" s="40">
        <f>ROUNDUP('Дані з ДІСО'!AF579/Параметри!$K$70,0)</f>
        <v>0</v>
      </c>
      <c r="AU579" s="40">
        <f t="shared" ref="AU579:AU642" si="87">AT579*2</f>
        <v>0</v>
      </c>
      <c r="AV579" s="40">
        <f>IF(AT579=0,0,'Дані з ДІСО'!AI579/'Дані з ДІСО'!AF579)</f>
        <v>0</v>
      </c>
      <c r="AW579" s="29">
        <f>AU579*(1+0.25*AV579)*Параметри!$K$51</f>
        <v>0</v>
      </c>
      <c r="AX579" s="40">
        <f>ROUNDUP('Дані з ДІСО'!AR579/Параметри!$K$29,0)</f>
        <v>0</v>
      </c>
      <c r="AY579" s="40">
        <f>ROUNDUP('Дані з ДІСО'!AS579/Параметри!$K$29,0)</f>
        <v>0</v>
      </c>
      <c r="AZ579" s="40">
        <f>ROUNDUP('Дані з ДІСО'!AT579/Параметри!$K$29,0)</f>
        <v>0</v>
      </c>
      <c r="BA579" s="64">
        <f>(AX579*Параметри!$K$32+AY579*Параметри!$L$32+AZ579*Параметри!$M$32)/18</f>
        <v>0</v>
      </c>
      <c r="BB579" s="29">
        <f>(BA579*Параметри!$K$51+SUM('Дані з ДІСО'!AR579:AT579)*Параметри!$K$48*Параметри!$K$20/1000)*Параметри!$K$74</f>
        <v>0</v>
      </c>
      <c r="BC579" s="40">
        <f>ROUNDUP(('Дані не з ДІСО'!I579+'Дані не з ДІСО'!K579)/Параметри!$K$26,0)</f>
        <v>0</v>
      </c>
      <c r="BD579" s="29">
        <f>BC579*Параметри!$M$36/18</f>
        <v>0</v>
      </c>
      <c r="BE579" s="40">
        <f>IF(BC579=0,0,'Дані не з ДІСО'!K579/('Дані не з ДІСО'!I579+'Дані не з ДІСО'!K579))</f>
        <v>0</v>
      </c>
      <c r="BF579" s="29">
        <f>(1+0.25*BE579)*BD579*Параметри!$K$51</f>
        <v>0</v>
      </c>
      <c r="BG579" s="40">
        <f>ROUNDUP('Дані не з ДІСО'!M579/Параметри!$K$27,0)</f>
        <v>0</v>
      </c>
      <c r="BH579" s="40">
        <f>BG579*Параметри!$M$37/18</f>
        <v>0</v>
      </c>
      <c r="BI579" s="29">
        <f>BH579*Параметри!$K$51</f>
        <v>0</v>
      </c>
      <c r="BJ579" s="29">
        <f>'Дані не з ДІСО'!N579*Параметри!$K$76</f>
        <v>0</v>
      </c>
      <c r="BK579" s="40">
        <f>ROUNDUP('Дані з ДІСО'!V579/Параметри!$K$25,0)</f>
        <v>0</v>
      </c>
      <c r="BL579" s="40">
        <f>ROUNDUP('Дані з ДІСО'!W579/Параметри!$K$25,0)</f>
        <v>0</v>
      </c>
      <c r="BM579" s="40">
        <f>ROUNDUP('Дані з ДІСО'!X579/Параметри!$K$25,0)</f>
        <v>0</v>
      </c>
      <c r="BN579" s="40">
        <f>(BK579*Параметри!$K$34+BL579*Параметри!$L$34+BM579*Параметри!$M$34)/18</f>
        <v>0</v>
      </c>
      <c r="BO579" s="40">
        <f>IF(K579=0,0,'Дані з ДІСО'!AC579/K579)</f>
        <v>0</v>
      </c>
      <c r="BP579" s="29">
        <f>(1+0.25*BO579)*BN579*Параметри!$K$51</f>
        <v>0</v>
      </c>
      <c r="BQ579" s="29">
        <f>BP579*'Коефіцієнти АТО'!U579</f>
        <v>0</v>
      </c>
      <c r="BR579" s="29">
        <f>K579*(1+0.25*BO579)*Параметри!$K$66*Параметри!$K$20/1000</f>
        <v>0</v>
      </c>
      <c r="BS579" s="29">
        <f>(1+0.25*BO579)*K579*'Коефіцієнти АТО'!S579*Параметри!$K$20/1000</f>
        <v>0</v>
      </c>
      <c r="BT579" s="29">
        <f t="shared" ref="BT579:BT642" si="88">SUM(BP579:BS579)</f>
        <v>0</v>
      </c>
      <c r="BU579" s="40">
        <f>ROUNDUP('Дані з ДІСО'!AG579/Параметри!$K$71,0)</f>
        <v>0</v>
      </c>
      <c r="BV579" s="40">
        <f t="shared" ref="BV579:BV642" si="89">BU579*2</f>
        <v>0</v>
      </c>
      <c r="BW579" s="40">
        <f>IF('Дані з ДІСО'!AG579=0,0,'Дані з ДІСО'!AJ579/'Дані з ДІСО'!AG579)</f>
        <v>0</v>
      </c>
      <c r="BX579" s="29">
        <f>BV579*(1+0.25*BW579)*Параметри!$K$51</f>
        <v>0</v>
      </c>
      <c r="BY579" s="29">
        <f>ROUND(IF(Параметри!$K$77="No",CC579,CC579*Параметри!$K$78)+AG579,1)</f>
        <v>82597.899999999994</v>
      </c>
      <c r="BZ579" s="29">
        <f>ROUND(IF(Параметри!$K$77="No",BF579,BF579*Параметри!$K$78),1)</f>
        <v>0</v>
      </c>
      <c r="CA579" s="29">
        <f>ROUND(IF(Параметри!$K$77="No",BI579,BI579*Параметри!$K$78),1)</f>
        <v>0</v>
      </c>
      <c r="CB579" s="29">
        <f>ROUND(IF(Параметри!$K$77="No",BJ579,BJ579*Параметри!$K$78),1)</f>
        <v>0</v>
      </c>
      <c r="CC579" s="29">
        <f t="shared" si="83"/>
        <v>91775.471214125995</v>
      </c>
    </row>
    <row r="580" spans="1:81">
      <c r="A580" s="9">
        <v>579</v>
      </c>
      <c r="B580" s="9" t="s">
        <v>3176</v>
      </c>
      <c r="C580" s="9" t="s">
        <v>3146</v>
      </c>
      <c r="D580" s="9" t="s">
        <v>3642</v>
      </c>
      <c r="E580" s="9" t="s">
        <v>78</v>
      </c>
      <c r="F580" s="9" t="s">
        <v>3700</v>
      </c>
      <c r="G580" s="9" t="s">
        <v>1215</v>
      </c>
      <c r="H580" s="29">
        <f>SUM('Дані з ДІСО'!J580:L580)</f>
        <v>2129</v>
      </c>
      <c r="I580" s="29">
        <f>SUM('Дані з ДІСО'!G580:I580)</f>
        <v>68</v>
      </c>
      <c r="J580" s="29">
        <f>SUM('Дані з ДІСО'!P580:R580)</f>
        <v>0</v>
      </c>
      <c r="K580" s="29">
        <f>SUM('Дані з ДІСО'!V580:X580)</f>
        <v>0</v>
      </c>
      <c r="L580" s="40">
        <f>ROUNDUP('Дані з ДІСО'!J580/'Коефіцієнти АТО'!$R580,0)</f>
        <v>33</v>
      </c>
      <c r="M580" s="40">
        <f>ROUNDUP('Дані з ДІСО'!K580/'Коефіцієнти АТО'!$R580,0)</f>
        <v>41</v>
      </c>
      <c r="N580" s="40">
        <f>ROUNDUP('Дані з ДІСО'!L580/'Коефіцієнти АТО'!$R580,0)</f>
        <v>13</v>
      </c>
      <c r="O580" s="59">
        <f>(L580*Параметри!$K$32+M580*Параметри!$L$32+N580*Параметри!$M$32)/18</f>
        <v>142.28888888888889</v>
      </c>
      <c r="P580" s="41">
        <f>IF(H580=0,"",'Дані з ДІСО'!Y580/H580)</f>
        <v>0</v>
      </c>
      <c r="Q580" s="29">
        <f>IF(H580=0,"",(1+0.25*P580)*O580*Параметри!$K$51)</f>
        <v>29143.640236071289</v>
      </c>
      <c r="R580" s="29">
        <f>IF(H580=0,"",Q580*'Коефіцієнти АТО'!T580)</f>
        <v>3642.9550295089111</v>
      </c>
      <c r="S580" s="29">
        <f>IF(H580=0,"",H580*(1+0.25*P580)*Параметри!$K$66*Параметри!$K$20/1000)</f>
        <v>0</v>
      </c>
      <c r="T580" s="29">
        <f>IF(H580=0,"",H580*(1+0.25*P580)*'Коефіцієнти АТО'!$S580*Параметри!$K$20/1000)</f>
        <v>4660.1397815105356</v>
      </c>
      <c r="U580" s="29">
        <f t="shared" si="84"/>
        <v>37446.73504709074</v>
      </c>
      <c r="V580" s="29">
        <f t="shared" si="85"/>
        <v>37446.73504709074</v>
      </c>
      <c r="W580" s="40">
        <f>ROUNDUP('Дані з ДІСО'!P580/Параметри!$K$24,0)</f>
        <v>0</v>
      </c>
      <c r="X580" s="40">
        <f>ROUNDUP('Дані з ДІСО'!Q580/Параметри!$K$24,0)</f>
        <v>0</v>
      </c>
      <c r="Y580" s="40">
        <f>ROUNDUP('Дані з ДІСО'!R580/Параметри!$K$24,0)</f>
        <v>0</v>
      </c>
      <c r="Z580" s="59">
        <f>(W580*Параметри!$K$33+X580*Параметри!$L$33+Y580*Параметри!$M$33)/18</f>
        <v>0</v>
      </c>
      <c r="AA580" s="41">
        <f>IF(J580=0,0,'Дані з ДІСО'!AA580/J580)</f>
        <v>0</v>
      </c>
      <c r="AB580" s="29">
        <f>(1+0.25*AA580)*Z580*Параметри!$K$51</f>
        <v>0</v>
      </c>
      <c r="AC580" s="29">
        <f>AB580*'Коефіцієнти АТО'!U580</f>
        <v>0</v>
      </c>
      <c r="AD580" s="29">
        <f>J580*(1+0.25*AA580)*Параметри!$K$66*Параметри!$K$20/1000</f>
        <v>0</v>
      </c>
      <c r="AE580" s="29">
        <f>(1+0.25*AA580)*J580*'Коефіцієнти АТО'!S580*Параметри!$K$20/1000</f>
        <v>0</v>
      </c>
      <c r="AF580" s="29">
        <f t="shared" si="81"/>
        <v>0</v>
      </c>
      <c r="AG580" s="29">
        <v>0</v>
      </c>
      <c r="AH580" s="40">
        <v>17</v>
      </c>
      <c r="AI580" s="40">
        <v>0</v>
      </c>
      <c r="AJ580" s="40">
        <f t="shared" si="82"/>
        <v>0</v>
      </c>
      <c r="AK580" s="29">
        <f>(AH580+AI580)*(1+0.25*AJ580)*Параметри!$K$53</f>
        <v>3050.2976868320006</v>
      </c>
      <c r="AL580" s="29">
        <f>ROUNDUP(('Дані з ДІСО'!AU580+'Дані з ДІСО'!AW580)/Параметри!$K$28,0)</f>
        <v>0</v>
      </c>
      <c r="AM580" s="64">
        <f>AL580*Параметри!$M$35/18</f>
        <v>0</v>
      </c>
      <c r="AN580" s="29">
        <f>IF(AL580=0,0,'Дані з ДІСО'!AW580/SUM('Дані з ДІСО'!AU580,'Дані з ДІСО'!AW580))</f>
        <v>0</v>
      </c>
      <c r="AO580" s="29">
        <f>(1+0.25*AN580)*AM580*Параметри!$K$51</f>
        <v>0</v>
      </c>
      <c r="AP580" s="40">
        <f>ROUNDUP(('Дані з ДІСО'!AE580+'Дані не з ДІСО'!E580+'Дані не з ДІСО'!G580)/Параметри!$K$69,0)</f>
        <v>1</v>
      </c>
      <c r="AQ580" s="40">
        <f t="shared" si="86"/>
        <v>2</v>
      </c>
      <c r="AR580" s="40">
        <f>IF(AP580=0,0,('Дані з ДІСО'!AH580+'Дані не з ДІСО'!G580)/('Дані з ДІСО'!AE580+'Дані не з ДІСО'!E580+'Дані не з ДІСО'!G580))</f>
        <v>0</v>
      </c>
      <c r="AS580" s="29">
        <f>AQ580*(1+0.25*AR580)*Параметри!$K$51</f>
        <v>409.64042187199999</v>
      </c>
      <c r="AT580" s="40">
        <f>ROUNDUP('Дані з ДІСО'!AF580/Параметри!$K$70,0)</f>
        <v>0</v>
      </c>
      <c r="AU580" s="40">
        <f t="shared" si="87"/>
        <v>0</v>
      </c>
      <c r="AV580" s="40">
        <f>IF(AT580=0,0,'Дані з ДІСО'!AI580/'Дані з ДІСО'!AF580)</f>
        <v>0</v>
      </c>
      <c r="AW580" s="29">
        <f>AU580*(1+0.25*AV580)*Параметри!$K$51</f>
        <v>0</v>
      </c>
      <c r="AX580" s="40">
        <f>ROUNDUP('Дані з ДІСО'!AR580/Параметри!$K$29,0)</f>
        <v>0</v>
      </c>
      <c r="AY580" s="40">
        <f>ROUNDUP('Дані з ДІСО'!AS580/Параметри!$K$29,0)</f>
        <v>0</v>
      </c>
      <c r="AZ580" s="40">
        <f>ROUNDUP('Дані з ДІСО'!AT580/Параметри!$K$29,0)</f>
        <v>0</v>
      </c>
      <c r="BA580" s="64">
        <f>(AX580*Параметри!$K$32+AY580*Параметри!$L$32+AZ580*Параметри!$M$32)/18</f>
        <v>0</v>
      </c>
      <c r="BB580" s="29">
        <f>(BA580*Параметри!$K$51+SUM('Дані з ДІСО'!AR580:AT580)*Параметри!$K$48*Параметри!$K$20/1000)*Параметри!$K$74</f>
        <v>0</v>
      </c>
      <c r="BC580" s="40">
        <f>ROUNDUP(('Дані не з ДІСО'!I580+'Дані не з ДІСО'!K580)/Параметри!$K$26,0)</f>
        <v>0</v>
      </c>
      <c r="BD580" s="29">
        <f>BC580*Параметри!$M$36/18</f>
        <v>0</v>
      </c>
      <c r="BE580" s="40">
        <f>IF(BC580=0,0,'Дані не з ДІСО'!K580/('Дані не з ДІСО'!I580+'Дані не з ДІСО'!K580))</f>
        <v>0</v>
      </c>
      <c r="BF580" s="29">
        <f>(1+0.25*BE580)*BD580*Параметри!$K$51</f>
        <v>0</v>
      </c>
      <c r="BG580" s="40">
        <f>ROUNDUP('Дані не з ДІСО'!M580/Параметри!$K$27,0)</f>
        <v>0</v>
      </c>
      <c r="BH580" s="40">
        <f>BG580*Параметри!$M$37/18</f>
        <v>0</v>
      </c>
      <c r="BI580" s="29">
        <f>BH580*Параметри!$K$51</f>
        <v>0</v>
      </c>
      <c r="BJ580" s="29">
        <f>'Дані не з ДІСО'!N580*Параметри!$K$76</f>
        <v>0</v>
      </c>
      <c r="BK580" s="40">
        <f>ROUNDUP('Дані з ДІСО'!V580/Параметри!$K$25,0)</f>
        <v>0</v>
      </c>
      <c r="BL580" s="40">
        <f>ROUNDUP('Дані з ДІСО'!W580/Параметри!$K$25,0)</f>
        <v>0</v>
      </c>
      <c r="BM580" s="40">
        <f>ROUNDUP('Дані з ДІСО'!X580/Параметри!$K$25,0)</f>
        <v>0</v>
      </c>
      <c r="BN580" s="40">
        <f>(BK580*Параметри!$K$34+BL580*Параметри!$L$34+BM580*Параметри!$M$34)/18</f>
        <v>0</v>
      </c>
      <c r="BO580" s="40">
        <f>IF(K580=0,0,'Дані з ДІСО'!AC580/K580)</f>
        <v>0</v>
      </c>
      <c r="BP580" s="29">
        <f>(1+0.25*BO580)*BN580*Параметри!$K$51</f>
        <v>0</v>
      </c>
      <c r="BQ580" s="29">
        <f>BP580*'Коефіцієнти АТО'!U580</f>
        <v>0</v>
      </c>
      <c r="BR580" s="29">
        <f>K580*(1+0.25*BO580)*Параметри!$K$66*Параметри!$K$20/1000</f>
        <v>0</v>
      </c>
      <c r="BS580" s="29">
        <f>(1+0.25*BO580)*K580*'Коефіцієнти АТО'!S580*Параметри!$K$20/1000</f>
        <v>0</v>
      </c>
      <c r="BT580" s="29">
        <f t="shared" si="88"/>
        <v>0</v>
      </c>
      <c r="BU580" s="40">
        <f>ROUNDUP('Дані з ДІСО'!AG580/Параметри!$K$71,0)</f>
        <v>0</v>
      </c>
      <c r="BV580" s="40">
        <f t="shared" si="89"/>
        <v>0</v>
      </c>
      <c r="BW580" s="40">
        <f>IF('Дані з ДІСО'!AG580=0,0,'Дані з ДІСО'!AJ580/'Дані з ДІСО'!AG580)</f>
        <v>0</v>
      </c>
      <c r="BX580" s="29">
        <f>BV580*(1+0.25*BW580)*Параметри!$K$51</f>
        <v>0</v>
      </c>
      <c r="BY580" s="29">
        <f>ROUND(IF(Параметри!$K$77="No",CC580,CC580*Параметри!$K$78)+AG580,1)</f>
        <v>36816</v>
      </c>
      <c r="BZ580" s="29">
        <f>ROUND(IF(Параметри!$K$77="No",BF580,BF580*Параметри!$K$78),1)</f>
        <v>0</v>
      </c>
      <c r="CA580" s="29">
        <f>ROUND(IF(Параметри!$K$77="No",BI580,BI580*Параметри!$K$78),1)</f>
        <v>0</v>
      </c>
      <c r="CB580" s="29">
        <f>ROUND(IF(Параметри!$K$77="No",BJ580,BJ580*Параметри!$K$78),1)</f>
        <v>0</v>
      </c>
      <c r="CC580" s="29">
        <f t="shared" si="83"/>
        <v>40906.673155794742</v>
      </c>
    </row>
    <row r="581" spans="1:81">
      <c r="A581" s="9">
        <v>580</v>
      </c>
      <c r="B581" s="9" t="s">
        <v>3151</v>
      </c>
      <c r="C581" s="9" t="s">
        <v>3151</v>
      </c>
      <c r="D581" s="9" t="s">
        <v>3642</v>
      </c>
      <c r="E581" s="9" t="s">
        <v>29</v>
      </c>
      <c r="F581" s="9" t="s">
        <v>3701</v>
      </c>
      <c r="G581" s="9" t="s">
        <v>1217</v>
      </c>
      <c r="H581" s="29">
        <f>SUM('Дані з ДІСО'!J581:L581)</f>
        <v>2196.5</v>
      </c>
      <c r="I581" s="29">
        <f>SUM('Дані з ДІСО'!G581:I581)</f>
        <v>140</v>
      </c>
      <c r="J581" s="29">
        <f>SUM('Дані з ДІСО'!P581:R581)</f>
        <v>0</v>
      </c>
      <c r="K581" s="29">
        <f>SUM('Дані з ДІСО'!V581:X581)</f>
        <v>0</v>
      </c>
      <c r="L581" s="40">
        <f>ROUNDUP('Дані з ДІСО'!J581/'Коефіцієнти АТО'!$R581,0)</f>
        <v>58</v>
      </c>
      <c r="M581" s="40">
        <f>ROUNDUP('Дані з ДІСО'!K581/'Коефіцієнти АТО'!$R581,0)</f>
        <v>77</v>
      </c>
      <c r="N581" s="40">
        <f>ROUNDUP('Дані з ДІСО'!L581/'Коефіцієнти АТО'!$R581,0)</f>
        <v>23</v>
      </c>
      <c r="O581" s="59">
        <f>(L581*Параметри!$K$32+M581*Параметри!$L$32+N581*Параметри!$M$32)/18</f>
        <v>259.35555555555555</v>
      </c>
      <c r="P581" s="41">
        <f>IF(H581=0,"",'Дані з ДІСО'!Y581/H581)</f>
        <v>0</v>
      </c>
      <c r="Q581" s="29">
        <f>IF(H581=0,"",(1+0.25*P581)*O581*Параметри!$K$51)</f>
        <v>53121.259596312353</v>
      </c>
      <c r="R581" s="29">
        <f>IF(H581=0,"",Q581*'Коефіцієнти АТО'!T581)</f>
        <v>903.06141313731007</v>
      </c>
      <c r="S581" s="29">
        <f>IF(H581=0,"",H581*(1+0.25*P581)*Параметри!$K$66*Параметри!$K$20/1000)</f>
        <v>0</v>
      </c>
      <c r="T581" s="29">
        <f>IF(H581=0,"",H581*(1+0.25*P581)*'Коефіцієнти АТО'!$S581*Параметри!$K$20/1000)</f>
        <v>10033.856626793939</v>
      </c>
      <c r="U581" s="29">
        <f t="shared" si="84"/>
        <v>64058.177636243599</v>
      </c>
      <c r="V581" s="29">
        <f t="shared" si="85"/>
        <v>64058.177636243599</v>
      </c>
      <c r="W581" s="40">
        <f>ROUNDUP('Дані з ДІСО'!P581/Параметри!$K$24,0)</f>
        <v>0</v>
      </c>
      <c r="X581" s="40">
        <f>ROUNDUP('Дані з ДІСО'!Q581/Параметри!$K$24,0)</f>
        <v>0</v>
      </c>
      <c r="Y581" s="40">
        <f>ROUNDUP('Дані з ДІСО'!R581/Параметри!$K$24,0)</f>
        <v>0</v>
      </c>
      <c r="Z581" s="59">
        <f>(W581*Параметри!$K$33+X581*Параметри!$L$33+Y581*Параметри!$M$33)/18</f>
        <v>0</v>
      </c>
      <c r="AA581" s="41">
        <f>IF(J581=0,0,'Дані з ДІСО'!AA581/J581)</f>
        <v>0</v>
      </c>
      <c r="AB581" s="29">
        <f>(1+0.25*AA581)*Z581*Параметри!$K$51</f>
        <v>0</v>
      </c>
      <c r="AC581" s="29">
        <f>AB581*'Коефіцієнти АТО'!U581</f>
        <v>0</v>
      </c>
      <c r="AD581" s="29">
        <f>J581*(1+0.25*AA581)*Параметри!$K$66*Параметри!$K$20/1000</f>
        <v>0</v>
      </c>
      <c r="AE581" s="29">
        <f>(1+0.25*AA581)*J581*'Коефіцієнти АТО'!S581*Параметри!$K$20/1000</f>
        <v>0</v>
      </c>
      <c r="AF581" s="29">
        <f t="shared" si="81"/>
        <v>0</v>
      </c>
      <c r="AG581" s="29">
        <v>0</v>
      </c>
      <c r="AH581" s="40">
        <v>23</v>
      </c>
      <c r="AI581" s="40">
        <v>0</v>
      </c>
      <c r="AJ581" s="40">
        <f t="shared" si="82"/>
        <v>0</v>
      </c>
      <c r="AK581" s="29">
        <f>(AH581+AI581)*(1+0.25*AJ581)*Параметри!$K$53</f>
        <v>4126.8733410080013</v>
      </c>
      <c r="AL581" s="29">
        <f>ROUNDUP(('Дані з ДІСО'!AU581+'Дані з ДІСО'!AW581)/Параметри!$K$28,0)</f>
        <v>0</v>
      </c>
      <c r="AM581" s="64">
        <f>AL581*Параметри!$M$35/18</f>
        <v>0</v>
      </c>
      <c r="AN581" s="29">
        <f>IF(AL581=0,0,'Дані з ДІСО'!AW581/SUM('Дані з ДІСО'!AU581,'Дані з ДІСО'!AW581))</f>
        <v>0</v>
      </c>
      <c r="AO581" s="29">
        <f>(1+0.25*AN581)*AM581*Параметри!$K$51</f>
        <v>0</v>
      </c>
      <c r="AP581" s="40">
        <f>ROUNDUP(('Дані з ДІСО'!AE581+'Дані не з ДІСО'!E581+'Дані не з ДІСО'!G581)/Параметри!$K$69,0)</f>
        <v>0</v>
      </c>
      <c r="AQ581" s="40">
        <f t="shared" si="86"/>
        <v>0</v>
      </c>
      <c r="AR581" s="40">
        <f>IF(AP581=0,0,('Дані з ДІСО'!AH581+'Дані не з ДІСО'!G581)/('Дані з ДІСО'!AE581+'Дані не з ДІСО'!E581+'Дані не з ДІСО'!G581))</f>
        <v>0</v>
      </c>
      <c r="AS581" s="29">
        <f>AQ581*(1+0.25*AR581)*Параметри!$K$51</f>
        <v>0</v>
      </c>
      <c r="AT581" s="40">
        <f>ROUNDUP('Дані з ДІСО'!AF581/Параметри!$K$70,0)</f>
        <v>0</v>
      </c>
      <c r="AU581" s="40">
        <f t="shared" si="87"/>
        <v>0</v>
      </c>
      <c r="AV581" s="40">
        <f>IF(AT581=0,0,'Дані з ДІСО'!AI581/'Дані з ДІСО'!AF581)</f>
        <v>0</v>
      </c>
      <c r="AW581" s="29">
        <f>AU581*(1+0.25*AV581)*Параметри!$K$51</f>
        <v>0</v>
      </c>
      <c r="AX581" s="40">
        <f>ROUNDUP('Дані з ДІСО'!AR581/Параметри!$K$29,0)</f>
        <v>0</v>
      </c>
      <c r="AY581" s="40">
        <f>ROUNDUP('Дані з ДІСО'!AS581/Параметри!$K$29,0)</f>
        <v>0</v>
      </c>
      <c r="AZ581" s="40">
        <f>ROUNDUP('Дані з ДІСО'!AT581/Параметри!$K$29,0)</f>
        <v>0</v>
      </c>
      <c r="BA581" s="64">
        <f>(AX581*Параметри!$K$32+AY581*Параметри!$L$32+AZ581*Параметри!$M$32)/18</f>
        <v>0</v>
      </c>
      <c r="BB581" s="29">
        <f>(BA581*Параметри!$K$51+SUM('Дані з ДІСО'!AR581:AT581)*Параметри!$K$48*Параметри!$K$20/1000)*Параметри!$K$74</f>
        <v>0</v>
      </c>
      <c r="BC581" s="40">
        <f>ROUNDUP(('Дані не з ДІСО'!I581+'Дані не з ДІСО'!K581)/Параметри!$K$26,0)</f>
        <v>0</v>
      </c>
      <c r="BD581" s="29">
        <f>BC581*Параметри!$M$36/18</f>
        <v>0</v>
      </c>
      <c r="BE581" s="40">
        <f>IF(BC581=0,0,'Дані не з ДІСО'!K581/('Дані не з ДІСО'!I581+'Дані не з ДІСО'!K581))</f>
        <v>0</v>
      </c>
      <c r="BF581" s="29">
        <f>(1+0.25*BE581)*BD581*Параметри!$K$51</f>
        <v>0</v>
      </c>
      <c r="BG581" s="40">
        <f>ROUNDUP('Дані не з ДІСО'!M581/Параметри!$K$27,0)</f>
        <v>0</v>
      </c>
      <c r="BH581" s="40">
        <f>BG581*Параметри!$M$37/18</f>
        <v>0</v>
      </c>
      <c r="BI581" s="29">
        <f>BH581*Параметри!$K$51</f>
        <v>0</v>
      </c>
      <c r="BJ581" s="29">
        <f>'Дані не з ДІСО'!N581*Параметри!$K$76</f>
        <v>0</v>
      </c>
      <c r="BK581" s="40">
        <f>ROUNDUP('Дані з ДІСО'!V581/Параметри!$K$25,0)</f>
        <v>0</v>
      </c>
      <c r="BL581" s="40">
        <f>ROUNDUP('Дані з ДІСО'!W581/Параметри!$K$25,0)</f>
        <v>0</v>
      </c>
      <c r="BM581" s="40">
        <f>ROUNDUP('Дані з ДІСО'!X581/Параметри!$K$25,0)</f>
        <v>0</v>
      </c>
      <c r="BN581" s="40">
        <f>(BK581*Параметри!$K$34+BL581*Параметри!$L$34+BM581*Параметри!$M$34)/18</f>
        <v>0</v>
      </c>
      <c r="BO581" s="40">
        <f>IF(K581=0,0,'Дані з ДІСО'!AC581/K581)</f>
        <v>0</v>
      </c>
      <c r="BP581" s="29">
        <f>(1+0.25*BO581)*BN581*Параметри!$K$51</f>
        <v>0</v>
      </c>
      <c r="BQ581" s="29">
        <f>BP581*'Коефіцієнти АТО'!U581</f>
        <v>0</v>
      </c>
      <c r="BR581" s="29">
        <f>K581*(1+0.25*BO581)*Параметри!$K$66*Параметри!$K$20/1000</f>
        <v>0</v>
      </c>
      <c r="BS581" s="29">
        <f>(1+0.25*BO581)*K581*'Коефіцієнти АТО'!S581*Параметри!$K$20/1000</f>
        <v>0</v>
      </c>
      <c r="BT581" s="29">
        <f t="shared" si="88"/>
        <v>0</v>
      </c>
      <c r="BU581" s="40">
        <f>ROUNDUP('Дані з ДІСО'!AG581/Параметри!$K$71,0)</f>
        <v>0</v>
      </c>
      <c r="BV581" s="40">
        <f t="shared" si="89"/>
        <v>0</v>
      </c>
      <c r="BW581" s="40">
        <f>IF('Дані з ДІСО'!AG581=0,0,'Дані з ДІСО'!AJ581/'Дані з ДІСО'!AG581)</f>
        <v>0</v>
      </c>
      <c r="BX581" s="29">
        <f>BV581*(1+0.25*BW581)*Параметри!$K$51</f>
        <v>0</v>
      </c>
      <c r="BY581" s="29">
        <f>ROUND(IF(Параметри!$K$77="No",CC581,CC581*Параметри!$K$78)+AG581,1)</f>
        <v>61366.5</v>
      </c>
      <c r="BZ581" s="29">
        <f>ROUND(IF(Параметри!$K$77="No",BF581,BF581*Параметри!$K$78),1)</f>
        <v>0</v>
      </c>
      <c r="CA581" s="29">
        <f>ROUND(IF(Параметри!$K$77="No",BI581,BI581*Параметри!$K$78),1)</f>
        <v>0</v>
      </c>
      <c r="CB581" s="29">
        <f>ROUND(IF(Параметри!$K$77="No",BJ581,BJ581*Параметри!$K$78),1)</f>
        <v>0</v>
      </c>
      <c r="CC581" s="29">
        <f t="shared" si="83"/>
        <v>68185.050977251594</v>
      </c>
    </row>
    <row r="582" spans="1:81">
      <c r="A582" s="9">
        <v>581</v>
      </c>
      <c r="B582" s="9" t="s">
        <v>3145</v>
      </c>
      <c r="C582" s="9" t="s">
        <v>3146</v>
      </c>
      <c r="D582" s="9" t="s">
        <v>3642</v>
      </c>
      <c r="E582" s="9" t="s">
        <v>21</v>
      </c>
      <c r="F582" s="9" t="s">
        <v>3702</v>
      </c>
      <c r="G582" s="9" t="s">
        <v>1219</v>
      </c>
      <c r="H582" s="29">
        <f>SUM('Дані з ДІСО'!J582:L582)</f>
        <v>2735.5</v>
      </c>
      <c r="I582" s="29">
        <f>SUM('Дані з ДІСО'!G582:I582)</f>
        <v>173</v>
      </c>
      <c r="J582" s="29">
        <f>SUM('Дані з ДІСО'!P582:R582)</f>
        <v>0</v>
      </c>
      <c r="K582" s="29">
        <f>SUM('Дані з ДІСО'!V582:X582)</f>
        <v>0</v>
      </c>
      <c r="L582" s="40">
        <f>ROUNDUP('Дані з ДІСО'!J582/'Коефіцієнти АТО'!$R582,0)</f>
        <v>71</v>
      </c>
      <c r="M582" s="40">
        <f>ROUNDUP('Дані з ДІСО'!K582/'Коефіцієнти АТО'!$R582,0)</f>
        <v>100</v>
      </c>
      <c r="N582" s="40">
        <f>ROUNDUP('Дані з ДІСО'!L582/'Коефіцієнти АТО'!$R582,0)</f>
        <v>19</v>
      </c>
      <c r="O582" s="59">
        <f>(L582*Параметри!$K$32+M582*Параметри!$L$32+N582*Параметри!$M$32)/18</f>
        <v>309.86111111111109</v>
      </c>
      <c r="P582" s="41">
        <f>IF(H582=0,"",'Дані з ДІСО'!Y582/H582)</f>
        <v>0</v>
      </c>
      <c r="Q582" s="29">
        <f>IF(H582=0,"",(1+0.25*P582)*O582*Параметри!$K$51)</f>
        <v>63465.818138641102</v>
      </c>
      <c r="R582" s="29">
        <f>IF(H582=0,"",Q582*'Коефіцієнти АТО'!T582)</f>
        <v>1078.9189083568988</v>
      </c>
      <c r="S582" s="29">
        <f>IF(H582=0,"",H582*(1+0.25*P582)*Параметри!$K$66*Параметри!$K$20/1000)</f>
        <v>0</v>
      </c>
      <c r="T582" s="29">
        <f>IF(H582=0,"",H582*(1+0.25*P582)*'Коефіцієнти АТО'!$S582*Параметри!$K$20/1000)</f>
        <v>12496.068655859239</v>
      </c>
      <c r="U582" s="29">
        <f t="shared" si="84"/>
        <v>77040.805702857237</v>
      </c>
      <c r="V582" s="29">
        <f t="shared" si="85"/>
        <v>77040.805702857237</v>
      </c>
      <c r="W582" s="40">
        <f>ROUNDUP('Дані з ДІСО'!P582/Параметри!$K$24,0)</f>
        <v>0</v>
      </c>
      <c r="X582" s="40">
        <f>ROUNDUP('Дані з ДІСО'!Q582/Параметри!$K$24,0)</f>
        <v>0</v>
      </c>
      <c r="Y582" s="40">
        <f>ROUNDUP('Дані з ДІСО'!R582/Параметри!$K$24,0)</f>
        <v>0</v>
      </c>
      <c r="Z582" s="59">
        <f>(W582*Параметри!$K$33+X582*Параметри!$L$33+Y582*Параметри!$M$33)/18</f>
        <v>0</v>
      </c>
      <c r="AA582" s="41">
        <f>IF(J582=0,0,'Дані з ДІСО'!AA582/J582)</f>
        <v>0</v>
      </c>
      <c r="AB582" s="29">
        <f>(1+0.25*AA582)*Z582*Параметри!$K$51</f>
        <v>0</v>
      </c>
      <c r="AC582" s="29">
        <f>AB582*'Коефіцієнти АТО'!U582</f>
        <v>0</v>
      </c>
      <c r="AD582" s="29">
        <f>J582*(1+0.25*AA582)*Параметри!$K$66*Параметри!$K$20/1000</f>
        <v>0</v>
      </c>
      <c r="AE582" s="29">
        <f>(1+0.25*AA582)*J582*'Коефіцієнти АТО'!S582*Параметри!$K$20/1000</f>
        <v>0</v>
      </c>
      <c r="AF582" s="29">
        <f t="shared" si="81"/>
        <v>0</v>
      </c>
      <c r="AG582" s="29">
        <v>0</v>
      </c>
      <c r="AH582" s="40">
        <v>36</v>
      </c>
      <c r="AI582" s="40">
        <v>0</v>
      </c>
      <c r="AJ582" s="40">
        <f t="shared" si="82"/>
        <v>0</v>
      </c>
      <c r="AK582" s="29">
        <f>(AH582+AI582)*(1+0.25*AJ582)*Параметри!$K$53</f>
        <v>6459.4539250560019</v>
      </c>
      <c r="AL582" s="29">
        <f>ROUNDUP(('Дані з ДІСО'!AU582+'Дані з ДІСО'!AW582)/Параметри!$K$28,0)</f>
        <v>0</v>
      </c>
      <c r="AM582" s="64">
        <f>AL582*Параметри!$M$35/18</f>
        <v>0</v>
      </c>
      <c r="AN582" s="29">
        <f>IF(AL582=0,0,'Дані з ДІСО'!AW582/SUM('Дані з ДІСО'!AU582,'Дані з ДІСО'!AW582))</f>
        <v>0</v>
      </c>
      <c r="AO582" s="29">
        <f>(1+0.25*AN582)*AM582*Параметри!$K$51</f>
        <v>0</v>
      </c>
      <c r="AP582" s="40">
        <f>ROUNDUP(('Дані з ДІСО'!AE582+'Дані не з ДІСО'!E582+'Дані не з ДІСО'!G582)/Параметри!$K$69,0)</f>
        <v>0</v>
      </c>
      <c r="AQ582" s="40">
        <f t="shared" si="86"/>
        <v>0</v>
      </c>
      <c r="AR582" s="40">
        <f>IF(AP582=0,0,('Дані з ДІСО'!AH582+'Дані не з ДІСО'!G582)/('Дані з ДІСО'!AE582+'Дані не з ДІСО'!E582+'Дані не з ДІСО'!G582))</f>
        <v>0</v>
      </c>
      <c r="AS582" s="29">
        <f>AQ582*(1+0.25*AR582)*Параметри!$K$51</f>
        <v>0</v>
      </c>
      <c r="AT582" s="40">
        <f>ROUNDUP('Дані з ДІСО'!AF582/Параметри!$K$70,0)</f>
        <v>0</v>
      </c>
      <c r="AU582" s="40">
        <f t="shared" si="87"/>
        <v>0</v>
      </c>
      <c r="AV582" s="40">
        <f>IF(AT582=0,0,'Дані з ДІСО'!AI582/'Дані з ДІСО'!AF582)</f>
        <v>0</v>
      </c>
      <c r="AW582" s="29">
        <f>AU582*(1+0.25*AV582)*Параметри!$K$51</f>
        <v>0</v>
      </c>
      <c r="AX582" s="40">
        <f>ROUNDUP('Дані з ДІСО'!AR582/Параметри!$K$29,0)</f>
        <v>0</v>
      </c>
      <c r="AY582" s="40">
        <f>ROUNDUP('Дані з ДІСО'!AS582/Параметри!$K$29,0)</f>
        <v>0</v>
      </c>
      <c r="AZ582" s="40">
        <f>ROUNDUP('Дані з ДІСО'!AT582/Параметри!$K$29,0)</f>
        <v>0</v>
      </c>
      <c r="BA582" s="64">
        <f>(AX582*Параметри!$K$32+AY582*Параметри!$L$32+AZ582*Параметри!$M$32)/18</f>
        <v>0</v>
      </c>
      <c r="BB582" s="29">
        <f>(BA582*Параметри!$K$51+SUM('Дані з ДІСО'!AR582:AT582)*Параметри!$K$48*Параметри!$K$20/1000)*Параметри!$K$74</f>
        <v>0</v>
      </c>
      <c r="BC582" s="40">
        <f>ROUNDUP(('Дані не з ДІСО'!I582+'Дані не з ДІСО'!K582)/Параметри!$K$26,0)</f>
        <v>0</v>
      </c>
      <c r="BD582" s="29">
        <f>BC582*Параметри!$M$36/18</f>
        <v>0</v>
      </c>
      <c r="BE582" s="40">
        <f>IF(BC582=0,0,'Дані не з ДІСО'!K582/('Дані не з ДІСО'!I582+'Дані не з ДІСО'!K582))</f>
        <v>0</v>
      </c>
      <c r="BF582" s="29">
        <f>(1+0.25*BE582)*BD582*Параметри!$K$51</f>
        <v>0</v>
      </c>
      <c r="BG582" s="40">
        <f>ROUNDUP('Дані не з ДІСО'!M582/Параметри!$K$27,0)</f>
        <v>0</v>
      </c>
      <c r="BH582" s="40">
        <f>BG582*Параметри!$M$37/18</f>
        <v>0</v>
      </c>
      <c r="BI582" s="29">
        <f>BH582*Параметри!$K$51</f>
        <v>0</v>
      </c>
      <c r="BJ582" s="29">
        <f>'Дані не з ДІСО'!N582*Параметри!$K$76</f>
        <v>0</v>
      </c>
      <c r="BK582" s="40">
        <f>ROUNDUP('Дані з ДІСО'!V582/Параметри!$K$25,0)</f>
        <v>0</v>
      </c>
      <c r="BL582" s="40">
        <f>ROUNDUP('Дані з ДІСО'!W582/Параметри!$K$25,0)</f>
        <v>0</v>
      </c>
      <c r="BM582" s="40">
        <f>ROUNDUP('Дані з ДІСО'!X582/Параметри!$K$25,0)</f>
        <v>0</v>
      </c>
      <c r="BN582" s="40">
        <f>(BK582*Параметри!$K$34+BL582*Параметри!$L$34+BM582*Параметри!$M$34)/18</f>
        <v>0</v>
      </c>
      <c r="BO582" s="40">
        <f>IF(K582=0,0,'Дані з ДІСО'!AC582/K582)</f>
        <v>0</v>
      </c>
      <c r="BP582" s="29">
        <f>(1+0.25*BO582)*BN582*Параметри!$K$51</f>
        <v>0</v>
      </c>
      <c r="BQ582" s="29">
        <f>BP582*'Коефіцієнти АТО'!U582</f>
        <v>0</v>
      </c>
      <c r="BR582" s="29">
        <f>K582*(1+0.25*BO582)*Параметри!$K$66*Параметри!$K$20/1000</f>
        <v>0</v>
      </c>
      <c r="BS582" s="29">
        <f>(1+0.25*BO582)*K582*'Коефіцієнти АТО'!S582*Параметри!$K$20/1000</f>
        <v>0</v>
      </c>
      <c r="BT582" s="29">
        <f t="shared" si="88"/>
        <v>0</v>
      </c>
      <c r="BU582" s="40">
        <f>ROUNDUP('Дані з ДІСО'!AG582/Параметри!$K$71,0)</f>
        <v>0</v>
      </c>
      <c r="BV582" s="40">
        <f t="shared" si="89"/>
        <v>0</v>
      </c>
      <c r="BW582" s="40">
        <f>IF('Дані з ДІСО'!AG582=0,0,'Дані з ДІСО'!AJ582/'Дані з ДІСО'!AG582)</f>
        <v>0</v>
      </c>
      <c r="BX582" s="29">
        <f>BV582*(1+0.25*BW582)*Параметри!$K$51</f>
        <v>0</v>
      </c>
      <c r="BY582" s="29">
        <f>ROUND(IF(Параметри!$K$77="No",CC582,CC582*Параметри!$K$78)+AG582,1)</f>
        <v>75150.2</v>
      </c>
      <c r="BZ582" s="29">
        <f>ROUND(IF(Параметри!$K$77="No",BF582,BF582*Параметри!$K$78),1)</f>
        <v>0</v>
      </c>
      <c r="CA582" s="29">
        <f>ROUND(IF(Параметри!$K$77="No",BI582,BI582*Параметри!$K$78),1)</f>
        <v>0</v>
      </c>
      <c r="CB582" s="29">
        <f>ROUND(IF(Параметри!$K$77="No",BJ582,BJ582*Параметри!$K$78),1)</f>
        <v>0</v>
      </c>
      <c r="CC582" s="29">
        <f t="shared" si="83"/>
        <v>83500.259627913241</v>
      </c>
    </row>
    <row r="583" spans="1:81">
      <c r="A583" s="9">
        <v>582</v>
      </c>
      <c r="B583" s="9" t="s">
        <v>3145</v>
      </c>
      <c r="C583" s="9" t="s">
        <v>3146</v>
      </c>
      <c r="D583" s="9" t="s">
        <v>3642</v>
      </c>
      <c r="E583" s="9" t="s">
        <v>21</v>
      </c>
      <c r="F583" s="9" t="s">
        <v>3318</v>
      </c>
      <c r="G583" s="9" t="s">
        <v>1221</v>
      </c>
      <c r="H583" s="29">
        <f>SUM('Дані з ДІСО'!J583:L583)</f>
        <v>2495</v>
      </c>
      <c r="I583" s="29">
        <f>SUM('Дані з ДІСО'!G583:I583)</f>
        <v>109</v>
      </c>
      <c r="J583" s="29">
        <f>SUM('Дані з ДІСО'!P583:R583)</f>
        <v>0</v>
      </c>
      <c r="K583" s="29">
        <f>SUM('Дані з ДІСО'!V583:X583)</f>
        <v>0</v>
      </c>
      <c r="L583" s="40">
        <f>ROUNDUP('Дані з ДІСО'!J583/'Коефіцієнти АТО'!$R583,0)</f>
        <v>47</v>
      </c>
      <c r="M583" s="40">
        <f>ROUNDUP('Дані з ДІСО'!K583/'Коефіцієнти АТО'!$R583,0)</f>
        <v>57</v>
      </c>
      <c r="N583" s="40">
        <f>ROUNDUP('Дані з ДІСО'!L583/'Коефіцієнти АТО'!$R583,0)</f>
        <v>9</v>
      </c>
      <c r="O583" s="59">
        <f>(L583*Параметри!$K$32+M583*Параметри!$L$32+N583*Параметри!$M$32)/18</f>
        <v>181.35555555555555</v>
      </c>
      <c r="P583" s="41">
        <f>IF(H583=0,"",'Дані з ДІСО'!Y583/H583)</f>
        <v>0</v>
      </c>
      <c r="Q583" s="29">
        <f>IF(H583=0,"",(1+0.25*P583)*O583*Параметри!$K$51)</f>
        <v>37145.283143304354</v>
      </c>
      <c r="R583" s="29">
        <f>IF(H583=0,"",Q583*'Коефіцієнти АТО'!T583)</f>
        <v>3714.5283143304355</v>
      </c>
      <c r="S583" s="29">
        <f>IF(H583=0,"",H583*(1+0.25*P583)*Параметри!$K$66*Параметри!$K$20/1000)</f>
        <v>0</v>
      </c>
      <c r="T583" s="29">
        <f>IF(H583=0,"",H583*(1+0.25*P583)*'Коефіцієнти АТО'!$S583*Параметри!$K$20/1000)</f>
        <v>7835.7385363749054</v>
      </c>
      <c r="U583" s="29">
        <f t="shared" si="84"/>
        <v>48695.549994009692</v>
      </c>
      <c r="V583" s="29">
        <f t="shared" si="85"/>
        <v>48695.549994009692</v>
      </c>
      <c r="W583" s="40">
        <f>ROUNDUP('Дані з ДІСО'!P583/Параметри!$K$24,0)</f>
        <v>0</v>
      </c>
      <c r="X583" s="40">
        <f>ROUNDUP('Дані з ДІСО'!Q583/Параметри!$K$24,0)</f>
        <v>0</v>
      </c>
      <c r="Y583" s="40">
        <f>ROUNDUP('Дані з ДІСО'!R583/Параметри!$K$24,0)</f>
        <v>0</v>
      </c>
      <c r="Z583" s="59">
        <f>(W583*Параметри!$K$33+X583*Параметри!$L$33+Y583*Параметри!$M$33)/18</f>
        <v>0</v>
      </c>
      <c r="AA583" s="41">
        <f>IF(J583=0,0,'Дані з ДІСО'!AA583/J583)</f>
        <v>0</v>
      </c>
      <c r="AB583" s="29">
        <f>(1+0.25*AA583)*Z583*Параметри!$K$51</f>
        <v>0</v>
      </c>
      <c r="AC583" s="29">
        <f>AB583*'Коефіцієнти АТО'!U583</f>
        <v>0</v>
      </c>
      <c r="AD583" s="29">
        <f>J583*(1+0.25*AA583)*Параметри!$K$66*Параметри!$K$20/1000</f>
        <v>0</v>
      </c>
      <c r="AE583" s="29">
        <f>(1+0.25*AA583)*J583*'Коефіцієнти АТО'!S583*Параметри!$K$20/1000</f>
        <v>0</v>
      </c>
      <c r="AF583" s="29">
        <f t="shared" si="81"/>
        <v>0</v>
      </c>
      <c r="AG583" s="29">
        <v>0</v>
      </c>
      <c r="AH583" s="40">
        <v>13</v>
      </c>
      <c r="AI583" s="40">
        <v>0</v>
      </c>
      <c r="AJ583" s="40">
        <f t="shared" si="82"/>
        <v>0</v>
      </c>
      <c r="AK583" s="29">
        <f>(AH583+AI583)*(1+0.25*AJ583)*Параметри!$K$53</f>
        <v>2332.5805840480007</v>
      </c>
      <c r="AL583" s="29">
        <f>ROUNDUP(('Дані з ДІСО'!AU583+'Дані з ДІСО'!AW583)/Параметри!$K$28,0)</f>
        <v>0</v>
      </c>
      <c r="AM583" s="64">
        <f>AL583*Параметри!$M$35/18</f>
        <v>0</v>
      </c>
      <c r="AN583" s="29">
        <f>IF(AL583=0,0,'Дані з ДІСО'!AW583/SUM('Дані з ДІСО'!AU583,'Дані з ДІСО'!AW583))</f>
        <v>0</v>
      </c>
      <c r="AO583" s="29">
        <f>(1+0.25*AN583)*AM583*Параметри!$K$51</f>
        <v>0</v>
      </c>
      <c r="AP583" s="40">
        <f>ROUNDUP(('Дані з ДІСО'!AE583+'Дані не з ДІСО'!E583+'Дані не з ДІСО'!G583)/Параметри!$K$69,0)</f>
        <v>0</v>
      </c>
      <c r="AQ583" s="40">
        <f t="shared" si="86"/>
        <v>0</v>
      </c>
      <c r="AR583" s="40">
        <f>IF(AP583=0,0,('Дані з ДІСО'!AH583+'Дані не з ДІСО'!G583)/('Дані з ДІСО'!AE583+'Дані не з ДІСО'!E583+'Дані не з ДІСО'!G583))</f>
        <v>0</v>
      </c>
      <c r="AS583" s="29">
        <f>AQ583*(1+0.25*AR583)*Параметри!$K$51</f>
        <v>0</v>
      </c>
      <c r="AT583" s="40">
        <f>ROUNDUP('Дані з ДІСО'!AF583/Параметри!$K$70,0)</f>
        <v>0</v>
      </c>
      <c r="AU583" s="40">
        <f t="shared" si="87"/>
        <v>0</v>
      </c>
      <c r="AV583" s="40">
        <f>IF(AT583=0,0,'Дані з ДІСО'!AI583/'Дані з ДІСО'!AF583)</f>
        <v>0</v>
      </c>
      <c r="AW583" s="29">
        <f>AU583*(1+0.25*AV583)*Параметри!$K$51</f>
        <v>0</v>
      </c>
      <c r="AX583" s="40">
        <f>ROUNDUP('Дані з ДІСО'!AR583/Параметри!$K$29,0)</f>
        <v>0</v>
      </c>
      <c r="AY583" s="40">
        <f>ROUNDUP('Дані з ДІСО'!AS583/Параметри!$K$29,0)</f>
        <v>0</v>
      </c>
      <c r="AZ583" s="40">
        <f>ROUNDUP('Дані з ДІСО'!AT583/Параметри!$K$29,0)</f>
        <v>0</v>
      </c>
      <c r="BA583" s="64">
        <f>(AX583*Параметри!$K$32+AY583*Параметри!$L$32+AZ583*Параметри!$M$32)/18</f>
        <v>0</v>
      </c>
      <c r="BB583" s="29">
        <f>(BA583*Параметри!$K$51+SUM('Дані з ДІСО'!AR583:AT583)*Параметри!$K$48*Параметри!$K$20/1000)*Параметри!$K$74</f>
        <v>0</v>
      </c>
      <c r="BC583" s="40">
        <f>ROUNDUP(('Дані не з ДІСО'!I583+'Дані не з ДІСО'!K583)/Параметри!$K$26,0)</f>
        <v>0</v>
      </c>
      <c r="BD583" s="29">
        <f>BC583*Параметри!$M$36/18</f>
        <v>0</v>
      </c>
      <c r="BE583" s="40">
        <f>IF(BC583=0,0,'Дані не з ДІСО'!K583/('Дані не з ДІСО'!I583+'Дані не з ДІСО'!K583))</f>
        <v>0</v>
      </c>
      <c r="BF583" s="29">
        <f>(1+0.25*BE583)*BD583*Параметри!$K$51</f>
        <v>0</v>
      </c>
      <c r="BG583" s="40">
        <f>ROUNDUP('Дані не з ДІСО'!M583/Параметри!$K$27,0)</f>
        <v>0</v>
      </c>
      <c r="BH583" s="40">
        <f>BG583*Параметри!$M$37/18</f>
        <v>0</v>
      </c>
      <c r="BI583" s="29">
        <f>BH583*Параметри!$K$51</f>
        <v>0</v>
      </c>
      <c r="BJ583" s="29">
        <f>'Дані не з ДІСО'!N583*Параметри!$K$76</f>
        <v>0</v>
      </c>
      <c r="BK583" s="40">
        <f>ROUNDUP('Дані з ДІСО'!V583/Параметри!$K$25,0)</f>
        <v>0</v>
      </c>
      <c r="BL583" s="40">
        <f>ROUNDUP('Дані з ДІСО'!W583/Параметри!$K$25,0)</f>
        <v>0</v>
      </c>
      <c r="BM583" s="40">
        <f>ROUNDUP('Дані з ДІСО'!X583/Параметри!$K$25,0)</f>
        <v>0</v>
      </c>
      <c r="BN583" s="40">
        <f>(BK583*Параметри!$K$34+BL583*Параметри!$L$34+BM583*Параметри!$M$34)/18</f>
        <v>0</v>
      </c>
      <c r="BO583" s="40">
        <f>IF(K583=0,0,'Дані з ДІСО'!AC583/K583)</f>
        <v>0</v>
      </c>
      <c r="BP583" s="29">
        <f>(1+0.25*BO583)*BN583*Параметри!$K$51</f>
        <v>0</v>
      </c>
      <c r="BQ583" s="29">
        <f>BP583*'Коефіцієнти АТО'!U583</f>
        <v>0</v>
      </c>
      <c r="BR583" s="29">
        <f>K583*(1+0.25*BO583)*Параметри!$K$66*Параметри!$K$20/1000</f>
        <v>0</v>
      </c>
      <c r="BS583" s="29">
        <f>(1+0.25*BO583)*K583*'Коефіцієнти АТО'!S583*Параметри!$K$20/1000</f>
        <v>0</v>
      </c>
      <c r="BT583" s="29">
        <f t="shared" si="88"/>
        <v>0</v>
      </c>
      <c r="BU583" s="40">
        <f>ROUNDUP('Дані з ДІСО'!AG583/Параметри!$K$71,0)</f>
        <v>0</v>
      </c>
      <c r="BV583" s="40">
        <f t="shared" si="89"/>
        <v>0</v>
      </c>
      <c r="BW583" s="40">
        <f>IF('Дані з ДІСО'!AG583=0,0,'Дані з ДІСО'!AJ583/'Дані з ДІСО'!AG583)</f>
        <v>0</v>
      </c>
      <c r="BX583" s="29">
        <f>BV583*(1+0.25*BW583)*Параметри!$K$51</f>
        <v>0</v>
      </c>
      <c r="BY583" s="29">
        <f>ROUND(IF(Параметри!$K$77="No",CC583,CC583*Параметри!$K$78)+AG583,1)</f>
        <v>45925.3</v>
      </c>
      <c r="BZ583" s="29">
        <f>ROUND(IF(Параметри!$K$77="No",BF583,BF583*Параметри!$K$78),1)</f>
        <v>0</v>
      </c>
      <c r="CA583" s="29">
        <f>ROUND(IF(Параметри!$K$77="No",BI583,BI583*Параметри!$K$78),1)</f>
        <v>0</v>
      </c>
      <c r="CB583" s="29">
        <f>ROUND(IF(Параметри!$K$77="No",BJ583,BJ583*Параметри!$K$78),1)</f>
        <v>0</v>
      </c>
      <c r="CC583" s="29">
        <f t="shared" si="83"/>
        <v>51028.130578057695</v>
      </c>
    </row>
    <row r="584" spans="1:81">
      <c r="A584" s="9">
        <v>583</v>
      </c>
      <c r="B584" s="9" t="s">
        <v>3176</v>
      </c>
      <c r="C584" s="9" t="s">
        <v>3146</v>
      </c>
      <c r="D584" s="9" t="s">
        <v>3642</v>
      </c>
      <c r="E584" s="9" t="s">
        <v>78</v>
      </c>
      <c r="F584" s="9" t="s">
        <v>3703</v>
      </c>
      <c r="G584" s="9" t="s">
        <v>1223</v>
      </c>
      <c r="H584" s="29">
        <f>SUM('Дані з ДІСО'!J584:L584)</f>
        <v>8262</v>
      </c>
      <c r="I584" s="29">
        <f>SUM('Дані з ДІСО'!G584:I584)</f>
        <v>308</v>
      </c>
      <c r="J584" s="29">
        <f>SUM('Дані з ДІСО'!P584:R584)</f>
        <v>0</v>
      </c>
      <c r="K584" s="29">
        <f>SUM('Дані з ДІСО'!V584:X584)</f>
        <v>0</v>
      </c>
      <c r="L584" s="40">
        <f>ROUNDUP('Дані з ДІСО'!J584/'Коефіцієнти АТО'!$R584,0)</f>
        <v>135</v>
      </c>
      <c r="M584" s="40">
        <f>ROUNDUP('Дані з ДІСО'!K584/'Коефіцієнти АТО'!$R584,0)</f>
        <v>187</v>
      </c>
      <c r="N584" s="40">
        <f>ROUNDUP('Дані з ДІСО'!L584/'Коефіцієнти АТО'!$R584,0)</f>
        <v>31</v>
      </c>
      <c r="O584" s="59">
        <f>(L584*Параметри!$K$32+M584*Параметри!$L$32+N584*Параметри!$M$32)/18</f>
        <v>573.35555555555561</v>
      </c>
      <c r="P584" s="41">
        <f>IF(H584=0,"",'Дані з ДІСО'!Y584/H584)</f>
        <v>0</v>
      </c>
      <c r="Q584" s="29">
        <f>IF(H584=0,"",(1+0.25*P584)*O584*Параметри!$K$51)</f>
        <v>117434.80583021637</v>
      </c>
      <c r="R584" s="29">
        <f>IF(H584=0,"",Q584*'Коефіцієнти АТО'!T584)</f>
        <v>11743.480583021637</v>
      </c>
      <c r="S584" s="29">
        <f>IF(H584=0,"",H584*(1+0.25*P584)*Параметри!$K$66*Параметри!$K$20/1000)</f>
        <v>0</v>
      </c>
      <c r="T584" s="29">
        <f>IF(H584=0,"",H584*(1+0.25*P584)*'Коефіцієнти АТО'!$S584*Параметри!$K$20/1000)</f>
        <v>18084.581904574938</v>
      </c>
      <c r="U584" s="29">
        <f t="shared" si="84"/>
        <v>147262.86831781294</v>
      </c>
      <c r="V584" s="29">
        <f t="shared" si="85"/>
        <v>147262.86831781294</v>
      </c>
      <c r="W584" s="40">
        <f>ROUNDUP('Дані з ДІСО'!P584/Параметри!$K$24,0)</f>
        <v>0</v>
      </c>
      <c r="X584" s="40">
        <f>ROUNDUP('Дані з ДІСО'!Q584/Параметри!$K$24,0)</f>
        <v>0</v>
      </c>
      <c r="Y584" s="40">
        <f>ROUNDUP('Дані з ДІСО'!R584/Параметри!$K$24,0)</f>
        <v>0</v>
      </c>
      <c r="Z584" s="59">
        <f>(W584*Параметри!$K$33+X584*Параметри!$L$33+Y584*Параметри!$M$33)/18</f>
        <v>0</v>
      </c>
      <c r="AA584" s="41">
        <f>IF(J584=0,0,'Дані з ДІСО'!AA584/J584)</f>
        <v>0</v>
      </c>
      <c r="AB584" s="29">
        <f>(1+0.25*AA584)*Z584*Параметри!$K$51</f>
        <v>0</v>
      </c>
      <c r="AC584" s="29">
        <f>AB584*'Коефіцієнти АТО'!U584</f>
        <v>0</v>
      </c>
      <c r="AD584" s="29">
        <f>J584*(1+0.25*AA584)*Параметри!$K$66*Параметри!$K$20/1000</f>
        <v>0</v>
      </c>
      <c r="AE584" s="29">
        <f>(1+0.25*AA584)*J584*'Коефіцієнти АТО'!S584*Параметри!$K$20/1000</f>
        <v>0</v>
      </c>
      <c r="AF584" s="29">
        <f t="shared" si="81"/>
        <v>0</v>
      </c>
      <c r="AG584" s="29">
        <v>0</v>
      </c>
      <c r="AH584" s="40">
        <v>45</v>
      </c>
      <c r="AI584" s="40">
        <v>0</v>
      </c>
      <c r="AJ584" s="40">
        <f t="shared" si="82"/>
        <v>0</v>
      </c>
      <c r="AK584" s="29">
        <f>(AH584+AI584)*(1+0.25*AJ584)*Параметри!$K$53</f>
        <v>8074.3174063200022</v>
      </c>
      <c r="AL584" s="29">
        <f>ROUNDUP(('Дані з ДІСО'!AU584+'Дані з ДІСО'!AW584)/Параметри!$K$28,0)</f>
        <v>7</v>
      </c>
      <c r="AM584" s="64">
        <f>AL584*Параметри!$M$35/18</f>
        <v>8.9444444444444446</v>
      </c>
      <c r="AN584" s="29">
        <f>IF(AL584=0,0,'Дані з ДІСО'!AW584/SUM('Дані з ДІСО'!AU584,'Дані з ДІСО'!AW584))</f>
        <v>0</v>
      </c>
      <c r="AO584" s="29">
        <f>(1+0.25*AN584)*AM584*Параметри!$K$51</f>
        <v>1832.0029978164443</v>
      </c>
      <c r="AP584" s="40">
        <f>ROUNDUP(('Дані з ДІСО'!AE584+'Дані не з ДІСО'!E584+'Дані не з ДІСО'!G584)/Параметри!$K$69,0)</f>
        <v>0</v>
      </c>
      <c r="AQ584" s="40">
        <f t="shared" si="86"/>
        <v>0</v>
      </c>
      <c r="AR584" s="40">
        <f>IF(AP584=0,0,('Дані з ДІСО'!AH584+'Дані не з ДІСО'!G584)/('Дані з ДІСО'!AE584+'Дані не з ДІСО'!E584+'Дані не з ДІСО'!G584))</f>
        <v>0</v>
      </c>
      <c r="AS584" s="29">
        <f>AQ584*(1+0.25*AR584)*Параметри!$K$51</f>
        <v>0</v>
      </c>
      <c r="AT584" s="40">
        <f>ROUNDUP('Дані з ДІСО'!AF584/Параметри!$K$70,0)</f>
        <v>0</v>
      </c>
      <c r="AU584" s="40">
        <f t="shared" si="87"/>
        <v>0</v>
      </c>
      <c r="AV584" s="40">
        <f>IF(AT584=0,0,'Дані з ДІСО'!AI584/'Дані з ДІСО'!AF584)</f>
        <v>0</v>
      </c>
      <c r="AW584" s="29">
        <f>AU584*(1+0.25*AV584)*Параметри!$K$51</f>
        <v>0</v>
      </c>
      <c r="AX584" s="40">
        <f>ROUNDUP('Дані з ДІСО'!AR584/Параметри!$K$29,0)</f>
        <v>0</v>
      </c>
      <c r="AY584" s="40">
        <f>ROUNDUP('Дані з ДІСО'!AS584/Параметри!$K$29,0)</f>
        <v>0</v>
      </c>
      <c r="AZ584" s="40">
        <f>ROUNDUP('Дані з ДІСО'!AT584/Параметри!$K$29,0)</f>
        <v>0</v>
      </c>
      <c r="BA584" s="64">
        <f>(AX584*Параметри!$K$32+AY584*Параметри!$L$32+AZ584*Параметри!$M$32)/18</f>
        <v>0</v>
      </c>
      <c r="BB584" s="29">
        <f>(BA584*Параметри!$K$51+SUM('Дані з ДІСО'!AR584:AT584)*Параметри!$K$48*Параметри!$K$20/1000)*Параметри!$K$74</f>
        <v>0</v>
      </c>
      <c r="BC584" s="40">
        <f>ROUNDUP(('Дані не з ДІСО'!I584+'Дані не з ДІСО'!K584)/Параметри!$K$26,0)</f>
        <v>0</v>
      </c>
      <c r="BD584" s="29">
        <f>BC584*Параметри!$M$36/18</f>
        <v>0</v>
      </c>
      <c r="BE584" s="40">
        <f>IF(BC584=0,0,'Дані не з ДІСО'!K584/('Дані не з ДІСО'!I584+'Дані не з ДІСО'!K584))</f>
        <v>0</v>
      </c>
      <c r="BF584" s="29">
        <f>(1+0.25*BE584)*BD584*Параметри!$K$51</f>
        <v>0</v>
      </c>
      <c r="BG584" s="40">
        <f>ROUNDUP('Дані не з ДІСО'!M584/Параметри!$K$27,0)</f>
        <v>0</v>
      </c>
      <c r="BH584" s="40">
        <f>BG584*Параметри!$M$37/18</f>
        <v>0</v>
      </c>
      <c r="BI584" s="29">
        <f>BH584*Параметри!$K$51</f>
        <v>0</v>
      </c>
      <c r="BJ584" s="29">
        <f>'Дані не з ДІСО'!N584*Параметри!$K$76</f>
        <v>0</v>
      </c>
      <c r="BK584" s="40">
        <f>ROUNDUP('Дані з ДІСО'!V584/Параметри!$K$25,0)</f>
        <v>0</v>
      </c>
      <c r="BL584" s="40">
        <f>ROUNDUP('Дані з ДІСО'!W584/Параметри!$K$25,0)</f>
        <v>0</v>
      </c>
      <c r="BM584" s="40">
        <f>ROUNDUP('Дані з ДІСО'!X584/Параметри!$K$25,0)</f>
        <v>0</v>
      </c>
      <c r="BN584" s="40">
        <f>(BK584*Параметри!$K$34+BL584*Параметри!$L$34+BM584*Параметри!$M$34)/18</f>
        <v>0</v>
      </c>
      <c r="BO584" s="40">
        <f>IF(K584=0,0,'Дані з ДІСО'!AC584/K584)</f>
        <v>0</v>
      </c>
      <c r="BP584" s="29">
        <f>(1+0.25*BO584)*BN584*Параметри!$K$51</f>
        <v>0</v>
      </c>
      <c r="BQ584" s="29">
        <f>BP584*'Коефіцієнти АТО'!U584</f>
        <v>0</v>
      </c>
      <c r="BR584" s="29">
        <f>K584*(1+0.25*BO584)*Параметри!$K$66*Параметри!$K$20/1000</f>
        <v>0</v>
      </c>
      <c r="BS584" s="29">
        <f>(1+0.25*BO584)*K584*'Коефіцієнти АТО'!S584*Параметри!$K$20/1000</f>
        <v>0</v>
      </c>
      <c r="BT584" s="29">
        <f t="shared" si="88"/>
        <v>0</v>
      </c>
      <c r="BU584" s="40">
        <f>ROUNDUP('Дані з ДІСО'!AG584/Параметри!$K$71,0)</f>
        <v>0</v>
      </c>
      <c r="BV584" s="40">
        <f t="shared" si="89"/>
        <v>0</v>
      </c>
      <c r="BW584" s="40">
        <f>IF('Дані з ДІСО'!AG584=0,0,'Дані з ДІСО'!AJ584/'Дані з ДІСО'!AG584)</f>
        <v>0</v>
      </c>
      <c r="BX584" s="29">
        <f>BV584*(1+0.25*BW584)*Параметри!$K$51</f>
        <v>0</v>
      </c>
      <c r="BY584" s="29">
        <f>ROUND(IF(Параметри!$K$77="No",CC584,CC584*Параметри!$K$78)+AG584,1)</f>
        <v>141452.29999999999</v>
      </c>
      <c r="BZ584" s="29">
        <f>ROUND(IF(Параметри!$K$77="No",BF584,BF584*Параметри!$K$78),1)</f>
        <v>0</v>
      </c>
      <c r="CA584" s="29">
        <f>ROUND(IF(Параметри!$K$77="No",BI584,BI584*Параметри!$K$78),1)</f>
        <v>0</v>
      </c>
      <c r="CB584" s="29">
        <f>ROUND(IF(Параметри!$K$77="No",BJ584,BJ584*Параметри!$K$78),1)</f>
        <v>0</v>
      </c>
      <c r="CC584" s="29">
        <f t="shared" si="83"/>
        <v>157169.18872194941</v>
      </c>
    </row>
    <row r="585" spans="1:81">
      <c r="A585" s="9">
        <v>584</v>
      </c>
      <c r="B585" s="9" t="s">
        <v>3148</v>
      </c>
      <c r="C585" s="9" t="s">
        <v>3148</v>
      </c>
      <c r="D585" s="9" t="s">
        <v>3642</v>
      </c>
      <c r="E585" s="9" t="s">
        <v>24</v>
      </c>
      <c r="F585" s="9" t="s">
        <v>3704</v>
      </c>
      <c r="G585" s="9" t="s">
        <v>1225</v>
      </c>
      <c r="H585" s="29">
        <f>SUM('Дані з ДІСО'!J585:L585)</f>
        <v>2044.5</v>
      </c>
      <c r="I585" s="29">
        <f>SUM('Дані з ДІСО'!G585:I585)</f>
        <v>77</v>
      </c>
      <c r="J585" s="29">
        <f>SUM('Дані з ДІСО'!P585:R585)</f>
        <v>0</v>
      </c>
      <c r="K585" s="29">
        <f>SUM('Дані з ДІСО'!V585:X585)</f>
        <v>0</v>
      </c>
      <c r="L585" s="40">
        <f>ROUNDUP('Дані з ДІСО'!J585/'Коефіцієнти АТО'!$R585,0)</f>
        <v>43</v>
      </c>
      <c r="M585" s="40">
        <f>ROUNDUP('Дані з ДІСО'!K585/'Коефіцієнти АТО'!$R585,0)</f>
        <v>47</v>
      </c>
      <c r="N585" s="40">
        <f>ROUNDUP('Дані з ДІСО'!L585/'Коефіцієнти АТО'!$R585,0)</f>
        <v>9</v>
      </c>
      <c r="O585" s="59">
        <f>(L585*Параметри!$K$32+M585*Параметри!$L$32+N585*Параметри!$M$32)/18</f>
        <v>158.07777777777778</v>
      </c>
      <c r="P585" s="41">
        <f>IF(H585=0,"",'Дані з ДІСО'!Y585/H585)</f>
        <v>0</v>
      </c>
      <c r="Q585" s="29">
        <f>IF(H585=0,"",(1+0.25*P585)*O585*Параметри!$K$51)</f>
        <v>32377.523788738577</v>
      </c>
      <c r="R585" s="29">
        <f>IF(H585=0,"",Q585*'Коефіцієнти АТО'!T585)</f>
        <v>2428.3142841553931</v>
      </c>
      <c r="S585" s="29">
        <f>IF(H585=0,"",H585*(1+0.25*P585)*Параметри!$K$66*Параметри!$K$20/1000)</f>
        <v>0</v>
      </c>
      <c r="T585" s="29">
        <f>IF(H585=0,"",H585*(1+0.25*P585)*'Коефіцієнти АТО'!$S585*Параметри!$K$20/1000)</f>
        <v>10312.368666955488</v>
      </c>
      <c r="U585" s="29">
        <f t="shared" si="84"/>
        <v>45118.206739849462</v>
      </c>
      <c r="V585" s="29">
        <f t="shared" si="85"/>
        <v>45118.206739849462</v>
      </c>
      <c r="W585" s="40">
        <f>ROUNDUP('Дані з ДІСО'!P585/Параметри!$K$24,0)</f>
        <v>0</v>
      </c>
      <c r="X585" s="40">
        <f>ROUNDUP('Дані з ДІСО'!Q585/Параметри!$K$24,0)</f>
        <v>0</v>
      </c>
      <c r="Y585" s="40">
        <f>ROUNDUP('Дані з ДІСО'!R585/Параметри!$K$24,0)</f>
        <v>0</v>
      </c>
      <c r="Z585" s="59">
        <f>(W585*Параметри!$K$33+X585*Параметри!$L$33+Y585*Параметри!$M$33)/18</f>
        <v>0</v>
      </c>
      <c r="AA585" s="41">
        <f>IF(J585=0,0,'Дані з ДІСО'!AA585/J585)</f>
        <v>0</v>
      </c>
      <c r="AB585" s="29">
        <f>(1+0.25*AA585)*Z585*Параметри!$K$51</f>
        <v>0</v>
      </c>
      <c r="AC585" s="29">
        <f>AB585*'Коефіцієнти АТО'!U585</f>
        <v>0</v>
      </c>
      <c r="AD585" s="29">
        <f>J585*(1+0.25*AA585)*Параметри!$K$66*Параметри!$K$20/1000</f>
        <v>0</v>
      </c>
      <c r="AE585" s="29">
        <f>(1+0.25*AA585)*J585*'Коефіцієнти АТО'!S585*Параметри!$K$20/1000</f>
        <v>0</v>
      </c>
      <c r="AF585" s="29">
        <f t="shared" si="81"/>
        <v>0</v>
      </c>
      <c r="AG585" s="29">
        <v>0</v>
      </c>
      <c r="AH585" s="40">
        <v>7</v>
      </c>
      <c r="AI585" s="40">
        <v>0</v>
      </c>
      <c r="AJ585" s="40">
        <f t="shared" si="82"/>
        <v>0</v>
      </c>
      <c r="AK585" s="29">
        <f>(AH585+AI585)*(1+0.25*AJ585)*Параметри!$K$53</f>
        <v>1256.0049298720003</v>
      </c>
      <c r="AL585" s="29">
        <f>ROUNDUP(('Дані з ДІСО'!AU585+'Дані з ДІСО'!AW585)/Параметри!$K$28,0)</f>
        <v>0</v>
      </c>
      <c r="AM585" s="64">
        <f>AL585*Параметри!$M$35/18</f>
        <v>0</v>
      </c>
      <c r="AN585" s="29">
        <f>IF(AL585=0,0,'Дані з ДІСО'!AW585/SUM('Дані з ДІСО'!AU585,'Дані з ДІСО'!AW585))</f>
        <v>0</v>
      </c>
      <c r="AO585" s="29">
        <f>(1+0.25*AN585)*AM585*Параметри!$K$51</f>
        <v>0</v>
      </c>
      <c r="AP585" s="40">
        <f>ROUNDUP(('Дані з ДІСО'!AE585+'Дані не з ДІСО'!E585+'Дані не з ДІСО'!G585)/Параметри!$K$69,0)</f>
        <v>0</v>
      </c>
      <c r="AQ585" s="40">
        <f t="shared" si="86"/>
        <v>0</v>
      </c>
      <c r="AR585" s="40">
        <f>IF(AP585=0,0,('Дані з ДІСО'!AH585+'Дані не з ДІСО'!G585)/('Дані з ДІСО'!AE585+'Дані не з ДІСО'!E585+'Дані не з ДІСО'!G585))</f>
        <v>0</v>
      </c>
      <c r="AS585" s="29">
        <f>AQ585*(1+0.25*AR585)*Параметри!$K$51</f>
        <v>0</v>
      </c>
      <c r="AT585" s="40">
        <f>ROUNDUP('Дані з ДІСО'!AF585/Параметри!$K$70,0)</f>
        <v>0</v>
      </c>
      <c r="AU585" s="40">
        <f t="shared" si="87"/>
        <v>0</v>
      </c>
      <c r="AV585" s="40">
        <f>IF(AT585=0,0,'Дані з ДІСО'!AI585/'Дані з ДІСО'!AF585)</f>
        <v>0</v>
      </c>
      <c r="AW585" s="29">
        <f>AU585*(1+0.25*AV585)*Параметри!$K$51</f>
        <v>0</v>
      </c>
      <c r="AX585" s="40">
        <f>ROUNDUP('Дані з ДІСО'!AR585/Параметри!$K$29,0)</f>
        <v>0</v>
      </c>
      <c r="AY585" s="40">
        <f>ROUNDUP('Дані з ДІСО'!AS585/Параметри!$K$29,0)</f>
        <v>0</v>
      </c>
      <c r="AZ585" s="40">
        <f>ROUNDUP('Дані з ДІСО'!AT585/Параметри!$K$29,0)</f>
        <v>0</v>
      </c>
      <c r="BA585" s="64">
        <f>(AX585*Параметри!$K$32+AY585*Параметри!$L$32+AZ585*Параметри!$M$32)/18</f>
        <v>0</v>
      </c>
      <c r="BB585" s="29">
        <f>(BA585*Параметри!$K$51+SUM('Дані з ДІСО'!AR585:AT585)*Параметри!$K$48*Параметри!$K$20/1000)*Параметри!$K$74</f>
        <v>0</v>
      </c>
      <c r="BC585" s="40">
        <f>ROUNDUP(('Дані не з ДІСО'!I585+'Дані не з ДІСО'!K585)/Параметри!$K$26,0)</f>
        <v>0</v>
      </c>
      <c r="BD585" s="29">
        <f>BC585*Параметри!$M$36/18</f>
        <v>0</v>
      </c>
      <c r="BE585" s="40">
        <f>IF(BC585=0,0,'Дані не з ДІСО'!K585/('Дані не з ДІСО'!I585+'Дані не з ДІСО'!K585))</f>
        <v>0</v>
      </c>
      <c r="BF585" s="29">
        <f>(1+0.25*BE585)*BD585*Параметри!$K$51</f>
        <v>0</v>
      </c>
      <c r="BG585" s="40">
        <f>ROUNDUP('Дані не з ДІСО'!M585/Параметри!$K$27,0)</f>
        <v>0</v>
      </c>
      <c r="BH585" s="40">
        <f>BG585*Параметри!$M$37/18</f>
        <v>0</v>
      </c>
      <c r="BI585" s="29">
        <f>BH585*Параметри!$K$51</f>
        <v>0</v>
      </c>
      <c r="BJ585" s="29">
        <f>'Дані не з ДІСО'!N585*Параметри!$K$76</f>
        <v>0</v>
      </c>
      <c r="BK585" s="40">
        <f>ROUNDUP('Дані з ДІСО'!V585/Параметри!$K$25,0)</f>
        <v>0</v>
      </c>
      <c r="BL585" s="40">
        <f>ROUNDUP('Дані з ДІСО'!W585/Параметри!$K$25,0)</f>
        <v>0</v>
      </c>
      <c r="BM585" s="40">
        <f>ROUNDUP('Дані з ДІСО'!X585/Параметри!$K$25,0)</f>
        <v>0</v>
      </c>
      <c r="BN585" s="40">
        <f>(BK585*Параметри!$K$34+BL585*Параметри!$L$34+BM585*Параметри!$M$34)/18</f>
        <v>0</v>
      </c>
      <c r="BO585" s="40">
        <f>IF(K585=0,0,'Дані з ДІСО'!AC585/K585)</f>
        <v>0</v>
      </c>
      <c r="BP585" s="29">
        <f>(1+0.25*BO585)*BN585*Параметри!$K$51</f>
        <v>0</v>
      </c>
      <c r="BQ585" s="29">
        <f>BP585*'Коефіцієнти АТО'!U585</f>
        <v>0</v>
      </c>
      <c r="BR585" s="29">
        <f>K585*(1+0.25*BO585)*Параметри!$K$66*Параметри!$K$20/1000</f>
        <v>0</v>
      </c>
      <c r="BS585" s="29">
        <f>(1+0.25*BO585)*K585*'Коефіцієнти АТО'!S585*Параметри!$K$20/1000</f>
        <v>0</v>
      </c>
      <c r="BT585" s="29">
        <f t="shared" si="88"/>
        <v>0</v>
      </c>
      <c r="BU585" s="40">
        <f>ROUNDUP('Дані з ДІСО'!AG585/Параметри!$K$71,0)</f>
        <v>0</v>
      </c>
      <c r="BV585" s="40">
        <f t="shared" si="89"/>
        <v>0</v>
      </c>
      <c r="BW585" s="40">
        <f>IF('Дані з ДІСО'!AG585=0,0,'Дані з ДІСО'!AJ585/'Дані з ДІСО'!AG585)</f>
        <v>0</v>
      </c>
      <c r="BX585" s="29">
        <f>BV585*(1+0.25*BW585)*Параметри!$K$51</f>
        <v>0</v>
      </c>
      <c r="BY585" s="29">
        <f>ROUND(IF(Параметри!$K$77="No",CC585,CC585*Параметри!$K$78)+AG585,1)</f>
        <v>41736.800000000003</v>
      </c>
      <c r="BZ585" s="29">
        <f>ROUND(IF(Параметри!$K$77="No",BF585,BF585*Параметри!$K$78),1)</f>
        <v>0</v>
      </c>
      <c r="CA585" s="29">
        <f>ROUND(IF(Параметри!$K$77="No",BI585,BI585*Параметри!$K$78),1)</f>
        <v>0</v>
      </c>
      <c r="CB585" s="29">
        <f>ROUND(IF(Параметри!$K$77="No",BJ585,BJ585*Параметри!$K$78),1)</f>
        <v>0</v>
      </c>
      <c r="CC585" s="29">
        <f t="shared" si="83"/>
        <v>46374.211669721459</v>
      </c>
    </row>
    <row r="586" spans="1:81">
      <c r="A586" s="9">
        <v>585</v>
      </c>
      <c r="B586" s="9" t="s">
        <v>3151</v>
      </c>
      <c r="C586" s="9" t="s">
        <v>3151</v>
      </c>
      <c r="D586" s="9" t="s">
        <v>3642</v>
      </c>
      <c r="E586" s="9" t="s">
        <v>29</v>
      </c>
      <c r="F586" s="9" t="s">
        <v>3705</v>
      </c>
      <c r="G586" s="9" t="s">
        <v>1227</v>
      </c>
      <c r="H586" s="29">
        <f>SUM('Дані з ДІСО'!J586:L586)</f>
        <v>1196.5</v>
      </c>
      <c r="I586" s="29">
        <f>SUM('Дані з ДІСО'!G586:I586)</f>
        <v>46</v>
      </c>
      <c r="J586" s="29">
        <f>SUM('Дані з ДІСО'!P586:R586)</f>
        <v>0</v>
      </c>
      <c r="K586" s="29">
        <f>SUM('Дані з ДІСО'!V586:X586)</f>
        <v>0</v>
      </c>
      <c r="L586" s="40">
        <f>ROUNDUP('Дані з ДІСО'!J586/'Коефіцієнти АТО'!$R586,0)</f>
        <v>22</v>
      </c>
      <c r="M586" s="40">
        <f>ROUNDUP('Дані з ДІСО'!K586/'Коефіцієнти АТО'!$R586,0)</f>
        <v>23</v>
      </c>
      <c r="N586" s="40">
        <f>ROUNDUP('Дані з ДІСО'!L586/'Коефіцієнти АТО'!$R586,0)</f>
        <v>4</v>
      </c>
      <c r="O586" s="59">
        <f>(L586*Параметри!$K$32+M586*Параметри!$L$32+N586*Параметри!$M$32)/18</f>
        <v>77.783333333333331</v>
      </c>
      <c r="P586" s="41">
        <f>IF(H586=0,"",'Дані з ДІСО'!Y586/H586)</f>
        <v>0</v>
      </c>
      <c r="Q586" s="29">
        <f>IF(H586=0,"",(1+0.25*P586)*O586*Параметри!$K$51)</f>
        <v>15931.598740638532</v>
      </c>
      <c r="R586" s="29">
        <f>IF(H586=0,"",Q586*'Коефіцієнти АТО'!T586)</f>
        <v>1991.4498425798165</v>
      </c>
      <c r="S586" s="29">
        <f>IF(H586=0,"",H586*(1+0.25*P586)*Параметри!$K$66*Параметри!$K$20/1000)</f>
        <v>0</v>
      </c>
      <c r="T586" s="29">
        <f>IF(H586=0,"",H586*(1+0.25*P586)*'Коефіцієнти АТО'!$S586*Параметри!$K$20/1000)</f>
        <v>4896.3967914886816</v>
      </c>
      <c r="U586" s="29">
        <f t="shared" si="84"/>
        <v>22819.445374707029</v>
      </c>
      <c r="V586" s="29">
        <f t="shared" si="85"/>
        <v>22819.445374707029</v>
      </c>
      <c r="W586" s="40">
        <f>ROUNDUP('Дані з ДІСО'!P586/Параметри!$K$24,0)</f>
        <v>0</v>
      </c>
      <c r="X586" s="40">
        <f>ROUNDUP('Дані з ДІСО'!Q586/Параметри!$K$24,0)</f>
        <v>0</v>
      </c>
      <c r="Y586" s="40">
        <f>ROUNDUP('Дані з ДІСО'!R586/Параметри!$K$24,0)</f>
        <v>0</v>
      </c>
      <c r="Z586" s="59">
        <f>(W586*Параметри!$K$33+X586*Параметри!$L$33+Y586*Параметри!$M$33)/18</f>
        <v>0</v>
      </c>
      <c r="AA586" s="41">
        <f>IF(J586=0,0,'Дані з ДІСО'!AA586/J586)</f>
        <v>0</v>
      </c>
      <c r="AB586" s="29">
        <f>(1+0.25*AA586)*Z586*Параметри!$K$51</f>
        <v>0</v>
      </c>
      <c r="AC586" s="29">
        <f>AB586*'Коефіцієнти АТО'!U586</f>
        <v>0</v>
      </c>
      <c r="AD586" s="29">
        <f>J586*(1+0.25*AA586)*Параметри!$K$66*Параметри!$K$20/1000</f>
        <v>0</v>
      </c>
      <c r="AE586" s="29">
        <f>(1+0.25*AA586)*J586*'Коефіцієнти АТО'!S586*Параметри!$K$20/1000</f>
        <v>0</v>
      </c>
      <c r="AF586" s="29">
        <f t="shared" si="81"/>
        <v>0</v>
      </c>
      <c r="AG586" s="29">
        <v>0</v>
      </c>
      <c r="AH586" s="40">
        <v>1</v>
      </c>
      <c r="AI586" s="40">
        <v>0</v>
      </c>
      <c r="AJ586" s="40">
        <f t="shared" si="82"/>
        <v>0</v>
      </c>
      <c r="AK586" s="29">
        <f>(AH586+AI586)*(1+0.25*AJ586)*Параметри!$K$53</f>
        <v>179.42927569600005</v>
      </c>
      <c r="AL586" s="29">
        <f>ROUNDUP(('Дані з ДІСО'!AU586+'Дані з ДІСО'!AW586)/Параметри!$K$28,0)</f>
        <v>1</v>
      </c>
      <c r="AM586" s="64">
        <f>AL586*Параметри!$M$35/18</f>
        <v>1.2777777777777777</v>
      </c>
      <c r="AN586" s="29">
        <f>IF(AL586=0,0,'Дані з ДІСО'!AW586/SUM('Дані з ДІСО'!AU586,'Дані з ДІСО'!AW586))</f>
        <v>0</v>
      </c>
      <c r="AO586" s="29">
        <f>(1+0.25*AN586)*AM586*Параметри!$K$51</f>
        <v>261.71471397377775</v>
      </c>
      <c r="AP586" s="40">
        <f>ROUNDUP(('Дані з ДІСО'!AE586+'Дані не з ДІСО'!E586+'Дані не з ДІСО'!G586)/Параметри!$K$69,0)</f>
        <v>0</v>
      </c>
      <c r="AQ586" s="40">
        <f t="shared" si="86"/>
        <v>0</v>
      </c>
      <c r="AR586" s="40">
        <f>IF(AP586=0,0,('Дані з ДІСО'!AH586+'Дані не з ДІСО'!G586)/('Дані з ДІСО'!AE586+'Дані не з ДІСО'!E586+'Дані не з ДІСО'!G586))</f>
        <v>0</v>
      </c>
      <c r="AS586" s="29">
        <f>AQ586*(1+0.25*AR586)*Параметри!$K$51</f>
        <v>0</v>
      </c>
      <c r="AT586" s="40">
        <f>ROUNDUP('Дані з ДІСО'!AF586/Параметри!$K$70,0)</f>
        <v>0</v>
      </c>
      <c r="AU586" s="40">
        <f t="shared" si="87"/>
        <v>0</v>
      </c>
      <c r="AV586" s="40">
        <f>IF(AT586=0,0,'Дані з ДІСО'!AI586/'Дані з ДІСО'!AF586)</f>
        <v>0</v>
      </c>
      <c r="AW586" s="29">
        <f>AU586*(1+0.25*AV586)*Параметри!$K$51</f>
        <v>0</v>
      </c>
      <c r="AX586" s="40">
        <f>ROUNDUP('Дані з ДІСО'!AR586/Параметри!$K$29,0)</f>
        <v>0</v>
      </c>
      <c r="AY586" s="40">
        <f>ROUNDUP('Дані з ДІСО'!AS586/Параметри!$K$29,0)</f>
        <v>0</v>
      </c>
      <c r="AZ586" s="40">
        <f>ROUNDUP('Дані з ДІСО'!AT586/Параметри!$K$29,0)</f>
        <v>0</v>
      </c>
      <c r="BA586" s="64">
        <f>(AX586*Параметри!$K$32+AY586*Параметри!$L$32+AZ586*Параметри!$M$32)/18</f>
        <v>0</v>
      </c>
      <c r="BB586" s="29">
        <f>(BA586*Параметри!$K$51+SUM('Дані з ДІСО'!AR586:AT586)*Параметри!$K$48*Параметри!$K$20/1000)*Параметри!$K$74</f>
        <v>0</v>
      </c>
      <c r="BC586" s="40">
        <f>ROUNDUP(('Дані не з ДІСО'!I586+'Дані не з ДІСО'!K586)/Параметри!$K$26,0)</f>
        <v>0</v>
      </c>
      <c r="BD586" s="29">
        <f>BC586*Параметри!$M$36/18</f>
        <v>0</v>
      </c>
      <c r="BE586" s="40">
        <f>IF(BC586=0,0,'Дані не з ДІСО'!K586/('Дані не з ДІСО'!I586+'Дані не з ДІСО'!K586))</f>
        <v>0</v>
      </c>
      <c r="BF586" s="29">
        <f>(1+0.25*BE586)*BD586*Параметри!$K$51</f>
        <v>0</v>
      </c>
      <c r="BG586" s="40">
        <f>ROUNDUP('Дані не з ДІСО'!M586/Параметри!$K$27,0)</f>
        <v>0</v>
      </c>
      <c r="BH586" s="40">
        <f>BG586*Параметри!$M$37/18</f>
        <v>0</v>
      </c>
      <c r="BI586" s="29">
        <f>BH586*Параметри!$K$51</f>
        <v>0</v>
      </c>
      <c r="BJ586" s="29">
        <f>'Дані не з ДІСО'!N586*Параметри!$K$76</f>
        <v>0</v>
      </c>
      <c r="BK586" s="40">
        <f>ROUNDUP('Дані з ДІСО'!V586/Параметри!$K$25,0)</f>
        <v>0</v>
      </c>
      <c r="BL586" s="40">
        <f>ROUNDUP('Дані з ДІСО'!W586/Параметри!$K$25,0)</f>
        <v>0</v>
      </c>
      <c r="BM586" s="40">
        <f>ROUNDUP('Дані з ДІСО'!X586/Параметри!$K$25,0)</f>
        <v>0</v>
      </c>
      <c r="BN586" s="40">
        <f>(BK586*Параметри!$K$34+BL586*Параметри!$L$34+BM586*Параметри!$M$34)/18</f>
        <v>0</v>
      </c>
      <c r="BO586" s="40">
        <f>IF(K586=0,0,'Дані з ДІСО'!AC586/K586)</f>
        <v>0</v>
      </c>
      <c r="BP586" s="29">
        <f>(1+0.25*BO586)*BN586*Параметри!$K$51</f>
        <v>0</v>
      </c>
      <c r="BQ586" s="29">
        <f>BP586*'Коефіцієнти АТО'!U586</f>
        <v>0</v>
      </c>
      <c r="BR586" s="29">
        <f>K586*(1+0.25*BO586)*Параметри!$K$66*Параметри!$K$20/1000</f>
        <v>0</v>
      </c>
      <c r="BS586" s="29">
        <f>(1+0.25*BO586)*K586*'Коефіцієнти АТО'!S586*Параметри!$K$20/1000</f>
        <v>0</v>
      </c>
      <c r="BT586" s="29">
        <f t="shared" si="88"/>
        <v>0</v>
      </c>
      <c r="BU586" s="40">
        <f>ROUNDUP('Дані з ДІСО'!AG586/Параметри!$K$71,0)</f>
        <v>0</v>
      </c>
      <c r="BV586" s="40">
        <f t="shared" si="89"/>
        <v>0</v>
      </c>
      <c r="BW586" s="40">
        <f>IF('Дані з ДІСО'!AG586=0,0,'Дані з ДІСО'!AJ586/'Дані з ДІСО'!AG586)</f>
        <v>0</v>
      </c>
      <c r="BX586" s="29">
        <f>BV586*(1+0.25*BW586)*Параметри!$K$51</f>
        <v>0</v>
      </c>
      <c r="BY586" s="29">
        <f>ROUND(IF(Параметри!$K$77="No",CC586,CC586*Параметри!$K$78)+AG586,1)</f>
        <v>20934.5</v>
      </c>
      <c r="BZ586" s="29">
        <f>ROUND(IF(Параметри!$K$77="No",BF586,BF586*Параметри!$K$78),1)</f>
        <v>0</v>
      </c>
      <c r="CA586" s="29">
        <f>ROUND(IF(Параметри!$K$77="No",BI586,BI586*Параметри!$K$78),1)</f>
        <v>0</v>
      </c>
      <c r="CB586" s="29">
        <f>ROUND(IF(Параметри!$K$77="No",BJ586,BJ586*Параметри!$K$78),1)</f>
        <v>0</v>
      </c>
      <c r="CC586" s="29">
        <f t="shared" si="83"/>
        <v>23260.589364376807</v>
      </c>
    </row>
    <row r="587" spans="1:81">
      <c r="A587" s="9">
        <v>586</v>
      </c>
      <c r="B587" s="9" t="s">
        <v>3145</v>
      </c>
      <c r="C587" s="9" t="s">
        <v>3146</v>
      </c>
      <c r="D587" s="9" t="s">
        <v>3642</v>
      </c>
      <c r="E587" s="9" t="s">
        <v>21</v>
      </c>
      <c r="F587" s="9" t="s">
        <v>3706</v>
      </c>
      <c r="G587" s="9" t="s">
        <v>1229</v>
      </c>
      <c r="H587" s="29">
        <f>SUM('Дані з ДІСО'!J587:L587)</f>
        <v>3711.5</v>
      </c>
      <c r="I587" s="29">
        <f>SUM('Дані з ДІСО'!G587:I587)</f>
        <v>209</v>
      </c>
      <c r="J587" s="29">
        <f>SUM('Дані з ДІСО'!P587:R587)</f>
        <v>0</v>
      </c>
      <c r="K587" s="29">
        <f>SUM('Дані з ДІСО'!V587:X587)</f>
        <v>0</v>
      </c>
      <c r="L587" s="40">
        <f>ROUNDUP('Дані з ДІСО'!J587/'Коефіцієнти АТО'!$R587,0)</f>
        <v>83</v>
      </c>
      <c r="M587" s="40">
        <f>ROUNDUP('Дані з ДІСО'!K587/'Коефіцієнти АТО'!$R587,0)</f>
        <v>101</v>
      </c>
      <c r="N587" s="40">
        <f>ROUNDUP('Дані з ДІСО'!L587/'Коефіцієнти АТО'!$R587,0)</f>
        <v>24</v>
      </c>
      <c r="O587" s="59">
        <f>(L587*Параметри!$K$32+M587*Параметри!$L$32+N587*Параметри!$M$32)/18</f>
        <v>336.87222222222226</v>
      </c>
      <c r="P587" s="41">
        <f>IF(H587=0,"",'Дані з ДІСО'!Y587/H587)</f>
        <v>0</v>
      </c>
      <c r="Q587" s="29">
        <f>IF(H587=0,"",(1+0.25*P587)*O587*Параметри!$K$51)</f>
        <v>68998.239614034625</v>
      </c>
      <c r="R587" s="29">
        <f>IF(H587=0,"",Q587*'Коефіцієнти АТО'!T587)</f>
        <v>1172.9700734385888</v>
      </c>
      <c r="S587" s="29">
        <f>IF(H587=0,"",H587*(1+0.25*P587)*Параметри!$K$66*Параметри!$K$20/1000)</f>
        <v>0</v>
      </c>
      <c r="T587" s="29">
        <f>IF(H587=0,"",H587*(1+0.25*P587)*'Коефіцієнти АТО'!$S587*Параметри!$K$20/1000)</f>
        <v>11656.249930964112</v>
      </c>
      <c r="U587" s="29">
        <f t="shared" si="84"/>
        <v>81827.459618437322</v>
      </c>
      <c r="V587" s="29">
        <f t="shared" si="85"/>
        <v>81827.459618437322</v>
      </c>
      <c r="W587" s="40">
        <f>ROUNDUP('Дані з ДІСО'!P587/Параметри!$K$24,0)</f>
        <v>0</v>
      </c>
      <c r="X587" s="40">
        <f>ROUNDUP('Дані з ДІСО'!Q587/Параметри!$K$24,0)</f>
        <v>0</v>
      </c>
      <c r="Y587" s="40">
        <f>ROUNDUP('Дані з ДІСО'!R587/Параметри!$K$24,0)</f>
        <v>0</v>
      </c>
      <c r="Z587" s="59">
        <f>(W587*Параметри!$K$33+X587*Параметри!$L$33+Y587*Параметри!$M$33)/18</f>
        <v>0</v>
      </c>
      <c r="AA587" s="41">
        <f>IF(J587=0,0,'Дані з ДІСО'!AA587/J587)</f>
        <v>0</v>
      </c>
      <c r="AB587" s="29">
        <f>(1+0.25*AA587)*Z587*Параметри!$K$51</f>
        <v>0</v>
      </c>
      <c r="AC587" s="29">
        <f>AB587*'Коефіцієнти АТО'!U587</f>
        <v>0</v>
      </c>
      <c r="AD587" s="29">
        <f>J587*(1+0.25*AA587)*Параметри!$K$66*Параметри!$K$20/1000</f>
        <v>0</v>
      </c>
      <c r="AE587" s="29">
        <f>(1+0.25*AA587)*J587*'Коефіцієнти АТО'!S587*Параметри!$K$20/1000</f>
        <v>0</v>
      </c>
      <c r="AF587" s="29">
        <f t="shared" si="81"/>
        <v>0</v>
      </c>
      <c r="AG587" s="29">
        <v>0</v>
      </c>
      <c r="AH587" s="40">
        <v>26</v>
      </c>
      <c r="AI587" s="40">
        <v>0</v>
      </c>
      <c r="AJ587" s="40">
        <f t="shared" si="82"/>
        <v>0</v>
      </c>
      <c r="AK587" s="29">
        <f>(AH587+AI587)*(1+0.25*AJ587)*Параметри!$K$53</f>
        <v>4665.1611680960013</v>
      </c>
      <c r="AL587" s="29">
        <f>ROUNDUP(('Дані з ДІСО'!AU587+'Дані з ДІСО'!AW587)/Параметри!$K$28,0)</f>
        <v>0</v>
      </c>
      <c r="AM587" s="64">
        <f>AL587*Параметри!$M$35/18</f>
        <v>0</v>
      </c>
      <c r="AN587" s="29">
        <f>IF(AL587=0,0,'Дані з ДІСО'!AW587/SUM('Дані з ДІСО'!AU587,'Дані з ДІСО'!AW587))</f>
        <v>0</v>
      </c>
      <c r="AO587" s="29">
        <f>(1+0.25*AN587)*AM587*Параметри!$K$51</f>
        <v>0</v>
      </c>
      <c r="AP587" s="40">
        <f>ROUNDUP(('Дані з ДІСО'!AE587+'Дані не з ДІСО'!E587+'Дані не з ДІСО'!G587)/Параметри!$K$69,0)</f>
        <v>0</v>
      </c>
      <c r="AQ587" s="40">
        <f t="shared" si="86"/>
        <v>0</v>
      </c>
      <c r="AR587" s="40">
        <f>IF(AP587=0,0,('Дані з ДІСО'!AH587+'Дані не з ДІСО'!G587)/('Дані з ДІСО'!AE587+'Дані не з ДІСО'!E587+'Дані не з ДІСО'!G587))</f>
        <v>0</v>
      </c>
      <c r="AS587" s="29">
        <f>AQ587*(1+0.25*AR587)*Параметри!$K$51</f>
        <v>0</v>
      </c>
      <c r="AT587" s="40">
        <f>ROUNDUP('Дані з ДІСО'!AF587/Параметри!$K$70,0)</f>
        <v>0</v>
      </c>
      <c r="AU587" s="40">
        <f t="shared" si="87"/>
        <v>0</v>
      </c>
      <c r="AV587" s="40">
        <f>IF(AT587=0,0,'Дані з ДІСО'!AI587/'Дані з ДІСО'!AF587)</f>
        <v>0</v>
      </c>
      <c r="AW587" s="29">
        <f>AU587*(1+0.25*AV587)*Параметри!$K$51</f>
        <v>0</v>
      </c>
      <c r="AX587" s="40">
        <f>ROUNDUP('Дані з ДІСО'!AR587/Параметри!$K$29,0)</f>
        <v>0</v>
      </c>
      <c r="AY587" s="40">
        <f>ROUNDUP('Дані з ДІСО'!AS587/Параметри!$K$29,0)</f>
        <v>0</v>
      </c>
      <c r="AZ587" s="40">
        <f>ROUNDUP('Дані з ДІСО'!AT587/Параметри!$K$29,0)</f>
        <v>0</v>
      </c>
      <c r="BA587" s="64">
        <f>(AX587*Параметри!$K$32+AY587*Параметри!$L$32+AZ587*Параметри!$M$32)/18</f>
        <v>0</v>
      </c>
      <c r="BB587" s="29">
        <f>(BA587*Параметри!$K$51+SUM('Дані з ДІСО'!AR587:AT587)*Параметри!$K$48*Параметри!$K$20/1000)*Параметри!$K$74</f>
        <v>0</v>
      </c>
      <c r="BC587" s="40">
        <f>ROUNDUP(('Дані не з ДІСО'!I587+'Дані не з ДІСО'!K587)/Параметри!$K$26,0)</f>
        <v>0</v>
      </c>
      <c r="BD587" s="29">
        <f>BC587*Параметри!$M$36/18</f>
        <v>0</v>
      </c>
      <c r="BE587" s="40">
        <f>IF(BC587=0,0,'Дані не з ДІСО'!K587/('Дані не з ДІСО'!I587+'Дані не з ДІСО'!K587))</f>
        <v>0</v>
      </c>
      <c r="BF587" s="29">
        <f>(1+0.25*BE587)*BD587*Параметри!$K$51</f>
        <v>0</v>
      </c>
      <c r="BG587" s="40">
        <f>ROUNDUP('Дані не з ДІСО'!M587/Параметри!$K$27,0)</f>
        <v>0</v>
      </c>
      <c r="BH587" s="40">
        <f>BG587*Параметри!$M$37/18</f>
        <v>0</v>
      </c>
      <c r="BI587" s="29">
        <f>BH587*Параметри!$K$51</f>
        <v>0</v>
      </c>
      <c r="BJ587" s="29">
        <f>'Дані не з ДІСО'!N587*Параметри!$K$76</f>
        <v>0</v>
      </c>
      <c r="BK587" s="40">
        <f>ROUNDUP('Дані з ДІСО'!V587/Параметри!$K$25,0)</f>
        <v>0</v>
      </c>
      <c r="BL587" s="40">
        <f>ROUNDUP('Дані з ДІСО'!W587/Параметри!$K$25,0)</f>
        <v>0</v>
      </c>
      <c r="BM587" s="40">
        <f>ROUNDUP('Дані з ДІСО'!X587/Параметри!$K$25,0)</f>
        <v>0</v>
      </c>
      <c r="BN587" s="40">
        <f>(BK587*Параметри!$K$34+BL587*Параметри!$L$34+BM587*Параметри!$M$34)/18</f>
        <v>0</v>
      </c>
      <c r="BO587" s="40">
        <f>IF(K587=0,0,'Дані з ДІСО'!AC587/K587)</f>
        <v>0</v>
      </c>
      <c r="BP587" s="29">
        <f>(1+0.25*BO587)*BN587*Параметри!$K$51</f>
        <v>0</v>
      </c>
      <c r="BQ587" s="29">
        <f>BP587*'Коефіцієнти АТО'!U587</f>
        <v>0</v>
      </c>
      <c r="BR587" s="29">
        <f>K587*(1+0.25*BO587)*Параметри!$K$66*Параметри!$K$20/1000</f>
        <v>0</v>
      </c>
      <c r="BS587" s="29">
        <f>(1+0.25*BO587)*K587*'Коефіцієнти АТО'!S587*Параметри!$K$20/1000</f>
        <v>0</v>
      </c>
      <c r="BT587" s="29">
        <f t="shared" si="88"/>
        <v>0</v>
      </c>
      <c r="BU587" s="40">
        <f>ROUNDUP('Дані з ДІСО'!AG587/Параметри!$K$71,0)</f>
        <v>0</v>
      </c>
      <c r="BV587" s="40">
        <f t="shared" si="89"/>
        <v>0</v>
      </c>
      <c r="BW587" s="40">
        <f>IF('Дані з ДІСО'!AG587=0,0,'Дані з ДІСО'!AJ587/'Дані з ДІСО'!AG587)</f>
        <v>0</v>
      </c>
      <c r="BX587" s="29">
        <f>BV587*(1+0.25*BW587)*Параметри!$K$51</f>
        <v>0</v>
      </c>
      <c r="BY587" s="29">
        <f>ROUND(IF(Параметри!$K$77="No",CC587,CC587*Параметри!$K$78)+AG587,1)</f>
        <v>77843.399999999994</v>
      </c>
      <c r="BZ587" s="29">
        <f>ROUND(IF(Параметри!$K$77="No",BF587,BF587*Параметри!$K$78),1)</f>
        <v>0</v>
      </c>
      <c r="CA587" s="29">
        <f>ROUND(IF(Параметри!$K$77="No",BI587,BI587*Параметри!$K$78),1)</f>
        <v>0</v>
      </c>
      <c r="CB587" s="29">
        <f>ROUND(IF(Параметри!$K$77="No",BJ587,BJ587*Параметри!$K$78),1)</f>
        <v>0</v>
      </c>
      <c r="CC587" s="29">
        <f t="shared" si="83"/>
        <v>86492.620786533327</v>
      </c>
    </row>
    <row r="588" spans="1:81">
      <c r="A588" s="9">
        <v>587</v>
      </c>
      <c r="B588" s="9" t="s">
        <v>3097</v>
      </c>
      <c r="C588" s="9" t="s">
        <v>3097</v>
      </c>
      <c r="D588" s="9" t="s">
        <v>3707</v>
      </c>
      <c r="E588" s="9" t="s">
        <v>15</v>
      </c>
      <c r="F588" s="9" t="s">
        <v>3123</v>
      </c>
      <c r="G588" s="9" t="s">
        <v>1234</v>
      </c>
      <c r="H588" s="29">
        <f>SUM('Дані з ДІСО'!J588:L588)</f>
        <v>932</v>
      </c>
      <c r="I588" s="29">
        <f>SUM('Дані з ДІСО'!G588:I588)</f>
        <v>39</v>
      </c>
      <c r="J588" s="29">
        <f>SUM('Дані з ДІСО'!P588:R588)</f>
        <v>697</v>
      </c>
      <c r="K588" s="29">
        <f>SUM('Дані з ДІСО'!V588:X588)</f>
        <v>0</v>
      </c>
      <c r="L588" s="40">
        <f>ROUNDUP('Дані з ДІСО'!J588/'Коефіцієнти АТО'!$R588,0)</f>
        <v>2</v>
      </c>
      <c r="M588" s="40">
        <f>ROUNDUP('Дані з ДІСО'!K588/'Коефіцієнти АТО'!$R588,0)</f>
        <v>22</v>
      </c>
      <c r="N588" s="40">
        <f>ROUNDUP('Дані з ДІСО'!L588/'Коефіцієнти АТО'!$R588,0)</f>
        <v>24</v>
      </c>
      <c r="O588" s="59">
        <f>(L588*Параметри!$K$32+M588*Параметри!$L$32+N588*Параметри!$M$32)/18</f>
        <v>89.855555555555554</v>
      </c>
      <c r="P588" s="41">
        <f>IF(H588=0,"",'Дані з ДІСО'!Y588/H588)</f>
        <v>0</v>
      </c>
      <c r="Q588" s="29">
        <f>IF(H588=0,"",(1+0.25*P588)*O588*Параметри!$K$51)</f>
        <v>18404.233842660356</v>
      </c>
      <c r="R588" s="29">
        <f>IF(H588=0,"",Q588*'Коефіцієнти АТО'!T588)</f>
        <v>1288.2963689862252</v>
      </c>
      <c r="S588" s="29">
        <f>IF(H588=0,"",H588*(1+0.25*P588)*Параметри!$K$66*Параметри!$K$20/1000)</f>
        <v>0</v>
      </c>
      <c r="T588" s="29">
        <f>IF(H588=0,"",H588*(1+0.25*P588)*'Коефіцієнти АТО'!$S588*Параметри!$K$20/1000)</f>
        <v>2040.0424031788725</v>
      </c>
      <c r="U588" s="29">
        <f t="shared" si="84"/>
        <v>21732.572614825454</v>
      </c>
      <c r="V588" s="29">
        <f t="shared" si="85"/>
        <v>21732.572614825454</v>
      </c>
      <c r="W588" s="40">
        <f>ROUNDUP('Дані з ДІСО'!P588/Параметри!$K$24,0)</f>
        <v>27</v>
      </c>
      <c r="X588" s="40">
        <f>ROUNDUP('Дані з ДІСО'!Q588/Параметри!$K$24,0)</f>
        <v>43</v>
      </c>
      <c r="Y588" s="40">
        <f>ROUNDUP('Дані з ДІСО'!R588/Параметри!$K$24,0)</f>
        <v>9</v>
      </c>
      <c r="Z588" s="59">
        <f>(W588*Параметри!$K$33+X588*Параметри!$L$33+Y588*Параметри!$M$33)/18</f>
        <v>158</v>
      </c>
      <c r="AA588" s="41">
        <f>IF(J588=0,0,'Дані з ДІСО'!AA588/J588)</f>
        <v>0</v>
      </c>
      <c r="AB588" s="29">
        <f>(1+0.25*AA588)*Z588*Параметри!$K$51</f>
        <v>32361.593327888</v>
      </c>
      <c r="AC588" s="29">
        <f>AB588*'Коефіцієнти АТО'!U588</f>
        <v>3268.5209261166883</v>
      </c>
      <c r="AD588" s="29">
        <f>J588*(1+0.25*AA588)*Параметри!$K$66*Параметри!$K$20/1000</f>
        <v>0</v>
      </c>
      <c r="AE588" s="29">
        <f>(1+0.25*AA588)*J588*'Коефіцієнти АТО'!S588*Параметри!$K$20/1000</f>
        <v>1525.6540289867746</v>
      </c>
      <c r="AF588" s="29">
        <f t="shared" si="81"/>
        <v>37155.768282991463</v>
      </c>
      <c r="AG588" s="29">
        <v>0</v>
      </c>
      <c r="AH588" s="40">
        <v>0</v>
      </c>
      <c r="AI588" s="40">
        <v>0</v>
      </c>
      <c r="AJ588" s="40">
        <f t="shared" si="82"/>
        <v>0</v>
      </c>
      <c r="AK588" s="29">
        <f>(AH588+AI588)*(1+0.25*AJ588)*Параметри!$K$53</f>
        <v>0</v>
      </c>
      <c r="AL588" s="29">
        <f>ROUNDUP(('Дані з ДІСО'!AU588+'Дані з ДІСО'!AW588)/Параметри!$K$28,0)</f>
        <v>0</v>
      </c>
      <c r="AM588" s="64">
        <f>AL588*Параметри!$M$35/18</f>
        <v>0</v>
      </c>
      <c r="AN588" s="29">
        <f>IF(AL588=0,0,'Дані з ДІСО'!AW588/SUM('Дані з ДІСО'!AU588,'Дані з ДІСО'!AW588))</f>
        <v>0</v>
      </c>
      <c r="AO588" s="29">
        <f>(1+0.25*AN588)*AM588*Параметри!$K$51</f>
        <v>0</v>
      </c>
      <c r="AP588" s="40">
        <f>ROUNDUP(('Дані з ДІСО'!AE588+'Дані не з ДІСО'!E588+'Дані не з ДІСО'!G588)/Параметри!$K$69,0)</f>
        <v>43</v>
      </c>
      <c r="AQ588" s="40">
        <f t="shared" si="86"/>
        <v>86</v>
      </c>
      <c r="AR588" s="40">
        <f>IF(AP588=0,0,('Дані з ДІСО'!AH588+'Дані не з ДІСО'!G588)/('Дані з ДІСО'!AE588+'Дані не з ДІСО'!E588+'Дані не з ДІСО'!G588))</f>
        <v>0</v>
      </c>
      <c r="AS588" s="29">
        <f>AQ588*(1+0.25*AR588)*Параметри!$K$51</f>
        <v>17614.538140495999</v>
      </c>
      <c r="AT588" s="40">
        <f>ROUNDUP('Дані з ДІСО'!AF588/Параметри!$K$70,0)</f>
        <v>75</v>
      </c>
      <c r="AU588" s="40">
        <f t="shared" si="87"/>
        <v>150</v>
      </c>
      <c r="AV588" s="40">
        <f>IF(AT588=0,0,'Дані з ДІСО'!AI588/'Дані з ДІСО'!AF588)</f>
        <v>0</v>
      </c>
      <c r="AW588" s="29">
        <f>AU588*(1+0.25*AV588)*Параметри!$K$51</f>
        <v>30723.0316404</v>
      </c>
      <c r="AX588" s="40">
        <f>ROUNDUP('Дані з ДІСО'!AR588/Параметри!$K$29,0)</f>
        <v>0</v>
      </c>
      <c r="AY588" s="40">
        <f>ROUNDUP('Дані з ДІСО'!AS588/Параметри!$K$29,0)</f>
        <v>0</v>
      </c>
      <c r="AZ588" s="40">
        <f>ROUNDUP('Дані з ДІСО'!AT588/Параметри!$K$29,0)</f>
        <v>0</v>
      </c>
      <c r="BA588" s="64">
        <f>(AX588*Параметри!$K$32+AY588*Параметри!$L$32+AZ588*Параметри!$M$32)/18</f>
        <v>0</v>
      </c>
      <c r="BB588" s="29">
        <f>(BA588*Параметри!$K$51+SUM('Дані з ДІСО'!AR588:AT588)*Параметри!$K$48*Параметри!$K$20/1000)*Параметри!$K$74</f>
        <v>0</v>
      </c>
      <c r="BC588" s="40">
        <f>ROUNDUP(('Дані не з ДІСО'!I588+'Дані не з ДІСО'!K588)/Параметри!$K$26,0)</f>
        <v>145</v>
      </c>
      <c r="BD588" s="29">
        <f>BC588*Параметри!$M$36/18</f>
        <v>225.55555555555554</v>
      </c>
      <c r="BE588" s="40">
        <f>IF(BC588=0,0,'Дані не з ДІСО'!K588/('Дані не з ДІСО'!I588+'Дані не з ДІСО'!K588))</f>
        <v>0</v>
      </c>
      <c r="BF588" s="29">
        <f>(1+0.25*BE588)*BD588*Параметри!$K$51</f>
        <v>46198.336466675551</v>
      </c>
      <c r="BG588" s="40">
        <f>ROUNDUP('Дані не з ДІСО'!M588/Параметри!$K$27,0)</f>
        <v>79</v>
      </c>
      <c r="BH588" s="40">
        <f>BG588*Параметри!$M$37/18</f>
        <v>131.66666666666666</v>
      </c>
      <c r="BI588" s="29">
        <f>BH588*Параметри!$K$51</f>
        <v>26967.994439906663</v>
      </c>
      <c r="BJ588" s="29">
        <f>'Дані не з ДІСО'!N588*Параметри!$K$76</f>
        <v>56181.416978676003</v>
      </c>
      <c r="BK588" s="40">
        <f>ROUNDUP('Дані з ДІСО'!V588/Параметри!$K$25,0)</f>
        <v>0</v>
      </c>
      <c r="BL588" s="40">
        <f>ROUNDUP('Дані з ДІСО'!W588/Параметри!$K$25,0)</f>
        <v>0</v>
      </c>
      <c r="BM588" s="40">
        <f>ROUNDUP('Дані з ДІСО'!X588/Параметри!$K$25,0)</f>
        <v>0</v>
      </c>
      <c r="BN588" s="40">
        <f>(BK588*Параметри!$K$34+BL588*Параметри!$L$34+BM588*Параметри!$M$34)/18</f>
        <v>0</v>
      </c>
      <c r="BO588" s="40">
        <f>IF(K588=0,0,'Дані з ДІСО'!AC588/K588)</f>
        <v>0</v>
      </c>
      <c r="BP588" s="29">
        <f>(1+0.25*BO588)*BN588*Параметри!$K$51</f>
        <v>0</v>
      </c>
      <c r="BQ588" s="29">
        <f>BP588*'Коефіцієнти АТО'!U588</f>
        <v>0</v>
      </c>
      <c r="BR588" s="29">
        <f>K588*(1+0.25*BO588)*Параметри!$K$66*Параметри!$K$20/1000</f>
        <v>0</v>
      </c>
      <c r="BS588" s="29">
        <f>(1+0.25*BO588)*K588*'Коефіцієнти АТО'!S588*Параметри!$K$20/1000</f>
        <v>0</v>
      </c>
      <c r="BT588" s="29">
        <f t="shared" si="88"/>
        <v>0</v>
      </c>
      <c r="BU588" s="40">
        <f>ROUNDUP('Дані з ДІСО'!AG588/Параметри!$K$71,0)</f>
        <v>0</v>
      </c>
      <c r="BV588" s="40">
        <f t="shared" si="89"/>
        <v>0</v>
      </c>
      <c r="BW588" s="40">
        <f>IF('Дані з ДІСО'!AG588=0,0,'Дані з ДІСО'!AJ588/'Дані з ДІСО'!AG588)</f>
        <v>0</v>
      </c>
      <c r="BX588" s="29">
        <f>BV588*(1+0.25*BW588)*Параметри!$K$51</f>
        <v>0</v>
      </c>
      <c r="BY588" s="29">
        <f>ROUND(IF(Параметри!$K$77="No",CC588,CC588*Параметри!$K$78)+AG588,1)</f>
        <v>96503.3</v>
      </c>
      <c r="BZ588" s="29">
        <f>ROUND(IF(Параметри!$K$77="No",BF588,BF588*Параметри!$K$78),1)</f>
        <v>41578.5</v>
      </c>
      <c r="CA588" s="29">
        <f>ROUND(IF(Параметри!$K$77="No",BI588,BI588*Параметри!$K$78),1)</f>
        <v>24271.200000000001</v>
      </c>
      <c r="CB588" s="29">
        <f>ROUND(IF(Параметри!$K$77="No",BJ588,BJ588*Параметри!$K$78),1)</f>
        <v>50563.3</v>
      </c>
      <c r="CC588" s="29">
        <f t="shared" si="83"/>
        <v>107225.91067871291</v>
      </c>
    </row>
    <row r="589" spans="1:81">
      <c r="A589" s="9">
        <v>588</v>
      </c>
      <c r="B589" s="9" t="s">
        <v>3145</v>
      </c>
      <c r="C589" s="9" t="s">
        <v>3146</v>
      </c>
      <c r="D589" s="9" t="s">
        <v>3707</v>
      </c>
      <c r="E589" s="9" t="s">
        <v>21</v>
      </c>
      <c r="F589" s="9" t="s">
        <v>3708</v>
      </c>
      <c r="G589" s="9" t="s">
        <v>1238</v>
      </c>
      <c r="H589" s="29">
        <f>SUM('Дані з ДІСО'!J589:L589)</f>
        <v>1360.5</v>
      </c>
      <c r="I589" s="29">
        <f>SUM('Дані з ДІСО'!G589:I589)</f>
        <v>59</v>
      </c>
      <c r="J589" s="29">
        <f>SUM('Дані з ДІСО'!P589:R589)</f>
        <v>0</v>
      </c>
      <c r="K589" s="29">
        <f>SUM('Дані з ДІСО'!V589:X589)</f>
        <v>0</v>
      </c>
      <c r="L589" s="40">
        <f>ROUNDUP('Дані з ДІСО'!J589/'Коефіцієнти АТО'!$R589,0)</f>
        <v>27</v>
      </c>
      <c r="M589" s="40">
        <f>ROUNDUP('Дані з ДІСО'!K589/'Коефіцієнти АТО'!$R589,0)</f>
        <v>36</v>
      </c>
      <c r="N589" s="40">
        <f>ROUNDUP('Дані з ДІСО'!L589/'Коефіцієнти АТО'!$R589,0)</f>
        <v>6</v>
      </c>
      <c r="O589" s="59">
        <f>(L589*Параметри!$K$32+M589*Параметри!$L$32+N589*Параметри!$M$32)/18</f>
        <v>111.73333333333333</v>
      </c>
      <c r="P589" s="41">
        <f>IF(H589=0,"",'Дані з ДІСО'!Y589/H589)</f>
        <v>0</v>
      </c>
      <c r="Q589" s="29">
        <f>IF(H589=0,"",(1+0.25*P589)*O589*Параметри!$K$51)</f>
        <v>22885.244901915732</v>
      </c>
      <c r="R589" s="29">
        <f>IF(H589=0,"",Q589*'Коефіцієнти АТО'!T589)</f>
        <v>1716.3933676436798</v>
      </c>
      <c r="S589" s="29">
        <f>IF(H589=0,"",H589*(1+0.25*P589)*Параметри!$K$66*Параметри!$K$20/1000)</f>
        <v>0</v>
      </c>
      <c r="T589" s="29">
        <f>IF(H589=0,"",H589*(1+0.25*P589)*'Коефіцієнти АТО'!$S589*Параметри!$K$20/1000)</f>
        <v>2977.9803535674419</v>
      </c>
      <c r="U589" s="29">
        <f t="shared" si="84"/>
        <v>27579.618623126851</v>
      </c>
      <c r="V589" s="29">
        <f t="shared" si="85"/>
        <v>27579.618623126851</v>
      </c>
      <c r="W589" s="40">
        <f>ROUNDUP('Дані з ДІСО'!P589/Параметри!$K$24,0)</f>
        <v>0</v>
      </c>
      <c r="X589" s="40">
        <f>ROUNDUP('Дані з ДІСО'!Q589/Параметри!$K$24,0)</f>
        <v>0</v>
      </c>
      <c r="Y589" s="40">
        <f>ROUNDUP('Дані з ДІСО'!R589/Параметри!$K$24,0)</f>
        <v>0</v>
      </c>
      <c r="Z589" s="59">
        <f>(W589*Параметри!$K$33+X589*Параметри!$L$33+Y589*Параметри!$M$33)/18</f>
        <v>0</v>
      </c>
      <c r="AA589" s="41">
        <f>IF(J589=0,0,'Дані з ДІСО'!AA589/J589)</f>
        <v>0</v>
      </c>
      <c r="AB589" s="29">
        <f>(1+0.25*AA589)*Z589*Параметри!$K$51</f>
        <v>0</v>
      </c>
      <c r="AC589" s="29">
        <f>AB589*'Коефіцієнти АТО'!U589</f>
        <v>0</v>
      </c>
      <c r="AD589" s="29">
        <f>J589*(1+0.25*AA589)*Параметри!$K$66*Параметри!$K$20/1000</f>
        <v>0</v>
      </c>
      <c r="AE589" s="29">
        <f>(1+0.25*AA589)*J589*'Коефіцієнти АТО'!S589*Параметри!$K$20/1000</f>
        <v>0</v>
      </c>
      <c r="AF589" s="29">
        <f t="shared" si="81"/>
        <v>0</v>
      </c>
      <c r="AG589" s="29">
        <v>0</v>
      </c>
      <c r="AH589" s="40">
        <v>7</v>
      </c>
      <c r="AI589" s="40">
        <v>0</v>
      </c>
      <c r="AJ589" s="40">
        <f t="shared" si="82"/>
        <v>0</v>
      </c>
      <c r="AK589" s="29">
        <f>(AH589+AI589)*(1+0.25*AJ589)*Параметри!$K$53</f>
        <v>1256.0049298720003</v>
      </c>
      <c r="AL589" s="29">
        <f>ROUNDUP(('Дані з ДІСО'!AU589+'Дані з ДІСО'!AW589)/Параметри!$K$28,0)</f>
        <v>0</v>
      </c>
      <c r="AM589" s="64">
        <f>AL589*Параметри!$M$35/18</f>
        <v>0</v>
      </c>
      <c r="AN589" s="29">
        <f>IF(AL589=0,0,'Дані з ДІСО'!AW589/SUM('Дані з ДІСО'!AU589,'Дані з ДІСО'!AW589))</f>
        <v>0</v>
      </c>
      <c r="AO589" s="29">
        <f>(1+0.25*AN589)*AM589*Параметри!$K$51</f>
        <v>0</v>
      </c>
      <c r="AP589" s="40">
        <f>ROUNDUP(('Дані з ДІСО'!AE589+'Дані не з ДІСО'!E589+'Дані не з ДІСО'!G589)/Параметри!$K$69,0)</f>
        <v>0</v>
      </c>
      <c r="AQ589" s="40">
        <f t="shared" si="86"/>
        <v>0</v>
      </c>
      <c r="AR589" s="40">
        <f>IF(AP589=0,0,('Дані з ДІСО'!AH589+'Дані не з ДІСО'!G589)/('Дані з ДІСО'!AE589+'Дані не з ДІСО'!E589+'Дані не з ДІСО'!G589))</f>
        <v>0</v>
      </c>
      <c r="AS589" s="29">
        <f>AQ589*(1+0.25*AR589)*Параметри!$K$51</f>
        <v>0</v>
      </c>
      <c r="AT589" s="40">
        <f>ROUNDUP('Дані з ДІСО'!AF589/Параметри!$K$70,0)</f>
        <v>0</v>
      </c>
      <c r="AU589" s="40">
        <f t="shared" si="87"/>
        <v>0</v>
      </c>
      <c r="AV589" s="40">
        <f>IF(AT589=0,0,'Дані з ДІСО'!AI589/'Дані з ДІСО'!AF589)</f>
        <v>0</v>
      </c>
      <c r="AW589" s="29">
        <f>AU589*(1+0.25*AV589)*Параметри!$K$51</f>
        <v>0</v>
      </c>
      <c r="AX589" s="40">
        <f>ROUNDUP('Дані з ДІСО'!AR589/Параметри!$K$29,0)</f>
        <v>0</v>
      </c>
      <c r="AY589" s="40">
        <f>ROUNDUP('Дані з ДІСО'!AS589/Параметри!$K$29,0)</f>
        <v>0</v>
      </c>
      <c r="AZ589" s="40">
        <f>ROUNDUP('Дані з ДІСО'!AT589/Параметри!$K$29,0)</f>
        <v>0</v>
      </c>
      <c r="BA589" s="64">
        <f>(AX589*Параметри!$K$32+AY589*Параметри!$L$32+AZ589*Параметри!$M$32)/18</f>
        <v>0</v>
      </c>
      <c r="BB589" s="29">
        <f>(BA589*Параметри!$K$51+SUM('Дані з ДІСО'!AR589:AT589)*Параметри!$K$48*Параметри!$K$20/1000)*Параметри!$K$74</f>
        <v>0</v>
      </c>
      <c r="BC589" s="40">
        <f>ROUNDUP(('Дані не з ДІСО'!I589+'Дані не з ДІСО'!K589)/Параметри!$K$26,0)</f>
        <v>0</v>
      </c>
      <c r="BD589" s="29">
        <f>BC589*Параметри!$M$36/18</f>
        <v>0</v>
      </c>
      <c r="BE589" s="40">
        <f>IF(BC589=0,0,'Дані не з ДІСО'!K589/('Дані не з ДІСО'!I589+'Дані не з ДІСО'!K589))</f>
        <v>0</v>
      </c>
      <c r="BF589" s="29">
        <f>(1+0.25*BE589)*BD589*Параметри!$K$51</f>
        <v>0</v>
      </c>
      <c r="BG589" s="40">
        <f>ROUNDUP('Дані не з ДІСО'!M589/Параметри!$K$27,0)</f>
        <v>0</v>
      </c>
      <c r="BH589" s="40">
        <f>BG589*Параметри!$M$37/18</f>
        <v>0</v>
      </c>
      <c r="BI589" s="29">
        <f>BH589*Параметри!$K$51</f>
        <v>0</v>
      </c>
      <c r="BJ589" s="29">
        <f>'Дані не з ДІСО'!N589*Параметри!$K$76</f>
        <v>0</v>
      </c>
      <c r="BK589" s="40">
        <f>ROUNDUP('Дані з ДІСО'!V589/Параметри!$K$25,0)</f>
        <v>0</v>
      </c>
      <c r="BL589" s="40">
        <f>ROUNDUP('Дані з ДІСО'!W589/Параметри!$K$25,0)</f>
        <v>0</v>
      </c>
      <c r="BM589" s="40">
        <f>ROUNDUP('Дані з ДІСО'!X589/Параметри!$K$25,0)</f>
        <v>0</v>
      </c>
      <c r="BN589" s="40">
        <f>(BK589*Параметри!$K$34+BL589*Параметри!$L$34+BM589*Параметри!$M$34)/18</f>
        <v>0</v>
      </c>
      <c r="BO589" s="40">
        <f>IF(K589=0,0,'Дані з ДІСО'!AC589/K589)</f>
        <v>0</v>
      </c>
      <c r="BP589" s="29">
        <f>(1+0.25*BO589)*BN589*Параметри!$K$51</f>
        <v>0</v>
      </c>
      <c r="BQ589" s="29">
        <f>BP589*'Коефіцієнти АТО'!U589</f>
        <v>0</v>
      </c>
      <c r="BR589" s="29">
        <f>K589*(1+0.25*BO589)*Параметри!$K$66*Параметри!$K$20/1000</f>
        <v>0</v>
      </c>
      <c r="BS589" s="29">
        <f>(1+0.25*BO589)*K589*'Коефіцієнти АТО'!S589*Параметри!$K$20/1000</f>
        <v>0</v>
      </c>
      <c r="BT589" s="29">
        <f t="shared" si="88"/>
        <v>0</v>
      </c>
      <c r="BU589" s="40">
        <f>ROUNDUP('Дані з ДІСО'!AG589/Параметри!$K$71,0)</f>
        <v>0</v>
      </c>
      <c r="BV589" s="40">
        <f t="shared" si="89"/>
        <v>0</v>
      </c>
      <c r="BW589" s="40">
        <f>IF('Дані з ДІСО'!AG589=0,0,'Дані з ДІСО'!AJ589/'Дані з ДІСО'!AG589)</f>
        <v>0</v>
      </c>
      <c r="BX589" s="29">
        <f>BV589*(1+0.25*BW589)*Параметри!$K$51</f>
        <v>0</v>
      </c>
      <c r="BY589" s="29">
        <f>ROUND(IF(Параметри!$K$77="No",CC589,CC589*Параметри!$K$78)+AG589,1)</f>
        <v>25952.1</v>
      </c>
      <c r="BZ589" s="29">
        <f>ROUND(IF(Параметри!$K$77="No",BF589,BF589*Параметри!$K$78),1)</f>
        <v>0</v>
      </c>
      <c r="CA589" s="29">
        <f>ROUND(IF(Параметри!$K$77="No",BI589,BI589*Параметри!$K$78),1)</f>
        <v>0</v>
      </c>
      <c r="CB589" s="29">
        <f>ROUND(IF(Параметри!$K$77="No",BJ589,BJ589*Параметри!$K$78),1)</f>
        <v>0</v>
      </c>
      <c r="CC589" s="29">
        <f t="shared" si="83"/>
        <v>28835.623552998852</v>
      </c>
    </row>
    <row r="590" spans="1:81">
      <c r="A590" s="9">
        <v>589</v>
      </c>
      <c r="B590" s="9" t="s">
        <v>3145</v>
      </c>
      <c r="C590" s="9" t="s">
        <v>3146</v>
      </c>
      <c r="D590" s="9" t="s">
        <v>3707</v>
      </c>
      <c r="E590" s="9" t="s">
        <v>21</v>
      </c>
      <c r="F590" s="9" t="s">
        <v>3709</v>
      </c>
      <c r="G590" s="9" t="s">
        <v>1240</v>
      </c>
      <c r="H590" s="29">
        <f>SUM('Дані з ДІСО'!J590:L590)</f>
        <v>1591</v>
      </c>
      <c r="I590" s="29">
        <f>SUM('Дані з ДІСО'!G590:I590)</f>
        <v>58</v>
      </c>
      <c r="J590" s="29">
        <f>SUM('Дані з ДІСО'!P590:R590)</f>
        <v>0</v>
      </c>
      <c r="K590" s="29">
        <f>SUM('Дані з ДІСО'!V590:X590)</f>
        <v>0</v>
      </c>
      <c r="L590" s="40">
        <f>ROUNDUP('Дані з ДІСО'!J590/'Коефіцієнти АТО'!$R590,0)</f>
        <v>35</v>
      </c>
      <c r="M590" s="40">
        <f>ROUNDUP('Дані з ДІСО'!K590/'Коефіцієнти АТО'!$R590,0)</f>
        <v>49</v>
      </c>
      <c r="N590" s="40">
        <f>ROUNDUP('Дані з ДІСО'!L590/'Коефіцієнти АТО'!$R590,0)</f>
        <v>8</v>
      </c>
      <c r="O590" s="59">
        <f>(L590*Параметри!$K$32+M590*Параметри!$L$32+N590*Параметри!$M$32)/18</f>
        <v>149.51666666666668</v>
      </c>
      <c r="P590" s="41">
        <f>IF(H590=0,"",'Дані з ДІСО'!Y590/H590)</f>
        <v>0</v>
      </c>
      <c r="Q590" s="29">
        <f>IF(H590=0,"",(1+0.25*P590)*O590*Параметри!$K$51)</f>
        <v>30624.035205114269</v>
      </c>
      <c r="R590" s="29">
        <f>IF(H590=0,"",Q590*'Коефіцієнти АТО'!T590)</f>
        <v>520.60859848694258</v>
      </c>
      <c r="S590" s="29">
        <f>IF(H590=0,"",H590*(1+0.25*P590)*Параметри!$K$66*Параметри!$K$20/1000)</f>
        <v>0</v>
      </c>
      <c r="T590" s="29">
        <f>IF(H590=0,"",H590*(1+0.25*P590)*'Коефіцієнти АТО'!$S590*Параметри!$K$20/1000)</f>
        <v>4996.657319187364</v>
      </c>
      <c r="U590" s="29">
        <f t="shared" si="84"/>
        <v>36141.301122788573</v>
      </c>
      <c r="V590" s="29">
        <f t="shared" si="85"/>
        <v>36141.301122788573</v>
      </c>
      <c r="W590" s="40">
        <f>ROUNDUP('Дані з ДІСО'!P590/Параметри!$K$24,0)</f>
        <v>0</v>
      </c>
      <c r="X590" s="40">
        <f>ROUNDUP('Дані з ДІСО'!Q590/Параметри!$K$24,0)</f>
        <v>0</v>
      </c>
      <c r="Y590" s="40">
        <f>ROUNDUP('Дані з ДІСО'!R590/Параметри!$K$24,0)</f>
        <v>0</v>
      </c>
      <c r="Z590" s="59">
        <f>(W590*Параметри!$K$33+X590*Параметри!$L$33+Y590*Параметри!$M$33)/18</f>
        <v>0</v>
      </c>
      <c r="AA590" s="41">
        <f>IF(J590=0,0,'Дані з ДІСО'!AA590/J590)</f>
        <v>0</v>
      </c>
      <c r="AB590" s="29">
        <f>(1+0.25*AA590)*Z590*Параметри!$K$51</f>
        <v>0</v>
      </c>
      <c r="AC590" s="29">
        <f>AB590*'Коефіцієнти АТО'!U590</f>
        <v>0</v>
      </c>
      <c r="AD590" s="29">
        <f>J590*(1+0.25*AA590)*Параметри!$K$66*Параметри!$K$20/1000</f>
        <v>0</v>
      </c>
      <c r="AE590" s="29">
        <f>(1+0.25*AA590)*J590*'Коефіцієнти АТО'!S590*Параметри!$K$20/1000</f>
        <v>0</v>
      </c>
      <c r="AF590" s="29">
        <f t="shared" si="81"/>
        <v>0</v>
      </c>
      <c r="AG590" s="29">
        <v>0</v>
      </c>
      <c r="AH590" s="40">
        <v>27</v>
      </c>
      <c r="AI590" s="40">
        <v>0</v>
      </c>
      <c r="AJ590" s="40">
        <f t="shared" si="82"/>
        <v>0</v>
      </c>
      <c r="AK590" s="29">
        <f>(AH590+AI590)*(1+0.25*AJ590)*Параметри!$K$53</f>
        <v>4844.5904437920017</v>
      </c>
      <c r="AL590" s="29">
        <f>ROUNDUP(('Дані з ДІСО'!AU590+'Дані з ДІСО'!AW590)/Параметри!$K$28,0)</f>
        <v>0</v>
      </c>
      <c r="AM590" s="64">
        <f>AL590*Параметри!$M$35/18</f>
        <v>0</v>
      </c>
      <c r="AN590" s="29">
        <f>IF(AL590=0,0,'Дані з ДІСО'!AW590/SUM('Дані з ДІСО'!AU590,'Дані з ДІСО'!AW590))</f>
        <v>0</v>
      </c>
      <c r="AO590" s="29">
        <f>(1+0.25*AN590)*AM590*Параметри!$K$51</f>
        <v>0</v>
      </c>
      <c r="AP590" s="40">
        <f>ROUNDUP(('Дані з ДІСО'!AE590+'Дані не з ДІСО'!E590+'Дані не з ДІСО'!G590)/Параметри!$K$69,0)</f>
        <v>0</v>
      </c>
      <c r="AQ590" s="40">
        <f t="shared" si="86"/>
        <v>0</v>
      </c>
      <c r="AR590" s="40">
        <f>IF(AP590=0,0,('Дані з ДІСО'!AH590+'Дані не з ДІСО'!G590)/('Дані з ДІСО'!AE590+'Дані не з ДІСО'!E590+'Дані не з ДІСО'!G590))</f>
        <v>0</v>
      </c>
      <c r="AS590" s="29">
        <f>AQ590*(1+0.25*AR590)*Параметри!$K$51</f>
        <v>0</v>
      </c>
      <c r="AT590" s="40">
        <f>ROUNDUP('Дані з ДІСО'!AF590/Параметри!$K$70,0)</f>
        <v>0</v>
      </c>
      <c r="AU590" s="40">
        <f t="shared" si="87"/>
        <v>0</v>
      </c>
      <c r="AV590" s="40">
        <f>IF(AT590=0,0,'Дані з ДІСО'!AI590/'Дані з ДІСО'!AF590)</f>
        <v>0</v>
      </c>
      <c r="AW590" s="29">
        <f>AU590*(1+0.25*AV590)*Параметри!$K$51</f>
        <v>0</v>
      </c>
      <c r="AX590" s="40">
        <f>ROUNDUP('Дані з ДІСО'!AR590/Параметри!$K$29,0)</f>
        <v>0</v>
      </c>
      <c r="AY590" s="40">
        <f>ROUNDUP('Дані з ДІСО'!AS590/Параметри!$K$29,0)</f>
        <v>0</v>
      </c>
      <c r="AZ590" s="40">
        <f>ROUNDUP('Дані з ДІСО'!AT590/Параметри!$K$29,0)</f>
        <v>0</v>
      </c>
      <c r="BA590" s="64">
        <f>(AX590*Параметри!$K$32+AY590*Параметри!$L$32+AZ590*Параметри!$M$32)/18</f>
        <v>0</v>
      </c>
      <c r="BB590" s="29">
        <f>(BA590*Параметри!$K$51+SUM('Дані з ДІСО'!AR590:AT590)*Параметри!$K$48*Параметри!$K$20/1000)*Параметри!$K$74</f>
        <v>0</v>
      </c>
      <c r="BC590" s="40">
        <f>ROUNDUP(('Дані не з ДІСО'!I590+'Дані не з ДІСО'!K590)/Параметри!$K$26,0)</f>
        <v>0</v>
      </c>
      <c r="BD590" s="29">
        <f>BC590*Параметри!$M$36/18</f>
        <v>0</v>
      </c>
      <c r="BE590" s="40">
        <f>IF(BC590=0,0,'Дані не з ДІСО'!K590/('Дані не з ДІСО'!I590+'Дані не з ДІСО'!K590))</f>
        <v>0</v>
      </c>
      <c r="BF590" s="29">
        <f>(1+0.25*BE590)*BD590*Параметри!$K$51</f>
        <v>0</v>
      </c>
      <c r="BG590" s="40">
        <f>ROUNDUP('Дані не з ДІСО'!M590/Параметри!$K$27,0)</f>
        <v>0</v>
      </c>
      <c r="BH590" s="40">
        <f>BG590*Параметри!$M$37/18</f>
        <v>0</v>
      </c>
      <c r="BI590" s="29">
        <f>BH590*Параметри!$K$51</f>
        <v>0</v>
      </c>
      <c r="BJ590" s="29">
        <f>'Дані не з ДІСО'!N590*Параметри!$K$76</f>
        <v>0</v>
      </c>
      <c r="BK590" s="40">
        <f>ROUNDUP('Дані з ДІСО'!V590/Параметри!$K$25,0)</f>
        <v>0</v>
      </c>
      <c r="BL590" s="40">
        <f>ROUNDUP('Дані з ДІСО'!W590/Параметри!$K$25,0)</f>
        <v>0</v>
      </c>
      <c r="BM590" s="40">
        <f>ROUNDUP('Дані з ДІСО'!X590/Параметри!$K$25,0)</f>
        <v>0</v>
      </c>
      <c r="BN590" s="40">
        <f>(BK590*Параметри!$K$34+BL590*Параметри!$L$34+BM590*Параметри!$M$34)/18</f>
        <v>0</v>
      </c>
      <c r="BO590" s="40">
        <f>IF(K590=0,0,'Дані з ДІСО'!AC590/K590)</f>
        <v>0</v>
      </c>
      <c r="BP590" s="29">
        <f>(1+0.25*BO590)*BN590*Параметри!$K$51</f>
        <v>0</v>
      </c>
      <c r="BQ590" s="29">
        <f>BP590*'Коефіцієнти АТО'!U590</f>
        <v>0</v>
      </c>
      <c r="BR590" s="29">
        <f>K590*(1+0.25*BO590)*Параметри!$K$66*Параметри!$K$20/1000</f>
        <v>0</v>
      </c>
      <c r="BS590" s="29">
        <f>(1+0.25*BO590)*K590*'Коефіцієнти АТО'!S590*Параметри!$K$20/1000</f>
        <v>0</v>
      </c>
      <c r="BT590" s="29">
        <f t="shared" si="88"/>
        <v>0</v>
      </c>
      <c r="BU590" s="40">
        <f>ROUNDUP('Дані з ДІСО'!AG590/Параметри!$K$71,0)</f>
        <v>0</v>
      </c>
      <c r="BV590" s="40">
        <f t="shared" si="89"/>
        <v>0</v>
      </c>
      <c r="BW590" s="40">
        <f>IF('Дані з ДІСО'!AG590=0,0,'Дані з ДІСО'!AJ590/'Дані з ДІСО'!AG590)</f>
        <v>0</v>
      </c>
      <c r="BX590" s="29">
        <f>BV590*(1+0.25*BW590)*Параметри!$K$51</f>
        <v>0</v>
      </c>
      <c r="BY590" s="29">
        <f>ROUND(IF(Параметри!$K$77="No",CC590,CC590*Параметри!$K$78)+AG590,1)</f>
        <v>36887.300000000003</v>
      </c>
      <c r="BZ590" s="29">
        <f>ROUND(IF(Параметри!$K$77="No",BF590,BF590*Параметри!$K$78),1)</f>
        <v>0</v>
      </c>
      <c r="CA590" s="29">
        <f>ROUND(IF(Параметри!$K$77="No",BI590,BI590*Параметри!$K$78),1)</f>
        <v>0</v>
      </c>
      <c r="CB590" s="29">
        <f>ROUND(IF(Параметри!$K$77="No",BJ590,BJ590*Параметри!$K$78),1)</f>
        <v>0</v>
      </c>
      <c r="CC590" s="29">
        <f t="shared" si="83"/>
        <v>40985.891566580576</v>
      </c>
    </row>
    <row r="591" spans="1:81">
      <c r="A591" s="9">
        <v>590</v>
      </c>
      <c r="B591" s="9" t="s">
        <v>3145</v>
      </c>
      <c r="C591" s="9" t="s">
        <v>3146</v>
      </c>
      <c r="D591" s="9" t="s">
        <v>3707</v>
      </c>
      <c r="E591" s="9" t="s">
        <v>21</v>
      </c>
      <c r="F591" s="9" t="s">
        <v>3710</v>
      </c>
      <c r="G591" s="9" t="s">
        <v>1242</v>
      </c>
      <c r="H591" s="29">
        <f>SUM('Дані з ДІСО'!J591:L591)</f>
        <v>2096</v>
      </c>
      <c r="I591" s="29">
        <f>SUM('Дані з ДІСО'!G591:I591)</f>
        <v>103</v>
      </c>
      <c r="J591" s="29">
        <f>SUM('Дані з ДІСО'!P591:R591)</f>
        <v>0</v>
      </c>
      <c r="K591" s="29">
        <f>SUM('Дані з ДІСО'!V591:X591)</f>
        <v>0</v>
      </c>
      <c r="L591" s="40">
        <f>ROUNDUP('Дані з ДІСО'!J591/'Коефіцієнти АТО'!$R591,0)</f>
        <v>40</v>
      </c>
      <c r="M591" s="40">
        <f>ROUNDUP('Дані з ДІСО'!K591/'Коефіцієнти АТО'!$R591,0)</f>
        <v>54</v>
      </c>
      <c r="N591" s="40">
        <f>ROUNDUP('Дані з ДІСО'!L591/'Коефіцієнти АТО'!$R591,0)</f>
        <v>12</v>
      </c>
      <c r="O591" s="59">
        <f>(L591*Параметри!$K$32+M591*Параметри!$L$32+N591*Параметри!$M$32)/18</f>
        <v>172.87777777777779</v>
      </c>
      <c r="P591" s="41">
        <f>IF(H591=0,"",'Дані з ДІСО'!Y591/H591)</f>
        <v>0</v>
      </c>
      <c r="Q591" s="29">
        <f>IF(H591=0,"",(1+0.25*P591)*O591*Параметри!$K$51)</f>
        <v>35408.862910591379</v>
      </c>
      <c r="R591" s="29">
        <f>IF(H591=0,"",Q591*'Коефіцієнти АТО'!T591)</f>
        <v>2655.6647182943534</v>
      </c>
      <c r="S591" s="29">
        <f>IF(H591=0,"",H591*(1+0.25*P591)*Параметри!$K$66*Параметри!$K$20/1000)</f>
        <v>0</v>
      </c>
      <c r="T591" s="29">
        <f>IF(H591=0,"",H591*(1+0.25*P591)*'Коефіцієнти АТО'!$S591*Параметри!$K$20/1000)</f>
        <v>4587.9065204537737</v>
      </c>
      <c r="U591" s="29">
        <f t="shared" si="84"/>
        <v>42652.434149339511</v>
      </c>
      <c r="V591" s="29">
        <f t="shared" si="85"/>
        <v>42652.434149339511</v>
      </c>
      <c r="W591" s="40">
        <f>ROUNDUP('Дані з ДІСО'!P591/Параметри!$K$24,0)</f>
        <v>0</v>
      </c>
      <c r="X591" s="40">
        <f>ROUNDUP('Дані з ДІСО'!Q591/Параметри!$K$24,0)</f>
        <v>0</v>
      </c>
      <c r="Y591" s="40">
        <f>ROUNDUP('Дані з ДІСО'!R591/Параметри!$K$24,0)</f>
        <v>0</v>
      </c>
      <c r="Z591" s="59">
        <f>(W591*Параметри!$K$33+X591*Параметри!$L$33+Y591*Параметри!$M$33)/18</f>
        <v>0</v>
      </c>
      <c r="AA591" s="41">
        <f>IF(J591=0,0,'Дані з ДІСО'!AA591/J591)</f>
        <v>0</v>
      </c>
      <c r="AB591" s="29">
        <f>(1+0.25*AA591)*Z591*Параметри!$K$51</f>
        <v>0</v>
      </c>
      <c r="AC591" s="29">
        <f>AB591*'Коефіцієнти АТО'!U591</f>
        <v>0</v>
      </c>
      <c r="AD591" s="29">
        <f>J591*(1+0.25*AA591)*Параметри!$K$66*Параметри!$K$20/1000</f>
        <v>0</v>
      </c>
      <c r="AE591" s="29">
        <f>(1+0.25*AA591)*J591*'Коефіцієнти АТО'!S591*Параметри!$K$20/1000</f>
        <v>0</v>
      </c>
      <c r="AF591" s="29">
        <f t="shared" si="81"/>
        <v>0</v>
      </c>
      <c r="AG591" s="29">
        <v>0</v>
      </c>
      <c r="AH591" s="40">
        <v>17</v>
      </c>
      <c r="AI591" s="40">
        <v>0</v>
      </c>
      <c r="AJ591" s="40">
        <f t="shared" si="82"/>
        <v>0</v>
      </c>
      <c r="AK591" s="29">
        <f>(AH591+AI591)*(1+0.25*AJ591)*Параметри!$K$53</f>
        <v>3050.2976868320006</v>
      </c>
      <c r="AL591" s="29">
        <f>ROUNDUP(('Дані з ДІСО'!AU591+'Дані з ДІСО'!AW591)/Параметри!$K$28,0)</f>
        <v>0</v>
      </c>
      <c r="AM591" s="64">
        <f>AL591*Параметри!$M$35/18</f>
        <v>0</v>
      </c>
      <c r="AN591" s="29">
        <f>IF(AL591=0,0,'Дані з ДІСО'!AW591/SUM('Дані з ДІСО'!AU591,'Дані з ДІСО'!AW591))</f>
        <v>0</v>
      </c>
      <c r="AO591" s="29">
        <f>(1+0.25*AN591)*AM591*Параметри!$K$51</f>
        <v>0</v>
      </c>
      <c r="AP591" s="40">
        <f>ROUNDUP(('Дані з ДІСО'!AE591+'Дані не з ДІСО'!E591+'Дані не з ДІСО'!G591)/Параметри!$K$69,0)</f>
        <v>0</v>
      </c>
      <c r="AQ591" s="40">
        <f t="shared" si="86"/>
        <v>0</v>
      </c>
      <c r="AR591" s="40">
        <f>IF(AP591=0,0,('Дані з ДІСО'!AH591+'Дані не з ДІСО'!G591)/('Дані з ДІСО'!AE591+'Дані не з ДІСО'!E591+'Дані не з ДІСО'!G591))</f>
        <v>0</v>
      </c>
      <c r="AS591" s="29">
        <f>AQ591*(1+0.25*AR591)*Параметри!$K$51</f>
        <v>0</v>
      </c>
      <c r="AT591" s="40">
        <f>ROUNDUP('Дані з ДІСО'!AF591/Параметри!$K$70,0)</f>
        <v>0</v>
      </c>
      <c r="AU591" s="40">
        <f t="shared" si="87"/>
        <v>0</v>
      </c>
      <c r="AV591" s="40">
        <f>IF(AT591=0,0,'Дані з ДІСО'!AI591/'Дані з ДІСО'!AF591)</f>
        <v>0</v>
      </c>
      <c r="AW591" s="29">
        <f>AU591*(1+0.25*AV591)*Параметри!$K$51</f>
        <v>0</v>
      </c>
      <c r="AX591" s="40">
        <f>ROUNDUP('Дані з ДІСО'!AR591/Параметри!$K$29,0)</f>
        <v>0</v>
      </c>
      <c r="AY591" s="40">
        <f>ROUNDUP('Дані з ДІСО'!AS591/Параметри!$K$29,0)</f>
        <v>0</v>
      </c>
      <c r="AZ591" s="40">
        <f>ROUNDUP('Дані з ДІСО'!AT591/Параметри!$K$29,0)</f>
        <v>0</v>
      </c>
      <c r="BA591" s="64">
        <f>(AX591*Параметри!$K$32+AY591*Параметри!$L$32+AZ591*Параметри!$M$32)/18</f>
        <v>0</v>
      </c>
      <c r="BB591" s="29">
        <f>(BA591*Параметри!$K$51+SUM('Дані з ДІСО'!AR591:AT591)*Параметри!$K$48*Параметри!$K$20/1000)*Параметри!$K$74</f>
        <v>0</v>
      </c>
      <c r="BC591" s="40">
        <f>ROUNDUP(('Дані не з ДІСО'!I591+'Дані не з ДІСО'!K591)/Параметри!$K$26,0)</f>
        <v>0</v>
      </c>
      <c r="BD591" s="29">
        <f>BC591*Параметри!$M$36/18</f>
        <v>0</v>
      </c>
      <c r="BE591" s="40">
        <f>IF(BC591=0,0,'Дані не з ДІСО'!K591/('Дані не з ДІСО'!I591+'Дані не з ДІСО'!K591))</f>
        <v>0</v>
      </c>
      <c r="BF591" s="29">
        <f>(1+0.25*BE591)*BD591*Параметри!$K$51</f>
        <v>0</v>
      </c>
      <c r="BG591" s="40">
        <f>ROUNDUP('Дані не з ДІСО'!M591/Параметри!$K$27,0)</f>
        <v>0</v>
      </c>
      <c r="BH591" s="40">
        <f>BG591*Параметри!$M$37/18</f>
        <v>0</v>
      </c>
      <c r="BI591" s="29">
        <f>BH591*Параметри!$K$51</f>
        <v>0</v>
      </c>
      <c r="BJ591" s="29">
        <f>'Дані не з ДІСО'!N591*Параметри!$K$76</f>
        <v>0</v>
      </c>
      <c r="BK591" s="40">
        <f>ROUNDUP('Дані з ДІСО'!V591/Параметри!$K$25,0)</f>
        <v>0</v>
      </c>
      <c r="BL591" s="40">
        <f>ROUNDUP('Дані з ДІСО'!W591/Параметри!$K$25,0)</f>
        <v>0</v>
      </c>
      <c r="BM591" s="40">
        <f>ROUNDUP('Дані з ДІСО'!X591/Параметри!$K$25,0)</f>
        <v>0</v>
      </c>
      <c r="BN591" s="40">
        <f>(BK591*Параметри!$K$34+BL591*Параметри!$L$34+BM591*Параметри!$M$34)/18</f>
        <v>0</v>
      </c>
      <c r="BO591" s="40">
        <f>IF(K591=0,0,'Дані з ДІСО'!AC591/K591)</f>
        <v>0</v>
      </c>
      <c r="BP591" s="29">
        <f>(1+0.25*BO591)*BN591*Параметри!$K$51</f>
        <v>0</v>
      </c>
      <c r="BQ591" s="29">
        <f>BP591*'Коефіцієнти АТО'!U591</f>
        <v>0</v>
      </c>
      <c r="BR591" s="29">
        <f>K591*(1+0.25*BO591)*Параметри!$K$66*Параметри!$K$20/1000</f>
        <v>0</v>
      </c>
      <c r="BS591" s="29">
        <f>(1+0.25*BO591)*K591*'Коефіцієнти АТО'!S591*Параметри!$K$20/1000</f>
        <v>0</v>
      </c>
      <c r="BT591" s="29">
        <f t="shared" si="88"/>
        <v>0</v>
      </c>
      <c r="BU591" s="40">
        <f>ROUNDUP('Дані з ДІСО'!AG591/Параметри!$K$71,0)</f>
        <v>0</v>
      </c>
      <c r="BV591" s="40">
        <f t="shared" si="89"/>
        <v>0</v>
      </c>
      <c r="BW591" s="40">
        <f>IF('Дані з ДІСО'!AG591=0,0,'Дані з ДІСО'!AJ591/'Дані з ДІСО'!AG591)</f>
        <v>0</v>
      </c>
      <c r="BX591" s="29">
        <f>BV591*(1+0.25*BW591)*Параметри!$K$51</f>
        <v>0</v>
      </c>
      <c r="BY591" s="29">
        <f>ROUND(IF(Параметри!$K$77="No",CC591,CC591*Параметри!$K$78)+AG591,1)</f>
        <v>41132.5</v>
      </c>
      <c r="BZ591" s="29">
        <f>ROUND(IF(Параметри!$K$77="No",BF591,BF591*Параметри!$K$78),1)</f>
        <v>0</v>
      </c>
      <c r="CA591" s="29">
        <f>ROUND(IF(Параметри!$K$77="No",BI591,BI591*Параметри!$K$78),1)</f>
        <v>0</v>
      </c>
      <c r="CB591" s="29">
        <f>ROUND(IF(Параметри!$K$77="No",BJ591,BJ591*Параметри!$K$78),1)</f>
        <v>0</v>
      </c>
      <c r="CC591" s="29">
        <f t="shared" si="83"/>
        <v>45702.731836171515</v>
      </c>
    </row>
    <row r="592" spans="1:81">
      <c r="A592" s="9">
        <v>591</v>
      </c>
      <c r="B592" s="9" t="s">
        <v>3148</v>
      </c>
      <c r="C592" s="9" t="s">
        <v>3148</v>
      </c>
      <c r="D592" s="9" t="s">
        <v>3707</v>
      </c>
      <c r="E592" s="9" t="s">
        <v>24</v>
      </c>
      <c r="F592" s="9" t="s">
        <v>3711</v>
      </c>
      <c r="G592" s="9" t="s">
        <v>1244</v>
      </c>
      <c r="H592" s="29">
        <f>SUM('Дані з ДІСО'!J592:L592)</f>
        <v>735</v>
      </c>
      <c r="I592" s="29">
        <f>SUM('Дані з ДІСО'!G592:I592)</f>
        <v>65</v>
      </c>
      <c r="J592" s="29">
        <f>SUM('Дані з ДІСО'!P592:R592)</f>
        <v>0</v>
      </c>
      <c r="K592" s="29">
        <f>SUM('Дані з ДІСО'!V592:X592)</f>
        <v>0</v>
      </c>
      <c r="L592" s="40">
        <f>ROUNDUP('Дані з ДІСО'!J592/'Коефіцієнти АТО'!$R592,0)</f>
        <v>24</v>
      </c>
      <c r="M592" s="40">
        <f>ROUNDUP('Дані з ДІСО'!K592/'Коефіцієнти АТО'!$R592,0)</f>
        <v>41</v>
      </c>
      <c r="N592" s="40">
        <f>ROUNDUP('Дані з ДІСО'!L592/'Коефіцієнти АТО'!$R592,0)</f>
        <v>10</v>
      </c>
      <c r="O592" s="59">
        <f>(L592*Параметри!$K$32+M592*Параметри!$L$32+N592*Параметри!$M$32)/18</f>
        <v>124.87222222222221</v>
      </c>
      <c r="P592" s="41">
        <f>IF(H592=0,"",'Дані з ДІСО'!Y592/H592)</f>
        <v>0</v>
      </c>
      <c r="Q592" s="29">
        <f>IF(H592=0,"",(1+0.25*P592)*O592*Параметри!$K$51)</f>
        <v>25576.354895602617</v>
      </c>
      <c r="R592" s="29">
        <f>IF(H592=0,"",Q592*'Коефіцієнти АТО'!T592)</f>
        <v>434.79803322524452</v>
      </c>
      <c r="S592" s="29">
        <f>IF(H592=0,"",H592*(1+0.25*P592)*Параметри!$K$66*Параметри!$K$20/1000)</f>
        <v>0</v>
      </c>
      <c r="T592" s="29">
        <f>IF(H592=0,"",H592*(1+0.25*P592)*'Коефіцієнти АТО'!$S592*Параметри!$K$20/1000)</f>
        <v>3707.307884672186</v>
      </c>
      <c r="U592" s="29">
        <f t="shared" si="84"/>
        <v>29718.460813500049</v>
      </c>
      <c r="V592" s="29">
        <f t="shared" si="85"/>
        <v>29718.460813500049</v>
      </c>
      <c r="W592" s="40">
        <f>ROUNDUP('Дані з ДІСО'!P592/Параметри!$K$24,0)</f>
        <v>0</v>
      </c>
      <c r="X592" s="40">
        <f>ROUNDUP('Дані з ДІСО'!Q592/Параметри!$K$24,0)</f>
        <v>0</v>
      </c>
      <c r="Y592" s="40">
        <f>ROUNDUP('Дані з ДІСО'!R592/Параметри!$K$24,0)</f>
        <v>0</v>
      </c>
      <c r="Z592" s="59">
        <f>(W592*Параметри!$K$33+X592*Параметри!$L$33+Y592*Параметри!$M$33)/18</f>
        <v>0</v>
      </c>
      <c r="AA592" s="41">
        <f>IF(J592=0,0,'Дані з ДІСО'!AA592/J592)</f>
        <v>0</v>
      </c>
      <c r="AB592" s="29">
        <f>(1+0.25*AA592)*Z592*Параметри!$K$51</f>
        <v>0</v>
      </c>
      <c r="AC592" s="29">
        <f>AB592*'Коефіцієнти АТО'!U592</f>
        <v>0</v>
      </c>
      <c r="AD592" s="29">
        <f>J592*(1+0.25*AA592)*Параметри!$K$66*Параметри!$K$20/1000</f>
        <v>0</v>
      </c>
      <c r="AE592" s="29">
        <f>(1+0.25*AA592)*J592*'Коефіцієнти АТО'!S592*Параметри!$K$20/1000</f>
        <v>0</v>
      </c>
      <c r="AF592" s="29">
        <f t="shared" si="81"/>
        <v>0</v>
      </c>
      <c r="AG592" s="29">
        <v>0</v>
      </c>
      <c r="AH592" s="40">
        <v>5</v>
      </c>
      <c r="AI592" s="40">
        <v>0</v>
      </c>
      <c r="AJ592" s="40">
        <f t="shared" si="82"/>
        <v>0</v>
      </c>
      <c r="AK592" s="29">
        <f>(AH592+AI592)*(1+0.25*AJ592)*Параметри!$K$53</f>
        <v>897.14637848000029</v>
      </c>
      <c r="AL592" s="29">
        <f>ROUNDUP(('Дані з ДІСО'!AU592+'Дані з ДІСО'!AW592)/Параметри!$K$28,0)</f>
        <v>0</v>
      </c>
      <c r="AM592" s="64">
        <f>AL592*Параметри!$M$35/18</f>
        <v>0</v>
      </c>
      <c r="AN592" s="29">
        <f>IF(AL592=0,0,'Дані з ДІСО'!AW592/SUM('Дані з ДІСО'!AU592,'Дані з ДІСО'!AW592))</f>
        <v>0</v>
      </c>
      <c r="AO592" s="29">
        <f>(1+0.25*AN592)*AM592*Параметри!$K$51</f>
        <v>0</v>
      </c>
      <c r="AP592" s="40">
        <f>ROUNDUP(('Дані з ДІСО'!AE592+'Дані не з ДІСО'!E592+'Дані не з ДІСО'!G592)/Параметри!$K$69,0)</f>
        <v>0</v>
      </c>
      <c r="AQ592" s="40">
        <f t="shared" si="86"/>
        <v>0</v>
      </c>
      <c r="AR592" s="40">
        <f>IF(AP592=0,0,('Дані з ДІСО'!AH592+'Дані не з ДІСО'!G592)/('Дані з ДІСО'!AE592+'Дані не з ДІСО'!E592+'Дані не з ДІСО'!G592))</f>
        <v>0</v>
      </c>
      <c r="AS592" s="29">
        <f>AQ592*(1+0.25*AR592)*Параметри!$K$51</f>
        <v>0</v>
      </c>
      <c r="AT592" s="40">
        <f>ROUNDUP('Дані з ДІСО'!AF592/Параметри!$K$70,0)</f>
        <v>0</v>
      </c>
      <c r="AU592" s="40">
        <f t="shared" si="87"/>
        <v>0</v>
      </c>
      <c r="AV592" s="40">
        <f>IF(AT592=0,0,'Дані з ДІСО'!AI592/'Дані з ДІСО'!AF592)</f>
        <v>0</v>
      </c>
      <c r="AW592" s="29">
        <f>AU592*(1+0.25*AV592)*Параметри!$K$51</f>
        <v>0</v>
      </c>
      <c r="AX592" s="40">
        <f>ROUNDUP('Дані з ДІСО'!AR592/Параметри!$K$29,0)</f>
        <v>0</v>
      </c>
      <c r="AY592" s="40">
        <f>ROUNDUP('Дані з ДІСО'!AS592/Параметри!$K$29,0)</f>
        <v>0</v>
      </c>
      <c r="AZ592" s="40">
        <f>ROUNDUP('Дані з ДІСО'!AT592/Параметри!$K$29,0)</f>
        <v>0</v>
      </c>
      <c r="BA592" s="64">
        <f>(AX592*Параметри!$K$32+AY592*Параметри!$L$32+AZ592*Параметри!$M$32)/18</f>
        <v>0</v>
      </c>
      <c r="BB592" s="29">
        <f>(BA592*Параметри!$K$51+SUM('Дані з ДІСО'!AR592:AT592)*Параметри!$K$48*Параметри!$K$20/1000)*Параметри!$K$74</f>
        <v>0</v>
      </c>
      <c r="BC592" s="40">
        <f>ROUNDUP(('Дані не з ДІСО'!I592+'Дані не з ДІСО'!K592)/Параметри!$K$26,0)</f>
        <v>0</v>
      </c>
      <c r="BD592" s="29">
        <f>BC592*Параметри!$M$36/18</f>
        <v>0</v>
      </c>
      <c r="BE592" s="40">
        <f>IF(BC592=0,0,'Дані не з ДІСО'!K592/('Дані не з ДІСО'!I592+'Дані не з ДІСО'!K592))</f>
        <v>0</v>
      </c>
      <c r="BF592" s="29">
        <f>(1+0.25*BE592)*BD592*Параметри!$K$51</f>
        <v>0</v>
      </c>
      <c r="BG592" s="40">
        <f>ROUNDUP('Дані не з ДІСО'!M592/Параметри!$K$27,0)</f>
        <v>0</v>
      </c>
      <c r="BH592" s="40">
        <f>BG592*Параметри!$M$37/18</f>
        <v>0</v>
      </c>
      <c r="BI592" s="29">
        <f>BH592*Параметри!$K$51</f>
        <v>0</v>
      </c>
      <c r="BJ592" s="29">
        <f>'Дані не з ДІСО'!N592*Параметри!$K$76</f>
        <v>0</v>
      </c>
      <c r="BK592" s="40">
        <f>ROUNDUP('Дані з ДІСО'!V592/Параметри!$K$25,0)</f>
        <v>0</v>
      </c>
      <c r="BL592" s="40">
        <f>ROUNDUP('Дані з ДІСО'!W592/Параметри!$K$25,0)</f>
        <v>0</v>
      </c>
      <c r="BM592" s="40">
        <f>ROUNDUP('Дані з ДІСО'!X592/Параметри!$K$25,0)</f>
        <v>0</v>
      </c>
      <c r="BN592" s="40">
        <f>(BK592*Параметри!$K$34+BL592*Параметри!$L$34+BM592*Параметри!$M$34)/18</f>
        <v>0</v>
      </c>
      <c r="BO592" s="40">
        <f>IF(K592=0,0,'Дані з ДІСО'!AC592/K592)</f>
        <v>0</v>
      </c>
      <c r="BP592" s="29">
        <f>(1+0.25*BO592)*BN592*Параметри!$K$51</f>
        <v>0</v>
      </c>
      <c r="BQ592" s="29">
        <f>BP592*'Коефіцієнти АТО'!U592</f>
        <v>0</v>
      </c>
      <c r="BR592" s="29">
        <f>K592*(1+0.25*BO592)*Параметри!$K$66*Параметри!$K$20/1000</f>
        <v>0</v>
      </c>
      <c r="BS592" s="29">
        <f>(1+0.25*BO592)*K592*'Коефіцієнти АТО'!S592*Параметри!$K$20/1000</f>
        <v>0</v>
      </c>
      <c r="BT592" s="29">
        <f t="shared" si="88"/>
        <v>0</v>
      </c>
      <c r="BU592" s="40">
        <f>ROUNDUP('Дані з ДІСО'!AG592/Параметри!$K$71,0)</f>
        <v>0</v>
      </c>
      <c r="BV592" s="40">
        <f t="shared" si="89"/>
        <v>0</v>
      </c>
      <c r="BW592" s="40">
        <f>IF('Дані з ДІСО'!AG592=0,0,'Дані з ДІСО'!AJ592/'Дані з ДІСО'!AG592)</f>
        <v>0</v>
      </c>
      <c r="BX592" s="29">
        <f>BV592*(1+0.25*BW592)*Параметри!$K$51</f>
        <v>0</v>
      </c>
      <c r="BY592" s="29">
        <f>ROUND(IF(Параметри!$K$77="No",CC592,CC592*Параметри!$K$78)+AG592,1)</f>
        <v>27554</v>
      </c>
      <c r="BZ592" s="29">
        <f>ROUND(IF(Параметри!$K$77="No",BF592,BF592*Параметри!$K$78),1)</f>
        <v>0</v>
      </c>
      <c r="CA592" s="29">
        <f>ROUND(IF(Параметри!$K$77="No",BI592,BI592*Параметри!$K$78),1)</f>
        <v>0</v>
      </c>
      <c r="CB592" s="29">
        <f>ROUND(IF(Параметри!$K$77="No",BJ592,BJ592*Параметри!$K$78),1)</f>
        <v>0</v>
      </c>
      <c r="CC592" s="29">
        <f t="shared" si="83"/>
        <v>30615.607191980049</v>
      </c>
    </row>
    <row r="593" spans="1:81">
      <c r="A593" s="9">
        <v>592</v>
      </c>
      <c r="B593" s="9" t="s">
        <v>3148</v>
      </c>
      <c r="C593" s="9" t="s">
        <v>3148</v>
      </c>
      <c r="D593" s="9" t="s">
        <v>3707</v>
      </c>
      <c r="E593" s="9" t="s">
        <v>24</v>
      </c>
      <c r="F593" s="9" t="s">
        <v>3712</v>
      </c>
      <c r="G593" s="9" t="s">
        <v>1246</v>
      </c>
      <c r="H593" s="29">
        <f>SUM('Дані з ДІСО'!J593:L593)</f>
        <v>989</v>
      </c>
      <c r="I593" s="29">
        <f>SUM('Дані з ДІСО'!G593:I593)</f>
        <v>107</v>
      </c>
      <c r="J593" s="29">
        <f>SUM('Дані з ДІСО'!P593:R593)</f>
        <v>0</v>
      </c>
      <c r="K593" s="29">
        <f>SUM('Дані з ДІСО'!V593:X593)</f>
        <v>0</v>
      </c>
      <c r="L593" s="40">
        <f>ROUNDUP('Дані з ДІСО'!J593/'Коефіцієнти АТО'!$R593,0)</f>
        <v>32</v>
      </c>
      <c r="M593" s="40">
        <f>ROUNDUP('Дані з ДІСО'!K593/'Коефіцієнти АТО'!$R593,0)</f>
        <v>41</v>
      </c>
      <c r="N593" s="40">
        <f>ROUNDUP('Дані з ДІСО'!L593/'Коефіцієнти АТО'!$R593,0)</f>
        <v>7</v>
      </c>
      <c r="O593" s="59">
        <f>(L593*Параметри!$K$32+M593*Параметри!$L$32+N593*Параметри!$M$32)/18</f>
        <v>129.17777777777778</v>
      </c>
      <c r="P593" s="41">
        <f>IF(H593=0,"",'Дані з ДІСО'!Y593/H593)</f>
        <v>0</v>
      </c>
      <c r="Q593" s="29">
        <f>IF(H593=0,"",(1+0.25*P593)*O593*Параметри!$K$51)</f>
        <v>26458.219692688177</v>
      </c>
      <c r="R593" s="29">
        <f>IF(H593=0,"",Q593*'Коефіцієнти АТО'!T593)</f>
        <v>449.78973477569906</v>
      </c>
      <c r="S593" s="29">
        <f>IF(H593=0,"",H593*(1+0.25*P593)*Параметри!$K$66*Параметри!$K$20/1000)</f>
        <v>0</v>
      </c>
      <c r="T593" s="29">
        <f>IF(H593=0,"",H593*(1+0.25*P593)*'Коефіцієнти АТО'!$S593*Параметри!$K$20/1000)</f>
        <v>4988.4727863140033</v>
      </c>
      <c r="U593" s="29">
        <f t="shared" si="84"/>
        <v>31896.482213777879</v>
      </c>
      <c r="V593" s="29">
        <f t="shared" si="85"/>
        <v>31896.482213777879</v>
      </c>
      <c r="W593" s="40">
        <f>ROUNDUP('Дані з ДІСО'!P593/Параметри!$K$24,0)</f>
        <v>0</v>
      </c>
      <c r="X593" s="40">
        <f>ROUNDUP('Дані з ДІСО'!Q593/Параметри!$K$24,0)</f>
        <v>0</v>
      </c>
      <c r="Y593" s="40">
        <f>ROUNDUP('Дані з ДІСО'!R593/Параметри!$K$24,0)</f>
        <v>0</v>
      </c>
      <c r="Z593" s="59">
        <f>(W593*Параметри!$K$33+X593*Параметри!$L$33+Y593*Параметри!$M$33)/18</f>
        <v>0</v>
      </c>
      <c r="AA593" s="41">
        <f>IF(J593=0,0,'Дані з ДІСО'!AA593/J593)</f>
        <v>0</v>
      </c>
      <c r="AB593" s="29">
        <f>(1+0.25*AA593)*Z593*Параметри!$K$51</f>
        <v>0</v>
      </c>
      <c r="AC593" s="29">
        <f>AB593*'Коефіцієнти АТО'!U593</f>
        <v>0</v>
      </c>
      <c r="AD593" s="29">
        <f>J593*(1+0.25*AA593)*Параметри!$K$66*Параметри!$K$20/1000</f>
        <v>0</v>
      </c>
      <c r="AE593" s="29">
        <f>(1+0.25*AA593)*J593*'Коефіцієнти АТО'!S593*Параметри!$K$20/1000</f>
        <v>0</v>
      </c>
      <c r="AF593" s="29">
        <f t="shared" si="81"/>
        <v>0</v>
      </c>
      <c r="AG593" s="29">
        <v>0</v>
      </c>
      <c r="AH593" s="40">
        <v>11</v>
      </c>
      <c r="AI593" s="40">
        <v>0</v>
      </c>
      <c r="AJ593" s="40">
        <f t="shared" si="82"/>
        <v>0</v>
      </c>
      <c r="AK593" s="29">
        <f>(AH593+AI593)*(1+0.25*AJ593)*Параметри!$K$53</f>
        <v>1973.7220326560005</v>
      </c>
      <c r="AL593" s="29">
        <f>ROUNDUP(('Дані з ДІСО'!AU593+'Дані з ДІСО'!AW593)/Параметри!$K$28,0)</f>
        <v>0</v>
      </c>
      <c r="AM593" s="64">
        <f>AL593*Параметри!$M$35/18</f>
        <v>0</v>
      </c>
      <c r="AN593" s="29">
        <f>IF(AL593=0,0,'Дані з ДІСО'!AW593/SUM('Дані з ДІСО'!AU593,'Дані з ДІСО'!AW593))</f>
        <v>0</v>
      </c>
      <c r="AO593" s="29">
        <f>(1+0.25*AN593)*AM593*Параметри!$K$51</f>
        <v>0</v>
      </c>
      <c r="AP593" s="40">
        <f>ROUNDUP(('Дані з ДІСО'!AE593+'Дані не з ДІСО'!E593+'Дані не з ДІСО'!G593)/Параметри!$K$69,0)</f>
        <v>0</v>
      </c>
      <c r="AQ593" s="40">
        <f t="shared" si="86"/>
        <v>0</v>
      </c>
      <c r="AR593" s="40">
        <f>IF(AP593=0,0,('Дані з ДІСО'!AH593+'Дані не з ДІСО'!G593)/('Дані з ДІСО'!AE593+'Дані не з ДІСО'!E593+'Дані не з ДІСО'!G593))</f>
        <v>0</v>
      </c>
      <c r="AS593" s="29">
        <f>AQ593*(1+0.25*AR593)*Параметри!$K$51</f>
        <v>0</v>
      </c>
      <c r="AT593" s="40">
        <f>ROUNDUP('Дані з ДІСО'!AF593/Параметри!$K$70,0)</f>
        <v>0</v>
      </c>
      <c r="AU593" s="40">
        <f t="shared" si="87"/>
        <v>0</v>
      </c>
      <c r="AV593" s="40">
        <f>IF(AT593=0,0,'Дані з ДІСО'!AI593/'Дані з ДІСО'!AF593)</f>
        <v>0</v>
      </c>
      <c r="AW593" s="29">
        <f>AU593*(1+0.25*AV593)*Параметри!$K$51</f>
        <v>0</v>
      </c>
      <c r="AX593" s="40">
        <f>ROUNDUP('Дані з ДІСО'!AR593/Параметри!$K$29,0)</f>
        <v>0</v>
      </c>
      <c r="AY593" s="40">
        <f>ROUNDUP('Дані з ДІСО'!AS593/Параметри!$K$29,0)</f>
        <v>0</v>
      </c>
      <c r="AZ593" s="40">
        <f>ROUNDUP('Дані з ДІСО'!AT593/Параметри!$K$29,0)</f>
        <v>0</v>
      </c>
      <c r="BA593" s="64">
        <f>(AX593*Параметри!$K$32+AY593*Параметри!$L$32+AZ593*Параметри!$M$32)/18</f>
        <v>0</v>
      </c>
      <c r="BB593" s="29">
        <f>(BA593*Параметри!$K$51+SUM('Дані з ДІСО'!AR593:AT593)*Параметри!$K$48*Параметри!$K$20/1000)*Параметри!$K$74</f>
        <v>0</v>
      </c>
      <c r="BC593" s="40">
        <f>ROUNDUP(('Дані не з ДІСО'!I593+'Дані не з ДІСО'!K593)/Параметри!$K$26,0)</f>
        <v>0</v>
      </c>
      <c r="BD593" s="29">
        <f>BC593*Параметри!$M$36/18</f>
        <v>0</v>
      </c>
      <c r="BE593" s="40">
        <f>IF(BC593=0,0,'Дані не з ДІСО'!K593/('Дані не з ДІСО'!I593+'Дані не з ДІСО'!K593))</f>
        <v>0</v>
      </c>
      <c r="BF593" s="29">
        <f>(1+0.25*BE593)*BD593*Параметри!$K$51</f>
        <v>0</v>
      </c>
      <c r="BG593" s="40">
        <f>ROUNDUP('Дані не з ДІСО'!M593/Параметри!$K$27,0)</f>
        <v>0</v>
      </c>
      <c r="BH593" s="40">
        <f>BG593*Параметри!$M$37/18</f>
        <v>0</v>
      </c>
      <c r="BI593" s="29">
        <f>BH593*Параметри!$K$51</f>
        <v>0</v>
      </c>
      <c r="BJ593" s="29">
        <f>'Дані не з ДІСО'!N593*Параметри!$K$76</f>
        <v>0</v>
      </c>
      <c r="BK593" s="40">
        <f>ROUNDUP('Дані з ДІСО'!V593/Параметри!$K$25,0)</f>
        <v>0</v>
      </c>
      <c r="BL593" s="40">
        <f>ROUNDUP('Дані з ДІСО'!W593/Параметри!$K$25,0)</f>
        <v>0</v>
      </c>
      <c r="BM593" s="40">
        <f>ROUNDUP('Дані з ДІСО'!X593/Параметри!$K$25,0)</f>
        <v>0</v>
      </c>
      <c r="BN593" s="40">
        <f>(BK593*Параметри!$K$34+BL593*Параметри!$L$34+BM593*Параметри!$M$34)/18</f>
        <v>0</v>
      </c>
      <c r="BO593" s="40">
        <f>IF(K593=0,0,'Дані з ДІСО'!AC593/K593)</f>
        <v>0</v>
      </c>
      <c r="BP593" s="29">
        <f>(1+0.25*BO593)*BN593*Параметри!$K$51</f>
        <v>0</v>
      </c>
      <c r="BQ593" s="29">
        <f>BP593*'Коефіцієнти АТО'!U593</f>
        <v>0</v>
      </c>
      <c r="BR593" s="29">
        <f>K593*(1+0.25*BO593)*Параметри!$K$66*Параметри!$K$20/1000</f>
        <v>0</v>
      </c>
      <c r="BS593" s="29">
        <f>(1+0.25*BO593)*K593*'Коефіцієнти АТО'!S593*Параметри!$K$20/1000</f>
        <v>0</v>
      </c>
      <c r="BT593" s="29">
        <f t="shared" si="88"/>
        <v>0</v>
      </c>
      <c r="BU593" s="40">
        <f>ROUNDUP('Дані з ДІСО'!AG593/Параметри!$K$71,0)</f>
        <v>0</v>
      </c>
      <c r="BV593" s="40">
        <f t="shared" si="89"/>
        <v>0</v>
      </c>
      <c r="BW593" s="40">
        <f>IF('Дані з ДІСО'!AG593=0,0,'Дані з ДІСО'!AJ593/'Дані з ДІСО'!AG593)</f>
        <v>0</v>
      </c>
      <c r="BX593" s="29">
        <f>BV593*(1+0.25*BW593)*Параметри!$K$51</f>
        <v>0</v>
      </c>
      <c r="BY593" s="29">
        <f>ROUND(IF(Параметри!$K$77="No",CC593,CC593*Параметри!$K$78)+AG593,1)</f>
        <v>30483.200000000001</v>
      </c>
      <c r="BZ593" s="29">
        <f>ROUND(IF(Параметри!$K$77="No",BF593,BF593*Параметри!$K$78),1)</f>
        <v>0</v>
      </c>
      <c r="CA593" s="29">
        <f>ROUND(IF(Параметри!$K$77="No",BI593,BI593*Параметри!$K$78),1)</f>
        <v>0</v>
      </c>
      <c r="CB593" s="29">
        <f>ROUND(IF(Параметри!$K$77="No",BJ593,BJ593*Параметри!$K$78),1)</f>
        <v>0</v>
      </c>
      <c r="CC593" s="29">
        <f t="shared" si="83"/>
        <v>33870.204246433881</v>
      </c>
    </row>
    <row r="594" spans="1:81">
      <c r="A594" s="9">
        <v>593</v>
      </c>
      <c r="B594" s="9" t="s">
        <v>3148</v>
      </c>
      <c r="C594" s="9" t="s">
        <v>3148</v>
      </c>
      <c r="D594" s="9" t="s">
        <v>3707</v>
      </c>
      <c r="E594" s="9" t="s">
        <v>24</v>
      </c>
      <c r="F594" s="9" t="s">
        <v>3713</v>
      </c>
      <c r="G594" s="9" t="s">
        <v>1248</v>
      </c>
      <c r="H594" s="29">
        <f>SUM('Дані з ДІСО'!J594:L594)</f>
        <v>286.5</v>
      </c>
      <c r="I594" s="29">
        <f>SUM('Дані з ДІСО'!G594:I594)</f>
        <v>37</v>
      </c>
      <c r="J594" s="29">
        <f>SUM('Дані з ДІСО'!P594:R594)</f>
        <v>0</v>
      </c>
      <c r="K594" s="29">
        <f>SUM('Дані з ДІСО'!V594:X594)</f>
        <v>0</v>
      </c>
      <c r="L594" s="40">
        <f>ROUNDUP('Дані з ДІСО'!J594/'Коефіцієнти АТО'!$R594,0)</f>
        <v>12</v>
      </c>
      <c r="M594" s="40">
        <f>ROUNDUP('Дані з ДІСО'!K594/'Коефіцієнти АТО'!$R594,0)</f>
        <v>16</v>
      </c>
      <c r="N594" s="40">
        <f>ROUNDUP('Дані з ДІСО'!L594/'Коефіцієнти АТО'!$R594,0)</f>
        <v>3</v>
      </c>
      <c r="O594" s="59">
        <f>(L594*Параметри!$K$32+M594*Параметри!$L$32+N594*Параметри!$M$32)/18</f>
        <v>50.31666666666667</v>
      </c>
      <c r="P594" s="41">
        <f>IF(H594=0,"",'Дані з ДІСО'!Y594/H594)</f>
        <v>0</v>
      </c>
      <c r="Q594" s="29">
        <f>IF(H594=0,"",(1+0.25*P594)*O594*Параметри!$K$51)</f>
        <v>10305.870280263067</v>
      </c>
      <c r="R594" s="29">
        <f>IF(H594=0,"",Q594*'Коефіцієнти АТО'!T594)</f>
        <v>175.19979476447216</v>
      </c>
      <c r="S594" s="29">
        <f>IF(H594=0,"",H594*(1+0.25*P594)*Параметри!$K$66*Параметри!$K$20/1000)</f>
        <v>0</v>
      </c>
      <c r="T594" s="29">
        <f>IF(H594=0,"",H594*(1+0.25*P594)*'Коефіцієнти АТО'!$S594*Параметри!$K$20/1000)</f>
        <v>1445.093481576301</v>
      </c>
      <c r="U594" s="29">
        <f t="shared" si="84"/>
        <v>11926.16355660384</v>
      </c>
      <c r="V594" s="29">
        <f t="shared" si="85"/>
        <v>11926.16355660384</v>
      </c>
      <c r="W594" s="40">
        <f>ROUNDUP('Дані з ДІСО'!P594/Параметри!$K$24,0)</f>
        <v>0</v>
      </c>
      <c r="X594" s="40">
        <f>ROUNDUP('Дані з ДІСО'!Q594/Параметри!$K$24,0)</f>
        <v>0</v>
      </c>
      <c r="Y594" s="40">
        <f>ROUNDUP('Дані з ДІСО'!R594/Параметри!$K$24,0)</f>
        <v>0</v>
      </c>
      <c r="Z594" s="59">
        <f>(W594*Параметри!$K$33+X594*Параметри!$L$33+Y594*Параметри!$M$33)/18</f>
        <v>0</v>
      </c>
      <c r="AA594" s="41">
        <f>IF(J594=0,0,'Дані з ДІСО'!AA594/J594)</f>
        <v>0</v>
      </c>
      <c r="AB594" s="29">
        <f>(1+0.25*AA594)*Z594*Параметри!$K$51</f>
        <v>0</v>
      </c>
      <c r="AC594" s="29">
        <f>AB594*'Коефіцієнти АТО'!U594</f>
        <v>0</v>
      </c>
      <c r="AD594" s="29">
        <f>J594*(1+0.25*AA594)*Параметри!$K$66*Параметри!$K$20/1000</f>
        <v>0</v>
      </c>
      <c r="AE594" s="29">
        <f>(1+0.25*AA594)*J594*'Коефіцієнти АТО'!S594*Параметри!$K$20/1000</f>
        <v>0</v>
      </c>
      <c r="AF594" s="29">
        <f t="shared" si="81"/>
        <v>0</v>
      </c>
      <c r="AG594" s="29">
        <v>0</v>
      </c>
      <c r="AH594" s="40">
        <v>2</v>
      </c>
      <c r="AI594" s="40">
        <v>0</v>
      </c>
      <c r="AJ594" s="40">
        <f t="shared" si="82"/>
        <v>0</v>
      </c>
      <c r="AK594" s="29">
        <f>(AH594+AI594)*(1+0.25*AJ594)*Параметри!$K$53</f>
        <v>358.85855139200009</v>
      </c>
      <c r="AL594" s="29">
        <f>ROUNDUP(('Дані з ДІСО'!AU594+'Дані з ДІСО'!AW594)/Параметри!$K$28,0)</f>
        <v>0</v>
      </c>
      <c r="AM594" s="64">
        <f>AL594*Параметри!$M$35/18</f>
        <v>0</v>
      </c>
      <c r="AN594" s="29">
        <f>IF(AL594=0,0,'Дані з ДІСО'!AW594/SUM('Дані з ДІСО'!AU594,'Дані з ДІСО'!AW594))</f>
        <v>0</v>
      </c>
      <c r="AO594" s="29">
        <f>(1+0.25*AN594)*AM594*Параметри!$K$51</f>
        <v>0</v>
      </c>
      <c r="AP594" s="40">
        <f>ROUNDUP(('Дані з ДІСО'!AE594+'Дані не з ДІСО'!E594+'Дані не з ДІСО'!G594)/Параметри!$K$69,0)</f>
        <v>0</v>
      </c>
      <c r="AQ594" s="40">
        <f t="shared" si="86"/>
        <v>0</v>
      </c>
      <c r="AR594" s="40">
        <f>IF(AP594=0,0,('Дані з ДІСО'!AH594+'Дані не з ДІСО'!G594)/('Дані з ДІСО'!AE594+'Дані не з ДІСО'!E594+'Дані не з ДІСО'!G594))</f>
        <v>0</v>
      </c>
      <c r="AS594" s="29">
        <f>AQ594*(1+0.25*AR594)*Параметри!$K$51</f>
        <v>0</v>
      </c>
      <c r="AT594" s="40">
        <f>ROUNDUP('Дані з ДІСО'!AF594/Параметри!$K$70,0)</f>
        <v>0</v>
      </c>
      <c r="AU594" s="40">
        <f t="shared" si="87"/>
        <v>0</v>
      </c>
      <c r="AV594" s="40">
        <f>IF(AT594=0,0,'Дані з ДІСО'!AI594/'Дані з ДІСО'!AF594)</f>
        <v>0</v>
      </c>
      <c r="AW594" s="29">
        <f>AU594*(1+0.25*AV594)*Параметри!$K$51</f>
        <v>0</v>
      </c>
      <c r="AX594" s="40">
        <f>ROUNDUP('Дані з ДІСО'!AR594/Параметри!$K$29,0)</f>
        <v>0</v>
      </c>
      <c r="AY594" s="40">
        <f>ROUNDUP('Дані з ДІСО'!AS594/Параметри!$K$29,0)</f>
        <v>0</v>
      </c>
      <c r="AZ594" s="40">
        <f>ROUNDUP('Дані з ДІСО'!AT594/Параметри!$K$29,0)</f>
        <v>0</v>
      </c>
      <c r="BA594" s="64">
        <f>(AX594*Параметри!$K$32+AY594*Параметри!$L$32+AZ594*Параметри!$M$32)/18</f>
        <v>0</v>
      </c>
      <c r="BB594" s="29">
        <f>(BA594*Параметри!$K$51+SUM('Дані з ДІСО'!AR594:AT594)*Параметри!$K$48*Параметри!$K$20/1000)*Параметри!$K$74</f>
        <v>0</v>
      </c>
      <c r="BC594" s="40">
        <f>ROUNDUP(('Дані не з ДІСО'!I594+'Дані не з ДІСО'!K594)/Параметри!$K$26,0)</f>
        <v>0</v>
      </c>
      <c r="BD594" s="29">
        <f>BC594*Параметри!$M$36/18</f>
        <v>0</v>
      </c>
      <c r="BE594" s="40">
        <f>IF(BC594=0,0,'Дані не з ДІСО'!K594/('Дані не з ДІСО'!I594+'Дані не з ДІСО'!K594))</f>
        <v>0</v>
      </c>
      <c r="BF594" s="29">
        <f>(1+0.25*BE594)*BD594*Параметри!$K$51</f>
        <v>0</v>
      </c>
      <c r="BG594" s="40">
        <f>ROUNDUP('Дані не з ДІСО'!M594/Параметри!$K$27,0)</f>
        <v>0</v>
      </c>
      <c r="BH594" s="40">
        <f>BG594*Параметри!$M$37/18</f>
        <v>0</v>
      </c>
      <c r="BI594" s="29">
        <f>BH594*Параметри!$K$51</f>
        <v>0</v>
      </c>
      <c r="BJ594" s="29">
        <f>'Дані не з ДІСО'!N594*Параметри!$K$76</f>
        <v>0</v>
      </c>
      <c r="BK594" s="40">
        <f>ROUNDUP('Дані з ДІСО'!V594/Параметри!$K$25,0)</f>
        <v>0</v>
      </c>
      <c r="BL594" s="40">
        <f>ROUNDUP('Дані з ДІСО'!W594/Параметри!$K$25,0)</f>
        <v>0</v>
      </c>
      <c r="BM594" s="40">
        <f>ROUNDUP('Дані з ДІСО'!X594/Параметри!$K$25,0)</f>
        <v>0</v>
      </c>
      <c r="BN594" s="40">
        <f>(BK594*Параметри!$K$34+BL594*Параметри!$L$34+BM594*Параметри!$M$34)/18</f>
        <v>0</v>
      </c>
      <c r="BO594" s="40">
        <f>IF(K594=0,0,'Дані з ДІСО'!AC594/K594)</f>
        <v>0</v>
      </c>
      <c r="BP594" s="29">
        <f>(1+0.25*BO594)*BN594*Параметри!$K$51</f>
        <v>0</v>
      </c>
      <c r="BQ594" s="29">
        <f>BP594*'Коефіцієнти АТО'!U594</f>
        <v>0</v>
      </c>
      <c r="BR594" s="29">
        <f>K594*(1+0.25*BO594)*Параметри!$K$66*Параметри!$K$20/1000</f>
        <v>0</v>
      </c>
      <c r="BS594" s="29">
        <f>(1+0.25*BO594)*K594*'Коефіцієнти АТО'!S594*Параметри!$K$20/1000</f>
        <v>0</v>
      </c>
      <c r="BT594" s="29">
        <f t="shared" si="88"/>
        <v>0</v>
      </c>
      <c r="BU594" s="40">
        <f>ROUNDUP('Дані з ДІСО'!AG594/Параметри!$K$71,0)</f>
        <v>0</v>
      </c>
      <c r="BV594" s="40">
        <f t="shared" si="89"/>
        <v>0</v>
      </c>
      <c r="BW594" s="40">
        <f>IF('Дані з ДІСО'!AG594=0,0,'Дані з ДІСО'!AJ594/'Дані з ДІСО'!AG594)</f>
        <v>0</v>
      </c>
      <c r="BX594" s="29">
        <f>BV594*(1+0.25*BW594)*Параметри!$K$51</f>
        <v>0</v>
      </c>
      <c r="BY594" s="29">
        <f>ROUND(IF(Параметри!$K$77="No",CC594,CC594*Параметри!$K$78)+AG594,1)</f>
        <v>11056.5</v>
      </c>
      <c r="BZ594" s="29">
        <f>ROUND(IF(Параметри!$K$77="No",BF594,BF594*Параметри!$K$78),1)</f>
        <v>0</v>
      </c>
      <c r="CA594" s="29">
        <f>ROUND(IF(Параметри!$K$77="No",BI594,BI594*Параметри!$K$78),1)</f>
        <v>0</v>
      </c>
      <c r="CB594" s="29">
        <f>ROUND(IF(Параметри!$K$77="No",BJ594,BJ594*Параметри!$K$78),1)</f>
        <v>0</v>
      </c>
      <c r="CC594" s="29">
        <f t="shared" si="83"/>
        <v>12285.022107995841</v>
      </c>
    </row>
    <row r="595" spans="1:81">
      <c r="A595" s="9">
        <v>594</v>
      </c>
      <c r="B595" s="9" t="s">
        <v>3148</v>
      </c>
      <c r="C595" s="9" t="s">
        <v>3148</v>
      </c>
      <c r="D595" s="9" t="s">
        <v>3707</v>
      </c>
      <c r="E595" s="9" t="s">
        <v>24</v>
      </c>
      <c r="F595" s="9" t="s">
        <v>3714</v>
      </c>
      <c r="G595" s="9" t="s">
        <v>1250</v>
      </c>
      <c r="H595" s="29">
        <f>SUM('Дані з ДІСО'!J595:L595)</f>
        <v>513.5</v>
      </c>
      <c r="I595" s="29">
        <f>SUM('Дані з ДІСО'!G595:I595)</f>
        <v>30</v>
      </c>
      <c r="J595" s="29">
        <f>SUM('Дані з ДІСО'!P595:R595)</f>
        <v>0</v>
      </c>
      <c r="K595" s="29">
        <f>SUM('Дані з ДІСО'!V595:X595)</f>
        <v>0</v>
      </c>
      <c r="L595" s="40">
        <f>ROUNDUP('Дані з ДІСО'!J595/'Коефіцієнти АТО'!$R595,0)</f>
        <v>16</v>
      </c>
      <c r="M595" s="40">
        <f>ROUNDUP('Дані з ДІСО'!K595/'Коефіцієнти АТО'!$R595,0)</f>
        <v>21</v>
      </c>
      <c r="N595" s="40">
        <f>ROUNDUP('Дані з ДІСО'!L595/'Коефіцієнти АТО'!$R595,0)</f>
        <v>6</v>
      </c>
      <c r="O595" s="59">
        <f>(L595*Параметри!$K$32+M595*Параметри!$L$32+N595*Параметри!$M$32)/18</f>
        <v>70.427777777777777</v>
      </c>
      <c r="P595" s="41">
        <f>IF(H595=0,"",'Дані з ДІСО'!Y595/H595)</f>
        <v>0</v>
      </c>
      <c r="Q595" s="29">
        <f>IF(H595=0,"",(1+0.25*P595)*O595*Параметри!$K$51)</f>
        <v>14425.032300198178</v>
      </c>
      <c r="R595" s="29">
        <f>IF(H595=0,"",Q595*'Коефіцієнти АТО'!T595)</f>
        <v>245.22554910336905</v>
      </c>
      <c r="S595" s="29">
        <f>IF(H595=0,"",H595*(1+0.25*P595)*Параметри!$K$66*Параметри!$K$20/1000)</f>
        <v>0</v>
      </c>
      <c r="T595" s="29">
        <f>IF(H595=0,"",H595*(1+0.25*P595)*'Коефіцієнти АТО'!$S595*Параметри!$K$20/1000)</f>
        <v>2590.0715629648539</v>
      </c>
      <c r="U595" s="29">
        <f t="shared" si="84"/>
        <v>17260.329412266401</v>
      </c>
      <c r="V595" s="29">
        <f t="shared" si="85"/>
        <v>17260.329412266401</v>
      </c>
      <c r="W595" s="40">
        <f>ROUNDUP('Дані з ДІСО'!P595/Параметри!$K$24,0)</f>
        <v>0</v>
      </c>
      <c r="X595" s="40">
        <f>ROUNDUP('Дані з ДІСО'!Q595/Параметри!$K$24,0)</f>
        <v>0</v>
      </c>
      <c r="Y595" s="40">
        <f>ROUNDUP('Дані з ДІСО'!R595/Параметри!$K$24,0)</f>
        <v>0</v>
      </c>
      <c r="Z595" s="59">
        <f>(W595*Параметри!$K$33+X595*Параметри!$L$33+Y595*Параметри!$M$33)/18</f>
        <v>0</v>
      </c>
      <c r="AA595" s="41">
        <f>IF(J595=0,0,'Дані з ДІСО'!AA595/J595)</f>
        <v>0</v>
      </c>
      <c r="AB595" s="29">
        <f>(1+0.25*AA595)*Z595*Параметри!$K$51</f>
        <v>0</v>
      </c>
      <c r="AC595" s="29">
        <f>AB595*'Коефіцієнти АТО'!U595</f>
        <v>0</v>
      </c>
      <c r="AD595" s="29">
        <f>J595*(1+0.25*AA595)*Параметри!$K$66*Параметри!$K$20/1000</f>
        <v>0</v>
      </c>
      <c r="AE595" s="29">
        <f>(1+0.25*AA595)*J595*'Коефіцієнти АТО'!S595*Параметри!$K$20/1000</f>
        <v>0</v>
      </c>
      <c r="AF595" s="29">
        <f t="shared" si="81"/>
        <v>0</v>
      </c>
      <c r="AG595" s="29">
        <v>0</v>
      </c>
      <c r="AH595" s="40">
        <v>10</v>
      </c>
      <c r="AI595" s="40">
        <v>0</v>
      </c>
      <c r="AJ595" s="40">
        <f t="shared" si="82"/>
        <v>0</v>
      </c>
      <c r="AK595" s="29">
        <f>(AH595+AI595)*(1+0.25*AJ595)*Параметри!$K$53</f>
        <v>1794.2927569600006</v>
      </c>
      <c r="AL595" s="29">
        <f>ROUNDUP(('Дані з ДІСО'!AU595+'Дані з ДІСО'!AW595)/Параметри!$K$28,0)</f>
        <v>0</v>
      </c>
      <c r="AM595" s="64">
        <f>AL595*Параметри!$M$35/18</f>
        <v>0</v>
      </c>
      <c r="AN595" s="29">
        <f>IF(AL595=0,0,'Дані з ДІСО'!AW595/SUM('Дані з ДІСО'!AU595,'Дані з ДІСО'!AW595))</f>
        <v>0</v>
      </c>
      <c r="AO595" s="29">
        <f>(1+0.25*AN595)*AM595*Параметри!$K$51</f>
        <v>0</v>
      </c>
      <c r="AP595" s="40">
        <f>ROUNDUP(('Дані з ДІСО'!AE595+'Дані не з ДІСО'!E595+'Дані не з ДІСО'!G595)/Параметри!$K$69,0)</f>
        <v>0</v>
      </c>
      <c r="AQ595" s="40">
        <f t="shared" si="86"/>
        <v>0</v>
      </c>
      <c r="AR595" s="40">
        <f>IF(AP595=0,0,('Дані з ДІСО'!AH595+'Дані не з ДІСО'!G595)/('Дані з ДІСО'!AE595+'Дані не з ДІСО'!E595+'Дані не з ДІСО'!G595))</f>
        <v>0</v>
      </c>
      <c r="AS595" s="29">
        <f>AQ595*(1+0.25*AR595)*Параметри!$K$51</f>
        <v>0</v>
      </c>
      <c r="AT595" s="40">
        <f>ROUNDUP('Дані з ДІСО'!AF595/Параметри!$K$70,0)</f>
        <v>0</v>
      </c>
      <c r="AU595" s="40">
        <f t="shared" si="87"/>
        <v>0</v>
      </c>
      <c r="AV595" s="40">
        <f>IF(AT595=0,0,'Дані з ДІСО'!AI595/'Дані з ДІСО'!AF595)</f>
        <v>0</v>
      </c>
      <c r="AW595" s="29">
        <f>AU595*(1+0.25*AV595)*Параметри!$K$51</f>
        <v>0</v>
      </c>
      <c r="AX595" s="40">
        <f>ROUNDUP('Дані з ДІСО'!AR595/Параметри!$K$29,0)</f>
        <v>0</v>
      </c>
      <c r="AY595" s="40">
        <f>ROUNDUP('Дані з ДІСО'!AS595/Параметри!$K$29,0)</f>
        <v>0</v>
      </c>
      <c r="AZ595" s="40">
        <f>ROUNDUP('Дані з ДІСО'!AT595/Параметри!$K$29,0)</f>
        <v>0</v>
      </c>
      <c r="BA595" s="64">
        <f>(AX595*Параметри!$K$32+AY595*Параметри!$L$32+AZ595*Параметри!$M$32)/18</f>
        <v>0</v>
      </c>
      <c r="BB595" s="29">
        <f>(BA595*Параметри!$K$51+SUM('Дані з ДІСО'!AR595:AT595)*Параметри!$K$48*Параметри!$K$20/1000)*Параметри!$K$74</f>
        <v>0</v>
      </c>
      <c r="BC595" s="40">
        <f>ROUNDUP(('Дані не з ДІСО'!I595+'Дані не з ДІСО'!K595)/Параметри!$K$26,0)</f>
        <v>0</v>
      </c>
      <c r="BD595" s="29">
        <f>BC595*Параметри!$M$36/18</f>
        <v>0</v>
      </c>
      <c r="BE595" s="40">
        <f>IF(BC595=0,0,'Дані не з ДІСО'!K595/('Дані не з ДІСО'!I595+'Дані не з ДІСО'!K595))</f>
        <v>0</v>
      </c>
      <c r="BF595" s="29">
        <f>(1+0.25*BE595)*BD595*Параметри!$K$51</f>
        <v>0</v>
      </c>
      <c r="BG595" s="40">
        <f>ROUNDUP('Дані не з ДІСО'!M595/Параметри!$K$27,0)</f>
        <v>0</v>
      </c>
      <c r="BH595" s="40">
        <f>BG595*Параметри!$M$37/18</f>
        <v>0</v>
      </c>
      <c r="BI595" s="29">
        <f>BH595*Параметри!$K$51</f>
        <v>0</v>
      </c>
      <c r="BJ595" s="29">
        <f>'Дані не з ДІСО'!N595*Параметри!$K$76</f>
        <v>0</v>
      </c>
      <c r="BK595" s="40">
        <f>ROUNDUP('Дані з ДІСО'!V595/Параметри!$K$25,0)</f>
        <v>0</v>
      </c>
      <c r="BL595" s="40">
        <f>ROUNDUP('Дані з ДІСО'!W595/Параметри!$K$25,0)</f>
        <v>0</v>
      </c>
      <c r="BM595" s="40">
        <f>ROUNDUP('Дані з ДІСО'!X595/Параметри!$K$25,0)</f>
        <v>0</v>
      </c>
      <c r="BN595" s="40">
        <f>(BK595*Параметри!$K$34+BL595*Параметри!$L$34+BM595*Параметри!$M$34)/18</f>
        <v>0</v>
      </c>
      <c r="BO595" s="40">
        <f>IF(K595=0,0,'Дані з ДІСО'!AC595/K595)</f>
        <v>0</v>
      </c>
      <c r="BP595" s="29">
        <f>(1+0.25*BO595)*BN595*Параметри!$K$51</f>
        <v>0</v>
      </c>
      <c r="BQ595" s="29">
        <f>BP595*'Коефіцієнти АТО'!U595</f>
        <v>0</v>
      </c>
      <c r="BR595" s="29">
        <f>K595*(1+0.25*BO595)*Параметри!$K$66*Параметри!$K$20/1000</f>
        <v>0</v>
      </c>
      <c r="BS595" s="29">
        <f>(1+0.25*BO595)*K595*'Коефіцієнти АТО'!S595*Параметри!$K$20/1000</f>
        <v>0</v>
      </c>
      <c r="BT595" s="29">
        <f t="shared" si="88"/>
        <v>0</v>
      </c>
      <c r="BU595" s="40">
        <f>ROUNDUP('Дані з ДІСО'!AG595/Параметри!$K$71,0)</f>
        <v>0</v>
      </c>
      <c r="BV595" s="40">
        <f t="shared" si="89"/>
        <v>0</v>
      </c>
      <c r="BW595" s="40">
        <f>IF('Дані з ДІСО'!AG595=0,0,'Дані з ДІСО'!AJ595/'Дані з ДІСО'!AG595)</f>
        <v>0</v>
      </c>
      <c r="BX595" s="29">
        <f>BV595*(1+0.25*BW595)*Параметри!$K$51</f>
        <v>0</v>
      </c>
      <c r="BY595" s="29">
        <f>ROUND(IF(Параметри!$K$77="No",CC595,CC595*Параметри!$K$78)+AG595,1)</f>
        <v>17149.2</v>
      </c>
      <c r="BZ595" s="29">
        <f>ROUND(IF(Параметри!$K$77="No",BF595,BF595*Параметри!$K$78),1)</f>
        <v>0</v>
      </c>
      <c r="CA595" s="29">
        <f>ROUND(IF(Параметри!$K$77="No",BI595,BI595*Параметри!$K$78),1)</f>
        <v>0</v>
      </c>
      <c r="CB595" s="29">
        <f>ROUND(IF(Параметри!$K$77="No",BJ595,BJ595*Параметри!$K$78),1)</f>
        <v>0</v>
      </c>
      <c r="CC595" s="29">
        <f t="shared" si="83"/>
        <v>19054.622169226401</v>
      </c>
    </row>
    <row r="596" spans="1:81">
      <c r="A596" s="9">
        <v>595</v>
      </c>
      <c r="B596" s="9" t="s">
        <v>3148</v>
      </c>
      <c r="C596" s="9" t="s">
        <v>3148</v>
      </c>
      <c r="D596" s="9" t="s">
        <v>3707</v>
      </c>
      <c r="E596" s="9" t="s">
        <v>24</v>
      </c>
      <c r="F596" s="9" t="s">
        <v>3715</v>
      </c>
      <c r="G596" s="9" t="s">
        <v>1252</v>
      </c>
      <c r="H596" s="29">
        <f>SUM('Дані з ДІСО'!J596:L596)</f>
        <v>359</v>
      </c>
      <c r="I596" s="29">
        <f>SUM('Дані з ДІСО'!G596:I596)</f>
        <v>28</v>
      </c>
      <c r="J596" s="29">
        <f>SUM('Дані з ДІСО'!P596:R596)</f>
        <v>0</v>
      </c>
      <c r="K596" s="29">
        <f>SUM('Дані з ДІСО'!V596:X596)</f>
        <v>0</v>
      </c>
      <c r="L596" s="40">
        <f>ROUNDUP('Дані з ДІСО'!J596/'Коефіцієнти АТО'!$R596,0)</f>
        <v>13</v>
      </c>
      <c r="M596" s="40">
        <f>ROUNDUP('Дані з ДІСО'!K596/'Коефіцієнти АТО'!$R596,0)</f>
        <v>15</v>
      </c>
      <c r="N596" s="40">
        <f>ROUNDUP('Дані з ДІСО'!L596/'Коефіцієнти АТО'!$R596,0)</f>
        <v>4</v>
      </c>
      <c r="O596" s="59">
        <f>(L596*Параметри!$K$32+M596*Параметри!$L$32+N596*Параметри!$M$32)/18</f>
        <v>51.75</v>
      </c>
      <c r="P596" s="41">
        <f>IF(H596=0,"",'Дані з ДІСО'!Y596/H596)</f>
        <v>0</v>
      </c>
      <c r="Q596" s="29">
        <f>IF(H596=0,"",(1+0.25*P596)*O596*Параметри!$K$51)</f>
        <v>10599.445915938</v>
      </c>
      <c r="R596" s="29">
        <f>IF(H596=0,"",Q596*'Коефіцієнти АТО'!T596)</f>
        <v>180.19058057094603</v>
      </c>
      <c r="S596" s="29">
        <f>IF(H596=0,"",H596*(1+0.25*P596)*Параметри!$K$66*Параметри!$K$20/1000)</f>
        <v>0</v>
      </c>
      <c r="T596" s="29">
        <f>IF(H596=0,"",H596*(1+0.25*P596)*'Коефіцієнти АТО'!$S596*Параметри!$K$20/1000)</f>
        <v>1810.7803137378432</v>
      </c>
      <c r="U596" s="29">
        <f t="shared" si="84"/>
        <v>12590.41681024679</v>
      </c>
      <c r="V596" s="29">
        <f t="shared" si="85"/>
        <v>12590.41681024679</v>
      </c>
      <c r="W596" s="40">
        <f>ROUNDUP('Дані з ДІСО'!P596/Параметри!$K$24,0)</f>
        <v>0</v>
      </c>
      <c r="X596" s="40">
        <f>ROUNDUP('Дані з ДІСО'!Q596/Параметри!$K$24,0)</f>
        <v>0</v>
      </c>
      <c r="Y596" s="40">
        <f>ROUNDUP('Дані з ДІСО'!R596/Параметри!$K$24,0)</f>
        <v>0</v>
      </c>
      <c r="Z596" s="59">
        <f>(W596*Параметри!$K$33+X596*Параметри!$L$33+Y596*Параметри!$M$33)/18</f>
        <v>0</v>
      </c>
      <c r="AA596" s="41">
        <f>IF(J596=0,0,'Дані з ДІСО'!AA596/J596)</f>
        <v>0</v>
      </c>
      <c r="AB596" s="29">
        <f>(1+0.25*AA596)*Z596*Параметри!$K$51</f>
        <v>0</v>
      </c>
      <c r="AC596" s="29">
        <f>AB596*'Коефіцієнти АТО'!U596</f>
        <v>0</v>
      </c>
      <c r="AD596" s="29">
        <f>J596*(1+0.25*AA596)*Параметри!$K$66*Параметри!$K$20/1000</f>
        <v>0</v>
      </c>
      <c r="AE596" s="29">
        <f>(1+0.25*AA596)*J596*'Коефіцієнти АТО'!S596*Параметри!$K$20/1000</f>
        <v>0</v>
      </c>
      <c r="AF596" s="29">
        <f t="shared" si="81"/>
        <v>0</v>
      </c>
      <c r="AG596" s="29">
        <v>0</v>
      </c>
      <c r="AH596" s="40">
        <v>2</v>
      </c>
      <c r="AI596" s="40">
        <v>0</v>
      </c>
      <c r="AJ596" s="40">
        <f t="shared" si="82"/>
        <v>0</v>
      </c>
      <c r="AK596" s="29">
        <f>(AH596+AI596)*(1+0.25*AJ596)*Параметри!$K$53</f>
        <v>358.85855139200009</v>
      </c>
      <c r="AL596" s="29">
        <f>ROUNDUP(('Дані з ДІСО'!AU596+'Дані з ДІСО'!AW596)/Параметри!$K$28,0)</f>
        <v>0</v>
      </c>
      <c r="AM596" s="64">
        <f>AL596*Параметри!$M$35/18</f>
        <v>0</v>
      </c>
      <c r="AN596" s="29">
        <f>IF(AL596=0,0,'Дані з ДІСО'!AW596/SUM('Дані з ДІСО'!AU596,'Дані з ДІСО'!AW596))</f>
        <v>0</v>
      </c>
      <c r="AO596" s="29">
        <f>(1+0.25*AN596)*AM596*Параметри!$K$51</f>
        <v>0</v>
      </c>
      <c r="AP596" s="40">
        <f>ROUNDUP(('Дані з ДІСО'!AE596+'Дані не з ДІСО'!E596+'Дані не з ДІСО'!G596)/Параметри!$K$69,0)</f>
        <v>0</v>
      </c>
      <c r="AQ596" s="40">
        <f t="shared" si="86"/>
        <v>0</v>
      </c>
      <c r="AR596" s="40">
        <f>IF(AP596=0,0,('Дані з ДІСО'!AH596+'Дані не з ДІСО'!G596)/('Дані з ДІСО'!AE596+'Дані не з ДІСО'!E596+'Дані не з ДІСО'!G596))</f>
        <v>0</v>
      </c>
      <c r="AS596" s="29">
        <f>AQ596*(1+0.25*AR596)*Параметри!$K$51</f>
        <v>0</v>
      </c>
      <c r="AT596" s="40">
        <f>ROUNDUP('Дані з ДІСО'!AF596/Параметри!$K$70,0)</f>
        <v>0</v>
      </c>
      <c r="AU596" s="40">
        <f t="shared" si="87"/>
        <v>0</v>
      </c>
      <c r="AV596" s="40">
        <f>IF(AT596=0,0,'Дані з ДІСО'!AI596/'Дані з ДІСО'!AF596)</f>
        <v>0</v>
      </c>
      <c r="AW596" s="29">
        <f>AU596*(1+0.25*AV596)*Параметри!$K$51</f>
        <v>0</v>
      </c>
      <c r="AX596" s="40">
        <f>ROUNDUP('Дані з ДІСО'!AR596/Параметри!$K$29,0)</f>
        <v>0</v>
      </c>
      <c r="AY596" s="40">
        <f>ROUNDUP('Дані з ДІСО'!AS596/Параметри!$K$29,0)</f>
        <v>0</v>
      </c>
      <c r="AZ596" s="40">
        <f>ROUNDUP('Дані з ДІСО'!AT596/Параметри!$K$29,0)</f>
        <v>0</v>
      </c>
      <c r="BA596" s="64">
        <f>(AX596*Параметри!$K$32+AY596*Параметри!$L$32+AZ596*Параметри!$M$32)/18</f>
        <v>0</v>
      </c>
      <c r="BB596" s="29">
        <f>(BA596*Параметри!$K$51+SUM('Дані з ДІСО'!AR596:AT596)*Параметри!$K$48*Параметри!$K$20/1000)*Параметри!$K$74</f>
        <v>0</v>
      </c>
      <c r="BC596" s="40">
        <f>ROUNDUP(('Дані не з ДІСО'!I596+'Дані не з ДІСО'!K596)/Параметри!$K$26,0)</f>
        <v>0</v>
      </c>
      <c r="BD596" s="29">
        <f>BC596*Параметри!$M$36/18</f>
        <v>0</v>
      </c>
      <c r="BE596" s="40">
        <f>IF(BC596=0,0,'Дані не з ДІСО'!K596/('Дані не з ДІСО'!I596+'Дані не з ДІСО'!K596))</f>
        <v>0</v>
      </c>
      <c r="BF596" s="29">
        <f>(1+0.25*BE596)*BD596*Параметри!$K$51</f>
        <v>0</v>
      </c>
      <c r="BG596" s="40">
        <f>ROUNDUP('Дані не з ДІСО'!M596/Параметри!$K$27,0)</f>
        <v>0</v>
      </c>
      <c r="BH596" s="40">
        <f>BG596*Параметри!$M$37/18</f>
        <v>0</v>
      </c>
      <c r="BI596" s="29">
        <f>BH596*Параметри!$K$51</f>
        <v>0</v>
      </c>
      <c r="BJ596" s="29">
        <f>'Дані не з ДІСО'!N596*Параметри!$K$76</f>
        <v>0</v>
      </c>
      <c r="BK596" s="40">
        <f>ROUNDUP('Дані з ДІСО'!V596/Параметри!$K$25,0)</f>
        <v>0</v>
      </c>
      <c r="BL596" s="40">
        <f>ROUNDUP('Дані з ДІСО'!W596/Параметри!$K$25,0)</f>
        <v>0</v>
      </c>
      <c r="BM596" s="40">
        <f>ROUNDUP('Дані з ДІСО'!X596/Параметри!$K$25,0)</f>
        <v>0</v>
      </c>
      <c r="BN596" s="40">
        <f>(BK596*Параметри!$K$34+BL596*Параметри!$L$34+BM596*Параметри!$M$34)/18</f>
        <v>0</v>
      </c>
      <c r="BO596" s="40">
        <f>IF(K596=0,0,'Дані з ДІСО'!AC596/K596)</f>
        <v>0</v>
      </c>
      <c r="BP596" s="29">
        <f>(1+0.25*BO596)*BN596*Параметри!$K$51</f>
        <v>0</v>
      </c>
      <c r="BQ596" s="29">
        <f>BP596*'Коефіцієнти АТО'!U596</f>
        <v>0</v>
      </c>
      <c r="BR596" s="29">
        <f>K596*(1+0.25*BO596)*Параметри!$K$66*Параметри!$K$20/1000</f>
        <v>0</v>
      </c>
      <c r="BS596" s="29">
        <f>(1+0.25*BO596)*K596*'Коефіцієнти АТО'!S596*Параметри!$K$20/1000</f>
        <v>0</v>
      </c>
      <c r="BT596" s="29">
        <f t="shared" si="88"/>
        <v>0</v>
      </c>
      <c r="BU596" s="40">
        <f>ROUNDUP('Дані з ДІСО'!AG596/Параметри!$K$71,0)</f>
        <v>0</v>
      </c>
      <c r="BV596" s="40">
        <f t="shared" si="89"/>
        <v>0</v>
      </c>
      <c r="BW596" s="40">
        <f>IF('Дані з ДІСО'!AG596=0,0,'Дані з ДІСО'!AJ596/'Дані з ДІСО'!AG596)</f>
        <v>0</v>
      </c>
      <c r="BX596" s="29">
        <f>BV596*(1+0.25*BW596)*Параметри!$K$51</f>
        <v>0</v>
      </c>
      <c r="BY596" s="29">
        <f>ROUND(IF(Параметри!$K$77="No",CC596,CC596*Параметри!$K$78)+AG596,1)</f>
        <v>11654.3</v>
      </c>
      <c r="BZ596" s="29">
        <f>ROUND(IF(Параметри!$K$77="No",BF596,BF596*Параметри!$K$78),1)</f>
        <v>0</v>
      </c>
      <c r="CA596" s="29">
        <f>ROUND(IF(Параметри!$K$77="No",BI596,BI596*Параметри!$K$78),1)</f>
        <v>0</v>
      </c>
      <c r="CB596" s="29">
        <f>ROUND(IF(Параметри!$K$77="No",BJ596,BJ596*Параметри!$K$78),1)</f>
        <v>0</v>
      </c>
      <c r="CC596" s="29">
        <f t="shared" si="83"/>
        <v>12949.275361638791</v>
      </c>
    </row>
    <row r="597" spans="1:81">
      <c r="A597" s="9">
        <v>596</v>
      </c>
      <c r="B597" s="9" t="s">
        <v>3148</v>
      </c>
      <c r="C597" s="9" t="s">
        <v>3148</v>
      </c>
      <c r="D597" s="9" t="s">
        <v>3707</v>
      </c>
      <c r="E597" s="9" t="s">
        <v>24</v>
      </c>
      <c r="F597" s="9" t="s">
        <v>3716</v>
      </c>
      <c r="G597" s="9" t="s">
        <v>1254</v>
      </c>
      <c r="H597" s="29">
        <f>SUM('Дані з ДІСО'!J597:L597)</f>
        <v>513.5</v>
      </c>
      <c r="I597" s="29">
        <f>SUM('Дані з ДІСО'!G597:I597)</f>
        <v>41</v>
      </c>
      <c r="J597" s="29">
        <f>SUM('Дані з ДІСО'!P597:R597)</f>
        <v>0</v>
      </c>
      <c r="K597" s="29">
        <f>SUM('Дані з ДІСО'!V597:X597)</f>
        <v>0</v>
      </c>
      <c r="L597" s="40">
        <f>ROUNDUP('Дані з ДІСО'!J597/'Коефіцієнти АТО'!$R597,0)</f>
        <v>17</v>
      </c>
      <c r="M597" s="40">
        <f>ROUNDUP('Дані з ДІСО'!K597/'Коефіцієнти АТО'!$R597,0)</f>
        <v>23</v>
      </c>
      <c r="N597" s="40">
        <f>ROUNDUP('Дані з ДІСО'!L597/'Коефіцієнти АТО'!$R597,0)</f>
        <v>4</v>
      </c>
      <c r="O597" s="59">
        <f>(L597*Параметри!$K$32+M597*Параметри!$L$32+N597*Параметри!$M$32)/18</f>
        <v>71.394444444444446</v>
      </c>
      <c r="P597" s="41">
        <f>IF(H597=0,"",'Дані з ДІСО'!Y597/H597)</f>
        <v>0</v>
      </c>
      <c r="Q597" s="29">
        <f>IF(H597=0,"",(1+0.25*P597)*O597*Параметри!$K$51)</f>
        <v>14623.025170769644</v>
      </c>
      <c r="R597" s="29">
        <f>IF(H597=0,"",Q597*'Коефіцієнти АТО'!T597)</f>
        <v>248.59142790308397</v>
      </c>
      <c r="S597" s="29">
        <f>IF(H597=0,"",H597*(1+0.25*P597)*Параметри!$K$66*Параметри!$K$20/1000)</f>
        <v>0</v>
      </c>
      <c r="T597" s="29">
        <f>IF(H597=0,"",H597*(1+0.25*P597)*'Коефіцієнти АТО'!$S597*Параметри!$K$20/1000)</f>
        <v>2590.0715629648539</v>
      </c>
      <c r="U597" s="29">
        <f t="shared" si="84"/>
        <v>17461.688161637583</v>
      </c>
      <c r="V597" s="29">
        <f t="shared" si="85"/>
        <v>17461.688161637583</v>
      </c>
      <c r="W597" s="40">
        <f>ROUNDUP('Дані з ДІСО'!P597/Параметри!$K$24,0)</f>
        <v>0</v>
      </c>
      <c r="X597" s="40">
        <f>ROUNDUP('Дані з ДІСО'!Q597/Параметри!$K$24,0)</f>
        <v>0</v>
      </c>
      <c r="Y597" s="40">
        <f>ROUNDUP('Дані з ДІСО'!R597/Параметри!$K$24,0)</f>
        <v>0</v>
      </c>
      <c r="Z597" s="59">
        <f>(W597*Параметри!$K$33+X597*Параметри!$L$33+Y597*Параметри!$M$33)/18</f>
        <v>0</v>
      </c>
      <c r="AA597" s="41">
        <f>IF(J597=0,0,'Дані з ДІСО'!AA597/J597)</f>
        <v>0</v>
      </c>
      <c r="AB597" s="29">
        <f>(1+0.25*AA597)*Z597*Параметри!$K$51</f>
        <v>0</v>
      </c>
      <c r="AC597" s="29">
        <f>AB597*'Коефіцієнти АТО'!U597</f>
        <v>0</v>
      </c>
      <c r="AD597" s="29">
        <f>J597*(1+0.25*AA597)*Параметри!$K$66*Параметри!$K$20/1000</f>
        <v>0</v>
      </c>
      <c r="AE597" s="29">
        <f>(1+0.25*AA597)*J597*'Коефіцієнти АТО'!S597*Параметри!$K$20/1000</f>
        <v>0</v>
      </c>
      <c r="AF597" s="29">
        <f t="shared" si="81"/>
        <v>0</v>
      </c>
      <c r="AG597" s="29">
        <v>0</v>
      </c>
      <c r="AH597" s="40">
        <v>4</v>
      </c>
      <c r="AI597" s="40">
        <v>0</v>
      </c>
      <c r="AJ597" s="40">
        <f t="shared" si="82"/>
        <v>0</v>
      </c>
      <c r="AK597" s="29">
        <f>(AH597+AI597)*(1+0.25*AJ597)*Параметри!$K$53</f>
        <v>717.71710278400019</v>
      </c>
      <c r="AL597" s="29">
        <f>ROUNDUP(('Дані з ДІСО'!AU597+'Дані з ДІСО'!AW597)/Параметри!$K$28,0)</f>
        <v>0</v>
      </c>
      <c r="AM597" s="64">
        <f>AL597*Параметри!$M$35/18</f>
        <v>0</v>
      </c>
      <c r="AN597" s="29">
        <f>IF(AL597=0,0,'Дані з ДІСО'!AW597/SUM('Дані з ДІСО'!AU597,'Дані з ДІСО'!AW597))</f>
        <v>0</v>
      </c>
      <c r="AO597" s="29">
        <f>(1+0.25*AN597)*AM597*Параметри!$K$51</f>
        <v>0</v>
      </c>
      <c r="AP597" s="40">
        <f>ROUNDUP(('Дані з ДІСО'!AE597+'Дані не з ДІСО'!E597+'Дані не з ДІСО'!G597)/Параметри!$K$69,0)</f>
        <v>0</v>
      </c>
      <c r="AQ597" s="40">
        <f t="shared" si="86"/>
        <v>0</v>
      </c>
      <c r="AR597" s="40">
        <f>IF(AP597=0,0,('Дані з ДІСО'!AH597+'Дані не з ДІСО'!G597)/('Дані з ДІСО'!AE597+'Дані не з ДІСО'!E597+'Дані не з ДІСО'!G597))</f>
        <v>0</v>
      </c>
      <c r="AS597" s="29">
        <f>AQ597*(1+0.25*AR597)*Параметри!$K$51</f>
        <v>0</v>
      </c>
      <c r="AT597" s="40">
        <f>ROUNDUP('Дані з ДІСО'!AF597/Параметри!$K$70,0)</f>
        <v>0</v>
      </c>
      <c r="AU597" s="40">
        <f t="shared" si="87"/>
        <v>0</v>
      </c>
      <c r="AV597" s="40">
        <f>IF(AT597=0,0,'Дані з ДІСО'!AI597/'Дані з ДІСО'!AF597)</f>
        <v>0</v>
      </c>
      <c r="AW597" s="29">
        <f>AU597*(1+0.25*AV597)*Параметри!$K$51</f>
        <v>0</v>
      </c>
      <c r="AX597" s="40">
        <f>ROUNDUP('Дані з ДІСО'!AR597/Параметри!$K$29,0)</f>
        <v>0</v>
      </c>
      <c r="AY597" s="40">
        <f>ROUNDUP('Дані з ДІСО'!AS597/Параметри!$K$29,0)</f>
        <v>0</v>
      </c>
      <c r="AZ597" s="40">
        <f>ROUNDUP('Дані з ДІСО'!AT597/Параметри!$K$29,0)</f>
        <v>0</v>
      </c>
      <c r="BA597" s="64">
        <f>(AX597*Параметри!$K$32+AY597*Параметри!$L$32+AZ597*Параметри!$M$32)/18</f>
        <v>0</v>
      </c>
      <c r="BB597" s="29">
        <f>(BA597*Параметри!$K$51+SUM('Дані з ДІСО'!AR597:AT597)*Параметри!$K$48*Параметри!$K$20/1000)*Параметри!$K$74</f>
        <v>0</v>
      </c>
      <c r="BC597" s="40">
        <f>ROUNDUP(('Дані не з ДІСО'!I597+'Дані не з ДІСО'!K597)/Параметри!$K$26,0)</f>
        <v>0</v>
      </c>
      <c r="BD597" s="29">
        <f>BC597*Параметри!$M$36/18</f>
        <v>0</v>
      </c>
      <c r="BE597" s="40">
        <f>IF(BC597=0,0,'Дані не з ДІСО'!K597/('Дані не з ДІСО'!I597+'Дані не з ДІСО'!K597))</f>
        <v>0</v>
      </c>
      <c r="BF597" s="29">
        <f>(1+0.25*BE597)*BD597*Параметри!$K$51</f>
        <v>0</v>
      </c>
      <c r="BG597" s="40">
        <f>ROUNDUP('Дані не з ДІСО'!M597/Параметри!$K$27,0)</f>
        <v>0</v>
      </c>
      <c r="BH597" s="40">
        <f>BG597*Параметри!$M$37/18</f>
        <v>0</v>
      </c>
      <c r="BI597" s="29">
        <f>BH597*Параметри!$K$51</f>
        <v>0</v>
      </c>
      <c r="BJ597" s="29">
        <f>'Дані не з ДІСО'!N597*Параметри!$K$76</f>
        <v>0</v>
      </c>
      <c r="BK597" s="40">
        <f>ROUNDUP('Дані з ДІСО'!V597/Параметри!$K$25,0)</f>
        <v>0</v>
      </c>
      <c r="BL597" s="40">
        <f>ROUNDUP('Дані з ДІСО'!W597/Параметри!$K$25,0)</f>
        <v>0</v>
      </c>
      <c r="BM597" s="40">
        <f>ROUNDUP('Дані з ДІСО'!X597/Параметри!$K$25,0)</f>
        <v>0</v>
      </c>
      <c r="BN597" s="40">
        <f>(BK597*Параметри!$K$34+BL597*Параметри!$L$34+BM597*Параметри!$M$34)/18</f>
        <v>0</v>
      </c>
      <c r="BO597" s="40">
        <f>IF(K597=0,0,'Дані з ДІСО'!AC597/K597)</f>
        <v>0</v>
      </c>
      <c r="BP597" s="29">
        <f>(1+0.25*BO597)*BN597*Параметри!$K$51</f>
        <v>0</v>
      </c>
      <c r="BQ597" s="29">
        <f>BP597*'Коефіцієнти АТО'!U597</f>
        <v>0</v>
      </c>
      <c r="BR597" s="29">
        <f>K597*(1+0.25*BO597)*Параметри!$K$66*Параметри!$K$20/1000</f>
        <v>0</v>
      </c>
      <c r="BS597" s="29">
        <f>(1+0.25*BO597)*K597*'Коефіцієнти АТО'!S597*Параметри!$K$20/1000</f>
        <v>0</v>
      </c>
      <c r="BT597" s="29">
        <f t="shared" si="88"/>
        <v>0</v>
      </c>
      <c r="BU597" s="40">
        <f>ROUNDUP('Дані з ДІСО'!AG597/Параметри!$K$71,0)</f>
        <v>0</v>
      </c>
      <c r="BV597" s="40">
        <f t="shared" si="89"/>
        <v>0</v>
      </c>
      <c r="BW597" s="40">
        <f>IF('Дані з ДІСО'!AG597=0,0,'Дані з ДІСО'!AJ597/'Дані з ДІСО'!AG597)</f>
        <v>0</v>
      </c>
      <c r="BX597" s="29">
        <f>BV597*(1+0.25*BW597)*Параметри!$K$51</f>
        <v>0</v>
      </c>
      <c r="BY597" s="29">
        <f>ROUND(IF(Параметри!$K$77="No",CC597,CC597*Параметри!$K$78)+AG597,1)</f>
        <v>16361.5</v>
      </c>
      <c r="BZ597" s="29">
        <f>ROUND(IF(Параметри!$K$77="No",BF597,BF597*Параметри!$K$78),1)</f>
        <v>0</v>
      </c>
      <c r="CA597" s="29">
        <f>ROUND(IF(Параметри!$K$77="No",BI597,BI597*Параметри!$K$78),1)</f>
        <v>0</v>
      </c>
      <c r="CB597" s="29">
        <f>ROUND(IF(Параметри!$K$77="No",BJ597,BJ597*Параметри!$K$78),1)</f>
        <v>0</v>
      </c>
      <c r="CC597" s="29">
        <f t="shared" si="83"/>
        <v>18179.405264421584</v>
      </c>
    </row>
    <row r="598" spans="1:81">
      <c r="A598" s="9">
        <v>597</v>
      </c>
      <c r="B598" s="9" t="s">
        <v>3148</v>
      </c>
      <c r="C598" s="9" t="s">
        <v>3148</v>
      </c>
      <c r="D598" s="9" t="s">
        <v>3707</v>
      </c>
      <c r="E598" s="9" t="s">
        <v>24</v>
      </c>
      <c r="F598" s="9" t="s">
        <v>3717</v>
      </c>
      <c r="G598" s="9" t="s">
        <v>1256</v>
      </c>
      <c r="H598" s="29">
        <f>SUM('Дані з ДІСО'!J598:L598)</f>
        <v>918</v>
      </c>
      <c r="I598" s="29">
        <f>SUM('Дані з ДІСО'!G598:I598)</f>
        <v>53</v>
      </c>
      <c r="J598" s="29">
        <f>SUM('Дані з ДІСО'!P598:R598)</f>
        <v>0</v>
      </c>
      <c r="K598" s="29">
        <f>SUM('Дані з ДІСО'!V598:X598)</f>
        <v>0</v>
      </c>
      <c r="L598" s="40">
        <f>ROUNDUP('Дані з ДІСО'!J598/'Коефіцієнти АТО'!$R598,0)</f>
        <v>28</v>
      </c>
      <c r="M598" s="40">
        <f>ROUNDUP('Дані з ДІСО'!K598/'Коефіцієнти АТО'!$R598,0)</f>
        <v>37</v>
      </c>
      <c r="N598" s="40">
        <f>ROUNDUP('Дані з ДІСО'!L598/'Коефіцієнти АТО'!$R598,0)</f>
        <v>7</v>
      </c>
      <c r="O598" s="59">
        <f>(L598*Параметри!$K$32+M598*Параметри!$L$32+N598*Параметри!$M$32)/18</f>
        <v>116.80000000000001</v>
      </c>
      <c r="P598" s="41">
        <f>IF(H598=0,"",'Дані з ДІСО'!Y598/H598)</f>
        <v>0</v>
      </c>
      <c r="Q598" s="29">
        <f>IF(H598=0,"",(1+0.25*P598)*O598*Параметри!$K$51)</f>
        <v>23923.000637324803</v>
      </c>
      <c r="R598" s="29">
        <f>IF(H598=0,"",Q598*'Коефіцієнти АТО'!T598)</f>
        <v>406.69101083452171</v>
      </c>
      <c r="S598" s="29">
        <f>IF(H598=0,"",H598*(1+0.25*P598)*Параметри!$K$66*Параметри!$K$20/1000)</f>
        <v>0</v>
      </c>
      <c r="T598" s="29">
        <f>IF(H598=0,"",H598*(1+0.25*P598)*'Коефіцієнти АТО'!$S598*Параметри!$K$20/1000)</f>
        <v>4630.351888610975</v>
      </c>
      <c r="U598" s="29">
        <f t="shared" si="84"/>
        <v>28960.043536770299</v>
      </c>
      <c r="V598" s="29">
        <f t="shared" si="85"/>
        <v>28960.043536770299</v>
      </c>
      <c r="W598" s="40">
        <f>ROUNDUP('Дані з ДІСО'!P598/Параметри!$K$24,0)</f>
        <v>0</v>
      </c>
      <c r="X598" s="40">
        <f>ROUNDUP('Дані з ДІСО'!Q598/Параметри!$K$24,0)</f>
        <v>0</v>
      </c>
      <c r="Y598" s="40">
        <f>ROUNDUP('Дані з ДІСО'!R598/Параметри!$K$24,0)</f>
        <v>0</v>
      </c>
      <c r="Z598" s="59">
        <f>(W598*Параметри!$K$33+X598*Параметри!$L$33+Y598*Параметри!$M$33)/18</f>
        <v>0</v>
      </c>
      <c r="AA598" s="41">
        <f>IF(J598=0,0,'Дані з ДІСО'!AA598/J598)</f>
        <v>0</v>
      </c>
      <c r="AB598" s="29">
        <f>(1+0.25*AA598)*Z598*Параметри!$K$51</f>
        <v>0</v>
      </c>
      <c r="AC598" s="29">
        <f>AB598*'Коефіцієнти АТО'!U598</f>
        <v>0</v>
      </c>
      <c r="AD598" s="29">
        <f>J598*(1+0.25*AA598)*Параметри!$K$66*Параметри!$K$20/1000</f>
        <v>0</v>
      </c>
      <c r="AE598" s="29">
        <f>(1+0.25*AA598)*J598*'Коефіцієнти АТО'!S598*Параметри!$K$20/1000</f>
        <v>0</v>
      </c>
      <c r="AF598" s="29">
        <f t="shared" si="81"/>
        <v>0</v>
      </c>
      <c r="AG598" s="29">
        <v>0</v>
      </c>
      <c r="AH598" s="40">
        <v>7</v>
      </c>
      <c r="AI598" s="40">
        <v>0</v>
      </c>
      <c r="AJ598" s="40">
        <f t="shared" si="82"/>
        <v>0</v>
      </c>
      <c r="AK598" s="29">
        <f>(AH598+AI598)*(1+0.25*AJ598)*Параметри!$K$53</f>
        <v>1256.0049298720003</v>
      </c>
      <c r="AL598" s="29">
        <f>ROUNDUP(('Дані з ДІСО'!AU598+'Дані з ДІСО'!AW598)/Параметри!$K$28,0)</f>
        <v>0</v>
      </c>
      <c r="AM598" s="64">
        <f>AL598*Параметри!$M$35/18</f>
        <v>0</v>
      </c>
      <c r="AN598" s="29">
        <f>IF(AL598=0,0,'Дані з ДІСО'!AW598/SUM('Дані з ДІСО'!AU598,'Дані з ДІСО'!AW598))</f>
        <v>0</v>
      </c>
      <c r="AO598" s="29">
        <f>(1+0.25*AN598)*AM598*Параметри!$K$51</f>
        <v>0</v>
      </c>
      <c r="AP598" s="40">
        <f>ROUNDUP(('Дані з ДІСО'!AE598+'Дані не з ДІСО'!E598+'Дані не з ДІСО'!G598)/Параметри!$K$69,0)</f>
        <v>0</v>
      </c>
      <c r="AQ598" s="40">
        <f t="shared" si="86"/>
        <v>0</v>
      </c>
      <c r="AR598" s="40">
        <f>IF(AP598=0,0,('Дані з ДІСО'!AH598+'Дані не з ДІСО'!G598)/('Дані з ДІСО'!AE598+'Дані не з ДІСО'!E598+'Дані не з ДІСО'!G598))</f>
        <v>0</v>
      </c>
      <c r="AS598" s="29">
        <f>AQ598*(1+0.25*AR598)*Параметри!$K$51</f>
        <v>0</v>
      </c>
      <c r="AT598" s="40">
        <f>ROUNDUP('Дані з ДІСО'!AF598/Параметри!$K$70,0)</f>
        <v>0</v>
      </c>
      <c r="AU598" s="40">
        <f t="shared" si="87"/>
        <v>0</v>
      </c>
      <c r="AV598" s="40">
        <f>IF(AT598=0,0,'Дані з ДІСО'!AI598/'Дані з ДІСО'!AF598)</f>
        <v>0</v>
      </c>
      <c r="AW598" s="29">
        <f>AU598*(1+0.25*AV598)*Параметри!$K$51</f>
        <v>0</v>
      </c>
      <c r="AX598" s="40">
        <f>ROUNDUP('Дані з ДІСО'!AR598/Параметри!$K$29,0)</f>
        <v>0</v>
      </c>
      <c r="AY598" s="40">
        <f>ROUNDUP('Дані з ДІСО'!AS598/Параметри!$K$29,0)</f>
        <v>0</v>
      </c>
      <c r="AZ598" s="40">
        <f>ROUNDUP('Дані з ДІСО'!AT598/Параметри!$K$29,0)</f>
        <v>0</v>
      </c>
      <c r="BA598" s="64">
        <f>(AX598*Параметри!$K$32+AY598*Параметри!$L$32+AZ598*Параметри!$M$32)/18</f>
        <v>0</v>
      </c>
      <c r="BB598" s="29">
        <f>(BA598*Параметри!$K$51+SUM('Дані з ДІСО'!AR598:AT598)*Параметри!$K$48*Параметри!$K$20/1000)*Параметри!$K$74</f>
        <v>0</v>
      </c>
      <c r="BC598" s="40">
        <f>ROUNDUP(('Дані не з ДІСО'!I598+'Дані не з ДІСО'!K598)/Параметри!$K$26,0)</f>
        <v>0</v>
      </c>
      <c r="BD598" s="29">
        <f>BC598*Параметри!$M$36/18</f>
        <v>0</v>
      </c>
      <c r="BE598" s="40">
        <f>IF(BC598=0,0,'Дані не з ДІСО'!K598/('Дані не з ДІСО'!I598+'Дані не з ДІСО'!K598))</f>
        <v>0</v>
      </c>
      <c r="BF598" s="29">
        <f>(1+0.25*BE598)*BD598*Параметри!$K$51</f>
        <v>0</v>
      </c>
      <c r="BG598" s="40">
        <f>ROUNDUP('Дані не з ДІСО'!M598/Параметри!$K$27,0)</f>
        <v>0</v>
      </c>
      <c r="BH598" s="40">
        <f>BG598*Параметри!$M$37/18</f>
        <v>0</v>
      </c>
      <c r="BI598" s="29">
        <f>BH598*Параметри!$K$51</f>
        <v>0</v>
      </c>
      <c r="BJ598" s="29">
        <f>'Дані не з ДІСО'!N598*Параметри!$K$76</f>
        <v>0</v>
      </c>
      <c r="BK598" s="40">
        <f>ROUNDUP('Дані з ДІСО'!V598/Параметри!$K$25,0)</f>
        <v>0</v>
      </c>
      <c r="BL598" s="40">
        <f>ROUNDUP('Дані з ДІСО'!W598/Параметри!$K$25,0)</f>
        <v>0</v>
      </c>
      <c r="BM598" s="40">
        <f>ROUNDUP('Дані з ДІСО'!X598/Параметри!$K$25,0)</f>
        <v>0</v>
      </c>
      <c r="BN598" s="40">
        <f>(BK598*Параметри!$K$34+BL598*Параметри!$L$34+BM598*Параметри!$M$34)/18</f>
        <v>0</v>
      </c>
      <c r="BO598" s="40">
        <f>IF(K598=0,0,'Дані з ДІСО'!AC598/K598)</f>
        <v>0</v>
      </c>
      <c r="BP598" s="29">
        <f>(1+0.25*BO598)*BN598*Параметри!$K$51</f>
        <v>0</v>
      </c>
      <c r="BQ598" s="29">
        <f>BP598*'Коефіцієнти АТО'!U598</f>
        <v>0</v>
      </c>
      <c r="BR598" s="29">
        <f>K598*(1+0.25*BO598)*Параметри!$K$66*Параметри!$K$20/1000</f>
        <v>0</v>
      </c>
      <c r="BS598" s="29">
        <f>(1+0.25*BO598)*K598*'Коефіцієнти АТО'!S598*Параметри!$K$20/1000</f>
        <v>0</v>
      </c>
      <c r="BT598" s="29">
        <f t="shared" si="88"/>
        <v>0</v>
      </c>
      <c r="BU598" s="40">
        <f>ROUNDUP('Дані з ДІСО'!AG598/Параметри!$K$71,0)</f>
        <v>0</v>
      </c>
      <c r="BV598" s="40">
        <f t="shared" si="89"/>
        <v>0</v>
      </c>
      <c r="BW598" s="40">
        <f>IF('Дані з ДІСО'!AG598=0,0,'Дані з ДІСО'!AJ598/'Дані з ДІСО'!AG598)</f>
        <v>0</v>
      </c>
      <c r="BX598" s="29">
        <f>BV598*(1+0.25*BW598)*Параметри!$K$51</f>
        <v>0</v>
      </c>
      <c r="BY598" s="29">
        <f>ROUND(IF(Параметри!$K$77="No",CC598,CC598*Параметри!$K$78)+AG598,1)</f>
        <v>27194.400000000001</v>
      </c>
      <c r="BZ598" s="29">
        <f>ROUND(IF(Параметри!$K$77="No",BF598,BF598*Параметри!$K$78),1)</f>
        <v>0</v>
      </c>
      <c r="CA598" s="29">
        <f>ROUND(IF(Параметри!$K$77="No",BI598,BI598*Параметри!$K$78),1)</f>
        <v>0</v>
      </c>
      <c r="CB598" s="29">
        <f>ROUND(IF(Параметри!$K$77="No",BJ598,BJ598*Параметри!$K$78),1)</f>
        <v>0</v>
      </c>
      <c r="CC598" s="29">
        <f t="shared" si="83"/>
        <v>30216.0484666423</v>
      </c>
    </row>
    <row r="599" spans="1:81">
      <c r="A599" s="9">
        <v>598</v>
      </c>
      <c r="B599" s="9" t="s">
        <v>3151</v>
      </c>
      <c r="C599" s="9" t="s">
        <v>3151</v>
      </c>
      <c r="D599" s="9" t="s">
        <v>3707</v>
      </c>
      <c r="E599" s="9" t="s">
        <v>29</v>
      </c>
      <c r="F599" s="9" t="s">
        <v>3718</v>
      </c>
      <c r="G599" s="9" t="s">
        <v>1258</v>
      </c>
      <c r="H599" s="29">
        <f>SUM('Дані з ДІСО'!J599:L599)</f>
        <v>1638</v>
      </c>
      <c r="I599" s="29">
        <f>SUM('Дані з ДІСО'!G599:I599)</f>
        <v>190</v>
      </c>
      <c r="J599" s="29">
        <f>SUM('Дані з ДІСО'!P599:R599)</f>
        <v>0</v>
      </c>
      <c r="K599" s="29">
        <f>SUM('Дані з ДІСО'!V599:X599)</f>
        <v>0</v>
      </c>
      <c r="L599" s="40">
        <f>ROUNDUP('Дані з ДІСО'!J599/'Коефіцієнти АТО'!$R599,0)</f>
        <v>58</v>
      </c>
      <c r="M599" s="40">
        <f>ROUNDUP('Дані з ДІСО'!K599/'Коефіцієнти АТО'!$R599,0)</f>
        <v>77</v>
      </c>
      <c r="N599" s="40">
        <f>ROUNDUP('Дані з ДІСО'!L599/'Коефіцієнти АТО'!$R599,0)</f>
        <v>15</v>
      </c>
      <c r="O599" s="59">
        <f>(L599*Параметри!$K$32+M599*Параметри!$L$32+N599*Параметри!$M$32)/18</f>
        <v>243.57777777777775</v>
      </c>
      <c r="P599" s="41">
        <f>IF(H599=0,"",'Дані з ДІСО'!Y599/H599)</f>
        <v>0</v>
      </c>
      <c r="Q599" s="29">
        <f>IF(H599=0,"",(1+0.25*P599)*O599*Параметри!$K$51)</f>
        <v>49889.651823766573</v>
      </c>
      <c r="R599" s="29">
        <f>IF(H599=0,"",Q599*'Коефіцієнти АТО'!T599)</f>
        <v>848.12408100403184</v>
      </c>
      <c r="S599" s="29">
        <f>IF(H599=0,"",H599*(1+0.25*P599)*Параметри!$K$66*Параметри!$K$20/1000)</f>
        <v>0</v>
      </c>
      <c r="T599" s="29">
        <f>IF(H599=0,"",H599*(1+0.25*P599)*'Коефіцієнти АТО'!$S599*Параметри!$K$20/1000)</f>
        <v>7482.5664259906544</v>
      </c>
      <c r="U599" s="29">
        <f t="shared" si="84"/>
        <v>58220.342330761261</v>
      </c>
      <c r="V599" s="29">
        <f t="shared" si="85"/>
        <v>58220.342330761261</v>
      </c>
      <c r="W599" s="40">
        <f>ROUNDUP('Дані з ДІСО'!P599/Параметри!$K$24,0)</f>
        <v>0</v>
      </c>
      <c r="X599" s="40">
        <f>ROUNDUP('Дані з ДІСО'!Q599/Параметри!$K$24,0)</f>
        <v>0</v>
      </c>
      <c r="Y599" s="40">
        <f>ROUNDUP('Дані з ДІСО'!R599/Параметри!$K$24,0)</f>
        <v>0</v>
      </c>
      <c r="Z599" s="59">
        <f>(W599*Параметри!$K$33+X599*Параметри!$L$33+Y599*Параметри!$M$33)/18</f>
        <v>0</v>
      </c>
      <c r="AA599" s="41">
        <f>IF(J599=0,0,'Дані з ДІСО'!AA599/J599)</f>
        <v>0</v>
      </c>
      <c r="AB599" s="29">
        <f>(1+0.25*AA599)*Z599*Параметри!$K$51</f>
        <v>0</v>
      </c>
      <c r="AC599" s="29">
        <f>AB599*'Коефіцієнти АТО'!U599</f>
        <v>0</v>
      </c>
      <c r="AD599" s="29">
        <f>J599*(1+0.25*AA599)*Параметри!$K$66*Параметри!$K$20/1000</f>
        <v>0</v>
      </c>
      <c r="AE599" s="29">
        <f>(1+0.25*AA599)*J599*'Коефіцієнти АТО'!S599*Параметри!$K$20/1000</f>
        <v>0</v>
      </c>
      <c r="AF599" s="29">
        <f t="shared" si="81"/>
        <v>0</v>
      </c>
      <c r="AG599" s="29">
        <v>0</v>
      </c>
      <c r="AH599" s="40">
        <v>18</v>
      </c>
      <c r="AI599" s="40">
        <v>0</v>
      </c>
      <c r="AJ599" s="40">
        <f t="shared" si="82"/>
        <v>0</v>
      </c>
      <c r="AK599" s="29">
        <f>(AH599+AI599)*(1+0.25*AJ599)*Параметри!$K$53</f>
        <v>3229.726962528001</v>
      </c>
      <c r="AL599" s="29">
        <f>ROUNDUP(('Дані з ДІСО'!AU599+'Дані з ДІСО'!AW599)/Параметри!$K$28,0)</f>
        <v>0</v>
      </c>
      <c r="AM599" s="64">
        <f>AL599*Параметри!$M$35/18</f>
        <v>0</v>
      </c>
      <c r="AN599" s="29">
        <f>IF(AL599=0,0,'Дані з ДІСО'!AW599/SUM('Дані з ДІСО'!AU599,'Дані з ДІСО'!AW599))</f>
        <v>0</v>
      </c>
      <c r="AO599" s="29">
        <f>(1+0.25*AN599)*AM599*Параметри!$K$51</f>
        <v>0</v>
      </c>
      <c r="AP599" s="40">
        <f>ROUNDUP(('Дані з ДІСО'!AE599+'Дані не з ДІСО'!E599+'Дані не з ДІСО'!G599)/Параметри!$K$69,0)</f>
        <v>0</v>
      </c>
      <c r="AQ599" s="40">
        <f t="shared" si="86"/>
        <v>0</v>
      </c>
      <c r="AR599" s="40">
        <f>IF(AP599=0,0,('Дані з ДІСО'!AH599+'Дані не з ДІСО'!G599)/('Дані з ДІСО'!AE599+'Дані не з ДІСО'!E599+'Дані не з ДІСО'!G599))</f>
        <v>0</v>
      </c>
      <c r="AS599" s="29">
        <f>AQ599*(1+0.25*AR599)*Параметри!$K$51</f>
        <v>0</v>
      </c>
      <c r="AT599" s="40">
        <f>ROUNDUP('Дані з ДІСО'!AF599/Параметри!$K$70,0)</f>
        <v>0</v>
      </c>
      <c r="AU599" s="40">
        <f t="shared" si="87"/>
        <v>0</v>
      </c>
      <c r="AV599" s="40">
        <f>IF(AT599=0,0,'Дані з ДІСО'!AI599/'Дані з ДІСО'!AF599)</f>
        <v>0</v>
      </c>
      <c r="AW599" s="29">
        <f>AU599*(1+0.25*AV599)*Параметри!$K$51</f>
        <v>0</v>
      </c>
      <c r="AX599" s="40">
        <f>ROUNDUP('Дані з ДІСО'!AR599/Параметри!$K$29,0)</f>
        <v>0</v>
      </c>
      <c r="AY599" s="40">
        <f>ROUNDUP('Дані з ДІСО'!AS599/Параметри!$K$29,0)</f>
        <v>0</v>
      </c>
      <c r="AZ599" s="40">
        <f>ROUNDUP('Дані з ДІСО'!AT599/Параметри!$K$29,0)</f>
        <v>0</v>
      </c>
      <c r="BA599" s="64">
        <f>(AX599*Параметри!$K$32+AY599*Параметри!$L$32+AZ599*Параметри!$M$32)/18</f>
        <v>0</v>
      </c>
      <c r="BB599" s="29">
        <f>(BA599*Параметри!$K$51+SUM('Дані з ДІСО'!AR599:AT599)*Параметри!$K$48*Параметри!$K$20/1000)*Параметри!$K$74</f>
        <v>0</v>
      </c>
      <c r="BC599" s="40">
        <f>ROUNDUP(('Дані не з ДІСО'!I599+'Дані не з ДІСО'!K599)/Параметри!$K$26,0)</f>
        <v>0</v>
      </c>
      <c r="BD599" s="29">
        <f>BC599*Параметри!$M$36/18</f>
        <v>0</v>
      </c>
      <c r="BE599" s="40">
        <f>IF(BC599=0,0,'Дані не з ДІСО'!K599/('Дані не з ДІСО'!I599+'Дані не з ДІСО'!K599))</f>
        <v>0</v>
      </c>
      <c r="BF599" s="29">
        <f>(1+0.25*BE599)*BD599*Параметри!$K$51</f>
        <v>0</v>
      </c>
      <c r="BG599" s="40">
        <f>ROUNDUP('Дані не з ДІСО'!M599/Параметри!$K$27,0)</f>
        <v>0</v>
      </c>
      <c r="BH599" s="40">
        <f>BG599*Параметри!$M$37/18</f>
        <v>0</v>
      </c>
      <c r="BI599" s="29">
        <f>BH599*Параметри!$K$51</f>
        <v>0</v>
      </c>
      <c r="BJ599" s="29">
        <f>'Дані не з ДІСО'!N599*Параметри!$K$76</f>
        <v>0</v>
      </c>
      <c r="BK599" s="40">
        <f>ROUNDUP('Дані з ДІСО'!V599/Параметри!$K$25,0)</f>
        <v>0</v>
      </c>
      <c r="BL599" s="40">
        <f>ROUNDUP('Дані з ДІСО'!W599/Параметри!$K$25,0)</f>
        <v>0</v>
      </c>
      <c r="BM599" s="40">
        <f>ROUNDUP('Дані з ДІСО'!X599/Параметри!$K$25,0)</f>
        <v>0</v>
      </c>
      <c r="BN599" s="40">
        <f>(BK599*Параметри!$K$34+BL599*Параметри!$L$34+BM599*Параметри!$M$34)/18</f>
        <v>0</v>
      </c>
      <c r="BO599" s="40">
        <f>IF(K599=0,0,'Дані з ДІСО'!AC599/K599)</f>
        <v>0</v>
      </c>
      <c r="BP599" s="29">
        <f>(1+0.25*BO599)*BN599*Параметри!$K$51</f>
        <v>0</v>
      </c>
      <c r="BQ599" s="29">
        <f>BP599*'Коефіцієнти АТО'!U599</f>
        <v>0</v>
      </c>
      <c r="BR599" s="29">
        <f>K599*(1+0.25*BO599)*Параметри!$K$66*Параметри!$K$20/1000</f>
        <v>0</v>
      </c>
      <c r="BS599" s="29">
        <f>(1+0.25*BO599)*K599*'Коефіцієнти АТО'!S599*Параметри!$K$20/1000</f>
        <v>0</v>
      </c>
      <c r="BT599" s="29">
        <f t="shared" si="88"/>
        <v>0</v>
      </c>
      <c r="BU599" s="40">
        <f>ROUNDUP('Дані з ДІСО'!AG599/Параметри!$K$71,0)</f>
        <v>0</v>
      </c>
      <c r="BV599" s="40">
        <f t="shared" si="89"/>
        <v>0</v>
      </c>
      <c r="BW599" s="40">
        <f>IF('Дані з ДІСО'!AG599=0,0,'Дані з ДІСО'!AJ599/'Дані з ДІСО'!AG599)</f>
        <v>0</v>
      </c>
      <c r="BX599" s="29">
        <f>BV599*(1+0.25*BW599)*Параметри!$K$51</f>
        <v>0</v>
      </c>
      <c r="BY599" s="29">
        <f>ROUND(IF(Параметри!$K$77="No",CC599,CC599*Параметри!$K$78)+AG599,1)</f>
        <v>55305.1</v>
      </c>
      <c r="BZ599" s="29">
        <f>ROUND(IF(Параметри!$K$77="No",BF599,BF599*Параметри!$K$78),1)</f>
        <v>0</v>
      </c>
      <c r="CA599" s="29">
        <f>ROUND(IF(Параметри!$K$77="No",BI599,BI599*Параметри!$K$78),1)</f>
        <v>0</v>
      </c>
      <c r="CB599" s="29">
        <f>ROUND(IF(Параметри!$K$77="No",BJ599,BJ599*Параметри!$K$78),1)</f>
        <v>0</v>
      </c>
      <c r="CC599" s="29">
        <f t="shared" si="83"/>
        <v>61450.069293289263</v>
      </c>
    </row>
    <row r="600" spans="1:81">
      <c r="A600" s="9">
        <v>599</v>
      </c>
      <c r="B600" s="9" t="s">
        <v>3151</v>
      </c>
      <c r="C600" s="9" t="s">
        <v>3151</v>
      </c>
      <c r="D600" s="9" t="s">
        <v>3707</v>
      </c>
      <c r="E600" s="9" t="s">
        <v>29</v>
      </c>
      <c r="F600" s="9" t="s">
        <v>3719</v>
      </c>
      <c r="G600" s="9" t="s">
        <v>1260</v>
      </c>
      <c r="H600" s="29">
        <f>SUM('Дані з ДІСО'!J600:L600)</f>
        <v>1332</v>
      </c>
      <c r="I600" s="29">
        <f>SUM('Дані з ДІСО'!G600:I600)</f>
        <v>55</v>
      </c>
      <c r="J600" s="29">
        <f>SUM('Дані з ДІСО'!P600:R600)</f>
        <v>0</v>
      </c>
      <c r="K600" s="29">
        <f>SUM('Дані з ДІСО'!V600:X600)</f>
        <v>0</v>
      </c>
      <c r="L600" s="40">
        <f>ROUNDUP('Дані з ДІСО'!J600/'Коефіцієнти АТО'!$R600,0)</f>
        <v>28</v>
      </c>
      <c r="M600" s="40">
        <f>ROUNDUP('Дані з ДІСО'!K600/'Коефіцієнти АТО'!$R600,0)</f>
        <v>37</v>
      </c>
      <c r="N600" s="40">
        <f>ROUNDUP('Дані з ДІСО'!L600/'Коефіцієнти АТО'!$R600,0)</f>
        <v>10</v>
      </c>
      <c r="O600" s="59">
        <f>(L600*Параметри!$K$32+M600*Параметри!$L$32+N600*Параметри!$M$32)/18</f>
        <v>122.71666666666667</v>
      </c>
      <c r="P600" s="41">
        <f>IF(H600=0,"",'Дані з ДІСО'!Y600/H600)</f>
        <v>0</v>
      </c>
      <c r="Q600" s="29">
        <f>IF(H600=0,"",(1+0.25*P600)*O600*Параметри!$K$51)</f>
        <v>25134.853552029468</v>
      </c>
      <c r="R600" s="29">
        <f>IF(H600=0,"",Q600*'Коефіцієнти АТО'!T600)</f>
        <v>427.29251038450099</v>
      </c>
      <c r="S600" s="29">
        <f>IF(H600=0,"",H600*(1+0.25*P600)*Параметри!$K$66*Параметри!$K$20/1000)</f>
        <v>0</v>
      </c>
      <c r="T600" s="29">
        <f>IF(H600=0,"",H600*(1+0.25*P600)*'Коефіцієнти АТО'!$S600*Параметри!$K$20/1000)</f>
        <v>4183.2479881568634</v>
      </c>
      <c r="U600" s="29">
        <f t="shared" si="84"/>
        <v>29745.394050570831</v>
      </c>
      <c r="V600" s="29">
        <f t="shared" si="85"/>
        <v>29745.394050570831</v>
      </c>
      <c r="W600" s="40">
        <f>ROUNDUP('Дані з ДІСО'!P600/Параметри!$K$24,0)</f>
        <v>0</v>
      </c>
      <c r="X600" s="40">
        <f>ROUNDUP('Дані з ДІСО'!Q600/Параметри!$K$24,0)</f>
        <v>0</v>
      </c>
      <c r="Y600" s="40">
        <f>ROUNDUP('Дані з ДІСО'!R600/Параметри!$K$24,0)</f>
        <v>0</v>
      </c>
      <c r="Z600" s="59">
        <f>(W600*Параметри!$K$33+X600*Параметри!$L$33+Y600*Параметри!$M$33)/18</f>
        <v>0</v>
      </c>
      <c r="AA600" s="41">
        <f>IF(J600=0,0,'Дані з ДІСО'!AA600/J600)</f>
        <v>0</v>
      </c>
      <c r="AB600" s="29">
        <f>(1+0.25*AA600)*Z600*Параметри!$K$51</f>
        <v>0</v>
      </c>
      <c r="AC600" s="29">
        <f>AB600*'Коефіцієнти АТО'!U600</f>
        <v>0</v>
      </c>
      <c r="AD600" s="29">
        <f>J600*(1+0.25*AA600)*Параметри!$K$66*Параметри!$K$20/1000</f>
        <v>0</v>
      </c>
      <c r="AE600" s="29">
        <f>(1+0.25*AA600)*J600*'Коефіцієнти АТО'!S600*Параметри!$K$20/1000</f>
        <v>0</v>
      </c>
      <c r="AF600" s="29">
        <f t="shared" si="81"/>
        <v>0</v>
      </c>
      <c r="AG600" s="29">
        <v>0</v>
      </c>
      <c r="AH600" s="40">
        <v>13</v>
      </c>
      <c r="AI600" s="40">
        <v>0</v>
      </c>
      <c r="AJ600" s="40">
        <f t="shared" si="82"/>
        <v>0</v>
      </c>
      <c r="AK600" s="29">
        <f>(AH600+AI600)*(1+0.25*AJ600)*Параметри!$K$53</f>
        <v>2332.5805840480007</v>
      </c>
      <c r="AL600" s="29">
        <f>ROUNDUP(('Дані з ДІСО'!AU600+'Дані з ДІСО'!AW600)/Параметри!$K$28,0)</f>
        <v>0</v>
      </c>
      <c r="AM600" s="64">
        <f>AL600*Параметри!$M$35/18</f>
        <v>0</v>
      </c>
      <c r="AN600" s="29">
        <f>IF(AL600=0,0,'Дані з ДІСО'!AW600/SUM('Дані з ДІСО'!AU600,'Дані з ДІСО'!AW600))</f>
        <v>0</v>
      </c>
      <c r="AO600" s="29">
        <f>(1+0.25*AN600)*AM600*Параметри!$K$51</f>
        <v>0</v>
      </c>
      <c r="AP600" s="40">
        <f>ROUNDUP(('Дані з ДІСО'!AE600+'Дані не з ДІСО'!E600+'Дані не з ДІСО'!G600)/Параметри!$K$69,0)</f>
        <v>0</v>
      </c>
      <c r="AQ600" s="40">
        <f t="shared" si="86"/>
        <v>0</v>
      </c>
      <c r="AR600" s="40">
        <f>IF(AP600=0,0,('Дані з ДІСО'!AH600+'Дані не з ДІСО'!G600)/('Дані з ДІСО'!AE600+'Дані не з ДІСО'!E600+'Дані не з ДІСО'!G600))</f>
        <v>0</v>
      </c>
      <c r="AS600" s="29">
        <f>AQ600*(1+0.25*AR600)*Параметри!$K$51</f>
        <v>0</v>
      </c>
      <c r="AT600" s="40">
        <f>ROUNDUP('Дані з ДІСО'!AF600/Параметри!$K$70,0)</f>
        <v>0</v>
      </c>
      <c r="AU600" s="40">
        <f t="shared" si="87"/>
        <v>0</v>
      </c>
      <c r="AV600" s="40">
        <f>IF(AT600=0,0,'Дані з ДІСО'!AI600/'Дані з ДІСО'!AF600)</f>
        <v>0</v>
      </c>
      <c r="AW600" s="29">
        <f>AU600*(1+0.25*AV600)*Параметри!$K$51</f>
        <v>0</v>
      </c>
      <c r="AX600" s="40">
        <f>ROUNDUP('Дані з ДІСО'!AR600/Параметри!$K$29,0)</f>
        <v>0</v>
      </c>
      <c r="AY600" s="40">
        <f>ROUNDUP('Дані з ДІСО'!AS600/Параметри!$K$29,0)</f>
        <v>0</v>
      </c>
      <c r="AZ600" s="40">
        <f>ROUNDUP('Дані з ДІСО'!AT600/Параметри!$K$29,0)</f>
        <v>0</v>
      </c>
      <c r="BA600" s="64">
        <f>(AX600*Параметри!$K$32+AY600*Параметри!$L$32+AZ600*Параметри!$M$32)/18</f>
        <v>0</v>
      </c>
      <c r="BB600" s="29">
        <f>(BA600*Параметри!$K$51+SUM('Дані з ДІСО'!AR600:AT600)*Параметри!$K$48*Параметри!$K$20/1000)*Параметри!$K$74</f>
        <v>0</v>
      </c>
      <c r="BC600" s="40">
        <f>ROUNDUP(('Дані не з ДІСО'!I600+'Дані не з ДІСО'!K600)/Параметри!$K$26,0)</f>
        <v>0</v>
      </c>
      <c r="BD600" s="29">
        <f>BC600*Параметри!$M$36/18</f>
        <v>0</v>
      </c>
      <c r="BE600" s="40">
        <f>IF(BC600=0,0,'Дані не з ДІСО'!K600/('Дані не з ДІСО'!I600+'Дані не з ДІСО'!K600))</f>
        <v>0</v>
      </c>
      <c r="BF600" s="29">
        <f>(1+0.25*BE600)*BD600*Параметри!$K$51</f>
        <v>0</v>
      </c>
      <c r="BG600" s="40">
        <f>ROUNDUP('Дані не з ДІСО'!M600/Параметри!$K$27,0)</f>
        <v>0</v>
      </c>
      <c r="BH600" s="40">
        <f>BG600*Параметри!$M$37/18</f>
        <v>0</v>
      </c>
      <c r="BI600" s="29">
        <f>BH600*Параметри!$K$51</f>
        <v>0</v>
      </c>
      <c r="BJ600" s="29">
        <f>'Дані не з ДІСО'!N600*Параметри!$K$76</f>
        <v>0</v>
      </c>
      <c r="BK600" s="40">
        <f>ROUNDUP('Дані з ДІСО'!V600/Параметри!$K$25,0)</f>
        <v>0</v>
      </c>
      <c r="BL600" s="40">
        <f>ROUNDUP('Дані з ДІСО'!W600/Параметри!$K$25,0)</f>
        <v>0</v>
      </c>
      <c r="BM600" s="40">
        <f>ROUNDUP('Дані з ДІСО'!X600/Параметри!$K$25,0)</f>
        <v>0</v>
      </c>
      <c r="BN600" s="40">
        <f>(BK600*Параметри!$K$34+BL600*Параметри!$L$34+BM600*Параметри!$M$34)/18</f>
        <v>0</v>
      </c>
      <c r="BO600" s="40">
        <f>IF(K600=0,0,'Дані з ДІСО'!AC600/K600)</f>
        <v>0</v>
      </c>
      <c r="BP600" s="29">
        <f>(1+0.25*BO600)*BN600*Параметри!$K$51</f>
        <v>0</v>
      </c>
      <c r="BQ600" s="29">
        <f>BP600*'Коефіцієнти АТО'!U600</f>
        <v>0</v>
      </c>
      <c r="BR600" s="29">
        <f>K600*(1+0.25*BO600)*Параметри!$K$66*Параметри!$K$20/1000</f>
        <v>0</v>
      </c>
      <c r="BS600" s="29">
        <f>(1+0.25*BO600)*K600*'Коефіцієнти АТО'!S600*Параметри!$K$20/1000</f>
        <v>0</v>
      </c>
      <c r="BT600" s="29">
        <f t="shared" si="88"/>
        <v>0</v>
      </c>
      <c r="BU600" s="40">
        <f>ROUNDUP('Дані з ДІСО'!AG600/Параметри!$K$71,0)</f>
        <v>0</v>
      </c>
      <c r="BV600" s="40">
        <f t="shared" si="89"/>
        <v>0</v>
      </c>
      <c r="BW600" s="40">
        <f>IF('Дані з ДІСО'!AG600=0,0,'Дані з ДІСО'!AJ600/'Дані з ДІСО'!AG600)</f>
        <v>0</v>
      </c>
      <c r="BX600" s="29">
        <f>BV600*(1+0.25*BW600)*Параметри!$K$51</f>
        <v>0</v>
      </c>
      <c r="BY600" s="29">
        <f>ROUND(IF(Параметри!$K$77="No",CC600,CC600*Параметри!$K$78)+AG600,1)</f>
        <v>28870.2</v>
      </c>
      <c r="BZ600" s="29">
        <f>ROUND(IF(Параметри!$K$77="No",BF600,BF600*Параметри!$K$78),1)</f>
        <v>0</v>
      </c>
      <c r="CA600" s="29">
        <f>ROUND(IF(Параметри!$K$77="No",BI600,BI600*Параметри!$K$78),1)</f>
        <v>0</v>
      </c>
      <c r="CB600" s="29">
        <f>ROUND(IF(Параметри!$K$77="No",BJ600,BJ600*Параметри!$K$78),1)</f>
        <v>0</v>
      </c>
      <c r="CC600" s="29">
        <f t="shared" si="83"/>
        <v>32077.974634618833</v>
      </c>
    </row>
    <row r="601" spans="1:81">
      <c r="A601" s="9">
        <v>600</v>
      </c>
      <c r="B601" s="9" t="s">
        <v>3145</v>
      </c>
      <c r="C601" s="9" t="s">
        <v>3146</v>
      </c>
      <c r="D601" s="9" t="s">
        <v>3707</v>
      </c>
      <c r="E601" s="9" t="s">
        <v>21</v>
      </c>
      <c r="F601" s="9" t="s">
        <v>3720</v>
      </c>
      <c r="G601" s="9" t="s">
        <v>1262</v>
      </c>
      <c r="H601" s="29">
        <f>SUM('Дані з ДІСО'!J601:L601)</f>
        <v>1170</v>
      </c>
      <c r="I601" s="29">
        <f>SUM('Дані з ДІСО'!G601:I601)</f>
        <v>42</v>
      </c>
      <c r="J601" s="29">
        <f>SUM('Дані з ДІСО'!P601:R601)</f>
        <v>0</v>
      </c>
      <c r="K601" s="29">
        <f>SUM('Дані з ДІСО'!V601:X601)</f>
        <v>0</v>
      </c>
      <c r="L601" s="40">
        <f>ROUNDUP('Дані з ДІСО'!J601/'Коефіцієнти АТО'!$R601,0)</f>
        <v>22</v>
      </c>
      <c r="M601" s="40">
        <f>ROUNDUP('Дані з ДІСО'!K601/'Коефіцієнти АТО'!$R601,0)</f>
        <v>28</v>
      </c>
      <c r="N601" s="40">
        <f>ROUNDUP('Дані з ДІСО'!L601/'Коефіцієнти АТО'!$R601,0)</f>
        <v>7</v>
      </c>
      <c r="O601" s="59">
        <f>(L601*Параметри!$K$32+M601*Параметри!$L$32+N601*Параметри!$M$32)/18</f>
        <v>92.783333333333346</v>
      </c>
      <c r="P601" s="41">
        <f>IF(H601=0,"",'Дані з ДІСО'!Y601/H601)</f>
        <v>0</v>
      </c>
      <c r="Q601" s="29">
        <f>IF(H601=0,"",(1+0.25*P601)*O601*Параметри!$K$51)</f>
        <v>19003.901904678536</v>
      </c>
      <c r="R601" s="29">
        <f>IF(H601=0,"",Q601*'Коефіцієнти АТО'!T601)</f>
        <v>1425.2926428508902</v>
      </c>
      <c r="S601" s="29">
        <f>IF(H601=0,"",H601*(1+0.25*P601)*Параметри!$K$66*Параметри!$K$20/1000)</f>
        <v>0</v>
      </c>
      <c r="T601" s="29">
        <f>IF(H601=0,"",H601*(1+0.25*P601)*'Коефіцієнти АТО'!$S601*Параметри!$K$20/1000)</f>
        <v>2560.9974374670396</v>
      </c>
      <c r="U601" s="29">
        <f t="shared" si="84"/>
        <v>22990.191984996465</v>
      </c>
      <c r="V601" s="29">
        <f t="shared" si="85"/>
        <v>22990.191984996465</v>
      </c>
      <c r="W601" s="40">
        <f>ROUNDUP('Дані з ДІСО'!P601/Параметри!$K$24,0)</f>
        <v>0</v>
      </c>
      <c r="X601" s="40">
        <f>ROUNDUP('Дані з ДІСО'!Q601/Параметри!$K$24,0)</f>
        <v>0</v>
      </c>
      <c r="Y601" s="40">
        <f>ROUNDUP('Дані з ДІСО'!R601/Параметри!$K$24,0)</f>
        <v>0</v>
      </c>
      <c r="Z601" s="59">
        <f>(W601*Параметри!$K$33+X601*Параметри!$L$33+Y601*Параметри!$M$33)/18</f>
        <v>0</v>
      </c>
      <c r="AA601" s="41">
        <f>IF(J601=0,0,'Дані з ДІСО'!AA601/J601)</f>
        <v>0</v>
      </c>
      <c r="AB601" s="29">
        <f>(1+0.25*AA601)*Z601*Параметри!$K$51</f>
        <v>0</v>
      </c>
      <c r="AC601" s="29">
        <f>AB601*'Коефіцієнти АТО'!U601</f>
        <v>0</v>
      </c>
      <c r="AD601" s="29">
        <f>J601*(1+0.25*AA601)*Параметри!$K$66*Параметри!$K$20/1000</f>
        <v>0</v>
      </c>
      <c r="AE601" s="29">
        <f>(1+0.25*AA601)*J601*'Коефіцієнти АТО'!S601*Параметри!$K$20/1000</f>
        <v>0</v>
      </c>
      <c r="AF601" s="29">
        <f t="shared" si="81"/>
        <v>0</v>
      </c>
      <c r="AG601" s="29">
        <v>0</v>
      </c>
      <c r="AH601" s="40">
        <v>16</v>
      </c>
      <c r="AI601" s="40">
        <v>0</v>
      </c>
      <c r="AJ601" s="40">
        <f t="shared" si="82"/>
        <v>0</v>
      </c>
      <c r="AK601" s="29">
        <f>(AH601+AI601)*(1+0.25*AJ601)*Параметри!$K$53</f>
        <v>2870.8684111360008</v>
      </c>
      <c r="AL601" s="29">
        <f>ROUNDUP(('Дані з ДІСО'!AU601+'Дані з ДІСО'!AW601)/Параметри!$K$28,0)</f>
        <v>0</v>
      </c>
      <c r="AM601" s="64">
        <f>AL601*Параметри!$M$35/18</f>
        <v>0</v>
      </c>
      <c r="AN601" s="29">
        <f>IF(AL601=0,0,'Дані з ДІСО'!AW601/SUM('Дані з ДІСО'!AU601,'Дані з ДІСО'!AW601))</f>
        <v>0</v>
      </c>
      <c r="AO601" s="29">
        <f>(1+0.25*AN601)*AM601*Параметри!$K$51</f>
        <v>0</v>
      </c>
      <c r="AP601" s="40">
        <f>ROUNDUP(('Дані з ДІСО'!AE601+'Дані не з ДІСО'!E601+'Дані не з ДІСО'!G601)/Параметри!$K$69,0)</f>
        <v>0</v>
      </c>
      <c r="AQ601" s="40">
        <f t="shared" si="86"/>
        <v>0</v>
      </c>
      <c r="AR601" s="40">
        <f>IF(AP601=0,0,('Дані з ДІСО'!AH601+'Дані не з ДІСО'!G601)/('Дані з ДІСО'!AE601+'Дані не з ДІСО'!E601+'Дані не з ДІСО'!G601))</f>
        <v>0</v>
      </c>
      <c r="AS601" s="29">
        <f>AQ601*(1+0.25*AR601)*Параметри!$K$51</f>
        <v>0</v>
      </c>
      <c r="AT601" s="40">
        <f>ROUNDUP('Дані з ДІСО'!AF601/Параметри!$K$70,0)</f>
        <v>0</v>
      </c>
      <c r="AU601" s="40">
        <f t="shared" si="87"/>
        <v>0</v>
      </c>
      <c r="AV601" s="40">
        <f>IF(AT601=0,0,'Дані з ДІСО'!AI601/'Дані з ДІСО'!AF601)</f>
        <v>0</v>
      </c>
      <c r="AW601" s="29">
        <f>AU601*(1+0.25*AV601)*Параметри!$K$51</f>
        <v>0</v>
      </c>
      <c r="AX601" s="40">
        <f>ROUNDUP('Дані з ДІСО'!AR601/Параметри!$K$29,0)</f>
        <v>0</v>
      </c>
      <c r="AY601" s="40">
        <f>ROUNDUP('Дані з ДІСО'!AS601/Параметри!$K$29,0)</f>
        <v>0</v>
      </c>
      <c r="AZ601" s="40">
        <f>ROUNDUP('Дані з ДІСО'!AT601/Параметри!$K$29,0)</f>
        <v>0</v>
      </c>
      <c r="BA601" s="64">
        <f>(AX601*Параметри!$K$32+AY601*Параметри!$L$32+AZ601*Параметри!$M$32)/18</f>
        <v>0</v>
      </c>
      <c r="BB601" s="29">
        <f>(BA601*Параметри!$K$51+SUM('Дані з ДІСО'!AR601:AT601)*Параметри!$K$48*Параметри!$K$20/1000)*Параметри!$K$74</f>
        <v>0</v>
      </c>
      <c r="BC601" s="40">
        <f>ROUNDUP(('Дані не з ДІСО'!I601+'Дані не з ДІСО'!K601)/Параметри!$K$26,0)</f>
        <v>0</v>
      </c>
      <c r="BD601" s="29">
        <f>BC601*Параметри!$M$36/18</f>
        <v>0</v>
      </c>
      <c r="BE601" s="40">
        <f>IF(BC601=0,0,'Дані не з ДІСО'!K601/('Дані не з ДІСО'!I601+'Дані не з ДІСО'!K601))</f>
        <v>0</v>
      </c>
      <c r="BF601" s="29">
        <f>(1+0.25*BE601)*BD601*Параметри!$K$51</f>
        <v>0</v>
      </c>
      <c r="BG601" s="40">
        <f>ROUNDUP('Дані не з ДІСО'!M601/Параметри!$K$27,0)</f>
        <v>0</v>
      </c>
      <c r="BH601" s="40">
        <f>BG601*Параметри!$M$37/18</f>
        <v>0</v>
      </c>
      <c r="BI601" s="29">
        <f>BH601*Параметри!$K$51</f>
        <v>0</v>
      </c>
      <c r="BJ601" s="29">
        <f>'Дані не з ДІСО'!N601*Параметри!$K$76</f>
        <v>0</v>
      </c>
      <c r="BK601" s="40">
        <f>ROUNDUP('Дані з ДІСО'!V601/Параметри!$K$25,0)</f>
        <v>0</v>
      </c>
      <c r="BL601" s="40">
        <f>ROUNDUP('Дані з ДІСО'!W601/Параметри!$K$25,0)</f>
        <v>0</v>
      </c>
      <c r="BM601" s="40">
        <f>ROUNDUP('Дані з ДІСО'!X601/Параметри!$K$25,0)</f>
        <v>0</v>
      </c>
      <c r="BN601" s="40">
        <f>(BK601*Параметри!$K$34+BL601*Параметри!$L$34+BM601*Параметри!$M$34)/18</f>
        <v>0</v>
      </c>
      <c r="BO601" s="40">
        <f>IF(K601=0,0,'Дані з ДІСО'!AC601/K601)</f>
        <v>0</v>
      </c>
      <c r="BP601" s="29">
        <f>(1+0.25*BO601)*BN601*Параметри!$K$51</f>
        <v>0</v>
      </c>
      <c r="BQ601" s="29">
        <f>BP601*'Коефіцієнти АТО'!U601</f>
        <v>0</v>
      </c>
      <c r="BR601" s="29">
        <f>K601*(1+0.25*BO601)*Параметри!$K$66*Параметри!$K$20/1000</f>
        <v>0</v>
      </c>
      <c r="BS601" s="29">
        <f>(1+0.25*BO601)*K601*'Коефіцієнти АТО'!S601*Параметри!$K$20/1000</f>
        <v>0</v>
      </c>
      <c r="BT601" s="29">
        <f t="shared" si="88"/>
        <v>0</v>
      </c>
      <c r="BU601" s="40">
        <f>ROUNDUP('Дані з ДІСО'!AG601/Параметри!$K$71,0)</f>
        <v>0</v>
      </c>
      <c r="BV601" s="40">
        <f t="shared" si="89"/>
        <v>0</v>
      </c>
      <c r="BW601" s="40">
        <f>IF('Дані з ДІСО'!AG601=0,0,'Дані з ДІСО'!AJ601/'Дані з ДІСО'!AG601)</f>
        <v>0</v>
      </c>
      <c r="BX601" s="29">
        <f>BV601*(1+0.25*BW601)*Параметри!$K$51</f>
        <v>0</v>
      </c>
      <c r="BY601" s="29">
        <f>ROUND(IF(Параметри!$K$77="No",CC601,CC601*Параметри!$K$78)+AG601,1)</f>
        <v>23275</v>
      </c>
      <c r="BZ601" s="29">
        <f>ROUND(IF(Параметри!$K$77="No",BF601,BF601*Параметри!$K$78),1)</f>
        <v>0</v>
      </c>
      <c r="CA601" s="29">
        <f>ROUND(IF(Параметри!$K$77="No",BI601,BI601*Параметри!$K$78),1)</f>
        <v>0</v>
      </c>
      <c r="CB601" s="29">
        <f>ROUND(IF(Параметри!$K$77="No",BJ601,BJ601*Параметри!$K$78),1)</f>
        <v>0</v>
      </c>
      <c r="CC601" s="29">
        <f t="shared" si="83"/>
        <v>25861.060396132467</v>
      </c>
    </row>
    <row r="602" spans="1:81">
      <c r="A602" s="9">
        <v>601</v>
      </c>
      <c r="B602" s="9" t="s">
        <v>3148</v>
      </c>
      <c r="C602" s="9" t="s">
        <v>3148</v>
      </c>
      <c r="D602" s="9" t="s">
        <v>3707</v>
      </c>
      <c r="E602" s="9" t="s">
        <v>24</v>
      </c>
      <c r="F602" s="9" t="s">
        <v>3681</v>
      </c>
      <c r="G602" s="9" t="s">
        <v>1264</v>
      </c>
      <c r="H602" s="29">
        <f>SUM('Дані з ДІСО'!J602:L602)</f>
        <v>577</v>
      </c>
      <c r="I602" s="29">
        <f>SUM('Дані з ДІСО'!G602:I602)</f>
        <v>38</v>
      </c>
      <c r="J602" s="29">
        <f>SUM('Дані з ДІСО'!P602:R602)</f>
        <v>0</v>
      </c>
      <c r="K602" s="29">
        <f>SUM('Дані з ДІСО'!V602:X602)</f>
        <v>0</v>
      </c>
      <c r="L602" s="40">
        <f>ROUNDUP('Дані з ДІСО'!J602/'Коефіцієнти АТО'!$R602,0)</f>
        <v>18</v>
      </c>
      <c r="M602" s="40">
        <f>ROUNDUP('Дані з ДІСО'!K602/'Коефіцієнти АТО'!$R602,0)</f>
        <v>24</v>
      </c>
      <c r="N602" s="40">
        <f>ROUNDUP('Дані з ДІСО'!L602/'Коефіцієнти АТО'!$R602,0)</f>
        <v>5</v>
      </c>
      <c r="O602" s="59">
        <f>(L602*Параметри!$K$32+M602*Параметри!$L$32+N602*Параметри!$M$32)/18</f>
        <v>76.461111111111123</v>
      </c>
      <c r="P602" s="41">
        <f>IF(H602=0,"",'Дані з ДІСО'!Y602/H602)</f>
        <v>0</v>
      </c>
      <c r="Q602" s="29">
        <f>IF(H602=0,"",(1+0.25*P602)*O602*Параметри!$K$51)</f>
        <v>15660.780906178714</v>
      </c>
      <c r="R602" s="29">
        <f>IF(H602=0,"",Q602*'Коефіцієнти АТО'!T602)</f>
        <v>266.23327540503817</v>
      </c>
      <c r="S602" s="29">
        <f>IF(H602=0,"",H602*(1+0.25*P602)*Параметри!$K$66*Параметри!$K$20/1000)</f>
        <v>0</v>
      </c>
      <c r="T602" s="29">
        <f>IF(H602=0,"",H602*(1+0.25*P602)*'Коефіцієнти АТО'!$S602*Параметри!$K$20/1000)</f>
        <v>2910.3627883753079</v>
      </c>
      <c r="U602" s="29">
        <f t="shared" si="84"/>
        <v>18837.376969959059</v>
      </c>
      <c r="V602" s="29">
        <f t="shared" si="85"/>
        <v>18837.376969959059</v>
      </c>
      <c r="W602" s="40">
        <f>ROUNDUP('Дані з ДІСО'!P602/Параметри!$K$24,0)</f>
        <v>0</v>
      </c>
      <c r="X602" s="40">
        <f>ROUNDUP('Дані з ДІСО'!Q602/Параметри!$K$24,0)</f>
        <v>0</v>
      </c>
      <c r="Y602" s="40">
        <f>ROUNDUP('Дані з ДІСО'!R602/Параметри!$K$24,0)</f>
        <v>0</v>
      </c>
      <c r="Z602" s="59">
        <f>(W602*Параметри!$K$33+X602*Параметри!$L$33+Y602*Параметри!$M$33)/18</f>
        <v>0</v>
      </c>
      <c r="AA602" s="41">
        <f>IF(J602=0,0,'Дані з ДІСО'!AA602/J602)</f>
        <v>0</v>
      </c>
      <c r="AB602" s="29">
        <f>(1+0.25*AA602)*Z602*Параметри!$K$51</f>
        <v>0</v>
      </c>
      <c r="AC602" s="29">
        <f>AB602*'Коефіцієнти АТО'!U602</f>
        <v>0</v>
      </c>
      <c r="AD602" s="29">
        <f>J602*(1+0.25*AA602)*Параметри!$K$66*Параметри!$K$20/1000</f>
        <v>0</v>
      </c>
      <c r="AE602" s="29">
        <f>(1+0.25*AA602)*J602*'Коефіцієнти АТО'!S602*Параметри!$K$20/1000</f>
        <v>0</v>
      </c>
      <c r="AF602" s="29">
        <f t="shared" si="81"/>
        <v>0</v>
      </c>
      <c r="AG602" s="29">
        <v>0</v>
      </c>
      <c r="AH602" s="40">
        <v>3</v>
      </c>
      <c r="AI602" s="40">
        <v>0</v>
      </c>
      <c r="AJ602" s="40">
        <f t="shared" si="82"/>
        <v>0</v>
      </c>
      <c r="AK602" s="29">
        <f>(AH602+AI602)*(1+0.25*AJ602)*Параметри!$K$53</f>
        <v>538.28782708800009</v>
      </c>
      <c r="AL602" s="29">
        <f>ROUNDUP(('Дані з ДІСО'!AU602+'Дані з ДІСО'!AW602)/Параметри!$K$28,0)</f>
        <v>0</v>
      </c>
      <c r="AM602" s="64">
        <f>AL602*Параметри!$M$35/18</f>
        <v>0</v>
      </c>
      <c r="AN602" s="29">
        <f>IF(AL602=0,0,'Дані з ДІСО'!AW602/SUM('Дані з ДІСО'!AU602,'Дані з ДІСО'!AW602))</f>
        <v>0</v>
      </c>
      <c r="AO602" s="29">
        <f>(1+0.25*AN602)*AM602*Параметри!$K$51</f>
        <v>0</v>
      </c>
      <c r="AP602" s="40">
        <f>ROUNDUP(('Дані з ДІСО'!AE602+'Дані не з ДІСО'!E602+'Дані не з ДІСО'!G602)/Параметри!$K$69,0)</f>
        <v>0</v>
      </c>
      <c r="AQ602" s="40">
        <f t="shared" si="86"/>
        <v>0</v>
      </c>
      <c r="AR602" s="40">
        <f>IF(AP602=0,0,('Дані з ДІСО'!AH602+'Дані не з ДІСО'!G602)/('Дані з ДІСО'!AE602+'Дані не з ДІСО'!E602+'Дані не з ДІСО'!G602))</f>
        <v>0</v>
      </c>
      <c r="AS602" s="29">
        <f>AQ602*(1+0.25*AR602)*Параметри!$K$51</f>
        <v>0</v>
      </c>
      <c r="AT602" s="40">
        <f>ROUNDUP('Дані з ДІСО'!AF602/Параметри!$K$70,0)</f>
        <v>0</v>
      </c>
      <c r="AU602" s="40">
        <f t="shared" si="87"/>
        <v>0</v>
      </c>
      <c r="AV602" s="40">
        <f>IF(AT602=0,0,'Дані з ДІСО'!AI602/'Дані з ДІСО'!AF602)</f>
        <v>0</v>
      </c>
      <c r="AW602" s="29">
        <f>AU602*(1+0.25*AV602)*Параметри!$K$51</f>
        <v>0</v>
      </c>
      <c r="AX602" s="40">
        <f>ROUNDUP('Дані з ДІСО'!AR602/Параметри!$K$29,0)</f>
        <v>0</v>
      </c>
      <c r="AY602" s="40">
        <f>ROUNDUP('Дані з ДІСО'!AS602/Параметри!$K$29,0)</f>
        <v>0</v>
      </c>
      <c r="AZ602" s="40">
        <f>ROUNDUP('Дані з ДІСО'!AT602/Параметри!$K$29,0)</f>
        <v>0</v>
      </c>
      <c r="BA602" s="64">
        <f>(AX602*Параметри!$K$32+AY602*Параметри!$L$32+AZ602*Параметри!$M$32)/18</f>
        <v>0</v>
      </c>
      <c r="BB602" s="29">
        <f>(BA602*Параметри!$K$51+SUM('Дані з ДІСО'!AR602:AT602)*Параметри!$K$48*Параметри!$K$20/1000)*Параметри!$K$74</f>
        <v>0</v>
      </c>
      <c r="BC602" s="40">
        <f>ROUNDUP(('Дані не з ДІСО'!I602+'Дані не з ДІСО'!K602)/Параметри!$K$26,0)</f>
        <v>0</v>
      </c>
      <c r="BD602" s="29">
        <f>BC602*Параметри!$M$36/18</f>
        <v>0</v>
      </c>
      <c r="BE602" s="40">
        <f>IF(BC602=0,0,'Дані не з ДІСО'!K602/('Дані не з ДІСО'!I602+'Дані не з ДІСО'!K602))</f>
        <v>0</v>
      </c>
      <c r="BF602" s="29">
        <f>(1+0.25*BE602)*BD602*Параметри!$K$51</f>
        <v>0</v>
      </c>
      <c r="BG602" s="40">
        <f>ROUNDUP('Дані не з ДІСО'!M602/Параметри!$K$27,0)</f>
        <v>0</v>
      </c>
      <c r="BH602" s="40">
        <f>BG602*Параметри!$M$37/18</f>
        <v>0</v>
      </c>
      <c r="BI602" s="29">
        <f>BH602*Параметри!$K$51</f>
        <v>0</v>
      </c>
      <c r="BJ602" s="29">
        <f>'Дані не з ДІСО'!N602*Параметри!$K$76</f>
        <v>0</v>
      </c>
      <c r="BK602" s="40">
        <f>ROUNDUP('Дані з ДІСО'!V602/Параметри!$K$25,0)</f>
        <v>0</v>
      </c>
      <c r="BL602" s="40">
        <f>ROUNDUP('Дані з ДІСО'!W602/Параметри!$K$25,0)</f>
        <v>0</v>
      </c>
      <c r="BM602" s="40">
        <f>ROUNDUP('Дані з ДІСО'!X602/Параметри!$K$25,0)</f>
        <v>0</v>
      </c>
      <c r="BN602" s="40">
        <f>(BK602*Параметри!$K$34+BL602*Параметри!$L$34+BM602*Параметри!$M$34)/18</f>
        <v>0</v>
      </c>
      <c r="BO602" s="40">
        <f>IF(K602=0,0,'Дані з ДІСО'!AC602/K602)</f>
        <v>0</v>
      </c>
      <c r="BP602" s="29">
        <f>(1+0.25*BO602)*BN602*Параметри!$K$51</f>
        <v>0</v>
      </c>
      <c r="BQ602" s="29">
        <f>BP602*'Коефіцієнти АТО'!U602</f>
        <v>0</v>
      </c>
      <c r="BR602" s="29">
        <f>K602*(1+0.25*BO602)*Параметри!$K$66*Параметри!$K$20/1000</f>
        <v>0</v>
      </c>
      <c r="BS602" s="29">
        <f>(1+0.25*BO602)*K602*'Коефіцієнти АТО'!S602*Параметри!$K$20/1000</f>
        <v>0</v>
      </c>
      <c r="BT602" s="29">
        <f t="shared" si="88"/>
        <v>0</v>
      </c>
      <c r="BU602" s="40">
        <f>ROUNDUP('Дані з ДІСО'!AG602/Параметри!$K$71,0)</f>
        <v>0</v>
      </c>
      <c r="BV602" s="40">
        <f t="shared" si="89"/>
        <v>0</v>
      </c>
      <c r="BW602" s="40">
        <f>IF('Дані з ДІСО'!AG602=0,0,'Дані з ДІСО'!AJ602/'Дані з ДІСО'!AG602)</f>
        <v>0</v>
      </c>
      <c r="BX602" s="29">
        <f>BV602*(1+0.25*BW602)*Параметри!$K$51</f>
        <v>0</v>
      </c>
      <c r="BY602" s="29">
        <f>ROUND(IF(Параметри!$K$77="No",CC602,CC602*Параметри!$K$78)+AG602,1)</f>
        <v>17438.099999999999</v>
      </c>
      <c r="BZ602" s="29">
        <f>ROUND(IF(Параметри!$K$77="No",BF602,BF602*Параметри!$K$78),1)</f>
        <v>0</v>
      </c>
      <c r="CA602" s="29">
        <f>ROUND(IF(Параметри!$K$77="No",BI602,BI602*Параметри!$K$78),1)</f>
        <v>0</v>
      </c>
      <c r="CB602" s="29">
        <f>ROUND(IF(Параметри!$K$77="No",BJ602,BJ602*Параметри!$K$78),1)</f>
        <v>0</v>
      </c>
      <c r="CC602" s="29">
        <f t="shared" si="83"/>
        <v>19375.664797047059</v>
      </c>
    </row>
    <row r="603" spans="1:81">
      <c r="A603" s="9">
        <v>602</v>
      </c>
      <c r="B603" s="9" t="s">
        <v>3151</v>
      </c>
      <c r="C603" s="9" t="s">
        <v>3151</v>
      </c>
      <c r="D603" s="9" t="s">
        <v>3707</v>
      </c>
      <c r="E603" s="9" t="s">
        <v>29</v>
      </c>
      <c r="F603" s="9" t="s">
        <v>3721</v>
      </c>
      <c r="G603" s="9" t="s">
        <v>1266</v>
      </c>
      <c r="H603" s="29">
        <f>SUM('Дані з ДІСО'!J603:L603)</f>
        <v>685</v>
      </c>
      <c r="I603" s="29">
        <f>SUM('Дані з ДІСО'!G603:I603)</f>
        <v>52</v>
      </c>
      <c r="J603" s="29">
        <f>SUM('Дані з ДІСО'!P603:R603)</f>
        <v>0</v>
      </c>
      <c r="K603" s="29">
        <f>SUM('Дані з ДІСО'!V603:X603)</f>
        <v>0</v>
      </c>
      <c r="L603" s="40">
        <f>ROUNDUP('Дані з ДІСО'!J603/'Коефіцієнти АТО'!$R603,0)</f>
        <v>19</v>
      </c>
      <c r="M603" s="40">
        <f>ROUNDUP('Дані з ДІСО'!K603/'Коефіцієнти АТО'!$R603,0)</f>
        <v>25</v>
      </c>
      <c r="N603" s="40">
        <f>ROUNDUP('Дані з ДІСО'!L603/'Коефіцієнти АТО'!$R603,0)</f>
        <v>6</v>
      </c>
      <c r="O603" s="59">
        <f>(L603*Параметри!$K$32+M603*Параметри!$L$32+N603*Параметри!$M$32)/18</f>
        <v>81.527777777777771</v>
      </c>
      <c r="P603" s="41">
        <f>IF(H603=0,"",'Дані з ДІСО'!Y603/H603)</f>
        <v>0</v>
      </c>
      <c r="Q603" s="29">
        <f>IF(H603=0,"",(1+0.25*P603)*O603*Параметри!$K$51)</f>
        <v>16698.536641587776</v>
      </c>
      <c r="R603" s="29">
        <f>IF(H603=0,"",Q603*'Коефіцієнти АТО'!T603)</f>
        <v>283.8751229069922</v>
      </c>
      <c r="S603" s="29">
        <f>IF(H603=0,"",H603*(1+0.25*P603)*Параметри!$K$66*Параметри!$K$20/1000)</f>
        <v>0</v>
      </c>
      <c r="T603" s="29">
        <f>IF(H603=0,"",H603*(1+0.25*P603)*'Коефіцієнти АТО'!$S603*Параметри!$K$20/1000)</f>
        <v>2151.2949488644531</v>
      </c>
      <c r="U603" s="29">
        <f t="shared" si="84"/>
        <v>19133.706713359221</v>
      </c>
      <c r="V603" s="29">
        <f t="shared" si="85"/>
        <v>19133.706713359221</v>
      </c>
      <c r="W603" s="40">
        <f>ROUNDUP('Дані з ДІСО'!P603/Параметри!$K$24,0)</f>
        <v>0</v>
      </c>
      <c r="X603" s="40">
        <f>ROUNDUP('Дані з ДІСО'!Q603/Параметри!$K$24,0)</f>
        <v>0</v>
      </c>
      <c r="Y603" s="40">
        <f>ROUNDUP('Дані з ДІСО'!R603/Параметри!$K$24,0)</f>
        <v>0</v>
      </c>
      <c r="Z603" s="59">
        <f>(W603*Параметри!$K$33+X603*Параметри!$L$33+Y603*Параметри!$M$33)/18</f>
        <v>0</v>
      </c>
      <c r="AA603" s="41">
        <f>IF(J603=0,0,'Дані з ДІСО'!AA603/J603)</f>
        <v>0</v>
      </c>
      <c r="AB603" s="29">
        <f>(1+0.25*AA603)*Z603*Параметри!$K$51</f>
        <v>0</v>
      </c>
      <c r="AC603" s="29">
        <f>AB603*'Коефіцієнти АТО'!U603</f>
        <v>0</v>
      </c>
      <c r="AD603" s="29">
        <f>J603*(1+0.25*AA603)*Параметри!$K$66*Параметри!$K$20/1000</f>
        <v>0</v>
      </c>
      <c r="AE603" s="29">
        <f>(1+0.25*AA603)*J603*'Коефіцієнти АТО'!S603*Параметри!$K$20/1000</f>
        <v>0</v>
      </c>
      <c r="AF603" s="29">
        <f t="shared" si="81"/>
        <v>0</v>
      </c>
      <c r="AG603" s="29">
        <v>0</v>
      </c>
      <c r="AH603" s="40">
        <v>4</v>
      </c>
      <c r="AI603" s="40">
        <v>0</v>
      </c>
      <c r="AJ603" s="40">
        <f t="shared" si="82"/>
        <v>0</v>
      </c>
      <c r="AK603" s="29">
        <f>(AH603+AI603)*(1+0.25*AJ603)*Параметри!$K$53</f>
        <v>717.71710278400019</v>
      </c>
      <c r="AL603" s="29">
        <f>ROUNDUP(('Дані з ДІСО'!AU603+'Дані з ДІСО'!AW603)/Параметри!$K$28,0)</f>
        <v>0</v>
      </c>
      <c r="AM603" s="64">
        <f>AL603*Параметри!$M$35/18</f>
        <v>0</v>
      </c>
      <c r="AN603" s="29">
        <f>IF(AL603=0,0,'Дані з ДІСО'!AW603/SUM('Дані з ДІСО'!AU603,'Дані з ДІСО'!AW603))</f>
        <v>0</v>
      </c>
      <c r="AO603" s="29">
        <f>(1+0.25*AN603)*AM603*Параметри!$K$51</f>
        <v>0</v>
      </c>
      <c r="AP603" s="40">
        <f>ROUNDUP(('Дані з ДІСО'!AE603+'Дані не з ДІСО'!E603+'Дані не з ДІСО'!G603)/Параметри!$K$69,0)</f>
        <v>0</v>
      </c>
      <c r="AQ603" s="40">
        <f t="shared" si="86"/>
        <v>0</v>
      </c>
      <c r="AR603" s="40">
        <f>IF(AP603=0,0,('Дані з ДІСО'!AH603+'Дані не з ДІСО'!G603)/('Дані з ДІСО'!AE603+'Дані не з ДІСО'!E603+'Дані не з ДІСО'!G603))</f>
        <v>0</v>
      </c>
      <c r="AS603" s="29">
        <f>AQ603*(1+0.25*AR603)*Параметри!$K$51</f>
        <v>0</v>
      </c>
      <c r="AT603" s="40">
        <f>ROUNDUP('Дані з ДІСО'!AF603/Параметри!$K$70,0)</f>
        <v>0</v>
      </c>
      <c r="AU603" s="40">
        <f t="shared" si="87"/>
        <v>0</v>
      </c>
      <c r="AV603" s="40">
        <f>IF(AT603=0,0,'Дані з ДІСО'!AI603/'Дані з ДІСО'!AF603)</f>
        <v>0</v>
      </c>
      <c r="AW603" s="29">
        <f>AU603*(1+0.25*AV603)*Параметри!$K$51</f>
        <v>0</v>
      </c>
      <c r="AX603" s="40">
        <f>ROUNDUP('Дані з ДІСО'!AR603/Параметри!$K$29,0)</f>
        <v>0</v>
      </c>
      <c r="AY603" s="40">
        <f>ROUNDUP('Дані з ДІСО'!AS603/Параметри!$K$29,0)</f>
        <v>0</v>
      </c>
      <c r="AZ603" s="40">
        <f>ROUNDUP('Дані з ДІСО'!AT603/Параметри!$K$29,0)</f>
        <v>0</v>
      </c>
      <c r="BA603" s="64">
        <f>(AX603*Параметри!$K$32+AY603*Параметри!$L$32+AZ603*Параметри!$M$32)/18</f>
        <v>0</v>
      </c>
      <c r="BB603" s="29">
        <f>(BA603*Параметри!$K$51+SUM('Дані з ДІСО'!AR603:AT603)*Параметри!$K$48*Параметри!$K$20/1000)*Параметри!$K$74</f>
        <v>0</v>
      </c>
      <c r="BC603" s="40">
        <f>ROUNDUP(('Дані не з ДІСО'!I603+'Дані не з ДІСО'!K603)/Параметри!$K$26,0)</f>
        <v>0</v>
      </c>
      <c r="BD603" s="29">
        <f>BC603*Параметри!$M$36/18</f>
        <v>0</v>
      </c>
      <c r="BE603" s="40">
        <f>IF(BC603=0,0,'Дані не з ДІСО'!K603/('Дані не з ДІСО'!I603+'Дані не з ДІСО'!K603))</f>
        <v>0</v>
      </c>
      <c r="BF603" s="29">
        <f>(1+0.25*BE603)*BD603*Параметри!$K$51</f>
        <v>0</v>
      </c>
      <c r="BG603" s="40">
        <f>ROUNDUP('Дані не з ДІСО'!M603/Параметри!$K$27,0)</f>
        <v>0</v>
      </c>
      <c r="BH603" s="40">
        <f>BG603*Параметри!$M$37/18</f>
        <v>0</v>
      </c>
      <c r="BI603" s="29">
        <f>BH603*Параметри!$K$51</f>
        <v>0</v>
      </c>
      <c r="BJ603" s="29">
        <f>'Дані не з ДІСО'!N603*Параметри!$K$76</f>
        <v>0</v>
      </c>
      <c r="BK603" s="40">
        <f>ROUNDUP('Дані з ДІСО'!V603/Параметри!$K$25,0)</f>
        <v>0</v>
      </c>
      <c r="BL603" s="40">
        <f>ROUNDUP('Дані з ДІСО'!W603/Параметри!$K$25,0)</f>
        <v>0</v>
      </c>
      <c r="BM603" s="40">
        <f>ROUNDUP('Дані з ДІСО'!X603/Параметри!$K$25,0)</f>
        <v>0</v>
      </c>
      <c r="BN603" s="40">
        <f>(BK603*Параметри!$K$34+BL603*Параметри!$L$34+BM603*Параметри!$M$34)/18</f>
        <v>0</v>
      </c>
      <c r="BO603" s="40">
        <f>IF(K603=0,0,'Дані з ДІСО'!AC603/K603)</f>
        <v>0</v>
      </c>
      <c r="BP603" s="29">
        <f>(1+0.25*BO603)*BN603*Параметри!$K$51</f>
        <v>0</v>
      </c>
      <c r="BQ603" s="29">
        <f>BP603*'Коефіцієнти АТО'!U603</f>
        <v>0</v>
      </c>
      <c r="BR603" s="29">
        <f>K603*(1+0.25*BO603)*Параметри!$K$66*Параметри!$K$20/1000</f>
        <v>0</v>
      </c>
      <c r="BS603" s="29">
        <f>(1+0.25*BO603)*K603*'Коефіцієнти АТО'!S603*Параметри!$K$20/1000</f>
        <v>0</v>
      </c>
      <c r="BT603" s="29">
        <f t="shared" si="88"/>
        <v>0</v>
      </c>
      <c r="BU603" s="40">
        <f>ROUNDUP('Дані з ДІСО'!AG603/Параметри!$K$71,0)</f>
        <v>0</v>
      </c>
      <c r="BV603" s="40">
        <f t="shared" si="89"/>
        <v>0</v>
      </c>
      <c r="BW603" s="40">
        <f>IF('Дані з ДІСО'!AG603=0,0,'Дані з ДІСО'!AJ603/'Дані з ДІСО'!AG603)</f>
        <v>0</v>
      </c>
      <c r="BX603" s="29">
        <f>BV603*(1+0.25*BW603)*Параметри!$K$51</f>
        <v>0</v>
      </c>
      <c r="BY603" s="29">
        <f>ROUND(IF(Параметри!$K$77="No",CC603,CC603*Параметри!$K$78)+AG603,1)</f>
        <v>17866.3</v>
      </c>
      <c r="BZ603" s="29">
        <f>ROUND(IF(Параметри!$K$77="No",BF603,BF603*Параметри!$K$78),1)</f>
        <v>0</v>
      </c>
      <c r="CA603" s="29">
        <f>ROUND(IF(Параметри!$K$77="No",BI603,BI603*Параметри!$K$78),1)</f>
        <v>0</v>
      </c>
      <c r="CB603" s="29">
        <f>ROUND(IF(Параметри!$K$77="No",BJ603,BJ603*Параметри!$K$78),1)</f>
        <v>0</v>
      </c>
      <c r="CC603" s="29">
        <f t="shared" si="83"/>
        <v>19851.423816143222</v>
      </c>
    </row>
    <row r="604" spans="1:81">
      <c r="A604" s="9">
        <v>603</v>
      </c>
      <c r="B604" s="9" t="s">
        <v>3151</v>
      </c>
      <c r="C604" s="9" t="s">
        <v>3151</v>
      </c>
      <c r="D604" s="9" t="s">
        <v>3707</v>
      </c>
      <c r="E604" s="9" t="s">
        <v>29</v>
      </c>
      <c r="F604" s="9" t="s">
        <v>3722</v>
      </c>
      <c r="G604" s="9" t="s">
        <v>1268</v>
      </c>
      <c r="H604" s="29">
        <f>SUM('Дані з ДІСО'!J604:L604)</f>
        <v>1279</v>
      </c>
      <c r="I604" s="29">
        <f>SUM('Дані з ДІСО'!G604:I604)</f>
        <v>81</v>
      </c>
      <c r="J604" s="29">
        <f>SUM('Дані з ДІСО'!P604:R604)</f>
        <v>0</v>
      </c>
      <c r="K604" s="29">
        <f>SUM('Дані з ДІСО'!V604:X604)</f>
        <v>0</v>
      </c>
      <c r="L604" s="40">
        <f>ROUNDUP('Дані з ДІСО'!J604/'Коефіцієнти АТО'!$R604,0)</f>
        <v>39</v>
      </c>
      <c r="M604" s="40">
        <f>ROUNDUP('Дані з ДІСО'!K604/'Коефіцієнти АТО'!$R604,0)</f>
        <v>49</v>
      </c>
      <c r="N604" s="40">
        <f>ROUNDUP('Дані з ДІСО'!L604/'Коефіцієнти АТО'!$R604,0)</f>
        <v>12</v>
      </c>
      <c r="O604" s="59">
        <f>(L604*Параметри!$K$32+M604*Параметри!$L$32+N604*Параметри!$M$32)/18</f>
        <v>162.51666666666668</v>
      </c>
      <c r="P604" s="41">
        <f>IF(H604=0,"",'Дані з ДІСО'!Y604/H604)</f>
        <v>0</v>
      </c>
      <c r="Q604" s="29">
        <f>IF(H604=0,"",(1+0.25*P604)*O604*Параметри!$K$51)</f>
        <v>33286.697947282271</v>
      </c>
      <c r="R604" s="29">
        <f>IF(H604=0,"",Q604*'Коефіцієнти АТО'!T604)</f>
        <v>565.87386510379861</v>
      </c>
      <c r="S604" s="29">
        <f>IF(H604=0,"",H604*(1+0.25*P604)*Параметри!$K$66*Параметри!$K$20/1000)</f>
        <v>0</v>
      </c>
      <c r="T604" s="29">
        <f>IF(H604=0,"",H604*(1+0.25*P604)*'Коефіцієнти АТО'!$S604*Параметри!$K$20/1000)</f>
        <v>5842.6144437375124</v>
      </c>
      <c r="U604" s="29">
        <f t="shared" si="84"/>
        <v>39695.186256123583</v>
      </c>
      <c r="V604" s="29">
        <f t="shared" si="85"/>
        <v>39695.186256123583</v>
      </c>
      <c r="W604" s="40">
        <f>ROUNDUP('Дані з ДІСО'!P604/Параметри!$K$24,0)</f>
        <v>0</v>
      </c>
      <c r="X604" s="40">
        <f>ROUNDUP('Дані з ДІСО'!Q604/Параметри!$K$24,0)</f>
        <v>0</v>
      </c>
      <c r="Y604" s="40">
        <f>ROUNDUP('Дані з ДІСО'!R604/Параметри!$K$24,0)</f>
        <v>0</v>
      </c>
      <c r="Z604" s="59">
        <f>(W604*Параметри!$K$33+X604*Параметри!$L$33+Y604*Параметри!$M$33)/18</f>
        <v>0</v>
      </c>
      <c r="AA604" s="41">
        <f>IF(J604=0,0,'Дані з ДІСО'!AA604/J604)</f>
        <v>0</v>
      </c>
      <c r="AB604" s="29">
        <f>(1+0.25*AA604)*Z604*Параметри!$K$51</f>
        <v>0</v>
      </c>
      <c r="AC604" s="29">
        <f>AB604*'Коефіцієнти АТО'!U604</f>
        <v>0</v>
      </c>
      <c r="AD604" s="29">
        <f>J604*(1+0.25*AA604)*Параметри!$K$66*Параметри!$K$20/1000</f>
        <v>0</v>
      </c>
      <c r="AE604" s="29">
        <f>(1+0.25*AA604)*J604*'Коефіцієнти АТО'!S604*Параметри!$K$20/1000</f>
        <v>0</v>
      </c>
      <c r="AF604" s="29">
        <f t="shared" si="81"/>
        <v>0</v>
      </c>
      <c r="AG604" s="29">
        <v>0</v>
      </c>
      <c r="AH604" s="40">
        <v>17</v>
      </c>
      <c r="AI604" s="40">
        <v>0</v>
      </c>
      <c r="AJ604" s="40">
        <f t="shared" si="82"/>
        <v>0</v>
      </c>
      <c r="AK604" s="29">
        <f>(AH604+AI604)*(1+0.25*AJ604)*Параметри!$K$53</f>
        <v>3050.2976868320006</v>
      </c>
      <c r="AL604" s="29">
        <f>ROUNDUP(('Дані з ДІСО'!AU604+'Дані з ДІСО'!AW604)/Параметри!$K$28,0)</f>
        <v>0</v>
      </c>
      <c r="AM604" s="64">
        <f>AL604*Параметри!$M$35/18</f>
        <v>0</v>
      </c>
      <c r="AN604" s="29">
        <f>IF(AL604=0,0,'Дані з ДІСО'!AW604/SUM('Дані з ДІСО'!AU604,'Дані з ДІСО'!AW604))</f>
        <v>0</v>
      </c>
      <c r="AO604" s="29">
        <f>(1+0.25*AN604)*AM604*Параметри!$K$51</f>
        <v>0</v>
      </c>
      <c r="AP604" s="40">
        <f>ROUNDUP(('Дані з ДІСО'!AE604+'Дані не з ДІСО'!E604+'Дані не з ДІСО'!G604)/Параметри!$K$69,0)</f>
        <v>0</v>
      </c>
      <c r="AQ604" s="40">
        <f t="shared" si="86"/>
        <v>0</v>
      </c>
      <c r="AR604" s="40">
        <f>IF(AP604=0,0,('Дані з ДІСО'!AH604+'Дані не з ДІСО'!G604)/('Дані з ДІСО'!AE604+'Дані не з ДІСО'!E604+'Дані не з ДІСО'!G604))</f>
        <v>0</v>
      </c>
      <c r="AS604" s="29">
        <f>AQ604*(1+0.25*AR604)*Параметри!$K$51</f>
        <v>0</v>
      </c>
      <c r="AT604" s="40">
        <f>ROUNDUP('Дані з ДІСО'!AF604/Параметри!$K$70,0)</f>
        <v>0</v>
      </c>
      <c r="AU604" s="40">
        <f t="shared" si="87"/>
        <v>0</v>
      </c>
      <c r="AV604" s="40">
        <f>IF(AT604=0,0,'Дані з ДІСО'!AI604/'Дані з ДІСО'!AF604)</f>
        <v>0</v>
      </c>
      <c r="AW604" s="29">
        <f>AU604*(1+0.25*AV604)*Параметри!$K$51</f>
        <v>0</v>
      </c>
      <c r="AX604" s="40">
        <f>ROUNDUP('Дані з ДІСО'!AR604/Параметри!$K$29,0)</f>
        <v>0</v>
      </c>
      <c r="AY604" s="40">
        <f>ROUNDUP('Дані з ДІСО'!AS604/Параметри!$K$29,0)</f>
        <v>0</v>
      </c>
      <c r="AZ604" s="40">
        <f>ROUNDUP('Дані з ДІСО'!AT604/Параметри!$K$29,0)</f>
        <v>0</v>
      </c>
      <c r="BA604" s="64">
        <f>(AX604*Параметри!$K$32+AY604*Параметри!$L$32+AZ604*Параметри!$M$32)/18</f>
        <v>0</v>
      </c>
      <c r="BB604" s="29">
        <f>(BA604*Параметри!$K$51+SUM('Дані з ДІСО'!AR604:AT604)*Параметри!$K$48*Параметри!$K$20/1000)*Параметри!$K$74</f>
        <v>0</v>
      </c>
      <c r="BC604" s="40">
        <f>ROUNDUP(('Дані не з ДІСО'!I604+'Дані не з ДІСО'!K604)/Параметри!$K$26,0)</f>
        <v>0</v>
      </c>
      <c r="BD604" s="29">
        <f>BC604*Параметри!$M$36/18</f>
        <v>0</v>
      </c>
      <c r="BE604" s="40">
        <f>IF(BC604=0,0,'Дані не з ДІСО'!K604/('Дані не з ДІСО'!I604+'Дані не з ДІСО'!K604))</f>
        <v>0</v>
      </c>
      <c r="BF604" s="29">
        <f>(1+0.25*BE604)*BD604*Параметри!$K$51</f>
        <v>0</v>
      </c>
      <c r="BG604" s="40">
        <f>ROUNDUP('Дані не з ДІСО'!M604/Параметри!$K$27,0)</f>
        <v>0</v>
      </c>
      <c r="BH604" s="40">
        <f>BG604*Параметри!$M$37/18</f>
        <v>0</v>
      </c>
      <c r="BI604" s="29">
        <f>BH604*Параметри!$K$51</f>
        <v>0</v>
      </c>
      <c r="BJ604" s="29">
        <f>'Дані не з ДІСО'!N604*Параметри!$K$76</f>
        <v>0</v>
      </c>
      <c r="BK604" s="40">
        <f>ROUNDUP('Дані з ДІСО'!V604/Параметри!$K$25,0)</f>
        <v>0</v>
      </c>
      <c r="BL604" s="40">
        <f>ROUNDUP('Дані з ДІСО'!W604/Параметри!$K$25,0)</f>
        <v>0</v>
      </c>
      <c r="BM604" s="40">
        <f>ROUNDUP('Дані з ДІСО'!X604/Параметри!$K$25,0)</f>
        <v>0</v>
      </c>
      <c r="BN604" s="40">
        <f>(BK604*Параметри!$K$34+BL604*Параметри!$L$34+BM604*Параметри!$M$34)/18</f>
        <v>0</v>
      </c>
      <c r="BO604" s="40">
        <f>IF(K604=0,0,'Дані з ДІСО'!AC604/K604)</f>
        <v>0</v>
      </c>
      <c r="BP604" s="29">
        <f>(1+0.25*BO604)*BN604*Параметри!$K$51</f>
        <v>0</v>
      </c>
      <c r="BQ604" s="29">
        <f>BP604*'Коефіцієнти АТО'!U604</f>
        <v>0</v>
      </c>
      <c r="BR604" s="29">
        <f>K604*(1+0.25*BO604)*Параметри!$K$66*Параметри!$K$20/1000</f>
        <v>0</v>
      </c>
      <c r="BS604" s="29">
        <f>(1+0.25*BO604)*K604*'Коефіцієнти АТО'!S604*Параметри!$K$20/1000</f>
        <v>0</v>
      </c>
      <c r="BT604" s="29">
        <f t="shared" si="88"/>
        <v>0</v>
      </c>
      <c r="BU604" s="40">
        <f>ROUNDUP('Дані з ДІСО'!AG604/Параметри!$K$71,0)</f>
        <v>0</v>
      </c>
      <c r="BV604" s="40">
        <f t="shared" si="89"/>
        <v>0</v>
      </c>
      <c r="BW604" s="40">
        <f>IF('Дані з ДІСО'!AG604=0,0,'Дані з ДІСО'!AJ604/'Дані з ДІСО'!AG604)</f>
        <v>0</v>
      </c>
      <c r="BX604" s="29">
        <f>BV604*(1+0.25*BW604)*Параметри!$K$51</f>
        <v>0</v>
      </c>
      <c r="BY604" s="29">
        <f>ROUND(IF(Параметри!$K$77="No",CC604,CC604*Параметри!$K$78)+AG604,1)</f>
        <v>38470.9</v>
      </c>
      <c r="BZ604" s="29">
        <f>ROUND(IF(Параметри!$K$77="No",BF604,BF604*Параметри!$K$78),1)</f>
        <v>0</v>
      </c>
      <c r="CA604" s="29">
        <f>ROUND(IF(Параметри!$K$77="No",BI604,BI604*Параметри!$K$78),1)</f>
        <v>0</v>
      </c>
      <c r="CB604" s="29">
        <f>ROUND(IF(Параметри!$K$77="No",BJ604,BJ604*Параметри!$K$78),1)</f>
        <v>0</v>
      </c>
      <c r="CC604" s="29">
        <f t="shared" si="83"/>
        <v>42745.483942955587</v>
      </c>
    </row>
    <row r="605" spans="1:81">
      <c r="A605" s="9">
        <v>604</v>
      </c>
      <c r="B605" s="9" t="s">
        <v>3151</v>
      </c>
      <c r="C605" s="9" t="s">
        <v>3151</v>
      </c>
      <c r="D605" s="9" t="s">
        <v>3707</v>
      </c>
      <c r="E605" s="9" t="s">
        <v>29</v>
      </c>
      <c r="F605" s="9" t="s">
        <v>3723</v>
      </c>
      <c r="G605" s="9" t="s">
        <v>1270</v>
      </c>
      <c r="H605" s="29">
        <f>SUM('Дані з ДІСО'!J605:L605)</f>
        <v>1365</v>
      </c>
      <c r="I605" s="29">
        <f>SUM('Дані з ДІСО'!G605:I605)</f>
        <v>79</v>
      </c>
      <c r="J605" s="29">
        <f>SUM('Дані з ДІСО'!P605:R605)</f>
        <v>0</v>
      </c>
      <c r="K605" s="29">
        <f>SUM('Дані з ДІСО'!V605:X605)</f>
        <v>0</v>
      </c>
      <c r="L605" s="40">
        <f>ROUNDUP('Дані з ДІСО'!J605/'Коефіцієнти АТО'!$R605,0)</f>
        <v>37</v>
      </c>
      <c r="M605" s="40">
        <f>ROUNDUP('Дані з ДІСО'!K605/'Коефіцієнти АТО'!$R605,0)</f>
        <v>47</v>
      </c>
      <c r="N605" s="40">
        <f>ROUNDUP('Дані з ДІСО'!L605/'Коефіцієнти АТО'!$R605,0)</f>
        <v>12</v>
      </c>
      <c r="O605" s="59">
        <f>(L605*Параметри!$K$32+M605*Параметри!$L$32+N605*Параметри!$M$32)/18</f>
        <v>156.32777777777778</v>
      </c>
      <c r="P605" s="41">
        <f>IF(H605=0,"",'Дані з ДІСО'!Y605/H605)</f>
        <v>0</v>
      </c>
      <c r="Q605" s="29">
        <f>IF(H605=0,"",(1+0.25*P605)*O605*Параметри!$K$51)</f>
        <v>32019.088419600579</v>
      </c>
      <c r="R605" s="29">
        <f>IF(H605=0,"",Q605*'Коефіцієнти АТО'!T605)</f>
        <v>544.32450313320987</v>
      </c>
      <c r="S605" s="29">
        <f>IF(H605=0,"",H605*(1+0.25*P605)*Параметри!$K$66*Параметри!$K$20/1000)</f>
        <v>0</v>
      </c>
      <c r="T605" s="29">
        <f>IF(H605=0,"",H605*(1+0.25*P605)*'Коефіцієнти АТО'!$S605*Параметри!$K$20/1000)</f>
        <v>5585.9436860694123</v>
      </c>
      <c r="U605" s="29">
        <f t="shared" si="84"/>
        <v>38149.356608803202</v>
      </c>
      <c r="V605" s="29">
        <f t="shared" si="85"/>
        <v>38149.356608803202</v>
      </c>
      <c r="W605" s="40">
        <f>ROUNDUP('Дані з ДІСО'!P605/Параметри!$K$24,0)</f>
        <v>0</v>
      </c>
      <c r="X605" s="40">
        <f>ROUNDUP('Дані з ДІСО'!Q605/Параметри!$K$24,0)</f>
        <v>0</v>
      </c>
      <c r="Y605" s="40">
        <f>ROUNDUP('Дані з ДІСО'!R605/Параметри!$K$24,0)</f>
        <v>0</v>
      </c>
      <c r="Z605" s="59">
        <f>(W605*Параметри!$K$33+X605*Параметри!$L$33+Y605*Параметри!$M$33)/18</f>
        <v>0</v>
      </c>
      <c r="AA605" s="41">
        <f>IF(J605=0,0,'Дані з ДІСО'!AA605/J605)</f>
        <v>0</v>
      </c>
      <c r="AB605" s="29">
        <f>(1+0.25*AA605)*Z605*Параметри!$K$51</f>
        <v>0</v>
      </c>
      <c r="AC605" s="29">
        <f>AB605*'Коефіцієнти АТО'!U605</f>
        <v>0</v>
      </c>
      <c r="AD605" s="29">
        <f>J605*(1+0.25*AA605)*Параметри!$K$66*Параметри!$K$20/1000</f>
        <v>0</v>
      </c>
      <c r="AE605" s="29">
        <f>(1+0.25*AA605)*J605*'Коефіцієнти АТО'!S605*Параметри!$K$20/1000</f>
        <v>0</v>
      </c>
      <c r="AF605" s="29">
        <f t="shared" si="81"/>
        <v>0</v>
      </c>
      <c r="AG605" s="29">
        <v>0</v>
      </c>
      <c r="AH605" s="40">
        <v>14</v>
      </c>
      <c r="AI605" s="40">
        <v>0</v>
      </c>
      <c r="AJ605" s="40">
        <f t="shared" si="82"/>
        <v>0</v>
      </c>
      <c r="AK605" s="29">
        <f>(AH605+AI605)*(1+0.25*AJ605)*Параметри!$K$53</f>
        <v>2512.0098597440006</v>
      </c>
      <c r="AL605" s="29">
        <f>ROUNDUP(('Дані з ДІСО'!AU605+'Дані з ДІСО'!AW605)/Параметри!$K$28,0)</f>
        <v>0</v>
      </c>
      <c r="AM605" s="64">
        <f>AL605*Параметри!$M$35/18</f>
        <v>0</v>
      </c>
      <c r="AN605" s="29">
        <f>IF(AL605=0,0,'Дані з ДІСО'!AW605/SUM('Дані з ДІСО'!AU605,'Дані з ДІСО'!AW605))</f>
        <v>0</v>
      </c>
      <c r="AO605" s="29">
        <f>(1+0.25*AN605)*AM605*Параметри!$K$51</f>
        <v>0</v>
      </c>
      <c r="AP605" s="40">
        <f>ROUNDUP(('Дані з ДІСО'!AE605+'Дані не з ДІСО'!E605+'Дані не з ДІСО'!G605)/Параметри!$K$69,0)</f>
        <v>11</v>
      </c>
      <c r="AQ605" s="40">
        <f t="shared" si="86"/>
        <v>22</v>
      </c>
      <c r="AR605" s="40">
        <f>IF(AP605=0,0,('Дані з ДІСО'!AH605+'Дані не з ДІСО'!G605)/('Дані з ДІСО'!AE605+'Дані не з ДІСО'!E605+'Дані не з ДІСО'!G605))</f>
        <v>0</v>
      </c>
      <c r="AS605" s="29">
        <f>AQ605*(1+0.25*AR605)*Параметри!$K$51</f>
        <v>4506.0446405920002</v>
      </c>
      <c r="AT605" s="40">
        <f>ROUNDUP('Дані з ДІСО'!AF605/Параметри!$K$70,0)</f>
        <v>0</v>
      </c>
      <c r="AU605" s="40">
        <f t="shared" si="87"/>
        <v>0</v>
      </c>
      <c r="AV605" s="40">
        <f>IF(AT605=0,0,'Дані з ДІСО'!AI605/'Дані з ДІСО'!AF605)</f>
        <v>0</v>
      </c>
      <c r="AW605" s="29">
        <f>AU605*(1+0.25*AV605)*Параметри!$K$51</f>
        <v>0</v>
      </c>
      <c r="AX605" s="40">
        <f>ROUNDUP('Дані з ДІСО'!AR605/Параметри!$K$29,0)</f>
        <v>0</v>
      </c>
      <c r="AY605" s="40">
        <f>ROUNDUP('Дані з ДІСО'!AS605/Параметри!$K$29,0)</f>
        <v>0</v>
      </c>
      <c r="AZ605" s="40">
        <f>ROUNDUP('Дані з ДІСО'!AT605/Параметри!$K$29,0)</f>
        <v>0</v>
      </c>
      <c r="BA605" s="64">
        <f>(AX605*Параметри!$K$32+AY605*Параметри!$L$32+AZ605*Параметри!$M$32)/18</f>
        <v>0</v>
      </c>
      <c r="BB605" s="29">
        <f>(BA605*Параметри!$K$51+SUM('Дані з ДІСО'!AR605:AT605)*Параметри!$K$48*Параметри!$K$20/1000)*Параметри!$K$74</f>
        <v>0</v>
      </c>
      <c r="BC605" s="40">
        <f>ROUNDUP(('Дані не з ДІСО'!I605+'Дані не з ДІСО'!K605)/Параметри!$K$26,0)</f>
        <v>0</v>
      </c>
      <c r="BD605" s="29">
        <f>BC605*Параметри!$M$36/18</f>
        <v>0</v>
      </c>
      <c r="BE605" s="40">
        <f>IF(BC605=0,0,'Дані не з ДІСО'!K605/('Дані не з ДІСО'!I605+'Дані не з ДІСО'!K605))</f>
        <v>0</v>
      </c>
      <c r="BF605" s="29">
        <f>(1+0.25*BE605)*BD605*Параметри!$K$51</f>
        <v>0</v>
      </c>
      <c r="BG605" s="40">
        <f>ROUNDUP('Дані не з ДІСО'!M605/Параметри!$K$27,0)</f>
        <v>0</v>
      </c>
      <c r="BH605" s="40">
        <f>BG605*Параметри!$M$37/18</f>
        <v>0</v>
      </c>
      <c r="BI605" s="29">
        <f>BH605*Параметри!$K$51</f>
        <v>0</v>
      </c>
      <c r="BJ605" s="29">
        <f>'Дані не з ДІСО'!N605*Параметри!$K$76</f>
        <v>0</v>
      </c>
      <c r="BK605" s="40">
        <f>ROUNDUP('Дані з ДІСО'!V605/Параметри!$K$25,0)</f>
        <v>0</v>
      </c>
      <c r="BL605" s="40">
        <f>ROUNDUP('Дані з ДІСО'!W605/Параметри!$K$25,0)</f>
        <v>0</v>
      </c>
      <c r="BM605" s="40">
        <f>ROUNDUP('Дані з ДІСО'!X605/Параметри!$K$25,0)</f>
        <v>0</v>
      </c>
      <c r="BN605" s="40">
        <f>(BK605*Параметри!$K$34+BL605*Параметри!$L$34+BM605*Параметри!$M$34)/18</f>
        <v>0</v>
      </c>
      <c r="BO605" s="40">
        <f>IF(K605=0,0,'Дані з ДІСО'!AC605/K605)</f>
        <v>0</v>
      </c>
      <c r="BP605" s="29">
        <f>(1+0.25*BO605)*BN605*Параметри!$K$51</f>
        <v>0</v>
      </c>
      <c r="BQ605" s="29">
        <f>BP605*'Коефіцієнти АТО'!U605</f>
        <v>0</v>
      </c>
      <c r="BR605" s="29">
        <f>K605*(1+0.25*BO605)*Параметри!$K$66*Параметри!$K$20/1000</f>
        <v>0</v>
      </c>
      <c r="BS605" s="29">
        <f>(1+0.25*BO605)*K605*'Коефіцієнти АТО'!S605*Параметри!$K$20/1000</f>
        <v>0</v>
      </c>
      <c r="BT605" s="29">
        <f t="shared" si="88"/>
        <v>0</v>
      </c>
      <c r="BU605" s="40">
        <f>ROUNDUP('Дані з ДІСО'!AG605/Параметри!$K$71,0)</f>
        <v>0</v>
      </c>
      <c r="BV605" s="40">
        <f t="shared" si="89"/>
        <v>0</v>
      </c>
      <c r="BW605" s="40">
        <f>IF('Дані з ДІСО'!AG605=0,0,'Дані з ДІСО'!AJ605/'Дані з ДІСО'!AG605)</f>
        <v>0</v>
      </c>
      <c r="BX605" s="29">
        <f>BV605*(1+0.25*BW605)*Параметри!$K$51</f>
        <v>0</v>
      </c>
      <c r="BY605" s="29">
        <f>ROUND(IF(Параметри!$K$77="No",CC605,CC605*Параметри!$K$78)+AG605,1)</f>
        <v>40650.699999999997</v>
      </c>
      <c r="BZ605" s="29">
        <f>ROUND(IF(Параметри!$K$77="No",BF605,BF605*Параметри!$K$78),1)</f>
        <v>0</v>
      </c>
      <c r="CA605" s="29">
        <f>ROUND(IF(Параметри!$K$77="No",BI605,BI605*Параметри!$K$78),1)</f>
        <v>0</v>
      </c>
      <c r="CB605" s="29">
        <f>ROUND(IF(Параметри!$K$77="No",BJ605,BJ605*Параметри!$K$78),1)</f>
        <v>0</v>
      </c>
      <c r="CC605" s="29">
        <f t="shared" si="83"/>
        <v>45167.411109139204</v>
      </c>
    </row>
    <row r="606" spans="1:81">
      <c r="A606" s="9">
        <v>605</v>
      </c>
      <c r="B606" s="9" t="s">
        <v>3148</v>
      </c>
      <c r="C606" s="9" t="s">
        <v>3148</v>
      </c>
      <c r="D606" s="9" t="s">
        <v>3707</v>
      </c>
      <c r="E606" s="9" t="s">
        <v>24</v>
      </c>
      <c r="F606" s="9" t="s">
        <v>3255</v>
      </c>
      <c r="G606" s="9" t="s">
        <v>1272</v>
      </c>
      <c r="H606" s="29">
        <f>SUM('Дані з ДІСО'!J606:L606)</f>
        <v>659</v>
      </c>
      <c r="I606" s="29">
        <f>SUM('Дані з ДІСО'!G606:I606)</f>
        <v>34</v>
      </c>
      <c r="J606" s="29">
        <f>SUM('Дані з ДІСО'!P606:R606)</f>
        <v>0</v>
      </c>
      <c r="K606" s="29">
        <f>SUM('Дані з ДІСО'!V606:X606)</f>
        <v>0</v>
      </c>
      <c r="L606" s="40">
        <f>ROUNDUP('Дані з ДІСО'!J606/'Коефіцієнти АТО'!$R606,0)</f>
        <v>16</v>
      </c>
      <c r="M606" s="40">
        <f>ROUNDUP('Дані з ДІСО'!K606/'Коефіцієнти АТО'!$R606,0)</f>
        <v>22</v>
      </c>
      <c r="N606" s="40">
        <f>ROUNDUP('Дані з ДІСО'!L606/'Коефіцієнти АТО'!$R606,0)</f>
        <v>6</v>
      </c>
      <c r="O606" s="59">
        <f>(L606*Параметри!$K$32+M606*Параметри!$L$32+N606*Параметри!$M$32)/18</f>
        <v>72.244444444444454</v>
      </c>
      <c r="P606" s="41">
        <f>IF(H606=0,"",'Дані з ДІСО'!Y606/H606)</f>
        <v>0</v>
      </c>
      <c r="Q606" s="29">
        <f>IF(H606=0,"",(1+0.25*P606)*O606*Параметри!$K$51)</f>
        <v>14797.122350065247</v>
      </c>
      <c r="R606" s="29">
        <f>IF(H606=0,"",Q606*'Коефіцієнти АТО'!T606)</f>
        <v>251.55107995110922</v>
      </c>
      <c r="S606" s="29">
        <f>IF(H606=0,"",H606*(1+0.25*P606)*Параметри!$K$66*Параметри!$K$20/1000)</f>
        <v>0</v>
      </c>
      <c r="T606" s="29">
        <f>IF(H606=0,"",H606*(1+0.25*P606)*'Коефіцієнти АТО'!$S606*Параметри!$K$20/1000)</f>
        <v>3323.9672054407765</v>
      </c>
      <c r="U606" s="29">
        <f t="shared" si="84"/>
        <v>18372.64063545713</v>
      </c>
      <c r="V606" s="29">
        <f t="shared" si="85"/>
        <v>18372.64063545713</v>
      </c>
      <c r="W606" s="40">
        <f>ROUNDUP('Дані з ДІСО'!P606/Параметри!$K$24,0)</f>
        <v>0</v>
      </c>
      <c r="X606" s="40">
        <f>ROUNDUP('Дані з ДІСО'!Q606/Параметри!$K$24,0)</f>
        <v>0</v>
      </c>
      <c r="Y606" s="40">
        <f>ROUNDUP('Дані з ДІСО'!R606/Параметри!$K$24,0)</f>
        <v>0</v>
      </c>
      <c r="Z606" s="59">
        <f>(W606*Параметри!$K$33+X606*Параметри!$L$33+Y606*Параметри!$M$33)/18</f>
        <v>0</v>
      </c>
      <c r="AA606" s="41">
        <f>IF(J606=0,0,'Дані з ДІСО'!AA606/J606)</f>
        <v>0</v>
      </c>
      <c r="AB606" s="29">
        <f>(1+0.25*AA606)*Z606*Параметри!$K$51</f>
        <v>0</v>
      </c>
      <c r="AC606" s="29">
        <f>AB606*'Коефіцієнти АТО'!U606</f>
        <v>0</v>
      </c>
      <c r="AD606" s="29">
        <f>J606*(1+0.25*AA606)*Параметри!$K$66*Параметри!$K$20/1000</f>
        <v>0</v>
      </c>
      <c r="AE606" s="29">
        <f>(1+0.25*AA606)*J606*'Коефіцієнти АТО'!S606*Параметри!$K$20/1000</f>
        <v>0</v>
      </c>
      <c r="AF606" s="29">
        <f t="shared" si="81"/>
        <v>0</v>
      </c>
      <c r="AG606" s="29">
        <v>0</v>
      </c>
      <c r="AH606" s="40">
        <v>3</v>
      </c>
      <c r="AI606" s="40">
        <v>0</v>
      </c>
      <c r="AJ606" s="40">
        <f t="shared" si="82"/>
        <v>0</v>
      </c>
      <c r="AK606" s="29">
        <f>(AH606+AI606)*(1+0.25*AJ606)*Параметри!$K$53</f>
        <v>538.28782708800009</v>
      </c>
      <c r="AL606" s="29">
        <f>ROUNDUP(('Дані з ДІСО'!AU606+'Дані з ДІСО'!AW606)/Параметри!$K$28,0)</f>
        <v>0</v>
      </c>
      <c r="AM606" s="64">
        <f>AL606*Параметри!$M$35/18</f>
        <v>0</v>
      </c>
      <c r="AN606" s="29">
        <f>IF(AL606=0,0,'Дані з ДІСО'!AW606/SUM('Дані з ДІСО'!AU606,'Дані з ДІСО'!AW606))</f>
        <v>0</v>
      </c>
      <c r="AO606" s="29">
        <f>(1+0.25*AN606)*AM606*Параметри!$K$51</f>
        <v>0</v>
      </c>
      <c r="AP606" s="40">
        <f>ROUNDUP(('Дані з ДІСО'!AE606+'Дані не з ДІСО'!E606+'Дані не з ДІСО'!G606)/Параметри!$K$69,0)</f>
        <v>0</v>
      </c>
      <c r="AQ606" s="40">
        <f t="shared" si="86"/>
        <v>0</v>
      </c>
      <c r="AR606" s="40">
        <f>IF(AP606=0,0,('Дані з ДІСО'!AH606+'Дані не з ДІСО'!G606)/('Дані з ДІСО'!AE606+'Дані не з ДІСО'!E606+'Дані не з ДІСО'!G606))</f>
        <v>0</v>
      </c>
      <c r="AS606" s="29">
        <f>AQ606*(1+0.25*AR606)*Параметри!$K$51</f>
        <v>0</v>
      </c>
      <c r="AT606" s="40">
        <f>ROUNDUP('Дані з ДІСО'!AF606/Параметри!$K$70,0)</f>
        <v>0</v>
      </c>
      <c r="AU606" s="40">
        <f t="shared" si="87"/>
        <v>0</v>
      </c>
      <c r="AV606" s="40">
        <f>IF(AT606=0,0,'Дані з ДІСО'!AI606/'Дані з ДІСО'!AF606)</f>
        <v>0</v>
      </c>
      <c r="AW606" s="29">
        <f>AU606*(1+0.25*AV606)*Параметри!$K$51</f>
        <v>0</v>
      </c>
      <c r="AX606" s="40">
        <f>ROUNDUP('Дані з ДІСО'!AR606/Параметри!$K$29,0)</f>
        <v>0</v>
      </c>
      <c r="AY606" s="40">
        <f>ROUNDUP('Дані з ДІСО'!AS606/Параметри!$K$29,0)</f>
        <v>0</v>
      </c>
      <c r="AZ606" s="40">
        <f>ROUNDUP('Дані з ДІСО'!AT606/Параметри!$K$29,0)</f>
        <v>0</v>
      </c>
      <c r="BA606" s="64">
        <f>(AX606*Параметри!$K$32+AY606*Параметри!$L$32+AZ606*Параметри!$M$32)/18</f>
        <v>0</v>
      </c>
      <c r="BB606" s="29">
        <f>(BA606*Параметри!$K$51+SUM('Дані з ДІСО'!AR606:AT606)*Параметри!$K$48*Параметри!$K$20/1000)*Параметри!$K$74</f>
        <v>0</v>
      </c>
      <c r="BC606" s="40">
        <f>ROUNDUP(('Дані не з ДІСО'!I606+'Дані не з ДІСО'!K606)/Параметри!$K$26,0)</f>
        <v>0</v>
      </c>
      <c r="BD606" s="29">
        <f>BC606*Параметри!$M$36/18</f>
        <v>0</v>
      </c>
      <c r="BE606" s="40">
        <f>IF(BC606=0,0,'Дані не з ДІСО'!K606/('Дані не з ДІСО'!I606+'Дані не з ДІСО'!K606))</f>
        <v>0</v>
      </c>
      <c r="BF606" s="29">
        <f>(1+0.25*BE606)*BD606*Параметри!$K$51</f>
        <v>0</v>
      </c>
      <c r="BG606" s="40">
        <f>ROUNDUP('Дані не з ДІСО'!M606/Параметри!$K$27,0)</f>
        <v>0</v>
      </c>
      <c r="BH606" s="40">
        <f>BG606*Параметри!$M$37/18</f>
        <v>0</v>
      </c>
      <c r="BI606" s="29">
        <f>BH606*Параметри!$K$51</f>
        <v>0</v>
      </c>
      <c r="BJ606" s="29">
        <f>'Дані не з ДІСО'!N606*Параметри!$K$76</f>
        <v>0</v>
      </c>
      <c r="BK606" s="40">
        <f>ROUNDUP('Дані з ДІСО'!V606/Параметри!$K$25,0)</f>
        <v>0</v>
      </c>
      <c r="BL606" s="40">
        <f>ROUNDUP('Дані з ДІСО'!W606/Параметри!$K$25,0)</f>
        <v>0</v>
      </c>
      <c r="BM606" s="40">
        <f>ROUNDUP('Дані з ДІСО'!X606/Параметри!$K$25,0)</f>
        <v>0</v>
      </c>
      <c r="BN606" s="40">
        <f>(BK606*Параметри!$K$34+BL606*Параметри!$L$34+BM606*Параметри!$M$34)/18</f>
        <v>0</v>
      </c>
      <c r="BO606" s="40">
        <f>IF(K606=0,0,'Дані з ДІСО'!AC606/K606)</f>
        <v>0</v>
      </c>
      <c r="BP606" s="29">
        <f>(1+0.25*BO606)*BN606*Параметри!$K$51</f>
        <v>0</v>
      </c>
      <c r="BQ606" s="29">
        <f>BP606*'Коефіцієнти АТО'!U606</f>
        <v>0</v>
      </c>
      <c r="BR606" s="29">
        <f>K606*(1+0.25*BO606)*Параметри!$K$66*Параметри!$K$20/1000</f>
        <v>0</v>
      </c>
      <c r="BS606" s="29">
        <f>(1+0.25*BO606)*K606*'Коефіцієнти АТО'!S606*Параметри!$K$20/1000</f>
        <v>0</v>
      </c>
      <c r="BT606" s="29">
        <f t="shared" si="88"/>
        <v>0</v>
      </c>
      <c r="BU606" s="40">
        <f>ROUNDUP('Дані з ДІСО'!AG606/Параметри!$K$71,0)</f>
        <v>0</v>
      </c>
      <c r="BV606" s="40">
        <f t="shared" si="89"/>
        <v>0</v>
      </c>
      <c r="BW606" s="40">
        <f>IF('Дані з ДІСО'!AG606=0,0,'Дані з ДІСО'!AJ606/'Дані з ДІСО'!AG606)</f>
        <v>0</v>
      </c>
      <c r="BX606" s="29">
        <f>BV606*(1+0.25*BW606)*Параметри!$K$51</f>
        <v>0</v>
      </c>
      <c r="BY606" s="29">
        <f>ROUND(IF(Параметри!$K$77="No",CC606,CC606*Параметри!$K$78)+AG606,1)</f>
        <v>17019.8</v>
      </c>
      <c r="BZ606" s="29">
        <f>ROUND(IF(Параметри!$K$77="No",BF606,BF606*Параметри!$K$78),1)</f>
        <v>0</v>
      </c>
      <c r="CA606" s="29">
        <f>ROUND(IF(Параметри!$K$77="No",BI606,BI606*Параметри!$K$78),1)</f>
        <v>0</v>
      </c>
      <c r="CB606" s="29">
        <f>ROUND(IF(Параметри!$K$77="No",BJ606,BJ606*Параметри!$K$78),1)</f>
        <v>0</v>
      </c>
      <c r="CC606" s="29">
        <f t="shared" si="83"/>
        <v>18910.928462545129</v>
      </c>
    </row>
    <row r="607" spans="1:81">
      <c r="A607" s="9">
        <v>606</v>
      </c>
      <c r="B607" s="9" t="s">
        <v>3148</v>
      </c>
      <c r="C607" s="9" t="s">
        <v>3148</v>
      </c>
      <c r="D607" s="9" t="s">
        <v>3707</v>
      </c>
      <c r="E607" s="9" t="s">
        <v>24</v>
      </c>
      <c r="F607" s="9" t="s">
        <v>3724</v>
      </c>
      <c r="G607" s="9" t="s">
        <v>1274</v>
      </c>
      <c r="H607" s="29">
        <f>SUM('Дані з ДІСО'!J607:L607)</f>
        <v>614</v>
      </c>
      <c r="I607" s="29">
        <f>SUM('Дані з ДІСО'!G607:I607)</f>
        <v>57</v>
      </c>
      <c r="J607" s="29">
        <f>SUM('Дані з ДІСО'!P607:R607)</f>
        <v>0</v>
      </c>
      <c r="K607" s="29">
        <f>SUM('Дані з ДІСО'!V607:X607)</f>
        <v>0</v>
      </c>
      <c r="L607" s="40">
        <f>ROUNDUP('Дані з ДІСО'!J607/'Коефіцієнти АТО'!$R607,0)</f>
        <v>23</v>
      </c>
      <c r="M607" s="40">
        <f>ROUNDUP('Дані з ДІСО'!K607/'Коефіцієнти АТО'!$R607,0)</f>
        <v>27</v>
      </c>
      <c r="N607" s="40">
        <f>ROUNDUP('Дані з ДІСО'!L607/'Коефіцієнти АТО'!$R607,0)</f>
        <v>5</v>
      </c>
      <c r="O607" s="59">
        <f>(L607*Параметри!$K$32+M607*Параметри!$L$32+N607*Параметри!$M$32)/18</f>
        <v>88.300000000000011</v>
      </c>
      <c r="P607" s="41">
        <f>IF(H607=0,"",'Дані з ДІСО'!Y607/H607)</f>
        <v>0</v>
      </c>
      <c r="Q607" s="29">
        <f>IF(H607=0,"",(1+0.25*P607)*O607*Параметри!$K$51)</f>
        <v>18085.624625648801</v>
      </c>
      <c r="R607" s="29">
        <f>IF(H607=0,"",Q607*'Коефіцієнти АТО'!T607)</f>
        <v>307.45561863602967</v>
      </c>
      <c r="S607" s="29">
        <f>IF(H607=0,"",H607*(1+0.25*P607)*Параметри!$K$66*Параметри!$K$20/1000)</f>
        <v>0</v>
      </c>
      <c r="T607" s="29">
        <f>IF(H607=0,"",H607*(1+0.25*P607)*'Коефіцієнти АТО'!$S607*Параметри!$K$20/1000)</f>
        <v>3096.9891716853363</v>
      </c>
      <c r="U607" s="29">
        <f t="shared" si="84"/>
        <v>21490.069415970167</v>
      </c>
      <c r="V607" s="29">
        <f t="shared" si="85"/>
        <v>21490.069415970167</v>
      </c>
      <c r="W607" s="40">
        <f>ROUNDUP('Дані з ДІСО'!P607/Параметри!$K$24,0)</f>
        <v>0</v>
      </c>
      <c r="X607" s="40">
        <f>ROUNDUP('Дані з ДІСО'!Q607/Параметри!$K$24,0)</f>
        <v>0</v>
      </c>
      <c r="Y607" s="40">
        <f>ROUNDUP('Дані з ДІСО'!R607/Параметри!$K$24,0)</f>
        <v>0</v>
      </c>
      <c r="Z607" s="59">
        <f>(W607*Параметри!$K$33+X607*Параметри!$L$33+Y607*Параметри!$M$33)/18</f>
        <v>0</v>
      </c>
      <c r="AA607" s="41">
        <f>IF(J607=0,0,'Дані з ДІСО'!AA607/J607)</f>
        <v>0</v>
      </c>
      <c r="AB607" s="29">
        <f>(1+0.25*AA607)*Z607*Параметри!$K$51</f>
        <v>0</v>
      </c>
      <c r="AC607" s="29">
        <f>AB607*'Коефіцієнти АТО'!U607</f>
        <v>0</v>
      </c>
      <c r="AD607" s="29">
        <f>J607*(1+0.25*AA607)*Параметри!$K$66*Параметри!$K$20/1000</f>
        <v>0</v>
      </c>
      <c r="AE607" s="29">
        <f>(1+0.25*AA607)*J607*'Коефіцієнти АТО'!S607*Параметри!$K$20/1000</f>
        <v>0</v>
      </c>
      <c r="AF607" s="29">
        <f t="shared" si="81"/>
        <v>0</v>
      </c>
      <c r="AG607" s="29">
        <v>0</v>
      </c>
      <c r="AH607" s="40">
        <v>7</v>
      </c>
      <c r="AI607" s="40">
        <v>0</v>
      </c>
      <c r="AJ607" s="40">
        <f t="shared" si="82"/>
        <v>0</v>
      </c>
      <c r="AK607" s="29">
        <f>(AH607+AI607)*(1+0.25*AJ607)*Параметри!$K$53</f>
        <v>1256.0049298720003</v>
      </c>
      <c r="AL607" s="29">
        <f>ROUNDUP(('Дані з ДІСО'!AU607+'Дані з ДІСО'!AW607)/Параметри!$K$28,0)</f>
        <v>0</v>
      </c>
      <c r="AM607" s="64">
        <f>AL607*Параметри!$M$35/18</f>
        <v>0</v>
      </c>
      <c r="AN607" s="29">
        <f>IF(AL607=0,0,'Дані з ДІСО'!AW607/SUM('Дані з ДІСО'!AU607,'Дані з ДІСО'!AW607))</f>
        <v>0</v>
      </c>
      <c r="AO607" s="29">
        <f>(1+0.25*AN607)*AM607*Параметри!$K$51</f>
        <v>0</v>
      </c>
      <c r="AP607" s="40">
        <f>ROUNDUP(('Дані з ДІСО'!AE607+'Дані не з ДІСО'!E607+'Дані не з ДІСО'!G607)/Параметри!$K$69,0)</f>
        <v>0</v>
      </c>
      <c r="AQ607" s="40">
        <f t="shared" si="86"/>
        <v>0</v>
      </c>
      <c r="AR607" s="40">
        <f>IF(AP607=0,0,('Дані з ДІСО'!AH607+'Дані не з ДІСО'!G607)/('Дані з ДІСО'!AE607+'Дані не з ДІСО'!E607+'Дані не з ДІСО'!G607))</f>
        <v>0</v>
      </c>
      <c r="AS607" s="29">
        <f>AQ607*(1+0.25*AR607)*Параметри!$K$51</f>
        <v>0</v>
      </c>
      <c r="AT607" s="40">
        <f>ROUNDUP('Дані з ДІСО'!AF607/Параметри!$K$70,0)</f>
        <v>0</v>
      </c>
      <c r="AU607" s="40">
        <f t="shared" si="87"/>
        <v>0</v>
      </c>
      <c r="AV607" s="40">
        <f>IF(AT607=0,0,'Дані з ДІСО'!AI607/'Дані з ДІСО'!AF607)</f>
        <v>0</v>
      </c>
      <c r="AW607" s="29">
        <f>AU607*(1+0.25*AV607)*Параметри!$K$51</f>
        <v>0</v>
      </c>
      <c r="AX607" s="40">
        <f>ROUNDUP('Дані з ДІСО'!AR607/Параметри!$K$29,0)</f>
        <v>0</v>
      </c>
      <c r="AY607" s="40">
        <f>ROUNDUP('Дані з ДІСО'!AS607/Параметри!$K$29,0)</f>
        <v>0</v>
      </c>
      <c r="AZ607" s="40">
        <f>ROUNDUP('Дані з ДІСО'!AT607/Параметри!$K$29,0)</f>
        <v>0</v>
      </c>
      <c r="BA607" s="64">
        <f>(AX607*Параметри!$K$32+AY607*Параметри!$L$32+AZ607*Параметри!$M$32)/18</f>
        <v>0</v>
      </c>
      <c r="BB607" s="29">
        <f>(BA607*Параметри!$K$51+SUM('Дані з ДІСО'!AR607:AT607)*Параметри!$K$48*Параметри!$K$20/1000)*Параметри!$K$74</f>
        <v>0</v>
      </c>
      <c r="BC607" s="40">
        <f>ROUNDUP(('Дані не з ДІСО'!I607+'Дані не з ДІСО'!K607)/Параметри!$K$26,0)</f>
        <v>0</v>
      </c>
      <c r="BD607" s="29">
        <f>BC607*Параметри!$M$36/18</f>
        <v>0</v>
      </c>
      <c r="BE607" s="40">
        <f>IF(BC607=0,0,'Дані не з ДІСО'!K607/('Дані не з ДІСО'!I607+'Дані не з ДІСО'!K607))</f>
        <v>0</v>
      </c>
      <c r="BF607" s="29">
        <f>(1+0.25*BE607)*BD607*Параметри!$K$51</f>
        <v>0</v>
      </c>
      <c r="BG607" s="40">
        <f>ROUNDUP('Дані не з ДІСО'!M607/Параметри!$K$27,0)</f>
        <v>0</v>
      </c>
      <c r="BH607" s="40">
        <f>BG607*Параметри!$M$37/18</f>
        <v>0</v>
      </c>
      <c r="BI607" s="29">
        <f>BH607*Параметри!$K$51</f>
        <v>0</v>
      </c>
      <c r="BJ607" s="29">
        <f>'Дані не з ДІСО'!N607*Параметри!$K$76</f>
        <v>0</v>
      </c>
      <c r="BK607" s="40">
        <f>ROUNDUP('Дані з ДІСО'!V607/Параметри!$K$25,0)</f>
        <v>0</v>
      </c>
      <c r="BL607" s="40">
        <f>ROUNDUP('Дані з ДІСО'!W607/Параметри!$K$25,0)</f>
        <v>0</v>
      </c>
      <c r="BM607" s="40">
        <f>ROUNDUP('Дані з ДІСО'!X607/Параметри!$K$25,0)</f>
        <v>0</v>
      </c>
      <c r="BN607" s="40">
        <f>(BK607*Параметри!$K$34+BL607*Параметри!$L$34+BM607*Параметри!$M$34)/18</f>
        <v>0</v>
      </c>
      <c r="BO607" s="40">
        <f>IF(K607=0,0,'Дані з ДІСО'!AC607/K607)</f>
        <v>0</v>
      </c>
      <c r="BP607" s="29">
        <f>(1+0.25*BO607)*BN607*Параметри!$K$51</f>
        <v>0</v>
      </c>
      <c r="BQ607" s="29">
        <f>BP607*'Коефіцієнти АТО'!U607</f>
        <v>0</v>
      </c>
      <c r="BR607" s="29">
        <f>K607*(1+0.25*BO607)*Параметри!$K$66*Параметри!$K$20/1000</f>
        <v>0</v>
      </c>
      <c r="BS607" s="29">
        <f>(1+0.25*BO607)*K607*'Коефіцієнти АТО'!S607*Параметри!$K$20/1000</f>
        <v>0</v>
      </c>
      <c r="BT607" s="29">
        <f t="shared" si="88"/>
        <v>0</v>
      </c>
      <c r="BU607" s="40">
        <f>ROUNDUP('Дані з ДІСО'!AG607/Параметри!$K$71,0)</f>
        <v>0</v>
      </c>
      <c r="BV607" s="40">
        <f t="shared" si="89"/>
        <v>0</v>
      </c>
      <c r="BW607" s="40">
        <f>IF('Дані з ДІСО'!AG607=0,0,'Дані з ДІСО'!AJ607/'Дані з ДІСО'!AG607)</f>
        <v>0</v>
      </c>
      <c r="BX607" s="29">
        <f>BV607*(1+0.25*BW607)*Параметри!$K$51</f>
        <v>0</v>
      </c>
      <c r="BY607" s="29">
        <f>ROUND(IF(Параметри!$K$77="No",CC607,CC607*Параметри!$K$78)+AG607,1)</f>
        <v>20471.5</v>
      </c>
      <c r="BZ607" s="29">
        <f>ROUND(IF(Параметри!$K$77="No",BF607,BF607*Параметри!$K$78),1)</f>
        <v>0</v>
      </c>
      <c r="CA607" s="29">
        <f>ROUND(IF(Параметри!$K$77="No",BI607,BI607*Параметри!$K$78),1)</f>
        <v>0</v>
      </c>
      <c r="CB607" s="29">
        <f>ROUND(IF(Параметри!$K$77="No",BJ607,BJ607*Параметри!$K$78),1)</f>
        <v>0</v>
      </c>
      <c r="CC607" s="29">
        <f t="shared" si="83"/>
        <v>22746.074345842168</v>
      </c>
    </row>
    <row r="608" spans="1:81">
      <c r="A608" s="9">
        <v>607</v>
      </c>
      <c r="B608" s="9" t="s">
        <v>3148</v>
      </c>
      <c r="C608" s="9" t="s">
        <v>3148</v>
      </c>
      <c r="D608" s="9" t="s">
        <v>3707</v>
      </c>
      <c r="E608" s="9" t="s">
        <v>24</v>
      </c>
      <c r="F608" s="9" t="s">
        <v>3725</v>
      </c>
      <c r="G608" s="9" t="s">
        <v>1276</v>
      </c>
      <c r="H608" s="29">
        <f>SUM('Дані з ДІСО'!J608:L608)</f>
        <v>781</v>
      </c>
      <c r="I608" s="29">
        <f>SUM('Дані з ДІСО'!G608:I608)</f>
        <v>60</v>
      </c>
      <c r="J608" s="29">
        <f>SUM('Дані з ДІСО'!P608:R608)</f>
        <v>0</v>
      </c>
      <c r="K608" s="29">
        <f>SUM('Дані з ДІСО'!V608:X608)</f>
        <v>0</v>
      </c>
      <c r="L608" s="40">
        <f>ROUNDUP('Дані з ДІСО'!J608/'Коефіцієнти АТО'!$R608,0)</f>
        <v>25</v>
      </c>
      <c r="M608" s="40">
        <f>ROUNDUP('Дані з ДІСО'!K608/'Коефіцієнти АТО'!$R608,0)</f>
        <v>36</v>
      </c>
      <c r="N608" s="40">
        <f>ROUNDUP('Дані з ДІСО'!L608/'Коефіцієнти АТО'!$R608,0)</f>
        <v>11</v>
      </c>
      <c r="O608" s="59">
        <f>(L608*Параметри!$K$32+M608*Параметри!$L$32+N608*Параметри!$M$32)/18</f>
        <v>119.03888888888888</v>
      </c>
      <c r="P608" s="41">
        <f>IF(H608=0,"",'Дані з ДІСО'!Y608/H608)</f>
        <v>0</v>
      </c>
      <c r="Q608" s="29">
        <f>IF(H608=0,"",(1+0.25*P608)*O608*Параметри!$K$51)</f>
        <v>24381.570331809286</v>
      </c>
      <c r="R608" s="29">
        <f>IF(H608=0,"",Q608*'Коефіцієнти АТО'!T608)</f>
        <v>414.48669564075789</v>
      </c>
      <c r="S608" s="29">
        <f>IF(H608=0,"",H608*(1+0.25*P608)*Параметри!$K$66*Параметри!$K$20/1000)</f>
        <v>0</v>
      </c>
      <c r="T608" s="29">
        <f>IF(H608=0,"",H608*(1+0.25*P608)*'Коефіцієнти АТО'!$S608*Параметри!$K$20/1000)</f>
        <v>3939.3298747333024</v>
      </c>
      <c r="U608" s="29">
        <f t="shared" si="84"/>
        <v>28735.386902183345</v>
      </c>
      <c r="V608" s="29">
        <f t="shared" si="85"/>
        <v>28735.386902183345</v>
      </c>
      <c r="W608" s="40">
        <f>ROUNDUP('Дані з ДІСО'!P608/Параметри!$K$24,0)</f>
        <v>0</v>
      </c>
      <c r="X608" s="40">
        <f>ROUNDUP('Дані з ДІСО'!Q608/Параметри!$K$24,0)</f>
        <v>0</v>
      </c>
      <c r="Y608" s="40">
        <f>ROUNDUP('Дані з ДІСО'!R608/Параметри!$K$24,0)</f>
        <v>0</v>
      </c>
      <c r="Z608" s="59">
        <f>(W608*Параметри!$K$33+X608*Параметри!$L$33+Y608*Параметри!$M$33)/18</f>
        <v>0</v>
      </c>
      <c r="AA608" s="41">
        <f>IF(J608=0,0,'Дані з ДІСО'!AA608/J608)</f>
        <v>0</v>
      </c>
      <c r="AB608" s="29">
        <f>(1+0.25*AA608)*Z608*Параметри!$K$51</f>
        <v>0</v>
      </c>
      <c r="AC608" s="29">
        <f>AB608*'Коефіцієнти АТО'!U608</f>
        <v>0</v>
      </c>
      <c r="AD608" s="29">
        <f>J608*(1+0.25*AA608)*Параметри!$K$66*Параметри!$K$20/1000</f>
        <v>0</v>
      </c>
      <c r="AE608" s="29">
        <f>(1+0.25*AA608)*J608*'Коефіцієнти АТО'!S608*Параметри!$K$20/1000</f>
        <v>0</v>
      </c>
      <c r="AF608" s="29">
        <f t="shared" si="81"/>
        <v>0</v>
      </c>
      <c r="AG608" s="29">
        <v>0</v>
      </c>
      <c r="AH608" s="40">
        <v>10</v>
      </c>
      <c r="AI608" s="40">
        <v>0</v>
      </c>
      <c r="AJ608" s="40">
        <f t="shared" si="82"/>
        <v>0</v>
      </c>
      <c r="AK608" s="29">
        <f>(AH608+AI608)*(1+0.25*AJ608)*Параметри!$K$53</f>
        <v>1794.2927569600006</v>
      </c>
      <c r="AL608" s="29">
        <f>ROUNDUP(('Дані з ДІСО'!AU608+'Дані з ДІСО'!AW608)/Параметри!$K$28,0)</f>
        <v>0</v>
      </c>
      <c r="AM608" s="64">
        <f>AL608*Параметри!$M$35/18</f>
        <v>0</v>
      </c>
      <c r="AN608" s="29">
        <f>IF(AL608=0,0,'Дані з ДІСО'!AW608/SUM('Дані з ДІСО'!AU608,'Дані з ДІСО'!AW608))</f>
        <v>0</v>
      </c>
      <c r="AO608" s="29">
        <f>(1+0.25*AN608)*AM608*Параметри!$K$51</f>
        <v>0</v>
      </c>
      <c r="AP608" s="40">
        <f>ROUNDUP(('Дані з ДІСО'!AE608+'Дані не з ДІСО'!E608+'Дані не з ДІСО'!G608)/Параметри!$K$69,0)</f>
        <v>0</v>
      </c>
      <c r="AQ608" s="40">
        <f t="shared" si="86"/>
        <v>0</v>
      </c>
      <c r="AR608" s="40">
        <f>IF(AP608=0,0,('Дані з ДІСО'!AH608+'Дані не з ДІСО'!G608)/('Дані з ДІСО'!AE608+'Дані не з ДІСО'!E608+'Дані не з ДІСО'!G608))</f>
        <v>0</v>
      </c>
      <c r="AS608" s="29">
        <f>AQ608*(1+0.25*AR608)*Параметри!$K$51</f>
        <v>0</v>
      </c>
      <c r="AT608" s="40">
        <f>ROUNDUP('Дані з ДІСО'!AF608/Параметри!$K$70,0)</f>
        <v>0</v>
      </c>
      <c r="AU608" s="40">
        <f t="shared" si="87"/>
        <v>0</v>
      </c>
      <c r="AV608" s="40">
        <f>IF(AT608=0,0,'Дані з ДІСО'!AI608/'Дані з ДІСО'!AF608)</f>
        <v>0</v>
      </c>
      <c r="AW608" s="29">
        <f>AU608*(1+0.25*AV608)*Параметри!$K$51</f>
        <v>0</v>
      </c>
      <c r="AX608" s="40">
        <f>ROUNDUP('Дані з ДІСО'!AR608/Параметри!$K$29,0)</f>
        <v>0</v>
      </c>
      <c r="AY608" s="40">
        <f>ROUNDUP('Дані з ДІСО'!AS608/Параметри!$K$29,0)</f>
        <v>0</v>
      </c>
      <c r="AZ608" s="40">
        <f>ROUNDUP('Дані з ДІСО'!AT608/Параметри!$K$29,0)</f>
        <v>0</v>
      </c>
      <c r="BA608" s="64">
        <f>(AX608*Параметри!$K$32+AY608*Параметри!$L$32+AZ608*Параметри!$M$32)/18</f>
        <v>0</v>
      </c>
      <c r="BB608" s="29">
        <f>(BA608*Параметри!$K$51+SUM('Дані з ДІСО'!AR608:AT608)*Параметри!$K$48*Параметри!$K$20/1000)*Параметри!$K$74</f>
        <v>0</v>
      </c>
      <c r="BC608" s="40">
        <f>ROUNDUP(('Дані не з ДІСО'!I608+'Дані не з ДІСО'!K608)/Параметри!$K$26,0)</f>
        <v>0</v>
      </c>
      <c r="BD608" s="29">
        <f>BC608*Параметри!$M$36/18</f>
        <v>0</v>
      </c>
      <c r="BE608" s="40">
        <f>IF(BC608=0,0,'Дані не з ДІСО'!K608/('Дані не з ДІСО'!I608+'Дані не з ДІСО'!K608))</f>
        <v>0</v>
      </c>
      <c r="BF608" s="29">
        <f>(1+0.25*BE608)*BD608*Параметри!$K$51</f>
        <v>0</v>
      </c>
      <c r="BG608" s="40">
        <f>ROUNDUP('Дані не з ДІСО'!M608/Параметри!$K$27,0)</f>
        <v>0</v>
      </c>
      <c r="BH608" s="40">
        <f>BG608*Параметри!$M$37/18</f>
        <v>0</v>
      </c>
      <c r="BI608" s="29">
        <f>BH608*Параметри!$K$51</f>
        <v>0</v>
      </c>
      <c r="BJ608" s="29">
        <f>'Дані не з ДІСО'!N608*Параметри!$K$76</f>
        <v>0</v>
      </c>
      <c r="BK608" s="40">
        <f>ROUNDUP('Дані з ДІСО'!V608/Параметри!$K$25,0)</f>
        <v>0</v>
      </c>
      <c r="BL608" s="40">
        <f>ROUNDUP('Дані з ДІСО'!W608/Параметри!$K$25,0)</f>
        <v>0</v>
      </c>
      <c r="BM608" s="40">
        <f>ROUNDUP('Дані з ДІСО'!X608/Параметри!$K$25,0)</f>
        <v>0</v>
      </c>
      <c r="BN608" s="40">
        <f>(BK608*Параметри!$K$34+BL608*Параметри!$L$34+BM608*Параметри!$M$34)/18</f>
        <v>0</v>
      </c>
      <c r="BO608" s="40">
        <f>IF(K608=0,0,'Дані з ДІСО'!AC608/K608)</f>
        <v>0</v>
      </c>
      <c r="BP608" s="29">
        <f>(1+0.25*BO608)*BN608*Параметри!$K$51</f>
        <v>0</v>
      </c>
      <c r="BQ608" s="29">
        <f>BP608*'Коефіцієнти АТО'!U608</f>
        <v>0</v>
      </c>
      <c r="BR608" s="29">
        <f>K608*(1+0.25*BO608)*Параметри!$K$66*Параметри!$K$20/1000</f>
        <v>0</v>
      </c>
      <c r="BS608" s="29">
        <f>(1+0.25*BO608)*K608*'Коефіцієнти АТО'!S608*Параметри!$K$20/1000</f>
        <v>0</v>
      </c>
      <c r="BT608" s="29">
        <f t="shared" si="88"/>
        <v>0</v>
      </c>
      <c r="BU608" s="40">
        <f>ROUNDUP('Дані з ДІСО'!AG608/Параметри!$K$71,0)</f>
        <v>0</v>
      </c>
      <c r="BV608" s="40">
        <f t="shared" si="89"/>
        <v>0</v>
      </c>
      <c r="BW608" s="40">
        <f>IF('Дані з ДІСО'!AG608=0,0,'Дані з ДІСО'!AJ608/'Дані з ДІСО'!AG608)</f>
        <v>0</v>
      </c>
      <c r="BX608" s="29">
        <f>BV608*(1+0.25*BW608)*Параметри!$K$51</f>
        <v>0</v>
      </c>
      <c r="BY608" s="29">
        <f>ROUND(IF(Параметри!$K$77="No",CC608,CC608*Параметри!$K$78)+AG608,1)</f>
        <v>27476.7</v>
      </c>
      <c r="BZ608" s="29">
        <f>ROUND(IF(Параметри!$K$77="No",BF608,BF608*Параметри!$K$78),1)</f>
        <v>0</v>
      </c>
      <c r="CA608" s="29">
        <f>ROUND(IF(Параметри!$K$77="No",BI608,BI608*Параметри!$K$78),1)</f>
        <v>0</v>
      </c>
      <c r="CB608" s="29">
        <f>ROUND(IF(Параметри!$K$77="No",BJ608,BJ608*Параметри!$K$78),1)</f>
        <v>0</v>
      </c>
      <c r="CC608" s="29">
        <f t="shared" si="83"/>
        <v>30529.679659143345</v>
      </c>
    </row>
    <row r="609" spans="1:81">
      <c r="A609" s="9">
        <v>608</v>
      </c>
      <c r="B609" s="9" t="s">
        <v>3151</v>
      </c>
      <c r="C609" s="9" t="s">
        <v>3151</v>
      </c>
      <c r="D609" s="9" t="s">
        <v>3707</v>
      </c>
      <c r="E609" s="9" t="s">
        <v>29</v>
      </c>
      <c r="F609" s="9" t="s">
        <v>3694</v>
      </c>
      <c r="G609" s="9" t="s">
        <v>1278</v>
      </c>
      <c r="H609" s="29">
        <f>SUM('Дані з ДІСО'!J609:L609)</f>
        <v>1982</v>
      </c>
      <c r="I609" s="29">
        <f>SUM('Дані з ДІСО'!G609:I609)</f>
        <v>129</v>
      </c>
      <c r="J609" s="29">
        <f>SUM('Дані з ДІСО'!P609:R609)</f>
        <v>0</v>
      </c>
      <c r="K609" s="29">
        <f>SUM('Дані з ДІСО'!V609:X609)</f>
        <v>0</v>
      </c>
      <c r="L609" s="40">
        <f>ROUNDUP('Дані з ДІСО'!J609/'Коефіцієнти АТО'!$R609,0)</f>
        <v>57</v>
      </c>
      <c r="M609" s="40">
        <f>ROUNDUP('Дані з ДІСО'!K609/'Коефіцієнти АТО'!$R609,0)</f>
        <v>75</v>
      </c>
      <c r="N609" s="40">
        <f>ROUNDUP('Дані з ДІСО'!L609/'Коефіцієнти АТО'!$R609,0)</f>
        <v>16</v>
      </c>
      <c r="O609" s="59">
        <f>(L609*Параметри!$K$32+M609*Параметри!$L$32+N609*Параметри!$M$32)/18</f>
        <v>240.63888888888889</v>
      </c>
      <c r="P609" s="41">
        <f>IF(H609=0,"",'Дані з ДІСО'!Y609/H609)</f>
        <v>0</v>
      </c>
      <c r="Q609" s="29">
        <f>IF(H609=0,"",(1+0.25*P609)*O609*Параметри!$K$51)</f>
        <v>49287.707981626889</v>
      </c>
      <c r="R609" s="29">
        <f>IF(H609=0,"",Q609*'Коефіцієнти АТО'!T609)</f>
        <v>837.89103568765722</v>
      </c>
      <c r="S609" s="29">
        <f>IF(H609=0,"",H609*(1+0.25*P609)*Параметри!$K$66*Параметри!$K$20/1000)</f>
        <v>0</v>
      </c>
      <c r="T609" s="29">
        <f>IF(H609=0,"",H609*(1+0.25*P609)*'Коефіцієнти АТО'!$S609*Параметри!$K$20/1000)</f>
        <v>9053.996737676116</v>
      </c>
      <c r="U609" s="29">
        <f t="shared" si="84"/>
        <v>59179.59575499066</v>
      </c>
      <c r="V609" s="29">
        <f t="shared" si="85"/>
        <v>59179.59575499066</v>
      </c>
      <c r="W609" s="40">
        <f>ROUNDUP('Дані з ДІСО'!P609/Параметри!$K$24,0)</f>
        <v>0</v>
      </c>
      <c r="X609" s="40">
        <f>ROUNDUP('Дані з ДІСО'!Q609/Параметри!$K$24,0)</f>
        <v>0</v>
      </c>
      <c r="Y609" s="40">
        <f>ROUNDUP('Дані з ДІСО'!R609/Параметри!$K$24,0)</f>
        <v>0</v>
      </c>
      <c r="Z609" s="59">
        <f>(W609*Параметри!$K$33+X609*Параметри!$L$33+Y609*Параметри!$M$33)/18</f>
        <v>0</v>
      </c>
      <c r="AA609" s="41">
        <f>IF(J609=0,0,'Дані з ДІСО'!AA609/J609)</f>
        <v>0</v>
      </c>
      <c r="AB609" s="29">
        <f>(1+0.25*AA609)*Z609*Параметри!$K$51</f>
        <v>0</v>
      </c>
      <c r="AC609" s="29">
        <f>AB609*'Коефіцієнти АТО'!U609</f>
        <v>0</v>
      </c>
      <c r="AD609" s="29">
        <f>J609*(1+0.25*AA609)*Параметри!$K$66*Параметри!$K$20/1000</f>
        <v>0</v>
      </c>
      <c r="AE609" s="29">
        <f>(1+0.25*AA609)*J609*'Коефіцієнти АТО'!S609*Параметри!$K$20/1000</f>
        <v>0</v>
      </c>
      <c r="AF609" s="29">
        <f t="shared" si="81"/>
        <v>0</v>
      </c>
      <c r="AG609" s="29">
        <v>0</v>
      </c>
      <c r="AH609" s="40">
        <v>12</v>
      </c>
      <c r="AI609" s="40">
        <v>0</v>
      </c>
      <c r="AJ609" s="40">
        <f t="shared" si="82"/>
        <v>0</v>
      </c>
      <c r="AK609" s="29">
        <f>(AH609+AI609)*(1+0.25*AJ609)*Параметри!$K$53</f>
        <v>2153.1513083520003</v>
      </c>
      <c r="AL609" s="29">
        <f>ROUNDUP(('Дані з ДІСО'!AU609+'Дані з ДІСО'!AW609)/Параметри!$K$28,0)</f>
        <v>0</v>
      </c>
      <c r="AM609" s="64">
        <f>AL609*Параметри!$M$35/18</f>
        <v>0</v>
      </c>
      <c r="AN609" s="29">
        <f>IF(AL609=0,0,'Дані з ДІСО'!AW609/SUM('Дані з ДІСО'!AU609,'Дані з ДІСО'!AW609))</f>
        <v>0</v>
      </c>
      <c r="AO609" s="29">
        <f>(1+0.25*AN609)*AM609*Параметри!$K$51</f>
        <v>0</v>
      </c>
      <c r="AP609" s="40">
        <f>ROUNDUP(('Дані з ДІСО'!AE609+'Дані не з ДІСО'!E609+'Дані не з ДІСО'!G609)/Параметри!$K$69,0)</f>
        <v>0</v>
      </c>
      <c r="AQ609" s="40">
        <f t="shared" si="86"/>
        <v>0</v>
      </c>
      <c r="AR609" s="40">
        <f>IF(AP609=0,0,('Дані з ДІСО'!AH609+'Дані не з ДІСО'!G609)/('Дані з ДІСО'!AE609+'Дані не з ДІСО'!E609+'Дані не з ДІСО'!G609))</f>
        <v>0</v>
      </c>
      <c r="AS609" s="29">
        <f>AQ609*(1+0.25*AR609)*Параметри!$K$51</f>
        <v>0</v>
      </c>
      <c r="AT609" s="40">
        <f>ROUNDUP('Дані з ДІСО'!AF609/Параметри!$K$70,0)</f>
        <v>0</v>
      </c>
      <c r="AU609" s="40">
        <f t="shared" si="87"/>
        <v>0</v>
      </c>
      <c r="AV609" s="40">
        <f>IF(AT609=0,0,'Дані з ДІСО'!AI609/'Дані з ДІСО'!AF609)</f>
        <v>0</v>
      </c>
      <c r="AW609" s="29">
        <f>AU609*(1+0.25*AV609)*Параметри!$K$51</f>
        <v>0</v>
      </c>
      <c r="AX609" s="40">
        <f>ROUNDUP('Дані з ДІСО'!AR609/Параметри!$K$29,0)</f>
        <v>0</v>
      </c>
      <c r="AY609" s="40">
        <f>ROUNDUP('Дані з ДІСО'!AS609/Параметри!$K$29,0)</f>
        <v>0</v>
      </c>
      <c r="AZ609" s="40">
        <f>ROUNDUP('Дані з ДІСО'!AT609/Параметри!$K$29,0)</f>
        <v>0</v>
      </c>
      <c r="BA609" s="64">
        <f>(AX609*Параметри!$K$32+AY609*Параметри!$L$32+AZ609*Параметри!$M$32)/18</f>
        <v>0</v>
      </c>
      <c r="BB609" s="29">
        <f>(BA609*Параметри!$K$51+SUM('Дані з ДІСО'!AR609:AT609)*Параметри!$K$48*Параметри!$K$20/1000)*Параметри!$K$74</f>
        <v>0</v>
      </c>
      <c r="BC609" s="40">
        <f>ROUNDUP(('Дані не з ДІСО'!I609+'Дані не з ДІСО'!K609)/Параметри!$K$26,0)</f>
        <v>0</v>
      </c>
      <c r="BD609" s="29">
        <f>BC609*Параметри!$M$36/18</f>
        <v>0</v>
      </c>
      <c r="BE609" s="40">
        <f>IF(BC609=0,0,'Дані не з ДІСО'!K609/('Дані не з ДІСО'!I609+'Дані не з ДІСО'!K609))</f>
        <v>0</v>
      </c>
      <c r="BF609" s="29">
        <f>(1+0.25*BE609)*BD609*Параметри!$K$51</f>
        <v>0</v>
      </c>
      <c r="BG609" s="40">
        <f>ROUNDUP('Дані не з ДІСО'!M609/Параметри!$K$27,0)</f>
        <v>0</v>
      </c>
      <c r="BH609" s="40">
        <f>BG609*Параметри!$M$37/18</f>
        <v>0</v>
      </c>
      <c r="BI609" s="29">
        <f>BH609*Параметри!$K$51</f>
        <v>0</v>
      </c>
      <c r="BJ609" s="29">
        <f>'Дані не з ДІСО'!N609*Параметри!$K$76</f>
        <v>0</v>
      </c>
      <c r="BK609" s="40">
        <f>ROUNDUP('Дані з ДІСО'!V609/Параметри!$K$25,0)</f>
        <v>0</v>
      </c>
      <c r="BL609" s="40">
        <f>ROUNDUP('Дані з ДІСО'!W609/Параметри!$K$25,0)</f>
        <v>0</v>
      </c>
      <c r="BM609" s="40">
        <f>ROUNDUP('Дані з ДІСО'!X609/Параметри!$K$25,0)</f>
        <v>0</v>
      </c>
      <c r="BN609" s="40">
        <f>(BK609*Параметри!$K$34+BL609*Параметри!$L$34+BM609*Параметри!$M$34)/18</f>
        <v>0</v>
      </c>
      <c r="BO609" s="40">
        <f>IF(K609=0,0,'Дані з ДІСО'!AC609/K609)</f>
        <v>0</v>
      </c>
      <c r="BP609" s="29">
        <f>(1+0.25*BO609)*BN609*Параметри!$K$51</f>
        <v>0</v>
      </c>
      <c r="BQ609" s="29">
        <f>BP609*'Коефіцієнти АТО'!U609</f>
        <v>0</v>
      </c>
      <c r="BR609" s="29">
        <f>K609*(1+0.25*BO609)*Параметри!$K$66*Параметри!$K$20/1000</f>
        <v>0</v>
      </c>
      <c r="BS609" s="29">
        <f>(1+0.25*BO609)*K609*'Коефіцієнти АТО'!S609*Параметри!$K$20/1000</f>
        <v>0</v>
      </c>
      <c r="BT609" s="29">
        <f t="shared" si="88"/>
        <v>0</v>
      </c>
      <c r="BU609" s="40">
        <f>ROUNDUP('Дані з ДІСО'!AG609/Параметри!$K$71,0)</f>
        <v>0</v>
      </c>
      <c r="BV609" s="40">
        <f t="shared" si="89"/>
        <v>0</v>
      </c>
      <c r="BW609" s="40">
        <f>IF('Дані з ДІСО'!AG609=0,0,'Дані з ДІСО'!AJ609/'Дані з ДІСО'!AG609)</f>
        <v>0</v>
      </c>
      <c r="BX609" s="29">
        <f>BV609*(1+0.25*BW609)*Параметри!$K$51</f>
        <v>0</v>
      </c>
      <c r="BY609" s="29">
        <f>ROUND(IF(Параметри!$K$77="No",CC609,CC609*Параметри!$K$78)+AG609,1)</f>
        <v>55199.5</v>
      </c>
      <c r="BZ609" s="29">
        <f>ROUND(IF(Параметри!$K$77="No",BF609,BF609*Параметри!$K$78),1)</f>
        <v>0</v>
      </c>
      <c r="CA609" s="29">
        <f>ROUND(IF(Параметри!$K$77="No",BI609,BI609*Параметри!$K$78),1)</f>
        <v>0</v>
      </c>
      <c r="CB609" s="29">
        <f>ROUND(IF(Параметри!$K$77="No",BJ609,BJ609*Параметри!$K$78),1)</f>
        <v>0</v>
      </c>
      <c r="CC609" s="29">
        <f t="shared" si="83"/>
        <v>61332.747063342656</v>
      </c>
    </row>
    <row r="610" spans="1:81">
      <c r="A610" s="9">
        <v>609</v>
      </c>
      <c r="B610" s="9" t="s">
        <v>3148</v>
      </c>
      <c r="C610" s="9" t="s">
        <v>3148</v>
      </c>
      <c r="D610" s="9" t="s">
        <v>3707</v>
      </c>
      <c r="E610" s="9" t="s">
        <v>24</v>
      </c>
      <c r="F610" s="9" t="s">
        <v>3726</v>
      </c>
      <c r="G610" s="9" t="s">
        <v>1280</v>
      </c>
      <c r="H610" s="29">
        <f>SUM('Дані з ДІСО'!J610:L610)</f>
        <v>319</v>
      </c>
      <c r="I610" s="29">
        <f>SUM('Дані з ДІСО'!G610:I610)</f>
        <v>13</v>
      </c>
      <c r="J610" s="29">
        <f>SUM('Дані з ДІСО'!P610:R610)</f>
        <v>0</v>
      </c>
      <c r="K610" s="29">
        <f>SUM('Дані з ДІСО'!V610:X610)</f>
        <v>0</v>
      </c>
      <c r="L610" s="40">
        <f>ROUNDUP('Дані з ДІСО'!J610/'Коефіцієнти АТО'!$R610,0)</f>
        <v>8</v>
      </c>
      <c r="M610" s="40">
        <f>ROUNDUP('Дані з ДІСО'!K610/'Коефіцієнти АТО'!$R610,0)</f>
        <v>11</v>
      </c>
      <c r="N610" s="40">
        <f>ROUNDUP('Дані з ДІСО'!L610/'Коефіцієнти АТО'!$R610,0)</f>
        <v>4</v>
      </c>
      <c r="O610" s="59">
        <f>(L610*Параметри!$K$32+M610*Параметри!$L$32+N610*Параметри!$M$32)/18</f>
        <v>38.094444444444449</v>
      </c>
      <c r="P610" s="41">
        <f>IF(H610=0,"",'Дані з ДІСО'!Y610/H610)</f>
        <v>0</v>
      </c>
      <c r="Q610" s="29">
        <f>IF(H610=0,"",(1+0.25*P610)*O610*Параметри!$K$51)</f>
        <v>7802.512146600845</v>
      </c>
      <c r="R610" s="29">
        <f>IF(H610=0,"",Q610*'Коефіцієнти АТО'!T610)</f>
        <v>132.64270649221439</v>
      </c>
      <c r="S610" s="29">
        <f>IF(H610=0,"",H610*(1+0.25*P610)*Параметри!$K$66*Параметри!$K$20/1000)</f>
        <v>0</v>
      </c>
      <c r="T610" s="29">
        <f>IF(H610=0,"",H610*(1+0.25*P610)*'Коефіцієнти АТО'!$S610*Параметри!$K$20/1000)</f>
        <v>1609.0220615107855</v>
      </c>
      <c r="U610" s="29">
        <f t="shared" si="84"/>
        <v>9544.1769146038459</v>
      </c>
      <c r="V610" s="29">
        <f t="shared" si="85"/>
        <v>9544.1769146038459</v>
      </c>
      <c r="W610" s="40">
        <f>ROUNDUP('Дані з ДІСО'!P610/Параметри!$K$24,0)</f>
        <v>0</v>
      </c>
      <c r="X610" s="40">
        <f>ROUNDUP('Дані з ДІСО'!Q610/Параметри!$K$24,0)</f>
        <v>0</v>
      </c>
      <c r="Y610" s="40">
        <f>ROUNDUP('Дані з ДІСО'!R610/Параметри!$K$24,0)</f>
        <v>0</v>
      </c>
      <c r="Z610" s="59">
        <f>(W610*Параметри!$K$33+X610*Параметри!$L$33+Y610*Параметри!$M$33)/18</f>
        <v>0</v>
      </c>
      <c r="AA610" s="41">
        <f>IF(J610=0,0,'Дані з ДІСО'!AA610/J610)</f>
        <v>0</v>
      </c>
      <c r="AB610" s="29">
        <f>(1+0.25*AA610)*Z610*Параметри!$K$51</f>
        <v>0</v>
      </c>
      <c r="AC610" s="29">
        <f>AB610*'Коефіцієнти АТО'!U610</f>
        <v>0</v>
      </c>
      <c r="AD610" s="29">
        <f>J610*(1+0.25*AA610)*Параметри!$K$66*Параметри!$K$20/1000</f>
        <v>0</v>
      </c>
      <c r="AE610" s="29">
        <f>(1+0.25*AA610)*J610*'Коефіцієнти АТО'!S610*Параметри!$K$20/1000</f>
        <v>0</v>
      </c>
      <c r="AF610" s="29">
        <f t="shared" si="81"/>
        <v>0</v>
      </c>
      <c r="AG610" s="29">
        <v>0</v>
      </c>
      <c r="AH610" s="40">
        <v>8</v>
      </c>
      <c r="AI610" s="40">
        <v>0</v>
      </c>
      <c r="AJ610" s="40">
        <f t="shared" si="82"/>
        <v>0</v>
      </c>
      <c r="AK610" s="29">
        <f>(AH610+AI610)*(1+0.25*AJ610)*Параметри!$K$53</f>
        <v>1435.4342055680004</v>
      </c>
      <c r="AL610" s="29">
        <f>ROUNDUP(('Дані з ДІСО'!AU610+'Дані з ДІСО'!AW610)/Параметри!$K$28,0)</f>
        <v>0</v>
      </c>
      <c r="AM610" s="64">
        <f>AL610*Параметри!$M$35/18</f>
        <v>0</v>
      </c>
      <c r="AN610" s="29">
        <f>IF(AL610=0,0,'Дані з ДІСО'!AW610/SUM('Дані з ДІСО'!AU610,'Дані з ДІСО'!AW610))</f>
        <v>0</v>
      </c>
      <c r="AO610" s="29">
        <f>(1+0.25*AN610)*AM610*Параметри!$K$51</f>
        <v>0</v>
      </c>
      <c r="AP610" s="40">
        <f>ROUNDUP(('Дані з ДІСО'!AE610+'Дані не з ДІСО'!E610+'Дані не з ДІСО'!G610)/Параметри!$K$69,0)</f>
        <v>0</v>
      </c>
      <c r="AQ610" s="40">
        <f t="shared" si="86"/>
        <v>0</v>
      </c>
      <c r="AR610" s="40">
        <f>IF(AP610=0,0,('Дані з ДІСО'!AH610+'Дані не з ДІСО'!G610)/('Дані з ДІСО'!AE610+'Дані не з ДІСО'!E610+'Дані не з ДІСО'!G610))</f>
        <v>0</v>
      </c>
      <c r="AS610" s="29">
        <f>AQ610*(1+0.25*AR610)*Параметри!$K$51</f>
        <v>0</v>
      </c>
      <c r="AT610" s="40">
        <f>ROUNDUP('Дані з ДІСО'!AF610/Параметри!$K$70,0)</f>
        <v>0</v>
      </c>
      <c r="AU610" s="40">
        <f t="shared" si="87"/>
        <v>0</v>
      </c>
      <c r="AV610" s="40">
        <f>IF(AT610=0,0,'Дані з ДІСО'!AI610/'Дані з ДІСО'!AF610)</f>
        <v>0</v>
      </c>
      <c r="AW610" s="29">
        <f>AU610*(1+0.25*AV610)*Параметри!$K$51</f>
        <v>0</v>
      </c>
      <c r="AX610" s="40">
        <f>ROUNDUP('Дані з ДІСО'!AR610/Параметри!$K$29,0)</f>
        <v>0</v>
      </c>
      <c r="AY610" s="40">
        <f>ROUNDUP('Дані з ДІСО'!AS610/Параметри!$K$29,0)</f>
        <v>0</v>
      </c>
      <c r="AZ610" s="40">
        <f>ROUNDUP('Дані з ДІСО'!AT610/Параметри!$K$29,0)</f>
        <v>0</v>
      </c>
      <c r="BA610" s="64">
        <f>(AX610*Параметри!$K$32+AY610*Параметри!$L$32+AZ610*Параметри!$M$32)/18</f>
        <v>0</v>
      </c>
      <c r="BB610" s="29">
        <f>(BA610*Параметри!$K$51+SUM('Дані з ДІСО'!AR610:AT610)*Параметри!$K$48*Параметри!$K$20/1000)*Параметри!$K$74</f>
        <v>0</v>
      </c>
      <c r="BC610" s="40">
        <f>ROUNDUP(('Дані не з ДІСО'!I610+'Дані не з ДІСО'!K610)/Параметри!$K$26,0)</f>
        <v>0</v>
      </c>
      <c r="BD610" s="29">
        <f>BC610*Параметри!$M$36/18</f>
        <v>0</v>
      </c>
      <c r="BE610" s="40">
        <f>IF(BC610=0,0,'Дані не з ДІСО'!K610/('Дані не з ДІСО'!I610+'Дані не з ДІСО'!K610))</f>
        <v>0</v>
      </c>
      <c r="BF610" s="29">
        <f>(1+0.25*BE610)*BD610*Параметри!$K$51</f>
        <v>0</v>
      </c>
      <c r="BG610" s="40">
        <f>ROUNDUP('Дані не з ДІСО'!M610/Параметри!$K$27,0)</f>
        <v>0</v>
      </c>
      <c r="BH610" s="40">
        <f>BG610*Параметри!$M$37/18</f>
        <v>0</v>
      </c>
      <c r="BI610" s="29">
        <f>BH610*Параметри!$K$51</f>
        <v>0</v>
      </c>
      <c r="BJ610" s="29">
        <f>'Дані не з ДІСО'!N610*Параметри!$K$76</f>
        <v>0</v>
      </c>
      <c r="BK610" s="40">
        <f>ROUNDUP('Дані з ДІСО'!V610/Параметри!$K$25,0)</f>
        <v>0</v>
      </c>
      <c r="BL610" s="40">
        <f>ROUNDUP('Дані з ДІСО'!W610/Параметри!$K$25,0)</f>
        <v>0</v>
      </c>
      <c r="BM610" s="40">
        <f>ROUNDUP('Дані з ДІСО'!X610/Параметри!$K$25,0)</f>
        <v>0</v>
      </c>
      <c r="BN610" s="40">
        <f>(BK610*Параметри!$K$34+BL610*Параметри!$L$34+BM610*Параметри!$M$34)/18</f>
        <v>0</v>
      </c>
      <c r="BO610" s="40">
        <f>IF(K610=0,0,'Дані з ДІСО'!AC610/K610)</f>
        <v>0</v>
      </c>
      <c r="BP610" s="29">
        <f>(1+0.25*BO610)*BN610*Параметри!$K$51</f>
        <v>0</v>
      </c>
      <c r="BQ610" s="29">
        <f>BP610*'Коефіцієнти АТО'!U610</f>
        <v>0</v>
      </c>
      <c r="BR610" s="29">
        <f>K610*(1+0.25*BO610)*Параметри!$K$66*Параметри!$K$20/1000</f>
        <v>0</v>
      </c>
      <c r="BS610" s="29">
        <f>(1+0.25*BO610)*K610*'Коефіцієнти АТО'!S610*Параметри!$K$20/1000</f>
        <v>0</v>
      </c>
      <c r="BT610" s="29">
        <f t="shared" si="88"/>
        <v>0</v>
      </c>
      <c r="BU610" s="40">
        <f>ROUNDUP('Дані з ДІСО'!AG610/Параметри!$K$71,0)</f>
        <v>0</v>
      </c>
      <c r="BV610" s="40">
        <f t="shared" si="89"/>
        <v>0</v>
      </c>
      <c r="BW610" s="40">
        <f>IF('Дані з ДІСО'!AG610=0,0,'Дані з ДІСО'!AJ610/'Дані з ДІСО'!AG610)</f>
        <v>0</v>
      </c>
      <c r="BX610" s="29">
        <f>BV610*(1+0.25*BW610)*Параметри!$K$51</f>
        <v>0</v>
      </c>
      <c r="BY610" s="29">
        <f>ROUND(IF(Параметри!$K$77="No",CC610,CC610*Параметри!$K$78)+AG610,1)</f>
        <v>9881.7000000000007</v>
      </c>
      <c r="BZ610" s="29">
        <f>ROUND(IF(Параметри!$K$77="No",BF610,BF610*Параметри!$K$78),1)</f>
        <v>0</v>
      </c>
      <c r="CA610" s="29">
        <f>ROUND(IF(Параметри!$K$77="No",BI610,BI610*Параметри!$K$78),1)</f>
        <v>0</v>
      </c>
      <c r="CB610" s="29">
        <f>ROUND(IF(Параметри!$K$77="No",BJ610,BJ610*Параметри!$K$78),1)</f>
        <v>0</v>
      </c>
      <c r="CC610" s="29">
        <f t="shared" si="83"/>
        <v>10979.611120171847</v>
      </c>
    </row>
    <row r="611" spans="1:81">
      <c r="A611" s="9">
        <v>610</v>
      </c>
      <c r="B611" s="9" t="s">
        <v>3148</v>
      </c>
      <c r="C611" s="9" t="s">
        <v>3148</v>
      </c>
      <c r="D611" s="9" t="s">
        <v>3707</v>
      </c>
      <c r="E611" s="9" t="s">
        <v>24</v>
      </c>
      <c r="F611" s="9" t="s">
        <v>3727</v>
      </c>
      <c r="G611" s="9" t="s">
        <v>1282</v>
      </c>
      <c r="H611" s="29">
        <f>SUM('Дані з ДІСО'!J611:L611)</f>
        <v>479</v>
      </c>
      <c r="I611" s="29">
        <f>SUM('Дані з ДІСО'!G611:I611)</f>
        <v>44</v>
      </c>
      <c r="J611" s="29">
        <f>SUM('Дані з ДІСО'!P611:R611)</f>
        <v>0</v>
      </c>
      <c r="K611" s="29">
        <f>SUM('Дані з ДІСО'!V611:X611)</f>
        <v>0</v>
      </c>
      <c r="L611" s="40">
        <f>ROUNDUP('Дані з ДІСО'!J611/'Коефіцієнти АТО'!$R611,0)</f>
        <v>20</v>
      </c>
      <c r="M611" s="40">
        <f>ROUNDUP('Дані з ДІСО'!K611/'Коефіцієнти АТО'!$R611,0)</f>
        <v>24</v>
      </c>
      <c r="N611" s="40">
        <f>ROUNDUP('Дані з ДІСО'!L611/'Коефіцієнти АТО'!$R611,0)</f>
        <v>6</v>
      </c>
      <c r="O611" s="59">
        <f>(L611*Параметри!$K$32+M611*Параметри!$L$32+N611*Параметри!$M$32)/18</f>
        <v>80.988888888888894</v>
      </c>
      <c r="P611" s="41">
        <f>IF(H611=0,"",'Дані з ДІСО'!Y611/H611)</f>
        <v>0</v>
      </c>
      <c r="Q611" s="29">
        <f>IF(H611=0,"",(1+0.25*P611)*O611*Параметри!$K$51)</f>
        <v>16588.161305694488</v>
      </c>
      <c r="R611" s="29">
        <f>IF(H611=0,"",Q611*'Коефіцієнти АТО'!T611)</f>
        <v>281.99874219680629</v>
      </c>
      <c r="S611" s="29">
        <f>IF(H611=0,"",H611*(1+0.25*P611)*Параметри!$K$66*Параметри!$K$20/1000)</f>
        <v>0</v>
      </c>
      <c r="T611" s="29">
        <f>IF(H611=0,"",H611*(1+0.25*P611)*'Коефіцієнти АТО'!$S611*Параметри!$K$20/1000)</f>
        <v>2416.0550704190164</v>
      </c>
      <c r="U611" s="29">
        <f t="shared" si="84"/>
        <v>19286.215118310312</v>
      </c>
      <c r="V611" s="29">
        <f t="shared" si="85"/>
        <v>19286.215118310312</v>
      </c>
      <c r="W611" s="40">
        <f>ROUNDUP('Дані з ДІСО'!P611/Параметри!$K$24,0)</f>
        <v>0</v>
      </c>
      <c r="X611" s="40">
        <f>ROUNDUP('Дані з ДІСО'!Q611/Параметри!$K$24,0)</f>
        <v>0</v>
      </c>
      <c r="Y611" s="40">
        <f>ROUNDUP('Дані з ДІСО'!R611/Параметри!$K$24,0)</f>
        <v>0</v>
      </c>
      <c r="Z611" s="59">
        <f>(W611*Параметри!$K$33+X611*Параметри!$L$33+Y611*Параметри!$M$33)/18</f>
        <v>0</v>
      </c>
      <c r="AA611" s="41">
        <f>IF(J611=0,0,'Дані з ДІСО'!AA611/J611)</f>
        <v>0</v>
      </c>
      <c r="AB611" s="29">
        <f>(1+0.25*AA611)*Z611*Параметри!$K$51</f>
        <v>0</v>
      </c>
      <c r="AC611" s="29">
        <f>AB611*'Коефіцієнти АТО'!U611</f>
        <v>0</v>
      </c>
      <c r="AD611" s="29">
        <f>J611*(1+0.25*AA611)*Параметри!$K$66*Параметри!$K$20/1000</f>
        <v>0</v>
      </c>
      <c r="AE611" s="29">
        <f>(1+0.25*AA611)*J611*'Коефіцієнти АТО'!S611*Параметри!$K$20/1000</f>
        <v>0</v>
      </c>
      <c r="AF611" s="29">
        <f t="shared" si="81"/>
        <v>0</v>
      </c>
      <c r="AG611" s="29">
        <v>0</v>
      </c>
      <c r="AH611" s="40">
        <v>11</v>
      </c>
      <c r="AI611" s="40">
        <v>0</v>
      </c>
      <c r="AJ611" s="40">
        <f t="shared" si="82"/>
        <v>0</v>
      </c>
      <c r="AK611" s="29">
        <f>(AH611+AI611)*(1+0.25*AJ611)*Параметри!$K$53</f>
        <v>1973.7220326560005</v>
      </c>
      <c r="AL611" s="29">
        <f>ROUNDUP(('Дані з ДІСО'!AU611+'Дані з ДІСО'!AW611)/Параметри!$K$28,0)</f>
        <v>0</v>
      </c>
      <c r="AM611" s="64">
        <f>AL611*Параметри!$M$35/18</f>
        <v>0</v>
      </c>
      <c r="AN611" s="29">
        <f>IF(AL611=0,0,'Дані з ДІСО'!AW611/SUM('Дані з ДІСО'!AU611,'Дані з ДІСО'!AW611))</f>
        <v>0</v>
      </c>
      <c r="AO611" s="29">
        <f>(1+0.25*AN611)*AM611*Параметри!$K$51</f>
        <v>0</v>
      </c>
      <c r="AP611" s="40">
        <f>ROUNDUP(('Дані з ДІСО'!AE611+'Дані не з ДІСО'!E611+'Дані не з ДІСО'!G611)/Параметри!$K$69,0)</f>
        <v>0</v>
      </c>
      <c r="AQ611" s="40">
        <f t="shared" si="86"/>
        <v>0</v>
      </c>
      <c r="AR611" s="40">
        <f>IF(AP611=0,0,('Дані з ДІСО'!AH611+'Дані не з ДІСО'!G611)/('Дані з ДІСО'!AE611+'Дані не з ДІСО'!E611+'Дані не з ДІСО'!G611))</f>
        <v>0</v>
      </c>
      <c r="AS611" s="29">
        <f>AQ611*(1+0.25*AR611)*Параметри!$K$51</f>
        <v>0</v>
      </c>
      <c r="AT611" s="40">
        <f>ROUNDUP('Дані з ДІСО'!AF611/Параметри!$K$70,0)</f>
        <v>0</v>
      </c>
      <c r="AU611" s="40">
        <f t="shared" si="87"/>
        <v>0</v>
      </c>
      <c r="AV611" s="40">
        <f>IF(AT611=0,0,'Дані з ДІСО'!AI611/'Дані з ДІСО'!AF611)</f>
        <v>0</v>
      </c>
      <c r="AW611" s="29">
        <f>AU611*(1+0.25*AV611)*Параметри!$K$51</f>
        <v>0</v>
      </c>
      <c r="AX611" s="40">
        <f>ROUNDUP('Дані з ДІСО'!AR611/Параметри!$K$29,0)</f>
        <v>0</v>
      </c>
      <c r="AY611" s="40">
        <f>ROUNDUP('Дані з ДІСО'!AS611/Параметри!$K$29,0)</f>
        <v>0</v>
      </c>
      <c r="AZ611" s="40">
        <f>ROUNDUP('Дані з ДІСО'!AT611/Параметри!$K$29,0)</f>
        <v>0</v>
      </c>
      <c r="BA611" s="64">
        <f>(AX611*Параметри!$K$32+AY611*Параметри!$L$32+AZ611*Параметри!$M$32)/18</f>
        <v>0</v>
      </c>
      <c r="BB611" s="29">
        <f>(BA611*Параметри!$K$51+SUM('Дані з ДІСО'!AR611:AT611)*Параметри!$K$48*Параметри!$K$20/1000)*Параметри!$K$74</f>
        <v>0</v>
      </c>
      <c r="BC611" s="40">
        <f>ROUNDUP(('Дані не з ДІСО'!I611+'Дані не з ДІСО'!K611)/Параметри!$K$26,0)</f>
        <v>0</v>
      </c>
      <c r="BD611" s="29">
        <f>BC611*Параметри!$M$36/18</f>
        <v>0</v>
      </c>
      <c r="BE611" s="40">
        <f>IF(BC611=0,0,'Дані не з ДІСО'!K611/('Дані не з ДІСО'!I611+'Дані не з ДІСО'!K611))</f>
        <v>0</v>
      </c>
      <c r="BF611" s="29">
        <f>(1+0.25*BE611)*BD611*Параметри!$K$51</f>
        <v>0</v>
      </c>
      <c r="BG611" s="40">
        <f>ROUNDUP('Дані не з ДІСО'!M611/Параметри!$K$27,0)</f>
        <v>0</v>
      </c>
      <c r="BH611" s="40">
        <f>BG611*Параметри!$M$37/18</f>
        <v>0</v>
      </c>
      <c r="BI611" s="29">
        <f>BH611*Параметри!$K$51</f>
        <v>0</v>
      </c>
      <c r="BJ611" s="29">
        <f>'Дані не з ДІСО'!N611*Параметри!$K$76</f>
        <v>0</v>
      </c>
      <c r="BK611" s="40">
        <f>ROUNDUP('Дані з ДІСО'!V611/Параметри!$K$25,0)</f>
        <v>0</v>
      </c>
      <c r="BL611" s="40">
        <f>ROUNDUP('Дані з ДІСО'!W611/Параметри!$K$25,0)</f>
        <v>0</v>
      </c>
      <c r="BM611" s="40">
        <f>ROUNDUP('Дані з ДІСО'!X611/Параметри!$K$25,0)</f>
        <v>0</v>
      </c>
      <c r="BN611" s="40">
        <f>(BK611*Параметри!$K$34+BL611*Параметри!$L$34+BM611*Параметри!$M$34)/18</f>
        <v>0</v>
      </c>
      <c r="BO611" s="40">
        <f>IF(K611=0,0,'Дані з ДІСО'!AC611/K611)</f>
        <v>0</v>
      </c>
      <c r="BP611" s="29">
        <f>(1+0.25*BO611)*BN611*Параметри!$K$51</f>
        <v>0</v>
      </c>
      <c r="BQ611" s="29">
        <f>BP611*'Коефіцієнти АТО'!U611</f>
        <v>0</v>
      </c>
      <c r="BR611" s="29">
        <f>K611*(1+0.25*BO611)*Параметри!$K$66*Параметри!$K$20/1000</f>
        <v>0</v>
      </c>
      <c r="BS611" s="29">
        <f>(1+0.25*BO611)*K611*'Коефіцієнти АТО'!S611*Параметри!$K$20/1000</f>
        <v>0</v>
      </c>
      <c r="BT611" s="29">
        <f t="shared" si="88"/>
        <v>0</v>
      </c>
      <c r="BU611" s="40">
        <f>ROUNDUP('Дані з ДІСО'!AG611/Параметри!$K$71,0)</f>
        <v>0</v>
      </c>
      <c r="BV611" s="40">
        <f t="shared" si="89"/>
        <v>0</v>
      </c>
      <c r="BW611" s="40">
        <f>IF('Дані з ДІСО'!AG611=0,0,'Дані з ДІСО'!AJ611/'Дані з ДІСО'!AG611)</f>
        <v>0</v>
      </c>
      <c r="BX611" s="29">
        <f>BV611*(1+0.25*BW611)*Параметри!$K$51</f>
        <v>0</v>
      </c>
      <c r="BY611" s="29">
        <f>ROUND(IF(Параметри!$K$77="No",CC611,CC611*Параметри!$K$78)+AG611,1)</f>
        <v>19133.900000000001</v>
      </c>
      <c r="BZ611" s="29">
        <f>ROUND(IF(Параметри!$K$77="No",BF611,BF611*Параметри!$K$78),1)</f>
        <v>0</v>
      </c>
      <c r="CA611" s="29">
        <f>ROUND(IF(Параметри!$K$77="No",BI611,BI611*Параметри!$K$78),1)</f>
        <v>0</v>
      </c>
      <c r="CB611" s="29">
        <f>ROUND(IF(Параметри!$K$77="No",BJ611,BJ611*Параметри!$K$78),1)</f>
        <v>0</v>
      </c>
      <c r="CC611" s="29">
        <f t="shared" si="83"/>
        <v>21259.937150966314</v>
      </c>
    </row>
    <row r="612" spans="1:81">
      <c r="A612" s="9">
        <v>611</v>
      </c>
      <c r="B612" s="9" t="s">
        <v>3148</v>
      </c>
      <c r="C612" s="9" t="s">
        <v>3148</v>
      </c>
      <c r="D612" s="9" t="s">
        <v>3707</v>
      </c>
      <c r="E612" s="9" t="s">
        <v>24</v>
      </c>
      <c r="F612" s="9" t="s">
        <v>3728</v>
      </c>
      <c r="G612" s="9" t="s">
        <v>1284</v>
      </c>
      <c r="H612" s="29">
        <f>SUM('Дані з ДІСО'!J612:L612)</f>
        <v>524.5</v>
      </c>
      <c r="I612" s="29">
        <f>SUM('Дані з ДІСО'!G612:I612)</f>
        <v>35</v>
      </c>
      <c r="J612" s="29">
        <f>SUM('Дані з ДІСО'!P612:R612)</f>
        <v>0</v>
      </c>
      <c r="K612" s="29">
        <f>SUM('Дані з ДІСО'!V612:X612)</f>
        <v>0</v>
      </c>
      <c r="L612" s="40">
        <f>ROUNDUP('Дані з ДІСО'!J612/'Коефіцієнти АТО'!$R612,0)</f>
        <v>16</v>
      </c>
      <c r="M612" s="40">
        <f>ROUNDUP('Дані з ДІСО'!K612/'Коефіцієнти АТО'!$R612,0)</f>
        <v>22</v>
      </c>
      <c r="N612" s="40">
        <f>ROUNDUP('Дані з ДІСО'!L612/'Коефіцієнти АТО'!$R612,0)</f>
        <v>7</v>
      </c>
      <c r="O612" s="59">
        <f>(L612*Параметри!$K$32+M612*Параметри!$L$32+N612*Параметри!$M$32)/18</f>
        <v>74.216666666666669</v>
      </c>
      <c r="P612" s="41">
        <f>IF(H612=0,"",'Дані з ДІСО'!Y612/H612)</f>
        <v>0</v>
      </c>
      <c r="Q612" s="29">
        <f>IF(H612=0,"",(1+0.25*P612)*O612*Параметри!$K$51)</f>
        <v>15201.073321633467</v>
      </c>
      <c r="R612" s="29">
        <f>IF(H612=0,"",Q612*'Коефіцієнти АТО'!T612)</f>
        <v>258.41824646776894</v>
      </c>
      <c r="S612" s="29">
        <f>IF(H612=0,"",H612*(1+0.25*P612)*Параметри!$K$66*Параметри!$K$20/1000)</f>
        <v>0</v>
      </c>
      <c r="T612" s="29">
        <f>IF(H612=0,"",H612*(1+0.25*P612)*'Коефіцієнти АТО'!$S612*Параметри!$K$20/1000)</f>
        <v>2645.5550823272947</v>
      </c>
      <c r="U612" s="29">
        <f t="shared" si="84"/>
        <v>18105.046650428529</v>
      </c>
      <c r="V612" s="29">
        <f t="shared" si="85"/>
        <v>18105.046650428529</v>
      </c>
      <c r="W612" s="40">
        <f>ROUNDUP('Дані з ДІСО'!P612/Параметри!$K$24,0)</f>
        <v>0</v>
      </c>
      <c r="X612" s="40">
        <f>ROUNDUP('Дані з ДІСО'!Q612/Параметри!$K$24,0)</f>
        <v>0</v>
      </c>
      <c r="Y612" s="40">
        <f>ROUNDUP('Дані з ДІСО'!R612/Параметри!$K$24,0)</f>
        <v>0</v>
      </c>
      <c r="Z612" s="59">
        <f>(W612*Параметри!$K$33+X612*Параметри!$L$33+Y612*Параметри!$M$33)/18</f>
        <v>0</v>
      </c>
      <c r="AA612" s="41">
        <f>IF(J612=0,0,'Дані з ДІСО'!AA612/J612)</f>
        <v>0</v>
      </c>
      <c r="AB612" s="29">
        <f>(1+0.25*AA612)*Z612*Параметри!$K$51</f>
        <v>0</v>
      </c>
      <c r="AC612" s="29">
        <f>AB612*'Коефіцієнти АТО'!U612</f>
        <v>0</v>
      </c>
      <c r="AD612" s="29">
        <f>J612*(1+0.25*AA612)*Параметри!$K$66*Параметри!$K$20/1000</f>
        <v>0</v>
      </c>
      <c r="AE612" s="29">
        <f>(1+0.25*AA612)*J612*'Коефіцієнти АТО'!S612*Параметри!$K$20/1000</f>
        <v>0</v>
      </c>
      <c r="AF612" s="29">
        <f t="shared" si="81"/>
        <v>0</v>
      </c>
      <c r="AG612" s="29">
        <v>0</v>
      </c>
      <c r="AH612" s="40">
        <v>7</v>
      </c>
      <c r="AI612" s="40">
        <v>0</v>
      </c>
      <c r="AJ612" s="40">
        <f t="shared" si="82"/>
        <v>0</v>
      </c>
      <c r="AK612" s="29">
        <f>(AH612+AI612)*(1+0.25*AJ612)*Параметри!$K$53</f>
        <v>1256.0049298720003</v>
      </c>
      <c r="AL612" s="29">
        <f>ROUNDUP(('Дані з ДІСО'!AU612+'Дані з ДІСО'!AW612)/Параметри!$K$28,0)</f>
        <v>0</v>
      </c>
      <c r="AM612" s="64">
        <f>AL612*Параметри!$M$35/18</f>
        <v>0</v>
      </c>
      <c r="AN612" s="29">
        <f>IF(AL612=0,0,'Дані з ДІСО'!AW612/SUM('Дані з ДІСО'!AU612,'Дані з ДІСО'!AW612))</f>
        <v>0</v>
      </c>
      <c r="AO612" s="29">
        <f>(1+0.25*AN612)*AM612*Параметри!$K$51</f>
        <v>0</v>
      </c>
      <c r="AP612" s="40">
        <f>ROUNDUP(('Дані з ДІСО'!AE612+'Дані не з ДІСО'!E612+'Дані не з ДІСО'!G612)/Параметри!$K$69,0)</f>
        <v>0</v>
      </c>
      <c r="AQ612" s="40">
        <f t="shared" si="86"/>
        <v>0</v>
      </c>
      <c r="AR612" s="40">
        <f>IF(AP612=0,0,('Дані з ДІСО'!AH612+'Дані не з ДІСО'!G612)/('Дані з ДІСО'!AE612+'Дані не з ДІСО'!E612+'Дані не з ДІСО'!G612))</f>
        <v>0</v>
      </c>
      <c r="AS612" s="29">
        <f>AQ612*(1+0.25*AR612)*Параметри!$K$51</f>
        <v>0</v>
      </c>
      <c r="AT612" s="40">
        <f>ROUNDUP('Дані з ДІСО'!AF612/Параметри!$K$70,0)</f>
        <v>0</v>
      </c>
      <c r="AU612" s="40">
        <f t="shared" si="87"/>
        <v>0</v>
      </c>
      <c r="AV612" s="40">
        <f>IF(AT612=0,0,'Дані з ДІСО'!AI612/'Дані з ДІСО'!AF612)</f>
        <v>0</v>
      </c>
      <c r="AW612" s="29">
        <f>AU612*(1+0.25*AV612)*Параметри!$K$51</f>
        <v>0</v>
      </c>
      <c r="AX612" s="40">
        <f>ROUNDUP('Дані з ДІСО'!AR612/Параметри!$K$29,0)</f>
        <v>0</v>
      </c>
      <c r="AY612" s="40">
        <f>ROUNDUP('Дані з ДІСО'!AS612/Параметри!$K$29,0)</f>
        <v>0</v>
      </c>
      <c r="AZ612" s="40">
        <f>ROUNDUP('Дані з ДІСО'!AT612/Параметри!$K$29,0)</f>
        <v>0</v>
      </c>
      <c r="BA612" s="64">
        <f>(AX612*Параметри!$K$32+AY612*Параметри!$L$32+AZ612*Параметри!$M$32)/18</f>
        <v>0</v>
      </c>
      <c r="BB612" s="29">
        <f>(BA612*Параметри!$K$51+SUM('Дані з ДІСО'!AR612:AT612)*Параметри!$K$48*Параметри!$K$20/1000)*Параметри!$K$74</f>
        <v>0</v>
      </c>
      <c r="BC612" s="40">
        <f>ROUNDUP(('Дані не з ДІСО'!I612+'Дані не з ДІСО'!K612)/Параметри!$K$26,0)</f>
        <v>0</v>
      </c>
      <c r="BD612" s="29">
        <f>BC612*Параметри!$M$36/18</f>
        <v>0</v>
      </c>
      <c r="BE612" s="40">
        <f>IF(BC612=0,0,'Дані не з ДІСО'!K612/('Дані не з ДІСО'!I612+'Дані не з ДІСО'!K612))</f>
        <v>0</v>
      </c>
      <c r="BF612" s="29">
        <f>(1+0.25*BE612)*BD612*Параметри!$K$51</f>
        <v>0</v>
      </c>
      <c r="BG612" s="40">
        <f>ROUNDUP('Дані не з ДІСО'!M612/Параметри!$K$27,0)</f>
        <v>0</v>
      </c>
      <c r="BH612" s="40">
        <f>BG612*Параметри!$M$37/18</f>
        <v>0</v>
      </c>
      <c r="BI612" s="29">
        <f>BH612*Параметри!$K$51</f>
        <v>0</v>
      </c>
      <c r="BJ612" s="29">
        <f>'Дані не з ДІСО'!N612*Параметри!$K$76</f>
        <v>0</v>
      </c>
      <c r="BK612" s="40">
        <f>ROUNDUP('Дані з ДІСО'!V612/Параметри!$K$25,0)</f>
        <v>0</v>
      </c>
      <c r="BL612" s="40">
        <f>ROUNDUP('Дані з ДІСО'!W612/Параметри!$K$25,0)</f>
        <v>0</v>
      </c>
      <c r="BM612" s="40">
        <f>ROUNDUP('Дані з ДІСО'!X612/Параметри!$K$25,0)</f>
        <v>0</v>
      </c>
      <c r="BN612" s="40">
        <f>(BK612*Параметри!$K$34+BL612*Параметри!$L$34+BM612*Параметри!$M$34)/18</f>
        <v>0</v>
      </c>
      <c r="BO612" s="40">
        <f>IF(K612=0,0,'Дані з ДІСО'!AC612/K612)</f>
        <v>0</v>
      </c>
      <c r="BP612" s="29">
        <f>(1+0.25*BO612)*BN612*Параметри!$K$51</f>
        <v>0</v>
      </c>
      <c r="BQ612" s="29">
        <f>BP612*'Коефіцієнти АТО'!U612</f>
        <v>0</v>
      </c>
      <c r="BR612" s="29">
        <f>K612*(1+0.25*BO612)*Параметри!$K$66*Параметри!$K$20/1000</f>
        <v>0</v>
      </c>
      <c r="BS612" s="29">
        <f>(1+0.25*BO612)*K612*'Коефіцієнти АТО'!S612*Параметри!$K$20/1000</f>
        <v>0</v>
      </c>
      <c r="BT612" s="29">
        <f t="shared" si="88"/>
        <v>0</v>
      </c>
      <c r="BU612" s="40">
        <f>ROUNDUP('Дані з ДІСО'!AG612/Параметри!$K$71,0)</f>
        <v>0</v>
      </c>
      <c r="BV612" s="40">
        <f t="shared" si="89"/>
        <v>0</v>
      </c>
      <c r="BW612" s="40">
        <f>IF('Дані з ДІСО'!AG612=0,0,'Дані з ДІСО'!AJ612/'Дані з ДІСО'!AG612)</f>
        <v>0</v>
      </c>
      <c r="BX612" s="29">
        <f>BV612*(1+0.25*BW612)*Параметри!$K$51</f>
        <v>0</v>
      </c>
      <c r="BY612" s="29">
        <f>ROUND(IF(Параметри!$K$77="No",CC612,CC612*Параметри!$K$78)+AG612,1)</f>
        <v>17424.900000000001</v>
      </c>
      <c r="BZ612" s="29">
        <f>ROUND(IF(Параметри!$K$77="No",BF612,BF612*Параметри!$K$78),1)</f>
        <v>0</v>
      </c>
      <c r="CA612" s="29">
        <f>ROUND(IF(Параметри!$K$77="No",BI612,BI612*Параметри!$K$78),1)</f>
        <v>0</v>
      </c>
      <c r="CB612" s="29">
        <f>ROUND(IF(Параметри!$K$77="No",BJ612,BJ612*Параметри!$K$78),1)</f>
        <v>0</v>
      </c>
      <c r="CC612" s="29">
        <f t="shared" si="83"/>
        <v>19361.051580300529</v>
      </c>
    </row>
    <row r="613" spans="1:81">
      <c r="A613" s="9">
        <v>612</v>
      </c>
      <c r="B613" s="9" t="s">
        <v>3176</v>
      </c>
      <c r="C613" s="9" t="s">
        <v>3146</v>
      </c>
      <c r="D613" s="9" t="s">
        <v>3707</v>
      </c>
      <c r="E613" s="9" t="s">
        <v>78</v>
      </c>
      <c r="F613" s="9" t="s">
        <v>3729</v>
      </c>
      <c r="G613" s="9" t="s">
        <v>1286</v>
      </c>
      <c r="H613" s="29">
        <f>SUM('Дані з ДІСО'!J613:L613)</f>
        <v>25744.5</v>
      </c>
      <c r="I613" s="29">
        <f>SUM('Дані з ДІСО'!G613:I613)</f>
        <v>841</v>
      </c>
      <c r="J613" s="29">
        <f>SUM('Дані з ДІСО'!P613:R613)</f>
        <v>366</v>
      </c>
      <c r="K613" s="29">
        <f>SUM('Дані з ДІСО'!V613:X613)</f>
        <v>62</v>
      </c>
      <c r="L613" s="40">
        <f>ROUNDUP('Дані з ДІСО'!J613/'Коефіцієнти АТО'!$R613,0)</f>
        <v>364</v>
      </c>
      <c r="M613" s="40">
        <f>ROUNDUP('Дані з ДІСО'!K613/'Коефіцієнти АТО'!$R613,0)</f>
        <v>472</v>
      </c>
      <c r="N613" s="40">
        <f>ROUNDUP('Дані з ДІСО'!L613/'Коефіцієнти АТО'!$R613,0)</f>
        <v>102</v>
      </c>
      <c r="O613" s="59">
        <f>(L613*Параметри!$K$32+M613*Параметри!$L$32+N613*Параметри!$M$32)/18</f>
        <v>1523.7444444444445</v>
      </c>
      <c r="P613" s="41">
        <f>IF(H613=0,"",'Дані з ДІСО'!Y613/H613)</f>
        <v>0</v>
      </c>
      <c r="Q613" s="29">
        <f>IF(H613=0,"",(1+0.25*P613)*O613*Параметри!$K$51)</f>
        <v>312093.65852366923</v>
      </c>
      <c r="R613" s="29">
        <f>IF(H613=0,"",Q613*'Коефіцієнти АТО'!T613)</f>
        <v>46814.048778550386</v>
      </c>
      <c r="S613" s="29">
        <f>IF(H613=0,"",H613*(1+0.25*P613)*Параметри!$K$66*Параметри!$K$20/1000)</f>
        <v>0</v>
      </c>
      <c r="T613" s="29">
        <f>IF(H613=0,"",H613*(1+0.25*P613)*'Коефіцієнти АТО'!$S613*Параметри!$K$20/1000)</f>
        <v>56351.793614418973</v>
      </c>
      <c r="U613" s="29">
        <f t="shared" si="84"/>
        <v>415259.50091663864</v>
      </c>
      <c r="V613" s="29">
        <f t="shared" si="85"/>
        <v>415259.50091663864</v>
      </c>
      <c r="W613" s="40">
        <f>ROUNDUP('Дані з ДІСО'!P613/Параметри!$K$24,0)</f>
        <v>29</v>
      </c>
      <c r="X613" s="40">
        <f>ROUNDUP('Дані з ДІСО'!Q613/Параметри!$K$24,0)</f>
        <v>11</v>
      </c>
      <c r="Y613" s="40">
        <f>ROUNDUP('Дані з ДІСО'!R613/Параметри!$K$24,0)</f>
        <v>3</v>
      </c>
      <c r="Z613" s="59">
        <f>(W613*Параметри!$K$33+X613*Параметри!$L$33+Y613*Параметри!$M$33)/18</f>
        <v>86</v>
      </c>
      <c r="AA613" s="41">
        <f>IF(J613=0,0,'Дані з ДІСО'!AA613/J613)</f>
        <v>0</v>
      </c>
      <c r="AB613" s="29">
        <f>(1+0.25*AA613)*Z613*Параметри!$K$51</f>
        <v>17614.538140495999</v>
      </c>
      <c r="AC613" s="29">
        <f>AB613*'Коефіцієнти АТО'!U613</f>
        <v>1779.068352190096</v>
      </c>
      <c r="AD613" s="29">
        <f>J613*(1+0.25*AA613)*Параметри!$K$66*Параметри!$K$20/1000</f>
        <v>0</v>
      </c>
      <c r="AE613" s="29">
        <f>(1+0.25*AA613)*J613*'Коефіцієнти АТО'!S613*Параметри!$K$20/1000</f>
        <v>801.13253172045847</v>
      </c>
      <c r="AF613" s="29">
        <f t="shared" si="81"/>
        <v>20194.739024406554</v>
      </c>
      <c r="AG613" s="29">
        <v>0</v>
      </c>
      <c r="AH613" s="40">
        <v>58</v>
      </c>
      <c r="AI613" s="40">
        <v>0</v>
      </c>
      <c r="AJ613" s="40">
        <f t="shared" si="82"/>
        <v>0</v>
      </c>
      <c r="AK613" s="29">
        <f>(AH613+AI613)*(1+0.25*AJ613)*Параметри!$K$53</f>
        <v>10406.897990368003</v>
      </c>
      <c r="AL613" s="29">
        <f>ROUNDUP(('Дані з ДІСО'!AU613+'Дані з ДІСО'!AW613)/Параметри!$K$28,0)</f>
        <v>10</v>
      </c>
      <c r="AM613" s="64">
        <f>AL613*Параметри!$M$35/18</f>
        <v>12.777777777777779</v>
      </c>
      <c r="AN613" s="29">
        <f>IF(AL613=0,0,'Дані з ДІСО'!AW613/SUM('Дані з ДІСО'!AU613,'Дані з ДІСО'!AW613))</f>
        <v>0</v>
      </c>
      <c r="AO613" s="29">
        <f>(1+0.25*AN613)*AM613*Параметри!$K$51</f>
        <v>2617.1471397377777</v>
      </c>
      <c r="AP613" s="40">
        <f>ROUNDUP(('Дані з ДІСО'!AE613+'Дані не з ДІСО'!E613+'Дані не з ДІСО'!G613)/Параметри!$K$69,0)</f>
        <v>0</v>
      </c>
      <c r="AQ613" s="40">
        <f t="shared" si="86"/>
        <v>0</v>
      </c>
      <c r="AR613" s="40">
        <f>IF(AP613=0,0,('Дані з ДІСО'!AH613+'Дані не з ДІСО'!G613)/('Дані з ДІСО'!AE613+'Дані не з ДІСО'!E613+'Дані не з ДІСО'!G613))</f>
        <v>0</v>
      </c>
      <c r="AS613" s="29">
        <f>AQ613*(1+0.25*AR613)*Параметри!$K$51</f>
        <v>0</v>
      </c>
      <c r="AT613" s="40">
        <f>ROUNDUP('Дані з ДІСО'!AF613/Параметри!$K$70,0)</f>
        <v>0</v>
      </c>
      <c r="AU613" s="40">
        <f t="shared" si="87"/>
        <v>0</v>
      </c>
      <c r="AV613" s="40">
        <f>IF(AT613=0,0,'Дані з ДІСО'!AI613/'Дані з ДІСО'!AF613)</f>
        <v>0</v>
      </c>
      <c r="AW613" s="29">
        <f>AU613*(1+0.25*AV613)*Параметри!$K$51</f>
        <v>0</v>
      </c>
      <c r="AX613" s="40">
        <f>ROUNDUP('Дані з ДІСО'!AR613/Параметри!$K$29,0)</f>
        <v>0</v>
      </c>
      <c r="AY613" s="40">
        <f>ROUNDUP('Дані з ДІСО'!AS613/Параметри!$K$29,0)</f>
        <v>0</v>
      </c>
      <c r="AZ613" s="40">
        <f>ROUNDUP('Дані з ДІСО'!AT613/Параметри!$K$29,0)</f>
        <v>0</v>
      </c>
      <c r="BA613" s="64">
        <f>(AX613*Параметри!$K$32+AY613*Параметри!$L$32+AZ613*Параметри!$M$32)/18</f>
        <v>0</v>
      </c>
      <c r="BB613" s="29">
        <f>(BA613*Параметри!$K$51+SUM('Дані з ДІСО'!AR613:AT613)*Параметри!$K$48*Параметри!$K$20/1000)*Параметри!$K$74</f>
        <v>0</v>
      </c>
      <c r="BC613" s="40">
        <f>ROUNDUP(('Дані не з ДІСО'!I613+'Дані не з ДІСО'!K613)/Параметри!$K$26,0)</f>
        <v>62</v>
      </c>
      <c r="BD613" s="29">
        <f>BC613*Параметри!$M$36/18</f>
        <v>96.444444444444443</v>
      </c>
      <c r="BE613" s="40">
        <f>IF(BC613=0,0,'Дані не з ДІСО'!K613/('Дані не з ДІСО'!I613+'Дані не з ДІСО'!K613))</f>
        <v>0</v>
      </c>
      <c r="BF613" s="29">
        <f>(1+0.25*BE613)*BD613*Параметри!$K$51</f>
        <v>19753.771454716443</v>
      </c>
      <c r="BG613" s="40">
        <f>ROUNDUP('Дані не з ДІСО'!M613/Параметри!$K$27,0)</f>
        <v>0</v>
      </c>
      <c r="BH613" s="40">
        <f>BG613*Параметри!$M$37/18</f>
        <v>0</v>
      </c>
      <c r="BI613" s="29">
        <f>BH613*Параметри!$K$51</f>
        <v>0</v>
      </c>
      <c r="BJ613" s="29">
        <f>'Дані не з ДІСО'!N613*Параметри!$K$76</f>
        <v>0</v>
      </c>
      <c r="BK613" s="40">
        <f>ROUNDUP('Дані з ДІСО'!V613/Параметри!$K$25,0)</f>
        <v>7</v>
      </c>
      <c r="BL613" s="40">
        <f>ROUNDUP('Дані з ДІСО'!W613/Параметри!$K$25,0)</f>
        <v>4</v>
      </c>
      <c r="BM613" s="40">
        <f>ROUNDUP('Дані з ДІСО'!X613/Параметри!$K$25,0)</f>
        <v>1</v>
      </c>
      <c r="BN613" s="40">
        <f>(BK613*Параметри!$K$34+BL613*Параметри!$L$34+BM613*Параметри!$M$34)/18</f>
        <v>24</v>
      </c>
      <c r="BO613" s="40">
        <f>IF(K613=0,0,'Дані з ДІСО'!AC613/K613)</f>
        <v>0</v>
      </c>
      <c r="BP613" s="29">
        <f>(1+0.25*BO613)*BN613*Параметри!$K$51</f>
        <v>4915.6850624640001</v>
      </c>
      <c r="BQ613" s="29">
        <f>BP613*'Коефіцієнти АТО'!U613</f>
        <v>496.48419130886407</v>
      </c>
      <c r="BR613" s="29">
        <f>K613*(1+0.25*BO613)*Параметри!$K$66*Параметри!$K$20/1000</f>
        <v>0</v>
      </c>
      <c r="BS613" s="29">
        <f>(1+0.25*BO613)*K613*'Коефіцієнти АТО'!S613*Параметри!$K$20/1000</f>
        <v>135.71097531876617</v>
      </c>
      <c r="BT613" s="29">
        <f t="shared" si="88"/>
        <v>5547.8802290916301</v>
      </c>
      <c r="BU613" s="40">
        <f>ROUNDUP('Дані з ДІСО'!AG613/Параметри!$K$71,0)</f>
        <v>0</v>
      </c>
      <c r="BV613" s="40">
        <f t="shared" si="89"/>
        <v>0</v>
      </c>
      <c r="BW613" s="40">
        <f>IF('Дані з ДІСО'!AG613=0,0,'Дані з ДІСО'!AJ613/'Дані з ДІСО'!AG613)</f>
        <v>0</v>
      </c>
      <c r="BX613" s="29">
        <f>BV613*(1+0.25*BW613)*Параметри!$K$51</f>
        <v>0</v>
      </c>
      <c r="BY613" s="29">
        <f>ROUND(IF(Параметри!$K$77="No",CC613,CC613*Параметри!$K$78)+AG613,1)</f>
        <v>408623.5</v>
      </c>
      <c r="BZ613" s="29">
        <f>ROUND(IF(Параметри!$K$77="No",BF613,BF613*Параметри!$K$78),1)</f>
        <v>17778.400000000001</v>
      </c>
      <c r="CA613" s="29">
        <f>ROUND(IF(Параметри!$K$77="No",BI613,BI613*Параметри!$K$78),1)</f>
        <v>0</v>
      </c>
      <c r="CB613" s="29">
        <f>ROUND(IF(Параметри!$K$77="No",BJ613,BJ613*Параметри!$K$78),1)</f>
        <v>0</v>
      </c>
      <c r="CC613" s="29">
        <f t="shared" si="83"/>
        <v>454026.1653002426</v>
      </c>
    </row>
    <row r="614" spans="1:81">
      <c r="A614" s="9">
        <v>613</v>
      </c>
      <c r="B614" s="9" t="s">
        <v>3148</v>
      </c>
      <c r="C614" s="9" t="s">
        <v>3148</v>
      </c>
      <c r="D614" s="9" t="s">
        <v>3707</v>
      </c>
      <c r="E614" s="9" t="s">
        <v>24</v>
      </c>
      <c r="F614" s="9" t="s">
        <v>3730</v>
      </c>
      <c r="G614" s="9" t="s">
        <v>1288</v>
      </c>
      <c r="H614" s="29">
        <f>SUM('Дані з ДІСО'!J614:L614)</f>
        <v>514</v>
      </c>
      <c r="I614" s="29">
        <f>SUM('Дані з ДІСО'!G614:I614)</f>
        <v>37</v>
      </c>
      <c r="J614" s="29">
        <f>SUM('Дані з ДІСО'!P614:R614)</f>
        <v>0</v>
      </c>
      <c r="K614" s="29">
        <f>SUM('Дані з ДІСО'!V614:X614)</f>
        <v>0</v>
      </c>
      <c r="L614" s="40">
        <f>ROUNDUP('Дані з ДІСО'!J614/'Коефіцієнти АТО'!$R614,0)</f>
        <v>16</v>
      </c>
      <c r="M614" s="40">
        <f>ROUNDUP('Дані з ДІСО'!K614/'Коефіцієнти АТО'!$R614,0)</f>
        <v>21</v>
      </c>
      <c r="N614" s="40">
        <f>ROUNDUP('Дані з ДІСО'!L614/'Коефіцієнти АТО'!$R614,0)</f>
        <v>5</v>
      </c>
      <c r="O614" s="59">
        <f>(L614*Параметри!$K$32+M614*Параметри!$L$32+N614*Параметри!$M$32)/18</f>
        <v>68.455555555555563</v>
      </c>
      <c r="P614" s="41">
        <f>IF(H614=0,"",'Дані з ДІСО'!Y614/H614)</f>
        <v>0</v>
      </c>
      <c r="Q614" s="29">
        <f>IF(H614=0,"",(1+0.25*P614)*O614*Параметри!$K$51)</f>
        <v>14021.081328629956</v>
      </c>
      <c r="R614" s="29">
        <f>IF(H614=0,"",Q614*'Коефіцієнти АТО'!T614)</f>
        <v>238.35838258670927</v>
      </c>
      <c r="S614" s="29">
        <f>IF(H614=0,"",H614*(1+0.25*P614)*Параметри!$K$66*Параметри!$K$20/1000)</f>
        <v>0</v>
      </c>
      <c r="T614" s="29">
        <f>IF(H614=0,"",H614*(1+0.25*P614)*'Коефіцієнти АТО'!$S614*Параметри!$K$20/1000)</f>
        <v>2592.593541117692</v>
      </c>
      <c r="U614" s="29">
        <f t="shared" si="84"/>
        <v>16852.033252334357</v>
      </c>
      <c r="V614" s="29">
        <f t="shared" si="85"/>
        <v>16852.033252334357</v>
      </c>
      <c r="W614" s="40">
        <f>ROUNDUP('Дані з ДІСО'!P614/Параметри!$K$24,0)</f>
        <v>0</v>
      </c>
      <c r="X614" s="40">
        <f>ROUNDUP('Дані з ДІСО'!Q614/Параметри!$K$24,0)</f>
        <v>0</v>
      </c>
      <c r="Y614" s="40">
        <f>ROUNDUP('Дані з ДІСО'!R614/Параметри!$K$24,0)</f>
        <v>0</v>
      </c>
      <c r="Z614" s="59">
        <f>(W614*Параметри!$K$33+X614*Параметри!$L$33+Y614*Параметри!$M$33)/18</f>
        <v>0</v>
      </c>
      <c r="AA614" s="41">
        <f>IF(J614=0,0,'Дані з ДІСО'!AA614/J614)</f>
        <v>0</v>
      </c>
      <c r="AB614" s="29">
        <f>(1+0.25*AA614)*Z614*Параметри!$K$51</f>
        <v>0</v>
      </c>
      <c r="AC614" s="29">
        <f>AB614*'Коефіцієнти АТО'!U614</f>
        <v>0</v>
      </c>
      <c r="AD614" s="29">
        <f>J614*(1+0.25*AA614)*Параметри!$K$66*Параметри!$K$20/1000</f>
        <v>0</v>
      </c>
      <c r="AE614" s="29">
        <f>(1+0.25*AA614)*J614*'Коефіцієнти АТО'!S614*Параметри!$K$20/1000</f>
        <v>0</v>
      </c>
      <c r="AF614" s="29">
        <f t="shared" si="81"/>
        <v>0</v>
      </c>
      <c r="AG614" s="29">
        <v>0</v>
      </c>
      <c r="AH614" s="40">
        <v>0</v>
      </c>
      <c r="AI614" s="40">
        <v>0</v>
      </c>
      <c r="AJ614" s="40">
        <f t="shared" si="82"/>
        <v>0</v>
      </c>
      <c r="AK614" s="29">
        <f>(AH614+AI614)*(1+0.25*AJ614)*Параметри!$K$53</f>
        <v>0</v>
      </c>
      <c r="AL614" s="29">
        <f>ROUNDUP(('Дані з ДІСО'!AU614+'Дані з ДІСО'!AW614)/Параметри!$K$28,0)</f>
        <v>0</v>
      </c>
      <c r="AM614" s="64">
        <f>AL614*Параметри!$M$35/18</f>
        <v>0</v>
      </c>
      <c r="AN614" s="29">
        <f>IF(AL614=0,0,'Дані з ДІСО'!AW614/SUM('Дані з ДІСО'!AU614,'Дані з ДІСО'!AW614))</f>
        <v>0</v>
      </c>
      <c r="AO614" s="29">
        <f>(1+0.25*AN614)*AM614*Параметри!$K$51</f>
        <v>0</v>
      </c>
      <c r="AP614" s="40">
        <f>ROUNDUP(('Дані з ДІСО'!AE614+'Дані не з ДІСО'!E614+'Дані не з ДІСО'!G614)/Параметри!$K$69,0)</f>
        <v>0</v>
      </c>
      <c r="AQ614" s="40">
        <f t="shared" si="86"/>
        <v>0</v>
      </c>
      <c r="AR614" s="40">
        <f>IF(AP614=0,0,('Дані з ДІСО'!AH614+'Дані не з ДІСО'!G614)/('Дані з ДІСО'!AE614+'Дані не з ДІСО'!E614+'Дані не з ДІСО'!G614))</f>
        <v>0</v>
      </c>
      <c r="AS614" s="29">
        <f>AQ614*(1+0.25*AR614)*Параметри!$K$51</f>
        <v>0</v>
      </c>
      <c r="AT614" s="40">
        <f>ROUNDUP('Дані з ДІСО'!AF614/Параметри!$K$70,0)</f>
        <v>0</v>
      </c>
      <c r="AU614" s="40">
        <f t="shared" si="87"/>
        <v>0</v>
      </c>
      <c r="AV614" s="40">
        <f>IF(AT614=0,0,'Дані з ДІСО'!AI614/'Дані з ДІСО'!AF614)</f>
        <v>0</v>
      </c>
      <c r="AW614" s="29">
        <f>AU614*(1+0.25*AV614)*Параметри!$K$51</f>
        <v>0</v>
      </c>
      <c r="AX614" s="40">
        <f>ROUNDUP('Дані з ДІСО'!AR614/Параметри!$K$29,0)</f>
        <v>0</v>
      </c>
      <c r="AY614" s="40">
        <f>ROUNDUP('Дані з ДІСО'!AS614/Параметри!$K$29,0)</f>
        <v>0</v>
      </c>
      <c r="AZ614" s="40">
        <f>ROUNDUP('Дані з ДІСО'!AT614/Параметри!$K$29,0)</f>
        <v>0</v>
      </c>
      <c r="BA614" s="64">
        <f>(AX614*Параметри!$K$32+AY614*Параметри!$L$32+AZ614*Параметри!$M$32)/18</f>
        <v>0</v>
      </c>
      <c r="BB614" s="29">
        <f>(BA614*Параметри!$K$51+SUM('Дані з ДІСО'!AR614:AT614)*Параметри!$K$48*Параметри!$K$20/1000)*Параметри!$K$74</f>
        <v>0</v>
      </c>
      <c r="BC614" s="40">
        <f>ROUNDUP(('Дані не з ДІСО'!I614+'Дані не з ДІСО'!K614)/Параметри!$K$26,0)</f>
        <v>0</v>
      </c>
      <c r="BD614" s="29">
        <f>BC614*Параметри!$M$36/18</f>
        <v>0</v>
      </c>
      <c r="BE614" s="40">
        <f>IF(BC614=0,0,'Дані не з ДІСО'!K614/('Дані не з ДІСО'!I614+'Дані не з ДІСО'!K614))</f>
        <v>0</v>
      </c>
      <c r="BF614" s="29">
        <f>(1+0.25*BE614)*BD614*Параметри!$K$51</f>
        <v>0</v>
      </c>
      <c r="BG614" s="40">
        <f>ROUNDUP('Дані не з ДІСО'!M614/Параметри!$K$27,0)</f>
        <v>0</v>
      </c>
      <c r="BH614" s="40">
        <f>BG614*Параметри!$M$37/18</f>
        <v>0</v>
      </c>
      <c r="BI614" s="29">
        <f>BH614*Параметри!$K$51</f>
        <v>0</v>
      </c>
      <c r="BJ614" s="29">
        <f>'Дані не з ДІСО'!N614*Параметри!$K$76</f>
        <v>0</v>
      </c>
      <c r="BK614" s="40">
        <f>ROUNDUP('Дані з ДІСО'!V614/Параметри!$K$25,0)</f>
        <v>0</v>
      </c>
      <c r="BL614" s="40">
        <f>ROUNDUP('Дані з ДІСО'!W614/Параметри!$K$25,0)</f>
        <v>0</v>
      </c>
      <c r="BM614" s="40">
        <f>ROUNDUP('Дані з ДІСО'!X614/Параметри!$K$25,0)</f>
        <v>0</v>
      </c>
      <c r="BN614" s="40">
        <f>(BK614*Параметри!$K$34+BL614*Параметри!$L$34+BM614*Параметри!$M$34)/18</f>
        <v>0</v>
      </c>
      <c r="BO614" s="40">
        <f>IF(K614=0,0,'Дані з ДІСО'!AC614/K614)</f>
        <v>0</v>
      </c>
      <c r="BP614" s="29">
        <f>(1+0.25*BO614)*BN614*Параметри!$K$51</f>
        <v>0</v>
      </c>
      <c r="BQ614" s="29">
        <f>BP614*'Коефіцієнти АТО'!U614</f>
        <v>0</v>
      </c>
      <c r="BR614" s="29">
        <f>K614*(1+0.25*BO614)*Параметри!$K$66*Параметри!$K$20/1000</f>
        <v>0</v>
      </c>
      <c r="BS614" s="29">
        <f>(1+0.25*BO614)*K614*'Коефіцієнти АТО'!S614*Параметри!$K$20/1000</f>
        <v>0</v>
      </c>
      <c r="BT614" s="29">
        <f t="shared" si="88"/>
        <v>0</v>
      </c>
      <c r="BU614" s="40">
        <f>ROUNDUP('Дані з ДІСО'!AG614/Параметри!$K$71,0)</f>
        <v>0</v>
      </c>
      <c r="BV614" s="40">
        <f t="shared" si="89"/>
        <v>0</v>
      </c>
      <c r="BW614" s="40">
        <f>IF('Дані з ДІСО'!AG614=0,0,'Дані з ДІСО'!AJ614/'Дані з ДІСО'!AG614)</f>
        <v>0</v>
      </c>
      <c r="BX614" s="29">
        <f>BV614*(1+0.25*BW614)*Параметри!$K$51</f>
        <v>0</v>
      </c>
      <c r="BY614" s="29">
        <f>ROUND(IF(Параметри!$K$77="No",CC614,CC614*Параметри!$K$78)+AG614,1)</f>
        <v>15166.8</v>
      </c>
      <c r="BZ614" s="29">
        <f>ROUND(IF(Параметри!$K$77="No",BF614,BF614*Параметри!$K$78),1)</f>
        <v>0</v>
      </c>
      <c r="CA614" s="29">
        <f>ROUND(IF(Параметри!$K$77="No",BI614,BI614*Параметри!$K$78),1)</f>
        <v>0</v>
      </c>
      <c r="CB614" s="29">
        <f>ROUND(IF(Параметри!$K$77="No",BJ614,BJ614*Параметри!$K$78),1)</f>
        <v>0</v>
      </c>
      <c r="CC614" s="29">
        <f t="shared" si="83"/>
        <v>16852.033252334357</v>
      </c>
    </row>
    <row r="615" spans="1:81">
      <c r="A615" s="9">
        <v>614</v>
      </c>
      <c r="B615" s="9" t="s">
        <v>3145</v>
      </c>
      <c r="C615" s="9" t="s">
        <v>3146</v>
      </c>
      <c r="D615" s="9" t="s">
        <v>3707</v>
      </c>
      <c r="E615" s="9" t="s">
        <v>21</v>
      </c>
      <c r="F615" s="9" t="s">
        <v>3552</v>
      </c>
      <c r="G615" s="9" t="s">
        <v>1290</v>
      </c>
      <c r="H615" s="29">
        <f>SUM('Дані з ДІСО'!J615:L615)</f>
        <v>2323</v>
      </c>
      <c r="I615" s="29">
        <f>SUM('Дані з ДІСО'!G615:I615)</f>
        <v>172</v>
      </c>
      <c r="J615" s="29">
        <f>SUM('Дані з ДІСО'!P615:R615)</f>
        <v>0</v>
      </c>
      <c r="K615" s="29">
        <f>SUM('Дані з ДІСО'!V615:X615)</f>
        <v>0</v>
      </c>
      <c r="L615" s="40">
        <f>ROUNDUP('Дані з ДІСО'!J615/'Коефіцієнти АТО'!$R615,0)</f>
        <v>65</v>
      </c>
      <c r="M615" s="40">
        <f>ROUNDUP('Дані з ДІСО'!K615/'Коефіцієнти АТО'!$R615,0)</f>
        <v>93</v>
      </c>
      <c r="N615" s="40">
        <f>ROUNDUP('Дані з ДІСО'!L615/'Коефіцієнти АТО'!$R615,0)</f>
        <v>16</v>
      </c>
      <c r="O615" s="59">
        <f>(L615*Параметри!$K$32+M615*Параметри!$L$32+N615*Параметри!$M$32)/18</f>
        <v>283.56111111111113</v>
      </c>
      <c r="P615" s="41">
        <f>IF(H615=0,"",'Дані з ДІСО'!Y615/H615)</f>
        <v>0</v>
      </c>
      <c r="Q615" s="29">
        <f>IF(H615=0,"",(1+0.25*P615)*O615*Параметри!$K$51)</f>
        <v>58079.046591024315</v>
      </c>
      <c r="R615" s="29">
        <f>IF(H615=0,"",Q615*'Коефіцієнти АТО'!T615)</f>
        <v>987.34379204741344</v>
      </c>
      <c r="S615" s="29">
        <f>IF(H615=0,"",H615*(1+0.25*P615)*Параметри!$K$66*Параметри!$K$20/1000)</f>
        <v>0</v>
      </c>
      <c r="T615" s="29">
        <f>IF(H615=0,"",H615*(1+0.25*P615)*'Коефіцієнти АТО'!$S615*Параметри!$K$20/1000)</f>
        <v>10611.722715248039</v>
      </c>
      <c r="U615" s="29">
        <f t="shared" si="84"/>
        <v>69678.113098319765</v>
      </c>
      <c r="V615" s="29">
        <f t="shared" si="85"/>
        <v>69678.113098319765</v>
      </c>
      <c r="W615" s="40">
        <f>ROUNDUP('Дані з ДІСО'!P615/Параметри!$K$24,0)</f>
        <v>0</v>
      </c>
      <c r="X615" s="40">
        <f>ROUNDUP('Дані з ДІСО'!Q615/Параметри!$K$24,0)</f>
        <v>0</v>
      </c>
      <c r="Y615" s="40">
        <f>ROUNDUP('Дані з ДІСО'!R615/Параметри!$K$24,0)</f>
        <v>0</v>
      </c>
      <c r="Z615" s="59">
        <f>(W615*Параметри!$K$33+X615*Параметри!$L$33+Y615*Параметри!$M$33)/18</f>
        <v>0</v>
      </c>
      <c r="AA615" s="41">
        <f>IF(J615=0,0,'Дані з ДІСО'!AA615/J615)</f>
        <v>0</v>
      </c>
      <c r="AB615" s="29">
        <f>(1+0.25*AA615)*Z615*Параметри!$K$51</f>
        <v>0</v>
      </c>
      <c r="AC615" s="29">
        <f>AB615*'Коефіцієнти АТО'!U615</f>
        <v>0</v>
      </c>
      <c r="AD615" s="29">
        <f>J615*(1+0.25*AA615)*Параметри!$K$66*Параметри!$K$20/1000</f>
        <v>0</v>
      </c>
      <c r="AE615" s="29">
        <f>(1+0.25*AA615)*J615*'Коефіцієнти АТО'!S615*Параметри!$K$20/1000</f>
        <v>0</v>
      </c>
      <c r="AF615" s="29">
        <f t="shared" si="81"/>
        <v>0</v>
      </c>
      <c r="AG615" s="29">
        <v>0</v>
      </c>
      <c r="AH615" s="40">
        <v>24</v>
      </c>
      <c r="AI615" s="40">
        <v>0</v>
      </c>
      <c r="AJ615" s="40">
        <f t="shared" si="82"/>
        <v>0</v>
      </c>
      <c r="AK615" s="29">
        <f>(AH615+AI615)*(1+0.25*AJ615)*Параметри!$K$53</f>
        <v>4306.3026167040007</v>
      </c>
      <c r="AL615" s="29">
        <f>ROUNDUP(('Дані з ДІСО'!AU615+'Дані з ДІСО'!AW615)/Параметри!$K$28,0)</f>
        <v>0</v>
      </c>
      <c r="AM615" s="64">
        <f>AL615*Параметри!$M$35/18</f>
        <v>0</v>
      </c>
      <c r="AN615" s="29">
        <f>IF(AL615=0,0,'Дані з ДІСО'!AW615/SUM('Дані з ДІСО'!AU615,'Дані з ДІСО'!AW615))</f>
        <v>0</v>
      </c>
      <c r="AO615" s="29">
        <f>(1+0.25*AN615)*AM615*Параметри!$K$51</f>
        <v>0</v>
      </c>
      <c r="AP615" s="40">
        <f>ROUNDUP(('Дані з ДІСО'!AE615+'Дані не з ДІСО'!E615+'Дані не з ДІСО'!G615)/Параметри!$K$69,0)</f>
        <v>0</v>
      </c>
      <c r="AQ615" s="40">
        <f t="shared" si="86"/>
        <v>0</v>
      </c>
      <c r="AR615" s="40">
        <f>IF(AP615=0,0,('Дані з ДІСО'!AH615+'Дані не з ДІСО'!G615)/('Дані з ДІСО'!AE615+'Дані не з ДІСО'!E615+'Дані не з ДІСО'!G615))</f>
        <v>0</v>
      </c>
      <c r="AS615" s="29">
        <f>AQ615*(1+0.25*AR615)*Параметри!$K$51</f>
        <v>0</v>
      </c>
      <c r="AT615" s="40">
        <f>ROUNDUP('Дані з ДІСО'!AF615/Параметри!$K$70,0)</f>
        <v>0</v>
      </c>
      <c r="AU615" s="40">
        <f t="shared" si="87"/>
        <v>0</v>
      </c>
      <c r="AV615" s="40">
        <f>IF(AT615=0,0,'Дані з ДІСО'!AI615/'Дані з ДІСО'!AF615)</f>
        <v>0</v>
      </c>
      <c r="AW615" s="29">
        <f>AU615*(1+0.25*AV615)*Параметри!$K$51</f>
        <v>0</v>
      </c>
      <c r="AX615" s="40">
        <f>ROUNDUP('Дані з ДІСО'!AR615/Параметри!$K$29,0)</f>
        <v>0</v>
      </c>
      <c r="AY615" s="40">
        <f>ROUNDUP('Дані з ДІСО'!AS615/Параметри!$K$29,0)</f>
        <v>0</v>
      </c>
      <c r="AZ615" s="40">
        <f>ROUNDUP('Дані з ДІСО'!AT615/Параметри!$K$29,0)</f>
        <v>0</v>
      </c>
      <c r="BA615" s="64">
        <f>(AX615*Параметри!$K$32+AY615*Параметри!$L$32+AZ615*Параметри!$M$32)/18</f>
        <v>0</v>
      </c>
      <c r="BB615" s="29">
        <f>(BA615*Параметри!$K$51+SUM('Дані з ДІСО'!AR615:AT615)*Параметри!$K$48*Параметри!$K$20/1000)*Параметри!$K$74</f>
        <v>0</v>
      </c>
      <c r="BC615" s="40">
        <f>ROUNDUP(('Дані не з ДІСО'!I615+'Дані не з ДІСО'!K615)/Параметри!$K$26,0)</f>
        <v>0</v>
      </c>
      <c r="BD615" s="29">
        <f>BC615*Параметри!$M$36/18</f>
        <v>0</v>
      </c>
      <c r="BE615" s="40">
        <f>IF(BC615=0,0,'Дані не з ДІСО'!K615/('Дані не з ДІСО'!I615+'Дані не з ДІСО'!K615))</f>
        <v>0</v>
      </c>
      <c r="BF615" s="29">
        <f>(1+0.25*BE615)*BD615*Параметри!$K$51</f>
        <v>0</v>
      </c>
      <c r="BG615" s="40">
        <f>ROUNDUP('Дані не з ДІСО'!M615/Параметри!$K$27,0)</f>
        <v>0</v>
      </c>
      <c r="BH615" s="40">
        <f>BG615*Параметри!$M$37/18</f>
        <v>0</v>
      </c>
      <c r="BI615" s="29">
        <f>BH615*Параметри!$K$51</f>
        <v>0</v>
      </c>
      <c r="BJ615" s="29">
        <f>'Дані не з ДІСО'!N615*Параметри!$K$76</f>
        <v>0</v>
      </c>
      <c r="BK615" s="40">
        <f>ROUNDUP('Дані з ДІСО'!V615/Параметри!$K$25,0)</f>
        <v>0</v>
      </c>
      <c r="BL615" s="40">
        <f>ROUNDUP('Дані з ДІСО'!W615/Параметри!$K$25,0)</f>
        <v>0</v>
      </c>
      <c r="BM615" s="40">
        <f>ROUNDUP('Дані з ДІСО'!X615/Параметри!$K$25,0)</f>
        <v>0</v>
      </c>
      <c r="BN615" s="40">
        <f>(BK615*Параметри!$K$34+BL615*Параметри!$L$34+BM615*Параметри!$M$34)/18</f>
        <v>0</v>
      </c>
      <c r="BO615" s="40">
        <f>IF(K615=0,0,'Дані з ДІСО'!AC615/K615)</f>
        <v>0</v>
      </c>
      <c r="BP615" s="29">
        <f>(1+0.25*BO615)*BN615*Параметри!$K$51</f>
        <v>0</v>
      </c>
      <c r="BQ615" s="29">
        <f>BP615*'Коефіцієнти АТО'!U615</f>
        <v>0</v>
      </c>
      <c r="BR615" s="29">
        <f>K615*(1+0.25*BO615)*Параметри!$K$66*Параметри!$K$20/1000</f>
        <v>0</v>
      </c>
      <c r="BS615" s="29">
        <f>(1+0.25*BO615)*K615*'Коефіцієнти АТО'!S615*Параметри!$K$20/1000</f>
        <v>0</v>
      </c>
      <c r="BT615" s="29">
        <f t="shared" si="88"/>
        <v>0</v>
      </c>
      <c r="BU615" s="40">
        <f>ROUNDUP('Дані з ДІСО'!AG615/Параметри!$K$71,0)</f>
        <v>0</v>
      </c>
      <c r="BV615" s="40">
        <f t="shared" si="89"/>
        <v>0</v>
      </c>
      <c r="BW615" s="40">
        <f>IF('Дані з ДІСО'!AG615=0,0,'Дані з ДІСО'!AJ615/'Дані з ДІСО'!AG615)</f>
        <v>0</v>
      </c>
      <c r="BX615" s="29">
        <f>BV615*(1+0.25*BW615)*Параметри!$K$51</f>
        <v>0</v>
      </c>
      <c r="BY615" s="29">
        <f>ROUND(IF(Параметри!$K$77="No",CC615,CC615*Параметри!$K$78)+AG615,1)</f>
        <v>66586</v>
      </c>
      <c r="BZ615" s="29">
        <f>ROUND(IF(Параметри!$K$77="No",BF615,BF615*Параметри!$K$78),1)</f>
        <v>0</v>
      </c>
      <c r="CA615" s="29">
        <f>ROUND(IF(Параметри!$K$77="No",BI615,BI615*Параметри!$K$78),1)</f>
        <v>0</v>
      </c>
      <c r="CB615" s="29">
        <f>ROUND(IF(Параметри!$K$77="No",BJ615,BJ615*Параметри!$K$78),1)</f>
        <v>0</v>
      </c>
      <c r="CC615" s="29">
        <f t="shared" si="83"/>
        <v>73984.415715023759</v>
      </c>
    </row>
    <row r="616" spans="1:81">
      <c r="A616" s="9">
        <v>615</v>
      </c>
      <c r="B616" s="9" t="s">
        <v>3151</v>
      </c>
      <c r="C616" s="9" t="s">
        <v>3151</v>
      </c>
      <c r="D616" s="9" t="s">
        <v>3707</v>
      </c>
      <c r="E616" s="9" t="s">
        <v>29</v>
      </c>
      <c r="F616" s="9" t="s">
        <v>3435</v>
      </c>
      <c r="G616" s="9" t="s">
        <v>1292</v>
      </c>
      <c r="H616" s="29">
        <f>SUM('Дані з ДІСО'!J616:L616)</f>
        <v>991</v>
      </c>
      <c r="I616" s="29">
        <f>SUM('Дані з ДІСО'!G616:I616)</f>
        <v>72</v>
      </c>
      <c r="J616" s="29">
        <f>SUM('Дані з ДІСО'!P616:R616)</f>
        <v>0</v>
      </c>
      <c r="K616" s="29">
        <f>SUM('Дані з ДІСО'!V616:X616)</f>
        <v>0</v>
      </c>
      <c r="L616" s="40">
        <f>ROUNDUP('Дані з ДІСО'!J616/'Коефіцієнти АТО'!$R616,0)</f>
        <v>26</v>
      </c>
      <c r="M616" s="40">
        <f>ROUNDUP('Дані з ДІСО'!K616/'Коефіцієнти АТО'!$R616,0)</f>
        <v>37</v>
      </c>
      <c r="N616" s="40">
        <f>ROUNDUP('Дані з ДІСО'!L616/'Коефіцієнти АТО'!$R616,0)</f>
        <v>11</v>
      </c>
      <c r="O616" s="59">
        <f>(L616*Параметри!$K$32+M616*Параметри!$L$32+N616*Параметри!$M$32)/18</f>
        <v>122.13333333333334</v>
      </c>
      <c r="P616" s="41">
        <f>IF(H616=0,"",'Дані з ДІСО'!Y616/H616)</f>
        <v>0</v>
      </c>
      <c r="Q616" s="29">
        <f>IF(H616=0,"",(1+0.25*P616)*O616*Параметри!$K$51)</f>
        <v>25015.375095650135</v>
      </c>
      <c r="R616" s="29">
        <f>IF(H616=0,"",Q616*'Коефіцієнти АТО'!T616)</f>
        <v>425.26137662605231</v>
      </c>
      <c r="S616" s="29">
        <f>IF(H616=0,"",H616*(1+0.25*P616)*Параметри!$K$66*Параметри!$K$20/1000)</f>
        <v>0</v>
      </c>
      <c r="T616" s="29">
        <f>IF(H616=0,"",H616*(1+0.25*P616)*'Коефіцієнти АТО'!$S616*Параметри!$K$20/1000)</f>
        <v>4055.43603875076</v>
      </c>
      <c r="U616" s="29">
        <f t="shared" si="84"/>
        <v>29496.072511026945</v>
      </c>
      <c r="V616" s="29">
        <f t="shared" si="85"/>
        <v>29496.072511026945</v>
      </c>
      <c r="W616" s="40">
        <f>ROUNDUP('Дані з ДІСО'!P616/Параметри!$K$24,0)</f>
        <v>0</v>
      </c>
      <c r="X616" s="40">
        <f>ROUNDUP('Дані з ДІСО'!Q616/Параметри!$K$24,0)</f>
        <v>0</v>
      </c>
      <c r="Y616" s="40">
        <f>ROUNDUP('Дані з ДІСО'!R616/Параметри!$K$24,0)</f>
        <v>0</v>
      </c>
      <c r="Z616" s="59">
        <f>(W616*Параметри!$K$33+X616*Параметри!$L$33+Y616*Параметри!$M$33)/18</f>
        <v>0</v>
      </c>
      <c r="AA616" s="41">
        <f>IF(J616=0,0,'Дані з ДІСО'!AA616/J616)</f>
        <v>0</v>
      </c>
      <c r="AB616" s="29">
        <f>(1+0.25*AA616)*Z616*Параметри!$K$51</f>
        <v>0</v>
      </c>
      <c r="AC616" s="29">
        <f>AB616*'Коефіцієнти АТО'!U616</f>
        <v>0</v>
      </c>
      <c r="AD616" s="29">
        <f>J616*(1+0.25*AA616)*Параметри!$K$66*Параметри!$K$20/1000</f>
        <v>0</v>
      </c>
      <c r="AE616" s="29">
        <f>(1+0.25*AA616)*J616*'Коефіцієнти АТО'!S616*Параметри!$K$20/1000</f>
        <v>0</v>
      </c>
      <c r="AF616" s="29">
        <f t="shared" si="81"/>
        <v>0</v>
      </c>
      <c r="AG616" s="29">
        <v>0</v>
      </c>
      <c r="AH616" s="40">
        <v>12</v>
      </c>
      <c r="AI616" s="40">
        <v>0</v>
      </c>
      <c r="AJ616" s="40">
        <f t="shared" si="82"/>
        <v>0</v>
      </c>
      <c r="AK616" s="29">
        <f>(AH616+AI616)*(1+0.25*AJ616)*Параметри!$K$53</f>
        <v>2153.1513083520003</v>
      </c>
      <c r="AL616" s="29">
        <f>ROUNDUP(('Дані з ДІСО'!AU616+'Дані з ДІСО'!AW616)/Параметри!$K$28,0)</f>
        <v>0</v>
      </c>
      <c r="AM616" s="64">
        <f>AL616*Параметри!$M$35/18</f>
        <v>0</v>
      </c>
      <c r="AN616" s="29">
        <f>IF(AL616=0,0,'Дані з ДІСО'!AW616/SUM('Дані з ДІСО'!AU616,'Дані з ДІСО'!AW616))</f>
        <v>0</v>
      </c>
      <c r="AO616" s="29">
        <f>(1+0.25*AN616)*AM616*Параметри!$K$51</f>
        <v>0</v>
      </c>
      <c r="AP616" s="40">
        <f>ROUNDUP(('Дані з ДІСО'!AE616+'Дані не з ДІСО'!E616+'Дані не з ДІСО'!G616)/Параметри!$K$69,0)</f>
        <v>0</v>
      </c>
      <c r="AQ616" s="40">
        <f t="shared" si="86"/>
        <v>0</v>
      </c>
      <c r="AR616" s="40">
        <f>IF(AP616=0,0,('Дані з ДІСО'!AH616+'Дані не з ДІСО'!G616)/('Дані з ДІСО'!AE616+'Дані не з ДІСО'!E616+'Дані не з ДІСО'!G616))</f>
        <v>0</v>
      </c>
      <c r="AS616" s="29">
        <f>AQ616*(1+0.25*AR616)*Параметри!$K$51</f>
        <v>0</v>
      </c>
      <c r="AT616" s="40">
        <f>ROUNDUP('Дані з ДІСО'!AF616/Параметри!$K$70,0)</f>
        <v>0</v>
      </c>
      <c r="AU616" s="40">
        <f t="shared" si="87"/>
        <v>0</v>
      </c>
      <c r="AV616" s="40">
        <f>IF(AT616=0,0,'Дані з ДІСО'!AI616/'Дані з ДІСО'!AF616)</f>
        <v>0</v>
      </c>
      <c r="AW616" s="29">
        <f>AU616*(1+0.25*AV616)*Параметри!$K$51</f>
        <v>0</v>
      </c>
      <c r="AX616" s="40">
        <f>ROUNDUP('Дані з ДІСО'!AR616/Параметри!$K$29,0)</f>
        <v>0</v>
      </c>
      <c r="AY616" s="40">
        <f>ROUNDUP('Дані з ДІСО'!AS616/Параметри!$K$29,0)</f>
        <v>0</v>
      </c>
      <c r="AZ616" s="40">
        <f>ROUNDUP('Дані з ДІСО'!AT616/Параметри!$K$29,0)</f>
        <v>0</v>
      </c>
      <c r="BA616" s="64">
        <f>(AX616*Параметри!$K$32+AY616*Параметри!$L$32+AZ616*Параметри!$M$32)/18</f>
        <v>0</v>
      </c>
      <c r="BB616" s="29">
        <f>(BA616*Параметри!$K$51+SUM('Дані з ДІСО'!AR616:AT616)*Параметри!$K$48*Параметри!$K$20/1000)*Параметри!$K$74</f>
        <v>0</v>
      </c>
      <c r="BC616" s="40">
        <f>ROUNDUP(('Дані не з ДІСО'!I616+'Дані не з ДІСО'!K616)/Параметри!$K$26,0)</f>
        <v>0</v>
      </c>
      <c r="BD616" s="29">
        <f>BC616*Параметри!$M$36/18</f>
        <v>0</v>
      </c>
      <c r="BE616" s="40">
        <f>IF(BC616=0,0,'Дані не з ДІСО'!K616/('Дані не з ДІСО'!I616+'Дані не з ДІСО'!K616))</f>
        <v>0</v>
      </c>
      <c r="BF616" s="29">
        <f>(1+0.25*BE616)*BD616*Параметри!$K$51</f>
        <v>0</v>
      </c>
      <c r="BG616" s="40">
        <f>ROUNDUP('Дані не з ДІСО'!M616/Параметри!$K$27,0)</f>
        <v>0</v>
      </c>
      <c r="BH616" s="40">
        <f>BG616*Параметри!$M$37/18</f>
        <v>0</v>
      </c>
      <c r="BI616" s="29">
        <f>BH616*Параметри!$K$51</f>
        <v>0</v>
      </c>
      <c r="BJ616" s="29">
        <f>'Дані не з ДІСО'!N616*Параметри!$K$76</f>
        <v>0</v>
      </c>
      <c r="BK616" s="40">
        <f>ROUNDUP('Дані з ДІСО'!V616/Параметри!$K$25,0)</f>
        <v>0</v>
      </c>
      <c r="BL616" s="40">
        <f>ROUNDUP('Дані з ДІСО'!W616/Параметри!$K$25,0)</f>
        <v>0</v>
      </c>
      <c r="BM616" s="40">
        <f>ROUNDUP('Дані з ДІСО'!X616/Параметри!$K$25,0)</f>
        <v>0</v>
      </c>
      <c r="BN616" s="40">
        <f>(BK616*Параметри!$K$34+BL616*Параметри!$L$34+BM616*Параметри!$M$34)/18</f>
        <v>0</v>
      </c>
      <c r="BO616" s="40">
        <f>IF(K616=0,0,'Дані з ДІСО'!AC616/K616)</f>
        <v>0</v>
      </c>
      <c r="BP616" s="29">
        <f>(1+0.25*BO616)*BN616*Параметри!$K$51</f>
        <v>0</v>
      </c>
      <c r="BQ616" s="29">
        <f>BP616*'Коефіцієнти АТО'!U616</f>
        <v>0</v>
      </c>
      <c r="BR616" s="29">
        <f>K616*(1+0.25*BO616)*Параметри!$K$66*Параметри!$K$20/1000</f>
        <v>0</v>
      </c>
      <c r="BS616" s="29">
        <f>(1+0.25*BO616)*K616*'Коефіцієнти АТО'!S616*Параметри!$K$20/1000</f>
        <v>0</v>
      </c>
      <c r="BT616" s="29">
        <f t="shared" si="88"/>
        <v>0</v>
      </c>
      <c r="BU616" s="40">
        <f>ROUNDUP('Дані з ДІСО'!AG616/Параметри!$K$71,0)</f>
        <v>0</v>
      </c>
      <c r="BV616" s="40">
        <f t="shared" si="89"/>
        <v>0</v>
      </c>
      <c r="BW616" s="40">
        <f>IF('Дані з ДІСО'!AG616=0,0,'Дані з ДІСО'!AJ616/'Дані з ДІСО'!AG616)</f>
        <v>0</v>
      </c>
      <c r="BX616" s="29">
        <f>BV616*(1+0.25*BW616)*Параметри!$K$51</f>
        <v>0</v>
      </c>
      <c r="BY616" s="29">
        <f>ROUND(IF(Параметри!$K$77="No",CC616,CC616*Параметри!$K$78)+AG616,1)</f>
        <v>28484.3</v>
      </c>
      <c r="BZ616" s="29">
        <f>ROUND(IF(Параметри!$K$77="No",BF616,BF616*Параметри!$K$78),1)</f>
        <v>0</v>
      </c>
      <c r="CA616" s="29">
        <f>ROUND(IF(Параметри!$K$77="No",BI616,BI616*Параметри!$K$78),1)</f>
        <v>0</v>
      </c>
      <c r="CB616" s="29">
        <f>ROUND(IF(Параметри!$K$77="No",BJ616,BJ616*Параметри!$K$78),1)</f>
        <v>0</v>
      </c>
      <c r="CC616" s="29">
        <f t="shared" si="83"/>
        <v>31649.223819378945</v>
      </c>
    </row>
    <row r="617" spans="1:81">
      <c r="A617" s="9">
        <v>616</v>
      </c>
      <c r="B617" s="9" t="s">
        <v>3145</v>
      </c>
      <c r="C617" s="9" t="s">
        <v>3146</v>
      </c>
      <c r="D617" s="9" t="s">
        <v>3707</v>
      </c>
      <c r="E617" s="9" t="s">
        <v>21</v>
      </c>
      <c r="F617" s="9" t="s">
        <v>3731</v>
      </c>
      <c r="G617" s="9" t="s">
        <v>1294</v>
      </c>
      <c r="H617" s="29">
        <f>SUM('Дані з ДІСО'!J617:L617)</f>
        <v>2277</v>
      </c>
      <c r="I617" s="29">
        <f>SUM('Дані з ДІСО'!G617:I617)</f>
        <v>111</v>
      </c>
      <c r="J617" s="29">
        <f>SUM('Дані з ДІСО'!P617:R617)</f>
        <v>0</v>
      </c>
      <c r="K617" s="29">
        <f>SUM('Дані з ДІСО'!V617:X617)</f>
        <v>0</v>
      </c>
      <c r="L617" s="40">
        <f>ROUNDUP('Дані з ДІСО'!J617/'Коефіцієнти АТО'!$R617,0)</f>
        <v>58</v>
      </c>
      <c r="M617" s="40">
        <f>ROUNDUP('Дані з ДІСО'!K617/'Коефіцієнти АТО'!$R617,0)</f>
        <v>74</v>
      </c>
      <c r="N617" s="40">
        <f>ROUNDUP('Дані з ДІСО'!L617/'Коефіцієнти АТО'!$R617,0)</f>
        <v>7</v>
      </c>
      <c r="O617" s="59">
        <f>(L617*Параметри!$K$32+M617*Параметри!$L$32+N617*Параметри!$M$32)/18</f>
        <v>222.35000000000002</v>
      </c>
      <c r="P617" s="41">
        <f>IF(H617=0,"",'Дані з ДІСО'!Y617/H617)</f>
        <v>0</v>
      </c>
      <c r="Q617" s="29">
        <f>IF(H617=0,"",(1+0.25*P617)*O617*Параметри!$K$51)</f>
        <v>45541.773901619606</v>
      </c>
      <c r="R617" s="29">
        <f>IF(H617=0,"",Q617*'Коефіцієнти АТО'!T617)</f>
        <v>774.21015632753335</v>
      </c>
      <c r="S617" s="29">
        <f>IF(H617=0,"",H617*(1+0.25*P617)*Параметри!$K$66*Параметри!$K$20/1000)</f>
        <v>0</v>
      </c>
      <c r="T617" s="29">
        <f>IF(H617=0,"",H617*(1+0.25*P617)*'Коефіцієнти АТО'!$S617*Параметри!$K$20/1000)</f>
        <v>9318.0906763223811</v>
      </c>
      <c r="U617" s="29">
        <f t="shared" si="84"/>
        <v>55634.074734269525</v>
      </c>
      <c r="V617" s="29">
        <f t="shared" si="85"/>
        <v>55634.074734269525</v>
      </c>
      <c r="W617" s="40">
        <f>ROUNDUP('Дані з ДІСО'!P617/Параметри!$K$24,0)</f>
        <v>0</v>
      </c>
      <c r="X617" s="40">
        <f>ROUNDUP('Дані з ДІСО'!Q617/Параметри!$K$24,0)</f>
        <v>0</v>
      </c>
      <c r="Y617" s="40">
        <f>ROUNDUP('Дані з ДІСО'!R617/Параметри!$K$24,0)</f>
        <v>0</v>
      </c>
      <c r="Z617" s="59">
        <f>(W617*Параметри!$K$33+X617*Параметри!$L$33+Y617*Параметри!$M$33)/18</f>
        <v>0</v>
      </c>
      <c r="AA617" s="41">
        <f>IF(J617=0,0,'Дані з ДІСО'!AA617/J617)</f>
        <v>0</v>
      </c>
      <c r="AB617" s="29">
        <f>(1+0.25*AA617)*Z617*Параметри!$K$51</f>
        <v>0</v>
      </c>
      <c r="AC617" s="29">
        <f>AB617*'Коефіцієнти АТО'!U617</f>
        <v>0</v>
      </c>
      <c r="AD617" s="29">
        <f>J617*(1+0.25*AA617)*Параметри!$K$66*Параметри!$K$20/1000</f>
        <v>0</v>
      </c>
      <c r="AE617" s="29">
        <f>(1+0.25*AA617)*J617*'Коефіцієнти АТО'!S617*Параметри!$K$20/1000</f>
        <v>0</v>
      </c>
      <c r="AF617" s="29">
        <f t="shared" si="81"/>
        <v>0</v>
      </c>
      <c r="AG617" s="29">
        <v>0</v>
      </c>
      <c r="AH617" s="40">
        <v>28</v>
      </c>
      <c r="AI617" s="40">
        <v>0</v>
      </c>
      <c r="AJ617" s="40">
        <f t="shared" si="82"/>
        <v>0</v>
      </c>
      <c r="AK617" s="29">
        <f>(AH617+AI617)*(1+0.25*AJ617)*Параметри!$K$53</f>
        <v>5024.0197194880011</v>
      </c>
      <c r="AL617" s="29">
        <f>ROUNDUP(('Дані з ДІСО'!AU617+'Дані з ДІСО'!AW617)/Параметри!$K$28,0)</f>
        <v>0</v>
      </c>
      <c r="AM617" s="64">
        <f>AL617*Параметри!$M$35/18</f>
        <v>0</v>
      </c>
      <c r="AN617" s="29">
        <f>IF(AL617=0,0,'Дані з ДІСО'!AW617/SUM('Дані з ДІСО'!AU617,'Дані з ДІСО'!AW617))</f>
        <v>0</v>
      </c>
      <c r="AO617" s="29">
        <f>(1+0.25*AN617)*AM617*Параметри!$K$51</f>
        <v>0</v>
      </c>
      <c r="AP617" s="40">
        <f>ROUNDUP(('Дані з ДІСО'!AE617+'Дані не з ДІСО'!E617+'Дані не з ДІСО'!G617)/Параметри!$K$69,0)</f>
        <v>0</v>
      </c>
      <c r="AQ617" s="40">
        <f t="shared" si="86"/>
        <v>0</v>
      </c>
      <c r="AR617" s="40">
        <f>IF(AP617=0,0,('Дані з ДІСО'!AH617+'Дані не з ДІСО'!G617)/('Дані з ДІСО'!AE617+'Дані не з ДІСО'!E617+'Дані не з ДІСО'!G617))</f>
        <v>0</v>
      </c>
      <c r="AS617" s="29">
        <f>AQ617*(1+0.25*AR617)*Параметри!$K$51</f>
        <v>0</v>
      </c>
      <c r="AT617" s="40">
        <f>ROUNDUP('Дані з ДІСО'!AF617/Параметри!$K$70,0)</f>
        <v>0</v>
      </c>
      <c r="AU617" s="40">
        <f t="shared" si="87"/>
        <v>0</v>
      </c>
      <c r="AV617" s="40">
        <f>IF(AT617=0,0,'Дані з ДІСО'!AI617/'Дані з ДІСО'!AF617)</f>
        <v>0</v>
      </c>
      <c r="AW617" s="29">
        <f>AU617*(1+0.25*AV617)*Параметри!$K$51</f>
        <v>0</v>
      </c>
      <c r="AX617" s="40">
        <f>ROUNDUP('Дані з ДІСО'!AR617/Параметри!$K$29,0)</f>
        <v>0</v>
      </c>
      <c r="AY617" s="40">
        <f>ROUNDUP('Дані з ДІСО'!AS617/Параметри!$K$29,0)</f>
        <v>0</v>
      </c>
      <c r="AZ617" s="40">
        <f>ROUNDUP('Дані з ДІСО'!AT617/Параметри!$K$29,0)</f>
        <v>0</v>
      </c>
      <c r="BA617" s="64">
        <f>(AX617*Параметри!$K$32+AY617*Параметри!$L$32+AZ617*Параметри!$M$32)/18</f>
        <v>0</v>
      </c>
      <c r="BB617" s="29">
        <f>(BA617*Параметри!$K$51+SUM('Дані з ДІСО'!AR617:AT617)*Параметри!$K$48*Параметри!$K$20/1000)*Параметри!$K$74</f>
        <v>0</v>
      </c>
      <c r="BC617" s="40">
        <f>ROUNDUP(('Дані не з ДІСО'!I617+'Дані не з ДІСО'!K617)/Параметри!$K$26,0)</f>
        <v>0</v>
      </c>
      <c r="BD617" s="29">
        <f>BC617*Параметри!$M$36/18</f>
        <v>0</v>
      </c>
      <c r="BE617" s="40">
        <f>IF(BC617=0,0,'Дані не з ДІСО'!K617/('Дані не з ДІСО'!I617+'Дані не з ДІСО'!K617))</f>
        <v>0</v>
      </c>
      <c r="BF617" s="29">
        <f>(1+0.25*BE617)*BD617*Параметри!$K$51</f>
        <v>0</v>
      </c>
      <c r="BG617" s="40">
        <f>ROUNDUP('Дані не з ДІСО'!M617/Параметри!$K$27,0)</f>
        <v>0</v>
      </c>
      <c r="BH617" s="40">
        <f>BG617*Параметри!$M$37/18</f>
        <v>0</v>
      </c>
      <c r="BI617" s="29">
        <f>BH617*Параметри!$K$51</f>
        <v>0</v>
      </c>
      <c r="BJ617" s="29">
        <f>'Дані не з ДІСО'!N617*Параметри!$K$76</f>
        <v>0</v>
      </c>
      <c r="BK617" s="40">
        <f>ROUNDUP('Дані з ДІСО'!V617/Параметри!$K$25,0)</f>
        <v>0</v>
      </c>
      <c r="BL617" s="40">
        <f>ROUNDUP('Дані з ДІСО'!W617/Параметри!$K$25,0)</f>
        <v>0</v>
      </c>
      <c r="BM617" s="40">
        <f>ROUNDUP('Дані з ДІСО'!X617/Параметри!$K$25,0)</f>
        <v>0</v>
      </c>
      <c r="BN617" s="40">
        <f>(BK617*Параметри!$K$34+BL617*Параметри!$L$34+BM617*Параметри!$M$34)/18</f>
        <v>0</v>
      </c>
      <c r="BO617" s="40">
        <f>IF(K617=0,0,'Дані з ДІСО'!AC617/K617)</f>
        <v>0</v>
      </c>
      <c r="BP617" s="29">
        <f>(1+0.25*BO617)*BN617*Параметри!$K$51</f>
        <v>0</v>
      </c>
      <c r="BQ617" s="29">
        <f>BP617*'Коефіцієнти АТО'!U617</f>
        <v>0</v>
      </c>
      <c r="BR617" s="29">
        <f>K617*(1+0.25*BO617)*Параметри!$K$66*Параметри!$K$20/1000</f>
        <v>0</v>
      </c>
      <c r="BS617" s="29">
        <f>(1+0.25*BO617)*K617*'Коефіцієнти АТО'!S617*Параметри!$K$20/1000</f>
        <v>0</v>
      </c>
      <c r="BT617" s="29">
        <f t="shared" si="88"/>
        <v>0</v>
      </c>
      <c r="BU617" s="40">
        <f>ROUNDUP('Дані з ДІСО'!AG617/Параметри!$K$71,0)</f>
        <v>0</v>
      </c>
      <c r="BV617" s="40">
        <f t="shared" si="89"/>
        <v>0</v>
      </c>
      <c r="BW617" s="40">
        <f>IF('Дані з ДІСО'!AG617=0,0,'Дані з ДІСО'!AJ617/'Дані з ДІСО'!AG617)</f>
        <v>0</v>
      </c>
      <c r="BX617" s="29">
        <f>BV617*(1+0.25*BW617)*Параметри!$K$51</f>
        <v>0</v>
      </c>
      <c r="BY617" s="29">
        <f>ROUND(IF(Параметри!$K$77="No",CC617,CC617*Параметри!$K$78)+AG617,1)</f>
        <v>54592.3</v>
      </c>
      <c r="BZ617" s="29">
        <f>ROUND(IF(Параметри!$K$77="No",BF617,BF617*Параметри!$K$78),1)</f>
        <v>0</v>
      </c>
      <c r="CA617" s="29">
        <f>ROUND(IF(Параметри!$K$77="No",BI617,BI617*Параметри!$K$78),1)</f>
        <v>0</v>
      </c>
      <c r="CB617" s="29">
        <f>ROUND(IF(Параметри!$K$77="No",BJ617,BJ617*Параметри!$K$78),1)</f>
        <v>0</v>
      </c>
      <c r="CC617" s="29">
        <f t="shared" si="83"/>
        <v>60658.094453757527</v>
      </c>
    </row>
    <row r="618" spans="1:81">
      <c r="A618" s="9">
        <v>617</v>
      </c>
      <c r="B618" s="9" t="s">
        <v>3151</v>
      </c>
      <c r="C618" s="9" t="s">
        <v>3151</v>
      </c>
      <c r="D618" s="9" t="s">
        <v>3707</v>
      </c>
      <c r="E618" s="9" t="s">
        <v>29</v>
      </c>
      <c r="F618" s="9" t="s">
        <v>3732</v>
      </c>
      <c r="G618" s="9" t="s">
        <v>1296</v>
      </c>
      <c r="H618" s="29">
        <f>SUM('Дані з ДІСО'!J618:L618)</f>
        <v>1411</v>
      </c>
      <c r="I618" s="29">
        <f>SUM('Дані з ДІСО'!G618:I618)</f>
        <v>143</v>
      </c>
      <c r="J618" s="29">
        <f>SUM('Дані з ДІСО'!P618:R618)</f>
        <v>0</v>
      </c>
      <c r="K618" s="29">
        <f>SUM('Дані з ДІСО'!V618:X618)</f>
        <v>0</v>
      </c>
      <c r="L618" s="40">
        <f>ROUNDUP('Дані з ДІСО'!J618/'Коефіцієнти АТО'!$R618,0)</f>
        <v>42</v>
      </c>
      <c r="M618" s="40">
        <f>ROUNDUP('Дані з ДІСО'!K618/'Коефіцієнти АТО'!$R618,0)</f>
        <v>52</v>
      </c>
      <c r="N618" s="40">
        <f>ROUNDUP('Дані з ДІСО'!L618/'Коефіцієнти АТО'!$R618,0)</f>
        <v>8</v>
      </c>
      <c r="O618" s="59">
        <f>(L618*Параметри!$K$32+M618*Параметри!$L$32+N618*Параметри!$M$32)/18</f>
        <v>163.91111111111113</v>
      </c>
      <c r="P618" s="41">
        <f>IF(H618=0,"",'Дані з ДІСО'!Y618/H618)</f>
        <v>0</v>
      </c>
      <c r="Q618" s="29">
        <f>IF(H618=0,"",(1+0.25*P618)*O618*Параметри!$K$51)</f>
        <v>33572.308352531916</v>
      </c>
      <c r="R618" s="29">
        <f>IF(H618=0,"",Q618*'Коефіцієнти АТО'!T618)</f>
        <v>570.72924199304259</v>
      </c>
      <c r="S618" s="29">
        <f>IF(H618=0,"",H618*(1+0.25*P618)*Параметри!$K$66*Параметри!$K$20/1000)</f>
        <v>0</v>
      </c>
      <c r="T618" s="29">
        <f>IF(H618=0,"",H618*(1+0.25*P618)*'Коефіцієнти АТО'!$S618*Параметри!$K$20/1000)</f>
        <v>6445.6051447330965</v>
      </c>
      <c r="U618" s="29">
        <f t="shared" si="84"/>
        <v>40588.642739258059</v>
      </c>
      <c r="V618" s="29">
        <f t="shared" si="85"/>
        <v>40588.642739258059</v>
      </c>
      <c r="W618" s="40">
        <f>ROUNDUP('Дані з ДІСО'!P618/Параметри!$K$24,0)</f>
        <v>0</v>
      </c>
      <c r="X618" s="40">
        <f>ROUNDUP('Дані з ДІСО'!Q618/Параметри!$K$24,0)</f>
        <v>0</v>
      </c>
      <c r="Y618" s="40">
        <f>ROUNDUP('Дані з ДІСО'!R618/Параметри!$K$24,0)</f>
        <v>0</v>
      </c>
      <c r="Z618" s="59">
        <f>(W618*Параметри!$K$33+X618*Параметри!$L$33+Y618*Параметри!$M$33)/18</f>
        <v>0</v>
      </c>
      <c r="AA618" s="41">
        <f>IF(J618=0,0,'Дані з ДІСО'!AA618/J618)</f>
        <v>0</v>
      </c>
      <c r="AB618" s="29">
        <f>(1+0.25*AA618)*Z618*Параметри!$K$51</f>
        <v>0</v>
      </c>
      <c r="AC618" s="29">
        <f>AB618*'Коефіцієнти АТО'!U618</f>
        <v>0</v>
      </c>
      <c r="AD618" s="29">
        <f>J618*(1+0.25*AA618)*Параметри!$K$66*Параметри!$K$20/1000</f>
        <v>0</v>
      </c>
      <c r="AE618" s="29">
        <f>(1+0.25*AA618)*J618*'Коефіцієнти АТО'!S618*Параметри!$K$20/1000</f>
        <v>0</v>
      </c>
      <c r="AF618" s="29">
        <f t="shared" si="81"/>
        <v>0</v>
      </c>
      <c r="AG618" s="29">
        <v>0</v>
      </c>
      <c r="AH618" s="40">
        <v>27</v>
      </c>
      <c r="AI618" s="40">
        <v>0</v>
      </c>
      <c r="AJ618" s="40">
        <f t="shared" si="82"/>
        <v>0</v>
      </c>
      <c r="AK618" s="29">
        <f>(AH618+AI618)*(1+0.25*AJ618)*Параметри!$K$53</f>
        <v>4844.5904437920017</v>
      </c>
      <c r="AL618" s="29">
        <f>ROUNDUP(('Дані з ДІСО'!AU618+'Дані з ДІСО'!AW618)/Параметри!$K$28,0)</f>
        <v>0</v>
      </c>
      <c r="AM618" s="64">
        <f>AL618*Параметри!$M$35/18</f>
        <v>0</v>
      </c>
      <c r="AN618" s="29">
        <f>IF(AL618=0,0,'Дані з ДІСО'!AW618/SUM('Дані з ДІСО'!AU618,'Дані з ДІСО'!AW618))</f>
        <v>0</v>
      </c>
      <c r="AO618" s="29">
        <f>(1+0.25*AN618)*AM618*Параметри!$K$51</f>
        <v>0</v>
      </c>
      <c r="AP618" s="40">
        <f>ROUNDUP(('Дані з ДІСО'!AE618+'Дані не з ДІСО'!E618+'Дані не з ДІСО'!G618)/Параметри!$K$69,0)</f>
        <v>0</v>
      </c>
      <c r="AQ618" s="40">
        <f t="shared" si="86"/>
        <v>0</v>
      </c>
      <c r="AR618" s="40">
        <f>IF(AP618=0,0,('Дані з ДІСО'!AH618+'Дані не з ДІСО'!G618)/('Дані з ДІСО'!AE618+'Дані не з ДІСО'!E618+'Дані не з ДІСО'!G618))</f>
        <v>0</v>
      </c>
      <c r="AS618" s="29">
        <f>AQ618*(1+0.25*AR618)*Параметри!$K$51</f>
        <v>0</v>
      </c>
      <c r="AT618" s="40">
        <f>ROUNDUP('Дані з ДІСО'!AF618/Параметри!$K$70,0)</f>
        <v>0</v>
      </c>
      <c r="AU618" s="40">
        <f t="shared" si="87"/>
        <v>0</v>
      </c>
      <c r="AV618" s="40">
        <f>IF(AT618=0,0,'Дані з ДІСО'!AI618/'Дані з ДІСО'!AF618)</f>
        <v>0</v>
      </c>
      <c r="AW618" s="29">
        <f>AU618*(1+0.25*AV618)*Параметри!$K$51</f>
        <v>0</v>
      </c>
      <c r="AX618" s="40">
        <f>ROUNDUP('Дані з ДІСО'!AR618/Параметри!$K$29,0)</f>
        <v>0</v>
      </c>
      <c r="AY618" s="40">
        <f>ROUNDUP('Дані з ДІСО'!AS618/Параметри!$K$29,0)</f>
        <v>0</v>
      </c>
      <c r="AZ618" s="40">
        <f>ROUNDUP('Дані з ДІСО'!AT618/Параметри!$K$29,0)</f>
        <v>0</v>
      </c>
      <c r="BA618" s="64">
        <f>(AX618*Параметри!$K$32+AY618*Параметри!$L$32+AZ618*Параметри!$M$32)/18</f>
        <v>0</v>
      </c>
      <c r="BB618" s="29">
        <f>(BA618*Параметри!$K$51+SUM('Дані з ДІСО'!AR618:AT618)*Параметри!$K$48*Параметри!$K$20/1000)*Параметри!$K$74</f>
        <v>0</v>
      </c>
      <c r="BC618" s="40">
        <f>ROUNDUP(('Дані не з ДІСО'!I618+'Дані не з ДІСО'!K618)/Параметри!$K$26,0)</f>
        <v>0</v>
      </c>
      <c r="BD618" s="29">
        <f>BC618*Параметри!$M$36/18</f>
        <v>0</v>
      </c>
      <c r="BE618" s="40">
        <f>IF(BC618=0,0,'Дані не з ДІСО'!K618/('Дані не з ДІСО'!I618+'Дані не з ДІСО'!K618))</f>
        <v>0</v>
      </c>
      <c r="BF618" s="29">
        <f>(1+0.25*BE618)*BD618*Параметри!$K$51</f>
        <v>0</v>
      </c>
      <c r="BG618" s="40">
        <f>ROUNDUP('Дані не з ДІСО'!M618/Параметри!$K$27,0)</f>
        <v>0</v>
      </c>
      <c r="BH618" s="40">
        <f>BG618*Параметри!$M$37/18</f>
        <v>0</v>
      </c>
      <c r="BI618" s="29">
        <f>BH618*Параметри!$K$51</f>
        <v>0</v>
      </c>
      <c r="BJ618" s="29">
        <f>'Дані не з ДІСО'!N618*Параметри!$K$76</f>
        <v>0</v>
      </c>
      <c r="BK618" s="40">
        <f>ROUNDUP('Дані з ДІСО'!V618/Параметри!$K$25,0)</f>
        <v>0</v>
      </c>
      <c r="BL618" s="40">
        <f>ROUNDUP('Дані з ДІСО'!W618/Параметри!$K$25,0)</f>
        <v>0</v>
      </c>
      <c r="BM618" s="40">
        <f>ROUNDUP('Дані з ДІСО'!X618/Параметри!$K$25,0)</f>
        <v>0</v>
      </c>
      <c r="BN618" s="40">
        <f>(BK618*Параметри!$K$34+BL618*Параметри!$L$34+BM618*Параметри!$M$34)/18</f>
        <v>0</v>
      </c>
      <c r="BO618" s="40">
        <f>IF(K618=0,0,'Дані з ДІСО'!AC618/K618)</f>
        <v>0</v>
      </c>
      <c r="BP618" s="29">
        <f>(1+0.25*BO618)*BN618*Параметри!$K$51</f>
        <v>0</v>
      </c>
      <c r="BQ618" s="29">
        <f>BP618*'Коефіцієнти АТО'!U618</f>
        <v>0</v>
      </c>
      <c r="BR618" s="29">
        <f>K618*(1+0.25*BO618)*Параметри!$K$66*Параметри!$K$20/1000</f>
        <v>0</v>
      </c>
      <c r="BS618" s="29">
        <f>(1+0.25*BO618)*K618*'Коефіцієнти АТО'!S618*Параметри!$K$20/1000</f>
        <v>0</v>
      </c>
      <c r="BT618" s="29">
        <f t="shared" si="88"/>
        <v>0</v>
      </c>
      <c r="BU618" s="40">
        <f>ROUNDUP('Дані з ДІСО'!AG618/Параметри!$K$71,0)</f>
        <v>0</v>
      </c>
      <c r="BV618" s="40">
        <f t="shared" si="89"/>
        <v>0</v>
      </c>
      <c r="BW618" s="40">
        <f>IF('Дані з ДІСО'!AG618=0,0,'Дані з ДІСО'!AJ618/'Дані з ДІСО'!AG618)</f>
        <v>0</v>
      </c>
      <c r="BX618" s="29">
        <f>BV618*(1+0.25*BW618)*Параметри!$K$51</f>
        <v>0</v>
      </c>
      <c r="BY618" s="29">
        <f>ROUND(IF(Параметри!$K$77="No",CC618,CC618*Параметри!$K$78)+AG618,1)</f>
        <v>40889.9</v>
      </c>
      <c r="BZ618" s="29">
        <f>ROUND(IF(Параметри!$K$77="No",BF618,BF618*Параметри!$K$78),1)</f>
        <v>0</v>
      </c>
      <c r="CA618" s="29">
        <f>ROUND(IF(Параметри!$K$77="No",BI618,BI618*Параметри!$K$78),1)</f>
        <v>0</v>
      </c>
      <c r="CB618" s="29">
        <f>ROUND(IF(Параметри!$K$77="No",BJ618,BJ618*Параметри!$K$78),1)</f>
        <v>0</v>
      </c>
      <c r="CC618" s="29">
        <f t="shared" si="83"/>
        <v>45433.233183050063</v>
      </c>
    </row>
    <row r="619" spans="1:81">
      <c r="A619" s="9">
        <v>618</v>
      </c>
      <c r="B619" s="9" t="s">
        <v>3145</v>
      </c>
      <c r="C619" s="9" t="s">
        <v>3146</v>
      </c>
      <c r="D619" s="9" t="s">
        <v>3707</v>
      </c>
      <c r="E619" s="9" t="s">
        <v>21</v>
      </c>
      <c r="F619" s="9" t="s">
        <v>3530</v>
      </c>
      <c r="G619" s="9" t="s">
        <v>1298</v>
      </c>
      <c r="H619" s="29">
        <f>SUM('Дані з ДІСО'!J619:L619)</f>
        <v>2718</v>
      </c>
      <c r="I619" s="29">
        <f>SUM('Дані з ДІСО'!G619:I619)</f>
        <v>159</v>
      </c>
      <c r="J619" s="29">
        <f>SUM('Дані з ДІСО'!P619:R619)</f>
        <v>0</v>
      </c>
      <c r="K619" s="29">
        <f>SUM('Дані з ДІСО'!V619:X619)</f>
        <v>0</v>
      </c>
      <c r="L619" s="40">
        <f>ROUNDUP('Дані з ДІСО'!J619/'Коефіцієнти АТО'!$R619,0)</f>
        <v>57</v>
      </c>
      <c r="M619" s="40">
        <f>ROUNDUP('Дані з ДІСО'!K619/'Коефіцієнти АТО'!$R619,0)</f>
        <v>76</v>
      </c>
      <c r="N619" s="40">
        <f>ROUNDUP('Дані з ДІСО'!L619/'Коефіцієнти АТО'!$R619,0)</f>
        <v>20</v>
      </c>
      <c r="O619" s="59">
        <f>(L619*Параметри!$K$32+M619*Параметри!$L$32+N619*Параметри!$M$32)/18</f>
        <v>250.34444444444449</v>
      </c>
      <c r="P619" s="41">
        <f>IF(H619=0,"",'Дані з ДІСО'!Y619/H619)</f>
        <v>0</v>
      </c>
      <c r="Q619" s="29">
        <f>IF(H619=0,"",(1+0.25*P619)*O619*Параметри!$K$51)</f>
        <v>51275.60191776685</v>
      </c>
      <c r="R619" s="29">
        <f>IF(H619=0,"",Q619*'Коефіцієнти АТО'!T619)</f>
        <v>871.68523260203654</v>
      </c>
      <c r="S619" s="29">
        <f>IF(H619=0,"",H619*(1+0.25*P619)*Параметри!$K$66*Параметри!$K$20/1000)</f>
        <v>0</v>
      </c>
      <c r="T619" s="29">
        <f>IF(H619=0,"",H619*(1+0.25*P619)*'Коефіцієнти АТО'!$S619*Параметри!$K$20/1000)</f>
        <v>8536.0871109687359</v>
      </c>
      <c r="U619" s="29">
        <f t="shared" si="84"/>
        <v>60683.374261337623</v>
      </c>
      <c r="V619" s="29">
        <f t="shared" si="85"/>
        <v>60683.374261337623</v>
      </c>
      <c r="W619" s="40">
        <f>ROUNDUP('Дані з ДІСО'!P619/Параметри!$K$24,0)</f>
        <v>0</v>
      </c>
      <c r="X619" s="40">
        <f>ROUNDUP('Дані з ДІСО'!Q619/Параметри!$K$24,0)</f>
        <v>0</v>
      </c>
      <c r="Y619" s="40">
        <f>ROUNDUP('Дані з ДІСО'!R619/Параметри!$K$24,0)</f>
        <v>0</v>
      </c>
      <c r="Z619" s="59">
        <f>(W619*Параметри!$K$33+X619*Параметри!$L$33+Y619*Параметри!$M$33)/18</f>
        <v>0</v>
      </c>
      <c r="AA619" s="41">
        <f>IF(J619=0,0,'Дані з ДІСО'!AA619/J619)</f>
        <v>0</v>
      </c>
      <c r="AB619" s="29">
        <f>(1+0.25*AA619)*Z619*Параметри!$K$51</f>
        <v>0</v>
      </c>
      <c r="AC619" s="29">
        <f>AB619*'Коефіцієнти АТО'!U619</f>
        <v>0</v>
      </c>
      <c r="AD619" s="29">
        <f>J619*(1+0.25*AA619)*Параметри!$K$66*Параметри!$K$20/1000</f>
        <v>0</v>
      </c>
      <c r="AE619" s="29">
        <f>(1+0.25*AA619)*J619*'Коефіцієнти АТО'!S619*Параметри!$K$20/1000</f>
        <v>0</v>
      </c>
      <c r="AF619" s="29">
        <f t="shared" si="81"/>
        <v>0</v>
      </c>
      <c r="AG619" s="29">
        <v>0</v>
      </c>
      <c r="AH619" s="40">
        <v>12</v>
      </c>
      <c r="AI619" s="40">
        <v>0</v>
      </c>
      <c r="AJ619" s="40">
        <f t="shared" si="82"/>
        <v>0</v>
      </c>
      <c r="AK619" s="29">
        <f>(AH619+AI619)*(1+0.25*AJ619)*Параметри!$K$53</f>
        <v>2153.1513083520003</v>
      </c>
      <c r="AL619" s="29">
        <f>ROUNDUP(('Дані з ДІСО'!AU619+'Дані з ДІСО'!AW619)/Параметри!$K$28,0)</f>
        <v>0</v>
      </c>
      <c r="AM619" s="64">
        <f>AL619*Параметри!$M$35/18</f>
        <v>0</v>
      </c>
      <c r="AN619" s="29">
        <f>IF(AL619=0,0,'Дані з ДІСО'!AW619/SUM('Дані з ДІСО'!AU619,'Дані з ДІСО'!AW619))</f>
        <v>0</v>
      </c>
      <c r="AO619" s="29">
        <f>(1+0.25*AN619)*AM619*Параметри!$K$51</f>
        <v>0</v>
      </c>
      <c r="AP619" s="40">
        <f>ROUNDUP(('Дані з ДІСО'!AE619+'Дані не з ДІСО'!E619+'Дані не з ДІСО'!G619)/Параметри!$K$69,0)</f>
        <v>0</v>
      </c>
      <c r="AQ619" s="40">
        <f t="shared" si="86"/>
        <v>0</v>
      </c>
      <c r="AR619" s="40">
        <f>IF(AP619=0,0,('Дані з ДІСО'!AH619+'Дані не з ДІСО'!G619)/('Дані з ДІСО'!AE619+'Дані не з ДІСО'!E619+'Дані не з ДІСО'!G619))</f>
        <v>0</v>
      </c>
      <c r="AS619" s="29">
        <f>AQ619*(1+0.25*AR619)*Параметри!$K$51</f>
        <v>0</v>
      </c>
      <c r="AT619" s="40">
        <f>ROUNDUP('Дані з ДІСО'!AF619/Параметри!$K$70,0)</f>
        <v>0</v>
      </c>
      <c r="AU619" s="40">
        <f t="shared" si="87"/>
        <v>0</v>
      </c>
      <c r="AV619" s="40">
        <f>IF(AT619=0,0,'Дані з ДІСО'!AI619/'Дані з ДІСО'!AF619)</f>
        <v>0</v>
      </c>
      <c r="AW619" s="29">
        <f>AU619*(1+0.25*AV619)*Параметри!$K$51</f>
        <v>0</v>
      </c>
      <c r="AX619" s="40">
        <f>ROUNDUP('Дані з ДІСО'!AR619/Параметри!$K$29,0)</f>
        <v>0</v>
      </c>
      <c r="AY619" s="40">
        <f>ROUNDUP('Дані з ДІСО'!AS619/Параметри!$K$29,0)</f>
        <v>0</v>
      </c>
      <c r="AZ619" s="40">
        <f>ROUNDUP('Дані з ДІСО'!AT619/Параметри!$K$29,0)</f>
        <v>0</v>
      </c>
      <c r="BA619" s="64">
        <f>(AX619*Параметри!$K$32+AY619*Параметри!$L$32+AZ619*Параметри!$M$32)/18</f>
        <v>0</v>
      </c>
      <c r="BB619" s="29">
        <f>(BA619*Параметри!$K$51+SUM('Дані з ДІСО'!AR619:AT619)*Параметри!$K$48*Параметри!$K$20/1000)*Параметри!$K$74</f>
        <v>0</v>
      </c>
      <c r="BC619" s="40">
        <f>ROUNDUP(('Дані не з ДІСО'!I619+'Дані не з ДІСО'!K619)/Параметри!$K$26,0)</f>
        <v>0</v>
      </c>
      <c r="BD619" s="29">
        <f>BC619*Параметри!$M$36/18</f>
        <v>0</v>
      </c>
      <c r="BE619" s="40">
        <f>IF(BC619=0,0,'Дані не з ДІСО'!K619/('Дані не з ДІСО'!I619+'Дані не з ДІСО'!K619))</f>
        <v>0</v>
      </c>
      <c r="BF619" s="29">
        <f>(1+0.25*BE619)*BD619*Параметри!$K$51</f>
        <v>0</v>
      </c>
      <c r="BG619" s="40">
        <f>ROUNDUP('Дані не з ДІСО'!M619/Параметри!$K$27,0)</f>
        <v>0</v>
      </c>
      <c r="BH619" s="40">
        <f>BG619*Параметри!$M$37/18</f>
        <v>0</v>
      </c>
      <c r="BI619" s="29">
        <f>BH619*Параметри!$K$51</f>
        <v>0</v>
      </c>
      <c r="BJ619" s="29">
        <f>'Дані не з ДІСО'!N619*Параметри!$K$76</f>
        <v>0</v>
      </c>
      <c r="BK619" s="40">
        <f>ROUNDUP('Дані з ДІСО'!V619/Параметри!$K$25,0)</f>
        <v>0</v>
      </c>
      <c r="BL619" s="40">
        <f>ROUNDUP('Дані з ДІСО'!W619/Параметри!$K$25,0)</f>
        <v>0</v>
      </c>
      <c r="BM619" s="40">
        <f>ROUNDUP('Дані з ДІСО'!X619/Параметри!$K$25,0)</f>
        <v>0</v>
      </c>
      <c r="BN619" s="40">
        <f>(BK619*Параметри!$K$34+BL619*Параметри!$L$34+BM619*Параметри!$M$34)/18</f>
        <v>0</v>
      </c>
      <c r="BO619" s="40">
        <f>IF(K619=0,0,'Дані з ДІСО'!AC619/K619)</f>
        <v>0</v>
      </c>
      <c r="BP619" s="29">
        <f>(1+0.25*BO619)*BN619*Параметри!$K$51</f>
        <v>0</v>
      </c>
      <c r="BQ619" s="29">
        <f>BP619*'Коефіцієнти АТО'!U619</f>
        <v>0</v>
      </c>
      <c r="BR619" s="29">
        <f>K619*(1+0.25*BO619)*Параметри!$K$66*Параметри!$K$20/1000</f>
        <v>0</v>
      </c>
      <c r="BS619" s="29">
        <f>(1+0.25*BO619)*K619*'Коефіцієнти АТО'!S619*Параметри!$K$20/1000</f>
        <v>0</v>
      </c>
      <c r="BT619" s="29">
        <f t="shared" si="88"/>
        <v>0</v>
      </c>
      <c r="BU619" s="40">
        <f>ROUNDUP('Дані з ДІСО'!AG619/Параметри!$K$71,0)</f>
        <v>0</v>
      </c>
      <c r="BV619" s="40">
        <f t="shared" si="89"/>
        <v>0</v>
      </c>
      <c r="BW619" s="40">
        <f>IF('Дані з ДІСО'!AG619=0,0,'Дані з ДІСО'!AJ619/'Дані з ДІСО'!AG619)</f>
        <v>0</v>
      </c>
      <c r="BX619" s="29">
        <f>BV619*(1+0.25*BW619)*Параметри!$K$51</f>
        <v>0</v>
      </c>
      <c r="BY619" s="29">
        <f>ROUND(IF(Параметри!$K$77="No",CC619,CC619*Параметри!$K$78)+AG619,1)</f>
        <v>56552.9</v>
      </c>
      <c r="BZ619" s="29">
        <f>ROUND(IF(Параметри!$K$77="No",BF619,BF619*Параметри!$K$78),1)</f>
        <v>0</v>
      </c>
      <c r="CA619" s="29">
        <f>ROUND(IF(Параметри!$K$77="No",BI619,BI619*Параметри!$K$78),1)</f>
        <v>0</v>
      </c>
      <c r="CB619" s="29">
        <f>ROUND(IF(Параметри!$K$77="No",BJ619,BJ619*Параметри!$K$78),1)</f>
        <v>0</v>
      </c>
      <c r="CC619" s="29">
        <f t="shared" si="83"/>
        <v>62836.52556968962</v>
      </c>
    </row>
    <row r="620" spans="1:81">
      <c r="A620" s="9">
        <v>619</v>
      </c>
      <c r="B620" s="9" t="s">
        <v>3151</v>
      </c>
      <c r="C620" s="9" t="s">
        <v>3151</v>
      </c>
      <c r="D620" s="9" t="s">
        <v>3707</v>
      </c>
      <c r="E620" s="9" t="s">
        <v>29</v>
      </c>
      <c r="F620" s="9" t="s">
        <v>3733</v>
      </c>
      <c r="G620" s="9" t="s">
        <v>1300</v>
      </c>
      <c r="H620" s="29">
        <f>SUM('Дані з ДІСО'!J620:L620)</f>
        <v>931</v>
      </c>
      <c r="I620" s="29">
        <f>SUM('Дані з ДІСО'!G620:I620)</f>
        <v>49</v>
      </c>
      <c r="J620" s="29">
        <f>SUM('Дані з ДІСО'!P620:R620)</f>
        <v>0</v>
      </c>
      <c r="K620" s="29">
        <f>SUM('Дані з ДІСО'!V620:X620)</f>
        <v>0</v>
      </c>
      <c r="L620" s="40">
        <f>ROUNDUP('Дані з ДІСО'!J620/'Коефіцієнти АТО'!$R620,0)</f>
        <v>24</v>
      </c>
      <c r="M620" s="40">
        <f>ROUNDUP('Дані з ДІСО'!K620/'Коефіцієнти АТО'!$R620,0)</f>
        <v>31</v>
      </c>
      <c r="N620" s="40">
        <f>ROUNDUP('Дані з ДІСО'!L620/'Коефіцієнти АТО'!$R620,0)</f>
        <v>6</v>
      </c>
      <c r="O620" s="59">
        <f>(L620*Параметри!$K$32+M620*Параметри!$L$32+N620*Параметри!$M$32)/18</f>
        <v>98.816666666666663</v>
      </c>
      <c r="P620" s="41">
        <f>IF(H620=0,"",'Дані з ДІСО'!Y620/H620)</f>
        <v>0</v>
      </c>
      <c r="Q620" s="29">
        <f>IF(H620=0,"",(1+0.25*P620)*O620*Параметри!$K$51)</f>
        <v>20239.650510659067</v>
      </c>
      <c r="R620" s="29">
        <f>IF(H620=0,"",Q620*'Коефіцієнти АТО'!T620)</f>
        <v>344.07405868120418</v>
      </c>
      <c r="S620" s="29">
        <f>IF(H620=0,"",H620*(1+0.25*P620)*Параметри!$K$66*Параметри!$K$20/1000)</f>
        <v>0</v>
      </c>
      <c r="T620" s="29">
        <f>IF(H620=0,"",H620*(1+0.25*P620)*'Коефіцієнти АТО'!$S620*Параметри!$K$20/1000)</f>
        <v>3809.9000525499064</v>
      </c>
      <c r="U620" s="29">
        <f t="shared" si="84"/>
        <v>24393.624621890176</v>
      </c>
      <c r="V620" s="29">
        <f t="shared" si="85"/>
        <v>24393.624621890176</v>
      </c>
      <c r="W620" s="40">
        <f>ROUNDUP('Дані з ДІСО'!P620/Параметри!$K$24,0)</f>
        <v>0</v>
      </c>
      <c r="X620" s="40">
        <f>ROUNDUP('Дані з ДІСО'!Q620/Параметри!$K$24,0)</f>
        <v>0</v>
      </c>
      <c r="Y620" s="40">
        <f>ROUNDUP('Дані з ДІСО'!R620/Параметри!$K$24,0)</f>
        <v>0</v>
      </c>
      <c r="Z620" s="59">
        <f>(W620*Параметри!$K$33+X620*Параметри!$L$33+Y620*Параметри!$M$33)/18</f>
        <v>0</v>
      </c>
      <c r="AA620" s="41">
        <f>IF(J620=0,0,'Дані з ДІСО'!AA620/J620)</f>
        <v>0</v>
      </c>
      <c r="AB620" s="29">
        <f>(1+0.25*AA620)*Z620*Параметри!$K$51</f>
        <v>0</v>
      </c>
      <c r="AC620" s="29">
        <f>AB620*'Коефіцієнти АТО'!U620</f>
        <v>0</v>
      </c>
      <c r="AD620" s="29">
        <f>J620*(1+0.25*AA620)*Параметри!$K$66*Параметри!$K$20/1000</f>
        <v>0</v>
      </c>
      <c r="AE620" s="29">
        <f>(1+0.25*AA620)*J620*'Коефіцієнти АТО'!S620*Параметри!$K$20/1000</f>
        <v>0</v>
      </c>
      <c r="AF620" s="29">
        <f t="shared" si="81"/>
        <v>0</v>
      </c>
      <c r="AG620" s="29">
        <v>0</v>
      </c>
      <c r="AH620" s="40">
        <v>12</v>
      </c>
      <c r="AI620" s="40">
        <v>0</v>
      </c>
      <c r="AJ620" s="40">
        <f t="shared" si="82"/>
        <v>0</v>
      </c>
      <c r="AK620" s="29">
        <f>(AH620+AI620)*(1+0.25*AJ620)*Параметри!$K$53</f>
        <v>2153.1513083520003</v>
      </c>
      <c r="AL620" s="29">
        <f>ROUNDUP(('Дані з ДІСО'!AU620+'Дані з ДІСО'!AW620)/Параметри!$K$28,0)</f>
        <v>0</v>
      </c>
      <c r="AM620" s="64">
        <f>AL620*Параметри!$M$35/18</f>
        <v>0</v>
      </c>
      <c r="AN620" s="29">
        <f>IF(AL620=0,0,'Дані з ДІСО'!AW620/SUM('Дані з ДІСО'!AU620,'Дані з ДІСО'!AW620))</f>
        <v>0</v>
      </c>
      <c r="AO620" s="29">
        <f>(1+0.25*AN620)*AM620*Параметри!$K$51</f>
        <v>0</v>
      </c>
      <c r="AP620" s="40">
        <f>ROUNDUP(('Дані з ДІСО'!AE620+'Дані не з ДІСО'!E620+'Дані не з ДІСО'!G620)/Параметри!$K$69,0)</f>
        <v>0</v>
      </c>
      <c r="AQ620" s="40">
        <f t="shared" si="86"/>
        <v>0</v>
      </c>
      <c r="AR620" s="40">
        <f>IF(AP620=0,0,('Дані з ДІСО'!AH620+'Дані не з ДІСО'!G620)/('Дані з ДІСО'!AE620+'Дані не з ДІСО'!E620+'Дані не з ДІСО'!G620))</f>
        <v>0</v>
      </c>
      <c r="AS620" s="29">
        <f>AQ620*(1+0.25*AR620)*Параметри!$K$51</f>
        <v>0</v>
      </c>
      <c r="AT620" s="40">
        <f>ROUNDUP('Дані з ДІСО'!AF620/Параметри!$K$70,0)</f>
        <v>0</v>
      </c>
      <c r="AU620" s="40">
        <f t="shared" si="87"/>
        <v>0</v>
      </c>
      <c r="AV620" s="40">
        <f>IF(AT620=0,0,'Дані з ДІСО'!AI620/'Дані з ДІСО'!AF620)</f>
        <v>0</v>
      </c>
      <c r="AW620" s="29">
        <f>AU620*(1+0.25*AV620)*Параметри!$K$51</f>
        <v>0</v>
      </c>
      <c r="AX620" s="40">
        <f>ROUNDUP('Дані з ДІСО'!AR620/Параметри!$K$29,0)</f>
        <v>0</v>
      </c>
      <c r="AY620" s="40">
        <f>ROUNDUP('Дані з ДІСО'!AS620/Параметри!$K$29,0)</f>
        <v>0</v>
      </c>
      <c r="AZ620" s="40">
        <f>ROUNDUP('Дані з ДІСО'!AT620/Параметри!$K$29,0)</f>
        <v>0</v>
      </c>
      <c r="BA620" s="64">
        <f>(AX620*Параметри!$K$32+AY620*Параметри!$L$32+AZ620*Параметри!$M$32)/18</f>
        <v>0</v>
      </c>
      <c r="BB620" s="29">
        <f>(BA620*Параметри!$K$51+SUM('Дані з ДІСО'!AR620:AT620)*Параметри!$K$48*Параметри!$K$20/1000)*Параметри!$K$74</f>
        <v>0</v>
      </c>
      <c r="BC620" s="40">
        <f>ROUNDUP(('Дані не з ДІСО'!I620+'Дані не з ДІСО'!K620)/Параметри!$K$26,0)</f>
        <v>0</v>
      </c>
      <c r="BD620" s="29">
        <f>BC620*Параметри!$M$36/18</f>
        <v>0</v>
      </c>
      <c r="BE620" s="40">
        <f>IF(BC620=0,0,'Дані не з ДІСО'!K620/('Дані не з ДІСО'!I620+'Дані не з ДІСО'!K620))</f>
        <v>0</v>
      </c>
      <c r="BF620" s="29">
        <f>(1+0.25*BE620)*BD620*Параметри!$K$51</f>
        <v>0</v>
      </c>
      <c r="BG620" s="40">
        <f>ROUNDUP('Дані не з ДІСО'!M620/Параметри!$K$27,0)</f>
        <v>0</v>
      </c>
      <c r="BH620" s="40">
        <f>BG620*Параметри!$M$37/18</f>
        <v>0</v>
      </c>
      <c r="BI620" s="29">
        <f>BH620*Параметри!$K$51</f>
        <v>0</v>
      </c>
      <c r="BJ620" s="29">
        <f>'Дані не з ДІСО'!N620*Параметри!$K$76</f>
        <v>0</v>
      </c>
      <c r="BK620" s="40">
        <f>ROUNDUP('Дані з ДІСО'!V620/Параметри!$K$25,0)</f>
        <v>0</v>
      </c>
      <c r="BL620" s="40">
        <f>ROUNDUP('Дані з ДІСО'!W620/Параметри!$K$25,0)</f>
        <v>0</v>
      </c>
      <c r="BM620" s="40">
        <f>ROUNDUP('Дані з ДІСО'!X620/Параметри!$K$25,0)</f>
        <v>0</v>
      </c>
      <c r="BN620" s="40">
        <f>(BK620*Параметри!$K$34+BL620*Параметри!$L$34+BM620*Параметри!$M$34)/18</f>
        <v>0</v>
      </c>
      <c r="BO620" s="40">
        <f>IF(K620=0,0,'Дані з ДІСО'!AC620/K620)</f>
        <v>0</v>
      </c>
      <c r="BP620" s="29">
        <f>(1+0.25*BO620)*BN620*Параметри!$K$51</f>
        <v>0</v>
      </c>
      <c r="BQ620" s="29">
        <f>BP620*'Коефіцієнти АТО'!U620</f>
        <v>0</v>
      </c>
      <c r="BR620" s="29">
        <f>K620*(1+0.25*BO620)*Параметри!$K$66*Параметри!$K$20/1000</f>
        <v>0</v>
      </c>
      <c r="BS620" s="29">
        <f>(1+0.25*BO620)*K620*'Коефіцієнти АТО'!S620*Параметри!$K$20/1000</f>
        <v>0</v>
      </c>
      <c r="BT620" s="29">
        <f t="shared" si="88"/>
        <v>0</v>
      </c>
      <c r="BU620" s="40">
        <f>ROUNDUP('Дані з ДІСО'!AG620/Параметри!$K$71,0)</f>
        <v>0</v>
      </c>
      <c r="BV620" s="40">
        <f t="shared" si="89"/>
        <v>0</v>
      </c>
      <c r="BW620" s="40">
        <f>IF('Дані з ДІСО'!AG620=0,0,'Дані з ДІСО'!AJ620/'Дані з ДІСО'!AG620)</f>
        <v>0</v>
      </c>
      <c r="BX620" s="29">
        <f>BV620*(1+0.25*BW620)*Параметри!$K$51</f>
        <v>0</v>
      </c>
      <c r="BY620" s="29">
        <f>ROUND(IF(Параметри!$K$77="No",CC620,CC620*Параметри!$K$78)+AG620,1)</f>
        <v>23892.1</v>
      </c>
      <c r="BZ620" s="29">
        <f>ROUND(IF(Параметри!$K$77="No",BF620,BF620*Параметри!$K$78),1)</f>
        <v>0</v>
      </c>
      <c r="CA620" s="29">
        <f>ROUND(IF(Параметри!$K$77="No",BI620,BI620*Параметри!$K$78),1)</f>
        <v>0</v>
      </c>
      <c r="CB620" s="29">
        <f>ROUND(IF(Параметри!$K$77="No",BJ620,BJ620*Параметри!$K$78),1)</f>
        <v>0</v>
      </c>
      <c r="CC620" s="29">
        <f t="shared" si="83"/>
        <v>26546.775930242176</v>
      </c>
    </row>
    <row r="621" spans="1:81">
      <c r="A621" s="9">
        <v>620</v>
      </c>
      <c r="B621" s="9" t="s">
        <v>3176</v>
      </c>
      <c r="C621" s="9" t="s">
        <v>3146</v>
      </c>
      <c r="D621" s="9" t="s">
        <v>3707</v>
      </c>
      <c r="E621" s="9" t="s">
        <v>78</v>
      </c>
      <c r="F621" s="9" t="s">
        <v>3734</v>
      </c>
      <c r="G621" s="9" t="s">
        <v>1302</v>
      </c>
      <c r="H621" s="29">
        <f>SUM('Дані з ДІСО'!J621:L621)</f>
        <v>3469</v>
      </c>
      <c r="I621" s="29">
        <f>SUM('Дані з ДІСО'!G621:I621)</f>
        <v>138</v>
      </c>
      <c r="J621" s="29">
        <f>SUM('Дані з ДІСО'!P621:R621)</f>
        <v>0</v>
      </c>
      <c r="K621" s="29">
        <f>SUM('Дані з ДІСО'!V621:X621)</f>
        <v>0</v>
      </c>
      <c r="L621" s="40">
        <f>ROUNDUP('Дані з ДІСО'!J621/'Коефіцієнти АТО'!$R621,0)</f>
        <v>65</v>
      </c>
      <c r="M621" s="40">
        <f>ROUNDUP('Дані з ДІСО'!K621/'Коефіцієнти АТО'!$R621,0)</f>
        <v>82</v>
      </c>
      <c r="N621" s="40">
        <f>ROUNDUP('Дані з ДІСО'!L621/'Коефіцієнти АТО'!$R621,0)</f>
        <v>16</v>
      </c>
      <c r="O621" s="59">
        <f>(L621*Параметри!$K$32+M621*Параметри!$L$32+N621*Параметри!$M$32)/18</f>
        <v>263.57777777777778</v>
      </c>
      <c r="P621" s="41">
        <f>IF(H621=0,"",'Дані з ДІСО'!Y621/H621)</f>
        <v>0</v>
      </c>
      <c r="Q621" s="29">
        <f>IF(H621=0,"",(1+0.25*P621)*O621*Параметри!$K$51)</f>
        <v>53986.056042486576</v>
      </c>
      <c r="R621" s="29">
        <f>IF(H621=0,"",Q621*'Коефіцієнти АТО'!T621)</f>
        <v>4048.954203186493</v>
      </c>
      <c r="S621" s="29">
        <f>IF(H621=0,"",H621*(1+0.25*P621)*Параметри!$K$66*Параметри!$K$20/1000)</f>
        <v>0</v>
      </c>
      <c r="T621" s="29">
        <f>IF(H621=0,"",H621*(1+0.25*P621)*'Коефіцієнти АТО'!$S621*Параметри!$K$20/1000)</f>
        <v>7593.2479577548374</v>
      </c>
      <c r="U621" s="29">
        <f t="shared" si="84"/>
        <v>65628.258203427904</v>
      </c>
      <c r="V621" s="29">
        <f t="shared" si="85"/>
        <v>65628.258203427904</v>
      </c>
      <c r="W621" s="40">
        <f>ROUNDUP('Дані з ДІСО'!P621/Параметри!$K$24,0)</f>
        <v>0</v>
      </c>
      <c r="X621" s="40">
        <f>ROUNDUP('Дані з ДІСО'!Q621/Параметри!$K$24,0)</f>
        <v>0</v>
      </c>
      <c r="Y621" s="40">
        <f>ROUNDUP('Дані з ДІСО'!R621/Параметри!$K$24,0)</f>
        <v>0</v>
      </c>
      <c r="Z621" s="59">
        <f>(W621*Параметри!$K$33+X621*Параметри!$L$33+Y621*Параметри!$M$33)/18</f>
        <v>0</v>
      </c>
      <c r="AA621" s="41">
        <f>IF(J621=0,0,'Дані з ДІСО'!AA621/J621)</f>
        <v>0</v>
      </c>
      <c r="AB621" s="29">
        <f>(1+0.25*AA621)*Z621*Параметри!$K$51</f>
        <v>0</v>
      </c>
      <c r="AC621" s="29">
        <f>AB621*'Коефіцієнти АТО'!U621</f>
        <v>0</v>
      </c>
      <c r="AD621" s="29">
        <f>J621*(1+0.25*AA621)*Параметри!$K$66*Параметри!$K$20/1000</f>
        <v>0</v>
      </c>
      <c r="AE621" s="29">
        <f>(1+0.25*AA621)*J621*'Коефіцієнти АТО'!S621*Параметри!$K$20/1000</f>
        <v>0</v>
      </c>
      <c r="AF621" s="29">
        <f t="shared" si="81"/>
        <v>0</v>
      </c>
      <c r="AG621" s="29">
        <v>0</v>
      </c>
      <c r="AH621" s="40">
        <v>14</v>
      </c>
      <c r="AI621" s="40">
        <v>0</v>
      </c>
      <c r="AJ621" s="40">
        <f t="shared" si="82"/>
        <v>0</v>
      </c>
      <c r="AK621" s="29">
        <f>(AH621+AI621)*(1+0.25*AJ621)*Параметри!$K$53</f>
        <v>2512.0098597440006</v>
      </c>
      <c r="AL621" s="29">
        <f>ROUNDUP(('Дані з ДІСО'!AU621+'Дані з ДІСО'!AW621)/Параметри!$K$28,0)</f>
        <v>0</v>
      </c>
      <c r="AM621" s="64">
        <f>AL621*Параметри!$M$35/18</f>
        <v>0</v>
      </c>
      <c r="AN621" s="29">
        <f>IF(AL621=0,0,'Дані з ДІСО'!AW621/SUM('Дані з ДІСО'!AU621,'Дані з ДІСО'!AW621))</f>
        <v>0</v>
      </c>
      <c r="AO621" s="29">
        <f>(1+0.25*AN621)*AM621*Параметри!$K$51</f>
        <v>0</v>
      </c>
      <c r="AP621" s="40">
        <f>ROUNDUP(('Дані з ДІСО'!AE621+'Дані не з ДІСО'!E621+'Дані не з ДІСО'!G621)/Параметри!$K$69,0)</f>
        <v>0</v>
      </c>
      <c r="AQ621" s="40">
        <f t="shared" si="86"/>
        <v>0</v>
      </c>
      <c r="AR621" s="40">
        <f>IF(AP621=0,0,('Дані з ДІСО'!AH621+'Дані не з ДІСО'!G621)/('Дані з ДІСО'!AE621+'Дані не з ДІСО'!E621+'Дані не з ДІСО'!G621))</f>
        <v>0</v>
      </c>
      <c r="AS621" s="29">
        <f>AQ621*(1+0.25*AR621)*Параметри!$K$51</f>
        <v>0</v>
      </c>
      <c r="AT621" s="40">
        <f>ROUNDUP('Дані з ДІСО'!AF621/Параметри!$K$70,0)</f>
        <v>0</v>
      </c>
      <c r="AU621" s="40">
        <f t="shared" si="87"/>
        <v>0</v>
      </c>
      <c r="AV621" s="40">
        <f>IF(AT621=0,0,'Дані з ДІСО'!AI621/'Дані з ДІСО'!AF621)</f>
        <v>0</v>
      </c>
      <c r="AW621" s="29">
        <f>AU621*(1+0.25*AV621)*Параметри!$K$51</f>
        <v>0</v>
      </c>
      <c r="AX621" s="40">
        <f>ROUNDUP('Дані з ДІСО'!AR621/Параметри!$K$29,0)</f>
        <v>0</v>
      </c>
      <c r="AY621" s="40">
        <f>ROUNDUP('Дані з ДІСО'!AS621/Параметри!$K$29,0)</f>
        <v>0</v>
      </c>
      <c r="AZ621" s="40">
        <f>ROUNDUP('Дані з ДІСО'!AT621/Параметри!$K$29,0)</f>
        <v>0</v>
      </c>
      <c r="BA621" s="64">
        <f>(AX621*Параметри!$K$32+AY621*Параметри!$L$32+AZ621*Параметри!$M$32)/18</f>
        <v>0</v>
      </c>
      <c r="BB621" s="29">
        <f>(BA621*Параметри!$K$51+SUM('Дані з ДІСО'!AR621:AT621)*Параметри!$K$48*Параметри!$K$20/1000)*Параметри!$K$74</f>
        <v>0</v>
      </c>
      <c r="BC621" s="40">
        <f>ROUNDUP(('Дані не з ДІСО'!I621+'Дані не з ДІСО'!K621)/Параметри!$K$26,0)</f>
        <v>0</v>
      </c>
      <c r="BD621" s="29">
        <f>BC621*Параметри!$M$36/18</f>
        <v>0</v>
      </c>
      <c r="BE621" s="40">
        <f>IF(BC621=0,0,'Дані не з ДІСО'!K621/('Дані не з ДІСО'!I621+'Дані не з ДІСО'!K621))</f>
        <v>0</v>
      </c>
      <c r="BF621" s="29">
        <f>(1+0.25*BE621)*BD621*Параметри!$K$51</f>
        <v>0</v>
      </c>
      <c r="BG621" s="40">
        <f>ROUNDUP('Дані не з ДІСО'!M621/Параметри!$K$27,0)</f>
        <v>0</v>
      </c>
      <c r="BH621" s="40">
        <f>BG621*Параметри!$M$37/18</f>
        <v>0</v>
      </c>
      <c r="BI621" s="29">
        <f>BH621*Параметри!$K$51</f>
        <v>0</v>
      </c>
      <c r="BJ621" s="29">
        <f>'Дані не з ДІСО'!N621*Параметри!$K$76</f>
        <v>0</v>
      </c>
      <c r="BK621" s="40">
        <f>ROUNDUP('Дані з ДІСО'!V621/Параметри!$K$25,0)</f>
        <v>0</v>
      </c>
      <c r="BL621" s="40">
        <f>ROUNDUP('Дані з ДІСО'!W621/Параметри!$K$25,0)</f>
        <v>0</v>
      </c>
      <c r="BM621" s="40">
        <f>ROUNDUP('Дані з ДІСО'!X621/Параметри!$K$25,0)</f>
        <v>0</v>
      </c>
      <c r="BN621" s="40">
        <f>(BK621*Параметри!$K$34+BL621*Параметри!$L$34+BM621*Параметри!$M$34)/18</f>
        <v>0</v>
      </c>
      <c r="BO621" s="40">
        <f>IF(K621=0,0,'Дані з ДІСО'!AC621/K621)</f>
        <v>0</v>
      </c>
      <c r="BP621" s="29">
        <f>(1+0.25*BO621)*BN621*Параметри!$K$51</f>
        <v>0</v>
      </c>
      <c r="BQ621" s="29">
        <f>BP621*'Коефіцієнти АТО'!U621</f>
        <v>0</v>
      </c>
      <c r="BR621" s="29">
        <f>K621*(1+0.25*BO621)*Параметри!$K$66*Параметри!$K$20/1000</f>
        <v>0</v>
      </c>
      <c r="BS621" s="29">
        <f>(1+0.25*BO621)*K621*'Коефіцієнти АТО'!S621*Параметри!$K$20/1000</f>
        <v>0</v>
      </c>
      <c r="BT621" s="29">
        <f t="shared" si="88"/>
        <v>0</v>
      </c>
      <c r="BU621" s="40">
        <f>ROUNDUP('Дані з ДІСО'!AG621/Параметри!$K$71,0)</f>
        <v>0</v>
      </c>
      <c r="BV621" s="40">
        <f t="shared" si="89"/>
        <v>0</v>
      </c>
      <c r="BW621" s="40">
        <f>IF('Дані з ДІСО'!AG621=0,0,'Дані з ДІСО'!AJ621/'Дані з ДІСО'!AG621)</f>
        <v>0</v>
      </c>
      <c r="BX621" s="29">
        <f>BV621*(1+0.25*BW621)*Параметри!$K$51</f>
        <v>0</v>
      </c>
      <c r="BY621" s="29">
        <f>ROUND(IF(Параметри!$K$77="No",CC621,CC621*Параметри!$K$78)+AG621,1)</f>
        <v>61326.2</v>
      </c>
      <c r="BZ621" s="29">
        <f>ROUND(IF(Параметри!$K$77="No",BF621,BF621*Параметри!$K$78),1)</f>
        <v>0</v>
      </c>
      <c r="CA621" s="29">
        <f>ROUND(IF(Параметри!$K$77="No",BI621,BI621*Параметри!$K$78),1)</f>
        <v>0</v>
      </c>
      <c r="CB621" s="29">
        <f>ROUND(IF(Параметри!$K$77="No",BJ621,BJ621*Параметри!$K$78),1)</f>
        <v>0</v>
      </c>
      <c r="CC621" s="29">
        <f t="shared" si="83"/>
        <v>68140.268063171898</v>
      </c>
    </row>
    <row r="622" spans="1:81">
      <c r="A622" s="9">
        <v>621</v>
      </c>
      <c r="B622" s="9" t="s">
        <v>3148</v>
      </c>
      <c r="C622" s="9" t="s">
        <v>3148</v>
      </c>
      <c r="D622" s="9" t="s">
        <v>3707</v>
      </c>
      <c r="E622" s="9" t="s">
        <v>24</v>
      </c>
      <c r="F622" s="9" t="s">
        <v>3735</v>
      </c>
      <c r="G622" s="9" t="s">
        <v>1304</v>
      </c>
      <c r="H622" s="29">
        <f>SUM('Дані з ДІСО'!J622:L622)</f>
        <v>1209</v>
      </c>
      <c r="I622" s="29">
        <f>SUM('Дані з ДІСО'!G622:I622)</f>
        <v>180</v>
      </c>
      <c r="J622" s="29">
        <f>SUM('Дані з ДІСО'!P622:R622)</f>
        <v>1</v>
      </c>
      <c r="K622" s="29">
        <f>SUM('Дані з ДІСО'!V622:X622)</f>
        <v>0</v>
      </c>
      <c r="L622" s="40">
        <f>ROUNDUP('Дані з ДІСО'!J622/'Коефіцієнти АТО'!$R622,0)</f>
        <v>48</v>
      </c>
      <c r="M622" s="40">
        <f>ROUNDUP('Дані з ДІСО'!K622/'Коефіцієнти АТО'!$R622,0)</f>
        <v>65</v>
      </c>
      <c r="N622" s="40">
        <f>ROUNDUP('Дані з ДІСО'!L622/'Коефіцієнти АТО'!$R622,0)</f>
        <v>10</v>
      </c>
      <c r="O622" s="59">
        <f>(L622*Параметри!$K$32+M622*Параметри!$L$32+N622*Параметри!$M$32)/18</f>
        <v>199.13888888888889</v>
      </c>
      <c r="P622" s="41">
        <f>IF(H622=0,"",'Дані з ДІСО'!Y622/H622)</f>
        <v>0</v>
      </c>
      <c r="Q622" s="29">
        <f>IF(H622=0,"",(1+0.25*P622)*O622*Параметри!$K$51)</f>
        <v>40787.669227782884</v>
      </c>
      <c r="R622" s="29">
        <f>IF(H622=0,"",Q622*'Коефіцієнти АТО'!T622)</f>
        <v>693.39037687230905</v>
      </c>
      <c r="S622" s="29">
        <f>IF(H622=0,"",H622*(1+0.25*P622)*Параметри!$K$66*Параметри!$K$20/1000)</f>
        <v>0</v>
      </c>
      <c r="T622" s="29">
        <f>IF(H622=0,"",H622*(1+0.25*P622)*'Коефіцієнти АТО'!$S622*Параметри!$K$20/1000)</f>
        <v>6098.1431735628194</v>
      </c>
      <c r="U622" s="29">
        <f t="shared" si="84"/>
        <v>47579.202778218016</v>
      </c>
      <c r="V622" s="29">
        <f t="shared" si="85"/>
        <v>47579.202778218016</v>
      </c>
      <c r="W622" s="40">
        <f>ROUNDUP('Дані з ДІСО'!P622/Параметри!$K$24,0)</f>
        <v>1</v>
      </c>
      <c r="X622" s="40">
        <f>ROUNDUP('Дані з ДІСО'!Q622/Параметри!$K$24,0)</f>
        <v>0</v>
      </c>
      <c r="Y622" s="40">
        <f>ROUNDUP('Дані з ДІСО'!R622/Параметри!$K$24,0)</f>
        <v>0</v>
      </c>
      <c r="Z622" s="59">
        <f>(W622*Параметри!$K$33+X622*Параметри!$L$33+Y622*Параметри!$M$33)/18</f>
        <v>2</v>
      </c>
      <c r="AA622" s="41">
        <f>IF(J622=0,0,'Дані з ДІСО'!AA622/J622)</f>
        <v>0</v>
      </c>
      <c r="AB622" s="29">
        <f>(1+0.25*AA622)*Z622*Параметри!$K$51</f>
        <v>409.64042187199999</v>
      </c>
      <c r="AC622" s="29">
        <f>AB622*'Коефіцієнти АТО'!U622</f>
        <v>19.253099827983998</v>
      </c>
      <c r="AD622" s="29">
        <f>J622*(1+0.25*AA622)*Параметри!$K$66*Параметри!$K$20/1000</f>
        <v>0</v>
      </c>
      <c r="AE622" s="29">
        <f>(1+0.25*AA622)*J622*'Коефіцієнти АТО'!S622*Параметри!$K$20/1000</f>
        <v>5.0439563056764438</v>
      </c>
      <c r="AF622" s="29">
        <f t="shared" si="81"/>
        <v>433.93747800566041</v>
      </c>
      <c r="AG622" s="29">
        <v>0</v>
      </c>
      <c r="AH622" s="40">
        <v>3</v>
      </c>
      <c r="AI622" s="40">
        <v>0</v>
      </c>
      <c r="AJ622" s="40">
        <f t="shared" si="82"/>
        <v>0</v>
      </c>
      <c r="AK622" s="29">
        <f>(AH622+AI622)*(1+0.25*AJ622)*Параметри!$K$53</f>
        <v>538.28782708800009</v>
      </c>
      <c r="AL622" s="29">
        <f>ROUNDUP(('Дані з ДІСО'!AU622+'Дані з ДІСО'!AW622)/Параметри!$K$28,0)</f>
        <v>0</v>
      </c>
      <c r="AM622" s="64">
        <f>AL622*Параметри!$M$35/18</f>
        <v>0</v>
      </c>
      <c r="AN622" s="29">
        <f>IF(AL622=0,0,'Дані з ДІСО'!AW622/SUM('Дані з ДІСО'!AU622,'Дані з ДІСО'!AW622))</f>
        <v>0</v>
      </c>
      <c r="AO622" s="29">
        <f>(1+0.25*AN622)*AM622*Параметри!$K$51</f>
        <v>0</v>
      </c>
      <c r="AP622" s="40">
        <f>ROUNDUP(('Дані з ДІСО'!AE622+'Дані не з ДІСО'!E622+'Дані не з ДІСО'!G622)/Параметри!$K$69,0)</f>
        <v>0</v>
      </c>
      <c r="AQ622" s="40">
        <f t="shared" si="86"/>
        <v>0</v>
      </c>
      <c r="AR622" s="40">
        <f>IF(AP622=0,0,('Дані з ДІСО'!AH622+'Дані не з ДІСО'!G622)/('Дані з ДІСО'!AE622+'Дані не з ДІСО'!E622+'Дані не з ДІСО'!G622))</f>
        <v>0</v>
      </c>
      <c r="AS622" s="29">
        <f>AQ622*(1+0.25*AR622)*Параметри!$K$51</f>
        <v>0</v>
      </c>
      <c r="AT622" s="40">
        <f>ROUNDUP('Дані з ДІСО'!AF622/Параметри!$K$70,0)</f>
        <v>0</v>
      </c>
      <c r="AU622" s="40">
        <f t="shared" si="87"/>
        <v>0</v>
      </c>
      <c r="AV622" s="40">
        <f>IF(AT622=0,0,'Дані з ДІСО'!AI622/'Дані з ДІСО'!AF622)</f>
        <v>0</v>
      </c>
      <c r="AW622" s="29">
        <f>AU622*(1+0.25*AV622)*Параметри!$K$51</f>
        <v>0</v>
      </c>
      <c r="AX622" s="40">
        <f>ROUNDUP('Дані з ДІСО'!AR622/Параметри!$K$29,0)</f>
        <v>0</v>
      </c>
      <c r="AY622" s="40">
        <f>ROUNDUP('Дані з ДІСО'!AS622/Параметри!$K$29,0)</f>
        <v>0</v>
      </c>
      <c r="AZ622" s="40">
        <f>ROUNDUP('Дані з ДІСО'!AT622/Параметри!$K$29,0)</f>
        <v>0</v>
      </c>
      <c r="BA622" s="64">
        <f>(AX622*Параметри!$K$32+AY622*Параметри!$L$32+AZ622*Параметри!$M$32)/18</f>
        <v>0</v>
      </c>
      <c r="BB622" s="29">
        <f>(BA622*Параметри!$K$51+SUM('Дані з ДІСО'!AR622:AT622)*Параметри!$K$48*Параметри!$K$20/1000)*Параметри!$K$74</f>
        <v>0</v>
      </c>
      <c r="BC622" s="40">
        <f>ROUNDUP(('Дані не з ДІСО'!I622+'Дані не з ДІСО'!K622)/Параметри!$K$26,0)</f>
        <v>0</v>
      </c>
      <c r="BD622" s="29">
        <f>BC622*Параметри!$M$36/18</f>
        <v>0</v>
      </c>
      <c r="BE622" s="40">
        <f>IF(BC622=0,0,'Дані не з ДІСО'!K622/('Дані не з ДІСО'!I622+'Дані не з ДІСО'!K622))</f>
        <v>0</v>
      </c>
      <c r="BF622" s="29">
        <f>(1+0.25*BE622)*BD622*Параметри!$K$51</f>
        <v>0</v>
      </c>
      <c r="BG622" s="40">
        <f>ROUNDUP('Дані не з ДІСО'!M622/Параметри!$K$27,0)</f>
        <v>0</v>
      </c>
      <c r="BH622" s="40">
        <f>BG622*Параметри!$M$37/18</f>
        <v>0</v>
      </c>
      <c r="BI622" s="29">
        <f>BH622*Параметри!$K$51</f>
        <v>0</v>
      </c>
      <c r="BJ622" s="29">
        <f>'Дані не з ДІСО'!N622*Параметри!$K$76</f>
        <v>0</v>
      </c>
      <c r="BK622" s="40">
        <f>ROUNDUP('Дані з ДІСО'!V622/Параметри!$K$25,0)</f>
        <v>0</v>
      </c>
      <c r="BL622" s="40">
        <f>ROUNDUP('Дані з ДІСО'!W622/Параметри!$K$25,0)</f>
        <v>0</v>
      </c>
      <c r="BM622" s="40">
        <f>ROUNDUP('Дані з ДІСО'!X622/Параметри!$K$25,0)</f>
        <v>0</v>
      </c>
      <c r="BN622" s="40">
        <f>(BK622*Параметри!$K$34+BL622*Параметри!$L$34+BM622*Параметри!$M$34)/18</f>
        <v>0</v>
      </c>
      <c r="BO622" s="40">
        <f>IF(K622=0,0,'Дані з ДІСО'!AC622/K622)</f>
        <v>0</v>
      </c>
      <c r="BP622" s="29">
        <f>(1+0.25*BO622)*BN622*Параметри!$K$51</f>
        <v>0</v>
      </c>
      <c r="BQ622" s="29">
        <f>BP622*'Коефіцієнти АТО'!U622</f>
        <v>0</v>
      </c>
      <c r="BR622" s="29">
        <f>K622*(1+0.25*BO622)*Параметри!$K$66*Параметри!$K$20/1000</f>
        <v>0</v>
      </c>
      <c r="BS622" s="29">
        <f>(1+0.25*BO622)*K622*'Коефіцієнти АТО'!S622*Параметри!$K$20/1000</f>
        <v>0</v>
      </c>
      <c r="BT622" s="29">
        <f t="shared" si="88"/>
        <v>0</v>
      </c>
      <c r="BU622" s="40">
        <f>ROUNDUP('Дані з ДІСО'!AG622/Параметри!$K$71,0)</f>
        <v>0</v>
      </c>
      <c r="BV622" s="40">
        <f t="shared" si="89"/>
        <v>0</v>
      </c>
      <c r="BW622" s="40">
        <f>IF('Дані з ДІСО'!AG622=0,0,'Дані з ДІСО'!AJ622/'Дані з ДІСО'!AG622)</f>
        <v>0</v>
      </c>
      <c r="BX622" s="29">
        <f>BV622*(1+0.25*BW622)*Параметри!$K$51</f>
        <v>0</v>
      </c>
      <c r="BY622" s="29">
        <f>ROUND(IF(Параметри!$K$77="No",CC622,CC622*Параметри!$K$78)+AG622,1)</f>
        <v>43696.3</v>
      </c>
      <c r="BZ622" s="29">
        <f>ROUND(IF(Параметри!$K$77="No",BF622,BF622*Параметри!$K$78),1)</f>
        <v>0</v>
      </c>
      <c r="CA622" s="29">
        <f>ROUND(IF(Параметри!$K$77="No",BI622,BI622*Параметри!$K$78),1)</f>
        <v>0</v>
      </c>
      <c r="CB622" s="29">
        <f>ROUND(IF(Параметри!$K$77="No",BJ622,BJ622*Параметри!$K$78),1)</f>
        <v>0</v>
      </c>
      <c r="CC622" s="29">
        <f t="shared" si="83"/>
        <v>48551.428083311679</v>
      </c>
    </row>
    <row r="623" spans="1:81">
      <c r="A623" s="9">
        <v>622</v>
      </c>
      <c r="B623" s="9" t="s">
        <v>3148</v>
      </c>
      <c r="C623" s="9" t="s">
        <v>3148</v>
      </c>
      <c r="D623" s="9" t="s">
        <v>3707</v>
      </c>
      <c r="E623" s="9" t="s">
        <v>24</v>
      </c>
      <c r="F623" s="9" t="s">
        <v>3736</v>
      </c>
      <c r="G623" s="9" t="s">
        <v>1306</v>
      </c>
      <c r="H623" s="29">
        <f>SUM('Дані з ДІСО'!J623:L623)</f>
        <v>376</v>
      </c>
      <c r="I623" s="29">
        <f>SUM('Дані з ДІСО'!G623:I623)</f>
        <v>37</v>
      </c>
      <c r="J623" s="29">
        <f>SUM('Дані з ДІСО'!P623:R623)</f>
        <v>0</v>
      </c>
      <c r="K623" s="29">
        <f>SUM('Дані з ДІСО'!V623:X623)</f>
        <v>0</v>
      </c>
      <c r="L623" s="40">
        <f>ROUNDUP('Дані з ДІСО'!J623/'Коефіцієнти АТО'!$R623,0)</f>
        <v>12</v>
      </c>
      <c r="M623" s="40">
        <f>ROUNDUP('Дані з ДІСО'!K623/'Коефіцієнти АТО'!$R623,0)</f>
        <v>16</v>
      </c>
      <c r="N623" s="40">
        <f>ROUNDUP('Дані з ДІСО'!L623/'Коефіцієнти АТО'!$R623,0)</f>
        <v>3</v>
      </c>
      <c r="O623" s="59">
        <f>(L623*Параметри!$K$32+M623*Параметри!$L$32+N623*Параметри!$M$32)/18</f>
        <v>50.31666666666667</v>
      </c>
      <c r="P623" s="41">
        <f>IF(H623=0,"",'Дані з ДІСО'!Y623/H623)</f>
        <v>0</v>
      </c>
      <c r="Q623" s="29">
        <f>IF(H623=0,"",(1+0.25*P623)*O623*Параметри!$K$51)</f>
        <v>10305.870280263067</v>
      </c>
      <c r="R623" s="29">
        <f>IF(H623=0,"",Q623*'Коефіцієнти АТО'!T623)</f>
        <v>175.19979476447216</v>
      </c>
      <c r="S623" s="29">
        <f>IF(H623=0,"",H623*(1+0.25*P623)*Параметри!$K$66*Параметри!$K$20/1000)</f>
        <v>0</v>
      </c>
      <c r="T623" s="29">
        <f>IF(H623=0,"",H623*(1+0.25*P623)*'Коефіцієнти АТО'!$S623*Параметри!$K$20/1000)</f>
        <v>1896.5275709343427</v>
      </c>
      <c r="U623" s="29">
        <f t="shared" si="84"/>
        <v>12377.597645961881</v>
      </c>
      <c r="V623" s="29">
        <f t="shared" si="85"/>
        <v>12377.597645961881</v>
      </c>
      <c r="W623" s="40">
        <f>ROUNDUP('Дані з ДІСО'!P623/Параметри!$K$24,0)</f>
        <v>0</v>
      </c>
      <c r="X623" s="40">
        <f>ROUNDUP('Дані з ДІСО'!Q623/Параметри!$K$24,0)</f>
        <v>0</v>
      </c>
      <c r="Y623" s="40">
        <f>ROUNDUP('Дані з ДІСО'!R623/Параметри!$K$24,0)</f>
        <v>0</v>
      </c>
      <c r="Z623" s="59">
        <f>(W623*Параметри!$K$33+X623*Параметри!$L$33+Y623*Параметри!$M$33)/18</f>
        <v>0</v>
      </c>
      <c r="AA623" s="41">
        <f>IF(J623=0,0,'Дані з ДІСО'!AA623/J623)</f>
        <v>0</v>
      </c>
      <c r="AB623" s="29">
        <f>(1+0.25*AA623)*Z623*Параметри!$K$51</f>
        <v>0</v>
      </c>
      <c r="AC623" s="29">
        <f>AB623*'Коефіцієнти АТО'!U623</f>
        <v>0</v>
      </c>
      <c r="AD623" s="29">
        <f>J623*(1+0.25*AA623)*Параметри!$K$66*Параметри!$K$20/1000</f>
        <v>0</v>
      </c>
      <c r="AE623" s="29">
        <f>(1+0.25*AA623)*J623*'Коефіцієнти АТО'!S623*Параметри!$K$20/1000</f>
        <v>0</v>
      </c>
      <c r="AF623" s="29">
        <f t="shared" si="81"/>
        <v>0</v>
      </c>
      <c r="AG623" s="29">
        <v>0</v>
      </c>
      <c r="AH623" s="40">
        <v>1</v>
      </c>
      <c r="AI623" s="40">
        <v>0</v>
      </c>
      <c r="AJ623" s="40">
        <f t="shared" si="82"/>
        <v>0</v>
      </c>
      <c r="AK623" s="29">
        <f>(AH623+AI623)*(1+0.25*AJ623)*Параметри!$K$53</f>
        <v>179.42927569600005</v>
      </c>
      <c r="AL623" s="29">
        <f>ROUNDUP(('Дані з ДІСО'!AU623+'Дані з ДІСО'!AW623)/Параметри!$K$28,0)</f>
        <v>0</v>
      </c>
      <c r="AM623" s="64">
        <f>AL623*Параметри!$M$35/18</f>
        <v>0</v>
      </c>
      <c r="AN623" s="29">
        <f>IF(AL623=0,0,'Дані з ДІСО'!AW623/SUM('Дані з ДІСО'!AU623,'Дані з ДІСО'!AW623))</f>
        <v>0</v>
      </c>
      <c r="AO623" s="29">
        <f>(1+0.25*AN623)*AM623*Параметри!$K$51</f>
        <v>0</v>
      </c>
      <c r="AP623" s="40">
        <f>ROUNDUP(('Дані з ДІСО'!AE623+'Дані не з ДІСО'!E623+'Дані не з ДІСО'!G623)/Параметри!$K$69,0)</f>
        <v>0</v>
      </c>
      <c r="AQ623" s="40">
        <f t="shared" si="86"/>
        <v>0</v>
      </c>
      <c r="AR623" s="40">
        <f>IF(AP623=0,0,('Дані з ДІСО'!AH623+'Дані не з ДІСО'!G623)/('Дані з ДІСО'!AE623+'Дані не з ДІСО'!E623+'Дані не з ДІСО'!G623))</f>
        <v>0</v>
      </c>
      <c r="AS623" s="29">
        <f>AQ623*(1+0.25*AR623)*Параметри!$K$51</f>
        <v>0</v>
      </c>
      <c r="AT623" s="40">
        <f>ROUNDUP('Дані з ДІСО'!AF623/Параметри!$K$70,0)</f>
        <v>0</v>
      </c>
      <c r="AU623" s="40">
        <f t="shared" si="87"/>
        <v>0</v>
      </c>
      <c r="AV623" s="40">
        <f>IF(AT623=0,0,'Дані з ДІСО'!AI623/'Дані з ДІСО'!AF623)</f>
        <v>0</v>
      </c>
      <c r="AW623" s="29">
        <f>AU623*(1+0.25*AV623)*Параметри!$K$51</f>
        <v>0</v>
      </c>
      <c r="AX623" s="40">
        <f>ROUNDUP('Дані з ДІСО'!AR623/Параметри!$K$29,0)</f>
        <v>0</v>
      </c>
      <c r="AY623" s="40">
        <f>ROUNDUP('Дані з ДІСО'!AS623/Параметри!$K$29,0)</f>
        <v>0</v>
      </c>
      <c r="AZ623" s="40">
        <f>ROUNDUP('Дані з ДІСО'!AT623/Параметри!$K$29,0)</f>
        <v>0</v>
      </c>
      <c r="BA623" s="64">
        <f>(AX623*Параметри!$K$32+AY623*Параметри!$L$32+AZ623*Параметри!$M$32)/18</f>
        <v>0</v>
      </c>
      <c r="BB623" s="29">
        <f>(BA623*Параметри!$K$51+SUM('Дані з ДІСО'!AR623:AT623)*Параметри!$K$48*Параметри!$K$20/1000)*Параметри!$K$74</f>
        <v>0</v>
      </c>
      <c r="BC623" s="40">
        <f>ROUNDUP(('Дані не з ДІСО'!I623+'Дані не з ДІСО'!K623)/Параметри!$K$26,0)</f>
        <v>0</v>
      </c>
      <c r="BD623" s="29">
        <f>BC623*Параметри!$M$36/18</f>
        <v>0</v>
      </c>
      <c r="BE623" s="40">
        <f>IF(BC623=0,0,'Дані не з ДІСО'!K623/('Дані не з ДІСО'!I623+'Дані не з ДІСО'!K623))</f>
        <v>0</v>
      </c>
      <c r="BF623" s="29">
        <f>(1+0.25*BE623)*BD623*Параметри!$K$51</f>
        <v>0</v>
      </c>
      <c r="BG623" s="40">
        <f>ROUNDUP('Дані не з ДІСО'!M623/Параметри!$K$27,0)</f>
        <v>0</v>
      </c>
      <c r="BH623" s="40">
        <f>BG623*Параметри!$M$37/18</f>
        <v>0</v>
      </c>
      <c r="BI623" s="29">
        <f>BH623*Параметри!$K$51</f>
        <v>0</v>
      </c>
      <c r="BJ623" s="29">
        <f>'Дані не з ДІСО'!N623*Параметри!$K$76</f>
        <v>0</v>
      </c>
      <c r="BK623" s="40">
        <f>ROUNDUP('Дані з ДІСО'!V623/Параметри!$K$25,0)</f>
        <v>0</v>
      </c>
      <c r="BL623" s="40">
        <f>ROUNDUP('Дані з ДІСО'!W623/Параметри!$K$25,0)</f>
        <v>0</v>
      </c>
      <c r="BM623" s="40">
        <f>ROUNDUP('Дані з ДІСО'!X623/Параметри!$K$25,0)</f>
        <v>0</v>
      </c>
      <c r="BN623" s="40">
        <f>(BK623*Параметри!$K$34+BL623*Параметри!$L$34+BM623*Параметри!$M$34)/18</f>
        <v>0</v>
      </c>
      <c r="BO623" s="40">
        <f>IF(K623=0,0,'Дані з ДІСО'!AC623/K623)</f>
        <v>0</v>
      </c>
      <c r="BP623" s="29">
        <f>(1+0.25*BO623)*BN623*Параметри!$K$51</f>
        <v>0</v>
      </c>
      <c r="BQ623" s="29">
        <f>BP623*'Коефіцієнти АТО'!U623</f>
        <v>0</v>
      </c>
      <c r="BR623" s="29">
        <f>K623*(1+0.25*BO623)*Параметри!$K$66*Параметри!$K$20/1000</f>
        <v>0</v>
      </c>
      <c r="BS623" s="29">
        <f>(1+0.25*BO623)*K623*'Коефіцієнти АТО'!S623*Параметри!$K$20/1000</f>
        <v>0</v>
      </c>
      <c r="BT623" s="29">
        <f t="shared" si="88"/>
        <v>0</v>
      </c>
      <c r="BU623" s="40">
        <f>ROUNDUP('Дані з ДІСО'!AG623/Параметри!$K$71,0)</f>
        <v>0</v>
      </c>
      <c r="BV623" s="40">
        <f t="shared" si="89"/>
        <v>0</v>
      </c>
      <c r="BW623" s="40">
        <f>IF('Дані з ДІСО'!AG623=0,0,'Дані з ДІСО'!AJ623/'Дані з ДІСО'!AG623)</f>
        <v>0</v>
      </c>
      <c r="BX623" s="29">
        <f>BV623*(1+0.25*BW623)*Параметри!$K$51</f>
        <v>0</v>
      </c>
      <c r="BY623" s="29">
        <f>ROUND(IF(Параметри!$K$77="No",CC623,CC623*Параметри!$K$78)+AG623,1)</f>
        <v>11301.3</v>
      </c>
      <c r="BZ623" s="29">
        <f>ROUND(IF(Параметри!$K$77="No",BF623,BF623*Параметри!$K$78),1)</f>
        <v>0</v>
      </c>
      <c r="CA623" s="29">
        <f>ROUND(IF(Параметри!$K$77="No",BI623,BI623*Параметри!$K$78),1)</f>
        <v>0</v>
      </c>
      <c r="CB623" s="29">
        <f>ROUND(IF(Параметри!$K$77="No",BJ623,BJ623*Параметри!$K$78),1)</f>
        <v>0</v>
      </c>
      <c r="CC623" s="29">
        <f t="shared" si="83"/>
        <v>12557.026921657882</v>
      </c>
    </row>
    <row r="624" spans="1:81">
      <c r="A624" s="9">
        <v>623</v>
      </c>
      <c r="B624" s="9" t="s">
        <v>3151</v>
      </c>
      <c r="C624" s="9" t="s">
        <v>3151</v>
      </c>
      <c r="D624" s="9" t="s">
        <v>3707</v>
      </c>
      <c r="E624" s="9" t="s">
        <v>29</v>
      </c>
      <c r="F624" s="9" t="s">
        <v>3737</v>
      </c>
      <c r="G624" s="9" t="s">
        <v>1308</v>
      </c>
      <c r="H624" s="29">
        <f>SUM('Дані з ДІСО'!J624:L624)</f>
        <v>1445</v>
      </c>
      <c r="I624" s="29">
        <f>SUM('Дані з ДІСО'!G624:I624)</f>
        <v>109</v>
      </c>
      <c r="J624" s="29">
        <f>SUM('Дані з ДІСО'!P624:R624)</f>
        <v>0</v>
      </c>
      <c r="K624" s="29">
        <f>SUM('Дані з ДІСО'!V624:X624)</f>
        <v>0</v>
      </c>
      <c r="L624" s="40">
        <f>ROUNDUP('Дані з ДІСО'!J624/'Коефіцієнти АТО'!$R624,0)</f>
        <v>42</v>
      </c>
      <c r="M624" s="40">
        <f>ROUNDUP('Дані з ДІСО'!K624/'Коефіцієнти АТО'!$R624,0)</f>
        <v>57</v>
      </c>
      <c r="N624" s="40">
        <f>ROUNDUP('Дані з ДІСО'!L624/'Коефіцієнти АТО'!$R624,0)</f>
        <v>10</v>
      </c>
      <c r="O624" s="59">
        <f>(L624*Параметри!$K$32+M624*Параметри!$L$32+N624*Параметри!$M$32)/18</f>
        <v>176.9388888888889</v>
      </c>
      <c r="P624" s="41">
        <f>IF(H624=0,"",'Дані з ДІСО'!Y624/H624)</f>
        <v>0</v>
      </c>
      <c r="Q624" s="29">
        <f>IF(H624=0,"",(1+0.25*P624)*O624*Параметри!$K$51)</f>
        <v>36240.660545003688</v>
      </c>
      <c r="R624" s="29">
        <f>IF(H624=0,"",Q624*'Коефіцієнти АТО'!T624)</f>
        <v>616.09122926506268</v>
      </c>
      <c r="S624" s="29">
        <f>IF(H624=0,"",H624*(1+0.25*P624)*Параметри!$K$66*Параметри!$K$20/1000)</f>
        <v>0</v>
      </c>
      <c r="T624" s="29">
        <f>IF(H624=0,"",H624*(1+0.25*P624)*'Коефіцієнти АТО'!$S624*Параметри!$K$20/1000)</f>
        <v>6600.920931353171</v>
      </c>
      <c r="U624" s="29">
        <f t="shared" si="84"/>
        <v>43457.672705621917</v>
      </c>
      <c r="V624" s="29">
        <f t="shared" si="85"/>
        <v>43457.672705621917</v>
      </c>
      <c r="W624" s="40">
        <f>ROUNDUP('Дані з ДІСО'!P624/Параметри!$K$24,0)</f>
        <v>0</v>
      </c>
      <c r="X624" s="40">
        <f>ROUNDUP('Дані з ДІСО'!Q624/Параметри!$K$24,0)</f>
        <v>0</v>
      </c>
      <c r="Y624" s="40">
        <f>ROUNDUP('Дані з ДІСО'!R624/Параметри!$K$24,0)</f>
        <v>0</v>
      </c>
      <c r="Z624" s="59">
        <f>(W624*Параметри!$K$33+X624*Параметри!$L$33+Y624*Параметри!$M$33)/18</f>
        <v>0</v>
      </c>
      <c r="AA624" s="41">
        <f>IF(J624=0,0,'Дані з ДІСО'!AA624/J624)</f>
        <v>0</v>
      </c>
      <c r="AB624" s="29">
        <f>(1+0.25*AA624)*Z624*Параметри!$K$51</f>
        <v>0</v>
      </c>
      <c r="AC624" s="29">
        <f>AB624*'Коефіцієнти АТО'!U624</f>
        <v>0</v>
      </c>
      <c r="AD624" s="29">
        <f>J624*(1+0.25*AA624)*Параметри!$K$66*Параметри!$K$20/1000</f>
        <v>0</v>
      </c>
      <c r="AE624" s="29">
        <f>(1+0.25*AA624)*J624*'Коефіцієнти АТО'!S624*Параметри!$K$20/1000</f>
        <v>0</v>
      </c>
      <c r="AF624" s="29">
        <f t="shared" si="81"/>
        <v>0</v>
      </c>
      <c r="AG624" s="29">
        <v>0</v>
      </c>
      <c r="AH624" s="40">
        <v>11</v>
      </c>
      <c r="AI624" s="40">
        <v>0</v>
      </c>
      <c r="AJ624" s="40">
        <f t="shared" si="82"/>
        <v>0</v>
      </c>
      <c r="AK624" s="29">
        <f>(AH624+AI624)*(1+0.25*AJ624)*Параметри!$K$53</f>
        <v>1973.7220326560005</v>
      </c>
      <c r="AL624" s="29">
        <f>ROUNDUP(('Дані з ДІСО'!AU624+'Дані з ДІСО'!AW624)/Параметри!$K$28,0)</f>
        <v>0</v>
      </c>
      <c r="AM624" s="64">
        <f>AL624*Параметри!$M$35/18</f>
        <v>0</v>
      </c>
      <c r="AN624" s="29">
        <f>IF(AL624=0,0,'Дані з ДІСО'!AW624/SUM('Дані з ДІСО'!AU624,'Дані з ДІСО'!AW624))</f>
        <v>0</v>
      </c>
      <c r="AO624" s="29">
        <f>(1+0.25*AN624)*AM624*Параметри!$K$51</f>
        <v>0</v>
      </c>
      <c r="AP624" s="40">
        <f>ROUNDUP(('Дані з ДІСО'!AE624+'Дані не з ДІСО'!E624+'Дані не з ДІСО'!G624)/Параметри!$K$69,0)</f>
        <v>0</v>
      </c>
      <c r="AQ624" s="40">
        <f t="shared" si="86"/>
        <v>0</v>
      </c>
      <c r="AR624" s="40">
        <f>IF(AP624=0,0,('Дані з ДІСО'!AH624+'Дані не з ДІСО'!G624)/('Дані з ДІСО'!AE624+'Дані не з ДІСО'!E624+'Дані не з ДІСО'!G624))</f>
        <v>0</v>
      </c>
      <c r="AS624" s="29">
        <f>AQ624*(1+0.25*AR624)*Параметри!$K$51</f>
        <v>0</v>
      </c>
      <c r="AT624" s="40">
        <f>ROUNDUP('Дані з ДІСО'!AF624/Параметри!$K$70,0)</f>
        <v>0</v>
      </c>
      <c r="AU624" s="40">
        <f t="shared" si="87"/>
        <v>0</v>
      </c>
      <c r="AV624" s="40">
        <f>IF(AT624=0,0,'Дані з ДІСО'!AI624/'Дані з ДІСО'!AF624)</f>
        <v>0</v>
      </c>
      <c r="AW624" s="29">
        <f>AU624*(1+0.25*AV624)*Параметри!$K$51</f>
        <v>0</v>
      </c>
      <c r="AX624" s="40">
        <f>ROUNDUP('Дані з ДІСО'!AR624/Параметри!$K$29,0)</f>
        <v>0</v>
      </c>
      <c r="AY624" s="40">
        <f>ROUNDUP('Дані з ДІСО'!AS624/Параметри!$K$29,0)</f>
        <v>0</v>
      </c>
      <c r="AZ624" s="40">
        <f>ROUNDUP('Дані з ДІСО'!AT624/Параметри!$K$29,0)</f>
        <v>0</v>
      </c>
      <c r="BA624" s="64">
        <f>(AX624*Параметри!$K$32+AY624*Параметри!$L$32+AZ624*Параметри!$M$32)/18</f>
        <v>0</v>
      </c>
      <c r="BB624" s="29">
        <f>(BA624*Параметри!$K$51+SUM('Дані з ДІСО'!AR624:AT624)*Параметри!$K$48*Параметри!$K$20/1000)*Параметри!$K$74</f>
        <v>0</v>
      </c>
      <c r="BC624" s="40">
        <f>ROUNDUP(('Дані не з ДІСО'!I624+'Дані не з ДІСО'!K624)/Параметри!$K$26,0)</f>
        <v>0</v>
      </c>
      <c r="BD624" s="29">
        <f>BC624*Параметри!$M$36/18</f>
        <v>0</v>
      </c>
      <c r="BE624" s="40">
        <f>IF(BC624=0,0,'Дані не з ДІСО'!K624/('Дані не з ДІСО'!I624+'Дані не з ДІСО'!K624))</f>
        <v>0</v>
      </c>
      <c r="BF624" s="29">
        <f>(1+0.25*BE624)*BD624*Параметри!$K$51</f>
        <v>0</v>
      </c>
      <c r="BG624" s="40">
        <f>ROUNDUP('Дані не з ДІСО'!M624/Параметри!$K$27,0)</f>
        <v>0</v>
      </c>
      <c r="BH624" s="40">
        <f>BG624*Параметри!$M$37/18</f>
        <v>0</v>
      </c>
      <c r="BI624" s="29">
        <f>BH624*Параметри!$K$51</f>
        <v>0</v>
      </c>
      <c r="BJ624" s="29">
        <f>'Дані не з ДІСО'!N624*Параметри!$K$76</f>
        <v>0</v>
      </c>
      <c r="BK624" s="40">
        <f>ROUNDUP('Дані з ДІСО'!V624/Параметри!$K$25,0)</f>
        <v>0</v>
      </c>
      <c r="BL624" s="40">
        <f>ROUNDUP('Дані з ДІСО'!W624/Параметри!$K$25,0)</f>
        <v>0</v>
      </c>
      <c r="BM624" s="40">
        <f>ROUNDUP('Дані з ДІСО'!X624/Параметри!$K$25,0)</f>
        <v>0</v>
      </c>
      <c r="BN624" s="40">
        <f>(BK624*Параметри!$K$34+BL624*Параметри!$L$34+BM624*Параметри!$M$34)/18</f>
        <v>0</v>
      </c>
      <c r="BO624" s="40">
        <f>IF(K624=0,0,'Дані з ДІСО'!AC624/K624)</f>
        <v>0</v>
      </c>
      <c r="BP624" s="29">
        <f>(1+0.25*BO624)*BN624*Параметри!$K$51</f>
        <v>0</v>
      </c>
      <c r="BQ624" s="29">
        <f>BP624*'Коефіцієнти АТО'!U624</f>
        <v>0</v>
      </c>
      <c r="BR624" s="29">
        <f>K624*(1+0.25*BO624)*Параметри!$K$66*Параметри!$K$20/1000</f>
        <v>0</v>
      </c>
      <c r="BS624" s="29">
        <f>(1+0.25*BO624)*K624*'Коефіцієнти АТО'!S624*Параметри!$K$20/1000</f>
        <v>0</v>
      </c>
      <c r="BT624" s="29">
        <f t="shared" si="88"/>
        <v>0</v>
      </c>
      <c r="BU624" s="40">
        <f>ROUNDUP('Дані з ДІСО'!AG624/Параметри!$K$71,0)</f>
        <v>0</v>
      </c>
      <c r="BV624" s="40">
        <f t="shared" si="89"/>
        <v>0</v>
      </c>
      <c r="BW624" s="40">
        <f>IF('Дані з ДІСО'!AG624=0,0,'Дані з ДІСО'!AJ624/'Дані з ДІСО'!AG624)</f>
        <v>0</v>
      </c>
      <c r="BX624" s="29">
        <f>BV624*(1+0.25*BW624)*Параметри!$K$51</f>
        <v>0</v>
      </c>
      <c r="BY624" s="29">
        <f>ROUND(IF(Параметри!$K$77="No",CC624,CC624*Параметри!$K$78)+AG624,1)</f>
        <v>40888.300000000003</v>
      </c>
      <c r="BZ624" s="29">
        <f>ROUND(IF(Параметри!$K$77="No",BF624,BF624*Параметри!$K$78),1)</f>
        <v>0</v>
      </c>
      <c r="CA624" s="29">
        <f>ROUND(IF(Параметри!$K$77="No",BI624,BI624*Параметри!$K$78),1)</f>
        <v>0</v>
      </c>
      <c r="CB624" s="29">
        <f>ROUND(IF(Параметри!$K$77="No",BJ624,BJ624*Параметри!$K$78),1)</f>
        <v>0</v>
      </c>
      <c r="CC624" s="29">
        <f t="shared" si="83"/>
        <v>45431.394738277915</v>
      </c>
    </row>
    <row r="625" spans="1:81">
      <c r="A625" s="9">
        <v>624</v>
      </c>
      <c r="B625" s="9" t="s">
        <v>3151</v>
      </c>
      <c r="C625" s="9" t="s">
        <v>3151</v>
      </c>
      <c r="D625" s="9" t="s">
        <v>3707</v>
      </c>
      <c r="E625" s="9" t="s">
        <v>29</v>
      </c>
      <c r="F625" s="9" t="s">
        <v>3738</v>
      </c>
      <c r="G625" s="9" t="s">
        <v>1310</v>
      </c>
      <c r="H625" s="29">
        <f>SUM('Дані з ДІСО'!J625:L625)</f>
        <v>1465</v>
      </c>
      <c r="I625" s="29">
        <f>SUM('Дані з ДІСО'!G625:I625)</f>
        <v>81</v>
      </c>
      <c r="J625" s="29">
        <f>SUM('Дані з ДІСО'!P625:R625)</f>
        <v>0</v>
      </c>
      <c r="K625" s="29">
        <f>SUM('Дані з ДІСО'!V625:X625)</f>
        <v>0</v>
      </c>
      <c r="L625" s="40">
        <f>ROUNDUP('Дані з ДІСО'!J625/'Коефіцієнти АТО'!$R625,0)</f>
        <v>40</v>
      </c>
      <c r="M625" s="40">
        <f>ROUNDUP('Дані з ДІСО'!K625/'Коефіцієнти АТО'!$R625,0)</f>
        <v>50</v>
      </c>
      <c r="N625" s="40">
        <f>ROUNDUP('Дані з ДІСО'!L625/'Коефіцієнти АТО'!$R625,0)</f>
        <v>9</v>
      </c>
      <c r="O625" s="59">
        <f>(L625*Параметри!$K$32+M625*Параметри!$L$32+N625*Параметри!$M$32)/18</f>
        <v>159.69444444444446</v>
      </c>
      <c r="P625" s="41">
        <f>IF(H625=0,"",'Дані з ДІСО'!Y625/H625)</f>
        <v>0</v>
      </c>
      <c r="Q625" s="29">
        <f>IF(H625=0,"",(1+0.25*P625)*O625*Параметри!$K$51)</f>
        <v>32708.649796418445</v>
      </c>
      <c r="R625" s="29">
        <f>IF(H625=0,"",Q625*'Коефіцієнти АТО'!T625)</f>
        <v>556.04704653911358</v>
      </c>
      <c r="S625" s="29">
        <f>IF(H625=0,"",H625*(1+0.25*P625)*Параметри!$K$66*Параметри!$K$20/1000)</f>
        <v>0</v>
      </c>
      <c r="T625" s="29">
        <f>IF(H625=0,"",H625*(1+0.25*P625)*'Коефіцієнти АТО'!$S625*Параметри!$K$20/1000)</f>
        <v>5995.1703297375016</v>
      </c>
      <c r="U625" s="29">
        <f t="shared" si="84"/>
        <v>39259.867172695056</v>
      </c>
      <c r="V625" s="29">
        <f t="shared" si="85"/>
        <v>39259.867172695056</v>
      </c>
      <c r="W625" s="40">
        <f>ROUNDUP('Дані з ДІСО'!P625/Параметри!$K$24,0)</f>
        <v>0</v>
      </c>
      <c r="X625" s="40">
        <f>ROUNDUP('Дані з ДІСО'!Q625/Параметри!$K$24,0)</f>
        <v>0</v>
      </c>
      <c r="Y625" s="40">
        <f>ROUNDUP('Дані з ДІСО'!R625/Параметри!$K$24,0)</f>
        <v>0</v>
      </c>
      <c r="Z625" s="59">
        <f>(W625*Параметри!$K$33+X625*Параметри!$L$33+Y625*Параметри!$M$33)/18</f>
        <v>0</v>
      </c>
      <c r="AA625" s="41">
        <f>IF(J625=0,0,'Дані з ДІСО'!AA625/J625)</f>
        <v>0</v>
      </c>
      <c r="AB625" s="29">
        <f>(1+0.25*AA625)*Z625*Параметри!$K$51</f>
        <v>0</v>
      </c>
      <c r="AC625" s="29">
        <f>AB625*'Коефіцієнти АТО'!U625</f>
        <v>0</v>
      </c>
      <c r="AD625" s="29">
        <f>J625*(1+0.25*AA625)*Параметри!$K$66*Параметри!$K$20/1000</f>
        <v>0</v>
      </c>
      <c r="AE625" s="29">
        <f>(1+0.25*AA625)*J625*'Коефіцієнти АТО'!S625*Параметри!$K$20/1000</f>
        <v>0</v>
      </c>
      <c r="AF625" s="29">
        <f t="shared" si="81"/>
        <v>0</v>
      </c>
      <c r="AG625" s="29">
        <v>0</v>
      </c>
      <c r="AH625" s="40">
        <v>19</v>
      </c>
      <c r="AI625" s="40">
        <v>0</v>
      </c>
      <c r="AJ625" s="40">
        <f t="shared" si="82"/>
        <v>0</v>
      </c>
      <c r="AK625" s="29">
        <f>(AH625+AI625)*(1+0.25*AJ625)*Параметри!$K$53</f>
        <v>3409.1562382240008</v>
      </c>
      <c r="AL625" s="29">
        <f>ROUNDUP(('Дані з ДІСО'!AU625+'Дані з ДІСО'!AW625)/Параметри!$K$28,0)</f>
        <v>0</v>
      </c>
      <c r="AM625" s="64">
        <f>AL625*Параметри!$M$35/18</f>
        <v>0</v>
      </c>
      <c r="AN625" s="29">
        <f>IF(AL625=0,0,'Дані з ДІСО'!AW625/SUM('Дані з ДІСО'!AU625,'Дані з ДІСО'!AW625))</f>
        <v>0</v>
      </c>
      <c r="AO625" s="29">
        <f>(1+0.25*AN625)*AM625*Параметри!$K$51</f>
        <v>0</v>
      </c>
      <c r="AP625" s="40">
        <f>ROUNDUP(('Дані з ДІСО'!AE625+'Дані не з ДІСО'!E625+'Дані не з ДІСО'!G625)/Параметри!$K$69,0)</f>
        <v>0</v>
      </c>
      <c r="AQ625" s="40">
        <f t="shared" si="86"/>
        <v>0</v>
      </c>
      <c r="AR625" s="40">
        <f>IF(AP625=0,0,('Дані з ДІСО'!AH625+'Дані не з ДІСО'!G625)/('Дані з ДІСО'!AE625+'Дані не з ДІСО'!E625+'Дані не з ДІСО'!G625))</f>
        <v>0</v>
      </c>
      <c r="AS625" s="29">
        <f>AQ625*(1+0.25*AR625)*Параметри!$K$51</f>
        <v>0</v>
      </c>
      <c r="AT625" s="40">
        <f>ROUNDUP('Дані з ДІСО'!AF625/Параметри!$K$70,0)</f>
        <v>0</v>
      </c>
      <c r="AU625" s="40">
        <f t="shared" si="87"/>
        <v>0</v>
      </c>
      <c r="AV625" s="40">
        <f>IF(AT625=0,0,'Дані з ДІСО'!AI625/'Дані з ДІСО'!AF625)</f>
        <v>0</v>
      </c>
      <c r="AW625" s="29">
        <f>AU625*(1+0.25*AV625)*Параметри!$K$51</f>
        <v>0</v>
      </c>
      <c r="AX625" s="40">
        <f>ROUNDUP('Дані з ДІСО'!AR625/Параметри!$K$29,0)</f>
        <v>0</v>
      </c>
      <c r="AY625" s="40">
        <f>ROUNDUP('Дані з ДІСО'!AS625/Параметри!$K$29,0)</f>
        <v>0</v>
      </c>
      <c r="AZ625" s="40">
        <f>ROUNDUP('Дані з ДІСО'!AT625/Параметри!$K$29,0)</f>
        <v>0</v>
      </c>
      <c r="BA625" s="64">
        <f>(AX625*Параметри!$K$32+AY625*Параметри!$L$32+AZ625*Параметри!$M$32)/18</f>
        <v>0</v>
      </c>
      <c r="BB625" s="29">
        <f>(BA625*Параметри!$K$51+SUM('Дані з ДІСО'!AR625:AT625)*Параметри!$K$48*Параметри!$K$20/1000)*Параметри!$K$74</f>
        <v>0</v>
      </c>
      <c r="BC625" s="40">
        <f>ROUNDUP(('Дані не з ДІСО'!I625+'Дані не з ДІСО'!K625)/Параметри!$K$26,0)</f>
        <v>0</v>
      </c>
      <c r="BD625" s="29">
        <f>BC625*Параметри!$M$36/18</f>
        <v>0</v>
      </c>
      <c r="BE625" s="40">
        <f>IF(BC625=0,0,'Дані не з ДІСО'!K625/('Дані не з ДІСО'!I625+'Дані не з ДІСО'!K625))</f>
        <v>0</v>
      </c>
      <c r="BF625" s="29">
        <f>(1+0.25*BE625)*BD625*Параметри!$K$51</f>
        <v>0</v>
      </c>
      <c r="BG625" s="40">
        <f>ROUNDUP('Дані не з ДІСО'!M625/Параметри!$K$27,0)</f>
        <v>0</v>
      </c>
      <c r="BH625" s="40">
        <f>BG625*Параметри!$M$37/18</f>
        <v>0</v>
      </c>
      <c r="BI625" s="29">
        <f>BH625*Параметри!$K$51</f>
        <v>0</v>
      </c>
      <c r="BJ625" s="29">
        <f>'Дані не з ДІСО'!N625*Параметри!$K$76</f>
        <v>0</v>
      </c>
      <c r="BK625" s="40">
        <f>ROUNDUP('Дані з ДІСО'!V625/Параметри!$K$25,0)</f>
        <v>0</v>
      </c>
      <c r="BL625" s="40">
        <f>ROUNDUP('Дані з ДІСО'!W625/Параметри!$K$25,0)</f>
        <v>0</v>
      </c>
      <c r="BM625" s="40">
        <f>ROUNDUP('Дані з ДІСО'!X625/Параметри!$K$25,0)</f>
        <v>0</v>
      </c>
      <c r="BN625" s="40">
        <f>(BK625*Параметри!$K$34+BL625*Параметри!$L$34+BM625*Параметри!$M$34)/18</f>
        <v>0</v>
      </c>
      <c r="BO625" s="40">
        <f>IF(K625=0,0,'Дані з ДІСО'!AC625/K625)</f>
        <v>0</v>
      </c>
      <c r="BP625" s="29">
        <f>(1+0.25*BO625)*BN625*Параметри!$K$51</f>
        <v>0</v>
      </c>
      <c r="BQ625" s="29">
        <f>BP625*'Коефіцієнти АТО'!U625</f>
        <v>0</v>
      </c>
      <c r="BR625" s="29">
        <f>K625*(1+0.25*BO625)*Параметри!$K$66*Параметри!$K$20/1000</f>
        <v>0</v>
      </c>
      <c r="BS625" s="29">
        <f>(1+0.25*BO625)*K625*'Коефіцієнти АТО'!S625*Параметри!$K$20/1000</f>
        <v>0</v>
      </c>
      <c r="BT625" s="29">
        <f t="shared" si="88"/>
        <v>0</v>
      </c>
      <c r="BU625" s="40">
        <f>ROUNDUP('Дані з ДІСО'!AG625/Параметри!$K$71,0)</f>
        <v>0</v>
      </c>
      <c r="BV625" s="40">
        <f t="shared" si="89"/>
        <v>0</v>
      </c>
      <c r="BW625" s="40">
        <f>IF('Дані з ДІСО'!AG625=0,0,'Дані з ДІСО'!AJ625/'Дані з ДІСО'!AG625)</f>
        <v>0</v>
      </c>
      <c r="BX625" s="29">
        <f>BV625*(1+0.25*BW625)*Параметри!$K$51</f>
        <v>0</v>
      </c>
      <c r="BY625" s="29">
        <f>ROUND(IF(Параметри!$K$77="No",CC625,CC625*Параметри!$K$78)+AG625,1)</f>
        <v>38402.1</v>
      </c>
      <c r="BZ625" s="29">
        <f>ROUND(IF(Параметри!$K$77="No",BF625,BF625*Параметри!$K$78),1)</f>
        <v>0</v>
      </c>
      <c r="CA625" s="29">
        <f>ROUND(IF(Параметри!$K$77="No",BI625,BI625*Параметри!$K$78),1)</f>
        <v>0</v>
      </c>
      <c r="CB625" s="29">
        <f>ROUND(IF(Параметри!$K$77="No",BJ625,BJ625*Параметри!$K$78),1)</f>
        <v>0</v>
      </c>
      <c r="CC625" s="29">
        <f t="shared" si="83"/>
        <v>42669.023410919057</v>
      </c>
    </row>
    <row r="626" spans="1:81">
      <c r="A626" s="9">
        <v>625</v>
      </c>
      <c r="B626" s="9" t="s">
        <v>3145</v>
      </c>
      <c r="C626" s="9" t="s">
        <v>3146</v>
      </c>
      <c r="D626" s="9" t="s">
        <v>3707</v>
      </c>
      <c r="E626" s="9" t="s">
        <v>21</v>
      </c>
      <c r="F626" s="9" t="s">
        <v>3739</v>
      </c>
      <c r="G626" s="9" t="s">
        <v>1312</v>
      </c>
      <c r="H626" s="29">
        <f>SUM('Дані з ДІСО'!J626:L626)</f>
        <v>2695</v>
      </c>
      <c r="I626" s="29">
        <f>SUM('Дані з ДІСО'!G626:I626)</f>
        <v>180</v>
      </c>
      <c r="J626" s="29">
        <f>SUM('Дані з ДІСО'!P626:R626)</f>
        <v>0</v>
      </c>
      <c r="K626" s="29">
        <f>SUM('Дані з ДІСО'!V626:X626)</f>
        <v>0</v>
      </c>
      <c r="L626" s="40">
        <f>ROUNDUP('Дані з ДІСО'!J626/'Коефіцієнти АТО'!$R626,0)</f>
        <v>66</v>
      </c>
      <c r="M626" s="40">
        <f>ROUNDUP('Дані з ДІСО'!K626/'Коефіцієнти АТО'!$R626,0)</f>
        <v>91</v>
      </c>
      <c r="N626" s="40">
        <f>ROUNDUP('Дані з ДІСО'!L626/'Коефіцієнти АТО'!$R626,0)</f>
        <v>24</v>
      </c>
      <c r="O626" s="59">
        <f>(L626*Параметри!$K$32+M626*Параметри!$L$32+N626*Параметри!$M$32)/18</f>
        <v>296.98333333333335</v>
      </c>
      <c r="P626" s="41">
        <f>IF(H626=0,"",'Дані з ДІСО'!Y626/H626)</f>
        <v>0</v>
      </c>
      <c r="Q626" s="29">
        <f>IF(H626=0,"",(1+0.25*P626)*O626*Параметри!$K$51)</f>
        <v>60828.188977809732</v>
      </c>
      <c r="R626" s="29">
        <f>IF(H626=0,"",Q626*'Коефіцієнти АТО'!T626)</f>
        <v>1034.0792126227655</v>
      </c>
      <c r="S626" s="29">
        <f>IF(H626=0,"",H626*(1+0.25*P626)*Параметри!$K$66*Параметри!$K$20/1000)</f>
        <v>0</v>
      </c>
      <c r="T626" s="29">
        <f>IF(H626=0,"",H626*(1+0.25*P626)*'Коефіцієнти АТО'!$S626*Параметри!$K$20/1000)</f>
        <v>11028.658046854991</v>
      </c>
      <c r="U626" s="29">
        <f t="shared" si="84"/>
        <v>72890.926237287495</v>
      </c>
      <c r="V626" s="29">
        <f t="shared" si="85"/>
        <v>72890.926237287495</v>
      </c>
      <c r="W626" s="40">
        <f>ROUNDUP('Дані з ДІСО'!P626/Параметри!$K$24,0)</f>
        <v>0</v>
      </c>
      <c r="X626" s="40">
        <f>ROUNDUP('Дані з ДІСО'!Q626/Параметри!$K$24,0)</f>
        <v>0</v>
      </c>
      <c r="Y626" s="40">
        <f>ROUNDUP('Дані з ДІСО'!R626/Параметри!$K$24,0)</f>
        <v>0</v>
      </c>
      <c r="Z626" s="59">
        <f>(W626*Параметри!$K$33+X626*Параметри!$L$33+Y626*Параметри!$M$33)/18</f>
        <v>0</v>
      </c>
      <c r="AA626" s="41">
        <f>IF(J626=0,0,'Дані з ДІСО'!AA626/J626)</f>
        <v>0</v>
      </c>
      <c r="AB626" s="29">
        <f>(1+0.25*AA626)*Z626*Параметри!$K$51</f>
        <v>0</v>
      </c>
      <c r="AC626" s="29">
        <f>AB626*'Коефіцієнти АТО'!U626</f>
        <v>0</v>
      </c>
      <c r="AD626" s="29">
        <f>J626*(1+0.25*AA626)*Параметри!$K$66*Параметри!$K$20/1000</f>
        <v>0</v>
      </c>
      <c r="AE626" s="29">
        <f>(1+0.25*AA626)*J626*'Коефіцієнти АТО'!S626*Параметри!$K$20/1000</f>
        <v>0</v>
      </c>
      <c r="AF626" s="29">
        <f t="shared" si="81"/>
        <v>0</v>
      </c>
      <c r="AG626" s="29">
        <v>0</v>
      </c>
      <c r="AH626" s="40">
        <v>27</v>
      </c>
      <c r="AI626" s="40">
        <v>0</v>
      </c>
      <c r="AJ626" s="40">
        <f t="shared" si="82"/>
        <v>0</v>
      </c>
      <c r="AK626" s="29">
        <f>(AH626+AI626)*(1+0.25*AJ626)*Параметри!$K$53</f>
        <v>4844.5904437920017</v>
      </c>
      <c r="AL626" s="29">
        <f>ROUNDUP(('Дані з ДІСО'!AU626+'Дані з ДІСО'!AW626)/Параметри!$K$28,0)</f>
        <v>0</v>
      </c>
      <c r="AM626" s="64">
        <f>AL626*Параметри!$M$35/18</f>
        <v>0</v>
      </c>
      <c r="AN626" s="29">
        <f>IF(AL626=0,0,'Дані з ДІСО'!AW626/SUM('Дані з ДІСО'!AU626,'Дані з ДІСО'!AW626))</f>
        <v>0</v>
      </c>
      <c r="AO626" s="29">
        <f>(1+0.25*AN626)*AM626*Параметри!$K$51</f>
        <v>0</v>
      </c>
      <c r="AP626" s="40">
        <f>ROUNDUP(('Дані з ДІСО'!AE626+'Дані не з ДІСО'!E626+'Дані не з ДІСО'!G626)/Параметри!$K$69,0)</f>
        <v>0</v>
      </c>
      <c r="AQ626" s="40">
        <f t="shared" si="86"/>
        <v>0</v>
      </c>
      <c r="AR626" s="40">
        <f>IF(AP626=0,0,('Дані з ДІСО'!AH626+'Дані не з ДІСО'!G626)/('Дані з ДІСО'!AE626+'Дані не з ДІСО'!E626+'Дані не з ДІСО'!G626))</f>
        <v>0</v>
      </c>
      <c r="AS626" s="29">
        <f>AQ626*(1+0.25*AR626)*Параметри!$K$51</f>
        <v>0</v>
      </c>
      <c r="AT626" s="40">
        <f>ROUNDUP('Дані з ДІСО'!AF626/Параметри!$K$70,0)</f>
        <v>0</v>
      </c>
      <c r="AU626" s="40">
        <f t="shared" si="87"/>
        <v>0</v>
      </c>
      <c r="AV626" s="40">
        <f>IF(AT626=0,0,'Дані з ДІСО'!AI626/'Дані з ДІСО'!AF626)</f>
        <v>0</v>
      </c>
      <c r="AW626" s="29">
        <f>AU626*(1+0.25*AV626)*Параметри!$K$51</f>
        <v>0</v>
      </c>
      <c r="AX626" s="40">
        <f>ROUNDUP('Дані з ДІСО'!AR626/Параметри!$K$29,0)</f>
        <v>0</v>
      </c>
      <c r="AY626" s="40">
        <f>ROUNDUP('Дані з ДІСО'!AS626/Параметри!$K$29,0)</f>
        <v>0</v>
      </c>
      <c r="AZ626" s="40">
        <f>ROUNDUP('Дані з ДІСО'!AT626/Параметри!$K$29,0)</f>
        <v>0</v>
      </c>
      <c r="BA626" s="64">
        <f>(AX626*Параметри!$K$32+AY626*Параметри!$L$32+AZ626*Параметри!$M$32)/18</f>
        <v>0</v>
      </c>
      <c r="BB626" s="29">
        <f>(BA626*Параметри!$K$51+SUM('Дані з ДІСО'!AR626:AT626)*Параметри!$K$48*Параметри!$K$20/1000)*Параметри!$K$74</f>
        <v>0</v>
      </c>
      <c r="BC626" s="40">
        <f>ROUNDUP(('Дані не з ДІСО'!I626+'Дані не з ДІСО'!K626)/Параметри!$K$26,0)</f>
        <v>0</v>
      </c>
      <c r="BD626" s="29">
        <f>BC626*Параметри!$M$36/18</f>
        <v>0</v>
      </c>
      <c r="BE626" s="40">
        <f>IF(BC626=0,0,'Дані не з ДІСО'!K626/('Дані не з ДІСО'!I626+'Дані не з ДІСО'!K626))</f>
        <v>0</v>
      </c>
      <c r="BF626" s="29">
        <f>(1+0.25*BE626)*BD626*Параметри!$K$51</f>
        <v>0</v>
      </c>
      <c r="BG626" s="40">
        <f>ROUNDUP('Дані не з ДІСО'!M626/Параметри!$K$27,0)</f>
        <v>0</v>
      </c>
      <c r="BH626" s="40">
        <f>BG626*Параметри!$M$37/18</f>
        <v>0</v>
      </c>
      <c r="BI626" s="29">
        <f>BH626*Параметри!$K$51</f>
        <v>0</v>
      </c>
      <c r="BJ626" s="29">
        <f>'Дані не з ДІСО'!N626*Параметри!$K$76</f>
        <v>0</v>
      </c>
      <c r="BK626" s="40">
        <f>ROUNDUP('Дані з ДІСО'!V626/Параметри!$K$25,0)</f>
        <v>0</v>
      </c>
      <c r="BL626" s="40">
        <f>ROUNDUP('Дані з ДІСО'!W626/Параметри!$K$25,0)</f>
        <v>0</v>
      </c>
      <c r="BM626" s="40">
        <f>ROUNDUP('Дані з ДІСО'!X626/Параметри!$K$25,0)</f>
        <v>0</v>
      </c>
      <c r="BN626" s="40">
        <f>(BK626*Параметри!$K$34+BL626*Параметри!$L$34+BM626*Параметри!$M$34)/18</f>
        <v>0</v>
      </c>
      <c r="BO626" s="40">
        <f>IF(K626=0,0,'Дані з ДІСО'!AC626/K626)</f>
        <v>0</v>
      </c>
      <c r="BP626" s="29">
        <f>(1+0.25*BO626)*BN626*Параметри!$K$51</f>
        <v>0</v>
      </c>
      <c r="BQ626" s="29">
        <f>BP626*'Коефіцієнти АТО'!U626</f>
        <v>0</v>
      </c>
      <c r="BR626" s="29">
        <f>K626*(1+0.25*BO626)*Параметри!$K$66*Параметри!$K$20/1000</f>
        <v>0</v>
      </c>
      <c r="BS626" s="29">
        <f>(1+0.25*BO626)*K626*'Коефіцієнти АТО'!S626*Параметри!$K$20/1000</f>
        <v>0</v>
      </c>
      <c r="BT626" s="29">
        <f t="shared" si="88"/>
        <v>0</v>
      </c>
      <c r="BU626" s="40">
        <f>ROUNDUP('Дані з ДІСО'!AG626/Параметри!$K$71,0)</f>
        <v>0</v>
      </c>
      <c r="BV626" s="40">
        <f t="shared" si="89"/>
        <v>0</v>
      </c>
      <c r="BW626" s="40">
        <f>IF('Дані з ДІСО'!AG626=0,0,'Дані з ДІСО'!AJ626/'Дані з ДІСО'!AG626)</f>
        <v>0</v>
      </c>
      <c r="BX626" s="29">
        <f>BV626*(1+0.25*BW626)*Параметри!$K$51</f>
        <v>0</v>
      </c>
      <c r="BY626" s="29">
        <f>ROUND(IF(Параметри!$K$77="No",CC626,CC626*Параметри!$K$78)+AG626,1)</f>
        <v>69962</v>
      </c>
      <c r="BZ626" s="29">
        <f>ROUND(IF(Параметри!$K$77="No",BF626,BF626*Параметри!$K$78),1)</f>
        <v>0</v>
      </c>
      <c r="CA626" s="29">
        <f>ROUND(IF(Параметри!$K$77="No",BI626,BI626*Параметри!$K$78),1)</f>
        <v>0</v>
      </c>
      <c r="CB626" s="29">
        <f>ROUND(IF(Параметри!$K$77="No",BJ626,BJ626*Параметри!$K$78),1)</f>
        <v>0</v>
      </c>
      <c r="CC626" s="29">
        <f t="shared" si="83"/>
        <v>77735.516681079491</v>
      </c>
    </row>
    <row r="627" spans="1:81">
      <c r="A627" s="9">
        <v>626</v>
      </c>
      <c r="B627" s="9" t="s">
        <v>3151</v>
      </c>
      <c r="C627" s="9" t="s">
        <v>3151</v>
      </c>
      <c r="D627" s="9" t="s">
        <v>3707</v>
      </c>
      <c r="E627" s="9" t="s">
        <v>29</v>
      </c>
      <c r="F627" s="9" t="s">
        <v>3359</v>
      </c>
      <c r="G627" s="9" t="s">
        <v>1314</v>
      </c>
      <c r="H627" s="29">
        <f>SUM('Дані з ДІСО'!J627:L627)</f>
        <v>2911</v>
      </c>
      <c r="I627" s="29">
        <f>SUM('Дані з ДІСО'!G627:I627)</f>
        <v>173</v>
      </c>
      <c r="J627" s="29">
        <f>SUM('Дані з ДІСО'!P627:R627)</f>
        <v>0</v>
      </c>
      <c r="K627" s="29">
        <f>SUM('Дані з ДІСО'!V627:X627)</f>
        <v>0</v>
      </c>
      <c r="L627" s="40">
        <f>ROUNDUP('Дані з ДІСО'!J627/'Коефіцієнти АТО'!$R627,0)</f>
        <v>79</v>
      </c>
      <c r="M627" s="40">
        <f>ROUNDUP('Дані з ДІСО'!K627/'Коефіцієнти АТО'!$R627,0)</f>
        <v>102</v>
      </c>
      <c r="N627" s="40">
        <f>ROUNDUP('Дані з ДІСО'!L627/'Коефіцієнти АТО'!$R627,0)</f>
        <v>21</v>
      </c>
      <c r="O627" s="59">
        <f>(L627*Параметри!$K$32+M627*Параметри!$L$32+N627*Параметри!$M$32)/18</f>
        <v>327.6611111111111</v>
      </c>
      <c r="P627" s="41">
        <f>IF(H627=0,"",'Дані з ДІСО'!Y627/H627)</f>
        <v>0</v>
      </c>
      <c r="Q627" s="29">
        <f>IF(H627=0,"",(1+0.25*P627)*O627*Параметри!$K$51)</f>
        <v>67111.617893301911</v>
      </c>
      <c r="R627" s="29">
        <f>IF(H627=0,"",Q627*'Коефіцієнти АТО'!T627)</f>
        <v>1140.8975041861327</v>
      </c>
      <c r="S627" s="29">
        <f>IF(H627=0,"",H627*(1+0.25*P627)*Параметри!$K$66*Параметри!$K$20/1000)</f>
        <v>0</v>
      </c>
      <c r="T627" s="29">
        <f>IF(H627=0,"",H627*(1+0.25*P627)*'Коефіцієнти АТО'!$S627*Параметри!$K$20/1000)</f>
        <v>11912.587597178064</v>
      </c>
      <c r="U627" s="29">
        <f t="shared" si="84"/>
        <v>80165.1029946661</v>
      </c>
      <c r="V627" s="29">
        <f t="shared" si="85"/>
        <v>80165.1029946661</v>
      </c>
      <c r="W627" s="40">
        <f>ROUNDUP('Дані з ДІСО'!P627/Параметри!$K$24,0)</f>
        <v>0</v>
      </c>
      <c r="X627" s="40">
        <f>ROUNDUP('Дані з ДІСО'!Q627/Параметри!$K$24,0)</f>
        <v>0</v>
      </c>
      <c r="Y627" s="40">
        <f>ROUNDUP('Дані з ДІСО'!R627/Параметри!$K$24,0)</f>
        <v>0</v>
      </c>
      <c r="Z627" s="59">
        <f>(W627*Параметри!$K$33+X627*Параметри!$L$33+Y627*Параметри!$M$33)/18</f>
        <v>0</v>
      </c>
      <c r="AA627" s="41">
        <f>IF(J627=0,0,'Дані з ДІСО'!AA627/J627)</f>
        <v>0</v>
      </c>
      <c r="AB627" s="29">
        <f>(1+0.25*AA627)*Z627*Параметри!$K$51</f>
        <v>0</v>
      </c>
      <c r="AC627" s="29">
        <f>AB627*'Коефіцієнти АТО'!U627</f>
        <v>0</v>
      </c>
      <c r="AD627" s="29">
        <f>J627*(1+0.25*AA627)*Параметри!$K$66*Параметри!$K$20/1000</f>
        <v>0</v>
      </c>
      <c r="AE627" s="29">
        <f>(1+0.25*AA627)*J627*'Коефіцієнти АТО'!S627*Параметри!$K$20/1000</f>
        <v>0</v>
      </c>
      <c r="AF627" s="29">
        <f t="shared" si="81"/>
        <v>0</v>
      </c>
      <c r="AG627" s="29">
        <v>0</v>
      </c>
      <c r="AH627" s="40">
        <v>31</v>
      </c>
      <c r="AI627" s="40">
        <v>0</v>
      </c>
      <c r="AJ627" s="40">
        <f t="shared" si="82"/>
        <v>0</v>
      </c>
      <c r="AK627" s="29">
        <f>(AH627+AI627)*(1+0.25*AJ627)*Параметри!$K$53</f>
        <v>5562.3075465760012</v>
      </c>
      <c r="AL627" s="29">
        <f>ROUNDUP(('Дані з ДІСО'!AU627+'Дані з ДІСО'!AW627)/Параметри!$K$28,0)</f>
        <v>0</v>
      </c>
      <c r="AM627" s="64">
        <f>AL627*Параметри!$M$35/18</f>
        <v>0</v>
      </c>
      <c r="AN627" s="29">
        <f>IF(AL627=0,0,'Дані з ДІСО'!AW627/SUM('Дані з ДІСО'!AU627,'Дані з ДІСО'!AW627))</f>
        <v>0</v>
      </c>
      <c r="AO627" s="29">
        <f>(1+0.25*AN627)*AM627*Параметри!$K$51</f>
        <v>0</v>
      </c>
      <c r="AP627" s="40">
        <f>ROUNDUP(('Дані з ДІСО'!AE627+'Дані не з ДІСО'!E627+'Дані не з ДІСО'!G627)/Параметри!$K$69,0)</f>
        <v>0</v>
      </c>
      <c r="AQ627" s="40">
        <f t="shared" si="86"/>
        <v>0</v>
      </c>
      <c r="AR627" s="40">
        <f>IF(AP627=0,0,('Дані з ДІСО'!AH627+'Дані не з ДІСО'!G627)/('Дані з ДІСО'!AE627+'Дані не з ДІСО'!E627+'Дані не з ДІСО'!G627))</f>
        <v>0</v>
      </c>
      <c r="AS627" s="29">
        <f>AQ627*(1+0.25*AR627)*Параметри!$K$51</f>
        <v>0</v>
      </c>
      <c r="AT627" s="40">
        <f>ROUNDUP('Дані з ДІСО'!AF627/Параметри!$K$70,0)</f>
        <v>0</v>
      </c>
      <c r="AU627" s="40">
        <f t="shared" si="87"/>
        <v>0</v>
      </c>
      <c r="AV627" s="40">
        <f>IF(AT627=0,0,'Дані з ДІСО'!AI627/'Дані з ДІСО'!AF627)</f>
        <v>0</v>
      </c>
      <c r="AW627" s="29">
        <f>AU627*(1+0.25*AV627)*Параметри!$K$51</f>
        <v>0</v>
      </c>
      <c r="AX627" s="40">
        <f>ROUNDUP('Дані з ДІСО'!AR627/Параметри!$K$29,0)</f>
        <v>0</v>
      </c>
      <c r="AY627" s="40">
        <f>ROUNDUP('Дані з ДІСО'!AS627/Параметри!$K$29,0)</f>
        <v>0</v>
      </c>
      <c r="AZ627" s="40">
        <f>ROUNDUP('Дані з ДІСО'!AT627/Параметри!$K$29,0)</f>
        <v>0</v>
      </c>
      <c r="BA627" s="64">
        <f>(AX627*Параметри!$K$32+AY627*Параметри!$L$32+AZ627*Параметри!$M$32)/18</f>
        <v>0</v>
      </c>
      <c r="BB627" s="29">
        <f>(BA627*Параметри!$K$51+SUM('Дані з ДІСО'!AR627:AT627)*Параметри!$K$48*Параметри!$K$20/1000)*Параметри!$K$74</f>
        <v>0</v>
      </c>
      <c r="BC627" s="40">
        <f>ROUNDUP(('Дані не з ДІСО'!I627+'Дані не з ДІСО'!K627)/Параметри!$K$26,0)</f>
        <v>0</v>
      </c>
      <c r="BD627" s="29">
        <f>BC627*Параметри!$M$36/18</f>
        <v>0</v>
      </c>
      <c r="BE627" s="40">
        <f>IF(BC627=0,0,'Дані не з ДІСО'!K627/('Дані не з ДІСО'!I627+'Дані не з ДІСО'!K627))</f>
        <v>0</v>
      </c>
      <c r="BF627" s="29">
        <f>(1+0.25*BE627)*BD627*Параметри!$K$51</f>
        <v>0</v>
      </c>
      <c r="BG627" s="40">
        <f>ROUNDUP('Дані не з ДІСО'!M627/Параметри!$K$27,0)</f>
        <v>0</v>
      </c>
      <c r="BH627" s="40">
        <f>BG627*Параметри!$M$37/18</f>
        <v>0</v>
      </c>
      <c r="BI627" s="29">
        <f>BH627*Параметри!$K$51</f>
        <v>0</v>
      </c>
      <c r="BJ627" s="29">
        <f>'Дані не з ДІСО'!N627*Параметри!$K$76</f>
        <v>0</v>
      </c>
      <c r="BK627" s="40">
        <f>ROUNDUP('Дані з ДІСО'!V627/Параметри!$K$25,0)</f>
        <v>0</v>
      </c>
      <c r="BL627" s="40">
        <f>ROUNDUP('Дані з ДІСО'!W627/Параметри!$K$25,0)</f>
        <v>0</v>
      </c>
      <c r="BM627" s="40">
        <f>ROUNDUP('Дані з ДІСО'!X627/Параметри!$K$25,0)</f>
        <v>0</v>
      </c>
      <c r="BN627" s="40">
        <f>(BK627*Параметри!$K$34+BL627*Параметри!$L$34+BM627*Параметри!$M$34)/18</f>
        <v>0</v>
      </c>
      <c r="BO627" s="40">
        <f>IF(K627=0,0,'Дані з ДІСО'!AC627/K627)</f>
        <v>0</v>
      </c>
      <c r="BP627" s="29">
        <f>(1+0.25*BO627)*BN627*Параметри!$K$51</f>
        <v>0</v>
      </c>
      <c r="BQ627" s="29">
        <f>BP627*'Коефіцієнти АТО'!U627</f>
        <v>0</v>
      </c>
      <c r="BR627" s="29">
        <f>K627*(1+0.25*BO627)*Параметри!$K$66*Параметри!$K$20/1000</f>
        <v>0</v>
      </c>
      <c r="BS627" s="29">
        <f>(1+0.25*BO627)*K627*'Коефіцієнти АТО'!S627*Параметри!$K$20/1000</f>
        <v>0</v>
      </c>
      <c r="BT627" s="29">
        <f t="shared" si="88"/>
        <v>0</v>
      </c>
      <c r="BU627" s="40">
        <f>ROUNDUP('Дані з ДІСО'!AG627/Параметри!$K$71,0)</f>
        <v>0</v>
      </c>
      <c r="BV627" s="40">
        <f t="shared" si="89"/>
        <v>0</v>
      </c>
      <c r="BW627" s="40">
        <f>IF('Дані з ДІСО'!AG627=0,0,'Дані з ДІСО'!AJ627/'Дані з ДІСО'!AG627)</f>
        <v>0</v>
      </c>
      <c r="BX627" s="29">
        <f>BV627*(1+0.25*BW627)*Параметри!$K$51</f>
        <v>0</v>
      </c>
      <c r="BY627" s="29">
        <f>ROUND(IF(Параметри!$K$77="No",CC627,CC627*Параметри!$K$78)+AG627,1)</f>
        <v>77154.7</v>
      </c>
      <c r="BZ627" s="29">
        <f>ROUND(IF(Параметри!$K$77="No",BF627,BF627*Параметри!$K$78),1)</f>
        <v>0</v>
      </c>
      <c r="CA627" s="29">
        <f>ROUND(IF(Параметри!$K$77="No",BI627,BI627*Параметри!$K$78),1)</f>
        <v>0</v>
      </c>
      <c r="CB627" s="29">
        <f>ROUND(IF(Параметри!$K$77="No",BJ627,BJ627*Параметри!$K$78),1)</f>
        <v>0</v>
      </c>
      <c r="CC627" s="29">
        <f t="shared" si="83"/>
        <v>85727.410541242105</v>
      </c>
    </row>
    <row r="628" spans="1:81">
      <c r="A628" s="9">
        <v>627</v>
      </c>
      <c r="B628" s="9" t="s">
        <v>3176</v>
      </c>
      <c r="C628" s="9" t="s">
        <v>3146</v>
      </c>
      <c r="D628" s="9" t="s">
        <v>3707</v>
      </c>
      <c r="E628" s="9" t="s">
        <v>78</v>
      </c>
      <c r="F628" s="9" t="s">
        <v>3740</v>
      </c>
      <c r="G628" s="9" t="s">
        <v>1315</v>
      </c>
      <c r="H628" s="29">
        <f>SUM('Дані з ДІСО'!J628:L628)</f>
        <v>8635</v>
      </c>
      <c r="I628" s="29">
        <f>SUM('Дані з ДІСО'!G628:I628)</f>
        <v>295</v>
      </c>
      <c r="J628" s="29">
        <f>SUM('Дані з ДІСО'!P628:R628)</f>
        <v>112</v>
      </c>
      <c r="K628" s="29">
        <f>SUM('Дані з ДІСО'!V628:X628)</f>
        <v>0</v>
      </c>
      <c r="L628" s="40">
        <f>ROUNDUP('Дані з ДІСО'!J628/'Коефіцієнти АТО'!$R628,0)</f>
        <v>135</v>
      </c>
      <c r="M628" s="40">
        <f>ROUNDUP('Дані з ДІСО'!K628/'Коефіцієнти АТО'!$R628,0)</f>
        <v>180</v>
      </c>
      <c r="N628" s="40">
        <f>ROUNDUP('Дані з ДІСО'!L628/'Коефіцієнти АТО'!$R628,0)</f>
        <v>31</v>
      </c>
      <c r="O628" s="59">
        <f>(L628*Параметри!$K$32+M628*Параметри!$L$32+N628*Параметри!$M$32)/18</f>
        <v>560.63888888888891</v>
      </c>
      <c r="P628" s="41">
        <f>IF(H628=0,"",'Дані з ДІСО'!Y628/H628)</f>
        <v>0</v>
      </c>
      <c r="Q628" s="29">
        <f>IF(H628=0,"",(1+0.25*P628)*O628*Параметри!$K$51)</f>
        <v>114830.17548114689</v>
      </c>
      <c r="R628" s="29">
        <f>IF(H628=0,"",Q628*'Коефіцієнти АТО'!T628)</f>
        <v>14353.771935143361</v>
      </c>
      <c r="S628" s="29">
        <f>IF(H628=0,"",H628*(1+0.25*P628)*Параметри!$K$66*Параметри!$K$20/1000)</f>
        <v>0</v>
      </c>
      <c r="T628" s="29">
        <f>IF(H628=0,"",H628*(1+0.25*P628)*'Коефіцієнти АТО'!$S628*Параметри!$K$20/1000)</f>
        <v>18901.036643186228</v>
      </c>
      <c r="U628" s="29">
        <f t="shared" si="84"/>
        <v>148084.98405947647</v>
      </c>
      <c r="V628" s="29">
        <f t="shared" si="85"/>
        <v>148084.98405947647</v>
      </c>
      <c r="W628" s="40">
        <f>ROUNDUP('Дані з ДІСО'!P628/Параметри!$K$24,0)</f>
        <v>5</v>
      </c>
      <c r="X628" s="40">
        <f>ROUNDUP('Дані з ДІСО'!Q628/Параметри!$K$24,0)</f>
        <v>8</v>
      </c>
      <c r="Y628" s="40">
        <f>ROUNDUP('Дані з ДІСО'!R628/Параметри!$K$24,0)</f>
        <v>0</v>
      </c>
      <c r="Z628" s="59">
        <f>(W628*Параметри!$K$33+X628*Параметри!$L$33+Y628*Параметри!$M$33)/18</f>
        <v>26</v>
      </c>
      <c r="AA628" s="41">
        <f>IF(J628=0,0,'Дані з ДІСО'!AA628/J628)</f>
        <v>0</v>
      </c>
      <c r="AB628" s="29">
        <f>(1+0.25*AA628)*Z628*Параметри!$K$51</f>
        <v>5325.325484336</v>
      </c>
      <c r="AC628" s="29">
        <f>AB628*'Коефіцієнти АТО'!U628</f>
        <v>250.29029776379201</v>
      </c>
      <c r="AD628" s="29">
        <f>J628*(1+0.25*AA628)*Параметри!$K$66*Параметри!$K$20/1000</f>
        <v>0</v>
      </c>
      <c r="AE628" s="29">
        <f>(1+0.25*AA628)*J628*'Коефіцієнти АТО'!S628*Параметри!$K$20/1000</f>
        <v>245.15531025325507</v>
      </c>
      <c r="AF628" s="29">
        <f t="shared" si="81"/>
        <v>5820.7710923530476</v>
      </c>
      <c r="AG628" s="29">
        <v>0</v>
      </c>
      <c r="AH628" s="40">
        <v>53</v>
      </c>
      <c r="AI628" s="40">
        <v>0</v>
      </c>
      <c r="AJ628" s="40">
        <f t="shared" si="82"/>
        <v>0</v>
      </c>
      <c r="AK628" s="29">
        <f>(AH628+AI628)*(1+0.25*AJ628)*Параметри!$K$53</f>
        <v>9509.751611888003</v>
      </c>
      <c r="AL628" s="29">
        <f>ROUNDUP(('Дані з ДІСО'!AU628+'Дані з ДІСО'!AW628)/Параметри!$K$28,0)</f>
        <v>0</v>
      </c>
      <c r="AM628" s="64">
        <f>AL628*Параметри!$M$35/18</f>
        <v>0</v>
      </c>
      <c r="AN628" s="29">
        <f>IF(AL628=0,0,'Дані з ДІСО'!AW628/SUM('Дані з ДІСО'!AU628,'Дані з ДІСО'!AW628))</f>
        <v>0</v>
      </c>
      <c r="AO628" s="29">
        <f>(1+0.25*AN628)*AM628*Параметри!$K$51</f>
        <v>0</v>
      </c>
      <c r="AP628" s="40">
        <f>ROUNDUP(('Дані з ДІСО'!AE628+'Дані не з ДІСО'!E628+'Дані не з ДІСО'!G628)/Параметри!$K$69,0)</f>
        <v>0</v>
      </c>
      <c r="AQ628" s="40">
        <f t="shared" si="86"/>
        <v>0</v>
      </c>
      <c r="AR628" s="40">
        <f>IF(AP628=0,0,('Дані з ДІСО'!AH628+'Дані не з ДІСО'!G628)/('Дані з ДІСО'!AE628+'Дані не з ДІСО'!E628+'Дані не з ДІСО'!G628))</f>
        <v>0</v>
      </c>
      <c r="AS628" s="29">
        <f>AQ628*(1+0.25*AR628)*Параметри!$K$51</f>
        <v>0</v>
      </c>
      <c r="AT628" s="40">
        <f>ROUNDUP('Дані з ДІСО'!AF628/Параметри!$K$70,0)</f>
        <v>0</v>
      </c>
      <c r="AU628" s="40">
        <f t="shared" si="87"/>
        <v>0</v>
      </c>
      <c r="AV628" s="40">
        <f>IF(AT628=0,0,'Дані з ДІСО'!AI628/'Дані з ДІСО'!AF628)</f>
        <v>0</v>
      </c>
      <c r="AW628" s="29">
        <f>AU628*(1+0.25*AV628)*Параметри!$K$51</f>
        <v>0</v>
      </c>
      <c r="AX628" s="40">
        <f>ROUNDUP('Дані з ДІСО'!AR628/Параметри!$K$29,0)</f>
        <v>0</v>
      </c>
      <c r="AY628" s="40">
        <f>ROUNDUP('Дані з ДІСО'!AS628/Параметри!$K$29,0)</f>
        <v>0</v>
      </c>
      <c r="AZ628" s="40">
        <f>ROUNDUP('Дані з ДІСО'!AT628/Параметри!$K$29,0)</f>
        <v>0</v>
      </c>
      <c r="BA628" s="64">
        <f>(AX628*Параметри!$K$32+AY628*Параметри!$L$32+AZ628*Параметри!$M$32)/18</f>
        <v>0</v>
      </c>
      <c r="BB628" s="29">
        <f>(BA628*Параметри!$K$51+SUM('Дані з ДІСО'!AR628:AT628)*Параметри!$K$48*Параметри!$K$20/1000)*Параметри!$K$74</f>
        <v>0</v>
      </c>
      <c r="BC628" s="40">
        <f>ROUNDUP(('Дані не з ДІСО'!I628+'Дані не з ДІСО'!K628)/Параметри!$K$26,0)</f>
        <v>0</v>
      </c>
      <c r="BD628" s="29">
        <f>BC628*Параметри!$M$36/18</f>
        <v>0</v>
      </c>
      <c r="BE628" s="40">
        <f>IF(BC628=0,0,'Дані не з ДІСО'!K628/('Дані не з ДІСО'!I628+'Дані не з ДІСО'!K628))</f>
        <v>0</v>
      </c>
      <c r="BF628" s="29">
        <f>(1+0.25*BE628)*BD628*Параметри!$K$51</f>
        <v>0</v>
      </c>
      <c r="BG628" s="40">
        <f>ROUNDUP('Дані не з ДІСО'!M628/Параметри!$K$27,0)</f>
        <v>0</v>
      </c>
      <c r="BH628" s="40">
        <f>BG628*Параметри!$M$37/18</f>
        <v>0</v>
      </c>
      <c r="BI628" s="29">
        <f>BH628*Параметри!$K$51</f>
        <v>0</v>
      </c>
      <c r="BJ628" s="29">
        <f>'Дані не з ДІСО'!N628*Параметри!$K$76</f>
        <v>0</v>
      </c>
      <c r="BK628" s="40">
        <f>ROUNDUP('Дані з ДІСО'!V628/Параметри!$K$25,0)</f>
        <v>0</v>
      </c>
      <c r="BL628" s="40">
        <f>ROUNDUP('Дані з ДІСО'!W628/Параметри!$K$25,0)</f>
        <v>0</v>
      </c>
      <c r="BM628" s="40">
        <f>ROUNDUP('Дані з ДІСО'!X628/Параметри!$K$25,0)</f>
        <v>0</v>
      </c>
      <c r="BN628" s="40">
        <f>(BK628*Параметри!$K$34+BL628*Параметри!$L$34+BM628*Параметри!$M$34)/18</f>
        <v>0</v>
      </c>
      <c r="BO628" s="40">
        <f>IF(K628=0,0,'Дані з ДІСО'!AC628/K628)</f>
        <v>0</v>
      </c>
      <c r="BP628" s="29">
        <f>(1+0.25*BO628)*BN628*Параметри!$K$51</f>
        <v>0</v>
      </c>
      <c r="BQ628" s="29">
        <f>BP628*'Коефіцієнти АТО'!U628</f>
        <v>0</v>
      </c>
      <c r="BR628" s="29">
        <f>K628*(1+0.25*BO628)*Параметри!$K$66*Параметри!$K$20/1000</f>
        <v>0</v>
      </c>
      <c r="BS628" s="29">
        <f>(1+0.25*BO628)*K628*'Коефіцієнти АТО'!S628*Параметри!$K$20/1000</f>
        <v>0</v>
      </c>
      <c r="BT628" s="29">
        <f t="shared" si="88"/>
        <v>0</v>
      </c>
      <c r="BU628" s="40">
        <f>ROUNDUP('Дані з ДІСО'!AG628/Параметри!$K$71,0)</f>
        <v>0</v>
      </c>
      <c r="BV628" s="40">
        <f t="shared" si="89"/>
        <v>0</v>
      </c>
      <c r="BW628" s="40">
        <f>IF('Дані з ДІСО'!AG628=0,0,'Дані з ДІСО'!AJ628/'Дані з ДІСО'!AG628)</f>
        <v>0</v>
      </c>
      <c r="BX628" s="29">
        <f>BV628*(1+0.25*BW628)*Параметри!$K$51</f>
        <v>0</v>
      </c>
      <c r="BY628" s="29">
        <f>ROUND(IF(Параметри!$K$77="No",CC628,CC628*Параметри!$K$78)+AG628,1)</f>
        <v>147074</v>
      </c>
      <c r="BZ628" s="29">
        <f>ROUND(IF(Параметри!$K$77="No",BF628,BF628*Параметри!$K$78),1)</f>
        <v>0</v>
      </c>
      <c r="CA628" s="29">
        <f>ROUND(IF(Параметри!$K$77="No",BI628,BI628*Параметри!$K$78),1)</f>
        <v>0</v>
      </c>
      <c r="CB628" s="29">
        <f>ROUND(IF(Параметри!$K$77="No",BJ628,BJ628*Параметри!$K$78),1)</f>
        <v>0</v>
      </c>
      <c r="CC628" s="29">
        <f t="shared" si="83"/>
        <v>163415.50676371751</v>
      </c>
    </row>
    <row r="629" spans="1:81">
      <c r="A629" s="9">
        <v>628</v>
      </c>
      <c r="B629" s="9" t="s">
        <v>3151</v>
      </c>
      <c r="C629" s="9" t="s">
        <v>3151</v>
      </c>
      <c r="D629" s="9" t="s">
        <v>3707</v>
      </c>
      <c r="E629" s="9" t="s">
        <v>29</v>
      </c>
      <c r="F629" s="9" t="s">
        <v>3741</v>
      </c>
      <c r="G629" s="9" t="s">
        <v>1317</v>
      </c>
      <c r="H629" s="29">
        <f>SUM('Дані з ДІСО'!J629:L629)</f>
        <v>1740</v>
      </c>
      <c r="I629" s="29">
        <f>SUM('Дані з ДІСО'!G629:I629)</f>
        <v>116</v>
      </c>
      <c r="J629" s="29">
        <f>SUM('Дані з ДІСО'!P629:R629)</f>
        <v>0</v>
      </c>
      <c r="K629" s="29">
        <f>SUM('Дані з ДІСО'!V629:X629)</f>
        <v>0</v>
      </c>
      <c r="L629" s="40">
        <f>ROUNDUP('Дані з ДІСО'!J629/'Коефіцієнти АТО'!$R629,0)</f>
        <v>47</v>
      </c>
      <c r="M629" s="40">
        <f>ROUNDUP('Дані з ДІСО'!K629/'Коефіцієнти АТО'!$R629,0)</f>
        <v>59</v>
      </c>
      <c r="N629" s="40">
        <f>ROUNDUP('Дані з ДІСО'!L629/'Коефіцієнти АТО'!$R629,0)</f>
        <v>15</v>
      </c>
      <c r="O629" s="59">
        <f>(L629*Параметри!$K$32+M629*Параметри!$L$32+N629*Параметри!$M$32)/18</f>
        <v>196.82222222222222</v>
      </c>
      <c r="P629" s="41">
        <f>IF(H629=0,"",'Дані з ДІСО'!Y629/H629)</f>
        <v>0</v>
      </c>
      <c r="Q629" s="29">
        <f>IF(H629=0,"",(1+0.25*P629)*O629*Параметри!$K$51)</f>
        <v>40313.169072447825</v>
      </c>
      <c r="R629" s="29">
        <f>IF(H629=0,"",Q629*'Коефіцієнти АТО'!T629)</f>
        <v>685.3238742316131</v>
      </c>
      <c r="S629" s="29">
        <f>IF(H629=0,"",H629*(1+0.25*P629)*Параметри!$K$66*Параметри!$K$20/1000)</f>
        <v>0</v>
      </c>
      <c r="T629" s="29">
        <f>IF(H629=0,"",H629*(1+0.25*P629)*'Коефіцієнти АТО'!$S629*Параметри!$K$20/1000)</f>
        <v>7120.543599824744</v>
      </c>
      <c r="U629" s="29">
        <f t="shared" si="84"/>
        <v>48119.036546504176</v>
      </c>
      <c r="V629" s="29">
        <f t="shared" si="85"/>
        <v>48119.036546504176</v>
      </c>
      <c r="W629" s="40">
        <f>ROUNDUP('Дані з ДІСО'!P629/Параметри!$K$24,0)</f>
        <v>0</v>
      </c>
      <c r="X629" s="40">
        <f>ROUNDUP('Дані з ДІСО'!Q629/Параметри!$K$24,0)</f>
        <v>0</v>
      </c>
      <c r="Y629" s="40">
        <f>ROUNDUP('Дані з ДІСО'!R629/Параметри!$K$24,0)</f>
        <v>0</v>
      </c>
      <c r="Z629" s="59">
        <f>(W629*Параметри!$K$33+X629*Параметри!$L$33+Y629*Параметри!$M$33)/18</f>
        <v>0</v>
      </c>
      <c r="AA629" s="41">
        <f>IF(J629=0,0,'Дані з ДІСО'!AA629/J629)</f>
        <v>0</v>
      </c>
      <c r="AB629" s="29">
        <f>(1+0.25*AA629)*Z629*Параметри!$K$51</f>
        <v>0</v>
      </c>
      <c r="AC629" s="29">
        <f>AB629*'Коефіцієнти АТО'!U629</f>
        <v>0</v>
      </c>
      <c r="AD629" s="29">
        <f>J629*(1+0.25*AA629)*Параметри!$K$66*Параметри!$K$20/1000</f>
        <v>0</v>
      </c>
      <c r="AE629" s="29">
        <f>(1+0.25*AA629)*J629*'Коефіцієнти АТО'!S629*Параметри!$K$20/1000</f>
        <v>0</v>
      </c>
      <c r="AF629" s="29">
        <f t="shared" si="81"/>
        <v>0</v>
      </c>
      <c r="AG629" s="29">
        <v>0</v>
      </c>
      <c r="AH629" s="40">
        <v>25</v>
      </c>
      <c r="AI629" s="40">
        <v>0</v>
      </c>
      <c r="AJ629" s="40">
        <f t="shared" si="82"/>
        <v>0</v>
      </c>
      <c r="AK629" s="29">
        <f>(AH629+AI629)*(1+0.25*AJ629)*Параметри!$K$53</f>
        <v>4485.731892400001</v>
      </c>
      <c r="AL629" s="29">
        <f>ROUNDUP(('Дані з ДІСО'!AU629+'Дані з ДІСО'!AW629)/Параметри!$K$28,0)</f>
        <v>1</v>
      </c>
      <c r="AM629" s="64">
        <f>AL629*Параметри!$M$35/18</f>
        <v>1.2777777777777777</v>
      </c>
      <c r="AN629" s="29">
        <f>IF(AL629=0,0,'Дані з ДІСО'!AW629/SUM('Дані з ДІСО'!AU629,'Дані з ДІСО'!AW629))</f>
        <v>0</v>
      </c>
      <c r="AO629" s="29">
        <f>(1+0.25*AN629)*AM629*Параметри!$K$51</f>
        <v>261.71471397377775</v>
      </c>
      <c r="AP629" s="40">
        <f>ROUNDUP(('Дані з ДІСО'!AE629+'Дані не з ДІСО'!E629+'Дані не з ДІСО'!G629)/Параметри!$K$69,0)</f>
        <v>0</v>
      </c>
      <c r="AQ629" s="40">
        <f t="shared" si="86"/>
        <v>0</v>
      </c>
      <c r="AR629" s="40">
        <f>IF(AP629=0,0,('Дані з ДІСО'!AH629+'Дані не з ДІСО'!G629)/('Дані з ДІСО'!AE629+'Дані не з ДІСО'!E629+'Дані не з ДІСО'!G629))</f>
        <v>0</v>
      </c>
      <c r="AS629" s="29">
        <f>AQ629*(1+0.25*AR629)*Параметри!$K$51</f>
        <v>0</v>
      </c>
      <c r="AT629" s="40">
        <f>ROUNDUP('Дані з ДІСО'!AF629/Параметри!$K$70,0)</f>
        <v>0</v>
      </c>
      <c r="AU629" s="40">
        <f t="shared" si="87"/>
        <v>0</v>
      </c>
      <c r="AV629" s="40">
        <f>IF(AT629=0,0,'Дані з ДІСО'!AI629/'Дані з ДІСО'!AF629)</f>
        <v>0</v>
      </c>
      <c r="AW629" s="29">
        <f>AU629*(1+0.25*AV629)*Параметри!$K$51</f>
        <v>0</v>
      </c>
      <c r="AX629" s="40">
        <f>ROUNDUP('Дані з ДІСО'!AR629/Параметри!$K$29,0)</f>
        <v>0</v>
      </c>
      <c r="AY629" s="40">
        <f>ROUNDUP('Дані з ДІСО'!AS629/Параметри!$K$29,0)</f>
        <v>0</v>
      </c>
      <c r="AZ629" s="40">
        <f>ROUNDUP('Дані з ДІСО'!AT629/Параметри!$K$29,0)</f>
        <v>0</v>
      </c>
      <c r="BA629" s="64">
        <f>(AX629*Параметри!$K$32+AY629*Параметри!$L$32+AZ629*Параметри!$M$32)/18</f>
        <v>0</v>
      </c>
      <c r="BB629" s="29">
        <f>(BA629*Параметри!$K$51+SUM('Дані з ДІСО'!AR629:AT629)*Параметри!$K$48*Параметри!$K$20/1000)*Параметри!$K$74</f>
        <v>0</v>
      </c>
      <c r="BC629" s="40">
        <f>ROUNDUP(('Дані не з ДІСО'!I629+'Дані не з ДІСО'!K629)/Параметри!$K$26,0)</f>
        <v>0</v>
      </c>
      <c r="BD629" s="29">
        <f>BC629*Параметри!$M$36/18</f>
        <v>0</v>
      </c>
      <c r="BE629" s="40">
        <f>IF(BC629=0,0,'Дані не з ДІСО'!K629/('Дані не з ДІСО'!I629+'Дані не з ДІСО'!K629))</f>
        <v>0</v>
      </c>
      <c r="BF629" s="29">
        <f>(1+0.25*BE629)*BD629*Параметри!$K$51</f>
        <v>0</v>
      </c>
      <c r="BG629" s="40">
        <f>ROUNDUP('Дані не з ДІСО'!M629/Параметри!$K$27,0)</f>
        <v>0</v>
      </c>
      <c r="BH629" s="40">
        <f>BG629*Параметри!$M$37/18</f>
        <v>0</v>
      </c>
      <c r="BI629" s="29">
        <f>BH629*Параметри!$K$51</f>
        <v>0</v>
      </c>
      <c r="BJ629" s="29">
        <f>'Дані не з ДІСО'!N629*Параметри!$K$76</f>
        <v>0</v>
      </c>
      <c r="BK629" s="40">
        <f>ROUNDUP('Дані з ДІСО'!V629/Параметри!$K$25,0)</f>
        <v>0</v>
      </c>
      <c r="BL629" s="40">
        <f>ROUNDUP('Дані з ДІСО'!W629/Параметри!$K$25,0)</f>
        <v>0</v>
      </c>
      <c r="BM629" s="40">
        <f>ROUNDUP('Дані з ДІСО'!X629/Параметри!$K$25,0)</f>
        <v>0</v>
      </c>
      <c r="BN629" s="40">
        <f>(BK629*Параметри!$K$34+BL629*Параметри!$L$34+BM629*Параметри!$M$34)/18</f>
        <v>0</v>
      </c>
      <c r="BO629" s="40">
        <f>IF(K629=0,0,'Дані з ДІСО'!AC629/K629)</f>
        <v>0</v>
      </c>
      <c r="BP629" s="29">
        <f>(1+0.25*BO629)*BN629*Параметри!$K$51</f>
        <v>0</v>
      </c>
      <c r="BQ629" s="29">
        <f>BP629*'Коефіцієнти АТО'!U629</f>
        <v>0</v>
      </c>
      <c r="BR629" s="29">
        <f>K629*(1+0.25*BO629)*Параметри!$K$66*Параметри!$K$20/1000</f>
        <v>0</v>
      </c>
      <c r="BS629" s="29">
        <f>(1+0.25*BO629)*K629*'Коефіцієнти АТО'!S629*Параметри!$K$20/1000</f>
        <v>0</v>
      </c>
      <c r="BT629" s="29">
        <f t="shared" si="88"/>
        <v>0</v>
      </c>
      <c r="BU629" s="40">
        <f>ROUNDUP('Дані з ДІСО'!AG629/Параметри!$K$71,0)</f>
        <v>0</v>
      </c>
      <c r="BV629" s="40">
        <f t="shared" si="89"/>
        <v>0</v>
      </c>
      <c r="BW629" s="40">
        <f>IF('Дані з ДІСО'!AG629=0,0,'Дані з ДІСО'!AJ629/'Дані з ДІСО'!AG629)</f>
        <v>0</v>
      </c>
      <c r="BX629" s="29">
        <f>BV629*(1+0.25*BW629)*Параметри!$K$51</f>
        <v>0</v>
      </c>
      <c r="BY629" s="29">
        <f>ROUND(IF(Параметри!$K$77="No",CC629,CC629*Параметри!$K$78)+AG629,1)</f>
        <v>47579.8</v>
      </c>
      <c r="BZ629" s="29">
        <f>ROUND(IF(Параметри!$K$77="No",BF629,BF629*Параметри!$K$78),1)</f>
        <v>0</v>
      </c>
      <c r="CA629" s="29">
        <f>ROUND(IF(Параметри!$K$77="No",BI629,BI629*Параметри!$K$78),1)</f>
        <v>0</v>
      </c>
      <c r="CB629" s="29">
        <f>ROUND(IF(Параметри!$K$77="No",BJ629,BJ629*Параметри!$K$78),1)</f>
        <v>0</v>
      </c>
      <c r="CC629" s="29">
        <f t="shared" si="83"/>
        <v>52866.483152877954</v>
      </c>
    </row>
    <row r="630" spans="1:81">
      <c r="A630" s="9">
        <v>629</v>
      </c>
      <c r="B630" s="9" t="s">
        <v>3151</v>
      </c>
      <c r="C630" s="9" t="s">
        <v>3151</v>
      </c>
      <c r="D630" s="9" t="s">
        <v>3707</v>
      </c>
      <c r="E630" s="9" t="s">
        <v>29</v>
      </c>
      <c r="F630" s="9" t="s">
        <v>3742</v>
      </c>
      <c r="G630" s="9" t="s">
        <v>1319</v>
      </c>
      <c r="H630" s="29">
        <f>SUM('Дані з ДІСО'!J630:L630)</f>
        <v>348</v>
      </c>
      <c r="I630" s="29">
        <f>SUM('Дані з ДІСО'!G630:I630)</f>
        <v>40</v>
      </c>
      <c r="J630" s="29">
        <f>SUM('Дані з ДІСО'!P630:R630)</f>
        <v>0</v>
      </c>
      <c r="K630" s="29">
        <f>SUM('Дані з ДІСО'!V630:X630)</f>
        <v>0</v>
      </c>
      <c r="L630" s="40">
        <f>ROUNDUP('Дані з ДІСО'!J630/'Коефіцієнти АТО'!$R630,0)</f>
        <v>9</v>
      </c>
      <c r="M630" s="40">
        <f>ROUNDUP('Дані з ДІСО'!K630/'Коефіцієнти АТО'!$R630,0)</f>
        <v>12</v>
      </c>
      <c r="N630" s="40">
        <f>ROUNDUP('Дані з ДІСО'!L630/'Коефіцієнти АТО'!$R630,0)</f>
        <v>4</v>
      </c>
      <c r="O630" s="59">
        <f>(L630*Параметри!$K$32+M630*Параметри!$L$32+N630*Параметри!$M$32)/18</f>
        <v>41.188888888888897</v>
      </c>
      <c r="P630" s="41">
        <f>IF(H630=0,"",'Дані з ДІСО'!Y630/H630)</f>
        <v>0</v>
      </c>
      <c r="Q630" s="29">
        <f>IF(H630=0,"",(1+0.25*P630)*O630*Параметри!$K$51)</f>
        <v>8436.3169104416902</v>
      </c>
      <c r="R630" s="29">
        <f>IF(H630=0,"",Q630*'Коефіцієнти АТО'!T630)</f>
        <v>143.41738747750875</v>
      </c>
      <c r="S630" s="29">
        <f>IF(H630=0,"",H630*(1+0.25*P630)*Параметри!$K$66*Параметри!$K$20/1000)</f>
        <v>0</v>
      </c>
      <c r="T630" s="29">
        <f>IF(H630=0,"",H630*(1+0.25*P630)*'Коефіцієнти АТО'!$S630*Параметри!$K$20/1000)</f>
        <v>1424.1087199649487</v>
      </c>
      <c r="U630" s="29">
        <f t="shared" si="84"/>
        <v>10003.843017884146</v>
      </c>
      <c r="V630" s="29">
        <f t="shared" si="85"/>
        <v>10003.843017884146</v>
      </c>
      <c r="W630" s="40">
        <f>ROUNDUP('Дані з ДІСО'!P630/Параметри!$K$24,0)</f>
        <v>0</v>
      </c>
      <c r="X630" s="40">
        <f>ROUNDUP('Дані з ДІСО'!Q630/Параметри!$K$24,0)</f>
        <v>0</v>
      </c>
      <c r="Y630" s="40">
        <f>ROUNDUP('Дані з ДІСО'!R630/Параметри!$K$24,0)</f>
        <v>0</v>
      </c>
      <c r="Z630" s="59">
        <f>(W630*Параметри!$K$33+X630*Параметри!$L$33+Y630*Параметри!$M$33)/18</f>
        <v>0</v>
      </c>
      <c r="AA630" s="41">
        <f>IF(J630=0,0,'Дані з ДІСО'!AA630/J630)</f>
        <v>0</v>
      </c>
      <c r="AB630" s="29">
        <f>(1+0.25*AA630)*Z630*Параметри!$K$51</f>
        <v>0</v>
      </c>
      <c r="AC630" s="29">
        <f>AB630*'Коефіцієнти АТО'!U630</f>
        <v>0</v>
      </c>
      <c r="AD630" s="29">
        <f>J630*(1+0.25*AA630)*Параметри!$K$66*Параметри!$K$20/1000</f>
        <v>0</v>
      </c>
      <c r="AE630" s="29">
        <f>(1+0.25*AA630)*J630*'Коефіцієнти АТО'!S630*Параметри!$K$20/1000</f>
        <v>0</v>
      </c>
      <c r="AF630" s="29">
        <f t="shared" si="81"/>
        <v>0</v>
      </c>
      <c r="AG630" s="29">
        <v>0</v>
      </c>
      <c r="AH630" s="40">
        <v>2</v>
      </c>
      <c r="AI630" s="40">
        <v>0</v>
      </c>
      <c r="AJ630" s="40">
        <f t="shared" si="82"/>
        <v>0</v>
      </c>
      <c r="AK630" s="29">
        <f>(AH630+AI630)*(1+0.25*AJ630)*Параметри!$K$53</f>
        <v>358.85855139200009</v>
      </c>
      <c r="AL630" s="29">
        <f>ROUNDUP(('Дані з ДІСО'!AU630+'Дані з ДІСО'!AW630)/Параметри!$K$28,0)</f>
        <v>0</v>
      </c>
      <c r="AM630" s="64">
        <f>AL630*Параметри!$M$35/18</f>
        <v>0</v>
      </c>
      <c r="AN630" s="29">
        <f>IF(AL630=0,0,'Дані з ДІСО'!AW630/SUM('Дані з ДІСО'!AU630,'Дані з ДІСО'!AW630))</f>
        <v>0</v>
      </c>
      <c r="AO630" s="29">
        <f>(1+0.25*AN630)*AM630*Параметри!$K$51</f>
        <v>0</v>
      </c>
      <c r="AP630" s="40">
        <f>ROUNDUP(('Дані з ДІСО'!AE630+'Дані не з ДІСО'!E630+'Дані не з ДІСО'!G630)/Параметри!$K$69,0)</f>
        <v>0</v>
      </c>
      <c r="AQ630" s="40">
        <f t="shared" si="86"/>
        <v>0</v>
      </c>
      <c r="AR630" s="40">
        <f>IF(AP630=0,0,('Дані з ДІСО'!AH630+'Дані не з ДІСО'!G630)/('Дані з ДІСО'!AE630+'Дані не з ДІСО'!E630+'Дані не з ДІСО'!G630))</f>
        <v>0</v>
      </c>
      <c r="AS630" s="29">
        <f>AQ630*(1+0.25*AR630)*Параметри!$K$51</f>
        <v>0</v>
      </c>
      <c r="AT630" s="40">
        <f>ROUNDUP('Дані з ДІСО'!AF630/Параметри!$K$70,0)</f>
        <v>0</v>
      </c>
      <c r="AU630" s="40">
        <f t="shared" si="87"/>
        <v>0</v>
      </c>
      <c r="AV630" s="40">
        <f>IF(AT630=0,0,'Дані з ДІСО'!AI630/'Дані з ДІСО'!AF630)</f>
        <v>0</v>
      </c>
      <c r="AW630" s="29">
        <f>AU630*(1+0.25*AV630)*Параметри!$K$51</f>
        <v>0</v>
      </c>
      <c r="AX630" s="40">
        <f>ROUNDUP('Дані з ДІСО'!AR630/Параметри!$K$29,0)</f>
        <v>0</v>
      </c>
      <c r="AY630" s="40">
        <f>ROUNDUP('Дані з ДІСО'!AS630/Параметри!$K$29,0)</f>
        <v>0</v>
      </c>
      <c r="AZ630" s="40">
        <f>ROUNDUP('Дані з ДІСО'!AT630/Параметри!$K$29,0)</f>
        <v>0</v>
      </c>
      <c r="BA630" s="64">
        <f>(AX630*Параметри!$K$32+AY630*Параметри!$L$32+AZ630*Параметри!$M$32)/18</f>
        <v>0</v>
      </c>
      <c r="BB630" s="29">
        <f>(BA630*Параметри!$K$51+SUM('Дані з ДІСО'!AR630:AT630)*Параметри!$K$48*Параметри!$K$20/1000)*Параметри!$K$74</f>
        <v>0</v>
      </c>
      <c r="BC630" s="40">
        <f>ROUNDUP(('Дані не з ДІСО'!I630+'Дані не з ДІСО'!K630)/Параметри!$K$26,0)</f>
        <v>0</v>
      </c>
      <c r="BD630" s="29">
        <f>BC630*Параметри!$M$36/18</f>
        <v>0</v>
      </c>
      <c r="BE630" s="40">
        <f>IF(BC630=0,0,'Дані не з ДІСО'!K630/('Дані не з ДІСО'!I630+'Дані не з ДІСО'!K630))</f>
        <v>0</v>
      </c>
      <c r="BF630" s="29">
        <f>(1+0.25*BE630)*BD630*Параметри!$K$51</f>
        <v>0</v>
      </c>
      <c r="BG630" s="40">
        <f>ROUNDUP('Дані не з ДІСО'!M630/Параметри!$K$27,0)</f>
        <v>0</v>
      </c>
      <c r="BH630" s="40">
        <f>BG630*Параметри!$M$37/18</f>
        <v>0</v>
      </c>
      <c r="BI630" s="29">
        <f>BH630*Параметри!$K$51</f>
        <v>0</v>
      </c>
      <c r="BJ630" s="29">
        <f>'Дані не з ДІСО'!N630*Параметри!$K$76</f>
        <v>0</v>
      </c>
      <c r="BK630" s="40">
        <f>ROUNDUP('Дані з ДІСО'!V630/Параметри!$K$25,0)</f>
        <v>0</v>
      </c>
      <c r="BL630" s="40">
        <f>ROUNDUP('Дані з ДІСО'!W630/Параметри!$K$25,0)</f>
        <v>0</v>
      </c>
      <c r="BM630" s="40">
        <f>ROUNDUP('Дані з ДІСО'!X630/Параметри!$K$25,0)</f>
        <v>0</v>
      </c>
      <c r="BN630" s="40">
        <f>(BK630*Параметри!$K$34+BL630*Параметри!$L$34+BM630*Параметри!$M$34)/18</f>
        <v>0</v>
      </c>
      <c r="BO630" s="40">
        <f>IF(K630=0,0,'Дані з ДІСО'!AC630/K630)</f>
        <v>0</v>
      </c>
      <c r="BP630" s="29">
        <f>(1+0.25*BO630)*BN630*Параметри!$K$51</f>
        <v>0</v>
      </c>
      <c r="BQ630" s="29">
        <f>BP630*'Коефіцієнти АТО'!U630</f>
        <v>0</v>
      </c>
      <c r="BR630" s="29">
        <f>K630*(1+0.25*BO630)*Параметри!$K$66*Параметри!$K$20/1000</f>
        <v>0</v>
      </c>
      <c r="BS630" s="29">
        <f>(1+0.25*BO630)*K630*'Коефіцієнти АТО'!S630*Параметри!$K$20/1000</f>
        <v>0</v>
      </c>
      <c r="BT630" s="29">
        <f t="shared" si="88"/>
        <v>0</v>
      </c>
      <c r="BU630" s="40">
        <f>ROUNDUP('Дані з ДІСО'!AG630/Параметри!$K$71,0)</f>
        <v>0</v>
      </c>
      <c r="BV630" s="40">
        <f t="shared" si="89"/>
        <v>0</v>
      </c>
      <c r="BW630" s="40">
        <f>IF('Дані з ДІСО'!AG630=0,0,'Дані з ДІСО'!AJ630/'Дані з ДІСО'!AG630)</f>
        <v>0</v>
      </c>
      <c r="BX630" s="29">
        <f>BV630*(1+0.25*BW630)*Параметри!$K$51</f>
        <v>0</v>
      </c>
      <c r="BY630" s="29">
        <f>ROUND(IF(Параметри!$K$77="No",CC630,CC630*Параметри!$K$78)+AG630,1)</f>
        <v>9326.4</v>
      </c>
      <c r="BZ630" s="29">
        <f>ROUND(IF(Параметри!$K$77="No",BF630,BF630*Параметри!$K$78),1)</f>
        <v>0</v>
      </c>
      <c r="CA630" s="29">
        <f>ROUND(IF(Параметри!$K$77="No",BI630,BI630*Параметри!$K$78),1)</f>
        <v>0</v>
      </c>
      <c r="CB630" s="29">
        <f>ROUND(IF(Параметри!$K$77="No",BJ630,BJ630*Параметри!$K$78),1)</f>
        <v>0</v>
      </c>
      <c r="CC630" s="29">
        <f t="shared" si="83"/>
        <v>10362.701569276147</v>
      </c>
    </row>
    <row r="631" spans="1:81">
      <c r="A631" s="9">
        <v>630</v>
      </c>
      <c r="B631" s="9" t="s">
        <v>3148</v>
      </c>
      <c r="C631" s="9" t="s">
        <v>3148</v>
      </c>
      <c r="D631" s="9" t="s">
        <v>3707</v>
      </c>
      <c r="E631" s="9" t="s">
        <v>24</v>
      </c>
      <c r="F631" s="9" t="s">
        <v>3743</v>
      </c>
      <c r="G631" s="9" t="s">
        <v>1321</v>
      </c>
      <c r="H631" s="29">
        <f>SUM('Дані з ДІСО'!J631:L631)</f>
        <v>308</v>
      </c>
      <c r="I631" s="29">
        <f>SUM('Дані з ДІСО'!G631:I631)</f>
        <v>11</v>
      </c>
      <c r="J631" s="29">
        <f>SUM('Дані з ДІСО'!P631:R631)</f>
        <v>0</v>
      </c>
      <c r="K631" s="29">
        <f>SUM('Дані з ДІСО'!V631:X631)</f>
        <v>0</v>
      </c>
      <c r="L631" s="40">
        <f>ROUNDUP('Дані з ДІСО'!J631/'Коефіцієнти АТО'!$R631,0)</f>
        <v>9</v>
      </c>
      <c r="M631" s="40">
        <f>ROUNDUP('Дані з ДІСО'!K631/'Коефіцієнти АТО'!$R631,0)</f>
        <v>10</v>
      </c>
      <c r="N631" s="40">
        <f>ROUNDUP('Дані з ДІСО'!L631/'Коефіцієнти АТО'!$R631,0)</f>
        <v>3</v>
      </c>
      <c r="O631" s="59">
        <f>(L631*Параметри!$K$32+M631*Параметри!$L$32+N631*Параметри!$M$32)/18</f>
        <v>35.583333333333336</v>
      </c>
      <c r="P631" s="41">
        <f>IF(H631=0,"",'Дані з ДІСО'!Y631/H631)</f>
        <v>0</v>
      </c>
      <c r="Q631" s="29">
        <f>IF(H631=0,"",(1+0.25*P631)*O631*Параметри!$K$51)</f>
        <v>7288.1858391393334</v>
      </c>
      <c r="R631" s="29">
        <f>IF(H631=0,"",Q631*'Коефіцієнти АТО'!T631)</f>
        <v>123.89915926536868</v>
      </c>
      <c r="S631" s="29">
        <f>IF(H631=0,"",H631*(1+0.25*P631)*Параметри!$K$66*Параметри!$K$20/1000)</f>
        <v>0</v>
      </c>
      <c r="T631" s="29">
        <f>IF(H631=0,"",H631*(1+0.25*P631)*'Коефіцієнти АТО'!$S631*Параметри!$K$20/1000)</f>
        <v>1553.5385421483445</v>
      </c>
      <c r="U631" s="29">
        <f t="shared" si="84"/>
        <v>8965.623540553046</v>
      </c>
      <c r="V631" s="29">
        <f t="shared" si="85"/>
        <v>8965.623540553046</v>
      </c>
      <c r="W631" s="40">
        <f>ROUNDUP('Дані з ДІСО'!P631/Параметри!$K$24,0)</f>
        <v>0</v>
      </c>
      <c r="X631" s="40">
        <f>ROUNDUP('Дані з ДІСО'!Q631/Параметри!$K$24,0)</f>
        <v>0</v>
      </c>
      <c r="Y631" s="40">
        <f>ROUNDUP('Дані з ДІСО'!R631/Параметри!$K$24,0)</f>
        <v>0</v>
      </c>
      <c r="Z631" s="59">
        <f>(W631*Параметри!$K$33+X631*Параметри!$L$33+Y631*Параметри!$M$33)/18</f>
        <v>0</v>
      </c>
      <c r="AA631" s="41">
        <f>IF(J631=0,0,'Дані з ДІСО'!AA631/J631)</f>
        <v>0</v>
      </c>
      <c r="AB631" s="29">
        <f>(1+0.25*AA631)*Z631*Параметри!$K$51</f>
        <v>0</v>
      </c>
      <c r="AC631" s="29">
        <f>AB631*'Коефіцієнти АТО'!U631</f>
        <v>0</v>
      </c>
      <c r="AD631" s="29">
        <f>J631*(1+0.25*AA631)*Параметри!$K$66*Параметри!$K$20/1000</f>
        <v>0</v>
      </c>
      <c r="AE631" s="29">
        <f>(1+0.25*AA631)*J631*'Коефіцієнти АТО'!S631*Параметри!$K$20/1000</f>
        <v>0</v>
      </c>
      <c r="AF631" s="29">
        <f t="shared" si="81"/>
        <v>0</v>
      </c>
      <c r="AG631" s="29">
        <v>0</v>
      </c>
      <c r="AH631" s="40">
        <v>3</v>
      </c>
      <c r="AI631" s="40">
        <v>0</v>
      </c>
      <c r="AJ631" s="40">
        <f t="shared" si="82"/>
        <v>0</v>
      </c>
      <c r="AK631" s="29">
        <f>(AH631+AI631)*(1+0.25*AJ631)*Параметри!$K$53</f>
        <v>538.28782708800009</v>
      </c>
      <c r="AL631" s="29">
        <f>ROUNDUP(('Дані з ДІСО'!AU631+'Дані з ДІСО'!AW631)/Параметри!$K$28,0)</f>
        <v>0</v>
      </c>
      <c r="AM631" s="64">
        <f>AL631*Параметри!$M$35/18</f>
        <v>0</v>
      </c>
      <c r="AN631" s="29">
        <f>IF(AL631=0,0,'Дані з ДІСО'!AW631/SUM('Дані з ДІСО'!AU631,'Дані з ДІСО'!AW631))</f>
        <v>0</v>
      </c>
      <c r="AO631" s="29">
        <f>(1+0.25*AN631)*AM631*Параметри!$K$51</f>
        <v>0</v>
      </c>
      <c r="AP631" s="40">
        <f>ROUNDUP(('Дані з ДІСО'!AE631+'Дані не з ДІСО'!E631+'Дані не з ДІСО'!G631)/Параметри!$K$69,0)</f>
        <v>0</v>
      </c>
      <c r="AQ631" s="40">
        <f t="shared" si="86"/>
        <v>0</v>
      </c>
      <c r="AR631" s="40">
        <f>IF(AP631=0,0,('Дані з ДІСО'!AH631+'Дані не з ДІСО'!G631)/('Дані з ДІСО'!AE631+'Дані не з ДІСО'!E631+'Дані не з ДІСО'!G631))</f>
        <v>0</v>
      </c>
      <c r="AS631" s="29">
        <f>AQ631*(1+0.25*AR631)*Параметри!$K$51</f>
        <v>0</v>
      </c>
      <c r="AT631" s="40">
        <f>ROUNDUP('Дані з ДІСО'!AF631/Параметри!$K$70,0)</f>
        <v>0</v>
      </c>
      <c r="AU631" s="40">
        <f t="shared" si="87"/>
        <v>0</v>
      </c>
      <c r="AV631" s="40">
        <f>IF(AT631=0,0,'Дані з ДІСО'!AI631/'Дані з ДІСО'!AF631)</f>
        <v>0</v>
      </c>
      <c r="AW631" s="29">
        <f>AU631*(1+0.25*AV631)*Параметри!$K$51</f>
        <v>0</v>
      </c>
      <c r="AX631" s="40">
        <f>ROUNDUP('Дані з ДІСО'!AR631/Параметри!$K$29,0)</f>
        <v>0</v>
      </c>
      <c r="AY631" s="40">
        <f>ROUNDUP('Дані з ДІСО'!AS631/Параметри!$K$29,0)</f>
        <v>0</v>
      </c>
      <c r="AZ631" s="40">
        <f>ROUNDUP('Дані з ДІСО'!AT631/Параметри!$K$29,0)</f>
        <v>0</v>
      </c>
      <c r="BA631" s="64">
        <f>(AX631*Параметри!$K$32+AY631*Параметри!$L$32+AZ631*Параметри!$M$32)/18</f>
        <v>0</v>
      </c>
      <c r="BB631" s="29">
        <f>(BA631*Параметри!$K$51+SUM('Дані з ДІСО'!AR631:AT631)*Параметри!$K$48*Параметри!$K$20/1000)*Параметри!$K$74</f>
        <v>0</v>
      </c>
      <c r="BC631" s="40">
        <f>ROUNDUP(('Дані не з ДІСО'!I631+'Дані не з ДІСО'!K631)/Параметри!$K$26,0)</f>
        <v>0</v>
      </c>
      <c r="BD631" s="29">
        <f>BC631*Параметри!$M$36/18</f>
        <v>0</v>
      </c>
      <c r="BE631" s="40">
        <f>IF(BC631=0,0,'Дані не з ДІСО'!K631/('Дані не з ДІСО'!I631+'Дані не з ДІСО'!K631))</f>
        <v>0</v>
      </c>
      <c r="BF631" s="29">
        <f>(1+0.25*BE631)*BD631*Параметри!$K$51</f>
        <v>0</v>
      </c>
      <c r="BG631" s="40">
        <f>ROUNDUP('Дані не з ДІСО'!M631/Параметри!$K$27,0)</f>
        <v>0</v>
      </c>
      <c r="BH631" s="40">
        <f>BG631*Параметри!$M$37/18</f>
        <v>0</v>
      </c>
      <c r="BI631" s="29">
        <f>BH631*Параметри!$K$51</f>
        <v>0</v>
      </c>
      <c r="BJ631" s="29">
        <f>'Дані не з ДІСО'!N631*Параметри!$K$76</f>
        <v>0</v>
      </c>
      <c r="BK631" s="40">
        <f>ROUNDUP('Дані з ДІСО'!V631/Параметри!$K$25,0)</f>
        <v>0</v>
      </c>
      <c r="BL631" s="40">
        <f>ROUNDUP('Дані з ДІСО'!W631/Параметри!$K$25,0)</f>
        <v>0</v>
      </c>
      <c r="BM631" s="40">
        <f>ROUNDUP('Дані з ДІСО'!X631/Параметри!$K$25,0)</f>
        <v>0</v>
      </c>
      <c r="BN631" s="40">
        <f>(BK631*Параметри!$K$34+BL631*Параметри!$L$34+BM631*Параметри!$M$34)/18</f>
        <v>0</v>
      </c>
      <c r="BO631" s="40">
        <f>IF(K631=0,0,'Дані з ДІСО'!AC631/K631)</f>
        <v>0</v>
      </c>
      <c r="BP631" s="29">
        <f>(1+0.25*BO631)*BN631*Параметри!$K$51</f>
        <v>0</v>
      </c>
      <c r="BQ631" s="29">
        <f>BP631*'Коефіцієнти АТО'!U631</f>
        <v>0</v>
      </c>
      <c r="BR631" s="29">
        <f>K631*(1+0.25*BO631)*Параметри!$K$66*Параметри!$K$20/1000</f>
        <v>0</v>
      </c>
      <c r="BS631" s="29">
        <f>(1+0.25*BO631)*K631*'Коефіцієнти АТО'!S631*Параметри!$K$20/1000</f>
        <v>0</v>
      </c>
      <c r="BT631" s="29">
        <f t="shared" si="88"/>
        <v>0</v>
      </c>
      <c r="BU631" s="40">
        <f>ROUNDUP('Дані з ДІСО'!AG631/Параметри!$K$71,0)</f>
        <v>0</v>
      </c>
      <c r="BV631" s="40">
        <f t="shared" si="89"/>
        <v>0</v>
      </c>
      <c r="BW631" s="40">
        <f>IF('Дані з ДІСО'!AG631=0,0,'Дані з ДІСО'!AJ631/'Дані з ДІСО'!AG631)</f>
        <v>0</v>
      </c>
      <c r="BX631" s="29">
        <f>BV631*(1+0.25*BW631)*Параметри!$K$51</f>
        <v>0</v>
      </c>
      <c r="BY631" s="29">
        <f>ROUND(IF(Параметри!$K$77="No",CC631,CC631*Параметри!$K$78)+AG631,1)</f>
        <v>8553.5</v>
      </c>
      <c r="BZ631" s="29">
        <f>ROUND(IF(Параметри!$K$77="No",BF631,BF631*Параметри!$K$78),1)</f>
        <v>0</v>
      </c>
      <c r="CA631" s="29">
        <f>ROUND(IF(Параметри!$K$77="No",BI631,BI631*Параметри!$K$78),1)</f>
        <v>0</v>
      </c>
      <c r="CB631" s="29">
        <f>ROUND(IF(Параметри!$K$77="No",BJ631,BJ631*Параметри!$K$78),1)</f>
        <v>0</v>
      </c>
      <c r="CC631" s="29">
        <f t="shared" si="83"/>
        <v>9503.9113676410452</v>
      </c>
    </row>
    <row r="632" spans="1:81">
      <c r="A632" s="9">
        <v>631</v>
      </c>
      <c r="B632" s="9" t="s">
        <v>3148</v>
      </c>
      <c r="C632" s="9" t="s">
        <v>3148</v>
      </c>
      <c r="D632" s="9" t="s">
        <v>3707</v>
      </c>
      <c r="E632" s="9" t="s">
        <v>24</v>
      </c>
      <c r="F632" s="9" t="s">
        <v>3744</v>
      </c>
      <c r="G632" s="9" t="s">
        <v>1323</v>
      </c>
      <c r="H632" s="29">
        <f>SUM('Дані з ДІСО'!J632:L632)</f>
        <v>534</v>
      </c>
      <c r="I632" s="29">
        <f>SUM('Дані з ДІСО'!G632:I632)</f>
        <v>51</v>
      </c>
      <c r="J632" s="29">
        <f>SUM('Дані з ДІСО'!P632:R632)</f>
        <v>0</v>
      </c>
      <c r="K632" s="29">
        <f>SUM('Дані з ДІСО'!V632:X632)</f>
        <v>0</v>
      </c>
      <c r="L632" s="40">
        <f>ROUNDUP('Дані з ДІСО'!J632/'Коефіцієнти АТО'!$R632,0)</f>
        <v>19</v>
      </c>
      <c r="M632" s="40">
        <f>ROUNDUP('Дані з ДІСО'!K632/'Коефіцієнти АТО'!$R632,0)</f>
        <v>24</v>
      </c>
      <c r="N632" s="40">
        <f>ROUNDUP('Дані з ДІСО'!L632/'Коефіцієнти АТО'!$R632,0)</f>
        <v>4</v>
      </c>
      <c r="O632" s="59">
        <f>(L632*Параметри!$K$32+M632*Параметри!$L$32+N632*Параметри!$M$32)/18</f>
        <v>75.76666666666668</v>
      </c>
      <c r="P632" s="41">
        <f>IF(H632=0,"",'Дані з ДІСО'!Y632/H632)</f>
        <v>0</v>
      </c>
      <c r="Q632" s="29">
        <f>IF(H632=0,"",(1+0.25*P632)*O632*Параметри!$K$51)</f>
        <v>15518.544648584269</v>
      </c>
      <c r="R632" s="29">
        <f>IF(H632=0,"",Q632*'Коефіцієнти АТО'!T632)</f>
        <v>263.81525902593262</v>
      </c>
      <c r="S632" s="29">
        <f>IF(H632=0,"",H632*(1+0.25*P632)*Параметри!$K$66*Параметри!$K$20/1000)</f>
        <v>0</v>
      </c>
      <c r="T632" s="29">
        <f>IF(H632=0,"",H632*(1+0.25*P632)*'Коефіцієнти АТО'!$S632*Параметри!$K$20/1000)</f>
        <v>2693.4726672312208</v>
      </c>
      <c r="U632" s="29">
        <f t="shared" si="84"/>
        <v>18475.832574841421</v>
      </c>
      <c r="V632" s="29">
        <f t="shared" si="85"/>
        <v>18475.832574841421</v>
      </c>
      <c r="W632" s="40">
        <f>ROUNDUP('Дані з ДІСО'!P632/Параметри!$K$24,0)</f>
        <v>0</v>
      </c>
      <c r="X632" s="40">
        <f>ROUNDUP('Дані з ДІСО'!Q632/Параметри!$K$24,0)</f>
        <v>0</v>
      </c>
      <c r="Y632" s="40">
        <f>ROUNDUP('Дані з ДІСО'!R632/Параметри!$K$24,0)</f>
        <v>0</v>
      </c>
      <c r="Z632" s="59">
        <f>(W632*Параметри!$K$33+X632*Параметри!$L$33+Y632*Параметри!$M$33)/18</f>
        <v>0</v>
      </c>
      <c r="AA632" s="41">
        <f>IF(J632=0,0,'Дані з ДІСО'!AA632/J632)</f>
        <v>0</v>
      </c>
      <c r="AB632" s="29">
        <f>(1+0.25*AA632)*Z632*Параметри!$K$51</f>
        <v>0</v>
      </c>
      <c r="AC632" s="29">
        <f>AB632*'Коефіцієнти АТО'!U632</f>
        <v>0</v>
      </c>
      <c r="AD632" s="29">
        <f>J632*(1+0.25*AA632)*Параметри!$K$66*Параметри!$K$20/1000</f>
        <v>0</v>
      </c>
      <c r="AE632" s="29">
        <f>(1+0.25*AA632)*J632*'Коефіцієнти АТО'!S632*Параметри!$K$20/1000</f>
        <v>0</v>
      </c>
      <c r="AF632" s="29">
        <f t="shared" si="81"/>
        <v>0</v>
      </c>
      <c r="AG632" s="29">
        <v>0</v>
      </c>
      <c r="AH632" s="40">
        <v>2</v>
      </c>
      <c r="AI632" s="40">
        <v>0</v>
      </c>
      <c r="AJ632" s="40">
        <f t="shared" si="82"/>
        <v>0</v>
      </c>
      <c r="AK632" s="29">
        <f>(AH632+AI632)*(1+0.25*AJ632)*Параметри!$K$53</f>
        <v>358.85855139200009</v>
      </c>
      <c r="AL632" s="29">
        <f>ROUNDUP(('Дані з ДІСО'!AU632+'Дані з ДІСО'!AW632)/Параметри!$K$28,0)</f>
        <v>0</v>
      </c>
      <c r="AM632" s="64">
        <f>AL632*Параметри!$M$35/18</f>
        <v>0</v>
      </c>
      <c r="AN632" s="29">
        <f>IF(AL632=0,0,'Дані з ДІСО'!AW632/SUM('Дані з ДІСО'!AU632,'Дані з ДІСО'!AW632))</f>
        <v>0</v>
      </c>
      <c r="AO632" s="29">
        <f>(1+0.25*AN632)*AM632*Параметри!$K$51</f>
        <v>0</v>
      </c>
      <c r="AP632" s="40">
        <f>ROUNDUP(('Дані з ДІСО'!AE632+'Дані не з ДІСО'!E632+'Дані не з ДІСО'!G632)/Параметри!$K$69,0)</f>
        <v>0</v>
      </c>
      <c r="AQ632" s="40">
        <f t="shared" si="86"/>
        <v>0</v>
      </c>
      <c r="AR632" s="40">
        <f>IF(AP632=0,0,('Дані з ДІСО'!AH632+'Дані не з ДІСО'!G632)/('Дані з ДІСО'!AE632+'Дані не з ДІСО'!E632+'Дані не з ДІСО'!G632))</f>
        <v>0</v>
      </c>
      <c r="AS632" s="29">
        <f>AQ632*(1+0.25*AR632)*Параметри!$K$51</f>
        <v>0</v>
      </c>
      <c r="AT632" s="40">
        <f>ROUNDUP('Дані з ДІСО'!AF632/Параметри!$K$70,0)</f>
        <v>0</v>
      </c>
      <c r="AU632" s="40">
        <f t="shared" si="87"/>
        <v>0</v>
      </c>
      <c r="AV632" s="40">
        <f>IF(AT632=0,0,'Дані з ДІСО'!AI632/'Дані з ДІСО'!AF632)</f>
        <v>0</v>
      </c>
      <c r="AW632" s="29">
        <f>AU632*(1+0.25*AV632)*Параметри!$K$51</f>
        <v>0</v>
      </c>
      <c r="AX632" s="40">
        <f>ROUNDUP('Дані з ДІСО'!AR632/Параметри!$K$29,0)</f>
        <v>0</v>
      </c>
      <c r="AY632" s="40">
        <f>ROUNDUP('Дані з ДІСО'!AS632/Параметри!$K$29,0)</f>
        <v>0</v>
      </c>
      <c r="AZ632" s="40">
        <f>ROUNDUP('Дані з ДІСО'!AT632/Параметри!$K$29,0)</f>
        <v>0</v>
      </c>
      <c r="BA632" s="64">
        <f>(AX632*Параметри!$K$32+AY632*Параметри!$L$32+AZ632*Параметри!$M$32)/18</f>
        <v>0</v>
      </c>
      <c r="BB632" s="29">
        <f>(BA632*Параметри!$K$51+SUM('Дані з ДІСО'!AR632:AT632)*Параметри!$K$48*Параметри!$K$20/1000)*Параметри!$K$74</f>
        <v>0</v>
      </c>
      <c r="BC632" s="40">
        <f>ROUNDUP(('Дані не з ДІСО'!I632+'Дані не з ДІСО'!K632)/Параметри!$K$26,0)</f>
        <v>0</v>
      </c>
      <c r="BD632" s="29">
        <f>BC632*Параметри!$M$36/18</f>
        <v>0</v>
      </c>
      <c r="BE632" s="40">
        <f>IF(BC632=0,0,'Дані не з ДІСО'!K632/('Дані не з ДІСО'!I632+'Дані не з ДІСО'!K632))</f>
        <v>0</v>
      </c>
      <c r="BF632" s="29">
        <f>(1+0.25*BE632)*BD632*Параметри!$K$51</f>
        <v>0</v>
      </c>
      <c r="BG632" s="40">
        <f>ROUNDUP('Дані не з ДІСО'!M632/Параметри!$K$27,0)</f>
        <v>0</v>
      </c>
      <c r="BH632" s="40">
        <f>BG632*Параметри!$M$37/18</f>
        <v>0</v>
      </c>
      <c r="BI632" s="29">
        <f>BH632*Параметри!$K$51</f>
        <v>0</v>
      </c>
      <c r="BJ632" s="29">
        <f>'Дані не з ДІСО'!N632*Параметри!$K$76</f>
        <v>0</v>
      </c>
      <c r="BK632" s="40">
        <f>ROUNDUP('Дані з ДІСО'!V632/Параметри!$K$25,0)</f>
        <v>0</v>
      </c>
      <c r="BL632" s="40">
        <f>ROUNDUP('Дані з ДІСО'!W632/Параметри!$K$25,0)</f>
        <v>0</v>
      </c>
      <c r="BM632" s="40">
        <f>ROUNDUP('Дані з ДІСО'!X632/Параметри!$K$25,0)</f>
        <v>0</v>
      </c>
      <c r="BN632" s="40">
        <f>(BK632*Параметри!$K$34+BL632*Параметри!$L$34+BM632*Параметри!$M$34)/18</f>
        <v>0</v>
      </c>
      <c r="BO632" s="40">
        <f>IF(K632=0,0,'Дані з ДІСО'!AC632/K632)</f>
        <v>0</v>
      </c>
      <c r="BP632" s="29">
        <f>(1+0.25*BO632)*BN632*Параметри!$K$51</f>
        <v>0</v>
      </c>
      <c r="BQ632" s="29">
        <f>BP632*'Коефіцієнти АТО'!U632</f>
        <v>0</v>
      </c>
      <c r="BR632" s="29">
        <f>K632*(1+0.25*BO632)*Параметри!$K$66*Параметри!$K$20/1000</f>
        <v>0</v>
      </c>
      <c r="BS632" s="29">
        <f>(1+0.25*BO632)*K632*'Коефіцієнти АТО'!S632*Параметри!$K$20/1000</f>
        <v>0</v>
      </c>
      <c r="BT632" s="29">
        <f t="shared" si="88"/>
        <v>0</v>
      </c>
      <c r="BU632" s="40">
        <f>ROUNDUP('Дані з ДІСО'!AG632/Параметри!$K$71,0)</f>
        <v>0</v>
      </c>
      <c r="BV632" s="40">
        <f t="shared" si="89"/>
        <v>0</v>
      </c>
      <c r="BW632" s="40">
        <f>IF('Дані з ДІСО'!AG632=0,0,'Дані з ДІСО'!AJ632/'Дані з ДІСО'!AG632)</f>
        <v>0</v>
      </c>
      <c r="BX632" s="29">
        <f>BV632*(1+0.25*BW632)*Параметри!$K$51</f>
        <v>0</v>
      </c>
      <c r="BY632" s="29">
        <f>ROUND(IF(Параметри!$K$77="No",CC632,CC632*Параметри!$K$78)+AG632,1)</f>
        <v>16951.2</v>
      </c>
      <c r="BZ632" s="29">
        <f>ROUND(IF(Параметри!$K$77="No",BF632,BF632*Параметри!$K$78),1)</f>
        <v>0</v>
      </c>
      <c r="CA632" s="29">
        <f>ROUND(IF(Параметри!$K$77="No",BI632,BI632*Параметри!$K$78),1)</f>
        <v>0</v>
      </c>
      <c r="CB632" s="29">
        <f>ROUND(IF(Параметри!$K$77="No",BJ632,BJ632*Параметри!$K$78),1)</f>
        <v>0</v>
      </c>
      <c r="CC632" s="29">
        <f t="shared" si="83"/>
        <v>18834.691126233422</v>
      </c>
    </row>
    <row r="633" spans="1:81">
      <c r="A633" s="9">
        <v>632</v>
      </c>
      <c r="B633" s="9" t="s">
        <v>3151</v>
      </c>
      <c r="C633" s="9" t="s">
        <v>3151</v>
      </c>
      <c r="D633" s="9" t="s">
        <v>3707</v>
      </c>
      <c r="E633" s="9" t="s">
        <v>29</v>
      </c>
      <c r="F633" s="9" t="s">
        <v>3745</v>
      </c>
      <c r="G633" s="9" t="s">
        <v>1325</v>
      </c>
      <c r="H633" s="29">
        <f>SUM('Дані з ДІСО'!J633:L633)</f>
        <v>1032.5</v>
      </c>
      <c r="I633" s="29">
        <f>SUM('Дані з ДІСО'!G633:I633)</f>
        <v>51</v>
      </c>
      <c r="J633" s="29">
        <f>SUM('Дані з ДІСО'!P633:R633)</f>
        <v>22</v>
      </c>
      <c r="K633" s="29">
        <f>SUM('Дані з ДІСО'!V633:X633)</f>
        <v>0</v>
      </c>
      <c r="L633" s="40">
        <f>ROUNDUP('Дані з ДІСО'!J633/'Коефіцієнти АТО'!$R633,0)</f>
        <v>21</v>
      </c>
      <c r="M633" s="40">
        <f>ROUNDUP('Дані з ДІСО'!K633/'Коефіцієнти АТО'!$R633,0)</f>
        <v>31</v>
      </c>
      <c r="N633" s="40">
        <f>ROUNDUP('Дані з ДІСО'!L633/'Коефіцієнти АТО'!$R633,0)</f>
        <v>6</v>
      </c>
      <c r="O633" s="59">
        <f>(L633*Параметри!$K$32+M633*Параметри!$L$32+N633*Параметри!$M$32)/18</f>
        <v>94.983333333333334</v>
      </c>
      <c r="P633" s="41">
        <f>IF(H633=0,"",'Дані з ДІСО'!Y633/H633)</f>
        <v>0</v>
      </c>
      <c r="Q633" s="29">
        <f>IF(H633=0,"",(1+0.25*P633)*O633*Параметри!$K$51)</f>
        <v>19454.506368737733</v>
      </c>
      <c r="R633" s="29">
        <f>IF(H633=0,"",Q633*'Коефіцієнти АТО'!T633)</f>
        <v>330.7266082685415</v>
      </c>
      <c r="S633" s="29">
        <f>IF(H633=0,"",H633*(1+0.25*P633)*Параметри!$K$66*Параметри!$K$20/1000)</f>
        <v>0</v>
      </c>
      <c r="T633" s="29">
        <f>IF(H633=0,"",H633*(1+0.25*P633)*'Коефіцієнти АТО'!$S633*Параметри!$K$20/1000)</f>
        <v>3242.6453061351058</v>
      </c>
      <c r="U633" s="29">
        <f t="shared" si="84"/>
        <v>23027.878283141381</v>
      </c>
      <c r="V633" s="29">
        <f t="shared" si="85"/>
        <v>23027.878283141381</v>
      </c>
      <c r="W633" s="40">
        <f>ROUNDUP('Дані з ДІСО'!P633/Параметри!$K$24,0)</f>
        <v>1</v>
      </c>
      <c r="X633" s="40">
        <f>ROUNDUP('Дані з ДІСО'!Q633/Параметри!$K$24,0)</f>
        <v>2</v>
      </c>
      <c r="Y633" s="40">
        <f>ROUNDUP('Дані з ДІСО'!R633/Параметри!$K$24,0)</f>
        <v>0</v>
      </c>
      <c r="Z633" s="59">
        <f>(W633*Параметри!$K$33+X633*Параметри!$L$33+Y633*Параметри!$M$33)/18</f>
        <v>6</v>
      </c>
      <c r="AA633" s="41">
        <f>IF(J633=0,0,'Дані з ДІСО'!AA633/J633)</f>
        <v>0</v>
      </c>
      <c r="AB633" s="29">
        <f>(1+0.25*AA633)*Z633*Параметри!$K$51</f>
        <v>1228.921265616</v>
      </c>
      <c r="AC633" s="29">
        <f>AB633*'Коефіцієнти АТО'!U633</f>
        <v>57.759299483951999</v>
      </c>
      <c r="AD633" s="29">
        <f>J633*(1+0.25*AA633)*Параметри!$K$66*Параметри!$K$20/1000</f>
        <v>0</v>
      </c>
      <c r="AE633" s="29">
        <f>(1+0.25*AA633)*J633*'Коефіцієнти АТО'!S633*Параметри!$K$20/1000</f>
        <v>69.092684489077314</v>
      </c>
      <c r="AF633" s="29">
        <f t="shared" si="81"/>
        <v>1355.7732495890293</v>
      </c>
      <c r="AG633" s="29">
        <v>0</v>
      </c>
      <c r="AH633" s="40">
        <v>17</v>
      </c>
      <c r="AI633" s="40">
        <v>0</v>
      </c>
      <c r="AJ633" s="40">
        <f t="shared" si="82"/>
        <v>0</v>
      </c>
      <c r="AK633" s="29">
        <f>(AH633+AI633)*(1+0.25*AJ633)*Параметри!$K$53</f>
        <v>3050.2976868320006</v>
      </c>
      <c r="AL633" s="29">
        <f>ROUNDUP(('Дані з ДІСО'!AU633+'Дані з ДІСО'!AW633)/Параметри!$K$28,0)</f>
        <v>0</v>
      </c>
      <c r="AM633" s="64">
        <f>AL633*Параметри!$M$35/18</f>
        <v>0</v>
      </c>
      <c r="AN633" s="29">
        <f>IF(AL633=0,0,'Дані з ДІСО'!AW633/SUM('Дані з ДІСО'!AU633,'Дані з ДІСО'!AW633))</f>
        <v>0</v>
      </c>
      <c r="AO633" s="29">
        <f>(1+0.25*AN633)*AM633*Параметри!$K$51</f>
        <v>0</v>
      </c>
      <c r="AP633" s="40">
        <f>ROUNDUP(('Дані з ДІСО'!AE633+'Дані не з ДІСО'!E633+'Дані не з ДІСО'!G633)/Параметри!$K$69,0)</f>
        <v>4</v>
      </c>
      <c r="AQ633" s="40">
        <f t="shared" si="86"/>
        <v>8</v>
      </c>
      <c r="AR633" s="40">
        <f>IF(AP633=0,0,('Дані з ДІСО'!AH633+'Дані не з ДІСО'!G633)/('Дані з ДІСО'!AE633+'Дані не з ДІСО'!E633+'Дані не з ДІСО'!G633))</f>
        <v>0</v>
      </c>
      <c r="AS633" s="29">
        <f>AQ633*(1+0.25*AR633)*Параметри!$K$51</f>
        <v>1638.561687488</v>
      </c>
      <c r="AT633" s="40">
        <f>ROUNDUP('Дані з ДІСО'!AF633/Параметри!$K$70,0)</f>
        <v>0</v>
      </c>
      <c r="AU633" s="40">
        <f t="shared" si="87"/>
        <v>0</v>
      </c>
      <c r="AV633" s="40">
        <f>IF(AT633=0,0,'Дані з ДІСО'!AI633/'Дані з ДІСО'!AF633)</f>
        <v>0</v>
      </c>
      <c r="AW633" s="29">
        <f>AU633*(1+0.25*AV633)*Параметри!$K$51</f>
        <v>0</v>
      </c>
      <c r="AX633" s="40">
        <f>ROUNDUP('Дані з ДІСО'!AR633/Параметри!$K$29,0)</f>
        <v>0</v>
      </c>
      <c r="AY633" s="40">
        <f>ROUNDUP('Дані з ДІСО'!AS633/Параметри!$K$29,0)</f>
        <v>0</v>
      </c>
      <c r="AZ633" s="40">
        <f>ROUNDUP('Дані з ДІСО'!AT633/Параметри!$K$29,0)</f>
        <v>0</v>
      </c>
      <c r="BA633" s="64">
        <f>(AX633*Параметри!$K$32+AY633*Параметри!$L$32+AZ633*Параметри!$M$32)/18</f>
        <v>0</v>
      </c>
      <c r="BB633" s="29">
        <f>(BA633*Параметри!$K$51+SUM('Дані з ДІСО'!AR633:AT633)*Параметри!$K$48*Параметри!$K$20/1000)*Параметри!$K$74</f>
        <v>0</v>
      </c>
      <c r="BC633" s="40">
        <f>ROUNDUP(('Дані не з ДІСО'!I633+'Дані не з ДІСО'!K633)/Параметри!$K$26,0)</f>
        <v>0</v>
      </c>
      <c r="BD633" s="29">
        <f>BC633*Параметри!$M$36/18</f>
        <v>0</v>
      </c>
      <c r="BE633" s="40">
        <f>IF(BC633=0,0,'Дані не з ДІСО'!K633/('Дані не з ДІСО'!I633+'Дані не з ДІСО'!K633))</f>
        <v>0</v>
      </c>
      <c r="BF633" s="29">
        <f>(1+0.25*BE633)*BD633*Параметри!$K$51</f>
        <v>0</v>
      </c>
      <c r="BG633" s="40">
        <f>ROUNDUP('Дані не з ДІСО'!M633/Параметри!$K$27,0)</f>
        <v>0</v>
      </c>
      <c r="BH633" s="40">
        <f>BG633*Параметри!$M$37/18</f>
        <v>0</v>
      </c>
      <c r="BI633" s="29">
        <f>BH633*Параметри!$K$51</f>
        <v>0</v>
      </c>
      <c r="BJ633" s="29">
        <f>'Дані не з ДІСО'!N633*Параметри!$K$76</f>
        <v>0</v>
      </c>
      <c r="BK633" s="40">
        <f>ROUNDUP('Дані з ДІСО'!V633/Параметри!$K$25,0)</f>
        <v>0</v>
      </c>
      <c r="BL633" s="40">
        <f>ROUNDUP('Дані з ДІСО'!W633/Параметри!$K$25,0)</f>
        <v>0</v>
      </c>
      <c r="BM633" s="40">
        <f>ROUNDUP('Дані з ДІСО'!X633/Параметри!$K$25,0)</f>
        <v>0</v>
      </c>
      <c r="BN633" s="40">
        <f>(BK633*Параметри!$K$34+BL633*Параметри!$L$34+BM633*Параметри!$M$34)/18</f>
        <v>0</v>
      </c>
      <c r="BO633" s="40">
        <f>IF(K633=0,0,'Дані з ДІСО'!AC633/K633)</f>
        <v>0</v>
      </c>
      <c r="BP633" s="29">
        <f>(1+0.25*BO633)*BN633*Параметри!$K$51</f>
        <v>0</v>
      </c>
      <c r="BQ633" s="29">
        <f>BP633*'Коефіцієнти АТО'!U633</f>
        <v>0</v>
      </c>
      <c r="BR633" s="29">
        <f>K633*(1+0.25*BO633)*Параметри!$K$66*Параметри!$K$20/1000</f>
        <v>0</v>
      </c>
      <c r="BS633" s="29">
        <f>(1+0.25*BO633)*K633*'Коефіцієнти АТО'!S633*Параметри!$K$20/1000</f>
        <v>0</v>
      </c>
      <c r="BT633" s="29">
        <f t="shared" si="88"/>
        <v>0</v>
      </c>
      <c r="BU633" s="40">
        <f>ROUNDUP('Дані з ДІСО'!AG633/Параметри!$K$71,0)</f>
        <v>0</v>
      </c>
      <c r="BV633" s="40">
        <f t="shared" si="89"/>
        <v>0</v>
      </c>
      <c r="BW633" s="40">
        <f>IF('Дані з ДІСО'!AG633=0,0,'Дані з ДІСО'!AJ633/'Дані з ДІСО'!AG633)</f>
        <v>0</v>
      </c>
      <c r="BX633" s="29">
        <f>BV633*(1+0.25*BW633)*Параметри!$K$51</f>
        <v>0</v>
      </c>
      <c r="BY633" s="29">
        <f>ROUND(IF(Параметри!$K$77="No",CC633,CC633*Параметри!$K$78)+AG633,1)</f>
        <v>26165.3</v>
      </c>
      <c r="BZ633" s="29">
        <f>ROUND(IF(Параметри!$K$77="No",BF633,BF633*Параметри!$K$78),1)</f>
        <v>0</v>
      </c>
      <c r="CA633" s="29">
        <f>ROUND(IF(Параметри!$K$77="No",BI633,BI633*Параметри!$K$78),1)</f>
        <v>0</v>
      </c>
      <c r="CB633" s="29">
        <f>ROUND(IF(Параметри!$K$77="No",BJ633,BJ633*Параметри!$K$78),1)</f>
        <v>0</v>
      </c>
      <c r="CC633" s="29">
        <f t="shared" si="83"/>
        <v>29072.510907050411</v>
      </c>
    </row>
    <row r="634" spans="1:81">
      <c r="A634" s="9">
        <v>633</v>
      </c>
      <c r="B634" s="9" t="s">
        <v>3148</v>
      </c>
      <c r="C634" s="9" t="s">
        <v>3148</v>
      </c>
      <c r="D634" s="9" t="s">
        <v>3707</v>
      </c>
      <c r="E634" s="9" t="s">
        <v>24</v>
      </c>
      <c r="F634" s="9" t="s">
        <v>3746</v>
      </c>
      <c r="G634" s="9" t="s">
        <v>1327</v>
      </c>
      <c r="H634" s="29">
        <f>SUM('Дані з ДІСО'!J634:L634)</f>
        <v>970</v>
      </c>
      <c r="I634" s="29">
        <f>SUM('Дані з ДІСО'!G634:I634)</f>
        <v>71</v>
      </c>
      <c r="J634" s="29">
        <f>SUM('Дані з ДІСО'!P634:R634)</f>
        <v>0</v>
      </c>
      <c r="K634" s="29">
        <f>SUM('Дані з ДІСО'!V634:X634)</f>
        <v>0</v>
      </c>
      <c r="L634" s="40">
        <f>ROUNDUP('Дані з ДІСО'!J634/'Коефіцієнти АТО'!$R634,0)</f>
        <v>30</v>
      </c>
      <c r="M634" s="40">
        <f>ROUNDUP('Дані з ДІСО'!K634/'Коефіцієнти АТО'!$R634,0)</f>
        <v>38</v>
      </c>
      <c r="N634" s="40">
        <f>ROUNDUP('Дані з ДІСО'!L634/'Коефіцієнти АТО'!$R634,0)</f>
        <v>11</v>
      </c>
      <c r="O634" s="59">
        <f>(L634*Параметри!$K$32+M634*Параметри!$L$32+N634*Параметри!$M$32)/18</f>
        <v>129.06111111111113</v>
      </c>
      <c r="P634" s="41">
        <f>IF(H634=0,"",'Дані з ДІСО'!Y634/H634)</f>
        <v>0</v>
      </c>
      <c r="Q634" s="29">
        <f>IF(H634=0,"",(1+0.25*P634)*O634*Параметри!$K$51)</f>
        <v>26434.324001412315</v>
      </c>
      <c r="R634" s="29">
        <f>IF(H634=0,"",Q634*'Коефіцієнти АТО'!T634)</f>
        <v>449.38350802400936</v>
      </c>
      <c r="S634" s="29">
        <f>IF(H634=0,"",H634*(1+0.25*P634)*Параметри!$K$66*Параметри!$K$20/1000)</f>
        <v>0</v>
      </c>
      <c r="T634" s="29">
        <f>IF(H634=0,"",H634*(1+0.25*P634)*'Коефіцієнти АТО'!$S634*Параметри!$K$20/1000)</f>
        <v>4892.6376165061502</v>
      </c>
      <c r="U634" s="29">
        <f t="shared" si="84"/>
        <v>31776.345125942476</v>
      </c>
      <c r="V634" s="29">
        <f t="shared" si="85"/>
        <v>31776.345125942476</v>
      </c>
      <c r="W634" s="40">
        <f>ROUNDUP('Дані з ДІСО'!P634/Параметри!$K$24,0)</f>
        <v>0</v>
      </c>
      <c r="X634" s="40">
        <f>ROUNDUP('Дані з ДІСО'!Q634/Параметри!$K$24,0)</f>
        <v>0</v>
      </c>
      <c r="Y634" s="40">
        <f>ROUNDUP('Дані з ДІСО'!R634/Параметри!$K$24,0)</f>
        <v>0</v>
      </c>
      <c r="Z634" s="59">
        <f>(W634*Параметри!$K$33+X634*Параметри!$L$33+Y634*Параметри!$M$33)/18</f>
        <v>0</v>
      </c>
      <c r="AA634" s="41">
        <f>IF(J634=0,0,'Дані з ДІСО'!AA634/J634)</f>
        <v>0</v>
      </c>
      <c r="AB634" s="29">
        <f>(1+0.25*AA634)*Z634*Параметри!$K$51</f>
        <v>0</v>
      </c>
      <c r="AC634" s="29">
        <f>AB634*'Коефіцієнти АТО'!U634</f>
        <v>0</v>
      </c>
      <c r="AD634" s="29">
        <f>J634*(1+0.25*AA634)*Параметри!$K$66*Параметри!$K$20/1000</f>
        <v>0</v>
      </c>
      <c r="AE634" s="29">
        <f>(1+0.25*AA634)*J634*'Коефіцієнти АТО'!S634*Параметри!$K$20/1000</f>
        <v>0</v>
      </c>
      <c r="AF634" s="29">
        <f t="shared" si="81"/>
        <v>0</v>
      </c>
      <c r="AG634" s="29">
        <v>0</v>
      </c>
      <c r="AH634" s="40">
        <v>3</v>
      </c>
      <c r="AI634" s="40">
        <v>0</v>
      </c>
      <c r="AJ634" s="40">
        <f t="shared" si="82"/>
        <v>0</v>
      </c>
      <c r="AK634" s="29">
        <f>(AH634+AI634)*(1+0.25*AJ634)*Параметри!$K$53</f>
        <v>538.28782708800009</v>
      </c>
      <c r="AL634" s="29">
        <f>ROUNDUP(('Дані з ДІСО'!AU634+'Дані з ДІСО'!AW634)/Параметри!$K$28,0)</f>
        <v>0</v>
      </c>
      <c r="AM634" s="64">
        <f>AL634*Параметри!$M$35/18</f>
        <v>0</v>
      </c>
      <c r="AN634" s="29">
        <f>IF(AL634=0,0,'Дані з ДІСО'!AW634/SUM('Дані з ДІСО'!AU634,'Дані з ДІСО'!AW634))</f>
        <v>0</v>
      </c>
      <c r="AO634" s="29">
        <f>(1+0.25*AN634)*AM634*Параметри!$K$51</f>
        <v>0</v>
      </c>
      <c r="AP634" s="40">
        <f>ROUNDUP(('Дані з ДІСО'!AE634+'Дані не з ДІСО'!E634+'Дані не з ДІСО'!G634)/Параметри!$K$69,0)</f>
        <v>0</v>
      </c>
      <c r="AQ634" s="40">
        <f t="shared" si="86"/>
        <v>0</v>
      </c>
      <c r="AR634" s="40">
        <f>IF(AP634=0,0,('Дані з ДІСО'!AH634+'Дані не з ДІСО'!G634)/('Дані з ДІСО'!AE634+'Дані не з ДІСО'!E634+'Дані не з ДІСО'!G634))</f>
        <v>0</v>
      </c>
      <c r="AS634" s="29">
        <f>AQ634*(1+0.25*AR634)*Параметри!$K$51</f>
        <v>0</v>
      </c>
      <c r="AT634" s="40">
        <f>ROUNDUP('Дані з ДІСО'!AF634/Параметри!$K$70,0)</f>
        <v>0</v>
      </c>
      <c r="AU634" s="40">
        <f t="shared" si="87"/>
        <v>0</v>
      </c>
      <c r="AV634" s="40">
        <f>IF(AT634=0,0,'Дані з ДІСО'!AI634/'Дані з ДІСО'!AF634)</f>
        <v>0</v>
      </c>
      <c r="AW634" s="29">
        <f>AU634*(1+0.25*AV634)*Параметри!$K$51</f>
        <v>0</v>
      </c>
      <c r="AX634" s="40">
        <f>ROUNDUP('Дані з ДІСО'!AR634/Параметри!$K$29,0)</f>
        <v>0</v>
      </c>
      <c r="AY634" s="40">
        <f>ROUNDUP('Дані з ДІСО'!AS634/Параметри!$K$29,0)</f>
        <v>0</v>
      </c>
      <c r="AZ634" s="40">
        <f>ROUNDUP('Дані з ДІСО'!AT634/Параметри!$K$29,0)</f>
        <v>0</v>
      </c>
      <c r="BA634" s="64">
        <f>(AX634*Параметри!$K$32+AY634*Параметри!$L$32+AZ634*Параметри!$M$32)/18</f>
        <v>0</v>
      </c>
      <c r="BB634" s="29">
        <f>(BA634*Параметри!$K$51+SUM('Дані з ДІСО'!AR634:AT634)*Параметри!$K$48*Параметри!$K$20/1000)*Параметри!$K$74</f>
        <v>0</v>
      </c>
      <c r="BC634" s="40">
        <f>ROUNDUP(('Дані не з ДІСО'!I634+'Дані не з ДІСО'!K634)/Параметри!$K$26,0)</f>
        <v>0</v>
      </c>
      <c r="BD634" s="29">
        <f>BC634*Параметри!$M$36/18</f>
        <v>0</v>
      </c>
      <c r="BE634" s="40">
        <f>IF(BC634=0,0,'Дані не з ДІСО'!K634/('Дані не з ДІСО'!I634+'Дані не з ДІСО'!K634))</f>
        <v>0</v>
      </c>
      <c r="BF634" s="29">
        <f>(1+0.25*BE634)*BD634*Параметри!$K$51</f>
        <v>0</v>
      </c>
      <c r="BG634" s="40">
        <f>ROUNDUP('Дані не з ДІСО'!M634/Параметри!$K$27,0)</f>
        <v>0</v>
      </c>
      <c r="BH634" s="40">
        <f>BG634*Параметри!$M$37/18</f>
        <v>0</v>
      </c>
      <c r="BI634" s="29">
        <f>BH634*Параметри!$K$51</f>
        <v>0</v>
      </c>
      <c r="BJ634" s="29">
        <f>'Дані не з ДІСО'!N634*Параметри!$K$76</f>
        <v>0</v>
      </c>
      <c r="BK634" s="40">
        <f>ROUNDUP('Дані з ДІСО'!V634/Параметри!$K$25,0)</f>
        <v>0</v>
      </c>
      <c r="BL634" s="40">
        <f>ROUNDUP('Дані з ДІСО'!W634/Параметри!$K$25,0)</f>
        <v>0</v>
      </c>
      <c r="BM634" s="40">
        <f>ROUNDUP('Дані з ДІСО'!X634/Параметри!$K$25,0)</f>
        <v>0</v>
      </c>
      <c r="BN634" s="40">
        <f>(BK634*Параметри!$K$34+BL634*Параметри!$L$34+BM634*Параметри!$M$34)/18</f>
        <v>0</v>
      </c>
      <c r="BO634" s="40">
        <f>IF(K634=0,0,'Дані з ДІСО'!AC634/K634)</f>
        <v>0</v>
      </c>
      <c r="BP634" s="29">
        <f>(1+0.25*BO634)*BN634*Параметри!$K$51</f>
        <v>0</v>
      </c>
      <c r="BQ634" s="29">
        <f>BP634*'Коефіцієнти АТО'!U634</f>
        <v>0</v>
      </c>
      <c r="BR634" s="29">
        <f>K634*(1+0.25*BO634)*Параметри!$K$66*Параметри!$K$20/1000</f>
        <v>0</v>
      </c>
      <c r="BS634" s="29">
        <f>(1+0.25*BO634)*K634*'Коефіцієнти АТО'!S634*Параметри!$K$20/1000</f>
        <v>0</v>
      </c>
      <c r="BT634" s="29">
        <f t="shared" si="88"/>
        <v>0</v>
      </c>
      <c r="BU634" s="40">
        <f>ROUNDUP('Дані з ДІСО'!AG634/Параметри!$K$71,0)</f>
        <v>0</v>
      </c>
      <c r="BV634" s="40">
        <f t="shared" si="89"/>
        <v>0</v>
      </c>
      <c r="BW634" s="40">
        <f>IF('Дані з ДІСО'!AG634=0,0,'Дані з ДІСО'!AJ634/'Дані з ДІСО'!AG634)</f>
        <v>0</v>
      </c>
      <c r="BX634" s="29">
        <f>BV634*(1+0.25*BW634)*Параметри!$K$51</f>
        <v>0</v>
      </c>
      <c r="BY634" s="29">
        <f>ROUND(IF(Параметри!$K$77="No",CC634,CC634*Параметри!$K$78)+AG634,1)</f>
        <v>29083.200000000001</v>
      </c>
      <c r="BZ634" s="29">
        <f>ROUND(IF(Параметри!$K$77="No",BF634,BF634*Параметри!$K$78),1)</f>
        <v>0</v>
      </c>
      <c r="CA634" s="29">
        <f>ROUND(IF(Параметри!$K$77="No",BI634,BI634*Параметри!$K$78),1)</f>
        <v>0</v>
      </c>
      <c r="CB634" s="29">
        <f>ROUND(IF(Параметри!$K$77="No",BJ634,BJ634*Параметри!$K$78),1)</f>
        <v>0</v>
      </c>
      <c r="CC634" s="29">
        <f t="shared" si="83"/>
        <v>32314.632953030476</v>
      </c>
    </row>
    <row r="635" spans="1:81">
      <c r="A635" s="9">
        <v>634</v>
      </c>
      <c r="B635" s="9" t="s">
        <v>3176</v>
      </c>
      <c r="C635" s="9" t="s">
        <v>3146</v>
      </c>
      <c r="D635" s="9" t="s">
        <v>3707</v>
      </c>
      <c r="E635" s="9" t="s">
        <v>78</v>
      </c>
      <c r="F635" s="9" t="s">
        <v>3747</v>
      </c>
      <c r="G635" s="9" t="s">
        <v>1329</v>
      </c>
      <c r="H635" s="29">
        <f>SUM('Дані з ДІСО'!J635:L635)</f>
        <v>4823.5</v>
      </c>
      <c r="I635" s="29">
        <f>SUM('Дані з ДІСО'!G635:I635)</f>
        <v>161</v>
      </c>
      <c r="J635" s="29">
        <f>SUM('Дані з ДІСО'!P635:R635)</f>
        <v>0</v>
      </c>
      <c r="K635" s="29">
        <f>SUM('Дані з ДІСО'!V635:X635)</f>
        <v>0</v>
      </c>
      <c r="L635" s="40">
        <f>ROUNDUP('Дані з ДІСО'!J635/'Коефіцієнти АТО'!$R635,0)</f>
        <v>80</v>
      </c>
      <c r="M635" s="40">
        <f>ROUNDUP('Дані з ДІСО'!K635/'Коефіцієнти АТО'!$R635,0)</f>
        <v>106</v>
      </c>
      <c r="N635" s="40">
        <f>ROUNDUP('Дані з ДІСО'!L635/'Коефіцієнти АТО'!$R635,0)</f>
        <v>17</v>
      </c>
      <c r="O635" s="59">
        <f>(L635*Параметри!$K$32+M635*Параметри!$L$32+N635*Параметри!$M$32)/18</f>
        <v>328.31666666666672</v>
      </c>
      <c r="P635" s="41">
        <f>IF(H635=0,"",'Дані з ДІСО'!Y635/H635)</f>
        <v>0</v>
      </c>
      <c r="Q635" s="29">
        <f>IF(H635=0,"",(1+0.25*P635)*O635*Параметри!$K$51)</f>
        <v>67245.888920471072</v>
      </c>
      <c r="R635" s="29">
        <f>IF(H635=0,"",Q635*'Коефіцієнти АТО'!T635)</f>
        <v>6724.5888920471079</v>
      </c>
      <c r="S635" s="29">
        <f>IF(H635=0,"",H635*(1+0.25*P635)*Параметри!$K$66*Параметри!$K$20/1000)</f>
        <v>0</v>
      </c>
      <c r="T635" s="29">
        <f>IF(H635=0,"",H635*(1+0.25*P635)*'Коефіцієнти АТО'!$S635*Параметри!$K$20/1000)</f>
        <v>10558.09499113014</v>
      </c>
      <c r="U635" s="29">
        <f t="shared" si="84"/>
        <v>84528.57280364832</v>
      </c>
      <c r="V635" s="29">
        <f t="shared" si="85"/>
        <v>84528.57280364832</v>
      </c>
      <c r="W635" s="40">
        <f>ROUNDUP('Дані з ДІСО'!P635/Параметри!$K$24,0)</f>
        <v>0</v>
      </c>
      <c r="X635" s="40">
        <f>ROUNDUP('Дані з ДІСО'!Q635/Параметри!$K$24,0)</f>
        <v>0</v>
      </c>
      <c r="Y635" s="40">
        <f>ROUNDUP('Дані з ДІСО'!R635/Параметри!$K$24,0)</f>
        <v>0</v>
      </c>
      <c r="Z635" s="59">
        <f>(W635*Параметри!$K$33+X635*Параметри!$L$33+Y635*Параметри!$M$33)/18</f>
        <v>0</v>
      </c>
      <c r="AA635" s="41">
        <f>IF(J635=0,0,'Дані з ДІСО'!AA635/J635)</f>
        <v>0</v>
      </c>
      <c r="AB635" s="29">
        <f>(1+0.25*AA635)*Z635*Параметри!$K$51</f>
        <v>0</v>
      </c>
      <c r="AC635" s="29">
        <f>AB635*'Коефіцієнти АТО'!U635</f>
        <v>0</v>
      </c>
      <c r="AD635" s="29">
        <f>J635*(1+0.25*AA635)*Параметри!$K$66*Параметри!$K$20/1000</f>
        <v>0</v>
      </c>
      <c r="AE635" s="29">
        <f>(1+0.25*AA635)*J635*'Коефіцієнти АТО'!S635*Параметри!$K$20/1000</f>
        <v>0</v>
      </c>
      <c r="AF635" s="29">
        <f t="shared" si="81"/>
        <v>0</v>
      </c>
      <c r="AG635" s="29">
        <v>0</v>
      </c>
      <c r="AH635" s="40">
        <v>50</v>
      </c>
      <c r="AI635" s="40">
        <v>0</v>
      </c>
      <c r="AJ635" s="40">
        <f t="shared" si="82"/>
        <v>0</v>
      </c>
      <c r="AK635" s="29">
        <f>(AH635+AI635)*(1+0.25*AJ635)*Параметри!$K$53</f>
        <v>8971.463784800002</v>
      </c>
      <c r="AL635" s="29">
        <f>ROUNDUP(('Дані з ДІСО'!AU635+'Дані з ДІСО'!AW635)/Параметри!$K$28,0)</f>
        <v>5</v>
      </c>
      <c r="AM635" s="64">
        <f>AL635*Параметри!$M$35/18</f>
        <v>6.3888888888888893</v>
      </c>
      <c r="AN635" s="29">
        <f>IF(AL635=0,0,'Дані з ДІСО'!AW635/SUM('Дані з ДІСО'!AU635,'Дані з ДІСО'!AW635))</f>
        <v>0</v>
      </c>
      <c r="AO635" s="29">
        <f>(1+0.25*AN635)*AM635*Параметри!$K$51</f>
        <v>1308.5735698688889</v>
      </c>
      <c r="AP635" s="40">
        <f>ROUNDUP(('Дані з ДІСО'!AE635+'Дані не з ДІСО'!E635+'Дані не з ДІСО'!G635)/Параметри!$K$69,0)</f>
        <v>0</v>
      </c>
      <c r="AQ635" s="40">
        <f t="shared" si="86"/>
        <v>0</v>
      </c>
      <c r="AR635" s="40">
        <f>IF(AP635=0,0,('Дані з ДІСО'!AH635+'Дані не з ДІСО'!G635)/('Дані з ДІСО'!AE635+'Дані не з ДІСО'!E635+'Дані не з ДІСО'!G635))</f>
        <v>0</v>
      </c>
      <c r="AS635" s="29">
        <f>AQ635*(1+0.25*AR635)*Параметри!$K$51</f>
        <v>0</v>
      </c>
      <c r="AT635" s="40">
        <f>ROUNDUP('Дані з ДІСО'!AF635/Параметри!$K$70,0)</f>
        <v>0</v>
      </c>
      <c r="AU635" s="40">
        <f t="shared" si="87"/>
        <v>0</v>
      </c>
      <c r="AV635" s="40">
        <f>IF(AT635=0,0,'Дані з ДІСО'!AI635/'Дані з ДІСО'!AF635)</f>
        <v>0</v>
      </c>
      <c r="AW635" s="29">
        <f>AU635*(1+0.25*AV635)*Параметри!$K$51</f>
        <v>0</v>
      </c>
      <c r="AX635" s="40">
        <f>ROUNDUP('Дані з ДІСО'!AR635/Параметри!$K$29,0)</f>
        <v>0</v>
      </c>
      <c r="AY635" s="40">
        <f>ROUNDUP('Дані з ДІСО'!AS635/Параметри!$K$29,0)</f>
        <v>0</v>
      </c>
      <c r="AZ635" s="40">
        <f>ROUNDUP('Дані з ДІСО'!AT635/Параметри!$K$29,0)</f>
        <v>0</v>
      </c>
      <c r="BA635" s="64">
        <f>(AX635*Параметри!$K$32+AY635*Параметри!$L$32+AZ635*Параметри!$M$32)/18</f>
        <v>0</v>
      </c>
      <c r="BB635" s="29">
        <f>(BA635*Параметри!$K$51+SUM('Дані з ДІСО'!AR635:AT635)*Параметри!$K$48*Параметри!$K$20/1000)*Параметри!$K$74</f>
        <v>0</v>
      </c>
      <c r="BC635" s="40">
        <f>ROUNDUP(('Дані не з ДІСО'!I635+'Дані не з ДІСО'!K635)/Параметри!$K$26,0)</f>
        <v>0</v>
      </c>
      <c r="BD635" s="29">
        <f>BC635*Параметри!$M$36/18</f>
        <v>0</v>
      </c>
      <c r="BE635" s="40">
        <f>IF(BC635=0,0,'Дані не з ДІСО'!K635/('Дані не з ДІСО'!I635+'Дані не з ДІСО'!K635))</f>
        <v>0</v>
      </c>
      <c r="BF635" s="29">
        <f>(1+0.25*BE635)*BD635*Параметри!$K$51</f>
        <v>0</v>
      </c>
      <c r="BG635" s="40">
        <f>ROUNDUP('Дані не з ДІСО'!M635/Параметри!$K$27,0)</f>
        <v>0</v>
      </c>
      <c r="BH635" s="40">
        <f>BG635*Параметри!$M$37/18</f>
        <v>0</v>
      </c>
      <c r="BI635" s="29">
        <f>BH635*Параметри!$K$51</f>
        <v>0</v>
      </c>
      <c r="BJ635" s="29">
        <f>'Дані не з ДІСО'!N635*Параметри!$K$76</f>
        <v>0</v>
      </c>
      <c r="BK635" s="40">
        <f>ROUNDUP('Дані з ДІСО'!V635/Параметри!$K$25,0)</f>
        <v>0</v>
      </c>
      <c r="BL635" s="40">
        <f>ROUNDUP('Дані з ДІСО'!W635/Параметри!$K$25,0)</f>
        <v>0</v>
      </c>
      <c r="BM635" s="40">
        <f>ROUNDUP('Дані з ДІСО'!X635/Параметри!$K$25,0)</f>
        <v>0</v>
      </c>
      <c r="BN635" s="40">
        <f>(BK635*Параметри!$K$34+BL635*Параметри!$L$34+BM635*Параметри!$M$34)/18</f>
        <v>0</v>
      </c>
      <c r="BO635" s="40">
        <f>IF(K635=0,0,'Дані з ДІСО'!AC635/K635)</f>
        <v>0</v>
      </c>
      <c r="BP635" s="29">
        <f>(1+0.25*BO635)*BN635*Параметри!$K$51</f>
        <v>0</v>
      </c>
      <c r="BQ635" s="29">
        <f>BP635*'Коефіцієнти АТО'!U635</f>
        <v>0</v>
      </c>
      <c r="BR635" s="29">
        <f>K635*(1+0.25*BO635)*Параметри!$K$66*Параметри!$K$20/1000</f>
        <v>0</v>
      </c>
      <c r="BS635" s="29">
        <f>(1+0.25*BO635)*K635*'Коефіцієнти АТО'!S635*Параметри!$K$20/1000</f>
        <v>0</v>
      </c>
      <c r="BT635" s="29">
        <f t="shared" si="88"/>
        <v>0</v>
      </c>
      <c r="BU635" s="40">
        <f>ROUNDUP('Дані з ДІСО'!AG635/Параметри!$K$71,0)</f>
        <v>0</v>
      </c>
      <c r="BV635" s="40">
        <f t="shared" si="89"/>
        <v>0</v>
      </c>
      <c r="BW635" s="40">
        <f>IF('Дані з ДІСО'!AG635=0,0,'Дані з ДІСО'!AJ635/'Дані з ДІСО'!AG635)</f>
        <v>0</v>
      </c>
      <c r="BX635" s="29">
        <f>BV635*(1+0.25*BW635)*Параметри!$K$51</f>
        <v>0</v>
      </c>
      <c r="BY635" s="29">
        <f>ROUND(IF(Параметри!$K$77="No",CC635,CC635*Параметри!$K$78)+AG635,1)</f>
        <v>85327.7</v>
      </c>
      <c r="BZ635" s="29">
        <f>ROUND(IF(Параметри!$K$77="No",BF635,BF635*Параметри!$K$78),1)</f>
        <v>0</v>
      </c>
      <c r="CA635" s="29">
        <f>ROUND(IF(Параметри!$K$77="No",BI635,BI635*Параметри!$K$78),1)</f>
        <v>0</v>
      </c>
      <c r="CB635" s="29">
        <f>ROUND(IF(Параметри!$K$77="No",BJ635,BJ635*Параметри!$K$78),1)</f>
        <v>0</v>
      </c>
      <c r="CC635" s="29">
        <f t="shared" si="83"/>
        <v>94808.610158317213</v>
      </c>
    </row>
    <row r="636" spans="1:81">
      <c r="A636" s="9">
        <v>635</v>
      </c>
      <c r="B636" s="9" t="s">
        <v>3148</v>
      </c>
      <c r="C636" s="9" t="s">
        <v>3148</v>
      </c>
      <c r="D636" s="9" t="s">
        <v>3707</v>
      </c>
      <c r="E636" s="9" t="s">
        <v>24</v>
      </c>
      <c r="F636" s="9" t="s">
        <v>3748</v>
      </c>
      <c r="G636" s="9" t="s">
        <v>1331</v>
      </c>
      <c r="H636" s="29">
        <f>SUM('Дані з ДІСО'!J636:L636)</f>
        <v>1437</v>
      </c>
      <c r="I636" s="29">
        <f>SUM('Дані з ДІСО'!G636:I636)</f>
        <v>92</v>
      </c>
      <c r="J636" s="29">
        <f>SUM('Дані з ДІСО'!P636:R636)</f>
        <v>0</v>
      </c>
      <c r="K636" s="29">
        <f>SUM('Дані з ДІСО'!V636:X636)</f>
        <v>0</v>
      </c>
      <c r="L636" s="40">
        <f>ROUNDUP('Дані з ДІСО'!J636/'Коефіцієнти АТО'!$R636,0)</f>
        <v>39</v>
      </c>
      <c r="M636" s="40">
        <f>ROUNDUP('Дані з ДІСО'!K636/'Коефіцієнти АТО'!$R636,0)</f>
        <v>58</v>
      </c>
      <c r="N636" s="40">
        <f>ROUNDUP('Дані з ДІСО'!L636/'Коефіцієнти АТО'!$R636,0)</f>
        <v>11</v>
      </c>
      <c r="O636" s="59">
        <f>(L636*Параметри!$K$32+M636*Параметри!$L$32+N636*Параметри!$M$32)/18</f>
        <v>176.89444444444447</v>
      </c>
      <c r="P636" s="41">
        <f>IF(H636=0,"",'Дані з ДІСО'!Y636/H636)</f>
        <v>0</v>
      </c>
      <c r="Q636" s="29">
        <f>IF(H636=0,"",(1+0.25*P636)*O636*Параметри!$K$51)</f>
        <v>36231.557424517647</v>
      </c>
      <c r="R636" s="29">
        <f>IF(H636=0,"",Q636*'Коефіцієнти АТО'!T636)</f>
        <v>615.93647621680009</v>
      </c>
      <c r="S636" s="29">
        <f>IF(H636=0,"",H636*(1+0.25*P636)*Параметри!$K$66*Параметри!$K$20/1000)</f>
        <v>0</v>
      </c>
      <c r="T636" s="29">
        <f>IF(H636=0,"",H636*(1+0.25*P636)*'Коефіцієнти АТО'!$S636*Параметри!$K$20/1000)</f>
        <v>7248.1652112570491</v>
      </c>
      <c r="U636" s="29">
        <f t="shared" si="84"/>
        <v>44095.659111991496</v>
      </c>
      <c r="V636" s="29">
        <f t="shared" si="85"/>
        <v>44095.659111991496</v>
      </c>
      <c r="W636" s="40">
        <f>ROUNDUP('Дані з ДІСО'!P636/Параметри!$K$24,0)</f>
        <v>0</v>
      </c>
      <c r="X636" s="40">
        <f>ROUNDUP('Дані з ДІСО'!Q636/Параметри!$K$24,0)</f>
        <v>0</v>
      </c>
      <c r="Y636" s="40">
        <f>ROUNDUP('Дані з ДІСО'!R636/Параметри!$K$24,0)</f>
        <v>0</v>
      </c>
      <c r="Z636" s="59">
        <f>(W636*Параметри!$K$33+X636*Параметри!$L$33+Y636*Параметри!$M$33)/18</f>
        <v>0</v>
      </c>
      <c r="AA636" s="41">
        <f>IF(J636=0,0,'Дані з ДІСО'!AA636/J636)</f>
        <v>0</v>
      </c>
      <c r="AB636" s="29">
        <f>(1+0.25*AA636)*Z636*Параметри!$K$51</f>
        <v>0</v>
      </c>
      <c r="AC636" s="29">
        <f>AB636*'Коефіцієнти АТО'!U636</f>
        <v>0</v>
      </c>
      <c r="AD636" s="29">
        <f>J636*(1+0.25*AA636)*Параметри!$K$66*Параметри!$K$20/1000</f>
        <v>0</v>
      </c>
      <c r="AE636" s="29">
        <f>(1+0.25*AA636)*J636*'Коефіцієнти АТО'!S636*Параметри!$K$20/1000</f>
        <v>0</v>
      </c>
      <c r="AF636" s="29">
        <f t="shared" si="81"/>
        <v>0</v>
      </c>
      <c r="AG636" s="29">
        <v>0</v>
      </c>
      <c r="AH636" s="40">
        <v>7</v>
      </c>
      <c r="AI636" s="40">
        <v>0</v>
      </c>
      <c r="AJ636" s="40">
        <f t="shared" si="82"/>
        <v>0</v>
      </c>
      <c r="AK636" s="29">
        <f>(AH636+AI636)*(1+0.25*AJ636)*Параметри!$K$53</f>
        <v>1256.0049298720003</v>
      </c>
      <c r="AL636" s="29">
        <f>ROUNDUP(('Дані з ДІСО'!AU636+'Дані з ДІСО'!AW636)/Параметри!$K$28,0)</f>
        <v>0</v>
      </c>
      <c r="AM636" s="64">
        <f>AL636*Параметри!$M$35/18</f>
        <v>0</v>
      </c>
      <c r="AN636" s="29">
        <f>IF(AL636=0,0,'Дані з ДІСО'!AW636/SUM('Дані з ДІСО'!AU636,'Дані з ДІСО'!AW636))</f>
        <v>0</v>
      </c>
      <c r="AO636" s="29">
        <f>(1+0.25*AN636)*AM636*Параметри!$K$51</f>
        <v>0</v>
      </c>
      <c r="AP636" s="40">
        <f>ROUNDUP(('Дані з ДІСО'!AE636+'Дані не з ДІСО'!E636+'Дані не з ДІСО'!G636)/Параметри!$K$69,0)</f>
        <v>0</v>
      </c>
      <c r="AQ636" s="40">
        <f t="shared" si="86"/>
        <v>0</v>
      </c>
      <c r="AR636" s="40">
        <f>IF(AP636=0,0,('Дані з ДІСО'!AH636+'Дані не з ДІСО'!G636)/('Дані з ДІСО'!AE636+'Дані не з ДІСО'!E636+'Дані не з ДІСО'!G636))</f>
        <v>0</v>
      </c>
      <c r="AS636" s="29">
        <f>AQ636*(1+0.25*AR636)*Параметри!$K$51</f>
        <v>0</v>
      </c>
      <c r="AT636" s="40">
        <f>ROUNDUP('Дані з ДІСО'!AF636/Параметри!$K$70,0)</f>
        <v>0</v>
      </c>
      <c r="AU636" s="40">
        <f t="shared" si="87"/>
        <v>0</v>
      </c>
      <c r="AV636" s="40">
        <f>IF(AT636=0,0,'Дані з ДІСО'!AI636/'Дані з ДІСО'!AF636)</f>
        <v>0</v>
      </c>
      <c r="AW636" s="29">
        <f>AU636*(1+0.25*AV636)*Параметри!$K$51</f>
        <v>0</v>
      </c>
      <c r="AX636" s="40">
        <f>ROUNDUP('Дані з ДІСО'!AR636/Параметри!$K$29,0)</f>
        <v>0</v>
      </c>
      <c r="AY636" s="40">
        <f>ROUNDUP('Дані з ДІСО'!AS636/Параметри!$K$29,0)</f>
        <v>0</v>
      </c>
      <c r="AZ636" s="40">
        <f>ROUNDUP('Дані з ДІСО'!AT636/Параметри!$K$29,0)</f>
        <v>0</v>
      </c>
      <c r="BA636" s="64">
        <f>(AX636*Параметри!$K$32+AY636*Параметри!$L$32+AZ636*Параметри!$M$32)/18</f>
        <v>0</v>
      </c>
      <c r="BB636" s="29">
        <f>(BA636*Параметри!$K$51+SUM('Дані з ДІСО'!AR636:AT636)*Параметри!$K$48*Параметри!$K$20/1000)*Параметри!$K$74</f>
        <v>0</v>
      </c>
      <c r="BC636" s="40">
        <f>ROUNDUP(('Дані не з ДІСО'!I636+'Дані не з ДІСО'!K636)/Параметри!$K$26,0)</f>
        <v>0</v>
      </c>
      <c r="BD636" s="29">
        <f>BC636*Параметри!$M$36/18</f>
        <v>0</v>
      </c>
      <c r="BE636" s="40">
        <f>IF(BC636=0,0,'Дані не з ДІСО'!K636/('Дані не з ДІСО'!I636+'Дані не з ДІСО'!K636))</f>
        <v>0</v>
      </c>
      <c r="BF636" s="29">
        <f>(1+0.25*BE636)*BD636*Параметри!$K$51</f>
        <v>0</v>
      </c>
      <c r="BG636" s="40">
        <f>ROUNDUP('Дані не з ДІСО'!M636/Параметри!$K$27,0)</f>
        <v>0</v>
      </c>
      <c r="BH636" s="40">
        <f>BG636*Параметри!$M$37/18</f>
        <v>0</v>
      </c>
      <c r="BI636" s="29">
        <f>BH636*Параметри!$K$51</f>
        <v>0</v>
      </c>
      <c r="BJ636" s="29">
        <f>'Дані не з ДІСО'!N636*Параметри!$K$76</f>
        <v>0</v>
      </c>
      <c r="BK636" s="40">
        <f>ROUNDUP('Дані з ДІСО'!V636/Параметри!$K$25,0)</f>
        <v>0</v>
      </c>
      <c r="BL636" s="40">
        <f>ROUNDUP('Дані з ДІСО'!W636/Параметри!$K$25,0)</f>
        <v>0</v>
      </c>
      <c r="BM636" s="40">
        <f>ROUNDUP('Дані з ДІСО'!X636/Параметри!$K$25,0)</f>
        <v>0</v>
      </c>
      <c r="BN636" s="40">
        <f>(BK636*Параметри!$K$34+BL636*Параметри!$L$34+BM636*Параметри!$M$34)/18</f>
        <v>0</v>
      </c>
      <c r="BO636" s="40">
        <f>IF(K636=0,0,'Дані з ДІСО'!AC636/K636)</f>
        <v>0</v>
      </c>
      <c r="BP636" s="29">
        <f>(1+0.25*BO636)*BN636*Параметри!$K$51</f>
        <v>0</v>
      </c>
      <c r="BQ636" s="29">
        <f>BP636*'Коефіцієнти АТО'!U636</f>
        <v>0</v>
      </c>
      <c r="BR636" s="29">
        <f>K636*(1+0.25*BO636)*Параметри!$K$66*Параметри!$K$20/1000</f>
        <v>0</v>
      </c>
      <c r="BS636" s="29">
        <f>(1+0.25*BO636)*K636*'Коефіцієнти АТО'!S636*Параметри!$K$20/1000</f>
        <v>0</v>
      </c>
      <c r="BT636" s="29">
        <f t="shared" si="88"/>
        <v>0</v>
      </c>
      <c r="BU636" s="40">
        <f>ROUNDUP('Дані з ДІСО'!AG636/Параметри!$K$71,0)</f>
        <v>0</v>
      </c>
      <c r="BV636" s="40">
        <f t="shared" si="89"/>
        <v>0</v>
      </c>
      <c r="BW636" s="40">
        <f>IF('Дані з ДІСО'!AG636=0,0,'Дані з ДІСО'!AJ636/'Дані з ДІСО'!AG636)</f>
        <v>0</v>
      </c>
      <c r="BX636" s="29">
        <f>BV636*(1+0.25*BW636)*Параметри!$K$51</f>
        <v>0</v>
      </c>
      <c r="BY636" s="29">
        <f>ROUND(IF(Параметри!$K$77="No",CC636,CC636*Параметри!$K$78)+AG636,1)</f>
        <v>40816.5</v>
      </c>
      <c r="BZ636" s="29">
        <f>ROUND(IF(Параметри!$K$77="No",BF636,BF636*Параметри!$K$78),1)</f>
        <v>0</v>
      </c>
      <c r="CA636" s="29">
        <f>ROUND(IF(Параметри!$K$77="No",BI636,BI636*Параметри!$K$78),1)</f>
        <v>0</v>
      </c>
      <c r="CB636" s="29">
        <f>ROUND(IF(Параметри!$K$77="No",BJ636,BJ636*Параметри!$K$78),1)</f>
        <v>0</v>
      </c>
      <c r="CC636" s="29">
        <f t="shared" si="83"/>
        <v>45351.664041863492</v>
      </c>
    </row>
    <row r="637" spans="1:81">
      <c r="A637" s="9">
        <v>636</v>
      </c>
      <c r="B637" s="9" t="s">
        <v>3151</v>
      </c>
      <c r="C637" s="9" t="s">
        <v>3151</v>
      </c>
      <c r="D637" s="9" t="s">
        <v>3707</v>
      </c>
      <c r="E637" s="9" t="s">
        <v>29</v>
      </c>
      <c r="F637" s="9" t="s">
        <v>3749</v>
      </c>
      <c r="G637" s="9" t="s">
        <v>1333</v>
      </c>
      <c r="H637" s="29">
        <f>SUM('Дані з ДІСО'!J637:L637)</f>
        <v>1123</v>
      </c>
      <c r="I637" s="29">
        <f>SUM('Дані з ДІСО'!G637:I637)</f>
        <v>79</v>
      </c>
      <c r="J637" s="29">
        <f>SUM('Дані з ДІСО'!P637:R637)</f>
        <v>0</v>
      </c>
      <c r="K637" s="29">
        <f>SUM('Дані з ДІСО'!V637:X637)</f>
        <v>0</v>
      </c>
      <c r="L637" s="40">
        <f>ROUNDUP('Дані з ДІСО'!J637/'Коефіцієнти АТО'!$R637,0)</f>
        <v>39</v>
      </c>
      <c r="M637" s="40">
        <f>ROUNDUP('Дані з ДІСО'!K637/'Коефіцієнти АТО'!$R637,0)</f>
        <v>52</v>
      </c>
      <c r="N637" s="40">
        <f>ROUNDUP('Дані з ДІСО'!L637/'Коефіцієнти АТО'!$R637,0)</f>
        <v>9</v>
      </c>
      <c r="O637" s="59">
        <f>(L637*Параметри!$K$32+M637*Параметри!$L$32+N637*Параметри!$M$32)/18</f>
        <v>162.05000000000001</v>
      </c>
      <c r="P637" s="41">
        <f>IF(H637=0,"",'Дані з ДІСО'!Y637/H637)</f>
        <v>0</v>
      </c>
      <c r="Q637" s="29">
        <f>IF(H637=0,"",(1+0.25*P637)*O637*Параметри!$K$51)</f>
        <v>33191.115182178801</v>
      </c>
      <c r="R637" s="29">
        <f>IF(H637=0,"",Q637*'Коефіцієнти АТО'!T637)</f>
        <v>564.24895809703969</v>
      </c>
      <c r="S637" s="29">
        <f>IF(H637=0,"",H637*(1+0.25*P637)*Параметри!$K$66*Параметри!$K$20/1000)</f>
        <v>0</v>
      </c>
      <c r="T637" s="29">
        <f>IF(H637=0,"",H637*(1+0.25*P637)*'Коефіцієнти АТО'!$S637*Параметри!$K$20/1000)</f>
        <v>5129.9890698336412</v>
      </c>
      <c r="U637" s="29">
        <f t="shared" si="84"/>
        <v>38885.353210109482</v>
      </c>
      <c r="V637" s="29">
        <f t="shared" si="85"/>
        <v>38885.353210109482</v>
      </c>
      <c r="W637" s="40">
        <f>ROUNDUP('Дані з ДІСО'!P637/Параметри!$K$24,0)</f>
        <v>0</v>
      </c>
      <c r="X637" s="40">
        <f>ROUNDUP('Дані з ДІСО'!Q637/Параметри!$K$24,0)</f>
        <v>0</v>
      </c>
      <c r="Y637" s="40">
        <f>ROUNDUP('Дані з ДІСО'!R637/Параметри!$K$24,0)</f>
        <v>0</v>
      </c>
      <c r="Z637" s="59">
        <f>(W637*Параметри!$K$33+X637*Параметри!$L$33+Y637*Параметри!$M$33)/18</f>
        <v>0</v>
      </c>
      <c r="AA637" s="41">
        <f>IF(J637=0,0,'Дані з ДІСО'!AA637/J637)</f>
        <v>0</v>
      </c>
      <c r="AB637" s="29">
        <f>(1+0.25*AA637)*Z637*Параметри!$K$51</f>
        <v>0</v>
      </c>
      <c r="AC637" s="29">
        <f>AB637*'Коефіцієнти АТО'!U637</f>
        <v>0</v>
      </c>
      <c r="AD637" s="29">
        <f>J637*(1+0.25*AA637)*Параметри!$K$66*Параметри!$K$20/1000</f>
        <v>0</v>
      </c>
      <c r="AE637" s="29">
        <f>(1+0.25*AA637)*J637*'Коефіцієнти АТО'!S637*Параметри!$K$20/1000</f>
        <v>0</v>
      </c>
      <c r="AF637" s="29">
        <f t="shared" si="81"/>
        <v>0</v>
      </c>
      <c r="AG637" s="29">
        <v>0</v>
      </c>
      <c r="AH637" s="40">
        <v>20</v>
      </c>
      <c r="AI637" s="40">
        <v>0</v>
      </c>
      <c r="AJ637" s="40">
        <f t="shared" si="82"/>
        <v>0</v>
      </c>
      <c r="AK637" s="29">
        <f>(AH637+AI637)*(1+0.25*AJ637)*Параметри!$K$53</f>
        <v>3588.5855139200012</v>
      </c>
      <c r="AL637" s="29">
        <f>ROUNDUP(('Дані з ДІСО'!AU637+'Дані з ДІСО'!AW637)/Параметри!$K$28,0)</f>
        <v>0</v>
      </c>
      <c r="AM637" s="64">
        <f>AL637*Параметри!$M$35/18</f>
        <v>0</v>
      </c>
      <c r="AN637" s="29">
        <f>IF(AL637=0,0,'Дані з ДІСО'!AW637/SUM('Дані з ДІСО'!AU637,'Дані з ДІСО'!AW637))</f>
        <v>0</v>
      </c>
      <c r="AO637" s="29">
        <f>(1+0.25*AN637)*AM637*Параметри!$K$51</f>
        <v>0</v>
      </c>
      <c r="AP637" s="40">
        <f>ROUNDUP(('Дані з ДІСО'!AE637+'Дані не з ДІСО'!E637+'Дані не з ДІСО'!G637)/Параметри!$K$69,0)</f>
        <v>0</v>
      </c>
      <c r="AQ637" s="40">
        <f t="shared" si="86"/>
        <v>0</v>
      </c>
      <c r="AR637" s="40">
        <f>IF(AP637=0,0,('Дані з ДІСО'!AH637+'Дані не з ДІСО'!G637)/('Дані з ДІСО'!AE637+'Дані не з ДІСО'!E637+'Дані не з ДІСО'!G637))</f>
        <v>0</v>
      </c>
      <c r="AS637" s="29">
        <f>AQ637*(1+0.25*AR637)*Параметри!$K$51</f>
        <v>0</v>
      </c>
      <c r="AT637" s="40">
        <f>ROUNDUP('Дані з ДІСО'!AF637/Параметри!$K$70,0)</f>
        <v>0</v>
      </c>
      <c r="AU637" s="40">
        <f t="shared" si="87"/>
        <v>0</v>
      </c>
      <c r="AV637" s="40">
        <f>IF(AT637=0,0,'Дані з ДІСО'!AI637/'Дані з ДІСО'!AF637)</f>
        <v>0</v>
      </c>
      <c r="AW637" s="29">
        <f>AU637*(1+0.25*AV637)*Параметри!$K$51</f>
        <v>0</v>
      </c>
      <c r="AX637" s="40">
        <f>ROUNDUP('Дані з ДІСО'!AR637/Параметри!$K$29,0)</f>
        <v>0</v>
      </c>
      <c r="AY637" s="40">
        <f>ROUNDUP('Дані з ДІСО'!AS637/Параметри!$K$29,0)</f>
        <v>0</v>
      </c>
      <c r="AZ637" s="40">
        <f>ROUNDUP('Дані з ДІСО'!AT637/Параметри!$K$29,0)</f>
        <v>0</v>
      </c>
      <c r="BA637" s="64">
        <f>(AX637*Параметри!$K$32+AY637*Параметри!$L$32+AZ637*Параметри!$M$32)/18</f>
        <v>0</v>
      </c>
      <c r="BB637" s="29">
        <f>(BA637*Параметри!$K$51+SUM('Дані з ДІСО'!AR637:AT637)*Параметри!$K$48*Параметри!$K$20/1000)*Параметри!$K$74</f>
        <v>0</v>
      </c>
      <c r="BC637" s="40">
        <f>ROUNDUP(('Дані не з ДІСО'!I637+'Дані не з ДІСО'!K637)/Параметри!$K$26,0)</f>
        <v>0</v>
      </c>
      <c r="BD637" s="29">
        <f>BC637*Параметри!$M$36/18</f>
        <v>0</v>
      </c>
      <c r="BE637" s="40">
        <f>IF(BC637=0,0,'Дані не з ДІСО'!K637/('Дані не з ДІСО'!I637+'Дані не з ДІСО'!K637))</f>
        <v>0</v>
      </c>
      <c r="BF637" s="29">
        <f>(1+0.25*BE637)*BD637*Параметри!$K$51</f>
        <v>0</v>
      </c>
      <c r="BG637" s="40">
        <f>ROUNDUP('Дані не з ДІСО'!M637/Параметри!$K$27,0)</f>
        <v>0</v>
      </c>
      <c r="BH637" s="40">
        <f>BG637*Параметри!$M$37/18</f>
        <v>0</v>
      </c>
      <c r="BI637" s="29">
        <f>BH637*Параметри!$K$51</f>
        <v>0</v>
      </c>
      <c r="BJ637" s="29">
        <f>'Дані не з ДІСО'!N637*Параметри!$K$76</f>
        <v>0</v>
      </c>
      <c r="BK637" s="40">
        <f>ROUNDUP('Дані з ДІСО'!V637/Параметри!$K$25,0)</f>
        <v>0</v>
      </c>
      <c r="BL637" s="40">
        <f>ROUNDUP('Дані з ДІСО'!W637/Параметри!$K$25,0)</f>
        <v>0</v>
      </c>
      <c r="BM637" s="40">
        <f>ROUNDUP('Дані з ДІСО'!X637/Параметри!$K$25,0)</f>
        <v>0</v>
      </c>
      <c r="BN637" s="40">
        <f>(BK637*Параметри!$K$34+BL637*Параметри!$L$34+BM637*Параметри!$M$34)/18</f>
        <v>0</v>
      </c>
      <c r="BO637" s="40">
        <f>IF(K637=0,0,'Дані з ДІСО'!AC637/K637)</f>
        <v>0</v>
      </c>
      <c r="BP637" s="29">
        <f>(1+0.25*BO637)*BN637*Параметри!$K$51</f>
        <v>0</v>
      </c>
      <c r="BQ637" s="29">
        <f>BP637*'Коефіцієнти АТО'!U637</f>
        <v>0</v>
      </c>
      <c r="BR637" s="29">
        <f>K637*(1+0.25*BO637)*Параметри!$K$66*Параметри!$K$20/1000</f>
        <v>0</v>
      </c>
      <c r="BS637" s="29">
        <f>(1+0.25*BO637)*K637*'Коефіцієнти АТО'!S637*Параметри!$K$20/1000</f>
        <v>0</v>
      </c>
      <c r="BT637" s="29">
        <f t="shared" si="88"/>
        <v>0</v>
      </c>
      <c r="BU637" s="40">
        <f>ROUNDUP('Дані з ДІСО'!AG637/Параметри!$K$71,0)</f>
        <v>0</v>
      </c>
      <c r="BV637" s="40">
        <f t="shared" si="89"/>
        <v>0</v>
      </c>
      <c r="BW637" s="40">
        <f>IF('Дані з ДІСО'!AG637=0,0,'Дані з ДІСО'!AJ637/'Дані з ДІСО'!AG637)</f>
        <v>0</v>
      </c>
      <c r="BX637" s="29">
        <f>BV637*(1+0.25*BW637)*Параметри!$K$51</f>
        <v>0</v>
      </c>
      <c r="BY637" s="29">
        <f>ROUND(IF(Параметри!$K$77="No",CC637,CC637*Параметри!$K$78)+AG637,1)</f>
        <v>38226.5</v>
      </c>
      <c r="BZ637" s="29">
        <f>ROUND(IF(Параметри!$K$77="No",BF637,BF637*Параметри!$K$78),1)</f>
        <v>0</v>
      </c>
      <c r="CA637" s="29">
        <f>ROUND(IF(Параметри!$K$77="No",BI637,BI637*Параметри!$K$78),1)</f>
        <v>0</v>
      </c>
      <c r="CB637" s="29">
        <f>ROUND(IF(Параметри!$K$77="No",BJ637,BJ637*Параметри!$K$78),1)</f>
        <v>0</v>
      </c>
      <c r="CC637" s="29">
        <f t="shared" si="83"/>
        <v>42473.938724029482</v>
      </c>
    </row>
    <row r="638" spans="1:81">
      <c r="A638" s="9">
        <v>637</v>
      </c>
      <c r="B638" s="9" t="s">
        <v>3097</v>
      </c>
      <c r="C638" s="9" t="s">
        <v>3097</v>
      </c>
      <c r="D638" s="9" t="s">
        <v>3750</v>
      </c>
      <c r="E638" s="9" t="s">
        <v>15</v>
      </c>
      <c r="F638" s="9" t="s">
        <v>3124</v>
      </c>
      <c r="G638" s="9" t="s">
        <v>1338</v>
      </c>
      <c r="H638" s="29">
        <f>SUM('Дані з ДІСО'!J638:L638)</f>
        <v>268</v>
      </c>
      <c r="I638" s="29">
        <f>SUM('Дані з ДІСО'!G638:I638)</f>
        <v>17</v>
      </c>
      <c r="J638" s="29">
        <f>SUM('Дані з ДІСО'!P638:R638)</f>
        <v>0</v>
      </c>
      <c r="K638" s="29">
        <f>SUM('Дані з ДІСО'!V638:X638)</f>
        <v>0</v>
      </c>
      <c r="L638" s="40">
        <f>ROUNDUP('Дані з ДІСО'!J638/'Коефіцієнти АТО'!$R638,0)</f>
        <v>1</v>
      </c>
      <c r="M638" s="40">
        <f>ROUNDUP('Дані з ДІСО'!K638/'Коефіцієнти АТО'!$R638,0)</f>
        <v>3</v>
      </c>
      <c r="N638" s="40">
        <f>ROUNDUP('Дані з ДІСО'!L638/'Коефіцієнти АТО'!$R638,0)</f>
        <v>10</v>
      </c>
      <c r="O638" s="59">
        <f>(L638*Параметри!$K$32+M638*Параметри!$L$32+N638*Параметри!$M$32)/18</f>
        <v>26.450000000000003</v>
      </c>
      <c r="P638" s="41">
        <f>IF(H638=0,"",'Дані з ДІСО'!Y638/H638)</f>
        <v>0</v>
      </c>
      <c r="Q638" s="29">
        <f>IF(H638=0,"",(1+0.25*P638)*O638*Параметри!$K$51)</f>
        <v>5417.4945792572007</v>
      </c>
      <c r="R638" s="29">
        <f>IF(H638=0,"",Q638*'Коефіцієнти АТО'!T638)</f>
        <v>379.22462054800411</v>
      </c>
      <c r="S638" s="29">
        <f>IF(H638=0,"",H638*(1+0.25*P638)*Параметри!$K$66*Параметри!$K$20/1000)</f>
        <v>0</v>
      </c>
      <c r="T638" s="29">
        <f>IF(H638=0,"",H638*(1+0.25*P638)*'Коефіцієнти АТО'!$S638*Параметри!$K$20/1000)</f>
        <v>586.62163524886034</v>
      </c>
      <c r="U638" s="29">
        <f t="shared" si="84"/>
        <v>6383.3408350540649</v>
      </c>
      <c r="V638" s="29">
        <f t="shared" si="85"/>
        <v>6383.3408350540649</v>
      </c>
      <c r="W638" s="40">
        <f>ROUNDUP('Дані з ДІСО'!P638/Параметри!$K$24,0)</f>
        <v>0</v>
      </c>
      <c r="X638" s="40">
        <f>ROUNDUP('Дані з ДІСО'!Q638/Параметри!$K$24,0)</f>
        <v>0</v>
      </c>
      <c r="Y638" s="40">
        <f>ROUNDUP('Дані з ДІСО'!R638/Параметри!$K$24,0)</f>
        <v>0</v>
      </c>
      <c r="Z638" s="59">
        <f>(W638*Параметри!$K$33+X638*Параметри!$L$33+Y638*Параметри!$M$33)/18</f>
        <v>0</v>
      </c>
      <c r="AA638" s="41">
        <f>IF(J638=0,0,'Дані з ДІСО'!AA638/J638)</f>
        <v>0</v>
      </c>
      <c r="AB638" s="29">
        <f>(1+0.25*AA638)*Z638*Параметри!$K$51</f>
        <v>0</v>
      </c>
      <c r="AC638" s="29">
        <f>AB638*'Коефіцієнти АТО'!U638</f>
        <v>0</v>
      </c>
      <c r="AD638" s="29">
        <f>J638*(1+0.25*AA638)*Параметри!$K$66*Параметри!$K$20/1000</f>
        <v>0</v>
      </c>
      <c r="AE638" s="29">
        <f>(1+0.25*AA638)*J638*'Коефіцієнти АТО'!S638*Параметри!$K$20/1000</f>
        <v>0</v>
      </c>
      <c r="AF638" s="29">
        <f t="shared" si="81"/>
        <v>0</v>
      </c>
      <c r="AG638" s="29">
        <v>59082.926608569607</v>
      </c>
      <c r="AH638" s="40">
        <v>2</v>
      </c>
      <c r="AI638" s="40">
        <v>0</v>
      </c>
      <c r="AJ638" s="40">
        <f t="shared" si="82"/>
        <v>0</v>
      </c>
      <c r="AK638" s="29">
        <f>(AH638+AI638)*(1+0.25*AJ638)*Параметри!$K$53</f>
        <v>358.85855139200009</v>
      </c>
      <c r="AL638" s="29">
        <f>ROUNDUP(('Дані з ДІСО'!AU638+'Дані з ДІСО'!AW638)/Параметри!$K$28,0)</f>
        <v>0</v>
      </c>
      <c r="AM638" s="64">
        <f>AL638*Параметри!$M$35/18</f>
        <v>0</v>
      </c>
      <c r="AN638" s="29">
        <f>IF(AL638=0,0,'Дані з ДІСО'!AW638/SUM('Дані з ДІСО'!AU638,'Дані з ДІСО'!AW638))</f>
        <v>0</v>
      </c>
      <c r="AO638" s="29">
        <f>(1+0.25*AN638)*AM638*Параметри!$K$51</f>
        <v>0</v>
      </c>
      <c r="AP638" s="40">
        <f>ROUNDUP(('Дані з ДІСО'!AE638+'Дані не з ДІСО'!E638+'Дані не з ДІСО'!G638)/Параметри!$K$69,0)</f>
        <v>14</v>
      </c>
      <c r="AQ638" s="40">
        <f t="shared" si="86"/>
        <v>28</v>
      </c>
      <c r="AR638" s="40">
        <f>IF(AP638=0,0,('Дані з ДІСО'!AH638+'Дані не з ДІСО'!G638)/('Дані з ДІСО'!AE638+'Дані не з ДІСО'!E638+'Дані не з ДІСО'!G638))</f>
        <v>0</v>
      </c>
      <c r="AS638" s="29">
        <f>AQ638*(1+0.25*AR638)*Параметри!$K$51</f>
        <v>5734.965906208</v>
      </c>
      <c r="AT638" s="40">
        <f>ROUNDUP('Дані з ДІСО'!AF638/Параметри!$K$70,0)</f>
        <v>0</v>
      </c>
      <c r="AU638" s="40">
        <f t="shared" si="87"/>
        <v>0</v>
      </c>
      <c r="AV638" s="40">
        <f>IF(AT638=0,0,'Дані з ДІСО'!AI638/'Дані з ДІСО'!AF638)</f>
        <v>0</v>
      </c>
      <c r="AW638" s="29">
        <f>AU638*(1+0.25*AV638)*Параметри!$K$51</f>
        <v>0</v>
      </c>
      <c r="AX638" s="40">
        <f>ROUNDUP('Дані з ДІСО'!AR638/Параметри!$K$29,0)</f>
        <v>0</v>
      </c>
      <c r="AY638" s="40">
        <f>ROUNDUP('Дані з ДІСО'!AS638/Параметри!$K$29,0)</f>
        <v>0</v>
      </c>
      <c r="AZ638" s="40">
        <f>ROUNDUP('Дані з ДІСО'!AT638/Параметри!$K$29,0)</f>
        <v>0</v>
      </c>
      <c r="BA638" s="64">
        <f>(AX638*Параметри!$K$32+AY638*Параметри!$L$32+AZ638*Параметри!$M$32)/18</f>
        <v>0</v>
      </c>
      <c r="BB638" s="29">
        <f>(BA638*Параметри!$K$51+SUM('Дані з ДІСО'!AR638:AT638)*Параметри!$K$48*Параметри!$K$20/1000)*Параметри!$K$74</f>
        <v>0</v>
      </c>
      <c r="BC638" s="40">
        <f>ROUNDUP(('Дані не з ДІСО'!I638+'Дані не з ДІСО'!K638)/Параметри!$K$26,0)</f>
        <v>142</v>
      </c>
      <c r="BD638" s="29">
        <f>BC638*Параметри!$M$36/18</f>
        <v>220.88888888888889</v>
      </c>
      <c r="BE638" s="40">
        <f>IF(BC638=0,0,'Дані не з ДІСО'!K638/('Дані не з ДІСО'!I638+'Дані не з ДІСО'!K638))</f>
        <v>0</v>
      </c>
      <c r="BF638" s="29">
        <f>(1+0.25*BE638)*BD638*Параметри!$K$51</f>
        <v>45242.508815640889</v>
      </c>
      <c r="BG638" s="40">
        <f>ROUNDUP('Дані не з ДІСО'!M638/Параметри!$K$27,0)</f>
        <v>12</v>
      </c>
      <c r="BH638" s="40">
        <f>BG638*Параметри!$M$37/18</f>
        <v>20</v>
      </c>
      <c r="BI638" s="29">
        <f>BH638*Параметри!$K$51</f>
        <v>4096.4042187200002</v>
      </c>
      <c r="BJ638" s="29">
        <f>'Дані не з ДІСО'!N638*Параметри!$K$76</f>
        <v>11623.741443864001</v>
      </c>
      <c r="BK638" s="40">
        <f>ROUNDUP('Дані з ДІСО'!V638/Параметри!$K$25,0)</f>
        <v>0</v>
      </c>
      <c r="BL638" s="40">
        <f>ROUNDUP('Дані з ДІСО'!W638/Параметри!$K$25,0)</f>
        <v>0</v>
      </c>
      <c r="BM638" s="40">
        <f>ROUNDUP('Дані з ДІСО'!X638/Параметри!$K$25,0)</f>
        <v>0</v>
      </c>
      <c r="BN638" s="40">
        <f>(BK638*Параметри!$K$34+BL638*Параметри!$L$34+BM638*Параметри!$M$34)/18</f>
        <v>0</v>
      </c>
      <c r="BO638" s="40">
        <f>IF(K638=0,0,'Дані з ДІСО'!AC638/K638)</f>
        <v>0</v>
      </c>
      <c r="BP638" s="29">
        <f>(1+0.25*BO638)*BN638*Параметри!$K$51</f>
        <v>0</v>
      </c>
      <c r="BQ638" s="29">
        <f>BP638*'Коефіцієнти АТО'!U638</f>
        <v>0</v>
      </c>
      <c r="BR638" s="29">
        <f>K638*(1+0.25*BO638)*Параметри!$K$66*Параметри!$K$20/1000</f>
        <v>0</v>
      </c>
      <c r="BS638" s="29">
        <f>(1+0.25*BO638)*K638*'Коефіцієнти АТО'!S638*Параметри!$K$20/1000</f>
        <v>0</v>
      </c>
      <c r="BT638" s="29">
        <f t="shared" si="88"/>
        <v>0</v>
      </c>
      <c r="BU638" s="40">
        <f>ROUNDUP('Дані з ДІСО'!AG638/Параметри!$K$71,0)</f>
        <v>0</v>
      </c>
      <c r="BV638" s="40">
        <f t="shared" si="89"/>
        <v>0</v>
      </c>
      <c r="BW638" s="40">
        <f>IF('Дані з ДІСО'!AG638=0,0,'Дані з ДІСО'!AJ638/'Дані з ДІСО'!AG638)</f>
        <v>0</v>
      </c>
      <c r="BX638" s="29">
        <f>BV638*(1+0.25*BW638)*Параметри!$K$51</f>
        <v>0</v>
      </c>
      <c r="BY638" s="29">
        <f>ROUND(IF(Параметри!$K$77="No",CC638,CC638*Параметри!$K$78)+AG638,1)</f>
        <v>70312.399999999994</v>
      </c>
      <c r="BZ638" s="29">
        <f>ROUND(IF(Параметри!$K$77="No",BF638,BF638*Параметри!$K$78),1)</f>
        <v>40718.300000000003</v>
      </c>
      <c r="CA638" s="29">
        <f>ROUND(IF(Параметри!$K$77="No",BI638,BI638*Параметри!$K$78),1)</f>
        <v>3686.8</v>
      </c>
      <c r="CB638" s="29">
        <f>ROUND(IF(Параметри!$K$77="No",BJ638,BJ638*Параметри!$K$78),1)</f>
        <v>10461.4</v>
      </c>
      <c r="CC638" s="29">
        <f t="shared" si="83"/>
        <v>12477.165292654065</v>
      </c>
    </row>
    <row r="639" spans="1:81">
      <c r="A639" s="9">
        <v>638</v>
      </c>
      <c r="B639" s="9" t="s">
        <v>3151</v>
      </c>
      <c r="C639" s="9" t="s">
        <v>3151</v>
      </c>
      <c r="D639" s="9" t="s">
        <v>3750</v>
      </c>
      <c r="E639" s="9" t="s">
        <v>29</v>
      </c>
      <c r="F639" s="9" t="s">
        <v>3751</v>
      </c>
      <c r="G639" s="9" t="s">
        <v>1342</v>
      </c>
      <c r="H639" s="29">
        <f>SUM('Дані з ДІСО'!J639:L639)</f>
        <v>386</v>
      </c>
      <c r="I639" s="29">
        <f>SUM('Дані з ДІСО'!G639:I639)</f>
        <v>20</v>
      </c>
      <c r="J639" s="29">
        <f>SUM('Дані з ДІСО'!P639:R639)</f>
        <v>0</v>
      </c>
      <c r="K639" s="29">
        <f>SUM('Дані з ДІСО'!V639:X639)</f>
        <v>0</v>
      </c>
      <c r="L639" s="40">
        <f>ROUNDUP('Дані з ДІСО'!J639/'Коефіцієнти АТО'!$R639,0)</f>
        <v>10</v>
      </c>
      <c r="M639" s="40">
        <f>ROUNDUP('Дані з ДІСО'!K639/'Коефіцієнти АТО'!$R639,0)</f>
        <v>14</v>
      </c>
      <c r="N639" s="40">
        <f>ROUNDUP('Дані з ДІСО'!L639/'Коефіцієнти АТО'!$R639,0)</f>
        <v>7</v>
      </c>
      <c r="O639" s="59">
        <f>(L639*Параметри!$K$32+M639*Параметри!$L$32+N639*Параметри!$M$32)/18</f>
        <v>52.016666666666673</v>
      </c>
      <c r="P639" s="41">
        <f>IF(H639=0,"",'Дані з ДІСО'!Y639/H639)</f>
        <v>0</v>
      </c>
      <c r="Q639" s="29">
        <f>IF(H639=0,"",(1+0.25*P639)*O639*Параметри!$K$51)</f>
        <v>10654.064638854268</v>
      </c>
      <c r="R639" s="29">
        <f>IF(H639=0,"",Q639*'Коефіцієнти АТО'!T639)</f>
        <v>181.11909886052257</v>
      </c>
      <c r="S639" s="29">
        <f>IF(H639=0,"",H639*(1+0.25*P639)*Параметри!$K$66*Параметри!$K$20/1000)</f>
        <v>0</v>
      </c>
      <c r="T639" s="29">
        <f>IF(H639=0,"",H639*(1+0.25*P639)*'Коефіцієнти АТО'!$S639*Параметри!$K$20/1000)</f>
        <v>1579.6148445588226</v>
      </c>
      <c r="U639" s="29">
        <f t="shared" si="84"/>
        <v>12414.798582273614</v>
      </c>
      <c r="V639" s="29">
        <f t="shared" si="85"/>
        <v>12414.798582273614</v>
      </c>
      <c r="W639" s="40">
        <f>ROUNDUP('Дані з ДІСО'!P639/Параметри!$K$24,0)</f>
        <v>0</v>
      </c>
      <c r="X639" s="40">
        <f>ROUNDUP('Дані з ДІСО'!Q639/Параметри!$K$24,0)</f>
        <v>0</v>
      </c>
      <c r="Y639" s="40">
        <f>ROUNDUP('Дані з ДІСО'!R639/Параметри!$K$24,0)</f>
        <v>0</v>
      </c>
      <c r="Z639" s="59">
        <f>(W639*Параметри!$K$33+X639*Параметри!$L$33+Y639*Параметри!$M$33)/18</f>
        <v>0</v>
      </c>
      <c r="AA639" s="41">
        <f>IF(J639=0,0,'Дані з ДІСО'!AA639/J639)</f>
        <v>0</v>
      </c>
      <c r="AB639" s="29">
        <f>(1+0.25*AA639)*Z639*Параметри!$K$51</f>
        <v>0</v>
      </c>
      <c r="AC639" s="29">
        <f>AB639*'Коефіцієнти АТО'!U639</f>
        <v>0</v>
      </c>
      <c r="AD639" s="29">
        <f>J639*(1+0.25*AA639)*Параметри!$K$66*Параметри!$K$20/1000</f>
        <v>0</v>
      </c>
      <c r="AE639" s="29">
        <f>(1+0.25*AA639)*J639*'Коефіцієнти АТО'!S639*Параметри!$K$20/1000</f>
        <v>0</v>
      </c>
      <c r="AF639" s="29">
        <f t="shared" si="81"/>
        <v>0</v>
      </c>
      <c r="AG639" s="29">
        <v>0</v>
      </c>
      <c r="AH639" s="40">
        <v>1</v>
      </c>
      <c r="AI639" s="40">
        <v>0</v>
      </c>
      <c r="AJ639" s="40">
        <f t="shared" si="82"/>
        <v>0</v>
      </c>
      <c r="AK639" s="29">
        <f>(AH639+AI639)*(1+0.25*AJ639)*Параметри!$K$53</f>
        <v>179.42927569600005</v>
      </c>
      <c r="AL639" s="29">
        <f>ROUNDUP(('Дані з ДІСО'!AU639+'Дані з ДІСО'!AW639)/Параметри!$K$28,0)</f>
        <v>0</v>
      </c>
      <c r="AM639" s="64">
        <f>AL639*Параметри!$M$35/18</f>
        <v>0</v>
      </c>
      <c r="AN639" s="29">
        <f>IF(AL639=0,0,'Дані з ДІСО'!AW639/SUM('Дані з ДІСО'!AU639,'Дані з ДІСО'!AW639))</f>
        <v>0</v>
      </c>
      <c r="AO639" s="29">
        <f>(1+0.25*AN639)*AM639*Параметри!$K$51</f>
        <v>0</v>
      </c>
      <c r="AP639" s="40">
        <f>ROUNDUP(('Дані з ДІСО'!AE639+'Дані не з ДІСО'!E639+'Дані не з ДІСО'!G639)/Параметри!$K$69,0)</f>
        <v>0</v>
      </c>
      <c r="AQ639" s="40">
        <f t="shared" si="86"/>
        <v>0</v>
      </c>
      <c r="AR639" s="40">
        <f>IF(AP639=0,0,('Дані з ДІСО'!AH639+'Дані не з ДІСО'!G639)/('Дані з ДІСО'!AE639+'Дані не з ДІСО'!E639+'Дані не з ДІСО'!G639))</f>
        <v>0</v>
      </c>
      <c r="AS639" s="29">
        <f>AQ639*(1+0.25*AR639)*Параметри!$K$51</f>
        <v>0</v>
      </c>
      <c r="AT639" s="40">
        <f>ROUNDUP('Дані з ДІСО'!AF639/Параметри!$K$70,0)</f>
        <v>0</v>
      </c>
      <c r="AU639" s="40">
        <f t="shared" si="87"/>
        <v>0</v>
      </c>
      <c r="AV639" s="40">
        <f>IF(AT639=0,0,'Дані з ДІСО'!AI639/'Дані з ДІСО'!AF639)</f>
        <v>0</v>
      </c>
      <c r="AW639" s="29">
        <f>AU639*(1+0.25*AV639)*Параметри!$K$51</f>
        <v>0</v>
      </c>
      <c r="AX639" s="40">
        <f>ROUNDUP('Дані з ДІСО'!AR639/Параметри!$K$29,0)</f>
        <v>0</v>
      </c>
      <c r="AY639" s="40">
        <f>ROUNDUP('Дані з ДІСО'!AS639/Параметри!$K$29,0)</f>
        <v>0</v>
      </c>
      <c r="AZ639" s="40">
        <f>ROUNDUP('Дані з ДІСО'!AT639/Параметри!$K$29,0)</f>
        <v>0</v>
      </c>
      <c r="BA639" s="64">
        <f>(AX639*Параметри!$K$32+AY639*Параметри!$L$32+AZ639*Параметри!$M$32)/18</f>
        <v>0</v>
      </c>
      <c r="BB639" s="29">
        <f>(BA639*Параметри!$K$51+SUM('Дані з ДІСО'!AR639:AT639)*Параметри!$K$48*Параметри!$K$20/1000)*Параметри!$K$74</f>
        <v>0</v>
      </c>
      <c r="BC639" s="40">
        <f>ROUNDUP(('Дані не з ДІСО'!I639+'Дані не з ДІСО'!K639)/Параметри!$K$26,0)</f>
        <v>0</v>
      </c>
      <c r="BD639" s="29">
        <f>BC639*Параметри!$M$36/18</f>
        <v>0</v>
      </c>
      <c r="BE639" s="40">
        <f>IF(BC639=0,0,'Дані не з ДІСО'!K639/('Дані не з ДІСО'!I639+'Дані не з ДІСО'!K639))</f>
        <v>0</v>
      </c>
      <c r="BF639" s="29">
        <f>(1+0.25*BE639)*BD639*Параметри!$K$51</f>
        <v>0</v>
      </c>
      <c r="BG639" s="40">
        <f>ROUNDUP('Дані не з ДІСО'!M639/Параметри!$K$27,0)</f>
        <v>0</v>
      </c>
      <c r="BH639" s="40">
        <f>BG639*Параметри!$M$37/18</f>
        <v>0</v>
      </c>
      <c r="BI639" s="29">
        <f>BH639*Параметри!$K$51</f>
        <v>0</v>
      </c>
      <c r="BJ639" s="29">
        <f>'Дані не з ДІСО'!N639*Параметри!$K$76</f>
        <v>0</v>
      </c>
      <c r="BK639" s="40">
        <f>ROUNDUP('Дані з ДІСО'!V639/Параметри!$K$25,0)</f>
        <v>0</v>
      </c>
      <c r="BL639" s="40">
        <f>ROUNDUP('Дані з ДІСО'!W639/Параметри!$K$25,0)</f>
        <v>0</v>
      </c>
      <c r="BM639" s="40">
        <f>ROUNDUP('Дані з ДІСО'!X639/Параметри!$K$25,0)</f>
        <v>0</v>
      </c>
      <c r="BN639" s="40">
        <f>(BK639*Параметри!$K$34+BL639*Параметри!$L$34+BM639*Параметри!$M$34)/18</f>
        <v>0</v>
      </c>
      <c r="BO639" s="40">
        <f>IF(K639=0,0,'Дані з ДІСО'!AC639/K639)</f>
        <v>0</v>
      </c>
      <c r="BP639" s="29">
        <f>(1+0.25*BO639)*BN639*Параметри!$K$51</f>
        <v>0</v>
      </c>
      <c r="BQ639" s="29">
        <f>BP639*'Коефіцієнти АТО'!U639</f>
        <v>0</v>
      </c>
      <c r="BR639" s="29">
        <f>K639*(1+0.25*BO639)*Параметри!$K$66*Параметри!$K$20/1000</f>
        <v>0</v>
      </c>
      <c r="BS639" s="29">
        <f>(1+0.25*BO639)*K639*'Коефіцієнти АТО'!S639*Параметри!$K$20/1000</f>
        <v>0</v>
      </c>
      <c r="BT639" s="29">
        <f t="shared" si="88"/>
        <v>0</v>
      </c>
      <c r="BU639" s="40">
        <f>ROUNDUP('Дані з ДІСО'!AG639/Параметри!$K$71,0)</f>
        <v>0</v>
      </c>
      <c r="BV639" s="40">
        <f t="shared" si="89"/>
        <v>0</v>
      </c>
      <c r="BW639" s="40">
        <f>IF('Дані з ДІСО'!AG639=0,0,'Дані з ДІСО'!AJ639/'Дані з ДІСО'!AG639)</f>
        <v>0</v>
      </c>
      <c r="BX639" s="29">
        <f>BV639*(1+0.25*BW639)*Параметри!$K$51</f>
        <v>0</v>
      </c>
      <c r="BY639" s="29">
        <f>ROUND(IF(Параметри!$K$77="No",CC639,CC639*Параметри!$K$78)+AG639,1)</f>
        <v>11334.8</v>
      </c>
      <c r="BZ639" s="29">
        <f>ROUND(IF(Параметри!$K$77="No",BF639,BF639*Параметри!$K$78),1)</f>
        <v>0</v>
      </c>
      <c r="CA639" s="29">
        <f>ROUND(IF(Параметри!$K$77="No",BI639,BI639*Параметри!$K$78),1)</f>
        <v>0</v>
      </c>
      <c r="CB639" s="29">
        <f>ROUND(IF(Параметри!$K$77="No",BJ639,BJ639*Параметри!$K$78),1)</f>
        <v>0</v>
      </c>
      <c r="CC639" s="29">
        <f t="shared" si="83"/>
        <v>12594.227857969614</v>
      </c>
    </row>
    <row r="640" spans="1:81">
      <c r="A640" s="9">
        <v>639</v>
      </c>
      <c r="B640" s="9" t="s">
        <v>3151</v>
      </c>
      <c r="C640" s="9" t="s">
        <v>3151</v>
      </c>
      <c r="D640" s="9" t="s">
        <v>3750</v>
      </c>
      <c r="E640" s="9" t="s">
        <v>29</v>
      </c>
      <c r="F640" s="9" t="s">
        <v>3752</v>
      </c>
      <c r="G640" s="9" t="s">
        <v>1344</v>
      </c>
      <c r="H640" s="29">
        <f>SUM('Дані з ДІСО'!J640:L640)</f>
        <v>207</v>
      </c>
      <c r="I640" s="29">
        <f>SUM('Дані з ДІСО'!G640:I640)</f>
        <v>11</v>
      </c>
      <c r="J640" s="29">
        <f>SUM('Дані з ДІСО'!P640:R640)</f>
        <v>0</v>
      </c>
      <c r="K640" s="29">
        <f>SUM('Дані з ДІСО'!V640:X640)</f>
        <v>0</v>
      </c>
      <c r="L640" s="40">
        <f>ROUNDUP('Дані з ДІСО'!J640/'Коефіцієнти АТО'!$R640,0)</f>
        <v>5</v>
      </c>
      <c r="M640" s="40">
        <f>ROUNDUP('Дані з ДІСО'!K640/'Коефіцієнти АТО'!$R640,0)</f>
        <v>8</v>
      </c>
      <c r="N640" s="40">
        <f>ROUNDUP('Дані з ДІСО'!L640/'Коефіцієнти АТО'!$R640,0)</f>
        <v>3</v>
      </c>
      <c r="O640" s="59">
        <f>(L640*Параметри!$K$32+M640*Параметри!$L$32+N640*Параметри!$M$32)/18</f>
        <v>26.838888888888889</v>
      </c>
      <c r="P640" s="41">
        <f>IF(H640=0,"",'Дані з ДІСО'!Y640/H640)</f>
        <v>0</v>
      </c>
      <c r="Q640" s="29">
        <f>IF(H640=0,"",(1+0.25*P640)*O640*Параметри!$K$51)</f>
        <v>5497.1468835100886</v>
      </c>
      <c r="R640" s="29">
        <f>IF(H640=0,"",Q640*'Коефіцієнти АТО'!T640)</f>
        <v>93.451497019671507</v>
      </c>
      <c r="S640" s="29">
        <f>IF(H640=0,"",H640*(1+0.25*P640)*Параметри!$K$66*Параметри!$K$20/1000)</f>
        <v>0</v>
      </c>
      <c r="T640" s="29">
        <f>IF(H640=0,"",H640*(1+0.25*P640)*'Коефіцієнти АТО'!$S640*Параметри!$K$20/1000)</f>
        <v>847.09915239294389</v>
      </c>
      <c r="U640" s="29">
        <f t="shared" si="84"/>
        <v>6437.6975329227043</v>
      </c>
      <c r="V640" s="29">
        <f t="shared" si="85"/>
        <v>6437.6975329227043</v>
      </c>
      <c r="W640" s="40">
        <f>ROUNDUP('Дані з ДІСО'!P640/Параметри!$K$24,0)</f>
        <v>0</v>
      </c>
      <c r="X640" s="40">
        <f>ROUNDUP('Дані з ДІСО'!Q640/Параметри!$K$24,0)</f>
        <v>0</v>
      </c>
      <c r="Y640" s="40">
        <f>ROUNDUP('Дані з ДІСО'!R640/Параметри!$K$24,0)</f>
        <v>0</v>
      </c>
      <c r="Z640" s="59">
        <f>(W640*Параметри!$K$33+X640*Параметри!$L$33+Y640*Параметри!$M$33)/18</f>
        <v>0</v>
      </c>
      <c r="AA640" s="41">
        <f>IF(J640=0,0,'Дані з ДІСО'!AA640/J640)</f>
        <v>0</v>
      </c>
      <c r="AB640" s="29">
        <f>(1+0.25*AA640)*Z640*Параметри!$K$51</f>
        <v>0</v>
      </c>
      <c r="AC640" s="29">
        <f>AB640*'Коефіцієнти АТО'!U640</f>
        <v>0</v>
      </c>
      <c r="AD640" s="29">
        <f>J640*(1+0.25*AA640)*Параметри!$K$66*Параметри!$K$20/1000</f>
        <v>0</v>
      </c>
      <c r="AE640" s="29">
        <f>(1+0.25*AA640)*J640*'Коефіцієнти АТО'!S640*Параметри!$K$20/1000</f>
        <v>0</v>
      </c>
      <c r="AF640" s="29">
        <f t="shared" si="81"/>
        <v>0</v>
      </c>
      <c r="AG640" s="29">
        <v>0</v>
      </c>
      <c r="AH640" s="40">
        <v>0</v>
      </c>
      <c r="AI640" s="40">
        <v>0</v>
      </c>
      <c r="AJ640" s="40">
        <f t="shared" si="82"/>
        <v>0</v>
      </c>
      <c r="AK640" s="29">
        <f>(AH640+AI640)*(1+0.25*AJ640)*Параметри!$K$53</f>
        <v>0</v>
      </c>
      <c r="AL640" s="29">
        <f>ROUNDUP(('Дані з ДІСО'!AU640+'Дані з ДІСО'!AW640)/Параметри!$K$28,0)</f>
        <v>0</v>
      </c>
      <c r="AM640" s="64">
        <f>AL640*Параметри!$M$35/18</f>
        <v>0</v>
      </c>
      <c r="AN640" s="29">
        <f>IF(AL640=0,0,'Дані з ДІСО'!AW640/SUM('Дані з ДІСО'!AU640,'Дані з ДІСО'!AW640))</f>
        <v>0</v>
      </c>
      <c r="AO640" s="29">
        <f>(1+0.25*AN640)*AM640*Параметри!$K$51</f>
        <v>0</v>
      </c>
      <c r="AP640" s="40">
        <f>ROUNDUP(('Дані з ДІСО'!AE640+'Дані не з ДІСО'!E640+'Дані не з ДІСО'!G640)/Параметри!$K$69,0)</f>
        <v>0</v>
      </c>
      <c r="AQ640" s="40">
        <f t="shared" si="86"/>
        <v>0</v>
      </c>
      <c r="AR640" s="40">
        <f>IF(AP640=0,0,('Дані з ДІСО'!AH640+'Дані не з ДІСО'!G640)/('Дані з ДІСО'!AE640+'Дані не з ДІСО'!E640+'Дані не з ДІСО'!G640))</f>
        <v>0</v>
      </c>
      <c r="AS640" s="29">
        <f>AQ640*(1+0.25*AR640)*Параметри!$K$51</f>
        <v>0</v>
      </c>
      <c r="AT640" s="40">
        <f>ROUNDUP('Дані з ДІСО'!AF640/Параметри!$K$70,0)</f>
        <v>0</v>
      </c>
      <c r="AU640" s="40">
        <f t="shared" si="87"/>
        <v>0</v>
      </c>
      <c r="AV640" s="40">
        <f>IF(AT640=0,0,'Дані з ДІСО'!AI640/'Дані з ДІСО'!AF640)</f>
        <v>0</v>
      </c>
      <c r="AW640" s="29">
        <f>AU640*(1+0.25*AV640)*Параметри!$K$51</f>
        <v>0</v>
      </c>
      <c r="AX640" s="40">
        <f>ROUNDUP('Дані з ДІСО'!AR640/Параметри!$K$29,0)</f>
        <v>0</v>
      </c>
      <c r="AY640" s="40">
        <f>ROUNDUP('Дані з ДІСО'!AS640/Параметри!$K$29,0)</f>
        <v>0</v>
      </c>
      <c r="AZ640" s="40">
        <f>ROUNDUP('Дані з ДІСО'!AT640/Параметри!$K$29,0)</f>
        <v>0</v>
      </c>
      <c r="BA640" s="64">
        <f>(AX640*Параметри!$K$32+AY640*Параметри!$L$32+AZ640*Параметри!$M$32)/18</f>
        <v>0</v>
      </c>
      <c r="BB640" s="29">
        <f>(BA640*Параметри!$K$51+SUM('Дані з ДІСО'!AR640:AT640)*Параметри!$K$48*Параметри!$K$20/1000)*Параметри!$K$74</f>
        <v>0</v>
      </c>
      <c r="BC640" s="40">
        <f>ROUNDUP(('Дані не з ДІСО'!I640+'Дані не з ДІСО'!K640)/Параметри!$K$26,0)</f>
        <v>0</v>
      </c>
      <c r="BD640" s="29">
        <f>BC640*Параметри!$M$36/18</f>
        <v>0</v>
      </c>
      <c r="BE640" s="40">
        <f>IF(BC640=0,0,'Дані не з ДІСО'!K640/('Дані не з ДІСО'!I640+'Дані не з ДІСО'!K640))</f>
        <v>0</v>
      </c>
      <c r="BF640" s="29">
        <f>(1+0.25*BE640)*BD640*Параметри!$K$51</f>
        <v>0</v>
      </c>
      <c r="BG640" s="40">
        <f>ROUNDUP('Дані не з ДІСО'!M640/Параметри!$K$27,0)</f>
        <v>0</v>
      </c>
      <c r="BH640" s="40">
        <f>BG640*Параметри!$M$37/18</f>
        <v>0</v>
      </c>
      <c r="BI640" s="29">
        <f>BH640*Параметри!$K$51</f>
        <v>0</v>
      </c>
      <c r="BJ640" s="29">
        <f>'Дані не з ДІСО'!N640*Параметри!$K$76</f>
        <v>0</v>
      </c>
      <c r="BK640" s="40">
        <f>ROUNDUP('Дані з ДІСО'!V640/Параметри!$K$25,0)</f>
        <v>0</v>
      </c>
      <c r="BL640" s="40">
        <f>ROUNDUP('Дані з ДІСО'!W640/Параметри!$K$25,0)</f>
        <v>0</v>
      </c>
      <c r="BM640" s="40">
        <f>ROUNDUP('Дані з ДІСО'!X640/Параметри!$K$25,0)</f>
        <v>0</v>
      </c>
      <c r="BN640" s="40">
        <f>(BK640*Параметри!$K$34+BL640*Параметри!$L$34+BM640*Параметри!$M$34)/18</f>
        <v>0</v>
      </c>
      <c r="BO640" s="40">
        <f>IF(K640=0,0,'Дані з ДІСО'!AC640/K640)</f>
        <v>0</v>
      </c>
      <c r="BP640" s="29">
        <f>(1+0.25*BO640)*BN640*Параметри!$K$51</f>
        <v>0</v>
      </c>
      <c r="BQ640" s="29">
        <f>BP640*'Коефіцієнти АТО'!U640</f>
        <v>0</v>
      </c>
      <c r="BR640" s="29">
        <f>K640*(1+0.25*BO640)*Параметри!$K$66*Параметри!$K$20/1000</f>
        <v>0</v>
      </c>
      <c r="BS640" s="29">
        <f>(1+0.25*BO640)*K640*'Коефіцієнти АТО'!S640*Параметри!$K$20/1000</f>
        <v>0</v>
      </c>
      <c r="BT640" s="29">
        <f t="shared" si="88"/>
        <v>0</v>
      </c>
      <c r="BU640" s="40">
        <f>ROUNDUP('Дані з ДІСО'!AG640/Параметри!$K$71,0)</f>
        <v>0</v>
      </c>
      <c r="BV640" s="40">
        <f t="shared" si="89"/>
        <v>0</v>
      </c>
      <c r="BW640" s="40">
        <f>IF('Дані з ДІСО'!AG640=0,0,'Дані з ДІСО'!AJ640/'Дані з ДІСО'!AG640)</f>
        <v>0</v>
      </c>
      <c r="BX640" s="29">
        <f>BV640*(1+0.25*BW640)*Параметри!$K$51</f>
        <v>0</v>
      </c>
      <c r="BY640" s="29">
        <f>ROUND(IF(Параметри!$K$77="No",CC640,CC640*Параметри!$K$78)+AG640,1)</f>
        <v>5793.9</v>
      </c>
      <c r="BZ640" s="29">
        <f>ROUND(IF(Параметри!$K$77="No",BF640,BF640*Параметри!$K$78),1)</f>
        <v>0</v>
      </c>
      <c r="CA640" s="29">
        <f>ROUND(IF(Параметри!$K$77="No",BI640,BI640*Параметри!$K$78),1)</f>
        <v>0</v>
      </c>
      <c r="CB640" s="29">
        <f>ROUND(IF(Параметри!$K$77="No",BJ640,BJ640*Параметри!$K$78),1)</f>
        <v>0</v>
      </c>
      <c r="CC640" s="29">
        <f t="shared" si="83"/>
        <v>6437.6975329227043</v>
      </c>
    </row>
    <row r="641" spans="1:81">
      <c r="A641" s="9">
        <v>640</v>
      </c>
      <c r="B641" s="9" t="s">
        <v>3148</v>
      </c>
      <c r="C641" s="9" t="s">
        <v>3148</v>
      </c>
      <c r="D641" s="9" t="s">
        <v>3750</v>
      </c>
      <c r="E641" s="9" t="s">
        <v>24</v>
      </c>
      <c r="F641" s="9" t="s">
        <v>3753</v>
      </c>
      <c r="G641" s="9" t="s">
        <v>1346</v>
      </c>
      <c r="H641" s="29">
        <f>SUM('Дані з ДІСО'!J641:L641)</f>
        <v>407</v>
      </c>
      <c r="I641" s="29">
        <f>SUM('Дані з ДІСО'!G641:I641)</f>
        <v>22</v>
      </c>
      <c r="J641" s="29">
        <f>SUM('Дані з ДІСО'!P641:R641)</f>
        <v>0</v>
      </c>
      <c r="K641" s="29">
        <f>SUM('Дані з ДІСО'!V641:X641)</f>
        <v>0</v>
      </c>
      <c r="L641" s="40">
        <f>ROUNDUP('Дані з ДІСО'!J641/'Коефіцієнти АТО'!$R641,0)</f>
        <v>12</v>
      </c>
      <c r="M641" s="40">
        <f>ROUNDUP('Дані з ДІСО'!K641/'Коефіцієнти АТО'!$R641,0)</f>
        <v>16</v>
      </c>
      <c r="N641" s="40">
        <f>ROUNDUP('Дані з ДІСО'!L641/'Коефіцієнти АТО'!$R641,0)</f>
        <v>4</v>
      </c>
      <c r="O641" s="59">
        <f>(L641*Параметри!$K$32+M641*Параметри!$L$32+N641*Параметри!$M$32)/18</f>
        <v>52.288888888888891</v>
      </c>
      <c r="P641" s="41">
        <f>IF(H641=0,"",'Дані з ДІСО'!Y641/H641)</f>
        <v>0</v>
      </c>
      <c r="Q641" s="29">
        <f>IF(H641=0,"",(1+0.25*P641)*O641*Параметри!$K$51)</f>
        <v>10709.821251831288</v>
      </c>
      <c r="R641" s="29">
        <f>IF(H641=0,"",Q641*'Коефіцієнти АТО'!T641)</f>
        <v>182.06696128113191</v>
      </c>
      <c r="S641" s="29">
        <f>IF(H641=0,"",H641*(1+0.25*P641)*Параметри!$K$66*Параметри!$K$20/1000)</f>
        <v>0</v>
      </c>
      <c r="T641" s="29">
        <f>IF(H641=0,"",H641*(1+0.25*P641)*'Коефіцієнти АТО'!$S641*Параметри!$K$20/1000)</f>
        <v>2052.8902164103124</v>
      </c>
      <c r="U641" s="29">
        <f t="shared" si="84"/>
        <v>12944.778429522734</v>
      </c>
      <c r="V641" s="29">
        <f t="shared" si="85"/>
        <v>12944.778429522734</v>
      </c>
      <c r="W641" s="40">
        <f>ROUNDUP('Дані з ДІСО'!P641/Параметри!$K$24,0)</f>
        <v>0</v>
      </c>
      <c r="X641" s="40">
        <f>ROUNDUP('Дані з ДІСО'!Q641/Параметри!$K$24,0)</f>
        <v>0</v>
      </c>
      <c r="Y641" s="40">
        <f>ROUNDUP('Дані з ДІСО'!R641/Параметри!$K$24,0)</f>
        <v>0</v>
      </c>
      <c r="Z641" s="59">
        <f>(W641*Параметри!$K$33+X641*Параметри!$L$33+Y641*Параметри!$M$33)/18</f>
        <v>0</v>
      </c>
      <c r="AA641" s="41">
        <f>IF(J641=0,0,'Дані з ДІСО'!AA641/J641)</f>
        <v>0</v>
      </c>
      <c r="AB641" s="29">
        <f>(1+0.25*AA641)*Z641*Параметри!$K$51</f>
        <v>0</v>
      </c>
      <c r="AC641" s="29">
        <f>AB641*'Коефіцієнти АТО'!U641</f>
        <v>0</v>
      </c>
      <c r="AD641" s="29">
        <f>J641*(1+0.25*AA641)*Параметри!$K$66*Параметри!$K$20/1000</f>
        <v>0</v>
      </c>
      <c r="AE641" s="29">
        <f>(1+0.25*AA641)*J641*'Коефіцієнти АТО'!S641*Параметри!$K$20/1000</f>
        <v>0</v>
      </c>
      <c r="AF641" s="29">
        <f t="shared" si="81"/>
        <v>0</v>
      </c>
      <c r="AG641" s="29">
        <v>0</v>
      </c>
      <c r="AH641" s="40">
        <v>0</v>
      </c>
      <c r="AI641" s="40">
        <v>0</v>
      </c>
      <c r="AJ641" s="40">
        <f t="shared" si="82"/>
        <v>0</v>
      </c>
      <c r="AK641" s="29">
        <f>(AH641+AI641)*(1+0.25*AJ641)*Параметри!$K$53</f>
        <v>0</v>
      </c>
      <c r="AL641" s="29">
        <f>ROUNDUP(('Дані з ДІСО'!AU641+'Дані з ДІСО'!AW641)/Параметри!$K$28,0)</f>
        <v>0</v>
      </c>
      <c r="AM641" s="64">
        <f>AL641*Параметри!$M$35/18</f>
        <v>0</v>
      </c>
      <c r="AN641" s="29">
        <f>IF(AL641=0,0,'Дані з ДІСО'!AW641/SUM('Дані з ДІСО'!AU641,'Дані з ДІСО'!AW641))</f>
        <v>0</v>
      </c>
      <c r="AO641" s="29">
        <f>(1+0.25*AN641)*AM641*Параметри!$K$51</f>
        <v>0</v>
      </c>
      <c r="AP641" s="40">
        <f>ROUNDUP(('Дані з ДІСО'!AE641+'Дані не з ДІСО'!E641+'Дані не з ДІСО'!G641)/Параметри!$K$69,0)</f>
        <v>0</v>
      </c>
      <c r="AQ641" s="40">
        <f t="shared" si="86"/>
        <v>0</v>
      </c>
      <c r="AR641" s="40">
        <f>IF(AP641=0,0,('Дані з ДІСО'!AH641+'Дані не з ДІСО'!G641)/('Дані з ДІСО'!AE641+'Дані не з ДІСО'!E641+'Дані не з ДІСО'!G641))</f>
        <v>0</v>
      </c>
      <c r="AS641" s="29">
        <f>AQ641*(1+0.25*AR641)*Параметри!$K$51</f>
        <v>0</v>
      </c>
      <c r="AT641" s="40">
        <f>ROUNDUP('Дані з ДІСО'!AF641/Параметри!$K$70,0)</f>
        <v>0</v>
      </c>
      <c r="AU641" s="40">
        <f t="shared" si="87"/>
        <v>0</v>
      </c>
      <c r="AV641" s="40">
        <f>IF(AT641=0,0,'Дані з ДІСО'!AI641/'Дані з ДІСО'!AF641)</f>
        <v>0</v>
      </c>
      <c r="AW641" s="29">
        <f>AU641*(1+0.25*AV641)*Параметри!$K$51</f>
        <v>0</v>
      </c>
      <c r="AX641" s="40">
        <f>ROUNDUP('Дані з ДІСО'!AR641/Параметри!$K$29,0)</f>
        <v>0</v>
      </c>
      <c r="AY641" s="40">
        <f>ROUNDUP('Дані з ДІСО'!AS641/Параметри!$K$29,0)</f>
        <v>0</v>
      </c>
      <c r="AZ641" s="40">
        <f>ROUNDUP('Дані з ДІСО'!AT641/Параметри!$K$29,0)</f>
        <v>0</v>
      </c>
      <c r="BA641" s="64">
        <f>(AX641*Параметри!$K$32+AY641*Параметри!$L$32+AZ641*Параметри!$M$32)/18</f>
        <v>0</v>
      </c>
      <c r="BB641" s="29">
        <f>(BA641*Параметри!$K$51+SUM('Дані з ДІСО'!AR641:AT641)*Параметри!$K$48*Параметри!$K$20/1000)*Параметри!$K$74</f>
        <v>0</v>
      </c>
      <c r="BC641" s="40">
        <f>ROUNDUP(('Дані не з ДІСО'!I641+'Дані не з ДІСО'!K641)/Параметри!$K$26,0)</f>
        <v>0</v>
      </c>
      <c r="BD641" s="29">
        <f>BC641*Параметри!$M$36/18</f>
        <v>0</v>
      </c>
      <c r="BE641" s="40">
        <f>IF(BC641=0,0,'Дані не з ДІСО'!K641/('Дані не з ДІСО'!I641+'Дані не з ДІСО'!K641))</f>
        <v>0</v>
      </c>
      <c r="BF641" s="29">
        <f>(1+0.25*BE641)*BD641*Параметри!$K$51</f>
        <v>0</v>
      </c>
      <c r="BG641" s="40">
        <f>ROUNDUP('Дані не з ДІСО'!M641/Параметри!$K$27,0)</f>
        <v>0</v>
      </c>
      <c r="BH641" s="40">
        <f>BG641*Параметри!$M$37/18</f>
        <v>0</v>
      </c>
      <c r="BI641" s="29">
        <f>BH641*Параметри!$K$51</f>
        <v>0</v>
      </c>
      <c r="BJ641" s="29">
        <f>'Дані не з ДІСО'!N641*Параметри!$K$76</f>
        <v>0</v>
      </c>
      <c r="BK641" s="40">
        <f>ROUNDUP('Дані з ДІСО'!V641/Параметри!$K$25,0)</f>
        <v>0</v>
      </c>
      <c r="BL641" s="40">
        <f>ROUNDUP('Дані з ДІСО'!W641/Параметри!$K$25,0)</f>
        <v>0</v>
      </c>
      <c r="BM641" s="40">
        <f>ROUNDUP('Дані з ДІСО'!X641/Параметри!$K$25,0)</f>
        <v>0</v>
      </c>
      <c r="BN641" s="40">
        <f>(BK641*Параметри!$K$34+BL641*Параметри!$L$34+BM641*Параметри!$M$34)/18</f>
        <v>0</v>
      </c>
      <c r="BO641" s="40">
        <f>IF(K641=0,0,'Дані з ДІСО'!AC641/K641)</f>
        <v>0</v>
      </c>
      <c r="BP641" s="29">
        <f>(1+0.25*BO641)*BN641*Параметри!$K$51</f>
        <v>0</v>
      </c>
      <c r="BQ641" s="29">
        <f>BP641*'Коефіцієнти АТО'!U641</f>
        <v>0</v>
      </c>
      <c r="BR641" s="29">
        <f>K641*(1+0.25*BO641)*Параметри!$K$66*Параметри!$K$20/1000</f>
        <v>0</v>
      </c>
      <c r="BS641" s="29">
        <f>(1+0.25*BO641)*K641*'Коефіцієнти АТО'!S641*Параметри!$K$20/1000</f>
        <v>0</v>
      </c>
      <c r="BT641" s="29">
        <f t="shared" si="88"/>
        <v>0</v>
      </c>
      <c r="BU641" s="40">
        <f>ROUNDUP('Дані з ДІСО'!AG641/Параметри!$K$71,0)</f>
        <v>0</v>
      </c>
      <c r="BV641" s="40">
        <f t="shared" si="89"/>
        <v>0</v>
      </c>
      <c r="BW641" s="40">
        <f>IF('Дані з ДІСО'!AG641=0,0,'Дані з ДІСО'!AJ641/'Дані з ДІСО'!AG641)</f>
        <v>0</v>
      </c>
      <c r="BX641" s="29">
        <f>BV641*(1+0.25*BW641)*Параметри!$K$51</f>
        <v>0</v>
      </c>
      <c r="BY641" s="29">
        <f>ROUND(IF(Параметри!$K$77="No",CC641,CC641*Параметри!$K$78)+AG641,1)</f>
        <v>11650.3</v>
      </c>
      <c r="BZ641" s="29">
        <f>ROUND(IF(Параметри!$K$77="No",BF641,BF641*Параметри!$K$78),1)</f>
        <v>0</v>
      </c>
      <c r="CA641" s="29">
        <f>ROUND(IF(Параметри!$K$77="No",BI641,BI641*Параметри!$K$78),1)</f>
        <v>0</v>
      </c>
      <c r="CB641" s="29">
        <f>ROUND(IF(Параметри!$K$77="No",BJ641,BJ641*Параметри!$K$78),1)</f>
        <v>0</v>
      </c>
      <c r="CC641" s="29">
        <f t="shared" si="83"/>
        <v>12944.778429522734</v>
      </c>
    </row>
    <row r="642" spans="1:81">
      <c r="A642" s="9">
        <v>641</v>
      </c>
      <c r="B642" s="9" t="s">
        <v>3151</v>
      </c>
      <c r="C642" s="9" t="s">
        <v>3151</v>
      </c>
      <c r="D642" s="9" t="s">
        <v>3750</v>
      </c>
      <c r="E642" s="9" t="s">
        <v>29</v>
      </c>
      <c r="F642" s="9" t="s">
        <v>3306</v>
      </c>
      <c r="G642" s="9" t="s">
        <v>1348</v>
      </c>
      <c r="H642" s="29">
        <f>SUM('Дані з ДІСО'!J642:L642)</f>
        <v>403</v>
      </c>
      <c r="I642" s="29">
        <f>SUM('Дані з ДІСО'!G642:I642)</f>
        <v>10</v>
      </c>
      <c r="J642" s="29">
        <f>SUM('Дані з ДІСО'!P642:R642)</f>
        <v>0</v>
      </c>
      <c r="K642" s="29">
        <f>SUM('Дані з ДІСО'!V642:X642)</f>
        <v>0</v>
      </c>
      <c r="L642" s="40">
        <f>ROUNDUP('Дані з ДІСО'!J642/'Коефіцієнти АТО'!$R642,0)</f>
        <v>11</v>
      </c>
      <c r="M642" s="40">
        <f>ROUNDUP('Дані з ДІСО'!K642/'Коефіцієнти АТО'!$R642,0)</f>
        <v>16</v>
      </c>
      <c r="N642" s="40">
        <f>ROUNDUP('Дані з ДІСО'!L642/'Коефіцієнти АТО'!$R642,0)</f>
        <v>6</v>
      </c>
      <c r="O642" s="59">
        <f>(L642*Параметри!$K$32+M642*Параметри!$L$32+N642*Параметри!$M$32)/18</f>
        <v>54.955555555555556</v>
      </c>
      <c r="P642" s="41">
        <f>IF(H642=0,"",'Дані з ДІСО'!Y642/H642)</f>
        <v>0</v>
      </c>
      <c r="Q642" s="29">
        <f>IF(H642=0,"",(1+0.25*P642)*O642*Параметри!$K$51)</f>
        <v>11256.008480993954</v>
      </c>
      <c r="R642" s="29">
        <f>IF(H642=0,"",Q642*'Коефіцієнти АТО'!T642)</f>
        <v>191.35214417689724</v>
      </c>
      <c r="S642" s="29">
        <f>IF(H642=0,"",H642*(1+0.25*P642)*Параметри!$K$66*Параметри!$K$20/1000)</f>
        <v>0</v>
      </c>
      <c r="T642" s="29">
        <f>IF(H642=0,"",H642*(1+0.25*P642)*'Коефіцієнти АТО'!$S642*Параметри!$K$20/1000)</f>
        <v>1649.1833739823976</v>
      </c>
      <c r="U642" s="29">
        <f t="shared" si="84"/>
        <v>13096.543999153249</v>
      </c>
      <c r="V642" s="29">
        <f t="shared" si="85"/>
        <v>13096.543999153249</v>
      </c>
      <c r="W642" s="40">
        <f>ROUNDUP('Дані з ДІСО'!P642/Параметри!$K$24,0)</f>
        <v>0</v>
      </c>
      <c r="X642" s="40">
        <f>ROUNDUP('Дані з ДІСО'!Q642/Параметри!$K$24,0)</f>
        <v>0</v>
      </c>
      <c r="Y642" s="40">
        <f>ROUNDUP('Дані з ДІСО'!R642/Параметри!$K$24,0)</f>
        <v>0</v>
      </c>
      <c r="Z642" s="59">
        <f>(W642*Параметри!$K$33+X642*Параметри!$L$33+Y642*Параметри!$M$33)/18</f>
        <v>0</v>
      </c>
      <c r="AA642" s="41">
        <f>IF(J642=0,0,'Дані з ДІСО'!AA642/J642)</f>
        <v>0</v>
      </c>
      <c r="AB642" s="29">
        <f>(1+0.25*AA642)*Z642*Параметри!$K$51</f>
        <v>0</v>
      </c>
      <c r="AC642" s="29">
        <f>AB642*'Коефіцієнти АТО'!U642</f>
        <v>0</v>
      </c>
      <c r="AD642" s="29">
        <f>J642*(1+0.25*AA642)*Параметри!$K$66*Параметри!$K$20/1000</f>
        <v>0</v>
      </c>
      <c r="AE642" s="29">
        <f>(1+0.25*AA642)*J642*'Коефіцієнти АТО'!S642*Параметри!$K$20/1000</f>
        <v>0</v>
      </c>
      <c r="AF642" s="29">
        <f t="shared" ref="AF642:AF705" si="90">SUM(AB642:AE642)</f>
        <v>0</v>
      </c>
      <c r="AG642" s="29">
        <v>0</v>
      </c>
      <c r="AH642" s="40">
        <v>0</v>
      </c>
      <c r="AI642" s="40">
        <v>0</v>
      </c>
      <c r="AJ642" s="40">
        <f t="shared" ref="AJ642:AJ705" si="91">IF(AH642+AI642=0,0,AI642/(AH642+AI642))</f>
        <v>0</v>
      </c>
      <c r="AK642" s="29">
        <f>(AH642+AI642)*(1+0.25*AJ642)*Параметри!$K$53</f>
        <v>0</v>
      </c>
      <c r="AL642" s="29">
        <f>ROUNDUP(('Дані з ДІСО'!AU642+'Дані з ДІСО'!AW642)/Параметри!$K$28,0)</f>
        <v>0</v>
      </c>
      <c r="AM642" s="64">
        <f>AL642*Параметри!$M$35/18</f>
        <v>0</v>
      </c>
      <c r="AN642" s="29">
        <f>IF(AL642=0,0,'Дані з ДІСО'!AW642/SUM('Дані з ДІСО'!AU642,'Дані з ДІСО'!AW642))</f>
        <v>0</v>
      </c>
      <c r="AO642" s="29">
        <f>(1+0.25*AN642)*AM642*Параметри!$K$51</f>
        <v>0</v>
      </c>
      <c r="AP642" s="40">
        <f>ROUNDUP(('Дані з ДІСО'!AE642+'Дані не з ДІСО'!E642+'Дані не з ДІСО'!G642)/Параметри!$K$69,0)</f>
        <v>0</v>
      </c>
      <c r="AQ642" s="40">
        <f t="shared" si="86"/>
        <v>0</v>
      </c>
      <c r="AR642" s="40">
        <f>IF(AP642=0,0,('Дані з ДІСО'!AH642+'Дані не з ДІСО'!G642)/('Дані з ДІСО'!AE642+'Дані не з ДІСО'!E642+'Дані не з ДІСО'!G642))</f>
        <v>0</v>
      </c>
      <c r="AS642" s="29">
        <f>AQ642*(1+0.25*AR642)*Параметри!$K$51</f>
        <v>0</v>
      </c>
      <c r="AT642" s="40">
        <f>ROUNDUP('Дані з ДІСО'!AF642/Параметри!$K$70,0)</f>
        <v>0</v>
      </c>
      <c r="AU642" s="40">
        <f t="shared" si="87"/>
        <v>0</v>
      </c>
      <c r="AV642" s="40">
        <f>IF(AT642=0,0,'Дані з ДІСО'!AI642/'Дані з ДІСО'!AF642)</f>
        <v>0</v>
      </c>
      <c r="AW642" s="29">
        <f>AU642*(1+0.25*AV642)*Параметри!$K$51</f>
        <v>0</v>
      </c>
      <c r="AX642" s="40">
        <f>ROUNDUP('Дані з ДІСО'!AR642/Параметри!$K$29,0)</f>
        <v>0</v>
      </c>
      <c r="AY642" s="40">
        <f>ROUNDUP('Дані з ДІСО'!AS642/Параметри!$K$29,0)</f>
        <v>0</v>
      </c>
      <c r="AZ642" s="40">
        <f>ROUNDUP('Дані з ДІСО'!AT642/Параметри!$K$29,0)</f>
        <v>0</v>
      </c>
      <c r="BA642" s="64">
        <f>(AX642*Параметри!$K$32+AY642*Параметри!$L$32+AZ642*Параметри!$M$32)/18</f>
        <v>0</v>
      </c>
      <c r="BB642" s="29">
        <f>(BA642*Параметри!$K$51+SUM('Дані з ДІСО'!AR642:AT642)*Параметри!$K$48*Параметри!$K$20/1000)*Параметри!$K$74</f>
        <v>0</v>
      </c>
      <c r="BC642" s="40">
        <f>ROUNDUP(('Дані не з ДІСО'!I642+'Дані не з ДІСО'!K642)/Параметри!$K$26,0)</f>
        <v>0</v>
      </c>
      <c r="BD642" s="29">
        <f>BC642*Параметри!$M$36/18</f>
        <v>0</v>
      </c>
      <c r="BE642" s="40">
        <f>IF(BC642=0,0,'Дані не з ДІСО'!K642/('Дані не з ДІСО'!I642+'Дані не з ДІСО'!K642))</f>
        <v>0</v>
      </c>
      <c r="BF642" s="29">
        <f>(1+0.25*BE642)*BD642*Параметри!$K$51</f>
        <v>0</v>
      </c>
      <c r="BG642" s="40">
        <f>ROUNDUP('Дані не з ДІСО'!M642/Параметри!$K$27,0)</f>
        <v>0</v>
      </c>
      <c r="BH642" s="40">
        <f>BG642*Параметри!$M$37/18</f>
        <v>0</v>
      </c>
      <c r="BI642" s="29">
        <f>BH642*Параметри!$K$51</f>
        <v>0</v>
      </c>
      <c r="BJ642" s="29">
        <f>'Дані не з ДІСО'!N642*Параметри!$K$76</f>
        <v>0</v>
      </c>
      <c r="BK642" s="40">
        <f>ROUNDUP('Дані з ДІСО'!V642/Параметри!$K$25,0)</f>
        <v>0</v>
      </c>
      <c r="BL642" s="40">
        <f>ROUNDUP('Дані з ДІСО'!W642/Параметри!$K$25,0)</f>
        <v>0</v>
      </c>
      <c r="BM642" s="40">
        <f>ROUNDUP('Дані з ДІСО'!X642/Параметри!$K$25,0)</f>
        <v>0</v>
      </c>
      <c r="BN642" s="40">
        <f>(BK642*Параметри!$K$34+BL642*Параметри!$L$34+BM642*Параметри!$M$34)/18</f>
        <v>0</v>
      </c>
      <c r="BO642" s="40">
        <f>IF(K642=0,0,'Дані з ДІСО'!AC642/K642)</f>
        <v>0</v>
      </c>
      <c r="BP642" s="29">
        <f>(1+0.25*BO642)*BN642*Параметри!$K$51</f>
        <v>0</v>
      </c>
      <c r="BQ642" s="29">
        <f>BP642*'Коефіцієнти АТО'!U642</f>
        <v>0</v>
      </c>
      <c r="BR642" s="29">
        <f>K642*(1+0.25*BO642)*Параметри!$K$66*Параметри!$K$20/1000</f>
        <v>0</v>
      </c>
      <c r="BS642" s="29">
        <f>(1+0.25*BO642)*K642*'Коефіцієнти АТО'!S642*Параметри!$K$20/1000</f>
        <v>0</v>
      </c>
      <c r="BT642" s="29">
        <f t="shared" si="88"/>
        <v>0</v>
      </c>
      <c r="BU642" s="40">
        <f>ROUNDUP('Дані з ДІСО'!AG642/Параметри!$K$71,0)</f>
        <v>0</v>
      </c>
      <c r="BV642" s="40">
        <f t="shared" si="89"/>
        <v>0</v>
      </c>
      <c r="BW642" s="40">
        <f>IF('Дані з ДІСО'!AG642=0,0,'Дані з ДІСО'!AJ642/'Дані з ДІСО'!AG642)</f>
        <v>0</v>
      </c>
      <c r="BX642" s="29">
        <f>BV642*(1+0.25*BW642)*Параметри!$K$51</f>
        <v>0</v>
      </c>
      <c r="BY642" s="29">
        <f>ROUND(IF(Параметри!$K$77="No",CC642,CC642*Параметри!$K$78)+AG642,1)</f>
        <v>11786.9</v>
      </c>
      <c r="BZ642" s="29">
        <f>ROUND(IF(Параметри!$K$77="No",BF642,BF642*Параметри!$K$78),1)</f>
        <v>0</v>
      </c>
      <c r="CA642" s="29">
        <f>ROUND(IF(Параметри!$K$77="No",BI642,BI642*Параметри!$K$78),1)</f>
        <v>0</v>
      </c>
      <c r="CB642" s="29">
        <f>ROUND(IF(Параметри!$K$77="No",BJ642,BJ642*Параметри!$K$78),1)</f>
        <v>0</v>
      </c>
      <c r="CC642" s="29">
        <f t="shared" ref="CC642:CC705" si="92">U642+AF642+AK642+AO642+AS642+AW642+BB642+BT642+BX642</f>
        <v>13096.543999153249</v>
      </c>
    </row>
    <row r="643" spans="1:81">
      <c r="A643" s="9">
        <v>642</v>
      </c>
      <c r="B643" s="9" t="s">
        <v>3151</v>
      </c>
      <c r="C643" s="9" t="s">
        <v>3151</v>
      </c>
      <c r="D643" s="9" t="s">
        <v>3750</v>
      </c>
      <c r="E643" s="9" t="s">
        <v>29</v>
      </c>
      <c r="F643" s="9" t="s">
        <v>3754</v>
      </c>
      <c r="G643" s="9" t="s">
        <v>1350</v>
      </c>
      <c r="H643" s="29">
        <f>SUM('Дані з ДІСО'!J643:L643)</f>
        <v>364</v>
      </c>
      <c r="I643" s="29">
        <f>SUM('Дані з ДІСО'!G643:I643)</f>
        <v>48</v>
      </c>
      <c r="J643" s="29">
        <f>SUM('Дані з ДІСО'!P643:R643)</f>
        <v>0</v>
      </c>
      <c r="K643" s="29">
        <f>SUM('Дані з ДІСО'!V643:X643)</f>
        <v>0</v>
      </c>
      <c r="L643" s="40">
        <f>ROUNDUP('Дані з ДІСО'!J643/'Коефіцієнти АТО'!$R643,0)</f>
        <v>10</v>
      </c>
      <c r="M643" s="40">
        <f>ROUNDUP('Дані з ДІСО'!K643/'Коефіцієнти АТО'!$R643,0)</f>
        <v>14</v>
      </c>
      <c r="N643" s="40">
        <f>ROUNDUP('Дані з ДІСО'!L643/'Коефіцієнти АТО'!$R643,0)</f>
        <v>5</v>
      </c>
      <c r="O643" s="59">
        <f>(L643*Параметри!$K$32+M643*Параметри!$L$32+N643*Параметри!$M$32)/18</f>
        <v>48.072222222222223</v>
      </c>
      <c r="P643" s="41">
        <f>IF(H643=0,"",'Дані з ДІСО'!Y643/H643)</f>
        <v>0</v>
      </c>
      <c r="Q643" s="29">
        <f>IF(H643=0,"",(1+0.25*P643)*O643*Параметри!$K$51)</f>
        <v>9846.1626957178214</v>
      </c>
      <c r="R643" s="29">
        <f>IF(H643=0,"",Q643*'Коефіцієнти АТО'!T643)</f>
        <v>167.38476582720298</v>
      </c>
      <c r="S643" s="29">
        <f>IF(H643=0,"",H643*(1+0.25*P643)*Параметри!$K$66*Параметри!$K$20/1000)</f>
        <v>0</v>
      </c>
      <c r="T643" s="29">
        <f>IF(H643=0,"",H643*(1+0.25*P643)*'Коефіцієнти АТО'!$S643*Параметри!$K$20/1000)</f>
        <v>1662.7925391090341</v>
      </c>
      <c r="U643" s="29">
        <f t="shared" ref="U643:U706" si="93">IF(H643=0,0,SUM(Q643:T643))</f>
        <v>11676.340000654058</v>
      </c>
      <c r="V643" s="29">
        <f t="shared" ref="V643:V706" si="94">U643</f>
        <v>11676.340000654058</v>
      </c>
      <c r="W643" s="40">
        <f>ROUNDUP('Дані з ДІСО'!P643/Параметри!$K$24,0)</f>
        <v>0</v>
      </c>
      <c r="X643" s="40">
        <f>ROUNDUP('Дані з ДІСО'!Q643/Параметри!$K$24,0)</f>
        <v>0</v>
      </c>
      <c r="Y643" s="40">
        <f>ROUNDUP('Дані з ДІСО'!R643/Параметри!$K$24,0)</f>
        <v>0</v>
      </c>
      <c r="Z643" s="59">
        <f>(W643*Параметри!$K$33+X643*Параметри!$L$33+Y643*Параметри!$M$33)/18</f>
        <v>0</v>
      </c>
      <c r="AA643" s="41">
        <f>IF(J643=0,0,'Дані з ДІСО'!AA643/J643)</f>
        <v>0</v>
      </c>
      <c r="AB643" s="29">
        <f>(1+0.25*AA643)*Z643*Параметри!$K$51</f>
        <v>0</v>
      </c>
      <c r="AC643" s="29">
        <f>AB643*'Коефіцієнти АТО'!U643</f>
        <v>0</v>
      </c>
      <c r="AD643" s="29">
        <f>J643*(1+0.25*AA643)*Параметри!$K$66*Параметри!$K$20/1000</f>
        <v>0</v>
      </c>
      <c r="AE643" s="29">
        <f>(1+0.25*AA643)*J643*'Коефіцієнти АТО'!S643*Параметри!$K$20/1000</f>
        <v>0</v>
      </c>
      <c r="AF643" s="29">
        <f t="shared" si="90"/>
        <v>0</v>
      </c>
      <c r="AG643" s="29">
        <v>0</v>
      </c>
      <c r="AH643" s="40">
        <v>1</v>
      </c>
      <c r="AI643" s="40">
        <v>0</v>
      </c>
      <c r="AJ643" s="40">
        <f t="shared" si="91"/>
        <v>0</v>
      </c>
      <c r="AK643" s="29">
        <f>(AH643+AI643)*(1+0.25*AJ643)*Параметри!$K$53</f>
        <v>179.42927569600005</v>
      </c>
      <c r="AL643" s="29">
        <f>ROUNDUP(('Дані з ДІСО'!AU643+'Дані з ДІСО'!AW643)/Параметри!$K$28,0)</f>
        <v>0</v>
      </c>
      <c r="AM643" s="64">
        <f>AL643*Параметри!$M$35/18</f>
        <v>0</v>
      </c>
      <c r="AN643" s="29">
        <f>IF(AL643=0,0,'Дані з ДІСО'!AW643/SUM('Дані з ДІСО'!AU643,'Дані з ДІСО'!AW643))</f>
        <v>0</v>
      </c>
      <c r="AO643" s="29">
        <f>(1+0.25*AN643)*AM643*Параметри!$K$51</f>
        <v>0</v>
      </c>
      <c r="AP643" s="40">
        <f>ROUNDUP(('Дані з ДІСО'!AE643+'Дані не з ДІСО'!E643+'Дані не з ДІСО'!G643)/Параметри!$K$69,0)</f>
        <v>0</v>
      </c>
      <c r="AQ643" s="40">
        <f t="shared" ref="AQ643:AQ706" si="95">AP643*2</f>
        <v>0</v>
      </c>
      <c r="AR643" s="40">
        <f>IF(AP643=0,0,('Дані з ДІСО'!AH643+'Дані не з ДІСО'!G643)/('Дані з ДІСО'!AE643+'Дані не з ДІСО'!E643+'Дані не з ДІСО'!G643))</f>
        <v>0</v>
      </c>
      <c r="AS643" s="29">
        <f>AQ643*(1+0.25*AR643)*Параметри!$K$51</f>
        <v>0</v>
      </c>
      <c r="AT643" s="40">
        <f>ROUNDUP('Дані з ДІСО'!AF643/Параметри!$K$70,0)</f>
        <v>0</v>
      </c>
      <c r="AU643" s="40">
        <f t="shared" ref="AU643:AU706" si="96">AT643*2</f>
        <v>0</v>
      </c>
      <c r="AV643" s="40">
        <f>IF(AT643=0,0,'Дані з ДІСО'!AI643/'Дані з ДІСО'!AF643)</f>
        <v>0</v>
      </c>
      <c r="AW643" s="29">
        <f>AU643*(1+0.25*AV643)*Параметри!$K$51</f>
        <v>0</v>
      </c>
      <c r="AX643" s="40">
        <f>ROUNDUP('Дані з ДІСО'!AR643/Параметри!$K$29,0)</f>
        <v>0</v>
      </c>
      <c r="AY643" s="40">
        <f>ROUNDUP('Дані з ДІСО'!AS643/Параметри!$K$29,0)</f>
        <v>0</v>
      </c>
      <c r="AZ643" s="40">
        <f>ROUNDUP('Дані з ДІСО'!AT643/Параметри!$K$29,0)</f>
        <v>0</v>
      </c>
      <c r="BA643" s="64">
        <f>(AX643*Параметри!$K$32+AY643*Параметри!$L$32+AZ643*Параметри!$M$32)/18</f>
        <v>0</v>
      </c>
      <c r="BB643" s="29">
        <f>(BA643*Параметри!$K$51+SUM('Дані з ДІСО'!AR643:AT643)*Параметри!$K$48*Параметри!$K$20/1000)*Параметри!$K$74</f>
        <v>0</v>
      </c>
      <c r="BC643" s="40">
        <f>ROUNDUP(('Дані не з ДІСО'!I643+'Дані не з ДІСО'!K643)/Параметри!$K$26,0)</f>
        <v>0</v>
      </c>
      <c r="BD643" s="29">
        <f>BC643*Параметри!$M$36/18</f>
        <v>0</v>
      </c>
      <c r="BE643" s="40">
        <f>IF(BC643=0,0,'Дані не з ДІСО'!K643/('Дані не з ДІСО'!I643+'Дані не з ДІСО'!K643))</f>
        <v>0</v>
      </c>
      <c r="BF643" s="29">
        <f>(1+0.25*BE643)*BD643*Параметри!$K$51</f>
        <v>0</v>
      </c>
      <c r="BG643" s="40">
        <f>ROUNDUP('Дані не з ДІСО'!M643/Параметри!$K$27,0)</f>
        <v>0</v>
      </c>
      <c r="BH643" s="40">
        <f>BG643*Параметри!$M$37/18</f>
        <v>0</v>
      </c>
      <c r="BI643" s="29">
        <f>BH643*Параметри!$K$51</f>
        <v>0</v>
      </c>
      <c r="BJ643" s="29">
        <f>'Дані не з ДІСО'!N643*Параметри!$K$76</f>
        <v>0</v>
      </c>
      <c r="BK643" s="40">
        <f>ROUNDUP('Дані з ДІСО'!V643/Параметри!$K$25,0)</f>
        <v>0</v>
      </c>
      <c r="BL643" s="40">
        <f>ROUNDUP('Дані з ДІСО'!W643/Параметри!$K$25,0)</f>
        <v>0</v>
      </c>
      <c r="BM643" s="40">
        <f>ROUNDUP('Дані з ДІСО'!X643/Параметри!$K$25,0)</f>
        <v>0</v>
      </c>
      <c r="BN643" s="40">
        <f>(BK643*Параметри!$K$34+BL643*Параметри!$L$34+BM643*Параметри!$M$34)/18</f>
        <v>0</v>
      </c>
      <c r="BO643" s="40">
        <f>IF(K643=0,0,'Дані з ДІСО'!AC643/K643)</f>
        <v>0</v>
      </c>
      <c r="BP643" s="29">
        <f>(1+0.25*BO643)*BN643*Параметри!$K$51</f>
        <v>0</v>
      </c>
      <c r="BQ643" s="29">
        <f>BP643*'Коефіцієнти АТО'!U643</f>
        <v>0</v>
      </c>
      <c r="BR643" s="29">
        <f>K643*(1+0.25*BO643)*Параметри!$K$66*Параметри!$K$20/1000</f>
        <v>0</v>
      </c>
      <c r="BS643" s="29">
        <f>(1+0.25*BO643)*K643*'Коефіцієнти АТО'!S643*Параметри!$K$20/1000</f>
        <v>0</v>
      </c>
      <c r="BT643" s="29">
        <f t="shared" ref="BT643:BT706" si="97">SUM(BP643:BS643)</f>
        <v>0</v>
      </c>
      <c r="BU643" s="40">
        <f>ROUNDUP('Дані з ДІСО'!AG643/Параметри!$K$71,0)</f>
        <v>0</v>
      </c>
      <c r="BV643" s="40">
        <f t="shared" ref="BV643:BV706" si="98">BU643*2</f>
        <v>0</v>
      </c>
      <c r="BW643" s="40">
        <f>IF('Дані з ДІСО'!AG643=0,0,'Дані з ДІСО'!AJ643/'Дані з ДІСО'!AG643)</f>
        <v>0</v>
      </c>
      <c r="BX643" s="29">
        <f>BV643*(1+0.25*BW643)*Параметри!$K$51</f>
        <v>0</v>
      </c>
      <c r="BY643" s="29">
        <f>ROUND(IF(Параметри!$K$77="No",CC643,CC643*Параметри!$K$78)+AG643,1)</f>
        <v>10670.2</v>
      </c>
      <c r="BZ643" s="29">
        <f>ROUND(IF(Параметри!$K$77="No",BF643,BF643*Параметри!$K$78),1)</f>
        <v>0</v>
      </c>
      <c r="CA643" s="29">
        <f>ROUND(IF(Параметри!$K$77="No",BI643,BI643*Параметри!$K$78),1)</f>
        <v>0</v>
      </c>
      <c r="CB643" s="29">
        <f>ROUND(IF(Параметри!$K$77="No",BJ643,BJ643*Параметри!$K$78),1)</f>
        <v>0</v>
      </c>
      <c r="CC643" s="29">
        <f t="shared" si="92"/>
        <v>11855.769276350058</v>
      </c>
    </row>
    <row r="644" spans="1:81">
      <c r="A644" s="9">
        <v>643</v>
      </c>
      <c r="B644" s="9" t="s">
        <v>3151</v>
      </c>
      <c r="C644" s="9" t="s">
        <v>3151</v>
      </c>
      <c r="D644" s="9" t="s">
        <v>3750</v>
      </c>
      <c r="E644" s="9" t="s">
        <v>29</v>
      </c>
      <c r="F644" s="9" t="s">
        <v>3755</v>
      </c>
      <c r="G644" s="9" t="s">
        <v>1352</v>
      </c>
      <c r="H644" s="29">
        <f>SUM('Дані з ДІСО'!J644:L644)</f>
        <v>335</v>
      </c>
      <c r="I644" s="29">
        <f>SUM('Дані з ДІСО'!G644:I644)</f>
        <v>15</v>
      </c>
      <c r="J644" s="29">
        <f>SUM('Дані з ДІСО'!P644:R644)</f>
        <v>0</v>
      </c>
      <c r="K644" s="29">
        <f>SUM('Дані з ДІСО'!V644:X644)</f>
        <v>0</v>
      </c>
      <c r="L644" s="40">
        <f>ROUNDUP('Дані з ДІСО'!J644/'Коефіцієнти АТО'!$R644,0)</f>
        <v>10</v>
      </c>
      <c r="M644" s="40">
        <f>ROUNDUP('Дані з ДІСО'!K644/'Коефіцієнти АТО'!$R644,0)</f>
        <v>14</v>
      </c>
      <c r="N644" s="40">
        <f>ROUNDUP('Дані з ДІСО'!L644/'Коефіцієнти АТО'!$R644,0)</f>
        <v>2</v>
      </c>
      <c r="O644" s="59">
        <f>(L644*Параметри!$K$32+M644*Параметри!$L$32+N644*Параметри!$M$32)/18</f>
        <v>42.155555555555559</v>
      </c>
      <c r="P644" s="41">
        <f>IF(H644=0,"",'Дані з ДІСО'!Y644/H644)</f>
        <v>0</v>
      </c>
      <c r="Q644" s="29">
        <f>IF(H644=0,"",(1+0.25*P644)*O644*Параметри!$K$51)</f>
        <v>8634.3097810131567</v>
      </c>
      <c r="R644" s="29">
        <f>IF(H644=0,"",Q644*'Коефіцієнти АТО'!T644)</f>
        <v>146.78326627722367</v>
      </c>
      <c r="S644" s="29">
        <f>IF(H644=0,"",H644*(1+0.25*P644)*Параметри!$K$66*Параметри!$K$20/1000)</f>
        <v>0</v>
      </c>
      <c r="T644" s="29">
        <f>IF(H644=0,"",H644*(1+0.25*P644)*'Коефіцієнти АТО'!$S644*Параметри!$K$20/1000)</f>
        <v>1370.9092562880974</v>
      </c>
      <c r="U644" s="29">
        <f t="shared" si="93"/>
        <v>10152.002303578478</v>
      </c>
      <c r="V644" s="29">
        <f t="shared" si="94"/>
        <v>10152.002303578478</v>
      </c>
      <c r="W644" s="40">
        <f>ROUNDUP('Дані з ДІСО'!P644/Параметри!$K$24,0)</f>
        <v>0</v>
      </c>
      <c r="X644" s="40">
        <f>ROUNDUP('Дані з ДІСО'!Q644/Параметри!$K$24,0)</f>
        <v>0</v>
      </c>
      <c r="Y644" s="40">
        <f>ROUNDUP('Дані з ДІСО'!R644/Параметри!$K$24,0)</f>
        <v>0</v>
      </c>
      <c r="Z644" s="59">
        <f>(W644*Параметри!$K$33+X644*Параметри!$L$33+Y644*Параметри!$M$33)/18</f>
        <v>0</v>
      </c>
      <c r="AA644" s="41">
        <f>IF(J644=0,0,'Дані з ДІСО'!AA644/J644)</f>
        <v>0</v>
      </c>
      <c r="AB644" s="29">
        <f>(1+0.25*AA644)*Z644*Параметри!$K$51</f>
        <v>0</v>
      </c>
      <c r="AC644" s="29">
        <f>AB644*'Коефіцієнти АТО'!U644</f>
        <v>0</v>
      </c>
      <c r="AD644" s="29">
        <f>J644*(1+0.25*AA644)*Параметри!$K$66*Параметри!$K$20/1000</f>
        <v>0</v>
      </c>
      <c r="AE644" s="29">
        <f>(1+0.25*AA644)*J644*'Коефіцієнти АТО'!S644*Параметри!$K$20/1000</f>
        <v>0</v>
      </c>
      <c r="AF644" s="29">
        <f t="shared" si="90"/>
        <v>0</v>
      </c>
      <c r="AG644" s="29">
        <v>0</v>
      </c>
      <c r="AH644" s="40">
        <v>0</v>
      </c>
      <c r="AI644" s="40">
        <v>0</v>
      </c>
      <c r="AJ644" s="40">
        <f t="shared" si="91"/>
        <v>0</v>
      </c>
      <c r="AK644" s="29">
        <f>(AH644+AI644)*(1+0.25*AJ644)*Параметри!$K$53</f>
        <v>0</v>
      </c>
      <c r="AL644" s="29">
        <f>ROUNDUP(('Дані з ДІСО'!AU644+'Дані з ДІСО'!AW644)/Параметри!$K$28,0)</f>
        <v>0</v>
      </c>
      <c r="AM644" s="64">
        <f>AL644*Параметри!$M$35/18</f>
        <v>0</v>
      </c>
      <c r="AN644" s="29">
        <f>IF(AL644=0,0,'Дані з ДІСО'!AW644/SUM('Дані з ДІСО'!AU644,'Дані з ДІСО'!AW644))</f>
        <v>0</v>
      </c>
      <c r="AO644" s="29">
        <f>(1+0.25*AN644)*AM644*Параметри!$K$51</f>
        <v>0</v>
      </c>
      <c r="AP644" s="40">
        <f>ROUNDUP(('Дані з ДІСО'!AE644+'Дані не з ДІСО'!E644+'Дані не з ДІСО'!G644)/Параметри!$K$69,0)</f>
        <v>0</v>
      </c>
      <c r="AQ644" s="40">
        <f t="shared" si="95"/>
        <v>0</v>
      </c>
      <c r="AR644" s="40">
        <f>IF(AP644=0,0,('Дані з ДІСО'!AH644+'Дані не з ДІСО'!G644)/('Дані з ДІСО'!AE644+'Дані не з ДІСО'!E644+'Дані не з ДІСО'!G644))</f>
        <v>0</v>
      </c>
      <c r="AS644" s="29">
        <f>AQ644*(1+0.25*AR644)*Параметри!$K$51</f>
        <v>0</v>
      </c>
      <c r="AT644" s="40">
        <f>ROUNDUP('Дані з ДІСО'!AF644/Параметри!$K$70,0)</f>
        <v>0</v>
      </c>
      <c r="AU644" s="40">
        <f t="shared" si="96"/>
        <v>0</v>
      </c>
      <c r="AV644" s="40">
        <f>IF(AT644=0,0,'Дані з ДІСО'!AI644/'Дані з ДІСО'!AF644)</f>
        <v>0</v>
      </c>
      <c r="AW644" s="29">
        <f>AU644*(1+0.25*AV644)*Параметри!$K$51</f>
        <v>0</v>
      </c>
      <c r="AX644" s="40">
        <f>ROUNDUP('Дані з ДІСО'!AR644/Параметри!$K$29,0)</f>
        <v>0</v>
      </c>
      <c r="AY644" s="40">
        <f>ROUNDUP('Дані з ДІСО'!AS644/Параметри!$K$29,0)</f>
        <v>0</v>
      </c>
      <c r="AZ644" s="40">
        <f>ROUNDUP('Дані з ДІСО'!AT644/Параметри!$K$29,0)</f>
        <v>0</v>
      </c>
      <c r="BA644" s="64">
        <f>(AX644*Параметри!$K$32+AY644*Параметри!$L$32+AZ644*Параметри!$M$32)/18</f>
        <v>0</v>
      </c>
      <c r="BB644" s="29">
        <f>(BA644*Параметри!$K$51+SUM('Дані з ДІСО'!AR644:AT644)*Параметри!$K$48*Параметри!$K$20/1000)*Параметри!$K$74</f>
        <v>0</v>
      </c>
      <c r="BC644" s="40">
        <f>ROUNDUP(('Дані не з ДІСО'!I644+'Дані не з ДІСО'!K644)/Параметри!$K$26,0)</f>
        <v>0</v>
      </c>
      <c r="BD644" s="29">
        <f>BC644*Параметри!$M$36/18</f>
        <v>0</v>
      </c>
      <c r="BE644" s="40">
        <f>IF(BC644=0,0,'Дані не з ДІСО'!K644/('Дані не з ДІСО'!I644+'Дані не з ДІСО'!K644))</f>
        <v>0</v>
      </c>
      <c r="BF644" s="29">
        <f>(1+0.25*BE644)*BD644*Параметри!$K$51</f>
        <v>0</v>
      </c>
      <c r="BG644" s="40">
        <f>ROUNDUP('Дані не з ДІСО'!M644/Параметри!$K$27,0)</f>
        <v>0</v>
      </c>
      <c r="BH644" s="40">
        <f>BG644*Параметри!$M$37/18</f>
        <v>0</v>
      </c>
      <c r="BI644" s="29">
        <f>BH644*Параметри!$K$51</f>
        <v>0</v>
      </c>
      <c r="BJ644" s="29">
        <f>'Дані не з ДІСО'!N644*Параметри!$K$76</f>
        <v>0</v>
      </c>
      <c r="BK644" s="40">
        <f>ROUNDUP('Дані з ДІСО'!V644/Параметри!$K$25,0)</f>
        <v>0</v>
      </c>
      <c r="BL644" s="40">
        <f>ROUNDUP('Дані з ДІСО'!W644/Параметри!$K$25,0)</f>
        <v>0</v>
      </c>
      <c r="BM644" s="40">
        <f>ROUNDUP('Дані з ДІСО'!X644/Параметри!$K$25,0)</f>
        <v>0</v>
      </c>
      <c r="BN644" s="40">
        <f>(BK644*Параметри!$K$34+BL644*Параметри!$L$34+BM644*Параметри!$M$34)/18</f>
        <v>0</v>
      </c>
      <c r="BO644" s="40">
        <f>IF(K644=0,0,'Дані з ДІСО'!AC644/K644)</f>
        <v>0</v>
      </c>
      <c r="BP644" s="29">
        <f>(1+0.25*BO644)*BN644*Параметри!$K$51</f>
        <v>0</v>
      </c>
      <c r="BQ644" s="29">
        <f>BP644*'Коефіцієнти АТО'!U644</f>
        <v>0</v>
      </c>
      <c r="BR644" s="29">
        <f>K644*(1+0.25*BO644)*Параметри!$K$66*Параметри!$K$20/1000</f>
        <v>0</v>
      </c>
      <c r="BS644" s="29">
        <f>(1+0.25*BO644)*K644*'Коефіцієнти АТО'!S644*Параметри!$K$20/1000</f>
        <v>0</v>
      </c>
      <c r="BT644" s="29">
        <f t="shared" si="97"/>
        <v>0</v>
      </c>
      <c r="BU644" s="40">
        <f>ROUNDUP('Дані з ДІСО'!AG644/Параметри!$K$71,0)</f>
        <v>0</v>
      </c>
      <c r="BV644" s="40">
        <f t="shared" si="98"/>
        <v>0</v>
      </c>
      <c r="BW644" s="40">
        <f>IF('Дані з ДІСО'!AG644=0,0,'Дані з ДІСО'!AJ644/'Дані з ДІСО'!AG644)</f>
        <v>0</v>
      </c>
      <c r="BX644" s="29">
        <f>BV644*(1+0.25*BW644)*Параметри!$K$51</f>
        <v>0</v>
      </c>
      <c r="BY644" s="29">
        <f>ROUND(IF(Параметри!$K$77="No",CC644,CC644*Параметри!$K$78)+AG644,1)</f>
        <v>9136.7999999999993</v>
      </c>
      <c r="BZ644" s="29">
        <f>ROUND(IF(Параметри!$K$77="No",BF644,BF644*Параметри!$K$78),1)</f>
        <v>0</v>
      </c>
      <c r="CA644" s="29">
        <f>ROUND(IF(Параметри!$K$77="No",BI644,BI644*Параметри!$K$78),1)</f>
        <v>0</v>
      </c>
      <c r="CB644" s="29">
        <f>ROUND(IF(Параметри!$K$77="No",BJ644,BJ644*Параметри!$K$78),1)</f>
        <v>0</v>
      </c>
      <c r="CC644" s="29">
        <f t="shared" si="92"/>
        <v>10152.002303578478</v>
      </c>
    </row>
    <row r="645" spans="1:81">
      <c r="A645" s="9">
        <v>644</v>
      </c>
      <c r="B645" s="9" t="s">
        <v>3151</v>
      </c>
      <c r="C645" s="9" t="s">
        <v>3151</v>
      </c>
      <c r="D645" s="9" t="s">
        <v>3750</v>
      </c>
      <c r="E645" s="9" t="s">
        <v>29</v>
      </c>
      <c r="F645" s="9" t="s">
        <v>3756</v>
      </c>
      <c r="G645" s="9" t="s">
        <v>1354</v>
      </c>
      <c r="H645" s="29">
        <f>SUM('Дані з ДІСО'!J645:L645)</f>
        <v>345</v>
      </c>
      <c r="I645" s="29">
        <f>SUM('Дані з ДІСО'!G645:I645)</f>
        <v>11</v>
      </c>
      <c r="J645" s="29">
        <f>SUM('Дані з ДІСО'!P645:R645)</f>
        <v>0</v>
      </c>
      <c r="K645" s="29">
        <f>SUM('Дані з ДІСО'!V645:X645)</f>
        <v>0</v>
      </c>
      <c r="L645" s="40">
        <f>ROUNDUP('Дані з ДІСО'!J645/'Коефіцієнти АТО'!$R645,0)</f>
        <v>9</v>
      </c>
      <c r="M645" s="40">
        <f>ROUNDUP('Дані з ДІСО'!K645/'Коефіцієнти АТО'!$R645,0)</f>
        <v>14</v>
      </c>
      <c r="N645" s="40">
        <f>ROUNDUP('Дані з ДІСО'!L645/'Коефіцієнти АТО'!$R645,0)</f>
        <v>6</v>
      </c>
      <c r="O645" s="59">
        <f>(L645*Параметри!$K$32+M645*Параметри!$L$32+N645*Параметри!$M$32)/18</f>
        <v>48.766666666666673</v>
      </c>
      <c r="P645" s="41">
        <f>IF(H645=0,"",'Дані з ДІСО'!Y645/H645)</f>
        <v>0</v>
      </c>
      <c r="Q645" s="29">
        <f>IF(H645=0,"",(1+0.25*P645)*O645*Параметри!$K$51)</f>
        <v>9988.3989533122676</v>
      </c>
      <c r="R645" s="29">
        <f>IF(H645=0,"",Q645*'Коефіцієнти АТО'!T645)</f>
        <v>169.80278220630856</v>
      </c>
      <c r="S645" s="29">
        <f>IF(H645=0,"",H645*(1+0.25*P645)*Параметри!$K$66*Параметри!$K$20/1000)</f>
        <v>0</v>
      </c>
      <c r="T645" s="29">
        <f>IF(H645=0,"",H645*(1+0.25*P645)*'Коефіцієнти АТО'!$S645*Параметри!$K$20/1000)</f>
        <v>1575.9984230566395</v>
      </c>
      <c r="U645" s="29">
        <f t="shared" si="93"/>
        <v>11734.200158575215</v>
      </c>
      <c r="V645" s="29">
        <f t="shared" si="94"/>
        <v>11734.200158575215</v>
      </c>
      <c r="W645" s="40">
        <f>ROUNDUP('Дані з ДІСО'!P645/Параметри!$K$24,0)</f>
        <v>0</v>
      </c>
      <c r="X645" s="40">
        <f>ROUNDUP('Дані з ДІСО'!Q645/Параметри!$K$24,0)</f>
        <v>0</v>
      </c>
      <c r="Y645" s="40">
        <f>ROUNDUP('Дані з ДІСО'!R645/Параметри!$K$24,0)</f>
        <v>0</v>
      </c>
      <c r="Z645" s="59">
        <f>(W645*Параметри!$K$33+X645*Параметри!$L$33+Y645*Параметри!$M$33)/18</f>
        <v>0</v>
      </c>
      <c r="AA645" s="41">
        <f>IF(J645=0,0,'Дані з ДІСО'!AA645/J645)</f>
        <v>0</v>
      </c>
      <c r="AB645" s="29">
        <f>(1+0.25*AA645)*Z645*Параметри!$K$51</f>
        <v>0</v>
      </c>
      <c r="AC645" s="29">
        <f>AB645*'Коефіцієнти АТО'!U645</f>
        <v>0</v>
      </c>
      <c r="AD645" s="29">
        <f>J645*(1+0.25*AA645)*Параметри!$K$66*Параметри!$K$20/1000</f>
        <v>0</v>
      </c>
      <c r="AE645" s="29">
        <f>(1+0.25*AA645)*J645*'Коефіцієнти АТО'!S645*Параметри!$K$20/1000</f>
        <v>0</v>
      </c>
      <c r="AF645" s="29">
        <f t="shared" si="90"/>
        <v>0</v>
      </c>
      <c r="AG645" s="29">
        <v>0</v>
      </c>
      <c r="AH645" s="40">
        <v>0</v>
      </c>
      <c r="AI645" s="40">
        <v>0</v>
      </c>
      <c r="AJ645" s="40">
        <f t="shared" si="91"/>
        <v>0</v>
      </c>
      <c r="AK645" s="29">
        <f>(AH645+AI645)*(1+0.25*AJ645)*Параметри!$K$53</f>
        <v>0</v>
      </c>
      <c r="AL645" s="29">
        <f>ROUNDUP(('Дані з ДІСО'!AU645+'Дані з ДІСО'!AW645)/Параметри!$K$28,0)</f>
        <v>0</v>
      </c>
      <c r="AM645" s="64">
        <f>AL645*Параметри!$M$35/18</f>
        <v>0</v>
      </c>
      <c r="AN645" s="29">
        <f>IF(AL645=0,0,'Дані з ДІСО'!AW645/SUM('Дані з ДІСО'!AU645,'Дані з ДІСО'!AW645))</f>
        <v>0</v>
      </c>
      <c r="AO645" s="29">
        <f>(1+0.25*AN645)*AM645*Параметри!$K$51</f>
        <v>0</v>
      </c>
      <c r="AP645" s="40">
        <f>ROUNDUP(('Дані з ДІСО'!AE645+'Дані не з ДІСО'!E645+'Дані не з ДІСО'!G645)/Параметри!$K$69,0)</f>
        <v>0</v>
      </c>
      <c r="AQ645" s="40">
        <f t="shared" si="95"/>
        <v>0</v>
      </c>
      <c r="AR645" s="40">
        <f>IF(AP645=0,0,('Дані з ДІСО'!AH645+'Дані не з ДІСО'!G645)/('Дані з ДІСО'!AE645+'Дані не з ДІСО'!E645+'Дані не з ДІСО'!G645))</f>
        <v>0</v>
      </c>
      <c r="AS645" s="29">
        <f>AQ645*(1+0.25*AR645)*Параметри!$K$51</f>
        <v>0</v>
      </c>
      <c r="AT645" s="40">
        <f>ROUNDUP('Дані з ДІСО'!AF645/Параметри!$K$70,0)</f>
        <v>0</v>
      </c>
      <c r="AU645" s="40">
        <f t="shared" si="96"/>
        <v>0</v>
      </c>
      <c r="AV645" s="40">
        <f>IF(AT645=0,0,'Дані з ДІСО'!AI645/'Дані з ДІСО'!AF645)</f>
        <v>0</v>
      </c>
      <c r="AW645" s="29">
        <f>AU645*(1+0.25*AV645)*Параметри!$K$51</f>
        <v>0</v>
      </c>
      <c r="AX645" s="40">
        <f>ROUNDUP('Дані з ДІСО'!AR645/Параметри!$K$29,0)</f>
        <v>0</v>
      </c>
      <c r="AY645" s="40">
        <f>ROUNDUP('Дані з ДІСО'!AS645/Параметри!$K$29,0)</f>
        <v>0</v>
      </c>
      <c r="AZ645" s="40">
        <f>ROUNDUP('Дані з ДІСО'!AT645/Параметри!$K$29,0)</f>
        <v>0</v>
      </c>
      <c r="BA645" s="64">
        <f>(AX645*Параметри!$K$32+AY645*Параметри!$L$32+AZ645*Параметри!$M$32)/18</f>
        <v>0</v>
      </c>
      <c r="BB645" s="29">
        <f>(BA645*Параметри!$K$51+SUM('Дані з ДІСО'!AR645:AT645)*Параметри!$K$48*Параметри!$K$20/1000)*Параметри!$K$74</f>
        <v>0</v>
      </c>
      <c r="BC645" s="40">
        <f>ROUNDUP(('Дані не з ДІСО'!I645+'Дані не з ДІСО'!K645)/Параметри!$K$26,0)</f>
        <v>0</v>
      </c>
      <c r="BD645" s="29">
        <f>BC645*Параметри!$M$36/18</f>
        <v>0</v>
      </c>
      <c r="BE645" s="40">
        <f>IF(BC645=0,0,'Дані не з ДІСО'!K645/('Дані не з ДІСО'!I645+'Дані не з ДІСО'!K645))</f>
        <v>0</v>
      </c>
      <c r="BF645" s="29">
        <f>(1+0.25*BE645)*BD645*Параметри!$K$51</f>
        <v>0</v>
      </c>
      <c r="BG645" s="40">
        <f>ROUNDUP('Дані не з ДІСО'!M645/Параметри!$K$27,0)</f>
        <v>0</v>
      </c>
      <c r="BH645" s="40">
        <f>BG645*Параметри!$M$37/18</f>
        <v>0</v>
      </c>
      <c r="BI645" s="29">
        <f>BH645*Параметри!$K$51</f>
        <v>0</v>
      </c>
      <c r="BJ645" s="29">
        <f>'Дані не з ДІСО'!N645*Параметри!$K$76</f>
        <v>0</v>
      </c>
      <c r="BK645" s="40">
        <f>ROUNDUP('Дані з ДІСО'!V645/Параметри!$K$25,0)</f>
        <v>0</v>
      </c>
      <c r="BL645" s="40">
        <f>ROUNDUP('Дані з ДІСО'!W645/Параметри!$K$25,0)</f>
        <v>0</v>
      </c>
      <c r="BM645" s="40">
        <f>ROUNDUP('Дані з ДІСО'!X645/Параметри!$K$25,0)</f>
        <v>0</v>
      </c>
      <c r="BN645" s="40">
        <f>(BK645*Параметри!$K$34+BL645*Параметри!$L$34+BM645*Параметри!$M$34)/18</f>
        <v>0</v>
      </c>
      <c r="BO645" s="40">
        <f>IF(K645=0,0,'Дані з ДІСО'!AC645/K645)</f>
        <v>0</v>
      </c>
      <c r="BP645" s="29">
        <f>(1+0.25*BO645)*BN645*Параметри!$K$51</f>
        <v>0</v>
      </c>
      <c r="BQ645" s="29">
        <f>BP645*'Коефіцієнти АТО'!U645</f>
        <v>0</v>
      </c>
      <c r="BR645" s="29">
        <f>K645*(1+0.25*BO645)*Параметри!$K$66*Параметри!$K$20/1000</f>
        <v>0</v>
      </c>
      <c r="BS645" s="29">
        <f>(1+0.25*BO645)*K645*'Коефіцієнти АТО'!S645*Параметри!$K$20/1000</f>
        <v>0</v>
      </c>
      <c r="BT645" s="29">
        <f t="shared" si="97"/>
        <v>0</v>
      </c>
      <c r="BU645" s="40">
        <f>ROUNDUP('Дані з ДІСО'!AG645/Параметри!$K$71,0)</f>
        <v>0</v>
      </c>
      <c r="BV645" s="40">
        <f t="shared" si="98"/>
        <v>0</v>
      </c>
      <c r="BW645" s="40">
        <f>IF('Дані з ДІСО'!AG645=0,0,'Дані з ДІСО'!AJ645/'Дані з ДІСО'!AG645)</f>
        <v>0</v>
      </c>
      <c r="BX645" s="29">
        <f>BV645*(1+0.25*BW645)*Параметри!$K$51</f>
        <v>0</v>
      </c>
      <c r="BY645" s="29">
        <f>ROUND(IF(Параметри!$K$77="No",CC645,CC645*Параметри!$K$78)+AG645,1)</f>
        <v>10560.8</v>
      </c>
      <c r="BZ645" s="29">
        <f>ROUND(IF(Параметри!$K$77="No",BF645,BF645*Параметри!$K$78),1)</f>
        <v>0</v>
      </c>
      <c r="CA645" s="29">
        <f>ROUND(IF(Параметри!$K$77="No",BI645,BI645*Параметри!$K$78),1)</f>
        <v>0</v>
      </c>
      <c r="CB645" s="29">
        <f>ROUND(IF(Параметри!$K$77="No",BJ645,BJ645*Параметри!$K$78),1)</f>
        <v>0</v>
      </c>
      <c r="CC645" s="29">
        <f t="shared" si="92"/>
        <v>11734.200158575215</v>
      </c>
    </row>
    <row r="646" spans="1:81">
      <c r="A646" s="9">
        <v>645</v>
      </c>
      <c r="B646" s="9" t="s">
        <v>3151</v>
      </c>
      <c r="C646" s="9" t="s">
        <v>3151</v>
      </c>
      <c r="D646" s="9" t="s">
        <v>3750</v>
      </c>
      <c r="E646" s="9" t="s">
        <v>29</v>
      </c>
      <c r="F646" s="9" t="s">
        <v>3757</v>
      </c>
      <c r="G646" s="9" t="s">
        <v>1356</v>
      </c>
      <c r="H646" s="29">
        <f>SUM('Дані з ДІСО'!J646:L646)</f>
        <v>0</v>
      </c>
      <c r="I646" s="29">
        <f>SUM('Дані з ДІСО'!G646:I646)</f>
        <v>0</v>
      </c>
      <c r="J646" s="29">
        <f>SUM('Дані з ДІСО'!P646:R646)</f>
        <v>0</v>
      </c>
      <c r="K646" s="29">
        <f>SUM('Дані з ДІСО'!V646:X646)</f>
        <v>0</v>
      </c>
      <c r="L646" s="40">
        <f>ROUNDUP('Дані з ДІСО'!J646/'Коефіцієнти АТО'!$R646,0)</f>
        <v>0</v>
      </c>
      <c r="M646" s="40">
        <f>ROUNDUP('Дані з ДІСО'!K646/'Коефіцієнти АТО'!$R646,0)</f>
        <v>0</v>
      </c>
      <c r="N646" s="40">
        <f>ROUNDUP('Дані з ДІСО'!L646/'Коефіцієнти АТО'!$R646,0)</f>
        <v>0</v>
      </c>
      <c r="O646" s="59">
        <f>(L646*Параметри!$K$32+M646*Параметри!$L$32+N646*Параметри!$M$32)/18</f>
        <v>0</v>
      </c>
      <c r="P646" s="41" t="str">
        <f>IF(H646=0,"",'Дані з ДІСО'!Y646/H646)</f>
        <v/>
      </c>
      <c r="Q646" s="29" t="str">
        <f>IF(H646=0,"",(1+0.25*P646)*O646*Параметри!$K$51)</f>
        <v/>
      </c>
      <c r="R646" s="29" t="str">
        <f>IF(H646=0,"",Q646*'Коефіцієнти АТО'!T646)</f>
        <v/>
      </c>
      <c r="S646" s="29" t="str">
        <f>IF(H646=0,"",H646*(1+0.25*P646)*Параметри!$K$66*Параметри!$K$20/1000)</f>
        <v/>
      </c>
      <c r="T646" s="29" t="str">
        <f>IF(H646=0,"",H646*(1+0.25*P646)*'Коефіцієнти АТО'!$S646*Параметри!$K$20/1000)</f>
        <v/>
      </c>
      <c r="U646" s="29">
        <f t="shared" si="93"/>
        <v>0</v>
      </c>
      <c r="V646" s="29">
        <f t="shared" si="94"/>
        <v>0</v>
      </c>
      <c r="W646" s="40">
        <f>ROUNDUP('Дані з ДІСО'!P646/Параметри!$K$24,0)</f>
        <v>0</v>
      </c>
      <c r="X646" s="40">
        <f>ROUNDUP('Дані з ДІСО'!Q646/Параметри!$K$24,0)</f>
        <v>0</v>
      </c>
      <c r="Y646" s="40">
        <f>ROUNDUP('Дані з ДІСО'!R646/Параметри!$K$24,0)</f>
        <v>0</v>
      </c>
      <c r="Z646" s="59">
        <f>(W646*Параметри!$K$33+X646*Параметри!$L$33+Y646*Параметри!$M$33)/18</f>
        <v>0</v>
      </c>
      <c r="AA646" s="41">
        <f>IF(J646=0,0,'Дані з ДІСО'!AA646/J646)</f>
        <v>0</v>
      </c>
      <c r="AB646" s="29">
        <f>(1+0.25*AA646)*Z646*Параметри!$K$51</f>
        <v>0</v>
      </c>
      <c r="AC646" s="29">
        <f>AB646*'Коефіцієнти АТО'!U646</f>
        <v>0</v>
      </c>
      <c r="AD646" s="29">
        <f>J646*(1+0.25*AA646)*Параметри!$K$66*Параметри!$K$20/1000</f>
        <v>0</v>
      </c>
      <c r="AE646" s="29">
        <f>(1+0.25*AA646)*J646*'Коефіцієнти АТО'!S646*Параметри!$K$20/1000</f>
        <v>0</v>
      </c>
      <c r="AF646" s="29">
        <f t="shared" si="90"/>
        <v>0</v>
      </c>
      <c r="AG646" s="29">
        <v>0</v>
      </c>
      <c r="AH646" s="40">
        <v>0</v>
      </c>
      <c r="AI646" s="40">
        <v>0</v>
      </c>
      <c r="AJ646" s="40">
        <f t="shared" si="91"/>
        <v>0</v>
      </c>
      <c r="AK646" s="29">
        <f>(AH646+AI646)*(1+0.25*AJ646)*Параметри!$K$53</f>
        <v>0</v>
      </c>
      <c r="AL646" s="29">
        <f>ROUNDUP(('Дані з ДІСО'!AU646+'Дані з ДІСО'!AW646)/Параметри!$K$28,0)</f>
        <v>0</v>
      </c>
      <c r="AM646" s="64">
        <f>AL646*Параметри!$M$35/18</f>
        <v>0</v>
      </c>
      <c r="AN646" s="29">
        <f>IF(AL646=0,0,'Дані з ДІСО'!AW646/SUM('Дані з ДІСО'!AU646,'Дані з ДІСО'!AW646))</f>
        <v>0</v>
      </c>
      <c r="AO646" s="29">
        <f>(1+0.25*AN646)*AM646*Параметри!$K$51</f>
        <v>0</v>
      </c>
      <c r="AP646" s="40">
        <f>ROUNDUP(('Дані з ДІСО'!AE646+'Дані не з ДІСО'!E646+'Дані не з ДІСО'!G646)/Параметри!$K$69,0)</f>
        <v>0</v>
      </c>
      <c r="AQ646" s="40">
        <f t="shared" si="95"/>
        <v>0</v>
      </c>
      <c r="AR646" s="40">
        <f>IF(AP646=0,0,('Дані з ДІСО'!AH646+'Дані не з ДІСО'!G646)/('Дані з ДІСО'!AE646+'Дані не з ДІСО'!E646+'Дані не з ДІСО'!G646))</f>
        <v>0</v>
      </c>
      <c r="AS646" s="29">
        <f>AQ646*(1+0.25*AR646)*Параметри!$K$51</f>
        <v>0</v>
      </c>
      <c r="AT646" s="40">
        <f>ROUNDUP('Дані з ДІСО'!AF646/Параметри!$K$70,0)</f>
        <v>0</v>
      </c>
      <c r="AU646" s="40">
        <f t="shared" si="96"/>
        <v>0</v>
      </c>
      <c r="AV646" s="40">
        <f>IF(AT646=0,0,'Дані з ДІСО'!AI646/'Дані з ДІСО'!AF646)</f>
        <v>0</v>
      </c>
      <c r="AW646" s="29">
        <f>AU646*(1+0.25*AV646)*Параметри!$K$51</f>
        <v>0</v>
      </c>
      <c r="AX646" s="40">
        <f>ROUNDUP('Дані з ДІСО'!AR646/Параметри!$K$29,0)</f>
        <v>0</v>
      </c>
      <c r="AY646" s="40">
        <f>ROUNDUP('Дані з ДІСО'!AS646/Параметри!$K$29,0)</f>
        <v>0</v>
      </c>
      <c r="AZ646" s="40">
        <f>ROUNDUP('Дані з ДІСО'!AT646/Параметри!$K$29,0)</f>
        <v>0</v>
      </c>
      <c r="BA646" s="64">
        <f>(AX646*Параметри!$K$32+AY646*Параметри!$L$32+AZ646*Параметри!$M$32)/18</f>
        <v>0</v>
      </c>
      <c r="BB646" s="29">
        <f>(BA646*Параметри!$K$51+SUM('Дані з ДІСО'!AR646:AT646)*Параметри!$K$48*Параметри!$K$20/1000)*Параметри!$K$74</f>
        <v>0</v>
      </c>
      <c r="BC646" s="40">
        <f>ROUNDUP(('Дані не з ДІСО'!I646+'Дані не з ДІСО'!K646)/Параметри!$K$26,0)</f>
        <v>0</v>
      </c>
      <c r="BD646" s="29">
        <f>BC646*Параметри!$M$36/18</f>
        <v>0</v>
      </c>
      <c r="BE646" s="40">
        <f>IF(BC646=0,0,'Дані не з ДІСО'!K646/('Дані не з ДІСО'!I646+'Дані не з ДІСО'!K646))</f>
        <v>0</v>
      </c>
      <c r="BF646" s="29">
        <f>(1+0.25*BE646)*BD646*Параметри!$K$51</f>
        <v>0</v>
      </c>
      <c r="BG646" s="40">
        <f>ROUNDUP('Дані не з ДІСО'!M646/Параметри!$K$27,0)</f>
        <v>0</v>
      </c>
      <c r="BH646" s="40">
        <f>BG646*Параметри!$M$37/18</f>
        <v>0</v>
      </c>
      <c r="BI646" s="29">
        <f>BH646*Параметри!$K$51</f>
        <v>0</v>
      </c>
      <c r="BJ646" s="29">
        <f>'Дані не з ДІСО'!N646*Параметри!$K$76</f>
        <v>0</v>
      </c>
      <c r="BK646" s="40">
        <f>ROUNDUP('Дані з ДІСО'!V646/Параметри!$K$25,0)</f>
        <v>0</v>
      </c>
      <c r="BL646" s="40">
        <f>ROUNDUP('Дані з ДІСО'!W646/Параметри!$K$25,0)</f>
        <v>0</v>
      </c>
      <c r="BM646" s="40">
        <f>ROUNDUP('Дані з ДІСО'!X646/Параметри!$K$25,0)</f>
        <v>0</v>
      </c>
      <c r="BN646" s="40">
        <f>(BK646*Параметри!$K$34+BL646*Параметри!$L$34+BM646*Параметри!$M$34)/18</f>
        <v>0</v>
      </c>
      <c r="BO646" s="40">
        <f>IF(K646=0,0,'Дані з ДІСО'!AC646/K646)</f>
        <v>0</v>
      </c>
      <c r="BP646" s="29">
        <f>(1+0.25*BO646)*BN646*Параметри!$K$51</f>
        <v>0</v>
      </c>
      <c r="BQ646" s="29">
        <f>BP646*'Коефіцієнти АТО'!U646</f>
        <v>0</v>
      </c>
      <c r="BR646" s="29">
        <f>K646*(1+0.25*BO646)*Параметри!$K$66*Параметри!$K$20/1000</f>
        <v>0</v>
      </c>
      <c r="BS646" s="29">
        <f>(1+0.25*BO646)*K646*'Коефіцієнти АТО'!S646*Параметри!$K$20/1000</f>
        <v>0</v>
      </c>
      <c r="BT646" s="29">
        <f t="shared" si="97"/>
        <v>0</v>
      </c>
      <c r="BU646" s="40">
        <f>ROUNDUP('Дані з ДІСО'!AG646/Параметри!$K$71,0)</f>
        <v>0</v>
      </c>
      <c r="BV646" s="40">
        <f t="shared" si="98"/>
        <v>0</v>
      </c>
      <c r="BW646" s="40">
        <f>IF('Дані з ДІСО'!AG646=0,0,'Дані з ДІСО'!AJ646/'Дані з ДІСО'!AG646)</f>
        <v>0</v>
      </c>
      <c r="BX646" s="29">
        <f>BV646*(1+0.25*BW646)*Параметри!$K$51</f>
        <v>0</v>
      </c>
      <c r="BY646" s="29">
        <f>ROUND(IF(Параметри!$K$77="No",CC646,CC646*Параметри!$K$78)+AG646,1)</f>
        <v>0</v>
      </c>
      <c r="BZ646" s="29">
        <f>ROUND(IF(Параметри!$K$77="No",BF646,BF646*Параметри!$K$78),1)</f>
        <v>0</v>
      </c>
      <c r="CA646" s="29">
        <f>ROUND(IF(Параметри!$K$77="No",BI646,BI646*Параметри!$K$78),1)</f>
        <v>0</v>
      </c>
      <c r="CB646" s="29">
        <f>ROUND(IF(Параметри!$K$77="No",BJ646,BJ646*Параметри!$K$78),1)</f>
        <v>0</v>
      </c>
      <c r="CC646" s="29">
        <f t="shared" si="92"/>
        <v>0</v>
      </c>
    </row>
    <row r="647" spans="1:81">
      <c r="A647" s="9">
        <v>646</v>
      </c>
      <c r="B647" s="9" t="s">
        <v>3148</v>
      </c>
      <c r="C647" s="9" t="s">
        <v>3148</v>
      </c>
      <c r="D647" s="9" t="s">
        <v>3750</v>
      </c>
      <c r="E647" s="9" t="s">
        <v>24</v>
      </c>
      <c r="F647" s="9" t="s">
        <v>3758</v>
      </c>
      <c r="G647" s="9" t="s">
        <v>1358</v>
      </c>
      <c r="H647" s="29">
        <f>SUM('Дані з ДІСО'!J647:L647)</f>
        <v>307</v>
      </c>
      <c r="I647" s="29">
        <f>SUM('Дані з ДІСО'!G647:I647)</f>
        <v>15</v>
      </c>
      <c r="J647" s="29">
        <f>SUM('Дані з ДІСО'!P647:R647)</f>
        <v>0</v>
      </c>
      <c r="K647" s="29">
        <f>SUM('Дані з ДІСО'!V647:X647)</f>
        <v>0</v>
      </c>
      <c r="L647" s="40">
        <f>ROUNDUP('Дані з ДІСО'!J647/'Коефіцієнти АТО'!$R647,0)</f>
        <v>13</v>
      </c>
      <c r="M647" s="40">
        <f>ROUNDUP('Дані з ДІСО'!K647/'Коефіцієнти АТО'!$R647,0)</f>
        <v>15</v>
      </c>
      <c r="N647" s="40">
        <f>ROUNDUP('Дані з ДІСО'!L647/'Коефіцієнти АТО'!$R647,0)</f>
        <v>4</v>
      </c>
      <c r="O647" s="59">
        <f>(L647*Параметри!$K$32+M647*Параметри!$L$32+N647*Параметри!$M$32)/18</f>
        <v>51.75</v>
      </c>
      <c r="P647" s="41">
        <f>IF(H647=0,"",'Дані з ДІСО'!Y647/H647)</f>
        <v>0</v>
      </c>
      <c r="Q647" s="29">
        <f>IF(H647=0,"",(1+0.25*P647)*O647*Параметри!$K$51)</f>
        <v>10599.445915938</v>
      </c>
      <c r="R647" s="29">
        <f>IF(H647=0,"",Q647*'Коефіцієнти АТО'!T647)</f>
        <v>180.19058057094603</v>
      </c>
      <c r="S647" s="29">
        <f>IF(H647=0,"",H647*(1+0.25*P647)*Параметри!$K$66*Параметри!$K$20/1000)</f>
        <v>0</v>
      </c>
      <c r="T647" s="29">
        <f>IF(H647=0,"",H647*(1+0.25*P647)*'Коефіцієнти АТО'!$S647*Параметри!$K$20/1000)</f>
        <v>1548.4945858426681</v>
      </c>
      <c r="U647" s="29">
        <f t="shared" si="93"/>
        <v>12328.131082351614</v>
      </c>
      <c r="V647" s="29">
        <f t="shared" si="94"/>
        <v>12328.131082351614</v>
      </c>
      <c r="W647" s="40">
        <f>ROUNDUP('Дані з ДІСО'!P647/Параметри!$K$24,0)</f>
        <v>0</v>
      </c>
      <c r="X647" s="40">
        <f>ROUNDUP('Дані з ДІСО'!Q647/Параметри!$K$24,0)</f>
        <v>0</v>
      </c>
      <c r="Y647" s="40">
        <f>ROUNDUP('Дані з ДІСО'!R647/Параметри!$K$24,0)</f>
        <v>0</v>
      </c>
      <c r="Z647" s="59">
        <f>(W647*Параметри!$K$33+X647*Параметри!$L$33+Y647*Параметри!$M$33)/18</f>
        <v>0</v>
      </c>
      <c r="AA647" s="41">
        <f>IF(J647=0,0,'Дані з ДІСО'!AA647/J647)</f>
        <v>0</v>
      </c>
      <c r="AB647" s="29">
        <f>(1+0.25*AA647)*Z647*Параметри!$K$51</f>
        <v>0</v>
      </c>
      <c r="AC647" s="29">
        <f>AB647*'Коефіцієнти АТО'!U647</f>
        <v>0</v>
      </c>
      <c r="AD647" s="29">
        <f>J647*(1+0.25*AA647)*Параметри!$K$66*Параметри!$K$20/1000</f>
        <v>0</v>
      </c>
      <c r="AE647" s="29">
        <f>(1+0.25*AA647)*J647*'Коефіцієнти АТО'!S647*Параметри!$K$20/1000</f>
        <v>0</v>
      </c>
      <c r="AF647" s="29">
        <f t="shared" si="90"/>
        <v>0</v>
      </c>
      <c r="AG647" s="29">
        <v>0</v>
      </c>
      <c r="AH647" s="40">
        <v>5</v>
      </c>
      <c r="AI647" s="40">
        <v>0</v>
      </c>
      <c r="AJ647" s="40">
        <f t="shared" si="91"/>
        <v>0</v>
      </c>
      <c r="AK647" s="29">
        <f>(AH647+AI647)*(1+0.25*AJ647)*Параметри!$K$53</f>
        <v>897.14637848000029</v>
      </c>
      <c r="AL647" s="29">
        <f>ROUNDUP(('Дані з ДІСО'!AU647+'Дані з ДІСО'!AW647)/Параметри!$K$28,0)</f>
        <v>0</v>
      </c>
      <c r="AM647" s="64">
        <f>AL647*Параметри!$M$35/18</f>
        <v>0</v>
      </c>
      <c r="AN647" s="29">
        <f>IF(AL647=0,0,'Дані з ДІСО'!AW647/SUM('Дані з ДІСО'!AU647,'Дані з ДІСО'!AW647))</f>
        <v>0</v>
      </c>
      <c r="AO647" s="29">
        <f>(1+0.25*AN647)*AM647*Параметри!$K$51</f>
        <v>0</v>
      </c>
      <c r="AP647" s="40">
        <f>ROUNDUP(('Дані з ДІСО'!AE647+'Дані не з ДІСО'!E647+'Дані не з ДІСО'!G647)/Параметри!$K$69,0)</f>
        <v>0</v>
      </c>
      <c r="AQ647" s="40">
        <f t="shared" si="95"/>
        <v>0</v>
      </c>
      <c r="AR647" s="40">
        <f>IF(AP647=0,0,('Дані з ДІСО'!AH647+'Дані не з ДІСО'!G647)/('Дані з ДІСО'!AE647+'Дані не з ДІСО'!E647+'Дані не з ДІСО'!G647))</f>
        <v>0</v>
      </c>
      <c r="AS647" s="29">
        <f>AQ647*(1+0.25*AR647)*Параметри!$K$51</f>
        <v>0</v>
      </c>
      <c r="AT647" s="40">
        <f>ROUNDUP('Дані з ДІСО'!AF647/Параметри!$K$70,0)</f>
        <v>0</v>
      </c>
      <c r="AU647" s="40">
        <f t="shared" si="96"/>
        <v>0</v>
      </c>
      <c r="AV647" s="40">
        <f>IF(AT647=0,0,'Дані з ДІСО'!AI647/'Дані з ДІСО'!AF647)</f>
        <v>0</v>
      </c>
      <c r="AW647" s="29">
        <f>AU647*(1+0.25*AV647)*Параметри!$K$51</f>
        <v>0</v>
      </c>
      <c r="AX647" s="40">
        <f>ROUNDUP('Дані з ДІСО'!AR647/Параметри!$K$29,0)</f>
        <v>0</v>
      </c>
      <c r="AY647" s="40">
        <f>ROUNDUP('Дані з ДІСО'!AS647/Параметри!$K$29,0)</f>
        <v>0</v>
      </c>
      <c r="AZ647" s="40">
        <f>ROUNDUP('Дані з ДІСО'!AT647/Параметри!$K$29,0)</f>
        <v>0</v>
      </c>
      <c r="BA647" s="64">
        <f>(AX647*Параметри!$K$32+AY647*Параметри!$L$32+AZ647*Параметри!$M$32)/18</f>
        <v>0</v>
      </c>
      <c r="BB647" s="29">
        <f>(BA647*Параметри!$K$51+SUM('Дані з ДІСО'!AR647:AT647)*Параметри!$K$48*Параметри!$K$20/1000)*Параметри!$K$74</f>
        <v>0</v>
      </c>
      <c r="BC647" s="40">
        <f>ROUNDUP(('Дані не з ДІСО'!I647+'Дані не з ДІСО'!K647)/Параметри!$K$26,0)</f>
        <v>0</v>
      </c>
      <c r="BD647" s="29">
        <f>BC647*Параметри!$M$36/18</f>
        <v>0</v>
      </c>
      <c r="BE647" s="40">
        <f>IF(BC647=0,0,'Дані не з ДІСО'!K647/('Дані не з ДІСО'!I647+'Дані не з ДІСО'!K647))</f>
        <v>0</v>
      </c>
      <c r="BF647" s="29">
        <f>(1+0.25*BE647)*BD647*Параметри!$K$51</f>
        <v>0</v>
      </c>
      <c r="BG647" s="40">
        <f>ROUNDUP('Дані не з ДІСО'!M647/Параметри!$K$27,0)</f>
        <v>0</v>
      </c>
      <c r="BH647" s="40">
        <f>BG647*Параметри!$M$37/18</f>
        <v>0</v>
      </c>
      <c r="BI647" s="29">
        <f>BH647*Параметри!$K$51</f>
        <v>0</v>
      </c>
      <c r="BJ647" s="29">
        <f>'Дані не з ДІСО'!N647*Параметри!$K$76</f>
        <v>0</v>
      </c>
      <c r="BK647" s="40">
        <f>ROUNDUP('Дані з ДІСО'!V647/Параметри!$K$25,0)</f>
        <v>0</v>
      </c>
      <c r="BL647" s="40">
        <f>ROUNDUP('Дані з ДІСО'!W647/Параметри!$K$25,0)</f>
        <v>0</v>
      </c>
      <c r="BM647" s="40">
        <f>ROUNDUP('Дані з ДІСО'!X647/Параметри!$K$25,0)</f>
        <v>0</v>
      </c>
      <c r="BN647" s="40">
        <f>(BK647*Параметри!$K$34+BL647*Параметри!$L$34+BM647*Параметри!$M$34)/18</f>
        <v>0</v>
      </c>
      <c r="BO647" s="40">
        <f>IF(K647=0,0,'Дані з ДІСО'!AC647/K647)</f>
        <v>0</v>
      </c>
      <c r="BP647" s="29">
        <f>(1+0.25*BO647)*BN647*Параметри!$K$51</f>
        <v>0</v>
      </c>
      <c r="BQ647" s="29">
        <f>BP647*'Коефіцієнти АТО'!U647</f>
        <v>0</v>
      </c>
      <c r="BR647" s="29">
        <f>K647*(1+0.25*BO647)*Параметри!$K$66*Параметри!$K$20/1000</f>
        <v>0</v>
      </c>
      <c r="BS647" s="29">
        <f>(1+0.25*BO647)*K647*'Коефіцієнти АТО'!S647*Параметри!$K$20/1000</f>
        <v>0</v>
      </c>
      <c r="BT647" s="29">
        <f t="shared" si="97"/>
        <v>0</v>
      </c>
      <c r="BU647" s="40">
        <f>ROUNDUP('Дані з ДІСО'!AG647/Параметри!$K$71,0)</f>
        <v>0</v>
      </c>
      <c r="BV647" s="40">
        <f t="shared" si="98"/>
        <v>0</v>
      </c>
      <c r="BW647" s="40">
        <f>IF('Дані з ДІСО'!AG647=0,0,'Дані з ДІСО'!AJ647/'Дані з ДІСО'!AG647)</f>
        <v>0</v>
      </c>
      <c r="BX647" s="29">
        <f>BV647*(1+0.25*BW647)*Параметри!$K$51</f>
        <v>0</v>
      </c>
      <c r="BY647" s="29">
        <f>ROUND(IF(Параметри!$K$77="No",CC647,CC647*Параметри!$K$78)+AG647,1)</f>
        <v>11902.7</v>
      </c>
      <c r="BZ647" s="29">
        <f>ROUND(IF(Параметри!$K$77="No",BF647,BF647*Параметри!$K$78),1)</f>
        <v>0</v>
      </c>
      <c r="CA647" s="29">
        <f>ROUND(IF(Параметри!$K$77="No",BI647,BI647*Параметри!$K$78),1)</f>
        <v>0</v>
      </c>
      <c r="CB647" s="29">
        <f>ROUND(IF(Параметри!$K$77="No",BJ647,BJ647*Параметри!$K$78),1)</f>
        <v>0</v>
      </c>
      <c r="CC647" s="29">
        <f t="shared" si="92"/>
        <v>13225.277460831614</v>
      </c>
    </row>
    <row r="648" spans="1:81">
      <c r="A648" s="9">
        <v>647</v>
      </c>
      <c r="B648" s="9" t="s">
        <v>3151</v>
      </c>
      <c r="C648" s="9" t="s">
        <v>3151</v>
      </c>
      <c r="D648" s="9" t="s">
        <v>3750</v>
      </c>
      <c r="E648" s="9" t="s">
        <v>29</v>
      </c>
      <c r="F648" s="9" t="s">
        <v>3759</v>
      </c>
      <c r="G648" s="9" t="s">
        <v>1360</v>
      </c>
      <c r="H648" s="29">
        <f>SUM('Дані з ДІСО'!J648:L648)</f>
        <v>255</v>
      </c>
      <c r="I648" s="29">
        <f>SUM('Дані з ДІСО'!G648:I648)</f>
        <v>10</v>
      </c>
      <c r="J648" s="29">
        <f>SUM('Дані з ДІСО'!P648:R648)</f>
        <v>0</v>
      </c>
      <c r="K648" s="29">
        <f>SUM('Дані з ДІСО'!V648:X648)</f>
        <v>0</v>
      </c>
      <c r="L648" s="40">
        <f>ROUNDUP('Дані з ДІСО'!J648/'Коефіцієнти АТО'!$R648,0)</f>
        <v>6</v>
      </c>
      <c r="M648" s="40">
        <f>ROUNDUP('Дані з ДІСО'!K648/'Коефіцієнти АТО'!$R648,0)</f>
        <v>10</v>
      </c>
      <c r="N648" s="40">
        <f>ROUNDUP('Дані з ДІСО'!L648/'Коефіцієнти АТО'!$R648,0)</f>
        <v>6</v>
      </c>
      <c r="O648" s="59">
        <f>(L648*Параметри!$K$32+M648*Параметри!$L$32+N648*Параметри!$M$32)/18</f>
        <v>37.666666666666664</v>
      </c>
      <c r="P648" s="41">
        <f>IF(H648=0,"",'Дані з ДІСО'!Y648/H648)</f>
        <v>0</v>
      </c>
      <c r="Q648" s="29">
        <f>IF(H648=0,"",(1+0.25*P648)*O648*Параметри!$K$51)</f>
        <v>7714.8946119226657</v>
      </c>
      <c r="R648" s="29">
        <f>IF(H648=0,"",Q648*'Коефіцієнти АТО'!T648)</f>
        <v>131.15320840268532</v>
      </c>
      <c r="S648" s="29">
        <f>IF(H648=0,"",H648*(1+0.25*P648)*Параметри!$K$66*Параметри!$K$20/1000)</f>
        <v>0</v>
      </c>
      <c r="T648" s="29">
        <f>IF(H648=0,"",H648*(1+0.25*P648)*'Коефіцієнти АТО'!$S648*Параметри!$K$20/1000)</f>
        <v>1164.8683996505595</v>
      </c>
      <c r="U648" s="29">
        <f t="shared" si="93"/>
        <v>9010.9162199759103</v>
      </c>
      <c r="V648" s="29">
        <f t="shared" si="94"/>
        <v>9010.9162199759103</v>
      </c>
      <c r="W648" s="40">
        <f>ROUNDUP('Дані з ДІСО'!P648/Параметри!$K$24,0)</f>
        <v>0</v>
      </c>
      <c r="X648" s="40">
        <f>ROUNDUP('Дані з ДІСО'!Q648/Параметри!$K$24,0)</f>
        <v>0</v>
      </c>
      <c r="Y648" s="40">
        <f>ROUNDUP('Дані з ДІСО'!R648/Параметри!$K$24,0)</f>
        <v>0</v>
      </c>
      <c r="Z648" s="59">
        <f>(W648*Параметри!$K$33+X648*Параметри!$L$33+Y648*Параметри!$M$33)/18</f>
        <v>0</v>
      </c>
      <c r="AA648" s="41">
        <f>IF(J648=0,0,'Дані з ДІСО'!AA648/J648)</f>
        <v>0</v>
      </c>
      <c r="AB648" s="29">
        <f>(1+0.25*AA648)*Z648*Параметри!$K$51</f>
        <v>0</v>
      </c>
      <c r="AC648" s="29">
        <f>AB648*'Коефіцієнти АТО'!U648</f>
        <v>0</v>
      </c>
      <c r="AD648" s="29">
        <f>J648*(1+0.25*AA648)*Параметри!$K$66*Параметри!$K$20/1000</f>
        <v>0</v>
      </c>
      <c r="AE648" s="29">
        <f>(1+0.25*AA648)*J648*'Коефіцієнти АТО'!S648*Параметри!$K$20/1000</f>
        <v>0</v>
      </c>
      <c r="AF648" s="29">
        <f t="shared" si="90"/>
        <v>0</v>
      </c>
      <c r="AG648" s="29">
        <v>0</v>
      </c>
      <c r="AH648" s="40">
        <v>1</v>
      </c>
      <c r="AI648" s="40">
        <v>0</v>
      </c>
      <c r="AJ648" s="40">
        <f t="shared" si="91"/>
        <v>0</v>
      </c>
      <c r="AK648" s="29">
        <f>(AH648+AI648)*(1+0.25*AJ648)*Параметри!$K$53</f>
        <v>179.42927569600005</v>
      </c>
      <c r="AL648" s="29">
        <f>ROUNDUP(('Дані з ДІСО'!AU648+'Дані з ДІСО'!AW648)/Параметри!$K$28,0)</f>
        <v>0</v>
      </c>
      <c r="AM648" s="64">
        <f>AL648*Параметри!$M$35/18</f>
        <v>0</v>
      </c>
      <c r="AN648" s="29">
        <f>IF(AL648=0,0,'Дані з ДІСО'!AW648/SUM('Дані з ДІСО'!AU648,'Дані з ДІСО'!AW648))</f>
        <v>0</v>
      </c>
      <c r="AO648" s="29">
        <f>(1+0.25*AN648)*AM648*Параметри!$K$51</f>
        <v>0</v>
      </c>
      <c r="AP648" s="40">
        <f>ROUNDUP(('Дані з ДІСО'!AE648+'Дані не з ДІСО'!E648+'Дані не з ДІСО'!G648)/Параметри!$K$69,0)</f>
        <v>0</v>
      </c>
      <c r="AQ648" s="40">
        <f t="shared" si="95"/>
        <v>0</v>
      </c>
      <c r="AR648" s="40">
        <f>IF(AP648=0,0,('Дані з ДІСО'!AH648+'Дані не з ДІСО'!G648)/('Дані з ДІСО'!AE648+'Дані не з ДІСО'!E648+'Дані не з ДІСО'!G648))</f>
        <v>0</v>
      </c>
      <c r="AS648" s="29">
        <f>AQ648*(1+0.25*AR648)*Параметри!$K$51</f>
        <v>0</v>
      </c>
      <c r="AT648" s="40">
        <f>ROUNDUP('Дані з ДІСО'!AF648/Параметри!$K$70,0)</f>
        <v>0</v>
      </c>
      <c r="AU648" s="40">
        <f t="shared" si="96"/>
        <v>0</v>
      </c>
      <c r="AV648" s="40">
        <f>IF(AT648=0,0,'Дані з ДІСО'!AI648/'Дані з ДІСО'!AF648)</f>
        <v>0</v>
      </c>
      <c r="AW648" s="29">
        <f>AU648*(1+0.25*AV648)*Параметри!$K$51</f>
        <v>0</v>
      </c>
      <c r="AX648" s="40">
        <f>ROUNDUP('Дані з ДІСО'!AR648/Параметри!$K$29,0)</f>
        <v>0</v>
      </c>
      <c r="AY648" s="40">
        <f>ROUNDUP('Дані з ДІСО'!AS648/Параметри!$K$29,0)</f>
        <v>0</v>
      </c>
      <c r="AZ648" s="40">
        <f>ROUNDUP('Дані з ДІСО'!AT648/Параметри!$K$29,0)</f>
        <v>0</v>
      </c>
      <c r="BA648" s="64">
        <f>(AX648*Параметри!$K$32+AY648*Параметри!$L$32+AZ648*Параметри!$M$32)/18</f>
        <v>0</v>
      </c>
      <c r="BB648" s="29">
        <f>(BA648*Параметри!$K$51+SUM('Дані з ДІСО'!AR648:AT648)*Параметри!$K$48*Параметри!$K$20/1000)*Параметри!$K$74</f>
        <v>0</v>
      </c>
      <c r="BC648" s="40">
        <f>ROUNDUP(('Дані не з ДІСО'!I648+'Дані не з ДІСО'!K648)/Параметри!$K$26,0)</f>
        <v>0</v>
      </c>
      <c r="BD648" s="29">
        <f>BC648*Параметри!$M$36/18</f>
        <v>0</v>
      </c>
      <c r="BE648" s="40">
        <f>IF(BC648=0,0,'Дані не з ДІСО'!K648/('Дані не з ДІСО'!I648+'Дані не з ДІСО'!K648))</f>
        <v>0</v>
      </c>
      <c r="BF648" s="29">
        <f>(1+0.25*BE648)*BD648*Параметри!$K$51</f>
        <v>0</v>
      </c>
      <c r="BG648" s="40">
        <f>ROUNDUP('Дані не з ДІСО'!M648/Параметри!$K$27,0)</f>
        <v>0</v>
      </c>
      <c r="BH648" s="40">
        <f>BG648*Параметри!$M$37/18</f>
        <v>0</v>
      </c>
      <c r="BI648" s="29">
        <f>BH648*Параметри!$K$51</f>
        <v>0</v>
      </c>
      <c r="BJ648" s="29">
        <f>'Дані не з ДІСО'!N648*Параметри!$K$76</f>
        <v>0</v>
      </c>
      <c r="BK648" s="40">
        <f>ROUNDUP('Дані з ДІСО'!V648/Параметри!$K$25,0)</f>
        <v>0</v>
      </c>
      <c r="BL648" s="40">
        <f>ROUNDUP('Дані з ДІСО'!W648/Параметри!$K$25,0)</f>
        <v>0</v>
      </c>
      <c r="BM648" s="40">
        <f>ROUNDUP('Дані з ДІСО'!X648/Параметри!$K$25,0)</f>
        <v>0</v>
      </c>
      <c r="BN648" s="40">
        <f>(BK648*Параметри!$K$34+BL648*Параметри!$L$34+BM648*Параметри!$M$34)/18</f>
        <v>0</v>
      </c>
      <c r="BO648" s="40">
        <f>IF(K648=0,0,'Дані з ДІСО'!AC648/K648)</f>
        <v>0</v>
      </c>
      <c r="BP648" s="29">
        <f>(1+0.25*BO648)*BN648*Параметри!$K$51</f>
        <v>0</v>
      </c>
      <c r="BQ648" s="29">
        <f>BP648*'Коефіцієнти АТО'!U648</f>
        <v>0</v>
      </c>
      <c r="BR648" s="29">
        <f>K648*(1+0.25*BO648)*Параметри!$K$66*Параметри!$K$20/1000</f>
        <v>0</v>
      </c>
      <c r="BS648" s="29">
        <f>(1+0.25*BO648)*K648*'Коефіцієнти АТО'!S648*Параметри!$K$20/1000</f>
        <v>0</v>
      </c>
      <c r="BT648" s="29">
        <f t="shared" si="97"/>
        <v>0</v>
      </c>
      <c r="BU648" s="40">
        <f>ROUNDUP('Дані з ДІСО'!AG648/Параметри!$K$71,0)</f>
        <v>0</v>
      </c>
      <c r="BV648" s="40">
        <f t="shared" si="98"/>
        <v>0</v>
      </c>
      <c r="BW648" s="40">
        <f>IF('Дані з ДІСО'!AG648=0,0,'Дані з ДІСО'!AJ648/'Дані з ДІСО'!AG648)</f>
        <v>0</v>
      </c>
      <c r="BX648" s="29">
        <f>BV648*(1+0.25*BW648)*Параметри!$K$51</f>
        <v>0</v>
      </c>
      <c r="BY648" s="29">
        <f>ROUND(IF(Параметри!$K$77="No",CC648,CC648*Параметри!$K$78)+AG648,1)</f>
        <v>8271.2999999999993</v>
      </c>
      <c r="BZ648" s="29">
        <f>ROUND(IF(Параметри!$K$77="No",BF648,BF648*Параметри!$K$78),1)</f>
        <v>0</v>
      </c>
      <c r="CA648" s="29">
        <f>ROUND(IF(Параметри!$K$77="No",BI648,BI648*Параметри!$K$78),1)</f>
        <v>0</v>
      </c>
      <c r="CB648" s="29">
        <f>ROUND(IF(Параметри!$K$77="No",BJ648,BJ648*Параметри!$K$78),1)</f>
        <v>0</v>
      </c>
      <c r="CC648" s="29">
        <f t="shared" si="92"/>
        <v>9190.3454956719106</v>
      </c>
    </row>
    <row r="649" spans="1:81">
      <c r="A649" s="9">
        <v>648</v>
      </c>
      <c r="B649" s="9" t="s">
        <v>3148</v>
      </c>
      <c r="C649" s="9" t="s">
        <v>3148</v>
      </c>
      <c r="D649" s="9" t="s">
        <v>3750</v>
      </c>
      <c r="E649" s="9" t="s">
        <v>24</v>
      </c>
      <c r="F649" s="9" t="s">
        <v>3760</v>
      </c>
      <c r="G649" s="9" t="s">
        <v>1362</v>
      </c>
      <c r="H649" s="29">
        <f>SUM('Дані з ДІСО'!J649:L649)</f>
        <v>0</v>
      </c>
      <c r="I649" s="29">
        <f>SUM('Дані з ДІСО'!G649:I649)</f>
        <v>0</v>
      </c>
      <c r="J649" s="29">
        <f>SUM('Дані з ДІСО'!P649:R649)</f>
        <v>0</v>
      </c>
      <c r="K649" s="29">
        <f>SUM('Дані з ДІСО'!V649:X649)</f>
        <v>0</v>
      </c>
      <c r="L649" s="40">
        <f>ROUNDUP('Дані з ДІСО'!J649/'Коефіцієнти АТО'!$R649,0)</f>
        <v>0</v>
      </c>
      <c r="M649" s="40">
        <f>ROUNDUP('Дані з ДІСО'!K649/'Коефіцієнти АТО'!$R649,0)</f>
        <v>0</v>
      </c>
      <c r="N649" s="40">
        <f>ROUNDUP('Дані з ДІСО'!L649/'Коефіцієнти АТО'!$R649,0)</f>
        <v>0</v>
      </c>
      <c r="O649" s="59">
        <f>(L649*Параметри!$K$32+M649*Параметри!$L$32+N649*Параметри!$M$32)/18</f>
        <v>0</v>
      </c>
      <c r="P649" s="41" t="str">
        <f>IF(H649=0,"",'Дані з ДІСО'!Y649/H649)</f>
        <v/>
      </c>
      <c r="Q649" s="29" t="str">
        <f>IF(H649=0,"",(1+0.25*P649)*O649*Параметри!$K$51)</f>
        <v/>
      </c>
      <c r="R649" s="29" t="str">
        <f>IF(H649=0,"",Q649*'Коефіцієнти АТО'!T649)</f>
        <v/>
      </c>
      <c r="S649" s="29" t="str">
        <f>IF(H649=0,"",H649*(1+0.25*P649)*Параметри!$K$66*Параметри!$K$20/1000)</f>
        <v/>
      </c>
      <c r="T649" s="29" t="str">
        <f>IF(H649=0,"",H649*(1+0.25*P649)*'Коефіцієнти АТО'!$S649*Параметри!$K$20/1000)</f>
        <v/>
      </c>
      <c r="U649" s="29">
        <f t="shared" si="93"/>
        <v>0</v>
      </c>
      <c r="V649" s="29">
        <f t="shared" si="94"/>
        <v>0</v>
      </c>
      <c r="W649" s="40">
        <f>ROUNDUP('Дані з ДІСО'!P649/Параметри!$K$24,0)</f>
        <v>0</v>
      </c>
      <c r="X649" s="40">
        <f>ROUNDUP('Дані з ДІСО'!Q649/Параметри!$K$24,0)</f>
        <v>0</v>
      </c>
      <c r="Y649" s="40">
        <f>ROUNDUP('Дані з ДІСО'!R649/Параметри!$K$24,0)</f>
        <v>0</v>
      </c>
      <c r="Z649" s="59">
        <f>(W649*Параметри!$K$33+X649*Параметри!$L$33+Y649*Параметри!$M$33)/18</f>
        <v>0</v>
      </c>
      <c r="AA649" s="41">
        <f>IF(J649=0,0,'Дані з ДІСО'!AA649/J649)</f>
        <v>0</v>
      </c>
      <c r="AB649" s="29">
        <f>(1+0.25*AA649)*Z649*Параметри!$K$51</f>
        <v>0</v>
      </c>
      <c r="AC649" s="29">
        <f>AB649*'Коефіцієнти АТО'!U649</f>
        <v>0</v>
      </c>
      <c r="AD649" s="29">
        <f>J649*(1+0.25*AA649)*Параметри!$K$66*Параметри!$K$20/1000</f>
        <v>0</v>
      </c>
      <c r="AE649" s="29">
        <f>(1+0.25*AA649)*J649*'Коефіцієнти АТО'!S649*Параметри!$K$20/1000</f>
        <v>0</v>
      </c>
      <c r="AF649" s="29">
        <f t="shared" si="90"/>
        <v>0</v>
      </c>
      <c r="AG649" s="29">
        <v>0</v>
      </c>
      <c r="AH649" s="40">
        <v>0</v>
      </c>
      <c r="AI649" s="40">
        <v>0</v>
      </c>
      <c r="AJ649" s="40">
        <f t="shared" si="91"/>
        <v>0</v>
      </c>
      <c r="AK649" s="29">
        <f>(AH649+AI649)*(1+0.25*AJ649)*Параметри!$K$53</f>
        <v>0</v>
      </c>
      <c r="AL649" s="29">
        <f>ROUNDUP(('Дані з ДІСО'!AU649+'Дані з ДІСО'!AW649)/Параметри!$K$28,0)</f>
        <v>0</v>
      </c>
      <c r="AM649" s="64">
        <f>AL649*Параметри!$M$35/18</f>
        <v>0</v>
      </c>
      <c r="AN649" s="29">
        <f>IF(AL649=0,0,'Дані з ДІСО'!AW649/SUM('Дані з ДІСО'!AU649,'Дані з ДІСО'!AW649))</f>
        <v>0</v>
      </c>
      <c r="AO649" s="29">
        <f>(1+0.25*AN649)*AM649*Параметри!$K$51</f>
        <v>0</v>
      </c>
      <c r="AP649" s="40">
        <f>ROUNDUP(('Дані з ДІСО'!AE649+'Дані не з ДІСО'!E649+'Дані не з ДІСО'!G649)/Параметри!$K$69,0)</f>
        <v>0</v>
      </c>
      <c r="AQ649" s="40">
        <f t="shared" si="95"/>
        <v>0</v>
      </c>
      <c r="AR649" s="40">
        <f>IF(AP649=0,0,('Дані з ДІСО'!AH649+'Дані не з ДІСО'!G649)/('Дані з ДІСО'!AE649+'Дані не з ДІСО'!E649+'Дані не з ДІСО'!G649))</f>
        <v>0</v>
      </c>
      <c r="AS649" s="29">
        <f>AQ649*(1+0.25*AR649)*Параметри!$K$51</f>
        <v>0</v>
      </c>
      <c r="AT649" s="40">
        <f>ROUNDUP('Дані з ДІСО'!AF649/Параметри!$K$70,0)</f>
        <v>0</v>
      </c>
      <c r="AU649" s="40">
        <f t="shared" si="96"/>
        <v>0</v>
      </c>
      <c r="AV649" s="40">
        <f>IF(AT649=0,0,'Дані з ДІСО'!AI649/'Дані з ДІСО'!AF649)</f>
        <v>0</v>
      </c>
      <c r="AW649" s="29">
        <f>AU649*(1+0.25*AV649)*Параметри!$K$51</f>
        <v>0</v>
      </c>
      <c r="AX649" s="40">
        <f>ROUNDUP('Дані з ДІСО'!AR649/Параметри!$K$29,0)</f>
        <v>0</v>
      </c>
      <c r="AY649" s="40">
        <f>ROUNDUP('Дані з ДІСО'!AS649/Параметри!$K$29,0)</f>
        <v>0</v>
      </c>
      <c r="AZ649" s="40">
        <f>ROUNDUP('Дані з ДІСО'!AT649/Параметри!$K$29,0)</f>
        <v>0</v>
      </c>
      <c r="BA649" s="64">
        <f>(AX649*Параметри!$K$32+AY649*Параметри!$L$32+AZ649*Параметри!$M$32)/18</f>
        <v>0</v>
      </c>
      <c r="BB649" s="29">
        <f>(BA649*Параметри!$K$51+SUM('Дані з ДІСО'!AR649:AT649)*Параметри!$K$48*Параметри!$K$20/1000)*Параметри!$K$74</f>
        <v>0</v>
      </c>
      <c r="BC649" s="40">
        <f>ROUNDUP(('Дані не з ДІСО'!I649+'Дані не з ДІСО'!K649)/Параметри!$K$26,0)</f>
        <v>0</v>
      </c>
      <c r="BD649" s="29">
        <f>BC649*Параметри!$M$36/18</f>
        <v>0</v>
      </c>
      <c r="BE649" s="40">
        <f>IF(BC649=0,0,'Дані не з ДІСО'!K649/('Дані не з ДІСО'!I649+'Дані не з ДІСО'!K649))</f>
        <v>0</v>
      </c>
      <c r="BF649" s="29">
        <f>(1+0.25*BE649)*BD649*Параметри!$K$51</f>
        <v>0</v>
      </c>
      <c r="BG649" s="40">
        <f>ROUNDUP('Дані не з ДІСО'!M649/Параметри!$K$27,0)</f>
        <v>0</v>
      </c>
      <c r="BH649" s="40">
        <f>BG649*Параметри!$M$37/18</f>
        <v>0</v>
      </c>
      <c r="BI649" s="29">
        <f>BH649*Параметри!$K$51</f>
        <v>0</v>
      </c>
      <c r="BJ649" s="29">
        <f>'Дані не з ДІСО'!N649*Параметри!$K$76</f>
        <v>0</v>
      </c>
      <c r="BK649" s="40">
        <f>ROUNDUP('Дані з ДІСО'!V649/Параметри!$K$25,0)</f>
        <v>0</v>
      </c>
      <c r="BL649" s="40">
        <f>ROUNDUP('Дані з ДІСО'!W649/Параметри!$K$25,0)</f>
        <v>0</v>
      </c>
      <c r="BM649" s="40">
        <f>ROUNDUP('Дані з ДІСО'!X649/Параметри!$K$25,0)</f>
        <v>0</v>
      </c>
      <c r="BN649" s="40">
        <f>(BK649*Параметри!$K$34+BL649*Параметри!$L$34+BM649*Параметри!$M$34)/18</f>
        <v>0</v>
      </c>
      <c r="BO649" s="40">
        <f>IF(K649=0,0,'Дані з ДІСО'!AC649/K649)</f>
        <v>0</v>
      </c>
      <c r="BP649" s="29">
        <f>(1+0.25*BO649)*BN649*Параметри!$K$51</f>
        <v>0</v>
      </c>
      <c r="BQ649" s="29">
        <f>BP649*'Коефіцієнти АТО'!U649</f>
        <v>0</v>
      </c>
      <c r="BR649" s="29">
        <f>K649*(1+0.25*BO649)*Параметри!$K$66*Параметри!$K$20/1000</f>
        <v>0</v>
      </c>
      <c r="BS649" s="29">
        <f>(1+0.25*BO649)*K649*'Коефіцієнти АТО'!S649*Параметри!$K$20/1000</f>
        <v>0</v>
      </c>
      <c r="BT649" s="29">
        <f t="shared" si="97"/>
        <v>0</v>
      </c>
      <c r="BU649" s="40">
        <f>ROUNDUP('Дані з ДІСО'!AG649/Параметри!$K$71,0)</f>
        <v>0</v>
      </c>
      <c r="BV649" s="40">
        <f t="shared" si="98"/>
        <v>0</v>
      </c>
      <c r="BW649" s="40">
        <f>IF('Дані з ДІСО'!AG649=0,0,'Дані з ДІСО'!AJ649/'Дані з ДІСО'!AG649)</f>
        <v>0</v>
      </c>
      <c r="BX649" s="29">
        <f>BV649*(1+0.25*BW649)*Параметри!$K$51</f>
        <v>0</v>
      </c>
      <c r="BY649" s="29">
        <f>ROUND(IF(Параметри!$K$77="No",CC649,CC649*Параметри!$K$78)+AG649,1)</f>
        <v>0</v>
      </c>
      <c r="BZ649" s="29">
        <f>ROUND(IF(Параметри!$K$77="No",BF649,BF649*Параметри!$K$78),1)</f>
        <v>0</v>
      </c>
      <c r="CA649" s="29">
        <f>ROUND(IF(Параметри!$K$77="No",BI649,BI649*Параметри!$K$78),1)</f>
        <v>0</v>
      </c>
      <c r="CB649" s="29">
        <f>ROUND(IF(Параметри!$K$77="No",BJ649,BJ649*Параметри!$K$78),1)</f>
        <v>0</v>
      </c>
      <c r="CC649" s="29">
        <f t="shared" si="92"/>
        <v>0</v>
      </c>
    </row>
    <row r="650" spans="1:81">
      <c r="A650" s="9">
        <v>649</v>
      </c>
      <c r="B650" s="9" t="s">
        <v>3151</v>
      </c>
      <c r="C650" s="9" t="s">
        <v>3151</v>
      </c>
      <c r="D650" s="9" t="s">
        <v>3750</v>
      </c>
      <c r="E650" s="9" t="s">
        <v>29</v>
      </c>
      <c r="F650" s="9" t="s">
        <v>3761</v>
      </c>
      <c r="G650" s="9" t="s">
        <v>1364</v>
      </c>
      <c r="H650" s="29">
        <f>SUM('Дані з ДІСО'!J650:L650)</f>
        <v>94</v>
      </c>
      <c r="I650" s="29">
        <f>SUM('Дані з ДІСО'!G650:I650)</f>
        <v>22</v>
      </c>
      <c r="J650" s="29">
        <f>SUM('Дані з ДІСО'!P650:R650)</f>
        <v>0</v>
      </c>
      <c r="K650" s="29">
        <f>SUM('Дані з ДІСО'!V650:X650)</f>
        <v>0</v>
      </c>
      <c r="L650" s="40">
        <f>ROUNDUP('Дані з ДІСО'!J650/'Коефіцієнти АТО'!$R650,0)</f>
        <v>2</v>
      </c>
      <c r="M650" s="40">
        <f>ROUNDUP('Дані з ДІСО'!K650/'Коефіцієнти АТО'!$R650,0)</f>
        <v>4</v>
      </c>
      <c r="N650" s="40">
        <f>ROUNDUP('Дані з ДІСО'!L650/'Коефіцієнти АТО'!$R650,0)</f>
        <v>2</v>
      </c>
      <c r="O650" s="59">
        <f>(L650*Параметри!$K$32+M650*Параметри!$L$32+N650*Параметри!$M$32)/18</f>
        <v>13.766666666666667</v>
      </c>
      <c r="P650" s="41">
        <f>IF(H650=0,"",'Дані з ДІСО'!Y650/H650)</f>
        <v>0</v>
      </c>
      <c r="Q650" s="29">
        <f>IF(H650=0,"",(1+0.25*P650)*O650*Параметри!$K$51)</f>
        <v>2819.691570552267</v>
      </c>
      <c r="R650" s="29">
        <f>IF(H650=0,"",Q650*'Коефіцієнти АТО'!T650)</f>
        <v>47.934756699388544</v>
      </c>
      <c r="S650" s="29">
        <f>IF(H650=0,"",H650*(1+0.25*P650)*Параметри!$K$66*Параметри!$K$20/1000)</f>
        <v>0</v>
      </c>
      <c r="T650" s="29">
        <f>IF(H650=0,"",H650*(1+0.25*P650)*'Коефіцієнти АТО'!$S650*Параметри!$K$20/1000)</f>
        <v>429.40246889079458</v>
      </c>
      <c r="U650" s="29">
        <f t="shared" si="93"/>
        <v>3297.0287961424501</v>
      </c>
      <c r="V650" s="29">
        <f t="shared" si="94"/>
        <v>3297.0287961424501</v>
      </c>
      <c r="W650" s="40">
        <f>ROUNDUP('Дані з ДІСО'!P650/Параметри!$K$24,0)</f>
        <v>0</v>
      </c>
      <c r="X650" s="40">
        <f>ROUNDUP('Дані з ДІСО'!Q650/Параметри!$K$24,0)</f>
        <v>0</v>
      </c>
      <c r="Y650" s="40">
        <f>ROUNDUP('Дані з ДІСО'!R650/Параметри!$K$24,0)</f>
        <v>0</v>
      </c>
      <c r="Z650" s="59">
        <f>(W650*Параметри!$K$33+X650*Параметри!$L$33+Y650*Параметри!$M$33)/18</f>
        <v>0</v>
      </c>
      <c r="AA650" s="41">
        <f>IF(J650=0,0,'Дані з ДІСО'!AA650/J650)</f>
        <v>0</v>
      </c>
      <c r="AB650" s="29">
        <f>(1+0.25*AA650)*Z650*Параметри!$K$51</f>
        <v>0</v>
      </c>
      <c r="AC650" s="29">
        <f>AB650*'Коефіцієнти АТО'!U650</f>
        <v>0</v>
      </c>
      <c r="AD650" s="29">
        <f>J650*(1+0.25*AA650)*Параметри!$K$66*Параметри!$K$20/1000</f>
        <v>0</v>
      </c>
      <c r="AE650" s="29">
        <f>(1+0.25*AA650)*J650*'Коефіцієнти АТО'!S650*Параметри!$K$20/1000</f>
        <v>0</v>
      </c>
      <c r="AF650" s="29">
        <f t="shared" si="90"/>
        <v>0</v>
      </c>
      <c r="AG650" s="29">
        <v>0</v>
      </c>
      <c r="AH650" s="40">
        <v>0</v>
      </c>
      <c r="AI650" s="40">
        <v>0</v>
      </c>
      <c r="AJ650" s="40">
        <f t="shared" si="91"/>
        <v>0</v>
      </c>
      <c r="AK650" s="29">
        <f>(AH650+AI650)*(1+0.25*AJ650)*Параметри!$K$53</f>
        <v>0</v>
      </c>
      <c r="AL650" s="29">
        <f>ROUNDUP(('Дані з ДІСО'!AU650+'Дані з ДІСО'!AW650)/Параметри!$K$28,0)</f>
        <v>0</v>
      </c>
      <c r="AM650" s="64">
        <f>AL650*Параметри!$M$35/18</f>
        <v>0</v>
      </c>
      <c r="AN650" s="29">
        <f>IF(AL650=0,0,'Дані з ДІСО'!AW650/SUM('Дані з ДІСО'!AU650,'Дані з ДІСО'!AW650))</f>
        <v>0</v>
      </c>
      <c r="AO650" s="29">
        <f>(1+0.25*AN650)*AM650*Параметри!$K$51</f>
        <v>0</v>
      </c>
      <c r="AP650" s="40">
        <f>ROUNDUP(('Дані з ДІСО'!AE650+'Дані не з ДІСО'!E650+'Дані не з ДІСО'!G650)/Параметри!$K$69,0)</f>
        <v>0</v>
      </c>
      <c r="AQ650" s="40">
        <f t="shared" si="95"/>
        <v>0</v>
      </c>
      <c r="AR650" s="40">
        <f>IF(AP650=0,0,('Дані з ДІСО'!AH650+'Дані не з ДІСО'!G650)/('Дані з ДІСО'!AE650+'Дані не з ДІСО'!E650+'Дані не з ДІСО'!G650))</f>
        <v>0</v>
      </c>
      <c r="AS650" s="29">
        <f>AQ650*(1+0.25*AR650)*Параметри!$K$51</f>
        <v>0</v>
      </c>
      <c r="AT650" s="40">
        <f>ROUNDUP('Дані з ДІСО'!AF650/Параметри!$K$70,0)</f>
        <v>0</v>
      </c>
      <c r="AU650" s="40">
        <f t="shared" si="96"/>
        <v>0</v>
      </c>
      <c r="AV650" s="40">
        <f>IF(AT650=0,0,'Дані з ДІСО'!AI650/'Дані з ДІСО'!AF650)</f>
        <v>0</v>
      </c>
      <c r="AW650" s="29">
        <f>AU650*(1+0.25*AV650)*Параметри!$K$51</f>
        <v>0</v>
      </c>
      <c r="AX650" s="40">
        <f>ROUNDUP('Дані з ДІСО'!AR650/Параметри!$K$29,0)</f>
        <v>0</v>
      </c>
      <c r="AY650" s="40">
        <f>ROUNDUP('Дані з ДІСО'!AS650/Параметри!$K$29,0)</f>
        <v>0</v>
      </c>
      <c r="AZ650" s="40">
        <f>ROUNDUP('Дані з ДІСО'!AT650/Параметри!$K$29,0)</f>
        <v>0</v>
      </c>
      <c r="BA650" s="64">
        <f>(AX650*Параметри!$K$32+AY650*Параметри!$L$32+AZ650*Параметри!$M$32)/18</f>
        <v>0</v>
      </c>
      <c r="BB650" s="29">
        <f>(BA650*Параметри!$K$51+SUM('Дані з ДІСО'!AR650:AT650)*Параметри!$K$48*Параметри!$K$20/1000)*Параметри!$K$74</f>
        <v>0</v>
      </c>
      <c r="BC650" s="40">
        <f>ROUNDUP(('Дані не з ДІСО'!I650+'Дані не з ДІСО'!K650)/Параметри!$K$26,0)</f>
        <v>0</v>
      </c>
      <c r="BD650" s="29">
        <f>BC650*Параметри!$M$36/18</f>
        <v>0</v>
      </c>
      <c r="BE650" s="40">
        <f>IF(BC650=0,0,'Дані не з ДІСО'!K650/('Дані не з ДІСО'!I650+'Дані не з ДІСО'!K650))</f>
        <v>0</v>
      </c>
      <c r="BF650" s="29">
        <f>(1+0.25*BE650)*BD650*Параметри!$K$51</f>
        <v>0</v>
      </c>
      <c r="BG650" s="40">
        <f>ROUNDUP('Дані не з ДІСО'!M650/Параметри!$K$27,0)</f>
        <v>0</v>
      </c>
      <c r="BH650" s="40">
        <f>BG650*Параметри!$M$37/18</f>
        <v>0</v>
      </c>
      <c r="BI650" s="29">
        <f>BH650*Параметри!$K$51</f>
        <v>0</v>
      </c>
      <c r="BJ650" s="29">
        <f>'Дані не з ДІСО'!N650*Параметри!$K$76</f>
        <v>0</v>
      </c>
      <c r="BK650" s="40">
        <f>ROUNDUP('Дані з ДІСО'!V650/Параметри!$K$25,0)</f>
        <v>0</v>
      </c>
      <c r="BL650" s="40">
        <f>ROUNDUP('Дані з ДІСО'!W650/Параметри!$K$25,0)</f>
        <v>0</v>
      </c>
      <c r="BM650" s="40">
        <f>ROUNDUP('Дані з ДІСО'!X650/Параметри!$K$25,0)</f>
        <v>0</v>
      </c>
      <c r="BN650" s="40">
        <f>(BK650*Параметри!$K$34+BL650*Параметри!$L$34+BM650*Параметри!$M$34)/18</f>
        <v>0</v>
      </c>
      <c r="BO650" s="40">
        <f>IF(K650=0,0,'Дані з ДІСО'!AC650/K650)</f>
        <v>0</v>
      </c>
      <c r="BP650" s="29">
        <f>(1+0.25*BO650)*BN650*Параметри!$K$51</f>
        <v>0</v>
      </c>
      <c r="BQ650" s="29">
        <f>BP650*'Коефіцієнти АТО'!U650</f>
        <v>0</v>
      </c>
      <c r="BR650" s="29">
        <f>K650*(1+0.25*BO650)*Параметри!$K$66*Параметри!$K$20/1000</f>
        <v>0</v>
      </c>
      <c r="BS650" s="29">
        <f>(1+0.25*BO650)*K650*'Коефіцієнти АТО'!S650*Параметри!$K$20/1000</f>
        <v>0</v>
      </c>
      <c r="BT650" s="29">
        <f t="shared" si="97"/>
        <v>0</v>
      </c>
      <c r="BU650" s="40">
        <f>ROUNDUP('Дані з ДІСО'!AG650/Параметри!$K$71,0)</f>
        <v>0</v>
      </c>
      <c r="BV650" s="40">
        <f t="shared" si="98"/>
        <v>0</v>
      </c>
      <c r="BW650" s="40">
        <f>IF('Дані з ДІСО'!AG650=0,0,'Дані з ДІСО'!AJ650/'Дані з ДІСО'!AG650)</f>
        <v>0</v>
      </c>
      <c r="BX650" s="29">
        <f>BV650*(1+0.25*BW650)*Параметри!$K$51</f>
        <v>0</v>
      </c>
      <c r="BY650" s="29">
        <f>ROUND(IF(Параметри!$K$77="No",CC650,CC650*Параметри!$K$78)+AG650,1)</f>
        <v>2967.3</v>
      </c>
      <c r="BZ650" s="29">
        <f>ROUND(IF(Параметри!$K$77="No",BF650,BF650*Параметри!$K$78),1)</f>
        <v>0</v>
      </c>
      <c r="CA650" s="29">
        <f>ROUND(IF(Параметри!$K$77="No",BI650,BI650*Параметри!$K$78),1)</f>
        <v>0</v>
      </c>
      <c r="CB650" s="29">
        <f>ROUND(IF(Параметри!$K$77="No",BJ650,BJ650*Параметри!$K$78),1)</f>
        <v>0</v>
      </c>
      <c r="CC650" s="29">
        <f t="shared" si="92"/>
        <v>3297.0287961424501</v>
      </c>
    </row>
    <row r="651" spans="1:81">
      <c r="A651" s="9">
        <v>650</v>
      </c>
      <c r="B651" s="9" t="s">
        <v>3145</v>
      </c>
      <c r="C651" s="9" t="s">
        <v>3146</v>
      </c>
      <c r="D651" s="9" t="s">
        <v>3750</v>
      </c>
      <c r="E651" s="9" t="s">
        <v>21</v>
      </c>
      <c r="F651" s="9" t="s">
        <v>3677</v>
      </c>
      <c r="G651" s="9" t="s">
        <v>1366</v>
      </c>
      <c r="H651" s="29">
        <f>SUM('Дані з ДІСО'!J651:L651)</f>
        <v>1088</v>
      </c>
      <c r="I651" s="29">
        <f>SUM('Дані з ДІСО'!G651:I651)</f>
        <v>38</v>
      </c>
      <c r="J651" s="29">
        <f>SUM('Дані з ДІСО'!P651:R651)</f>
        <v>0</v>
      </c>
      <c r="K651" s="29">
        <f>SUM('Дані з ДІСО'!V651:X651)</f>
        <v>0</v>
      </c>
      <c r="L651" s="40">
        <f>ROUNDUP('Дані з ДІСО'!J651/'Коефіцієнти АТО'!$R651,0)</f>
        <v>22</v>
      </c>
      <c r="M651" s="40">
        <f>ROUNDUP('Дані з ДІСО'!K651/'Коефіцієнти АТО'!$R651,0)</f>
        <v>37</v>
      </c>
      <c r="N651" s="40">
        <f>ROUNDUP('Дані з ДІСО'!L651/'Коефіцієнти АТО'!$R651,0)</f>
        <v>8</v>
      </c>
      <c r="O651" s="59">
        <f>(L651*Параметри!$K$32+M651*Параметри!$L$32+N651*Параметри!$M$32)/18</f>
        <v>111.10555555555555</v>
      </c>
      <c r="P651" s="41">
        <f>IF(H651=0,"",'Дані з ДІСО'!Y651/H651)</f>
        <v>0</v>
      </c>
      <c r="Q651" s="29">
        <f>IF(H651=0,"",(1+0.25*P651)*O651*Параметри!$K$51)</f>
        <v>22756.663325050355</v>
      </c>
      <c r="R651" s="29">
        <f>IF(H651=0,"",Q651*'Коефіцієнти АТО'!T651)</f>
        <v>386.86327652585607</v>
      </c>
      <c r="S651" s="29">
        <f>IF(H651=0,"",H651*(1+0.25*P651)*Параметри!$K$66*Параметри!$K$20/1000)</f>
        <v>0</v>
      </c>
      <c r="T651" s="29">
        <f>IF(H651=0,"",H651*(1+0.25*P651)*'Коефіцієнти АТО'!$S651*Параметри!$K$20/1000)</f>
        <v>2381.5087281744777</v>
      </c>
      <c r="U651" s="29">
        <f t="shared" si="93"/>
        <v>25525.035329750688</v>
      </c>
      <c r="V651" s="29">
        <f t="shared" si="94"/>
        <v>25525.035329750688</v>
      </c>
      <c r="W651" s="40">
        <f>ROUNDUP('Дані з ДІСО'!P651/Параметри!$K$24,0)</f>
        <v>0</v>
      </c>
      <c r="X651" s="40">
        <f>ROUNDUP('Дані з ДІСО'!Q651/Параметри!$K$24,0)</f>
        <v>0</v>
      </c>
      <c r="Y651" s="40">
        <f>ROUNDUP('Дані з ДІСО'!R651/Параметри!$K$24,0)</f>
        <v>0</v>
      </c>
      <c r="Z651" s="59">
        <f>(W651*Параметри!$K$33+X651*Параметри!$L$33+Y651*Параметри!$M$33)/18</f>
        <v>0</v>
      </c>
      <c r="AA651" s="41">
        <f>IF(J651=0,0,'Дані з ДІСО'!AA651/J651)</f>
        <v>0</v>
      </c>
      <c r="AB651" s="29">
        <f>(1+0.25*AA651)*Z651*Параметри!$K$51</f>
        <v>0</v>
      </c>
      <c r="AC651" s="29">
        <f>AB651*'Коефіцієнти АТО'!U651</f>
        <v>0</v>
      </c>
      <c r="AD651" s="29">
        <f>J651*(1+0.25*AA651)*Параметри!$K$66*Параметри!$K$20/1000</f>
        <v>0</v>
      </c>
      <c r="AE651" s="29">
        <f>(1+0.25*AA651)*J651*'Коефіцієнти АТО'!S651*Параметри!$K$20/1000</f>
        <v>0</v>
      </c>
      <c r="AF651" s="29">
        <f t="shared" si="90"/>
        <v>0</v>
      </c>
      <c r="AG651" s="29">
        <v>0</v>
      </c>
      <c r="AH651" s="40">
        <v>16</v>
      </c>
      <c r="AI651" s="40">
        <v>0</v>
      </c>
      <c r="AJ651" s="40">
        <f t="shared" si="91"/>
        <v>0</v>
      </c>
      <c r="AK651" s="29">
        <f>(AH651+AI651)*(1+0.25*AJ651)*Параметри!$K$53</f>
        <v>2870.8684111360008</v>
      </c>
      <c r="AL651" s="29">
        <f>ROUNDUP(('Дані з ДІСО'!AU651+'Дані з ДІСО'!AW651)/Параметри!$K$28,0)</f>
        <v>0</v>
      </c>
      <c r="AM651" s="64">
        <f>AL651*Параметри!$M$35/18</f>
        <v>0</v>
      </c>
      <c r="AN651" s="29">
        <f>IF(AL651=0,0,'Дані з ДІСО'!AW651/SUM('Дані з ДІСО'!AU651,'Дані з ДІСО'!AW651))</f>
        <v>0</v>
      </c>
      <c r="AO651" s="29">
        <f>(1+0.25*AN651)*AM651*Параметри!$K$51</f>
        <v>0</v>
      </c>
      <c r="AP651" s="40">
        <f>ROUNDUP(('Дані з ДІСО'!AE651+'Дані не з ДІСО'!E651+'Дані не з ДІСО'!G651)/Параметри!$K$69,0)</f>
        <v>0</v>
      </c>
      <c r="AQ651" s="40">
        <f t="shared" si="95"/>
        <v>0</v>
      </c>
      <c r="AR651" s="40">
        <f>IF(AP651=0,0,('Дані з ДІСО'!AH651+'Дані не з ДІСО'!G651)/('Дані з ДІСО'!AE651+'Дані не з ДІСО'!E651+'Дані не з ДІСО'!G651))</f>
        <v>0</v>
      </c>
      <c r="AS651" s="29">
        <f>AQ651*(1+0.25*AR651)*Параметри!$K$51</f>
        <v>0</v>
      </c>
      <c r="AT651" s="40">
        <f>ROUNDUP('Дані з ДІСО'!AF651/Параметри!$K$70,0)</f>
        <v>0</v>
      </c>
      <c r="AU651" s="40">
        <f t="shared" si="96"/>
        <v>0</v>
      </c>
      <c r="AV651" s="40">
        <f>IF(AT651=0,0,'Дані з ДІСО'!AI651/'Дані з ДІСО'!AF651)</f>
        <v>0</v>
      </c>
      <c r="AW651" s="29">
        <f>AU651*(1+0.25*AV651)*Параметри!$K$51</f>
        <v>0</v>
      </c>
      <c r="AX651" s="40">
        <f>ROUNDUP('Дані з ДІСО'!AR651/Параметри!$K$29,0)</f>
        <v>0</v>
      </c>
      <c r="AY651" s="40">
        <f>ROUNDUP('Дані з ДІСО'!AS651/Параметри!$K$29,0)</f>
        <v>0</v>
      </c>
      <c r="AZ651" s="40">
        <f>ROUNDUP('Дані з ДІСО'!AT651/Параметри!$K$29,0)</f>
        <v>0</v>
      </c>
      <c r="BA651" s="64">
        <f>(AX651*Параметри!$K$32+AY651*Параметри!$L$32+AZ651*Параметри!$M$32)/18</f>
        <v>0</v>
      </c>
      <c r="BB651" s="29">
        <f>(BA651*Параметри!$K$51+SUM('Дані з ДІСО'!AR651:AT651)*Параметри!$K$48*Параметри!$K$20/1000)*Параметри!$K$74</f>
        <v>0</v>
      </c>
      <c r="BC651" s="40">
        <f>ROUNDUP(('Дані не з ДІСО'!I651+'Дані не з ДІСО'!K651)/Параметри!$K$26,0)</f>
        <v>0</v>
      </c>
      <c r="BD651" s="29">
        <f>BC651*Параметри!$M$36/18</f>
        <v>0</v>
      </c>
      <c r="BE651" s="40">
        <f>IF(BC651=0,0,'Дані не з ДІСО'!K651/('Дані не з ДІСО'!I651+'Дані не з ДІСО'!K651))</f>
        <v>0</v>
      </c>
      <c r="BF651" s="29">
        <f>(1+0.25*BE651)*BD651*Параметри!$K$51</f>
        <v>0</v>
      </c>
      <c r="BG651" s="40">
        <f>ROUNDUP('Дані не з ДІСО'!M651/Параметри!$K$27,0)</f>
        <v>0</v>
      </c>
      <c r="BH651" s="40">
        <f>BG651*Параметри!$M$37/18</f>
        <v>0</v>
      </c>
      <c r="BI651" s="29">
        <f>BH651*Параметри!$K$51</f>
        <v>0</v>
      </c>
      <c r="BJ651" s="29">
        <f>'Дані не з ДІСО'!N651*Параметри!$K$76</f>
        <v>0</v>
      </c>
      <c r="BK651" s="40">
        <f>ROUNDUP('Дані з ДІСО'!V651/Параметри!$K$25,0)</f>
        <v>0</v>
      </c>
      <c r="BL651" s="40">
        <f>ROUNDUP('Дані з ДІСО'!W651/Параметри!$K$25,0)</f>
        <v>0</v>
      </c>
      <c r="BM651" s="40">
        <f>ROUNDUP('Дані з ДІСО'!X651/Параметри!$K$25,0)</f>
        <v>0</v>
      </c>
      <c r="BN651" s="40">
        <f>(BK651*Параметри!$K$34+BL651*Параметри!$L$34+BM651*Параметри!$M$34)/18</f>
        <v>0</v>
      </c>
      <c r="BO651" s="40">
        <f>IF(K651=0,0,'Дані з ДІСО'!AC651/K651)</f>
        <v>0</v>
      </c>
      <c r="BP651" s="29">
        <f>(1+0.25*BO651)*BN651*Параметри!$K$51</f>
        <v>0</v>
      </c>
      <c r="BQ651" s="29">
        <f>BP651*'Коефіцієнти АТО'!U651</f>
        <v>0</v>
      </c>
      <c r="BR651" s="29">
        <f>K651*(1+0.25*BO651)*Параметри!$K$66*Параметри!$K$20/1000</f>
        <v>0</v>
      </c>
      <c r="BS651" s="29">
        <f>(1+0.25*BO651)*K651*'Коефіцієнти АТО'!S651*Параметри!$K$20/1000</f>
        <v>0</v>
      </c>
      <c r="BT651" s="29">
        <f t="shared" si="97"/>
        <v>0</v>
      </c>
      <c r="BU651" s="40">
        <f>ROUNDUP('Дані з ДІСО'!AG651/Параметри!$K$71,0)</f>
        <v>0</v>
      </c>
      <c r="BV651" s="40">
        <f t="shared" si="98"/>
        <v>0</v>
      </c>
      <c r="BW651" s="40">
        <f>IF('Дані з ДІСО'!AG651=0,0,'Дані з ДІСО'!AJ651/'Дані з ДІСО'!AG651)</f>
        <v>0</v>
      </c>
      <c r="BX651" s="29">
        <f>BV651*(1+0.25*BW651)*Параметри!$K$51</f>
        <v>0</v>
      </c>
      <c r="BY651" s="29">
        <f>ROUND(IF(Параметри!$K$77="No",CC651,CC651*Параметри!$K$78)+AG651,1)</f>
        <v>25556.3</v>
      </c>
      <c r="BZ651" s="29">
        <f>ROUND(IF(Параметри!$K$77="No",BF651,BF651*Параметри!$K$78),1)</f>
        <v>0</v>
      </c>
      <c r="CA651" s="29">
        <f>ROUND(IF(Параметри!$K$77="No",BI651,BI651*Параметри!$K$78),1)</f>
        <v>0</v>
      </c>
      <c r="CB651" s="29">
        <f>ROUND(IF(Параметри!$K$77="No",BJ651,BJ651*Параметри!$K$78),1)</f>
        <v>0</v>
      </c>
      <c r="CC651" s="29">
        <f t="shared" si="92"/>
        <v>28395.90374088669</v>
      </c>
    </row>
    <row r="652" spans="1:81">
      <c r="A652" s="9">
        <v>651</v>
      </c>
      <c r="B652" s="9" t="s">
        <v>3145</v>
      </c>
      <c r="C652" s="9" t="s">
        <v>3146</v>
      </c>
      <c r="D652" s="9" t="s">
        <v>3750</v>
      </c>
      <c r="E652" s="9" t="s">
        <v>21</v>
      </c>
      <c r="F652" s="9" t="s">
        <v>3762</v>
      </c>
      <c r="G652" s="9" t="s">
        <v>1368</v>
      </c>
      <c r="H652" s="29">
        <f>SUM('Дані з ДІСО'!J652:L652)</f>
        <v>1914</v>
      </c>
      <c r="I652" s="29">
        <f>SUM('Дані з ДІСО'!G652:I652)</f>
        <v>83</v>
      </c>
      <c r="J652" s="29">
        <f>SUM('Дані з ДІСО'!P652:R652)</f>
        <v>0</v>
      </c>
      <c r="K652" s="29">
        <f>SUM('Дані з ДІСО'!V652:X652)</f>
        <v>0</v>
      </c>
      <c r="L652" s="40">
        <f>ROUNDUP('Дані з ДІСО'!J652/'Коефіцієнти АТО'!$R652,0)</f>
        <v>44</v>
      </c>
      <c r="M652" s="40">
        <f>ROUNDUP('Дані з ДІСО'!K652/'Коефіцієнти АТО'!$R652,0)</f>
        <v>42</v>
      </c>
      <c r="N652" s="40">
        <f>ROUNDUP('Дані з ДІСО'!L652/'Коефіцієнти АТО'!$R652,0)</f>
        <v>11</v>
      </c>
      <c r="O652" s="59">
        <f>(L652*Параметри!$K$32+M652*Параметри!$L$32+N652*Параметри!$M$32)/18</f>
        <v>154.21666666666667</v>
      </c>
      <c r="P652" s="41">
        <f>IF(H652=0,"",'Дані з ДІСО'!Y652/H652)</f>
        <v>0</v>
      </c>
      <c r="Q652" s="29">
        <f>IF(H652=0,"",(1+0.25*P652)*O652*Параметри!$K$51)</f>
        <v>31586.690196513468</v>
      </c>
      <c r="R652" s="29">
        <f>IF(H652=0,"",Q652*'Коефіцієнти АТО'!T652)</f>
        <v>2369.0017647385098</v>
      </c>
      <c r="S652" s="29">
        <f>IF(H652=0,"",H652*(1+0.25*P652)*Параметри!$K$66*Параметри!$K$20/1000)</f>
        <v>0</v>
      </c>
      <c r="T652" s="29">
        <f>IF(H652=0,"",H652*(1+0.25*P652)*'Коефіцієнти АТО'!$S652*Параметри!$K$20/1000)</f>
        <v>4189.5291412922343</v>
      </c>
      <c r="U652" s="29">
        <f t="shared" si="93"/>
        <v>38145.221102544208</v>
      </c>
      <c r="V652" s="29">
        <f t="shared" si="94"/>
        <v>38145.221102544208</v>
      </c>
      <c r="W652" s="40">
        <f>ROUNDUP('Дані з ДІСО'!P652/Параметри!$K$24,0)</f>
        <v>0</v>
      </c>
      <c r="X652" s="40">
        <f>ROUNDUP('Дані з ДІСО'!Q652/Параметри!$K$24,0)</f>
        <v>0</v>
      </c>
      <c r="Y652" s="40">
        <f>ROUNDUP('Дані з ДІСО'!R652/Параметри!$K$24,0)</f>
        <v>0</v>
      </c>
      <c r="Z652" s="59">
        <f>(W652*Параметри!$K$33+X652*Параметри!$L$33+Y652*Параметри!$M$33)/18</f>
        <v>0</v>
      </c>
      <c r="AA652" s="41">
        <f>IF(J652=0,0,'Дані з ДІСО'!AA652/J652)</f>
        <v>0</v>
      </c>
      <c r="AB652" s="29">
        <f>(1+0.25*AA652)*Z652*Параметри!$K$51</f>
        <v>0</v>
      </c>
      <c r="AC652" s="29">
        <f>AB652*'Коефіцієнти АТО'!U652</f>
        <v>0</v>
      </c>
      <c r="AD652" s="29">
        <f>J652*(1+0.25*AA652)*Параметри!$K$66*Параметри!$K$20/1000</f>
        <v>0</v>
      </c>
      <c r="AE652" s="29">
        <f>(1+0.25*AA652)*J652*'Коефіцієнти АТО'!S652*Параметри!$K$20/1000</f>
        <v>0</v>
      </c>
      <c r="AF652" s="29">
        <f t="shared" si="90"/>
        <v>0</v>
      </c>
      <c r="AG652" s="29">
        <v>0</v>
      </c>
      <c r="AH652" s="40">
        <v>7</v>
      </c>
      <c r="AI652" s="40">
        <v>0</v>
      </c>
      <c r="AJ652" s="40">
        <f t="shared" si="91"/>
        <v>0</v>
      </c>
      <c r="AK652" s="29">
        <f>(AH652+AI652)*(1+0.25*AJ652)*Параметри!$K$53</f>
        <v>1256.0049298720003</v>
      </c>
      <c r="AL652" s="29">
        <f>ROUNDUP(('Дані з ДІСО'!AU652+'Дані з ДІСО'!AW652)/Параметри!$K$28,0)</f>
        <v>0</v>
      </c>
      <c r="AM652" s="64">
        <f>AL652*Параметри!$M$35/18</f>
        <v>0</v>
      </c>
      <c r="AN652" s="29">
        <f>IF(AL652=0,0,'Дані з ДІСО'!AW652/SUM('Дані з ДІСО'!AU652,'Дані з ДІСО'!AW652))</f>
        <v>0</v>
      </c>
      <c r="AO652" s="29">
        <f>(1+0.25*AN652)*AM652*Параметри!$K$51</f>
        <v>0</v>
      </c>
      <c r="AP652" s="40">
        <f>ROUNDUP(('Дані з ДІСО'!AE652+'Дані не з ДІСО'!E652+'Дані не з ДІСО'!G652)/Параметри!$K$69,0)</f>
        <v>0</v>
      </c>
      <c r="AQ652" s="40">
        <f t="shared" si="95"/>
        <v>0</v>
      </c>
      <c r="AR652" s="40">
        <f>IF(AP652=0,0,('Дані з ДІСО'!AH652+'Дані не з ДІСО'!G652)/('Дані з ДІСО'!AE652+'Дані не з ДІСО'!E652+'Дані не з ДІСО'!G652))</f>
        <v>0</v>
      </c>
      <c r="AS652" s="29">
        <f>AQ652*(1+0.25*AR652)*Параметри!$K$51</f>
        <v>0</v>
      </c>
      <c r="AT652" s="40">
        <f>ROUNDUP('Дані з ДІСО'!AF652/Параметри!$K$70,0)</f>
        <v>0</v>
      </c>
      <c r="AU652" s="40">
        <f t="shared" si="96"/>
        <v>0</v>
      </c>
      <c r="AV652" s="40">
        <f>IF(AT652=0,0,'Дані з ДІСО'!AI652/'Дані з ДІСО'!AF652)</f>
        <v>0</v>
      </c>
      <c r="AW652" s="29">
        <f>AU652*(1+0.25*AV652)*Параметри!$K$51</f>
        <v>0</v>
      </c>
      <c r="AX652" s="40">
        <f>ROUNDUP('Дані з ДІСО'!AR652/Параметри!$K$29,0)</f>
        <v>0</v>
      </c>
      <c r="AY652" s="40">
        <f>ROUNDUP('Дані з ДІСО'!AS652/Параметри!$K$29,0)</f>
        <v>0</v>
      </c>
      <c r="AZ652" s="40">
        <f>ROUNDUP('Дані з ДІСО'!AT652/Параметри!$K$29,0)</f>
        <v>0</v>
      </c>
      <c r="BA652" s="64">
        <f>(AX652*Параметри!$K$32+AY652*Параметри!$L$32+AZ652*Параметри!$M$32)/18</f>
        <v>0</v>
      </c>
      <c r="BB652" s="29">
        <f>(BA652*Параметри!$K$51+SUM('Дані з ДІСО'!AR652:AT652)*Параметри!$K$48*Параметри!$K$20/1000)*Параметри!$K$74</f>
        <v>0</v>
      </c>
      <c r="BC652" s="40">
        <f>ROUNDUP(('Дані не з ДІСО'!I652+'Дані не з ДІСО'!K652)/Параметри!$K$26,0)</f>
        <v>0</v>
      </c>
      <c r="BD652" s="29">
        <f>BC652*Параметри!$M$36/18</f>
        <v>0</v>
      </c>
      <c r="BE652" s="40">
        <f>IF(BC652=0,0,'Дані не з ДІСО'!K652/('Дані не з ДІСО'!I652+'Дані не з ДІСО'!K652))</f>
        <v>0</v>
      </c>
      <c r="BF652" s="29">
        <f>(1+0.25*BE652)*BD652*Параметри!$K$51</f>
        <v>0</v>
      </c>
      <c r="BG652" s="40">
        <f>ROUNDUP('Дані не з ДІСО'!M652/Параметри!$K$27,0)</f>
        <v>0</v>
      </c>
      <c r="BH652" s="40">
        <f>BG652*Параметри!$M$37/18</f>
        <v>0</v>
      </c>
      <c r="BI652" s="29">
        <f>BH652*Параметри!$K$51</f>
        <v>0</v>
      </c>
      <c r="BJ652" s="29">
        <f>'Дані не з ДІСО'!N652*Параметри!$K$76</f>
        <v>0</v>
      </c>
      <c r="BK652" s="40">
        <f>ROUNDUP('Дані з ДІСО'!V652/Параметри!$K$25,0)</f>
        <v>0</v>
      </c>
      <c r="BL652" s="40">
        <f>ROUNDUP('Дані з ДІСО'!W652/Параметри!$K$25,0)</f>
        <v>0</v>
      </c>
      <c r="BM652" s="40">
        <f>ROUNDUP('Дані з ДІСО'!X652/Параметри!$K$25,0)</f>
        <v>0</v>
      </c>
      <c r="BN652" s="40">
        <f>(BK652*Параметри!$K$34+BL652*Параметри!$L$34+BM652*Параметри!$M$34)/18</f>
        <v>0</v>
      </c>
      <c r="BO652" s="40">
        <f>IF(K652=0,0,'Дані з ДІСО'!AC652/K652)</f>
        <v>0</v>
      </c>
      <c r="BP652" s="29">
        <f>(1+0.25*BO652)*BN652*Параметри!$K$51</f>
        <v>0</v>
      </c>
      <c r="BQ652" s="29">
        <f>BP652*'Коефіцієнти АТО'!U652</f>
        <v>0</v>
      </c>
      <c r="BR652" s="29">
        <f>K652*(1+0.25*BO652)*Параметри!$K$66*Параметри!$K$20/1000</f>
        <v>0</v>
      </c>
      <c r="BS652" s="29">
        <f>(1+0.25*BO652)*K652*'Коефіцієнти АТО'!S652*Параметри!$K$20/1000</f>
        <v>0</v>
      </c>
      <c r="BT652" s="29">
        <f t="shared" si="97"/>
        <v>0</v>
      </c>
      <c r="BU652" s="40">
        <f>ROUNDUP('Дані з ДІСО'!AG652/Параметри!$K$71,0)</f>
        <v>0</v>
      </c>
      <c r="BV652" s="40">
        <f t="shared" si="98"/>
        <v>0</v>
      </c>
      <c r="BW652" s="40">
        <f>IF('Дані з ДІСО'!AG652=0,0,'Дані з ДІСО'!AJ652/'Дані з ДІСО'!AG652)</f>
        <v>0</v>
      </c>
      <c r="BX652" s="29">
        <f>BV652*(1+0.25*BW652)*Параметри!$K$51</f>
        <v>0</v>
      </c>
      <c r="BY652" s="29">
        <f>ROUND(IF(Параметри!$K$77="No",CC652,CC652*Параметри!$K$78)+AG652,1)</f>
        <v>35461.1</v>
      </c>
      <c r="BZ652" s="29">
        <f>ROUND(IF(Параметри!$K$77="No",BF652,BF652*Параметри!$K$78),1)</f>
        <v>0</v>
      </c>
      <c r="CA652" s="29">
        <f>ROUND(IF(Параметри!$K$77="No",BI652,BI652*Параметри!$K$78),1)</f>
        <v>0</v>
      </c>
      <c r="CB652" s="29">
        <f>ROUND(IF(Параметри!$K$77="No",BJ652,BJ652*Параметри!$K$78),1)</f>
        <v>0</v>
      </c>
      <c r="CC652" s="29">
        <f t="shared" si="92"/>
        <v>39401.226032416205</v>
      </c>
    </row>
    <row r="653" spans="1:81">
      <c r="A653" s="9">
        <v>652</v>
      </c>
      <c r="B653" s="9" t="s">
        <v>3176</v>
      </c>
      <c r="C653" s="9" t="s">
        <v>3146</v>
      </c>
      <c r="D653" s="9" t="s">
        <v>3750</v>
      </c>
      <c r="E653" s="9" t="s">
        <v>78</v>
      </c>
      <c r="F653" s="9" t="s">
        <v>3763</v>
      </c>
      <c r="G653" s="9" t="s">
        <v>1370</v>
      </c>
      <c r="H653" s="29">
        <f>SUM('Дані з ДІСО'!J653:L653)</f>
        <v>7525.5</v>
      </c>
      <c r="I653" s="29">
        <f>SUM('Дані з ДІСО'!G653:I653)</f>
        <v>244</v>
      </c>
      <c r="J653" s="29">
        <f>SUM('Дані з ДІСО'!P653:R653)</f>
        <v>9</v>
      </c>
      <c r="K653" s="29">
        <f>SUM('Дані з ДІСО'!V653:X653)</f>
        <v>0</v>
      </c>
      <c r="L653" s="40">
        <f>ROUNDUP('Дані з ДІСО'!J653/'Коефіцієнти АТО'!$R653,0)</f>
        <v>104</v>
      </c>
      <c r="M653" s="40">
        <f>ROUNDUP('Дані з ДІСО'!K653/'Коефіцієнти АТО'!$R653,0)</f>
        <v>166</v>
      </c>
      <c r="N653" s="40">
        <f>ROUNDUP('Дані з ДІСО'!L653/'Коефіцієнти АТО'!$R653,0)</f>
        <v>38</v>
      </c>
      <c r="O653" s="59">
        <f>(L653*Параметри!$K$32+M653*Параметри!$L$32+N653*Параметри!$M$32)/18</f>
        <v>509.40000000000003</v>
      </c>
      <c r="P653" s="41">
        <f>IF(H653=0,"",'Дані з ДІСО'!Y653/H653)</f>
        <v>0</v>
      </c>
      <c r="Q653" s="29">
        <f>IF(H653=0,"",(1+0.25*P653)*O653*Параметри!$K$51)</f>
        <v>104335.41545079841</v>
      </c>
      <c r="R653" s="29">
        <f>IF(H653=0,"",Q653*'Коефіцієнти АТО'!T653)</f>
        <v>10433.541545079841</v>
      </c>
      <c r="S653" s="29">
        <f>IF(H653=0,"",H653*(1+0.25*P653)*Параметри!$K$66*Параметри!$K$20/1000)</f>
        <v>0</v>
      </c>
      <c r="T653" s="29">
        <f>IF(H653=0,"",H653*(1+0.25*P653)*'Коефіцієнти АТО'!$S653*Параметри!$K$20/1000)</f>
        <v>16472.46685098992</v>
      </c>
      <c r="U653" s="29">
        <f t="shared" si="93"/>
        <v>131241.42384686816</v>
      </c>
      <c r="V653" s="29">
        <f t="shared" si="94"/>
        <v>131241.42384686816</v>
      </c>
      <c r="W653" s="40">
        <f>ROUNDUP('Дані з ДІСО'!P653/Параметри!$K$24,0)</f>
        <v>0</v>
      </c>
      <c r="X653" s="40">
        <f>ROUNDUP('Дані з ДІСО'!Q653/Параметри!$K$24,0)</f>
        <v>1</v>
      </c>
      <c r="Y653" s="40">
        <f>ROUNDUP('Дані з ДІСО'!R653/Параметри!$K$24,0)</f>
        <v>0</v>
      </c>
      <c r="Z653" s="59">
        <f>(W653*Параметри!$K$33+X653*Параметри!$L$33+Y653*Параметри!$M$33)/18</f>
        <v>2</v>
      </c>
      <c r="AA653" s="41">
        <f>IF(J653=0,0,'Дані з ДІСО'!AA653/J653)</f>
        <v>0</v>
      </c>
      <c r="AB653" s="29">
        <f>(1+0.25*AA653)*Z653*Параметри!$K$51</f>
        <v>409.64042187199999</v>
      </c>
      <c r="AC653" s="29">
        <f>AB653*'Коефіцієнти АТО'!U653</f>
        <v>19.253099827983998</v>
      </c>
      <c r="AD653" s="29">
        <f>J653*(1+0.25*AA653)*Параметри!$K$66*Параметри!$K$20/1000</f>
        <v>0</v>
      </c>
      <c r="AE653" s="29">
        <f>(1+0.25*AA653)*J653*'Коефіцієнти АТО'!S653*Параметри!$K$20/1000</f>
        <v>19.699980288207996</v>
      </c>
      <c r="AF653" s="29">
        <f t="shared" si="90"/>
        <v>448.59350198819197</v>
      </c>
      <c r="AG653" s="29">
        <v>0</v>
      </c>
      <c r="AH653" s="40">
        <v>78</v>
      </c>
      <c r="AI653" s="40">
        <v>0</v>
      </c>
      <c r="AJ653" s="40">
        <f t="shared" si="91"/>
        <v>0</v>
      </c>
      <c r="AK653" s="29">
        <f>(AH653+AI653)*(1+0.25*AJ653)*Параметри!$K$53</f>
        <v>13995.483504288004</v>
      </c>
      <c r="AL653" s="29">
        <f>ROUNDUP(('Дані з ДІСО'!AU653+'Дані з ДІСО'!AW653)/Параметри!$K$28,0)</f>
        <v>0</v>
      </c>
      <c r="AM653" s="64">
        <f>AL653*Параметри!$M$35/18</f>
        <v>0</v>
      </c>
      <c r="AN653" s="29">
        <f>IF(AL653=0,0,'Дані з ДІСО'!AW653/SUM('Дані з ДІСО'!AU653,'Дані з ДІСО'!AW653))</f>
        <v>0</v>
      </c>
      <c r="AO653" s="29">
        <f>(1+0.25*AN653)*AM653*Параметри!$K$51</f>
        <v>0</v>
      </c>
      <c r="AP653" s="40">
        <f>ROUNDUP(('Дані з ДІСО'!AE653+'Дані не з ДІСО'!E653+'Дані не з ДІСО'!G653)/Параметри!$K$69,0)</f>
        <v>0</v>
      </c>
      <c r="AQ653" s="40">
        <f t="shared" si="95"/>
        <v>0</v>
      </c>
      <c r="AR653" s="40">
        <f>IF(AP653=0,0,('Дані з ДІСО'!AH653+'Дані не з ДІСО'!G653)/('Дані з ДІСО'!AE653+'Дані не з ДІСО'!E653+'Дані не з ДІСО'!G653))</f>
        <v>0</v>
      </c>
      <c r="AS653" s="29">
        <f>AQ653*(1+0.25*AR653)*Параметри!$K$51</f>
        <v>0</v>
      </c>
      <c r="AT653" s="40">
        <f>ROUNDUP('Дані з ДІСО'!AF653/Параметри!$K$70,0)</f>
        <v>0</v>
      </c>
      <c r="AU653" s="40">
        <f t="shared" si="96"/>
        <v>0</v>
      </c>
      <c r="AV653" s="40">
        <f>IF(AT653=0,0,'Дані з ДІСО'!AI653/'Дані з ДІСО'!AF653)</f>
        <v>0</v>
      </c>
      <c r="AW653" s="29">
        <f>AU653*(1+0.25*AV653)*Параметри!$K$51</f>
        <v>0</v>
      </c>
      <c r="AX653" s="40">
        <f>ROUNDUP('Дані з ДІСО'!AR653/Параметри!$K$29,0)</f>
        <v>0</v>
      </c>
      <c r="AY653" s="40">
        <f>ROUNDUP('Дані з ДІСО'!AS653/Параметри!$K$29,0)</f>
        <v>0</v>
      </c>
      <c r="AZ653" s="40">
        <f>ROUNDUP('Дані з ДІСО'!AT653/Параметри!$K$29,0)</f>
        <v>0</v>
      </c>
      <c r="BA653" s="64">
        <f>(AX653*Параметри!$K$32+AY653*Параметри!$L$32+AZ653*Параметри!$M$32)/18</f>
        <v>0</v>
      </c>
      <c r="BB653" s="29">
        <f>(BA653*Параметри!$K$51+SUM('Дані з ДІСО'!AR653:AT653)*Параметри!$K$48*Параметри!$K$20/1000)*Параметри!$K$74</f>
        <v>0</v>
      </c>
      <c r="BC653" s="40">
        <f>ROUNDUP(('Дані не з ДІСО'!I653+'Дані не з ДІСО'!K653)/Параметри!$K$26,0)</f>
        <v>0</v>
      </c>
      <c r="BD653" s="29">
        <f>BC653*Параметри!$M$36/18</f>
        <v>0</v>
      </c>
      <c r="BE653" s="40">
        <f>IF(BC653=0,0,'Дані не з ДІСО'!K653/('Дані не з ДІСО'!I653+'Дані не з ДІСО'!K653))</f>
        <v>0</v>
      </c>
      <c r="BF653" s="29">
        <f>(1+0.25*BE653)*BD653*Параметри!$K$51</f>
        <v>0</v>
      </c>
      <c r="BG653" s="40">
        <f>ROUNDUP('Дані не з ДІСО'!M653/Параметри!$K$27,0)</f>
        <v>0</v>
      </c>
      <c r="BH653" s="40">
        <f>BG653*Параметри!$M$37/18</f>
        <v>0</v>
      </c>
      <c r="BI653" s="29">
        <f>BH653*Параметри!$K$51</f>
        <v>0</v>
      </c>
      <c r="BJ653" s="29">
        <f>'Дані не з ДІСО'!N653*Параметри!$K$76</f>
        <v>0</v>
      </c>
      <c r="BK653" s="40">
        <f>ROUNDUP('Дані з ДІСО'!V653/Параметри!$K$25,0)</f>
        <v>0</v>
      </c>
      <c r="BL653" s="40">
        <f>ROUNDUP('Дані з ДІСО'!W653/Параметри!$K$25,0)</f>
        <v>0</v>
      </c>
      <c r="BM653" s="40">
        <f>ROUNDUP('Дані з ДІСО'!X653/Параметри!$K$25,0)</f>
        <v>0</v>
      </c>
      <c r="BN653" s="40">
        <f>(BK653*Параметри!$K$34+BL653*Параметри!$L$34+BM653*Параметри!$M$34)/18</f>
        <v>0</v>
      </c>
      <c r="BO653" s="40">
        <f>IF(K653=0,0,'Дані з ДІСО'!AC653/K653)</f>
        <v>0</v>
      </c>
      <c r="BP653" s="29">
        <f>(1+0.25*BO653)*BN653*Параметри!$K$51</f>
        <v>0</v>
      </c>
      <c r="BQ653" s="29">
        <f>BP653*'Коефіцієнти АТО'!U653</f>
        <v>0</v>
      </c>
      <c r="BR653" s="29">
        <f>K653*(1+0.25*BO653)*Параметри!$K$66*Параметри!$K$20/1000</f>
        <v>0</v>
      </c>
      <c r="BS653" s="29">
        <f>(1+0.25*BO653)*K653*'Коефіцієнти АТО'!S653*Параметри!$K$20/1000</f>
        <v>0</v>
      </c>
      <c r="BT653" s="29">
        <f t="shared" si="97"/>
        <v>0</v>
      </c>
      <c r="BU653" s="40">
        <f>ROUNDUP('Дані з ДІСО'!AG653/Параметри!$K$71,0)</f>
        <v>0</v>
      </c>
      <c r="BV653" s="40">
        <f t="shared" si="98"/>
        <v>0</v>
      </c>
      <c r="BW653" s="40">
        <f>IF('Дані з ДІСО'!AG653=0,0,'Дані з ДІСО'!AJ653/'Дані з ДІСО'!AG653)</f>
        <v>0</v>
      </c>
      <c r="BX653" s="29">
        <f>BV653*(1+0.25*BW653)*Параметри!$K$51</f>
        <v>0</v>
      </c>
      <c r="BY653" s="29">
        <f>ROUND(IF(Параметри!$K$77="No",CC653,CC653*Параметри!$K$78)+AG653,1)</f>
        <v>131117</v>
      </c>
      <c r="BZ653" s="29">
        <f>ROUND(IF(Параметри!$K$77="No",BF653,BF653*Параметри!$K$78),1)</f>
        <v>0</v>
      </c>
      <c r="CA653" s="29">
        <f>ROUND(IF(Параметри!$K$77="No",BI653,BI653*Параметри!$K$78),1)</f>
        <v>0</v>
      </c>
      <c r="CB653" s="29">
        <f>ROUND(IF(Параметри!$K$77="No",BJ653,BJ653*Параметри!$K$78),1)</f>
        <v>0</v>
      </c>
      <c r="CC653" s="29">
        <f t="shared" si="92"/>
        <v>145685.50085314436</v>
      </c>
    </row>
    <row r="654" spans="1:81">
      <c r="A654" s="9">
        <v>653</v>
      </c>
      <c r="B654" s="9" t="s">
        <v>3151</v>
      </c>
      <c r="C654" s="9" t="s">
        <v>3151</v>
      </c>
      <c r="D654" s="9" t="s">
        <v>3750</v>
      </c>
      <c r="E654" s="9" t="s">
        <v>29</v>
      </c>
      <c r="F654" s="9" t="s">
        <v>3764</v>
      </c>
      <c r="G654" s="9" t="s">
        <v>1372</v>
      </c>
      <c r="H654" s="29">
        <f>SUM('Дані з ДІСО'!J654:L654)</f>
        <v>0</v>
      </c>
      <c r="I654" s="29">
        <f>SUM('Дані з ДІСО'!G654:I654)</f>
        <v>0</v>
      </c>
      <c r="J654" s="29">
        <f>SUM('Дані з ДІСО'!P654:R654)</f>
        <v>0</v>
      </c>
      <c r="K654" s="29">
        <f>SUM('Дані з ДІСО'!V654:X654)</f>
        <v>0</v>
      </c>
      <c r="L654" s="40">
        <f>ROUNDUP('Дані з ДІСО'!J654/'Коефіцієнти АТО'!$R654,0)</f>
        <v>0</v>
      </c>
      <c r="M654" s="40">
        <f>ROUNDUP('Дані з ДІСО'!K654/'Коефіцієнти АТО'!$R654,0)</f>
        <v>0</v>
      </c>
      <c r="N654" s="40">
        <f>ROUNDUP('Дані з ДІСО'!L654/'Коефіцієнти АТО'!$R654,0)</f>
        <v>0</v>
      </c>
      <c r="O654" s="59">
        <f>(L654*Параметри!$K$32+M654*Параметри!$L$32+N654*Параметри!$M$32)/18</f>
        <v>0</v>
      </c>
      <c r="P654" s="41" t="str">
        <f>IF(H654=0,"",'Дані з ДІСО'!Y654/H654)</f>
        <v/>
      </c>
      <c r="Q654" s="29" t="str">
        <f>IF(H654=0,"",(1+0.25*P654)*O654*Параметри!$K$51)</f>
        <v/>
      </c>
      <c r="R654" s="29" t="str">
        <f>IF(H654=0,"",Q654*'Коефіцієнти АТО'!T654)</f>
        <v/>
      </c>
      <c r="S654" s="29" t="str">
        <f>IF(H654=0,"",H654*(1+0.25*P654)*Параметри!$K$66*Параметри!$K$20/1000)</f>
        <v/>
      </c>
      <c r="T654" s="29" t="str">
        <f>IF(H654=0,"",H654*(1+0.25*P654)*'Коефіцієнти АТО'!$S654*Параметри!$K$20/1000)</f>
        <v/>
      </c>
      <c r="U654" s="29">
        <f t="shared" si="93"/>
        <v>0</v>
      </c>
      <c r="V654" s="29">
        <f t="shared" si="94"/>
        <v>0</v>
      </c>
      <c r="W654" s="40">
        <f>ROUNDUP('Дані з ДІСО'!P654/Параметри!$K$24,0)</f>
        <v>0</v>
      </c>
      <c r="X654" s="40">
        <f>ROUNDUP('Дані з ДІСО'!Q654/Параметри!$K$24,0)</f>
        <v>0</v>
      </c>
      <c r="Y654" s="40">
        <f>ROUNDUP('Дані з ДІСО'!R654/Параметри!$K$24,0)</f>
        <v>0</v>
      </c>
      <c r="Z654" s="59">
        <f>(W654*Параметри!$K$33+X654*Параметри!$L$33+Y654*Параметри!$M$33)/18</f>
        <v>0</v>
      </c>
      <c r="AA654" s="41">
        <f>IF(J654=0,0,'Дані з ДІСО'!AA654/J654)</f>
        <v>0</v>
      </c>
      <c r="AB654" s="29">
        <f>(1+0.25*AA654)*Z654*Параметри!$K$51</f>
        <v>0</v>
      </c>
      <c r="AC654" s="29">
        <f>AB654*'Коефіцієнти АТО'!U654</f>
        <v>0</v>
      </c>
      <c r="AD654" s="29">
        <f>J654*(1+0.25*AA654)*Параметри!$K$66*Параметри!$K$20/1000</f>
        <v>0</v>
      </c>
      <c r="AE654" s="29">
        <f>(1+0.25*AA654)*J654*'Коефіцієнти АТО'!S654*Параметри!$K$20/1000</f>
        <v>0</v>
      </c>
      <c r="AF654" s="29">
        <f t="shared" si="90"/>
        <v>0</v>
      </c>
      <c r="AG654" s="29">
        <v>0</v>
      </c>
      <c r="AH654" s="40">
        <v>0</v>
      </c>
      <c r="AI654" s="40">
        <v>0</v>
      </c>
      <c r="AJ654" s="40">
        <f t="shared" si="91"/>
        <v>0</v>
      </c>
      <c r="AK654" s="29">
        <f>(AH654+AI654)*(1+0.25*AJ654)*Параметри!$K$53</f>
        <v>0</v>
      </c>
      <c r="AL654" s="29">
        <f>ROUNDUP(('Дані з ДІСО'!AU654+'Дані з ДІСО'!AW654)/Параметри!$K$28,0)</f>
        <v>0</v>
      </c>
      <c r="AM654" s="64">
        <f>AL654*Параметри!$M$35/18</f>
        <v>0</v>
      </c>
      <c r="AN654" s="29">
        <f>IF(AL654=0,0,'Дані з ДІСО'!AW654/SUM('Дані з ДІСО'!AU654,'Дані з ДІСО'!AW654))</f>
        <v>0</v>
      </c>
      <c r="AO654" s="29">
        <f>(1+0.25*AN654)*AM654*Параметри!$K$51</f>
        <v>0</v>
      </c>
      <c r="AP654" s="40">
        <f>ROUNDUP(('Дані з ДІСО'!AE654+'Дані не з ДІСО'!E654+'Дані не з ДІСО'!G654)/Параметри!$K$69,0)</f>
        <v>0</v>
      </c>
      <c r="AQ654" s="40">
        <f t="shared" si="95"/>
        <v>0</v>
      </c>
      <c r="AR654" s="40">
        <f>IF(AP654=0,0,('Дані з ДІСО'!AH654+'Дані не з ДІСО'!G654)/('Дані з ДІСО'!AE654+'Дані не з ДІСО'!E654+'Дані не з ДІСО'!G654))</f>
        <v>0</v>
      </c>
      <c r="AS654" s="29">
        <f>AQ654*(1+0.25*AR654)*Параметри!$K$51</f>
        <v>0</v>
      </c>
      <c r="AT654" s="40">
        <f>ROUNDUP('Дані з ДІСО'!AF654/Параметри!$K$70,0)</f>
        <v>0</v>
      </c>
      <c r="AU654" s="40">
        <f t="shared" si="96"/>
        <v>0</v>
      </c>
      <c r="AV654" s="40">
        <f>IF(AT654=0,0,'Дані з ДІСО'!AI654/'Дані з ДІСО'!AF654)</f>
        <v>0</v>
      </c>
      <c r="AW654" s="29">
        <f>AU654*(1+0.25*AV654)*Параметри!$K$51</f>
        <v>0</v>
      </c>
      <c r="AX654" s="40">
        <f>ROUNDUP('Дані з ДІСО'!AR654/Параметри!$K$29,0)</f>
        <v>0</v>
      </c>
      <c r="AY654" s="40">
        <f>ROUNDUP('Дані з ДІСО'!AS654/Параметри!$K$29,0)</f>
        <v>0</v>
      </c>
      <c r="AZ654" s="40">
        <f>ROUNDUP('Дані з ДІСО'!AT654/Параметри!$K$29,0)</f>
        <v>0</v>
      </c>
      <c r="BA654" s="64">
        <f>(AX654*Параметри!$K$32+AY654*Параметри!$L$32+AZ654*Параметри!$M$32)/18</f>
        <v>0</v>
      </c>
      <c r="BB654" s="29">
        <f>(BA654*Параметри!$K$51+SUM('Дані з ДІСО'!AR654:AT654)*Параметри!$K$48*Параметри!$K$20/1000)*Параметри!$K$74</f>
        <v>0</v>
      </c>
      <c r="BC654" s="40">
        <f>ROUNDUP(('Дані не з ДІСО'!I654+'Дані не з ДІСО'!K654)/Параметри!$K$26,0)</f>
        <v>0</v>
      </c>
      <c r="BD654" s="29">
        <f>BC654*Параметри!$M$36/18</f>
        <v>0</v>
      </c>
      <c r="BE654" s="40">
        <f>IF(BC654=0,0,'Дані не з ДІСО'!K654/('Дані не з ДІСО'!I654+'Дані не з ДІСО'!K654))</f>
        <v>0</v>
      </c>
      <c r="BF654" s="29">
        <f>(1+0.25*BE654)*BD654*Параметри!$K$51</f>
        <v>0</v>
      </c>
      <c r="BG654" s="40">
        <f>ROUNDUP('Дані не з ДІСО'!M654/Параметри!$K$27,0)</f>
        <v>0</v>
      </c>
      <c r="BH654" s="40">
        <f>BG654*Параметри!$M$37/18</f>
        <v>0</v>
      </c>
      <c r="BI654" s="29">
        <f>BH654*Параметри!$K$51</f>
        <v>0</v>
      </c>
      <c r="BJ654" s="29">
        <f>'Дані не з ДІСО'!N654*Параметри!$K$76</f>
        <v>0</v>
      </c>
      <c r="BK654" s="40">
        <f>ROUNDUP('Дані з ДІСО'!V654/Параметри!$K$25,0)</f>
        <v>0</v>
      </c>
      <c r="BL654" s="40">
        <f>ROUNDUP('Дані з ДІСО'!W654/Параметри!$K$25,0)</f>
        <v>0</v>
      </c>
      <c r="BM654" s="40">
        <f>ROUNDUP('Дані з ДІСО'!X654/Параметри!$K$25,0)</f>
        <v>0</v>
      </c>
      <c r="BN654" s="40">
        <f>(BK654*Параметри!$K$34+BL654*Параметри!$L$34+BM654*Параметри!$M$34)/18</f>
        <v>0</v>
      </c>
      <c r="BO654" s="40">
        <f>IF(K654=0,0,'Дані з ДІСО'!AC654/K654)</f>
        <v>0</v>
      </c>
      <c r="BP654" s="29">
        <f>(1+0.25*BO654)*BN654*Параметри!$K$51</f>
        <v>0</v>
      </c>
      <c r="BQ654" s="29">
        <f>BP654*'Коефіцієнти АТО'!U654</f>
        <v>0</v>
      </c>
      <c r="BR654" s="29">
        <f>K654*(1+0.25*BO654)*Параметри!$K$66*Параметри!$K$20/1000</f>
        <v>0</v>
      </c>
      <c r="BS654" s="29">
        <f>(1+0.25*BO654)*K654*'Коефіцієнти АТО'!S654*Параметри!$K$20/1000</f>
        <v>0</v>
      </c>
      <c r="BT654" s="29">
        <f t="shared" si="97"/>
        <v>0</v>
      </c>
      <c r="BU654" s="40">
        <f>ROUNDUP('Дані з ДІСО'!AG654/Параметри!$K$71,0)</f>
        <v>0</v>
      </c>
      <c r="BV654" s="40">
        <f t="shared" si="98"/>
        <v>0</v>
      </c>
      <c r="BW654" s="40">
        <f>IF('Дані з ДІСО'!AG654=0,0,'Дані з ДІСО'!AJ654/'Дані з ДІСО'!AG654)</f>
        <v>0</v>
      </c>
      <c r="BX654" s="29">
        <f>BV654*(1+0.25*BW654)*Параметри!$K$51</f>
        <v>0</v>
      </c>
      <c r="BY654" s="29">
        <f>ROUND(IF(Параметри!$K$77="No",CC654,CC654*Параметри!$K$78)+AG654,1)</f>
        <v>0</v>
      </c>
      <c r="BZ654" s="29">
        <f>ROUND(IF(Параметри!$K$77="No",BF654,BF654*Параметри!$K$78),1)</f>
        <v>0</v>
      </c>
      <c r="CA654" s="29">
        <f>ROUND(IF(Параметри!$K$77="No",BI654,BI654*Параметри!$K$78),1)</f>
        <v>0</v>
      </c>
      <c r="CB654" s="29">
        <f>ROUND(IF(Параметри!$K$77="No",BJ654,BJ654*Параметри!$K$78),1)</f>
        <v>0</v>
      </c>
      <c r="CC654" s="29">
        <f t="shared" si="92"/>
        <v>0</v>
      </c>
    </row>
    <row r="655" spans="1:81">
      <c r="A655" s="9">
        <v>654</v>
      </c>
      <c r="B655" s="9" t="s">
        <v>3148</v>
      </c>
      <c r="C655" s="9" t="s">
        <v>3148</v>
      </c>
      <c r="D655" s="9" t="s">
        <v>3750</v>
      </c>
      <c r="E655" s="9" t="s">
        <v>24</v>
      </c>
      <c r="F655" s="9" t="s">
        <v>3765</v>
      </c>
      <c r="G655" s="9" t="s">
        <v>1374</v>
      </c>
      <c r="H655" s="29">
        <f>SUM('Дані з ДІСО'!J655:L655)</f>
        <v>0</v>
      </c>
      <c r="I655" s="29">
        <f>SUM('Дані з ДІСО'!G655:I655)</f>
        <v>0</v>
      </c>
      <c r="J655" s="29">
        <f>SUM('Дані з ДІСО'!P655:R655)</f>
        <v>0</v>
      </c>
      <c r="K655" s="29">
        <f>SUM('Дані з ДІСО'!V655:X655)</f>
        <v>0</v>
      </c>
      <c r="L655" s="40">
        <f>ROUNDUP('Дані з ДІСО'!J655/'Коефіцієнти АТО'!$R655,0)</f>
        <v>0</v>
      </c>
      <c r="M655" s="40">
        <f>ROUNDUP('Дані з ДІСО'!K655/'Коефіцієнти АТО'!$R655,0)</f>
        <v>0</v>
      </c>
      <c r="N655" s="40">
        <f>ROUNDUP('Дані з ДІСО'!L655/'Коефіцієнти АТО'!$R655,0)</f>
        <v>0</v>
      </c>
      <c r="O655" s="59">
        <f>(L655*Параметри!$K$32+M655*Параметри!$L$32+N655*Параметри!$M$32)/18</f>
        <v>0</v>
      </c>
      <c r="P655" s="41" t="str">
        <f>IF(H655=0,"",'Дані з ДІСО'!Y655/H655)</f>
        <v/>
      </c>
      <c r="Q655" s="29" t="str">
        <f>IF(H655=0,"",(1+0.25*P655)*O655*Параметри!$K$51)</f>
        <v/>
      </c>
      <c r="R655" s="29" t="str">
        <f>IF(H655=0,"",Q655*'Коефіцієнти АТО'!T655)</f>
        <v/>
      </c>
      <c r="S655" s="29" t="str">
        <f>IF(H655=0,"",H655*(1+0.25*P655)*Параметри!$K$66*Параметри!$K$20/1000)</f>
        <v/>
      </c>
      <c r="T655" s="29" t="str">
        <f>IF(H655=0,"",H655*(1+0.25*P655)*'Коефіцієнти АТО'!$S655*Параметри!$K$20/1000)</f>
        <v/>
      </c>
      <c r="U655" s="29">
        <f t="shared" si="93"/>
        <v>0</v>
      </c>
      <c r="V655" s="29">
        <f t="shared" si="94"/>
        <v>0</v>
      </c>
      <c r="W655" s="40">
        <f>ROUNDUP('Дані з ДІСО'!P655/Параметри!$K$24,0)</f>
        <v>0</v>
      </c>
      <c r="X655" s="40">
        <f>ROUNDUP('Дані з ДІСО'!Q655/Параметри!$K$24,0)</f>
        <v>0</v>
      </c>
      <c r="Y655" s="40">
        <f>ROUNDUP('Дані з ДІСО'!R655/Параметри!$K$24,0)</f>
        <v>0</v>
      </c>
      <c r="Z655" s="59">
        <f>(W655*Параметри!$K$33+X655*Параметри!$L$33+Y655*Параметри!$M$33)/18</f>
        <v>0</v>
      </c>
      <c r="AA655" s="41">
        <f>IF(J655=0,0,'Дані з ДІСО'!AA655/J655)</f>
        <v>0</v>
      </c>
      <c r="AB655" s="29">
        <f>(1+0.25*AA655)*Z655*Параметри!$K$51</f>
        <v>0</v>
      </c>
      <c r="AC655" s="29">
        <f>AB655*'Коефіцієнти АТО'!U655</f>
        <v>0</v>
      </c>
      <c r="AD655" s="29">
        <f>J655*(1+0.25*AA655)*Параметри!$K$66*Параметри!$K$20/1000</f>
        <v>0</v>
      </c>
      <c r="AE655" s="29">
        <f>(1+0.25*AA655)*J655*'Коефіцієнти АТО'!S655*Параметри!$K$20/1000</f>
        <v>0</v>
      </c>
      <c r="AF655" s="29">
        <f t="shared" si="90"/>
        <v>0</v>
      </c>
      <c r="AG655" s="29">
        <v>0</v>
      </c>
      <c r="AH655" s="40">
        <v>0</v>
      </c>
      <c r="AI655" s="40">
        <v>0</v>
      </c>
      <c r="AJ655" s="40">
        <f t="shared" si="91"/>
        <v>0</v>
      </c>
      <c r="AK655" s="29">
        <f>(AH655+AI655)*(1+0.25*AJ655)*Параметри!$K$53</f>
        <v>0</v>
      </c>
      <c r="AL655" s="29">
        <f>ROUNDUP(('Дані з ДІСО'!AU655+'Дані з ДІСО'!AW655)/Параметри!$K$28,0)</f>
        <v>0</v>
      </c>
      <c r="AM655" s="64">
        <f>AL655*Параметри!$M$35/18</f>
        <v>0</v>
      </c>
      <c r="AN655" s="29">
        <f>IF(AL655=0,0,'Дані з ДІСО'!AW655/SUM('Дані з ДІСО'!AU655,'Дані з ДІСО'!AW655))</f>
        <v>0</v>
      </c>
      <c r="AO655" s="29">
        <f>(1+0.25*AN655)*AM655*Параметри!$K$51</f>
        <v>0</v>
      </c>
      <c r="AP655" s="40">
        <f>ROUNDUP(('Дані з ДІСО'!AE655+'Дані не з ДІСО'!E655+'Дані не з ДІСО'!G655)/Параметри!$K$69,0)</f>
        <v>0</v>
      </c>
      <c r="AQ655" s="40">
        <f t="shared" si="95"/>
        <v>0</v>
      </c>
      <c r="AR655" s="40">
        <f>IF(AP655=0,0,('Дані з ДІСО'!AH655+'Дані не з ДІСО'!G655)/('Дані з ДІСО'!AE655+'Дані не з ДІСО'!E655+'Дані не з ДІСО'!G655))</f>
        <v>0</v>
      </c>
      <c r="AS655" s="29">
        <f>AQ655*(1+0.25*AR655)*Параметри!$K$51</f>
        <v>0</v>
      </c>
      <c r="AT655" s="40">
        <f>ROUNDUP('Дані з ДІСО'!AF655/Параметри!$K$70,0)</f>
        <v>0</v>
      </c>
      <c r="AU655" s="40">
        <f t="shared" si="96"/>
        <v>0</v>
      </c>
      <c r="AV655" s="40">
        <f>IF(AT655=0,0,'Дані з ДІСО'!AI655/'Дані з ДІСО'!AF655)</f>
        <v>0</v>
      </c>
      <c r="AW655" s="29">
        <f>AU655*(1+0.25*AV655)*Параметри!$K$51</f>
        <v>0</v>
      </c>
      <c r="AX655" s="40">
        <f>ROUNDUP('Дані з ДІСО'!AR655/Параметри!$K$29,0)</f>
        <v>0</v>
      </c>
      <c r="AY655" s="40">
        <f>ROUNDUP('Дані з ДІСО'!AS655/Параметри!$K$29,0)</f>
        <v>0</v>
      </c>
      <c r="AZ655" s="40">
        <f>ROUNDUP('Дані з ДІСО'!AT655/Параметри!$K$29,0)</f>
        <v>0</v>
      </c>
      <c r="BA655" s="64">
        <f>(AX655*Параметри!$K$32+AY655*Параметри!$L$32+AZ655*Параметри!$M$32)/18</f>
        <v>0</v>
      </c>
      <c r="BB655" s="29">
        <f>(BA655*Параметри!$K$51+SUM('Дані з ДІСО'!AR655:AT655)*Параметри!$K$48*Параметри!$K$20/1000)*Параметри!$K$74</f>
        <v>0</v>
      </c>
      <c r="BC655" s="40">
        <f>ROUNDUP(('Дані не з ДІСО'!I655+'Дані не з ДІСО'!K655)/Параметри!$K$26,0)</f>
        <v>0</v>
      </c>
      <c r="BD655" s="29">
        <f>BC655*Параметри!$M$36/18</f>
        <v>0</v>
      </c>
      <c r="BE655" s="40">
        <f>IF(BC655=0,0,'Дані не з ДІСО'!K655/('Дані не з ДІСО'!I655+'Дані не з ДІСО'!K655))</f>
        <v>0</v>
      </c>
      <c r="BF655" s="29">
        <f>(1+0.25*BE655)*BD655*Параметри!$K$51</f>
        <v>0</v>
      </c>
      <c r="BG655" s="40">
        <f>ROUNDUP('Дані не з ДІСО'!M655/Параметри!$K$27,0)</f>
        <v>0</v>
      </c>
      <c r="BH655" s="40">
        <f>BG655*Параметри!$M$37/18</f>
        <v>0</v>
      </c>
      <c r="BI655" s="29">
        <f>BH655*Параметри!$K$51</f>
        <v>0</v>
      </c>
      <c r="BJ655" s="29">
        <f>'Дані не з ДІСО'!N655*Параметри!$K$76</f>
        <v>0</v>
      </c>
      <c r="BK655" s="40">
        <f>ROUNDUP('Дані з ДІСО'!V655/Параметри!$K$25,0)</f>
        <v>0</v>
      </c>
      <c r="BL655" s="40">
        <f>ROUNDUP('Дані з ДІСО'!W655/Параметри!$K$25,0)</f>
        <v>0</v>
      </c>
      <c r="BM655" s="40">
        <f>ROUNDUP('Дані з ДІСО'!X655/Параметри!$K$25,0)</f>
        <v>0</v>
      </c>
      <c r="BN655" s="40">
        <f>(BK655*Параметри!$K$34+BL655*Параметри!$L$34+BM655*Параметри!$M$34)/18</f>
        <v>0</v>
      </c>
      <c r="BO655" s="40">
        <f>IF(K655=0,0,'Дані з ДІСО'!AC655/K655)</f>
        <v>0</v>
      </c>
      <c r="BP655" s="29">
        <f>(1+0.25*BO655)*BN655*Параметри!$K$51</f>
        <v>0</v>
      </c>
      <c r="BQ655" s="29">
        <f>BP655*'Коефіцієнти АТО'!U655</f>
        <v>0</v>
      </c>
      <c r="BR655" s="29">
        <f>K655*(1+0.25*BO655)*Параметри!$K$66*Параметри!$K$20/1000</f>
        <v>0</v>
      </c>
      <c r="BS655" s="29">
        <f>(1+0.25*BO655)*K655*'Коефіцієнти АТО'!S655*Параметри!$K$20/1000</f>
        <v>0</v>
      </c>
      <c r="BT655" s="29">
        <f t="shared" si="97"/>
        <v>0</v>
      </c>
      <c r="BU655" s="40">
        <f>ROUNDUP('Дані з ДІСО'!AG655/Параметри!$K$71,0)</f>
        <v>0</v>
      </c>
      <c r="BV655" s="40">
        <f t="shared" si="98"/>
        <v>0</v>
      </c>
      <c r="BW655" s="40">
        <f>IF('Дані з ДІСО'!AG655=0,0,'Дані з ДІСО'!AJ655/'Дані з ДІСО'!AG655)</f>
        <v>0</v>
      </c>
      <c r="BX655" s="29">
        <f>BV655*(1+0.25*BW655)*Параметри!$K$51</f>
        <v>0</v>
      </c>
      <c r="BY655" s="29">
        <f>ROUND(IF(Параметри!$K$77="No",CC655,CC655*Параметри!$K$78)+AG655,1)</f>
        <v>0</v>
      </c>
      <c r="BZ655" s="29">
        <f>ROUND(IF(Параметри!$K$77="No",BF655,BF655*Параметри!$K$78),1)</f>
        <v>0</v>
      </c>
      <c r="CA655" s="29">
        <f>ROUND(IF(Параметри!$K$77="No",BI655,BI655*Параметри!$K$78),1)</f>
        <v>0</v>
      </c>
      <c r="CB655" s="29">
        <f>ROUND(IF(Параметри!$K$77="No",BJ655,BJ655*Параметри!$K$78),1)</f>
        <v>0</v>
      </c>
      <c r="CC655" s="29">
        <f t="shared" si="92"/>
        <v>0</v>
      </c>
    </row>
    <row r="656" spans="1:81">
      <c r="A656" s="9">
        <v>655</v>
      </c>
      <c r="B656" s="9" t="s">
        <v>3151</v>
      </c>
      <c r="C656" s="9" t="s">
        <v>3151</v>
      </c>
      <c r="D656" s="9" t="s">
        <v>3750</v>
      </c>
      <c r="E656" s="9" t="s">
        <v>29</v>
      </c>
      <c r="F656" s="9" t="s">
        <v>3766</v>
      </c>
      <c r="G656" s="9" t="s">
        <v>1376</v>
      </c>
      <c r="H656" s="29">
        <f>SUM('Дані з ДІСО'!J656:L656)</f>
        <v>310</v>
      </c>
      <c r="I656" s="29">
        <f>SUM('Дані з ДІСО'!G656:I656)</f>
        <v>11</v>
      </c>
      <c r="J656" s="29">
        <f>SUM('Дані з ДІСО'!P656:R656)</f>
        <v>0</v>
      </c>
      <c r="K656" s="29">
        <f>SUM('Дані з ДІСО'!V656:X656)</f>
        <v>0</v>
      </c>
      <c r="L656" s="40">
        <f>ROUNDUP('Дані з ДІСО'!J656/'Коефіцієнти АТО'!$R656,0)</f>
        <v>6</v>
      </c>
      <c r="M656" s="40">
        <f>ROUNDUP('Дані з ДІСО'!K656/'Коефіцієнти АТО'!$R656,0)</f>
        <v>14</v>
      </c>
      <c r="N656" s="40">
        <f>ROUNDUP('Дані з ДІСО'!L656/'Коефіцієнти АТО'!$R656,0)</f>
        <v>6</v>
      </c>
      <c r="O656" s="59">
        <f>(L656*Параметри!$K$32+M656*Параметри!$L$32+N656*Параметри!$M$32)/18</f>
        <v>44.933333333333337</v>
      </c>
      <c r="P656" s="41">
        <f>IF(H656=0,"",'Дані з ДІСО'!Y656/H656)</f>
        <v>0</v>
      </c>
      <c r="Q656" s="29">
        <f>IF(H656=0,"",(1+0.25*P656)*O656*Параметри!$K$51)</f>
        <v>9203.2548113909343</v>
      </c>
      <c r="R656" s="29">
        <f>IF(H656=0,"",Q656*'Коефіцієнти АТО'!T656)</f>
        <v>156.45533179364588</v>
      </c>
      <c r="S656" s="29">
        <f>IF(H656=0,"",H656*(1+0.25*P656)*Параметри!$K$66*Параметри!$K$20/1000)</f>
        <v>0</v>
      </c>
      <c r="T656" s="29">
        <f>IF(H656=0,"",H656*(1+0.25*P656)*'Коефіцієнти АТО'!$S656*Параметри!$K$20/1000)</f>
        <v>1416.1145250653863</v>
      </c>
      <c r="U656" s="29">
        <f t="shared" si="93"/>
        <v>10775.824668249967</v>
      </c>
      <c r="V656" s="29">
        <f t="shared" si="94"/>
        <v>10775.824668249967</v>
      </c>
      <c r="W656" s="40">
        <f>ROUNDUP('Дані з ДІСО'!P656/Параметри!$K$24,0)</f>
        <v>0</v>
      </c>
      <c r="X656" s="40">
        <f>ROUNDUP('Дані з ДІСО'!Q656/Параметри!$K$24,0)</f>
        <v>0</v>
      </c>
      <c r="Y656" s="40">
        <f>ROUNDUP('Дані з ДІСО'!R656/Параметри!$K$24,0)</f>
        <v>0</v>
      </c>
      <c r="Z656" s="59">
        <f>(W656*Параметри!$K$33+X656*Параметри!$L$33+Y656*Параметри!$M$33)/18</f>
        <v>0</v>
      </c>
      <c r="AA656" s="41">
        <f>IF(J656=0,0,'Дані з ДІСО'!AA656/J656)</f>
        <v>0</v>
      </c>
      <c r="AB656" s="29">
        <f>(1+0.25*AA656)*Z656*Параметри!$K$51</f>
        <v>0</v>
      </c>
      <c r="AC656" s="29">
        <f>AB656*'Коефіцієнти АТО'!U656</f>
        <v>0</v>
      </c>
      <c r="AD656" s="29">
        <f>J656*(1+0.25*AA656)*Параметри!$K$66*Параметри!$K$20/1000</f>
        <v>0</v>
      </c>
      <c r="AE656" s="29">
        <f>(1+0.25*AA656)*J656*'Коефіцієнти АТО'!S656*Параметри!$K$20/1000</f>
        <v>0</v>
      </c>
      <c r="AF656" s="29">
        <f t="shared" si="90"/>
        <v>0</v>
      </c>
      <c r="AG656" s="29">
        <v>0</v>
      </c>
      <c r="AH656" s="40">
        <v>0</v>
      </c>
      <c r="AI656" s="40">
        <v>0</v>
      </c>
      <c r="AJ656" s="40">
        <f t="shared" si="91"/>
        <v>0</v>
      </c>
      <c r="AK656" s="29">
        <f>(AH656+AI656)*(1+0.25*AJ656)*Параметри!$K$53</f>
        <v>0</v>
      </c>
      <c r="AL656" s="29">
        <f>ROUNDUP(('Дані з ДІСО'!AU656+'Дані з ДІСО'!AW656)/Параметри!$K$28,0)</f>
        <v>0</v>
      </c>
      <c r="AM656" s="64">
        <f>AL656*Параметри!$M$35/18</f>
        <v>0</v>
      </c>
      <c r="AN656" s="29">
        <f>IF(AL656=0,0,'Дані з ДІСО'!AW656/SUM('Дані з ДІСО'!AU656,'Дані з ДІСО'!AW656))</f>
        <v>0</v>
      </c>
      <c r="AO656" s="29">
        <f>(1+0.25*AN656)*AM656*Параметри!$K$51</f>
        <v>0</v>
      </c>
      <c r="AP656" s="40">
        <f>ROUNDUP(('Дані з ДІСО'!AE656+'Дані не з ДІСО'!E656+'Дані не з ДІСО'!G656)/Параметри!$K$69,0)</f>
        <v>0</v>
      </c>
      <c r="AQ656" s="40">
        <f t="shared" si="95"/>
        <v>0</v>
      </c>
      <c r="AR656" s="40">
        <f>IF(AP656=0,0,('Дані з ДІСО'!AH656+'Дані не з ДІСО'!G656)/('Дані з ДІСО'!AE656+'Дані не з ДІСО'!E656+'Дані не з ДІСО'!G656))</f>
        <v>0</v>
      </c>
      <c r="AS656" s="29">
        <f>AQ656*(1+0.25*AR656)*Параметри!$K$51</f>
        <v>0</v>
      </c>
      <c r="AT656" s="40">
        <f>ROUNDUP('Дані з ДІСО'!AF656/Параметри!$K$70,0)</f>
        <v>0</v>
      </c>
      <c r="AU656" s="40">
        <f t="shared" si="96"/>
        <v>0</v>
      </c>
      <c r="AV656" s="40">
        <f>IF(AT656=0,0,'Дані з ДІСО'!AI656/'Дані з ДІСО'!AF656)</f>
        <v>0</v>
      </c>
      <c r="AW656" s="29">
        <f>AU656*(1+0.25*AV656)*Параметри!$K$51</f>
        <v>0</v>
      </c>
      <c r="AX656" s="40">
        <f>ROUNDUP('Дані з ДІСО'!AR656/Параметри!$K$29,0)</f>
        <v>0</v>
      </c>
      <c r="AY656" s="40">
        <f>ROUNDUP('Дані з ДІСО'!AS656/Параметри!$K$29,0)</f>
        <v>0</v>
      </c>
      <c r="AZ656" s="40">
        <f>ROUNDUP('Дані з ДІСО'!AT656/Параметри!$K$29,0)</f>
        <v>0</v>
      </c>
      <c r="BA656" s="64">
        <f>(AX656*Параметри!$K$32+AY656*Параметри!$L$32+AZ656*Параметри!$M$32)/18</f>
        <v>0</v>
      </c>
      <c r="BB656" s="29">
        <f>(BA656*Параметри!$K$51+SUM('Дані з ДІСО'!AR656:AT656)*Параметри!$K$48*Параметри!$K$20/1000)*Параметри!$K$74</f>
        <v>0</v>
      </c>
      <c r="BC656" s="40">
        <f>ROUNDUP(('Дані не з ДІСО'!I656+'Дані не з ДІСО'!K656)/Параметри!$K$26,0)</f>
        <v>0</v>
      </c>
      <c r="BD656" s="29">
        <f>BC656*Параметри!$M$36/18</f>
        <v>0</v>
      </c>
      <c r="BE656" s="40">
        <f>IF(BC656=0,0,'Дані не з ДІСО'!K656/('Дані не з ДІСО'!I656+'Дані не з ДІСО'!K656))</f>
        <v>0</v>
      </c>
      <c r="BF656" s="29">
        <f>(1+0.25*BE656)*BD656*Параметри!$K$51</f>
        <v>0</v>
      </c>
      <c r="BG656" s="40">
        <f>ROUNDUP('Дані не з ДІСО'!M656/Параметри!$K$27,0)</f>
        <v>0</v>
      </c>
      <c r="BH656" s="40">
        <f>BG656*Параметри!$M$37/18</f>
        <v>0</v>
      </c>
      <c r="BI656" s="29">
        <f>BH656*Параметри!$K$51</f>
        <v>0</v>
      </c>
      <c r="BJ656" s="29">
        <f>'Дані не з ДІСО'!N656*Параметри!$K$76</f>
        <v>0</v>
      </c>
      <c r="BK656" s="40">
        <f>ROUNDUP('Дані з ДІСО'!V656/Параметри!$K$25,0)</f>
        <v>0</v>
      </c>
      <c r="BL656" s="40">
        <f>ROUNDUP('Дані з ДІСО'!W656/Параметри!$K$25,0)</f>
        <v>0</v>
      </c>
      <c r="BM656" s="40">
        <f>ROUNDUP('Дані з ДІСО'!X656/Параметри!$K$25,0)</f>
        <v>0</v>
      </c>
      <c r="BN656" s="40">
        <f>(BK656*Параметри!$K$34+BL656*Параметри!$L$34+BM656*Параметри!$M$34)/18</f>
        <v>0</v>
      </c>
      <c r="BO656" s="40">
        <f>IF(K656=0,0,'Дані з ДІСО'!AC656/K656)</f>
        <v>0</v>
      </c>
      <c r="BP656" s="29">
        <f>(1+0.25*BO656)*BN656*Параметри!$K$51</f>
        <v>0</v>
      </c>
      <c r="BQ656" s="29">
        <f>BP656*'Коефіцієнти АТО'!U656</f>
        <v>0</v>
      </c>
      <c r="BR656" s="29">
        <f>K656*(1+0.25*BO656)*Параметри!$K$66*Параметри!$K$20/1000</f>
        <v>0</v>
      </c>
      <c r="BS656" s="29">
        <f>(1+0.25*BO656)*K656*'Коефіцієнти АТО'!S656*Параметри!$K$20/1000</f>
        <v>0</v>
      </c>
      <c r="BT656" s="29">
        <f t="shared" si="97"/>
        <v>0</v>
      </c>
      <c r="BU656" s="40">
        <f>ROUNDUP('Дані з ДІСО'!AG656/Параметри!$K$71,0)</f>
        <v>0</v>
      </c>
      <c r="BV656" s="40">
        <f t="shared" si="98"/>
        <v>0</v>
      </c>
      <c r="BW656" s="40">
        <f>IF('Дані з ДІСО'!AG656=0,0,'Дані з ДІСО'!AJ656/'Дані з ДІСО'!AG656)</f>
        <v>0</v>
      </c>
      <c r="BX656" s="29">
        <f>BV656*(1+0.25*BW656)*Параметри!$K$51</f>
        <v>0</v>
      </c>
      <c r="BY656" s="29">
        <f>ROUND(IF(Параметри!$K$77="No",CC656,CC656*Параметри!$K$78)+AG656,1)</f>
        <v>9698.2000000000007</v>
      </c>
      <c r="BZ656" s="29">
        <f>ROUND(IF(Параметри!$K$77="No",BF656,BF656*Параметри!$K$78),1)</f>
        <v>0</v>
      </c>
      <c r="CA656" s="29">
        <f>ROUND(IF(Параметри!$K$77="No",BI656,BI656*Параметри!$K$78),1)</f>
        <v>0</v>
      </c>
      <c r="CB656" s="29">
        <f>ROUND(IF(Параметри!$K$77="No",BJ656,BJ656*Параметри!$K$78),1)</f>
        <v>0</v>
      </c>
      <c r="CC656" s="29">
        <f t="shared" si="92"/>
        <v>10775.824668249967</v>
      </c>
    </row>
    <row r="657" spans="1:81">
      <c r="A657" s="9">
        <v>656</v>
      </c>
      <c r="B657" s="9" t="s">
        <v>3145</v>
      </c>
      <c r="C657" s="9" t="s">
        <v>3146</v>
      </c>
      <c r="D657" s="9" t="s">
        <v>3750</v>
      </c>
      <c r="E657" s="9" t="s">
        <v>21</v>
      </c>
      <c r="F657" s="9" t="s">
        <v>3767</v>
      </c>
      <c r="G657" s="9" t="s">
        <v>1378</v>
      </c>
      <c r="H657" s="29">
        <f>SUM('Дані з ДІСО'!J657:L657)</f>
        <v>1115</v>
      </c>
      <c r="I657" s="29">
        <f>SUM('Дані з ДІСО'!G657:I657)</f>
        <v>56</v>
      </c>
      <c r="J657" s="29">
        <f>SUM('Дані з ДІСО'!P657:R657)</f>
        <v>0</v>
      </c>
      <c r="K657" s="29">
        <f>SUM('Дані з ДІСО'!V657:X657)</f>
        <v>0</v>
      </c>
      <c r="L657" s="40">
        <f>ROUNDUP('Дані з ДІСО'!J657/'Коефіцієнти АТО'!$R657,0)</f>
        <v>20</v>
      </c>
      <c r="M657" s="40">
        <f>ROUNDUP('Дані з ДІСО'!K657/'Коефіцієнти АТО'!$R657,0)</f>
        <v>32</v>
      </c>
      <c r="N657" s="40">
        <f>ROUNDUP('Дані з ДІСО'!L657/'Коефіцієнти АТО'!$R657,0)</f>
        <v>11</v>
      </c>
      <c r="O657" s="59">
        <f>(L657*Параметри!$K$32+M657*Параметри!$L$32+N657*Параметри!$M$32)/18</f>
        <v>105.38333333333334</v>
      </c>
      <c r="P657" s="41">
        <f>IF(H657=0,"",'Дані з ДІСО'!Y657/H657)</f>
        <v>0</v>
      </c>
      <c r="Q657" s="29">
        <f>IF(H657=0,"",(1+0.25*P657)*O657*Параметри!$K$51)</f>
        <v>21584.636562472133</v>
      </c>
      <c r="R657" s="29">
        <f>IF(H657=0,"",Q657*'Коефіцієнти АТО'!T657)</f>
        <v>366.93882156202631</v>
      </c>
      <c r="S657" s="29">
        <f>IF(H657=0,"",H657*(1+0.25*P657)*Параметри!$K$66*Параметри!$K$20/1000)</f>
        <v>0</v>
      </c>
      <c r="T657" s="29">
        <f>IF(H657=0,"",H657*(1+0.25*P657)*'Коефіцієнти АТО'!$S657*Параметри!$K$20/1000)</f>
        <v>2440.6086690391012</v>
      </c>
      <c r="U657" s="29">
        <f t="shared" si="93"/>
        <v>24392.184053073262</v>
      </c>
      <c r="V657" s="29">
        <f t="shared" si="94"/>
        <v>24392.184053073262</v>
      </c>
      <c r="W657" s="40">
        <f>ROUNDUP('Дані з ДІСО'!P657/Параметри!$K$24,0)</f>
        <v>0</v>
      </c>
      <c r="X657" s="40">
        <f>ROUNDUP('Дані з ДІСО'!Q657/Параметри!$K$24,0)</f>
        <v>0</v>
      </c>
      <c r="Y657" s="40">
        <f>ROUNDUP('Дані з ДІСО'!R657/Параметри!$K$24,0)</f>
        <v>0</v>
      </c>
      <c r="Z657" s="59">
        <f>(W657*Параметри!$K$33+X657*Параметри!$L$33+Y657*Параметри!$M$33)/18</f>
        <v>0</v>
      </c>
      <c r="AA657" s="41">
        <f>IF(J657=0,0,'Дані з ДІСО'!AA657/J657)</f>
        <v>0</v>
      </c>
      <c r="AB657" s="29">
        <f>(1+0.25*AA657)*Z657*Параметри!$K$51</f>
        <v>0</v>
      </c>
      <c r="AC657" s="29">
        <f>AB657*'Коефіцієнти АТО'!U657</f>
        <v>0</v>
      </c>
      <c r="AD657" s="29">
        <f>J657*(1+0.25*AA657)*Параметри!$K$66*Параметри!$K$20/1000</f>
        <v>0</v>
      </c>
      <c r="AE657" s="29">
        <f>(1+0.25*AA657)*J657*'Коефіцієнти АТО'!S657*Параметри!$K$20/1000</f>
        <v>0</v>
      </c>
      <c r="AF657" s="29">
        <f t="shared" si="90"/>
        <v>0</v>
      </c>
      <c r="AG657" s="29">
        <v>0</v>
      </c>
      <c r="AH657" s="40">
        <v>11</v>
      </c>
      <c r="AI657" s="40">
        <v>0</v>
      </c>
      <c r="AJ657" s="40">
        <f t="shared" si="91"/>
        <v>0</v>
      </c>
      <c r="AK657" s="29">
        <f>(AH657+AI657)*(1+0.25*AJ657)*Параметри!$K$53</f>
        <v>1973.7220326560005</v>
      </c>
      <c r="AL657" s="29">
        <f>ROUNDUP(('Дані з ДІСО'!AU657+'Дані з ДІСО'!AW657)/Параметри!$K$28,0)</f>
        <v>2</v>
      </c>
      <c r="AM657" s="64">
        <f>AL657*Параметри!$M$35/18</f>
        <v>2.5555555555555554</v>
      </c>
      <c r="AN657" s="29">
        <f>IF(AL657=0,0,'Дані з ДІСО'!AW657/SUM('Дані з ДІСО'!AU657,'Дані з ДІСО'!AW657))</f>
        <v>0</v>
      </c>
      <c r="AO657" s="29">
        <f>(1+0.25*AN657)*AM657*Параметри!$K$51</f>
        <v>523.4294279475555</v>
      </c>
      <c r="AP657" s="40">
        <f>ROUNDUP(('Дані з ДІСО'!AE657+'Дані не з ДІСО'!E657+'Дані не з ДІСО'!G657)/Параметри!$K$69,0)</f>
        <v>0</v>
      </c>
      <c r="AQ657" s="40">
        <f t="shared" si="95"/>
        <v>0</v>
      </c>
      <c r="AR657" s="40">
        <f>IF(AP657=0,0,('Дані з ДІСО'!AH657+'Дані не з ДІСО'!G657)/('Дані з ДІСО'!AE657+'Дані не з ДІСО'!E657+'Дані не з ДІСО'!G657))</f>
        <v>0</v>
      </c>
      <c r="AS657" s="29">
        <f>AQ657*(1+0.25*AR657)*Параметри!$K$51</f>
        <v>0</v>
      </c>
      <c r="AT657" s="40">
        <f>ROUNDUP('Дані з ДІСО'!AF657/Параметри!$K$70,0)</f>
        <v>0</v>
      </c>
      <c r="AU657" s="40">
        <f t="shared" si="96"/>
        <v>0</v>
      </c>
      <c r="AV657" s="40">
        <f>IF(AT657=0,0,'Дані з ДІСО'!AI657/'Дані з ДІСО'!AF657)</f>
        <v>0</v>
      </c>
      <c r="AW657" s="29">
        <f>AU657*(1+0.25*AV657)*Параметри!$K$51</f>
        <v>0</v>
      </c>
      <c r="AX657" s="40">
        <f>ROUNDUP('Дані з ДІСО'!AR657/Параметри!$K$29,0)</f>
        <v>0</v>
      </c>
      <c r="AY657" s="40">
        <f>ROUNDUP('Дані з ДІСО'!AS657/Параметри!$K$29,0)</f>
        <v>0</v>
      </c>
      <c r="AZ657" s="40">
        <f>ROUNDUP('Дані з ДІСО'!AT657/Параметри!$K$29,0)</f>
        <v>0</v>
      </c>
      <c r="BA657" s="64">
        <f>(AX657*Параметри!$K$32+AY657*Параметри!$L$32+AZ657*Параметри!$M$32)/18</f>
        <v>0</v>
      </c>
      <c r="BB657" s="29">
        <f>(BA657*Параметри!$K$51+SUM('Дані з ДІСО'!AR657:AT657)*Параметри!$K$48*Параметри!$K$20/1000)*Параметри!$K$74</f>
        <v>0</v>
      </c>
      <c r="BC657" s="40">
        <f>ROUNDUP(('Дані не з ДІСО'!I657+'Дані не з ДІСО'!K657)/Параметри!$K$26,0)</f>
        <v>0</v>
      </c>
      <c r="BD657" s="29">
        <f>BC657*Параметри!$M$36/18</f>
        <v>0</v>
      </c>
      <c r="BE657" s="40">
        <f>IF(BC657=0,0,'Дані не з ДІСО'!K657/('Дані не з ДІСО'!I657+'Дані не з ДІСО'!K657))</f>
        <v>0</v>
      </c>
      <c r="BF657" s="29">
        <f>(1+0.25*BE657)*BD657*Параметри!$K$51</f>
        <v>0</v>
      </c>
      <c r="BG657" s="40">
        <f>ROUNDUP('Дані не з ДІСО'!M657/Параметри!$K$27,0)</f>
        <v>0</v>
      </c>
      <c r="BH657" s="40">
        <f>BG657*Параметри!$M$37/18</f>
        <v>0</v>
      </c>
      <c r="BI657" s="29">
        <f>BH657*Параметри!$K$51</f>
        <v>0</v>
      </c>
      <c r="BJ657" s="29">
        <f>'Дані не з ДІСО'!N657*Параметри!$K$76</f>
        <v>0</v>
      </c>
      <c r="BK657" s="40">
        <f>ROUNDUP('Дані з ДІСО'!V657/Параметри!$K$25,0)</f>
        <v>0</v>
      </c>
      <c r="BL657" s="40">
        <f>ROUNDUP('Дані з ДІСО'!W657/Параметри!$K$25,0)</f>
        <v>0</v>
      </c>
      <c r="BM657" s="40">
        <f>ROUNDUP('Дані з ДІСО'!X657/Параметри!$K$25,0)</f>
        <v>0</v>
      </c>
      <c r="BN657" s="40">
        <f>(BK657*Параметри!$K$34+BL657*Параметри!$L$34+BM657*Параметри!$M$34)/18</f>
        <v>0</v>
      </c>
      <c r="BO657" s="40">
        <f>IF(K657=0,0,'Дані з ДІСО'!AC657/K657)</f>
        <v>0</v>
      </c>
      <c r="BP657" s="29">
        <f>(1+0.25*BO657)*BN657*Параметри!$K$51</f>
        <v>0</v>
      </c>
      <c r="BQ657" s="29">
        <f>BP657*'Коефіцієнти АТО'!U657</f>
        <v>0</v>
      </c>
      <c r="BR657" s="29">
        <f>K657*(1+0.25*BO657)*Параметри!$K$66*Параметри!$K$20/1000</f>
        <v>0</v>
      </c>
      <c r="BS657" s="29">
        <f>(1+0.25*BO657)*K657*'Коефіцієнти АТО'!S657*Параметри!$K$20/1000</f>
        <v>0</v>
      </c>
      <c r="BT657" s="29">
        <f t="shared" si="97"/>
        <v>0</v>
      </c>
      <c r="BU657" s="40">
        <f>ROUNDUP('Дані з ДІСО'!AG657/Параметри!$K$71,0)</f>
        <v>0</v>
      </c>
      <c r="BV657" s="40">
        <f t="shared" si="98"/>
        <v>0</v>
      </c>
      <c r="BW657" s="40">
        <f>IF('Дані з ДІСО'!AG657=0,0,'Дані з ДІСО'!AJ657/'Дані з ДІСО'!AG657)</f>
        <v>0</v>
      </c>
      <c r="BX657" s="29">
        <f>BV657*(1+0.25*BW657)*Параметри!$K$51</f>
        <v>0</v>
      </c>
      <c r="BY657" s="29">
        <f>ROUND(IF(Параметри!$K$77="No",CC657,CC657*Параметри!$K$78)+AG657,1)</f>
        <v>24200.400000000001</v>
      </c>
      <c r="BZ657" s="29">
        <f>ROUND(IF(Параметри!$K$77="No",BF657,BF657*Параметри!$K$78),1)</f>
        <v>0</v>
      </c>
      <c r="CA657" s="29">
        <f>ROUND(IF(Параметри!$K$77="No",BI657,BI657*Параметри!$K$78),1)</f>
        <v>0</v>
      </c>
      <c r="CB657" s="29">
        <f>ROUND(IF(Параметри!$K$77="No",BJ657,BJ657*Параметри!$K$78),1)</f>
        <v>0</v>
      </c>
      <c r="CC657" s="29">
        <f t="shared" si="92"/>
        <v>26889.335513676819</v>
      </c>
    </row>
    <row r="658" spans="1:81">
      <c r="A658" s="9">
        <v>657</v>
      </c>
      <c r="B658" s="9" t="s">
        <v>3176</v>
      </c>
      <c r="C658" s="9" t="s">
        <v>3146</v>
      </c>
      <c r="D658" s="9" t="s">
        <v>3750</v>
      </c>
      <c r="E658" s="9" t="s">
        <v>78</v>
      </c>
      <c r="F658" s="9" t="s">
        <v>3768</v>
      </c>
      <c r="G658" s="9" t="s">
        <v>1380</v>
      </c>
      <c r="H658" s="29">
        <f>SUM('Дані з ДІСО'!J658:L658)</f>
        <v>2312</v>
      </c>
      <c r="I658" s="29">
        <f>SUM('Дані з ДІСО'!G658:I658)</f>
        <v>76</v>
      </c>
      <c r="J658" s="29">
        <f>SUM('Дані з ДІСО'!P658:R658)</f>
        <v>0</v>
      </c>
      <c r="K658" s="29">
        <f>SUM('Дані з ДІСО'!V658:X658)</f>
        <v>0</v>
      </c>
      <c r="L658" s="40">
        <f>ROUNDUP('Дані з ДІСО'!J658/'Коефіцієнти АТО'!$R658,0)</f>
        <v>32</v>
      </c>
      <c r="M658" s="40">
        <f>ROUNDUP('Дані з ДІСО'!K658/'Коефіцієнти АТО'!$R658,0)</f>
        <v>53</v>
      </c>
      <c r="N658" s="40">
        <f>ROUNDUP('Дані з ДІСО'!L658/'Коефіцієнти АТО'!$R658,0)</f>
        <v>11</v>
      </c>
      <c r="O658" s="59">
        <f>(L658*Параметри!$K$32+M658*Параметри!$L$32+N658*Параметри!$M$32)/18</f>
        <v>158.86666666666667</v>
      </c>
      <c r="P658" s="41">
        <f>IF(H658=0,"",'Дані з ДІСО'!Y658/H658)</f>
        <v>0</v>
      </c>
      <c r="Q658" s="29">
        <f>IF(H658=0,"",(1+0.25*P658)*O658*Параметри!$K$51)</f>
        <v>32539.104177365869</v>
      </c>
      <c r="R658" s="29">
        <f>IF(H658=0,"",Q658*'Коефіцієнти АТО'!T658)</f>
        <v>3253.9104177365871</v>
      </c>
      <c r="S658" s="29">
        <f>IF(H658=0,"",H658*(1+0.25*P658)*Параметри!$K$66*Параметри!$K$20/1000)</f>
        <v>0</v>
      </c>
      <c r="T658" s="29">
        <f>IF(H658=0,"",H658*(1+0.25*P658)*'Коефіцієнти АТО'!$S658*Параметри!$K$20/1000)</f>
        <v>5060.7060473707643</v>
      </c>
      <c r="U658" s="29">
        <f t="shared" si="93"/>
        <v>40853.720642473214</v>
      </c>
      <c r="V658" s="29">
        <f t="shared" si="94"/>
        <v>40853.720642473214</v>
      </c>
      <c r="W658" s="40">
        <f>ROUNDUP('Дані з ДІСО'!P658/Параметри!$K$24,0)</f>
        <v>0</v>
      </c>
      <c r="X658" s="40">
        <f>ROUNDUP('Дані з ДІСО'!Q658/Параметри!$K$24,0)</f>
        <v>0</v>
      </c>
      <c r="Y658" s="40">
        <f>ROUNDUP('Дані з ДІСО'!R658/Параметри!$K$24,0)</f>
        <v>0</v>
      </c>
      <c r="Z658" s="59">
        <f>(W658*Параметри!$K$33+X658*Параметри!$L$33+Y658*Параметри!$M$33)/18</f>
        <v>0</v>
      </c>
      <c r="AA658" s="41">
        <f>IF(J658=0,0,'Дані з ДІСО'!AA658/J658)</f>
        <v>0</v>
      </c>
      <c r="AB658" s="29">
        <f>(1+0.25*AA658)*Z658*Параметри!$K$51</f>
        <v>0</v>
      </c>
      <c r="AC658" s="29">
        <f>AB658*'Коефіцієнти АТО'!U658</f>
        <v>0</v>
      </c>
      <c r="AD658" s="29">
        <f>J658*(1+0.25*AA658)*Параметри!$K$66*Параметри!$K$20/1000</f>
        <v>0</v>
      </c>
      <c r="AE658" s="29">
        <f>(1+0.25*AA658)*J658*'Коефіцієнти АТО'!S658*Параметри!$K$20/1000</f>
        <v>0</v>
      </c>
      <c r="AF658" s="29">
        <f t="shared" si="90"/>
        <v>0</v>
      </c>
      <c r="AG658" s="29">
        <v>0</v>
      </c>
      <c r="AH658" s="40">
        <v>11</v>
      </c>
      <c r="AI658" s="40">
        <v>0</v>
      </c>
      <c r="AJ658" s="40">
        <f t="shared" si="91"/>
        <v>0</v>
      </c>
      <c r="AK658" s="29">
        <f>(AH658+AI658)*(1+0.25*AJ658)*Параметри!$K$53</f>
        <v>1973.7220326560005</v>
      </c>
      <c r="AL658" s="29">
        <f>ROUNDUP(('Дані з ДІСО'!AU658+'Дані з ДІСО'!AW658)/Параметри!$K$28,0)</f>
        <v>0</v>
      </c>
      <c r="AM658" s="64">
        <f>AL658*Параметри!$M$35/18</f>
        <v>0</v>
      </c>
      <c r="AN658" s="29">
        <f>IF(AL658=0,0,'Дані з ДІСО'!AW658/SUM('Дані з ДІСО'!AU658,'Дані з ДІСО'!AW658))</f>
        <v>0</v>
      </c>
      <c r="AO658" s="29">
        <f>(1+0.25*AN658)*AM658*Параметри!$K$51</f>
        <v>0</v>
      </c>
      <c r="AP658" s="40">
        <f>ROUNDUP(('Дані з ДІСО'!AE658+'Дані не з ДІСО'!E658+'Дані не з ДІСО'!G658)/Параметри!$K$69,0)</f>
        <v>0</v>
      </c>
      <c r="AQ658" s="40">
        <f t="shared" si="95"/>
        <v>0</v>
      </c>
      <c r="AR658" s="40">
        <f>IF(AP658=0,0,('Дані з ДІСО'!AH658+'Дані не з ДІСО'!G658)/('Дані з ДІСО'!AE658+'Дані не з ДІСО'!E658+'Дані не з ДІСО'!G658))</f>
        <v>0</v>
      </c>
      <c r="AS658" s="29">
        <f>AQ658*(1+0.25*AR658)*Параметри!$K$51</f>
        <v>0</v>
      </c>
      <c r="AT658" s="40">
        <f>ROUNDUP('Дані з ДІСО'!AF658/Параметри!$K$70,0)</f>
        <v>0</v>
      </c>
      <c r="AU658" s="40">
        <f t="shared" si="96"/>
        <v>0</v>
      </c>
      <c r="AV658" s="40">
        <f>IF(AT658=0,0,'Дані з ДІСО'!AI658/'Дані з ДІСО'!AF658)</f>
        <v>0</v>
      </c>
      <c r="AW658" s="29">
        <f>AU658*(1+0.25*AV658)*Параметри!$K$51</f>
        <v>0</v>
      </c>
      <c r="AX658" s="40">
        <f>ROUNDUP('Дані з ДІСО'!AR658/Параметри!$K$29,0)</f>
        <v>0</v>
      </c>
      <c r="AY658" s="40">
        <f>ROUNDUP('Дані з ДІСО'!AS658/Параметри!$K$29,0)</f>
        <v>0</v>
      </c>
      <c r="AZ658" s="40">
        <f>ROUNDUP('Дані з ДІСО'!AT658/Параметри!$K$29,0)</f>
        <v>0</v>
      </c>
      <c r="BA658" s="64">
        <f>(AX658*Параметри!$K$32+AY658*Параметри!$L$32+AZ658*Параметри!$M$32)/18</f>
        <v>0</v>
      </c>
      <c r="BB658" s="29">
        <f>(BA658*Параметри!$K$51+SUM('Дані з ДІСО'!AR658:AT658)*Параметри!$K$48*Параметри!$K$20/1000)*Параметри!$K$74</f>
        <v>0</v>
      </c>
      <c r="BC658" s="40">
        <f>ROUNDUP(('Дані не з ДІСО'!I658+'Дані не з ДІСО'!K658)/Параметри!$K$26,0)</f>
        <v>0</v>
      </c>
      <c r="BD658" s="29">
        <f>BC658*Параметри!$M$36/18</f>
        <v>0</v>
      </c>
      <c r="BE658" s="40">
        <f>IF(BC658=0,0,'Дані не з ДІСО'!K658/('Дані не з ДІСО'!I658+'Дані не з ДІСО'!K658))</f>
        <v>0</v>
      </c>
      <c r="BF658" s="29">
        <f>(1+0.25*BE658)*BD658*Параметри!$K$51</f>
        <v>0</v>
      </c>
      <c r="BG658" s="40">
        <f>ROUNDUP('Дані не з ДІСО'!M658/Параметри!$K$27,0)</f>
        <v>0</v>
      </c>
      <c r="BH658" s="40">
        <f>BG658*Параметри!$M$37/18</f>
        <v>0</v>
      </c>
      <c r="BI658" s="29">
        <f>BH658*Параметри!$K$51</f>
        <v>0</v>
      </c>
      <c r="BJ658" s="29">
        <f>'Дані не з ДІСО'!N658*Параметри!$K$76</f>
        <v>0</v>
      </c>
      <c r="BK658" s="40">
        <f>ROUNDUP('Дані з ДІСО'!V658/Параметри!$K$25,0)</f>
        <v>0</v>
      </c>
      <c r="BL658" s="40">
        <f>ROUNDUP('Дані з ДІСО'!W658/Параметри!$K$25,0)</f>
        <v>0</v>
      </c>
      <c r="BM658" s="40">
        <f>ROUNDUP('Дані з ДІСО'!X658/Параметри!$K$25,0)</f>
        <v>0</v>
      </c>
      <c r="BN658" s="40">
        <f>(BK658*Параметри!$K$34+BL658*Параметри!$L$34+BM658*Параметри!$M$34)/18</f>
        <v>0</v>
      </c>
      <c r="BO658" s="40">
        <f>IF(K658=0,0,'Дані з ДІСО'!AC658/K658)</f>
        <v>0</v>
      </c>
      <c r="BP658" s="29">
        <f>(1+0.25*BO658)*BN658*Параметри!$K$51</f>
        <v>0</v>
      </c>
      <c r="BQ658" s="29">
        <f>BP658*'Коефіцієнти АТО'!U658</f>
        <v>0</v>
      </c>
      <c r="BR658" s="29">
        <f>K658*(1+0.25*BO658)*Параметри!$K$66*Параметри!$K$20/1000</f>
        <v>0</v>
      </c>
      <c r="BS658" s="29">
        <f>(1+0.25*BO658)*K658*'Коефіцієнти АТО'!S658*Параметри!$K$20/1000</f>
        <v>0</v>
      </c>
      <c r="BT658" s="29">
        <f t="shared" si="97"/>
        <v>0</v>
      </c>
      <c r="BU658" s="40">
        <f>ROUNDUP('Дані з ДІСО'!AG658/Параметри!$K$71,0)</f>
        <v>0</v>
      </c>
      <c r="BV658" s="40">
        <f t="shared" si="98"/>
        <v>0</v>
      </c>
      <c r="BW658" s="40">
        <f>IF('Дані з ДІСО'!AG658=0,0,'Дані з ДІСО'!AJ658/'Дані з ДІСО'!AG658)</f>
        <v>0</v>
      </c>
      <c r="BX658" s="29">
        <f>BV658*(1+0.25*BW658)*Параметри!$K$51</f>
        <v>0</v>
      </c>
      <c r="BY658" s="29">
        <f>ROUND(IF(Параметри!$K$77="No",CC658,CC658*Параметри!$K$78)+AG658,1)</f>
        <v>38544.699999999997</v>
      </c>
      <c r="BZ658" s="29">
        <f>ROUND(IF(Параметри!$K$77="No",BF658,BF658*Параметри!$K$78),1)</f>
        <v>0</v>
      </c>
      <c r="CA658" s="29">
        <f>ROUND(IF(Параметри!$K$77="No",BI658,BI658*Параметри!$K$78),1)</f>
        <v>0</v>
      </c>
      <c r="CB658" s="29">
        <f>ROUND(IF(Параметри!$K$77="No",BJ658,BJ658*Параметри!$K$78),1)</f>
        <v>0</v>
      </c>
      <c r="CC658" s="29">
        <f t="shared" si="92"/>
        <v>42827.442675129212</v>
      </c>
    </row>
    <row r="659" spans="1:81">
      <c r="A659" s="9">
        <v>658</v>
      </c>
      <c r="B659" s="9" t="s">
        <v>3145</v>
      </c>
      <c r="C659" s="9" t="s">
        <v>3146</v>
      </c>
      <c r="D659" s="9" t="s">
        <v>3750</v>
      </c>
      <c r="E659" s="9" t="s">
        <v>21</v>
      </c>
      <c r="F659" s="9" t="s">
        <v>3769</v>
      </c>
      <c r="G659" s="9" t="s">
        <v>1382</v>
      </c>
      <c r="H659" s="29">
        <f>SUM('Дані з ДІСО'!J659:L659)</f>
        <v>417</v>
      </c>
      <c r="I659" s="29">
        <f>SUM('Дані з ДІСО'!G659:I659)</f>
        <v>21</v>
      </c>
      <c r="J659" s="29">
        <f>SUM('Дані з ДІСО'!P659:R659)</f>
        <v>0</v>
      </c>
      <c r="K659" s="29">
        <f>SUM('Дані з ДІСО'!V659:X659)</f>
        <v>0</v>
      </c>
      <c r="L659" s="40">
        <f>ROUNDUP('Дані з ДІСО'!J659/'Коефіцієнти АТО'!$R659,0)</f>
        <v>9</v>
      </c>
      <c r="M659" s="40">
        <f>ROUNDUP('Дані з ДІСО'!K659/'Коефіцієнти АТО'!$R659,0)</f>
        <v>13</v>
      </c>
      <c r="N659" s="40">
        <f>ROUNDUP('Дані з ДІСО'!L659/'Коефіцієнти АТО'!$R659,0)</f>
        <v>6</v>
      </c>
      <c r="O659" s="59">
        <f>(L659*Параметри!$K$32+M659*Параметри!$L$32+N659*Параметри!$M$32)/18</f>
        <v>46.95</v>
      </c>
      <c r="P659" s="41">
        <f>IF(H659=0,"",'Дані з ДІСО'!Y659/H659)</f>
        <v>0</v>
      </c>
      <c r="Q659" s="29">
        <f>IF(H659=0,"",(1+0.25*P659)*O659*Параметри!$K$51)</f>
        <v>9616.3089034452005</v>
      </c>
      <c r="R659" s="29">
        <f>IF(H659=0,"",Q659*'Коефіцієнти АТО'!T659)</f>
        <v>163.47725135856842</v>
      </c>
      <c r="S659" s="29">
        <f>IF(H659=0,"",H659*(1+0.25*P659)*Параметри!$K$66*Параметри!$K$20/1000)</f>
        <v>0</v>
      </c>
      <c r="T659" s="29">
        <f>IF(H659=0,"",H659*(1+0.25*P659)*'Коефіцієнти АТО'!$S659*Параметри!$K$20/1000)</f>
        <v>1309.6204287247838</v>
      </c>
      <c r="U659" s="29">
        <f t="shared" si="93"/>
        <v>11089.406583528553</v>
      </c>
      <c r="V659" s="29">
        <f t="shared" si="94"/>
        <v>11089.406583528553</v>
      </c>
      <c r="W659" s="40">
        <f>ROUNDUP('Дані з ДІСО'!P659/Параметри!$K$24,0)</f>
        <v>0</v>
      </c>
      <c r="X659" s="40">
        <f>ROUNDUP('Дані з ДІСО'!Q659/Параметри!$K$24,0)</f>
        <v>0</v>
      </c>
      <c r="Y659" s="40">
        <f>ROUNDUP('Дані з ДІСО'!R659/Параметри!$K$24,0)</f>
        <v>0</v>
      </c>
      <c r="Z659" s="59">
        <f>(W659*Параметри!$K$33+X659*Параметри!$L$33+Y659*Параметри!$M$33)/18</f>
        <v>0</v>
      </c>
      <c r="AA659" s="41">
        <f>IF(J659=0,0,'Дані з ДІСО'!AA659/J659)</f>
        <v>0</v>
      </c>
      <c r="AB659" s="29">
        <f>(1+0.25*AA659)*Z659*Параметри!$K$51</f>
        <v>0</v>
      </c>
      <c r="AC659" s="29">
        <f>AB659*'Коефіцієнти АТО'!U659</f>
        <v>0</v>
      </c>
      <c r="AD659" s="29">
        <f>J659*(1+0.25*AA659)*Параметри!$K$66*Параметри!$K$20/1000</f>
        <v>0</v>
      </c>
      <c r="AE659" s="29">
        <f>(1+0.25*AA659)*J659*'Коефіцієнти АТО'!S659*Параметри!$K$20/1000</f>
        <v>0</v>
      </c>
      <c r="AF659" s="29">
        <f t="shared" si="90"/>
        <v>0</v>
      </c>
      <c r="AG659" s="29">
        <v>0</v>
      </c>
      <c r="AH659" s="40">
        <v>1</v>
      </c>
      <c r="AI659" s="40">
        <v>0</v>
      </c>
      <c r="AJ659" s="40">
        <f t="shared" si="91"/>
        <v>0</v>
      </c>
      <c r="AK659" s="29">
        <f>(AH659+AI659)*(1+0.25*AJ659)*Параметри!$K$53</f>
        <v>179.42927569600005</v>
      </c>
      <c r="AL659" s="29">
        <f>ROUNDUP(('Дані з ДІСО'!AU659+'Дані з ДІСО'!AW659)/Параметри!$K$28,0)</f>
        <v>0</v>
      </c>
      <c r="AM659" s="64">
        <f>AL659*Параметри!$M$35/18</f>
        <v>0</v>
      </c>
      <c r="AN659" s="29">
        <f>IF(AL659=0,0,'Дані з ДІСО'!AW659/SUM('Дані з ДІСО'!AU659,'Дані з ДІСО'!AW659))</f>
        <v>0</v>
      </c>
      <c r="AO659" s="29">
        <f>(1+0.25*AN659)*AM659*Параметри!$K$51</f>
        <v>0</v>
      </c>
      <c r="AP659" s="40">
        <f>ROUNDUP(('Дані з ДІСО'!AE659+'Дані не з ДІСО'!E659+'Дані не з ДІСО'!G659)/Параметри!$K$69,0)</f>
        <v>0</v>
      </c>
      <c r="AQ659" s="40">
        <f t="shared" si="95"/>
        <v>0</v>
      </c>
      <c r="AR659" s="40">
        <f>IF(AP659=0,0,('Дані з ДІСО'!AH659+'Дані не з ДІСО'!G659)/('Дані з ДІСО'!AE659+'Дані не з ДІСО'!E659+'Дані не з ДІСО'!G659))</f>
        <v>0</v>
      </c>
      <c r="AS659" s="29">
        <f>AQ659*(1+0.25*AR659)*Параметри!$K$51</f>
        <v>0</v>
      </c>
      <c r="AT659" s="40">
        <f>ROUNDUP('Дані з ДІСО'!AF659/Параметри!$K$70,0)</f>
        <v>0</v>
      </c>
      <c r="AU659" s="40">
        <f t="shared" si="96"/>
        <v>0</v>
      </c>
      <c r="AV659" s="40">
        <f>IF(AT659=0,0,'Дані з ДІСО'!AI659/'Дані з ДІСО'!AF659)</f>
        <v>0</v>
      </c>
      <c r="AW659" s="29">
        <f>AU659*(1+0.25*AV659)*Параметри!$K$51</f>
        <v>0</v>
      </c>
      <c r="AX659" s="40">
        <f>ROUNDUP('Дані з ДІСО'!AR659/Параметри!$K$29,0)</f>
        <v>0</v>
      </c>
      <c r="AY659" s="40">
        <f>ROUNDUP('Дані з ДІСО'!AS659/Параметри!$K$29,0)</f>
        <v>0</v>
      </c>
      <c r="AZ659" s="40">
        <f>ROUNDUP('Дані з ДІСО'!AT659/Параметри!$K$29,0)</f>
        <v>0</v>
      </c>
      <c r="BA659" s="64">
        <f>(AX659*Параметри!$K$32+AY659*Параметри!$L$32+AZ659*Параметри!$M$32)/18</f>
        <v>0</v>
      </c>
      <c r="BB659" s="29">
        <f>(BA659*Параметри!$K$51+SUM('Дані з ДІСО'!AR659:AT659)*Параметри!$K$48*Параметри!$K$20/1000)*Параметри!$K$74</f>
        <v>0</v>
      </c>
      <c r="BC659" s="40">
        <f>ROUNDUP(('Дані не з ДІСО'!I659+'Дані не з ДІСО'!K659)/Параметри!$K$26,0)</f>
        <v>0</v>
      </c>
      <c r="BD659" s="29">
        <f>BC659*Параметри!$M$36/18</f>
        <v>0</v>
      </c>
      <c r="BE659" s="40">
        <f>IF(BC659=0,0,'Дані не з ДІСО'!K659/('Дані не з ДІСО'!I659+'Дані не з ДІСО'!K659))</f>
        <v>0</v>
      </c>
      <c r="BF659" s="29">
        <f>(1+0.25*BE659)*BD659*Параметри!$K$51</f>
        <v>0</v>
      </c>
      <c r="BG659" s="40">
        <f>ROUNDUP('Дані не з ДІСО'!M659/Параметри!$K$27,0)</f>
        <v>0</v>
      </c>
      <c r="BH659" s="40">
        <f>BG659*Параметри!$M$37/18</f>
        <v>0</v>
      </c>
      <c r="BI659" s="29">
        <f>BH659*Параметри!$K$51</f>
        <v>0</v>
      </c>
      <c r="BJ659" s="29">
        <f>'Дані не з ДІСО'!N659*Параметри!$K$76</f>
        <v>0</v>
      </c>
      <c r="BK659" s="40">
        <f>ROUNDUP('Дані з ДІСО'!V659/Параметри!$K$25,0)</f>
        <v>0</v>
      </c>
      <c r="BL659" s="40">
        <f>ROUNDUP('Дані з ДІСО'!W659/Параметри!$K$25,0)</f>
        <v>0</v>
      </c>
      <c r="BM659" s="40">
        <f>ROUNDUP('Дані з ДІСО'!X659/Параметри!$K$25,0)</f>
        <v>0</v>
      </c>
      <c r="BN659" s="40">
        <f>(BK659*Параметри!$K$34+BL659*Параметри!$L$34+BM659*Параметри!$M$34)/18</f>
        <v>0</v>
      </c>
      <c r="BO659" s="40">
        <f>IF(K659=0,0,'Дані з ДІСО'!AC659/K659)</f>
        <v>0</v>
      </c>
      <c r="BP659" s="29">
        <f>(1+0.25*BO659)*BN659*Параметри!$K$51</f>
        <v>0</v>
      </c>
      <c r="BQ659" s="29">
        <f>BP659*'Коефіцієнти АТО'!U659</f>
        <v>0</v>
      </c>
      <c r="BR659" s="29">
        <f>K659*(1+0.25*BO659)*Параметри!$K$66*Параметри!$K$20/1000</f>
        <v>0</v>
      </c>
      <c r="BS659" s="29">
        <f>(1+0.25*BO659)*K659*'Коефіцієнти АТО'!S659*Параметри!$K$20/1000</f>
        <v>0</v>
      </c>
      <c r="BT659" s="29">
        <f t="shared" si="97"/>
        <v>0</v>
      </c>
      <c r="BU659" s="40">
        <f>ROUNDUP('Дані з ДІСО'!AG659/Параметри!$K$71,0)</f>
        <v>0</v>
      </c>
      <c r="BV659" s="40">
        <f t="shared" si="98"/>
        <v>0</v>
      </c>
      <c r="BW659" s="40">
        <f>IF('Дані з ДІСО'!AG659=0,0,'Дані з ДІСО'!AJ659/'Дані з ДІСО'!AG659)</f>
        <v>0</v>
      </c>
      <c r="BX659" s="29">
        <f>BV659*(1+0.25*BW659)*Параметри!$K$51</f>
        <v>0</v>
      </c>
      <c r="BY659" s="29">
        <f>ROUND(IF(Параметри!$K$77="No",CC659,CC659*Параметри!$K$78)+AG659,1)</f>
        <v>10142</v>
      </c>
      <c r="BZ659" s="29">
        <f>ROUND(IF(Параметри!$K$77="No",BF659,BF659*Параметри!$K$78),1)</f>
        <v>0</v>
      </c>
      <c r="CA659" s="29">
        <f>ROUND(IF(Параметри!$K$77="No",BI659,BI659*Параметри!$K$78),1)</f>
        <v>0</v>
      </c>
      <c r="CB659" s="29">
        <f>ROUND(IF(Параметри!$K$77="No",BJ659,BJ659*Параметри!$K$78),1)</f>
        <v>0</v>
      </c>
      <c r="CC659" s="29">
        <f t="shared" si="92"/>
        <v>11268.835859224553</v>
      </c>
    </row>
    <row r="660" spans="1:81">
      <c r="A660" s="9">
        <v>659</v>
      </c>
      <c r="B660" s="9" t="s">
        <v>3176</v>
      </c>
      <c r="C660" s="9" t="s">
        <v>3146</v>
      </c>
      <c r="D660" s="9" t="s">
        <v>3750</v>
      </c>
      <c r="E660" s="9" t="s">
        <v>78</v>
      </c>
      <c r="F660" s="9" t="s">
        <v>3770</v>
      </c>
      <c r="G660" s="9" t="s">
        <v>1384</v>
      </c>
      <c r="H660" s="29">
        <f>SUM('Дані з ДІСО'!J660:L660)</f>
        <v>7816</v>
      </c>
      <c r="I660" s="29">
        <f>SUM('Дані з ДІСО'!G660:I660)</f>
        <v>275</v>
      </c>
      <c r="J660" s="29">
        <f>SUM('Дані з ДІСО'!P660:R660)</f>
        <v>9</v>
      </c>
      <c r="K660" s="29">
        <f>SUM('Дані з ДІСО'!V660:X660)</f>
        <v>0</v>
      </c>
      <c r="L660" s="40">
        <f>ROUNDUP('Дані з ДІСО'!J660/'Коефіцієнти АТО'!$R660,0)</f>
        <v>111</v>
      </c>
      <c r="M660" s="40">
        <f>ROUNDUP('Дані з ДІСО'!K660/'Коефіцієнти АТО'!$R660,0)</f>
        <v>172</v>
      </c>
      <c r="N660" s="40">
        <f>ROUNDUP('Дані з ДІСО'!L660/'Коефіцієнти АТО'!$R660,0)</f>
        <v>31</v>
      </c>
      <c r="O660" s="59">
        <f>(L660*Параметри!$K$32+M660*Параметри!$L$32+N660*Параметри!$M$32)/18</f>
        <v>515.43888888888898</v>
      </c>
      <c r="P660" s="41">
        <f>IF(H660=0,"",'Дані з ДІСО'!Y660/H660)</f>
        <v>0</v>
      </c>
      <c r="Q660" s="29">
        <f>IF(H660=0,"",(1+0.25*P660)*O660*Параметри!$K$51)</f>
        <v>105572.30194683971</v>
      </c>
      <c r="R660" s="29">
        <f>IF(H660=0,"",Q660*'Коефіцієнти АТО'!T660)</f>
        <v>13196.537743354964</v>
      </c>
      <c r="S660" s="29">
        <f>IF(H660=0,"",H660*(1+0.25*P660)*Параметри!$K$66*Параметри!$K$20/1000)</f>
        <v>0</v>
      </c>
      <c r="T660" s="29">
        <f>IF(H660=0,"",H660*(1+0.25*P660)*'Коефіцієнти АТО'!$S660*Параметри!$K$20/1000)</f>
        <v>17108.3384369593</v>
      </c>
      <c r="U660" s="29">
        <f t="shared" si="93"/>
        <v>135877.17812715398</v>
      </c>
      <c r="V660" s="29">
        <f t="shared" si="94"/>
        <v>135877.17812715398</v>
      </c>
      <c r="W660" s="40">
        <f>ROUNDUP('Дані з ДІСО'!P660/Параметри!$K$24,0)</f>
        <v>0</v>
      </c>
      <c r="X660" s="40">
        <f>ROUNDUP('Дані з ДІСО'!Q660/Параметри!$K$24,0)</f>
        <v>1</v>
      </c>
      <c r="Y660" s="40">
        <f>ROUNDUP('Дані з ДІСО'!R660/Параметри!$K$24,0)</f>
        <v>0</v>
      </c>
      <c r="Z660" s="59">
        <f>(W660*Параметри!$K$33+X660*Параметри!$L$33+Y660*Параметри!$M$33)/18</f>
        <v>2</v>
      </c>
      <c r="AA660" s="41">
        <f>IF(J660=0,0,'Дані з ДІСО'!AA660/J660)</f>
        <v>0</v>
      </c>
      <c r="AB660" s="29">
        <f>(1+0.25*AA660)*Z660*Параметри!$K$51</f>
        <v>409.64042187199999</v>
      </c>
      <c r="AC660" s="29">
        <f>AB660*'Коефіцієнти АТО'!U660</f>
        <v>19.253099827983998</v>
      </c>
      <c r="AD660" s="29">
        <f>J660*(1+0.25*AA660)*Параметри!$K$66*Параметри!$K$20/1000</f>
        <v>0</v>
      </c>
      <c r="AE660" s="29">
        <f>(1+0.25*AA660)*J660*'Коефіцієнти АТО'!S660*Параметри!$K$20/1000</f>
        <v>19.699980288207996</v>
      </c>
      <c r="AF660" s="29">
        <f t="shared" si="90"/>
        <v>448.59350198819197</v>
      </c>
      <c r="AG660" s="29">
        <v>0</v>
      </c>
      <c r="AH660" s="40">
        <v>49</v>
      </c>
      <c r="AI660" s="40">
        <v>0</v>
      </c>
      <c r="AJ660" s="40">
        <f t="shared" si="91"/>
        <v>0</v>
      </c>
      <c r="AK660" s="29">
        <f>(AH660+AI660)*(1+0.25*AJ660)*Параметри!$K$53</f>
        <v>8792.0345091040017</v>
      </c>
      <c r="AL660" s="29">
        <f>ROUNDUP(('Дані з ДІСО'!AU660+'Дані з ДІСО'!AW660)/Параметри!$K$28,0)</f>
        <v>0</v>
      </c>
      <c r="AM660" s="64">
        <f>AL660*Параметри!$M$35/18</f>
        <v>0</v>
      </c>
      <c r="AN660" s="29">
        <f>IF(AL660=0,0,'Дані з ДІСО'!AW660/SUM('Дані з ДІСО'!AU660,'Дані з ДІСО'!AW660))</f>
        <v>0</v>
      </c>
      <c r="AO660" s="29">
        <f>(1+0.25*AN660)*AM660*Параметри!$K$51</f>
        <v>0</v>
      </c>
      <c r="AP660" s="40">
        <f>ROUNDUP(('Дані з ДІСО'!AE660+'Дані не з ДІСО'!E660+'Дані не з ДІСО'!G660)/Параметри!$K$69,0)</f>
        <v>0</v>
      </c>
      <c r="AQ660" s="40">
        <f t="shared" si="95"/>
        <v>0</v>
      </c>
      <c r="AR660" s="40">
        <f>IF(AP660=0,0,('Дані з ДІСО'!AH660+'Дані не з ДІСО'!G660)/('Дані з ДІСО'!AE660+'Дані не з ДІСО'!E660+'Дані не з ДІСО'!G660))</f>
        <v>0</v>
      </c>
      <c r="AS660" s="29">
        <f>AQ660*(1+0.25*AR660)*Параметри!$K$51</f>
        <v>0</v>
      </c>
      <c r="AT660" s="40">
        <f>ROUNDUP('Дані з ДІСО'!AF660/Параметри!$K$70,0)</f>
        <v>0</v>
      </c>
      <c r="AU660" s="40">
        <f t="shared" si="96"/>
        <v>0</v>
      </c>
      <c r="AV660" s="40">
        <f>IF(AT660=0,0,'Дані з ДІСО'!AI660/'Дані з ДІСО'!AF660)</f>
        <v>0</v>
      </c>
      <c r="AW660" s="29">
        <f>AU660*(1+0.25*AV660)*Параметри!$K$51</f>
        <v>0</v>
      </c>
      <c r="AX660" s="40">
        <f>ROUNDUP('Дані з ДІСО'!AR660/Параметри!$K$29,0)</f>
        <v>0</v>
      </c>
      <c r="AY660" s="40">
        <f>ROUNDUP('Дані з ДІСО'!AS660/Параметри!$K$29,0)</f>
        <v>0</v>
      </c>
      <c r="AZ660" s="40">
        <f>ROUNDUP('Дані з ДІСО'!AT660/Параметри!$K$29,0)</f>
        <v>0</v>
      </c>
      <c r="BA660" s="64">
        <f>(AX660*Параметри!$K$32+AY660*Параметри!$L$32+AZ660*Параметри!$M$32)/18</f>
        <v>0</v>
      </c>
      <c r="BB660" s="29">
        <f>(BA660*Параметри!$K$51+SUM('Дані з ДІСО'!AR660:AT660)*Параметри!$K$48*Параметри!$K$20/1000)*Параметри!$K$74</f>
        <v>0</v>
      </c>
      <c r="BC660" s="40">
        <f>ROUNDUP(('Дані не з ДІСО'!I660+'Дані не з ДІСО'!K660)/Параметри!$K$26,0)</f>
        <v>0</v>
      </c>
      <c r="BD660" s="29">
        <f>BC660*Параметри!$M$36/18</f>
        <v>0</v>
      </c>
      <c r="BE660" s="40">
        <f>IF(BC660=0,0,'Дані не з ДІСО'!K660/('Дані не з ДІСО'!I660+'Дані не з ДІСО'!K660))</f>
        <v>0</v>
      </c>
      <c r="BF660" s="29">
        <f>(1+0.25*BE660)*BD660*Параметри!$K$51</f>
        <v>0</v>
      </c>
      <c r="BG660" s="40">
        <f>ROUNDUP('Дані не з ДІСО'!M660/Параметри!$K$27,0)</f>
        <v>0</v>
      </c>
      <c r="BH660" s="40">
        <f>BG660*Параметри!$M$37/18</f>
        <v>0</v>
      </c>
      <c r="BI660" s="29">
        <f>BH660*Параметри!$K$51</f>
        <v>0</v>
      </c>
      <c r="BJ660" s="29">
        <f>'Дані не з ДІСО'!N660*Параметри!$K$76</f>
        <v>0</v>
      </c>
      <c r="BK660" s="40">
        <f>ROUNDUP('Дані з ДІСО'!V660/Параметри!$K$25,0)</f>
        <v>0</v>
      </c>
      <c r="BL660" s="40">
        <f>ROUNDUP('Дані з ДІСО'!W660/Параметри!$K$25,0)</f>
        <v>0</v>
      </c>
      <c r="BM660" s="40">
        <f>ROUNDUP('Дані з ДІСО'!X660/Параметри!$K$25,0)</f>
        <v>0</v>
      </c>
      <c r="BN660" s="40">
        <f>(BK660*Параметри!$K$34+BL660*Параметри!$L$34+BM660*Параметри!$M$34)/18</f>
        <v>0</v>
      </c>
      <c r="BO660" s="40">
        <f>IF(K660=0,0,'Дані з ДІСО'!AC660/K660)</f>
        <v>0</v>
      </c>
      <c r="BP660" s="29">
        <f>(1+0.25*BO660)*BN660*Параметри!$K$51</f>
        <v>0</v>
      </c>
      <c r="BQ660" s="29">
        <f>BP660*'Коефіцієнти АТО'!U660</f>
        <v>0</v>
      </c>
      <c r="BR660" s="29">
        <f>K660*(1+0.25*BO660)*Параметри!$K$66*Параметри!$K$20/1000</f>
        <v>0</v>
      </c>
      <c r="BS660" s="29">
        <f>(1+0.25*BO660)*K660*'Коефіцієнти АТО'!S660*Параметри!$K$20/1000</f>
        <v>0</v>
      </c>
      <c r="BT660" s="29">
        <f t="shared" si="97"/>
        <v>0</v>
      </c>
      <c r="BU660" s="40">
        <f>ROUNDUP('Дані з ДІСО'!AG660/Параметри!$K$71,0)</f>
        <v>0</v>
      </c>
      <c r="BV660" s="40">
        <f t="shared" si="98"/>
        <v>0</v>
      </c>
      <c r="BW660" s="40">
        <f>IF('Дані з ДІСО'!AG660=0,0,'Дані з ДІСО'!AJ660/'Дані з ДІСО'!AG660)</f>
        <v>0</v>
      </c>
      <c r="BX660" s="29">
        <f>BV660*(1+0.25*BW660)*Параметри!$K$51</f>
        <v>0</v>
      </c>
      <c r="BY660" s="29">
        <f>ROUND(IF(Параметри!$K$77="No",CC660,CC660*Параметри!$K$78)+AG660,1)</f>
        <v>130606</v>
      </c>
      <c r="BZ660" s="29">
        <f>ROUND(IF(Параметри!$K$77="No",BF660,BF660*Параметри!$K$78),1)</f>
        <v>0</v>
      </c>
      <c r="CA660" s="29">
        <f>ROUND(IF(Параметри!$K$77="No",BI660,BI660*Параметри!$K$78),1)</f>
        <v>0</v>
      </c>
      <c r="CB660" s="29">
        <f>ROUND(IF(Параметри!$K$77="No",BJ660,BJ660*Параметри!$K$78),1)</f>
        <v>0</v>
      </c>
      <c r="CC660" s="29">
        <f t="shared" si="92"/>
        <v>145117.80613824617</v>
      </c>
    </row>
    <row r="661" spans="1:81">
      <c r="A661" s="9">
        <v>660</v>
      </c>
      <c r="B661" s="9" t="s">
        <v>3151</v>
      </c>
      <c r="C661" s="9" t="s">
        <v>3151</v>
      </c>
      <c r="D661" s="9" t="s">
        <v>3750</v>
      </c>
      <c r="E661" s="9" t="s">
        <v>29</v>
      </c>
      <c r="F661" s="9" t="s">
        <v>3771</v>
      </c>
      <c r="G661" s="9" t="s">
        <v>1386</v>
      </c>
      <c r="H661" s="29">
        <f>SUM('Дані з ДІСО'!J661:L661)</f>
        <v>0</v>
      </c>
      <c r="I661" s="29">
        <f>SUM('Дані з ДІСО'!G661:I661)</f>
        <v>13</v>
      </c>
      <c r="J661" s="29">
        <f>SUM('Дані з ДІСО'!P661:R661)</f>
        <v>0</v>
      </c>
      <c r="K661" s="29">
        <f>SUM('Дані з ДІСО'!V661:X661)</f>
        <v>0</v>
      </c>
      <c r="L661" s="40">
        <f>ROUNDUP('Дані з ДІСО'!J661/'Коефіцієнти АТО'!$R661,0)</f>
        <v>0</v>
      </c>
      <c r="M661" s="40">
        <f>ROUNDUP('Дані з ДІСО'!K661/'Коефіцієнти АТО'!$R661,0)</f>
        <v>0</v>
      </c>
      <c r="N661" s="40">
        <f>ROUNDUP('Дані з ДІСО'!L661/'Коефіцієнти АТО'!$R661,0)</f>
        <v>0</v>
      </c>
      <c r="O661" s="59">
        <f>(L661*Параметри!$K$32+M661*Параметри!$L$32+N661*Параметри!$M$32)/18</f>
        <v>0</v>
      </c>
      <c r="P661" s="41" t="str">
        <f>IF(H661=0,"",'Дані з ДІСО'!Y661/H661)</f>
        <v/>
      </c>
      <c r="Q661" s="29" t="str">
        <f>IF(H661=0,"",(1+0.25*P661)*O661*Параметри!$K$51)</f>
        <v/>
      </c>
      <c r="R661" s="29" t="str">
        <f>IF(H661=0,"",Q661*'Коефіцієнти АТО'!T661)</f>
        <v/>
      </c>
      <c r="S661" s="29" t="str">
        <f>IF(H661=0,"",H661*(1+0.25*P661)*Параметри!$K$66*Параметри!$K$20/1000)</f>
        <v/>
      </c>
      <c r="T661" s="29" t="str">
        <f>IF(H661=0,"",H661*(1+0.25*P661)*'Коефіцієнти АТО'!$S661*Параметри!$K$20/1000)</f>
        <v/>
      </c>
      <c r="U661" s="29">
        <f t="shared" si="93"/>
        <v>0</v>
      </c>
      <c r="V661" s="29">
        <f t="shared" si="94"/>
        <v>0</v>
      </c>
      <c r="W661" s="40">
        <f>ROUNDUP('Дані з ДІСО'!P661/Параметри!$K$24,0)</f>
        <v>0</v>
      </c>
      <c r="X661" s="40">
        <f>ROUNDUP('Дані з ДІСО'!Q661/Параметри!$K$24,0)</f>
        <v>0</v>
      </c>
      <c r="Y661" s="40">
        <f>ROUNDUP('Дані з ДІСО'!R661/Параметри!$K$24,0)</f>
        <v>0</v>
      </c>
      <c r="Z661" s="59">
        <f>(W661*Параметри!$K$33+X661*Параметри!$L$33+Y661*Параметри!$M$33)/18</f>
        <v>0</v>
      </c>
      <c r="AA661" s="41">
        <f>IF(J661=0,0,'Дані з ДІСО'!AA661/J661)</f>
        <v>0</v>
      </c>
      <c r="AB661" s="29">
        <f>(1+0.25*AA661)*Z661*Параметри!$K$51</f>
        <v>0</v>
      </c>
      <c r="AC661" s="29">
        <f>AB661*'Коефіцієнти АТО'!U661</f>
        <v>0</v>
      </c>
      <c r="AD661" s="29">
        <f>J661*(1+0.25*AA661)*Параметри!$K$66*Параметри!$K$20/1000</f>
        <v>0</v>
      </c>
      <c r="AE661" s="29">
        <f>(1+0.25*AA661)*J661*'Коефіцієнти АТО'!S661*Параметри!$K$20/1000</f>
        <v>0</v>
      </c>
      <c r="AF661" s="29">
        <f t="shared" si="90"/>
        <v>0</v>
      </c>
      <c r="AG661" s="29">
        <v>0</v>
      </c>
      <c r="AH661" s="40">
        <v>0</v>
      </c>
      <c r="AI661" s="40">
        <v>0</v>
      </c>
      <c r="AJ661" s="40">
        <f t="shared" si="91"/>
        <v>0</v>
      </c>
      <c r="AK661" s="29">
        <f>(AH661+AI661)*(1+0.25*AJ661)*Параметри!$K$53</f>
        <v>0</v>
      </c>
      <c r="AL661" s="29">
        <f>ROUNDUP(('Дані з ДІСО'!AU661+'Дані з ДІСО'!AW661)/Параметри!$K$28,0)</f>
        <v>0</v>
      </c>
      <c r="AM661" s="64">
        <f>AL661*Параметри!$M$35/18</f>
        <v>0</v>
      </c>
      <c r="AN661" s="29">
        <f>IF(AL661=0,0,'Дані з ДІСО'!AW661/SUM('Дані з ДІСО'!AU661,'Дані з ДІСО'!AW661))</f>
        <v>0</v>
      </c>
      <c r="AO661" s="29">
        <f>(1+0.25*AN661)*AM661*Параметри!$K$51</f>
        <v>0</v>
      </c>
      <c r="AP661" s="40">
        <f>ROUNDUP(('Дані з ДІСО'!AE661+'Дані не з ДІСО'!E661+'Дані не з ДІСО'!G661)/Параметри!$K$69,0)</f>
        <v>0</v>
      </c>
      <c r="AQ661" s="40">
        <f t="shared" si="95"/>
        <v>0</v>
      </c>
      <c r="AR661" s="40">
        <f>IF(AP661=0,0,('Дані з ДІСО'!AH661+'Дані не з ДІСО'!G661)/('Дані з ДІСО'!AE661+'Дані не з ДІСО'!E661+'Дані не з ДІСО'!G661))</f>
        <v>0</v>
      </c>
      <c r="AS661" s="29">
        <f>AQ661*(1+0.25*AR661)*Параметри!$K$51</f>
        <v>0</v>
      </c>
      <c r="AT661" s="40">
        <f>ROUNDUP('Дані з ДІСО'!AF661/Параметри!$K$70,0)</f>
        <v>0</v>
      </c>
      <c r="AU661" s="40">
        <f t="shared" si="96"/>
        <v>0</v>
      </c>
      <c r="AV661" s="40">
        <f>IF(AT661=0,0,'Дані з ДІСО'!AI661/'Дані з ДІСО'!AF661)</f>
        <v>0</v>
      </c>
      <c r="AW661" s="29">
        <f>AU661*(1+0.25*AV661)*Параметри!$K$51</f>
        <v>0</v>
      </c>
      <c r="AX661" s="40">
        <f>ROUNDUP('Дані з ДІСО'!AR661/Параметри!$K$29,0)</f>
        <v>0</v>
      </c>
      <c r="AY661" s="40">
        <f>ROUNDUP('Дані з ДІСО'!AS661/Параметри!$K$29,0)</f>
        <v>0</v>
      </c>
      <c r="AZ661" s="40">
        <f>ROUNDUP('Дані з ДІСО'!AT661/Параметри!$K$29,0)</f>
        <v>0</v>
      </c>
      <c r="BA661" s="64">
        <f>(AX661*Параметри!$K$32+AY661*Параметри!$L$32+AZ661*Параметри!$M$32)/18</f>
        <v>0</v>
      </c>
      <c r="BB661" s="29">
        <f>(BA661*Параметри!$K$51+SUM('Дані з ДІСО'!AR661:AT661)*Параметри!$K$48*Параметри!$K$20/1000)*Параметри!$K$74</f>
        <v>0</v>
      </c>
      <c r="BC661" s="40">
        <f>ROUNDUP(('Дані не з ДІСО'!I661+'Дані не з ДІСО'!K661)/Параметри!$K$26,0)</f>
        <v>0</v>
      </c>
      <c r="BD661" s="29">
        <f>BC661*Параметри!$M$36/18</f>
        <v>0</v>
      </c>
      <c r="BE661" s="40">
        <f>IF(BC661=0,0,'Дані не з ДІСО'!K661/('Дані не з ДІСО'!I661+'Дані не з ДІСО'!K661))</f>
        <v>0</v>
      </c>
      <c r="BF661" s="29">
        <f>(1+0.25*BE661)*BD661*Параметри!$K$51</f>
        <v>0</v>
      </c>
      <c r="BG661" s="40">
        <f>ROUNDUP('Дані не з ДІСО'!M661/Параметри!$K$27,0)</f>
        <v>0</v>
      </c>
      <c r="BH661" s="40">
        <f>BG661*Параметри!$M$37/18</f>
        <v>0</v>
      </c>
      <c r="BI661" s="29">
        <f>BH661*Параметри!$K$51</f>
        <v>0</v>
      </c>
      <c r="BJ661" s="29">
        <f>'Дані не з ДІСО'!N661*Параметри!$K$76</f>
        <v>0</v>
      </c>
      <c r="BK661" s="40">
        <f>ROUNDUP('Дані з ДІСО'!V661/Параметри!$K$25,0)</f>
        <v>0</v>
      </c>
      <c r="BL661" s="40">
        <f>ROUNDUP('Дані з ДІСО'!W661/Параметри!$K$25,0)</f>
        <v>0</v>
      </c>
      <c r="BM661" s="40">
        <f>ROUNDUP('Дані з ДІСО'!X661/Параметри!$K$25,0)</f>
        <v>0</v>
      </c>
      <c r="BN661" s="40">
        <f>(BK661*Параметри!$K$34+BL661*Параметри!$L$34+BM661*Параметри!$M$34)/18</f>
        <v>0</v>
      </c>
      <c r="BO661" s="40">
        <f>IF(K661=0,0,'Дані з ДІСО'!AC661/K661)</f>
        <v>0</v>
      </c>
      <c r="BP661" s="29">
        <f>(1+0.25*BO661)*BN661*Параметри!$K$51</f>
        <v>0</v>
      </c>
      <c r="BQ661" s="29">
        <f>BP661*'Коефіцієнти АТО'!U661</f>
        <v>0</v>
      </c>
      <c r="BR661" s="29">
        <f>K661*(1+0.25*BO661)*Параметри!$K$66*Параметри!$K$20/1000</f>
        <v>0</v>
      </c>
      <c r="BS661" s="29">
        <f>(1+0.25*BO661)*K661*'Коефіцієнти АТО'!S661*Параметри!$K$20/1000</f>
        <v>0</v>
      </c>
      <c r="BT661" s="29">
        <f t="shared" si="97"/>
        <v>0</v>
      </c>
      <c r="BU661" s="40">
        <f>ROUNDUP('Дані з ДІСО'!AG661/Параметри!$K$71,0)</f>
        <v>0</v>
      </c>
      <c r="BV661" s="40">
        <f t="shared" si="98"/>
        <v>0</v>
      </c>
      <c r="BW661" s="40">
        <f>IF('Дані з ДІСО'!AG661=0,0,'Дані з ДІСО'!AJ661/'Дані з ДІСО'!AG661)</f>
        <v>0</v>
      </c>
      <c r="BX661" s="29">
        <f>BV661*(1+0.25*BW661)*Параметри!$K$51</f>
        <v>0</v>
      </c>
      <c r="BY661" s="29">
        <f>ROUND(IF(Параметри!$K$77="No",CC661,CC661*Параметри!$K$78)+AG661,1)</f>
        <v>0</v>
      </c>
      <c r="BZ661" s="29">
        <f>ROUND(IF(Параметри!$K$77="No",BF661,BF661*Параметри!$K$78),1)</f>
        <v>0</v>
      </c>
      <c r="CA661" s="29">
        <f>ROUND(IF(Параметри!$K$77="No",BI661,BI661*Параметри!$K$78),1)</f>
        <v>0</v>
      </c>
      <c r="CB661" s="29">
        <f>ROUND(IF(Параметри!$K$77="No",BJ661,BJ661*Параметри!$K$78),1)</f>
        <v>0</v>
      </c>
      <c r="CC661" s="29">
        <f t="shared" si="92"/>
        <v>0</v>
      </c>
    </row>
    <row r="662" spans="1:81">
      <c r="A662" s="9">
        <v>661</v>
      </c>
      <c r="B662" s="9" t="s">
        <v>3145</v>
      </c>
      <c r="C662" s="9" t="s">
        <v>3146</v>
      </c>
      <c r="D662" s="9" t="s">
        <v>3750</v>
      </c>
      <c r="E662" s="9" t="s">
        <v>21</v>
      </c>
      <c r="F662" s="9" t="s">
        <v>3772</v>
      </c>
      <c r="G662" s="9" t="s">
        <v>1388</v>
      </c>
      <c r="H662" s="29">
        <f>SUM('Дані з ДІСО'!J662:L662)</f>
        <v>563</v>
      </c>
      <c r="I662" s="29">
        <f>SUM('Дані з ДІСО'!G662:I662)</f>
        <v>21</v>
      </c>
      <c r="J662" s="29">
        <f>SUM('Дані з ДІСО'!P662:R662)</f>
        <v>0</v>
      </c>
      <c r="K662" s="29">
        <f>SUM('Дані з ДІСО'!V662:X662)</f>
        <v>0</v>
      </c>
      <c r="L662" s="40">
        <f>ROUNDUP('Дані з ДІСО'!J662/'Коефіцієнти АТО'!$R662,0)</f>
        <v>9</v>
      </c>
      <c r="M662" s="40">
        <f>ROUNDUP('Дані з ДІСО'!K662/'Коефіцієнти АТО'!$R662,0)</f>
        <v>17</v>
      </c>
      <c r="N662" s="40">
        <f>ROUNDUP('Дані з ДІСО'!L662/'Коефіцієнти АТО'!$R662,0)</f>
        <v>7</v>
      </c>
      <c r="O662" s="59">
        <f>(L662*Параметри!$K$32+M662*Параметри!$L$32+N662*Параметри!$M$32)/18</f>
        <v>56.188888888888897</v>
      </c>
      <c r="P662" s="41">
        <f>IF(H662=0,"",'Дані з ДІСО'!Y662/H662)</f>
        <v>0</v>
      </c>
      <c r="Q662" s="29">
        <f>IF(H662=0,"",(1+0.25*P662)*O662*Параметри!$K$51)</f>
        <v>11508.620074481691</v>
      </c>
      <c r="R662" s="29">
        <f>IF(H662=0,"",Q662*'Коефіцієнти АТО'!T662)</f>
        <v>195.64654126618876</v>
      </c>
      <c r="S662" s="29">
        <f>IF(H662=0,"",H662*(1+0.25*P662)*Параметри!$K$66*Параметри!$K$20/1000)</f>
        <v>0</v>
      </c>
      <c r="T662" s="29">
        <f>IF(H662=0,"",H662*(1+0.25*P662)*'Коефіцієнти АТО'!$S662*Параметри!$K$20/1000)</f>
        <v>2303.9460038513398</v>
      </c>
      <c r="U662" s="29">
        <f t="shared" si="93"/>
        <v>14008.21261959922</v>
      </c>
      <c r="V662" s="29">
        <f t="shared" si="94"/>
        <v>14008.21261959922</v>
      </c>
      <c r="W662" s="40">
        <f>ROUNDUP('Дані з ДІСО'!P662/Параметри!$K$24,0)</f>
        <v>0</v>
      </c>
      <c r="X662" s="40">
        <f>ROUNDUP('Дані з ДІСО'!Q662/Параметри!$K$24,0)</f>
        <v>0</v>
      </c>
      <c r="Y662" s="40">
        <f>ROUNDUP('Дані з ДІСО'!R662/Параметри!$K$24,0)</f>
        <v>0</v>
      </c>
      <c r="Z662" s="59">
        <f>(W662*Параметри!$K$33+X662*Параметри!$L$33+Y662*Параметри!$M$33)/18</f>
        <v>0</v>
      </c>
      <c r="AA662" s="41">
        <f>IF(J662=0,0,'Дані з ДІСО'!AA662/J662)</f>
        <v>0</v>
      </c>
      <c r="AB662" s="29">
        <f>(1+0.25*AA662)*Z662*Параметри!$K$51</f>
        <v>0</v>
      </c>
      <c r="AC662" s="29">
        <f>AB662*'Коефіцієнти АТО'!U662</f>
        <v>0</v>
      </c>
      <c r="AD662" s="29">
        <f>J662*(1+0.25*AA662)*Параметри!$K$66*Параметри!$K$20/1000</f>
        <v>0</v>
      </c>
      <c r="AE662" s="29">
        <f>(1+0.25*AA662)*J662*'Коефіцієнти АТО'!S662*Параметри!$K$20/1000</f>
        <v>0</v>
      </c>
      <c r="AF662" s="29">
        <f t="shared" si="90"/>
        <v>0</v>
      </c>
      <c r="AG662" s="29">
        <v>0</v>
      </c>
      <c r="AH662" s="40">
        <v>0</v>
      </c>
      <c r="AI662" s="40">
        <v>0</v>
      </c>
      <c r="AJ662" s="40">
        <f t="shared" si="91"/>
        <v>0</v>
      </c>
      <c r="AK662" s="29">
        <f>(AH662+AI662)*(1+0.25*AJ662)*Параметри!$K$53</f>
        <v>0</v>
      </c>
      <c r="AL662" s="29">
        <f>ROUNDUP(('Дані з ДІСО'!AU662+'Дані з ДІСО'!AW662)/Параметри!$K$28,0)</f>
        <v>0</v>
      </c>
      <c r="AM662" s="64">
        <f>AL662*Параметри!$M$35/18</f>
        <v>0</v>
      </c>
      <c r="AN662" s="29">
        <f>IF(AL662=0,0,'Дані з ДІСО'!AW662/SUM('Дані з ДІСО'!AU662,'Дані з ДІСО'!AW662))</f>
        <v>0</v>
      </c>
      <c r="AO662" s="29">
        <f>(1+0.25*AN662)*AM662*Параметри!$K$51</f>
        <v>0</v>
      </c>
      <c r="AP662" s="40">
        <f>ROUNDUP(('Дані з ДІСО'!AE662+'Дані не з ДІСО'!E662+'Дані не з ДІСО'!G662)/Параметри!$K$69,0)</f>
        <v>0</v>
      </c>
      <c r="AQ662" s="40">
        <f t="shared" si="95"/>
        <v>0</v>
      </c>
      <c r="AR662" s="40">
        <f>IF(AP662=0,0,('Дані з ДІСО'!AH662+'Дані не з ДІСО'!G662)/('Дані з ДІСО'!AE662+'Дані не з ДІСО'!E662+'Дані не з ДІСО'!G662))</f>
        <v>0</v>
      </c>
      <c r="AS662" s="29">
        <f>AQ662*(1+0.25*AR662)*Параметри!$K$51</f>
        <v>0</v>
      </c>
      <c r="AT662" s="40">
        <f>ROUNDUP('Дані з ДІСО'!AF662/Параметри!$K$70,0)</f>
        <v>0</v>
      </c>
      <c r="AU662" s="40">
        <f t="shared" si="96"/>
        <v>0</v>
      </c>
      <c r="AV662" s="40">
        <f>IF(AT662=0,0,'Дані з ДІСО'!AI662/'Дані з ДІСО'!AF662)</f>
        <v>0</v>
      </c>
      <c r="AW662" s="29">
        <f>AU662*(1+0.25*AV662)*Параметри!$K$51</f>
        <v>0</v>
      </c>
      <c r="AX662" s="40">
        <f>ROUNDUP('Дані з ДІСО'!AR662/Параметри!$K$29,0)</f>
        <v>0</v>
      </c>
      <c r="AY662" s="40">
        <f>ROUNDUP('Дані з ДІСО'!AS662/Параметри!$K$29,0)</f>
        <v>0</v>
      </c>
      <c r="AZ662" s="40">
        <f>ROUNDUP('Дані з ДІСО'!AT662/Параметри!$K$29,0)</f>
        <v>0</v>
      </c>
      <c r="BA662" s="64">
        <f>(AX662*Параметри!$K$32+AY662*Параметри!$L$32+AZ662*Параметри!$M$32)/18</f>
        <v>0</v>
      </c>
      <c r="BB662" s="29">
        <f>(BA662*Параметри!$K$51+SUM('Дані з ДІСО'!AR662:AT662)*Параметри!$K$48*Параметри!$K$20/1000)*Параметри!$K$74</f>
        <v>0</v>
      </c>
      <c r="BC662" s="40">
        <f>ROUNDUP(('Дані не з ДІСО'!I662+'Дані не з ДІСО'!K662)/Параметри!$K$26,0)</f>
        <v>0</v>
      </c>
      <c r="BD662" s="29">
        <f>BC662*Параметри!$M$36/18</f>
        <v>0</v>
      </c>
      <c r="BE662" s="40">
        <f>IF(BC662=0,0,'Дані не з ДІСО'!K662/('Дані не з ДІСО'!I662+'Дані не з ДІСО'!K662))</f>
        <v>0</v>
      </c>
      <c r="BF662" s="29">
        <f>(1+0.25*BE662)*BD662*Параметри!$K$51</f>
        <v>0</v>
      </c>
      <c r="BG662" s="40">
        <f>ROUNDUP('Дані не з ДІСО'!M662/Параметри!$K$27,0)</f>
        <v>0</v>
      </c>
      <c r="BH662" s="40">
        <f>BG662*Параметри!$M$37/18</f>
        <v>0</v>
      </c>
      <c r="BI662" s="29">
        <f>BH662*Параметри!$K$51</f>
        <v>0</v>
      </c>
      <c r="BJ662" s="29">
        <f>'Дані не з ДІСО'!N662*Параметри!$K$76</f>
        <v>0</v>
      </c>
      <c r="BK662" s="40">
        <f>ROUNDUP('Дані з ДІСО'!V662/Параметри!$K$25,0)</f>
        <v>0</v>
      </c>
      <c r="BL662" s="40">
        <f>ROUNDUP('Дані з ДІСО'!W662/Параметри!$K$25,0)</f>
        <v>0</v>
      </c>
      <c r="BM662" s="40">
        <f>ROUNDUP('Дані з ДІСО'!X662/Параметри!$K$25,0)</f>
        <v>0</v>
      </c>
      <c r="BN662" s="40">
        <f>(BK662*Параметри!$K$34+BL662*Параметри!$L$34+BM662*Параметри!$M$34)/18</f>
        <v>0</v>
      </c>
      <c r="BO662" s="40">
        <f>IF(K662=0,0,'Дані з ДІСО'!AC662/K662)</f>
        <v>0</v>
      </c>
      <c r="BP662" s="29">
        <f>(1+0.25*BO662)*BN662*Параметри!$K$51</f>
        <v>0</v>
      </c>
      <c r="BQ662" s="29">
        <f>BP662*'Коефіцієнти АТО'!U662</f>
        <v>0</v>
      </c>
      <c r="BR662" s="29">
        <f>K662*(1+0.25*BO662)*Параметри!$K$66*Параметри!$K$20/1000</f>
        <v>0</v>
      </c>
      <c r="BS662" s="29">
        <f>(1+0.25*BO662)*K662*'Коефіцієнти АТО'!S662*Параметри!$K$20/1000</f>
        <v>0</v>
      </c>
      <c r="BT662" s="29">
        <f t="shared" si="97"/>
        <v>0</v>
      </c>
      <c r="BU662" s="40">
        <f>ROUNDUP('Дані з ДІСО'!AG662/Параметри!$K$71,0)</f>
        <v>0</v>
      </c>
      <c r="BV662" s="40">
        <f t="shared" si="98"/>
        <v>0</v>
      </c>
      <c r="BW662" s="40">
        <f>IF('Дані з ДІСО'!AG662=0,0,'Дані з ДІСО'!AJ662/'Дані з ДІСО'!AG662)</f>
        <v>0</v>
      </c>
      <c r="BX662" s="29">
        <f>BV662*(1+0.25*BW662)*Параметри!$K$51</f>
        <v>0</v>
      </c>
      <c r="BY662" s="29">
        <f>ROUND(IF(Параметри!$K$77="No",CC662,CC662*Параметри!$K$78)+AG662,1)</f>
        <v>12607.4</v>
      </c>
      <c r="BZ662" s="29">
        <f>ROUND(IF(Параметри!$K$77="No",BF662,BF662*Параметри!$K$78),1)</f>
        <v>0</v>
      </c>
      <c r="CA662" s="29">
        <f>ROUND(IF(Параметри!$K$77="No",BI662,BI662*Параметри!$K$78),1)</f>
        <v>0</v>
      </c>
      <c r="CB662" s="29">
        <f>ROUND(IF(Параметри!$K$77="No",BJ662,BJ662*Параметри!$K$78),1)</f>
        <v>0</v>
      </c>
      <c r="CC662" s="29">
        <f t="shared" si="92"/>
        <v>14008.21261959922</v>
      </c>
    </row>
    <row r="663" spans="1:81">
      <c r="A663" s="9">
        <v>662</v>
      </c>
      <c r="B663" s="9" t="s">
        <v>3148</v>
      </c>
      <c r="C663" s="9" t="s">
        <v>3148</v>
      </c>
      <c r="D663" s="9" t="s">
        <v>3750</v>
      </c>
      <c r="E663" s="9" t="s">
        <v>24</v>
      </c>
      <c r="F663" s="9" t="s">
        <v>3315</v>
      </c>
      <c r="G663" s="9" t="s">
        <v>1390</v>
      </c>
      <c r="H663" s="29">
        <f>SUM('Дані з ДІСО'!J663:L663)</f>
        <v>0</v>
      </c>
      <c r="I663" s="29">
        <f>SUM('Дані з ДІСО'!G663:I663)</f>
        <v>0</v>
      </c>
      <c r="J663" s="29">
        <f>SUM('Дані з ДІСО'!P663:R663)</f>
        <v>0</v>
      </c>
      <c r="K663" s="29">
        <f>SUM('Дані з ДІСО'!V663:X663)</f>
        <v>0</v>
      </c>
      <c r="L663" s="40">
        <f>ROUNDUP('Дані з ДІСО'!J663/'Коефіцієнти АТО'!$R663,0)</f>
        <v>0</v>
      </c>
      <c r="M663" s="40">
        <f>ROUNDUP('Дані з ДІСО'!K663/'Коефіцієнти АТО'!$R663,0)</f>
        <v>0</v>
      </c>
      <c r="N663" s="40">
        <f>ROUNDUP('Дані з ДІСО'!L663/'Коефіцієнти АТО'!$R663,0)</f>
        <v>0</v>
      </c>
      <c r="O663" s="59">
        <f>(L663*Параметри!$K$32+M663*Параметри!$L$32+N663*Параметри!$M$32)/18</f>
        <v>0</v>
      </c>
      <c r="P663" s="41" t="str">
        <f>IF(H663=0,"",'Дані з ДІСО'!Y663/H663)</f>
        <v/>
      </c>
      <c r="Q663" s="29" t="str">
        <f>IF(H663=0,"",(1+0.25*P663)*O663*Параметри!$K$51)</f>
        <v/>
      </c>
      <c r="R663" s="29" t="str">
        <f>IF(H663=0,"",Q663*'Коефіцієнти АТО'!T663)</f>
        <v/>
      </c>
      <c r="S663" s="29" t="str">
        <f>IF(H663=0,"",H663*(1+0.25*P663)*Параметри!$K$66*Параметри!$K$20/1000)</f>
        <v/>
      </c>
      <c r="T663" s="29" t="str">
        <f>IF(H663=0,"",H663*(1+0.25*P663)*'Коефіцієнти АТО'!$S663*Параметри!$K$20/1000)</f>
        <v/>
      </c>
      <c r="U663" s="29">
        <f t="shared" si="93"/>
        <v>0</v>
      </c>
      <c r="V663" s="29">
        <f t="shared" si="94"/>
        <v>0</v>
      </c>
      <c r="W663" s="40">
        <f>ROUNDUP('Дані з ДІСО'!P663/Параметри!$K$24,0)</f>
        <v>0</v>
      </c>
      <c r="X663" s="40">
        <f>ROUNDUP('Дані з ДІСО'!Q663/Параметри!$K$24,0)</f>
        <v>0</v>
      </c>
      <c r="Y663" s="40">
        <f>ROUNDUP('Дані з ДІСО'!R663/Параметри!$K$24,0)</f>
        <v>0</v>
      </c>
      <c r="Z663" s="59">
        <f>(W663*Параметри!$K$33+X663*Параметри!$L$33+Y663*Параметри!$M$33)/18</f>
        <v>0</v>
      </c>
      <c r="AA663" s="41">
        <f>IF(J663=0,0,'Дані з ДІСО'!AA663/J663)</f>
        <v>0</v>
      </c>
      <c r="AB663" s="29">
        <f>(1+0.25*AA663)*Z663*Параметри!$K$51</f>
        <v>0</v>
      </c>
      <c r="AC663" s="29">
        <f>AB663*'Коефіцієнти АТО'!U663</f>
        <v>0</v>
      </c>
      <c r="AD663" s="29">
        <f>J663*(1+0.25*AA663)*Параметри!$K$66*Параметри!$K$20/1000</f>
        <v>0</v>
      </c>
      <c r="AE663" s="29">
        <f>(1+0.25*AA663)*J663*'Коефіцієнти АТО'!S663*Параметри!$K$20/1000</f>
        <v>0</v>
      </c>
      <c r="AF663" s="29">
        <f t="shared" si="90"/>
        <v>0</v>
      </c>
      <c r="AG663" s="29">
        <v>0</v>
      </c>
      <c r="AH663" s="40">
        <v>0</v>
      </c>
      <c r="AI663" s="40">
        <v>0</v>
      </c>
      <c r="AJ663" s="40">
        <f t="shared" si="91"/>
        <v>0</v>
      </c>
      <c r="AK663" s="29">
        <f>(AH663+AI663)*(1+0.25*AJ663)*Параметри!$K$53</f>
        <v>0</v>
      </c>
      <c r="AL663" s="29">
        <f>ROUNDUP(('Дані з ДІСО'!AU663+'Дані з ДІСО'!AW663)/Параметри!$K$28,0)</f>
        <v>0</v>
      </c>
      <c r="AM663" s="64">
        <f>AL663*Параметри!$M$35/18</f>
        <v>0</v>
      </c>
      <c r="AN663" s="29">
        <f>IF(AL663=0,0,'Дані з ДІСО'!AW663/SUM('Дані з ДІСО'!AU663,'Дані з ДІСО'!AW663))</f>
        <v>0</v>
      </c>
      <c r="AO663" s="29">
        <f>(1+0.25*AN663)*AM663*Параметри!$K$51</f>
        <v>0</v>
      </c>
      <c r="AP663" s="40">
        <f>ROUNDUP(('Дані з ДІСО'!AE663+'Дані не з ДІСО'!E663+'Дані не з ДІСО'!G663)/Параметри!$K$69,0)</f>
        <v>0</v>
      </c>
      <c r="AQ663" s="40">
        <f t="shared" si="95"/>
        <v>0</v>
      </c>
      <c r="AR663" s="40">
        <f>IF(AP663=0,0,('Дані з ДІСО'!AH663+'Дані не з ДІСО'!G663)/('Дані з ДІСО'!AE663+'Дані не з ДІСО'!E663+'Дані не з ДІСО'!G663))</f>
        <v>0</v>
      </c>
      <c r="AS663" s="29">
        <f>AQ663*(1+0.25*AR663)*Параметри!$K$51</f>
        <v>0</v>
      </c>
      <c r="AT663" s="40">
        <f>ROUNDUP('Дані з ДІСО'!AF663/Параметри!$K$70,0)</f>
        <v>0</v>
      </c>
      <c r="AU663" s="40">
        <f t="shared" si="96"/>
        <v>0</v>
      </c>
      <c r="AV663" s="40">
        <f>IF(AT663=0,0,'Дані з ДІСО'!AI663/'Дані з ДІСО'!AF663)</f>
        <v>0</v>
      </c>
      <c r="AW663" s="29">
        <f>AU663*(1+0.25*AV663)*Параметри!$K$51</f>
        <v>0</v>
      </c>
      <c r="AX663" s="40">
        <f>ROUNDUP('Дані з ДІСО'!AR663/Параметри!$K$29,0)</f>
        <v>0</v>
      </c>
      <c r="AY663" s="40">
        <f>ROUNDUP('Дані з ДІСО'!AS663/Параметри!$K$29,0)</f>
        <v>0</v>
      </c>
      <c r="AZ663" s="40">
        <f>ROUNDUP('Дані з ДІСО'!AT663/Параметри!$K$29,0)</f>
        <v>0</v>
      </c>
      <c r="BA663" s="64">
        <f>(AX663*Параметри!$K$32+AY663*Параметри!$L$32+AZ663*Параметри!$M$32)/18</f>
        <v>0</v>
      </c>
      <c r="BB663" s="29">
        <f>(BA663*Параметри!$K$51+SUM('Дані з ДІСО'!AR663:AT663)*Параметри!$K$48*Параметри!$K$20/1000)*Параметри!$K$74</f>
        <v>0</v>
      </c>
      <c r="BC663" s="40">
        <f>ROUNDUP(('Дані не з ДІСО'!I663+'Дані не з ДІСО'!K663)/Параметри!$K$26,0)</f>
        <v>0</v>
      </c>
      <c r="BD663" s="29">
        <f>BC663*Параметри!$M$36/18</f>
        <v>0</v>
      </c>
      <c r="BE663" s="40">
        <f>IF(BC663=0,0,'Дані не з ДІСО'!K663/('Дані не з ДІСО'!I663+'Дані не з ДІСО'!K663))</f>
        <v>0</v>
      </c>
      <c r="BF663" s="29">
        <f>(1+0.25*BE663)*BD663*Параметри!$K$51</f>
        <v>0</v>
      </c>
      <c r="BG663" s="40">
        <f>ROUNDUP('Дані не з ДІСО'!M663/Параметри!$K$27,0)</f>
        <v>0</v>
      </c>
      <c r="BH663" s="40">
        <f>BG663*Параметри!$M$37/18</f>
        <v>0</v>
      </c>
      <c r="BI663" s="29">
        <f>BH663*Параметри!$K$51</f>
        <v>0</v>
      </c>
      <c r="BJ663" s="29">
        <f>'Дані не з ДІСО'!N663*Параметри!$K$76</f>
        <v>0</v>
      </c>
      <c r="BK663" s="40">
        <f>ROUNDUP('Дані з ДІСО'!V663/Параметри!$K$25,0)</f>
        <v>0</v>
      </c>
      <c r="BL663" s="40">
        <f>ROUNDUP('Дані з ДІСО'!W663/Параметри!$K$25,0)</f>
        <v>0</v>
      </c>
      <c r="BM663" s="40">
        <f>ROUNDUP('Дані з ДІСО'!X663/Параметри!$K$25,0)</f>
        <v>0</v>
      </c>
      <c r="BN663" s="40">
        <f>(BK663*Параметри!$K$34+BL663*Параметри!$L$34+BM663*Параметри!$M$34)/18</f>
        <v>0</v>
      </c>
      <c r="BO663" s="40">
        <f>IF(K663=0,0,'Дані з ДІСО'!AC663/K663)</f>
        <v>0</v>
      </c>
      <c r="BP663" s="29">
        <f>(1+0.25*BO663)*BN663*Параметри!$K$51</f>
        <v>0</v>
      </c>
      <c r="BQ663" s="29">
        <f>BP663*'Коефіцієнти АТО'!U663</f>
        <v>0</v>
      </c>
      <c r="BR663" s="29">
        <f>K663*(1+0.25*BO663)*Параметри!$K$66*Параметри!$K$20/1000</f>
        <v>0</v>
      </c>
      <c r="BS663" s="29">
        <f>(1+0.25*BO663)*K663*'Коефіцієнти АТО'!S663*Параметри!$K$20/1000</f>
        <v>0</v>
      </c>
      <c r="BT663" s="29">
        <f t="shared" si="97"/>
        <v>0</v>
      </c>
      <c r="BU663" s="40">
        <f>ROUNDUP('Дані з ДІСО'!AG663/Параметри!$K$71,0)</f>
        <v>0</v>
      </c>
      <c r="BV663" s="40">
        <f t="shared" si="98"/>
        <v>0</v>
      </c>
      <c r="BW663" s="40">
        <f>IF('Дані з ДІСО'!AG663=0,0,'Дані з ДІСО'!AJ663/'Дані з ДІСО'!AG663)</f>
        <v>0</v>
      </c>
      <c r="BX663" s="29">
        <f>BV663*(1+0.25*BW663)*Параметри!$K$51</f>
        <v>0</v>
      </c>
      <c r="BY663" s="29">
        <f>ROUND(IF(Параметри!$K$77="No",CC663,CC663*Параметри!$K$78)+AG663,1)</f>
        <v>0</v>
      </c>
      <c r="BZ663" s="29">
        <f>ROUND(IF(Параметри!$K$77="No",BF663,BF663*Параметри!$K$78),1)</f>
        <v>0</v>
      </c>
      <c r="CA663" s="29">
        <f>ROUND(IF(Параметри!$K$77="No",BI663,BI663*Параметри!$K$78),1)</f>
        <v>0</v>
      </c>
      <c r="CB663" s="29">
        <f>ROUND(IF(Параметри!$K$77="No",BJ663,BJ663*Параметри!$K$78),1)</f>
        <v>0</v>
      </c>
      <c r="CC663" s="29">
        <f t="shared" si="92"/>
        <v>0</v>
      </c>
    </row>
    <row r="664" spans="1:81">
      <c r="A664" s="9">
        <v>663</v>
      </c>
      <c r="B664" s="9" t="s">
        <v>3145</v>
      </c>
      <c r="C664" s="9" t="s">
        <v>3146</v>
      </c>
      <c r="D664" s="9" t="s">
        <v>3750</v>
      </c>
      <c r="E664" s="9" t="s">
        <v>21</v>
      </c>
      <c r="F664" s="9" t="s">
        <v>3773</v>
      </c>
      <c r="G664" s="9" t="s">
        <v>1391</v>
      </c>
      <c r="H664" s="29">
        <f>SUM('Дані з ДІСО'!J664:L664)</f>
        <v>143</v>
      </c>
      <c r="I664" s="29">
        <f>SUM('Дані з ДІСО'!G664:I664)</f>
        <v>11</v>
      </c>
      <c r="J664" s="29">
        <f>SUM('Дані з ДІСО'!P664:R664)</f>
        <v>0</v>
      </c>
      <c r="K664" s="29">
        <f>SUM('Дані з ДІСО'!V664:X664)</f>
        <v>0</v>
      </c>
      <c r="L664" s="40">
        <f>ROUNDUP('Дані з ДІСО'!J664/'Коефіцієнти АТО'!$R664,0)</f>
        <v>2</v>
      </c>
      <c r="M664" s="40">
        <f>ROUNDUP('Дані з ДІСО'!K664/'Коефіцієнти АТО'!$R664,0)</f>
        <v>5</v>
      </c>
      <c r="N664" s="40">
        <f>ROUNDUP('Дані з ДІСО'!L664/'Коефіцієнти АТО'!$R664,0)</f>
        <v>2</v>
      </c>
      <c r="O664" s="59">
        <f>(L664*Параметри!$K$32+M664*Параметри!$L$32+N664*Параметри!$M$32)/18</f>
        <v>15.583333333333334</v>
      </c>
      <c r="P664" s="41">
        <f>IF(H664=0,"",'Дані з ДІСО'!Y664/H664)</f>
        <v>0</v>
      </c>
      <c r="Q664" s="29">
        <f>IF(H664=0,"",(1+0.25*P664)*O664*Параметри!$K$51)</f>
        <v>3191.7816204193332</v>
      </c>
      <c r="R664" s="29">
        <f>IF(H664=0,"",Q664*'Коефіцієнти АТО'!T664)</f>
        <v>54.260287547128669</v>
      </c>
      <c r="S664" s="29">
        <f>IF(H664=0,"",H664*(1+0.25*P664)*Параметри!$K$66*Параметри!$K$20/1000)</f>
        <v>0</v>
      </c>
      <c r="T664" s="29">
        <f>IF(H664=0,"",H664*(1+0.25*P664)*'Коефіцієнти АТО'!$S664*Параметри!$K$20/1000)</f>
        <v>449.10244917900263</v>
      </c>
      <c r="U664" s="29">
        <f t="shared" si="93"/>
        <v>3695.1443571454647</v>
      </c>
      <c r="V664" s="29">
        <f t="shared" si="94"/>
        <v>3695.1443571454647</v>
      </c>
      <c r="W664" s="40">
        <f>ROUNDUP('Дані з ДІСО'!P664/Параметри!$K$24,0)</f>
        <v>0</v>
      </c>
      <c r="X664" s="40">
        <f>ROUNDUP('Дані з ДІСО'!Q664/Параметри!$K$24,0)</f>
        <v>0</v>
      </c>
      <c r="Y664" s="40">
        <f>ROUNDUP('Дані з ДІСО'!R664/Параметри!$K$24,0)</f>
        <v>0</v>
      </c>
      <c r="Z664" s="59">
        <f>(W664*Параметри!$K$33+X664*Параметри!$L$33+Y664*Параметри!$M$33)/18</f>
        <v>0</v>
      </c>
      <c r="AA664" s="41">
        <f>IF(J664=0,0,'Дані з ДІСО'!AA664/J664)</f>
        <v>0</v>
      </c>
      <c r="AB664" s="29">
        <f>(1+0.25*AA664)*Z664*Параметри!$K$51</f>
        <v>0</v>
      </c>
      <c r="AC664" s="29">
        <f>AB664*'Коефіцієнти АТО'!U664</f>
        <v>0</v>
      </c>
      <c r="AD664" s="29">
        <f>J664*(1+0.25*AA664)*Параметри!$K$66*Параметри!$K$20/1000</f>
        <v>0</v>
      </c>
      <c r="AE664" s="29">
        <f>(1+0.25*AA664)*J664*'Коефіцієнти АТО'!S664*Параметри!$K$20/1000</f>
        <v>0</v>
      </c>
      <c r="AF664" s="29">
        <f t="shared" si="90"/>
        <v>0</v>
      </c>
      <c r="AG664" s="29">
        <v>0</v>
      </c>
      <c r="AH664" s="40">
        <v>0</v>
      </c>
      <c r="AI664" s="40">
        <v>0</v>
      </c>
      <c r="AJ664" s="40">
        <f t="shared" si="91"/>
        <v>0</v>
      </c>
      <c r="AK664" s="29">
        <f>(AH664+AI664)*(1+0.25*AJ664)*Параметри!$K$53</f>
        <v>0</v>
      </c>
      <c r="AL664" s="29">
        <f>ROUNDUP(('Дані з ДІСО'!AU664+'Дані з ДІСО'!AW664)/Параметри!$K$28,0)</f>
        <v>0</v>
      </c>
      <c r="AM664" s="64">
        <f>AL664*Параметри!$M$35/18</f>
        <v>0</v>
      </c>
      <c r="AN664" s="29">
        <f>IF(AL664=0,0,'Дані з ДІСО'!AW664/SUM('Дані з ДІСО'!AU664,'Дані з ДІСО'!AW664))</f>
        <v>0</v>
      </c>
      <c r="AO664" s="29">
        <f>(1+0.25*AN664)*AM664*Параметри!$K$51</f>
        <v>0</v>
      </c>
      <c r="AP664" s="40">
        <f>ROUNDUP(('Дані з ДІСО'!AE664+'Дані не з ДІСО'!E664+'Дані не з ДІСО'!G664)/Параметри!$K$69,0)</f>
        <v>0</v>
      </c>
      <c r="AQ664" s="40">
        <f t="shared" si="95"/>
        <v>0</v>
      </c>
      <c r="AR664" s="40">
        <f>IF(AP664=0,0,('Дані з ДІСО'!AH664+'Дані не з ДІСО'!G664)/('Дані з ДІСО'!AE664+'Дані не з ДІСО'!E664+'Дані не з ДІСО'!G664))</f>
        <v>0</v>
      </c>
      <c r="AS664" s="29">
        <f>AQ664*(1+0.25*AR664)*Параметри!$K$51</f>
        <v>0</v>
      </c>
      <c r="AT664" s="40">
        <f>ROUNDUP('Дані з ДІСО'!AF664/Параметри!$K$70,0)</f>
        <v>0</v>
      </c>
      <c r="AU664" s="40">
        <f t="shared" si="96"/>
        <v>0</v>
      </c>
      <c r="AV664" s="40">
        <f>IF(AT664=0,0,'Дані з ДІСО'!AI664/'Дані з ДІСО'!AF664)</f>
        <v>0</v>
      </c>
      <c r="AW664" s="29">
        <f>AU664*(1+0.25*AV664)*Параметри!$K$51</f>
        <v>0</v>
      </c>
      <c r="AX664" s="40">
        <f>ROUNDUP('Дані з ДІСО'!AR664/Параметри!$K$29,0)</f>
        <v>0</v>
      </c>
      <c r="AY664" s="40">
        <f>ROUNDUP('Дані з ДІСО'!AS664/Параметри!$K$29,0)</f>
        <v>0</v>
      </c>
      <c r="AZ664" s="40">
        <f>ROUNDUP('Дані з ДІСО'!AT664/Параметри!$K$29,0)</f>
        <v>0</v>
      </c>
      <c r="BA664" s="64">
        <f>(AX664*Параметри!$K$32+AY664*Параметри!$L$32+AZ664*Параметри!$M$32)/18</f>
        <v>0</v>
      </c>
      <c r="BB664" s="29">
        <f>(BA664*Параметри!$K$51+SUM('Дані з ДІСО'!AR664:AT664)*Параметри!$K$48*Параметри!$K$20/1000)*Параметри!$K$74</f>
        <v>0</v>
      </c>
      <c r="BC664" s="40">
        <f>ROUNDUP(('Дані не з ДІСО'!I664+'Дані не з ДІСО'!K664)/Параметри!$K$26,0)</f>
        <v>0</v>
      </c>
      <c r="BD664" s="29">
        <f>BC664*Параметри!$M$36/18</f>
        <v>0</v>
      </c>
      <c r="BE664" s="40">
        <f>IF(BC664=0,0,'Дані не з ДІСО'!K664/('Дані не з ДІСО'!I664+'Дані не з ДІСО'!K664))</f>
        <v>0</v>
      </c>
      <c r="BF664" s="29">
        <f>(1+0.25*BE664)*BD664*Параметри!$K$51</f>
        <v>0</v>
      </c>
      <c r="BG664" s="40">
        <f>ROUNDUP('Дані не з ДІСО'!M664/Параметри!$K$27,0)</f>
        <v>0</v>
      </c>
      <c r="BH664" s="40">
        <f>BG664*Параметри!$M$37/18</f>
        <v>0</v>
      </c>
      <c r="BI664" s="29">
        <f>BH664*Параметри!$K$51</f>
        <v>0</v>
      </c>
      <c r="BJ664" s="29">
        <f>'Дані не з ДІСО'!N664*Параметри!$K$76</f>
        <v>0</v>
      </c>
      <c r="BK664" s="40">
        <f>ROUNDUP('Дані з ДІСО'!V664/Параметри!$K$25,0)</f>
        <v>0</v>
      </c>
      <c r="BL664" s="40">
        <f>ROUNDUP('Дані з ДІСО'!W664/Параметри!$K$25,0)</f>
        <v>0</v>
      </c>
      <c r="BM664" s="40">
        <f>ROUNDUP('Дані з ДІСО'!X664/Параметри!$K$25,0)</f>
        <v>0</v>
      </c>
      <c r="BN664" s="40">
        <f>(BK664*Параметри!$K$34+BL664*Параметри!$L$34+BM664*Параметри!$M$34)/18</f>
        <v>0</v>
      </c>
      <c r="BO664" s="40">
        <f>IF(K664=0,0,'Дані з ДІСО'!AC664/K664)</f>
        <v>0</v>
      </c>
      <c r="BP664" s="29">
        <f>(1+0.25*BO664)*BN664*Параметри!$K$51</f>
        <v>0</v>
      </c>
      <c r="BQ664" s="29">
        <f>BP664*'Коефіцієнти АТО'!U664</f>
        <v>0</v>
      </c>
      <c r="BR664" s="29">
        <f>K664*(1+0.25*BO664)*Параметри!$K$66*Параметри!$K$20/1000</f>
        <v>0</v>
      </c>
      <c r="BS664" s="29">
        <f>(1+0.25*BO664)*K664*'Коефіцієнти АТО'!S664*Параметри!$K$20/1000</f>
        <v>0</v>
      </c>
      <c r="BT664" s="29">
        <f t="shared" si="97"/>
        <v>0</v>
      </c>
      <c r="BU664" s="40">
        <f>ROUNDUP('Дані з ДІСО'!AG664/Параметри!$K$71,0)</f>
        <v>0</v>
      </c>
      <c r="BV664" s="40">
        <f t="shared" si="98"/>
        <v>0</v>
      </c>
      <c r="BW664" s="40">
        <f>IF('Дані з ДІСО'!AG664=0,0,'Дані з ДІСО'!AJ664/'Дані з ДІСО'!AG664)</f>
        <v>0</v>
      </c>
      <c r="BX664" s="29">
        <f>BV664*(1+0.25*BW664)*Параметри!$K$51</f>
        <v>0</v>
      </c>
      <c r="BY664" s="29">
        <f>ROUND(IF(Параметри!$K$77="No",CC664,CC664*Параметри!$K$78)+AG664,1)</f>
        <v>3325.6</v>
      </c>
      <c r="BZ664" s="29">
        <f>ROUND(IF(Параметри!$K$77="No",BF664,BF664*Параметри!$K$78),1)</f>
        <v>0</v>
      </c>
      <c r="CA664" s="29">
        <f>ROUND(IF(Параметри!$K$77="No",BI664,BI664*Параметри!$K$78),1)</f>
        <v>0</v>
      </c>
      <c r="CB664" s="29">
        <f>ROUND(IF(Параметри!$K$77="No",BJ664,BJ664*Параметри!$K$78),1)</f>
        <v>0</v>
      </c>
      <c r="CC664" s="29">
        <f t="shared" si="92"/>
        <v>3695.1443571454647</v>
      </c>
    </row>
    <row r="665" spans="1:81">
      <c r="A665" s="9">
        <v>664</v>
      </c>
      <c r="B665" s="9" t="s">
        <v>3097</v>
      </c>
      <c r="C665" s="9" t="s">
        <v>3097</v>
      </c>
      <c r="D665" s="9" t="s">
        <v>3774</v>
      </c>
      <c r="E665" s="9" t="s">
        <v>15</v>
      </c>
      <c r="F665" s="9" t="s">
        <v>3125</v>
      </c>
      <c r="G665" s="9" t="s">
        <v>1396</v>
      </c>
      <c r="H665" s="29">
        <f>SUM('Дані з ДІСО'!J665:L665)</f>
        <v>1906</v>
      </c>
      <c r="I665" s="29">
        <f>SUM('Дані з ДІСО'!G665:I665)</f>
        <v>97</v>
      </c>
      <c r="J665" s="29">
        <f>SUM('Дані з ДІСО'!P665:R665)</f>
        <v>837</v>
      </c>
      <c r="K665" s="29">
        <f>SUM('Дані з ДІСО'!V665:X665)</f>
        <v>1218</v>
      </c>
      <c r="L665" s="40">
        <f>ROUNDUP('Дані з ДІСО'!J665/'Коефіцієнти АТО'!$R665,0)</f>
        <v>18</v>
      </c>
      <c r="M665" s="40">
        <f>ROUNDUP('Дані з ДІСО'!K665/'Коефіцієнти АТО'!$R665,0)</f>
        <v>45</v>
      </c>
      <c r="N665" s="40">
        <f>ROUNDUP('Дані з ДІСО'!L665/'Коефіцієнти АТО'!$R665,0)</f>
        <v>34</v>
      </c>
      <c r="O665" s="59">
        <f>(L665*Параметри!$K$32+M665*Параметри!$L$32+N665*Параметри!$M$32)/18</f>
        <v>171.80555555555554</v>
      </c>
      <c r="P665" s="41">
        <f>IF(H665=0,"",'Дані з ДІСО'!Y665/H665)</f>
        <v>4.7743966421825816E-2</v>
      </c>
      <c r="Q665" s="29">
        <f>IF(H665=0,"",(1+0.25*P665)*O665*Параметри!$K$51)</f>
        <v>35609.268723005996</v>
      </c>
      <c r="R665" s="29">
        <f>IF(H665=0,"",Q665*'Коефіцієнти АТО'!T665)</f>
        <v>2492.6488106104198</v>
      </c>
      <c r="S665" s="29">
        <f>IF(H665=0,"",H665*(1+0.25*P665)*Параметри!$K$66*Параметри!$K$20/1000)</f>
        <v>0</v>
      </c>
      <c r="T665" s="29">
        <f>IF(H665=0,"",H665*(1+0.25*P665)*'Коефіцієнти АТО'!$S665*Параметри!$K$20/1000)</f>
        <v>4221.8152200979075</v>
      </c>
      <c r="U665" s="29">
        <f t="shared" si="93"/>
        <v>42323.732753714328</v>
      </c>
      <c r="V665" s="29">
        <f t="shared" si="94"/>
        <v>42323.732753714328</v>
      </c>
      <c r="W665" s="40">
        <f>ROUNDUP('Дані з ДІСО'!P665/Параметри!$K$24,0)</f>
        <v>32</v>
      </c>
      <c r="X665" s="40">
        <f>ROUNDUP('Дані з ДІСО'!Q665/Параметри!$K$24,0)</f>
        <v>50</v>
      </c>
      <c r="Y665" s="40">
        <f>ROUNDUP('Дані з ДІСО'!R665/Параметри!$K$24,0)</f>
        <v>13</v>
      </c>
      <c r="Z665" s="59">
        <f>(W665*Параметри!$K$33+X665*Параметри!$L$33+Y665*Параметри!$M$33)/18</f>
        <v>190</v>
      </c>
      <c r="AA665" s="41">
        <f>IF(J665=0,0,'Дані з ДІСО'!AA665/J665)</f>
        <v>0</v>
      </c>
      <c r="AB665" s="29">
        <f>(1+0.25*AA665)*Z665*Параметри!$K$51</f>
        <v>38915.840077839996</v>
      </c>
      <c r="AC665" s="29">
        <f>AB665*'Коефіцієнти АТО'!U665</f>
        <v>3930.49984786184</v>
      </c>
      <c r="AD665" s="29">
        <f>J665*(1+0.25*AA665)*Параметри!$K$66*Параметри!$K$20/1000</f>
        <v>0</v>
      </c>
      <c r="AE665" s="29">
        <f>(1+0.25*AA665)*J665*'Коефіцієнти АТО'!S665*Параметри!$K$20/1000</f>
        <v>1832.0981668033437</v>
      </c>
      <c r="AF665" s="29">
        <f t="shared" si="90"/>
        <v>44678.438092505174</v>
      </c>
      <c r="AG665" s="29">
        <v>0</v>
      </c>
      <c r="AH665" s="40">
        <v>0</v>
      </c>
      <c r="AI665" s="40">
        <v>0</v>
      </c>
      <c r="AJ665" s="40">
        <f t="shared" si="91"/>
        <v>0</v>
      </c>
      <c r="AK665" s="29">
        <f>(AH665+AI665)*(1+0.25*AJ665)*Параметри!$K$53</f>
        <v>0</v>
      </c>
      <c r="AL665" s="29">
        <f>ROUNDUP(('Дані з ДІСО'!AU665+'Дані з ДІСО'!AW665)/Параметри!$K$28,0)</f>
        <v>0</v>
      </c>
      <c r="AM665" s="64">
        <f>AL665*Параметри!$M$35/18</f>
        <v>0</v>
      </c>
      <c r="AN665" s="29">
        <f>IF(AL665=0,0,'Дані з ДІСО'!AW665/SUM('Дані з ДІСО'!AU665,'Дані з ДІСО'!AW665))</f>
        <v>0</v>
      </c>
      <c r="AO665" s="29">
        <f>(1+0.25*AN665)*AM665*Параметри!$K$51</f>
        <v>0</v>
      </c>
      <c r="AP665" s="40">
        <f>ROUNDUP(('Дані з ДІСО'!AE665+'Дані не з ДІСО'!E665+'Дані не з ДІСО'!G665)/Параметри!$K$69,0)</f>
        <v>96</v>
      </c>
      <c r="AQ665" s="40">
        <f t="shared" si="95"/>
        <v>192</v>
      </c>
      <c r="AR665" s="40">
        <f>IF(AP665=0,0,('Дані з ДІСО'!AH665+'Дані не з ДІСО'!G665)/('Дані з ДІСО'!AE665+'Дані не з ДІСО'!E665+'Дані не з ДІСО'!G665))</f>
        <v>4.7743966421825816E-2</v>
      </c>
      <c r="AS665" s="29">
        <f>AQ665*(1+0.25*AR665)*Параметри!$K$51</f>
        <v>39794.869104837097</v>
      </c>
      <c r="AT665" s="40">
        <f>ROUNDUP('Дані з ДІСО'!AF665/Параметри!$K$70,0)</f>
        <v>93</v>
      </c>
      <c r="AU665" s="40">
        <f t="shared" si="96"/>
        <v>186</v>
      </c>
      <c r="AV665" s="40">
        <f>IF(AT665=0,0,'Дані з ДІСО'!AI665/'Дані з ДІСО'!AF665)</f>
        <v>0</v>
      </c>
      <c r="AW665" s="29">
        <f>AU665*(1+0.25*AV665)*Параметри!$K$51</f>
        <v>38096.559234095999</v>
      </c>
      <c r="AX665" s="40">
        <f>ROUNDUP('Дані з ДІСО'!AR665/Параметри!$K$29,0)</f>
        <v>82</v>
      </c>
      <c r="AY665" s="40">
        <f>ROUNDUP('Дані з ДІСО'!AS665/Параметри!$K$29,0)</f>
        <v>64</v>
      </c>
      <c r="AZ665" s="40">
        <f>ROUNDUP('Дані з ДІСО'!AT665/Параметри!$K$29,0)</f>
        <v>17</v>
      </c>
      <c r="BA665" s="64">
        <f>(AX665*Параметри!$K$32+AY665*Параметри!$L$32+AZ665*Параметри!$M$32)/18</f>
        <v>254.57222222222222</v>
      </c>
      <c r="BB665" s="29">
        <f>(BA665*Параметри!$K$51+SUM('Дані з ДІСО'!AR665:AT665)*Параметри!$K$48*Параметри!$K$20/1000)*Параметри!$K$74</f>
        <v>49503.038986498635</v>
      </c>
      <c r="BC665" s="40">
        <f>ROUNDUP(('Дані не з ДІСО'!I665+'Дані не з ДІСО'!K665)/Параметри!$K$26,0)</f>
        <v>358</v>
      </c>
      <c r="BD665" s="29">
        <f>BC665*Параметри!$M$36/18</f>
        <v>556.88888888888891</v>
      </c>
      <c r="BE665" s="40">
        <f>IF(BC665=0,0,'Дані не з ДІСО'!K665/('Дані не з ДІСО'!I665+'Дані не з ДІСО'!K665))</f>
        <v>8.7372380440623315E-2</v>
      </c>
      <c r="BF665" s="29">
        <f>(1+0.25*BE665)*BD665*Параметри!$K$51</f>
        <v>116553.56898213262</v>
      </c>
      <c r="BG665" s="40">
        <f>ROUNDUP('Дані не з ДІСО'!M665/Параметри!$K$27,0)</f>
        <v>137</v>
      </c>
      <c r="BH665" s="40">
        <f>BG665*Параметри!$M$37/18</f>
        <v>228.33333333333334</v>
      </c>
      <c r="BI665" s="29">
        <f>BH665*Параметри!$K$51</f>
        <v>46767.281497053336</v>
      </c>
      <c r="BJ665" s="29">
        <f>'Дані не з ДІСО'!N665*Параметри!$K$76</f>
        <v>65867.868181896003</v>
      </c>
      <c r="BK665" s="40">
        <f>ROUNDUP('Дані з ДІСО'!V665/Параметри!$K$25,0)</f>
        <v>87</v>
      </c>
      <c r="BL665" s="40">
        <f>ROUNDUP('Дані з ДІСО'!W665/Параметри!$K$25,0)</f>
        <v>98</v>
      </c>
      <c r="BM665" s="40">
        <f>ROUNDUP('Дані з ДІСО'!X665/Параметри!$K$25,0)</f>
        <v>19</v>
      </c>
      <c r="BN665" s="40">
        <f>(BK665*Параметри!$K$34+BL665*Параметри!$L$34+BM665*Параметри!$M$34)/18</f>
        <v>408</v>
      </c>
      <c r="BO665" s="40">
        <f>IF(K665=0,0,'Дані з ДІСО'!AC665/K665)</f>
        <v>0</v>
      </c>
      <c r="BP665" s="29">
        <f>(1+0.25*BO665)*BN665*Параметри!$K$51</f>
        <v>83566.646061887994</v>
      </c>
      <c r="BQ665" s="29">
        <f>BP665*'Коефіцієнти АТО'!U665</f>
        <v>8440.2312522506872</v>
      </c>
      <c r="BR665" s="29">
        <f>K665*(1+0.25*BO665)*Параметри!$K$66*Параметри!$K$20/1000</f>
        <v>0</v>
      </c>
      <c r="BS665" s="29">
        <f>(1+0.25*BO665)*K665*'Коефіцієнти АТО'!S665*Параметри!$K$20/1000</f>
        <v>2666.0639990041486</v>
      </c>
      <c r="BT665" s="29">
        <f t="shared" si="97"/>
        <v>94672.94131314283</v>
      </c>
      <c r="BU665" s="40">
        <f>ROUNDUP('Дані з ДІСО'!AG665/Параметри!$K$71,0)</f>
        <v>189</v>
      </c>
      <c r="BV665" s="40">
        <f t="shared" si="98"/>
        <v>378</v>
      </c>
      <c r="BW665" s="40">
        <f>IF('Дані з ДІСО'!AG665=0,0,'Дані з ДІСО'!AJ665/'Дані з ДІСО'!AG665)</f>
        <v>0</v>
      </c>
      <c r="BX665" s="29">
        <f>BV665*(1+0.25*BW665)*Параметри!$K$51</f>
        <v>77422.039733807993</v>
      </c>
      <c r="BY665" s="29">
        <f>ROUND(IF(Параметри!$K$77="No",CC665,CC665*Параметри!$K$78)+AG665,1)</f>
        <v>347842.5</v>
      </c>
      <c r="BZ665" s="29">
        <f>ROUND(IF(Параметри!$K$77="No",BF665,BF665*Параметри!$K$78),1)</f>
        <v>104898.2</v>
      </c>
      <c r="CA665" s="29">
        <f>ROUND(IF(Параметри!$K$77="No",BI665,BI665*Параметри!$K$78),1)</f>
        <v>42090.6</v>
      </c>
      <c r="CB665" s="29">
        <f>ROUND(IF(Параметри!$K$77="No",BJ665,BJ665*Параметри!$K$78),1)</f>
        <v>59281.1</v>
      </c>
      <c r="CC665" s="29">
        <f t="shared" si="92"/>
        <v>386491.61921860208</v>
      </c>
    </row>
    <row r="666" spans="1:81">
      <c r="A666" s="9">
        <v>665</v>
      </c>
      <c r="B666" s="9" t="s">
        <v>3148</v>
      </c>
      <c r="C666" s="9" t="s">
        <v>3148</v>
      </c>
      <c r="D666" s="9" t="s">
        <v>3774</v>
      </c>
      <c r="E666" s="9" t="s">
        <v>24</v>
      </c>
      <c r="F666" s="9" t="s">
        <v>3775</v>
      </c>
      <c r="G666" s="9" t="s">
        <v>1400</v>
      </c>
      <c r="H666" s="29">
        <f>SUM('Дані з ДІСО'!J666:L666)</f>
        <v>2022</v>
      </c>
      <c r="I666" s="29">
        <f>SUM('Дані з ДІСО'!G666:I666)</f>
        <v>146</v>
      </c>
      <c r="J666" s="29">
        <f>SUM('Дані з ДІСО'!P666:R666)</f>
        <v>0</v>
      </c>
      <c r="K666" s="29">
        <f>SUM('Дані з ДІСО'!V666:X666)</f>
        <v>0</v>
      </c>
      <c r="L666" s="40">
        <f>ROUNDUP('Дані з ДІСО'!J666/'Коефіцієнти АТО'!$R666,0)</f>
        <v>56</v>
      </c>
      <c r="M666" s="40">
        <f>ROUNDUP('Дані з ДІСО'!K666/'Коефіцієнти АТО'!$R666,0)</f>
        <v>77</v>
      </c>
      <c r="N666" s="40">
        <f>ROUNDUP('Дані з ДІСО'!L666/'Коефіцієнти АТО'!$R666,0)</f>
        <v>13</v>
      </c>
      <c r="O666" s="59">
        <f>(L666*Параметри!$K$32+M666*Параметри!$L$32+N666*Параметри!$M$32)/18</f>
        <v>237.07777777777775</v>
      </c>
      <c r="P666" s="41">
        <f>IF(H666=0,"",'Дані з ДІСО'!Y666/H666)</f>
        <v>0</v>
      </c>
      <c r="Q666" s="29">
        <f>IF(H666=0,"",(1+0.25*P666)*O666*Параметри!$K$51)</f>
        <v>48558.320452682572</v>
      </c>
      <c r="R666" s="29">
        <f>IF(H666=0,"",Q666*'Коефіцієнти АТО'!T666)</f>
        <v>825.49144769560382</v>
      </c>
      <c r="S666" s="29">
        <f>IF(H666=0,"",H666*(1+0.25*P666)*Параметри!$K$66*Параметри!$K$20/1000)</f>
        <v>0</v>
      </c>
      <c r="T666" s="29">
        <f>IF(H666=0,"",H666*(1+0.25*P666)*'Коефіцієнти АТО'!$S666*Параметри!$K$20/1000)</f>
        <v>10198.87965007777</v>
      </c>
      <c r="U666" s="29">
        <f t="shared" si="93"/>
        <v>59582.691550455944</v>
      </c>
      <c r="V666" s="29">
        <f t="shared" si="94"/>
        <v>59582.691550455944</v>
      </c>
      <c r="W666" s="40">
        <f>ROUNDUP('Дані з ДІСО'!P666/Параметри!$K$24,0)</f>
        <v>0</v>
      </c>
      <c r="X666" s="40">
        <f>ROUNDUP('Дані з ДІСО'!Q666/Параметри!$K$24,0)</f>
        <v>0</v>
      </c>
      <c r="Y666" s="40">
        <f>ROUNDUP('Дані з ДІСО'!R666/Параметри!$K$24,0)</f>
        <v>0</v>
      </c>
      <c r="Z666" s="59">
        <f>(W666*Параметри!$K$33+X666*Параметри!$L$33+Y666*Параметри!$M$33)/18</f>
        <v>0</v>
      </c>
      <c r="AA666" s="41">
        <f>IF(J666=0,0,'Дані з ДІСО'!AA666/J666)</f>
        <v>0</v>
      </c>
      <c r="AB666" s="29">
        <f>(1+0.25*AA666)*Z666*Параметри!$K$51</f>
        <v>0</v>
      </c>
      <c r="AC666" s="29">
        <f>AB666*'Коефіцієнти АТО'!U666</f>
        <v>0</v>
      </c>
      <c r="AD666" s="29">
        <f>J666*(1+0.25*AA666)*Параметри!$K$66*Параметри!$K$20/1000</f>
        <v>0</v>
      </c>
      <c r="AE666" s="29">
        <f>(1+0.25*AA666)*J666*'Коефіцієнти АТО'!S666*Параметри!$K$20/1000</f>
        <v>0</v>
      </c>
      <c r="AF666" s="29">
        <f t="shared" si="90"/>
        <v>0</v>
      </c>
      <c r="AG666" s="29">
        <v>0</v>
      </c>
      <c r="AH666" s="40">
        <v>10</v>
      </c>
      <c r="AI666" s="40">
        <v>0</v>
      </c>
      <c r="AJ666" s="40">
        <f t="shared" si="91"/>
        <v>0</v>
      </c>
      <c r="AK666" s="29">
        <f>(AH666+AI666)*(1+0.25*AJ666)*Параметри!$K$53</f>
        <v>1794.2927569600006</v>
      </c>
      <c r="AL666" s="29">
        <f>ROUNDUP(('Дані з ДІСО'!AU666+'Дані з ДІСО'!AW666)/Параметри!$K$28,0)</f>
        <v>0</v>
      </c>
      <c r="AM666" s="64">
        <f>AL666*Параметри!$M$35/18</f>
        <v>0</v>
      </c>
      <c r="AN666" s="29">
        <f>IF(AL666=0,0,'Дані з ДІСО'!AW666/SUM('Дані з ДІСО'!AU666,'Дані з ДІСО'!AW666))</f>
        <v>0</v>
      </c>
      <c r="AO666" s="29">
        <f>(1+0.25*AN666)*AM666*Параметри!$K$51</f>
        <v>0</v>
      </c>
      <c r="AP666" s="40">
        <f>ROUNDUP(('Дані з ДІСО'!AE666+'Дані не з ДІСО'!E666+'Дані не з ДІСО'!G666)/Параметри!$K$69,0)</f>
        <v>0</v>
      </c>
      <c r="AQ666" s="40">
        <f t="shared" si="95"/>
        <v>0</v>
      </c>
      <c r="AR666" s="40">
        <f>IF(AP666=0,0,('Дані з ДІСО'!AH666+'Дані не з ДІСО'!G666)/('Дані з ДІСО'!AE666+'Дані не з ДІСО'!E666+'Дані не з ДІСО'!G666))</f>
        <v>0</v>
      </c>
      <c r="AS666" s="29">
        <f>AQ666*(1+0.25*AR666)*Параметри!$K$51</f>
        <v>0</v>
      </c>
      <c r="AT666" s="40">
        <f>ROUNDUP('Дані з ДІСО'!AF666/Параметри!$K$70,0)</f>
        <v>0</v>
      </c>
      <c r="AU666" s="40">
        <f t="shared" si="96"/>
        <v>0</v>
      </c>
      <c r="AV666" s="40">
        <f>IF(AT666=0,0,'Дані з ДІСО'!AI666/'Дані з ДІСО'!AF666)</f>
        <v>0</v>
      </c>
      <c r="AW666" s="29">
        <f>AU666*(1+0.25*AV666)*Параметри!$K$51</f>
        <v>0</v>
      </c>
      <c r="AX666" s="40">
        <f>ROUNDUP('Дані з ДІСО'!AR666/Параметри!$K$29,0)</f>
        <v>0</v>
      </c>
      <c r="AY666" s="40">
        <f>ROUNDUP('Дані з ДІСО'!AS666/Параметри!$K$29,0)</f>
        <v>0</v>
      </c>
      <c r="AZ666" s="40">
        <f>ROUNDUP('Дані з ДІСО'!AT666/Параметри!$K$29,0)</f>
        <v>0</v>
      </c>
      <c r="BA666" s="64">
        <f>(AX666*Параметри!$K$32+AY666*Параметри!$L$32+AZ666*Параметри!$M$32)/18</f>
        <v>0</v>
      </c>
      <c r="BB666" s="29">
        <f>(BA666*Параметри!$K$51+SUM('Дані з ДІСО'!AR666:AT666)*Параметри!$K$48*Параметри!$K$20/1000)*Параметри!$K$74</f>
        <v>0</v>
      </c>
      <c r="BC666" s="40">
        <f>ROUNDUP(('Дані не з ДІСО'!I666+'Дані не з ДІСО'!K666)/Параметри!$K$26,0)</f>
        <v>0</v>
      </c>
      <c r="BD666" s="29">
        <f>BC666*Параметри!$M$36/18</f>
        <v>0</v>
      </c>
      <c r="BE666" s="40">
        <f>IF(BC666=0,0,'Дані не з ДІСО'!K666/('Дані не з ДІСО'!I666+'Дані не з ДІСО'!K666))</f>
        <v>0</v>
      </c>
      <c r="BF666" s="29">
        <f>(1+0.25*BE666)*BD666*Параметри!$K$51</f>
        <v>0</v>
      </c>
      <c r="BG666" s="40">
        <f>ROUNDUP('Дані не з ДІСО'!M666/Параметри!$K$27,0)</f>
        <v>0</v>
      </c>
      <c r="BH666" s="40">
        <f>BG666*Параметри!$M$37/18</f>
        <v>0</v>
      </c>
      <c r="BI666" s="29">
        <f>BH666*Параметри!$K$51</f>
        <v>0</v>
      </c>
      <c r="BJ666" s="29">
        <f>'Дані не з ДІСО'!N666*Параметри!$K$76</f>
        <v>0</v>
      </c>
      <c r="BK666" s="40">
        <f>ROUNDUP('Дані з ДІСО'!V666/Параметри!$K$25,0)</f>
        <v>0</v>
      </c>
      <c r="BL666" s="40">
        <f>ROUNDUP('Дані з ДІСО'!W666/Параметри!$K$25,0)</f>
        <v>0</v>
      </c>
      <c r="BM666" s="40">
        <f>ROUNDUP('Дані з ДІСО'!X666/Параметри!$K$25,0)</f>
        <v>0</v>
      </c>
      <c r="BN666" s="40">
        <f>(BK666*Параметри!$K$34+BL666*Параметри!$L$34+BM666*Параметри!$M$34)/18</f>
        <v>0</v>
      </c>
      <c r="BO666" s="40">
        <f>IF(K666=0,0,'Дані з ДІСО'!AC666/K666)</f>
        <v>0</v>
      </c>
      <c r="BP666" s="29">
        <f>(1+0.25*BO666)*BN666*Параметри!$K$51</f>
        <v>0</v>
      </c>
      <c r="BQ666" s="29">
        <f>BP666*'Коефіцієнти АТО'!U666</f>
        <v>0</v>
      </c>
      <c r="BR666" s="29">
        <f>K666*(1+0.25*BO666)*Параметри!$K$66*Параметри!$K$20/1000</f>
        <v>0</v>
      </c>
      <c r="BS666" s="29">
        <f>(1+0.25*BO666)*K666*'Коефіцієнти АТО'!S666*Параметри!$K$20/1000</f>
        <v>0</v>
      </c>
      <c r="BT666" s="29">
        <f t="shared" si="97"/>
        <v>0</v>
      </c>
      <c r="BU666" s="40">
        <f>ROUNDUP('Дані з ДІСО'!AG666/Параметри!$K$71,0)</f>
        <v>0</v>
      </c>
      <c r="BV666" s="40">
        <f t="shared" si="98"/>
        <v>0</v>
      </c>
      <c r="BW666" s="40">
        <f>IF('Дані з ДІСО'!AG666=0,0,'Дані з ДІСО'!AJ666/'Дані з ДІСО'!AG666)</f>
        <v>0</v>
      </c>
      <c r="BX666" s="29">
        <f>BV666*(1+0.25*BW666)*Параметри!$K$51</f>
        <v>0</v>
      </c>
      <c r="BY666" s="29">
        <f>ROUND(IF(Параметри!$K$77="No",CC666,CC666*Параметри!$K$78)+AG666,1)</f>
        <v>55239.3</v>
      </c>
      <c r="BZ666" s="29">
        <f>ROUND(IF(Параметри!$K$77="No",BF666,BF666*Параметри!$K$78),1)</f>
        <v>0</v>
      </c>
      <c r="CA666" s="29">
        <f>ROUND(IF(Параметри!$K$77="No",BI666,BI666*Параметри!$K$78),1)</f>
        <v>0</v>
      </c>
      <c r="CB666" s="29">
        <f>ROUND(IF(Параметри!$K$77="No",BJ666,BJ666*Параметри!$K$78),1)</f>
        <v>0</v>
      </c>
      <c r="CC666" s="29">
        <f t="shared" si="92"/>
        <v>61376.984307415943</v>
      </c>
    </row>
    <row r="667" spans="1:81">
      <c r="A667" s="9">
        <v>666</v>
      </c>
      <c r="B667" s="9" t="s">
        <v>3151</v>
      </c>
      <c r="C667" s="9" t="s">
        <v>3151</v>
      </c>
      <c r="D667" s="9" t="s">
        <v>3774</v>
      </c>
      <c r="E667" s="9" t="s">
        <v>29</v>
      </c>
      <c r="F667" s="9" t="s">
        <v>3776</v>
      </c>
      <c r="G667" s="9" t="s">
        <v>1402</v>
      </c>
      <c r="H667" s="29">
        <f>SUM('Дані з ДІСО'!J667:L667)</f>
        <v>667</v>
      </c>
      <c r="I667" s="29">
        <f>SUM('Дані з ДІСО'!G667:I667)</f>
        <v>49</v>
      </c>
      <c r="J667" s="29">
        <f>SUM('Дані з ДІСО'!P667:R667)</f>
        <v>0</v>
      </c>
      <c r="K667" s="29">
        <f>SUM('Дані з ДІСО'!V667:X667)</f>
        <v>0</v>
      </c>
      <c r="L667" s="40">
        <f>ROUNDUP('Дані з ДІСО'!J667/'Коефіцієнти АТО'!$R667,0)</f>
        <v>14</v>
      </c>
      <c r="M667" s="40">
        <f>ROUNDUP('Дані з ДІСО'!K667/'Коефіцієнти АТО'!$R667,0)</f>
        <v>22</v>
      </c>
      <c r="N667" s="40">
        <f>ROUNDUP('Дані з ДІСО'!L667/'Коефіцієнти АТО'!$R667,0)</f>
        <v>7</v>
      </c>
      <c r="O667" s="59">
        <f>(L667*Параметри!$K$32+M667*Параметри!$L$32+N667*Параметри!$M$32)/18</f>
        <v>71.661111111111111</v>
      </c>
      <c r="P667" s="41">
        <f>IF(H667=0,"",'Дані з ДІСО'!Y667/H667)</f>
        <v>0</v>
      </c>
      <c r="Q667" s="29">
        <f>IF(H667=0,"",(1+0.25*P667)*O667*Параметри!$K$51)</f>
        <v>14677.64389368591</v>
      </c>
      <c r="R667" s="29">
        <f>IF(H667=0,"",Q667*'Коефіцієнти АТО'!T667)</f>
        <v>249.51994619266048</v>
      </c>
      <c r="S667" s="29">
        <f>IF(H667=0,"",H667*(1+0.25*P667)*Параметри!$K$66*Параметри!$K$20/1000)</f>
        <v>0</v>
      </c>
      <c r="T667" s="29">
        <f>IF(H667=0,"",H667*(1+0.25*P667)*'Коефіцієнти АТО'!$S667*Параметри!$K$20/1000)</f>
        <v>2729.5417132661519</v>
      </c>
      <c r="U667" s="29">
        <f t="shared" si="93"/>
        <v>17656.705553144722</v>
      </c>
      <c r="V667" s="29">
        <f t="shared" si="94"/>
        <v>17656.705553144722</v>
      </c>
      <c r="W667" s="40">
        <f>ROUNDUP('Дані з ДІСО'!P667/Параметри!$K$24,0)</f>
        <v>0</v>
      </c>
      <c r="X667" s="40">
        <f>ROUNDUP('Дані з ДІСО'!Q667/Параметри!$K$24,0)</f>
        <v>0</v>
      </c>
      <c r="Y667" s="40">
        <f>ROUNDUP('Дані з ДІСО'!R667/Параметри!$K$24,0)</f>
        <v>0</v>
      </c>
      <c r="Z667" s="59">
        <f>(W667*Параметри!$K$33+X667*Параметри!$L$33+Y667*Параметри!$M$33)/18</f>
        <v>0</v>
      </c>
      <c r="AA667" s="41">
        <f>IF(J667=0,0,'Дані з ДІСО'!AA667/J667)</f>
        <v>0</v>
      </c>
      <c r="AB667" s="29">
        <f>(1+0.25*AA667)*Z667*Параметри!$K$51</f>
        <v>0</v>
      </c>
      <c r="AC667" s="29">
        <f>AB667*'Коефіцієнти АТО'!U667</f>
        <v>0</v>
      </c>
      <c r="AD667" s="29">
        <f>J667*(1+0.25*AA667)*Параметри!$K$66*Параметри!$K$20/1000</f>
        <v>0</v>
      </c>
      <c r="AE667" s="29">
        <f>(1+0.25*AA667)*J667*'Коефіцієнти АТО'!S667*Параметри!$K$20/1000</f>
        <v>0</v>
      </c>
      <c r="AF667" s="29">
        <f t="shared" si="90"/>
        <v>0</v>
      </c>
      <c r="AG667" s="29">
        <v>0</v>
      </c>
      <c r="AH667" s="40">
        <v>5</v>
      </c>
      <c r="AI667" s="40">
        <v>0</v>
      </c>
      <c r="AJ667" s="40">
        <f t="shared" si="91"/>
        <v>0</v>
      </c>
      <c r="AK667" s="29">
        <f>(AH667+AI667)*(1+0.25*AJ667)*Параметри!$K$53</f>
        <v>897.14637848000029</v>
      </c>
      <c r="AL667" s="29">
        <f>ROUNDUP(('Дані з ДІСО'!AU667+'Дані з ДІСО'!AW667)/Параметри!$K$28,0)</f>
        <v>0</v>
      </c>
      <c r="AM667" s="64">
        <f>AL667*Параметри!$M$35/18</f>
        <v>0</v>
      </c>
      <c r="AN667" s="29">
        <f>IF(AL667=0,0,'Дані з ДІСО'!AW667/SUM('Дані з ДІСО'!AU667,'Дані з ДІСО'!AW667))</f>
        <v>0</v>
      </c>
      <c r="AO667" s="29">
        <f>(1+0.25*AN667)*AM667*Параметри!$K$51</f>
        <v>0</v>
      </c>
      <c r="AP667" s="40">
        <f>ROUNDUP(('Дані з ДІСО'!AE667+'Дані не з ДІСО'!E667+'Дані не з ДІСО'!G667)/Параметри!$K$69,0)</f>
        <v>0</v>
      </c>
      <c r="AQ667" s="40">
        <f t="shared" si="95"/>
        <v>0</v>
      </c>
      <c r="AR667" s="40">
        <f>IF(AP667=0,0,('Дані з ДІСО'!AH667+'Дані не з ДІСО'!G667)/('Дані з ДІСО'!AE667+'Дані не з ДІСО'!E667+'Дані не з ДІСО'!G667))</f>
        <v>0</v>
      </c>
      <c r="AS667" s="29">
        <f>AQ667*(1+0.25*AR667)*Параметри!$K$51</f>
        <v>0</v>
      </c>
      <c r="AT667" s="40">
        <f>ROUNDUP('Дані з ДІСО'!AF667/Параметри!$K$70,0)</f>
        <v>0</v>
      </c>
      <c r="AU667" s="40">
        <f t="shared" si="96"/>
        <v>0</v>
      </c>
      <c r="AV667" s="40">
        <f>IF(AT667=0,0,'Дані з ДІСО'!AI667/'Дані з ДІСО'!AF667)</f>
        <v>0</v>
      </c>
      <c r="AW667" s="29">
        <f>AU667*(1+0.25*AV667)*Параметри!$K$51</f>
        <v>0</v>
      </c>
      <c r="AX667" s="40">
        <f>ROUNDUP('Дані з ДІСО'!AR667/Параметри!$K$29,0)</f>
        <v>0</v>
      </c>
      <c r="AY667" s="40">
        <f>ROUNDUP('Дані з ДІСО'!AS667/Параметри!$K$29,0)</f>
        <v>0</v>
      </c>
      <c r="AZ667" s="40">
        <f>ROUNDUP('Дані з ДІСО'!AT667/Параметри!$K$29,0)</f>
        <v>0</v>
      </c>
      <c r="BA667" s="64">
        <f>(AX667*Параметри!$K$32+AY667*Параметри!$L$32+AZ667*Параметри!$M$32)/18</f>
        <v>0</v>
      </c>
      <c r="BB667" s="29">
        <f>(BA667*Параметри!$K$51+SUM('Дані з ДІСО'!AR667:AT667)*Параметри!$K$48*Параметри!$K$20/1000)*Параметри!$K$74</f>
        <v>0</v>
      </c>
      <c r="BC667" s="40">
        <f>ROUNDUP(('Дані не з ДІСО'!I667+'Дані не з ДІСО'!K667)/Параметри!$K$26,0)</f>
        <v>0</v>
      </c>
      <c r="BD667" s="29">
        <f>BC667*Параметри!$M$36/18</f>
        <v>0</v>
      </c>
      <c r="BE667" s="40">
        <f>IF(BC667=0,0,'Дані не з ДІСО'!K667/('Дані не з ДІСО'!I667+'Дані не з ДІСО'!K667))</f>
        <v>0</v>
      </c>
      <c r="BF667" s="29">
        <f>(1+0.25*BE667)*BD667*Параметри!$K$51</f>
        <v>0</v>
      </c>
      <c r="BG667" s="40">
        <f>ROUNDUP('Дані не з ДІСО'!M667/Параметри!$K$27,0)</f>
        <v>0</v>
      </c>
      <c r="BH667" s="40">
        <f>BG667*Параметри!$M$37/18</f>
        <v>0</v>
      </c>
      <c r="BI667" s="29">
        <f>BH667*Параметри!$K$51</f>
        <v>0</v>
      </c>
      <c r="BJ667" s="29">
        <f>'Дані не з ДІСО'!N667*Параметри!$K$76</f>
        <v>0</v>
      </c>
      <c r="BK667" s="40">
        <f>ROUNDUP('Дані з ДІСО'!V667/Параметри!$K$25,0)</f>
        <v>0</v>
      </c>
      <c r="BL667" s="40">
        <f>ROUNDUP('Дані з ДІСО'!W667/Параметри!$K$25,0)</f>
        <v>0</v>
      </c>
      <c r="BM667" s="40">
        <f>ROUNDUP('Дані з ДІСО'!X667/Параметри!$K$25,0)</f>
        <v>0</v>
      </c>
      <c r="BN667" s="40">
        <f>(BK667*Параметри!$K$34+BL667*Параметри!$L$34+BM667*Параметри!$M$34)/18</f>
        <v>0</v>
      </c>
      <c r="BO667" s="40">
        <f>IF(K667=0,0,'Дані з ДІСО'!AC667/K667)</f>
        <v>0</v>
      </c>
      <c r="BP667" s="29">
        <f>(1+0.25*BO667)*BN667*Параметри!$K$51</f>
        <v>0</v>
      </c>
      <c r="BQ667" s="29">
        <f>BP667*'Коефіцієнти АТО'!U667</f>
        <v>0</v>
      </c>
      <c r="BR667" s="29">
        <f>K667*(1+0.25*BO667)*Параметри!$K$66*Параметри!$K$20/1000</f>
        <v>0</v>
      </c>
      <c r="BS667" s="29">
        <f>(1+0.25*BO667)*K667*'Коефіцієнти АТО'!S667*Параметри!$K$20/1000</f>
        <v>0</v>
      </c>
      <c r="BT667" s="29">
        <f t="shared" si="97"/>
        <v>0</v>
      </c>
      <c r="BU667" s="40">
        <f>ROUNDUP('Дані з ДІСО'!AG667/Параметри!$K$71,0)</f>
        <v>0</v>
      </c>
      <c r="BV667" s="40">
        <f t="shared" si="98"/>
        <v>0</v>
      </c>
      <c r="BW667" s="40">
        <f>IF('Дані з ДІСО'!AG667=0,0,'Дані з ДІСО'!AJ667/'Дані з ДІСО'!AG667)</f>
        <v>0</v>
      </c>
      <c r="BX667" s="29">
        <f>BV667*(1+0.25*BW667)*Параметри!$K$51</f>
        <v>0</v>
      </c>
      <c r="BY667" s="29">
        <f>ROUND(IF(Параметри!$K$77="No",CC667,CC667*Параметри!$K$78)+AG667,1)</f>
        <v>16698.5</v>
      </c>
      <c r="BZ667" s="29">
        <f>ROUND(IF(Параметри!$K$77="No",BF667,BF667*Параметри!$K$78),1)</f>
        <v>0</v>
      </c>
      <c r="CA667" s="29">
        <f>ROUND(IF(Параметри!$K$77="No",BI667,BI667*Параметри!$K$78),1)</f>
        <v>0</v>
      </c>
      <c r="CB667" s="29">
        <f>ROUND(IF(Параметри!$K$77="No",BJ667,BJ667*Параметри!$K$78),1)</f>
        <v>0</v>
      </c>
      <c r="CC667" s="29">
        <f t="shared" si="92"/>
        <v>18553.851931624722</v>
      </c>
    </row>
    <row r="668" spans="1:81">
      <c r="A668" s="9">
        <v>667</v>
      </c>
      <c r="B668" s="9" t="s">
        <v>3148</v>
      </c>
      <c r="C668" s="9" t="s">
        <v>3148</v>
      </c>
      <c r="D668" s="9" t="s">
        <v>3774</v>
      </c>
      <c r="E668" s="9" t="s">
        <v>24</v>
      </c>
      <c r="F668" s="9" t="s">
        <v>3777</v>
      </c>
      <c r="G668" s="9" t="s">
        <v>1404</v>
      </c>
      <c r="H668" s="29">
        <f>SUM('Дані з ДІСО'!J668:L668)</f>
        <v>648.5</v>
      </c>
      <c r="I668" s="29">
        <f>SUM('Дані з ДІСО'!G668:I668)</f>
        <v>57</v>
      </c>
      <c r="J668" s="29">
        <f>SUM('Дані з ДІСО'!P668:R668)</f>
        <v>0</v>
      </c>
      <c r="K668" s="29">
        <f>SUM('Дані з ДІСО'!V668:X668)</f>
        <v>0</v>
      </c>
      <c r="L668" s="40">
        <f>ROUNDUP('Дані з ДІСО'!J668/'Коефіцієнти АТО'!$R668,0)</f>
        <v>20</v>
      </c>
      <c r="M668" s="40">
        <f>ROUNDUP('Дані з ДІСО'!K668/'Коефіцієнти АТО'!$R668,0)</f>
        <v>27</v>
      </c>
      <c r="N668" s="40">
        <f>ROUNDUP('Дані з ДІСО'!L668/'Коефіцієнти АТО'!$R668,0)</f>
        <v>5</v>
      </c>
      <c r="O668" s="59">
        <f>(L668*Параметри!$K$32+M668*Параметри!$L$32+N668*Параметри!$M$32)/18</f>
        <v>84.466666666666669</v>
      </c>
      <c r="P668" s="41">
        <f>IF(H668=0,"",'Дані з ДІСО'!Y668/H668)</f>
        <v>0</v>
      </c>
      <c r="Q668" s="29">
        <f>IF(H668=0,"",(1+0.25*P668)*O668*Параметри!$K$51)</f>
        <v>17300.480483727468</v>
      </c>
      <c r="R668" s="29">
        <f>IF(H668=0,"",Q668*'Коефіцієнти АТО'!T668)</f>
        <v>294.10816822336699</v>
      </c>
      <c r="S668" s="29">
        <f>IF(H668=0,"",H668*(1+0.25*P668)*Параметри!$K$66*Параметри!$K$20/1000)</f>
        <v>0</v>
      </c>
      <c r="T668" s="29">
        <f>IF(H668=0,"",H668*(1+0.25*P668)*'Коефіцієнти АТО'!$S668*Параметри!$K$20/1000)</f>
        <v>3271.0056642311738</v>
      </c>
      <c r="U668" s="29">
        <f t="shared" si="93"/>
        <v>20865.594316182011</v>
      </c>
      <c r="V668" s="29">
        <f t="shared" si="94"/>
        <v>20865.594316182011</v>
      </c>
      <c r="W668" s="40">
        <f>ROUNDUP('Дані з ДІСО'!P668/Параметри!$K$24,0)</f>
        <v>0</v>
      </c>
      <c r="X668" s="40">
        <f>ROUNDUP('Дані з ДІСО'!Q668/Параметри!$K$24,0)</f>
        <v>0</v>
      </c>
      <c r="Y668" s="40">
        <f>ROUNDUP('Дані з ДІСО'!R668/Параметри!$K$24,0)</f>
        <v>0</v>
      </c>
      <c r="Z668" s="59">
        <f>(W668*Параметри!$K$33+X668*Параметри!$L$33+Y668*Параметри!$M$33)/18</f>
        <v>0</v>
      </c>
      <c r="AA668" s="41">
        <f>IF(J668=0,0,'Дані з ДІСО'!AA668/J668)</f>
        <v>0</v>
      </c>
      <c r="AB668" s="29">
        <f>(1+0.25*AA668)*Z668*Параметри!$K$51</f>
        <v>0</v>
      </c>
      <c r="AC668" s="29">
        <f>AB668*'Коефіцієнти АТО'!U668</f>
        <v>0</v>
      </c>
      <c r="AD668" s="29">
        <f>J668*(1+0.25*AA668)*Параметри!$K$66*Параметри!$K$20/1000</f>
        <v>0</v>
      </c>
      <c r="AE668" s="29">
        <f>(1+0.25*AA668)*J668*'Коефіцієнти АТО'!S668*Параметри!$K$20/1000</f>
        <v>0</v>
      </c>
      <c r="AF668" s="29">
        <f t="shared" si="90"/>
        <v>0</v>
      </c>
      <c r="AG668" s="29">
        <v>0</v>
      </c>
      <c r="AH668" s="40">
        <v>4</v>
      </c>
      <c r="AI668" s="40">
        <v>0</v>
      </c>
      <c r="AJ668" s="40">
        <f t="shared" si="91"/>
        <v>0</v>
      </c>
      <c r="AK668" s="29">
        <f>(AH668+AI668)*(1+0.25*AJ668)*Параметри!$K$53</f>
        <v>717.71710278400019</v>
      </c>
      <c r="AL668" s="29">
        <f>ROUNDUP(('Дані з ДІСО'!AU668+'Дані з ДІСО'!AW668)/Параметри!$K$28,0)</f>
        <v>0</v>
      </c>
      <c r="AM668" s="64">
        <f>AL668*Параметри!$M$35/18</f>
        <v>0</v>
      </c>
      <c r="AN668" s="29">
        <f>IF(AL668=0,0,'Дані з ДІСО'!AW668/SUM('Дані з ДІСО'!AU668,'Дані з ДІСО'!AW668))</f>
        <v>0</v>
      </c>
      <c r="AO668" s="29">
        <f>(1+0.25*AN668)*AM668*Параметри!$K$51</f>
        <v>0</v>
      </c>
      <c r="AP668" s="40">
        <f>ROUNDUP(('Дані з ДІСО'!AE668+'Дані не з ДІСО'!E668+'Дані не з ДІСО'!G668)/Параметри!$K$69,0)</f>
        <v>0</v>
      </c>
      <c r="AQ668" s="40">
        <f t="shared" si="95"/>
        <v>0</v>
      </c>
      <c r="AR668" s="40">
        <f>IF(AP668=0,0,('Дані з ДІСО'!AH668+'Дані не з ДІСО'!G668)/('Дані з ДІСО'!AE668+'Дані не з ДІСО'!E668+'Дані не з ДІСО'!G668))</f>
        <v>0</v>
      </c>
      <c r="AS668" s="29">
        <f>AQ668*(1+0.25*AR668)*Параметри!$K$51</f>
        <v>0</v>
      </c>
      <c r="AT668" s="40">
        <f>ROUNDUP('Дані з ДІСО'!AF668/Параметри!$K$70,0)</f>
        <v>0</v>
      </c>
      <c r="AU668" s="40">
        <f t="shared" si="96"/>
        <v>0</v>
      </c>
      <c r="AV668" s="40">
        <f>IF(AT668=0,0,'Дані з ДІСО'!AI668/'Дані з ДІСО'!AF668)</f>
        <v>0</v>
      </c>
      <c r="AW668" s="29">
        <f>AU668*(1+0.25*AV668)*Параметри!$K$51</f>
        <v>0</v>
      </c>
      <c r="AX668" s="40">
        <f>ROUNDUP('Дані з ДІСО'!AR668/Параметри!$K$29,0)</f>
        <v>0</v>
      </c>
      <c r="AY668" s="40">
        <f>ROUNDUP('Дані з ДІСО'!AS668/Параметри!$K$29,0)</f>
        <v>0</v>
      </c>
      <c r="AZ668" s="40">
        <f>ROUNDUP('Дані з ДІСО'!AT668/Параметри!$K$29,0)</f>
        <v>0</v>
      </c>
      <c r="BA668" s="64">
        <f>(AX668*Параметри!$K$32+AY668*Параметри!$L$32+AZ668*Параметри!$M$32)/18</f>
        <v>0</v>
      </c>
      <c r="BB668" s="29">
        <f>(BA668*Параметри!$K$51+SUM('Дані з ДІСО'!AR668:AT668)*Параметри!$K$48*Параметри!$K$20/1000)*Параметри!$K$74</f>
        <v>0</v>
      </c>
      <c r="BC668" s="40">
        <f>ROUNDUP(('Дані не з ДІСО'!I668+'Дані не з ДІСО'!K668)/Параметри!$K$26,0)</f>
        <v>0</v>
      </c>
      <c r="BD668" s="29">
        <f>BC668*Параметри!$M$36/18</f>
        <v>0</v>
      </c>
      <c r="BE668" s="40">
        <f>IF(BC668=0,0,'Дані не з ДІСО'!K668/('Дані не з ДІСО'!I668+'Дані не з ДІСО'!K668))</f>
        <v>0</v>
      </c>
      <c r="BF668" s="29">
        <f>(1+0.25*BE668)*BD668*Параметри!$K$51</f>
        <v>0</v>
      </c>
      <c r="BG668" s="40">
        <f>ROUNDUP('Дані не з ДІСО'!M668/Параметри!$K$27,0)</f>
        <v>0</v>
      </c>
      <c r="BH668" s="40">
        <f>BG668*Параметри!$M$37/18</f>
        <v>0</v>
      </c>
      <c r="BI668" s="29">
        <f>BH668*Параметри!$K$51</f>
        <v>0</v>
      </c>
      <c r="BJ668" s="29">
        <f>'Дані не з ДІСО'!N668*Параметри!$K$76</f>
        <v>0</v>
      </c>
      <c r="BK668" s="40">
        <f>ROUNDUP('Дані з ДІСО'!V668/Параметри!$K$25,0)</f>
        <v>0</v>
      </c>
      <c r="BL668" s="40">
        <f>ROUNDUP('Дані з ДІСО'!W668/Параметри!$K$25,0)</f>
        <v>0</v>
      </c>
      <c r="BM668" s="40">
        <f>ROUNDUP('Дані з ДІСО'!X668/Параметри!$K$25,0)</f>
        <v>0</v>
      </c>
      <c r="BN668" s="40">
        <f>(BK668*Параметри!$K$34+BL668*Параметри!$L$34+BM668*Параметри!$M$34)/18</f>
        <v>0</v>
      </c>
      <c r="BO668" s="40">
        <f>IF(K668=0,0,'Дані з ДІСО'!AC668/K668)</f>
        <v>0</v>
      </c>
      <c r="BP668" s="29">
        <f>(1+0.25*BO668)*BN668*Параметри!$K$51</f>
        <v>0</v>
      </c>
      <c r="BQ668" s="29">
        <f>BP668*'Коефіцієнти АТО'!U668</f>
        <v>0</v>
      </c>
      <c r="BR668" s="29">
        <f>K668*(1+0.25*BO668)*Параметри!$K$66*Параметри!$K$20/1000</f>
        <v>0</v>
      </c>
      <c r="BS668" s="29">
        <f>(1+0.25*BO668)*K668*'Коефіцієнти АТО'!S668*Параметри!$K$20/1000</f>
        <v>0</v>
      </c>
      <c r="BT668" s="29">
        <f t="shared" si="97"/>
        <v>0</v>
      </c>
      <c r="BU668" s="40">
        <f>ROUNDUP('Дані з ДІСО'!AG668/Параметри!$K$71,0)</f>
        <v>0</v>
      </c>
      <c r="BV668" s="40">
        <f t="shared" si="98"/>
        <v>0</v>
      </c>
      <c r="BW668" s="40">
        <f>IF('Дані з ДІСО'!AG668=0,0,'Дані з ДІСО'!AJ668/'Дані з ДІСО'!AG668)</f>
        <v>0</v>
      </c>
      <c r="BX668" s="29">
        <f>BV668*(1+0.25*BW668)*Параметри!$K$51</f>
        <v>0</v>
      </c>
      <c r="BY668" s="29">
        <f>ROUND(IF(Параметри!$K$77="No",CC668,CC668*Параметри!$K$78)+AG668,1)</f>
        <v>19425</v>
      </c>
      <c r="BZ668" s="29">
        <f>ROUND(IF(Параметри!$K$77="No",BF668,BF668*Параметри!$K$78),1)</f>
        <v>0</v>
      </c>
      <c r="CA668" s="29">
        <f>ROUND(IF(Параметри!$K$77="No",BI668,BI668*Параметри!$K$78),1)</f>
        <v>0</v>
      </c>
      <c r="CB668" s="29">
        <f>ROUND(IF(Параметри!$K$77="No",BJ668,BJ668*Параметри!$K$78),1)</f>
        <v>0</v>
      </c>
      <c r="CC668" s="29">
        <f t="shared" si="92"/>
        <v>21583.311418966012</v>
      </c>
    </row>
    <row r="669" spans="1:81">
      <c r="A669" s="9">
        <v>668</v>
      </c>
      <c r="B669" s="9" t="s">
        <v>3145</v>
      </c>
      <c r="C669" s="9" t="s">
        <v>3146</v>
      </c>
      <c r="D669" s="9" t="s">
        <v>3774</v>
      </c>
      <c r="E669" s="9" t="s">
        <v>21</v>
      </c>
      <c r="F669" s="9" t="s">
        <v>3778</v>
      </c>
      <c r="G669" s="9" t="s">
        <v>1406</v>
      </c>
      <c r="H669" s="29">
        <f>SUM('Дані з ДІСО'!J669:L669)</f>
        <v>1180</v>
      </c>
      <c r="I669" s="29">
        <f>SUM('Дані з ДІСО'!G669:I669)</f>
        <v>81</v>
      </c>
      <c r="J669" s="29">
        <f>SUM('Дані з ДІСО'!P669:R669)</f>
        <v>0</v>
      </c>
      <c r="K669" s="29">
        <f>SUM('Дані з ДІСО'!V669:X669)</f>
        <v>0</v>
      </c>
      <c r="L669" s="40">
        <f>ROUNDUP('Дані з ДІСО'!J669/'Коефіцієнти АТО'!$R669,0)</f>
        <v>31</v>
      </c>
      <c r="M669" s="40">
        <f>ROUNDUP('Дані з ДІСО'!K669/'Коефіцієнти АТО'!$R669,0)</f>
        <v>37</v>
      </c>
      <c r="N669" s="40">
        <f>ROUNDUP('Дані з ДІСО'!L669/'Коефіцієнти АТО'!$R669,0)</f>
        <v>9</v>
      </c>
      <c r="O669" s="59">
        <f>(L669*Параметри!$K$32+M669*Параметри!$L$32+N669*Параметри!$M$32)/18</f>
        <v>124.57777777777778</v>
      </c>
      <c r="P669" s="41">
        <f>IF(H669=0,"",'Дані з ДІСО'!Y669/H669)</f>
        <v>0</v>
      </c>
      <c r="Q669" s="29">
        <f>IF(H669=0,"",(1+0.25*P669)*O669*Параметри!$K$51)</f>
        <v>25516.04672238258</v>
      </c>
      <c r="R669" s="29">
        <f>IF(H669=0,"",Q669*'Коефіцієнти АТО'!T669)</f>
        <v>433.77279428050389</v>
      </c>
      <c r="S669" s="29">
        <f>IF(H669=0,"",H669*(1+0.25*P669)*Параметри!$K$66*Параметри!$K$20/1000)</f>
        <v>0</v>
      </c>
      <c r="T669" s="29">
        <f>IF(H669=0,"",H669*(1+0.25*P669)*'Коефіцієнти АТО'!$S669*Параметри!$K$20/1000)</f>
        <v>4828.8743952834475</v>
      </c>
      <c r="U669" s="29">
        <f t="shared" si="93"/>
        <v>30778.693911946531</v>
      </c>
      <c r="V669" s="29">
        <f t="shared" si="94"/>
        <v>30778.693911946531</v>
      </c>
      <c r="W669" s="40">
        <f>ROUNDUP('Дані з ДІСО'!P669/Параметри!$K$24,0)</f>
        <v>0</v>
      </c>
      <c r="X669" s="40">
        <f>ROUNDUP('Дані з ДІСО'!Q669/Параметри!$K$24,0)</f>
        <v>0</v>
      </c>
      <c r="Y669" s="40">
        <f>ROUNDUP('Дані з ДІСО'!R669/Параметри!$K$24,0)</f>
        <v>0</v>
      </c>
      <c r="Z669" s="59">
        <f>(W669*Параметри!$K$33+X669*Параметри!$L$33+Y669*Параметри!$M$33)/18</f>
        <v>0</v>
      </c>
      <c r="AA669" s="41">
        <f>IF(J669=0,0,'Дані з ДІСО'!AA669/J669)</f>
        <v>0</v>
      </c>
      <c r="AB669" s="29">
        <f>(1+0.25*AA669)*Z669*Параметри!$K$51</f>
        <v>0</v>
      </c>
      <c r="AC669" s="29">
        <f>AB669*'Коефіцієнти АТО'!U669</f>
        <v>0</v>
      </c>
      <c r="AD669" s="29">
        <f>J669*(1+0.25*AA669)*Параметри!$K$66*Параметри!$K$20/1000</f>
        <v>0</v>
      </c>
      <c r="AE669" s="29">
        <f>(1+0.25*AA669)*J669*'Коефіцієнти АТО'!S669*Параметри!$K$20/1000</f>
        <v>0</v>
      </c>
      <c r="AF669" s="29">
        <f t="shared" si="90"/>
        <v>0</v>
      </c>
      <c r="AG669" s="29">
        <v>0</v>
      </c>
      <c r="AH669" s="40">
        <v>5</v>
      </c>
      <c r="AI669" s="40">
        <v>0</v>
      </c>
      <c r="AJ669" s="40">
        <f t="shared" si="91"/>
        <v>0</v>
      </c>
      <c r="AK669" s="29">
        <f>(AH669+AI669)*(1+0.25*AJ669)*Параметри!$K$53</f>
        <v>897.14637848000029</v>
      </c>
      <c r="AL669" s="29">
        <f>ROUNDUP(('Дані з ДІСО'!AU669+'Дані з ДІСО'!AW669)/Параметри!$K$28,0)</f>
        <v>0</v>
      </c>
      <c r="AM669" s="64">
        <f>AL669*Параметри!$M$35/18</f>
        <v>0</v>
      </c>
      <c r="AN669" s="29">
        <f>IF(AL669=0,0,'Дані з ДІСО'!AW669/SUM('Дані з ДІСО'!AU669,'Дані з ДІСО'!AW669))</f>
        <v>0</v>
      </c>
      <c r="AO669" s="29">
        <f>(1+0.25*AN669)*AM669*Параметри!$K$51</f>
        <v>0</v>
      </c>
      <c r="AP669" s="40">
        <f>ROUNDUP(('Дані з ДІСО'!AE669+'Дані не з ДІСО'!E669+'Дані не з ДІСО'!G669)/Параметри!$K$69,0)</f>
        <v>0</v>
      </c>
      <c r="AQ669" s="40">
        <f t="shared" si="95"/>
        <v>0</v>
      </c>
      <c r="AR669" s="40">
        <f>IF(AP669=0,0,('Дані з ДІСО'!AH669+'Дані не з ДІСО'!G669)/('Дані з ДІСО'!AE669+'Дані не з ДІСО'!E669+'Дані не з ДІСО'!G669))</f>
        <v>0</v>
      </c>
      <c r="AS669" s="29">
        <f>AQ669*(1+0.25*AR669)*Параметри!$K$51</f>
        <v>0</v>
      </c>
      <c r="AT669" s="40">
        <f>ROUNDUP('Дані з ДІСО'!AF669/Параметри!$K$70,0)</f>
        <v>0</v>
      </c>
      <c r="AU669" s="40">
        <f t="shared" si="96"/>
        <v>0</v>
      </c>
      <c r="AV669" s="40">
        <f>IF(AT669=0,0,'Дані з ДІСО'!AI669/'Дані з ДІСО'!AF669)</f>
        <v>0</v>
      </c>
      <c r="AW669" s="29">
        <f>AU669*(1+0.25*AV669)*Параметри!$K$51</f>
        <v>0</v>
      </c>
      <c r="AX669" s="40">
        <f>ROUNDUP('Дані з ДІСО'!AR669/Параметри!$K$29,0)</f>
        <v>0</v>
      </c>
      <c r="AY669" s="40">
        <f>ROUNDUP('Дані з ДІСО'!AS669/Параметри!$K$29,0)</f>
        <v>0</v>
      </c>
      <c r="AZ669" s="40">
        <f>ROUNDUP('Дані з ДІСО'!AT669/Параметри!$K$29,0)</f>
        <v>0</v>
      </c>
      <c r="BA669" s="64">
        <f>(AX669*Параметри!$K$32+AY669*Параметри!$L$32+AZ669*Параметри!$M$32)/18</f>
        <v>0</v>
      </c>
      <c r="BB669" s="29">
        <f>(BA669*Параметри!$K$51+SUM('Дані з ДІСО'!AR669:AT669)*Параметри!$K$48*Параметри!$K$20/1000)*Параметри!$K$74</f>
        <v>0</v>
      </c>
      <c r="BC669" s="40">
        <f>ROUNDUP(('Дані не з ДІСО'!I669+'Дані не з ДІСО'!K669)/Параметри!$K$26,0)</f>
        <v>0</v>
      </c>
      <c r="BD669" s="29">
        <f>BC669*Параметри!$M$36/18</f>
        <v>0</v>
      </c>
      <c r="BE669" s="40">
        <f>IF(BC669=0,0,'Дані не з ДІСО'!K669/('Дані не з ДІСО'!I669+'Дані не з ДІСО'!K669))</f>
        <v>0</v>
      </c>
      <c r="BF669" s="29">
        <f>(1+0.25*BE669)*BD669*Параметри!$K$51</f>
        <v>0</v>
      </c>
      <c r="BG669" s="40">
        <f>ROUNDUP('Дані не з ДІСО'!M669/Параметри!$K$27,0)</f>
        <v>0</v>
      </c>
      <c r="BH669" s="40">
        <f>BG669*Параметри!$M$37/18</f>
        <v>0</v>
      </c>
      <c r="BI669" s="29">
        <f>BH669*Параметри!$K$51</f>
        <v>0</v>
      </c>
      <c r="BJ669" s="29">
        <f>'Дані не з ДІСО'!N669*Параметри!$K$76</f>
        <v>0</v>
      </c>
      <c r="BK669" s="40">
        <f>ROUNDUP('Дані з ДІСО'!V669/Параметри!$K$25,0)</f>
        <v>0</v>
      </c>
      <c r="BL669" s="40">
        <f>ROUNDUP('Дані з ДІСО'!W669/Параметри!$K$25,0)</f>
        <v>0</v>
      </c>
      <c r="BM669" s="40">
        <f>ROUNDUP('Дані з ДІСО'!X669/Параметри!$K$25,0)</f>
        <v>0</v>
      </c>
      <c r="BN669" s="40">
        <f>(BK669*Параметри!$K$34+BL669*Параметри!$L$34+BM669*Параметри!$M$34)/18</f>
        <v>0</v>
      </c>
      <c r="BO669" s="40">
        <f>IF(K669=0,0,'Дані з ДІСО'!AC669/K669)</f>
        <v>0</v>
      </c>
      <c r="BP669" s="29">
        <f>(1+0.25*BO669)*BN669*Параметри!$K$51</f>
        <v>0</v>
      </c>
      <c r="BQ669" s="29">
        <f>BP669*'Коефіцієнти АТО'!U669</f>
        <v>0</v>
      </c>
      <c r="BR669" s="29">
        <f>K669*(1+0.25*BO669)*Параметри!$K$66*Параметри!$K$20/1000</f>
        <v>0</v>
      </c>
      <c r="BS669" s="29">
        <f>(1+0.25*BO669)*K669*'Коефіцієнти АТО'!S669*Параметри!$K$20/1000</f>
        <v>0</v>
      </c>
      <c r="BT669" s="29">
        <f t="shared" si="97"/>
        <v>0</v>
      </c>
      <c r="BU669" s="40">
        <f>ROUNDUP('Дані з ДІСО'!AG669/Параметри!$K$71,0)</f>
        <v>0</v>
      </c>
      <c r="BV669" s="40">
        <f t="shared" si="98"/>
        <v>0</v>
      </c>
      <c r="BW669" s="40">
        <f>IF('Дані з ДІСО'!AG669=0,0,'Дані з ДІСО'!AJ669/'Дані з ДІСО'!AG669)</f>
        <v>0</v>
      </c>
      <c r="BX669" s="29">
        <f>BV669*(1+0.25*BW669)*Параметри!$K$51</f>
        <v>0</v>
      </c>
      <c r="BY669" s="29">
        <f>ROUND(IF(Параметри!$K$77="No",CC669,CC669*Параметри!$K$78)+AG669,1)</f>
        <v>28508.3</v>
      </c>
      <c r="BZ669" s="29">
        <f>ROUND(IF(Параметри!$K$77="No",BF669,BF669*Параметри!$K$78),1)</f>
        <v>0</v>
      </c>
      <c r="CA669" s="29">
        <f>ROUND(IF(Параметри!$K$77="No",BI669,BI669*Параметри!$K$78),1)</f>
        <v>0</v>
      </c>
      <c r="CB669" s="29">
        <f>ROUND(IF(Параметри!$K$77="No",BJ669,BJ669*Параметри!$K$78),1)</f>
        <v>0</v>
      </c>
      <c r="CC669" s="29">
        <f t="shared" si="92"/>
        <v>31675.840290426531</v>
      </c>
    </row>
    <row r="670" spans="1:81">
      <c r="A670" s="9">
        <v>669</v>
      </c>
      <c r="B670" s="9" t="s">
        <v>3148</v>
      </c>
      <c r="C670" s="9" t="s">
        <v>3148</v>
      </c>
      <c r="D670" s="9" t="s">
        <v>3774</v>
      </c>
      <c r="E670" s="9" t="s">
        <v>24</v>
      </c>
      <c r="F670" s="9" t="s">
        <v>3175</v>
      </c>
      <c r="G670" s="9" t="s">
        <v>1408</v>
      </c>
      <c r="H670" s="29">
        <f>SUM('Дані з ДІСО'!J670:L670)</f>
        <v>846</v>
      </c>
      <c r="I670" s="29">
        <f>SUM('Дані з ДІСО'!G670:I670)</f>
        <v>58</v>
      </c>
      <c r="J670" s="29">
        <f>SUM('Дані з ДІСО'!P670:R670)</f>
        <v>0</v>
      </c>
      <c r="K670" s="29">
        <f>SUM('Дані з ДІСО'!V670:X670)</f>
        <v>0</v>
      </c>
      <c r="L670" s="40">
        <f>ROUNDUP('Дані з ДІСО'!J670/'Коефіцієнти АТО'!$R670,0)</f>
        <v>24</v>
      </c>
      <c r="M670" s="40">
        <f>ROUNDUP('Дані з ДІСО'!K670/'Коефіцієнти АТО'!$R670,0)</f>
        <v>30</v>
      </c>
      <c r="N670" s="40">
        <f>ROUNDUP('Дані з ДІСО'!L670/'Коефіцієнти АТО'!$R670,0)</f>
        <v>7</v>
      </c>
      <c r="O670" s="59">
        <f>(L670*Параметри!$K$32+M670*Параметри!$L$32+N670*Параметри!$M$32)/18</f>
        <v>98.972222222222229</v>
      </c>
      <c r="P670" s="41">
        <f>IF(H670=0,"",'Дані з ДІСО'!Y670/H670)</f>
        <v>0</v>
      </c>
      <c r="Q670" s="29">
        <f>IF(H670=0,"",(1+0.25*P670)*O670*Параметри!$K$51)</f>
        <v>20271.511432360225</v>
      </c>
      <c r="R670" s="29">
        <f>IF(H670=0,"",Q670*'Коефіцієнти АТО'!T670)</f>
        <v>344.61569435012382</v>
      </c>
      <c r="S670" s="29">
        <f>IF(H670=0,"",H670*(1+0.25*P670)*Параметри!$K$66*Параметри!$K$20/1000)</f>
        <v>0</v>
      </c>
      <c r="T670" s="29">
        <f>IF(H670=0,"",H670*(1+0.25*P670)*'Коефіцієнти АТО'!$S670*Параметри!$K$20/1000)</f>
        <v>4267.1870346022706</v>
      </c>
      <c r="U670" s="29">
        <f t="shared" si="93"/>
        <v>24883.314161312617</v>
      </c>
      <c r="V670" s="29">
        <f t="shared" si="94"/>
        <v>24883.314161312617</v>
      </c>
      <c r="W670" s="40">
        <f>ROUNDUP('Дані з ДІСО'!P670/Параметри!$K$24,0)</f>
        <v>0</v>
      </c>
      <c r="X670" s="40">
        <f>ROUNDUP('Дані з ДІСО'!Q670/Параметри!$K$24,0)</f>
        <v>0</v>
      </c>
      <c r="Y670" s="40">
        <f>ROUNDUP('Дані з ДІСО'!R670/Параметри!$K$24,0)</f>
        <v>0</v>
      </c>
      <c r="Z670" s="59">
        <f>(W670*Параметри!$K$33+X670*Параметри!$L$33+Y670*Параметри!$M$33)/18</f>
        <v>0</v>
      </c>
      <c r="AA670" s="41">
        <f>IF(J670=0,0,'Дані з ДІСО'!AA670/J670)</f>
        <v>0</v>
      </c>
      <c r="AB670" s="29">
        <f>(1+0.25*AA670)*Z670*Параметри!$K$51</f>
        <v>0</v>
      </c>
      <c r="AC670" s="29">
        <f>AB670*'Коефіцієнти АТО'!U670</f>
        <v>0</v>
      </c>
      <c r="AD670" s="29">
        <f>J670*(1+0.25*AA670)*Параметри!$K$66*Параметри!$K$20/1000</f>
        <v>0</v>
      </c>
      <c r="AE670" s="29">
        <f>(1+0.25*AA670)*J670*'Коефіцієнти АТО'!S670*Параметри!$K$20/1000</f>
        <v>0</v>
      </c>
      <c r="AF670" s="29">
        <f t="shared" si="90"/>
        <v>0</v>
      </c>
      <c r="AG670" s="29">
        <v>0</v>
      </c>
      <c r="AH670" s="40">
        <v>4</v>
      </c>
      <c r="AI670" s="40">
        <v>0</v>
      </c>
      <c r="AJ670" s="40">
        <f t="shared" si="91"/>
        <v>0</v>
      </c>
      <c r="AK670" s="29">
        <f>(AH670+AI670)*(1+0.25*AJ670)*Параметри!$K$53</f>
        <v>717.71710278400019</v>
      </c>
      <c r="AL670" s="29">
        <f>ROUNDUP(('Дані з ДІСО'!AU670+'Дані з ДІСО'!AW670)/Параметри!$K$28,0)</f>
        <v>0</v>
      </c>
      <c r="AM670" s="64">
        <f>AL670*Параметри!$M$35/18</f>
        <v>0</v>
      </c>
      <c r="AN670" s="29">
        <f>IF(AL670=0,0,'Дані з ДІСО'!AW670/SUM('Дані з ДІСО'!AU670,'Дані з ДІСО'!AW670))</f>
        <v>0</v>
      </c>
      <c r="AO670" s="29">
        <f>(1+0.25*AN670)*AM670*Параметри!$K$51</f>
        <v>0</v>
      </c>
      <c r="AP670" s="40">
        <f>ROUNDUP(('Дані з ДІСО'!AE670+'Дані не з ДІСО'!E670+'Дані не з ДІСО'!G670)/Параметри!$K$69,0)</f>
        <v>0</v>
      </c>
      <c r="AQ670" s="40">
        <f t="shared" si="95"/>
        <v>0</v>
      </c>
      <c r="AR670" s="40">
        <f>IF(AP670=0,0,('Дані з ДІСО'!AH670+'Дані не з ДІСО'!G670)/('Дані з ДІСО'!AE670+'Дані не з ДІСО'!E670+'Дані не з ДІСО'!G670))</f>
        <v>0</v>
      </c>
      <c r="AS670" s="29">
        <f>AQ670*(1+0.25*AR670)*Параметри!$K$51</f>
        <v>0</v>
      </c>
      <c r="AT670" s="40">
        <f>ROUNDUP('Дані з ДІСО'!AF670/Параметри!$K$70,0)</f>
        <v>0</v>
      </c>
      <c r="AU670" s="40">
        <f t="shared" si="96"/>
        <v>0</v>
      </c>
      <c r="AV670" s="40">
        <f>IF(AT670=0,0,'Дані з ДІСО'!AI670/'Дані з ДІСО'!AF670)</f>
        <v>0</v>
      </c>
      <c r="AW670" s="29">
        <f>AU670*(1+0.25*AV670)*Параметри!$K$51</f>
        <v>0</v>
      </c>
      <c r="AX670" s="40">
        <f>ROUNDUP('Дані з ДІСО'!AR670/Параметри!$K$29,0)</f>
        <v>0</v>
      </c>
      <c r="AY670" s="40">
        <f>ROUNDUP('Дані з ДІСО'!AS670/Параметри!$K$29,0)</f>
        <v>0</v>
      </c>
      <c r="AZ670" s="40">
        <f>ROUNDUP('Дані з ДІСО'!AT670/Параметри!$K$29,0)</f>
        <v>0</v>
      </c>
      <c r="BA670" s="64">
        <f>(AX670*Параметри!$K$32+AY670*Параметри!$L$32+AZ670*Параметри!$M$32)/18</f>
        <v>0</v>
      </c>
      <c r="BB670" s="29">
        <f>(BA670*Параметри!$K$51+SUM('Дані з ДІСО'!AR670:AT670)*Параметри!$K$48*Параметри!$K$20/1000)*Параметри!$K$74</f>
        <v>0</v>
      </c>
      <c r="BC670" s="40">
        <f>ROUNDUP(('Дані не з ДІСО'!I670+'Дані не з ДІСО'!K670)/Параметри!$K$26,0)</f>
        <v>0</v>
      </c>
      <c r="BD670" s="29">
        <f>BC670*Параметри!$M$36/18</f>
        <v>0</v>
      </c>
      <c r="BE670" s="40">
        <f>IF(BC670=0,0,'Дані не з ДІСО'!K670/('Дані не з ДІСО'!I670+'Дані не з ДІСО'!K670))</f>
        <v>0</v>
      </c>
      <c r="BF670" s="29">
        <f>(1+0.25*BE670)*BD670*Параметри!$K$51</f>
        <v>0</v>
      </c>
      <c r="BG670" s="40">
        <f>ROUNDUP('Дані не з ДІСО'!M670/Параметри!$K$27,0)</f>
        <v>0</v>
      </c>
      <c r="BH670" s="40">
        <f>BG670*Параметри!$M$37/18</f>
        <v>0</v>
      </c>
      <c r="BI670" s="29">
        <f>BH670*Параметри!$K$51</f>
        <v>0</v>
      </c>
      <c r="BJ670" s="29">
        <f>'Дані не з ДІСО'!N670*Параметри!$K$76</f>
        <v>0</v>
      </c>
      <c r="BK670" s="40">
        <f>ROUNDUP('Дані з ДІСО'!V670/Параметри!$K$25,0)</f>
        <v>0</v>
      </c>
      <c r="BL670" s="40">
        <f>ROUNDUP('Дані з ДІСО'!W670/Параметри!$K$25,0)</f>
        <v>0</v>
      </c>
      <c r="BM670" s="40">
        <f>ROUNDUP('Дані з ДІСО'!X670/Параметри!$K$25,0)</f>
        <v>0</v>
      </c>
      <c r="BN670" s="40">
        <f>(BK670*Параметри!$K$34+BL670*Параметри!$L$34+BM670*Параметри!$M$34)/18</f>
        <v>0</v>
      </c>
      <c r="BO670" s="40">
        <f>IF(K670=0,0,'Дані з ДІСО'!AC670/K670)</f>
        <v>0</v>
      </c>
      <c r="BP670" s="29">
        <f>(1+0.25*BO670)*BN670*Параметри!$K$51</f>
        <v>0</v>
      </c>
      <c r="BQ670" s="29">
        <f>BP670*'Коефіцієнти АТО'!U670</f>
        <v>0</v>
      </c>
      <c r="BR670" s="29">
        <f>K670*(1+0.25*BO670)*Параметри!$K$66*Параметри!$K$20/1000</f>
        <v>0</v>
      </c>
      <c r="BS670" s="29">
        <f>(1+0.25*BO670)*K670*'Коефіцієнти АТО'!S670*Параметри!$K$20/1000</f>
        <v>0</v>
      </c>
      <c r="BT670" s="29">
        <f t="shared" si="97"/>
        <v>0</v>
      </c>
      <c r="BU670" s="40">
        <f>ROUNDUP('Дані з ДІСО'!AG670/Параметри!$K$71,0)</f>
        <v>0</v>
      </c>
      <c r="BV670" s="40">
        <f t="shared" si="98"/>
        <v>0</v>
      </c>
      <c r="BW670" s="40">
        <f>IF('Дані з ДІСО'!AG670=0,0,'Дані з ДІСО'!AJ670/'Дані з ДІСО'!AG670)</f>
        <v>0</v>
      </c>
      <c r="BX670" s="29">
        <f>BV670*(1+0.25*BW670)*Параметри!$K$51</f>
        <v>0</v>
      </c>
      <c r="BY670" s="29">
        <f>ROUND(IF(Параметри!$K$77="No",CC670,CC670*Параметри!$K$78)+AG670,1)</f>
        <v>23040.9</v>
      </c>
      <c r="BZ670" s="29">
        <f>ROUND(IF(Параметри!$K$77="No",BF670,BF670*Параметри!$K$78),1)</f>
        <v>0</v>
      </c>
      <c r="CA670" s="29">
        <f>ROUND(IF(Параметри!$K$77="No",BI670,BI670*Параметри!$K$78),1)</f>
        <v>0</v>
      </c>
      <c r="CB670" s="29">
        <f>ROUND(IF(Параметри!$K$77="No",BJ670,BJ670*Параметри!$K$78),1)</f>
        <v>0</v>
      </c>
      <c r="CC670" s="29">
        <f t="shared" si="92"/>
        <v>25601.031264096619</v>
      </c>
    </row>
    <row r="671" spans="1:81">
      <c r="A671" s="9">
        <v>670</v>
      </c>
      <c r="B671" s="9" t="s">
        <v>3145</v>
      </c>
      <c r="C671" s="9" t="s">
        <v>3146</v>
      </c>
      <c r="D671" s="9" t="s">
        <v>3774</v>
      </c>
      <c r="E671" s="9" t="s">
        <v>21</v>
      </c>
      <c r="F671" s="9" t="s">
        <v>3779</v>
      </c>
      <c r="G671" s="9" t="s">
        <v>1410</v>
      </c>
      <c r="H671" s="29">
        <f>SUM('Дані з ДІСО'!J671:L671)</f>
        <v>2350</v>
      </c>
      <c r="I671" s="29">
        <f>SUM('Дані з ДІСО'!G671:I671)</f>
        <v>219</v>
      </c>
      <c r="J671" s="29">
        <f>SUM('Дані з ДІСО'!P671:R671)</f>
        <v>0</v>
      </c>
      <c r="K671" s="29">
        <f>SUM('Дані з ДІСО'!V671:X671)</f>
        <v>0</v>
      </c>
      <c r="L671" s="40">
        <f>ROUNDUP('Дані з ДІСО'!J671/'Коефіцієнти АТО'!$R671,0)</f>
        <v>66</v>
      </c>
      <c r="M671" s="40">
        <f>ROUNDUP('Дані з ДІСО'!K671/'Коефіцієнти АТО'!$R671,0)</f>
        <v>83</v>
      </c>
      <c r="N671" s="40">
        <f>ROUNDUP('Дані з ДІСО'!L671/'Коефіцієнти АТО'!$R671,0)</f>
        <v>21</v>
      </c>
      <c r="O671" s="59">
        <f>(L671*Параметри!$K$32+M671*Параметри!$L$32+N671*Параметри!$M$32)/18</f>
        <v>276.53333333333336</v>
      </c>
      <c r="P671" s="41">
        <f>IF(H671=0,"",'Дані з ДІСО'!Y671/H671)</f>
        <v>0</v>
      </c>
      <c r="Q671" s="29">
        <f>IF(H671=0,"",(1+0.25*P671)*O671*Параметри!$K$51)</f>
        <v>56639.615664168537</v>
      </c>
      <c r="R671" s="29">
        <f>IF(H671=0,"",Q671*'Коефіцієнти АТО'!T671)</f>
        <v>962.87346629086517</v>
      </c>
      <c r="S671" s="29">
        <f>IF(H671=0,"",H671*(1+0.25*P671)*Параметри!$K$66*Параметри!$K$20/1000)</f>
        <v>0</v>
      </c>
      <c r="T671" s="29">
        <f>IF(H671=0,"",H671*(1+0.25*P671)*'Коефіцієнти АТО'!$S671*Параметри!$K$20/1000)</f>
        <v>10735.061722269862</v>
      </c>
      <c r="U671" s="29">
        <f t="shared" si="93"/>
        <v>68337.55085272927</v>
      </c>
      <c r="V671" s="29">
        <f t="shared" si="94"/>
        <v>68337.55085272927</v>
      </c>
      <c r="W671" s="40">
        <f>ROUNDUP('Дані з ДІСО'!P671/Параметри!$K$24,0)</f>
        <v>0</v>
      </c>
      <c r="X671" s="40">
        <f>ROUNDUP('Дані з ДІСО'!Q671/Параметри!$K$24,0)</f>
        <v>0</v>
      </c>
      <c r="Y671" s="40">
        <f>ROUNDUP('Дані з ДІСО'!R671/Параметри!$K$24,0)</f>
        <v>0</v>
      </c>
      <c r="Z671" s="59">
        <f>(W671*Параметри!$K$33+X671*Параметри!$L$33+Y671*Параметри!$M$33)/18</f>
        <v>0</v>
      </c>
      <c r="AA671" s="41">
        <f>IF(J671=0,0,'Дані з ДІСО'!AA671/J671)</f>
        <v>0</v>
      </c>
      <c r="AB671" s="29">
        <f>(1+0.25*AA671)*Z671*Параметри!$K$51</f>
        <v>0</v>
      </c>
      <c r="AC671" s="29">
        <f>AB671*'Коефіцієнти АТО'!U671</f>
        <v>0</v>
      </c>
      <c r="AD671" s="29">
        <f>J671*(1+0.25*AA671)*Параметри!$K$66*Параметри!$K$20/1000</f>
        <v>0</v>
      </c>
      <c r="AE671" s="29">
        <f>(1+0.25*AA671)*J671*'Коефіцієнти АТО'!S671*Параметри!$K$20/1000</f>
        <v>0</v>
      </c>
      <c r="AF671" s="29">
        <f t="shared" si="90"/>
        <v>0</v>
      </c>
      <c r="AG671" s="29">
        <v>0</v>
      </c>
      <c r="AH671" s="40">
        <v>5</v>
      </c>
      <c r="AI671" s="40">
        <v>0</v>
      </c>
      <c r="AJ671" s="40">
        <f t="shared" si="91"/>
        <v>0</v>
      </c>
      <c r="AK671" s="29">
        <f>(AH671+AI671)*(1+0.25*AJ671)*Параметри!$K$53</f>
        <v>897.14637848000029</v>
      </c>
      <c r="AL671" s="29">
        <f>ROUNDUP(('Дані з ДІСО'!AU671+'Дані з ДІСО'!AW671)/Параметри!$K$28,0)</f>
        <v>0</v>
      </c>
      <c r="AM671" s="64">
        <f>AL671*Параметри!$M$35/18</f>
        <v>0</v>
      </c>
      <c r="AN671" s="29">
        <f>IF(AL671=0,0,'Дані з ДІСО'!AW671/SUM('Дані з ДІСО'!AU671,'Дані з ДІСО'!AW671))</f>
        <v>0</v>
      </c>
      <c r="AO671" s="29">
        <f>(1+0.25*AN671)*AM671*Параметри!$K$51</f>
        <v>0</v>
      </c>
      <c r="AP671" s="40">
        <f>ROUNDUP(('Дані з ДІСО'!AE671+'Дані не з ДІСО'!E671+'Дані не з ДІСО'!G671)/Параметри!$K$69,0)</f>
        <v>0</v>
      </c>
      <c r="AQ671" s="40">
        <f t="shared" si="95"/>
        <v>0</v>
      </c>
      <c r="AR671" s="40">
        <f>IF(AP671=0,0,('Дані з ДІСО'!AH671+'Дані не з ДІСО'!G671)/('Дані з ДІСО'!AE671+'Дані не з ДІСО'!E671+'Дані не з ДІСО'!G671))</f>
        <v>0</v>
      </c>
      <c r="AS671" s="29">
        <f>AQ671*(1+0.25*AR671)*Параметри!$K$51</f>
        <v>0</v>
      </c>
      <c r="AT671" s="40">
        <f>ROUNDUP('Дані з ДІСО'!AF671/Параметри!$K$70,0)</f>
        <v>0</v>
      </c>
      <c r="AU671" s="40">
        <f t="shared" si="96"/>
        <v>0</v>
      </c>
      <c r="AV671" s="40">
        <f>IF(AT671=0,0,'Дані з ДІСО'!AI671/'Дані з ДІСО'!AF671)</f>
        <v>0</v>
      </c>
      <c r="AW671" s="29">
        <f>AU671*(1+0.25*AV671)*Параметри!$K$51</f>
        <v>0</v>
      </c>
      <c r="AX671" s="40">
        <f>ROUNDUP('Дані з ДІСО'!AR671/Параметри!$K$29,0)</f>
        <v>0</v>
      </c>
      <c r="AY671" s="40">
        <f>ROUNDUP('Дані з ДІСО'!AS671/Параметри!$K$29,0)</f>
        <v>0</v>
      </c>
      <c r="AZ671" s="40">
        <f>ROUNDUP('Дані з ДІСО'!AT671/Параметри!$K$29,0)</f>
        <v>0</v>
      </c>
      <c r="BA671" s="64">
        <f>(AX671*Параметри!$K$32+AY671*Параметри!$L$32+AZ671*Параметри!$M$32)/18</f>
        <v>0</v>
      </c>
      <c r="BB671" s="29">
        <f>(BA671*Параметри!$K$51+SUM('Дані з ДІСО'!AR671:AT671)*Параметри!$K$48*Параметри!$K$20/1000)*Параметри!$K$74</f>
        <v>0</v>
      </c>
      <c r="BC671" s="40">
        <f>ROUNDUP(('Дані не з ДІСО'!I671+'Дані не з ДІСО'!K671)/Параметри!$K$26,0)</f>
        <v>0</v>
      </c>
      <c r="BD671" s="29">
        <f>BC671*Параметри!$M$36/18</f>
        <v>0</v>
      </c>
      <c r="BE671" s="40">
        <f>IF(BC671=0,0,'Дані не з ДІСО'!K671/('Дані не з ДІСО'!I671+'Дані не з ДІСО'!K671))</f>
        <v>0</v>
      </c>
      <c r="BF671" s="29">
        <f>(1+0.25*BE671)*BD671*Параметри!$K$51</f>
        <v>0</v>
      </c>
      <c r="BG671" s="40">
        <f>ROUNDUP('Дані не з ДІСО'!M671/Параметри!$K$27,0)</f>
        <v>0</v>
      </c>
      <c r="BH671" s="40">
        <f>BG671*Параметри!$M$37/18</f>
        <v>0</v>
      </c>
      <c r="BI671" s="29">
        <f>BH671*Параметри!$K$51</f>
        <v>0</v>
      </c>
      <c r="BJ671" s="29">
        <f>'Дані не з ДІСО'!N671*Параметри!$K$76</f>
        <v>0</v>
      </c>
      <c r="BK671" s="40">
        <f>ROUNDUP('Дані з ДІСО'!V671/Параметри!$K$25,0)</f>
        <v>0</v>
      </c>
      <c r="BL671" s="40">
        <f>ROUNDUP('Дані з ДІСО'!W671/Параметри!$K$25,0)</f>
        <v>0</v>
      </c>
      <c r="BM671" s="40">
        <f>ROUNDUP('Дані з ДІСО'!X671/Параметри!$K$25,0)</f>
        <v>0</v>
      </c>
      <c r="BN671" s="40">
        <f>(BK671*Параметри!$K$34+BL671*Параметри!$L$34+BM671*Параметри!$M$34)/18</f>
        <v>0</v>
      </c>
      <c r="BO671" s="40">
        <f>IF(K671=0,0,'Дані з ДІСО'!AC671/K671)</f>
        <v>0</v>
      </c>
      <c r="BP671" s="29">
        <f>(1+0.25*BO671)*BN671*Параметри!$K$51</f>
        <v>0</v>
      </c>
      <c r="BQ671" s="29">
        <f>BP671*'Коефіцієнти АТО'!U671</f>
        <v>0</v>
      </c>
      <c r="BR671" s="29">
        <f>K671*(1+0.25*BO671)*Параметри!$K$66*Параметри!$K$20/1000</f>
        <v>0</v>
      </c>
      <c r="BS671" s="29">
        <f>(1+0.25*BO671)*K671*'Коефіцієнти АТО'!S671*Параметри!$K$20/1000</f>
        <v>0</v>
      </c>
      <c r="BT671" s="29">
        <f t="shared" si="97"/>
        <v>0</v>
      </c>
      <c r="BU671" s="40">
        <f>ROUNDUP('Дані з ДІСО'!AG671/Параметри!$K$71,0)</f>
        <v>0</v>
      </c>
      <c r="BV671" s="40">
        <f t="shared" si="98"/>
        <v>0</v>
      </c>
      <c r="BW671" s="40">
        <f>IF('Дані з ДІСО'!AG671=0,0,'Дані з ДІСО'!AJ671/'Дані з ДІСО'!AG671)</f>
        <v>0</v>
      </c>
      <c r="BX671" s="29">
        <f>BV671*(1+0.25*BW671)*Параметри!$K$51</f>
        <v>0</v>
      </c>
      <c r="BY671" s="29">
        <f>ROUND(IF(Параметри!$K$77="No",CC671,CC671*Параметри!$K$78)+AG671,1)</f>
        <v>62311.199999999997</v>
      </c>
      <c r="BZ671" s="29">
        <f>ROUND(IF(Параметри!$K$77="No",BF671,BF671*Параметри!$K$78),1)</f>
        <v>0</v>
      </c>
      <c r="CA671" s="29">
        <f>ROUND(IF(Параметри!$K$77="No",BI671,BI671*Параметри!$K$78),1)</f>
        <v>0</v>
      </c>
      <c r="CB671" s="29">
        <f>ROUND(IF(Параметри!$K$77="No",BJ671,BJ671*Параметри!$K$78),1)</f>
        <v>0</v>
      </c>
      <c r="CC671" s="29">
        <f t="shared" si="92"/>
        <v>69234.697231209269</v>
      </c>
    </row>
    <row r="672" spans="1:81">
      <c r="A672" s="9">
        <v>671</v>
      </c>
      <c r="B672" s="9" t="s">
        <v>3145</v>
      </c>
      <c r="C672" s="9" t="s">
        <v>3146</v>
      </c>
      <c r="D672" s="9" t="s">
        <v>3774</v>
      </c>
      <c r="E672" s="9" t="s">
        <v>21</v>
      </c>
      <c r="F672" s="9" t="s">
        <v>3780</v>
      </c>
      <c r="G672" s="9" t="s">
        <v>1412</v>
      </c>
      <c r="H672" s="29">
        <f>SUM('Дані з ДІСО'!J672:L672)</f>
        <v>3878</v>
      </c>
      <c r="I672" s="29">
        <f>SUM('Дані з ДІСО'!G672:I672)</f>
        <v>214</v>
      </c>
      <c r="J672" s="29">
        <f>SUM('Дані з ДІСО'!P672:R672)</f>
        <v>0</v>
      </c>
      <c r="K672" s="29">
        <f>SUM('Дані з ДІСО'!V672:X672)</f>
        <v>0</v>
      </c>
      <c r="L672" s="40">
        <f>ROUNDUP('Дані з ДІСО'!J672/'Коефіцієнти АТО'!$R672,0)</f>
        <v>96</v>
      </c>
      <c r="M672" s="40">
        <f>ROUNDUP('Дані з ДІСО'!K672/'Коефіцієнти АТО'!$R672,0)</f>
        <v>128</v>
      </c>
      <c r="N672" s="40">
        <f>ROUNDUP('Дані з ДІСО'!L672/'Коефіцієнти АТО'!$R672,0)</f>
        <v>36</v>
      </c>
      <c r="O672" s="59">
        <f>(L672*Параметри!$K$32+M672*Параметри!$L$32+N672*Параметри!$M$32)/18</f>
        <v>426.20000000000005</v>
      </c>
      <c r="P672" s="41">
        <f>IF(H672=0,"",'Дані з ДІСО'!Y672/H672)</f>
        <v>0</v>
      </c>
      <c r="Q672" s="29">
        <f>IF(H672=0,"",(1+0.25*P672)*O672*Параметри!$K$51)</f>
        <v>87294.373900923209</v>
      </c>
      <c r="R672" s="29">
        <f>IF(H672=0,"",Q672*'Коефіцієнти АТО'!T672)</f>
        <v>1484.0043563156946</v>
      </c>
      <c r="S672" s="29">
        <f>IF(H672=0,"",H672*(1+0.25*P672)*Параметри!$K$66*Параметри!$K$20/1000)</f>
        <v>0</v>
      </c>
      <c r="T672" s="29">
        <f>IF(H672=0,"",H672*(1+0.25*P672)*'Коефіцієнти АТО'!$S672*Параметри!$K$20/1000)</f>
        <v>17715.135897430864</v>
      </c>
      <c r="U672" s="29">
        <f t="shared" si="93"/>
        <v>106493.51415466977</v>
      </c>
      <c r="V672" s="29">
        <f t="shared" si="94"/>
        <v>106493.51415466977</v>
      </c>
      <c r="W672" s="40">
        <f>ROUNDUP('Дані з ДІСО'!P672/Параметри!$K$24,0)</f>
        <v>0</v>
      </c>
      <c r="X672" s="40">
        <f>ROUNDUP('Дані з ДІСО'!Q672/Параметри!$K$24,0)</f>
        <v>0</v>
      </c>
      <c r="Y672" s="40">
        <f>ROUNDUP('Дані з ДІСО'!R672/Параметри!$K$24,0)</f>
        <v>0</v>
      </c>
      <c r="Z672" s="59">
        <f>(W672*Параметри!$K$33+X672*Параметри!$L$33+Y672*Параметри!$M$33)/18</f>
        <v>0</v>
      </c>
      <c r="AA672" s="41">
        <f>IF(J672=0,0,'Дані з ДІСО'!AA672/J672)</f>
        <v>0</v>
      </c>
      <c r="AB672" s="29">
        <f>(1+0.25*AA672)*Z672*Параметри!$K$51</f>
        <v>0</v>
      </c>
      <c r="AC672" s="29">
        <f>AB672*'Коефіцієнти АТО'!U672</f>
        <v>0</v>
      </c>
      <c r="AD672" s="29">
        <f>J672*(1+0.25*AA672)*Параметри!$K$66*Параметри!$K$20/1000</f>
        <v>0</v>
      </c>
      <c r="AE672" s="29">
        <f>(1+0.25*AA672)*J672*'Коефіцієнти АТО'!S672*Параметри!$K$20/1000</f>
        <v>0</v>
      </c>
      <c r="AF672" s="29">
        <f t="shared" si="90"/>
        <v>0</v>
      </c>
      <c r="AG672" s="29">
        <v>0</v>
      </c>
      <c r="AH672" s="40">
        <v>24</v>
      </c>
      <c r="AI672" s="40">
        <v>0</v>
      </c>
      <c r="AJ672" s="40">
        <f t="shared" si="91"/>
        <v>0</v>
      </c>
      <c r="AK672" s="29">
        <f>(AH672+AI672)*(1+0.25*AJ672)*Параметри!$K$53</f>
        <v>4306.3026167040007</v>
      </c>
      <c r="AL672" s="29">
        <f>ROUNDUP(('Дані з ДІСО'!AU672+'Дані з ДІСО'!AW672)/Параметри!$K$28,0)</f>
        <v>0</v>
      </c>
      <c r="AM672" s="64">
        <f>AL672*Параметри!$M$35/18</f>
        <v>0</v>
      </c>
      <c r="AN672" s="29">
        <f>IF(AL672=0,0,'Дані з ДІСО'!AW672/SUM('Дані з ДІСО'!AU672,'Дані з ДІСО'!AW672))</f>
        <v>0</v>
      </c>
      <c r="AO672" s="29">
        <f>(1+0.25*AN672)*AM672*Параметри!$K$51</f>
        <v>0</v>
      </c>
      <c r="AP672" s="40">
        <f>ROUNDUP(('Дані з ДІСО'!AE672+'Дані не з ДІСО'!E672+'Дані не з ДІСО'!G672)/Параметри!$K$69,0)</f>
        <v>0</v>
      </c>
      <c r="AQ672" s="40">
        <f t="shared" si="95"/>
        <v>0</v>
      </c>
      <c r="AR672" s="40">
        <f>IF(AP672=0,0,('Дані з ДІСО'!AH672+'Дані не з ДІСО'!G672)/('Дані з ДІСО'!AE672+'Дані не з ДІСО'!E672+'Дані не з ДІСО'!G672))</f>
        <v>0</v>
      </c>
      <c r="AS672" s="29">
        <f>AQ672*(1+0.25*AR672)*Параметри!$K$51</f>
        <v>0</v>
      </c>
      <c r="AT672" s="40">
        <f>ROUNDUP('Дані з ДІСО'!AF672/Параметри!$K$70,0)</f>
        <v>0</v>
      </c>
      <c r="AU672" s="40">
        <f t="shared" si="96"/>
        <v>0</v>
      </c>
      <c r="AV672" s="40">
        <f>IF(AT672=0,0,'Дані з ДІСО'!AI672/'Дані з ДІСО'!AF672)</f>
        <v>0</v>
      </c>
      <c r="AW672" s="29">
        <f>AU672*(1+0.25*AV672)*Параметри!$K$51</f>
        <v>0</v>
      </c>
      <c r="AX672" s="40">
        <f>ROUNDUP('Дані з ДІСО'!AR672/Параметри!$K$29,0)</f>
        <v>0</v>
      </c>
      <c r="AY672" s="40">
        <f>ROUNDUP('Дані з ДІСО'!AS672/Параметри!$K$29,0)</f>
        <v>0</v>
      </c>
      <c r="AZ672" s="40">
        <f>ROUNDUP('Дані з ДІСО'!AT672/Параметри!$K$29,0)</f>
        <v>0</v>
      </c>
      <c r="BA672" s="64">
        <f>(AX672*Параметри!$K$32+AY672*Параметри!$L$32+AZ672*Параметри!$M$32)/18</f>
        <v>0</v>
      </c>
      <c r="BB672" s="29">
        <f>(BA672*Параметри!$K$51+SUM('Дані з ДІСО'!AR672:AT672)*Параметри!$K$48*Параметри!$K$20/1000)*Параметри!$K$74</f>
        <v>0</v>
      </c>
      <c r="BC672" s="40">
        <f>ROUNDUP(('Дані не з ДІСО'!I672+'Дані не з ДІСО'!K672)/Параметри!$K$26,0)</f>
        <v>0</v>
      </c>
      <c r="BD672" s="29">
        <f>BC672*Параметри!$M$36/18</f>
        <v>0</v>
      </c>
      <c r="BE672" s="40">
        <f>IF(BC672=0,0,'Дані не з ДІСО'!K672/('Дані не з ДІСО'!I672+'Дані не з ДІСО'!K672))</f>
        <v>0</v>
      </c>
      <c r="BF672" s="29">
        <f>(1+0.25*BE672)*BD672*Параметри!$K$51</f>
        <v>0</v>
      </c>
      <c r="BG672" s="40">
        <f>ROUNDUP('Дані не з ДІСО'!M672/Параметри!$K$27,0)</f>
        <v>0</v>
      </c>
      <c r="BH672" s="40">
        <f>BG672*Параметри!$M$37/18</f>
        <v>0</v>
      </c>
      <c r="BI672" s="29">
        <f>BH672*Параметри!$K$51</f>
        <v>0</v>
      </c>
      <c r="BJ672" s="29">
        <f>'Дані не з ДІСО'!N672*Параметри!$K$76</f>
        <v>0</v>
      </c>
      <c r="BK672" s="40">
        <f>ROUNDUP('Дані з ДІСО'!V672/Параметри!$K$25,0)</f>
        <v>0</v>
      </c>
      <c r="BL672" s="40">
        <f>ROUNDUP('Дані з ДІСО'!W672/Параметри!$K$25,0)</f>
        <v>0</v>
      </c>
      <c r="BM672" s="40">
        <f>ROUNDUP('Дані з ДІСО'!X672/Параметри!$K$25,0)</f>
        <v>0</v>
      </c>
      <c r="BN672" s="40">
        <f>(BK672*Параметри!$K$34+BL672*Параметри!$L$34+BM672*Параметри!$M$34)/18</f>
        <v>0</v>
      </c>
      <c r="BO672" s="40">
        <f>IF(K672=0,0,'Дані з ДІСО'!AC672/K672)</f>
        <v>0</v>
      </c>
      <c r="BP672" s="29">
        <f>(1+0.25*BO672)*BN672*Параметри!$K$51</f>
        <v>0</v>
      </c>
      <c r="BQ672" s="29">
        <f>BP672*'Коефіцієнти АТО'!U672</f>
        <v>0</v>
      </c>
      <c r="BR672" s="29">
        <f>K672*(1+0.25*BO672)*Параметри!$K$66*Параметри!$K$20/1000</f>
        <v>0</v>
      </c>
      <c r="BS672" s="29">
        <f>(1+0.25*BO672)*K672*'Коефіцієнти АТО'!S672*Параметри!$K$20/1000</f>
        <v>0</v>
      </c>
      <c r="BT672" s="29">
        <f t="shared" si="97"/>
        <v>0</v>
      </c>
      <c r="BU672" s="40">
        <f>ROUNDUP('Дані з ДІСО'!AG672/Параметри!$K$71,0)</f>
        <v>0</v>
      </c>
      <c r="BV672" s="40">
        <f t="shared" si="98"/>
        <v>0</v>
      </c>
      <c r="BW672" s="40">
        <f>IF('Дані з ДІСО'!AG672=0,0,'Дані з ДІСО'!AJ672/'Дані з ДІСО'!AG672)</f>
        <v>0</v>
      </c>
      <c r="BX672" s="29">
        <f>BV672*(1+0.25*BW672)*Параметри!$K$51</f>
        <v>0</v>
      </c>
      <c r="BY672" s="29">
        <f>ROUND(IF(Параметри!$K$77="No",CC672,CC672*Параметри!$K$78)+AG672,1)</f>
        <v>99719.8</v>
      </c>
      <c r="BZ672" s="29">
        <f>ROUND(IF(Параметри!$K$77="No",BF672,BF672*Параметри!$K$78),1)</f>
        <v>0</v>
      </c>
      <c r="CA672" s="29">
        <f>ROUND(IF(Параметри!$K$77="No",BI672,BI672*Параметри!$K$78),1)</f>
        <v>0</v>
      </c>
      <c r="CB672" s="29">
        <f>ROUND(IF(Параметри!$K$77="No",BJ672,BJ672*Параметри!$K$78),1)</f>
        <v>0</v>
      </c>
      <c r="CC672" s="29">
        <f t="shared" si="92"/>
        <v>110799.81677137376</v>
      </c>
    </row>
    <row r="673" spans="1:81">
      <c r="A673" s="9">
        <v>672</v>
      </c>
      <c r="B673" s="9" t="s">
        <v>3145</v>
      </c>
      <c r="C673" s="9" t="s">
        <v>3146</v>
      </c>
      <c r="D673" s="9" t="s">
        <v>3774</v>
      </c>
      <c r="E673" s="9" t="s">
        <v>21</v>
      </c>
      <c r="F673" s="9" t="s">
        <v>3781</v>
      </c>
      <c r="G673" s="9" t="s">
        <v>1414</v>
      </c>
      <c r="H673" s="29">
        <f>SUM('Дані з ДІСО'!J673:L673)</f>
        <v>1541.5</v>
      </c>
      <c r="I673" s="29">
        <f>SUM('Дані з ДІСО'!G673:I673)</f>
        <v>74</v>
      </c>
      <c r="J673" s="29">
        <f>SUM('Дані з ДІСО'!P673:R673)</f>
        <v>0</v>
      </c>
      <c r="K673" s="29">
        <f>SUM('Дані з ДІСО'!V673:X673)</f>
        <v>0</v>
      </c>
      <c r="L673" s="40">
        <f>ROUNDUP('Дані з ДІСО'!J673/'Коефіцієнти АТО'!$R673,0)</f>
        <v>34</v>
      </c>
      <c r="M673" s="40">
        <f>ROUNDUP('Дані з ДІСО'!K673/'Коефіцієнти АТО'!$R673,0)</f>
        <v>43</v>
      </c>
      <c r="N673" s="40">
        <f>ROUNDUP('Дані з ДІСО'!L673/'Коефіцієнти АТО'!$R673,0)</f>
        <v>8</v>
      </c>
      <c r="O673" s="59">
        <f>(L673*Параметри!$K$32+M673*Параметри!$L$32+N673*Параметри!$M$32)/18</f>
        <v>137.3388888888889</v>
      </c>
      <c r="P673" s="41">
        <f>IF(H673=0,"",'Дані з ДІСО'!Y673/H673)</f>
        <v>0</v>
      </c>
      <c r="Q673" s="29">
        <f>IF(H673=0,"",(1+0.25*P673)*O673*Параметри!$K$51)</f>
        <v>28129.780191938091</v>
      </c>
      <c r="R673" s="29">
        <f>IF(H673=0,"",Q673*'Коефіцієнти АТО'!T673)</f>
        <v>478.20626326294757</v>
      </c>
      <c r="S673" s="29">
        <f>IF(H673=0,"",H673*(1+0.25*P673)*Параметри!$K$66*Параметри!$K$20/1000)</f>
        <v>0</v>
      </c>
      <c r="T673" s="29">
        <f>IF(H673=0,"",H673*(1+0.25*P673)*'Коефіцієнти АТО'!$S673*Параметри!$K$20/1000)</f>
        <v>6308.2287121435884</v>
      </c>
      <c r="U673" s="29">
        <f t="shared" si="93"/>
        <v>34916.215167344628</v>
      </c>
      <c r="V673" s="29">
        <f t="shared" si="94"/>
        <v>34916.215167344628</v>
      </c>
      <c r="W673" s="40">
        <f>ROUNDUP('Дані з ДІСО'!P673/Параметри!$K$24,0)</f>
        <v>0</v>
      </c>
      <c r="X673" s="40">
        <f>ROUNDUP('Дані з ДІСО'!Q673/Параметри!$K$24,0)</f>
        <v>0</v>
      </c>
      <c r="Y673" s="40">
        <f>ROUNDUP('Дані з ДІСО'!R673/Параметри!$K$24,0)</f>
        <v>0</v>
      </c>
      <c r="Z673" s="59">
        <f>(W673*Параметри!$K$33+X673*Параметри!$L$33+Y673*Параметри!$M$33)/18</f>
        <v>0</v>
      </c>
      <c r="AA673" s="41">
        <f>IF(J673=0,0,'Дані з ДІСО'!AA673/J673)</f>
        <v>0</v>
      </c>
      <c r="AB673" s="29">
        <f>(1+0.25*AA673)*Z673*Параметри!$K$51</f>
        <v>0</v>
      </c>
      <c r="AC673" s="29">
        <f>AB673*'Коефіцієнти АТО'!U673</f>
        <v>0</v>
      </c>
      <c r="AD673" s="29">
        <f>J673*(1+0.25*AA673)*Параметри!$K$66*Параметри!$K$20/1000</f>
        <v>0</v>
      </c>
      <c r="AE673" s="29">
        <f>(1+0.25*AA673)*J673*'Коефіцієнти АТО'!S673*Параметри!$K$20/1000</f>
        <v>0</v>
      </c>
      <c r="AF673" s="29">
        <f t="shared" si="90"/>
        <v>0</v>
      </c>
      <c r="AG673" s="29">
        <v>0</v>
      </c>
      <c r="AH673" s="40">
        <v>8</v>
      </c>
      <c r="AI673" s="40">
        <v>0</v>
      </c>
      <c r="AJ673" s="40">
        <f t="shared" si="91"/>
        <v>0</v>
      </c>
      <c r="AK673" s="29">
        <f>(AH673+AI673)*(1+0.25*AJ673)*Параметри!$K$53</f>
        <v>1435.4342055680004</v>
      </c>
      <c r="AL673" s="29">
        <f>ROUNDUP(('Дані з ДІСО'!AU673+'Дані з ДІСО'!AW673)/Параметри!$K$28,0)</f>
        <v>0</v>
      </c>
      <c r="AM673" s="64">
        <f>AL673*Параметри!$M$35/18</f>
        <v>0</v>
      </c>
      <c r="AN673" s="29">
        <f>IF(AL673=0,0,'Дані з ДІСО'!AW673/SUM('Дані з ДІСО'!AU673,'Дані з ДІСО'!AW673))</f>
        <v>0</v>
      </c>
      <c r="AO673" s="29">
        <f>(1+0.25*AN673)*AM673*Параметри!$K$51</f>
        <v>0</v>
      </c>
      <c r="AP673" s="40">
        <f>ROUNDUP(('Дані з ДІСО'!AE673+'Дані не з ДІСО'!E673+'Дані не з ДІСО'!G673)/Параметри!$K$69,0)</f>
        <v>0</v>
      </c>
      <c r="AQ673" s="40">
        <f t="shared" si="95"/>
        <v>0</v>
      </c>
      <c r="AR673" s="40">
        <f>IF(AP673=0,0,('Дані з ДІСО'!AH673+'Дані не з ДІСО'!G673)/('Дані з ДІСО'!AE673+'Дані не з ДІСО'!E673+'Дані не з ДІСО'!G673))</f>
        <v>0</v>
      </c>
      <c r="AS673" s="29">
        <f>AQ673*(1+0.25*AR673)*Параметри!$K$51</f>
        <v>0</v>
      </c>
      <c r="AT673" s="40">
        <f>ROUNDUP('Дані з ДІСО'!AF673/Параметри!$K$70,0)</f>
        <v>0</v>
      </c>
      <c r="AU673" s="40">
        <f t="shared" si="96"/>
        <v>0</v>
      </c>
      <c r="AV673" s="40">
        <f>IF(AT673=0,0,'Дані з ДІСО'!AI673/'Дані з ДІСО'!AF673)</f>
        <v>0</v>
      </c>
      <c r="AW673" s="29">
        <f>AU673*(1+0.25*AV673)*Параметри!$K$51</f>
        <v>0</v>
      </c>
      <c r="AX673" s="40">
        <f>ROUNDUP('Дані з ДІСО'!AR673/Параметри!$K$29,0)</f>
        <v>0</v>
      </c>
      <c r="AY673" s="40">
        <f>ROUNDUP('Дані з ДІСО'!AS673/Параметри!$K$29,0)</f>
        <v>0</v>
      </c>
      <c r="AZ673" s="40">
        <f>ROUNDUP('Дані з ДІСО'!AT673/Параметри!$K$29,0)</f>
        <v>0</v>
      </c>
      <c r="BA673" s="64">
        <f>(AX673*Параметри!$K$32+AY673*Параметри!$L$32+AZ673*Параметри!$M$32)/18</f>
        <v>0</v>
      </c>
      <c r="BB673" s="29">
        <f>(BA673*Параметри!$K$51+SUM('Дані з ДІСО'!AR673:AT673)*Параметри!$K$48*Параметри!$K$20/1000)*Параметри!$K$74</f>
        <v>0</v>
      </c>
      <c r="BC673" s="40">
        <f>ROUNDUP(('Дані не з ДІСО'!I673+'Дані не з ДІСО'!K673)/Параметри!$K$26,0)</f>
        <v>0</v>
      </c>
      <c r="BD673" s="29">
        <f>BC673*Параметри!$M$36/18</f>
        <v>0</v>
      </c>
      <c r="BE673" s="40">
        <f>IF(BC673=0,0,'Дані не з ДІСО'!K673/('Дані не з ДІСО'!I673+'Дані не з ДІСО'!K673))</f>
        <v>0</v>
      </c>
      <c r="BF673" s="29">
        <f>(1+0.25*BE673)*BD673*Параметри!$K$51</f>
        <v>0</v>
      </c>
      <c r="BG673" s="40">
        <f>ROUNDUP('Дані не з ДІСО'!M673/Параметри!$K$27,0)</f>
        <v>0</v>
      </c>
      <c r="BH673" s="40">
        <f>BG673*Параметри!$M$37/18</f>
        <v>0</v>
      </c>
      <c r="BI673" s="29">
        <f>BH673*Параметри!$K$51</f>
        <v>0</v>
      </c>
      <c r="BJ673" s="29">
        <f>'Дані не з ДІСО'!N673*Параметри!$K$76</f>
        <v>0</v>
      </c>
      <c r="BK673" s="40">
        <f>ROUNDUP('Дані з ДІСО'!V673/Параметри!$K$25,0)</f>
        <v>0</v>
      </c>
      <c r="BL673" s="40">
        <f>ROUNDUP('Дані з ДІСО'!W673/Параметри!$K$25,0)</f>
        <v>0</v>
      </c>
      <c r="BM673" s="40">
        <f>ROUNDUP('Дані з ДІСО'!X673/Параметри!$K$25,0)</f>
        <v>0</v>
      </c>
      <c r="BN673" s="40">
        <f>(BK673*Параметри!$K$34+BL673*Параметри!$L$34+BM673*Параметри!$M$34)/18</f>
        <v>0</v>
      </c>
      <c r="BO673" s="40">
        <f>IF(K673=0,0,'Дані з ДІСО'!AC673/K673)</f>
        <v>0</v>
      </c>
      <c r="BP673" s="29">
        <f>(1+0.25*BO673)*BN673*Параметри!$K$51</f>
        <v>0</v>
      </c>
      <c r="BQ673" s="29">
        <f>BP673*'Коефіцієнти АТО'!U673</f>
        <v>0</v>
      </c>
      <c r="BR673" s="29">
        <f>K673*(1+0.25*BO673)*Параметри!$K$66*Параметри!$K$20/1000</f>
        <v>0</v>
      </c>
      <c r="BS673" s="29">
        <f>(1+0.25*BO673)*K673*'Коефіцієнти АТО'!S673*Параметри!$K$20/1000</f>
        <v>0</v>
      </c>
      <c r="BT673" s="29">
        <f t="shared" si="97"/>
        <v>0</v>
      </c>
      <c r="BU673" s="40">
        <f>ROUNDUP('Дані з ДІСО'!AG673/Параметри!$K$71,0)</f>
        <v>0</v>
      </c>
      <c r="BV673" s="40">
        <f t="shared" si="98"/>
        <v>0</v>
      </c>
      <c r="BW673" s="40">
        <f>IF('Дані з ДІСО'!AG673=0,0,'Дані з ДІСО'!AJ673/'Дані з ДІСО'!AG673)</f>
        <v>0</v>
      </c>
      <c r="BX673" s="29">
        <f>BV673*(1+0.25*BW673)*Параметри!$K$51</f>
        <v>0</v>
      </c>
      <c r="BY673" s="29">
        <f>ROUND(IF(Параметри!$K$77="No",CC673,CC673*Параметри!$K$78)+AG673,1)</f>
        <v>32716.5</v>
      </c>
      <c r="BZ673" s="29">
        <f>ROUND(IF(Параметри!$K$77="No",BF673,BF673*Параметри!$K$78),1)</f>
        <v>0</v>
      </c>
      <c r="CA673" s="29">
        <f>ROUND(IF(Параметри!$K$77="No",BI673,BI673*Параметри!$K$78),1)</f>
        <v>0</v>
      </c>
      <c r="CB673" s="29">
        <f>ROUND(IF(Параметри!$K$77="No",BJ673,BJ673*Параметри!$K$78),1)</f>
        <v>0</v>
      </c>
      <c r="CC673" s="29">
        <f t="shared" si="92"/>
        <v>36351.64937291263</v>
      </c>
    </row>
    <row r="674" spans="1:81">
      <c r="A674" s="9">
        <v>673</v>
      </c>
      <c r="B674" s="9" t="s">
        <v>3148</v>
      </c>
      <c r="C674" s="9" t="s">
        <v>3148</v>
      </c>
      <c r="D674" s="9" t="s">
        <v>3774</v>
      </c>
      <c r="E674" s="9" t="s">
        <v>24</v>
      </c>
      <c r="F674" s="9" t="s">
        <v>3782</v>
      </c>
      <c r="G674" s="9" t="s">
        <v>1416</v>
      </c>
      <c r="H674" s="29">
        <f>SUM('Дані з ДІСО'!J674:L674)</f>
        <v>1996</v>
      </c>
      <c r="I674" s="29">
        <f>SUM('Дані з ДІСО'!G674:I674)</f>
        <v>115</v>
      </c>
      <c r="J674" s="29">
        <f>SUM('Дані з ДІСО'!P674:R674)</f>
        <v>0</v>
      </c>
      <c r="K674" s="29">
        <f>SUM('Дані з ДІСО'!V674:X674)</f>
        <v>0</v>
      </c>
      <c r="L674" s="40">
        <f>ROUNDUP('Дані з ДІСО'!J674/'Коефіцієнти АТО'!$R674,0)</f>
        <v>53</v>
      </c>
      <c r="M674" s="40">
        <f>ROUNDUP('Дані з ДІСО'!K674/'Коефіцієнти АТО'!$R674,0)</f>
        <v>65</v>
      </c>
      <c r="N674" s="40">
        <f>ROUNDUP('Дані з ДІСО'!L674/'Коефіцієнти АТО'!$R674,0)</f>
        <v>12</v>
      </c>
      <c r="O674" s="59">
        <f>(L674*Параметри!$K$32+M674*Параметри!$L$32+N674*Параметри!$M$32)/18</f>
        <v>209.47222222222223</v>
      </c>
      <c r="P674" s="41">
        <f>IF(H674=0,"",'Дані з ДІСО'!Y674/H674)</f>
        <v>0</v>
      </c>
      <c r="Q674" s="29">
        <f>IF(H674=0,"",(1+0.25*P674)*O674*Параметри!$K$51)</f>
        <v>42904.144740788222</v>
      </c>
      <c r="R674" s="29">
        <f>IF(H674=0,"",Q674*'Коефіцієнти АТО'!T674)</f>
        <v>729.3704605933998</v>
      </c>
      <c r="S674" s="29">
        <f>IF(H674=0,"",H674*(1+0.25*P674)*Параметри!$K$66*Параметри!$K$20/1000)</f>
        <v>0</v>
      </c>
      <c r="T674" s="29">
        <f>IF(H674=0,"",H674*(1+0.25*P674)*'Коефіцієнти АТО'!$S674*Параметри!$K$20/1000)</f>
        <v>10067.736786130181</v>
      </c>
      <c r="U674" s="29">
        <f t="shared" si="93"/>
        <v>53701.251987511801</v>
      </c>
      <c r="V674" s="29">
        <f t="shared" si="94"/>
        <v>53701.251987511801</v>
      </c>
      <c r="W674" s="40">
        <f>ROUNDUP('Дані з ДІСО'!P674/Параметри!$K$24,0)</f>
        <v>0</v>
      </c>
      <c r="X674" s="40">
        <f>ROUNDUP('Дані з ДІСО'!Q674/Параметри!$K$24,0)</f>
        <v>0</v>
      </c>
      <c r="Y674" s="40">
        <f>ROUNDUP('Дані з ДІСО'!R674/Параметри!$K$24,0)</f>
        <v>0</v>
      </c>
      <c r="Z674" s="59">
        <f>(W674*Параметри!$K$33+X674*Параметри!$L$33+Y674*Параметри!$M$33)/18</f>
        <v>0</v>
      </c>
      <c r="AA674" s="41">
        <f>IF(J674=0,0,'Дані з ДІСО'!AA674/J674)</f>
        <v>0</v>
      </c>
      <c r="AB674" s="29">
        <f>(1+0.25*AA674)*Z674*Параметри!$K$51</f>
        <v>0</v>
      </c>
      <c r="AC674" s="29">
        <f>AB674*'Коефіцієнти АТО'!U674</f>
        <v>0</v>
      </c>
      <c r="AD674" s="29">
        <f>J674*(1+0.25*AA674)*Параметри!$K$66*Параметри!$K$20/1000</f>
        <v>0</v>
      </c>
      <c r="AE674" s="29">
        <f>(1+0.25*AA674)*J674*'Коефіцієнти АТО'!S674*Параметри!$K$20/1000</f>
        <v>0</v>
      </c>
      <c r="AF674" s="29">
        <f t="shared" si="90"/>
        <v>0</v>
      </c>
      <c r="AG674" s="29">
        <v>0</v>
      </c>
      <c r="AH674" s="40">
        <v>10</v>
      </c>
      <c r="AI674" s="40">
        <v>0</v>
      </c>
      <c r="AJ674" s="40">
        <f t="shared" si="91"/>
        <v>0</v>
      </c>
      <c r="AK674" s="29">
        <f>(AH674+AI674)*(1+0.25*AJ674)*Параметри!$K$53</f>
        <v>1794.2927569600006</v>
      </c>
      <c r="AL674" s="29">
        <f>ROUNDUP(('Дані з ДІСО'!AU674+'Дані з ДІСО'!AW674)/Параметри!$K$28,0)</f>
        <v>0</v>
      </c>
      <c r="AM674" s="64">
        <f>AL674*Параметри!$M$35/18</f>
        <v>0</v>
      </c>
      <c r="AN674" s="29">
        <f>IF(AL674=0,0,'Дані з ДІСО'!AW674/SUM('Дані з ДІСО'!AU674,'Дані з ДІСО'!AW674))</f>
        <v>0</v>
      </c>
      <c r="AO674" s="29">
        <f>(1+0.25*AN674)*AM674*Параметри!$K$51</f>
        <v>0</v>
      </c>
      <c r="AP674" s="40">
        <f>ROUNDUP(('Дані з ДІСО'!AE674+'Дані не з ДІСО'!E674+'Дані не з ДІСО'!G674)/Параметри!$K$69,0)</f>
        <v>0</v>
      </c>
      <c r="AQ674" s="40">
        <f t="shared" si="95"/>
        <v>0</v>
      </c>
      <c r="AR674" s="40">
        <f>IF(AP674=0,0,('Дані з ДІСО'!AH674+'Дані не з ДІСО'!G674)/('Дані з ДІСО'!AE674+'Дані не з ДІСО'!E674+'Дані не з ДІСО'!G674))</f>
        <v>0</v>
      </c>
      <c r="AS674" s="29">
        <f>AQ674*(1+0.25*AR674)*Параметри!$K$51</f>
        <v>0</v>
      </c>
      <c r="AT674" s="40">
        <f>ROUNDUP('Дані з ДІСО'!AF674/Параметри!$K$70,0)</f>
        <v>0</v>
      </c>
      <c r="AU674" s="40">
        <f t="shared" si="96"/>
        <v>0</v>
      </c>
      <c r="AV674" s="40">
        <f>IF(AT674=0,0,'Дані з ДІСО'!AI674/'Дані з ДІСО'!AF674)</f>
        <v>0</v>
      </c>
      <c r="AW674" s="29">
        <f>AU674*(1+0.25*AV674)*Параметри!$K$51</f>
        <v>0</v>
      </c>
      <c r="AX674" s="40">
        <f>ROUNDUP('Дані з ДІСО'!AR674/Параметри!$K$29,0)</f>
        <v>0</v>
      </c>
      <c r="AY674" s="40">
        <f>ROUNDUP('Дані з ДІСО'!AS674/Параметри!$K$29,0)</f>
        <v>0</v>
      </c>
      <c r="AZ674" s="40">
        <f>ROUNDUP('Дані з ДІСО'!AT674/Параметри!$K$29,0)</f>
        <v>0</v>
      </c>
      <c r="BA674" s="64">
        <f>(AX674*Параметри!$K$32+AY674*Параметри!$L$32+AZ674*Параметри!$M$32)/18</f>
        <v>0</v>
      </c>
      <c r="BB674" s="29">
        <f>(BA674*Параметри!$K$51+SUM('Дані з ДІСО'!AR674:AT674)*Параметри!$K$48*Параметри!$K$20/1000)*Параметри!$K$74</f>
        <v>0</v>
      </c>
      <c r="BC674" s="40">
        <f>ROUNDUP(('Дані не з ДІСО'!I674+'Дані не з ДІСО'!K674)/Параметри!$K$26,0)</f>
        <v>0</v>
      </c>
      <c r="BD674" s="29">
        <f>BC674*Параметри!$M$36/18</f>
        <v>0</v>
      </c>
      <c r="BE674" s="40">
        <f>IF(BC674=0,0,'Дані не з ДІСО'!K674/('Дані не з ДІСО'!I674+'Дані не з ДІСО'!K674))</f>
        <v>0</v>
      </c>
      <c r="BF674" s="29">
        <f>(1+0.25*BE674)*BD674*Параметри!$K$51</f>
        <v>0</v>
      </c>
      <c r="BG674" s="40">
        <f>ROUNDUP('Дані не з ДІСО'!M674/Параметри!$K$27,0)</f>
        <v>0</v>
      </c>
      <c r="BH674" s="40">
        <f>BG674*Параметри!$M$37/18</f>
        <v>0</v>
      </c>
      <c r="BI674" s="29">
        <f>BH674*Параметри!$K$51</f>
        <v>0</v>
      </c>
      <c r="BJ674" s="29">
        <f>'Дані не з ДІСО'!N674*Параметри!$K$76</f>
        <v>0</v>
      </c>
      <c r="BK674" s="40">
        <f>ROUNDUP('Дані з ДІСО'!V674/Параметри!$K$25,0)</f>
        <v>0</v>
      </c>
      <c r="BL674" s="40">
        <f>ROUNDUP('Дані з ДІСО'!W674/Параметри!$K$25,0)</f>
        <v>0</v>
      </c>
      <c r="BM674" s="40">
        <f>ROUNDUP('Дані з ДІСО'!X674/Параметри!$K$25,0)</f>
        <v>0</v>
      </c>
      <c r="BN674" s="40">
        <f>(BK674*Параметри!$K$34+BL674*Параметри!$L$34+BM674*Параметри!$M$34)/18</f>
        <v>0</v>
      </c>
      <c r="BO674" s="40">
        <f>IF(K674=0,0,'Дані з ДІСО'!AC674/K674)</f>
        <v>0</v>
      </c>
      <c r="BP674" s="29">
        <f>(1+0.25*BO674)*BN674*Параметри!$K$51</f>
        <v>0</v>
      </c>
      <c r="BQ674" s="29">
        <f>BP674*'Коефіцієнти АТО'!U674</f>
        <v>0</v>
      </c>
      <c r="BR674" s="29">
        <f>K674*(1+0.25*BO674)*Параметри!$K$66*Параметри!$K$20/1000</f>
        <v>0</v>
      </c>
      <c r="BS674" s="29">
        <f>(1+0.25*BO674)*K674*'Коефіцієнти АТО'!S674*Параметри!$K$20/1000</f>
        <v>0</v>
      </c>
      <c r="BT674" s="29">
        <f t="shared" si="97"/>
        <v>0</v>
      </c>
      <c r="BU674" s="40">
        <f>ROUNDUP('Дані з ДІСО'!AG674/Параметри!$K$71,0)</f>
        <v>0</v>
      </c>
      <c r="BV674" s="40">
        <f t="shared" si="98"/>
        <v>0</v>
      </c>
      <c r="BW674" s="40">
        <f>IF('Дані з ДІСО'!AG674=0,0,'Дані з ДІСО'!AJ674/'Дані з ДІСО'!AG674)</f>
        <v>0</v>
      </c>
      <c r="BX674" s="29">
        <f>BV674*(1+0.25*BW674)*Параметри!$K$51</f>
        <v>0</v>
      </c>
      <c r="BY674" s="29">
        <f>ROUND(IF(Параметри!$K$77="No",CC674,CC674*Параметри!$K$78)+AG674,1)</f>
        <v>49946</v>
      </c>
      <c r="BZ674" s="29">
        <f>ROUND(IF(Параметри!$K$77="No",BF674,BF674*Параметри!$K$78),1)</f>
        <v>0</v>
      </c>
      <c r="CA674" s="29">
        <f>ROUND(IF(Параметри!$K$77="No",BI674,BI674*Параметри!$K$78),1)</f>
        <v>0</v>
      </c>
      <c r="CB674" s="29">
        <f>ROUND(IF(Параметри!$K$77="No",BJ674,BJ674*Параметри!$K$78),1)</f>
        <v>0</v>
      </c>
      <c r="CC674" s="29">
        <f t="shared" si="92"/>
        <v>55495.544744471801</v>
      </c>
    </row>
    <row r="675" spans="1:81">
      <c r="A675" s="9">
        <v>674</v>
      </c>
      <c r="B675" s="9" t="s">
        <v>3148</v>
      </c>
      <c r="C675" s="9" t="s">
        <v>3148</v>
      </c>
      <c r="D675" s="9" t="s">
        <v>3774</v>
      </c>
      <c r="E675" s="9" t="s">
        <v>24</v>
      </c>
      <c r="F675" s="9" t="s">
        <v>3783</v>
      </c>
      <c r="G675" s="9" t="s">
        <v>1418</v>
      </c>
      <c r="H675" s="29">
        <f>SUM('Дані з ДІСО'!J675:L675)</f>
        <v>1542</v>
      </c>
      <c r="I675" s="29">
        <f>SUM('Дані з ДІСО'!G675:I675)</f>
        <v>92</v>
      </c>
      <c r="J675" s="29">
        <f>SUM('Дані з ДІСО'!P675:R675)</f>
        <v>0</v>
      </c>
      <c r="K675" s="29">
        <f>SUM('Дані з ДІСО'!V675:X675)</f>
        <v>0</v>
      </c>
      <c r="L675" s="40">
        <f>ROUNDUP('Дані з ДІСО'!J675/'Коефіцієнти АТО'!$R675,0)</f>
        <v>41</v>
      </c>
      <c r="M675" s="40">
        <f>ROUNDUP('Дані з ДІСО'!K675/'Коефіцієнти АТО'!$R675,0)</f>
        <v>48</v>
      </c>
      <c r="N675" s="40">
        <f>ROUNDUP('Дані з ДІСО'!L675/'Коефіцієнти АТО'!$R675,0)</f>
        <v>12</v>
      </c>
      <c r="O675" s="59">
        <f>(L675*Параметри!$K$32+M675*Параметри!$L$32+N675*Параметри!$M$32)/18</f>
        <v>163.25555555555559</v>
      </c>
      <c r="P675" s="41">
        <f>IF(H675=0,"",'Дані з ДІСО'!Y675/H675)</f>
        <v>0</v>
      </c>
      <c r="Q675" s="29">
        <f>IF(H675=0,"",(1+0.25*P675)*O675*Параметри!$K$51)</f>
        <v>33438.037325362762</v>
      </c>
      <c r="R675" s="29">
        <f>IF(H675=0,"",Q675*'Коефіцієнти АТО'!T675)</f>
        <v>568.44663453116698</v>
      </c>
      <c r="S675" s="29">
        <f>IF(H675=0,"",H675*(1+0.25*P675)*Параметри!$K$66*Параметри!$K$20/1000)</f>
        <v>0</v>
      </c>
      <c r="T675" s="29">
        <f>IF(H675=0,"",H675*(1+0.25*P675)*'Коефіцієнти АТО'!$S675*Параметри!$K$20/1000)</f>
        <v>7777.7806233530755</v>
      </c>
      <c r="U675" s="29">
        <f t="shared" si="93"/>
        <v>41784.264583247001</v>
      </c>
      <c r="V675" s="29">
        <f t="shared" si="94"/>
        <v>41784.264583247001</v>
      </c>
      <c r="W675" s="40">
        <f>ROUNDUP('Дані з ДІСО'!P675/Параметри!$K$24,0)</f>
        <v>0</v>
      </c>
      <c r="X675" s="40">
        <f>ROUNDUP('Дані з ДІСО'!Q675/Параметри!$K$24,0)</f>
        <v>0</v>
      </c>
      <c r="Y675" s="40">
        <f>ROUNDUP('Дані з ДІСО'!R675/Параметри!$K$24,0)</f>
        <v>0</v>
      </c>
      <c r="Z675" s="59">
        <f>(W675*Параметри!$K$33+X675*Параметри!$L$33+Y675*Параметри!$M$33)/18</f>
        <v>0</v>
      </c>
      <c r="AA675" s="41">
        <f>IF(J675=0,0,'Дані з ДІСО'!AA675/J675)</f>
        <v>0</v>
      </c>
      <c r="AB675" s="29">
        <f>(1+0.25*AA675)*Z675*Параметри!$K$51</f>
        <v>0</v>
      </c>
      <c r="AC675" s="29">
        <f>AB675*'Коефіцієнти АТО'!U675</f>
        <v>0</v>
      </c>
      <c r="AD675" s="29">
        <f>J675*(1+0.25*AA675)*Параметри!$K$66*Параметри!$K$20/1000</f>
        <v>0</v>
      </c>
      <c r="AE675" s="29">
        <f>(1+0.25*AA675)*J675*'Коефіцієнти АТО'!S675*Параметри!$K$20/1000</f>
        <v>0</v>
      </c>
      <c r="AF675" s="29">
        <f t="shared" si="90"/>
        <v>0</v>
      </c>
      <c r="AG675" s="29">
        <v>0</v>
      </c>
      <c r="AH675" s="40">
        <v>10</v>
      </c>
      <c r="AI675" s="40">
        <v>0</v>
      </c>
      <c r="AJ675" s="40">
        <f t="shared" si="91"/>
        <v>0</v>
      </c>
      <c r="AK675" s="29">
        <f>(AH675+AI675)*(1+0.25*AJ675)*Параметри!$K$53</f>
        <v>1794.2927569600006</v>
      </c>
      <c r="AL675" s="29">
        <f>ROUNDUP(('Дані з ДІСО'!AU675+'Дані з ДІСО'!AW675)/Параметри!$K$28,0)</f>
        <v>0</v>
      </c>
      <c r="AM675" s="64">
        <f>AL675*Параметри!$M$35/18</f>
        <v>0</v>
      </c>
      <c r="AN675" s="29">
        <f>IF(AL675=0,0,'Дані з ДІСО'!AW675/SUM('Дані з ДІСО'!AU675,'Дані з ДІСО'!AW675))</f>
        <v>0</v>
      </c>
      <c r="AO675" s="29">
        <f>(1+0.25*AN675)*AM675*Параметри!$K$51</f>
        <v>0</v>
      </c>
      <c r="AP675" s="40">
        <f>ROUNDUP(('Дані з ДІСО'!AE675+'Дані не з ДІСО'!E675+'Дані не з ДІСО'!G675)/Параметри!$K$69,0)</f>
        <v>0</v>
      </c>
      <c r="AQ675" s="40">
        <f t="shared" si="95"/>
        <v>0</v>
      </c>
      <c r="AR675" s="40">
        <f>IF(AP675=0,0,('Дані з ДІСО'!AH675+'Дані не з ДІСО'!G675)/('Дані з ДІСО'!AE675+'Дані не з ДІСО'!E675+'Дані не з ДІСО'!G675))</f>
        <v>0</v>
      </c>
      <c r="AS675" s="29">
        <f>AQ675*(1+0.25*AR675)*Параметри!$K$51</f>
        <v>0</v>
      </c>
      <c r="AT675" s="40">
        <f>ROUNDUP('Дані з ДІСО'!AF675/Параметри!$K$70,0)</f>
        <v>0</v>
      </c>
      <c r="AU675" s="40">
        <f t="shared" si="96"/>
        <v>0</v>
      </c>
      <c r="AV675" s="40">
        <f>IF(AT675=0,0,'Дані з ДІСО'!AI675/'Дані з ДІСО'!AF675)</f>
        <v>0</v>
      </c>
      <c r="AW675" s="29">
        <f>AU675*(1+0.25*AV675)*Параметри!$K$51</f>
        <v>0</v>
      </c>
      <c r="AX675" s="40">
        <f>ROUNDUP('Дані з ДІСО'!AR675/Параметри!$K$29,0)</f>
        <v>0</v>
      </c>
      <c r="AY675" s="40">
        <f>ROUNDUP('Дані з ДІСО'!AS675/Параметри!$K$29,0)</f>
        <v>0</v>
      </c>
      <c r="AZ675" s="40">
        <f>ROUNDUP('Дані з ДІСО'!AT675/Параметри!$K$29,0)</f>
        <v>0</v>
      </c>
      <c r="BA675" s="64">
        <f>(AX675*Параметри!$K$32+AY675*Параметри!$L$32+AZ675*Параметри!$M$32)/18</f>
        <v>0</v>
      </c>
      <c r="BB675" s="29">
        <f>(BA675*Параметри!$K$51+SUM('Дані з ДІСО'!AR675:AT675)*Параметри!$K$48*Параметри!$K$20/1000)*Параметри!$K$74</f>
        <v>0</v>
      </c>
      <c r="BC675" s="40">
        <f>ROUNDUP(('Дані не з ДІСО'!I675+'Дані не з ДІСО'!K675)/Параметри!$K$26,0)</f>
        <v>0</v>
      </c>
      <c r="BD675" s="29">
        <f>BC675*Параметри!$M$36/18</f>
        <v>0</v>
      </c>
      <c r="BE675" s="40">
        <f>IF(BC675=0,0,'Дані не з ДІСО'!K675/('Дані не з ДІСО'!I675+'Дані не з ДІСО'!K675))</f>
        <v>0</v>
      </c>
      <c r="BF675" s="29">
        <f>(1+0.25*BE675)*BD675*Параметри!$K$51</f>
        <v>0</v>
      </c>
      <c r="BG675" s="40">
        <f>ROUNDUP('Дані не з ДІСО'!M675/Параметри!$K$27,0)</f>
        <v>0</v>
      </c>
      <c r="BH675" s="40">
        <f>BG675*Параметри!$M$37/18</f>
        <v>0</v>
      </c>
      <c r="BI675" s="29">
        <f>BH675*Параметри!$K$51</f>
        <v>0</v>
      </c>
      <c r="BJ675" s="29">
        <f>'Дані не з ДІСО'!N675*Параметри!$K$76</f>
        <v>0</v>
      </c>
      <c r="BK675" s="40">
        <f>ROUNDUP('Дані з ДІСО'!V675/Параметри!$K$25,0)</f>
        <v>0</v>
      </c>
      <c r="BL675" s="40">
        <f>ROUNDUP('Дані з ДІСО'!W675/Параметри!$K$25,0)</f>
        <v>0</v>
      </c>
      <c r="BM675" s="40">
        <f>ROUNDUP('Дані з ДІСО'!X675/Параметри!$K$25,0)</f>
        <v>0</v>
      </c>
      <c r="BN675" s="40">
        <f>(BK675*Параметри!$K$34+BL675*Параметри!$L$34+BM675*Параметри!$M$34)/18</f>
        <v>0</v>
      </c>
      <c r="BO675" s="40">
        <f>IF(K675=0,0,'Дані з ДІСО'!AC675/K675)</f>
        <v>0</v>
      </c>
      <c r="BP675" s="29">
        <f>(1+0.25*BO675)*BN675*Параметри!$K$51</f>
        <v>0</v>
      </c>
      <c r="BQ675" s="29">
        <f>BP675*'Коефіцієнти АТО'!U675</f>
        <v>0</v>
      </c>
      <c r="BR675" s="29">
        <f>K675*(1+0.25*BO675)*Параметри!$K$66*Параметри!$K$20/1000</f>
        <v>0</v>
      </c>
      <c r="BS675" s="29">
        <f>(1+0.25*BO675)*K675*'Коефіцієнти АТО'!S675*Параметри!$K$20/1000</f>
        <v>0</v>
      </c>
      <c r="BT675" s="29">
        <f t="shared" si="97"/>
        <v>0</v>
      </c>
      <c r="BU675" s="40">
        <f>ROUNDUP('Дані з ДІСО'!AG675/Параметри!$K$71,0)</f>
        <v>0</v>
      </c>
      <c r="BV675" s="40">
        <f t="shared" si="98"/>
        <v>0</v>
      </c>
      <c r="BW675" s="40">
        <f>IF('Дані з ДІСО'!AG675=0,0,'Дані з ДІСО'!AJ675/'Дані з ДІСО'!AG675)</f>
        <v>0</v>
      </c>
      <c r="BX675" s="29">
        <f>BV675*(1+0.25*BW675)*Параметри!$K$51</f>
        <v>0</v>
      </c>
      <c r="BY675" s="29">
        <f>ROUND(IF(Параметри!$K$77="No",CC675,CC675*Параметри!$K$78)+AG675,1)</f>
        <v>39220.699999999997</v>
      </c>
      <c r="BZ675" s="29">
        <f>ROUND(IF(Параметри!$K$77="No",BF675,BF675*Параметри!$K$78),1)</f>
        <v>0</v>
      </c>
      <c r="CA675" s="29">
        <f>ROUND(IF(Параметри!$K$77="No",BI675,BI675*Параметри!$K$78),1)</f>
        <v>0</v>
      </c>
      <c r="CB675" s="29">
        <f>ROUND(IF(Параметри!$K$77="No",BJ675,BJ675*Параметри!$K$78),1)</f>
        <v>0</v>
      </c>
      <c r="CC675" s="29">
        <f t="shared" si="92"/>
        <v>43578.557340207</v>
      </c>
    </row>
    <row r="676" spans="1:81">
      <c r="A676" s="9">
        <v>675</v>
      </c>
      <c r="B676" s="9" t="s">
        <v>3148</v>
      </c>
      <c r="C676" s="9" t="s">
        <v>3148</v>
      </c>
      <c r="D676" s="9" t="s">
        <v>3774</v>
      </c>
      <c r="E676" s="9" t="s">
        <v>24</v>
      </c>
      <c r="F676" s="9" t="s">
        <v>3784</v>
      </c>
      <c r="G676" s="9" t="s">
        <v>1420</v>
      </c>
      <c r="H676" s="29">
        <f>SUM('Дані з ДІСО'!J676:L676)</f>
        <v>1156</v>
      </c>
      <c r="I676" s="29">
        <f>SUM('Дані з ДІСО'!G676:I676)</f>
        <v>89</v>
      </c>
      <c r="J676" s="29">
        <f>SUM('Дані з ДІСО'!P676:R676)</f>
        <v>0</v>
      </c>
      <c r="K676" s="29">
        <f>SUM('Дані з ДІСО'!V676:X676)</f>
        <v>0</v>
      </c>
      <c r="L676" s="40">
        <f>ROUNDUP('Дані з ДІСО'!J676/'Коефіцієнти АТО'!$R676,0)</f>
        <v>32</v>
      </c>
      <c r="M676" s="40">
        <f>ROUNDUP('Дані з ДІСО'!K676/'Коефіцієнти АТО'!$R676,0)</f>
        <v>40</v>
      </c>
      <c r="N676" s="40">
        <f>ROUNDUP('Дані з ДІСО'!L676/'Коефіцієнти АТО'!$R676,0)</f>
        <v>12</v>
      </c>
      <c r="O676" s="59">
        <f>(L676*Параметри!$K$32+M676*Параметри!$L$32+N676*Параметри!$M$32)/18</f>
        <v>137.22222222222223</v>
      </c>
      <c r="P676" s="41">
        <f>IF(H676=0,"",'Дані з ДІСО'!Y676/H676)</f>
        <v>0</v>
      </c>
      <c r="Q676" s="29">
        <f>IF(H676=0,"",(1+0.25*P676)*O676*Параметри!$K$51)</f>
        <v>28105.884500662221</v>
      </c>
      <c r="R676" s="29">
        <f>IF(H676=0,"",Q676*'Коефіцієнти АТО'!T676)</f>
        <v>477.80003651125782</v>
      </c>
      <c r="S676" s="29">
        <f>IF(H676=0,"",H676*(1+0.25*P676)*Параметри!$K$66*Параметри!$K$20/1000)</f>
        <v>0</v>
      </c>
      <c r="T676" s="29">
        <f>IF(H676=0,"",H676*(1+0.25*P676)*'Коефіцієнти АТО'!$S676*Параметри!$K$20/1000)</f>
        <v>5830.813489361969</v>
      </c>
      <c r="U676" s="29">
        <f t="shared" si="93"/>
        <v>34414.498026535446</v>
      </c>
      <c r="V676" s="29">
        <f t="shared" si="94"/>
        <v>34414.498026535446</v>
      </c>
      <c r="W676" s="40">
        <f>ROUNDUP('Дані з ДІСО'!P676/Параметри!$K$24,0)</f>
        <v>0</v>
      </c>
      <c r="X676" s="40">
        <f>ROUNDUP('Дані з ДІСО'!Q676/Параметри!$K$24,0)</f>
        <v>0</v>
      </c>
      <c r="Y676" s="40">
        <f>ROUNDUP('Дані з ДІСО'!R676/Параметри!$K$24,0)</f>
        <v>0</v>
      </c>
      <c r="Z676" s="59">
        <f>(W676*Параметри!$K$33+X676*Параметри!$L$33+Y676*Параметри!$M$33)/18</f>
        <v>0</v>
      </c>
      <c r="AA676" s="41">
        <f>IF(J676=0,0,'Дані з ДІСО'!AA676/J676)</f>
        <v>0</v>
      </c>
      <c r="AB676" s="29">
        <f>(1+0.25*AA676)*Z676*Параметри!$K$51</f>
        <v>0</v>
      </c>
      <c r="AC676" s="29">
        <f>AB676*'Коефіцієнти АТО'!U676</f>
        <v>0</v>
      </c>
      <c r="AD676" s="29">
        <f>J676*(1+0.25*AA676)*Параметри!$K$66*Параметри!$K$20/1000</f>
        <v>0</v>
      </c>
      <c r="AE676" s="29">
        <f>(1+0.25*AA676)*J676*'Коефіцієнти АТО'!S676*Параметри!$K$20/1000</f>
        <v>0</v>
      </c>
      <c r="AF676" s="29">
        <f t="shared" si="90"/>
        <v>0</v>
      </c>
      <c r="AG676" s="29">
        <v>0</v>
      </c>
      <c r="AH676" s="40">
        <v>6</v>
      </c>
      <c r="AI676" s="40">
        <v>0</v>
      </c>
      <c r="AJ676" s="40">
        <f t="shared" si="91"/>
        <v>0</v>
      </c>
      <c r="AK676" s="29">
        <f>(AH676+AI676)*(1+0.25*AJ676)*Параметри!$K$53</f>
        <v>1076.5756541760002</v>
      </c>
      <c r="AL676" s="29">
        <f>ROUNDUP(('Дані з ДІСО'!AU676+'Дані з ДІСО'!AW676)/Параметри!$K$28,0)</f>
        <v>0</v>
      </c>
      <c r="AM676" s="64">
        <f>AL676*Параметри!$M$35/18</f>
        <v>0</v>
      </c>
      <c r="AN676" s="29">
        <f>IF(AL676=0,0,'Дані з ДІСО'!AW676/SUM('Дані з ДІСО'!AU676,'Дані з ДІСО'!AW676))</f>
        <v>0</v>
      </c>
      <c r="AO676" s="29">
        <f>(1+0.25*AN676)*AM676*Параметри!$K$51</f>
        <v>0</v>
      </c>
      <c r="AP676" s="40">
        <f>ROUNDUP(('Дані з ДІСО'!AE676+'Дані не з ДІСО'!E676+'Дані не з ДІСО'!G676)/Параметри!$K$69,0)</f>
        <v>0</v>
      </c>
      <c r="AQ676" s="40">
        <f t="shared" si="95"/>
        <v>0</v>
      </c>
      <c r="AR676" s="40">
        <f>IF(AP676=0,0,('Дані з ДІСО'!AH676+'Дані не з ДІСО'!G676)/('Дані з ДІСО'!AE676+'Дані не з ДІСО'!E676+'Дані не з ДІСО'!G676))</f>
        <v>0</v>
      </c>
      <c r="AS676" s="29">
        <f>AQ676*(1+0.25*AR676)*Параметри!$K$51</f>
        <v>0</v>
      </c>
      <c r="AT676" s="40">
        <f>ROUNDUP('Дані з ДІСО'!AF676/Параметри!$K$70,0)</f>
        <v>0</v>
      </c>
      <c r="AU676" s="40">
        <f t="shared" si="96"/>
        <v>0</v>
      </c>
      <c r="AV676" s="40">
        <f>IF(AT676=0,0,'Дані з ДІСО'!AI676/'Дані з ДІСО'!AF676)</f>
        <v>0</v>
      </c>
      <c r="AW676" s="29">
        <f>AU676*(1+0.25*AV676)*Параметри!$K$51</f>
        <v>0</v>
      </c>
      <c r="AX676" s="40">
        <f>ROUNDUP('Дані з ДІСО'!AR676/Параметри!$K$29,0)</f>
        <v>0</v>
      </c>
      <c r="AY676" s="40">
        <f>ROUNDUP('Дані з ДІСО'!AS676/Параметри!$K$29,0)</f>
        <v>0</v>
      </c>
      <c r="AZ676" s="40">
        <f>ROUNDUP('Дані з ДІСО'!AT676/Параметри!$K$29,0)</f>
        <v>0</v>
      </c>
      <c r="BA676" s="64">
        <f>(AX676*Параметри!$K$32+AY676*Параметри!$L$32+AZ676*Параметри!$M$32)/18</f>
        <v>0</v>
      </c>
      <c r="BB676" s="29">
        <f>(BA676*Параметри!$K$51+SUM('Дані з ДІСО'!AR676:AT676)*Параметри!$K$48*Параметри!$K$20/1000)*Параметри!$K$74</f>
        <v>0</v>
      </c>
      <c r="BC676" s="40">
        <f>ROUNDUP(('Дані не з ДІСО'!I676+'Дані не з ДІСО'!K676)/Параметри!$K$26,0)</f>
        <v>0</v>
      </c>
      <c r="BD676" s="29">
        <f>BC676*Параметри!$M$36/18</f>
        <v>0</v>
      </c>
      <c r="BE676" s="40">
        <f>IF(BC676=0,0,'Дані не з ДІСО'!K676/('Дані не з ДІСО'!I676+'Дані не з ДІСО'!K676))</f>
        <v>0</v>
      </c>
      <c r="BF676" s="29">
        <f>(1+0.25*BE676)*BD676*Параметри!$K$51</f>
        <v>0</v>
      </c>
      <c r="BG676" s="40">
        <f>ROUNDUP('Дані не з ДІСО'!M676/Параметри!$K$27,0)</f>
        <v>0</v>
      </c>
      <c r="BH676" s="40">
        <f>BG676*Параметри!$M$37/18</f>
        <v>0</v>
      </c>
      <c r="BI676" s="29">
        <f>BH676*Параметри!$K$51</f>
        <v>0</v>
      </c>
      <c r="BJ676" s="29">
        <f>'Дані не з ДІСО'!N676*Параметри!$K$76</f>
        <v>0</v>
      </c>
      <c r="BK676" s="40">
        <f>ROUNDUP('Дані з ДІСО'!V676/Параметри!$K$25,0)</f>
        <v>0</v>
      </c>
      <c r="BL676" s="40">
        <f>ROUNDUP('Дані з ДІСО'!W676/Параметри!$K$25,0)</f>
        <v>0</v>
      </c>
      <c r="BM676" s="40">
        <f>ROUNDUP('Дані з ДІСО'!X676/Параметри!$K$25,0)</f>
        <v>0</v>
      </c>
      <c r="BN676" s="40">
        <f>(BK676*Параметри!$K$34+BL676*Параметри!$L$34+BM676*Параметри!$M$34)/18</f>
        <v>0</v>
      </c>
      <c r="BO676" s="40">
        <f>IF(K676=0,0,'Дані з ДІСО'!AC676/K676)</f>
        <v>0</v>
      </c>
      <c r="BP676" s="29">
        <f>(1+0.25*BO676)*BN676*Параметри!$K$51</f>
        <v>0</v>
      </c>
      <c r="BQ676" s="29">
        <f>BP676*'Коефіцієнти АТО'!U676</f>
        <v>0</v>
      </c>
      <c r="BR676" s="29">
        <f>K676*(1+0.25*BO676)*Параметри!$K$66*Параметри!$K$20/1000</f>
        <v>0</v>
      </c>
      <c r="BS676" s="29">
        <f>(1+0.25*BO676)*K676*'Коефіцієнти АТО'!S676*Параметри!$K$20/1000</f>
        <v>0</v>
      </c>
      <c r="BT676" s="29">
        <f t="shared" si="97"/>
        <v>0</v>
      </c>
      <c r="BU676" s="40">
        <f>ROUNDUP('Дані з ДІСО'!AG676/Параметри!$K$71,0)</f>
        <v>0</v>
      </c>
      <c r="BV676" s="40">
        <f t="shared" si="98"/>
        <v>0</v>
      </c>
      <c r="BW676" s="40">
        <f>IF('Дані з ДІСО'!AG676=0,0,'Дані з ДІСО'!AJ676/'Дані з ДІСО'!AG676)</f>
        <v>0</v>
      </c>
      <c r="BX676" s="29">
        <f>BV676*(1+0.25*BW676)*Параметри!$K$51</f>
        <v>0</v>
      </c>
      <c r="BY676" s="29">
        <f>ROUND(IF(Параметри!$K$77="No",CC676,CC676*Параметри!$K$78)+AG676,1)</f>
        <v>31942</v>
      </c>
      <c r="BZ676" s="29">
        <f>ROUND(IF(Параметри!$K$77="No",BF676,BF676*Параметри!$K$78),1)</f>
        <v>0</v>
      </c>
      <c r="CA676" s="29">
        <f>ROUND(IF(Параметри!$K$77="No",BI676,BI676*Параметри!$K$78),1)</f>
        <v>0</v>
      </c>
      <c r="CB676" s="29">
        <f>ROUND(IF(Параметри!$K$77="No",BJ676,BJ676*Параметри!$K$78),1)</f>
        <v>0</v>
      </c>
      <c r="CC676" s="29">
        <f t="shared" si="92"/>
        <v>35491.073680711444</v>
      </c>
    </row>
    <row r="677" spans="1:81">
      <c r="A677" s="9">
        <v>676</v>
      </c>
      <c r="B677" s="9" t="s">
        <v>3151</v>
      </c>
      <c r="C677" s="9" t="s">
        <v>3151</v>
      </c>
      <c r="D677" s="9" t="s">
        <v>3774</v>
      </c>
      <c r="E677" s="9" t="s">
        <v>29</v>
      </c>
      <c r="F677" s="9" t="s">
        <v>3785</v>
      </c>
      <c r="G677" s="9" t="s">
        <v>1422</v>
      </c>
      <c r="H677" s="29">
        <f>SUM('Дані з ДІСО'!J677:L677)</f>
        <v>1014</v>
      </c>
      <c r="I677" s="29">
        <f>SUM('Дані з ДІСО'!G677:I677)</f>
        <v>69</v>
      </c>
      <c r="J677" s="29">
        <f>SUM('Дані з ДІСО'!P677:R677)</f>
        <v>11</v>
      </c>
      <c r="K677" s="29">
        <f>SUM('Дані з ДІСО'!V677:X677)</f>
        <v>0</v>
      </c>
      <c r="L677" s="40">
        <f>ROUNDUP('Дані з ДІСО'!J677/'Коефіцієнти АТО'!$R677,0)</f>
        <v>22</v>
      </c>
      <c r="M677" s="40">
        <f>ROUNDUP('Дані з ДІСО'!K677/'Коефіцієнти АТО'!$R677,0)</f>
        <v>29</v>
      </c>
      <c r="N677" s="40">
        <f>ROUNDUP('Дані з ДІСО'!L677/'Коефіцієнти АТО'!$R677,0)</f>
        <v>8</v>
      </c>
      <c r="O677" s="59">
        <f>(L677*Параметри!$K$32+M677*Параметри!$L$32+N677*Параметри!$M$32)/18</f>
        <v>96.572222222222237</v>
      </c>
      <c r="P677" s="41">
        <f>IF(H677=0,"",'Дані з ДІСО'!Y677/H677)</f>
        <v>0</v>
      </c>
      <c r="Q677" s="29">
        <f>IF(H677=0,"",(1+0.25*P677)*O677*Параметри!$K$51)</f>
        <v>19779.942926113825</v>
      </c>
      <c r="R677" s="29">
        <f>IF(H677=0,"",Q677*'Коефіцієнти АТО'!T677)</f>
        <v>336.25902974393506</v>
      </c>
      <c r="S677" s="29">
        <f>IF(H677=0,"",H677*(1+0.25*P677)*Параметри!$K$66*Параметри!$K$20/1000)</f>
        <v>0</v>
      </c>
      <c r="T677" s="29">
        <f>IF(H677=0,"",H677*(1+0.25*P677)*'Коефіцієнти АТО'!$S677*Параметри!$K$20/1000)</f>
        <v>4149.5581667944198</v>
      </c>
      <c r="U677" s="29">
        <f t="shared" si="93"/>
        <v>24265.76012265218</v>
      </c>
      <c r="V677" s="29">
        <f t="shared" si="94"/>
        <v>24265.76012265218</v>
      </c>
      <c r="W677" s="40">
        <f>ROUNDUP('Дані з ДІСО'!P677/Параметри!$K$24,0)</f>
        <v>2</v>
      </c>
      <c r="X677" s="40">
        <f>ROUNDUP('Дані з ДІСО'!Q677/Параметри!$K$24,0)</f>
        <v>0</v>
      </c>
      <c r="Y677" s="40">
        <f>ROUNDUP('Дані з ДІСО'!R677/Параметри!$K$24,0)</f>
        <v>0</v>
      </c>
      <c r="Z677" s="59">
        <f>(W677*Параметри!$K$33+X677*Параметри!$L$33+Y677*Параметри!$M$33)/18</f>
        <v>4</v>
      </c>
      <c r="AA677" s="41">
        <f>IF(J677=0,0,'Дані з ДІСО'!AA677/J677)</f>
        <v>0</v>
      </c>
      <c r="AB677" s="29">
        <f>(1+0.25*AA677)*Z677*Параметри!$K$51</f>
        <v>819.28084374399998</v>
      </c>
      <c r="AC677" s="29">
        <f>AB677*'Коефіцієнти АТО'!U677</f>
        <v>38.506199655967997</v>
      </c>
      <c r="AD677" s="29">
        <f>J677*(1+0.25*AA677)*Параметри!$K$66*Параметри!$K$20/1000</f>
        <v>0</v>
      </c>
      <c r="AE677" s="29">
        <f>(1+0.25*AA677)*J677*'Коефіцієнти АТО'!S677*Параметри!$K$20/1000</f>
        <v>45.014930803489762</v>
      </c>
      <c r="AF677" s="29">
        <f t="shared" si="90"/>
        <v>902.80197420345769</v>
      </c>
      <c r="AG677" s="29">
        <v>0</v>
      </c>
      <c r="AH677" s="40">
        <v>5</v>
      </c>
      <c r="AI677" s="40">
        <v>0</v>
      </c>
      <c r="AJ677" s="40">
        <f t="shared" si="91"/>
        <v>0</v>
      </c>
      <c r="AK677" s="29">
        <f>(AH677+AI677)*(1+0.25*AJ677)*Параметри!$K$53</f>
        <v>897.14637848000029</v>
      </c>
      <c r="AL677" s="29">
        <f>ROUNDUP(('Дані з ДІСО'!AU677+'Дані з ДІСО'!AW677)/Параметри!$K$28,0)</f>
        <v>0</v>
      </c>
      <c r="AM677" s="64">
        <f>AL677*Параметри!$M$35/18</f>
        <v>0</v>
      </c>
      <c r="AN677" s="29">
        <f>IF(AL677=0,0,'Дані з ДІСО'!AW677/SUM('Дані з ДІСО'!AU677,'Дані з ДІСО'!AW677))</f>
        <v>0</v>
      </c>
      <c r="AO677" s="29">
        <f>(1+0.25*AN677)*AM677*Параметри!$K$51</f>
        <v>0</v>
      </c>
      <c r="AP677" s="40">
        <f>ROUNDUP(('Дані з ДІСО'!AE677+'Дані не з ДІСО'!E677+'Дані не з ДІСО'!G677)/Параметри!$K$69,0)</f>
        <v>0</v>
      </c>
      <c r="AQ677" s="40">
        <f t="shared" si="95"/>
        <v>0</v>
      </c>
      <c r="AR677" s="40">
        <f>IF(AP677=0,0,('Дані з ДІСО'!AH677+'Дані не з ДІСО'!G677)/('Дані з ДІСО'!AE677+'Дані не з ДІСО'!E677+'Дані не з ДІСО'!G677))</f>
        <v>0</v>
      </c>
      <c r="AS677" s="29">
        <f>AQ677*(1+0.25*AR677)*Параметри!$K$51</f>
        <v>0</v>
      </c>
      <c r="AT677" s="40">
        <f>ROUNDUP('Дані з ДІСО'!AF677/Параметри!$K$70,0)</f>
        <v>0</v>
      </c>
      <c r="AU677" s="40">
        <f t="shared" si="96"/>
        <v>0</v>
      </c>
      <c r="AV677" s="40">
        <f>IF(AT677=0,0,'Дані з ДІСО'!AI677/'Дані з ДІСО'!AF677)</f>
        <v>0</v>
      </c>
      <c r="AW677" s="29">
        <f>AU677*(1+0.25*AV677)*Параметри!$K$51</f>
        <v>0</v>
      </c>
      <c r="AX677" s="40">
        <f>ROUNDUP('Дані з ДІСО'!AR677/Параметри!$K$29,0)</f>
        <v>0</v>
      </c>
      <c r="AY677" s="40">
        <f>ROUNDUP('Дані з ДІСО'!AS677/Параметри!$K$29,0)</f>
        <v>0</v>
      </c>
      <c r="AZ677" s="40">
        <f>ROUNDUP('Дані з ДІСО'!AT677/Параметри!$K$29,0)</f>
        <v>0</v>
      </c>
      <c r="BA677" s="64">
        <f>(AX677*Параметри!$K$32+AY677*Параметри!$L$32+AZ677*Параметри!$M$32)/18</f>
        <v>0</v>
      </c>
      <c r="BB677" s="29">
        <f>(BA677*Параметри!$K$51+SUM('Дані з ДІСО'!AR677:AT677)*Параметри!$K$48*Параметри!$K$20/1000)*Параметри!$K$74</f>
        <v>0</v>
      </c>
      <c r="BC677" s="40">
        <f>ROUNDUP(('Дані не з ДІСО'!I677+'Дані не з ДІСО'!K677)/Параметри!$K$26,0)</f>
        <v>0</v>
      </c>
      <c r="BD677" s="29">
        <f>BC677*Параметри!$M$36/18</f>
        <v>0</v>
      </c>
      <c r="BE677" s="40">
        <f>IF(BC677=0,0,'Дані не з ДІСО'!K677/('Дані не з ДІСО'!I677+'Дані не з ДІСО'!K677))</f>
        <v>0</v>
      </c>
      <c r="BF677" s="29">
        <f>(1+0.25*BE677)*BD677*Параметри!$K$51</f>
        <v>0</v>
      </c>
      <c r="BG677" s="40">
        <f>ROUNDUP('Дані не з ДІСО'!M677/Параметри!$K$27,0)</f>
        <v>0</v>
      </c>
      <c r="BH677" s="40">
        <f>BG677*Параметри!$M$37/18</f>
        <v>0</v>
      </c>
      <c r="BI677" s="29">
        <f>BH677*Параметри!$K$51</f>
        <v>0</v>
      </c>
      <c r="BJ677" s="29">
        <f>'Дані не з ДІСО'!N677*Параметри!$K$76</f>
        <v>0</v>
      </c>
      <c r="BK677" s="40">
        <f>ROUNDUP('Дані з ДІСО'!V677/Параметри!$K$25,0)</f>
        <v>0</v>
      </c>
      <c r="BL677" s="40">
        <f>ROUNDUP('Дані з ДІСО'!W677/Параметри!$K$25,0)</f>
        <v>0</v>
      </c>
      <c r="BM677" s="40">
        <f>ROUNDUP('Дані з ДІСО'!X677/Параметри!$K$25,0)</f>
        <v>0</v>
      </c>
      <c r="BN677" s="40">
        <f>(BK677*Параметри!$K$34+BL677*Параметри!$L$34+BM677*Параметри!$M$34)/18</f>
        <v>0</v>
      </c>
      <c r="BO677" s="40">
        <f>IF(K677=0,0,'Дані з ДІСО'!AC677/K677)</f>
        <v>0</v>
      </c>
      <c r="BP677" s="29">
        <f>(1+0.25*BO677)*BN677*Параметри!$K$51</f>
        <v>0</v>
      </c>
      <c r="BQ677" s="29">
        <f>BP677*'Коефіцієнти АТО'!U677</f>
        <v>0</v>
      </c>
      <c r="BR677" s="29">
        <f>K677*(1+0.25*BO677)*Параметри!$K$66*Параметри!$K$20/1000</f>
        <v>0</v>
      </c>
      <c r="BS677" s="29">
        <f>(1+0.25*BO677)*K677*'Коефіцієнти АТО'!S677*Параметри!$K$20/1000</f>
        <v>0</v>
      </c>
      <c r="BT677" s="29">
        <f t="shared" si="97"/>
        <v>0</v>
      </c>
      <c r="BU677" s="40">
        <f>ROUNDUP('Дані з ДІСО'!AG677/Параметри!$K$71,0)</f>
        <v>0</v>
      </c>
      <c r="BV677" s="40">
        <f t="shared" si="98"/>
        <v>0</v>
      </c>
      <c r="BW677" s="40">
        <f>IF('Дані з ДІСО'!AG677=0,0,'Дані з ДІСО'!AJ677/'Дані з ДІСО'!AG677)</f>
        <v>0</v>
      </c>
      <c r="BX677" s="29">
        <f>BV677*(1+0.25*BW677)*Параметри!$K$51</f>
        <v>0</v>
      </c>
      <c r="BY677" s="29">
        <f>ROUND(IF(Параметри!$K$77="No",CC677,CC677*Параметри!$K$78)+AG677,1)</f>
        <v>23459.1</v>
      </c>
      <c r="BZ677" s="29">
        <f>ROUND(IF(Параметри!$K$77="No",BF677,BF677*Параметри!$K$78),1)</f>
        <v>0</v>
      </c>
      <c r="CA677" s="29">
        <f>ROUND(IF(Параметри!$K$77="No",BI677,BI677*Параметри!$K$78),1)</f>
        <v>0</v>
      </c>
      <c r="CB677" s="29">
        <f>ROUND(IF(Параметри!$K$77="No",BJ677,BJ677*Параметри!$K$78),1)</f>
        <v>0</v>
      </c>
      <c r="CC677" s="29">
        <f t="shared" si="92"/>
        <v>26065.708475335639</v>
      </c>
    </row>
    <row r="678" spans="1:81">
      <c r="A678" s="9">
        <v>677</v>
      </c>
      <c r="B678" s="9" t="s">
        <v>3148</v>
      </c>
      <c r="C678" s="9" t="s">
        <v>3148</v>
      </c>
      <c r="D678" s="9" t="s">
        <v>3774</v>
      </c>
      <c r="E678" s="9" t="s">
        <v>24</v>
      </c>
      <c r="F678" s="9" t="s">
        <v>3786</v>
      </c>
      <c r="G678" s="9" t="s">
        <v>1424</v>
      </c>
      <c r="H678" s="29">
        <f>SUM('Дані з ДІСО'!J678:L678)</f>
        <v>1439</v>
      </c>
      <c r="I678" s="29">
        <f>SUM('Дані з ДІСО'!G678:I678)</f>
        <v>80</v>
      </c>
      <c r="J678" s="29">
        <f>SUM('Дані з ДІСО'!P678:R678)</f>
        <v>0</v>
      </c>
      <c r="K678" s="29">
        <f>SUM('Дані з ДІСО'!V678:X678)</f>
        <v>0</v>
      </c>
      <c r="L678" s="40">
        <f>ROUNDUP('Дані з ДІСО'!J678/'Коефіцієнти АТО'!$R678,0)</f>
        <v>29</v>
      </c>
      <c r="M678" s="40">
        <f>ROUNDUP('Дані з ДІСО'!K678/'Коефіцієнти АТО'!$R678,0)</f>
        <v>42</v>
      </c>
      <c r="N678" s="40">
        <f>ROUNDUP('Дані з ДІСО'!L678/'Коефіцієнти АТО'!$R678,0)</f>
        <v>10</v>
      </c>
      <c r="O678" s="59">
        <f>(L678*Параметри!$K$32+M678*Параметри!$L$32+N678*Параметри!$M$32)/18</f>
        <v>133.07777777777778</v>
      </c>
      <c r="P678" s="41">
        <f>IF(H678=0,"",'Дані з ДІСО'!Y678/H678)</f>
        <v>0</v>
      </c>
      <c r="Q678" s="29">
        <f>IF(H678=0,"",(1+0.25*P678)*O678*Параметри!$K$51)</f>
        <v>27257.018515338579</v>
      </c>
      <c r="R678" s="29">
        <f>IF(H678=0,"",Q678*'Коефіцієнти АТО'!T678)</f>
        <v>463.36931476075586</v>
      </c>
      <c r="S678" s="29">
        <f>IF(H678=0,"",H678*(1+0.25*P678)*Параметри!$K$66*Параметри!$K$20/1000)</f>
        <v>0</v>
      </c>
      <c r="T678" s="29">
        <f>IF(H678=0,"",H678*(1+0.25*P678)*'Коефіцієнти АТО'!$S678*Параметри!$K$20/1000)</f>
        <v>7258.2531238684023</v>
      </c>
      <c r="U678" s="29">
        <f t="shared" si="93"/>
        <v>34978.640953967741</v>
      </c>
      <c r="V678" s="29">
        <f t="shared" si="94"/>
        <v>34978.640953967741</v>
      </c>
      <c r="W678" s="40">
        <f>ROUNDUP('Дані з ДІСО'!P678/Параметри!$K$24,0)</f>
        <v>0</v>
      </c>
      <c r="X678" s="40">
        <f>ROUNDUP('Дані з ДІСО'!Q678/Параметри!$K$24,0)</f>
        <v>0</v>
      </c>
      <c r="Y678" s="40">
        <f>ROUNDUP('Дані з ДІСО'!R678/Параметри!$K$24,0)</f>
        <v>0</v>
      </c>
      <c r="Z678" s="59">
        <f>(W678*Параметри!$K$33+X678*Параметри!$L$33+Y678*Параметри!$M$33)/18</f>
        <v>0</v>
      </c>
      <c r="AA678" s="41">
        <f>IF(J678=0,0,'Дані з ДІСО'!AA678/J678)</f>
        <v>0</v>
      </c>
      <c r="AB678" s="29">
        <f>(1+0.25*AA678)*Z678*Параметри!$K$51</f>
        <v>0</v>
      </c>
      <c r="AC678" s="29">
        <f>AB678*'Коефіцієнти АТО'!U678</f>
        <v>0</v>
      </c>
      <c r="AD678" s="29">
        <f>J678*(1+0.25*AA678)*Параметри!$K$66*Параметри!$K$20/1000</f>
        <v>0</v>
      </c>
      <c r="AE678" s="29">
        <f>(1+0.25*AA678)*J678*'Коефіцієнти АТО'!S678*Параметри!$K$20/1000</f>
        <v>0</v>
      </c>
      <c r="AF678" s="29">
        <f t="shared" si="90"/>
        <v>0</v>
      </c>
      <c r="AG678" s="29">
        <v>0</v>
      </c>
      <c r="AH678" s="40">
        <v>6</v>
      </c>
      <c r="AI678" s="40">
        <v>0</v>
      </c>
      <c r="AJ678" s="40">
        <f t="shared" si="91"/>
        <v>0</v>
      </c>
      <c r="AK678" s="29">
        <f>(AH678+AI678)*(1+0.25*AJ678)*Параметри!$K$53</f>
        <v>1076.5756541760002</v>
      </c>
      <c r="AL678" s="29">
        <f>ROUNDUP(('Дані з ДІСО'!AU678+'Дані з ДІСО'!AW678)/Параметри!$K$28,0)</f>
        <v>0</v>
      </c>
      <c r="AM678" s="64">
        <f>AL678*Параметри!$M$35/18</f>
        <v>0</v>
      </c>
      <c r="AN678" s="29">
        <f>IF(AL678=0,0,'Дані з ДІСО'!AW678/SUM('Дані з ДІСО'!AU678,'Дані з ДІСО'!AW678))</f>
        <v>0</v>
      </c>
      <c r="AO678" s="29">
        <f>(1+0.25*AN678)*AM678*Параметри!$K$51</f>
        <v>0</v>
      </c>
      <c r="AP678" s="40">
        <f>ROUNDUP(('Дані з ДІСО'!AE678+'Дані не з ДІСО'!E678+'Дані не з ДІСО'!G678)/Параметри!$K$69,0)</f>
        <v>0</v>
      </c>
      <c r="AQ678" s="40">
        <f t="shared" si="95"/>
        <v>0</v>
      </c>
      <c r="AR678" s="40">
        <f>IF(AP678=0,0,('Дані з ДІСО'!AH678+'Дані не з ДІСО'!G678)/('Дані з ДІСО'!AE678+'Дані не з ДІСО'!E678+'Дані не з ДІСО'!G678))</f>
        <v>0</v>
      </c>
      <c r="AS678" s="29">
        <f>AQ678*(1+0.25*AR678)*Параметри!$K$51</f>
        <v>0</v>
      </c>
      <c r="AT678" s="40">
        <f>ROUNDUP('Дані з ДІСО'!AF678/Параметри!$K$70,0)</f>
        <v>0</v>
      </c>
      <c r="AU678" s="40">
        <f t="shared" si="96"/>
        <v>0</v>
      </c>
      <c r="AV678" s="40">
        <f>IF(AT678=0,0,'Дані з ДІСО'!AI678/'Дані з ДІСО'!AF678)</f>
        <v>0</v>
      </c>
      <c r="AW678" s="29">
        <f>AU678*(1+0.25*AV678)*Параметри!$K$51</f>
        <v>0</v>
      </c>
      <c r="AX678" s="40">
        <f>ROUNDUP('Дані з ДІСО'!AR678/Параметри!$K$29,0)</f>
        <v>0</v>
      </c>
      <c r="AY678" s="40">
        <f>ROUNDUP('Дані з ДІСО'!AS678/Параметри!$K$29,0)</f>
        <v>0</v>
      </c>
      <c r="AZ678" s="40">
        <f>ROUNDUP('Дані з ДІСО'!AT678/Параметри!$K$29,0)</f>
        <v>0</v>
      </c>
      <c r="BA678" s="64">
        <f>(AX678*Параметри!$K$32+AY678*Параметри!$L$32+AZ678*Параметри!$M$32)/18</f>
        <v>0</v>
      </c>
      <c r="BB678" s="29">
        <f>(BA678*Параметри!$K$51+SUM('Дані з ДІСО'!AR678:AT678)*Параметри!$K$48*Параметри!$K$20/1000)*Параметри!$K$74</f>
        <v>0</v>
      </c>
      <c r="BC678" s="40">
        <f>ROUNDUP(('Дані не з ДІСО'!I678+'Дані не з ДІСО'!K678)/Параметри!$K$26,0)</f>
        <v>0</v>
      </c>
      <c r="BD678" s="29">
        <f>BC678*Параметри!$M$36/18</f>
        <v>0</v>
      </c>
      <c r="BE678" s="40">
        <f>IF(BC678=0,0,'Дані не з ДІСО'!K678/('Дані не з ДІСО'!I678+'Дані не з ДІСО'!K678))</f>
        <v>0</v>
      </c>
      <c r="BF678" s="29">
        <f>(1+0.25*BE678)*BD678*Параметри!$K$51</f>
        <v>0</v>
      </c>
      <c r="BG678" s="40">
        <f>ROUNDUP('Дані не з ДІСО'!M678/Параметри!$K$27,0)</f>
        <v>0</v>
      </c>
      <c r="BH678" s="40">
        <f>BG678*Параметри!$M$37/18</f>
        <v>0</v>
      </c>
      <c r="BI678" s="29">
        <f>BH678*Параметри!$K$51</f>
        <v>0</v>
      </c>
      <c r="BJ678" s="29">
        <f>'Дані не з ДІСО'!N678*Параметри!$K$76</f>
        <v>0</v>
      </c>
      <c r="BK678" s="40">
        <f>ROUNDUP('Дані з ДІСО'!V678/Параметри!$K$25,0)</f>
        <v>0</v>
      </c>
      <c r="BL678" s="40">
        <f>ROUNDUP('Дані з ДІСО'!W678/Параметри!$K$25,0)</f>
        <v>0</v>
      </c>
      <c r="BM678" s="40">
        <f>ROUNDUP('Дані з ДІСО'!X678/Параметри!$K$25,0)</f>
        <v>0</v>
      </c>
      <c r="BN678" s="40">
        <f>(BK678*Параметри!$K$34+BL678*Параметри!$L$34+BM678*Параметри!$M$34)/18</f>
        <v>0</v>
      </c>
      <c r="BO678" s="40">
        <f>IF(K678=0,0,'Дані з ДІСО'!AC678/K678)</f>
        <v>0</v>
      </c>
      <c r="BP678" s="29">
        <f>(1+0.25*BO678)*BN678*Параметри!$K$51</f>
        <v>0</v>
      </c>
      <c r="BQ678" s="29">
        <f>BP678*'Коефіцієнти АТО'!U678</f>
        <v>0</v>
      </c>
      <c r="BR678" s="29">
        <f>K678*(1+0.25*BO678)*Параметри!$K$66*Параметри!$K$20/1000</f>
        <v>0</v>
      </c>
      <c r="BS678" s="29">
        <f>(1+0.25*BO678)*K678*'Коефіцієнти АТО'!S678*Параметри!$K$20/1000</f>
        <v>0</v>
      </c>
      <c r="BT678" s="29">
        <f t="shared" si="97"/>
        <v>0</v>
      </c>
      <c r="BU678" s="40">
        <f>ROUNDUP('Дані з ДІСО'!AG678/Параметри!$K$71,0)</f>
        <v>0</v>
      </c>
      <c r="BV678" s="40">
        <f t="shared" si="98"/>
        <v>0</v>
      </c>
      <c r="BW678" s="40">
        <f>IF('Дані з ДІСО'!AG678=0,0,'Дані з ДІСО'!AJ678/'Дані з ДІСО'!AG678)</f>
        <v>0</v>
      </c>
      <c r="BX678" s="29">
        <f>BV678*(1+0.25*BW678)*Параметри!$K$51</f>
        <v>0</v>
      </c>
      <c r="BY678" s="29">
        <f>ROUND(IF(Параметри!$K$77="No",CC678,CC678*Параметри!$K$78)+AG678,1)</f>
        <v>32449.7</v>
      </c>
      <c r="BZ678" s="29">
        <f>ROUND(IF(Параметри!$K$77="No",BF678,BF678*Параметри!$K$78),1)</f>
        <v>0</v>
      </c>
      <c r="CA678" s="29">
        <f>ROUND(IF(Параметри!$K$77="No",BI678,BI678*Параметри!$K$78),1)</f>
        <v>0</v>
      </c>
      <c r="CB678" s="29">
        <f>ROUND(IF(Параметри!$K$77="No",BJ678,BJ678*Параметри!$K$78),1)</f>
        <v>0</v>
      </c>
      <c r="CC678" s="29">
        <f t="shared" si="92"/>
        <v>36055.216608143739</v>
      </c>
    </row>
    <row r="679" spans="1:81">
      <c r="A679" s="9">
        <v>678</v>
      </c>
      <c r="B679" s="9" t="s">
        <v>3148</v>
      </c>
      <c r="C679" s="9" t="s">
        <v>3148</v>
      </c>
      <c r="D679" s="9" t="s">
        <v>3774</v>
      </c>
      <c r="E679" s="9" t="s">
        <v>24</v>
      </c>
      <c r="F679" s="9" t="s">
        <v>3787</v>
      </c>
      <c r="G679" s="9" t="s">
        <v>1426</v>
      </c>
      <c r="H679" s="29">
        <f>SUM('Дані з ДІСО'!J679:L679)</f>
        <v>795</v>
      </c>
      <c r="I679" s="29">
        <f>SUM('Дані з ДІСО'!G679:I679)</f>
        <v>58</v>
      </c>
      <c r="J679" s="29">
        <f>SUM('Дані з ДІСО'!P679:R679)</f>
        <v>0</v>
      </c>
      <c r="K679" s="29">
        <f>SUM('Дані з ДІСО'!V679:X679)</f>
        <v>0</v>
      </c>
      <c r="L679" s="40">
        <f>ROUNDUP('Дані з ДІСО'!J679/'Коефіцієнти АТО'!$R679,0)</f>
        <v>23</v>
      </c>
      <c r="M679" s="40">
        <f>ROUNDUP('Дані з ДІСО'!K679/'Коефіцієнти АТО'!$R679,0)</f>
        <v>29</v>
      </c>
      <c r="N679" s="40">
        <f>ROUNDUP('Дані з ДІСО'!L679/'Коефіцієнти АТО'!$R679,0)</f>
        <v>6</v>
      </c>
      <c r="O679" s="59">
        <f>(L679*Параметри!$K$32+M679*Параметри!$L$32+N679*Параметри!$M$32)/18</f>
        <v>93.905555555555566</v>
      </c>
      <c r="P679" s="41">
        <f>IF(H679=0,"",'Дані з ДІСО'!Y679/H679)</f>
        <v>0</v>
      </c>
      <c r="Q679" s="29">
        <f>IF(H679=0,"",(1+0.25*P679)*O679*Параметри!$K$51)</f>
        <v>19233.755696951157</v>
      </c>
      <c r="R679" s="29">
        <f>IF(H679=0,"",Q679*'Коефіцієнти АТО'!T679)</f>
        <v>326.97384684816967</v>
      </c>
      <c r="S679" s="29">
        <f>IF(H679=0,"",H679*(1+0.25*P679)*Параметри!$K$66*Параметри!$K$20/1000)</f>
        <v>0</v>
      </c>
      <c r="T679" s="29">
        <f>IF(H679=0,"",H679*(1+0.25*P679)*'Коефіцієнти АТО'!$S679*Параметри!$K$20/1000)</f>
        <v>4009.9452630127726</v>
      </c>
      <c r="U679" s="29">
        <f t="shared" si="93"/>
        <v>23570.674806812101</v>
      </c>
      <c r="V679" s="29">
        <f t="shared" si="94"/>
        <v>23570.674806812101</v>
      </c>
      <c r="W679" s="40">
        <f>ROUNDUP('Дані з ДІСО'!P679/Параметри!$K$24,0)</f>
        <v>0</v>
      </c>
      <c r="X679" s="40">
        <f>ROUNDUP('Дані з ДІСО'!Q679/Параметри!$K$24,0)</f>
        <v>0</v>
      </c>
      <c r="Y679" s="40">
        <f>ROUNDUP('Дані з ДІСО'!R679/Параметри!$K$24,0)</f>
        <v>0</v>
      </c>
      <c r="Z679" s="59">
        <f>(W679*Параметри!$K$33+X679*Параметри!$L$33+Y679*Параметри!$M$33)/18</f>
        <v>0</v>
      </c>
      <c r="AA679" s="41">
        <f>IF(J679=0,0,'Дані з ДІСО'!AA679/J679)</f>
        <v>0</v>
      </c>
      <c r="AB679" s="29">
        <f>(1+0.25*AA679)*Z679*Параметри!$K$51</f>
        <v>0</v>
      </c>
      <c r="AC679" s="29">
        <f>AB679*'Коефіцієнти АТО'!U679</f>
        <v>0</v>
      </c>
      <c r="AD679" s="29">
        <f>J679*(1+0.25*AA679)*Параметри!$K$66*Параметри!$K$20/1000</f>
        <v>0</v>
      </c>
      <c r="AE679" s="29">
        <f>(1+0.25*AA679)*J679*'Коефіцієнти АТО'!S679*Параметри!$K$20/1000</f>
        <v>0</v>
      </c>
      <c r="AF679" s="29">
        <f t="shared" si="90"/>
        <v>0</v>
      </c>
      <c r="AG679" s="29">
        <v>0</v>
      </c>
      <c r="AH679" s="40">
        <v>4</v>
      </c>
      <c r="AI679" s="40">
        <v>0</v>
      </c>
      <c r="AJ679" s="40">
        <f t="shared" si="91"/>
        <v>0</v>
      </c>
      <c r="AK679" s="29">
        <f>(AH679+AI679)*(1+0.25*AJ679)*Параметри!$K$53</f>
        <v>717.71710278400019</v>
      </c>
      <c r="AL679" s="29">
        <f>ROUNDUP(('Дані з ДІСО'!AU679+'Дані з ДІСО'!AW679)/Параметри!$K$28,0)</f>
        <v>0</v>
      </c>
      <c r="AM679" s="64">
        <f>AL679*Параметри!$M$35/18</f>
        <v>0</v>
      </c>
      <c r="AN679" s="29">
        <f>IF(AL679=0,0,'Дані з ДІСО'!AW679/SUM('Дані з ДІСО'!AU679,'Дані з ДІСО'!AW679))</f>
        <v>0</v>
      </c>
      <c r="AO679" s="29">
        <f>(1+0.25*AN679)*AM679*Параметри!$K$51</f>
        <v>0</v>
      </c>
      <c r="AP679" s="40">
        <f>ROUNDUP(('Дані з ДІСО'!AE679+'Дані не з ДІСО'!E679+'Дані не з ДІСО'!G679)/Параметри!$K$69,0)</f>
        <v>0</v>
      </c>
      <c r="AQ679" s="40">
        <f t="shared" si="95"/>
        <v>0</v>
      </c>
      <c r="AR679" s="40">
        <f>IF(AP679=0,0,('Дані з ДІСО'!AH679+'Дані не з ДІСО'!G679)/('Дані з ДІСО'!AE679+'Дані не з ДІСО'!E679+'Дані не з ДІСО'!G679))</f>
        <v>0</v>
      </c>
      <c r="AS679" s="29">
        <f>AQ679*(1+0.25*AR679)*Параметри!$K$51</f>
        <v>0</v>
      </c>
      <c r="AT679" s="40">
        <f>ROUNDUP('Дані з ДІСО'!AF679/Параметри!$K$70,0)</f>
        <v>0</v>
      </c>
      <c r="AU679" s="40">
        <f t="shared" si="96"/>
        <v>0</v>
      </c>
      <c r="AV679" s="40">
        <f>IF(AT679=0,0,'Дані з ДІСО'!AI679/'Дані з ДІСО'!AF679)</f>
        <v>0</v>
      </c>
      <c r="AW679" s="29">
        <f>AU679*(1+0.25*AV679)*Параметри!$K$51</f>
        <v>0</v>
      </c>
      <c r="AX679" s="40">
        <f>ROUNDUP('Дані з ДІСО'!AR679/Параметри!$K$29,0)</f>
        <v>0</v>
      </c>
      <c r="AY679" s="40">
        <f>ROUNDUP('Дані з ДІСО'!AS679/Параметри!$K$29,0)</f>
        <v>0</v>
      </c>
      <c r="AZ679" s="40">
        <f>ROUNDUP('Дані з ДІСО'!AT679/Параметри!$K$29,0)</f>
        <v>0</v>
      </c>
      <c r="BA679" s="64">
        <f>(AX679*Параметри!$K$32+AY679*Параметри!$L$32+AZ679*Параметри!$M$32)/18</f>
        <v>0</v>
      </c>
      <c r="BB679" s="29">
        <f>(BA679*Параметри!$K$51+SUM('Дані з ДІСО'!AR679:AT679)*Параметри!$K$48*Параметри!$K$20/1000)*Параметри!$K$74</f>
        <v>0</v>
      </c>
      <c r="BC679" s="40">
        <f>ROUNDUP(('Дані не з ДІСО'!I679+'Дані не з ДІСО'!K679)/Параметри!$K$26,0)</f>
        <v>0</v>
      </c>
      <c r="BD679" s="29">
        <f>BC679*Параметри!$M$36/18</f>
        <v>0</v>
      </c>
      <c r="BE679" s="40">
        <f>IF(BC679=0,0,'Дані не з ДІСО'!K679/('Дані не з ДІСО'!I679+'Дані не з ДІСО'!K679))</f>
        <v>0</v>
      </c>
      <c r="BF679" s="29">
        <f>(1+0.25*BE679)*BD679*Параметри!$K$51</f>
        <v>0</v>
      </c>
      <c r="BG679" s="40">
        <f>ROUNDUP('Дані не з ДІСО'!M679/Параметри!$K$27,0)</f>
        <v>0</v>
      </c>
      <c r="BH679" s="40">
        <f>BG679*Параметри!$M$37/18</f>
        <v>0</v>
      </c>
      <c r="BI679" s="29">
        <f>BH679*Параметри!$K$51</f>
        <v>0</v>
      </c>
      <c r="BJ679" s="29">
        <f>'Дані не з ДІСО'!N679*Параметри!$K$76</f>
        <v>0</v>
      </c>
      <c r="BK679" s="40">
        <f>ROUNDUP('Дані з ДІСО'!V679/Параметри!$K$25,0)</f>
        <v>0</v>
      </c>
      <c r="BL679" s="40">
        <f>ROUNDUP('Дані з ДІСО'!W679/Параметри!$K$25,0)</f>
        <v>0</v>
      </c>
      <c r="BM679" s="40">
        <f>ROUNDUP('Дані з ДІСО'!X679/Параметри!$K$25,0)</f>
        <v>0</v>
      </c>
      <c r="BN679" s="40">
        <f>(BK679*Параметри!$K$34+BL679*Параметри!$L$34+BM679*Параметри!$M$34)/18</f>
        <v>0</v>
      </c>
      <c r="BO679" s="40">
        <f>IF(K679=0,0,'Дані з ДІСО'!AC679/K679)</f>
        <v>0</v>
      </c>
      <c r="BP679" s="29">
        <f>(1+0.25*BO679)*BN679*Параметри!$K$51</f>
        <v>0</v>
      </c>
      <c r="BQ679" s="29">
        <f>BP679*'Коефіцієнти АТО'!U679</f>
        <v>0</v>
      </c>
      <c r="BR679" s="29">
        <f>K679*(1+0.25*BO679)*Параметри!$K$66*Параметри!$K$20/1000</f>
        <v>0</v>
      </c>
      <c r="BS679" s="29">
        <f>(1+0.25*BO679)*K679*'Коефіцієнти АТО'!S679*Параметри!$K$20/1000</f>
        <v>0</v>
      </c>
      <c r="BT679" s="29">
        <f t="shared" si="97"/>
        <v>0</v>
      </c>
      <c r="BU679" s="40">
        <f>ROUNDUP('Дані з ДІСО'!AG679/Параметри!$K$71,0)</f>
        <v>0</v>
      </c>
      <c r="BV679" s="40">
        <f t="shared" si="98"/>
        <v>0</v>
      </c>
      <c r="BW679" s="40">
        <f>IF('Дані з ДІСО'!AG679=0,0,'Дані з ДІСО'!AJ679/'Дані з ДІСО'!AG679)</f>
        <v>0</v>
      </c>
      <c r="BX679" s="29">
        <f>BV679*(1+0.25*BW679)*Параметри!$K$51</f>
        <v>0</v>
      </c>
      <c r="BY679" s="29">
        <f>ROUND(IF(Параметри!$K$77="No",CC679,CC679*Параметри!$K$78)+AG679,1)</f>
        <v>21859.599999999999</v>
      </c>
      <c r="BZ679" s="29">
        <f>ROUND(IF(Параметри!$K$77="No",BF679,BF679*Параметри!$K$78),1)</f>
        <v>0</v>
      </c>
      <c r="CA679" s="29">
        <f>ROUND(IF(Параметри!$K$77="No",BI679,BI679*Параметри!$K$78),1)</f>
        <v>0</v>
      </c>
      <c r="CB679" s="29">
        <f>ROUND(IF(Параметри!$K$77="No",BJ679,BJ679*Параметри!$K$78),1)</f>
        <v>0</v>
      </c>
      <c r="CC679" s="29">
        <f t="shared" si="92"/>
        <v>24288.391909596103</v>
      </c>
    </row>
    <row r="680" spans="1:81">
      <c r="A680" s="9">
        <v>679</v>
      </c>
      <c r="B680" s="9" t="s">
        <v>3148</v>
      </c>
      <c r="C680" s="9" t="s">
        <v>3148</v>
      </c>
      <c r="D680" s="9" t="s">
        <v>3774</v>
      </c>
      <c r="E680" s="9" t="s">
        <v>24</v>
      </c>
      <c r="F680" s="9" t="s">
        <v>3788</v>
      </c>
      <c r="G680" s="9" t="s">
        <v>1428</v>
      </c>
      <c r="H680" s="29">
        <f>SUM('Дані з ДІСО'!J680:L680)</f>
        <v>1611</v>
      </c>
      <c r="I680" s="29">
        <f>SUM('Дані з ДІСО'!G680:I680)</f>
        <v>85</v>
      </c>
      <c r="J680" s="29">
        <f>SUM('Дані з ДІСО'!P680:R680)</f>
        <v>0</v>
      </c>
      <c r="K680" s="29">
        <f>SUM('Дані з ДІСО'!V680:X680)</f>
        <v>0</v>
      </c>
      <c r="L680" s="40">
        <f>ROUNDUP('Дані з ДІСО'!J680/'Коефіцієнти АТО'!$R680,0)</f>
        <v>41</v>
      </c>
      <c r="M680" s="40">
        <f>ROUNDUP('Дані з ДІСО'!K680/'Коефіцієнти АТО'!$R680,0)</f>
        <v>47</v>
      </c>
      <c r="N680" s="40">
        <f>ROUNDUP('Дані з ДІСО'!L680/'Коефіцієнти АТО'!$R680,0)</f>
        <v>11</v>
      </c>
      <c r="O680" s="59">
        <f>(L680*Параметри!$K$32+M680*Параметри!$L$32+N680*Параметри!$M$32)/18</f>
        <v>159.46666666666667</v>
      </c>
      <c r="P680" s="41">
        <f>IF(H680=0,"",'Дані з ДІСО'!Y680/H680)</f>
        <v>0</v>
      </c>
      <c r="Q680" s="29">
        <f>IF(H680=0,"",(1+0.25*P680)*O680*Параметри!$K$51)</f>
        <v>32661.996303927466</v>
      </c>
      <c r="R680" s="29">
        <f>IF(H680=0,"",Q680*'Коефіцієнти АТО'!T680)</f>
        <v>555.25393716676695</v>
      </c>
      <c r="S680" s="29">
        <f>IF(H680=0,"",H680*(1+0.25*P680)*Параметри!$K$66*Параметри!$K$20/1000)</f>
        <v>0</v>
      </c>
      <c r="T680" s="29">
        <f>IF(H680=0,"",H680*(1+0.25*P680)*'Коефіцієнти АТО'!$S680*Параметри!$K$20/1000)</f>
        <v>8125.8136084447506</v>
      </c>
      <c r="U680" s="29">
        <f t="shared" si="93"/>
        <v>41343.063849538987</v>
      </c>
      <c r="V680" s="29">
        <f t="shared" si="94"/>
        <v>41343.063849538987</v>
      </c>
      <c r="W680" s="40">
        <f>ROUNDUP('Дані з ДІСО'!P680/Параметри!$K$24,0)</f>
        <v>0</v>
      </c>
      <c r="X680" s="40">
        <f>ROUNDUP('Дані з ДІСО'!Q680/Параметри!$K$24,0)</f>
        <v>0</v>
      </c>
      <c r="Y680" s="40">
        <f>ROUNDUP('Дані з ДІСО'!R680/Параметри!$K$24,0)</f>
        <v>0</v>
      </c>
      <c r="Z680" s="59">
        <f>(W680*Параметри!$K$33+X680*Параметри!$L$33+Y680*Параметри!$M$33)/18</f>
        <v>0</v>
      </c>
      <c r="AA680" s="41">
        <f>IF(J680=0,0,'Дані з ДІСО'!AA680/J680)</f>
        <v>0</v>
      </c>
      <c r="AB680" s="29">
        <f>(1+0.25*AA680)*Z680*Параметри!$K$51</f>
        <v>0</v>
      </c>
      <c r="AC680" s="29">
        <f>AB680*'Коефіцієнти АТО'!U680</f>
        <v>0</v>
      </c>
      <c r="AD680" s="29">
        <f>J680*(1+0.25*AA680)*Параметри!$K$66*Параметри!$K$20/1000</f>
        <v>0</v>
      </c>
      <c r="AE680" s="29">
        <f>(1+0.25*AA680)*J680*'Коефіцієнти АТО'!S680*Параметри!$K$20/1000</f>
        <v>0</v>
      </c>
      <c r="AF680" s="29">
        <f t="shared" si="90"/>
        <v>0</v>
      </c>
      <c r="AG680" s="29">
        <v>0</v>
      </c>
      <c r="AH680" s="40">
        <v>6</v>
      </c>
      <c r="AI680" s="40">
        <v>0</v>
      </c>
      <c r="AJ680" s="40">
        <f t="shared" si="91"/>
        <v>0</v>
      </c>
      <c r="AK680" s="29">
        <f>(AH680+AI680)*(1+0.25*AJ680)*Параметри!$K$53</f>
        <v>1076.5756541760002</v>
      </c>
      <c r="AL680" s="29">
        <f>ROUNDUP(('Дані з ДІСО'!AU680+'Дані з ДІСО'!AW680)/Параметри!$K$28,0)</f>
        <v>0</v>
      </c>
      <c r="AM680" s="64">
        <f>AL680*Параметри!$M$35/18</f>
        <v>0</v>
      </c>
      <c r="AN680" s="29">
        <f>IF(AL680=0,0,'Дані з ДІСО'!AW680/SUM('Дані з ДІСО'!AU680,'Дані з ДІСО'!AW680))</f>
        <v>0</v>
      </c>
      <c r="AO680" s="29">
        <f>(1+0.25*AN680)*AM680*Параметри!$K$51</f>
        <v>0</v>
      </c>
      <c r="AP680" s="40">
        <f>ROUNDUP(('Дані з ДІСО'!AE680+'Дані не з ДІСО'!E680+'Дані не з ДІСО'!G680)/Параметри!$K$69,0)</f>
        <v>0</v>
      </c>
      <c r="AQ680" s="40">
        <f t="shared" si="95"/>
        <v>0</v>
      </c>
      <c r="AR680" s="40">
        <f>IF(AP680=0,0,('Дані з ДІСО'!AH680+'Дані не з ДІСО'!G680)/('Дані з ДІСО'!AE680+'Дані не з ДІСО'!E680+'Дані не з ДІСО'!G680))</f>
        <v>0</v>
      </c>
      <c r="AS680" s="29">
        <f>AQ680*(1+0.25*AR680)*Параметри!$K$51</f>
        <v>0</v>
      </c>
      <c r="AT680" s="40">
        <f>ROUNDUP('Дані з ДІСО'!AF680/Параметри!$K$70,0)</f>
        <v>0</v>
      </c>
      <c r="AU680" s="40">
        <f t="shared" si="96"/>
        <v>0</v>
      </c>
      <c r="AV680" s="40">
        <f>IF(AT680=0,0,'Дані з ДІСО'!AI680/'Дані з ДІСО'!AF680)</f>
        <v>0</v>
      </c>
      <c r="AW680" s="29">
        <f>AU680*(1+0.25*AV680)*Параметри!$K$51</f>
        <v>0</v>
      </c>
      <c r="AX680" s="40">
        <f>ROUNDUP('Дані з ДІСО'!AR680/Параметри!$K$29,0)</f>
        <v>0</v>
      </c>
      <c r="AY680" s="40">
        <f>ROUNDUP('Дані з ДІСО'!AS680/Параметри!$K$29,0)</f>
        <v>0</v>
      </c>
      <c r="AZ680" s="40">
        <f>ROUNDUP('Дані з ДІСО'!AT680/Параметри!$K$29,0)</f>
        <v>0</v>
      </c>
      <c r="BA680" s="64">
        <f>(AX680*Параметри!$K$32+AY680*Параметри!$L$32+AZ680*Параметри!$M$32)/18</f>
        <v>0</v>
      </c>
      <c r="BB680" s="29">
        <f>(BA680*Параметри!$K$51+SUM('Дані з ДІСО'!AR680:AT680)*Параметри!$K$48*Параметри!$K$20/1000)*Параметри!$K$74</f>
        <v>0</v>
      </c>
      <c r="BC680" s="40">
        <f>ROUNDUP(('Дані не з ДІСО'!I680+'Дані не з ДІСО'!K680)/Параметри!$K$26,0)</f>
        <v>0</v>
      </c>
      <c r="BD680" s="29">
        <f>BC680*Параметри!$M$36/18</f>
        <v>0</v>
      </c>
      <c r="BE680" s="40">
        <f>IF(BC680=0,0,'Дані не з ДІСО'!K680/('Дані не з ДІСО'!I680+'Дані не з ДІСО'!K680))</f>
        <v>0</v>
      </c>
      <c r="BF680" s="29">
        <f>(1+0.25*BE680)*BD680*Параметри!$K$51</f>
        <v>0</v>
      </c>
      <c r="BG680" s="40">
        <f>ROUNDUP('Дані не з ДІСО'!M680/Параметри!$K$27,0)</f>
        <v>0</v>
      </c>
      <c r="BH680" s="40">
        <f>BG680*Параметри!$M$37/18</f>
        <v>0</v>
      </c>
      <c r="BI680" s="29">
        <f>BH680*Параметри!$K$51</f>
        <v>0</v>
      </c>
      <c r="BJ680" s="29">
        <f>'Дані не з ДІСО'!N680*Параметри!$K$76</f>
        <v>0</v>
      </c>
      <c r="BK680" s="40">
        <f>ROUNDUP('Дані з ДІСО'!V680/Параметри!$K$25,0)</f>
        <v>0</v>
      </c>
      <c r="BL680" s="40">
        <f>ROUNDUP('Дані з ДІСО'!W680/Параметри!$K$25,0)</f>
        <v>0</v>
      </c>
      <c r="BM680" s="40">
        <f>ROUNDUP('Дані з ДІСО'!X680/Параметри!$K$25,0)</f>
        <v>0</v>
      </c>
      <c r="BN680" s="40">
        <f>(BK680*Параметри!$K$34+BL680*Параметри!$L$34+BM680*Параметри!$M$34)/18</f>
        <v>0</v>
      </c>
      <c r="BO680" s="40">
        <f>IF(K680=0,0,'Дані з ДІСО'!AC680/K680)</f>
        <v>0</v>
      </c>
      <c r="BP680" s="29">
        <f>(1+0.25*BO680)*BN680*Параметри!$K$51</f>
        <v>0</v>
      </c>
      <c r="BQ680" s="29">
        <f>BP680*'Коефіцієнти АТО'!U680</f>
        <v>0</v>
      </c>
      <c r="BR680" s="29">
        <f>K680*(1+0.25*BO680)*Параметри!$K$66*Параметри!$K$20/1000</f>
        <v>0</v>
      </c>
      <c r="BS680" s="29">
        <f>(1+0.25*BO680)*K680*'Коефіцієнти АТО'!S680*Параметри!$K$20/1000</f>
        <v>0</v>
      </c>
      <c r="BT680" s="29">
        <f t="shared" si="97"/>
        <v>0</v>
      </c>
      <c r="BU680" s="40">
        <f>ROUNDUP('Дані з ДІСО'!AG680/Параметри!$K$71,0)</f>
        <v>0</v>
      </c>
      <c r="BV680" s="40">
        <f t="shared" si="98"/>
        <v>0</v>
      </c>
      <c r="BW680" s="40">
        <f>IF('Дані з ДІСО'!AG680=0,0,'Дані з ДІСО'!AJ680/'Дані з ДІСО'!AG680)</f>
        <v>0</v>
      </c>
      <c r="BX680" s="29">
        <f>BV680*(1+0.25*BW680)*Параметри!$K$51</f>
        <v>0</v>
      </c>
      <c r="BY680" s="29">
        <f>ROUND(IF(Параметри!$K$77="No",CC680,CC680*Параметри!$K$78)+AG680,1)</f>
        <v>38177.699999999997</v>
      </c>
      <c r="BZ680" s="29">
        <f>ROUND(IF(Параметри!$K$77="No",BF680,BF680*Параметри!$K$78),1)</f>
        <v>0</v>
      </c>
      <c r="CA680" s="29">
        <f>ROUND(IF(Параметри!$K$77="No",BI680,BI680*Параметри!$K$78),1)</f>
        <v>0</v>
      </c>
      <c r="CB680" s="29">
        <f>ROUND(IF(Параметри!$K$77="No",BJ680,BJ680*Параметри!$K$78),1)</f>
        <v>0</v>
      </c>
      <c r="CC680" s="29">
        <f t="shared" si="92"/>
        <v>42419.639503714985</v>
      </c>
    </row>
    <row r="681" spans="1:81">
      <c r="A681" s="9">
        <v>680</v>
      </c>
      <c r="B681" s="9" t="s">
        <v>3151</v>
      </c>
      <c r="C681" s="9" t="s">
        <v>3151</v>
      </c>
      <c r="D681" s="9" t="s">
        <v>3774</v>
      </c>
      <c r="E681" s="9" t="s">
        <v>29</v>
      </c>
      <c r="F681" s="9" t="s">
        <v>3789</v>
      </c>
      <c r="G681" s="9" t="s">
        <v>1430</v>
      </c>
      <c r="H681" s="29">
        <f>SUM('Дані з ДІСО'!J681:L681)</f>
        <v>1242</v>
      </c>
      <c r="I681" s="29">
        <f>SUM('Дані з ДІСО'!G681:I681)</f>
        <v>71</v>
      </c>
      <c r="J681" s="29">
        <f>SUM('Дані з ДІСО'!P681:R681)</f>
        <v>0</v>
      </c>
      <c r="K681" s="29">
        <f>SUM('Дані з ДІСО'!V681:X681)</f>
        <v>0</v>
      </c>
      <c r="L681" s="40">
        <f>ROUNDUP('Дані з ДІСО'!J681/'Коефіцієнти АТО'!$R681,0)</f>
        <v>26</v>
      </c>
      <c r="M681" s="40">
        <f>ROUNDUP('Дані з ДІСО'!K681/'Коефіцієнти АТО'!$R681,0)</f>
        <v>32</v>
      </c>
      <c r="N681" s="40">
        <f>ROUNDUP('Дані з ДІСО'!L681/'Коефіцієнти АТО'!$R681,0)</f>
        <v>10</v>
      </c>
      <c r="O681" s="59">
        <f>(L681*Параметри!$K$32+M681*Параметри!$L$32+N681*Параметри!$M$32)/18</f>
        <v>111.07777777777778</v>
      </c>
      <c r="P681" s="41">
        <f>IF(H681=0,"",'Дані з ДІСО'!Y681/H681)</f>
        <v>0</v>
      </c>
      <c r="Q681" s="29">
        <f>IF(H681=0,"",(1+0.25*P681)*O681*Параметри!$K$51)</f>
        <v>22750.973874746578</v>
      </c>
      <c r="R681" s="29">
        <f>IF(H681=0,"",Q681*'Коефіцієнти АТО'!T681)</f>
        <v>386.76655587069183</v>
      </c>
      <c r="S681" s="29">
        <f>IF(H681=0,"",H681*(1+0.25*P681)*Параметри!$K$66*Параметри!$K$20/1000)</f>
        <v>0</v>
      </c>
      <c r="T681" s="29">
        <f>IF(H681=0,"",H681*(1+0.25*P681)*'Коефіцієнти АТО'!$S681*Параметри!$K$20/1000)</f>
        <v>5082.5949143576618</v>
      </c>
      <c r="U681" s="29">
        <f t="shared" si="93"/>
        <v>28220.33534497493</v>
      </c>
      <c r="V681" s="29">
        <f t="shared" si="94"/>
        <v>28220.33534497493</v>
      </c>
      <c r="W681" s="40">
        <f>ROUNDUP('Дані з ДІСО'!P681/Параметри!$K$24,0)</f>
        <v>0</v>
      </c>
      <c r="X681" s="40">
        <f>ROUNDUP('Дані з ДІСО'!Q681/Параметри!$K$24,0)</f>
        <v>0</v>
      </c>
      <c r="Y681" s="40">
        <f>ROUNDUP('Дані з ДІСО'!R681/Параметри!$K$24,0)</f>
        <v>0</v>
      </c>
      <c r="Z681" s="59">
        <f>(W681*Параметри!$K$33+X681*Параметри!$L$33+Y681*Параметри!$M$33)/18</f>
        <v>0</v>
      </c>
      <c r="AA681" s="41">
        <f>IF(J681=0,0,'Дані з ДІСО'!AA681/J681)</f>
        <v>0</v>
      </c>
      <c r="AB681" s="29">
        <f>(1+0.25*AA681)*Z681*Параметри!$K$51</f>
        <v>0</v>
      </c>
      <c r="AC681" s="29">
        <f>AB681*'Коефіцієнти АТО'!U681</f>
        <v>0</v>
      </c>
      <c r="AD681" s="29">
        <f>J681*(1+0.25*AA681)*Параметри!$K$66*Параметри!$K$20/1000</f>
        <v>0</v>
      </c>
      <c r="AE681" s="29">
        <f>(1+0.25*AA681)*J681*'Коефіцієнти АТО'!S681*Параметри!$K$20/1000</f>
        <v>0</v>
      </c>
      <c r="AF681" s="29">
        <f t="shared" si="90"/>
        <v>0</v>
      </c>
      <c r="AG681" s="29">
        <v>0</v>
      </c>
      <c r="AH681" s="40">
        <v>10</v>
      </c>
      <c r="AI681" s="40">
        <v>0</v>
      </c>
      <c r="AJ681" s="40">
        <f t="shared" si="91"/>
        <v>0</v>
      </c>
      <c r="AK681" s="29">
        <f>(AH681+AI681)*(1+0.25*AJ681)*Параметри!$K$53</f>
        <v>1794.2927569600006</v>
      </c>
      <c r="AL681" s="29">
        <f>ROUNDUP(('Дані з ДІСО'!AU681+'Дані з ДІСО'!AW681)/Параметри!$K$28,0)</f>
        <v>0</v>
      </c>
      <c r="AM681" s="64">
        <f>AL681*Параметри!$M$35/18</f>
        <v>0</v>
      </c>
      <c r="AN681" s="29">
        <f>IF(AL681=0,0,'Дані з ДІСО'!AW681/SUM('Дані з ДІСО'!AU681,'Дані з ДІСО'!AW681))</f>
        <v>0</v>
      </c>
      <c r="AO681" s="29">
        <f>(1+0.25*AN681)*AM681*Параметри!$K$51</f>
        <v>0</v>
      </c>
      <c r="AP681" s="40">
        <f>ROUNDUP(('Дані з ДІСО'!AE681+'Дані не з ДІСО'!E681+'Дані не з ДІСО'!G681)/Параметри!$K$69,0)</f>
        <v>0</v>
      </c>
      <c r="AQ681" s="40">
        <f t="shared" si="95"/>
        <v>0</v>
      </c>
      <c r="AR681" s="40">
        <f>IF(AP681=0,0,('Дані з ДІСО'!AH681+'Дані не з ДІСО'!G681)/('Дані з ДІСО'!AE681+'Дані не з ДІСО'!E681+'Дані не з ДІСО'!G681))</f>
        <v>0</v>
      </c>
      <c r="AS681" s="29">
        <f>AQ681*(1+0.25*AR681)*Параметри!$K$51</f>
        <v>0</v>
      </c>
      <c r="AT681" s="40">
        <f>ROUNDUP('Дані з ДІСО'!AF681/Параметри!$K$70,0)</f>
        <v>0</v>
      </c>
      <c r="AU681" s="40">
        <f t="shared" si="96"/>
        <v>0</v>
      </c>
      <c r="AV681" s="40">
        <f>IF(AT681=0,0,'Дані з ДІСО'!AI681/'Дані з ДІСО'!AF681)</f>
        <v>0</v>
      </c>
      <c r="AW681" s="29">
        <f>AU681*(1+0.25*AV681)*Параметри!$K$51</f>
        <v>0</v>
      </c>
      <c r="AX681" s="40">
        <f>ROUNDUP('Дані з ДІСО'!AR681/Параметри!$K$29,0)</f>
        <v>0</v>
      </c>
      <c r="AY681" s="40">
        <f>ROUNDUP('Дані з ДІСО'!AS681/Параметри!$K$29,0)</f>
        <v>0</v>
      </c>
      <c r="AZ681" s="40">
        <f>ROUNDUP('Дані з ДІСО'!AT681/Параметри!$K$29,0)</f>
        <v>0</v>
      </c>
      <c r="BA681" s="64">
        <f>(AX681*Параметри!$K$32+AY681*Параметри!$L$32+AZ681*Параметри!$M$32)/18</f>
        <v>0</v>
      </c>
      <c r="BB681" s="29">
        <f>(BA681*Параметри!$K$51+SUM('Дані з ДІСО'!AR681:AT681)*Параметри!$K$48*Параметри!$K$20/1000)*Параметри!$K$74</f>
        <v>0</v>
      </c>
      <c r="BC681" s="40">
        <f>ROUNDUP(('Дані не з ДІСО'!I681+'Дані не з ДІСО'!K681)/Параметри!$K$26,0)</f>
        <v>0</v>
      </c>
      <c r="BD681" s="29">
        <f>BC681*Параметри!$M$36/18</f>
        <v>0</v>
      </c>
      <c r="BE681" s="40">
        <f>IF(BC681=0,0,'Дані не з ДІСО'!K681/('Дані не з ДІСО'!I681+'Дані не з ДІСО'!K681))</f>
        <v>0</v>
      </c>
      <c r="BF681" s="29">
        <f>(1+0.25*BE681)*BD681*Параметри!$K$51</f>
        <v>0</v>
      </c>
      <c r="BG681" s="40">
        <f>ROUNDUP('Дані не з ДІСО'!M681/Параметри!$K$27,0)</f>
        <v>0</v>
      </c>
      <c r="BH681" s="40">
        <f>BG681*Параметри!$M$37/18</f>
        <v>0</v>
      </c>
      <c r="BI681" s="29">
        <f>BH681*Параметри!$K$51</f>
        <v>0</v>
      </c>
      <c r="BJ681" s="29">
        <f>'Дані не з ДІСО'!N681*Параметри!$K$76</f>
        <v>0</v>
      </c>
      <c r="BK681" s="40">
        <f>ROUNDUP('Дані з ДІСО'!V681/Параметри!$K$25,0)</f>
        <v>0</v>
      </c>
      <c r="BL681" s="40">
        <f>ROUNDUP('Дані з ДІСО'!W681/Параметри!$K$25,0)</f>
        <v>0</v>
      </c>
      <c r="BM681" s="40">
        <f>ROUNDUP('Дані з ДІСО'!X681/Параметри!$K$25,0)</f>
        <v>0</v>
      </c>
      <c r="BN681" s="40">
        <f>(BK681*Параметри!$K$34+BL681*Параметри!$L$34+BM681*Параметри!$M$34)/18</f>
        <v>0</v>
      </c>
      <c r="BO681" s="40">
        <f>IF(K681=0,0,'Дані з ДІСО'!AC681/K681)</f>
        <v>0</v>
      </c>
      <c r="BP681" s="29">
        <f>(1+0.25*BO681)*BN681*Параметри!$K$51</f>
        <v>0</v>
      </c>
      <c r="BQ681" s="29">
        <f>BP681*'Коефіцієнти АТО'!U681</f>
        <v>0</v>
      </c>
      <c r="BR681" s="29">
        <f>K681*(1+0.25*BO681)*Параметри!$K$66*Параметри!$K$20/1000</f>
        <v>0</v>
      </c>
      <c r="BS681" s="29">
        <f>(1+0.25*BO681)*K681*'Коефіцієнти АТО'!S681*Параметри!$K$20/1000</f>
        <v>0</v>
      </c>
      <c r="BT681" s="29">
        <f t="shared" si="97"/>
        <v>0</v>
      </c>
      <c r="BU681" s="40">
        <f>ROUNDUP('Дані з ДІСО'!AG681/Параметри!$K$71,0)</f>
        <v>0</v>
      </c>
      <c r="BV681" s="40">
        <f t="shared" si="98"/>
        <v>0</v>
      </c>
      <c r="BW681" s="40">
        <f>IF('Дані з ДІСО'!AG681=0,0,'Дані з ДІСО'!AJ681/'Дані з ДІСО'!AG681)</f>
        <v>0</v>
      </c>
      <c r="BX681" s="29">
        <f>BV681*(1+0.25*BW681)*Параметри!$K$51</f>
        <v>0</v>
      </c>
      <c r="BY681" s="29">
        <f>ROUND(IF(Параметри!$K$77="No",CC681,CC681*Параметри!$K$78)+AG681,1)</f>
        <v>27013.200000000001</v>
      </c>
      <c r="BZ681" s="29">
        <f>ROUND(IF(Параметри!$K$77="No",BF681,BF681*Параметри!$K$78),1)</f>
        <v>0</v>
      </c>
      <c r="CA681" s="29">
        <f>ROUND(IF(Параметри!$K$77="No",BI681,BI681*Параметри!$K$78),1)</f>
        <v>0</v>
      </c>
      <c r="CB681" s="29">
        <f>ROUND(IF(Параметри!$K$77="No",BJ681,BJ681*Параметри!$K$78),1)</f>
        <v>0</v>
      </c>
      <c r="CC681" s="29">
        <f t="shared" si="92"/>
        <v>30014.62810193493</v>
      </c>
    </row>
    <row r="682" spans="1:81">
      <c r="A682" s="9">
        <v>681</v>
      </c>
      <c r="B682" s="9" t="s">
        <v>3145</v>
      </c>
      <c r="C682" s="9" t="s">
        <v>3146</v>
      </c>
      <c r="D682" s="9" t="s">
        <v>3774</v>
      </c>
      <c r="E682" s="9" t="s">
        <v>21</v>
      </c>
      <c r="F682" s="9" t="s">
        <v>3790</v>
      </c>
      <c r="G682" s="9" t="s">
        <v>1432</v>
      </c>
      <c r="H682" s="29">
        <f>SUM('Дані з ДІСО'!J682:L682)</f>
        <v>2604</v>
      </c>
      <c r="I682" s="29">
        <f>SUM('Дані з ДІСО'!G682:I682)</f>
        <v>184</v>
      </c>
      <c r="J682" s="29">
        <f>SUM('Дані з ДІСО'!P682:R682)</f>
        <v>0</v>
      </c>
      <c r="K682" s="29">
        <f>SUM('Дані з ДІСО'!V682:X682)</f>
        <v>0</v>
      </c>
      <c r="L682" s="40">
        <f>ROUNDUP('Дані з ДІСО'!J682/'Коефіцієнти АТО'!$R682,0)</f>
        <v>68</v>
      </c>
      <c r="M682" s="40">
        <f>ROUNDUP('Дані з ДІСО'!K682/'Коефіцієнти АТО'!$R682,0)</f>
        <v>91</v>
      </c>
      <c r="N682" s="40">
        <f>ROUNDUP('Дані з ДІСО'!L682/'Коефіцієнти АТО'!$R682,0)</f>
        <v>15</v>
      </c>
      <c r="O682" s="59">
        <f>(L682*Параметри!$K$32+M682*Параметри!$L$32+N682*Параметри!$M$32)/18</f>
        <v>281.78888888888895</v>
      </c>
      <c r="P682" s="41">
        <f>IF(H682=0,"",'Дані з ДІСО'!Y682/H682)</f>
        <v>0</v>
      </c>
      <c r="Q682" s="29">
        <f>IF(H682=0,"",(1+0.25*P682)*O682*Параметри!$K$51)</f>
        <v>57716.059661643303</v>
      </c>
      <c r="R682" s="29">
        <f>IF(H682=0,"",Q682*'Коефіцієнти АТО'!T682)</f>
        <v>981.17301424793618</v>
      </c>
      <c r="S682" s="29">
        <f>IF(H682=0,"",H682*(1+0.25*P682)*Параметри!$K$66*Параметри!$K$20/1000)</f>
        <v>0</v>
      </c>
      <c r="T682" s="29">
        <f>IF(H682=0,"",H682*(1+0.25*P682)*'Коефіцієнти АТО'!$S682*Параметри!$K$20/1000)</f>
        <v>11895.362010549243</v>
      </c>
      <c r="U682" s="29">
        <f t="shared" si="93"/>
        <v>70592.594686440483</v>
      </c>
      <c r="V682" s="29">
        <f t="shared" si="94"/>
        <v>70592.594686440483</v>
      </c>
      <c r="W682" s="40">
        <f>ROUNDUP('Дані з ДІСО'!P682/Параметри!$K$24,0)</f>
        <v>0</v>
      </c>
      <c r="X682" s="40">
        <f>ROUNDUP('Дані з ДІСО'!Q682/Параметри!$K$24,0)</f>
        <v>0</v>
      </c>
      <c r="Y682" s="40">
        <f>ROUNDUP('Дані з ДІСО'!R682/Параметри!$K$24,0)</f>
        <v>0</v>
      </c>
      <c r="Z682" s="59">
        <f>(W682*Параметри!$K$33+X682*Параметри!$L$33+Y682*Параметри!$M$33)/18</f>
        <v>0</v>
      </c>
      <c r="AA682" s="41">
        <f>IF(J682=0,0,'Дані з ДІСО'!AA682/J682)</f>
        <v>0</v>
      </c>
      <c r="AB682" s="29">
        <f>(1+0.25*AA682)*Z682*Параметри!$K$51</f>
        <v>0</v>
      </c>
      <c r="AC682" s="29">
        <f>AB682*'Коефіцієнти АТО'!U682</f>
        <v>0</v>
      </c>
      <c r="AD682" s="29">
        <f>J682*(1+0.25*AA682)*Параметри!$K$66*Параметри!$K$20/1000</f>
        <v>0</v>
      </c>
      <c r="AE682" s="29">
        <f>(1+0.25*AA682)*J682*'Коефіцієнти АТО'!S682*Параметри!$K$20/1000</f>
        <v>0</v>
      </c>
      <c r="AF682" s="29">
        <f t="shared" si="90"/>
        <v>0</v>
      </c>
      <c r="AG682" s="29">
        <v>0</v>
      </c>
      <c r="AH682" s="40">
        <v>10</v>
      </c>
      <c r="AI682" s="40">
        <v>0</v>
      </c>
      <c r="AJ682" s="40">
        <f t="shared" si="91"/>
        <v>0</v>
      </c>
      <c r="AK682" s="29">
        <f>(AH682+AI682)*(1+0.25*AJ682)*Параметри!$K$53</f>
        <v>1794.2927569600006</v>
      </c>
      <c r="AL682" s="29">
        <f>ROUNDUP(('Дані з ДІСО'!AU682+'Дані з ДІСО'!AW682)/Параметри!$K$28,0)</f>
        <v>0</v>
      </c>
      <c r="AM682" s="64">
        <f>AL682*Параметри!$M$35/18</f>
        <v>0</v>
      </c>
      <c r="AN682" s="29">
        <f>IF(AL682=0,0,'Дані з ДІСО'!AW682/SUM('Дані з ДІСО'!AU682,'Дані з ДІСО'!AW682))</f>
        <v>0</v>
      </c>
      <c r="AO682" s="29">
        <f>(1+0.25*AN682)*AM682*Параметри!$K$51</f>
        <v>0</v>
      </c>
      <c r="AP682" s="40">
        <f>ROUNDUP(('Дані з ДІСО'!AE682+'Дані не з ДІСО'!E682+'Дані не з ДІСО'!G682)/Параметри!$K$69,0)</f>
        <v>0</v>
      </c>
      <c r="AQ682" s="40">
        <f t="shared" si="95"/>
        <v>0</v>
      </c>
      <c r="AR682" s="40">
        <f>IF(AP682=0,0,('Дані з ДІСО'!AH682+'Дані не з ДІСО'!G682)/('Дані з ДІСО'!AE682+'Дані не з ДІСО'!E682+'Дані не з ДІСО'!G682))</f>
        <v>0</v>
      </c>
      <c r="AS682" s="29">
        <f>AQ682*(1+0.25*AR682)*Параметри!$K$51</f>
        <v>0</v>
      </c>
      <c r="AT682" s="40">
        <f>ROUNDUP('Дані з ДІСО'!AF682/Параметри!$K$70,0)</f>
        <v>0</v>
      </c>
      <c r="AU682" s="40">
        <f t="shared" si="96"/>
        <v>0</v>
      </c>
      <c r="AV682" s="40">
        <f>IF(AT682=0,0,'Дані з ДІСО'!AI682/'Дані з ДІСО'!AF682)</f>
        <v>0</v>
      </c>
      <c r="AW682" s="29">
        <f>AU682*(1+0.25*AV682)*Параметри!$K$51</f>
        <v>0</v>
      </c>
      <c r="AX682" s="40">
        <f>ROUNDUP('Дані з ДІСО'!AR682/Параметри!$K$29,0)</f>
        <v>0</v>
      </c>
      <c r="AY682" s="40">
        <f>ROUNDUP('Дані з ДІСО'!AS682/Параметри!$K$29,0)</f>
        <v>0</v>
      </c>
      <c r="AZ682" s="40">
        <f>ROUNDUP('Дані з ДІСО'!AT682/Параметри!$K$29,0)</f>
        <v>0</v>
      </c>
      <c r="BA682" s="64">
        <f>(AX682*Параметри!$K$32+AY682*Параметри!$L$32+AZ682*Параметри!$M$32)/18</f>
        <v>0</v>
      </c>
      <c r="BB682" s="29">
        <f>(BA682*Параметри!$K$51+SUM('Дані з ДІСО'!AR682:AT682)*Параметри!$K$48*Параметри!$K$20/1000)*Параметри!$K$74</f>
        <v>0</v>
      </c>
      <c r="BC682" s="40">
        <f>ROUNDUP(('Дані не з ДІСО'!I682+'Дані не з ДІСО'!K682)/Параметри!$K$26,0)</f>
        <v>0</v>
      </c>
      <c r="BD682" s="29">
        <f>BC682*Параметри!$M$36/18</f>
        <v>0</v>
      </c>
      <c r="BE682" s="40">
        <f>IF(BC682=0,0,'Дані не з ДІСО'!K682/('Дані не з ДІСО'!I682+'Дані не з ДІСО'!K682))</f>
        <v>0</v>
      </c>
      <c r="BF682" s="29">
        <f>(1+0.25*BE682)*BD682*Параметри!$K$51</f>
        <v>0</v>
      </c>
      <c r="BG682" s="40">
        <f>ROUNDUP('Дані не з ДІСО'!M682/Параметри!$K$27,0)</f>
        <v>0</v>
      </c>
      <c r="BH682" s="40">
        <f>BG682*Параметри!$M$37/18</f>
        <v>0</v>
      </c>
      <c r="BI682" s="29">
        <f>BH682*Параметри!$K$51</f>
        <v>0</v>
      </c>
      <c r="BJ682" s="29">
        <f>'Дані не з ДІСО'!N682*Параметри!$K$76</f>
        <v>0</v>
      </c>
      <c r="BK682" s="40">
        <f>ROUNDUP('Дані з ДІСО'!V682/Параметри!$K$25,0)</f>
        <v>0</v>
      </c>
      <c r="BL682" s="40">
        <f>ROUNDUP('Дані з ДІСО'!W682/Параметри!$K$25,0)</f>
        <v>0</v>
      </c>
      <c r="BM682" s="40">
        <f>ROUNDUP('Дані з ДІСО'!X682/Параметри!$K$25,0)</f>
        <v>0</v>
      </c>
      <c r="BN682" s="40">
        <f>(BK682*Параметри!$K$34+BL682*Параметри!$L$34+BM682*Параметри!$M$34)/18</f>
        <v>0</v>
      </c>
      <c r="BO682" s="40">
        <f>IF(K682=0,0,'Дані з ДІСО'!AC682/K682)</f>
        <v>0</v>
      </c>
      <c r="BP682" s="29">
        <f>(1+0.25*BO682)*BN682*Параметри!$K$51</f>
        <v>0</v>
      </c>
      <c r="BQ682" s="29">
        <f>BP682*'Коефіцієнти АТО'!U682</f>
        <v>0</v>
      </c>
      <c r="BR682" s="29">
        <f>K682*(1+0.25*BO682)*Параметри!$K$66*Параметри!$K$20/1000</f>
        <v>0</v>
      </c>
      <c r="BS682" s="29">
        <f>(1+0.25*BO682)*K682*'Коефіцієнти АТО'!S682*Параметри!$K$20/1000</f>
        <v>0</v>
      </c>
      <c r="BT682" s="29">
        <f t="shared" si="97"/>
        <v>0</v>
      </c>
      <c r="BU682" s="40">
        <f>ROUNDUP('Дані з ДІСО'!AG682/Параметри!$K$71,0)</f>
        <v>0</v>
      </c>
      <c r="BV682" s="40">
        <f t="shared" si="98"/>
        <v>0</v>
      </c>
      <c r="BW682" s="40">
        <f>IF('Дані з ДІСО'!AG682=0,0,'Дані з ДІСО'!AJ682/'Дані з ДІСО'!AG682)</f>
        <v>0</v>
      </c>
      <c r="BX682" s="29">
        <f>BV682*(1+0.25*BW682)*Параметри!$K$51</f>
        <v>0</v>
      </c>
      <c r="BY682" s="29">
        <f>ROUND(IF(Параметри!$K$77="No",CC682,CC682*Параметри!$K$78)+AG682,1)</f>
        <v>65148.2</v>
      </c>
      <c r="BZ682" s="29">
        <f>ROUND(IF(Параметри!$K$77="No",BF682,BF682*Параметри!$K$78),1)</f>
        <v>0</v>
      </c>
      <c r="CA682" s="29">
        <f>ROUND(IF(Параметри!$K$77="No",BI682,BI682*Параметри!$K$78),1)</f>
        <v>0</v>
      </c>
      <c r="CB682" s="29">
        <f>ROUND(IF(Параметри!$K$77="No",BJ682,BJ682*Параметри!$K$78),1)</f>
        <v>0</v>
      </c>
      <c r="CC682" s="29">
        <f t="shared" si="92"/>
        <v>72386.887443400483</v>
      </c>
    </row>
    <row r="683" spans="1:81">
      <c r="A683" s="9">
        <v>682</v>
      </c>
      <c r="B683" s="9" t="s">
        <v>3151</v>
      </c>
      <c r="C683" s="9" t="s">
        <v>3151</v>
      </c>
      <c r="D683" s="9" t="s">
        <v>3774</v>
      </c>
      <c r="E683" s="9" t="s">
        <v>29</v>
      </c>
      <c r="F683" s="9" t="s">
        <v>3791</v>
      </c>
      <c r="G683" s="9" t="s">
        <v>1434</v>
      </c>
      <c r="H683" s="29">
        <f>SUM('Дані з ДІСО'!J683:L683)</f>
        <v>2124</v>
      </c>
      <c r="I683" s="29">
        <f>SUM('Дані з ДІСО'!G683:I683)</f>
        <v>136</v>
      </c>
      <c r="J683" s="29">
        <f>SUM('Дані з ДІСО'!P683:R683)</f>
        <v>0</v>
      </c>
      <c r="K683" s="29">
        <f>SUM('Дані з ДІСО'!V683:X683)</f>
        <v>0</v>
      </c>
      <c r="L683" s="40">
        <f>ROUNDUP('Дані з ДІСО'!J683/'Коефіцієнти АТО'!$R683,0)</f>
        <v>57</v>
      </c>
      <c r="M683" s="40">
        <f>ROUNDUP('Дані з ДІСО'!K683/'Коефіцієнти АТО'!$R683,0)</f>
        <v>71</v>
      </c>
      <c r="N683" s="40">
        <f>ROUNDUP('Дані з ДІСО'!L683/'Коефіцієнти АТО'!$R683,0)</f>
        <v>15</v>
      </c>
      <c r="O683" s="59">
        <f>(L683*Параметри!$K$32+M683*Параметри!$L$32+N683*Параметри!$M$32)/18</f>
        <v>231.40000000000003</v>
      </c>
      <c r="P683" s="41">
        <f>IF(H683=0,"",'Дані з ДІСО'!Y683/H683)</f>
        <v>1</v>
      </c>
      <c r="Q683" s="29">
        <f>IF(H683=0,"",(1+0.25*P683)*O683*Параметри!$K$51)</f>
        <v>59244.246013238007</v>
      </c>
      <c r="R683" s="29">
        <f>IF(H683=0,"",Q683*'Коефіцієнти АТО'!T683)</f>
        <v>1007.1521822250462</v>
      </c>
      <c r="S683" s="29">
        <f>IF(H683=0,"",H683*(1+0.25*P683)*Параметри!$K$66*Параметри!$K$20/1000)</f>
        <v>0</v>
      </c>
      <c r="T683" s="29">
        <f>IF(H683=0,"",H683*(1+0.25*P683)*'Коефіцієнти АТО'!$S683*Параметри!$K$20/1000)</f>
        <v>12128.335690479355</v>
      </c>
      <c r="U683" s="29">
        <f t="shared" si="93"/>
        <v>72379.733885942405</v>
      </c>
      <c r="V683" s="29">
        <f t="shared" si="94"/>
        <v>72379.733885942405</v>
      </c>
      <c r="W683" s="40">
        <f>ROUNDUP('Дані з ДІСО'!P683/Параметри!$K$24,0)</f>
        <v>0</v>
      </c>
      <c r="X683" s="40">
        <f>ROUNDUP('Дані з ДІСО'!Q683/Параметри!$K$24,0)</f>
        <v>0</v>
      </c>
      <c r="Y683" s="40">
        <f>ROUNDUP('Дані з ДІСО'!R683/Параметри!$K$24,0)</f>
        <v>0</v>
      </c>
      <c r="Z683" s="59">
        <f>(W683*Параметри!$K$33+X683*Параметри!$L$33+Y683*Параметри!$M$33)/18</f>
        <v>0</v>
      </c>
      <c r="AA683" s="41">
        <f>IF(J683=0,0,'Дані з ДІСО'!AA683/J683)</f>
        <v>0</v>
      </c>
      <c r="AB683" s="29">
        <f>(1+0.25*AA683)*Z683*Параметри!$K$51</f>
        <v>0</v>
      </c>
      <c r="AC683" s="29">
        <f>AB683*'Коефіцієнти АТО'!U683</f>
        <v>0</v>
      </c>
      <c r="AD683" s="29">
        <f>J683*(1+0.25*AA683)*Параметри!$K$66*Параметри!$K$20/1000</f>
        <v>0</v>
      </c>
      <c r="AE683" s="29">
        <f>(1+0.25*AA683)*J683*'Коефіцієнти АТО'!S683*Параметри!$K$20/1000</f>
        <v>0</v>
      </c>
      <c r="AF683" s="29">
        <f t="shared" si="90"/>
        <v>0</v>
      </c>
      <c r="AG683" s="29">
        <v>0</v>
      </c>
      <c r="AH683" s="40">
        <v>0</v>
      </c>
      <c r="AI683" s="40">
        <v>22</v>
      </c>
      <c r="AJ683" s="40">
        <f t="shared" si="91"/>
        <v>1</v>
      </c>
      <c r="AK683" s="29">
        <f>(AH683+AI683)*(1+0.25*AJ683)*Параметри!$K$53</f>
        <v>4934.3050816400009</v>
      </c>
      <c r="AL683" s="29">
        <f>ROUNDUP(('Дані з ДІСО'!AU683+'Дані з ДІСО'!AW683)/Параметри!$K$28,0)</f>
        <v>0</v>
      </c>
      <c r="AM683" s="64">
        <f>AL683*Параметри!$M$35/18</f>
        <v>0</v>
      </c>
      <c r="AN683" s="29">
        <f>IF(AL683=0,0,'Дані з ДІСО'!AW683/SUM('Дані з ДІСО'!AU683,'Дані з ДІСО'!AW683))</f>
        <v>0</v>
      </c>
      <c r="AO683" s="29">
        <f>(1+0.25*AN683)*AM683*Параметри!$K$51</f>
        <v>0</v>
      </c>
      <c r="AP683" s="40">
        <f>ROUNDUP(('Дані з ДІСО'!AE683+'Дані не з ДІСО'!E683+'Дані не з ДІСО'!G683)/Параметри!$K$69,0)</f>
        <v>0</v>
      </c>
      <c r="AQ683" s="40">
        <f t="shared" si="95"/>
        <v>0</v>
      </c>
      <c r="AR683" s="40">
        <f>IF(AP683=0,0,('Дані з ДІСО'!AH683+'Дані не з ДІСО'!G683)/('Дані з ДІСО'!AE683+'Дані не з ДІСО'!E683+'Дані не з ДІСО'!G683))</f>
        <v>0</v>
      </c>
      <c r="AS683" s="29">
        <f>AQ683*(1+0.25*AR683)*Параметри!$K$51</f>
        <v>0</v>
      </c>
      <c r="AT683" s="40">
        <f>ROUNDUP('Дані з ДІСО'!AF683/Параметри!$K$70,0)</f>
        <v>0</v>
      </c>
      <c r="AU683" s="40">
        <f t="shared" si="96"/>
        <v>0</v>
      </c>
      <c r="AV683" s="40">
        <f>IF(AT683=0,0,'Дані з ДІСО'!AI683/'Дані з ДІСО'!AF683)</f>
        <v>0</v>
      </c>
      <c r="AW683" s="29">
        <f>AU683*(1+0.25*AV683)*Параметри!$K$51</f>
        <v>0</v>
      </c>
      <c r="AX683" s="40">
        <f>ROUNDUP('Дані з ДІСО'!AR683/Параметри!$K$29,0)</f>
        <v>0</v>
      </c>
      <c r="AY683" s="40">
        <f>ROUNDUP('Дані з ДІСО'!AS683/Параметри!$K$29,0)</f>
        <v>0</v>
      </c>
      <c r="AZ683" s="40">
        <f>ROUNDUP('Дані з ДІСО'!AT683/Параметри!$K$29,0)</f>
        <v>0</v>
      </c>
      <c r="BA683" s="64">
        <f>(AX683*Параметри!$K$32+AY683*Параметри!$L$32+AZ683*Параметри!$M$32)/18</f>
        <v>0</v>
      </c>
      <c r="BB683" s="29">
        <f>(BA683*Параметри!$K$51+SUM('Дані з ДІСО'!AR683:AT683)*Параметри!$K$48*Параметри!$K$20/1000)*Параметри!$K$74</f>
        <v>0</v>
      </c>
      <c r="BC683" s="40">
        <f>ROUNDUP(('Дані не з ДІСО'!I683+'Дані не з ДІСО'!K683)/Параметри!$K$26,0)</f>
        <v>0</v>
      </c>
      <c r="BD683" s="29">
        <f>BC683*Параметри!$M$36/18</f>
        <v>0</v>
      </c>
      <c r="BE683" s="40">
        <f>IF(BC683=0,0,'Дані не з ДІСО'!K683/('Дані не з ДІСО'!I683+'Дані не з ДІСО'!K683))</f>
        <v>0</v>
      </c>
      <c r="BF683" s="29">
        <f>(1+0.25*BE683)*BD683*Параметри!$K$51</f>
        <v>0</v>
      </c>
      <c r="BG683" s="40">
        <f>ROUNDUP('Дані не з ДІСО'!M683/Параметри!$K$27,0)</f>
        <v>0</v>
      </c>
      <c r="BH683" s="40">
        <f>BG683*Параметри!$M$37/18</f>
        <v>0</v>
      </c>
      <c r="BI683" s="29">
        <f>BH683*Параметри!$K$51</f>
        <v>0</v>
      </c>
      <c r="BJ683" s="29">
        <f>'Дані не з ДІСО'!N683*Параметри!$K$76</f>
        <v>0</v>
      </c>
      <c r="BK683" s="40">
        <f>ROUNDUP('Дані з ДІСО'!V683/Параметри!$K$25,0)</f>
        <v>0</v>
      </c>
      <c r="BL683" s="40">
        <f>ROUNDUP('Дані з ДІСО'!W683/Параметри!$K$25,0)</f>
        <v>0</v>
      </c>
      <c r="BM683" s="40">
        <f>ROUNDUP('Дані з ДІСО'!X683/Параметри!$K$25,0)</f>
        <v>0</v>
      </c>
      <c r="BN683" s="40">
        <f>(BK683*Параметри!$K$34+BL683*Параметри!$L$34+BM683*Параметри!$M$34)/18</f>
        <v>0</v>
      </c>
      <c r="BO683" s="40">
        <f>IF(K683=0,0,'Дані з ДІСО'!AC683/K683)</f>
        <v>0</v>
      </c>
      <c r="BP683" s="29">
        <f>(1+0.25*BO683)*BN683*Параметри!$K$51</f>
        <v>0</v>
      </c>
      <c r="BQ683" s="29">
        <f>BP683*'Коефіцієнти АТО'!U683</f>
        <v>0</v>
      </c>
      <c r="BR683" s="29">
        <f>K683*(1+0.25*BO683)*Параметри!$K$66*Параметри!$K$20/1000</f>
        <v>0</v>
      </c>
      <c r="BS683" s="29">
        <f>(1+0.25*BO683)*K683*'Коефіцієнти АТО'!S683*Параметри!$K$20/1000</f>
        <v>0</v>
      </c>
      <c r="BT683" s="29">
        <f t="shared" si="97"/>
        <v>0</v>
      </c>
      <c r="BU683" s="40">
        <f>ROUNDUP('Дані з ДІСО'!AG683/Параметри!$K$71,0)</f>
        <v>0</v>
      </c>
      <c r="BV683" s="40">
        <f t="shared" si="98"/>
        <v>0</v>
      </c>
      <c r="BW683" s="40">
        <f>IF('Дані з ДІСО'!AG683=0,0,'Дані з ДІСО'!AJ683/'Дані з ДІСО'!AG683)</f>
        <v>0</v>
      </c>
      <c r="BX683" s="29">
        <f>BV683*(1+0.25*BW683)*Параметри!$K$51</f>
        <v>0</v>
      </c>
      <c r="BY683" s="29">
        <f>ROUND(IF(Параметри!$K$77="No",CC683,CC683*Параметри!$K$78)+AG683,1)</f>
        <v>69582.600000000006</v>
      </c>
      <c r="BZ683" s="29">
        <f>ROUND(IF(Параметри!$K$77="No",BF683,BF683*Параметри!$K$78),1)</f>
        <v>0</v>
      </c>
      <c r="CA683" s="29">
        <f>ROUND(IF(Параметри!$K$77="No",BI683,BI683*Параметри!$K$78),1)</f>
        <v>0</v>
      </c>
      <c r="CB683" s="29">
        <f>ROUND(IF(Параметри!$K$77="No",BJ683,BJ683*Параметри!$K$78),1)</f>
        <v>0</v>
      </c>
      <c r="CC683" s="29">
        <f t="shared" si="92"/>
        <v>77314.038967582412</v>
      </c>
    </row>
    <row r="684" spans="1:81">
      <c r="A684" s="9">
        <v>683</v>
      </c>
      <c r="B684" s="9" t="s">
        <v>3145</v>
      </c>
      <c r="C684" s="9" t="s">
        <v>3146</v>
      </c>
      <c r="D684" s="9" t="s">
        <v>3774</v>
      </c>
      <c r="E684" s="9" t="s">
        <v>21</v>
      </c>
      <c r="F684" s="9" t="s">
        <v>3792</v>
      </c>
      <c r="G684" s="9" t="s">
        <v>1436</v>
      </c>
      <c r="H684" s="29">
        <f>SUM('Дані з ДІСО'!J684:L684)</f>
        <v>2235.5</v>
      </c>
      <c r="I684" s="29">
        <f>SUM('Дані з ДІСО'!G684:I684)</f>
        <v>103</v>
      </c>
      <c r="J684" s="29">
        <f>SUM('Дані з ДІСО'!P684:R684)</f>
        <v>0</v>
      </c>
      <c r="K684" s="29">
        <f>SUM('Дані з ДІСО'!V684:X684)</f>
        <v>0</v>
      </c>
      <c r="L684" s="40">
        <f>ROUNDUP('Дані з ДІСО'!J684/'Коефіцієнти АТО'!$R684,0)</f>
        <v>47</v>
      </c>
      <c r="M684" s="40">
        <f>ROUNDUP('Дані з ДІСО'!K684/'Коефіцієнти АТО'!$R684,0)</f>
        <v>63</v>
      </c>
      <c r="N684" s="40">
        <f>ROUNDUP('Дані з ДІСО'!L684/'Коефіцієнти АТО'!$R684,0)</f>
        <v>16</v>
      </c>
      <c r="O684" s="59">
        <f>(L684*Параметри!$K$32+M684*Параметри!$L$32+N684*Параметри!$M$32)/18</f>
        <v>206.06111111111113</v>
      </c>
      <c r="P684" s="41">
        <f>IF(H684=0,"",'Дані з ДІСО'!Y684/H684)</f>
        <v>0</v>
      </c>
      <c r="Q684" s="29">
        <f>IF(H684=0,"",(1+0.25*P684)*O684*Параметри!$K$51)</f>
        <v>42205.480243484315</v>
      </c>
      <c r="R684" s="29">
        <f>IF(H684=0,"",Q684*'Коефіцієнти АТО'!T684)</f>
        <v>717.49316413923339</v>
      </c>
      <c r="S684" s="29">
        <f>IF(H684=0,"",H684*(1+0.25*P684)*Параметри!$K$66*Параметри!$K$20/1000)</f>
        <v>0</v>
      </c>
      <c r="T684" s="29">
        <f>IF(H684=0,"",H684*(1+0.25*P684)*'Коефіцієнти АТО'!$S684*Параметри!$K$20/1000)</f>
        <v>10212.012970269905</v>
      </c>
      <c r="U684" s="29">
        <f t="shared" si="93"/>
        <v>53134.986377893452</v>
      </c>
      <c r="V684" s="29">
        <f t="shared" si="94"/>
        <v>53134.986377893452</v>
      </c>
      <c r="W684" s="40">
        <f>ROUNDUP('Дані з ДІСО'!P684/Параметри!$K$24,0)</f>
        <v>0</v>
      </c>
      <c r="X684" s="40">
        <f>ROUNDUP('Дані з ДІСО'!Q684/Параметри!$K$24,0)</f>
        <v>0</v>
      </c>
      <c r="Y684" s="40">
        <f>ROUNDUP('Дані з ДІСО'!R684/Параметри!$K$24,0)</f>
        <v>0</v>
      </c>
      <c r="Z684" s="59">
        <f>(W684*Параметри!$K$33+X684*Параметри!$L$33+Y684*Параметри!$M$33)/18</f>
        <v>0</v>
      </c>
      <c r="AA684" s="41">
        <f>IF(J684=0,0,'Дані з ДІСО'!AA684/J684)</f>
        <v>0</v>
      </c>
      <c r="AB684" s="29">
        <f>(1+0.25*AA684)*Z684*Параметри!$K$51</f>
        <v>0</v>
      </c>
      <c r="AC684" s="29">
        <f>AB684*'Коефіцієнти АТО'!U684</f>
        <v>0</v>
      </c>
      <c r="AD684" s="29">
        <f>J684*(1+0.25*AA684)*Параметри!$K$66*Параметри!$K$20/1000</f>
        <v>0</v>
      </c>
      <c r="AE684" s="29">
        <f>(1+0.25*AA684)*J684*'Коефіцієнти АТО'!S684*Параметри!$K$20/1000</f>
        <v>0</v>
      </c>
      <c r="AF684" s="29">
        <f t="shared" si="90"/>
        <v>0</v>
      </c>
      <c r="AG684" s="29">
        <v>0</v>
      </c>
      <c r="AH684" s="40">
        <v>10</v>
      </c>
      <c r="AI684" s="40">
        <v>0</v>
      </c>
      <c r="AJ684" s="40">
        <f t="shared" si="91"/>
        <v>0</v>
      </c>
      <c r="AK684" s="29">
        <f>(AH684+AI684)*(1+0.25*AJ684)*Параметри!$K$53</f>
        <v>1794.2927569600006</v>
      </c>
      <c r="AL684" s="29">
        <f>ROUNDUP(('Дані з ДІСО'!AU684+'Дані з ДІСО'!AW684)/Параметри!$K$28,0)</f>
        <v>0</v>
      </c>
      <c r="AM684" s="64">
        <f>AL684*Параметри!$M$35/18</f>
        <v>0</v>
      </c>
      <c r="AN684" s="29">
        <f>IF(AL684=0,0,'Дані з ДІСО'!AW684/SUM('Дані з ДІСО'!AU684,'Дані з ДІСО'!AW684))</f>
        <v>0</v>
      </c>
      <c r="AO684" s="29">
        <f>(1+0.25*AN684)*AM684*Параметри!$K$51</f>
        <v>0</v>
      </c>
      <c r="AP684" s="40">
        <f>ROUNDUP(('Дані з ДІСО'!AE684+'Дані не з ДІСО'!E684+'Дані не з ДІСО'!G684)/Параметри!$K$69,0)</f>
        <v>0</v>
      </c>
      <c r="AQ684" s="40">
        <f t="shared" si="95"/>
        <v>0</v>
      </c>
      <c r="AR684" s="40">
        <f>IF(AP684=0,0,('Дані з ДІСО'!AH684+'Дані не з ДІСО'!G684)/('Дані з ДІСО'!AE684+'Дані не з ДІСО'!E684+'Дані не з ДІСО'!G684))</f>
        <v>0</v>
      </c>
      <c r="AS684" s="29">
        <f>AQ684*(1+0.25*AR684)*Параметри!$K$51</f>
        <v>0</v>
      </c>
      <c r="AT684" s="40">
        <f>ROUNDUP('Дані з ДІСО'!AF684/Параметри!$K$70,0)</f>
        <v>0</v>
      </c>
      <c r="AU684" s="40">
        <f t="shared" si="96"/>
        <v>0</v>
      </c>
      <c r="AV684" s="40">
        <f>IF(AT684=0,0,'Дані з ДІСО'!AI684/'Дані з ДІСО'!AF684)</f>
        <v>0</v>
      </c>
      <c r="AW684" s="29">
        <f>AU684*(1+0.25*AV684)*Параметри!$K$51</f>
        <v>0</v>
      </c>
      <c r="AX684" s="40">
        <f>ROUNDUP('Дані з ДІСО'!AR684/Параметри!$K$29,0)</f>
        <v>0</v>
      </c>
      <c r="AY684" s="40">
        <f>ROUNDUP('Дані з ДІСО'!AS684/Параметри!$K$29,0)</f>
        <v>0</v>
      </c>
      <c r="AZ684" s="40">
        <f>ROUNDUP('Дані з ДІСО'!AT684/Параметри!$K$29,0)</f>
        <v>0</v>
      </c>
      <c r="BA684" s="64">
        <f>(AX684*Параметри!$K$32+AY684*Параметри!$L$32+AZ684*Параметри!$M$32)/18</f>
        <v>0</v>
      </c>
      <c r="BB684" s="29">
        <f>(BA684*Параметри!$K$51+SUM('Дані з ДІСО'!AR684:AT684)*Параметри!$K$48*Параметри!$K$20/1000)*Параметри!$K$74</f>
        <v>0</v>
      </c>
      <c r="BC684" s="40">
        <f>ROUNDUP(('Дані не з ДІСО'!I684+'Дані не з ДІСО'!K684)/Параметри!$K$26,0)</f>
        <v>0</v>
      </c>
      <c r="BD684" s="29">
        <f>BC684*Параметри!$M$36/18</f>
        <v>0</v>
      </c>
      <c r="BE684" s="40">
        <f>IF(BC684=0,0,'Дані не з ДІСО'!K684/('Дані не з ДІСО'!I684+'Дані не з ДІСО'!K684))</f>
        <v>0</v>
      </c>
      <c r="BF684" s="29">
        <f>(1+0.25*BE684)*BD684*Параметри!$K$51</f>
        <v>0</v>
      </c>
      <c r="BG684" s="40">
        <f>ROUNDUP('Дані не з ДІСО'!M684/Параметри!$K$27,0)</f>
        <v>0</v>
      </c>
      <c r="BH684" s="40">
        <f>BG684*Параметри!$M$37/18</f>
        <v>0</v>
      </c>
      <c r="BI684" s="29">
        <f>BH684*Параметри!$K$51</f>
        <v>0</v>
      </c>
      <c r="BJ684" s="29">
        <f>'Дані не з ДІСО'!N684*Параметри!$K$76</f>
        <v>0</v>
      </c>
      <c r="BK684" s="40">
        <f>ROUNDUP('Дані з ДІСО'!V684/Параметри!$K$25,0)</f>
        <v>0</v>
      </c>
      <c r="BL684" s="40">
        <f>ROUNDUP('Дані з ДІСО'!W684/Параметри!$K$25,0)</f>
        <v>0</v>
      </c>
      <c r="BM684" s="40">
        <f>ROUNDUP('Дані з ДІСО'!X684/Параметри!$K$25,0)</f>
        <v>0</v>
      </c>
      <c r="BN684" s="40">
        <f>(BK684*Параметри!$K$34+BL684*Параметри!$L$34+BM684*Параметри!$M$34)/18</f>
        <v>0</v>
      </c>
      <c r="BO684" s="40">
        <f>IF(K684=0,0,'Дані з ДІСО'!AC684/K684)</f>
        <v>0</v>
      </c>
      <c r="BP684" s="29">
        <f>(1+0.25*BO684)*BN684*Параметри!$K$51</f>
        <v>0</v>
      </c>
      <c r="BQ684" s="29">
        <f>BP684*'Коефіцієнти АТО'!U684</f>
        <v>0</v>
      </c>
      <c r="BR684" s="29">
        <f>K684*(1+0.25*BO684)*Параметри!$K$66*Параметри!$K$20/1000</f>
        <v>0</v>
      </c>
      <c r="BS684" s="29">
        <f>(1+0.25*BO684)*K684*'Коефіцієнти АТО'!S684*Параметри!$K$20/1000</f>
        <v>0</v>
      </c>
      <c r="BT684" s="29">
        <f t="shared" si="97"/>
        <v>0</v>
      </c>
      <c r="BU684" s="40">
        <f>ROUNDUP('Дані з ДІСО'!AG684/Параметри!$K$71,0)</f>
        <v>0</v>
      </c>
      <c r="BV684" s="40">
        <f t="shared" si="98"/>
        <v>0</v>
      </c>
      <c r="BW684" s="40">
        <f>IF('Дані з ДІСО'!AG684=0,0,'Дані з ДІСО'!AJ684/'Дані з ДІСО'!AG684)</f>
        <v>0</v>
      </c>
      <c r="BX684" s="29">
        <f>BV684*(1+0.25*BW684)*Параметри!$K$51</f>
        <v>0</v>
      </c>
      <c r="BY684" s="29">
        <f>ROUND(IF(Параметри!$K$77="No",CC684,CC684*Параметри!$K$78)+AG684,1)</f>
        <v>49436.4</v>
      </c>
      <c r="BZ684" s="29">
        <f>ROUND(IF(Параметри!$K$77="No",BF684,BF684*Параметри!$K$78),1)</f>
        <v>0</v>
      </c>
      <c r="CA684" s="29">
        <f>ROUND(IF(Параметри!$K$77="No",BI684,BI684*Параметри!$K$78),1)</f>
        <v>0</v>
      </c>
      <c r="CB684" s="29">
        <f>ROUND(IF(Параметри!$K$77="No",BJ684,BJ684*Параметри!$K$78),1)</f>
        <v>0</v>
      </c>
      <c r="CC684" s="29">
        <f t="shared" si="92"/>
        <v>54929.279134853452</v>
      </c>
    </row>
    <row r="685" spans="1:81">
      <c r="A685" s="9">
        <v>684</v>
      </c>
      <c r="B685" s="9" t="s">
        <v>3145</v>
      </c>
      <c r="C685" s="9" t="s">
        <v>3146</v>
      </c>
      <c r="D685" s="9" t="s">
        <v>3774</v>
      </c>
      <c r="E685" s="9" t="s">
        <v>21</v>
      </c>
      <c r="F685" s="9" t="s">
        <v>3793</v>
      </c>
      <c r="G685" s="9" t="s">
        <v>1438</v>
      </c>
      <c r="H685" s="29">
        <f>SUM('Дані з ДІСО'!J685:L685)</f>
        <v>2472</v>
      </c>
      <c r="I685" s="29">
        <f>SUM('Дані з ДІСО'!G685:I685)</f>
        <v>108</v>
      </c>
      <c r="J685" s="29">
        <f>SUM('Дані з ДІСО'!P685:R685)</f>
        <v>0</v>
      </c>
      <c r="K685" s="29">
        <f>SUM('Дані з ДІСО'!V685:X685)</f>
        <v>0</v>
      </c>
      <c r="L685" s="40">
        <f>ROUNDUP('Дані з ДІСО'!J685/'Коефіцієнти АТО'!$R685,0)</f>
        <v>54</v>
      </c>
      <c r="M685" s="40">
        <f>ROUNDUP('Дані з ДІСО'!K685/'Коефіцієнти АТО'!$R685,0)</f>
        <v>68</v>
      </c>
      <c r="N685" s="40">
        <f>ROUNDUP('Дані з ДІСО'!L685/'Коефіцієнти АТО'!$R685,0)</f>
        <v>13</v>
      </c>
      <c r="O685" s="59">
        <f>(L685*Параметри!$K$32+M685*Параметри!$L$32+N685*Параметри!$M$32)/18</f>
        <v>218.17222222222225</v>
      </c>
      <c r="P685" s="41">
        <f>IF(H685=0,"",'Дані з ДІСО'!Y685/H685)</f>
        <v>0</v>
      </c>
      <c r="Q685" s="29">
        <f>IF(H685=0,"",(1+0.25*P685)*O685*Параметри!$K$51)</f>
        <v>44686.080575931424</v>
      </c>
      <c r="R685" s="29">
        <f>IF(H685=0,"",Q685*'Коефіцієнти АТО'!T685)</f>
        <v>759.66336979083428</v>
      </c>
      <c r="S685" s="29">
        <f>IF(H685=0,"",H685*(1+0.25*P685)*Параметри!$K$66*Параметри!$K$20/1000)</f>
        <v>0</v>
      </c>
      <c r="T685" s="29">
        <f>IF(H685=0,"",H685*(1+0.25*P685)*'Коефіцієнти АТО'!$S685*Параметри!$K$20/1000)</f>
        <v>10116.082631475154</v>
      </c>
      <c r="U685" s="29">
        <f t="shared" si="93"/>
        <v>55561.826577197411</v>
      </c>
      <c r="V685" s="29">
        <f t="shared" si="94"/>
        <v>55561.826577197411</v>
      </c>
      <c r="W685" s="40">
        <f>ROUNDUP('Дані з ДІСО'!P685/Параметри!$K$24,0)</f>
        <v>0</v>
      </c>
      <c r="X685" s="40">
        <f>ROUNDUP('Дані з ДІСО'!Q685/Параметри!$K$24,0)</f>
        <v>0</v>
      </c>
      <c r="Y685" s="40">
        <f>ROUNDUP('Дані з ДІСО'!R685/Параметри!$K$24,0)</f>
        <v>0</v>
      </c>
      <c r="Z685" s="59">
        <f>(W685*Параметри!$K$33+X685*Параметри!$L$33+Y685*Параметри!$M$33)/18</f>
        <v>0</v>
      </c>
      <c r="AA685" s="41">
        <f>IF(J685=0,0,'Дані з ДІСО'!AA685/J685)</f>
        <v>0</v>
      </c>
      <c r="AB685" s="29">
        <f>(1+0.25*AA685)*Z685*Параметри!$K$51</f>
        <v>0</v>
      </c>
      <c r="AC685" s="29">
        <f>AB685*'Коефіцієнти АТО'!U685</f>
        <v>0</v>
      </c>
      <c r="AD685" s="29">
        <f>J685*(1+0.25*AA685)*Параметри!$K$66*Параметри!$K$20/1000</f>
        <v>0</v>
      </c>
      <c r="AE685" s="29">
        <f>(1+0.25*AA685)*J685*'Коефіцієнти АТО'!S685*Параметри!$K$20/1000</f>
        <v>0</v>
      </c>
      <c r="AF685" s="29">
        <f t="shared" si="90"/>
        <v>0</v>
      </c>
      <c r="AG685" s="29">
        <v>0</v>
      </c>
      <c r="AH685" s="40">
        <v>22</v>
      </c>
      <c r="AI685" s="40">
        <v>0</v>
      </c>
      <c r="AJ685" s="40">
        <f t="shared" si="91"/>
        <v>0</v>
      </c>
      <c r="AK685" s="29">
        <f>(AH685+AI685)*(1+0.25*AJ685)*Параметри!$K$53</f>
        <v>3947.4440653120009</v>
      </c>
      <c r="AL685" s="29">
        <f>ROUNDUP(('Дані з ДІСО'!AU685+'Дані з ДІСО'!AW685)/Параметри!$K$28,0)</f>
        <v>0</v>
      </c>
      <c r="AM685" s="64">
        <f>AL685*Параметри!$M$35/18</f>
        <v>0</v>
      </c>
      <c r="AN685" s="29">
        <f>IF(AL685=0,0,'Дані з ДІСО'!AW685/SUM('Дані з ДІСО'!AU685,'Дані з ДІСО'!AW685))</f>
        <v>0</v>
      </c>
      <c r="AO685" s="29">
        <f>(1+0.25*AN685)*AM685*Параметри!$K$51</f>
        <v>0</v>
      </c>
      <c r="AP685" s="40">
        <f>ROUNDUP(('Дані з ДІСО'!AE685+'Дані не з ДІСО'!E685+'Дані не з ДІСО'!G685)/Параметри!$K$69,0)</f>
        <v>0</v>
      </c>
      <c r="AQ685" s="40">
        <f t="shared" si="95"/>
        <v>0</v>
      </c>
      <c r="AR685" s="40">
        <f>IF(AP685=0,0,('Дані з ДІСО'!AH685+'Дані не з ДІСО'!G685)/('Дані з ДІСО'!AE685+'Дані не з ДІСО'!E685+'Дані не з ДІСО'!G685))</f>
        <v>0</v>
      </c>
      <c r="AS685" s="29">
        <f>AQ685*(1+0.25*AR685)*Параметри!$K$51</f>
        <v>0</v>
      </c>
      <c r="AT685" s="40">
        <f>ROUNDUP('Дані з ДІСО'!AF685/Параметри!$K$70,0)</f>
        <v>0</v>
      </c>
      <c r="AU685" s="40">
        <f t="shared" si="96"/>
        <v>0</v>
      </c>
      <c r="AV685" s="40">
        <f>IF(AT685=0,0,'Дані з ДІСО'!AI685/'Дані з ДІСО'!AF685)</f>
        <v>0</v>
      </c>
      <c r="AW685" s="29">
        <f>AU685*(1+0.25*AV685)*Параметри!$K$51</f>
        <v>0</v>
      </c>
      <c r="AX685" s="40">
        <f>ROUNDUP('Дані з ДІСО'!AR685/Параметри!$K$29,0)</f>
        <v>0</v>
      </c>
      <c r="AY685" s="40">
        <f>ROUNDUP('Дані з ДІСО'!AS685/Параметри!$K$29,0)</f>
        <v>0</v>
      </c>
      <c r="AZ685" s="40">
        <f>ROUNDUP('Дані з ДІСО'!AT685/Параметри!$K$29,0)</f>
        <v>0</v>
      </c>
      <c r="BA685" s="64">
        <f>(AX685*Параметри!$K$32+AY685*Параметри!$L$32+AZ685*Параметри!$M$32)/18</f>
        <v>0</v>
      </c>
      <c r="BB685" s="29">
        <f>(BA685*Параметри!$K$51+SUM('Дані з ДІСО'!AR685:AT685)*Параметри!$K$48*Параметри!$K$20/1000)*Параметри!$K$74</f>
        <v>0</v>
      </c>
      <c r="BC685" s="40">
        <f>ROUNDUP(('Дані не з ДІСО'!I685+'Дані не з ДІСО'!K685)/Параметри!$K$26,0)</f>
        <v>0</v>
      </c>
      <c r="BD685" s="29">
        <f>BC685*Параметри!$M$36/18</f>
        <v>0</v>
      </c>
      <c r="BE685" s="40">
        <f>IF(BC685=0,0,'Дані не з ДІСО'!K685/('Дані не з ДІСО'!I685+'Дані не з ДІСО'!K685))</f>
        <v>0</v>
      </c>
      <c r="BF685" s="29">
        <f>(1+0.25*BE685)*BD685*Параметри!$K$51</f>
        <v>0</v>
      </c>
      <c r="BG685" s="40">
        <f>ROUNDUP('Дані не з ДІСО'!M685/Параметри!$K$27,0)</f>
        <v>0</v>
      </c>
      <c r="BH685" s="40">
        <f>BG685*Параметри!$M$37/18</f>
        <v>0</v>
      </c>
      <c r="BI685" s="29">
        <f>BH685*Параметри!$K$51</f>
        <v>0</v>
      </c>
      <c r="BJ685" s="29">
        <f>'Дані не з ДІСО'!N685*Параметри!$K$76</f>
        <v>0</v>
      </c>
      <c r="BK685" s="40">
        <f>ROUNDUP('Дані з ДІСО'!V685/Параметри!$K$25,0)</f>
        <v>0</v>
      </c>
      <c r="BL685" s="40">
        <f>ROUNDUP('Дані з ДІСО'!W685/Параметри!$K$25,0)</f>
        <v>0</v>
      </c>
      <c r="BM685" s="40">
        <f>ROUNDUP('Дані з ДІСО'!X685/Параметри!$K$25,0)</f>
        <v>0</v>
      </c>
      <c r="BN685" s="40">
        <f>(BK685*Параметри!$K$34+BL685*Параметри!$L$34+BM685*Параметри!$M$34)/18</f>
        <v>0</v>
      </c>
      <c r="BO685" s="40">
        <f>IF(K685=0,0,'Дані з ДІСО'!AC685/K685)</f>
        <v>0</v>
      </c>
      <c r="BP685" s="29">
        <f>(1+0.25*BO685)*BN685*Параметри!$K$51</f>
        <v>0</v>
      </c>
      <c r="BQ685" s="29">
        <f>BP685*'Коефіцієнти АТО'!U685</f>
        <v>0</v>
      </c>
      <c r="BR685" s="29">
        <f>K685*(1+0.25*BO685)*Параметри!$K$66*Параметри!$K$20/1000</f>
        <v>0</v>
      </c>
      <c r="BS685" s="29">
        <f>(1+0.25*BO685)*K685*'Коефіцієнти АТО'!S685*Параметри!$K$20/1000</f>
        <v>0</v>
      </c>
      <c r="BT685" s="29">
        <f t="shared" si="97"/>
        <v>0</v>
      </c>
      <c r="BU685" s="40">
        <f>ROUNDUP('Дані з ДІСО'!AG685/Параметри!$K$71,0)</f>
        <v>0</v>
      </c>
      <c r="BV685" s="40">
        <f t="shared" si="98"/>
        <v>0</v>
      </c>
      <c r="BW685" s="40">
        <f>IF('Дані з ДІСО'!AG685=0,0,'Дані з ДІСО'!AJ685/'Дані з ДІСО'!AG685)</f>
        <v>0</v>
      </c>
      <c r="BX685" s="29">
        <f>BV685*(1+0.25*BW685)*Параметри!$K$51</f>
        <v>0</v>
      </c>
      <c r="BY685" s="29">
        <f>ROUND(IF(Параметри!$K$77="No",CC685,CC685*Параметри!$K$78)+AG685,1)</f>
        <v>53558.3</v>
      </c>
      <c r="BZ685" s="29">
        <f>ROUND(IF(Параметри!$K$77="No",BF685,BF685*Параметри!$K$78),1)</f>
        <v>0</v>
      </c>
      <c r="CA685" s="29">
        <f>ROUND(IF(Параметри!$K$77="No",BI685,BI685*Параметри!$K$78),1)</f>
        <v>0</v>
      </c>
      <c r="CB685" s="29">
        <f>ROUND(IF(Параметри!$K$77="No",BJ685,BJ685*Параметри!$K$78),1)</f>
        <v>0</v>
      </c>
      <c r="CC685" s="29">
        <f t="shared" si="92"/>
        <v>59509.270642509415</v>
      </c>
    </row>
    <row r="686" spans="1:81">
      <c r="A686" s="9">
        <v>685</v>
      </c>
      <c r="B686" s="9" t="s">
        <v>3148</v>
      </c>
      <c r="C686" s="9" t="s">
        <v>3148</v>
      </c>
      <c r="D686" s="9" t="s">
        <v>3774</v>
      </c>
      <c r="E686" s="9" t="s">
        <v>24</v>
      </c>
      <c r="F686" s="9" t="s">
        <v>3794</v>
      </c>
      <c r="G686" s="9" t="s">
        <v>1440</v>
      </c>
      <c r="H686" s="29">
        <f>SUM('Дані з ДІСО'!J686:L686)</f>
        <v>1034</v>
      </c>
      <c r="I686" s="29">
        <f>SUM('Дані з ДІСО'!G686:I686)</f>
        <v>51</v>
      </c>
      <c r="J686" s="29">
        <f>SUM('Дані з ДІСО'!P686:R686)</f>
        <v>15</v>
      </c>
      <c r="K686" s="29">
        <f>SUM('Дані з ДІСО'!V686:X686)</f>
        <v>0</v>
      </c>
      <c r="L686" s="40">
        <f>ROUNDUP('Дані з ДІСО'!J686/'Коефіцієнти АТО'!$R686,0)</f>
        <v>24</v>
      </c>
      <c r="M686" s="40">
        <f>ROUNDUP('Дані з ДІСО'!K686/'Коефіцієнти АТО'!$R686,0)</f>
        <v>26</v>
      </c>
      <c r="N686" s="40">
        <f>ROUNDUP('Дані з ДІСО'!L686/'Коефіцієнти АТО'!$R686,0)</f>
        <v>6</v>
      </c>
      <c r="O686" s="59">
        <f>(L686*Параметри!$K$32+M686*Параметри!$L$32+N686*Параметри!$M$32)/18</f>
        <v>89.733333333333334</v>
      </c>
      <c r="P686" s="41">
        <f>IF(H686=0,"",'Дані з ДІСО'!Y686/H686)</f>
        <v>0</v>
      </c>
      <c r="Q686" s="29">
        <f>IF(H686=0,"",(1+0.25*P686)*O686*Параметри!$K$51)</f>
        <v>18379.200261323735</v>
      </c>
      <c r="R686" s="29">
        <f>IF(H686=0,"",Q686*'Коефіцієнти АТО'!T686)</f>
        <v>312.44640444250354</v>
      </c>
      <c r="S686" s="29">
        <f>IF(H686=0,"",H686*(1+0.25*P686)*Параметри!$K$66*Параметри!$K$20/1000)</f>
        <v>0</v>
      </c>
      <c r="T686" s="29">
        <f>IF(H686=0,"",H686*(1+0.25*P686)*'Коефіцієнти АТО'!$S686*Параметри!$K$20/1000)</f>
        <v>5215.4508200694418</v>
      </c>
      <c r="U686" s="29">
        <f t="shared" si="93"/>
        <v>23907.097485835679</v>
      </c>
      <c r="V686" s="29">
        <f t="shared" si="94"/>
        <v>23907.097485835679</v>
      </c>
      <c r="W686" s="40">
        <f>ROUNDUP('Дані з ДІСО'!P686/Параметри!$K$24,0)</f>
        <v>0</v>
      </c>
      <c r="X686" s="40">
        <f>ROUNDUP('Дані з ДІСО'!Q686/Параметри!$K$24,0)</f>
        <v>2</v>
      </c>
      <c r="Y686" s="40">
        <f>ROUNDUP('Дані з ДІСО'!R686/Параметри!$K$24,0)</f>
        <v>0</v>
      </c>
      <c r="Z686" s="59">
        <f>(W686*Параметри!$K$33+X686*Параметри!$L$33+Y686*Параметри!$M$33)/18</f>
        <v>4</v>
      </c>
      <c r="AA686" s="41">
        <f>IF(J686=0,0,'Дані з ДІСО'!AA686/J686)</f>
        <v>0</v>
      </c>
      <c r="AB686" s="29">
        <f>(1+0.25*AA686)*Z686*Параметри!$K$51</f>
        <v>819.28084374399998</v>
      </c>
      <c r="AC686" s="29">
        <f>AB686*'Коефіцієнти АТО'!U686</f>
        <v>38.506199655967997</v>
      </c>
      <c r="AD686" s="29">
        <f>J686*(1+0.25*AA686)*Параметри!$K$66*Параметри!$K$20/1000</f>
        <v>0</v>
      </c>
      <c r="AE686" s="29">
        <f>(1+0.25*AA686)*J686*'Коефіцієнти АТО'!S686*Параметри!$K$20/1000</f>
        <v>75.659344585146656</v>
      </c>
      <c r="AF686" s="29">
        <f t="shared" si="90"/>
        <v>933.4463879851146</v>
      </c>
      <c r="AG686" s="29">
        <v>0</v>
      </c>
      <c r="AH686" s="40">
        <v>5</v>
      </c>
      <c r="AI686" s="40">
        <v>0</v>
      </c>
      <c r="AJ686" s="40">
        <f t="shared" si="91"/>
        <v>0</v>
      </c>
      <c r="AK686" s="29">
        <f>(AH686+AI686)*(1+0.25*AJ686)*Параметри!$K$53</f>
        <v>897.14637848000029</v>
      </c>
      <c r="AL686" s="29">
        <f>ROUNDUP(('Дані з ДІСО'!AU686+'Дані з ДІСО'!AW686)/Параметри!$K$28,0)</f>
        <v>0</v>
      </c>
      <c r="AM686" s="64">
        <f>AL686*Параметри!$M$35/18</f>
        <v>0</v>
      </c>
      <c r="AN686" s="29">
        <f>IF(AL686=0,0,'Дані з ДІСО'!AW686/SUM('Дані з ДІСО'!AU686,'Дані з ДІСО'!AW686))</f>
        <v>0</v>
      </c>
      <c r="AO686" s="29">
        <f>(1+0.25*AN686)*AM686*Параметри!$K$51</f>
        <v>0</v>
      </c>
      <c r="AP686" s="40">
        <f>ROUNDUP(('Дані з ДІСО'!AE686+'Дані не з ДІСО'!E686+'Дані не з ДІСО'!G686)/Параметри!$K$69,0)</f>
        <v>0</v>
      </c>
      <c r="AQ686" s="40">
        <f t="shared" si="95"/>
        <v>0</v>
      </c>
      <c r="AR686" s="40">
        <f>IF(AP686=0,0,('Дані з ДІСО'!AH686+'Дані не з ДІСО'!G686)/('Дані з ДІСО'!AE686+'Дані не з ДІСО'!E686+'Дані не з ДІСО'!G686))</f>
        <v>0</v>
      </c>
      <c r="AS686" s="29">
        <f>AQ686*(1+0.25*AR686)*Параметри!$K$51</f>
        <v>0</v>
      </c>
      <c r="AT686" s="40">
        <f>ROUNDUP('Дані з ДІСО'!AF686/Параметри!$K$70,0)</f>
        <v>0</v>
      </c>
      <c r="AU686" s="40">
        <f t="shared" si="96"/>
        <v>0</v>
      </c>
      <c r="AV686" s="40">
        <f>IF(AT686=0,0,'Дані з ДІСО'!AI686/'Дані з ДІСО'!AF686)</f>
        <v>0</v>
      </c>
      <c r="AW686" s="29">
        <f>AU686*(1+0.25*AV686)*Параметри!$K$51</f>
        <v>0</v>
      </c>
      <c r="AX686" s="40">
        <f>ROUNDUP('Дані з ДІСО'!AR686/Параметри!$K$29,0)</f>
        <v>0</v>
      </c>
      <c r="AY686" s="40">
        <f>ROUNDUP('Дані з ДІСО'!AS686/Параметри!$K$29,0)</f>
        <v>0</v>
      </c>
      <c r="AZ686" s="40">
        <f>ROUNDUP('Дані з ДІСО'!AT686/Параметри!$K$29,0)</f>
        <v>0</v>
      </c>
      <c r="BA686" s="64">
        <f>(AX686*Параметри!$K$32+AY686*Параметри!$L$32+AZ686*Параметри!$M$32)/18</f>
        <v>0</v>
      </c>
      <c r="BB686" s="29">
        <f>(BA686*Параметри!$K$51+SUM('Дані з ДІСО'!AR686:AT686)*Параметри!$K$48*Параметри!$K$20/1000)*Параметри!$K$74</f>
        <v>0</v>
      </c>
      <c r="BC686" s="40">
        <f>ROUNDUP(('Дані не з ДІСО'!I686+'Дані не з ДІСО'!K686)/Параметри!$K$26,0)</f>
        <v>0</v>
      </c>
      <c r="BD686" s="29">
        <f>BC686*Параметри!$M$36/18</f>
        <v>0</v>
      </c>
      <c r="BE686" s="40">
        <f>IF(BC686=0,0,'Дані не з ДІСО'!K686/('Дані не з ДІСО'!I686+'Дані не з ДІСО'!K686))</f>
        <v>0</v>
      </c>
      <c r="BF686" s="29">
        <f>(1+0.25*BE686)*BD686*Параметри!$K$51</f>
        <v>0</v>
      </c>
      <c r="BG686" s="40">
        <f>ROUNDUP('Дані не з ДІСО'!M686/Параметри!$K$27,0)</f>
        <v>0</v>
      </c>
      <c r="BH686" s="40">
        <f>BG686*Параметри!$M$37/18</f>
        <v>0</v>
      </c>
      <c r="BI686" s="29">
        <f>BH686*Параметри!$K$51</f>
        <v>0</v>
      </c>
      <c r="BJ686" s="29">
        <f>'Дані не з ДІСО'!N686*Параметри!$K$76</f>
        <v>0</v>
      </c>
      <c r="BK686" s="40">
        <f>ROUNDUP('Дані з ДІСО'!V686/Параметри!$K$25,0)</f>
        <v>0</v>
      </c>
      <c r="BL686" s="40">
        <f>ROUNDUP('Дані з ДІСО'!W686/Параметри!$K$25,0)</f>
        <v>0</v>
      </c>
      <c r="BM686" s="40">
        <f>ROUNDUP('Дані з ДІСО'!X686/Параметри!$K$25,0)</f>
        <v>0</v>
      </c>
      <c r="BN686" s="40">
        <f>(BK686*Параметри!$K$34+BL686*Параметри!$L$34+BM686*Параметри!$M$34)/18</f>
        <v>0</v>
      </c>
      <c r="BO686" s="40">
        <f>IF(K686=0,0,'Дані з ДІСО'!AC686/K686)</f>
        <v>0</v>
      </c>
      <c r="BP686" s="29">
        <f>(1+0.25*BO686)*BN686*Параметри!$K$51</f>
        <v>0</v>
      </c>
      <c r="BQ686" s="29">
        <f>BP686*'Коефіцієнти АТО'!U686</f>
        <v>0</v>
      </c>
      <c r="BR686" s="29">
        <f>K686*(1+0.25*BO686)*Параметри!$K$66*Параметри!$K$20/1000</f>
        <v>0</v>
      </c>
      <c r="BS686" s="29">
        <f>(1+0.25*BO686)*K686*'Коефіцієнти АТО'!S686*Параметри!$K$20/1000</f>
        <v>0</v>
      </c>
      <c r="BT686" s="29">
        <f t="shared" si="97"/>
        <v>0</v>
      </c>
      <c r="BU686" s="40">
        <f>ROUNDUP('Дані з ДІСО'!AG686/Параметри!$K$71,0)</f>
        <v>0</v>
      </c>
      <c r="BV686" s="40">
        <f t="shared" si="98"/>
        <v>0</v>
      </c>
      <c r="BW686" s="40">
        <f>IF('Дані з ДІСО'!AG686=0,0,'Дані з ДІСО'!AJ686/'Дані з ДІСО'!AG686)</f>
        <v>0</v>
      </c>
      <c r="BX686" s="29">
        <f>BV686*(1+0.25*BW686)*Параметри!$K$51</f>
        <v>0</v>
      </c>
      <c r="BY686" s="29">
        <f>ROUND(IF(Параметри!$K$77="No",CC686,CC686*Параметри!$K$78)+AG686,1)</f>
        <v>23163.9</v>
      </c>
      <c r="BZ686" s="29">
        <f>ROUND(IF(Параметри!$K$77="No",BF686,BF686*Параметри!$K$78),1)</f>
        <v>0</v>
      </c>
      <c r="CA686" s="29">
        <f>ROUND(IF(Параметри!$K$77="No",BI686,BI686*Параметри!$K$78),1)</f>
        <v>0</v>
      </c>
      <c r="CB686" s="29">
        <f>ROUND(IF(Параметри!$K$77="No",BJ686,BJ686*Параметри!$K$78),1)</f>
        <v>0</v>
      </c>
      <c r="CC686" s="29">
        <f t="shared" si="92"/>
        <v>25737.690252300792</v>
      </c>
    </row>
    <row r="687" spans="1:81">
      <c r="A687" s="9">
        <v>686</v>
      </c>
      <c r="B687" s="9" t="s">
        <v>3145</v>
      </c>
      <c r="C687" s="9" t="s">
        <v>3146</v>
      </c>
      <c r="D687" s="9" t="s">
        <v>3774</v>
      </c>
      <c r="E687" s="9" t="s">
        <v>21</v>
      </c>
      <c r="F687" s="9" t="s">
        <v>3795</v>
      </c>
      <c r="G687" s="9" t="s">
        <v>1442</v>
      </c>
      <c r="H687" s="29">
        <f>SUM('Дані з ДІСО'!J687:L687)</f>
        <v>1844</v>
      </c>
      <c r="I687" s="29">
        <f>SUM('Дані з ДІСО'!G687:I687)</f>
        <v>195</v>
      </c>
      <c r="J687" s="29">
        <f>SUM('Дані з ДІСО'!P687:R687)</f>
        <v>0</v>
      </c>
      <c r="K687" s="29">
        <f>SUM('Дані з ДІСО'!V687:X687)</f>
        <v>0</v>
      </c>
      <c r="L687" s="40">
        <f>ROUNDUP('Дані з ДІСО'!J687/'Коефіцієнти АТО'!$R687,0)</f>
        <v>49</v>
      </c>
      <c r="M687" s="40">
        <f>ROUNDUP('Дані з ДІСО'!K687/'Коефіцієнти АТО'!$R687,0)</f>
        <v>58</v>
      </c>
      <c r="N687" s="40">
        <f>ROUNDUP('Дані з ДІСО'!L687/'Коефіцієнти АТО'!$R687,0)</f>
        <v>17</v>
      </c>
      <c r="O687" s="59">
        <f>(L687*Параметри!$K$32+M687*Параметри!$L$32+N687*Параметри!$M$32)/18</f>
        <v>201.50555555555559</v>
      </c>
      <c r="P687" s="41">
        <f>IF(H687=0,"",'Дані з ДІСО'!Y687/H687)</f>
        <v>0</v>
      </c>
      <c r="Q687" s="29">
        <f>IF(H687=0,"",(1+0.25*P687)*O687*Параметри!$K$51)</f>
        <v>41272.410393664759</v>
      </c>
      <c r="R687" s="29">
        <f>IF(H687=0,"",Q687*'Коефіцієнти АТО'!T687)</f>
        <v>701.63097669230092</v>
      </c>
      <c r="S687" s="29">
        <f>IF(H687=0,"",H687*(1+0.25*P687)*Параметри!$K$66*Параметри!$K$20/1000)</f>
        <v>0</v>
      </c>
      <c r="T687" s="29">
        <f>IF(H687=0,"",H687*(1+0.25*P687)*'Коефіцієнти АТО'!$S687*Параметри!$K$20/1000)</f>
        <v>8423.5973684534601</v>
      </c>
      <c r="U687" s="29">
        <f t="shared" si="93"/>
        <v>50397.638738810521</v>
      </c>
      <c r="V687" s="29">
        <f t="shared" si="94"/>
        <v>50397.638738810521</v>
      </c>
      <c r="W687" s="40">
        <f>ROUNDUP('Дані з ДІСО'!P687/Параметри!$K$24,0)</f>
        <v>0</v>
      </c>
      <c r="X687" s="40">
        <f>ROUNDUP('Дані з ДІСО'!Q687/Параметри!$K$24,0)</f>
        <v>0</v>
      </c>
      <c r="Y687" s="40">
        <f>ROUNDUP('Дані з ДІСО'!R687/Параметри!$K$24,0)</f>
        <v>0</v>
      </c>
      <c r="Z687" s="59">
        <f>(W687*Параметри!$K$33+X687*Параметри!$L$33+Y687*Параметри!$M$33)/18</f>
        <v>0</v>
      </c>
      <c r="AA687" s="41">
        <f>IF(J687=0,0,'Дані з ДІСО'!AA687/J687)</f>
        <v>0</v>
      </c>
      <c r="AB687" s="29">
        <f>(1+0.25*AA687)*Z687*Параметри!$K$51</f>
        <v>0</v>
      </c>
      <c r="AC687" s="29">
        <f>AB687*'Коефіцієнти АТО'!U687</f>
        <v>0</v>
      </c>
      <c r="AD687" s="29">
        <f>J687*(1+0.25*AA687)*Параметри!$K$66*Параметри!$K$20/1000</f>
        <v>0</v>
      </c>
      <c r="AE687" s="29">
        <f>(1+0.25*AA687)*J687*'Коефіцієнти АТО'!S687*Параметри!$K$20/1000</f>
        <v>0</v>
      </c>
      <c r="AF687" s="29">
        <f t="shared" si="90"/>
        <v>0</v>
      </c>
      <c r="AG687" s="29">
        <v>0</v>
      </c>
      <c r="AH687" s="40">
        <v>16</v>
      </c>
      <c r="AI687" s="40">
        <v>0</v>
      </c>
      <c r="AJ687" s="40">
        <f t="shared" si="91"/>
        <v>0</v>
      </c>
      <c r="AK687" s="29">
        <f>(AH687+AI687)*(1+0.25*AJ687)*Параметри!$K$53</f>
        <v>2870.8684111360008</v>
      </c>
      <c r="AL687" s="29">
        <f>ROUNDUP(('Дані з ДІСО'!AU687+'Дані з ДІСО'!AW687)/Параметри!$K$28,0)</f>
        <v>0</v>
      </c>
      <c r="AM687" s="64">
        <f>AL687*Параметри!$M$35/18</f>
        <v>0</v>
      </c>
      <c r="AN687" s="29">
        <f>IF(AL687=0,0,'Дані з ДІСО'!AW687/SUM('Дані з ДІСО'!AU687,'Дані з ДІСО'!AW687))</f>
        <v>0</v>
      </c>
      <c r="AO687" s="29">
        <f>(1+0.25*AN687)*AM687*Параметри!$K$51</f>
        <v>0</v>
      </c>
      <c r="AP687" s="40">
        <f>ROUNDUP(('Дані з ДІСО'!AE687+'Дані не з ДІСО'!E687+'Дані не з ДІСО'!G687)/Параметри!$K$69,0)</f>
        <v>0</v>
      </c>
      <c r="AQ687" s="40">
        <f t="shared" si="95"/>
        <v>0</v>
      </c>
      <c r="AR687" s="40">
        <f>IF(AP687=0,0,('Дані з ДІСО'!AH687+'Дані не з ДІСО'!G687)/('Дані з ДІСО'!AE687+'Дані не з ДІСО'!E687+'Дані не з ДІСО'!G687))</f>
        <v>0</v>
      </c>
      <c r="AS687" s="29">
        <f>AQ687*(1+0.25*AR687)*Параметри!$K$51</f>
        <v>0</v>
      </c>
      <c r="AT687" s="40">
        <f>ROUNDUP('Дані з ДІСО'!AF687/Параметри!$K$70,0)</f>
        <v>0</v>
      </c>
      <c r="AU687" s="40">
        <f t="shared" si="96"/>
        <v>0</v>
      </c>
      <c r="AV687" s="40">
        <f>IF(AT687=0,0,'Дані з ДІСО'!AI687/'Дані з ДІСО'!AF687)</f>
        <v>0</v>
      </c>
      <c r="AW687" s="29">
        <f>AU687*(1+0.25*AV687)*Параметри!$K$51</f>
        <v>0</v>
      </c>
      <c r="AX687" s="40">
        <f>ROUNDUP('Дані з ДІСО'!AR687/Параметри!$K$29,0)</f>
        <v>0</v>
      </c>
      <c r="AY687" s="40">
        <f>ROUNDUP('Дані з ДІСО'!AS687/Параметри!$K$29,0)</f>
        <v>0</v>
      </c>
      <c r="AZ687" s="40">
        <f>ROUNDUP('Дані з ДІСО'!AT687/Параметри!$K$29,0)</f>
        <v>0</v>
      </c>
      <c r="BA687" s="64">
        <f>(AX687*Параметри!$K$32+AY687*Параметри!$L$32+AZ687*Параметри!$M$32)/18</f>
        <v>0</v>
      </c>
      <c r="BB687" s="29">
        <f>(BA687*Параметри!$K$51+SUM('Дані з ДІСО'!AR687:AT687)*Параметри!$K$48*Параметри!$K$20/1000)*Параметри!$K$74</f>
        <v>0</v>
      </c>
      <c r="BC687" s="40">
        <f>ROUNDUP(('Дані не з ДІСО'!I687+'Дані не з ДІСО'!K687)/Параметри!$K$26,0)</f>
        <v>0</v>
      </c>
      <c r="BD687" s="29">
        <f>BC687*Параметри!$M$36/18</f>
        <v>0</v>
      </c>
      <c r="BE687" s="40">
        <f>IF(BC687=0,0,'Дані не з ДІСО'!K687/('Дані не з ДІСО'!I687+'Дані не з ДІСО'!K687))</f>
        <v>0</v>
      </c>
      <c r="BF687" s="29">
        <f>(1+0.25*BE687)*BD687*Параметри!$K$51</f>
        <v>0</v>
      </c>
      <c r="BG687" s="40">
        <f>ROUNDUP('Дані не з ДІСО'!M687/Параметри!$K$27,0)</f>
        <v>0</v>
      </c>
      <c r="BH687" s="40">
        <f>BG687*Параметри!$M$37/18</f>
        <v>0</v>
      </c>
      <c r="BI687" s="29">
        <f>BH687*Параметри!$K$51</f>
        <v>0</v>
      </c>
      <c r="BJ687" s="29">
        <f>'Дані не з ДІСО'!N687*Параметри!$K$76</f>
        <v>0</v>
      </c>
      <c r="BK687" s="40">
        <f>ROUNDUP('Дані з ДІСО'!V687/Параметри!$K$25,0)</f>
        <v>0</v>
      </c>
      <c r="BL687" s="40">
        <f>ROUNDUP('Дані з ДІСО'!W687/Параметри!$K$25,0)</f>
        <v>0</v>
      </c>
      <c r="BM687" s="40">
        <f>ROUNDUP('Дані з ДІСО'!X687/Параметри!$K$25,0)</f>
        <v>0</v>
      </c>
      <c r="BN687" s="40">
        <f>(BK687*Параметри!$K$34+BL687*Параметри!$L$34+BM687*Параметри!$M$34)/18</f>
        <v>0</v>
      </c>
      <c r="BO687" s="40">
        <f>IF(K687=0,0,'Дані з ДІСО'!AC687/K687)</f>
        <v>0</v>
      </c>
      <c r="BP687" s="29">
        <f>(1+0.25*BO687)*BN687*Параметри!$K$51</f>
        <v>0</v>
      </c>
      <c r="BQ687" s="29">
        <f>BP687*'Коефіцієнти АТО'!U687</f>
        <v>0</v>
      </c>
      <c r="BR687" s="29">
        <f>K687*(1+0.25*BO687)*Параметри!$K$66*Параметри!$K$20/1000</f>
        <v>0</v>
      </c>
      <c r="BS687" s="29">
        <f>(1+0.25*BO687)*K687*'Коефіцієнти АТО'!S687*Параметри!$K$20/1000</f>
        <v>0</v>
      </c>
      <c r="BT687" s="29">
        <f t="shared" si="97"/>
        <v>0</v>
      </c>
      <c r="BU687" s="40">
        <f>ROUNDUP('Дані з ДІСО'!AG687/Параметри!$K$71,0)</f>
        <v>0</v>
      </c>
      <c r="BV687" s="40">
        <f t="shared" si="98"/>
        <v>0</v>
      </c>
      <c r="BW687" s="40">
        <f>IF('Дані з ДІСО'!AG687=0,0,'Дані з ДІСО'!AJ687/'Дані з ДІСО'!AG687)</f>
        <v>0</v>
      </c>
      <c r="BX687" s="29">
        <f>BV687*(1+0.25*BW687)*Параметри!$K$51</f>
        <v>0</v>
      </c>
      <c r="BY687" s="29">
        <f>ROUND(IF(Параметри!$K$77="No",CC687,CC687*Параметри!$K$78)+AG687,1)</f>
        <v>47941.7</v>
      </c>
      <c r="BZ687" s="29">
        <f>ROUND(IF(Параметри!$K$77="No",BF687,BF687*Параметри!$K$78),1)</f>
        <v>0</v>
      </c>
      <c r="CA687" s="29">
        <f>ROUND(IF(Параметри!$K$77="No",BI687,BI687*Параметри!$K$78),1)</f>
        <v>0</v>
      </c>
      <c r="CB687" s="29">
        <f>ROUND(IF(Параметри!$K$77="No",BJ687,BJ687*Параметри!$K$78),1)</f>
        <v>0</v>
      </c>
      <c r="CC687" s="29">
        <f t="shared" si="92"/>
        <v>53268.507149946519</v>
      </c>
    </row>
    <row r="688" spans="1:81">
      <c r="A688" s="9">
        <v>687</v>
      </c>
      <c r="B688" s="9" t="s">
        <v>3148</v>
      </c>
      <c r="C688" s="9" t="s">
        <v>3148</v>
      </c>
      <c r="D688" s="9" t="s">
        <v>3774</v>
      </c>
      <c r="E688" s="9" t="s">
        <v>24</v>
      </c>
      <c r="F688" s="9" t="s">
        <v>3796</v>
      </c>
      <c r="G688" s="9" t="s">
        <v>1444</v>
      </c>
      <c r="H688" s="29">
        <f>SUM('Дані з ДІСО'!J688:L688)</f>
        <v>2784</v>
      </c>
      <c r="I688" s="29">
        <f>SUM('Дані з ДІСО'!G688:I688)</f>
        <v>102</v>
      </c>
      <c r="J688" s="29">
        <f>SUM('Дані з ДІСО'!P688:R688)</f>
        <v>0</v>
      </c>
      <c r="K688" s="29">
        <f>SUM('Дані з ДІСО'!V688:X688)</f>
        <v>0</v>
      </c>
      <c r="L688" s="40">
        <f>ROUNDUP('Дані з ДІСО'!J688/'Коефіцієнти АТО'!$R688,0)</f>
        <v>50</v>
      </c>
      <c r="M688" s="40">
        <f>ROUNDUP('Дані з ДІСО'!K688/'Коефіцієнти АТО'!$R688,0)</f>
        <v>58</v>
      </c>
      <c r="N688" s="40">
        <f>ROUNDUP('Дані з ДІСО'!L688/'Коефіцієнти АТО'!$R688,0)</f>
        <v>14</v>
      </c>
      <c r="O688" s="59">
        <f>(L688*Параметри!$K$32+M688*Параметри!$L$32+N688*Параметри!$M$32)/18</f>
        <v>196.86666666666667</v>
      </c>
      <c r="P688" s="41">
        <f>IF(H688=0,"",'Дані з ДІСО'!Y688/H688)</f>
        <v>0</v>
      </c>
      <c r="Q688" s="29">
        <f>IF(H688=0,"",(1+0.25*P688)*O688*Параметри!$K$51)</f>
        <v>40322.272192933866</v>
      </c>
      <c r="R688" s="29">
        <f>IF(H688=0,"",Q688*'Коефіцієнти АТО'!T688)</f>
        <v>4032.227219293387</v>
      </c>
      <c r="S688" s="29">
        <f>IF(H688=0,"",H688*(1+0.25*P688)*Параметри!$K$66*Параметри!$K$20/1000)</f>
        <v>0</v>
      </c>
      <c r="T688" s="29">
        <f>IF(H688=0,"",H688*(1+0.25*P688)*'Коефіцієнти АТО'!$S688*Параметри!$K$20/1000)</f>
        <v>14042.374355003218</v>
      </c>
      <c r="U688" s="29">
        <f t="shared" si="93"/>
        <v>58396.873767230471</v>
      </c>
      <c r="V688" s="29">
        <f t="shared" si="94"/>
        <v>58396.873767230471</v>
      </c>
      <c r="W688" s="40">
        <f>ROUNDUP('Дані з ДІСО'!P688/Параметри!$K$24,0)</f>
        <v>0</v>
      </c>
      <c r="X688" s="40">
        <f>ROUNDUP('Дані з ДІСО'!Q688/Параметри!$K$24,0)</f>
        <v>0</v>
      </c>
      <c r="Y688" s="40">
        <f>ROUNDUP('Дані з ДІСО'!R688/Параметри!$K$24,0)</f>
        <v>0</v>
      </c>
      <c r="Z688" s="59">
        <f>(W688*Параметри!$K$33+X688*Параметри!$L$33+Y688*Параметри!$M$33)/18</f>
        <v>0</v>
      </c>
      <c r="AA688" s="41">
        <f>IF(J688=0,0,'Дані з ДІСО'!AA688/J688)</f>
        <v>0</v>
      </c>
      <c r="AB688" s="29">
        <f>(1+0.25*AA688)*Z688*Параметри!$K$51</f>
        <v>0</v>
      </c>
      <c r="AC688" s="29">
        <f>AB688*'Коефіцієнти АТО'!U688</f>
        <v>0</v>
      </c>
      <c r="AD688" s="29">
        <f>J688*(1+0.25*AA688)*Параметри!$K$66*Параметри!$K$20/1000</f>
        <v>0</v>
      </c>
      <c r="AE688" s="29">
        <f>(1+0.25*AA688)*J688*'Коефіцієнти АТО'!S688*Параметри!$K$20/1000</f>
        <v>0</v>
      </c>
      <c r="AF688" s="29">
        <f t="shared" si="90"/>
        <v>0</v>
      </c>
      <c r="AG688" s="29">
        <v>0</v>
      </c>
      <c r="AH688" s="40">
        <v>12</v>
      </c>
      <c r="AI688" s="40">
        <v>0</v>
      </c>
      <c r="AJ688" s="40">
        <f t="shared" si="91"/>
        <v>0</v>
      </c>
      <c r="AK688" s="29">
        <f>(AH688+AI688)*(1+0.25*AJ688)*Параметри!$K$53</f>
        <v>2153.1513083520003</v>
      </c>
      <c r="AL688" s="29">
        <f>ROUNDUP(('Дані з ДІСО'!AU688+'Дані з ДІСО'!AW688)/Параметри!$K$28,0)</f>
        <v>0</v>
      </c>
      <c r="AM688" s="64">
        <f>AL688*Параметри!$M$35/18</f>
        <v>0</v>
      </c>
      <c r="AN688" s="29">
        <f>IF(AL688=0,0,'Дані з ДІСО'!AW688/SUM('Дані з ДІСО'!AU688,'Дані з ДІСО'!AW688))</f>
        <v>0</v>
      </c>
      <c r="AO688" s="29">
        <f>(1+0.25*AN688)*AM688*Параметри!$K$51</f>
        <v>0</v>
      </c>
      <c r="AP688" s="40">
        <f>ROUNDUP(('Дані з ДІСО'!AE688+'Дані не з ДІСО'!E688+'Дані не з ДІСО'!G688)/Параметри!$K$69,0)</f>
        <v>0</v>
      </c>
      <c r="AQ688" s="40">
        <f t="shared" si="95"/>
        <v>0</v>
      </c>
      <c r="AR688" s="40">
        <f>IF(AP688=0,0,('Дані з ДІСО'!AH688+'Дані не з ДІСО'!G688)/('Дані з ДІСО'!AE688+'Дані не з ДІСО'!E688+'Дані не з ДІСО'!G688))</f>
        <v>0</v>
      </c>
      <c r="AS688" s="29">
        <f>AQ688*(1+0.25*AR688)*Параметри!$K$51</f>
        <v>0</v>
      </c>
      <c r="AT688" s="40">
        <f>ROUNDUP('Дані з ДІСО'!AF688/Параметри!$K$70,0)</f>
        <v>0</v>
      </c>
      <c r="AU688" s="40">
        <f t="shared" si="96"/>
        <v>0</v>
      </c>
      <c r="AV688" s="40">
        <f>IF(AT688=0,0,'Дані з ДІСО'!AI688/'Дані з ДІСО'!AF688)</f>
        <v>0</v>
      </c>
      <c r="AW688" s="29">
        <f>AU688*(1+0.25*AV688)*Параметри!$K$51</f>
        <v>0</v>
      </c>
      <c r="AX688" s="40">
        <f>ROUNDUP('Дані з ДІСО'!AR688/Параметри!$K$29,0)</f>
        <v>0</v>
      </c>
      <c r="AY688" s="40">
        <f>ROUNDUP('Дані з ДІСО'!AS688/Параметри!$K$29,0)</f>
        <v>0</v>
      </c>
      <c r="AZ688" s="40">
        <f>ROUNDUP('Дані з ДІСО'!AT688/Параметри!$K$29,0)</f>
        <v>0</v>
      </c>
      <c r="BA688" s="64">
        <f>(AX688*Параметри!$K$32+AY688*Параметри!$L$32+AZ688*Параметри!$M$32)/18</f>
        <v>0</v>
      </c>
      <c r="BB688" s="29">
        <f>(BA688*Параметри!$K$51+SUM('Дані з ДІСО'!AR688:AT688)*Параметри!$K$48*Параметри!$K$20/1000)*Параметри!$K$74</f>
        <v>0</v>
      </c>
      <c r="BC688" s="40">
        <f>ROUNDUP(('Дані не з ДІСО'!I688+'Дані не з ДІСО'!K688)/Параметри!$K$26,0)</f>
        <v>0</v>
      </c>
      <c r="BD688" s="29">
        <f>BC688*Параметри!$M$36/18</f>
        <v>0</v>
      </c>
      <c r="BE688" s="40">
        <f>IF(BC688=0,0,'Дані не з ДІСО'!K688/('Дані не з ДІСО'!I688+'Дані не з ДІСО'!K688))</f>
        <v>0</v>
      </c>
      <c r="BF688" s="29">
        <f>(1+0.25*BE688)*BD688*Параметри!$K$51</f>
        <v>0</v>
      </c>
      <c r="BG688" s="40">
        <f>ROUNDUP('Дані не з ДІСО'!M688/Параметри!$K$27,0)</f>
        <v>0</v>
      </c>
      <c r="BH688" s="40">
        <f>BG688*Параметри!$M$37/18</f>
        <v>0</v>
      </c>
      <c r="BI688" s="29">
        <f>BH688*Параметри!$K$51</f>
        <v>0</v>
      </c>
      <c r="BJ688" s="29">
        <f>'Дані не з ДІСО'!N688*Параметри!$K$76</f>
        <v>0</v>
      </c>
      <c r="BK688" s="40">
        <f>ROUNDUP('Дані з ДІСО'!V688/Параметри!$K$25,0)</f>
        <v>0</v>
      </c>
      <c r="BL688" s="40">
        <f>ROUNDUP('Дані з ДІСО'!W688/Параметри!$K$25,0)</f>
        <v>0</v>
      </c>
      <c r="BM688" s="40">
        <f>ROUNDUP('Дані з ДІСО'!X688/Параметри!$K$25,0)</f>
        <v>0</v>
      </c>
      <c r="BN688" s="40">
        <f>(BK688*Параметри!$K$34+BL688*Параметри!$L$34+BM688*Параметри!$M$34)/18</f>
        <v>0</v>
      </c>
      <c r="BO688" s="40">
        <f>IF(K688=0,0,'Дані з ДІСО'!AC688/K688)</f>
        <v>0</v>
      </c>
      <c r="BP688" s="29">
        <f>(1+0.25*BO688)*BN688*Параметри!$K$51</f>
        <v>0</v>
      </c>
      <c r="BQ688" s="29">
        <f>BP688*'Коефіцієнти АТО'!U688</f>
        <v>0</v>
      </c>
      <c r="BR688" s="29">
        <f>K688*(1+0.25*BO688)*Параметри!$K$66*Параметри!$K$20/1000</f>
        <v>0</v>
      </c>
      <c r="BS688" s="29">
        <f>(1+0.25*BO688)*K688*'Коефіцієнти АТО'!S688*Параметри!$K$20/1000</f>
        <v>0</v>
      </c>
      <c r="BT688" s="29">
        <f t="shared" si="97"/>
        <v>0</v>
      </c>
      <c r="BU688" s="40">
        <f>ROUNDUP('Дані з ДІСО'!AG688/Параметри!$K$71,0)</f>
        <v>0</v>
      </c>
      <c r="BV688" s="40">
        <f t="shared" si="98"/>
        <v>0</v>
      </c>
      <c r="BW688" s="40">
        <f>IF('Дані з ДІСО'!AG688=0,0,'Дані з ДІСО'!AJ688/'Дані з ДІСО'!AG688)</f>
        <v>0</v>
      </c>
      <c r="BX688" s="29">
        <f>BV688*(1+0.25*BW688)*Параметри!$K$51</f>
        <v>0</v>
      </c>
      <c r="BY688" s="29">
        <f>ROUND(IF(Параметри!$K$77="No",CC688,CC688*Параметри!$K$78)+AG688,1)</f>
        <v>54495</v>
      </c>
      <c r="BZ688" s="29">
        <f>ROUND(IF(Параметри!$K$77="No",BF688,BF688*Параметри!$K$78),1)</f>
        <v>0</v>
      </c>
      <c r="CA688" s="29">
        <f>ROUND(IF(Параметри!$K$77="No",BI688,BI688*Параметри!$K$78),1)</f>
        <v>0</v>
      </c>
      <c r="CB688" s="29">
        <f>ROUND(IF(Параметри!$K$77="No",BJ688,BJ688*Параметри!$K$78),1)</f>
        <v>0</v>
      </c>
      <c r="CC688" s="29">
        <f t="shared" si="92"/>
        <v>60550.025075582467</v>
      </c>
    </row>
    <row r="689" spans="1:81">
      <c r="A689" s="9">
        <v>688</v>
      </c>
      <c r="B689" s="9" t="s">
        <v>3151</v>
      </c>
      <c r="C689" s="9" t="s">
        <v>3151</v>
      </c>
      <c r="D689" s="9" t="s">
        <v>3774</v>
      </c>
      <c r="E689" s="9" t="s">
        <v>29</v>
      </c>
      <c r="F689" s="9" t="s">
        <v>3797</v>
      </c>
      <c r="G689" s="9" t="s">
        <v>1446</v>
      </c>
      <c r="H689" s="29">
        <f>SUM('Дані з ДІСО'!J689:L689)</f>
        <v>1091</v>
      </c>
      <c r="I689" s="29">
        <f>SUM('Дані з ДІСО'!G689:I689)</f>
        <v>96</v>
      </c>
      <c r="J689" s="29">
        <f>SUM('Дані з ДІСО'!P689:R689)</f>
        <v>0</v>
      </c>
      <c r="K689" s="29">
        <f>SUM('Дані з ДІСО'!V689:X689)</f>
        <v>0</v>
      </c>
      <c r="L689" s="40">
        <f>ROUNDUP('Дані з ДІСО'!J689/'Коефіцієнти АТО'!$R689,0)</f>
        <v>32</v>
      </c>
      <c r="M689" s="40">
        <f>ROUNDUP('Дані з ДІСО'!K689/'Коефіцієнти АТО'!$R689,0)</f>
        <v>43</v>
      </c>
      <c r="N689" s="40">
        <f>ROUNDUP('Дані з ДІСО'!L689/'Коефіцієнти АТО'!$R689,0)</f>
        <v>10</v>
      </c>
      <c r="O689" s="59">
        <f>(L689*Параметри!$K$32+M689*Параметри!$L$32+N689*Параметри!$M$32)/18</f>
        <v>138.72777777777779</v>
      </c>
      <c r="P689" s="41">
        <f>IF(H689=0,"",'Дані з ДІСО'!Y689/H689)</f>
        <v>0</v>
      </c>
      <c r="Q689" s="29">
        <f>IF(H689=0,"",(1+0.25*P689)*O689*Параметри!$K$51)</f>
        <v>28414.25270712698</v>
      </c>
      <c r="R689" s="29">
        <f>IF(H689=0,"",Q689*'Коефіцієнти АТО'!T689)</f>
        <v>483.04229602115868</v>
      </c>
      <c r="S689" s="29">
        <f>IF(H689=0,"",H689*(1+0.25*P689)*Параметри!$K$66*Параметри!$K$20/1000)</f>
        <v>0</v>
      </c>
      <c r="T689" s="29">
        <f>IF(H689=0,"",H689*(1+0.25*P689)*'Коефіцієнти АТО'!$S689*Параметри!$K$20/1000)</f>
        <v>4983.8095059559237</v>
      </c>
      <c r="U689" s="29">
        <f t="shared" si="93"/>
        <v>33881.104509104058</v>
      </c>
      <c r="V689" s="29">
        <f t="shared" si="94"/>
        <v>33881.104509104058</v>
      </c>
      <c r="W689" s="40">
        <f>ROUNDUP('Дані з ДІСО'!P689/Параметри!$K$24,0)</f>
        <v>0</v>
      </c>
      <c r="X689" s="40">
        <f>ROUNDUP('Дані з ДІСО'!Q689/Параметри!$K$24,0)</f>
        <v>0</v>
      </c>
      <c r="Y689" s="40">
        <f>ROUNDUP('Дані з ДІСО'!R689/Параметри!$K$24,0)</f>
        <v>0</v>
      </c>
      <c r="Z689" s="59">
        <f>(W689*Параметри!$K$33+X689*Параметри!$L$33+Y689*Параметри!$M$33)/18</f>
        <v>0</v>
      </c>
      <c r="AA689" s="41">
        <f>IF(J689=0,0,'Дані з ДІСО'!AA689/J689)</f>
        <v>0</v>
      </c>
      <c r="AB689" s="29">
        <f>(1+0.25*AA689)*Z689*Параметри!$K$51</f>
        <v>0</v>
      </c>
      <c r="AC689" s="29">
        <f>AB689*'Коефіцієнти АТО'!U689</f>
        <v>0</v>
      </c>
      <c r="AD689" s="29">
        <f>J689*(1+0.25*AA689)*Параметри!$K$66*Параметри!$K$20/1000</f>
        <v>0</v>
      </c>
      <c r="AE689" s="29">
        <f>(1+0.25*AA689)*J689*'Коефіцієнти АТО'!S689*Параметри!$K$20/1000</f>
        <v>0</v>
      </c>
      <c r="AF689" s="29">
        <f t="shared" si="90"/>
        <v>0</v>
      </c>
      <c r="AG689" s="29">
        <v>0</v>
      </c>
      <c r="AH689" s="40">
        <v>4</v>
      </c>
      <c r="AI689" s="40">
        <v>0</v>
      </c>
      <c r="AJ689" s="40">
        <f t="shared" si="91"/>
        <v>0</v>
      </c>
      <c r="AK689" s="29">
        <f>(AH689+AI689)*(1+0.25*AJ689)*Параметри!$K$53</f>
        <v>717.71710278400019</v>
      </c>
      <c r="AL689" s="29">
        <f>ROUNDUP(('Дані з ДІСО'!AU689+'Дані з ДІСО'!AW689)/Параметри!$K$28,0)</f>
        <v>0</v>
      </c>
      <c r="AM689" s="64">
        <f>AL689*Параметри!$M$35/18</f>
        <v>0</v>
      </c>
      <c r="AN689" s="29">
        <f>IF(AL689=0,0,'Дані з ДІСО'!AW689/SUM('Дані з ДІСО'!AU689,'Дані з ДІСО'!AW689))</f>
        <v>0</v>
      </c>
      <c r="AO689" s="29">
        <f>(1+0.25*AN689)*AM689*Параметри!$K$51</f>
        <v>0</v>
      </c>
      <c r="AP689" s="40">
        <f>ROUNDUP(('Дані з ДІСО'!AE689+'Дані не з ДІСО'!E689+'Дані не з ДІСО'!G689)/Параметри!$K$69,0)</f>
        <v>0</v>
      </c>
      <c r="AQ689" s="40">
        <f t="shared" si="95"/>
        <v>0</v>
      </c>
      <c r="AR689" s="40">
        <f>IF(AP689=0,0,('Дані з ДІСО'!AH689+'Дані не з ДІСО'!G689)/('Дані з ДІСО'!AE689+'Дані не з ДІСО'!E689+'Дані не з ДІСО'!G689))</f>
        <v>0</v>
      </c>
      <c r="AS689" s="29">
        <f>AQ689*(1+0.25*AR689)*Параметри!$K$51</f>
        <v>0</v>
      </c>
      <c r="AT689" s="40">
        <f>ROUNDUP('Дані з ДІСО'!AF689/Параметри!$K$70,0)</f>
        <v>0</v>
      </c>
      <c r="AU689" s="40">
        <f t="shared" si="96"/>
        <v>0</v>
      </c>
      <c r="AV689" s="40">
        <f>IF(AT689=0,0,'Дані з ДІСО'!AI689/'Дані з ДІСО'!AF689)</f>
        <v>0</v>
      </c>
      <c r="AW689" s="29">
        <f>AU689*(1+0.25*AV689)*Параметри!$K$51</f>
        <v>0</v>
      </c>
      <c r="AX689" s="40">
        <f>ROUNDUP('Дані з ДІСО'!AR689/Параметри!$K$29,0)</f>
        <v>0</v>
      </c>
      <c r="AY689" s="40">
        <f>ROUNDUP('Дані з ДІСО'!AS689/Параметри!$K$29,0)</f>
        <v>0</v>
      </c>
      <c r="AZ689" s="40">
        <f>ROUNDUP('Дані з ДІСО'!AT689/Параметри!$K$29,0)</f>
        <v>0</v>
      </c>
      <c r="BA689" s="64">
        <f>(AX689*Параметри!$K$32+AY689*Параметри!$L$32+AZ689*Параметри!$M$32)/18</f>
        <v>0</v>
      </c>
      <c r="BB689" s="29">
        <f>(BA689*Параметри!$K$51+SUM('Дані з ДІСО'!AR689:AT689)*Параметри!$K$48*Параметри!$K$20/1000)*Параметри!$K$74</f>
        <v>0</v>
      </c>
      <c r="BC689" s="40">
        <f>ROUNDUP(('Дані не з ДІСО'!I689+'Дані не з ДІСО'!K689)/Параметри!$K$26,0)</f>
        <v>0</v>
      </c>
      <c r="BD689" s="29">
        <f>BC689*Параметри!$M$36/18</f>
        <v>0</v>
      </c>
      <c r="BE689" s="40">
        <f>IF(BC689=0,0,'Дані не з ДІСО'!K689/('Дані не з ДІСО'!I689+'Дані не з ДІСО'!K689))</f>
        <v>0</v>
      </c>
      <c r="BF689" s="29">
        <f>(1+0.25*BE689)*BD689*Параметри!$K$51</f>
        <v>0</v>
      </c>
      <c r="BG689" s="40">
        <f>ROUNDUP('Дані не з ДІСО'!M689/Параметри!$K$27,0)</f>
        <v>0</v>
      </c>
      <c r="BH689" s="40">
        <f>BG689*Параметри!$M$37/18</f>
        <v>0</v>
      </c>
      <c r="BI689" s="29">
        <f>BH689*Параметри!$K$51</f>
        <v>0</v>
      </c>
      <c r="BJ689" s="29">
        <f>'Дані не з ДІСО'!N689*Параметри!$K$76</f>
        <v>0</v>
      </c>
      <c r="BK689" s="40">
        <f>ROUNDUP('Дані з ДІСО'!V689/Параметри!$K$25,0)</f>
        <v>0</v>
      </c>
      <c r="BL689" s="40">
        <f>ROUNDUP('Дані з ДІСО'!W689/Параметри!$K$25,0)</f>
        <v>0</v>
      </c>
      <c r="BM689" s="40">
        <f>ROUNDUP('Дані з ДІСО'!X689/Параметри!$K$25,0)</f>
        <v>0</v>
      </c>
      <c r="BN689" s="40">
        <f>(BK689*Параметри!$K$34+BL689*Параметри!$L$34+BM689*Параметри!$M$34)/18</f>
        <v>0</v>
      </c>
      <c r="BO689" s="40">
        <f>IF(K689=0,0,'Дані з ДІСО'!AC689/K689)</f>
        <v>0</v>
      </c>
      <c r="BP689" s="29">
        <f>(1+0.25*BO689)*BN689*Параметри!$K$51</f>
        <v>0</v>
      </c>
      <c r="BQ689" s="29">
        <f>BP689*'Коефіцієнти АТО'!U689</f>
        <v>0</v>
      </c>
      <c r="BR689" s="29">
        <f>K689*(1+0.25*BO689)*Параметри!$K$66*Параметри!$K$20/1000</f>
        <v>0</v>
      </c>
      <c r="BS689" s="29">
        <f>(1+0.25*BO689)*K689*'Коефіцієнти АТО'!S689*Параметри!$K$20/1000</f>
        <v>0</v>
      </c>
      <c r="BT689" s="29">
        <f t="shared" si="97"/>
        <v>0</v>
      </c>
      <c r="BU689" s="40">
        <f>ROUNDUP('Дані з ДІСО'!AG689/Параметри!$K$71,0)</f>
        <v>0</v>
      </c>
      <c r="BV689" s="40">
        <f t="shared" si="98"/>
        <v>0</v>
      </c>
      <c r="BW689" s="40">
        <f>IF('Дані з ДІСО'!AG689=0,0,'Дані з ДІСО'!AJ689/'Дані з ДІСО'!AG689)</f>
        <v>0</v>
      </c>
      <c r="BX689" s="29">
        <f>BV689*(1+0.25*BW689)*Параметри!$K$51</f>
        <v>0</v>
      </c>
      <c r="BY689" s="29">
        <f>ROUND(IF(Параметри!$K$77="No",CC689,CC689*Параметри!$K$78)+AG689,1)</f>
        <v>31138.9</v>
      </c>
      <c r="BZ689" s="29">
        <f>ROUND(IF(Параметри!$K$77="No",BF689,BF689*Параметри!$K$78),1)</f>
        <v>0</v>
      </c>
      <c r="CA689" s="29">
        <f>ROUND(IF(Параметри!$K$77="No",BI689,BI689*Параметри!$K$78),1)</f>
        <v>0</v>
      </c>
      <c r="CB689" s="29">
        <f>ROUND(IF(Параметри!$K$77="No",BJ689,BJ689*Параметри!$K$78),1)</f>
        <v>0</v>
      </c>
      <c r="CC689" s="29">
        <f t="shared" si="92"/>
        <v>34598.821611888059</v>
      </c>
    </row>
    <row r="690" spans="1:81">
      <c r="A690" s="9">
        <v>689</v>
      </c>
      <c r="B690" s="9" t="s">
        <v>3151</v>
      </c>
      <c r="C690" s="9" t="s">
        <v>3151</v>
      </c>
      <c r="D690" s="9" t="s">
        <v>3774</v>
      </c>
      <c r="E690" s="9" t="s">
        <v>29</v>
      </c>
      <c r="F690" s="9" t="s">
        <v>3798</v>
      </c>
      <c r="G690" s="9" t="s">
        <v>1448</v>
      </c>
      <c r="H690" s="29">
        <f>SUM('Дані з ДІСО'!J690:L690)</f>
        <v>1781</v>
      </c>
      <c r="I690" s="29">
        <f>SUM('Дані з ДІСО'!G690:I690)</f>
        <v>135</v>
      </c>
      <c r="J690" s="29">
        <f>SUM('Дані з ДІСО'!P690:R690)</f>
        <v>13</v>
      </c>
      <c r="K690" s="29">
        <f>SUM('Дані з ДІСО'!V690:X690)</f>
        <v>0</v>
      </c>
      <c r="L690" s="40">
        <f>ROUNDUP('Дані з ДІСО'!J690/'Коефіцієнти АТО'!$R690,0)</f>
        <v>49</v>
      </c>
      <c r="M690" s="40">
        <f>ROUNDUP('Дані з ДІСО'!K690/'Коефіцієнти АТО'!$R690,0)</f>
        <v>60</v>
      </c>
      <c r="N690" s="40">
        <f>ROUNDUP('Дані з ДІСО'!L690/'Коефіцієнти АТО'!$R690,0)</f>
        <v>11</v>
      </c>
      <c r="O690" s="59">
        <f>(L690*Параметри!$K$32+M690*Параметри!$L$32+N690*Параметри!$M$32)/18</f>
        <v>193.30555555555554</v>
      </c>
      <c r="P690" s="41">
        <f>IF(H690=0,"",'Дані з ДІСО'!Y690/H690)</f>
        <v>0</v>
      </c>
      <c r="Q690" s="29">
        <f>IF(H690=0,"",(1+0.25*P690)*O690*Параметри!$K$51)</f>
        <v>39592.884663989549</v>
      </c>
      <c r="R690" s="29">
        <f>IF(H690=0,"",Q690*'Коефіцієнти АТО'!T690)</f>
        <v>673.07903928782241</v>
      </c>
      <c r="S690" s="29">
        <f>IF(H690=0,"",H690*(1+0.25*P690)*Параметри!$K$66*Параметри!$K$20/1000)</f>
        <v>0</v>
      </c>
      <c r="T690" s="29">
        <f>IF(H690=0,"",H690*(1+0.25*P690)*'Коефіцієнти АТО'!$S690*Параметри!$K$20/1000)</f>
        <v>8983.2861804097465</v>
      </c>
      <c r="U690" s="29">
        <f t="shared" si="93"/>
        <v>49249.249883687116</v>
      </c>
      <c r="V690" s="29">
        <f t="shared" si="94"/>
        <v>49249.249883687116</v>
      </c>
      <c r="W690" s="40">
        <f>ROUNDUP('Дані з ДІСО'!P690/Параметри!$K$24,0)</f>
        <v>2</v>
      </c>
      <c r="X690" s="40">
        <f>ROUNDUP('Дані з ДІСО'!Q690/Параметри!$K$24,0)</f>
        <v>0</v>
      </c>
      <c r="Y690" s="40">
        <f>ROUNDUP('Дані з ДІСО'!R690/Параметри!$K$24,0)</f>
        <v>0</v>
      </c>
      <c r="Z690" s="59">
        <f>(W690*Параметри!$K$33+X690*Параметри!$L$33+Y690*Параметри!$M$33)/18</f>
        <v>4</v>
      </c>
      <c r="AA690" s="41">
        <f>IF(J690=0,0,'Дані з ДІСО'!AA690/J690)</f>
        <v>0</v>
      </c>
      <c r="AB690" s="29">
        <f>(1+0.25*AA690)*Z690*Параметри!$K$51</f>
        <v>819.28084374399998</v>
      </c>
      <c r="AC690" s="29">
        <f>AB690*'Коефіцієнти АТО'!U690</f>
        <v>38.506199655967997</v>
      </c>
      <c r="AD690" s="29">
        <f>J690*(1+0.25*AA690)*Параметри!$K$66*Параметри!$K$20/1000</f>
        <v>0</v>
      </c>
      <c r="AE690" s="29">
        <f>(1+0.25*AA690)*J690*'Коефіцієнти АТО'!S690*Параметри!$K$20/1000</f>
        <v>65.571431973793764</v>
      </c>
      <c r="AF690" s="29">
        <f t="shared" si="90"/>
        <v>923.35847537376173</v>
      </c>
      <c r="AG690" s="29">
        <v>0</v>
      </c>
      <c r="AH690" s="40">
        <v>3</v>
      </c>
      <c r="AI690" s="40">
        <v>0</v>
      </c>
      <c r="AJ690" s="40">
        <f t="shared" si="91"/>
        <v>0</v>
      </c>
      <c r="AK690" s="29">
        <f>(AH690+AI690)*(1+0.25*AJ690)*Параметри!$K$53</f>
        <v>538.28782708800009</v>
      </c>
      <c r="AL690" s="29">
        <f>ROUNDUP(('Дані з ДІСО'!AU690+'Дані з ДІСО'!AW690)/Параметри!$K$28,0)</f>
        <v>0</v>
      </c>
      <c r="AM690" s="64">
        <f>AL690*Параметри!$M$35/18</f>
        <v>0</v>
      </c>
      <c r="AN690" s="29">
        <f>IF(AL690=0,0,'Дані з ДІСО'!AW690/SUM('Дані з ДІСО'!AU690,'Дані з ДІСО'!AW690))</f>
        <v>0</v>
      </c>
      <c r="AO690" s="29">
        <f>(1+0.25*AN690)*AM690*Параметри!$K$51</f>
        <v>0</v>
      </c>
      <c r="AP690" s="40">
        <f>ROUNDUP(('Дані з ДІСО'!AE690+'Дані не з ДІСО'!E690+'Дані не з ДІСО'!G690)/Параметри!$K$69,0)</f>
        <v>0</v>
      </c>
      <c r="AQ690" s="40">
        <f t="shared" si="95"/>
        <v>0</v>
      </c>
      <c r="AR690" s="40">
        <f>IF(AP690=0,0,('Дані з ДІСО'!AH690+'Дані не з ДІСО'!G690)/('Дані з ДІСО'!AE690+'Дані не з ДІСО'!E690+'Дані не з ДІСО'!G690))</f>
        <v>0</v>
      </c>
      <c r="AS690" s="29">
        <f>AQ690*(1+0.25*AR690)*Параметри!$K$51</f>
        <v>0</v>
      </c>
      <c r="AT690" s="40">
        <f>ROUNDUP('Дані з ДІСО'!AF690/Параметри!$K$70,0)</f>
        <v>0</v>
      </c>
      <c r="AU690" s="40">
        <f t="shared" si="96"/>
        <v>0</v>
      </c>
      <c r="AV690" s="40">
        <f>IF(AT690=0,0,'Дані з ДІСО'!AI690/'Дані з ДІСО'!AF690)</f>
        <v>0</v>
      </c>
      <c r="AW690" s="29">
        <f>AU690*(1+0.25*AV690)*Параметри!$K$51</f>
        <v>0</v>
      </c>
      <c r="AX690" s="40">
        <f>ROUNDUP('Дані з ДІСО'!AR690/Параметри!$K$29,0)</f>
        <v>0</v>
      </c>
      <c r="AY690" s="40">
        <f>ROUNDUP('Дані з ДІСО'!AS690/Параметри!$K$29,0)</f>
        <v>0</v>
      </c>
      <c r="AZ690" s="40">
        <f>ROUNDUP('Дані з ДІСО'!AT690/Параметри!$K$29,0)</f>
        <v>0</v>
      </c>
      <c r="BA690" s="64">
        <f>(AX690*Параметри!$K$32+AY690*Параметри!$L$32+AZ690*Параметри!$M$32)/18</f>
        <v>0</v>
      </c>
      <c r="BB690" s="29">
        <f>(BA690*Параметри!$K$51+SUM('Дані з ДІСО'!AR690:AT690)*Параметри!$K$48*Параметри!$K$20/1000)*Параметри!$K$74</f>
        <v>0</v>
      </c>
      <c r="BC690" s="40">
        <f>ROUNDUP(('Дані не з ДІСО'!I690+'Дані не з ДІСО'!K690)/Параметри!$K$26,0)</f>
        <v>0</v>
      </c>
      <c r="BD690" s="29">
        <f>BC690*Параметри!$M$36/18</f>
        <v>0</v>
      </c>
      <c r="BE690" s="40">
        <f>IF(BC690=0,0,'Дані не з ДІСО'!K690/('Дані не з ДІСО'!I690+'Дані не з ДІСО'!K690))</f>
        <v>0</v>
      </c>
      <c r="BF690" s="29">
        <f>(1+0.25*BE690)*BD690*Параметри!$K$51</f>
        <v>0</v>
      </c>
      <c r="BG690" s="40">
        <f>ROUNDUP('Дані не з ДІСО'!M690/Параметри!$K$27,0)</f>
        <v>0</v>
      </c>
      <c r="BH690" s="40">
        <f>BG690*Параметри!$M$37/18</f>
        <v>0</v>
      </c>
      <c r="BI690" s="29">
        <f>BH690*Параметри!$K$51</f>
        <v>0</v>
      </c>
      <c r="BJ690" s="29">
        <f>'Дані не з ДІСО'!N690*Параметри!$K$76</f>
        <v>0</v>
      </c>
      <c r="BK690" s="40">
        <f>ROUNDUP('Дані з ДІСО'!V690/Параметри!$K$25,0)</f>
        <v>0</v>
      </c>
      <c r="BL690" s="40">
        <f>ROUNDUP('Дані з ДІСО'!W690/Параметри!$K$25,0)</f>
        <v>0</v>
      </c>
      <c r="BM690" s="40">
        <f>ROUNDUP('Дані з ДІСО'!X690/Параметри!$K$25,0)</f>
        <v>0</v>
      </c>
      <c r="BN690" s="40">
        <f>(BK690*Параметри!$K$34+BL690*Параметри!$L$34+BM690*Параметри!$M$34)/18</f>
        <v>0</v>
      </c>
      <c r="BO690" s="40">
        <f>IF(K690=0,0,'Дані з ДІСО'!AC690/K690)</f>
        <v>0</v>
      </c>
      <c r="BP690" s="29">
        <f>(1+0.25*BO690)*BN690*Параметри!$K$51</f>
        <v>0</v>
      </c>
      <c r="BQ690" s="29">
        <f>BP690*'Коефіцієнти АТО'!U690</f>
        <v>0</v>
      </c>
      <c r="BR690" s="29">
        <f>K690*(1+0.25*BO690)*Параметри!$K$66*Параметри!$K$20/1000</f>
        <v>0</v>
      </c>
      <c r="BS690" s="29">
        <f>(1+0.25*BO690)*K690*'Коефіцієнти АТО'!S690*Параметри!$K$20/1000</f>
        <v>0</v>
      </c>
      <c r="BT690" s="29">
        <f t="shared" si="97"/>
        <v>0</v>
      </c>
      <c r="BU690" s="40">
        <f>ROUNDUP('Дані з ДІСО'!AG690/Параметри!$K$71,0)</f>
        <v>0</v>
      </c>
      <c r="BV690" s="40">
        <f t="shared" si="98"/>
        <v>0</v>
      </c>
      <c r="BW690" s="40">
        <f>IF('Дані з ДІСО'!AG690=0,0,'Дані з ДІСО'!AJ690/'Дані з ДІСО'!AG690)</f>
        <v>0</v>
      </c>
      <c r="BX690" s="29">
        <f>BV690*(1+0.25*BW690)*Параметри!$K$51</f>
        <v>0</v>
      </c>
      <c r="BY690" s="29">
        <f>ROUND(IF(Параметри!$K$77="No",CC690,CC690*Параметри!$K$78)+AG690,1)</f>
        <v>45639.8</v>
      </c>
      <c r="BZ690" s="29">
        <f>ROUND(IF(Параметри!$K$77="No",BF690,BF690*Параметри!$K$78),1)</f>
        <v>0</v>
      </c>
      <c r="CA690" s="29">
        <f>ROUND(IF(Параметри!$K$77="No",BI690,BI690*Параметри!$K$78),1)</f>
        <v>0</v>
      </c>
      <c r="CB690" s="29">
        <f>ROUND(IF(Параметри!$K$77="No",BJ690,BJ690*Параметри!$K$78),1)</f>
        <v>0</v>
      </c>
      <c r="CC690" s="29">
        <f t="shared" si="92"/>
        <v>50710.896186148879</v>
      </c>
    </row>
    <row r="691" spans="1:81">
      <c r="A691" s="9">
        <v>690</v>
      </c>
      <c r="B691" s="9" t="s">
        <v>3145</v>
      </c>
      <c r="C691" s="9" t="s">
        <v>3146</v>
      </c>
      <c r="D691" s="9" t="s">
        <v>3774</v>
      </c>
      <c r="E691" s="9" t="s">
        <v>21</v>
      </c>
      <c r="F691" s="9" t="s">
        <v>3799</v>
      </c>
      <c r="G691" s="9" t="s">
        <v>1450</v>
      </c>
      <c r="H691" s="29">
        <f>SUM('Дані з ДІСО'!J691:L691)</f>
        <v>3888</v>
      </c>
      <c r="I691" s="29">
        <f>SUM('Дані з ДІСО'!G691:I691)</f>
        <v>238</v>
      </c>
      <c r="J691" s="29">
        <f>SUM('Дані з ДІСО'!P691:R691)</f>
        <v>0</v>
      </c>
      <c r="K691" s="29">
        <f>SUM('Дані з ДІСО'!V691:X691)</f>
        <v>0</v>
      </c>
      <c r="L691" s="40">
        <f>ROUNDUP('Дані з ДІСО'!J691/'Коефіцієнти АТО'!$R691,0)</f>
        <v>91</v>
      </c>
      <c r="M691" s="40">
        <f>ROUNDUP('Дані з ДІСО'!K691/'Коефіцієнти АТО'!$R691,0)</f>
        <v>130</v>
      </c>
      <c r="N691" s="40">
        <f>ROUNDUP('Дані з ДІСО'!L691/'Коефіцієнти АТО'!$R691,0)</f>
        <v>39</v>
      </c>
      <c r="O691" s="59">
        <f>(L691*Параметри!$K$32+M691*Параметри!$L$32+N691*Параметри!$M$32)/18</f>
        <v>429.36111111111109</v>
      </c>
      <c r="P691" s="41">
        <f>IF(H691=0,"",'Дані з ДІСО'!Y691/H691)</f>
        <v>0</v>
      </c>
      <c r="Q691" s="29">
        <f>IF(H691=0,"",(1+0.25*P691)*O691*Параметри!$K$51)</f>
        <v>87941.833345493098</v>
      </c>
      <c r="R691" s="29">
        <f>IF(H691=0,"",Q691*'Коефіцієнти АТО'!T691)</f>
        <v>1495.0111668733828</v>
      </c>
      <c r="S691" s="29">
        <f>IF(H691=0,"",H691*(1+0.25*P691)*Параметри!$K$66*Параметри!$K$20/1000)</f>
        <v>0</v>
      </c>
      <c r="T691" s="29">
        <f>IF(H691=0,"",H691*(1+0.25*P691)*'Коефіцієнти АТО'!$S691*Параметри!$K$20/1000)</f>
        <v>17760.817011142652</v>
      </c>
      <c r="U691" s="29">
        <f t="shared" si="93"/>
        <v>107197.66152350913</v>
      </c>
      <c r="V691" s="29">
        <f t="shared" si="94"/>
        <v>107197.66152350913</v>
      </c>
      <c r="W691" s="40">
        <f>ROUNDUP('Дані з ДІСО'!P691/Параметри!$K$24,0)</f>
        <v>0</v>
      </c>
      <c r="X691" s="40">
        <f>ROUNDUP('Дані з ДІСО'!Q691/Параметри!$K$24,0)</f>
        <v>0</v>
      </c>
      <c r="Y691" s="40">
        <f>ROUNDUP('Дані з ДІСО'!R691/Параметри!$K$24,0)</f>
        <v>0</v>
      </c>
      <c r="Z691" s="59">
        <f>(W691*Параметри!$K$33+X691*Параметри!$L$33+Y691*Параметри!$M$33)/18</f>
        <v>0</v>
      </c>
      <c r="AA691" s="41">
        <f>IF(J691=0,0,'Дані з ДІСО'!AA691/J691)</f>
        <v>0</v>
      </c>
      <c r="AB691" s="29">
        <f>(1+0.25*AA691)*Z691*Параметри!$K$51</f>
        <v>0</v>
      </c>
      <c r="AC691" s="29">
        <f>AB691*'Коефіцієнти АТО'!U691</f>
        <v>0</v>
      </c>
      <c r="AD691" s="29">
        <f>J691*(1+0.25*AA691)*Параметри!$K$66*Параметри!$K$20/1000</f>
        <v>0</v>
      </c>
      <c r="AE691" s="29">
        <f>(1+0.25*AA691)*J691*'Коефіцієнти АТО'!S691*Параметри!$K$20/1000</f>
        <v>0</v>
      </c>
      <c r="AF691" s="29">
        <f t="shared" si="90"/>
        <v>0</v>
      </c>
      <c r="AG691" s="29">
        <v>0</v>
      </c>
      <c r="AH691" s="40">
        <v>33</v>
      </c>
      <c r="AI691" s="40">
        <v>0</v>
      </c>
      <c r="AJ691" s="40">
        <f t="shared" si="91"/>
        <v>0</v>
      </c>
      <c r="AK691" s="29">
        <f>(AH691+AI691)*(1+0.25*AJ691)*Параметри!$K$53</f>
        <v>5921.1660979680018</v>
      </c>
      <c r="AL691" s="29">
        <f>ROUNDUP(('Дані з ДІСО'!AU691+'Дані з ДІСО'!AW691)/Параметри!$K$28,0)</f>
        <v>0</v>
      </c>
      <c r="AM691" s="64">
        <f>AL691*Параметри!$M$35/18</f>
        <v>0</v>
      </c>
      <c r="AN691" s="29">
        <f>IF(AL691=0,0,'Дані з ДІСО'!AW691/SUM('Дані з ДІСО'!AU691,'Дані з ДІСО'!AW691))</f>
        <v>0</v>
      </c>
      <c r="AO691" s="29">
        <f>(1+0.25*AN691)*AM691*Параметри!$K$51</f>
        <v>0</v>
      </c>
      <c r="AP691" s="40">
        <f>ROUNDUP(('Дані з ДІСО'!AE691+'Дані не з ДІСО'!E691+'Дані не з ДІСО'!G691)/Параметри!$K$69,0)</f>
        <v>0</v>
      </c>
      <c r="AQ691" s="40">
        <f t="shared" si="95"/>
        <v>0</v>
      </c>
      <c r="AR691" s="40">
        <f>IF(AP691=0,0,('Дані з ДІСО'!AH691+'Дані не з ДІСО'!G691)/('Дані з ДІСО'!AE691+'Дані не з ДІСО'!E691+'Дані не з ДІСО'!G691))</f>
        <v>0</v>
      </c>
      <c r="AS691" s="29">
        <f>AQ691*(1+0.25*AR691)*Параметри!$K$51</f>
        <v>0</v>
      </c>
      <c r="AT691" s="40">
        <f>ROUNDUP('Дані з ДІСО'!AF691/Параметри!$K$70,0)</f>
        <v>0</v>
      </c>
      <c r="AU691" s="40">
        <f t="shared" si="96"/>
        <v>0</v>
      </c>
      <c r="AV691" s="40">
        <f>IF(AT691=0,0,'Дані з ДІСО'!AI691/'Дані з ДІСО'!AF691)</f>
        <v>0</v>
      </c>
      <c r="AW691" s="29">
        <f>AU691*(1+0.25*AV691)*Параметри!$K$51</f>
        <v>0</v>
      </c>
      <c r="AX691" s="40">
        <f>ROUNDUP('Дані з ДІСО'!AR691/Параметри!$K$29,0)</f>
        <v>0</v>
      </c>
      <c r="AY691" s="40">
        <f>ROUNDUP('Дані з ДІСО'!AS691/Параметри!$K$29,0)</f>
        <v>0</v>
      </c>
      <c r="AZ691" s="40">
        <f>ROUNDUP('Дані з ДІСО'!AT691/Параметри!$K$29,0)</f>
        <v>0</v>
      </c>
      <c r="BA691" s="64">
        <f>(AX691*Параметри!$K$32+AY691*Параметри!$L$32+AZ691*Параметри!$M$32)/18</f>
        <v>0</v>
      </c>
      <c r="BB691" s="29">
        <f>(BA691*Параметри!$K$51+SUM('Дані з ДІСО'!AR691:AT691)*Параметри!$K$48*Параметри!$K$20/1000)*Параметри!$K$74</f>
        <v>0</v>
      </c>
      <c r="BC691" s="40">
        <f>ROUNDUP(('Дані не з ДІСО'!I691+'Дані не з ДІСО'!K691)/Параметри!$K$26,0)</f>
        <v>0</v>
      </c>
      <c r="BD691" s="29">
        <f>BC691*Параметри!$M$36/18</f>
        <v>0</v>
      </c>
      <c r="BE691" s="40">
        <f>IF(BC691=0,0,'Дані не з ДІСО'!K691/('Дані не з ДІСО'!I691+'Дані не з ДІСО'!K691))</f>
        <v>0</v>
      </c>
      <c r="BF691" s="29">
        <f>(1+0.25*BE691)*BD691*Параметри!$K$51</f>
        <v>0</v>
      </c>
      <c r="BG691" s="40">
        <f>ROUNDUP('Дані не з ДІСО'!M691/Параметри!$K$27,0)</f>
        <v>0</v>
      </c>
      <c r="BH691" s="40">
        <f>BG691*Параметри!$M$37/18</f>
        <v>0</v>
      </c>
      <c r="BI691" s="29">
        <f>BH691*Параметри!$K$51</f>
        <v>0</v>
      </c>
      <c r="BJ691" s="29">
        <f>'Дані не з ДІСО'!N691*Параметри!$K$76</f>
        <v>0</v>
      </c>
      <c r="BK691" s="40">
        <f>ROUNDUP('Дані з ДІСО'!V691/Параметри!$K$25,0)</f>
        <v>0</v>
      </c>
      <c r="BL691" s="40">
        <f>ROUNDUP('Дані з ДІСО'!W691/Параметри!$K$25,0)</f>
        <v>0</v>
      </c>
      <c r="BM691" s="40">
        <f>ROUNDUP('Дані з ДІСО'!X691/Параметри!$K$25,0)</f>
        <v>0</v>
      </c>
      <c r="BN691" s="40">
        <f>(BK691*Параметри!$K$34+BL691*Параметри!$L$34+BM691*Параметри!$M$34)/18</f>
        <v>0</v>
      </c>
      <c r="BO691" s="40">
        <f>IF(K691=0,0,'Дані з ДІСО'!AC691/K691)</f>
        <v>0</v>
      </c>
      <c r="BP691" s="29">
        <f>(1+0.25*BO691)*BN691*Параметри!$K$51</f>
        <v>0</v>
      </c>
      <c r="BQ691" s="29">
        <f>BP691*'Коефіцієнти АТО'!U691</f>
        <v>0</v>
      </c>
      <c r="BR691" s="29">
        <f>K691*(1+0.25*BO691)*Параметри!$K$66*Параметри!$K$20/1000</f>
        <v>0</v>
      </c>
      <c r="BS691" s="29">
        <f>(1+0.25*BO691)*K691*'Коефіцієнти АТО'!S691*Параметри!$K$20/1000</f>
        <v>0</v>
      </c>
      <c r="BT691" s="29">
        <f t="shared" si="97"/>
        <v>0</v>
      </c>
      <c r="BU691" s="40">
        <f>ROUNDUP('Дані з ДІСО'!AG691/Параметри!$K$71,0)</f>
        <v>0</v>
      </c>
      <c r="BV691" s="40">
        <f t="shared" si="98"/>
        <v>0</v>
      </c>
      <c r="BW691" s="40">
        <f>IF('Дані з ДІСО'!AG691=0,0,'Дані з ДІСО'!AJ691/'Дані з ДІСО'!AG691)</f>
        <v>0</v>
      </c>
      <c r="BX691" s="29">
        <f>BV691*(1+0.25*BW691)*Параметри!$K$51</f>
        <v>0</v>
      </c>
      <c r="BY691" s="29">
        <f>ROUND(IF(Параметри!$K$77="No",CC691,CC691*Параметри!$K$78)+AG691,1)</f>
        <v>101806.9</v>
      </c>
      <c r="BZ691" s="29">
        <f>ROUND(IF(Параметри!$K$77="No",BF691,BF691*Параметри!$K$78),1)</f>
        <v>0</v>
      </c>
      <c r="CA691" s="29">
        <f>ROUND(IF(Параметри!$K$77="No",BI691,BI691*Параметри!$K$78),1)</f>
        <v>0</v>
      </c>
      <c r="CB691" s="29">
        <f>ROUND(IF(Параметри!$K$77="No",BJ691,BJ691*Параметри!$K$78),1)</f>
        <v>0</v>
      </c>
      <c r="CC691" s="29">
        <f t="shared" si="92"/>
        <v>113118.82762147713</v>
      </c>
    </row>
    <row r="692" spans="1:81">
      <c r="A692" s="9">
        <v>691</v>
      </c>
      <c r="B692" s="9" t="s">
        <v>3145</v>
      </c>
      <c r="C692" s="9" t="s">
        <v>3146</v>
      </c>
      <c r="D692" s="9" t="s">
        <v>3774</v>
      </c>
      <c r="E692" s="9" t="s">
        <v>21</v>
      </c>
      <c r="F692" s="9" t="s">
        <v>3800</v>
      </c>
      <c r="G692" s="9" t="s">
        <v>1452</v>
      </c>
      <c r="H692" s="29">
        <f>SUM('Дані з ДІСО'!J692:L692)</f>
        <v>1355.5</v>
      </c>
      <c r="I692" s="29">
        <f>SUM('Дані з ДІСО'!G692:I692)</f>
        <v>121</v>
      </c>
      <c r="J692" s="29">
        <f>SUM('Дані з ДІСО'!P692:R692)</f>
        <v>0</v>
      </c>
      <c r="K692" s="29">
        <f>SUM('Дані з ДІСО'!V692:X692)</f>
        <v>0</v>
      </c>
      <c r="L692" s="40">
        <f>ROUNDUP('Дані з ДІСО'!J692/'Коефіцієнти АТО'!$R692,0)</f>
        <v>46</v>
      </c>
      <c r="M692" s="40">
        <f>ROUNDUP('Дані з ДІСО'!K692/'Коефіцієнти АТО'!$R692,0)</f>
        <v>52</v>
      </c>
      <c r="N692" s="40">
        <f>ROUNDUP('Дані з ДІСО'!L692/'Коефіцієнти АТО'!$R692,0)</f>
        <v>8</v>
      </c>
      <c r="O692" s="59">
        <f>(L692*Параметри!$K$32+M692*Параметри!$L$32+N692*Параметри!$M$32)/18</f>
        <v>169.02222222222224</v>
      </c>
      <c r="P692" s="41">
        <f>IF(H692=0,"",'Дані з ДІСО'!Y692/H692)</f>
        <v>0</v>
      </c>
      <c r="Q692" s="29">
        <f>IF(H692=0,"",(1+0.25*P692)*O692*Параметри!$K$51)</f>
        <v>34619.167208427025</v>
      </c>
      <c r="R692" s="29">
        <f>IF(H692=0,"",Q692*'Коефіцієнти АТО'!T692)</f>
        <v>588.5258425432595</v>
      </c>
      <c r="S692" s="29">
        <f>IF(H692=0,"",H692*(1+0.25*P692)*Параметри!$K$66*Параметри!$K$20/1000)</f>
        <v>0</v>
      </c>
      <c r="T692" s="29">
        <f>IF(H692=0,"",H692*(1+0.25*P692)*'Коефіцієнти АТО'!$S692*Параметри!$K$20/1000)</f>
        <v>6192.0749636326809</v>
      </c>
      <c r="U692" s="29">
        <f t="shared" si="93"/>
        <v>41399.768014602967</v>
      </c>
      <c r="V692" s="29">
        <f t="shared" si="94"/>
        <v>41399.768014602967</v>
      </c>
      <c r="W692" s="40">
        <f>ROUNDUP('Дані з ДІСО'!P692/Параметри!$K$24,0)</f>
        <v>0</v>
      </c>
      <c r="X692" s="40">
        <f>ROUNDUP('Дані з ДІСО'!Q692/Параметри!$K$24,0)</f>
        <v>0</v>
      </c>
      <c r="Y692" s="40">
        <f>ROUNDUP('Дані з ДІСО'!R692/Параметри!$K$24,0)</f>
        <v>0</v>
      </c>
      <c r="Z692" s="59">
        <f>(W692*Параметри!$K$33+X692*Параметри!$L$33+Y692*Параметри!$M$33)/18</f>
        <v>0</v>
      </c>
      <c r="AA692" s="41">
        <f>IF(J692=0,0,'Дані з ДІСО'!AA692/J692)</f>
        <v>0</v>
      </c>
      <c r="AB692" s="29">
        <f>(1+0.25*AA692)*Z692*Параметри!$K$51</f>
        <v>0</v>
      </c>
      <c r="AC692" s="29">
        <f>AB692*'Коефіцієнти АТО'!U692</f>
        <v>0</v>
      </c>
      <c r="AD692" s="29">
        <f>J692*(1+0.25*AA692)*Параметри!$K$66*Параметри!$K$20/1000</f>
        <v>0</v>
      </c>
      <c r="AE692" s="29">
        <f>(1+0.25*AA692)*J692*'Коефіцієнти АТО'!S692*Параметри!$K$20/1000</f>
        <v>0</v>
      </c>
      <c r="AF692" s="29">
        <f t="shared" si="90"/>
        <v>0</v>
      </c>
      <c r="AG692" s="29">
        <v>0</v>
      </c>
      <c r="AH692" s="40">
        <v>4</v>
      </c>
      <c r="AI692" s="40">
        <v>0</v>
      </c>
      <c r="AJ692" s="40">
        <f t="shared" si="91"/>
        <v>0</v>
      </c>
      <c r="AK692" s="29">
        <f>(AH692+AI692)*(1+0.25*AJ692)*Параметри!$K$53</f>
        <v>717.71710278400019</v>
      </c>
      <c r="AL692" s="29">
        <f>ROUNDUP(('Дані з ДІСО'!AU692+'Дані з ДІСО'!AW692)/Параметри!$K$28,0)</f>
        <v>0</v>
      </c>
      <c r="AM692" s="64">
        <f>AL692*Параметри!$M$35/18</f>
        <v>0</v>
      </c>
      <c r="AN692" s="29">
        <f>IF(AL692=0,0,'Дані з ДІСО'!AW692/SUM('Дані з ДІСО'!AU692,'Дані з ДІСО'!AW692))</f>
        <v>0</v>
      </c>
      <c r="AO692" s="29">
        <f>(1+0.25*AN692)*AM692*Параметри!$K$51</f>
        <v>0</v>
      </c>
      <c r="AP692" s="40">
        <f>ROUNDUP(('Дані з ДІСО'!AE692+'Дані не з ДІСО'!E692+'Дані не з ДІСО'!G692)/Параметри!$K$69,0)</f>
        <v>0</v>
      </c>
      <c r="AQ692" s="40">
        <f t="shared" si="95"/>
        <v>0</v>
      </c>
      <c r="AR692" s="40">
        <f>IF(AP692=0,0,('Дані з ДІСО'!AH692+'Дані не з ДІСО'!G692)/('Дані з ДІСО'!AE692+'Дані не з ДІСО'!E692+'Дані не з ДІСО'!G692))</f>
        <v>0</v>
      </c>
      <c r="AS692" s="29">
        <f>AQ692*(1+0.25*AR692)*Параметри!$K$51</f>
        <v>0</v>
      </c>
      <c r="AT692" s="40">
        <f>ROUNDUP('Дані з ДІСО'!AF692/Параметри!$K$70,0)</f>
        <v>0</v>
      </c>
      <c r="AU692" s="40">
        <f t="shared" si="96"/>
        <v>0</v>
      </c>
      <c r="AV692" s="40">
        <f>IF(AT692=0,0,'Дані з ДІСО'!AI692/'Дані з ДІСО'!AF692)</f>
        <v>0</v>
      </c>
      <c r="AW692" s="29">
        <f>AU692*(1+0.25*AV692)*Параметри!$K$51</f>
        <v>0</v>
      </c>
      <c r="AX692" s="40">
        <f>ROUNDUP('Дані з ДІСО'!AR692/Параметри!$K$29,0)</f>
        <v>0</v>
      </c>
      <c r="AY692" s="40">
        <f>ROUNDUP('Дані з ДІСО'!AS692/Параметри!$K$29,0)</f>
        <v>0</v>
      </c>
      <c r="AZ692" s="40">
        <f>ROUNDUP('Дані з ДІСО'!AT692/Параметри!$K$29,0)</f>
        <v>0</v>
      </c>
      <c r="BA692" s="64">
        <f>(AX692*Параметри!$K$32+AY692*Параметри!$L$32+AZ692*Параметри!$M$32)/18</f>
        <v>0</v>
      </c>
      <c r="BB692" s="29">
        <f>(BA692*Параметри!$K$51+SUM('Дані з ДІСО'!AR692:AT692)*Параметри!$K$48*Параметри!$K$20/1000)*Параметри!$K$74</f>
        <v>0</v>
      </c>
      <c r="BC692" s="40">
        <f>ROUNDUP(('Дані не з ДІСО'!I692+'Дані не з ДІСО'!K692)/Параметри!$K$26,0)</f>
        <v>0</v>
      </c>
      <c r="BD692" s="29">
        <f>BC692*Параметри!$M$36/18</f>
        <v>0</v>
      </c>
      <c r="BE692" s="40">
        <f>IF(BC692=0,0,'Дані не з ДІСО'!K692/('Дані не з ДІСО'!I692+'Дані не з ДІСО'!K692))</f>
        <v>0</v>
      </c>
      <c r="BF692" s="29">
        <f>(1+0.25*BE692)*BD692*Параметри!$K$51</f>
        <v>0</v>
      </c>
      <c r="BG692" s="40">
        <f>ROUNDUP('Дані не з ДІСО'!M692/Параметри!$K$27,0)</f>
        <v>0</v>
      </c>
      <c r="BH692" s="40">
        <f>BG692*Параметри!$M$37/18</f>
        <v>0</v>
      </c>
      <c r="BI692" s="29">
        <f>BH692*Параметри!$K$51</f>
        <v>0</v>
      </c>
      <c r="BJ692" s="29">
        <f>'Дані не з ДІСО'!N692*Параметри!$K$76</f>
        <v>0</v>
      </c>
      <c r="BK692" s="40">
        <f>ROUNDUP('Дані з ДІСО'!V692/Параметри!$K$25,0)</f>
        <v>0</v>
      </c>
      <c r="BL692" s="40">
        <f>ROUNDUP('Дані з ДІСО'!W692/Параметри!$K$25,0)</f>
        <v>0</v>
      </c>
      <c r="BM692" s="40">
        <f>ROUNDUP('Дані з ДІСО'!X692/Параметри!$K$25,0)</f>
        <v>0</v>
      </c>
      <c r="BN692" s="40">
        <f>(BK692*Параметри!$K$34+BL692*Параметри!$L$34+BM692*Параметри!$M$34)/18</f>
        <v>0</v>
      </c>
      <c r="BO692" s="40">
        <f>IF(K692=0,0,'Дані з ДІСО'!AC692/K692)</f>
        <v>0</v>
      </c>
      <c r="BP692" s="29">
        <f>(1+0.25*BO692)*BN692*Параметри!$K$51</f>
        <v>0</v>
      </c>
      <c r="BQ692" s="29">
        <f>BP692*'Коефіцієнти АТО'!U692</f>
        <v>0</v>
      </c>
      <c r="BR692" s="29">
        <f>K692*(1+0.25*BO692)*Параметри!$K$66*Параметри!$K$20/1000</f>
        <v>0</v>
      </c>
      <c r="BS692" s="29">
        <f>(1+0.25*BO692)*K692*'Коефіцієнти АТО'!S692*Параметри!$K$20/1000</f>
        <v>0</v>
      </c>
      <c r="BT692" s="29">
        <f t="shared" si="97"/>
        <v>0</v>
      </c>
      <c r="BU692" s="40">
        <f>ROUNDUP('Дані з ДІСО'!AG692/Параметри!$K$71,0)</f>
        <v>0</v>
      </c>
      <c r="BV692" s="40">
        <f t="shared" si="98"/>
        <v>0</v>
      </c>
      <c r="BW692" s="40">
        <f>IF('Дані з ДІСО'!AG692=0,0,'Дані з ДІСО'!AJ692/'Дані з ДІСО'!AG692)</f>
        <v>0</v>
      </c>
      <c r="BX692" s="29">
        <f>BV692*(1+0.25*BW692)*Параметри!$K$51</f>
        <v>0</v>
      </c>
      <c r="BY692" s="29">
        <f>ROUND(IF(Параметри!$K$77="No",CC692,CC692*Параметри!$K$78)+AG692,1)</f>
        <v>37905.699999999997</v>
      </c>
      <c r="BZ692" s="29">
        <f>ROUND(IF(Параметри!$K$77="No",BF692,BF692*Параметри!$K$78),1)</f>
        <v>0</v>
      </c>
      <c r="CA692" s="29">
        <f>ROUND(IF(Параметри!$K$77="No",BI692,BI692*Параметри!$K$78),1)</f>
        <v>0</v>
      </c>
      <c r="CB692" s="29">
        <f>ROUND(IF(Параметри!$K$77="No",BJ692,BJ692*Параметри!$K$78),1)</f>
        <v>0</v>
      </c>
      <c r="CC692" s="29">
        <f t="shared" si="92"/>
        <v>42117.485117386968</v>
      </c>
    </row>
    <row r="693" spans="1:81">
      <c r="A693" s="9">
        <v>692</v>
      </c>
      <c r="B693" s="9" t="s">
        <v>3151</v>
      </c>
      <c r="C693" s="9" t="s">
        <v>3151</v>
      </c>
      <c r="D693" s="9" t="s">
        <v>3774</v>
      </c>
      <c r="E693" s="9" t="s">
        <v>29</v>
      </c>
      <c r="F693" s="9" t="s">
        <v>3801</v>
      </c>
      <c r="G693" s="9" t="s">
        <v>1454</v>
      </c>
      <c r="H693" s="29">
        <f>SUM('Дані з ДІСО'!J693:L693)</f>
        <v>2766</v>
      </c>
      <c r="I693" s="29">
        <f>SUM('Дані з ДІСО'!G693:I693)</f>
        <v>238</v>
      </c>
      <c r="J693" s="29">
        <f>SUM('Дані з ДІСО'!P693:R693)</f>
        <v>0</v>
      </c>
      <c r="K693" s="29">
        <f>SUM('Дані з ДІСО'!V693:X693)</f>
        <v>0</v>
      </c>
      <c r="L693" s="40">
        <f>ROUNDUP('Дані з ДІСО'!J693/'Коефіцієнти АТО'!$R693,0)</f>
        <v>71</v>
      </c>
      <c r="M693" s="40">
        <f>ROUNDUP('Дані з ДІСО'!K693/'Коефіцієнти АТО'!$R693,0)</f>
        <v>97</v>
      </c>
      <c r="N693" s="40">
        <f>ROUNDUP('Дані з ДІСО'!L693/'Коефіцієнти АТО'!$R693,0)</f>
        <v>18</v>
      </c>
      <c r="O693" s="59">
        <f>(L693*Параметри!$K$32+M693*Параметри!$L$32+N693*Параметри!$M$32)/18</f>
        <v>302.43888888888887</v>
      </c>
      <c r="P693" s="41">
        <f>IF(H693=0,"",'Дані з ДІСО'!Y693/H693)</f>
        <v>1</v>
      </c>
      <c r="Q693" s="29">
        <f>IF(H693=0,"",(1+0.25*P693)*O693*Параметри!$K$51)</f>
        <v>77431.996271839598</v>
      </c>
      <c r="R693" s="29">
        <f>IF(H693=0,"",Q693*'Коефіцієнти АТО'!T693)</f>
        <v>1316.3439366212733</v>
      </c>
      <c r="S693" s="29">
        <f>IF(H693=0,"",H693*(1+0.25*P693)*Параметри!$K$66*Параметри!$K$20/1000)</f>
        <v>0</v>
      </c>
      <c r="T693" s="29">
        <f>IF(H693=0,"",H693*(1+0.25*P693)*'Коефіцієнти АТО'!$S693*Параметри!$K$20/1000)</f>
        <v>17439.478926876302</v>
      </c>
      <c r="U693" s="29">
        <f t="shared" si="93"/>
        <v>96187.819135337166</v>
      </c>
      <c r="V693" s="29">
        <f t="shared" si="94"/>
        <v>96187.819135337166</v>
      </c>
      <c r="W693" s="40">
        <f>ROUNDUP('Дані з ДІСО'!P693/Параметри!$K$24,0)</f>
        <v>0</v>
      </c>
      <c r="X693" s="40">
        <f>ROUNDUP('Дані з ДІСО'!Q693/Параметри!$K$24,0)</f>
        <v>0</v>
      </c>
      <c r="Y693" s="40">
        <f>ROUNDUP('Дані з ДІСО'!R693/Параметри!$K$24,0)</f>
        <v>0</v>
      </c>
      <c r="Z693" s="59">
        <f>(W693*Параметри!$K$33+X693*Параметри!$L$33+Y693*Параметри!$M$33)/18</f>
        <v>0</v>
      </c>
      <c r="AA693" s="41">
        <f>IF(J693=0,0,'Дані з ДІСО'!AA693/J693)</f>
        <v>0</v>
      </c>
      <c r="AB693" s="29">
        <f>(1+0.25*AA693)*Z693*Параметри!$K$51</f>
        <v>0</v>
      </c>
      <c r="AC693" s="29">
        <f>AB693*'Коефіцієнти АТО'!U693</f>
        <v>0</v>
      </c>
      <c r="AD693" s="29">
        <f>J693*(1+0.25*AA693)*Параметри!$K$66*Параметри!$K$20/1000</f>
        <v>0</v>
      </c>
      <c r="AE693" s="29">
        <f>(1+0.25*AA693)*J693*'Коефіцієнти АТО'!S693*Параметри!$K$20/1000</f>
        <v>0</v>
      </c>
      <c r="AF693" s="29">
        <f t="shared" si="90"/>
        <v>0</v>
      </c>
      <c r="AG693" s="29">
        <v>0</v>
      </c>
      <c r="AH693" s="40">
        <v>0</v>
      </c>
      <c r="AI693" s="40">
        <v>13</v>
      </c>
      <c r="AJ693" s="40">
        <f t="shared" si="91"/>
        <v>1</v>
      </c>
      <c r="AK693" s="29">
        <f>(AH693+AI693)*(1+0.25*AJ693)*Параметри!$K$53</f>
        <v>2915.7257300600008</v>
      </c>
      <c r="AL693" s="29">
        <f>ROUNDUP(('Дані з ДІСО'!AU693+'Дані з ДІСО'!AW693)/Параметри!$K$28,0)</f>
        <v>0</v>
      </c>
      <c r="AM693" s="64">
        <f>AL693*Параметри!$M$35/18</f>
        <v>0</v>
      </c>
      <c r="AN693" s="29">
        <f>IF(AL693=0,0,'Дані з ДІСО'!AW693/SUM('Дані з ДІСО'!AU693,'Дані з ДІСО'!AW693))</f>
        <v>0</v>
      </c>
      <c r="AO693" s="29">
        <f>(1+0.25*AN693)*AM693*Параметри!$K$51</f>
        <v>0</v>
      </c>
      <c r="AP693" s="40">
        <f>ROUNDUP(('Дані з ДІСО'!AE693+'Дані не з ДІСО'!E693+'Дані не з ДІСО'!G693)/Параметри!$K$69,0)</f>
        <v>0</v>
      </c>
      <c r="AQ693" s="40">
        <f t="shared" si="95"/>
        <v>0</v>
      </c>
      <c r="AR693" s="40">
        <f>IF(AP693=0,0,('Дані з ДІСО'!AH693+'Дані не з ДІСО'!G693)/('Дані з ДІСО'!AE693+'Дані не з ДІСО'!E693+'Дані не з ДІСО'!G693))</f>
        <v>0</v>
      </c>
      <c r="AS693" s="29">
        <f>AQ693*(1+0.25*AR693)*Параметри!$K$51</f>
        <v>0</v>
      </c>
      <c r="AT693" s="40">
        <f>ROUNDUP('Дані з ДІСО'!AF693/Параметри!$K$70,0)</f>
        <v>0</v>
      </c>
      <c r="AU693" s="40">
        <f t="shared" si="96"/>
        <v>0</v>
      </c>
      <c r="AV693" s="40">
        <f>IF(AT693=0,0,'Дані з ДІСО'!AI693/'Дані з ДІСО'!AF693)</f>
        <v>0</v>
      </c>
      <c r="AW693" s="29">
        <f>AU693*(1+0.25*AV693)*Параметри!$K$51</f>
        <v>0</v>
      </c>
      <c r="AX693" s="40">
        <f>ROUNDUP('Дані з ДІСО'!AR693/Параметри!$K$29,0)</f>
        <v>0</v>
      </c>
      <c r="AY693" s="40">
        <f>ROUNDUP('Дані з ДІСО'!AS693/Параметри!$K$29,0)</f>
        <v>0</v>
      </c>
      <c r="AZ693" s="40">
        <f>ROUNDUP('Дані з ДІСО'!AT693/Параметри!$K$29,0)</f>
        <v>0</v>
      </c>
      <c r="BA693" s="64">
        <f>(AX693*Параметри!$K$32+AY693*Параметри!$L$32+AZ693*Параметри!$M$32)/18</f>
        <v>0</v>
      </c>
      <c r="BB693" s="29">
        <f>(BA693*Параметри!$K$51+SUM('Дані з ДІСО'!AR693:AT693)*Параметри!$K$48*Параметри!$K$20/1000)*Параметри!$K$74</f>
        <v>0</v>
      </c>
      <c r="BC693" s="40">
        <f>ROUNDUP(('Дані не з ДІСО'!I693+'Дані не з ДІСО'!K693)/Параметри!$K$26,0)</f>
        <v>0</v>
      </c>
      <c r="BD693" s="29">
        <f>BC693*Параметри!$M$36/18</f>
        <v>0</v>
      </c>
      <c r="BE693" s="40">
        <f>IF(BC693=0,0,'Дані не з ДІСО'!K693/('Дані не з ДІСО'!I693+'Дані не з ДІСО'!K693))</f>
        <v>0</v>
      </c>
      <c r="BF693" s="29">
        <f>(1+0.25*BE693)*BD693*Параметри!$K$51</f>
        <v>0</v>
      </c>
      <c r="BG693" s="40">
        <f>ROUNDUP('Дані не з ДІСО'!M693/Параметри!$K$27,0)</f>
        <v>0</v>
      </c>
      <c r="BH693" s="40">
        <f>BG693*Параметри!$M$37/18</f>
        <v>0</v>
      </c>
      <c r="BI693" s="29">
        <f>BH693*Параметри!$K$51</f>
        <v>0</v>
      </c>
      <c r="BJ693" s="29">
        <f>'Дані не з ДІСО'!N693*Параметри!$K$76</f>
        <v>0</v>
      </c>
      <c r="BK693" s="40">
        <f>ROUNDUP('Дані з ДІСО'!V693/Параметри!$K$25,0)</f>
        <v>0</v>
      </c>
      <c r="BL693" s="40">
        <f>ROUNDUP('Дані з ДІСО'!W693/Параметри!$K$25,0)</f>
        <v>0</v>
      </c>
      <c r="BM693" s="40">
        <f>ROUNDUP('Дані з ДІСО'!X693/Параметри!$K$25,0)</f>
        <v>0</v>
      </c>
      <c r="BN693" s="40">
        <f>(BK693*Параметри!$K$34+BL693*Параметри!$L$34+BM693*Параметри!$M$34)/18</f>
        <v>0</v>
      </c>
      <c r="BO693" s="40">
        <f>IF(K693=0,0,'Дані з ДІСО'!AC693/K693)</f>
        <v>0</v>
      </c>
      <c r="BP693" s="29">
        <f>(1+0.25*BO693)*BN693*Параметри!$K$51</f>
        <v>0</v>
      </c>
      <c r="BQ693" s="29">
        <f>BP693*'Коефіцієнти АТО'!U693</f>
        <v>0</v>
      </c>
      <c r="BR693" s="29">
        <f>K693*(1+0.25*BO693)*Параметри!$K$66*Параметри!$K$20/1000</f>
        <v>0</v>
      </c>
      <c r="BS693" s="29">
        <f>(1+0.25*BO693)*K693*'Коефіцієнти АТО'!S693*Параметри!$K$20/1000</f>
        <v>0</v>
      </c>
      <c r="BT693" s="29">
        <f t="shared" si="97"/>
        <v>0</v>
      </c>
      <c r="BU693" s="40">
        <f>ROUNDUP('Дані з ДІСО'!AG693/Параметри!$K$71,0)</f>
        <v>0</v>
      </c>
      <c r="BV693" s="40">
        <f t="shared" si="98"/>
        <v>0</v>
      </c>
      <c r="BW693" s="40">
        <f>IF('Дані з ДІСО'!AG693=0,0,'Дані з ДІСО'!AJ693/'Дані з ДІСО'!AG693)</f>
        <v>0</v>
      </c>
      <c r="BX693" s="29">
        <f>BV693*(1+0.25*BW693)*Параметри!$K$51</f>
        <v>0</v>
      </c>
      <c r="BY693" s="29">
        <f>ROUND(IF(Параметри!$K$77="No",CC693,CC693*Параметри!$K$78)+AG693,1)</f>
        <v>89193.2</v>
      </c>
      <c r="BZ693" s="29">
        <f>ROUND(IF(Параметри!$K$77="No",BF693,BF693*Параметри!$K$78),1)</f>
        <v>0</v>
      </c>
      <c r="CA693" s="29">
        <f>ROUND(IF(Параметри!$K$77="No",BI693,BI693*Параметри!$K$78),1)</f>
        <v>0</v>
      </c>
      <c r="CB693" s="29">
        <f>ROUND(IF(Параметри!$K$77="No",BJ693,BJ693*Параметри!$K$78),1)</f>
        <v>0</v>
      </c>
      <c r="CC693" s="29">
        <f t="shared" si="92"/>
        <v>99103.544865397169</v>
      </c>
    </row>
    <row r="694" spans="1:81">
      <c r="A694" s="9">
        <v>693</v>
      </c>
      <c r="B694" s="9" t="s">
        <v>3176</v>
      </c>
      <c r="C694" s="9" t="s">
        <v>3146</v>
      </c>
      <c r="D694" s="9" t="s">
        <v>3774</v>
      </c>
      <c r="E694" s="9" t="s">
        <v>78</v>
      </c>
      <c r="F694" s="9" t="s">
        <v>3802</v>
      </c>
      <c r="G694" s="9" t="s">
        <v>1456</v>
      </c>
      <c r="H694" s="29">
        <f>SUM('Дані з ДІСО'!J694:L694)</f>
        <v>4579.5</v>
      </c>
      <c r="I694" s="29">
        <f>SUM('Дані з ДІСО'!G694:I694)</f>
        <v>151</v>
      </c>
      <c r="J694" s="29">
        <f>SUM('Дані з ДІСО'!P694:R694)</f>
        <v>0</v>
      </c>
      <c r="K694" s="29">
        <f>SUM('Дані з ДІСО'!V694:X694)</f>
        <v>0</v>
      </c>
      <c r="L694" s="40">
        <f>ROUNDUP('Дані з ДІСО'!J694/'Коефіцієнти АТО'!$R694,0)</f>
        <v>76</v>
      </c>
      <c r="M694" s="40">
        <f>ROUNDUP('Дані з ДІСО'!K694/'Коефіцієнти АТО'!$R694,0)</f>
        <v>99</v>
      </c>
      <c r="N694" s="40">
        <f>ROUNDUP('Дані з ДІСО'!L694/'Коефіцієнти АТО'!$R694,0)</f>
        <v>22</v>
      </c>
      <c r="O694" s="59">
        <f>(L694*Параметри!$K$32+M694*Параметри!$L$32+N694*Параметри!$M$32)/18</f>
        <v>320.35000000000002</v>
      </c>
      <c r="P694" s="41">
        <f>IF(H694=0,"",'Дані з ДІСО'!Y694/H694)</f>
        <v>0</v>
      </c>
      <c r="Q694" s="29">
        <f>IF(H694=0,"",(1+0.25*P694)*O694*Параметри!$K$51)</f>
        <v>65614.154573347609</v>
      </c>
      <c r="R694" s="29">
        <f>IF(H694=0,"",Q694*'Коефіцієнти АТО'!T694)</f>
        <v>6561.4154573347614</v>
      </c>
      <c r="S694" s="29">
        <f>IF(H694=0,"",H694*(1+0.25*P694)*Параметри!$K$66*Параметри!$K$20/1000)</f>
        <v>0</v>
      </c>
      <c r="T694" s="29">
        <f>IF(H694=0,"",H694*(1+0.25*P694)*'Коефіцієнти АТО'!$S694*Параметри!$K$20/1000)</f>
        <v>10024.006636649836</v>
      </c>
      <c r="U694" s="29">
        <f t="shared" si="93"/>
        <v>82199.576667332207</v>
      </c>
      <c r="V694" s="29">
        <f t="shared" si="94"/>
        <v>82199.576667332207</v>
      </c>
      <c r="W694" s="40">
        <f>ROUNDUP('Дані з ДІСО'!P694/Параметри!$K$24,0)</f>
        <v>0</v>
      </c>
      <c r="X694" s="40">
        <f>ROUNDUP('Дані з ДІСО'!Q694/Параметри!$K$24,0)</f>
        <v>0</v>
      </c>
      <c r="Y694" s="40">
        <f>ROUNDUP('Дані з ДІСО'!R694/Параметри!$K$24,0)</f>
        <v>0</v>
      </c>
      <c r="Z694" s="59">
        <f>(W694*Параметри!$K$33+X694*Параметри!$L$33+Y694*Параметри!$M$33)/18</f>
        <v>0</v>
      </c>
      <c r="AA694" s="41">
        <f>IF(J694=0,0,'Дані з ДІСО'!AA694/J694)</f>
        <v>0</v>
      </c>
      <c r="AB694" s="29">
        <f>(1+0.25*AA694)*Z694*Параметри!$K$51</f>
        <v>0</v>
      </c>
      <c r="AC694" s="29">
        <f>AB694*'Коефіцієнти АТО'!U694</f>
        <v>0</v>
      </c>
      <c r="AD694" s="29">
        <f>J694*(1+0.25*AA694)*Параметри!$K$66*Параметри!$K$20/1000</f>
        <v>0</v>
      </c>
      <c r="AE694" s="29">
        <f>(1+0.25*AA694)*J694*'Коефіцієнти АТО'!S694*Параметри!$K$20/1000</f>
        <v>0</v>
      </c>
      <c r="AF694" s="29">
        <f t="shared" si="90"/>
        <v>0</v>
      </c>
      <c r="AG694" s="29">
        <v>0</v>
      </c>
      <c r="AH694" s="40">
        <v>39</v>
      </c>
      <c r="AI694" s="40">
        <v>0</v>
      </c>
      <c r="AJ694" s="40">
        <f t="shared" si="91"/>
        <v>0</v>
      </c>
      <c r="AK694" s="29">
        <f>(AH694+AI694)*(1+0.25*AJ694)*Параметри!$K$53</f>
        <v>6997.741752144002</v>
      </c>
      <c r="AL694" s="29">
        <f>ROUNDUP(('Дані з ДІСО'!AU694+'Дані з ДІСО'!AW694)/Параметри!$K$28,0)</f>
        <v>0</v>
      </c>
      <c r="AM694" s="64">
        <f>AL694*Параметри!$M$35/18</f>
        <v>0</v>
      </c>
      <c r="AN694" s="29">
        <f>IF(AL694=0,0,'Дані з ДІСО'!AW694/SUM('Дані з ДІСО'!AU694,'Дані з ДІСО'!AW694))</f>
        <v>0</v>
      </c>
      <c r="AO694" s="29">
        <f>(1+0.25*AN694)*AM694*Параметри!$K$51</f>
        <v>0</v>
      </c>
      <c r="AP694" s="40">
        <f>ROUNDUP(('Дані з ДІСО'!AE694+'Дані не з ДІСО'!E694+'Дані не з ДІСО'!G694)/Параметри!$K$69,0)</f>
        <v>1</v>
      </c>
      <c r="AQ694" s="40">
        <f t="shared" si="95"/>
        <v>2</v>
      </c>
      <c r="AR694" s="40">
        <f>IF(AP694=0,0,('Дані з ДІСО'!AH694+'Дані не з ДІСО'!G694)/('Дані з ДІСО'!AE694+'Дані не з ДІСО'!E694+'Дані не з ДІСО'!G694))</f>
        <v>0</v>
      </c>
      <c r="AS694" s="29">
        <f>AQ694*(1+0.25*AR694)*Параметри!$K$51</f>
        <v>409.64042187199999</v>
      </c>
      <c r="AT694" s="40">
        <f>ROUNDUP('Дані з ДІСО'!AF694/Параметри!$K$70,0)</f>
        <v>0</v>
      </c>
      <c r="AU694" s="40">
        <f t="shared" si="96"/>
        <v>0</v>
      </c>
      <c r="AV694" s="40">
        <f>IF(AT694=0,0,'Дані з ДІСО'!AI694/'Дані з ДІСО'!AF694)</f>
        <v>0</v>
      </c>
      <c r="AW694" s="29">
        <f>AU694*(1+0.25*AV694)*Параметри!$K$51</f>
        <v>0</v>
      </c>
      <c r="AX694" s="40">
        <f>ROUNDUP('Дані з ДІСО'!AR694/Параметри!$K$29,0)</f>
        <v>0</v>
      </c>
      <c r="AY694" s="40">
        <f>ROUNDUP('Дані з ДІСО'!AS694/Параметри!$K$29,0)</f>
        <v>0</v>
      </c>
      <c r="AZ694" s="40">
        <f>ROUNDUP('Дані з ДІСО'!AT694/Параметри!$K$29,0)</f>
        <v>0</v>
      </c>
      <c r="BA694" s="64">
        <f>(AX694*Параметри!$K$32+AY694*Параметри!$L$32+AZ694*Параметри!$M$32)/18</f>
        <v>0</v>
      </c>
      <c r="BB694" s="29">
        <f>(BA694*Параметри!$K$51+SUM('Дані з ДІСО'!AR694:AT694)*Параметри!$K$48*Параметри!$K$20/1000)*Параметри!$K$74</f>
        <v>0</v>
      </c>
      <c r="BC694" s="40">
        <f>ROUNDUP(('Дані не з ДІСО'!I694+'Дані не з ДІСО'!K694)/Параметри!$K$26,0)</f>
        <v>0</v>
      </c>
      <c r="BD694" s="29">
        <f>BC694*Параметри!$M$36/18</f>
        <v>0</v>
      </c>
      <c r="BE694" s="40">
        <f>IF(BC694=0,0,'Дані не з ДІСО'!K694/('Дані не з ДІСО'!I694+'Дані не з ДІСО'!K694))</f>
        <v>0</v>
      </c>
      <c r="BF694" s="29">
        <f>(1+0.25*BE694)*BD694*Параметри!$K$51</f>
        <v>0</v>
      </c>
      <c r="BG694" s="40">
        <f>ROUNDUP('Дані не з ДІСО'!M694/Параметри!$K$27,0)</f>
        <v>0</v>
      </c>
      <c r="BH694" s="40">
        <f>BG694*Параметри!$M$37/18</f>
        <v>0</v>
      </c>
      <c r="BI694" s="29">
        <f>BH694*Параметри!$K$51</f>
        <v>0</v>
      </c>
      <c r="BJ694" s="29">
        <f>'Дані не з ДІСО'!N694*Параметри!$K$76</f>
        <v>0</v>
      </c>
      <c r="BK694" s="40">
        <f>ROUNDUP('Дані з ДІСО'!V694/Параметри!$K$25,0)</f>
        <v>0</v>
      </c>
      <c r="BL694" s="40">
        <f>ROUNDUP('Дані з ДІСО'!W694/Параметри!$K$25,0)</f>
        <v>0</v>
      </c>
      <c r="BM694" s="40">
        <f>ROUNDUP('Дані з ДІСО'!X694/Параметри!$K$25,0)</f>
        <v>0</v>
      </c>
      <c r="BN694" s="40">
        <f>(BK694*Параметри!$K$34+BL694*Параметри!$L$34+BM694*Параметри!$M$34)/18</f>
        <v>0</v>
      </c>
      <c r="BO694" s="40">
        <f>IF(K694=0,0,'Дані з ДІСО'!AC694/K694)</f>
        <v>0</v>
      </c>
      <c r="BP694" s="29">
        <f>(1+0.25*BO694)*BN694*Параметри!$K$51</f>
        <v>0</v>
      </c>
      <c r="BQ694" s="29">
        <f>BP694*'Коефіцієнти АТО'!U694</f>
        <v>0</v>
      </c>
      <c r="BR694" s="29">
        <f>K694*(1+0.25*BO694)*Параметри!$K$66*Параметри!$K$20/1000</f>
        <v>0</v>
      </c>
      <c r="BS694" s="29">
        <f>(1+0.25*BO694)*K694*'Коефіцієнти АТО'!S694*Параметри!$K$20/1000</f>
        <v>0</v>
      </c>
      <c r="BT694" s="29">
        <f t="shared" si="97"/>
        <v>0</v>
      </c>
      <c r="BU694" s="40">
        <f>ROUNDUP('Дані з ДІСО'!AG694/Параметри!$K$71,0)</f>
        <v>0</v>
      </c>
      <c r="BV694" s="40">
        <f t="shared" si="98"/>
        <v>0</v>
      </c>
      <c r="BW694" s="40">
        <f>IF('Дані з ДІСО'!AG694=0,0,'Дані з ДІСО'!AJ694/'Дані з ДІСО'!AG694)</f>
        <v>0</v>
      </c>
      <c r="BX694" s="29">
        <f>BV694*(1+0.25*BW694)*Параметри!$K$51</f>
        <v>0</v>
      </c>
      <c r="BY694" s="29">
        <f>ROUND(IF(Параметри!$K$77="No",CC694,CC694*Параметри!$K$78)+AG694,1)</f>
        <v>80646.3</v>
      </c>
      <c r="BZ694" s="29">
        <f>ROUND(IF(Параметри!$K$77="No",BF694,BF694*Параметри!$K$78),1)</f>
        <v>0</v>
      </c>
      <c r="CA694" s="29">
        <f>ROUND(IF(Параметри!$K$77="No",BI694,BI694*Параметри!$K$78),1)</f>
        <v>0</v>
      </c>
      <c r="CB694" s="29">
        <f>ROUND(IF(Параметри!$K$77="No",BJ694,BJ694*Параметри!$K$78),1)</f>
        <v>0</v>
      </c>
      <c r="CC694" s="29">
        <f t="shared" si="92"/>
        <v>89606.958841348212</v>
      </c>
    </row>
    <row r="695" spans="1:81">
      <c r="A695" s="9">
        <v>694</v>
      </c>
      <c r="B695" s="9" t="s">
        <v>3145</v>
      </c>
      <c r="C695" s="9" t="s">
        <v>3146</v>
      </c>
      <c r="D695" s="9" t="s">
        <v>3774</v>
      </c>
      <c r="E695" s="9" t="s">
        <v>21</v>
      </c>
      <c r="F695" s="9" t="s">
        <v>3803</v>
      </c>
      <c r="G695" s="9" t="s">
        <v>1458</v>
      </c>
      <c r="H695" s="29">
        <f>SUM('Дані з ДІСО'!J695:L695)</f>
        <v>4898</v>
      </c>
      <c r="I695" s="29">
        <f>SUM('Дані з ДІСО'!G695:I695)</f>
        <v>250</v>
      </c>
      <c r="J695" s="29">
        <f>SUM('Дані з ДІСО'!P695:R695)</f>
        <v>0</v>
      </c>
      <c r="K695" s="29">
        <f>SUM('Дані з ДІСО'!V695:X695)</f>
        <v>0</v>
      </c>
      <c r="L695" s="40">
        <f>ROUNDUP('Дані з ДІСО'!J695/'Коефіцієнти АТО'!$R695,0)</f>
        <v>102</v>
      </c>
      <c r="M695" s="40">
        <f>ROUNDUP('Дані з ДІСО'!K695/'Коефіцієнти АТО'!$R695,0)</f>
        <v>139</v>
      </c>
      <c r="N695" s="40">
        <f>ROUNDUP('Дані з ДІСО'!L695/'Коефіцієнти АТО'!$R695,0)</f>
        <v>32</v>
      </c>
      <c r="O695" s="59">
        <f>(L695*Параметри!$K$32+M695*Параметри!$L$32+N695*Параметри!$M$32)/18</f>
        <v>445.96111111111111</v>
      </c>
      <c r="P695" s="41">
        <f>IF(H695=0,"",'Дані з ДІСО'!Y695/H695)</f>
        <v>0</v>
      </c>
      <c r="Q695" s="29">
        <f>IF(H695=0,"",(1+0.25*P695)*O695*Параметри!$K$51)</f>
        <v>91341.848847030706</v>
      </c>
      <c r="R695" s="29">
        <f>IF(H695=0,"",Q695*'Коефіцієнти АТО'!T695)</f>
        <v>1552.8114303995221</v>
      </c>
      <c r="S695" s="29">
        <f>IF(H695=0,"",H695*(1+0.25*P695)*Параметри!$K$66*Параметри!$K$20/1000)</f>
        <v>0</v>
      </c>
      <c r="T695" s="29">
        <f>IF(H695=0,"",H695*(1+0.25*P695)*'Коефіцієнти АТО'!$S695*Параметри!$K$20/1000)</f>
        <v>20043.921006862987</v>
      </c>
      <c r="U695" s="29">
        <f t="shared" si="93"/>
        <v>112938.58128429322</v>
      </c>
      <c r="V695" s="29">
        <f t="shared" si="94"/>
        <v>112938.58128429322</v>
      </c>
      <c r="W695" s="40">
        <f>ROUNDUP('Дані з ДІСО'!P695/Параметри!$K$24,0)</f>
        <v>0</v>
      </c>
      <c r="X695" s="40">
        <f>ROUNDUP('Дані з ДІСО'!Q695/Параметри!$K$24,0)</f>
        <v>0</v>
      </c>
      <c r="Y695" s="40">
        <f>ROUNDUP('Дані з ДІСО'!R695/Параметри!$K$24,0)</f>
        <v>0</v>
      </c>
      <c r="Z695" s="59">
        <f>(W695*Параметри!$K$33+X695*Параметри!$L$33+Y695*Параметри!$M$33)/18</f>
        <v>0</v>
      </c>
      <c r="AA695" s="41">
        <f>IF(J695=0,0,'Дані з ДІСО'!AA695/J695)</f>
        <v>0</v>
      </c>
      <c r="AB695" s="29">
        <f>(1+0.25*AA695)*Z695*Параметри!$K$51</f>
        <v>0</v>
      </c>
      <c r="AC695" s="29">
        <f>AB695*'Коефіцієнти АТО'!U695</f>
        <v>0</v>
      </c>
      <c r="AD695" s="29">
        <f>J695*(1+0.25*AA695)*Параметри!$K$66*Параметри!$K$20/1000</f>
        <v>0</v>
      </c>
      <c r="AE695" s="29">
        <f>(1+0.25*AA695)*J695*'Коефіцієнти АТО'!S695*Параметри!$K$20/1000</f>
        <v>0</v>
      </c>
      <c r="AF695" s="29">
        <f t="shared" si="90"/>
        <v>0</v>
      </c>
      <c r="AG695" s="29">
        <v>0</v>
      </c>
      <c r="AH695" s="40">
        <v>34</v>
      </c>
      <c r="AI695" s="40">
        <v>0</v>
      </c>
      <c r="AJ695" s="40">
        <f t="shared" si="91"/>
        <v>0</v>
      </c>
      <c r="AK695" s="29">
        <f>(AH695+AI695)*(1+0.25*AJ695)*Параметри!$K$53</f>
        <v>6100.5953736640013</v>
      </c>
      <c r="AL695" s="29">
        <f>ROUNDUP(('Дані з ДІСО'!AU695+'Дані з ДІСО'!AW695)/Параметри!$K$28,0)</f>
        <v>0</v>
      </c>
      <c r="AM695" s="64">
        <f>AL695*Параметри!$M$35/18</f>
        <v>0</v>
      </c>
      <c r="AN695" s="29">
        <f>IF(AL695=0,0,'Дані з ДІСО'!AW695/SUM('Дані з ДІСО'!AU695,'Дані з ДІСО'!AW695))</f>
        <v>0</v>
      </c>
      <c r="AO695" s="29">
        <f>(1+0.25*AN695)*AM695*Параметри!$K$51</f>
        <v>0</v>
      </c>
      <c r="AP695" s="40">
        <f>ROUNDUP(('Дані з ДІСО'!AE695+'Дані не з ДІСО'!E695+'Дані не з ДІСО'!G695)/Параметри!$K$69,0)</f>
        <v>0</v>
      </c>
      <c r="AQ695" s="40">
        <f t="shared" si="95"/>
        <v>0</v>
      </c>
      <c r="AR695" s="40">
        <f>IF(AP695=0,0,('Дані з ДІСО'!AH695+'Дані не з ДІСО'!G695)/('Дані з ДІСО'!AE695+'Дані не з ДІСО'!E695+'Дані не з ДІСО'!G695))</f>
        <v>0</v>
      </c>
      <c r="AS695" s="29">
        <f>AQ695*(1+0.25*AR695)*Параметри!$K$51</f>
        <v>0</v>
      </c>
      <c r="AT695" s="40">
        <f>ROUNDUP('Дані з ДІСО'!AF695/Параметри!$K$70,0)</f>
        <v>0</v>
      </c>
      <c r="AU695" s="40">
        <f t="shared" si="96"/>
        <v>0</v>
      </c>
      <c r="AV695" s="40">
        <f>IF(AT695=0,0,'Дані з ДІСО'!AI695/'Дані з ДІСО'!AF695)</f>
        <v>0</v>
      </c>
      <c r="AW695" s="29">
        <f>AU695*(1+0.25*AV695)*Параметри!$K$51</f>
        <v>0</v>
      </c>
      <c r="AX695" s="40">
        <f>ROUNDUP('Дані з ДІСО'!AR695/Параметри!$K$29,0)</f>
        <v>0</v>
      </c>
      <c r="AY695" s="40">
        <f>ROUNDUP('Дані з ДІСО'!AS695/Параметри!$K$29,0)</f>
        <v>0</v>
      </c>
      <c r="AZ695" s="40">
        <f>ROUNDUP('Дані з ДІСО'!AT695/Параметри!$K$29,0)</f>
        <v>0</v>
      </c>
      <c r="BA695" s="64">
        <f>(AX695*Параметри!$K$32+AY695*Параметри!$L$32+AZ695*Параметри!$M$32)/18</f>
        <v>0</v>
      </c>
      <c r="BB695" s="29">
        <f>(BA695*Параметри!$K$51+SUM('Дані з ДІСО'!AR695:AT695)*Параметри!$K$48*Параметри!$K$20/1000)*Параметри!$K$74</f>
        <v>0</v>
      </c>
      <c r="BC695" s="40">
        <f>ROUNDUP(('Дані не з ДІСО'!I695+'Дані не з ДІСО'!K695)/Параметри!$K$26,0)</f>
        <v>0</v>
      </c>
      <c r="BD695" s="29">
        <f>BC695*Параметри!$M$36/18</f>
        <v>0</v>
      </c>
      <c r="BE695" s="40">
        <f>IF(BC695=0,0,'Дані не з ДІСО'!K695/('Дані не з ДІСО'!I695+'Дані не з ДІСО'!K695))</f>
        <v>0</v>
      </c>
      <c r="BF695" s="29">
        <f>(1+0.25*BE695)*BD695*Параметри!$K$51</f>
        <v>0</v>
      </c>
      <c r="BG695" s="40">
        <f>ROUNDUP('Дані не з ДІСО'!M695/Параметри!$K$27,0)</f>
        <v>0</v>
      </c>
      <c r="BH695" s="40">
        <f>BG695*Параметри!$M$37/18</f>
        <v>0</v>
      </c>
      <c r="BI695" s="29">
        <f>BH695*Параметри!$K$51</f>
        <v>0</v>
      </c>
      <c r="BJ695" s="29">
        <f>'Дані не з ДІСО'!N695*Параметри!$K$76</f>
        <v>0</v>
      </c>
      <c r="BK695" s="40">
        <f>ROUNDUP('Дані з ДІСО'!V695/Параметри!$K$25,0)</f>
        <v>0</v>
      </c>
      <c r="BL695" s="40">
        <f>ROUNDUP('Дані з ДІСО'!W695/Параметри!$K$25,0)</f>
        <v>0</v>
      </c>
      <c r="BM695" s="40">
        <f>ROUNDUP('Дані з ДІСО'!X695/Параметри!$K$25,0)</f>
        <v>0</v>
      </c>
      <c r="BN695" s="40">
        <f>(BK695*Параметри!$K$34+BL695*Параметри!$L$34+BM695*Параметри!$M$34)/18</f>
        <v>0</v>
      </c>
      <c r="BO695" s="40">
        <f>IF(K695=0,0,'Дані з ДІСО'!AC695/K695)</f>
        <v>0</v>
      </c>
      <c r="BP695" s="29">
        <f>(1+0.25*BO695)*BN695*Параметри!$K$51</f>
        <v>0</v>
      </c>
      <c r="BQ695" s="29">
        <f>BP695*'Коефіцієнти АТО'!U695</f>
        <v>0</v>
      </c>
      <c r="BR695" s="29">
        <f>K695*(1+0.25*BO695)*Параметри!$K$66*Параметри!$K$20/1000</f>
        <v>0</v>
      </c>
      <c r="BS695" s="29">
        <f>(1+0.25*BO695)*K695*'Коефіцієнти АТО'!S695*Параметри!$K$20/1000</f>
        <v>0</v>
      </c>
      <c r="BT695" s="29">
        <f t="shared" si="97"/>
        <v>0</v>
      </c>
      <c r="BU695" s="40">
        <f>ROUNDUP('Дані з ДІСО'!AG695/Параметри!$K$71,0)</f>
        <v>0</v>
      </c>
      <c r="BV695" s="40">
        <f t="shared" si="98"/>
        <v>0</v>
      </c>
      <c r="BW695" s="40">
        <f>IF('Дані з ДІСО'!AG695=0,0,'Дані з ДІСО'!AJ695/'Дані з ДІСО'!AG695)</f>
        <v>0</v>
      </c>
      <c r="BX695" s="29">
        <f>BV695*(1+0.25*BW695)*Параметри!$K$51</f>
        <v>0</v>
      </c>
      <c r="BY695" s="29">
        <f>ROUND(IF(Параметри!$K$77="No",CC695,CC695*Параметри!$K$78)+AG695,1)</f>
        <v>107135.3</v>
      </c>
      <c r="BZ695" s="29">
        <f>ROUND(IF(Параметри!$K$77="No",BF695,BF695*Параметри!$K$78),1)</f>
        <v>0</v>
      </c>
      <c r="CA695" s="29">
        <f>ROUND(IF(Параметри!$K$77="No",BI695,BI695*Параметри!$K$78),1)</f>
        <v>0</v>
      </c>
      <c r="CB695" s="29">
        <f>ROUND(IF(Параметри!$K$77="No",BJ695,BJ695*Параметри!$K$78),1)</f>
        <v>0</v>
      </c>
      <c r="CC695" s="29">
        <f t="shared" si="92"/>
        <v>119039.17665795723</v>
      </c>
    </row>
    <row r="696" spans="1:81">
      <c r="A696" s="9">
        <v>695</v>
      </c>
      <c r="B696" s="9" t="s">
        <v>3145</v>
      </c>
      <c r="C696" s="9" t="s">
        <v>3146</v>
      </c>
      <c r="D696" s="9" t="s">
        <v>3774</v>
      </c>
      <c r="E696" s="9" t="s">
        <v>21</v>
      </c>
      <c r="F696" s="9" t="s">
        <v>3804</v>
      </c>
      <c r="G696" s="9" t="s">
        <v>1460</v>
      </c>
      <c r="H696" s="29">
        <f>SUM('Дані з ДІСО'!J696:L696)</f>
        <v>3583</v>
      </c>
      <c r="I696" s="29">
        <f>SUM('Дані з ДІСО'!G696:I696)</f>
        <v>228</v>
      </c>
      <c r="J696" s="29">
        <f>SUM('Дані з ДІСО'!P696:R696)</f>
        <v>0</v>
      </c>
      <c r="K696" s="29">
        <f>SUM('Дані з ДІСО'!V696:X696)</f>
        <v>0</v>
      </c>
      <c r="L696" s="40">
        <f>ROUNDUP('Дані з ДІСО'!J696/'Коефіцієнти АТО'!$R696,0)</f>
        <v>94</v>
      </c>
      <c r="M696" s="40">
        <f>ROUNDUP('Дані з ДІСО'!K696/'Коефіцієнти АТО'!$R696,0)</f>
        <v>119</v>
      </c>
      <c r="N696" s="40">
        <f>ROUNDUP('Дані з ДІСО'!L696/'Коефіцієнти АТО'!$R696,0)</f>
        <v>28</v>
      </c>
      <c r="O696" s="59">
        <f>(L696*Параметри!$K$32+M696*Параметри!$L$32+N696*Параметри!$M$32)/18</f>
        <v>391.51666666666665</v>
      </c>
      <c r="P696" s="41">
        <f>IF(H696=0,"",'Дані з ДІСО'!Y696/H696)</f>
        <v>0</v>
      </c>
      <c r="Q696" s="29">
        <f>IF(H696=0,"",(1+0.25*P696)*O696*Параметри!$K$51)</f>
        <v>80190.526251626259</v>
      </c>
      <c r="R696" s="29">
        <f>IF(H696=0,"",Q696*'Коефіцієнти АТО'!T696)</f>
        <v>1363.2389462776464</v>
      </c>
      <c r="S696" s="29">
        <f>IF(H696=0,"",H696*(1+0.25*P696)*Параметри!$K$66*Параметри!$K$20/1000)</f>
        <v>0</v>
      </c>
      <c r="T696" s="29">
        <f>IF(H696=0,"",H696*(1+0.25*P696)*'Коефіцієнти АТО'!$S696*Параметри!$K$20/1000)</f>
        <v>16367.543042933157</v>
      </c>
      <c r="U696" s="29">
        <f t="shared" si="93"/>
        <v>97921.308240837068</v>
      </c>
      <c r="V696" s="29">
        <f t="shared" si="94"/>
        <v>97921.308240837068</v>
      </c>
      <c r="W696" s="40">
        <f>ROUNDUP('Дані з ДІСО'!P696/Параметри!$K$24,0)</f>
        <v>0</v>
      </c>
      <c r="X696" s="40">
        <f>ROUNDUP('Дані з ДІСО'!Q696/Параметри!$K$24,0)</f>
        <v>0</v>
      </c>
      <c r="Y696" s="40">
        <f>ROUNDUP('Дані з ДІСО'!R696/Параметри!$K$24,0)</f>
        <v>0</v>
      </c>
      <c r="Z696" s="59">
        <f>(W696*Параметри!$K$33+X696*Параметри!$L$33+Y696*Параметри!$M$33)/18</f>
        <v>0</v>
      </c>
      <c r="AA696" s="41">
        <f>IF(J696=0,0,'Дані з ДІСО'!AA696/J696)</f>
        <v>0</v>
      </c>
      <c r="AB696" s="29">
        <f>(1+0.25*AA696)*Z696*Параметри!$K$51</f>
        <v>0</v>
      </c>
      <c r="AC696" s="29">
        <f>AB696*'Коефіцієнти АТО'!U696</f>
        <v>0</v>
      </c>
      <c r="AD696" s="29">
        <f>J696*(1+0.25*AA696)*Параметри!$K$66*Параметри!$K$20/1000</f>
        <v>0</v>
      </c>
      <c r="AE696" s="29">
        <f>(1+0.25*AA696)*J696*'Коефіцієнти АТО'!S696*Параметри!$K$20/1000</f>
        <v>0</v>
      </c>
      <c r="AF696" s="29">
        <f t="shared" si="90"/>
        <v>0</v>
      </c>
      <c r="AG696" s="29">
        <v>0</v>
      </c>
      <c r="AH696" s="40">
        <v>23</v>
      </c>
      <c r="AI696" s="40">
        <v>0</v>
      </c>
      <c r="AJ696" s="40">
        <f t="shared" si="91"/>
        <v>0</v>
      </c>
      <c r="AK696" s="29">
        <f>(AH696+AI696)*(1+0.25*AJ696)*Параметри!$K$53</f>
        <v>4126.8733410080013</v>
      </c>
      <c r="AL696" s="29">
        <f>ROUNDUP(('Дані з ДІСО'!AU696+'Дані з ДІСО'!AW696)/Параметри!$K$28,0)</f>
        <v>0</v>
      </c>
      <c r="AM696" s="64">
        <f>AL696*Параметри!$M$35/18</f>
        <v>0</v>
      </c>
      <c r="AN696" s="29">
        <f>IF(AL696=0,0,'Дані з ДІСО'!AW696/SUM('Дані з ДІСО'!AU696,'Дані з ДІСО'!AW696))</f>
        <v>0</v>
      </c>
      <c r="AO696" s="29">
        <f>(1+0.25*AN696)*AM696*Параметри!$K$51</f>
        <v>0</v>
      </c>
      <c r="AP696" s="40">
        <f>ROUNDUP(('Дані з ДІСО'!AE696+'Дані не з ДІСО'!E696+'Дані не з ДІСО'!G696)/Параметри!$K$69,0)</f>
        <v>2</v>
      </c>
      <c r="AQ696" s="40">
        <f t="shared" si="95"/>
        <v>4</v>
      </c>
      <c r="AR696" s="40">
        <f>IF(AP696=0,0,('Дані з ДІСО'!AH696+'Дані не з ДІСО'!G696)/('Дані з ДІСО'!AE696+'Дані не з ДІСО'!E696+'Дані не з ДІСО'!G696))</f>
        <v>0</v>
      </c>
      <c r="AS696" s="29">
        <f>AQ696*(1+0.25*AR696)*Параметри!$K$51</f>
        <v>819.28084374399998</v>
      </c>
      <c r="AT696" s="40">
        <f>ROUNDUP('Дані з ДІСО'!AF696/Параметри!$K$70,0)</f>
        <v>0</v>
      </c>
      <c r="AU696" s="40">
        <f t="shared" si="96"/>
        <v>0</v>
      </c>
      <c r="AV696" s="40">
        <f>IF(AT696=0,0,'Дані з ДІСО'!AI696/'Дані з ДІСО'!AF696)</f>
        <v>0</v>
      </c>
      <c r="AW696" s="29">
        <f>AU696*(1+0.25*AV696)*Параметри!$K$51</f>
        <v>0</v>
      </c>
      <c r="AX696" s="40">
        <f>ROUNDUP('Дані з ДІСО'!AR696/Параметри!$K$29,0)</f>
        <v>0</v>
      </c>
      <c r="AY696" s="40">
        <f>ROUNDUP('Дані з ДІСО'!AS696/Параметри!$K$29,0)</f>
        <v>0</v>
      </c>
      <c r="AZ696" s="40">
        <f>ROUNDUP('Дані з ДІСО'!AT696/Параметри!$K$29,0)</f>
        <v>0</v>
      </c>
      <c r="BA696" s="64">
        <f>(AX696*Параметри!$K$32+AY696*Параметри!$L$32+AZ696*Параметри!$M$32)/18</f>
        <v>0</v>
      </c>
      <c r="BB696" s="29">
        <f>(BA696*Параметри!$K$51+SUM('Дані з ДІСО'!AR696:AT696)*Параметри!$K$48*Параметри!$K$20/1000)*Параметри!$K$74</f>
        <v>0</v>
      </c>
      <c r="BC696" s="40">
        <f>ROUNDUP(('Дані не з ДІСО'!I696+'Дані не з ДІСО'!K696)/Параметри!$K$26,0)</f>
        <v>0</v>
      </c>
      <c r="BD696" s="29">
        <f>BC696*Параметри!$M$36/18</f>
        <v>0</v>
      </c>
      <c r="BE696" s="40">
        <f>IF(BC696=0,0,'Дані не з ДІСО'!K696/('Дані не з ДІСО'!I696+'Дані не з ДІСО'!K696))</f>
        <v>0</v>
      </c>
      <c r="BF696" s="29">
        <f>(1+0.25*BE696)*BD696*Параметри!$K$51</f>
        <v>0</v>
      </c>
      <c r="BG696" s="40">
        <f>ROUNDUP('Дані не з ДІСО'!M696/Параметри!$K$27,0)</f>
        <v>0</v>
      </c>
      <c r="BH696" s="40">
        <f>BG696*Параметри!$M$37/18</f>
        <v>0</v>
      </c>
      <c r="BI696" s="29">
        <f>BH696*Параметри!$K$51</f>
        <v>0</v>
      </c>
      <c r="BJ696" s="29">
        <f>'Дані не з ДІСО'!N696*Параметри!$K$76</f>
        <v>0</v>
      </c>
      <c r="BK696" s="40">
        <f>ROUNDUP('Дані з ДІСО'!V696/Параметри!$K$25,0)</f>
        <v>0</v>
      </c>
      <c r="BL696" s="40">
        <f>ROUNDUP('Дані з ДІСО'!W696/Параметри!$K$25,0)</f>
        <v>0</v>
      </c>
      <c r="BM696" s="40">
        <f>ROUNDUP('Дані з ДІСО'!X696/Параметри!$K$25,0)</f>
        <v>0</v>
      </c>
      <c r="BN696" s="40">
        <f>(BK696*Параметри!$K$34+BL696*Параметри!$L$34+BM696*Параметри!$M$34)/18</f>
        <v>0</v>
      </c>
      <c r="BO696" s="40">
        <f>IF(K696=0,0,'Дані з ДІСО'!AC696/K696)</f>
        <v>0</v>
      </c>
      <c r="BP696" s="29">
        <f>(1+0.25*BO696)*BN696*Параметри!$K$51</f>
        <v>0</v>
      </c>
      <c r="BQ696" s="29">
        <f>BP696*'Коефіцієнти АТО'!U696</f>
        <v>0</v>
      </c>
      <c r="BR696" s="29">
        <f>K696*(1+0.25*BO696)*Параметри!$K$66*Параметри!$K$20/1000</f>
        <v>0</v>
      </c>
      <c r="BS696" s="29">
        <f>(1+0.25*BO696)*K696*'Коефіцієнти АТО'!S696*Параметри!$K$20/1000</f>
        <v>0</v>
      </c>
      <c r="BT696" s="29">
        <f t="shared" si="97"/>
        <v>0</v>
      </c>
      <c r="BU696" s="40">
        <f>ROUNDUP('Дані з ДІСО'!AG696/Параметри!$K$71,0)</f>
        <v>0</v>
      </c>
      <c r="BV696" s="40">
        <f t="shared" si="98"/>
        <v>0</v>
      </c>
      <c r="BW696" s="40">
        <f>IF('Дані з ДІСО'!AG696=0,0,'Дані з ДІСО'!AJ696/'Дані з ДІСО'!AG696)</f>
        <v>0</v>
      </c>
      <c r="BX696" s="29">
        <f>BV696*(1+0.25*BW696)*Параметри!$K$51</f>
        <v>0</v>
      </c>
      <c r="BY696" s="29">
        <f>ROUND(IF(Параметри!$K$77="No",CC696,CC696*Параметри!$K$78)+AG696,1)</f>
        <v>92580.7</v>
      </c>
      <c r="BZ696" s="29">
        <f>ROUND(IF(Параметри!$K$77="No",BF696,BF696*Параметри!$K$78),1)</f>
        <v>0</v>
      </c>
      <c r="CA696" s="29">
        <f>ROUND(IF(Параметри!$K$77="No",BI696,BI696*Параметри!$K$78),1)</f>
        <v>0</v>
      </c>
      <c r="CB696" s="29">
        <f>ROUND(IF(Параметри!$K$77="No",BJ696,BJ696*Параметри!$K$78),1)</f>
        <v>0</v>
      </c>
      <c r="CC696" s="29">
        <f t="shared" si="92"/>
        <v>102867.46242558907</v>
      </c>
    </row>
    <row r="697" spans="1:81">
      <c r="A697" s="9">
        <v>696</v>
      </c>
      <c r="B697" s="9" t="s">
        <v>3145</v>
      </c>
      <c r="C697" s="9" t="s">
        <v>3146</v>
      </c>
      <c r="D697" s="9" t="s">
        <v>3774</v>
      </c>
      <c r="E697" s="9" t="s">
        <v>21</v>
      </c>
      <c r="F697" s="9" t="s">
        <v>3805</v>
      </c>
      <c r="G697" s="9" t="s">
        <v>1462</v>
      </c>
      <c r="H697" s="29">
        <f>SUM('Дані з ДІСО'!J697:L697)</f>
        <v>1000</v>
      </c>
      <c r="I697" s="29">
        <f>SUM('Дані з ДІСО'!G697:I697)</f>
        <v>57</v>
      </c>
      <c r="J697" s="29">
        <f>SUM('Дані з ДІСО'!P697:R697)</f>
        <v>0</v>
      </c>
      <c r="K697" s="29">
        <f>SUM('Дані з ДІСО'!V697:X697)</f>
        <v>0</v>
      </c>
      <c r="L697" s="40">
        <f>ROUNDUP('Дані з ДІСО'!J697/'Коефіцієнти АТО'!$R697,0)</f>
        <v>23</v>
      </c>
      <c r="M697" s="40">
        <f>ROUNDUP('Дані з ДІСО'!K697/'Коефіцієнти АТО'!$R697,0)</f>
        <v>35</v>
      </c>
      <c r="N697" s="40">
        <f>ROUNDUP('Дані з ДІСО'!L697/'Коефіцієнти АТО'!$R697,0)</f>
        <v>10</v>
      </c>
      <c r="O697" s="59">
        <f>(L697*Параметри!$K$32+M697*Параметри!$L$32+N697*Параметри!$M$32)/18</f>
        <v>112.69444444444444</v>
      </c>
      <c r="P697" s="41">
        <f>IF(H697=0,"",'Дані з ДІСО'!Y697/H697)</f>
        <v>0</v>
      </c>
      <c r="Q697" s="29">
        <f>IF(H697=0,"",(1+0.25*P697)*O697*Параметри!$K$51)</f>
        <v>23082.099882426442</v>
      </c>
      <c r="R697" s="29">
        <f>IF(H697=0,"",Q697*'Коефіцієнти АТО'!T697)</f>
        <v>392.39569800124957</v>
      </c>
      <c r="S697" s="29">
        <f>IF(H697=0,"",H697*(1+0.25*P697)*Параметри!$K$66*Параметри!$K$20/1000)</f>
        <v>0</v>
      </c>
      <c r="T697" s="29">
        <f>IF(H697=0,"",H697*(1+0.25*P697)*'Коефіцієнти АТО'!$S697*Параметри!$K$20/1000)</f>
        <v>4568.1113711786656</v>
      </c>
      <c r="U697" s="29">
        <f t="shared" si="93"/>
        <v>28042.606951606358</v>
      </c>
      <c r="V697" s="29">
        <f t="shared" si="94"/>
        <v>28042.606951606358</v>
      </c>
      <c r="W697" s="40">
        <f>ROUNDUP('Дані з ДІСО'!P697/Параметри!$K$24,0)</f>
        <v>0</v>
      </c>
      <c r="X697" s="40">
        <f>ROUNDUP('Дані з ДІСО'!Q697/Параметри!$K$24,0)</f>
        <v>0</v>
      </c>
      <c r="Y697" s="40">
        <f>ROUNDUP('Дані з ДІСО'!R697/Параметри!$K$24,0)</f>
        <v>0</v>
      </c>
      <c r="Z697" s="59">
        <f>(W697*Параметри!$K$33+X697*Параметри!$L$33+Y697*Параметри!$M$33)/18</f>
        <v>0</v>
      </c>
      <c r="AA697" s="41">
        <f>IF(J697=0,0,'Дані з ДІСО'!AA697/J697)</f>
        <v>0</v>
      </c>
      <c r="AB697" s="29">
        <f>(1+0.25*AA697)*Z697*Параметри!$K$51</f>
        <v>0</v>
      </c>
      <c r="AC697" s="29">
        <f>AB697*'Коефіцієнти АТО'!U697</f>
        <v>0</v>
      </c>
      <c r="AD697" s="29">
        <f>J697*(1+0.25*AA697)*Параметри!$K$66*Параметри!$K$20/1000</f>
        <v>0</v>
      </c>
      <c r="AE697" s="29">
        <f>(1+0.25*AA697)*J697*'Коефіцієнти АТО'!S697*Параметри!$K$20/1000</f>
        <v>0</v>
      </c>
      <c r="AF697" s="29">
        <f t="shared" si="90"/>
        <v>0</v>
      </c>
      <c r="AG697" s="29">
        <v>0</v>
      </c>
      <c r="AH697" s="40">
        <v>13</v>
      </c>
      <c r="AI697" s="40">
        <v>0</v>
      </c>
      <c r="AJ697" s="40">
        <f t="shared" si="91"/>
        <v>0</v>
      </c>
      <c r="AK697" s="29">
        <f>(AH697+AI697)*(1+0.25*AJ697)*Параметри!$K$53</f>
        <v>2332.5805840480007</v>
      </c>
      <c r="AL697" s="29">
        <f>ROUNDUP(('Дані з ДІСО'!AU697+'Дані з ДІСО'!AW697)/Параметри!$K$28,0)</f>
        <v>0</v>
      </c>
      <c r="AM697" s="64">
        <f>AL697*Параметри!$M$35/18</f>
        <v>0</v>
      </c>
      <c r="AN697" s="29">
        <f>IF(AL697=0,0,'Дані з ДІСО'!AW697/SUM('Дані з ДІСО'!AU697,'Дані з ДІСО'!AW697))</f>
        <v>0</v>
      </c>
      <c r="AO697" s="29">
        <f>(1+0.25*AN697)*AM697*Параметри!$K$51</f>
        <v>0</v>
      </c>
      <c r="AP697" s="40">
        <f>ROUNDUP(('Дані з ДІСО'!AE697+'Дані не з ДІСО'!E697+'Дані не з ДІСО'!G697)/Параметри!$K$69,0)</f>
        <v>0</v>
      </c>
      <c r="AQ697" s="40">
        <f t="shared" si="95"/>
        <v>0</v>
      </c>
      <c r="AR697" s="40">
        <f>IF(AP697=0,0,('Дані з ДІСО'!AH697+'Дані не з ДІСО'!G697)/('Дані з ДІСО'!AE697+'Дані не з ДІСО'!E697+'Дані не з ДІСО'!G697))</f>
        <v>0</v>
      </c>
      <c r="AS697" s="29">
        <f>AQ697*(1+0.25*AR697)*Параметри!$K$51</f>
        <v>0</v>
      </c>
      <c r="AT697" s="40">
        <f>ROUNDUP('Дані з ДІСО'!AF697/Параметри!$K$70,0)</f>
        <v>0</v>
      </c>
      <c r="AU697" s="40">
        <f t="shared" si="96"/>
        <v>0</v>
      </c>
      <c r="AV697" s="40">
        <f>IF(AT697=0,0,'Дані з ДІСО'!AI697/'Дані з ДІСО'!AF697)</f>
        <v>0</v>
      </c>
      <c r="AW697" s="29">
        <f>AU697*(1+0.25*AV697)*Параметри!$K$51</f>
        <v>0</v>
      </c>
      <c r="AX697" s="40">
        <f>ROUNDUP('Дані з ДІСО'!AR697/Параметри!$K$29,0)</f>
        <v>0</v>
      </c>
      <c r="AY697" s="40">
        <f>ROUNDUP('Дані з ДІСО'!AS697/Параметри!$K$29,0)</f>
        <v>0</v>
      </c>
      <c r="AZ697" s="40">
        <f>ROUNDUP('Дані з ДІСО'!AT697/Параметри!$K$29,0)</f>
        <v>0</v>
      </c>
      <c r="BA697" s="64">
        <f>(AX697*Параметри!$K$32+AY697*Параметри!$L$32+AZ697*Параметри!$M$32)/18</f>
        <v>0</v>
      </c>
      <c r="BB697" s="29">
        <f>(BA697*Параметри!$K$51+SUM('Дані з ДІСО'!AR697:AT697)*Параметри!$K$48*Параметри!$K$20/1000)*Параметри!$K$74</f>
        <v>0</v>
      </c>
      <c r="BC697" s="40">
        <f>ROUNDUP(('Дані не з ДІСО'!I697+'Дані не з ДІСО'!K697)/Параметри!$K$26,0)</f>
        <v>0</v>
      </c>
      <c r="BD697" s="29">
        <f>BC697*Параметри!$M$36/18</f>
        <v>0</v>
      </c>
      <c r="BE697" s="40">
        <f>IF(BC697=0,0,'Дані не з ДІСО'!K697/('Дані не з ДІСО'!I697+'Дані не з ДІСО'!K697))</f>
        <v>0</v>
      </c>
      <c r="BF697" s="29">
        <f>(1+0.25*BE697)*BD697*Параметри!$K$51</f>
        <v>0</v>
      </c>
      <c r="BG697" s="40">
        <f>ROUNDUP('Дані не з ДІСО'!M697/Параметри!$K$27,0)</f>
        <v>0</v>
      </c>
      <c r="BH697" s="40">
        <f>BG697*Параметри!$M$37/18</f>
        <v>0</v>
      </c>
      <c r="BI697" s="29">
        <f>BH697*Параметри!$K$51</f>
        <v>0</v>
      </c>
      <c r="BJ697" s="29">
        <f>'Дані не з ДІСО'!N697*Параметри!$K$76</f>
        <v>0</v>
      </c>
      <c r="BK697" s="40">
        <f>ROUNDUP('Дані з ДІСО'!V697/Параметри!$K$25,0)</f>
        <v>0</v>
      </c>
      <c r="BL697" s="40">
        <f>ROUNDUP('Дані з ДІСО'!W697/Параметри!$K$25,0)</f>
        <v>0</v>
      </c>
      <c r="BM697" s="40">
        <f>ROUNDUP('Дані з ДІСО'!X697/Параметри!$K$25,0)</f>
        <v>0</v>
      </c>
      <c r="BN697" s="40">
        <f>(BK697*Параметри!$K$34+BL697*Параметри!$L$34+BM697*Параметри!$M$34)/18</f>
        <v>0</v>
      </c>
      <c r="BO697" s="40">
        <f>IF(K697=0,0,'Дані з ДІСО'!AC697/K697)</f>
        <v>0</v>
      </c>
      <c r="BP697" s="29">
        <f>(1+0.25*BO697)*BN697*Параметри!$K$51</f>
        <v>0</v>
      </c>
      <c r="BQ697" s="29">
        <f>BP697*'Коефіцієнти АТО'!U697</f>
        <v>0</v>
      </c>
      <c r="BR697" s="29">
        <f>K697*(1+0.25*BO697)*Параметри!$K$66*Параметри!$K$20/1000</f>
        <v>0</v>
      </c>
      <c r="BS697" s="29">
        <f>(1+0.25*BO697)*K697*'Коефіцієнти АТО'!S697*Параметри!$K$20/1000</f>
        <v>0</v>
      </c>
      <c r="BT697" s="29">
        <f t="shared" si="97"/>
        <v>0</v>
      </c>
      <c r="BU697" s="40">
        <f>ROUNDUP('Дані з ДІСО'!AG697/Параметри!$K$71,0)</f>
        <v>0</v>
      </c>
      <c r="BV697" s="40">
        <f t="shared" si="98"/>
        <v>0</v>
      </c>
      <c r="BW697" s="40">
        <f>IF('Дані з ДІСО'!AG697=0,0,'Дані з ДІСО'!AJ697/'Дані з ДІСО'!AG697)</f>
        <v>0</v>
      </c>
      <c r="BX697" s="29">
        <f>BV697*(1+0.25*BW697)*Параметри!$K$51</f>
        <v>0</v>
      </c>
      <c r="BY697" s="29">
        <f>ROUND(IF(Параметри!$K$77="No",CC697,CC697*Параметри!$K$78)+AG697,1)</f>
        <v>27337.7</v>
      </c>
      <c r="BZ697" s="29">
        <f>ROUND(IF(Параметри!$K$77="No",BF697,BF697*Параметри!$K$78),1)</f>
        <v>0</v>
      </c>
      <c r="CA697" s="29">
        <f>ROUND(IF(Параметри!$K$77="No",BI697,BI697*Параметри!$K$78),1)</f>
        <v>0</v>
      </c>
      <c r="CB697" s="29">
        <f>ROUND(IF(Параметри!$K$77="No",BJ697,BJ697*Параметри!$K$78),1)</f>
        <v>0</v>
      </c>
      <c r="CC697" s="29">
        <f t="shared" si="92"/>
        <v>30375.187535654361</v>
      </c>
    </row>
    <row r="698" spans="1:81">
      <c r="A698" s="9">
        <v>697</v>
      </c>
      <c r="B698" s="9" t="s">
        <v>3145</v>
      </c>
      <c r="C698" s="9" t="s">
        <v>3146</v>
      </c>
      <c r="D698" s="9" t="s">
        <v>3774</v>
      </c>
      <c r="E698" s="9" t="s">
        <v>21</v>
      </c>
      <c r="F698" s="9" t="s">
        <v>3451</v>
      </c>
      <c r="G698" s="9" t="s">
        <v>1464</v>
      </c>
      <c r="H698" s="29">
        <f>SUM('Дані з ДІСО'!J698:L698)</f>
        <v>5034</v>
      </c>
      <c r="I698" s="29">
        <f>SUM('Дані з ДІСО'!G698:I698)</f>
        <v>263</v>
      </c>
      <c r="J698" s="29">
        <f>SUM('Дані з ДІСО'!P698:R698)</f>
        <v>0</v>
      </c>
      <c r="K698" s="29">
        <f>SUM('Дані з ДІСО'!V698:X698)</f>
        <v>0</v>
      </c>
      <c r="L698" s="40">
        <f>ROUNDUP('Дані з ДІСО'!J698/'Коефіцієнти АТО'!$R698,0)</f>
        <v>112</v>
      </c>
      <c r="M698" s="40">
        <f>ROUNDUP('Дані з ДІСО'!K698/'Коефіцієнти АТО'!$R698,0)</f>
        <v>137</v>
      </c>
      <c r="N698" s="40">
        <f>ROUNDUP('Дані з ДІСО'!L698/'Коефіцієнти АТО'!$R698,0)</f>
        <v>32</v>
      </c>
      <c r="O698" s="59">
        <f>(L698*Параметри!$K$32+M698*Параметри!$L$32+N698*Параметри!$M$32)/18</f>
        <v>455.10555555555561</v>
      </c>
      <c r="P698" s="41">
        <f>IF(H698=0,"",'Дані з ДІСО'!Y698/H698)</f>
        <v>0</v>
      </c>
      <c r="Q698" s="29">
        <f>IF(H698=0,"",(1+0.25*P698)*O698*Параметри!$K$51)</f>
        <v>93214.815887034361</v>
      </c>
      <c r="R698" s="29">
        <f>IF(H698=0,"",Q698*'Коефіцієнти АТО'!T698)</f>
        <v>1584.6518700795843</v>
      </c>
      <c r="S698" s="29">
        <f>IF(H698=0,"",H698*(1+0.25*P698)*Параметри!$K$66*Параметри!$K$20/1000)</f>
        <v>0</v>
      </c>
      <c r="T698" s="29">
        <f>IF(H698=0,"",H698*(1+0.25*P698)*'Коефіцієнти АТО'!$S698*Параметри!$K$20/1000)</f>
        <v>20600.469242251591</v>
      </c>
      <c r="U698" s="29">
        <f t="shared" si="93"/>
        <v>115399.93699936554</v>
      </c>
      <c r="V698" s="29">
        <f t="shared" si="94"/>
        <v>115399.93699936554</v>
      </c>
      <c r="W698" s="40">
        <f>ROUNDUP('Дані з ДІСО'!P698/Параметри!$K$24,0)</f>
        <v>0</v>
      </c>
      <c r="X698" s="40">
        <f>ROUNDUP('Дані з ДІСО'!Q698/Параметри!$K$24,0)</f>
        <v>0</v>
      </c>
      <c r="Y698" s="40">
        <f>ROUNDUP('Дані з ДІСО'!R698/Параметри!$K$24,0)</f>
        <v>0</v>
      </c>
      <c r="Z698" s="59">
        <f>(W698*Параметри!$K$33+X698*Параметри!$L$33+Y698*Параметри!$M$33)/18</f>
        <v>0</v>
      </c>
      <c r="AA698" s="41">
        <f>IF(J698=0,0,'Дані з ДІСО'!AA698/J698)</f>
        <v>0</v>
      </c>
      <c r="AB698" s="29">
        <f>(1+0.25*AA698)*Z698*Параметри!$K$51</f>
        <v>0</v>
      </c>
      <c r="AC698" s="29">
        <f>AB698*'Коефіцієнти АТО'!U698</f>
        <v>0</v>
      </c>
      <c r="AD698" s="29">
        <f>J698*(1+0.25*AA698)*Параметри!$K$66*Параметри!$K$20/1000</f>
        <v>0</v>
      </c>
      <c r="AE698" s="29">
        <f>(1+0.25*AA698)*J698*'Коефіцієнти АТО'!S698*Параметри!$K$20/1000</f>
        <v>0</v>
      </c>
      <c r="AF698" s="29">
        <f t="shared" si="90"/>
        <v>0</v>
      </c>
      <c r="AG698" s="29">
        <v>0</v>
      </c>
      <c r="AH698" s="40">
        <v>36</v>
      </c>
      <c r="AI698" s="40">
        <v>0</v>
      </c>
      <c r="AJ698" s="40">
        <f t="shared" si="91"/>
        <v>0</v>
      </c>
      <c r="AK698" s="29">
        <f>(AH698+AI698)*(1+0.25*AJ698)*Параметри!$K$53</f>
        <v>6459.4539250560019</v>
      </c>
      <c r="AL698" s="29">
        <f>ROUNDUP(('Дані з ДІСО'!AU698+'Дані з ДІСО'!AW698)/Параметри!$K$28,0)</f>
        <v>0</v>
      </c>
      <c r="AM698" s="64">
        <f>AL698*Параметри!$M$35/18</f>
        <v>0</v>
      </c>
      <c r="AN698" s="29">
        <f>IF(AL698=0,0,'Дані з ДІСО'!AW698/SUM('Дані з ДІСО'!AU698,'Дані з ДІСО'!AW698))</f>
        <v>0</v>
      </c>
      <c r="AO698" s="29">
        <f>(1+0.25*AN698)*AM698*Параметри!$K$51</f>
        <v>0</v>
      </c>
      <c r="AP698" s="40">
        <f>ROUNDUP(('Дані з ДІСО'!AE698+'Дані не з ДІСО'!E698+'Дані не з ДІСО'!G698)/Параметри!$K$69,0)</f>
        <v>0</v>
      </c>
      <c r="AQ698" s="40">
        <f t="shared" si="95"/>
        <v>0</v>
      </c>
      <c r="AR698" s="40">
        <f>IF(AP698=0,0,('Дані з ДІСО'!AH698+'Дані не з ДІСО'!G698)/('Дані з ДІСО'!AE698+'Дані не з ДІСО'!E698+'Дані не з ДІСО'!G698))</f>
        <v>0</v>
      </c>
      <c r="AS698" s="29">
        <f>AQ698*(1+0.25*AR698)*Параметри!$K$51</f>
        <v>0</v>
      </c>
      <c r="AT698" s="40">
        <f>ROUNDUP('Дані з ДІСО'!AF698/Параметри!$K$70,0)</f>
        <v>0</v>
      </c>
      <c r="AU698" s="40">
        <f t="shared" si="96"/>
        <v>0</v>
      </c>
      <c r="AV698" s="40">
        <f>IF(AT698=0,0,'Дані з ДІСО'!AI698/'Дані з ДІСО'!AF698)</f>
        <v>0</v>
      </c>
      <c r="AW698" s="29">
        <f>AU698*(1+0.25*AV698)*Параметри!$K$51</f>
        <v>0</v>
      </c>
      <c r="AX698" s="40">
        <f>ROUNDUP('Дані з ДІСО'!AR698/Параметри!$K$29,0)</f>
        <v>0</v>
      </c>
      <c r="AY698" s="40">
        <f>ROUNDUP('Дані з ДІСО'!AS698/Параметри!$K$29,0)</f>
        <v>0</v>
      </c>
      <c r="AZ698" s="40">
        <f>ROUNDUP('Дані з ДІСО'!AT698/Параметри!$K$29,0)</f>
        <v>0</v>
      </c>
      <c r="BA698" s="64">
        <f>(AX698*Параметри!$K$32+AY698*Параметри!$L$32+AZ698*Параметри!$M$32)/18</f>
        <v>0</v>
      </c>
      <c r="BB698" s="29">
        <f>(BA698*Параметри!$K$51+SUM('Дані з ДІСО'!AR698:AT698)*Параметри!$K$48*Параметри!$K$20/1000)*Параметри!$K$74</f>
        <v>0</v>
      </c>
      <c r="BC698" s="40">
        <f>ROUNDUP(('Дані не з ДІСО'!I698+'Дані не з ДІСО'!K698)/Параметри!$K$26,0)</f>
        <v>0</v>
      </c>
      <c r="BD698" s="29">
        <f>BC698*Параметри!$M$36/18</f>
        <v>0</v>
      </c>
      <c r="BE698" s="40">
        <f>IF(BC698=0,0,'Дані не з ДІСО'!K698/('Дані не з ДІСО'!I698+'Дані не з ДІСО'!K698))</f>
        <v>0</v>
      </c>
      <c r="BF698" s="29">
        <f>(1+0.25*BE698)*BD698*Параметри!$K$51</f>
        <v>0</v>
      </c>
      <c r="BG698" s="40">
        <f>ROUNDUP('Дані не з ДІСО'!M698/Параметри!$K$27,0)</f>
        <v>0</v>
      </c>
      <c r="BH698" s="40">
        <f>BG698*Параметри!$M$37/18</f>
        <v>0</v>
      </c>
      <c r="BI698" s="29">
        <f>BH698*Параметри!$K$51</f>
        <v>0</v>
      </c>
      <c r="BJ698" s="29">
        <f>'Дані не з ДІСО'!N698*Параметри!$K$76</f>
        <v>0</v>
      </c>
      <c r="BK698" s="40">
        <f>ROUNDUP('Дані з ДІСО'!V698/Параметри!$K$25,0)</f>
        <v>0</v>
      </c>
      <c r="BL698" s="40">
        <f>ROUNDUP('Дані з ДІСО'!W698/Параметри!$K$25,0)</f>
        <v>0</v>
      </c>
      <c r="BM698" s="40">
        <f>ROUNDUP('Дані з ДІСО'!X698/Параметри!$K$25,0)</f>
        <v>0</v>
      </c>
      <c r="BN698" s="40">
        <f>(BK698*Параметри!$K$34+BL698*Параметри!$L$34+BM698*Параметри!$M$34)/18</f>
        <v>0</v>
      </c>
      <c r="BO698" s="40">
        <f>IF(K698=0,0,'Дані з ДІСО'!AC698/K698)</f>
        <v>0</v>
      </c>
      <c r="BP698" s="29">
        <f>(1+0.25*BO698)*BN698*Параметри!$K$51</f>
        <v>0</v>
      </c>
      <c r="BQ698" s="29">
        <f>BP698*'Коефіцієнти АТО'!U698</f>
        <v>0</v>
      </c>
      <c r="BR698" s="29">
        <f>K698*(1+0.25*BO698)*Параметри!$K$66*Параметри!$K$20/1000</f>
        <v>0</v>
      </c>
      <c r="BS698" s="29">
        <f>(1+0.25*BO698)*K698*'Коефіцієнти АТО'!S698*Параметри!$K$20/1000</f>
        <v>0</v>
      </c>
      <c r="BT698" s="29">
        <f t="shared" si="97"/>
        <v>0</v>
      </c>
      <c r="BU698" s="40">
        <f>ROUNDUP('Дані з ДІСО'!AG698/Параметри!$K$71,0)</f>
        <v>0</v>
      </c>
      <c r="BV698" s="40">
        <f t="shared" si="98"/>
        <v>0</v>
      </c>
      <c r="BW698" s="40">
        <f>IF('Дані з ДІСО'!AG698=0,0,'Дані з ДІСО'!AJ698/'Дані з ДІСО'!AG698)</f>
        <v>0</v>
      </c>
      <c r="BX698" s="29">
        <f>BV698*(1+0.25*BW698)*Параметри!$K$51</f>
        <v>0</v>
      </c>
      <c r="BY698" s="29">
        <f>ROUND(IF(Параметри!$K$77="No",CC698,CC698*Параметри!$K$78)+AG698,1)</f>
        <v>109673.5</v>
      </c>
      <c r="BZ698" s="29">
        <f>ROUND(IF(Параметри!$K$77="No",BF698,BF698*Параметри!$K$78),1)</f>
        <v>0</v>
      </c>
      <c r="CA698" s="29">
        <f>ROUND(IF(Параметри!$K$77="No",BI698,BI698*Параметри!$K$78),1)</f>
        <v>0</v>
      </c>
      <c r="CB698" s="29">
        <f>ROUND(IF(Параметри!$K$77="No",BJ698,BJ698*Параметри!$K$78),1)</f>
        <v>0</v>
      </c>
      <c r="CC698" s="29">
        <f t="shared" si="92"/>
        <v>121859.39092442155</v>
      </c>
    </row>
    <row r="699" spans="1:81">
      <c r="A699" s="9">
        <v>698</v>
      </c>
      <c r="B699" s="9" t="s">
        <v>3148</v>
      </c>
      <c r="C699" s="9" t="s">
        <v>3148</v>
      </c>
      <c r="D699" s="9" t="s">
        <v>3774</v>
      </c>
      <c r="E699" s="9" t="s">
        <v>24</v>
      </c>
      <c r="F699" s="9" t="s">
        <v>3806</v>
      </c>
      <c r="G699" s="9" t="s">
        <v>1466</v>
      </c>
      <c r="H699" s="29">
        <f>SUM('Дані з ДІСО'!J699:L699)</f>
        <v>1171</v>
      </c>
      <c r="I699" s="29">
        <f>SUM('Дані з ДІСО'!G699:I699)</f>
        <v>85</v>
      </c>
      <c r="J699" s="29">
        <f>SUM('Дані з ДІСО'!P699:R699)</f>
        <v>0</v>
      </c>
      <c r="K699" s="29">
        <f>SUM('Дані з ДІСО'!V699:X699)</f>
        <v>0</v>
      </c>
      <c r="L699" s="40">
        <f>ROUNDUP('Дані з ДІСО'!J699/'Коефіцієнти АТО'!$R699,0)</f>
        <v>33</v>
      </c>
      <c r="M699" s="40">
        <f>ROUNDUP('Дані з ДІСО'!K699/'Коефіцієнти АТО'!$R699,0)</f>
        <v>42</v>
      </c>
      <c r="N699" s="40">
        <f>ROUNDUP('Дані з ДІСО'!L699/'Коефіцієнти АТО'!$R699,0)</f>
        <v>9</v>
      </c>
      <c r="O699" s="59">
        <f>(L699*Параметри!$K$32+M699*Параметри!$L$32+N699*Параметри!$M$32)/18</f>
        <v>136.21666666666667</v>
      </c>
      <c r="P699" s="41">
        <f>IF(H699=0,"",'Дані з ДІСО'!Y699/H699)</f>
        <v>5.0384286934244238E-2</v>
      </c>
      <c r="Q699" s="29">
        <f>IF(H699=0,"",(1+0.25*P699)*O699*Параметри!$K$51)</f>
        <v>28251.355873956731</v>
      </c>
      <c r="R699" s="29">
        <f>IF(H699=0,"",Q699*'Коефіцієнти АТО'!T699)</f>
        <v>480.27304985726448</v>
      </c>
      <c r="S699" s="29">
        <f>IF(H699=0,"",H699*(1+0.25*P699)*Параметри!$K$66*Параметри!$K$20/1000)</f>
        <v>0</v>
      </c>
      <c r="T699" s="29">
        <f>IF(H699=0,"",H699*(1+0.25*P699)*'Коефіцієнти АТО'!$S699*Параметри!$K$20/1000)</f>
        <v>5980.8711894558428</v>
      </c>
      <c r="U699" s="29">
        <f t="shared" si="93"/>
        <v>34712.500113269838</v>
      </c>
      <c r="V699" s="29">
        <f t="shared" si="94"/>
        <v>34712.500113269838</v>
      </c>
      <c r="W699" s="40">
        <f>ROUNDUP('Дані з ДІСО'!P699/Параметри!$K$24,0)</f>
        <v>0</v>
      </c>
      <c r="X699" s="40">
        <f>ROUNDUP('Дані з ДІСО'!Q699/Параметри!$K$24,0)</f>
        <v>0</v>
      </c>
      <c r="Y699" s="40">
        <f>ROUNDUP('Дані з ДІСО'!R699/Параметри!$K$24,0)</f>
        <v>0</v>
      </c>
      <c r="Z699" s="59">
        <f>(W699*Параметри!$K$33+X699*Параметри!$L$33+Y699*Параметри!$M$33)/18</f>
        <v>0</v>
      </c>
      <c r="AA699" s="41">
        <f>IF(J699=0,0,'Дані з ДІСО'!AA699/J699)</f>
        <v>0</v>
      </c>
      <c r="AB699" s="29">
        <f>(1+0.25*AA699)*Z699*Параметри!$K$51</f>
        <v>0</v>
      </c>
      <c r="AC699" s="29">
        <f>AB699*'Коефіцієнти АТО'!U699</f>
        <v>0</v>
      </c>
      <c r="AD699" s="29">
        <f>J699*(1+0.25*AA699)*Параметри!$K$66*Параметри!$K$20/1000</f>
        <v>0</v>
      </c>
      <c r="AE699" s="29">
        <f>(1+0.25*AA699)*J699*'Коефіцієнти АТО'!S699*Параметри!$K$20/1000</f>
        <v>0</v>
      </c>
      <c r="AF699" s="29">
        <f t="shared" si="90"/>
        <v>0</v>
      </c>
      <c r="AG699" s="29">
        <v>0</v>
      </c>
      <c r="AH699" s="40">
        <v>2</v>
      </c>
      <c r="AI699" s="40">
        <v>0</v>
      </c>
      <c r="AJ699" s="40">
        <f t="shared" si="91"/>
        <v>0</v>
      </c>
      <c r="AK699" s="29">
        <f>(AH699+AI699)*(1+0.25*AJ699)*Параметри!$K$53</f>
        <v>358.85855139200009</v>
      </c>
      <c r="AL699" s="29">
        <f>ROUNDUP(('Дані з ДІСО'!AU699+'Дані з ДІСО'!AW699)/Параметри!$K$28,0)</f>
        <v>0</v>
      </c>
      <c r="AM699" s="64">
        <f>AL699*Параметри!$M$35/18</f>
        <v>0</v>
      </c>
      <c r="AN699" s="29">
        <f>IF(AL699=0,0,'Дані з ДІСО'!AW699/SUM('Дані з ДІСО'!AU699,'Дані з ДІСО'!AW699))</f>
        <v>0</v>
      </c>
      <c r="AO699" s="29">
        <f>(1+0.25*AN699)*AM699*Параметри!$K$51</f>
        <v>0</v>
      </c>
      <c r="AP699" s="40">
        <f>ROUNDUP(('Дані з ДІСО'!AE699+'Дані не з ДІСО'!E699+'Дані не з ДІСО'!G699)/Параметри!$K$69,0)</f>
        <v>0</v>
      </c>
      <c r="AQ699" s="40">
        <f t="shared" si="95"/>
        <v>0</v>
      </c>
      <c r="AR699" s="40">
        <f>IF(AP699=0,0,('Дані з ДІСО'!AH699+'Дані не з ДІСО'!G699)/('Дані з ДІСО'!AE699+'Дані не з ДІСО'!E699+'Дані не з ДІСО'!G699))</f>
        <v>0</v>
      </c>
      <c r="AS699" s="29">
        <f>AQ699*(1+0.25*AR699)*Параметри!$K$51</f>
        <v>0</v>
      </c>
      <c r="AT699" s="40">
        <f>ROUNDUP('Дані з ДІСО'!AF699/Параметри!$K$70,0)</f>
        <v>0</v>
      </c>
      <c r="AU699" s="40">
        <f t="shared" si="96"/>
        <v>0</v>
      </c>
      <c r="AV699" s="40">
        <f>IF(AT699=0,0,'Дані з ДІСО'!AI699/'Дані з ДІСО'!AF699)</f>
        <v>0</v>
      </c>
      <c r="AW699" s="29">
        <f>AU699*(1+0.25*AV699)*Параметри!$K$51</f>
        <v>0</v>
      </c>
      <c r="AX699" s="40">
        <f>ROUNDUP('Дані з ДІСО'!AR699/Параметри!$K$29,0)</f>
        <v>0</v>
      </c>
      <c r="AY699" s="40">
        <f>ROUNDUP('Дані з ДІСО'!AS699/Параметри!$K$29,0)</f>
        <v>0</v>
      </c>
      <c r="AZ699" s="40">
        <f>ROUNDUP('Дані з ДІСО'!AT699/Параметри!$K$29,0)</f>
        <v>0</v>
      </c>
      <c r="BA699" s="64">
        <f>(AX699*Параметри!$K$32+AY699*Параметри!$L$32+AZ699*Параметри!$M$32)/18</f>
        <v>0</v>
      </c>
      <c r="BB699" s="29">
        <f>(BA699*Параметри!$K$51+SUM('Дані з ДІСО'!AR699:AT699)*Параметри!$K$48*Параметри!$K$20/1000)*Параметри!$K$74</f>
        <v>0</v>
      </c>
      <c r="BC699" s="40">
        <f>ROUNDUP(('Дані не з ДІСО'!I699+'Дані не з ДІСО'!K699)/Параметри!$K$26,0)</f>
        <v>0</v>
      </c>
      <c r="BD699" s="29">
        <f>BC699*Параметри!$M$36/18</f>
        <v>0</v>
      </c>
      <c r="BE699" s="40">
        <f>IF(BC699=0,0,'Дані не з ДІСО'!K699/('Дані не з ДІСО'!I699+'Дані не з ДІСО'!K699))</f>
        <v>0</v>
      </c>
      <c r="BF699" s="29">
        <f>(1+0.25*BE699)*BD699*Параметри!$K$51</f>
        <v>0</v>
      </c>
      <c r="BG699" s="40">
        <f>ROUNDUP('Дані не з ДІСО'!M699/Параметри!$K$27,0)</f>
        <v>0</v>
      </c>
      <c r="BH699" s="40">
        <f>BG699*Параметри!$M$37/18</f>
        <v>0</v>
      </c>
      <c r="BI699" s="29">
        <f>BH699*Параметри!$K$51</f>
        <v>0</v>
      </c>
      <c r="BJ699" s="29">
        <f>'Дані не з ДІСО'!N699*Параметри!$K$76</f>
        <v>0</v>
      </c>
      <c r="BK699" s="40">
        <f>ROUNDUP('Дані з ДІСО'!V699/Параметри!$K$25,0)</f>
        <v>0</v>
      </c>
      <c r="BL699" s="40">
        <f>ROUNDUP('Дані з ДІСО'!W699/Параметри!$K$25,0)</f>
        <v>0</v>
      </c>
      <c r="BM699" s="40">
        <f>ROUNDUP('Дані з ДІСО'!X699/Параметри!$K$25,0)</f>
        <v>0</v>
      </c>
      <c r="BN699" s="40">
        <f>(BK699*Параметри!$K$34+BL699*Параметри!$L$34+BM699*Параметри!$M$34)/18</f>
        <v>0</v>
      </c>
      <c r="BO699" s="40">
        <f>IF(K699=0,0,'Дані з ДІСО'!AC699/K699)</f>
        <v>0</v>
      </c>
      <c r="BP699" s="29">
        <f>(1+0.25*BO699)*BN699*Параметри!$K$51</f>
        <v>0</v>
      </c>
      <c r="BQ699" s="29">
        <f>BP699*'Коефіцієнти АТО'!U699</f>
        <v>0</v>
      </c>
      <c r="BR699" s="29">
        <f>K699*(1+0.25*BO699)*Параметри!$K$66*Параметри!$K$20/1000</f>
        <v>0</v>
      </c>
      <c r="BS699" s="29">
        <f>(1+0.25*BO699)*K699*'Коефіцієнти АТО'!S699*Параметри!$K$20/1000</f>
        <v>0</v>
      </c>
      <c r="BT699" s="29">
        <f t="shared" si="97"/>
        <v>0</v>
      </c>
      <c r="BU699" s="40">
        <f>ROUNDUP('Дані з ДІСО'!AG699/Параметри!$K$71,0)</f>
        <v>0</v>
      </c>
      <c r="BV699" s="40">
        <f t="shared" si="98"/>
        <v>0</v>
      </c>
      <c r="BW699" s="40">
        <f>IF('Дані з ДІСО'!AG699=0,0,'Дані з ДІСО'!AJ699/'Дані з ДІСО'!AG699)</f>
        <v>0</v>
      </c>
      <c r="BX699" s="29">
        <f>BV699*(1+0.25*BW699)*Параметри!$K$51</f>
        <v>0</v>
      </c>
      <c r="BY699" s="29">
        <f>ROUND(IF(Параметри!$K$77="No",CC699,CC699*Параметри!$K$78)+AG699,1)</f>
        <v>31564.2</v>
      </c>
      <c r="BZ699" s="29">
        <f>ROUND(IF(Параметри!$K$77="No",BF699,BF699*Параметри!$K$78),1)</f>
        <v>0</v>
      </c>
      <c r="CA699" s="29">
        <f>ROUND(IF(Параметри!$K$77="No",BI699,BI699*Параметри!$K$78),1)</f>
        <v>0</v>
      </c>
      <c r="CB699" s="29">
        <f>ROUND(IF(Параметри!$K$77="No",BJ699,BJ699*Параметри!$K$78),1)</f>
        <v>0</v>
      </c>
      <c r="CC699" s="29">
        <f t="shared" si="92"/>
        <v>35071.358664661835</v>
      </c>
    </row>
    <row r="700" spans="1:81">
      <c r="A700" s="9">
        <v>699</v>
      </c>
      <c r="B700" s="9" t="s">
        <v>3145</v>
      </c>
      <c r="C700" s="9" t="s">
        <v>3146</v>
      </c>
      <c r="D700" s="9" t="s">
        <v>3774</v>
      </c>
      <c r="E700" s="9" t="s">
        <v>21</v>
      </c>
      <c r="F700" s="9" t="s">
        <v>3807</v>
      </c>
      <c r="G700" s="9" t="s">
        <v>1468</v>
      </c>
      <c r="H700" s="29">
        <f>SUM('Дані з ДІСО'!J700:L700)</f>
        <v>1500</v>
      </c>
      <c r="I700" s="29">
        <f>SUM('Дані з ДІСО'!G700:I700)</f>
        <v>114</v>
      </c>
      <c r="J700" s="29">
        <f>SUM('Дані з ДІСО'!P700:R700)</f>
        <v>0</v>
      </c>
      <c r="K700" s="29">
        <f>SUM('Дані з ДІСО'!V700:X700)</f>
        <v>0</v>
      </c>
      <c r="L700" s="40">
        <f>ROUNDUP('Дані з ДІСО'!J700/'Коефіцієнти АТО'!$R700,0)</f>
        <v>39</v>
      </c>
      <c r="M700" s="40">
        <f>ROUNDUP('Дані з ДІСО'!K700/'Коефіцієнти АТО'!$R700,0)</f>
        <v>52</v>
      </c>
      <c r="N700" s="40">
        <f>ROUNDUP('Дані з ДІСО'!L700/'Коефіцієнти АТО'!$R700,0)</f>
        <v>10</v>
      </c>
      <c r="O700" s="59">
        <f>(L700*Параметри!$K$32+M700*Параметри!$L$32+N700*Параметри!$M$32)/18</f>
        <v>164.02222222222224</v>
      </c>
      <c r="P700" s="41">
        <f>IF(H700=0,"",'Дані з ДІСО'!Y700/H700)</f>
        <v>5.1999999999999998E-2</v>
      </c>
      <c r="Q700" s="29">
        <f>IF(H700=0,"",(1+0.25*P700)*O700*Параметри!$K$51)</f>
        <v>34031.802013745735</v>
      </c>
      <c r="R700" s="29">
        <f>IF(H700=0,"",Q700*'Коефіцієнти АТО'!T700)</f>
        <v>578.54063423367757</v>
      </c>
      <c r="S700" s="29">
        <f>IF(H700=0,"",H700*(1+0.25*P700)*Параметри!$K$66*Параметри!$K$20/1000)</f>
        <v>0</v>
      </c>
      <c r="T700" s="29">
        <f>IF(H700=0,"",H700*(1+0.25*P700)*'Коефіцієнти АТО'!$S700*Параметри!$K$20/1000)</f>
        <v>6941.2452285059808</v>
      </c>
      <c r="U700" s="29">
        <f t="shared" si="93"/>
        <v>41551.587876485399</v>
      </c>
      <c r="V700" s="29">
        <f t="shared" si="94"/>
        <v>41551.587876485399</v>
      </c>
      <c r="W700" s="40">
        <f>ROUNDUP('Дані з ДІСО'!P700/Параметри!$K$24,0)</f>
        <v>0</v>
      </c>
      <c r="X700" s="40">
        <f>ROUNDUP('Дані з ДІСО'!Q700/Параметри!$K$24,0)</f>
        <v>0</v>
      </c>
      <c r="Y700" s="40">
        <f>ROUNDUP('Дані з ДІСО'!R700/Параметри!$K$24,0)</f>
        <v>0</v>
      </c>
      <c r="Z700" s="59">
        <f>(W700*Параметри!$K$33+X700*Параметри!$L$33+Y700*Параметри!$M$33)/18</f>
        <v>0</v>
      </c>
      <c r="AA700" s="41">
        <f>IF(J700=0,0,'Дані з ДІСО'!AA700/J700)</f>
        <v>0</v>
      </c>
      <c r="AB700" s="29">
        <f>(1+0.25*AA700)*Z700*Параметри!$K$51</f>
        <v>0</v>
      </c>
      <c r="AC700" s="29">
        <f>AB700*'Коефіцієнти АТО'!U700</f>
        <v>0</v>
      </c>
      <c r="AD700" s="29">
        <f>J700*(1+0.25*AA700)*Параметри!$K$66*Параметри!$K$20/1000</f>
        <v>0</v>
      </c>
      <c r="AE700" s="29">
        <f>(1+0.25*AA700)*J700*'Коефіцієнти АТО'!S700*Параметри!$K$20/1000</f>
        <v>0</v>
      </c>
      <c r="AF700" s="29">
        <f t="shared" si="90"/>
        <v>0</v>
      </c>
      <c r="AG700" s="29">
        <v>0</v>
      </c>
      <c r="AH700" s="40">
        <v>4</v>
      </c>
      <c r="AI700" s="40">
        <v>0</v>
      </c>
      <c r="AJ700" s="40">
        <f t="shared" si="91"/>
        <v>0</v>
      </c>
      <c r="AK700" s="29">
        <f>(AH700+AI700)*(1+0.25*AJ700)*Параметри!$K$53</f>
        <v>717.71710278400019</v>
      </c>
      <c r="AL700" s="29">
        <f>ROUNDUP(('Дані з ДІСО'!AU700+'Дані з ДІСО'!AW700)/Параметри!$K$28,0)</f>
        <v>0</v>
      </c>
      <c r="AM700" s="64">
        <f>AL700*Параметри!$M$35/18</f>
        <v>0</v>
      </c>
      <c r="AN700" s="29">
        <f>IF(AL700=0,0,'Дані з ДІСО'!AW700/SUM('Дані з ДІСО'!AU700,'Дані з ДІСО'!AW700))</f>
        <v>0</v>
      </c>
      <c r="AO700" s="29">
        <f>(1+0.25*AN700)*AM700*Параметри!$K$51</f>
        <v>0</v>
      </c>
      <c r="AP700" s="40">
        <f>ROUNDUP(('Дані з ДІСО'!AE700+'Дані не з ДІСО'!E700+'Дані не з ДІСО'!G700)/Параметри!$K$69,0)</f>
        <v>0</v>
      </c>
      <c r="AQ700" s="40">
        <f t="shared" si="95"/>
        <v>0</v>
      </c>
      <c r="AR700" s="40">
        <f>IF(AP700=0,0,('Дані з ДІСО'!AH700+'Дані не з ДІСО'!G700)/('Дані з ДІСО'!AE700+'Дані не з ДІСО'!E700+'Дані не з ДІСО'!G700))</f>
        <v>0</v>
      </c>
      <c r="AS700" s="29">
        <f>AQ700*(1+0.25*AR700)*Параметри!$K$51</f>
        <v>0</v>
      </c>
      <c r="AT700" s="40">
        <f>ROUNDUP('Дані з ДІСО'!AF700/Параметри!$K$70,0)</f>
        <v>0</v>
      </c>
      <c r="AU700" s="40">
        <f t="shared" si="96"/>
        <v>0</v>
      </c>
      <c r="AV700" s="40">
        <f>IF(AT700=0,0,'Дані з ДІСО'!AI700/'Дані з ДІСО'!AF700)</f>
        <v>0</v>
      </c>
      <c r="AW700" s="29">
        <f>AU700*(1+0.25*AV700)*Параметри!$K$51</f>
        <v>0</v>
      </c>
      <c r="AX700" s="40">
        <f>ROUNDUP('Дані з ДІСО'!AR700/Параметри!$K$29,0)</f>
        <v>0</v>
      </c>
      <c r="AY700" s="40">
        <f>ROUNDUP('Дані з ДІСО'!AS700/Параметри!$K$29,0)</f>
        <v>0</v>
      </c>
      <c r="AZ700" s="40">
        <f>ROUNDUP('Дані з ДІСО'!AT700/Параметри!$K$29,0)</f>
        <v>0</v>
      </c>
      <c r="BA700" s="64">
        <f>(AX700*Параметри!$K$32+AY700*Параметри!$L$32+AZ700*Параметри!$M$32)/18</f>
        <v>0</v>
      </c>
      <c r="BB700" s="29">
        <f>(BA700*Параметри!$K$51+SUM('Дані з ДІСО'!AR700:AT700)*Параметри!$K$48*Параметри!$K$20/1000)*Параметри!$K$74</f>
        <v>0</v>
      </c>
      <c r="BC700" s="40">
        <f>ROUNDUP(('Дані не з ДІСО'!I700+'Дані не з ДІСО'!K700)/Параметри!$K$26,0)</f>
        <v>0</v>
      </c>
      <c r="BD700" s="29">
        <f>BC700*Параметри!$M$36/18</f>
        <v>0</v>
      </c>
      <c r="BE700" s="40">
        <f>IF(BC700=0,0,'Дані не з ДІСО'!K700/('Дані не з ДІСО'!I700+'Дані не з ДІСО'!K700))</f>
        <v>0</v>
      </c>
      <c r="BF700" s="29">
        <f>(1+0.25*BE700)*BD700*Параметри!$K$51</f>
        <v>0</v>
      </c>
      <c r="BG700" s="40">
        <f>ROUNDUP('Дані не з ДІСО'!M700/Параметри!$K$27,0)</f>
        <v>0</v>
      </c>
      <c r="BH700" s="40">
        <f>BG700*Параметри!$M$37/18</f>
        <v>0</v>
      </c>
      <c r="BI700" s="29">
        <f>BH700*Параметри!$K$51</f>
        <v>0</v>
      </c>
      <c r="BJ700" s="29">
        <f>'Дані не з ДІСО'!N700*Параметри!$K$76</f>
        <v>0</v>
      </c>
      <c r="BK700" s="40">
        <f>ROUNDUP('Дані з ДІСО'!V700/Параметри!$K$25,0)</f>
        <v>0</v>
      </c>
      <c r="BL700" s="40">
        <f>ROUNDUP('Дані з ДІСО'!W700/Параметри!$K$25,0)</f>
        <v>0</v>
      </c>
      <c r="BM700" s="40">
        <f>ROUNDUP('Дані з ДІСО'!X700/Параметри!$K$25,0)</f>
        <v>0</v>
      </c>
      <c r="BN700" s="40">
        <f>(BK700*Параметри!$K$34+BL700*Параметри!$L$34+BM700*Параметри!$M$34)/18</f>
        <v>0</v>
      </c>
      <c r="BO700" s="40">
        <f>IF(K700=0,0,'Дані з ДІСО'!AC700/K700)</f>
        <v>0</v>
      </c>
      <c r="BP700" s="29">
        <f>(1+0.25*BO700)*BN700*Параметри!$K$51</f>
        <v>0</v>
      </c>
      <c r="BQ700" s="29">
        <f>BP700*'Коефіцієнти АТО'!U700</f>
        <v>0</v>
      </c>
      <c r="BR700" s="29">
        <f>K700*(1+0.25*BO700)*Параметри!$K$66*Параметри!$K$20/1000</f>
        <v>0</v>
      </c>
      <c r="BS700" s="29">
        <f>(1+0.25*BO700)*K700*'Коефіцієнти АТО'!S700*Параметри!$K$20/1000</f>
        <v>0</v>
      </c>
      <c r="BT700" s="29">
        <f t="shared" si="97"/>
        <v>0</v>
      </c>
      <c r="BU700" s="40">
        <f>ROUNDUP('Дані з ДІСО'!AG700/Параметри!$K$71,0)</f>
        <v>0</v>
      </c>
      <c r="BV700" s="40">
        <f t="shared" si="98"/>
        <v>0</v>
      </c>
      <c r="BW700" s="40">
        <f>IF('Дані з ДІСО'!AG700=0,0,'Дані з ДІСО'!AJ700/'Дані з ДІСО'!AG700)</f>
        <v>0</v>
      </c>
      <c r="BX700" s="29">
        <f>BV700*(1+0.25*BW700)*Параметри!$K$51</f>
        <v>0</v>
      </c>
      <c r="BY700" s="29">
        <f>ROUND(IF(Параметри!$K$77="No",CC700,CC700*Параметри!$K$78)+AG700,1)</f>
        <v>38042.400000000001</v>
      </c>
      <c r="BZ700" s="29">
        <f>ROUND(IF(Параметри!$K$77="No",BF700,BF700*Параметри!$K$78),1)</f>
        <v>0</v>
      </c>
      <c r="CA700" s="29">
        <f>ROUND(IF(Параметри!$K$77="No",BI700,BI700*Параметри!$K$78),1)</f>
        <v>0</v>
      </c>
      <c r="CB700" s="29">
        <f>ROUND(IF(Параметри!$K$77="No",BJ700,BJ700*Параметри!$K$78),1)</f>
        <v>0</v>
      </c>
      <c r="CC700" s="29">
        <f t="shared" si="92"/>
        <v>42269.3049792694</v>
      </c>
    </row>
    <row r="701" spans="1:81">
      <c r="A701" s="9">
        <v>700</v>
      </c>
      <c r="B701" s="9" t="s">
        <v>3151</v>
      </c>
      <c r="C701" s="9" t="s">
        <v>3151</v>
      </c>
      <c r="D701" s="9" t="s">
        <v>3774</v>
      </c>
      <c r="E701" s="9" t="s">
        <v>29</v>
      </c>
      <c r="F701" s="9" t="s">
        <v>3808</v>
      </c>
      <c r="G701" s="9" t="s">
        <v>1470</v>
      </c>
      <c r="H701" s="29">
        <f>SUM('Дані з ДІСО'!J701:L701)</f>
        <v>1890.5</v>
      </c>
      <c r="I701" s="29">
        <f>SUM('Дані з ДІСО'!G701:I701)</f>
        <v>125</v>
      </c>
      <c r="J701" s="29">
        <f>SUM('Дані з ДІСО'!P701:R701)</f>
        <v>0</v>
      </c>
      <c r="K701" s="29">
        <f>SUM('Дані з ДІСО'!V701:X701)</f>
        <v>0</v>
      </c>
      <c r="L701" s="40">
        <f>ROUNDUP('Дані з ДІСО'!J701/'Коефіцієнти АТО'!$R701,0)</f>
        <v>49</v>
      </c>
      <c r="M701" s="40">
        <f>ROUNDUP('Дані з ДІСО'!K701/'Коефіцієнти АТО'!$R701,0)</f>
        <v>61</v>
      </c>
      <c r="N701" s="40">
        <f>ROUNDUP('Дані з ДІСО'!L701/'Коефіцієнти АТО'!$R701,0)</f>
        <v>17</v>
      </c>
      <c r="O701" s="59">
        <f>(L701*Параметри!$K$32+M701*Параметри!$L$32+N701*Параметри!$M$32)/18</f>
        <v>206.95555555555558</v>
      </c>
      <c r="P701" s="41">
        <f>IF(H701=0,"",'Дані з ДІСО'!Y701/H701)</f>
        <v>0</v>
      </c>
      <c r="Q701" s="29">
        <f>IF(H701=0,"",(1+0.25*P701)*O701*Параметри!$K$51)</f>
        <v>42388.68054326596</v>
      </c>
      <c r="R701" s="29">
        <f>IF(H701=0,"",Q701*'Коефіцієнти АТО'!T701)</f>
        <v>720.6075692355214</v>
      </c>
      <c r="S701" s="29">
        <f>IF(H701=0,"",H701*(1+0.25*P701)*Параметри!$K$66*Параметри!$K$20/1000)</f>
        <v>0</v>
      </c>
      <c r="T701" s="29">
        <f>IF(H701=0,"",H701*(1+0.25*P701)*'Коефіцієнти АТО'!$S701*Параметри!$K$20/1000)</f>
        <v>9535.599395881316</v>
      </c>
      <c r="U701" s="29">
        <f t="shared" si="93"/>
        <v>52644.887508382802</v>
      </c>
      <c r="V701" s="29">
        <f t="shared" si="94"/>
        <v>52644.887508382802</v>
      </c>
      <c r="W701" s="40">
        <f>ROUNDUP('Дані з ДІСО'!P701/Параметри!$K$24,0)</f>
        <v>0</v>
      </c>
      <c r="X701" s="40">
        <f>ROUNDUP('Дані з ДІСО'!Q701/Параметри!$K$24,0)</f>
        <v>0</v>
      </c>
      <c r="Y701" s="40">
        <f>ROUNDUP('Дані з ДІСО'!R701/Параметри!$K$24,0)</f>
        <v>0</v>
      </c>
      <c r="Z701" s="59">
        <f>(W701*Параметри!$K$33+X701*Параметри!$L$33+Y701*Параметри!$M$33)/18</f>
        <v>0</v>
      </c>
      <c r="AA701" s="41">
        <f>IF(J701=0,0,'Дані з ДІСО'!AA701/J701)</f>
        <v>0</v>
      </c>
      <c r="AB701" s="29">
        <f>(1+0.25*AA701)*Z701*Параметри!$K$51</f>
        <v>0</v>
      </c>
      <c r="AC701" s="29">
        <f>AB701*'Коефіцієнти АТО'!U701</f>
        <v>0</v>
      </c>
      <c r="AD701" s="29">
        <f>J701*(1+0.25*AA701)*Параметри!$K$66*Параметри!$K$20/1000</f>
        <v>0</v>
      </c>
      <c r="AE701" s="29">
        <f>(1+0.25*AA701)*J701*'Коефіцієнти АТО'!S701*Параметри!$K$20/1000</f>
        <v>0</v>
      </c>
      <c r="AF701" s="29">
        <f t="shared" si="90"/>
        <v>0</v>
      </c>
      <c r="AG701" s="29">
        <v>0</v>
      </c>
      <c r="AH701" s="40">
        <v>12</v>
      </c>
      <c r="AI701" s="40">
        <v>0</v>
      </c>
      <c r="AJ701" s="40">
        <f t="shared" si="91"/>
        <v>0</v>
      </c>
      <c r="AK701" s="29">
        <f>(AH701+AI701)*(1+0.25*AJ701)*Параметри!$K$53</f>
        <v>2153.1513083520003</v>
      </c>
      <c r="AL701" s="29">
        <f>ROUNDUP(('Дані з ДІСО'!AU701+'Дані з ДІСО'!AW701)/Параметри!$K$28,0)</f>
        <v>0</v>
      </c>
      <c r="AM701" s="64">
        <f>AL701*Параметри!$M$35/18</f>
        <v>0</v>
      </c>
      <c r="AN701" s="29">
        <f>IF(AL701=0,0,'Дані з ДІСО'!AW701/SUM('Дані з ДІСО'!AU701,'Дані з ДІСО'!AW701))</f>
        <v>0</v>
      </c>
      <c r="AO701" s="29">
        <f>(1+0.25*AN701)*AM701*Параметри!$K$51</f>
        <v>0</v>
      </c>
      <c r="AP701" s="40">
        <f>ROUNDUP(('Дані з ДІСО'!AE701+'Дані не з ДІСО'!E701+'Дані не з ДІСО'!G701)/Параметри!$K$69,0)</f>
        <v>0</v>
      </c>
      <c r="AQ701" s="40">
        <f t="shared" si="95"/>
        <v>0</v>
      </c>
      <c r="AR701" s="40">
        <f>IF(AP701=0,0,('Дані з ДІСО'!AH701+'Дані не з ДІСО'!G701)/('Дані з ДІСО'!AE701+'Дані не з ДІСО'!E701+'Дані не з ДІСО'!G701))</f>
        <v>0</v>
      </c>
      <c r="AS701" s="29">
        <f>AQ701*(1+0.25*AR701)*Параметри!$K$51</f>
        <v>0</v>
      </c>
      <c r="AT701" s="40">
        <f>ROUNDUP('Дані з ДІСО'!AF701/Параметри!$K$70,0)</f>
        <v>0</v>
      </c>
      <c r="AU701" s="40">
        <f t="shared" si="96"/>
        <v>0</v>
      </c>
      <c r="AV701" s="40">
        <f>IF(AT701=0,0,'Дані з ДІСО'!AI701/'Дані з ДІСО'!AF701)</f>
        <v>0</v>
      </c>
      <c r="AW701" s="29">
        <f>AU701*(1+0.25*AV701)*Параметри!$K$51</f>
        <v>0</v>
      </c>
      <c r="AX701" s="40">
        <f>ROUNDUP('Дані з ДІСО'!AR701/Параметри!$K$29,0)</f>
        <v>0</v>
      </c>
      <c r="AY701" s="40">
        <f>ROUNDUP('Дані з ДІСО'!AS701/Параметри!$K$29,0)</f>
        <v>0</v>
      </c>
      <c r="AZ701" s="40">
        <f>ROUNDUP('Дані з ДІСО'!AT701/Параметри!$K$29,0)</f>
        <v>0</v>
      </c>
      <c r="BA701" s="64">
        <f>(AX701*Параметри!$K$32+AY701*Параметри!$L$32+AZ701*Параметри!$M$32)/18</f>
        <v>0</v>
      </c>
      <c r="BB701" s="29">
        <f>(BA701*Параметри!$K$51+SUM('Дані з ДІСО'!AR701:AT701)*Параметри!$K$48*Параметри!$K$20/1000)*Параметри!$K$74</f>
        <v>0</v>
      </c>
      <c r="BC701" s="40">
        <f>ROUNDUP(('Дані не з ДІСО'!I701+'Дані не з ДІСО'!K701)/Параметри!$K$26,0)</f>
        <v>0</v>
      </c>
      <c r="BD701" s="29">
        <f>BC701*Параметри!$M$36/18</f>
        <v>0</v>
      </c>
      <c r="BE701" s="40">
        <f>IF(BC701=0,0,'Дані не з ДІСО'!K701/('Дані не з ДІСО'!I701+'Дані не з ДІСО'!K701))</f>
        <v>0</v>
      </c>
      <c r="BF701" s="29">
        <f>(1+0.25*BE701)*BD701*Параметри!$K$51</f>
        <v>0</v>
      </c>
      <c r="BG701" s="40">
        <f>ROUNDUP('Дані не з ДІСО'!M701/Параметри!$K$27,0)</f>
        <v>0</v>
      </c>
      <c r="BH701" s="40">
        <f>BG701*Параметри!$M$37/18</f>
        <v>0</v>
      </c>
      <c r="BI701" s="29">
        <f>BH701*Параметри!$K$51</f>
        <v>0</v>
      </c>
      <c r="BJ701" s="29">
        <f>'Дані не з ДІСО'!N701*Параметри!$K$76</f>
        <v>0</v>
      </c>
      <c r="BK701" s="40">
        <f>ROUNDUP('Дані з ДІСО'!V701/Параметри!$K$25,0)</f>
        <v>0</v>
      </c>
      <c r="BL701" s="40">
        <f>ROUNDUP('Дані з ДІСО'!W701/Параметри!$K$25,0)</f>
        <v>0</v>
      </c>
      <c r="BM701" s="40">
        <f>ROUNDUP('Дані з ДІСО'!X701/Параметри!$K$25,0)</f>
        <v>0</v>
      </c>
      <c r="BN701" s="40">
        <f>(BK701*Параметри!$K$34+BL701*Параметри!$L$34+BM701*Параметри!$M$34)/18</f>
        <v>0</v>
      </c>
      <c r="BO701" s="40">
        <f>IF(K701=0,0,'Дані з ДІСО'!AC701/K701)</f>
        <v>0</v>
      </c>
      <c r="BP701" s="29">
        <f>(1+0.25*BO701)*BN701*Параметри!$K$51</f>
        <v>0</v>
      </c>
      <c r="BQ701" s="29">
        <f>BP701*'Коефіцієнти АТО'!U701</f>
        <v>0</v>
      </c>
      <c r="BR701" s="29">
        <f>K701*(1+0.25*BO701)*Параметри!$K$66*Параметри!$K$20/1000</f>
        <v>0</v>
      </c>
      <c r="BS701" s="29">
        <f>(1+0.25*BO701)*K701*'Коефіцієнти АТО'!S701*Параметри!$K$20/1000</f>
        <v>0</v>
      </c>
      <c r="BT701" s="29">
        <f t="shared" si="97"/>
        <v>0</v>
      </c>
      <c r="BU701" s="40">
        <f>ROUNDUP('Дані з ДІСО'!AG701/Параметри!$K$71,0)</f>
        <v>0</v>
      </c>
      <c r="BV701" s="40">
        <f t="shared" si="98"/>
        <v>0</v>
      </c>
      <c r="BW701" s="40">
        <f>IF('Дані з ДІСО'!AG701=0,0,'Дані з ДІСО'!AJ701/'Дані з ДІСО'!AG701)</f>
        <v>0</v>
      </c>
      <c r="BX701" s="29">
        <f>BV701*(1+0.25*BW701)*Параметри!$K$51</f>
        <v>0</v>
      </c>
      <c r="BY701" s="29">
        <f>ROUND(IF(Параметри!$K$77="No",CC701,CC701*Параметри!$K$78)+AG701,1)</f>
        <v>49318.2</v>
      </c>
      <c r="BZ701" s="29">
        <f>ROUND(IF(Параметри!$K$77="No",BF701,BF701*Параметри!$K$78),1)</f>
        <v>0</v>
      </c>
      <c r="CA701" s="29">
        <f>ROUND(IF(Параметри!$K$77="No",BI701,BI701*Параметри!$K$78),1)</f>
        <v>0</v>
      </c>
      <c r="CB701" s="29">
        <f>ROUND(IF(Параметри!$K$77="No",BJ701,BJ701*Параметри!$K$78),1)</f>
        <v>0</v>
      </c>
      <c r="CC701" s="29">
        <f t="shared" si="92"/>
        <v>54798.038816734799</v>
      </c>
    </row>
    <row r="702" spans="1:81">
      <c r="A702" s="9">
        <v>701</v>
      </c>
      <c r="B702" s="9" t="s">
        <v>3151</v>
      </c>
      <c r="C702" s="9" t="s">
        <v>3151</v>
      </c>
      <c r="D702" s="9" t="s">
        <v>3774</v>
      </c>
      <c r="E702" s="9" t="s">
        <v>29</v>
      </c>
      <c r="F702" s="9" t="s">
        <v>3809</v>
      </c>
      <c r="G702" s="9" t="s">
        <v>1472</v>
      </c>
      <c r="H702" s="29">
        <f>SUM('Дані з ДІСО'!J702:L702)</f>
        <v>1118</v>
      </c>
      <c r="I702" s="29">
        <f>SUM('Дані з ДІСО'!G702:I702)</f>
        <v>56</v>
      </c>
      <c r="J702" s="29">
        <f>SUM('Дані з ДІСО'!P702:R702)</f>
        <v>0</v>
      </c>
      <c r="K702" s="29">
        <f>SUM('Дані з ДІСО'!V702:X702)</f>
        <v>0</v>
      </c>
      <c r="L702" s="40">
        <f>ROUNDUP('Дані з ДІСО'!J702/'Коефіцієнти АТО'!$R702,0)</f>
        <v>25</v>
      </c>
      <c r="M702" s="40">
        <f>ROUNDUP('Дані з ДІСО'!K702/'Коефіцієнти АТО'!$R702,0)</f>
        <v>33</v>
      </c>
      <c r="N702" s="40">
        <f>ROUNDUP('Дані з ДІСО'!L702/'Коефіцієнти АТО'!$R702,0)</f>
        <v>5</v>
      </c>
      <c r="O702" s="59">
        <f>(L702*Параметри!$K$32+M702*Параметри!$L$32+N702*Параметри!$M$32)/18</f>
        <v>101.75555555555556</v>
      </c>
      <c r="P702" s="41">
        <f>IF(H702=0,"",'Дані з ДІСО'!Y702/H702)</f>
        <v>0</v>
      </c>
      <c r="Q702" s="29">
        <f>IF(H702=0,"",(1+0.25*P702)*O702*Параметри!$K$51)</f>
        <v>20841.594352798755</v>
      </c>
      <c r="R702" s="29">
        <f>IF(H702=0,"",Q702*'Коефіцієнти АТО'!T702)</f>
        <v>354.30710399757885</v>
      </c>
      <c r="S702" s="29">
        <f>IF(H702=0,"",H702*(1+0.25*P702)*Параметри!$K$66*Параметри!$K$20/1000)</f>
        <v>0</v>
      </c>
      <c r="T702" s="29">
        <f>IF(H702=0,"",H702*(1+0.25*P702)*'Коефіцієнти АТО'!$S702*Параметри!$K$20/1000)</f>
        <v>4575.1538762092332</v>
      </c>
      <c r="U702" s="29">
        <f t="shared" si="93"/>
        <v>25771.05533300557</v>
      </c>
      <c r="V702" s="29">
        <f t="shared" si="94"/>
        <v>25771.05533300557</v>
      </c>
      <c r="W702" s="40">
        <f>ROUNDUP('Дані з ДІСО'!P702/Параметри!$K$24,0)</f>
        <v>0</v>
      </c>
      <c r="X702" s="40">
        <f>ROUNDUP('Дані з ДІСО'!Q702/Параметри!$K$24,0)</f>
        <v>0</v>
      </c>
      <c r="Y702" s="40">
        <f>ROUNDUP('Дані з ДІСО'!R702/Параметри!$K$24,0)</f>
        <v>0</v>
      </c>
      <c r="Z702" s="59">
        <f>(W702*Параметри!$K$33+X702*Параметри!$L$33+Y702*Параметри!$M$33)/18</f>
        <v>0</v>
      </c>
      <c r="AA702" s="41">
        <f>IF(J702=0,0,'Дані з ДІСО'!AA702/J702)</f>
        <v>0</v>
      </c>
      <c r="AB702" s="29">
        <f>(1+0.25*AA702)*Z702*Параметри!$K$51</f>
        <v>0</v>
      </c>
      <c r="AC702" s="29">
        <f>AB702*'Коефіцієнти АТО'!U702</f>
        <v>0</v>
      </c>
      <c r="AD702" s="29">
        <f>J702*(1+0.25*AA702)*Параметри!$K$66*Параметри!$K$20/1000</f>
        <v>0</v>
      </c>
      <c r="AE702" s="29">
        <f>(1+0.25*AA702)*J702*'Коефіцієнти АТО'!S702*Параметри!$K$20/1000</f>
        <v>0</v>
      </c>
      <c r="AF702" s="29">
        <f t="shared" si="90"/>
        <v>0</v>
      </c>
      <c r="AG702" s="29">
        <v>0</v>
      </c>
      <c r="AH702" s="40">
        <v>11</v>
      </c>
      <c r="AI702" s="40">
        <v>0</v>
      </c>
      <c r="AJ702" s="40">
        <f t="shared" si="91"/>
        <v>0</v>
      </c>
      <c r="AK702" s="29">
        <f>(AH702+AI702)*(1+0.25*AJ702)*Параметри!$K$53</f>
        <v>1973.7220326560005</v>
      </c>
      <c r="AL702" s="29">
        <f>ROUNDUP(('Дані з ДІСО'!AU702+'Дані з ДІСО'!AW702)/Параметри!$K$28,0)</f>
        <v>0</v>
      </c>
      <c r="AM702" s="64">
        <f>AL702*Параметри!$M$35/18</f>
        <v>0</v>
      </c>
      <c r="AN702" s="29">
        <f>IF(AL702=0,0,'Дані з ДІСО'!AW702/SUM('Дані з ДІСО'!AU702,'Дані з ДІСО'!AW702))</f>
        <v>0</v>
      </c>
      <c r="AO702" s="29">
        <f>(1+0.25*AN702)*AM702*Параметри!$K$51</f>
        <v>0</v>
      </c>
      <c r="AP702" s="40">
        <f>ROUNDUP(('Дані з ДІСО'!AE702+'Дані не з ДІСО'!E702+'Дані не з ДІСО'!G702)/Параметри!$K$69,0)</f>
        <v>0</v>
      </c>
      <c r="AQ702" s="40">
        <f t="shared" si="95"/>
        <v>0</v>
      </c>
      <c r="AR702" s="40">
        <f>IF(AP702=0,0,('Дані з ДІСО'!AH702+'Дані не з ДІСО'!G702)/('Дані з ДІСО'!AE702+'Дані не з ДІСО'!E702+'Дані не з ДІСО'!G702))</f>
        <v>0</v>
      </c>
      <c r="AS702" s="29">
        <f>AQ702*(1+0.25*AR702)*Параметри!$K$51</f>
        <v>0</v>
      </c>
      <c r="AT702" s="40">
        <f>ROUNDUP('Дані з ДІСО'!AF702/Параметри!$K$70,0)</f>
        <v>0</v>
      </c>
      <c r="AU702" s="40">
        <f t="shared" si="96"/>
        <v>0</v>
      </c>
      <c r="AV702" s="40">
        <f>IF(AT702=0,0,'Дані з ДІСО'!AI702/'Дані з ДІСО'!AF702)</f>
        <v>0</v>
      </c>
      <c r="AW702" s="29">
        <f>AU702*(1+0.25*AV702)*Параметри!$K$51</f>
        <v>0</v>
      </c>
      <c r="AX702" s="40">
        <f>ROUNDUP('Дані з ДІСО'!AR702/Параметри!$K$29,0)</f>
        <v>0</v>
      </c>
      <c r="AY702" s="40">
        <f>ROUNDUP('Дані з ДІСО'!AS702/Параметри!$K$29,0)</f>
        <v>0</v>
      </c>
      <c r="AZ702" s="40">
        <f>ROUNDUP('Дані з ДІСО'!AT702/Параметри!$K$29,0)</f>
        <v>0</v>
      </c>
      <c r="BA702" s="64">
        <f>(AX702*Параметри!$K$32+AY702*Параметри!$L$32+AZ702*Параметри!$M$32)/18</f>
        <v>0</v>
      </c>
      <c r="BB702" s="29">
        <f>(BA702*Параметри!$K$51+SUM('Дані з ДІСО'!AR702:AT702)*Параметри!$K$48*Параметри!$K$20/1000)*Параметри!$K$74</f>
        <v>0</v>
      </c>
      <c r="BC702" s="40">
        <f>ROUNDUP(('Дані не з ДІСО'!I702+'Дані не з ДІСО'!K702)/Параметри!$K$26,0)</f>
        <v>0</v>
      </c>
      <c r="BD702" s="29">
        <f>BC702*Параметри!$M$36/18</f>
        <v>0</v>
      </c>
      <c r="BE702" s="40">
        <f>IF(BC702=0,0,'Дані не з ДІСО'!K702/('Дані не з ДІСО'!I702+'Дані не з ДІСО'!K702))</f>
        <v>0</v>
      </c>
      <c r="BF702" s="29">
        <f>(1+0.25*BE702)*BD702*Параметри!$K$51</f>
        <v>0</v>
      </c>
      <c r="BG702" s="40">
        <f>ROUNDUP('Дані не з ДІСО'!M702/Параметри!$K$27,0)</f>
        <v>0</v>
      </c>
      <c r="BH702" s="40">
        <f>BG702*Параметри!$M$37/18</f>
        <v>0</v>
      </c>
      <c r="BI702" s="29">
        <f>BH702*Параметри!$K$51</f>
        <v>0</v>
      </c>
      <c r="BJ702" s="29">
        <f>'Дані не з ДІСО'!N702*Параметри!$K$76</f>
        <v>0</v>
      </c>
      <c r="BK702" s="40">
        <f>ROUNDUP('Дані з ДІСО'!V702/Параметри!$K$25,0)</f>
        <v>0</v>
      </c>
      <c r="BL702" s="40">
        <f>ROUNDUP('Дані з ДІСО'!W702/Параметри!$K$25,0)</f>
        <v>0</v>
      </c>
      <c r="BM702" s="40">
        <f>ROUNDUP('Дані з ДІСО'!X702/Параметри!$K$25,0)</f>
        <v>0</v>
      </c>
      <c r="BN702" s="40">
        <f>(BK702*Параметри!$K$34+BL702*Параметри!$L$34+BM702*Параметри!$M$34)/18</f>
        <v>0</v>
      </c>
      <c r="BO702" s="40">
        <f>IF(K702=0,0,'Дані з ДІСО'!AC702/K702)</f>
        <v>0</v>
      </c>
      <c r="BP702" s="29">
        <f>(1+0.25*BO702)*BN702*Параметри!$K$51</f>
        <v>0</v>
      </c>
      <c r="BQ702" s="29">
        <f>BP702*'Коефіцієнти АТО'!U702</f>
        <v>0</v>
      </c>
      <c r="BR702" s="29">
        <f>K702*(1+0.25*BO702)*Параметри!$K$66*Параметри!$K$20/1000</f>
        <v>0</v>
      </c>
      <c r="BS702" s="29">
        <f>(1+0.25*BO702)*K702*'Коефіцієнти АТО'!S702*Параметри!$K$20/1000</f>
        <v>0</v>
      </c>
      <c r="BT702" s="29">
        <f t="shared" si="97"/>
        <v>0</v>
      </c>
      <c r="BU702" s="40">
        <f>ROUNDUP('Дані з ДІСО'!AG702/Параметри!$K$71,0)</f>
        <v>0</v>
      </c>
      <c r="BV702" s="40">
        <f t="shared" si="98"/>
        <v>0</v>
      </c>
      <c r="BW702" s="40">
        <f>IF('Дані з ДІСО'!AG702=0,0,'Дані з ДІСО'!AJ702/'Дані з ДІСО'!AG702)</f>
        <v>0</v>
      </c>
      <c r="BX702" s="29">
        <f>BV702*(1+0.25*BW702)*Параметри!$K$51</f>
        <v>0</v>
      </c>
      <c r="BY702" s="29">
        <f>ROUND(IF(Параметри!$K$77="No",CC702,CC702*Параметри!$K$78)+AG702,1)</f>
        <v>24970.3</v>
      </c>
      <c r="BZ702" s="29">
        <f>ROUND(IF(Параметри!$K$77="No",BF702,BF702*Параметри!$K$78),1)</f>
        <v>0</v>
      </c>
      <c r="CA702" s="29">
        <f>ROUND(IF(Параметри!$K$77="No",BI702,BI702*Параметри!$K$78),1)</f>
        <v>0</v>
      </c>
      <c r="CB702" s="29">
        <f>ROUND(IF(Параметри!$K$77="No",BJ702,BJ702*Параметри!$K$78),1)</f>
        <v>0</v>
      </c>
      <c r="CC702" s="29">
        <f t="shared" si="92"/>
        <v>27744.777365661572</v>
      </c>
    </row>
    <row r="703" spans="1:81">
      <c r="A703" s="9">
        <v>702</v>
      </c>
      <c r="B703" s="9" t="s">
        <v>3176</v>
      </c>
      <c r="C703" s="9" t="s">
        <v>3146</v>
      </c>
      <c r="D703" s="9" t="s">
        <v>3774</v>
      </c>
      <c r="E703" s="9" t="s">
        <v>78</v>
      </c>
      <c r="F703" s="9" t="s">
        <v>3810</v>
      </c>
      <c r="G703" s="9" t="s">
        <v>1474</v>
      </c>
      <c r="H703" s="29">
        <f>SUM('Дані з ДІСО'!J703:L703)</f>
        <v>12494.5</v>
      </c>
      <c r="I703" s="29">
        <f>SUM('Дані з ДІСО'!G703:I703)</f>
        <v>470</v>
      </c>
      <c r="J703" s="29">
        <f>SUM('Дані з ДІСО'!P703:R703)</f>
        <v>0</v>
      </c>
      <c r="K703" s="29">
        <f>SUM('Дані з ДІСО'!V703:X703)</f>
        <v>0</v>
      </c>
      <c r="L703" s="40">
        <f>ROUNDUP('Дані з ДІСО'!J703/'Коефіцієнти АТО'!$R703,0)</f>
        <v>207</v>
      </c>
      <c r="M703" s="40">
        <f>ROUNDUP('Дані з ДІСО'!K703/'Коефіцієнти АТО'!$R703,0)</f>
        <v>273</v>
      </c>
      <c r="N703" s="40">
        <f>ROUNDUP('Дані з ДІСО'!L703/'Коефіцієнти АТО'!$R703,0)</f>
        <v>54</v>
      </c>
      <c r="O703" s="59">
        <f>(L703*Параметри!$K$32+M703*Параметри!$L$32+N703*Параметри!$M$32)/18</f>
        <v>866.95</v>
      </c>
      <c r="P703" s="41">
        <f>IF(H703=0,"",'Дані з ДІСО'!Y703/H703)</f>
        <v>4.4019368522149743E-3</v>
      </c>
      <c r="Q703" s="29">
        <f>IF(H703=0,"",(1+0.25*P703)*O703*Параметри!$K$51)</f>
        <v>177764.2936221938</v>
      </c>
      <c r="R703" s="29">
        <f>IF(H703=0,"",Q703*'Коефіцієнти АТО'!T703)</f>
        <v>17776.42936221938</v>
      </c>
      <c r="S703" s="29">
        <f>IF(H703=0,"",H703*(1+0.25*P703)*Параметри!$K$66*Параметри!$K$20/1000)</f>
        <v>0</v>
      </c>
      <c r="T703" s="29">
        <f>IF(H703=0,"",H703*(1+0.25*P703)*'Коефіцієнти АТО'!$S703*Параметри!$K$20/1000)</f>
        <v>39283.116852750056</v>
      </c>
      <c r="U703" s="29">
        <f t="shared" si="93"/>
        <v>234823.83983716322</v>
      </c>
      <c r="V703" s="29">
        <f t="shared" si="94"/>
        <v>234823.83983716322</v>
      </c>
      <c r="W703" s="40">
        <f>ROUNDUP('Дані з ДІСО'!P703/Параметри!$K$24,0)</f>
        <v>0</v>
      </c>
      <c r="X703" s="40">
        <f>ROUNDUP('Дані з ДІСО'!Q703/Параметри!$K$24,0)</f>
        <v>0</v>
      </c>
      <c r="Y703" s="40">
        <f>ROUNDUP('Дані з ДІСО'!R703/Параметри!$K$24,0)</f>
        <v>0</v>
      </c>
      <c r="Z703" s="59">
        <f>(W703*Параметри!$K$33+X703*Параметри!$L$33+Y703*Параметри!$M$33)/18</f>
        <v>0</v>
      </c>
      <c r="AA703" s="41">
        <f>IF(J703=0,0,'Дані з ДІСО'!AA703/J703)</f>
        <v>0</v>
      </c>
      <c r="AB703" s="29">
        <f>(1+0.25*AA703)*Z703*Параметри!$K$51</f>
        <v>0</v>
      </c>
      <c r="AC703" s="29">
        <f>AB703*'Коефіцієнти АТО'!U703</f>
        <v>0</v>
      </c>
      <c r="AD703" s="29">
        <f>J703*(1+0.25*AA703)*Параметри!$K$66*Параметри!$K$20/1000</f>
        <v>0</v>
      </c>
      <c r="AE703" s="29">
        <f>(1+0.25*AA703)*J703*'Коефіцієнти АТО'!S703*Параметри!$K$20/1000</f>
        <v>0</v>
      </c>
      <c r="AF703" s="29">
        <f t="shared" si="90"/>
        <v>0</v>
      </c>
      <c r="AG703" s="29">
        <v>0</v>
      </c>
      <c r="AH703" s="40">
        <v>73</v>
      </c>
      <c r="AI703" s="40">
        <v>0</v>
      </c>
      <c r="AJ703" s="40">
        <f t="shared" si="91"/>
        <v>0</v>
      </c>
      <c r="AK703" s="29">
        <f>(AH703+AI703)*(1+0.25*AJ703)*Параметри!$K$53</f>
        <v>13098.337125808004</v>
      </c>
      <c r="AL703" s="29">
        <f>ROUNDUP(('Дані з ДІСО'!AU703+'Дані з ДІСО'!AW703)/Параметри!$K$28,0)</f>
        <v>9</v>
      </c>
      <c r="AM703" s="64">
        <f>AL703*Параметри!$M$35/18</f>
        <v>11.5</v>
      </c>
      <c r="AN703" s="29">
        <f>IF(AL703=0,0,'Дані з ДІСО'!AW703/SUM('Дані з ДІСО'!AU703,'Дані з ДІСО'!AW703))</f>
        <v>0</v>
      </c>
      <c r="AO703" s="29">
        <f>(1+0.25*AN703)*AM703*Параметри!$K$51</f>
        <v>2355.4324257640001</v>
      </c>
      <c r="AP703" s="40">
        <f>ROUNDUP(('Дані з ДІСО'!AE703+'Дані не з ДІСО'!E703+'Дані не з ДІСО'!G703)/Параметри!$K$69,0)</f>
        <v>2</v>
      </c>
      <c r="AQ703" s="40">
        <f t="shared" si="95"/>
        <v>4</v>
      </c>
      <c r="AR703" s="40">
        <f>IF(AP703=0,0,('Дані з ДІСО'!AH703+'Дані не з ДІСО'!G703)/('Дані з ДІСО'!AE703+'Дані не з ДІСО'!E703+'Дані не з ДІСО'!G703))</f>
        <v>0</v>
      </c>
      <c r="AS703" s="29">
        <f>AQ703*(1+0.25*AR703)*Параметри!$K$51</f>
        <v>819.28084374399998</v>
      </c>
      <c r="AT703" s="40">
        <f>ROUNDUP('Дані з ДІСО'!AF703/Параметри!$K$70,0)</f>
        <v>0</v>
      </c>
      <c r="AU703" s="40">
        <f t="shared" si="96"/>
        <v>0</v>
      </c>
      <c r="AV703" s="40">
        <f>IF(AT703=0,0,'Дані з ДІСО'!AI703/'Дані з ДІСО'!AF703)</f>
        <v>0</v>
      </c>
      <c r="AW703" s="29">
        <f>AU703*(1+0.25*AV703)*Параметри!$K$51</f>
        <v>0</v>
      </c>
      <c r="AX703" s="40">
        <f>ROUNDUP('Дані з ДІСО'!AR703/Параметри!$K$29,0)</f>
        <v>0</v>
      </c>
      <c r="AY703" s="40">
        <f>ROUNDUP('Дані з ДІСО'!AS703/Параметри!$K$29,0)</f>
        <v>0</v>
      </c>
      <c r="AZ703" s="40">
        <f>ROUNDUP('Дані з ДІСО'!AT703/Параметри!$K$29,0)</f>
        <v>0</v>
      </c>
      <c r="BA703" s="64">
        <f>(AX703*Параметри!$K$32+AY703*Параметри!$L$32+AZ703*Параметри!$M$32)/18</f>
        <v>0</v>
      </c>
      <c r="BB703" s="29">
        <f>(BA703*Параметри!$K$51+SUM('Дані з ДІСО'!AR703:AT703)*Параметри!$K$48*Параметри!$K$20/1000)*Параметри!$K$74</f>
        <v>0</v>
      </c>
      <c r="BC703" s="40">
        <f>ROUNDUP(('Дані не з ДІСО'!I703+'Дані не з ДІСО'!K703)/Параметри!$K$26,0)</f>
        <v>0</v>
      </c>
      <c r="BD703" s="29">
        <f>BC703*Параметри!$M$36/18</f>
        <v>0</v>
      </c>
      <c r="BE703" s="40">
        <f>IF(BC703=0,0,'Дані не з ДІСО'!K703/('Дані не з ДІСО'!I703+'Дані не з ДІСО'!K703))</f>
        <v>0</v>
      </c>
      <c r="BF703" s="29">
        <f>(1+0.25*BE703)*BD703*Параметри!$K$51</f>
        <v>0</v>
      </c>
      <c r="BG703" s="40">
        <f>ROUNDUP('Дані не з ДІСО'!M703/Параметри!$K$27,0)</f>
        <v>0</v>
      </c>
      <c r="BH703" s="40">
        <f>BG703*Параметри!$M$37/18</f>
        <v>0</v>
      </c>
      <c r="BI703" s="29">
        <f>BH703*Параметри!$K$51</f>
        <v>0</v>
      </c>
      <c r="BJ703" s="29">
        <f>'Дані не з ДІСО'!N703*Параметри!$K$76</f>
        <v>0</v>
      </c>
      <c r="BK703" s="40">
        <f>ROUNDUP('Дані з ДІСО'!V703/Параметри!$K$25,0)</f>
        <v>0</v>
      </c>
      <c r="BL703" s="40">
        <f>ROUNDUP('Дані з ДІСО'!W703/Параметри!$K$25,0)</f>
        <v>0</v>
      </c>
      <c r="BM703" s="40">
        <f>ROUNDUP('Дані з ДІСО'!X703/Параметри!$K$25,0)</f>
        <v>0</v>
      </c>
      <c r="BN703" s="40">
        <f>(BK703*Параметри!$K$34+BL703*Параметри!$L$34+BM703*Параметри!$M$34)/18</f>
        <v>0</v>
      </c>
      <c r="BO703" s="40">
        <f>IF(K703=0,0,'Дані з ДІСО'!AC703/K703)</f>
        <v>0</v>
      </c>
      <c r="BP703" s="29">
        <f>(1+0.25*BO703)*BN703*Параметри!$K$51</f>
        <v>0</v>
      </c>
      <c r="BQ703" s="29">
        <f>BP703*'Коефіцієнти АТО'!U703</f>
        <v>0</v>
      </c>
      <c r="BR703" s="29">
        <f>K703*(1+0.25*BO703)*Параметри!$K$66*Параметри!$K$20/1000</f>
        <v>0</v>
      </c>
      <c r="BS703" s="29">
        <f>(1+0.25*BO703)*K703*'Коефіцієнти АТО'!S703*Параметри!$K$20/1000</f>
        <v>0</v>
      </c>
      <c r="BT703" s="29">
        <f t="shared" si="97"/>
        <v>0</v>
      </c>
      <c r="BU703" s="40">
        <f>ROUNDUP('Дані з ДІСО'!AG703/Параметри!$K$71,0)</f>
        <v>0</v>
      </c>
      <c r="BV703" s="40">
        <f t="shared" si="98"/>
        <v>0</v>
      </c>
      <c r="BW703" s="40">
        <f>IF('Дані з ДІСО'!AG703=0,0,'Дані з ДІСО'!AJ703/'Дані з ДІСО'!AG703)</f>
        <v>0</v>
      </c>
      <c r="BX703" s="29">
        <f>BV703*(1+0.25*BW703)*Параметри!$K$51</f>
        <v>0</v>
      </c>
      <c r="BY703" s="29">
        <f>ROUND(IF(Параметри!$K$77="No",CC703,CC703*Параметри!$K$78)+AG703,1)</f>
        <v>225987.20000000001</v>
      </c>
      <c r="BZ703" s="29">
        <f>ROUND(IF(Параметри!$K$77="No",BF703,BF703*Параметри!$K$78),1)</f>
        <v>0</v>
      </c>
      <c r="CA703" s="29">
        <f>ROUND(IF(Параметри!$K$77="No",BI703,BI703*Параметри!$K$78),1)</f>
        <v>0</v>
      </c>
      <c r="CB703" s="29">
        <f>ROUND(IF(Параметри!$K$77="No",BJ703,BJ703*Параметри!$K$78),1)</f>
        <v>0</v>
      </c>
      <c r="CC703" s="29">
        <f t="shared" si="92"/>
        <v>251096.89023247923</v>
      </c>
    </row>
    <row r="704" spans="1:81">
      <c r="A704" s="9">
        <v>703</v>
      </c>
      <c r="B704" s="9" t="s">
        <v>3145</v>
      </c>
      <c r="C704" s="9" t="s">
        <v>3146</v>
      </c>
      <c r="D704" s="9" t="s">
        <v>3774</v>
      </c>
      <c r="E704" s="9" t="s">
        <v>21</v>
      </c>
      <c r="F704" s="9" t="s">
        <v>3811</v>
      </c>
      <c r="G704" s="9" t="s">
        <v>1476</v>
      </c>
      <c r="H704" s="29">
        <f>SUM('Дані з ДІСО'!J704:L704)</f>
        <v>2012</v>
      </c>
      <c r="I704" s="29">
        <f>SUM('Дані з ДІСО'!G704:I704)</f>
        <v>123</v>
      </c>
      <c r="J704" s="29">
        <f>SUM('Дані з ДІСО'!P704:R704)</f>
        <v>0</v>
      </c>
      <c r="K704" s="29">
        <f>SUM('Дані з ДІСО'!V704:X704)</f>
        <v>0</v>
      </c>
      <c r="L704" s="40">
        <f>ROUNDUP('Дані з ДІСО'!J704/'Коефіцієнти АТО'!$R704,0)</f>
        <v>40</v>
      </c>
      <c r="M704" s="40">
        <f>ROUNDUP('Дані з ДІСО'!K704/'Коефіцієнти АТО'!$R704,0)</f>
        <v>56</v>
      </c>
      <c r="N704" s="40">
        <f>ROUNDUP('Дані з ДІСО'!L704/'Коефіцієнти АТО'!$R704,0)</f>
        <v>12</v>
      </c>
      <c r="O704" s="59">
        <f>(L704*Параметри!$K$32+M704*Параметри!$L$32+N704*Параметри!$M$32)/18</f>
        <v>176.51111111111112</v>
      </c>
      <c r="P704" s="41">
        <f>IF(H704=0,"",'Дані з ДІСО'!Y704/H704)</f>
        <v>0</v>
      </c>
      <c r="Q704" s="29">
        <f>IF(H704=0,"",(1+0.25*P704)*O704*Параметри!$K$51)</f>
        <v>36153.043010325513</v>
      </c>
      <c r="R704" s="29">
        <f>IF(H704=0,"",Q704*'Коефіцієнти АТО'!T704)</f>
        <v>614.60173117553381</v>
      </c>
      <c r="S704" s="29">
        <f>IF(H704=0,"",H704*(1+0.25*P704)*Параметри!$K$66*Параметри!$K$20/1000)</f>
        <v>0</v>
      </c>
      <c r="T704" s="29">
        <f>IF(H704=0,"",H704*(1+0.25*P704)*'Коефіцієнти АТО'!$S704*Параметри!$K$20/1000)</f>
        <v>8233.6400706019449</v>
      </c>
      <c r="U704" s="29">
        <f t="shared" si="93"/>
        <v>45001.284812102997</v>
      </c>
      <c r="V704" s="29">
        <f t="shared" si="94"/>
        <v>45001.284812102997</v>
      </c>
      <c r="W704" s="40">
        <f>ROUNDUP('Дані з ДІСО'!P704/Параметри!$K$24,0)</f>
        <v>0</v>
      </c>
      <c r="X704" s="40">
        <f>ROUNDUP('Дані з ДІСО'!Q704/Параметри!$K$24,0)</f>
        <v>0</v>
      </c>
      <c r="Y704" s="40">
        <f>ROUNDUP('Дані з ДІСО'!R704/Параметри!$K$24,0)</f>
        <v>0</v>
      </c>
      <c r="Z704" s="59">
        <f>(W704*Параметри!$K$33+X704*Параметри!$L$33+Y704*Параметри!$M$33)/18</f>
        <v>0</v>
      </c>
      <c r="AA704" s="41">
        <f>IF(J704=0,0,'Дані з ДІСО'!AA704/J704)</f>
        <v>0</v>
      </c>
      <c r="AB704" s="29">
        <f>(1+0.25*AA704)*Z704*Параметри!$K$51</f>
        <v>0</v>
      </c>
      <c r="AC704" s="29">
        <f>AB704*'Коефіцієнти АТО'!U704</f>
        <v>0</v>
      </c>
      <c r="AD704" s="29">
        <f>J704*(1+0.25*AA704)*Параметри!$K$66*Параметри!$K$20/1000</f>
        <v>0</v>
      </c>
      <c r="AE704" s="29">
        <f>(1+0.25*AA704)*J704*'Коефіцієнти АТО'!S704*Параметри!$K$20/1000</f>
        <v>0</v>
      </c>
      <c r="AF704" s="29">
        <f t="shared" si="90"/>
        <v>0</v>
      </c>
      <c r="AG704" s="29">
        <v>0</v>
      </c>
      <c r="AH704" s="40">
        <v>25</v>
      </c>
      <c r="AI704" s="40">
        <v>0</v>
      </c>
      <c r="AJ704" s="40">
        <f t="shared" si="91"/>
        <v>0</v>
      </c>
      <c r="AK704" s="29">
        <f>(AH704+AI704)*(1+0.25*AJ704)*Параметри!$K$53</f>
        <v>4485.731892400001</v>
      </c>
      <c r="AL704" s="29">
        <f>ROUNDUP(('Дані з ДІСО'!AU704+'Дані з ДІСО'!AW704)/Параметри!$K$28,0)</f>
        <v>0</v>
      </c>
      <c r="AM704" s="64">
        <f>AL704*Параметри!$M$35/18</f>
        <v>0</v>
      </c>
      <c r="AN704" s="29">
        <f>IF(AL704=0,0,'Дані з ДІСО'!AW704/SUM('Дані з ДІСО'!AU704,'Дані з ДІСО'!AW704))</f>
        <v>0</v>
      </c>
      <c r="AO704" s="29">
        <f>(1+0.25*AN704)*AM704*Параметри!$K$51</f>
        <v>0</v>
      </c>
      <c r="AP704" s="40">
        <f>ROUNDUP(('Дані з ДІСО'!AE704+'Дані не з ДІСО'!E704+'Дані не з ДІСО'!G704)/Параметри!$K$69,0)</f>
        <v>0</v>
      </c>
      <c r="AQ704" s="40">
        <f t="shared" si="95"/>
        <v>0</v>
      </c>
      <c r="AR704" s="40">
        <f>IF(AP704=0,0,('Дані з ДІСО'!AH704+'Дані не з ДІСО'!G704)/('Дані з ДІСО'!AE704+'Дані не з ДІСО'!E704+'Дані не з ДІСО'!G704))</f>
        <v>0</v>
      </c>
      <c r="AS704" s="29">
        <f>AQ704*(1+0.25*AR704)*Параметри!$K$51</f>
        <v>0</v>
      </c>
      <c r="AT704" s="40">
        <f>ROUNDUP('Дані з ДІСО'!AF704/Параметри!$K$70,0)</f>
        <v>0</v>
      </c>
      <c r="AU704" s="40">
        <f t="shared" si="96"/>
        <v>0</v>
      </c>
      <c r="AV704" s="40">
        <f>IF(AT704=0,0,'Дані з ДІСО'!AI704/'Дані з ДІСО'!AF704)</f>
        <v>0</v>
      </c>
      <c r="AW704" s="29">
        <f>AU704*(1+0.25*AV704)*Параметри!$K$51</f>
        <v>0</v>
      </c>
      <c r="AX704" s="40">
        <f>ROUNDUP('Дані з ДІСО'!AR704/Параметри!$K$29,0)</f>
        <v>0</v>
      </c>
      <c r="AY704" s="40">
        <f>ROUNDUP('Дані з ДІСО'!AS704/Параметри!$K$29,0)</f>
        <v>0</v>
      </c>
      <c r="AZ704" s="40">
        <f>ROUNDUP('Дані з ДІСО'!AT704/Параметри!$K$29,0)</f>
        <v>0</v>
      </c>
      <c r="BA704" s="64">
        <f>(AX704*Параметри!$K$32+AY704*Параметри!$L$32+AZ704*Параметри!$M$32)/18</f>
        <v>0</v>
      </c>
      <c r="BB704" s="29">
        <f>(BA704*Параметри!$K$51+SUM('Дані з ДІСО'!AR704:AT704)*Параметри!$K$48*Параметри!$K$20/1000)*Параметри!$K$74</f>
        <v>0</v>
      </c>
      <c r="BC704" s="40">
        <f>ROUNDUP(('Дані не з ДІСО'!I704+'Дані не з ДІСО'!K704)/Параметри!$K$26,0)</f>
        <v>0</v>
      </c>
      <c r="BD704" s="29">
        <f>BC704*Параметри!$M$36/18</f>
        <v>0</v>
      </c>
      <c r="BE704" s="40">
        <f>IF(BC704=0,0,'Дані не з ДІСО'!K704/('Дані не з ДІСО'!I704+'Дані не з ДІСО'!K704))</f>
        <v>0</v>
      </c>
      <c r="BF704" s="29">
        <f>(1+0.25*BE704)*BD704*Параметри!$K$51</f>
        <v>0</v>
      </c>
      <c r="BG704" s="40">
        <f>ROUNDUP('Дані не з ДІСО'!M704/Параметри!$K$27,0)</f>
        <v>0</v>
      </c>
      <c r="BH704" s="40">
        <f>BG704*Параметри!$M$37/18</f>
        <v>0</v>
      </c>
      <c r="BI704" s="29">
        <f>BH704*Параметри!$K$51</f>
        <v>0</v>
      </c>
      <c r="BJ704" s="29">
        <f>'Дані не з ДІСО'!N704*Параметри!$K$76</f>
        <v>0</v>
      </c>
      <c r="BK704" s="40">
        <f>ROUNDUP('Дані з ДІСО'!V704/Параметри!$K$25,0)</f>
        <v>0</v>
      </c>
      <c r="BL704" s="40">
        <f>ROUNDUP('Дані з ДІСО'!W704/Параметри!$K$25,0)</f>
        <v>0</v>
      </c>
      <c r="BM704" s="40">
        <f>ROUNDUP('Дані з ДІСО'!X704/Параметри!$K$25,0)</f>
        <v>0</v>
      </c>
      <c r="BN704" s="40">
        <f>(BK704*Параметри!$K$34+BL704*Параметри!$L$34+BM704*Параметри!$M$34)/18</f>
        <v>0</v>
      </c>
      <c r="BO704" s="40">
        <f>IF(K704=0,0,'Дані з ДІСО'!AC704/K704)</f>
        <v>0</v>
      </c>
      <c r="BP704" s="29">
        <f>(1+0.25*BO704)*BN704*Параметри!$K$51</f>
        <v>0</v>
      </c>
      <c r="BQ704" s="29">
        <f>BP704*'Коефіцієнти АТО'!U704</f>
        <v>0</v>
      </c>
      <c r="BR704" s="29">
        <f>K704*(1+0.25*BO704)*Параметри!$K$66*Параметри!$K$20/1000</f>
        <v>0</v>
      </c>
      <c r="BS704" s="29">
        <f>(1+0.25*BO704)*K704*'Коефіцієнти АТО'!S704*Параметри!$K$20/1000</f>
        <v>0</v>
      </c>
      <c r="BT704" s="29">
        <f t="shared" si="97"/>
        <v>0</v>
      </c>
      <c r="BU704" s="40">
        <f>ROUNDUP('Дані з ДІСО'!AG704/Параметри!$K$71,0)</f>
        <v>0</v>
      </c>
      <c r="BV704" s="40">
        <f t="shared" si="98"/>
        <v>0</v>
      </c>
      <c r="BW704" s="40">
        <f>IF('Дані з ДІСО'!AG704=0,0,'Дані з ДІСО'!AJ704/'Дані з ДІСО'!AG704)</f>
        <v>0</v>
      </c>
      <c r="BX704" s="29">
        <f>BV704*(1+0.25*BW704)*Параметри!$K$51</f>
        <v>0</v>
      </c>
      <c r="BY704" s="29">
        <f>ROUND(IF(Параметри!$K$77="No",CC704,CC704*Параметри!$K$78)+AG704,1)</f>
        <v>44538.3</v>
      </c>
      <c r="BZ704" s="29">
        <f>ROUND(IF(Параметри!$K$77="No",BF704,BF704*Параметри!$K$78),1)</f>
        <v>0</v>
      </c>
      <c r="CA704" s="29">
        <f>ROUND(IF(Параметри!$K$77="No",BI704,BI704*Параметри!$K$78),1)</f>
        <v>0</v>
      </c>
      <c r="CB704" s="29">
        <f>ROUND(IF(Параметри!$K$77="No",BJ704,BJ704*Параметри!$K$78),1)</f>
        <v>0</v>
      </c>
      <c r="CC704" s="29">
        <f t="shared" si="92"/>
        <v>49487.016704502996</v>
      </c>
    </row>
    <row r="705" spans="1:81">
      <c r="A705" s="9">
        <v>704</v>
      </c>
      <c r="B705" s="9" t="s">
        <v>3145</v>
      </c>
      <c r="C705" s="9" t="s">
        <v>3146</v>
      </c>
      <c r="D705" s="9" t="s">
        <v>3774</v>
      </c>
      <c r="E705" s="9" t="s">
        <v>21</v>
      </c>
      <c r="F705" s="9" t="s">
        <v>3812</v>
      </c>
      <c r="G705" s="9" t="s">
        <v>1478</v>
      </c>
      <c r="H705" s="29">
        <f>SUM('Дані з ДІСО'!J705:L705)</f>
        <v>4734</v>
      </c>
      <c r="I705" s="29">
        <f>SUM('Дані з ДІСО'!G705:I705)</f>
        <v>244</v>
      </c>
      <c r="J705" s="29">
        <f>SUM('Дані з ДІСО'!P705:R705)</f>
        <v>0</v>
      </c>
      <c r="K705" s="29">
        <f>SUM('Дані з ДІСО'!V705:X705)</f>
        <v>0</v>
      </c>
      <c r="L705" s="40">
        <f>ROUNDUP('Дані з ДІСО'!J705/'Коефіцієнти АТО'!$R705,0)</f>
        <v>101</v>
      </c>
      <c r="M705" s="40">
        <f>ROUNDUP('Дані з ДІСО'!K705/'Коефіцієнти АТО'!$R705,0)</f>
        <v>126</v>
      </c>
      <c r="N705" s="40">
        <f>ROUNDUP('Дані з ДІСО'!L705/'Коефіцієнти АТО'!$R705,0)</f>
        <v>37</v>
      </c>
      <c r="O705" s="59">
        <f>(L705*Параметри!$K$32+M705*Параметри!$L$32+N705*Параметри!$M$32)/18</f>
        <v>430.92777777777781</v>
      </c>
      <c r="P705" s="41">
        <f>IF(H705=0,"",'Дані з ДІСО'!Y705/H705)</f>
        <v>0</v>
      </c>
      <c r="Q705" s="29">
        <f>IF(H705=0,"",(1+0.25*P705)*O705*Параметри!$K$51)</f>
        <v>88262.718342626176</v>
      </c>
      <c r="R705" s="29">
        <f>IF(H705=0,"",Q705*'Коефіцієнти АТО'!T705)</f>
        <v>1500.4662118246451</v>
      </c>
      <c r="S705" s="29">
        <f>IF(H705=0,"",H705*(1+0.25*P705)*Параметри!$K$66*Параметри!$K$20/1000)</f>
        <v>0</v>
      </c>
      <c r="T705" s="29">
        <f>IF(H705=0,"",H705*(1+0.25*P705)*'Коефіцієнти АТО'!$S705*Параметри!$K$20/1000)</f>
        <v>19372.789311247321</v>
      </c>
      <c r="U705" s="29">
        <f t="shared" si="93"/>
        <v>109135.97386569815</v>
      </c>
      <c r="V705" s="29">
        <f t="shared" si="94"/>
        <v>109135.97386569815</v>
      </c>
      <c r="W705" s="40">
        <f>ROUNDUP('Дані з ДІСО'!P705/Параметри!$K$24,0)</f>
        <v>0</v>
      </c>
      <c r="X705" s="40">
        <f>ROUNDUP('Дані з ДІСО'!Q705/Параметри!$K$24,0)</f>
        <v>0</v>
      </c>
      <c r="Y705" s="40">
        <f>ROUNDUP('Дані з ДІСО'!R705/Параметри!$K$24,0)</f>
        <v>0</v>
      </c>
      <c r="Z705" s="59">
        <f>(W705*Параметри!$K$33+X705*Параметри!$L$33+Y705*Параметри!$M$33)/18</f>
        <v>0</v>
      </c>
      <c r="AA705" s="41">
        <f>IF(J705=0,0,'Дані з ДІСО'!AA705/J705)</f>
        <v>0</v>
      </c>
      <c r="AB705" s="29">
        <f>(1+0.25*AA705)*Z705*Параметри!$K$51</f>
        <v>0</v>
      </c>
      <c r="AC705" s="29">
        <f>AB705*'Коефіцієнти АТО'!U705</f>
        <v>0</v>
      </c>
      <c r="AD705" s="29">
        <f>J705*(1+0.25*AA705)*Параметри!$K$66*Параметри!$K$20/1000</f>
        <v>0</v>
      </c>
      <c r="AE705" s="29">
        <f>(1+0.25*AA705)*J705*'Коефіцієнти АТО'!S705*Параметри!$K$20/1000</f>
        <v>0</v>
      </c>
      <c r="AF705" s="29">
        <f t="shared" si="90"/>
        <v>0</v>
      </c>
      <c r="AG705" s="29">
        <v>0</v>
      </c>
      <c r="AH705" s="40">
        <v>6</v>
      </c>
      <c r="AI705" s="40">
        <v>0</v>
      </c>
      <c r="AJ705" s="40">
        <f t="shared" si="91"/>
        <v>0</v>
      </c>
      <c r="AK705" s="29">
        <f>(AH705+AI705)*(1+0.25*AJ705)*Параметри!$K$53</f>
        <v>1076.5756541760002</v>
      </c>
      <c r="AL705" s="29">
        <f>ROUNDUP(('Дані з ДІСО'!AU705+'Дані з ДІСО'!AW705)/Параметри!$K$28,0)</f>
        <v>0</v>
      </c>
      <c r="AM705" s="64">
        <f>AL705*Параметри!$M$35/18</f>
        <v>0</v>
      </c>
      <c r="AN705" s="29">
        <f>IF(AL705=0,0,'Дані з ДІСО'!AW705/SUM('Дані з ДІСО'!AU705,'Дані з ДІСО'!AW705))</f>
        <v>0</v>
      </c>
      <c r="AO705" s="29">
        <f>(1+0.25*AN705)*AM705*Параметри!$K$51</f>
        <v>0</v>
      </c>
      <c r="AP705" s="40">
        <f>ROUNDUP(('Дані з ДІСО'!AE705+'Дані не з ДІСО'!E705+'Дані не з ДІСО'!G705)/Параметри!$K$69,0)</f>
        <v>0</v>
      </c>
      <c r="AQ705" s="40">
        <f t="shared" si="95"/>
        <v>0</v>
      </c>
      <c r="AR705" s="40">
        <f>IF(AP705=0,0,('Дані з ДІСО'!AH705+'Дані не з ДІСО'!G705)/('Дані з ДІСО'!AE705+'Дані не з ДІСО'!E705+'Дані не з ДІСО'!G705))</f>
        <v>0</v>
      </c>
      <c r="AS705" s="29">
        <f>AQ705*(1+0.25*AR705)*Параметри!$K$51</f>
        <v>0</v>
      </c>
      <c r="AT705" s="40">
        <f>ROUNDUP('Дані з ДІСО'!AF705/Параметри!$K$70,0)</f>
        <v>0</v>
      </c>
      <c r="AU705" s="40">
        <f t="shared" si="96"/>
        <v>0</v>
      </c>
      <c r="AV705" s="40">
        <f>IF(AT705=0,0,'Дані з ДІСО'!AI705/'Дані з ДІСО'!AF705)</f>
        <v>0</v>
      </c>
      <c r="AW705" s="29">
        <f>AU705*(1+0.25*AV705)*Параметри!$K$51</f>
        <v>0</v>
      </c>
      <c r="AX705" s="40">
        <f>ROUNDUP('Дані з ДІСО'!AR705/Параметри!$K$29,0)</f>
        <v>0</v>
      </c>
      <c r="AY705" s="40">
        <f>ROUNDUP('Дані з ДІСО'!AS705/Параметри!$K$29,0)</f>
        <v>0</v>
      </c>
      <c r="AZ705" s="40">
        <f>ROUNDUP('Дані з ДІСО'!AT705/Параметри!$K$29,0)</f>
        <v>0</v>
      </c>
      <c r="BA705" s="64">
        <f>(AX705*Параметри!$K$32+AY705*Параметри!$L$32+AZ705*Параметри!$M$32)/18</f>
        <v>0</v>
      </c>
      <c r="BB705" s="29">
        <f>(BA705*Параметри!$K$51+SUM('Дані з ДІСО'!AR705:AT705)*Параметри!$K$48*Параметри!$K$20/1000)*Параметри!$K$74</f>
        <v>0</v>
      </c>
      <c r="BC705" s="40">
        <f>ROUNDUP(('Дані не з ДІСО'!I705+'Дані не з ДІСО'!K705)/Параметри!$K$26,0)</f>
        <v>0</v>
      </c>
      <c r="BD705" s="29">
        <f>BC705*Параметри!$M$36/18</f>
        <v>0</v>
      </c>
      <c r="BE705" s="40">
        <f>IF(BC705=0,0,'Дані не з ДІСО'!K705/('Дані не з ДІСО'!I705+'Дані не з ДІСО'!K705))</f>
        <v>0</v>
      </c>
      <c r="BF705" s="29">
        <f>(1+0.25*BE705)*BD705*Параметри!$K$51</f>
        <v>0</v>
      </c>
      <c r="BG705" s="40">
        <f>ROUNDUP('Дані не з ДІСО'!M705/Параметри!$K$27,0)</f>
        <v>0</v>
      </c>
      <c r="BH705" s="40">
        <f>BG705*Параметри!$M$37/18</f>
        <v>0</v>
      </c>
      <c r="BI705" s="29">
        <f>BH705*Параметри!$K$51</f>
        <v>0</v>
      </c>
      <c r="BJ705" s="29">
        <f>'Дані не з ДІСО'!N705*Параметри!$K$76</f>
        <v>0</v>
      </c>
      <c r="BK705" s="40">
        <f>ROUNDUP('Дані з ДІСО'!V705/Параметри!$K$25,0)</f>
        <v>0</v>
      </c>
      <c r="BL705" s="40">
        <f>ROUNDUP('Дані з ДІСО'!W705/Параметри!$K$25,0)</f>
        <v>0</v>
      </c>
      <c r="BM705" s="40">
        <f>ROUNDUP('Дані з ДІСО'!X705/Параметри!$K$25,0)</f>
        <v>0</v>
      </c>
      <c r="BN705" s="40">
        <f>(BK705*Параметри!$K$34+BL705*Параметри!$L$34+BM705*Параметри!$M$34)/18</f>
        <v>0</v>
      </c>
      <c r="BO705" s="40">
        <f>IF(K705=0,0,'Дані з ДІСО'!AC705/K705)</f>
        <v>0</v>
      </c>
      <c r="BP705" s="29">
        <f>(1+0.25*BO705)*BN705*Параметри!$K$51</f>
        <v>0</v>
      </c>
      <c r="BQ705" s="29">
        <f>BP705*'Коефіцієнти АТО'!U705</f>
        <v>0</v>
      </c>
      <c r="BR705" s="29">
        <f>K705*(1+0.25*BO705)*Параметри!$K$66*Параметри!$K$20/1000</f>
        <v>0</v>
      </c>
      <c r="BS705" s="29">
        <f>(1+0.25*BO705)*K705*'Коефіцієнти АТО'!S705*Параметри!$K$20/1000</f>
        <v>0</v>
      </c>
      <c r="BT705" s="29">
        <f t="shared" si="97"/>
        <v>0</v>
      </c>
      <c r="BU705" s="40">
        <f>ROUNDUP('Дані з ДІСО'!AG705/Параметри!$K$71,0)</f>
        <v>0</v>
      </c>
      <c r="BV705" s="40">
        <f t="shared" si="98"/>
        <v>0</v>
      </c>
      <c r="BW705" s="40">
        <f>IF('Дані з ДІСО'!AG705=0,0,'Дані з ДІСО'!AJ705/'Дані з ДІСО'!AG705)</f>
        <v>0</v>
      </c>
      <c r="BX705" s="29">
        <f>BV705*(1+0.25*BW705)*Параметри!$K$51</f>
        <v>0</v>
      </c>
      <c r="BY705" s="29">
        <f>ROUND(IF(Параметри!$K$77="No",CC705,CC705*Параметри!$K$78)+AG705,1)</f>
        <v>99191.3</v>
      </c>
      <c r="BZ705" s="29">
        <f>ROUND(IF(Параметри!$K$77="No",BF705,BF705*Параметри!$K$78),1)</f>
        <v>0</v>
      </c>
      <c r="CA705" s="29">
        <f>ROUND(IF(Параметри!$K$77="No",BI705,BI705*Параметри!$K$78),1)</f>
        <v>0</v>
      </c>
      <c r="CB705" s="29">
        <f>ROUND(IF(Параметри!$K$77="No",BJ705,BJ705*Параметри!$K$78),1)</f>
        <v>0</v>
      </c>
      <c r="CC705" s="29">
        <f t="shared" si="92"/>
        <v>110212.54951987416</v>
      </c>
    </row>
    <row r="706" spans="1:81">
      <c r="A706" s="9">
        <v>705</v>
      </c>
      <c r="B706" s="9" t="s">
        <v>3151</v>
      </c>
      <c r="C706" s="9" t="s">
        <v>3151</v>
      </c>
      <c r="D706" s="9" t="s">
        <v>3774</v>
      </c>
      <c r="E706" s="9" t="s">
        <v>29</v>
      </c>
      <c r="F706" s="9" t="s">
        <v>3813</v>
      </c>
      <c r="G706" s="9" t="s">
        <v>1480</v>
      </c>
      <c r="H706" s="29">
        <f>SUM('Дані з ДІСО'!J706:L706)</f>
        <v>1048</v>
      </c>
      <c r="I706" s="29">
        <f>SUM('Дані з ДІСО'!G706:I706)</f>
        <v>72</v>
      </c>
      <c r="J706" s="29">
        <f>SUM('Дані з ДІСО'!P706:R706)</f>
        <v>0</v>
      </c>
      <c r="K706" s="29">
        <f>SUM('Дані з ДІСО'!V706:X706)</f>
        <v>0</v>
      </c>
      <c r="L706" s="40">
        <f>ROUNDUP('Дані з ДІСО'!J706/'Коефіцієнти АТО'!$R706,0)</f>
        <v>27</v>
      </c>
      <c r="M706" s="40">
        <f>ROUNDUP('Дані з ДІСО'!K706/'Коефіцієнти АТО'!$R706,0)</f>
        <v>38</v>
      </c>
      <c r="N706" s="40">
        <f>ROUNDUP('Дані з ДІСО'!L706/'Коефіцієнти АТО'!$R706,0)</f>
        <v>12</v>
      </c>
      <c r="O706" s="59">
        <f>(L706*Параметри!$K$32+M706*Параметри!$L$32+N706*Параметри!$M$32)/18</f>
        <v>127.20000000000002</v>
      </c>
      <c r="P706" s="41">
        <f>IF(H706=0,"",'Дані з ДІСО'!Y706/H706)</f>
        <v>0</v>
      </c>
      <c r="Q706" s="29">
        <f>IF(H706=0,"",(1+0.25*P706)*O706*Параметри!$K$51)</f>
        <v>26053.130831059203</v>
      </c>
      <c r="R706" s="29">
        <f>IF(H706=0,"",Q706*'Коефіцієнти АТО'!T706)</f>
        <v>442.90322412800646</v>
      </c>
      <c r="S706" s="29">
        <f>IF(H706=0,"",H706*(1+0.25*P706)*Параметри!$K$66*Параметри!$K$20/1000)</f>
        <v>0</v>
      </c>
      <c r="T706" s="29">
        <f>IF(H706=0,"",H706*(1+0.25*P706)*'Коефіцієнти АТО'!$S706*Параметри!$K$20/1000)</f>
        <v>4787.3807169952415</v>
      </c>
      <c r="U706" s="29">
        <f t="shared" si="93"/>
        <v>31283.414772182452</v>
      </c>
      <c r="V706" s="29">
        <f t="shared" si="94"/>
        <v>31283.414772182452</v>
      </c>
      <c r="W706" s="40">
        <f>ROUNDUP('Дані з ДІСО'!P706/Параметри!$K$24,0)</f>
        <v>0</v>
      </c>
      <c r="X706" s="40">
        <f>ROUNDUP('Дані з ДІСО'!Q706/Параметри!$K$24,0)</f>
        <v>0</v>
      </c>
      <c r="Y706" s="40">
        <f>ROUNDUP('Дані з ДІСО'!R706/Параметри!$K$24,0)</f>
        <v>0</v>
      </c>
      <c r="Z706" s="59">
        <f>(W706*Параметри!$K$33+X706*Параметри!$L$33+Y706*Параметри!$M$33)/18</f>
        <v>0</v>
      </c>
      <c r="AA706" s="41">
        <f>IF(J706=0,0,'Дані з ДІСО'!AA706/J706)</f>
        <v>0</v>
      </c>
      <c r="AB706" s="29">
        <f>(1+0.25*AA706)*Z706*Параметри!$K$51</f>
        <v>0</v>
      </c>
      <c r="AC706" s="29">
        <f>AB706*'Коефіцієнти АТО'!U706</f>
        <v>0</v>
      </c>
      <c r="AD706" s="29">
        <f>J706*(1+0.25*AA706)*Параметри!$K$66*Параметри!$K$20/1000</f>
        <v>0</v>
      </c>
      <c r="AE706" s="29">
        <f>(1+0.25*AA706)*J706*'Коефіцієнти АТО'!S706*Параметри!$K$20/1000</f>
        <v>0</v>
      </c>
      <c r="AF706" s="29">
        <f t="shared" ref="AF706:AF769" si="99">SUM(AB706:AE706)</f>
        <v>0</v>
      </c>
      <c r="AG706" s="29">
        <v>0</v>
      </c>
      <c r="AH706" s="40">
        <v>17</v>
      </c>
      <c r="AI706" s="40">
        <v>0</v>
      </c>
      <c r="AJ706" s="40">
        <f t="shared" ref="AJ706:AJ769" si="100">IF(AH706+AI706=0,0,AI706/(AH706+AI706))</f>
        <v>0</v>
      </c>
      <c r="AK706" s="29">
        <f>(AH706+AI706)*(1+0.25*AJ706)*Параметри!$K$53</f>
        <v>3050.2976868320006</v>
      </c>
      <c r="AL706" s="29">
        <f>ROUNDUP(('Дані з ДІСО'!AU706+'Дані з ДІСО'!AW706)/Параметри!$K$28,0)</f>
        <v>0</v>
      </c>
      <c r="AM706" s="64">
        <f>AL706*Параметри!$M$35/18</f>
        <v>0</v>
      </c>
      <c r="AN706" s="29">
        <f>IF(AL706=0,0,'Дані з ДІСО'!AW706/SUM('Дані з ДІСО'!AU706,'Дані з ДІСО'!AW706))</f>
        <v>0</v>
      </c>
      <c r="AO706" s="29">
        <f>(1+0.25*AN706)*AM706*Параметри!$K$51</f>
        <v>0</v>
      </c>
      <c r="AP706" s="40">
        <f>ROUNDUP(('Дані з ДІСО'!AE706+'Дані не з ДІСО'!E706+'Дані не з ДІСО'!G706)/Параметри!$K$69,0)</f>
        <v>0</v>
      </c>
      <c r="AQ706" s="40">
        <f t="shared" si="95"/>
        <v>0</v>
      </c>
      <c r="AR706" s="40">
        <f>IF(AP706=0,0,('Дані з ДІСО'!AH706+'Дані не з ДІСО'!G706)/('Дані з ДІСО'!AE706+'Дані не з ДІСО'!E706+'Дані не з ДІСО'!G706))</f>
        <v>0</v>
      </c>
      <c r="AS706" s="29">
        <f>AQ706*(1+0.25*AR706)*Параметри!$K$51</f>
        <v>0</v>
      </c>
      <c r="AT706" s="40">
        <f>ROUNDUP('Дані з ДІСО'!AF706/Параметри!$K$70,0)</f>
        <v>0</v>
      </c>
      <c r="AU706" s="40">
        <f t="shared" si="96"/>
        <v>0</v>
      </c>
      <c r="AV706" s="40">
        <f>IF(AT706=0,0,'Дані з ДІСО'!AI706/'Дані з ДІСО'!AF706)</f>
        <v>0</v>
      </c>
      <c r="AW706" s="29">
        <f>AU706*(1+0.25*AV706)*Параметри!$K$51</f>
        <v>0</v>
      </c>
      <c r="AX706" s="40">
        <f>ROUNDUP('Дані з ДІСО'!AR706/Параметри!$K$29,0)</f>
        <v>0</v>
      </c>
      <c r="AY706" s="40">
        <f>ROUNDUP('Дані з ДІСО'!AS706/Параметри!$K$29,0)</f>
        <v>0</v>
      </c>
      <c r="AZ706" s="40">
        <f>ROUNDUP('Дані з ДІСО'!AT706/Параметри!$K$29,0)</f>
        <v>0</v>
      </c>
      <c r="BA706" s="64">
        <f>(AX706*Параметри!$K$32+AY706*Параметри!$L$32+AZ706*Параметри!$M$32)/18</f>
        <v>0</v>
      </c>
      <c r="BB706" s="29">
        <f>(BA706*Параметри!$K$51+SUM('Дані з ДІСО'!AR706:AT706)*Параметри!$K$48*Параметри!$K$20/1000)*Параметри!$K$74</f>
        <v>0</v>
      </c>
      <c r="BC706" s="40">
        <f>ROUNDUP(('Дані не з ДІСО'!I706+'Дані не з ДІСО'!K706)/Параметри!$K$26,0)</f>
        <v>0</v>
      </c>
      <c r="BD706" s="29">
        <f>BC706*Параметри!$M$36/18</f>
        <v>0</v>
      </c>
      <c r="BE706" s="40">
        <f>IF(BC706=0,0,'Дані не з ДІСО'!K706/('Дані не з ДІСО'!I706+'Дані не з ДІСО'!K706))</f>
        <v>0</v>
      </c>
      <c r="BF706" s="29">
        <f>(1+0.25*BE706)*BD706*Параметри!$K$51</f>
        <v>0</v>
      </c>
      <c r="BG706" s="40">
        <f>ROUNDUP('Дані не з ДІСО'!M706/Параметри!$K$27,0)</f>
        <v>0</v>
      </c>
      <c r="BH706" s="40">
        <f>BG706*Параметри!$M$37/18</f>
        <v>0</v>
      </c>
      <c r="BI706" s="29">
        <f>BH706*Параметри!$K$51</f>
        <v>0</v>
      </c>
      <c r="BJ706" s="29">
        <f>'Дані не з ДІСО'!N706*Параметри!$K$76</f>
        <v>0</v>
      </c>
      <c r="BK706" s="40">
        <f>ROUNDUP('Дані з ДІСО'!V706/Параметри!$K$25,0)</f>
        <v>0</v>
      </c>
      <c r="BL706" s="40">
        <f>ROUNDUP('Дані з ДІСО'!W706/Параметри!$K$25,0)</f>
        <v>0</v>
      </c>
      <c r="BM706" s="40">
        <f>ROUNDUP('Дані з ДІСО'!X706/Параметри!$K$25,0)</f>
        <v>0</v>
      </c>
      <c r="BN706" s="40">
        <f>(BK706*Параметри!$K$34+BL706*Параметри!$L$34+BM706*Параметри!$M$34)/18</f>
        <v>0</v>
      </c>
      <c r="BO706" s="40">
        <f>IF(K706=0,0,'Дані з ДІСО'!AC706/K706)</f>
        <v>0</v>
      </c>
      <c r="BP706" s="29">
        <f>(1+0.25*BO706)*BN706*Параметри!$K$51</f>
        <v>0</v>
      </c>
      <c r="BQ706" s="29">
        <f>BP706*'Коефіцієнти АТО'!U706</f>
        <v>0</v>
      </c>
      <c r="BR706" s="29">
        <f>K706*(1+0.25*BO706)*Параметри!$K$66*Параметри!$K$20/1000</f>
        <v>0</v>
      </c>
      <c r="BS706" s="29">
        <f>(1+0.25*BO706)*K706*'Коефіцієнти АТО'!S706*Параметри!$K$20/1000</f>
        <v>0</v>
      </c>
      <c r="BT706" s="29">
        <f t="shared" si="97"/>
        <v>0</v>
      </c>
      <c r="BU706" s="40">
        <f>ROUNDUP('Дані з ДІСО'!AG706/Параметри!$K$71,0)</f>
        <v>0</v>
      </c>
      <c r="BV706" s="40">
        <f t="shared" si="98"/>
        <v>0</v>
      </c>
      <c r="BW706" s="40">
        <f>IF('Дані з ДІСО'!AG706=0,0,'Дані з ДІСО'!AJ706/'Дані з ДІСО'!AG706)</f>
        <v>0</v>
      </c>
      <c r="BX706" s="29">
        <f>BV706*(1+0.25*BW706)*Параметри!$K$51</f>
        <v>0</v>
      </c>
      <c r="BY706" s="29">
        <f>ROUND(IF(Параметри!$K$77="No",CC706,CC706*Параметри!$K$78)+AG706,1)</f>
        <v>30900.3</v>
      </c>
      <c r="BZ706" s="29">
        <f>ROUND(IF(Параметри!$K$77="No",BF706,BF706*Параметри!$K$78),1)</f>
        <v>0</v>
      </c>
      <c r="CA706" s="29">
        <f>ROUND(IF(Параметри!$K$77="No",BI706,BI706*Параметри!$K$78),1)</f>
        <v>0</v>
      </c>
      <c r="CB706" s="29">
        <f>ROUND(IF(Параметри!$K$77="No",BJ706,BJ706*Параметри!$K$78),1)</f>
        <v>0</v>
      </c>
      <c r="CC706" s="29">
        <f t="shared" ref="CC706:CC769" si="101">U706+AF706+AK706+AO706+AS706+AW706+BB706+BT706+BX706</f>
        <v>34333.712459014452</v>
      </c>
    </row>
    <row r="707" spans="1:81">
      <c r="A707" s="9">
        <v>706</v>
      </c>
      <c r="B707" s="9" t="s">
        <v>3145</v>
      </c>
      <c r="C707" s="9" t="s">
        <v>3146</v>
      </c>
      <c r="D707" s="9" t="s">
        <v>3774</v>
      </c>
      <c r="E707" s="9" t="s">
        <v>21</v>
      </c>
      <c r="F707" s="9" t="s">
        <v>3683</v>
      </c>
      <c r="G707" s="9" t="s">
        <v>1482</v>
      </c>
      <c r="H707" s="29">
        <f>SUM('Дані з ДІСО'!J707:L707)</f>
        <v>5280</v>
      </c>
      <c r="I707" s="29">
        <f>SUM('Дані з ДІСО'!G707:I707)</f>
        <v>274</v>
      </c>
      <c r="J707" s="29">
        <f>SUM('Дані з ДІСО'!P707:R707)</f>
        <v>0</v>
      </c>
      <c r="K707" s="29">
        <f>SUM('Дані з ДІСО'!V707:X707)</f>
        <v>0</v>
      </c>
      <c r="L707" s="40">
        <f>ROUNDUP('Дані з ДІСО'!J707/'Коефіцієнти АТО'!$R707,0)</f>
        <v>115</v>
      </c>
      <c r="M707" s="40">
        <f>ROUNDUP('Дані з ДІСО'!K707/'Коефіцієнти АТО'!$R707,0)</f>
        <v>153</v>
      </c>
      <c r="N707" s="40">
        <f>ROUNDUP('Дані з ДІСО'!L707/'Коефіцієнти АТО'!$R707,0)</f>
        <v>26</v>
      </c>
      <c r="O707" s="59">
        <f>(L707*Параметри!$K$32+M707*Параметри!$L$32+N707*Параметри!$M$32)/18</f>
        <v>476.17222222222222</v>
      </c>
      <c r="P707" s="41">
        <f>IF(H707=0,"",'Дані з ДІСО'!Y707/H707)</f>
        <v>0</v>
      </c>
      <c r="Q707" s="29">
        <f>IF(H707=0,"",(1+0.25*P707)*O707*Параметри!$K$51)</f>
        <v>97529.694997419414</v>
      </c>
      <c r="R707" s="29">
        <f>IF(H707=0,"",Q707*'Коефіцієнти АТО'!T707)</f>
        <v>1658.0048149561301</v>
      </c>
      <c r="S707" s="29">
        <f>IF(H707=0,"",H707*(1+0.25*P707)*Параметри!$K$66*Параметри!$K$20/1000)</f>
        <v>0</v>
      </c>
      <c r="T707" s="29">
        <f>IF(H707=0,"",H707*(1+0.25*P707)*'Коефіцієнти АТО'!$S707*Параметри!$K$20/1000)</f>
        <v>21607.16678567509</v>
      </c>
      <c r="U707" s="29">
        <f t="shared" ref="U707:U770" si="102">IF(H707=0,0,SUM(Q707:T707))</f>
        <v>120794.86659805063</v>
      </c>
      <c r="V707" s="29">
        <f t="shared" ref="V707:V770" si="103">U707</f>
        <v>120794.86659805063</v>
      </c>
      <c r="W707" s="40">
        <f>ROUNDUP('Дані з ДІСО'!P707/Параметри!$K$24,0)</f>
        <v>0</v>
      </c>
      <c r="X707" s="40">
        <f>ROUNDUP('Дані з ДІСО'!Q707/Параметри!$K$24,0)</f>
        <v>0</v>
      </c>
      <c r="Y707" s="40">
        <f>ROUNDUP('Дані з ДІСО'!R707/Параметри!$K$24,0)</f>
        <v>0</v>
      </c>
      <c r="Z707" s="59">
        <f>(W707*Параметри!$K$33+X707*Параметри!$L$33+Y707*Параметри!$M$33)/18</f>
        <v>0</v>
      </c>
      <c r="AA707" s="41">
        <f>IF(J707=0,0,'Дані з ДІСО'!AA707/J707)</f>
        <v>0</v>
      </c>
      <c r="AB707" s="29">
        <f>(1+0.25*AA707)*Z707*Параметри!$K$51</f>
        <v>0</v>
      </c>
      <c r="AC707" s="29">
        <f>AB707*'Коефіцієнти АТО'!U707</f>
        <v>0</v>
      </c>
      <c r="AD707" s="29">
        <f>J707*(1+0.25*AA707)*Параметри!$K$66*Параметри!$K$20/1000</f>
        <v>0</v>
      </c>
      <c r="AE707" s="29">
        <f>(1+0.25*AA707)*J707*'Коефіцієнти АТО'!S707*Параметри!$K$20/1000</f>
        <v>0</v>
      </c>
      <c r="AF707" s="29">
        <f t="shared" si="99"/>
        <v>0</v>
      </c>
      <c r="AG707" s="29">
        <v>0</v>
      </c>
      <c r="AH707" s="40">
        <v>50</v>
      </c>
      <c r="AI707" s="40">
        <v>0</v>
      </c>
      <c r="AJ707" s="40">
        <f t="shared" si="100"/>
        <v>0</v>
      </c>
      <c r="AK707" s="29">
        <f>(AH707+AI707)*(1+0.25*AJ707)*Параметри!$K$53</f>
        <v>8971.463784800002</v>
      </c>
      <c r="AL707" s="29">
        <f>ROUNDUP(('Дані з ДІСО'!AU707+'Дані з ДІСО'!AW707)/Параметри!$K$28,0)</f>
        <v>0</v>
      </c>
      <c r="AM707" s="64">
        <f>AL707*Параметри!$M$35/18</f>
        <v>0</v>
      </c>
      <c r="AN707" s="29">
        <f>IF(AL707=0,0,'Дані з ДІСО'!AW707/SUM('Дані з ДІСО'!AU707,'Дані з ДІСО'!AW707))</f>
        <v>0</v>
      </c>
      <c r="AO707" s="29">
        <f>(1+0.25*AN707)*AM707*Параметри!$K$51</f>
        <v>0</v>
      </c>
      <c r="AP707" s="40">
        <f>ROUNDUP(('Дані з ДІСО'!AE707+'Дані не з ДІСО'!E707+'Дані не з ДІСО'!G707)/Параметри!$K$69,0)</f>
        <v>1</v>
      </c>
      <c r="AQ707" s="40">
        <f t="shared" ref="AQ707:AQ770" si="104">AP707*2</f>
        <v>2</v>
      </c>
      <c r="AR707" s="40">
        <f>IF(AP707=0,0,('Дані з ДІСО'!AH707+'Дані не з ДІСО'!G707)/('Дані з ДІСО'!AE707+'Дані не з ДІСО'!E707+'Дані не з ДІСО'!G707))</f>
        <v>0</v>
      </c>
      <c r="AS707" s="29">
        <f>AQ707*(1+0.25*AR707)*Параметри!$K$51</f>
        <v>409.64042187199999</v>
      </c>
      <c r="AT707" s="40">
        <f>ROUNDUP('Дані з ДІСО'!AF707/Параметри!$K$70,0)</f>
        <v>0</v>
      </c>
      <c r="AU707" s="40">
        <f t="shared" ref="AU707:AU770" si="105">AT707*2</f>
        <v>0</v>
      </c>
      <c r="AV707" s="40">
        <f>IF(AT707=0,0,'Дані з ДІСО'!AI707/'Дані з ДІСО'!AF707)</f>
        <v>0</v>
      </c>
      <c r="AW707" s="29">
        <f>AU707*(1+0.25*AV707)*Параметри!$K$51</f>
        <v>0</v>
      </c>
      <c r="AX707" s="40">
        <f>ROUNDUP('Дані з ДІСО'!AR707/Параметри!$K$29,0)</f>
        <v>0</v>
      </c>
      <c r="AY707" s="40">
        <f>ROUNDUP('Дані з ДІСО'!AS707/Параметри!$K$29,0)</f>
        <v>0</v>
      </c>
      <c r="AZ707" s="40">
        <f>ROUNDUP('Дані з ДІСО'!AT707/Параметри!$K$29,0)</f>
        <v>0</v>
      </c>
      <c r="BA707" s="64">
        <f>(AX707*Параметри!$K$32+AY707*Параметри!$L$32+AZ707*Параметри!$M$32)/18</f>
        <v>0</v>
      </c>
      <c r="BB707" s="29">
        <f>(BA707*Параметри!$K$51+SUM('Дані з ДІСО'!AR707:AT707)*Параметри!$K$48*Параметри!$K$20/1000)*Параметри!$K$74</f>
        <v>0</v>
      </c>
      <c r="BC707" s="40">
        <f>ROUNDUP(('Дані не з ДІСО'!I707+'Дані не з ДІСО'!K707)/Параметри!$K$26,0)</f>
        <v>0</v>
      </c>
      <c r="BD707" s="29">
        <f>BC707*Параметри!$M$36/18</f>
        <v>0</v>
      </c>
      <c r="BE707" s="40">
        <f>IF(BC707=0,0,'Дані не з ДІСО'!K707/('Дані не з ДІСО'!I707+'Дані не з ДІСО'!K707))</f>
        <v>0</v>
      </c>
      <c r="BF707" s="29">
        <f>(1+0.25*BE707)*BD707*Параметри!$K$51</f>
        <v>0</v>
      </c>
      <c r="BG707" s="40">
        <f>ROUNDUP('Дані не з ДІСО'!M707/Параметри!$K$27,0)</f>
        <v>0</v>
      </c>
      <c r="BH707" s="40">
        <f>BG707*Параметри!$M$37/18</f>
        <v>0</v>
      </c>
      <c r="BI707" s="29">
        <f>BH707*Параметри!$K$51</f>
        <v>0</v>
      </c>
      <c r="BJ707" s="29">
        <f>'Дані не з ДІСО'!N707*Параметри!$K$76</f>
        <v>0</v>
      </c>
      <c r="BK707" s="40">
        <f>ROUNDUP('Дані з ДІСО'!V707/Параметри!$K$25,0)</f>
        <v>0</v>
      </c>
      <c r="BL707" s="40">
        <f>ROUNDUP('Дані з ДІСО'!W707/Параметри!$K$25,0)</f>
        <v>0</v>
      </c>
      <c r="BM707" s="40">
        <f>ROUNDUP('Дані з ДІСО'!X707/Параметри!$K$25,0)</f>
        <v>0</v>
      </c>
      <c r="BN707" s="40">
        <f>(BK707*Параметри!$K$34+BL707*Параметри!$L$34+BM707*Параметри!$M$34)/18</f>
        <v>0</v>
      </c>
      <c r="BO707" s="40">
        <f>IF(K707=0,0,'Дані з ДІСО'!AC707/K707)</f>
        <v>0</v>
      </c>
      <c r="BP707" s="29">
        <f>(1+0.25*BO707)*BN707*Параметри!$K$51</f>
        <v>0</v>
      </c>
      <c r="BQ707" s="29">
        <f>BP707*'Коефіцієнти АТО'!U707</f>
        <v>0</v>
      </c>
      <c r="BR707" s="29">
        <f>K707*(1+0.25*BO707)*Параметри!$K$66*Параметри!$K$20/1000</f>
        <v>0</v>
      </c>
      <c r="BS707" s="29">
        <f>(1+0.25*BO707)*K707*'Коефіцієнти АТО'!S707*Параметри!$K$20/1000</f>
        <v>0</v>
      </c>
      <c r="BT707" s="29">
        <f t="shared" ref="BT707:BT770" si="106">SUM(BP707:BS707)</f>
        <v>0</v>
      </c>
      <c r="BU707" s="40">
        <f>ROUNDUP('Дані з ДІСО'!AG707/Параметри!$K$71,0)</f>
        <v>0</v>
      </c>
      <c r="BV707" s="40">
        <f t="shared" ref="BV707:BV770" si="107">BU707*2</f>
        <v>0</v>
      </c>
      <c r="BW707" s="40">
        <f>IF('Дані з ДІСО'!AG707=0,0,'Дані з ДІСО'!AJ707/'Дані з ДІСО'!AG707)</f>
        <v>0</v>
      </c>
      <c r="BX707" s="29">
        <f>BV707*(1+0.25*BW707)*Параметри!$K$51</f>
        <v>0</v>
      </c>
      <c r="BY707" s="29">
        <f>ROUND(IF(Параметри!$K$77="No",CC707,CC707*Параметри!$K$78)+AG707,1)</f>
        <v>117158.39999999999</v>
      </c>
      <c r="BZ707" s="29">
        <f>ROUND(IF(Параметри!$K$77="No",BF707,BF707*Параметри!$K$78),1)</f>
        <v>0</v>
      </c>
      <c r="CA707" s="29">
        <f>ROUND(IF(Параметри!$K$77="No",BI707,BI707*Параметри!$K$78),1)</f>
        <v>0</v>
      </c>
      <c r="CB707" s="29">
        <f>ROUND(IF(Параметри!$K$77="No",BJ707,BJ707*Параметри!$K$78),1)</f>
        <v>0</v>
      </c>
      <c r="CC707" s="29">
        <f t="shared" si="101"/>
        <v>130175.97080472263</v>
      </c>
    </row>
    <row r="708" spans="1:81">
      <c r="A708" s="9">
        <v>707</v>
      </c>
      <c r="B708" s="9" t="s">
        <v>3151</v>
      </c>
      <c r="C708" s="9" t="s">
        <v>3151</v>
      </c>
      <c r="D708" s="9" t="s">
        <v>3774</v>
      </c>
      <c r="E708" s="9" t="s">
        <v>29</v>
      </c>
      <c r="F708" s="9" t="s">
        <v>3614</v>
      </c>
      <c r="G708" s="9" t="s">
        <v>1484</v>
      </c>
      <c r="H708" s="29">
        <f>SUM('Дані з ДІСО'!J708:L708)</f>
        <v>2499</v>
      </c>
      <c r="I708" s="29">
        <f>SUM('Дані з ДІСО'!G708:I708)</f>
        <v>143</v>
      </c>
      <c r="J708" s="29">
        <f>SUM('Дані з ДІСО'!P708:R708)</f>
        <v>0</v>
      </c>
      <c r="K708" s="29">
        <f>SUM('Дані з ДІСО'!V708:X708)</f>
        <v>0</v>
      </c>
      <c r="L708" s="40">
        <f>ROUNDUP('Дані з ДІСО'!J708/'Коефіцієнти АТО'!$R708,0)</f>
        <v>64</v>
      </c>
      <c r="M708" s="40">
        <f>ROUNDUP('Дані з ДІСО'!K708/'Коефіцієнти АТО'!$R708,0)</f>
        <v>79</v>
      </c>
      <c r="N708" s="40">
        <f>ROUNDUP('Дані з ДІСО'!L708/'Коефіцієнти АТО'!$R708,0)</f>
        <v>15</v>
      </c>
      <c r="O708" s="59">
        <f>(L708*Параметри!$K$32+M708*Параметри!$L$32+N708*Параметри!$M$32)/18</f>
        <v>254.87777777777779</v>
      </c>
      <c r="P708" s="41">
        <f>IF(H708=0,"",'Дані з ДІСО'!Y708/H708)</f>
        <v>0</v>
      </c>
      <c r="Q708" s="29">
        <f>IF(H708=0,"",(1+0.25*P708)*O708*Параметри!$K$51)</f>
        <v>52204.120207343381</v>
      </c>
      <c r="R708" s="29">
        <f>IF(H708=0,"",Q708*'Коефіцієнти АТО'!T708)</f>
        <v>887.47004352483759</v>
      </c>
      <c r="S708" s="29">
        <f>IF(H708=0,"",H708*(1+0.25*P708)*Параметри!$K$66*Параметри!$K$20/1000)</f>
        <v>0</v>
      </c>
      <c r="T708" s="29">
        <f>IF(H708=0,"",H708*(1+0.25*P708)*'Коефіцієнти АТО'!$S708*Параметри!$K$20/1000)</f>
        <v>11415.710316575485</v>
      </c>
      <c r="U708" s="29">
        <f t="shared" si="102"/>
        <v>64507.300567443701</v>
      </c>
      <c r="V708" s="29">
        <f t="shared" si="103"/>
        <v>64507.300567443701</v>
      </c>
      <c r="W708" s="40">
        <f>ROUNDUP('Дані з ДІСО'!P708/Параметри!$K$24,0)</f>
        <v>0</v>
      </c>
      <c r="X708" s="40">
        <f>ROUNDUP('Дані з ДІСО'!Q708/Параметри!$K$24,0)</f>
        <v>0</v>
      </c>
      <c r="Y708" s="40">
        <f>ROUNDUP('Дані з ДІСО'!R708/Параметри!$K$24,0)</f>
        <v>0</v>
      </c>
      <c r="Z708" s="59">
        <f>(W708*Параметри!$K$33+X708*Параметри!$L$33+Y708*Параметри!$M$33)/18</f>
        <v>0</v>
      </c>
      <c r="AA708" s="41">
        <f>IF(J708=0,0,'Дані з ДІСО'!AA708/J708)</f>
        <v>0</v>
      </c>
      <c r="AB708" s="29">
        <f>(1+0.25*AA708)*Z708*Параметри!$K$51</f>
        <v>0</v>
      </c>
      <c r="AC708" s="29">
        <f>AB708*'Коефіцієнти АТО'!U708</f>
        <v>0</v>
      </c>
      <c r="AD708" s="29">
        <f>J708*(1+0.25*AA708)*Параметри!$K$66*Параметри!$K$20/1000</f>
        <v>0</v>
      </c>
      <c r="AE708" s="29">
        <f>(1+0.25*AA708)*J708*'Коефіцієнти АТО'!S708*Параметри!$K$20/1000</f>
        <v>0</v>
      </c>
      <c r="AF708" s="29">
        <f t="shared" si="99"/>
        <v>0</v>
      </c>
      <c r="AG708" s="29">
        <v>0</v>
      </c>
      <c r="AH708" s="40">
        <v>16</v>
      </c>
      <c r="AI708" s="40">
        <v>0</v>
      </c>
      <c r="AJ708" s="40">
        <f t="shared" si="100"/>
        <v>0</v>
      </c>
      <c r="AK708" s="29">
        <f>(AH708+AI708)*(1+0.25*AJ708)*Параметри!$K$53</f>
        <v>2870.8684111360008</v>
      </c>
      <c r="AL708" s="29">
        <f>ROUNDUP(('Дані з ДІСО'!AU708+'Дані з ДІСО'!AW708)/Параметри!$K$28,0)</f>
        <v>0</v>
      </c>
      <c r="AM708" s="64">
        <f>AL708*Параметри!$M$35/18</f>
        <v>0</v>
      </c>
      <c r="AN708" s="29">
        <f>IF(AL708=0,0,'Дані з ДІСО'!AW708/SUM('Дані з ДІСО'!AU708,'Дані з ДІСО'!AW708))</f>
        <v>0</v>
      </c>
      <c r="AO708" s="29">
        <f>(1+0.25*AN708)*AM708*Параметри!$K$51</f>
        <v>0</v>
      </c>
      <c r="AP708" s="40">
        <f>ROUNDUP(('Дані з ДІСО'!AE708+'Дані не з ДІСО'!E708+'Дані не з ДІСО'!G708)/Параметри!$K$69,0)</f>
        <v>0</v>
      </c>
      <c r="AQ708" s="40">
        <f t="shared" si="104"/>
        <v>0</v>
      </c>
      <c r="AR708" s="40">
        <f>IF(AP708=0,0,('Дані з ДІСО'!AH708+'Дані не з ДІСО'!G708)/('Дані з ДІСО'!AE708+'Дані не з ДІСО'!E708+'Дані не з ДІСО'!G708))</f>
        <v>0</v>
      </c>
      <c r="AS708" s="29">
        <f>AQ708*(1+0.25*AR708)*Параметри!$K$51</f>
        <v>0</v>
      </c>
      <c r="AT708" s="40">
        <f>ROUNDUP('Дані з ДІСО'!AF708/Параметри!$K$70,0)</f>
        <v>0</v>
      </c>
      <c r="AU708" s="40">
        <f t="shared" si="105"/>
        <v>0</v>
      </c>
      <c r="AV708" s="40">
        <f>IF(AT708=0,0,'Дані з ДІСО'!AI708/'Дані з ДІСО'!AF708)</f>
        <v>0</v>
      </c>
      <c r="AW708" s="29">
        <f>AU708*(1+0.25*AV708)*Параметри!$K$51</f>
        <v>0</v>
      </c>
      <c r="AX708" s="40">
        <f>ROUNDUP('Дані з ДІСО'!AR708/Параметри!$K$29,0)</f>
        <v>0</v>
      </c>
      <c r="AY708" s="40">
        <f>ROUNDUP('Дані з ДІСО'!AS708/Параметри!$K$29,0)</f>
        <v>0</v>
      </c>
      <c r="AZ708" s="40">
        <f>ROUNDUP('Дані з ДІСО'!AT708/Параметри!$K$29,0)</f>
        <v>0</v>
      </c>
      <c r="BA708" s="64">
        <f>(AX708*Параметри!$K$32+AY708*Параметри!$L$32+AZ708*Параметри!$M$32)/18</f>
        <v>0</v>
      </c>
      <c r="BB708" s="29">
        <f>(BA708*Параметри!$K$51+SUM('Дані з ДІСО'!AR708:AT708)*Параметри!$K$48*Параметри!$K$20/1000)*Параметри!$K$74</f>
        <v>0</v>
      </c>
      <c r="BC708" s="40">
        <f>ROUNDUP(('Дані не з ДІСО'!I708+'Дані не з ДІСО'!K708)/Параметри!$K$26,0)</f>
        <v>0</v>
      </c>
      <c r="BD708" s="29">
        <f>BC708*Параметри!$M$36/18</f>
        <v>0</v>
      </c>
      <c r="BE708" s="40">
        <f>IF(BC708=0,0,'Дані не з ДІСО'!K708/('Дані не з ДІСО'!I708+'Дані не з ДІСО'!K708))</f>
        <v>0</v>
      </c>
      <c r="BF708" s="29">
        <f>(1+0.25*BE708)*BD708*Параметри!$K$51</f>
        <v>0</v>
      </c>
      <c r="BG708" s="40">
        <f>ROUNDUP('Дані не з ДІСО'!M708/Параметри!$K$27,0)</f>
        <v>0</v>
      </c>
      <c r="BH708" s="40">
        <f>BG708*Параметри!$M$37/18</f>
        <v>0</v>
      </c>
      <c r="BI708" s="29">
        <f>BH708*Параметри!$K$51</f>
        <v>0</v>
      </c>
      <c r="BJ708" s="29">
        <f>'Дані не з ДІСО'!N708*Параметри!$K$76</f>
        <v>0</v>
      </c>
      <c r="BK708" s="40">
        <f>ROUNDUP('Дані з ДІСО'!V708/Параметри!$K$25,0)</f>
        <v>0</v>
      </c>
      <c r="BL708" s="40">
        <f>ROUNDUP('Дані з ДІСО'!W708/Параметри!$K$25,0)</f>
        <v>0</v>
      </c>
      <c r="BM708" s="40">
        <f>ROUNDUP('Дані з ДІСО'!X708/Параметри!$K$25,0)</f>
        <v>0</v>
      </c>
      <c r="BN708" s="40">
        <f>(BK708*Параметри!$K$34+BL708*Параметри!$L$34+BM708*Параметри!$M$34)/18</f>
        <v>0</v>
      </c>
      <c r="BO708" s="40">
        <f>IF(K708=0,0,'Дані з ДІСО'!AC708/K708)</f>
        <v>0</v>
      </c>
      <c r="BP708" s="29">
        <f>(1+0.25*BO708)*BN708*Параметри!$K$51</f>
        <v>0</v>
      </c>
      <c r="BQ708" s="29">
        <f>BP708*'Коефіцієнти АТО'!U708</f>
        <v>0</v>
      </c>
      <c r="BR708" s="29">
        <f>K708*(1+0.25*BO708)*Параметри!$K$66*Параметри!$K$20/1000</f>
        <v>0</v>
      </c>
      <c r="BS708" s="29">
        <f>(1+0.25*BO708)*K708*'Коефіцієнти АТО'!S708*Параметри!$K$20/1000</f>
        <v>0</v>
      </c>
      <c r="BT708" s="29">
        <f t="shared" si="106"/>
        <v>0</v>
      </c>
      <c r="BU708" s="40">
        <f>ROUNDUP('Дані з ДІСО'!AG708/Параметри!$K$71,0)</f>
        <v>0</v>
      </c>
      <c r="BV708" s="40">
        <f t="shared" si="107"/>
        <v>0</v>
      </c>
      <c r="BW708" s="40">
        <f>IF('Дані з ДІСО'!AG708=0,0,'Дані з ДІСО'!AJ708/'Дані з ДІСО'!AG708)</f>
        <v>0</v>
      </c>
      <c r="BX708" s="29">
        <f>BV708*(1+0.25*BW708)*Параметри!$K$51</f>
        <v>0</v>
      </c>
      <c r="BY708" s="29">
        <f>ROUND(IF(Параметри!$K$77="No",CC708,CC708*Параметри!$K$78)+AG708,1)</f>
        <v>60640.4</v>
      </c>
      <c r="BZ708" s="29">
        <f>ROUND(IF(Параметри!$K$77="No",BF708,BF708*Параметри!$K$78),1)</f>
        <v>0</v>
      </c>
      <c r="CA708" s="29">
        <f>ROUND(IF(Параметри!$K$77="No",BI708,BI708*Параметри!$K$78),1)</f>
        <v>0</v>
      </c>
      <c r="CB708" s="29">
        <f>ROUND(IF(Параметри!$K$77="No",BJ708,BJ708*Параметри!$K$78),1)</f>
        <v>0</v>
      </c>
      <c r="CC708" s="29">
        <f t="shared" si="101"/>
        <v>67378.168978579706</v>
      </c>
    </row>
    <row r="709" spans="1:81">
      <c r="A709" s="9">
        <v>708</v>
      </c>
      <c r="B709" s="9" t="s">
        <v>3148</v>
      </c>
      <c r="C709" s="9" t="s">
        <v>3148</v>
      </c>
      <c r="D709" s="9" t="s">
        <v>3774</v>
      </c>
      <c r="E709" s="9" t="s">
        <v>24</v>
      </c>
      <c r="F709" s="9" t="s">
        <v>3814</v>
      </c>
      <c r="G709" s="9" t="s">
        <v>1486</v>
      </c>
      <c r="H709" s="29">
        <f>SUM('Дані з ДІСО'!J709:L709)</f>
        <v>1295</v>
      </c>
      <c r="I709" s="29">
        <f>SUM('Дані з ДІСО'!G709:I709)</f>
        <v>129</v>
      </c>
      <c r="J709" s="29">
        <f>SUM('Дані з ДІСО'!P709:R709)</f>
        <v>0</v>
      </c>
      <c r="K709" s="29">
        <f>SUM('Дані з ДІСО'!V709:X709)</f>
        <v>0</v>
      </c>
      <c r="L709" s="40">
        <f>ROUNDUP('Дані з ДІСО'!J709/'Коефіцієнти АТО'!$R709,0)</f>
        <v>37</v>
      </c>
      <c r="M709" s="40">
        <f>ROUNDUP('Дані з ДІСО'!K709/'Коефіцієнти АТО'!$R709,0)</f>
        <v>51</v>
      </c>
      <c r="N709" s="40">
        <f>ROUNDUP('Дані з ДІСО'!L709/'Коефіцієнти АТО'!$R709,0)</f>
        <v>13</v>
      </c>
      <c r="O709" s="59">
        <f>(L709*Параметри!$K$32+M709*Параметри!$L$32+N709*Параметри!$M$32)/18</f>
        <v>165.56666666666666</v>
      </c>
      <c r="P709" s="41">
        <f>IF(H709=0,"",'Дані з ДІСО'!Y709/H709)</f>
        <v>1</v>
      </c>
      <c r="Q709" s="29">
        <f>IF(H709=0,"",(1+0.25*P709)*O709*Параметри!$K$51)</f>
        <v>42389.249488296329</v>
      </c>
      <c r="R709" s="29">
        <f>IF(H709=0,"",Q709*'Коефіцієнти АТО'!T709)</f>
        <v>720.61724130103767</v>
      </c>
      <c r="S709" s="29">
        <f>IF(H709=0,"",H709*(1+0.25*P709)*Параметри!$K$66*Параметри!$K$20/1000)</f>
        <v>0</v>
      </c>
      <c r="T709" s="29">
        <f>IF(H709=0,"",H709*(1+0.25*P709)*'Коефіцієнти АТО'!$S709*Параметри!$K$20/1000)</f>
        <v>8164.9042698137428</v>
      </c>
      <c r="U709" s="29">
        <f t="shared" si="102"/>
        <v>51274.770999411106</v>
      </c>
      <c r="V709" s="29">
        <f t="shared" si="103"/>
        <v>51274.770999411106</v>
      </c>
      <c r="W709" s="40">
        <f>ROUNDUP('Дані з ДІСО'!P709/Параметри!$K$24,0)</f>
        <v>0</v>
      </c>
      <c r="X709" s="40">
        <f>ROUNDUP('Дані з ДІСО'!Q709/Параметри!$K$24,0)</f>
        <v>0</v>
      </c>
      <c r="Y709" s="40">
        <f>ROUNDUP('Дані з ДІСО'!R709/Параметри!$K$24,0)</f>
        <v>0</v>
      </c>
      <c r="Z709" s="59">
        <f>(W709*Параметри!$K$33+X709*Параметри!$L$33+Y709*Параметри!$M$33)/18</f>
        <v>0</v>
      </c>
      <c r="AA709" s="41">
        <f>IF(J709=0,0,'Дані з ДІСО'!AA709/J709)</f>
        <v>0</v>
      </c>
      <c r="AB709" s="29">
        <f>(1+0.25*AA709)*Z709*Параметри!$K$51</f>
        <v>0</v>
      </c>
      <c r="AC709" s="29">
        <f>AB709*'Коефіцієнти АТО'!U709</f>
        <v>0</v>
      </c>
      <c r="AD709" s="29">
        <f>J709*(1+0.25*AA709)*Параметри!$K$66*Параметри!$K$20/1000</f>
        <v>0</v>
      </c>
      <c r="AE709" s="29">
        <f>(1+0.25*AA709)*J709*'Коефіцієнти АТО'!S709*Параметри!$K$20/1000</f>
        <v>0</v>
      </c>
      <c r="AF709" s="29">
        <f t="shared" si="99"/>
        <v>0</v>
      </c>
      <c r="AG709" s="29">
        <v>0</v>
      </c>
      <c r="AH709" s="40">
        <v>0</v>
      </c>
      <c r="AI709" s="40">
        <v>13</v>
      </c>
      <c r="AJ709" s="40">
        <f t="shared" si="100"/>
        <v>1</v>
      </c>
      <c r="AK709" s="29">
        <f>(AH709+AI709)*(1+0.25*AJ709)*Параметри!$K$53</f>
        <v>2915.7257300600008</v>
      </c>
      <c r="AL709" s="29">
        <f>ROUNDUP(('Дані з ДІСО'!AU709+'Дані з ДІСО'!AW709)/Параметри!$K$28,0)</f>
        <v>0</v>
      </c>
      <c r="AM709" s="64">
        <f>AL709*Параметри!$M$35/18</f>
        <v>0</v>
      </c>
      <c r="AN709" s="29">
        <f>IF(AL709=0,0,'Дані з ДІСО'!AW709/SUM('Дані з ДІСО'!AU709,'Дані з ДІСО'!AW709))</f>
        <v>0</v>
      </c>
      <c r="AO709" s="29">
        <f>(1+0.25*AN709)*AM709*Параметри!$K$51</f>
        <v>0</v>
      </c>
      <c r="AP709" s="40">
        <f>ROUNDUP(('Дані з ДІСО'!AE709+'Дані не з ДІСО'!E709+'Дані не з ДІСО'!G709)/Параметри!$K$69,0)</f>
        <v>10</v>
      </c>
      <c r="AQ709" s="40">
        <f t="shared" si="104"/>
        <v>20</v>
      </c>
      <c r="AR709" s="40">
        <f>IF(AP709=0,0,('Дані з ДІСО'!AH709+'Дані не з ДІСО'!G709)/('Дані з ДІСО'!AE709+'Дані не з ДІСО'!E709+'Дані не з ДІСО'!G709))</f>
        <v>1</v>
      </c>
      <c r="AS709" s="29">
        <f>AQ709*(1+0.25*AR709)*Параметри!$K$51</f>
        <v>5120.5052734000001</v>
      </c>
      <c r="AT709" s="40">
        <f>ROUNDUP('Дані з ДІСО'!AF709/Параметри!$K$70,0)</f>
        <v>0</v>
      </c>
      <c r="AU709" s="40">
        <f t="shared" si="105"/>
        <v>0</v>
      </c>
      <c r="AV709" s="40">
        <f>IF(AT709=0,0,'Дані з ДІСО'!AI709/'Дані з ДІСО'!AF709)</f>
        <v>0</v>
      </c>
      <c r="AW709" s="29">
        <f>AU709*(1+0.25*AV709)*Параметри!$K$51</f>
        <v>0</v>
      </c>
      <c r="AX709" s="40">
        <f>ROUNDUP('Дані з ДІСО'!AR709/Параметри!$K$29,0)</f>
        <v>0</v>
      </c>
      <c r="AY709" s="40">
        <f>ROUNDUP('Дані з ДІСО'!AS709/Параметри!$K$29,0)</f>
        <v>0</v>
      </c>
      <c r="AZ709" s="40">
        <f>ROUNDUP('Дані з ДІСО'!AT709/Параметри!$K$29,0)</f>
        <v>0</v>
      </c>
      <c r="BA709" s="64">
        <f>(AX709*Параметри!$K$32+AY709*Параметри!$L$32+AZ709*Параметри!$M$32)/18</f>
        <v>0</v>
      </c>
      <c r="BB709" s="29">
        <f>(BA709*Параметри!$K$51+SUM('Дані з ДІСО'!AR709:AT709)*Параметри!$K$48*Параметри!$K$20/1000)*Параметри!$K$74</f>
        <v>0</v>
      </c>
      <c r="BC709" s="40">
        <f>ROUNDUP(('Дані не з ДІСО'!I709+'Дані не з ДІСО'!K709)/Параметри!$K$26,0)</f>
        <v>0</v>
      </c>
      <c r="BD709" s="29">
        <f>BC709*Параметри!$M$36/18</f>
        <v>0</v>
      </c>
      <c r="BE709" s="40">
        <f>IF(BC709=0,0,'Дані не з ДІСО'!K709/('Дані не з ДІСО'!I709+'Дані не з ДІСО'!K709))</f>
        <v>0</v>
      </c>
      <c r="BF709" s="29">
        <f>(1+0.25*BE709)*BD709*Параметри!$K$51</f>
        <v>0</v>
      </c>
      <c r="BG709" s="40">
        <f>ROUNDUP('Дані не з ДІСО'!M709/Параметри!$K$27,0)</f>
        <v>0</v>
      </c>
      <c r="BH709" s="40">
        <f>BG709*Параметри!$M$37/18</f>
        <v>0</v>
      </c>
      <c r="BI709" s="29">
        <f>BH709*Параметри!$K$51</f>
        <v>0</v>
      </c>
      <c r="BJ709" s="29">
        <f>'Дані не з ДІСО'!N709*Параметри!$K$76</f>
        <v>0</v>
      </c>
      <c r="BK709" s="40">
        <f>ROUNDUP('Дані з ДІСО'!V709/Параметри!$K$25,0)</f>
        <v>0</v>
      </c>
      <c r="BL709" s="40">
        <f>ROUNDUP('Дані з ДІСО'!W709/Параметри!$K$25,0)</f>
        <v>0</v>
      </c>
      <c r="BM709" s="40">
        <f>ROUNDUP('Дані з ДІСО'!X709/Параметри!$K$25,0)</f>
        <v>0</v>
      </c>
      <c r="BN709" s="40">
        <f>(BK709*Параметри!$K$34+BL709*Параметри!$L$34+BM709*Параметри!$M$34)/18</f>
        <v>0</v>
      </c>
      <c r="BO709" s="40">
        <f>IF(K709=0,0,'Дані з ДІСО'!AC709/K709)</f>
        <v>0</v>
      </c>
      <c r="BP709" s="29">
        <f>(1+0.25*BO709)*BN709*Параметри!$K$51</f>
        <v>0</v>
      </c>
      <c r="BQ709" s="29">
        <f>BP709*'Коефіцієнти АТО'!U709</f>
        <v>0</v>
      </c>
      <c r="BR709" s="29">
        <f>K709*(1+0.25*BO709)*Параметри!$K$66*Параметри!$K$20/1000</f>
        <v>0</v>
      </c>
      <c r="BS709" s="29">
        <f>(1+0.25*BO709)*K709*'Коефіцієнти АТО'!S709*Параметри!$K$20/1000</f>
        <v>0</v>
      </c>
      <c r="BT709" s="29">
        <f t="shared" si="106"/>
        <v>0</v>
      </c>
      <c r="BU709" s="40">
        <f>ROUNDUP('Дані з ДІСО'!AG709/Параметри!$K$71,0)</f>
        <v>0</v>
      </c>
      <c r="BV709" s="40">
        <f t="shared" si="107"/>
        <v>0</v>
      </c>
      <c r="BW709" s="40">
        <f>IF('Дані з ДІСО'!AG709=0,0,'Дані з ДІСО'!AJ709/'Дані з ДІСО'!AG709)</f>
        <v>0</v>
      </c>
      <c r="BX709" s="29">
        <f>BV709*(1+0.25*BW709)*Параметри!$K$51</f>
        <v>0</v>
      </c>
      <c r="BY709" s="29">
        <f>ROUND(IF(Параметри!$K$77="No",CC709,CC709*Параметри!$K$78)+AG709,1)</f>
        <v>53379.9</v>
      </c>
      <c r="BZ709" s="29">
        <f>ROUND(IF(Параметри!$K$77="No",BF709,BF709*Параметри!$K$78),1)</f>
        <v>0</v>
      </c>
      <c r="CA709" s="29">
        <f>ROUND(IF(Параметри!$K$77="No",BI709,BI709*Параметри!$K$78),1)</f>
        <v>0</v>
      </c>
      <c r="CB709" s="29">
        <f>ROUND(IF(Параметри!$K$77="No",BJ709,BJ709*Параметри!$K$78),1)</f>
        <v>0</v>
      </c>
      <c r="CC709" s="29">
        <f t="shared" si="101"/>
        <v>59311.002002871108</v>
      </c>
    </row>
    <row r="710" spans="1:81">
      <c r="A710" s="9">
        <v>709</v>
      </c>
      <c r="B710" s="9" t="s">
        <v>3145</v>
      </c>
      <c r="C710" s="9" t="s">
        <v>3146</v>
      </c>
      <c r="D710" s="9" t="s">
        <v>3774</v>
      </c>
      <c r="E710" s="9" t="s">
        <v>21</v>
      </c>
      <c r="F710" s="9" t="s">
        <v>3815</v>
      </c>
      <c r="G710" s="9" t="s">
        <v>1488</v>
      </c>
      <c r="H710" s="29">
        <f>SUM('Дані з ДІСО'!J710:L710)</f>
        <v>1319</v>
      </c>
      <c r="I710" s="29">
        <f>SUM('Дані з ДІСО'!G710:I710)</f>
        <v>90</v>
      </c>
      <c r="J710" s="29">
        <f>SUM('Дані з ДІСО'!P710:R710)</f>
        <v>0</v>
      </c>
      <c r="K710" s="29">
        <f>SUM('Дані з ДІСО'!V710:X710)</f>
        <v>0</v>
      </c>
      <c r="L710" s="40">
        <f>ROUNDUP('Дані з ДІСО'!J710/'Коефіцієнти АТО'!$R710,0)</f>
        <v>32</v>
      </c>
      <c r="M710" s="40">
        <f>ROUNDUP('Дані з ДІСО'!K710/'Коефіцієнти АТО'!$R710,0)</f>
        <v>44</v>
      </c>
      <c r="N710" s="40">
        <f>ROUNDUP('Дані з ДІСО'!L710/'Коефіцієнти АТО'!$R710,0)</f>
        <v>13</v>
      </c>
      <c r="O710" s="59">
        <f>(L710*Параметри!$K$32+M710*Параметри!$L$32+N710*Параметри!$M$32)/18</f>
        <v>146.46111111111111</v>
      </c>
      <c r="P710" s="41">
        <f>IF(H710=0,"",'Дані з ДІСО'!Y710/H710)</f>
        <v>0</v>
      </c>
      <c r="Q710" s="29">
        <f>IF(H710=0,"",(1+0.25*P710)*O710*Параметри!$K$51)</f>
        <v>29998.195671698712</v>
      </c>
      <c r="R710" s="29">
        <f>IF(H710=0,"",Q710*'Коефіцієнти АТО'!T710)</f>
        <v>509.96932641887815</v>
      </c>
      <c r="S710" s="29">
        <f>IF(H710=0,"",H710*(1+0.25*P710)*Параметри!$K$66*Параметри!$K$20/1000)</f>
        <v>0</v>
      </c>
      <c r="T710" s="29">
        <f>IF(H710=0,"",H710*(1+0.25*P710)*'Коефіцієнти АТО'!$S710*Параметри!$K$20/1000)</f>
        <v>6025.3388985846605</v>
      </c>
      <c r="U710" s="29">
        <f t="shared" si="102"/>
        <v>36533.503896702248</v>
      </c>
      <c r="V710" s="29">
        <f t="shared" si="103"/>
        <v>36533.503896702248</v>
      </c>
      <c r="W710" s="40">
        <f>ROUNDUP('Дані з ДІСО'!P710/Параметри!$K$24,0)</f>
        <v>0</v>
      </c>
      <c r="X710" s="40">
        <f>ROUNDUP('Дані з ДІСО'!Q710/Параметри!$K$24,0)</f>
        <v>0</v>
      </c>
      <c r="Y710" s="40">
        <f>ROUNDUP('Дані з ДІСО'!R710/Параметри!$K$24,0)</f>
        <v>0</v>
      </c>
      <c r="Z710" s="59">
        <f>(W710*Параметри!$K$33+X710*Параметри!$L$33+Y710*Параметри!$M$33)/18</f>
        <v>0</v>
      </c>
      <c r="AA710" s="41">
        <f>IF(J710=0,0,'Дані з ДІСО'!AA710/J710)</f>
        <v>0</v>
      </c>
      <c r="AB710" s="29">
        <f>(1+0.25*AA710)*Z710*Параметри!$K$51</f>
        <v>0</v>
      </c>
      <c r="AC710" s="29">
        <f>AB710*'Коефіцієнти АТО'!U710</f>
        <v>0</v>
      </c>
      <c r="AD710" s="29">
        <f>J710*(1+0.25*AA710)*Параметри!$K$66*Параметри!$K$20/1000</f>
        <v>0</v>
      </c>
      <c r="AE710" s="29">
        <f>(1+0.25*AA710)*J710*'Коефіцієнти АТО'!S710*Параметри!$K$20/1000</f>
        <v>0</v>
      </c>
      <c r="AF710" s="29">
        <f t="shared" si="99"/>
        <v>0</v>
      </c>
      <c r="AG710" s="29">
        <v>0</v>
      </c>
      <c r="AH710" s="40">
        <v>7</v>
      </c>
      <c r="AI710" s="40">
        <v>0</v>
      </c>
      <c r="AJ710" s="40">
        <f t="shared" si="100"/>
        <v>0</v>
      </c>
      <c r="AK710" s="29">
        <f>(AH710+AI710)*(1+0.25*AJ710)*Параметри!$K$53</f>
        <v>1256.0049298720003</v>
      </c>
      <c r="AL710" s="29">
        <f>ROUNDUP(('Дані з ДІСО'!AU710+'Дані з ДІСО'!AW710)/Параметри!$K$28,0)</f>
        <v>0</v>
      </c>
      <c r="AM710" s="64">
        <f>AL710*Параметри!$M$35/18</f>
        <v>0</v>
      </c>
      <c r="AN710" s="29">
        <f>IF(AL710=0,0,'Дані з ДІСО'!AW710/SUM('Дані з ДІСО'!AU710,'Дані з ДІСО'!AW710))</f>
        <v>0</v>
      </c>
      <c r="AO710" s="29">
        <f>(1+0.25*AN710)*AM710*Параметри!$K$51</f>
        <v>0</v>
      </c>
      <c r="AP710" s="40">
        <f>ROUNDUP(('Дані з ДІСО'!AE710+'Дані не з ДІСО'!E710+'Дані не з ДІСО'!G710)/Параметри!$K$69,0)</f>
        <v>0</v>
      </c>
      <c r="AQ710" s="40">
        <f t="shared" si="104"/>
        <v>0</v>
      </c>
      <c r="AR710" s="40">
        <f>IF(AP710=0,0,('Дані з ДІСО'!AH710+'Дані не з ДІСО'!G710)/('Дані з ДІСО'!AE710+'Дані не з ДІСО'!E710+'Дані не з ДІСО'!G710))</f>
        <v>0</v>
      </c>
      <c r="AS710" s="29">
        <f>AQ710*(1+0.25*AR710)*Параметри!$K$51</f>
        <v>0</v>
      </c>
      <c r="AT710" s="40">
        <f>ROUNDUP('Дані з ДІСО'!AF710/Параметри!$K$70,0)</f>
        <v>0</v>
      </c>
      <c r="AU710" s="40">
        <f t="shared" si="105"/>
        <v>0</v>
      </c>
      <c r="AV710" s="40">
        <f>IF(AT710=0,0,'Дані з ДІСО'!AI710/'Дані з ДІСО'!AF710)</f>
        <v>0</v>
      </c>
      <c r="AW710" s="29">
        <f>AU710*(1+0.25*AV710)*Параметри!$K$51</f>
        <v>0</v>
      </c>
      <c r="AX710" s="40">
        <f>ROUNDUP('Дані з ДІСО'!AR710/Параметри!$K$29,0)</f>
        <v>0</v>
      </c>
      <c r="AY710" s="40">
        <f>ROUNDUP('Дані з ДІСО'!AS710/Параметри!$K$29,0)</f>
        <v>0</v>
      </c>
      <c r="AZ710" s="40">
        <f>ROUNDUP('Дані з ДІСО'!AT710/Параметри!$K$29,0)</f>
        <v>0</v>
      </c>
      <c r="BA710" s="64">
        <f>(AX710*Параметри!$K$32+AY710*Параметри!$L$32+AZ710*Параметри!$M$32)/18</f>
        <v>0</v>
      </c>
      <c r="BB710" s="29">
        <f>(BA710*Параметри!$K$51+SUM('Дані з ДІСО'!AR710:AT710)*Параметри!$K$48*Параметри!$K$20/1000)*Параметри!$K$74</f>
        <v>0</v>
      </c>
      <c r="BC710" s="40">
        <f>ROUNDUP(('Дані не з ДІСО'!I710+'Дані не з ДІСО'!K710)/Параметри!$K$26,0)</f>
        <v>0</v>
      </c>
      <c r="BD710" s="29">
        <f>BC710*Параметри!$M$36/18</f>
        <v>0</v>
      </c>
      <c r="BE710" s="40">
        <f>IF(BC710=0,0,'Дані не з ДІСО'!K710/('Дані не з ДІСО'!I710+'Дані не з ДІСО'!K710))</f>
        <v>0</v>
      </c>
      <c r="BF710" s="29">
        <f>(1+0.25*BE710)*BD710*Параметри!$K$51</f>
        <v>0</v>
      </c>
      <c r="BG710" s="40">
        <f>ROUNDUP('Дані не з ДІСО'!M710/Параметри!$K$27,0)</f>
        <v>0</v>
      </c>
      <c r="BH710" s="40">
        <f>BG710*Параметри!$M$37/18</f>
        <v>0</v>
      </c>
      <c r="BI710" s="29">
        <f>BH710*Параметри!$K$51</f>
        <v>0</v>
      </c>
      <c r="BJ710" s="29">
        <f>'Дані не з ДІСО'!N710*Параметри!$K$76</f>
        <v>0</v>
      </c>
      <c r="BK710" s="40">
        <f>ROUNDUP('Дані з ДІСО'!V710/Параметри!$K$25,0)</f>
        <v>0</v>
      </c>
      <c r="BL710" s="40">
        <f>ROUNDUP('Дані з ДІСО'!W710/Параметри!$K$25,0)</f>
        <v>0</v>
      </c>
      <c r="BM710" s="40">
        <f>ROUNDUP('Дані з ДІСО'!X710/Параметри!$K$25,0)</f>
        <v>0</v>
      </c>
      <c r="BN710" s="40">
        <f>(BK710*Параметри!$K$34+BL710*Параметри!$L$34+BM710*Параметри!$M$34)/18</f>
        <v>0</v>
      </c>
      <c r="BO710" s="40">
        <f>IF(K710=0,0,'Дані з ДІСО'!AC710/K710)</f>
        <v>0</v>
      </c>
      <c r="BP710" s="29">
        <f>(1+0.25*BO710)*BN710*Параметри!$K$51</f>
        <v>0</v>
      </c>
      <c r="BQ710" s="29">
        <f>BP710*'Коефіцієнти АТО'!U710</f>
        <v>0</v>
      </c>
      <c r="BR710" s="29">
        <f>K710*(1+0.25*BO710)*Параметри!$K$66*Параметри!$K$20/1000</f>
        <v>0</v>
      </c>
      <c r="BS710" s="29">
        <f>(1+0.25*BO710)*K710*'Коефіцієнти АТО'!S710*Параметри!$K$20/1000</f>
        <v>0</v>
      </c>
      <c r="BT710" s="29">
        <f t="shared" si="106"/>
        <v>0</v>
      </c>
      <c r="BU710" s="40">
        <f>ROUNDUP('Дані з ДІСО'!AG710/Параметри!$K$71,0)</f>
        <v>0</v>
      </c>
      <c r="BV710" s="40">
        <f t="shared" si="107"/>
        <v>0</v>
      </c>
      <c r="BW710" s="40">
        <f>IF('Дані з ДІСО'!AG710=0,0,'Дані з ДІСО'!AJ710/'Дані з ДІСО'!AG710)</f>
        <v>0</v>
      </c>
      <c r="BX710" s="29">
        <f>BV710*(1+0.25*BW710)*Параметри!$K$51</f>
        <v>0</v>
      </c>
      <c r="BY710" s="29">
        <f>ROUND(IF(Параметри!$K$77="No",CC710,CC710*Параметри!$K$78)+AG710,1)</f>
        <v>34010.6</v>
      </c>
      <c r="BZ710" s="29">
        <f>ROUND(IF(Параметри!$K$77="No",BF710,BF710*Параметри!$K$78),1)</f>
        <v>0</v>
      </c>
      <c r="CA710" s="29">
        <f>ROUND(IF(Параметри!$K$77="No",BI710,BI710*Параметри!$K$78),1)</f>
        <v>0</v>
      </c>
      <c r="CB710" s="29">
        <f>ROUND(IF(Параметри!$K$77="No",BJ710,BJ710*Параметри!$K$78),1)</f>
        <v>0</v>
      </c>
      <c r="CC710" s="29">
        <f t="shared" si="101"/>
        <v>37789.508826574245</v>
      </c>
    </row>
    <row r="711" spans="1:81">
      <c r="A711" s="9">
        <v>710</v>
      </c>
      <c r="B711" s="9" t="s">
        <v>3151</v>
      </c>
      <c r="C711" s="9" t="s">
        <v>3151</v>
      </c>
      <c r="D711" s="9" t="s">
        <v>3774</v>
      </c>
      <c r="E711" s="9" t="s">
        <v>29</v>
      </c>
      <c r="F711" s="9" t="s">
        <v>3816</v>
      </c>
      <c r="G711" s="9" t="s">
        <v>1490</v>
      </c>
      <c r="H711" s="29">
        <f>SUM('Дані з ДІСО'!J711:L711)</f>
        <v>2018</v>
      </c>
      <c r="I711" s="29">
        <f>SUM('Дані з ДІСО'!G711:I711)</f>
        <v>154</v>
      </c>
      <c r="J711" s="29">
        <f>SUM('Дані з ДІСО'!P711:R711)</f>
        <v>0</v>
      </c>
      <c r="K711" s="29">
        <f>SUM('Дані з ДІСО'!V711:X711)</f>
        <v>0</v>
      </c>
      <c r="L711" s="40">
        <f>ROUNDUP('Дані з ДІСО'!J711/'Коефіцієнти АТО'!$R711,0)</f>
        <v>50</v>
      </c>
      <c r="M711" s="40">
        <f>ROUNDUP('Дані з ДІСО'!K711/'Коефіцієнти АТО'!$R711,0)</f>
        <v>64</v>
      </c>
      <c r="N711" s="40">
        <f>ROUNDUP('Дані з ДІСО'!L711/'Коефіцієнти АТО'!$R711,0)</f>
        <v>14</v>
      </c>
      <c r="O711" s="59">
        <f>(L711*Параметри!$K$32+M711*Параметри!$L$32+N711*Параметри!$M$32)/18</f>
        <v>207.76666666666668</v>
      </c>
      <c r="P711" s="41">
        <f>IF(H711=0,"",'Дані з ДІСО'!Y711/H711)</f>
        <v>0</v>
      </c>
      <c r="Q711" s="29">
        <f>IF(H711=0,"",(1+0.25*P711)*O711*Параметри!$K$51)</f>
        <v>42554.812492136269</v>
      </c>
      <c r="R711" s="29">
        <f>IF(H711=0,"",Q711*'Коефіцієнти АТО'!T711)</f>
        <v>723.43181236631665</v>
      </c>
      <c r="S711" s="29">
        <f>IF(H711=0,"",H711*(1+0.25*P711)*Параметри!$K$66*Параметри!$K$20/1000)</f>
        <v>0</v>
      </c>
      <c r="T711" s="29">
        <f>IF(H711=0,"",H711*(1+0.25*P711)*'Коефіцієнти АТО'!$S711*Параметри!$K$20/1000)</f>
        <v>9218.4487470385466</v>
      </c>
      <c r="U711" s="29">
        <f t="shared" si="102"/>
        <v>52496.693051541137</v>
      </c>
      <c r="V711" s="29">
        <f t="shared" si="103"/>
        <v>52496.693051541137</v>
      </c>
      <c r="W711" s="40">
        <f>ROUNDUP('Дані з ДІСО'!P711/Параметри!$K$24,0)</f>
        <v>0</v>
      </c>
      <c r="X711" s="40">
        <f>ROUNDUP('Дані з ДІСО'!Q711/Параметри!$K$24,0)</f>
        <v>0</v>
      </c>
      <c r="Y711" s="40">
        <f>ROUNDUP('Дані з ДІСО'!R711/Параметри!$K$24,0)</f>
        <v>0</v>
      </c>
      <c r="Z711" s="59">
        <f>(W711*Параметри!$K$33+X711*Параметри!$L$33+Y711*Параметри!$M$33)/18</f>
        <v>0</v>
      </c>
      <c r="AA711" s="41">
        <f>IF(J711=0,0,'Дані з ДІСО'!AA711/J711)</f>
        <v>0</v>
      </c>
      <c r="AB711" s="29">
        <f>(1+0.25*AA711)*Z711*Параметри!$K$51</f>
        <v>0</v>
      </c>
      <c r="AC711" s="29">
        <f>AB711*'Коефіцієнти АТО'!U711</f>
        <v>0</v>
      </c>
      <c r="AD711" s="29">
        <f>J711*(1+0.25*AA711)*Параметри!$K$66*Параметри!$K$20/1000</f>
        <v>0</v>
      </c>
      <c r="AE711" s="29">
        <f>(1+0.25*AA711)*J711*'Коефіцієнти АТО'!S711*Параметри!$K$20/1000</f>
        <v>0</v>
      </c>
      <c r="AF711" s="29">
        <f t="shared" si="99"/>
        <v>0</v>
      </c>
      <c r="AG711" s="29">
        <v>0</v>
      </c>
      <c r="AH711" s="40">
        <v>13</v>
      </c>
      <c r="AI711" s="40">
        <v>0</v>
      </c>
      <c r="AJ711" s="40">
        <f t="shared" si="100"/>
        <v>0</v>
      </c>
      <c r="AK711" s="29">
        <f>(AH711+AI711)*(1+0.25*AJ711)*Параметри!$K$53</f>
        <v>2332.5805840480007</v>
      </c>
      <c r="AL711" s="29">
        <f>ROUNDUP(('Дані з ДІСО'!AU711+'Дані з ДІСО'!AW711)/Параметри!$K$28,0)</f>
        <v>0</v>
      </c>
      <c r="AM711" s="64">
        <f>AL711*Параметри!$M$35/18</f>
        <v>0</v>
      </c>
      <c r="AN711" s="29">
        <f>IF(AL711=0,0,'Дані з ДІСО'!AW711/SUM('Дані з ДІСО'!AU711,'Дані з ДІСО'!AW711))</f>
        <v>0</v>
      </c>
      <c r="AO711" s="29">
        <f>(1+0.25*AN711)*AM711*Параметри!$K$51</f>
        <v>0</v>
      </c>
      <c r="AP711" s="40">
        <f>ROUNDUP(('Дані з ДІСО'!AE711+'Дані не з ДІСО'!E711+'Дані не з ДІСО'!G711)/Параметри!$K$69,0)</f>
        <v>0</v>
      </c>
      <c r="AQ711" s="40">
        <f t="shared" si="104"/>
        <v>0</v>
      </c>
      <c r="AR711" s="40">
        <f>IF(AP711=0,0,('Дані з ДІСО'!AH711+'Дані не з ДІСО'!G711)/('Дані з ДІСО'!AE711+'Дані не з ДІСО'!E711+'Дані не з ДІСО'!G711))</f>
        <v>0</v>
      </c>
      <c r="AS711" s="29">
        <f>AQ711*(1+0.25*AR711)*Параметри!$K$51</f>
        <v>0</v>
      </c>
      <c r="AT711" s="40">
        <f>ROUNDUP('Дані з ДІСО'!AF711/Параметри!$K$70,0)</f>
        <v>0</v>
      </c>
      <c r="AU711" s="40">
        <f t="shared" si="105"/>
        <v>0</v>
      </c>
      <c r="AV711" s="40">
        <f>IF(AT711=0,0,'Дані з ДІСО'!AI711/'Дані з ДІСО'!AF711)</f>
        <v>0</v>
      </c>
      <c r="AW711" s="29">
        <f>AU711*(1+0.25*AV711)*Параметри!$K$51</f>
        <v>0</v>
      </c>
      <c r="AX711" s="40">
        <f>ROUNDUP('Дані з ДІСО'!AR711/Параметри!$K$29,0)</f>
        <v>0</v>
      </c>
      <c r="AY711" s="40">
        <f>ROUNDUP('Дані з ДІСО'!AS711/Параметри!$K$29,0)</f>
        <v>0</v>
      </c>
      <c r="AZ711" s="40">
        <f>ROUNDUP('Дані з ДІСО'!AT711/Параметри!$K$29,0)</f>
        <v>0</v>
      </c>
      <c r="BA711" s="64">
        <f>(AX711*Параметри!$K$32+AY711*Параметри!$L$32+AZ711*Параметри!$M$32)/18</f>
        <v>0</v>
      </c>
      <c r="BB711" s="29">
        <f>(BA711*Параметри!$K$51+SUM('Дані з ДІСО'!AR711:AT711)*Параметри!$K$48*Параметри!$K$20/1000)*Параметри!$K$74</f>
        <v>0</v>
      </c>
      <c r="BC711" s="40">
        <f>ROUNDUP(('Дані не з ДІСО'!I711+'Дані не з ДІСО'!K711)/Параметри!$K$26,0)</f>
        <v>0</v>
      </c>
      <c r="BD711" s="29">
        <f>BC711*Параметри!$M$36/18</f>
        <v>0</v>
      </c>
      <c r="BE711" s="40">
        <f>IF(BC711=0,0,'Дані не з ДІСО'!K711/('Дані не з ДІСО'!I711+'Дані не з ДІСО'!K711))</f>
        <v>0</v>
      </c>
      <c r="BF711" s="29">
        <f>(1+0.25*BE711)*BD711*Параметри!$K$51</f>
        <v>0</v>
      </c>
      <c r="BG711" s="40">
        <f>ROUNDUP('Дані не з ДІСО'!M711/Параметри!$K$27,0)</f>
        <v>0</v>
      </c>
      <c r="BH711" s="40">
        <f>BG711*Параметри!$M$37/18</f>
        <v>0</v>
      </c>
      <c r="BI711" s="29">
        <f>BH711*Параметри!$K$51</f>
        <v>0</v>
      </c>
      <c r="BJ711" s="29">
        <f>'Дані не з ДІСО'!N711*Параметри!$K$76</f>
        <v>0</v>
      </c>
      <c r="BK711" s="40">
        <f>ROUNDUP('Дані з ДІСО'!V711/Параметри!$K$25,0)</f>
        <v>0</v>
      </c>
      <c r="BL711" s="40">
        <f>ROUNDUP('Дані з ДІСО'!W711/Параметри!$K$25,0)</f>
        <v>0</v>
      </c>
      <c r="BM711" s="40">
        <f>ROUNDUP('Дані з ДІСО'!X711/Параметри!$K$25,0)</f>
        <v>0</v>
      </c>
      <c r="BN711" s="40">
        <f>(BK711*Параметри!$K$34+BL711*Параметри!$L$34+BM711*Параметри!$M$34)/18</f>
        <v>0</v>
      </c>
      <c r="BO711" s="40">
        <f>IF(K711=0,0,'Дані з ДІСО'!AC711/K711)</f>
        <v>0</v>
      </c>
      <c r="BP711" s="29">
        <f>(1+0.25*BO711)*BN711*Параметри!$K$51</f>
        <v>0</v>
      </c>
      <c r="BQ711" s="29">
        <f>BP711*'Коефіцієнти АТО'!U711</f>
        <v>0</v>
      </c>
      <c r="BR711" s="29">
        <f>K711*(1+0.25*BO711)*Параметри!$K$66*Параметри!$K$20/1000</f>
        <v>0</v>
      </c>
      <c r="BS711" s="29">
        <f>(1+0.25*BO711)*K711*'Коефіцієнти АТО'!S711*Параметри!$K$20/1000</f>
        <v>0</v>
      </c>
      <c r="BT711" s="29">
        <f t="shared" si="106"/>
        <v>0</v>
      </c>
      <c r="BU711" s="40">
        <f>ROUNDUP('Дані з ДІСО'!AG711/Параметри!$K$71,0)</f>
        <v>0</v>
      </c>
      <c r="BV711" s="40">
        <f t="shared" si="107"/>
        <v>0</v>
      </c>
      <c r="BW711" s="40">
        <f>IF('Дані з ДІСО'!AG711=0,0,'Дані з ДІСО'!AJ711/'Дані з ДІСО'!AG711)</f>
        <v>0</v>
      </c>
      <c r="BX711" s="29">
        <f>BV711*(1+0.25*BW711)*Параметри!$K$51</f>
        <v>0</v>
      </c>
      <c r="BY711" s="29">
        <f>ROUND(IF(Параметри!$K$77="No",CC711,CC711*Параметри!$K$78)+AG711,1)</f>
        <v>49346.3</v>
      </c>
      <c r="BZ711" s="29">
        <f>ROUND(IF(Параметри!$K$77="No",BF711,BF711*Параметри!$K$78),1)</f>
        <v>0</v>
      </c>
      <c r="CA711" s="29">
        <f>ROUND(IF(Параметри!$K$77="No",BI711,BI711*Параметри!$K$78),1)</f>
        <v>0</v>
      </c>
      <c r="CB711" s="29">
        <f>ROUND(IF(Параметри!$K$77="No",BJ711,BJ711*Параметри!$K$78),1)</f>
        <v>0</v>
      </c>
      <c r="CC711" s="29">
        <f t="shared" si="101"/>
        <v>54829.273635589139</v>
      </c>
    </row>
    <row r="712" spans="1:81">
      <c r="A712" s="9">
        <v>711</v>
      </c>
      <c r="B712" s="9" t="s">
        <v>3151</v>
      </c>
      <c r="C712" s="9" t="s">
        <v>3151</v>
      </c>
      <c r="D712" s="9" t="s">
        <v>3774</v>
      </c>
      <c r="E712" s="9" t="s">
        <v>29</v>
      </c>
      <c r="F712" s="9" t="s">
        <v>3817</v>
      </c>
      <c r="G712" s="9" t="s">
        <v>1492</v>
      </c>
      <c r="H712" s="29">
        <f>SUM('Дані з ДІСО'!J712:L712)</f>
        <v>1448</v>
      </c>
      <c r="I712" s="29">
        <f>SUM('Дані з ДІСО'!G712:I712)</f>
        <v>90</v>
      </c>
      <c r="J712" s="29">
        <f>SUM('Дані з ДІСО'!P712:R712)</f>
        <v>0</v>
      </c>
      <c r="K712" s="29">
        <f>SUM('Дані з ДІСО'!V712:X712)</f>
        <v>0</v>
      </c>
      <c r="L712" s="40">
        <f>ROUNDUP('Дані з ДІСО'!J712/'Коефіцієнти АТО'!$R712,0)</f>
        <v>37</v>
      </c>
      <c r="M712" s="40">
        <f>ROUNDUP('Дані з ДІСО'!K712/'Коефіцієнти АТО'!$R712,0)</f>
        <v>49</v>
      </c>
      <c r="N712" s="40">
        <f>ROUNDUP('Дані з ДІСО'!L712/'Коефіцієнти АТО'!$R712,0)</f>
        <v>6</v>
      </c>
      <c r="O712" s="59">
        <f>(L712*Параметри!$K$32+M712*Параметри!$L$32+N712*Параметри!$M$32)/18</f>
        <v>148.12777777777779</v>
      </c>
      <c r="P712" s="41">
        <f>IF(H712=0,"",'Дані з ДІСО'!Y712/H712)</f>
        <v>0</v>
      </c>
      <c r="Q712" s="29">
        <f>IF(H712=0,"",(1+0.25*P712)*O712*Параметри!$K$51)</f>
        <v>30339.56268992538</v>
      </c>
      <c r="R712" s="29">
        <f>IF(H712=0,"",Q712*'Коефіцієнти АТО'!T712)</f>
        <v>515.77256572873148</v>
      </c>
      <c r="S712" s="29">
        <f>IF(H712=0,"",H712*(1+0.25*P712)*Параметри!$K$66*Параметри!$K$20/1000)</f>
        <v>0</v>
      </c>
      <c r="T712" s="29">
        <f>IF(H712=0,"",H712*(1+0.25*P712)*'Коефіцієнти АТО'!$S712*Параметри!$K$20/1000)</f>
        <v>6614.6252654667069</v>
      </c>
      <c r="U712" s="29">
        <f t="shared" si="102"/>
        <v>37469.960521120818</v>
      </c>
      <c r="V712" s="29">
        <f t="shared" si="103"/>
        <v>37469.960521120818</v>
      </c>
      <c r="W712" s="40">
        <f>ROUNDUP('Дані з ДІСО'!P712/Параметри!$K$24,0)</f>
        <v>0</v>
      </c>
      <c r="X712" s="40">
        <f>ROUNDUP('Дані з ДІСО'!Q712/Параметри!$K$24,0)</f>
        <v>0</v>
      </c>
      <c r="Y712" s="40">
        <f>ROUNDUP('Дані з ДІСО'!R712/Параметри!$K$24,0)</f>
        <v>0</v>
      </c>
      <c r="Z712" s="59">
        <f>(W712*Параметри!$K$33+X712*Параметри!$L$33+Y712*Параметри!$M$33)/18</f>
        <v>0</v>
      </c>
      <c r="AA712" s="41">
        <f>IF(J712=0,0,'Дані з ДІСО'!AA712/J712)</f>
        <v>0</v>
      </c>
      <c r="AB712" s="29">
        <f>(1+0.25*AA712)*Z712*Параметри!$K$51</f>
        <v>0</v>
      </c>
      <c r="AC712" s="29">
        <f>AB712*'Коефіцієнти АТО'!U712</f>
        <v>0</v>
      </c>
      <c r="AD712" s="29">
        <f>J712*(1+0.25*AA712)*Параметри!$K$66*Параметри!$K$20/1000</f>
        <v>0</v>
      </c>
      <c r="AE712" s="29">
        <f>(1+0.25*AA712)*J712*'Коефіцієнти АТО'!S712*Параметри!$K$20/1000</f>
        <v>0</v>
      </c>
      <c r="AF712" s="29">
        <f t="shared" si="99"/>
        <v>0</v>
      </c>
      <c r="AG712" s="29">
        <v>0</v>
      </c>
      <c r="AH712" s="40">
        <v>4</v>
      </c>
      <c r="AI712" s="40">
        <v>0</v>
      </c>
      <c r="AJ712" s="40">
        <f t="shared" si="100"/>
        <v>0</v>
      </c>
      <c r="AK712" s="29">
        <f>(AH712+AI712)*(1+0.25*AJ712)*Параметри!$K$53</f>
        <v>717.71710278400019</v>
      </c>
      <c r="AL712" s="29">
        <f>ROUNDUP(('Дані з ДІСО'!AU712+'Дані з ДІСО'!AW712)/Параметри!$K$28,0)</f>
        <v>0</v>
      </c>
      <c r="AM712" s="64">
        <f>AL712*Параметри!$M$35/18</f>
        <v>0</v>
      </c>
      <c r="AN712" s="29">
        <f>IF(AL712=0,0,'Дані з ДІСО'!AW712/SUM('Дані з ДІСО'!AU712,'Дані з ДІСО'!AW712))</f>
        <v>0</v>
      </c>
      <c r="AO712" s="29">
        <f>(1+0.25*AN712)*AM712*Параметри!$K$51</f>
        <v>0</v>
      </c>
      <c r="AP712" s="40">
        <f>ROUNDUP(('Дані з ДІСО'!AE712+'Дані не з ДІСО'!E712+'Дані не з ДІСО'!G712)/Параметри!$K$69,0)</f>
        <v>0</v>
      </c>
      <c r="AQ712" s="40">
        <f t="shared" si="104"/>
        <v>0</v>
      </c>
      <c r="AR712" s="40">
        <f>IF(AP712=0,0,('Дані з ДІСО'!AH712+'Дані не з ДІСО'!G712)/('Дані з ДІСО'!AE712+'Дані не з ДІСО'!E712+'Дані не з ДІСО'!G712))</f>
        <v>0</v>
      </c>
      <c r="AS712" s="29">
        <f>AQ712*(1+0.25*AR712)*Параметри!$K$51</f>
        <v>0</v>
      </c>
      <c r="AT712" s="40">
        <f>ROUNDUP('Дані з ДІСО'!AF712/Параметри!$K$70,0)</f>
        <v>0</v>
      </c>
      <c r="AU712" s="40">
        <f t="shared" si="105"/>
        <v>0</v>
      </c>
      <c r="AV712" s="40">
        <f>IF(AT712=0,0,'Дані з ДІСО'!AI712/'Дані з ДІСО'!AF712)</f>
        <v>0</v>
      </c>
      <c r="AW712" s="29">
        <f>AU712*(1+0.25*AV712)*Параметри!$K$51</f>
        <v>0</v>
      </c>
      <c r="AX712" s="40">
        <f>ROUNDUP('Дані з ДІСО'!AR712/Параметри!$K$29,0)</f>
        <v>0</v>
      </c>
      <c r="AY712" s="40">
        <f>ROUNDUP('Дані з ДІСО'!AS712/Параметри!$K$29,0)</f>
        <v>0</v>
      </c>
      <c r="AZ712" s="40">
        <f>ROUNDUP('Дані з ДІСО'!AT712/Параметри!$K$29,0)</f>
        <v>0</v>
      </c>
      <c r="BA712" s="64">
        <f>(AX712*Параметри!$K$32+AY712*Параметри!$L$32+AZ712*Параметри!$M$32)/18</f>
        <v>0</v>
      </c>
      <c r="BB712" s="29">
        <f>(BA712*Параметри!$K$51+SUM('Дані з ДІСО'!AR712:AT712)*Параметри!$K$48*Параметри!$K$20/1000)*Параметри!$K$74</f>
        <v>0</v>
      </c>
      <c r="BC712" s="40">
        <f>ROUNDUP(('Дані не з ДІСО'!I712+'Дані не з ДІСО'!K712)/Параметри!$K$26,0)</f>
        <v>0</v>
      </c>
      <c r="BD712" s="29">
        <f>BC712*Параметри!$M$36/18</f>
        <v>0</v>
      </c>
      <c r="BE712" s="40">
        <f>IF(BC712=0,0,'Дані не з ДІСО'!K712/('Дані не з ДІСО'!I712+'Дані не з ДІСО'!K712))</f>
        <v>0</v>
      </c>
      <c r="BF712" s="29">
        <f>(1+0.25*BE712)*BD712*Параметри!$K$51</f>
        <v>0</v>
      </c>
      <c r="BG712" s="40">
        <f>ROUNDUP('Дані не з ДІСО'!M712/Параметри!$K$27,0)</f>
        <v>0</v>
      </c>
      <c r="BH712" s="40">
        <f>BG712*Параметри!$M$37/18</f>
        <v>0</v>
      </c>
      <c r="BI712" s="29">
        <f>BH712*Параметри!$K$51</f>
        <v>0</v>
      </c>
      <c r="BJ712" s="29">
        <f>'Дані не з ДІСО'!N712*Параметри!$K$76</f>
        <v>0</v>
      </c>
      <c r="BK712" s="40">
        <f>ROUNDUP('Дані з ДІСО'!V712/Параметри!$K$25,0)</f>
        <v>0</v>
      </c>
      <c r="BL712" s="40">
        <f>ROUNDUP('Дані з ДІСО'!W712/Параметри!$K$25,0)</f>
        <v>0</v>
      </c>
      <c r="BM712" s="40">
        <f>ROUNDUP('Дані з ДІСО'!X712/Параметри!$K$25,0)</f>
        <v>0</v>
      </c>
      <c r="BN712" s="40">
        <f>(BK712*Параметри!$K$34+BL712*Параметри!$L$34+BM712*Параметри!$M$34)/18</f>
        <v>0</v>
      </c>
      <c r="BO712" s="40">
        <f>IF(K712=0,0,'Дані з ДІСО'!AC712/K712)</f>
        <v>0</v>
      </c>
      <c r="BP712" s="29">
        <f>(1+0.25*BO712)*BN712*Параметри!$K$51</f>
        <v>0</v>
      </c>
      <c r="BQ712" s="29">
        <f>BP712*'Коефіцієнти АТО'!U712</f>
        <v>0</v>
      </c>
      <c r="BR712" s="29">
        <f>K712*(1+0.25*BO712)*Параметри!$K$66*Параметри!$K$20/1000</f>
        <v>0</v>
      </c>
      <c r="BS712" s="29">
        <f>(1+0.25*BO712)*K712*'Коефіцієнти АТО'!S712*Параметри!$K$20/1000</f>
        <v>0</v>
      </c>
      <c r="BT712" s="29">
        <f t="shared" si="106"/>
        <v>0</v>
      </c>
      <c r="BU712" s="40">
        <f>ROUNDUP('Дані з ДІСО'!AG712/Параметри!$K$71,0)</f>
        <v>0</v>
      </c>
      <c r="BV712" s="40">
        <f t="shared" si="107"/>
        <v>0</v>
      </c>
      <c r="BW712" s="40">
        <f>IF('Дані з ДІСО'!AG712=0,0,'Дані з ДІСО'!AJ712/'Дані з ДІСО'!AG712)</f>
        <v>0</v>
      </c>
      <c r="BX712" s="29">
        <f>BV712*(1+0.25*BW712)*Параметри!$K$51</f>
        <v>0</v>
      </c>
      <c r="BY712" s="29">
        <f>ROUND(IF(Параметри!$K$77="No",CC712,CC712*Параметри!$K$78)+AG712,1)</f>
        <v>34368.9</v>
      </c>
      <c r="BZ712" s="29">
        <f>ROUND(IF(Параметри!$K$77="No",BF712,BF712*Параметри!$K$78),1)</f>
        <v>0</v>
      </c>
      <c r="CA712" s="29">
        <f>ROUND(IF(Параметри!$K$77="No",BI712,BI712*Параметри!$K$78),1)</f>
        <v>0</v>
      </c>
      <c r="CB712" s="29">
        <f>ROUND(IF(Параметри!$K$77="No",BJ712,BJ712*Параметри!$K$78),1)</f>
        <v>0</v>
      </c>
      <c r="CC712" s="29">
        <f t="shared" si="101"/>
        <v>38187.677623904819</v>
      </c>
    </row>
    <row r="713" spans="1:81">
      <c r="A713" s="9">
        <v>712</v>
      </c>
      <c r="B713" s="9" t="s">
        <v>3176</v>
      </c>
      <c r="C713" s="9" t="s">
        <v>3146</v>
      </c>
      <c r="D713" s="9" t="s">
        <v>3774</v>
      </c>
      <c r="E713" s="9" t="s">
        <v>78</v>
      </c>
      <c r="F713" s="9" t="s">
        <v>3818</v>
      </c>
      <c r="G713" s="9" t="s">
        <v>1494</v>
      </c>
      <c r="H713" s="29">
        <f>SUM('Дані з ДІСО'!J713:L713)</f>
        <v>88005</v>
      </c>
      <c r="I713" s="29">
        <f>SUM('Дані з ДІСО'!G713:I713)</f>
        <v>2723</v>
      </c>
      <c r="J713" s="29">
        <f>SUM('Дані з ДІСО'!P713:R713)</f>
        <v>6</v>
      </c>
      <c r="K713" s="29">
        <f>SUM('Дані з ДІСО'!V713:X713)</f>
        <v>0</v>
      </c>
      <c r="L713" s="40">
        <f>ROUNDUP('Дані з ДІСО'!J713/'Коефіцієнти АТО'!$R713,0)</f>
        <v>1260</v>
      </c>
      <c r="M713" s="40">
        <f>ROUNDUP('Дані з ДІСО'!K713/'Коефіцієнти АТО'!$R713,0)</f>
        <v>1558</v>
      </c>
      <c r="N713" s="40">
        <f>ROUNDUP('Дані з ДІСО'!L713/'Коефіцієнти АТО'!$R713,0)</f>
        <v>384</v>
      </c>
      <c r="O713" s="59">
        <f>(L713*Параметри!$K$32+M713*Параметри!$L$32+N713*Параметри!$M$32)/18</f>
        <v>5197.7000000000007</v>
      </c>
      <c r="P713" s="41">
        <f>IF(H713=0,"",'Дані з ДІСО'!Y713/H713)</f>
        <v>0</v>
      </c>
      <c r="Q713" s="29">
        <f>IF(H713=0,"",(1+0.25*P713)*O713*Параметри!$K$51)</f>
        <v>1064594.0103820474</v>
      </c>
      <c r="R713" s="29">
        <f>IF(H713=0,"",Q713*'Коефіцієнти АТО'!T713)</f>
        <v>159689.10155730709</v>
      </c>
      <c r="S713" s="29">
        <f>IF(H713=0,"",H713*(1+0.25*P713)*Параметри!$K$66*Параметри!$K$20/1000)</f>
        <v>0</v>
      </c>
      <c r="T713" s="29">
        <f>IF(H713=0,"",H713*(1+0.25*P713)*'Коефіцієнти АТО'!$S713*Параметри!$K$20/1000)</f>
        <v>192632.97391819383</v>
      </c>
      <c r="U713" s="29">
        <f t="shared" si="102"/>
        <v>1416916.0858575483</v>
      </c>
      <c r="V713" s="29">
        <f t="shared" si="103"/>
        <v>1416916.0858575483</v>
      </c>
      <c r="W713" s="40">
        <f>ROUNDUP('Дані з ДІСО'!P713/Параметри!$K$24,0)</f>
        <v>1</v>
      </c>
      <c r="X713" s="40">
        <f>ROUNDUP('Дані з ДІСО'!Q713/Параметри!$K$24,0)</f>
        <v>0</v>
      </c>
      <c r="Y713" s="40">
        <f>ROUNDUP('Дані з ДІСО'!R713/Параметри!$K$24,0)</f>
        <v>0</v>
      </c>
      <c r="Z713" s="59">
        <f>(W713*Параметри!$K$33+X713*Параметри!$L$33+Y713*Параметри!$M$33)/18</f>
        <v>2</v>
      </c>
      <c r="AA713" s="41">
        <f>IF(J713=0,0,'Дані з ДІСО'!AA713/J713)</f>
        <v>0</v>
      </c>
      <c r="AB713" s="29">
        <f>(1+0.25*AA713)*Z713*Параметри!$K$51</f>
        <v>409.64042187199999</v>
      </c>
      <c r="AC713" s="29">
        <f>AB713*'Коефіцієнти АТО'!U713</f>
        <v>41.373682609071999</v>
      </c>
      <c r="AD713" s="29">
        <f>J713*(1+0.25*AA713)*Параметри!$K$66*Параметри!$K$20/1000</f>
        <v>0</v>
      </c>
      <c r="AE713" s="29">
        <f>(1+0.25*AA713)*J713*'Коефіцієнти АТО'!S713*Параметри!$K$20/1000</f>
        <v>13.133320192138665</v>
      </c>
      <c r="AF713" s="29">
        <f t="shared" si="99"/>
        <v>464.14742467321065</v>
      </c>
      <c r="AG713" s="29">
        <v>0</v>
      </c>
      <c r="AH713" s="40">
        <v>504</v>
      </c>
      <c r="AI713" s="40">
        <v>0</v>
      </c>
      <c r="AJ713" s="40">
        <f t="shared" si="100"/>
        <v>0</v>
      </c>
      <c r="AK713" s="29">
        <f>(AH713+AI713)*(1+0.25*AJ713)*Параметри!$K$53</f>
        <v>90432.354950784022</v>
      </c>
      <c r="AL713" s="29">
        <f>ROUNDUP(('Дані з ДІСО'!AU713+'Дані з ДІСО'!AW713)/Параметри!$K$28,0)</f>
        <v>4</v>
      </c>
      <c r="AM713" s="64">
        <f>AL713*Параметри!$M$35/18</f>
        <v>5.1111111111111107</v>
      </c>
      <c r="AN713" s="29">
        <f>IF(AL713=0,0,'Дані з ДІСО'!AW713/SUM('Дані з ДІСО'!AU713,'Дані з ДІСО'!AW713))</f>
        <v>0</v>
      </c>
      <c r="AO713" s="29">
        <f>(1+0.25*AN713)*AM713*Параметри!$K$51</f>
        <v>1046.858855895111</v>
      </c>
      <c r="AP713" s="40">
        <f>ROUNDUP(('Дані з ДІСО'!AE713+'Дані не з ДІСО'!E713+'Дані не з ДІСО'!G713)/Параметри!$K$69,0)</f>
        <v>15</v>
      </c>
      <c r="AQ713" s="40">
        <f t="shared" si="104"/>
        <v>30</v>
      </c>
      <c r="AR713" s="40">
        <f>IF(AP713=0,0,('Дані з ДІСО'!AH713+'Дані не з ДІСО'!G713)/('Дані з ДІСО'!AE713+'Дані не з ДІСО'!E713+'Дані не з ДІСО'!G713))</f>
        <v>0</v>
      </c>
      <c r="AS713" s="29">
        <f>AQ713*(1+0.25*AR713)*Параметри!$K$51</f>
        <v>6144.6063280799999</v>
      </c>
      <c r="AT713" s="40">
        <f>ROUNDUP('Дані з ДІСО'!AF713/Параметри!$K$70,0)</f>
        <v>0</v>
      </c>
      <c r="AU713" s="40">
        <f t="shared" si="105"/>
        <v>0</v>
      </c>
      <c r="AV713" s="40">
        <f>IF(AT713=0,0,'Дані з ДІСО'!AI713/'Дані з ДІСО'!AF713)</f>
        <v>0</v>
      </c>
      <c r="AW713" s="29">
        <f>AU713*(1+0.25*AV713)*Параметри!$K$51</f>
        <v>0</v>
      </c>
      <c r="AX713" s="40">
        <f>ROUNDUP('Дані з ДІСО'!AR713/Параметри!$K$29,0)</f>
        <v>0</v>
      </c>
      <c r="AY713" s="40">
        <f>ROUNDUP('Дані з ДІСО'!AS713/Параметри!$K$29,0)</f>
        <v>0</v>
      </c>
      <c r="AZ713" s="40">
        <f>ROUNDUP('Дані з ДІСО'!AT713/Параметри!$K$29,0)</f>
        <v>0</v>
      </c>
      <c r="BA713" s="64">
        <f>(AX713*Параметри!$K$32+AY713*Параметри!$L$32+AZ713*Параметри!$M$32)/18</f>
        <v>0</v>
      </c>
      <c r="BB713" s="29">
        <f>(BA713*Параметри!$K$51+SUM('Дані з ДІСО'!AR713:AT713)*Параметри!$K$48*Параметри!$K$20/1000)*Параметри!$K$74</f>
        <v>0</v>
      </c>
      <c r="BC713" s="40">
        <f>ROUNDUP(('Дані не з ДІСО'!I713+'Дані не з ДІСО'!K713)/Параметри!$K$26,0)</f>
        <v>223</v>
      </c>
      <c r="BD713" s="29">
        <f>BC713*Параметри!$M$36/18</f>
        <v>346.88888888888891</v>
      </c>
      <c r="BE713" s="40">
        <f>IF(BC713=0,0,'Дані не з ДІСО'!K713/('Дані не з ДІСО'!I713+'Дані не з ДІСО'!K713))</f>
        <v>8.9686098654708519E-3</v>
      </c>
      <c r="BF713" s="29">
        <f>(1+0.25*BE713)*BD713*Параметри!$K$51</f>
        <v>71209.160002082659</v>
      </c>
      <c r="BG713" s="40">
        <f>ROUNDUP('Дані не з ДІСО'!M713/Параметри!$K$27,0)</f>
        <v>0</v>
      </c>
      <c r="BH713" s="40">
        <f>BG713*Параметри!$M$37/18</f>
        <v>0</v>
      </c>
      <c r="BI713" s="29">
        <f>BH713*Параметри!$K$51</f>
        <v>0</v>
      </c>
      <c r="BJ713" s="29">
        <f>'Дані не з ДІСО'!N713*Параметри!$K$76</f>
        <v>0</v>
      </c>
      <c r="BK713" s="40">
        <f>ROUNDUP('Дані з ДІСО'!V713/Параметри!$K$25,0)</f>
        <v>0</v>
      </c>
      <c r="BL713" s="40">
        <f>ROUNDUP('Дані з ДІСО'!W713/Параметри!$K$25,0)</f>
        <v>0</v>
      </c>
      <c r="BM713" s="40">
        <f>ROUNDUP('Дані з ДІСО'!X713/Параметри!$K$25,0)</f>
        <v>0</v>
      </c>
      <c r="BN713" s="40">
        <f>(BK713*Параметри!$K$34+BL713*Параметри!$L$34+BM713*Параметри!$M$34)/18</f>
        <v>0</v>
      </c>
      <c r="BO713" s="40">
        <f>IF(K713=0,0,'Дані з ДІСО'!AC713/K713)</f>
        <v>0</v>
      </c>
      <c r="BP713" s="29">
        <f>(1+0.25*BO713)*BN713*Параметри!$K$51</f>
        <v>0</v>
      </c>
      <c r="BQ713" s="29">
        <f>BP713*'Коефіцієнти АТО'!U713</f>
        <v>0</v>
      </c>
      <c r="BR713" s="29">
        <f>K713*(1+0.25*BO713)*Параметри!$K$66*Параметри!$K$20/1000</f>
        <v>0</v>
      </c>
      <c r="BS713" s="29">
        <f>(1+0.25*BO713)*K713*'Коефіцієнти АТО'!S713*Параметри!$K$20/1000</f>
        <v>0</v>
      </c>
      <c r="BT713" s="29">
        <f t="shared" si="106"/>
        <v>0</v>
      </c>
      <c r="BU713" s="40">
        <f>ROUNDUP('Дані з ДІСО'!AG713/Параметри!$K$71,0)</f>
        <v>0</v>
      </c>
      <c r="BV713" s="40">
        <f t="shared" si="107"/>
        <v>0</v>
      </c>
      <c r="BW713" s="40">
        <f>IF('Дані з ДІСО'!AG713=0,0,'Дані з ДІСО'!AJ713/'Дані з ДІСО'!AG713)</f>
        <v>0</v>
      </c>
      <c r="BX713" s="29">
        <f>BV713*(1+0.25*BW713)*Параметри!$K$51</f>
        <v>0</v>
      </c>
      <c r="BY713" s="29">
        <f>ROUND(IF(Параметри!$K$77="No",CC713,CC713*Параметри!$K$78)+AG713,1)</f>
        <v>1363503.6</v>
      </c>
      <c r="BZ713" s="29">
        <f>ROUND(IF(Параметри!$K$77="No",BF713,BF713*Параметри!$K$78),1)</f>
        <v>64088.2</v>
      </c>
      <c r="CA713" s="29">
        <f>ROUND(IF(Параметри!$K$77="No",BI713,BI713*Параметри!$K$78),1)</f>
        <v>0</v>
      </c>
      <c r="CB713" s="29">
        <f>ROUND(IF(Параметри!$K$77="No",BJ713,BJ713*Параметри!$K$78),1)</f>
        <v>0</v>
      </c>
      <c r="CC713" s="29">
        <f t="shared" si="101"/>
        <v>1515004.0534169804</v>
      </c>
    </row>
    <row r="714" spans="1:81">
      <c r="A714" s="9">
        <v>713</v>
      </c>
      <c r="B714" s="9" t="s">
        <v>3145</v>
      </c>
      <c r="C714" s="9" t="s">
        <v>3146</v>
      </c>
      <c r="D714" s="9" t="s">
        <v>3774</v>
      </c>
      <c r="E714" s="9" t="s">
        <v>21</v>
      </c>
      <c r="F714" s="9" t="s">
        <v>3308</v>
      </c>
      <c r="G714" s="9" t="s">
        <v>1496</v>
      </c>
      <c r="H714" s="29">
        <f>SUM('Дані з ДІСО'!J714:L714)</f>
        <v>4298</v>
      </c>
      <c r="I714" s="29">
        <f>SUM('Дані з ДІСО'!G714:I714)</f>
        <v>209</v>
      </c>
      <c r="J714" s="29">
        <f>SUM('Дані з ДІСО'!P714:R714)</f>
        <v>0</v>
      </c>
      <c r="K714" s="29">
        <f>SUM('Дані з ДІСО'!V714:X714)</f>
        <v>0</v>
      </c>
      <c r="L714" s="40">
        <f>ROUNDUP('Дані з ДІСО'!J714/'Коефіцієнти АТО'!$R714,0)</f>
        <v>88</v>
      </c>
      <c r="M714" s="40">
        <f>ROUNDUP('Дані з ДІСО'!K714/'Коефіцієнти АТО'!$R714,0)</f>
        <v>119</v>
      </c>
      <c r="N714" s="40">
        <f>ROUNDUP('Дані з ДІСО'!L714/'Коефіцієнти АТО'!$R714,0)</f>
        <v>27</v>
      </c>
      <c r="O714" s="59">
        <f>(L714*Параметри!$K$32+M714*Параметри!$L$32+N714*Параметри!$M$32)/18</f>
        <v>381.87777777777779</v>
      </c>
      <c r="P714" s="41">
        <f>IF(H714=0,"",'Дані з ДІСО'!Y714/H714)</f>
        <v>0</v>
      </c>
      <c r="Q714" s="29">
        <f>IF(H714=0,"",(1+0.25*P714)*O714*Параметри!$K$51)</f>
        <v>78216.286996215378</v>
      </c>
      <c r="R714" s="29">
        <f>IF(H714=0,"",Q714*'Коефіцієнти АТО'!T714)</f>
        <v>1329.6768789356615</v>
      </c>
      <c r="S714" s="29">
        <f>IF(H714=0,"",H714*(1+0.25*P714)*Параметри!$K$66*Параметри!$K$20/1000)</f>
        <v>0</v>
      </c>
      <c r="T714" s="29">
        <f>IF(H714=0,"",H714*(1+0.25*P714)*'Коефіцієнти АТО'!$S714*Параметри!$K$20/1000)</f>
        <v>17588.561144854455</v>
      </c>
      <c r="U714" s="29">
        <f t="shared" si="102"/>
        <v>97134.525020005487</v>
      </c>
      <c r="V714" s="29">
        <f t="shared" si="103"/>
        <v>97134.525020005487</v>
      </c>
      <c r="W714" s="40">
        <f>ROUNDUP('Дані з ДІСО'!P714/Параметри!$K$24,0)</f>
        <v>0</v>
      </c>
      <c r="X714" s="40">
        <f>ROUNDUP('Дані з ДІСО'!Q714/Параметри!$K$24,0)</f>
        <v>0</v>
      </c>
      <c r="Y714" s="40">
        <f>ROUNDUP('Дані з ДІСО'!R714/Параметри!$K$24,0)</f>
        <v>0</v>
      </c>
      <c r="Z714" s="59">
        <f>(W714*Параметри!$K$33+X714*Параметри!$L$33+Y714*Параметри!$M$33)/18</f>
        <v>0</v>
      </c>
      <c r="AA714" s="41">
        <f>IF(J714=0,0,'Дані з ДІСО'!AA714/J714)</f>
        <v>0</v>
      </c>
      <c r="AB714" s="29">
        <f>(1+0.25*AA714)*Z714*Параметри!$K$51</f>
        <v>0</v>
      </c>
      <c r="AC714" s="29">
        <f>AB714*'Коефіцієнти АТО'!U714</f>
        <v>0</v>
      </c>
      <c r="AD714" s="29">
        <f>J714*(1+0.25*AA714)*Параметри!$K$66*Параметри!$K$20/1000</f>
        <v>0</v>
      </c>
      <c r="AE714" s="29">
        <f>(1+0.25*AA714)*J714*'Коефіцієнти АТО'!S714*Параметри!$K$20/1000</f>
        <v>0</v>
      </c>
      <c r="AF714" s="29">
        <f t="shared" si="99"/>
        <v>0</v>
      </c>
      <c r="AG714" s="29">
        <v>0</v>
      </c>
      <c r="AH714" s="40">
        <v>31</v>
      </c>
      <c r="AI714" s="40">
        <v>0</v>
      </c>
      <c r="AJ714" s="40">
        <f t="shared" si="100"/>
        <v>0</v>
      </c>
      <c r="AK714" s="29">
        <f>(AH714+AI714)*(1+0.25*AJ714)*Параметри!$K$53</f>
        <v>5562.3075465760012</v>
      </c>
      <c r="AL714" s="29">
        <f>ROUNDUP(('Дані з ДІСО'!AU714+'Дані з ДІСО'!AW714)/Параметри!$K$28,0)</f>
        <v>0</v>
      </c>
      <c r="AM714" s="64">
        <f>AL714*Параметри!$M$35/18</f>
        <v>0</v>
      </c>
      <c r="AN714" s="29">
        <f>IF(AL714=0,0,'Дані з ДІСО'!AW714/SUM('Дані з ДІСО'!AU714,'Дані з ДІСО'!AW714))</f>
        <v>0</v>
      </c>
      <c r="AO714" s="29">
        <f>(1+0.25*AN714)*AM714*Параметри!$K$51</f>
        <v>0</v>
      </c>
      <c r="AP714" s="40">
        <f>ROUNDUP(('Дані з ДІСО'!AE714+'Дані не з ДІСО'!E714+'Дані не з ДІСО'!G714)/Параметри!$K$69,0)</f>
        <v>0</v>
      </c>
      <c r="AQ714" s="40">
        <f t="shared" si="104"/>
        <v>0</v>
      </c>
      <c r="AR714" s="40">
        <f>IF(AP714=0,0,('Дані з ДІСО'!AH714+'Дані не з ДІСО'!G714)/('Дані з ДІСО'!AE714+'Дані не з ДІСО'!E714+'Дані не з ДІСО'!G714))</f>
        <v>0</v>
      </c>
      <c r="AS714" s="29">
        <f>AQ714*(1+0.25*AR714)*Параметри!$K$51</f>
        <v>0</v>
      </c>
      <c r="AT714" s="40">
        <f>ROUNDUP('Дані з ДІСО'!AF714/Параметри!$K$70,0)</f>
        <v>0</v>
      </c>
      <c r="AU714" s="40">
        <f t="shared" si="105"/>
        <v>0</v>
      </c>
      <c r="AV714" s="40">
        <f>IF(AT714=0,0,'Дані з ДІСО'!AI714/'Дані з ДІСО'!AF714)</f>
        <v>0</v>
      </c>
      <c r="AW714" s="29">
        <f>AU714*(1+0.25*AV714)*Параметри!$K$51</f>
        <v>0</v>
      </c>
      <c r="AX714" s="40">
        <f>ROUNDUP('Дані з ДІСО'!AR714/Параметри!$K$29,0)</f>
        <v>0</v>
      </c>
      <c r="AY714" s="40">
        <f>ROUNDUP('Дані з ДІСО'!AS714/Параметри!$K$29,0)</f>
        <v>0</v>
      </c>
      <c r="AZ714" s="40">
        <f>ROUNDUP('Дані з ДІСО'!AT714/Параметри!$K$29,0)</f>
        <v>0</v>
      </c>
      <c r="BA714" s="64">
        <f>(AX714*Параметри!$K$32+AY714*Параметри!$L$32+AZ714*Параметри!$M$32)/18</f>
        <v>0</v>
      </c>
      <c r="BB714" s="29">
        <f>(BA714*Параметри!$K$51+SUM('Дані з ДІСО'!AR714:AT714)*Параметри!$K$48*Параметри!$K$20/1000)*Параметри!$K$74</f>
        <v>0</v>
      </c>
      <c r="BC714" s="40">
        <f>ROUNDUP(('Дані не з ДІСО'!I714+'Дані не з ДІСО'!K714)/Параметри!$K$26,0)</f>
        <v>0</v>
      </c>
      <c r="BD714" s="29">
        <f>BC714*Параметри!$M$36/18</f>
        <v>0</v>
      </c>
      <c r="BE714" s="40">
        <f>IF(BC714=0,0,'Дані не з ДІСО'!K714/('Дані не з ДІСО'!I714+'Дані не з ДІСО'!K714))</f>
        <v>0</v>
      </c>
      <c r="BF714" s="29">
        <f>(1+0.25*BE714)*BD714*Параметри!$K$51</f>
        <v>0</v>
      </c>
      <c r="BG714" s="40">
        <f>ROUNDUP('Дані не з ДІСО'!M714/Параметри!$K$27,0)</f>
        <v>0</v>
      </c>
      <c r="BH714" s="40">
        <f>BG714*Параметри!$M$37/18</f>
        <v>0</v>
      </c>
      <c r="BI714" s="29">
        <f>BH714*Параметри!$K$51</f>
        <v>0</v>
      </c>
      <c r="BJ714" s="29">
        <f>'Дані не з ДІСО'!N714*Параметри!$K$76</f>
        <v>0</v>
      </c>
      <c r="BK714" s="40">
        <f>ROUNDUP('Дані з ДІСО'!V714/Параметри!$K$25,0)</f>
        <v>0</v>
      </c>
      <c r="BL714" s="40">
        <f>ROUNDUP('Дані з ДІСО'!W714/Параметри!$K$25,0)</f>
        <v>0</v>
      </c>
      <c r="BM714" s="40">
        <f>ROUNDUP('Дані з ДІСО'!X714/Параметри!$K$25,0)</f>
        <v>0</v>
      </c>
      <c r="BN714" s="40">
        <f>(BK714*Параметри!$K$34+BL714*Параметри!$L$34+BM714*Параметри!$M$34)/18</f>
        <v>0</v>
      </c>
      <c r="BO714" s="40">
        <f>IF(K714=0,0,'Дані з ДІСО'!AC714/K714)</f>
        <v>0</v>
      </c>
      <c r="BP714" s="29">
        <f>(1+0.25*BO714)*BN714*Параметри!$K$51</f>
        <v>0</v>
      </c>
      <c r="BQ714" s="29">
        <f>BP714*'Коефіцієнти АТО'!U714</f>
        <v>0</v>
      </c>
      <c r="BR714" s="29">
        <f>K714*(1+0.25*BO714)*Параметри!$K$66*Параметри!$K$20/1000</f>
        <v>0</v>
      </c>
      <c r="BS714" s="29">
        <f>(1+0.25*BO714)*K714*'Коефіцієнти АТО'!S714*Параметри!$K$20/1000</f>
        <v>0</v>
      </c>
      <c r="BT714" s="29">
        <f t="shared" si="106"/>
        <v>0</v>
      </c>
      <c r="BU714" s="40">
        <f>ROUNDUP('Дані з ДІСО'!AG714/Параметри!$K$71,0)</f>
        <v>0</v>
      </c>
      <c r="BV714" s="40">
        <f t="shared" si="107"/>
        <v>0</v>
      </c>
      <c r="BW714" s="40">
        <f>IF('Дані з ДІСО'!AG714=0,0,'Дані з ДІСО'!AJ714/'Дані з ДІСО'!AG714)</f>
        <v>0</v>
      </c>
      <c r="BX714" s="29">
        <f>BV714*(1+0.25*BW714)*Параметри!$K$51</f>
        <v>0</v>
      </c>
      <c r="BY714" s="29">
        <f>ROUND(IF(Параметри!$K$77="No",CC714,CC714*Параметри!$K$78)+AG714,1)</f>
        <v>92427.1</v>
      </c>
      <c r="BZ714" s="29">
        <f>ROUND(IF(Параметри!$K$77="No",BF714,BF714*Параметри!$K$78),1)</f>
        <v>0</v>
      </c>
      <c r="CA714" s="29">
        <f>ROUND(IF(Параметри!$K$77="No",BI714,BI714*Параметри!$K$78),1)</f>
        <v>0</v>
      </c>
      <c r="CB714" s="29">
        <f>ROUND(IF(Параметри!$K$77="No",BJ714,BJ714*Параметри!$K$78),1)</f>
        <v>0</v>
      </c>
      <c r="CC714" s="29">
        <f t="shared" si="101"/>
        <v>102696.83256658149</v>
      </c>
    </row>
    <row r="715" spans="1:81">
      <c r="A715" s="9">
        <v>714</v>
      </c>
      <c r="B715" s="9" t="s">
        <v>3176</v>
      </c>
      <c r="C715" s="9" t="s">
        <v>3146</v>
      </c>
      <c r="D715" s="9" t="s">
        <v>3774</v>
      </c>
      <c r="E715" s="9" t="s">
        <v>78</v>
      </c>
      <c r="F715" s="9" t="s">
        <v>3819</v>
      </c>
      <c r="G715" s="9" t="s">
        <v>1497</v>
      </c>
      <c r="H715" s="29">
        <f>SUM('Дані з ДІСО'!J715:L715)</f>
        <v>1514</v>
      </c>
      <c r="I715" s="29">
        <f>SUM('Дані з ДІСО'!G715:I715)</f>
        <v>77</v>
      </c>
      <c r="J715" s="29">
        <f>SUM('Дані з ДІСО'!P715:R715)</f>
        <v>0</v>
      </c>
      <c r="K715" s="29">
        <f>SUM('Дані з ДІСО'!V715:X715)</f>
        <v>0</v>
      </c>
      <c r="L715" s="40">
        <f>ROUNDUP('Дані з ДІСО'!J715/'Коефіцієнти АТО'!$R715,0)</f>
        <v>32</v>
      </c>
      <c r="M715" s="40">
        <f>ROUNDUP('Дані з ДІСО'!K715/'Коефіцієнти АТО'!$R715,0)</f>
        <v>43</v>
      </c>
      <c r="N715" s="40">
        <f>ROUNDUP('Дані з ДІСО'!L715/'Коефіцієнти АТО'!$R715,0)</f>
        <v>11</v>
      </c>
      <c r="O715" s="59">
        <f>(L715*Параметри!$K$32+M715*Параметри!$L$32+N715*Параметри!$M$32)/18</f>
        <v>140.70000000000002</v>
      </c>
      <c r="P715" s="41">
        <f>IF(H715=0,"",'Дані з ДІСО'!Y715/H715)</f>
        <v>0</v>
      </c>
      <c r="Q715" s="29">
        <f>IF(H715=0,"",(1+0.25*P715)*O715*Параметри!$K$51)</f>
        <v>28818.203678695201</v>
      </c>
      <c r="R715" s="29">
        <f>IF(H715=0,"",Q715*'Коефіцієнти АТО'!T715)</f>
        <v>489.90946253781846</v>
      </c>
      <c r="S715" s="29">
        <f>IF(H715=0,"",H715*(1+0.25*P715)*Параметри!$K$66*Параметри!$K$20/1000)</f>
        <v>0</v>
      </c>
      <c r="T715" s="29">
        <f>IF(H715=0,"",H715*(1+0.25*P715)*'Коефіцієнти АТО'!$S715*Параметри!$K$20/1000)</f>
        <v>6916.1206159644989</v>
      </c>
      <c r="U715" s="29">
        <f t="shared" si="102"/>
        <v>36224.233757197522</v>
      </c>
      <c r="V715" s="29">
        <f t="shared" si="103"/>
        <v>36224.233757197522</v>
      </c>
      <c r="W715" s="40">
        <f>ROUNDUP('Дані з ДІСО'!P715/Параметри!$K$24,0)</f>
        <v>0</v>
      </c>
      <c r="X715" s="40">
        <f>ROUNDUP('Дані з ДІСО'!Q715/Параметри!$K$24,0)</f>
        <v>0</v>
      </c>
      <c r="Y715" s="40">
        <f>ROUNDUP('Дані з ДІСО'!R715/Параметри!$K$24,0)</f>
        <v>0</v>
      </c>
      <c r="Z715" s="59">
        <f>(W715*Параметри!$K$33+X715*Параметри!$L$33+Y715*Параметри!$M$33)/18</f>
        <v>0</v>
      </c>
      <c r="AA715" s="41">
        <f>IF(J715=0,0,'Дані з ДІСО'!AA715/J715)</f>
        <v>0</v>
      </c>
      <c r="AB715" s="29">
        <f>(1+0.25*AA715)*Z715*Параметри!$K$51</f>
        <v>0</v>
      </c>
      <c r="AC715" s="29">
        <f>AB715*'Коефіцієнти АТО'!U715</f>
        <v>0</v>
      </c>
      <c r="AD715" s="29">
        <f>J715*(1+0.25*AA715)*Параметри!$K$66*Параметри!$K$20/1000</f>
        <v>0</v>
      </c>
      <c r="AE715" s="29">
        <f>(1+0.25*AA715)*J715*'Коефіцієнти АТО'!S715*Параметри!$K$20/1000</f>
        <v>0</v>
      </c>
      <c r="AF715" s="29">
        <f t="shared" si="99"/>
        <v>0</v>
      </c>
      <c r="AG715" s="29">
        <v>0</v>
      </c>
      <c r="AH715" s="40">
        <v>7</v>
      </c>
      <c r="AI715" s="40">
        <v>0</v>
      </c>
      <c r="AJ715" s="40">
        <f t="shared" si="100"/>
        <v>0</v>
      </c>
      <c r="AK715" s="29">
        <f>(AH715+AI715)*(1+0.25*AJ715)*Параметри!$K$53</f>
        <v>1256.0049298720003</v>
      </c>
      <c r="AL715" s="29">
        <f>ROUNDUP(('Дані з ДІСО'!AU715+'Дані з ДІСО'!AW715)/Параметри!$K$28,0)</f>
        <v>0</v>
      </c>
      <c r="AM715" s="64">
        <f>AL715*Параметри!$M$35/18</f>
        <v>0</v>
      </c>
      <c r="AN715" s="29">
        <f>IF(AL715=0,0,'Дані з ДІСО'!AW715/SUM('Дані з ДІСО'!AU715,'Дані з ДІСО'!AW715))</f>
        <v>0</v>
      </c>
      <c r="AO715" s="29">
        <f>(1+0.25*AN715)*AM715*Параметри!$K$51</f>
        <v>0</v>
      </c>
      <c r="AP715" s="40">
        <f>ROUNDUP(('Дані з ДІСО'!AE715+'Дані не з ДІСО'!E715+'Дані не з ДІСО'!G715)/Параметри!$K$69,0)</f>
        <v>0</v>
      </c>
      <c r="AQ715" s="40">
        <f t="shared" si="104"/>
        <v>0</v>
      </c>
      <c r="AR715" s="40">
        <f>IF(AP715=0,0,('Дані з ДІСО'!AH715+'Дані не з ДІСО'!G715)/('Дані з ДІСО'!AE715+'Дані не з ДІСО'!E715+'Дані не з ДІСО'!G715))</f>
        <v>0</v>
      </c>
      <c r="AS715" s="29">
        <f>AQ715*(1+0.25*AR715)*Параметри!$K$51</f>
        <v>0</v>
      </c>
      <c r="AT715" s="40">
        <f>ROUNDUP('Дані з ДІСО'!AF715/Параметри!$K$70,0)</f>
        <v>0</v>
      </c>
      <c r="AU715" s="40">
        <f t="shared" si="105"/>
        <v>0</v>
      </c>
      <c r="AV715" s="40">
        <f>IF(AT715=0,0,'Дані з ДІСО'!AI715/'Дані з ДІСО'!AF715)</f>
        <v>0</v>
      </c>
      <c r="AW715" s="29">
        <f>AU715*(1+0.25*AV715)*Параметри!$K$51</f>
        <v>0</v>
      </c>
      <c r="AX715" s="40">
        <f>ROUNDUP('Дані з ДІСО'!AR715/Параметри!$K$29,0)</f>
        <v>0</v>
      </c>
      <c r="AY715" s="40">
        <f>ROUNDUP('Дані з ДІСО'!AS715/Параметри!$K$29,0)</f>
        <v>0</v>
      </c>
      <c r="AZ715" s="40">
        <f>ROUNDUP('Дані з ДІСО'!AT715/Параметри!$K$29,0)</f>
        <v>0</v>
      </c>
      <c r="BA715" s="64">
        <f>(AX715*Параметри!$K$32+AY715*Параметри!$L$32+AZ715*Параметри!$M$32)/18</f>
        <v>0</v>
      </c>
      <c r="BB715" s="29">
        <f>(BA715*Параметри!$K$51+SUM('Дані з ДІСО'!AR715:AT715)*Параметри!$K$48*Параметри!$K$20/1000)*Параметри!$K$74</f>
        <v>0</v>
      </c>
      <c r="BC715" s="40">
        <f>ROUNDUP(('Дані не з ДІСО'!I715+'Дані не з ДІСО'!K715)/Параметри!$K$26,0)</f>
        <v>0</v>
      </c>
      <c r="BD715" s="29">
        <f>BC715*Параметри!$M$36/18</f>
        <v>0</v>
      </c>
      <c r="BE715" s="40">
        <f>IF(BC715=0,0,'Дані не з ДІСО'!K715/('Дані не з ДІСО'!I715+'Дані не з ДІСО'!K715))</f>
        <v>0</v>
      </c>
      <c r="BF715" s="29">
        <f>(1+0.25*BE715)*BD715*Параметри!$K$51</f>
        <v>0</v>
      </c>
      <c r="BG715" s="40">
        <f>ROUNDUP('Дані не з ДІСО'!M715/Параметри!$K$27,0)</f>
        <v>0</v>
      </c>
      <c r="BH715" s="40">
        <f>BG715*Параметри!$M$37/18</f>
        <v>0</v>
      </c>
      <c r="BI715" s="29">
        <f>BH715*Параметри!$K$51</f>
        <v>0</v>
      </c>
      <c r="BJ715" s="29">
        <f>'Дані не з ДІСО'!N715*Параметри!$K$76</f>
        <v>0</v>
      </c>
      <c r="BK715" s="40">
        <f>ROUNDUP('Дані з ДІСО'!V715/Параметри!$K$25,0)</f>
        <v>0</v>
      </c>
      <c r="BL715" s="40">
        <f>ROUNDUP('Дані з ДІСО'!W715/Параметри!$K$25,0)</f>
        <v>0</v>
      </c>
      <c r="BM715" s="40">
        <f>ROUNDUP('Дані з ДІСО'!X715/Параметри!$K$25,0)</f>
        <v>0</v>
      </c>
      <c r="BN715" s="40">
        <f>(BK715*Параметри!$K$34+BL715*Параметри!$L$34+BM715*Параметри!$M$34)/18</f>
        <v>0</v>
      </c>
      <c r="BO715" s="40">
        <f>IF(K715=0,0,'Дані з ДІСО'!AC715/K715)</f>
        <v>0</v>
      </c>
      <c r="BP715" s="29">
        <f>(1+0.25*BO715)*BN715*Параметри!$K$51</f>
        <v>0</v>
      </c>
      <c r="BQ715" s="29">
        <f>BP715*'Коефіцієнти АТО'!U715</f>
        <v>0</v>
      </c>
      <c r="BR715" s="29">
        <f>K715*(1+0.25*BO715)*Параметри!$K$66*Параметри!$K$20/1000</f>
        <v>0</v>
      </c>
      <c r="BS715" s="29">
        <f>(1+0.25*BO715)*K715*'Коефіцієнти АТО'!S715*Параметри!$K$20/1000</f>
        <v>0</v>
      </c>
      <c r="BT715" s="29">
        <f t="shared" si="106"/>
        <v>0</v>
      </c>
      <c r="BU715" s="40">
        <f>ROUNDUP('Дані з ДІСО'!AG715/Параметри!$K$71,0)</f>
        <v>0</v>
      </c>
      <c r="BV715" s="40">
        <f t="shared" si="107"/>
        <v>0</v>
      </c>
      <c r="BW715" s="40">
        <f>IF('Дані з ДІСО'!AG715=0,0,'Дані з ДІСО'!AJ715/'Дані з ДІСО'!AG715)</f>
        <v>0</v>
      </c>
      <c r="BX715" s="29">
        <f>BV715*(1+0.25*BW715)*Параметри!$K$51</f>
        <v>0</v>
      </c>
      <c r="BY715" s="29">
        <f>ROUND(IF(Параметри!$K$77="No",CC715,CC715*Параметри!$K$78)+AG715,1)</f>
        <v>33732.199999999997</v>
      </c>
      <c r="BZ715" s="29">
        <f>ROUND(IF(Параметри!$K$77="No",BF715,BF715*Параметри!$K$78),1)</f>
        <v>0</v>
      </c>
      <c r="CA715" s="29">
        <f>ROUND(IF(Параметри!$K$77="No",BI715,BI715*Параметри!$K$78),1)</f>
        <v>0</v>
      </c>
      <c r="CB715" s="29">
        <f>ROUND(IF(Параметри!$K$77="No",BJ715,BJ715*Параметри!$K$78),1)</f>
        <v>0</v>
      </c>
      <c r="CC715" s="29">
        <f t="shared" si="101"/>
        <v>37480.238687069519</v>
      </c>
    </row>
    <row r="716" spans="1:81">
      <c r="A716" s="9">
        <v>715</v>
      </c>
      <c r="B716" s="9" t="s">
        <v>3176</v>
      </c>
      <c r="C716" s="9" t="s">
        <v>3146</v>
      </c>
      <c r="D716" s="9" t="s">
        <v>3774</v>
      </c>
      <c r="E716" s="9" t="s">
        <v>78</v>
      </c>
      <c r="F716" s="9" t="s">
        <v>3820</v>
      </c>
      <c r="G716" s="9" t="s">
        <v>1499</v>
      </c>
      <c r="H716" s="29">
        <f>SUM('Дані з ДІСО'!J716:L716)</f>
        <v>3316</v>
      </c>
      <c r="I716" s="29">
        <f>SUM('Дані з ДІСО'!G716:I716)</f>
        <v>128</v>
      </c>
      <c r="J716" s="29">
        <f>SUM('Дані з ДІСО'!P716:R716)</f>
        <v>0</v>
      </c>
      <c r="K716" s="29">
        <f>SUM('Дані з ДІСО'!V716:X716)</f>
        <v>0</v>
      </c>
      <c r="L716" s="40">
        <f>ROUNDUP('Дані з ДІСО'!J716/'Коефіцієнти АТО'!$R716,0)</f>
        <v>62</v>
      </c>
      <c r="M716" s="40">
        <f>ROUNDUP('Дані з ДІСО'!K716/'Коефіцієнти АТО'!$R716,0)</f>
        <v>78</v>
      </c>
      <c r="N716" s="40">
        <f>ROUNDUP('Дані з ДІСО'!L716/'Коефіцієнти АТО'!$R716,0)</f>
        <v>16</v>
      </c>
      <c r="O716" s="59">
        <f>(L716*Параметри!$K$32+M716*Параметри!$L$32+N716*Параметри!$M$32)/18</f>
        <v>252.47777777777779</v>
      </c>
      <c r="P716" s="41">
        <f>IF(H716=0,"",'Дані з ДІСО'!Y716/H716)</f>
        <v>0</v>
      </c>
      <c r="Q716" s="29">
        <f>IF(H716=0,"",(1+0.25*P716)*O716*Параметри!$K$51)</f>
        <v>51712.551701096978</v>
      </c>
      <c r="R716" s="29">
        <f>IF(H716=0,"",Q716*'Коефіцієнти АТО'!T716)</f>
        <v>3878.4413775822732</v>
      </c>
      <c r="S716" s="29">
        <f>IF(H716=0,"",H716*(1+0.25*P716)*Параметри!$K$66*Параметри!$K$20/1000)</f>
        <v>0</v>
      </c>
      <c r="T716" s="29">
        <f>IF(H716=0,"",H716*(1+0.25*P716)*'Коефіцієнти АТО'!$S716*Параметри!$K$20/1000)</f>
        <v>7258.3482928553021</v>
      </c>
      <c r="U716" s="29">
        <f t="shared" si="102"/>
        <v>62849.341371534552</v>
      </c>
      <c r="V716" s="29">
        <f t="shared" si="103"/>
        <v>62849.341371534552</v>
      </c>
      <c r="W716" s="40">
        <f>ROUNDUP('Дані з ДІСО'!P716/Параметри!$K$24,0)</f>
        <v>0</v>
      </c>
      <c r="X716" s="40">
        <f>ROUNDUP('Дані з ДІСО'!Q716/Параметри!$K$24,0)</f>
        <v>0</v>
      </c>
      <c r="Y716" s="40">
        <f>ROUNDUP('Дані з ДІСО'!R716/Параметри!$K$24,0)</f>
        <v>0</v>
      </c>
      <c r="Z716" s="59">
        <f>(W716*Параметри!$K$33+X716*Параметри!$L$33+Y716*Параметри!$M$33)/18</f>
        <v>0</v>
      </c>
      <c r="AA716" s="41">
        <f>IF(J716=0,0,'Дані з ДІСО'!AA716/J716)</f>
        <v>0</v>
      </c>
      <c r="AB716" s="29">
        <f>(1+0.25*AA716)*Z716*Параметри!$K$51</f>
        <v>0</v>
      </c>
      <c r="AC716" s="29">
        <f>AB716*'Коефіцієнти АТО'!U716</f>
        <v>0</v>
      </c>
      <c r="AD716" s="29">
        <f>J716*(1+0.25*AA716)*Параметри!$K$66*Параметри!$K$20/1000</f>
        <v>0</v>
      </c>
      <c r="AE716" s="29">
        <f>(1+0.25*AA716)*J716*'Коефіцієнти АТО'!S716*Параметри!$K$20/1000</f>
        <v>0</v>
      </c>
      <c r="AF716" s="29">
        <f t="shared" si="99"/>
        <v>0</v>
      </c>
      <c r="AG716" s="29">
        <v>0</v>
      </c>
      <c r="AH716" s="40">
        <v>27</v>
      </c>
      <c r="AI716" s="40">
        <v>0</v>
      </c>
      <c r="AJ716" s="40">
        <f t="shared" si="100"/>
        <v>0</v>
      </c>
      <c r="AK716" s="29">
        <f>(AH716+AI716)*(1+0.25*AJ716)*Параметри!$K$53</f>
        <v>4844.5904437920017</v>
      </c>
      <c r="AL716" s="29">
        <f>ROUNDUP(('Дані з ДІСО'!AU716+'Дані з ДІСО'!AW716)/Параметри!$K$28,0)</f>
        <v>0</v>
      </c>
      <c r="AM716" s="64">
        <f>AL716*Параметри!$M$35/18</f>
        <v>0</v>
      </c>
      <c r="AN716" s="29">
        <f>IF(AL716=0,0,'Дані з ДІСО'!AW716/SUM('Дані з ДІСО'!AU716,'Дані з ДІСО'!AW716))</f>
        <v>0</v>
      </c>
      <c r="AO716" s="29">
        <f>(1+0.25*AN716)*AM716*Параметри!$K$51</f>
        <v>0</v>
      </c>
      <c r="AP716" s="40">
        <f>ROUNDUP(('Дані з ДІСО'!AE716+'Дані не з ДІСО'!E716+'Дані не з ДІСО'!G716)/Параметри!$K$69,0)</f>
        <v>0</v>
      </c>
      <c r="AQ716" s="40">
        <f t="shared" si="104"/>
        <v>0</v>
      </c>
      <c r="AR716" s="40">
        <f>IF(AP716=0,0,('Дані з ДІСО'!AH716+'Дані не з ДІСО'!G716)/('Дані з ДІСО'!AE716+'Дані не з ДІСО'!E716+'Дані не з ДІСО'!G716))</f>
        <v>0</v>
      </c>
      <c r="AS716" s="29">
        <f>AQ716*(1+0.25*AR716)*Параметри!$K$51</f>
        <v>0</v>
      </c>
      <c r="AT716" s="40">
        <f>ROUNDUP('Дані з ДІСО'!AF716/Параметри!$K$70,0)</f>
        <v>0</v>
      </c>
      <c r="AU716" s="40">
        <f t="shared" si="105"/>
        <v>0</v>
      </c>
      <c r="AV716" s="40">
        <f>IF(AT716=0,0,'Дані з ДІСО'!AI716/'Дані з ДІСО'!AF716)</f>
        <v>0</v>
      </c>
      <c r="AW716" s="29">
        <f>AU716*(1+0.25*AV716)*Параметри!$K$51</f>
        <v>0</v>
      </c>
      <c r="AX716" s="40">
        <f>ROUNDUP('Дані з ДІСО'!AR716/Параметри!$K$29,0)</f>
        <v>0</v>
      </c>
      <c r="AY716" s="40">
        <f>ROUNDUP('Дані з ДІСО'!AS716/Параметри!$K$29,0)</f>
        <v>0</v>
      </c>
      <c r="AZ716" s="40">
        <f>ROUNDUP('Дані з ДІСО'!AT716/Параметри!$K$29,0)</f>
        <v>0</v>
      </c>
      <c r="BA716" s="64">
        <f>(AX716*Параметри!$K$32+AY716*Параметри!$L$32+AZ716*Параметри!$M$32)/18</f>
        <v>0</v>
      </c>
      <c r="BB716" s="29">
        <f>(BA716*Параметри!$K$51+SUM('Дані з ДІСО'!AR716:AT716)*Параметри!$K$48*Параметри!$K$20/1000)*Параметри!$K$74</f>
        <v>0</v>
      </c>
      <c r="BC716" s="40">
        <f>ROUNDUP(('Дані не з ДІСО'!I716+'Дані не з ДІСО'!K716)/Параметри!$K$26,0)</f>
        <v>0</v>
      </c>
      <c r="BD716" s="29">
        <f>BC716*Параметри!$M$36/18</f>
        <v>0</v>
      </c>
      <c r="BE716" s="40">
        <f>IF(BC716=0,0,'Дані не з ДІСО'!K716/('Дані не з ДІСО'!I716+'Дані не з ДІСО'!K716))</f>
        <v>0</v>
      </c>
      <c r="BF716" s="29">
        <f>(1+0.25*BE716)*BD716*Параметри!$K$51</f>
        <v>0</v>
      </c>
      <c r="BG716" s="40">
        <f>ROUNDUP('Дані не з ДІСО'!M716/Параметри!$K$27,0)</f>
        <v>0</v>
      </c>
      <c r="BH716" s="40">
        <f>BG716*Параметри!$M$37/18</f>
        <v>0</v>
      </c>
      <c r="BI716" s="29">
        <f>BH716*Параметри!$K$51</f>
        <v>0</v>
      </c>
      <c r="BJ716" s="29">
        <f>'Дані не з ДІСО'!N716*Параметри!$K$76</f>
        <v>0</v>
      </c>
      <c r="BK716" s="40">
        <f>ROUNDUP('Дані з ДІСО'!V716/Параметри!$K$25,0)</f>
        <v>0</v>
      </c>
      <c r="BL716" s="40">
        <f>ROUNDUP('Дані з ДІСО'!W716/Параметри!$K$25,0)</f>
        <v>0</v>
      </c>
      <c r="BM716" s="40">
        <f>ROUNDUP('Дані з ДІСО'!X716/Параметри!$K$25,0)</f>
        <v>0</v>
      </c>
      <c r="BN716" s="40">
        <f>(BK716*Параметри!$K$34+BL716*Параметри!$L$34+BM716*Параметри!$M$34)/18</f>
        <v>0</v>
      </c>
      <c r="BO716" s="40">
        <f>IF(K716=0,0,'Дані з ДІСО'!AC716/K716)</f>
        <v>0</v>
      </c>
      <c r="BP716" s="29">
        <f>(1+0.25*BO716)*BN716*Параметри!$K$51</f>
        <v>0</v>
      </c>
      <c r="BQ716" s="29">
        <f>BP716*'Коефіцієнти АТО'!U716</f>
        <v>0</v>
      </c>
      <c r="BR716" s="29">
        <f>K716*(1+0.25*BO716)*Параметри!$K$66*Параметри!$K$20/1000</f>
        <v>0</v>
      </c>
      <c r="BS716" s="29">
        <f>(1+0.25*BO716)*K716*'Коефіцієнти АТО'!S716*Параметри!$K$20/1000</f>
        <v>0</v>
      </c>
      <c r="BT716" s="29">
        <f t="shared" si="106"/>
        <v>0</v>
      </c>
      <c r="BU716" s="40">
        <f>ROUNDUP('Дані з ДІСО'!AG716/Параметри!$K$71,0)</f>
        <v>0</v>
      </c>
      <c r="BV716" s="40">
        <f t="shared" si="107"/>
        <v>0</v>
      </c>
      <c r="BW716" s="40">
        <f>IF('Дані з ДІСО'!AG716=0,0,'Дані з ДІСО'!AJ716/'Дані з ДІСО'!AG716)</f>
        <v>0</v>
      </c>
      <c r="BX716" s="29">
        <f>BV716*(1+0.25*BW716)*Параметри!$K$51</f>
        <v>0</v>
      </c>
      <c r="BY716" s="29">
        <f>ROUND(IF(Параметри!$K$77="No",CC716,CC716*Параметри!$K$78)+AG716,1)</f>
        <v>60924.5</v>
      </c>
      <c r="BZ716" s="29">
        <f>ROUND(IF(Параметри!$K$77="No",BF716,BF716*Параметри!$K$78),1)</f>
        <v>0</v>
      </c>
      <c r="CA716" s="29">
        <f>ROUND(IF(Параметри!$K$77="No",BI716,BI716*Параметри!$K$78),1)</f>
        <v>0</v>
      </c>
      <c r="CB716" s="29">
        <f>ROUND(IF(Параметри!$K$77="No",BJ716,BJ716*Параметри!$K$78),1)</f>
        <v>0</v>
      </c>
      <c r="CC716" s="29">
        <f t="shared" si="101"/>
        <v>67693.931815326549</v>
      </c>
    </row>
    <row r="717" spans="1:81">
      <c r="A717" s="9">
        <v>716</v>
      </c>
      <c r="B717" s="9" t="s">
        <v>3145</v>
      </c>
      <c r="C717" s="9" t="s">
        <v>3146</v>
      </c>
      <c r="D717" s="9" t="s">
        <v>3774</v>
      </c>
      <c r="E717" s="9" t="s">
        <v>21</v>
      </c>
      <c r="F717" s="9" t="s">
        <v>3821</v>
      </c>
      <c r="G717" s="9" t="s">
        <v>1501</v>
      </c>
      <c r="H717" s="29">
        <f>SUM('Дані з ДІСО'!J717:L717)</f>
        <v>7258</v>
      </c>
      <c r="I717" s="29">
        <f>SUM('Дані з ДІСО'!G717:I717)</f>
        <v>288</v>
      </c>
      <c r="J717" s="29">
        <f>SUM('Дані з ДІСО'!P717:R717)</f>
        <v>0</v>
      </c>
      <c r="K717" s="29">
        <f>SUM('Дані з ДІСО'!V717:X717)</f>
        <v>0</v>
      </c>
      <c r="L717" s="40">
        <f>ROUNDUP('Дані з ДІСО'!J717/'Коефіцієнти АТО'!$R717,0)</f>
        <v>129</v>
      </c>
      <c r="M717" s="40">
        <f>ROUNDUP('Дані з ДІСО'!K717/'Коефіцієнти АТО'!$R717,0)</f>
        <v>161</v>
      </c>
      <c r="N717" s="40">
        <f>ROUNDUP('Дані з ДІСО'!L717/'Коефіцієнти АТО'!$R717,0)</f>
        <v>42</v>
      </c>
      <c r="O717" s="59">
        <f>(L717*Параметри!$K$32+M717*Параметри!$L$32+N717*Параметри!$M$32)/18</f>
        <v>540.15000000000009</v>
      </c>
      <c r="P717" s="41">
        <f>IF(H717=0,"",'Дані з ДІСО'!Y717/H717)</f>
        <v>0</v>
      </c>
      <c r="Q717" s="29">
        <f>IF(H717=0,"",(1+0.25*P717)*O717*Параметри!$K$51)</f>
        <v>110633.63693708042</v>
      </c>
      <c r="R717" s="29">
        <f>IF(H717=0,"",Q717*'Коефіцієнти АТО'!T717)</f>
        <v>11063.363693708043</v>
      </c>
      <c r="S717" s="29">
        <f>IF(H717=0,"",H717*(1+0.25*P717)*Параметри!$K$66*Параметри!$K$20/1000)</f>
        <v>0</v>
      </c>
      <c r="T717" s="29">
        <f>IF(H717=0,"",H717*(1+0.25*P717)*'Коефіцієнти АТО'!$S717*Параметри!$K$20/1000)</f>
        <v>22794.304728260144</v>
      </c>
      <c r="U717" s="29">
        <f t="shared" si="102"/>
        <v>144491.30535904859</v>
      </c>
      <c r="V717" s="29">
        <f t="shared" si="103"/>
        <v>144491.30535904859</v>
      </c>
      <c r="W717" s="40">
        <f>ROUNDUP('Дані з ДІСО'!P717/Параметри!$K$24,0)</f>
        <v>0</v>
      </c>
      <c r="X717" s="40">
        <f>ROUNDUP('Дані з ДІСО'!Q717/Параметри!$K$24,0)</f>
        <v>0</v>
      </c>
      <c r="Y717" s="40">
        <f>ROUNDUP('Дані з ДІСО'!R717/Параметри!$K$24,0)</f>
        <v>0</v>
      </c>
      <c r="Z717" s="59">
        <f>(W717*Параметри!$K$33+X717*Параметри!$L$33+Y717*Параметри!$M$33)/18</f>
        <v>0</v>
      </c>
      <c r="AA717" s="41">
        <f>IF(J717=0,0,'Дані з ДІСО'!AA717/J717)</f>
        <v>0</v>
      </c>
      <c r="AB717" s="29">
        <f>(1+0.25*AA717)*Z717*Параметри!$K$51</f>
        <v>0</v>
      </c>
      <c r="AC717" s="29">
        <f>AB717*'Коефіцієнти АТО'!U717</f>
        <v>0</v>
      </c>
      <c r="AD717" s="29">
        <f>J717*(1+0.25*AA717)*Параметри!$K$66*Параметри!$K$20/1000</f>
        <v>0</v>
      </c>
      <c r="AE717" s="29">
        <f>(1+0.25*AA717)*J717*'Коефіцієнти АТО'!S717*Параметри!$K$20/1000</f>
        <v>0</v>
      </c>
      <c r="AF717" s="29">
        <f t="shared" si="99"/>
        <v>0</v>
      </c>
      <c r="AG717" s="29">
        <v>0</v>
      </c>
      <c r="AH717" s="40">
        <v>30</v>
      </c>
      <c r="AI717" s="40">
        <v>0</v>
      </c>
      <c r="AJ717" s="40">
        <f t="shared" si="100"/>
        <v>0</v>
      </c>
      <c r="AK717" s="29">
        <f>(AH717+AI717)*(1+0.25*AJ717)*Параметри!$K$53</f>
        <v>5382.8782708800018</v>
      </c>
      <c r="AL717" s="29">
        <f>ROUNDUP(('Дані з ДІСО'!AU717+'Дані з ДІСО'!AW717)/Параметри!$K$28,0)</f>
        <v>0</v>
      </c>
      <c r="AM717" s="64">
        <f>AL717*Параметри!$M$35/18</f>
        <v>0</v>
      </c>
      <c r="AN717" s="29">
        <f>IF(AL717=0,0,'Дані з ДІСО'!AW717/SUM('Дані з ДІСО'!AU717,'Дані з ДІСО'!AW717))</f>
        <v>0</v>
      </c>
      <c r="AO717" s="29">
        <f>(1+0.25*AN717)*AM717*Параметри!$K$51</f>
        <v>0</v>
      </c>
      <c r="AP717" s="40">
        <f>ROUNDUP(('Дані з ДІСО'!AE717+'Дані не з ДІСО'!E717+'Дані не з ДІСО'!G717)/Параметри!$K$69,0)</f>
        <v>0</v>
      </c>
      <c r="AQ717" s="40">
        <f t="shared" si="104"/>
        <v>0</v>
      </c>
      <c r="AR717" s="40">
        <f>IF(AP717=0,0,('Дані з ДІСО'!AH717+'Дані не з ДІСО'!G717)/('Дані з ДІСО'!AE717+'Дані не з ДІСО'!E717+'Дані не з ДІСО'!G717))</f>
        <v>0</v>
      </c>
      <c r="AS717" s="29">
        <f>AQ717*(1+0.25*AR717)*Параметри!$K$51</f>
        <v>0</v>
      </c>
      <c r="AT717" s="40">
        <f>ROUNDUP('Дані з ДІСО'!AF717/Параметри!$K$70,0)</f>
        <v>0</v>
      </c>
      <c r="AU717" s="40">
        <f t="shared" si="105"/>
        <v>0</v>
      </c>
      <c r="AV717" s="40">
        <f>IF(AT717=0,0,'Дані з ДІСО'!AI717/'Дані з ДІСО'!AF717)</f>
        <v>0</v>
      </c>
      <c r="AW717" s="29">
        <f>AU717*(1+0.25*AV717)*Параметри!$K$51</f>
        <v>0</v>
      </c>
      <c r="AX717" s="40">
        <f>ROUNDUP('Дані з ДІСО'!AR717/Параметри!$K$29,0)</f>
        <v>0</v>
      </c>
      <c r="AY717" s="40">
        <f>ROUNDUP('Дані з ДІСО'!AS717/Параметри!$K$29,0)</f>
        <v>0</v>
      </c>
      <c r="AZ717" s="40">
        <f>ROUNDUP('Дані з ДІСО'!AT717/Параметри!$K$29,0)</f>
        <v>0</v>
      </c>
      <c r="BA717" s="64">
        <f>(AX717*Параметри!$K$32+AY717*Параметри!$L$32+AZ717*Параметри!$M$32)/18</f>
        <v>0</v>
      </c>
      <c r="BB717" s="29">
        <f>(BA717*Параметри!$K$51+SUM('Дані з ДІСО'!AR717:AT717)*Параметри!$K$48*Параметри!$K$20/1000)*Параметри!$K$74</f>
        <v>0</v>
      </c>
      <c r="BC717" s="40">
        <f>ROUNDUP(('Дані не з ДІСО'!I717+'Дані не з ДІСО'!K717)/Параметри!$K$26,0)</f>
        <v>0</v>
      </c>
      <c r="BD717" s="29">
        <f>BC717*Параметри!$M$36/18</f>
        <v>0</v>
      </c>
      <c r="BE717" s="40">
        <f>IF(BC717=0,0,'Дані не з ДІСО'!K717/('Дані не з ДІСО'!I717+'Дані не з ДІСО'!K717))</f>
        <v>0</v>
      </c>
      <c r="BF717" s="29">
        <f>(1+0.25*BE717)*BD717*Параметри!$K$51</f>
        <v>0</v>
      </c>
      <c r="BG717" s="40">
        <f>ROUNDUP('Дані не з ДІСО'!M717/Параметри!$K$27,0)</f>
        <v>0</v>
      </c>
      <c r="BH717" s="40">
        <f>BG717*Параметри!$M$37/18</f>
        <v>0</v>
      </c>
      <c r="BI717" s="29">
        <f>BH717*Параметри!$K$51</f>
        <v>0</v>
      </c>
      <c r="BJ717" s="29">
        <f>'Дані не з ДІСО'!N717*Параметри!$K$76</f>
        <v>0</v>
      </c>
      <c r="BK717" s="40">
        <f>ROUNDUP('Дані з ДІСО'!V717/Параметри!$K$25,0)</f>
        <v>0</v>
      </c>
      <c r="BL717" s="40">
        <f>ROUNDUP('Дані з ДІСО'!W717/Параметри!$K$25,0)</f>
        <v>0</v>
      </c>
      <c r="BM717" s="40">
        <f>ROUNDUP('Дані з ДІСО'!X717/Параметри!$K$25,0)</f>
        <v>0</v>
      </c>
      <c r="BN717" s="40">
        <f>(BK717*Параметри!$K$34+BL717*Параметри!$L$34+BM717*Параметри!$M$34)/18</f>
        <v>0</v>
      </c>
      <c r="BO717" s="40">
        <f>IF(K717=0,0,'Дані з ДІСО'!AC717/K717)</f>
        <v>0</v>
      </c>
      <c r="BP717" s="29">
        <f>(1+0.25*BO717)*BN717*Параметри!$K$51</f>
        <v>0</v>
      </c>
      <c r="BQ717" s="29">
        <f>BP717*'Коефіцієнти АТО'!U717</f>
        <v>0</v>
      </c>
      <c r="BR717" s="29">
        <f>K717*(1+0.25*BO717)*Параметри!$K$66*Параметри!$K$20/1000</f>
        <v>0</v>
      </c>
      <c r="BS717" s="29">
        <f>(1+0.25*BO717)*K717*'Коефіцієнти АТО'!S717*Параметри!$K$20/1000</f>
        <v>0</v>
      </c>
      <c r="BT717" s="29">
        <f t="shared" si="106"/>
        <v>0</v>
      </c>
      <c r="BU717" s="40">
        <f>ROUNDUP('Дані з ДІСО'!AG717/Параметри!$K$71,0)</f>
        <v>0</v>
      </c>
      <c r="BV717" s="40">
        <f t="shared" si="107"/>
        <v>0</v>
      </c>
      <c r="BW717" s="40">
        <f>IF('Дані з ДІСО'!AG717=0,0,'Дані з ДІСО'!AJ717/'Дані з ДІСО'!AG717)</f>
        <v>0</v>
      </c>
      <c r="BX717" s="29">
        <f>BV717*(1+0.25*BW717)*Параметри!$K$51</f>
        <v>0</v>
      </c>
      <c r="BY717" s="29">
        <f>ROUND(IF(Параметри!$K$77="No",CC717,CC717*Параметри!$K$78)+AG717,1)</f>
        <v>134886.79999999999</v>
      </c>
      <c r="BZ717" s="29">
        <f>ROUND(IF(Параметри!$K$77="No",BF717,BF717*Параметри!$K$78),1)</f>
        <v>0</v>
      </c>
      <c r="CA717" s="29">
        <f>ROUND(IF(Параметри!$K$77="No",BI717,BI717*Параметри!$K$78),1)</f>
        <v>0</v>
      </c>
      <c r="CB717" s="29">
        <f>ROUND(IF(Параметри!$K$77="No",BJ717,BJ717*Параметри!$K$78),1)</f>
        <v>0</v>
      </c>
      <c r="CC717" s="29">
        <f t="shared" si="101"/>
        <v>149874.18362992859</v>
      </c>
    </row>
    <row r="718" spans="1:81">
      <c r="A718" s="9">
        <v>717</v>
      </c>
      <c r="B718" s="9" t="s">
        <v>3151</v>
      </c>
      <c r="C718" s="9" t="s">
        <v>3151</v>
      </c>
      <c r="D718" s="9" t="s">
        <v>3774</v>
      </c>
      <c r="E718" s="9" t="s">
        <v>29</v>
      </c>
      <c r="F718" s="9" t="s">
        <v>3822</v>
      </c>
      <c r="G718" s="9" t="s">
        <v>1503</v>
      </c>
      <c r="H718" s="29">
        <f>SUM('Дані з ДІСО'!J718:L718)</f>
        <v>2340</v>
      </c>
      <c r="I718" s="29">
        <f>SUM('Дані з ДІСО'!G718:I718)</f>
        <v>106</v>
      </c>
      <c r="J718" s="29">
        <f>SUM('Дані з ДІСО'!P718:R718)</f>
        <v>0</v>
      </c>
      <c r="K718" s="29">
        <f>SUM('Дані з ДІСО'!V718:X718)</f>
        <v>0</v>
      </c>
      <c r="L718" s="40">
        <f>ROUNDUP('Дані з ДІСО'!J718/'Коефіцієнти АТО'!$R718,0)</f>
        <v>53</v>
      </c>
      <c r="M718" s="40">
        <f>ROUNDUP('Дані з ДІСО'!K718/'Коефіцієнти АТО'!$R718,0)</f>
        <v>61</v>
      </c>
      <c r="N718" s="40">
        <f>ROUNDUP('Дані з ДІСО'!L718/'Коефіцієнти АТО'!$R718,0)</f>
        <v>18</v>
      </c>
      <c r="O718" s="59">
        <f>(L718*Параметри!$K$32+M718*Параметри!$L$32+N718*Параметри!$M$32)/18</f>
        <v>214.03888888888889</v>
      </c>
      <c r="P718" s="41">
        <f>IF(H718=0,"",'Дані з ДІСО'!Y718/H718)</f>
        <v>0</v>
      </c>
      <c r="Q718" s="29">
        <f>IF(H718=0,"",(1+0.25*P718)*O718*Параметри!$K$51)</f>
        <v>43839.490370729291</v>
      </c>
      <c r="R718" s="29">
        <f>IF(H718=0,"",Q718*'Коефіцієнти АТО'!T718)</f>
        <v>745.27133630239803</v>
      </c>
      <c r="S718" s="29">
        <f>IF(H718=0,"",H718*(1+0.25*P718)*Параметри!$K$66*Параметри!$K$20/1000)</f>
        <v>0</v>
      </c>
      <c r="T718" s="29">
        <f>IF(H718=0,"",H718*(1+0.25*P718)*'Коефіцієнти АТО'!$S718*Параметри!$K$20/1000)</f>
        <v>10689.380608558078</v>
      </c>
      <c r="U718" s="29">
        <f t="shared" si="102"/>
        <v>55274.142315589772</v>
      </c>
      <c r="V718" s="29">
        <f t="shared" si="103"/>
        <v>55274.142315589772</v>
      </c>
      <c r="W718" s="40">
        <f>ROUNDUP('Дані з ДІСО'!P718/Параметри!$K$24,0)</f>
        <v>0</v>
      </c>
      <c r="X718" s="40">
        <f>ROUNDUP('Дані з ДІСО'!Q718/Параметри!$K$24,0)</f>
        <v>0</v>
      </c>
      <c r="Y718" s="40">
        <f>ROUNDUP('Дані з ДІСО'!R718/Параметри!$K$24,0)</f>
        <v>0</v>
      </c>
      <c r="Z718" s="59">
        <f>(W718*Параметри!$K$33+X718*Параметри!$L$33+Y718*Параметри!$M$33)/18</f>
        <v>0</v>
      </c>
      <c r="AA718" s="41">
        <f>IF(J718=0,0,'Дані з ДІСО'!AA718/J718)</f>
        <v>0</v>
      </c>
      <c r="AB718" s="29">
        <f>(1+0.25*AA718)*Z718*Параметри!$K$51</f>
        <v>0</v>
      </c>
      <c r="AC718" s="29">
        <f>AB718*'Коефіцієнти АТО'!U718</f>
        <v>0</v>
      </c>
      <c r="AD718" s="29">
        <f>J718*(1+0.25*AA718)*Параметри!$K$66*Параметри!$K$20/1000</f>
        <v>0</v>
      </c>
      <c r="AE718" s="29">
        <f>(1+0.25*AA718)*J718*'Коефіцієнти АТО'!S718*Параметри!$K$20/1000</f>
        <v>0</v>
      </c>
      <c r="AF718" s="29">
        <f t="shared" si="99"/>
        <v>0</v>
      </c>
      <c r="AG718" s="29">
        <v>0</v>
      </c>
      <c r="AH718" s="40">
        <v>23</v>
      </c>
      <c r="AI718" s="40">
        <v>0</v>
      </c>
      <c r="AJ718" s="40">
        <f t="shared" si="100"/>
        <v>0</v>
      </c>
      <c r="AK718" s="29">
        <f>(AH718+AI718)*(1+0.25*AJ718)*Параметри!$K$53</f>
        <v>4126.8733410080013</v>
      </c>
      <c r="AL718" s="29">
        <f>ROUNDUP(('Дані з ДІСО'!AU718+'Дані з ДІСО'!AW718)/Параметри!$K$28,0)</f>
        <v>0</v>
      </c>
      <c r="AM718" s="64">
        <f>AL718*Параметри!$M$35/18</f>
        <v>0</v>
      </c>
      <c r="AN718" s="29">
        <f>IF(AL718=0,0,'Дані з ДІСО'!AW718/SUM('Дані з ДІСО'!AU718,'Дані з ДІСО'!AW718))</f>
        <v>0</v>
      </c>
      <c r="AO718" s="29">
        <f>(1+0.25*AN718)*AM718*Параметри!$K$51</f>
        <v>0</v>
      </c>
      <c r="AP718" s="40">
        <f>ROUNDUP(('Дані з ДІСО'!AE718+'Дані не з ДІСО'!E718+'Дані не з ДІСО'!G718)/Параметри!$K$69,0)</f>
        <v>0</v>
      </c>
      <c r="AQ718" s="40">
        <f t="shared" si="104"/>
        <v>0</v>
      </c>
      <c r="AR718" s="40">
        <f>IF(AP718=0,0,('Дані з ДІСО'!AH718+'Дані не з ДІСО'!G718)/('Дані з ДІСО'!AE718+'Дані не з ДІСО'!E718+'Дані не з ДІСО'!G718))</f>
        <v>0</v>
      </c>
      <c r="AS718" s="29">
        <f>AQ718*(1+0.25*AR718)*Параметри!$K$51</f>
        <v>0</v>
      </c>
      <c r="AT718" s="40">
        <f>ROUNDUP('Дані з ДІСО'!AF718/Параметри!$K$70,0)</f>
        <v>0</v>
      </c>
      <c r="AU718" s="40">
        <f t="shared" si="105"/>
        <v>0</v>
      </c>
      <c r="AV718" s="40">
        <f>IF(AT718=0,0,'Дані з ДІСО'!AI718/'Дані з ДІСО'!AF718)</f>
        <v>0</v>
      </c>
      <c r="AW718" s="29">
        <f>AU718*(1+0.25*AV718)*Параметри!$K$51</f>
        <v>0</v>
      </c>
      <c r="AX718" s="40">
        <f>ROUNDUP('Дані з ДІСО'!AR718/Параметри!$K$29,0)</f>
        <v>0</v>
      </c>
      <c r="AY718" s="40">
        <f>ROUNDUP('Дані з ДІСО'!AS718/Параметри!$K$29,0)</f>
        <v>0</v>
      </c>
      <c r="AZ718" s="40">
        <f>ROUNDUP('Дані з ДІСО'!AT718/Параметри!$K$29,0)</f>
        <v>0</v>
      </c>
      <c r="BA718" s="64">
        <f>(AX718*Параметри!$K$32+AY718*Параметри!$L$32+AZ718*Параметри!$M$32)/18</f>
        <v>0</v>
      </c>
      <c r="BB718" s="29">
        <f>(BA718*Параметри!$K$51+SUM('Дані з ДІСО'!AR718:AT718)*Параметри!$K$48*Параметри!$K$20/1000)*Параметри!$K$74</f>
        <v>0</v>
      </c>
      <c r="BC718" s="40">
        <f>ROUNDUP(('Дані не з ДІСО'!I718+'Дані не з ДІСО'!K718)/Параметри!$K$26,0)</f>
        <v>0</v>
      </c>
      <c r="BD718" s="29">
        <f>BC718*Параметри!$M$36/18</f>
        <v>0</v>
      </c>
      <c r="BE718" s="40">
        <f>IF(BC718=0,0,'Дані не з ДІСО'!K718/('Дані не з ДІСО'!I718+'Дані не з ДІСО'!K718))</f>
        <v>0</v>
      </c>
      <c r="BF718" s="29">
        <f>(1+0.25*BE718)*BD718*Параметри!$K$51</f>
        <v>0</v>
      </c>
      <c r="BG718" s="40">
        <f>ROUNDUP('Дані не з ДІСО'!M718/Параметри!$K$27,0)</f>
        <v>0</v>
      </c>
      <c r="BH718" s="40">
        <f>BG718*Параметри!$M$37/18</f>
        <v>0</v>
      </c>
      <c r="BI718" s="29">
        <f>BH718*Параметри!$K$51</f>
        <v>0</v>
      </c>
      <c r="BJ718" s="29">
        <f>'Дані не з ДІСО'!N718*Параметри!$K$76</f>
        <v>0</v>
      </c>
      <c r="BK718" s="40">
        <f>ROUNDUP('Дані з ДІСО'!V718/Параметри!$K$25,0)</f>
        <v>0</v>
      </c>
      <c r="BL718" s="40">
        <f>ROUNDUP('Дані з ДІСО'!W718/Параметри!$K$25,0)</f>
        <v>0</v>
      </c>
      <c r="BM718" s="40">
        <f>ROUNDUP('Дані з ДІСО'!X718/Параметри!$K$25,0)</f>
        <v>0</v>
      </c>
      <c r="BN718" s="40">
        <f>(BK718*Параметри!$K$34+BL718*Параметри!$L$34+BM718*Параметри!$M$34)/18</f>
        <v>0</v>
      </c>
      <c r="BO718" s="40">
        <f>IF(K718=0,0,'Дані з ДІСО'!AC718/K718)</f>
        <v>0</v>
      </c>
      <c r="BP718" s="29">
        <f>(1+0.25*BO718)*BN718*Параметри!$K$51</f>
        <v>0</v>
      </c>
      <c r="BQ718" s="29">
        <f>BP718*'Коефіцієнти АТО'!U718</f>
        <v>0</v>
      </c>
      <c r="BR718" s="29">
        <f>K718*(1+0.25*BO718)*Параметри!$K$66*Параметри!$K$20/1000</f>
        <v>0</v>
      </c>
      <c r="BS718" s="29">
        <f>(1+0.25*BO718)*K718*'Коефіцієнти АТО'!S718*Параметри!$K$20/1000</f>
        <v>0</v>
      </c>
      <c r="BT718" s="29">
        <f t="shared" si="106"/>
        <v>0</v>
      </c>
      <c r="BU718" s="40">
        <f>ROUNDUP('Дані з ДІСО'!AG718/Параметри!$K$71,0)</f>
        <v>0</v>
      </c>
      <c r="BV718" s="40">
        <f t="shared" si="107"/>
        <v>0</v>
      </c>
      <c r="BW718" s="40">
        <f>IF('Дані з ДІСО'!AG718=0,0,'Дані з ДІСО'!AJ718/'Дані з ДІСО'!AG718)</f>
        <v>0</v>
      </c>
      <c r="BX718" s="29">
        <f>BV718*(1+0.25*BW718)*Параметри!$K$51</f>
        <v>0</v>
      </c>
      <c r="BY718" s="29">
        <f>ROUND(IF(Параметри!$K$77="No",CC718,CC718*Параметри!$K$78)+AG718,1)</f>
        <v>53460.9</v>
      </c>
      <c r="BZ718" s="29">
        <f>ROUND(IF(Параметри!$K$77="No",BF718,BF718*Параметри!$K$78),1)</f>
        <v>0</v>
      </c>
      <c r="CA718" s="29">
        <f>ROUND(IF(Параметри!$K$77="No",BI718,BI718*Параметри!$K$78),1)</f>
        <v>0</v>
      </c>
      <c r="CB718" s="29">
        <f>ROUND(IF(Параметри!$K$77="No",BJ718,BJ718*Параметри!$K$78),1)</f>
        <v>0</v>
      </c>
      <c r="CC718" s="29">
        <f t="shared" si="101"/>
        <v>59401.015656597774</v>
      </c>
    </row>
    <row r="719" spans="1:81">
      <c r="A719" s="9">
        <v>718</v>
      </c>
      <c r="B719" s="9" t="s">
        <v>3148</v>
      </c>
      <c r="C719" s="9" t="s">
        <v>3148</v>
      </c>
      <c r="D719" s="9" t="s">
        <v>3774</v>
      </c>
      <c r="E719" s="9" t="s">
        <v>24</v>
      </c>
      <c r="F719" s="9" t="s">
        <v>3823</v>
      </c>
      <c r="G719" s="9" t="s">
        <v>1505</v>
      </c>
      <c r="H719" s="29">
        <f>SUM('Дані з ДІСО'!J719:L719)</f>
        <v>899</v>
      </c>
      <c r="I719" s="29">
        <f>SUM('Дані з ДІСО'!G719:I719)</f>
        <v>39</v>
      </c>
      <c r="J719" s="29">
        <f>SUM('Дані з ДІСО'!P719:R719)</f>
        <v>0</v>
      </c>
      <c r="K719" s="29">
        <f>SUM('Дані з ДІСО'!V719:X719)</f>
        <v>0</v>
      </c>
      <c r="L719" s="40">
        <f>ROUNDUP('Дані з ДІСО'!J719/'Коефіцієнти АТО'!$R719,0)</f>
        <v>19</v>
      </c>
      <c r="M719" s="40">
        <f>ROUNDUP('Дані з ДІСО'!K719/'Коефіцієнти АТО'!$R719,0)</f>
        <v>21</v>
      </c>
      <c r="N719" s="40">
        <f>ROUNDUP('Дані з ДІСО'!L719/'Коефіцієнти АТО'!$R719,0)</f>
        <v>5</v>
      </c>
      <c r="O719" s="59">
        <f>(L719*Параметри!$K$32+M719*Параметри!$L$32+N719*Параметри!$M$32)/18</f>
        <v>72.288888888888891</v>
      </c>
      <c r="P719" s="41">
        <f>IF(H719=0,"",'Дані з ДІСО'!Y719/H719)</f>
        <v>0</v>
      </c>
      <c r="Q719" s="29">
        <f>IF(H719=0,"",(1+0.25*P719)*O719*Параметри!$K$51)</f>
        <v>14806.22547055129</v>
      </c>
      <c r="R719" s="29">
        <f>IF(H719=0,"",Q719*'Коефіцієнти АТО'!T719)</f>
        <v>1110.4669102913467</v>
      </c>
      <c r="S719" s="29">
        <f>IF(H719=0,"",H719*(1+0.25*P719)*Параметри!$K$66*Параметри!$K$20/1000)</f>
        <v>0</v>
      </c>
      <c r="T719" s="29">
        <f>IF(H719=0,"",H719*(1+0.25*P719)*'Коефіцієнти АТО'!$S719*Параметри!$K$20/1000)</f>
        <v>4534.5167188031228</v>
      </c>
      <c r="U719" s="29">
        <f t="shared" si="102"/>
        <v>20451.209099645759</v>
      </c>
      <c r="V719" s="29">
        <f t="shared" si="103"/>
        <v>20451.209099645759</v>
      </c>
      <c r="W719" s="40">
        <f>ROUNDUP('Дані з ДІСО'!P719/Параметри!$K$24,0)</f>
        <v>0</v>
      </c>
      <c r="X719" s="40">
        <f>ROUNDUP('Дані з ДІСО'!Q719/Параметри!$K$24,0)</f>
        <v>0</v>
      </c>
      <c r="Y719" s="40">
        <f>ROUNDUP('Дані з ДІСО'!R719/Параметри!$K$24,0)</f>
        <v>0</v>
      </c>
      <c r="Z719" s="59">
        <f>(W719*Параметри!$K$33+X719*Параметри!$L$33+Y719*Параметри!$M$33)/18</f>
        <v>0</v>
      </c>
      <c r="AA719" s="41">
        <f>IF(J719=0,0,'Дані з ДІСО'!AA719/J719)</f>
        <v>0</v>
      </c>
      <c r="AB719" s="29">
        <f>(1+0.25*AA719)*Z719*Параметри!$K$51</f>
        <v>0</v>
      </c>
      <c r="AC719" s="29">
        <f>AB719*'Коефіцієнти АТО'!U719</f>
        <v>0</v>
      </c>
      <c r="AD719" s="29">
        <f>J719*(1+0.25*AA719)*Параметри!$K$66*Параметри!$K$20/1000</f>
        <v>0</v>
      </c>
      <c r="AE719" s="29">
        <f>(1+0.25*AA719)*J719*'Коефіцієнти АТО'!S719*Параметри!$K$20/1000</f>
        <v>0</v>
      </c>
      <c r="AF719" s="29">
        <f t="shared" si="99"/>
        <v>0</v>
      </c>
      <c r="AG719" s="29">
        <v>0</v>
      </c>
      <c r="AH719" s="40">
        <v>3</v>
      </c>
      <c r="AI719" s="40">
        <v>0</v>
      </c>
      <c r="AJ719" s="40">
        <f t="shared" si="100"/>
        <v>0</v>
      </c>
      <c r="AK719" s="29">
        <f>(AH719+AI719)*(1+0.25*AJ719)*Параметри!$K$53</f>
        <v>538.28782708800009</v>
      </c>
      <c r="AL719" s="29">
        <f>ROUNDUP(('Дані з ДІСО'!AU719+'Дані з ДІСО'!AW719)/Параметри!$K$28,0)</f>
        <v>0</v>
      </c>
      <c r="AM719" s="64">
        <f>AL719*Параметри!$M$35/18</f>
        <v>0</v>
      </c>
      <c r="AN719" s="29">
        <f>IF(AL719=0,0,'Дані з ДІСО'!AW719/SUM('Дані з ДІСО'!AU719,'Дані з ДІСО'!AW719))</f>
        <v>0</v>
      </c>
      <c r="AO719" s="29">
        <f>(1+0.25*AN719)*AM719*Параметри!$K$51</f>
        <v>0</v>
      </c>
      <c r="AP719" s="40">
        <f>ROUNDUP(('Дані з ДІСО'!AE719+'Дані не з ДІСО'!E719+'Дані не з ДІСО'!G719)/Параметри!$K$69,0)</f>
        <v>0</v>
      </c>
      <c r="AQ719" s="40">
        <f t="shared" si="104"/>
        <v>0</v>
      </c>
      <c r="AR719" s="40">
        <f>IF(AP719=0,0,('Дані з ДІСО'!AH719+'Дані не з ДІСО'!G719)/('Дані з ДІСО'!AE719+'Дані не з ДІСО'!E719+'Дані не з ДІСО'!G719))</f>
        <v>0</v>
      </c>
      <c r="AS719" s="29">
        <f>AQ719*(1+0.25*AR719)*Параметри!$K$51</f>
        <v>0</v>
      </c>
      <c r="AT719" s="40">
        <f>ROUNDUP('Дані з ДІСО'!AF719/Параметри!$K$70,0)</f>
        <v>0</v>
      </c>
      <c r="AU719" s="40">
        <f t="shared" si="105"/>
        <v>0</v>
      </c>
      <c r="AV719" s="40">
        <f>IF(AT719=0,0,'Дані з ДІСО'!AI719/'Дані з ДІСО'!AF719)</f>
        <v>0</v>
      </c>
      <c r="AW719" s="29">
        <f>AU719*(1+0.25*AV719)*Параметри!$K$51</f>
        <v>0</v>
      </c>
      <c r="AX719" s="40">
        <f>ROUNDUP('Дані з ДІСО'!AR719/Параметри!$K$29,0)</f>
        <v>0</v>
      </c>
      <c r="AY719" s="40">
        <f>ROUNDUP('Дані з ДІСО'!AS719/Параметри!$K$29,0)</f>
        <v>0</v>
      </c>
      <c r="AZ719" s="40">
        <f>ROUNDUP('Дані з ДІСО'!AT719/Параметри!$K$29,0)</f>
        <v>0</v>
      </c>
      <c r="BA719" s="64">
        <f>(AX719*Параметри!$K$32+AY719*Параметри!$L$32+AZ719*Параметри!$M$32)/18</f>
        <v>0</v>
      </c>
      <c r="BB719" s="29">
        <f>(BA719*Параметри!$K$51+SUM('Дані з ДІСО'!AR719:AT719)*Параметри!$K$48*Параметри!$K$20/1000)*Параметри!$K$74</f>
        <v>0</v>
      </c>
      <c r="BC719" s="40">
        <f>ROUNDUP(('Дані не з ДІСО'!I719+'Дані не з ДІСО'!K719)/Параметри!$K$26,0)</f>
        <v>0</v>
      </c>
      <c r="BD719" s="29">
        <f>BC719*Параметри!$M$36/18</f>
        <v>0</v>
      </c>
      <c r="BE719" s="40">
        <f>IF(BC719=0,0,'Дані не з ДІСО'!K719/('Дані не з ДІСО'!I719+'Дані не з ДІСО'!K719))</f>
        <v>0</v>
      </c>
      <c r="BF719" s="29">
        <f>(1+0.25*BE719)*BD719*Параметри!$K$51</f>
        <v>0</v>
      </c>
      <c r="BG719" s="40">
        <f>ROUNDUP('Дані не з ДІСО'!M719/Параметри!$K$27,0)</f>
        <v>0</v>
      </c>
      <c r="BH719" s="40">
        <f>BG719*Параметри!$M$37/18</f>
        <v>0</v>
      </c>
      <c r="BI719" s="29">
        <f>BH719*Параметри!$K$51</f>
        <v>0</v>
      </c>
      <c r="BJ719" s="29">
        <f>'Дані не з ДІСО'!N719*Параметри!$K$76</f>
        <v>0</v>
      </c>
      <c r="BK719" s="40">
        <f>ROUNDUP('Дані з ДІСО'!V719/Параметри!$K$25,0)</f>
        <v>0</v>
      </c>
      <c r="BL719" s="40">
        <f>ROUNDUP('Дані з ДІСО'!W719/Параметри!$K$25,0)</f>
        <v>0</v>
      </c>
      <c r="BM719" s="40">
        <f>ROUNDUP('Дані з ДІСО'!X719/Параметри!$K$25,0)</f>
        <v>0</v>
      </c>
      <c r="BN719" s="40">
        <f>(BK719*Параметри!$K$34+BL719*Параметри!$L$34+BM719*Параметри!$M$34)/18</f>
        <v>0</v>
      </c>
      <c r="BO719" s="40">
        <f>IF(K719=0,0,'Дані з ДІСО'!AC719/K719)</f>
        <v>0</v>
      </c>
      <c r="BP719" s="29">
        <f>(1+0.25*BO719)*BN719*Параметри!$K$51</f>
        <v>0</v>
      </c>
      <c r="BQ719" s="29">
        <f>BP719*'Коефіцієнти АТО'!U719</f>
        <v>0</v>
      </c>
      <c r="BR719" s="29">
        <f>K719*(1+0.25*BO719)*Параметри!$K$66*Параметри!$K$20/1000</f>
        <v>0</v>
      </c>
      <c r="BS719" s="29">
        <f>(1+0.25*BO719)*K719*'Коефіцієнти АТО'!S719*Параметри!$K$20/1000</f>
        <v>0</v>
      </c>
      <c r="BT719" s="29">
        <f t="shared" si="106"/>
        <v>0</v>
      </c>
      <c r="BU719" s="40">
        <f>ROUNDUP('Дані з ДІСО'!AG719/Параметри!$K$71,0)</f>
        <v>0</v>
      </c>
      <c r="BV719" s="40">
        <f t="shared" si="107"/>
        <v>0</v>
      </c>
      <c r="BW719" s="40">
        <f>IF('Дані з ДІСО'!AG719=0,0,'Дані з ДІСО'!AJ719/'Дані з ДІСО'!AG719)</f>
        <v>0</v>
      </c>
      <c r="BX719" s="29">
        <f>BV719*(1+0.25*BW719)*Параметри!$K$51</f>
        <v>0</v>
      </c>
      <c r="BY719" s="29">
        <f>ROUND(IF(Параметри!$K$77="No",CC719,CC719*Параметри!$K$78)+AG719,1)</f>
        <v>18890.5</v>
      </c>
      <c r="BZ719" s="29">
        <f>ROUND(IF(Параметри!$K$77="No",BF719,BF719*Параметри!$K$78),1)</f>
        <v>0</v>
      </c>
      <c r="CA719" s="29">
        <f>ROUND(IF(Параметри!$K$77="No",BI719,BI719*Параметри!$K$78),1)</f>
        <v>0</v>
      </c>
      <c r="CB719" s="29">
        <f>ROUND(IF(Параметри!$K$77="No",BJ719,BJ719*Параметри!$K$78),1)</f>
        <v>0</v>
      </c>
      <c r="CC719" s="29">
        <f t="shared" si="101"/>
        <v>20989.496926733758</v>
      </c>
    </row>
    <row r="720" spans="1:81">
      <c r="A720" s="9">
        <v>719</v>
      </c>
      <c r="B720" s="9" t="s">
        <v>3145</v>
      </c>
      <c r="C720" s="9" t="s">
        <v>3146</v>
      </c>
      <c r="D720" s="9" t="s">
        <v>3774</v>
      </c>
      <c r="E720" s="9" t="s">
        <v>21</v>
      </c>
      <c r="F720" s="9" t="s">
        <v>3824</v>
      </c>
      <c r="G720" s="9" t="s">
        <v>1507</v>
      </c>
      <c r="H720" s="29">
        <f>SUM('Дані з ДІСО'!J720:L720)</f>
        <v>2410.5</v>
      </c>
      <c r="I720" s="29">
        <f>SUM('Дані з ДІСО'!G720:I720)</f>
        <v>277</v>
      </c>
      <c r="J720" s="29">
        <f>SUM('Дані з ДІСО'!P720:R720)</f>
        <v>0</v>
      </c>
      <c r="K720" s="29">
        <f>SUM('Дані з ДІСО'!V720:X720)</f>
        <v>0</v>
      </c>
      <c r="L720" s="40">
        <f>ROUNDUP('Дані з ДІСО'!J720/'Коефіцієнти АТО'!$R720,0)</f>
        <v>63</v>
      </c>
      <c r="M720" s="40">
        <f>ROUNDUP('Дані з ДІСО'!K720/'Коефіцієнти АТО'!$R720,0)</f>
        <v>85</v>
      </c>
      <c r="N720" s="40">
        <f>ROUNDUP('Дані з ДІСО'!L720/'Коефіцієнти АТО'!$R720,0)</f>
        <v>14</v>
      </c>
      <c r="O720" s="59">
        <f>(L720*Параметри!$K$32+M720*Параметри!$L$32+N720*Параметри!$M$32)/18</f>
        <v>262.52777777777777</v>
      </c>
      <c r="P720" s="41">
        <f>IF(H720=0,"",'Дані з ДІСО'!Y720/H720)</f>
        <v>0</v>
      </c>
      <c r="Q720" s="29">
        <f>IF(H720=0,"",(1+0.25*P720)*O720*Параметри!$K$51)</f>
        <v>53770.994821003776</v>
      </c>
      <c r="R720" s="29">
        <f>IF(H720=0,"",Q720*'Коефіцієнти АТО'!T720)</f>
        <v>914.10691195706431</v>
      </c>
      <c r="S720" s="29">
        <f>IF(H720=0,"",H720*(1+0.25*P720)*Параметри!$K$66*Параметри!$K$20/1000)</f>
        <v>0</v>
      </c>
      <c r="T720" s="29">
        <f>IF(H720=0,"",H720*(1+0.25*P720)*'Коефіцієнти АТО'!$S720*Параметри!$K$20/1000)</f>
        <v>11011.432460226173</v>
      </c>
      <c r="U720" s="29">
        <f t="shared" si="102"/>
        <v>65696.534193187021</v>
      </c>
      <c r="V720" s="29">
        <f t="shared" si="103"/>
        <v>65696.534193187021</v>
      </c>
      <c r="W720" s="40">
        <f>ROUNDUP('Дані з ДІСО'!P720/Параметри!$K$24,0)</f>
        <v>0</v>
      </c>
      <c r="X720" s="40">
        <f>ROUNDUP('Дані з ДІСО'!Q720/Параметри!$K$24,0)</f>
        <v>0</v>
      </c>
      <c r="Y720" s="40">
        <f>ROUNDUP('Дані з ДІСО'!R720/Параметри!$K$24,0)</f>
        <v>0</v>
      </c>
      <c r="Z720" s="59">
        <f>(W720*Параметри!$K$33+X720*Параметри!$L$33+Y720*Параметри!$M$33)/18</f>
        <v>0</v>
      </c>
      <c r="AA720" s="41">
        <f>IF(J720=0,0,'Дані з ДІСО'!AA720/J720)</f>
        <v>0</v>
      </c>
      <c r="AB720" s="29">
        <f>(1+0.25*AA720)*Z720*Параметри!$K$51</f>
        <v>0</v>
      </c>
      <c r="AC720" s="29">
        <f>AB720*'Коефіцієнти АТО'!U720</f>
        <v>0</v>
      </c>
      <c r="AD720" s="29">
        <f>J720*(1+0.25*AA720)*Параметри!$K$66*Параметри!$K$20/1000</f>
        <v>0</v>
      </c>
      <c r="AE720" s="29">
        <f>(1+0.25*AA720)*J720*'Коефіцієнти АТО'!S720*Параметри!$K$20/1000</f>
        <v>0</v>
      </c>
      <c r="AF720" s="29">
        <f t="shared" si="99"/>
        <v>0</v>
      </c>
      <c r="AG720" s="29">
        <v>0</v>
      </c>
      <c r="AH720" s="40">
        <v>8</v>
      </c>
      <c r="AI720" s="40">
        <v>0</v>
      </c>
      <c r="AJ720" s="40">
        <f t="shared" si="100"/>
        <v>0</v>
      </c>
      <c r="AK720" s="29">
        <f>(AH720+AI720)*(1+0.25*AJ720)*Параметри!$K$53</f>
        <v>1435.4342055680004</v>
      </c>
      <c r="AL720" s="29">
        <f>ROUNDUP(('Дані з ДІСО'!AU720+'Дані з ДІСО'!AW720)/Параметри!$K$28,0)</f>
        <v>0</v>
      </c>
      <c r="AM720" s="64">
        <f>AL720*Параметри!$M$35/18</f>
        <v>0</v>
      </c>
      <c r="AN720" s="29">
        <f>IF(AL720=0,0,'Дані з ДІСО'!AW720/SUM('Дані з ДІСО'!AU720,'Дані з ДІСО'!AW720))</f>
        <v>0</v>
      </c>
      <c r="AO720" s="29">
        <f>(1+0.25*AN720)*AM720*Параметри!$K$51</f>
        <v>0</v>
      </c>
      <c r="AP720" s="40">
        <f>ROUNDUP(('Дані з ДІСО'!AE720+'Дані не з ДІСО'!E720+'Дані не з ДІСО'!G720)/Параметри!$K$69,0)</f>
        <v>0</v>
      </c>
      <c r="AQ720" s="40">
        <f t="shared" si="104"/>
        <v>0</v>
      </c>
      <c r="AR720" s="40">
        <f>IF(AP720=0,0,('Дані з ДІСО'!AH720+'Дані не з ДІСО'!G720)/('Дані з ДІСО'!AE720+'Дані не з ДІСО'!E720+'Дані не з ДІСО'!G720))</f>
        <v>0</v>
      </c>
      <c r="AS720" s="29">
        <f>AQ720*(1+0.25*AR720)*Параметри!$K$51</f>
        <v>0</v>
      </c>
      <c r="AT720" s="40">
        <f>ROUNDUP('Дані з ДІСО'!AF720/Параметри!$K$70,0)</f>
        <v>0</v>
      </c>
      <c r="AU720" s="40">
        <f t="shared" si="105"/>
        <v>0</v>
      </c>
      <c r="AV720" s="40">
        <f>IF(AT720=0,0,'Дані з ДІСО'!AI720/'Дані з ДІСО'!AF720)</f>
        <v>0</v>
      </c>
      <c r="AW720" s="29">
        <f>AU720*(1+0.25*AV720)*Параметри!$K$51</f>
        <v>0</v>
      </c>
      <c r="AX720" s="40">
        <f>ROUNDUP('Дані з ДІСО'!AR720/Параметри!$K$29,0)</f>
        <v>0</v>
      </c>
      <c r="AY720" s="40">
        <f>ROUNDUP('Дані з ДІСО'!AS720/Параметри!$K$29,0)</f>
        <v>0</v>
      </c>
      <c r="AZ720" s="40">
        <f>ROUNDUP('Дані з ДІСО'!AT720/Параметри!$K$29,0)</f>
        <v>0</v>
      </c>
      <c r="BA720" s="64">
        <f>(AX720*Параметри!$K$32+AY720*Параметри!$L$32+AZ720*Параметри!$M$32)/18</f>
        <v>0</v>
      </c>
      <c r="BB720" s="29">
        <f>(BA720*Параметри!$K$51+SUM('Дані з ДІСО'!AR720:AT720)*Параметри!$K$48*Параметри!$K$20/1000)*Параметри!$K$74</f>
        <v>0</v>
      </c>
      <c r="BC720" s="40">
        <f>ROUNDUP(('Дані не з ДІСО'!I720+'Дані не з ДІСО'!K720)/Параметри!$K$26,0)</f>
        <v>0</v>
      </c>
      <c r="BD720" s="29">
        <f>BC720*Параметри!$M$36/18</f>
        <v>0</v>
      </c>
      <c r="BE720" s="40">
        <f>IF(BC720=0,0,'Дані не з ДІСО'!K720/('Дані не з ДІСО'!I720+'Дані не з ДІСО'!K720))</f>
        <v>0</v>
      </c>
      <c r="BF720" s="29">
        <f>(1+0.25*BE720)*BD720*Параметри!$K$51</f>
        <v>0</v>
      </c>
      <c r="BG720" s="40">
        <f>ROUNDUP('Дані не з ДІСО'!M720/Параметри!$K$27,0)</f>
        <v>0</v>
      </c>
      <c r="BH720" s="40">
        <f>BG720*Параметри!$M$37/18</f>
        <v>0</v>
      </c>
      <c r="BI720" s="29">
        <f>BH720*Параметри!$K$51</f>
        <v>0</v>
      </c>
      <c r="BJ720" s="29">
        <f>'Дані не з ДІСО'!N720*Параметри!$K$76</f>
        <v>0</v>
      </c>
      <c r="BK720" s="40">
        <f>ROUNDUP('Дані з ДІСО'!V720/Параметри!$K$25,0)</f>
        <v>0</v>
      </c>
      <c r="BL720" s="40">
        <f>ROUNDUP('Дані з ДІСО'!W720/Параметри!$K$25,0)</f>
        <v>0</v>
      </c>
      <c r="BM720" s="40">
        <f>ROUNDUP('Дані з ДІСО'!X720/Параметри!$K$25,0)</f>
        <v>0</v>
      </c>
      <c r="BN720" s="40">
        <f>(BK720*Параметри!$K$34+BL720*Параметри!$L$34+BM720*Параметри!$M$34)/18</f>
        <v>0</v>
      </c>
      <c r="BO720" s="40">
        <f>IF(K720=0,0,'Дані з ДІСО'!AC720/K720)</f>
        <v>0</v>
      </c>
      <c r="BP720" s="29">
        <f>(1+0.25*BO720)*BN720*Параметри!$K$51</f>
        <v>0</v>
      </c>
      <c r="BQ720" s="29">
        <f>BP720*'Коефіцієнти АТО'!U720</f>
        <v>0</v>
      </c>
      <c r="BR720" s="29">
        <f>K720*(1+0.25*BO720)*Параметри!$K$66*Параметри!$K$20/1000</f>
        <v>0</v>
      </c>
      <c r="BS720" s="29">
        <f>(1+0.25*BO720)*K720*'Коефіцієнти АТО'!S720*Параметри!$K$20/1000</f>
        <v>0</v>
      </c>
      <c r="BT720" s="29">
        <f t="shared" si="106"/>
        <v>0</v>
      </c>
      <c r="BU720" s="40">
        <f>ROUNDUP('Дані з ДІСО'!AG720/Параметри!$K$71,0)</f>
        <v>0</v>
      </c>
      <c r="BV720" s="40">
        <f t="shared" si="107"/>
        <v>0</v>
      </c>
      <c r="BW720" s="40">
        <f>IF('Дані з ДІСО'!AG720=0,0,'Дані з ДІСО'!AJ720/'Дані з ДІСО'!AG720)</f>
        <v>0</v>
      </c>
      <c r="BX720" s="29">
        <f>BV720*(1+0.25*BW720)*Параметри!$K$51</f>
        <v>0</v>
      </c>
      <c r="BY720" s="29">
        <f>ROUND(IF(Параметри!$K$77="No",CC720,CC720*Параметри!$K$78)+AG720,1)</f>
        <v>60418.8</v>
      </c>
      <c r="BZ720" s="29">
        <f>ROUND(IF(Параметри!$K$77="No",BF720,BF720*Параметри!$K$78),1)</f>
        <v>0</v>
      </c>
      <c r="CA720" s="29">
        <f>ROUND(IF(Параметри!$K$77="No",BI720,BI720*Параметри!$K$78),1)</f>
        <v>0</v>
      </c>
      <c r="CB720" s="29">
        <f>ROUND(IF(Параметри!$K$77="No",BJ720,BJ720*Параметри!$K$78),1)</f>
        <v>0</v>
      </c>
      <c r="CC720" s="29">
        <f t="shared" si="101"/>
        <v>67131.968398755023</v>
      </c>
    </row>
    <row r="721" spans="1:81">
      <c r="A721" s="9">
        <v>720</v>
      </c>
      <c r="B721" s="9" t="s">
        <v>3151</v>
      </c>
      <c r="C721" s="9" t="s">
        <v>3151</v>
      </c>
      <c r="D721" s="9" t="s">
        <v>3774</v>
      </c>
      <c r="E721" s="9" t="s">
        <v>29</v>
      </c>
      <c r="F721" s="9" t="s">
        <v>3825</v>
      </c>
      <c r="G721" s="9" t="s">
        <v>1509</v>
      </c>
      <c r="H721" s="29">
        <f>SUM('Дані з ДІСО'!J721:L721)</f>
        <v>1047.5</v>
      </c>
      <c r="I721" s="29">
        <f>SUM('Дані з ДІСО'!G721:I721)</f>
        <v>104</v>
      </c>
      <c r="J721" s="29">
        <f>SUM('Дані з ДІСО'!P721:R721)</f>
        <v>0</v>
      </c>
      <c r="K721" s="29">
        <f>SUM('Дані з ДІСО'!V721:X721)</f>
        <v>0</v>
      </c>
      <c r="L721" s="40">
        <f>ROUNDUP('Дані з ДІСО'!J721/'Коефіцієнти АТО'!$R721,0)</f>
        <v>27</v>
      </c>
      <c r="M721" s="40">
        <f>ROUNDUP('Дані з ДІСО'!K721/'Коефіцієнти АТО'!$R721,0)</f>
        <v>40</v>
      </c>
      <c r="N721" s="40">
        <f>ROUNDUP('Дані з ДІСО'!L721/'Коефіцієнти АТО'!$R721,0)</f>
        <v>12</v>
      </c>
      <c r="O721" s="59">
        <f>(L721*Параметри!$K$32+M721*Параметри!$L$32+N721*Параметри!$M$32)/18</f>
        <v>130.83333333333334</v>
      </c>
      <c r="P721" s="41">
        <f>IF(H721=0,"",'Дані з ДІСО'!Y721/H721)</f>
        <v>0</v>
      </c>
      <c r="Q721" s="29">
        <f>IF(H721=0,"",(1+0.25*P721)*O721*Параметри!$K$51)</f>
        <v>26797.310930793334</v>
      </c>
      <c r="R721" s="29">
        <f>IF(H721=0,"",Q721*'Коефіцієнти АТО'!T721)</f>
        <v>455.55428582348668</v>
      </c>
      <c r="S721" s="29">
        <f>IF(H721=0,"",H721*(1+0.25*P721)*Параметри!$K$66*Параметри!$K$20/1000)</f>
        <v>0</v>
      </c>
      <c r="T721" s="29">
        <f>IF(H721=0,"",H721*(1+0.25*P721)*'Коефіцієнти АТО'!$S721*Параметри!$K$20/1000)</f>
        <v>5283.5442301960747</v>
      </c>
      <c r="U721" s="29">
        <f t="shared" si="102"/>
        <v>32536.409446812897</v>
      </c>
      <c r="V721" s="29">
        <f t="shared" si="103"/>
        <v>32536.409446812897</v>
      </c>
      <c r="W721" s="40">
        <f>ROUNDUP('Дані з ДІСО'!P721/Параметри!$K$24,0)</f>
        <v>0</v>
      </c>
      <c r="X721" s="40">
        <f>ROUNDUP('Дані з ДІСО'!Q721/Параметри!$K$24,0)</f>
        <v>0</v>
      </c>
      <c r="Y721" s="40">
        <f>ROUNDUP('Дані з ДІСО'!R721/Параметри!$K$24,0)</f>
        <v>0</v>
      </c>
      <c r="Z721" s="59">
        <f>(W721*Параметри!$K$33+X721*Параметри!$L$33+Y721*Параметри!$M$33)/18</f>
        <v>0</v>
      </c>
      <c r="AA721" s="41">
        <f>IF(J721=0,0,'Дані з ДІСО'!AA721/J721)</f>
        <v>0</v>
      </c>
      <c r="AB721" s="29">
        <f>(1+0.25*AA721)*Z721*Параметри!$K$51</f>
        <v>0</v>
      </c>
      <c r="AC721" s="29">
        <f>AB721*'Коефіцієнти АТО'!U721</f>
        <v>0</v>
      </c>
      <c r="AD721" s="29">
        <f>J721*(1+0.25*AA721)*Параметри!$K$66*Параметри!$K$20/1000</f>
        <v>0</v>
      </c>
      <c r="AE721" s="29">
        <f>(1+0.25*AA721)*J721*'Коефіцієнти АТО'!S721*Параметри!$K$20/1000</f>
        <v>0</v>
      </c>
      <c r="AF721" s="29">
        <f t="shared" si="99"/>
        <v>0</v>
      </c>
      <c r="AG721" s="29">
        <v>0</v>
      </c>
      <c r="AH721" s="40">
        <v>2</v>
      </c>
      <c r="AI721" s="40">
        <v>0</v>
      </c>
      <c r="AJ721" s="40">
        <f t="shared" si="100"/>
        <v>0</v>
      </c>
      <c r="AK721" s="29">
        <f>(AH721+AI721)*(1+0.25*AJ721)*Параметри!$K$53</f>
        <v>358.85855139200009</v>
      </c>
      <c r="AL721" s="29">
        <f>ROUNDUP(('Дані з ДІСО'!AU721+'Дані з ДІСО'!AW721)/Параметри!$K$28,0)</f>
        <v>0</v>
      </c>
      <c r="AM721" s="64">
        <f>AL721*Параметри!$M$35/18</f>
        <v>0</v>
      </c>
      <c r="AN721" s="29">
        <f>IF(AL721=0,0,'Дані з ДІСО'!AW721/SUM('Дані з ДІСО'!AU721,'Дані з ДІСО'!AW721))</f>
        <v>0</v>
      </c>
      <c r="AO721" s="29">
        <f>(1+0.25*AN721)*AM721*Параметри!$K$51</f>
        <v>0</v>
      </c>
      <c r="AP721" s="40">
        <f>ROUNDUP(('Дані з ДІСО'!AE721+'Дані не з ДІСО'!E721+'Дані не з ДІСО'!G721)/Параметри!$K$69,0)</f>
        <v>0</v>
      </c>
      <c r="AQ721" s="40">
        <f t="shared" si="104"/>
        <v>0</v>
      </c>
      <c r="AR721" s="40">
        <f>IF(AP721=0,0,('Дані з ДІСО'!AH721+'Дані не з ДІСО'!G721)/('Дані з ДІСО'!AE721+'Дані не з ДІСО'!E721+'Дані не з ДІСО'!G721))</f>
        <v>0</v>
      </c>
      <c r="AS721" s="29">
        <f>AQ721*(1+0.25*AR721)*Параметри!$K$51</f>
        <v>0</v>
      </c>
      <c r="AT721" s="40">
        <f>ROUNDUP('Дані з ДІСО'!AF721/Параметри!$K$70,0)</f>
        <v>0</v>
      </c>
      <c r="AU721" s="40">
        <f t="shared" si="105"/>
        <v>0</v>
      </c>
      <c r="AV721" s="40">
        <f>IF(AT721=0,0,'Дані з ДІСО'!AI721/'Дані з ДІСО'!AF721)</f>
        <v>0</v>
      </c>
      <c r="AW721" s="29">
        <f>AU721*(1+0.25*AV721)*Параметри!$K$51</f>
        <v>0</v>
      </c>
      <c r="AX721" s="40">
        <f>ROUNDUP('Дані з ДІСО'!AR721/Параметри!$K$29,0)</f>
        <v>0</v>
      </c>
      <c r="AY721" s="40">
        <f>ROUNDUP('Дані з ДІСО'!AS721/Параметри!$K$29,0)</f>
        <v>0</v>
      </c>
      <c r="AZ721" s="40">
        <f>ROUNDUP('Дані з ДІСО'!AT721/Параметри!$K$29,0)</f>
        <v>0</v>
      </c>
      <c r="BA721" s="64">
        <f>(AX721*Параметри!$K$32+AY721*Параметри!$L$32+AZ721*Параметри!$M$32)/18</f>
        <v>0</v>
      </c>
      <c r="BB721" s="29">
        <f>(BA721*Параметри!$K$51+SUM('Дані з ДІСО'!AR721:AT721)*Параметри!$K$48*Параметри!$K$20/1000)*Параметри!$K$74</f>
        <v>0</v>
      </c>
      <c r="BC721" s="40">
        <f>ROUNDUP(('Дані не з ДІСО'!I721+'Дані не з ДІСО'!K721)/Параметри!$K$26,0)</f>
        <v>0</v>
      </c>
      <c r="BD721" s="29">
        <f>BC721*Параметри!$M$36/18</f>
        <v>0</v>
      </c>
      <c r="BE721" s="40">
        <f>IF(BC721=0,0,'Дані не з ДІСО'!K721/('Дані не з ДІСО'!I721+'Дані не з ДІСО'!K721))</f>
        <v>0</v>
      </c>
      <c r="BF721" s="29">
        <f>(1+0.25*BE721)*BD721*Параметри!$K$51</f>
        <v>0</v>
      </c>
      <c r="BG721" s="40">
        <f>ROUNDUP('Дані не з ДІСО'!M721/Параметри!$K$27,0)</f>
        <v>0</v>
      </c>
      <c r="BH721" s="40">
        <f>BG721*Параметри!$M$37/18</f>
        <v>0</v>
      </c>
      <c r="BI721" s="29">
        <f>BH721*Параметри!$K$51</f>
        <v>0</v>
      </c>
      <c r="BJ721" s="29">
        <f>'Дані не з ДІСО'!N721*Параметри!$K$76</f>
        <v>0</v>
      </c>
      <c r="BK721" s="40">
        <f>ROUNDUP('Дані з ДІСО'!V721/Параметри!$K$25,0)</f>
        <v>0</v>
      </c>
      <c r="BL721" s="40">
        <f>ROUNDUP('Дані з ДІСО'!W721/Параметри!$K$25,0)</f>
        <v>0</v>
      </c>
      <c r="BM721" s="40">
        <f>ROUNDUP('Дані з ДІСО'!X721/Параметри!$K$25,0)</f>
        <v>0</v>
      </c>
      <c r="BN721" s="40">
        <f>(BK721*Параметри!$K$34+BL721*Параметри!$L$34+BM721*Параметри!$M$34)/18</f>
        <v>0</v>
      </c>
      <c r="BO721" s="40">
        <f>IF(K721=0,0,'Дані з ДІСО'!AC721/K721)</f>
        <v>0</v>
      </c>
      <c r="BP721" s="29">
        <f>(1+0.25*BO721)*BN721*Параметри!$K$51</f>
        <v>0</v>
      </c>
      <c r="BQ721" s="29">
        <f>BP721*'Коефіцієнти АТО'!U721</f>
        <v>0</v>
      </c>
      <c r="BR721" s="29">
        <f>K721*(1+0.25*BO721)*Параметри!$K$66*Параметри!$K$20/1000</f>
        <v>0</v>
      </c>
      <c r="BS721" s="29">
        <f>(1+0.25*BO721)*K721*'Коефіцієнти АТО'!S721*Параметри!$K$20/1000</f>
        <v>0</v>
      </c>
      <c r="BT721" s="29">
        <f t="shared" si="106"/>
        <v>0</v>
      </c>
      <c r="BU721" s="40">
        <f>ROUNDUP('Дані з ДІСО'!AG721/Параметри!$K$71,0)</f>
        <v>0</v>
      </c>
      <c r="BV721" s="40">
        <f t="shared" si="107"/>
        <v>0</v>
      </c>
      <c r="BW721" s="40">
        <f>IF('Дані з ДІСО'!AG721=0,0,'Дані з ДІСО'!AJ721/'Дані з ДІСО'!AG721)</f>
        <v>0</v>
      </c>
      <c r="BX721" s="29">
        <f>BV721*(1+0.25*BW721)*Параметри!$K$51</f>
        <v>0</v>
      </c>
      <c r="BY721" s="29">
        <f>ROUND(IF(Параметри!$K$77="No",CC721,CC721*Параметри!$K$78)+AG721,1)</f>
        <v>29605.7</v>
      </c>
      <c r="BZ721" s="29">
        <f>ROUND(IF(Параметри!$K$77="No",BF721,BF721*Параметри!$K$78),1)</f>
        <v>0</v>
      </c>
      <c r="CA721" s="29">
        <f>ROUND(IF(Параметри!$K$77="No",BI721,BI721*Параметри!$K$78),1)</f>
        <v>0</v>
      </c>
      <c r="CB721" s="29">
        <f>ROUND(IF(Параметри!$K$77="No",BJ721,BJ721*Параметри!$K$78),1)</f>
        <v>0</v>
      </c>
      <c r="CC721" s="29">
        <f t="shared" si="101"/>
        <v>32895.267998204894</v>
      </c>
    </row>
    <row r="722" spans="1:81">
      <c r="A722" s="9">
        <v>721</v>
      </c>
      <c r="B722" s="9" t="s">
        <v>3151</v>
      </c>
      <c r="C722" s="9" t="s">
        <v>3151</v>
      </c>
      <c r="D722" s="9" t="s">
        <v>3774</v>
      </c>
      <c r="E722" s="9" t="s">
        <v>29</v>
      </c>
      <c r="F722" s="9" t="s">
        <v>3826</v>
      </c>
      <c r="G722" s="9" t="s">
        <v>1511</v>
      </c>
      <c r="H722" s="29">
        <f>SUM('Дані з ДІСО'!J722:L722)</f>
        <v>549</v>
      </c>
      <c r="I722" s="29">
        <f>SUM('Дані з ДІСО'!G722:I722)</f>
        <v>51</v>
      </c>
      <c r="J722" s="29">
        <f>SUM('Дані з ДІСО'!P722:R722)</f>
        <v>0</v>
      </c>
      <c r="K722" s="29">
        <f>SUM('Дані з ДІСО'!V722:X722)</f>
        <v>0</v>
      </c>
      <c r="L722" s="40">
        <f>ROUNDUP('Дані з ДІСО'!J722/'Коефіцієнти АТО'!$R722,0)</f>
        <v>14</v>
      </c>
      <c r="M722" s="40">
        <f>ROUNDUP('Дані з ДІСО'!K722/'Коефіцієнти АТО'!$R722,0)</f>
        <v>23</v>
      </c>
      <c r="N722" s="40">
        <f>ROUNDUP('Дані з ДІСО'!L722/'Коефіцієнти АТО'!$R722,0)</f>
        <v>6</v>
      </c>
      <c r="O722" s="59">
        <f>(L722*Параметри!$K$32+M722*Параметри!$L$32+N722*Параметри!$M$32)/18</f>
        <v>71.505555555555546</v>
      </c>
      <c r="P722" s="41">
        <f>IF(H722=0,"",'Дані з ДІСО'!Y722/H722)</f>
        <v>0</v>
      </c>
      <c r="Q722" s="29">
        <f>IF(H722=0,"",(1+0.25*P722)*O722*Параметри!$K$51)</f>
        <v>14645.782971984754</v>
      </c>
      <c r="R722" s="29">
        <f>IF(H722=0,"",Q722*'Коефіцієнти АТО'!T722)</f>
        <v>248.97831052374084</v>
      </c>
      <c r="S722" s="29">
        <f>IF(H722=0,"",H722*(1+0.25*P722)*Параметри!$K$66*Параметри!$K$20/1000)</f>
        <v>0</v>
      </c>
      <c r="T722" s="29">
        <f>IF(H722=0,"",H722*(1+0.25*P722)*'Коефіцієнти АТО'!$S722*Параметри!$K$20/1000)</f>
        <v>2769.1320118163676</v>
      </c>
      <c r="U722" s="29">
        <f t="shared" si="102"/>
        <v>17663.893294324862</v>
      </c>
      <c r="V722" s="29">
        <f t="shared" si="103"/>
        <v>17663.893294324862</v>
      </c>
      <c r="W722" s="40">
        <f>ROUNDUP('Дані з ДІСО'!P722/Параметри!$K$24,0)</f>
        <v>0</v>
      </c>
      <c r="X722" s="40">
        <f>ROUNDUP('Дані з ДІСО'!Q722/Параметри!$K$24,0)</f>
        <v>0</v>
      </c>
      <c r="Y722" s="40">
        <f>ROUNDUP('Дані з ДІСО'!R722/Параметри!$K$24,0)</f>
        <v>0</v>
      </c>
      <c r="Z722" s="59">
        <f>(W722*Параметри!$K$33+X722*Параметри!$L$33+Y722*Параметри!$M$33)/18</f>
        <v>0</v>
      </c>
      <c r="AA722" s="41">
        <f>IF(J722=0,0,'Дані з ДІСО'!AA722/J722)</f>
        <v>0</v>
      </c>
      <c r="AB722" s="29">
        <f>(1+0.25*AA722)*Z722*Параметри!$K$51</f>
        <v>0</v>
      </c>
      <c r="AC722" s="29">
        <f>AB722*'Коефіцієнти АТО'!U722</f>
        <v>0</v>
      </c>
      <c r="AD722" s="29">
        <f>J722*(1+0.25*AA722)*Параметри!$K$66*Параметри!$K$20/1000</f>
        <v>0</v>
      </c>
      <c r="AE722" s="29">
        <f>(1+0.25*AA722)*J722*'Коефіцієнти АТО'!S722*Параметри!$K$20/1000</f>
        <v>0</v>
      </c>
      <c r="AF722" s="29">
        <f t="shared" si="99"/>
        <v>0</v>
      </c>
      <c r="AG722" s="29">
        <v>0</v>
      </c>
      <c r="AH722" s="40">
        <v>4</v>
      </c>
      <c r="AI722" s="40">
        <v>0</v>
      </c>
      <c r="AJ722" s="40">
        <f t="shared" si="100"/>
        <v>0</v>
      </c>
      <c r="AK722" s="29">
        <f>(AH722+AI722)*(1+0.25*AJ722)*Параметри!$K$53</f>
        <v>717.71710278400019</v>
      </c>
      <c r="AL722" s="29">
        <f>ROUNDUP(('Дані з ДІСО'!AU722+'Дані з ДІСО'!AW722)/Параметри!$K$28,0)</f>
        <v>0</v>
      </c>
      <c r="AM722" s="64">
        <f>AL722*Параметри!$M$35/18</f>
        <v>0</v>
      </c>
      <c r="AN722" s="29">
        <f>IF(AL722=0,0,'Дані з ДІСО'!AW722/SUM('Дані з ДІСО'!AU722,'Дані з ДІСО'!AW722))</f>
        <v>0</v>
      </c>
      <c r="AO722" s="29">
        <f>(1+0.25*AN722)*AM722*Параметри!$K$51</f>
        <v>0</v>
      </c>
      <c r="AP722" s="40">
        <f>ROUNDUP(('Дані з ДІСО'!AE722+'Дані не з ДІСО'!E722+'Дані не з ДІСО'!G722)/Параметри!$K$69,0)</f>
        <v>0</v>
      </c>
      <c r="AQ722" s="40">
        <f t="shared" si="104"/>
        <v>0</v>
      </c>
      <c r="AR722" s="40">
        <f>IF(AP722=0,0,('Дані з ДІСО'!AH722+'Дані не з ДІСО'!G722)/('Дані з ДІСО'!AE722+'Дані не з ДІСО'!E722+'Дані не з ДІСО'!G722))</f>
        <v>0</v>
      </c>
      <c r="AS722" s="29">
        <f>AQ722*(1+0.25*AR722)*Параметри!$K$51</f>
        <v>0</v>
      </c>
      <c r="AT722" s="40">
        <f>ROUNDUP('Дані з ДІСО'!AF722/Параметри!$K$70,0)</f>
        <v>0</v>
      </c>
      <c r="AU722" s="40">
        <f t="shared" si="105"/>
        <v>0</v>
      </c>
      <c r="AV722" s="40">
        <f>IF(AT722=0,0,'Дані з ДІСО'!AI722/'Дані з ДІСО'!AF722)</f>
        <v>0</v>
      </c>
      <c r="AW722" s="29">
        <f>AU722*(1+0.25*AV722)*Параметри!$K$51</f>
        <v>0</v>
      </c>
      <c r="AX722" s="40">
        <f>ROUNDUP('Дані з ДІСО'!AR722/Параметри!$K$29,0)</f>
        <v>0</v>
      </c>
      <c r="AY722" s="40">
        <f>ROUNDUP('Дані з ДІСО'!AS722/Параметри!$K$29,0)</f>
        <v>0</v>
      </c>
      <c r="AZ722" s="40">
        <f>ROUNDUP('Дані з ДІСО'!AT722/Параметри!$K$29,0)</f>
        <v>0</v>
      </c>
      <c r="BA722" s="64">
        <f>(AX722*Параметри!$K$32+AY722*Параметри!$L$32+AZ722*Параметри!$M$32)/18</f>
        <v>0</v>
      </c>
      <c r="BB722" s="29">
        <f>(BA722*Параметри!$K$51+SUM('Дані з ДІСО'!AR722:AT722)*Параметри!$K$48*Параметри!$K$20/1000)*Параметри!$K$74</f>
        <v>0</v>
      </c>
      <c r="BC722" s="40">
        <f>ROUNDUP(('Дані не з ДІСО'!I722+'Дані не з ДІСО'!K722)/Параметри!$K$26,0)</f>
        <v>0</v>
      </c>
      <c r="BD722" s="29">
        <f>BC722*Параметри!$M$36/18</f>
        <v>0</v>
      </c>
      <c r="BE722" s="40">
        <f>IF(BC722=0,0,'Дані не з ДІСО'!K722/('Дані не з ДІСО'!I722+'Дані не з ДІСО'!K722))</f>
        <v>0</v>
      </c>
      <c r="BF722" s="29">
        <f>(1+0.25*BE722)*BD722*Параметри!$K$51</f>
        <v>0</v>
      </c>
      <c r="BG722" s="40">
        <f>ROUNDUP('Дані не з ДІСО'!M722/Параметри!$K$27,0)</f>
        <v>0</v>
      </c>
      <c r="BH722" s="40">
        <f>BG722*Параметри!$M$37/18</f>
        <v>0</v>
      </c>
      <c r="BI722" s="29">
        <f>BH722*Параметри!$K$51</f>
        <v>0</v>
      </c>
      <c r="BJ722" s="29">
        <f>'Дані не з ДІСО'!N722*Параметри!$K$76</f>
        <v>0</v>
      </c>
      <c r="BK722" s="40">
        <f>ROUNDUP('Дані з ДІСО'!V722/Параметри!$K$25,0)</f>
        <v>0</v>
      </c>
      <c r="BL722" s="40">
        <f>ROUNDUP('Дані з ДІСО'!W722/Параметри!$K$25,0)</f>
        <v>0</v>
      </c>
      <c r="BM722" s="40">
        <f>ROUNDUP('Дані з ДІСО'!X722/Параметри!$K$25,0)</f>
        <v>0</v>
      </c>
      <c r="BN722" s="40">
        <f>(BK722*Параметри!$K$34+BL722*Параметри!$L$34+BM722*Параметри!$M$34)/18</f>
        <v>0</v>
      </c>
      <c r="BO722" s="40">
        <f>IF(K722=0,0,'Дані з ДІСО'!AC722/K722)</f>
        <v>0</v>
      </c>
      <c r="BP722" s="29">
        <f>(1+0.25*BO722)*BN722*Параметри!$K$51</f>
        <v>0</v>
      </c>
      <c r="BQ722" s="29">
        <f>BP722*'Коефіцієнти АТО'!U722</f>
        <v>0</v>
      </c>
      <c r="BR722" s="29">
        <f>K722*(1+0.25*BO722)*Параметри!$K$66*Параметри!$K$20/1000</f>
        <v>0</v>
      </c>
      <c r="BS722" s="29">
        <f>(1+0.25*BO722)*K722*'Коефіцієнти АТО'!S722*Параметри!$K$20/1000</f>
        <v>0</v>
      </c>
      <c r="BT722" s="29">
        <f t="shared" si="106"/>
        <v>0</v>
      </c>
      <c r="BU722" s="40">
        <f>ROUNDUP('Дані з ДІСО'!AG722/Параметри!$K$71,0)</f>
        <v>0</v>
      </c>
      <c r="BV722" s="40">
        <f t="shared" si="107"/>
        <v>0</v>
      </c>
      <c r="BW722" s="40">
        <f>IF('Дані з ДІСО'!AG722=0,0,'Дані з ДІСО'!AJ722/'Дані з ДІСО'!AG722)</f>
        <v>0</v>
      </c>
      <c r="BX722" s="29">
        <f>BV722*(1+0.25*BW722)*Параметри!$K$51</f>
        <v>0</v>
      </c>
      <c r="BY722" s="29">
        <f>ROUND(IF(Параметри!$K$77="No",CC722,CC722*Параметри!$K$78)+AG722,1)</f>
        <v>16543.400000000001</v>
      </c>
      <c r="BZ722" s="29">
        <f>ROUND(IF(Параметри!$K$77="No",BF722,BF722*Параметри!$K$78),1)</f>
        <v>0</v>
      </c>
      <c r="CA722" s="29">
        <f>ROUND(IF(Параметри!$K$77="No",BI722,BI722*Параметри!$K$78),1)</f>
        <v>0</v>
      </c>
      <c r="CB722" s="29">
        <f>ROUND(IF(Параметри!$K$77="No",BJ722,BJ722*Параметри!$K$78),1)</f>
        <v>0</v>
      </c>
      <c r="CC722" s="29">
        <f t="shared" si="101"/>
        <v>18381.610397108863</v>
      </c>
    </row>
    <row r="723" spans="1:81">
      <c r="A723" s="9">
        <v>722</v>
      </c>
      <c r="B723" s="9" t="s">
        <v>3145</v>
      </c>
      <c r="C723" s="9" t="s">
        <v>3146</v>
      </c>
      <c r="D723" s="9" t="s">
        <v>3774</v>
      </c>
      <c r="E723" s="9" t="s">
        <v>21</v>
      </c>
      <c r="F723" s="9" t="s">
        <v>3827</v>
      </c>
      <c r="G723" s="9" t="s">
        <v>1513</v>
      </c>
      <c r="H723" s="29">
        <f>SUM('Дані з ДІСО'!J723:L723)</f>
        <v>2351</v>
      </c>
      <c r="I723" s="29">
        <f>SUM('Дані з ДІСО'!G723:I723)</f>
        <v>82</v>
      </c>
      <c r="J723" s="29">
        <f>SUM('Дані з ДІСО'!P723:R723)</f>
        <v>0</v>
      </c>
      <c r="K723" s="29">
        <f>SUM('Дані з ДІСО'!V723:X723)</f>
        <v>0</v>
      </c>
      <c r="L723" s="40">
        <f>ROUNDUP('Дані з ДІСО'!J723/'Коефіцієнти АТО'!$R723,0)</f>
        <v>43</v>
      </c>
      <c r="M723" s="40">
        <f>ROUNDUP('Дані з ДІСО'!K723/'Коефіцієнти АТО'!$R723,0)</f>
        <v>55</v>
      </c>
      <c r="N723" s="40">
        <f>ROUNDUP('Дані з ДІСО'!L723/'Коефіцієнти АТО'!$R723,0)</f>
        <v>13</v>
      </c>
      <c r="O723" s="59">
        <f>(L723*Параметри!$K$32+M723*Параметри!$L$32+N723*Параметри!$M$32)/18</f>
        <v>180.5</v>
      </c>
      <c r="P723" s="41">
        <f>IF(H723=0,"",'Дані з ДІСО'!Y723/H723)</f>
        <v>0</v>
      </c>
      <c r="Q723" s="29">
        <f>IF(H723=0,"",(1+0.25*P723)*O723*Параметри!$K$51)</f>
        <v>36970.048073947997</v>
      </c>
      <c r="R723" s="29">
        <f>IF(H723=0,"",Q723*'Коефіцієнти АТО'!T723)</f>
        <v>2772.7536055460996</v>
      </c>
      <c r="S723" s="29">
        <f>IF(H723=0,"",H723*(1+0.25*P723)*Параметри!$K$66*Параметри!$K$20/1000)</f>
        <v>0</v>
      </c>
      <c r="T723" s="29">
        <f>IF(H723=0,"",H723*(1+0.25*P723)*'Коефіцієнти АТО'!$S723*Параметри!$K$20/1000)</f>
        <v>7383.4955106282168</v>
      </c>
      <c r="U723" s="29">
        <f t="shared" si="102"/>
        <v>47126.297190122314</v>
      </c>
      <c r="V723" s="29">
        <f t="shared" si="103"/>
        <v>47126.297190122314</v>
      </c>
      <c r="W723" s="40">
        <f>ROUNDUP('Дані з ДІСО'!P723/Параметри!$K$24,0)</f>
        <v>0</v>
      </c>
      <c r="X723" s="40">
        <f>ROUNDUP('Дані з ДІСО'!Q723/Параметри!$K$24,0)</f>
        <v>0</v>
      </c>
      <c r="Y723" s="40">
        <f>ROUNDUP('Дані з ДІСО'!R723/Параметри!$K$24,0)</f>
        <v>0</v>
      </c>
      <c r="Z723" s="59">
        <f>(W723*Параметри!$K$33+X723*Параметри!$L$33+Y723*Параметри!$M$33)/18</f>
        <v>0</v>
      </c>
      <c r="AA723" s="41">
        <f>IF(J723=0,0,'Дані з ДІСО'!AA723/J723)</f>
        <v>0</v>
      </c>
      <c r="AB723" s="29">
        <f>(1+0.25*AA723)*Z723*Параметри!$K$51</f>
        <v>0</v>
      </c>
      <c r="AC723" s="29">
        <f>AB723*'Коефіцієнти АТО'!U723</f>
        <v>0</v>
      </c>
      <c r="AD723" s="29">
        <f>J723*(1+0.25*AA723)*Параметри!$K$66*Параметри!$K$20/1000</f>
        <v>0</v>
      </c>
      <c r="AE723" s="29">
        <f>(1+0.25*AA723)*J723*'Коефіцієнти АТО'!S723*Параметри!$K$20/1000</f>
        <v>0</v>
      </c>
      <c r="AF723" s="29">
        <f t="shared" si="99"/>
        <v>0</v>
      </c>
      <c r="AG723" s="29">
        <v>0</v>
      </c>
      <c r="AH723" s="40">
        <v>19</v>
      </c>
      <c r="AI723" s="40">
        <v>0</v>
      </c>
      <c r="AJ723" s="40">
        <f t="shared" si="100"/>
        <v>0</v>
      </c>
      <c r="AK723" s="29">
        <f>(AH723+AI723)*(1+0.25*AJ723)*Параметри!$K$53</f>
        <v>3409.1562382240008</v>
      </c>
      <c r="AL723" s="29">
        <f>ROUNDUP(('Дані з ДІСО'!AU723+'Дані з ДІСО'!AW723)/Параметри!$K$28,0)</f>
        <v>0</v>
      </c>
      <c r="AM723" s="64">
        <f>AL723*Параметри!$M$35/18</f>
        <v>0</v>
      </c>
      <c r="AN723" s="29">
        <f>IF(AL723=0,0,'Дані з ДІСО'!AW723/SUM('Дані з ДІСО'!AU723,'Дані з ДІСО'!AW723))</f>
        <v>0</v>
      </c>
      <c r="AO723" s="29">
        <f>(1+0.25*AN723)*AM723*Параметри!$K$51</f>
        <v>0</v>
      </c>
      <c r="AP723" s="40">
        <f>ROUNDUP(('Дані з ДІСО'!AE723+'Дані не з ДІСО'!E723+'Дані не з ДІСО'!G723)/Параметри!$K$69,0)</f>
        <v>0</v>
      </c>
      <c r="AQ723" s="40">
        <f t="shared" si="104"/>
        <v>0</v>
      </c>
      <c r="AR723" s="40">
        <f>IF(AP723=0,0,('Дані з ДІСО'!AH723+'Дані не з ДІСО'!G723)/('Дані з ДІСО'!AE723+'Дані не з ДІСО'!E723+'Дані не з ДІСО'!G723))</f>
        <v>0</v>
      </c>
      <c r="AS723" s="29">
        <f>AQ723*(1+0.25*AR723)*Параметри!$K$51</f>
        <v>0</v>
      </c>
      <c r="AT723" s="40">
        <f>ROUNDUP('Дані з ДІСО'!AF723/Параметри!$K$70,0)</f>
        <v>0</v>
      </c>
      <c r="AU723" s="40">
        <f t="shared" si="105"/>
        <v>0</v>
      </c>
      <c r="AV723" s="40">
        <f>IF(AT723=0,0,'Дані з ДІСО'!AI723/'Дані з ДІСО'!AF723)</f>
        <v>0</v>
      </c>
      <c r="AW723" s="29">
        <f>AU723*(1+0.25*AV723)*Параметри!$K$51</f>
        <v>0</v>
      </c>
      <c r="AX723" s="40">
        <f>ROUNDUP('Дані з ДІСО'!AR723/Параметри!$K$29,0)</f>
        <v>0</v>
      </c>
      <c r="AY723" s="40">
        <f>ROUNDUP('Дані з ДІСО'!AS723/Параметри!$K$29,0)</f>
        <v>0</v>
      </c>
      <c r="AZ723" s="40">
        <f>ROUNDUP('Дані з ДІСО'!AT723/Параметри!$K$29,0)</f>
        <v>0</v>
      </c>
      <c r="BA723" s="64">
        <f>(AX723*Параметри!$K$32+AY723*Параметри!$L$32+AZ723*Параметри!$M$32)/18</f>
        <v>0</v>
      </c>
      <c r="BB723" s="29">
        <f>(BA723*Параметри!$K$51+SUM('Дані з ДІСО'!AR723:AT723)*Параметри!$K$48*Параметри!$K$20/1000)*Параметри!$K$74</f>
        <v>0</v>
      </c>
      <c r="BC723" s="40">
        <f>ROUNDUP(('Дані не з ДІСО'!I723+'Дані не з ДІСО'!K723)/Параметри!$K$26,0)</f>
        <v>0</v>
      </c>
      <c r="BD723" s="29">
        <f>BC723*Параметри!$M$36/18</f>
        <v>0</v>
      </c>
      <c r="BE723" s="40">
        <f>IF(BC723=0,0,'Дані не з ДІСО'!K723/('Дані не з ДІСО'!I723+'Дані не з ДІСО'!K723))</f>
        <v>0</v>
      </c>
      <c r="BF723" s="29">
        <f>(1+0.25*BE723)*BD723*Параметри!$K$51</f>
        <v>0</v>
      </c>
      <c r="BG723" s="40">
        <f>ROUNDUP('Дані не з ДІСО'!M723/Параметри!$K$27,0)</f>
        <v>0</v>
      </c>
      <c r="BH723" s="40">
        <f>BG723*Параметри!$M$37/18</f>
        <v>0</v>
      </c>
      <c r="BI723" s="29">
        <f>BH723*Параметри!$K$51</f>
        <v>0</v>
      </c>
      <c r="BJ723" s="29">
        <f>'Дані не з ДІСО'!N723*Параметри!$K$76</f>
        <v>0</v>
      </c>
      <c r="BK723" s="40">
        <f>ROUNDUP('Дані з ДІСО'!V723/Параметри!$K$25,0)</f>
        <v>0</v>
      </c>
      <c r="BL723" s="40">
        <f>ROUNDUP('Дані з ДІСО'!W723/Параметри!$K$25,0)</f>
        <v>0</v>
      </c>
      <c r="BM723" s="40">
        <f>ROUNDUP('Дані з ДІСО'!X723/Параметри!$K$25,0)</f>
        <v>0</v>
      </c>
      <c r="BN723" s="40">
        <f>(BK723*Параметри!$K$34+BL723*Параметри!$L$34+BM723*Параметри!$M$34)/18</f>
        <v>0</v>
      </c>
      <c r="BO723" s="40">
        <f>IF(K723=0,0,'Дані з ДІСО'!AC723/K723)</f>
        <v>0</v>
      </c>
      <c r="BP723" s="29">
        <f>(1+0.25*BO723)*BN723*Параметри!$K$51</f>
        <v>0</v>
      </c>
      <c r="BQ723" s="29">
        <f>BP723*'Коефіцієнти АТО'!U723</f>
        <v>0</v>
      </c>
      <c r="BR723" s="29">
        <f>K723*(1+0.25*BO723)*Параметри!$K$66*Параметри!$K$20/1000</f>
        <v>0</v>
      </c>
      <c r="BS723" s="29">
        <f>(1+0.25*BO723)*K723*'Коефіцієнти АТО'!S723*Параметри!$K$20/1000</f>
        <v>0</v>
      </c>
      <c r="BT723" s="29">
        <f t="shared" si="106"/>
        <v>0</v>
      </c>
      <c r="BU723" s="40">
        <f>ROUNDUP('Дані з ДІСО'!AG723/Параметри!$K$71,0)</f>
        <v>0</v>
      </c>
      <c r="BV723" s="40">
        <f t="shared" si="107"/>
        <v>0</v>
      </c>
      <c r="BW723" s="40">
        <f>IF('Дані з ДІСО'!AG723=0,0,'Дані з ДІСО'!AJ723/'Дані з ДІСО'!AG723)</f>
        <v>0</v>
      </c>
      <c r="BX723" s="29">
        <f>BV723*(1+0.25*BW723)*Параметри!$K$51</f>
        <v>0</v>
      </c>
      <c r="BY723" s="29">
        <f>ROUND(IF(Параметри!$K$77="No",CC723,CC723*Параметри!$K$78)+AG723,1)</f>
        <v>45481.9</v>
      </c>
      <c r="BZ723" s="29">
        <f>ROUND(IF(Параметри!$K$77="No",BF723,BF723*Параметри!$K$78),1)</f>
        <v>0</v>
      </c>
      <c r="CA723" s="29">
        <f>ROUND(IF(Параметри!$K$77="No",BI723,BI723*Параметри!$K$78),1)</f>
        <v>0</v>
      </c>
      <c r="CB723" s="29">
        <f>ROUND(IF(Параметри!$K$77="No",BJ723,BJ723*Параметри!$K$78),1)</f>
        <v>0</v>
      </c>
      <c r="CC723" s="29">
        <f t="shared" si="101"/>
        <v>50535.453428346314</v>
      </c>
    </row>
    <row r="724" spans="1:81">
      <c r="A724" s="9">
        <v>723</v>
      </c>
      <c r="B724" s="9" t="s">
        <v>3145</v>
      </c>
      <c r="C724" s="9" t="s">
        <v>3146</v>
      </c>
      <c r="D724" s="9" t="s">
        <v>3774</v>
      </c>
      <c r="E724" s="9" t="s">
        <v>21</v>
      </c>
      <c r="F724" s="9" t="s">
        <v>3828</v>
      </c>
      <c r="G724" s="9" t="s">
        <v>1515</v>
      </c>
      <c r="H724" s="29">
        <f>SUM('Дані з ДІСО'!J724:L724)</f>
        <v>3360</v>
      </c>
      <c r="I724" s="29">
        <f>SUM('Дані з ДІСО'!G724:I724)</f>
        <v>190</v>
      </c>
      <c r="J724" s="29">
        <f>SUM('Дані з ДІСО'!P724:R724)</f>
        <v>40</v>
      </c>
      <c r="K724" s="29">
        <f>SUM('Дані з ДІСО'!V724:X724)</f>
        <v>0</v>
      </c>
      <c r="L724" s="40">
        <f>ROUNDUP('Дані з ДІСО'!J724/'Коефіцієнти АТО'!$R724,0)</f>
        <v>76</v>
      </c>
      <c r="M724" s="40">
        <f>ROUNDUP('Дані з ДІСО'!K724/'Коефіцієнти АТО'!$R724,0)</f>
        <v>92</v>
      </c>
      <c r="N724" s="40">
        <f>ROUNDUP('Дані з ДІСО'!L724/'Коефіцієнти АТО'!$R724,0)</f>
        <v>21</v>
      </c>
      <c r="O724" s="59">
        <f>(L724*Параметри!$K$32+M724*Параметри!$L$32+N724*Параметри!$M$32)/18</f>
        <v>305.6611111111111</v>
      </c>
      <c r="P724" s="41">
        <f>IF(H724=0,"",'Дані з ДІСО'!Y724/H724)</f>
        <v>0</v>
      </c>
      <c r="Q724" s="29">
        <f>IF(H724=0,"",(1+0.25*P724)*O724*Параметри!$K$51)</f>
        <v>62605.57325270991</v>
      </c>
      <c r="R724" s="29">
        <f>IF(H724=0,"",Q724*'Коефіцієнти АТО'!T724)</f>
        <v>1064.2947452960686</v>
      </c>
      <c r="S724" s="29">
        <f>IF(H724=0,"",H724*(1+0.25*P724)*Параметри!$K$66*Параметри!$K$20/1000)</f>
        <v>0</v>
      </c>
      <c r="T724" s="29">
        <f>IF(H724=0,"",H724*(1+0.25*P724)*'Коефіцієнти АТО'!$S724*Параметри!$K$20/1000)</f>
        <v>15348.854207160315</v>
      </c>
      <c r="U724" s="29">
        <f t="shared" si="102"/>
        <v>79018.722205166297</v>
      </c>
      <c r="V724" s="29">
        <f t="shared" si="103"/>
        <v>79018.722205166297</v>
      </c>
      <c r="W724" s="40">
        <f>ROUNDUP('Дані з ДІСО'!P724/Параметри!$K$24,0)</f>
        <v>5</v>
      </c>
      <c r="X724" s="40">
        <f>ROUNDUP('Дані з ДІСО'!Q724/Параметри!$K$24,0)</f>
        <v>0</v>
      </c>
      <c r="Y724" s="40">
        <f>ROUNDUP('Дані з ДІСО'!R724/Параметри!$K$24,0)</f>
        <v>0</v>
      </c>
      <c r="Z724" s="59">
        <f>(W724*Параметри!$K$33+X724*Параметри!$L$33+Y724*Параметри!$M$33)/18</f>
        <v>10</v>
      </c>
      <c r="AA724" s="41">
        <f>IF(J724=0,0,'Дані з ДІСО'!AA724/J724)</f>
        <v>0</v>
      </c>
      <c r="AB724" s="29">
        <f>(1+0.25*AA724)*Z724*Параметри!$K$51</f>
        <v>2048.2021093600001</v>
      </c>
      <c r="AC724" s="29">
        <f>AB724*'Коефіцієнти АТО'!U724</f>
        <v>96.26549913992001</v>
      </c>
      <c r="AD724" s="29">
        <f>J724*(1+0.25*AA724)*Параметри!$K$66*Параметри!$K$20/1000</f>
        <v>0</v>
      </c>
      <c r="AE724" s="29">
        <f>(1+0.25*AA724)*J724*'Коефіцієнти АТО'!S724*Параметри!$K$20/1000</f>
        <v>182.7244548471466</v>
      </c>
      <c r="AF724" s="29">
        <f t="shared" si="99"/>
        <v>2327.1920633470668</v>
      </c>
      <c r="AG724" s="29">
        <v>0</v>
      </c>
      <c r="AH724" s="40">
        <v>18</v>
      </c>
      <c r="AI724" s="40">
        <v>0</v>
      </c>
      <c r="AJ724" s="40">
        <f t="shared" si="100"/>
        <v>0</v>
      </c>
      <c r="AK724" s="29">
        <f>(AH724+AI724)*(1+0.25*AJ724)*Параметри!$K$53</f>
        <v>3229.726962528001</v>
      </c>
      <c r="AL724" s="29">
        <f>ROUNDUP(('Дані з ДІСО'!AU724+'Дані з ДІСО'!AW724)/Параметри!$K$28,0)</f>
        <v>0</v>
      </c>
      <c r="AM724" s="64">
        <f>AL724*Параметри!$M$35/18</f>
        <v>0</v>
      </c>
      <c r="AN724" s="29">
        <f>IF(AL724=0,0,'Дані з ДІСО'!AW724/SUM('Дані з ДІСО'!AU724,'Дані з ДІСО'!AW724))</f>
        <v>0</v>
      </c>
      <c r="AO724" s="29">
        <f>(1+0.25*AN724)*AM724*Параметри!$K$51</f>
        <v>0</v>
      </c>
      <c r="AP724" s="40">
        <f>ROUNDUP(('Дані з ДІСО'!AE724+'Дані не з ДІСО'!E724+'Дані не з ДІСО'!G724)/Параметри!$K$69,0)</f>
        <v>22</v>
      </c>
      <c r="AQ724" s="40">
        <f t="shared" si="104"/>
        <v>44</v>
      </c>
      <c r="AR724" s="40">
        <f>IF(AP724=0,0,('Дані з ДІСО'!AH724+'Дані не з ДІСО'!G724)/('Дані з ДІСО'!AE724+'Дані не з ДІСО'!E724+'Дані не з ДІСО'!G724))</f>
        <v>0</v>
      </c>
      <c r="AS724" s="29">
        <f>AQ724*(1+0.25*AR724)*Параметри!$K$51</f>
        <v>9012.0892811840004</v>
      </c>
      <c r="AT724" s="40">
        <f>ROUNDUP('Дані з ДІСО'!AF724/Параметри!$K$70,0)</f>
        <v>0</v>
      </c>
      <c r="AU724" s="40">
        <f t="shared" si="105"/>
        <v>0</v>
      </c>
      <c r="AV724" s="40">
        <f>IF(AT724=0,0,'Дані з ДІСО'!AI724/'Дані з ДІСО'!AF724)</f>
        <v>0</v>
      </c>
      <c r="AW724" s="29">
        <f>AU724*(1+0.25*AV724)*Параметри!$K$51</f>
        <v>0</v>
      </c>
      <c r="AX724" s="40">
        <f>ROUNDUP('Дані з ДІСО'!AR724/Параметри!$K$29,0)</f>
        <v>0</v>
      </c>
      <c r="AY724" s="40">
        <f>ROUNDUP('Дані з ДІСО'!AS724/Параметри!$K$29,0)</f>
        <v>0</v>
      </c>
      <c r="AZ724" s="40">
        <f>ROUNDUP('Дані з ДІСО'!AT724/Параметри!$K$29,0)</f>
        <v>0</v>
      </c>
      <c r="BA724" s="64">
        <f>(AX724*Параметри!$K$32+AY724*Параметри!$L$32+AZ724*Параметри!$M$32)/18</f>
        <v>0</v>
      </c>
      <c r="BB724" s="29">
        <f>(BA724*Параметри!$K$51+SUM('Дані з ДІСО'!AR724:AT724)*Параметри!$K$48*Параметри!$K$20/1000)*Параметри!$K$74</f>
        <v>0</v>
      </c>
      <c r="BC724" s="40">
        <f>ROUNDUP(('Дані не з ДІСО'!I724+'Дані не з ДІСО'!K724)/Параметри!$K$26,0)</f>
        <v>0</v>
      </c>
      <c r="BD724" s="29">
        <f>BC724*Параметри!$M$36/18</f>
        <v>0</v>
      </c>
      <c r="BE724" s="40">
        <f>IF(BC724=0,0,'Дані не з ДІСО'!K724/('Дані не з ДІСО'!I724+'Дані не з ДІСО'!K724))</f>
        <v>0</v>
      </c>
      <c r="BF724" s="29">
        <f>(1+0.25*BE724)*BD724*Параметри!$K$51</f>
        <v>0</v>
      </c>
      <c r="BG724" s="40">
        <f>ROUNDUP('Дані не з ДІСО'!M724/Параметри!$K$27,0)</f>
        <v>0</v>
      </c>
      <c r="BH724" s="40">
        <f>BG724*Параметри!$M$37/18</f>
        <v>0</v>
      </c>
      <c r="BI724" s="29">
        <f>BH724*Параметри!$K$51</f>
        <v>0</v>
      </c>
      <c r="BJ724" s="29">
        <f>'Дані не з ДІСО'!N724*Параметри!$K$76</f>
        <v>0</v>
      </c>
      <c r="BK724" s="40">
        <f>ROUNDUP('Дані з ДІСО'!V724/Параметри!$K$25,0)</f>
        <v>0</v>
      </c>
      <c r="BL724" s="40">
        <f>ROUNDUP('Дані з ДІСО'!W724/Параметри!$K$25,0)</f>
        <v>0</v>
      </c>
      <c r="BM724" s="40">
        <f>ROUNDUP('Дані з ДІСО'!X724/Параметри!$K$25,0)</f>
        <v>0</v>
      </c>
      <c r="BN724" s="40">
        <f>(BK724*Параметри!$K$34+BL724*Параметри!$L$34+BM724*Параметри!$M$34)/18</f>
        <v>0</v>
      </c>
      <c r="BO724" s="40">
        <f>IF(K724=0,0,'Дані з ДІСО'!AC724/K724)</f>
        <v>0</v>
      </c>
      <c r="BP724" s="29">
        <f>(1+0.25*BO724)*BN724*Параметри!$K$51</f>
        <v>0</v>
      </c>
      <c r="BQ724" s="29">
        <f>BP724*'Коефіцієнти АТО'!U724</f>
        <v>0</v>
      </c>
      <c r="BR724" s="29">
        <f>K724*(1+0.25*BO724)*Параметри!$K$66*Параметри!$K$20/1000</f>
        <v>0</v>
      </c>
      <c r="BS724" s="29">
        <f>(1+0.25*BO724)*K724*'Коефіцієнти АТО'!S724*Параметри!$K$20/1000</f>
        <v>0</v>
      </c>
      <c r="BT724" s="29">
        <f t="shared" si="106"/>
        <v>0</v>
      </c>
      <c r="BU724" s="40">
        <f>ROUNDUP('Дані з ДІСО'!AG724/Параметри!$K$71,0)</f>
        <v>0</v>
      </c>
      <c r="BV724" s="40">
        <f t="shared" si="107"/>
        <v>0</v>
      </c>
      <c r="BW724" s="40">
        <f>IF('Дані з ДІСО'!AG724=0,0,'Дані з ДІСО'!AJ724/'Дані з ДІСО'!AG724)</f>
        <v>0</v>
      </c>
      <c r="BX724" s="29">
        <f>BV724*(1+0.25*BW724)*Параметри!$K$51</f>
        <v>0</v>
      </c>
      <c r="BY724" s="29">
        <f>ROUND(IF(Параметри!$K$77="No",CC724,CC724*Параметри!$K$78)+AG724,1)</f>
        <v>84229</v>
      </c>
      <c r="BZ724" s="29">
        <f>ROUND(IF(Параметри!$K$77="No",BF724,BF724*Параметри!$K$78),1)</f>
        <v>0</v>
      </c>
      <c r="CA724" s="29">
        <f>ROUND(IF(Параметри!$K$77="No",BI724,BI724*Параметри!$K$78),1)</f>
        <v>0</v>
      </c>
      <c r="CB724" s="29">
        <f>ROUND(IF(Параметри!$K$77="No",BJ724,BJ724*Параметри!$K$78),1)</f>
        <v>0</v>
      </c>
      <c r="CC724" s="29">
        <f t="shared" si="101"/>
        <v>93587.730512225375</v>
      </c>
    </row>
    <row r="725" spans="1:81">
      <c r="A725" s="9">
        <v>724</v>
      </c>
      <c r="B725" s="9" t="s">
        <v>3148</v>
      </c>
      <c r="C725" s="9" t="s">
        <v>3148</v>
      </c>
      <c r="D725" s="9" t="s">
        <v>3774</v>
      </c>
      <c r="E725" s="9" t="s">
        <v>24</v>
      </c>
      <c r="F725" s="9" t="s">
        <v>3829</v>
      </c>
      <c r="G725" s="9" t="s">
        <v>1517</v>
      </c>
      <c r="H725" s="29">
        <f>SUM('Дані з ДІСО'!J725:L725)</f>
        <v>1573</v>
      </c>
      <c r="I725" s="29">
        <f>SUM('Дані з ДІСО'!G725:I725)</f>
        <v>122</v>
      </c>
      <c r="J725" s="29">
        <f>SUM('Дані з ДІСО'!P725:R725)</f>
        <v>0</v>
      </c>
      <c r="K725" s="29">
        <f>SUM('Дані з ДІСО'!V725:X725)</f>
        <v>0</v>
      </c>
      <c r="L725" s="40">
        <f>ROUNDUP('Дані з ДІСО'!J725/'Коефіцієнти АТО'!$R725,0)</f>
        <v>44</v>
      </c>
      <c r="M725" s="40">
        <f>ROUNDUP('Дані з ДІСО'!K725/'Коефіцієнти АТО'!$R725,0)</f>
        <v>59</v>
      </c>
      <c r="N725" s="40">
        <f>ROUNDUP('Дані з ДІСО'!L725/'Коефіцієнти АТО'!$R725,0)</f>
        <v>11</v>
      </c>
      <c r="O725" s="59">
        <f>(L725*Параметри!$K$32+M725*Параметри!$L$32+N725*Параметри!$M$32)/18</f>
        <v>185.10000000000002</v>
      </c>
      <c r="P725" s="41">
        <f>IF(H725=0,"",'Дані з ДІСО'!Y725/H725)</f>
        <v>0</v>
      </c>
      <c r="Q725" s="29">
        <f>IF(H725=0,"",(1+0.25*P725)*O725*Параметри!$K$51)</f>
        <v>37912.221044253602</v>
      </c>
      <c r="R725" s="29">
        <f>IF(H725=0,"",Q725*'Коефіцієнти АТО'!T725)</f>
        <v>644.50775775231125</v>
      </c>
      <c r="S725" s="29">
        <f>IF(H725=0,"",H725*(1+0.25*P725)*Параметри!$K$66*Параметри!$K$20/1000)</f>
        <v>0</v>
      </c>
      <c r="T725" s="29">
        <f>IF(H725=0,"",H725*(1+0.25*P725)*'Коефіцієнти АТО'!$S725*Параметри!$K$20/1000)</f>
        <v>7934.1432688290461</v>
      </c>
      <c r="U725" s="29">
        <f t="shared" si="102"/>
        <v>46490.872070834957</v>
      </c>
      <c r="V725" s="29">
        <f t="shared" si="103"/>
        <v>46490.872070834957</v>
      </c>
      <c r="W725" s="40">
        <f>ROUNDUP('Дані з ДІСО'!P725/Параметри!$K$24,0)</f>
        <v>0</v>
      </c>
      <c r="X725" s="40">
        <f>ROUNDUP('Дані з ДІСО'!Q725/Параметри!$K$24,0)</f>
        <v>0</v>
      </c>
      <c r="Y725" s="40">
        <f>ROUNDUP('Дані з ДІСО'!R725/Параметри!$K$24,0)</f>
        <v>0</v>
      </c>
      <c r="Z725" s="59">
        <f>(W725*Параметри!$K$33+X725*Параметри!$L$33+Y725*Параметри!$M$33)/18</f>
        <v>0</v>
      </c>
      <c r="AA725" s="41">
        <f>IF(J725=0,0,'Дані з ДІСО'!AA725/J725)</f>
        <v>0</v>
      </c>
      <c r="AB725" s="29">
        <f>(1+0.25*AA725)*Z725*Параметри!$K$51</f>
        <v>0</v>
      </c>
      <c r="AC725" s="29">
        <f>AB725*'Коефіцієнти АТО'!U725</f>
        <v>0</v>
      </c>
      <c r="AD725" s="29">
        <f>J725*(1+0.25*AA725)*Параметри!$K$66*Параметри!$K$20/1000</f>
        <v>0</v>
      </c>
      <c r="AE725" s="29">
        <f>(1+0.25*AA725)*J725*'Коефіцієнти АТО'!S725*Параметри!$K$20/1000</f>
        <v>0</v>
      </c>
      <c r="AF725" s="29">
        <f t="shared" si="99"/>
        <v>0</v>
      </c>
      <c r="AG725" s="29">
        <v>0</v>
      </c>
      <c r="AH725" s="40">
        <v>4</v>
      </c>
      <c r="AI725" s="40">
        <v>0</v>
      </c>
      <c r="AJ725" s="40">
        <f t="shared" si="100"/>
        <v>0</v>
      </c>
      <c r="AK725" s="29">
        <f>(AH725+AI725)*(1+0.25*AJ725)*Параметри!$K$53</f>
        <v>717.71710278400019</v>
      </c>
      <c r="AL725" s="29">
        <f>ROUNDUP(('Дані з ДІСО'!AU725+'Дані з ДІСО'!AW725)/Параметри!$K$28,0)</f>
        <v>0</v>
      </c>
      <c r="AM725" s="64">
        <f>AL725*Параметри!$M$35/18</f>
        <v>0</v>
      </c>
      <c r="AN725" s="29">
        <f>IF(AL725=0,0,'Дані з ДІСО'!AW725/SUM('Дані з ДІСО'!AU725,'Дані з ДІСО'!AW725))</f>
        <v>0</v>
      </c>
      <c r="AO725" s="29">
        <f>(1+0.25*AN725)*AM725*Параметри!$K$51</f>
        <v>0</v>
      </c>
      <c r="AP725" s="40">
        <f>ROUNDUP(('Дані з ДІСО'!AE725+'Дані не з ДІСО'!E725+'Дані не з ДІСО'!G725)/Параметри!$K$69,0)</f>
        <v>0</v>
      </c>
      <c r="AQ725" s="40">
        <f t="shared" si="104"/>
        <v>0</v>
      </c>
      <c r="AR725" s="40">
        <f>IF(AP725=0,0,('Дані з ДІСО'!AH725+'Дані не з ДІСО'!G725)/('Дані з ДІСО'!AE725+'Дані не з ДІСО'!E725+'Дані не з ДІСО'!G725))</f>
        <v>0</v>
      </c>
      <c r="AS725" s="29">
        <f>AQ725*(1+0.25*AR725)*Параметри!$K$51</f>
        <v>0</v>
      </c>
      <c r="AT725" s="40">
        <f>ROUNDUP('Дані з ДІСО'!AF725/Параметри!$K$70,0)</f>
        <v>0</v>
      </c>
      <c r="AU725" s="40">
        <f t="shared" si="105"/>
        <v>0</v>
      </c>
      <c r="AV725" s="40">
        <f>IF(AT725=0,0,'Дані з ДІСО'!AI725/'Дані з ДІСО'!AF725)</f>
        <v>0</v>
      </c>
      <c r="AW725" s="29">
        <f>AU725*(1+0.25*AV725)*Параметри!$K$51</f>
        <v>0</v>
      </c>
      <c r="AX725" s="40">
        <f>ROUNDUP('Дані з ДІСО'!AR725/Параметри!$K$29,0)</f>
        <v>0</v>
      </c>
      <c r="AY725" s="40">
        <f>ROUNDUP('Дані з ДІСО'!AS725/Параметри!$K$29,0)</f>
        <v>0</v>
      </c>
      <c r="AZ725" s="40">
        <f>ROUNDUP('Дані з ДІСО'!AT725/Параметри!$K$29,0)</f>
        <v>0</v>
      </c>
      <c r="BA725" s="64">
        <f>(AX725*Параметри!$K$32+AY725*Параметри!$L$32+AZ725*Параметри!$M$32)/18</f>
        <v>0</v>
      </c>
      <c r="BB725" s="29">
        <f>(BA725*Параметри!$K$51+SUM('Дані з ДІСО'!AR725:AT725)*Параметри!$K$48*Параметри!$K$20/1000)*Параметри!$K$74</f>
        <v>0</v>
      </c>
      <c r="BC725" s="40">
        <f>ROUNDUP(('Дані не з ДІСО'!I725+'Дані не з ДІСО'!K725)/Параметри!$K$26,0)</f>
        <v>0</v>
      </c>
      <c r="BD725" s="29">
        <f>BC725*Параметри!$M$36/18</f>
        <v>0</v>
      </c>
      <c r="BE725" s="40">
        <f>IF(BC725=0,0,'Дані не з ДІСО'!K725/('Дані не з ДІСО'!I725+'Дані не з ДІСО'!K725))</f>
        <v>0</v>
      </c>
      <c r="BF725" s="29">
        <f>(1+0.25*BE725)*BD725*Параметри!$K$51</f>
        <v>0</v>
      </c>
      <c r="BG725" s="40">
        <f>ROUNDUP('Дані не з ДІСО'!M725/Параметри!$K$27,0)</f>
        <v>0</v>
      </c>
      <c r="BH725" s="40">
        <f>BG725*Параметри!$M$37/18</f>
        <v>0</v>
      </c>
      <c r="BI725" s="29">
        <f>BH725*Параметри!$K$51</f>
        <v>0</v>
      </c>
      <c r="BJ725" s="29">
        <f>'Дані не з ДІСО'!N725*Параметри!$K$76</f>
        <v>0</v>
      </c>
      <c r="BK725" s="40">
        <f>ROUNDUP('Дані з ДІСО'!V725/Параметри!$K$25,0)</f>
        <v>0</v>
      </c>
      <c r="BL725" s="40">
        <f>ROUNDUP('Дані з ДІСО'!W725/Параметри!$K$25,0)</f>
        <v>0</v>
      </c>
      <c r="BM725" s="40">
        <f>ROUNDUP('Дані з ДІСО'!X725/Параметри!$K$25,0)</f>
        <v>0</v>
      </c>
      <c r="BN725" s="40">
        <f>(BK725*Параметри!$K$34+BL725*Параметри!$L$34+BM725*Параметри!$M$34)/18</f>
        <v>0</v>
      </c>
      <c r="BO725" s="40">
        <f>IF(K725=0,0,'Дані з ДІСО'!AC725/K725)</f>
        <v>0</v>
      </c>
      <c r="BP725" s="29">
        <f>(1+0.25*BO725)*BN725*Параметри!$K$51</f>
        <v>0</v>
      </c>
      <c r="BQ725" s="29">
        <f>BP725*'Коефіцієнти АТО'!U725</f>
        <v>0</v>
      </c>
      <c r="BR725" s="29">
        <f>K725*(1+0.25*BO725)*Параметри!$K$66*Параметри!$K$20/1000</f>
        <v>0</v>
      </c>
      <c r="BS725" s="29">
        <f>(1+0.25*BO725)*K725*'Коефіцієнти АТО'!S725*Параметри!$K$20/1000</f>
        <v>0</v>
      </c>
      <c r="BT725" s="29">
        <f t="shared" si="106"/>
        <v>0</v>
      </c>
      <c r="BU725" s="40">
        <f>ROUNDUP('Дані з ДІСО'!AG725/Параметри!$K$71,0)</f>
        <v>0</v>
      </c>
      <c r="BV725" s="40">
        <f t="shared" si="107"/>
        <v>0</v>
      </c>
      <c r="BW725" s="40">
        <f>IF('Дані з ДІСО'!AG725=0,0,'Дані з ДІСО'!AJ725/'Дані з ДІСО'!AG725)</f>
        <v>0</v>
      </c>
      <c r="BX725" s="29">
        <f>BV725*(1+0.25*BW725)*Параметри!$K$51</f>
        <v>0</v>
      </c>
      <c r="BY725" s="29">
        <f>ROUND(IF(Параметри!$K$77="No",CC725,CC725*Параметри!$K$78)+AG725,1)</f>
        <v>42487.7</v>
      </c>
      <c r="BZ725" s="29">
        <f>ROUND(IF(Параметри!$K$77="No",BF725,BF725*Параметри!$K$78),1)</f>
        <v>0</v>
      </c>
      <c r="CA725" s="29">
        <f>ROUND(IF(Параметри!$K$77="No",BI725,BI725*Параметри!$K$78),1)</f>
        <v>0</v>
      </c>
      <c r="CB725" s="29">
        <f>ROUND(IF(Параметри!$K$77="No",BJ725,BJ725*Параметри!$K$78),1)</f>
        <v>0</v>
      </c>
      <c r="CC725" s="29">
        <f t="shared" si="101"/>
        <v>47208.589173618959</v>
      </c>
    </row>
    <row r="726" spans="1:81">
      <c r="A726" s="9">
        <v>725</v>
      </c>
      <c r="B726" s="9" t="s">
        <v>3176</v>
      </c>
      <c r="C726" s="9" t="s">
        <v>3146</v>
      </c>
      <c r="D726" s="9" t="s">
        <v>3774</v>
      </c>
      <c r="E726" s="9" t="s">
        <v>78</v>
      </c>
      <c r="F726" s="9" t="s">
        <v>3830</v>
      </c>
      <c r="G726" s="9" t="s">
        <v>1519</v>
      </c>
      <c r="H726" s="29">
        <f>SUM('Дані з ДІСО'!J726:L726)</f>
        <v>4582</v>
      </c>
      <c r="I726" s="29">
        <f>SUM('Дані з ДІСО'!G726:I726)</f>
        <v>176</v>
      </c>
      <c r="J726" s="29">
        <f>SUM('Дані з ДІСО'!P726:R726)</f>
        <v>0</v>
      </c>
      <c r="K726" s="29">
        <f>SUM('Дані з ДІСО'!V726:X726)</f>
        <v>0</v>
      </c>
      <c r="L726" s="40">
        <f>ROUNDUP('Дані з ДІСО'!J726/'Коефіцієнти АТО'!$R726,0)</f>
        <v>79</v>
      </c>
      <c r="M726" s="40">
        <f>ROUNDUP('Дані з ДІСО'!K726/'Коефіцієнти АТО'!$R726,0)</f>
        <v>97</v>
      </c>
      <c r="N726" s="40">
        <f>ROUNDUP('Дані з ДІСО'!L726/'Коефіцієнти АТО'!$R726,0)</f>
        <v>17</v>
      </c>
      <c r="O726" s="59">
        <f>(L726*Параметри!$K$32+M726*Параметри!$L$32+N726*Параметри!$M$32)/18</f>
        <v>310.68888888888887</v>
      </c>
      <c r="P726" s="41">
        <f>IF(H726=0,"",'Дані з ДІСО'!Y726/H726)</f>
        <v>0</v>
      </c>
      <c r="Q726" s="29">
        <f>IF(H726=0,"",(1+0.25*P726)*O726*Параметри!$K$51)</f>
        <v>63635.363757693682</v>
      </c>
      <c r="R726" s="29">
        <f>IF(H726=0,"",Q726*'Коефіцієнти АТО'!T726)</f>
        <v>6363.5363757693685</v>
      </c>
      <c r="S726" s="29">
        <f>IF(H726=0,"",H726*(1+0.25*P726)*Параметри!$K$66*Параметри!$K$20/1000)</f>
        <v>0</v>
      </c>
      <c r="T726" s="29">
        <f>IF(H726=0,"",H726*(1+0.25*P726)*'Коефіцієнти АТО'!$S726*Параметри!$K$20/1000)</f>
        <v>10029.47885339656</v>
      </c>
      <c r="U726" s="29">
        <f t="shared" si="102"/>
        <v>80028.378986859607</v>
      </c>
      <c r="V726" s="29">
        <f t="shared" si="103"/>
        <v>80028.378986859607</v>
      </c>
      <c r="W726" s="40">
        <f>ROUNDUP('Дані з ДІСО'!P726/Параметри!$K$24,0)</f>
        <v>0</v>
      </c>
      <c r="X726" s="40">
        <f>ROUNDUP('Дані з ДІСО'!Q726/Параметри!$K$24,0)</f>
        <v>0</v>
      </c>
      <c r="Y726" s="40">
        <f>ROUNDUP('Дані з ДІСО'!R726/Параметри!$K$24,0)</f>
        <v>0</v>
      </c>
      <c r="Z726" s="59">
        <f>(W726*Параметри!$K$33+X726*Параметри!$L$33+Y726*Параметри!$M$33)/18</f>
        <v>0</v>
      </c>
      <c r="AA726" s="41">
        <f>IF(J726=0,0,'Дані з ДІСО'!AA726/J726)</f>
        <v>0</v>
      </c>
      <c r="AB726" s="29">
        <f>(1+0.25*AA726)*Z726*Параметри!$K$51</f>
        <v>0</v>
      </c>
      <c r="AC726" s="29">
        <f>AB726*'Коефіцієнти АТО'!U726</f>
        <v>0</v>
      </c>
      <c r="AD726" s="29">
        <f>J726*(1+0.25*AA726)*Параметри!$K$66*Параметри!$K$20/1000</f>
        <v>0</v>
      </c>
      <c r="AE726" s="29">
        <f>(1+0.25*AA726)*J726*'Коефіцієнти АТО'!S726*Параметри!$K$20/1000</f>
        <v>0</v>
      </c>
      <c r="AF726" s="29">
        <f t="shared" si="99"/>
        <v>0</v>
      </c>
      <c r="AG726" s="29">
        <v>0</v>
      </c>
      <c r="AH726" s="40">
        <v>21</v>
      </c>
      <c r="AI726" s="40">
        <v>0</v>
      </c>
      <c r="AJ726" s="40">
        <f t="shared" si="100"/>
        <v>0</v>
      </c>
      <c r="AK726" s="29">
        <f>(AH726+AI726)*(1+0.25*AJ726)*Параметри!$K$53</f>
        <v>3768.0147896160011</v>
      </c>
      <c r="AL726" s="29">
        <f>ROUNDUP(('Дані з ДІСО'!AU726+'Дані з ДІСО'!AW726)/Параметри!$K$28,0)</f>
        <v>0</v>
      </c>
      <c r="AM726" s="64">
        <f>AL726*Параметри!$M$35/18</f>
        <v>0</v>
      </c>
      <c r="AN726" s="29">
        <f>IF(AL726=0,0,'Дані з ДІСО'!AW726/SUM('Дані з ДІСО'!AU726,'Дані з ДІСО'!AW726))</f>
        <v>0</v>
      </c>
      <c r="AO726" s="29">
        <f>(1+0.25*AN726)*AM726*Параметри!$K$51</f>
        <v>0</v>
      </c>
      <c r="AP726" s="40">
        <f>ROUNDUP(('Дані з ДІСО'!AE726+'Дані не з ДІСО'!E726+'Дані не з ДІСО'!G726)/Параметри!$K$69,0)</f>
        <v>0</v>
      </c>
      <c r="AQ726" s="40">
        <f t="shared" si="104"/>
        <v>0</v>
      </c>
      <c r="AR726" s="40">
        <f>IF(AP726=0,0,('Дані з ДІСО'!AH726+'Дані не з ДІСО'!G726)/('Дані з ДІСО'!AE726+'Дані не з ДІСО'!E726+'Дані не з ДІСО'!G726))</f>
        <v>0</v>
      </c>
      <c r="AS726" s="29">
        <f>AQ726*(1+0.25*AR726)*Параметри!$K$51</f>
        <v>0</v>
      </c>
      <c r="AT726" s="40">
        <f>ROUNDUP('Дані з ДІСО'!AF726/Параметри!$K$70,0)</f>
        <v>0</v>
      </c>
      <c r="AU726" s="40">
        <f t="shared" si="105"/>
        <v>0</v>
      </c>
      <c r="AV726" s="40">
        <f>IF(AT726=0,0,'Дані з ДІСО'!AI726/'Дані з ДІСО'!AF726)</f>
        <v>0</v>
      </c>
      <c r="AW726" s="29">
        <f>AU726*(1+0.25*AV726)*Параметри!$K$51</f>
        <v>0</v>
      </c>
      <c r="AX726" s="40">
        <f>ROUNDUP('Дані з ДІСО'!AR726/Параметри!$K$29,0)</f>
        <v>0</v>
      </c>
      <c r="AY726" s="40">
        <f>ROUNDUP('Дані з ДІСО'!AS726/Параметри!$K$29,0)</f>
        <v>0</v>
      </c>
      <c r="AZ726" s="40">
        <f>ROUNDUP('Дані з ДІСО'!AT726/Параметри!$K$29,0)</f>
        <v>0</v>
      </c>
      <c r="BA726" s="64">
        <f>(AX726*Параметри!$K$32+AY726*Параметри!$L$32+AZ726*Параметри!$M$32)/18</f>
        <v>0</v>
      </c>
      <c r="BB726" s="29">
        <f>(BA726*Параметри!$K$51+SUM('Дані з ДІСО'!AR726:AT726)*Параметри!$K$48*Параметри!$K$20/1000)*Параметри!$K$74</f>
        <v>0</v>
      </c>
      <c r="BC726" s="40">
        <f>ROUNDUP(('Дані не з ДІСО'!I726+'Дані не з ДІСО'!K726)/Параметри!$K$26,0)</f>
        <v>0</v>
      </c>
      <c r="BD726" s="29">
        <f>BC726*Параметри!$M$36/18</f>
        <v>0</v>
      </c>
      <c r="BE726" s="40">
        <f>IF(BC726=0,0,'Дані не з ДІСО'!K726/('Дані не з ДІСО'!I726+'Дані не з ДІСО'!K726))</f>
        <v>0</v>
      </c>
      <c r="BF726" s="29">
        <f>(1+0.25*BE726)*BD726*Параметри!$K$51</f>
        <v>0</v>
      </c>
      <c r="BG726" s="40">
        <f>ROUNDUP('Дані не з ДІСО'!M726/Параметри!$K$27,0)</f>
        <v>0</v>
      </c>
      <c r="BH726" s="40">
        <f>BG726*Параметри!$M$37/18</f>
        <v>0</v>
      </c>
      <c r="BI726" s="29">
        <f>BH726*Параметри!$K$51</f>
        <v>0</v>
      </c>
      <c r="BJ726" s="29">
        <f>'Дані не з ДІСО'!N726*Параметри!$K$76</f>
        <v>0</v>
      </c>
      <c r="BK726" s="40">
        <f>ROUNDUP('Дані з ДІСО'!V726/Параметри!$K$25,0)</f>
        <v>0</v>
      </c>
      <c r="BL726" s="40">
        <f>ROUNDUP('Дані з ДІСО'!W726/Параметри!$K$25,0)</f>
        <v>0</v>
      </c>
      <c r="BM726" s="40">
        <f>ROUNDUP('Дані з ДІСО'!X726/Параметри!$K$25,0)</f>
        <v>0</v>
      </c>
      <c r="BN726" s="40">
        <f>(BK726*Параметри!$K$34+BL726*Параметри!$L$34+BM726*Параметри!$M$34)/18</f>
        <v>0</v>
      </c>
      <c r="BO726" s="40">
        <f>IF(K726=0,0,'Дані з ДІСО'!AC726/K726)</f>
        <v>0</v>
      </c>
      <c r="BP726" s="29">
        <f>(1+0.25*BO726)*BN726*Параметри!$K$51</f>
        <v>0</v>
      </c>
      <c r="BQ726" s="29">
        <f>BP726*'Коефіцієнти АТО'!U726</f>
        <v>0</v>
      </c>
      <c r="BR726" s="29">
        <f>K726*(1+0.25*BO726)*Параметри!$K$66*Параметри!$K$20/1000</f>
        <v>0</v>
      </c>
      <c r="BS726" s="29">
        <f>(1+0.25*BO726)*K726*'Коефіцієнти АТО'!S726*Параметри!$K$20/1000</f>
        <v>0</v>
      </c>
      <c r="BT726" s="29">
        <f t="shared" si="106"/>
        <v>0</v>
      </c>
      <c r="BU726" s="40">
        <f>ROUNDUP('Дані з ДІСО'!AG726/Параметри!$K$71,0)</f>
        <v>0</v>
      </c>
      <c r="BV726" s="40">
        <f t="shared" si="107"/>
        <v>0</v>
      </c>
      <c r="BW726" s="40">
        <f>IF('Дані з ДІСО'!AG726=0,0,'Дані з ДІСО'!AJ726/'Дані з ДІСО'!AG726)</f>
        <v>0</v>
      </c>
      <c r="BX726" s="29">
        <f>BV726*(1+0.25*BW726)*Параметри!$K$51</f>
        <v>0</v>
      </c>
      <c r="BY726" s="29">
        <f>ROUND(IF(Параметри!$K$77="No",CC726,CC726*Параметри!$K$78)+AG726,1)</f>
        <v>75416.800000000003</v>
      </c>
      <c r="BZ726" s="29">
        <f>ROUND(IF(Параметри!$K$77="No",BF726,BF726*Параметри!$K$78),1)</f>
        <v>0</v>
      </c>
      <c r="CA726" s="29">
        <f>ROUND(IF(Параметри!$K$77="No",BI726,BI726*Параметри!$K$78),1)</f>
        <v>0</v>
      </c>
      <c r="CB726" s="29">
        <f>ROUND(IF(Параметри!$K$77="No",BJ726,BJ726*Параметри!$K$78),1)</f>
        <v>0</v>
      </c>
      <c r="CC726" s="29">
        <f t="shared" si="101"/>
        <v>83796.393776475612</v>
      </c>
    </row>
    <row r="727" spans="1:81">
      <c r="A727" s="9">
        <v>726</v>
      </c>
      <c r="B727" s="9" t="s">
        <v>3145</v>
      </c>
      <c r="C727" s="9" t="s">
        <v>3146</v>
      </c>
      <c r="D727" s="9" t="s">
        <v>3774</v>
      </c>
      <c r="E727" s="9" t="s">
        <v>21</v>
      </c>
      <c r="F727" s="9" t="s">
        <v>3831</v>
      </c>
      <c r="G727" s="9" t="s">
        <v>1521</v>
      </c>
      <c r="H727" s="29">
        <f>SUM('Дані з ДІСО'!J727:L727)</f>
        <v>2359.5</v>
      </c>
      <c r="I727" s="29">
        <f>SUM('Дані з ДІСО'!G727:I727)</f>
        <v>142</v>
      </c>
      <c r="J727" s="29">
        <f>SUM('Дані з ДІСО'!P727:R727)</f>
        <v>0</v>
      </c>
      <c r="K727" s="29">
        <f>SUM('Дані з ДІСО'!V727:X727)</f>
        <v>0</v>
      </c>
      <c r="L727" s="40">
        <f>ROUNDUP('Дані з ДІСО'!J727/'Коефіцієнти АТО'!$R727,0)</f>
        <v>58</v>
      </c>
      <c r="M727" s="40">
        <f>ROUNDUP('Дані з ДІСО'!K727/'Коефіцієнти АТО'!$R727,0)</f>
        <v>74</v>
      </c>
      <c r="N727" s="40">
        <f>ROUNDUP('Дані з ДІСО'!L727/'Коефіцієнти АТО'!$R727,0)</f>
        <v>21</v>
      </c>
      <c r="O727" s="59">
        <f>(L727*Параметри!$K$32+M727*Параметри!$L$32+N727*Параметри!$M$32)/18</f>
        <v>249.96111111111111</v>
      </c>
      <c r="P727" s="41">
        <f>IF(H727=0,"",'Дані з ДІСО'!Y727/H727)</f>
        <v>0.96482305573214666</v>
      </c>
      <c r="Q727" s="29">
        <f>IF(H727=0,"",(1+0.25*P727)*O727*Параметри!$K$51)</f>
        <v>63546.120106020971</v>
      </c>
      <c r="R727" s="29">
        <f>IF(H727=0,"",Q727*'Коефіцієнти АТО'!T727)</f>
        <v>1080.2840418023566</v>
      </c>
      <c r="S727" s="29">
        <f>IF(H727=0,"",H727*(1+0.25*P727)*Параметри!$K$66*Параметри!$K$20/1000)</f>
        <v>0</v>
      </c>
      <c r="T727" s="29">
        <f>IF(H727=0,"",H727*(1+0.25*P727)*'Коефіцієнти АТО'!$S727*Параметри!$K$20/1000)</f>
        <v>11984.713793124563</v>
      </c>
      <c r="U727" s="29">
        <f t="shared" si="102"/>
        <v>76611.117940947894</v>
      </c>
      <c r="V727" s="29">
        <f t="shared" si="103"/>
        <v>76611.117940947894</v>
      </c>
      <c r="W727" s="40">
        <f>ROUNDUP('Дані з ДІСО'!P727/Параметри!$K$24,0)</f>
        <v>0</v>
      </c>
      <c r="X727" s="40">
        <f>ROUNDUP('Дані з ДІСО'!Q727/Параметри!$K$24,0)</f>
        <v>0</v>
      </c>
      <c r="Y727" s="40">
        <f>ROUNDUP('Дані з ДІСО'!R727/Параметри!$K$24,0)</f>
        <v>0</v>
      </c>
      <c r="Z727" s="59">
        <f>(W727*Параметри!$K$33+X727*Параметри!$L$33+Y727*Параметри!$M$33)/18</f>
        <v>0</v>
      </c>
      <c r="AA727" s="41">
        <f>IF(J727=0,0,'Дані з ДІСО'!AA727/J727)</f>
        <v>0</v>
      </c>
      <c r="AB727" s="29">
        <f>(1+0.25*AA727)*Z727*Параметри!$K$51</f>
        <v>0</v>
      </c>
      <c r="AC727" s="29">
        <f>AB727*'Коефіцієнти АТО'!U727</f>
        <v>0</v>
      </c>
      <c r="AD727" s="29">
        <f>J727*(1+0.25*AA727)*Параметри!$K$66*Параметри!$K$20/1000</f>
        <v>0</v>
      </c>
      <c r="AE727" s="29">
        <f>(1+0.25*AA727)*J727*'Коефіцієнти АТО'!S727*Параметри!$K$20/1000</f>
        <v>0</v>
      </c>
      <c r="AF727" s="29">
        <f t="shared" si="99"/>
        <v>0</v>
      </c>
      <c r="AG727" s="29">
        <v>0</v>
      </c>
      <c r="AH727" s="40">
        <v>0</v>
      </c>
      <c r="AI727" s="40">
        <v>20</v>
      </c>
      <c r="AJ727" s="40">
        <f t="shared" si="100"/>
        <v>1</v>
      </c>
      <c r="AK727" s="29">
        <f>(AH727+AI727)*(1+0.25*AJ727)*Параметри!$K$53</f>
        <v>4485.731892400001</v>
      </c>
      <c r="AL727" s="29">
        <f>ROUNDUP(('Дані з ДІСО'!AU727+'Дані з ДІСО'!AW727)/Параметри!$K$28,0)</f>
        <v>0</v>
      </c>
      <c r="AM727" s="64">
        <f>AL727*Параметри!$M$35/18</f>
        <v>0</v>
      </c>
      <c r="AN727" s="29">
        <f>IF(AL727=0,0,'Дані з ДІСО'!AW727/SUM('Дані з ДІСО'!AU727,'Дані з ДІСО'!AW727))</f>
        <v>0</v>
      </c>
      <c r="AO727" s="29">
        <f>(1+0.25*AN727)*AM727*Параметри!$K$51</f>
        <v>0</v>
      </c>
      <c r="AP727" s="40">
        <f>ROUNDUP(('Дані з ДІСО'!AE727+'Дані не з ДІСО'!E727+'Дані не з ДІСО'!G727)/Параметри!$K$69,0)</f>
        <v>0</v>
      </c>
      <c r="AQ727" s="40">
        <f t="shared" si="104"/>
        <v>0</v>
      </c>
      <c r="AR727" s="40">
        <f>IF(AP727=0,0,('Дані з ДІСО'!AH727+'Дані не з ДІСО'!G727)/('Дані з ДІСО'!AE727+'Дані не з ДІСО'!E727+'Дані не з ДІСО'!G727))</f>
        <v>0</v>
      </c>
      <c r="AS727" s="29">
        <f>AQ727*(1+0.25*AR727)*Параметри!$K$51</f>
        <v>0</v>
      </c>
      <c r="AT727" s="40">
        <f>ROUNDUP('Дані з ДІСО'!AF727/Параметри!$K$70,0)</f>
        <v>0</v>
      </c>
      <c r="AU727" s="40">
        <f t="shared" si="105"/>
        <v>0</v>
      </c>
      <c r="AV727" s="40">
        <f>IF(AT727=0,0,'Дані з ДІСО'!AI727/'Дані з ДІСО'!AF727)</f>
        <v>0</v>
      </c>
      <c r="AW727" s="29">
        <f>AU727*(1+0.25*AV727)*Параметри!$K$51</f>
        <v>0</v>
      </c>
      <c r="AX727" s="40">
        <f>ROUNDUP('Дані з ДІСО'!AR727/Параметри!$K$29,0)</f>
        <v>0</v>
      </c>
      <c r="AY727" s="40">
        <f>ROUNDUP('Дані з ДІСО'!AS727/Параметри!$K$29,0)</f>
        <v>0</v>
      </c>
      <c r="AZ727" s="40">
        <f>ROUNDUP('Дані з ДІСО'!AT727/Параметри!$K$29,0)</f>
        <v>0</v>
      </c>
      <c r="BA727" s="64">
        <f>(AX727*Параметри!$K$32+AY727*Параметри!$L$32+AZ727*Параметри!$M$32)/18</f>
        <v>0</v>
      </c>
      <c r="BB727" s="29">
        <f>(BA727*Параметри!$K$51+SUM('Дані з ДІСО'!AR727:AT727)*Параметри!$K$48*Параметри!$K$20/1000)*Параметри!$K$74</f>
        <v>0</v>
      </c>
      <c r="BC727" s="40">
        <f>ROUNDUP(('Дані не з ДІСО'!I727+'Дані не з ДІСО'!K727)/Параметри!$K$26,0)</f>
        <v>0</v>
      </c>
      <c r="BD727" s="29">
        <f>BC727*Параметри!$M$36/18</f>
        <v>0</v>
      </c>
      <c r="BE727" s="40">
        <f>IF(BC727=0,0,'Дані не з ДІСО'!K727/('Дані не з ДІСО'!I727+'Дані не з ДІСО'!K727))</f>
        <v>0</v>
      </c>
      <c r="BF727" s="29">
        <f>(1+0.25*BE727)*BD727*Параметри!$K$51</f>
        <v>0</v>
      </c>
      <c r="BG727" s="40">
        <f>ROUNDUP('Дані не з ДІСО'!M727/Параметри!$K$27,0)</f>
        <v>0</v>
      </c>
      <c r="BH727" s="40">
        <f>BG727*Параметри!$M$37/18</f>
        <v>0</v>
      </c>
      <c r="BI727" s="29">
        <f>BH727*Параметри!$K$51</f>
        <v>0</v>
      </c>
      <c r="BJ727" s="29">
        <f>'Дані не з ДІСО'!N727*Параметри!$K$76</f>
        <v>0</v>
      </c>
      <c r="BK727" s="40">
        <f>ROUNDUP('Дані з ДІСО'!V727/Параметри!$K$25,0)</f>
        <v>0</v>
      </c>
      <c r="BL727" s="40">
        <f>ROUNDUP('Дані з ДІСО'!W727/Параметри!$K$25,0)</f>
        <v>0</v>
      </c>
      <c r="BM727" s="40">
        <f>ROUNDUP('Дані з ДІСО'!X727/Параметри!$K$25,0)</f>
        <v>0</v>
      </c>
      <c r="BN727" s="40">
        <f>(BK727*Параметри!$K$34+BL727*Параметри!$L$34+BM727*Параметри!$M$34)/18</f>
        <v>0</v>
      </c>
      <c r="BO727" s="40">
        <f>IF(K727=0,0,'Дані з ДІСО'!AC727/K727)</f>
        <v>0</v>
      </c>
      <c r="BP727" s="29">
        <f>(1+0.25*BO727)*BN727*Параметри!$K$51</f>
        <v>0</v>
      </c>
      <c r="BQ727" s="29">
        <f>BP727*'Коефіцієнти АТО'!U727</f>
        <v>0</v>
      </c>
      <c r="BR727" s="29">
        <f>K727*(1+0.25*BO727)*Параметри!$K$66*Параметри!$K$20/1000</f>
        <v>0</v>
      </c>
      <c r="BS727" s="29">
        <f>(1+0.25*BO727)*K727*'Коефіцієнти АТО'!S727*Параметри!$K$20/1000</f>
        <v>0</v>
      </c>
      <c r="BT727" s="29">
        <f t="shared" si="106"/>
        <v>0</v>
      </c>
      <c r="BU727" s="40">
        <f>ROUNDUP('Дані з ДІСО'!AG727/Параметри!$K$71,0)</f>
        <v>0</v>
      </c>
      <c r="BV727" s="40">
        <f t="shared" si="107"/>
        <v>0</v>
      </c>
      <c r="BW727" s="40">
        <f>IF('Дані з ДІСО'!AG727=0,0,'Дані з ДІСО'!AJ727/'Дані з ДІСО'!AG727)</f>
        <v>0</v>
      </c>
      <c r="BX727" s="29">
        <f>BV727*(1+0.25*BW727)*Параметри!$K$51</f>
        <v>0</v>
      </c>
      <c r="BY727" s="29">
        <f>ROUND(IF(Параметри!$K$77="No",CC727,CC727*Параметри!$K$78)+AG727,1)</f>
        <v>72987.199999999997</v>
      </c>
      <c r="BZ727" s="29">
        <f>ROUND(IF(Параметри!$K$77="No",BF727,BF727*Параметри!$K$78),1)</f>
        <v>0</v>
      </c>
      <c r="CA727" s="29">
        <f>ROUND(IF(Параметри!$K$77="No",BI727,BI727*Параметри!$K$78),1)</f>
        <v>0</v>
      </c>
      <c r="CB727" s="29">
        <f>ROUND(IF(Параметри!$K$77="No",BJ727,BJ727*Параметри!$K$78),1)</f>
        <v>0</v>
      </c>
      <c r="CC727" s="29">
        <f t="shared" si="101"/>
        <v>81096.849833347893</v>
      </c>
    </row>
    <row r="728" spans="1:81">
      <c r="A728" s="9">
        <v>727</v>
      </c>
      <c r="B728" s="9" t="s">
        <v>3145</v>
      </c>
      <c r="C728" s="9" t="s">
        <v>3146</v>
      </c>
      <c r="D728" s="9" t="s">
        <v>3774</v>
      </c>
      <c r="E728" s="9" t="s">
        <v>21</v>
      </c>
      <c r="F728" s="9" t="s">
        <v>3832</v>
      </c>
      <c r="G728" s="9" t="s">
        <v>1523</v>
      </c>
      <c r="H728" s="29">
        <f>SUM('Дані з ДІСО'!J728:L728)</f>
        <v>5396</v>
      </c>
      <c r="I728" s="29">
        <f>SUM('Дані з ДІСО'!G728:I728)</f>
        <v>363</v>
      </c>
      <c r="J728" s="29">
        <f>SUM('Дані з ДІСО'!P728:R728)</f>
        <v>0</v>
      </c>
      <c r="K728" s="29">
        <f>SUM('Дані з ДІСО'!V728:X728)</f>
        <v>0</v>
      </c>
      <c r="L728" s="40">
        <f>ROUNDUP('Дані з ДІСО'!J728/'Коефіцієнти АТО'!$R728,0)</f>
        <v>113</v>
      </c>
      <c r="M728" s="40">
        <f>ROUNDUP('Дані з ДІСО'!K728/'Коефіцієнти АТО'!$R728,0)</f>
        <v>146</v>
      </c>
      <c r="N728" s="40">
        <f>ROUNDUP('Дані з ДІСО'!L728/'Коефіцієнти АТО'!$R728,0)</f>
        <v>42</v>
      </c>
      <c r="O728" s="59">
        <f>(L728*Параметри!$K$32+M728*Параметри!$L$32+N728*Параметри!$M$32)/18</f>
        <v>492.45555555555558</v>
      </c>
      <c r="P728" s="41">
        <f>IF(H728=0,"",'Дані з ДІСО'!Y728/H728)</f>
        <v>0</v>
      </c>
      <c r="Q728" s="29">
        <f>IF(H728=0,"",(1+0.25*P728)*O728*Параметри!$K$51)</f>
        <v>100864.85076549396</v>
      </c>
      <c r="R728" s="29">
        <f>IF(H728=0,"",Q728*'Коефіцієнти АТО'!T728)</f>
        <v>1714.7024630133974</v>
      </c>
      <c r="S728" s="29">
        <f>IF(H728=0,"",H728*(1+0.25*P728)*Параметри!$K$66*Параметри!$K$20/1000)</f>
        <v>0</v>
      </c>
      <c r="T728" s="29">
        <f>IF(H728=0,"",H728*(1+0.25*P728)*'Коефіцієнти АТО'!$S728*Параметри!$K$20/1000)</f>
        <v>22081.86969233007</v>
      </c>
      <c r="U728" s="29">
        <f t="shared" si="102"/>
        <v>124661.42292083743</v>
      </c>
      <c r="V728" s="29">
        <f t="shared" si="103"/>
        <v>124661.42292083743</v>
      </c>
      <c r="W728" s="40">
        <f>ROUNDUP('Дані з ДІСО'!P728/Параметри!$K$24,0)</f>
        <v>0</v>
      </c>
      <c r="X728" s="40">
        <f>ROUNDUP('Дані з ДІСО'!Q728/Параметри!$K$24,0)</f>
        <v>0</v>
      </c>
      <c r="Y728" s="40">
        <f>ROUNDUP('Дані з ДІСО'!R728/Параметри!$K$24,0)</f>
        <v>0</v>
      </c>
      <c r="Z728" s="59">
        <f>(W728*Параметри!$K$33+X728*Параметри!$L$33+Y728*Параметри!$M$33)/18</f>
        <v>0</v>
      </c>
      <c r="AA728" s="41">
        <f>IF(J728=0,0,'Дані з ДІСО'!AA728/J728)</f>
        <v>0</v>
      </c>
      <c r="AB728" s="29">
        <f>(1+0.25*AA728)*Z728*Параметри!$K$51</f>
        <v>0</v>
      </c>
      <c r="AC728" s="29">
        <f>AB728*'Коефіцієнти АТО'!U728</f>
        <v>0</v>
      </c>
      <c r="AD728" s="29">
        <f>J728*(1+0.25*AA728)*Параметри!$K$66*Параметри!$K$20/1000</f>
        <v>0</v>
      </c>
      <c r="AE728" s="29">
        <f>(1+0.25*AA728)*J728*'Коефіцієнти АТО'!S728*Параметри!$K$20/1000</f>
        <v>0</v>
      </c>
      <c r="AF728" s="29">
        <f t="shared" si="99"/>
        <v>0</v>
      </c>
      <c r="AG728" s="29">
        <v>0</v>
      </c>
      <c r="AH728" s="40">
        <v>21</v>
      </c>
      <c r="AI728" s="40">
        <v>0</v>
      </c>
      <c r="AJ728" s="40">
        <f t="shared" si="100"/>
        <v>0</v>
      </c>
      <c r="AK728" s="29">
        <f>(AH728+AI728)*(1+0.25*AJ728)*Параметри!$K$53</f>
        <v>3768.0147896160011</v>
      </c>
      <c r="AL728" s="29">
        <f>ROUNDUP(('Дані з ДІСО'!AU728+'Дані з ДІСО'!AW728)/Параметри!$K$28,0)</f>
        <v>0</v>
      </c>
      <c r="AM728" s="64">
        <f>AL728*Параметри!$M$35/18</f>
        <v>0</v>
      </c>
      <c r="AN728" s="29">
        <f>IF(AL728=0,0,'Дані з ДІСО'!AW728/SUM('Дані з ДІСО'!AU728,'Дані з ДІСО'!AW728))</f>
        <v>0</v>
      </c>
      <c r="AO728" s="29">
        <f>(1+0.25*AN728)*AM728*Параметри!$K$51</f>
        <v>0</v>
      </c>
      <c r="AP728" s="40">
        <f>ROUNDUP(('Дані з ДІСО'!AE728+'Дані не з ДІСО'!E728+'Дані не з ДІСО'!G728)/Параметри!$K$69,0)</f>
        <v>0</v>
      </c>
      <c r="AQ728" s="40">
        <f t="shared" si="104"/>
        <v>0</v>
      </c>
      <c r="AR728" s="40">
        <f>IF(AP728=0,0,('Дані з ДІСО'!AH728+'Дані не з ДІСО'!G728)/('Дані з ДІСО'!AE728+'Дані не з ДІСО'!E728+'Дані не з ДІСО'!G728))</f>
        <v>0</v>
      </c>
      <c r="AS728" s="29">
        <f>AQ728*(1+0.25*AR728)*Параметри!$K$51</f>
        <v>0</v>
      </c>
      <c r="AT728" s="40">
        <f>ROUNDUP('Дані з ДІСО'!AF728/Параметри!$K$70,0)</f>
        <v>0</v>
      </c>
      <c r="AU728" s="40">
        <f t="shared" si="105"/>
        <v>0</v>
      </c>
      <c r="AV728" s="40">
        <f>IF(AT728=0,0,'Дані з ДІСО'!AI728/'Дані з ДІСО'!AF728)</f>
        <v>0</v>
      </c>
      <c r="AW728" s="29">
        <f>AU728*(1+0.25*AV728)*Параметри!$K$51</f>
        <v>0</v>
      </c>
      <c r="AX728" s="40">
        <f>ROUNDUP('Дані з ДІСО'!AR728/Параметри!$K$29,0)</f>
        <v>0</v>
      </c>
      <c r="AY728" s="40">
        <f>ROUNDUP('Дані з ДІСО'!AS728/Параметри!$K$29,0)</f>
        <v>0</v>
      </c>
      <c r="AZ728" s="40">
        <f>ROUNDUP('Дані з ДІСО'!AT728/Параметри!$K$29,0)</f>
        <v>0</v>
      </c>
      <c r="BA728" s="64">
        <f>(AX728*Параметри!$K$32+AY728*Параметри!$L$32+AZ728*Параметри!$M$32)/18</f>
        <v>0</v>
      </c>
      <c r="BB728" s="29">
        <f>(BA728*Параметри!$K$51+SUM('Дані з ДІСО'!AR728:AT728)*Параметри!$K$48*Параметри!$K$20/1000)*Параметри!$K$74</f>
        <v>0</v>
      </c>
      <c r="BC728" s="40">
        <f>ROUNDUP(('Дані не з ДІСО'!I728+'Дані не з ДІСО'!K728)/Параметри!$K$26,0)</f>
        <v>0</v>
      </c>
      <c r="BD728" s="29">
        <f>BC728*Параметри!$M$36/18</f>
        <v>0</v>
      </c>
      <c r="BE728" s="40">
        <f>IF(BC728=0,0,'Дані не з ДІСО'!K728/('Дані не з ДІСО'!I728+'Дані не з ДІСО'!K728))</f>
        <v>0</v>
      </c>
      <c r="BF728" s="29">
        <f>(1+0.25*BE728)*BD728*Параметри!$K$51</f>
        <v>0</v>
      </c>
      <c r="BG728" s="40">
        <f>ROUNDUP('Дані не з ДІСО'!M728/Параметри!$K$27,0)</f>
        <v>0</v>
      </c>
      <c r="BH728" s="40">
        <f>BG728*Параметри!$M$37/18</f>
        <v>0</v>
      </c>
      <c r="BI728" s="29">
        <f>BH728*Параметри!$K$51</f>
        <v>0</v>
      </c>
      <c r="BJ728" s="29">
        <f>'Дані не з ДІСО'!N728*Параметри!$K$76</f>
        <v>0</v>
      </c>
      <c r="BK728" s="40">
        <f>ROUNDUP('Дані з ДІСО'!V728/Параметри!$K$25,0)</f>
        <v>0</v>
      </c>
      <c r="BL728" s="40">
        <f>ROUNDUP('Дані з ДІСО'!W728/Параметри!$K$25,0)</f>
        <v>0</v>
      </c>
      <c r="BM728" s="40">
        <f>ROUNDUP('Дані з ДІСО'!X728/Параметри!$K$25,0)</f>
        <v>0</v>
      </c>
      <c r="BN728" s="40">
        <f>(BK728*Параметри!$K$34+BL728*Параметри!$L$34+BM728*Параметри!$M$34)/18</f>
        <v>0</v>
      </c>
      <c r="BO728" s="40">
        <f>IF(K728=0,0,'Дані з ДІСО'!AC728/K728)</f>
        <v>0</v>
      </c>
      <c r="BP728" s="29">
        <f>(1+0.25*BO728)*BN728*Параметри!$K$51</f>
        <v>0</v>
      </c>
      <c r="BQ728" s="29">
        <f>BP728*'Коефіцієнти АТО'!U728</f>
        <v>0</v>
      </c>
      <c r="BR728" s="29">
        <f>K728*(1+0.25*BO728)*Параметри!$K$66*Параметри!$K$20/1000</f>
        <v>0</v>
      </c>
      <c r="BS728" s="29">
        <f>(1+0.25*BO728)*K728*'Коефіцієнти АТО'!S728*Параметри!$K$20/1000</f>
        <v>0</v>
      </c>
      <c r="BT728" s="29">
        <f t="shared" si="106"/>
        <v>0</v>
      </c>
      <c r="BU728" s="40">
        <f>ROUNDUP('Дані з ДІСО'!AG728/Параметри!$K$71,0)</f>
        <v>0</v>
      </c>
      <c r="BV728" s="40">
        <f t="shared" si="107"/>
        <v>0</v>
      </c>
      <c r="BW728" s="40">
        <f>IF('Дані з ДІСО'!AG728=0,0,'Дані з ДІСО'!AJ728/'Дані з ДІСО'!AG728)</f>
        <v>0</v>
      </c>
      <c r="BX728" s="29">
        <f>BV728*(1+0.25*BW728)*Параметри!$K$51</f>
        <v>0</v>
      </c>
      <c r="BY728" s="29">
        <f>ROUND(IF(Параметри!$K$77="No",CC728,CC728*Параметри!$K$78)+AG728,1)</f>
        <v>115586.5</v>
      </c>
      <c r="BZ728" s="29">
        <f>ROUND(IF(Параметри!$K$77="No",BF728,BF728*Параметри!$K$78),1)</f>
        <v>0</v>
      </c>
      <c r="CA728" s="29">
        <f>ROUND(IF(Параметри!$K$77="No",BI728,BI728*Параметри!$K$78),1)</f>
        <v>0</v>
      </c>
      <c r="CB728" s="29">
        <f>ROUND(IF(Параметри!$K$77="No",BJ728,BJ728*Параметри!$K$78),1)</f>
        <v>0</v>
      </c>
      <c r="CC728" s="29">
        <f t="shared" si="101"/>
        <v>128429.43771045344</v>
      </c>
    </row>
    <row r="729" spans="1:81">
      <c r="A729" s="9">
        <v>728</v>
      </c>
      <c r="B729" s="9" t="s">
        <v>3148</v>
      </c>
      <c r="C729" s="9" t="s">
        <v>3148</v>
      </c>
      <c r="D729" s="9" t="s">
        <v>3774</v>
      </c>
      <c r="E729" s="9" t="s">
        <v>24</v>
      </c>
      <c r="F729" s="9" t="s">
        <v>3833</v>
      </c>
      <c r="G729" s="9" t="s">
        <v>1525</v>
      </c>
      <c r="H729" s="29">
        <f>SUM('Дані з ДІСО'!J729:L729)</f>
        <v>648</v>
      </c>
      <c r="I729" s="29">
        <f>SUM('Дані з ДІСО'!G729:I729)</f>
        <v>32</v>
      </c>
      <c r="J729" s="29">
        <f>SUM('Дані з ДІСО'!P729:R729)</f>
        <v>0</v>
      </c>
      <c r="K729" s="29">
        <f>SUM('Дані з ДІСО'!V729:X729)</f>
        <v>0</v>
      </c>
      <c r="L729" s="40">
        <f>ROUNDUP('Дані з ДІСО'!J729/'Коефіцієнти АТО'!$R729,0)</f>
        <v>15</v>
      </c>
      <c r="M729" s="40">
        <f>ROUNDUP('Дані з ДІСО'!K729/'Коефіцієнти АТО'!$R729,0)</f>
        <v>18</v>
      </c>
      <c r="N729" s="40">
        <f>ROUNDUP('Дані з ДІСО'!L729/'Коефіцієнти АТО'!$R729,0)</f>
        <v>5</v>
      </c>
      <c r="O729" s="59">
        <f>(L729*Параметри!$K$32+M729*Параметри!$L$32+N729*Параметри!$M$32)/18</f>
        <v>61.727777777777774</v>
      </c>
      <c r="P729" s="41">
        <f>IF(H729=0,"",'Дані з ДІСО'!Y729/H729)</f>
        <v>0</v>
      </c>
      <c r="Q729" s="29">
        <f>IF(H729=0,"",(1+0.25*P729)*O729*Параметри!$K$51)</f>
        <v>12643.096465054978</v>
      </c>
      <c r="R729" s="29">
        <f>IF(H729=0,"",Q729*'Коефіцієнти АТО'!T729)</f>
        <v>214.93263990593465</v>
      </c>
      <c r="S729" s="29">
        <f>IF(H729=0,"",H729*(1+0.25*P729)*Параметри!$K$66*Параметри!$K$20/1000)</f>
        <v>0</v>
      </c>
      <c r="T729" s="29">
        <f>IF(H729=0,"",H729*(1+0.25*P729)*'Коефіцієнти АТО'!$S729*Параметри!$K$20/1000)</f>
        <v>3268.4836860783353</v>
      </c>
      <c r="U729" s="29">
        <f t="shared" si="102"/>
        <v>16126.512791039248</v>
      </c>
      <c r="V729" s="29">
        <f t="shared" si="103"/>
        <v>16126.512791039248</v>
      </c>
      <c r="W729" s="40">
        <f>ROUNDUP('Дані з ДІСО'!P729/Параметри!$K$24,0)</f>
        <v>0</v>
      </c>
      <c r="X729" s="40">
        <f>ROUNDUP('Дані з ДІСО'!Q729/Параметри!$K$24,0)</f>
        <v>0</v>
      </c>
      <c r="Y729" s="40">
        <f>ROUNDUP('Дані з ДІСО'!R729/Параметри!$K$24,0)</f>
        <v>0</v>
      </c>
      <c r="Z729" s="59">
        <f>(W729*Параметри!$K$33+X729*Параметри!$L$33+Y729*Параметри!$M$33)/18</f>
        <v>0</v>
      </c>
      <c r="AA729" s="41">
        <f>IF(J729=0,0,'Дані з ДІСО'!AA729/J729)</f>
        <v>0</v>
      </c>
      <c r="AB729" s="29">
        <f>(1+0.25*AA729)*Z729*Параметри!$K$51</f>
        <v>0</v>
      </c>
      <c r="AC729" s="29">
        <f>AB729*'Коефіцієнти АТО'!U729</f>
        <v>0</v>
      </c>
      <c r="AD729" s="29">
        <f>J729*(1+0.25*AA729)*Параметри!$K$66*Параметри!$K$20/1000</f>
        <v>0</v>
      </c>
      <c r="AE729" s="29">
        <f>(1+0.25*AA729)*J729*'Коефіцієнти АТО'!S729*Параметри!$K$20/1000</f>
        <v>0</v>
      </c>
      <c r="AF729" s="29">
        <f t="shared" si="99"/>
        <v>0</v>
      </c>
      <c r="AG729" s="29">
        <v>0</v>
      </c>
      <c r="AH729" s="40">
        <v>3</v>
      </c>
      <c r="AI729" s="40">
        <v>0</v>
      </c>
      <c r="AJ729" s="40">
        <f t="shared" si="100"/>
        <v>0</v>
      </c>
      <c r="AK729" s="29">
        <f>(AH729+AI729)*(1+0.25*AJ729)*Параметри!$K$53</f>
        <v>538.28782708800009</v>
      </c>
      <c r="AL729" s="29">
        <f>ROUNDUP(('Дані з ДІСО'!AU729+'Дані з ДІСО'!AW729)/Параметри!$K$28,0)</f>
        <v>0</v>
      </c>
      <c r="AM729" s="64">
        <f>AL729*Параметри!$M$35/18</f>
        <v>0</v>
      </c>
      <c r="AN729" s="29">
        <f>IF(AL729=0,0,'Дані з ДІСО'!AW729/SUM('Дані з ДІСО'!AU729,'Дані з ДІСО'!AW729))</f>
        <v>0</v>
      </c>
      <c r="AO729" s="29">
        <f>(1+0.25*AN729)*AM729*Параметри!$K$51</f>
        <v>0</v>
      </c>
      <c r="AP729" s="40">
        <f>ROUNDUP(('Дані з ДІСО'!AE729+'Дані не з ДІСО'!E729+'Дані не з ДІСО'!G729)/Параметри!$K$69,0)</f>
        <v>0</v>
      </c>
      <c r="AQ729" s="40">
        <f t="shared" si="104"/>
        <v>0</v>
      </c>
      <c r="AR729" s="40">
        <f>IF(AP729=0,0,('Дані з ДІСО'!AH729+'Дані не з ДІСО'!G729)/('Дані з ДІСО'!AE729+'Дані не з ДІСО'!E729+'Дані не з ДІСО'!G729))</f>
        <v>0</v>
      </c>
      <c r="AS729" s="29">
        <f>AQ729*(1+0.25*AR729)*Параметри!$K$51</f>
        <v>0</v>
      </c>
      <c r="AT729" s="40">
        <f>ROUNDUP('Дані з ДІСО'!AF729/Параметри!$K$70,0)</f>
        <v>0</v>
      </c>
      <c r="AU729" s="40">
        <f t="shared" si="105"/>
        <v>0</v>
      </c>
      <c r="AV729" s="40">
        <f>IF(AT729=0,0,'Дані з ДІСО'!AI729/'Дані з ДІСО'!AF729)</f>
        <v>0</v>
      </c>
      <c r="AW729" s="29">
        <f>AU729*(1+0.25*AV729)*Параметри!$K$51</f>
        <v>0</v>
      </c>
      <c r="AX729" s="40">
        <f>ROUNDUP('Дані з ДІСО'!AR729/Параметри!$K$29,0)</f>
        <v>0</v>
      </c>
      <c r="AY729" s="40">
        <f>ROUNDUP('Дані з ДІСО'!AS729/Параметри!$K$29,0)</f>
        <v>0</v>
      </c>
      <c r="AZ729" s="40">
        <f>ROUNDUP('Дані з ДІСО'!AT729/Параметри!$K$29,0)</f>
        <v>0</v>
      </c>
      <c r="BA729" s="64">
        <f>(AX729*Параметри!$K$32+AY729*Параметри!$L$32+AZ729*Параметри!$M$32)/18</f>
        <v>0</v>
      </c>
      <c r="BB729" s="29">
        <f>(BA729*Параметри!$K$51+SUM('Дані з ДІСО'!AR729:AT729)*Параметри!$K$48*Параметри!$K$20/1000)*Параметри!$K$74</f>
        <v>0</v>
      </c>
      <c r="BC729" s="40">
        <f>ROUNDUP(('Дані не з ДІСО'!I729+'Дані не з ДІСО'!K729)/Параметри!$K$26,0)</f>
        <v>0</v>
      </c>
      <c r="BD729" s="29">
        <f>BC729*Параметри!$M$36/18</f>
        <v>0</v>
      </c>
      <c r="BE729" s="40">
        <f>IF(BC729=0,0,'Дані не з ДІСО'!K729/('Дані не з ДІСО'!I729+'Дані не з ДІСО'!K729))</f>
        <v>0</v>
      </c>
      <c r="BF729" s="29">
        <f>(1+0.25*BE729)*BD729*Параметри!$K$51</f>
        <v>0</v>
      </c>
      <c r="BG729" s="40">
        <f>ROUNDUP('Дані не з ДІСО'!M729/Параметри!$K$27,0)</f>
        <v>0</v>
      </c>
      <c r="BH729" s="40">
        <f>BG729*Параметри!$M$37/18</f>
        <v>0</v>
      </c>
      <c r="BI729" s="29">
        <f>BH729*Параметри!$K$51</f>
        <v>0</v>
      </c>
      <c r="BJ729" s="29">
        <f>'Дані не з ДІСО'!N729*Параметри!$K$76</f>
        <v>0</v>
      </c>
      <c r="BK729" s="40">
        <f>ROUNDUP('Дані з ДІСО'!V729/Параметри!$K$25,0)</f>
        <v>0</v>
      </c>
      <c r="BL729" s="40">
        <f>ROUNDUP('Дані з ДІСО'!W729/Параметри!$K$25,0)</f>
        <v>0</v>
      </c>
      <c r="BM729" s="40">
        <f>ROUNDUP('Дані з ДІСО'!X729/Параметри!$K$25,0)</f>
        <v>0</v>
      </c>
      <c r="BN729" s="40">
        <f>(BK729*Параметри!$K$34+BL729*Параметри!$L$34+BM729*Параметри!$M$34)/18</f>
        <v>0</v>
      </c>
      <c r="BO729" s="40">
        <f>IF(K729=0,0,'Дані з ДІСО'!AC729/K729)</f>
        <v>0</v>
      </c>
      <c r="BP729" s="29">
        <f>(1+0.25*BO729)*BN729*Параметри!$K$51</f>
        <v>0</v>
      </c>
      <c r="BQ729" s="29">
        <f>BP729*'Коефіцієнти АТО'!U729</f>
        <v>0</v>
      </c>
      <c r="BR729" s="29">
        <f>K729*(1+0.25*BO729)*Параметри!$K$66*Параметри!$K$20/1000</f>
        <v>0</v>
      </c>
      <c r="BS729" s="29">
        <f>(1+0.25*BO729)*K729*'Коефіцієнти АТО'!S729*Параметри!$K$20/1000</f>
        <v>0</v>
      </c>
      <c r="BT729" s="29">
        <f t="shared" si="106"/>
        <v>0</v>
      </c>
      <c r="BU729" s="40">
        <f>ROUNDUP('Дані з ДІСО'!AG729/Параметри!$K$71,0)</f>
        <v>0</v>
      </c>
      <c r="BV729" s="40">
        <f t="shared" si="107"/>
        <v>0</v>
      </c>
      <c r="BW729" s="40">
        <f>IF('Дані з ДІСО'!AG729=0,0,'Дані з ДІСО'!AJ729/'Дані з ДІСО'!AG729)</f>
        <v>0</v>
      </c>
      <c r="BX729" s="29">
        <f>BV729*(1+0.25*BW729)*Параметри!$K$51</f>
        <v>0</v>
      </c>
      <c r="BY729" s="29">
        <f>ROUND(IF(Параметри!$K$77="No",CC729,CC729*Параметри!$K$78)+AG729,1)</f>
        <v>14998.3</v>
      </c>
      <c r="BZ729" s="29">
        <f>ROUND(IF(Параметри!$K$77="No",BF729,BF729*Параметри!$K$78),1)</f>
        <v>0</v>
      </c>
      <c r="CA729" s="29">
        <f>ROUND(IF(Параметри!$K$77="No",BI729,BI729*Параметри!$K$78),1)</f>
        <v>0</v>
      </c>
      <c r="CB729" s="29">
        <f>ROUND(IF(Параметри!$K$77="No",BJ729,BJ729*Параметри!$K$78),1)</f>
        <v>0</v>
      </c>
      <c r="CC729" s="29">
        <f t="shared" si="101"/>
        <v>16664.800618127247</v>
      </c>
    </row>
    <row r="730" spans="1:81">
      <c r="A730" s="9">
        <v>729</v>
      </c>
      <c r="B730" s="9" t="s">
        <v>3145</v>
      </c>
      <c r="C730" s="9" t="s">
        <v>3146</v>
      </c>
      <c r="D730" s="9" t="s">
        <v>3774</v>
      </c>
      <c r="E730" s="9" t="s">
        <v>21</v>
      </c>
      <c r="F730" s="9" t="s">
        <v>3834</v>
      </c>
      <c r="G730" s="9" t="s">
        <v>1527</v>
      </c>
      <c r="H730" s="29">
        <f>SUM('Дані з ДІСО'!J730:L730)</f>
        <v>2045</v>
      </c>
      <c r="I730" s="29">
        <f>SUM('Дані з ДІСО'!G730:I730)</f>
        <v>147</v>
      </c>
      <c r="J730" s="29">
        <f>SUM('Дані з ДІСО'!P730:R730)</f>
        <v>0</v>
      </c>
      <c r="K730" s="29">
        <f>SUM('Дані з ДІСО'!V730:X730)</f>
        <v>0</v>
      </c>
      <c r="L730" s="40">
        <f>ROUNDUP('Дані з ДІСО'!J730/'Коефіцієнти АТО'!$R730,0)</f>
        <v>54</v>
      </c>
      <c r="M730" s="40">
        <f>ROUNDUP('Дані з ДІСО'!K730/'Коефіцієнти АТО'!$R730,0)</f>
        <v>69</v>
      </c>
      <c r="N730" s="40">
        <f>ROUNDUP('Дані з ДІСО'!L730/'Коефіцієнти АТО'!$R730,0)</f>
        <v>15</v>
      </c>
      <c r="O730" s="59">
        <f>(L730*Параметри!$K$32+M730*Параметри!$L$32+N730*Параметри!$M$32)/18</f>
        <v>223.93333333333334</v>
      </c>
      <c r="P730" s="41">
        <f>IF(H730=0,"",'Дані з ДІСО'!Y730/H730)</f>
        <v>0.77506112469437649</v>
      </c>
      <c r="Q730" s="29">
        <f>IF(H730=0,"",(1+0.25*P730)*O730*Параметри!$K$51)</f>
        <v>54753.325016583083</v>
      </c>
      <c r="R730" s="29">
        <f>IF(H730=0,"",Q730*'Коефіцієнти АТО'!T730)</f>
        <v>930.80652528191251</v>
      </c>
      <c r="S730" s="29">
        <f>IF(H730=0,"",H730*(1+0.25*P730)*Параметри!$K$66*Параметри!$K$20/1000)</f>
        <v>0</v>
      </c>
      <c r="T730" s="29">
        <f>IF(H730=0,"",H730*(1+0.25*P730)*'Коефіцієнти АТО'!$S730*Параметри!$K$20/1000)</f>
        <v>11151.901884889918</v>
      </c>
      <c r="U730" s="29">
        <f t="shared" si="102"/>
        <v>66836.033426754919</v>
      </c>
      <c r="V730" s="29">
        <f t="shared" si="103"/>
        <v>66836.033426754919</v>
      </c>
      <c r="W730" s="40">
        <f>ROUNDUP('Дані з ДІСО'!P730/Параметри!$K$24,0)</f>
        <v>0</v>
      </c>
      <c r="X730" s="40">
        <f>ROUNDUP('Дані з ДІСО'!Q730/Параметри!$K$24,0)</f>
        <v>0</v>
      </c>
      <c r="Y730" s="40">
        <f>ROUNDUP('Дані з ДІСО'!R730/Параметри!$K$24,0)</f>
        <v>0</v>
      </c>
      <c r="Z730" s="59">
        <f>(W730*Параметри!$K$33+X730*Параметри!$L$33+Y730*Параметри!$M$33)/18</f>
        <v>0</v>
      </c>
      <c r="AA730" s="41">
        <f>IF(J730=0,0,'Дані з ДІСО'!AA730/J730)</f>
        <v>0</v>
      </c>
      <c r="AB730" s="29">
        <f>(1+0.25*AA730)*Z730*Параметри!$K$51</f>
        <v>0</v>
      </c>
      <c r="AC730" s="29">
        <f>AB730*'Коефіцієнти АТО'!U730</f>
        <v>0</v>
      </c>
      <c r="AD730" s="29">
        <f>J730*(1+0.25*AA730)*Параметри!$K$66*Параметри!$K$20/1000</f>
        <v>0</v>
      </c>
      <c r="AE730" s="29">
        <f>(1+0.25*AA730)*J730*'Коефіцієнти АТО'!S730*Параметри!$K$20/1000</f>
        <v>0</v>
      </c>
      <c r="AF730" s="29">
        <f t="shared" si="99"/>
        <v>0</v>
      </c>
      <c r="AG730" s="29">
        <v>0</v>
      </c>
      <c r="AH730" s="40">
        <v>3</v>
      </c>
      <c r="AI730" s="40">
        <v>12</v>
      </c>
      <c r="AJ730" s="40">
        <f t="shared" si="100"/>
        <v>0.8</v>
      </c>
      <c r="AK730" s="29">
        <f>(AH730+AI730)*(1+0.25*AJ730)*Параметри!$K$53</f>
        <v>3229.726962528001</v>
      </c>
      <c r="AL730" s="29">
        <f>ROUNDUP(('Дані з ДІСО'!AU730+'Дані з ДІСО'!AW730)/Параметри!$K$28,0)</f>
        <v>0</v>
      </c>
      <c r="AM730" s="64">
        <f>AL730*Параметри!$M$35/18</f>
        <v>0</v>
      </c>
      <c r="AN730" s="29">
        <f>IF(AL730=0,0,'Дані з ДІСО'!AW730/SUM('Дані з ДІСО'!AU730,'Дані з ДІСО'!AW730))</f>
        <v>0</v>
      </c>
      <c r="AO730" s="29">
        <f>(1+0.25*AN730)*AM730*Параметри!$K$51</f>
        <v>0</v>
      </c>
      <c r="AP730" s="40">
        <f>ROUNDUP(('Дані з ДІСО'!AE730+'Дані не з ДІСО'!E730+'Дані не з ДІСО'!G730)/Параметри!$K$69,0)</f>
        <v>0</v>
      </c>
      <c r="AQ730" s="40">
        <f t="shared" si="104"/>
        <v>0</v>
      </c>
      <c r="AR730" s="40">
        <f>IF(AP730=0,0,('Дані з ДІСО'!AH730+'Дані не з ДІСО'!G730)/('Дані з ДІСО'!AE730+'Дані не з ДІСО'!E730+'Дані не з ДІСО'!G730))</f>
        <v>0</v>
      </c>
      <c r="AS730" s="29">
        <f>AQ730*(1+0.25*AR730)*Параметри!$K$51</f>
        <v>0</v>
      </c>
      <c r="AT730" s="40">
        <f>ROUNDUP('Дані з ДІСО'!AF730/Параметри!$K$70,0)</f>
        <v>0</v>
      </c>
      <c r="AU730" s="40">
        <f t="shared" si="105"/>
        <v>0</v>
      </c>
      <c r="AV730" s="40">
        <f>IF(AT730=0,0,'Дані з ДІСО'!AI730/'Дані з ДІСО'!AF730)</f>
        <v>0</v>
      </c>
      <c r="AW730" s="29">
        <f>AU730*(1+0.25*AV730)*Параметри!$K$51</f>
        <v>0</v>
      </c>
      <c r="AX730" s="40">
        <f>ROUNDUP('Дані з ДІСО'!AR730/Параметри!$K$29,0)</f>
        <v>0</v>
      </c>
      <c r="AY730" s="40">
        <f>ROUNDUP('Дані з ДІСО'!AS730/Параметри!$K$29,0)</f>
        <v>0</v>
      </c>
      <c r="AZ730" s="40">
        <f>ROUNDUP('Дані з ДІСО'!AT730/Параметри!$K$29,0)</f>
        <v>0</v>
      </c>
      <c r="BA730" s="64">
        <f>(AX730*Параметри!$K$32+AY730*Параметри!$L$32+AZ730*Параметри!$M$32)/18</f>
        <v>0</v>
      </c>
      <c r="BB730" s="29">
        <f>(BA730*Параметри!$K$51+SUM('Дані з ДІСО'!AR730:AT730)*Параметри!$K$48*Параметри!$K$20/1000)*Параметри!$K$74</f>
        <v>0</v>
      </c>
      <c r="BC730" s="40">
        <f>ROUNDUP(('Дані не з ДІСО'!I730+'Дані не з ДІСО'!K730)/Параметри!$K$26,0)</f>
        <v>0</v>
      </c>
      <c r="BD730" s="29">
        <f>BC730*Параметри!$M$36/18</f>
        <v>0</v>
      </c>
      <c r="BE730" s="40">
        <f>IF(BC730=0,0,'Дані не з ДІСО'!K730/('Дані не з ДІСО'!I730+'Дані не з ДІСО'!K730))</f>
        <v>0</v>
      </c>
      <c r="BF730" s="29">
        <f>(1+0.25*BE730)*BD730*Параметри!$K$51</f>
        <v>0</v>
      </c>
      <c r="BG730" s="40">
        <f>ROUNDUP('Дані не з ДІСО'!M730/Параметри!$K$27,0)</f>
        <v>0</v>
      </c>
      <c r="BH730" s="40">
        <f>BG730*Параметри!$M$37/18</f>
        <v>0</v>
      </c>
      <c r="BI730" s="29">
        <f>BH730*Параметри!$K$51</f>
        <v>0</v>
      </c>
      <c r="BJ730" s="29">
        <f>'Дані не з ДІСО'!N730*Параметри!$K$76</f>
        <v>0</v>
      </c>
      <c r="BK730" s="40">
        <f>ROUNDUP('Дані з ДІСО'!V730/Параметри!$K$25,0)</f>
        <v>0</v>
      </c>
      <c r="BL730" s="40">
        <f>ROUNDUP('Дані з ДІСО'!W730/Параметри!$K$25,0)</f>
        <v>0</v>
      </c>
      <c r="BM730" s="40">
        <f>ROUNDUP('Дані з ДІСО'!X730/Параметри!$K$25,0)</f>
        <v>0</v>
      </c>
      <c r="BN730" s="40">
        <f>(BK730*Параметри!$K$34+BL730*Параметри!$L$34+BM730*Параметри!$M$34)/18</f>
        <v>0</v>
      </c>
      <c r="BO730" s="40">
        <f>IF(K730=0,0,'Дані з ДІСО'!AC730/K730)</f>
        <v>0</v>
      </c>
      <c r="BP730" s="29">
        <f>(1+0.25*BO730)*BN730*Параметри!$K$51</f>
        <v>0</v>
      </c>
      <c r="BQ730" s="29">
        <f>BP730*'Коефіцієнти АТО'!U730</f>
        <v>0</v>
      </c>
      <c r="BR730" s="29">
        <f>K730*(1+0.25*BO730)*Параметри!$K$66*Параметри!$K$20/1000</f>
        <v>0</v>
      </c>
      <c r="BS730" s="29">
        <f>(1+0.25*BO730)*K730*'Коефіцієнти АТО'!S730*Параметри!$K$20/1000</f>
        <v>0</v>
      </c>
      <c r="BT730" s="29">
        <f t="shared" si="106"/>
        <v>0</v>
      </c>
      <c r="BU730" s="40">
        <f>ROUNDUP('Дані з ДІСО'!AG730/Параметри!$K$71,0)</f>
        <v>0</v>
      </c>
      <c r="BV730" s="40">
        <f t="shared" si="107"/>
        <v>0</v>
      </c>
      <c r="BW730" s="40">
        <f>IF('Дані з ДІСО'!AG730=0,0,'Дані з ДІСО'!AJ730/'Дані з ДІСО'!AG730)</f>
        <v>0</v>
      </c>
      <c r="BX730" s="29">
        <f>BV730*(1+0.25*BW730)*Параметри!$K$51</f>
        <v>0</v>
      </c>
      <c r="BY730" s="29">
        <f>ROUND(IF(Параметри!$K$77="No",CC730,CC730*Параметри!$K$78)+AG730,1)</f>
        <v>63059.199999999997</v>
      </c>
      <c r="BZ730" s="29">
        <f>ROUND(IF(Параметри!$K$77="No",BF730,BF730*Параметри!$K$78),1)</f>
        <v>0</v>
      </c>
      <c r="CA730" s="29">
        <f>ROUND(IF(Параметри!$K$77="No",BI730,BI730*Параметри!$K$78),1)</f>
        <v>0</v>
      </c>
      <c r="CB730" s="29">
        <f>ROUND(IF(Параметри!$K$77="No",BJ730,BJ730*Параметри!$K$78),1)</f>
        <v>0</v>
      </c>
      <c r="CC730" s="29">
        <f t="shared" si="101"/>
        <v>70065.760389282921</v>
      </c>
    </row>
    <row r="731" spans="1:81">
      <c r="A731" s="9">
        <v>730</v>
      </c>
      <c r="B731" s="9" t="s">
        <v>3176</v>
      </c>
      <c r="C731" s="9" t="s">
        <v>3146</v>
      </c>
      <c r="D731" s="9" t="s">
        <v>3774</v>
      </c>
      <c r="E731" s="9" t="s">
        <v>78</v>
      </c>
      <c r="F731" s="9" t="s">
        <v>3835</v>
      </c>
      <c r="G731" s="9" t="s">
        <v>1529</v>
      </c>
      <c r="H731" s="29">
        <f>SUM('Дані з ДІСО'!J731:L731)</f>
        <v>11255</v>
      </c>
      <c r="I731" s="29">
        <f>SUM('Дані з ДІСО'!G731:I731)</f>
        <v>457</v>
      </c>
      <c r="J731" s="29">
        <f>SUM('Дані з ДІСО'!P731:R731)</f>
        <v>20</v>
      </c>
      <c r="K731" s="29">
        <f>SUM('Дані з ДІСО'!V731:X731)</f>
        <v>0</v>
      </c>
      <c r="L731" s="40">
        <f>ROUNDUP('Дані з ДІСО'!J731/'Коефіцієнти АТО'!$R731,0)</f>
        <v>212</v>
      </c>
      <c r="M731" s="40">
        <f>ROUNDUP('Дані з ДІСО'!K731/'Коефіцієнти АТО'!$R731,0)</f>
        <v>257</v>
      </c>
      <c r="N731" s="40">
        <f>ROUNDUP('Дані з ДІСО'!L731/'Коефіцієнти АТО'!$R731,0)</f>
        <v>56</v>
      </c>
      <c r="O731" s="59">
        <f>(L731*Параметри!$K$32+M731*Параметри!$L$32+N731*Параметри!$M$32)/18</f>
        <v>848.2166666666667</v>
      </c>
      <c r="P731" s="41">
        <f>IF(H731=0,"",'Дані з ДІСО'!Y731/H731)</f>
        <v>0</v>
      </c>
      <c r="Q731" s="29">
        <f>IF(H731=0,"",(1+0.25*P731)*O731*Параметри!$K$51)</f>
        <v>173731.91658609748</v>
      </c>
      <c r="R731" s="29">
        <f>IF(H731=0,"",Q731*'Коефіцієнти АТО'!T731)</f>
        <v>13029.893743957311</v>
      </c>
      <c r="S731" s="29">
        <f>IF(H731=0,"",H731*(1+0.25*P731)*Параметри!$K$66*Параметри!$K$20/1000)</f>
        <v>0</v>
      </c>
      <c r="T731" s="29">
        <f>IF(H731=0,"",H731*(1+0.25*P731)*'Коефіцієнти АТО'!$S731*Параметри!$K$20/1000)</f>
        <v>35347.189269298418</v>
      </c>
      <c r="U731" s="29">
        <f t="shared" si="102"/>
        <v>222108.99959935321</v>
      </c>
      <c r="V731" s="29">
        <f t="shared" si="103"/>
        <v>222108.99959935321</v>
      </c>
      <c r="W731" s="40">
        <f>ROUNDUP('Дані з ДІСО'!P731/Параметри!$K$24,0)</f>
        <v>3</v>
      </c>
      <c r="X731" s="40">
        <f>ROUNDUP('Дані з ДІСО'!Q731/Параметри!$K$24,0)</f>
        <v>0</v>
      </c>
      <c r="Y731" s="40">
        <f>ROUNDUP('Дані з ДІСО'!R731/Параметри!$K$24,0)</f>
        <v>0</v>
      </c>
      <c r="Z731" s="59">
        <f>(W731*Параметри!$K$33+X731*Параметри!$L$33+Y731*Параметри!$M$33)/18</f>
        <v>6</v>
      </c>
      <c r="AA731" s="41">
        <f>IF(J731=0,0,'Дані з ДІСО'!AA731/J731)</f>
        <v>0</v>
      </c>
      <c r="AB731" s="29">
        <f>(1+0.25*AA731)*Z731*Параметри!$K$51</f>
        <v>1228.921265616</v>
      </c>
      <c r="AC731" s="29">
        <f>AB731*'Коефіцієнти АТО'!U731</f>
        <v>57.759299483951999</v>
      </c>
      <c r="AD731" s="29">
        <f>J731*(1+0.25*AA731)*Параметри!$K$66*Параметри!$K$20/1000</f>
        <v>0</v>
      </c>
      <c r="AE731" s="29">
        <f>(1+0.25*AA731)*J731*'Коефіцієнти АТО'!S731*Параметри!$K$20/1000</f>
        <v>62.811531353706656</v>
      </c>
      <c r="AF731" s="29">
        <f t="shared" si="99"/>
        <v>1349.4920964536586</v>
      </c>
      <c r="AG731" s="29">
        <v>0</v>
      </c>
      <c r="AH731" s="40">
        <v>75</v>
      </c>
      <c r="AI731" s="40">
        <v>0</v>
      </c>
      <c r="AJ731" s="40">
        <f t="shared" si="100"/>
        <v>0</v>
      </c>
      <c r="AK731" s="29">
        <f>(AH731+AI731)*(1+0.25*AJ731)*Параметри!$K$53</f>
        <v>13457.195677200003</v>
      </c>
      <c r="AL731" s="29">
        <f>ROUNDUP(('Дані з ДІСО'!AU731+'Дані з ДІСО'!AW731)/Параметри!$K$28,0)</f>
        <v>0</v>
      </c>
      <c r="AM731" s="64">
        <f>AL731*Параметри!$M$35/18</f>
        <v>0</v>
      </c>
      <c r="AN731" s="29">
        <f>IF(AL731=0,0,'Дані з ДІСО'!AW731/SUM('Дані з ДІСО'!AU731,'Дані з ДІСО'!AW731))</f>
        <v>0</v>
      </c>
      <c r="AO731" s="29">
        <f>(1+0.25*AN731)*AM731*Параметри!$K$51</f>
        <v>0</v>
      </c>
      <c r="AP731" s="40">
        <f>ROUNDUP(('Дані з ДІСО'!AE731+'Дані не з ДІСО'!E731+'Дані не з ДІСО'!G731)/Параметри!$K$69,0)</f>
        <v>0</v>
      </c>
      <c r="AQ731" s="40">
        <f t="shared" si="104"/>
        <v>0</v>
      </c>
      <c r="AR731" s="40">
        <f>IF(AP731=0,0,('Дані з ДІСО'!AH731+'Дані не з ДІСО'!G731)/('Дані з ДІСО'!AE731+'Дані не з ДІСО'!E731+'Дані не з ДІСО'!G731))</f>
        <v>0</v>
      </c>
      <c r="AS731" s="29">
        <f>AQ731*(1+0.25*AR731)*Параметри!$K$51</f>
        <v>0</v>
      </c>
      <c r="AT731" s="40">
        <f>ROUNDUP('Дані з ДІСО'!AF731/Параметри!$K$70,0)</f>
        <v>0</v>
      </c>
      <c r="AU731" s="40">
        <f t="shared" si="105"/>
        <v>0</v>
      </c>
      <c r="AV731" s="40">
        <f>IF(AT731=0,0,'Дані з ДІСО'!AI731/'Дані з ДІСО'!AF731)</f>
        <v>0</v>
      </c>
      <c r="AW731" s="29">
        <f>AU731*(1+0.25*AV731)*Параметри!$K$51</f>
        <v>0</v>
      </c>
      <c r="AX731" s="40">
        <f>ROUNDUP('Дані з ДІСО'!AR731/Параметри!$K$29,0)</f>
        <v>0</v>
      </c>
      <c r="AY731" s="40">
        <f>ROUNDUP('Дані з ДІСО'!AS731/Параметри!$K$29,0)</f>
        <v>0</v>
      </c>
      <c r="AZ731" s="40">
        <f>ROUNDUP('Дані з ДІСО'!AT731/Параметри!$K$29,0)</f>
        <v>0</v>
      </c>
      <c r="BA731" s="64">
        <f>(AX731*Параметри!$K$32+AY731*Параметри!$L$32+AZ731*Параметри!$M$32)/18</f>
        <v>0</v>
      </c>
      <c r="BB731" s="29">
        <f>(BA731*Параметри!$K$51+SUM('Дані з ДІСО'!AR731:AT731)*Параметри!$K$48*Параметри!$K$20/1000)*Параметри!$K$74</f>
        <v>0</v>
      </c>
      <c r="BC731" s="40">
        <f>ROUNDUP(('Дані не з ДІСО'!I731+'Дані не з ДІСО'!K731)/Параметри!$K$26,0)</f>
        <v>0</v>
      </c>
      <c r="BD731" s="29">
        <f>BC731*Параметри!$M$36/18</f>
        <v>0</v>
      </c>
      <c r="BE731" s="40">
        <f>IF(BC731=0,0,'Дані не з ДІСО'!K731/('Дані не з ДІСО'!I731+'Дані не з ДІСО'!K731))</f>
        <v>0</v>
      </c>
      <c r="BF731" s="29">
        <f>(1+0.25*BE731)*BD731*Параметри!$K$51</f>
        <v>0</v>
      </c>
      <c r="BG731" s="40">
        <f>ROUNDUP('Дані не з ДІСО'!M731/Параметри!$K$27,0)</f>
        <v>0</v>
      </c>
      <c r="BH731" s="40">
        <f>BG731*Параметри!$M$37/18</f>
        <v>0</v>
      </c>
      <c r="BI731" s="29">
        <f>BH731*Параметри!$K$51</f>
        <v>0</v>
      </c>
      <c r="BJ731" s="29">
        <f>'Дані не з ДІСО'!N731*Параметри!$K$76</f>
        <v>0</v>
      </c>
      <c r="BK731" s="40">
        <f>ROUNDUP('Дані з ДІСО'!V731/Параметри!$K$25,0)</f>
        <v>0</v>
      </c>
      <c r="BL731" s="40">
        <f>ROUNDUP('Дані з ДІСО'!W731/Параметри!$K$25,0)</f>
        <v>0</v>
      </c>
      <c r="BM731" s="40">
        <f>ROUNDUP('Дані з ДІСО'!X731/Параметри!$K$25,0)</f>
        <v>0</v>
      </c>
      <c r="BN731" s="40">
        <f>(BK731*Параметри!$K$34+BL731*Параметри!$L$34+BM731*Параметри!$M$34)/18</f>
        <v>0</v>
      </c>
      <c r="BO731" s="40">
        <f>IF(K731=0,0,'Дані з ДІСО'!AC731/K731)</f>
        <v>0</v>
      </c>
      <c r="BP731" s="29">
        <f>(1+0.25*BO731)*BN731*Параметри!$K$51</f>
        <v>0</v>
      </c>
      <c r="BQ731" s="29">
        <f>BP731*'Коефіцієнти АТО'!U731</f>
        <v>0</v>
      </c>
      <c r="BR731" s="29">
        <f>K731*(1+0.25*BO731)*Параметри!$K$66*Параметри!$K$20/1000</f>
        <v>0</v>
      </c>
      <c r="BS731" s="29">
        <f>(1+0.25*BO731)*K731*'Коефіцієнти АТО'!S731*Параметри!$K$20/1000</f>
        <v>0</v>
      </c>
      <c r="BT731" s="29">
        <f t="shared" si="106"/>
        <v>0</v>
      </c>
      <c r="BU731" s="40">
        <f>ROUNDUP('Дані з ДІСО'!AG731/Параметри!$K$71,0)</f>
        <v>0</v>
      </c>
      <c r="BV731" s="40">
        <f t="shared" si="107"/>
        <v>0</v>
      </c>
      <c r="BW731" s="40">
        <f>IF('Дані з ДІСО'!AG731=0,0,'Дані з ДІСО'!AJ731/'Дані з ДІСО'!AG731)</f>
        <v>0</v>
      </c>
      <c r="BX731" s="29">
        <f>BV731*(1+0.25*BW731)*Параметри!$K$51</f>
        <v>0</v>
      </c>
      <c r="BY731" s="29">
        <f>ROUND(IF(Параметри!$K$77="No",CC731,CC731*Параметри!$K$78)+AG731,1)</f>
        <v>213224.1</v>
      </c>
      <c r="BZ731" s="29">
        <f>ROUND(IF(Параметри!$K$77="No",BF731,BF731*Параметри!$K$78),1)</f>
        <v>0</v>
      </c>
      <c r="CA731" s="29">
        <f>ROUND(IF(Параметри!$K$77="No",BI731,BI731*Параметри!$K$78),1)</f>
        <v>0</v>
      </c>
      <c r="CB731" s="29">
        <f>ROUND(IF(Параметри!$K$77="No",BJ731,BJ731*Параметри!$K$78),1)</f>
        <v>0</v>
      </c>
      <c r="CC731" s="29">
        <f t="shared" si="101"/>
        <v>236915.68737300689</v>
      </c>
    </row>
    <row r="732" spans="1:81">
      <c r="A732" s="9">
        <v>731</v>
      </c>
      <c r="B732" s="9" t="s">
        <v>3148</v>
      </c>
      <c r="C732" s="9" t="s">
        <v>3148</v>
      </c>
      <c r="D732" s="9" t="s">
        <v>3774</v>
      </c>
      <c r="E732" s="9" t="s">
        <v>24</v>
      </c>
      <c r="F732" s="9" t="s">
        <v>3836</v>
      </c>
      <c r="G732" s="9" t="s">
        <v>1531</v>
      </c>
      <c r="H732" s="29">
        <f>SUM('Дані з ДІСО'!J732:L732)</f>
        <v>1282</v>
      </c>
      <c r="I732" s="29">
        <f>SUM('Дані з ДІСО'!G732:I732)</f>
        <v>110</v>
      </c>
      <c r="J732" s="29">
        <f>SUM('Дані з ДІСО'!P732:R732)</f>
        <v>0</v>
      </c>
      <c r="K732" s="29">
        <f>SUM('Дані з ДІСО'!V732:X732)</f>
        <v>0</v>
      </c>
      <c r="L732" s="40">
        <f>ROUNDUP('Дані з ДІСО'!J732/'Коефіцієнти АТО'!$R732,0)</f>
        <v>33</v>
      </c>
      <c r="M732" s="40">
        <f>ROUNDUP('Дані з ДІСО'!K732/'Коефіцієнти АТО'!$R732,0)</f>
        <v>48</v>
      </c>
      <c r="N732" s="40">
        <f>ROUNDUP('Дані з ДІСО'!L732/'Коефіцієнти АТО'!$R732,0)</f>
        <v>12</v>
      </c>
      <c r="O732" s="59">
        <f>(L732*Параметри!$K$32+M732*Параметри!$L$32+N732*Параметри!$M$32)/18</f>
        <v>153.03333333333336</v>
      </c>
      <c r="P732" s="41">
        <f>IF(H732=0,"",'Дані з ДІСО'!Y732/H732)</f>
        <v>1</v>
      </c>
      <c r="Q732" s="29">
        <f>IF(H732=0,"",(1+0.25*P732)*O732*Параметри!$K$51)</f>
        <v>39180.39951696567</v>
      </c>
      <c r="R732" s="29">
        <f>IF(H732=0,"",Q732*'Коефіцієнти АТО'!T732)</f>
        <v>666.06679178841648</v>
      </c>
      <c r="S732" s="29">
        <f>IF(H732=0,"",H732*(1+0.25*P732)*Параметри!$K$66*Параметри!$K$20/1000)</f>
        <v>0</v>
      </c>
      <c r="T732" s="29">
        <f>IF(H732=0,"",H732*(1+0.25*P732)*'Коефіцієнти АТО'!$S732*Параметри!$K$20/1000)</f>
        <v>8082.939979846501</v>
      </c>
      <c r="U732" s="29">
        <f t="shared" si="102"/>
        <v>47929.406288600585</v>
      </c>
      <c r="V732" s="29">
        <f t="shared" si="103"/>
        <v>47929.406288600585</v>
      </c>
      <c r="W732" s="40">
        <f>ROUNDUP('Дані з ДІСО'!P732/Параметри!$K$24,0)</f>
        <v>0</v>
      </c>
      <c r="X732" s="40">
        <f>ROUNDUP('Дані з ДІСО'!Q732/Параметри!$K$24,0)</f>
        <v>0</v>
      </c>
      <c r="Y732" s="40">
        <f>ROUNDUP('Дані з ДІСО'!R732/Параметри!$K$24,0)</f>
        <v>0</v>
      </c>
      <c r="Z732" s="59">
        <f>(W732*Параметри!$K$33+X732*Параметри!$L$33+Y732*Параметри!$M$33)/18</f>
        <v>0</v>
      </c>
      <c r="AA732" s="41">
        <f>IF(J732=0,0,'Дані з ДІСО'!AA732/J732)</f>
        <v>0</v>
      </c>
      <c r="AB732" s="29">
        <f>(1+0.25*AA732)*Z732*Параметри!$K$51</f>
        <v>0</v>
      </c>
      <c r="AC732" s="29">
        <f>AB732*'Коефіцієнти АТО'!U732</f>
        <v>0</v>
      </c>
      <c r="AD732" s="29">
        <f>J732*(1+0.25*AA732)*Параметри!$K$66*Параметри!$K$20/1000</f>
        <v>0</v>
      </c>
      <c r="AE732" s="29">
        <f>(1+0.25*AA732)*J732*'Коефіцієнти АТО'!S732*Параметри!$K$20/1000</f>
        <v>0</v>
      </c>
      <c r="AF732" s="29">
        <f t="shared" si="99"/>
        <v>0</v>
      </c>
      <c r="AG732" s="29">
        <v>0</v>
      </c>
      <c r="AH732" s="40">
        <v>0</v>
      </c>
      <c r="AI732" s="40">
        <v>4</v>
      </c>
      <c r="AJ732" s="40">
        <f t="shared" si="100"/>
        <v>1</v>
      </c>
      <c r="AK732" s="29">
        <f>(AH732+AI732)*(1+0.25*AJ732)*Параметри!$K$53</f>
        <v>897.14637848000029</v>
      </c>
      <c r="AL732" s="29">
        <f>ROUNDUP(('Дані з ДІСО'!AU732+'Дані з ДІСО'!AW732)/Параметри!$K$28,0)</f>
        <v>0</v>
      </c>
      <c r="AM732" s="64">
        <f>AL732*Параметри!$M$35/18</f>
        <v>0</v>
      </c>
      <c r="AN732" s="29">
        <f>IF(AL732=0,0,'Дані з ДІСО'!AW732/SUM('Дані з ДІСО'!AU732,'Дані з ДІСО'!AW732))</f>
        <v>0</v>
      </c>
      <c r="AO732" s="29">
        <f>(1+0.25*AN732)*AM732*Параметри!$K$51</f>
        <v>0</v>
      </c>
      <c r="AP732" s="40">
        <f>ROUNDUP(('Дані з ДІСО'!AE732+'Дані не з ДІСО'!E732+'Дані не з ДІСО'!G732)/Параметри!$K$69,0)</f>
        <v>3</v>
      </c>
      <c r="AQ732" s="40">
        <f t="shared" si="104"/>
        <v>6</v>
      </c>
      <c r="AR732" s="40">
        <f>IF(AP732=0,0,('Дані з ДІСО'!AH732+'Дані не з ДІСО'!G732)/('Дані з ДІСО'!AE732+'Дані не з ДІСО'!E732+'Дані не з ДІСО'!G732))</f>
        <v>1</v>
      </c>
      <c r="AS732" s="29">
        <f>AQ732*(1+0.25*AR732)*Параметри!$K$51</f>
        <v>1536.15158202</v>
      </c>
      <c r="AT732" s="40">
        <f>ROUNDUP('Дані з ДІСО'!AF732/Параметри!$K$70,0)</f>
        <v>0</v>
      </c>
      <c r="AU732" s="40">
        <f t="shared" si="105"/>
        <v>0</v>
      </c>
      <c r="AV732" s="40">
        <f>IF(AT732=0,0,'Дані з ДІСО'!AI732/'Дані з ДІСО'!AF732)</f>
        <v>0</v>
      </c>
      <c r="AW732" s="29">
        <f>AU732*(1+0.25*AV732)*Параметри!$K$51</f>
        <v>0</v>
      </c>
      <c r="AX732" s="40">
        <f>ROUNDUP('Дані з ДІСО'!AR732/Параметри!$K$29,0)</f>
        <v>0</v>
      </c>
      <c r="AY732" s="40">
        <f>ROUNDUP('Дані з ДІСО'!AS732/Параметри!$K$29,0)</f>
        <v>0</v>
      </c>
      <c r="AZ732" s="40">
        <f>ROUNDUP('Дані з ДІСО'!AT732/Параметри!$K$29,0)</f>
        <v>0</v>
      </c>
      <c r="BA732" s="64">
        <f>(AX732*Параметри!$K$32+AY732*Параметри!$L$32+AZ732*Параметри!$M$32)/18</f>
        <v>0</v>
      </c>
      <c r="BB732" s="29">
        <f>(BA732*Параметри!$K$51+SUM('Дані з ДІСО'!AR732:AT732)*Параметри!$K$48*Параметри!$K$20/1000)*Параметри!$K$74</f>
        <v>0</v>
      </c>
      <c r="BC732" s="40">
        <f>ROUNDUP(('Дані не з ДІСО'!I732+'Дані не з ДІСО'!K732)/Параметри!$K$26,0)</f>
        <v>0</v>
      </c>
      <c r="BD732" s="29">
        <f>BC732*Параметри!$M$36/18</f>
        <v>0</v>
      </c>
      <c r="BE732" s="40">
        <f>IF(BC732=0,0,'Дані не з ДІСО'!K732/('Дані не з ДІСО'!I732+'Дані не з ДІСО'!K732))</f>
        <v>0</v>
      </c>
      <c r="BF732" s="29">
        <f>(1+0.25*BE732)*BD732*Параметри!$K$51</f>
        <v>0</v>
      </c>
      <c r="BG732" s="40">
        <f>ROUNDUP('Дані не з ДІСО'!M732/Параметри!$K$27,0)</f>
        <v>0</v>
      </c>
      <c r="BH732" s="40">
        <f>BG732*Параметри!$M$37/18</f>
        <v>0</v>
      </c>
      <c r="BI732" s="29">
        <f>BH732*Параметри!$K$51</f>
        <v>0</v>
      </c>
      <c r="BJ732" s="29">
        <f>'Дані не з ДІСО'!N732*Параметри!$K$76</f>
        <v>0</v>
      </c>
      <c r="BK732" s="40">
        <f>ROUNDUP('Дані з ДІСО'!V732/Параметри!$K$25,0)</f>
        <v>0</v>
      </c>
      <c r="BL732" s="40">
        <f>ROUNDUP('Дані з ДІСО'!W732/Параметри!$K$25,0)</f>
        <v>0</v>
      </c>
      <c r="BM732" s="40">
        <f>ROUNDUP('Дані з ДІСО'!X732/Параметри!$K$25,0)</f>
        <v>0</v>
      </c>
      <c r="BN732" s="40">
        <f>(BK732*Параметри!$K$34+BL732*Параметри!$L$34+BM732*Параметри!$M$34)/18</f>
        <v>0</v>
      </c>
      <c r="BO732" s="40">
        <f>IF(K732=0,0,'Дані з ДІСО'!AC732/K732)</f>
        <v>0</v>
      </c>
      <c r="BP732" s="29">
        <f>(1+0.25*BO732)*BN732*Параметри!$K$51</f>
        <v>0</v>
      </c>
      <c r="BQ732" s="29">
        <f>BP732*'Коефіцієнти АТО'!U732</f>
        <v>0</v>
      </c>
      <c r="BR732" s="29">
        <f>K732*(1+0.25*BO732)*Параметри!$K$66*Параметри!$K$20/1000</f>
        <v>0</v>
      </c>
      <c r="BS732" s="29">
        <f>(1+0.25*BO732)*K732*'Коефіцієнти АТО'!S732*Параметри!$K$20/1000</f>
        <v>0</v>
      </c>
      <c r="BT732" s="29">
        <f t="shared" si="106"/>
        <v>0</v>
      </c>
      <c r="BU732" s="40">
        <f>ROUNDUP('Дані з ДІСО'!AG732/Параметри!$K$71,0)</f>
        <v>0</v>
      </c>
      <c r="BV732" s="40">
        <f t="shared" si="107"/>
        <v>0</v>
      </c>
      <c r="BW732" s="40">
        <f>IF('Дані з ДІСО'!AG732=0,0,'Дані з ДІСО'!AJ732/'Дані з ДІСО'!AG732)</f>
        <v>0</v>
      </c>
      <c r="BX732" s="29">
        <f>BV732*(1+0.25*BW732)*Параметри!$K$51</f>
        <v>0</v>
      </c>
      <c r="BY732" s="29">
        <f>ROUND(IF(Параметри!$K$77="No",CC732,CC732*Параметри!$K$78)+AG732,1)</f>
        <v>45326.400000000001</v>
      </c>
      <c r="BZ732" s="29">
        <f>ROUND(IF(Параметри!$K$77="No",BF732,BF732*Параметри!$K$78),1)</f>
        <v>0</v>
      </c>
      <c r="CA732" s="29">
        <f>ROUND(IF(Параметри!$K$77="No",BI732,BI732*Параметри!$K$78),1)</f>
        <v>0</v>
      </c>
      <c r="CB732" s="29">
        <f>ROUND(IF(Параметри!$K$77="No",BJ732,BJ732*Параметри!$K$78),1)</f>
        <v>0</v>
      </c>
      <c r="CC732" s="29">
        <f t="shared" si="101"/>
        <v>50362.704249100585</v>
      </c>
    </row>
    <row r="733" spans="1:81">
      <c r="A733" s="9">
        <v>732</v>
      </c>
      <c r="B733" s="9" t="s">
        <v>3151</v>
      </c>
      <c r="C733" s="9" t="s">
        <v>3151</v>
      </c>
      <c r="D733" s="9" t="s">
        <v>3774</v>
      </c>
      <c r="E733" s="9" t="s">
        <v>29</v>
      </c>
      <c r="F733" s="9" t="s">
        <v>3837</v>
      </c>
      <c r="G733" s="9" t="s">
        <v>1533</v>
      </c>
      <c r="H733" s="29">
        <f>SUM('Дані з ДІСО'!J733:L733)</f>
        <v>1537.5</v>
      </c>
      <c r="I733" s="29">
        <f>SUM('Дані з ДІСО'!G733:I733)</f>
        <v>122</v>
      </c>
      <c r="J733" s="29">
        <f>SUM('Дані з ДІСО'!P733:R733)</f>
        <v>0</v>
      </c>
      <c r="K733" s="29">
        <f>SUM('Дані з ДІСО'!V733:X733)</f>
        <v>0</v>
      </c>
      <c r="L733" s="40">
        <f>ROUNDUP('Дані з ДІСО'!J733/'Коефіцієнти АТО'!$R733,0)</f>
        <v>45</v>
      </c>
      <c r="M733" s="40">
        <f>ROUNDUP('Дані з ДІСО'!K733/'Коефіцієнти АТО'!$R733,0)</f>
        <v>52</v>
      </c>
      <c r="N733" s="40">
        <f>ROUNDUP('Дані з ДІСО'!L733/'Коефіцієнти АТО'!$R733,0)</f>
        <v>10</v>
      </c>
      <c r="O733" s="59">
        <f>(L733*Параметри!$K$32+M733*Параметри!$L$32+N733*Параметри!$M$32)/18</f>
        <v>171.6888888888889</v>
      </c>
      <c r="P733" s="41">
        <f>IF(H733=0,"",'Дані з ДІСО'!Y733/H733)</f>
        <v>1</v>
      </c>
      <c r="Q733" s="29">
        <f>IF(H733=0,"",(1+0.25*P733)*O733*Параметри!$K$51)</f>
        <v>43956.693046987108</v>
      </c>
      <c r="R733" s="29">
        <f>IF(H733=0,"",Q733*'Коефіцієнти АТО'!T733)</f>
        <v>747.26378179878088</v>
      </c>
      <c r="S733" s="29">
        <f>IF(H733=0,"",H733*(1+0.25*P733)*Параметри!$K$66*Параметри!$K$20/1000)</f>
        <v>0</v>
      </c>
      <c r="T733" s="29">
        <f>IF(H733=0,"",H733*(1+0.25*P733)*'Коефіцієнти АТО'!$S733*Параметри!$K$20/1000)</f>
        <v>8779.3390414839978</v>
      </c>
      <c r="U733" s="29">
        <f t="shared" si="102"/>
        <v>53483.295870269882</v>
      </c>
      <c r="V733" s="29">
        <f t="shared" si="103"/>
        <v>53483.295870269882</v>
      </c>
      <c r="W733" s="40">
        <f>ROUNDUP('Дані з ДІСО'!P733/Параметри!$K$24,0)</f>
        <v>0</v>
      </c>
      <c r="X733" s="40">
        <f>ROUNDUP('Дані з ДІСО'!Q733/Параметри!$K$24,0)</f>
        <v>0</v>
      </c>
      <c r="Y733" s="40">
        <f>ROUNDUP('Дані з ДІСО'!R733/Параметри!$K$24,0)</f>
        <v>0</v>
      </c>
      <c r="Z733" s="59">
        <f>(W733*Параметри!$K$33+X733*Параметри!$L$33+Y733*Параметри!$M$33)/18</f>
        <v>0</v>
      </c>
      <c r="AA733" s="41">
        <f>IF(J733=0,0,'Дані з ДІСО'!AA733/J733)</f>
        <v>0</v>
      </c>
      <c r="AB733" s="29">
        <f>(1+0.25*AA733)*Z733*Параметри!$K$51</f>
        <v>0</v>
      </c>
      <c r="AC733" s="29">
        <f>AB733*'Коефіцієнти АТО'!U733</f>
        <v>0</v>
      </c>
      <c r="AD733" s="29">
        <f>J733*(1+0.25*AA733)*Параметри!$K$66*Параметри!$K$20/1000</f>
        <v>0</v>
      </c>
      <c r="AE733" s="29">
        <f>(1+0.25*AA733)*J733*'Коефіцієнти АТО'!S733*Параметри!$K$20/1000</f>
        <v>0</v>
      </c>
      <c r="AF733" s="29">
        <f t="shared" si="99"/>
        <v>0</v>
      </c>
      <c r="AG733" s="29">
        <v>0</v>
      </c>
      <c r="AH733" s="40">
        <v>0</v>
      </c>
      <c r="AI733" s="40">
        <v>0</v>
      </c>
      <c r="AJ733" s="40">
        <f t="shared" si="100"/>
        <v>0</v>
      </c>
      <c r="AK733" s="29">
        <f>(AH733+AI733)*(1+0.25*AJ733)*Параметри!$K$53</f>
        <v>0</v>
      </c>
      <c r="AL733" s="29">
        <f>ROUNDUP(('Дані з ДІСО'!AU733+'Дані з ДІСО'!AW733)/Параметри!$K$28,0)</f>
        <v>0</v>
      </c>
      <c r="AM733" s="64">
        <f>AL733*Параметри!$M$35/18</f>
        <v>0</v>
      </c>
      <c r="AN733" s="29">
        <f>IF(AL733=0,0,'Дані з ДІСО'!AW733/SUM('Дані з ДІСО'!AU733,'Дані з ДІСО'!AW733))</f>
        <v>0</v>
      </c>
      <c r="AO733" s="29">
        <f>(1+0.25*AN733)*AM733*Параметри!$K$51</f>
        <v>0</v>
      </c>
      <c r="AP733" s="40">
        <f>ROUNDUP(('Дані з ДІСО'!AE733+'Дані не з ДІСО'!E733+'Дані не з ДІСО'!G733)/Параметри!$K$69,0)</f>
        <v>0</v>
      </c>
      <c r="AQ733" s="40">
        <f t="shared" si="104"/>
        <v>0</v>
      </c>
      <c r="AR733" s="40">
        <f>IF(AP733=0,0,('Дані з ДІСО'!AH733+'Дані не з ДІСО'!G733)/('Дані з ДІСО'!AE733+'Дані не з ДІСО'!E733+'Дані не з ДІСО'!G733))</f>
        <v>0</v>
      </c>
      <c r="AS733" s="29">
        <f>AQ733*(1+0.25*AR733)*Параметри!$K$51</f>
        <v>0</v>
      </c>
      <c r="AT733" s="40">
        <f>ROUNDUP('Дані з ДІСО'!AF733/Параметри!$K$70,0)</f>
        <v>0</v>
      </c>
      <c r="AU733" s="40">
        <f t="shared" si="105"/>
        <v>0</v>
      </c>
      <c r="AV733" s="40">
        <f>IF(AT733=0,0,'Дані з ДІСО'!AI733/'Дані з ДІСО'!AF733)</f>
        <v>0</v>
      </c>
      <c r="AW733" s="29">
        <f>AU733*(1+0.25*AV733)*Параметри!$K$51</f>
        <v>0</v>
      </c>
      <c r="AX733" s="40">
        <f>ROUNDUP('Дані з ДІСО'!AR733/Параметри!$K$29,0)</f>
        <v>0</v>
      </c>
      <c r="AY733" s="40">
        <f>ROUNDUP('Дані з ДІСО'!AS733/Параметри!$K$29,0)</f>
        <v>0</v>
      </c>
      <c r="AZ733" s="40">
        <f>ROUNDUP('Дані з ДІСО'!AT733/Параметри!$K$29,0)</f>
        <v>0</v>
      </c>
      <c r="BA733" s="64">
        <f>(AX733*Параметри!$K$32+AY733*Параметри!$L$32+AZ733*Параметри!$M$32)/18</f>
        <v>0</v>
      </c>
      <c r="BB733" s="29">
        <f>(BA733*Параметри!$K$51+SUM('Дані з ДІСО'!AR733:AT733)*Параметри!$K$48*Параметри!$K$20/1000)*Параметри!$K$74</f>
        <v>0</v>
      </c>
      <c r="BC733" s="40">
        <f>ROUNDUP(('Дані не з ДІСО'!I733+'Дані не з ДІСО'!K733)/Параметри!$K$26,0)</f>
        <v>0</v>
      </c>
      <c r="BD733" s="29">
        <f>BC733*Параметри!$M$36/18</f>
        <v>0</v>
      </c>
      <c r="BE733" s="40">
        <f>IF(BC733=0,0,'Дані не з ДІСО'!K733/('Дані не з ДІСО'!I733+'Дані не з ДІСО'!K733))</f>
        <v>0</v>
      </c>
      <c r="BF733" s="29">
        <f>(1+0.25*BE733)*BD733*Параметри!$K$51</f>
        <v>0</v>
      </c>
      <c r="BG733" s="40">
        <f>ROUNDUP('Дані не з ДІСО'!M733/Параметри!$K$27,0)</f>
        <v>0</v>
      </c>
      <c r="BH733" s="40">
        <f>BG733*Параметри!$M$37/18</f>
        <v>0</v>
      </c>
      <c r="BI733" s="29">
        <f>BH733*Параметри!$K$51</f>
        <v>0</v>
      </c>
      <c r="BJ733" s="29">
        <f>'Дані не з ДІСО'!N733*Параметри!$K$76</f>
        <v>0</v>
      </c>
      <c r="BK733" s="40">
        <f>ROUNDUP('Дані з ДІСО'!V733/Параметри!$K$25,0)</f>
        <v>0</v>
      </c>
      <c r="BL733" s="40">
        <f>ROUNDUP('Дані з ДІСО'!W733/Параметри!$K$25,0)</f>
        <v>0</v>
      </c>
      <c r="BM733" s="40">
        <f>ROUNDUP('Дані з ДІСО'!X733/Параметри!$K$25,0)</f>
        <v>0</v>
      </c>
      <c r="BN733" s="40">
        <f>(BK733*Параметри!$K$34+BL733*Параметри!$L$34+BM733*Параметри!$M$34)/18</f>
        <v>0</v>
      </c>
      <c r="BO733" s="40">
        <f>IF(K733=0,0,'Дані з ДІСО'!AC733/K733)</f>
        <v>0</v>
      </c>
      <c r="BP733" s="29">
        <f>(1+0.25*BO733)*BN733*Параметри!$K$51</f>
        <v>0</v>
      </c>
      <c r="BQ733" s="29">
        <f>BP733*'Коефіцієнти АТО'!U733</f>
        <v>0</v>
      </c>
      <c r="BR733" s="29">
        <f>K733*(1+0.25*BO733)*Параметри!$K$66*Параметри!$K$20/1000</f>
        <v>0</v>
      </c>
      <c r="BS733" s="29">
        <f>(1+0.25*BO733)*K733*'Коефіцієнти АТО'!S733*Параметри!$K$20/1000</f>
        <v>0</v>
      </c>
      <c r="BT733" s="29">
        <f t="shared" si="106"/>
        <v>0</v>
      </c>
      <c r="BU733" s="40">
        <f>ROUNDUP('Дані з ДІСО'!AG733/Параметри!$K$71,0)</f>
        <v>0</v>
      </c>
      <c r="BV733" s="40">
        <f t="shared" si="107"/>
        <v>0</v>
      </c>
      <c r="BW733" s="40">
        <f>IF('Дані з ДІСО'!AG733=0,0,'Дані з ДІСО'!AJ733/'Дані з ДІСО'!AG733)</f>
        <v>0</v>
      </c>
      <c r="BX733" s="29">
        <f>BV733*(1+0.25*BW733)*Параметри!$K$51</f>
        <v>0</v>
      </c>
      <c r="BY733" s="29">
        <f>ROUND(IF(Параметри!$K$77="No",CC733,CC733*Параметри!$K$78)+AG733,1)</f>
        <v>48135</v>
      </c>
      <c r="BZ733" s="29">
        <f>ROUND(IF(Параметри!$K$77="No",BF733,BF733*Параметри!$K$78),1)</f>
        <v>0</v>
      </c>
      <c r="CA733" s="29">
        <f>ROUND(IF(Параметри!$K$77="No",BI733,BI733*Параметри!$K$78),1)</f>
        <v>0</v>
      </c>
      <c r="CB733" s="29">
        <f>ROUND(IF(Параметри!$K$77="No",BJ733,BJ733*Параметри!$K$78),1)</f>
        <v>0</v>
      </c>
      <c r="CC733" s="29">
        <f t="shared" si="101"/>
        <v>53483.295870269882</v>
      </c>
    </row>
    <row r="734" spans="1:81">
      <c r="A734" s="9">
        <v>733</v>
      </c>
      <c r="B734" s="9" t="s">
        <v>3176</v>
      </c>
      <c r="C734" s="9" t="s">
        <v>3146</v>
      </c>
      <c r="D734" s="9" t="s">
        <v>3774</v>
      </c>
      <c r="E734" s="9" t="s">
        <v>78</v>
      </c>
      <c r="F734" s="9" t="s">
        <v>3838</v>
      </c>
      <c r="G734" s="9" t="s">
        <v>1535</v>
      </c>
      <c r="H734" s="29">
        <f>SUM('Дані з ДІСО'!J734:L734)</f>
        <v>3614</v>
      </c>
      <c r="I734" s="29">
        <f>SUM('Дані з ДІСО'!G734:I734)</f>
        <v>149</v>
      </c>
      <c r="J734" s="29">
        <f>SUM('Дані з ДІСО'!P734:R734)</f>
        <v>0</v>
      </c>
      <c r="K734" s="29">
        <f>SUM('Дані з ДІСО'!V734:X734)</f>
        <v>0</v>
      </c>
      <c r="L734" s="40">
        <f>ROUNDUP('Дані з ДІСО'!J734/'Коефіцієнти АТО'!$R734,0)</f>
        <v>69</v>
      </c>
      <c r="M734" s="40">
        <f>ROUNDUP('Дані з ДІСО'!K734/'Коефіцієнти АТО'!$R734,0)</f>
        <v>80</v>
      </c>
      <c r="N734" s="40">
        <f>ROUNDUP('Дані з ДІСО'!L734/'Коефіцієнти АТО'!$R734,0)</f>
        <v>21</v>
      </c>
      <c r="O734" s="59">
        <f>(L734*Параметри!$K$32+M734*Параметри!$L$32+N734*Параметри!$M$32)/18</f>
        <v>274.91666666666669</v>
      </c>
      <c r="P734" s="41">
        <f>IF(H734=0,"",'Дані з ДІСО'!Y734/H734)</f>
        <v>2.7116768123962368E-2</v>
      </c>
      <c r="Q734" s="29">
        <f>IF(H734=0,"",(1+0.25*P734)*O734*Параметри!$K$51)</f>
        <v>56690.215720845052</v>
      </c>
      <c r="R734" s="29">
        <f>IF(H734=0,"",Q734*'Коефіцієнти АТО'!T734)</f>
        <v>4251.7661790633783</v>
      </c>
      <c r="S734" s="29">
        <f>IF(H734=0,"",H734*(1+0.25*P734)*Параметри!$K$66*Параметри!$K$20/1000)</f>
        <v>0</v>
      </c>
      <c r="T734" s="29">
        <f>IF(H734=0,"",H734*(1+0.25*P734)*'Коефіцієнти АТО'!$S734*Параметри!$K$20/1000)</f>
        <v>11426.987841523083</v>
      </c>
      <c r="U734" s="29">
        <f t="shared" si="102"/>
        <v>72368.969741431516</v>
      </c>
      <c r="V734" s="29">
        <f t="shared" si="103"/>
        <v>72368.969741431516</v>
      </c>
      <c r="W734" s="40">
        <f>ROUNDUP('Дані з ДІСО'!P734/Параметри!$K$24,0)</f>
        <v>0</v>
      </c>
      <c r="X734" s="40">
        <f>ROUNDUP('Дані з ДІСО'!Q734/Параметри!$K$24,0)</f>
        <v>0</v>
      </c>
      <c r="Y734" s="40">
        <f>ROUNDUP('Дані з ДІСО'!R734/Параметри!$K$24,0)</f>
        <v>0</v>
      </c>
      <c r="Z734" s="59">
        <f>(W734*Параметри!$K$33+X734*Параметри!$L$33+Y734*Параметри!$M$33)/18</f>
        <v>0</v>
      </c>
      <c r="AA734" s="41">
        <f>IF(J734=0,0,'Дані з ДІСО'!AA734/J734)</f>
        <v>0</v>
      </c>
      <c r="AB734" s="29">
        <f>(1+0.25*AA734)*Z734*Параметри!$K$51</f>
        <v>0</v>
      </c>
      <c r="AC734" s="29">
        <f>AB734*'Коефіцієнти АТО'!U734</f>
        <v>0</v>
      </c>
      <c r="AD734" s="29">
        <f>J734*(1+0.25*AA734)*Параметри!$K$66*Параметри!$K$20/1000</f>
        <v>0</v>
      </c>
      <c r="AE734" s="29">
        <f>(1+0.25*AA734)*J734*'Коефіцієнти АТО'!S734*Параметри!$K$20/1000</f>
        <v>0</v>
      </c>
      <c r="AF734" s="29">
        <f t="shared" si="99"/>
        <v>0</v>
      </c>
      <c r="AG734" s="29">
        <v>0</v>
      </c>
      <c r="AH734" s="40">
        <v>6</v>
      </c>
      <c r="AI734" s="40">
        <v>0</v>
      </c>
      <c r="AJ734" s="40">
        <f t="shared" si="100"/>
        <v>0</v>
      </c>
      <c r="AK734" s="29">
        <f>(AH734+AI734)*(1+0.25*AJ734)*Параметри!$K$53</f>
        <v>1076.5756541760002</v>
      </c>
      <c r="AL734" s="29">
        <f>ROUNDUP(('Дані з ДІСО'!AU734+'Дані з ДІСО'!AW734)/Параметри!$K$28,0)</f>
        <v>0</v>
      </c>
      <c r="AM734" s="64">
        <f>AL734*Параметри!$M$35/18</f>
        <v>0</v>
      </c>
      <c r="AN734" s="29">
        <f>IF(AL734=0,0,'Дані з ДІСО'!AW734/SUM('Дані з ДІСО'!AU734,'Дані з ДІСО'!AW734))</f>
        <v>0</v>
      </c>
      <c r="AO734" s="29">
        <f>(1+0.25*AN734)*AM734*Параметри!$K$51</f>
        <v>0</v>
      </c>
      <c r="AP734" s="40">
        <f>ROUNDUP(('Дані з ДІСО'!AE734+'Дані не з ДІСО'!E734+'Дані не з ДІСО'!G734)/Параметри!$K$69,0)</f>
        <v>0</v>
      </c>
      <c r="AQ734" s="40">
        <f t="shared" si="104"/>
        <v>0</v>
      </c>
      <c r="AR734" s="40">
        <f>IF(AP734=0,0,('Дані з ДІСО'!AH734+'Дані не з ДІСО'!G734)/('Дані з ДІСО'!AE734+'Дані не з ДІСО'!E734+'Дані не з ДІСО'!G734))</f>
        <v>0</v>
      </c>
      <c r="AS734" s="29">
        <f>AQ734*(1+0.25*AR734)*Параметри!$K$51</f>
        <v>0</v>
      </c>
      <c r="AT734" s="40">
        <f>ROUNDUP('Дані з ДІСО'!AF734/Параметри!$K$70,0)</f>
        <v>0</v>
      </c>
      <c r="AU734" s="40">
        <f t="shared" si="105"/>
        <v>0</v>
      </c>
      <c r="AV734" s="40">
        <f>IF(AT734=0,0,'Дані з ДІСО'!AI734/'Дані з ДІСО'!AF734)</f>
        <v>0</v>
      </c>
      <c r="AW734" s="29">
        <f>AU734*(1+0.25*AV734)*Параметри!$K$51</f>
        <v>0</v>
      </c>
      <c r="AX734" s="40">
        <f>ROUNDUP('Дані з ДІСО'!AR734/Параметри!$K$29,0)</f>
        <v>0</v>
      </c>
      <c r="AY734" s="40">
        <f>ROUNDUP('Дані з ДІСО'!AS734/Параметри!$K$29,0)</f>
        <v>0</v>
      </c>
      <c r="AZ734" s="40">
        <f>ROUNDUP('Дані з ДІСО'!AT734/Параметри!$K$29,0)</f>
        <v>0</v>
      </c>
      <c r="BA734" s="64">
        <f>(AX734*Параметри!$K$32+AY734*Параметри!$L$32+AZ734*Параметри!$M$32)/18</f>
        <v>0</v>
      </c>
      <c r="BB734" s="29">
        <f>(BA734*Параметри!$K$51+SUM('Дані з ДІСО'!AR734:AT734)*Параметри!$K$48*Параметри!$K$20/1000)*Параметри!$K$74</f>
        <v>0</v>
      </c>
      <c r="BC734" s="40">
        <f>ROUNDUP(('Дані не з ДІСО'!I734+'Дані не з ДІСО'!K734)/Параметри!$K$26,0)</f>
        <v>0</v>
      </c>
      <c r="BD734" s="29">
        <f>BC734*Параметри!$M$36/18</f>
        <v>0</v>
      </c>
      <c r="BE734" s="40">
        <f>IF(BC734=0,0,'Дані не з ДІСО'!K734/('Дані не з ДІСО'!I734+'Дані не з ДІСО'!K734))</f>
        <v>0</v>
      </c>
      <c r="BF734" s="29">
        <f>(1+0.25*BE734)*BD734*Параметри!$K$51</f>
        <v>0</v>
      </c>
      <c r="BG734" s="40">
        <f>ROUNDUP('Дані не з ДІСО'!M734/Параметри!$K$27,0)</f>
        <v>0</v>
      </c>
      <c r="BH734" s="40">
        <f>BG734*Параметри!$M$37/18</f>
        <v>0</v>
      </c>
      <c r="BI734" s="29">
        <f>BH734*Параметри!$K$51</f>
        <v>0</v>
      </c>
      <c r="BJ734" s="29">
        <f>'Дані не з ДІСО'!N734*Параметри!$K$76</f>
        <v>0</v>
      </c>
      <c r="BK734" s="40">
        <f>ROUNDUP('Дані з ДІСО'!V734/Параметри!$K$25,0)</f>
        <v>0</v>
      </c>
      <c r="BL734" s="40">
        <f>ROUNDUP('Дані з ДІСО'!W734/Параметри!$K$25,0)</f>
        <v>0</v>
      </c>
      <c r="BM734" s="40">
        <f>ROUNDUP('Дані з ДІСО'!X734/Параметри!$K$25,0)</f>
        <v>0</v>
      </c>
      <c r="BN734" s="40">
        <f>(BK734*Параметри!$K$34+BL734*Параметри!$L$34+BM734*Параметри!$M$34)/18</f>
        <v>0</v>
      </c>
      <c r="BO734" s="40">
        <f>IF(K734=0,0,'Дані з ДІСО'!AC734/K734)</f>
        <v>0</v>
      </c>
      <c r="BP734" s="29">
        <f>(1+0.25*BO734)*BN734*Параметри!$K$51</f>
        <v>0</v>
      </c>
      <c r="BQ734" s="29">
        <f>BP734*'Коефіцієнти АТО'!U734</f>
        <v>0</v>
      </c>
      <c r="BR734" s="29">
        <f>K734*(1+0.25*BO734)*Параметри!$K$66*Параметри!$K$20/1000</f>
        <v>0</v>
      </c>
      <c r="BS734" s="29">
        <f>(1+0.25*BO734)*K734*'Коефіцієнти АТО'!S734*Параметри!$K$20/1000</f>
        <v>0</v>
      </c>
      <c r="BT734" s="29">
        <f t="shared" si="106"/>
        <v>0</v>
      </c>
      <c r="BU734" s="40">
        <f>ROUNDUP('Дані з ДІСО'!AG734/Параметри!$K$71,0)</f>
        <v>0</v>
      </c>
      <c r="BV734" s="40">
        <f t="shared" si="107"/>
        <v>0</v>
      </c>
      <c r="BW734" s="40">
        <f>IF('Дані з ДІСО'!AG734=0,0,'Дані з ДІСО'!AJ734/'Дані з ДІСО'!AG734)</f>
        <v>0</v>
      </c>
      <c r="BX734" s="29">
        <f>BV734*(1+0.25*BW734)*Параметри!$K$51</f>
        <v>0</v>
      </c>
      <c r="BY734" s="29">
        <f>ROUND(IF(Параметри!$K$77="No",CC734,CC734*Параметри!$K$78)+AG734,1)</f>
        <v>66101</v>
      </c>
      <c r="BZ734" s="29">
        <f>ROUND(IF(Параметри!$K$77="No",BF734,BF734*Параметри!$K$78),1)</f>
        <v>0</v>
      </c>
      <c r="CA734" s="29">
        <f>ROUND(IF(Параметри!$K$77="No",BI734,BI734*Параметри!$K$78),1)</f>
        <v>0</v>
      </c>
      <c r="CB734" s="29">
        <f>ROUND(IF(Параметри!$K$77="No",BJ734,BJ734*Параметри!$K$78),1)</f>
        <v>0</v>
      </c>
      <c r="CC734" s="29">
        <f t="shared" si="101"/>
        <v>73445.545395607522</v>
      </c>
    </row>
    <row r="735" spans="1:81">
      <c r="A735" s="9">
        <v>734</v>
      </c>
      <c r="B735" s="9" t="s">
        <v>3145</v>
      </c>
      <c r="C735" s="9" t="s">
        <v>3146</v>
      </c>
      <c r="D735" s="9" t="s">
        <v>3774</v>
      </c>
      <c r="E735" s="9" t="s">
        <v>21</v>
      </c>
      <c r="F735" s="9" t="s">
        <v>3839</v>
      </c>
      <c r="G735" s="9" t="s">
        <v>1537</v>
      </c>
      <c r="H735" s="29">
        <f>SUM('Дані з ДІСО'!J735:L735)</f>
        <v>2626</v>
      </c>
      <c r="I735" s="29">
        <f>SUM('Дані з ДІСО'!G735:I735)</f>
        <v>194</v>
      </c>
      <c r="J735" s="29">
        <f>SUM('Дані з ДІСО'!P735:R735)</f>
        <v>0</v>
      </c>
      <c r="K735" s="29">
        <f>SUM('Дані з ДІСО'!V735:X735)</f>
        <v>0</v>
      </c>
      <c r="L735" s="40">
        <f>ROUNDUP('Дані з ДІСО'!J735/'Коефіцієнти АТО'!$R735,0)</f>
        <v>69</v>
      </c>
      <c r="M735" s="40">
        <f>ROUNDUP('Дані з ДІСО'!K735/'Коефіцієнти АТО'!$R735,0)</f>
        <v>92</v>
      </c>
      <c r="N735" s="40">
        <f>ROUNDUP('Дані з ДІСО'!L735/'Коефіцієнти АТО'!$R735,0)</f>
        <v>15</v>
      </c>
      <c r="O735" s="59">
        <f>(L735*Параметри!$K$32+M735*Параметри!$L$32+N735*Параметри!$M$32)/18</f>
        <v>284.88333333333333</v>
      </c>
      <c r="P735" s="41">
        <f>IF(H735=0,"",'Дані з ДІСО'!Y735/H735)</f>
        <v>1</v>
      </c>
      <c r="Q735" s="29">
        <f>IF(H735=0,"",(1+0.25*P735)*O735*Параметри!$K$51)</f>
        <v>72937.330531855157</v>
      </c>
      <c r="R735" s="29">
        <f>IF(H735=0,"",Q735*'Коефіцієнти АТО'!T735)</f>
        <v>1239.9346190415379</v>
      </c>
      <c r="S735" s="29">
        <f>IF(H735=0,"",H735*(1+0.25*P735)*Параметри!$K$66*Параметри!$K$20/1000)</f>
        <v>0</v>
      </c>
      <c r="T735" s="29">
        <f>IF(H735=0,"",H735*(1+0.25*P735)*'Коефіцієнти АТО'!$S735*Параметри!$K$20/1000)</f>
        <v>14994.825575893969</v>
      </c>
      <c r="U735" s="29">
        <f t="shared" si="102"/>
        <v>89172.090726790659</v>
      </c>
      <c r="V735" s="29">
        <f t="shared" si="103"/>
        <v>89172.090726790659</v>
      </c>
      <c r="W735" s="40">
        <f>ROUNDUP('Дані з ДІСО'!P735/Параметри!$K$24,0)</f>
        <v>0</v>
      </c>
      <c r="X735" s="40">
        <f>ROUNDUP('Дані з ДІСО'!Q735/Параметри!$K$24,0)</f>
        <v>0</v>
      </c>
      <c r="Y735" s="40">
        <f>ROUNDUP('Дані з ДІСО'!R735/Параметри!$K$24,0)</f>
        <v>0</v>
      </c>
      <c r="Z735" s="59">
        <f>(W735*Параметри!$K$33+X735*Параметри!$L$33+Y735*Параметри!$M$33)/18</f>
        <v>0</v>
      </c>
      <c r="AA735" s="41">
        <f>IF(J735=0,0,'Дані з ДІСО'!AA735/J735)</f>
        <v>0</v>
      </c>
      <c r="AB735" s="29">
        <f>(1+0.25*AA735)*Z735*Параметри!$K$51</f>
        <v>0</v>
      </c>
      <c r="AC735" s="29">
        <f>AB735*'Коефіцієнти АТО'!U735</f>
        <v>0</v>
      </c>
      <c r="AD735" s="29">
        <f>J735*(1+0.25*AA735)*Параметри!$K$66*Параметри!$K$20/1000</f>
        <v>0</v>
      </c>
      <c r="AE735" s="29">
        <f>(1+0.25*AA735)*J735*'Коефіцієнти АТО'!S735*Параметри!$K$20/1000</f>
        <v>0</v>
      </c>
      <c r="AF735" s="29">
        <f t="shared" si="99"/>
        <v>0</v>
      </c>
      <c r="AG735" s="29">
        <v>0</v>
      </c>
      <c r="AH735" s="40">
        <v>0</v>
      </c>
      <c r="AI735" s="40">
        <v>16</v>
      </c>
      <c r="AJ735" s="40">
        <f t="shared" si="100"/>
        <v>1</v>
      </c>
      <c r="AK735" s="29">
        <f>(AH735+AI735)*(1+0.25*AJ735)*Параметри!$K$53</f>
        <v>3588.5855139200012</v>
      </c>
      <c r="AL735" s="29">
        <f>ROUNDUP(('Дані з ДІСО'!AU735+'Дані з ДІСО'!AW735)/Параметри!$K$28,0)</f>
        <v>0</v>
      </c>
      <c r="AM735" s="64">
        <f>AL735*Параметри!$M$35/18</f>
        <v>0</v>
      </c>
      <c r="AN735" s="29">
        <f>IF(AL735=0,0,'Дані з ДІСО'!AW735/SUM('Дані з ДІСО'!AU735,'Дані з ДІСО'!AW735))</f>
        <v>0</v>
      </c>
      <c r="AO735" s="29">
        <f>(1+0.25*AN735)*AM735*Параметри!$K$51</f>
        <v>0</v>
      </c>
      <c r="AP735" s="40">
        <f>ROUNDUP(('Дані з ДІСО'!AE735+'Дані не з ДІСО'!E735+'Дані не з ДІСО'!G735)/Параметри!$K$69,0)</f>
        <v>5</v>
      </c>
      <c r="AQ735" s="40">
        <f t="shared" si="104"/>
        <v>10</v>
      </c>
      <c r="AR735" s="40">
        <f>IF(AP735=0,0,('Дані з ДІСО'!AH735+'Дані не з ДІСО'!G735)/('Дані з ДІСО'!AE735+'Дані не з ДІСО'!E735+'Дані не з ДІСО'!G735))</f>
        <v>1</v>
      </c>
      <c r="AS735" s="29">
        <f>AQ735*(1+0.25*AR735)*Параметри!$K$51</f>
        <v>2560.2526367</v>
      </c>
      <c r="AT735" s="40">
        <f>ROUNDUP('Дані з ДІСО'!AF735/Параметри!$K$70,0)</f>
        <v>0</v>
      </c>
      <c r="AU735" s="40">
        <f t="shared" si="105"/>
        <v>0</v>
      </c>
      <c r="AV735" s="40">
        <f>IF(AT735=0,0,'Дані з ДІСО'!AI735/'Дані з ДІСО'!AF735)</f>
        <v>0</v>
      </c>
      <c r="AW735" s="29">
        <f>AU735*(1+0.25*AV735)*Параметри!$K$51</f>
        <v>0</v>
      </c>
      <c r="AX735" s="40">
        <f>ROUNDUP('Дані з ДІСО'!AR735/Параметри!$K$29,0)</f>
        <v>0</v>
      </c>
      <c r="AY735" s="40">
        <f>ROUNDUP('Дані з ДІСО'!AS735/Параметри!$K$29,0)</f>
        <v>0</v>
      </c>
      <c r="AZ735" s="40">
        <f>ROUNDUP('Дані з ДІСО'!AT735/Параметри!$K$29,0)</f>
        <v>0</v>
      </c>
      <c r="BA735" s="64">
        <f>(AX735*Параметри!$K$32+AY735*Параметри!$L$32+AZ735*Параметри!$M$32)/18</f>
        <v>0</v>
      </c>
      <c r="BB735" s="29">
        <f>(BA735*Параметри!$K$51+SUM('Дані з ДІСО'!AR735:AT735)*Параметри!$K$48*Параметри!$K$20/1000)*Параметри!$K$74</f>
        <v>0</v>
      </c>
      <c r="BC735" s="40">
        <f>ROUNDUP(('Дані не з ДІСО'!I735+'Дані не з ДІСО'!K735)/Параметри!$K$26,0)</f>
        <v>0</v>
      </c>
      <c r="BD735" s="29">
        <f>BC735*Параметри!$M$36/18</f>
        <v>0</v>
      </c>
      <c r="BE735" s="40">
        <f>IF(BC735=0,0,'Дані не з ДІСО'!K735/('Дані не з ДІСО'!I735+'Дані не з ДІСО'!K735))</f>
        <v>0</v>
      </c>
      <c r="BF735" s="29">
        <f>(1+0.25*BE735)*BD735*Параметри!$K$51</f>
        <v>0</v>
      </c>
      <c r="BG735" s="40">
        <f>ROUNDUP('Дані не з ДІСО'!M735/Параметри!$K$27,0)</f>
        <v>0</v>
      </c>
      <c r="BH735" s="40">
        <f>BG735*Параметри!$M$37/18</f>
        <v>0</v>
      </c>
      <c r="BI735" s="29">
        <f>BH735*Параметри!$K$51</f>
        <v>0</v>
      </c>
      <c r="BJ735" s="29">
        <f>'Дані не з ДІСО'!N735*Параметри!$K$76</f>
        <v>0</v>
      </c>
      <c r="BK735" s="40">
        <f>ROUNDUP('Дані з ДІСО'!V735/Параметри!$K$25,0)</f>
        <v>0</v>
      </c>
      <c r="BL735" s="40">
        <f>ROUNDUP('Дані з ДІСО'!W735/Параметри!$K$25,0)</f>
        <v>0</v>
      </c>
      <c r="BM735" s="40">
        <f>ROUNDUP('Дані з ДІСО'!X735/Параметри!$K$25,0)</f>
        <v>0</v>
      </c>
      <c r="BN735" s="40">
        <f>(BK735*Параметри!$K$34+BL735*Параметри!$L$34+BM735*Параметри!$M$34)/18</f>
        <v>0</v>
      </c>
      <c r="BO735" s="40">
        <f>IF(K735=0,0,'Дані з ДІСО'!AC735/K735)</f>
        <v>0</v>
      </c>
      <c r="BP735" s="29">
        <f>(1+0.25*BO735)*BN735*Параметри!$K$51</f>
        <v>0</v>
      </c>
      <c r="BQ735" s="29">
        <f>BP735*'Коефіцієнти АТО'!U735</f>
        <v>0</v>
      </c>
      <c r="BR735" s="29">
        <f>K735*(1+0.25*BO735)*Параметри!$K$66*Параметри!$K$20/1000</f>
        <v>0</v>
      </c>
      <c r="BS735" s="29">
        <f>(1+0.25*BO735)*K735*'Коефіцієнти АТО'!S735*Параметри!$K$20/1000</f>
        <v>0</v>
      </c>
      <c r="BT735" s="29">
        <f t="shared" si="106"/>
        <v>0</v>
      </c>
      <c r="BU735" s="40">
        <f>ROUNDUP('Дані з ДІСО'!AG735/Параметри!$K$71,0)</f>
        <v>0</v>
      </c>
      <c r="BV735" s="40">
        <f t="shared" si="107"/>
        <v>0</v>
      </c>
      <c r="BW735" s="40">
        <f>IF('Дані з ДІСО'!AG735=0,0,'Дані з ДІСО'!AJ735/'Дані з ДІСО'!AG735)</f>
        <v>0</v>
      </c>
      <c r="BX735" s="29">
        <f>BV735*(1+0.25*BW735)*Параметри!$K$51</f>
        <v>0</v>
      </c>
      <c r="BY735" s="29">
        <f>ROUND(IF(Параметри!$K$77="No",CC735,CC735*Параметри!$K$78)+AG735,1)</f>
        <v>85788.800000000003</v>
      </c>
      <c r="BZ735" s="29">
        <f>ROUND(IF(Параметри!$K$77="No",BF735,BF735*Параметри!$K$78),1)</f>
        <v>0</v>
      </c>
      <c r="CA735" s="29">
        <f>ROUND(IF(Параметри!$K$77="No",BI735,BI735*Параметри!$K$78),1)</f>
        <v>0</v>
      </c>
      <c r="CB735" s="29">
        <f>ROUND(IF(Параметри!$K$77="No",BJ735,BJ735*Параметри!$K$78),1)</f>
        <v>0</v>
      </c>
      <c r="CC735" s="29">
        <f t="shared" si="101"/>
        <v>95320.928877410654</v>
      </c>
    </row>
    <row r="736" spans="1:81">
      <c r="A736" s="9">
        <v>735</v>
      </c>
      <c r="B736" s="9" t="s">
        <v>3145</v>
      </c>
      <c r="C736" s="9" t="s">
        <v>3146</v>
      </c>
      <c r="D736" s="9" t="s">
        <v>3774</v>
      </c>
      <c r="E736" s="9" t="s">
        <v>21</v>
      </c>
      <c r="F736" s="9" t="s">
        <v>3840</v>
      </c>
      <c r="G736" s="9" t="s">
        <v>1539</v>
      </c>
      <c r="H736" s="29">
        <f>SUM('Дані з ДІСО'!J736:L736)</f>
        <v>1765</v>
      </c>
      <c r="I736" s="29">
        <f>SUM('Дані з ДІСО'!G736:I736)</f>
        <v>125</v>
      </c>
      <c r="J736" s="29">
        <f>SUM('Дані з ДІСО'!P736:R736)</f>
        <v>0</v>
      </c>
      <c r="K736" s="29">
        <f>SUM('Дані з ДІСО'!V736:X736)</f>
        <v>0</v>
      </c>
      <c r="L736" s="40">
        <f>ROUNDUP('Дані з ДІСО'!J736/'Коефіцієнти АТО'!$R736,0)</f>
        <v>46</v>
      </c>
      <c r="M736" s="40">
        <f>ROUNDUP('Дані з ДІСО'!K736/'Коефіцієнти АТО'!$R736,0)</f>
        <v>59</v>
      </c>
      <c r="N736" s="40">
        <f>ROUNDUP('Дані з ДІСО'!L736/'Коефіцієнти АТО'!$R736,0)</f>
        <v>14</v>
      </c>
      <c r="O736" s="59">
        <f>(L736*Параметри!$K$32+M736*Параметри!$L$32+N736*Параметри!$M$32)/18</f>
        <v>193.57222222222222</v>
      </c>
      <c r="P736" s="41">
        <f>IF(H736=0,"",'Дані з ДІСО'!Y736/H736)</f>
        <v>0.26458923512747873</v>
      </c>
      <c r="Q736" s="29">
        <f>IF(H736=0,"",(1+0.25*P736)*O736*Параметри!$K$51)</f>
        <v>42270.079035869698</v>
      </c>
      <c r="R736" s="29">
        <f>IF(H736=0,"",Q736*'Коефіцієнти АТО'!T736)</f>
        <v>718.59134360978487</v>
      </c>
      <c r="S736" s="29">
        <f>IF(H736=0,"",H736*(1+0.25*P736)*Параметри!$K$66*Параметри!$K$20/1000)</f>
        <v>0</v>
      </c>
      <c r="T736" s="29">
        <f>IF(H736=0,"",H736*(1+0.25*P736)*'Коефіцієнти АТО'!$S736*Параметри!$K$20/1000)</f>
        <v>8596.0435727154527</v>
      </c>
      <c r="U736" s="29">
        <f t="shared" si="102"/>
        <v>51584.713952194936</v>
      </c>
      <c r="V736" s="29">
        <f t="shared" si="103"/>
        <v>51584.713952194936</v>
      </c>
      <c r="W736" s="40">
        <f>ROUNDUP('Дані з ДІСО'!P736/Параметри!$K$24,0)</f>
        <v>0</v>
      </c>
      <c r="X736" s="40">
        <f>ROUNDUP('Дані з ДІСО'!Q736/Параметри!$K$24,0)</f>
        <v>0</v>
      </c>
      <c r="Y736" s="40">
        <f>ROUNDUP('Дані з ДІСО'!R736/Параметри!$K$24,0)</f>
        <v>0</v>
      </c>
      <c r="Z736" s="59">
        <f>(W736*Параметри!$K$33+X736*Параметри!$L$33+Y736*Параметри!$M$33)/18</f>
        <v>0</v>
      </c>
      <c r="AA736" s="41">
        <f>IF(J736=0,0,'Дані з ДІСО'!AA736/J736)</f>
        <v>0</v>
      </c>
      <c r="AB736" s="29">
        <f>(1+0.25*AA736)*Z736*Параметри!$K$51</f>
        <v>0</v>
      </c>
      <c r="AC736" s="29">
        <f>AB736*'Коефіцієнти АТО'!U736</f>
        <v>0</v>
      </c>
      <c r="AD736" s="29">
        <f>J736*(1+0.25*AA736)*Параметри!$K$66*Параметри!$K$20/1000</f>
        <v>0</v>
      </c>
      <c r="AE736" s="29">
        <f>(1+0.25*AA736)*J736*'Коефіцієнти АТО'!S736*Параметри!$K$20/1000</f>
        <v>0</v>
      </c>
      <c r="AF736" s="29">
        <f t="shared" si="99"/>
        <v>0</v>
      </c>
      <c r="AG736" s="29">
        <v>0</v>
      </c>
      <c r="AH736" s="40">
        <v>11</v>
      </c>
      <c r="AI736" s="40">
        <v>3</v>
      </c>
      <c r="AJ736" s="40">
        <f t="shared" si="100"/>
        <v>0.21428571428571427</v>
      </c>
      <c r="AK736" s="29">
        <f>(AH736+AI736)*(1+0.25*AJ736)*Параметри!$K$53</f>
        <v>2646.5818165160008</v>
      </c>
      <c r="AL736" s="29">
        <f>ROUNDUP(('Дані з ДІСО'!AU736+'Дані з ДІСО'!AW736)/Параметри!$K$28,0)</f>
        <v>0</v>
      </c>
      <c r="AM736" s="64">
        <f>AL736*Параметри!$M$35/18</f>
        <v>0</v>
      </c>
      <c r="AN736" s="29">
        <f>IF(AL736=0,0,'Дані з ДІСО'!AW736/SUM('Дані з ДІСО'!AU736,'Дані з ДІСО'!AW736))</f>
        <v>0</v>
      </c>
      <c r="AO736" s="29">
        <f>(1+0.25*AN736)*AM736*Параметри!$K$51</f>
        <v>0</v>
      </c>
      <c r="AP736" s="40">
        <f>ROUNDUP(('Дані з ДІСО'!AE736+'Дані не з ДІСО'!E736+'Дані не з ДІСО'!G736)/Параметри!$K$69,0)</f>
        <v>1</v>
      </c>
      <c r="AQ736" s="40">
        <f t="shared" si="104"/>
        <v>2</v>
      </c>
      <c r="AR736" s="40">
        <f>IF(AP736=0,0,('Дані з ДІСО'!AH736+'Дані не з ДІСО'!G736)/('Дані з ДІСО'!AE736+'Дані не з ДІСО'!E736+'Дані не з ДІСО'!G736))</f>
        <v>0</v>
      </c>
      <c r="AS736" s="29">
        <f>AQ736*(1+0.25*AR736)*Параметри!$K$51</f>
        <v>409.64042187199999</v>
      </c>
      <c r="AT736" s="40">
        <f>ROUNDUP('Дані з ДІСО'!AF736/Параметри!$K$70,0)</f>
        <v>0</v>
      </c>
      <c r="AU736" s="40">
        <f t="shared" si="105"/>
        <v>0</v>
      </c>
      <c r="AV736" s="40">
        <f>IF(AT736=0,0,'Дані з ДІСО'!AI736/'Дані з ДІСО'!AF736)</f>
        <v>0</v>
      </c>
      <c r="AW736" s="29">
        <f>AU736*(1+0.25*AV736)*Параметри!$K$51</f>
        <v>0</v>
      </c>
      <c r="AX736" s="40">
        <f>ROUNDUP('Дані з ДІСО'!AR736/Параметри!$K$29,0)</f>
        <v>0</v>
      </c>
      <c r="AY736" s="40">
        <f>ROUNDUP('Дані з ДІСО'!AS736/Параметри!$K$29,0)</f>
        <v>0</v>
      </c>
      <c r="AZ736" s="40">
        <f>ROUNDUP('Дані з ДІСО'!AT736/Параметри!$K$29,0)</f>
        <v>0</v>
      </c>
      <c r="BA736" s="64">
        <f>(AX736*Параметри!$K$32+AY736*Параметри!$L$32+AZ736*Параметри!$M$32)/18</f>
        <v>0</v>
      </c>
      <c r="BB736" s="29">
        <f>(BA736*Параметри!$K$51+SUM('Дані з ДІСО'!AR736:AT736)*Параметри!$K$48*Параметри!$K$20/1000)*Параметри!$K$74</f>
        <v>0</v>
      </c>
      <c r="BC736" s="40">
        <f>ROUNDUP(('Дані не з ДІСО'!I736+'Дані не з ДІСО'!K736)/Параметри!$K$26,0)</f>
        <v>0</v>
      </c>
      <c r="BD736" s="29">
        <f>BC736*Параметри!$M$36/18</f>
        <v>0</v>
      </c>
      <c r="BE736" s="40">
        <f>IF(BC736=0,0,'Дані не з ДІСО'!K736/('Дані не з ДІСО'!I736+'Дані не з ДІСО'!K736))</f>
        <v>0</v>
      </c>
      <c r="BF736" s="29">
        <f>(1+0.25*BE736)*BD736*Параметри!$K$51</f>
        <v>0</v>
      </c>
      <c r="BG736" s="40">
        <f>ROUNDUP('Дані не з ДІСО'!M736/Параметри!$K$27,0)</f>
        <v>0</v>
      </c>
      <c r="BH736" s="40">
        <f>BG736*Параметри!$M$37/18</f>
        <v>0</v>
      </c>
      <c r="BI736" s="29">
        <f>BH736*Параметри!$K$51</f>
        <v>0</v>
      </c>
      <c r="BJ736" s="29">
        <f>'Дані не з ДІСО'!N736*Параметри!$K$76</f>
        <v>0</v>
      </c>
      <c r="BK736" s="40">
        <f>ROUNDUP('Дані з ДІСО'!V736/Параметри!$K$25,0)</f>
        <v>0</v>
      </c>
      <c r="BL736" s="40">
        <f>ROUNDUP('Дані з ДІСО'!W736/Параметри!$K$25,0)</f>
        <v>0</v>
      </c>
      <c r="BM736" s="40">
        <f>ROUNDUP('Дані з ДІСО'!X736/Параметри!$K$25,0)</f>
        <v>0</v>
      </c>
      <c r="BN736" s="40">
        <f>(BK736*Параметри!$K$34+BL736*Параметри!$L$34+BM736*Параметри!$M$34)/18</f>
        <v>0</v>
      </c>
      <c r="BO736" s="40">
        <f>IF(K736=0,0,'Дані з ДІСО'!AC736/K736)</f>
        <v>0</v>
      </c>
      <c r="BP736" s="29">
        <f>(1+0.25*BO736)*BN736*Параметри!$K$51</f>
        <v>0</v>
      </c>
      <c r="BQ736" s="29">
        <f>BP736*'Коефіцієнти АТО'!U736</f>
        <v>0</v>
      </c>
      <c r="BR736" s="29">
        <f>K736*(1+0.25*BO736)*Параметри!$K$66*Параметри!$K$20/1000</f>
        <v>0</v>
      </c>
      <c r="BS736" s="29">
        <f>(1+0.25*BO736)*K736*'Коефіцієнти АТО'!S736*Параметри!$K$20/1000</f>
        <v>0</v>
      </c>
      <c r="BT736" s="29">
        <f t="shared" si="106"/>
        <v>0</v>
      </c>
      <c r="BU736" s="40">
        <f>ROUNDUP('Дані з ДІСО'!AG736/Параметри!$K$71,0)</f>
        <v>0</v>
      </c>
      <c r="BV736" s="40">
        <f t="shared" si="107"/>
        <v>0</v>
      </c>
      <c r="BW736" s="40">
        <f>IF('Дані з ДІСО'!AG736=0,0,'Дані з ДІСО'!AJ736/'Дані з ДІСО'!AG736)</f>
        <v>0</v>
      </c>
      <c r="BX736" s="29">
        <f>BV736*(1+0.25*BW736)*Параметри!$K$51</f>
        <v>0</v>
      </c>
      <c r="BY736" s="29">
        <f>ROUND(IF(Параметри!$K$77="No",CC736,CC736*Параметри!$K$78)+AG736,1)</f>
        <v>49176.800000000003</v>
      </c>
      <c r="BZ736" s="29">
        <f>ROUND(IF(Параметри!$K$77="No",BF736,BF736*Параметри!$K$78),1)</f>
        <v>0</v>
      </c>
      <c r="CA736" s="29">
        <f>ROUND(IF(Параметри!$K$77="No",BI736,BI736*Параметри!$K$78),1)</f>
        <v>0</v>
      </c>
      <c r="CB736" s="29">
        <f>ROUND(IF(Параметри!$K$77="No",BJ736,BJ736*Параметри!$K$78),1)</f>
        <v>0</v>
      </c>
      <c r="CC736" s="29">
        <f t="shared" si="101"/>
        <v>54640.936190582936</v>
      </c>
    </row>
    <row r="737" spans="1:81">
      <c r="A737" s="9">
        <v>736</v>
      </c>
      <c r="B737" s="9" t="s">
        <v>3176</v>
      </c>
      <c r="C737" s="9" t="s">
        <v>3146</v>
      </c>
      <c r="D737" s="9" t="s">
        <v>3774</v>
      </c>
      <c r="E737" s="9" t="s">
        <v>78</v>
      </c>
      <c r="F737" s="9" t="s">
        <v>3841</v>
      </c>
      <c r="G737" s="9" t="s">
        <v>1541</v>
      </c>
      <c r="H737" s="29">
        <f>SUM('Дані з ДІСО'!J737:L737)</f>
        <v>9849</v>
      </c>
      <c r="I737" s="29">
        <f>SUM('Дані з ДІСО'!G737:I737)</f>
        <v>338</v>
      </c>
      <c r="J737" s="29">
        <f>SUM('Дані з ДІСО'!P737:R737)</f>
        <v>0</v>
      </c>
      <c r="K737" s="29">
        <f>SUM('Дані з ДІСО'!V737:X737)</f>
        <v>0</v>
      </c>
      <c r="L737" s="40">
        <f>ROUNDUP('Дані з ДІСО'!J737/'Коефіцієнти АТО'!$R737,0)</f>
        <v>155</v>
      </c>
      <c r="M737" s="40">
        <f>ROUNDUP('Дані з ДІСО'!K737/'Коефіцієнти АТО'!$R737,0)</f>
        <v>203</v>
      </c>
      <c r="N737" s="40">
        <f>ROUNDUP('Дані з ДІСО'!L737/'Коефіцієнти АТО'!$R737,0)</f>
        <v>37</v>
      </c>
      <c r="O737" s="59">
        <f>(L737*Параметри!$K$32+M737*Параметри!$L$32+N737*Параметри!$M$32)/18</f>
        <v>639.81111111111113</v>
      </c>
      <c r="P737" s="41">
        <f>IF(H737=0,"",'Дані з ДІСО'!Y737/H737)</f>
        <v>0</v>
      </c>
      <c r="Q737" s="29">
        <f>IF(H737=0,"",(1+0.25*P737)*O737*Параметри!$K$51)</f>
        <v>131046.24673697431</v>
      </c>
      <c r="R737" s="29">
        <f>IF(H737=0,"",Q737*'Коефіцієнти АТО'!T737)</f>
        <v>16380.780842121789</v>
      </c>
      <c r="S737" s="29">
        <f>IF(H737=0,"",H737*(1+0.25*P737)*Параметри!$K$66*Параметри!$K$20/1000)</f>
        <v>0</v>
      </c>
      <c r="T737" s="29">
        <f>IF(H737=0,"",H737*(1+0.25*P737)*'Коефіцієнти АТО'!$S737*Параметри!$K$20/1000)</f>
        <v>21558.345095395616</v>
      </c>
      <c r="U737" s="29">
        <f t="shared" si="102"/>
        <v>168985.37267449169</v>
      </c>
      <c r="V737" s="29">
        <f t="shared" si="103"/>
        <v>168985.37267449169</v>
      </c>
      <c r="W737" s="40">
        <f>ROUNDUP('Дані з ДІСО'!P737/Параметри!$K$24,0)</f>
        <v>0</v>
      </c>
      <c r="X737" s="40">
        <f>ROUNDUP('Дані з ДІСО'!Q737/Параметри!$K$24,0)</f>
        <v>0</v>
      </c>
      <c r="Y737" s="40">
        <f>ROUNDUP('Дані з ДІСО'!R737/Параметри!$K$24,0)</f>
        <v>0</v>
      </c>
      <c r="Z737" s="59">
        <f>(W737*Параметри!$K$33+X737*Параметри!$L$33+Y737*Параметри!$M$33)/18</f>
        <v>0</v>
      </c>
      <c r="AA737" s="41">
        <f>IF(J737=0,0,'Дані з ДІСО'!AA737/J737)</f>
        <v>0</v>
      </c>
      <c r="AB737" s="29">
        <f>(1+0.25*AA737)*Z737*Параметри!$K$51</f>
        <v>0</v>
      </c>
      <c r="AC737" s="29">
        <f>AB737*'Коефіцієнти АТО'!U737</f>
        <v>0</v>
      </c>
      <c r="AD737" s="29">
        <f>J737*(1+0.25*AA737)*Параметри!$K$66*Параметри!$K$20/1000</f>
        <v>0</v>
      </c>
      <c r="AE737" s="29">
        <f>(1+0.25*AA737)*J737*'Коефіцієнти АТО'!S737*Параметри!$K$20/1000</f>
        <v>0</v>
      </c>
      <c r="AF737" s="29">
        <f t="shared" si="99"/>
        <v>0</v>
      </c>
      <c r="AG737" s="29">
        <v>0</v>
      </c>
      <c r="AH737" s="40">
        <v>63</v>
      </c>
      <c r="AI737" s="40">
        <v>0</v>
      </c>
      <c r="AJ737" s="40">
        <f t="shared" si="100"/>
        <v>0</v>
      </c>
      <c r="AK737" s="29">
        <f>(AH737+AI737)*(1+0.25*AJ737)*Параметри!$K$53</f>
        <v>11304.044368848003</v>
      </c>
      <c r="AL737" s="29">
        <f>ROUNDUP(('Дані з ДІСО'!AU737+'Дані з ДІСО'!AW737)/Параметри!$K$28,0)</f>
        <v>0</v>
      </c>
      <c r="AM737" s="64">
        <f>AL737*Параметри!$M$35/18</f>
        <v>0</v>
      </c>
      <c r="AN737" s="29">
        <f>IF(AL737=0,0,'Дані з ДІСО'!AW737/SUM('Дані з ДІСО'!AU737,'Дані з ДІСО'!AW737))</f>
        <v>0</v>
      </c>
      <c r="AO737" s="29">
        <f>(1+0.25*AN737)*AM737*Параметри!$K$51</f>
        <v>0</v>
      </c>
      <c r="AP737" s="40">
        <f>ROUNDUP(('Дані з ДІСО'!AE737+'Дані не з ДІСО'!E737+'Дані не з ДІСО'!G737)/Параметри!$K$69,0)</f>
        <v>0</v>
      </c>
      <c r="AQ737" s="40">
        <f t="shared" si="104"/>
        <v>0</v>
      </c>
      <c r="AR737" s="40">
        <f>IF(AP737=0,0,('Дані з ДІСО'!AH737+'Дані не з ДІСО'!G737)/('Дані з ДІСО'!AE737+'Дані не з ДІСО'!E737+'Дані не з ДІСО'!G737))</f>
        <v>0</v>
      </c>
      <c r="AS737" s="29">
        <f>AQ737*(1+0.25*AR737)*Параметри!$K$51</f>
        <v>0</v>
      </c>
      <c r="AT737" s="40">
        <f>ROUNDUP('Дані з ДІСО'!AF737/Параметри!$K$70,0)</f>
        <v>0</v>
      </c>
      <c r="AU737" s="40">
        <f t="shared" si="105"/>
        <v>0</v>
      </c>
      <c r="AV737" s="40">
        <f>IF(AT737=0,0,'Дані з ДІСО'!AI737/'Дані з ДІСО'!AF737)</f>
        <v>0</v>
      </c>
      <c r="AW737" s="29">
        <f>AU737*(1+0.25*AV737)*Параметри!$K$51</f>
        <v>0</v>
      </c>
      <c r="AX737" s="40">
        <f>ROUNDUP('Дані з ДІСО'!AR737/Параметри!$K$29,0)</f>
        <v>0</v>
      </c>
      <c r="AY737" s="40">
        <f>ROUNDUP('Дані з ДІСО'!AS737/Параметри!$K$29,0)</f>
        <v>0</v>
      </c>
      <c r="AZ737" s="40">
        <f>ROUNDUP('Дані з ДІСО'!AT737/Параметри!$K$29,0)</f>
        <v>0</v>
      </c>
      <c r="BA737" s="64">
        <f>(AX737*Параметри!$K$32+AY737*Параметри!$L$32+AZ737*Параметри!$M$32)/18</f>
        <v>0</v>
      </c>
      <c r="BB737" s="29">
        <f>(BA737*Параметри!$K$51+SUM('Дані з ДІСО'!AR737:AT737)*Параметри!$K$48*Параметри!$K$20/1000)*Параметри!$K$74</f>
        <v>0</v>
      </c>
      <c r="BC737" s="40">
        <f>ROUNDUP(('Дані не з ДІСО'!I737+'Дані не з ДІСО'!K737)/Параметри!$K$26,0)</f>
        <v>0</v>
      </c>
      <c r="BD737" s="29">
        <f>BC737*Параметри!$M$36/18</f>
        <v>0</v>
      </c>
      <c r="BE737" s="40">
        <f>IF(BC737=0,0,'Дані не з ДІСО'!K737/('Дані не з ДІСО'!I737+'Дані не з ДІСО'!K737))</f>
        <v>0</v>
      </c>
      <c r="BF737" s="29">
        <f>(1+0.25*BE737)*BD737*Параметри!$K$51</f>
        <v>0</v>
      </c>
      <c r="BG737" s="40">
        <f>ROUNDUP('Дані не з ДІСО'!M737/Параметри!$K$27,0)</f>
        <v>0</v>
      </c>
      <c r="BH737" s="40">
        <f>BG737*Параметри!$M$37/18</f>
        <v>0</v>
      </c>
      <c r="BI737" s="29">
        <f>BH737*Параметри!$K$51</f>
        <v>0</v>
      </c>
      <c r="BJ737" s="29">
        <f>'Дані не з ДІСО'!N737*Параметри!$K$76</f>
        <v>0</v>
      </c>
      <c r="BK737" s="40">
        <f>ROUNDUP('Дані з ДІСО'!V737/Параметри!$K$25,0)</f>
        <v>0</v>
      </c>
      <c r="BL737" s="40">
        <f>ROUNDUP('Дані з ДІСО'!W737/Параметри!$K$25,0)</f>
        <v>0</v>
      </c>
      <c r="BM737" s="40">
        <f>ROUNDUP('Дані з ДІСО'!X737/Параметри!$K$25,0)</f>
        <v>0</v>
      </c>
      <c r="BN737" s="40">
        <f>(BK737*Параметри!$K$34+BL737*Параметри!$L$34+BM737*Параметри!$M$34)/18</f>
        <v>0</v>
      </c>
      <c r="BO737" s="40">
        <f>IF(K737=0,0,'Дані з ДІСО'!AC737/K737)</f>
        <v>0</v>
      </c>
      <c r="BP737" s="29">
        <f>(1+0.25*BO737)*BN737*Параметри!$K$51</f>
        <v>0</v>
      </c>
      <c r="BQ737" s="29">
        <f>BP737*'Коефіцієнти АТО'!U737</f>
        <v>0</v>
      </c>
      <c r="BR737" s="29">
        <f>K737*(1+0.25*BO737)*Параметри!$K$66*Параметри!$K$20/1000</f>
        <v>0</v>
      </c>
      <c r="BS737" s="29">
        <f>(1+0.25*BO737)*K737*'Коефіцієнти АТО'!S737*Параметри!$K$20/1000</f>
        <v>0</v>
      </c>
      <c r="BT737" s="29">
        <f t="shared" si="106"/>
        <v>0</v>
      </c>
      <c r="BU737" s="40">
        <f>ROUNDUP('Дані з ДІСО'!AG737/Параметри!$K$71,0)</f>
        <v>0</v>
      </c>
      <c r="BV737" s="40">
        <f t="shared" si="107"/>
        <v>0</v>
      </c>
      <c r="BW737" s="40">
        <f>IF('Дані з ДІСО'!AG737=0,0,'Дані з ДІСО'!AJ737/'Дані з ДІСО'!AG737)</f>
        <v>0</v>
      </c>
      <c r="BX737" s="29">
        <f>BV737*(1+0.25*BW737)*Параметри!$K$51</f>
        <v>0</v>
      </c>
      <c r="BY737" s="29">
        <f>ROUND(IF(Параметри!$K$77="No",CC737,CC737*Параметри!$K$78)+AG737,1)</f>
        <v>162260.5</v>
      </c>
      <c r="BZ737" s="29">
        <f>ROUND(IF(Параметри!$K$77="No",BF737,BF737*Параметри!$K$78),1)</f>
        <v>0</v>
      </c>
      <c r="CA737" s="29">
        <f>ROUND(IF(Параметри!$K$77="No",BI737,BI737*Параметри!$K$78),1)</f>
        <v>0</v>
      </c>
      <c r="CB737" s="29">
        <f>ROUND(IF(Параметри!$K$77="No",BJ737,BJ737*Параметри!$K$78),1)</f>
        <v>0</v>
      </c>
      <c r="CC737" s="29">
        <f t="shared" si="101"/>
        <v>180289.41704333969</v>
      </c>
    </row>
    <row r="738" spans="1:81">
      <c r="A738" s="9">
        <v>737</v>
      </c>
      <c r="B738" s="9" t="s">
        <v>3145</v>
      </c>
      <c r="C738" s="9" t="s">
        <v>3146</v>
      </c>
      <c r="D738" s="9" t="s">
        <v>3774</v>
      </c>
      <c r="E738" s="9" t="s">
        <v>21</v>
      </c>
      <c r="F738" s="9" t="s">
        <v>3842</v>
      </c>
      <c r="G738" s="9" t="s">
        <v>1543</v>
      </c>
      <c r="H738" s="29">
        <f>SUM('Дані з ДІСО'!J738:L738)</f>
        <v>6943</v>
      </c>
      <c r="I738" s="29">
        <f>SUM('Дані з ДІСО'!G738:I738)</f>
        <v>397</v>
      </c>
      <c r="J738" s="29">
        <f>SUM('Дані з ДІСО'!P738:R738)</f>
        <v>0</v>
      </c>
      <c r="K738" s="29">
        <f>SUM('Дані з ДІСО'!V738:X738)</f>
        <v>0</v>
      </c>
      <c r="L738" s="40">
        <f>ROUNDUP('Дані з ДІСО'!J738/'Коефіцієнти АТО'!$R738,0)</f>
        <v>159</v>
      </c>
      <c r="M738" s="40">
        <f>ROUNDUP('Дані з ДІСО'!K738/'Коефіцієнти АТО'!$R738,0)</f>
        <v>202</v>
      </c>
      <c r="N738" s="40">
        <f>ROUNDUP('Дані з ДІСО'!L738/'Коефіцієнти АТО'!$R738,0)</f>
        <v>62</v>
      </c>
      <c r="O738" s="59">
        <f>(L738*Параметри!$K$32+M738*Параметри!$L$32+N738*Параметри!$M$32)/18</f>
        <v>692.41111111111115</v>
      </c>
      <c r="P738" s="41">
        <f>IF(H738=0,"",'Дані з ДІСО'!Y738/H738)</f>
        <v>0</v>
      </c>
      <c r="Q738" s="29">
        <f>IF(H738=0,"",(1+0.25*P738)*O738*Параметри!$K$51)</f>
        <v>141819.78983220793</v>
      </c>
      <c r="R738" s="29">
        <f>IF(H738=0,"",Q738*'Коефіцієнти АТО'!T738)</f>
        <v>2410.9364271475351</v>
      </c>
      <c r="S738" s="29">
        <f>IF(H738=0,"",H738*(1+0.25*P738)*Параметри!$K$66*Параметри!$K$20/1000)</f>
        <v>0</v>
      </c>
      <c r="T738" s="29">
        <f>IF(H738=0,"",H738*(1+0.25*P738)*'Коефіцієнти АТО'!$S738*Параметри!$K$20/1000)</f>
        <v>31716.397250093472</v>
      </c>
      <c r="U738" s="29">
        <f t="shared" si="102"/>
        <v>175947.12350944892</v>
      </c>
      <c r="V738" s="29">
        <f t="shared" si="103"/>
        <v>175947.12350944892</v>
      </c>
      <c r="W738" s="40">
        <f>ROUNDUP('Дані з ДІСО'!P738/Параметри!$K$24,0)</f>
        <v>0</v>
      </c>
      <c r="X738" s="40">
        <f>ROUNDUP('Дані з ДІСО'!Q738/Параметри!$K$24,0)</f>
        <v>0</v>
      </c>
      <c r="Y738" s="40">
        <f>ROUNDUP('Дані з ДІСО'!R738/Параметри!$K$24,0)</f>
        <v>0</v>
      </c>
      <c r="Z738" s="59">
        <f>(W738*Параметри!$K$33+X738*Параметри!$L$33+Y738*Параметри!$M$33)/18</f>
        <v>0</v>
      </c>
      <c r="AA738" s="41">
        <f>IF(J738=0,0,'Дані з ДІСО'!AA738/J738)</f>
        <v>0</v>
      </c>
      <c r="AB738" s="29">
        <f>(1+0.25*AA738)*Z738*Параметри!$K$51</f>
        <v>0</v>
      </c>
      <c r="AC738" s="29">
        <f>AB738*'Коефіцієнти АТО'!U738</f>
        <v>0</v>
      </c>
      <c r="AD738" s="29">
        <f>J738*(1+0.25*AA738)*Параметри!$K$66*Параметри!$K$20/1000</f>
        <v>0</v>
      </c>
      <c r="AE738" s="29">
        <f>(1+0.25*AA738)*J738*'Коефіцієнти АТО'!S738*Параметри!$K$20/1000</f>
        <v>0</v>
      </c>
      <c r="AF738" s="29">
        <f t="shared" si="99"/>
        <v>0</v>
      </c>
      <c r="AG738" s="29">
        <v>0</v>
      </c>
      <c r="AH738" s="40">
        <v>32</v>
      </c>
      <c r="AI738" s="40">
        <v>0</v>
      </c>
      <c r="AJ738" s="40">
        <f t="shared" si="100"/>
        <v>0</v>
      </c>
      <c r="AK738" s="29">
        <f>(AH738+AI738)*(1+0.25*AJ738)*Параметри!$K$53</f>
        <v>5741.7368222720015</v>
      </c>
      <c r="AL738" s="29">
        <f>ROUNDUP(('Дані з ДІСО'!AU738+'Дані з ДІСО'!AW738)/Параметри!$K$28,0)</f>
        <v>0</v>
      </c>
      <c r="AM738" s="64">
        <f>AL738*Параметри!$M$35/18</f>
        <v>0</v>
      </c>
      <c r="AN738" s="29">
        <f>IF(AL738=0,0,'Дані з ДІСО'!AW738/SUM('Дані з ДІСО'!AU738,'Дані з ДІСО'!AW738))</f>
        <v>0</v>
      </c>
      <c r="AO738" s="29">
        <f>(1+0.25*AN738)*AM738*Параметри!$K$51</f>
        <v>0</v>
      </c>
      <c r="AP738" s="40">
        <f>ROUNDUP(('Дані з ДІСО'!AE738+'Дані не з ДІСО'!E738+'Дані не з ДІСО'!G738)/Параметри!$K$69,0)</f>
        <v>0</v>
      </c>
      <c r="AQ738" s="40">
        <f t="shared" si="104"/>
        <v>0</v>
      </c>
      <c r="AR738" s="40">
        <f>IF(AP738=0,0,('Дані з ДІСО'!AH738+'Дані не з ДІСО'!G738)/('Дані з ДІСО'!AE738+'Дані не з ДІСО'!E738+'Дані не з ДІСО'!G738))</f>
        <v>0</v>
      </c>
      <c r="AS738" s="29">
        <f>AQ738*(1+0.25*AR738)*Параметри!$K$51</f>
        <v>0</v>
      </c>
      <c r="AT738" s="40">
        <f>ROUNDUP('Дані з ДІСО'!AF738/Параметри!$K$70,0)</f>
        <v>0</v>
      </c>
      <c r="AU738" s="40">
        <f t="shared" si="105"/>
        <v>0</v>
      </c>
      <c r="AV738" s="40">
        <f>IF(AT738=0,0,'Дані з ДІСО'!AI738/'Дані з ДІСО'!AF738)</f>
        <v>0</v>
      </c>
      <c r="AW738" s="29">
        <f>AU738*(1+0.25*AV738)*Параметри!$K$51</f>
        <v>0</v>
      </c>
      <c r="AX738" s="40">
        <f>ROUNDUP('Дані з ДІСО'!AR738/Параметри!$K$29,0)</f>
        <v>0</v>
      </c>
      <c r="AY738" s="40">
        <f>ROUNDUP('Дані з ДІСО'!AS738/Параметри!$K$29,0)</f>
        <v>0</v>
      </c>
      <c r="AZ738" s="40">
        <f>ROUNDUP('Дані з ДІСО'!AT738/Параметри!$K$29,0)</f>
        <v>0</v>
      </c>
      <c r="BA738" s="64">
        <f>(AX738*Параметри!$K$32+AY738*Параметри!$L$32+AZ738*Параметри!$M$32)/18</f>
        <v>0</v>
      </c>
      <c r="BB738" s="29">
        <f>(BA738*Параметри!$K$51+SUM('Дані з ДІСО'!AR738:AT738)*Параметри!$K$48*Параметри!$K$20/1000)*Параметри!$K$74</f>
        <v>0</v>
      </c>
      <c r="BC738" s="40">
        <f>ROUNDUP(('Дані не з ДІСО'!I738+'Дані не з ДІСО'!K738)/Параметри!$K$26,0)</f>
        <v>0</v>
      </c>
      <c r="BD738" s="29">
        <f>BC738*Параметри!$M$36/18</f>
        <v>0</v>
      </c>
      <c r="BE738" s="40">
        <f>IF(BC738=0,0,'Дані не з ДІСО'!K738/('Дані не з ДІСО'!I738+'Дані не з ДІСО'!K738))</f>
        <v>0</v>
      </c>
      <c r="BF738" s="29">
        <f>(1+0.25*BE738)*BD738*Параметри!$K$51</f>
        <v>0</v>
      </c>
      <c r="BG738" s="40">
        <f>ROUNDUP('Дані не з ДІСО'!M738/Параметри!$K$27,0)</f>
        <v>0</v>
      </c>
      <c r="BH738" s="40">
        <f>BG738*Параметри!$M$37/18</f>
        <v>0</v>
      </c>
      <c r="BI738" s="29">
        <f>BH738*Параметри!$K$51</f>
        <v>0</v>
      </c>
      <c r="BJ738" s="29">
        <f>'Дані не з ДІСО'!N738*Параметри!$K$76</f>
        <v>0</v>
      </c>
      <c r="BK738" s="40">
        <f>ROUNDUP('Дані з ДІСО'!V738/Параметри!$K$25,0)</f>
        <v>0</v>
      </c>
      <c r="BL738" s="40">
        <f>ROUNDUP('Дані з ДІСО'!W738/Параметри!$K$25,0)</f>
        <v>0</v>
      </c>
      <c r="BM738" s="40">
        <f>ROUNDUP('Дані з ДІСО'!X738/Параметри!$K$25,0)</f>
        <v>0</v>
      </c>
      <c r="BN738" s="40">
        <f>(BK738*Параметри!$K$34+BL738*Параметри!$L$34+BM738*Параметри!$M$34)/18</f>
        <v>0</v>
      </c>
      <c r="BO738" s="40">
        <f>IF(K738=0,0,'Дані з ДІСО'!AC738/K738)</f>
        <v>0</v>
      </c>
      <c r="BP738" s="29">
        <f>(1+0.25*BO738)*BN738*Параметри!$K$51</f>
        <v>0</v>
      </c>
      <c r="BQ738" s="29">
        <f>BP738*'Коефіцієнти АТО'!U738</f>
        <v>0</v>
      </c>
      <c r="BR738" s="29">
        <f>K738*(1+0.25*BO738)*Параметри!$K$66*Параметри!$K$20/1000</f>
        <v>0</v>
      </c>
      <c r="BS738" s="29">
        <f>(1+0.25*BO738)*K738*'Коефіцієнти АТО'!S738*Параметри!$K$20/1000</f>
        <v>0</v>
      </c>
      <c r="BT738" s="29">
        <f t="shared" si="106"/>
        <v>0</v>
      </c>
      <c r="BU738" s="40">
        <f>ROUNDUP('Дані з ДІСО'!AG738/Параметри!$K$71,0)</f>
        <v>0</v>
      </c>
      <c r="BV738" s="40">
        <f t="shared" si="107"/>
        <v>0</v>
      </c>
      <c r="BW738" s="40">
        <f>IF('Дані з ДІСО'!AG738=0,0,'Дані з ДІСО'!AJ738/'Дані з ДІСО'!AG738)</f>
        <v>0</v>
      </c>
      <c r="BX738" s="29">
        <f>BV738*(1+0.25*BW738)*Параметри!$K$51</f>
        <v>0</v>
      </c>
      <c r="BY738" s="29">
        <f>ROUND(IF(Параметри!$K$77="No",CC738,CC738*Параметри!$K$78)+AG738,1)</f>
        <v>163520</v>
      </c>
      <c r="BZ738" s="29">
        <f>ROUND(IF(Параметри!$K$77="No",BF738,BF738*Параметри!$K$78),1)</f>
        <v>0</v>
      </c>
      <c r="CA738" s="29">
        <f>ROUND(IF(Параметри!$K$77="No",BI738,BI738*Параметри!$K$78),1)</f>
        <v>0</v>
      </c>
      <c r="CB738" s="29">
        <f>ROUND(IF(Параметри!$K$77="No",BJ738,BJ738*Параметри!$K$78),1)</f>
        <v>0</v>
      </c>
      <c r="CC738" s="29">
        <f t="shared" si="101"/>
        <v>181688.86033172093</v>
      </c>
    </row>
    <row r="739" spans="1:81">
      <c r="A739" s="9">
        <v>738</v>
      </c>
      <c r="B739" s="9" t="s">
        <v>3097</v>
      </c>
      <c r="C739" s="9" t="s">
        <v>3097</v>
      </c>
      <c r="D739" s="9" t="s">
        <v>3843</v>
      </c>
      <c r="E739" s="9" t="s">
        <v>15</v>
      </c>
      <c r="F739" s="9" t="s">
        <v>3126</v>
      </c>
      <c r="G739" s="9" t="s">
        <v>1548</v>
      </c>
      <c r="H739" s="29">
        <f>SUM('Дані з ДІСО'!J739:L739)</f>
        <v>2333</v>
      </c>
      <c r="I739" s="29">
        <f>SUM('Дані з ДІСО'!G739:I739)</f>
        <v>131</v>
      </c>
      <c r="J739" s="29">
        <f>SUM('Дані з ДІСО'!P739:R739)</f>
        <v>1288</v>
      </c>
      <c r="K739" s="29">
        <f>SUM('Дані з ДІСО'!V739:X739)</f>
        <v>0</v>
      </c>
      <c r="L739" s="40">
        <f>ROUNDUP('Дані з ДІСО'!J739/'Коефіцієнти АТО'!$R739,0)</f>
        <v>35</v>
      </c>
      <c r="M739" s="40">
        <f>ROUNDUP('Дані з ДІСО'!K739/'Коефіцієнти АТО'!$R739,0)</f>
        <v>62</v>
      </c>
      <c r="N739" s="40">
        <f>ROUNDUP('Дані з ДІСО'!L739/'Коефіцієнти АТО'!$R739,0)</f>
        <v>21</v>
      </c>
      <c r="O739" s="59">
        <f>(L739*Параметри!$K$32+M739*Параметри!$L$32+N739*Параметри!$M$32)/18</f>
        <v>198.77222222222224</v>
      </c>
      <c r="P739" s="41">
        <f>IF(H739=0,"",'Дані з ДІСО'!Y739/H739)</f>
        <v>0</v>
      </c>
      <c r="Q739" s="29">
        <f>IF(H739=0,"",(1+0.25*P739)*O739*Параметри!$K$51)</f>
        <v>40712.568483773022</v>
      </c>
      <c r="R739" s="29">
        <f>IF(H739=0,"",Q739*'Коефіцієнти АТО'!T739)</f>
        <v>2849.8797938641119</v>
      </c>
      <c r="S739" s="29">
        <f>IF(H739=0,"",H739*(1+0.25*P739)*Параметри!$K$66*Параметри!$K$20/1000)</f>
        <v>0</v>
      </c>
      <c r="T739" s="29">
        <f>IF(H739=0,"",H739*(1+0.25*P739)*'Коефіцієнти АТО'!$S739*Параметри!$K$20/1000)</f>
        <v>5106.6726680432503</v>
      </c>
      <c r="U739" s="29">
        <f t="shared" si="102"/>
        <v>48669.120945680384</v>
      </c>
      <c r="V739" s="29">
        <f t="shared" si="103"/>
        <v>48669.120945680384</v>
      </c>
      <c r="W739" s="40">
        <f>ROUNDUP('Дані з ДІСО'!P739/Параметри!$K$24,0)</f>
        <v>55</v>
      </c>
      <c r="X739" s="40">
        <f>ROUNDUP('Дані з ДІСО'!Q739/Параметри!$K$24,0)</f>
        <v>79</v>
      </c>
      <c r="Y739" s="40">
        <f>ROUNDUP('Дані з ДІСО'!R739/Параметри!$K$24,0)</f>
        <v>11</v>
      </c>
      <c r="Z739" s="59">
        <f>(W739*Параметри!$K$33+X739*Параметри!$L$33+Y739*Параметри!$M$33)/18</f>
        <v>290</v>
      </c>
      <c r="AA739" s="41">
        <f>IF(J739=0,0,'Дані з ДІСО'!AA739/J739)</f>
        <v>0</v>
      </c>
      <c r="AB739" s="29">
        <f>(1+0.25*AA739)*Z739*Параметри!$K$51</f>
        <v>59397.861171439996</v>
      </c>
      <c r="AC739" s="29">
        <f>AB739*'Коефіцієнти АТО'!U739</f>
        <v>5999.1839783154401</v>
      </c>
      <c r="AD739" s="29">
        <f>J739*(1+0.25*AA739)*Параметри!$K$66*Параметри!$K$20/1000</f>
        <v>0</v>
      </c>
      <c r="AE739" s="29">
        <f>(1+0.25*AA739)*J739*'Коефіцієнти АТО'!S739*Параметри!$K$20/1000</f>
        <v>2819.2860679124333</v>
      </c>
      <c r="AF739" s="29">
        <f t="shared" si="99"/>
        <v>68216.331217667874</v>
      </c>
      <c r="AG739" s="29">
        <v>8185.2920994240012</v>
      </c>
      <c r="AH739" s="40">
        <v>5</v>
      </c>
      <c r="AI739" s="40">
        <v>0</v>
      </c>
      <c r="AJ739" s="40">
        <f t="shared" si="100"/>
        <v>0</v>
      </c>
      <c r="AK739" s="29">
        <f>(AH739+AI739)*(1+0.25*AJ739)*Параметри!$K$53</f>
        <v>897.14637848000029</v>
      </c>
      <c r="AL739" s="29">
        <f>ROUNDUP(('Дані з ДІСО'!AU739+'Дані з ДІСО'!AW739)/Параметри!$K$28,0)</f>
        <v>0</v>
      </c>
      <c r="AM739" s="64">
        <f>AL739*Параметри!$M$35/18</f>
        <v>0</v>
      </c>
      <c r="AN739" s="29">
        <f>IF(AL739=0,0,'Дані з ДІСО'!AW739/SUM('Дані з ДІСО'!AU739,'Дані з ДІСО'!AW739))</f>
        <v>0</v>
      </c>
      <c r="AO739" s="29">
        <f>(1+0.25*AN739)*AM739*Параметри!$K$51</f>
        <v>0</v>
      </c>
      <c r="AP739" s="40">
        <f>ROUNDUP(('Дані з ДІСО'!AE739+'Дані не з ДІСО'!E739+'Дані не з ДІСО'!G739)/Параметри!$K$69,0)</f>
        <v>110</v>
      </c>
      <c r="AQ739" s="40">
        <f t="shared" si="104"/>
        <v>220</v>
      </c>
      <c r="AR739" s="40">
        <f>IF(AP739=0,0,('Дані з ДІСО'!AH739+'Дані не з ДІСО'!G739)/('Дані з ДІСО'!AE739+'Дані не з ДІСО'!E739+'Дані не з ДІСО'!G739))</f>
        <v>0</v>
      </c>
      <c r="AS739" s="29">
        <f>AQ739*(1+0.25*AR739)*Параметри!$K$51</f>
        <v>45060.446405919996</v>
      </c>
      <c r="AT739" s="40">
        <f>ROUNDUP('Дані з ДІСО'!AF739/Параметри!$K$70,0)</f>
        <v>128</v>
      </c>
      <c r="AU739" s="40">
        <f t="shared" si="105"/>
        <v>256</v>
      </c>
      <c r="AV739" s="40">
        <f>IF(AT739=0,0,'Дані з ДІСО'!AI739/'Дані з ДІСО'!AF739)</f>
        <v>0</v>
      </c>
      <c r="AW739" s="29">
        <f>AU739*(1+0.25*AV739)*Параметри!$K$51</f>
        <v>52433.973999615999</v>
      </c>
      <c r="AX739" s="40">
        <f>ROUNDUP('Дані з ДІСО'!AR739/Параметри!$K$29,0)</f>
        <v>2</v>
      </c>
      <c r="AY739" s="40">
        <f>ROUNDUP('Дані з ДІСО'!AS739/Параметри!$K$29,0)</f>
        <v>2</v>
      </c>
      <c r="AZ739" s="40">
        <f>ROUNDUP('Дані з ДІСО'!AT739/Параметри!$K$29,0)</f>
        <v>1</v>
      </c>
      <c r="BA739" s="64">
        <f>(AX739*Параметри!$K$32+AY739*Параметри!$L$32+AZ739*Параметри!$M$32)/18</f>
        <v>8.1611111111111114</v>
      </c>
      <c r="BB739" s="29">
        <f>(BA739*Параметри!$K$51+SUM('Дані з ДІСО'!AR739:AT739)*Параметри!$K$48*Параметри!$K$20/1000)*Параметри!$K$74</f>
        <v>1491.3460229876891</v>
      </c>
      <c r="BC739" s="40">
        <f>ROUNDUP(('Дані не з ДІСО'!I739+'Дані не з ДІСО'!K739)/Параметри!$K$26,0)</f>
        <v>155</v>
      </c>
      <c r="BD739" s="29">
        <f>BC739*Параметри!$M$36/18</f>
        <v>241.11111111111111</v>
      </c>
      <c r="BE739" s="40">
        <f>IF(BC739=0,0,'Дані не з ДІСО'!K739/('Дані не з ДІСО'!I739+'Дані не з ДІСО'!K739))</f>
        <v>0</v>
      </c>
      <c r="BF739" s="29">
        <f>(1+0.25*BE739)*BD739*Параметри!$K$51</f>
        <v>49384.428636791112</v>
      </c>
      <c r="BG739" s="40">
        <f>ROUNDUP('Дані не з ДІСО'!M739/Параметри!$K$27,0)</f>
        <v>62</v>
      </c>
      <c r="BH739" s="40">
        <f>BG739*Параметри!$M$37/18</f>
        <v>103.33333333333333</v>
      </c>
      <c r="BI739" s="29">
        <f>BH739*Параметри!$K$51</f>
        <v>21164.755130053331</v>
      </c>
      <c r="BJ739" s="29">
        <f>'Дані не з ДІСО'!N739*Параметри!$K$76</f>
        <v>50369.546256744004</v>
      </c>
      <c r="BK739" s="40">
        <f>ROUNDUP('Дані з ДІСО'!V739/Параметри!$K$25,0)</f>
        <v>0</v>
      </c>
      <c r="BL739" s="40">
        <f>ROUNDUP('Дані з ДІСО'!W739/Параметри!$K$25,0)</f>
        <v>0</v>
      </c>
      <c r="BM739" s="40">
        <f>ROUNDUP('Дані з ДІСО'!X739/Параметри!$K$25,0)</f>
        <v>0</v>
      </c>
      <c r="BN739" s="40">
        <f>(BK739*Параметри!$K$34+BL739*Параметри!$L$34+BM739*Параметри!$M$34)/18</f>
        <v>0</v>
      </c>
      <c r="BO739" s="40">
        <f>IF(K739=0,0,'Дані з ДІСО'!AC739/K739)</f>
        <v>0</v>
      </c>
      <c r="BP739" s="29">
        <f>(1+0.25*BO739)*BN739*Параметри!$K$51</f>
        <v>0</v>
      </c>
      <c r="BQ739" s="29">
        <f>BP739*'Коефіцієнти АТО'!U739</f>
        <v>0</v>
      </c>
      <c r="BR739" s="29">
        <f>K739*(1+0.25*BO739)*Параметри!$K$66*Параметри!$K$20/1000</f>
        <v>0</v>
      </c>
      <c r="BS739" s="29">
        <f>(1+0.25*BO739)*K739*'Коефіцієнти АТО'!S739*Параметри!$K$20/1000</f>
        <v>0</v>
      </c>
      <c r="BT739" s="29">
        <f t="shared" si="106"/>
        <v>0</v>
      </c>
      <c r="BU739" s="40">
        <f>ROUNDUP('Дані з ДІСО'!AG739/Параметри!$K$71,0)</f>
        <v>0</v>
      </c>
      <c r="BV739" s="40">
        <f t="shared" si="107"/>
        <v>0</v>
      </c>
      <c r="BW739" s="40">
        <f>IF('Дані з ДІСО'!AG739=0,0,'Дані з ДІСО'!AJ739/'Дані з ДІСО'!AG739)</f>
        <v>0</v>
      </c>
      <c r="BX739" s="29">
        <f>BV739*(1+0.25*BW739)*Параметри!$K$51</f>
        <v>0</v>
      </c>
      <c r="BY739" s="29">
        <f>ROUND(IF(Параметри!$K$77="No",CC739,CC739*Параметри!$K$78)+AG739,1)</f>
        <v>203276.79999999999</v>
      </c>
      <c r="BZ739" s="29">
        <f>ROUND(IF(Параметри!$K$77="No",BF739,BF739*Параметри!$K$78),1)</f>
        <v>44446</v>
      </c>
      <c r="CA739" s="29">
        <f>ROUND(IF(Параметри!$K$77="No",BI739,BI739*Параметри!$K$78),1)</f>
        <v>19048.3</v>
      </c>
      <c r="CB739" s="29">
        <f>ROUND(IF(Параметри!$K$77="No",BJ739,BJ739*Параметри!$K$78),1)</f>
        <v>45332.6</v>
      </c>
      <c r="CC739" s="29">
        <f t="shared" si="101"/>
        <v>216768.36497035192</v>
      </c>
    </row>
    <row r="740" spans="1:81">
      <c r="A740" s="9">
        <v>739</v>
      </c>
      <c r="B740" s="9" t="s">
        <v>3148</v>
      </c>
      <c r="C740" s="9" t="s">
        <v>3148</v>
      </c>
      <c r="D740" s="9" t="s">
        <v>3843</v>
      </c>
      <c r="E740" s="9" t="s">
        <v>24</v>
      </c>
      <c r="F740" s="9" t="s">
        <v>3844</v>
      </c>
      <c r="G740" s="9" t="s">
        <v>1552</v>
      </c>
      <c r="H740" s="29">
        <f>SUM('Дані з ДІСО'!J740:L740)</f>
        <v>771.5</v>
      </c>
      <c r="I740" s="29">
        <f>SUM('Дані з ДІСО'!G740:I740)</f>
        <v>45</v>
      </c>
      <c r="J740" s="29">
        <f>SUM('Дані з ДІСО'!P740:R740)</f>
        <v>0</v>
      </c>
      <c r="K740" s="29">
        <f>SUM('Дані з ДІСО'!V740:X740)</f>
        <v>0</v>
      </c>
      <c r="L740" s="40">
        <f>ROUNDUP('Дані з ДІСО'!J740/'Коефіцієнти АТО'!$R740,0)</f>
        <v>21</v>
      </c>
      <c r="M740" s="40">
        <f>ROUNDUP('Дані з ДІСО'!K740/'Коефіцієнти АТО'!$R740,0)</f>
        <v>32</v>
      </c>
      <c r="N740" s="40">
        <f>ROUNDUP('Дані з ДІСО'!L740/'Коефіцієнти АТО'!$R740,0)</f>
        <v>8</v>
      </c>
      <c r="O740" s="59">
        <f>(L740*Параметри!$K$32+M740*Параметри!$L$32+N740*Параметри!$M$32)/18</f>
        <v>100.74444444444445</v>
      </c>
      <c r="P740" s="41">
        <f>IF(H740=0,"",'Дані з ДІСО'!Y740/H740)</f>
        <v>0</v>
      </c>
      <c r="Q740" s="29">
        <f>IF(H740=0,"",(1+0.25*P740)*O740*Параметри!$K$51)</f>
        <v>20634.498361741247</v>
      </c>
      <c r="R740" s="29">
        <f>IF(H740=0,"",Q740*'Коефіцієнти АТО'!T740)</f>
        <v>350.78647214960125</v>
      </c>
      <c r="S740" s="29">
        <f>IF(H740=0,"",H740*(1+0.25*P740)*Параметри!$K$66*Параметри!$K$20/1000)</f>
        <v>0</v>
      </c>
      <c r="T740" s="29">
        <f>IF(H740=0,"",H740*(1+0.25*P740)*'Коефіцієнти АТО'!$S740*Параметри!$K$20/1000)</f>
        <v>3891.4122898293763</v>
      </c>
      <c r="U740" s="29">
        <f t="shared" si="102"/>
        <v>24876.697123720223</v>
      </c>
      <c r="V740" s="29">
        <f t="shared" si="103"/>
        <v>24876.697123720223</v>
      </c>
      <c r="W740" s="40">
        <f>ROUNDUP('Дані з ДІСО'!P740/Параметри!$K$24,0)</f>
        <v>0</v>
      </c>
      <c r="X740" s="40">
        <f>ROUNDUP('Дані з ДІСО'!Q740/Параметри!$K$24,0)</f>
        <v>0</v>
      </c>
      <c r="Y740" s="40">
        <f>ROUNDUP('Дані з ДІСО'!R740/Параметри!$K$24,0)</f>
        <v>0</v>
      </c>
      <c r="Z740" s="59">
        <f>(W740*Параметри!$K$33+X740*Параметри!$L$33+Y740*Параметри!$M$33)/18</f>
        <v>0</v>
      </c>
      <c r="AA740" s="41">
        <f>IF(J740=0,0,'Дані з ДІСО'!AA740/J740)</f>
        <v>0</v>
      </c>
      <c r="AB740" s="29">
        <f>(1+0.25*AA740)*Z740*Параметри!$K$51</f>
        <v>0</v>
      </c>
      <c r="AC740" s="29">
        <f>AB740*'Коефіцієнти АТО'!U740</f>
        <v>0</v>
      </c>
      <c r="AD740" s="29">
        <f>J740*(1+0.25*AA740)*Параметри!$K$66*Параметри!$K$20/1000</f>
        <v>0</v>
      </c>
      <c r="AE740" s="29">
        <f>(1+0.25*AA740)*J740*'Коефіцієнти АТО'!S740*Параметри!$K$20/1000</f>
        <v>0</v>
      </c>
      <c r="AF740" s="29">
        <f t="shared" si="99"/>
        <v>0</v>
      </c>
      <c r="AG740" s="29">
        <v>0</v>
      </c>
      <c r="AH740" s="40">
        <v>5</v>
      </c>
      <c r="AI740" s="40">
        <v>0</v>
      </c>
      <c r="AJ740" s="40">
        <f t="shared" si="100"/>
        <v>0</v>
      </c>
      <c r="AK740" s="29">
        <f>(AH740+AI740)*(1+0.25*AJ740)*Параметри!$K$53</f>
        <v>897.14637848000029</v>
      </c>
      <c r="AL740" s="29">
        <f>ROUNDUP(('Дані з ДІСО'!AU740+'Дані з ДІСО'!AW740)/Параметри!$K$28,0)</f>
        <v>0</v>
      </c>
      <c r="AM740" s="64">
        <f>AL740*Параметри!$M$35/18</f>
        <v>0</v>
      </c>
      <c r="AN740" s="29">
        <f>IF(AL740=0,0,'Дані з ДІСО'!AW740/SUM('Дані з ДІСО'!AU740,'Дані з ДІСО'!AW740))</f>
        <v>0</v>
      </c>
      <c r="AO740" s="29">
        <f>(1+0.25*AN740)*AM740*Параметри!$K$51</f>
        <v>0</v>
      </c>
      <c r="AP740" s="40">
        <f>ROUNDUP(('Дані з ДІСО'!AE740+'Дані не з ДІСО'!E740+'Дані не з ДІСО'!G740)/Параметри!$K$69,0)</f>
        <v>0</v>
      </c>
      <c r="AQ740" s="40">
        <f t="shared" si="104"/>
        <v>0</v>
      </c>
      <c r="AR740" s="40">
        <f>IF(AP740=0,0,('Дані з ДІСО'!AH740+'Дані не з ДІСО'!G740)/('Дані з ДІСО'!AE740+'Дані не з ДІСО'!E740+'Дані не з ДІСО'!G740))</f>
        <v>0</v>
      </c>
      <c r="AS740" s="29">
        <f>AQ740*(1+0.25*AR740)*Параметри!$K$51</f>
        <v>0</v>
      </c>
      <c r="AT740" s="40">
        <f>ROUNDUP('Дані з ДІСО'!AF740/Параметри!$K$70,0)</f>
        <v>0</v>
      </c>
      <c r="AU740" s="40">
        <f t="shared" si="105"/>
        <v>0</v>
      </c>
      <c r="AV740" s="40">
        <f>IF(AT740=0,0,'Дані з ДІСО'!AI740/'Дані з ДІСО'!AF740)</f>
        <v>0</v>
      </c>
      <c r="AW740" s="29">
        <f>AU740*(1+0.25*AV740)*Параметри!$K$51</f>
        <v>0</v>
      </c>
      <c r="AX740" s="40">
        <f>ROUNDUP('Дані з ДІСО'!AR740/Параметри!$K$29,0)</f>
        <v>0</v>
      </c>
      <c r="AY740" s="40">
        <f>ROUNDUP('Дані з ДІСО'!AS740/Параметри!$K$29,0)</f>
        <v>0</v>
      </c>
      <c r="AZ740" s="40">
        <f>ROUNDUP('Дані з ДІСО'!AT740/Параметри!$K$29,0)</f>
        <v>0</v>
      </c>
      <c r="BA740" s="64">
        <f>(AX740*Параметри!$K$32+AY740*Параметри!$L$32+AZ740*Параметри!$M$32)/18</f>
        <v>0</v>
      </c>
      <c r="BB740" s="29">
        <f>(BA740*Параметри!$K$51+SUM('Дані з ДІСО'!AR740:AT740)*Параметри!$K$48*Параметри!$K$20/1000)*Параметри!$K$74</f>
        <v>0</v>
      </c>
      <c r="BC740" s="40">
        <f>ROUNDUP(('Дані не з ДІСО'!I740+'Дані не з ДІСО'!K740)/Параметри!$K$26,0)</f>
        <v>0</v>
      </c>
      <c r="BD740" s="29">
        <f>BC740*Параметри!$M$36/18</f>
        <v>0</v>
      </c>
      <c r="BE740" s="40">
        <f>IF(BC740=0,0,'Дані не з ДІСО'!K740/('Дані не з ДІСО'!I740+'Дані не з ДІСО'!K740))</f>
        <v>0</v>
      </c>
      <c r="BF740" s="29">
        <f>(1+0.25*BE740)*BD740*Параметри!$K$51</f>
        <v>0</v>
      </c>
      <c r="BG740" s="40">
        <f>ROUNDUP('Дані не з ДІСО'!M740/Параметри!$K$27,0)</f>
        <v>0</v>
      </c>
      <c r="BH740" s="40">
        <f>BG740*Параметри!$M$37/18</f>
        <v>0</v>
      </c>
      <c r="BI740" s="29">
        <f>BH740*Параметри!$K$51</f>
        <v>0</v>
      </c>
      <c r="BJ740" s="29">
        <f>'Дані не з ДІСО'!N740*Параметри!$K$76</f>
        <v>0</v>
      </c>
      <c r="BK740" s="40">
        <f>ROUNDUP('Дані з ДІСО'!V740/Параметри!$K$25,0)</f>
        <v>0</v>
      </c>
      <c r="BL740" s="40">
        <f>ROUNDUP('Дані з ДІСО'!W740/Параметри!$K$25,0)</f>
        <v>0</v>
      </c>
      <c r="BM740" s="40">
        <f>ROUNDUP('Дані з ДІСО'!X740/Параметри!$K$25,0)</f>
        <v>0</v>
      </c>
      <c r="BN740" s="40">
        <f>(BK740*Параметри!$K$34+BL740*Параметри!$L$34+BM740*Параметри!$M$34)/18</f>
        <v>0</v>
      </c>
      <c r="BO740" s="40">
        <f>IF(K740=0,0,'Дані з ДІСО'!AC740/K740)</f>
        <v>0</v>
      </c>
      <c r="BP740" s="29">
        <f>(1+0.25*BO740)*BN740*Параметри!$K$51</f>
        <v>0</v>
      </c>
      <c r="BQ740" s="29">
        <f>BP740*'Коефіцієнти АТО'!U740</f>
        <v>0</v>
      </c>
      <c r="BR740" s="29">
        <f>K740*(1+0.25*BO740)*Параметри!$K$66*Параметри!$K$20/1000</f>
        <v>0</v>
      </c>
      <c r="BS740" s="29">
        <f>(1+0.25*BO740)*K740*'Коефіцієнти АТО'!S740*Параметри!$K$20/1000</f>
        <v>0</v>
      </c>
      <c r="BT740" s="29">
        <f t="shared" si="106"/>
        <v>0</v>
      </c>
      <c r="BU740" s="40">
        <f>ROUNDUP('Дані з ДІСО'!AG740/Параметри!$K$71,0)</f>
        <v>0</v>
      </c>
      <c r="BV740" s="40">
        <f t="shared" si="107"/>
        <v>0</v>
      </c>
      <c r="BW740" s="40">
        <f>IF('Дані з ДІСО'!AG740=0,0,'Дані з ДІСО'!AJ740/'Дані з ДІСО'!AG740)</f>
        <v>0</v>
      </c>
      <c r="BX740" s="29">
        <f>BV740*(1+0.25*BW740)*Параметри!$K$51</f>
        <v>0</v>
      </c>
      <c r="BY740" s="29">
        <f>ROUND(IF(Параметри!$K$77="No",CC740,CC740*Параметри!$K$78)+AG740,1)</f>
        <v>23196.5</v>
      </c>
      <c r="BZ740" s="29">
        <f>ROUND(IF(Параметри!$K$77="No",BF740,BF740*Параметри!$K$78),1)</f>
        <v>0</v>
      </c>
      <c r="CA740" s="29">
        <f>ROUND(IF(Параметри!$K$77="No",BI740,BI740*Параметри!$K$78),1)</f>
        <v>0</v>
      </c>
      <c r="CB740" s="29">
        <f>ROUND(IF(Параметри!$K$77="No",BJ740,BJ740*Параметри!$K$78),1)</f>
        <v>0</v>
      </c>
      <c r="CC740" s="29">
        <f t="shared" si="101"/>
        <v>25773.843502200223</v>
      </c>
    </row>
    <row r="741" spans="1:81">
      <c r="A741" s="9">
        <v>740</v>
      </c>
      <c r="B741" s="9" t="s">
        <v>3145</v>
      </c>
      <c r="C741" s="9" t="s">
        <v>3146</v>
      </c>
      <c r="D741" s="9" t="s">
        <v>3843</v>
      </c>
      <c r="E741" s="9" t="s">
        <v>21</v>
      </c>
      <c r="F741" s="9" t="s">
        <v>3845</v>
      </c>
      <c r="G741" s="9" t="s">
        <v>1554</v>
      </c>
      <c r="H741" s="29">
        <f>SUM('Дані з ДІСО'!J741:L741)</f>
        <v>2442</v>
      </c>
      <c r="I741" s="29">
        <f>SUM('Дані з ДІСО'!G741:I741)</f>
        <v>131</v>
      </c>
      <c r="J741" s="29">
        <f>SUM('Дані з ДІСО'!P741:R741)</f>
        <v>0</v>
      </c>
      <c r="K741" s="29">
        <f>SUM('Дані з ДІСО'!V741:X741)</f>
        <v>0</v>
      </c>
      <c r="L741" s="40">
        <f>ROUNDUP('Дані з ДІСО'!J741/'Коефіцієнти АТО'!$R741,0)</f>
        <v>53</v>
      </c>
      <c r="M741" s="40">
        <f>ROUNDUP('Дані з ДІСО'!K741/'Коефіцієнти АТО'!$R741,0)</f>
        <v>74</v>
      </c>
      <c r="N741" s="40">
        <f>ROUNDUP('Дані з ДІСО'!L741/'Коефіцієнти АТО'!$R741,0)</f>
        <v>18</v>
      </c>
      <c r="O741" s="59">
        <f>(L741*Параметри!$K$32+M741*Параметри!$L$32+N741*Параметри!$M$32)/18</f>
        <v>237.65555555555557</v>
      </c>
      <c r="P741" s="41">
        <f>IF(H741=0,"",'Дані з ДІСО'!Y741/H741)</f>
        <v>0</v>
      </c>
      <c r="Q741" s="29">
        <f>IF(H741=0,"",(1+0.25*P741)*O741*Параметри!$K$51)</f>
        <v>48676.661019001156</v>
      </c>
      <c r="R741" s="29">
        <f>IF(H741=0,"",Q741*'Коефіцієнти АТО'!T741)</f>
        <v>827.50323732301968</v>
      </c>
      <c r="S741" s="29">
        <f>IF(H741=0,"",H741*(1+0.25*P741)*Параметри!$K$66*Параметри!$K$20/1000)</f>
        <v>0</v>
      </c>
      <c r="T741" s="29">
        <f>IF(H741=0,"",H741*(1+0.25*P741)*'Коефіцієнти АТО'!$S741*Параметри!$K$20/1000)</f>
        <v>9993.314638374728</v>
      </c>
      <c r="U741" s="29">
        <f t="shared" si="102"/>
        <v>59497.478894698907</v>
      </c>
      <c r="V741" s="29">
        <f t="shared" si="103"/>
        <v>59497.478894698907</v>
      </c>
      <c r="W741" s="40">
        <f>ROUNDUP('Дані з ДІСО'!P741/Параметри!$K$24,0)</f>
        <v>0</v>
      </c>
      <c r="X741" s="40">
        <f>ROUNDUP('Дані з ДІСО'!Q741/Параметри!$K$24,0)</f>
        <v>0</v>
      </c>
      <c r="Y741" s="40">
        <f>ROUNDUP('Дані з ДІСО'!R741/Параметри!$K$24,0)</f>
        <v>0</v>
      </c>
      <c r="Z741" s="59">
        <f>(W741*Параметри!$K$33+X741*Параметри!$L$33+Y741*Параметри!$M$33)/18</f>
        <v>0</v>
      </c>
      <c r="AA741" s="41">
        <f>IF(J741=0,0,'Дані з ДІСО'!AA741/J741)</f>
        <v>0</v>
      </c>
      <c r="AB741" s="29">
        <f>(1+0.25*AA741)*Z741*Параметри!$K$51</f>
        <v>0</v>
      </c>
      <c r="AC741" s="29">
        <f>AB741*'Коефіцієнти АТО'!U741</f>
        <v>0</v>
      </c>
      <c r="AD741" s="29">
        <f>J741*(1+0.25*AA741)*Параметри!$K$66*Параметри!$K$20/1000</f>
        <v>0</v>
      </c>
      <c r="AE741" s="29">
        <f>(1+0.25*AA741)*J741*'Коефіцієнти АТО'!S741*Параметри!$K$20/1000</f>
        <v>0</v>
      </c>
      <c r="AF741" s="29">
        <f t="shared" si="99"/>
        <v>0</v>
      </c>
      <c r="AG741" s="29">
        <v>0</v>
      </c>
      <c r="AH741" s="40">
        <v>23</v>
      </c>
      <c r="AI741" s="40">
        <v>0</v>
      </c>
      <c r="AJ741" s="40">
        <f t="shared" si="100"/>
        <v>0</v>
      </c>
      <c r="AK741" s="29">
        <f>(AH741+AI741)*(1+0.25*AJ741)*Параметри!$K$53</f>
        <v>4126.8733410080013</v>
      </c>
      <c r="AL741" s="29">
        <f>ROUNDUP(('Дані з ДІСО'!AU741+'Дані з ДІСО'!AW741)/Параметри!$K$28,0)</f>
        <v>0</v>
      </c>
      <c r="AM741" s="64">
        <f>AL741*Параметри!$M$35/18</f>
        <v>0</v>
      </c>
      <c r="AN741" s="29">
        <f>IF(AL741=0,0,'Дані з ДІСО'!AW741/SUM('Дані з ДІСО'!AU741,'Дані з ДІСО'!AW741))</f>
        <v>0</v>
      </c>
      <c r="AO741" s="29">
        <f>(1+0.25*AN741)*AM741*Параметри!$K$51</f>
        <v>0</v>
      </c>
      <c r="AP741" s="40">
        <f>ROUNDUP(('Дані з ДІСО'!AE741+'Дані не з ДІСО'!E741+'Дані не з ДІСО'!G741)/Параметри!$K$69,0)</f>
        <v>0</v>
      </c>
      <c r="AQ741" s="40">
        <f t="shared" si="104"/>
        <v>0</v>
      </c>
      <c r="AR741" s="40">
        <f>IF(AP741=0,0,('Дані з ДІСО'!AH741+'Дані не з ДІСО'!G741)/('Дані з ДІСО'!AE741+'Дані не з ДІСО'!E741+'Дані не з ДІСО'!G741))</f>
        <v>0</v>
      </c>
      <c r="AS741" s="29">
        <f>AQ741*(1+0.25*AR741)*Параметри!$K$51</f>
        <v>0</v>
      </c>
      <c r="AT741" s="40">
        <f>ROUNDUP('Дані з ДІСО'!AF741/Параметри!$K$70,0)</f>
        <v>0</v>
      </c>
      <c r="AU741" s="40">
        <f t="shared" si="105"/>
        <v>0</v>
      </c>
      <c r="AV741" s="40">
        <f>IF(AT741=0,0,'Дані з ДІСО'!AI741/'Дані з ДІСО'!AF741)</f>
        <v>0</v>
      </c>
      <c r="AW741" s="29">
        <f>AU741*(1+0.25*AV741)*Параметри!$K$51</f>
        <v>0</v>
      </c>
      <c r="AX741" s="40">
        <f>ROUNDUP('Дані з ДІСО'!AR741/Параметри!$K$29,0)</f>
        <v>0</v>
      </c>
      <c r="AY741" s="40">
        <f>ROUNDUP('Дані з ДІСО'!AS741/Параметри!$K$29,0)</f>
        <v>0</v>
      </c>
      <c r="AZ741" s="40">
        <f>ROUNDUP('Дані з ДІСО'!AT741/Параметри!$K$29,0)</f>
        <v>0</v>
      </c>
      <c r="BA741" s="64">
        <f>(AX741*Параметри!$K$32+AY741*Параметри!$L$32+AZ741*Параметри!$M$32)/18</f>
        <v>0</v>
      </c>
      <c r="BB741" s="29">
        <f>(BA741*Параметри!$K$51+SUM('Дані з ДІСО'!AR741:AT741)*Параметри!$K$48*Параметри!$K$20/1000)*Параметри!$K$74</f>
        <v>0</v>
      </c>
      <c r="BC741" s="40">
        <f>ROUNDUP(('Дані не з ДІСО'!I741+'Дані не з ДІСО'!K741)/Параметри!$K$26,0)</f>
        <v>0</v>
      </c>
      <c r="BD741" s="29">
        <f>BC741*Параметри!$M$36/18</f>
        <v>0</v>
      </c>
      <c r="BE741" s="40">
        <f>IF(BC741=0,0,'Дані не з ДІСО'!K741/('Дані не з ДІСО'!I741+'Дані не з ДІСО'!K741))</f>
        <v>0</v>
      </c>
      <c r="BF741" s="29">
        <f>(1+0.25*BE741)*BD741*Параметри!$K$51</f>
        <v>0</v>
      </c>
      <c r="BG741" s="40">
        <f>ROUNDUP('Дані не з ДІСО'!M741/Параметри!$K$27,0)</f>
        <v>0</v>
      </c>
      <c r="BH741" s="40">
        <f>BG741*Параметри!$M$37/18</f>
        <v>0</v>
      </c>
      <c r="BI741" s="29">
        <f>BH741*Параметри!$K$51</f>
        <v>0</v>
      </c>
      <c r="BJ741" s="29">
        <f>'Дані не з ДІСО'!N741*Параметри!$K$76</f>
        <v>0</v>
      </c>
      <c r="BK741" s="40">
        <f>ROUNDUP('Дані з ДІСО'!V741/Параметри!$K$25,0)</f>
        <v>0</v>
      </c>
      <c r="BL741" s="40">
        <f>ROUNDUP('Дані з ДІСО'!W741/Параметри!$K$25,0)</f>
        <v>0</v>
      </c>
      <c r="BM741" s="40">
        <f>ROUNDUP('Дані з ДІСО'!X741/Параметри!$K$25,0)</f>
        <v>0</v>
      </c>
      <c r="BN741" s="40">
        <f>(BK741*Параметри!$K$34+BL741*Параметри!$L$34+BM741*Параметри!$M$34)/18</f>
        <v>0</v>
      </c>
      <c r="BO741" s="40">
        <f>IF(K741=0,0,'Дані з ДІСО'!AC741/K741)</f>
        <v>0</v>
      </c>
      <c r="BP741" s="29">
        <f>(1+0.25*BO741)*BN741*Параметри!$K$51</f>
        <v>0</v>
      </c>
      <c r="BQ741" s="29">
        <f>BP741*'Коефіцієнти АТО'!U741</f>
        <v>0</v>
      </c>
      <c r="BR741" s="29">
        <f>K741*(1+0.25*BO741)*Параметри!$K$66*Параметри!$K$20/1000</f>
        <v>0</v>
      </c>
      <c r="BS741" s="29">
        <f>(1+0.25*BO741)*K741*'Коефіцієнти АТО'!S741*Параметри!$K$20/1000</f>
        <v>0</v>
      </c>
      <c r="BT741" s="29">
        <f t="shared" si="106"/>
        <v>0</v>
      </c>
      <c r="BU741" s="40">
        <f>ROUNDUP('Дані з ДІСО'!AG741/Параметри!$K$71,0)</f>
        <v>0</v>
      </c>
      <c r="BV741" s="40">
        <f t="shared" si="107"/>
        <v>0</v>
      </c>
      <c r="BW741" s="40">
        <f>IF('Дані з ДІСО'!AG741=0,0,'Дані з ДІСО'!AJ741/'Дані з ДІСО'!AG741)</f>
        <v>0</v>
      </c>
      <c r="BX741" s="29">
        <f>BV741*(1+0.25*BW741)*Параметри!$K$51</f>
        <v>0</v>
      </c>
      <c r="BY741" s="29">
        <f>ROUND(IF(Параметри!$K$77="No",CC741,CC741*Параметри!$K$78)+AG741,1)</f>
        <v>57261.9</v>
      </c>
      <c r="BZ741" s="29">
        <f>ROUND(IF(Параметри!$K$77="No",BF741,BF741*Параметри!$K$78),1)</f>
        <v>0</v>
      </c>
      <c r="CA741" s="29">
        <f>ROUND(IF(Параметри!$K$77="No",BI741,BI741*Параметри!$K$78),1)</f>
        <v>0</v>
      </c>
      <c r="CB741" s="29">
        <f>ROUND(IF(Параметри!$K$77="No",BJ741,BJ741*Параметри!$K$78),1)</f>
        <v>0</v>
      </c>
      <c r="CC741" s="29">
        <f t="shared" si="101"/>
        <v>63624.352235706909</v>
      </c>
    </row>
    <row r="742" spans="1:81">
      <c r="A742" s="9">
        <v>741</v>
      </c>
      <c r="B742" s="9" t="s">
        <v>3151</v>
      </c>
      <c r="C742" s="9" t="s">
        <v>3151</v>
      </c>
      <c r="D742" s="9" t="s">
        <v>3843</v>
      </c>
      <c r="E742" s="9" t="s">
        <v>29</v>
      </c>
      <c r="F742" s="9" t="s">
        <v>3359</v>
      </c>
      <c r="G742" s="9" t="s">
        <v>1556</v>
      </c>
      <c r="H742" s="29">
        <f>SUM('Дані з ДІСО'!J742:L742)</f>
        <v>998</v>
      </c>
      <c r="I742" s="29">
        <f>SUM('Дані з ДІСО'!G742:I742)</f>
        <v>58</v>
      </c>
      <c r="J742" s="29">
        <f>SUM('Дані з ДІСО'!P742:R742)</f>
        <v>0</v>
      </c>
      <c r="K742" s="29">
        <f>SUM('Дані з ДІСО'!V742:X742)</f>
        <v>0</v>
      </c>
      <c r="L742" s="40">
        <f>ROUNDUP('Дані з ДІСО'!J742/'Коефіцієнти АТО'!$R742,0)</f>
        <v>23</v>
      </c>
      <c r="M742" s="40">
        <f>ROUNDUP('Дані з ДІСО'!K742/'Коефіцієнти АТО'!$R742,0)</f>
        <v>29</v>
      </c>
      <c r="N742" s="40">
        <f>ROUNDUP('Дані з ДІСО'!L742/'Коефіцієнти АТО'!$R742,0)</f>
        <v>8</v>
      </c>
      <c r="O742" s="59">
        <f>(L742*Параметри!$K$32+M742*Параметри!$L$32+N742*Параметри!$M$32)/18</f>
        <v>97.850000000000009</v>
      </c>
      <c r="P742" s="41">
        <f>IF(H742=0,"",'Дані з ДІСО'!Y742/H742)</f>
        <v>0</v>
      </c>
      <c r="Q742" s="29">
        <f>IF(H742=0,"",(1+0.25*P742)*O742*Параметри!$K$51)</f>
        <v>20041.6576400876</v>
      </c>
      <c r="R742" s="29">
        <f>IF(H742=0,"",Q742*'Коефіцієнти АТО'!T742)</f>
        <v>340.70817988148923</v>
      </c>
      <c r="S742" s="29">
        <f>IF(H742=0,"",H742*(1+0.25*P742)*Параметри!$K$66*Параметри!$K$20/1000)</f>
        <v>0</v>
      </c>
      <c r="T742" s="29">
        <f>IF(H742=0,"",H742*(1+0.25*P742)*'Коефіцієнти АТО'!$S742*Параметри!$K$20/1000)</f>
        <v>4084.081903807526</v>
      </c>
      <c r="U742" s="29">
        <f t="shared" si="102"/>
        <v>24466.447723776619</v>
      </c>
      <c r="V742" s="29">
        <f t="shared" si="103"/>
        <v>24466.447723776619</v>
      </c>
      <c r="W742" s="40">
        <f>ROUNDUP('Дані з ДІСО'!P742/Параметри!$K$24,0)</f>
        <v>0</v>
      </c>
      <c r="X742" s="40">
        <f>ROUNDUP('Дані з ДІСО'!Q742/Параметри!$K$24,0)</f>
        <v>0</v>
      </c>
      <c r="Y742" s="40">
        <f>ROUNDUP('Дані з ДІСО'!R742/Параметри!$K$24,0)</f>
        <v>0</v>
      </c>
      <c r="Z742" s="59">
        <f>(W742*Параметри!$K$33+X742*Параметри!$L$33+Y742*Параметри!$M$33)/18</f>
        <v>0</v>
      </c>
      <c r="AA742" s="41">
        <f>IF(J742=0,0,'Дані з ДІСО'!AA742/J742)</f>
        <v>0</v>
      </c>
      <c r="AB742" s="29">
        <f>(1+0.25*AA742)*Z742*Параметри!$K$51</f>
        <v>0</v>
      </c>
      <c r="AC742" s="29">
        <f>AB742*'Коефіцієнти АТО'!U742</f>
        <v>0</v>
      </c>
      <c r="AD742" s="29">
        <f>J742*(1+0.25*AA742)*Параметри!$K$66*Параметри!$K$20/1000</f>
        <v>0</v>
      </c>
      <c r="AE742" s="29">
        <f>(1+0.25*AA742)*J742*'Коефіцієнти АТО'!S742*Параметри!$K$20/1000</f>
        <v>0</v>
      </c>
      <c r="AF742" s="29">
        <f t="shared" si="99"/>
        <v>0</v>
      </c>
      <c r="AG742" s="29">
        <v>0</v>
      </c>
      <c r="AH742" s="40">
        <v>3</v>
      </c>
      <c r="AI742" s="40">
        <v>0</v>
      </c>
      <c r="AJ742" s="40">
        <f t="shared" si="100"/>
        <v>0</v>
      </c>
      <c r="AK742" s="29">
        <f>(AH742+AI742)*(1+0.25*AJ742)*Параметри!$K$53</f>
        <v>538.28782708800009</v>
      </c>
      <c r="AL742" s="29">
        <f>ROUNDUP(('Дані з ДІСО'!AU742+'Дані з ДІСО'!AW742)/Параметри!$K$28,0)</f>
        <v>0</v>
      </c>
      <c r="AM742" s="64">
        <f>AL742*Параметри!$M$35/18</f>
        <v>0</v>
      </c>
      <c r="AN742" s="29">
        <f>IF(AL742=0,0,'Дані з ДІСО'!AW742/SUM('Дані з ДІСО'!AU742,'Дані з ДІСО'!AW742))</f>
        <v>0</v>
      </c>
      <c r="AO742" s="29">
        <f>(1+0.25*AN742)*AM742*Параметри!$K$51</f>
        <v>0</v>
      </c>
      <c r="AP742" s="40">
        <f>ROUNDUP(('Дані з ДІСО'!AE742+'Дані не з ДІСО'!E742+'Дані не з ДІСО'!G742)/Параметри!$K$69,0)</f>
        <v>0</v>
      </c>
      <c r="AQ742" s="40">
        <f t="shared" si="104"/>
        <v>0</v>
      </c>
      <c r="AR742" s="40">
        <f>IF(AP742=0,0,('Дані з ДІСО'!AH742+'Дані не з ДІСО'!G742)/('Дані з ДІСО'!AE742+'Дані не з ДІСО'!E742+'Дані не з ДІСО'!G742))</f>
        <v>0</v>
      </c>
      <c r="AS742" s="29">
        <f>AQ742*(1+0.25*AR742)*Параметри!$K$51</f>
        <v>0</v>
      </c>
      <c r="AT742" s="40">
        <f>ROUNDUP('Дані з ДІСО'!AF742/Параметри!$K$70,0)</f>
        <v>0</v>
      </c>
      <c r="AU742" s="40">
        <f t="shared" si="105"/>
        <v>0</v>
      </c>
      <c r="AV742" s="40">
        <f>IF(AT742=0,0,'Дані з ДІСО'!AI742/'Дані з ДІСО'!AF742)</f>
        <v>0</v>
      </c>
      <c r="AW742" s="29">
        <f>AU742*(1+0.25*AV742)*Параметри!$K$51</f>
        <v>0</v>
      </c>
      <c r="AX742" s="40">
        <f>ROUNDUP('Дані з ДІСО'!AR742/Параметри!$K$29,0)</f>
        <v>0</v>
      </c>
      <c r="AY742" s="40">
        <f>ROUNDUP('Дані з ДІСО'!AS742/Параметри!$K$29,0)</f>
        <v>0</v>
      </c>
      <c r="AZ742" s="40">
        <f>ROUNDUP('Дані з ДІСО'!AT742/Параметри!$K$29,0)</f>
        <v>0</v>
      </c>
      <c r="BA742" s="64">
        <f>(AX742*Параметри!$K$32+AY742*Параметри!$L$32+AZ742*Параметри!$M$32)/18</f>
        <v>0</v>
      </c>
      <c r="BB742" s="29">
        <f>(BA742*Параметри!$K$51+SUM('Дані з ДІСО'!AR742:AT742)*Параметри!$K$48*Параметри!$K$20/1000)*Параметри!$K$74</f>
        <v>0</v>
      </c>
      <c r="BC742" s="40">
        <f>ROUNDUP(('Дані не з ДІСО'!I742+'Дані не з ДІСО'!K742)/Параметри!$K$26,0)</f>
        <v>0</v>
      </c>
      <c r="BD742" s="29">
        <f>BC742*Параметри!$M$36/18</f>
        <v>0</v>
      </c>
      <c r="BE742" s="40">
        <f>IF(BC742=0,0,'Дані не з ДІСО'!K742/('Дані не з ДІСО'!I742+'Дані не з ДІСО'!K742))</f>
        <v>0</v>
      </c>
      <c r="BF742" s="29">
        <f>(1+0.25*BE742)*BD742*Параметри!$K$51</f>
        <v>0</v>
      </c>
      <c r="BG742" s="40">
        <f>ROUNDUP('Дані не з ДІСО'!M742/Параметри!$K$27,0)</f>
        <v>0</v>
      </c>
      <c r="BH742" s="40">
        <f>BG742*Параметри!$M$37/18</f>
        <v>0</v>
      </c>
      <c r="BI742" s="29">
        <f>BH742*Параметри!$K$51</f>
        <v>0</v>
      </c>
      <c r="BJ742" s="29">
        <f>'Дані не з ДІСО'!N742*Параметри!$K$76</f>
        <v>0</v>
      </c>
      <c r="BK742" s="40">
        <f>ROUNDUP('Дані з ДІСО'!V742/Параметри!$K$25,0)</f>
        <v>0</v>
      </c>
      <c r="BL742" s="40">
        <f>ROUNDUP('Дані з ДІСО'!W742/Параметри!$K$25,0)</f>
        <v>0</v>
      </c>
      <c r="BM742" s="40">
        <f>ROUNDUP('Дані з ДІСО'!X742/Параметри!$K$25,0)</f>
        <v>0</v>
      </c>
      <c r="BN742" s="40">
        <f>(BK742*Параметри!$K$34+BL742*Параметри!$L$34+BM742*Параметри!$M$34)/18</f>
        <v>0</v>
      </c>
      <c r="BO742" s="40">
        <f>IF(K742=0,0,'Дані з ДІСО'!AC742/K742)</f>
        <v>0</v>
      </c>
      <c r="BP742" s="29">
        <f>(1+0.25*BO742)*BN742*Параметри!$K$51</f>
        <v>0</v>
      </c>
      <c r="BQ742" s="29">
        <f>BP742*'Коефіцієнти АТО'!U742</f>
        <v>0</v>
      </c>
      <c r="BR742" s="29">
        <f>K742*(1+0.25*BO742)*Параметри!$K$66*Параметри!$K$20/1000</f>
        <v>0</v>
      </c>
      <c r="BS742" s="29">
        <f>(1+0.25*BO742)*K742*'Коефіцієнти АТО'!S742*Параметри!$K$20/1000</f>
        <v>0</v>
      </c>
      <c r="BT742" s="29">
        <f t="shared" si="106"/>
        <v>0</v>
      </c>
      <c r="BU742" s="40">
        <f>ROUNDUP('Дані з ДІСО'!AG742/Параметри!$K$71,0)</f>
        <v>0</v>
      </c>
      <c r="BV742" s="40">
        <f t="shared" si="107"/>
        <v>0</v>
      </c>
      <c r="BW742" s="40">
        <f>IF('Дані з ДІСО'!AG742=0,0,'Дані з ДІСО'!AJ742/'Дані з ДІСО'!AG742)</f>
        <v>0</v>
      </c>
      <c r="BX742" s="29">
        <f>BV742*(1+0.25*BW742)*Параметри!$K$51</f>
        <v>0</v>
      </c>
      <c r="BY742" s="29">
        <f>ROUND(IF(Параметри!$K$77="No",CC742,CC742*Параметри!$K$78)+AG742,1)</f>
        <v>22504.3</v>
      </c>
      <c r="BZ742" s="29">
        <f>ROUND(IF(Параметри!$K$77="No",BF742,BF742*Параметри!$K$78),1)</f>
        <v>0</v>
      </c>
      <c r="CA742" s="29">
        <f>ROUND(IF(Параметри!$K$77="No",BI742,BI742*Параметри!$K$78),1)</f>
        <v>0</v>
      </c>
      <c r="CB742" s="29">
        <f>ROUND(IF(Параметри!$K$77="No",BJ742,BJ742*Параметри!$K$78),1)</f>
        <v>0</v>
      </c>
      <c r="CC742" s="29">
        <f t="shared" si="101"/>
        <v>25004.735550864618</v>
      </c>
    </row>
    <row r="743" spans="1:81">
      <c r="A743" s="9">
        <v>742</v>
      </c>
      <c r="B743" s="9" t="s">
        <v>3151</v>
      </c>
      <c r="C743" s="9" t="s">
        <v>3151</v>
      </c>
      <c r="D743" s="9" t="s">
        <v>3843</v>
      </c>
      <c r="E743" s="9" t="s">
        <v>29</v>
      </c>
      <c r="F743" s="9" t="s">
        <v>3846</v>
      </c>
      <c r="G743" s="9" t="s">
        <v>1557</v>
      </c>
      <c r="H743" s="29">
        <f>SUM('Дані з ДІСО'!J743:L743)</f>
        <v>2108</v>
      </c>
      <c r="I743" s="29">
        <f>SUM('Дані з ДІСО'!G743:I743)</f>
        <v>131</v>
      </c>
      <c r="J743" s="29">
        <f>SUM('Дані з ДІСО'!P743:R743)</f>
        <v>7</v>
      </c>
      <c r="K743" s="29">
        <f>SUM('Дані з ДІСО'!V743:X743)</f>
        <v>0</v>
      </c>
      <c r="L743" s="40">
        <f>ROUNDUP('Дані з ДІСО'!J743/'Коефіцієнти АТО'!$R743,0)</f>
        <v>57</v>
      </c>
      <c r="M743" s="40">
        <f>ROUNDUP('Дані з ДІСО'!K743/'Коефіцієнти АТО'!$R743,0)</f>
        <v>71</v>
      </c>
      <c r="N743" s="40">
        <f>ROUNDUP('Дані з ДІСО'!L743/'Коефіцієнти АТО'!$R743,0)</f>
        <v>14</v>
      </c>
      <c r="O743" s="59">
        <f>(L743*Параметри!$K$32+M743*Параметри!$L$32+N743*Параметри!$M$32)/18</f>
        <v>229.42777777777781</v>
      </c>
      <c r="P743" s="41">
        <f>IF(H743=0,"",'Дані з ДІСО'!Y743/H743)</f>
        <v>0</v>
      </c>
      <c r="Q743" s="29">
        <f>IF(H743=0,"",(1+0.25*P743)*O743*Параметри!$K$51)</f>
        <v>46991.445839022184</v>
      </c>
      <c r="R743" s="29">
        <f>IF(H743=0,"",Q743*'Коефіцієнти АТО'!T743)</f>
        <v>798.85457926337722</v>
      </c>
      <c r="S743" s="29">
        <f>IF(H743=0,"",H743*(1+0.25*P743)*Параметри!$K$66*Параметри!$K$20/1000)</f>
        <v>0</v>
      </c>
      <c r="T743" s="29">
        <f>IF(H743=0,"",H743*(1+0.25*P743)*'Коефіцієнти АТО'!$S743*Параметри!$K$20/1000)</f>
        <v>8626.497648523311</v>
      </c>
      <c r="U743" s="29">
        <f t="shared" si="102"/>
        <v>56416.798066808871</v>
      </c>
      <c r="V743" s="29">
        <f t="shared" si="103"/>
        <v>56416.798066808871</v>
      </c>
      <c r="W743" s="40">
        <f>ROUNDUP('Дані з ДІСО'!P743/Параметри!$K$24,0)</f>
        <v>0</v>
      </c>
      <c r="X743" s="40">
        <f>ROUNDUP('Дані з ДІСО'!Q743/Параметри!$K$24,0)</f>
        <v>1</v>
      </c>
      <c r="Y743" s="40">
        <f>ROUNDUP('Дані з ДІСО'!R743/Параметри!$K$24,0)</f>
        <v>0</v>
      </c>
      <c r="Z743" s="59">
        <f>(W743*Параметри!$K$33+X743*Параметри!$L$33+Y743*Параметри!$M$33)/18</f>
        <v>2</v>
      </c>
      <c r="AA743" s="41">
        <f>IF(J743=0,0,'Дані з ДІСО'!AA743/J743)</f>
        <v>0</v>
      </c>
      <c r="AB743" s="29">
        <f>(1+0.25*AA743)*Z743*Параметри!$K$51</f>
        <v>409.64042187199999</v>
      </c>
      <c r="AC743" s="29">
        <f>AB743*'Коефіцієнти АТО'!U743</f>
        <v>19.253099827983998</v>
      </c>
      <c r="AD743" s="29">
        <f>J743*(1+0.25*AA743)*Параметри!$K$66*Параметри!$K$20/1000</f>
        <v>0</v>
      </c>
      <c r="AE743" s="29">
        <f>(1+0.25*AA743)*J743*'Коефіцієнти АТО'!S743*Параметри!$K$20/1000</f>
        <v>28.645865056766212</v>
      </c>
      <c r="AF743" s="29">
        <f t="shared" si="99"/>
        <v>457.53938675675022</v>
      </c>
      <c r="AG743" s="29">
        <v>0</v>
      </c>
      <c r="AH743" s="40">
        <v>12</v>
      </c>
      <c r="AI743" s="40">
        <v>0</v>
      </c>
      <c r="AJ743" s="40">
        <f t="shared" si="100"/>
        <v>0</v>
      </c>
      <c r="AK743" s="29">
        <f>(AH743+AI743)*(1+0.25*AJ743)*Параметри!$K$53</f>
        <v>2153.1513083520003</v>
      </c>
      <c r="AL743" s="29">
        <f>ROUNDUP(('Дані з ДІСО'!AU743+'Дані з ДІСО'!AW743)/Параметри!$K$28,0)</f>
        <v>0</v>
      </c>
      <c r="AM743" s="64">
        <f>AL743*Параметри!$M$35/18</f>
        <v>0</v>
      </c>
      <c r="AN743" s="29">
        <f>IF(AL743=0,0,'Дані з ДІСО'!AW743/SUM('Дані з ДІСО'!AU743,'Дані з ДІСО'!AW743))</f>
        <v>0</v>
      </c>
      <c r="AO743" s="29">
        <f>(1+0.25*AN743)*AM743*Параметри!$K$51</f>
        <v>0</v>
      </c>
      <c r="AP743" s="40">
        <f>ROUNDUP(('Дані з ДІСО'!AE743+'Дані не з ДІСО'!E743+'Дані не з ДІСО'!G743)/Параметри!$K$69,0)</f>
        <v>0</v>
      </c>
      <c r="AQ743" s="40">
        <f t="shared" si="104"/>
        <v>0</v>
      </c>
      <c r="AR743" s="40">
        <f>IF(AP743=0,0,('Дані з ДІСО'!AH743+'Дані не з ДІСО'!G743)/('Дані з ДІСО'!AE743+'Дані не з ДІСО'!E743+'Дані не з ДІСО'!G743))</f>
        <v>0</v>
      </c>
      <c r="AS743" s="29">
        <f>AQ743*(1+0.25*AR743)*Параметри!$K$51</f>
        <v>0</v>
      </c>
      <c r="AT743" s="40">
        <f>ROUNDUP('Дані з ДІСО'!AF743/Параметри!$K$70,0)</f>
        <v>0</v>
      </c>
      <c r="AU743" s="40">
        <f t="shared" si="105"/>
        <v>0</v>
      </c>
      <c r="AV743" s="40">
        <f>IF(AT743=0,0,'Дані з ДІСО'!AI743/'Дані з ДІСО'!AF743)</f>
        <v>0</v>
      </c>
      <c r="AW743" s="29">
        <f>AU743*(1+0.25*AV743)*Параметри!$K$51</f>
        <v>0</v>
      </c>
      <c r="AX743" s="40">
        <f>ROUNDUP('Дані з ДІСО'!AR743/Параметри!$K$29,0)</f>
        <v>0</v>
      </c>
      <c r="AY743" s="40">
        <f>ROUNDUP('Дані з ДІСО'!AS743/Параметри!$K$29,0)</f>
        <v>0</v>
      </c>
      <c r="AZ743" s="40">
        <f>ROUNDUP('Дані з ДІСО'!AT743/Параметри!$K$29,0)</f>
        <v>0</v>
      </c>
      <c r="BA743" s="64">
        <f>(AX743*Параметри!$K$32+AY743*Параметри!$L$32+AZ743*Параметри!$M$32)/18</f>
        <v>0</v>
      </c>
      <c r="BB743" s="29">
        <f>(BA743*Параметри!$K$51+SUM('Дані з ДІСО'!AR743:AT743)*Параметри!$K$48*Параметри!$K$20/1000)*Параметри!$K$74</f>
        <v>0</v>
      </c>
      <c r="BC743" s="40">
        <f>ROUNDUP(('Дані не з ДІСО'!I743+'Дані не з ДІСО'!K743)/Параметри!$K$26,0)</f>
        <v>0</v>
      </c>
      <c r="BD743" s="29">
        <f>BC743*Параметри!$M$36/18</f>
        <v>0</v>
      </c>
      <c r="BE743" s="40">
        <f>IF(BC743=0,0,'Дані не з ДІСО'!K743/('Дані не з ДІСО'!I743+'Дані не з ДІСО'!K743))</f>
        <v>0</v>
      </c>
      <c r="BF743" s="29">
        <f>(1+0.25*BE743)*BD743*Параметри!$K$51</f>
        <v>0</v>
      </c>
      <c r="BG743" s="40">
        <f>ROUNDUP('Дані не з ДІСО'!M743/Параметри!$K$27,0)</f>
        <v>0</v>
      </c>
      <c r="BH743" s="40">
        <f>BG743*Параметри!$M$37/18</f>
        <v>0</v>
      </c>
      <c r="BI743" s="29">
        <f>BH743*Параметри!$K$51</f>
        <v>0</v>
      </c>
      <c r="BJ743" s="29">
        <f>'Дані не з ДІСО'!N743*Параметри!$K$76</f>
        <v>0</v>
      </c>
      <c r="BK743" s="40">
        <f>ROUNDUP('Дані з ДІСО'!V743/Параметри!$K$25,0)</f>
        <v>0</v>
      </c>
      <c r="BL743" s="40">
        <f>ROUNDUP('Дані з ДІСО'!W743/Параметри!$K$25,0)</f>
        <v>0</v>
      </c>
      <c r="BM743" s="40">
        <f>ROUNDUP('Дані з ДІСО'!X743/Параметри!$K$25,0)</f>
        <v>0</v>
      </c>
      <c r="BN743" s="40">
        <f>(BK743*Параметри!$K$34+BL743*Параметри!$L$34+BM743*Параметри!$M$34)/18</f>
        <v>0</v>
      </c>
      <c r="BO743" s="40">
        <f>IF(K743=0,0,'Дані з ДІСО'!AC743/K743)</f>
        <v>0</v>
      </c>
      <c r="BP743" s="29">
        <f>(1+0.25*BO743)*BN743*Параметри!$K$51</f>
        <v>0</v>
      </c>
      <c r="BQ743" s="29">
        <f>BP743*'Коефіцієнти АТО'!U743</f>
        <v>0</v>
      </c>
      <c r="BR743" s="29">
        <f>K743*(1+0.25*BO743)*Параметри!$K$66*Параметри!$K$20/1000</f>
        <v>0</v>
      </c>
      <c r="BS743" s="29">
        <f>(1+0.25*BO743)*K743*'Коефіцієнти АТО'!S743*Параметри!$K$20/1000</f>
        <v>0</v>
      </c>
      <c r="BT743" s="29">
        <f t="shared" si="106"/>
        <v>0</v>
      </c>
      <c r="BU743" s="40">
        <f>ROUNDUP('Дані з ДІСО'!AG743/Параметри!$K$71,0)</f>
        <v>0</v>
      </c>
      <c r="BV743" s="40">
        <f t="shared" si="107"/>
        <v>0</v>
      </c>
      <c r="BW743" s="40">
        <f>IF('Дані з ДІСО'!AG743=0,0,'Дані з ДІСО'!AJ743/'Дані з ДІСО'!AG743)</f>
        <v>0</v>
      </c>
      <c r="BX743" s="29">
        <f>BV743*(1+0.25*BW743)*Параметри!$K$51</f>
        <v>0</v>
      </c>
      <c r="BY743" s="29">
        <f>ROUND(IF(Параметри!$K$77="No",CC743,CC743*Параметри!$K$78)+AG743,1)</f>
        <v>53124.7</v>
      </c>
      <c r="BZ743" s="29">
        <f>ROUND(IF(Параметри!$K$77="No",BF743,BF743*Параметри!$K$78),1)</f>
        <v>0</v>
      </c>
      <c r="CA743" s="29">
        <f>ROUND(IF(Параметри!$K$77="No",BI743,BI743*Параметри!$K$78),1)</f>
        <v>0</v>
      </c>
      <c r="CB743" s="29">
        <f>ROUND(IF(Параметри!$K$77="No",BJ743,BJ743*Параметри!$K$78),1)</f>
        <v>0</v>
      </c>
      <c r="CC743" s="29">
        <f t="shared" si="101"/>
        <v>59027.488761917615</v>
      </c>
    </row>
    <row r="744" spans="1:81">
      <c r="A744" s="9">
        <v>743</v>
      </c>
      <c r="B744" s="9" t="s">
        <v>3151</v>
      </c>
      <c r="C744" s="9" t="s">
        <v>3151</v>
      </c>
      <c r="D744" s="9" t="s">
        <v>3843</v>
      </c>
      <c r="E744" s="9" t="s">
        <v>29</v>
      </c>
      <c r="F744" s="9" t="s">
        <v>3529</v>
      </c>
      <c r="G744" s="9" t="s">
        <v>1559</v>
      </c>
      <c r="H744" s="29">
        <f>SUM('Дані з ДІСО'!J744:L744)</f>
        <v>1414</v>
      </c>
      <c r="I744" s="29">
        <f>SUM('Дані з ДІСО'!G744:I744)</f>
        <v>74</v>
      </c>
      <c r="J744" s="29">
        <f>SUM('Дані з ДІСО'!P744:R744)</f>
        <v>0</v>
      </c>
      <c r="K744" s="29">
        <f>SUM('Дані з ДІСО'!V744:X744)</f>
        <v>0</v>
      </c>
      <c r="L744" s="40">
        <f>ROUNDUP('Дані з ДІСО'!J744/'Коефіцієнти АТО'!$R744,0)</f>
        <v>33</v>
      </c>
      <c r="M744" s="40">
        <f>ROUNDUP('Дані з ДІСО'!K744/'Коефіцієнти АТО'!$R744,0)</f>
        <v>46</v>
      </c>
      <c r="N744" s="40">
        <f>ROUNDUP('Дані з ДІСО'!L744/'Коефіцієнти АТО'!$R744,0)</f>
        <v>11</v>
      </c>
      <c r="O744" s="59">
        <f>(L744*Параметри!$K$32+M744*Параметри!$L$32+N744*Параметри!$M$32)/18</f>
        <v>147.42777777777778</v>
      </c>
      <c r="P744" s="41">
        <f>IF(H744=0,"",'Дані з ДІСО'!Y744/H744)</f>
        <v>0</v>
      </c>
      <c r="Q744" s="29">
        <f>IF(H744=0,"",(1+0.25*P744)*O744*Параметри!$K$51)</f>
        <v>30196.188542270178</v>
      </c>
      <c r="R744" s="29">
        <f>IF(H744=0,"",Q744*'Коефіцієнти АТО'!T744)</f>
        <v>513.33520521859305</v>
      </c>
      <c r="S744" s="29">
        <f>IF(H744=0,"",H744*(1+0.25*P744)*Параметри!$K$66*Параметри!$K$20/1000)</f>
        <v>0</v>
      </c>
      <c r="T744" s="29">
        <f>IF(H744=0,"",H744*(1+0.25*P744)*'Коефіцієнти АТО'!$S744*Параметри!$K$20/1000)</f>
        <v>6459.3094788466333</v>
      </c>
      <c r="U744" s="29">
        <f t="shared" si="102"/>
        <v>37168.83322633541</v>
      </c>
      <c r="V744" s="29">
        <f t="shared" si="103"/>
        <v>37168.83322633541</v>
      </c>
      <c r="W744" s="40">
        <f>ROUNDUP('Дані з ДІСО'!P744/Параметри!$K$24,0)</f>
        <v>0</v>
      </c>
      <c r="X744" s="40">
        <f>ROUNDUP('Дані з ДІСО'!Q744/Параметри!$K$24,0)</f>
        <v>0</v>
      </c>
      <c r="Y744" s="40">
        <f>ROUNDUP('Дані з ДІСО'!R744/Параметри!$K$24,0)</f>
        <v>0</v>
      </c>
      <c r="Z744" s="59">
        <f>(W744*Параметри!$K$33+X744*Параметри!$L$33+Y744*Параметри!$M$33)/18</f>
        <v>0</v>
      </c>
      <c r="AA744" s="41">
        <f>IF(J744=0,0,'Дані з ДІСО'!AA744/J744)</f>
        <v>0</v>
      </c>
      <c r="AB744" s="29">
        <f>(1+0.25*AA744)*Z744*Параметри!$K$51</f>
        <v>0</v>
      </c>
      <c r="AC744" s="29">
        <f>AB744*'Коефіцієнти АТО'!U744</f>
        <v>0</v>
      </c>
      <c r="AD744" s="29">
        <f>J744*(1+0.25*AA744)*Параметри!$K$66*Параметри!$K$20/1000</f>
        <v>0</v>
      </c>
      <c r="AE744" s="29">
        <f>(1+0.25*AA744)*J744*'Коефіцієнти АТО'!S744*Параметри!$K$20/1000</f>
        <v>0</v>
      </c>
      <c r="AF744" s="29">
        <f t="shared" si="99"/>
        <v>0</v>
      </c>
      <c r="AG744" s="29">
        <v>0</v>
      </c>
      <c r="AH744" s="40">
        <v>16</v>
      </c>
      <c r="AI744" s="40">
        <v>0</v>
      </c>
      <c r="AJ744" s="40">
        <f t="shared" si="100"/>
        <v>0</v>
      </c>
      <c r="AK744" s="29">
        <f>(AH744+AI744)*(1+0.25*AJ744)*Параметри!$K$53</f>
        <v>2870.8684111360008</v>
      </c>
      <c r="AL744" s="29">
        <f>ROUNDUP(('Дані з ДІСО'!AU744+'Дані з ДІСО'!AW744)/Параметри!$K$28,0)</f>
        <v>0</v>
      </c>
      <c r="AM744" s="64">
        <f>AL744*Параметри!$M$35/18</f>
        <v>0</v>
      </c>
      <c r="AN744" s="29">
        <f>IF(AL744=0,0,'Дані з ДІСО'!AW744/SUM('Дані з ДІСО'!AU744,'Дані з ДІСО'!AW744))</f>
        <v>0</v>
      </c>
      <c r="AO744" s="29">
        <f>(1+0.25*AN744)*AM744*Параметри!$K$51</f>
        <v>0</v>
      </c>
      <c r="AP744" s="40">
        <f>ROUNDUP(('Дані з ДІСО'!AE744+'Дані не з ДІСО'!E744+'Дані не з ДІСО'!G744)/Параметри!$K$69,0)</f>
        <v>0</v>
      </c>
      <c r="AQ744" s="40">
        <f t="shared" si="104"/>
        <v>0</v>
      </c>
      <c r="AR744" s="40">
        <f>IF(AP744=0,0,('Дані з ДІСО'!AH744+'Дані не з ДІСО'!G744)/('Дані з ДІСО'!AE744+'Дані не з ДІСО'!E744+'Дані не з ДІСО'!G744))</f>
        <v>0</v>
      </c>
      <c r="AS744" s="29">
        <f>AQ744*(1+0.25*AR744)*Параметри!$K$51</f>
        <v>0</v>
      </c>
      <c r="AT744" s="40">
        <f>ROUNDUP('Дані з ДІСО'!AF744/Параметри!$K$70,0)</f>
        <v>0</v>
      </c>
      <c r="AU744" s="40">
        <f t="shared" si="105"/>
        <v>0</v>
      </c>
      <c r="AV744" s="40">
        <f>IF(AT744=0,0,'Дані з ДІСО'!AI744/'Дані з ДІСО'!AF744)</f>
        <v>0</v>
      </c>
      <c r="AW744" s="29">
        <f>AU744*(1+0.25*AV744)*Параметри!$K$51</f>
        <v>0</v>
      </c>
      <c r="AX744" s="40">
        <f>ROUNDUP('Дані з ДІСО'!AR744/Параметри!$K$29,0)</f>
        <v>0</v>
      </c>
      <c r="AY744" s="40">
        <f>ROUNDUP('Дані з ДІСО'!AS744/Параметри!$K$29,0)</f>
        <v>0</v>
      </c>
      <c r="AZ744" s="40">
        <f>ROUNDUP('Дані з ДІСО'!AT744/Параметри!$K$29,0)</f>
        <v>0</v>
      </c>
      <c r="BA744" s="64">
        <f>(AX744*Параметри!$K$32+AY744*Параметри!$L$32+AZ744*Параметри!$M$32)/18</f>
        <v>0</v>
      </c>
      <c r="BB744" s="29">
        <f>(BA744*Параметри!$K$51+SUM('Дані з ДІСО'!AR744:AT744)*Параметри!$K$48*Параметри!$K$20/1000)*Параметри!$K$74</f>
        <v>0</v>
      </c>
      <c r="BC744" s="40">
        <f>ROUNDUP(('Дані не з ДІСО'!I744+'Дані не з ДІСО'!K744)/Параметри!$K$26,0)</f>
        <v>0</v>
      </c>
      <c r="BD744" s="29">
        <f>BC744*Параметри!$M$36/18</f>
        <v>0</v>
      </c>
      <c r="BE744" s="40">
        <f>IF(BC744=0,0,'Дані не з ДІСО'!K744/('Дані не з ДІСО'!I744+'Дані не з ДІСО'!K744))</f>
        <v>0</v>
      </c>
      <c r="BF744" s="29">
        <f>(1+0.25*BE744)*BD744*Параметри!$K$51</f>
        <v>0</v>
      </c>
      <c r="BG744" s="40">
        <f>ROUNDUP('Дані не з ДІСО'!M744/Параметри!$K$27,0)</f>
        <v>0</v>
      </c>
      <c r="BH744" s="40">
        <f>BG744*Параметри!$M$37/18</f>
        <v>0</v>
      </c>
      <c r="BI744" s="29">
        <f>BH744*Параметри!$K$51</f>
        <v>0</v>
      </c>
      <c r="BJ744" s="29">
        <f>'Дані не з ДІСО'!N744*Параметри!$K$76</f>
        <v>0</v>
      </c>
      <c r="BK744" s="40">
        <f>ROUNDUP('Дані з ДІСО'!V744/Параметри!$K$25,0)</f>
        <v>0</v>
      </c>
      <c r="BL744" s="40">
        <f>ROUNDUP('Дані з ДІСО'!W744/Параметри!$K$25,0)</f>
        <v>0</v>
      </c>
      <c r="BM744" s="40">
        <f>ROUNDUP('Дані з ДІСО'!X744/Параметри!$K$25,0)</f>
        <v>0</v>
      </c>
      <c r="BN744" s="40">
        <f>(BK744*Параметри!$K$34+BL744*Параметри!$L$34+BM744*Параметри!$M$34)/18</f>
        <v>0</v>
      </c>
      <c r="BO744" s="40">
        <f>IF(K744=0,0,'Дані з ДІСО'!AC744/K744)</f>
        <v>0</v>
      </c>
      <c r="BP744" s="29">
        <f>(1+0.25*BO744)*BN744*Параметри!$K$51</f>
        <v>0</v>
      </c>
      <c r="BQ744" s="29">
        <f>BP744*'Коефіцієнти АТО'!U744</f>
        <v>0</v>
      </c>
      <c r="BR744" s="29">
        <f>K744*(1+0.25*BO744)*Параметри!$K$66*Параметри!$K$20/1000</f>
        <v>0</v>
      </c>
      <c r="BS744" s="29">
        <f>(1+0.25*BO744)*K744*'Коефіцієнти АТО'!S744*Параметри!$K$20/1000</f>
        <v>0</v>
      </c>
      <c r="BT744" s="29">
        <f t="shared" si="106"/>
        <v>0</v>
      </c>
      <c r="BU744" s="40">
        <f>ROUNDUP('Дані з ДІСО'!AG744/Параметри!$K$71,0)</f>
        <v>0</v>
      </c>
      <c r="BV744" s="40">
        <f t="shared" si="107"/>
        <v>0</v>
      </c>
      <c r="BW744" s="40">
        <f>IF('Дані з ДІСО'!AG744=0,0,'Дані з ДІСО'!AJ744/'Дані з ДІСО'!AG744)</f>
        <v>0</v>
      </c>
      <c r="BX744" s="29">
        <f>BV744*(1+0.25*BW744)*Параметри!$K$51</f>
        <v>0</v>
      </c>
      <c r="BY744" s="29">
        <f>ROUND(IF(Параметри!$K$77="No",CC744,CC744*Параметри!$K$78)+AG744,1)</f>
        <v>36035.699999999997</v>
      </c>
      <c r="BZ744" s="29">
        <f>ROUND(IF(Параметри!$K$77="No",BF744,BF744*Параметри!$K$78),1)</f>
        <v>0</v>
      </c>
      <c r="CA744" s="29">
        <f>ROUND(IF(Параметри!$K$77="No",BI744,BI744*Параметри!$K$78),1)</f>
        <v>0</v>
      </c>
      <c r="CB744" s="29">
        <f>ROUND(IF(Параметри!$K$77="No",BJ744,BJ744*Параметри!$K$78),1)</f>
        <v>0</v>
      </c>
      <c r="CC744" s="29">
        <f t="shared" si="101"/>
        <v>40039.701637471408</v>
      </c>
    </row>
    <row r="745" spans="1:81">
      <c r="A745" s="9">
        <v>744</v>
      </c>
      <c r="B745" s="9" t="s">
        <v>3151</v>
      </c>
      <c r="C745" s="9" t="s">
        <v>3151</v>
      </c>
      <c r="D745" s="9" t="s">
        <v>3843</v>
      </c>
      <c r="E745" s="9" t="s">
        <v>29</v>
      </c>
      <c r="F745" s="9" t="s">
        <v>3847</v>
      </c>
      <c r="G745" s="9" t="s">
        <v>1561</v>
      </c>
      <c r="H745" s="29">
        <f>SUM('Дані з ДІСО'!J745:L745)</f>
        <v>1420</v>
      </c>
      <c r="I745" s="29">
        <f>SUM('Дані з ДІСО'!G745:I745)</f>
        <v>83</v>
      </c>
      <c r="J745" s="29">
        <f>SUM('Дані з ДІСО'!P745:R745)</f>
        <v>0</v>
      </c>
      <c r="K745" s="29">
        <f>SUM('Дані з ДІСО'!V745:X745)</f>
        <v>0</v>
      </c>
      <c r="L745" s="40">
        <f>ROUNDUP('Дані з ДІСО'!J745/'Коефіцієнти АТО'!$R745,0)</f>
        <v>41</v>
      </c>
      <c r="M745" s="40">
        <f>ROUNDUP('Дані з ДІСО'!K745/'Коефіцієнти АТО'!$R745,0)</f>
        <v>54</v>
      </c>
      <c r="N745" s="40">
        <f>ROUNDUP('Дані з ДІСО'!L745/'Коефіцієнти АТО'!$R745,0)</f>
        <v>12</v>
      </c>
      <c r="O745" s="59">
        <f>(L745*Параметри!$K$32+M745*Параметри!$L$32+N745*Параметри!$M$32)/18</f>
        <v>174.15555555555557</v>
      </c>
      <c r="P745" s="41">
        <f>IF(H745=0,"",'Дані з ДІСО'!Y745/H745)</f>
        <v>0</v>
      </c>
      <c r="Q745" s="29">
        <f>IF(H745=0,"",(1+0.25*P745)*O745*Параметри!$K$51)</f>
        <v>35670.577624565158</v>
      </c>
      <c r="R745" s="29">
        <f>IF(H745=0,"",Q745*'Коефіцієнти АТО'!T745)</f>
        <v>606.3998196176077</v>
      </c>
      <c r="S745" s="29">
        <f>IF(H745=0,"",H745*(1+0.25*P745)*Параметри!$K$66*Параметри!$K$20/1000)</f>
        <v>0</v>
      </c>
      <c r="T745" s="29">
        <f>IF(H745=0,"",H745*(1+0.25*P745)*'Коефіцієнти АТО'!$S745*Параметри!$K$20/1000)</f>
        <v>6486.718147073705</v>
      </c>
      <c r="U745" s="29">
        <f t="shared" si="102"/>
        <v>42763.695591256474</v>
      </c>
      <c r="V745" s="29">
        <f t="shared" si="103"/>
        <v>42763.695591256474</v>
      </c>
      <c r="W745" s="40">
        <f>ROUNDUP('Дані з ДІСО'!P745/Параметри!$K$24,0)</f>
        <v>0</v>
      </c>
      <c r="X745" s="40">
        <f>ROUNDUP('Дані з ДІСО'!Q745/Параметри!$K$24,0)</f>
        <v>0</v>
      </c>
      <c r="Y745" s="40">
        <f>ROUNDUP('Дані з ДІСО'!R745/Параметри!$K$24,0)</f>
        <v>0</v>
      </c>
      <c r="Z745" s="59">
        <f>(W745*Параметри!$K$33+X745*Параметри!$L$33+Y745*Параметри!$M$33)/18</f>
        <v>0</v>
      </c>
      <c r="AA745" s="41">
        <f>IF(J745=0,0,'Дані з ДІСО'!AA745/J745)</f>
        <v>0</v>
      </c>
      <c r="AB745" s="29">
        <f>(1+0.25*AA745)*Z745*Параметри!$K$51</f>
        <v>0</v>
      </c>
      <c r="AC745" s="29">
        <f>AB745*'Коефіцієнти АТО'!U745</f>
        <v>0</v>
      </c>
      <c r="AD745" s="29">
        <f>J745*(1+0.25*AA745)*Параметри!$K$66*Параметри!$K$20/1000</f>
        <v>0</v>
      </c>
      <c r="AE745" s="29">
        <f>(1+0.25*AA745)*J745*'Коефіцієнти АТО'!S745*Параметри!$K$20/1000</f>
        <v>0</v>
      </c>
      <c r="AF745" s="29">
        <f t="shared" si="99"/>
        <v>0</v>
      </c>
      <c r="AG745" s="29">
        <v>0</v>
      </c>
      <c r="AH745" s="40">
        <v>25</v>
      </c>
      <c r="AI745" s="40">
        <v>0</v>
      </c>
      <c r="AJ745" s="40">
        <f t="shared" si="100"/>
        <v>0</v>
      </c>
      <c r="AK745" s="29">
        <f>(AH745+AI745)*(1+0.25*AJ745)*Параметри!$K$53</f>
        <v>4485.731892400001</v>
      </c>
      <c r="AL745" s="29">
        <f>ROUNDUP(('Дані з ДІСО'!AU745+'Дані з ДІСО'!AW745)/Параметри!$K$28,0)</f>
        <v>2</v>
      </c>
      <c r="AM745" s="64">
        <f>AL745*Параметри!$M$35/18</f>
        <v>2.5555555555555554</v>
      </c>
      <c r="AN745" s="29">
        <f>IF(AL745=0,0,'Дані з ДІСО'!AW745/SUM('Дані з ДІСО'!AU745,'Дані з ДІСО'!AW745))</f>
        <v>0</v>
      </c>
      <c r="AO745" s="29">
        <f>(1+0.25*AN745)*AM745*Параметри!$K$51</f>
        <v>523.4294279475555</v>
      </c>
      <c r="AP745" s="40">
        <f>ROUNDUP(('Дані з ДІСО'!AE745+'Дані не з ДІСО'!E745+'Дані не з ДІСО'!G745)/Параметри!$K$69,0)</f>
        <v>0</v>
      </c>
      <c r="AQ745" s="40">
        <f t="shared" si="104"/>
        <v>0</v>
      </c>
      <c r="AR745" s="40">
        <f>IF(AP745=0,0,('Дані з ДІСО'!AH745+'Дані не з ДІСО'!G745)/('Дані з ДІСО'!AE745+'Дані не з ДІСО'!E745+'Дані не з ДІСО'!G745))</f>
        <v>0</v>
      </c>
      <c r="AS745" s="29">
        <f>AQ745*(1+0.25*AR745)*Параметри!$K$51</f>
        <v>0</v>
      </c>
      <c r="AT745" s="40">
        <f>ROUNDUP('Дані з ДІСО'!AF745/Параметри!$K$70,0)</f>
        <v>0</v>
      </c>
      <c r="AU745" s="40">
        <f t="shared" si="105"/>
        <v>0</v>
      </c>
      <c r="AV745" s="40">
        <f>IF(AT745=0,0,'Дані з ДІСО'!AI745/'Дані з ДІСО'!AF745)</f>
        <v>0</v>
      </c>
      <c r="AW745" s="29">
        <f>AU745*(1+0.25*AV745)*Параметри!$K$51</f>
        <v>0</v>
      </c>
      <c r="AX745" s="40">
        <f>ROUNDUP('Дані з ДІСО'!AR745/Параметри!$K$29,0)</f>
        <v>0</v>
      </c>
      <c r="AY745" s="40">
        <f>ROUNDUP('Дані з ДІСО'!AS745/Параметри!$K$29,0)</f>
        <v>0</v>
      </c>
      <c r="AZ745" s="40">
        <f>ROUNDUP('Дані з ДІСО'!AT745/Параметри!$K$29,0)</f>
        <v>0</v>
      </c>
      <c r="BA745" s="64">
        <f>(AX745*Параметри!$K$32+AY745*Параметри!$L$32+AZ745*Параметри!$M$32)/18</f>
        <v>0</v>
      </c>
      <c r="BB745" s="29">
        <f>(BA745*Параметри!$K$51+SUM('Дані з ДІСО'!AR745:AT745)*Параметри!$K$48*Параметри!$K$20/1000)*Параметри!$K$74</f>
        <v>0</v>
      </c>
      <c r="BC745" s="40">
        <f>ROUNDUP(('Дані не з ДІСО'!I745+'Дані не з ДІСО'!K745)/Параметри!$K$26,0)</f>
        <v>0</v>
      </c>
      <c r="BD745" s="29">
        <f>BC745*Параметри!$M$36/18</f>
        <v>0</v>
      </c>
      <c r="BE745" s="40">
        <f>IF(BC745=0,0,'Дані не з ДІСО'!K745/('Дані не з ДІСО'!I745+'Дані не з ДІСО'!K745))</f>
        <v>0</v>
      </c>
      <c r="BF745" s="29">
        <f>(1+0.25*BE745)*BD745*Параметри!$K$51</f>
        <v>0</v>
      </c>
      <c r="BG745" s="40">
        <f>ROUNDUP('Дані не з ДІСО'!M745/Параметри!$K$27,0)</f>
        <v>0</v>
      </c>
      <c r="BH745" s="40">
        <f>BG745*Параметри!$M$37/18</f>
        <v>0</v>
      </c>
      <c r="BI745" s="29">
        <f>BH745*Параметри!$K$51</f>
        <v>0</v>
      </c>
      <c r="BJ745" s="29">
        <f>'Дані не з ДІСО'!N745*Параметри!$K$76</f>
        <v>0</v>
      </c>
      <c r="BK745" s="40">
        <f>ROUNDUP('Дані з ДІСО'!V745/Параметри!$K$25,0)</f>
        <v>0</v>
      </c>
      <c r="BL745" s="40">
        <f>ROUNDUP('Дані з ДІСО'!W745/Параметри!$K$25,0)</f>
        <v>0</v>
      </c>
      <c r="BM745" s="40">
        <f>ROUNDUP('Дані з ДІСО'!X745/Параметри!$K$25,0)</f>
        <v>0</v>
      </c>
      <c r="BN745" s="40">
        <f>(BK745*Параметри!$K$34+BL745*Параметри!$L$34+BM745*Параметри!$M$34)/18</f>
        <v>0</v>
      </c>
      <c r="BO745" s="40">
        <f>IF(K745=0,0,'Дані з ДІСО'!AC745/K745)</f>
        <v>0</v>
      </c>
      <c r="BP745" s="29">
        <f>(1+0.25*BO745)*BN745*Параметри!$K$51</f>
        <v>0</v>
      </c>
      <c r="BQ745" s="29">
        <f>BP745*'Коефіцієнти АТО'!U745</f>
        <v>0</v>
      </c>
      <c r="BR745" s="29">
        <f>K745*(1+0.25*BO745)*Параметри!$K$66*Параметри!$K$20/1000</f>
        <v>0</v>
      </c>
      <c r="BS745" s="29">
        <f>(1+0.25*BO745)*K745*'Коефіцієнти АТО'!S745*Параметри!$K$20/1000</f>
        <v>0</v>
      </c>
      <c r="BT745" s="29">
        <f t="shared" si="106"/>
        <v>0</v>
      </c>
      <c r="BU745" s="40">
        <f>ROUNDUP('Дані з ДІСО'!AG745/Параметри!$K$71,0)</f>
        <v>0</v>
      </c>
      <c r="BV745" s="40">
        <f t="shared" si="107"/>
        <v>0</v>
      </c>
      <c r="BW745" s="40">
        <f>IF('Дані з ДІСО'!AG745=0,0,'Дані з ДІСО'!AJ745/'Дані з ДІСО'!AG745)</f>
        <v>0</v>
      </c>
      <c r="BX745" s="29">
        <f>BV745*(1+0.25*BW745)*Параметри!$K$51</f>
        <v>0</v>
      </c>
      <c r="BY745" s="29">
        <f>ROUND(IF(Параметри!$K$77="No",CC745,CC745*Параметри!$K$78)+AG745,1)</f>
        <v>42995.6</v>
      </c>
      <c r="BZ745" s="29">
        <f>ROUND(IF(Параметри!$K$77="No",BF745,BF745*Параметри!$K$78),1)</f>
        <v>0</v>
      </c>
      <c r="CA745" s="29">
        <f>ROUND(IF(Параметри!$K$77="No",BI745,BI745*Параметри!$K$78),1)</f>
        <v>0</v>
      </c>
      <c r="CB745" s="29">
        <f>ROUND(IF(Параметри!$K$77="No",BJ745,BJ745*Параметри!$K$78),1)</f>
        <v>0</v>
      </c>
      <c r="CC745" s="29">
        <f t="shared" si="101"/>
        <v>47772.856911604031</v>
      </c>
    </row>
    <row r="746" spans="1:81">
      <c r="A746" s="9">
        <v>745</v>
      </c>
      <c r="B746" s="9" t="s">
        <v>3151</v>
      </c>
      <c r="C746" s="9" t="s">
        <v>3151</v>
      </c>
      <c r="D746" s="9" t="s">
        <v>3843</v>
      </c>
      <c r="E746" s="9" t="s">
        <v>29</v>
      </c>
      <c r="F746" s="9" t="s">
        <v>3848</v>
      </c>
      <c r="G746" s="9" t="s">
        <v>1563</v>
      </c>
      <c r="H746" s="29">
        <f>SUM('Дані з ДІСО'!J746:L746)</f>
        <v>807</v>
      </c>
      <c r="I746" s="29">
        <f>SUM('Дані з ДІСО'!G746:I746)</f>
        <v>48</v>
      </c>
      <c r="J746" s="29">
        <f>SUM('Дані з ДІСО'!P746:R746)</f>
        <v>0</v>
      </c>
      <c r="K746" s="29">
        <f>SUM('Дані з ДІСО'!V746:X746)</f>
        <v>0</v>
      </c>
      <c r="L746" s="40">
        <f>ROUNDUP('Дані з ДІСО'!J746/'Коефіцієнти АТО'!$R746,0)</f>
        <v>22</v>
      </c>
      <c r="M746" s="40">
        <f>ROUNDUP('Дані з ДІСО'!K746/'Коефіцієнти АТО'!$R746,0)</f>
        <v>28</v>
      </c>
      <c r="N746" s="40">
        <f>ROUNDUP('Дані з ДІСО'!L746/'Коефіцієнти АТО'!$R746,0)</f>
        <v>7</v>
      </c>
      <c r="O746" s="59">
        <f>(L746*Параметри!$K$32+M746*Параметри!$L$32+N746*Параметри!$M$32)/18</f>
        <v>92.783333333333346</v>
      </c>
      <c r="P746" s="41">
        <f>IF(H746=0,"",'Дані з ДІСО'!Y746/H746)</f>
        <v>0</v>
      </c>
      <c r="Q746" s="29">
        <f>IF(H746=0,"",(1+0.25*P746)*O746*Параметри!$K$51)</f>
        <v>19003.901904678536</v>
      </c>
      <c r="R746" s="29">
        <f>IF(H746=0,"",Q746*'Коефіцієнти АТО'!T746)</f>
        <v>323.06633237953514</v>
      </c>
      <c r="S746" s="29">
        <f>IF(H746=0,"",H746*(1+0.25*P746)*Параметри!$K$66*Параметри!$K$20/1000)</f>
        <v>0</v>
      </c>
      <c r="T746" s="29">
        <f>IF(H746=0,"",H746*(1+0.25*P746)*'Коефіцієнти АТО'!$S746*Параметри!$K$20/1000)</f>
        <v>3686.4658765411832</v>
      </c>
      <c r="U746" s="29">
        <f t="shared" si="102"/>
        <v>23013.434113599254</v>
      </c>
      <c r="V746" s="29">
        <f t="shared" si="103"/>
        <v>23013.434113599254</v>
      </c>
      <c r="W746" s="40">
        <f>ROUNDUP('Дані з ДІСО'!P746/Параметри!$K$24,0)</f>
        <v>0</v>
      </c>
      <c r="X746" s="40">
        <f>ROUNDUP('Дані з ДІСО'!Q746/Параметри!$K$24,0)</f>
        <v>0</v>
      </c>
      <c r="Y746" s="40">
        <f>ROUNDUP('Дані з ДІСО'!R746/Параметри!$K$24,0)</f>
        <v>0</v>
      </c>
      <c r="Z746" s="59">
        <f>(W746*Параметри!$K$33+X746*Параметри!$L$33+Y746*Параметри!$M$33)/18</f>
        <v>0</v>
      </c>
      <c r="AA746" s="41">
        <f>IF(J746=0,0,'Дані з ДІСО'!AA746/J746)</f>
        <v>0</v>
      </c>
      <c r="AB746" s="29">
        <f>(1+0.25*AA746)*Z746*Параметри!$K$51</f>
        <v>0</v>
      </c>
      <c r="AC746" s="29">
        <f>AB746*'Коефіцієнти АТО'!U746</f>
        <v>0</v>
      </c>
      <c r="AD746" s="29">
        <f>J746*(1+0.25*AA746)*Параметри!$K$66*Параметри!$K$20/1000</f>
        <v>0</v>
      </c>
      <c r="AE746" s="29">
        <f>(1+0.25*AA746)*J746*'Коефіцієнти АТО'!S746*Параметри!$K$20/1000</f>
        <v>0</v>
      </c>
      <c r="AF746" s="29">
        <f t="shared" si="99"/>
        <v>0</v>
      </c>
      <c r="AG746" s="29">
        <v>0</v>
      </c>
      <c r="AH746" s="40">
        <v>1</v>
      </c>
      <c r="AI746" s="40">
        <v>0</v>
      </c>
      <c r="AJ746" s="40">
        <f t="shared" si="100"/>
        <v>0</v>
      </c>
      <c r="AK746" s="29">
        <f>(AH746+AI746)*(1+0.25*AJ746)*Параметри!$K$53</f>
        <v>179.42927569600005</v>
      </c>
      <c r="AL746" s="29">
        <f>ROUNDUP(('Дані з ДІСО'!AU746+'Дані з ДІСО'!AW746)/Параметри!$K$28,0)</f>
        <v>0</v>
      </c>
      <c r="AM746" s="64">
        <f>AL746*Параметри!$M$35/18</f>
        <v>0</v>
      </c>
      <c r="AN746" s="29">
        <f>IF(AL746=0,0,'Дані з ДІСО'!AW746/SUM('Дані з ДІСО'!AU746,'Дані з ДІСО'!AW746))</f>
        <v>0</v>
      </c>
      <c r="AO746" s="29">
        <f>(1+0.25*AN746)*AM746*Параметри!$K$51</f>
        <v>0</v>
      </c>
      <c r="AP746" s="40">
        <f>ROUNDUP(('Дані з ДІСО'!AE746+'Дані не з ДІСО'!E746+'Дані не з ДІСО'!G746)/Параметри!$K$69,0)</f>
        <v>0</v>
      </c>
      <c r="AQ746" s="40">
        <f t="shared" si="104"/>
        <v>0</v>
      </c>
      <c r="AR746" s="40">
        <f>IF(AP746=0,0,('Дані з ДІСО'!AH746+'Дані не з ДІСО'!G746)/('Дані з ДІСО'!AE746+'Дані не з ДІСО'!E746+'Дані не з ДІСО'!G746))</f>
        <v>0</v>
      </c>
      <c r="AS746" s="29">
        <f>AQ746*(1+0.25*AR746)*Параметри!$K$51</f>
        <v>0</v>
      </c>
      <c r="AT746" s="40">
        <f>ROUNDUP('Дані з ДІСО'!AF746/Параметри!$K$70,0)</f>
        <v>0</v>
      </c>
      <c r="AU746" s="40">
        <f t="shared" si="105"/>
        <v>0</v>
      </c>
      <c r="AV746" s="40">
        <f>IF(AT746=0,0,'Дані з ДІСО'!AI746/'Дані з ДІСО'!AF746)</f>
        <v>0</v>
      </c>
      <c r="AW746" s="29">
        <f>AU746*(1+0.25*AV746)*Параметри!$K$51</f>
        <v>0</v>
      </c>
      <c r="AX746" s="40">
        <f>ROUNDUP('Дані з ДІСО'!AR746/Параметри!$K$29,0)</f>
        <v>0</v>
      </c>
      <c r="AY746" s="40">
        <f>ROUNDUP('Дані з ДІСО'!AS746/Параметри!$K$29,0)</f>
        <v>0</v>
      </c>
      <c r="AZ746" s="40">
        <f>ROUNDUP('Дані з ДІСО'!AT746/Параметри!$K$29,0)</f>
        <v>0</v>
      </c>
      <c r="BA746" s="64">
        <f>(AX746*Параметри!$K$32+AY746*Параметри!$L$32+AZ746*Параметри!$M$32)/18</f>
        <v>0</v>
      </c>
      <c r="BB746" s="29">
        <f>(BA746*Параметри!$K$51+SUM('Дані з ДІСО'!AR746:AT746)*Параметри!$K$48*Параметри!$K$20/1000)*Параметри!$K$74</f>
        <v>0</v>
      </c>
      <c r="BC746" s="40">
        <f>ROUNDUP(('Дані не з ДІСО'!I746+'Дані не з ДІСО'!K746)/Параметри!$K$26,0)</f>
        <v>0</v>
      </c>
      <c r="BD746" s="29">
        <f>BC746*Параметри!$M$36/18</f>
        <v>0</v>
      </c>
      <c r="BE746" s="40">
        <f>IF(BC746=0,0,'Дані не з ДІСО'!K746/('Дані не з ДІСО'!I746+'Дані не з ДІСО'!K746))</f>
        <v>0</v>
      </c>
      <c r="BF746" s="29">
        <f>(1+0.25*BE746)*BD746*Параметри!$K$51</f>
        <v>0</v>
      </c>
      <c r="BG746" s="40">
        <f>ROUNDUP('Дані не з ДІСО'!M746/Параметри!$K$27,0)</f>
        <v>0</v>
      </c>
      <c r="BH746" s="40">
        <f>BG746*Параметри!$M$37/18</f>
        <v>0</v>
      </c>
      <c r="BI746" s="29">
        <f>BH746*Параметри!$K$51</f>
        <v>0</v>
      </c>
      <c r="BJ746" s="29">
        <f>'Дані не з ДІСО'!N746*Параметри!$K$76</f>
        <v>0</v>
      </c>
      <c r="BK746" s="40">
        <f>ROUNDUP('Дані з ДІСО'!V746/Параметри!$K$25,0)</f>
        <v>0</v>
      </c>
      <c r="BL746" s="40">
        <f>ROUNDUP('Дані з ДІСО'!W746/Параметри!$K$25,0)</f>
        <v>0</v>
      </c>
      <c r="BM746" s="40">
        <f>ROUNDUP('Дані з ДІСО'!X746/Параметри!$K$25,0)</f>
        <v>0</v>
      </c>
      <c r="BN746" s="40">
        <f>(BK746*Параметри!$K$34+BL746*Параметри!$L$34+BM746*Параметри!$M$34)/18</f>
        <v>0</v>
      </c>
      <c r="BO746" s="40">
        <f>IF(K746=0,0,'Дані з ДІСО'!AC746/K746)</f>
        <v>0</v>
      </c>
      <c r="BP746" s="29">
        <f>(1+0.25*BO746)*BN746*Параметри!$K$51</f>
        <v>0</v>
      </c>
      <c r="BQ746" s="29">
        <f>BP746*'Коефіцієнти АТО'!U746</f>
        <v>0</v>
      </c>
      <c r="BR746" s="29">
        <f>K746*(1+0.25*BO746)*Параметри!$K$66*Параметри!$K$20/1000</f>
        <v>0</v>
      </c>
      <c r="BS746" s="29">
        <f>(1+0.25*BO746)*K746*'Коефіцієнти АТО'!S746*Параметри!$K$20/1000</f>
        <v>0</v>
      </c>
      <c r="BT746" s="29">
        <f t="shared" si="106"/>
        <v>0</v>
      </c>
      <c r="BU746" s="40">
        <f>ROUNDUP('Дані з ДІСО'!AG746/Параметри!$K$71,0)</f>
        <v>0</v>
      </c>
      <c r="BV746" s="40">
        <f t="shared" si="107"/>
        <v>0</v>
      </c>
      <c r="BW746" s="40">
        <f>IF('Дані з ДІСО'!AG746=0,0,'Дані з ДІСО'!AJ746/'Дані з ДІСО'!AG746)</f>
        <v>0</v>
      </c>
      <c r="BX746" s="29">
        <f>BV746*(1+0.25*BW746)*Параметри!$K$51</f>
        <v>0</v>
      </c>
      <c r="BY746" s="29">
        <f>ROUND(IF(Параметри!$K$77="No",CC746,CC746*Параметри!$K$78)+AG746,1)</f>
        <v>20873.599999999999</v>
      </c>
      <c r="BZ746" s="29">
        <f>ROUND(IF(Параметри!$K$77="No",BF746,BF746*Параметри!$K$78),1)</f>
        <v>0</v>
      </c>
      <c r="CA746" s="29">
        <f>ROUND(IF(Параметри!$K$77="No",BI746,BI746*Параметри!$K$78),1)</f>
        <v>0</v>
      </c>
      <c r="CB746" s="29">
        <f>ROUND(IF(Параметри!$K$77="No",BJ746,BJ746*Параметри!$K$78),1)</f>
        <v>0</v>
      </c>
      <c r="CC746" s="29">
        <f t="shared" si="101"/>
        <v>23192.863389295253</v>
      </c>
    </row>
    <row r="747" spans="1:81">
      <c r="A747" s="9">
        <v>746</v>
      </c>
      <c r="B747" s="9" t="s">
        <v>3148</v>
      </c>
      <c r="C747" s="9" t="s">
        <v>3148</v>
      </c>
      <c r="D747" s="9" t="s">
        <v>3843</v>
      </c>
      <c r="E747" s="9" t="s">
        <v>24</v>
      </c>
      <c r="F747" s="9" t="s">
        <v>3849</v>
      </c>
      <c r="G747" s="9" t="s">
        <v>1565</v>
      </c>
      <c r="H747" s="29">
        <f>SUM('Дані з ДІСО'!J747:L747)</f>
        <v>984</v>
      </c>
      <c r="I747" s="29">
        <f>SUM('Дані з ДІСО'!G747:I747)</f>
        <v>73</v>
      </c>
      <c r="J747" s="29">
        <f>SUM('Дані з ДІСО'!P747:R747)</f>
        <v>0</v>
      </c>
      <c r="K747" s="29">
        <f>SUM('Дані з ДІСО'!V747:X747)</f>
        <v>0</v>
      </c>
      <c r="L747" s="40">
        <f>ROUNDUP('Дані з ДІСО'!J747/'Коефіцієнти АТО'!$R747,0)</f>
        <v>31</v>
      </c>
      <c r="M747" s="40">
        <f>ROUNDUP('Дані з ДІСО'!K747/'Коефіцієнти АТО'!$R747,0)</f>
        <v>38</v>
      </c>
      <c r="N747" s="40">
        <f>ROUNDUP('Дані з ДІСО'!L747/'Коефіцієнти АТО'!$R747,0)</f>
        <v>8</v>
      </c>
      <c r="O747" s="59">
        <f>(L747*Параметри!$K$32+M747*Параметри!$L$32+N747*Параметри!$M$32)/18</f>
        <v>124.42222222222225</v>
      </c>
      <c r="P747" s="41">
        <f>IF(H747=0,"",'Дані з ДІСО'!Y747/H747)</f>
        <v>0</v>
      </c>
      <c r="Q747" s="29">
        <f>IF(H747=0,"",(1+0.25*P747)*O747*Параметри!$K$51)</f>
        <v>25484.185800681425</v>
      </c>
      <c r="R747" s="29">
        <f>IF(H747=0,"",Q747*'Коефіцієнти АТО'!T747)</f>
        <v>433.23115861158425</v>
      </c>
      <c r="S747" s="29">
        <f>IF(H747=0,"",H747*(1+0.25*P747)*Параметри!$K$66*Параметри!$K$20/1000)</f>
        <v>0</v>
      </c>
      <c r="T747" s="29">
        <f>IF(H747=0,"",H747*(1+0.25*P747)*'Коефіцієнти АТО'!$S747*Параметри!$K$20/1000)</f>
        <v>4963.2530047856199</v>
      </c>
      <c r="U747" s="29">
        <f t="shared" si="102"/>
        <v>30880.669964078628</v>
      </c>
      <c r="V747" s="29">
        <f t="shared" si="103"/>
        <v>30880.669964078628</v>
      </c>
      <c r="W747" s="40">
        <f>ROUNDUP('Дані з ДІСО'!P747/Параметри!$K$24,0)</f>
        <v>0</v>
      </c>
      <c r="X747" s="40">
        <f>ROUNDUP('Дані з ДІСО'!Q747/Параметри!$K$24,0)</f>
        <v>0</v>
      </c>
      <c r="Y747" s="40">
        <f>ROUNDUP('Дані з ДІСО'!R747/Параметри!$K$24,0)</f>
        <v>0</v>
      </c>
      <c r="Z747" s="59">
        <f>(W747*Параметри!$K$33+X747*Параметри!$L$33+Y747*Параметри!$M$33)/18</f>
        <v>0</v>
      </c>
      <c r="AA747" s="41">
        <f>IF(J747=0,0,'Дані з ДІСО'!AA747/J747)</f>
        <v>0</v>
      </c>
      <c r="AB747" s="29">
        <f>(1+0.25*AA747)*Z747*Параметри!$K$51</f>
        <v>0</v>
      </c>
      <c r="AC747" s="29">
        <f>AB747*'Коефіцієнти АТО'!U747</f>
        <v>0</v>
      </c>
      <c r="AD747" s="29">
        <f>J747*(1+0.25*AA747)*Параметри!$K$66*Параметри!$K$20/1000</f>
        <v>0</v>
      </c>
      <c r="AE747" s="29">
        <f>(1+0.25*AA747)*J747*'Коефіцієнти АТО'!S747*Параметри!$K$20/1000</f>
        <v>0</v>
      </c>
      <c r="AF747" s="29">
        <f t="shared" si="99"/>
        <v>0</v>
      </c>
      <c r="AG747" s="29">
        <v>0</v>
      </c>
      <c r="AH747" s="40">
        <v>6</v>
      </c>
      <c r="AI747" s="40">
        <v>0</v>
      </c>
      <c r="AJ747" s="40">
        <f t="shared" si="100"/>
        <v>0</v>
      </c>
      <c r="AK747" s="29">
        <f>(AH747+AI747)*(1+0.25*AJ747)*Параметри!$K$53</f>
        <v>1076.5756541760002</v>
      </c>
      <c r="AL747" s="29">
        <f>ROUNDUP(('Дані з ДІСО'!AU747+'Дані з ДІСО'!AW747)/Параметри!$K$28,0)</f>
        <v>0</v>
      </c>
      <c r="AM747" s="64">
        <f>AL747*Параметри!$M$35/18</f>
        <v>0</v>
      </c>
      <c r="AN747" s="29">
        <f>IF(AL747=0,0,'Дані з ДІСО'!AW747/SUM('Дані з ДІСО'!AU747,'Дані з ДІСО'!AW747))</f>
        <v>0</v>
      </c>
      <c r="AO747" s="29">
        <f>(1+0.25*AN747)*AM747*Параметри!$K$51</f>
        <v>0</v>
      </c>
      <c r="AP747" s="40">
        <f>ROUNDUP(('Дані з ДІСО'!AE747+'Дані не з ДІСО'!E747+'Дані не з ДІСО'!G747)/Параметри!$K$69,0)</f>
        <v>0</v>
      </c>
      <c r="AQ747" s="40">
        <f t="shared" si="104"/>
        <v>0</v>
      </c>
      <c r="AR747" s="40">
        <f>IF(AP747=0,0,('Дані з ДІСО'!AH747+'Дані не з ДІСО'!G747)/('Дані з ДІСО'!AE747+'Дані не з ДІСО'!E747+'Дані не з ДІСО'!G747))</f>
        <v>0</v>
      </c>
      <c r="AS747" s="29">
        <f>AQ747*(1+0.25*AR747)*Параметри!$K$51</f>
        <v>0</v>
      </c>
      <c r="AT747" s="40">
        <f>ROUNDUP('Дані з ДІСО'!AF747/Параметри!$K$70,0)</f>
        <v>0</v>
      </c>
      <c r="AU747" s="40">
        <f t="shared" si="105"/>
        <v>0</v>
      </c>
      <c r="AV747" s="40">
        <f>IF(AT747=0,0,'Дані з ДІСО'!AI747/'Дані з ДІСО'!AF747)</f>
        <v>0</v>
      </c>
      <c r="AW747" s="29">
        <f>AU747*(1+0.25*AV747)*Параметри!$K$51</f>
        <v>0</v>
      </c>
      <c r="AX747" s="40">
        <f>ROUNDUP('Дані з ДІСО'!AR747/Параметри!$K$29,0)</f>
        <v>0</v>
      </c>
      <c r="AY747" s="40">
        <f>ROUNDUP('Дані з ДІСО'!AS747/Параметри!$K$29,0)</f>
        <v>0</v>
      </c>
      <c r="AZ747" s="40">
        <f>ROUNDUP('Дані з ДІСО'!AT747/Параметри!$K$29,0)</f>
        <v>0</v>
      </c>
      <c r="BA747" s="64">
        <f>(AX747*Параметри!$K$32+AY747*Параметри!$L$32+AZ747*Параметри!$M$32)/18</f>
        <v>0</v>
      </c>
      <c r="BB747" s="29">
        <f>(BA747*Параметри!$K$51+SUM('Дані з ДІСО'!AR747:AT747)*Параметри!$K$48*Параметри!$K$20/1000)*Параметри!$K$74</f>
        <v>0</v>
      </c>
      <c r="BC747" s="40">
        <f>ROUNDUP(('Дані не з ДІСО'!I747+'Дані не з ДІСО'!K747)/Параметри!$K$26,0)</f>
        <v>0</v>
      </c>
      <c r="BD747" s="29">
        <f>BC747*Параметри!$M$36/18</f>
        <v>0</v>
      </c>
      <c r="BE747" s="40">
        <f>IF(BC747=0,0,'Дані не з ДІСО'!K747/('Дані не з ДІСО'!I747+'Дані не з ДІСО'!K747))</f>
        <v>0</v>
      </c>
      <c r="BF747" s="29">
        <f>(1+0.25*BE747)*BD747*Параметри!$K$51</f>
        <v>0</v>
      </c>
      <c r="BG747" s="40">
        <f>ROUNDUP('Дані не з ДІСО'!M747/Параметри!$K$27,0)</f>
        <v>0</v>
      </c>
      <c r="BH747" s="40">
        <f>BG747*Параметри!$M$37/18</f>
        <v>0</v>
      </c>
      <c r="BI747" s="29">
        <f>BH747*Параметри!$K$51</f>
        <v>0</v>
      </c>
      <c r="BJ747" s="29">
        <f>'Дані не з ДІСО'!N747*Параметри!$K$76</f>
        <v>0</v>
      </c>
      <c r="BK747" s="40">
        <f>ROUNDUP('Дані з ДІСО'!V747/Параметри!$K$25,0)</f>
        <v>0</v>
      </c>
      <c r="BL747" s="40">
        <f>ROUNDUP('Дані з ДІСО'!W747/Параметри!$K$25,0)</f>
        <v>0</v>
      </c>
      <c r="BM747" s="40">
        <f>ROUNDUP('Дані з ДІСО'!X747/Параметри!$K$25,0)</f>
        <v>0</v>
      </c>
      <c r="BN747" s="40">
        <f>(BK747*Параметри!$K$34+BL747*Параметри!$L$34+BM747*Параметри!$M$34)/18</f>
        <v>0</v>
      </c>
      <c r="BO747" s="40">
        <f>IF(K747=0,0,'Дані з ДІСО'!AC747/K747)</f>
        <v>0</v>
      </c>
      <c r="BP747" s="29">
        <f>(1+0.25*BO747)*BN747*Параметри!$K$51</f>
        <v>0</v>
      </c>
      <c r="BQ747" s="29">
        <f>BP747*'Коефіцієнти АТО'!U747</f>
        <v>0</v>
      </c>
      <c r="BR747" s="29">
        <f>K747*(1+0.25*BO747)*Параметри!$K$66*Параметри!$K$20/1000</f>
        <v>0</v>
      </c>
      <c r="BS747" s="29">
        <f>(1+0.25*BO747)*K747*'Коефіцієнти АТО'!S747*Параметри!$K$20/1000</f>
        <v>0</v>
      </c>
      <c r="BT747" s="29">
        <f t="shared" si="106"/>
        <v>0</v>
      </c>
      <c r="BU747" s="40">
        <f>ROUNDUP('Дані з ДІСО'!AG747/Параметри!$K$71,0)</f>
        <v>0</v>
      </c>
      <c r="BV747" s="40">
        <f t="shared" si="107"/>
        <v>0</v>
      </c>
      <c r="BW747" s="40">
        <f>IF('Дані з ДІСО'!AG747=0,0,'Дані з ДІСО'!AJ747/'Дані з ДІСО'!AG747)</f>
        <v>0</v>
      </c>
      <c r="BX747" s="29">
        <f>BV747*(1+0.25*BW747)*Параметри!$K$51</f>
        <v>0</v>
      </c>
      <c r="BY747" s="29">
        <f>ROUND(IF(Параметри!$K$77="No",CC747,CC747*Параметри!$K$78)+AG747,1)</f>
        <v>28761.5</v>
      </c>
      <c r="BZ747" s="29">
        <f>ROUND(IF(Параметри!$K$77="No",BF747,BF747*Параметри!$K$78),1)</f>
        <v>0</v>
      </c>
      <c r="CA747" s="29">
        <f>ROUND(IF(Параметри!$K$77="No",BI747,BI747*Параметри!$K$78),1)</f>
        <v>0</v>
      </c>
      <c r="CB747" s="29">
        <f>ROUND(IF(Параметри!$K$77="No",BJ747,BJ747*Параметри!$K$78),1)</f>
        <v>0</v>
      </c>
      <c r="CC747" s="29">
        <f t="shared" si="101"/>
        <v>31957.24561825463</v>
      </c>
    </row>
    <row r="748" spans="1:81">
      <c r="A748" s="9">
        <v>747</v>
      </c>
      <c r="B748" s="9" t="s">
        <v>3148</v>
      </c>
      <c r="C748" s="9" t="s">
        <v>3148</v>
      </c>
      <c r="D748" s="9" t="s">
        <v>3843</v>
      </c>
      <c r="E748" s="9" t="s">
        <v>24</v>
      </c>
      <c r="F748" s="9" t="s">
        <v>3850</v>
      </c>
      <c r="G748" s="9" t="s">
        <v>1567</v>
      </c>
      <c r="H748" s="29">
        <f>SUM('Дані з ДІСО'!J748:L748)</f>
        <v>757.5</v>
      </c>
      <c r="I748" s="29">
        <f>SUM('Дані з ДІСО'!G748:I748)</f>
        <v>80</v>
      </c>
      <c r="J748" s="29">
        <f>SUM('Дані з ДІСО'!P748:R748)</f>
        <v>0</v>
      </c>
      <c r="K748" s="29">
        <f>SUM('Дані з ДІСО'!V748:X748)</f>
        <v>0</v>
      </c>
      <c r="L748" s="40">
        <f>ROUNDUP('Дані з ДІСО'!J748/'Коефіцієнти АТО'!$R748,0)</f>
        <v>25</v>
      </c>
      <c r="M748" s="40">
        <f>ROUNDUP('Дані з ДІСО'!K748/'Коефіцієнти АТО'!$R748,0)</f>
        <v>33</v>
      </c>
      <c r="N748" s="40">
        <f>ROUNDUP('Дані з ДІСО'!L748/'Коефіцієнти АТО'!$R748,0)</f>
        <v>5</v>
      </c>
      <c r="O748" s="59">
        <f>(L748*Параметри!$K$32+M748*Параметри!$L$32+N748*Параметри!$M$32)/18</f>
        <v>101.75555555555556</v>
      </c>
      <c r="P748" s="41">
        <f>IF(H748=0,"",'Дані з ДІСО'!Y748/H748)</f>
        <v>0</v>
      </c>
      <c r="Q748" s="29">
        <f>IF(H748=0,"",(1+0.25*P748)*O748*Параметри!$K$51)</f>
        <v>20841.594352798755</v>
      </c>
      <c r="R748" s="29">
        <f>IF(H748=0,"",Q748*'Коефіцієнти АТО'!T748)</f>
        <v>354.30710399757885</v>
      </c>
      <c r="S748" s="29">
        <f>IF(H748=0,"",H748*(1+0.25*P748)*Параметри!$K$66*Параметри!$K$20/1000)</f>
        <v>0</v>
      </c>
      <c r="T748" s="29">
        <f>IF(H748=0,"",H748*(1+0.25*P748)*'Коефіцієнти АТО'!$S748*Параметри!$K$20/1000)</f>
        <v>3820.7969015499061</v>
      </c>
      <c r="U748" s="29">
        <f t="shared" si="102"/>
        <v>25016.698358346242</v>
      </c>
      <c r="V748" s="29">
        <f t="shared" si="103"/>
        <v>25016.698358346242</v>
      </c>
      <c r="W748" s="40">
        <f>ROUNDUP('Дані з ДІСО'!P748/Параметри!$K$24,0)</f>
        <v>0</v>
      </c>
      <c r="X748" s="40">
        <f>ROUNDUP('Дані з ДІСО'!Q748/Параметри!$K$24,0)</f>
        <v>0</v>
      </c>
      <c r="Y748" s="40">
        <f>ROUNDUP('Дані з ДІСО'!R748/Параметри!$K$24,0)</f>
        <v>0</v>
      </c>
      <c r="Z748" s="59">
        <f>(W748*Параметри!$K$33+X748*Параметри!$L$33+Y748*Параметри!$M$33)/18</f>
        <v>0</v>
      </c>
      <c r="AA748" s="41">
        <f>IF(J748=0,0,'Дані з ДІСО'!AA748/J748)</f>
        <v>0</v>
      </c>
      <c r="AB748" s="29">
        <f>(1+0.25*AA748)*Z748*Параметри!$K$51</f>
        <v>0</v>
      </c>
      <c r="AC748" s="29">
        <f>AB748*'Коефіцієнти АТО'!U748</f>
        <v>0</v>
      </c>
      <c r="AD748" s="29">
        <f>J748*(1+0.25*AA748)*Параметри!$K$66*Параметри!$K$20/1000</f>
        <v>0</v>
      </c>
      <c r="AE748" s="29">
        <f>(1+0.25*AA748)*J748*'Коефіцієнти АТО'!S748*Параметри!$K$20/1000</f>
        <v>0</v>
      </c>
      <c r="AF748" s="29">
        <f t="shared" si="99"/>
        <v>0</v>
      </c>
      <c r="AG748" s="29">
        <v>0</v>
      </c>
      <c r="AH748" s="40">
        <v>2</v>
      </c>
      <c r="AI748" s="40">
        <v>0</v>
      </c>
      <c r="AJ748" s="40">
        <f t="shared" si="100"/>
        <v>0</v>
      </c>
      <c r="AK748" s="29">
        <f>(AH748+AI748)*(1+0.25*AJ748)*Параметри!$K$53</f>
        <v>358.85855139200009</v>
      </c>
      <c r="AL748" s="29">
        <f>ROUNDUP(('Дані з ДІСО'!AU748+'Дані з ДІСО'!AW748)/Параметри!$K$28,0)</f>
        <v>0</v>
      </c>
      <c r="AM748" s="64">
        <f>AL748*Параметри!$M$35/18</f>
        <v>0</v>
      </c>
      <c r="AN748" s="29">
        <f>IF(AL748=0,0,'Дані з ДІСО'!AW748/SUM('Дані з ДІСО'!AU748,'Дані з ДІСО'!AW748))</f>
        <v>0</v>
      </c>
      <c r="AO748" s="29">
        <f>(1+0.25*AN748)*AM748*Параметри!$K$51</f>
        <v>0</v>
      </c>
      <c r="AP748" s="40">
        <f>ROUNDUP(('Дані з ДІСО'!AE748+'Дані не з ДІСО'!E748+'Дані не з ДІСО'!G748)/Параметри!$K$69,0)</f>
        <v>0</v>
      </c>
      <c r="AQ748" s="40">
        <f t="shared" si="104"/>
        <v>0</v>
      </c>
      <c r="AR748" s="40">
        <f>IF(AP748=0,0,('Дані з ДІСО'!AH748+'Дані не з ДІСО'!G748)/('Дані з ДІСО'!AE748+'Дані не з ДІСО'!E748+'Дані не з ДІСО'!G748))</f>
        <v>0</v>
      </c>
      <c r="AS748" s="29">
        <f>AQ748*(1+0.25*AR748)*Параметри!$K$51</f>
        <v>0</v>
      </c>
      <c r="AT748" s="40">
        <f>ROUNDUP('Дані з ДІСО'!AF748/Параметри!$K$70,0)</f>
        <v>0</v>
      </c>
      <c r="AU748" s="40">
        <f t="shared" si="105"/>
        <v>0</v>
      </c>
      <c r="AV748" s="40">
        <f>IF(AT748=0,0,'Дані з ДІСО'!AI748/'Дані з ДІСО'!AF748)</f>
        <v>0</v>
      </c>
      <c r="AW748" s="29">
        <f>AU748*(1+0.25*AV748)*Параметри!$K$51</f>
        <v>0</v>
      </c>
      <c r="AX748" s="40">
        <f>ROUNDUP('Дані з ДІСО'!AR748/Параметри!$K$29,0)</f>
        <v>0</v>
      </c>
      <c r="AY748" s="40">
        <f>ROUNDUP('Дані з ДІСО'!AS748/Параметри!$K$29,0)</f>
        <v>0</v>
      </c>
      <c r="AZ748" s="40">
        <f>ROUNDUP('Дані з ДІСО'!AT748/Параметри!$K$29,0)</f>
        <v>0</v>
      </c>
      <c r="BA748" s="64">
        <f>(AX748*Параметри!$K$32+AY748*Параметри!$L$32+AZ748*Параметри!$M$32)/18</f>
        <v>0</v>
      </c>
      <c r="BB748" s="29">
        <f>(BA748*Параметри!$K$51+SUM('Дані з ДІСО'!AR748:AT748)*Параметри!$K$48*Параметри!$K$20/1000)*Параметри!$K$74</f>
        <v>0</v>
      </c>
      <c r="BC748" s="40">
        <f>ROUNDUP(('Дані не з ДІСО'!I748+'Дані не з ДІСО'!K748)/Параметри!$K$26,0)</f>
        <v>0</v>
      </c>
      <c r="BD748" s="29">
        <f>BC748*Параметри!$M$36/18</f>
        <v>0</v>
      </c>
      <c r="BE748" s="40">
        <f>IF(BC748=0,0,'Дані не з ДІСО'!K748/('Дані не з ДІСО'!I748+'Дані не з ДІСО'!K748))</f>
        <v>0</v>
      </c>
      <c r="BF748" s="29">
        <f>(1+0.25*BE748)*BD748*Параметри!$K$51</f>
        <v>0</v>
      </c>
      <c r="BG748" s="40">
        <f>ROUNDUP('Дані не з ДІСО'!M748/Параметри!$K$27,0)</f>
        <v>0</v>
      </c>
      <c r="BH748" s="40">
        <f>BG748*Параметри!$M$37/18</f>
        <v>0</v>
      </c>
      <c r="BI748" s="29">
        <f>BH748*Параметри!$K$51</f>
        <v>0</v>
      </c>
      <c r="BJ748" s="29">
        <f>'Дані не з ДІСО'!N748*Параметри!$K$76</f>
        <v>0</v>
      </c>
      <c r="BK748" s="40">
        <f>ROUNDUP('Дані з ДІСО'!V748/Параметри!$K$25,0)</f>
        <v>0</v>
      </c>
      <c r="BL748" s="40">
        <f>ROUNDUP('Дані з ДІСО'!W748/Параметри!$K$25,0)</f>
        <v>0</v>
      </c>
      <c r="BM748" s="40">
        <f>ROUNDUP('Дані з ДІСО'!X748/Параметри!$K$25,0)</f>
        <v>0</v>
      </c>
      <c r="BN748" s="40">
        <f>(BK748*Параметри!$K$34+BL748*Параметри!$L$34+BM748*Параметри!$M$34)/18</f>
        <v>0</v>
      </c>
      <c r="BO748" s="40">
        <f>IF(K748=0,0,'Дані з ДІСО'!AC748/K748)</f>
        <v>0</v>
      </c>
      <c r="BP748" s="29">
        <f>(1+0.25*BO748)*BN748*Параметри!$K$51</f>
        <v>0</v>
      </c>
      <c r="BQ748" s="29">
        <f>BP748*'Коефіцієнти АТО'!U748</f>
        <v>0</v>
      </c>
      <c r="BR748" s="29">
        <f>K748*(1+0.25*BO748)*Параметри!$K$66*Параметри!$K$20/1000</f>
        <v>0</v>
      </c>
      <c r="BS748" s="29">
        <f>(1+0.25*BO748)*K748*'Коефіцієнти АТО'!S748*Параметри!$K$20/1000</f>
        <v>0</v>
      </c>
      <c r="BT748" s="29">
        <f t="shared" si="106"/>
        <v>0</v>
      </c>
      <c r="BU748" s="40">
        <f>ROUNDUP('Дані з ДІСО'!AG748/Параметри!$K$71,0)</f>
        <v>0</v>
      </c>
      <c r="BV748" s="40">
        <f t="shared" si="107"/>
        <v>0</v>
      </c>
      <c r="BW748" s="40">
        <f>IF('Дані з ДІСО'!AG748=0,0,'Дані з ДІСО'!AJ748/'Дані з ДІСО'!AG748)</f>
        <v>0</v>
      </c>
      <c r="BX748" s="29">
        <f>BV748*(1+0.25*BW748)*Параметри!$K$51</f>
        <v>0</v>
      </c>
      <c r="BY748" s="29">
        <f>ROUND(IF(Параметри!$K$77="No",CC748,CC748*Параметри!$K$78)+AG748,1)</f>
        <v>22838</v>
      </c>
      <c r="BZ748" s="29">
        <f>ROUND(IF(Параметри!$K$77="No",BF748,BF748*Параметри!$K$78),1)</f>
        <v>0</v>
      </c>
      <c r="CA748" s="29">
        <f>ROUND(IF(Параметри!$K$77="No",BI748,BI748*Параметри!$K$78),1)</f>
        <v>0</v>
      </c>
      <c r="CB748" s="29">
        <f>ROUND(IF(Параметри!$K$77="No",BJ748,BJ748*Параметри!$K$78),1)</f>
        <v>0</v>
      </c>
      <c r="CC748" s="29">
        <f t="shared" si="101"/>
        <v>25375.556909738243</v>
      </c>
    </row>
    <row r="749" spans="1:81">
      <c r="A749" s="9">
        <v>748</v>
      </c>
      <c r="B749" s="9" t="s">
        <v>3148</v>
      </c>
      <c r="C749" s="9" t="s">
        <v>3148</v>
      </c>
      <c r="D749" s="9" t="s">
        <v>3843</v>
      </c>
      <c r="E749" s="9" t="s">
        <v>24</v>
      </c>
      <c r="F749" s="9" t="s">
        <v>3851</v>
      </c>
      <c r="G749" s="9" t="s">
        <v>1569</v>
      </c>
      <c r="H749" s="29">
        <f>SUM('Дані з ДІСО'!J749:L749)</f>
        <v>683</v>
      </c>
      <c r="I749" s="29">
        <f>SUM('Дані з ДІСО'!G749:I749)</f>
        <v>52</v>
      </c>
      <c r="J749" s="29">
        <f>SUM('Дані з ДІСО'!P749:R749)</f>
        <v>0</v>
      </c>
      <c r="K749" s="29">
        <f>SUM('Дані з ДІСО'!V749:X749)</f>
        <v>0</v>
      </c>
      <c r="L749" s="40">
        <f>ROUNDUP('Дані з ДІСО'!J749/'Коефіцієнти АТО'!$R749,0)</f>
        <v>21</v>
      </c>
      <c r="M749" s="40">
        <f>ROUNDUP('Дані з ДІСО'!K749/'Коефіцієнти АТО'!$R749,0)</f>
        <v>27</v>
      </c>
      <c r="N749" s="40">
        <f>ROUNDUP('Дані з ДІСО'!L749/'Коефіцієнти АТО'!$R749,0)</f>
        <v>6</v>
      </c>
      <c r="O749" s="59">
        <f>(L749*Параметри!$K$32+M749*Параметри!$L$32+N749*Параметри!$M$32)/18</f>
        <v>87.716666666666669</v>
      </c>
      <c r="P749" s="41">
        <f>IF(H749=0,"",'Дані з ДІСО'!Y749/H749)</f>
        <v>0</v>
      </c>
      <c r="Q749" s="29">
        <f>IF(H749=0,"",(1+0.25*P749)*O749*Параметри!$K$51)</f>
        <v>17966.146169269468</v>
      </c>
      <c r="R749" s="29">
        <f>IF(H749=0,"",Q749*'Коефіцієнти АТО'!T749)</f>
        <v>305.42448487758099</v>
      </c>
      <c r="S749" s="29">
        <f>IF(H749=0,"",H749*(1+0.25*P749)*Параметри!$K$66*Параметри!$K$20/1000)</f>
        <v>0</v>
      </c>
      <c r="T749" s="29">
        <f>IF(H749=0,"",H749*(1+0.25*P749)*'Коефіцієнти АТО'!$S749*Параметри!$K$20/1000)</f>
        <v>3445.0221567770109</v>
      </c>
      <c r="U749" s="29">
        <f t="shared" si="102"/>
        <v>21716.592810924059</v>
      </c>
      <c r="V749" s="29">
        <f t="shared" si="103"/>
        <v>21716.592810924059</v>
      </c>
      <c r="W749" s="40">
        <f>ROUNDUP('Дані з ДІСО'!P749/Параметри!$K$24,0)</f>
        <v>0</v>
      </c>
      <c r="X749" s="40">
        <f>ROUNDUP('Дані з ДІСО'!Q749/Параметри!$K$24,0)</f>
        <v>0</v>
      </c>
      <c r="Y749" s="40">
        <f>ROUNDUP('Дані з ДІСО'!R749/Параметри!$K$24,0)</f>
        <v>0</v>
      </c>
      <c r="Z749" s="59">
        <f>(W749*Параметри!$K$33+X749*Параметри!$L$33+Y749*Параметри!$M$33)/18</f>
        <v>0</v>
      </c>
      <c r="AA749" s="41">
        <f>IF(J749=0,0,'Дані з ДІСО'!AA749/J749)</f>
        <v>0</v>
      </c>
      <c r="AB749" s="29">
        <f>(1+0.25*AA749)*Z749*Параметри!$K$51</f>
        <v>0</v>
      </c>
      <c r="AC749" s="29">
        <f>AB749*'Коефіцієнти АТО'!U749</f>
        <v>0</v>
      </c>
      <c r="AD749" s="29">
        <f>J749*(1+0.25*AA749)*Параметри!$K$66*Параметри!$K$20/1000</f>
        <v>0</v>
      </c>
      <c r="AE749" s="29">
        <f>(1+0.25*AA749)*J749*'Коефіцієнти АТО'!S749*Параметри!$K$20/1000</f>
        <v>0</v>
      </c>
      <c r="AF749" s="29">
        <f t="shared" si="99"/>
        <v>0</v>
      </c>
      <c r="AG749" s="29">
        <v>0</v>
      </c>
      <c r="AH749" s="40">
        <v>1</v>
      </c>
      <c r="AI749" s="40">
        <v>0</v>
      </c>
      <c r="AJ749" s="40">
        <f t="shared" si="100"/>
        <v>0</v>
      </c>
      <c r="AK749" s="29">
        <f>(AH749+AI749)*(1+0.25*AJ749)*Параметри!$K$53</f>
        <v>179.42927569600005</v>
      </c>
      <c r="AL749" s="29">
        <f>ROUNDUP(('Дані з ДІСО'!AU749+'Дані з ДІСО'!AW749)/Параметри!$K$28,0)</f>
        <v>0</v>
      </c>
      <c r="AM749" s="64">
        <f>AL749*Параметри!$M$35/18</f>
        <v>0</v>
      </c>
      <c r="AN749" s="29">
        <f>IF(AL749=0,0,'Дані з ДІСО'!AW749/SUM('Дані з ДІСО'!AU749,'Дані з ДІСО'!AW749))</f>
        <v>0</v>
      </c>
      <c r="AO749" s="29">
        <f>(1+0.25*AN749)*AM749*Параметри!$K$51</f>
        <v>0</v>
      </c>
      <c r="AP749" s="40">
        <f>ROUNDUP(('Дані з ДІСО'!AE749+'Дані не з ДІСО'!E749+'Дані не з ДІСО'!G749)/Параметри!$K$69,0)</f>
        <v>0</v>
      </c>
      <c r="AQ749" s="40">
        <f t="shared" si="104"/>
        <v>0</v>
      </c>
      <c r="AR749" s="40">
        <f>IF(AP749=0,0,('Дані з ДІСО'!AH749+'Дані не з ДІСО'!G749)/('Дані з ДІСО'!AE749+'Дані не з ДІСО'!E749+'Дані не з ДІСО'!G749))</f>
        <v>0</v>
      </c>
      <c r="AS749" s="29">
        <f>AQ749*(1+0.25*AR749)*Параметри!$K$51</f>
        <v>0</v>
      </c>
      <c r="AT749" s="40">
        <f>ROUNDUP('Дані з ДІСО'!AF749/Параметри!$K$70,0)</f>
        <v>0</v>
      </c>
      <c r="AU749" s="40">
        <f t="shared" si="105"/>
        <v>0</v>
      </c>
      <c r="AV749" s="40">
        <f>IF(AT749=0,0,'Дані з ДІСО'!AI749/'Дані з ДІСО'!AF749)</f>
        <v>0</v>
      </c>
      <c r="AW749" s="29">
        <f>AU749*(1+0.25*AV749)*Параметри!$K$51</f>
        <v>0</v>
      </c>
      <c r="AX749" s="40">
        <f>ROUNDUP('Дані з ДІСО'!AR749/Параметри!$K$29,0)</f>
        <v>0</v>
      </c>
      <c r="AY749" s="40">
        <f>ROUNDUP('Дані з ДІСО'!AS749/Параметри!$K$29,0)</f>
        <v>0</v>
      </c>
      <c r="AZ749" s="40">
        <f>ROUNDUP('Дані з ДІСО'!AT749/Параметри!$K$29,0)</f>
        <v>0</v>
      </c>
      <c r="BA749" s="64">
        <f>(AX749*Параметри!$K$32+AY749*Параметри!$L$32+AZ749*Параметри!$M$32)/18</f>
        <v>0</v>
      </c>
      <c r="BB749" s="29">
        <f>(BA749*Параметри!$K$51+SUM('Дані з ДІСО'!AR749:AT749)*Параметри!$K$48*Параметри!$K$20/1000)*Параметри!$K$74</f>
        <v>0</v>
      </c>
      <c r="BC749" s="40">
        <f>ROUNDUP(('Дані не з ДІСО'!I749+'Дані не з ДІСО'!K749)/Параметри!$K$26,0)</f>
        <v>0</v>
      </c>
      <c r="BD749" s="29">
        <f>BC749*Параметри!$M$36/18</f>
        <v>0</v>
      </c>
      <c r="BE749" s="40">
        <f>IF(BC749=0,0,'Дані не з ДІСО'!K749/('Дані не з ДІСО'!I749+'Дані не з ДІСО'!K749))</f>
        <v>0</v>
      </c>
      <c r="BF749" s="29">
        <f>(1+0.25*BE749)*BD749*Параметри!$K$51</f>
        <v>0</v>
      </c>
      <c r="BG749" s="40">
        <f>ROUNDUP('Дані не з ДІСО'!M749/Параметри!$K$27,0)</f>
        <v>0</v>
      </c>
      <c r="BH749" s="40">
        <f>BG749*Параметри!$M$37/18</f>
        <v>0</v>
      </c>
      <c r="BI749" s="29">
        <f>BH749*Параметри!$K$51</f>
        <v>0</v>
      </c>
      <c r="BJ749" s="29">
        <f>'Дані не з ДІСО'!N749*Параметри!$K$76</f>
        <v>0</v>
      </c>
      <c r="BK749" s="40">
        <f>ROUNDUP('Дані з ДІСО'!V749/Параметри!$K$25,0)</f>
        <v>0</v>
      </c>
      <c r="BL749" s="40">
        <f>ROUNDUP('Дані з ДІСО'!W749/Параметри!$K$25,0)</f>
        <v>0</v>
      </c>
      <c r="BM749" s="40">
        <f>ROUNDUP('Дані з ДІСО'!X749/Параметри!$K$25,0)</f>
        <v>0</v>
      </c>
      <c r="BN749" s="40">
        <f>(BK749*Параметри!$K$34+BL749*Параметри!$L$34+BM749*Параметри!$M$34)/18</f>
        <v>0</v>
      </c>
      <c r="BO749" s="40">
        <f>IF(K749=0,0,'Дані з ДІСО'!AC749/K749)</f>
        <v>0</v>
      </c>
      <c r="BP749" s="29">
        <f>(1+0.25*BO749)*BN749*Параметри!$K$51</f>
        <v>0</v>
      </c>
      <c r="BQ749" s="29">
        <f>BP749*'Коефіцієнти АТО'!U749</f>
        <v>0</v>
      </c>
      <c r="BR749" s="29">
        <f>K749*(1+0.25*BO749)*Параметри!$K$66*Параметри!$K$20/1000</f>
        <v>0</v>
      </c>
      <c r="BS749" s="29">
        <f>(1+0.25*BO749)*K749*'Коефіцієнти АТО'!S749*Параметри!$K$20/1000</f>
        <v>0</v>
      </c>
      <c r="BT749" s="29">
        <f t="shared" si="106"/>
        <v>0</v>
      </c>
      <c r="BU749" s="40">
        <f>ROUNDUP('Дані з ДІСО'!AG749/Параметри!$K$71,0)</f>
        <v>0</v>
      </c>
      <c r="BV749" s="40">
        <f t="shared" si="107"/>
        <v>0</v>
      </c>
      <c r="BW749" s="40">
        <f>IF('Дані з ДІСО'!AG749=0,0,'Дані з ДІСО'!AJ749/'Дані з ДІСО'!AG749)</f>
        <v>0</v>
      </c>
      <c r="BX749" s="29">
        <f>BV749*(1+0.25*BW749)*Параметри!$K$51</f>
        <v>0</v>
      </c>
      <c r="BY749" s="29">
        <f>ROUND(IF(Параметри!$K$77="No",CC749,CC749*Параметри!$K$78)+AG749,1)</f>
        <v>19706.400000000001</v>
      </c>
      <c r="BZ749" s="29">
        <f>ROUND(IF(Параметри!$K$77="No",BF749,BF749*Параметри!$K$78),1)</f>
        <v>0</v>
      </c>
      <c r="CA749" s="29">
        <f>ROUND(IF(Параметри!$K$77="No",BI749,BI749*Параметри!$K$78),1)</f>
        <v>0</v>
      </c>
      <c r="CB749" s="29">
        <f>ROUND(IF(Параметри!$K$77="No",BJ749,BJ749*Параметри!$K$78),1)</f>
        <v>0</v>
      </c>
      <c r="CC749" s="29">
        <f t="shared" si="101"/>
        <v>21896.022086620058</v>
      </c>
    </row>
    <row r="750" spans="1:81">
      <c r="A750" s="9">
        <v>749</v>
      </c>
      <c r="B750" s="9" t="s">
        <v>3148</v>
      </c>
      <c r="C750" s="9" t="s">
        <v>3148</v>
      </c>
      <c r="D750" s="9" t="s">
        <v>3843</v>
      </c>
      <c r="E750" s="9" t="s">
        <v>24</v>
      </c>
      <c r="F750" s="9" t="s">
        <v>3852</v>
      </c>
      <c r="G750" s="9" t="s">
        <v>1571</v>
      </c>
      <c r="H750" s="29">
        <f>SUM('Дані з ДІСО'!J750:L750)</f>
        <v>669</v>
      </c>
      <c r="I750" s="29">
        <f>SUM('Дані з ДІСО'!G750:I750)</f>
        <v>63</v>
      </c>
      <c r="J750" s="29">
        <f>SUM('Дані з ДІСО'!P750:R750)</f>
        <v>0</v>
      </c>
      <c r="K750" s="29">
        <f>SUM('Дані з ДІСО'!V750:X750)</f>
        <v>0</v>
      </c>
      <c r="L750" s="40">
        <f>ROUNDUP('Дані з ДІСО'!J750/'Коефіцієнти АТО'!$R750,0)</f>
        <v>13</v>
      </c>
      <c r="M750" s="40">
        <f>ROUNDUP('Дані з ДІСО'!K750/'Коефіцієнти АТО'!$R750,0)</f>
        <v>22</v>
      </c>
      <c r="N750" s="40">
        <f>ROUNDUP('Дані з ДІСО'!L750/'Коефіцієнти АТО'!$R750,0)</f>
        <v>11</v>
      </c>
      <c r="O750" s="59">
        <f>(L750*Параметри!$K$32+M750*Параметри!$L$32+N750*Параметри!$M$32)/18</f>
        <v>78.272222222222226</v>
      </c>
      <c r="P750" s="41">
        <f>IF(H750=0,"",'Дані з ДІСО'!Y750/H750)</f>
        <v>0</v>
      </c>
      <c r="Q750" s="29">
        <f>IF(H750=0,"",(1+0.25*P750)*O750*Параметри!$K$51)</f>
        <v>16031.733065985023</v>
      </c>
      <c r="R750" s="29">
        <f>IF(H750=0,"",Q750*'Коефіцієнти АТО'!T750)</f>
        <v>272.53946212174543</v>
      </c>
      <c r="S750" s="29">
        <f>IF(H750=0,"",H750*(1+0.25*P750)*Параметри!$K$66*Параметри!$K$20/1000)</f>
        <v>0</v>
      </c>
      <c r="T750" s="29">
        <f>IF(H750=0,"",H750*(1+0.25*P750)*'Коефіцієнти АТО'!$S750*Параметри!$K$20/1000)</f>
        <v>3374.4067684975403</v>
      </c>
      <c r="U750" s="29">
        <f t="shared" si="102"/>
        <v>19678.67929660431</v>
      </c>
      <c r="V750" s="29">
        <f t="shared" si="103"/>
        <v>19678.67929660431</v>
      </c>
      <c r="W750" s="40">
        <f>ROUNDUP('Дані з ДІСО'!P750/Параметри!$K$24,0)</f>
        <v>0</v>
      </c>
      <c r="X750" s="40">
        <f>ROUNDUP('Дані з ДІСО'!Q750/Параметри!$K$24,0)</f>
        <v>0</v>
      </c>
      <c r="Y750" s="40">
        <f>ROUNDUP('Дані з ДІСО'!R750/Параметри!$K$24,0)</f>
        <v>0</v>
      </c>
      <c r="Z750" s="59">
        <f>(W750*Параметри!$K$33+X750*Параметри!$L$33+Y750*Параметри!$M$33)/18</f>
        <v>0</v>
      </c>
      <c r="AA750" s="41">
        <f>IF(J750=0,0,'Дані з ДІСО'!AA750/J750)</f>
        <v>0</v>
      </c>
      <c r="AB750" s="29">
        <f>(1+0.25*AA750)*Z750*Параметри!$K$51</f>
        <v>0</v>
      </c>
      <c r="AC750" s="29">
        <f>AB750*'Коефіцієнти АТО'!U750</f>
        <v>0</v>
      </c>
      <c r="AD750" s="29">
        <f>J750*(1+0.25*AA750)*Параметри!$K$66*Параметри!$K$20/1000</f>
        <v>0</v>
      </c>
      <c r="AE750" s="29">
        <f>(1+0.25*AA750)*J750*'Коефіцієнти АТО'!S750*Параметри!$K$20/1000</f>
        <v>0</v>
      </c>
      <c r="AF750" s="29">
        <f t="shared" si="99"/>
        <v>0</v>
      </c>
      <c r="AG750" s="29">
        <v>0</v>
      </c>
      <c r="AH750" s="40">
        <v>0</v>
      </c>
      <c r="AI750" s="40">
        <v>0</v>
      </c>
      <c r="AJ750" s="40">
        <f t="shared" si="100"/>
        <v>0</v>
      </c>
      <c r="AK750" s="29">
        <f>(AH750+AI750)*(1+0.25*AJ750)*Параметри!$K$53</f>
        <v>0</v>
      </c>
      <c r="AL750" s="29">
        <f>ROUNDUP(('Дані з ДІСО'!AU750+'Дані з ДІСО'!AW750)/Параметри!$K$28,0)</f>
        <v>0</v>
      </c>
      <c r="AM750" s="64">
        <f>AL750*Параметри!$M$35/18</f>
        <v>0</v>
      </c>
      <c r="AN750" s="29">
        <f>IF(AL750=0,0,'Дані з ДІСО'!AW750/SUM('Дані з ДІСО'!AU750,'Дані з ДІСО'!AW750))</f>
        <v>0</v>
      </c>
      <c r="AO750" s="29">
        <f>(1+0.25*AN750)*AM750*Параметри!$K$51</f>
        <v>0</v>
      </c>
      <c r="AP750" s="40">
        <f>ROUNDUP(('Дані з ДІСО'!AE750+'Дані не з ДІСО'!E750+'Дані не з ДІСО'!G750)/Параметри!$K$69,0)</f>
        <v>0</v>
      </c>
      <c r="AQ750" s="40">
        <f t="shared" si="104"/>
        <v>0</v>
      </c>
      <c r="AR750" s="40">
        <f>IF(AP750=0,0,('Дані з ДІСО'!AH750+'Дані не з ДІСО'!G750)/('Дані з ДІСО'!AE750+'Дані не з ДІСО'!E750+'Дані не з ДІСО'!G750))</f>
        <v>0</v>
      </c>
      <c r="AS750" s="29">
        <f>AQ750*(1+0.25*AR750)*Параметри!$K$51</f>
        <v>0</v>
      </c>
      <c r="AT750" s="40">
        <f>ROUNDUP('Дані з ДІСО'!AF750/Параметри!$K$70,0)</f>
        <v>0</v>
      </c>
      <c r="AU750" s="40">
        <f t="shared" si="105"/>
        <v>0</v>
      </c>
      <c r="AV750" s="40">
        <f>IF(AT750=0,0,'Дані з ДІСО'!AI750/'Дані з ДІСО'!AF750)</f>
        <v>0</v>
      </c>
      <c r="AW750" s="29">
        <f>AU750*(1+0.25*AV750)*Параметри!$K$51</f>
        <v>0</v>
      </c>
      <c r="AX750" s="40">
        <f>ROUNDUP('Дані з ДІСО'!AR750/Параметри!$K$29,0)</f>
        <v>0</v>
      </c>
      <c r="AY750" s="40">
        <f>ROUNDUP('Дані з ДІСО'!AS750/Параметри!$K$29,0)</f>
        <v>0</v>
      </c>
      <c r="AZ750" s="40">
        <f>ROUNDUP('Дані з ДІСО'!AT750/Параметри!$K$29,0)</f>
        <v>0</v>
      </c>
      <c r="BA750" s="64">
        <f>(AX750*Параметри!$K$32+AY750*Параметри!$L$32+AZ750*Параметри!$M$32)/18</f>
        <v>0</v>
      </c>
      <c r="BB750" s="29">
        <f>(BA750*Параметри!$K$51+SUM('Дані з ДІСО'!AR750:AT750)*Параметри!$K$48*Параметри!$K$20/1000)*Параметри!$K$74</f>
        <v>0</v>
      </c>
      <c r="BC750" s="40">
        <f>ROUNDUP(('Дані не з ДІСО'!I750+'Дані не з ДІСО'!K750)/Параметри!$K$26,0)</f>
        <v>0</v>
      </c>
      <c r="BD750" s="29">
        <f>BC750*Параметри!$M$36/18</f>
        <v>0</v>
      </c>
      <c r="BE750" s="40">
        <f>IF(BC750=0,0,'Дані не з ДІСО'!K750/('Дані не з ДІСО'!I750+'Дані не з ДІСО'!K750))</f>
        <v>0</v>
      </c>
      <c r="BF750" s="29">
        <f>(1+0.25*BE750)*BD750*Параметри!$K$51</f>
        <v>0</v>
      </c>
      <c r="BG750" s="40">
        <f>ROUNDUP('Дані не з ДІСО'!M750/Параметри!$K$27,0)</f>
        <v>0</v>
      </c>
      <c r="BH750" s="40">
        <f>BG750*Параметри!$M$37/18</f>
        <v>0</v>
      </c>
      <c r="BI750" s="29">
        <f>BH750*Параметри!$K$51</f>
        <v>0</v>
      </c>
      <c r="BJ750" s="29">
        <f>'Дані не з ДІСО'!N750*Параметри!$K$76</f>
        <v>0</v>
      </c>
      <c r="BK750" s="40">
        <f>ROUNDUP('Дані з ДІСО'!V750/Параметри!$K$25,0)</f>
        <v>0</v>
      </c>
      <c r="BL750" s="40">
        <f>ROUNDUP('Дані з ДІСО'!W750/Параметри!$K$25,0)</f>
        <v>0</v>
      </c>
      <c r="BM750" s="40">
        <f>ROUNDUP('Дані з ДІСО'!X750/Параметри!$K$25,0)</f>
        <v>0</v>
      </c>
      <c r="BN750" s="40">
        <f>(BK750*Параметри!$K$34+BL750*Параметри!$L$34+BM750*Параметри!$M$34)/18</f>
        <v>0</v>
      </c>
      <c r="BO750" s="40">
        <f>IF(K750=0,0,'Дані з ДІСО'!AC750/K750)</f>
        <v>0</v>
      </c>
      <c r="BP750" s="29">
        <f>(1+0.25*BO750)*BN750*Параметри!$K$51</f>
        <v>0</v>
      </c>
      <c r="BQ750" s="29">
        <f>BP750*'Коефіцієнти АТО'!U750</f>
        <v>0</v>
      </c>
      <c r="BR750" s="29">
        <f>K750*(1+0.25*BO750)*Параметри!$K$66*Параметри!$K$20/1000</f>
        <v>0</v>
      </c>
      <c r="BS750" s="29">
        <f>(1+0.25*BO750)*K750*'Коефіцієнти АТО'!S750*Параметри!$K$20/1000</f>
        <v>0</v>
      </c>
      <c r="BT750" s="29">
        <f t="shared" si="106"/>
        <v>0</v>
      </c>
      <c r="BU750" s="40">
        <f>ROUNDUP('Дані з ДІСО'!AG750/Параметри!$K$71,0)</f>
        <v>0</v>
      </c>
      <c r="BV750" s="40">
        <f t="shared" si="107"/>
        <v>0</v>
      </c>
      <c r="BW750" s="40">
        <f>IF('Дані з ДІСО'!AG750=0,0,'Дані з ДІСО'!AJ750/'Дані з ДІСО'!AG750)</f>
        <v>0</v>
      </c>
      <c r="BX750" s="29">
        <f>BV750*(1+0.25*BW750)*Параметри!$K$51</f>
        <v>0</v>
      </c>
      <c r="BY750" s="29">
        <f>ROUND(IF(Параметри!$K$77="No",CC750,CC750*Параметри!$K$78)+AG750,1)</f>
        <v>17710.8</v>
      </c>
      <c r="BZ750" s="29">
        <f>ROUND(IF(Параметри!$K$77="No",BF750,BF750*Параметри!$K$78),1)</f>
        <v>0</v>
      </c>
      <c r="CA750" s="29">
        <f>ROUND(IF(Параметри!$K$77="No",BI750,BI750*Параметри!$K$78),1)</f>
        <v>0</v>
      </c>
      <c r="CB750" s="29">
        <f>ROUND(IF(Параметри!$K$77="No",BJ750,BJ750*Параметри!$K$78),1)</f>
        <v>0</v>
      </c>
      <c r="CC750" s="29">
        <f t="shared" si="101"/>
        <v>19678.67929660431</v>
      </c>
    </row>
    <row r="751" spans="1:81">
      <c r="A751" s="9">
        <v>750</v>
      </c>
      <c r="B751" s="9" t="s">
        <v>3148</v>
      </c>
      <c r="C751" s="9" t="s">
        <v>3148</v>
      </c>
      <c r="D751" s="9" t="s">
        <v>3843</v>
      </c>
      <c r="E751" s="9" t="s">
        <v>24</v>
      </c>
      <c r="F751" s="9" t="s">
        <v>3853</v>
      </c>
      <c r="G751" s="9" t="s">
        <v>1573</v>
      </c>
      <c r="H751" s="29">
        <f>SUM('Дані з ДІСО'!J751:L751)</f>
        <v>762</v>
      </c>
      <c r="I751" s="29">
        <f>SUM('Дані з ДІСО'!G751:I751)</f>
        <v>46</v>
      </c>
      <c r="J751" s="29">
        <f>SUM('Дані з ДІСО'!P751:R751)</f>
        <v>0</v>
      </c>
      <c r="K751" s="29">
        <f>SUM('Дані з ДІСО'!V751:X751)</f>
        <v>0</v>
      </c>
      <c r="L751" s="40">
        <f>ROUNDUP('Дані з ДІСО'!J751/'Коефіцієнти АТО'!$R751,0)</f>
        <v>18</v>
      </c>
      <c r="M751" s="40">
        <f>ROUNDUP('Дані з ДІСО'!K751/'Коефіцієнти АТО'!$R751,0)</f>
        <v>29</v>
      </c>
      <c r="N751" s="40">
        <f>ROUNDUP('Дані з ДІСО'!L751/'Коефіцієнти АТО'!$R751,0)</f>
        <v>7</v>
      </c>
      <c r="O751" s="59">
        <f>(L751*Параметри!$K$32+M751*Параметри!$L$32+N751*Параметри!$M$32)/18</f>
        <v>89.488888888888894</v>
      </c>
      <c r="P751" s="41">
        <f>IF(H751=0,"",'Дані з ДІСО'!Y751/H751)</f>
        <v>0</v>
      </c>
      <c r="Q751" s="29">
        <f>IF(H751=0,"",(1+0.25*P751)*O751*Параметри!$K$51)</f>
        <v>18329.133098650491</v>
      </c>
      <c r="R751" s="29">
        <f>IF(H751=0,"",Q751*'Коефіцієнти АТО'!T751)</f>
        <v>311.59526267705837</v>
      </c>
      <c r="S751" s="29">
        <f>IF(H751=0,"",H751*(1+0.25*P751)*Параметри!$K$66*Параметри!$K$20/1000)</f>
        <v>0</v>
      </c>
      <c r="T751" s="29">
        <f>IF(H751=0,"",H751*(1+0.25*P751)*'Коефіцієнти АТО'!$S751*Параметри!$K$20/1000)</f>
        <v>3843.4947049254497</v>
      </c>
      <c r="U751" s="29">
        <f t="shared" si="102"/>
        <v>22484.223066252998</v>
      </c>
      <c r="V751" s="29">
        <f t="shared" si="103"/>
        <v>22484.223066252998</v>
      </c>
      <c r="W751" s="40">
        <f>ROUNDUP('Дані з ДІСО'!P751/Параметри!$K$24,0)</f>
        <v>0</v>
      </c>
      <c r="X751" s="40">
        <f>ROUNDUP('Дані з ДІСО'!Q751/Параметри!$K$24,0)</f>
        <v>0</v>
      </c>
      <c r="Y751" s="40">
        <f>ROUNDUP('Дані з ДІСО'!R751/Параметри!$K$24,0)</f>
        <v>0</v>
      </c>
      <c r="Z751" s="59">
        <f>(W751*Параметри!$K$33+X751*Параметри!$L$33+Y751*Параметри!$M$33)/18</f>
        <v>0</v>
      </c>
      <c r="AA751" s="41">
        <f>IF(J751=0,0,'Дані з ДІСО'!AA751/J751)</f>
        <v>0</v>
      </c>
      <c r="AB751" s="29">
        <f>(1+0.25*AA751)*Z751*Параметри!$K$51</f>
        <v>0</v>
      </c>
      <c r="AC751" s="29">
        <f>AB751*'Коефіцієнти АТО'!U751</f>
        <v>0</v>
      </c>
      <c r="AD751" s="29">
        <f>J751*(1+0.25*AA751)*Параметри!$K$66*Параметри!$K$20/1000</f>
        <v>0</v>
      </c>
      <c r="AE751" s="29">
        <f>(1+0.25*AA751)*J751*'Коефіцієнти АТО'!S751*Параметри!$K$20/1000</f>
        <v>0</v>
      </c>
      <c r="AF751" s="29">
        <f t="shared" si="99"/>
        <v>0</v>
      </c>
      <c r="AG751" s="29">
        <v>0</v>
      </c>
      <c r="AH751" s="40">
        <v>14</v>
      </c>
      <c r="AI751" s="40">
        <v>0</v>
      </c>
      <c r="AJ751" s="40">
        <f t="shared" si="100"/>
        <v>0</v>
      </c>
      <c r="AK751" s="29">
        <f>(AH751+AI751)*(1+0.25*AJ751)*Параметри!$K$53</f>
        <v>2512.0098597440006</v>
      </c>
      <c r="AL751" s="29">
        <f>ROUNDUP(('Дані з ДІСО'!AU751+'Дані з ДІСО'!AW751)/Параметри!$K$28,0)</f>
        <v>0</v>
      </c>
      <c r="AM751" s="64">
        <f>AL751*Параметри!$M$35/18</f>
        <v>0</v>
      </c>
      <c r="AN751" s="29">
        <f>IF(AL751=0,0,'Дані з ДІСО'!AW751/SUM('Дані з ДІСО'!AU751,'Дані з ДІСО'!AW751))</f>
        <v>0</v>
      </c>
      <c r="AO751" s="29">
        <f>(1+0.25*AN751)*AM751*Параметри!$K$51</f>
        <v>0</v>
      </c>
      <c r="AP751" s="40">
        <f>ROUNDUP(('Дані з ДІСО'!AE751+'Дані не з ДІСО'!E751+'Дані не з ДІСО'!G751)/Параметри!$K$69,0)</f>
        <v>0</v>
      </c>
      <c r="AQ751" s="40">
        <f t="shared" si="104"/>
        <v>0</v>
      </c>
      <c r="AR751" s="40">
        <f>IF(AP751=0,0,('Дані з ДІСО'!AH751+'Дані не з ДІСО'!G751)/('Дані з ДІСО'!AE751+'Дані не з ДІСО'!E751+'Дані не з ДІСО'!G751))</f>
        <v>0</v>
      </c>
      <c r="AS751" s="29">
        <f>AQ751*(1+0.25*AR751)*Параметри!$K$51</f>
        <v>0</v>
      </c>
      <c r="AT751" s="40">
        <f>ROUNDUP('Дані з ДІСО'!AF751/Параметри!$K$70,0)</f>
        <v>0</v>
      </c>
      <c r="AU751" s="40">
        <f t="shared" si="105"/>
        <v>0</v>
      </c>
      <c r="AV751" s="40">
        <f>IF(AT751=0,0,'Дані з ДІСО'!AI751/'Дані з ДІСО'!AF751)</f>
        <v>0</v>
      </c>
      <c r="AW751" s="29">
        <f>AU751*(1+0.25*AV751)*Параметри!$K$51</f>
        <v>0</v>
      </c>
      <c r="AX751" s="40">
        <f>ROUNDUP('Дані з ДІСО'!AR751/Параметри!$K$29,0)</f>
        <v>0</v>
      </c>
      <c r="AY751" s="40">
        <f>ROUNDUP('Дані з ДІСО'!AS751/Параметри!$K$29,0)</f>
        <v>0</v>
      </c>
      <c r="AZ751" s="40">
        <f>ROUNDUP('Дані з ДІСО'!AT751/Параметри!$K$29,0)</f>
        <v>0</v>
      </c>
      <c r="BA751" s="64">
        <f>(AX751*Параметри!$K$32+AY751*Параметри!$L$32+AZ751*Параметри!$M$32)/18</f>
        <v>0</v>
      </c>
      <c r="BB751" s="29">
        <f>(BA751*Параметри!$K$51+SUM('Дані з ДІСО'!AR751:AT751)*Параметри!$K$48*Параметри!$K$20/1000)*Параметри!$K$74</f>
        <v>0</v>
      </c>
      <c r="BC751" s="40">
        <f>ROUNDUP(('Дані не з ДІСО'!I751+'Дані не з ДІСО'!K751)/Параметри!$K$26,0)</f>
        <v>0</v>
      </c>
      <c r="BD751" s="29">
        <f>BC751*Параметри!$M$36/18</f>
        <v>0</v>
      </c>
      <c r="BE751" s="40">
        <f>IF(BC751=0,0,'Дані не з ДІСО'!K751/('Дані не з ДІСО'!I751+'Дані не з ДІСО'!K751))</f>
        <v>0</v>
      </c>
      <c r="BF751" s="29">
        <f>(1+0.25*BE751)*BD751*Параметри!$K$51</f>
        <v>0</v>
      </c>
      <c r="BG751" s="40">
        <f>ROUNDUP('Дані не з ДІСО'!M751/Параметри!$K$27,0)</f>
        <v>0</v>
      </c>
      <c r="BH751" s="40">
        <f>BG751*Параметри!$M$37/18</f>
        <v>0</v>
      </c>
      <c r="BI751" s="29">
        <f>BH751*Параметри!$K$51</f>
        <v>0</v>
      </c>
      <c r="BJ751" s="29">
        <f>'Дані не з ДІСО'!N751*Параметри!$K$76</f>
        <v>0</v>
      </c>
      <c r="BK751" s="40">
        <f>ROUNDUP('Дані з ДІСО'!V751/Параметри!$K$25,0)</f>
        <v>0</v>
      </c>
      <c r="BL751" s="40">
        <f>ROUNDUP('Дані з ДІСО'!W751/Параметри!$K$25,0)</f>
        <v>0</v>
      </c>
      <c r="BM751" s="40">
        <f>ROUNDUP('Дані з ДІСО'!X751/Параметри!$K$25,0)</f>
        <v>0</v>
      </c>
      <c r="BN751" s="40">
        <f>(BK751*Параметри!$K$34+BL751*Параметри!$L$34+BM751*Параметри!$M$34)/18</f>
        <v>0</v>
      </c>
      <c r="BO751" s="40">
        <f>IF(K751=0,0,'Дані з ДІСО'!AC751/K751)</f>
        <v>0</v>
      </c>
      <c r="BP751" s="29">
        <f>(1+0.25*BO751)*BN751*Параметри!$K$51</f>
        <v>0</v>
      </c>
      <c r="BQ751" s="29">
        <f>BP751*'Коефіцієнти АТО'!U751</f>
        <v>0</v>
      </c>
      <c r="BR751" s="29">
        <f>K751*(1+0.25*BO751)*Параметри!$K$66*Параметри!$K$20/1000</f>
        <v>0</v>
      </c>
      <c r="BS751" s="29">
        <f>(1+0.25*BO751)*K751*'Коефіцієнти АТО'!S751*Параметри!$K$20/1000</f>
        <v>0</v>
      </c>
      <c r="BT751" s="29">
        <f t="shared" si="106"/>
        <v>0</v>
      </c>
      <c r="BU751" s="40">
        <f>ROUNDUP('Дані з ДІСО'!AG751/Параметри!$K$71,0)</f>
        <v>0</v>
      </c>
      <c r="BV751" s="40">
        <f t="shared" si="107"/>
        <v>0</v>
      </c>
      <c r="BW751" s="40">
        <f>IF('Дані з ДІСО'!AG751=0,0,'Дані з ДІСО'!AJ751/'Дані з ДІСО'!AG751)</f>
        <v>0</v>
      </c>
      <c r="BX751" s="29">
        <f>BV751*(1+0.25*BW751)*Параметри!$K$51</f>
        <v>0</v>
      </c>
      <c r="BY751" s="29">
        <f>ROUND(IF(Параметри!$K$77="No",CC751,CC751*Параметри!$K$78)+AG751,1)</f>
        <v>22496.6</v>
      </c>
      <c r="BZ751" s="29">
        <f>ROUND(IF(Параметри!$K$77="No",BF751,BF751*Параметри!$K$78),1)</f>
        <v>0</v>
      </c>
      <c r="CA751" s="29">
        <f>ROUND(IF(Параметри!$K$77="No",BI751,BI751*Параметри!$K$78),1)</f>
        <v>0</v>
      </c>
      <c r="CB751" s="29">
        <f>ROUND(IF(Параметри!$K$77="No",BJ751,BJ751*Параметри!$K$78),1)</f>
        <v>0</v>
      </c>
      <c r="CC751" s="29">
        <f t="shared" si="101"/>
        <v>24996.232925996999</v>
      </c>
    </row>
    <row r="752" spans="1:81">
      <c r="A752" s="9">
        <v>751</v>
      </c>
      <c r="B752" s="9" t="s">
        <v>3148</v>
      </c>
      <c r="C752" s="9" t="s">
        <v>3148</v>
      </c>
      <c r="D752" s="9" t="s">
        <v>3843</v>
      </c>
      <c r="E752" s="9" t="s">
        <v>24</v>
      </c>
      <c r="F752" s="9" t="s">
        <v>3854</v>
      </c>
      <c r="G752" s="9" t="s">
        <v>1575</v>
      </c>
      <c r="H752" s="29">
        <f>SUM('Дані з ДІСО'!J752:L752)</f>
        <v>823</v>
      </c>
      <c r="I752" s="29">
        <f>SUM('Дані з ДІСО'!G752:I752)</f>
        <v>50</v>
      </c>
      <c r="J752" s="29">
        <f>SUM('Дані з ДІСО'!P752:R752)</f>
        <v>0</v>
      </c>
      <c r="K752" s="29">
        <f>SUM('Дані з ДІСО'!V752:X752)</f>
        <v>0</v>
      </c>
      <c r="L752" s="40">
        <f>ROUNDUP('Дані з ДІСО'!J752/'Коефіцієнти АТО'!$R752,0)</f>
        <v>24</v>
      </c>
      <c r="M752" s="40">
        <f>ROUNDUP('Дані з ДІСО'!K752/'Коефіцієнти АТО'!$R752,0)</f>
        <v>36</v>
      </c>
      <c r="N752" s="40">
        <f>ROUNDUP('Дані з ДІСО'!L752/'Коефіцієнти АТО'!$R752,0)</f>
        <v>10</v>
      </c>
      <c r="O752" s="59">
        <f>(L752*Параметри!$K$32+M752*Параметри!$L$32+N752*Параметри!$M$32)/18</f>
        <v>115.78888888888888</v>
      </c>
      <c r="P752" s="41">
        <f>IF(H752=0,"",'Дані з ДІСО'!Y752/H752)</f>
        <v>0</v>
      </c>
      <c r="Q752" s="29">
        <f>IF(H752=0,"",(1+0.25*P752)*O752*Параметри!$K$51)</f>
        <v>23715.904646267285</v>
      </c>
      <c r="R752" s="29">
        <f>IF(H752=0,"",Q752*'Коефіцієнти АТО'!T752)</f>
        <v>403.17037898654388</v>
      </c>
      <c r="S752" s="29">
        <f>IF(H752=0,"",H752*(1+0.25*P752)*Параметри!$K$66*Параметри!$K$20/1000)</f>
        <v>0</v>
      </c>
      <c r="T752" s="29">
        <f>IF(H752=0,"",H752*(1+0.25*P752)*'Коефіцієнти АТО'!$S752*Параметри!$K$20/1000)</f>
        <v>4151.1760395717129</v>
      </c>
      <c r="U752" s="29">
        <f t="shared" si="102"/>
        <v>28270.251064825541</v>
      </c>
      <c r="V752" s="29">
        <f t="shared" si="103"/>
        <v>28270.251064825541</v>
      </c>
      <c r="W752" s="40">
        <f>ROUNDUP('Дані з ДІСО'!P752/Параметри!$K$24,0)</f>
        <v>0</v>
      </c>
      <c r="X752" s="40">
        <f>ROUNDUP('Дані з ДІСО'!Q752/Параметри!$K$24,0)</f>
        <v>0</v>
      </c>
      <c r="Y752" s="40">
        <f>ROUNDUP('Дані з ДІСО'!R752/Параметри!$K$24,0)</f>
        <v>0</v>
      </c>
      <c r="Z752" s="59">
        <f>(W752*Параметри!$K$33+X752*Параметри!$L$33+Y752*Параметри!$M$33)/18</f>
        <v>0</v>
      </c>
      <c r="AA752" s="41">
        <f>IF(J752=0,0,'Дані з ДІСО'!AA752/J752)</f>
        <v>0</v>
      </c>
      <c r="AB752" s="29">
        <f>(1+0.25*AA752)*Z752*Параметри!$K$51</f>
        <v>0</v>
      </c>
      <c r="AC752" s="29">
        <f>AB752*'Коефіцієнти АТО'!U752</f>
        <v>0</v>
      </c>
      <c r="AD752" s="29">
        <f>J752*(1+0.25*AA752)*Параметри!$K$66*Параметри!$K$20/1000</f>
        <v>0</v>
      </c>
      <c r="AE752" s="29">
        <f>(1+0.25*AA752)*J752*'Коефіцієнти АТО'!S752*Параметри!$K$20/1000</f>
        <v>0</v>
      </c>
      <c r="AF752" s="29">
        <f t="shared" si="99"/>
        <v>0</v>
      </c>
      <c r="AG752" s="29">
        <v>0</v>
      </c>
      <c r="AH752" s="40">
        <v>15</v>
      </c>
      <c r="AI752" s="40">
        <v>0</v>
      </c>
      <c r="AJ752" s="40">
        <f t="shared" si="100"/>
        <v>0</v>
      </c>
      <c r="AK752" s="29">
        <f>(AH752+AI752)*(1+0.25*AJ752)*Параметри!$K$53</f>
        <v>2691.4391354400009</v>
      </c>
      <c r="AL752" s="29">
        <f>ROUNDUP(('Дані з ДІСО'!AU752+'Дані з ДІСО'!AW752)/Параметри!$K$28,0)</f>
        <v>0</v>
      </c>
      <c r="AM752" s="64">
        <f>AL752*Параметри!$M$35/18</f>
        <v>0</v>
      </c>
      <c r="AN752" s="29">
        <f>IF(AL752=0,0,'Дані з ДІСО'!AW752/SUM('Дані з ДІСО'!AU752,'Дані з ДІСО'!AW752))</f>
        <v>0</v>
      </c>
      <c r="AO752" s="29">
        <f>(1+0.25*AN752)*AM752*Параметри!$K$51</f>
        <v>0</v>
      </c>
      <c r="AP752" s="40">
        <f>ROUNDUP(('Дані з ДІСО'!AE752+'Дані не з ДІСО'!E752+'Дані не з ДІСО'!G752)/Параметри!$K$69,0)</f>
        <v>0</v>
      </c>
      <c r="AQ752" s="40">
        <f t="shared" si="104"/>
        <v>0</v>
      </c>
      <c r="AR752" s="40">
        <f>IF(AP752=0,0,('Дані з ДІСО'!AH752+'Дані не з ДІСО'!G752)/('Дані з ДІСО'!AE752+'Дані не з ДІСО'!E752+'Дані не з ДІСО'!G752))</f>
        <v>0</v>
      </c>
      <c r="AS752" s="29">
        <f>AQ752*(1+0.25*AR752)*Параметри!$K$51</f>
        <v>0</v>
      </c>
      <c r="AT752" s="40">
        <f>ROUNDUP('Дані з ДІСО'!AF752/Параметри!$K$70,0)</f>
        <v>0</v>
      </c>
      <c r="AU752" s="40">
        <f t="shared" si="105"/>
        <v>0</v>
      </c>
      <c r="AV752" s="40">
        <f>IF(AT752=0,0,'Дані з ДІСО'!AI752/'Дані з ДІСО'!AF752)</f>
        <v>0</v>
      </c>
      <c r="AW752" s="29">
        <f>AU752*(1+0.25*AV752)*Параметри!$K$51</f>
        <v>0</v>
      </c>
      <c r="AX752" s="40">
        <f>ROUNDUP('Дані з ДІСО'!AR752/Параметри!$K$29,0)</f>
        <v>0</v>
      </c>
      <c r="AY752" s="40">
        <f>ROUNDUP('Дані з ДІСО'!AS752/Параметри!$K$29,0)</f>
        <v>0</v>
      </c>
      <c r="AZ752" s="40">
        <f>ROUNDUP('Дані з ДІСО'!AT752/Параметри!$K$29,0)</f>
        <v>0</v>
      </c>
      <c r="BA752" s="64">
        <f>(AX752*Параметри!$K$32+AY752*Параметри!$L$32+AZ752*Параметри!$M$32)/18</f>
        <v>0</v>
      </c>
      <c r="BB752" s="29">
        <f>(BA752*Параметри!$K$51+SUM('Дані з ДІСО'!AR752:AT752)*Параметри!$K$48*Параметри!$K$20/1000)*Параметри!$K$74</f>
        <v>0</v>
      </c>
      <c r="BC752" s="40">
        <f>ROUNDUP(('Дані не з ДІСО'!I752+'Дані не з ДІСО'!K752)/Параметри!$K$26,0)</f>
        <v>0</v>
      </c>
      <c r="BD752" s="29">
        <f>BC752*Параметри!$M$36/18</f>
        <v>0</v>
      </c>
      <c r="BE752" s="40">
        <f>IF(BC752=0,0,'Дані не з ДІСО'!K752/('Дані не з ДІСО'!I752+'Дані не з ДІСО'!K752))</f>
        <v>0</v>
      </c>
      <c r="BF752" s="29">
        <f>(1+0.25*BE752)*BD752*Параметри!$K$51</f>
        <v>0</v>
      </c>
      <c r="BG752" s="40">
        <f>ROUNDUP('Дані не з ДІСО'!M752/Параметри!$K$27,0)</f>
        <v>0</v>
      </c>
      <c r="BH752" s="40">
        <f>BG752*Параметри!$M$37/18</f>
        <v>0</v>
      </c>
      <c r="BI752" s="29">
        <f>BH752*Параметри!$K$51</f>
        <v>0</v>
      </c>
      <c r="BJ752" s="29">
        <f>'Дані не з ДІСО'!N752*Параметри!$K$76</f>
        <v>0</v>
      </c>
      <c r="BK752" s="40">
        <f>ROUNDUP('Дані з ДІСО'!V752/Параметри!$K$25,0)</f>
        <v>0</v>
      </c>
      <c r="BL752" s="40">
        <f>ROUNDUP('Дані з ДІСО'!W752/Параметри!$K$25,0)</f>
        <v>0</v>
      </c>
      <c r="BM752" s="40">
        <f>ROUNDUP('Дані з ДІСО'!X752/Параметри!$K$25,0)</f>
        <v>0</v>
      </c>
      <c r="BN752" s="40">
        <f>(BK752*Параметри!$K$34+BL752*Параметри!$L$34+BM752*Параметри!$M$34)/18</f>
        <v>0</v>
      </c>
      <c r="BO752" s="40">
        <f>IF(K752=0,0,'Дані з ДІСО'!AC752/K752)</f>
        <v>0</v>
      </c>
      <c r="BP752" s="29">
        <f>(1+0.25*BO752)*BN752*Параметри!$K$51</f>
        <v>0</v>
      </c>
      <c r="BQ752" s="29">
        <f>BP752*'Коефіцієнти АТО'!U752</f>
        <v>0</v>
      </c>
      <c r="BR752" s="29">
        <f>K752*(1+0.25*BO752)*Параметри!$K$66*Параметри!$K$20/1000</f>
        <v>0</v>
      </c>
      <c r="BS752" s="29">
        <f>(1+0.25*BO752)*K752*'Коефіцієнти АТО'!S752*Параметри!$K$20/1000</f>
        <v>0</v>
      </c>
      <c r="BT752" s="29">
        <f t="shared" si="106"/>
        <v>0</v>
      </c>
      <c r="BU752" s="40">
        <f>ROUNDUP('Дані з ДІСО'!AG752/Параметри!$K$71,0)</f>
        <v>0</v>
      </c>
      <c r="BV752" s="40">
        <f t="shared" si="107"/>
        <v>0</v>
      </c>
      <c r="BW752" s="40">
        <f>IF('Дані з ДІСО'!AG752=0,0,'Дані з ДІСО'!AJ752/'Дані з ДІСО'!AG752)</f>
        <v>0</v>
      </c>
      <c r="BX752" s="29">
        <f>BV752*(1+0.25*BW752)*Параметри!$K$51</f>
        <v>0</v>
      </c>
      <c r="BY752" s="29">
        <f>ROUND(IF(Параметри!$K$77="No",CC752,CC752*Параметри!$K$78)+AG752,1)</f>
        <v>27865.5</v>
      </c>
      <c r="BZ752" s="29">
        <f>ROUND(IF(Параметри!$K$77="No",BF752,BF752*Параметри!$K$78),1)</f>
        <v>0</v>
      </c>
      <c r="CA752" s="29">
        <f>ROUND(IF(Параметри!$K$77="No",BI752,BI752*Параметри!$K$78),1)</f>
        <v>0</v>
      </c>
      <c r="CB752" s="29">
        <f>ROUND(IF(Параметри!$K$77="No",BJ752,BJ752*Параметри!$K$78),1)</f>
        <v>0</v>
      </c>
      <c r="CC752" s="29">
        <f t="shared" si="101"/>
        <v>30961.690200265541</v>
      </c>
    </row>
    <row r="753" spans="1:81">
      <c r="A753" s="9">
        <v>752</v>
      </c>
      <c r="B753" s="9" t="s">
        <v>3148</v>
      </c>
      <c r="C753" s="9" t="s">
        <v>3148</v>
      </c>
      <c r="D753" s="9" t="s">
        <v>3843</v>
      </c>
      <c r="E753" s="9" t="s">
        <v>24</v>
      </c>
      <c r="F753" s="9" t="s">
        <v>3855</v>
      </c>
      <c r="G753" s="9" t="s">
        <v>1577</v>
      </c>
      <c r="H753" s="29">
        <f>SUM('Дані з ДІСО'!J753:L753)</f>
        <v>551</v>
      </c>
      <c r="I753" s="29">
        <f>SUM('Дані з ДІСО'!G753:I753)</f>
        <v>51</v>
      </c>
      <c r="J753" s="29">
        <f>SUM('Дані з ДІСО'!P753:R753)</f>
        <v>0</v>
      </c>
      <c r="K753" s="29">
        <f>SUM('Дані з ДІСО'!V753:X753)</f>
        <v>0</v>
      </c>
      <c r="L753" s="40">
        <f>ROUNDUP('Дані з ДІСО'!J753/'Коефіцієнти АТО'!$R753,0)</f>
        <v>18</v>
      </c>
      <c r="M753" s="40">
        <f>ROUNDUP('Дані з ДІСО'!K753/'Коефіцієнти АТО'!$R753,0)</f>
        <v>26</v>
      </c>
      <c r="N753" s="40">
        <f>ROUNDUP('Дані з ДІСО'!L753/'Коефіцієнти АТО'!$R753,0)</f>
        <v>5</v>
      </c>
      <c r="O753" s="59">
        <f>(L753*Параметри!$K$32+M753*Параметри!$L$32+N753*Параметри!$M$32)/18</f>
        <v>80.094444444444449</v>
      </c>
      <c r="P753" s="41">
        <f>IF(H753=0,"",'Дані з ДІСО'!Y753/H753)</f>
        <v>0</v>
      </c>
      <c r="Q753" s="29">
        <f>IF(H753=0,"",(1+0.25*P753)*O753*Параметри!$K$51)</f>
        <v>16404.961005912846</v>
      </c>
      <c r="R753" s="29">
        <f>IF(H753=0,"",Q753*'Коефіцієнти АТО'!T753)</f>
        <v>278.88433710051839</v>
      </c>
      <c r="S753" s="29">
        <f>IF(H753=0,"",H753*(1+0.25*P753)*Параметри!$K$66*Параметри!$K$20/1000)</f>
        <v>0</v>
      </c>
      <c r="T753" s="29">
        <f>IF(H753=0,"",H753*(1+0.25*P753)*'Коефіцієнти АТО'!$S753*Параметри!$K$20/1000)</f>
        <v>2779.2199244277203</v>
      </c>
      <c r="U753" s="29">
        <f t="shared" si="102"/>
        <v>19463.065267441085</v>
      </c>
      <c r="V753" s="29">
        <f t="shared" si="103"/>
        <v>19463.065267441085</v>
      </c>
      <c r="W753" s="40">
        <f>ROUNDUP('Дані з ДІСО'!P753/Параметри!$K$24,0)</f>
        <v>0</v>
      </c>
      <c r="X753" s="40">
        <f>ROUNDUP('Дані з ДІСО'!Q753/Параметри!$K$24,0)</f>
        <v>0</v>
      </c>
      <c r="Y753" s="40">
        <f>ROUNDUP('Дані з ДІСО'!R753/Параметри!$K$24,0)</f>
        <v>0</v>
      </c>
      <c r="Z753" s="59">
        <f>(W753*Параметри!$K$33+X753*Параметри!$L$33+Y753*Параметри!$M$33)/18</f>
        <v>0</v>
      </c>
      <c r="AA753" s="41">
        <f>IF(J753=0,0,'Дані з ДІСО'!AA753/J753)</f>
        <v>0</v>
      </c>
      <c r="AB753" s="29">
        <f>(1+0.25*AA753)*Z753*Параметри!$K$51</f>
        <v>0</v>
      </c>
      <c r="AC753" s="29">
        <f>AB753*'Коефіцієнти АТО'!U753</f>
        <v>0</v>
      </c>
      <c r="AD753" s="29">
        <f>J753*(1+0.25*AA753)*Параметри!$K$66*Параметри!$K$20/1000</f>
        <v>0</v>
      </c>
      <c r="AE753" s="29">
        <f>(1+0.25*AA753)*J753*'Коефіцієнти АТО'!S753*Параметри!$K$20/1000</f>
        <v>0</v>
      </c>
      <c r="AF753" s="29">
        <f t="shared" si="99"/>
        <v>0</v>
      </c>
      <c r="AG753" s="29">
        <v>0</v>
      </c>
      <c r="AH753" s="40">
        <v>1</v>
      </c>
      <c r="AI753" s="40">
        <v>0</v>
      </c>
      <c r="AJ753" s="40">
        <f t="shared" si="100"/>
        <v>0</v>
      </c>
      <c r="AK753" s="29">
        <f>(AH753+AI753)*(1+0.25*AJ753)*Параметри!$K$53</f>
        <v>179.42927569600005</v>
      </c>
      <c r="AL753" s="29">
        <f>ROUNDUP(('Дані з ДІСО'!AU753+'Дані з ДІСО'!AW753)/Параметри!$K$28,0)</f>
        <v>0</v>
      </c>
      <c r="AM753" s="64">
        <f>AL753*Параметри!$M$35/18</f>
        <v>0</v>
      </c>
      <c r="AN753" s="29">
        <f>IF(AL753=0,0,'Дані з ДІСО'!AW753/SUM('Дані з ДІСО'!AU753,'Дані з ДІСО'!AW753))</f>
        <v>0</v>
      </c>
      <c r="AO753" s="29">
        <f>(1+0.25*AN753)*AM753*Параметри!$K$51</f>
        <v>0</v>
      </c>
      <c r="AP753" s="40">
        <f>ROUNDUP(('Дані з ДІСО'!AE753+'Дані не з ДІСО'!E753+'Дані не з ДІСО'!G753)/Параметри!$K$69,0)</f>
        <v>0</v>
      </c>
      <c r="AQ753" s="40">
        <f t="shared" si="104"/>
        <v>0</v>
      </c>
      <c r="AR753" s="40">
        <f>IF(AP753=0,0,('Дані з ДІСО'!AH753+'Дані не з ДІСО'!G753)/('Дані з ДІСО'!AE753+'Дані не з ДІСО'!E753+'Дані не з ДІСО'!G753))</f>
        <v>0</v>
      </c>
      <c r="AS753" s="29">
        <f>AQ753*(1+0.25*AR753)*Параметри!$K$51</f>
        <v>0</v>
      </c>
      <c r="AT753" s="40">
        <f>ROUNDUP('Дані з ДІСО'!AF753/Параметри!$K$70,0)</f>
        <v>0</v>
      </c>
      <c r="AU753" s="40">
        <f t="shared" si="105"/>
        <v>0</v>
      </c>
      <c r="AV753" s="40">
        <f>IF(AT753=0,0,'Дані з ДІСО'!AI753/'Дані з ДІСО'!AF753)</f>
        <v>0</v>
      </c>
      <c r="AW753" s="29">
        <f>AU753*(1+0.25*AV753)*Параметри!$K$51</f>
        <v>0</v>
      </c>
      <c r="AX753" s="40">
        <f>ROUNDUP('Дані з ДІСО'!AR753/Параметри!$K$29,0)</f>
        <v>0</v>
      </c>
      <c r="AY753" s="40">
        <f>ROUNDUP('Дані з ДІСО'!AS753/Параметри!$K$29,0)</f>
        <v>0</v>
      </c>
      <c r="AZ753" s="40">
        <f>ROUNDUP('Дані з ДІСО'!AT753/Параметри!$K$29,0)</f>
        <v>0</v>
      </c>
      <c r="BA753" s="64">
        <f>(AX753*Параметри!$K$32+AY753*Параметри!$L$32+AZ753*Параметри!$M$32)/18</f>
        <v>0</v>
      </c>
      <c r="BB753" s="29">
        <f>(BA753*Параметри!$K$51+SUM('Дані з ДІСО'!AR753:AT753)*Параметри!$K$48*Параметри!$K$20/1000)*Параметри!$K$74</f>
        <v>0</v>
      </c>
      <c r="BC753" s="40">
        <f>ROUNDUP(('Дані не з ДІСО'!I753+'Дані не з ДІСО'!K753)/Параметри!$K$26,0)</f>
        <v>0</v>
      </c>
      <c r="BD753" s="29">
        <f>BC753*Параметри!$M$36/18</f>
        <v>0</v>
      </c>
      <c r="BE753" s="40">
        <f>IF(BC753=0,0,'Дані не з ДІСО'!K753/('Дані не з ДІСО'!I753+'Дані не з ДІСО'!K753))</f>
        <v>0</v>
      </c>
      <c r="BF753" s="29">
        <f>(1+0.25*BE753)*BD753*Параметри!$K$51</f>
        <v>0</v>
      </c>
      <c r="BG753" s="40">
        <f>ROUNDUP('Дані не з ДІСО'!M753/Параметри!$K$27,0)</f>
        <v>0</v>
      </c>
      <c r="BH753" s="40">
        <f>BG753*Параметри!$M$37/18</f>
        <v>0</v>
      </c>
      <c r="BI753" s="29">
        <f>BH753*Параметри!$K$51</f>
        <v>0</v>
      </c>
      <c r="BJ753" s="29">
        <f>'Дані не з ДІСО'!N753*Параметри!$K$76</f>
        <v>0</v>
      </c>
      <c r="BK753" s="40">
        <f>ROUNDUP('Дані з ДІСО'!V753/Параметри!$K$25,0)</f>
        <v>0</v>
      </c>
      <c r="BL753" s="40">
        <f>ROUNDUP('Дані з ДІСО'!W753/Параметри!$K$25,0)</f>
        <v>0</v>
      </c>
      <c r="BM753" s="40">
        <f>ROUNDUP('Дані з ДІСО'!X753/Параметри!$K$25,0)</f>
        <v>0</v>
      </c>
      <c r="BN753" s="40">
        <f>(BK753*Параметри!$K$34+BL753*Параметри!$L$34+BM753*Параметри!$M$34)/18</f>
        <v>0</v>
      </c>
      <c r="BO753" s="40">
        <f>IF(K753=0,0,'Дані з ДІСО'!AC753/K753)</f>
        <v>0</v>
      </c>
      <c r="BP753" s="29">
        <f>(1+0.25*BO753)*BN753*Параметри!$K$51</f>
        <v>0</v>
      </c>
      <c r="BQ753" s="29">
        <f>BP753*'Коефіцієнти АТО'!U753</f>
        <v>0</v>
      </c>
      <c r="BR753" s="29">
        <f>K753*(1+0.25*BO753)*Параметри!$K$66*Параметри!$K$20/1000</f>
        <v>0</v>
      </c>
      <c r="BS753" s="29">
        <f>(1+0.25*BO753)*K753*'Коефіцієнти АТО'!S753*Параметри!$K$20/1000</f>
        <v>0</v>
      </c>
      <c r="BT753" s="29">
        <f t="shared" si="106"/>
        <v>0</v>
      </c>
      <c r="BU753" s="40">
        <f>ROUNDUP('Дані з ДІСО'!AG753/Параметри!$K$71,0)</f>
        <v>0</v>
      </c>
      <c r="BV753" s="40">
        <f t="shared" si="107"/>
        <v>0</v>
      </c>
      <c r="BW753" s="40">
        <f>IF('Дані з ДІСО'!AG753=0,0,'Дані з ДІСО'!AJ753/'Дані з ДІСО'!AG753)</f>
        <v>0</v>
      </c>
      <c r="BX753" s="29">
        <f>BV753*(1+0.25*BW753)*Параметри!$K$51</f>
        <v>0</v>
      </c>
      <c r="BY753" s="29">
        <f>ROUND(IF(Параметри!$K$77="No",CC753,CC753*Параметри!$K$78)+AG753,1)</f>
        <v>17678.2</v>
      </c>
      <c r="BZ753" s="29">
        <f>ROUND(IF(Параметри!$K$77="No",BF753,BF753*Параметри!$K$78),1)</f>
        <v>0</v>
      </c>
      <c r="CA753" s="29">
        <f>ROUND(IF(Параметри!$K$77="No",BI753,BI753*Параметри!$K$78),1)</f>
        <v>0</v>
      </c>
      <c r="CB753" s="29">
        <f>ROUND(IF(Параметри!$K$77="No",BJ753,BJ753*Параметри!$K$78),1)</f>
        <v>0</v>
      </c>
      <c r="CC753" s="29">
        <f t="shared" si="101"/>
        <v>19642.494543137083</v>
      </c>
    </row>
    <row r="754" spans="1:81">
      <c r="A754" s="9">
        <v>753</v>
      </c>
      <c r="B754" s="9" t="s">
        <v>3148</v>
      </c>
      <c r="C754" s="9" t="s">
        <v>3148</v>
      </c>
      <c r="D754" s="9" t="s">
        <v>3843</v>
      </c>
      <c r="E754" s="9" t="s">
        <v>24</v>
      </c>
      <c r="F754" s="9" t="s">
        <v>3856</v>
      </c>
      <c r="G754" s="9" t="s">
        <v>1579</v>
      </c>
      <c r="H754" s="29">
        <f>SUM('Дані з ДІСО'!J754:L754)</f>
        <v>465</v>
      </c>
      <c r="I754" s="29">
        <f>SUM('Дані з ДІСО'!G754:I754)</f>
        <v>29</v>
      </c>
      <c r="J754" s="29">
        <f>SUM('Дані з ДІСО'!P754:R754)</f>
        <v>0</v>
      </c>
      <c r="K754" s="29">
        <f>SUM('Дані з ДІСО'!V754:X754)</f>
        <v>0</v>
      </c>
      <c r="L754" s="40">
        <f>ROUNDUP('Дані з ДІСО'!J754/'Коефіцієнти АТО'!$R754,0)</f>
        <v>15</v>
      </c>
      <c r="M754" s="40">
        <f>ROUNDUP('Дані з ДІСО'!K754/'Коефіцієнти АТО'!$R754,0)</f>
        <v>19</v>
      </c>
      <c r="N754" s="40">
        <f>ROUNDUP('Дані з ДІСО'!L754/'Коефіцієнти АТО'!$R754,0)</f>
        <v>5</v>
      </c>
      <c r="O754" s="59">
        <f>(L754*Параметри!$K$32+M754*Параметри!$L$32+N754*Параметри!$M$32)/18</f>
        <v>63.544444444444451</v>
      </c>
      <c r="P754" s="41">
        <f>IF(H754=0,"",'Дані з ДІСО'!Y754/H754)</f>
        <v>0</v>
      </c>
      <c r="Q754" s="29">
        <f>IF(H754=0,"",(1+0.25*P754)*O754*Параметри!$K$51)</f>
        <v>13015.186514922045</v>
      </c>
      <c r="R754" s="29">
        <f>IF(H754=0,"",Q754*'Коефіцієнти АТО'!T754)</f>
        <v>221.25817075367479</v>
      </c>
      <c r="S754" s="29">
        <f>IF(H754=0,"",H754*(1+0.25*P754)*Параметри!$K$66*Параметри!$K$20/1000)</f>
        <v>0</v>
      </c>
      <c r="T754" s="29">
        <f>IF(H754=0,"",H754*(1+0.25*P754)*'Коефіцієнти АТО'!$S754*Параметри!$K$20/1000)</f>
        <v>2345.4396821395462</v>
      </c>
      <c r="U754" s="29">
        <f t="shared" si="102"/>
        <v>15581.884367815266</v>
      </c>
      <c r="V754" s="29">
        <f t="shared" si="103"/>
        <v>15581.884367815266</v>
      </c>
      <c r="W754" s="40">
        <f>ROUNDUP('Дані з ДІСО'!P754/Параметри!$K$24,0)</f>
        <v>0</v>
      </c>
      <c r="X754" s="40">
        <f>ROUNDUP('Дані з ДІСО'!Q754/Параметри!$K$24,0)</f>
        <v>0</v>
      </c>
      <c r="Y754" s="40">
        <f>ROUNDUP('Дані з ДІСО'!R754/Параметри!$K$24,0)</f>
        <v>0</v>
      </c>
      <c r="Z754" s="59">
        <f>(W754*Параметри!$K$33+X754*Параметри!$L$33+Y754*Параметри!$M$33)/18</f>
        <v>0</v>
      </c>
      <c r="AA754" s="41">
        <f>IF(J754=0,0,'Дані з ДІСО'!AA754/J754)</f>
        <v>0</v>
      </c>
      <c r="AB754" s="29">
        <f>(1+0.25*AA754)*Z754*Параметри!$K$51</f>
        <v>0</v>
      </c>
      <c r="AC754" s="29">
        <f>AB754*'Коефіцієнти АТО'!U754</f>
        <v>0</v>
      </c>
      <c r="AD754" s="29">
        <f>J754*(1+0.25*AA754)*Параметри!$K$66*Параметри!$K$20/1000</f>
        <v>0</v>
      </c>
      <c r="AE754" s="29">
        <f>(1+0.25*AA754)*J754*'Коефіцієнти АТО'!S754*Параметри!$K$20/1000</f>
        <v>0</v>
      </c>
      <c r="AF754" s="29">
        <f t="shared" si="99"/>
        <v>0</v>
      </c>
      <c r="AG754" s="29">
        <v>0</v>
      </c>
      <c r="AH754" s="40">
        <v>2</v>
      </c>
      <c r="AI754" s="40">
        <v>0</v>
      </c>
      <c r="AJ754" s="40">
        <f t="shared" si="100"/>
        <v>0</v>
      </c>
      <c r="AK754" s="29">
        <f>(AH754+AI754)*(1+0.25*AJ754)*Параметри!$K$53</f>
        <v>358.85855139200009</v>
      </c>
      <c r="AL754" s="29">
        <f>ROUNDUP(('Дані з ДІСО'!AU754+'Дані з ДІСО'!AW754)/Параметри!$K$28,0)</f>
        <v>0</v>
      </c>
      <c r="AM754" s="64">
        <f>AL754*Параметри!$M$35/18</f>
        <v>0</v>
      </c>
      <c r="AN754" s="29">
        <f>IF(AL754=0,0,'Дані з ДІСО'!AW754/SUM('Дані з ДІСО'!AU754,'Дані з ДІСО'!AW754))</f>
        <v>0</v>
      </c>
      <c r="AO754" s="29">
        <f>(1+0.25*AN754)*AM754*Параметри!$K$51</f>
        <v>0</v>
      </c>
      <c r="AP754" s="40">
        <f>ROUNDUP(('Дані з ДІСО'!AE754+'Дані не з ДІСО'!E754+'Дані не з ДІСО'!G754)/Параметри!$K$69,0)</f>
        <v>0</v>
      </c>
      <c r="AQ754" s="40">
        <f t="shared" si="104"/>
        <v>0</v>
      </c>
      <c r="AR754" s="40">
        <f>IF(AP754=0,0,('Дані з ДІСО'!AH754+'Дані не з ДІСО'!G754)/('Дані з ДІСО'!AE754+'Дані не з ДІСО'!E754+'Дані не з ДІСО'!G754))</f>
        <v>0</v>
      </c>
      <c r="AS754" s="29">
        <f>AQ754*(1+0.25*AR754)*Параметри!$K$51</f>
        <v>0</v>
      </c>
      <c r="AT754" s="40">
        <f>ROUNDUP('Дані з ДІСО'!AF754/Параметри!$K$70,0)</f>
        <v>0</v>
      </c>
      <c r="AU754" s="40">
        <f t="shared" si="105"/>
        <v>0</v>
      </c>
      <c r="AV754" s="40">
        <f>IF(AT754=0,0,'Дані з ДІСО'!AI754/'Дані з ДІСО'!AF754)</f>
        <v>0</v>
      </c>
      <c r="AW754" s="29">
        <f>AU754*(1+0.25*AV754)*Параметри!$K$51</f>
        <v>0</v>
      </c>
      <c r="AX754" s="40">
        <f>ROUNDUP('Дані з ДІСО'!AR754/Параметри!$K$29,0)</f>
        <v>0</v>
      </c>
      <c r="AY754" s="40">
        <f>ROUNDUP('Дані з ДІСО'!AS754/Параметри!$K$29,0)</f>
        <v>0</v>
      </c>
      <c r="AZ754" s="40">
        <f>ROUNDUP('Дані з ДІСО'!AT754/Параметри!$K$29,0)</f>
        <v>0</v>
      </c>
      <c r="BA754" s="64">
        <f>(AX754*Параметри!$K$32+AY754*Параметри!$L$32+AZ754*Параметри!$M$32)/18</f>
        <v>0</v>
      </c>
      <c r="BB754" s="29">
        <f>(BA754*Параметри!$K$51+SUM('Дані з ДІСО'!AR754:AT754)*Параметри!$K$48*Параметри!$K$20/1000)*Параметри!$K$74</f>
        <v>0</v>
      </c>
      <c r="BC754" s="40">
        <f>ROUNDUP(('Дані не з ДІСО'!I754+'Дані не з ДІСО'!K754)/Параметри!$K$26,0)</f>
        <v>0</v>
      </c>
      <c r="BD754" s="29">
        <f>BC754*Параметри!$M$36/18</f>
        <v>0</v>
      </c>
      <c r="BE754" s="40">
        <f>IF(BC754=0,0,'Дані не з ДІСО'!K754/('Дані не з ДІСО'!I754+'Дані не з ДІСО'!K754))</f>
        <v>0</v>
      </c>
      <c r="BF754" s="29">
        <f>(1+0.25*BE754)*BD754*Параметри!$K$51</f>
        <v>0</v>
      </c>
      <c r="BG754" s="40">
        <f>ROUNDUP('Дані не з ДІСО'!M754/Параметри!$K$27,0)</f>
        <v>0</v>
      </c>
      <c r="BH754" s="40">
        <f>BG754*Параметри!$M$37/18</f>
        <v>0</v>
      </c>
      <c r="BI754" s="29">
        <f>BH754*Параметри!$K$51</f>
        <v>0</v>
      </c>
      <c r="BJ754" s="29">
        <f>'Дані не з ДІСО'!N754*Параметри!$K$76</f>
        <v>0</v>
      </c>
      <c r="BK754" s="40">
        <f>ROUNDUP('Дані з ДІСО'!V754/Параметри!$K$25,0)</f>
        <v>0</v>
      </c>
      <c r="BL754" s="40">
        <f>ROUNDUP('Дані з ДІСО'!W754/Параметри!$K$25,0)</f>
        <v>0</v>
      </c>
      <c r="BM754" s="40">
        <f>ROUNDUP('Дані з ДІСО'!X754/Параметри!$K$25,0)</f>
        <v>0</v>
      </c>
      <c r="BN754" s="40">
        <f>(BK754*Параметри!$K$34+BL754*Параметри!$L$34+BM754*Параметри!$M$34)/18</f>
        <v>0</v>
      </c>
      <c r="BO754" s="40">
        <f>IF(K754=0,0,'Дані з ДІСО'!AC754/K754)</f>
        <v>0</v>
      </c>
      <c r="BP754" s="29">
        <f>(1+0.25*BO754)*BN754*Параметри!$K$51</f>
        <v>0</v>
      </c>
      <c r="BQ754" s="29">
        <f>BP754*'Коефіцієнти АТО'!U754</f>
        <v>0</v>
      </c>
      <c r="BR754" s="29">
        <f>K754*(1+0.25*BO754)*Параметри!$K$66*Параметри!$K$20/1000</f>
        <v>0</v>
      </c>
      <c r="BS754" s="29">
        <f>(1+0.25*BO754)*K754*'Коефіцієнти АТО'!S754*Параметри!$K$20/1000</f>
        <v>0</v>
      </c>
      <c r="BT754" s="29">
        <f t="shared" si="106"/>
        <v>0</v>
      </c>
      <c r="BU754" s="40">
        <f>ROUNDUP('Дані з ДІСО'!AG754/Параметри!$K$71,0)</f>
        <v>0</v>
      </c>
      <c r="BV754" s="40">
        <f t="shared" si="107"/>
        <v>0</v>
      </c>
      <c r="BW754" s="40">
        <f>IF('Дані з ДІСО'!AG754=0,0,'Дані з ДІСО'!AJ754/'Дані з ДІСО'!AG754)</f>
        <v>0</v>
      </c>
      <c r="BX754" s="29">
        <f>BV754*(1+0.25*BW754)*Параметри!$K$51</f>
        <v>0</v>
      </c>
      <c r="BY754" s="29">
        <f>ROUND(IF(Параметри!$K$77="No",CC754,CC754*Параметри!$K$78)+AG754,1)</f>
        <v>14346.7</v>
      </c>
      <c r="BZ754" s="29">
        <f>ROUND(IF(Параметри!$K$77="No",BF754,BF754*Параметри!$K$78),1)</f>
        <v>0</v>
      </c>
      <c r="CA754" s="29">
        <f>ROUND(IF(Параметри!$K$77="No",BI754,BI754*Параметри!$K$78),1)</f>
        <v>0</v>
      </c>
      <c r="CB754" s="29">
        <f>ROUND(IF(Параметри!$K$77="No",BJ754,BJ754*Параметри!$K$78),1)</f>
        <v>0</v>
      </c>
      <c r="CC754" s="29">
        <f t="shared" si="101"/>
        <v>15940.742919207267</v>
      </c>
    </row>
    <row r="755" spans="1:81">
      <c r="A755" s="9">
        <v>754</v>
      </c>
      <c r="B755" s="9" t="s">
        <v>3148</v>
      </c>
      <c r="C755" s="9" t="s">
        <v>3148</v>
      </c>
      <c r="D755" s="9" t="s">
        <v>3843</v>
      </c>
      <c r="E755" s="9" t="s">
        <v>24</v>
      </c>
      <c r="F755" s="9" t="s">
        <v>3857</v>
      </c>
      <c r="G755" s="9" t="s">
        <v>1581</v>
      </c>
      <c r="H755" s="29">
        <f>SUM('Дані з ДІСО'!J755:L755)</f>
        <v>684</v>
      </c>
      <c r="I755" s="29">
        <f>SUM('Дані з ДІСО'!G755:I755)</f>
        <v>58</v>
      </c>
      <c r="J755" s="29">
        <f>SUM('Дані з ДІСО'!P755:R755)</f>
        <v>0</v>
      </c>
      <c r="K755" s="29">
        <f>SUM('Дані з ДІСО'!V755:X755)</f>
        <v>0</v>
      </c>
      <c r="L755" s="40">
        <f>ROUNDUP('Дані з ДІСО'!J755/'Коефіцієнти АТО'!$R755,0)</f>
        <v>23</v>
      </c>
      <c r="M755" s="40">
        <f>ROUNDUP('Дані з ДІСО'!K755/'Коефіцієнти АТО'!$R755,0)</f>
        <v>30</v>
      </c>
      <c r="N755" s="40">
        <f>ROUNDUP('Дані з ДІСО'!L755/'Коефіцієнти АТО'!$R755,0)</f>
        <v>5</v>
      </c>
      <c r="O755" s="59">
        <f>(L755*Параметри!$K$32+M755*Параметри!$L$32+N755*Параметри!$M$32)/18</f>
        <v>93.75</v>
      </c>
      <c r="P755" s="41">
        <f>IF(H755=0,"",'Дані з ДІСО'!Y755/H755)</f>
        <v>0</v>
      </c>
      <c r="Q755" s="29">
        <f>IF(H755=0,"",(1+0.25*P755)*O755*Параметри!$K$51)</f>
        <v>19201.894775249999</v>
      </c>
      <c r="R755" s="29">
        <f>IF(H755=0,"",Q755*'Коефіцієнти АТО'!T755)</f>
        <v>326.43221117925003</v>
      </c>
      <c r="S755" s="29">
        <f>IF(H755=0,"",H755*(1+0.25*P755)*Параметри!$K$66*Параметри!$K$20/1000)</f>
        <v>0</v>
      </c>
      <c r="T755" s="29">
        <f>IF(H755=0,"",H755*(1+0.25*P755)*'Коефіцієнти АТО'!$S755*Параметри!$K$20/1000)</f>
        <v>3450.0661130826875</v>
      </c>
      <c r="U755" s="29">
        <f t="shared" si="102"/>
        <v>22978.393099511937</v>
      </c>
      <c r="V755" s="29">
        <f t="shared" si="103"/>
        <v>22978.393099511937</v>
      </c>
      <c r="W755" s="40">
        <f>ROUNDUP('Дані з ДІСО'!P755/Параметри!$K$24,0)</f>
        <v>0</v>
      </c>
      <c r="X755" s="40">
        <f>ROUNDUP('Дані з ДІСО'!Q755/Параметри!$K$24,0)</f>
        <v>0</v>
      </c>
      <c r="Y755" s="40">
        <f>ROUNDUP('Дані з ДІСО'!R755/Параметри!$K$24,0)</f>
        <v>0</v>
      </c>
      <c r="Z755" s="59">
        <f>(W755*Параметри!$K$33+X755*Параметри!$L$33+Y755*Параметри!$M$33)/18</f>
        <v>0</v>
      </c>
      <c r="AA755" s="41">
        <f>IF(J755=0,0,'Дані з ДІСО'!AA755/J755)</f>
        <v>0</v>
      </c>
      <c r="AB755" s="29">
        <f>(1+0.25*AA755)*Z755*Параметри!$K$51</f>
        <v>0</v>
      </c>
      <c r="AC755" s="29">
        <f>AB755*'Коефіцієнти АТО'!U755</f>
        <v>0</v>
      </c>
      <c r="AD755" s="29">
        <f>J755*(1+0.25*AA755)*Параметри!$K$66*Параметри!$K$20/1000</f>
        <v>0</v>
      </c>
      <c r="AE755" s="29">
        <f>(1+0.25*AA755)*J755*'Коефіцієнти АТО'!S755*Параметри!$K$20/1000</f>
        <v>0</v>
      </c>
      <c r="AF755" s="29">
        <f t="shared" si="99"/>
        <v>0</v>
      </c>
      <c r="AG755" s="29">
        <v>0</v>
      </c>
      <c r="AH755" s="40">
        <v>2</v>
      </c>
      <c r="AI755" s="40">
        <v>0</v>
      </c>
      <c r="AJ755" s="40">
        <f t="shared" si="100"/>
        <v>0</v>
      </c>
      <c r="AK755" s="29">
        <f>(AH755+AI755)*(1+0.25*AJ755)*Параметри!$K$53</f>
        <v>358.85855139200009</v>
      </c>
      <c r="AL755" s="29">
        <f>ROUNDUP(('Дані з ДІСО'!AU755+'Дані з ДІСО'!AW755)/Параметри!$K$28,0)</f>
        <v>0</v>
      </c>
      <c r="AM755" s="64">
        <f>AL755*Параметри!$M$35/18</f>
        <v>0</v>
      </c>
      <c r="AN755" s="29">
        <f>IF(AL755=0,0,'Дані з ДІСО'!AW755/SUM('Дані з ДІСО'!AU755,'Дані з ДІСО'!AW755))</f>
        <v>0</v>
      </c>
      <c r="AO755" s="29">
        <f>(1+0.25*AN755)*AM755*Параметри!$K$51</f>
        <v>0</v>
      </c>
      <c r="AP755" s="40">
        <f>ROUNDUP(('Дані з ДІСО'!AE755+'Дані не з ДІСО'!E755+'Дані не з ДІСО'!G755)/Параметри!$K$69,0)</f>
        <v>0</v>
      </c>
      <c r="AQ755" s="40">
        <f t="shared" si="104"/>
        <v>0</v>
      </c>
      <c r="AR755" s="40">
        <f>IF(AP755=0,0,('Дані з ДІСО'!AH755+'Дані не з ДІСО'!G755)/('Дані з ДІСО'!AE755+'Дані не з ДІСО'!E755+'Дані не з ДІСО'!G755))</f>
        <v>0</v>
      </c>
      <c r="AS755" s="29">
        <f>AQ755*(1+0.25*AR755)*Параметри!$K$51</f>
        <v>0</v>
      </c>
      <c r="AT755" s="40">
        <f>ROUNDUP('Дані з ДІСО'!AF755/Параметри!$K$70,0)</f>
        <v>0</v>
      </c>
      <c r="AU755" s="40">
        <f t="shared" si="105"/>
        <v>0</v>
      </c>
      <c r="AV755" s="40">
        <f>IF(AT755=0,0,'Дані з ДІСО'!AI755/'Дані з ДІСО'!AF755)</f>
        <v>0</v>
      </c>
      <c r="AW755" s="29">
        <f>AU755*(1+0.25*AV755)*Параметри!$K$51</f>
        <v>0</v>
      </c>
      <c r="AX755" s="40">
        <f>ROUNDUP('Дані з ДІСО'!AR755/Параметри!$K$29,0)</f>
        <v>0</v>
      </c>
      <c r="AY755" s="40">
        <f>ROUNDUP('Дані з ДІСО'!AS755/Параметри!$K$29,0)</f>
        <v>0</v>
      </c>
      <c r="AZ755" s="40">
        <f>ROUNDUP('Дані з ДІСО'!AT755/Параметри!$K$29,0)</f>
        <v>0</v>
      </c>
      <c r="BA755" s="64">
        <f>(AX755*Параметри!$K$32+AY755*Параметри!$L$32+AZ755*Параметри!$M$32)/18</f>
        <v>0</v>
      </c>
      <c r="BB755" s="29">
        <f>(BA755*Параметри!$K$51+SUM('Дані з ДІСО'!AR755:AT755)*Параметри!$K$48*Параметри!$K$20/1000)*Параметри!$K$74</f>
        <v>0</v>
      </c>
      <c r="BC755" s="40">
        <f>ROUNDUP(('Дані не з ДІСО'!I755+'Дані не з ДІСО'!K755)/Параметри!$K$26,0)</f>
        <v>0</v>
      </c>
      <c r="BD755" s="29">
        <f>BC755*Параметри!$M$36/18</f>
        <v>0</v>
      </c>
      <c r="BE755" s="40">
        <f>IF(BC755=0,0,'Дані не з ДІСО'!K755/('Дані не з ДІСО'!I755+'Дані не з ДІСО'!K755))</f>
        <v>0</v>
      </c>
      <c r="BF755" s="29">
        <f>(1+0.25*BE755)*BD755*Параметри!$K$51</f>
        <v>0</v>
      </c>
      <c r="BG755" s="40">
        <f>ROUNDUP('Дані не з ДІСО'!M755/Параметри!$K$27,0)</f>
        <v>0</v>
      </c>
      <c r="BH755" s="40">
        <f>BG755*Параметри!$M$37/18</f>
        <v>0</v>
      </c>
      <c r="BI755" s="29">
        <f>BH755*Параметри!$K$51</f>
        <v>0</v>
      </c>
      <c r="BJ755" s="29">
        <f>'Дані не з ДІСО'!N755*Параметри!$K$76</f>
        <v>0</v>
      </c>
      <c r="BK755" s="40">
        <f>ROUNDUP('Дані з ДІСО'!V755/Параметри!$K$25,0)</f>
        <v>0</v>
      </c>
      <c r="BL755" s="40">
        <f>ROUNDUP('Дані з ДІСО'!W755/Параметри!$K$25,0)</f>
        <v>0</v>
      </c>
      <c r="BM755" s="40">
        <f>ROUNDUP('Дані з ДІСО'!X755/Параметри!$K$25,0)</f>
        <v>0</v>
      </c>
      <c r="BN755" s="40">
        <f>(BK755*Параметри!$K$34+BL755*Параметри!$L$34+BM755*Параметри!$M$34)/18</f>
        <v>0</v>
      </c>
      <c r="BO755" s="40">
        <f>IF(K755=0,0,'Дані з ДІСО'!AC755/K755)</f>
        <v>0</v>
      </c>
      <c r="BP755" s="29">
        <f>(1+0.25*BO755)*BN755*Параметри!$K$51</f>
        <v>0</v>
      </c>
      <c r="BQ755" s="29">
        <f>BP755*'Коефіцієнти АТО'!U755</f>
        <v>0</v>
      </c>
      <c r="BR755" s="29">
        <f>K755*(1+0.25*BO755)*Параметри!$K$66*Параметри!$K$20/1000</f>
        <v>0</v>
      </c>
      <c r="BS755" s="29">
        <f>(1+0.25*BO755)*K755*'Коефіцієнти АТО'!S755*Параметри!$K$20/1000</f>
        <v>0</v>
      </c>
      <c r="BT755" s="29">
        <f t="shared" si="106"/>
        <v>0</v>
      </c>
      <c r="BU755" s="40">
        <f>ROUNDUP('Дані з ДІСО'!AG755/Параметри!$K$71,0)</f>
        <v>0</v>
      </c>
      <c r="BV755" s="40">
        <f t="shared" si="107"/>
        <v>0</v>
      </c>
      <c r="BW755" s="40">
        <f>IF('Дані з ДІСО'!AG755=0,0,'Дані з ДІСО'!AJ755/'Дані з ДІСО'!AG755)</f>
        <v>0</v>
      </c>
      <c r="BX755" s="29">
        <f>BV755*(1+0.25*BW755)*Параметри!$K$51</f>
        <v>0</v>
      </c>
      <c r="BY755" s="29">
        <f>ROUND(IF(Параметри!$K$77="No",CC755,CC755*Параметри!$K$78)+AG755,1)</f>
        <v>21003.5</v>
      </c>
      <c r="BZ755" s="29">
        <f>ROUND(IF(Параметри!$K$77="No",BF755,BF755*Параметри!$K$78),1)</f>
        <v>0</v>
      </c>
      <c r="CA755" s="29">
        <f>ROUND(IF(Параметри!$K$77="No",BI755,BI755*Параметри!$K$78),1)</f>
        <v>0</v>
      </c>
      <c r="CB755" s="29">
        <f>ROUND(IF(Параметри!$K$77="No",BJ755,BJ755*Параметри!$K$78),1)</f>
        <v>0</v>
      </c>
      <c r="CC755" s="29">
        <f t="shared" si="101"/>
        <v>23337.251650903938</v>
      </c>
    </row>
    <row r="756" spans="1:81">
      <c r="A756" s="9">
        <v>755</v>
      </c>
      <c r="B756" s="9" t="s">
        <v>3148</v>
      </c>
      <c r="C756" s="9" t="s">
        <v>3148</v>
      </c>
      <c r="D756" s="9" t="s">
        <v>3843</v>
      </c>
      <c r="E756" s="9" t="s">
        <v>24</v>
      </c>
      <c r="F756" s="9" t="s">
        <v>3858</v>
      </c>
      <c r="G756" s="9" t="s">
        <v>1583</v>
      </c>
      <c r="H756" s="29">
        <f>SUM('Дані з ДІСО'!J756:L756)</f>
        <v>400</v>
      </c>
      <c r="I756" s="29">
        <f>SUM('Дані з ДІСО'!G756:I756)</f>
        <v>20</v>
      </c>
      <c r="J756" s="29">
        <f>SUM('Дані з ДІСО'!P756:R756)</f>
        <v>0</v>
      </c>
      <c r="K756" s="29">
        <f>SUM('Дані з ДІСО'!V756:X756)</f>
        <v>0</v>
      </c>
      <c r="L756" s="40">
        <f>ROUNDUP('Дані з ДІСО'!J756/'Коефіцієнти АТО'!$R756,0)</f>
        <v>12</v>
      </c>
      <c r="M756" s="40">
        <f>ROUNDUP('Дані з ДІСО'!K756/'Коефіцієнти АТО'!$R756,0)</f>
        <v>16</v>
      </c>
      <c r="N756" s="40">
        <f>ROUNDUP('Дані з ДІСО'!L756/'Коефіцієнти АТО'!$R756,0)</f>
        <v>5</v>
      </c>
      <c r="O756" s="59">
        <f>(L756*Параметри!$K$32+M756*Параметри!$L$32+N756*Параметри!$M$32)/18</f>
        <v>54.261111111111113</v>
      </c>
      <c r="P756" s="41">
        <f>IF(H756=0,"",'Дані з ДІСО'!Y756/H756)</f>
        <v>0</v>
      </c>
      <c r="Q756" s="29">
        <f>IF(H756=0,"",(1+0.25*P756)*O756*Параметри!$K$51)</f>
        <v>11113.772223399512</v>
      </c>
      <c r="R756" s="29">
        <f>IF(H756=0,"",Q756*'Коефіцієнти АТО'!T756)</f>
        <v>188.93412779779172</v>
      </c>
      <c r="S756" s="29">
        <f>IF(H756=0,"",H756*(1+0.25*P756)*Параметри!$K$66*Параметри!$K$20/1000)</f>
        <v>0</v>
      </c>
      <c r="T756" s="29">
        <f>IF(H756=0,"",H756*(1+0.25*P756)*'Коефіцієнти АТО'!$S756*Параметри!$K$20/1000)</f>
        <v>2017.5825222705773</v>
      </c>
      <c r="U756" s="29">
        <f t="shared" si="102"/>
        <v>13320.28887346788</v>
      </c>
      <c r="V756" s="29">
        <f t="shared" si="103"/>
        <v>13320.28887346788</v>
      </c>
      <c r="W756" s="40">
        <f>ROUNDUP('Дані з ДІСО'!P756/Параметри!$K$24,0)</f>
        <v>0</v>
      </c>
      <c r="X756" s="40">
        <f>ROUNDUP('Дані з ДІСО'!Q756/Параметри!$K$24,0)</f>
        <v>0</v>
      </c>
      <c r="Y756" s="40">
        <f>ROUNDUP('Дані з ДІСО'!R756/Параметри!$K$24,0)</f>
        <v>0</v>
      </c>
      <c r="Z756" s="59">
        <f>(W756*Параметри!$K$33+X756*Параметри!$L$33+Y756*Параметри!$M$33)/18</f>
        <v>0</v>
      </c>
      <c r="AA756" s="41">
        <f>IF(J756=0,0,'Дані з ДІСО'!AA756/J756)</f>
        <v>0</v>
      </c>
      <c r="AB756" s="29">
        <f>(1+0.25*AA756)*Z756*Параметри!$K$51</f>
        <v>0</v>
      </c>
      <c r="AC756" s="29">
        <f>AB756*'Коефіцієнти АТО'!U756</f>
        <v>0</v>
      </c>
      <c r="AD756" s="29">
        <f>J756*(1+0.25*AA756)*Параметри!$K$66*Параметри!$K$20/1000</f>
        <v>0</v>
      </c>
      <c r="AE756" s="29">
        <f>(1+0.25*AA756)*J756*'Коефіцієнти АТО'!S756*Параметри!$K$20/1000</f>
        <v>0</v>
      </c>
      <c r="AF756" s="29">
        <f t="shared" si="99"/>
        <v>0</v>
      </c>
      <c r="AG756" s="29">
        <v>0</v>
      </c>
      <c r="AH756" s="40">
        <v>4</v>
      </c>
      <c r="AI756" s="40">
        <v>0</v>
      </c>
      <c r="AJ756" s="40">
        <f t="shared" si="100"/>
        <v>0</v>
      </c>
      <c r="AK756" s="29">
        <f>(AH756+AI756)*(1+0.25*AJ756)*Параметри!$K$53</f>
        <v>717.71710278400019</v>
      </c>
      <c r="AL756" s="29">
        <f>ROUNDUP(('Дані з ДІСО'!AU756+'Дані з ДІСО'!AW756)/Параметри!$K$28,0)</f>
        <v>0</v>
      </c>
      <c r="AM756" s="64">
        <f>AL756*Параметри!$M$35/18</f>
        <v>0</v>
      </c>
      <c r="AN756" s="29">
        <f>IF(AL756=0,0,'Дані з ДІСО'!AW756/SUM('Дані з ДІСО'!AU756,'Дані з ДІСО'!AW756))</f>
        <v>0</v>
      </c>
      <c r="AO756" s="29">
        <f>(1+0.25*AN756)*AM756*Параметри!$K$51</f>
        <v>0</v>
      </c>
      <c r="AP756" s="40">
        <f>ROUNDUP(('Дані з ДІСО'!AE756+'Дані не з ДІСО'!E756+'Дані не з ДІСО'!G756)/Параметри!$K$69,0)</f>
        <v>0</v>
      </c>
      <c r="AQ756" s="40">
        <f t="shared" si="104"/>
        <v>0</v>
      </c>
      <c r="AR756" s="40">
        <f>IF(AP756=0,0,('Дані з ДІСО'!AH756+'Дані не з ДІСО'!G756)/('Дані з ДІСО'!AE756+'Дані не з ДІСО'!E756+'Дані не з ДІСО'!G756))</f>
        <v>0</v>
      </c>
      <c r="AS756" s="29">
        <f>AQ756*(1+0.25*AR756)*Параметри!$K$51</f>
        <v>0</v>
      </c>
      <c r="AT756" s="40">
        <f>ROUNDUP('Дані з ДІСО'!AF756/Параметри!$K$70,0)</f>
        <v>0</v>
      </c>
      <c r="AU756" s="40">
        <f t="shared" si="105"/>
        <v>0</v>
      </c>
      <c r="AV756" s="40">
        <f>IF(AT756=0,0,'Дані з ДІСО'!AI756/'Дані з ДІСО'!AF756)</f>
        <v>0</v>
      </c>
      <c r="AW756" s="29">
        <f>AU756*(1+0.25*AV756)*Параметри!$K$51</f>
        <v>0</v>
      </c>
      <c r="AX756" s="40">
        <f>ROUNDUP('Дані з ДІСО'!AR756/Параметри!$K$29,0)</f>
        <v>0</v>
      </c>
      <c r="AY756" s="40">
        <f>ROUNDUP('Дані з ДІСО'!AS756/Параметри!$K$29,0)</f>
        <v>0</v>
      </c>
      <c r="AZ756" s="40">
        <f>ROUNDUP('Дані з ДІСО'!AT756/Параметри!$K$29,0)</f>
        <v>0</v>
      </c>
      <c r="BA756" s="64">
        <f>(AX756*Параметри!$K$32+AY756*Параметри!$L$32+AZ756*Параметри!$M$32)/18</f>
        <v>0</v>
      </c>
      <c r="BB756" s="29">
        <f>(BA756*Параметри!$K$51+SUM('Дані з ДІСО'!AR756:AT756)*Параметри!$K$48*Параметри!$K$20/1000)*Параметри!$K$74</f>
        <v>0</v>
      </c>
      <c r="BC756" s="40">
        <f>ROUNDUP(('Дані не з ДІСО'!I756+'Дані не з ДІСО'!K756)/Параметри!$K$26,0)</f>
        <v>0</v>
      </c>
      <c r="BD756" s="29">
        <f>BC756*Параметри!$M$36/18</f>
        <v>0</v>
      </c>
      <c r="BE756" s="40">
        <f>IF(BC756=0,0,'Дані не з ДІСО'!K756/('Дані не з ДІСО'!I756+'Дані не з ДІСО'!K756))</f>
        <v>0</v>
      </c>
      <c r="BF756" s="29">
        <f>(1+0.25*BE756)*BD756*Параметри!$K$51</f>
        <v>0</v>
      </c>
      <c r="BG756" s="40">
        <f>ROUNDUP('Дані не з ДІСО'!M756/Параметри!$K$27,0)</f>
        <v>0</v>
      </c>
      <c r="BH756" s="40">
        <f>BG756*Параметри!$M$37/18</f>
        <v>0</v>
      </c>
      <c r="BI756" s="29">
        <f>BH756*Параметри!$K$51</f>
        <v>0</v>
      </c>
      <c r="BJ756" s="29">
        <f>'Дані не з ДІСО'!N756*Параметри!$K$76</f>
        <v>0</v>
      </c>
      <c r="BK756" s="40">
        <f>ROUNDUP('Дані з ДІСО'!V756/Параметри!$K$25,0)</f>
        <v>0</v>
      </c>
      <c r="BL756" s="40">
        <f>ROUNDUP('Дані з ДІСО'!W756/Параметри!$K$25,0)</f>
        <v>0</v>
      </c>
      <c r="BM756" s="40">
        <f>ROUNDUP('Дані з ДІСО'!X756/Параметри!$K$25,0)</f>
        <v>0</v>
      </c>
      <c r="BN756" s="40">
        <f>(BK756*Параметри!$K$34+BL756*Параметри!$L$34+BM756*Параметри!$M$34)/18</f>
        <v>0</v>
      </c>
      <c r="BO756" s="40">
        <f>IF(K756=0,0,'Дані з ДІСО'!AC756/K756)</f>
        <v>0</v>
      </c>
      <c r="BP756" s="29">
        <f>(1+0.25*BO756)*BN756*Параметри!$K$51</f>
        <v>0</v>
      </c>
      <c r="BQ756" s="29">
        <f>BP756*'Коефіцієнти АТО'!U756</f>
        <v>0</v>
      </c>
      <c r="BR756" s="29">
        <f>K756*(1+0.25*BO756)*Параметри!$K$66*Параметри!$K$20/1000</f>
        <v>0</v>
      </c>
      <c r="BS756" s="29">
        <f>(1+0.25*BO756)*K756*'Коефіцієнти АТО'!S756*Параметри!$K$20/1000</f>
        <v>0</v>
      </c>
      <c r="BT756" s="29">
        <f t="shared" si="106"/>
        <v>0</v>
      </c>
      <c r="BU756" s="40">
        <f>ROUNDUP('Дані з ДІСО'!AG756/Параметри!$K$71,0)</f>
        <v>0</v>
      </c>
      <c r="BV756" s="40">
        <f t="shared" si="107"/>
        <v>0</v>
      </c>
      <c r="BW756" s="40">
        <f>IF('Дані з ДІСО'!AG756=0,0,'Дані з ДІСО'!AJ756/'Дані з ДІСО'!AG756)</f>
        <v>0</v>
      </c>
      <c r="BX756" s="29">
        <f>BV756*(1+0.25*BW756)*Параметри!$K$51</f>
        <v>0</v>
      </c>
      <c r="BY756" s="29">
        <f>ROUND(IF(Параметри!$K$77="No",CC756,CC756*Параметри!$K$78)+AG756,1)</f>
        <v>12634.2</v>
      </c>
      <c r="BZ756" s="29">
        <f>ROUND(IF(Параметри!$K$77="No",BF756,BF756*Параметри!$K$78),1)</f>
        <v>0</v>
      </c>
      <c r="CA756" s="29">
        <f>ROUND(IF(Параметри!$K$77="No",BI756,BI756*Параметри!$K$78),1)</f>
        <v>0</v>
      </c>
      <c r="CB756" s="29">
        <f>ROUND(IF(Параметри!$K$77="No",BJ756,BJ756*Параметри!$K$78),1)</f>
        <v>0</v>
      </c>
      <c r="CC756" s="29">
        <f t="shared" si="101"/>
        <v>14038.005976251879</v>
      </c>
    </row>
    <row r="757" spans="1:81">
      <c r="A757" s="9">
        <v>756</v>
      </c>
      <c r="B757" s="9" t="s">
        <v>3148</v>
      </c>
      <c r="C757" s="9" t="s">
        <v>3148</v>
      </c>
      <c r="D757" s="9" t="s">
        <v>3843</v>
      </c>
      <c r="E757" s="9" t="s">
        <v>24</v>
      </c>
      <c r="F757" s="9" t="s">
        <v>3859</v>
      </c>
      <c r="G757" s="9" t="s">
        <v>1585</v>
      </c>
      <c r="H757" s="29">
        <f>SUM('Дані з ДІСО'!J757:L757)</f>
        <v>1342</v>
      </c>
      <c r="I757" s="29">
        <f>SUM('Дані з ДІСО'!G757:I757)</f>
        <v>92</v>
      </c>
      <c r="J757" s="29">
        <f>SUM('Дані з ДІСО'!P757:R757)</f>
        <v>0</v>
      </c>
      <c r="K757" s="29">
        <f>SUM('Дані з ДІСО'!V757:X757)</f>
        <v>0</v>
      </c>
      <c r="L757" s="40">
        <f>ROUNDUP('Дані з ДІСО'!J757/'Коефіцієнти АТО'!$R757,0)</f>
        <v>35</v>
      </c>
      <c r="M757" s="40">
        <f>ROUNDUP('Дані з ДІСО'!K757/'Коефіцієнти АТО'!$R757,0)</f>
        <v>56</v>
      </c>
      <c r="N757" s="40">
        <f>ROUNDUP('Дані з ДІСО'!L757/'Коефіцієнти АТО'!$R757,0)</f>
        <v>14</v>
      </c>
      <c r="O757" s="59">
        <f>(L757*Параметри!$K$32+M757*Параметри!$L$32+N757*Параметри!$M$32)/18</f>
        <v>174.06666666666669</v>
      </c>
      <c r="P757" s="41">
        <f>IF(H757=0,"",'Дані з ДІСО'!Y757/H757)</f>
        <v>0</v>
      </c>
      <c r="Q757" s="29">
        <f>IF(H757=0,"",(1+0.25*P757)*O757*Параметри!$K$51)</f>
        <v>35652.371383593068</v>
      </c>
      <c r="R757" s="29">
        <f>IF(H757=0,"",Q757*'Коефіцієнти АТО'!T757)</f>
        <v>606.09031352108218</v>
      </c>
      <c r="S757" s="29">
        <f>IF(H757=0,"",H757*(1+0.25*P757)*Параметри!$K$66*Параметри!$K$20/1000)</f>
        <v>0</v>
      </c>
      <c r="T757" s="29">
        <f>IF(H757=0,"",H757*(1+0.25*P757)*'Коефіцієнти АТО'!$S757*Параметри!$K$20/1000)</f>
        <v>6768.9893622177869</v>
      </c>
      <c r="U757" s="29">
        <f t="shared" si="102"/>
        <v>43027.451059331936</v>
      </c>
      <c r="V757" s="29">
        <f t="shared" si="103"/>
        <v>43027.451059331936</v>
      </c>
      <c r="W757" s="40">
        <f>ROUNDUP('Дані з ДІСО'!P757/Параметри!$K$24,0)</f>
        <v>0</v>
      </c>
      <c r="X757" s="40">
        <f>ROUNDUP('Дані з ДІСО'!Q757/Параметри!$K$24,0)</f>
        <v>0</v>
      </c>
      <c r="Y757" s="40">
        <f>ROUNDUP('Дані з ДІСО'!R757/Параметри!$K$24,0)</f>
        <v>0</v>
      </c>
      <c r="Z757" s="59">
        <f>(W757*Параметри!$K$33+X757*Параметри!$L$33+Y757*Параметри!$M$33)/18</f>
        <v>0</v>
      </c>
      <c r="AA757" s="41">
        <f>IF(J757=0,0,'Дані з ДІСО'!AA757/J757)</f>
        <v>0</v>
      </c>
      <c r="AB757" s="29">
        <f>(1+0.25*AA757)*Z757*Параметри!$K$51</f>
        <v>0</v>
      </c>
      <c r="AC757" s="29">
        <f>AB757*'Коефіцієнти АТО'!U757</f>
        <v>0</v>
      </c>
      <c r="AD757" s="29">
        <f>J757*(1+0.25*AA757)*Параметри!$K$66*Параметри!$K$20/1000</f>
        <v>0</v>
      </c>
      <c r="AE757" s="29">
        <f>(1+0.25*AA757)*J757*'Коефіцієнти АТО'!S757*Параметри!$K$20/1000</f>
        <v>0</v>
      </c>
      <c r="AF757" s="29">
        <f t="shared" si="99"/>
        <v>0</v>
      </c>
      <c r="AG757" s="29">
        <v>0</v>
      </c>
      <c r="AH757" s="40">
        <v>17</v>
      </c>
      <c r="AI757" s="40">
        <v>0</v>
      </c>
      <c r="AJ757" s="40">
        <f t="shared" si="100"/>
        <v>0</v>
      </c>
      <c r="AK757" s="29">
        <f>(AH757+AI757)*(1+0.25*AJ757)*Параметри!$K$53</f>
        <v>3050.2976868320006</v>
      </c>
      <c r="AL757" s="29">
        <f>ROUNDUP(('Дані з ДІСО'!AU757+'Дані з ДІСО'!AW757)/Параметри!$K$28,0)</f>
        <v>0</v>
      </c>
      <c r="AM757" s="64">
        <f>AL757*Параметри!$M$35/18</f>
        <v>0</v>
      </c>
      <c r="AN757" s="29">
        <f>IF(AL757=0,0,'Дані з ДІСО'!AW757/SUM('Дані з ДІСО'!AU757,'Дані з ДІСО'!AW757))</f>
        <v>0</v>
      </c>
      <c r="AO757" s="29">
        <f>(1+0.25*AN757)*AM757*Параметри!$K$51</f>
        <v>0</v>
      </c>
      <c r="AP757" s="40">
        <f>ROUNDUP(('Дані з ДІСО'!AE757+'Дані не з ДІСО'!E757+'Дані не з ДІСО'!G757)/Параметри!$K$69,0)</f>
        <v>0</v>
      </c>
      <c r="AQ757" s="40">
        <f t="shared" si="104"/>
        <v>0</v>
      </c>
      <c r="AR757" s="40">
        <f>IF(AP757=0,0,('Дані з ДІСО'!AH757+'Дані не з ДІСО'!G757)/('Дані з ДІСО'!AE757+'Дані не з ДІСО'!E757+'Дані не з ДІСО'!G757))</f>
        <v>0</v>
      </c>
      <c r="AS757" s="29">
        <f>AQ757*(1+0.25*AR757)*Параметри!$K$51</f>
        <v>0</v>
      </c>
      <c r="AT757" s="40">
        <f>ROUNDUP('Дані з ДІСО'!AF757/Параметри!$K$70,0)</f>
        <v>0</v>
      </c>
      <c r="AU757" s="40">
        <f t="shared" si="105"/>
        <v>0</v>
      </c>
      <c r="AV757" s="40">
        <f>IF(AT757=0,0,'Дані з ДІСО'!AI757/'Дані з ДІСО'!AF757)</f>
        <v>0</v>
      </c>
      <c r="AW757" s="29">
        <f>AU757*(1+0.25*AV757)*Параметри!$K$51</f>
        <v>0</v>
      </c>
      <c r="AX757" s="40">
        <f>ROUNDUP('Дані з ДІСО'!AR757/Параметри!$K$29,0)</f>
        <v>0</v>
      </c>
      <c r="AY757" s="40">
        <f>ROUNDUP('Дані з ДІСО'!AS757/Параметри!$K$29,0)</f>
        <v>0</v>
      </c>
      <c r="AZ757" s="40">
        <f>ROUNDUP('Дані з ДІСО'!AT757/Параметри!$K$29,0)</f>
        <v>0</v>
      </c>
      <c r="BA757" s="64">
        <f>(AX757*Параметри!$K$32+AY757*Параметри!$L$32+AZ757*Параметри!$M$32)/18</f>
        <v>0</v>
      </c>
      <c r="BB757" s="29">
        <f>(BA757*Параметри!$K$51+SUM('Дані з ДІСО'!AR757:AT757)*Параметри!$K$48*Параметри!$K$20/1000)*Параметри!$K$74</f>
        <v>0</v>
      </c>
      <c r="BC757" s="40">
        <f>ROUNDUP(('Дані не з ДІСО'!I757+'Дані не з ДІСО'!K757)/Параметри!$K$26,0)</f>
        <v>0</v>
      </c>
      <c r="BD757" s="29">
        <f>BC757*Параметри!$M$36/18</f>
        <v>0</v>
      </c>
      <c r="BE757" s="40">
        <f>IF(BC757=0,0,'Дані не з ДІСО'!K757/('Дані не з ДІСО'!I757+'Дані не з ДІСО'!K757))</f>
        <v>0</v>
      </c>
      <c r="BF757" s="29">
        <f>(1+0.25*BE757)*BD757*Параметри!$K$51</f>
        <v>0</v>
      </c>
      <c r="BG757" s="40">
        <f>ROUNDUP('Дані не з ДІСО'!M757/Параметри!$K$27,0)</f>
        <v>0</v>
      </c>
      <c r="BH757" s="40">
        <f>BG757*Параметри!$M$37/18</f>
        <v>0</v>
      </c>
      <c r="BI757" s="29">
        <f>BH757*Параметри!$K$51</f>
        <v>0</v>
      </c>
      <c r="BJ757" s="29">
        <f>'Дані не з ДІСО'!N757*Параметри!$K$76</f>
        <v>0</v>
      </c>
      <c r="BK757" s="40">
        <f>ROUNDUP('Дані з ДІСО'!V757/Параметри!$K$25,0)</f>
        <v>0</v>
      </c>
      <c r="BL757" s="40">
        <f>ROUNDUP('Дані з ДІСО'!W757/Параметри!$K$25,0)</f>
        <v>0</v>
      </c>
      <c r="BM757" s="40">
        <f>ROUNDUP('Дані з ДІСО'!X757/Параметри!$K$25,0)</f>
        <v>0</v>
      </c>
      <c r="BN757" s="40">
        <f>(BK757*Параметри!$K$34+BL757*Параметри!$L$34+BM757*Параметри!$M$34)/18</f>
        <v>0</v>
      </c>
      <c r="BO757" s="40">
        <f>IF(K757=0,0,'Дані з ДІСО'!AC757/K757)</f>
        <v>0</v>
      </c>
      <c r="BP757" s="29">
        <f>(1+0.25*BO757)*BN757*Параметри!$K$51</f>
        <v>0</v>
      </c>
      <c r="BQ757" s="29">
        <f>BP757*'Коефіцієнти АТО'!U757</f>
        <v>0</v>
      </c>
      <c r="BR757" s="29">
        <f>K757*(1+0.25*BO757)*Параметри!$K$66*Параметри!$K$20/1000</f>
        <v>0</v>
      </c>
      <c r="BS757" s="29">
        <f>(1+0.25*BO757)*K757*'Коефіцієнти АТО'!S757*Параметри!$K$20/1000</f>
        <v>0</v>
      </c>
      <c r="BT757" s="29">
        <f t="shared" si="106"/>
        <v>0</v>
      </c>
      <c r="BU757" s="40">
        <f>ROUNDUP('Дані з ДІСО'!AG757/Параметри!$K$71,0)</f>
        <v>0</v>
      </c>
      <c r="BV757" s="40">
        <f t="shared" si="107"/>
        <v>0</v>
      </c>
      <c r="BW757" s="40">
        <f>IF('Дані з ДІСО'!AG757=0,0,'Дані з ДІСО'!AJ757/'Дані з ДІСО'!AG757)</f>
        <v>0</v>
      </c>
      <c r="BX757" s="29">
        <f>BV757*(1+0.25*BW757)*Параметри!$K$51</f>
        <v>0</v>
      </c>
      <c r="BY757" s="29">
        <f>ROUND(IF(Параметри!$K$77="No",CC757,CC757*Параметри!$K$78)+AG757,1)</f>
        <v>41470</v>
      </c>
      <c r="BZ757" s="29">
        <f>ROUND(IF(Параметри!$K$77="No",BF757,BF757*Параметри!$K$78),1)</f>
        <v>0</v>
      </c>
      <c r="CA757" s="29">
        <f>ROUND(IF(Параметри!$K$77="No",BI757,BI757*Параметри!$K$78),1)</f>
        <v>0</v>
      </c>
      <c r="CB757" s="29">
        <f>ROUND(IF(Параметри!$K$77="No",BJ757,BJ757*Параметри!$K$78),1)</f>
        <v>0</v>
      </c>
      <c r="CC757" s="29">
        <f t="shared" si="101"/>
        <v>46077.748746163939</v>
      </c>
    </row>
    <row r="758" spans="1:81">
      <c r="A758" s="9">
        <v>757</v>
      </c>
      <c r="B758" s="9" t="s">
        <v>3148</v>
      </c>
      <c r="C758" s="9" t="s">
        <v>3148</v>
      </c>
      <c r="D758" s="9" t="s">
        <v>3843</v>
      </c>
      <c r="E758" s="9" t="s">
        <v>24</v>
      </c>
      <c r="F758" s="9" t="s">
        <v>3860</v>
      </c>
      <c r="G758" s="9" t="s">
        <v>1587</v>
      </c>
      <c r="H758" s="29">
        <f>SUM('Дані з ДІСО'!J758:L758)</f>
        <v>475</v>
      </c>
      <c r="I758" s="29">
        <f>SUM('Дані з ДІСО'!G758:I758)</f>
        <v>32</v>
      </c>
      <c r="J758" s="29">
        <f>SUM('Дані з ДІСО'!P758:R758)</f>
        <v>0</v>
      </c>
      <c r="K758" s="29">
        <f>SUM('Дані з ДІСО'!V758:X758)</f>
        <v>0</v>
      </c>
      <c r="L758" s="40">
        <f>ROUNDUP('Дані з ДІСО'!J758/'Коефіцієнти АТО'!$R758,0)</f>
        <v>14</v>
      </c>
      <c r="M758" s="40">
        <f>ROUNDUP('Дані з ДІСО'!K758/'Коефіцієнти АТО'!$R758,0)</f>
        <v>18</v>
      </c>
      <c r="N758" s="40">
        <f>ROUNDUP('Дані з ДІСО'!L758/'Коефіцієнти АТО'!$R758,0)</f>
        <v>4</v>
      </c>
      <c r="O758" s="59">
        <f>(L758*Параметри!$K$32+M758*Параметри!$L$32+N758*Параметри!$M$32)/18</f>
        <v>58.477777777777774</v>
      </c>
      <c r="P758" s="41">
        <f>IF(H758=0,"",'Дані з ДІСО'!Y758/H758)</f>
        <v>0</v>
      </c>
      <c r="Q758" s="29">
        <f>IF(H758=0,"",(1+0.25*P758)*O758*Параметри!$K$51)</f>
        <v>11977.430779512977</v>
      </c>
      <c r="R758" s="29">
        <f>IF(H758=0,"",Q758*'Коефіцієнти АТО'!T758)</f>
        <v>203.61632325172062</v>
      </c>
      <c r="S758" s="29">
        <f>IF(H758=0,"",H758*(1+0.25*P758)*Параметри!$K$66*Параметри!$K$20/1000)</f>
        <v>0</v>
      </c>
      <c r="T758" s="29">
        <f>IF(H758=0,"",H758*(1+0.25*P758)*'Коефіцієнти АТО'!$S758*Параметри!$K$20/1000)</f>
        <v>2395.8792451963104</v>
      </c>
      <c r="U758" s="29">
        <f t="shared" si="102"/>
        <v>14576.926347961009</v>
      </c>
      <c r="V758" s="29">
        <f t="shared" si="103"/>
        <v>14576.926347961009</v>
      </c>
      <c r="W758" s="40">
        <f>ROUNDUP('Дані з ДІСО'!P758/Параметри!$K$24,0)</f>
        <v>0</v>
      </c>
      <c r="X758" s="40">
        <f>ROUNDUP('Дані з ДІСО'!Q758/Параметри!$K$24,0)</f>
        <v>0</v>
      </c>
      <c r="Y758" s="40">
        <f>ROUNDUP('Дані з ДІСО'!R758/Параметри!$K$24,0)</f>
        <v>0</v>
      </c>
      <c r="Z758" s="59">
        <f>(W758*Параметри!$K$33+X758*Параметри!$L$33+Y758*Параметри!$M$33)/18</f>
        <v>0</v>
      </c>
      <c r="AA758" s="41">
        <f>IF(J758=0,0,'Дані з ДІСО'!AA758/J758)</f>
        <v>0</v>
      </c>
      <c r="AB758" s="29">
        <f>(1+0.25*AA758)*Z758*Параметри!$K$51</f>
        <v>0</v>
      </c>
      <c r="AC758" s="29">
        <f>AB758*'Коефіцієнти АТО'!U758</f>
        <v>0</v>
      </c>
      <c r="AD758" s="29">
        <f>J758*(1+0.25*AA758)*Параметри!$K$66*Параметри!$K$20/1000</f>
        <v>0</v>
      </c>
      <c r="AE758" s="29">
        <f>(1+0.25*AA758)*J758*'Коефіцієнти АТО'!S758*Параметри!$K$20/1000</f>
        <v>0</v>
      </c>
      <c r="AF758" s="29">
        <f t="shared" si="99"/>
        <v>0</v>
      </c>
      <c r="AG758" s="29">
        <v>0</v>
      </c>
      <c r="AH758" s="40">
        <v>0</v>
      </c>
      <c r="AI758" s="40">
        <v>0</v>
      </c>
      <c r="AJ758" s="40">
        <f t="shared" si="100"/>
        <v>0</v>
      </c>
      <c r="AK758" s="29">
        <f>(AH758+AI758)*(1+0.25*AJ758)*Параметри!$K$53</f>
        <v>0</v>
      </c>
      <c r="AL758" s="29">
        <f>ROUNDUP(('Дані з ДІСО'!AU758+'Дані з ДІСО'!AW758)/Параметри!$K$28,0)</f>
        <v>0</v>
      </c>
      <c r="AM758" s="64">
        <f>AL758*Параметри!$M$35/18</f>
        <v>0</v>
      </c>
      <c r="AN758" s="29">
        <f>IF(AL758=0,0,'Дані з ДІСО'!AW758/SUM('Дані з ДІСО'!AU758,'Дані з ДІСО'!AW758))</f>
        <v>0</v>
      </c>
      <c r="AO758" s="29">
        <f>(1+0.25*AN758)*AM758*Параметри!$K$51</f>
        <v>0</v>
      </c>
      <c r="AP758" s="40">
        <f>ROUNDUP(('Дані з ДІСО'!AE758+'Дані не з ДІСО'!E758+'Дані не з ДІСО'!G758)/Параметри!$K$69,0)</f>
        <v>0</v>
      </c>
      <c r="AQ758" s="40">
        <f t="shared" si="104"/>
        <v>0</v>
      </c>
      <c r="AR758" s="40">
        <f>IF(AP758=0,0,('Дані з ДІСО'!AH758+'Дані не з ДІСО'!G758)/('Дані з ДІСО'!AE758+'Дані не з ДІСО'!E758+'Дані не з ДІСО'!G758))</f>
        <v>0</v>
      </c>
      <c r="AS758" s="29">
        <f>AQ758*(1+0.25*AR758)*Параметри!$K$51</f>
        <v>0</v>
      </c>
      <c r="AT758" s="40">
        <f>ROUNDUP('Дані з ДІСО'!AF758/Параметри!$K$70,0)</f>
        <v>0</v>
      </c>
      <c r="AU758" s="40">
        <f t="shared" si="105"/>
        <v>0</v>
      </c>
      <c r="AV758" s="40">
        <f>IF(AT758=0,0,'Дані з ДІСО'!AI758/'Дані з ДІСО'!AF758)</f>
        <v>0</v>
      </c>
      <c r="AW758" s="29">
        <f>AU758*(1+0.25*AV758)*Параметри!$K$51</f>
        <v>0</v>
      </c>
      <c r="AX758" s="40">
        <f>ROUNDUP('Дані з ДІСО'!AR758/Параметри!$K$29,0)</f>
        <v>0</v>
      </c>
      <c r="AY758" s="40">
        <f>ROUNDUP('Дані з ДІСО'!AS758/Параметри!$K$29,0)</f>
        <v>0</v>
      </c>
      <c r="AZ758" s="40">
        <f>ROUNDUP('Дані з ДІСО'!AT758/Параметри!$K$29,0)</f>
        <v>0</v>
      </c>
      <c r="BA758" s="64">
        <f>(AX758*Параметри!$K$32+AY758*Параметри!$L$32+AZ758*Параметри!$M$32)/18</f>
        <v>0</v>
      </c>
      <c r="BB758" s="29">
        <f>(BA758*Параметри!$K$51+SUM('Дані з ДІСО'!AR758:AT758)*Параметри!$K$48*Параметри!$K$20/1000)*Параметри!$K$74</f>
        <v>0</v>
      </c>
      <c r="BC758" s="40">
        <f>ROUNDUP(('Дані не з ДІСО'!I758+'Дані не з ДІСО'!K758)/Параметри!$K$26,0)</f>
        <v>0</v>
      </c>
      <c r="BD758" s="29">
        <f>BC758*Параметри!$M$36/18</f>
        <v>0</v>
      </c>
      <c r="BE758" s="40">
        <f>IF(BC758=0,0,'Дані не з ДІСО'!K758/('Дані не з ДІСО'!I758+'Дані не з ДІСО'!K758))</f>
        <v>0</v>
      </c>
      <c r="BF758" s="29">
        <f>(1+0.25*BE758)*BD758*Параметри!$K$51</f>
        <v>0</v>
      </c>
      <c r="BG758" s="40">
        <f>ROUNDUP('Дані не з ДІСО'!M758/Параметри!$K$27,0)</f>
        <v>0</v>
      </c>
      <c r="BH758" s="40">
        <f>BG758*Параметри!$M$37/18</f>
        <v>0</v>
      </c>
      <c r="BI758" s="29">
        <f>BH758*Параметри!$K$51</f>
        <v>0</v>
      </c>
      <c r="BJ758" s="29">
        <f>'Дані не з ДІСО'!N758*Параметри!$K$76</f>
        <v>0</v>
      </c>
      <c r="BK758" s="40">
        <f>ROUNDUP('Дані з ДІСО'!V758/Параметри!$K$25,0)</f>
        <v>0</v>
      </c>
      <c r="BL758" s="40">
        <f>ROUNDUP('Дані з ДІСО'!W758/Параметри!$K$25,0)</f>
        <v>0</v>
      </c>
      <c r="BM758" s="40">
        <f>ROUNDUP('Дані з ДІСО'!X758/Параметри!$K$25,0)</f>
        <v>0</v>
      </c>
      <c r="BN758" s="40">
        <f>(BK758*Параметри!$K$34+BL758*Параметри!$L$34+BM758*Параметри!$M$34)/18</f>
        <v>0</v>
      </c>
      <c r="BO758" s="40">
        <f>IF(K758=0,0,'Дані з ДІСО'!AC758/K758)</f>
        <v>0</v>
      </c>
      <c r="BP758" s="29">
        <f>(1+0.25*BO758)*BN758*Параметри!$K$51</f>
        <v>0</v>
      </c>
      <c r="BQ758" s="29">
        <f>BP758*'Коефіцієнти АТО'!U758</f>
        <v>0</v>
      </c>
      <c r="BR758" s="29">
        <f>K758*(1+0.25*BO758)*Параметри!$K$66*Параметри!$K$20/1000</f>
        <v>0</v>
      </c>
      <c r="BS758" s="29">
        <f>(1+0.25*BO758)*K758*'Коефіцієнти АТО'!S758*Параметри!$K$20/1000</f>
        <v>0</v>
      </c>
      <c r="BT758" s="29">
        <f t="shared" si="106"/>
        <v>0</v>
      </c>
      <c r="BU758" s="40">
        <f>ROUNDUP('Дані з ДІСО'!AG758/Параметри!$K$71,0)</f>
        <v>0</v>
      </c>
      <c r="BV758" s="40">
        <f t="shared" si="107"/>
        <v>0</v>
      </c>
      <c r="BW758" s="40">
        <f>IF('Дані з ДІСО'!AG758=0,0,'Дані з ДІСО'!AJ758/'Дані з ДІСО'!AG758)</f>
        <v>0</v>
      </c>
      <c r="BX758" s="29">
        <f>BV758*(1+0.25*BW758)*Параметри!$K$51</f>
        <v>0</v>
      </c>
      <c r="BY758" s="29">
        <f>ROUND(IF(Параметри!$K$77="No",CC758,CC758*Параметри!$K$78)+AG758,1)</f>
        <v>13119.2</v>
      </c>
      <c r="BZ758" s="29">
        <f>ROUND(IF(Параметри!$K$77="No",BF758,BF758*Параметри!$K$78),1)</f>
        <v>0</v>
      </c>
      <c r="CA758" s="29">
        <f>ROUND(IF(Параметри!$K$77="No",BI758,BI758*Параметри!$K$78),1)</f>
        <v>0</v>
      </c>
      <c r="CB758" s="29">
        <f>ROUND(IF(Параметри!$K$77="No",BJ758,BJ758*Параметри!$K$78),1)</f>
        <v>0</v>
      </c>
      <c r="CC758" s="29">
        <f t="shared" si="101"/>
        <v>14576.926347961009</v>
      </c>
    </row>
    <row r="759" spans="1:81">
      <c r="A759" s="9">
        <v>758</v>
      </c>
      <c r="B759" s="9" t="s">
        <v>3151</v>
      </c>
      <c r="C759" s="9" t="s">
        <v>3151</v>
      </c>
      <c r="D759" s="9" t="s">
        <v>3843</v>
      </c>
      <c r="E759" s="9" t="s">
        <v>29</v>
      </c>
      <c r="F759" s="9" t="s">
        <v>3656</v>
      </c>
      <c r="G759" s="9" t="s">
        <v>1589</v>
      </c>
      <c r="H759" s="29">
        <f>SUM('Дані з ДІСО'!J759:L759)</f>
        <v>1257</v>
      </c>
      <c r="I759" s="29">
        <f>SUM('Дані з ДІСО'!G759:I759)</f>
        <v>115</v>
      </c>
      <c r="J759" s="29">
        <f>SUM('Дані з ДІСО'!P759:R759)</f>
        <v>0</v>
      </c>
      <c r="K759" s="29">
        <f>SUM('Дані з ДІСО'!V759:X759)</f>
        <v>0</v>
      </c>
      <c r="L759" s="40">
        <f>ROUNDUP('Дані з ДІСО'!J759/'Коефіцієнти АТО'!$R759,0)</f>
        <v>36</v>
      </c>
      <c r="M759" s="40">
        <f>ROUNDUP('Дані з ДІСО'!K759/'Коефіцієнти АТО'!$R759,0)</f>
        <v>51</v>
      </c>
      <c r="N759" s="40">
        <f>ROUNDUP('Дані з ДІСО'!L759/'Коефіцієнти АТО'!$R759,0)</f>
        <v>11</v>
      </c>
      <c r="O759" s="59">
        <f>(L759*Параметри!$K$32+M759*Параметри!$L$32+N759*Параметри!$M$32)/18</f>
        <v>160.34444444444443</v>
      </c>
      <c r="P759" s="41">
        <f>IF(H759=0,"",'Дані з ДІСО'!Y759/H759)</f>
        <v>0</v>
      </c>
      <c r="Q759" s="29">
        <f>IF(H759=0,"",(1+0.25*P759)*O759*Параметри!$K$51)</f>
        <v>32841.78293352684</v>
      </c>
      <c r="R759" s="29">
        <f>IF(H759=0,"",Q759*'Коефіцієнти АТО'!T759)</f>
        <v>558.31030986995631</v>
      </c>
      <c r="S759" s="29">
        <f>IF(H759=0,"",H759*(1+0.25*P759)*Параметри!$K$66*Параметри!$K$20/1000)</f>
        <v>0</v>
      </c>
      <c r="T759" s="29">
        <f>IF(H759=0,"",H759*(1+0.25*P759)*'Коефіцієнти АТО'!$S759*Параметри!$K$20/1000)</f>
        <v>5742.1159935715823</v>
      </c>
      <c r="U759" s="29">
        <f t="shared" si="102"/>
        <v>39142.209236968381</v>
      </c>
      <c r="V759" s="29">
        <f t="shared" si="103"/>
        <v>39142.209236968381</v>
      </c>
      <c r="W759" s="40">
        <f>ROUNDUP('Дані з ДІСО'!P759/Параметри!$K$24,0)</f>
        <v>0</v>
      </c>
      <c r="X759" s="40">
        <f>ROUNDUP('Дані з ДІСО'!Q759/Параметри!$K$24,0)</f>
        <v>0</v>
      </c>
      <c r="Y759" s="40">
        <f>ROUNDUP('Дані з ДІСО'!R759/Параметри!$K$24,0)</f>
        <v>0</v>
      </c>
      <c r="Z759" s="59">
        <f>(W759*Параметри!$K$33+X759*Параметри!$L$33+Y759*Параметри!$M$33)/18</f>
        <v>0</v>
      </c>
      <c r="AA759" s="41">
        <f>IF(J759=0,0,'Дані з ДІСО'!AA759/J759)</f>
        <v>0</v>
      </c>
      <c r="AB759" s="29">
        <f>(1+0.25*AA759)*Z759*Параметри!$K$51</f>
        <v>0</v>
      </c>
      <c r="AC759" s="29">
        <f>AB759*'Коефіцієнти АТО'!U759</f>
        <v>0</v>
      </c>
      <c r="AD759" s="29">
        <f>J759*(1+0.25*AA759)*Параметри!$K$66*Параметри!$K$20/1000</f>
        <v>0</v>
      </c>
      <c r="AE759" s="29">
        <f>(1+0.25*AA759)*J759*'Коефіцієнти АТО'!S759*Параметри!$K$20/1000</f>
        <v>0</v>
      </c>
      <c r="AF759" s="29">
        <f t="shared" si="99"/>
        <v>0</v>
      </c>
      <c r="AG759" s="29">
        <v>0</v>
      </c>
      <c r="AH759" s="40">
        <v>4</v>
      </c>
      <c r="AI759" s="40">
        <v>0</v>
      </c>
      <c r="AJ759" s="40">
        <f t="shared" si="100"/>
        <v>0</v>
      </c>
      <c r="AK759" s="29">
        <f>(AH759+AI759)*(1+0.25*AJ759)*Параметри!$K$53</f>
        <v>717.71710278400019</v>
      </c>
      <c r="AL759" s="29">
        <f>ROUNDUP(('Дані з ДІСО'!AU759+'Дані з ДІСО'!AW759)/Параметри!$K$28,0)</f>
        <v>0</v>
      </c>
      <c r="AM759" s="64">
        <f>AL759*Параметри!$M$35/18</f>
        <v>0</v>
      </c>
      <c r="AN759" s="29">
        <f>IF(AL759=0,0,'Дані з ДІСО'!AW759/SUM('Дані з ДІСО'!AU759,'Дані з ДІСО'!AW759))</f>
        <v>0</v>
      </c>
      <c r="AO759" s="29">
        <f>(1+0.25*AN759)*AM759*Параметри!$K$51</f>
        <v>0</v>
      </c>
      <c r="AP759" s="40">
        <f>ROUNDUP(('Дані з ДІСО'!AE759+'Дані не з ДІСО'!E759+'Дані не з ДІСО'!G759)/Параметри!$K$69,0)</f>
        <v>0</v>
      </c>
      <c r="AQ759" s="40">
        <f t="shared" si="104"/>
        <v>0</v>
      </c>
      <c r="AR759" s="40">
        <f>IF(AP759=0,0,('Дані з ДІСО'!AH759+'Дані не з ДІСО'!G759)/('Дані з ДІСО'!AE759+'Дані не з ДІСО'!E759+'Дані не з ДІСО'!G759))</f>
        <v>0</v>
      </c>
      <c r="AS759" s="29">
        <f>AQ759*(1+0.25*AR759)*Параметри!$K$51</f>
        <v>0</v>
      </c>
      <c r="AT759" s="40">
        <f>ROUNDUP('Дані з ДІСО'!AF759/Параметри!$K$70,0)</f>
        <v>0</v>
      </c>
      <c r="AU759" s="40">
        <f t="shared" si="105"/>
        <v>0</v>
      </c>
      <c r="AV759" s="40">
        <f>IF(AT759=0,0,'Дані з ДІСО'!AI759/'Дані з ДІСО'!AF759)</f>
        <v>0</v>
      </c>
      <c r="AW759" s="29">
        <f>AU759*(1+0.25*AV759)*Параметри!$K$51</f>
        <v>0</v>
      </c>
      <c r="AX759" s="40">
        <f>ROUNDUP('Дані з ДІСО'!AR759/Параметри!$K$29,0)</f>
        <v>0</v>
      </c>
      <c r="AY759" s="40">
        <f>ROUNDUP('Дані з ДІСО'!AS759/Параметри!$K$29,0)</f>
        <v>0</v>
      </c>
      <c r="AZ759" s="40">
        <f>ROUNDUP('Дані з ДІСО'!AT759/Параметри!$K$29,0)</f>
        <v>0</v>
      </c>
      <c r="BA759" s="64">
        <f>(AX759*Параметри!$K$32+AY759*Параметри!$L$32+AZ759*Параметри!$M$32)/18</f>
        <v>0</v>
      </c>
      <c r="BB759" s="29">
        <f>(BA759*Параметри!$K$51+SUM('Дані з ДІСО'!AR759:AT759)*Параметри!$K$48*Параметри!$K$20/1000)*Параметри!$K$74</f>
        <v>0</v>
      </c>
      <c r="BC759" s="40">
        <f>ROUNDUP(('Дані не з ДІСО'!I759+'Дані не з ДІСО'!K759)/Параметри!$K$26,0)</f>
        <v>0</v>
      </c>
      <c r="BD759" s="29">
        <f>BC759*Параметри!$M$36/18</f>
        <v>0</v>
      </c>
      <c r="BE759" s="40">
        <f>IF(BC759=0,0,'Дані не з ДІСО'!K759/('Дані не з ДІСО'!I759+'Дані не з ДІСО'!K759))</f>
        <v>0</v>
      </c>
      <c r="BF759" s="29">
        <f>(1+0.25*BE759)*BD759*Параметри!$K$51</f>
        <v>0</v>
      </c>
      <c r="BG759" s="40">
        <f>ROUNDUP('Дані не з ДІСО'!M759/Параметри!$K$27,0)</f>
        <v>0</v>
      </c>
      <c r="BH759" s="40">
        <f>BG759*Параметри!$M$37/18</f>
        <v>0</v>
      </c>
      <c r="BI759" s="29">
        <f>BH759*Параметри!$K$51</f>
        <v>0</v>
      </c>
      <c r="BJ759" s="29">
        <f>'Дані не з ДІСО'!N759*Параметри!$K$76</f>
        <v>0</v>
      </c>
      <c r="BK759" s="40">
        <f>ROUNDUP('Дані з ДІСО'!V759/Параметри!$K$25,0)</f>
        <v>0</v>
      </c>
      <c r="BL759" s="40">
        <f>ROUNDUP('Дані з ДІСО'!W759/Параметри!$K$25,0)</f>
        <v>0</v>
      </c>
      <c r="BM759" s="40">
        <f>ROUNDUP('Дані з ДІСО'!X759/Параметри!$K$25,0)</f>
        <v>0</v>
      </c>
      <c r="BN759" s="40">
        <f>(BK759*Параметри!$K$34+BL759*Параметри!$L$34+BM759*Параметри!$M$34)/18</f>
        <v>0</v>
      </c>
      <c r="BO759" s="40">
        <f>IF(K759=0,0,'Дані з ДІСО'!AC759/K759)</f>
        <v>0</v>
      </c>
      <c r="BP759" s="29">
        <f>(1+0.25*BO759)*BN759*Параметри!$K$51</f>
        <v>0</v>
      </c>
      <c r="BQ759" s="29">
        <f>BP759*'Коефіцієнти АТО'!U759</f>
        <v>0</v>
      </c>
      <c r="BR759" s="29">
        <f>K759*(1+0.25*BO759)*Параметри!$K$66*Параметри!$K$20/1000</f>
        <v>0</v>
      </c>
      <c r="BS759" s="29">
        <f>(1+0.25*BO759)*K759*'Коефіцієнти АТО'!S759*Параметри!$K$20/1000</f>
        <v>0</v>
      </c>
      <c r="BT759" s="29">
        <f t="shared" si="106"/>
        <v>0</v>
      </c>
      <c r="BU759" s="40">
        <f>ROUNDUP('Дані з ДІСО'!AG759/Параметри!$K$71,0)</f>
        <v>0</v>
      </c>
      <c r="BV759" s="40">
        <f t="shared" si="107"/>
        <v>0</v>
      </c>
      <c r="BW759" s="40">
        <f>IF('Дані з ДІСО'!AG759=0,0,'Дані з ДІСО'!AJ759/'Дані з ДІСО'!AG759)</f>
        <v>0</v>
      </c>
      <c r="BX759" s="29">
        <f>BV759*(1+0.25*BW759)*Параметри!$K$51</f>
        <v>0</v>
      </c>
      <c r="BY759" s="29">
        <f>ROUND(IF(Параметри!$K$77="No",CC759,CC759*Параметри!$K$78)+AG759,1)</f>
        <v>35873.9</v>
      </c>
      <c r="BZ759" s="29">
        <f>ROUND(IF(Параметри!$K$77="No",BF759,BF759*Параметри!$K$78),1)</f>
        <v>0</v>
      </c>
      <c r="CA759" s="29">
        <f>ROUND(IF(Параметри!$K$77="No",BI759,BI759*Параметри!$K$78),1)</f>
        <v>0</v>
      </c>
      <c r="CB759" s="29">
        <f>ROUND(IF(Параметри!$K$77="No",BJ759,BJ759*Параметри!$K$78),1)</f>
        <v>0</v>
      </c>
      <c r="CC759" s="29">
        <f t="shared" si="101"/>
        <v>39859.926339752383</v>
      </c>
    </row>
    <row r="760" spans="1:81">
      <c r="A760" s="9">
        <v>759</v>
      </c>
      <c r="B760" s="9" t="s">
        <v>3148</v>
      </c>
      <c r="C760" s="9" t="s">
        <v>3148</v>
      </c>
      <c r="D760" s="9" t="s">
        <v>3843</v>
      </c>
      <c r="E760" s="9" t="s">
        <v>24</v>
      </c>
      <c r="F760" s="9" t="s">
        <v>3861</v>
      </c>
      <c r="G760" s="9" t="s">
        <v>1591</v>
      </c>
      <c r="H760" s="29">
        <f>SUM('Дані з ДІСО'!J760:L760)</f>
        <v>499</v>
      </c>
      <c r="I760" s="29">
        <f>SUM('Дані з ДІСО'!G760:I760)</f>
        <v>33</v>
      </c>
      <c r="J760" s="29">
        <f>SUM('Дані з ДІСО'!P760:R760)</f>
        <v>0</v>
      </c>
      <c r="K760" s="29">
        <f>SUM('Дані з ДІСО'!V760:X760)</f>
        <v>0</v>
      </c>
      <c r="L760" s="40">
        <f>ROUNDUP('Дані з ДІСО'!J760/'Коефіцієнти АТО'!$R760,0)</f>
        <v>16</v>
      </c>
      <c r="M760" s="40">
        <f>ROUNDUP('Дані з ДІСО'!K760/'Коефіцієнти АТО'!$R760,0)</f>
        <v>22</v>
      </c>
      <c r="N760" s="40">
        <f>ROUNDUP('Дані з ДІСО'!L760/'Коефіцієнти АТО'!$R760,0)</f>
        <v>4</v>
      </c>
      <c r="O760" s="59">
        <f>(L760*Параметри!$K$32+M760*Параметри!$L$32+N760*Параметри!$M$32)/18</f>
        <v>68.300000000000011</v>
      </c>
      <c r="P760" s="41">
        <f>IF(H760=0,"",'Дані з ДІСО'!Y760/H760)</f>
        <v>0</v>
      </c>
      <c r="Q760" s="29">
        <f>IF(H760=0,"",(1+0.25*P760)*O760*Параметри!$K$51)</f>
        <v>13989.220406928802</v>
      </c>
      <c r="R760" s="29">
        <f>IF(H760=0,"",Q760*'Коефіцієнти АТО'!T760)</f>
        <v>237.81674691778966</v>
      </c>
      <c r="S760" s="29">
        <f>IF(H760=0,"",H760*(1+0.25*P760)*Параметри!$K$66*Параметри!$K$20/1000)</f>
        <v>0</v>
      </c>
      <c r="T760" s="29">
        <f>IF(H760=0,"",H760*(1+0.25*P760)*'Коефіцієнти АТО'!$S760*Параметри!$K$20/1000)</f>
        <v>2516.9341965325452</v>
      </c>
      <c r="U760" s="29">
        <f t="shared" si="102"/>
        <v>16743.971350379135</v>
      </c>
      <c r="V760" s="29">
        <f t="shared" si="103"/>
        <v>16743.971350379135</v>
      </c>
      <c r="W760" s="40">
        <f>ROUNDUP('Дані з ДІСО'!P760/Параметри!$K$24,0)</f>
        <v>0</v>
      </c>
      <c r="X760" s="40">
        <f>ROUNDUP('Дані з ДІСО'!Q760/Параметри!$K$24,0)</f>
        <v>0</v>
      </c>
      <c r="Y760" s="40">
        <f>ROUNDUP('Дані з ДІСО'!R760/Параметри!$K$24,0)</f>
        <v>0</v>
      </c>
      <c r="Z760" s="59">
        <f>(W760*Параметри!$K$33+X760*Параметри!$L$33+Y760*Параметри!$M$33)/18</f>
        <v>0</v>
      </c>
      <c r="AA760" s="41">
        <f>IF(J760=0,0,'Дані з ДІСО'!AA760/J760)</f>
        <v>0</v>
      </c>
      <c r="AB760" s="29">
        <f>(1+0.25*AA760)*Z760*Параметри!$K$51</f>
        <v>0</v>
      </c>
      <c r="AC760" s="29">
        <f>AB760*'Коефіцієнти АТО'!U760</f>
        <v>0</v>
      </c>
      <c r="AD760" s="29">
        <f>J760*(1+0.25*AA760)*Параметри!$K$66*Параметри!$K$20/1000</f>
        <v>0</v>
      </c>
      <c r="AE760" s="29">
        <f>(1+0.25*AA760)*J760*'Коефіцієнти АТО'!S760*Параметри!$K$20/1000</f>
        <v>0</v>
      </c>
      <c r="AF760" s="29">
        <f t="shared" si="99"/>
        <v>0</v>
      </c>
      <c r="AG760" s="29">
        <v>0</v>
      </c>
      <c r="AH760" s="40">
        <v>0</v>
      </c>
      <c r="AI760" s="40">
        <v>0</v>
      </c>
      <c r="AJ760" s="40">
        <f t="shared" si="100"/>
        <v>0</v>
      </c>
      <c r="AK760" s="29">
        <f>(AH760+AI760)*(1+0.25*AJ760)*Параметри!$K$53</f>
        <v>0</v>
      </c>
      <c r="AL760" s="29">
        <f>ROUNDUP(('Дані з ДІСО'!AU760+'Дані з ДІСО'!AW760)/Параметри!$K$28,0)</f>
        <v>0</v>
      </c>
      <c r="AM760" s="64">
        <f>AL760*Параметри!$M$35/18</f>
        <v>0</v>
      </c>
      <c r="AN760" s="29">
        <f>IF(AL760=0,0,'Дані з ДІСО'!AW760/SUM('Дані з ДІСО'!AU760,'Дані з ДІСО'!AW760))</f>
        <v>0</v>
      </c>
      <c r="AO760" s="29">
        <f>(1+0.25*AN760)*AM760*Параметри!$K$51</f>
        <v>0</v>
      </c>
      <c r="AP760" s="40">
        <f>ROUNDUP(('Дані з ДІСО'!AE760+'Дані не з ДІСО'!E760+'Дані не з ДІСО'!G760)/Параметри!$K$69,0)</f>
        <v>0</v>
      </c>
      <c r="AQ760" s="40">
        <f t="shared" si="104"/>
        <v>0</v>
      </c>
      <c r="AR760" s="40">
        <f>IF(AP760=0,0,('Дані з ДІСО'!AH760+'Дані не з ДІСО'!G760)/('Дані з ДІСО'!AE760+'Дані не з ДІСО'!E760+'Дані не з ДІСО'!G760))</f>
        <v>0</v>
      </c>
      <c r="AS760" s="29">
        <f>AQ760*(1+0.25*AR760)*Параметри!$K$51</f>
        <v>0</v>
      </c>
      <c r="AT760" s="40">
        <f>ROUNDUP('Дані з ДІСО'!AF760/Параметри!$K$70,0)</f>
        <v>0</v>
      </c>
      <c r="AU760" s="40">
        <f t="shared" si="105"/>
        <v>0</v>
      </c>
      <c r="AV760" s="40">
        <f>IF(AT760=0,0,'Дані з ДІСО'!AI760/'Дані з ДІСО'!AF760)</f>
        <v>0</v>
      </c>
      <c r="AW760" s="29">
        <f>AU760*(1+0.25*AV760)*Параметри!$K$51</f>
        <v>0</v>
      </c>
      <c r="AX760" s="40">
        <f>ROUNDUP('Дані з ДІСО'!AR760/Параметри!$K$29,0)</f>
        <v>0</v>
      </c>
      <c r="AY760" s="40">
        <f>ROUNDUP('Дані з ДІСО'!AS760/Параметри!$K$29,0)</f>
        <v>0</v>
      </c>
      <c r="AZ760" s="40">
        <f>ROUNDUP('Дані з ДІСО'!AT760/Параметри!$K$29,0)</f>
        <v>0</v>
      </c>
      <c r="BA760" s="64">
        <f>(AX760*Параметри!$K$32+AY760*Параметри!$L$32+AZ760*Параметри!$M$32)/18</f>
        <v>0</v>
      </c>
      <c r="BB760" s="29">
        <f>(BA760*Параметри!$K$51+SUM('Дані з ДІСО'!AR760:AT760)*Параметри!$K$48*Параметри!$K$20/1000)*Параметри!$K$74</f>
        <v>0</v>
      </c>
      <c r="BC760" s="40">
        <f>ROUNDUP(('Дані не з ДІСО'!I760+'Дані не з ДІСО'!K760)/Параметри!$K$26,0)</f>
        <v>0</v>
      </c>
      <c r="BD760" s="29">
        <f>BC760*Параметри!$M$36/18</f>
        <v>0</v>
      </c>
      <c r="BE760" s="40">
        <f>IF(BC760=0,0,'Дані не з ДІСО'!K760/('Дані не з ДІСО'!I760+'Дані не з ДІСО'!K760))</f>
        <v>0</v>
      </c>
      <c r="BF760" s="29">
        <f>(1+0.25*BE760)*BD760*Параметри!$K$51</f>
        <v>0</v>
      </c>
      <c r="BG760" s="40">
        <f>ROUNDUP('Дані не з ДІСО'!M760/Параметри!$K$27,0)</f>
        <v>0</v>
      </c>
      <c r="BH760" s="40">
        <f>BG760*Параметри!$M$37/18</f>
        <v>0</v>
      </c>
      <c r="BI760" s="29">
        <f>BH760*Параметри!$K$51</f>
        <v>0</v>
      </c>
      <c r="BJ760" s="29">
        <f>'Дані не з ДІСО'!N760*Параметри!$K$76</f>
        <v>0</v>
      </c>
      <c r="BK760" s="40">
        <f>ROUNDUP('Дані з ДІСО'!V760/Параметри!$K$25,0)</f>
        <v>0</v>
      </c>
      <c r="BL760" s="40">
        <f>ROUNDUP('Дані з ДІСО'!W760/Параметри!$K$25,0)</f>
        <v>0</v>
      </c>
      <c r="BM760" s="40">
        <f>ROUNDUP('Дані з ДІСО'!X760/Параметри!$K$25,0)</f>
        <v>0</v>
      </c>
      <c r="BN760" s="40">
        <f>(BK760*Параметри!$K$34+BL760*Параметри!$L$34+BM760*Параметри!$M$34)/18</f>
        <v>0</v>
      </c>
      <c r="BO760" s="40">
        <f>IF(K760=0,0,'Дані з ДІСО'!AC760/K760)</f>
        <v>0</v>
      </c>
      <c r="BP760" s="29">
        <f>(1+0.25*BO760)*BN760*Параметри!$K$51</f>
        <v>0</v>
      </c>
      <c r="BQ760" s="29">
        <f>BP760*'Коефіцієнти АТО'!U760</f>
        <v>0</v>
      </c>
      <c r="BR760" s="29">
        <f>K760*(1+0.25*BO760)*Параметри!$K$66*Параметри!$K$20/1000</f>
        <v>0</v>
      </c>
      <c r="BS760" s="29">
        <f>(1+0.25*BO760)*K760*'Коефіцієнти АТО'!S760*Параметри!$K$20/1000</f>
        <v>0</v>
      </c>
      <c r="BT760" s="29">
        <f t="shared" si="106"/>
        <v>0</v>
      </c>
      <c r="BU760" s="40">
        <f>ROUNDUP('Дані з ДІСО'!AG760/Параметри!$K$71,0)</f>
        <v>0</v>
      </c>
      <c r="BV760" s="40">
        <f t="shared" si="107"/>
        <v>0</v>
      </c>
      <c r="BW760" s="40">
        <f>IF('Дані з ДІСО'!AG760=0,0,'Дані з ДІСО'!AJ760/'Дані з ДІСО'!AG760)</f>
        <v>0</v>
      </c>
      <c r="BX760" s="29">
        <f>BV760*(1+0.25*BW760)*Параметри!$K$51</f>
        <v>0</v>
      </c>
      <c r="BY760" s="29">
        <f>ROUND(IF(Параметри!$K$77="No",CC760,CC760*Параметри!$K$78)+AG760,1)</f>
        <v>15069.6</v>
      </c>
      <c r="BZ760" s="29">
        <f>ROUND(IF(Параметри!$K$77="No",BF760,BF760*Параметри!$K$78),1)</f>
        <v>0</v>
      </c>
      <c r="CA760" s="29">
        <f>ROUND(IF(Параметри!$K$77="No",BI760,BI760*Параметри!$K$78),1)</f>
        <v>0</v>
      </c>
      <c r="CB760" s="29">
        <f>ROUND(IF(Параметри!$K$77="No",BJ760,BJ760*Параметри!$K$78),1)</f>
        <v>0</v>
      </c>
      <c r="CC760" s="29">
        <f t="shared" si="101"/>
        <v>16743.971350379135</v>
      </c>
    </row>
    <row r="761" spans="1:81">
      <c r="A761" s="9">
        <v>760</v>
      </c>
      <c r="B761" s="9" t="s">
        <v>3148</v>
      </c>
      <c r="C761" s="9" t="s">
        <v>3148</v>
      </c>
      <c r="D761" s="9" t="s">
        <v>3843</v>
      </c>
      <c r="E761" s="9" t="s">
        <v>24</v>
      </c>
      <c r="F761" s="9" t="s">
        <v>3862</v>
      </c>
      <c r="G761" s="9" t="s">
        <v>1593</v>
      </c>
      <c r="H761" s="29">
        <f>SUM('Дані з ДІСО'!J761:L761)</f>
        <v>204</v>
      </c>
      <c r="I761" s="29">
        <f>SUM('Дані з ДІСО'!G761:I761)</f>
        <v>10</v>
      </c>
      <c r="J761" s="29">
        <f>SUM('Дані з ДІСО'!P761:R761)</f>
        <v>0</v>
      </c>
      <c r="K761" s="29">
        <f>SUM('Дані з ДІСО'!V761:X761)</f>
        <v>0</v>
      </c>
      <c r="L761" s="40">
        <f>ROUNDUP('Дані з ДІСО'!J761/'Коефіцієнти АТО'!$R761,0)</f>
        <v>7</v>
      </c>
      <c r="M761" s="40">
        <f>ROUNDUP('Дані з ДІСО'!K761/'Коефіцієнти АТО'!$R761,0)</f>
        <v>8</v>
      </c>
      <c r="N761" s="40">
        <f>ROUNDUP('Дані з ДІСО'!L761/'Коефіцієнти АТО'!$R761,0)</f>
        <v>3</v>
      </c>
      <c r="O761" s="59">
        <f>(L761*Параметри!$K$32+M761*Параметри!$L$32+N761*Параметри!$M$32)/18</f>
        <v>29.394444444444446</v>
      </c>
      <c r="P761" s="41">
        <f>IF(H761=0,"",'Дані з ДІСО'!Y761/H761)</f>
        <v>0</v>
      </c>
      <c r="Q761" s="29">
        <f>IF(H761=0,"",(1+0.25*P761)*O761*Параметри!$K$51)</f>
        <v>6020.5763114576448</v>
      </c>
      <c r="R761" s="29">
        <f>IF(H761=0,"",Q761*'Коефіцієнти АТО'!T761)</f>
        <v>102.34979729477998</v>
      </c>
      <c r="S761" s="29">
        <f>IF(H761=0,"",H761*(1+0.25*P761)*Параметри!$K$66*Параметри!$K$20/1000)</f>
        <v>0</v>
      </c>
      <c r="T761" s="29">
        <f>IF(H761=0,"",H761*(1+0.25*P761)*'Коефіцієнти АТО'!$S761*Параметри!$K$20/1000)</f>
        <v>1028.9670863579945</v>
      </c>
      <c r="U761" s="29">
        <f t="shared" si="102"/>
        <v>7151.8931951104187</v>
      </c>
      <c r="V761" s="29">
        <f t="shared" si="103"/>
        <v>7151.8931951104187</v>
      </c>
      <c r="W761" s="40">
        <f>ROUNDUP('Дані з ДІСО'!P761/Параметри!$K$24,0)</f>
        <v>0</v>
      </c>
      <c r="X761" s="40">
        <f>ROUNDUP('Дані з ДІСО'!Q761/Параметри!$K$24,0)</f>
        <v>0</v>
      </c>
      <c r="Y761" s="40">
        <f>ROUNDUP('Дані з ДІСО'!R761/Параметри!$K$24,0)</f>
        <v>0</v>
      </c>
      <c r="Z761" s="59">
        <f>(W761*Параметри!$K$33+X761*Параметри!$L$33+Y761*Параметри!$M$33)/18</f>
        <v>0</v>
      </c>
      <c r="AA761" s="41">
        <f>IF(J761=0,0,'Дані з ДІСО'!AA761/J761)</f>
        <v>0</v>
      </c>
      <c r="AB761" s="29">
        <f>(1+0.25*AA761)*Z761*Параметри!$K$51</f>
        <v>0</v>
      </c>
      <c r="AC761" s="29">
        <f>AB761*'Коефіцієнти АТО'!U761</f>
        <v>0</v>
      </c>
      <c r="AD761" s="29">
        <f>J761*(1+0.25*AA761)*Параметри!$K$66*Параметри!$K$20/1000</f>
        <v>0</v>
      </c>
      <c r="AE761" s="29">
        <f>(1+0.25*AA761)*J761*'Коефіцієнти АТО'!S761*Параметри!$K$20/1000</f>
        <v>0</v>
      </c>
      <c r="AF761" s="29">
        <f t="shared" si="99"/>
        <v>0</v>
      </c>
      <c r="AG761" s="29">
        <v>0</v>
      </c>
      <c r="AH761" s="40">
        <v>1</v>
      </c>
      <c r="AI761" s="40">
        <v>0</v>
      </c>
      <c r="AJ761" s="40">
        <f t="shared" si="100"/>
        <v>0</v>
      </c>
      <c r="AK761" s="29">
        <f>(AH761+AI761)*(1+0.25*AJ761)*Параметри!$K$53</f>
        <v>179.42927569600005</v>
      </c>
      <c r="AL761" s="29">
        <f>ROUNDUP(('Дані з ДІСО'!AU761+'Дані з ДІСО'!AW761)/Параметри!$K$28,0)</f>
        <v>0</v>
      </c>
      <c r="AM761" s="64">
        <f>AL761*Параметри!$M$35/18</f>
        <v>0</v>
      </c>
      <c r="AN761" s="29">
        <f>IF(AL761=0,0,'Дані з ДІСО'!AW761/SUM('Дані з ДІСО'!AU761,'Дані з ДІСО'!AW761))</f>
        <v>0</v>
      </c>
      <c r="AO761" s="29">
        <f>(1+0.25*AN761)*AM761*Параметри!$K$51</f>
        <v>0</v>
      </c>
      <c r="AP761" s="40">
        <f>ROUNDUP(('Дані з ДІСО'!AE761+'Дані не з ДІСО'!E761+'Дані не з ДІСО'!G761)/Параметри!$K$69,0)</f>
        <v>0</v>
      </c>
      <c r="AQ761" s="40">
        <f t="shared" si="104"/>
        <v>0</v>
      </c>
      <c r="AR761" s="40">
        <f>IF(AP761=0,0,('Дані з ДІСО'!AH761+'Дані не з ДІСО'!G761)/('Дані з ДІСО'!AE761+'Дані не з ДІСО'!E761+'Дані не з ДІСО'!G761))</f>
        <v>0</v>
      </c>
      <c r="AS761" s="29">
        <f>AQ761*(1+0.25*AR761)*Параметри!$K$51</f>
        <v>0</v>
      </c>
      <c r="AT761" s="40">
        <f>ROUNDUP('Дані з ДІСО'!AF761/Параметри!$K$70,0)</f>
        <v>0</v>
      </c>
      <c r="AU761" s="40">
        <f t="shared" si="105"/>
        <v>0</v>
      </c>
      <c r="AV761" s="40">
        <f>IF(AT761=0,0,'Дані з ДІСО'!AI761/'Дані з ДІСО'!AF761)</f>
        <v>0</v>
      </c>
      <c r="AW761" s="29">
        <f>AU761*(1+0.25*AV761)*Параметри!$K$51</f>
        <v>0</v>
      </c>
      <c r="AX761" s="40">
        <f>ROUNDUP('Дані з ДІСО'!AR761/Параметри!$K$29,0)</f>
        <v>0</v>
      </c>
      <c r="AY761" s="40">
        <f>ROUNDUP('Дані з ДІСО'!AS761/Параметри!$K$29,0)</f>
        <v>0</v>
      </c>
      <c r="AZ761" s="40">
        <f>ROUNDUP('Дані з ДІСО'!AT761/Параметри!$K$29,0)</f>
        <v>0</v>
      </c>
      <c r="BA761" s="64">
        <f>(AX761*Параметри!$K$32+AY761*Параметри!$L$32+AZ761*Параметри!$M$32)/18</f>
        <v>0</v>
      </c>
      <c r="BB761" s="29">
        <f>(BA761*Параметри!$K$51+SUM('Дані з ДІСО'!AR761:AT761)*Параметри!$K$48*Параметри!$K$20/1000)*Параметри!$K$74</f>
        <v>0</v>
      </c>
      <c r="BC761" s="40">
        <f>ROUNDUP(('Дані не з ДІСО'!I761+'Дані не з ДІСО'!K761)/Параметри!$K$26,0)</f>
        <v>0</v>
      </c>
      <c r="BD761" s="29">
        <f>BC761*Параметри!$M$36/18</f>
        <v>0</v>
      </c>
      <c r="BE761" s="40">
        <f>IF(BC761=0,0,'Дані не з ДІСО'!K761/('Дані не з ДІСО'!I761+'Дані не з ДІСО'!K761))</f>
        <v>0</v>
      </c>
      <c r="BF761" s="29">
        <f>(1+0.25*BE761)*BD761*Параметри!$K$51</f>
        <v>0</v>
      </c>
      <c r="BG761" s="40">
        <f>ROUNDUP('Дані не з ДІСО'!M761/Параметри!$K$27,0)</f>
        <v>0</v>
      </c>
      <c r="BH761" s="40">
        <f>BG761*Параметри!$M$37/18</f>
        <v>0</v>
      </c>
      <c r="BI761" s="29">
        <f>BH761*Параметри!$K$51</f>
        <v>0</v>
      </c>
      <c r="BJ761" s="29">
        <f>'Дані не з ДІСО'!N761*Параметри!$K$76</f>
        <v>0</v>
      </c>
      <c r="BK761" s="40">
        <f>ROUNDUP('Дані з ДІСО'!V761/Параметри!$K$25,0)</f>
        <v>0</v>
      </c>
      <c r="BL761" s="40">
        <f>ROUNDUP('Дані з ДІСО'!W761/Параметри!$K$25,0)</f>
        <v>0</v>
      </c>
      <c r="BM761" s="40">
        <f>ROUNDUP('Дані з ДІСО'!X761/Параметри!$K$25,0)</f>
        <v>0</v>
      </c>
      <c r="BN761" s="40">
        <f>(BK761*Параметри!$K$34+BL761*Параметри!$L$34+BM761*Параметри!$M$34)/18</f>
        <v>0</v>
      </c>
      <c r="BO761" s="40">
        <f>IF(K761=0,0,'Дані з ДІСО'!AC761/K761)</f>
        <v>0</v>
      </c>
      <c r="BP761" s="29">
        <f>(1+0.25*BO761)*BN761*Параметри!$K$51</f>
        <v>0</v>
      </c>
      <c r="BQ761" s="29">
        <f>BP761*'Коефіцієнти АТО'!U761</f>
        <v>0</v>
      </c>
      <c r="BR761" s="29">
        <f>K761*(1+0.25*BO761)*Параметри!$K$66*Параметри!$K$20/1000</f>
        <v>0</v>
      </c>
      <c r="BS761" s="29">
        <f>(1+0.25*BO761)*K761*'Коефіцієнти АТО'!S761*Параметри!$K$20/1000</f>
        <v>0</v>
      </c>
      <c r="BT761" s="29">
        <f t="shared" si="106"/>
        <v>0</v>
      </c>
      <c r="BU761" s="40">
        <f>ROUNDUP('Дані з ДІСО'!AG761/Параметри!$K$71,0)</f>
        <v>0</v>
      </c>
      <c r="BV761" s="40">
        <f t="shared" si="107"/>
        <v>0</v>
      </c>
      <c r="BW761" s="40">
        <f>IF('Дані з ДІСО'!AG761=0,0,'Дані з ДІСО'!AJ761/'Дані з ДІСО'!AG761)</f>
        <v>0</v>
      </c>
      <c r="BX761" s="29">
        <f>BV761*(1+0.25*BW761)*Параметри!$K$51</f>
        <v>0</v>
      </c>
      <c r="BY761" s="29">
        <f>ROUND(IF(Параметри!$K$77="No",CC761,CC761*Параметри!$K$78)+AG761,1)</f>
        <v>6598.2</v>
      </c>
      <c r="BZ761" s="29">
        <f>ROUND(IF(Параметри!$K$77="No",BF761,BF761*Параметри!$K$78),1)</f>
        <v>0</v>
      </c>
      <c r="CA761" s="29">
        <f>ROUND(IF(Параметри!$K$77="No",BI761,BI761*Параметри!$K$78),1)</f>
        <v>0</v>
      </c>
      <c r="CB761" s="29">
        <f>ROUND(IF(Параметри!$K$77="No",BJ761,BJ761*Параметри!$K$78),1)</f>
        <v>0</v>
      </c>
      <c r="CC761" s="29">
        <f t="shared" si="101"/>
        <v>7331.322470806419</v>
      </c>
    </row>
    <row r="762" spans="1:81">
      <c r="A762" s="9">
        <v>761</v>
      </c>
      <c r="B762" s="9" t="s">
        <v>3151</v>
      </c>
      <c r="C762" s="9" t="s">
        <v>3151</v>
      </c>
      <c r="D762" s="9" t="s">
        <v>3843</v>
      </c>
      <c r="E762" s="9" t="s">
        <v>29</v>
      </c>
      <c r="F762" s="9" t="s">
        <v>3863</v>
      </c>
      <c r="G762" s="9" t="s">
        <v>1595</v>
      </c>
      <c r="H762" s="29">
        <f>SUM('Дані з ДІСО'!J762:L762)</f>
        <v>1546</v>
      </c>
      <c r="I762" s="29">
        <f>SUM('Дані з ДІСО'!G762:I762)</f>
        <v>124</v>
      </c>
      <c r="J762" s="29">
        <f>SUM('Дані з ДІСО'!P762:R762)</f>
        <v>0</v>
      </c>
      <c r="K762" s="29">
        <f>SUM('Дані з ДІСО'!V762:X762)</f>
        <v>0</v>
      </c>
      <c r="L762" s="40">
        <f>ROUNDUP('Дані з ДІСО'!J762/'Коефіцієнти АТО'!$R762,0)</f>
        <v>45</v>
      </c>
      <c r="M762" s="40">
        <f>ROUNDUP('Дані з ДІСО'!K762/'Коефіцієнти АТО'!$R762,0)</f>
        <v>61</v>
      </c>
      <c r="N762" s="40">
        <f>ROUNDUP('Дані з ДІСО'!L762/'Коефіцієнти АТО'!$R762,0)</f>
        <v>5</v>
      </c>
      <c r="O762" s="59">
        <f>(L762*Параметри!$K$32+M762*Параметри!$L$32+N762*Параметри!$M$32)/18</f>
        <v>178.17777777777781</v>
      </c>
      <c r="P762" s="41">
        <f>IF(H762=0,"",'Дані з ДІСО'!Y762/H762)</f>
        <v>0</v>
      </c>
      <c r="Q762" s="29">
        <f>IF(H762=0,"",(1+0.25*P762)*O762*Параметри!$K$51)</f>
        <v>36494.410028552185</v>
      </c>
      <c r="R762" s="29">
        <f>IF(H762=0,"",Q762*'Коефіцієнти АТО'!T762)</f>
        <v>620.40497048538725</v>
      </c>
      <c r="S762" s="29">
        <f>IF(H762=0,"",H762*(1+0.25*P762)*Параметри!$K$66*Параметри!$K$20/1000)</f>
        <v>0</v>
      </c>
      <c r="T762" s="29">
        <f>IF(H762=0,"",H762*(1+0.25*P762)*'Коефіцієнти АТО'!$S762*Параметри!$K$20/1000)</f>
        <v>6326.643911108652</v>
      </c>
      <c r="U762" s="29">
        <f t="shared" si="102"/>
        <v>43441.458910146226</v>
      </c>
      <c r="V762" s="29">
        <f t="shared" si="103"/>
        <v>43441.458910146226</v>
      </c>
      <c r="W762" s="40">
        <f>ROUNDUP('Дані з ДІСО'!P762/Параметри!$K$24,0)</f>
        <v>0</v>
      </c>
      <c r="X762" s="40">
        <f>ROUNDUP('Дані з ДІСО'!Q762/Параметри!$K$24,0)</f>
        <v>0</v>
      </c>
      <c r="Y762" s="40">
        <f>ROUNDUP('Дані з ДІСО'!R762/Параметри!$K$24,0)</f>
        <v>0</v>
      </c>
      <c r="Z762" s="59">
        <f>(W762*Параметри!$K$33+X762*Параметри!$L$33+Y762*Параметри!$M$33)/18</f>
        <v>0</v>
      </c>
      <c r="AA762" s="41">
        <f>IF(J762=0,0,'Дані з ДІСО'!AA762/J762)</f>
        <v>0</v>
      </c>
      <c r="AB762" s="29">
        <f>(1+0.25*AA762)*Z762*Параметри!$K$51</f>
        <v>0</v>
      </c>
      <c r="AC762" s="29">
        <f>AB762*'Коефіцієнти АТО'!U762</f>
        <v>0</v>
      </c>
      <c r="AD762" s="29">
        <f>J762*(1+0.25*AA762)*Параметри!$K$66*Параметри!$K$20/1000</f>
        <v>0</v>
      </c>
      <c r="AE762" s="29">
        <f>(1+0.25*AA762)*J762*'Коефіцієнти АТО'!S762*Параметри!$K$20/1000</f>
        <v>0</v>
      </c>
      <c r="AF762" s="29">
        <f t="shared" si="99"/>
        <v>0</v>
      </c>
      <c r="AG762" s="29">
        <v>0</v>
      </c>
      <c r="AH762" s="40">
        <v>4</v>
      </c>
      <c r="AI762" s="40">
        <v>0</v>
      </c>
      <c r="AJ762" s="40">
        <f t="shared" si="100"/>
        <v>0</v>
      </c>
      <c r="AK762" s="29">
        <f>(AH762+AI762)*(1+0.25*AJ762)*Параметри!$K$53</f>
        <v>717.71710278400019</v>
      </c>
      <c r="AL762" s="29">
        <f>ROUNDUP(('Дані з ДІСО'!AU762+'Дані з ДІСО'!AW762)/Параметри!$K$28,0)</f>
        <v>3</v>
      </c>
      <c r="AM762" s="64">
        <f>AL762*Параметри!$M$35/18</f>
        <v>3.8333333333333335</v>
      </c>
      <c r="AN762" s="29">
        <f>IF(AL762=0,0,'Дані з ДІСО'!AW762/SUM('Дані з ДІСО'!AU762,'Дані з ДІСО'!AW762))</f>
        <v>0</v>
      </c>
      <c r="AO762" s="29">
        <f>(1+0.25*AN762)*AM762*Параметри!$K$51</f>
        <v>785.14414192133336</v>
      </c>
      <c r="AP762" s="40">
        <f>ROUNDUP(('Дані з ДІСО'!AE762+'Дані не з ДІСО'!E762+'Дані не з ДІСО'!G762)/Параметри!$K$69,0)</f>
        <v>0</v>
      </c>
      <c r="AQ762" s="40">
        <f t="shared" si="104"/>
        <v>0</v>
      </c>
      <c r="AR762" s="40">
        <f>IF(AP762=0,0,('Дані з ДІСО'!AH762+'Дані не з ДІСО'!G762)/('Дані з ДІСО'!AE762+'Дані не з ДІСО'!E762+'Дані не з ДІСО'!G762))</f>
        <v>0</v>
      </c>
      <c r="AS762" s="29">
        <f>AQ762*(1+0.25*AR762)*Параметри!$K$51</f>
        <v>0</v>
      </c>
      <c r="AT762" s="40">
        <f>ROUNDUP('Дані з ДІСО'!AF762/Параметри!$K$70,0)</f>
        <v>0</v>
      </c>
      <c r="AU762" s="40">
        <f t="shared" si="105"/>
        <v>0</v>
      </c>
      <c r="AV762" s="40">
        <f>IF(AT762=0,0,'Дані з ДІСО'!AI762/'Дані з ДІСО'!AF762)</f>
        <v>0</v>
      </c>
      <c r="AW762" s="29">
        <f>AU762*(1+0.25*AV762)*Параметри!$K$51</f>
        <v>0</v>
      </c>
      <c r="AX762" s="40">
        <f>ROUNDUP('Дані з ДІСО'!AR762/Параметри!$K$29,0)</f>
        <v>0</v>
      </c>
      <c r="AY762" s="40">
        <f>ROUNDUP('Дані з ДІСО'!AS762/Параметри!$K$29,0)</f>
        <v>0</v>
      </c>
      <c r="AZ762" s="40">
        <f>ROUNDUP('Дані з ДІСО'!AT762/Параметри!$K$29,0)</f>
        <v>0</v>
      </c>
      <c r="BA762" s="64">
        <f>(AX762*Параметри!$K$32+AY762*Параметри!$L$32+AZ762*Параметри!$M$32)/18</f>
        <v>0</v>
      </c>
      <c r="BB762" s="29">
        <f>(BA762*Параметри!$K$51+SUM('Дані з ДІСО'!AR762:AT762)*Параметри!$K$48*Параметри!$K$20/1000)*Параметри!$K$74</f>
        <v>0</v>
      </c>
      <c r="BC762" s="40">
        <f>ROUNDUP(('Дані не з ДІСО'!I762+'Дані не з ДІСО'!K762)/Параметри!$K$26,0)</f>
        <v>0</v>
      </c>
      <c r="BD762" s="29">
        <f>BC762*Параметри!$M$36/18</f>
        <v>0</v>
      </c>
      <c r="BE762" s="40">
        <f>IF(BC762=0,0,'Дані не з ДІСО'!K762/('Дані не з ДІСО'!I762+'Дані не з ДІСО'!K762))</f>
        <v>0</v>
      </c>
      <c r="BF762" s="29">
        <f>(1+0.25*BE762)*BD762*Параметри!$K$51</f>
        <v>0</v>
      </c>
      <c r="BG762" s="40">
        <f>ROUNDUP('Дані не з ДІСО'!M762/Параметри!$K$27,0)</f>
        <v>0</v>
      </c>
      <c r="BH762" s="40">
        <f>BG762*Параметри!$M$37/18</f>
        <v>0</v>
      </c>
      <c r="BI762" s="29">
        <f>BH762*Параметри!$K$51</f>
        <v>0</v>
      </c>
      <c r="BJ762" s="29">
        <f>'Дані не з ДІСО'!N762*Параметри!$K$76</f>
        <v>0</v>
      </c>
      <c r="BK762" s="40">
        <f>ROUNDUP('Дані з ДІСО'!V762/Параметри!$K$25,0)</f>
        <v>0</v>
      </c>
      <c r="BL762" s="40">
        <f>ROUNDUP('Дані з ДІСО'!W762/Параметри!$K$25,0)</f>
        <v>0</v>
      </c>
      <c r="BM762" s="40">
        <f>ROUNDUP('Дані з ДІСО'!X762/Параметри!$K$25,0)</f>
        <v>0</v>
      </c>
      <c r="BN762" s="40">
        <f>(BK762*Параметри!$K$34+BL762*Параметри!$L$34+BM762*Параметри!$M$34)/18</f>
        <v>0</v>
      </c>
      <c r="BO762" s="40">
        <f>IF(K762=0,0,'Дані з ДІСО'!AC762/K762)</f>
        <v>0</v>
      </c>
      <c r="BP762" s="29">
        <f>(1+0.25*BO762)*BN762*Параметри!$K$51</f>
        <v>0</v>
      </c>
      <c r="BQ762" s="29">
        <f>BP762*'Коефіцієнти АТО'!U762</f>
        <v>0</v>
      </c>
      <c r="BR762" s="29">
        <f>K762*(1+0.25*BO762)*Параметри!$K$66*Параметри!$K$20/1000</f>
        <v>0</v>
      </c>
      <c r="BS762" s="29">
        <f>(1+0.25*BO762)*K762*'Коефіцієнти АТО'!S762*Параметри!$K$20/1000</f>
        <v>0</v>
      </c>
      <c r="BT762" s="29">
        <f t="shared" si="106"/>
        <v>0</v>
      </c>
      <c r="BU762" s="40">
        <f>ROUNDUP('Дані з ДІСО'!AG762/Параметри!$K$71,0)</f>
        <v>0</v>
      </c>
      <c r="BV762" s="40">
        <f t="shared" si="107"/>
        <v>0</v>
      </c>
      <c r="BW762" s="40">
        <f>IF('Дані з ДІСО'!AG762=0,0,'Дані з ДІСО'!AJ762/'Дані з ДІСО'!AG762)</f>
        <v>0</v>
      </c>
      <c r="BX762" s="29">
        <f>BV762*(1+0.25*BW762)*Параметри!$K$51</f>
        <v>0</v>
      </c>
      <c r="BY762" s="29">
        <f>ROUND(IF(Параметри!$K$77="No",CC762,CC762*Параметри!$K$78)+AG762,1)</f>
        <v>40449.9</v>
      </c>
      <c r="BZ762" s="29">
        <f>ROUND(IF(Параметри!$K$77="No",BF762,BF762*Параметри!$K$78),1)</f>
        <v>0</v>
      </c>
      <c r="CA762" s="29">
        <f>ROUND(IF(Параметри!$K$77="No",BI762,BI762*Параметри!$K$78),1)</f>
        <v>0</v>
      </c>
      <c r="CB762" s="29">
        <f>ROUND(IF(Параметри!$K$77="No",BJ762,BJ762*Параметри!$K$78),1)</f>
        <v>0</v>
      </c>
      <c r="CC762" s="29">
        <f t="shared" si="101"/>
        <v>44944.320154851564</v>
      </c>
    </row>
    <row r="763" spans="1:81">
      <c r="A763" s="9">
        <v>762</v>
      </c>
      <c r="B763" s="9" t="s">
        <v>3148</v>
      </c>
      <c r="C763" s="9" t="s">
        <v>3148</v>
      </c>
      <c r="D763" s="9" t="s">
        <v>3843</v>
      </c>
      <c r="E763" s="9" t="s">
        <v>24</v>
      </c>
      <c r="F763" s="9" t="s">
        <v>3315</v>
      </c>
      <c r="G763" s="9" t="s">
        <v>1597</v>
      </c>
      <c r="H763" s="29">
        <f>SUM('Дані з ДІСО'!J763:L763)</f>
        <v>324</v>
      </c>
      <c r="I763" s="29">
        <f>SUM('Дані з ДІСО'!G763:I763)</f>
        <v>31</v>
      </c>
      <c r="J763" s="29">
        <f>SUM('Дані з ДІСО'!P763:R763)</f>
        <v>0</v>
      </c>
      <c r="K763" s="29">
        <f>SUM('Дані з ДІСО'!V763:X763)</f>
        <v>0</v>
      </c>
      <c r="L763" s="40">
        <f>ROUNDUP('Дані з ДІСО'!J763/'Коефіцієнти АТО'!$R763,0)</f>
        <v>10</v>
      </c>
      <c r="M763" s="40">
        <f>ROUNDUP('Дані з ДІСО'!K763/'Коефіцієнти АТО'!$R763,0)</f>
        <v>14</v>
      </c>
      <c r="N763" s="40">
        <f>ROUNDUP('Дані з ДІСО'!L763/'Коефіцієнти АТО'!$R763,0)</f>
        <v>4</v>
      </c>
      <c r="O763" s="59">
        <f>(L763*Параметри!$K$32+M763*Параметри!$L$32+N763*Параметри!$M$32)/18</f>
        <v>46.1</v>
      </c>
      <c r="P763" s="41">
        <f>IF(H763=0,"",'Дані з ДІСО'!Y763/H763)</f>
        <v>0</v>
      </c>
      <c r="Q763" s="29">
        <f>IF(H763=0,"",(1+0.25*P763)*O763*Параметри!$K$51)</f>
        <v>9442.2117241495998</v>
      </c>
      <c r="R763" s="29">
        <f>IF(H763=0,"",Q763*'Коефіцієнти АТО'!T763)</f>
        <v>160.5175993105432</v>
      </c>
      <c r="S763" s="29">
        <f>IF(H763=0,"",H763*(1+0.25*P763)*Параметри!$K$66*Параметри!$K$20/1000)</f>
        <v>0</v>
      </c>
      <c r="T763" s="29">
        <f>IF(H763=0,"",H763*(1+0.25*P763)*'Коефіцієнти АТО'!$S763*Параметри!$K$20/1000)</f>
        <v>1634.2418430391676</v>
      </c>
      <c r="U763" s="29">
        <f t="shared" si="102"/>
        <v>11236.971166499312</v>
      </c>
      <c r="V763" s="29">
        <f t="shared" si="103"/>
        <v>11236.971166499312</v>
      </c>
      <c r="W763" s="40">
        <f>ROUNDUP('Дані з ДІСО'!P763/Параметри!$K$24,0)</f>
        <v>0</v>
      </c>
      <c r="X763" s="40">
        <f>ROUNDUP('Дані з ДІСО'!Q763/Параметри!$K$24,0)</f>
        <v>0</v>
      </c>
      <c r="Y763" s="40">
        <f>ROUNDUP('Дані з ДІСО'!R763/Параметри!$K$24,0)</f>
        <v>0</v>
      </c>
      <c r="Z763" s="59">
        <f>(W763*Параметри!$K$33+X763*Параметри!$L$33+Y763*Параметри!$M$33)/18</f>
        <v>0</v>
      </c>
      <c r="AA763" s="41">
        <f>IF(J763=0,0,'Дані з ДІСО'!AA763/J763)</f>
        <v>0</v>
      </c>
      <c r="AB763" s="29">
        <f>(1+0.25*AA763)*Z763*Параметри!$K$51</f>
        <v>0</v>
      </c>
      <c r="AC763" s="29">
        <f>AB763*'Коефіцієнти АТО'!U763</f>
        <v>0</v>
      </c>
      <c r="AD763" s="29">
        <f>J763*(1+0.25*AA763)*Параметри!$K$66*Параметри!$K$20/1000</f>
        <v>0</v>
      </c>
      <c r="AE763" s="29">
        <f>(1+0.25*AA763)*J763*'Коефіцієнти АТО'!S763*Параметри!$K$20/1000</f>
        <v>0</v>
      </c>
      <c r="AF763" s="29">
        <f t="shared" si="99"/>
        <v>0</v>
      </c>
      <c r="AG763" s="29">
        <v>0</v>
      </c>
      <c r="AH763" s="40">
        <v>0</v>
      </c>
      <c r="AI763" s="40">
        <v>0</v>
      </c>
      <c r="AJ763" s="40">
        <f t="shared" si="100"/>
        <v>0</v>
      </c>
      <c r="AK763" s="29">
        <f>(AH763+AI763)*(1+0.25*AJ763)*Параметри!$K$53</f>
        <v>0</v>
      </c>
      <c r="AL763" s="29">
        <f>ROUNDUP(('Дані з ДІСО'!AU763+'Дані з ДІСО'!AW763)/Параметри!$K$28,0)</f>
        <v>0</v>
      </c>
      <c r="AM763" s="64">
        <f>AL763*Параметри!$M$35/18</f>
        <v>0</v>
      </c>
      <c r="AN763" s="29">
        <f>IF(AL763=0,0,'Дані з ДІСО'!AW763/SUM('Дані з ДІСО'!AU763,'Дані з ДІСО'!AW763))</f>
        <v>0</v>
      </c>
      <c r="AO763" s="29">
        <f>(1+0.25*AN763)*AM763*Параметри!$K$51</f>
        <v>0</v>
      </c>
      <c r="AP763" s="40">
        <f>ROUNDUP(('Дані з ДІСО'!AE763+'Дані не з ДІСО'!E763+'Дані не з ДІСО'!G763)/Параметри!$K$69,0)</f>
        <v>0</v>
      </c>
      <c r="AQ763" s="40">
        <f t="shared" si="104"/>
        <v>0</v>
      </c>
      <c r="AR763" s="40">
        <f>IF(AP763=0,0,('Дані з ДІСО'!AH763+'Дані не з ДІСО'!G763)/('Дані з ДІСО'!AE763+'Дані не з ДІСО'!E763+'Дані не з ДІСО'!G763))</f>
        <v>0</v>
      </c>
      <c r="AS763" s="29">
        <f>AQ763*(1+0.25*AR763)*Параметри!$K$51</f>
        <v>0</v>
      </c>
      <c r="AT763" s="40">
        <f>ROUNDUP('Дані з ДІСО'!AF763/Параметри!$K$70,0)</f>
        <v>0</v>
      </c>
      <c r="AU763" s="40">
        <f t="shared" si="105"/>
        <v>0</v>
      </c>
      <c r="AV763" s="40">
        <f>IF(AT763=0,0,'Дані з ДІСО'!AI763/'Дані з ДІСО'!AF763)</f>
        <v>0</v>
      </c>
      <c r="AW763" s="29">
        <f>AU763*(1+0.25*AV763)*Параметри!$K$51</f>
        <v>0</v>
      </c>
      <c r="AX763" s="40">
        <f>ROUNDUP('Дані з ДІСО'!AR763/Параметри!$K$29,0)</f>
        <v>0</v>
      </c>
      <c r="AY763" s="40">
        <f>ROUNDUP('Дані з ДІСО'!AS763/Параметри!$K$29,0)</f>
        <v>0</v>
      </c>
      <c r="AZ763" s="40">
        <f>ROUNDUP('Дані з ДІСО'!AT763/Параметри!$K$29,0)</f>
        <v>0</v>
      </c>
      <c r="BA763" s="64">
        <f>(AX763*Параметри!$K$32+AY763*Параметри!$L$32+AZ763*Параметри!$M$32)/18</f>
        <v>0</v>
      </c>
      <c r="BB763" s="29">
        <f>(BA763*Параметри!$K$51+SUM('Дані з ДІСО'!AR763:AT763)*Параметри!$K$48*Параметри!$K$20/1000)*Параметри!$K$74</f>
        <v>0</v>
      </c>
      <c r="BC763" s="40">
        <f>ROUNDUP(('Дані не з ДІСО'!I763+'Дані не з ДІСО'!K763)/Параметри!$K$26,0)</f>
        <v>0</v>
      </c>
      <c r="BD763" s="29">
        <f>BC763*Параметри!$M$36/18</f>
        <v>0</v>
      </c>
      <c r="BE763" s="40">
        <f>IF(BC763=0,0,'Дані не з ДІСО'!K763/('Дані не з ДІСО'!I763+'Дані не з ДІСО'!K763))</f>
        <v>0</v>
      </c>
      <c r="BF763" s="29">
        <f>(1+0.25*BE763)*BD763*Параметри!$K$51</f>
        <v>0</v>
      </c>
      <c r="BG763" s="40">
        <f>ROUNDUP('Дані не з ДІСО'!M763/Параметри!$K$27,0)</f>
        <v>0</v>
      </c>
      <c r="BH763" s="40">
        <f>BG763*Параметри!$M$37/18</f>
        <v>0</v>
      </c>
      <c r="BI763" s="29">
        <f>BH763*Параметри!$K$51</f>
        <v>0</v>
      </c>
      <c r="BJ763" s="29">
        <f>'Дані не з ДІСО'!N763*Параметри!$K$76</f>
        <v>0</v>
      </c>
      <c r="BK763" s="40">
        <f>ROUNDUP('Дані з ДІСО'!V763/Параметри!$K$25,0)</f>
        <v>0</v>
      </c>
      <c r="BL763" s="40">
        <f>ROUNDUP('Дані з ДІСО'!W763/Параметри!$K$25,0)</f>
        <v>0</v>
      </c>
      <c r="BM763" s="40">
        <f>ROUNDUP('Дані з ДІСО'!X763/Параметри!$K$25,0)</f>
        <v>0</v>
      </c>
      <c r="BN763" s="40">
        <f>(BK763*Параметри!$K$34+BL763*Параметри!$L$34+BM763*Параметри!$M$34)/18</f>
        <v>0</v>
      </c>
      <c r="BO763" s="40">
        <f>IF(K763=0,0,'Дані з ДІСО'!AC763/K763)</f>
        <v>0</v>
      </c>
      <c r="BP763" s="29">
        <f>(1+0.25*BO763)*BN763*Параметри!$K$51</f>
        <v>0</v>
      </c>
      <c r="BQ763" s="29">
        <f>BP763*'Коефіцієнти АТО'!U763</f>
        <v>0</v>
      </c>
      <c r="BR763" s="29">
        <f>K763*(1+0.25*BO763)*Параметри!$K$66*Параметри!$K$20/1000</f>
        <v>0</v>
      </c>
      <c r="BS763" s="29">
        <f>(1+0.25*BO763)*K763*'Коефіцієнти АТО'!S763*Параметри!$K$20/1000</f>
        <v>0</v>
      </c>
      <c r="BT763" s="29">
        <f t="shared" si="106"/>
        <v>0</v>
      </c>
      <c r="BU763" s="40">
        <f>ROUNDUP('Дані з ДІСО'!AG763/Параметри!$K$71,0)</f>
        <v>0</v>
      </c>
      <c r="BV763" s="40">
        <f t="shared" si="107"/>
        <v>0</v>
      </c>
      <c r="BW763" s="40">
        <f>IF('Дані з ДІСО'!AG763=0,0,'Дані з ДІСО'!AJ763/'Дані з ДІСО'!AG763)</f>
        <v>0</v>
      </c>
      <c r="BX763" s="29">
        <f>BV763*(1+0.25*BW763)*Параметри!$K$51</f>
        <v>0</v>
      </c>
      <c r="BY763" s="29">
        <f>ROUND(IF(Параметри!$K$77="No",CC763,CC763*Параметри!$K$78)+AG763,1)</f>
        <v>10113.299999999999</v>
      </c>
      <c r="BZ763" s="29">
        <f>ROUND(IF(Параметри!$K$77="No",BF763,BF763*Параметри!$K$78),1)</f>
        <v>0</v>
      </c>
      <c r="CA763" s="29">
        <f>ROUND(IF(Параметри!$K$77="No",BI763,BI763*Параметри!$K$78),1)</f>
        <v>0</v>
      </c>
      <c r="CB763" s="29">
        <f>ROUND(IF(Параметри!$K$77="No",BJ763,BJ763*Параметри!$K$78),1)</f>
        <v>0</v>
      </c>
      <c r="CC763" s="29">
        <f t="shared" si="101"/>
        <v>11236.971166499312</v>
      </c>
    </row>
    <row r="764" spans="1:81">
      <c r="A764" s="9">
        <v>763</v>
      </c>
      <c r="B764" s="9" t="s">
        <v>3148</v>
      </c>
      <c r="C764" s="9" t="s">
        <v>3148</v>
      </c>
      <c r="D764" s="9" t="s">
        <v>3843</v>
      </c>
      <c r="E764" s="9" t="s">
        <v>24</v>
      </c>
      <c r="F764" s="9" t="s">
        <v>3864</v>
      </c>
      <c r="G764" s="9" t="s">
        <v>1598</v>
      </c>
      <c r="H764" s="29">
        <f>SUM('Дані з ДІСО'!J764:L764)</f>
        <v>456</v>
      </c>
      <c r="I764" s="29">
        <f>SUM('Дані з ДІСО'!G764:I764)</f>
        <v>40</v>
      </c>
      <c r="J764" s="29">
        <f>SUM('Дані з ДІСО'!P764:R764)</f>
        <v>0</v>
      </c>
      <c r="K764" s="29">
        <f>SUM('Дані з ДІСО'!V764:X764)</f>
        <v>0</v>
      </c>
      <c r="L764" s="40">
        <f>ROUNDUP('Дані з ДІСО'!J764/'Коефіцієнти АТО'!$R764,0)</f>
        <v>13</v>
      </c>
      <c r="M764" s="40">
        <f>ROUNDUP('Дані з ДІСО'!K764/'Коефіцієнти АТО'!$R764,0)</f>
        <v>17</v>
      </c>
      <c r="N764" s="40">
        <f>ROUNDUP('Дані з ДІСО'!L764/'Коефіцієнти АТО'!$R764,0)</f>
        <v>7</v>
      </c>
      <c r="O764" s="59">
        <f>(L764*Параметри!$K$32+M764*Параметри!$L$32+N764*Параметри!$M$32)/18</f>
        <v>61.300000000000004</v>
      </c>
      <c r="P764" s="41">
        <f>IF(H764=0,"",'Дані з ДІСО'!Y764/H764)</f>
        <v>0</v>
      </c>
      <c r="Q764" s="29">
        <f>IF(H764=0,"",(1+0.25*P764)*O764*Параметри!$K$51)</f>
        <v>12555.478930376801</v>
      </c>
      <c r="R764" s="29">
        <f>IF(H764=0,"",Q764*'Коефіцієнти АТО'!T764)</f>
        <v>213.44314181640564</v>
      </c>
      <c r="S764" s="29">
        <f>IF(H764=0,"",H764*(1+0.25*P764)*Параметри!$K$66*Параметри!$K$20/1000)</f>
        <v>0</v>
      </c>
      <c r="T764" s="29">
        <f>IF(H764=0,"",H764*(1+0.25*P764)*'Коефіцієнти АТО'!$S764*Параметри!$K$20/1000)</f>
        <v>2300.0440753884582</v>
      </c>
      <c r="U764" s="29">
        <f t="shared" si="102"/>
        <v>15068.966147581665</v>
      </c>
      <c r="V764" s="29">
        <f t="shared" si="103"/>
        <v>15068.966147581665</v>
      </c>
      <c r="W764" s="40">
        <f>ROUNDUP('Дані з ДІСО'!P764/Параметри!$K$24,0)</f>
        <v>0</v>
      </c>
      <c r="X764" s="40">
        <f>ROUNDUP('Дані з ДІСО'!Q764/Параметри!$K$24,0)</f>
        <v>0</v>
      </c>
      <c r="Y764" s="40">
        <f>ROUNDUP('Дані з ДІСО'!R764/Параметри!$K$24,0)</f>
        <v>0</v>
      </c>
      <c r="Z764" s="59">
        <f>(W764*Параметри!$K$33+X764*Параметри!$L$33+Y764*Параметри!$M$33)/18</f>
        <v>0</v>
      </c>
      <c r="AA764" s="41">
        <f>IF(J764=0,0,'Дані з ДІСО'!AA764/J764)</f>
        <v>0</v>
      </c>
      <c r="AB764" s="29">
        <f>(1+0.25*AA764)*Z764*Параметри!$K$51</f>
        <v>0</v>
      </c>
      <c r="AC764" s="29">
        <f>AB764*'Коефіцієнти АТО'!U764</f>
        <v>0</v>
      </c>
      <c r="AD764" s="29">
        <f>J764*(1+0.25*AA764)*Параметри!$K$66*Параметри!$K$20/1000</f>
        <v>0</v>
      </c>
      <c r="AE764" s="29">
        <f>(1+0.25*AA764)*J764*'Коефіцієнти АТО'!S764*Параметри!$K$20/1000</f>
        <v>0</v>
      </c>
      <c r="AF764" s="29">
        <f t="shared" si="99"/>
        <v>0</v>
      </c>
      <c r="AG764" s="29">
        <v>0</v>
      </c>
      <c r="AH764" s="40">
        <v>4</v>
      </c>
      <c r="AI764" s="40">
        <v>0</v>
      </c>
      <c r="AJ764" s="40">
        <f t="shared" si="100"/>
        <v>0</v>
      </c>
      <c r="AK764" s="29">
        <f>(AH764+AI764)*(1+0.25*AJ764)*Параметри!$K$53</f>
        <v>717.71710278400019</v>
      </c>
      <c r="AL764" s="29">
        <f>ROUNDUP(('Дані з ДІСО'!AU764+'Дані з ДІСО'!AW764)/Параметри!$K$28,0)</f>
        <v>0</v>
      </c>
      <c r="AM764" s="64">
        <f>AL764*Параметри!$M$35/18</f>
        <v>0</v>
      </c>
      <c r="AN764" s="29">
        <f>IF(AL764=0,0,'Дані з ДІСО'!AW764/SUM('Дані з ДІСО'!AU764,'Дані з ДІСО'!AW764))</f>
        <v>0</v>
      </c>
      <c r="AO764" s="29">
        <f>(1+0.25*AN764)*AM764*Параметри!$K$51</f>
        <v>0</v>
      </c>
      <c r="AP764" s="40">
        <f>ROUNDUP(('Дані з ДІСО'!AE764+'Дані не з ДІСО'!E764+'Дані не з ДІСО'!G764)/Параметри!$K$69,0)</f>
        <v>0</v>
      </c>
      <c r="AQ764" s="40">
        <f t="shared" si="104"/>
        <v>0</v>
      </c>
      <c r="AR764" s="40">
        <f>IF(AP764=0,0,('Дані з ДІСО'!AH764+'Дані не з ДІСО'!G764)/('Дані з ДІСО'!AE764+'Дані не з ДІСО'!E764+'Дані не з ДІСО'!G764))</f>
        <v>0</v>
      </c>
      <c r="AS764" s="29">
        <f>AQ764*(1+0.25*AR764)*Параметри!$K$51</f>
        <v>0</v>
      </c>
      <c r="AT764" s="40">
        <f>ROUNDUP('Дані з ДІСО'!AF764/Параметри!$K$70,0)</f>
        <v>0</v>
      </c>
      <c r="AU764" s="40">
        <f t="shared" si="105"/>
        <v>0</v>
      </c>
      <c r="AV764" s="40">
        <f>IF(AT764=0,0,'Дані з ДІСО'!AI764/'Дані з ДІСО'!AF764)</f>
        <v>0</v>
      </c>
      <c r="AW764" s="29">
        <f>AU764*(1+0.25*AV764)*Параметри!$K$51</f>
        <v>0</v>
      </c>
      <c r="AX764" s="40">
        <f>ROUNDUP('Дані з ДІСО'!AR764/Параметри!$K$29,0)</f>
        <v>0</v>
      </c>
      <c r="AY764" s="40">
        <f>ROUNDUP('Дані з ДІСО'!AS764/Параметри!$K$29,0)</f>
        <v>0</v>
      </c>
      <c r="AZ764" s="40">
        <f>ROUNDUP('Дані з ДІСО'!AT764/Параметри!$K$29,0)</f>
        <v>0</v>
      </c>
      <c r="BA764" s="64">
        <f>(AX764*Параметри!$K$32+AY764*Параметри!$L$32+AZ764*Параметри!$M$32)/18</f>
        <v>0</v>
      </c>
      <c r="BB764" s="29">
        <f>(BA764*Параметри!$K$51+SUM('Дані з ДІСО'!AR764:AT764)*Параметри!$K$48*Параметри!$K$20/1000)*Параметри!$K$74</f>
        <v>0</v>
      </c>
      <c r="BC764" s="40">
        <f>ROUNDUP(('Дані не з ДІСО'!I764+'Дані не з ДІСО'!K764)/Параметри!$K$26,0)</f>
        <v>0</v>
      </c>
      <c r="BD764" s="29">
        <f>BC764*Параметри!$M$36/18</f>
        <v>0</v>
      </c>
      <c r="BE764" s="40">
        <f>IF(BC764=0,0,'Дані не з ДІСО'!K764/('Дані не з ДІСО'!I764+'Дані не з ДІСО'!K764))</f>
        <v>0</v>
      </c>
      <c r="BF764" s="29">
        <f>(1+0.25*BE764)*BD764*Параметри!$K$51</f>
        <v>0</v>
      </c>
      <c r="BG764" s="40">
        <f>ROUNDUP('Дані не з ДІСО'!M764/Параметри!$K$27,0)</f>
        <v>0</v>
      </c>
      <c r="BH764" s="40">
        <f>BG764*Параметри!$M$37/18</f>
        <v>0</v>
      </c>
      <c r="BI764" s="29">
        <f>BH764*Параметри!$K$51</f>
        <v>0</v>
      </c>
      <c r="BJ764" s="29">
        <f>'Дані не з ДІСО'!N764*Параметри!$K$76</f>
        <v>0</v>
      </c>
      <c r="BK764" s="40">
        <f>ROUNDUP('Дані з ДІСО'!V764/Параметри!$K$25,0)</f>
        <v>0</v>
      </c>
      <c r="BL764" s="40">
        <f>ROUNDUP('Дані з ДІСО'!W764/Параметри!$K$25,0)</f>
        <v>0</v>
      </c>
      <c r="BM764" s="40">
        <f>ROUNDUP('Дані з ДІСО'!X764/Параметри!$K$25,0)</f>
        <v>0</v>
      </c>
      <c r="BN764" s="40">
        <f>(BK764*Параметри!$K$34+BL764*Параметри!$L$34+BM764*Параметри!$M$34)/18</f>
        <v>0</v>
      </c>
      <c r="BO764" s="40">
        <f>IF(K764=0,0,'Дані з ДІСО'!AC764/K764)</f>
        <v>0</v>
      </c>
      <c r="BP764" s="29">
        <f>(1+0.25*BO764)*BN764*Параметри!$K$51</f>
        <v>0</v>
      </c>
      <c r="BQ764" s="29">
        <f>BP764*'Коефіцієнти АТО'!U764</f>
        <v>0</v>
      </c>
      <c r="BR764" s="29">
        <f>K764*(1+0.25*BO764)*Параметри!$K$66*Параметри!$K$20/1000</f>
        <v>0</v>
      </c>
      <c r="BS764" s="29">
        <f>(1+0.25*BO764)*K764*'Коефіцієнти АТО'!S764*Параметри!$K$20/1000</f>
        <v>0</v>
      </c>
      <c r="BT764" s="29">
        <f t="shared" si="106"/>
        <v>0</v>
      </c>
      <c r="BU764" s="40">
        <f>ROUNDUP('Дані з ДІСО'!AG764/Параметри!$K$71,0)</f>
        <v>0</v>
      </c>
      <c r="BV764" s="40">
        <f t="shared" si="107"/>
        <v>0</v>
      </c>
      <c r="BW764" s="40">
        <f>IF('Дані з ДІСО'!AG764=0,0,'Дані з ДІСО'!AJ764/'Дані з ДІСО'!AG764)</f>
        <v>0</v>
      </c>
      <c r="BX764" s="29">
        <f>BV764*(1+0.25*BW764)*Параметри!$K$51</f>
        <v>0</v>
      </c>
      <c r="BY764" s="29">
        <f>ROUND(IF(Параметри!$K$77="No",CC764,CC764*Параметри!$K$78)+AG764,1)</f>
        <v>14208</v>
      </c>
      <c r="BZ764" s="29">
        <f>ROUND(IF(Параметри!$K$77="No",BF764,BF764*Параметри!$K$78),1)</f>
        <v>0</v>
      </c>
      <c r="CA764" s="29">
        <f>ROUND(IF(Параметри!$K$77="No",BI764,BI764*Параметри!$K$78),1)</f>
        <v>0</v>
      </c>
      <c r="CB764" s="29">
        <f>ROUND(IF(Параметри!$K$77="No",BJ764,BJ764*Параметри!$K$78),1)</f>
        <v>0</v>
      </c>
      <c r="CC764" s="29">
        <f t="shared" si="101"/>
        <v>15786.683250365664</v>
      </c>
    </row>
    <row r="765" spans="1:81">
      <c r="A765" s="9">
        <v>764</v>
      </c>
      <c r="B765" s="9" t="s">
        <v>3151</v>
      </c>
      <c r="C765" s="9" t="s">
        <v>3151</v>
      </c>
      <c r="D765" s="9" t="s">
        <v>3843</v>
      </c>
      <c r="E765" s="9" t="s">
        <v>29</v>
      </c>
      <c r="F765" s="9" t="s">
        <v>3865</v>
      </c>
      <c r="G765" s="9" t="s">
        <v>1600</v>
      </c>
      <c r="H765" s="29">
        <f>SUM('Дані з ДІСО'!J765:L765)</f>
        <v>1180</v>
      </c>
      <c r="I765" s="29">
        <f>SUM('Дані з ДІСО'!G765:I765)</f>
        <v>75</v>
      </c>
      <c r="J765" s="29">
        <f>SUM('Дані з ДІСО'!P765:R765)</f>
        <v>0</v>
      </c>
      <c r="K765" s="29">
        <f>SUM('Дані з ДІСО'!V765:X765)</f>
        <v>0</v>
      </c>
      <c r="L765" s="40">
        <f>ROUNDUP('Дані з ДІСО'!J765/'Коефіцієнти АТО'!$R765,0)</f>
        <v>26</v>
      </c>
      <c r="M765" s="40">
        <f>ROUNDUP('Дані з ДІСО'!K765/'Коефіцієнти АТО'!$R765,0)</f>
        <v>40</v>
      </c>
      <c r="N765" s="40">
        <f>ROUNDUP('Дані з ДІСО'!L765/'Коефіцієнти АТО'!$R765,0)</f>
        <v>7</v>
      </c>
      <c r="O765" s="59">
        <f>(L765*Параметри!$K$32+M765*Параметри!$L$32+N765*Параметри!$M$32)/18</f>
        <v>119.69444444444444</v>
      </c>
      <c r="P765" s="41">
        <f>IF(H765=0,"",'Дані з ДІСО'!Y765/H765)</f>
        <v>0</v>
      </c>
      <c r="Q765" s="29">
        <f>IF(H765=0,"",(1+0.25*P765)*O765*Параметри!$K$51)</f>
        <v>24515.841358978443</v>
      </c>
      <c r="R765" s="29">
        <f>IF(H765=0,"",Q765*'Коефіцієнти АТО'!T765)</f>
        <v>416.76930310263356</v>
      </c>
      <c r="S765" s="29">
        <f>IF(H765=0,"",H765*(1+0.25*P765)*Параметри!$K$66*Параметри!$K$20/1000)</f>
        <v>0</v>
      </c>
      <c r="T765" s="29">
        <f>IF(H765=0,"",H765*(1+0.25*P765)*'Коефіцієнти АТО'!$S765*Параметри!$K$20/1000)</f>
        <v>4828.8743952834475</v>
      </c>
      <c r="U765" s="29">
        <f t="shared" si="102"/>
        <v>29761.485057364524</v>
      </c>
      <c r="V765" s="29">
        <f t="shared" si="103"/>
        <v>29761.485057364524</v>
      </c>
      <c r="W765" s="40">
        <f>ROUNDUP('Дані з ДІСО'!P765/Параметри!$K$24,0)</f>
        <v>0</v>
      </c>
      <c r="X765" s="40">
        <f>ROUNDUP('Дані з ДІСО'!Q765/Параметри!$K$24,0)</f>
        <v>0</v>
      </c>
      <c r="Y765" s="40">
        <f>ROUNDUP('Дані з ДІСО'!R765/Параметри!$K$24,0)</f>
        <v>0</v>
      </c>
      <c r="Z765" s="59">
        <f>(W765*Параметри!$K$33+X765*Параметри!$L$33+Y765*Параметри!$M$33)/18</f>
        <v>0</v>
      </c>
      <c r="AA765" s="41">
        <f>IF(J765=0,0,'Дані з ДІСО'!AA765/J765)</f>
        <v>0</v>
      </c>
      <c r="AB765" s="29">
        <f>(1+0.25*AA765)*Z765*Параметри!$K$51</f>
        <v>0</v>
      </c>
      <c r="AC765" s="29">
        <f>AB765*'Коефіцієнти АТО'!U765</f>
        <v>0</v>
      </c>
      <c r="AD765" s="29">
        <f>J765*(1+0.25*AA765)*Параметри!$K$66*Параметри!$K$20/1000</f>
        <v>0</v>
      </c>
      <c r="AE765" s="29">
        <f>(1+0.25*AA765)*J765*'Коефіцієнти АТО'!S765*Параметри!$K$20/1000</f>
        <v>0</v>
      </c>
      <c r="AF765" s="29">
        <f t="shared" si="99"/>
        <v>0</v>
      </c>
      <c r="AG765" s="29">
        <v>0</v>
      </c>
      <c r="AH765" s="40">
        <v>1</v>
      </c>
      <c r="AI765" s="40">
        <v>0</v>
      </c>
      <c r="AJ765" s="40">
        <f t="shared" si="100"/>
        <v>0</v>
      </c>
      <c r="AK765" s="29">
        <f>(AH765+AI765)*(1+0.25*AJ765)*Параметри!$K$53</f>
        <v>179.42927569600005</v>
      </c>
      <c r="AL765" s="29">
        <f>ROUNDUP(('Дані з ДІСО'!AU765+'Дані з ДІСО'!AW765)/Параметри!$K$28,0)</f>
        <v>0</v>
      </c>
      <c r="AM765" s="64">
        <f>AL765*Параметри!$M$35/18</f>
        <v>0</v>
      </c>
      <c r="AN765" s="29">
        <f>IF(AL765=0,0,'Дані з ДІСО'!AW765/SUM('Дані з ДІСО'!AU765,'Дані з ДІСО'!AW765))</f>
        <v>0</v>
      </c>
      <c r="AO765" s="29">
        <f>(1+0.25*AN765)*AM765*Параметри!$K$51</f>
        <v>0</v>
      </c>
      <c r="AP765" s="40">
        <f>ROUNDUP(('Дані з ДІСО'!AE765+'Дані не з ДІСО'!E765+'Дані не з ДІСО'!G765)/Параметри!$K$69,0)</f>
        <v>0</v>
      </c>
      <c r="AQ765" s="40">
        <f t="shared" si="104"/>
        <v>0</v>
      </c>
      <c r="AR765" s="40">
        <f>IF(AP765=0,0,('Дані з ДІСО'!AH765+'Дані не з ДІСО'!G765)/('Дані з ДІСО'!AE765+'Дані не з ДІСО'!E765+'Дані не з ДІСО'!G765))</f>
        <v>0</v>
      </c>
      <c r="AS765" s="29">
        <f>AQ765*(1+0.25*AR765)*Параметри!$K$51</f>
        <v>0</v>
      </c>
      <c r="AT765" s="40">
        <f>ROUNDUP('Дані з ДІСО'!AF765/Параметри!$K$70,0)</f>
        <v>0</v>
      </c>
      <c r="AU765" s="40">
        <f t="shared" si="105"/>
        <v>0</v>
      </c>
      <c r="AV765" s="40">
        <f>IF(AT765=0,0,'Дані з ДІСО'!AI765/'Дані з ДІСО'!AF765)</f>
        <v>0</v>
      </c>
      <c r="AW765" s="29">
        <f>AU765*(1+0.25*AV765)*Параметри!$K$51</f>
        <v>0</v>
      </c>
      <c r="AX765" s="40">
        <f>ROUNDUP('Дані з ДІСО'!AR765/Параметри!$K$29,0)</f>
        <v>0</v>
      </c>
      <c r="AY765" s="40">
        <f>ROUNDUP('Дані з ДІСО'!AS765/Параметри!$K$29,0)</f>
        <v>0</v>
      </c>
      <c r="AZ765" s="40">
        <f>ROUNDUP('Дані з ДІСО'!AT765/Параметри!$K$29,0)</f>
        <v>0</v>
      </c>
      <c r="BA765" s="64">
        <f>(AX765*Параметри!$K$32+AY765*Параметри!$L$32+AZ765*Параметри!$M$32)/18</f>
        <v>0</v>
      </c>
      <c r="BB765" s="29">
        <f>(BA765*Параметри!$K$51+SUM('Дані з ДІСО'!AR765:AT765)*Параметри!$K$48*Параметри!$K$20/1000)*Параметри!$K$74</f>
        <v>0</v>
      </c>
      <c r="BC765" s="40">
        <f>ROUNDUP(('Дані не з ДІСО'!I765+'Дані не з ДІСО'!K765)/Параметри!$K$26,0)</f>
        <v>0</v>
      </c>
      <c r="BD765" s="29">
        <f>BC765*Параметри!$M$36/18</f>
        <v>0</v>
      </c>
      <c r="BE765" s="40">
        <f>IF(BC765=0,0,'Дані не з ДІСО'!K765/('Дані не з ДІСО'!I765+'Дані не з ДІСО'!K765))</f>
        <v>0</v>
      </c>
      <c r="BF765" s="29">
        <f>(1+0.25*BE765)*BD765*Параметри!$K$51</f>
        <v>0</v>
      </c>
      <c r="BG765" s="40">
        <f>ROUNDUP('Дані не з ДІСО'!M765/Параметри!$K$27,0)</f>
        <v>0</v>
      </c>
      <c r="BH765" s="40">
        <f>BG765*Параметри!$M$37/18</f>
        <v>0</v>
      </c>
      <c r="BI765" s="29">
        <f>BH765*Параметри!$K$51</f>
        <v>0</v>
      </c>
      <c r="BJ765" s="29">
        <f>'Дані не з ДІСО'!N765*Параметри!$K$76</f>
        <v>0</v>
      </c>
      <c r="BK765" s="40">
        <f>ROUNDUP('Дані з ДІСО'!V765/Параметри!$K$25,0)</f>
        <v>0</v>
      </c>
      <c r="BL765" s="40">
        <f>ROUNDUP('Дані з ДІСО'!W765/Параметри!$K$25,0)</f>
        <v>0</v>
      </c>
      <c r="BM765" s="40">
        <f>ROUNDUP('Дані з ДІСО'!X765/Параметри!$K$25,0)</f>
        <v>0</v>
      </c>
      <c r="BN765" s="40">
        <f>(BK765*Параметри!$K$34+BL765*Параметри!$L$34+BM765*Параметри!$M$34)/18</f>
        <v>0</v>
      </c>
      <c r="BO765" s="40">
        <f>IF(K765=0,0,'Дані з ДІСО'!AC765/K765)</f>
        <v>0</v>
      </c>
      <c r="BP765" s="29">
        <f>(1+0.25*BO765)*BN765*Параметри!$K$51</f>
        <v>0</v>
      </c>
      <c r="BQ765" s="29">
        <f>BP765*'Коефіцієнти АТО'!U765</f>
        <v>0</v>
      </c>
      <c r="BR765" s="29">
        <f>K765*(1+0.25*BO765)*Параметри!$K$66*Параметри!$K$20/1000</f>
        <v>0</v>
      </c>
      <c r="BS765" s="29">
        <f>(1+0.25*BO765)*K765*'Коефіцієнти АТО'!S765*Параметри!$K$20/1000</f>
        <v>0</v>
      </c>
      <c r="BT765" s="29">
        <f t="shared" si="106"/>
        <v>0</v>
      </c>
      <c r="BU765" s="40">
        <f>ROUNDUP('Дані з ДІСО'!AG765/Параметри!$K$71,0)</f>
        <v>0</v>
      </c>
      <c r="BV765" s="40">
        <f t="shared" si="107"/>
        <v>0</v>
      </c>
      <c r="BW765" s="40">
        <f>IF('Дані з ДІСО'!AG765=0,0,'Дані з ДІСО'!AJ765/'Дані з ДІСО'!AG765)</f>
        <v>0</v>
      </c>
      <c r="BX765" s="29">
        <f>BV765*(1+0.25*BW765)*Параметри!$K$51</f>
        <v>0</v>
      </c>
      <c r="BY765" s="29">
        <f>ROUND(IF(Параметри!$K$77="No",CC765,CC765*Параметри!$K$78)+AG765,1)</f>
        <v>26946.799999999999</v>
      </c>
      <c r="BZ765" s="29">
        <f>ROUND(IF(Параметри!$K$77="No",BF765,BF765*Параметри!$K$78),1)</f>
        <v>0</v>
      </c>
      <c r="CA765" s="29">
        <f>ROUND(IF(Параметри!$K$77="No",BI765,BI765*Параметри!$K$78),1)</f>
        <v>0</v>
      </c>
      <c r="CB765" s="29">
        <f>ROUND(IF(Параметри!$K$77="No",BJ765,BJ765*Параметри!$K$78),1)</f>
        <v>0</v>
      </c>
      <c r="CC765" s="29">
        <f t="shared" si="101"/>
        <v>29940.914333060522</v>
      </c>
    </row>
    <row r="766" spans="1:81">
      <c r="A766" s="9">
        <v>765</v>
      </c>
      <c r="B766" s="9" t="s">
        <v>3176</v>
      </c>
      <c r="C766" s="9" t="s">
        <v>3146</v>
      </c>
      <c r="D766" s="9" t="s">
        <v>3843</v>
      </c>
      <c r="E766" s="9" t="s">
        <v>78</v>
      </c>
      <c r="F766" s="9" t="s">
        <v>3866</v>
      </c>
      <c r="G766" s="9" t="s">
        <v>1602</v>
      </c>
      <c r="H766" s="29">
        <f>SUM('Дані з ДІСО'!J766:L766)</f>
        <v>4842</v>
      </c>
      <c r="I766" s="29">
        <f>SUM('Дані з ДІСО'!G766:I766)</f>
        <v>160</v>
      </c>
      <c r="J766" s="29">
        <f>SUM('Дані з ДІСО'!P766:R766)</f>
        <v>0</v>
      </c>
      <c r="K766" s="29">
        <f>SUM('Дані з ДІСО'!V766:X766)</f>
        <v>0</v>
      </c>
      <c r="L766" s="40">
        <f>ROUNDUP('Дані з ДІСО'!J766/'Коефіцієнти АТО'!$R766,0)</f>
        <v>68</v>
      </c>
      <c r="M766" s="40">
        <f>ROUNDUP('Дані з ДІСО'!K766/'Коефіцієнти АТО'!$R766,0)</f>
        <v>103</v>
      </c>
      <c r="N766" s="40">
        <f>ROUNDUP('Дані з ДІСО'!L766/'Коефіцієнти АТО'!$R766,0)</f>
        <v>24</v>
      </c>
      <c r="O766" s="59">
        <f>(L766*Параметри!$K$32+M766*Параметри!$L$32+N766*Параметри!$M$32)/18</f>
        <v>321.3388888888889</v>
      </c>
      <c r="P766" s="41">
        <f>IF(H766=0,"",'Дані з ДІСО'!Y766/H766)</f>
        <v>0</v>
      </c>
      <c r="Q766" s="29">
        <f>IF(H766=0,"",(1+0.25*P766)*O766*Параметри!$K$51)</f>
        <v>65816.699004162088</v>
      </c>
      <c r="R766" s="29">
        <f>IF(H766=0,"",Q766*'Коефіцієнти АТО'!T766)</f>
        <v>8227.087375520261</v>
      </c>
      <c r="S766" s="29">
        <f>IF(H766=0,"",H766*(1+0.25*P766)*Параметри!$K$66*Параметри!$K$20/1000)</f>
        <v>0</v>
      </c>
      <c r="T766" s="29">
        <f>IF(H766=0,"",H766*(1+0.25*P766)*'Коефіцієнти АТО'!$S766*Параметри!$K$20/1000)</f>
        <v>10598.589395055902</v>
      </c>
      <c r="U766" s="29">
        <f t="shared" si="102"/>
        <v>84642.375774738248</v>
      </c>
      <c r="V766" s="29">
        <f t="shared" si="103"/>
        <v>84642.375774738248</v>
      </c>
      <c r="W766" s="40">
        <f>ROUNDUP('Дані з ДІСО'!P766/Параметри!$K$24,0)</f>
        <v>0</v>
      </c>
      <c r="X766" s="40">
        <f>ROUNDUP('Дані з ДІСО'!Q766/Параметри!$K$24,0)</f>
        <v>0</v>
      </c>
      <c r="Y766" s="40">
        <f>ROUNDUP('Дані з ДІСО'!R766/Параметри!$K$24,0)</f>
        <v>0</v>
      </c>
      <c r="Z766" s="59">
        <f>(W766*Параметри!$K$33+X766*Параметри!$L$33+Y766*Параметри!$M$33)/18</f>
        <v>0</v>
      </c>
      <c r="AA766" s="41">
        <f>IF(J766=0,0,'Дані з ДІСО'!AA766/J766)</f>
        <v>0</v>
      </c>
      <c r="AB766" s="29">
        <f>(1+0.25*AA766)*Z766*Параметри!$K$51</f>
        <v>0</v>
      </c>
      <c r="AC766" s="29">
        <f>AB766*'Коефіцієнти АТО'!U766</f>
        <v>0</v>
      </c>
      <c r="AD766" s="29">
        <f>J766*(1+0.25*AA766)*Параметри!$K$66*Параметри!$K$20/1000</f>
        <v>0</v>
      </c>
      <c r="AE766" s="29">
        <f>(1+0.25*AA766)*J766*'Коефіцієнти АТО'!S766*Параметри!$K$20/1000</f>
        <v>0</v>
      </c>
      <c r="AF766" s="29">
        <f t="shared" si="99"/>
        <v>0</v>
      </c>
      <c r="AG766" s="29">
        <v>0</v>
      </c>
      <c r="AH766" s="40">
        <v>32</v>
      </c>
      <c r="AI766" s="40">
        <v>0</v>
      </c>
      <c r="AJ766" s="40">
        <f t="shared" si="100"/>
        <v>0</v>
      </c>
      <c r="AK766" s="29">
        <f>(AH766+AI766)*(1+0.25*AJ766)*Параметри!$K$53</f>
        <v>5741.7368222720015</v>
      </c>
      <c r="AL766" s="29">
        <f>ROUNDUP(('Дані з ДІСО'!AU766+'Дані з ДІСО'!AW766)/Параметри!$K$28,0)</f>
        <v>4</v>
      </c>
      <c r="AM766" s="64">
        <f>AL766*Параметри!$M$35/18</f>
        <v>5.1111111111111107</v>
      </c>
      <c r="AN766" s="29">
        <f>IF(AL766=0,0,'Дані з ДІСО'!AW766/SUM('Дані з ДІСО'!AU766,'Дані з ДІСО'!AW766))</f>
        <v>0</v>
      </c>
      <c r="AO766" s="29">
        <f>(1+0.25*AN766)*AM766*Параметри!$K$51</f>
        <v>1046.858855895111</v>
      </c>
      <c r="AP766" s="40">
        <f>ROUNDUP(('Дані з ДІСО'!AE766+'Дані не з ДІСО'!E766+'Дані не з ДІСО'!G766)/Параметри!$K$69,0)</f>
        <v>0</v>
      </c>
      <c r="AQ766" s="40">
        <f t="shared" si="104"/>
        <v>0</v>
      </c>
      <c r="AR766" s="40">
        <f>IF(AP766=0,0,('Дані з ДІСО'!AH766+'Дані не з ДІСО'!G766)/('Дані з ДІСО'!AE766+'Дані не з ДІСО'!E766+'Дані не з ДІСО'!G766))</f>
        <v>0</v>
      </c>
      <c r="AS766" s="29">
        <f>AQ766*(1+0.25*AR766)*Параметри!$K$51</f>
        <v>0</v>
      </c>
      <c r="AT766" s="40">
        <f>ROUNDUP('Дані з ДІСО'!AF766/Параметри!$K$70,0)</f>
        <v>0</v>
      </c>
      <c r="AU766" s="40">
        <f t="shared" si="105"/>
        <v>0</v>
      </c>
      <c r="AV766" s="40">
        <f>IF(AT766=0,0,'Дані з ДІСО'!AI766/'Дані з ДІСО'!AF766)</f>
        <v>0</v>
      </c>
      <c r="AW766" s="29">
        <f>AU766*(1+0.25*AV766)*Параметри!$K$51</f>
        <v>0</v>
      </c>
      <c r="AX766" s="40">
        <f>ROUNDUP('Дані з ДІСО'!AR766/Параметри!$K$29,0)</f>
        <v>0</v>
      </c>
      <c r="AY766" s="40">
        <f>ROUNDUP('Дані з ДІСО'!AS766/Параметри!$K$29,0)</f>
        <v>0</v>
      </c>
      <c r="AZ766" s="40">
        <f>ROUNDUP('Дані з ДІСО'!AT766/Параметри!$K$29,0)</f>
        <v>0</v>
      </c>
      <c r="BA766" s="64">
        <f>(AX766*Параметри!$K$32+AY766*Параметри!$L$32+AZ766*Параметри!$M$32)/18</f>
        <v>0</v>
      </c>
      <c r="BB766" s="29">
        <f>(BA766*Параметри!$K$51+SUM('Дані з ДІСО'!AR766:AT766)*Параметри!$K$48*Параметри!$K$20/1000)*Параметри!$K$74</f>
        <v>0</v>
      </c>
      <c r="BC766" s="40">
        <f>ROUNDUP(('Дані не з ДІСО'!I766+'Дані не з ДІСО'!K766)/Параметри!$K$26,0)</f>
        <v>0</v>
      </c>
      <c r="BD766" s="29">
        <f>BC766*Параметри!$M$36/18</f>
        <v>0</v>
      </c>
      <c r="BE766" s="40">
        <f>IF(BC766=0,0,'Дані не з ДІСО'!K766/('Дані не з ДІСО'!I766+'Дані не з ДІСО'!K766))</f>
        <v>0</v>
      </c>
      <c r="BF766" s="29">
        <f>(1+0.25*BE766)*BD766*Параметри!$K$51</f>
        <v>0</v>
      </c>
      <c r="BG766" s="40">
        <f>ROUNDUP('Дані не з ДІСО'!M766/Параметри!$K$27,0)</f>
        <v>0</v>
      </c>
      <c r="BH766" s="40">
        <f>BG766*Параметри!$M$37/18</f>
        <v>0</v>
      </c>
      <c r="BI766" s="29">
        <f>BH766*Параметри!$K$51</f>
        <v>0</v>
      </c>
      <c r="BJ766" s="29">
        <f>'Дані не з ДІСО'!N766*Параметри!$K$76</f>
        <v>0</v>
      </c>
      <c r="BK766" s="40">
        <f>ROUNDUP('Дані з ДІСО'!V766/Параметри!$K$25,0)</f>
        <v>0</v>
      </c>
      <c r="BL766" s="40">
        <f>ROUNDUP('Дані з ДІСО'!W766/Параметри!$K$25,0)</f>
        <v>0</v>
      </c>
      <c r="BM766" s="40">
        <f>ROUNDUP('Дані з ДІСО'!X766/Параметри!$K$25,0)</f>
        <v>0</v>
      </c>
      <c r="BN766" s="40">
        <f>(BK766*Параметри!$K$34+BL766*Параметри!$L$34+BM766*Параметри!$M$34)/18</f>
        <v>0</v>
      </c>
      <c r="BO766" s="40">
        <f>IF(K766=0,0,'Дані з ДІСО'!AC766/K766)</f>
        <v>0</v>
      </c>
      <c r="BP766" s="29">
        <f>(1+0.25*BO766)*BN766*Параметри!$K$51</f>
        <v>0</v>
      </c>
      <c r="BQ766" s="29">
        <f>BP766*'Коефіцієнти АТО'!U766</f>
        <v>0</v>
      </c>
      <c r="BR766" s="29">
        <f>K766*(1+0.25*BO766)*Параметри!$K$66*Параметри!$K$20/1000</f>
        <v>0</v>
      </c>
      <c r="BS766" s="29">
        <f>(1+0.25*BO766)*K766*'Коефіцієнти АТО'!S766*Параметри!$K$20/1000</f>
        <v>0</v>
      </c>
      <c r="BT766" s="29">
        <f t="shared" si="106"/>
        <v>0</v>
      </c>
      <c r="BU766" s="40">
        <f>ROUNDUP('Дані з ДІСО'!AG766/Параметри!$K$71,0)</f>
        <v>0</v>
      </c>
      <c r="BV766" s="40">
        <f t="shared" si="107"/>
        <v>0</v>
      </c>
      <c r="BW766" s="40">
        <f>IF('Дані з ДІСО'!AG766=0,0,'Дані з ДІСО'!AJ766/'Дані з ДІСО'!AG766)</f>
        <v>0</v>
      </c>
      <c r="BX766" s="29">
        <f>BV766*(1+0.25*BW766)*Параметри!$K$51</f>
        <v>0</v>
      </c>
      <c r="BY766" s="29">
        <f>ROUND(IF(Параметри!$K$77="No",CC766,CC766*Параметри!$K$78)+AG766,1)</f>
        <v>82287.899999999994</v>
      </c>
      <c r="BZ766" s="29">
        <f>ROUND(IF(Параметри!$K$77="No",BF766,BF766*Параметри!$K$78),1)</f>
        <v>0</v>
      </c>
      <c r="CA766" s="29">
        <f>ROUND(IF(Параметри!$K$77="No",BI766,BI766*Параметри!$K$78),1)</f>
        <v>0</v>
      </c>
      <c r="CB766" s="29">
        <f>ROUND(IF(Параметри!$K$77="No",BJ766,BJ766*Параметри!$K$78),1)</f>
        <v>0</v>
      </c>
      <c r="CC766" s="29">
        <f t="shared" si="101"/>
        <v>91430.97145290536</v>
      </c>
    </row>
    <row r="767" spans="1:81">
      <c r="A767" s="9">
        <v>766</v>
      </c>
      <c r="B767" s="9" t="s">
        <v>3151</v>
      </c>
      <c r="C767" s="9" t="s">
        <v>3151</v>
      </c>
      <c r="D767" s="9" t="s">
        <v>3843</v>
      </c>
      <c r="E767" s="9" t="s">
        <v>29</v>
      </c>
      <c r="F767" s="9" t="s">
        <v>3867</v>
      </c>
      <c r="G767" s="9" t="s">
        <v>1604</v>
      </c>
      <c r="H767" s="29">
        <f>SUM('Дані з ДІСО'!J767:L767)</f>
        <v>1696</v>
      </c>
      <c r="I767" s="29">
        <f>SUM('Дані з ДІСО'!G767:I767)</f>
        <v>148</v>
      </c>
      <c r="J767" s="29">
        <f>SUM('Дані з ДІСО'!P767:R767)</f>
        <v>0</v>
      </c>
      <c r="K767" s="29">
        <f>SUM('Дані з ДІСО'!V767:X767)</f>
        <v>0</v>
      </c>
      <c r="L767" s="40">
        <f>ROUNDUP('Дані з ДІСО'!J767/'Коефіцієнти АТО'!$R767,0)</f>
        <v>46</v>
      </c>
      <c r="M767" s="40">
        <f>ROUNDUP('Дані з ДІСО'!K767/'Коефіцієнти АТО'!$R767,0)</f>
        <v>68</v>
      </c>
      <c r="N767" s="40">
        <f>ROUNDUP('Дані з ДІСО'!L767/'Коефіцієнти АТО'!$R767,0)</f>
        <v>13</v>
      </c>
      <c r="O767" s="59">
        <f>(L767*Параметри!$K$32+M767*Параметри!$L$32+N767*Параметри!$M$32)/18</f>
        <v>207.95000000000002</v>
      </c>
      <c r="P767" s="41">
        <f>IF(H767=0,"",'Дані з ДІСО'!Y767/H767)</f>
        <v>0</v>
      </c>
      <c r="Q767" s="29">
        <f>IF(H767=0,"",(1+0.25*P767)*O767*Параметри!$K$51)</f>
        <v>42592.3628641412</v>
      </c>
      <c r="R767" s="29">
        <f>IF(H767=0,"",Q767*'Коефіцієнти АТО'!T767)</f>
        <v>724.07016869040046</v>
      </c>
      <c r="S767" s="29">
        <f>IF(H767=0,"",H767*(1+0.25*P767)*Параметри!$K$66*Параметри!$K$20/1000)</f>
        <v>0</v>
      </c>
      <c r="T767" s="29">
        <f>IF(H767=0,"",H767*(1+0.25*P767)*'Коефіцієнти АТО'!$S767*Параметри!$K$20/1000)</f>
        <v>7747.5168855190159</v>
      </c>
      <c r="U767" s="29">
        <f t="shared" si="102"/>
        <v>51063.949918350612</v>
      </c>
      <c r="V767" s="29">
        <f t="shared" si="103"/>
        <v>51063.949918350612</v>
      </c>
      <c r="W767" s="40">
        <f>ROUNDUP('Дані з ДІСО'!P767/Параметри!$K$24,0)</f>
        <v>0</v>
      </c>
      <c r="X767" s="40">
        <f>ROUNDUP('Дані з ДІСО'!Q767/Параметри!$K$24,0)</f>
        <v>0</v>
      </c>
      <c r="Y767" s="40">
        <f>ROUNDUP('Дані з ДІСО'!R767/Параметри!$K$24,0)</f>
        <v>0</v>
      </c>
      <c r="Z767" s="59">
        <f>(W767*Параметри!$K$33+X767*Параметри!$L$33+Y767*Параметри!$M$33)/18</f>
        <v>0</v>
      </c>
      <c r="AA767" s="41">
        <f>IF(J767=0,0,'Дані з ДІСО'!AA767/J767)</f>
        <v>0</v>
      </c>
      <c r="AB767" s="29">
        <f>(1+0.25*AA767)*Z767*Параметри!$K$51</f>
        <v>0</v>
      </c>
      <c r="AC767" s="29">
        <f>AB767*'Коефіцієнти АТО'!U767</f>
        <v>0</v>
      </c>
      <c r="AD767" s="29">
        <f>J767*(1+0.25*AA767)*Параметри!$K$66*Параметри!$K$20/1000</f>
        <v>0</v>
      </c>
      <c r="AE767" s="29">
        <f>(1+0.25*AA767)*J767*'Коефіцієнти АТО'!S767*Параметри!$K$20/1000</f>
        <v>0</v>
      </c>
      <c r="AF767" s="29">
        <f t="shared" si="99"/>
        <v>0</v>
      </c>
      <c r="AG767" s="29">
        <v>0</v>
      </c>
      <c r="AH767" s="40">
        <v>8</v>
      </c>
      <c r="AI767" s="40">
        <v>0</v>
      </c>
      <c r="AJ767" s="40">
        <f t="shared" si="100"/>
        <v>0</v>
      </c>
      <c r="AK767" s="29">
        <f>(AH767+AI767)*(1+0.25*AJ767)*Параметри!$K$53</f>
        <v>1435.4342055680004</v>
      </c>
      <c r="AL767" s="29">
        <f>ROUNDUP(('Дані з ДІСО'!AU767+'Дані з ДІСО'!AW767)/Параметри!$K$28,0)</f>
        <v>0</v>
      </c>
      <c r="AM767" s="64">
        <f>AL767*Параметри!$M$35/18</f>
        <v>0</v>
      </c>
      <c r="AN767" s="29">
        <f>IF(AL767=0,0,'Дані з ДІСО'!AW767/SUM('Дані з ДІСО'!AU767,'Дані з ДІСО'!AW767))</f>
        <v>0</v>
      </c>
      <c r="AO767" s="29">
        <f>(1+0.25*AN767)*AM767*Параметри!$K$51</f>
        <v>0</v>
      </c>
      <c r="AP767" s="40">
        <f>ROUNDUP(('Дані з ДІСО'!AE767+'Дані не з ДІСО'!E767+'Дані не з ДІСО'!G767)/Параметри!$K$69,0)</f>
        <v>0</v>
      </c>
      <c r="AQ767" s="40">
        <f t="shared" si="104"/>
        <v>0</v>
      </c>
      <c r="AR767" s="40">
        <f>IF(AP767=0,0,('Дані з ДІСО'!AH767+'Дані не з ДІСО'!G767)/('Дані з ДІСО'!AE767+'Дані не з ДІСО'!E767+'Дані не з ДІСО'!G767))</f>
        <v>0</v>
      </c>
      <c r="AS767" s="29">
        <f>AQ767*(1+0.25*AR767)*Параметри!$K$51</f>
        <v>0</v>
      </c>
      <c r="AT767" s="40">
        <f>ROUNDUP('Дані з ДІСО'!AF767/Параметри!$K$70,0)</f>
        <v>0</v>
      </c>
      <c r="AU767" s="40">
        <f t="shared" si="105"/>
        <v>0</v>
      </c>
      <c r="AV767" s="40">
        <f>IF(AT767=0,0,'Дані з ДІСО'!AI767/'Дані з ДІСО'!AF767)</f>
        <v>0</v>
      </c>
      <c r="AW767" s="29">
        <f>AU767*(1+0.25*AV767)*Параметри!$K$51</f>
        <v>0</v>
      </c>
      <c r="AX767" s="40">
        <f>ROUNDUP('Дані з ДІСО'!AR767/Параметри!$K$29,0)</f>
        <v>0</v>
      </c>
      <c r="AY767" s="40">
        <f>ROUNDUP('Дані з ДІСО'!AS767/Параметри!$K$29,0)</f>
        <v>0</v>
      </c>
      <c r="AZ767" s="40">
        <f>ROUNDUP('Дані з ДІСО'!AT767/Параметри!$K$29,0)</f>
        <v>0</v>
      </c>
      <c r="BA767" s="64">
        <f>(AX767*Параметри!$K$32+AY767*Параметри!$L$32+AZ767*Параметри!$M$32)/18</f>
        <v>0</v>
      </c>
      <c r="BB767" s="29">
        <f>(BA767*Параметри!$K$51+SUM('Дані з ДІСО'!AR767:AT767)*Параметри!$K$48*Параметри!$K$20/1000)*Параметри!$K$74</f>
        <v>0</v>
      </c>
      <c r="BC767" s="40">
        <f>ROUNDUP(('Дані не з ДІСО'!I767+'Дані не з ДІСО'!K767)/Параметри!$K$26,0)</f>
        <v>0</v>
      </c>
      <c r="BD767" s="29">
        <f>BC767*Параметри!$M$36/18</f>
        <v>0</v>
      </c>
      <c r="BE767" s="40">
        <f>IF(BC767=0,0,'Дані не з ДІСО'!K767/('Дані не з ДІСО'!I767+'Дані не з ДІСО'!K767))</f>
        <v>0</v>
      </c>
      <c r="BF767" s="29">
        <f>(1+0.25*BE767)*BD767*Параметри!$K$51</f>
        <v>0</v>
      </c>
      <c r="BG767" s="40">
        <f>ROUNDUP('Дані не з ДІСО'!M767/Параметри!$K$27,0)</f>
        <v>0</v>
      </c>
      <c r="BH767" s="40">
        <f>BG767*Параметри!$M$37/18</f>
        <v>0</v>
      </c>
      <c r="BI767" s="29">
        <f>BH767*Параметри!$K$51</f>
        <v>0</v>
      </c>
      <c r="BJ767" s="29">
        <f>'Дані не з ДІСО'!N767*Параметри!$K$76</f>
        <v>0</v>
      </c>
      <c r="BK767" s="40">
        <f>ROUNDUP('Дані з ДІСО'!V767/Параметри!$K$25,0)</f>
        <v>0</v>
      </c>
      <c r="BL767" s="40">
        <f>ROUNDUP('Дані з ДІСО'!W767/Параметри!$K$25,0)</f>
        <v>0</v>
      </c>
      <c r="BM767" s="40">
        <f>ROUNDUP('Дані з ДІСО'!X767/Параметри!$K$25,0)</f>
        <v>0</v>
      </c>
      <c r="BN767" s="40">
        <f>(BK767*Параметри!$K$34+BL767*Параметри!$L$34+BM767*Параметри!$M$34)/18</f>
        <v>0</v>
      </c>
      <c r="BO767" s="40">
        <f>IF(K767=0,0,'Дані з ДІСО'!AC767/K767)</f>
        <v>0</v>
      </c>
      <c r="BP767" s="29">
        <f>(1+0.25*BO767)*BN767*Параметри!$K$51</f>
        <v>0</v>
      </c>
      <c r="BQ767" s="29">
        <f>BP767*'Коефіцієнти АТО'!U767</f>
        <v>0</v>
      </c>
      <c r="BR767" s="29">
        <f>K767*(1+0.25*BO767)*Параметри!$K$66*Параметри!$K$20/1000</f>
        <v>0</v>
      </c>
      <c r="BS767" s="29">
        <f>(1+0.25*BO767)*K767*'Коефіцієнти АТО'!S767*Параметри!$K$20/1000</f>
        <v>0</v>
      </c>
      <c r="BT767" s="29">
        <f t="shared" si="106"/>
        <v>0</v>
      </c>
      <c r="BU767" s="40">
        <f>ROUNDUP('Дані з ДІСО'!AG767/Параметри!$K$71,0)</f>
        <v>0</v>
      </c>
      <c r="BV767" s="40">
        <f t="shared" si="107"/>
        <v>0</v>
      </c>
      <c r="BW767" s="40">
        <f>IF('Дані з ДІСО'!AG767=0,0,'Дані з ДІСО'!AJ767/'Дані з ДІСО'!AG767)</f>
        <v>0</v>
      </c>
      <c r="BX767" s="29">
        <f>BV767*(1+0.25*BW767)*Параметри!$K$51</f>
        <v>0</v>
      </c>
      <c r="BY767" s="29">
        <f>ROUND(IF(Параметри!$K$77="No",CC767,CC767*Параметри!$K$78)+AG767,1)</f>
        <v>47249.4</v>
      </c>
      <c r="BZ767" s="29">
        <f>ROUND(IF(Параметри!$K$77="No",BF767,BF767*Параметри!$K$78),1)</f>
        <v>0</v>
      </c>
      <c r="CA767" s="29">
        <f>ROUND(IF(Параметри!$K$77="No",BI767,BI767*Параметри!$K$78),1)</f>
        <v>0</v>
      </c>
      <c r="CB767" s="29">
        <f>ROUND(IF(Параметри!$K$77="No",BJ767,BJ767*Параметри!$K$78),1)</f>
        <v>0</v>
      </c>
      <c r="CC767" s="29">
        <f t="shared" si="101"/>
        <v>52499.384123918615</v>
      </c>
    </row>
    <row r="768" spans="1:81">
      <c r="A768" s="9">
        <v>767</v>
      </c>
      <c r="B768" s="9" t="s">
        <v>3145</v>
      </c>
      <c r="C768" s="9" t="s">
        <v>3146</v>
      </c>
      <c r="D768" s="9" t="s">
        <v>3843</v>
      </c>
      <c r="E768" s="9" t="s">
        <v>21</v>
      </c>
      <c r="F768" s="9" t="s">
        <v>3868</v>
      </c>
      <c r="G768" s="9" t="s">
        <v>1606</v>
      </c>
      <c r="H768" s="29">
        <f>SUM('Дані з ДІСО'!J768:L768)</f>
        <v>1989.5</v>
      </c>
      <c r="I768" s="29">
        <f>SUM('Дані з ДІСО'!G768:I768)</f>
        <v>119</v>
      </c>
      <c r="J768" s="29">
        <f>SUM('Дані з ДІСО'!P768:R768)</f>
        <v>0</v>
      </c>
      <c r="K768" s="29">
        <f>SUM('Дані з ДІСО'!V768:X768)</f>
        <v>0</v>
      </c>
      <c r="L768" s="40">
        <f>ROUNDUP('Дані з ДІСО'!J768/'Коефіцієнти АТО'!$R768,0)</f>
        <v>40</v>
      </c>
      <c r="M768" s="40">
        <f>ROUNDUP('Дані з ДІСО'!K768/'Коефіцієнти АТО'!$R768,0)</f>
        <v>52</v>
      </c>
      <c r="N768" s="40">
        <f>ROUNDUP('Дані з ДІСО'!L768/'Коефіцієнти АТО'!$R768,0)</f>
        <v>8</v>
      </c>
      <c r="O768" s="59">
        <f>(L768*Параметри!$K$32+M768*Параметри!$L$32+N768*Параметри!$M$32)/18</f>
        <v>161.35555555555555</v>
      </c>
      <c r="P768" s="41">
        <f>IF(H768=0,"",'Дані з ДІСО'!Y768/H768)</f>
        <v>0</v>
      </c>
      <c r="Q768" s="29">
        <f>IF(H768=0,"",(1+0.25*P768)*O768*Параметри!$K$51)</f>
        <v>33048.878924584351</v>
      </c>
      <c r="R768" s="29">
        <f>IF(H768=0,"",Q768*'Коефіцієнти АТО'!T768)</f>
        <v>2478.6659193438263</v>
      </c>
      <c r="S768" s="29">
        <f>IF(H768=0,"",H768*(1+0.25*P768)*Параметри!$K$66*Параметри!$K$20/1000)</f>
        <v>0</v>
      </c>
      <c r="T768" s="29">
        <f>IF(H768=0,"",H768*(1+0.25*P768)*'Коефіцієнти АТО'!$S768*Параметри!$K$20/1000)</f>
        <v>4354.7900870433123</v>
      </c>
      <c r="U768" s="29">
        <f t="shared" si="102"/>
        <v>39882.33493097149</v>
      </c>
      <c r="V768" s="29">
        <f t="shared" si="103"/>
        <v>39882.33493097149</v>
      </c>
      <c r="W768" s="40">
        <f>ROUNDUP('Дані з ДІСО'!P768/Параметри!$K$24,0)</f>
        <v>0</v>
      </c>
      <c r="X768" s="40">
        <f>ROUNDUP('Дані з ДІСО'!Q768/Параметри!$K$24,0)</f>
        <v>0</v>
      </c>
      <c r="Y768" s="40">
        <f>ROUNDUP('Дані з ДІСО'!R768/Параметри!$K$24,0)</f>
        <v>0</v>
      </c>
      <c r="Z768" s="59">
        <f>(W768*Параметри!$K$33+X768*Параметри!$L$33+Y768*Параметри!$M$33)/18</f>
        <v>0</v>
      </c>
      <c r="AA768" s="41">
        <f>IF(J768=0,0,'Дані з ДІСО'!AA768/J768)</f>
        <v>0</v>
      </c>
      <c r="AB768" s="29">
        <f>(1+0.25*AA768)*Z768*Параметри!$K$51</f>
        <v>0</v>
      </c>
      <c r="AC768" s="29">
        <f>AB768*'Коефіцієнти АТО'!U768</f>
        <v>0</v>
      </c>
      <c r="AD768" s="29">
        <f>J768*(1+0.25*AA768)*Параметри!$K$66*Параметри!$K$20/1000</f>
        <v>0</v>
      </c>
      <c r="AE768" s="29">
        <f>(1+0.25*AA768)*J768*'Коефіцієнти АТО'!S768*Параметри!$K$20/1000</f>
        <v>0</v>
      </c>
      <c r="AF768" s="29">
        <f t="shared" si="99"/>
        <v>0</v>
      </c>
      <c r="AG768" s="29">
        <v>0</v>
      </c>
      <c r="AH768" s="40">
        <v>18</v>
      </c>
      <c r="AI768" s="40">
        <v>0</v>
      </c>
      <c r="AJ768" s="40">
        <f t="shared" si="100"/>
        <v>0</v>
      </c>
      <c r="AK768" s="29">
        <f>(AH768+AI768)*(1+0.25*AJ768)*Параметри!$K$53</f>
        <v>3229.726962528001</v>
      </c>
      <c r="AL768" s="29">
        <f>ROUNDUP(('Дані з ДІСО'!AU768+'Дані з ДІСО'!AW768)/Параметри!$K$28,0)</f>
        <v>0</v>
      </c>
      <c r="AM768" s="64">
        <f>AL768*Параметри!$M$35/18</f>
        <v>0</v>
      </c>
      <c r="AN768" s="29">
        <f>IF(AL768=0,0,'Дані з ДІСО'!AW768/SUM('Дані з ДІСО'!AU768,'Дані з ДІСО'!AW768))</f>
        <v>0</v>
      </c>
      <c r="AO768" s="29">
        <f>(1+0.25*AN768)*AM768*Параметри!$K$51</f>
        <v>0</v>
      </c>
      <c r="AP768" s="40">
        <f>ROUNDUP(('Дані з ДІСО'!AE768+'Дані не з ДІСО'!E768+'Дані не з ДІСО'!G768)/Параметри!$K$69,0)</f>
        <v>0</v>
      </c>
      <c r="AQ768" s="40">
        <f t="shared" si="104"/>
        <v>0</v>
      </c>
      <c r="AR768" s="40">
        <f>IF(AP768=0,0,('Дані з ДІСО'!AH768+'Дані не з ДІСО'!G768)/('Дані з ДІСО'!AE768+'Дані не з ДІСО'!E768+'Дані не з ДІСО'!G768))</f>
        <v>0</v>
      </c>
      <c r="AS768" s="29">
        <f>AQ768*(1+0.25*AR768)*Параметри!$K$51</f>
        <v>0</v>
      </c>
      <c r="AT768" s="40">
        <f>ROUNDUP('Дані з ДІСО'!AF768/Параметри!$K$70,0)</f>
        <v>0</v>
      </c>
      <c r="AU768" s="40">
        <f t="shared" si="105"/>
        <v>0</v>
      </c>
      <c r="AV768" s="40">
        <f>IF(AT768=0,0,'Дані з ДІСО'!AI768/'Дані з ДІСО'!AF768)</f>
        <v>0</v>
      </c>
      <c r="AW768" s="29">
        <f>AU768*(1+0.25*AV768)*Параметри!$K$51</f>
        <v>0</v>
      </c>
      <c r="AX768" s="40">
        <f>ROUNDUP('Дані з ДІСО'!AR768/Параметри!$K$29,0)</f>
        <v>0</v>
      </c>
      <c r="AY768" s="40">
        <f>ROUNDUP('Дані з ДІСО'!AS768/Параметри!$K$29,0)</f>
        <v>0</v>
      </c>
      <c r="AZ768" s="40">
        <f>ROUNDUP('Дані з ДІСО'!AT768/Параметри!$K$29,0)</f>
        <v>0</v>
      </c>
      <c r="BA768" s="64">
        <f>(AX768*Параметри!$K$32+AY768*Параметри!$L$32+AZ768*Параметри!$M$32)/18</f>
        <v>0</v>
      </c>
      <c r="BB768" s="29">
        <f>(BA768*Параметри!$K$51+SUM('Дані з ДІСО'!AR768:AT768)*Параметри!$K$48*Параметри!$K$20/1000)*Параметри!$K$74</f>
        <v>0</v>
      </c>
      <c r="BC768" s="40">
        <f>ROUNDUP(('Дані не з ДІСО'!I768+'Дані не з ДІСО'!K768)/Параметри!$K$26,0)</f>
        <v>0</v>
      </c>
      <c r="BD768" s="29">
        <f>BC768*Параметри!$M$36/18</f>
        <v>0</v>
      </c>
      <c r="BE768" s="40">
        <f>IF(BC768=0,0,'Дані не з ДІСО'!K768/('Дані не з ДІСО'!I768+'Дані не з ДІСО'!K768))</f>
        <v>0</v>
      </c>
      <c r="BF768" s="29">
        <f>(1+0.25*BE768)*BD768*Параметри!$K$51</f>
        <v>0</v>
      </c>
      <c r="BG768" s="40">
        <f>ROUNDUP('Дані не з ДІСО'!M768/Параметри!$K$27,0)</f>
        <v>0</v>
      </c>
      <c r="BH768" s="40">
        <f>BG768*Параметри!$M$37/18</f>
        <v>0</v>
      </c>
      <c r="BI768" s="29">
        <f>BH768*Параметри!$K$51</f>
        <v>0</v>
      </c>
      <c r="BJ768" s="29">
        <f>'Дані не з ДІСО'!N768*Параметри!$K$76</f>
        <v>0</v>
      </c>
      <c r="BK768" s="40">
        <f>ROUNDUP('Дані з ДІСО'!V768/Параметри!$K$25,0)</f>
        <v>0</v>
      </c>
      <c r="BL768" s="40">
        <f>ROUNDUP('Дані з ДІСО'!W768/Параметри!$K$25,0)</f>
        <v>0</v>
      </c>
      <c r="BM768" s="40">
        <f>ROUNDUP('Дані з ДІСО'!X768/Параметри!$K$25,0)</f>
        <v>0</v>
      </c>
      <c r="BN768" s="40">
        <f>(BK768*Параметри!$K$34+BL768*Параметри!$L$34+BM768*Параметри!$M$34)/18</f>
        <v>0</v>
      </c>
      <c r="BO768" s="40">
        <f>IF(K768=0,0,'Дані з ДІСО'!AC768/K768)</f>
        <v>0</v>
      </c>
      <c r="BP768" s="29">
        <f>(1+0.25*BO768)*BN768*Параметри!$K$51</f>
        <v>0</v>
      </c>
      <c r="BQ768" s="29">
        <f>BP768*'Коефіцієнти АТО'!U768</f>
        <v>0</v>
      </c>
      <c r="BR768" s="29">
        <f>K768*(1+0.25*BO768)*Параметри!$K$66*Параметри!$K$20/1000</f>
        <v>0</v>
      </c>
      <c r="BS768" s="29">
        <f>(1+0.25*BO768)*K768*'Коефіцієнти АТО'!S768*Параметри!$K$20/1000</f>
        <v>0</v>
      </c>
      <c r="BT768" s="29">
        <f t="shared" si="106"/>
        <v>0</v>
      </c>
      <c r="BU768" s="40">
        <f>ROUNDUP('Дані з ДІСО'!AG768/Параметри!$K$71,0)</f>
        <v>0</v>
      </c>
      <c r="BV768" s="40">
        <f t="shared" si="107"/>
        <v>0</v>
      </c>
      <c r="BW768" s="40">
        <f>IF('Дані з ДІСО'!AG768=0,0,'Дані з ДІСО'!AJ768/'Дані з ДІСО'!AG768)</f>
        <v>0</v>
      </c>
      <c r="BX768" s="29">
        <f>BV768*(1+0.25*BW768)*Параметри!$K$51</f>
        <v>0</v>
      </c>
      <c r="BY768" s="29">
        <f>ROUND(IF(Параметри!$K$77="No",CC768,CC768*Параметри!$K$78)+AG768,1)</f>
        <v>38800.9</v>
      </c>
      <c r="BZ768" s="29">
        <f>ROUND(IF(Параметри!$K$77="No",BF768,BF768*Параметри!$K$78),1)</f>
        <v>0</v>
      </c>
      <c r="CA768" s="29">
        <f>ROUND(IF(Параметри!$K$77="No",BI768,BI768*Параметри!$K$78),1)</f>
        <v>0</v>
      </c>
      <c r="CB768" s="29">
        <f>ROUND(IF(Параметри!$K$77="No",BJ768,BJ768*Параметри!$K$78),1)</f>
        <v>0</v>
      </c>
      <c r="CC768" s="29">
        <f t="shared" si="101"/>
        <v>43112.061893499493</v>
      </c>
    </row>
    <row r="769" spans="1:81">
      <c r="A769" s="9">
        <v>768</v>
      </c>
      <c r="B769" s="9" t="s">
        <v>3145</v>
      </c>
      <c r="C769" s="9" t="s">
        <v>3146</v>
      </c>
      <c r="D769" s="9" t="s">
        <v>3843</v>
      </c>
      <c r="E769" s="9" t="s">
        <v>21</v>
      </c>
      <c r="F769" s="9" t="s">
        <v>3869</v>
      </c>
      <c r="G769" s="9" t="s">
        <v>1608</v>
      </c>
      <c r="H769" s="29">
        <f>SUM('Дані з ДІСО'!J769:L769)</f>
        <v>1809.5</v>
      </c>
      <c r="I769" s="29">
        <f>SUM('Дані з ДІСО'!G769:I769)</f>
        <v>83</v>
      </c>
      <c r="J769" s="29">
        <f>SUM('Дані з ДІСО'!P769:R769)</f>
        <v>0</v>
      </c>
      <c r="K769" s="29">
        <f>SUM('Дані з ДІСО'!V769:X769)</f>
        <v>0</v>
      </c>
      <c r="L769" s="40">
        <f>ROUNDUP('Дані з ДІСО'!J769/'Коефіцієнти АТО'!$R769,0)</f>
        <v>36</v>
      </c>
      <c r="M769" s="40">
        <f>ROUNDUP('Дані з ДІСО'!K769/'Коефіцієнти АТО'!$R769,0)</f>
        <v>56</v>
      </c>
      <c r="N769" s="40">
        <f>ROUNDUP('Дані з ДІСО'!L769/'Коефіцієнти АТО'!$R769,0)</f>
        <v>16</v>
      </c>
      <c r="O769" s="59">
        <f>(L769*Параметри!$K$32+M769*Параметри!$L$32+N769*Параметри!$M$32)/18</f>
        <v>179.28888888888889</v>
      </c>
      <c r="P769" s="41">
        <f>IF(H769=0,"",'Дані з ДІСО'!Y769/H769)</f>
        <v>0</v>
      </c>
      <c r="Q769" s="29">
        <f>IF(H769=0,"",(1+0.25*P769)*O769*Параметри!$K$51)</f>
        <v>36721.988040703291</v>
      </c>
      <c r="R769" s="29">
        <f>IF(H769=0,"",Q769*'Коефіцієнти АТО'!T769)</f>
        <v>624.27379669195602</v>
      </c>
      <c r="S769" s="29">
        <f>IF(H769=0,"",H769*(1+0.25*P769)*Параметри!$K$66*Параметри!$K$20/1000)</f>
        <v>0</v>
      </c>
      <c r="T769" s="29">
        <f>IF(H769=0,"",H769*(1+0.25*P769)*'Коефіцієнти АТО'!$S769*Параметри!$K$20/1000)</f>
        <v>7404.956117174067</v>
      </c>
      <c r="U769" s="29">
        <f t="shared" si="102"/>
        <v>44751.217954569314</v>
      </c>
      <c r="V769" s="29">
        <f t="shared" si="103"/>
        <v>44751.217954569314</v>
      </c>
      <c r="W769" s="40">
        <f>ROUNDUP('Дані з ДІСО'!P769/Параметри!$K$24,0)</f>
        <v>0</v>
      </c>
      <c r="X769" s="40">
        <f>ROUNDUP('Дані з ДІСО'!Q769/Параметри!$K$24,0)</f>
        <v>0</v>
      </c>
      <c r="Y769" s="40">
        <f>ROUNDUP('Дані з ДІСО'!R769/Параметри!$K$24,0)</f>
        <v>0</v>
      </c>
      <c r="Z769" s="59">
        <f>(W769*Параметри!$K$33+X769*Параметри!$L$33+Y769*Параметри!$M$33)/18</f>
        <v>0</v>
      </c>
      <c r="AA769" s="41">
        <f>IF(J769=0,0,'Дані з ДІСО'!AA769/J769)</f>
        <v>0</v>
      </c>
      <c r="AB769" s="29">
        <f>(1+0.25*AA769)*Z769*Параметри!$K$51</f>
        <v>0</v>
      </c>
      <c r="AC769" s="29">
        <f>AB769*'Коефіцієнти АТО'!U769</f>
        <v>0</v>
      </c>
      <c r="AD769" s="29">
        <f>J769*(1+0.25*AA769)*Параметри!$K$66*Параметри!$K$20/1000</f>
        <v>0</v>
      </c>
      <c r="AE769" s="29">
        <f>(1+0.25*AA769)*J769*'Коефіцієнти АТО'!S769*Параметри!$K$20/1000</f>
        <v>0</v>
      </c>
      <c r="AF769" s="29">
        <f t="shared" si="99"/>
        <v>0</v>
      </c>
      <c r="AG769" s="29">
        <v>0</v>
      </c>
      <c r="AH769" s="40">
        <v>10</v>
      </c>
      <c r="AI769" s="40">
        <v>0</v>
      </c>
      <c r="AJ769" s="40">
        <f t="shared" si="100"/>
        <v>0</v>
      </c>
      <c r="AK769" s="29">
        <f>(AH769+AI769)*(1+0.25*AJ769)*Параметри!$K$53</f>
        <v>1794.2927569600006</v>
      </c>
      <c r="AL769" s="29">
        <f>ROUNDUP(('Дані з ДІСО'!AU769+'Дані з ДІСО'!AW769)/Параметри!$K$28,0)</f>
        <v>0</v>
      </c>
      <c r="AM769" s="64">
        <f>AL769*Параметри!$M$35/18</f>
        <v>0</v>
      </c>
      <c r="AN769" s="29">
        <f>IF(AL769=0,0,'Дані з ДІСО'!AW769/SUM('Дані з ДІСО'!AU769,'Дані з ДІСО'!AW769))</f>
        <v>0</v>
      </c>
      <c r="AO769" s="29">
        <f>(1+0.25*AN769)*AM769*Параметри!$K$51</f>
        <v>0</v>
      </c>
      <c r="AP769" s="40">
        <f>ROUNDUP(('Дані з ДІСО'!AE769+'Дані не з ДІСО'!E769+'Дані не з ДІСО'!G769)/Параметри!$K$69,0)</f>
        <v>0</v>
      </c>
      <c r="AQ769" s="40">
        <f t="shared" si="104"/>
        <v>0</v>
      </c>
      <c r="AR769" s="40">
        <f>IF(AP769=0,0,('Дані з ДІСО'!AH769+'Дані не з ДІСО'!G769)/('Дані з ДІСО'!AE769+'Дані не з ДІСО'!E769+'Дані не з ДІСО'!G769))</f>
        <v>0</v>
      </c>
      <c r="AS769" s="29">
        <f>AQ769*(1+0.25*AR769)*Параметри!$K$51</f>
        <v>0</v>
      </c>
      <c r="AT769" s="40">
        <f>ROUNDUP('Дані з ДІСО'!AF769/Параметри!$K$70,0)</f>
        <v>0</v>
      </c>
      <c r="AU769" s="40">
        <f t="shared" si="105"/>
        <v>0</v>
      </c>
      <c r="AV769" s="40">
        <f>IF(AT769=0,0,'Дані з ДІСО'!AI769/'Дані з ДІСО'!AF769)</f>
        <v>0</v>
      </c>
      <c r="AW769" s="29">
        <f>AU769*(1+0.25*AV769)*Параметри!$K$51</f>
        <v>0</v>
      </c>
      <c r="AX769" s="40">
        <f>ROUNDUP('Дані з ДІСО'!AR769/Параметри!$K$29,0)</f>
        <v>0</v>
      </c>
      <c r="AY769" s="40">
        <f>ROUNDUP('Дані з ДІСО'!AS769/Параметри!$K$29,0)</f>
        <v>0</v>
      </c>
      <c r="AZ769" s="40">
        <f>ROUNDUP('Дані з ДІСО'!AT769/Параметри!$K$29,0)</f>
        <v>0</v>
      </c>
      <c r="BA769" s="64">
        <f>(AX769*Параметри!$K$32+AY769*Параметри!$L$32+AZ769*Параметри!$M$32)/18</f>
        <v>0</v>
      </c>
      <c r="BB769" s="29">
        <f>(BA769*Параметри!$K$51+SUM('Дані з ДІСО'!AR769:AT769)*Параметри!$K$48*Параметри!$K$20/1000)*Параметри!$K$74</f>
        <v>0</v>
      </c>
      <c r="BC769" s="40">
        <f>ROUNDUP(('Дані не з ДІСО'!I769+'Дані не з ДІСО'!K769)/Параметри!$K$26,0)</f>
        <v>0</v>
      </c>
      <c r="BD769" s="29">
        <f>BC769*Параметри!$M$36/18</f>
        <v>0</v>
      </c>
      <c r="BE769" s="40">
        <f>IF(BC769=0,0,'Дані не з ДІСО'!K769/('Дані не з ДІСО'!I769+'Дані не з ДІСО'!K769))</f>
        <v>0</v>
      </c>
      <c r="BF769" s="29">
        <f>(1+0.25*BE769)*BD769*Параметри!$K$51</f>
        <v>0</v>
      </c>
      <c r="BG769" s="40">
        <f>ROUNDUP('Дані не з ДІСО'!M769/Параметри!$K$27,0)</f>
        <v>0</v>
      </c>
      <c r="BH769" s="40">
        <f>BG769*Параметри!$M$37/18</f>
        <v>0</v>
      </c>
      <c r="BI769" s="29">
        <f>BH769*Параметри!$K$51</f>
        <v>0</v>
      </c>
      <c r="BJ769" s="29">
        <f>'Дані не з ДІСО'!N769*Параметри!$K$76</f>
        <v>0</v>
      </c>
      <c r="BK769" s="40">
        <f>ROUNDUP('Дані з ДІСО'!V769/Параметри!$K$25,0)</f>
        <v>0</v>
      </c>
      <c r="BL769" s="40">
        <f>ROUNDUP('Дані з ДІСО'!W769/Параметри!$K$25,0)</f>
        <v>0</v>
      </c>
      <c r="BM769" s="40">
        <f>ROUNDUP('Дані з ДІСО'!X769/Параметри!$K$25,0)</f>
        <v>0</v>
      </c>
      <c r="BN769" s="40">
        <f>(BK769*Параметри!$K$34+BL769*Параметри!$L$34+BM769*Параметри!$M$34)/18</f>
        <v>0</v>
      </c>
      <c r="BO769" s="40">
        <f>IF(K769=0,0,'Дані з ДІСО'!AC769/K769)</f>
        <v>0</v>
      </c>
      <c r="BP769" s="29">
        <f>(1+0.25*BO769)*BN769*Параметри!$K$51</f>
        <v>0</v>
      </c>
      <c r="BQ769" s="29">
        <f>BP769*'Коефіцієнти АТО'!U769</f>
        <v>0</v>
      </c>
      <c r="BR769" s="29">
        <f>K769*(1+0.25*BO769)*Параметри!$K$66*Параметри!$K$20/1000</f>
        <v>0</v>
      </c>
      <c r="BS769" s="29">
        <f>(1+0.25*BO769)*K769*'Коефіцієнти АТО'!S769*Параметри!$K$20/1000</f>
        <v>0</v>
      </c>
      <c r="BT769" s="29">
        <f t="shared" si="106"/>
        <v>0</v>
      </c>
      <c r="BU769" s="40">
        <f>ROUNDUP('Дані з ДІСО'!AG769/Параметри!$K$71,0)</f>
        <v>0</v>
      </c>
      <c r="BV769" s="40">
        <f t="shared" si="107"/>
        <v>0</v>
      </c>
      <c r="BW769" s="40">
        <f>IF('Дані з ДІСО'!AG769=0,0,'Дані з ДІСО'!AJ769/'Дані з ДІСО'!AG769)</f>
        <v>0</v>
      </c>
      <c r="BX769" s="29">
        <f>BV769*(1+0.25*BW769)*Параметри!$K$51</f>
        <v>0</v>
      </c>
      <c r="BY769" s="29">
        <f>ROUND(IF(Параметри!$K$77="No",CC769,CC769*Параметри!$K$78)+AG769,1)</f>
        <v>41891</v>
      </c>
      <c r="BZ769" s="29">
        <f>ROUND(IF(Параметри!$K$77="No",BF769,BF769*Параметри!$K$78),1)</f>
        <v>0</v>
      </c>
      <c r="CA769" s="29">
        <f>ROUND(IF(Параметри!$K$77="No",BI769,BI769*Параметри!$K$78),1)</f>
        <v>0</v>
      </c>
      <c r="CB769" s="29">
        <f>ROUND(IF(Параметри!$K$77="No",BJ769,BJ769*Параметри!$K$78),1)</f>
        <v>0</v>
      </c>
      <c r="CC769" s="29">
        <f t="shared" si="101"/>
        <v>46545.510711529314</v>
      </c>
    </row>
    <row r="770" spans="1:81">
      <c r="A770" s="9">
        <v>769</v>
      </c>
      <c r="B770" s="9" t="s">
        <v>3148</v>
      </c>
      <c r="C770" s="9" t="s">
        <v>3148</v>
      </c>
      <c r="D770" s="9" t="s">
        <v>3843</v>
      </c>
      <c r="E770" s="9" t="s">
        <v>24</v>
      </c>
      <c r="F770" s="9" t="s">
        <v>3870</v>
      </c>
      <c r="G770" s="9" t="s">
        <v>1610</v>
      </c>
      <c r="H770" s="29">
        <f>SUM('Дані з ДІСО'!J770:L770)</f>
        <v>487</v>
      </c>
      <c r="I770" s="29">
        <f>SUM('Дані з ДІСО'!G770:I770)</f>
        <v>47</v>
      </c>
      <c r="J770" s="29">
        <f>SUM('Дані з ДІСО'!P770:R770)</f>
        <v>11</v>
      </c>
      <c r="K770" s="29">
        <f>SUM('Дані з ДІСО'!V770:X770)</f>
        <v>0</v>
      </c>
      <c r="L770" s="40">
        <f>ROUNDUP('Дані з ДІСО'!J770/'Коефіцієнти АТО'!$R770,0)</f>
        <v>15</v>
      </c>
      <c r="M770" s="40">
        <f>ROUNDUP('Дані з ДІСО'!K770/'Коефіцієнти АТО'!$R770,0)</f>
        <v>24</v>
      </c>
      <c r="N770" s="40">
        <f>ROUNDUP('Дані з ДІСО'!L770/'Коефіцієнти АТО'!$R770,0)</f>
        <v>5</v>
      </c>
      <c r="O770" s="59">
        <f>(L770*Параметри!$K$32+M770*Параметри!$L$32+N770*Параметри!$M$32)/18</f>
        <v>72.627777777777794</v>
      </c>
      <c r="P770" s="41">
        <f>IF(H770=0,"",'Дані з ДІСО'!Y770/H770)</f>
        <v>0</v>
      </c>
      <c r="Q770" s="29">
        <f>IF(H770=0,"",(1+0.25*P770)*O770*Параметри!$K$51)</f>
        <v>14875.63676425738</v>
      </c>
      <c r="R770" s="29">
        <f>IF(H770=0,"",Q770*'Коефіцієнти АТО'!T770)</f>
        <v>252.88582499237549</v>
      </c>
      <c r="S770" s="29">
        <f>IF(H770=0,"",H770*(1+0.25*P770)*Параметри!$K$66*Параметри!$K$20/1000)</f>
        <v>0</v>
      </c>
      <c r="T770" s="29">
        <f>IF(H770=0,"",H770*(1+0.25*P770)*'Коефіцієнти АТО'!$S770*Параметри!$K$20/1000)</f>
        <v>2456.4067208644278</v>
      </c>
      <c r="U770" s="29">
        <f t="shared" si="102"/>
        <v>17584.929310114185</v>
      </c>
      <c r="V770" s="29">
        <f t="shared" si="103"/>
        <v>17584.929310114185</v>
      </c>
      <c r="W770" s="40">
        <f>ROUNDUP('Дані з ДІСО'!P770/Параметри!$K$24,0)</f>
        <v>2</v>
      </c>
      <c r="X770" s="40">
        <f>ROUNDUP('Дані з ДІСО'!Q770/Параметри!$K$24,0)</f>
        <v>0</v>
      </c>
      <c r="Y770" s="40">
        <f>ROUNDUP('Дані з ДІСО'!R770/Параметри!$K$24,0)</f>
        <v>0</v>
      </c>
      <c r="Z770" s="59">
        <f>(W770*Параметри!$K$33+X770*Параметри!$L$33+Y770*Параметри!$M$33)/18</f>
        <v>4</v>
      </c>
      <c r="AA770" s="41">
        <f>IF(J770=0,0,'Дані з ДІСО'!AA770/J770)</f>
        <v>0</v>
      </c>
      <c r="AB770" s="29">
        <f>(1+0.25*AA770)*Z770*Параметри!$K$51</f>
        <v>819.28084374399998</v>
      </c>
      <c r="AC770" s="29">
        <f>AB770*'Коефіцієнти АТО'!U770</f>
        <v>38.506199655967997</v>
      </c>
      <c r="AD770" s="29">
        <f>J770*(1+0.25*AA770)*Параметри!$K$66*Параметри!$K$20/1000</f>
        <v>0</v>
      </c>
      <c r="AE770" s="29">
        <f>(1+0.25*AA770)*J770*'Коефіцієнти АТО'!S770*Параметри!$K$20/1000</f>
        <v>55.483519362440873</v>
      </c>
      <c r="AF770" s="29">
        <f t="shared" ref="AF770:AF833" si="108">SUM(AB770:AE770)</f>
        <v>913.27056276240887</v>
      </c>
      <c r="AG770" s="29">
        <v>0</v>
      </c>
      <c r="AH770" s="40">
        <v>2</v>
      </c>
      <c r="AI770" s="40">
        <v>0</v>
      </c>
      <c r="AJ770" s="40">
        <f t="shared" ref="AJ770:AJ833" si="109">IF(AH770+AI770=0,0,AI770/(AH770+AI770))</f>
        <v>0</v>
      </c>
      <c r="AK770" s="29">
        <f>(AH770+AI770)*(1+0.25*AJ770)*Параметри!$K$53</f>
        <v>358.85855139200009</v>
      </c>
      <c r="AL770" s="29">
        <f>ROUNDUP(('Дані з ДІСО'!AU770+'Дані з ДІСО'!AW770)/Параметри!$K$28,0)</f>
        <v>0</v>
      </c>
      <c r="AM770" s="64">
        <f>AL770*Параметри!$M$35/18</f>
        <v>0</v>
      </c>
      <c r="AN770" s="29">
        <f>IF(AL770=0,0,'Дані з ДІСО'!AW770/SUM('Дані з ДІСО'!AU770,'Дані з ДІСО'!AW770))</f>
        <v>0</v>
      </c>
      <c r="AO770" s="29">
        <f>(1+0.25*AN770)*AM770*Параметри!$K$51</f>
        <v>0</v>
      </c>
      <c r="AP770" s="40">
        <f>ROUNDUP(('Дані з ДІСО'!AE770+'Дані не з ДІСО'!E770+'Дані не з ДІСО'!G770)/Параметри!$K$69,0)</f>
        <v>0</v>
      </c>
      <c r="AQ770" s="40">
        <f t="shared" si="104"/>
        <v>0</v>
      </c>
      <c r="AR770" s="40">
        <f>IF(AP770=0,0,('Дані з ДІСО'!AH770+'Дані не з ДІСО'!G770)/('Дані з ДІСО'!AE770+'Дані не з ДІСО'!E770+'Дані не з ДІСО'!G770))</f>
        <v>0</v>
      </c>
      <c r="AS770" s="29">
        <f>AQ770*(1+0.25*AR770)*Параметри!$K$51</f>
        <v>0</v>
      </c>
      <c r="AT770" s="40">
        <f>ROUNDUP('Дані з ДІСО'!AF770/Параметри!$K$70,0)</f>
        <v>0</v>
      </c>
      <c r="AU770" s="40">
        <f t="shared" si="105"/>
        <v>0</v>
      </c>
      <c r="AV770" s="40">
        <f>IF(AT770=0,0,'Дані з ДІСО'!AI770/'Дані з ДІСО'!AF770)</f>
        <v>0</v>
      </c>
      <c r="AW770" s="29">
        <f>AU770*(1+0.25*AV770)*Параметри!$K$51</f>
        <v>0</v>
      </c>
      <c r="AX770" s="40">
        <f>ROUNDUP('Дані з ДІСО'!AR770/Параметри!$K$29,0)</f>
        <v>0</v>
      </c>
      <c r="AY770" s="40">
        <f>ROUNDUP('Дані з ДІСО'!AS770/Параметри!$K$29,0)</f>
        <v>0</v>
      </c>
      <c r="AZ770" s="40">
        <f>ROUNDUP('Дані з ДІСО'!AT770/Параметри!$K$29,0)</f>
        <v>0</v>
      </c>
      <c r="BA770" s="64">
        <f>(AX770*Параметри!$K$32+AY770*Параметри!$L$32+AZ770*Параметри!$M$32)/18</f>
        <v>0</v>
      </c>
      <c r="BB770" s="29">
        <f>(BA770*Параметри!$K$51+SUM('Дані з ДІСО'!AR770:AT770)*Параметри!$K$48*Параметри!$K$20/1000)*Параметри!$K$74</f>
        <v>0</v>
      </c>
      <c r="BC770" s="40">
        <f>ROUNDUP(('Дані не з ДІСО'!I770+'Дані не з ДІСО'!K770)/Параметри!$K$26,0)</f>
        <v>0</v>
      </c>
      <c r="BD770" s="29">
        <f>BC770*Параметри!$M$36/18</f>
        <v>0</v>
      </c>
      <c r="BE770" s="40">
        <f>IF(BC770=0,0,'Дані не з ДІСО'!K770/('Дані не з ДІСО'!I770+'Дані не з ДІСО'!K770))</f>
        <v>0</v>
      </c>
      <c r="BF770" s="29">
        <f>(1+0.25*BE770)*BD770*Параметри!$K$51</f>
        <v>0</v>
      </c>
      <c r="BG770" s="40">
        <f>ROUNDUP('Дані не з ДІСО'!M770/Параметри!$K$27,0)</f>
        <v>0</v>
      </c>
      <c r="BH770" s="40">
        <f>BG770*Параметри!$M$37/18</f>
        <v>0</v>
      </c>
      <c r="BI770" s="29">
        <f>BH770*Параметри!$K$51</f>
        <v>0</v>
      </c>
      <c r="BJ770" s="29">
        <f>'Дані не з ДІСО'!N770*Параметри!$K$76</f>
        <v>0</v>
      </c>
      <c r="BK770" s="40">
        <f>ROUNDUP('Дані з ДІСО'!V770/Параметри!$K$25,0)</f>
        <v>0</v>
      </c>
      <c r="BL770" s="40">
        <f>ROUNDUP('Дані з ДІСО'!W770/Параметри!$K$25,0)</f>
        <v>0</v>
      </c>
      <c r="BM770" s="40">
        <f>ROUNDUP('Дані з ДІСО'!X770/Параметри!$K$25,0)</f>
        <v>0</v>
      </c>
      <c r="BN770" s="40">
        <f>(BK770*Параметри!$K$34+BL770*Параметри!$L$34+BM770*Параметри!$M$34)/18</f>
        <v>0</v>
      </c>
      <c r="BO770" s="40">
        <f>IF(K770=0,0,'Дані з ДІСО'!AC770/K770)</f>
        <v>0</v>
      </c>
      <c r="BP770" s="29">
        <f>(1+0.25*BO770)*BN770*Параметри!$K$51</f>
        <v>0</v>
      </c>
      <c r="BQ770" s="29">
        <f>BP770*'Коефіцієнти АТО'!U770</f>
        <v>0</v>
      </c>
      <c r="BR770" s="29">
        <f>K770*(1+0.25*BO770)*Параметри!$K$66*Параметри!$K$20/1000</f>
        <v>0</v>
      </c>
      <c r="BS770" s="29">
        <f>(1+0.25*BO770)*K770*'Коефіцієнти АТО'!S770*Параметри!$K$20/1000</f>
        <v>0</v>
      </c>
      <c r="BT770" s="29">
        <f t="shared" si="106"/>
        <v>0</v>
      </c>
      <c r="BU770" s="40">
        <f>ROUNDUP('Дані з ДІСО'!AG770/Параметри!$K$71,0)</f>
        <v>0</v>
      </c>
      <c r="BV770" s="40">
        <f t="shared" si="107"/>
        <v>0</v>
      </c>
      <c r="BW770" s="40">
        <f>IF('Дані з ДІСО'!AG770=0,0,'Дані з ДІСО'!AJ770/'Дані з ДІСО'!AG770)</f>
        <v>0</v>
      </c>
      <c r="BX770" s="29">
        <f>BV770*(1+0.25*BW770)*Параметри!$K$51</f>
        <v>0</v>
      </c>
      <c r="BY770" s="29">
        <f>ROUND(IF(Параметри!$K$77="No",CC770,CC770*Параметри!$K$78)+AG770,1)</f>
        <v>16971.400000000001</v>
      </c>
      <c r="BZ770" s="29">
        <f>ROUND(IF(Параметри!$K$77="No",BF770,BF770*Параметри!$K$78),1)</f>
        <v>0</v>
      </c>
      <c r="CA770" s="29">
        <f>ROUND(IF(Параметри!$K$77="No",BI770,BI770*Параметри!$K$78),1)</f>
        <v>0</v>
      </c>
      <c r="CB770" s="29">
        <f>ROUND(IF(Параметри!$K$77="No",BJ770,BJ770*Параметри!$K$78),1)</f>
        <v>0</v>
      </c>
      <c r="CC770" s="29">
        <f t="shared" ref="CC770:CC833" si="110">U770+AF770+AK770+AO770+AS770+AW770+BB770+BT770+BX770</f>
        <v>18857.058424268595</v>
      </c>
    </row>
    <row r="771" spans="1:81">
      <c r="A771" s="9">
        <v>770</v>
      </c>
      <c r="B771" s="9" t="s">
        <v>3148</v>
      </c>
      <c r="C771" s="9" t="s">
        <v>3148</v>
      </c>
      <c r="D771" s="9" t="s">
        <v>3843</v>
      </c>
      <c r="E771" s="9" t="s">
        <v>24</v>
      </c>
      <c r="F771" s="9" t="s">
        <v>3260</v>
      </c>
      <c r="G771" s="9" t="s">
        <v>1612</v>
      </c>
      <c r="H771" s="29">
        <f>SUM('Дані з ДІСО'!J771:L771)</f>
        <v>633</v>
      </c>
      <c r="I771" s="29">
        <f>SUM('Дані з ДІСО'!G771:I771)</f>
        <v>41</v>
      </c>
      <c r="J771" s="29">
        <f>SUM('Дані з ДІСО'!P771:R771)</f>
        <v>15</v>
      </c>
      <c r="K771" s="29">
        <f>SUM('Дані з ДІСО'!V771:X771)</f>
        <v>0</v>
      </c>
      <c r="L771" s="40">
        <f>ROUNDUP('Дані з ДІСО'!J771/'Коефіцієнти АТО'!$R771,0)</f>
        <v>18</v>
      </c>
      <c r="M771" s="40">
        <f>ROUNDUP('Дані з ДІСО'!K771/'Коефіцієнти АТО'!$R771,0)</f>
        <v>24</v>
      </c>
      <c r="N771" s="40">
        <f>ROUNDUP('Дані з ДІСО'!L771/'Коефіцієнти АТО'!$R771,0)</f>
        <v>8</v>
      </c>
      <c r="O771" s="59">
        <f>(L771*Параметри!$K$32+M771*Параметри!$L$32+N771*Параметри!$M$32)/18</f>
        <v>82.377777777777794</v>
      </c>
      <c r="P771" s="41">
        <f>IF(H771=0,"",'Дані з ДІСО'!Y771/H771)</f>
        <v>0</v>
      </c>
      <c r="Q771" s="29">
        <f>IF(H771=0,"",(1+0.25*P771)*O771*Параметри!$K$51)</f>
        <v>16872.63382088338</v>
      </c>
      <c r="R771" s="29">
        <f>IF(H771=0,"",Q771*'Коефіцієнти АТО'!T771)</f>
        <v>286.83477495501751</v>
      </c>
      <c r="S771" s="29">
        <f>IF(H771=0,"",H771*(1+0.25*P771)*Параметри!$K$66*Параметри!$K$20/1000)</f>
        <v>0</v>
      </c>
      <c r="T771" s="29">
        <f>IF(H771=0,"",H771*(1+0.25*P771)*'Коефіцієнти АТО'!$S771*Параметри!$K$20/1000)</f>
        <v>3192.8243414931885</v>
      </c>
      <c r="U771" s="29">
        <f t="shared" ref="U771:U834" si="111">IF(H771=0,0,SUM(Q771:T771))</f>
        <v>20352.292937331586</v>
      </c>
      <c r="V771" s="29">
        <f t="shared" ref="V771:V834" si="112">U771</f>
        <v>20352.292937331586</v>
      </c>
      <c r="W771" s="40">
        <f>ROUNDUP('Дані з ДІСО'!P771/Параметри!$K$24,0)</f>
        <v>0</v>
      </c>
      <c r="X771" s="40">
        <f>ROUNDUP('Дані з ДІСО'!Q771/Параметри!$K$24,0)</f>
        <v>2</v>
      </c>
      <c r="Y771" s="40">
        <f>ROUNDUP('Дані з ДІСО'!R771/Параметри!$K$24,0)</f>
        <v>0</v>
      </c>
      <c r="Z771" s="59">
        <f>(W771*Параметри!$K$33+X771*Параметри!$L$33+Y771*Параметри!$M$33)/18</f>
        <v>4</v>
      </c>
      <c r="AA771" s="41">
        <f>IF(J771=0,0,'Дані з ДІСО'!AA771/J771)</f>
        <v>0</v>
      </c>
      <c r="AB771" s="29">
        <f>(1+0.25*AA771)*Z771*Параметри!$K$51</f>
        <v>819.28084374399998</v>
      </c>
      <c r="AC771" s="29">
        <f>AB771*'Коефіцієнти АТО'!U771</f>
        <v>38.506199655967997</v>
      </c>
      <c r="AD771" s="29">
        <f>J771*(1+0.25*AA771)*Параметри!$K$66*Параметри!$K$20/1000</f>
        <v>0</v>
      </c>
      <c r="AE771" s="29">
        <f>(1+0.25*AA771)*J771*'Коефіцієнти АТО'!S771*Параметри!$K$20/1000</f>
        <v>75.659344585146656</v>
      </c>
      <c r="AF771" s="29">
        <f t="shared" si="108"/>
        <v>933.4463879851146</v>
      </c>
      <c r="AG771" s="29">
        <v>0</v>
      </c>
      <c r="AH771" s="40">
        <v>2</v>
      </c>
      <c r="AI771" s="40">
        <v>0</v>
      </c>
      <c r="AJ771" s="40">
        <f t="shared" si="109"/>
        <v>0</v>
      </c>
      <c r="AK771" s="29">
        <f>(AH771+AI771)*(1+0.25*AJ771)*Параметри!$K$53</f>
        <v>358.85855139200009</v>
      </c>
      <c r="AL771" s="29">
        <f>ROUNDUP(('Дані з ДІСО'!AU771+'Дані з ДІСО'!AW771)/Параметри!$K$28,0)</f>
        <v>0</v>
      </c>
      <c r="AM771" s="64">
        <f>AL771*Параметри!$M$35/18</f>
        <v>0</v>
      </c>
      <c r="AN771" s="29">
        <f>IF(AL771=0,0,'Дані з ДІСО'!AW771/SUM('Дані з ДІСО'!AU771,'Дані з ДІСО'!AW771))</f>
        <v>0</v>
      </c>
      <c r="AO771" s="29">
        <f>(1+0.25*AN771)*AM771*Параметри!$K$51</f>
        <v>0</v>
      </c>
      <c r="AP771" s="40">
        <f>ROUNDUP(('Дані з ДІСО'!AE771+'Дані не з ДІСО'!E771+'Дані не з ДІСО'!G771)/Параметри!$K$69,0)</f>
        <v>0</v>
      </c>
      <c r="AQ771" s="40">
        <f t="shared" ref="AQ771:AQ834" si="113">AP771*2</f>
        <v>0</v>
      </c>
      <c r="AR771" s="40">
        <f>IF(AP771=0,0,('Дані з ДІСО'!AH771+'Дані не з ДІСО'!G771)/('Дані з ДІСО'!AE771+'Дані не з ДІСО'!E771+'Дані не з ДІСО'!G771))</f>
        <v>0</v>
      </c>
      <c r="AS771" s="29">
        <f>AQ771*(1+0.25*AR771)*Параметри!$K$51</f>
        <v>0</v>
      </c>
      <c r="AT771" s="40">
        <f>ROUNDUP('Дані з ДІСО'!AF771/Параметри!$K$70,0)</f>
        <v>0</v>
      </c>
      <c r="AU771" s="40">
        <f t="shared" ref="AU771:AU834" si="114">AT771*2</f>
        <v>0</v>
      </c>
      <c r="AV771" s="40">
        <f>IF(AT771=0,0,'Дані з ДІСО'!AI771/'Дані з ДІСО'!AF771)</f>
        <v>0</v>
      </c>
      <c r="AW771" s="29">
        <f>AU771*(1+0.25*AV771)*Параметри!$K$51</f>
        <v>0</v>
      </c>
      <c r="AX771" s="40">
        <f>ROUNDUP('Дані з ДІСО'!AR771/Параметри!$K$29,0)</f>
        <v>0</v>
      </c>
      <c r="AY771" s="40">
        <f>ROUNDUP('Дані з ДІСО'!AS771/Параметри!$K$29,0)</f>
        <v>0</v>
      </c>
      <c r="AZ771" s="40">
        <f>ROUNDUP('Дані з ДІСО'!AT771/Параметри!$K$29,0)</f>
        <v>0</v>
      </c>
      <c r="BA771" s="64">
        <f>(AX771*Параметри!$K$32+AY771*Параметри!$L$32+AZ771*Параметри!$M$32)/18</f>
        <v>0</v>
      </c>
      <c r="BB771" s="29">
        <f>(BA771*Параметри!$K$51+SUM('Дані з ДІСО'!AR771:AT771)*Параметри!$K$48*Параметри!$K$20/1000)*Параметри!$K$74</f>
        <v>0</v>
      </c>
      <c r="BC771" s="40">
        <f>ROUNDUP(('Дані не з ДІСО'!I771+'Дані не з ДІСО'!K771)/Параметри!$K$26,0)</f>
        <v>0</v>
      </c>
      <c r="BD771" s="29">
        <f>BC771*Параметри!$M$36/18</f>
        <v>0</v>
      </c>
      <c r="BE771" s="40">
        <f>IF(BC771=0,0,'Дані не з ДІСО'!K771/('Дані не з ДІСО'!I771+'Дані не з ДІСО'!K771))</f>
        <v>0</v>
      </c>
      <c r="BF771" s="29">
        <f>(1+0.25*BE771)*BD771*Параметри!$K$51</f>
        <v>0</v>
      </c>
      <c r="BG771" s="40">
        <f>ROUNDUP('Дані не з ДІСО'!M771/Параметри!$K$27,0)</f>
        <v>0</v>
      </c>
      <c r="BH771" s="40">
        <f>BG771*Параметри!$M$37/18</f>
        <v>0</v>
      </c>
      <c r="BI771" s="29">
        <f>BH771*Параметри!$K$51</f>
        <v>0</v>
      </c>
      <c r="BJ771" s="29">
        <f>'Дані не з ДІСО'!N771*Параметри!$K$76</f>
        <v>0</v>
      </c>
      <c r="BK771" s="40">
        <f>ROUNDUP('Дані з ДІСО'!V771/Параметри!$K$25,0)</f>
        <v>0</v>
      </c>
      <c r="BL771" s="40">
        <f>ROUNDUP('Дані з ДІСО'!W771/Параметри!$K$25,0)</f>
        <v>0</v>
      </c>
      <c r="BM771" s="40">
        <f>ROUNDUP('Дані з ДІСО'!X771/Параметри!$K$25,0)</f>
        <v>0</v>
      </c>
      <c r="BN771" s="40">
        <f>(BK771*Параметри!$K$34+BL771*Параметри!$L$34+BM771*Параметри!$M$34)/18</f>
        <v>0</v>
      </c>
      <c r="BO771" s="40">
        <f>IF(K771=0,0,'Дані з ДІСО'!AC771/K771)</f>
        <v>0</v>
      </c>
      <c r="BP771" s="29">
        <f>(1+0.25*BO771)*BN771*Параметри!$K$51</f>
        <v>0</v>
      </c>
      <c r="BQ771" s="29">
        <f>BP771*'Коефіцієнти АТО'!U771</f>
        <v>0</v>
      </c>
      <c r="BR771" s="29">
        <f>K771*(1+0.25*BO771)*Параметри!$K$66*Параметри!$K$20/1000</f>
        <v>0</v>
      </c>
      <c r="BS771" s="29">
        <f>(1+0.25*BO771)*K771*'Коефіцієнти АТО'!S771*Параметри!$K$20/1000</f>
        <v>0</v>
      </c>
      <c r="BT771" s="29">
        <f t="shared" ref="BT771:BT834" si="115">SUM(BP771:BS771)</f>
        <v>0</v>
      </c>
      <c r="BU771" s="40">
        <f>ROUNDUP('Дані з ДІСО'!AG771/Параметри!$K$71,0)</f>
        <v>0</v>
      </c>
      <c r="BV771" s="40">
        <f t="shared" ref="BV771:BV834" si="116">BU771*2</f>
        <v>0</v>
      </c>
      <c r="BW771" s="40">
        <f>IF('Дані з ДІСО'!AG771=0,0,'Дані з ДІСО'!AJ771/'Дані з ДІСО'!AG771)</f>
        <v>0</v>
      </c>
      <c r="BX771" s="29">
        <f>BV771*(1+0.25*BW771)*Параметри!$K$51</f>
        <v>0</v>
      </c>
      <c r="BY771" s="29">
        <f>ROUND(IF(Параметри!$K$77="No",CC771,CC771*Параметри!$K$78)+AG771,1)</f>
        <v>19480.099999999999</v>
      </c>
      <c r="BZ771" s="29">
        <f>ROUND(IF(Параметри!$K$77="No",BF771,BF771*Параметри!$K$78),1)</f>
        <v>0</v>
      </c>
      <c r="CA771" s="29">
        <f>ROUND(IF(Параметри!$K$77="No",BI771,BI771*Параметри!$K$78),1)</f>
        <v>0</v>
      </c>
      <c r="CB771" s="29">
        <f>ROUND(IF(Параметри!$K$77="No",BJ771,BJ771*Параметри!$K$78),1)</f>
        <v>0</v>
      </c>
      <c r="CC771" s="29">
        <f t="shared" si="110"/>
        <v>21644.5978767087</v>
      </c>
    </row>
    <row r="772" spans="1:81">
      <c r="A772" s="9">
        <v>771</v>
      </c>
      <c r="B772" s="9" t="s">
        <v>3148</v>
      </c>
      <c r="C772" s="9" t="s">
        <v>3148</v>
      </c>
      <c r="D772" s="9" t="s">
        <v>3843</v>
      </c>
      <c r="E772" s="9" t="s">
        <v>24</v>
      </c>
      <c r="F772" s="9" t="s">
        <v>3871</v>
      </c>
      <c r="G772" s="9" t="s">
        <v>1614</v>
      </c>
      <c r="H772" s="29">
        <f>SUM('Дані з ДІСО'!J772:L772)</f>
        <v>786</v>
      </c>
      <c r="I772" s="29">
        <f>SUM('Дані з ДІСО'!G772:I772)</f>
        <v>56</v>
      </c>
      <c r="J772" s="29">
        <f>SUM('Дані з ДІСО'!P772:R772)</f>
        <v>0</v>
      </c>
      <c r="K772" s="29">
        <f>SUM('Дані з ДІСО'!V772:X772)</f>
        <v>0</v>
      </c>
      <c r="L772" s="40">
        <f>ROUNDUP('Дані з ДІСО'!J772/'Коефіцієнти АТО'!$R772,0)</f>
        <v>22</v>
      </c>
      <c r="M772" s="40">
        <f>ROUNDUP('Дані з ДІСО'!K772/'Коефіцієнти АТО'!$R772,0)</f>
        <v>34</v>
      </c>
      <c r="N772" s="40">
        <f>ROUNDUP('Дані з ДІСО'!L772/'Коефіцієнти АТО'!$R772,0)</f>
        <v>8</v>
      </c>
      <c r="O772" s="59">
        <f>(L772*Параметри!$K$32+M772*Параметри!$L$32+N772*Параметри!$M$32)/18</f>
        <v>105.65555555555557</v>
      </c>
      <c r="P772" s="41">
        <f>IF(H772=0,"",'Дані з ДІСО'!Y772/H772)</f>
        <v>0</v>
      </c>
      <c r="Q772" s="29">
        <f>IF(H772=0,"",(1+0.25*P772)*O772*Параметри!$K$51)</f>
        <v>21640.393175449157</v>
      </c>
      <c r="R772" s="29">
        <f>IF(H772=0,"",Q772*'Коефіцієнти АТО'!T772)</f>
        <v>367.8866839826357</v>
      </c>
      <c r="S772" s="29">
        <f>IF(H772=0,"",H772*(1+0.25*P772)*Параметри!$K$66*Параметри!$K$20/1000)</f>
        <v>0</v>
      </c>
      <c r="T772" s="29">
        <f>IF(H772=0,"",H772*(1+0.25*P772)*'Коефіцієнти АТО'!$S772*Параметри!$K$20/1000)</f>
        <v>3964.549656261685</v>
      </c>
      <c r="U772" s="29">
        <f t="shared" si="111"/>
        <v>25972.82951569348</v>
      </c>
      <c r="V772" s="29">
        <f t="shared" si="112"/>
        <v>25972.82951569348</v>
      </c>
      <c r="W772" s="40">
        <f>ROUNDUP('Дані з ДІСО'!P772/Параметри!$K$24,0)</f>
        <v>0</v>
      </c>
      <c r="X772" s="40">
        <f>ROUNDUP('Дані з ДІСО'!Q772/Параметри!$K$24,0)</f>
        <v>0</v>
      </c>
      <c r="Y772" s="40">
        <f>ROUNDUP('Дані з ДІСО'!R772/Параметри!$K$24,0)</f>
        <v>0</v>
      </c>
      <c r="Z772" s="59">
        <f>(W772*Параметри!$K$33+X772*Параметри!$L$33+Y772*Параметри!$M$33)/18</f>
        <v>0</v>
      </c>
      <c r="AA772" s="41">
        <f>IF(J772=0,0,'Дані з ДІСО'!AA772/J772)</f>
        <v>0</v>
      </c>
      <c r="AB772" s="29">
        <f>(1+0.25*AA772)*Z772*Параметри!$K$51</f>
        <v>0</v>
      </c>
      <c r="AC772" s="29">
        <f>AB772*'Коефіцієнти АТО'!U772</f>
        <v>0</v>
      </c>
      <c r="AD772" s="29">
        <f>J772*(1+0.25*AA772)*Параметри!$K$66*Параметри!$K$20/1000</f>
        <v>0</v>
      </c>
      <c r="AE772" s="29">
        <f>(1+0.25*AA772)*J772*'Коефіцієнти АТО'!S772*Параметри!$K$20/1000</f>
        <v>0</v>
      </c>
      <c r="AF772" s="29">
        <f t="shared" si="108"/>
        <v>0</v>
      </c>
      <c r="AG772" s="29">
        <v>0</v>
      </c>
      <c r="AH772" s="40">
        <v>2</v>
      </c>
      <c r="AI772" s="40">
        <v>0</v>
      </c>
      <c r="AJ772" s="40">
        <f t="shared" si="109"/>
        <v>0</v>
      </c>
      <c r="AK772" s="29">
        <f>(AH772+AI772)*(1+0.25*AJ772)*Параметри!$K$53</f>
        <v>358.85855139200009</v>
      </c>
      <c r="AL772" s="29">
        <f>ROUNDUP(('Дані з ДІСО'!AU772+'Дані з ДІСО'!AW772)/Параметри!$K$28,0)</f>
        <v>0</v>
      </c>
      <c r="AM772" s="64">
        <f>AL772*Параметри!$M$35/18</f>
        <v>0</v>
      </c>
      <c r="AN772" s="29">
        <f>IF(AL772=0,0,'Дані з ДІСО'!AW772/SUM('Дані з ДІСО'!AU772,'Дані з ДІСО'!AW772))</f>
        <v>0</v>
      </c>
      <c r="AO772" s="29">
        <f>(1+0.25*AN772)*AM772*Параметри!$K$51</f>
        <v>0</v>
      </c>
      <c r="AP772" s="40">
        <f>ROUNDUP(('Дані з ДІСО'!AE772+'Дані не з ДІСО'!E772+'Дані не з ДІСО'!G772)/Параметри!$K$69,0)</f>
        <v>0</v>
      </c>
      <c r="AQ772" s="40">
        <f t="shared" si="113"/>
        <v>0</v>
      </c>
      <c r="AR772" s="40">
        <f>IF(AP772=0,0,('Дані з ДІСО'!AH772+'Дані не з ДІСО'!G772)/('Дані з ДІСО'!AE772+'Дані не з ДІСО'!E772+'Дані не з ДІСО'!G772))</f>
        <v>0</v>
      </c>
      <c r="AS772" s="29">
        <f>AQ772*(1+0.25*AR772)*Параметри!$K$51</f>
        <v>0</v>
      </c>
      <c r="AT772" s="40">
        <f>ROUNDUP('Дані з ДІСО'!AF772/Параметри!$K$70,0)</f>
        <v>0</v>
      </c>
      <c r="AU772" s="40">
        <f t="shared" si="114"/>
        <v>0</v>
      </c>
      <c r="AV772" s="40">
        <f>IF(AT772=0,0,'Дані з ДІСО'!AI772/'Дані з ДІСО'!AF772)</f>
        <v>0</v>
      </c>
      <c r="AW772" s="29">
        <f>AU772*(1+0.25*AV772)*Параметри!$K$51</f>
        <v>0</v>
      </c>
      <c r="AX772" s="40">
        <f>ROUNDUP('Дані з ДІСО'!AR772/Параметри!$K$29,0)</f>
        <v>0</v>
      </c>
      <c r="AY772" s="40">
        <f>ROUNDUP('Дані з ДІСО'!AS772/Параметри!$K$29,0)</f>
        <v>0</v>
      </c>
      <c r="AZ772" s="40">
        <f>ROUNDUP('Дані з ДІСО'!AT772/Параметри!$K$29,0)</f>
        <v>0</v>
      </c>
      <c r="BA772" s="64">
        <f>(AX772*Параметри!$K$32+AY772*Параметри!$L$32+AZ772*Параметри!$M$32)/18</f>
        <v>0</v>
      </c>
      <c r="BB772" s="29">
        <f>(BA772*Параметри!$K$51+SUM('Дані з ДІСО'!AR772:AT772)*Параметри!$K$48*Параметри!$K$20/1000)*Параметри!$K$74</f>
        <v>0</v>
      </c>
      <c r="BC772" s="40">
        <f>ROUNDUP(('Дані не з ДІСО'!I772+'Дані не з ДІСО'!K772)/Параметри!$K$26,0)</f>
        <v>0</v>
      </c>
      <c r="BD772" s="29">
        <f>BC772*Параметри!$M$36/18</f>
        <v>0</v>
      </c>
      <c r="BE772" s="40">
        <f>IF(BC772=0,0,'Дані не з ДІСО'!K772/('Дані не з ДІСО'!I772+'Дані не з ДІСО'!K772))</f>
        <v>0</v>
      </c>
      <c r="BF772" s="29">
        <f>(1+0.25*BE772)*BD772*Параметри!$K$51</f>
        <v>0</v>
      </c>
      <c r="BG772" s="40">
        <f>ROUNDUP('Дані не з ДІСО'!M772/Параметри!$K$27,0)</f>
        <v>0</v>
      </c>
      <c r="BH772" s="40">
        <f>BG772*Параметри!$M$37/18</f>
        <v>0</v>
      </c>
      <c r="BI772" s="29">
        <f>BH772*Параметри!$K$51</f>
        <v>0</v>
      </c>
      <c r="BJ772" s="29">
        <f>'Дані не з ДІСО'!N772*Параметри!$K$76</f>
        <v>0</v>
      </c>
      <c r="BK772" s="40">
        <f>ROUNDUP('Дані з ДІСО'!V772/Параметри!$K$25,0)</f>
        <v>0</v>
      </c>
      <c r="BL772" s="40">
        <f>ROUNDUP('Дані з ДІСО'!W772/Параметри!$K$25,0)</f>
        <v>0</v>
      </c>
      <c r="BM772" s="40">
        <f>ROUNDUP('Дані з ДІСО'!X772/Параметри!$K$25,0)</f>
        <v>0</v>
      </c>
      <c r="BN772" s="40">
        <f>(BK772*Параметри!$K$34+BL772*Параметри!$L$34+BM772*Параметри!$M$34)/18</f>
        <v>0</v>
      </c>
      <c r="BO772" s="40">
        <f>IF(K772=0,0,'Дані з ДІСО'!AC772/K772)</f>
        <v>0</v>
      </c>
      <c r="BP772" s="29">
        <f>(1+0.25*BO772)*BN772*Параметри!$K$51</f>
        <v>0</v>
      </c>
      <c r="BQ772" s="29">
        <f>BP772*'Коефіцієнти АТО'!U772</f>
        <v>0</v>
      </c>
      <c r="BR772" s="29">
        <f>K772*(1+0.25*BO772)*Параметри!$K$66*Параметри!$K$20/1000</f>
        <v>0</v>
      </c>
      <c r="BS772" s="29">
        <f>(1+0.25*BO772)*K772*'Коефіцієнти АТО'!S772*Параметри!$K$20/1000</f>
        <v>0</v>
      </c>
      <c r="BT772" s="29">
        <f t="shared" si="115"/>
        <v>0</v>
      </c>
      <c r="BU772" s="40">
        <f>ROUNDUP('Дані з ДІСО'!AG772/Параметри!$K$71,0)</f>
        <v>0</v>
      </c>
      <c r="BV772" s="40">
        <f t="shared" si="116"/>
        <v>0</v>
      </c>
      <c r="BW772" s="40">
        <f>IF('Дані з ДІСО'!AG772=0,0,'Дані з ДІСО'!AJ772/'Дані з ДІСО'!AG772)</f>
        <v>0</v>
      </c>
      <c r="BX772" s="29">
        <f>BV772*(1+0.25*BW772)*Параметри!$K$51</f>
        <v>0</v>
      </c>
      <c r="BY772" s="29">
        <f>ROUND(IF(Параметри!$K$77="No",CC772,CC772*Параметри!$K$78)+AG772,1)</f>
        <v>23698.5</v>
      </c>
      <c r="BZ772" s="29">
        <f>ROUND(IF(Параметри!$K$77="No",BF772,BF772*Параметри!$K$78),1)</f>
        <v>0</v>
      </c>
      <c r="CA772" s="29">
        <f>ROUND(IF(Параметри!$K$77="No",BI772,BI772*Параметри!$K$78),1)</f>
        <v>0</v>
      </c>
      <c r="CB772" s="29">
        <f>ROUND(IF(Параметри!$K$77="No",BJ772,BJ772*Параметри!$K$78),1)</f>
        <v>0</v>
      </c>
      <c r="CC772" s="29">
        <f t="shared" si="110"/>
        <v>26331.688067085481</v>
      </c>
    </row>
    <row r="773" spans="1:81">
      <c r="A773" s="9">
        <v>772</v>
      </c>
      <c r="B773" s="9" t="s">
        <v>3148</v>
      </c>
      <c r="C773" s="9" t="s">
        <v>3148</v>
      </c>
      <c r="D773" s="9" t="s">
        <v>3843</v>
      </c>
      <c r="E773" s="9" t="s">
        <v>24</v>
      </c>
      <c r="F773" s="9" t="s">
        <v>3872</v>
      </c>
      <c r="G773" s="9" t="s">
        <v>1616</v>
      </c>
      <c r="H773" s="29">
        <f>SUM('Дані з ДІСО'!J773:L773)</f>
        <v>526</v>
      </c>
      <c r="I773" s="29">
        <f>SUM('Дані з ДІСО'!G773:I773)</f>
        <v>51</v>
      </c>
      <c r="J773" s="29">
        <f>SUM('Дані з ДІСО'!P773:R773)</f>
        <v>0</v>
      </c>
      <c r="K773" s="29">
        <f>SUM('Дані з ДІСО'!V773:X773)</f>
        <v>0</v>
      </c>
      <c r="L773" s="40">
        <f>ROUNDUP('Дані з ДІСО'!J773/'Коефіцієнти АТО'!$R773,0)</f>
        <v>19</v>
      </c>
      <c r="M773" s="40">
        <f>ROUNDUP('Дані з ДІСО'!K773/'Коефіцієнти АТО'!$R773,0)</f>
        <v>24</v>
      </c>
      <c r="N773" s="40">
        <f>ROUNDUP('Дані з ДІСО'!L773/'Коефіцієнти АТО'!$R773,0)</f>
        <v>5</v>
      </c>
      <c r="O773" s="59">
        <f>(L773*Параметри!$K$32+M773*Параметри!$L$32+N773*Параметри!$M$32)/18</f>
        <v>77.738888888888894</v>
      </c>
      <c r="P773" s="41">
        <f>IF(H773=0,"",'Дані з ДІСО'!Y773/H773)</f>
        <v>0</v>
      </c>
      <c r="Q773" s="29">
        <f>IF(H773=0,"",(1+0.25*P773)*O773*Параметри!$K$51)</f>
        <v>15922.495620152489</v>
      </c>
      <c r="R773" s="29">
        <f>IF(H773=0,"",Q773*'Коефіцієнти АТО'!T773)</f>
        <v>270.68242554259234</v>
      </c>
      <c r="S773" s="29">
        <f>IF(H773=0,"",H773*(1+0.25*P773)*Параметри!$K$66*Параметри!$K$20/1000)</f>
        <v>0</v>
      </c>
      <c r="T773" s="29">
        <f>IF(H773=0,"",H773*(1+0.25*P773)*'Коефіцієнти АТО'!$S773*Параметри!$K$20/1000)</f>
        <v>2653.1210167858094</v>
      </c>
      <c r="U773" s="29">
        <f t="shared" si="111"/>
        <v>18846.299062480892</v>
      </c>
      <c r="V773" s="29">
        <f t="shared" si="112"/>
        <v>18846.299062480892</v>
      </c>
      <c r="W773" s="40">
        <f>ROUNDUP('Дані з ДІСО'!P773/Параметри!$K$24,0)</f>
        <v>0</v>
      </c>
      <c r="X773" s="40">
        <f>ROUNDUP('Дані з ДІСО'!Q773/Параметри!$K$24,0)</f>
        <v>0</v>
      </c>
      <c r="Y773" s="40">
        <f>ROUNDUP('Дані з ДІСО'!R773/Параметри!$K$24,0)</f>
        <v>0</v>
      </c>
      <c r="Z773" s="59">
        <f>(W773*Параметри!$K$33+X773*Параметри!$L$33+Y773*Параметри!$M$33)/18</f>
        <v>0</v>
      </c>
      <c r="AA773" s="41">
        <f>IF(J773=0,0,'Дані з ДІСО'!AA773/J773)</f>
        <v>0</v>
      </c>
      <c r="AB773" s="29">
        <f>(1+0.25*AA773)*Z773*Параметри!$K$51</f>
        <v>0</v>
      </c>
      <c r="AC773" s="29">
        <f>AB773*'Коефіцієнти АТО'!U773</f>
        <v>0</v>
      </c>
      <c r="AD773" s="29">
        <f>J773*(1+0.25*AA773)*Параметри!$K$66*Параметри!$K$20/1000</f>
        <v>0</v>
      </c>
      <c r="AE773" s="29">
        <f>(1+0.25*AA773)*J773*'Коефіцієнти АТО'!S773*Параметри!$K$20/1000</f>
        <v>0</v>
      </c>
      <c r="AF773" s="29">
        <f t="shared" si="108"/>
        <v>0</v>
      </c>
      <c r="AG773" s="29">
        <v>0</v>
      </c>
      <c r="AH773" s="40">
        <v>3</v>
      </c>
      <c r="AI773" s="40">
        <v>0</v>
      </c>
      <c r="AJ773" s="40">
        <f t="shared" si="109"/>
        <v>0</v>
      </c>
      <c r="AK773" s="29">
        <f>(AH773+AI773)*(1+0.25*AJ773)*Параметри!$K$53</f>
        <v>538.28782708800009</v>
      </c>
      <c r="AL773" s="29">
        <f>ROUNDUP(('Дані з ДІСО'!AU773+'Дані з ДІСО'!AW773)/Параметри!$K$28,0)</f>
        <v>0</v>
      </c>
      <c r="AM773" s="64">
        <f>AL773*Параметри!$M$35/18</f>
        <v>0</v>
      </c>
      <c r="AN773" s="29">
        <f>IF(AL773=0,0,'Дані з ДІСО'!AW773/SUM('Дані з ДІСО'!AU773,'Дані з ДІСО'!AW773))</f>
        <v>0</v>
      </c>
      <c r="AO773" s="29">
        <f>(1+0.25*AN773)*AM773*Параметри!$K$51</f>
        <v>0</v>
      </c>
      <c r="AP773" s="40">
        <f>ROUNDUP(('Дані з ДІСО'!AE773+'Дані не з ДІСО'!E773+'Дані не з ДІСО'!G773)/Параметри!$K$69,0)</f>
        <v>0</v>
      </c>
      <c r="AQ773" s="40">
        <f t="shared" si="113"/>
        <v>0</v>
      </c>
      <c r="AR773" s="40">
        <f>IF(AP773=0,0,('Дані з ДІСО'!AH773+'Дані не з ДІСО'!G773)/('Дані з ДІСО'!AE773+'Дані не з ДІСО'!E773+'Дані не з ДІСО'!G773))</f>
        <v>0</v>
      </c>
      <c r="AS773" s="29">
        <f>AQ773*(1+0.25*AR773)*Параметри!$K$51</f>
        <v>0</v>
      </c>
      <c r="AT773" s="40">
        <f>ROUNDUP('Дані з ДІСО'!AF773/Параметри!$K$70,0)</f>
        <v>0</v>
      </c>
      <c r="AU773" s="40">
        <f t="shared" si="114"/>
        <v>0</v>
      </c>
      <c r="AV773" s="40">
        <f>IF(AT773=0,0,'Дані з ДІСО'!AI773/'Дані з ДІСО'!AF773)</f>
        <v>0</v>
      </c>
      <c r="AW773" s="29">
        <f>AU773*(1+0.25*AV773)*Параметри!$K$51</f>
        <v>0</v>
      </c>
      <c r="AX773" s="40">
        <f>ROUNDUP('Дані з ДІСО'!AR773/Параметри!$K$29,0)</f>
        <v>0</v>
      </c>
      <c r="AY773" s="40">
        <f>ROUNDUP('Дані з ДІСО'!AS773/Параметри!$K$29,0)</f>
        <v>0</v>
      </c>
      <c r="AZ773" s="40">
        <f>ROUNDUP('Дані з ДІСО'!AT773/Параметри!$K$29,0)</f>
        <v>0</v>
      </c>
      <c r="BA773" s="64">
        <f>(AX773*Параметри!$K$32+AY773*Параметри!$L$32+AZ773*Параметри!$M$32)/18</f>
        <v>0</v>
      </c>
      <c r="BB773" s="29">
        <f>(BA773*Параметри!$K$51+SUM('Дані з ДІСО'!AR773:AT773)*Параметри!$K$48*Параметри!$K$20/1000)*Параметри!$K$74</f>
        <v>0</v>
      </c>
      <c r="BC773" s="40">
        <f>ROUNDUP(('Дані не з ДІСО'!I773+'Дані не з ДІСО'!K773)/Параметри!$K$26,0)</f>
        <v>0</v>
      </c>
      <c r="BD773" s="29">
        <f>BC773*Параметри!$M$36/18</f>
        <v>0</v>
      </c>
      <c r="BE773" s="40">
        <f>IF(BC773=0,0,'Дані не з ДІСО'!K773/('Дані не з ДІСО'!I773+'Дані не з ДІСО'!K773))</f>
        <v>0</v>
      </c>
      <c r="BF773" s="29">
        <f>(1+0.25*BE773)*BD773*Параметри!$K$51</f>
        <v>0</v>
      </c>
      <c r="BG773" s="40">
        <f>ROUNDUP('Дані не з ДІСО'!M773/Параметри!$K$27,0)</f>
        <v>0</v>
      </c>
      <c r="BH773" s="40">
        <f>BG773*Параметри!$M$37/18</f>
        <v>0</v>
      </c>
      <c r="BI773" s="29">
        <f>BH773*Параметри!$K$51</f>
        <v>0</v>
      </c>
      <c r="BJ773" s="29">
        <f>'Дані не з ДІСО'!N773*Параметри!$K$76</f>
        <v>0</v>
      </c>
      <c r="BK773" s="40">
        <f>ROUNDUP('Дані з ДІСО'!V773/Параметри!$K$25,0)</f>
        <v>0</v>
      </c>
      <c r="BL773" s="40">
        <f>ROUNDUP('Дані з ДІСО'!W773/Параметри!$K$25,0)</f>
        <v>0</v>
      </c>
      <c r="BM773" s="40">
        <f>ROUNDUP('Дані з ДІСО'!X773/Параметри!$K$25,0)</f>
        <v>0</v>
      </c>
      <c r="BN773" s="40">
        <f>(BK773*Параметри!$K$34+BL773*Параметри!$L$34+BM773*Параметри!$M$34)/18</f>
        <v>0</v>
      </c>
      <c r="BO773" s="40">
        <f>IF(K773=0,0,'Дані з ДІСО'!AC773/K773)</f>
        <v>0</v>
      </c>
      <c r="BP773" s="29">
        <f>(1+0.25*BO773)*BN773*Параметри!$K$51</f>
        <v>0</v>
      </c>
      <c r="BQ773" s="29">
        <f>BP773*'Коефіцієнти АТО'!U773</f>
        <v>0</v>
      </c>
      <c r="BR773" s="29">
        <f>K773*(1+0.25*BO773)*Параметри!$K$66*Параметри!$K$20/1000</f>
        <v>0</v>
      </c>
      <c r="BS773" s="29">
        <f>(1+0.25*BO773)*K773*'Коефіцієнти АТО'!S773*Параметри!$K$20/1000</f>
        <v>0</v>
      </c>
      <c r="BT773" s="29">
        <f t="shared" si="115"/>
        <v>0</v>
      </c>
      <c r="BU773" s="40">
        <f>ROUNDUP('Дані з ДІСО'!AG773/Параметри!$K$71,0)</f>
        <v>0</v>
      </c>
      <c r="BV773" s="40">
        <f t="shared" si="116"/>
        <v>0</v>
      </c>
      <c r="BW773" s="40">
        <f>IF('Дані з ДІСО'!AG773=0,0,'Дані з ДІСО'!AJ773/'Дані з ДІСО'!AG773)</f>
        <v>0</v>
      </c>
      <c r="BX773" s="29">
        <f>BV773*(1+0.25*BW773)*Параметри!$K$51</f>
        <v>0</v>
      </c>
      <c r="BY773" s="29">
        <f>ROUND(IF(Параметри!$K$77="No",CC773,CC773*Параметри!$K$78)+AG773,1)</f>
        <v>17446.099999999999</v>
      </c>
      <c r="BZ773" s="29">
        <f>ROUND(IF(Параметри!$K$77="No",BF773,BF773*Параметри!$K$78),1)</f>
        <v>0</v>
      </c>
      <c r="CA773" s="29">
        <f>ROUND(IF(Параметри!$K$77="No",BI773,BI773*Параметри!$K$78),1)</f>
        <v>0</v>
      </c>
      <c r="CB773" s="29">
        <f>ROUND(IF(Параметри!$K$77="No",BJ773,BJ773*Параметри!$K$78),1)</f>
        <v>0</v>
      </c>
      <c r="CC773" s="29">
        <f t="shared" si="110"/>
        <v>19384.586889568891</v>
      </c>
    </row>
    <row r="774" spans="1:81">
      <c r="A774" s="9">
        <v>773</v>
      </c>
      <c r="B774" s="9" t="s">
        <v>3148</v>
      </c>
      <c r="C774" s="9" t="s">
        <v>3148</v>
      </c>
      <c r="D774" s="9" t="s">
        <v>3843</v>
      </c>
      <c r="E774" s="9" t="s">
        <v>24</v>
      </c>
      <c r="F774" s="9" t="s">
        <v>3292</v>
      </c>
      <c r="G774" s="9" t="s">
        <v>1618</v>
      </c>
      <c r="H774" s="29">
        <f>SUM('Дані з ДІСО'!J774:L774)</f>
        <v>508.5</v>
      </c>
      <c r="I774" s="29">
        <f>SUM('Дані з ДІСО'!G774:I774)</f>
        <v>58</v>
      </c>
      <c r="J774" s="29">
        <f>SUM('Дані з ДІСО'!P774:R774)</f>
        <v>0</v>
      </c>
      <c r="K774" s="29">
        <f>SUM('Дані з ДІСО'!V774:X774)</f>
        <v>0</v>
      </c>
      <c r="L774" s="40">
        <f>ROUNDUP('Дані з ДІСО'!J774/'Коефіцієнти АТО'!$R774,0)</f>
        <v>19</v>
      </c>
      <c r="M774" s="40">
        <f>ROUNDUP('Дані з ДІСО'!K774/'Коефіцієнти АТО'!$R774,0)</f>
        <v>24</v>
      </c>
      <c r="N774" s="40">
        <f>ROUNDUP('Дані з ДІСО'!L774/'Коефіцієнти АТО'!$R774,0)</f>
        <v>4</v>
      </c>
      <c r="O774" s="59">
        <f>(L774*Параметри!$K$32+M774*Параметри!$L$32+N774*Параметри!$M$32)/18</f>
        <v>75.76666666666668</v>
      </c>
      <c r="P774" s="41">
        <f>IF(H774=0,"",'Дані з ДІСО'!Y774/H774)</f>
        <v>0</v>
      </c>
      <c r="Q774" s="29">
        <f>IF(H774=0,"",(1+0.25*P774)*O774*Параметри!$K$51)</f>
        <v>15518.544648584269</v>
      </c>
      <c r="R774" s="29">
        <f>IF(H774=0,"",Q774*'Коефіцієнти АТО'!T774)</f>
        <v>263.81525902593262</v>
      </c>
      <c r="S774" s="29">
        <f>IF(H774=0,"",H774*(1+0.25*P774)*Параметри!$K$66*Параметри!$K$20/1000)</f>
        <v>0</v>
      </c>
      <c r="T774" s="29">
        <f>IF(H774=0,"",H774*(1+0.25*P774)*'Коефіцієнти АТО'!$S774*Параметри!$K$20/1000)</f>
        <v>2564.8517814364714</v>
      </c>
      <c r="U774" s="29">
        <f t="shared" si="111"/>
        <v>18347.211689046671</v>
      </c>
      <c r="V774" s="29">
        <f t="shared" si="112"/>
        <v>18347.211689046671</v>
      </c>
      <c r="W774" s="40">
        <f>ROUNDUP('Дані з ДІСО'!P774/Параметри!$K$24,0)</f>
        <v>0</v>
      </c>
      <c r="X774" s="40">
        <f>ROUNDUP('Дані з ДІСО'!Q774/Параметри!$K$24,0)</f>
        <v>0</v>
      </c>
      <c r="Y774" s="40">
        <f>ROUNDUP('Дані з ДІСО'!R774/Параметри!$K$24,0)</f>
        <v>0</v>
      </c>
      <c r="Z774" s="59">
        <f>(W774*Параметри!$K$33+X774*Параметри!$L$33+Y774*Параметри!$M$33)/18</f>
        <v>0</v>
      </c>
      <c r="AA774" s="41">
        <f>IF(J774=0,0,'Дані з ДІСО'!AA774/J774)</f>
        <v>0</v>
      </c>
      <c r="AB774" s="29">
        <f>(1+0.25*AA774)*Z774*Параметри!$K$51</f>
        <v>0</v>
      </c>
      <c r="AC774" s="29">
        <f>AB774*'Коефіцієнти АТО'!U774</f>
        <v>0</v>
      </c>
      <c r="AD774" s="29">
        <f>J774*(1+0.25*AA774)*Параметри!$K$66*Параметри!$K$20/1000</f>
        <v>0</v>
      </c>
      <c r="AE774" s="29">
        <f>(1+0.25*AA774)*J774*'Коефіцієнти АТО'!S774*Параметри!$K$20/1000</f>
        <v>0</v>
      </c>
      <c r="AF774" s="29">
        <f t="shared" si="108"/>
        <v>0</v>
      </c>
      <c r="AG774" s="29">
        <v>0</v>
      </c>
      <c r="AH774" s="40">
        <v>1</v>
      </c>
      <c r="AI774" s="40">
        <v>0</v>
      </c>
      <c r="AJ774" s="40">
        <f t="shared" si="109"/>
        <v>0</v>
      </c>
      <c r="AK774" s="29">
        <f>(AH774+AI774)*(1+0.25*AJ774)*Параметри!$K$53</f>
        <v>179.42927569600005</v>
      </c>
      <c r="AL774" s="29">
        <f>ROUNDUP(('Дані з ДІСО'!AU774+'Дані з ДІСО'!AW774)/Параметри!$K$28,0)</f>
        <v>0</v>
      </c>
      <c r="AM774" s="64">
        <f>AL774*Параметри!$M$35/18</f>
        <v>0</v>
      </c>
      <c r="AN774" s="29">
        <f>IF(AL774=0,0,'Дані з ДІСО'!AW774/SUM('Дані з ДІСО'!AU774,'Дані з ДІСО'!AW774))</f>
        <v>0</v>
      </c>
      <c r="AO774" s="29">
        <f>(1+0.25*AN774)*AM774*Параметри!$K$51</f>
        <v>0</v>
      </c>
      <c r="AP774" s="40">
        <f>ROUNDUP(('Дані з ДІСО'!AE774+'Дані не з ДІСО'!E774+'Дані не з ДІСО'!G774)/Параметри!$K$69,0)</f>
        <v>3</v>
      </c>
      <c r="AQ774" s="40">
        <f t="shared" si="113"/>
        <v>6</v>
      </c>
      <c r="AR774" s="40">
        <f>IF(AP774=0,0,('Дані з ДІСО'!AH774+'Дані не з ДІСО'!G774)/('Дані з ДІСО'!AE774+'Дані не з ДІСО'!E774+'Дані не з ДІСО'!G774))</f>
        <v>0</v>
      </c>
      <c r="AS774" s="29">
        <f>AQ774*(1+0.25*AR774)*Параметри!$K$51</f>
        <v>1228.921265616</v>
      </c>
      <c r="AT774" s="40">
        <f>ROUNDUP('Дані з ДІСО'!AF774/Параметри!$K$70,0)</f>
        <v>0</v>
      </c>
      <c r="AU774" s="40">
        <f t="shared" si="114"/>
        <v>0</v>
      </c>
      <c r="AV774" s="40">
        <f>IF(AT774=0,0,'Дані з ДІСО'!AI774/'Дані з ДІСО'!AF774)</f>
        <v>0</v>
      </c>
      <c r="AW774" s="29">
        <f>AU774*(1+0.25*AV774)*Параметри!$K$51</f>
        <v>0</v>
      </c>
      <c r="AX774" s="40">
        <f>ROUNDUP('Дані з ДІСО'!AR774/Параметри!$K$29,0)</f>
        <v>0</v>
      </c>
      <c r="AY774" s="40">
        <f>ROUNDUP('Дані з ДІСО'!AS774/Параметри!$K$29,0)</f>
        <v>0</v>
      </c>
      <c r="AZ774" s="40">
        <f>ROUNDUP('Дані з ДІСО'!AT774/Параметри!$K$29,0)</f>
        <v>0</v>
      </c>
      <c r="BA774" s="64">
        <f>(AX774*Параметри!$K$32+AY774*Параметри!$L$32+AZ774*Параметри!$M$32)/18</f>
        <v>0</v>
      </c>
      <c r="BB774" s="29">
        <f>(BA774*Параметри!$K$51+SUM('Дані з ДІСО'!AR774:AT774)*Параметри!$K$48*Параметри!$K$20/1000)*Параметри!$K$74</f>
        <v>0</v>
      </c>
      <c r="BC774" s="40">
        <f>ROUNDUP(('Дані не з ДІСО'!I774+'Дані не з ДІСО'!K774)/Параметри!$K$26,0)</f>
        <v>0</v>
      </c>
      <c r="BD774" s="29">
        <f>BC774*Параметри!$M$36/18</f>
        <v>0</v>
      </c>
      <c r="BE774" s="40">
        <f>IF(BC774=0,0,'Дані не з ДІСО'!K774/('Дані не з ДІСО'!I774+'Дані не з ДІСО'!K774))</f>
        <v>0</v>
      </c>
      <c r="BF774" s="29">
        <f>(1+0.25*BE774)*BD774*Параметри!$K$51</f>
        <v>0</v>
      </c>
      <c r="BG774" s="40">
        <f>ROUNDUP('Дані не з ДІСО'!M774/Параметри!$K$27,0)</f>
        <v>0</v>
      </c>
      <c r="BH774" s="40">
        <f>BG774*Параметри!$M$37/18</f>
        <v>0</v>
      </c>
      <c r="BI774" s="29">
        <f>BH774*Параметри!$K$51</f>
        <v>0</v>
      </c>
      <c r="BJ774" s="29">
        <f>'Дані не з ДІСО'!N774*Параметри!$K$76</f>
        <v>0</v>
      </c>
      <c r="BK774" s="40">
        <f>ROUNDUP('Дані з ДІСО'!V774/Параметри!$K$25,0)</f>
        <v>0</v>
      </c>
      <c r="BL774" s="40">
        <f>ROUNDUP('Дані з ДІСО'!W774/Параметри!$K$25,0)</f>
        <v>0</v>
      </c>
      <c r="BM774" s="40">
        <f>ROUNDUP('Дані з ДІСО'!X774/Параметри!$K$25,0)</f>
        <v>0</v>
      </c>
      <c r="BN774" s="40">
        <f>(BK774*Параметри!$K$34+BL774*Параметри!$L$34+BM774*Параметри!$M$34)/18</f>
        <v>0</v>
      </c>
      <c r="BO774" s="40">
        <f>IF(K774=0,0,'Дані з ДІСО'!AC774/K774)</f>
        <v>0</v>
      </c>
      <c r="BP774" s="29">
        <f>(1+0.25*BO774)*BN774*Параметри!$K$51</f>
        <v>0</v>
      </c>
      <c r="BQ774" s="29">
        <f>BP774*'Коефіцієнти АТО'!U774</f>
        <v>0</v>
      </c>
      <c r="BR774" s="29">
        <f>K774*(1+0.25*BO774)*Параметри!$K$66*Параметри!$K$20/1000</f>
        <v>0</v>
      </c>
      <c r="BS774" s="29">
        <f>(1+0.25*BO774)*K774*'Коефіцієнти АТО'!S774*Параметри!$K$20/1000</f>
        <v>0</v>
      </c>
      <c r="BT774" s="29">
        <f t="shared" si="115"/>
        <v>0</v>
      </c>
      <c r="BU774" s="40">
        <f>ROUNDUP('Дані з ДІСО'!AG774/Параметри!$K$71,0)</f>
        <v>0</v>
      </c>
      <c r="BV774" s="40">
        <f t="shared" si="116"/>
        <v>0</v>
      </c>
      <c r="BW774" s="40">
        <f>IF('Дані з ДІСО'!AG774=0,0,'Дані з ДІСО'!AJ774/'Дані з ДІСО'!AG774)</f>
        <v>0</v>
      </c>
      <c r="BX774" s="29">
        <f>BV774*(1+0.25*BW774)*Параметри!$K$51</f>
        <v>0</v>
      </c>
      <c r="BY774" s="29">
        <f>ROUND(IF(Параметри!$K$77="No",CC774,CC774*Параметри!$K$78)+AG774,1)</f>
        <v>17780</v>
      </c>
      <c r="BZ774" s="29">
        <f>ROUND(IF(Параметри!$K$77="No",BF774,BF774*Параметри!$K$78),1)</f>
        <v>0</v>
      </c>
      <c r="CA774" s="29">
        <f>ROUND(IF(Параметри!$K$77="No",BI774,BI774*Параметри!$K$78),1)</f>
        <v>0</v>
      </c>
      <c r="CB774" s="29">
        <f>ROUND(IF(Параметри!$K$77="No",BJ774,BJ774*Параметри!$K$78),1)</f>
        <v>0</v>
      </c>
      <c r="CC774" s="29">
        <f t="shared" si="110"/>
        <v>19755.562230358672</v>
      </c>
    </row>
    <row r="775" spans="1:81">
      <c r="A775" s="9">
        <v>774</v>
      </c>
      <c r="B775" s="9" t="s">
        <v>3148</v>
      </c>
      <c r="C775" s="9" t="s">
        <v>3148</v>
      </c>
      <c r="D775" s="9" t="s">
        <v>3843</v>
      </c>
      <c r="E775" s="9" t="s">
        <v>24</v>
      </c>
      <c r="F775" s="9" t="s">
        <v>3873</v>
      </c>
      <c r="G775" s="9" t="s">
        <v>1620</v>
      </c>
      <c r="H775" s="29">
        <f>SUM('Дані з ДІСО'!J775:L775)</f>
        <v>350</v>
      </c>
      <c r="I775" s="29">
        <f>SUM('Дані з ДІСО'!G775:I775)</f>
        <v>40</v>
      </c>
      <c r="J775" s="29">
        <f>SUM('Дані з ДІСО'!P775:R775)</f>
        <v>0</v>
      </c>
      <c r="K775" s="29">
        <f>SUM('Дані з ДІСО'!V775:X775)</f>
        <v>0</v>
      </c>
      <c r="L775" s="40">
        <f>ROUNDUP('Дані з ДІСО'!J775/'Коефіцієнти АТО'!$R775,0)</f>
        <v>14</v>
      </c>
      <c r="M775" s="40">
        <f>ROUNDUP('Дані з ДІСО'!K775/'Коефіцієнти АТО'!$R775,0)</f>
        <v>16</v>
      </c>
      <c r="N775" s="40">
        <f>ROUNDUP('Дані з ДІСО'!L775/'Коефіцієнти АТО'!$R775,0)</f>
        <v>3</v>
      </c>
      <c r="O775" s="59">
        <f>(L775*Параметри!$K$32+M775*Параметри!$L$32+N775*Параметри!$M$32)/18</f>
        <v>52.872222222222227</v>
      </c>
      <c r="P775" s="41">
        <f>IF(H775=0,"",'Дані з ДІСО'!Y775/H775)</f>
        <v>0</v>
      </c>
      <c r="Q775" s="29">
        <f>IF(H775=0,"",(1+0.25*P775)*O775*Параметри!$K$51)</f>
        <v>10829.299708210623</v>
      </c>
      <c r="R775" s="29">
        <f>IF(H775=0,"",Q775*'Коефіцієнти АТО'!T775)</f>
        <v>184.09809503958061</v>
      </c>
      <c r="S775" s="29">
        <f>IF(H775=0,"",H775*(1+0.25*P775)*Параметри!$K$66*Параметри!$K$20/1000)</f>
        <v>0</v>
      </c>
      <c r="T775" s="29">
        <f>IF(H775=0,"",H775*(1+0.25*P775)*'Коефіцієнти АТО'!$S775*Параметри!$K$20/1000)</f>
        <v>1765.3847069867552</v>
      </c>
      <c r="U775" s="29">
        <f t="shared" si="111"/>
        <v>12778.782510236959</v>
      </c>
      <c r="V775" s="29">
        <f t="shared" si="112"/>
        <v>12778.782510236959</v>
      </c>
      <c r="W775" s="40">
        <f>ROUNDUP('Дані з ДІСО'!P775/Параметри!$K$24,0)</f>
        <v>0</v>
      </c>
      <c r="X775" s="40">
        <f>ROUNDUP('Дані з ДІСО'!Q775/Параметри!$K$24,0)</f>
        <v>0</v>
      </c>
      <c r="Y775" s="40">
        <f>ROUNDUP('Дані з ДІСО'!R775/Параметри!$K$24,0)</f>
        <v>0</v>
      </c>
      <c r="Z775" s="59">
        <f>(W775*Параметри!$K$33+X775*Параметри!$L$33+Y775*Параметри!$M$33)/18</f>
        <v>0</v>
      </c>
      <c r="AA775" s="41">
        <f>IF(J775=0,0,'Дані з ДІСО'!AA775/J775)</f>
        <v>0</v>
      </c>
      <c r="AB775" s="29">
        <f>(1+0.25*AA775)*Z775*Параметри!$K$51</f>
        <v>0</v>
      </c>
      <c r="AC775" s="29">
        <f>AB775*'Коефіцієнти АТО'!U775</f>
        <v>0</v>
      </c>
      <c r="AD775" s="29">
        <f>J775*(1+0.25*AA775)*Параметри!$K$66*Параметри!$K$20/1000</f>
        <v>0</v>
      </c>
      <c r="AE775" s="29">
        <f>(1+0.25*AA775)*J775*'Коефіцієнти АТО'!S775*Параметри!$K$20/1000</f>
        <v>0</v>
      </c>
      <c r="AF775" s="29">
        <f t="shared" si="108"/>
        <v>0</v>
      </c>
      <c r="AG775" s="29">
        <v>0</v>
      </c>
      <c r="AH775" s="40">
        <v>0</v>
      </c>
      <c r="AI775" s="40">
        <v>0</v>
      </c>
      <c r="AJ775" s="40">
        <f t="shared" si="109"/>
        <v>0</v>
      </c>
      <c r="AK775" s="29">
        <f>(AH775+AI775)*(1+0.25*AJ775)*Параметри!$K$53</f>
        <v>0</v>
      </c>
      <c r="AL775" s="29">
        <f>ROUNDUP(('Дані з ДІСО'!AU775+'Дані з ДІСО'!AW775)/Параметри!$K$28,0)</f>
        <v>0</v>
      </c>
      <c r="AM775" s="64">
        <f>AL775*Параметри!$M$35/18</f>
        <v>0</v>
      </c>
      <c r="AN775" s="29">
        <f>IF(AL775=0,0,'Дані з ДІСО'!AW775/SUM('Дані з ДІСО'!AU775,'Дані з ДІСО'!AW775))</f>
        <v>0</v>
      </c>
      <c r="AO775" s="29">
        <f>(1+0.25*AN775)*AM775*Параметри!$K$51</f>
        <v>0</v>
      </c>
      <c r="AP775" s="40">
        <f>ROUNDUP(('Дані з ДІСО'!AE775+'Дані не з ДІСО'!E775+'Дані не з ДІСО'!G775)/Параметри!$K$69,0)</f>
        <v>0</v>
      </c>
      <c r="AQ775" s="40">
        <f t="shared" si="113"/>
        <v>0</v>
      </c>
      <c r="AR775" s="40">
        <f>IF(AP775=0,0,('Дані з ДІСО'!AH775+'Дані не з ДІСО'!G775)/('Дані з ДІСО'!AE775+'Дані не з ДІСО'!E775+'Дані не з ДІСО'!G775))</f>
        <v>0</v>
      </c>
      <c r="AS775" s="29">
        <f>AQ775*(1+0.25*AR775)*Параметри!$K$51</f>
        <v>0</v>
      </c>
      <c r="AT775" s="40">
        <f>ROUNDUP('Дані з ДІСО'!AF775/Параметри!$K$70,0)</f>
        <v>0</v>
      </c>
      <c r="AU775" s="40">
        <f t="shared" si="114"/>
        <v>0</v>
      </c>
      <c r="AV775" s="40">
        <f>IF(AT775=0,0,'Дані з ДІСО'!AI775/'Дані з ДІСО'!AF775)</f>
        <v>0</v>
      </c>
      <c r="AW775" s="29">
        <f>AU775*(1+0.25*AV775)*Параметри!$K$51</f>
        <v>0</v>
      </c>
      <c r="AX775" s="40">
        <f>ROUNDUP('Дані з ДІСО'!AR775/Параметри!$K$29,0)</f>
        <v>0</v>
      </c>
      <c r="AY775" s="40">
        <f>ROUNDUP('Дані з ДІСО'!AS775/Параметри!$K$29,0)</f>
        <v>0</v>
      </c>
      <c r="AZ775" s="40">
        <f>ROUNDUP('Дані з ДІСО'!AT775/Параметри!$K$29,0)</f>
        <v>0</v>
      </c>
      <c r="BA775" s="64">
        <f>(AX775*Параметри!$K$32+AY775*Параметри!$L$32+AZ775*Параметри!$M$32)/18</f>
        <v>0</v>
      </c>
      <c r="BB775" s="29">
        <f>(BA775*Параметри!$K$51+SUM('Дані з ДІСО'!AR775:AT775)*Параметри!$K$48*Параметри!$K$20/1000)*Параметри!$K$74</f>
        <v>0</v>
      </c>
      <c r="BC775" s="40">
        <f>ROUNDUP(('Дані не з ДІСО'!I775+'Дані не з ДІСО'!K775)/Параметри!$K$26,0)</f>
        <v>0</v>
      </c>
      <c r="BD775" s="29">
        <f>BC775*Параметри!$M$36/18</f>
        <v>0</v>
      </c>
      <c r="BE775" s="40">
        <f>IF(BC775=0,0,'Дані не з ДІСО'!K775/('Дані не з ДІСО'!I775+'Дані не з ДІСО'!K775))</f>
        <v>0</v>
      </c>
      <c r="BF775" s="29">
        <f>(1+0.25*BE775)*BD775*Параметри!$K$51</f>
        <v>0</v>
      </c>
      <c r="BG775" s="40">
        <f>ROUNDUP('Дані не з ДІСО'!M775/Параметри!$K$27,0)</f>
        <v>0</v>
      </c>
      <c r="BH775" s="40">
        <f>BG775*Параметри!$M$37/18</f>
        <v>0</v>
      </c>
      <c r="BI775" s="29">
        <f>BH775*Параметри!$K$51</f>
        <v>0</v>
      </c>
      <c r="BJ775" s="29">
        <f>'Дані не з ДІСО'!N775*Параметри!$K$76</f>
        <v>0</v>
      </c>
      <c r="BK775" s="40">
        <f>ROUNDUP('Дані з ДІСО'!V775/Параметри!$K$25,0)</f>
        <v>0</v>
      </c>
      <c r="BL775" s="40">
        <f>ROUNDUP('Дані з ДІСО'!W775/Параметри!$K$25,0)</f>
        <v>0</v>
      </c>
      <c r="BM775" s="40">
        <f>ROUNDUP('Дані з ДІСО'!X775/Параметри!$K$25,0)</f>
        <v>0</v>
      </c>
      <c r="BN775" s="40">
        <f>(BK775*Параметри!$K$34+BL775*Параметри!$L$34+BM775*Параметри!$M$34)/18</f>
        <v>0</v>
      </c>
      <c r="BO775" s="40">
        <f>IF(K775=0,0,'Дані з ДІСО'!AC775/K775)</f>
        <v>0</v>
      </c>
      <c r="BP775" s="29">
        <f>(1+0.25*BO775)*BN775*Параметри!$K$51</f>
        <v>0</v>
      </c>
      <c r="BQ775" s="29">
        <f>BP775*'Коефіцієнти АТО'!U775</f>
        <v>0</v>
      </c>
      <c r="BR775" s="29">
        <f>K775*(1+0.25*BO775)*Параметри!$K$66*Параметри!$K$20/1000</f>
        <v>0</v>
      </c>
      <c r="BS775" s="29">
        <f>(1+0.25*BO775)*K775*'Коефіцієнти АТО'!S775*Параметри!$K$20/1000</f>
        <v>0</v>
      </c>
      <c r="BT775" s="29">
        <f t="shared" si="115"/>
        <v>0</v>
      </c>
      <c r="BU775" s="40">
        <f>ROUNDUP('Дані з ДІСО'!AG775/Параметри!$K$71,0)</f>
        <v>0</v>
      </c>
      <c r="BV775" s="40">
        <f t="shared" si="116"/>
        <v>0</v>
      </c>
      <c r="BW775" s="40">
        <f>IF('Дані з ДІСО'!AG775=0,0,'Дані з ДІСО'!AJ775/'Дані з ДІСО'!AG775)</f>
        <v>0</v>
      </c>
      <c r="BX775" s="29">
        <f>BV775*(1+0.25*BW775)*Параметри!$K$51</f>
        <v>0</v>
      </c>
      <c r="BY775" s="29">
        <f>ROUND(IF(Параметри!$K$77="No",CC775,CC775*Параметри!$K$78)+AG775,1)</f>
        <v>11500.9</v>
      </c>
      <c r="BZ775" s="29">
        <f>ROUND(IF(Параметри!$K$77="No",BF775,BF775*Параметри!$K$78),1)</f>
        <v>0</v>
      </c>
      <c r="CA775" s="29">
        <f>ROUND(IF(Параметри!$K$77="No",BI775,BI775*Параметри!$K$78),1)</f>
        <v>0</v>
      </c>
      <c r="CB775" s="29">
        <f>ROUND(IF(Параметри!$K$77="No",BJ775,BJ775*Параметри!$K$78),1)</f>
        <v>0</v>
      </c>
      <c r="CC775" s="29">
        <f t="shared" si="110"/>
        <v>12778.782510236959</v>
      </c>
    </row>
    <row r="776" spans="1:81">
      <c r="A776" s="9">
        <v>775</v>
      </c>
      <c r="B776" s="9" t="s">
        <v>3148</v>
      </c>
      <c r="C776" s="9" t="s">
        <v>3148</v>
      </c>
      <c r="D776" s="9" t="s">
        <v>3843</v>
      </c>
      <c r="E776" s="9" t="s">
        <v>24</v>
      </c>
      <c r="F776" s="9" t="s">
        <v>3874</v>
      </c>
      <c r="G776" s="9" t="s">
        <v>1622</v>
      </c>
      <c r="H776" s="29">
        <f>SUM('Дані з ДІСО'!J776:L776)</f>
        <v>644</v>
      </c>
      <c r="I776" s="29">
        <f>SUM('Дані з ДІСО'!G776:I776)</f>
        <v>36</v>
      </c>
      <c r="J776" s="29">
        <f>SUM('Дані з ДІСО'!P776:R776)</f>
        <v>0</v>
      </c>
      <c r="K776" s="29">
        <f>SUM('Дані з ДІСО'!V776:X776)</f>
        <v>0</v>
      </c>
      <c r="L776" s="40">
        <f>ROUNDUP('Дані з ДІСО'!J776/'Коефіцієнти АТО'!$R776,0)</f>
        <v>16</v>
      </c>
      <c r="M776" s="40">
        <f>ROUNDUP('Дані з ДІСО'!K776/'Коефіцієнти АТО'!$R776,0)</f>
        <v>23</v>
      </c>
      <c r="N776" s="40">
        <f>ROUNDUP('Дані з ДІСО'!L776/'Коефіцієнти АТО'!$R776,0)</f>
        <v>4</v>
      </c>
      <c r="O776" s="59">
        <f>(L776*Параметри!$K$32+M776*Параметри!$L$32+N776*Параметри!$M$32)/18</f>
        <v>70.11666666666666</v>
      </c>
      <c r="P776" s="41">
        <f>IF(H776=0,"",'Дані з ДІСО'!Y776/H776)</f>
        <v>0</v>
      </c>
      <c r="Q776" s="29">
        <f>IF(H776=0,"",(1+0.25*P776)*O776*Параметри!$K$51)</f>
        <v>14361.310456795865</v>
      </c>
      <c r="R776" s="29">
        <f>IF(H776=0,"",Q776*'Коефіцієнти АТО'!T776)</f>
        <v>244.14227776552974</v>
      </c>
      <c r="S776" s="29">
        <f>IF(H776=0,"",H776*(1+0.25*P776)*Параметри!$K$66*Параметри!$K$20/1000)</f>
        <v>0</v>
      </c>
      <c r="T776" s="29">
        <f>IF(H776=0,"",H776*(1+0.25*P776)*'Коефіцієнти АТО'!$S776*Параметри!$K$20/1000)</f>
        <v>3248.3078608556293</v>
      </c>
      <c r="U776" s="29">
        <f t="shared" si="111"/>
        <v>17853.760595417025</v>
      </c>
      <c r="V776" s="29">
        <f t="shared" si="112"/>
        <v>17853.760595417025</v>
      </c>
      <c r="W776" s="40">
        <f>ROUNDUP('Дані з ДІСО'!P776/Параметри!$K$24,0)</f>
        <v>0</v>
      </c>
      <c r="X776" s="40">
        <f>ROUNDUP('Дані з ДІСО'!Q776/Параметри!$K$24,0)</f>
        <v>0</v>
      </c>
      <c r="Y776" s="40">
        <f>ROUNDUP('Дані з ДІСО'!R776/Параметри!$K$24,0)</f>
        <v>0</v>
      </c>
      <c r="Z776" s="59">
        <f>(W776*Параметри!$K$33+X776*Параметри!$L$33+Y776*Параметри!$M$33)/18</f>
        <v>0</v>
      </c>
      <c r="AA776" s="41">
        <f>IF(J776=0,0,'Дані з ДІСО'!AA776/J776)</f>
        <v>0</v>
      </c>
      <c r="AB776" s="29">
        <f>(1+0.25*AA776)*Z776*Параметри!$K$51</f>
        <v>0</v>
      </c>
      <c r="AC776" s="29">
        <f>AB776*'Коефіцієнти АТО'!U776</f>
        <v>0</v>
      </c>
      <c r="AD776" s="29">
        <f>J776*(1+0.25*AA776)*Параметри!$K$66*Параметри!$K$20/1000</f>
        <v>0</v>
      </c>
      <c r="AE776" s="29">
        <f>(1+0.25*AA776)*J776*'Коефіцієнти АТО'!S776*Параметри!$K$20/1000</f>
        <v>0</v>
      </c>
      <c r="AF776" s="29">
        <f t="shared" si="108"/>
        <v>0</v>
      </c>
      <c r="AG776" s="29">
        <v>0</v>
      </c>
      <c r="AH776" s="40">
        <v>4</v>
      </c>
      <c r="AI776" s="40">
        <v>0</v>
      </c>
      <c r="AJ776" s="40">
        <f t="shared" si="109"/>
        <v>0</v>
      </c>
      <c r="AK776" s="29">
        <f>(AH776+AI776)*(1+0.25*AJ776)*Параметри!$K$53</f>
        <v>717.71710278400019</v>
      </c>
      <c r="AL776" s="29">
        <f>ROUNDUP(('Дані з ДІСО'!AU776+'Дані з ДІСО'!AW776)/Параметри!$K$28,0)</f>
        <v>0</v>
      </c>
      <c r="AM776" s="64">
        <f>AL776*Параметри!$M$35/18</f>
        <v>0</v>
      </c>
      <c r="AN776" s="29">
        <f>IF(AL776=0,0,'Дані з ДІСО'!AW776/SUM('Дані з ДІСО'!AU776,'Дані з ДІСО'!AW776))</f>
        <v>0</v>
      </c>
      <c r="AO776" s="29">
        <f>(1+0.25*AN776)*AM776*Параметри!$K$51</f>
        <v>0</v>
      </c>
      <c r="AP776" s="40">
        <f>ROUNDUP(('Дані з ДІСО'!AE776+'Дані не з ДІСО'!E776+'Дані не з ДІСО'!G776)/Параметри!$K$69,0)</f>
        <v>0</v>
      </c>
      <c r="AQ776" s="40">
        <f t="shared" si="113"/>
        <v>0</v>
      </c>
      <c r="AR776" s="40">
        <f>IF(AP776=0,0,('Дані з ДІСО'!AH776+'Дані не з ДІСО'!G776)/('Дані з ДІСО'!AE776+'Дані не з ДІСО'!E776+'Дані не з ДІСО'!G776))</f>
        <v>0</v>
      </c>
      <c r="AS776" s="29">
        <f>AQ776*(1+0.25*AR776)*Параметри!$K$51</f>
        <v>0</v>
      </c>
      <c r="AT776" s="40">
        <f>ROUNDUP('Дані з ДІСО'!AF776/Параметри!$K$70,0)</f>
        <v>0</v>
      </c>
      <c r="AU776" s="40">
        <f t="shared" si="114"/>
        <v>0</v>
      </c>
      <c r="AV776" s="40">
        <f>IF(AT776=0,0,'Дані з ДІСО'!AI776/'Дані з ДІСО'!AF776)</f>
        <v>0</v>
      </c>
      <c r="AW776" s="29">
        <f>AU776*(1+0.25*AV776)*Параметри!$K$51</f>
        <v>0</v>
      </c>
      <c r="AX776" s="40">
        <f>ROUNDUP('Дані з ДІСО'!AR776/Параметри!$K$29,0)</f>
        <v>0</v>
      </c>
      <c r="AY776" s="40">
        <f>ROUNDUP('Дані з ДІСО'!AS776/Параметри!$K$29,0)</f>
        <v>0</v>
      </c>
      <c r="AZ776" s="40">
        <f>ROUNDUP('Дані з ДІСО'!AT776/Параметри!$K$29,0)</f>
        <v>0</v>
      </c>
      <c r="BA776" s="64">
        <f>(AX776*Параметри!$K$32+AY776*Параметри!$L$32+AZ776*Параметри!$M$32)/18</f>
        <v>0</v>
      </c>
      <c r="BB776" s="29">
        <f>(BA776*Параметри!$K$51+SUM('Дані з ДІСО'!AR776:AT776)*Параметри!$K$48*Параметри!$K$20/1000)*Параметри!$K$74</f>
        <v>0</v>
      </c>
      <c r="BC776" s="40">
        <f>ROUNDUP(('Дані не з ДІСО'!I776+'Дані не з ДІСО'!K776)/Параметри!$K$26,0)</f>
        <v>0</v>
      </c>
      <c r="BD776" s="29">
        <f>BC776*Параметри!$M$36/18</f>
        <v>0</v>
      </c>
      <c r="BE776" s="40">
        <f>IF(BC776=0,0,'Дані не з ДІСО'!K776/('Дані не з ДІСО'!I776+'Дані не з ДІСО'!K776))</f>
        <v>0</v>
      </c>
      <c r="BF776" s="29">
        <f>(1+0.25*BE776)*BD776*Параметри!$K$51</f>
        <v>0</v>
      </c>
      <c r="BG776" s="40">
        <f>ROUNDUP('Дані не з ДІСО'!M776/Параметри!$K$27,0)</f>
        <v>0</v>
      </c>
      <c r="BH776" s="40">
        <f>BG776*Параметри!$M$37/18</f>
        <v>0</v>
      </c>
      <c r="BI776" s="29">
        <f>BH776*Параметри!$K$51</f>
        <v>0</v>
      </c>
      <c r="BJ776" s="29">
        <f>'Дані не з ДІСО'!N776*Параметри!$K$76</f>
        <v>0</v>
      </c>
      <c r="BK776" s="40">
        <f>ROUNDUP('Дані з ДІСО'!V776/Параметри!$K$25,0)</f>
        <v>0</v>
      </c>
      <c r="BL776" s="40">
        <f>ROUNDUP('Дані з ДІСО'!W776/Параметри!$K$25,0)</f>
        <v>0</v>
      </c>
      <c r="BM776" s="40">
        <f>ROUNDUP('Дані з ДІСО'!X776/Параметри!$K$25,0)</f>
        <v>0</v>
      </c>
      <c r="BN776" s="40">
        <f>(BK776*Параметри!$K$34+BL776*Параметри!$L$34+BM776*Параметри!$M$34)/18</f>
        <v>0</v>
      </c>
      <c r="BO776" s="40">
        <f>IF(K776=0,0,'Дані з ДІСО'!AC776/K776)</f>
        <v>0</v>
      </c>
      <c r="BP776" s="29">
        <f>(1+0.25*BO776)*BN776*Параметри!$K$51</f>
        <v>0</v>
      </c>
      <c r="BQ776" s="29">
        <f>BP776*'Коефіцієнти АТО'!U776</f>
        <v>0</v>
      </c>
      <c r="BR776" s="29">
        <f>K776*(1+0.25*BO776)*Параметри!$K$66*Параметри!$K$20/1000</f>
        <v>0</v>
      </c>
      <c r="BS776" s="29">
        <f>(1+0.25*BO776)*K776*'Коефіцієнти АТО'!S776*Параметри!$K$20/1000</f>
        <v>0</v>
      </c>
      <c r="BT776" s="29">
        <f t="shared" si="115"/>
        <v>0</v>
      </c>
      <c r="BU776" s="40">
        <f>ROUNDUP('Дані з ДІСО'!AG776/Параметри!$K$71,0)</f>
        <v>0</v>
      </c>
      <c r="BV776" s="40">
        <f t="shared" si="116"/>
        <v>0</v>
      </c>
      <c r="BW776" s="40">
        <f>IF('Дані з ДІСО'!AG776=0,0,'Дані з ДІСО'!AJ776/'Дані з ДІСО'!AG776)</f>
        <v>0</v>
      </c>
      <c r="BX776" s="29">
        <f>BV776*(1+0.25*BW776)*Параметри!$K$51</f>
        <v>0</v>
      </c>
      <c r="BY776" s="29">
        <f>ROUND(IF(Параметри!$K$77="No",CC776,CC776*Параметри!$K$78)+AG776,1)</f>
        <v>16714.3</v>
      </c>
      <c r="BZ776" s="29">
        <f>ROUND(IF(Параметри!$K$77="No",BF776,BF776*Параметри!$K$78),1)</f>
        <v>0</v>
      </c>
      <c r="CA776" s="29">
        <f>ROUND(IF(Параметри!$K$77="No",BI776,BI776*Параметри!$K$78),1)</f>
        <v>0</v>
      </c>
      <c r="CB776" s="29">
        <f>ROUND(IF(Параметри!$K$77="No",BJ776,BJ776*Параметри!$K$78),1)</f>
        <v>0</v>
      </c>
      <c r="CC776" s="29">
        <f t="shared" si="110"/>
        <v>18571.477698201026</v>
      </c>
    </row>
    <row r="777" spans="1:81">
      <c r="A777" s="9">
        <v>776</v>
      </c>
      <c r="B777" s="9" t="s">
        <v>3151</v>
      </c>
      <c r="C777" s="9" t="s">
        <v>3151</v>
      </c>
      <c r="D777" s="9" t="s">
        <v>3843</v>
      </c>
      <c r="E777" s="9" t="s">
        <v>29</v>
      </c>
      <c r="F777" s="9" t="s">
        <v>3875</v>
      </c>
      <c r="G777" s="9" t="s">
        <v>1624</v>
      </c>
      <c r="H777" s="29">
        <f>SUM('Дані з ДІСО'!J777:L777)</f>
        <v>1257</v>
      </c>
      <c r="I777" s="29">
        <f>SUM('Дані з ДІСО'!G777:I777)</f>
        <v>106</v>
      </c>
      <c r="J777" s="29">
        <f>SUM('Дані з ДІСО'!P777:R777)</f>
        <v>0</v>
      </c>
      <c r="K777" s="29">
        <f>SUM('Дані з ДІСО'!V777:X777)</f>
        <v>0</v>
      </c>
      <c r="L777" s="40">
        <f>ROUNDUP('Дані з ДІСО'!J777/'Коефіцієнти АТО'!$R777,0)</f>
        <v>36</v>
      </c>
      <c r="M777" s="40">
        <f>ROUNDUP('Дані з ДІСО'!K777/'Коефіцієнти АТО'!$R777,0)</f>
        <v>46</v>
      </c>
      <c r="N777" s="40">
        <f>ROUNDUP('Дані з ДІСО'!L777/'Коефіцієнти АТО'!$R777,0)</f>
        <v>9</v>
      </c>
      <c r="O777" s="59">
        <f>(L777*Параметри!$K$32+M777*Параметри!$L$32+N777*Параметри!$M$32)/18</f>
        <v>147.31666666666666</v>
      </c>
      <c r="P777" s="41">
        <f>IF(H777=0,"",'Дані з ДІСО'!Y777/H777)</f>
        <v>0</v>
      </c>
      <c r="Q777" s="29">
        <f>IF(H777=0,"",(1+0.25*P777)*O777*Параметри!$K$51)</f>
        <v>30173.430741055065</v>
      </c>
      <c r="R777" s="29">
        <f>IF(H777=0,"",Q777*'Коефіцієнти АТО'!T777)</f>
        <v>512.94832259793611</v>
      </c>
      <c r="S777" s="29">
        <f>IF(H777=0,"",H777*(1+0.25*P777)*Параметри!$K$66*Параметри!$K$20/1000)</f>
        <v>0</v>
      </c>
      <c r="T777" s="29">
        <f>IF(H777=0,"",H777*(1+0.25*P777)*'Коефіцієнти АТО'!$S777*Параметри!$K$20/1000)</f>
        <v>5143.9789109078756</v>
      </c>
      <c r="U777" s="29">
        <f t="shared" si="111"/>
        <v>35830.357974560873</v>
      </c>
      <c r="V777" s="29">
        <f t="shared" si="112"/>
        <v>35830.357974560873</v>
      </c>
      <c r="W777" s="40">
        <f>ROUNDUP('Дані з ДІСО'!P777/Параметри!$K$24,0)</f>
        <v>0</v>
      </c>
      <c r="X777" s="40">
        <f>ROUNDUP('Дані з ДІСО'!Q777/Параметри!$K$24,0)</f>
        <v>0</v>
      </c>
      <c r="Y777" s="40">
        <f>ROUNDUP('Дані з ДІСО'!R777/Параметри!$K$24,0)</f>
        <v>0</v>
      </c>
      <c r="Z777" s="59">
        <f>(W777*Параметри!$K$33+X777*Параметри!$L$33+Y777*Параметри!$M$33)/18</f>
        <v>0</v>
      </c>
      <c r="AA777" s="41">
        <f>IF(J777=0,0,'Дані з ДІСО'!AA777/J777)</f>
        <v>0</v>
      </c>
      <c r="AB777" s="29">
        <f>(1+0.25*AA777)*Z777*Параметри!$K$51</f>
        <v>0</v>
      </c>
      <c r="AC777" s="29">
        <f>AB777*'Коефіцієнти АТО'!U777</f>
        <v>0</v>
      </c>
      <c r="AD777" s="29">
        <f>J777*(1+0.25*AA777)*Параметри!$K$66*Параметри!$K$20/1000</f>
        <v>0</v>
      </c>
      <c r="AE777" s="29">
        <f>(1+0.25*AA777)*J777*'Коефіцієнти АТО'!S777*Параметри!$K$20/1000</f>
        <v>0</v>
      </c>
      <c r="AF777" s="29">
        <f t="shared" si="108"/>
        <v>0</v>
      </c>
      <c r="AG777" s="29">
        <v>0</v>
      </c>
      <c r="AH777" s="40">
        <v>7</v>
      </c>
      <c r="AI777" s="40">
        <v>0</v>
      </c>
      <c r="AJ777" s="40">
        <f t="shared" si="109"/>
        <v>0</v>
      </c>
      <c r="AK777" s="29">
        <f>(AH777+AI777)*(1+0.25*AJ777)*Параметри!$K$53</f>
        <v>1256.0049298720003</v>
      </c>
      <c r="AL777" s="29">
        <f>ROUNDUP(('Дані з ДІСО'!AU777+'Дані з ДІСО'!AW777)/Параметри!$K$28,0)</f>
        <v>0</v>
      </c>
      <c r="AM777" s="64">
        <f>AL777*Параметри!$M$35/18</f>
        <v>0</v>
      </c>
      <c r="AN777" s="29">
        <f>IF(AL777=0,0,'Дані з ДІСО'!AW777/SUM('Дані з ДІСО'!AU777,'Дані з ДІСО'!AW777))</f>
        <v>0</v>
      </c>
      <c r="AO777" s="29">
        <f>(1+0.25*AN777)*AM777*Параметри!$K$51</f>
        <v>0</v>
      </c>
      <c r="AP777" s="40">
        <f>ROUNDUP(('Дані з ДІСО'!AE777+'Дані не з ДІСО'!E777+'Дані не з ДІСО'!G777)/Параметри!$K$69,0)</f>
        <v>0</v>
      </c>
      <c r="AQ777" s="40">
        <f t="shared" si="113"/>
        <v>0</v>
      </c>
      <c r="AR777" s="40">
        <f>IF(AP777=0,0,('Дані з ДІСО'!AH777+'Дані не з ДІСО'!G777)/('Дані з ДІСО'!AE777+'Дані не з ДІСО'!E777+'Дані не з ДІСО'!G777))</f>
        <v>0</v>
      </c>
      <c r="AS777" s="29">
        <f>AQ777*(1+0.25*AR777)*Параметри!$K$51</f>
        <v>0</v>
      </c>
      <c r="AT777" s="40">
        <f>ROUNDUP('Дані з ДІСО'!AF777/Параметри!$K$70,0)</f>
        <v>0</v>
      </c>
      <c r="AU777" s="40">
        <f t="shared" si="114"/>
        <v>0</v>
      </c>
      <c r="AV777" s="40">
        <f>IF(AT777=0,0,'Дані з ДІСО'!AI777/'Дані з ДІСО'!AF777)</f>
        <v>0</v>
      </c>
      <c r="AW777" s="29">
        <f>AU777*(1+0.25*AV777)*Параметри!$K$51</f>
        <v>0</v>
      </c>
      <c r="AX777" s="40">
        <f>ROUNDUP('Дані з ДІСО'!AR777/Параметри!$K$29,0)</f>
        <v>0</v>
      </c>
      <c r="AY777" s="40">
        <f>ROUNDUP('Дані з ДІСО'!AS777/Параметри!$K$29,0)</f>
        <v>0</v>
      </c>
      <c r="AZ777" s="40">
        <f>ROUNDUP('Дані з ДІСО'!AT777/Параметри!$K$29,0)</f>
        <v>0</v>
      </c>
      <c r="BA777" s="64">
        <f>(AX777*Параметри!$K$32+AY777*Параметри!$L$32+AZ777*Параметри!$M$32)/18</f>
        <v>0</v>
      </c>
      <c r="BB777" s="29">
        <f>(BA777*Параметри!$K$51+SUM('Дані з ДІСО'!AR777:AT777)*Параметри!$K$48*Параметри!$K$20/1000)*Параметри!$K$74</f>
        <v>0</v>
      </c>
      <c r="BC777" s="40">
        <f>ROUNDUP(('Дані не з ДІСО'!I777+'Дані не з ДІСО'!K777)/Параметри!$K$26,0)</f>
        <v>0</v>
      </c>
      <c r="BD777" s="29">
        <f>BC777*Параметри!$M$36/18</f>
        <v>0</v>
      </c>
      <c r="BE777" s="40">
        <f>IF(BC777=0,0,'Дані не з ДІСО'!K777/('Дані не з ДІСО'!I777+'Дані не з ДІСО'!K777))</f>
        <v>0</v>
      </c>
      <c r="BF777" s="29">
        <f>(1+0.25*BE777)*BD777*Параметри!$K$51</f>
        <v>0</v>
      </c>
      <c r="BG777" s="40">
        <f>ROUNDUP('Дані не з ДІСО'!M777/Параметри!$K$27,0)</f>
        <v>0</v>
      </c>
      <c r="BH777" s="40">
        <f>BG777*Параметри!$M$37/18</f>
        <v>0</v>
      </c>
      <c r="BI777" s="29">
        <f>BH777*Параметри!$K$51</f>
        <v>0</v>
      </c>
      <c r="BJ777" s="29">
        <f>'Дані не з ДІСО'!N777*Параметри!$K$76</f>
        <v>0</v>
      </c>
      <c r="BK777" s="40">
        <f>ROUNDUP('Дані з ДІСО'!V777/Параметри!$K$25,0)</f>
        <v>0</v>
      </c>
      <c r="BL777" s="40">
        <f>ROUNDUP('Дані з ДІСО'!W777/Параметри!$K$25,0)</f>
        <v>0</v>
      </c>
      <c r="BM777" s="40">
        <f>ROUNDUP('Дані з ДІСО'!X777/Параметри!$K$25,0)</f>
        <v>0</v>
      </c>
      <c r="BN777" s="40">
        <f>(BK777*Параметри!$K$34+BL777*Параметри!$L$34+BM777*Параметри!$M$34)/18</f>
        <v>0</v>
      </c>
      <c r="BO777" s="40">
        <f>IF(K777=0,0,'Дані з ДІСО'!AC777/K777)</f>
        <v>0</v>
      </c>
      <c r="BP777" s="29">
        <f>(1+0.25*BO777)*BN777*Параметри!$K$51</f>
        <v>0</v>
      </c>
      <c r="BQ777" s="29">
        <f>BP777*'Коефіцієнти АТО'!U777</f>
        <v>0</v>
      </c>
      <c r="BR777" s="29">
        <f>K777*(1+0.25*BO777)*Параметри!$K$66*Параметри!$K$20/1000</f>
        <v>0</v>
      </c>
      <c r="BS777" s="29">
        <f>(1+0.25*BO777)*K777*'Коефіцієнти АТО'!S777*Параметри!$K$20/1000</f>
        <v>0</v>
      </c>
      <c r="BT777" s="29">
        <f t="shared" si="115"/>
        <v>0</v>
      </c>
      <c r="BU777" s="40">
        <f>ROUNDUP('Дані з ДІСО'!AG777/Параметри!$K$71,0)</f>
        <v>0</v>
      </c>
      <c r="BV777" s="40">
        <f t="shared" si="116"/>
        <v>0</v>
      </c>
      <c r="BW777" s="40">
        <f>IF('Дані з ДІСО'!AG777=0,0,'Дані з ДІСО'!AJ777/'Дані з ДІСО'!AG777)</f>
        <v>0</v>
      </c>
      <c r="BX777" s="29">
        <f>BV777*(1+0.25*BW777)*Параметри!$K$51</f>
        <v>0</v>
      </c>
      <c r="BY777" s="29">
        <f>ROUND(IF(Параметри!$K$77="No",CC777,CC777*Параметри!$K$78)+AG777,1)</f>
        <v>33377.699999999997</v>
      </c>
      <c r="BZ777" s="29">
        <f>ROUND(IF(Параметри!$K$77="No",BF777,BF777*Параметри!$K$78),1)</f>
        <v>0</v>
      </c>
      <c r="CA777" s="29">
        <f>ROUND(IF(Параметри!$K$77="No",BI777,BI777*Параметри!$K$78),1)</f>
        <v>0</v>
      </c>
      <c r="CB777" s="29">
        <f>ROUND(IF(Параметри!$K$77="No",BJ777,BJ777*Параметри!$K$78),1)</f>
        <v>0</v>
      </c>
      <c r="CC777" s="29">
        <f t="shared" si="110"/>
        <v>37086.36290443287</v>
      </c>
    </row>
    <row r="778" spans="1:81">
      <c r="A778" s="9">
        <v>777</v>
      </c>
      <c r="B778" s="9" t="s">
        <v>3151</v>
      </c>
      <c r="C778" s="9" t="s">
        <v>3151</v>
      </c>
      <c r="D778" s="9" t="s">
        <v>3843</v>
      </c>
      <c r="E778" s="9" t="s">
        <v>29</v>
      </c>
      <c r="F778" s="9" t="s">
        <v>3876</v>
      </c>
      <c r="G778" s="9" t="s">
        <v>1626</v>
      </c>
      <c r="H778" s="29">
        <f>SUM('Дані з ДІСО'!J778:L778)</f>
        <v>1896</v>
      </c>
      <c r="I778" s="29">
        <f>SUM('Дані з ДІСО'!G778:I778)</f>
        <v>145</v>
      </c>
      <c r="J778" s="29">
        <f>SUM('Дані з ДІСО'!P778:R778)</f>
        <v>0</v>
      </c>
      <c r="K778" s="29">
        <f>SUM('Дані з ДІСО'!V778:X778)</f>
        <v>0</v>
      </c>
      <c r="L778" s="40">
        <f>ROUNDUP('Дані з ДІСО'!J778/'Коефіцієнти АТО'!$R778,0)</f>
        <v>48</v>
      </c>
      <c r="M778" s="40">
        <f>ROUNDUP('Дані з ДІСО'!K778/'Коефіцієнти АТО'!$R778,0)</f>
        <v>69</v>
      </c>
      <c r="N778" s="40">
        <f>ROUNDUP('Дані з ДІСО'!L778/'Коефіцієнти АТО'!$R778,0)</f>
        <v>10</v>
      </c>
      <c r="O778" s="59">
        <f>(L778*Параметри!$K$32+M778*Параметри!$L$32+N778*Параметри!$M$32)/18</f>
        <v>206.40555555555557</v>
      </c>
      <c r="P778" s="41">
        <f>IF(H778=0,"",'Дані з ДІСО'!Y778/H778)</f>
        <v>0</v>
      </c>
      <c r="Q778" s="29">
        <f>IF(H778=0,"",(1+0.25*P778)*O778*Параметри!$K$51)</f>
        <v>42276.02942725116</v>
      </c>
      <c r="R778" s="29">
        <f>IF(H778=0,"",Q778*'Коефіцієнти АТО'!T778)</f>
        <v>718.69250026326972</v>
      </c>
      <c r="S778" s="29">
        <f>IF(H778=0,"",H778*(1+0.25*P778)*Параметри!$K$66*Параметри!$K$20/1000)</f>
        <v>0</v>
      </c>
      <c r="T778" s="29">
        <f>IF(H778=0,"",H778*(1+0.25*P778)*'Коефіцієнти АТО'!$S778*Параметри!$K$20/1000)</f>
        <v>7758.9371639469628</v>
      </c>
      <c r="U778" s="29">
        <f t="shared" si="111"/>
        <v>50753.659091461392</v>
      </c>
      <c r="V778" s="29">
        <f t="shared" si="112"/>
        <v>50753.659091461392</v>
      </c>
      <c r="W778" s="40">
        <f>ROUNDUP('Дані з ДІСО'!P778/Параметри!$K$24,0)</f>
        <v>0</v>
      </c>
      <c r="X778" s="40">
        <f>ROUNDUP('Дані з ДІСО'!Q778/Параметри!$K$24,0)</f>
        <v>0</v>
      </c>
      <c r="Y778" s="40">
        <f>ROUNDUP('Дані з ДІСО'!R778/Параметри!$K$24,0)</f>
        <v>0</v>
      </c>
      <c r="Z778" s="59">
        <f>(W778*Параметри!$K$33+X778*Параметри!$L$33+Y778*Параметри!$M$33)/18</f>
        <v>0</v>
      </c>
      <c r="AA778" s="41">
        <f>IF(J778=0,0,'Дані з ДІСО'!AA778/J778)</f>
        <v>0</v>
      </c>
      <c r="AB778" s="29">
        <f>(1+0.25*AA778)*Z778*Параметри!$K$51</f>
        <v>0</v>
      </c>
      <c r="AC778" s="29">
        <f>AB778*'Коефіцієнти АТО'!U778</f>
        <v>0</v>
      </c>
      <c r="AD778" s="29">
        <f>J778*(1+0.25*AA778)*Параметри!$K$66*Параметри!$K$20/1000</f>
        <v>0</v>
      </c>
      <c r="AE778" s="29">
        <f>(1+0.25*AA778)*J778*'Коефіцієнти АТО'!S778*Параметри!$K$20/1000</f>
        <v>0</v>
      </c>
      <c r="AF778" s="29">
        <f t="shared" si="108"/>
        <v>0</v>
      </c>
      <c r="AG778" s="29">
        <v>0</v>
      </c>
      <c r="AH778" s="40">
        <v>0</v>
      </c>
      <c r="AI778" s="40">
        <v>0</v>
      </c>
      <c r="AJ778" s="40">
        <f t="shared" si="109"/>
        <v>0</v>
      </c>
      <c r="AK778" s="29">
        <f>(AH778+AI778)*(1+0.25*AJ778)*Параметри!$K$53</f>
        <v>0</v>
      </c>
      <c r="AL778" s="29">
        <f>ROUNDUP(('Дані з ДІСО'!AU778+'Дані з ДІСО'!AW778)/Параметри!$K$28,0)</f>
        <v>0</v>
      </c>
      <c r="AM778" s="64">
        <f>AL778*Параметри!$M$35/18</f>
        <v>0</v>
      </c>
      <c r="AN778" s="29">
        <f>IF(AL778=0,0,'Дані з ДІСО'!AW778/SUM('Дані з ДІСО'!AU778,'Дані з ДІСО'!AW778))</f>
        <v>0</v>
      </c>
      <c r="AO778" s="29">
        <f>(1+0.25*AN778)*AM778*Параметри!$K$51</f>
        <v>0</v>
      </c>
      <c r="AP778" s="40">
        <f>ROUNDUP(('Дані з ДІСО'!AE778+'Дані не з ДІСО'!E778+'Дані не з ДІСО'!G778)/Параметри!$K$69,0)</f>
        <v>0</v>
      </c>
      <c r="AQ778" s="40">
        <f t="shared" si="113"/>
        <v>0</v>
      </c>
      <c r="AR778" s="40">
        <f>IF(AP778=0,0,('Дані з ДІСО'!AH778+'Дані не з ДІСО'!G778)/('Дані з ДІСО'!AE778+'Дані не з ДІСО'!E778+'Дані не з ДІСО'!G778))</f>
        <v>0</v>
      </c>
      <c r="AS778" s="29">
        <f>AQ778*(1+0.25*AR778)*Параметри!$K$51</f>
        <v>0</v>
      </c>
      <c r="AT778" s="40">
        <f>ROUNDUP('Дані з ДІСО'!AF778/Параметри!$K$70,0)</f>
        <v>0</v>
      </c>
      <c r="AU778" s="40">
        <f t="shared" si="114"/>
        <v>0</v>
      </c>
      <c r="AV778" s="40">
        <f>IF(AT778=0,0,'Дані з ДІСО'!AI778/'Дані з ДІСО'!AF778)</f>
        <v>0</v>
      </c>
      <c r="AW778" s="29">
        <f>AU778*(1+0.25*AV778)*Параметри!$K$51</f>
        <v>0</v>
      </c>
      <c r="AX778" s="40">
        <f>ROUNDUP('Дані з ДІСО'!AR778/Параметри!$K$29,0)</f>
        <v>0</v>
      </c>
      <c r="AY778" s="40">
        <f>ROUNDUP('Дані з ДІСО'!AS778/Параметри!$K$29,0)</f>
        <v>0</v>
      </c>
      <c r="AZ778" s="40">
        <f>ROUNDUP('Дані з ДІСО'!AT778/Параметри!$K$29,0)</f>
        <v>0</v>
      </c>
      <c r="BA778" s="64">
        <f>(AX778*Параметри!$K$32+AY778*Параметри!$L$32+AZ778*Параметри!$M$32)/18</f>
        <v>0</v>
      </c>
      <c r="BB778" s="29">
        <f>(BA778*Параметри!$K$51+SUM('Дані з ДІСО'!AR778:AT778)*Параметри!$K$48*Параметри!$K$20/1000)*Параметри!$K$74</f>
        <v>0</v>
      </c>
      <c r="BC778" s="40">
        <f>ROUNDUP(('Дані не з ДІСО'!I778+'Дані не з ДІСО'!K778)/Параметри!$K$26,0)</f>
        <v>0</v>
      </c>
      <c r="BD778" s="29">
        <f>BC778*Параметри!$M$36/18</f>
        <v>0</v>
      </c>
      <c r="BE778" s="40">
        <f>IF(BC778=0,0,'Дані не з ДІСО'!K778/('Дані не з ДІСО'!I778+'Дані не з ДІСО'!K778))</f>
        <v>0</v>
      </c>
      <c r="BF778" s="29">
        <f>(1+0.25*BE778)*BD778*Параметри!$K$51</f>
        <v>0</v>
      </c>
      <c r="BG778" s="40">
        <f>ROUNDUP('Дані не з ДІСО'!M778/Параметри!$K$27,0)</f>
        <v>0</v>
      </c>
      <c r="BH778" s="40">
        <f>BG778*Параметри!$M$37/18</f>
        <v>0</v>
      </c>
      <c r="BI778" s="29">
        <f>BH778*Параметри!$K$51</f>
        <v>0</v>
      </c>
      <c r="BJ778" s="29">
        <f>'Дані не з ДІСО'!N778*Параметри!$K$76</f>
        <v>0</v>
      </c>
      <c r="BK778" s="40">
        <f>ROUNDUP('Дані з ДІСО'!V778/Параметри!$K$25,0)</f>
        <v>0</v>
      </c>
      <c r="BL778" s="40">
        <f>ROUNDUP('Дані з ДІСО'!W778/Параметри!$K$25,0)</f>
        <v>0</v>
      </c>
      <c r="BM778" s="40">
        <f>ROUNDUP('Дані з ДІСО'!X778/Параметри!$K$25,0)</f>
        <v>0</v>
      </c>
      <c r="BN778" s="40">
        <f>(BK778*Параметри!$K$34+BL778*Параметри!$L$34+BM778*Параметри!$M$34)/18</f>
        <v>0</v>
      </c>
      <c r="BO778" s="40">
        <f>IF(K778=0,0,'Дані з ДІСО'!AC778/K778)</f>
        <v>0</v>
      </c>
      <c r="BP778" s="29">
        <f>(1+0.25*BO778)*BN778*Параметри!$K$51</f>
        <v>0</v>
      </c>
      <c r="BQ778" s="29">
        <f>BP778*'Коефіцієнти АТО'!U778</f>
        <v>0</v>
      </c>
      <c r="BR778" s="29">
        <f>K778*(1+0.25*BO778)*Параметри!$K$66*Параметри!$K$20/1000</f>
        <v>0</v>
      </c>
      <c r="BS778" s="29">
        <f>(1+0.25*BO778)*K778*'Коефіцієнти АТО'!S778*Параметри!$K$20/1000</f>
        <v>0</v>
      </c>
      <c r="BT778" s="29">
        <f t="shared" si="115"/>
        <v>0</v>
      </c>
      <c r="BU778" s="40">
        <f>ROUNDUP('Дані з ДІСО'!AG778/Параметри!$K$71,0)</f>
        <v>0</v>
      </c>
      <c r="BV778" s="40">
        <f t="shared" si="116"/>
        <v>0</v>
      </c>
      <c r="BW778" s="40">
        <f>IF('Дані з ДІСО'!AG778=0,0,'Дані з ДІСО'!AJ778/'Дані з ДІСО'!AG778)</f>
        <v>0</v>
      </c>
      <c r="BX778" s="29">
        <f>BV778*(1+0.25*BW778)*Параметри!$K$51</f>
        <v>0</v>
      </c>
      <c r="BY778" s="29">
        <f>ROUND(IF(Параметри!$K$77="No",CC778,CC778*Параметри!$K$78)+AG778,1)</f>
        <v>45678.3</v>
      </c>
      <c r="BZ778" s="29">
        <f>ROUND(IF(Параметри!$K$77="No",BF778,BF778*Параметри!$K$78),1)</f>
        <v>0</v>
      </c>
      <c r="CA778" s="29">
        <f>ROUND(IF(Параметри!$K$77="No",BI778,BI778*Параметри!$K$78),1)</f>
        <v>0</v>
      </c>
      <c r="CB778" s="29">
        <f>ROUND(IF(Параметри!$K$77="No",BJ778,BJ778*Параметри!$K$78),1)</f>
        <v>0</v>
      </c>
      <c r="CC778" s="29">
        <f t="shared" si="110"/>
        <v>50753.659091461392</v>
      </c>
    </row>
    <row r="779" spans="1:81">
      <c r="A779" s="9">
        <v>778</v>
      </c>
      <c r="B779" s="9" t="s">
        <v>3151</v>
      </c>
      <c r="C779" s="9" t="s">
        <v>3151</v>
      </c>
      <c r="D779" s="9" t="s">
        <v>3843</v>
      </c>
      <c r="E779" s="9" t="s">
        <v>29</v>
      </c>
      <c r="F779" s="9" t="s">
        <v>3877</v>
      </c>
      <c r="G779" s="9" t="s">
        <v>1628</v>
      </c>
      <c r="H779" s="29">
        <f>SUM('Дані з ДІСО'!J779:L779)</f>
        <v>1496</v>
      </c>
      <c r="I779" s="29">
        <f>SUM('Дані з ДІСО'!G779:I779)</f>
        <v>159</v>
      </c>
      <c r="J779" s="29">
        <f>SUM('Дані з ДІСО'!P779:R779)</f>
        <v>0</v>
      </c>
      <c r="K779" s="29">
        <f>SUM('Дані з ДІСО'!V779:X779)</f>
        <v>0</v>
      </c>
      <c r="L779" s="40">
        <f>ROUNDUP('Дані з ДІСО'!J779/'Коефіцієнти АТО'!$R779,0)</f>
        <v>47</v>
      </c>
      <c r="M779" s="40">
        <f>ROUNDUP('Дані з ДІСО'!K779/'Коефіцієнти АТО'!$R779,0)</f>
        <v>62</v>
      </c>
      <c r="N779" s="40">
        <f>ROUNDUP('Дані з ДІСО'!L779/'Коефіцієнти АТО'!$R779,0)</f>
        <v>12</v>
      </c>
      <c r="O779" s="59">
        <f>(L779*Параметри!$K$32+M779*Параметри!$L$32+N779*Параметри!$M$32)/18</f>
        <v>196.35555555555555</v>
      </c>
      <c r="P779" s="41">
        <f>IF(H779=0,"",'Дані з ДІСО'!Y779/H779)</f>
        <v>0</v>
      </c>
      <c r="Q779" s="29">
        <f>IF(H779=0,"",(1+0.25*P779)*O779*Параметри!$K$51)</f>
        <v>40217.586307344354</v>
      </c>
      <c r="R779" s="29">
        <f>IF(H779=0,"",Q779*'Коефіцієнти АТО'!T779)</f>
        <v>683.69896722485407</v>
      </c>
      <c r="S779" s="29">
        <f>IF(H779=0,"",H779*(1+0.25*P779)*Параметри!$K$66*Параметри!$K$20/1000)</f>
        <v>0</v>
      </c>
      <c r="T779" s="29">
        <f>IF(H779=0,"",H779*(1+0.25*P779)*'Коефіцієнти АТО'!$S779*Параметри!$K$20/1000)</f>
        <v>6833.8946112832828</v>
      </c>
      <c r="U779" s="29">
        <f t="shared" si="111"/>
        <v>47735.179885852493</v>
      </c>
      <c r="V779" s="29">
        <f t="shared" si="112"/>
        <v>47735.179885852493</v>
      </c>
      <c r="W779" s="40">
        <f>ROUNDUP('Дані з ДІСО'!P779/Параметри!$K$24,0)</f>
        <v>0</v>
      </c>
      <c r="X779" s="40">
        <f>ROUNDUP('Дані з ДІСО'!Q779/Параметри!$K$24,0)</f>
        <v>0</v>
      </c>
      <c r="Y779" s="40">
        <f>ROUNDUP('Дані з ДІСО'!R779/Параметри!$K$24,0)</f>
        <v>0</v>
      </c>
      <c r="Z779" s="59">
        <f>(W779*Параметри!$K$33+X779*Параметри!$L$33+Y779*Параметри!$M$33)/18</f>
        <v>0</v>
      </c>
      <c r="AA779" s="41">
        <f>IF(J779=0,0,'Дані з ДІСО'!AA779/J779)</f>
        <v>0</v>
      </c>
      <c r="AB779" s="29">
        <f>(1+0.25*AA779)*Z779*Параметри!$K$51</f>
        <v>0</v>
      </c>
      <c r="AC779" s="29">
        <f>AB779*'Коефіцієнти АТО'!U779</f>
        <v>0</v>
      </c>
      <c r="AD779" s="29">
        <f>J779*(1+0.25*AA779)*Параметри!$K$66*Параметри!$K$20/1000</f>
        <v>0</v>
      </c>
      <c r="AE779" s="29">
        <f>(1+0.25*AA779)*J779*'Коефіцієнти АТО'!S779*Параметри!$K$20/1000</f>
        <v>0</v>
      </c>
      <c r="AF779" s="29">
        <f t="shared" si="108"/>
        <v>0</v>
      </c>
      <c r="AG779" s="29">
        <v>0</v>
      </c>
      <c r="AH779" s="40">
        <v>11</v>
      </c>
      <c r="AI779" s="40">
        <v>0</v>
      </c>
      <c r="AJ779" s="40">
        <f t="shared" si="109"/>
        <v>0</v>
      </c>
      <c r="AK779" s="29">
        <f>(AH779+AI779)*(1+0.25*AJ779)*Параметри!$K$53</f>
        <v>1973.7220326560005</v>
      </c>
      <c r="AL779" s="29">
        <f>ROUNDUP(('Дані з ДІСО'!AU779+'Дані з ДІСО'!AW779)/Параметри!$K$28,0)</f>
        <v>0</v>
      </c>
      <c r="AM779" s="64">
        <f>AL779*Параметри!$M$35/18</f>
        <v>0</v>
      </c>
      <c r="AN779" s="29">
        <f>IF(AL779=0,0,'Дані з ДІСО'!AW779/SUM('Дані з ДІСО'!AU779,'Дані з ДІСО'!AW779))</f>
        <v>0</v>
      </c>
      <c r="AO779" s="29">
        <f>(1+0.25*AN779)*AM779*Параметри!$K$51</f>
        <v>0</v>
      </c>
      <c r="AP779" s="40">
        <f>ROUNDUP(('Дані з ДІСО'!AE779+'Дані не з ДІСО'!E779+'Дані не з ДІСО'!G779)/Параметри!$K$69,0)</f>
        <v>0</v>
      </c>
      <c r="AQ779" s="40">
        <f t="shared" si="113"/>
        <v>0</v>
      </c>
      <c r="AR779" s="40">
        <f>IF(AP779=0,0,('Дані з ДІСО'!AH779+'Дані не з ДІСО'!G779)/('Дані з ДІСО'!AE779+'Дані не з ДІСО'!E779+'Дані не з ДІСО'!G779))</f>
        <v>0</v>
      </c>
      <c r="AS779" s="29">
        <f>AQ779*(1+0.25*AR779)*Параметри!$K$51</f>
        <v>0</v>
      </c>
      <c r="AT779" s="40">
        <f>ROUNDUP('Дані з ДІСО'!AF779/Параметри!$K$70,0)</f>
        <v>0</v>
      </c>
      <c r="AU779" s="40">
        <f t="shared" si="114"/>
        <v>0</v>
      </c>
      <c r="AV779" s="40">
        <f>IF(AT779=0,0,'Дані з ДІСО'!AI779/'Дані з ДІСО'!AF779)</f>
        <v>0</v>
      </c>
      <c r="AW779" s="29">
        <f>AU779*(1+0.25*AV779)*Параметри!$K$51</f>
        <v>0</v>
      </c>
      <c r="AX779" s="40">
        <f>ROUNDUP('Дані з ДІСО'!AR779/Параметри!$K$29,0)</f>
        <v>0</v>
      </c>
      <c r="AY779" s="40">
        <f>ROUNDUP('Дані з ДІСО'!AS779/Параметри!$K$29,0)</f>
        <v>0</v>
      </c>
      <c r="AZ779" s="40">
        <f>ROUNDUP('Дані з ДІСО'!AT779/Параметри!$K$29,0)</f>
        <v>0</v>
      </c>
      <c r="BA779" s="64">
        <f>(AX779*Параметри!$K$32+AY779*Параметри!$L$32+AZ779*Параметри!$M$32)/18</f>
        <v>0</v>
      </c>
      <c r="BB779" s="29">
        <f>(BA779*Параметри!$K$51+SUM('Дані з ДІСО'!AR779:AT779)*Параметри!$K$48*Параметри!$K$20/1000)*Параметри!$K$74</f>
        <v>0</v>
      </c>
      <c r="BC779" s="40">
        <f>ROUNDUP(('Дані не з ДІСО'!I779+'Дані не з ДІСО'!K779)/Параметри!$K$26,0)</f>
        <v>0</v>
      </c>
      <c r="BD779" s="29">
        <f>BC779*Параметри!$M$36/18</f>
        <v>0</v>
      </c>
      <c r="BE779" s="40">
        <f>IF(BC779=0,0,'Дані не з ДІСО'!K779/('Дані не з ДІСО'!I779+'Дані не з ДІСО'!K779))</f>
        <v>0</v>
      </c>
      <c r="BF779" s="29">
        <f>(1+0.25*BE779)*BD779*Параметри!$K$51</f>
        <v>0</v>
      </c>
      <c r="BG779" s="40">
        <f>ROUNDUP('Дані не з ДІСО'!M779/Параметри!$K$27,0)</f>
        <v>0</v>
      </c>
      <c r="BH779" s="40">
        <f>BG779*Параметри!$M$37/18</f>
        <v>0</v>
      </c>
      <c r="BI779" s="29">
        <f>BH779*Параметри!$K$51</f>
        <v>0</v>
      </c>
      <c r="BJ779" s="29">
        <f>'Дані не з ДІСО'!N779*Параметри!$K$76</f>
        <v>0</v>
      </c>
      <c r="BK779" s="40">
        <f>ROUNDUP('Дані з ДІСО'!V779/Параметри!$K$25,0)</f>
        <v>0</v>
      </c>
      <c r="BL779" s="40">
        <f>ROUNDUP('Дані з ДІСО'!W779/Параметри!$K$25,0)</f>
        <v>0</v>
      </c>
      <c r="BM779" s="40">
        <f>ROUNDUP('Дані з ДІСО'!X779/Параметри!$K$25,0)</f>
        <v>0</v>
      </c>
      <c r="BN779" s="40">
        <f>(BK779*Параметри!$K$34+BL779*Параметри!$L$34+BM779*Параметри!$M$34)/18</f>
        <v>0</v>
      </c>
      <c r="BO779" s="40">
        <f>IF(K779=0,0,'Дані з ДІСО'!AC779/K779)</f>
        <v>0</v>
      </c>
      <c r="BP779" s="29">
        <f>(1+0.25*BO779)*BN779*Параметри!$K$51</f>
        <v>0</v>
      </c>
      <c r="BQ779" s="29">
        <f>BP779*'Коефіцієнти АТО'!U779</f>
        <v>0</v>
      </c>
      <c r="BR779" s="29">
        <f>K779*(1+0.25*BO779)*Параметри!$K$66*Параметри!$K$20/1000</f>
        <v>0</v>
      </c>
      <c r="BS779" s="29">
        <f>(1+0.25*BO779)*K779*'Коефіцієнти АТО'!S779*Параметри!$K$20/1000</f>
        <v>0</v>
      </c>
      <c r="BT779" s="29">
        <f t="shared" si="115"/>
        <v>0</v>
      </c>
      <c r="BU779" s="40">
        <f>ROUNDUP('Дані з ДІСО'!AG779/Параметри!$K$71,0)</f>
        <v>0</v>
      </c>
      <c r="BV779" s="40">
        <f t="shared" si="116"/>
        <v>0</v>
      </c>
      <c r="BW779" s="40">
        <f>IF('Дані з ДІСО'!AG779=0,0,'Дані з ДІСО'!AJ779/'Дані з ДІСО'!AG779)</f>
        <v>0</v>
      </c>
      <c r="BX779" s="29">
        <f>BV779*(1+0.25*BW779)*Параметри!$K$51</f>
        <v>0</v>
      </c>
      <c r="BY779" s="29">
        <f>ROUND(IF(Параметри!$K$77="No",CC779,CC779*Параметри!$K$78)+AG779,1)</f>
        <v>44738</v>
      </c>
      <c r="BZ779" s="29">
        <f>ROUND(IF(Параметри!$K$77="No",BF779,BF779*Параметри!$K$78),1)</f>
        <v>0</v>
      </c>
      <c r="CA779" s="29">
        <f>ROUND(IF(Параметри!$K$77="No",BI779,BI779*Параметри!$K$78),1)</f>
        <v>0</v>
      </c>
      <c r="CB779" s="29">
        <f>ROUND(IF(Параметри!$K$77="No",BJ779,BJ779*Параметри!$K$78),1)</f>
        <v>0</v>
      </c>
      <c r="CC779" s="29">
        <f t="shared" si="110"/>
        <v>49708.901918508491</v>
      </c>
    </row>
    <row r="780" spans="1:81">
      <c r="A780" s="9">
        <v>779</v>
      </c>
      <c r="B780" s="9" t="s">
        <v>3148</v>
      </c>
      <c r="C780" s="9" t="s">
        <v>3148</v>
      </c>
      <c r="D780" s="9" t="s">
        <v>3843</v>
      </c>
      <c r="E780" s="9" t="s">
        <v>24</v>
      </c>
      <c r="F780" s="9" t="s">
        <v>3878</v>
      </c>
      <c r="G780" s="9" t="s">
        <v>1630</v>
      </c>
      <c r="H780" s="29">
        <f>SUM('Дані з ДІСО'!J780:L780)</f>
        <v>943</v>
      </c>
      <c r="I780" s="29">
        <f>SUM('Дані з ДІСО'!G780:I780)</f>
        <v>70</v>
      </c>
      <c r="J780" s="29">
        <f>SUM('Дані з ДІСО'!P780:R780)</f>
        <v>0</v>
      </c>
      <c r="K780" s="29">
        <f>SUM('Дані з ДІСО'!V780:X780)</f>
        <v>0</v>
      </c>
      <c r="L780" s="40">
        <f>ROUNDUP('Дані з ДІСО'!J780/'Коефіцієнти АТО'!$R780,0)</f>
        <v>28</v>
      </c>
      <c r="M780" s="40">
        <f>ROUNDUP('Дані з ДІСО'!K780/'Коефіцієнти АТО'!$R780,0)</f>
        <v>41</v>
      </c>
      <c r="N780" s="40">
        <f>ROUNDUP('Дані з ДІСО'!L780/'Коефіцієнти АТО'!$R780,0)</f>
        <v>8</v>
      </c>
      <c r="O780" s="59">
        <f>(L780*Параметри!$K$32+M780*Параметри!$L$32+N780*Параметри!$M$32)/18</f>
        <v>126.03888888888888</v>
      </c>
      <c r="P780" s="41">
        <f>IF(H780=0,"",'Дані з ДІСО'!Y780/H780)</f>
        <v>0</v>
      </c>
      <c r="Q780" s="29">
        <f>IF(H780=0,"",(1+0.25*P780)*O780*Параметри!$K$51)</f>
        <v>25815.311808361286</v>
      </c>
      <c r="R780" s="29">
        <f>IF(H780=0,"",Q780*'Коефіцієнти АТО'!T780)</f>
        <v>438.86030074214187</v>
      </c>
      <c r="S780" s="29">
        <f>IF(H780=0,"",H780*(1+0.25*P780)*Параметри!$K$66*Параметри!$K$20/1000)</f>
        <v>0</v>
      </c>
      <c r="T780" s="29">
        <f>IF(H780=0,"",H780*(1+0.25*P780)*'Коефіцієнти АТО'!$S780*Параметри!$K$20/1000)</f>
        <v>4756.450796252886</v>
      </c>
      <c r="U780" s="29">
        <f t="shared" si="111"/>
        <v>31010.622905356315</v>
      </c>
      <c r="V780" s="29">
        <f t="shared" si="112"/>
        <v>31010.622905356315</v>
      </c>
      <c r="W780" s="40">
        <f>ROUNDUP('Дані з ДІСО'!P780/Параметри!$K$24,0)</f>
        <v>0</v>
      </c>
      <c r="X780" s="40">
        <f>ROUNDUP('Дані з ДІСО'!Q780/Параметри!$K$24,0)</f>
        <v>0</v>
      </c>
      <c r="Y780" s="40">
        <f>ROUNDUP('Дані з ДІСО'!R780/Параметри!$K$24,0)</f>
        <v>0</v>
      </c>
      <c r="Z780" s="59">
        <f>(W780*Параметри!$K$33+X780*Параметри!$L$33+Y780*Параметри!$M$33)/18</f>
        <v>0</v>
      </c>
      <c r="AA780" s="41">
        <f>IF(J780=0,0,'Дані з ДІСО'!AA780/J780)</f>
        <v>0</v>
      </c>
      <c r="AB780" s="29">
        <f>(1+0.25*AA780)*Z780*Параметри!$K$51</f>
        <v>0</v>
      </c>
      <c r="AC780" s="29">
        <f>AB780*'Коефіцієнти АТО'!U780</f>
        <v>0</v>
      </c>
      <c r="AD780" s="29">
        <f>J780*(1+0.25*AA780)*Параметри!$K$66*Параметри!$K$20/1000</f>
        <v>0</v>
      </c>
      <c r="AE780" s="29">
        <f>(1+0.25*AA780)*J780*'Коефіцієнти АТО'!S780*Параметри!$K$20/1000</f>
        <v>0</v>
      </c>
      <c r="AF780" s="29">
        <f t="shared" si="108"/>
        <v>0</v>
      </c>
      <c r="AG780" s="29">
        <v>0</v>
      </c>
      <c r="AH780" s="40">
        <v>4</v>
      </c>
      <c r="AI780" s="40">
        <v>0</v>
      </c>
      <c r="AJ780" s="40">
        <f t="shared" si="109"/>
        <v>0</v>
      </c>
      <c r="AK780" s="29">
        <f>(AH780+AI780)*(1+0.25*AJ780)*Параметри!$K$53</f>
        <v>717.71710278400019</v>
      </c>
      <c r="AL780" s="29">
        <f>ROUNDUP(('Дані з ДІСО'!AU780+'Дані з ДІСО'!AW780)/Параметри!$K$28,0)</f>
        <v>0</v>
      </c>
      <c r="AM780" s="64">
        <f>AL780*Параметри!$M$35/18</f>
        <v>0</v>
      </c>
      <c r="AN780" s="29">
        <f>IF(AL780=0,0,'Дані з ДІСО'!AW780/SUM('Дані з ДІСО'!AU780,'Дані з ДІСО'!AW780))</f>
        <v>0</v>
      </c>
      <c r="AO780" s="29">
        <f>(1+0.25*AN780)*AM780*Параметри!$K$51</f>
        <v>0</v>
      </c>
      <c r="AP780" s="40">
        <f>ROUNDUP(('Дані з ДІСО'!AE780+'Дані не з ДІСО'!E780+'Дані не з ДІСО'!G780)/Параметри!$K$69,0)</f>
        <v>0</v>
      </c>
      <c r="AQ780" s="40">
        <f t="shared" si="113"/>
        <v>0</v>
      </c>
      <c r="AR780" s="40">
        <f>IF(AP780=0,0,('Дані з ДІСО'!AH780+'Дані не з ДІСО'!G780)/('Дані з ДІСО'!AE780+'Дані не з ДІСО'!E780+'Дані не з ДІСО'!G780))</f>
        <v>0</v>
      </c>
      <c r="AS780" s="29">
        <f>AQ780*(1+0.25*AR780)*Параметри!$K$51</f>
        <v>0</v>
      </c>
      <c r="AT780" s="40">
        <f>ROUNDUP('Дані з ДІСО'!AF780/Параметри!$K$70,0)</f>
        <v>0</v>
      </c>
      <c r="AU780" s="40">
        <f t="shared" si="114"/>
        <v>0</v>
      </c>
      <c r="AV780" s="40">
        <f>IF(AT780=0,0,'Дані з ДІСО'!AI780/'Дані з ДІСО'!AF780)</f>
        <v>0</v>
      </c>
      <c r="AW780" s="29">
        <f>AU780*(1+0.25*AV780)*Параметри!$K$51</f>
        <v>0</v>
      </c>
      <c r="AX780" s="40">
        <f>ROUNDUP('Дані з ДІСО'!AR780/Параметри!$K$29,0)</f>
        <v>0</v>
      </c>
      <c r="AY780" s="40">
        <f>ROUNDUP('Дані з ДІСО'!AS780/Параметри!$K$29,0)</f>
        <v>0</v>
      </c>
      <c r="AZ780" s="40">
        <f>ROUNDUP('Дані з ДІСО'!AT780/Параметри!$K$29,0)</f>
        <v>0</v>
      </c>
      <c r="BA780" s="64">
        <f>(AX780*Параметри!$K$32+AY780*Параметри!$L$32+AZ780*Параметри!$M$32)/18</f>
        <v>0</v>
      </c>
      <c r="BB780" s="29">
        <f>(BA780*Параметри!$K$51+SUM('Дані з ДІСО'!AR780:AT780)*Параметри!$K$48*Параметри!$K$20/1000)*Параметри!$K$74</f>
        <v>0</v>
      </c>
      <c r="BC780" s="40">
        <f>ROUNDUP(('Дані не з ДІСО'!I780+'Дані не з ДІСО'!K780)/Параметри!$K$26,0)</f>
        <v>0</v>
      </c>
      <c r="BD780" s="29">
        <f>BC780*Параметри!$M$36/18</f>
        <v>0</v>
      </c>
      <c r="BE780" s="40">
        <f>IF(BC780=0,0,'Дані не з ДІСО'!K780/('Дані не з ДІСО'!I780+'Дані не з ДІСО'!K780))</f>
        <v>0</v>
      </c>
      <c r="BF780" s="29">
        <f>(1+0.25*BE780)*BD780*Параметри!$K$51</f>
        <v>0</v>
      </c>
      <c r="BG780" s="40">
        <f>ROUNDUP('Дані не з ДІСО'!M780/Параметри!$K$27,0)</f>
        <v>0</v>
      </c>
      <c r="BH780" s="40">
        <f>BG780*Параметри!$M$37/18</f>
        <v>0</v>
      </c>
      <c r="BI780" s="29">
        <f>BH780*Параметри!$K$51</f>
        <v>0</v>
      </c>
      <c r="BJ780" s="29">
        <f>'Дані не з ДІСО'!N780*Параметри!$K$76</f>
        <v>0</v>
      </c>
      <c r="BK780" s="40">
        <f>ROUNDUP('Дані з ДІСО'!V780/Параметри!$K$25,0)</f>
        <v>0</v>
      </c>
      <c r="BL780" s="40">
        <f>ROUNDUP('Дані з ДІСО'!W780/Параметри!$K$25,0)</f>
        <v>0</v>
      </c>
      <c r="BM780" s="40">
        <f>ROUNDUP('Дані з ДІСО'!X780/Параметри!$K$25,0)</f>
        <v>0</v>
      </c>
      <c r="BN780" s="40">
        <f>(BK780*Параметри!$K$34+BL780*Параметри!$L$34+BM780*Параметри!$M$34)/18</f>
        <v>0</v>
      </c>
      <c r="BO780" s="40">
        <f>IF(K780=0,0,'Дані з ДІСО'!AC780/K780)</f>
        <v>0</v>
      </c>
      <c r="BP780" s="29">
        <f>(1+0.25*BO780)*BN780*Параметри!$K$51</f>
        <v>0</v>
      </c>
      <c r="BQ780" s="29">
        <f>BP780*'Коефіцієнти АТО'!U780</f>
        <v>0</v>
      </c>
      <c r="BR780" s="29">
        <f>K780*(1+0.25*BO780)*Параметри!$K$66*Параметри!$K$20/1000</f>
        <v>0</v>
      </c>
      <c r="BS780" s="29">
        <f>(1+0.25*BO780)*K780*'Коефіцієнти АТО'!S780*Параметри!$K$20/1000</f>
        <v>0</v>
      </c>
      <c r="BT780" s="29">
        <f t="shared" si="115"/>
        <v>0</v>
      </c>
      <c r="BU780" s="40">
        <f>ROUNDUP('Дані з ДІСО'!AG780/Параметри!$K$71,0)</f>
        <v>0</v>
      </c>
      <c r="BV780" s="40">
        <f t="shared" si="116"/>
        <v>0</v>
      </c>
      <c r="BW780" s="40">
        <f>IF('Дані з ДІСО'!AG780=0,0,'Дані з ДІСО'!AJ780/'Дані з ДІСО'!AG780)</f>
        <v>0</v>
      </c>
      <c r="BX780" s="29">
        <f>BV780*(1+0.25*BW780)*Параметри!$K$51</f>
        <v>0</v>
      </c>
      <c r="BY780" s="29">
        <f>ROUND(IF(Параметри!$K$77="No",CC780,CC780*Параметри!$K$78)+AG780,1)</f>
        <v>28555.5</v>
      </c>
      <c r="BZ780" s="29">
        <f>ROUND(IF(Параметри!$K$77="No",BF780,BF780*Параметри!$K$78),1)</f>
        <v>0</v>
      </c>
      <c r="CA780" s="29">
        <f>ROUND(IF(Параметри!$K$77="No",BI780,BI780*Параметри!$K$78),1)</f>
        <v>0</v>
      </c>
      <c r="CB780" s="29">
        <f>ROUND(IF(Параметри!$K$77="No",BJ780,BJ780*Параметри!$K$78),1)</f>
        <v>0</v>
      </c>
      <c r="CC780" s="29">
        <f t="shared" si="110"/>
        <v>31728.340008140316</v>
      </c>
    </row>
    <row r="781" spans="1:81">
      <c r="A781" s="9">
        <v>780</v>
      </c>
      <c r="B781" s="9" t="s">
        <v>3148</v>
      </c>
      <c r="C781" s="9" t="s">
        <v>3148</v>
      </c>
      <c r="D781" s="9" t="s">
        <v>3843</v>
      </c>
      <c r="E781" s="9" t="s">
        <v>24</v>
      </c>
      <c r="F781" s="9" t="s">
        <v>3371</v>
      </c>
      <c r="G781" s="9" t="s">
        <v>1632</v>
      </c>
      <c r="H781" s="29">
        <f>SUM('Дані з ДІСО'!J781:L781)</f>
        <v>1035</v>
      </c>
      <c r="I781" s="29">
        <f>SUM('Дані з ДІСО'!G781:I781)</f>
        <v>75</v>
      </c>
      <c r="J781" s="29">
        <f>SUM('Дані з ДІСО'!P781:R781)</f>
        <v>0</v>
      </c>
      <c r="K781" s="29">
        <f>SUM('Дані з ДІСО'!V781:X781)</f>
        <v>0</v>
      </c>
      <c r="L781" s="40">
        <f>ROUNDUP('Дані з ДІСО'!J781/'Коефіцієнти АТО'!$R781,0)</f>
        <v>32</v>
      </c>
      <c r="M781" s="40">
        <f>ROUNDUP('Дані з ДІСО'!K781/'Коефіцієнти АТО'!$R781,0)</f>
        <v>39</v>
      </c>
      <c r="N781" s="40">
        <f>ROUNDUP('Дані з ДІСО'!L781/'Коефіцієнти АТО'!$R781,0)</f>
        <v>10</v>
      </c>
      <c r="O781" s="59">
        <f>(L781*Параметри!$K$32+M781*Параметри!$L$32+N781*Параметри!$M$32)/18</f>
        <v>131.46111111111111</v>
      </c>
      <c r="P781" s="41">
        <f>IF(H781=0,"",'Дані з ДІСО'!Y781/H781)</f>
        <v>0</v>
      </c>
      <c r="Q781" s="29">
        <f>IF(H781=0,"",(1+0.25*P781)*O781*Параметри!$K$51)</f>
        <v>26925.892507658711</v>
      </c>
      <c r="R781" s="29">
        <f>IF(H781=0,"",Q781*'Коефіцієнти АТО'!T781)</f>
        <v>457.74017263019812</v>
      </c>
      <c r="S781" s="29">
        <f>IF(H781=0,"",H781*(1+0.25*P781)*Параметри!$K$66*Параметри!$K$20/1000)</f>
        <v>0</v>
      </c>
      <c r="T781" s="29">
        <f>IF(H781=0,"",H781*(1+0.25*P781)*'Коефіцієнти АТО'!$S781*Параметри!$K$20/1000)</f>
        <v>5220.4947763751197</v>
      </c>
      <c r="U781" s="29">
        <f t="shared" si="111"/>
        <v>32604.127456664028</v>
      </c>
      <c r="V781" s="29">
        <f t="shared" si="112"/>
        <v>32604.127456664028</v>
      </c>
      <c r="W781" s="40">
        <f>ROUNDUP('Дані з ДІСО'!P781/Параметри!$K$24,0)</f>
        <v>0</v>
      </c>
      <c r="X781" s="40">
        <f>ROUNDUP('Дані з ДІСО'!Q781/Параметри!$K$24,0)</f>
        <v>0</v>
      </c>
      <c r="Y781" s="40">
        <f>ROUNDUP('Дані з ДІСО'!R781/Параметри!$K$24,0)</f>
        <v>0</v>
      </c>
      <c r="Z781" s="59">
        <f>(W781*Параметри!$K$33+X781*Параметри!$L$33+Y781*Параметри!$M$33)/18</f>
        <v>0</v>
      </c>
      <c r="AA781" s="41">
        <f>IF(J781=0,0,'Дані з ДІСО'!AA781/J781)</f>
        <v>0</v>
      </c>
      <c r="AB781" s="29">
        <f>(1+0.25*AA781)*Z781*Параметри!$K$51</f>
        <v>0</v>
      </c>
      <c r="AC781" s="29">
        <f>AB781*'Коефіцієнти АТО'!U781</f>
        <v>0</v>
      </c>
      <c r="AD781" s="29">
        <f>J781*(1+0.25*AA781)*Параметри!$K$66*Параметри!$K$20/1000</f>
        <v>0</v>
      </c>
      <c r="AE781" s="29">
        <f>(1+0.25*AA781)*J781*'Коефіцієнти АТО'!S781*Параметри!$K$20/1000</f>
        <v>0</v>
      </c>
      <c r="AF781" s="29">
        <f t="shared" si="108"/>
        <v>0</v>
      </c>
      <c r="AG781" s="29">
        <v>0</v>
      </c>
      <c r="AH781" s="40">
        <v>2</v>
      </c>
      <c r="AI781" s="40">
        <v>0</v>
      </c>
      <c r="AJ781" s="40">
        <f t="shared" si="109"/>
        <v>0</v>
      </c>
      <c r="AK781" s="29">
        <f>(AH781+AI781)*(1+0.25*AJ781)*Параметри!$K$53</f>
        <v>358.85855139200009</v>
      </c>
      <c r="AL781" s="29">
        <f>ROUNDUP(('Дані з ДІСО'!AU781+'Дані з ДІСО'!AW781)/Параметри!$K$28,0)</f>
        <v>0</v>
      </c>
      <c r="AM781" s="64">
        <f>AL781*Параметри!$M$35/18</f>
        <v>0</v>
      </c>
      <c r="AN781" s="29">
        <f>IF(AL781=0,0,'Дані з ДІСО'!AW781/SUM('Дані з ДІСО'!AU781,'Дані з ДІСО'!AW781))</f>
        <v>0</v>
      </c>
      <c r="AO781" s="29">
        <f>(1+0.25*AN781)*AM781*Параметри!$K$51</f>
        <v>0</v>
      </c>
      <c r="AP781" s="40">
        <f>ROUNDUP(('Дані з ДІСО'!AE781+'Дані не з ДІСО'!E781+'Дані не з ДІСО'!G781)/Параметри!$K$69,0)</f>
        <v>0</v>
      </c>
      <c r="AQ781" s="40">
        <f t="shared" si="113"/>
        <v>0</v>
      </c>
      <c r="AR781" s="40">
        <f>IF(AP781=0,0,('Дані з ДІСО'!AH781+'Дані не з ДІСО'!G781)/('Дані з ДІСО'!AE781+'Дані не з ДІСО'!E781+'Дані не з ДІСО'!G781))</f>
        <v>0</v>
      </c>
      <c r="AS781" s="29">
        <f>AQ781*(1+0.25*AR781)*Параметри!$K$51</f>
        <v>0</v>
      </c>
      <c r="AT781" s="40">
        <f>ROUNDUP('Дані з ДІСО'!AF781/Параметри!$K$70,0)</f>
        <v>0</v>
      </c>
      <c r="AU781" s="40">
        <f t="shared" si="114"/>
        <v>0</v>
      </c>
      <c r="AV781" s="40">
        <f>IF(AT781=0,0,'Дані з ДІСО'!AI781/'Дані з ДІСО'!AF781)</f>
        <v>0</v>
      </c>
      <c r="AW781" s="29">
        <f>AU781*(1+0.25*AV781)*Параметри!$K$51</f>
        <v>0</v>
      </c>
      <c r="AX781" s="40">
        <f>ROUNDUP('Дані з ДІСО'!AR781/Параметри!$K$29,0)</f>
        <v>0</v>
      </c>
      <c r="AY781" s="40">
        <f>ROUNDUP('Дані з ДІСО'!AS781/Параметри!$K$29,0)</f>
        <v>0</v>
      </c>
      <c r="AZ781" s="40">
        <f>ROUNDUP('Дані з ДІСО'!AT781/Параметри!$K$29,0)</f>
        <v>0</v>
      </c>
      <c r="BA781" s="64">
        <f>(AX781*Параметри!$K$32+AY781*Параметри!$L$32+AZ781*Параметри!$M$32)/18</f>
        <v>0</v>
      </c>
      <c r="BB781" s="29">
        <f>(BA781*Параметри!$K$51+SUM('Дані з ДІСО'!AR781:AT781)*Параметри!$K$48*Параметри!$K$20/1000)*Параметри!$K$74</f>
        <v>0</v>
      </c>
      <c r="BC781" s="40">
        <f>ROUNDUP(('Дані не з ДІСО'!I781+'Дані не з ДІСО'!K781)/Параметри!$K$26,0)</f>
        <v>0</v>
      </c>
      <c r="BD781" s="29">
        <f>BC781*Параметри!$M$36/18</f>
        <v>0</v>
      </c>
      <c r="BE781" s="40">
        <f>IF(BC781=0,0,'Дані не з ДІСО'!K781/('Дані не з ДІСО'!I781+'Дані не з ДІСО'!K781))</f>
        <v>0</v>
      </c>
      <c r="BF781" s="29">
        <f>(1+0.25*BE781)*BD781*Параметри!$K$51</f>
        <v>0</v>
      </c>
      <c r="BG781" s="40">
        <f>ROUNDUP('Дані не з ДІСО'!M781/Параметри!$K$27,0)</f>
        <v>0</v>
      </c>
      <c r="BH781" s="40">
        <f>BG781*Параметри!$M$37/18</f>
        <v>0</v>
      </c>
      <c r="BI781" s="29">
        <f>BH781*Параметри!$K$51</f>
        <v>0</v>
      </c>
      <c r="BJ781" s="29">
        <f>'Дані не з ДІСО'!N781*Параметри!$K$76</f>
        <v>0</v>
      </c>
      <c r="BK781" s="40">
        <f>ROUNDUP('Дані з ДІСО'!V781/Параметри!$K$25,0)</f>
        <v>0</v>
      </c>
      <c r="BL781" s="40">
        <f>ROUNDUP('Дані з ДІСО'!W781/Параметри!$K$25,0)</f>
        <v>0</v>
      </c>
      <c r="BM781" s="40">
        <f>ROUNDUP('Дані з ДІСО'!X781/Параметри!$K$25,0)</f>
        <v>0</v>
      </c>
      <c r="BN781" s="40">
        <f>(BK781*Параметри!$K$34+BL781*Параметри!$L$34+BM781*Параметри!$M$34)/18</f>
        <v>0</v>
      </c>
      <c r="BO781" s="40">
        <f>IF(K781=0,0,'Дані з ДІСО'!AC781/K781)</f>
        <v>0</v>
      </c>
      <c r="BP781" s="29">
        <f>(1+0.25*BO781)*BN781*Параметри!$K$51</f>
        <v>0</v>
      </c>
      <c r="BQ781" s="29">
        <f>BP781*'Коефіцієнти АТО'!U781</f>
        <v>0</v>
      </c>
      <c r="BR781" s="29">
        <f>K781*(1+0.25*BO781)*Параметри!$K$66*Параметри!$K$20/1000</f>
        <v>0</v>
      </c>
      <c r="BS781" s="29">
        <f>(1+0.25*BO781)*K781*'Коефіцієнти АТО'!S781*Параметри!$K$20/1000</f>
        <v>0</v>
      </c>
      <c r="BT781" s="29">
        <f t="shared" si="115"/>
        <v>0</v>
      </c>
      <c r="BU781" s="40">
        <f>ROUNDUP('Дані з ДІСО'!AG781/Параметри!$K$71,0)</f>
        <v>0</v>
      </c>
      <c r="BV781" s="40">
        <f t="shared" si="116"/>
        <v>0</v>
      </c>
      <c r="BW781" s="40">
        <f>IF('Дані з ДІСО'!AG781=0,0,'Дані з ДІСО'!AJ781/'Дані з ДІСО'!AG781)</f>
        <v>0</v>
      </c>
      <c r="BX781" s="29">
        <f>BV781*(1+0.25*BW781)*Параметри!$K$51</f>
        <v>0</v>
      </c>
      <c r="BY781" s="29">
        <f>ROUND(IF(Параметри!$K$77="No",CC781,CC781*Параметри!$K$78)+AG781,1)</f>
        <v>29666.7</v>
      </c>
      <c r="BZ781" s="29">
        <f>ROUND(IF(Параметри!$K$77="No",BF781,BF781*Параметри!$K$78),1)</f>
        <v>0</v>
      </c>
      <c r="CA781" s="29">
        <f>ROUND(IF(Параметри!$K$77="No",BI781,BI781*Параметри!$K$78),1)</f>
        <v>0</v>
      </c>
      <c r="CB781" s="29">
        <f>ROUND(IF(Параметри!$K$77="No",BJ781,BJ781*Параметри!$K$78),1)</f>
        <v>0</v>
      </c>
      <c r="CC781" s="29">
        <f t="shared" si="110"/>
        <v>32962.986008056025</v>
      </c>
    </row>
    <row r="782" spans="1:81">
      <c r="A782" s="9">
        <v>781</v>
      </c>
      <c r="B782" s="9" t="s">
        <v>3151</v>
      </c>
      <c r="C782" s="9" t="s">
        <v>3151</v>
      </c>
      <c r="D782" s="9" t="s">
        <v>3843</v>
      </c>
      <c r="E782" s="9" t="s">
        <v>29</v>
      </c>
      <c r="F782" s="9" t="s">
        <v>3879</v>
      </c>
      <c r="G782" s="9" t="s">
        <v>1633</v>
      </c>
      <c r="H782" s="29">
        <f>SUM('Дані з ДІСО'!J782:L782)</f>
        <v>2356</v>
      </c>
      <c r="I782" s="29">
        <f>SUM('Дані з ДІСО'!G782:I782)</f>
        <v>177</v>
      </c>
      <c r="J782" s="29">
        <f>SUM('Дані з ДІСО'!P782:R782)</f>
        <v>0</v>
      </c>
      <c r="K782" s="29">
        <f>SUM('Дані з ДІСО'!V782:X782)</f>
        <v>0</v>
      </c>
      <c r="L782" s="40">
        <f>ROUNDUP('Дані з ДІСО'!J782/'Коефіцієнти АТО'!$R782,0)</f>
        <v>66</v>
      </c>
      <c r="M782" s="40">
        <f>ROUNDUP('Дані з ДІСО'!K782/'Коефіцієнти АТО'!$R782,0)</f>
        <v>88</v>
      </c>
      <c r="N782" s="40">
        <f>ROUNDUP('Дані з ДІСО'!L782/'Коефіцієнти АТО'!$R782,0)</f>
        <v>16</v>
      </c>
      <c r="O782" s="59">
        <f>(L782*Параметри!$K$32+M782*Параметри!$L$32+N782*Параметри!$M$32)/18</f>
        <v>275.75555555555559</v>
      </c>
      <c r="P782" s="41">
        <f>IF(H782=0,"",'Дані з ДІСО'!Y782/H782)</f>
        <v>0</v>
      </c>
      <c r="Q782" s="29">
        <f>IF(H782=0,"",(1+0.25*P782)*O782*Параметри!$K$51)</f>
        <v>56480.311055662758</v>
      </c>
      <c r="R782" s="29">
        <f>IF(H782=0,"",Q782*'Коефіцієнти АТО'!T782)</f>
        <v>960.16528794626697</v>
      </c>
      <c r="S782" s="29">
        <f>IF(H782=0,"",H782*(1+0.25*P782)*Параметри!$K$66*Параметри!$K$20/1000)</f>
        <v>0</v>
      </c>
      <c r="T782" s="29">
        <f>IF(H782=0,"",H782*(1+0.25*P782)*'Коефіцієнти АТО'!$S782*Параметри!$K$20/1000)</f>
        <v>10762.470390496934</v>
      </c>
      <c r="U782" s="29">
        <f t="shared" si="111"/>
        <v>68202.94673410595</v>
      </c>
      <c r="V782" s="29">
        <f t="shared" si="112"/>
        <v>68202.94673410595</v>
      </c>
      <c r="W782" s="40">
        <f>ROUNDUP('Дані з ДІСО'!P782/Параметри!$K$24,0)</f>
        <v>0</v>
      </c>
      <c r="X782" s="40">
        <f>ROUNDUP('Дані з ДІСО'!Q782/Параметри!$K$24,0)</f>
        <v>0</v>
      </c>
      <c r="Y782" s="40">
        <f>ROUNDUP('Дані з ДІСО'!R782/Параметри!$K$24,0)</f>
        <v>0</v>
      </c>
      <c r="Z782" s="59">
        <f>(W782*Параметри!$K$33+X782*Параметри!$L$33+Y782*Параметри!$M$33)/18</f>
        <v>0</v>
      </c>
      <c r="AA782" s="41">
        <f>IF(J782=0,0,'Дані з ДІСО'!AA782/J782)</f>
        <v>0</v>
      </c>
      <c r="AB782" s="29">
        <f>(1+0.25*AA782)*Z782*Параметри!$K$51</f>
        <v>0</v>
      </c>
      <c r="AC782" s="29">
        <f>AB782*'Коефіцієнти АТО'!U782</f>
        <v>0</v>
      </c>
      <c r="AD782" s="29">
        <f>J782*(1+0.25*AA782)*Параметри!$K$66*Параметри!$K$20/1000</f>
        <v>0</v>
      </c>
      <c r="AE782" s="29">
        <f>(1+0.25*AA782)*J782*'Коефіцієнти АТО'!S782*Параметри!$K$20/1000</f>
        <v>0</v>
      </c>
      <c r="AF782" s="29">
        <f t="shared" si="108"/>
        <v>0</v>
      </c>
      <c r="AG782" s="29">
        <v>0</v>
      </c>
      <c r="AH782" s="40">
        <v>0</v>
      </c>
      <c r="AI782" s="40">
        <v>0</v>
      </c>
      <c r="AJ782" s="40">
        <f t="shared" si="109"/>
        <v>0</v>
      </c>
      <c r="AK782" s="29">
        <f>(AH782+AI782)*(1+0.25*AJ782)*Параметри!$K$53</f>
        <v>0</v>
      </c>
      <c r="AL782" s="29">
        <f>ROUNDUP(('Дані з ДІСО'!AU782+'Дані з ДІСО'!AW782)/Параметри!$K$28,0)</f>
        <v>0</v>
      </c>
      <c r="AM782" s="64">
        <f>AL782*Параметри!$M$35/18</f>
        <v>0</v>
      </c>
      <c r="AN782" s="29">
        <f>IF(AL782=0,0,'Дані з ДІСО'!AW782/SUM('Дані з ДІСО'!AU782,'Дані з ДІСО'!AW782))</f>
        <v>0</v>
      </c>
      <c r="AO782" s="29">
        <f>(1+0.25*AN782)*AM782*Параметри!$K$51</f>
        <v>0</v>
      </c>
      <c r="AP782" s="40">
        <f>ROUNDUP(('Дані з ДІСО'!AE782+'Дані не з ДІСО'!E782+'Дані не з ДІСО'!G782)/Параметри!$K$69,0)</f>
        <v>0</v>
      </c>
      <c r="AQ782" s="40">
        <f t="shared" si="113"/>
        <v>0</v>
      </c>
      <c r="AR782" s="40">
        <f>IF(AP782=0,0,('Дані з ДІСО'!AH782+'Дані не з ДІСО'!G782)/('Дані з ДІСО'!AE782+'Дані не з ДІСО'!E782+'Дані не з ДІСО'!G782))</f>
        <v>0</v>
      </c>
      <c r="AS782" s="29">
        <f>AQ782*(1+0.25*AR782)*Параметри!$K$51</f>
        <v>0</v>
      </c>
      <c r="AT782" s="40">
        <f>ROUNDUP('Дані з ДІСО'!AF782/Параметри!$K$70,0)</f>
        <v>0</v>
      </c>
      <c r="AU782" s="40">
        <f t="shared" si="114"/>
        <v>0</v>
      </c>
      <c r="AV782" s="40">
        <f>IF(AT782=0,0,'Дані з ДІСО'!AI782/'Дані з ДІСО'!AF782)</f>
        <v>0</v>
      </c>
      <c r="AW782" s="29">
        <f>AU782*(1+0.25*AV782)*Параметри!$K$51</f>
        <v>0</v>
      </c>
      <c r="AX782" s="40">
        <f>ROUNDUP('Дані з ДІСО'!AR782/Параметри!$K$29,0)</f>
        <v>0</v>
      </c>
      <c r="AY782" s="40">
        <f>ROUNDUP('Дані з ДІСО'!AS782/Параметри!$K$29,0)</f>
        <v>0</v>
      </c>
      <c r="AZ782" s="40">
        <f>ROUNDUP('Дані з ДІСО'!AT782/Параметри!$K$29,0)</f>
        <v>0</v>
      </c>
      <c r="BA782" s="64">
        <f>(AX782*Параметри!$K$32+AY782*Параметри!$L$32+AZ782*Параметри!$M$32)/18</f>
        <v>0</v>
      </c>
      <c r="BB782" s="29">
        <f>(BA782*Параметри!$K$51+SUM('Дані з ДІСО'!AR782:AT782)*Параметри!$K$48*Параметри!$K$20/1000)*Параметри!$K$74</f>
        <v>0</v>
      </c>
      <c r="BC782" s="40">
        <f>ROUNDUP(('Дані не з ДІСО'!I782+'Дані не з ДІСО'!K782)/Параметри!$K$26,0)</f>
        <v>0</v>
      </c>
      <c r="BD782" s="29">
        <f>BC782*Параметри!$M$36/18</f>
        <v>0</v>
      </c>
      <c r="BE782" s="40">
        <f>IF(BC782=0,0,'Дані не з ДІСО'!K782/('Дані не з ДІСО'!I782+'Дані не з ДІСО'!K782))</f>
        <v>0</v>
      </c>
      <c r="BF782" s="29">
        <f>(1+0.25*BE782)*BD782*Параметри!$K$51</f>
        <v>0</v>
      </c>
      <c r="BG782" s="40">
        <f>ROUNDUP('Дані не з ДІСО'!M782/Параметри!$K$27,0)</f>
        <v>0</v>
      </c>
      <c r="BH782" s="40">
        <f>BG782*Параметри!$M$37/18</f>
        <v>0</v>
      </c>
      <c r="BI782" s="29">
        <f>BH782*Параметри!$K$51</f>
        <v>0</v>
      </c>
      <c r="BJ782" s="29">
        <f>'Дані не з ДІСО'!N782*Параметри!$K$76</f>
        <v>0</v>
      </c>
      <c r="BK782" s="40">
        <f>ROUNDUP('Дані з ДІСО'!V782/Параметри!$K$25,0)</f>
        <v>0</v>
      </c>
      <c r="BL782" s="40">
        <f>ROUNDUP('Дані з ДІСО'!W782/Параметри!$K$25,0)</f>
        <v>0</v>
      </c>
      <c r="BM782" s="40">
        <f>ROUNDUP('Дані з ДІСО'!X782/Параметри!$K$25,0)</f>
        <v>0</v>
      </c>
      <c r="BN782" s="40">
        <f>(BK782*Параметри!$K$34+BL782*Параметри!$L$34+BM782*Параметри!$M$34)/18</f>
        <v>0</v>
      </c>
      <c r="BO782" s="40">
        <f>IF(K782=0,0,'Дані з ДІСО'!AC782/K782)</f>
        <v>0</v>
      </c>
      <c r="BP782" s="29">
        <f>(1+0.25*BO782)*BN782*Параметри!$K$51</f>
        <v>0</v>
      </c>
      <c r="BQ782" s="29">
        <f>BP782*'Коефіцієнти АТО'!U782</f>
        <v>0</v>
      </c>
      <c r="BR782" s="29">
        <f>K782*(1+0.25*BO782)*Параметри!$K$66*Параметри!$K$20/1000</f>
        <v>0</v>
      </c>
      <c r="BS782" s="29">
        <f>(1+0.25*BO782)*K782*'Коефіцієнти АТО'!S782*Параметри!$K$20/1000</f>
        <v>0</v>
      </c>
      <c r="BT782" s="29">
        <f t="shared" si="115"/>
        <v>0</v>
      </c>
      <c r="BU782" s="40">
        <f>ROUNDUP('Дані з ДІСО'!AG782/Параметри!$K$71,0)</f>
        <v>0</v>
      </c>
      <c r="BV782" s="40">
        <f t="shared" si="116"/>
        <v>0</v>
      </c>
      <c r="BW782" s="40">
        <f>IF('Дані з ДІСО'!AG782=0,0,'Дані з ДІСО'!AJ782/'Дані з ДІСО'!AG782)</f>
        <v>0</v>
      </c>
      <c r="BX782" s="29">
        <f>BV782*(1+0.25*BW782)*Параметри!$K$51</f>
        <v>0</v>
      </c>
      <c r="BY782" s="29">
        <f>ROUND(IF(Параметри!$K$77="No",CC782,CC782*Параметри!$K$78)+AG782,1)</f>
        <v>61382.7</v>
      </c>
      <c r="BZ782" s="29">
        <f>ROUND(IF(Параметри!$K$77="No",BF782,BF782*Параметри!$K$78),1)</f>
        <v>0</v>
      </c>
      <c r="CA782" s="29">
        <f>ROUND(IF(Параметри!$K$77="No",BI782,BI782*Параметри!$K$78),1)</f>
        <v>0</v>
      </c>
      <c r="CB782" s="29">
        <f>ROUND(IF(Параметри!$K$77="No",BJ782,BJ782*Параметри!$K$78),1)</f>
        <v>0</v>
      </c>
      <c r="CC782" s="29">
        <f t="shared" si="110"/>
        <v>68202.94673410595</v>
      </c>
    </row>
    <row r="783" spans="1:81">
      <c r="A783" s="9">
        <v>782</v>
      </c>
      <c r="B783" s="9" t="s">
        <v>3176</v>
      </c>
      <c r="C783" s="9" t="s">
        <v>3146</v>
      </c>
      <c r="D783" s="9" t="s">
        <v>3843</v>
      </c>
      <c r="E783" s="9" t="s">
        <v>78</v>
      </c>
      <c r="F783" s="9" t="s">
        <v>3308</v>
      </c>
      <c r="G783" s="9" t="s">
        <v>1635</v>
      </c>
      <c r="H783" s="29">
        <f>SUM('Дані з ДІСО'!J783:L783)</f>
        <v>42350.5</v>
      </c>
      <c r="I783" s="29">
        <f>SUM('Дані з ДІСО'!G783:I783)</f>
        <v>1246</v>
      </c>
      <c r="J783" s="29">
        <f>SUM('Дані з ДІСО'!P783:R783)</f>
        <v>425</v>
      </c>
      <c r="K783" s="29">
        <f>SUM('Дані з ДІСО'!V783:X783)</f>
        <v>0</v>
      </c>
      <c r="L783" s="40">
        <f>ROUNDUP('Дані з ДІСО'!J783/'Коефіцієнти АТО'!$R783,0)</f>
        <v>586</v>
      </c>
      <c r="M783" s="40">
        <f>ROUNDUP('Дані з ДІСО'!K783/'Коефіцієнти АТО'!$R783,0)</f>
        <v>809</v>
      </c>
      <c r="N783" s="40">
        <f>ROUNDUP('Дані з ДІСО'!L783/'Коефіцієнти АТО'!$R783,0)</f>
        <v>146</v>
      </c>
      <c r="O783" s="59">
        <f>(L783*Параметри!$K$32+M783*Параметри!$L$32+N783*Параметри!$M$32)/18</f>
        <v>2506.4055555555556</v>
      </c>
      <c r="P783" s="41">
        <f>IF(H783=0,"",'Дані з ДІСО'!Y783/H783)</f>
        <v>0</v>
      </c>
      <c r="Q783" s="29">
        <f>IF(H783=0,"",(1+0.25*P783)*O783*Параметри!$K$51)</f>
        <v>513362.51458005112</v>
      </c>
      <c r="R783" s="29">
        <f>IF(H783=0,"",Q783*'Коефіцієнти АТО'!T783)</f>
        <v>77004.37718700766</v>
      </c>
      <c r="S783" s="29">
        <f>IF(H783=0,"",H783*(1+0.25*P783)*Параметри!$K$66*Параметри!$K$20/1000)</f>
        <v>0</v>
      </c>
      <c r="T783" s="29">
        <f>IF(H783=0,"",H783*(1+0.25*P783)*'Коефіцієнти АТО'!$S783*Параметри!$K$20/1000)</f>
        <v>92700.446132861412</v>
      </c>
      <c r="U783" s="29">
        <f t="shared" si="111"/>
        <v>683067.33789992018</v>
      </c>
      <c r="V783" s="29">
        <f t="shared" si="112"/>
        <v>683067.33789992018</v>
      </c>
      <c r="W783" s="40">
        <f>ROUNDUP('Дані з ДІСО'!P783/Параметри!$K$24,0)</f>
        <v>32</v>
      </c>
      <c r="X783" s="40">
        <f>ROUNDUP('Дані з ДІСО'!Q783/Параметри!$K$24,0)</f>
        <v>16</v>
      </c>
      <c r="Y783" s="40">
        <f>ROUNDUP('Дані з ДІСО'!R783/Параметри!$K$24,0)</f>
        <v>0</v>
      </c>
      <c r="Z783" s="59">
        <f>(W783*Параметри!$K$33+X783*Параметри!$L$33+Y783*Параметри!$M$33)/18</f>
        <v>96</v>
      </c>
      <c r="AA783" s="41">
        <f>IF(J783=0,0,'Дані з ДІСО'!AA783/J783)</f>
        <v>0</v>
      </c>
      <c r="AB783" s="29">
        <f>(1+0.25*AA783)*Z783*Параметри!$K$51</f>
        <v>19662.740249856</v>
      </c>
      <c r="AC783" s="29">
        <f>AB783*'Коефіцієнти АТО'!U783</f>
        <v>1985.9367652354563</v>
      </c>
      <c r="AD783" s="29">
        <f>J783*(1+0.25*AA783)*Параметри!$K$66*Параметри!$K$20/1000</f>
        <v>0</v>
      </c>
      <c r="AE783" s="29">
        <f>(1+0.25*AA783)*J783*'Коефіцієнти АТО'!S783*Параметри!$K$20/1000</f>
        <v>930.27684694315531</v>
      </c>
      <c r="AF783" s="29">
        <f t="shared" si="108"/>
        <v>22578.95386203461</v>
      </c>
      <c r="AG783" s="29">
        <v>0</v>
      </c>
      <c r="AH783" s="40">
        <v>225</v>
      </c>
      <c r="AI783" s="40">
        <v>0</v>
      </c>
      <c r="AJ783" s="40">
        <f t="shared" si="109"/>
        <v>0</v>
      </c>
      <c r="AK783" s="29">
        <f>(AH783+AI783)*(1+0.25*AJ783)*Параметри!$K$53</f>
        <v>40371.587031600007</v>
      </c>
      <c r="AL783" s="29">
        <f>ROUNDUP(('Дані з ДІСО'!AU783+'Дані з ДІСО'!AW783)/Параметри!$K$28,0)</f>
        <v>34</v>
      </c>
      <c r="AM783" s="64">
        <f>AL783*Параметри!$M$35/18</f>
        <v>43.444444444444443</v>
      </c>
      <c r="AN783" s="29">
        <f>IF(AL783=0,0,'Дані з ДІСО'!AW783/SUM('Дані з ДІСО'!AU783,'Дані з ДІСО'!AW783))</f>
        <v>0</v>
      </c>
      <c r="AO783" s="29">
        <f>(1+0.25*AN783)*AM783*Параметри!$K$51</f>
        <v>8898.3002751084441</v>
      </c>
      <c r="AP783" s="40">
        <f>ROUNDUP(('Дані з ДІСО'!AE783+'Дані не з ДІСО'!E783+'Дані не з ДІСО'!G783)/Параметри!$K$69,0)</f>
        <v>0</v>
      </c>
      <c r="AQ783" s="40">
        <f t="shared" si="113"/>
        <v>0</v>
      </c>
      <c r="AR783" s="40">
        <f>IF(AP783=0,0,('Дані з ДІСО'!AH783+'Дані не з ДІСО'!G783)/('Дані з ДІСО'!AE783+'Дані не з ДІСО'!E783+'Дані не з ДІСО'!G783))</f>
        <v>0</v>
      </c>
      <c r="AS783" s="29">
        <f>AQ783*(1+0.25*AR783)*Параметри!$K$51</f>
        <v>0</v>
      </c>
      <c r="AT783" s="40">
        <f>ROUNDUP('Дані з ДІСО'!AF783/Параметри!$K$70,0)</f>
        <v>0</v>
      </c>
      <c r="AU783" s="40">
        <f t="shared" si="114"/>
        <v>0</v>
      </c>
      <c r="AV783" s="40">
        <f>IF(AT783=0,0,'Дані з ДІСО'!AI783/'Дані з ДІСО'!AF783)</f>
        <v>0</v>
      </c>
      <c r="AW783" s="29">
        <f>AU783*(1+0.25*AV783)*Параметри!$K$51</f>
        <v>0</v>
      </c>
      <c r="AX783" s="40">
        <f>ROUNDUP('Дані з ДІСО'!AR783/Параметри!$K$29,0)</f>
        <v>0</v>
      </c>
      <c r="AY783" s="40">
        <f>ROUNDUP('Дані з ДІСО'!AS783/Параметри!$K$29,0)</f>
        <v>0</v>
      </c>
      <c r="AZ783" s="40">
        <f>ROUNDUP('Дані з ДІСО'!AT783/Параметри!$K$29,0)</f>
        <v>0</v>
      </c>
      <c r="BA783" s="64">
        <f>(AX783*Параметри!$K$32+AY783*Параметри!$L$32+AZ783*Параметри!$M$32)/18</f>
        <v>0</v>
      </c>
      <c r="BB783" s="29">
        <f>(BA783*Параметри!$K$51+SUM('Дані з ДІСО'!AR783:AT783)*Параметри!$K$48*Параметри!$K$20/1000)*Параметри!$K$74</f>
        <v>0</v>
      </c>
      <c r="BC783" s="40">
        <f>ROUNDUP(('Дані не з ДІСО'!I783+'Дані не з ДІСО'!K783)/Параметри!$K$26,0)</f>
        <v>87</v>
      </c>
      <c r="BD783" s="29">
        <f>BC783*Параметри!$M$36/18</f>
        <v>135.33333333333334</v>
      </c>
      <c r="BE783" s="40">
        <f>IF(BC783=0,0,'Дані не з ДІСО'!K783/('Дані не з ДІСО'!I783+'Дані не з ДІСО'!K783))</f>
        <v>0</v>
      </c>
      <c r="BF783" s="29">
        <f>(1+0.25*BE783)*BD783*Параметри!$K$51</f>
        <v>27719.001880005333</v>
      </c>
      <c r="BG783" s="40">
        <f>ROUNDUP('Дані не з ДІСО'!M783/Параметри!$K$27,0)</f>
        <v>0</v>
      </c>
      <c r="BH783" s="40">
        <f>BG783*Параметри!$M$37/18</f>
        <v>0</v>
      </c>
      <c r="BI783" s="29">
        <f>BH783*Параметри!$K$51</f>
        <v>0</v>
      </c>
      <c r="BJ783" s="29">
        <f>'Дані не з ДІСО'!N783*Параметри!$K$76</f>
        <v>0</v>
      </c>
      <c r="BK783" s="40">
        <f>ROUNDUP('Дані з ДІСО'!V783/Параметри!$K$25,0)</f>
        <v>0</v>
      </c>
      <c r="BL783" s="40">
        <f>ROUNDUP('Дані з ДІСО'!W783/Параметри!$K$25,0)</f>
        <v>0</v>
      </c>
      <c r="BM783" s="40">
        <f>ROUNDUP('Дані з ДІСО'!X783/Параметри!$K$25,0)</f>
        <v>0</v>
      </c>
      <c r="BN783" s="40">
        <f>(BK783*Параметри!$K$34+BL783*Параметри!$L$34+BM783*Параметри!$M$34)/18</f>
        <v>0</v>
      </c>
      <c r="BO783" s="40">
        <f>IF(K783=0,0,'Дані з ДІСО'!AC783/K783)</f>
        <v>0</v>
      </c>
      <c r="BP783" s="29">
        <f>(1+0.25*BO783)*BN783*Параметри!$K$51</f>
        <v>0</v>
      </c>
      <c r="BQ783" s="29">
        <f>BP783*'Коефіцієнти АТО'!U783</f>
        <v>0</v>
      </c>
      <c r="BR783" s="29">
        <f>K783*(1+0.25*BO783)*Параметри!$K$66*Параметри!$K$20/1000</f>
        <v>0</v>
      </c>
      <c r="BS783" s="29">
        <f>(1+0.25*BO783)*K783*'Коефіцієнти АТО'!S783*Параметри!$K$20/1000</f>
        <v>0</v>
      </c>
      <c r="BT783" s="29">
        <f t="shared" si="115"/>
        <v>0</v>
      </c>
      <c r="BU783" s="40">
        <f>ROUNDUP('Дані з ДІСО'!AG783/Параметри!$K$71,0)</f>
        <v>0</v>
      </c>
      <c r="BV783" s="40">
        <f t="shared" si="116"/>
        <v>0</v>
      </c>
      <c r="BW783" s="40">
        <f>IF('Дані з ДІСО'!AG783=0,0,'Дані з ДІСО'!AJ783/'Дані з ДІСО'!AG783)</f>
        <v>0</v>
      </c>
      <c r="BX783" s="29">
        <f>BV783*(1+0.25*BW783)*Параметри!$K$51</f>
        <v>0</v>
      </c>
      <c r="BY783" s="29">
        <f>ROUND(IF(Параметри!$K$77="No",CC783,CC783*Параметри!$K$78)+AG783,1)</f>
        <v>679424.6</v>
      </c>
      <c r="BZ783" s="29">
        <f>ROUND(IF(Параметри!$K$77="No",BF783,BF783*Параметри!$K$78),1)</f>
        <v>24947.1</v>
      </c>
      <c r="CA783" s="29">
        <f>ROUND(IF(Параметри!$K$77="No",BI783,BI783*Параметри!$K$78),1)</f>
        <v>0</v>
      </c>
      <c r="CB783" s="29">
        <f>ROUND(IF(Параметри!$K$77="No",BJ783,BJ783*Параметри!$K$78),1)</f>
        <v>0</v>
      </c>
      <c r="CC783" s="29">
        <f t="shared" si="110"/>
        <v>754916.17906866327</v>
      </c>
    </row>
    <row r="784" spans="1:81">
      <c r="A784" s="9">
        <v>783</v>
      </c>
      <c r="B784" s="9" t="s">
        <v>3145</v>
      </c>
      <c r="C784" s="9" t="s">
        <v>3146</v>
      </c>
      <c r="D784" s="9" t="s">
        <v>3843</v>
      </c>
      <c r="E784" s="9" t="s">
        <v>21</v>
      </c>
      <c r="F784" s="9" t="s">
        <v>3880</v>
      </c>
      <c r="G784" s="9" t="s">
        <v>1637</v>
      </c>
      <c r="H784" s="29">
        <f>SUM('Дані з ДІСО'!J784:L784)</f>
        <v>1956</v>
      </c>
      <c r="I784" s="29">
        <f>SUM('Дані з ДІСО'!G784:I784)</f>
        <v>109</v>
      </c>
      <c r="J784" s="29">
        <f>SUM('Дані з ДІСО'!P784:R784)</f>
        <v>0</v>
      </c>
      <c r="K784" s="29">
        <f>SUM('Дані з ДІСО'!V784:X784)</f>
        <v>0</v>
      </c>
      <c r="L784" s="40">
        <f>ROUNDUP('Дані з ДІСО'!J784/'Коефіцієнти АТО'!$R784,0)</f>
        <v>43</v>
      </c>
      <c r="M784" s="40">
        <f>ROUNDUP('Дані з ДІСО'!K784/'Коефіцієнти АТО'!$R784,0)</f>
        <v>62</v>
      </c>
      <c r="N784" s="40">
        <f>ROUNDUP('Дані з ДІСО'!L784/'Коефіцієнти АТО'!$R784,0)</f>
        <v>11</v>
      </c>
      <c r="O784" s="59">
        <f>(L784*Параметри!$K$32+M784*Параметри!$L$32+N784*Параметри!$M$32)/18</f>
        <v>189.27222222222224</v>
      </c>
      <c r="P784" s="41">
        <f>IF(H784=0,"",'Дані з ДІСО'!Y784/H784)</f>
        <v>0</v>
      </c>
      <c r="Q784" s="29">
        <f>IF(H784=0,"",(1+0.25*P784)*O784*Параметри!$K$51)</f>
        <v>38766.776479881024</v>
      </c>
      <c r="R784" s="29">
        <f>IF(H784=0,"",Q784*'Коефіцієнти АТО'!T784)</f>
        <v>659.03520015797744</v>
      </c>
      <c r="S784" s="29">
        <f>IF(H784=0,"",H784*(1+0.25*P784)*Параметри!$K$66*Параметри!$K$20/1000)</f>
        <v>0</v>
      </c>
      <c r="T784" s="29">
        <f>IF(H784=0,"",H784*(1+0.25*P784)*'Коефіцієнти АТО'!$S784*Параметри!$K$20/1000)</f>
        <v>6142.9677663925104</v>
      </c>
      <c r="U784" s="29">
        <f t="shared" si="111"/>
        <v>45568.779446431508</v>
      </c>
      <c r="V784" s="29">
        <f t="shared" si="112"/>
        <v>45568.779446431508</v>
      </c>
      <c r="W784" s="40">
        <f>ROUNDUP('Дані з ДІСО'!P784/Параметри!$K$24,0)</f>
        <v>0</v>
      </c>
      <c r="X784" s="40">
        <f>ROUNDUP('Дані з ДІСО'!Q784/Параметри!$K$24,0)</f>
        <v>0</v>
      </c>
      <c r="Y784" s="40">
        <f>ROUNDUP('Дані з ДІСО'!R784/Параметри!$K$24,0)</f>
        <v>0</v>
      </c>
      <c r="Z784" s="59">
        <f>(W784*Параметри!$K$33+X784*Параметри!$L$33+Y784*Параметри!$M$33)/18</f>
        <v>0</v>
      </c>
      <c r="AA784" s="41">
        <f>IF(J784=0,0,'Дані з ДІСО'!AA784/J784)</f>
        <v>0</v>
      </c>
      <c r="AB784" s="29">
        <f>(1+0.25*AA784)*Z784*Параметри!$K$51</f>
        <v>0</v>
      </c>
      <c r="AC784" s="29">
        <f>AB784*'Коефіцієнти АТО'!U784</f>
        <v>0</v>
      </c>
      <c r="AD784" s="29">
        <f>J784*(1+0.25*AA784)*Параметри!$K$66*Параметри!$K$20/1000</f>
        <v>0</v>
      </c>
      <c r="AE784" s="29">
        <f>(1+0.25*AA784)*J784*'Коефіцієнти АТО'!S784*Параметри!$K$20/1000</f>
        <v>0</v>
      </c>
      <c r="AF784" s="29">
        <f t="shared" si="108"/>
        <v>0</v>
      </c>
      <c r="AG784" s="29">
        <v>0</v>
      </c>
      <c r="AH784" s="40">
        <v>4</v>
      </c>
      <c r="AI784" s="40">
        <v>0</v>
      </c>
      <c r="AJ784" s="40">
        <f t="shared" si="109"/>
        <v>0</v>
      </c>
      <c r="AK784" s="29">
        <f>(AH784+AI784)*(1+0.25*AJ784)*Параметри!$K$53</f>
        <v>717.71710278400019</v>
      </c>
      <c r="AL784" s="29">
        <f>ROUNDUP(('Дані з ДІСО'!AU784+'Дані з ДІСО'!AW784)/Параметри!$K$28,0)</f>
        <v>0</v>
      </c>
      <c r="AM784" s="64">
        <f>AL784*Параметри!$M$35/18</f>
        <v>0</v>
      </c>
      <c r="AN784" s="29">
        <f>IF(AL784=0,0,'Дані з ДІСО'!AW784/SUM('Дані з ДІСО'!AU784,'Дані з ДІСО'!AW784))</f>
        <v>0</v>
      </c>
      <c r="AO784" s="29">
        <f>(1+0.25*AN784)*AM784*Параметри!$K$51</f>
        <v>0</v>
      </c>
      <c r="AP784" s="40">
        <f>ROUNDUP(('Дані з ДІСО'!AE784+'Дані не з ДІСО'!E784+'Дані не з ДІСО'!G784)/Параметри!$K$69,0)</f>
        <v>0</v>
      </c>
      <c r="AQ784" s="40">
        <f t="shared" si="113"/>
        <v>0</v>
      </c>
      <c r="AR784" s="40">
        <f>IF(AP784=0,0,('Дані з ДІСО'!AH784+'Дані не з ДІСО'!G784)/('Дані з ДІСО'!AE784+'Дані не з ДІСО'!E784+'Дані не з ДІСО'!G784))</f>
        <v>0</v>
      </c>
      <c r="AS784" s="29">
        <f>AQ784*(1+0.25*AR784)*Параметри!$K$51</f>
        <v>0</v>
      </c>
      <c r="AT784" s="40">
        <f>ROUNDUP('Дані з ДІСО'!AF784/Параметри!$K$70,0)</f>
        <v>0</v>
      </c>
      <c r="AU784" s="40">
        <f t="shared" si="114"/>
        <v>0</v>
      </c>
      <c r="AV784" s="40">
        <f>IF(AT784=0,0,'Дані з ДІСО'!AI784/'Дані з ДІСО'!AF784)</f>
        <v>0</v>
      </c>
      <c r="AW784" s="29">
        <f>AU784*(1+0.25*AV784)*Параметри!$K$51</f>
        <v>0</v>
      </c>
      <c r="AX784" s="40">
        <f>ROUNDUP('Дані з ДІСО'!AR784/Параметри!$K$29,0)</f>
        <v>0</v>
      </c>
      <c r="AY784" s="40">
        <f>ROUNDUP('Дані з ДІСО'!AS784/Параметри!$K$29,0)</f>
        <v>0</v>
      </c>
      <c r="AZ784" s="40">
        <f>ROUNDUP('Дані з ДІСО'!AT784/Параметри!$K$29,0)</f>
        <v>0</v>
      </c>
      <c r="BA784" s="64">
        <f>(AX784*Параметри!$K$32+AY784*Параметри!$L$32+AZ784*Параметри!$M$32)/18</f>
        <v>0</v>
      </c>
      <c r="BB784" s="29">
        <f>(BA784*Параметри!$K$51+SUM('Дані з ДІСО'!AR784:AT784)*Параметри!$K$48*Параметри!$K$20/1000)*Параметри!$K$74</f>
        <v>0</v>
      </c>
      <c r="BC784" s="40">
        <f>ROUNDUP(('Дані не з ДІСО'!I784+'Дані не з ДІСО'!K784)/Параметри!$K$26,0)</f>
        <v>0</v>
      </c>
      <c r="BD784" s="29">
        <f>BC784*Параметри!$M$36/18</f>
        <v>0</v>
      </c>
      <c r="BE784" s="40">
        <f>IF(BC784=0,0,'Дані не з ДІСО'!K784/('Дані не з ДІСО'!I784+'Дані не з ДІСО'!K784))</f>
        <v>0</v>
      </c>
      <c r="BF784" s="29">
        <f>(1+0.25*BE784)*BD784*Параметри!$K$51</f>
        <v>0</v>
      </c>
      <c r="BG784" s="40">
        <f>ROUNDUP('Дані не з ДІСО'!M784/Параметри!$K$27,0)</f>
        <v>0</v>
      </c>
      <c r="BH784" s="40">
        <f>BG784*Параметри!$M$37/18</f>
        <v>0</v>
      </c>
      <c r="BI784" s="29">
        <f>BH784*Параметри!$K$51</f>
        <v>0</v>
      </c>
      <c r="BJ784" s="29">
        <f>'Дані не з ДІСО'!N784*Параметри!$K$76</f>
        <v>0</v>
      </c>
      <c r="BK784" s="40">
        <f>ROUNDUP('Дані з ДІСО'!V784/Параметри!$K$25,0)</f>
        <v>0</v>
      </c>
      <c r="BL784" s="40">
        <f>ROUNDUP('Дані з ДІСО'!W784/Параметри!$K$25,0)</f>
        <v>0</v>
      </c>
      <c r="BM784" s="40">
        <f>ROUNDUP('Дані з ДІСО'!X784/Параметри!$K$25,0)</f>
        <v>0</v>
      </c>
      <c r="BN784" s="40">
        <f>(BK784*Параметри!$K$34+BL784*Параметри!$L$34+BM784*Параметри!$M$34)/18</f>
        <v>0</v>
      </c>
      <c r="BO784" s="40">
        <f>IF(K784=0,0,'Дані з ДІСО'!AC784/K784)</f>
        <v>0</v>
      </c>
      <c r="BP784" s="29">
        <f>(1+0.25*BO784)*BN784*Параметри!$K$51</f>
        <v>0</v>
      </c>
      <c r="BQ784" s="29">
        <f>BP784*'Коефіцієнти АТО'!U784</f>
        <v>0</v>
      </c>
      <c r="BR784" s="29">
        <f>K784*(1+0.25*BO784)*Параметри!$K$66*Параметри!$K$20/1000</f>
        <v>0</v>
      </c>
      <c r="BS784" s="29">
        <f>(1+0.25*BO784)*K784*'Коефіцієнти АТО'!S784*Параметри!$K$20/1000</f>
        <v>0</v>
      </c>
      <c r="BT784" s="29">
        <f t="shared" si="115"/>
        <v>0</v>
      </c>
      <c r="BU784" s="40">
        <f>ROUNDUP('Дані з ДІСО'!AG784/Параметри!$K$71,0)</f>
        <v>0</v>
      </c>
      <c r="BV784" s="40">
        <f t="shared" si="116"/>
        <v>0</v>
      </c>
      <c r="BW784" s="40">
        <f>IF('Дані з ДІСО'!AG784=0,0,'Дані з ДІСО'!AJ784/'Дані з ДІСО'!AG784)</f>
        <v>0</v>
      </c>
      <c r="BX784" s="29">
        <f>BV784*(1+0.25*BW784)*Параметри!$K$51</f>
        <v>0</v>
      </c>
      <c r="BY784" s="29">
        <f>ROUND(IF(Параметри!$K$77="No",CC784,CC784*Параметри!$K$78)+AG784,1)</f>
        <v>41657.800000000003</v>
      </c>
      <c r="BZ784" s="29">
        <f>ROUND(IF(Параметри!$K$77="No",BF784,BF784*Параметри!$K$78),1)</f>
        <v>0</v>
      </c>
      <c r="CA784" s="29">
        <f>ROUND(IF(Параметри!$K$77="No",BI784,BI784*Параметри!$K$78),1)</f>
        <v>0</v>
      </c>
      <c r="CB784" s="29">
        <f>ROUND(IF(Параметри!$K$77="No",BJ784,BJ784*Параметри!$K$78),1)</f>
        <v>0</v>
      </c>
      <c r="CC784" s="29">
        <f t="shared" si="110"/>
        <v>46286.49654921551</v>
      </c>
    </row>
    <row r="785" spans="1:81">
      <c r="A785" s="9">
        <v>784</v>
      </c>
      <c r="B785" s="9" t="s">
        <v>3176</v>
      </c>
      <c r="C785" s="9" t="s">
        <v>3146</v>
      </c>
      <c r="D785" s="9" t="s">
        <v>3843</v>
      </c>
      <c r="E785" s="9" t="s">
        <v>78</v>
      </c>
      <c r="F785" s="9" t="s">
        <v>3881</v>
      </c>
      <c r="G785" s="9" t="s">
        <v>1639</v>
      </c>
      <c r="H785" s="29">
        <f>SUM('Дані з ДІСО'!J785:L785)</f>
        <v>1369.5</v>
      </c>
      <c r="I785" s="29">
        <f>SUM('Дані з ДІСО'!G785:I785)</f>
        <v>67</v>
      </c>
      <c r="J785" s="29">
        <f>SUM('Дані з ДІСО'!P785:R785)</f>
        <v>0</v>
      </c>
      <c r="K785" s="29">
        <f>SUM('Дані з ДІСО'!V785:X785)</f>
        <v>0</v>
      </c>
      <c r="L785" s="40">
        <f>ROUNDUP('Дані з ДІСО'!J785/'Коефіцієнти АТО'!$R785,0)</f>
        <v>21</v>
      </c>
      <c r="M785" s="40">
        <f>ROUNDUP('Дані з ДІСО'!K785/'Коефіцієнти АТО'!$R785,0)</f>
        <v>30</v>
      </c>
      <c r="N785" s="40">
        <f>ROUNDUP('Дані з ДІСО'!L785/'Коефіцієнти АТО'!$R785,0)</f>
        <v>9</v>
      </c>
      <c r="O785" s="59">
        <f>(L785*Параметри!$K$32+M785*Параметри!$L$32+N785*Параметри!$M$32)/18</f>
        <v>99.083333333333329</v>
      </c>
      <c r="P785" s="41">
        <f>IF(H785=0,"",'Дані з ДІСО'!Y785/H785)</f>
        <v>0</v>
      </c>
      <c r="Q785" s="29">
        <f>IF(H785=0,"",(1+0.25*P785)*O785*Параметри!$K$51)</f>
        <v>20294.269233575331</v>
      </c>
      <c r="R785" s="29">
        <f>IF(H785=0,"",Q785*'Коефіцієнти АТО'!T785)</f>
        <v>2029.4269233575333</v>
      </c>
      <c r="S785" s="29">
        <f>IF(H785=0,"",H785*(1+0.25*P785)*Параметри!$K$66*Параметри!$K$20/1000)</f>
        <v>0</v>
      </c>
      <c r="T785" s="29">
        <f>IF(H785=0,"",H785*(1+0.25*P785)*'Коефіцієнти АТО'!$S785*Параметри!$K$20/1000)</f>
        <v>2997.6803338556501</v>
      </c>
      <c r="U785" s="29">
        <f t="shared" si="111"/>
        <v>25321.376490788512</v>
      </c>
      <c r="V785" s="29">
        <f t="shared" si="112"/>
        <v>25321.376490788512</v>
      </c>
      <c r="W785" s="40">
        <f>ROUNDUP('Дані з ДІСО'!P785/Параметри!$K$24,0)</f>
        <v>0</v>
      </c>
      <c r="X785" s="40">
        <f>ROUNDUP('Дані з ДІСО'!Q785/Параметри!$K$24,0)</f>
        <v>0</v>
      </c>
      <c r="Y785" s="40">
        <f>ROUNDUP('Дані з ДІСО'!R785/Параметри!$K$24,0)</f>
        <v>0</v>
      </c>
      <c r="Z785" s="59">
        <f>(W785*Параметри!$K$33+X785*Параметри!$L$33+Y785*Параметри!$M$33)/18</f>
        <v>0</v>
      </c>
      <c r="AA785" s="41">
        <f>IF(J785=0,0,'Дані з ДІСО'!AA785/J785)</f>
        <v>0</v>
      </c>
      <c r="AB785" s="29">
        <f>(1+0.25*AA785)*Z785*Параметри!$K$51</f>
        <v>0</v>
      </c>
      <c r="AC785" s="29">
        <f>AB785*'Коефіцієнти АТО'!U785</f>
        <v>0</v>
      </c>
      <c r="AD785" s="29">
        <f>J785*(1+0.25*AA785)*Параметри!$K$66*Параметри!$K$20/1000</f>
        <v>0</v>
      </c>
      <c r="AE785" s="29">
        <f>(1+0.25*AA785)*J785*'Коефіцієнти АТО'!S785*Параметри!$K$20/1000</f>
        <v>0</v>
      </c>
      <c r="AF785" s="29">
        <f t="shared" si="108"/>
        <v>0</v>
      </c>
      <c r="AG785" s="29">
        <v>0</v>
      </c>
      <c r="AH785" s="40">
        <v>2</v>
      </c>
      <c r="AI785" s="40">
        <v>0</v>
      </c>
      <c r="AJ785" s="40">
        <f t="shared" si="109"/>
        <v>0</v>
      </c>
      <c r="AK785" s="29">
        <f>(AH785+AI785)*(1+0.25*AJ785)*Параметри!$K$53</f>
        <v>358.85855139200009</v>
      </c>
      <c r="AL785" s="29">
        <f>ROUNDUP(('Дані з ДІСО'!AU785+'Дані з ДІСО'!AW785)/Параметри!$K$28,0)</f>
        <v>0</v>
      </c>
      <c r="AM785" s="64">
        <f>AL785*Параметри!$M$35/18</f>
        <v>0</v>
      </c>
      <c r="AN785" s="29">
        <f>IF(AL785=0,0,'Дані з ДІСО'!AW785/SUM('Дані з ДІСО'!AU785,'Дані з ДІСО'!AW785))</f>
        <v>0</v>
      </c>
      <c r="AO785" s="29">
        <f>(1+0.25*AN785)*AM785*Параметри!$K$51</f>
        <v>0</v>
      </c>
      <c r="AP785" s="40">
        <f>ROUNDUP(('Дані з ДІСО'!AE785+'Дані не з ДІСО'!E785+'Дані не з ДІСО'!G785)/Параметри!$K$69,0)</f>
        <v>0</v>
      </c>
      <c r="AQ785" s="40">
        <f t="shared" si="113"/>
        <v>0</v>
      </c>
      <c r="AR785" s="40">
        <f>IF(AP785=0,0,('Дані з ДІСО'!AH785+'Дані не з ДІСО'!G785)/('Дані з ДІСО'!AE785+'Дані не з ДІСО'!E785+'Дані не з ДІСО'!G785))</f>
        <v>0</v>
      </c>
      <c r="AS785" s="29">
        <f>AQ785*(1+0.25*AR785)*Параметри!$K$51</f>
        <v>0</v>
      </c>
      <c r="AT785" s="40">
        <f>ROUNDUP('Дані з ДІСО'!AF785/Параметри!$K$70,0)</f>
        <v>0</v>
      </c>
      <c r="AU785" s="40">
        <f t="shared" si="114"/>
        <v>0</v>
      </c>
      <c r="AV785" s="40">
        <f>IF(AT785=0,0,'Дані з ДІСО'!AI785/'Дані з ДІСО'!AF785)</f>
        <v>0</v>
      </c>
      <c r="AW785" s="29">
        <f>AU785*(1+0.25*AV785)*Параметри!$K$51</f>
        <v>0</v>
      </c>
      <c r="AX785" s="40">
        <f>ROUNDUP('Дані з ДІСО'!AR785/Параметри!$K$29,0)</f>
        <v>0</v>
      </c>
      <c r="AY785" s="40">
        <f>ROUNDUP('Дані з ДІСО'!AS785/Параметри!$K$29,0)</f>
        <v>0</v>
      </c>
      <c r="AZ785" s="40">
        <f>ROUNDUP('Дані з ДІСО'!AT785/Параметри!$K$29,0)</f>
        <v>0</v>
      </c>
      <c r="BA785" s="64">
        <f>(AX785*Параметри!$K$32+AY785*Параметри!$L$32+AZ785*Параметри!$M$32)/18</f>
        <v>0</v>
      </c>
      <c r="BB785" s="29">
        <f>(BA785*Параметри!$K$51+SUM('Дані з ДІСО'!AR785:AT785)*Параметри!$K$48*Параметри!$K$20/1000)*Параметри!$K$74</f>
        <v>0</v>
      </c>
      <c r="BC785" s="40">
        <f>ROUNDUP(('Дані не з ДІСО'!I785+'Дані не з ДІСО'!K785)/Параметри!$K$26,0)</f>
        <v>0</v>
      </c>
      <c r="BD785" s="29">
        <f>BC785*Параметри!$M$36/18</f>
        <v>0</v>
      </c>
      <c r="BE785" s="40">
        <f>IF(BC785=0,0,'Дані не з ДІСО'!K785/('Дані не з ДІСО'!I785+'Дані не з ДІСО'!K785))</f>
        <v>0</v>
      </c>
      <c r="BF785" s="29">
        <f>(1+0.25*BE785)*BD785*Параметри!$K$51</f>
        <v>0</v>
      </c>
      <c r="BG785" s="40">
        <f>ROUNDUP('Дані не з ДІСО'!M785/Параметри!$K$27,0)</f>
        <v>0</v>
      </c>
      <c r="BH785" s="40">
        <f>BG785*Параметри!$M$37/18</f>
        <v>0</v>
      </c>
      <c r="BI785" s="29">
        <f>BH785*Параметри!$K$51</f>
        <v>0</v>
      </c>
      <c r="BJ785" s="29">
        <f>'Дані не з ДІСО'!N785*Параметри!$K$76</f>
        <v>0</v>
      </c>
      <c r="BK785" s="40">
        <f>ROUNDUP('Дані з ДІСО'!V785/Параметри!$K$25,0)</f>
        <v>0</v>
      </c>
      <c r="BL785" s="40">
        <f>ROUNDUP('Дані з ДІСО'!W785/Параметри!$K$25,0)</f>
        <v>0</v>
      </c>
      <c r="BM785" s="40">
        <f>ROUNDUP('Дані з ДІСО'!X785/Параметри!$K$25,0)</f>
        <v>0</v>
      </c>
      <c r="BN785" s="40">
        <f>(BK785*Параметри!$K$34+BL785*Параметри!$L$34+BM785*Параметри!$M$34)/18</f>
        <v>0</v>
      </c>
      <c r="BO785" s="40">
        <f>IF(K785=0,0,'Дані з ДІСО'!AC785/K785)</f>
        <v>0</v>
      </c>
      <c r="BP785" s="29">
        <f>(1+0.25*BO785)*BN785*Параметри!$K$51</f>
        <v>0</v>
      </c>
      <c r="BQ785" s="29">
        <f>BP785*'Коефіцієнти АТО'!U785</f>
        <v>0</v>
      </c>
      <c r="BR785" s="29">
        <f>K785*(1+0.25*BO785)*Параметри!$K$66*Параметри!$K$20/1000</f>
        <v>0</v>
      </c>
      <c r="BS785" s="29">
        <f>(1+0.25*BO785)*K785*'Коефіцієнти АТО'!S785*Параметри!$K$20/1000</f>
        <v>0</v>
      </c>
      <c r="BT785" s="29">
        <f t="shared" si="115"/>
        <v>0</v>
      </c>
      <c r="BU785" s="40">
        <f>ROUNDUP('Дані з ДІСО'!AG785/Параметри!$K$71,0)</f>
        <v>0</v>
      </c>
      <c r="BV785" s="40">
        <f t="shared" si="116"/>
        <v>0</v>
      </c>
      <c r="BW785" s="40">
        <f>IF('Дані з ДІСО'!AG785=0,0,'Дані з ДІСО'!AJ785/'Дані з ДІСО'!AG785)</f>
        <v>0</v>
      </c>
      <c r="BX785" s="29">
        <f>BV785*(1+0.25*BW785)*Параметри!$K$51</f>
        <v>0</v>
      </c>
      <c r="BY785" s="29">
        <f>ROUND(IF(Параметри!$K$77="No",CC785,CC785*Параметри!$K$78)+AG785,1)</f>
        <v>23112.2</v>
      </c>
      <c r="BZ785" s="29">
        <f>ROUND(IF(Параметри!$K$77="No",BF785,BF785*Параметри!$K$78),1)</f>
        <v>0</v>
      </c>
      <c r="CA785" s="29">
        <f>ROUND(IF(Параметри!$K$77="No",BI785,BI785*Параметри!$K$78),1)</f>
        <v>0</v>
      </c>
      <c r="CB785" s="29">
        <f>ROUND(IF(Параметри!$K$77="No",BJ785,BJ785*Параметри!$K$78),1)</f>
        <v>0</v>
      </c>
      <c r="CC785" s="29">
        <f t="shared" si="110"/>
        <v>25680.235042180513</v>
      </c>
    </row>
    <row r="786" spans="1:81">
      <c r="A786" s="9">
        <v>785</v>
      </c>
      <c r="B786" s="9" t="s">
        <v>3176</v>
      </c>
      <c r="C786" s="9" t="s">
        <v>3146</v>
      </c>
      <c r="D786" s="9" t="s">
        <v>3843</v>
      </c>
      <c r="E786" s="9" t="s">
        <v>78</v>
      </c>
      <c r="F786" s="9" t="s">
        <v>3882</v>
      </c>
      <c r="G786" s="9" t="s">
        <v>1641</v>
      </c>
      <c r="H786" s="29">
        <f>SUM('Дані з ДІСО'!J786:L786)</f>
        <v>6859</v>
      </c>
      <c r="I786" s="29">
        <f>SUM('Дані з ДІСО'!G786:I786)</f>
        <v>258</v>
      </c>
      <c r="J786" s="29">
        <f>SUM('Дані з ДІСО'!P786:R786)</f>
        <v>0</v>
      </c>
      <c r="K786" s="29">
        <f>SUM('Дані з ДІСО'!V786:X786)</f>
        <v>0</v>
      </c>
      <c r="L786" s="40">
        <f>ROUNDUP('Дані з ДІСО'!J786/'Коефіцієнти АТО'!$R786,0)</f>
        <v>111</v>
      </c>
      <c r="M786" s="40">
        <f>ROUNDUP('Дані з ДІСО'!K786/'Коефіцієнти АТО'!$R786,0)</f>
        <v>145</v>
      </c>
      <c r="N786" s="40">
        <f>ROUNDUP('Дані з ДІСО'!L786/'Коефіцієнти АТО'!$R786,0)</f>
        <v>19</v>
      </c>
      <c r="O786" s="59">
        <f>(L786*Параметри!$K$32+M786*Параметри!$L$32+N786*Параметри!$M$32)/18</f>
        <v>442.72222222222223</v>
      </c>
      <c r="P786" s="41">
        <f>IF(H786=0,"",'Дані з ДІСО'!Y786/H786)</f>
        <v>0</v>
      </c>
      <c r="Q786" s="29">
        <f>IF(H786=0,"",(1+0.25*P786)*O786*Параметри!$K$51)</f>
        <v>90678.458941610224</v>
      </c>
      <c r="R786" s="29">
        <f>IF(H786=0,"",Q786*'Коефіцієнти АТО'!T786)</f>
        <v>11334.807367701278</v>
      </c>
      <c r="S786" s="29">
        <f>IF(H786=0,"",H786*(1+0.25*P786)*Параметри!$K$66*Параметри!$K$20/1000)</f>
        <v>0</v>
      </c>
      <c r="T786" s="29">
        <f>IF(H786=0,"",H786*(1+0.25*P786)*'Коефіцієнти АТО'!$S786*Параметри!$K$20/1000)</f>
        <v>15013.573866313183</v>
      </c>
      <c r="U786" s="29">
        <f t="shared" si="111"/>
        <v>117026.84017562467</v>
      </c>
      <c r="V786" s="29">
        <f t="shared" si="112"/>
        <v>117026.84017562467</v>
      </c>
      <c r="W786" s="40">
        <f>ROUNDUP('Дані з ДІСО'!P786/Параметри!$K$24,0)</f>
        <v>0</v>
      </c>
      <c r="X786" s="40">
        <f>ROUNDUP('Дані з ДІСО'!Q786/Параметри!$K$24,0)</f>
        <v>0</v>
      </c>
      <c r="Y786" s="40">
        <f>ROUNDUP('Дані з ДІСО'!R786/Параметри!$K$24,0)</f>
        <v>0</v>
      </c>
      <c r="Z786" s="59">
        <f>(W786*Параметри!$K$33+X786*Параметри!$L$33+Y786*Параметри!$M$33)/18</f>
        <v>0</v>
      </c>
      <c r="AA786" s="41">
        <f>IF(J786=0,0,'Дані з ДІСО'!AA786/J786)</f>
        <v>0</v>
      </c>
      <c r="AB786" s="29">
        <f>(1+0.25*AA786)*Z786*Параметри!$K$51</f>
        <v>0</v>
      </c>
      <c r="AC786" s="29">
        <f>AB786*'Коефіцієнти АТО'!U786</f>
        <v>0</v>
      </c>
      <c r="AD786" s="29">
        <f>J786*(1+0.25*AA786)*Параметри!$K$66*Параметри!$K$20/1000</f>
        <v>0</v>
      </c>
      <c r="AE786" s="29">
        <f>(1+0.25*AA786)*J786*'Коефіцієнти АТО'!S786*Параметри!$K$20/1000</f>
        <v>0</v>
      </c>
      <c r="AF786" s="29">
        <f t="shared" si="108"/>
        <v>0</v>
      </c>
      <c r="AG786" s="29">
        <v>0</v>
      </c>
      <c r="AH786" s="40">
        <v>23</v>
      </c>
      <c r="AI786" s="40">
        <v>0</v>
      </c>
      <c r="AJ786" s="40">
        <f t="shared" si="109"/>
        <v>0</v>
      </c>
      <c r="AK786" s="29">
        <f>(AH786+AI786)*(1+0.25*AJ786)*Параметри!$K$53</f>
        <v>4126.8733410080013</v>
      </c>
      <c r="AL786" s="29">
        <f>ROUNDUP(('Дані з ДІСО'!AU786+'Дані з ДІСО'!AW786)/Параметри!$K$28,0)</f>
        <v>0</v>
      </c>
      <c r="AM786" s="64">
        <f>AL786*Параметри!$M$35/18</f>
        <v>0</v>
      </c>
      <c r="AN786" s="29">
        <f>IF(AL786=0,0,'Дані з ДІСО'!AW786/SUM('Дані з ДІСО'!AU786,'Дані з ДІСО'!AW786))</f>
        <v>0</v>
      </c>
      <c r="AO786" s="29">
        <f>(1+0.25*AN786)*AM786*Параметри!$K$51</f>
        <v>0</v>
      </c>
      <c r="AP786" s="40">
        <f>ROUNDUP(('Дані з ДІСО'!AE786+'Дані не з ДІСО'!E786+'Дані не з ДІСО'!G786)/Параметри!$K$69,0)</f>
        <v>0</v>
      </c>
      <c r="AQ786" s="40">
        <f t="shared" si="113"/>
        <v>0</v>
      </c>
      <c r="AR786" s="40">
        <f>IF(AP786=0,0,('Дані з ДІСО'!AH786+'Дані не з ДІСО'!G786)/('Дані з ДІСО'!AE786+'Дані не з ДІСО'!E786+'Дані не з ДІСО'!G786))</f>
        <v>0</v>
      </c>
      <c r="AS786" s="29">
        <f>AQ786*(1+0.25*AR786)*Параметри!$K$51</f>
        <v>0</v>
      </c>
      <c r="AT786" s="40">
        <f>ROUNDUP('Дані з ДІСО'!AF786/Параметри!$K$70,0)</f>
        <v>0</v>
      </c>
      <c r="AU786" s="40">
        <f t="shared" si="114"/>
        <v>0</v>
      </c>
      <c r="AV786" s="40">
        <f>IF(AT786=0,0,'Дані з ДІСО'!AI786/'Дані з ДІСО'!AF786)</f>
        <v>0</v>
      </c>
      <c r="AW786" s="29">
        <f>AU786*(1+0.25*AV786)*Параметри!$K$51</f>
        <v>0</v>
      </c>
      <c r="AX786" s="40">
        <f>ROUNDUP('Дані з ДІСО'!AR786/Параметри!$K$29,0)</f>
        <v>0</v>
      </c>
      <c r="AY786" s="40">
        <f>ROUNDUP('Дані з ДІСО'!AS786/Параметри!$K$29,0)</f>
        <v>0</v>
      </c>
      <c r="AZ786" s="40">
        <f>ROUNDUP('Дані з ДІСО'!AT786/Параметри!$K$29,0)</f>
        <v>0</v>
      </c>
      <c r="BA786" s="64">
        <f>(AX786*Параметри!$K$32+AY786*Параметри!$L$32+AZ786*Параметри!$M$32)/18</f>
        <v>0</v>
      </c>
      <c r="BB786" s="29">
        <f>(BA786*Параметри!$K$51+SUM('Дані з ДІСО'!AR786:AT786)*Параметри!$K$48*Параметри!$K$20/1000)*Параметри!$K$74</f>
        <v>0</v>
      </c>
      <c r="BC786" s="40">
        <f>ROUNDUP(('Дані не з ДІСО'!I786+'Дані не з ДІСО'!K786)/Параметри!$K$26,0)</f>
        <v>0</v>
      </c>
      <c r="BD786" s="29">
        <f>BC786*Параметри!$M$36/18</f>
        <v>0</v>
      </c>
      <c r="BE786" s="40">
        <f>IF(BC786=0,0,'Дані не з ДІСО'!K786/('Дані не з ДІСО'!I786+'Дані не з ДІСО'!K786))</f>
        <v>0</v>
      </c>
      <c r="BF786" s="29">
        <f>(1+0.25*BE786)*BD786*Параметри!$K$51</f>
        <v>0</v>
      </c>
      <c r="BG786" s="40">
        <f>ROUNDUP('Дані не з ДІСО'!M786/Параметри!$K$27,0)</f>
        <v>0</v>
      </c>
      <c r="BH786" s="40">
        <f>BG786*Параметри!$M$37/18</f>
        <v>0</v>
      </c>
      <c r="BI786" s="29">
        <f>BH786*Параметри!$K$51</f>
        <v>0</v>
      </c>
      <c r="BJ786" s="29">
        <f>'Дані не з ДІСО'!N786*Параметри!$K$76</f>
        <v>0</v>
      </c>
      <c r="BK786" s="40">
        <f>ROUNDUP('Дані з ДІСО'!V786/Параметри!$K$25,0)</f>
        <v>0</v>
      </c>
      <c r="BL786" s="40">
        <f>ROUNDUP('Дані з ДІСО'!W786/Параметри!$K$25,0)</f>
        <v>0</v>
      </c>
      <c r="BM786" s="40">
        <f>ROUNDUP('Дані з ДІСО'!X786/Параметри!$K$25,0)</f>
        <v>0</v>
      </c>
      <c r="BN786" s="40">
        <f>(BK786*Параметри!$K$34+BL786*Параметри!$L$34+BM786*Параметри!$M$34)/18</f>
        <v>0</v>
      </c>
      <c r="BO786" s="40">
        <f>IF(K786=0,0,'Дані з ДІСО'!AC786/K786)</f>
        <v>0</v>
      </c>
      <c r="BP786" s="29">
        <f>(1+0.25*BO786)*BN786*Параметри!$K$51</f>
        <v>0</v>
      </c>
      <c r="BQ786" s="29">
        <f>BP786*'Коефіцієнти АТО'!U786</f>
        <v>0</v>
      </c>
      <c r="BR786" s="29">
        <f>K786*(1+0.25*BO786)*Параметри!$K$66*Параметри!$K$20/1000</f>
        <v>0</v>
      </c>
      <c r="BS786" s="29">
        <f>(1+0.25*BO786)*K786*'Коефіцієнти АТО'!S786*Параметри!$K$20/1000</f>
        <v>0</v>
      </c>
      <c r="BT786" s="29">
        <f t="shared" si="115"/>
        <v>0</v>
      </c>
      <c r="BU786" s="40">
        <f>ROUNDUP('Дані з ДІСО'!AG786/Параметри!$K$71,0)</f>
        <v>0</v>
      </c>
      <c r="BV786" s="40">
        <f t="shared" si="116"/>
        <v>0</v>
      </c>
      <c r="BW786" s="40">
        <f>IF('Дані з ДІСО'!AG786=0,0,'Дані з ДІСО'!AJ786/'Дані з ДІСО'!AG786)</f>
        <v>0</v>
      </c>
      <c r="BX786" s="29">
        <f>BV786*(1+0.25*BW786)*Параметри!$K$51</f>
        <v>0</v>
      </c>
      <c r="BY786" s="29">
        <f>ROUND(IF(Параметри!$K$77="No",CC786,CC786*Параметри!$K$78)+AG786,1)</f>
        <v>109038.3</v>
      </c>
      <c r="BZ786" s="29">
        <f>ROUND(IF(Параметри!$K$77="No",BF786,BF786*Параметри!$K$78),1)</f>
        <v>0</v>
      </c>
      <c r="CA786" s="29">
        <f>ROUND(IF(Параметри!$K$77="No",BI786,BI786*Параметри!$K$78),1)</f>
        <v>0</v>
      </c>
      <c r="CB786" s="29">
        <f>ROUND(IF(Параметри!$K$77="No",BJ786,BJ786*Параметри!$K$78),1)</f>
        <v>0</v>
      </c>
      <c r="CC786" s="29">
        <f t="shared" si="110"/>
        <v>121153.71351663268</v>
      </c>
    </row>
    <row r="787" spans="1:81">
      <c r="A787" s="9">
        <v>786</v>
      </c>
      <c r="B787" s="9" t="s">
        <v>3151</v>
      </c>
      <c r="C787" s="9" t="s">
        <v>3151</v>
      </c>
      <c r="D787" s="9" t="s">
        <v>3843</v>
      </c>
      <c r="E787" s="9" t="s">
        <v>29</v>
      </c>
      <c r="F787" s="9" t="s">
        <v>3882</v>
      </c>
      <c r="G787" s="9" t="s">
        <v>1643</v>
      </c>
      <c r="H787" s="29">
        <f>SUM('Дані з ДІСО'!J787:L787)</f>
        <v>691</v>
      </c>
      <c r="I787" s="29">
        <f>SUM('Дані з ДІСО'!G787:I787)</f>
        <v>60</v>
      </c>
      <c r="J787" s="29">
        <f>SUM('Дані з ДІСО'!P787:R787)</f>
        <v>0</v>
      </c>
      <c r="K787" s="29">
        <f>SUM('Дані з ДІСО'!V787:X787)</f>
        <v>0</v>
      </c>
      <c r="L787" s="40">
        <f>ROUNDUP('Дані з ДІСО'!J787/'Коефіцієнти АТО'!$R787,0)</f>
        <v>20</v>
      </c>
      <c r="M787" s="40">
        <f>ROUNDUP('Дані з ДІСО'!K787/'Коефіцієнти АТО'!$R787,0)</f>
        <v>28</v>
      </c>
      <c r="N787" s="40">
        <f>ROUNDUP('Дані з ДІСО'!L787/'Коефіцієнти АТО'!$R787,0)</f>
        <v>5</v>
      </c>
      <c r="O787" s="59">
        <f>(L787*Параметри!$K$32+M787*Параметри!$L$32+N787*Параметри!$M$32)/18</f>
        <v>86.283333333333346</v>
      </c>
      <c r="P787" s="41">
        <f>IF(H787=0,"",'Дані з ДІСО'!Y787/H787)</f>
        <v>0</v>
      </c>
      <c r="Q787" s="29">
        <f>IF(H787=0,"",(1+0.25*P787)*O787*Параметри!$K$51)</f>
        <v>17672.570533594535</v>
      </c>
      <c r="R787" s="29">
        <f>IF(H787=0,"",Q787*'Коефіцієнти АТО'!T787)</f>
        <v>300.43369907110713</v>
      </c>
      <c r="S787" s="29">
        <f>IF(H787=0,"",H787*(1+0.25*P787)*Параметри!$K$66*Параметри!$K$20/1000)</f>
        <v>0</v>
      </c>
      <c r="T787" s="29">
        <f>IF(H787=0,"",H787*(1+0.25*P787)*'Коефіцієнти АТО'!$S787*Параметри!$K$20/1000)</f>
        <v>3156.5649574844583</v>
      </c>
      <c r="U787" s="29">
        <f t="shared" si="111"/>
        <v>21129.569190150098</v>
      </c>
      <c r="V787" s="29">
        <f t="shared" si="112"/>
        <v>21129.569190150098</v>
      </c>
      <c r="W787" s="40">
        <f>ROUNDUP('Дані з ДІСО'!P787/Параметри!$K$24,0)</f>
        <v>0</v>
      </c>
      <c r="X787" s="40">
        <f>ROUNDUP('Дані з ДІСО'!Q787/Параметри!$K$24,0)</f>
        <v>0</v>
      </c>
      <c r="Y787" s="40">
        <f>ROUNDUP('Дані з ДІСО'!R787/Параметри!$K$24,0)</f>
        <v>0</v>
      </c>
      <c r="Z787" s="59">
        <f>(W787*Параметри!$K$33+X787*Параметри!$L$33+Y787*Параметри!$M$33)/18</f>
        <v>0</v>
      </c>
      <c r="AA787" s="41">
        <f>IF(J787=0,0,'Дані з ДІСО'!AA787/J787)</f>
        <v>0</v>
      </c>
      <c r="AB787" s="29">
        <f>(1+0.25*AA787)*Z787*Параметри!$K$51</f>
        <v>0</v>
      </c>
      <c r="AC787" s="29">
        <f>AB787*'Коефіцієнти АТО'!U787</f>
        <v>0</v>
      </c>
      <c r="AD787" s="29">
        <f>J787*(1+0.25*AA787)*Параметри!$K$66*Параметри!$K$20/1000</f>
        <v>0</v>
      </c>
      <c r="AE787" s="29">
        <f>(1+0.25*AA787)*J787*'Коефіцієнти АТО'!S787*Параметри!$K$20/1000</f>
        <v>0</v>
      </c>
      <c r="AF787" s="29">
        <f t="shared" si="108"/>
        <v>0</v>
      </c>
      <c r="AG787" s="29">
        <v>0</v>
      </c>
      <c r="AH787" s="40">
        <v>7</v>
      </c>
      <c r="AI787" s="40">
        <v>0</v>
      </c>
      <c r="AJ787" s="40">
        <f t="shared" si="109"/>
        <v>0</v>
      </c>
      <c r="AK787" s="29">
        <f>(AH787+AI787)*(1+0.25*AJ787)*Параметри!$K$53</f>
        <v>1256.0049298720003</v>
      </c>
      <c r="AL787" s="29">
        <f>ROUNDUP(('Дані з ДІСО'!AU787+'Дані з ДІСО'!AW787)/Параметри!$K$28,0)</f>
        <v>0</v>
      </c>
      <c r="AM787" s="64">
        <f>AL787*Параметри!$M$35/18</f>
        <v>0</v>
      </c>
      <c r="AN787" s="29">
        <f>IF(AL787=0,0,'Дані з ДІСО'!AW787/SUM('Дані з ДІСО'!AU787,'Дані з ДІСО'!AW787))</f>
        <v>0</v>
      </c>
      <c r="AO787" s="29">
        <f>(1+0.25*AN787)*AM787*Параметри!$K$51</f>
        <v>0</v>
      </c>
      <c r="AP787" s="40">
        <f>ROUNDUP(('Дані з ДІСО'!AE787+'Дані не з ДІСО'!E787+'Дані не з ДІСО'!G787)/Параметри!$K$69,0)</f>
        <v>0</v>
      </c>
      <c r="AQ787" s="40">
        <f t="shared" si="113"/>
        <v>0</v>
      </c>
      <c r="AR787" s="40">
        <f>IF(AP787=0,0,('Дані з ДІСО'!AH787+'Дані не з ДІСО'!G787)/('Дані з ДІСО'!AE787+'Дані не з ДІСО'!E787+'Дані не з ДІСО'!G787))</f>
        <v>0</v>
      </c>
      <c r="AS787" s="29">
        <f>AQ787*(1+0.25*AR787)*Параметри!$K$51</f>
        <v>0</v>
      </c>
      <c r="AT787" s="40">
        <f>ROUNDUP('Дані з ДІСО'!AF787/Параметри!$K$70,0)</f>
        <v>0</v>
      </c>
      <c r="AU787" s="40">
        <f t="shared" si="114"/>
        <v>0</v>
      </c>
      <c r="AV787" s="40">
        <f>IF(AT787=0,0,'Дані з ДІСО'!AI787/'Дані з ДІСО'!AF787)</f>
        <v>0</v>
      </c>
      <c r="AW787" s="29">
        <f>AU787*(1+0.25*AV787)*Параметри!$K$51</f>
        <v>0</v>
      </c>
      <c r="AX787" s="40">
        <f>ROUNDUP('Дані з ДІСО'!AR787/Параметри!$K$29,0)</f>
        <v>0</v>
      </c>
      <c r="AY787" s="40">
        <f>ROUNDUP('Дані з ДІСО'!AS787/Параметри!$K$29,0)</f>
        <v>0</v>
      </c>
      <c r="AZ787" s="40">
        <f>ROUNDUP('Дані з ДІСО'!AT787/Параметри!$K$29,0)</f>
        <v>0</v>
      </c>
      <c r="BA787" s="64">
        <f>(AX787*Параметри!$K$32+AY787*Параметри!$L$32+AZ787*Параметри!$M$32)/18</f>
        <v>0</v>
      </c>
      <c r="BB787" s="29">
        <f>(BA787*Параметри!$K$51+SUM('Дані з ДІСО'!AR787:AT787)*Параметри!$K$48*Параметри!$K$20/1000)*Параметри!$K$74</f>
        <v>0</v>
      </c>
      <c r="BC787" s="40">
        <f>ROUNDUP(('Дані не з ДІСО'!I787+'Дані не з ДІСО'!K787)/Параметри!$K$26,0)</f>
        <v>0</v>
      </c>
      <c r="BD787" s="29">
        <f>BC787*Параметри!$M$36/18</f>
        <v>0</v>
      </c>
      <c r="BE787" s="40">
        <f>IF(BC787=0,0,'Дані не з ДІСО'!K787/('Дані не з ДІСО'!I787+'Дані не з ДІСО'!K787))</f>
        <v>0</v>
      </c>
      <c r="BF787" s="29">
        <f>(1+0.25*BE787)*BD787*Параметри!$K$51</f>
        <v>0</v>
      </c>
      <c r="BG787" s="40">
        <f>ROUNDUP('Дані не з ДІСО'!M787/Параметри!$K$27,0)</f>
        <v>0</v>
      </c>
      <c r="BH787" s="40">
        <f>BG787*Параметри!$M$37/18</f>
        <v>0</v>
      </c>
      <c r="BI787" s="29">
        <f>BH787*Параметри!$K$51</f>
        <v>0</v>
      </c>
      <c r="BJ787" s="29">
        <f>'Дані не з ДІСО'!N787*Параметри!$K$76</f>
        <v>0</v>
      </c>
      <c r="BK787" s="40">
        <f>ROUNDUP('Дані з ДІСО'!V787/Параметри!$K$25,0)</f>
        <v>0</v>
      </c>
      <c r="BL787" s="40">
        <f>ROUNDUP('Дані з ДІСО'!W787/Параметри!$K$25,0)</f>
        <v>0</v>
      </c>
      <c r="BM787" s="40">
        <f>ROUNDUP('Дані з ДІСО'!X787/Параметри!$K$25,0)</f>
        <v>0</v>
      </c>
      <c r="BN787" s="40">
        <f>(BK787*Параметри!$K$34+BL787*Параметри!$L$34+BM787*Параметри!$M$34)/18</f>
        <v>0</v>
      </c>
      <c r="BO787" s="40">
        <f>IF(K787=0,0,'Дані з ДІСО'!AC787/K787)</f>
        <v>0</v>
      </c>
      <c r="BP787" s="29">
        <f>(1+0.25*BO787)*BN787*Параметри!$K$51</f>
        <v>0</v>
      </c>
      <c r="BQ787" s="29">
        <f>BP787*'Коефіцієнти АТО'!U787</f>
        <v>0</v>
      </c>
      <c r="BR787" s="29">
        <f>K787*(1+0.25*BO787)*Параметри!$K$66*Параметри!$K$20/1000</f>
        <v>0</v>
      </c>
      <c r="BS787" s="29">
        <f>(1+0.25*BO787)*K787*'Коефіцієнти АТО'!S787*Параметри!$K$20/1000</f>
        <v>0</v>
      </c>
      <c r="BT787" s="29">
        <f t="shared" si="115"/>
        <v>0</v>
      </c>
      <c r="BU787" s="40">
        <f>ROUNDUP('Дані з ДІСО'!AG787/Параметри!$K$71,0)</f>
        <v>0</v>
      </c>
      <c r="BV787" s="40">
        <f t="shared" si="116"/>
        <v>0</v>
      </c>
      <c r="BW787" s="40">
        <f>IF('Дані з ДІСО'!AG787=0,0,'Дані з ДІСО'!AJ787/'Дані з ДІСО'!AG787)</f>
        <v>0</v>
      </c>
      <c r="BX787" s="29">
        <f>BV787*(1+0.25*BW787)*Параметри!$K$51</f>
        <v>0</v>
      </c>
      <c r="BY787" s="29">
        <f>ROUND(IF(Параметри!$K$77="No",CC787,CC787*Параметри!$K$78)+AG787,1)</f>
        <v>20147</v>
      </c>
      <c r="BZ787" s="29">
        <f>ROUND(IF(Параметри!$K$77="No",BF787,BF787*Параметри!$K$78),1)</f>
        <v>0</v>
      </c>
      <c r="CA787" s="29">
        <f>ROUND(IF(Параметри!$K$77="No",BI787,BI787*Параметри!$K$78),1)</f>
        <v>0</v>
      </c>
      <c r="CB787" s="29">
        <f>ROUND(IF(Параметри!$K$77="No",BJ787,BJ787*Параметри!$K$78),1)</f>
        <v>0</v>
      </c>
      <c r="CC787" s="29">
        <f t="shared" si="110"/>
        <v>22385.574120022098</v>
      </c>
    </row>
    <row r="788" spans="1:81">
      <c r="A788" s="9">
        <v>787</v>
      </c>
      <c r="B788" s="9" t="s">
        <v>3148</v>
      </c>
      <c r="C788" s="9" t="s">
        <v>3148</v>
      </c>
      <c r="D788" s="9" t="s">
        <v>3843</v>
      </c>
      <c r="E788" s="9" t="s">
        <v>24</v>
      </c>
      <c r="F788" s="9" t="s">
        <v>3883</v>
      </c>
      <c r="G788" s="9" t="s">
        <v>1645</v>
      </c>
      <c r="H788" s="29">
        <f>SUM('Дані з ДІСО'!J788:L788)</f>
        <v>472</v>
      </c>
      <c r="I788" s="29">
        <f>SUM('Дані з ДІСО'!G788:I788)</f>
        <v>44</v>
      </c>
      <c r="J788" s="29">
        <f>SUM('Дані з ДІСО'!P788:R788)</f>
        <v>0</v>
      </c>
      <c r="K788" s="29">
        <f>SUM('Дані з ДІСО'!V788:X788)</f>
        <v>0</v>
      </c>
      <c r="L788" s="40">
        <f>ROUNDUP('Дані з ДІСО'!J788/'Коефіцієнти АТО'!$R788,0)</f>
        <v>15</v>
      </c>
      <c r="M788" s="40">
        <f>ROUNDUP('Дані з ДІСО'!K788/'Коефіцієнти АТО'!$R788,0)</f>
        <v>23</v>
      </c>
      <c r="N788" s="40">
        <f>ROUNDUP('Дані з ДІСО'!L788/'Коефіцієнти АТО'!$R788,0)</f>
        <v>6</v>
      </c>
      <c r="O788" s="59">
        <f>(L788*Параметри!$K$32+M788*Параметри!$L$32+N788*Параметри!$M$32)/18</f>
        <v>72.783333333333331</v>
      </c>
      <c r="P788" s="41">
        <f>IF(H788=0,"",'Дані з ДІСО'!Y788/H788)</f>
        <v>0</v>
      </c>
      <c r="Q788" s="29">
        <f>IF(H788=0,"",(1+0.25*P788)*O788*Параметри!$K$51)</f>
        <v>14907.497685958533</v>
      </c>
      <c r="R788" s="29">
        <f>IF(H788=0,"",Q788*'Коефіцієнти АТО'!T788)</f>
        <v>253.42746066129507</v>
      </c>
      <c r="S788" s="29">
        <f>IF(H788=0,"",H788*(1+0.25*P788)*Параметри!$K$66*Параметри!$K$20/1000)</f>
        <v>0</v>
      </c>
      <c r="T788" s="29">
        <f>IF(H788=0,"",H788*(1+0.25*P788)*'Коефіцієнти АТО'!$S788*Параметри!$K$20/1000)</f>
        <v>2380.7473762792815</v>
      </c>
      <c r="U788" s="29">
        <f t="shared" si="111"/>
        <v>17541.672522899109</v>
      </c>
      <c r="V788" s="29">
        <f t="shared" si="112"/>
        <v>17541.672522899109</v>
      </c>
      <c r="W788" s="40">
        <f>ROUNDUP('Дані з ДІСО'!P788/Параметри!$K$24,0)</f>
        <v>0</v>
      </c>
      <c r="X788" s="40">
        <f>ROUNDUP('Дані з ДІСО'!Q788/Параметри!$K$24,0)</f>
        <v>0</v>
      </c>
      <c r="Y788" s="40">
        <f>ROUNDUP('Дані з ДІСО'!R788/Параметри!$K$24,0)</f>
        <v>0</v>
      </c>
      <c r="Z788" s="59">
        <f>(W788*Параметри!$K$33+X788*Параметри!$L$33+Y788*Параметри!$M$33)/18</f>
        <v>0</v>
      </c>
      <c r="AA788" s="41">
        <f>IF(J788=0,0,'Дані з ДІСО'!AA788/J788)</f>
        <v>0</v>
      </c>
      <c r="AB788" s="29">
        <f>(1+0.25*AA788)*Z788*Параметри!$K$51</f>
        <v>0</v>
      </c>
      <c r="AC788" s="29">
        <f>AB788*'Коефіцієнти АТО'!U788</f>
        <v>0</v>
      </c>
      <c r="AD788" s="29">
        <f>J788*(1+0.25*AA788)*Параметри!$K$66*Параметри!$K$20/1000</f>
        <v>0</v>
      </c>
      <c r="AE788" s="29">
        <f>(1+0.25*AA788)*J788*'Коефіцієнти АТО'!S788*Параметри!$K$20/1000</f>
        <v>0</v>
      </c>
      <c r="AF788" s="29">
        <f t="shared" si="108"/>
        <v>0</v>
      </c>
      <c r="AG788" s="29">
        <v>0</v>
      </c>
      <c r="AH788" s="40">
        <v>2</v>
      </c>
      <c r="AI788" s="40">
        <v>0</v>
      </c>
      <c r="AJ788" s="40">
        <f t="shared" si="109"/>
        <v>0</v>
      </c>
      <c r="AK788" s="29">
        <f>(AH788+AI788)*(1+0.25*AJ788)*Параметри!$K$53</f>
        <v>358.85855139200009</v>
      </c>
      <c r="AL788" s="29">
        <f>ROUNDUP(('Дані з ДІСО'!AU788+'Дані з ДІСО'!AW788)/Параметри!$K$28,0)</f>
        <v>0</v>
      </c>
      <c r="AM788" s="64">
        <f>AL788*Параметри!$M$35/18</f>
        <v>0</v>
      </c>
      <c r="AN788" s="29">
        <f>IF(AL788=0,0,'Дані з ДІСО'!AW788/SUM('Дані з ДІСО'!AU788,'Дані з ДІСО'!AW788))</f>
        <v>0</v>
      </c>
      <c r="AO788" s="29">
        <f>(1+0.25*AN788)*AM788*Параметри!$K$51</f>
        <v>0</v>
      </c>
      <c r="AP788" s="40">
        <f>ROUNDUP(('Дані з ДІСО'!AE788+'Дані не з ДІСО'!E788+'Дані не з ДІСО'!G788)/Параметри!$K$69,0)</f>
        <v>0</v>
      </c>
      <c r="AQ788" s="40">
        <f t="shared" si="113"/>
        <v>0</v>
      </c>
      <c r="AR788" s="40">
        <f>IF(AP788=0,0,('Дані з ДІСО'!AH788+'Дані не з ДІСО'!G788)/('Дані з ДІСО'!AE788+'Дані не з ДІСО'!E788+'Дані не з ДІСО'!G788))</f>
        <v>0</v>
      </c>
      <c r="AS788" s="29">
        <f>AQ788*(1+0.25*AR788)*Параметри!$K$51</f>
        <v>0</v>
      </c>
      <c r="AT788" s="40">
        <f>ROUNDUP('Дані з ДІСО'!AF788/Параметри!$K$70,0)</f>
        <v>0</v>
      </c>
      <c r="AU788" s="40">
        <f t="shared" si="114"/>
        <v>0</v>
      </c>
      <c r="AV788" s="40">
        <f>IF(AT788=0,0,'Дані з ДІСО'!AI788/'Дані з ДІСО'!AF788)</f>
        <v>0</v>
      </c>
      <c r="AW788" s="29">
        <f>AU788*(1+0.25*AV788)*Параметри!$K$51</f>
        <v>0</v>
      </c>
      <c r="AX788" s="40">
        <f>ROUNDUP('Дані з ДІСО'!AR788/Параметри!$K$29,0)</f>
        <v>0</v>
      </c>
      <c r="AY788" s="40">
        <f>ROUNDUP('Дані з ДІСО'!AS788/Параметри!$K$29,0)</f>
        <v>0</v>
      </c>
      <c r="AZ788" s="40">
        <f>ROUNDUP('Дані з ДІСО'!AT788/Параметри!$K$29,0)</f>
        <v>0</v>
      </c>
      <c r="BA788" s="64">
        <f>(AX788*Параметри!$K$32+AY788*Параметри!$L$32+AZ788*Параметри!$M$32)/18</f>
        <v>0</v>
      </c>
      <c r="BB788" s="29">
        <f>(BA788*Параметри!$K$51+SUM('Дані з ДІСО'!AR788:AT788)*Параметри!$K$48*Параметри!$K$20/1000)*Параметри!$K$74</f>
        <v>0</v>
      </c>
      <c r="BC788" s="40">
        <f>ROUNDUP(('Дані не з ДІСО'!I788+'Дані не з ДІСО'!K788)/Параметри!$K$26,0)</f>
        <v>0</v>
      </c>
      <c r="BD788" s="29">
        <f>BC788*Параметри!$M$36/18</f>
        <v>0</v>
      </c>
      <c r="BE788" s="40">
        <f>IF(BC788=0,0,'Дані не з ДІСО'!K788/('Дані не з ДІСО'!I788+'Дані не з ДІСО'!K788))</f>
        <v>0</v>
      </c>
      <c r="BF788" s="29">
        <f>(1+0.25*BE788)*BD788*Параметри!$K$51</f>
        <v>0</v>
      </c>
      <c r="BG788" s="40">
        <f>ROUNDUP('Дані не з ДІСО'!M788/Параметри!$K$27,0)</f>
        <v>0</v>
      </c>
      <c r="BH788" s="40">
        <f>BG788*Параметри!$M$37/18</f>
        <v>0</v>
      </c>
      <c r="BI788" s="29">
        <f>BH788*Параметри!$K$51</f>
        <v>0</v>
      </c>
      <c r="BJ788" s="29">
        <f>'Дані не з ДІСО'!N788*Параметри!$K$76</f>
        <v>0</v>
      </c>
      <c r="BK788" s="40">
        <f>ROUNDUP('Дані з ДІСО'!V788/Параметри!$K$25,0)</f>
        <v>0</v>
      </c>
      <c r="BL788" s="40">
        <f>ROUNDUP('Дані з ДІСО'!W788/Параметри!$K$25,0)</f>
        <v>0</v>
      </c>
      <c r="BM788" s="40">
        <f>ROUNDUP('Дані з ДІСО'!X788/Параметри!$K$25,0)</f>
        <v>0</v>
      </c>
      <c r="BN788" s="40">
        <f>(BK788*Параметри!$K$34+BL788*Параметри!$L$34+BM788*Параметри!$M$34)/18</f>
        <v>0</v>
      </c>
      <c r="BO788" s="40">
        <f>IF(K788=0,0,'Дані з ДІСО'!AC788/K788)</f>
        <v>0</v>
      </c>
      <c r="BP788" s="29">
        <f>(1+0.25*BO788)*BN788*Параметри!$K$51</f>
        <v>0</v>
      </c>
      <c r="BQ788" s="29">
        <f>BP788*'Коефіцієнти АТО'!U788</f>
        <v>0</v>
      </c>
      <c r="BR788" s="29">
        <f>K788*(1+0.25*BO788)*Параметри!$K$66*Параметри!$K$20/1000</f>
        <v>0</v>
      </c>
      <c r="BS788" s="29">
        <f>(1+0.25*BO788)*K788*'Коефіцієнти АТО'!S788*Параметри!$K$20/1000</f>
        <v>0</v>
      </c>
      <c r="BT788" s="29">
        <f t="shared" si="115"/>
        <v>0</v>
      </c>
      <c r="BU788" s="40">
        <f>ROUNDUP('Дані з ДІСО'!AG788/Параметри!$K$71,0)</f>
        <v>0</v>
      </c>
      <c r="BV788" s="40">
        <f t="shared" si="116"/>
        <v>0</v>
      </c>
      <c r="BW788" s="40">
        <f>IF('Дані з ДІСО'!AG788=0,0,'Дані з ДІСО'!AJ788/'Дані з ДІСО'!AG788)</f>
        <v>0</v>
      </c>
      <c r="BX788" s="29">
        <f>BV788*(1+0.25*BW788)*Параметри!$K$51</f>
        <v>0</v>
      </c>
      <c r="BY788" s="29">
        <f>ROUND(IF(Параметри!$K$77="No",CC788,CC788*Параметри!$K$78)+AG788,1)</f>
        <v>16110.5</v>
      </c>
      <c r="BZ788" s="29">
        <f>ROUND(IF(Параметри!$K$77="No",BF788,BF788*Параметри!$K$78),1)</f>
        <v>0</v>
      </c>
      <c r="CA788" s="29">
        <f>ROUND(IF(Параметри!$K$77="No",BI788,BI788*Параметри!$K$78),1)</f>
        <v>0</v>
      </c>
      <c r="CB788" s="29">
        <f>ROUND(IF(Параметри!$K$77="No",BJ788,BJ788*Параметри!$K$78),1)</f>
        <v>0</v>
      </c>
      <c r="CC788" s="29">
        <f t="shared" si="110"/>
        <v>17900.53107429111</v>
      </c>
    </row>
    <row r="789" spans="1:81">
      <c r="A789" s="9">
        <v>788</v>
      </c>
      <c r="B789" s="9" t="s">
        <v>3148</v>
      </c>
      <c r="C789" s="9" t="s">
        <v>3148</v>
      </c>
      <c r="D789" s="9" t="s">
        <v>3843</v>
      </c>
      <c r="E789" s="9" t="s">
        <v>24</v>
      </c>
      <c r="F789" s="9" t="s">
        <v>3884</v>
      </c>
      <c r="G789" s="9" t="s">
        <v>1647</v>
      </c>
      <c r="H789" s="29">
        <f>SUM('Дані з ДІСО'!J789:L789)</f>
        <v>542.5</v>
      </c>
      <c r="I789" s="29">
        <f>SUM('Дані з ДІСО'!G789:I789)</f>
        <v>50</v>
      </c>
      <c r="J789" s="29">
        <f>SUM('Дані з ДІСО'!P789:R789)</f>
        <v>0</v>
      </c>
      <c r="K789" s="29">
        <f>SUM('Дані з ДІСО'!V789:X789)</f>
        <v>0</v>
      </c>
      <c r="L789" s="40">
        <f>ROUNDUP('Дані з ДІСО'!J789/'Коефіцієнти АТО'!$R789,0)</f>
        <v>16</v>
      </c>
      <c r="M789" s="40">
        <f>ROUNDUP('Дані з ДІСО'!K789/'Коефіцієнти АТО'!$R789,0)</f>
        <v>24</v>
      </c>
      <c r="N789" s="40">
        <f>ROUNDUP('Дані з ДІСО'!L789/'Коефіцієнти АТО'!$R789,0)</f>
        <v>7</v>
      </c>
      <c r="O789" s="59">
        <f>(L789*Параметри!$K$32+M789*Параметри!$L$32+N789*Параметри!$M$32)/18</f>
        <v>77.850000000000009</v>
      </c>
      <c r="P789" s="41">
        <f>IF(H789=0,"",'Дані з ДІСО'!Y789/H789)</f>
        <v>0</v>
      </c>
      <c r="Q789" s="29">
        <f>IF(H789=0,"",(1+0.25*P789)*O789*Параметри!$K$51)</f>
        <v>15945.253421367601</v>
      </c>
      <c r="R789" s="29">
        <f>IF(H789=0,"",Q789*'Коефіцієнти АТО'!T789)</f>
        <v>271.06930816324922</v>
      </c>
      <c r="S789" s="29">
        <f>IF(H789=0,"",H789*(1+0.25*P789)*Параметри!$K$66*Параметри!$K$20/1000)</f>
        <v>0</v>
      </c>
      <c r="T789" s="29">
        <f>IF(H789=0,"",H789*(1+0.25*P789)*'Коефіцієнти АТО'!$S789*Параметри!$K$20/1000)</f>
        <v>2736.3462958294708</v>
      </c>
      <c r="U789" s="29">
        <f t="shared" si="111"/>
        <v>18952.669025360319</v>
      </c>
      <c r="V789" s="29">
        <f t="shared" si="112"/>
        <v>18952.669025360319</v>
      </c>
      <c r="W789" s="40">
        <f>ROUNDUP('Дані з ДІСО'!P789/Параметри!$K$24,0)</f>
        <v>0</v>
      </c>
      <c r="X789" s="40">
        <f>ROUNDUP('Дані з ДІСО'!Q789/Параметри!$K$24,0)</f>
        <v>0</v>
      </c>
      <c r="Y789" s="40">
        <f>ROUNDUP('Дані з ДІСО'!R789/Параметри!$K$24,0)</f>
        <v>0</v>
      </c>
      <c r="Z789" s="59">
        <f>(W789*Параметри!$K$33+X789*Параметри!$L$33+Y789*Параметри!$M$33)/18</f>
        <v>0</v>
      </c>
      <c r="AA789" s="41">
        <f>IF(J789=0,0,'Дані з ДІСО'!AA789/J789)</f>
        <v>0</v>
      </c>
      <c r="AB789" s="29">
        <f>(1+0.25*AA789)*Z789*Параметри!$K$51</f>
        <v>0</v>
      </c>
      <c r="AC789" s="29">
        <f>AB789*'Коефіцієнти АТО'!U789</f>
        <v>0</v>
      </c>
      <c r="AD789" s="29">
        <f>J789*(1+0.25*AA789)*Параметри!$K$66*Параметри!$K$20/1000</f>
        <v>0</v>
      </c>
      <c r="AE789" s="29">
        <f>(1+0.25*AA789)*J789*'Коефіцієнти АТО'!S789*Параметри!$K$20/1000</f>
        <v>0</v>
      </c>
      <c r="AF789" s="29">
        <f t="shared" si="108"/>
        <v>0</v>
      </c>
      <c r="AG789" s="29">
        <v>0</v>
      </c>
      <c r="AH789" s="40">
        <v>0</v>
      </c>
      <c r="AI789" s="40">
        <v>0</v>
      </c>
      <c r="AJ789" s="40">
        <f t="shared" si="109"/>
        <v>0</v>
      </c>
      <c r="AK789" s="29">
        <f>(AH789+AI789)*(1+0.25*AJ789)*Параметри!$K$53</f>
        <v>0</v>
      </c>
      <c r="AL789" s="29">
        <f>ROUNDUP(('Дані з ДІСО'!AU789+'Дані з ДІСО'!AW789)/Параметри!$K$28,0)</f>
        <v>0</v>
      </c>
      <c r="AM789" s="64">
        <f>AL789*Параметри!$M$35/18</f>
        <v>0</v>
      </c>
      <c r="AN789" s="29">
        <f>IF(AL789=0,0,'Дані з ДІСО'!AW789/SUM('Дані з ДІСО'!AU789,'Дані з ДІСО'!AW789))</f>
        <v>0</v>
      </c>
      <c r="AO789" s="29">
        <f>(1+0.25*AN789)*AM789*Параметри!$K$51</f>
        <v>0</v>
      </c>
      <c r="AP789" s="40">
        <f>ROUNDUP(('Дані з ДІСО'!AE789+'Дані не з ДІСО'!E789+'Дані не з ДІСО'!G789)/Параметри!$K$69,0)</f>
        <v>0</v>
      </c>
      <c r="AQ789" s="40">
        <f t="shared" si="113"/>
        <v>0</v>
      </c>
      <c r="AR789" s="40">
        <f>IF(AP789=0,0,('Дані з ДІСО'!AH789+'Дані не з ДІСО'!G789)/('Дані з ДІСО'!AE789+'Дані не з ДІСО'!E789+'Дані не з ДІСО'!G789))</f>
        <v>0</v>
      </c>
      <c r="AS789" s="29">
        <f>AQ789*(1+0.25*AR789)*Параметри!$K$51</f>
        <v>0</v>
      </c>
      <c r="AT789" s="40">
        <f>ROUNDUP('Дані з ДІСО'!AF789/Параметри!$K$70,0)</f>
        <v>0</v>
      </c>
      <c r="AU789" s="40">
        <f t="shared" si="114"/>
        <v>0</v>
      </c>
      <c r="AV789" s="40">
        <f>IF(AT789=0,0,'Дані з ДІСО'!AI789/'Дані з ДІСО'!AF789)</f>
        <v>0</v>
      </c>
      <c r="AW789" s="29">
        <f>AU789*(1+0.25*AV789)*Параметри!$K$51</f>
        <v>0</v>
      </c>
      <c r="AX789" s="40">
        <f>ROUNDUP('Дані з ДІСО'!AR789/Параметри!$K$29,0)</f>
        <v>0</v>
      </c>
      <c r="AY789" s="40">
        <f>ROUNDUP('Дані з ДІСО'!AS789/Параметри!$K$29,0)</f>
        <v>0</v>
      </c>
      <c r="AZ789" s="40">
        <f>ROUNDUP('Дані з ДІСО'!AT789/Параметри!$K$29,0)</f>
        <v>0</v>
      </c>
      <c r="BA789" s="64">
        <f>(AX789*Параметри!$K$32+AY789*Параметри!$L$32+AZ789*Параметри!$M$32)/18</f>
        <v>0</v>
      </c>
      <c r="BB789" s="29">
        <f>(BA789*Параметри!$K$51+SUM('Дані з ДІСО'!AR789:AT789)*Параметри!$K$48*Параметри!$K$20/1000)*Параметри!$K$74</f>
        <v>0</v>
      </c>
      <c r="BC789" s="40">
        <f>ROUNDUP(('Дані не з ДІСО'!I789+'Дані не з ДІСО'!K789)/Параметри!$K$26,0)</f>
        <v>0</v>
      </c>
      <c r="BD789" s="29">
        <f>BC789*Параметри!$M$36/18</f>
        <v>0</v>
      </c>
      <c r="BE789" s="40">
        <f>IF(BC789=0,0,'Дані не з ДІСО'!K789/('Дані не з ДІСО'!I789+'Дані не з ДІСО'!K789))</f>
        <v>0</v>
      </c>
      <c r="BF789" s="29">
        <f>(1+0.25*BE789)*BD789*Параметри!$K$51</f>
        <v>0</v>
      </c>
      <c r="BG789" s="40">
        <f>ROUNDUP('Дані не з ДІСО'!M789/Параметри!$K$27,0)</f>
        <v>0</v>
      </c>
      <c r="BH789" s="40">
        <f>BG789*Параметри!$M$37/18</f>
        <v>0</v>
      </c>
      <c r="BI789" s="29">
        <f>BH789*Параметри!$K$51</f>
        <v>0</v>
      </c>
      <c r="BJ789" s="29">
        <f>'Дані не з ДІСО'!N789*Параметри!$K$76</f>
        <v>0</v>
      </c>
      <c r="BK789" s="40">
        <f>ROUNDUP('Дані з ДІСО'!V789/Параметри!$K$25,0)</f>
        <v>0</v>
      </c>
      <c r="BL789" s="40">
        <f>ROUNDUP('Дані з ДІСО'!W789/Параметри!$K$25,0)</f>
        <v>0</v>
      </c>
      <c r="BM789" s="40">
        <f>ROUNDUP('Дані з ДІСО'!X789/Параметри!$K$25,0)</f>
        <v>0</v>
      </c>
      <c r="BN789" s="40">
        <f>(BK789*Параметри!$K$34+BL789*Параметри!$L$34+BM789*Параметри!$M$34)/18</f>
        <v>0</v>
      </c>
      <c r="BO789" s="40">
        <f>IF(K789=0,0,'Дані з ДІСО'!AC789/K789)</f>
        <v>0</v>
      </c>
      <c r="BP789" s="29">
        <f>(1+0.25*BO789)*BN789*Параметри!$K$51</f>
        <v>0</v>
      </c>
      <c r="BQ789" s="29">
        <f>BP789*'Коефіцієнти АТО'!U789</f>
        <v>0</v>
      </c>
      <c r="BR789" s="29">
        <f>K789*(1+0.25*BO789)*Параметри!$K$66*Параметри!$K$20/1000</f>
        <v>0</v>
      </c>
      <c r="BS789" s="29">
        <f>(1+0.25*BO789)*K789*'Коефіцієнти АТО'!S789*Параметри!$K$20/1000</f>
        <v>0</v>
      </c>
      <c r="BT789" s="29">
        <f t="shared" si="115"/>
        <v>0</v>
      </c>
      <c r="BU789" s="40">
        <f>ROUNDUP('Дані з ДІСО'!AG789/Параметри!$K$71,0)</f>
        <v>0</v>
      </c>
      <c r="BV789" s="40">
        <f t="shared" si="116"/>
        <v>0</v>
      </c>
      <c r="BW789" s="40">
        <f>IF('Дані з ДІСО'!AG789=0,0,'Дані з ДІСО'!AJ789/'Дані з ДІСО'!AG789)</f>
        <v>0</v>
      </c>
      <c r="BX789" s="29">
        <f>BV789*(1+0.25*BW789)*Параметри!$K$51</f>
        <v>0</v>
      </c>
      <c r="BY789" s="29">
        <f>ROUND(IF(Параметри!$K$77="No",CC789,CC789*Параметри!$K$78)+AG789,1)</f>
        <v>17057.400000000001</v>
      </c>
      <c r="BZ789" s="29">
        <f>ROUND(IF(Параметри!$K$77="No",BF789,BF789*Параметри!$K$78),1)</f>
        <v>0</v>
      </c>
      <c r="CA789" s="29">
        <f>ROUND(IF(Параметри!$K$77="No",BI789,BI789*Параметри!$K$78),1)</f>
        <v>0</v>
      </c>
      <c r="CB789" s="29">
        <f>ROUND(IF(Параметри!$K$77="No",BJ789,BJ789*Параметри!$K$78),1)</f>
        <v>0</v>
      </c>
      <c r="CC789" s="29">
        <f t="shared" si="110"/>
        <v>18952.669025360319</v>
      </c>
    </row>
    <row r="790" spans="1:81">
      <c r="A790" s="9">
        <v>789</v>
      </c>
      <c r="B790" s="9" t="s">
        <v>3148</v>
      </c>
      <c r="C790" s="9" t="s">
        <v>3148</v>
      </c>
      <c r="D790" s="9" t="s">
        <v>3843</v>
      </c>
      <c r="E790" s="9" t="s">
        <v>24</v>
      </c>
      <c r="F790" s="9" t="s">
        <v>3885</v>
      </c>
      <c r="G790" s="9" t="s">
        <v>1649</v>
      </c>
      <c r="H790" s="29">
        <f>SUM('Дані з ДІСО'!J790:L790)</f>
        <v>863</v>
      </c>
      <c r="I790" s="29">
        <f>SUM('Дані з ДІСО'!G790:I790)</f>
        <v>90</v>
      </c>
      <c r="J790" s="29">
        <f>SUM('Дані з ДІСО'!P790:R790)</f>
        <v>0</v>
      </c>
      <c r="K790" s="29">
        <f>SUM('Дані з ДІСО'!V790:X790)</f>
        <v>0</v>
      </c>
      <c r="L790" s="40">
        <f>ROUNDUP('Дані з ДІСО'!J790/'Коефіцієнти АТО'!$R790,0)</f>
        <v>30</v>
      </c>
      <c r="M790" s="40">
        <f>ROUNDUP('Дані з ДІСО'!K790/'Коефіцієнти АТО'!$R790,0)</f>
        <v>41</v>
      </c>
      <c r="N790" s="40">
        <f>ROUNDUP('Дані з ДІСО'!L790/'Коефіцієнти АТО'!$R790,0)</f>
        <v>9</v>
      </c>
      <c r="O790" s="59">
        <f>(L790*Параметри!$K$32+M790*Параметри!$L$32+N790*Параметри!$M$32)/18</f>
        <v>130.56666666666666</v>
      </c>
      <c r="P790" s="41">
        <f>IF(H790=0,"",'Дані з ДІСО'!Y790/H790)</f>
        <v>0</v>
      </c>
      <c r="Q790" s="29">
        <f>IF(H790=0,"",(1+0.25*P790)*O790*Параметри!$K$51)</f>
        <v>26742.692207877066</v>
      </c>
      <c r="R790" s="29">
        <f>IF(H790=0,"",Q790*'Коефіцієнти АТО'!T790)</f>
        <v>454.62576753391016</v>
      </c>
      <c r="S790" s="29">
        <f>IF(H790=0,"",H790*(1+0.25*P790)*Параметри!$K$66*Параметри!$K$20/1000)</f>
        <v>0</v>
      </c>
      <c r="T790" s="29">
        <f>IF(H790=0,"",H790*(1+0.25*P790)*'Коефіцієнти АТО'!$S790*Параметри!$K$20/1000)</f>
        <v>4352.9342917987706</v>
      </c>
      <c r="U790" s="29">
        <f t="shared" si="111"/>
        <v>31550.252267209748</v>
      </c>
      <c r="V790" s="29">
        <f t="shared" si="112"/>
        <v>31550.252267209748</v>
      </c>
      <c r="W790" s="40">
        <f>ROUNDUP('Дані з ДІСО'!P790/Параметри!$K$24,0)</f>
        <v>0</v>
      </c>
      <c r="X790" s="40">
        <f>ROUNDUP('Дані з ДІСО'!Q790/Параметри!$K$24,0)</f>
        <v>0</v>
      </c>
      <c r="Y790" s="40">
        <f>ROUNDUP('Дані з ДІСО'!R790/Параметри!$K$24,0)</f>
        <v>0</v>
      </c>
      <c r="Z790" s="59">
        <f>(W790*Параметри!$K$33+X790*Параметри!$L$33+Y790*Параметри!$M$33)/18</f>
        <v>0</v>
      </c>
      <c r="AA790" s="41">
        <f>IF(J790=0,0,'Дані з ДІСО'!AA790/J790)</f>
        <v>0</v>
      </c>
      <c r="AB790" s="29">
        <f>(1+0.25*AA790)*Z790*Параметри!$K$51</f>
        <v>0</v>
      </c>
      <c r="AC790" s="29">
        <f>AB790*'Коефіцієнти АТО'!U790</f>
        <v>0</v>
      </c>
      <c r="AD790" s="29">
        <f>J790*(1+0.25*AA790)*Параметри!$K$66*Параметри!$K$20/1000</f>
        <v>0</v>
      </c>
      <c r="AE790" s="29">
        <f>(1+0.25*AA790)*J790*'Коефіцієнти АТО'!S790*Параметри!$K$20/1000</f>
        <v>0</v>
      </c>
      <c r="AF790" s="29">
        <f t="shared" si="108"/>
        <v>0</v>
      </c>
      <c r="AG790" s="29">
        <v>0</v>
      </c>
      <c r="AH790" s="40">
        <v>2</v>
      </c>
      <c r="AI790" s="40">
        <v>0</v>
      </c>
      <c r="AJ790" s="40">
        <f t="shared" si="109"/>
        <v>0</v>
      </c>
      <c r="AK790" s="29">
        <f>(AH790+AI790)*(1+0.25*AJ790)*Параметри!$K$53</f>
        <v>358.85855139200009</v>
      </c>
      <c r="AL790" s="29">
        <f>ROUNDUP(('Дані з ДІСО'!AU790+'Дані з ДІСО'!AW790)/Параметри!$K$28,0)</f>
        <v>0</v>
      </c>
      <c r="AM790" s="64">
        <f>AL790*Параметри!$M$35/18</f>
        <v>0</v>
      </c>
      <c r="AN790" s="29">
        <f>IF(AL790=0,0,'Дані з ДІСО'!AW790/SUM('Дані з ДІСО'!AU790,'Дані з ДІСО'!AW790))</f>
        <v>0</v>
      </c>
      <c r="AO790" s="29">
        <f>(1+0.25*AN790)*AM790*Параметри!$K$51</f>
        <v>0</v>
      </c>
      <c r="AP790" s="40">
        <f>ROUNDUP(('Дані з ДІСО'!AE790+'Дані не з ДІСО'!E790+'Дані не з ДІСО'!G790)/Параметри!$K$69,0)</f>
        <v>0</v>
      </c>
      <c r="AQ790" s="40">
        <f t="shared" si="113"/>
        <v>0</v>
      </c>
      <c r="AR790" s="40">
        <f>IF(AP790=0,0,('Дані з ДІСО'!AH790+'Дані не з ДІСО'!G790)/('Дані з ДІСО'!AE790+'Дані не з ДІСО'!E790+'Дані не з ДІСО'!G790))</f>
        <v>0</v>
      </c>
      <c r="AS790" s="29">
        <f>AQ790*(1+0.25*AR790)*Параметри!$K$51</f>
        <v>0</v>
      </c>
      <c r="AT790" s="40">
        <f>ROUNDUP('Дані з ДІСО'!AF790/Параметри!$K$70,0)</f>
        <v>0</v>
      </c>
      <c r="AU790" s="40">
        <f t="shared" si="114"/>
        <v>0</v>
      </c>
      <c r="AV790" s="40">
        <f>IF(AT790=0,0,'Дані з ДІСО'!AI790/'Дані з ДІСО'!AF790)</f>
        <v>0</v>
      </c>
      <c r="AW790" s="29">
        <f>AU790*(1+0.25*AV790)*Параметри!$K$51</f>
        <v>0</v>
      </c>
      <c r="AX790" s="40">
        <f>ROUNDUP('Дані з ДІСО'!AR790/Параметри!$K$29,0)</f>
        <v>0</v>
      </c>
      <c r="AY790" s="40">
        <f>ROUNDUP('Дані з ДІСО'!AS790/Параметри!$K$29,0)</f>
        <v>0</v>
      </c>
      <c r="AZ790" s="40">
        <f>ROUNDUP('Дані з ДІСО'!AT790/Параметри!$K$29,0)</f>
        <v>0</v>
      </c>
      <c r="BA790" s="64">
        <f>(AX790*Параметри!$K$32+AY790*Параметри!$L$32+AZ790*Параметри!$M$32)/18</f>
        <v>0</v>
      </c>
      <c r="BB790" s="29">
        <f>(BA790*Параметри!$K$51+SUM('Дані з ДІСО'!AR790:AT790)*Параметри!$K$48*Параметри!$K$20/1000)*Параметри!$K$74</f>
        <v>0</v>
      </c>
      <c r="BC790" s="40">
        <f>ROUNDUP(('Дані не з ДІСО'!I790+'Дані не з ДІСО'!K790)/Параметри!$K$26,0)</f>
        <v>0</v>
      </c>
      <c r="BD790" s="29">
        <f>BC790*Параметри!$M$36/18</f>
        <v>0</v>
      </c>
      <c r="BE790" s="40">
        <f>IF(BC790=0,0,'Дані не з ДІСО'!K790/('Дані не з ДІСО'!I790+'Дані не з ДІСО'!K790))</f>
        <v>0</v>
      </c>
      <c r="BF790" s="29">
        <f>(1+0.25*BE790)*BD790*Параметри!$K$51</f>
        <v>0</v>
      </c>
      <c r="BG790" s="40">
        <f>ROUNDUP('Дані не з ДІСО'!M790/Параметри!$K$27,0)</f>
        <v>0</v>
      </c>
      <c r="BH790" s="40">
        <f>BG790*Параметри!$M$37/18</f>
        <v>0</v>
      </c>
      <c r="BI790" s="29">
        <f>BH790*Параметри!$K$51</f>
        <v>0</v>
      </c>
      <c r="BJ790" s="29">
        <f>'Дані не з ДІСО'!N790*Параметри!$K$76</f>
        <v>0</v>
      </c>
      <c r="BK790" s="40">
        <f>ROUNDUP('Дані з ДІСО'!V790/Параметри!$K$25,0)</f>
        <v>0</v>
      </c>
      <c r="BL790" s="40">
        <f>ROUNDUP('Дані з ДІСО'!W790/Параметри!$K$25,0)</f>
        <v>0</v>
      </c>
      <c r="BM790" s="40">
        <f>ROUNDUP('Дані з ДІСО'!X790/Параметри!$K$25,0)</f>
        <v>0</v>
      </c>
      <c r="BN790" s="40">
        <f>(BK790*Параметри!$K$34+BL790*Параметри!$L$34+BM790*Параметри!$M$34)/18</f>
        <v>0</v>
      </c>
      <c r="BO790" s="40">
        <f>IF(K790=0,0,'Дані з ДІСО'!AC790/K790)</f>
        <v>0</v>
      </c>
      <c r="BP790" s="29">
        <f>(1+0.25*BO790)*BN790*Параметри!$K$51</f>
        <v>0</v>
      </c>
      <c r="BQ790" s="29">
        <f>BP790*'Коефіцієнти АТО'!U790</f>
        <v>0</v>
      </c>
      <c r="BR790" s="29">
        <f>K790*(1+0.25*BO790)*Параметри!$K$66*Параметри!$K$20/1000</f>
        <v>0</v>
      </c>
      <c r="BS790" s="29">
        <f>(1+0.25*BO790)*K790*'Коефіцієнти АТО'!S790*Параметри!$K$20/1000</f>
        <v>0</v>
      </c>
      <c r="BT790" s="29">
        <f t="shared" si="115"/>
        <v>0</v>
      </c>
      <c r="BU790" s="40">
        <f>ROUNDUP('Дані з ДІСО'!AG790/Параметри!$K$71,0)</f>
        <v>0</v>
      </c>
      <c r="BV790" s="40">
        <f t="shared" si="116"/>
        <v>0</v>
      </c>
      <c r="BW790" s="40">
        <f>IF('Дані з ДІСО'!AG790=0,0,'Дані з ДІСО'!AJ790/'Дані з ДІСО'!AG790)</f>
        <v>0</v>
      </c>
      <c r="BX790" s="29">
        <f>BV790*(1+0.25*BW790)*Параметри!$K$51</f>
        <v>0</v>
      </c>
      <c r="BY790" s="29">
        <f>ROUND(IF(Параметри!$K$77="No",CC790,CC790*Параметри!$K$78)+AG790,1)</f>
        <v>28718.2</v>
      </c>
      <c r="BZ790" s="29">
        <f>ROUND(IF(Параметри!$K$77="No",BF790,BF790*Параметри!$K$78),1)</f>
        <v>0</v>
      </c>
      <c r="CA790" s="29">
        <f>ROUND(IF(Параметри!$K$77="No",BI790,BI790*Параметри!$K$78),1)</f>
        <v>0</v>
      </c>
      <c r="CB790" s="29">
        <f>ROUND(IF(Параметри!$K$77="No",BJ790,BJ790*Параметри!$K$78),1)</f>
        <v>0</v>
      </c>
      <c r="CC790" s="29">
        <f t="shared" si="110"/>
        <v>31909.110818601748</v>
      </c>
    </row>
    <row r="791" spans="1:81">
      <c r="A791" s="9">
        <v>790</v>
      </c>
      <c r="B791" s="9" t="s">
        <v>3176</v>
      </c>
      <c r="C791" s="9" t="s">
        <v>3146</v>
      </c>
      <c r="D791" s="9" t="s">
        <v>3843</v>
      </c>
      <c r="E791" s="9" t="s">
        <v>78</v>
      </c>
      <c r="F791" s="9" t="s">
        <v>3886</v>
      </c>
      <c r="G791" s="9" t="s">
        <v>1651</v>
      </c>
      <c r="H791" s="29">
        <f>SUM('Дані з ДІСО'!J791:L791)</f>
        <v>4238.5</v>
      </c>
      <c r="I791" s="29">
        <f>SUM('Дані з ДІСО'!G791:I791)</f>
        <v>168</v>
      </c>
      <c r="J791" s="29">
        <f>SUM('Дані з ДІСО'!P791:R791)</f>
        <v>30</v>
      </c>
      <c r="K791" s="29">
        <f>SUM('Дані з ДІСО'!V791:X791)</f>
        <v>0</v>
      </c>
      <c r="L791" s="40">
        <f>ROUNDUP('Дані з ДІСО'!J791/'Коефіцієнти АТО'!$R791,0)</f>
        <v>69</v>
      </c>
      <c r="M791" s="40">
        <f>ROUNDUP('Дані з ДІСО'!K791/'Коефіцієнти АТО'!$R791,0)</f>
        <v>87</v>
      </c>
      <c r="N791" s="40">
        <f>ROUNDUP('Дані з ДІСО'!L791/'Коефіцієнти АТО'!$R791,0)</f>
        <v>18</v>
      </c>
      <c r="O791" s="59">
        <f>(L791*Параметри!$K$32+M791*Параметри!$L$32+N791*Параметри!$M$32)/18</f>
        <v>281.71666666666664</v>
      </c>
      <c r="P791" s="41">
        <f>IF(H791=0,"",'Дані з ДІСО'!Y791/H791)</f>
        <v>0</v>
      </c>
      <c r="Q791" s="29">
        <f>IF(H791=0,"",(1+0.25*P791)*O791*Параметри!$K$51)</f>
        <v>57701.267090853456</v>
      </c>
      <c r="R791" s="29">
        <f>IF(H791=0,"",Q791*'Коефіцієнти АТО'!T791)</f>
        <v>5770.1267090853462</v>
      </c>
      <c r="S791" s="29">
        <f>IF(H791=0,"",H791*(1+0.25*P791)*Параметри!$K$66*Параметри!$K$20/1000)</f>
        <v>0</v>
      </c>
      <c r="T791" s="29">
        <f>IF(H791=0,"",H791*(1+0.25*P791)*'Коефіцієнти АТО'!$S791*Параметри!$K$20/1000)</f>
        <v>9277.5962723966204</v>
      </c>
      <c r="U791" s="29">
        <f t="shared" si="111"/>
        <v>72748.990072335422</v>
      </c>
      <c r="V791" s="29">
        <f t="shared" si="112"/>
        <v>72748.990072335422</v>
      </c>
      <c r="W791" s="40">
        <f>ROUNDUP('Дані з ДІСО'!P791/Параметри!$K$24,0)</f>
        <v>4</v>
      </c>
      <c r="X791" s="40">
        <f>ROUNDUP('Дані з ДІСО'!Q791/Параметри!$K$24,0)</f>
        <v>0</v>
      </c>
      <c r="Y791" s="40">
        <f>ROUNDUP('Дані з ДІСО'!R791/Параметри!$K$24,0)</f>
        <v>0</v>
      </c>
      <c r="Z791" s="59">
        <f>(W791*Параметри!$K$33+X791*Параметри!$L$33+Y791*Параметри!$M$33)/18</f>
        <v>8</v>
      </c>
      <c r="AA791" s="41">
        <f>IF(J791=0,0,'Дані з ДІСО'!AA791/J791)</f>
        <v>0</v>
      </c>
      <c r="AB791" s="29">
        <f>(1+0.25*AA791)*Z791*Параметри!$K$51</f>
        <v>1638.561687488</v>
      </c>
      <c r="AC791" s="29">
        <f>AB791*'Коефіцієнти АТО'!U791</f>
        <v>77.012399311935994</v>
      </c>
      <c r="AD791" s="29">
        <f>J791*(1+0.25*AA791)*Параметри!$K$66*Параметри!$K$20/1000</f>
        <v>0</v>
      </c>
      <c r="AE791" s="29">
        <f>(1+0.25*AA791)*J791*'Коефіцієнти АТО'!S791*Параметри!$K$20/1000</f>
        <v>65.666600960693316</v>
      </c>
      <c r="AF791" s="29">
        <f t="shared" si="108"/>
        <v>1781.2406877606293</v>
      </c>
      <c r="AG791" s="29">
        <v>0</v>
      </c>
      <c r="AH791" s="40">
        <v>7</v>
      </c>
      <c r="AI791" s="40">
        <v>0</v>
      </c>
      <c r="AJ791" s="40">
        <f t="shared" si="109"/>
        <v>0</v>
      </c>
      <c r="AK791" s="29">
        <f>(AH791+AI791)*(1+0.25*AJ791)*Параметри!$K$53</f>
        <v>1256.0049298720003</v>
      </c>
      <c r="AL791" s="29">
        <f>ROUNDUP(('Дані з ДІСО'!AU791+'Дані з ДІСО'!AW791)/Параметри!$K$28,0)</f>
        <v>1</v>
      </c>
      <c r="AM791" s="64">
        <f>AL791*Параметри!$M$35/18</f>
        <v>1.2777777777777777</v>
      </c>
      <c r="AN791" s="29">
        <f>IF(AL791=0,0,'Дані з ДІСО'!AW791/SUM('Дані з ДІСО'!AU791,'Дані з ДІСО'!AW791))</f>
        <v>0</v>
      </c>
      <c r="AO791" s="29">
        <f>(1+0.25*AN791)*AM791*Параметри!$K$51</f>
        <v>261.71471397377775</v>
      </c>
      <c r="AP791" s="40">
        <f>ROUNDUP(('Дані з ДІСО'!AE791+'Дані не з ДІСО'!E791+'Дані не з ДІСО'!G791)/Параметри!$K$69,0)</f>
        <v>0</v>
      </c>
      <c r="AQ791" s="40">
        <f t="shared" si="113"/>
        <v>0</v>
      </c>
      <c r="AR791" s="40">
        <f>IF(AP791=0,0,('Дані з ДІСО'!AH791+'Дані не з ДІСО'!G791)/('Дані з ДІСО'!AE791+'Дані не з ДІСО'!E791+'Дані не з ДІСО'!G791))</f>
        <v>0</v>
      </c>
      <c r="AS791" s="29">
        <f>AQ791*(1+0.25*AR791)*Параметри!$K$51</f>
        <v>0</v>
      </c>
      <c r="AT791" s="40">
        <f>ROUNDUP('Дані з ДІСО'!AF791/Параметри!$K$70,0)</f>
        <v>0</v>
      </c>
      <c r="AU791" s="40">
        <f t="shared" si="114"/>
        <v>0</v>
      </c>
      <c r="AV791" s="40">
        <f>IF(AT791=0,0,'Дані з ДІСО'!AI791/'Дані з ДІСО'!AF791)</f>
        <v>0</v>
      </c>
      <c r="AW791" s="29">
        <f>AU791*(1+0.25*AV791)*Параметри!$K$51</f>
        <v>0</v>
      </c>
      <c r="AX791" s="40">
        <f>ROUNDUP('Дані з ДІСО'!AR791/Параметри!$K$29,0)</f>
        <v>0</v>
      </c>
      <c r="AY791" s="40">
        <f>ROUNDUP('Дані з ДІСО'!AS791/Параметри!$K$29,0)</f>
        <v>0</v>
      </c>
      <c r="AZ791" s="40">
        <f>ROUNDUP('Дані з ДІСО'!AT791/Параметри!$K$29,0)</f>
        <v>0</v>
      </c>
      <c r="BA791" s="64">
        <f>(AX791*Параметри!$K$32+AY791*Параметри!$L$32+AZ791*Параметри!$M$32)/18</f>
        <v>0</v>
      </c>
      <c r="BB791" s="29">
        <f>(BA791*Параметри!$K$51+SUM('Дані з ДІСО'!AR791:AT791)*Параметри!$K$48*Параметри!$K$20/1000)*Параметри!$K$74</f>
        <v>0</v>
      </c>
      <c r="BC791" s="40">
        <f>ROUNDUP(('Дані не з ДІСО'!I791+'Дані не з ДІСО'!K791)/Параметри!$K$26,0)</f>
        <v>0</v>
      </c>
      <c r="BD791" s="29">
        <f>BC791*Параметри!$M$36/18</f>
        <v>0</v>
      </c>
      <c r="BE791" s="40">
        <f>IF(BC791=0,0,'Дані не з ДІСО'!K791/('Дані не з ДІСО'!I791+'Дані не з ДІСО'!K791))</f>
        <v>0</v>
      </c>
      <c r="BF791" s="29">
        <f>(1+0.25*BE791)*BD791*Параметри!$K$51</f>
        <v>0</v>
      </c>
      <c r="BG791" s="40">
        <f>ROUNDUP('Дані не з ДІСО'!M791/Параметри!$K$27,0)</f>
        <v>0</v>
      </c>
      <c r="BH791" s="40">
        <f>BG791*Параметри!$M$37/18</f>
        <v>0</v>
      </c>
      <c r="BI791" s="29">
        <f>BH791*Параметри!$K$51</f>
        <v>0</v>
      </c>
      <c r="BJ791" s="29">
        <f>'Дані не з ДІСО'!N791*Параметри!$K$76</f>
        <v>0</v>
      </c>
      <c r="BK791" s="40">
        <f>ROUNDUP('Дані з ДІСО'!V791/Параметри!$K$25,0)</f>
        <v>0</v>
      </c>
      <c r="BL791" s="40">
        <f>ROUNDUP('Дані з ДІСО'!W791/Параметри!$K$25,0)</f>
        <v>0</v>
      </c>
      <c r="BM791" s="40">
        <f>ROUNDUP('Дані з ДІСО'!X791/Параметри!$K$25,0)</f>
        <v>0</v>
      </c>
      <c r="BN791" s="40">
        <f>(BK791*Параметри!$K$34+BL791*Параметри!$L$34+BM791*Параметри!$M$34)/18</f>
        <v>0</v>
      </c>
      <c r="BO791" s="40">
        <f>IF(K791=0,0,'Дані з ДІСО'!AC791/K791)</f>
        <v>0</v>
      </c>
      <c r="BP791" s="29">
        <f>(1+0.25*BO791)*BN791*Параметри!$K$51</f>
        <v>0</v>
      </c>
      <c r="BQ791" s="29">
        <f>BP791*'Коефіцієнти АТО'!U791</f>
        <v>0</v>
      </c>
      <c r="BR791" s="29">
        <f>K791*(1+0.25*BO791)*Параметри!$K$66*Параметри!$K$20/1000</f>
        <v>0</v>
      </c>
      <c r="BS791" s="29">
        <f>(1+0.25*BO791)*K791*'Коефіцієнти АТО'!S791*Параметри!$K$20/1000</f>
        <v>0</v>
      </c>
      <c r="BT791" s="29">
        <f t="shared" si="115"/>
        <v>0</v>
      </c>
      <c r="BU791" s="40">
        <f>ROUNDUP('Дані з ДІСО'!AG791/Параметри!$K$71,0)</f>
        <v>0</v>
      </c>
      <c r="BV791" s="40">
        <f t="shared" si="116"/>
        <v>0</v>
      </c>
      <c r="BW791" s="40">
        <f>IF('Дані з ДІСО'!AG791=0,0,'Дані з ДІСО'!AJ791/'Дані з ДІСО'!AG791)</f>
        <v>0</v>
      </c>
      <c r="BX791" s="29">
        <f>BV791*(1+0.25*BW791)*Параметри!$K$51</f>
        <v>0</v>
      </c>
      <c r="BY791" s="29">
        <f>ROUND(IF(Параметри!$K$77="No",CC791,CC791*Параметри!$K$78)+AG791,1)</f>
        <v>68443.199999999997</v>
      </c>
      <c r="BZ791" s="29">
        <f>ROUND(IF(Параметри!$K$77="No",BF791,BF791*Параметри!$K$78),1)</f>
        <v>0</v>
      </c>
      <c r="CA791" s="29">
        <f>ROUND(IF(Параметри!$K$77="No",BI791,BI791*Параметри!$K$78),1)</f>
        <v>0</v>
      </c>
      <c r="CB791" s="29">
        <f>ROUND(IF(Параметри!$K$77="No",BJ791,BJ791*Параметри!$K$78),1)</f>
        <v>0</v>
      </c>
      <c r="CC791" s="29">
        <f t="shared" si="110"/>
        <v>76047.950403941824</v>
      </c>
    </row>
    <row r="792" spans="1:81">
      <c r="A792" s="9">
        <v>791</v>
      </c>
      <c r="B792" s="9" t="s">
        <v>3097</v>
      </c>
      <c r="C792" s="9" t="s">
        <v>3097</v>
      </c>
      <c r="D792" s="9" t="s">
        <v>3887</v>
      </c>
      <c r="E792" s="9" t="s">
        <v>15</v>
      </c>
      <c r="F792" s="9" t="s">
        <v>3127</v>
      </c>
      <c r="G792" s="9" t="s">
        <v>1656</v>
      </c>
      <c r="H792" s="29">
        <f>SUM('Дані з ДІСО'!J792:L792)</f>
        <v>2127</v>
      </c>
      <c r="I792" s="29">
        <f>SUM('Дані з ДІСО'!G792:I792)</f>
        <v>100</v>
      </c>
      <c r="J792" s="29">
        <f>SUM('Дані з ДІСО'!P792:R792)</f>
        <v>1170</v>
      </c>
      <c r="K792" s="29">
        <f>SUM('Дані з ДІСО'!V792:X792)</f>
        <v>707</v>
      </c>
      <c r="L792" s="40">
        <f>ROUNDUP('Дані з ДІСО'!J792/'Коефіцієнти АТО'!$R792,0)</f>
        <v>26</v>
      </c>
      <c r="M792" s="40">
        <f>ROUNDUP('Дані з ДІСО'!K792/'Коефіцієнти АТО'!$R792,0)</f>
        <v>64</v>
      </c>
      <c r="N792" s="40">
        <f>ROUNDUP('Дані з ДІСО'!L792/'Коефіцієнти АТО'!$R792,0)</f>
        <v>18</v>
      </c>
      <c r="O792" s="59">
        <f>(L792*Параметри!$K$32+M792*Параметри!$L$32+N792*Параметри!$M$32)/18</f>
        <v>184.98888888888891</v>
      </c>
      <c r="P792" s="41">
        <f>IF(H792=0,"",'Дані з ДІСО'!Y792/H792)</f>
        <v>0</v>
      </c>
      <c r="Q792" s="29">
        <f>IF(H792=0,"",(1+0.25*P792)*O792*Параметри!$K$51)</f>
        <v>37889.463243038495</v>
      </c>
      <c r="R792" s="29">
        <f>IF(H792=0,"",Q792*'Коефіцієнти АТО'!T792)</f>
        <v>2652.2624270126948</v>
      </c>
      <c r="S792" s="29">
        <f>IF(H792=0,"",H792*(1+0.25*P792)*Параметри!$K$66*Параметри!$K$20/1000)</f>
        <v>0</v>
      </c>
      <c r="T792" s="29">
        <f>IF(H792=0,"",H792*(1+0.25*P792)*'Коефіцієнти АТО'!$S792*Параметри!$K$20/1000)</f>
        <v>4655.7620081131563</v>
      </c>
      <c r="U792" s="29">
        <f t="shared" si="111"/>
        <v>45197.487678164347</v>
      </c>
      <c r="V792" s="29">
        <f t="shared" si="112"/>
        <v>45197.487678164347</v>
      </c>
      <c r="W792" s="40">
        <f>ROUNDUP('Дані з ДІСО'!P792/Параметри!$K$24,0)</f>
        <v>47</v>
      </c>
      <c r="X792" s="40">
        <f>ROUNDUP('Дані з ДІСО'!Q792/Параметри!$K$24,0)</f>
        <v>69</v>
      </c>
      <c r="Y792" s="40">
        <f>ROUNDUP('Дані з ДІСО'!R792/Параметри!$K$24,0)</f>
        <v>16</v>
      </c>
      <c r="Z792" s="59">
        <f>(W792*Параметри!$K$33+X792*Параметри!$L$33+Y792*Параметри!$M$33)/18</f>
        <v>264</v>
      </c>
      <c r="AA792" s="41">
        <f>IF(J792=0,0,'Дані з ДІСО'!AA792/J792)</f>
        <v>0</v>
      </c>
      <c r="AB792" s="29">
        <f>(1+0.25*AA792)*Z792*Параметри!$K$51</f>
        <v>54072.535687103998</v>
      </c>
      <c r="AC792" s="29">
        <f>AB792*'Коефіцієнти АТО'!U792</f>
        <v>5461.3261043975044</v>
      </c>
      <c r="AD792" s="29">
        <f>J792*(1+0.25*AA792)*Параметри!$K$66*Параметри!$K$20/1000</f>
        <v>0</v>
      </c>
      <c r="AE792" s="29">
        <f>(1+0.25*AA792)*J792*'Коефіцієнти АТО'!S792*Параметри!$K$20/1000</f>
        <v>2560.9974374670396</v>
      </c>
      <c r="AF792" s="29">
        <f t="shared" si="108"/>
        <v>62094.859228968548</v>
      </c>
      <c r="AG792" s="29">
        <v>0</v>
      </c>
      <c r="AH792" s="40">
        <v>2</v>
      </c>
      <c r="AI792" s="40">
        <v>0</v>
      </c>
      <c r="AJ792" s="40">
        <f t="shared" si="109"/>
        <v>0</v>
      </c>
      <c r="AK792" s="29">
        <f>(AH792+AI792)*(1+0.25*AJ792)*Параметри!$K$53</f>
        <v>358.85855139200009</v>
      </c>
      <c r="AL792" s="29">
        <f>ROUNDUP(('Дані з ДІСО'!AU792+'Дані з ДІСО'!AW792)/Параметри!$K$28,0)</f>
        <v>0</v>
      </c>
      <c r="AM792" s="64">
        <f>AL792*Параметри!$M$35/18</f>
        <v>0</v>
      </c>
      <c r="AN792" s="29">
        <f>IF(AL792=0,0,'Дані з ДІСО'!AW792/SUM('Дані з ДІСО'!AU792,'Дані з ДІСО'!AW792))</f>
        <v>0</v>
      </c>
      <c r="AO792" s="29">
        <f>(1+0.25*AN792)*AM792*Параметри!$K$51</f>
        <v>0</v>
      </c>
      <c r="AP792" s="40">
        <f>ROUNDUP(('Дані з ДІСО'!AE792+'Дані не з ДІСО'!E792+'Дані не з ДІСО'!G792)/Параметри!$K$69,0)</f>
        <v>22</v>
      </c>
      <c r="AQ792" s="40">
        <f t="shared" si="113"/>
        <v>44</v>
      </c>
      <c r="AR792" s="40">
        <f>IF(AP792=0,0,('Дані з ДІСО'!AH792+'Дані не з ДІСО'!G792)/('Дані з ДІСО'!AE792+'Дані не з ДІСО'!E792+'Дані не з ДІСО'!G792))</f>
        <v>0</v>
      </c>
      <c r="AS792" s="29">
        <f>AQ792*(1+0.25*AR792)*Параметри!$K$51</f>
        <v>9012.0892811840004</v>
      </c>
      <c r="AT792" s="40">
        <f>ROUNDUP('Дані з ДІСО'!AF792/Параметри!$K$70,0)</f>
        <v>71</v>
      </c>
      <c r="AU792" s="40">
        <f t="shared" si="114"/>
        <v>142</v>
      </c>
      <c r="AV792" s="40">
        <f>IF(AT792=0,0,'Дані з ДІСО'!AI792/'Дані з ДІСО'!AF792)</f>
        <v>0</v>
      </c>
      <c r="AW792" s="29">
        <f>AU792*(1+0.25*AV792)*Параметри!$K$51</f>
        <v>29084.469952912001</v>
      </c>
      <c r="AX792" s="40">
        <f>ROUNDUP('Дані з ДІСО'!AR792/Параметри!$K$29,0)</f>
        <v>124</v>
      </c>
      <c r="AY792" s="40">
        <f>ROUNDUP('Дані з ДІСО'!AS792/Параметри!$K$29,0)</f>
        <v>107</v>
      </c>
      <c r="AZ792" s="40">
        <f>ROUNDUP('Дані з ДІСО'!AT792/Параметри!$K$29,0)</f>
        <v>23</v>
      </c>
      <c r="BA792" s="64">
        <f>(AX792*Параметри!$K$32+AY792*Параметри!$L$32+AZ792*Параметри!$M$32)/18</f>
        <v>398.18888888888887</v>
      </c>
      <c r="BB792" s="29">
        <f>(BA792*Параметри!$K$51+SUM('Дані з ДІСО'!AR792:AT792)*Параметри!$K$48*Параметри!$K$20/1000)*Параметри!$K$74</f>
        <v>77376.51585581369</v>
      </c>
      <c r="BC792" s="40">
        <f>ROUNDUP(('Дані не з ДІСО'!I792+'Дані не з ДІСО'!K792)/Параметри!$K$26,0)</f>
        <v>263</v>
      </c>
      <c r="BD792" s="29">
        <f>BC792*Параметри!$M$36/18</f>
        <v>409.11111111111109</v>
      </c>
      <c r="BE792" s="40">
        <f>IF(BC792=0,0,'Дані не з ДІСО'!K792/('Дані не з ДІСО'!I792+'Дані не з ДІСО'!K792))</f>
        <v>0</v>
      </c>
      <c r="BF792" s="29">
        <f>(1+0.25*BE792)*BD792*Параметри!$K$51</f>
        <v>83794.224074039099</v>
      </c>
      <c r="BG792" s="40">
        <f>ROUNDUP('Дані не з ДІСО'!M792/Параметри!$K$27,0)</f>
        <v>127</v>
      </c>
      <c r="BH792" s="40">
        <f>BG792*Параметри!$M$37/18</f>
        <v>211.66666666666666</v>
      </c>
      <c r="BI792" s="29">
        <f>BH792*Параметри!$K$51</f>
        <v>43353.611314786664</v>
      </c>
      <c r="BJ792" s="29">
        <f>'Дані не з ДІСО'!N792*Параметри!$K$76</f>
        <v>77491.60962576</v>
      </c>
      <c r="BK792" s="40">
        <f>ROUNDUP('Дані з ДІСО'!V792/Параметри!$K$25,0)</f>
        <v>46</v>
      </c>
      <c r="BL792" s="40">
        <f>ROUNDUP('Дані з ДІСО'!W792/Параметри!$K$25,0)</f>
        <v>63</v>
      </c>
      <c r="BM792" s="40">
        <f>ROUNDUP('Дані з ДІСО'!X792/Параметри!$K$25,0)</f>
        <v>10</v>
      </c>
      <c r="BN792" s="40">
        <f>(BK792*Параметри!$K$34+BL792*Параметри!$L$34+BM792*Параметри!$M$34)/18</f>
        <v>238</v>
      </c>
      <c r="BO792" s="40">
        <f>IF(K792=0,0,'Дані з ДІСО'!AC792/K792)</f>
        <v>0</v>
      </c>
      <c r="BP792" s="29">
        <f>(1+0.25*BO792)*BN792*Параметри!$K$51</f>
        <v>48747.210202768001</v>
      </c>
      <c r="BQ792" s="29">
        <f>BP792*'Коефіцієнти АТО'!U792</f>
        <v>4923.4682304795688</v>
      </c>
      <c r="BR792" s="29">
        <f>K792*(1+0.25*BO792)*Параметри!$K$66*Параметри!$K$20/1000</f>
        <v>0</v>
      </c>
      <c r="BS792" s="29">
        <f>(1+0.25*BO792)*K792*'Коефіцієнти АТО'!S792*Параметри!$K$20/1000</f>
        <v>1547.5428959736726</v>
      </c>
      <c r="BT792" s="29">
        <f t="shared" si="115"/>
        <v>55218.221329221247</v>
      </c>
      <c r="BU792" s="40">
        <f>ROUNDUP('Дані з ДІСО'!AG792/Параметри!$K$71,0)</f>
        <v>46</v>
      </c>
      <c r="BV792" s="40">
        <f t="shared" si="116"/>
        <v>92</v>
      </c>
      <c r="BW792" s="40">
        <f>IF('Дані з ДІСО'!AG792=0,0,'Дані з ДІСО'!AJ792/'Дані з ДІСО'!AG792)</f>
        <v>0</v>
      </c>
      <c r="BX792" s="29">
        <f>BV792*(1+0.25*BW792)*Параметри!$K$51</f>
        <v>18843.459406112001</v>
      </c>
      <c r="BY792" s="29">
        <f>ROUND(IF(Параметри!$K$77="No",CC792,CC792*Параметри!$K$78)+AG792,1)</f>
        <v>267467.40000000002</v>
      </c>
      <c r="BZ792" s="29">
        <f>ROUND(IF(Параметри!$K$77="No",BF792,BF792*Параметри!$K$78),1)</f>
        <v>75414.8</v>
      </c>
      <c r="CA792" s="29">
        <f>ROUND(IF(Параметри!$K$77="No",BI792,BI792*Параметри!$K$78),1)</f>
        <v>39018.300000000003</v>
      </c>
      <c r="CB792" s="29">
        <f>ROUND(IF(Параметри!$K$77="No",BJ792,BJ792*Параметри!$K$78),1)</f>
        <v>69742.399999999994</v>
      </c>
      <c r="CC792" s="29">
        <f t="shared" si="110"/>
        <v>297185.96128376783</v>
      </c>
    </row>
    <row r="793" spans="1:81">
      <c r="A793" s="9">
        <v>792</v>
      </c>
      <c r="B793" s="9" t="s">
        <v>3176</v>
      </c>
      <c r="C793" s="9" t="s">
        <v>3146</v>
      </c>
      <c r="D793" s="9" t="s">
        <v>3887</v>
      </c>
      <c r="E793" s="9" t="s">
        <v>78</v>
      </c>
      <c r="F793" s="9" t="s">
        <v>3888</v>
      </c>
      <c r="G793" s="9" t="s">
        <v>1660</v>
      </c>
      <c r="H793" s="29">
        <f>SUM('Дані з ДІСО'!J793:L793)</f>
        <v>3617</v>
      </c>
      <c r="I793" s="29">
        <f>SUM('Дані з ДІСО'!G793:I793)</f>
        <v>181</v>
      </c>
      <c r="J793" s="29">
        <f>SUM('Дані з ДІСО'!P793:R793)</f>
        <v>0</v>
      </c>
      <c r="K793" s="29">
        <f>SUM('Дані з ДІСО'!V793:X793)</f>
        <v>0</v>
      </c>
      <c r="L793" s="40">
        <f>ROUNDUP('Дані з ДІСО'!J793/'Коефіцієнти АТО'!$R793,0)</f>
        <v>87</v>
      </c>
      <c r="M793" s="40">
        <f>ROUNDUP('Дані з ДІСО'!K793/'Коефіцієнти АТО'!$R793,0)</f>
        <v>115</v>
      </c>
      <c r="N793" s="40">
        <f>ROUNDUP('Дані з ДІСО'!L793/'Коефіцієнти АТО'!$R793,0)</f>
        <v>25</v>
      </c>
      <c r="O793" s="59">
        <f>(L793*Параметри!$K$32+M793*Параметри!$L$32+N793*Параметри!$M$32)/18</f>
        <v>369.38888888888891</v>
      </c>
      <c r="P793" s="41">
        <f>IF(H793=0,"",'Дані з ДІСО'!Y793/H793)</f>
        <v>0</v>
      </c>
      <c r="Q793" s="29">
        <f>IF(H793=0,"",(1+0.25*P793)*O793*Параметри!$K$51)</f>
        <v>75658.310139636887</v>
      </c>
      <c r="R793" s="29">
        <f>IF(H793=0,"",Q793*'Коефіцієнти АТО'!T793)</f>
        <v>1286.1912723738271</v>
      </c>
      <c r="S793" s="29">
        <f>IF(H793=0,"",H793*(1+0.25*P793)*Параметри!$K$66*Параметри!$K$20/1000)</f>
        <v>0</v>
      </c>
      <c r="T793" s="29">
        <f>IF(H793=0,"",H793*(1+0.25*P793)*'Коефіцієнти АТО'!$S793*Параметри!$K$20/1000)</f>
        <v>14801.727701474771</v>
      </c>
      <c r="U793" s="29">
        <f t="shared" si="111"/>
        <v>91746.229113485475</v>
      </c>
      <c r="V793" s="29">
        <f t="shared" si="112"/>
        <v>91746.229113485475</v>
      </c>
      <c r="W793" s="40">
        <f>ROUNDUP('Дані з ДІСО'!P793/Параметри!$K$24,0)</f>
        <v>0</v>
      </c>
      <c r="X793" s="40">
        <f>ROUNDUP('Дані з ДІСО'!Q793/Параметри!$K$24,0)</f>
        <v>0</v>
      </c>
      <c r="Y793" s="40">
        <f>ROUNDUP('Дані з ДІСО'!R793/Параметри!$K$24,0)</f>
        <v>0</v>
      </c>
      <c r="Z793" s="59">
        <f>(W793*Параметри!$K$33+X793*Параметри!$L$33+Y793*Параметри!$M$33)/18</f>
        <v>0</v>
      </c>
      <c r="AA793" s="41">
        <f>IF(J793=0,0,'Дані з ДІСО'!AA793/J793)</f>
        <v>0</v>
      </c>
      <c r="AB793" s="29">
        <f>(1+0.25*AA793)*Z793*Параметри!$K$51</f>
        <v>0</v>
      </c>
      <c r="AC793" s="29">
        <f>AB793*'Коефіцієнти АТО'!U793</f>
        <v>0</v>
      </c>
      <c r="AD793" s="29">
        <f>J793*(1+0.25*AA793)*Параметри!$K$66*Параметри!$K$20/1000</f>
        <v>0</v>
      </c>
      <c r="AE793" s="29">
        <f>(1+0.25*AA793)*J793*'Коефіцієнти АТО'!S793*Параметри!$K$20/1000</f>
        <v>0</v>
      </c>
      <c r="AF793" s="29">
        <f t="shared" si="108"/>
        <v>0</v>
      </c>
      <c r="AG793" s="29">
        <v>0</v>
      </c>
      <c r="AH793" s="40">
        <v>25</v>
      </c>
      <c r="AI793" s="40">
        <v>0</v>
      </c>
      <c r="AJ793" s="40">
        <f t="shared" si="109"/>
        <v>0</v>
      </c>
      <c r="AK793" s="29">
        <f>(AH793+AI793)*(1+0.25*AJ793)*Параметри!$K$53</f>
        <v>4485.731892400001</v>
      </c>
      <c r="AL793" s="29">
        <f>ROUNDUP(('Дані з ДІСО'!AU793+'Дані з ДІСО'!AW793)/Параметри!$K$28,0)</f>
        <v>0</v>
      </c>
      <c r="AM793" s="64">
        <f>AL793*Параметри!$M$35/18</f>
        <v>0</v>
      </c>
      <c r="AN793" s="29">
        <f>IF(AL793=0,0,'Дані з ДІСО'!AW793/SUM('Дані з ДІСО'!AU793,'Дані з ДІСО'!AW793))</f>
        <v>0</v>
      </c>
      <c r="AO793" s="29">
        <f>(1+0.25*AN793)*AM793*Параметри!$K$51</f>
        <v>0</v>
      </c>
      <c r="AP793" s="40">
        <f>ROUNDUP(('Дані з ДІСО'!AE793+'Дані не з ДІСО'!E793+'Дані не з ДІСО'!G793)/Параметри!$K$69,0)</f>
        <v>0</v>
      </c>
      <c r="AQ793" s="40">
        <f t="shared" si="113"/>
        <v>0</v>
      </c>
      <c r="AR793" s="40">
        <f>IF(AP793=0,0,('Дані з ДІСО'!AH793+'Дані не з ДІСО'!G793)/('Дані з ДІСО'!AE793+'Дані не з ДІСО'!E793+'Дані не з ДІСО'!G793))</f>
        <v>0</v>
      </c>
      <c r="AS793" s="29">
        <f>AQ793*(1+0.25*AR793)*Параметри!$K$51</f>
        <v>0</v>
      </c>
      <c r="AT793" s="40">
        <f>ROUNDUP('Дані з ДІСО'!AF793/Параметри!$K$70,0)</f>
        <v>0</v>
      </c>
      <c r="AU793" s="40">
        <f t="shared" si="114"/>
        <v>0</v>
      </c>
      <c r="AV793" s="40">
        <f>IF(AT793=0,0,'Дані з ДІСО'!AI793/'Дані з ДІСО'!AF793)</f>
        <v>0</v>
      </c>
      <c r="AW793" s="29">
        <f>AU793*(1+0.25*AV793)*Параметри!$K$51</f>
        <v>0</v>
      </c>
      <c r="AX793" s="40">
        <f>ROUNDUP('Дані з ДІСО'!AR793/Параметри!$K$29,0)</f>
        <v>0</v>
      </c>
      <c r="AY793" s="40">
        <f>ROUNDUP('Дані з ДІСО'!AS793/Параметри!$K$29,0)</f>
        <v>0</v>
      </c>
      <c r="AZ793" s="40">
        <f>ROUNDUP('Дані з ДІСО'!AT793/Параметри!$K$29,0)</f>
        <v>0</v>
      </c>
      <c r="BA793" s="64">
        <f>(AX793*Параметри!$K$32+AY793*Параметри!$L$32+AZ793*Параметри!$M$32)/18</f>
        <v>0</v>
      </c>
      <c r="BB793" s="29">
        <f>(BA793*Параметри!$K$51+SUM('Дані з ДІСО'!AR793:AT793)*Параметри!$K$48*Параметри!$K$20/1000)*Параметри!$K$74</f>
        <v>0</v>
      </c>
      <c r="BC793" s="40">
        <f>ROUNDUP(('Дані не з ДІСО'!I793+'Дані не з ДІСО'!K793)/Параметри!$K$26,0)</f>
        <v>0</v>
      </c>
      <c r="BD793" s="29">
        <f>BC793*Параметри!$M$36/18</f>
        <v>0</v>
      </c>
      <c r="BE793" s="40">
        <f>IF(BC793=0,0,'Дані не з ДІСО'!K793/('Дані не з ДІСО'!I793+'Дані не з ДІСО'!K793))</f>
        <v>0</v>
      </c>
      <c r="BF793" s="29">
        <f>(1+0.25*BE793)*BD793*Параметри!$K$51</f>
        <v>0</v>
      </c>
      <c r="BG793" s="40">
        <f>ROUNDUP('Дані не з ДІСО'!M793/Параметри!$K$27,0)</f>
        <v>0</v>
      </c>
      <c r="BH793" s="40">
        <f>BG793*Параметри!$M$37/18</f>
        <v>0</v>
      </c>
      <c r="BI793" s="29">
        <f>BH793*Параметри!$K$51</f>
        <v>0</v>
      </c>
      <c r="BJ793" s="29">
        <f>'Дані не з ДІСО'!N793*Параметри!$K$76</f>
        <v>0</v>
      </c>
      <c r="BK793" s="40">
        <f>ROUNDUP('Дані з ДІСО'!V793/Параметри!$K$25,0)</f>
        <v>0</v>
      </c>
      <c r="BL793" s="40">
        <f>ROUNDUP('Дані з ДІСО'!W793/Параметри!$K$25,0)</f>
        <v>0</v>
      </c>
      <c r="BM793" s="40">
        <f>ROUNDUP('Дані з ДІСО'!X793/Параметри!$K$25,0)</f>
        <v>0</v>
      </c>
      <c r="BN793" s="40">
        <f>(BK793*Параметри!$K$34+BL793*Параметри!$L$34+BM793*Параметри!$M$34)/18</f>
        <v>0</v>
      </c>
      <c r="BO793" s="40">
        <f>IF(K793=0,0,'Дані з ДІСО'!AC793/K793)</f>
        <v>0</v>
      </c>
      <c r="BP793" s="29">
        <f>(1+0.25*BO793)*BN793*Параметри!$K$51</f>
        <v>0</v>
      </c>
      <c r="BQ793" s="29">
        <f>BP793*'Коефіцієнти АТО'!U793</f>
        <v>0</v>
      </c>
      <c r="BR793" s="29">
        <f>K793*(1+0.25*BO793)*Параметри!$K$66*Параметри!$K$20/1000</f>
        <v>0</v>
      </c>
      <c r="BS793" s="29">
        <f>(1+0.25*BO793)*K793*'Коефіцієнти АТО'!S793*Параметри!$K$20/1000</f>
        <v>0</v>
      </c>
      <c r="BT793" s="29">
        <f t="shared" si="115"/>
        <v>0</v>
      </c>
      <c r="BU793" s="40">
        <f>ROUNDUP('Дані з ДІСО'!AG793/Параметри!$K$71,0)</f>
        <v>0</v>
      </c>
      <c r="BV793" s="40">
        <f t="shared" si="116"/>
        <v>0</v>
      </c>
      <c r="BW793" s="40">
        <f>IF('Дані з ДІСО'!AG793=0,0,'Дані з ДІСО'!AJ793/'Дані з ДІСО'!AG793)</f>
        <v>0</v>
      </c>
      <c r="BX793" s="29">
        <f>BV793*(1+0.25*BW793)*Параметри!$K$51</f>
        <v>0</v>
      </c>
      <c r="BY793" s="29">
        <f>ROUND(IF(Параметри!$K$77="No",CC793,CC793*Параметри!$K$78)+AG793,1)</f>
        <v>86608.8</v>
      </c>
      <c r="BZ793" s="29">
        <f>ROUND(IF(Параметри!$K$77="No",BF793,BF793*Параметри!$K$78),1)</f>
        <v>0</v>
      </c>
      <c r="CA793" s="29">
        <f>ROUND(IF(Параметри!$K$77="No",BI793,BI793*Параметри!$K$78),1)</f>
        <v>0</v>
      </c>
      <c r="CB793" s="29">
        <f>ROUND(IF(Параметри!$K$77="No",BJ793,BJ793*Параметри!$K$78),1)</f>
        <v>0</v>
      </c>
      <c r="CC793" s="29">
        <f t="shared" si="110"/>
        <v>96231.961005885474</v>
      </c>
    </row>
    <row r="794" spans="1:81">
      <c r="A794" s="9">
        <v>793</v>
      </c>
      <c r="B794" s="9" t="s">
        <v>3176</v>
      </c>
      <c r="C794" s="9" t="s">
        <v>3146</v>
      </c>
      <c r="D794" s="9" t="s">
        <v>3887</v>
      </c>
      <c r="E794" s="9" t="s">
        <v>78</v>
      </c>
      <c r="F794" s="9" t="s">
        <v>3889</v>
      </c>
      <c r="G794" s="9" t="s">
        <v>1662</v>
      </c>
      <c r="H794" s="29">
        <f>SUM('Дані з ДІСО'!J794:L794)</f>
        <v>3325</v>
      </c>
      <c r="I794" s="29">
        <f>SUM('Дані з ДІСО'!G794:I794)</f>
        <v>134</v>
      </c>
      <c r="J794" s="29">
        <f>SUM('Дані з ДІСО'!P794:R794)</f>
        <v>0</v>
      </c>
      <c r="K794" s="29">
        <f>SUM('Дані з ДІСО'!V794:X794)</f>
        <v>0</v>
      </c>
      <c r="L794" s="40">
        <f>ROUNDUP('Дані з ДІСО'!J794/'Коефіцієнти АТО'!$R794,0)</f>
        <v>62</v>
      </c>
      <c r="M794" s="40">
        <f>ROUNDUP('Дані з ДІСО'!K794/'Коефіцієнти АТО'!$R794,0)</f>
        <v>85</v>
      </c>
      <c r="N794" s="40">
        <f>ROUNDUP('Дані з ДІСО'!L794/'Коефіцієнти АТО'!$R794,0)</f>
        <v>21</v>
      </c>
      <c r="O794" s="59">
        <f>(L794*Параметри!$K$32+M794*Параметри!$L$32+N794*Параметри!$M$32)/18</f>
        <v>275.05555555555554</v>
      </c>
      <c r="P794" s="41">
        <f>IF(H794=0,"",'Дані з ДІСО'!Y794/H794)</f>
        <v>0</v>
      </c>
      <c r="Q794" s="29">
        <f>IF(H794=0,"",(1+0.25*P794)*O794*Параметри!$K$51)</f>
        <v>56336.936908007548</v>
      </c>
      <c r="R794" s="29">
        <f>IF(H794=0,"",Q794*'Коефіцієнти АТО'!T794)</f>
        <v>4225.2702681005658</v>
      </c>
      <c r="S794" s="29">
        <f>IF(H794=0,"",H794*(1+0.25*P794)*Параметри!$K$66*Параметри!$K$20/1000)</f>
        <v>0</v>
      </c>
      <c r="T794" s="29">
        <f>IF(H794=0,"",H794*(1+0.25*P794)*'Коефіцієнти АТО'!$S794*Параметри!$K$20/1000)</f>
        <v>13606.785901963951</v>
      </c>
      <c r="U794" s="29">
        <f t="shared" si="111"/>
        <v>74168.993078072061</v>
      </c>
      <c r="V794" s="29">
        <f t="shared" si="112"/>
        <v>74168.993078072061</v>
      </c>
      <c r="W794" s="40">
        <f>ROUNDUP('Дані з ДІСО'!P794/Параметри!$K$24,0)</f>
        <v>0</v>
      </c>
      <c r="X794" s="40">
        <f>ROUNDUP('Дані з ДІСО'!Q794/Параметри!$K$24,0)</f>
        <v>0</v>
      </c>
      <c r="Y794" s="40">
        <f>ROUNDUP('Дані з ДІСО'!R794/Параметри!$K$24,0)</f>
        <v>0</v>
      </c>
      <c r="Z794" s="59">
        <f>(W794*Параметри!$K$33+X794*Параметри!$L$33+Y794*Параметри!$M$33)/18</f>
        <v>0</v>
      </c>
      <c r="AA794" s="41">
        <f>IF(J794=0,0,'Дані з ДІСО'!AA794/J794)</f>
        <v>0</v>
      </c>
      <c r="AB794" s="29">
        <f>(1+0.25*AA794)*Z794*Параметри!$K$51</f>
        <v>0</v>
      </c>
      <c r="AC794" s="29">
        <f>AB794*'Коефіцієнти АТО'!U794</f>
        <v>0</v>
      </c>
      <c r="AD794" s="29">
        <f>J794*(1+0.25*AA794)*Параметри!$K$66*Параметри!$K$20/1000</f>
        <v>0</v>
      </c>
      <c r="AE794" s="29">
        <f>(1+0.25*AA794)*J794*'Коефіцієнти АТО'!S794*Параметри!$K$20/1000</f>
        <v>0</v>
      </c>
      <c r="AF794" s="29">
        <f t="shared" si="108"/>
        <v>0</v>
      </c>
      <c r="AG794" s="29">
        <v>0</v>
      </c>
      <c r="AH794" s="40">
        <v>23</v>
      </c>
      <c r="AI794" s="40">
        <v>0</v>
      </c>
      <c r="AJ794" s="40">
        <f t="shared" si="109"/>
        <v>0</v>
      </c>
      <c r="AK794" s="29">
        <f>(AH794+AI794)*(1+0.25*AJ794)*Параметри!$K$53</f>
        <v>4126.8733410080013</v>
      </c>
      <c r="AL794" s="29">
        <f>ROUNDUP(('Дані з ДІСО'!AU794+'Дані з ДІСО'!AW794)/Параметри!$K$28,0)</f>
        <v>0</v>
      </c>
      <c r="AM794" s="64">
        <f>AL794*Параметри!$M$35/18</f>
        <v>0</v>
      </c>
      <c r="AN794" s="29">
        <f>IF(AL794=0,0,'Дані з ДІСО'!AW794/SUM('Дані з ДІСО'!AU794,'Дані з ДІСО'!AW794))</f>
        <v>0</v>
      </c>
      <c r="AO794" s="29">
        <f>(1+0.25*AN794)*AM794*Параметри!$K$51</f>
        <v>0</v>
      </c>
      <c r="AP794" s="40">
        <f>ROUNDUP(('Дані з ДІСО'!AE794+'Дані не з ДІСО'!E794+'Дані не з ДІСО'!G794)/Параметри!$K$69,0)</f>
        <v>0</v>
      </c>
      <c r="AQ794" s="40">
        <f t="shared" si="113"/>
        <v>0</v>
      </c>
      <c r="AR794" s="40">
        <f>IF(AP794=0,0,('Дані з ДІСО'!AH794+'Дані не з ДІСО'!G794)/('Дані з ДІСО'!AE794+'Дані не з ДІСО'!E794+'Дані не з ДІСО'!G794))</f>
        <v>0</v>
      </c>
      <c r="AS794" s="29">
        <f>AQ794*(1+0.25*AR794)*Параметри!$K$51</f>
        <v>0</v>
      </c>
      <c r="AT794" s="40">
        <f>ROUNDUP('Дані з ДІСО'!AF794/Параметри!$K$70,0)</f>
        <v>0</v>
      </c>
      <c r="AU794" s="40">
        <f t="shared" si="114"/>
        <v>0</v>
      </c>
      <c r="AV794" s="40">
        <f>IF(AT794=0,0,'Дані з ДІСО'!AI794/'Дані з ДІСО'!AF794)</f>
        <v>0</v>
      </c>
      <c r="AW794" s="29">
        <f>AU794*(1+0.25*AV794)*Параметри!$K$51</f>
        <v>0</v>
      </c>
      <c r="AX794" s="40">
        <f>ROUNDUP('Дані з ДІСО'!AR794/Параметри!$K$29,0)</f>
        <v>0</v>
      </c>
      <c r="AY794" s="40">
        <f>ROUNDUP('Дані з ДІСО'!AS794/Параметри!$K$29,0)</f>
        <v>0</v>
      </c>
      <c r="AZ794" s="40">
        <f>ROUNDUP('Дані з ДІСО'!AT794/Параметри!$K$29,0)</f>
        <v>0</v>
      </c>
      <c r="BA794" s="64">
        <f>(AX794*Параметри!$K$32+AY794*Параметри!$L$32+AZ794*Параметри!$M$32)/18</f>
        <v>0</v>
      </c>
      <c r="BB794" s="29">
        <f>(BA794*Параметри!$K$51+SUM('Дані з ДІСО'!AR794:AT794)*Параметри!$K$48*Параметри!$K$20/1000)*Параметри!$K$74</f>
        <v>0</v>
      </c>
      <c r="BC794" s="40">
        <f>ROUNDUP(('Дані не з ДІСО'!I794+'Дані не з ДІСО'!K794)/Параметри!$K$26,0)</f>
        <v>0</v>
      </c>
      <c r="BD794" s="29">
        <f>BC794*Параметри!$M$36/18</f>
        <v>0</v>
      </c>
      <c r="BE794" s="40">
        <f>IF(BC794=0,0,'Дані не з ДІСО'!K794/('Дані не з ДІСО'!I794+'Дані не з ДІСО'!K794))</f>
        <v>0</v>
      </c>
      <c r="BF794" s="29">
        <f>(1+0.25*BE794)*BD794*Параметри!$K$51</f>
        <v>0</v>
      </c>
      <c r="BG794" s="40">
        <f>ROUNDUP('Дані не з ДІСО'!M794/Параметри!$K$27,0)</f>
        <v>0</v>
      </c>
      <c r="BH794" s="40">
        <f>BG794*Параметри!$M$37/18</f>
        <v>0</v>
      </c>
      <c r="BI794" s="29">
        <f>BH794*Параметри!$K$51</f>
        <v>0</v>
      </c>
      <c r="BJ794" s="29">
        <f>'Дані не з ДІСО'!N794*Параметри!$K$76</f>
        <v>0</v>
      </c>
      <c r="BK794" s="40">
        <f>ROUNDUP('Дані з ДІСО'!V794/Параметри!$K$25,0)</f>
        <v>0</v>
      </c>
      <c r="BL794" s="40">
        <f>ROUNDUP('Дані з ДІСО'!W794/Параметри!$K$25,0)</f>
        <v>0</v>
      </c>
      <c r="BM794" s="40">
        <f>ROUNDUP('Дані з ДІСО'!X794/Параметри!$K$25,0)</f>
        <v>0</v>
      </c>
      <c r="BN794" s="40">
        <f>(BK794*Параметри!$K$34+BL794*Параметри!$L$34+BM794*Параметри!$M$34)/18</f>
        <v>0</v>
      </c>
      <c r="BO794" s="40">
        <f>IF(K794=0,0,'Дані з ДІСО'!AC794/K794)</f>
        <v>0</v>
      </c>
      <c r="BP794" s="29">
        <f>(1+0.25*BO794)*BN794*Параметри!$K$51</f>
        <v>0</v>
      </c>
      <c r="BQ794" s="29">
        <f>BP794*'Коефіцієнти АТО'!U794</f>
        <v>0</v>
      </c>
      <c r="BR794" s="29">
        <f>K794*(1+0.25*BO794)*Параметри!$K$66*Параметри!$K$20/1000</f>
        <v>0</v>
      </c>
      <c r="BS794" s="29">
        <f>(1+0.25*BO794)*K794*'Коефіцієнти АТО'!S794*Параметри!$K$20/1000</f>
        <v>0</v>
      </c>
      <c r="BT794" s="29">
        <f t="shared" si="115"/>
        <v>0</v>
      </c>
      <c r="BU794" s="40">
        <f>ROUNDUP('Дані з ДІСО'!AG794/Параметри!$K$71,0)</f>
        <v>0</v>
      </c>
      <c r="BV794" s="40">
        <f t="shared" si="116"/>
        <v>0</v>
      </c>
      <c r="BW794" s="40">
        <f>IF('Дані з ДІСО'!AG794=0,0,'Дані з ДІСО'!AJ794/'Дані з ДІСО'!AG794)</f>
        <v>0</v>
      </c>
      <c r="BX794" s="29">
        <f>BV794*(1+0.25*BW794)*Параметри!$K$51</f>
        <v>0</v>
      </c>
      <c r="BY794" s="29">
        <f>ROUND(IF(Параметри!$K$77="No",CC794,CC794*Параметри!$K$78)+AG794,1)</f>
        <v>70466.3</v>
      </c>
      <c r="BZ794" s="29">
        <f>ROUND(IF(Параметри!$K$77="No",BF794,BF794*Параметри!$K$78),1)</f>
        <v>0</v>
      </c>
      <c r="CA794" s="29">
        <f>ROUND(IF(Параметри!$K$77="No",BI794,BI794*Параметри!$K$78),1)</f>
        <v>0</v>
      </c>
      <c r="CB794" s="29">
        <f>ROUND(IF(Параметри!$K$77="No",BJ794,BJ794*Параметри!$K$78),1)</f>
        <v>0</v>
      </c>
      <c r="CC794" s="29">
        <f t="shared" si="110"/>
        <v>78295.866419080063</v>
      </c>
    </row>
    <row r="795" spans="1:81">
      <c r="A795" s="9">
        <v>794</v>
      </c>
      <c r="B795" s="9" t="s">
        <v>3151</v>
      </c>
      <c r="C795" s="9" t="s">
        <v>3151</v>
      </c>
      <c r="D795" s="9" t="s">
        <v>3887</v>
      </c>
      <c r="E795" s="9" t="s">
        <v>29</v>
      </c>
      <c r="F795" s="9" t="s">
        <v>3295</v>
      </c>
      <c r="G795" s="9" t="s">
        <v>1664</v>
      </c>
      <c r="H795" s="29">
        <f>SUM('Дані з ДІСО'!J795:L795)</f>
        <v>1739</v>
      </c>
      <c r="I795" s="29">
        <f>SUM('Дані з ДІСО'!G795:I795)</f>
        <v>80</v>
      </c>
      <c r="J795" s="29">
        <f>SUM('Дані з ДІСО'!P795:R795)</f>
        <v>0</v>
      </c>
      <c r="K795" s="29">
        <f>SUM('Дані з ДІСО'!V795:X795)</f>
        <v>0</v>
      </c>
      <c r="L795" s="40">
        <f>ROUNDUP('Дані з ДІСО'!J795/'Коефіцієнти АТО'!$R795,0)</f>
        <v>42</v>
      </c>
      <c r="M795" s="40">
        <f>ROUNDUP('Дані з ДІСО'!K795/'Коефіцієнти АТО'!$R795,0)</f>
        <v>60</v>
      </c>
      <c r="N795" s="40">
        <f>ROUNDUP('Дані з ДІСО'!L795/'Коефіцієнти АТО'!$R795,0)</f>
        <v>20</v>
      </c>
      <c r="O795" s="59">
        <f>(L795*Параметри!$K$32+M795*Параметри!$L$32+N795*Параметри!$M$32)/18</f>
        <v>202.11111111111111</v>
      </c>
      <c r="P795" s="41">
        <f>IF(H795=0,"",'Дані з ДІСО'!Y795/H795)</f>
        <v>0</v>
      </c>
      <c r="Q795" s="29">
        <f>IF(H795=0,"",(1+0.25*P795)*O795*Параметри!$K$51)</f>
        <v>41396.440410287112</v>
      </c>
      <c r="R795" s="29">
        <f>IF(H795=0,"",Q795*'Коефіцієнти АТО'!T795)</f>
        <v>703.73948697488095</v>
      </c>
      <c r="S795" s="29">
        <f>IF(H795=0,"",H795*(1+0.25*P795)*Параметри!$K$66*Параметри!$K$20/1000)</f>
        <v>0</v>
      </c>
      <c r="T795" s="29">
        <f>IF(H795=0,"",H795*(1+0.25*P795)*'Коефіцієнти АТО'!$S795*Параметри!$K$20/1000)</f>
        <v>7116.4513333880641</v>
      </c>
      <c r="U795" s="29">
        <f t="shared" si="111"/>
        <v>49216.631230650062</v>
      </c>
      <c r="V795" s="29">
        <f t="shared" si="112"/>
        <v>49216.631230650062</v>
      </c>
      <c r="W795" s="40">
        <f>ROUNDUP('Дані з ДІСО'!P795/Параметри!$K$24,0)</f>
        <v>0</v>
      </c>
      <c r="X795" s="40">
        <f>ROUNDUP('Дані з ДІСО'!Q795/Параметри!$K$24,0)</f>
        <v>0</v>
      </c>
      <c r="Y795" s="40">
        <f>ROUNDUP('Дані з ДІСО'!R795/Параметри!$K$24,0)</f>
        <v>0</v>
      </c>
      <c r="Z795" s="59">
        <f>(W795*Параметри!$K$33+X795*Параметри!$L$33+Y795*Параметри!$M$33)/18</f>
        <v>0</v>
      </c>
      <c r="AA795" s="41">
        <f>IF(J795=0,0,'Дані з ДІСО'!AA795/J795)</f>
        <v>0</v>
      </c>
      <c r="AB795" s="29">
        <f>(1+0.25*AA795)*Z795*Параметри!$K$51</f>
        <v>0</v>
      </c>
      <c r="AC795" s="29">
        <f>AB795*'Коефіцієнти АТО'!U795</f>
        <v>0</v>
      </c>
      <c r="AD795" s="29">
        <f>J795*(1+0.25*AA795)*Параметри!$K$66*Параметри!$K$20/1000</f>
        <v>0</v>
      </c>
      <c r="AE795" s="29">
        <f>(1+0.25*AA795)*J795*'Коефіцієнти АТО'!S795*Параметри!$K$20/1000</f>
        <v>0</v>
      </c>
      <c r="AF795" s="29">
        <f t="shared" si="108"/>
        <v>0</v>
      </c>
      <c r="AG795" s="29">
        <v>0</v>
      </c>
      <c r="AH795" s="40">
        <v>40</v>
      </c>
      <c r="AI795" s="40">
        <v>0</v>
      </c>
      <c r="AJ795" s="40">
        <f t="shared" si="109"/>
        <v>0</v>
      </c>
      <c r="AK795" s="29">
        <f>(AH795+AI795)*(1+0.25*AJ795)*Параметри!$K$53</f>
        <v>7177.1710278400024</v>
      </c>
      <c r="AL795" s="29">
        <f>ROUNDUP(('Дані з ДІСО'!AU795+'Дані з ДІСО'!AW795)/Параметри!$K$28,0)</f>
        <v>0</v>
      </c>
      <c r="AM795" s="64">
        <f>AL795*Параметри!$M$35/18</f>
        <v>0</v>
      </c>
      <c r="AN795" s="29">
        <f>IF(AL795=0,0,'Дані з ДІСО'!AW795/SUM('Дані з ДІСО'!AU795,'Дані з ДІСО'!AW795))</f>
        <v>0</v>
      </c>
      <c r="AO795" s="29">
        <f>(1+0.25*AN795)*AM795*Параметри!$K$51</f>
        <v>0</v>
      </c>
      <c r="AP795" s="40">
        <f>ROUNDUP(('Дані з ДІСО'!AE795+'Дані не з ДІСО'!E795+'Дані не з ДІСО'!G795)/Параметри!$K$69,0)</f>
        <v>0</v>
      </c>
      <c r="AQ795" s="40">
        <f t="shared" si="113"/>
        <v>0</v>
      </c>
      <c r="AR795" s="40">
        <f>IF(AP795=0,0,('Дані з ДІСО'!AH795+'Дані не з ДІСО'!G795)/('Дані з ДІСО'!AE795+'Дані не з ДІСО'!E795+'Дані не з ДІСО'!G795))</f>
        <v>0</v>
      </c>
      <c r="AS795" s="29">
        <f>AQ795*(1+0.25*AR795)*Параметри!$K$51</f>
        <v>0</v>
      </c>
      <c r="AT795" s="40">
        <f>ROUNDUP('Дані з ДІСО'!AF795/Параметри!$K$70,0)</f>
        <v>0</v>
      </c>
      <c r="AU795" s="40">
        <f t="shared" si="114"/>
        <v>0</v>
      </c>
      <c r="AV795" s="40">
        <f>IF(AT795=0,0,'Дані з ДІСО'!AI795/'Дані з ДІСО'!AF795)</f>
        <v>0</v>
      </c>
      <c r="AW795" s="29">
        <f>AU795*(1+0.25*AV795)*Параметри!$K$51</f>
        <v>0</v>
      </c>
      <c r="AX795" s="40">
        <f>ROUNDUP('Дані з ДІСО'!AR795/Параметри!$K$29,0)</f>
        <v>0</v>
      </c>
      <c r="AY795" s="40">
        <f>ROUNDUP('Дані з ДІСО'!AS795/Параметри!$K$29,0)</f>
        <v>0</v>
      </c>
      <c r="AZ795" s="40">
        <f>ROUNDUP('Дані з ДІСО'!AT795/Параметри!$K$29,0)</f>
        <v>0</v>
      </c>
      <c r="BA795" s="64">
        <f>(AX795*Параметри!$K$32+AY795*Параметри!$L$32+AZ795*Параметри!$M$32)/18</f>
        <v>0</v>
      </c>
      <c r="BB795" s="29">
        <f>(BA795*Параметри!$K$51+SUM('Дані з ДІСО'!AR795:AT795)*Параметри!$K$48*Параметри!$K$20/1000)*Параметри!$K$74</f>
        <v>0</v>
      </c>
      <c r="BC795" s="40">
        <f>ROUNDUP(('Дані не з ДІСО'!I795+'Дані не з ДІСО'!K795)/Параметри!$K$26,0)</f>
        <v>0</v>
      </c>
      <c r="BD795" s="29">
        <f>BC795*Параметри!$M$36/18</f>
        <v>0</v>
      </c>
      <c r="BE795" s="40">
        <f>IF(BC795=0,0,'Дані не з ДІСО'!K795/('Дані не з ДІСО'!I795+'Дані не з ДІСО'!K795))</f>
        <v>0</v>
      </c>
      <c r="BF795" s="29">
        <f>(1+0.25*BE795)*BD795*Параметри!$K$51</f>
        <v>0</v>
      </c>
      <c r="BG795" s="40">
        <f>ROUNDUP('Дані не з ДІСО'!M795/Параметри!$K$27,0)</f>
        <v>0</v>
      </c>
      <c r="BH795" s="40">
        <f>BG795*Параметри!$M$37/18</f>
        <v>0</v>
      </c>
      <c r="BI795" s="29">
        <f>BH795*Параметри!$K$51</f>
        <v>0</v>
      </c>
      <c r="BJ795" s="29">
        <f>'Дані не з ДІСО'!N795*Параметри!$K$76</f>
        <v>0</v>
      </c>
      <c r="BK795" s="40">
        <f>ROUNDUP('Дані з ДІСО'!V795/Параметри!$K$25,0)</f>
        <v>0</v>
      </c>
      <c r="BL795" s="40">
        <f>ROUNDUP('Дані з ДІСО'!W795/Параметри!$K$25,0)</f>
        <v>0</v>
      </c>
      <c r="BM795" s="40">
        <f>ROUNDUP('Дані з ДІСО'!X795/Параметри!$K$25,0)</f>
        <v>0</v>
      </c>
      <c r="BN795" s="40">
        <f>(BK795*Параметри!$K$34+BL795*Параметри!$L$34+BM795*Параметри!$M$34)/18</f>
        <v>0</v>
      </c>
      <c r="BO795" s="40">
        <f>IF(K795=0,0,'Дані з ДІСО'!AC795/K795)</f>
        <v>0</v>
      </c>
      <c r="BP795" s="29">
        <f>(1+0.25*BO795)*BN795*Параметри!$K$51</f>
        <v>0</v>
      </c>
      <c r="BQ795" s="29">
        <f>BP795*'Коефіцієнти АТО'!U795</f>
        <v>0</v>
      </c>
      <c r="BR795" s="29">
        <f>K795*(1+0.25*BO795)*Параметри!$K$66*Параметри!$K$20/1000</f>
        <v>0</v>
      </c>
      <c r="BS795" s="29">
        <f>(1+0.25*BO795)*K795*'Коефіцієнти АТО'!S795*Параметри!$K$20/1000</f>
        <v>0</v>
      </c>
      <c r="BT795" s="29">
        <f t="shared" si="115"/>
        <v>0</v>
      </c>
      <c r="BU795" s="40">
        <f>ROUNDUP('Дані з ДІСО'!AG795/Параметри!$K$71,0)</f>
        <v>0</v>
      </c>
      <c r="BV795" s="40">
        <f t="shared" si="116"/>
        <v>0</v>
      </c>
      <c r="BW795" s="40">
        <f>IF('Дані з ДІСО'!AG795=0,0,'Дані з ДІСО'!AJ795/'Дані з ДІСО'!AG795)</f>
        <v>0</v>
      </c>
      <c r="BX795" s="29">
        <f>BV795*(1+0.25*BW795)*Параметри!$K$51</f>
        <v>0</v>
      </c>
      <c r="BY795" s="29">
        <f>ROUND(IF(Параметри!$K$77="No",CC795,CC795*Параметри!$K$78)+AG795,1)</f>
        <v>50754.400000000001</v>
      </c>
      <c r="BZ795" s="29">
        <f>ROUND(IF(Параметри!$K$77="No",BF795,BF795*Параметри!$K$78),1)</f>
        <v>0</v>
      </c>
      <c r="CA795" s="29">
        <f>ROUND(IF(Параметри!$K$77="No",BI795,BI795*Параметри!$K$78),1)</f>
        <v>0</v>
      </c>
      <c r="CB795" s="29">
        <f>ROUND(IF(Параметри!$K$77="No",BJ795,BJ795*Параметри!$K$78),1)</f>
        <v>0</v>
      </c>
      <c r="CC795" s="29">
        <f t="shared" si="110"/>
        <v>56393.802258490061</v>
      </c>
    </row>
    <row r="796" spans="1:81">
      <c r="A796" s="9">
        <v>795</v>
      </c>
      <c r="B796" s="9" t="s">
        <v>3148</v>
      </c>
      <c r="C796" s="9" t="s">
        <v>3148</v>
      </c>
      <c r="D796" s="9" t="s">
        <v>3887</v>
      </c>
      <c r="E796" s="9" t="s">
        <v>24</v>
      </c>
      <c r="F796" s="9" t="s">
        <v>3890</v>
      </c>
      <c r="G796" s="9" t="s">
        <v>1666</v>
      </c>
      <c r="H796" s="29">
        <f>SUM('Дані з ДІСО'!J796:L796)</f>
        <v>1255</v>
      </c>
      <c r="I796" s="29">
        <f>SUM('Дані з ДІСО'!G796:I796)</f>
        <v>67</v>
      </c>
      <c r="J796" s="29">
        <f>SUM('Дані з ДІСО'!P796:R796)</f>
        <v>0</v>
      </c>
      <c r="K796" s="29">
        <f>SUM('Дані з ДІСО'!V796:X796)</f>
        <v>0</v>
      </c>
      <c r="L796" s="40">
        <f>ROUNDUP('Дані з ДІСО'!J796/'Коефіцієнти АТО'!$R796,0)</f>
        <v>31</v>
      </c>
      <c r="M796" s="40">
        <f>ROUNDUP('Дані з ДІСО'!K796/'Коефіцієнти АТО'!$R796,0)</f>
        <v>41</v>
      </c>
      <c r="N796" s="40">
        <f>ROUNDUP('Дані з ДІСО'!L796/'Коефіцієнти АТО'!$R796,0)</f>
        <v>5</v>
      </c>
      <c r="O796" s="59">
        <f>(L796*Параметри!$K$32+M796*Параметри!$L$32+N796*Параметри!$M$32)/18</f>
        <v>123.95555555555555</v>
      </c>
      <c r="P796" s="41">
        <f>IF(H796=0,"",'Дані з ДІСО'!Y796/H796)</f>
        <v>0</v>
      </c>
      <c r="Q796" s="29">
        <f>IF(H796=0,"",(1+0.25*P796)*O796*Параметри!$K$51)</f>
        <v>25388.603035577955</v>
      </c>
      <c r="R796" s="29">
        <f>IF(H796=0,"",Q796*'Коефіцієнти АТО'!T796)</f>
        <v>431.60625160482527</v>
      </c>
      <c r="S796" s="29">
        <f>IF(H796=0,"",H796*(1+0.25*P796)*Параметри!$K$66*Параметри!$K$20/1000)</f>
        <v>0</v>
      </c>
      <c r="T796" s="29">
        <f>IF(H796=0,"",H796*(1+0.25*P796)*'Коефіцієнти АТО'!$S796*Параметри!$K$20/1000)</f>
        <v>6330.1651636239358</v>
      </c>
      <c r="U796" s="29">
        <f t="shared" si="111"/>
        <v>32150.374450806718</v>
      </c>
      <c r="V796" s="29">
        <f t="shared" si="112"/>
        <v>32150.374450806718</v>
      </c>
      <c r="W796" s="40">
        <f>ROUNDUP('Дані з ДІСО'!P796/Параметри!$K$24,0)</f>
        <v>0</v>
      </c>
      <c r="X796" s="40">
        <f>ROUNDUP('Дані з ДІСО'!Q796/Параметри!$K$24,0)</f>
        <v>0</v>
      </c>
      <c r="Y796" s="40">
        <f>ROUNDUP('Дані з ДІСО'!R796/Параметри!$K$24,0)</f>
        <v>0</v>
      </c>
      <c r="Z796" s="59">
        <f>(W796*Параметри!$K$33+X796*Параметри!$L$33+Y796*Параметри!$M$33)/18</f>
        <v>0</v>
      </c>
      <c r="AA796" s="41">
        <f>IF(J796=0,0,'Дані з ДІСО'!AA796/J796)</f>
        <v>0</v>
      </c>
      <c r="AB796" s="29">
        <f>(1+0.25*AA796)*Z796*Параметри!$K$51</f>
        <v>0</v>
      </c>
      <c r="AC796" s="29">
        <f>AB796*'Коефіцієнти АТО'!U796</f>
        <v>0</v>
      </c>
      <c r="AD796" s="29">
        <f>J796*(1+0.25*AA796)*Параметри!$K$66*Параметри!$K$20/1000</f>
        <v>0</v>
      </c>
      <c r="AE796" s="29">
        <f>(1+0.25*AA796)*J796*'Коефіцієнти АТО'!S796*Параметри!$K$20/1000</f>
        <v>0</v>
      </c>
      <c r="AF796" s="29">
        <f t="shared" si="108"/>
        <v>0</v>
      </c>
      <c r="AG796" s="29">
        <v>0</v>
      </c>
      <c r="AH796" s="40">
        <v>3</v>
      </c>
      <c r="AI796" s="40">
        <v>0</v>
      </c>
      <c r="AJ796" s="40">
        <f t="shared" si="109"/>
        <v>0</v>
      </c>
      <c r="AK796" s="29">
        <f>(AH796+AI796)*(1+0.25*AJ796)*Параметри!$K$53</f>
        <v>538.28782708800009</v>
      </c>
      <c r="AL796" s="29">
        <f>ROUNDUP(('Дані з ДІСО'!AU796+'Дані з ДІСО'!AW796)/Параметри!$K$28,0)</f>
        <v>0</v>
      </c>
      <c r="AM796" s="64">
        <f>AL796*Параметри!$M$35/18</f>
        <v>0</v>
      </c>
      <c r="AN796" s="29">
        <f>IF(AL796=0,0,'Дані з ДІСО'!AW796/SUM('Дані з ДІСО'!AU796,'Дані з ДІСО'!AW796))</f>
        <v>0</v>
      </c>
      <c r="AO796" s="29">
        <f>(1+0.25*AN796)*AM796*Параметри!$K$51</f>
        <v>0</v>
      </c>
      <c r="AP796" s="40">
        <f>ROUNDUP(('Дані з ДІСО'!AE796+'Дані не з ДІСО'!E796+'Дані не з ДІСО'!G796)/Параметри!$K$69,0)</f>
        <v>0</v>
      </c>
      <c r="AQ796" s="40">
        <f t="shared" si="113"/>
        <v>0</v>
      </c>
      <c r="AR796" s="40">
        <f>IF(AP796=0,0,('Дані з ДІСО'!AH796+'Дані не з ДІСО'!G796)/('Дані з ДІСО'!AE796+'Дані не з ДІСО'!E796+'Дані не з ДІСО'!G796))</f>
        <v>0</v>
      </c>
      <c r="AS796" s="29">
        <f>AQ796*(1+0.25*AR796)*Параметри!$K$51</f>
        <v>0</v>
      </c>
      <c r="AT796" s="40">
        <f>ROUNDUP('Дані з ДІСО'!AF796/Параметри!$K$70,0)</f>
        <v>0</v>
      </c>
      <c r="AU796" s="40">
        <f t="shared" si="114"/>
        <v>0</v>
      </c>
      <c r="AV796" s="40">
        <f>IF(AT796=0,0,'Дані з ДІСО'!AI796/'Дані з ДІСО'!AF796)</f>
        <v>0</v>
      </c>
      <c r="AW796" s="29">
        <f>AU796*(1+0.25*AV796)*Параметри!$K$51</f>
        <v>0</v>
      </c>
      <c r="AX796" s="40">
        <f>ROUNDUP('Дані з ДІСО'!AR796/Параметри!$K$29,0)</f>
        <v>0</v>
      </c>
      <c r="AY796" s="40">
        <f>ROUNDUP('Дані з ДІСО'!AS796/Параметри!$K$29,0)</f>
        <v>0</v>
      </c>
      <c r="AZ796" s="40">
        <f>ROUNDUP('Дані з ДІСО'!AT796/Параметри!$K$29,0)</f>
        <v>0</v>
      </c>
      <c r="BA796" s="64">
        <f>(AX796*Параметри!$K$32+AY796*Параметри!$L$32+AZ796*Параметри!$M$32)/18</f>
        <v>0</v>
      </c>
      <c r="BB796" s="29">
        <f>(BA796*Параметри!$K$51+SUM('Дані з ДІСО'!AR796:AT796)*Параметри!$K$48*Параметри!$K$20/1000)*Параметри!$K$74</f>
        <v>0</v>
      </c>
      <c r="BC796" s="40">
        <f>ROUNDUP(('Дані не з ДІСО'!I796+'Дані не з ДІСО'!K796)/Параметри!$K$26,0)</f>
        <v>0</v>
      </c>
      <c r="BD796" s="29">
        <f>BC796*Параметри!$M$36/18</f>
        <v>0</v>
      </c>
      <c r="BE796" s="40">
        <f>IF(BC796=0,0,'Дані не з ДІСО'!K796/('Дані не з ДІСО'!I796+'Дані не з ДІСО'!K796))</f>
        <v>0</v>
      </c>
      <c r="BF796" s="29">
        <f>(1+0.25*BE796)*BD796*Параметри!$K$51</f>
        <v>0</v>
      </c>
      <c r="BG796" s="40">
        <f>ROUNDUP('Дані не з ДІСО'!M796/Параметри!$K$27,0)</f>
        <v>0</v>
      </c>
      <c r="BH796" s="40">
        <f>BG796*Параметри!$M$37/18</f>
        <v>0</v>
      </c>
      <c r="BI796" s="29">
        <f>BH796*Параметри!$K$51</f>
        <v>0</v>
      </c>
      <c r="BJ796" s="29">
        <f>'Дані не з ДІСО'!N796*Параметри!$K$76</f>
        <v>0</v>
      </c>
      <c r="BK796" s="40">
        <f>ROUNDUP('Дані з ДІСО'!V796/Параметри!$K$25,0)</f>
        <v>0</v>
      </c>
      <c r="BL796" s="40">
        <f>ROUNDUP('Дані з ДІСО'!W796/Параметри!$K$25,0)</f>
        <v>0</v>
      </c>
      <c r="BM796" s="40">
        <f>ROUNDUP('Дані з ДІСО'!X796/Параметри!$K$25,0)</f>
        <v>0</v>
      </c>
      <c r="BN796" s="40">
        <f>(BK796*Параметри!$K$34+BL796*Параметри!$L$34+BM796*Параметри!$M$34)/18</f>
        <v>0</v>
      </c>
      <c r="BO796" s="40">
        <f>IF(K796=0,0,'Дані з ДІСО'!AC796/K796)</f>
        <v>0</v>
      </c>
      <c r="BP796" s="29">
        <f>(1+0.25*BO796)*BN796*Параметри!$K$51</f>
        <v>0</v>
      </c>
      <c r="BQ796" s="29">
        <f>BP796*'Коефіцієнти АТО'!U796</f>
        <v>0</v>
      </c>
      <c r="BR796" s="29">
        <f>K796*(1+0.25*BO796)*Параметри!$K$66*Параметри!$K$20/1000</f>
        <v>0</v>
      </c>
      <c r="BS796" s="29">
        <f>(1+0.25*BO796)*K796*'Коефіцієнти АТО'!S796*Параметри!$K$20/1000</f>
        <v>0</v>
      </c>
      <c r="BT796" s="29">
        <f t="shared" si="115"/>
        <v>0</v>
      </c>
      <c r="BU796" s="40">
        <f>ROUNDUP('Дані з ДІСО'!AG796/Параметри!$K$71,0)</f>
        <v>0</v>
      </c>
      <c r="BV796" s="40">
        <f t="shared" si="116"/>
        <v>0</v>
      </c>
      <c r="BW796" s="40">
        <f>IF('Дані з ДІСО'!AG796=0,0,'Дані з ДІСО'!AJ796/'Дані з ДІСО'!AG796)</f>
        <v>0</v>
      </c>
      <c r="BX796" s="29">
        <f>BV796*(1+0.25*BW796)*Параметри!$K$51</f>
        <v>0</v>
      </c>
      <c r="BY796" s="29">
        <f>ROUND(IF(Параметри!$K$77="No",CC796,CC796*Параметри!$K$78)+AG796,1)</f>
        <v>29419.8</v>
      </c>
      <c r="BZ796" s="29">
        <f>ROUND(IF(Параметри!$K$77="No",BF796,BF796*Параметри!$K$78),1)</f>
        <v>0</v>
      </c>
      <c r="CA796" s="29">
        <f>ROUND(IF(Параметри!$K$77="No",BI796,BI796*Параметри!$K$78),1)</f>
        <v>0</v>
      </c>
      <c r="CB796" s="29">
        <f>ROUND(IF(Параметри!$K$77="No",BJ796,BJ796*Параметри!$K$78),1)</f>
        <v>0</v>
      </c>
      <c r="CC796" s="29">
        <f t="shared" si="110"/>
        <v>32688.662277894717</v>
      </c>
    </row>
    <row r="797" spans="1:81">
      <c r="A797" s="9">
        <v>796</v>
      </c>
      <c r="B797" s="9" t="s">
        <v>3148</v>
      </c>
      <c r="C797" s="9" t="s">
        <v>3148</v>
      </c>
      <c r="D797" s="9" t="s">
        <v>3887</v>
      </c>
      <c r="E797" s="9" t="s">
        <v>24</v>
      </c>
      <c r="F797" s="9" t="s">
        <v>3891</v>
      </c>
      <c r="G797" s="9" t="s">
        <v>1668</v>
      </c>
      <c r="H797" s="29">
        <f>SUM('Дані з ДІСО'!J797:L797)</f>
        <v>866</v>
      </c>
      <c r="I797" s="29">
        <f>SUM('Дані з ДІСО'!G797:I797)</f>
        <v>54</v>
      </c>
      <c r="J797" s="29">
        <f>SUM('Дані з ДІСО'!P797:R797)</f>
        <v>0</v>
      </c>
      <c r="K797" s="29">
        <f>SUM('Дані з ДІСО'!V797:X797)</f>
        <v>0</v>
      </c>
      <c r="L797" s="40">
        <f>ROUNDUP('Дані з ДІСО'!J797/'Коефіцієнти АТО'!$R797,0)</f>
        <v>18</v>
      </c>
      <c r="M797" s="40">
        <f>ROUNDUP('Дані з ДІСО'!K797/'Коефіцієнти АТО'!$R797,0)</f>
        <v>37</v>
      </c>
      <c r="N797" s="40">
        <f>ROUNDUP('Дані з ДІСО'!L797/'Коефіцієнти АТО'!$R797,0)</f>
        <v>10</v>
      </c>
      <c r="O797" s="59">
        <f>(L797*Параметри!$K$32+M797*Параметри!$L$32+N797*Параметри!$M$32)/18</f>
        <v>109.9388888888889</v>
      </c>
      <c r="P797" s="41">
        <f>IF(H797=0,"",'Дані з ДІСО'!Y797/H797)</f>
        <v>0</v>
      </c>
      <c r="Q797" s="29">
        <f>IF(H797=0,"",(1+0.25*P797)*O797*Параметри!$K$51)</f>
        <v>22517.706412291689</v>
      </c>
      <c r="R797" s="29">
        <f>IF(H797=0,"",Q797*'Коефіцієнти АТО'!T797)</f>
        <v>382.80100900895872</v>
      </c>
      <c r="S797" s="29">
        <f>IF(H797=0,"",H797*(1+0.25*P797)*Параметри!$K$66*Параметри!$K$20/1000)</f>
        <v>0</v>
      </c>
      <c r="T797" s="29">
        <f>IF(H797=0,"",H797*(1+0.25*P797)*'Коефіцієнти АТО'!$S797*Параметри!$K$20/1000)</f>
        <v>4368.0661607157999</v>
      </c>
      <c r="U797" s="29">
        <f t="shared" si="111"/>
        <v>27268.573582016448</v>
      </c>
      <c r="V797" s="29">
        <f t="shared" si="112"/>
        <v>27268.573582016448</v>
      </c>
      <c r="W797" s="40">
        <f>ROUNDUP('Дані з ДІСО'!P797/Параметри!$K$24,0)</f>
        <v>0</v>
      </c>
      <c r="X797" s="40">
        <f>ROUNDUP('Дані з ДІСО'!Q797/Параметри!$K$24,0)</f>
        <v>0</v>
      </c>
      <c r="Y797" s="40">
        <f>ROUNDUP('Дані з ДІСО'!R797/Параметри!$K$24,0)</f>
        <v>0</v>
      </c>
      <c r="Z797" s="59">
        <f>(W797*Параметри!$K$33+X797*Параметри!$L$33+Y797*Параметри!$M$33)/18</f>
        <v>0</v>
      </c>
      <c r="AA797" s="41">
        <f>IF(J797=0,0,'Дані з ДІСО'!AA797/J797)</f>
        <v>0</v>
      </c>
      <c r="AB797" s="29">
        <f>(1+0.25*AA797)*Z797*Параметри!$K$51</f>
        <v>0</v>
      </c>
      <c r="AC797" s="29">
        <f>AB797*'Коефіцієнти АТО'!U797</f>
        <v>0</v>
      </c>
      <c r="AD797" s="29">
        <f>J797*(1+0.25*AA797)*Параметри!$K$66*Параметри!$K$20/1000</f>
        <v>0</v>
      </c>
      <c r="AE797" s="29">
        <f>(1+0.25*AA797)*J797*'Коефіцієнти АТО'!S797*Параметри!$K$20/1000</f>
        <v>0</v>
      </c>
      <c r="AF797" s="29">
        <f t="shared" si="108"/>
        <v>0</v>
      </c>
      <c r="AG797" s="29">
        <v>0</v>
      </c>
      <c r="AH797" s="40">
        <v>0</v>
      </c>
      <c r="AI797" s="40">
        <v>0</v>
      </c>
      <c r="AJ797" s="40">
        <f t="shared" si="109"/>
        <v>0</v>
      </c>
      <c r="AK797" s="29">
        <f>(AH797+AI797)*(1+0.25*AJ797)*Параметри!$K$53</f>
        <v>0</v>
      </c>
      <c r="AL797" s="29">
        <f>ROUNDUP(('Дані з ДІСО'!AU797+'Дані з ДІСО'!AW797)/Параметри!$K$28,0)</f>
        <v>0</v>
      </c>
      <c r="AM797" s="64">
        <f>AL797*Параметри!$M$35/18</f>
        <v>0</v>
      </c>
      <c r="AN797" s="29">
        <f>IF(AL797=0,0,'Дані з ДІСО'!AW797/SUM('Дані з ДІСО'!AU797,'Дані з ДІСО'!AW797))</f>
        <v>0</v>
      </c>
      <c r="AO797" s="29">
        <f>(1+0.25*AN797)*AM797*Параметри!$K$51</f>
        <v>0</v>
      </c>
      <c r="AP797" s="40">
        <f>ROUNDUP(('Дані з ДІСО'!AE797+'Дані не з ДІСО'!E797+'Дані не з ДІСО'!G797)/Параметри!$K$69,0)</f>
        <v>0</v>
      </c>
      <c r="AQ797" s="40">
        <f t="shared" si="113"/>
        <v>0</v>
      </c>
      <c r="AR797" s="40">
        <f>IF(AP797=0,0,('Дані з ДІСО'!AH797+'Дані не з ДІСО'!G797)/('Дані з ДІСО'!AE797+'Дані не з ДІСО'!E797+'Дані не з ДІСО'!G797))</f>
        <v>0</v>
      </c>
      <c r="AS797" s="29">
        <f>AQ797*(1+0.25*AR797)*Параметри!$K$51</f>
        <v>0</v>
      </c>
      <c r="AT797" s="40">
        <f>ROUNDUP('Дані з ДІСО'!AF797/Параметри!$K$70,0)</f>
        <v>0</v>
      </c>
      <c r="AU797" s="40">
        <f t="shared" si="114"/>
        <v>0</v>
      </c>
      <c r="AV797" s="40">
        <f>IF(AT797=0,0,'Дані з ДІСО'!AI797/'Дані з ДІСО'!AF797)</f>
        <v>0</v>
      </c>
      <c r="AW797" s="29">
        <f>AU797*(1+0.25*AV797)*Параметри!$K$51</f>
        <v>0</v>
      </c>
      <c r="AX797" s="40">
        <f>ROUNDUP('Дані з ДІСО'!AR797/Параметри!$K$29,0)</f>
        <v>0</v>
      </c>
      <c r="AY797" s="40">
        <f>ROUNDUP('Дані з ДІСО'!AS797/Параметри!$K$29,0)</f>
        <v>0</v>
      </c>
      <c r="AZ797" s="40">
        <f>ROUNDUP('Дані з ДІСО'!AT797/Параметри!$K$29,0)</f>
        <v>0</v>
      </c>
      <c r="BA797" s="64">
        <f>(AX797*Параметри!$K$32+AY797*Параметри!$L$32+AZ797*Параметри!$M$32)/18</f>
        <v>0</v>
      </c>
      <c r="BB797" s="29">
        <f>(BA797*Параметри!$K$51+SUM('Дані з ДІСО'!AR797:AT797)*Параметри!$K$48*Параметри!$K$20/1000)*Параметри!$K$74</f>
        <v>0</v>
      </c>
      <c r="BC797" s="40">
        <f>ROUNDUP(('Дані не з ДІСО'!I797+'Дані не з ДІСО'!K797)/Параметри!$K$26,0)</f>
        <v>0</v>
      </c>
      <c r="BD797" s="29">
        <f>BC797*Параметри!$M$36/18</f>
        <v>0</v>
      </c>
      <c r="BE797" s="40">
        <f>IF(BC797=0,0,'Дані не з ДІСО'!K797/('Дані не з ДІСО'!I797+'Дані не з ДІСО'!K797))</f>
        <v>0</v>
      </c>
      <c r="BF797" s="29">
        <f>(1+0.25*BE797)*BD797*Параметри!$K$51</f>
        <v>0</v>
      </c>
      <c r="BG797" s="40">
        <f>ROUNDUP('Дані не з ДІСО'!M797/Параметри!$K$27,0)</f>
        <v>0</v>
      </c>
      <c r="BH797" s="40">
        <f>BG797*Параметри!$M$37/18</f>
        <v>0</v>
      </c>
      <c r="BI797" s="29">
        <f>BH797*Параметри!$K$51</f>
        <v>0</v>
      </c>
      <c r="BJ797" s="29">
        <f>'Дані не з ДІСО'!N797*Параметри!$K$76</f>
        <v>0</v>
      </c>
      <c r="BK797" s="40">
        <f>ROUNDUP('Дані з ДІСО'!V797/Параметри!$K$25,0)</f>
        <v>0</v>
      </c>
      <c r="BL797" s="40">
        <f>ROUNDUP('Дані з ДІСО'!W797/Параметри!$K$25,0)</f>
        <v>0</v>
      </c>
      <c r="BM797" s="40">
        <f>ROUNDUP('Дані з ДІСО'!X797/Параметри!$K$25,0)</f>
        <v>0</v>
      </c>
      <c r="BN797" s="40">
        <f>(BK797*Параметри!$K$34+BL797*Параметри!$L$34+BM797*Параметри!$M$34)/18</f>
        <v>0</v>
      </c>
      <c r="BO797" s="40">
        <f>IF(K797=0,0,'Дані з ДІСО'!AC797/K797)</f>
        <v>0</v>
      </c>
      <c r="BP797" s="29">
        <f>(1+0.25*BO797)*BN797*Параметри!$K$51</f>
        <v>0</v>
      </c>
      <c r="BQ797" s="29">
        <f>BP797*'Коефіцієнти АТО'!U797</f>
        <v>0</v>
      </c>
      <c r="BR797" s="29">
        <f>K797*(1+0.25*BO797)*Параметри!$K$66*Параметри!$K$20/1000</f>
        <v>0</v>
      </c>
      <c r="BS797" s="29">
        <f>(1+0.25*BO797)*K797*'Коефіцієнти АТО'!S797*Параметри!$K$20/1000</f>
        <v>0</v>
      </c>
      <c r="BT797" s="29">
        <f t="shared" si="115"/>
        <v>0</v>
      </c>
      <c r="BU797" s="40">
        <f>ROUNDUP('Дані з ДІСО'!AG797/Параметри!$K$71,0)</f>
        <v>0</v>
      </c>
      <c r="BV797" s="40">
        <f t="shared" si="116"/>
        <v>0</v>
      </c>
      <c r="BW797" s="40">
        <f>IF('Дані з ДІСО'!AG797=0,0,'Дані з ДІСО'!AJ797/'Дані з ДІСО'!AG797)</f>
        <v>0</v>
      </c>
      <c r="BX797" s="29">
        <f>BV797*(1+0.25*BW797)*Параметри!$K$51</f>
        <v>0</v>
      </c>
      <c r="BY797" s="29">
        <f>ROUND(IF(Параметри!$K$77="No",CC797,CC797*Параметри!$K$78)+AG797,1)</f>
        <v>24541.7</v>
      </c>
      <c r="BZ797" s="29">
        <f>ROUND(IF(Параметри!$K$77="No",BF797,BF797*Параметри!$K$78),1)</f>
        <v>0</v>
      </c>
      <c r="CA797" s="29">
        <f>ROUND(IF(Параметри!$K$77="No",BI797,BI797*Параметри!$K$78),1)</f>
        <v>0</v>
      </c>
      <c r="CB797" s="29">
        <f>ROUND(IF(Параметри!$K$77="No",BJ797,BJ797*Параметри!$K$78),1)</f>
        <v>0</v>
      </c>
      <c r="CC797" s="29">
        <f t="shared" si="110"/>
        <v>27268.573582016448</v>
      </c>
    </row>
    <row r="798" spans="1:81">
      <c r="A798" s="9">
        <v>797</v>
      </c>
      <c r="B798" s="9" t="s">
        <v>3148</v>
      </c>
      <c r="C798" s="9" t="s">
        <v>3148</v>
      </c>
      <c r="D798" s="9" t="s">
        <v>3887</v>
      </c>
      <c r="E798" s="9" t="s">
        <v>24</v>
      </c>
      <c r="F798" s="9" t="s">
        <v>3892</v>
      </c>
      <c r="G798" s="9" t="s">
        <v>1670</v>
      </c>
      <c r="H798" s="29">
        <f>SUM('Дані з ДІСО'!J798:L798)</f>
        <v>459</v>
      </c>
      <c r="I798" s="29">
        <f>SUM('Дані з ДІСО'!G798:I798)</f>
        <v>32</v>
      </c>
      <c r="J798" s="29">
        <f>SUM('Дані з ДІСО'!P798:R798)</f>
        <v>0</v>
      </c>
      <c r="K798" s="29">
        <f>SUM('Дані з ДІСО'!V798:X798)</f>
        <v>0</v>
      </c>
      <c r="L798" s="40">
        <f>ROUNDUP('Дані з ДІСО'!J798/'Коефіцієнти АТО'!$R798,0)</f>
        <v>14</v>
      </c>
      <c r="M798" s="40">
        <f>ROUNDUP('Дані з ДІСО'!K798/'Коефіцієнти АТО'!$R798,0)</f>
        <v>18</v>
      </c>
      <c r="N798" s="40">
        <f>ROUNDUP('Дані з ДІСО'!L798/'Коефіцієнти АТО'!$R798,0)</f>
        <v>5</v>
      </c>
      <c r="O798" s="59">
        <f>(L798*Параметри!$K$32+M798*Параметри!$L$32+N798*Параметри!$M$32)/18</f>
        <v>60.449999999999996</v>
      </c>
      <c r="P798" s="41">
        <f>IF(H798=0,"",'Дані з ДІСО'!Y798/H798)</f>
        <v>0</v>
      </c>
      <c r="Q798" s="29">
        <f>IF(H798=0,"",(1+0.25*P798)*O798*Параметри!$K$51)</f>
        <v>12381.381751081199</v>
      </c>
      <c r="R798" s="29">
        <f>IF(H798=0,"",Q798*'Коефіцієнти АТО'!T798)</f>
        <v>210.48348976838039</v>
      </c>
      <c r="S798" s="29">
        <f>IF(H798=0,"",H798*(1+0.25*P798)*Параметри!$K$66*Параметри!$K$20/1000)</f>
        <v>0</v>
      </c>
      <c r="T798" s="29">
        <f>IF(H798=0,"",H798*(1+0.25*P798)*'Коефіцієнти АТО'!$S798*Параметри!$K$20/1000)</f>
        <v>2315.1759443054875</v>
      </c>
      <c r="U798" s="29">
        <f t="shared" si="111"/>
        <v>14907.041185155065</v>
      </c>
      <c r="V798" s="29">
        <f t="shared" si="112"/>
        <v>14907.041185155065</v>
      </c>
      <c r="W798" s="40">
        <f>ROUNDUP('Дані з ДІСО'!P798/Параметри!$K$24,0)</f>
        <v>0</v>
      </c>
      <c r="X798" s="40">
        <f>ROUNDUP('Дані з ДІСО'!Q798/Параметри!$K$24,0)</f>
        <v>0</v>
      </c>
      <c r="Y798" s="40">
        <f>ROUNDUP('Дані з ДІСО'!R798/Параметри!$K$24,0)</f>
        <v>0</v>
      </c>
      <c r="Z798" s="59">
        <f>(W798*Параметри!$K$33+X798*Параметри!$L$33+Y798*Параметри!$M$33)/18</f>
        <v>0</v>
      </c>
      <c r="AA798" s="41">
        <f>IF(J798=0,0,'Дані з ДІСО'!AA798/J798)</f>
        <v>0</v>
      </c>
      <c r="AB798" s="29">
        <f>(1+0.25*AA798)*Z798*Параметри!$K$51</f>
        <v>0</v>
      </c>
      <c r="AC798" s="29">
        <f>AB798*'Коефіцієнти АТО'!U798</f>
        <v>0</v>
      </c>
      <c r="AD798" s="29">
        <f>J798*(1+0.25*AA798)*Параметри!$K$66*Параметри!$K$20/1000</f>
        <v>0</v>
      </c>
      <c r="AE798" s="29">
        <f>(1+0.25*AA798)*J798*'Коефіцієнти АТО'!S798*Параметри!$K$20/1000</f>
        <v>0</v>
      </c>
      <c r="AF798" s="29">
        <f t="shared" si="108"/>
        <v>0</v>
      </c>
      <c r="AG798" s="29">
        <v>0</v>
      </c>
      <c r="AH798" s="40">
        <v>1</v>
      </c>
      <c r="AI798" s="40">
        <v>0</v>
      </c>
      <c r="AJ798" s="40">
        <f t="shared" si="109"/>
        <v>0</v>
      </c>
      <c r="AK798" s="29">
        <f>(AH798+AI798)*(1+0.25*AJ798)*Параметри!$K$53</f>
        <v>179.42927569600005</v>
      </c>
      <c r="AL798" s="29">
        <f>ROUNDUP(('Дані з ДІСО'!AU798+'Дані з ДІСО'!AW798)/Параметри!$K$28,0)</f>
        <v>0</v>
      </c>
      <c r="AM798" s="64">
        <f>AL798*Параметри!$M$35/18</f>
        <v>0</v>
      </c>
      <c r="AN798" s="29">
        <f>IF(AL798=0,0,'Дані з ДІСО'!AW798/SUM('Дані з ДІСО'!AU798,'Дані з ДІСО'!AW798))</f>
        <v>0</v>
      </c>
      <c r="AO798" s="29">
        <f>(1+0.25*AN798)*AM798*Параметри!$K$51</f>
        <v>0</v>
      </c>
      <c r="AP798" s="40">
        <f>ROUNDUP(('Дані з ДІСО'!AE798+'Дані не з ДІСО'!E798+'Дані не з ДІСО'!G798)/Параметри!$K$69,0)</f>
        <v>0</v>
      </c>
      <c r="AQ798" s="40">
        <f t="shared" si="113"/>
        <v>0</v>
      </c>
      <c r="AR798" s="40">
        <f>IF(AP798=0,0,('Дані з ДІСО'!AH798+'Дані не з ДІСО'!G798)/('Дані з ДІСО'!AE798+'Дані не з ДІСО'!E798+'Дані не з ДІСО'!G798))</f>
        <v>0</v>
      </c>
      <c r="AS798" s="29">
        <f>AQ798*(1+0.25*AR798)*Параметри!$K$51</f>
        <v>0</v>
      </c>
      <c r="AT798" s="40">
        <f>ROUNDUP('Дані з ДІСО'!AF798/Параметри!$K$70,0)</f>
        <v>0</v>
      </c>
      <c r="AU798" s="40">
        <f t="shared" si="114"/>
        <v>0</v>
      </c>
      <c r="AV798" s="40">
        <f>IF(AT798=0,0,'Дані з ДІСО'!AI798/'Дані з ДІСО'!AF798)</f>
        <v>0</v>
      </c>
      <c r="AW798" s="29">
        <f>AU798*(1+0.25*AV798)*Параметри!$K$51</f>
        <v>0</v>
      </c>
      <c r="AX798" s="40">
        <f>ROUNDUP('Дані з ДІСО'!AR798/Параметри!$K$29,0)</f>
        <v>0</v>
      </c>
      <c r="AY798" s="40">
        <f>ROUNDUP('Дані з ДІСО'!AS798/Параметри!$K$29,0)</f>
        <v>0</v>
      </c>
      <c r="AZ798" s="40">
        <f>ROUNDUP('Дані з ДІСО'!AT798/Параметри!$K$29,0)</f>
        <v>0</v>
      </c>
      <c r="BA798" s="64">
        <f>(AX798*Параметри!$K$32+AY798*Параметри!$L$32+AZ798*Параметри!$M$32)/18</f>
        <v>0</v>
      </c>
      <c r="BB798" s="29">
        <f>(BA798*Параметри!$K$51+SUM('Дані з ДІСО'!AR798:AT798)*Параметри!$K$48*Параметри!$K$20/1000)*Параметри!$K$74</f>
        <v>0</v>
      </c>
      <c r="BC798" s="40">
        <f>ROUNDUP(('Дані не з ДІСО'!I798+'Дані не з ДІСО'!K798)/Параметри!$K$26,0)</f>
        <v>0</v>
      </c>
      <c r="BD798" s="29">
        <f>BC798*Параметри!$M$36/18</f>
        <v>0</v>
      </c>
      <c r="BE798" s="40">
        <f>IF(BC798=0,0,'Дані не з ДІСО'!K798/('Дані не з ДІСО'!I798+'Дані не з ДІСО'!K798))</f>
        <v>0</v>
      </c>
      <c r="BF798" s="29">
        <f>(1+0.25*BE798)*BD798*Параметри!$K$51</f>
        <v>0</v>
      </c>
      <c r="BG798" s="40">
        <f>ROUNDUP('Дані не з ДІСО'!M798/Параметри!$K$27,0)</f>
        <v>0</v>
      </c>
      <c r="BH798" s="40">
        <f>BG798*Параметри!$M$37/18</f>
        <v>0</v>
      </c>
      <c r="BI798" s="29">
        <f>BH798*Параметри!$K$51</f>
        <v>0</v>
      </c>
      <c r="BJ798" s="29">
        <f>'Дані не з ДІСО'!N798*Параметри!$K$76</f>
        <v>0</v>
      </c>
      <c r="BK798" s="40">
        <f>ROUNDUP('Дані з ДІСО'!V798/Параметри!$K$25,0)</f>
        <v>0</v>
      </c>
      <c r="BL798" s="40">
        <f>ROUNDUP('Дані з ДІСО'!W798/Параметри!$K$25,0)</f>
        <v>0</v>
      </c>
      <c r="BM798" s="40">
        <f>ROUNDUP('Дані з ДІСО'!X798/Параметри!$K$25,0)</f>
        <v>0</v>
      </c>
      <c r="BN798" s="40">
        <f>(BK798*Параметри!$K$34+BL798*Параметри!$L$34+BM798*Параметри!$M$34)/18</f>
        <v>0</v>
      </c>
      <c r="BO798" s="40">
        <f>IF(K798=0,0,'Дані з ДІСО'!AC798/K798)</f>
        <v>0</v>
      </c>
      <c r="BP798" s="29">
        <f>(1+0.25*BO798)*BN798*Параметри!$K$51</f>
        <v>0</v>
      </c>
      <c r="BQ798" s="29">
        <f>BP798*'Коефіцієнти АТО'!U798</f>
        <v>0</v>
      </c>
      <c r="BR798" s="29">
        <f>K798*(1+0.25*BO798)*Параметри!$K$66*Параметри!$K$20/1000</f>
        <v>0</v>
      </c>
      <c r="BS798" s="29">
        <f>(1+0.25*BO798)*K798*'Коефіцієнти АТО'!S798*Параметри!$K$20/1000</f>
        <v>0</v>
      </c>
      <c r="BT798" s="29">
        <f t="shared" si="115"/>
        <v>0</v>
      </c>
      <c r="BU798" s="40">
        <f>ROUNDUP('Дані з ДІСО'!AG798/Параметри!$K$71,0)</f>
        <v>0</v>
      </c>
      <c r="BV798" s="40">
        <f t="shared" si="116"/>
        <v>0</v>
      </c>
      <c r="BW798" s="40">
        <f>IF('Дані з ДІСО'!AG798=0,0,'Дані з ДІСО'!AJ798/'Дані з ДІСО'!AG798)</f>
        <v>0</v>
      </c>
      <c r="BX798" s="29">
        <f>BV798*(1+0.25*BW798)*Параметри!$K$51</f>
        <v>0</v>
      </c>
      <c r="BY798" s="29">
        <f>ROUND(IF(Параметри!$K$77="No",CC798,CC798*Параметри!$K$78)+AG798,1)</f>
        <v>13577.8</v>
      </c>
      <c r="BZ798" s="29">
        <f>ROUND(IF(Параметри!$K$77="No",BF798,BF798*Параметри!$K$78),1)</f>
        <v>0</v>
      </c>
      <c r="CA798" s="29">
        <f>ROUND(IF(Параметри!$K$77="No",BI798,BI798*Параметри!$K$78),1)</f>
        <v>0</v>
      </c>
      <c r="CB798" s="29">
        <f>ROUND(IF(Параметри!$K$77="No",BJ798,BJ798*Параметри!$K$78),1)</f>
        <v>0</v>
      </c>
      <c r="CC798" s="29">
        <f t="shared" si="110"/>
        <v>15086.470460851066</v>
      </c>
    </row>
    <row r="799" spans="1:81">
      <c r="A799" s="9">
        <v>798</v>
      </c>
      <c r="B799" s="9" t="s">
        <v>3148</v>
      </c>
      <c r="C799" s="9" t="s">
        <v>3148</v>
      </c>
      <c r="D799" s="9" t="s">
        <v>3887</v>
      </c>
      <c r="E799" s="9" t="s">
        <v>24</v>
      </c>
      <c r="F799" s="9" t="s">
        <v>3893</v>
      </c>
      <c r="G799" s="9" t="s">
        <v>1672</v>
      </c>
      <c r="H799" s="29">
        <f>SUM('Дані з ДІСО'!J799:L799)</f>
        <v>336</v>
      </c>
      <c r="I799" s="29">
        <f>SUM('Дані з ДІСО'!G799:I799)</f>
        <v>15</v>
      </c>
      <c r="J799" s="29">
        <f>SUM('Дані з ДІСО'!P799:R799)</f>
        <v>0</v>
      </c>
      <c r="K799" s="29">
        <f>SUM('Дані з ДІСО'!V799:X799)</f>
        <v>0</v>
      </c>
      <c r="L799" s="40">
        <f>ROUNDUP('Дані з ДІСО'!J799/'Коефіцієнти АТО'!$R799,0)</f>
        <v>8</v>
      </c>
      <c r="M799" s="40">
        <f>ROUNDUP('Дані з ДІСО'!K799/'Коефіцієнти АТО'!$R799,0)</f>
        <v>12</v>
      </c>
      <c r="N799" s="40">
        <f>ROUNDUP('Дані з ДІСО'!L799/'Коефіцієнти АТО'!$R799,0)</f>
        <v>4</v>
      </c>
      <c r="O799" s="59">
        <f>(L799*Параметри!$K$32+M799*Параметри!$L$32+N799*Параметри!$M$32)/18</f>
        <v>39.911111111111119</v>
      </c>
      <c r="P799" s="41">
        <f>IF(H799=0,"",'Дані з ДІСО'!Y799/H799)</f>
        <v>0</v>
      </c>
      <c r="Q799" s="29">
        <f>IF(H799=0,"",(1+0.25*P799)*O799*Параметри!$K$51)</f>
        <v>8174.6021964679121</v>
      </c>
      <c r="R799" s="29">
        <f>IF(H799=0,"",Q799*'Коефіцієнти АТО'!T799)</f>
        <v>138.96823733995453</v>
      </c>
      <c r="S799" s="29">
        <f>IF(H799=0,"",H799*(1+0.25*P799)*Параметри!$K$66*Параметри!$K$20/1000)</f>
        <v>0</v>
      </c>
      <c r="T799" s="29">
        <f>IF(H799=0,"",H799*(1+0.25*P799)*'Коефіцієнти АТО'!$S799*Параметри!$K$20/1000)</f>
        <v>1694.769318707285</v>
      </c>
      <c r="U799" s="29">
        <f t="shared" si="111"/>
        <v>10008.339752515152</v>
      </c>
      <c r="V799" s="29">
        <f t="shared" si="112"/>
        <v>10008.339752515152</v>
      </c>
      <c r="W799" s="40">
        <f>ROUNDUP('Дані з ДІСО'!P799/Параметри!$K$24,0)</f>
        <v>0</v>
      </c>
      <c r="X799" s="40">
        <f>ROUNDUP('Дані з ДІСО'!Q799/Параметри!$K$24,0)</f>
        <v>0</v>
      </c>
      <c r="Y799" s="40">
        <f>ROUNDUP('Дані з ДІСО'!R799/Параметри!$K$24,0)</f>
        <v>0</v>
      </c>
      <c r="Z799" s="59">
        <f>(W799*Параметри!$K$33+X799*Параметри!$L$33+Y799*Параметри!$M$33)/18</f>
        <v>0</v>
      </c>
      <c r="AA799" s="41">
        <f>IF(J799=0,0,'Дані з ДІСО'!AA799/J799)</f>
        <v>0</v>
      </c>
      <c r="AB799" s="29">
        <f>(1+0.25*AA799)*Z799*Параметри!$K$51</f>
        <v>0</v>
      </c>
      <c r="AC799" s="29">
        <f>AB799*'Коефіцієнти АТО'!U799</f>
        <v>0</v>
      </c>
      <c r="AD799" s="29">
        <f>J799*(1+0.25*AA799)*Параметри!$K$66*Параметри!$K$20/1000</f>
        <v>0</v>
      </c>
      <c r="AE799" s="29">
        <f>(1+0.25*AA799)*J799*'Коефіцієнти АТО'!S799*Параметри!$K$20/1000</f>
        <v>0</v>
      </c>
      <c r="AF799" s="29">
        <f t="shared" si="108"/>
        <v>0</v>
      </c>
      <c r="AG799" s="29">
        <v>0</v>
      </c>
      <c r="AH799" s="40">
        <v>7</v>
      </c>
      <c r="AI799" s="40">
        <v>0</v>
      </c>
      <c r="AJ799" s="40">
        <f t="shared" si="109"/>
        <v>0</v>
      </c>
      <c r="AK799" s="29">
        <f>(AH799+AI799)*(1+0.25*AJ799)*Параметри!$K$53</f>
        <v>1256.0049298720003</v>
      </c>
      <c r="AL799" s="29">
        <f>ROUNDUP(('Дані з ДІСО'!AU799+'Дані з ДІСО'!AW799)/Параметри!$K$28,0)</f>
        <v>0</v>
      </c>
      <c r="AM799" s="64">
        <f>AL799*Параметри!$M$35/18</f>
        <v>0</v>
      </c>
      <c r="AN799" s="29">
        <f>IF(AL799=0,0,'Дані з ДІСО'!AW799/SUM('Дані з ДІСО'!AU799,'Дані з ДІСО'!AW799))</f>
        <v>0</v>
      </c>
      <c r="AO799" s="29">
        <f>(1+0.25*AN799)*AM799*Параметри!$K$51</f>
        <v>0</v>
      </c>
      <c r="AP799" s="40">
        <f>ROUNDUP(('Дані з ДІСО'!AE799+'Дані не з ДІСО'!E799+'Дані не з ДІСО'!G799)/Параметри!$K$69,0)</f>
        <v>0</v>
      </c>
      <c r="AQ799" s="40">
        <f t="shared" si="113"/>
        <v>0</v>
      </c>
      <c r="AR799" s="40">
        <f>IF(AP799=0,0,('Дані з ДІСО'!AH799+'Дані не з ДІСО'!G799)/('Дані з ДІСО'!AE799+'Дані не з ДІСО'!E799+'Дані не з ДІСО'!G799))</f>
        <v>0</v>
      </c>
      <c r="AS799" s="29">
        <f>AQ799*(1+0.25*AR799)*Параметри!$K$51</f>
        <v>0</v>
      </c>
      <c r="AT799" s="40">
        <f>ROUNDUP('Дані з ДІСО'!AF799/Параметри!$K$70,0)</f>
        <v>0</v>
      </c>
      <c r="AU799" s="40">
        <f t="shared" si="114"/>
        <v>0</v>
      </c>
      <c r="AV799" s="40">
        <f>IF(AT799=0,0,'Дані з ДІСО'!AI799/'Дані з ДІСО'!AF799)</f>
        <v>0</v>
      </c>
      <c r="AW799" s="29">
        <f>AU799*(1+0.25*AV799)*Параметри!$K$51</f>
        <v>0</v>
      </c>
      <c r="AX799" s="40">
        <f>ROUNDUP('Дані з ДІСО'!AR799/Параметри!$K$29,0)</f>
        <v>0</v>
      </c>
      <c r="AY799" s="40">
        <f>ROUNDUP('Дані з ДІСО'!AS799/Параметри!$K$29,0)</f>
        <v>0</v>
      </c>
      <c r="AZ799" s="40">
        <f>ROUNDUP('Дані з ДІСО'!AT799/Параметри!$K$29,0)</f>
        <v>0</v>
      </c>
      <c r="BA799" s="64">
        <f>(AX799*Параметри!$K$32+AY799*Параметри!$L$32+AZ799*Параметри!$M$32)/18</f>
        <v>0</v>
      </c>
      <c r="BB799" s="29">
        <f>(BA799*Параметри!$K$51+SUM('Дані з ДІСО'!AR799:AT799)*Параметри!$K$48*Параметри!$K$20/1000)*Параметри!$K$74</f>
        <v>0</v>
      </c>
      <c r="BC799" s="40">
        <f>ROUNDUP(('Дані не з ДІСО'!I799+'Дані не з ДІСО'!K799)/Параметри!$K$26,0)</f>
        <v>0</v>
      </c>
      <c r="BD799" s="29">
        <f>BC799*Параметри!$M$36/18</f>
        <v>0</v>
      </c>
      <c r="BE799" s="40">
        <f>IF(BC799=0,0,'Дані не з ДІСО'!K799/('Дані не з ДІСО'!I799+'Дані не з ДІСО'!K799))</f>
        <v>0</v>
      </c>
      <c r="BF799" s="29">
        <f>(1+0.25*BE799)*BD799*Параметри!$K$51</f>
        <v>0</v>
      </c>
      <c r="BG799" s="40">
        <f>ROUNDUP('Дані не з ДІСО'!M799/Параметри!$K$27,0)</f>
        <v>0</v>
      </c>
      <c r="BH799" s="40">
        <f>BG799*Параметри!$M$37/18</f>
        <v>0</v>
      </c>
      <c r="BI799" s="29">
        <f>BH799*Параметри!$K$51</f>
        <v>0</v>
      </c>
      <c r="BJ799" s="29">
        <f>'Дані не з ДІСО'!N799*Параметри!$K$76</f>
        <v>0</v>
      </c>
      <c r="BK799" s="40">
        <f>ROUNDUP('Дані з ДІСО'!V799/Параметри!$K$25,0)</f>
        <v>0</v>
      </c>
      <c r="BL799" s="40">
        <f>ROUNDUP('Дані з ДІСО'!W799/Параметри!$K$25,0)</f>
        <v>0</v>
      </c>
      <c r="BM799" s="40">
        <f>ROUNDUP('Дані з ДІСО'!X799/Параметри!$K$25,0)</f>
        <v>0</v>
      </c>
      <c r="BN799" s="40">
        <f>(BK799*Параметри!$K$34+BL799*Параметри!$L$34+BM799*Параметри!$M$34)/18</f>
        <v>0</v>
      </c>
      <c r="BO799" s="40">
        <f>IF(K799=0,0,'Дані з ДІСО'!AC799/K799)</f>
        <v>0</v>
      </c>
      <c r="BP799" s="29">
        <f>(1+0.25*BO799)*BN799*Параметри!$K$51</f>
        <v>0</v>
      </c>
      <c r="BQ799" s="29">
        <f>BP799*'Коефіцієнти АТО'!U799</f>
        <v>0</v>
      </c>
      <c r="BR799" s="29">
        <f>K799*(1+0.25*BO799)*Параметри!$K$66*Параметри!$K$20/1000</f>
        <v>0</v>
      </c>
      <c r="BS799" s="29">
        <f>(1+0.25*BO799)*K799*'Коефіцієнти АТО'!S799*Параметри!$K$20/1000</f>
        <v>0</v>
      </c>
      <c r="BT799" s="29">
        <f t="shared" si="115"/>
        <v>0</v>
      </c>
      <c r="BU799" s="40">
        <f>ROUNDUP('Дані з ДІСО'!AG799/Параметри!$K$71,0)</f>
        <v>0</v>
      </c>
      <c r="BV799" s="40">
        <f t="shared" si="116"/>
        <v>0</v>
      </c>
      <c r="BW799" s="40">
        <f>IF('Дані з ДІСО'!AG799=0,0,'Дані з ДІСО'!AJ799/'Дані з ДІСО'!AG799)</f>
        <v>0</v>
      </c>
      <c r="BX799" s="29">
        <f>BV799*(1+0.25*BW799)*Параметри!$K$51</f>
        <v>0</v>
      </c>
      <c r="BY799" s="29">
        <f>ROUND(IF(Параметри!$K$77="No",CC799,CC799*Параметри!$K$78)+AG799,1)</f>
        <v>10137.9</v>
      </c>
      <c r="BZ799" s="29">
        <f>ROUND(IF(Параметри!$K$77="No",BF799,BF799*Параметри!$K$78),1)</f>
        <v>0</v>
      </c>
      <c r="CA799" s="29">
        <f>ROUND(IF(Параметри!$K$77="No",BI799,BI799*Параметри!$K$78),1)</f>
        <v>0</v>
      </c>
      <c r="CB799" s="29">
        <f>ROUND(IF(Параметри!$K$77="No",BJ799,BJ799*Параметри!$K$78),1)</f>
        <v>0</v>
      </c>
      <c r="CC799" s="29">
        <f t="shared" si="110"/>
        <v>11264.344682387153</v>
      </c>
    </row>
    <row r="800" spans="1:81">
      <c r="A800" s="9">
        <v>799</v>
      </c>
      <c r="B800" s="9" t="s">
        <v>3148</v>
      </c>
      <c r="C800" s="9" t="s">
        <v>3148</v>
      </c>
      <c r="D800" s="9" t="s">
        <v>3887</v>
      </c>
      <c r="E800" s="9" t="s">
        <v>24</v>
      </c>
      <c r="F800" s="9" t="s">
        <v>3894</v>
      </c>
      <c r="G800" s="9" t="s">
        <v>1674</v>
      </c>
      <c r="H800" s="29">
        <f>SUM('Дані з ДІСО'!J800:L800)</f>
        <v>400.5</v>
      </c>
      <c r="I800" s="29">
        <f>SUM('Дані з ДІСО'!G800:I800)</f>
        <v>45</v>
      </c>
      <c r="J800" s="29">
        <f>SUM('Дані з ДІСО'!P800:R800)</f>
        <v>0</v>
      </c>
      <c r="K800" s="29">
        <f>SUM('Дані з ДІСО'!V800:X800)</f>
        <v>0</v>
      </c>
      <c r="L800" s="40">
        <f>ROUNDUP('Дані з ДІСО'!J800/'Коефіцієнти АТО'!$R800,0)</f>
        <v>14</v>
      </c>
      <c r="M800" s="40">
        <f>ROUNDUP('Дані з ДІСО'!K800/'Коефіцієнти АТО'!$R800,0)</f>
        <v>22</v>
      </c>
      <c r="N800" s="40">
        <f>ROUNDUP('Дані з ДІСО'!L800/'Коефіцієнти АТО'!$R800,0)</f>
        <v>6</v>
      </c>
      <c r="O800" s="59">
        <f>(L800*Параметри!$K$32+M800*Параметри!$L$32+N800*Параметри!$M$32)/18</f>
        <v>69.688888888888897</v>
      </c>
      <c r="P800" s="41">
        <f>IF(H800=0,"",'Дані з ДІСО'!Y800/H800)</f>
        <v>0</v>
      </c>
      <c r="Q800" s="29">
        <f>IF(H800=0,"",(1+0.25*P800)*O800*Параметри!$K$51)</f>
        <v>14273.692922117691</v>
      </c>
      <c r="R800" s="29">
        <f>IF(H800=0,"",Q800*'Коефіцієнти АТО'!T800)</f>
        <v>242.65277967600076</v>
      </c>
      <c r="S800" s="29">
        <f>IF(H800=0,"",H800*(1+0.25*P800)*Параметри!$K$66*Параметри!$K$20/1000)</f>
        <v>0</v>
      </c>
      <c r="T800" s="29">
        <f>IF(H800=0,"",H800*(1+0.25*P800)*'Коефіцієнти АТО'!$S800*Параметри!$K$20/1000)</f>
        <v>2020.1045004234156</v>
      </c>
      <c r="U800" s="29">
        <f t="shared" si="111"/>
        <v>16536.450202217107</v>
      </c>
      <c r="V800" s="29">
        <f t="shared" si="112"/>
        <v>16536.450202217107</v>
      </c>
      <c r="W800" s="40">
        <f>ROUNDUP('Дані з ДІСО'!P800/Параметри!$K$24,0)</f>
        <v>0</v>
      </c>
      <c r="X800" s="40">
        <f>ROUNDUP('Дані з ДІСО'!Q800/Параметри!$K$24,0)</f>
        <v>0</v>
      </c>
      <c r="Y800" s="40">
        <f>ROUNDUP('Дані з ДІСО'!R800/Параметри!$K$24,0)</f>
        <v>0</v>
      </c>
      <c r="Z800" s="59">
        <f>(W800*Параметри!$K$33+X800*Параметри!$L$33+Y800*Параметри!$M$33)/18</f>
        <v>0</v>
      </c>
      <c r="AA800" s="41">
        <f>IF(J800=0,0,'Дані з ДІСО'!AA800/J800)</f>
        <v>0</v>
      </c>
      <c r="AB800" s="29">
        <f>(1+0.25*AA800)*Z800*Параметри!$K$51</f>
        <v>0</v>
      </c>
      <c r="AC800" s="29">
        <f>AB800*'Коефіцієнти АТО'!U800</f>
        <v>0</v>
      </c>
      <c r="AD800" s="29">
        <f>J800*(1+0.25*AA800)*Параметри!$K$66*Параметри!$K$20/1000</f>
        <v>0</v>
      </c>
      <c r="AE800" s="29">
        <f>(1+0.25*AA800)*J800*'Коефіцієнти АТО'!S800*Параметри!$K$20/1000</f>
        <v>0</v>
      </c>
      <c r="AF800" s="29">
        <f t="shared" si="108"/>
        <v>0</v>
      </c>
      <c r="AG800" s="29">
        <v>0</v>
      </c>
      <c r="AH800" s="40">
        <v>0</v>
      </c>
      <c r="AI800" s="40">
        <v>0</v>
      </c>
      <c r="AJ800" s="40">
        <f t="shared" si="109"/>
        <v>0</v>
      </c>
      <c r="AK800" s="29">
        <f>(AH800+AI800)*(1+0.25*AJ800)*Параметри!$K$53</f>
        <v>0</v>
      </c>
      <c r="AL800" s="29">
        <f>ROUNDUP(('Дані з ДІСО'!AU800+'Дані з ДІСО'!AW800)/Параметри!$K$28,0)</f>
        <v>0</v>
      </c>
      <c r="AM800" s="64">
        <f>AL800*Параметри!$M$35/18</f>
        <v>0</v>
      </c>
      <c r="AN800" s="29">
        <f>IF(AL800=0,0,'Дані з ДІСО'!AW800/SUM('Дані з ДІСО'!AU800,'Дані з ДІСО'!AW800))</f>
        <v>0</v>
      </c>
      <c r="AO800" s="29">
        <f>(1+0.25*AN800)*AM800*Параметри!$K$51</f>
        <v>0</v>
      </c>
      <c r="AP800" s="40">
        <f>ROUNDUP(('Дані з ДІСО'!AE800+'Дані не з ДІСО'!E800+'Дані не з ДІСО'!G800)/Параметри!$K$69,0)</f>
        <v>0</v>
      </c>
      <c r="AQ800" s="40">
        <f t="shared" si="113"/>
        <v>0</v>
      </c>
      <c r="AR800" s="40">
        <f>IF(AP800=0,0,('Дані з ДІСО'!AH800+'Дані не з ДІСО'!G800)/('Дані з ДІСО'!AE800+'Дані не з ДІСО'!E800+'Дані не з ДІСО'!G800))</f>
        <v>0</v>
      </c>
      <c r="AS800" s="29">
        <f>AQ800*(1+0.25*AR800)*Параметри!$K$51</f>
        <v>0</v>
      </c>
      <c r="AT800" s="40">
        <f>ROUNDUP('Дані з ДІСО'!AF800/Параметри!$K$70,0)</f>
        <v>0</v>
      </c>
      <c r="AU800" s="40">
        <f t="shared" si="114"/>
        <v>0</v>
      </c>
      <c r="AV800" s="40">
        <f>IF(AT800=0,0,'Дані з ДІСО'!AI800/'Дані з ДІСО'!AF800)</f>
        <v>0</v>
      </c>
      <c r="AW800" s="29">
        <f>AU800*(1+0.25*AV800)*Параметри!$K$51</f>
        <v>0</v>
      </c>
      <c r="AX800" s="40">
        <f>ROUNDUP('Дані з ДІСО'!AR800/Параметри!$K$29,0)</f>
        <v>0</v>
      </c>
      <c r="AY800" s="40">
        <f>ROUNDUP('Дані з ДІСО'!AS800/Параметри!$K$29,0)</f>
        <v>0</v>
      </c>
      <c r="AZ800" s="40">
        <f>ROUNDUP('Дані з ДІСО'!AT800/Параметри!$K$29,0)</f>
        <v>0</v>
      </c>
      <c r="BA800" s="64">
        <f>(AX800*Параметри!$K$32+AY800*Параметри!$L$32+AZ800*Параметри!$M$32)/18</f>
        <v>0</v>
      </c>
      <c r="BB800" s="29">
        <f>(BA800*Параметри!$K$51+SUM('Дані з ДІСО'!AR800:AT800)*Параметри!$K$48*Параметри!$K$20/1000)*Параметри!$K$74</f>
        <v>0</v>
      </c>
      <c r="BC800" s="40">
        <f>ROUNDUP(('Дані не з ДІСО'!I800+'Дані не з ДІСО'!K800)/Параметри!$K$26,0)</f>
        <v>0</v>
      </c>
      <c r="BD800" s="29">
        <f>BC800*Параметри!$M$36/18</f>
        <v>0</v>
      </c>
      <c r="BE800" s="40">
        <f>IF(BC800=0,0,'Дані не з ДІСО'!K800/('Дані не з ДІСО'!I800+'Дані не з ДІСО'!K800))</f>
        <v>0</v>
      </c>
      <c r="BF800" s="29">
        <f>(1+0.25*BE800)*BD800*Параметри!$K$51</f>
        <v>0</v>
      </c>
      <c r="BG800" s="40">
        <f>ROUNDUP('Дані не з ДІСО'!M800/Параметри!$K$27,0)</f>
        <v>0</v>
      </c>
      <c r="BH800" s="40">
        <f>BG800*Параметри!$M$37/18</f>
        <v>0</v>
      </c>
      <c r="BI800" s="29">
        <f>BH800*Параметри!$K$51</f>
        <v>0</v>
      </c>
      <c r="BJ800" s="29">
        <f>'Дані не з ДІСО'!N800*Параметри!$K$76</f>
        <v>0</v>
      </c>
      <c r="BK800" s="40">
        <f>ROUNDUP('Дані з ДІСО'!V800/Параметри!$K$25,0)</f>
        <v>0</v>
      </c>
      <c r="BL800" s="40">
        <f>ROUNDUP('Дані з ДІСО'!W800/Параметри!$K$25,0)</f>
        <v>0</v>
      </c>
      <c r="BM800" s="40">
        <f>ROUNDUP('Дані з ДІСО'!X800/Параметри!$K$25,0)</f>
        <v>0</v>
      </c>
      <c r="BN800" s="40">
        <f>(BK800*Параметри!$K$34+BL800*Параметри!$L$34+BM800*Параметри!$M$34)/18</f>
        <v>0</v>
      </c>
      <c r="BO800" s="40">
        <f>IF(K800=0,0,'Дані з ДІСО'!AC800/K800)</f>
        <v>0</v>
      </c>
      <c r="BP800" s="29">
        <f>(1+0.25*BO800)*BN800*Параметри!$K$51</f>
        <v>0</v>
      </c>
      <c r="BQ800" s="29">
        <f>BP800*'Коефіцієнти АТО'!U800</f>
        <v>0</v>
      </c>
      <c r="BR800" s="29">
        <f>K800*(1+0.25*BO800)*Параметри!$K$66*Параметри!$K$20/1000</f>
        <v>0</v>
      </c>
      <c r="BS800" s="29">
        <f>(1+0.25*BO800)*K800*'Коефіцієнти АТО'!S800*Параметри!$K$20/1000</f>
        <v>0</v>
      </c>
      <c r="BT800" s="29">
        <f t="shared" si="115"/>
        <v>0</v>
      </c>
      <c r="BU800" s="40">
        <f>ROUNDUP('Дані з ДІСО'!AG800/Параметри!$K$71,0)</f>
        <v>0</v>
      </c>
      <c r="BV800" s="40">
        <f t="shared" si="116"/>
        <v>0</v>
      </c>
      <c r="BW800" s="40">
        <f>IF('Дані з ДІСО'!AG800=0,0,'Дані з ДІСО'!AJ800/'Дані з ДІСО'!AG800)</f>
        <v>0</v>
      </c>
      <c r="BX800" s="29">
        <f>BV800*(1+0.25*BW800)*Параметри!$K$51</f>
        <v>0</v>
      </c>
      <c r="BY800" s="29">
        <f>ROUND(IF(Параметри!$K$77="No",CC800,CC800*Параметри!$K$78)+AG800,1)</f>
        <v>14882.8</v>
      </c>
      <c r="BZ800" s="29">
        <f>ROUND(IF(Параметри!$K$77="No",BF800,BF800*Параметри!$K$78),1)</f>
        <v>0</v>
      </c>
      <c r="CA800" s="29">
        <f>ROUND(IF(Параметри!$K$77="No",BI800,BI800*Параметри!$K$78),1)</f>
        <v>0</v>
      </c>
      <c r="CB800" s="29">
        <f>ROUND(IF(Параметри!$K$77="No",BJ800,BJ800*Параметри!$K$78),1)</f>
        <v>0</v>
      </c>
      <c r="CC800" s="29">
        <f t="shared" si="110"/>
        <v>16536.450202217107</v>
      </c>
    </row>
    <row r="801" spans="1:81">
      <c r="A801" s="9">
        <v>800</v>
      </c>
      <c r="B801" s="9" t="s">
        <v>3151</v>
      </c>
      <c r="C801" s="9" t="s">
        <v>3151</v>
      </c>
      <c r="D801" s="9" t="s">
        <v>3887</v>
      </c>
      <c r="E801" s="9" t="s">
        <v>29</v>
      </c>
      <c r="F801" s="9" t="s">
        <v>3895</v>
      </c>
      <c r="G801" s="9" t="s">
        <v>1676</v>
      </c>
      <c r="H801" s="29">
        <f>SUM('Дані з ДІСО'!J801:L801)</f>
        <v>886</v>
      </c>
      <c r="I801" s="29">
        <f>SUM('Дані з ДІСО'!G801:I801)</f>
        <v>28</v>
      </c>
      <c r="J801" s="29">
        <f>SUM('Дані з ДІСО'!P801:R801)</f>
        <v>0</v>
      </c>
      <c r="K801" s="29">
        <f>SUM('Дані з ДІСО'!V801:X801)</f>
        <v>0</v>
      </c>
      <c r="L801" s="40">
        <f>ROUNDUP('Дані з ДІСО'!J801/'Коефіцієнти АТО'!$R801,0)</f>
        <v>20</v>
      </c>
      <c r="M801" s="40">
        <f>ROUNDUP('Дані з ДІСО'!K801/'Коефіцієнти АТО'!$R801,0)</f>
        <v>26</v>
      </c>
      <c r="N801" s="40">
        <f>ROUNDUP('Дані з ДІСО'!L801/'Коефіцієнти АТО'!$R801,0)</f>
        <v>5</v>
      </c>
      <c r="O801" s="59">
        <f>(L801*Параметри!$K$32+M801*Параметри!$L$32+N801*Параметри!$M$32)/18</f>
        <v>82.65</v>
      </c>
      <c r="P801" s="41">
        <f>IF(H801=0,"",'Дані з ДІСО'!Y801/H801)</f>
        <v>0</v>
      </c>
      <c r="Q801" s="29">
        <f>IF(H801=0,"",(1+0.25*P801)*O801*Параметри!$K$51)</f>
        <v>16928.390433860401</v>
      </c>
      <c r="R801" s="29">
        <f>IF(H801=0,"",Q801*'Коефіцієнти АТО'!T801)</f>
        <v>287.78263737562685</v>
      </c>
      <c r="S801" s="29">
        <f>IF(H801=0,"",H801*(1+0.25*P801)*Параметри!$K$66*Параметри!$K$20/1000)</f>
        <v>0</v>
      </c>
      <c r="T801" s="29">
        <f>IF(H801=0,"",H801*(1+0.25*P801)*'Коефіцієнти АТО'!$S801*Параметри!$K$20/1000)</f>
        <v>3625.7480628992666</v>
      </c>
      <c r="U801" s="29">
        <f t="shared" si="111"/>
        <v>20841.921134135293</v>
      </c>
      <c r="V801" s="29">
        <f t="shared" si="112"/>
        <v>20841.921134135293</v>
      </c>
      <c r="W801" s="40">
        <f>ROUNDUP('Дані з ДІСО'!P801/Параметри!$K$24,0)</f>
        <v>0</v>
      </c>
      <c r="X801" s="40">
        <f>ROUNDUP('Дані з ДІСО'!Q801/Параметри!$K$24,0)</f>
        <v>0</v>
      </c>
      <c r="Y801" s="40">
        <f>ROUNDUP('Дані з ДІСО'!R801/Параметри!$K$24,0)</f>
        <v>0</v>
      </c>
      <c r="Z801" s="59">
        <f>(W801*Параметри!$K$33+X801*Параметри!$L$33+Y801*Параметри!$M$33)/18</f>
        <v>0</v>
      </c>
      <c r="AA801" s="41">
        <f>IF(J801=0,0,'Дані з ДІСО'!AA801/J801)</f>
        <v>0</v>
      </c>
      <c r="AB801" s="29">
        <f>(1+0.25*AA801)*Z801*Параметри!$K$51</f>
        <v>0</v>
      </c>
      <c r="AC801" s="29">
        <f>AB801*'Коефіцієнти АТО'!U801</f>
        <v>0</v>
      </c>
      <c r="AD801" s="29">
        <f>J801*(1+0.25*AA801)*Параметри!$K$66*Параметри!$K$20/1000</f>
        <v>0</v>
      </c>
      <c r="AE801" s="29">
        <f>(1+0.25*AA801)*J801*'Коефіцієнти АТО'!S801*Параметри!$K$20/1000</f>
        <v>0</v>
      </c>
      <c r="AF801" s="29">
        <f t="shared" si="108"/>
        <v>0</v>
      </c>
      <c r="AG801" s="29">
        <v>0</v>
      </c>
      <c r="AH801" s="40">
        <v>17</v>
      </c>
      <c r="AI801" s="40">
        <v>0</v>
      </c>
      <c r="AJ801" s="40">
        <f t="shared" si="109"/>
        <v>0</v>
      </c>
      <c r="AK801" s="29">
        <f>(AH801+AI801)*(1+0.25*AJ801)*Параметри!$K$53</f>
        <v>3050.2976868320006</v>
      </c>
      <c r="AL801" s="29">
        <f>ROUNDUP(('Дані з ДІСО'!AU801+'Дані з ДІСО'!AW801)/Параметри!$K$28,0)</f>
        <v>0</v>
      </c>
      <c r="AM801" s="64">
        <f>AL801*Параметри!$M$35/18</f>
        <v>0</v>
      </c>
      <c r="AN801" s="29">
        <f>IF(AL801=0,0,'Дані з ДІСО'!AW801/SUM('Дані з ДІСО'!AU801,'Дані з ДІСО'!AW801))</f>
        <v>0</v>
      </c>
      <c r="AO801" s="29">
        <f>(1+0.25*AN801)*AM801*Параметри!$K$51</f>
        <v>0</v>
      </c>
      <c r="AP801" s="40">
        <f>ROUNDUP(('Дані з ДІСО'!AE801+'Дані не з ДІСО'!E801+'Дані не з ДІСО'!G801)/Параметри!$K$69,0)</f>
        <v>0</v>
      </c>
      <c r="AQ801" s="40">
        <f t="shared" si="113"/>
        <v>0</v>
      </c>
      <c r="AR801" s="40">
        <f>IF(AP801=0,0,('Дані з ДІСО'!AH801+'Дані не з ДІСО'!G801)/('Дані з ДІСО'!AE801+'Дані не з ДІСО'!E801+'Дані не з ДІСО'!G801))</f>
        <v>0</v>
      </c>
      <c r="AS801" s="29">
        <f>AQ801*(1+0.25*AR801)*Параметри!$K$51</f>
        <v>0</v>
      </c>
      <c r="AT801" s="40">
        <f>ROUNDUP('Дані з ДІСО'!AF801/Параметри!$K$70,0)</f>
        <v>0</v>
      </c>
      <c r="AU801" s="40">
        <f t="shared" si="114"/>
        <v>0</v>
      </c>
      <c r="AV801" s="40">
        <f>IF(AT801=0,0,'Дані з ДІСО'!AI801/'Дані з ДІСО'!AF801)</f>
        <v>0</v>
      </c>
      <c r="AW801" s="29">
        <f>AU801*(1+0.25*AV801)*Параметри!$K$51</f>
        <v>0</v>
      </c>
      <c r="AX801" s="40">
        <f>ROUNDUP('Дані з ДІСО'!AR801/Параметри!$K$29,0)</f>
        <v>0</v>
      </c>
      <c r="AY801" s="40">
        <f>ROUNDUP('Дані з ДІСО'!AS801/Параметри!$K$29,0)</f>
        <v>0</v>
      </c>
      <c r="AZ801" s="40">
        <f>ROUNDUP('Дані з ДІСО'!AT801/Параметри!$K$29,0)</f>
        <v>0</v>
      </c>
      <c r="BA801" s="64">
        <f>(AX801*Параметри!$K$32+AY801*Параметри!$L$32+AZ801*Параметри!$M$32)/18</f>
        <v>0</v>
      </c>
      <c r="BB801" s="29">
        <f>(BA801*Параметри!$K$51+SUM('Дані з ДІСО'!AR801:AT801)*Параметри!$K$48*Параметри!$K$20/1000)*Параметри!$K$74</f>
        <v>0</v>
      </c>
      <c r="BC801" s="40">
        <f>ROUNDUP(('Дані не з ДІСО'!I801+'Дані не з ДІСО'!K801)/Параметри!$K$26,0)</f>
        <v>0</v>
      </c>
      <c r="BD801" s="29">
        <f>BC801*Параметри!$M$36/18</f>
        <v>0</v>
      </c>
      <c r="BE801" s="40">
        <f>IF(BC801=0,0,'Дані не з ДІСО'!K801/('Дані не з ДІСО'!I801+'Дані не з ДІСО'!K801))</f>
        <v>0</v>
      </c>
      <c r="BF801" s="29">
        <f>(1+0.25*BE801)*BD801*Параметри!$K$51</f>
        <v>0</v>
      </c>
      <c r="BG801" s="40">
        <f>ROUNDUP('Дані не з ДІСО'!M801/Параметри!$K$27,0)</f>
        <v>0</v>
      </c>
      <c r="BH801" s="40">
        <f>BG801*Параметри!$M$37/18</f>
        <v>0</v>
      </c>
      <c r="BI801" s="29">
        <f>BH801*Параметри!$K$51</f>
        <v>0</v>
      </c>
      <c r="BJ801" s="29">
        <f>'Дані не з ДІСО'!N801*Параметри!$K$76</f>
        <v>0</v>
      </c>
      <c r="BK801" s="40">
        <f>ROUNDUP('Дані з ДІСО'!V801/Параметри!$K$25,0)</f>
        <v>0</v>
      </c>
      <c r="BL801" s="40">
        <f>ROUNDUP('Дані з ДІСО'!W801/Параметри!$K$25,0)</f>
        <v>0</v>
      </c>
      <c r="BM801" s="40">
        <f>ROUNDUP('Дані з ДІСО'!X801/Параметри!$K$25,0)</f>
        <v>0</v>
      </c>
      <c r="BN801" s="40">
        <f>(BK801*Параметри!$K$34+BL801*Параметри!$L$34+BM801*Параметри!$M$34)/18</f>
        <v>0</v>
      </c>
      <c r="BO801" s="40">
        <f>IF(K801=0,0,'Дані з ДІСО'!AC801/K801)</f>
        <v>0</v>
      </c>
      <c r="BP801" s="29">
        <f>(1+0.25*BO801)*BN801*Параметри!$K$51</f>
        <v>0</v>
      </c>
      <c r="BQ801" s="29">
        <f>BP801*'Коефіцієнти АТО'!U801</f>
        <v>0</v>
      </c>
      <c r="BR801" s="29">
        <f>K801*(1+0.25*BO801)*Параметри!$K$66*Параметри!$K$20/1000</f>
        <v>0</v>
      </c>
      <c r="BS801" s="29">
        <f>(1+0.25*BO801)*K801*'Коефіцієнти АТО'!S801*Параметри!$K$20/1000</f>
        <v>0</v>
      </c>
      <c r="BT801" s="29">
        <f t="shared" si="115"/>
        <v>0</v>
      </c>
      <c r="BU801" s="40">
        <f>ROUNDUP('Дані з ДІСО'!AG801/Параметри!$K$71,0)</f>
        <v>0</v>
      </c>
      <c r="BV801" s="40">
        <f t="shared" si="116"/>
        <v>0</v>
      </c>
      <c r="BW801" s="40">
        <f>IF('Дані з ДІСО'!AG801=0,0,'Дані з ДІСО'!AJ801/'Дані з ДІСО'!AG801)</f>
        <v>0</v>
      </c>
      <c r="BX801" s="29">
        <f>BV801*(1+0.25*BW801)*Параметри!$K$51</f>
        <v>0</v>
      </c>
      <c r="BY801" s="29">
        <f>ROUND(IF(Параметри!$K$77="No",CC801,CC801*Параметри!$K$78)+AG801,1)</f>
        <v>21503</v>
      </c>
      <c r="BZ801" s="29">
        <f>ROUND(IF(Параметри!$K$77="No",BF801,BF801*Параметри!$K$78),1)</f>
        <v>0</v>
      </c>
      <c r="CA801" s="29">
        <f>ROUND(IF(Параметри!$K$77="No",BI801,BI801*Параметри!$K$78),1)</f>
        <v>0</v>
      </c>
      <c r="CB801" s="29">
        <f>ROUND(IF(Параметри!$K$77="No",BJ801,BJ801*Параметри!$K$78),1)</f>
        <v>0</v>
      </c>
      <c r="CC801" s="29">
        <f t="shared" si="110"/>
        <v>23892.218820967293</v>
      </c>
    </row>
    <row r="802" spans="1:81">
      <c r="A802" s="9">
        <v>801</v>
      </c>
      <c r="B802" s="9" t="s">
        <v>3151</v>
      </c>
      <c r="C802" s="9" t="s">
        <v>3151</v>
      </c>
      <c r="D802" s="9" t="s">
        <v>3887</v>
      </c>
      <c r="E802" s="9" t="s">
        <v>29</v>
      </c>
      <c r="F802" s="9" t="s">
        <v>3896</v>
      </c>
      <c r="G802" s="9" t="s">
        <v>1678</v>
      </c>
      <c r="H802" s="29">
        <f>SUM('Дані з ДІСО'!J802:L802)</f>
        <v>1378</v>
      </c>
      <c r="I802" s="29">
        <f>SUM('Дані з ДІСО'!G802:I802)</f>
        <v>64</v>
      </c>
      <c r="J802" s="29">
        <f>SUM('Дані з ДІСО'!P802:R802)</f>
        <v>0</v>
      </c>
      <c r="K802" s="29">
        <f>SUM('Дані з ДІСО'!V802:X802)</f>
        <v>0</v>
      </c>
      <c r="L802" s="40">
        <f>ROUNDUP('Дані з ДІСО'!J802/'Коефіцієнти АТО'!$R802,0)</f>
        <v>29</v>
      </c>
      <c r="M802" s="40">
        <f>ROUNDUP('Дані з ДІСО'!K802/'Коефіцієнти АТО'!$R802,0)</f>
        <v>40</v>
      </c>
      <c r="N802" s="40">
        <f>ROUNDUP('Дані з ДІСО'!L802/'Коефіцієнти АТО'!$R802,0)</f>
        <v>8</v>
      </c>
      <c r="O802" s="59">
        <f>(L802*Параметри!$K$32+M802*Параметри!$L$32+N802*Параметри!$M$32)/18</f>
        <v>125.5</v>
      </c>
      <c r="P802" s="41">
        <f>IF(H802=0,"",'Дані з ДІСО'!Y802/H802)</f>
        <v>0</v>
      </c>
      <c r="Q802" s="29">
        <f>IF(H802=0,"",(1+0.25*P802)*O802*Параметри!$K$51)</f>
        <v>25704.936472467998</v>
      </c>
      <c r="R802" s="29">
        <f>IF(H802=0,"",Q802*'Коефіцієнти АТО'!T802)</f>
        <v>436.98392003195602</v>
      </c>
      <c r="S802" s="29">
        <f>IF(H802=0,"",H802*(1+0.25*P802)*Параметри!$K$66*Параметри!$K$20/1000)</f>
        <v>0</v>
      </c>
      <c r="T802" s="29">
        <f>IF(H802=0,"",H802*(1+0.25*P802)*'Коефіцієнти АТО'!$S802*Параметри!$K$20/1000)</f>
        <v>4327.714510270388</v>
      </c>
      <c r="U802" s="29">
        <f t="shared" si="111"/>
        <v>30469.63490277034</v>
      </c>
      <c r="V802" s="29">
        <f t="shared" si="112"/>
        <v>30469.63490277034</v>
      </c>
      <c r="W802" s="40">
        <f>ROUNDUP('Дані з ДІСО'!P802/Параметри!$K$24,0)</f>
        <v>0</v>
      </c>
      <c r="X802" s="40">
        <f>ROUNDUP('Дані з ДІСО'!Q802/Параметри!$K$24,0)</f>
        <v>0</v>
      </c>
      <c r="Y802" s="40">
        <f>ROUNDUP('Дані з ДІСО'!R802/Параметри!$K$24,0)</f>
        <v>0</v>
      </c>
      <c r="Z802" s="59">
        <f>(W802*Параметри!$K$33+X802*Параметри!$L$33+Y802*Параметри!$M$33)/18</f>
        <v>0</v>
      </c>
      <c r="AA802" s="41">
        <f>IF(J802=0,0,'Дані з ДІСО'!AA802/J802)</f>
        <v>0</v>
      </c>
      <c r="AB802" s="29">
        <f>(1+0.25*AA802)*Z802*Параметри!$K$51</f>
        <v>0</v>
      </c>
      <c r="AC802" s="29">
        <f>AB802*'Коефіцієнти АТО'!U802</f>
        <v>0</v>
      </c>
      <c r="AD802" s="29">
        <f>J802*(1+0.25*AA802)*Параметри!$K$66*Параметри!$K$20/1000</f>
        <v>0</v>
      </c>
      <c r="AE802" s="29">
        <f>(1+0.25*AA802)*J802*'Коефіцієнти АТО'!S802*Параметри!$K$20/1000</f>
        <v>0</v>
      </c>
      <c r="AF802" s="29">
        <f t="shared" si="108"/>
        <v>0</v>
      </c>
      <c r="AG802" s="29">
        <v>0</v>
      </c>
      <c r="AH802" s="40">
        <v>24</v>
      </c>
      <c r="AI802" s="40">
        <v>0</v>
      </c>
      <c r="AJ802" s="40">
        <f t="shared" si="109"/>
        <v>0</v>
      </c>
      <c r="AK802" s="29">
        <f>(AH802+AI802)*(1+0.25*AJ802)*Параметри!$K$53</f>
        <v>4306.3026167040007</v>
      </c>
      <c r="AL802" s="29">
        <f>ROUNDUP(('Дані з ДІСО'!AU802+'Дані з ДІСО'!AW802)/Параметри!$K$28,0)</f>
        <v>4</v>
      </c>
      <c r="AM802" s="64">
        <f>AL802*Параметри!$M$35/18</f>
        <v>5.1111111111111107</v>
      </c>
      <c r="AN802" s="29">
        <f>IF(AL802=0,0,'Дані з ДІСО'!AW802/SUM('Дані з ДІСО'!AU802,'Дані з ДІСО'!AW802))</f>
        <v>0</v>
      </c>
      <c r="AO802" s="29">
        <f>(1+0.25*AN802)*AM802*Параметри!$K$51</f>
        <v>1046.858855895111</v>
      </c>
      <c r="AP802" s="40">
        <f>ROUNDUP(('Дані з ДІСО'!AE802+'Дані не з ДІСО'!E802+'Дані не з ДІСО'!G802)/Параметри!$K$69,0)</f>
        <v>0</v>
      </c>
      <c r="AQ802" s="40">
        <f t="shared" si="113"/>
        <v>0</v>
      </c>
      <c r="AR802" s="40">
        <f>IF(AP802=0,0,('Дані з ДІСО'!AH802+'Дані не з ДІСО'!G802)/('Дані з ДІСО'!AE802+'Дані не з ДІСО'!E802+'Дані не з ДІСО'!G802))</f>
        <v>0</v>
      </c>
      <c r="AS802" s="29">
        <f>AQ802*(1+0.25*AR802)*Параметри!$K$51</f>
        <v>0</v>
      </c>
      <c r="AT802" s="40">
        <f>ROUNDUP('Дані з ДІСО'!AF802/Параметри!$K$70,0)</f>
        <v>0</v>
      </c>
      <c r="AU802" s="40">
        <f t="shared" si="114"/>
        <v>0</v>
      </c>
      <c r="AV802" s="40">
        <f>IF(AT802=0,0,'Дані з ДІСО'!AI802/'Дані з ДІСО'!AF802)</f>
        <v>0</v>
      </c>
      <c r="AW802" s="29">
        <f>AU802*(1+0.25*AV802)*Параметри!$K$51</f>
        <v>0</v>
      </c>
      <c r="AX802" s="40">
        <f>ROUNDUP('Дані з ДІСО'!AR802/Параметри!$K$29,0)</f>
        <v>0</v>
      </c>
      <c r="AY802" s="40">
        <f>ROUNDUP('Дані з ДІСО'!AS802/Параметри!$K$29,0)</f>
        <v>0</v>
      </c>
      <c r="AZ802" s="40">
        <f>ROUNDUP('Дані з ДІСО'!AT802/Параметри!$K$29,0)</f>
        <v>0</v>
      </c>
      <c r="BA802" s="64">
        <f>(AX802*Параметри!$K$32+AY802*Параметри!$L$32+AZ802*Параметри!$M$32)/18</f>
        <v>0</v>
      </c>
      <c r="BB802" s="29">
        <f>(BA802*Параметри!$K$51+SUM('Дані з ДІСО'!AR802:AT802)*Параметри!$K$48*Параметри!$K$20/1000)*Параметри!$K$74</f>
        <v>0</v>
      </c>
      <c r="BC802" s="40">
        <f>ROUNDUP(('Дані не з ДІСО'!I802+'Дані не з ДІСО'!K802)/Параметри!$K$26,0)</f>
        <v>0</v>
      </c>
      <c r="BD802" s="29">
        <f>BC802*Параметри!$M$36/18</f>
        <v>0</v>
      </c>
      <c r="BE802" s="40">
        <f>IF(BC802=0,0,'Дані не з ДІСО'!K802/('Дані не з ДІСО'!I802+'Дані не з ДІСО'!K802))</f>
        <v>0</v>
      </c>
      <c r="BF802" s="29">
        <f>(1+0.25*BE802)*BD802*Параметри!$K$51</f>
        <v>0</v>
      </c>
      <c r="BG802" s="40">
        <f>ROUNDUP('Дані не з ДІСО'!M802/Параметри!$K$27,0)</f>
        <v>0</v>
      </c>
      <c r="BH802" s="40">
        <f>BG802*Параметри!$M$37/18</f>
        <v>0</v>
      </c>
      <c r="BI802" s="29">
        <f>BH802*Параметри!$K$51</f>
        <v>0</v>
      </c>
      <c r="BJ802" s="29">
        <f>'Дані не з ДІСО'!N802*Параметри!$K$76</f>
        <v>0</v>
      </c>
      <c r="BK802" s="40">
        <f>ROUNDUP('Дані з ДІСО'!V802/Параметри!$K$25,0)</f>
        <v>0</v>
      </c>
      <c r="BL802" s="40">
        <f>ROUNDUP('Дані з ДІСО'!W802/Параметри!$K$25,0)</f>
        <v>0</v>
      </c>
      <c r="BM802" s="40">
        <f>ROUNDUP('Дані з ДІСО'!X802/Параметри!$K$25,0)</f>
        <v>0</v>
      </c>
      <c r="BN802" s="40">
        <f>(BK802*Параметри!$K$34+BL802*Параметри!$L$34+BM802*Параметри!$M$34)/18</f>
        <v>0</v>
      </c>
      <c r="BO802" s="40">
        <f>IF(K802=0,0,'Дані з ДІСО'!AC802/K802)</f>
        <v>0</v>
      </c>
      <c r="BP802" s="29">
        <f>(1+0.25*BO802)*BN802*Параметри!$K$51</f>
        <v>0</v>
      </c>
      <c r="BQ802" s="29">
        <f>BP802*'Коефіцієнти АТО'!U802</f>
        <v>0</v>
      </c>
      <c r="BR802" s="29">
        <f>K802*(1+0.25*BO802)*Параметри!$K$66*Параметри!$K$20/1000</f>
        <v>0</v>
      </c>
      <c r="BS802" s="29">
        <f>(1+0.25*BO802)*K802*'Коефіцієнти АТО'!S802*Параметри!$K$20/1000</f>
        <v>0</v>
      </c>
      <c r="BT802" s="29">
        <f t="shared" si="115"/>
        <v>0</v>
      </c>
      <c r="BU802" s="40">
        <f>ROUNDUP('Дані з ДІСО'!AG802/Параметри!$K$71,0)</f>
        <v>0</v>
      </c>
      <c r="BV802" s="40">
        <f t="shared" si="116"/>
        <v>0</v>
      </c>
      <c r="BW802" s="40">
        <f>IF('Дані з ДІСО'!AG802=0,0,'Дані з ДІСО'!AJ802/'Дані з ДІСО'!AG802)</f>
        <v>0</v>
      </c>
      <c r="BX802" s="29">
        <f>BV802*(1+0.25*BW802)*Параметри!$K$51</f>
        <v>0</v>
      </c>
      <c r="BY802" s="29">
        <f>ROUND(IF(Параметри!$K$77="No",CC802,CC802*Параметри!$K$78)+AG802,1)</f>
        <v>32240.5</v>
      </c>
      <c r="BZ802" s="29">
        <f>ROUND(IF(Параметри!$K$77="No",BF802,BF802*Параметри!$K$78),1)</f>
        <v>0</v>
      </c>
      <c r="CA802" s="29">
        <f>ROUND(IF(Параметри!$K$77="No",BI802,BI802*Параметри!$K$78),1)</f>
        <v>0</v>
      </c>
      <c r="CB802" s="29">
        <f>ROUND(IF(Параметри!$K$77="No",BJ802,BJ802*Параметри!$K$78),1)</f>
        <v>0</v>
      </c>
      <c r="CC802" s="29">
        <f t="shared" si="110"/>
        <v>35822.796375369449</v>
      </c>
    </row>
    <row r="803" spans="1:81">
      <c r="A803" s="9">
        <v>802</v>
      </c>
      <c r="B803" s="9" t="s">
        <v>3148</v>
      </c>
      <c r="C803" s="9" t="s">
        <v>3148</v>
      </c>
      <c r="D803" s="9" t="s">
        <v>3887</v>
      </c>
      <c r="E803" s="9" t="s">
        <v>24</v>
      </c>
      <c r="F803" s="9" t="s">
        <v>3897</v>
      </c>
      <c r="G803" s="9" t="s">
        <v>1680</v>
      </c>
      <c r="H803" s="29">
        <f>SUM('Дані з ДІСО'!J803:L803)</f>
        <v>959</v>
      </c>
      <c r="I803" s="29">
        <f>SUM('Дані з ДІСО'!G803:I803)</f>
        <v>78</v>
      </c>
      <c r="J803" s="29">
        <f>SUM('Дані з ДІСО'!P803:R803)</f>
        <v>0</v>
      </c>
      <c r="K803" s="29">
        <f>SUM('Дані з ДІСО'!V803:X803)</f>
        <v>0</v>
      </c>
      <c r="L803" s="40">
        <f>ROUNDUP('Дані з ДІСО'!J803/'Коефіцієнти АТО'!$R803,0)</f>
        <v>31</v>
      </c>
      <c r="M803" s="40">
        <f>ROUNDUP('Дані з ДІСО'!K803/'Коефіцієнти АТО'!$R803,0)</f>
        <v>39</v>
      </c>
      <c r="N803" s="40">
        <f>ROUNDUP('Дані з ДІСО'!L803/'Коефіцієнти АТО'!$R803,0)</f>
        <v>12</v>
      </c>
      <c r="O803" s="59">
        <f>(L803*Параметри!$K$32+M803*Параметри!$L$32+N803*Параметри!$M$32)/18</f>
        <v>134.12777777777779</v>
      </c>
      <c r="P803" s="41">
        <f>IF(H803=0,"",'Дані з ДІСО'!Y803/H803)</f>
        <v>0</v>
      </c>
      <c r="Q803" s="29">
        <f>IF(H803=0,"",(1+0.25*P803)*O803*Параметри!$K$51)</f>
        <v>27472.079736821379</v>
      </c>
      <c r="R803" s="29">
        <f>IF(H803=0,"",Q803*'Коефіцієнти АТО'!T803)</f>
        <v>467.02535552596345</v>
      </c>
      <c r="S803" s="29">
        <f>IF(H803=0,"",H803*(1+0.25*P803)*Параметри!$K$66*Параметри!$K$20/1000)</f>
        <v>0</v>
      </c>
      <c r="T803" s="29">
        <f>IF(H803=0,"",H803*(1+0.25*P803)*'Коефіцієнти АТО'!$S803*Параметри!$K$20/1000)</f>
        <v>4837.1540971437098</v>
      </c>
      <c r="U803" s="29">
        <f t="shared" si="111"/>
        <v>32776.259189491051</v>
      </c>
      <c r="V803" s="29">
        <f t="shared" si="112"/>
        <v>32776.259189491051</v>
      </c>
      <c r="W803" s="40">
        <f>ROUNDUP('Дані з ДІСО'!P803/Параметри!$K$24,0)</f>
        <v>0</v>
      </c>
      <c r="X803" s="40">
        <f>ROUNDUP('Дані з ДІСО'!Q803/Параметри!$K$24,0)</f>
        <v>0</v>
      </c>
      <c r="Y803" s="40">
        <f>ROUNDUP('Дані з ДІСО'!R803/Параметри!$K$24,0)</f>
        <v>0</v>
      </c>
      <c r="Z803" s="59">
        <f>(W803*Параметри!$K$33+X803*Параметри!$L$33+Y803*Параметри!$M$33)/18</f>
        <v>0</v>
      </c>
      <c r="AA803" s="41">
        <f>IF(J803=0,0,'Дані з ДІСО'!AA803/J803)</f>
        <v>0</v>
      </c>
      <c r="AB803" s="29">
        <f>(1+0.25*AA803)*Z803*Параметри!$K$51</f>
        <v>0</v>
      </c>
      <c r="AC803" s="29">
        <f>AB803*'Коефіцієнти АТО'!U803</f>
        <v>0</v>
      </c>
      <c r="AD803" s="29">
        <f>J803*(1+0.25*AA803)*Параметри!$K$66*Параметри!$K$20/1000</f>
        <v>0</v>
      </c>
      <c r="AE803" s="29">
        <f>(1+0.25*AA803)*J803*'Коефіцієнти АТО'!S803*Параметри!$K$20/1000</f>
        <v>0</v>
      </c>
      <c r="AF803" s="29">
        <f t="shared" si="108"/>
        <v>0</v>
      </c>
      <c r="AG803" s="29">
        <v>0</v>
      </c>
      <c r="AH803" s="40">
        <v>7</v>
      </c>
      <c r="AI803" s="40">
        <v>0</v>
      </c>
      <c r="AJ803" s="40">
        <f t="shared" si="109"/>
        <v>0</v>
      </c>
      <c r="AK803" s="29">
        <f>(AH803+AI803)*(1+0.25*AJ803)*Параметри!$K$53</f>
        <v>1256.0049298720003</v>
      </c>
      <c r="AL803" s="29">
        <f>ROUNDUP(('Дані з ДІСО'!AU803+'Дані з ДІСО'!AW803)/Параметри!$K$28,0)</f>
        <v>0</v>
      </c>
      <c r="AM803" s="64">
        <f>AL803*Параметри!$M$35/18</f>
        <v>0</v>
      </c>
      <c r="AN803" s="29">
        <f>IF(AL803=0,0,'Дані з ДІСО'!AW803/SUM('Дані з ДІСО'!AU803,'Дані з ДІСО'!AW803))</f>
        <v>0</v>
      </c>
      <c r="AO803" s="29">
        <f>(1+0.25*AN803)*AM803*Параметри!$K$51</f>
        <v>0</v>
      </c>
      <c r="AP803" s="40">
        <f>ROUNDUP(('Дані з ДІСО'!AE803+'Дані не з ДІСО'!E803+'Дані не з ДІСО'!G803)/Параметри!$K$69,0)</f>
        <v>0</v>
      </c>
      <c r="AQ803" s="40">
        <f t="shared" si="113"/>
        <v>0</v>
      </c>
      <c r="AR803" s="40">
        <f>IF(AP803=0,0,('Дані з ДІСО'!AH803+'Дані не з ДІСО'!G803)/('Дані з ДІСО'!AE803+'Дані не з ДІСО'!E803+'Дані не з ДІСО'!G803))</f>
        <v>0</v>
      </c>
      <c r="AS803" s="29">
        <f>AQ803*(1+0.25*AR803)*Параметри!$K$51</f>
        <v>0</v>
      </c>
      <c r="AT803" s="40">
        <f>ROUNDUP('Дані з ДІСО'!AF803/Параметри!$K$70,0)</f>
        <v>0</v>
      </c>
      <c r="AU803" s="40">
        <f t="shared" si="114"/>
        <v>0</v>
      </c>
      <c r="AV803" s="40">
        <f>IF(AT803=0,0,'Дані з ДІСО'!AI803/'Дані з ДІСО'!AF803)</f>
        <v>0</v>
      </c>
      <c r="AW803" s="29">
        <f>AU803*(1+0.25*AV803)*Параметри!$K$51</f>
        <v>0</v>
      </c>
      <c r="AX803" s="40">
        <f>ROUNDUP('Дані з ДІСО'!AR803/Параметри!$K$29,0)</f>
        <v>0</v>
      </c>
      <c r="AY803" s="40">
        <f>ROUNDUP('Дані з ДІСО'!AS803/Параметри!$K$29,0)</f>
        <v>0</v>
      </c>
      <c r="AZ803" s="40">
        <f>ROUNDUP('Дані з ДІСО'!AT803/Параметри!$K$29,0)</f>
        <v>0</v>
      </c>
      <c r="BA803" s="64">
        <f>(AX803*Параметри!$K$32+AY803*Параметри!$L$32+AZ803*Параметри!$M$32)/18</f>
        <v>0</v>
      </c>
      <c r="BB803" s="29">
        <f>(BA803*Параметри!$K$51+SUM('Дані з ДІСО'!AR803:AT803)*Параметри!$K$48*Параметри!$K$20/1000)*Параметри!$K$74</f>
        <v>0</v>
      </c>
      <c r="BC803" s="40">
        <f>ROUNDUP(('Дані не з ДІСО'!I803+'Дані не з ДІСО'!K803)/Параметри!$K$26,0)</f>
        <v>0</v>
      </c>
      <c r="BD803" s="29">
        <f>BC803*Параметри!$M$36/18</f>
        <v>0</v>
      </c>
      <c r="BE803" s="40">
        <f>IF(BC803=0,0,'Дані не з ДІСО'!K803/('Дані не з ДІСО'!I803+'Дані не з ДІСО'!K803))</f>
        <v>0</v>
      </c>
      <c r="BF803" s="29">
        <f>(1+0.25*BE803)*BD803*Параметри!$K$51</f>
        <v>0</v>
      </c>
      <c r="BG803" s="40">
        <f>ROUNDUP('Дані не з ДІСО'!M803/Параметри!$K$27,0)</f>
        <v>0</v>
      </c>
      <c r="BH803" s="40">
        <f>BG803*Параметри!$M$37/18</f>
        <v>0</v>
      </c>
      <c r="BI803" s="29">
        <f>BH803*Параметри!$K$51</f>
        <v>0</v>
      </c>
      <c r="BJ803" s="29">
        <f>'Дані не з ДІСО'!N803*Параметри!$K$76</f>
        <v>0</v>
      </c>
      <c r="BK803" s="40">
        <f>ROUNDUP('Дані з ДІСО'!V803/Параметри!$K$25,0)</f>
        <v>0</v>
      </c>
      <c r="BL803" s="40">
        <f>ROUNDUP('Дані з ДІСО'!W803/Параметри!$K$25,0)</f>
        <v>0</v>
      </c>
      <c r="BM803" s="40">
        <f>ROUNDUP('Дані з ДІСО'!X803/Параметри!$K$25,0)</f>
        <v>0</v>
      </c>
      <c r="BN803" s="40">
        <f>(BK803*Параметри!$K$34+BL803*Параметри!$L$34+BM803*Параметри!$M$34)/18</f>
        <v>0</v>
      </c>
      <c r="BO803" s="40">
        <f>IF(K803=0,0,'Дані з ДІСО'!AC803/K803)</f>
        <v>0</v>
      </c>
      <c r="BP803" s="29">
        <f>(1+0.25*BO803)*BN803*Параметри!$K$51</f>
        <v>0</v>
      </c>
      <c r="BQ803" s="29">
        <f>BP803*'Коефіцієнти АТО'!U803</f>
        <v>0</v>
      </c>
      <c r="BR803" s="29">
        <f>K803*(1+0.25*BO803)*Параметри!$K$66*Параметри!$K$20/1000</f>
        <v>0</v>
      </c>
      <c r="BS803" s="29">
        <f>(1+0.25*BO803)*K803*'Коефіцієнти АТО'!S803*Параметри!$K$20/1000</f>
        <v>0</v>
      </c>
      <c r="BT803" s="29">
        <f t="shared" si="115"/>
        <v>0</v>
      </c>
      <c r="BU803" s="40">
        <f>ROUNDUP('Дані з ДІСО'!AG803/Параметри!$K$71,0)</f>
        <v>0</v>
      </c>
      <c r="BV803" s="40">
        <f t="shared" si="116"/>
        <v>0</v>
      </c>
      <c r="BW803" s="40">
        <f>IF('Дані з ДІСО'!AG803=0,0,'Дані з ДІСО'!AJ803/'Дані з ДІСО'!AG803)</f>
        <v>0</v>
      </c>
      <c r="BX803" s="29">
        <f>BV803*(1+0.25*BW803)*Параметри!$K$51</f>
        <v>0</v>
      </c>
      <c r="BY803" s="29">
        <f>ROUND(IF(Параметри!$K$77="No",CC803,CC803*Параметри!$K$78)+AG803,1)</f>
        <v>30629</v>
      </c>
      <c r="BZ803" s="29">
        <f>ROUND(IF(Параметри!$K$77="No",BF803,BF803*Параметри!$K$78),1)</f>
        <v>0</v>
      </c>
      <c r="CA803" s="29">
        <f>ROUND(IF(Параметри!$K$77="No",BI803,BI803*Параметри!$K$78),1)</f>
        <v>0</v>
      </c>
      <c r="CB803" s="29">
        <f>ROUND(IF(Параметри!$K$77="No",BJ803,BJ803*Параметри!$K$78),1)</f>
        <v>0</v>
      </c>
      <c r="CC803" s="29">
        <f t="shared" si="110"/>
        <v>34032.264119363048</v>
      </c>
    </row>
    <row r="804" spans="1:81">
      <c r="A804" s="9">
        <v>803</v>
      </c>
      <c r="B804" s="9" t="s">
        <v>3148</v>
      </c>
      <c r="C804" s="9" t="s">
        <v>3148</v>
      </c>
      <c r="D804" s="9" t="s">
        <v>3887</v>
      </c>
      <c r="E804" s="9" t="s">
        <v>24</v>
      </c>
      <c r="F804" s="9" t="s">
        <v>3898</v>
      </c>
      <c r="G804" s="9" t="s">
        <v>1682</v>
      </c>
      <c r="H804" s="29">
        <f>SUM('Дані з ДІСО'!J804:L804)</f>
        <v>1141</v>
      </c>
      <c r="I804" s="29">
        <f>SUM('Дані з ДІСО'!G804:I804)</f>
        <v>42</v>
      </c>
      <c r="J804" s="29">
        <f>SUM('Дані з ДІСО'!P804:R804)</f>
        <v>0</v>
      </c>
      <c r="K804" s="29">
        <f>SUM('Дані з ДІСО'!V804:X804)</f>
        <v>0</v>
      </c>
      <c r="L804" s="40">
        <f>ROUNDUP('Дані з ДІСО'!J804/'Коефіцієнти АТО'!$R804,0)</f>
        <v>24</v>
      </c>
      <c r="M804" s="40">
        <f>ROUNDUP('Дані з ДІСО'!K804/'Коефіцієнти АТО'!$R804,0)</f>
        <v>31</v>
      </c>
      <c r="N804" s="40">
        <f>ROUNDUP('Дані з ДІСО'!L804/'Коефіцієнти АТО'!$R804,0)</f>
        <v>9</v>
      </c>
      <c r="O804" s="59">
        <f>(L804*Параметри!$K$32+M804*Параметри!$L$32+N804*Параметри!$M$32)/18</f>
        <v>104.73333333333333</v>
      </c>
      <c r="P804" s="41">
        <f>IF(H804=0,"",'Дані з ДІСО'!Y804/H804)</f>
        <v>0</v>
      </c>
      <c r="Q804" s="29">
        <f>IF(H804=0,"",(1+0.25*P804)*O804*Параметри!$K$51)</f>
        <v>21451.503425363731</v>
      </c>
      <c r="R804" s="29">
        <f>IF(H804=0,"",Q804*'Коефіцієнти АТО'!T804)</f>
        <v>364.67555823118346</v>
      </c>
      <c r="S804" s="29">
        <f>IF(H804=0,"",H804*(1+0.25*P804)*Параметри!$K$66*Параметри!$K$20/1000)</f>
        <v>0</v>
      </c>
      <c r="T804" s="29">
        <f>IF(H804=0,"",H804*(1+0.25*P804)*'Коефіцієнти АТО'!$S804*Параметри!$K$20/1000)</f>
        <v>5755.1541447768222</v>
      </c>
      <c r="U804" s="29">
        <f t="shared" si="111"/>
        <v>27571.333128371738</v>
      </c>
      <c r="V804" s="29">
        <f t="shared" si="112"/>
        <v>27571.333128371738</v>
      </c>
      <c r="W804" s="40">
        <f>ROUNDUP('Дані з ДІСО'!P804/Параметри!$K$24,0)</f>
        <v>0</v>
      </c>
      <c r="X804" s="40">
        <f>ROUNDUP('Дані з ДІСО'!Q804/Параметри!$K$24,0)</f>
        <v>0</v>
      </c>
      <c r="Y804" s="40">
        <f>ROUNDUP('Дані з ДІСО'!R804/Параметри!$K$24,0)</f>
        <v>0</v>
      </c>
      <c r="Z804" s="59">
        <f>(W804*Параметри!$K$33+X804*Параметри!$L$33+Y804*Параметри!$M$33)/18</f>
        <v>0</v>
      </c>
      <c r="AA804" s="41">
        <f>IF(J804=0,0,'Дані з ДІСО'!AA804/J804)</f>
        <v>0</v>
      </c>
      <c r="AB804" s="29">
        <f>(1+0.25*AA804)*Z804*Параметри!$K$51</f>
        <v>0</v>
      </c>
      <c r="AC804" s="29">
        <f>AB804*'Коефіцієнти АТО'!U804</f>
        <v>0</v>
      </c>
      <c r="AD804" s="29">
        <f>J804*(1+0.25*AA804)*Параметри!$K$66*Параметри!$K$20/1000</f>
        <v>0</v>
      </c>
      <c r="AE804" s="29">
        <f>(1+0.25*AA804)*J804*'Коефіцієнти АТО'!S804*Параметри!$K$20/1000</f>
        <v>0</v>
      </c>
      <c r="AF804" s="29">
        <f t="shared" si="108"/>
        <v>0</v>
      </c>
      <c r="AG804" s="29">
        <v>0</v>
      </c>
      <c r="AH804" s="40">
        <v>13</v>
      </c>
      <c r="AI804" s="40">
        <v>0</v>
      </c>
      <c r="AJ804" s="40">
        <f t="shared" si="109"/>
        <v>0</v>
      </c>
      <c r="AK804" s="29">
        <f>(AH804+AI804)*(1+0.25*AJ804)*Параметри!$K$53</f>
        <v>2332.5805840480007</v>
      </c>
      <c r="AL804" s="29">
        <f>ROUNDUP(('Дані з ДІСО'!AU804+'Дані з ДІСО'!AW804)/Параметри!$K$28,0)</f>
        <v>0</v>
      </c>
      <c r="AM804" s="64">
        <f>AL804*Параметри!$M$35/18</f>
        <v>0</v>
      </c>
      <c r="AN804" s="29">
        <f>IF(AL804=0,0,'Дані з ДІСО'!AW804/SUM('Дані з ДІСО'!AU804,'Дані з ДІСО'!AW804))</f>
        <v>0</v>
      </c>
      <c r="AO804" s="29">
        <f>(1+0.25*AN804)*AM804*Параметри!$K$51</f>
        <v>0</v>
      </c>
      <c r="AP804" s="40">
        <f>ROUNDUP(('Дані з ДІСО'!AE804+'Дані не з ДІСО'!E804+'Дані не з ДІСО'!G804)/Параметри!$K$69,0)</f>
        <v>0</v>
      </c>
      <c r="AQ804" s="40">
        <f t="shared" si="113"/>
        <v>0</v>
      </c>
      <c r="AR804" s="40">
        <f>IF(AP804=0,0,('Дані з ДІСО'!AH804+'Дані не з ДІСО'!G804)/('Дані з ДІСО'!AE804+'Дані не з ДІСО'!E804+'Дані не з ДІСО'!G804))</f>
        <v>0</v>
      </c>
      <c r="AS804" s="29">
        <f>AQ804*(1+0.25*AR804)*Параметри!$K$51</f>
        <v>0</v>
      </c>
      <c r="AT804" s="40">
        <f>ROUNDUP('Дані з ДІСО'!AF804/Параметри!$K$70,0)</f>
        <v>0</v>
      </c>
      <c r="AU804" s="40">
        <f t="shared" si="114"/>
        <v>0</v>
      </c>
      <c r="AV804" s="40">
        <f>IF(AT804=0,0,'Дані з ДІСО'!AI804/'Дані з ДІСО'!AF804)</f>
        <v>0</v>
      </c>
      <c r="AW804" s="29">
        <f>AU804*(1+0.25*AV804)*Параметри!$K$51</f>
        <v>0</v>
      </c>
      <c r="AX804" s="40">
        <f>ROUNDUP('Дані з ДІСО'!AR804/Параметри!$K$29,0)</f>
        <v>0</v>
      </c>
      <c r="AY804" s="40">
        <f>ROUNDUP('Дані з ДІСО'!AS804/Параметри!$K$29,0)</f>
        <v>0</v>
      </c>
      <c r="AZ804" s="40">
        <f>ROUNDUP('Дані з ДІСО'!AT804/Параметри!$K$29,0)</f>
        <v>0</v>
      </c>
      <c r="BA804" s="64">
        <f>(AX804*Параметри!$K$32+AY804*Параметри!$L$32+AZ804*Параметри!$M$32)/18</f>
        <v>0</v>
      </c>
      <c r="BB804" s="29">
        <f>(BA804*Параметри!$K$51+SUM('Дані з ДІСО'!AR804:AT804)*Параметри!$K$48*Параметри!$K$20/1000)*Параметри!$K$74</f>
        <v>0</v>
      </c>
      <c r="BC804" s="40">
        <f>ROUNDUP(('Дані не з ДІСО'!I804+'Дані не з ДІСО'!K804)/Параметри!$K$26,0)</f>
        <v>0</v>
      </c>
      <c r="BD804" s="29">
        <f>BC804*Параметри!$M$36/18</f>
        <v>0</v>
      </c>
      <c r="BE804" s="40">
        <f>IF(BC804=0,0,'Дані не з ДІСО'!K804/('Дані не з ДІСО'!I804+'Дані не з ДІСО'!K804))</f>
        <v>0</v>
      </c>
      <c r="BF804" s="29">
        <f>(1+0.25*BE804)*BD804*Параметри!$K$51</f>
        <v>0</v>
      </c>
      <c r="BG804" s="40">
        <f>ROUNDUP('Дані не з ДІСО'!M804/Параметри!$K$27,0)</f>
        <v>0</v>
      </c>
      <c r="BH804" s="40">
        <f>BG804*Параметри!$M$37/18</f>
        <v>0</v>
      </c>
      <c r="BI804" s="29">
        <f>BH804*Параметри!$K$51</f>
        <v>0</v>
      </c>
      <c r="BJ804" s="29">
        <f>'Дані не з ДІСО'!N804*Параметри!$K$76</f>
        <v>0</v>
      </c>
      <c r="BK804" s="40">
        <f>ROUNDUP('Дані з ДІСО'!V804/Параметри!$K$25,0)</f>
        <v>0</v>
      </c>
      <c r="BL804" s="40">
        <f>ROUNDUP('Дані з ДІСО'!W804/Параметри!$K$25,0)</f>
        <v>0</v>
      </c>
      <c r="BM804" s="40">
        <f>ROUNDUP('Дані з ДІСО'!X804/Параметри!$K$25,0)</f>
        <v>0</v>
      </c>
      <c r="BN804" s="40">
        <f>(BK804*Параметри!$K$34+BL804*Параметри!$L$34+BM804*Параметри!$M$34)/18</f>
        <v>0</v>
      </c>
      <c r="BO804" s="40">
        <f>IF(K804=0,0,'Дані з ДІСО'!AC804/K804)</f>
        <v>0</v>
      </c>
      <c r="BP804" s="29">
        <f>(1+0.25*BO804)*BN804*Параметри!$K$51</f>
        <v>0</v>
      </c>
      <c r="BQ804" s="29">
        <f>BP804*'Коефіцієнти АТО'!U804</f>
        <v>0</v>
      </c>
      <c r="BR804" s="29">
        <f>K804*(1+0.25*BO804)*Параметри!$K$66*Параметри!$K$20/1000</f>
        <v>0</v>
      </c>
      <c r="BS804" s="29">
        <f>(1+0.25*BO804)*K804*'Коефіцієнти АТО'!S804*Параметри!$K$20/1000</f>
        <v>0</v>
      </c>
      <c r="BT804" s="29">
        <f t="shared" si="115"/>
        <v>0</v>
      </c>
      <c r="BU804" s="40">
        <f>ROUNDUP('Дані з ДІСО'!AG804/Параметри!$K$71,0)</f>
        <v>0</v>
      </c>
      <c r="BV804" s="40">
        <f t="shared" si="116"/>
        <v>0</v>
      </c>
      <c r="BW804" s="40">
        <f>IF('Дані з ДІСО'!AG804=0,0,'Дані з ДІСО'!AJ804/'Дані з ДІСО'!AG804)</f>
        <v>0</v>
      </c>
      <c r="BX804" s="29">
        <f>BV804*(1+0.25*BW804)*Параметри!$K$51</f>
        <v>0</v>
      </c>
      <c r="BY804" s="29">
        <f>ROUND(IF(Параметри!$K$77="No",CC804,CC804*Параметри!$K$78)+AG804,1)</f>
        <v>26913.5</v>
      </c>
      <c r="BZ804" s="29">
        <f>ROUND(IF(Параметри!$K$77="No",BF804,BF804*Параметри!$K$78),1)</f>
        <v>0</v>
      </c>
      <c r="CA804" s="29">
        <f>ROUND(IF(Параметри!$K$77="No",BI804,BI804*Параметри!$K$78),1)</f>
        <v>0</v>
      </c>
      <c r="CB804" s="29">
        <f>ROUND(IF(Параметри!$K$77="No",BJ804,BJ804*Параметри!$K$78),1)</f>
        <v>0</v>
      </c>
      <c r="CC804" s="29">
        <f t="shared" si="110"/>
        <v>29903.913712419737</v>
      </c>
    </row>
    <row r="805" spans="1:81">
      <c r="A805" s="9">
        <v>804</v>
      </c>
      <c r="B805" s="9" t="s">
        <v>3148</v>
      </c>
      <c r="C805" s="9" t="s">
        <v>3148</v>
      </c>
      <c r="D805" s="9" t="s">
        <v>3887</v>
      </c>
      <c r="E805" s="9" t="s">
        <v>24</v>
      </c>
      <c r="F805" s="9" t="s">
        <v>3899</v>
      </c>
      <c r="G805" s="9" t="s">
        <v>1684</v>
      </c>
      <c r="H805" s="29">
        <f>SUM('Дані з ДІСО'!J805:L805)</f>
        <v>1952</v>
      </c>
      <c r="I805" s="29">
        <f>SUM('Дані з ДІСО'!G805:I805)</f>
        <v>135</v>
      </c>
      <c r="J805" s="29">
        <f>SUM('Дані з ДІСО'!P805:R805)</f>
        <v>0</v>
      </c>
      <c r="K805" s="29">
        <f>SUM('Дані з ДІСО'!V805:X805)</f>
        <v>0</v>
      </c>
      <c r="L805" s="40">
        <f>ROUNDUP('Дані з ДІСО'!J805/'Коефіцієнти АТО'!$R805,0)</f>
        <v>61</v>
      </c>
      <c r="M805" s="40">
        <f>ROUNDUP('Дані з ДІСО'!K805/'Коефіцієнти АТО'!$R805,0)</f>
        <v>91</v>
      </c>
      <c r="N805" s="40">
        <f>ROUNDUP('Дані з ДІСО'!L805/'Коефіцієнти АТО'!$R805,0)</f>
        <v>12</v>
      </c>
      <c r="O805" s="59">
        <f>(L805*Параметри!$K$32+M805*Параметри!$L$32+N805*Параметри!$M$32)/18</f>
        <v>266.92777777777781</v>
      </c>
      <c r="P805" s="41">
        <f>IF(H805=0,"",'Дані з ДІСО'!Y805/H805)</f>
        <v>0</v>
      </c>
      <c r="Q805" s="29">
        <f>IF(H805=0,"",(1+0.25*P805)*O805*Параметри!$K$51)</f>
        <v>54672.203749122185</v>
      </c>
      <c r="R805" s="29">
        <f>IF(H805=0,"",Q805*'Коефіцієнти АТО'!T805)</f>
        <v>929.42746373507725</v>
      </c>
      <c r="S805" s="29">
        <f>IF(H805=0,"",H805*(1+0.25*P805)*Параметри!$K$66*Параметри!$K$20/1000)</f>
        <v>0</v>
      </c>
      <c r="T805" s="29">
        <f>IF(H805=0,"",H805*(1+0.25*P805)*'Коефіцієнти АТО'!$S805*Параметри!$K$20/1000)</f>
        <v>9845.8027086804159</v>
      </c>
      <c r="U805" s="29">
        <f t="shared" si="111"/>
        <v>65447.433921537675</v>
      </c>
      <c r="V805" s="29">
        <f t="shared" si="112"/>
        <v>65447.433921537675</v>
      </c>
      <c r="W805" s="40">
        <f>ROUNDUP('Дані з ДІСО'!P805/Параметри!$K$24,0)</f>
        <v>0</v>
      </c>
      <c r="X805" s="40">
        <f>ROUNDUP('Дані з ДІСО'!Q805/Параметри!$K$24,0)</f>
        <v>0</v>
      </c>
      <c r="Y805" s="40">
        <f>ROUNDUP('Дані з ДІСО'!R805/Параметри!$K$24,0)</f>
        <v>0</v>
      </c>
      <c r="Z805" s="59">
        <f>(W805*Параметри!$K$33+X805*Параметри!$L$33+Y805*Параметри!$M$33)/18</f>
        <v>0</v>
      </c>
      <c r="AA805" s="41">
        <f>IF(J805=0,0,'Дані з ДІСО'!AA805/J805)</f>
        <v>0</v>
      </c>
      <c r="AB805" s="29">
        <f>(1+0.25*AA805)*Z805*Параметри!$K$51</f>
        <v>0</v>
      </c>
      <c r="AC805" s="29">
        <f>AB805*'Коефіцієнти АТО'!U805</f>
        <v>0</v>
      </c>
      <c r="AD805" s="29">
        <f>J805*(1+0.25*AA805)*Параметри!$K$66*Параметри!$K$20/1000</f>
        <v>0</v>
      </c>
      <c r="AE805" s="29">
        <f>(1+0.25*AA805)*J805*'Коефіцієнти АТО'!S805*Параметри!$K$20/1000</f>
        <v>0</v>
      </c>
      <c r="AF805" s="29">
        <f t="shared" si="108"/>
        <v>0</v>
      </c>
      <c r="AG805" s="29">
        <v>0</v>
      </c>
      <c r="AH805" s="40">
        <v>26</v>
      </c>
      <c r="AI805" s="40">
        <v>0</v>
      </c>
      <c r="AJ805" s="40">
        <f t="shared" si="109"/>
        <v>0</v>
      </c>
      <c r="AK805" s="29">
        <f>(AH805+AI805)*(1+0.25*AJ805)*Параметри!$K$53</f>
        <v>4665.1611680960013</v>
      </c>
      <c r="AL805" s="29">
        <f>ROUNDUP(('Дані з ДІСО'!AU805+'Дані з ДІСО'!AW805)/Параметри!$K$28,0)</f>
        <v>8</v>
      </c>
      <c r="AM805" s="64">
        <f>AL805*Параметри!$M$35/18</f>
        <v>10.222222222222221</v>
      </c>
      <c r="AN805" s="29">
        <f>IF(AL805=0,0,'Дані з ДІСО'!AW805/SUM('Дані з ДІСО'!AU805,'Дані з ДІСО'!AW805))</f>
        <v>0</v>
      </c>
      <c r="AO805" s="29">
        <f>(1+0.25*AN805)*AM805*Параметри!$K$51</f>
        <v>2093.717711790222</v>
      </c>
      <c r="AP805" s="40">
        <f>ROUNDUP(('Дані з ДІСО'!AE805+'Дані не з ДІСО'!E805+'Дані не з ДІСО'!G805)/Параметри!$K$69,0)</f>
        <v>0</v>
      </c>
      <c r="AQ805" s="40">
        <f t="shared" si="113"/>
        <v>0</v>
      </c>
      <c r="AR805" s="40">
        <f>IF(AP805=0,0,('Дані з ДІСО'!AH805+'Дані не з ДІСО'!G805)/('Дані з ДІСО'!AE805+'Дані не з ДІСО'!E805+'Дані не з ДІСО'!G805))</f>
        <v>0</v>
      </c>
      <c r="AS805" s="29">
        <f>AQ805*(1+0.25*AR805)*Параметри!$K$51</f>
        <v>0</v>
      </c>
      <c r="AT805" s="40">
        <f>ROUNDUP('Дані з ДІСО'!AF805/Параметри!$K$70,0)</f>
        <v>0</v>
      </c>
      <c r="AU805" s="40">
        <f t="shared" si="114"/>
        <v>0</v>
      </c>
      <c r="AV805" s="40">
        <f>IF(AT805=0,0,'Дані з ДІСО'!AI805/'Дані з ДІСО'!AF805)</f>
        <v>0</v>
      </c>
      <c r="AW805" s="29">
        <f>AU805*(1+0.25*AV805)*Параметри!$K$51</f>
        <v>0</v>
      </c>
      <c r="AX805" s="40">
        <f>ROUNDUP('Дані з ДІСО'!AR805/Параметри!$K$29,0)</f>
        <v>0</v>
      </c>
      <c r="AY805" s="40">
        <f>ROUNDUP('Дані з ДІСО'!AS805/Параметри!$K$29,0)</f>
        <v>0</v>
      </c>
      <c r="AZ805" s="40">
        <f>ROUNDUP('Дані з ДІСО'!AT805/Параметри!$K$29,0)</f>
        <v>0</v>
      </c>
      <c r="BA805" s="64">
        <f>(AX805*Параметри!$K$32+AY805*Параметри!$L$32+AZ805*Параметри!$M$32)/18</f>
        <v>0</v>
      </c>
      <c r="BB805" s="29">
        <f>(BA805*Параметри!$K$51+SUM('Дані з ДІСО'!AR805:AT805)*Параметри!$K$48*Параметри!$K$20/1000)*Параметри!$K$74</f>
        <v>0</v>
      </c>
      <c r="BC805" s="40">
        <f>ROUNDUP(('Дані не з ДІСО'!I805+'Дані не з ДІСО'!K805)/Параметри!$K$26,0)</f>
        <v>0</v>
      </c>
      <c r="BD805" s="29">
        <f>BC805*Параметри!$M$36/18</f>
        <v>0</v>
      </c>
      <c r="BE805" s="40">
        <f>IF(BC805=0,0,'Дані не з ДІСО'!K805/('Дані не з ДІСО'!I805+'Дані не з ДІСО'!K805))</f>
        <v>0</v>
      </c>
      <c r="BF805" s="29">
        <f>(1+0.25*BE805)*BD805*Параметри!$K$51</f>
        <v>0</v>
      </c>
      <c r="BG805" s="40">
        <f>ROUNDUP('Дані не з ДІСО'!M805/Параметри!$K$27,0)</f>
        <v>0</v>
      </c>
      <c r="BH805" s="40">
        <f>BG805*Параметри!$M$37/18</f>
        <v>0</v>
      </c>
      <c r="BI805" s="29">
        <f>BH805*Параметри!$K$51</f>
        <v>0</v>
      </c>
      <c r="BJ805" s="29">
        <f>'Дані не з ДІСО'!N805*Параметри!$K$76</f>
        <v>0</v>
      </c>
      <c r="BK805" s="40">
        <f>ROUNDUP('Дані з ДІСО'!V805/Параметри!$K$25,0)</f>
        <v>0</v>
      </c>
      <c r="BL805" s="40">
        <f>ROUNDUP('Дані з ДІСО'!W805/Параметри!$K$25,0)</f>
        <v>0</v>
      </c>
      <c r="BM805" s="40">
        <f>ROUNDUP('Дані з ДІСО'!X805/Параметри!$K$25,0)</f>
        <v>0</v>
      </c>
      <c r="BN805" s="40">
        <f>(BK805*Параметри!$K$34+BL805*Параметри!$L$34+BM805*Параметри!$M$34)/18</f>
        <v>0</v>
      </c>
      <c r="BO805" s="40">
        <f>IF(K805=0,0,'Дані з ДІСО'!AC805/K805)</f>
        <v>0</v>
      </c>
      <c r="BP805" s="29">
        <f>(1+0.25*BO805)*BN805*Параметри!$K$51</f>
        <v>0</v>
      </c>
      <c r="BQ805" s="29">
        <f>BP805*'Коефіцієнти АТО'!U805</f>
        <v>0</v>
      </c>
      <c r="BR805" s="29">
        <f>K805*(1+0.25*BO805)*Параметри!$K$66*Параметри!$K$20/1000</f>
        <v>0</v>
      </c>
      <c r="BS805" s="29">
        <f>(1+0.25*BO805)*K805*'Коефіцієнти АТО'!S805*Параметри!$K$20/1000</f>
        <v>0</v>
      </c>
      <c r="BT805" s="29">
        <f t="shared" si="115"/>
        <v>0</v>
      </c>
      <c r="BU805" s="40">
        <f>ROUNDUP('Дані з ДІСО'!AG805/Параметри!$K$71,0)</f>
        <v>0</v>
      </c>
      <c r="BV805" s="40">
        <f t="shared" si="116"/>
        <v>0</v>
      </c>
      <c r="BW805" s="40">
        <f>IF('Дані з ДІСО'!AG805=0,0,'Дані з ДІСО'!AJ805/'Дані з ДІСО'!AG805)</f>
        <v>0</v>
      </c>
      <c r="BX805" s="29">
        <f>BV805*(1+0.25*BW805)*Параметри!$K$51</f>
        <v>0</v>
      </c>
      <c r="BY805" s="29">
        <f>ROUND(IF(Параметри!$K$77="No",CC805,CC805*Параметри!$K$78)+AG805,1)</f>
        <v>64985.7</v>
      </c>
      <c r="BZ805" s="29">
        <f>ROUND(IF(Параметри!$K$77="No",BF805,BF805*Параметри!$K$78),1)</f>
        <v>0</v>
      </c>
      <c r="CA805" s="29">
        <f>ROUND(IF(Параметри!$K$77="No",BI805,BI805*Параметри!$K$78),1)</f>
        <v>0</v>
      </c>
      <c r="CB805" s="29">
        <f>ROUND(IF(Параметри!$K$77="No",BJ805,BJ805*Параметри!$K$78),1)</f>
        <v>0</v>
      </c>
      <c r="CC805" s="29">
        <f t="shared" si="110"/>
        <v>72206.31280142389</v>
      </c>
    </row>
    <row r="806" spans="1:81">
      <c r="A806" s="9">
        <v>805</v>
      </c>
      <c r="B806" s="9" t="s">
        <v>3145</v>
      </c>
      <c r="C806" s="9" t="s">
        <v>3146</v>
      </c>
      <c r="D806" s="9" t="s">
        <v>3887</v>
      </c>
      <c r="E806" s="9" t="s">
        <v>21</v>
      </c>
      <c r="F806" s="9" t="s">
        <v>3448</v>
      </c>
      <c r="G806" s="9" t="s">
        <v>1686</v>
      </c>
      <c r="H806" s="29">
        <f>SUM('Дані з ДІСО'!J806:L806)</f>
        <v>2351</v>
      </c>
      <c r="I806" s="29">
        <f>SUM('Дані з ДІСО'!G806:I806)</f>
        <v>127</v>
      </c>
      <c r="J806" s="29">
        <f>SUM('Дані з ДІСО'!P806:R806)</f>
        <v>0</v>
      </c>
      <c r="K806" s="29">
        <f>SUM('Дані з ДІСО'!V806:X806)</f>
        <v>0</v>
      </c>
      <c r="L806" s="40">
        <f>ROUNDUP('Дані з ДІСО'!J806/'Коефіцієнти АТО'!$R806,0)</f>
        <v>53</v>
      </c>
      <c r="M806" s="40">
        <f>ROUNDUP('Дані з ДІСО'!K806/'Коефіцієнти АТО'!$R806,0)</f>
        <v>71</v>
      </c>
      <c r="N806" s="40">
        <f>ROUNDUP('Дані з ДІСО'!L806/'Коефіцієнти АТО'!$R806,0)</f>
        <v>15</v>
      </c>
      <c r="O806" s="59">
        <f>(L806*Параметри!$K$32+M806*Параметри!$L$32+N806*Параметри!$M$32)/18</f>
        <v>226.28888888888889</v>
      </c>
      <c r="P806" s="41">
        <f>IF(H806=0,"",'Дані з ДІСО'!Y806/H806)</f>
        <v>0</v>
      </c>
      <c r="Q806" s="29">
        <f>IF(H806=0,"",(1+0.25*P806)*O806*Параметри!$K$51)</f>
        <v>46348.53795469529</v>
      </c>
      <c r="R806" s="29">
        <f>IF(H806=0,"",Q806*'Коефіцієнти АТО'!T806)</f>
        <v>787.92514522982003</v>
      </c>
      <c r="S806" s="29">
        <f>IF(H806=0,"",H806*(1+0.25*P806)*Параметри!$K$66*Параметри!$K$20/1000)</f>
        <v>0</v>
      </c>
      <c r="T806" s="29">
        <f>IF(H806=0,"",H806*(1+0.25*P806)*'Коефіцієнти АТО'!$S806*Параметри!$K$20/1000)</f>
        <v>9620.9183926367659</v>
      </c>
      <c r="U806" s="29">
        <f t="shared" si="111"/>
        <v>56757.381492561879</v>
      </c>
      <c r="V806" s="29">
        <f t="shared" si="112"/>
        <v>56757.381492561879</v>
      </c>
      <c r="W806" s="40">
        <f>ROUNDUP('Дані з ДІСО'!P806/Параметри!$K$24,0)</f>
        <v>0</v>
      </c>
      <c r="X806" s="40">
        <f>ROUNDUP('Дані з ДІСО'!Q806/Параметри!$K$24,0)</f>
        <v>0</v>
      </c>
      <c r="Y806" s="40">
        <f>ROUNDUP('Дані з ДІСО'!R806/Параметри!$K$24,0)</f>
        <v>0</v>
      </c>
      <c r="Z806" s="59">
        <f>(W806*Параметри!$K$33+X806*Параметри!$L$33+Y806*Параметри!$M$33)/18</f>
        <v>0</v>
      </c>
      <c r="AA806" s="41">
        <f>IF(J806=0,0,'Дані з ДІСО'!AA806/J806)</f>
        <v>0</v>
      </c>
      <c r="AB806" s="29">
        <f>(1+0.25*AA806)*Z806*Параметри!$K$51</f>
        <v>0</v>
      </c>
      <c r="AC806" s="29">
        <f>AB806*'Коефіцієнти АТО'!U806</f>
        <v>0</v>
      </c>
      <c r="AD806" s="29">
        <f>J806*(1+0.25*AA806)*Параметри!$K$66*Параметри!$K$20/1000</f>
        <v>0</v>
      </c>
      <c r="AE806" s="29">
        <f>(1+0.25*AA806)*J806*'Коефіцієнти АТО'!S806*Параметри!$K$20/1000</f>
        <v>0</v>
      </c>
      <c r="AF806" s="29">
        <f t="shared" si="108"/>
        <v>0</v>
      </c>
      <c r="AG806" s="29">
        <v>0</v>
      </c>
      <c r="AH806" s="40">
        <v>16</v>
      </c>
      <c r="AI806" s="40">
        <v>0</v>
      </c>
      <c r="AJ806" s="40">
        <f t="shared" si="109"/>
        <v>0</v>
      </c>
      <c r="AK806" s="29">
        <f>(AH806+AI806)*(1+0.25*AJ806)*Параметри!$K$53</f>
        <v>2870.8684111360008</v>
      </c>
      <c r="AL806" s="29">
        <f>ROUNDUP(('Дані з ДІСО'!AU806+'Дані з ДІСО'!AW806)/Параметри!$K$28,0)</f>
        <v>0</v>
      </c>
      <c r="AM806" s="64">
        <f>AL806*Параметри!$M$35/18</f>
        <v>0</v>
      </c>
      <c r="AN806" s="29">
        <f>IF(AL806=0,0,'Дані з ДІСО'!AW806/SUM('Дані з ДІСО'!AU806,'Дані з ДІСО'!AW806))</f>
        <v>0</v>
      </c>
      <c r="AO806" s="29">
        <f>(1+0.25*AN806)*AM806*Параметри!$K$51</f>
        <v>0</v>
      </c>
      <c r="AP806" s="40">
        <f>ROUNDUP(('Дані з ДІСО'!AE806+'Дані не з ДІСО'!E806+'Дані не з ДІСО'!G806)/Параметри!$K$69,0)</f>
        <v>0</v>
      </c>
      <c r="AQ806" s="40">
        <f t="shared" si="113"/>
        <v>0</v>
      </c>
      <c r="AR806" s="40">
        <f>IF(AP806=0,0,('Дані з ДІСО'!AH806+'Дані не з ДІСО'!G806)/('Дані з ДІСО'!AE806+'Дані не з ДІСО'!E806+'Дані не з ДІСО'!G806))</f>
        <v>0</v>
      </c>
      <c r="AS806" s="29">
        <f>AQ806*(1+0.25*AR806)*Параметри!$K$51</f>
        <v>0</v>
      </c>
      <c r="AT806" s="40">
        <f>ROUNDUP('Дані з ДІСО'!AF806/Параметри!$K$70,0)</f>
        <v>0</v>
      </c>
      <c r="AU806" s="40">
        <f t="shared" si="114"/>
        <v>0</v>
      </c>
      <c r="AV806" s="40">
        <f>IF(AT806=0,0,'Дані з ДІСО'!AI806/'Дані з ДІСО'!AF806)</f>
        <v>0</v>
      </c>
      <c r="AW806" s="29">
        <f>AU806*(1+0.25*AV806)*Параметри!$K$51</f>
        <v>0</v>
      </c>
      <c r="AX806" s="40">
        <f>ROUNDUP('Дані з ДІСО'!AR806/Параметри!$K$29,0)</f>
        <v>0</v>
      </c>
      <c r="AY806" s="40">
        <f>ROUNDUP('Дані з ДІСО'!AS806/Параметри!$K$29,0)</f>
        <v>0</v>
      </c>
      <c r="AZ806" s="40">
        <f>ROUNDUP('Дані з ДІСО'!AT806/Параметри!$K$29,0)</f>
        <v>0</v>
      </c>
      <c r="BA806" s="64">
        <f>(AX806*Параметри!$K$32+AY806*Параметри!$L$32+AZ806*Параметри!$M$32)/18</f>
        <v>0</v>
      </c>
      <c r="BB806" s="29">
        <f>(BA806*Параметри!$K$51+SUM('Дані з ДІСО'!AR806:AT806)*Параметри!$K$48*Параметри!$K$20/1000)*Параметри!$K$74</f>
        <v>0</v>
      </c>
      <c r="BC806" s="40">
        <f>ROUNDUP(('Дані не з ДІСО'!I806+'Дані не з ДІСО'!K806)/Параметри!$K$26,0)</f>
        <v>0</v>
      </c>
      <c r="BD806" s="29">
        <f>BC806*Параметри!$M$36/18</f>
        <v>0</v>
      </c>
      <c r="BE806" s="40">
        <f>IF(BC806=0,0,'Дані не з ДІСО'!K806/('Дані не з ДІСО'!I806+'Дані не з ДІСО'!K806))</f>
        <v>0</v>
      </c>
      <c r="BF806" s="29">
        <f>(1+0.25*BE806)*BD806*Параметри!$K$51</f>
        <v>0</v>
      </c>
      <c r="BG806" s="40">
        <f>ROUNDUP('Дані не з ДІСО'!M806/Параметри!$K$27,0)</f>
        <v>0</v>
      </c>
      <c r="BH806" s="40">
        <f>BG806*Параметри!$M$37/18</f>
        <v>0</v>
      </c>
      <c r="BI806" s="29">
        <f>BH806*Параметри!$K$51</f>
        <v>0</v>
      </c>
      <c r="BJ806" s="29">
        <f>'Дані не з ДІСО'!N806*Параметри!$K$76</f>
        <v>0</v>
      </c>
      <c r="BK806" s="40">
        <f>ROUNDUP('Дані з ДІСО'!V806/Параметри!$K$25,0)</f>
        <v>0</v>
      </c>
      <c r="BL806" s="40">
        <f>ROUNDUP('Дані з ДІСО'!W806/Параметри!$K$25,0)</f>
        <v>0</v>
      </c>
      <c r="BM806" s="40">
        <f>ROUNDUP('Дані з ДІСО'!X806/Параметри!$K$25,0)</f>
        <v>0</v>
      </c>
      <c r="BN806" s="40">
        <f>(BK806*Параметри!$K$34+BL806*Параметри!$L$34+BM806*Параметри!$M$34)/18</f>
        <v>0</v>
      </c>
      <c r="BO806" s="40">
        <f>IF(K806=0,0,'Дані з ДІСО'!AC806/K806)</f>
        <v>0</v>
      </c>
      <c r="BP806" s="29">
        <f>(1+0.25*BO806)*BN806*Параметри!$K$51</f>
        <v>0</v>
      </c>
      <c r="BQ806" s="29">
        <f>BP806*'Коефіцієнти АТО'!U806</f>
        <v>0</v>
      </c>
      <c r="BR806" s="29">
        <f>K806*(1+0.25*BO806)*Параметри!$K$66*Параметри!$K$20/1000</f>
        <v>0</v>
      </c>
      <c r="BS806" s="29">
        <f>(1+0.25*BO806)*K806*'Коефіцієнти АТО'!S806*Параметри!$K$20/1000</f>
        <v>0</v>
      </c>
      <c r="BT806" s="29">
        <f t="shared" si="115"/>
        <v>0</v>
      </c>
      <c r="BU806" s="40">
        <f>ROUNDUP('Дані з ДІСО'!AG806/Параметри!$K$71,0)</f>
        <v>0</v>
      </c>
      <c r="BV806" s="40">
        <f t="shared" si="116"/>
        <v>0</v>
      </c>
      <c r="BW806" s="40">
        <f>IF('Дані з ДІСО'!AG806=0,0,'Дані з ДІСО'!AJ806/'Дані з ДІСО'!AG806)</f>
        <v>0</v>
      </c>
      <c r="BX806" s="29">
        <f>BV806*(1+0.25*BW806)*Параметри!$K$51</f>
        <v>0</v>
      </c>
      <c r="BY806" s="29">
        <f>ROUND(IF(Параметри!$K$77="No",CC806,CC806*Параметри!$K$78)+AG806,1)</f>
        <v>53665.4</v>
      </c>
      <c r="BZ806" s="29">
        <f>ROUND(IF(Параметри!$K$77="No",BF806,BF806*Параметри!$K$78),1)</f>
        <v>0</v>
      </c>
      <c r="CA806" s="29">
        <f>ROUND(IF(Параметри!$K$77="No",BI806,BI806*Параметри!$K$78),1)</f>
        <v>0</v>
      </c>
      <c r="CB806" s="29">
        <f>ROUND(IF(Параметри!$K$77="No",BJ806,BJ806*Параметри!$K$78),1)</f>
        <v>0</v>
      </c>
      <c r="CC806" s="29">
        <f t="shared" si="110"/>
        <v>59628.249903697877</v>
      </c>
    </row>
    <row r="807" spans="1:81">
      <c r="A807" s="9">
        <v>806</v>
      </c>
      <c r="B807" s="9" t="s">
        <v>3148</v>
      </c>
      <c r="C807" s="9" t="s">
        <v>3148</v>
      </c>
      <c r="D807" s="9" t="s">
        <v>3887</v>
      </c>
      <c r="E807" s="9" t="s">
        <v>24</v>
      </c>
      <c r="F807" s="9" t="s">
        <v>3900</v>
      </c>
      <c r="G807" s="9" t="s">
        <v>1688</v>
      </c>
      <c r="H807" s="29">
        <f>SUM('Дані з ДІСО'!J807:L807)</f>
        <v>2234</v>
      </c>
      <c r="I807" s="29">
        <f>SUM('Дані з ДІСО'!G807:I807)</f>
        <v>107</v>
      </c>
      <c r="J807" s="29">
        <f>SUM('Дані з ДІСО'!P807:R807)</f>
        <v>0</v>
      </c>
      <c r="K807" s="29">
        <f>SUM('Дані з ДІСО'!V807:X807)</f>
        <v>0</v>
      </c>
      <c r="L807" s="40">
        <f>ROUNDUP('Дані з ДІСО'!J807/'Коефіцієнти АТО'!$R807,0)</f>
        <v>64</v>
      </c>
      <c r="M807" s="40">
        <f>ROUNDUP('Дані з ДІСО'!K807/'Коефіцієнти АТО'!$R807,0)</f>
        <v>87</v>
      </c>
      <c r="N807" s="40">
        <f>ROUNDUP('Дані з ДІСО'!L807/'Коефіцієнти АТО'!$R807,0)</f>
        <v>10</v>
      </c>
      <c r="O807" s="59">
        <f>(L807*Параметри!$K$32+M807*Параметри!$L$32+N807*Параметри!$M$32)/18</f>
        <v>259.54999999999995</v>
      </c>
      <c r="P807" s="41">
        <f>IF(H807=0,"",'Дані з ДІСО'!Y807/H807)</f>
        <v>0</v>
      </c>
      <c r="Q807" s="29">
        <f>IF(H807=0,"",(1+0.25*P807)*O807*Параметри!$K$51)</f>
        <v>53161.085748438789</v>
      </c>
      <c r="R807" s="29">
        <f>IF(H807=0,"",Q807*'Коефіцієнти АТО'!T807)</f>
        <v>903.73845772345942</v>
      </c>
      <c r="S807" s="29">
        <f>IF(H807=0,"",H807*(1+0.25*P807)*Параметри!$K$66*Параметри!$K$20/1000)</f>
        <v>0</v>
      </c>
      <c r="T807" s="29">
        <f>IF(H807=0,"",H807*(1+0.25*P807)*'Коефіцієнти АТО'!$S807*Параметри!$K$20/1000)</f>
        <v>11268.198386881175</v>
      </c>
      <c r="U807" s="29">
        <f t="shared" si="111"/>
        <v>65333.022593043424</v>
      </c>
      <c r="V807" s="29">
        <f t="shared" si="112"/>
        <v>65333.022593043424</v>
      </c>
      <c r="W807" s="40">
        <f>ROUNDUP('Дані з ДІСО'!P807/Параметри!$K$24,0)</f>
        <v>0</v>
      </c>
      <c r="X807" s="40">
        <f>ROUNDUP('Дані з ДІСО'!Q807/Параметри!$K$24,0)</f>
        <v>0</v>
      </c>
      <c r="Y807" s="40">
        <f>ROUNDUP('Дані з ДІСО'!R807/Параметри!$K$24,0)</f>
        <v>0</v>
      </c>
      <c r="Z807" s="59">
        <f>(W807*Параметри!$K$33+X807*Параметри!$L$33+Y807*Параметри!$M$33)/18</f>
        <v>0</v>
      </c>
      <c r="AA807" s="41">
        <f>IF(J807=0,0,'Дані з ДІСО'!AA807/J807)</f>
        <v>0</v>
      </c>
      <c r="AB807" s="29">
        <f>(1+0.25*AA807)*Z807*Параметри!$K$51</f>
        <v>0</v>
      </c>
      <c r="AC807" s="29">
        <f>AB807*'Коефіцієнти АТО'!U807</f>
        <v>0</v>
      </c>
      <c r="AD807" s="29">
        <f>J807*(1+0.25*AA807)*Параметри!$K$66*Параметри!$K$20/1000</f>
        <v>0</v>
      </c>
      <c r="AE807" s="29">
        <f>(1+0.25*AA807)*J807*'Коефіцієнти АТО'!S807*Параметри!$K$20/1000</f>
        <v>0</v>
      </c>
      <c r="AF807" s="29">
        <f t="shared" si="108"/>
        <v>0</v>
      </c>
      <c r="AG807" s="29">
        <v>0</v>
      </c>
      <c r="AH807" s="40">
        <v>19</v>
      </c>
      <c r="AI807" s="40">
        <v>0</v>
      </c>
      <c r="AJ807" s="40">
        <f t="shared" si="109"/>
        <v>0</v>
      </c>
      <c r="AK807" s="29">
        <f>(AH807+AI807)*(1+0.25*AJ807)*Параметри!$K$53</f>
        <v>3409.1562382240008</v>
      </c>
      <c r="AL807" s="29">
        <f>ROUNDUP(('Дані з ДІСО'!AU807+'Дані з ДІСО'!AW807)/Параметри!$K$28,0)</f>
        <v>0</v>
      </c>
      <c r="AM807" s="64">
        <f>AL807*Параметри!$M$35/18</f>
        <v>0</v>
      </c>
      <c r="AN807" s="29">
        <f>IF(AL807=0,0,'Дані з ДІСО'!AW807/SUM('Дані з ДІСО'!AU807,'Дані з ДІСО'!AW807))</f>
        <v>0</v>
      </c>
      <c r="AO807" s="29">
        <f>(1+0.25*AN807)*AM807*Параметри!$K$51</f>
        <v>0</v>
      </c>
      <c r="AP807" s="40">
        <f>ROUNDUP(('Дані з ДІСО'!AE807+'Дані не з ДІСО'!E807+'Дані не з ДІСО'!G807)/Параметри!$K$69,0)</f>
        <v>0</v>
      </c>
      <c r="AQ807" s="40">
        <f t="shared" si="113"/>
        <v>0</v>
      </c>
      <c r="AR807" s="40">
        <f>IF(AP807=0,0,('Дані з ДІСО'!AH807+'Дані не з ДІСО'!G807)/('Дані з ДІСО'!AE807+'Дані не з ДІСО'!E807+'Дані не з ДІСО'!G807))</f>
        <v>0</v>
      </c>
      <c r="AS807" s="29">
        <f>AQ807*(1+0.25*AR807)*Параметри!$K$51</f>
        <v>0</v>
      </c>
      <c r="AT807" s="40">
        <f>ROUNDUP('Дані з ДІСО'!AF807/Параметри!$K$70,0)</f>
        <v>0</v>
      </c>
      <c r="AU807" s="40">
        <f t="shared" si="114"/>
        <v>0</v>
      </c>
      <c r="AV807" s="40">
        <f>IF(AT807=0,0,'Дані з ДІСО'!AI807/'Дані з ДІСО'!AF807)</f>
        <v>0</v>
      </c>
      <c r="AW807" s="29">
        <f>AU807*(1+0.25*AV807)*Параметри!$K$51</f>
        <v>0</v>
      </c>
      <c r="AX807" s="40">
        <f>ROUNDUP('Дані з ДІСО'!AR807/Параметри!$K$29,0)</f>
        <v>0</v>
      </c>
      <c r="AY807" s="40">
        <f>ROUNDUP('Дані з ДІСО'!AS807/Параметри!$K$29,0)</f>
        <v>0</v>
      </c>
      <c r="AZ807" s="40">
        <f>ROUNDUP('Дані з ДІСО'!AT807/Параметри!$K$29,0)</f>
        <v>0</v>
      </c>
      <c r="BA807" s="64">
        <f>(AX807*Параметри!$K$32+AY807*Параметри!$L$32+AZ807*Параметри!$M$32)/18</f>
        <v>0</v>
      </c>
      <c r="BB807" s="29">
        <f>(BA807*Параметри!$K$51+SUM('Дані з ДІСО'!AR807:AT807)*Параметри!$K$48*Параметри!$K$20/1000)*Параметри!$K$74</f>
        <v>0</v>
      </c>
      <c r="BC807" s="40">
        <f>ROUNDUP(('Дані не з ДІСО'!I807+'Дані не з ДІСО'!K807)/Параметри!$K$26,0)</f>
        <v>0</v>
      </c>
      <c r="BD807" s="29">
        <f>BC807*Параметри!$M$36/18</f>
        <v>0</v>
      </c>
      <c r="BE807" s="40">
        <f>IF(BC807=0,0,'Дані не з ДІСО'!K807/('Дані не з ДІСО'!I807+'Дані не з ДІСО'!K807))</f>
        <v>0</v>
      </c>
      <c r="BF807" s="29">
        <f>(1+0.25*BE807)*BD807*Параметри!$K$51</f>
        <v>0</v>
      </c>
      <c r="BG807" s="40">
        <f>ROUNDUP('Дані не з ДІСО'!M807/Параметри!$K$27,0)</f>
        <v>0</v>
      </c>
      <c r="BH807" s="40">
        <f>BG807*Параметри!$M$37/18</f>
        <v>0</v>
      </c>
      <c r="BI807" s="29">
        <f>BH807*Параметри!$K$51</f>
        <v>0</v>
      </c>
      <c r="BJ807" s="29">
        <f>'Дані не з ДІСО'!N807*Параметри!$K$76</f>
        <v>0</v>
      </c>
      <c r="BK807" s="40">
        <f>ROUNDUP('Дані з ДІСО'!V807/Параметри!$K$25,0)</f>
        <v>0</v>
      </c>
      <c r="BL807" s="40">
        <f>ROUNDUP('Дані з ДІСО'!W807/Параметри!$K$25,0)</f>
        <v>0</v>
      </c>
      <c r="BM807" s="40">
        <f>ROUNDUP('Дані з ДІСО'!X807/Параметри!$K$25,0)</f>
        <v>0</v>
      </c>
      <c r="BN807" s="40">
        <f>(BK807*Параметри!$K$34+BL807*Параметри!$L$34+BM807*Параметри!$M$34)/18</f>
        <v>0</v>
      </c>
      <c r="BO807" s="40">
        <f>IF(K807=0,0,'Дані з ДІСО'!AC807/K807)</f>
        <v>0</v>
      </c>
      <c r="BP807" s="29">
        <f>(1+0.25*BO807)*BN807*Параметри!$K$51</f>
        <v>0</v>
      </c>
      <c r="BQ807" s="29">
        <f>BP807*'Коефіцієнти АТО'!U807</f>
        <v>0</v>
      </c>
      <c r="BR807" s="29">
        <f>K807*(1+0.25*BO807)*Параметри!$K$66*Параметри!$K$20/1000</f>
        <v>0</v>
      </c>
      <c r="BS807" s="29">
        <f>(1+0.25*BO807)*K807*'Коефіцієнти АТО'!S807*Параметри!$K$20/1000</f>
        <v>0</v>
      </c>
      <c r="BT807" s="29">
        <f t="shared" si="115"/>
        <v>0</v>
      </c>
      <c r="BU807" s="40">
        <f>ROUNDUP('Дані з ДІСО'!AG807/Параметри!$K$71,0)</f>
        <v>0</v>
      </c>
      <c r="BV807" s="40">
        <f t="shared" si="116"/>
        <v>0</v>
      </c>
      <c r="BW807" s="40">
        <f>IF('Дані з ДІСО'!AG807=0,0,'Дані з ДІСО'!AJ807/'Дані з ДІСО'!AG807)</f>
        <v>0</v>
      </c>
      <c r="BX807" s="29">
        <f>BV807*(1+0.25*BW807)*Параметри!$K$51</f>
        <v>0</v>
      </c>
      <c r="BY807" s="29">
        <f>ROUND(IF(Параметри!$K$77="No",CC807,CC807*Параметри!$K$78)+AG807,1)</f>
        <v>61868</v>
      </c>
      <c r="BZ807" s="29">
        <f>ROUND(IF(Параметри!$K$77="No",BF807,BF807*Параметри!$K$78),1)</f>
        <v>0</v>
      </c>
      <c r="CA807" s="29">
        <f>ROUND(IF(Параметри!$K$77="No",BI807,BI807*Параметри!$K$78),1)</f>
        <v>0</v>
      </c>
      <c r="CB807" s="29">
        <f>ROUND(IF(Параметри!$K$77="No",BJ807,BJ807*Параметри!$K$78),1)</f>
        <v>0</v>
      </c>
      <c r="CC807" s="29">
        <f t="shared" si="110"/>
        <v>68742.178831267433</v>
      </c>
    </row>
    <row r="808" spans="1:81">
      <c r="A808" s="9">
        <v>807</v>
      </c>
      <c r="B808" s="9" t="s">
        <v>3148</v>
      </c>
      <c r="C808" s="9" t="s">
        <v>3148</v>
      </c>
      <c r="D808" s="9" t="s">
        <v>3887</v>
      </c>
      <c r="E808" s="9" t="s">
        <v>24</v>
      </c>
      <c r="F808" s="9" t="s">
        <v>3901</v>
      </c>
      <c r="G808" s="9" t="s">
        <v>1690</v>
      </c>
      <c r="H808" s="29">
        <f>SUM('Дані з ДІСО'!J808:L808)</f>
        <v>1936</v>
      </c>
      <c r="I808" s="29">
        <f>SUM('Дані з ДІСО'!G808:I808)</f>
        <v>92</v>
      </c>
      <c r="J808" s="29">
        <f>SUM('Дані з ДІСО'!P808:R808)</f>
        <v>0</v>
      </c>
      <c r="K808" s="29">
        <f>SUM('Дані з ДІСО'!V808:X808)</f>
        <v>0</v>
      </c>
      <c r="L808" s="40">
        <f>ROUNDUP('Дані з ДІСО'!J808/'Коефіцієнти АТО'!$R808,0)</f>
        <v>50</v>
      </c>
      <c r="M808" s="40">
        <f>ROUNDUP('Дані з ДІСО'!K808/'Коефіцієнти АТО'!$R808,0)</f>
        <v>67</v>
      </c>
      <c r="N808" s="40">
        <f>ROUNDUP('Дані з ДІСО'!L808/'Коефіцієнти АТО'!$R808,0)</f>
        <v>9</v>
      </c>
      <c r="O808" s="59">
        <f>(L808*Параметри!$K$32+M808*Параметри!$L$32+N808*Параметри!$M$32)/18</f>
        <v>203.35555555555555</v>
      </c>
      <c r="P808" s="41">
        <f>IF(H808=0,"",'Дані з ДІСО'!Y808/H808)</f>
        <v>0</v>
      </c>
      <c r="Q808" s="29">
        <f>IF(H808=0,"",(1+0.25*P808)*O808*Параметри!$K$51)</f>
        <v>41651.327783896355</v>
      </c>
      <c r="R808" s="29">
        <f>IF(H808=0,"",Q808*'Коефіцієнти АТО'!T808)</f>
        <v>708.07257232623806</v>
      </c>
      <c r="S808" s="29">
        <f>IF(H808=0,"",H808*(1+0.25*P808)*Параметри!$K$66*Параметри!$K$20/1000)</f>
        <v>0</v>
      </c>
      <c r="T808" s="29">
        <f>IF(H808=0,"",H808*(1+0.25*P808)*'Коефіцієнти АТО'!$S808*Параметри!$K$20/1000)</f>
        <v>9765.0994077895957</v>
      </c>
      <c r="U808" s="29">
        <f t="shared" si="111"/>
        <v>52124.499764012187</v>
      </c>
      <c r="V808" s="29">
        <f t="shared" si="112"/>
        <v>52124.499764012187</v>
      </c>
      <c r="W808" s="40">
        <f>ROUNDUP('Дані з ДІСО'!P808/Параметри!$K$24,0)</f>
        <v>0</v>
      </c>
      <c r="X808" s="40">
        <f>ROUNDUP('Дані з ДІСО'!Q808/Параметри!$K$24,0)</f>
        <v>0</v>
      </c>
      <c r="Y808" s="40">
        <f>ROUNDUP('Дані з ДІСО'!R808/Параметри!$K$24,0)</f>
        <v>0</v>
      </c>
      <c r="Z808" s="59">
        <f>(W808*Параметри!$K$33+X808*Параметри!$L$33+Y808*Параметри!$M$33)/18</f>
        <v>0</v>
      </c>
      <c r="AA808" s="41">
        <f>IF(J808=0,0,'Дані з ДІСО'!AA808/J808)</f>
        <v>0</v>
      </c>
      <c r="AB808" s="29">
        <f>(1+0.25*AA808)*Z808*Параметри!$K$51</f>
        <v>0</v>
      </c>
      <c r="AC808" s="29">
        <f>AB808*'Коефіцієнти АТО'!U808</f>
        <v>0</v>
      </c>
      <c r="AD808" s="29">
        <f>J808*(1+0.25*AA808)*Параметри!$K$66*Параметри!$K$20/1000</f>
        <v>0</v>
      </c>
      <c r="AE808" s="29">
        <f>(1+0.25*AA808)*J808*'Коефіцієнти АТО'!S808*Параметри!$K$20/1000</f>
        <v>0</v>
      </c>
      <c r="AF808" s="29">
        <f t="shared" si="108"/>
        <v>0</v>
      </c>
      <c r="AG808" s="29">
        <v>0</v>
      </c>
      <c r="AH808" s="40">
        <v>23</v>
      </c>
      <c r="AI808" s="40">
        <v>0</v>
      </c>
      <c r="AJ808" s="40">
        <f t="shared" si="109"/>
        <v>0</v>
      </c>
      <c r="AK808" s="29">
        <f>(AH808+AI808)*(1+0.25*AJ808)*Параметри!$K$53</f>
        <v>4126.8733410080013</v>
      </c>
      <c r="AL808" s="29">
        <f>ROUNDUP(('Дані з ДІСО'!AU808+'Дані з ДІСО'!AW808)/Параметри!$K$28,0)</f>
        <v>0</v>
      </c>
      <c r="AM808" s="64">
        <f>AL808*Параметри!$M$35/18</f>
        <v>0</v>
      </c>
      <c r="AN808" s="29">
        <f>IF(AL808=0,0,'Дані з ДІСО'!AW808/SUM('Дані з ДІСО'!AU808,'Дані з ДІСО'!AW808))</f>
        <v>0</v>
      </c>
      <c r="AO808" s="29">
        <f>(1+0.25*AN808)*AM808*Параметри!$K$51</f>
        <v>0</v>
      </c>
      <c r="AP808" s="40">
        <f>ROUNDUP(('Дані з ДІСО'!AE808+'Дані не з ДІСО'!E808+'Дані не з ДІСО'!G808)/Параметри!$K$69,0)</f>
        <v>0</v>
      </c>
      <c r="AQ808" s="40">
        <f t="shared" si="113"/>
        <v>0</v>
      </c>
      <c r="AR808" s="40">
        <f>IF(AP808=0,0,('Дані з ДІСО'!AH808+'Дані не з ДІСО'!G808)/('Дані з ДІСО'!AE808+'Дані не з ДІСО'!E808+'Дані не з ДІСО'!G808))</f>
        <v>0</v>
      </c>
      <c r="AS808" s="29">
        <f>AQ808*(1+0.25*AR808)*Параметри!$K$51</f>
        <v>0</v>
      </c>
      <c r="AT808" s="40">
        <f>ROUNDUP('Дані з ДІСО'!AF808/Параметри!$K$70,0)</f>
        <v>0</v>
      </c>
      <c r="AU808" s="40">
        <f t="shared" si="114"/>
        <v>0</v>
      </c>
      <c r="AV808" s="40">
        <f>IF(AT808=0,0,'Дані з ДІСО'!AI808/'Дані з ДІСО'!AF808)</f>
        <v>0</v>
      </c>
      <c r="AW808" s="29">
        <f>AU808*(1+0.25*AV808)*Параметри!$K$51</f>
        <v>0</v>
      </c>
      <c r="AX808" s="40">
        <f>ROUNDUP('Дані з ДІСО'!AR808/Параметри!$K$29,0)</f>
        <v>0</v>
      </c>
      <c r="AY808" s="40">
        <f>ROUNDUP('Дані з ДІСО'!AS808/Параметри!$K$29,0)</f>
        <v>0</v>
      </c>
      <c r="AZ808" s="40">
        <f>ROUNDUP('Дані з ДІСО'!AT808/Параметри!$K$29,0)</f>
        <v>0</v>
      </c>
      <c r="BA808" s="64">
        <f>(AX808*Параметри!$K$32+AY808*Параметри!$L$32+AZ808*Параметри!$M$32)/18</f>
        <v>0</v>
      </c>
      <c r="BB808" s="29">
        <f>(BA808*Параметри!$K$51+SUM('Дані з ДІСО'!AR808:AT808)*Параметри!$K$48*Параметри!$K$20/1000)*Параметри!$K$74</f>
        <v>0</v>
      </c>
      <c r="BC808" s="40">
        <f>ROUNDUP(('Дані не з ДІСО'!I808+'Дані не з ДІСО'!K808)/Параметри!$K$26,0)</f>
        <v>0</v>
      </c>
      <c r="BD808" s="29">
        <f>BC808*Параметри!$M$36/18</f>
        <v>0</v>
      </c>
      <c r="BE808" s="40">
        <f>IF(BC808=0,0,'Дані не з ДІСО'!K808/('Дані не з ДІСО'!I808+'Дані не з ДІСО'!K808))</f>
        <v>0</v>
      </c>
      <c r="BF808" s="29">
        <f>(1+0.25*BE808)*BD808*Параметри!$K$51</f>
        <v>0</v>
      </c>
      <c r="BG808" s="40">
        <f>ROUNDUP('Дані не з ДІСО'!M808/Параметри!$K$27,0)</f>
        <v>0</v>
      </c>
      <c r="BH808" s="40">
        <f>BG808*Параметри!$M$37/18</f>
        <v>0</v>
      </c>
      <c r="BI808" s="29">
        <f>BH808*Параметри!$K$51</f>
        <v>0</v>
      </c>
      <c r="BJ808" s="29">
        <f>'Дані не з ДІСО'!N808*Параметри!$K$76</f>
        <v>0</v>
      </c>
      <c r="BK808" s="40">
        <f>ROUNDUP('Дані з ДІСО'!V808/Параметри!$K$25,0)</f>
        <v>0</v>
      </c>
      <c r="BL808" s="40">
        <f>ROUNDUP('Дані з ДІСО'!W808/Параметри!$K$25,0)</f>
        <v>0</v>
      </c>
      <c r="BM808" s="40">
        <f>ROUNDUP('Дані з ДІСО'!X808/Параметри!$K$25,0)</f>
        <v>0</v>
      </c>
      <c r="BN808" s="40">
        <f>(BK808*Параметри!$K$34+BL808*Параметри!$L$34+BM808*Параметри!$M$34)/18</f>
        <v>0</v>
      </c>
      <c r="BO808" s="40">
        <f>IF(K808=0,0,'Дані з ДІСО'!AC808/K808)</f>
        <v>0</v>
      </c>
      <c r="BP808" s="29">
        <f>(1+0.25*BO808)*BN808*Параметри!$K$51</f>
        <v>0</v>
      </c>
      <c r="BQ808" s="29">
        <f>BP808*'Коефіцієнти АТО'!U808</f>
        <v>0</v>
      </c>
      <c r="BR808" s="29">
        <f>K808*(1+0.25*BO808)*Параметри!$K$66*Параметри!$K$20/1000</f>
        <v>0</v>
      </c>
      <c r="BS808" s="29">
        <f>(1+0.25*BO808)*K808*'Коефіцієнти АТО'!S808*Параметри!$K$20/1000</f>
        <v>0</v>
      </c>
      <c r="BT808" s="29">
        <f t="shared" si="115"/>
        <v>0</v>
      </c>
      <c r="BU808" s="40">
        <f>ROUNDUP('Дані з ДІСО'!AG808/Параметри!$K$71,0)</f>
        <v>0</v>
      </c>
      <c r="BV808" s="40">
        <f t="shared" si="116"/>
        <v>0</v>
      </c>
      <c r="BW808" s="40">
        <f>IF('Дані з ДІСО'!AG808=0,0,'Дані з ДІСО'!AJ808/'Дані з ДІСО'!AG808)</f>
        <v>0</v>
      </c>
      <c r="BX808" s="29">
        <f>BV808*(1+0.25*BW808)*Параметри!$K$51</f>
        <v>0</v>
      </c>
      <c r="BY808" s="29">
        <f>ROUND(IF(Параметри!$K$77="No",CC808,CC808*Параметри!$K$78)+AG808,1)</f>
        <v>50626.2</v>
      </c>
      <c r="BZ808" s="29">
        <f>ROUND(IF(Параметри!$K$77="No",BF808,BF808*Параметри!$K$78),1)</f>
        <v>0</v>
      </c>
      <c r="CA808" s="29">
        <f>ROUND(IF(Параметри!$K$77="No",BI808,BI808*Параметри!$K$78),1)</f>
        <v>0</v>
      </c>
      <c r="CB808" s="29">
        <f>ROUND(IF(Параметри!$K$77="No",BJ808,BJ808*Параметри!$K$78),1)</f>
        <v>0</v>
      </c>
      <c r="CC808" s="29">
        <f t="shared" si="110"/>
        <v>56251.37310502019</v>
      </c>
    </row>
    <row r="809" spans="1:81">
      <c r="A809" s="9">
        <v>808</v>
      </c>
      <c r="B809" s="9" t="s">
        <v>3145</v>
      </c>
      <c r="C809" s="9" t="s">
        <v>3146</v>
      </c>
      <c r="D809" s="9" t="s">
        <v>3887</v>
      </c>
      <c r="E809" s="9" t="s">
        <v>21</v>
      </c>
      <c r="F809" s="9" t="s">
        <v>3902</v>
      </c>
      <c r="G809" s="9" t="s">
        <v>1692</v>
      </c>
      <c r="H809" s="29">
        <f>SUM('Дані з ДІСО'!J809:L809)</f>
        <v>1412</v>
      </c>
      <c r="I809" s="29">
        <f>SUM('Дані з ДІСО'!G809:I809)</f>
        <v>52</v>
      </c>
      <c r="J809" s="29">
        <f>SUM('Дані з ДІСО'!P809:R809)</f>
        <v>0</v>
      </c>
      <c r="K809" s="29">
        <f>SUM('Дані з ДІСО'!V809:X809)</f>
        <v>0</v>
      </c>
      <c r="L809" s="40">
        <f>ROUNDUP('Дані з ДІСО'!J809/'Коефіцієнти АТО'!$R809,0)</f>
        <v>30</v>
      </c>
      <c r="M809" s="40">
        <f>ROUNDUP('Дані з ДІСО'!K809/'Коефіцієнти АТО'!$R809,0)</f>
        <v>45</v>
      </c>
      <c r="N809" s="40">
        <f>ROUNDUP('Дані з ДІСО'!L809/'Коефіцієнти АТО'!$R809,0)</f>
        <v>12</v>
      </c>
      <c r="O809" s="59">
        <f>(L809*Параметри!$K$32+M809*Параметри!$L$32+N809*Параметри!$M$32)/18</f>
        <v>143.75</v>
      </c>
      <c r="P809" s="41">
        <f>IF(H809=0,"",'Дані з ДІСО'!Y809/H809)</f>
        <v>0</v>
      </c>
      <c r="Q809" s="29">
        <f>IF(H809=0,"",(1+0.25*P809)*O809*Параметри!$K$51)</f>
        <v>29442.905322049999</v>
      </c>
      <c r="R809" s="29">
        <f>IF(H809=0,"",Q809*'Коефіцієнти АТО'!T809)</f>
        <v>500.52939047485</v>
      </c>
      <c r="S809" s="29">
        <f>IF(H809=0,"",H809*(1+0.25*P809)*Параметри!$K$66*Параметри!$K$20/1000)</f>
        <v>0</v>
      </c>
      <c r="T809" s="29">
        <f>IF(H809=0,"",H809*(1+0.25*P809)*'Коефіцієнти АТО'!$S809*Параметри!$K$20/1000)</f>
        <v>4434.494113571689</v>
      </c>
      <c r="U809" s="29">
        <f t="shared" si="111"/>
        <v>34377.92882609654</v>
      </c>
      <c r="V809" s="29">
        <f t="shared" si="112"/>
        <v>34377.92882609654</v>
      </c>
      <c r="W809" s="40">
        <f>ROUNDUP('Дані з ДІСО'!P809/Параметри!$K$24,0)</f>
        <v>0</v>
      </c>
      <c r="X809" s="40">
        <f>ROUNDUP('Дані з ДІСО'!Q809/Параметри!$K$24,0)</f>
        <v>0</v>
      </c>
      <c r="Y809" s="40">
        <f>ROUNDUP('Дані з ДІСО'!R809/Параметри!$K$24,0)</f>
        <v>0</v>
      </c>
      <c r="Z809" s="59">
        <f>(W809*Параметри!$K$33+X809*Параметри!$L$33+Y809*Параметри!$M$33)/18</f>
        <v>0</v>
      </c>
      <c r="AA809" s="41">
        <f>IF(J809=0,0,'Дані з ДІСО'!AA809/J809)</f>
        <v>0</v>
      </c>
      <c r="AB809" s="29">
        <f>(1+0.25*AA809)*Z809*Параметри!$K$51</f>
        <v>0</v>
      </c>
      <c r="AC809" s="29">
        <f>AB809*'Коефіцієнти АТО'!U809</f>
        <v>0</v>
      </c>
      <c r="AD809" s="29">
        <f>J809*(1+0.25*AA809)*Параметри!$K$66*Параметри!$K$20/1000</f>
        <v>0</v>
      </c>
      <c r="AE809" s="29">
        <f>(1+0.25*AA809)*J809*'Коефіцієнти АТО'!S809*Параметри!$K$20/1000</f>
        <v>0</v>
      </c>
      <c r="AF809" s="29">
        <f t="shared" si="108"/>
        <v>0</v>
      </c>
      <c r="AG809" s="29">
        <v>0</v>
      </c>
      <c r="AH809" s="40">
        <v>25</v>
      </c>
      <c r="AI809" s="40">
        <v>0</v>
      </c>
      <c r="AJ809" s="40">
        <f t="shared" si="109"/>
        <v>0</v>
      </c>
      <c r="AK809" s="29">
        <f>(AH809+AI809)*(1+0.25*AJ809)*Параметри!$K$53</f>
        <v>4485.731892400001</v>
      </c>
      <c r="AL809" s="29">
        <f>ROUNDUP(('Дані з ДІСО'!AU809+'Дані з ДІСО'!AW809)/Параметри!$K$28,0)</f>
        <v>0</v>
      </c>
      <c r="AM809" s="64">
        <f>AL809*Параметри!$M$35/18</f>
        <v>0</v>
      </c>
      <c r="AN809" s="29">
        <f>IF(AL809=0,0,'Дані з ДІСО'!AW809/SUM('Дані з ДІСО'!AU809,'Дані з ДІСО'!AW809))</f>
        <v>0</v>
      </c>
      <c r="AO809" s="29">
        <f>(1+0.25*AN809)*AM809*Параметри!$K$51</f>
        <v>0</v>
      </c>
      <c r="AP809" s="40">
        <f>ROUNDUP(('Дані з ДІСО'!AE809+'Дані не з ДІСО'!E809+'Дані не з ДІСО'!G809)/Параметри!$K$69,0)</f>
        <v>0</v>
      </c>
      <c r="AQ809" s="40">
        <f t="shared" si="113"/>
        <v>0</v>
      </c>
      <c r="AR809" s="40">
        <f>IF(AP809=0,0,('Дані з ДІСО'!AH809+'Дані не з ДІСО'!G809)/('Дані з ДІСО'!AE809+'Дані не з ДІСО'!E809+'Дані не з ДІСО'!G809))</f>
        <v>0</v>
      </c>
      <c r="AS809" s="29">
        <f>AQ809*(1+0.25*AR809)*Параметри!$K$51</f>
        <v>0</v>
      </c>
      <c r="AT809" s="40">
        <f>ROUNDUP('Дані з ДІСО'!AF809/Параметри!$K$70,0)</f>
        <v>0</v>
      </c>
      <c r="AU809" s="40">
        <f t="shared" si="114"/>
        <v>0</v>
      </c>
      <c r="AV809" s="40">
        <f>IF(AT809=0,0,'Дані з ДІСО'!AI809/'Дані з ДІСО'!AF809)</f>
        <v>0</v>
      </c>
      <c r="AW809" s="29">
        <f>AU809*(1+0.25*AV809)*Параметри!$K$51</f>
        <v>0</v>
      </c>
      <c r="AX809" s="40">
        <f>ROUNDUP('Дані з ДІСО'!AR809/Параметри!$K$29,0)</f>
        <v>0</v>
      </c>
      <c r="AY809" s="40">
        <f>ROUNDUP('Дані з ДІСО'!AS809/Параметри!$K$29,0)</f>
        <v>0</v>
      </c>
      <c r="AZ809" s="40">
        <f>ROUNDUP('Дані з ДІСО'!AT809/Параметри!$K$29,0)</f>
        <v>0</v>
      </c>
      <c r="BA809" s="64">
        <f>(AX809*Параметри!$K$32+AY809*Параметри!$L$32+AZ809*Параметри!$M$32)/18</f>
        <v>0</v>
      </c>
      <c r="BB809" s="29">
        <f>(BA809*Параметри!$K$51+SUM('Дані з ДІСО'!AR809:AT809)*Параметри!$K$48*Параметри!$K$20/1000)*Параметри!$K$74</f>
        <v>0</v>
      </c>
      <c r="BC809" s="40">
        <f>ROUNDUP(('Дані не з ДІСО'!I809+'Дані не з ДІСО'!K809)/Параметри!$K$26,0)</f>
        <v>0</v>
      </c>
      <c r="BD809" s="29">
        <f>BC809*Параметри!$M$36/18</f>
        <v>0</v>
      </c>
      <c r="BE809" s="40">
        <f>IF(BC809=0,0,'Дані не з ДІСО'!K809/('Дані не з ДІСО'!I809+'Дані не з ДІСО'!K809))</f>
        <v>0</v>
      </c>
      <c r="BF809" s="29">
        <f>(1+0.25*BE809)*BD809*Параметри!$K$51</f>
        <v>0</v>
      </c>
      <c r="BG809" s="40">
        <f>ROUNDUP('Дані не з ДІСО'!M809/Параметри!$K$27,0)</f>
        <v>0</v>
      </c>
      <c r="BH809" s="40">
        <f>BG809*Параметри!$M$37/18</f>
        <v>0</v>
      </c>
      <c r="BI809" s="29">
        <f>BH809*Параметри!$K$51</f>
        <v>0</v>
      </c>
      <c r="BJ809" s="29">
        <f>'Дані не з ДІСО'!N809*Параметри!$K$76</f>
        <v>0</v>
      </c>
      <c r="BK809" s="40">
        <f>ROUNDUP('Дані з ДІСО'!V809/Параметри!$K$25,0)</f>
        <v>0</v>
      </c>
      <c r="BL809" s="40">
        <f>ROUNDUP('Дані з ДІСО'!W809/Параметри!$K$25,0)</f>
        <v>0</v>
      </c>
      <c r="BM809" s="40">
        <f>ROUNDUP('Дані з ДІСО'!X809/Параметри!$K$25,0)</f>
        <v>0</v>
      </c>
      <c r="BN809" s="40">
        <f>(BK809*Параметри!$K$34+BL809*Параметри!$L$34+BM809*Параметри!$M$34)/18</f>
        <v>0</v>
      </c>
      <c r="BO809" s="40">
        <f>IF(K809=0,0,'Дані з ДІСО'!AC809/K809)</f>
        <v>0</v>
      </c>
      <c r="BP809" s="29">
        <f>(1+0.25*BO809)*BN809*Параметри!$K$51</f>
        <v>0</v>
      </c>
      <c r="BQ809" s="29">
        <f>BP809*'Коефіцієнти АТО'!U809</f>
        <v>0</v>
      </c>
      <c r="BR809" s="29">
        <f>K809*(1+0.25*BO809)*Параметри!$K$66*Параметри!$K$20/1000</f>
        <v>0</v>
      </c>
      <c r="BS809" s="29">
        <f>(1+0.25*BO809)*K809*'Коефіцієнти АТО'!S809*Параметри!$K$20/1000</f>
        <v>0</v>
      </c>
      <c r="BT809" s="29">
        <f t="shared" si="115"/>
        <v>0</v>
      </c>
      <c r="BU809" s="40">
        <f>ROUNDUP('Дані з ДІСО'!AG809/Параметри!$K$71,0)</f>
        <v>0</v>
      </c>
      <c r="BV809" s="40">
        <f t="shared" si="116"/>
        <v>0</v>
      </c>
      <c r="BW809" s="40">
        <f>IF('Дані з ДІСО'!AG809=0,0,'Дані з ДІСО'!AJ809/'Дані з ДІСО'!AG809)</f>
        <v>0</v>
      </c>
      <c r="BX809" s="29">
        <f>BV809*(1+0.25*BW809)*Параметри!$K$51</f>
        <v>0</v>
      </c>
      <c r="BY809" s="29">
        <f>ROUND(IF(Параметри!$K$77="No",CC809,CC809*Параметри!$K$78)+AG809,1)</f>
        <v>34977.300000000003</v>
      </c>
      <c r="BZ809" s="29">
        <f>ROUND(IF(Параметри!$K$77="No",BF809,BF809*Параметри!$K$78),1)</f>
        <v>0</v>
      </c>
      <c r="CA809" s="29">
        <f>ROUND(IF(Параметри!$K$77="No",BI809,BI809*Параметри!$K$78),1)</f>
        <v>0</v>
      </c>
      <c r="CB809" s="29">
        <f>ROUND(IF(Параметри!$K$77="No",BJ809,BJ809*Параметри!$K$78),1)</f>
        <v>0</v>
      </c>
      <c r="CC809" s="29">
        <f t="shared" si="110"/>
        <v>38863.66071849654</v>
      </c>
    </row>
    <row r="810" spans="1:81">
      <c r="A810" s="9">
        <v>809</v>
      </c>
      <c r="B810" s="9" t="s">
        <v>3151</v>
      </c>
      <c r="C810" s="9" t="s">
        <v>3151</v>
      </c>
      <c r="D810" s="9" t="s">
        <v>3887</v>
      </c>
      <c r="E810" s="9" t="s">
        <v>29</v>
      </c>
      <c r="F810" s="9" t="s">
        <v>3903</v>
      </c>
      <c r="G810" s="9" t="s">
        <v>1694</v>
      </c>
      <c r="H810" s="29">
        <f>SUM('Дані з ДІСО'!J810:L810)</f>
        <v>2918</v>
      </c>
      <c r="I810" s="29">
        <f>SUM('Дані з ДІСО'!G810:I810)</f>
        <v>114</v>
      </c>
      <c r="J810" s="29">
        <f>SUM('Дані з ДІСО'!P810:R810)</f>
        <v>0</v>
      </c>
      <c r="K810" s="29">
        <f>SUM('Дані з ДІСО'!V810:X810)</f>
        <v>0</v>
      </c>
      <c r="L810" s="40">
        <f>ROUNDUP('Дані з ДІСО'!J810/'Коефіцієнти АТО'!$R810,0)</f>
        <v>59</v>
      </c>
      <c r="M810" s="40">
        <f>ROUNDUP('Дані з ДІСО'!K810/'Коефіцієнти АТО'!$R810,0)</f>
        <v>55</v>
      </c>
      <c r="N810" s="40">
        <f>ROUNDUP('Дані з ДІСО'!L810/'Коефіцієнти АТО'!$R810,0)</f>
        <v>9</v>
      </c>
      <c r="O810" s="59">
        <f>(L810*Параметри!$K$32+M810*Параметри!$L$32+N810*Параметри!$M$32)/18</f>
        <v>193.05555555555554</v>
      </c>
      <c r="P810" s="41">
        <f>IF(H810=0,"",'Дані з ДІСО'!Y810/H810)</f>
        <v>0</v>
      </c>
      <c r="Q810" s="29">
        <f>IF(H810=0,"",(1+0.25*P810)*O810*Параметри!$K$51)</f>
        <v>39541.679611255553</v>
      </c>
      <c r="R810" s="29">
        <f>IF(H810=0,"",Q810*'Коефіцієнти АТО'!T810)</f>
        <v>3954.1679611255554</v>
      </c>
      <c r="S810" s="29">
        <f>IF(H810=0,"",H810*(1+0.25*P810)*Параметри!$K$66*Параметри!$K$20/1000)</f>
        <v>0</v>
      </c>
      <c r="T810" s="29">
        <f>IF(H810=0,"",H810*(1+0.25*P810)*'Коефіцієнти АТО'!$S810*Параметри!$K$20/1000)</f>
        <v>11941.23346223483</v>
      </c>
      <c r="U810" s="29">
        <f t="shared" si="111"/>
        <v>55437.081034615934</v>
      </c>
      <c r="V810" s="29">
        <f t="shared" si="112"/>
        <v>55437.081034615934</v>
      </c>
      <c r="W810" s="40">
        <f>ROUNDUP('Дані з ДІСО'!P810/Параметри!$K$24,0)</f>
        <v>0</v>
      </c>
      <c r="X810" s="40">
        <f>ROUNDUP('Дані з ДІСО'!Q810/Параметри!$K$24,0)</f>
        <v>0</v>
      </c>
      <c r="Y810" s="40">
        <f>ROUNDUP('Дані з ДІСО'!R810/Параметри!$K$24,0)</f>
        <v>0</v>
      </c>
      <c r="Z810" s="59">
        <f>(W810*Параметри!$K$33+X810*Параметри!$L$33+Y810*Параметри!$M$33)/18</f>
        <v>0</v>
      </c>
      <c r="AA810" s="41">
        <f>IF(J810=0,0,'Дані з ДІСО'!AA810/J810)</f>
        <v>0</v>
      </c>
      <c r="AB810" s="29">
        <f>(1+0.25*AA810)*Z810*Параметри!$K$51</f>
        <v>0</v>
      </c>
      <c r="AC810" s="29">
        <f>AB810*'Коефіцієнти АТО'!U810</f>
        <v>0</v>
      </c>
      <c r="AD810" s="29">
        <f>J810*(1+0.25*AA810)*Параметри!$K$66*Параметри!$K$20/1000</f>
        <v>0</v>
      </c>
      <c r="AE810" s="29">
        <f>(1+0.25*AA810)*J810*'Коефіцієнти АТО'!S810*Параметри!$K$20/1000</f>
        <v>0</v>
      </c>
      <c r="AF810" s="29">
        <f t="shared" si="108"/>
        <v>0</v>
      </c>
      <c r="AG810" s="29">
        <v>0</v>
      </c>
      <c r="AH810" s="40">
        <v>6</v>
      </c>
      <c r="AI810" s="40">
        <v>0</v>
      </c>
      <c r="AJ810" s="40">
        <f t="shared" si="109"/>
        <v>0</v>
      </c>
      <c r="AK810" s="29">
        <f>(AH810+AI810)*(1+0.25*AJ810)*Параметри!$K$53</f>
        <v>1076.5756541760002</v>
      </c>
      <c r="AL810" s="29">
        <f>ROUNDUP(('Дані з ДІСО'!AU810+'Дані з ДІСО'!AW810)/Параметри!$K$28,0)</f>
        <v>0</v>
      </c>
      <c r="AM810" s="64">
        <f>AL810*Параметри!$M$35/18</f>
        <v>0</v>
      </c>
      <c r="AN810" s="29">
        <f>IF(AL810=0,0,'Дані з ДІСО'!AW810/SUM('Дані з ДІСО'!AU810,'Дані з ДІСО'!AW810))</f>
        <v>0</v>
      </c>
      <c r="AO810" s="29">
        <f>(1+0.25*AN810)*AM810*Параметри!$K$51</f>
        <v>0</v>
      </c>
      <c r="AP810" s="40">
        <f>ROUNDUP(('Дані з ДІСО'!AE810+'Дані не з ДІСО'!E810+'Дані не з ДІСО'!G810)/Параметри!$K$69,0)</f>
        <v>0</v>
      </c>
      <c r="AQ810" s="40">
        <f t="shared" si="113"/>
        <v>0</v>
      </c>
      <c r="AR810" s="40">
        <f>IF(AP810=0,0,('Дані з ДІСО'!AH810+'Дані не з ДІСО'!G810)/('Дані з ДІСО'!AE810+'Дані не з ДІСО'!E810+'Дані не з ДІСО'!G810))</f>
        <v>0</v>
      </c>
      <c r="AS810" s="29">
        <f>AQ810*(1+0.25*AR810)*Параметри!$K$51</f>
        <v>0</v>
      </c>
      <c r="AT810" s="40">
        <f>ROUNDUP('Дані з ДІСО'!AF810/Параметри!$K$70,0)</f>
        <v>0</v>
      </c>
      <c r="AU810" s="40">
        <f t="shared" si="114"/>
        <v>0</v>
      </c>
      <c r="AV810" s="40">
        <f>IF(AT810=0,0,'Дані з ДІСО'!AI810/'Дані з ДІСО'!AF810)</f>
        <v>0</v>
      </c>
      <c r="AW810" s="29">
        <f>AU810*(1+0.25*AV810)*Параметри!$K$51</f>
        <v>0</v>
      </c>
      <c r="AX810" s="40">
        <f>ROUNDUP('Дані з ДІСО'!AR810/Параметри!$K$29,0)</f>
        <v>0</v>
      </c>
      <c r="AY810" s="40">
        <f>ROUNDUP('Дані з ДІСО'!AS810/Параметри!$K$29,0)</f>
        <v>0</v>
      </c>
      <c r="AZ810" s="40">
        <f>ROUNDUP('Дані з ДІСО'!AT810/Параметри!$K$29,0)</f>
        <v>0</v>
      </c>
      <c r="BA810" s="64">
        <f>(AX810*Параметри!$K$32+AY810*Параметри!$L$32+AZ810*Параметри!$M$32)/18</f>
        <v>0</v>
      </c>
      <c r="BB810" s="29">
        <f>(BA810*Параметри!$K$51+SUM('Дані з ДІСО'!AR810:AT810)*Параметри!$K$48*Параметри!$K$20/1000)*Параметри!$K$74</f>
        <v>0</v>
      </c>
      <c r="BC810" s="40">
        <f>ROUNDUP(('Дані не з ДІСО'!I810+'Дані не з ДІСО'!K810)/Параметри!$K$26,0)</f>
        <v>0</v>
      </c>
      <c r="BD810" s="29">
        <f>BC810*Параметри!$M$36/18</f>
        <v>0</v>
      </c>
      <c r="BE810" s="40">
        <f>IF(BC810=0,0,'Дані не з ДІСО'!K810/('Дані не з ДІСО'!I810+'Дані не з ДІСО'!K810))</f>
        <v>0</v>
      </c>
      <c r="BF810" s="29">
        <f>(1+0.25*BE810)*BD810*Параметри!$K$51</f>
        <v>0</v>
      </c>
      <c r="BG810" s="40">
        <f>ROUNDUP('Дані не з ДІСО'!M810/Параметри!$K$27,0)</f>
        <v>0</v>
      </c>
      <c r="BH810" s="40">
        <f>BG810*Параметри!$M$37/18</f>
        <v>0</v>
      </c>
      <c r="BI810" s="29">
        <f>BH810*Параметри!$K$51</f>
        <v>0</v>
      </c>
      <c r="BJ810" s="29">
        <f>'Дані не з ДІСО'!N810*Параметри!$K$76</f>
        <v>0</v>
      </c>
      <c r="BK810" s="40">
        <f>ROUNDUP('Дані з ДІСО'!V810/Параметри!$K$25,0)</f>
        <v>0</v>
      </c>
      <c r="BL810" s="40">
        <f>ROUNDUP('Дані з ДІСО'!W810/Параметри!$K$25,0)</f>
        <v>0</v>
      </c>
      <c r="BM810" s="40">
        <f>ROUNDUP('Дані з ДІСО'!X810/Параметри!$K$25,0)</f>
        <v>0</v>
      </c>
      <c r="BN810" s="40">
        <f>(BK810*Параметри!$K$34+BL810*Параметри!$L$34+BM810*Параметри!$M$34)/18</f>
        <v>0</v>
      </c>
      <c r="BO810" s="40">
        <f>IF(K810=0,0,'Дані з ДІСО'!AC810/K810)</f>
        <v>0</v>
      </c>
      <c r="BP810" s="29">
        <f>(1+0.25*BO810)*BN810*Параметри!$K$51</f>
        <v>0</v>
      </c>
      <c r="BQ810" s="29">
        <f>BP810*'Коефіцієнти АТО'!U810</f>
        <v>0</v>
      </c>
      <c r="BR810" s="29">
        <f>K810*(1+0.25*BO810)*Параметри!$K$66*Параметри!$K$20/1000</f>
        <v>0</v>
      </c>
      <c r="BS810" s="29">
        <f>(1+0.25*BO810)*K810*'Коефіцієнти АТО'!S810*Параметри!$K$20/1000</f>
        <v>0</v>
      </c>
      <c r="BT810" s="29">
        <f t="shared" si="115"/>
        <v>0</v>
      </c>
      <c r="BU810" s="40">
        <f>ROUNDUP('Дані з ДІСО'!AG810/Параметри!$K$71,0)</f>
        <v>0</v>
      </c>
      <c r="BV810" s="40">
        <f t="shared" si="116"/>
        <v>0</v>
      </c>
      <c r="BW810" s="40">
        <f>IF('Дані з ДІСО'!AG810=0,0,'Дані з ДІСО'!AJ810/'Дані з ДІСО'!AG810)</f>
        <v>0</v>
      </c>
      <c r="BX810" s="29">
        <f>BV810*(1+0.25*BW810)*Параметри!$K$51</f>
        <v>0</v>
      </c>
      <c r="BY810" s="29">
        <f>ROUND(IF(Параметри!$K$77="No",CC810,CC810*Параметри!$K$78)+AG810,1)</f>
        <v>50862.3</v>
      </c>
      <c r="BZ810" s="29">
        <f>ROUND(IF(Параметри!$K$77="No",BF810,BF810*Параметри!$K$78),1)</f>
        <v>0</v>
      </c>
      <c r="CA810" s="29">
        <f>ROUND(IF(Параметри!$K$77="No",BI810,BI810*Параметри!$K$78),1)</f>
        <v>0</v>
      </c>
      <c r="CB810" s="29">
        <f>ROUND(IF(Параметри!$K$77="No",BJ810,BJ810*Параметри!$K$78),1)</f>
        <v>0</v>
      </c>
      <c r="CC810" s="29">
        <f t="shared" si="110"/>
        <v>56513.656688791933</v>
      </c>
    </row>
    <row r="811" spans="1:81">
      <c r="A811" s="9">
        <v>810</v>
      </c>
      <c r="B811" s="9" t="s">
        <v>3148</v>
      </c>
      <c r="C811" s="9" t="s">
        <v>3148</v>
      </c>
      <c r="D811" s="9" t="s">
        <v>3887</v>
      </c>
      <c r="E811" s="9" t="s">
        <v>24</v>
      </c>
      <c r="F811" s="9" t="s">
        <v>3904</v>
      </c>
      <c r="G811" s="9" t="s">
        <v>1696</v>
      </c>
      <c r="H811" s="29">
        <f>SUM('Дані з ДІСО'!J811:L811)</f>
        <v>1451</v>
      </c>
      <c r="I811" s="29">
        <f>SUM('Дані з ДІСО'!G811:I811)</f>
        <v>71</v>
      </c>
      <c r="J811" s="29">
        <f>SUM('Дані з ДІСО'!P811:R811)</f>
        <v>0</v>
      </c>
      <c r="K811" s="29">
        <f>SUM('Дані з ДІСО'!V811:X811)</f>
        <v>0</v>
      </c>
      <c r="L811" s="40">
        <f>ROUNDUP('Дані з ДІСО'!J811/'Коефіцієнти АТО'!$R811,0)</f>
        <v>36</v>
      </c>
      <c r="M811" s="40">
        <f>ROUNDUP('Дані з ДІСО'!K811/'Коефіцієнти АТО'!$R811,0)</f>
        <v>48</v>
      </c>
      <c r="N811" s="40">
        <f>ROUNDUP('Дані з ДІСО'!L811/'Коефіцієнти АТО'!$R811,0)</f>
        <v>11</v>
      </c>
      <c r="O811" s="59">
        <f>(L811*Параметри!$K$32+M811*Параметри!$L$32+N811*Параметри!$M$32)/18</f>
        <v>154.89444444444447</v>
      </c>
      <c r="P811" s="41">
        <f>IF(H811=0,"",'Дані з ДІСО'!Y811/H811)</f>
        <v>0</v>
      </c>
      <c r="Q811" s="29">
        <f>IF(H811=0,"",(1+0.25*P811)*O811*Параметри!$K$51)</f>
        <v>31725.512783925649</v>
      </c>
      <c r="R811" s="29">
        <f>IF(H811=0,"",Q811*'Коефіцієнти АТО'!T811)</f>
        <v>539.33371732673606</v>
      </c>
      <c r="S811" s="29">
        <f>IF(H811=0,"",H811*(1+0.25*P811)*Параметри!$K$66*Параметри!$K$20/1000)</f>
        <v>0</v>
      </c>
      <c r="T811" s="29">
        <f>IF(H811=0,"",H811*(1+0.25*P811)*'Коефіцієнти АТО'!$S811*Параметри!$K$20/1000)</f>
        <v>7318.7805995365197</v>
      </c>
      <c r="U811" s="29">
        <f t="shared" si="111"/>
        <v>39583.627100788901</v>
      </c>
      <c r="V811" s="29">
        <f t="shared" si="112"/>
        <v>39583.627100788901</v>
      </c>
      <c r="W811" s="40">
        <f>ROUNDUP('Дані з ДІСО'!P811/Параметри!$K$24,0)</f>
        <v>0</v>
      </c>
      <c r="X811" s="40">
        <f>ROUNDUP('Дані з ДІСО'!Q811/Параметри!$K$24,0)</f>
        <v>0</v>
      </c>
      <c r="Y811" s="40">
        <f>ROUNDUP('Дані з ДІСО'!R811/Параметри!$K$24,0)</f>
        <v>0</v>
      </c>
      <c r="Z811" s="59">
        <f>(W811*Параметри!$K$33+X811*Параметри!$L$33+Y811*Параметри!$M$33)/18</f>
        <v>0</v>
      </c>
      <c r="AA811" s="41">
        <f>IF(J811=0,0,'Дані з ДІСО'!AA811/J811)</f>
        <v>0</v>
      </c>
      <c r="AB811" s="29">
        <f>(1+0.25*AA811)*Z811*Параметри!$K$51</f>
        <v>0</v>
      </c>
      <c r="AC811" s="29">
        <f>AB811*'Коефіцієнти АТО'!U811</f>
        <v>0</v>
      </c>
      <c r="AD811" s="29">
        <f>J811*(1+0.25*AA811)*Параметри!$K$66*Параметри!$K$20/1000</f>
        <v>0</v>
      </c>
      <c r="AE811" s="29">
        <f>(1+0.25*AA811)*J811*'Коефіцієнти АТО'!S811*Параметри!$K$20/1000</f>
        <v>0</v>
      </c>
      <c r="AF811" s="29">
        <f t="shared" si="108"/>
        <v>0</v>
      </c>
      <c r="AG811" s="29">
        <v>0</v>
      </c>
      <c r="AH811" s="40">
        <v>8</v>
      </c>
      <c r="AI811" s="40">
        <v>0</v>
      </c>
      <c r="AJ811" s="40">
        <f t="shared" si="109"/>
        <v>0</v>
      </c>
      <c r="AK811" s="29">
        <f>(AH811+AI811)*(1+0.25*AJ811)*Параметри!$K$53</f>
        <v>1435.4342055680004</v>
      </c>
      <c r="AL811" s="29">
        <f>ROUNDUP(('Дані з ДІСО'!AU811+'Дані з ДІСО'!AW811)/Параметри!$K$28,0)</f>
        <v>0</v>
      </c>
      <c r="AM811" s="64">
        <f>AL811*Параметри!$M$35/18</f>
        <v>0</v>
      </c>
      <c r="AN811" s="29">
        <f>IF(AL811=0,0,'Дані з ДІСО'!AW811/SUM('Дані з ДІСО'!AU811,'Дані з ДІСО'!AW811))</f>
        <v>0</v>
      </c>
      <c r="AO811" s="29">
        <f>(1+0.25*AN811)*AM811*Параметри!$K$51</f>
        <v>0</v>
      </c>
      <c r="AP811" s="40">
        <f>ROUNDUP(('Дані з ДІСО'!AE811+'Дані не з ДІСО'!E811+'Дані не з ДІСО'!G811)/Параметри!$K$69,0)</f>
        <v>0</v>
      </c>
      <c r="AQ811" s="40">
        <f t="shared" si="113"/>
        <v>0</v>
      </c>
      <c r="AR811" s="40">
        <f>IF(AP811=0,0,('Дані з ДІСО'!AH811+'Дані не з ДІСО'!G811)/('Дані з ДІСО'!AE811+'Дані не з ДІСО'!E811+'Дані не з ДІСО'!G811))</f>
        <v>0</v>
      </c>
      <c r="AS811" s="29">
        <f>AQ811*(1+0.25*AR811)*Параметри!$K$51</f>
        <v>0</v>
      </c>
      <c r="AT811" s="40">
        <f>ROUNDUP('Дані з ДІСО'!AF811/Параметри!$K$70,0)</f>
        <v>0</v>
      </c>
      <c r="AU811" s="40">
        <f t="shared" si="114"/>
        <v>0</v>
      </c>
      <c r="AV811" s="40">
        <f>IF(AT811=0,0,'Дані з ДІСО'!AI811/'Дані з ДІСО'!AF811)</f>
        <v>0</v>
      </c>
      <c r="AW811" s="29">
        <f>AU811*(1+0.25*AV811)*Параметри!$K$51</f>
        <v>0</v>
      </c>
      <c r="AX811" s="40">
        <f>ROUNDUP('Дані з ДІСО'!AR811/Параметри!$K$29,0)</f>
        <v>0</v>
      </c>
      <c r="AY811" s="40">
        <f>ROUNDUP('Дані з ДІСО'!AS811/Параметри!$K$29,0)</f>
        <v>0</v>
      </c>
      <c r="AZ811" s="40">
        <f>ROUNDUP('Дані з ДІСО'!AT811/Параметри!$K$29,0)</f>
        <v>0</v>
      </c>
      <c r="BA811" s="64">
        <f>(AX811*Параметри!$K$32+AY811*Параметри!$L$32+AZ811*Параметри!$M$32)/18</f>
        <v>0</v>
      </c>
      <c r="BB811" s="29">
        <f>(BA811*Параметри!$K$51+SUM('Дані з ДІСО'!AR811:AT811)*Параметри!$K$48*Параметри!$K$20/1000)*Параметри!$K$74</f>
        <v>0</v>
      </c>
      <c r="BC811" s="40">
        <f>ROUNDUP(('Дані не з ДІСО'!I811+'Дані не з ДІСО'!K811)/Параметри!$K$26,0)</f>
        <v>0</v>
      </c>
      <c r="BD811" s="29">
        <f>BC811*Параметри!$M$36/18</f>
        <v>0</v>
      </c>
      <c r="BE811" s="40">
        <f>IF(BC811=0,0,'Дані не з ДІСО'!K811/('Дані не з ДІСО'!I811+'Дані не з ДІСО'!K811))</f>
        <v>0</v>
      </c>
      <c r="BF811" s="29">
        <f>(1+0.25*BE811)*BD811*Параметри!$K$51</f>
        <v>0</v>
      </c>
      <c r="BG811" s="40">
        <f>ROUNDUP('Дані не з ДІСО'!M811/Параметри!$K$27,0)</f>
        <v>0</v>
      </c>
      <c r="BH811" s="40">
        <f>BG811*Параметри!$M$37/18</f>
        <v>0</v>
      </c>
      <c r="BI811" s="29">
        <f>BH811*Параметри!$K$51</f>
        <v>0</v>
      </c>
      <c r="BJ811" s="29">
        <f>'Дані не з ДІСО'!N811*Параметри!$K$76</f>
        <v>0</v>
      </c>
      <c r="BK811" s="40">
        <f>ROUNDUP('Дані з ДІСО'!V811/Параметри!$K$25,0)</f>
        <v>0</v>
      </c>
      <c r="BL811" s="40">
        <f>ROUNDUP('Дані з ДІСО'!W811/Параметри!$K$25,0)</f>
        <v>0</v>
      </c>
      <c r="BM811" s="40">
        <f>ROUNDUP('Дані з ДІСО'!X811/Параметри!$K$25,0)</f>
        <v>0</v>
      </c>
      <c r="BN811" s="40">
        <f>(BK811*Параметри!$K$34+BL811*Параметри!$L$34+BM811*Параметри!$M$34)/18</f>
        <v>0</v>
      </c>
      <c r="BO811" s="40">
        <f>IF(K811=0,0,'Дані з ДІСО'!AC811/K811)</f>
        <v>0</v>
      </c>
      <c r="BP811" s="29">
        <f>(1+0.25*BO811)*BN811*Параметри!$K$51</f>
        <v>0</v>
      </c>
      <c r="BQ811" s="29">
        <f>BP811*'Коефіцієнти АТО'!U811</f>
        <v>0</v>
      </c>
      <c r="BR811" s="29">
        <f>K811*(1+0.25*BO811)*Параметри!$K$66*Параметри!$K$20/1000</f>
        <v>0</v>
      </c>
      <c r="BS811" s="29">
        <f>(1+0.25*BO811)*K811*'Коефіцієнти АТО'!S811*Параметри!$K$20/1000</f>
        <v>0</v>
      </c>
      <c r="BT811" s="29">
        <f t="shared" si="115"/>
        <v>0</v>
      </c>
      <c r="BU811" s="40">
        <f>ROUNDUP('Дані з ДІСО'!AG811/Параметри!$K$71,0)</f>
        <v>0</v>
      </c>
      <c r="BV811" s="40">
        <f t="shared" si="116"/>
        <v>0</v>
      </c>
      <c r="BW811" s="40">
        <f>IF('Дані з ДІСО'!AG811=0,0,'Дані з ДІСО'!AJ811/'Дані з ДІСО'!AG811)</f>
        <v>0</v>
      </c>
      <c r="BX811" s="29">
        <f>BV811*(1+0.25*BW811)*Параметри!$K$51</f>
        <v>0</v>
      </c>
      <c r="BY811" s="29">
        <f>ROUND(IF(Параметри!$K$77="No",CC811,CC811*Параметри!$K$78)+AG811,1)</f>
        <v>36917.199999999997</v>
      </c>
      <c r="BZ811" s="29">
        <f>ROUND(IF(Параметри!$K$77="No",BF811,BF811*Параметри!$K$78),1)</f>
        <v>0</v>
      </c>
      <c r="CA811" s="29">
        <f>ROUND(IF(Параметри!$K$77="No",BI811,BI811*Параметри!$K$78),1)</f>
        <v>0</v>
      </c>
      <c r="CB811" s="29">
        <f>ROUND(IF(Параметри!$K$77="No",BJ811,BJ811*Параметри!$K$78),1)</f>
        <v>0</v>
      </c>
      <c r="CC811" s="29">
        <f t="shared" si="110"/>
        <v>41019.061306356904</v>
      </c>
    </row>
    <row r="812" spans="1:81">
      <c r="A812" s="9">
        <v>811</v>
      </c>
      <c r="B812" s="9" t="s">
        <v>3148</v>
      </c>
      <c r="C812" s="9" t="s">
        <v>3148</v>
      </c>
      <c r="D812" s="9" t="s">
        <v>3887</v>
      </c>
      <c r="E812" s="9" t="s">
        <v>24</v>
      </c>
      <c r="F812" s="9" t="s">
        <v>3352</v>
      </c>
      <c r="G812" s="9" t="s">
        <v>1698</v>
      </c>
      <c r="H812" s="29">
        <f>SUM('Дані з ДІСО'!J812:L812)</f>
        <v>473</v>
      </c>
      <c r="I812" s="29">
        <f>SUM('Дані з ДІСО'!G812:I812)</f>
        <v>25</v>
      </c>
      <c r="J812" s="29">
        <f>SUM('Дані з ДІСО'!P812:R812)</f>
        <v>0</v>
      </c>
      <c r="K812" s="29">
        <f>SUM('Дані з ДІСО'!V812:X812)</f>
        <v>0</v>
      </c>
      <c r="L812" s="40">
        <f>ROUNDUP('Дані з ДІСО'!J812/'Коефіцієнти АТО'!$R812,0)</f>
        <v>14</v>
      </c>
      <c r="M812" s="40">
        <f>ROUNDUP('Дані з ДІСО'!K812/'Коефіцієнти АТО'!$R812,0)</f>
        <v>19</v>
      </c>
      <c r="N812" s="40">
        <f>ROUNDUP('Дані з ДІСО'!L812/'Коефіцієнти АТО'!$R812,0)</f>
        <v>5</v>
      </c>
      <c r="O812" s="59">
        <f>(L812*Параметри!$K$32+M812*Параметри!$L$32+N812*Параметри!$M$32)/18</f>
        <v>62.26666666666668</v>
      </c>
      <c r="P812" s="41">
        <f>IF(H812=0,"",'Дані з ДІСО'!Y812/H812)</f>
        <v>0</v>
      </c>
      <c r="Q812" s="29">
        <f>IF(H812=0,"",(1+0.25*P812)*O812*Параметри!$K$51)</f>
        <v>12753.471800948269</v>
      </c>
      <c r="R812" s="29">
        <f>IF(H812=0,"",Q812*'Коефіцієнти АТО'!T812)</f>
        <v>216.80902061612059</v>
      </c>
      <c r="S812" s="29">
        <f>IF(H812=0,"",H812*(1+0.25*P812)*Параметри!$K$66*Параметри!$K$20/1000)</f>
        <v>0</v>
      </c>
      <c r="T812" s="29">
        <f>IF(H812=0,"",H812*(1+0.25*P812)*'Коефіцієнти АТО'!$S812*Параметри!$K$20/1000)</f>
        <v>2385.7913325849581</v>
      </c>
      <c r="U812" s="29">
        <f t="shared" si="111"/>
        <v>15356.072154149349</v>
      </c>
      <c r="V812" s="29">
        <f t="shared" si="112"/>
        <v>15356.072154149349</v>
      </c>
      <c r="W812" s="40">
        <f>ROUNDUP('Дані з ДІСО'!P812/Параметри!$K$24,0)</f>
        <v>0</v>
      </c>
      <c r="X812" s="40">
        <f>ROUNDUP('Дані з ДІСО'!Q812/Параметри!$K$24,0)</f>
        <v>0</v>
      </c>
      <c r="Y812" s="40">
        <f>ROUNDUP('Дані з ДІСО'!R812/Параметри!$K$24,0)</f>
        <v>0</v>
      </c>
      <c r="Z812" s="59">
        <f>(W812*Параметри!$K$33+X812*Параметри!$L$33+Y812*Параметри!$M$33)/18</f>
        <v>0</v>
      </c>
      <c r="AA812" s="41">
        <f>IF(J812=0,0,'Дані з ДІСО'!AA812/J812)</f>
        <v>0</v>
      </c>
      <c r="AB812" s="29">
        <f>(1+0.25*AA812)*Z812*Параметри!$K$51</f>
        <v>0</v>
      </c>
      <c r="AC812" s="29">
        <f>AB812*'Коефіцієнти АТО'!U812</f>
        <v>0</v>
      </c>
      <c r="AD812" s="29">
        <f>J812*(1+0.25*AA812)*Параметри!$K$66*Параметри!$K$20/1000</f>
        <v>0</v>
      </c>
      <c r="AE812" s="29">
        <f>(1+0.25*AA812)*J812*'Коефіцієнти АТО'!S812*Параметри!$K$20/1000</f>
        <v>0</v>
      </c>
      <c r="AF812" s="29">
        <f t="shared" si="108"/>
        <v>0</v>
      </c>
      <c r="AG812" s="29">
        <v>0</v>
      </c>
      <c r="AH812" s="40">
        <v>8</v>
      </c>
      <c r="AI812" s="40">
        <v>0</v>
      </c>
      <c r="AJ812" s="40">
        <f t="shared" si="109"/>
        <v>0</v>
      </c>
      <c r="AK812" s="29">
        <f>(AH812+AI812)*(1+0.25*AJ812)*Параметри!$K$53</f>
        <v>1435.4342055680004</v>
      </c>
      <c r="AL812" s="29">
        <f>ROUNDUP(('Дані з ДІСО'!AU812+'Дані з ДІСО'!AW812)/Параметри!$K$28,0)</f>
        <v>0</v>
      </c>
      <c r="AM812" s="64">
        <f>AL812*Параметри!$M$35/18</f>
        <v>0</v>
      </c>
      <c r="AN812" s="29">
        <f>IF(AL812=0,0,'Дані з ДІСО'!AW812/SUM('Дані з ДІСО'!AU812,'Дані з ДІСО'!AW812))</f>
        <v>0</v>
      </c>
      <c r="AO812" s="29">
        <f>(1+0.25*AN812)*AM812*Параметри!$K$51</f>
        <v>0</v>
      </c>
      <c r="AP812" s="40">
        <f>ROUNDUP(('Дані з ДІСО'!AE812+'Дані не з ДІСО'!E812+'Дані не з ДІСО'!G812)/Параметри!$K$69,0)</f>
        <v>0</v>
      </c>
      <c r="AQ812" s="40">
        <f t="shared" si="113"/>
        <v>0</v>
      </c>
      <c r="AR812" s="40">
        <f>IF(AP812=0,0,('Дані з ДІСО'!AH812+'Дані не з ДІСО'!G812)/('Дані з ДІСО'!AE812+'Дані не з ДІСО'!E812+'Дані не з ДІСО'!G812))</f>
        <v>0</v>
      </c>
      <c r="AS812" s="29">
        <f>AQ812*(1+0.25*AR812)*Параметри!$K$51</f>
        <v>0</v>
      </c>
      <c r="AT812" s="40">
        <f>ROUNDUP('Дані з ДІСО'!AF812/Параметри!$K$70,0)</f>
        <v>0</v>
      </c>
      <c r="AU812" s="40">
        <f t="shared" si="114"/>
        <v>0</v>
      </c>
      <c r="AV812" s="40">
        <f>IF(AT812=0,0,'Дані з ДІСО'!AI812/'Дані з ДІСО'!AF812)</f>
        <v>0</v>
      </c>
      <c r="AW812" s="29">
        <f>AU812*(1+0.25*AV812)*Параметри!$K$51</f>
        <v>0</v>
      </c>
      <c r="AX812" s="40">
        <f>ROUNDUP('Дані з ДІСО'!AR812/Параметри!$K$29,0)</f>
        <v>0</v>
      </c>
      <c r="AY812" s="40">
        <f>ROUNDUP('Дані з ДІСО'!AS812/Параметри!$K$29,0)</f>
        <v>0</v>
      </c>
      <c r="AZ812" s="40">
        <f>ROUNDUP('Дані з ДІСО'!AT812/Параметри!$K$29,0)</f>
        <v>0</v>
      </c>
      <c r="BA812" s="64">
        <f>(AX812*Параметри!$K$32+AY812*Параметри!$L$32+AZ812*Параметри!$M$32)/18</f>
        <v>0</v>
      </c>
      <c r="BB812" s="29">
        <f>(BA812*Параметри!$K$51+SUM('Дані з ДІСО'!AR812:AT812)*Параметри!$K$48*Параметри!$K$20/1000)*Параметри!$K$74</f>
        <v>0</v>
      </c>
      <c r="BC812" s="40">
        <f>ROUNDUP(('Дані не з ДІСО'!I812+'Дані не з ДІСО'!K812)/Параметри!$K$26,0)</f>
        <v>0</v>
      </c>
      <c r="BD812" s="29">
        <f>BC812*Параметри!$M$36/18</f>
        <v>0</v>
      </c>
      <c r="BE812" s="40">
        <f>IF(BC812=0,0,'Дані не з ДІСО'!K812/('Дані не з ДІСО'!I812+'Дані не з ДІСО'!K812))</f>
        <v>0</v>
      </c>
      <c r="BF812" s="29">
        <f>(1+0.25*BE812)*BD812*Параметри!$K$51</f>
        <v>0</v>
      </c>
      <c r="BG812" s="40">
        <f>ROUNDUP('Дані не з ДІСО'!M812/Параметри!$K$27,0)</f>
        <v>0</v>
      </c>
      <c r="BH812" s="40">
        <f>BG812*Параметри!$M$37/18</f>
        <v>0</v>
      </c>
      <c r="BI812" s="29">
        <f>BH812*Параметри!$K$51</f>
        <v>0</v>
      </c>
      <c r="BJ812" s="29">
        <f>'Дані не з ДІСО'!N812*Параметри!$K$76</f>
        <v>0</v>
      </c>
      <c r="BK812" s="40">
        <f>ROUNDUP('Дані з ДІСО'!V812/Параметри!$K$25,0)</f>
        <v>0</v>
      </c>
      <c r="BL812" s="40">
        <f>ROUNDUP('Дані з ДІСО'!W812/Параметри!$K$25,0)</f>
        <v>0</v>
      </c>
      <c r="BM812" s="40">
        <f>ROUNDUP('Дані з ДІСО'!X812/Параметри!$K$25,0)</f>
        <v>0</v>
      </c>
      <c r="BN812" s="40">
        <f>(BK812*Параметри!$K$34+BL812*Параметри!$L$34+BM812*Параметри!$M$34)/18</f>
        <v>0</v>
      </c>
      <c r="BO812" s="40">
        <f>IF(K812=0,0,'Дані з ДІСО'!AC812/K812)</f>
        <v>0</v>
      </c>
      <c r="BP812" s="29">
        <f>(1+0.25*BO812)*BN812*Параметри!$K$51</f>
        <v>0</v>
      </c>
      <c r="BQ812" s="29">
        <f>BP812*'Коефіцієнти АТО'!U812</f>
        <v>0</v>
      </c>
      <c r="BR812" s="29">
        <f>K812*(1+0.25*BO812)*Параметри!$K$66*Параметри!$K$20/1000</f>
        <v>0</v>
      </c>
      <c r="BS812" s="29">
        <f>(1+0.25*BO812)*K812*'Коефіцієнти АТО'!S812*Параметри!$K$20/1000</f>
        <v>0</v>
      </c>
      <c r="BT812" s="29">
        <f t="shared" si="115"/>
        <v>0</v>
      </c>
      <c r="BU812" s="40">
        <f>ROUNDUP('Дані з ДІСО'!AG812/Параметри!$K$71,0)</f>
        <v>0</v>
      </c>
      <c r="BV812" s="40">
        <f t="shared" si="116"/>
        <v>0</v>
      </c>
      <c r="BW812" s="40">
        <f>IF('Дані з ДІСО'!AG812=0,0,'Дані з ДІСО'!AJ812/'Дані з ДІСО'!AG812)</f>
        <v>0</v>
      </c>
      <c r="BX812" s="29">
        <f>BV812*(1+0.25*BW812)*Параметри!$K$51</f>
        <v>0</v>
      </c>
      <c r="BY812" s="29">
        <f>ROUND(IF(Параметри!$K$77="No",CC812,CC812*Параметри!$K$78)+AG812,1)</f>
        <v>15112.4</v>
      </c>
      <c r="BZ812" s="29">
        <f>ROUND(IF(Параметри!$K$77="No",BF812,BF812*Параметри!$K$78),1)</f>
        <v>0</v>
      </c>
      <c r="CA812" s="29">
        <f>ROUND(IF(Параметри!$K$77="No",BI812,BI812*Параметри!$K$78),1)</f>
        <v>0</v>
      </c>
      <c r="CB812" s="29">
        <f>ROUND(IF(Параметри!$K$77="No",BJ812,BJ812*Параметри!$K$78),1)</f>
        <v>0</v>
      </c>
      <c r="CC812" s="29">
        <f t="shared" si="110"/>
        <v>16791.50635971735</v>
      </c>
    </row>
    <row r="813" spans="1:81">
      <c r="A813" s="9">
        <v>812</v>
      </c>
      <c r="B813" s="9" t="s">
        <v>3148</v>
      </c>
      <c r="C813" s="9" t="s">
        <v>3148</v>
      </c>
      <c r="D813" s="9" t="s">
        <v>3887</v>
      </c>
      <c r="E813" s="9" t="s">
        <v>24</v>
      </c>
      <c r="F813" s="9" t="s">
        <v>3905</v>
      </c>
      <c r="G813" s="9" t="s">
        <v>1700</v>
      </c>
      <c r="H813" s="29">
        <f>SUM('Дані з ДІСО'!J813:L813)</f>
        <v>1724</v>
      </c>
      <c r="I813" s="29">
        <f>SUM('Дані з ДІСО'!G813:I813)</f>
        <v>64</v>
      </c>
      <c r="J813" s="29">
        <f>SUM('Дані з ДІСО'!P813:R813)</f>
        <v>0</v>
      </c>
      <c r="K813" s="29">
        <f>SUM('Дані з ДІСО'!V813:X813)</f>
        <v>0</v>
      </c>
      <c r="L813" s="40">
        <f>ROUNDUP('Дані з ДІСО'!J813/'Коефіцієнти АТО'!$R813,0)</f>
        <v>34</v>
      </c>
      <c r="M813" s="40">
        <f>ROUNDUP('Дані з ДІСО'!K813/'Коефіцієнти АТО'!$R813,0)</f>
        <v>46</v>
      </c>
      <c r="N813" s="40">
        <f>ROUNDUP('Дані з ДІСО'!L813/'Коефіцієнти АТО'!$R813,0)</f>
        <v>12</v>
      </c>
      <c r="O813" s="59">
        <f>(L813*Параметри!$K$32+M813*Параметри!$L$32+N813*Параметри!$M$32)/18</f>
        <v>150.67777777777778</v>
      </c>
      <c r="P813" s="41">
        <f>IF(H813=0,"",'Дані з ДІСО'!Y813/H813)</f>
        <v>0</v>
      </c>
      <c r="Q813" s="29">
        <f>IF(H813=0,"",(1+0.25*P813)*O813*Параметри!$K$51)</f>
        <v>30861.854227812179</v>
      </c>
      <c r="R813" s="29">
        <f>IF(H813=0,"",Q813*'Коефіцієнти АТО'!T813)</f>
        <v>524.65152187280705</v>
      </c>
      <c r="S813" s="29">
        <f>IF(H813=0,"",H813*(1+0.25*P813)*Параметри!$K$66*Параметри!$K$20/1000)</f>
        <v>0</v>
      </c>
      <c r="T813" s="29">
        <f>IF(H813=0,"",H813*(1+0.25*P813)*'Коефіцієнти АТО'!$S813*Параметри!$K$20/1000)</f>
        <v>8695.7806709861889</v>
      </c>
      <c r="U813" s="29">
        <f t="shared" si="111"/>
        <v>40082.286420671175</v>
      </c>
      <c r="V813" s="29">
        <f t="shared" si="112"/>
        <v>40082.286420671175</v>
      </c>
      <c r="W813" s="40">
        <f>ROUNDUP('Дані з ДІСО'!P813/Параметри!$K$24,0)</f>
        <v>0</v>
      </c>
      <c r="X813" s="40">
        <f>ROUNDUP('Дані з ДІСО'!Q813/Параметри!$K$24,0)</f>
        <v>0</v>
      </c>
      <c r="Y813" s="40">
        <f>ROUNDUP('Дані з ДІСО'!R813/Параметри!$K$24,0)</f>
        <v>0</v>
      </c>
      <c r="Z813" s="59">
        <f>(W813*Параметри!$K$33+X813*Параметри!$L$33+Y813*Параметри!$M$33)/18</f>
        <v>0</v>
      </c>
      <c r="AA813" s="41">
        <f>IF(J813=0,0,'Дані з ДІСО'!AA813/J813)</f>
        <v>0</v>
      </c>
      <c r="AB813" s="29">
        <f>(1+0.25*AA813)*Z813*Параметри!$K$51</f>
        <v>0</v>
      </c>
      <c r="AC813" s="29">
        <f>AB813*'Коефіцієнти АТО'!U813</f>
        <v>0</v>
      </c>
      <c r="AD813" s="29">
        <f>J813*(1+0.25*AA813)*Параметри!$K$66*Параметри!$K$20/1000</f>
        <v>0</v>
      </c>
      <c r="AE813" s="29">
        <f>(1+0.25*AA813)*J813*'Коефіцієнти АТО'!S813*Параметри!$K$20/1000</f>
        <v>0</v>
      </c>
      <c r="AF813" s="29">
        <f t="shared" si="108"/>
        <v>0</v>
      </c>
      <c r="AG813" s="29">
        <v>0</v>
      </c>
      <c r="AH813" s="40">
        <v>18</v>
      </c>
      <c r="AI813" s="40">
        <v>0</v>
      </c>
      <c r="AJ813" s="40">
        <f t="shared" si="109"/>
        <v>0</v>
      </c>
      <c r="AK813" s="29">
        <f>(AH813+AI813)*(1+0.25*AJ813)*Параметри!$K$53</f>
        <v>3229.726962528001</v>
      </c>
      <c r="AL813" s="29">
        <f>ROUNDUP(('Дані з ДІСО'!AU813+'Дані з ДІСО'!AW813)/Параметри!$K$28,0)</f>
        <v>2</v>
      </c>
      <c r="AM813" s="64">
        <f>AL813*Параметри!$M$35/18</f>
        <v>2.5555555555555554</v>
      </c>
      <c r="AN813" s="29">
        <f>IF(AL813=0,0,'Дані з ДІСО'!AW813/SUM('Дані з ДІСО'!AU813,'Дані з ДІСО'!AW813))</f>
        <v>0</v>
      </c>
      <c r="AO813" s="29">
        <f>(1+0.25*AN813)*AM813*Параметри!$K$51</f>
        <v>523.4294279475555</v>
      </c>
      <c r="AP813" s="40">
        <f>ROUNDUP(('Дані з ДІСО'!AE813+'Дані не з ДІСО'!E813+'Дані не з ДІСО'!G813)/Параметри!$K$69,0)</f>
        <v>0</v>
      </c>
      <c r="AQ813" s="40">
        <f t="shared" si="113"/>
        <v>0</v>
      </c>
      <c r="AR813" s="40">
        <f>IF(AP813=0,0,('Дані з ДІСО'!AH813+'Дані не з ДІСО'!G813)/('Дані з ДІСО'!AE813+'Дані не з ДІСО'!E813+'Дані не з ДІСО'!G813))</f>
        <v>0</v>
      </c>
      <c r="AS813" s="29">
        <f>AQ813*(1+0.25*AR813)*Параметри!$K$51</f>
        <v>0</v>
      </c>
      <c r="AT813" s="40">
        <f>ROUNDUP('Дані з ДІСО'!AF813/Параметри!$K$70,0)</f>
        <v>0</v>
      </c>
      <c r="AU813" s="40">
        <f t="shared" si="114"/>
        <v>0</v>
      </c>
      <c r="AV813" s="40">
        <f>IF(AT813=0,0,'Дані з ДІСО'!AI813/'Дані з ДІСО'!AF813)</f>
        <v>0</v>
      </c>
      <c r="AW813" s="29">
        <f>AU813*(1+0.25*AV813)*Параметри!$K$51</f>
        <v>0</v>
      </c>
      <c r="AX813" s="40">
        <f>ROUNDUP('Дані з ДІСО'!AR813/Параметри!$K$29,0)</f>
        <v>0</v>
      </c>
      <c r="AY813" s="40">
        <f>ROUNDUP('Дані з ДІСО'!AS813/Параметри!$K$29,0)</f>
        <v>0</v>
      </c>
      <c r="AZ813" s="40">
        <f>ROUNDUP('Дані з ДІСО'!AT813/Параметри!$K$29,0)</f>
        <v>0</v>
      </c>
      <c r="BA813" s="64">
        <f>(AX813*Параметри!$K$32+AY813*Параметри!$L$32+AZ813*Параметри!$M$32)/18</f>
        <v>0</v>
      </c>
      <c r="BB813" s="29">
        <f>(BA813*Параметри!$K$51+SUM('Дані з ДІСО'!AR813:AT813)*Параметри!$K$48*Параметри!$K$20/1000)*Параметри!$K$74</f>
        <v>0</v>
      </c>
      <c r="BC813" s="40">
        <f>ROUNDUP(('Дані не з ДІСО'!I813+'Дані не з ДІСО'!K813)/Параметри!$K$26,0)</f>
        <v>0</v>
      </c>
      <c r="BD813" s="29">
        <f>BC813*Параметри!$M$36/18</f>
        <v>0</v>
      </c>
      <c r="BE813" s="40">
        <f>IF(BC813=0,0,'Дані не з ДІСО'!K813/('Дані не з ДІСО'!I813+'Дані не з ДІСО'!K813))</f>
        <v>0</v>
      </c>
      <c r="BF813" s="29">
        <f>(1+0.25*BE813)*BD813*Параметри!$K$51</f>
        <v>0</v>
      </c>
      <c r="BG813" s="40">
        <f>ROUNDUP('Дані не з ДІСО'!M813/Параметри!$K$27,0)</f>
        <v>0</v>
      </c>
      <c r="BH813" s="40">
        <f>BG813*Параметри!$M$37/18</f>
        <v>0</v>
      </c>
      <c r="BI813" s="29">
        <f>BH813*Параметри!$K$51</f>
        <v>0</v>
      </c>
      <c r="BJ813" s="29">
        <f>'Дані не з ДІСО'!N813*Параметри!$K$76</f>
        <v>0</v>
      </c>
      <c r="BK813" s="40">
        <f>ROUNDUP('Дані з ДІСО'!V813/Параметри!$K$25,0)</f>
        <v>0</v>
      </c>
      <c r="BL813" s="40">
        <f>ROUNDUP('Дані з ДІСО'!W813/Параметри!$K$25,0)</f>
        <v>0</v>
      </c>
      <c r="BM813" s="40">
        <f>ROUNDUP('Дані з ДІСО'!X813/Параметри!$K$25,0)</f>
        <v>0</v>
      </c>
      <c r="BN813" s="40">
        <f>(BK813*Параметри!$K$34+BL813*Параметри!$L$34+BM813*Параметри!$M$34)/18</f>
        <v>0</v>
      </c>
      <c r="BO813" s="40">
        <f>IF(K813=0,0,'Дані з ДІСО'!AC813/K813)</f>
        <v>0</v>
      </c>
      <c r="BP813" s="29">
        <f>(1+0.25*BO813)*BN813*Параметри!$K$51</f>
        <v>0</v>
      </c>
      <c r="BQ813" s="29">
        <f>BP813*'Коефіцієнти АТО'!U813</f>
        <v>0</v>
      </c>
      <c r="BR813" s="29">
        <f>K813*(1+0.25*BO813)*Параметри!$K$66*Параметри!$K$20/1000</f>
        <v>0</v>
      </c>
      <c r="BS813" s="29">
        <f>(1+0.25*BO813)*K813*'Коефіцієнти АТО'!S813*Параметри!$K$20/1000</f>
        <v>0</v>
      </c>
      <c r="BT813" s="29">
        <f t="shared" si="115"/>
        <v>0</v>
      </c>
      <c r="BU813" s="40">
        <f>ROUNDUP('Дані з ДІСО'!AG813/Параметри!$K$71,0)</f>
        <v>0</v>
      </c>
      <c r="BV813" s="40">
        <f t="shared" si="116"/>
        <v>0</v>
      </c>
      <c r="BW813" s="40">
        <f>IF('Дані з ДІСО'!AG813=0,0,'Дані з ДІСО'!AJ813/'Дані з ДІСО'!AG813)</f>
        <v>0</v>
      </c>
      <c r="BX813" s="29">
        <f>BV813*(1+0.25*BW813)*Параметри!$K$51</f>
        <v>0</v>
      </c>
      <c r="BY813" s="29">
        <f>ROUND(IF(Параметри!$K$77="No",CC813,CC813*Параметри!$K$78)+AG813,1)</f>
        <v>39451.9</v>
      </c>
      <c r="BZ813" s="29">
        <f>ROUND(IF(Параметри!$K$77="No",BF813,BF813*Параметри!$K$78),1)</f>
        <v>0</v>
      </c>
      <c r="CA813" s="29">
        <f>ROUND(IF(Параметри!$K$77="No",BI813,BI813*Параметри!$K$78),1)</f>
        <v>0</v>
      </c>
      <c r="CB813" s="29">
        <f>ROUND(IF(Параметри!$K$77="No",BJ813,BJ813*Параметри!$K$78),1)</f>
        <v>0</v>
      </c>
      <c r="CC813" s="29">
        <f t="shared" si="110"/>
        <v>43835.442811146735</v>
      </c>
    </row>
    <row r="814" spans="1:81">
      <c r="A814" s="9">
        <v>813</v>
      </c>
      <c r="B814" s="9" t="s">
        <v>3151</v>
      </c>
      <c r="C814" s="9" t="s">
        <v>3151</v>
      </c>
      <c r="D814" s="9" t="s">
        <v>3887</v>
      </c>
      <c r="E814" s="9" t="s">
        <v>29</v>
      </c>
      <c r="F814" s="9" t="s">
        <v>3906</v>
      </c>
      <c r="G814" s="9" t="s">
        <v>1702</v>
      </c>
      <c r="H814" s="29">
        <f>SUM('Дані з ДІСО'!J814:L814)</f>
        <v>558</v>
      </c>
      <c r="I814" s="29">
        <f>SUM('Дані з ДІСО'!G814:I814)</f>
        <v>42</v>
      </c>
      <c r="J814" s="29">
        <f>SUM('Дані з ДІСО'!P814:R814)</f>
        <v>0</v>
      </c>
      <c r="K814" s="29">
        <f>SUM('Дані з ДІСО'!V814:X814)</f>
        <v>0</v>
      </c>
      <c r="L814" s="40">
        <f>ROUNDUP('Дані з ДІСО'!J814/'Коефіцієнти АТО'!$R814,0)</f>
        <v>15</v>
      </c>
      <c r="M814" s="40">
        <f>ROUNDUP('Дані з ДІСО'!K814/'Коефіцієнти АТО'!$R814,0)</f>
        <v>19</v>
      </c>
      <c r="N814" s="40">
        <f>ROUNDUP('Дані з ДІСО'!L814/'Коефіцієнти АТО'!$R814,0)</f>
        <v>3</v>
      </c>
      <c r="O814" s="59">
        <f>(L814*Параметри!$K$32+M814*Параметри!$L$32+N814*Параметри!$M$32)/18</f>
        <v>59.600000000000009</v>
      </c>
      <c r="P814" s="41">
        <f>IF(H814=0,"",'Дані з ДІСО'!Y814/H814)</f>
        <v>0</v>
      </c>
      <c r="Q814" s="29">
        <f>IF(H814=0,"",(1+0.25*P814)*O814*Параметри!$K$51)</f>
        <v>12207.284571785602</v>
      </c>
      <c r="R814" s="29">
        <f>IF(H814=0,"",Q814*'Коефіцієнти АТО'!T814)</f>
        <v>207.52383772035523</v>
      </c>
      <c r="S814" s="29">
        <f>IF(H814=0,"",H814*(1+0.25*P814)*Параметри!$K$66*Параметри!$K$20/1000)</f>
        <v>0</v>
      </c>
      <c r="T814" s="29">
        <f>IF(H814=0,"",H814*(1+0.25*P814)*'Коефіцієнти АТО'!$S814*Параметри!$K$20/1000)</f>
        <v>2283.4846716679353</v>
      </c>
      <c r="U814" s="29">
        <f t="shared" si="111"/>
        <v>14698.293081173892</v>
      </c>
      <c r="V814" s="29">
        <f t="shared" si="112"/>
        <v>14698.293081173892</v>
      </c>
      <c r="W814" s="40">
        <f>ROUNDUP('Дані з ДІСО'!P814/Параметри!$K$24,0)</f>
        <v>0</v>
      </c>
      <c r="X814" s="40">
        <f>ROUNDUP('Дані з ДІСО'!Q814/Параметри!$K$24,0)</f>
        <v>0</v>
      </c>
      <c r="Y814" s="40">
        <f>ROUNDUP('Дані з ДІСО'!R814/Параметри!$K$24,0)</f>
        <v>0</v>
      </c>
      <c r="Z814" s="59">
        <f>(W814*Параметри!$K$33+X814*Параметри!$L$33+Y814*Параметри!$M$33)/18</f>
        <v>0</v>
      </c>
      <c r="AA814" s="41">
        <f>IF(J814=0,0,'Дані з ДІСО'!AA814/J814)</f>
        <v>0</v>
      </c>
      <c r="AB814" s="29">
        <f>(1+0.25*AA814)*Z814*Параметри!$K$51</f>
        <v>0</v>
      </c>
      <c r="AC814" s="29">
        <f>AB814*'Коефіцієнти АТО'!U814</f>
        <v>0</v>
      </c>
      <c r="AD814" s="29">
        <f>J814*(1+0.25*AA814)*Параметри!$K$66*Параметри!$K$20/1000</f>
        <v>0</v>
      </c>
      <c r="AE814" s="29">
        <f>(1+0.25*AA814)*J814*'Коефіцієнти АТО'!S814*Параметри!$K$20/1000</f>
        <v>0</v>
      </c>
      <c r="AF814" s="29">
        <f t="shared" si="108"/>
        <v>0</v>
      </c>
      <c r="AG814" s="29">
        <v>0</v>
      </c>
      <c r="AH814" s="40">
        <v>0</v>
      </c>
      <c r="AI814" s="40">
        <v>0</v>
      </c>
      <c r="AJ814" s="40">
        <f t="shared" si="109"/>
        <v>0</v>
      </c>
      <c r="AK814" s="29">
        <f>(AH814+AI814)*(1+0.25*AJ814)*Параметри!$K$53</f>
        <v>0</v>
      </c>
      <c r="AL814" s="29">
        <f>ROUNDUP(('Дані з ДІСО'!AU814+'Дані з ДІСО'!AW814)/Параметри!$K$28,0)</f>
        <v>0</v>
      </c>
      <c r="AM814" s="64">
        <f>AL814*Параметри!$M$35/18</f>
        <v>0</v>
      </c>
      <c r="AN814" s="29">
        <f>IF(AL814=0,0,'Дані з ДІСО'!AW814/SUM('Дані з ДІСО'!AU814,'Дані з ДІСО'!AW814))</f>
        <v>0</v>
      </c>
      <c r="AO814" s="29">
        <f>(1+0.25*AN814)*AM814*Параметри!$K$51</f>
        <v>0</v>
      </c>
      <c r="AP814" s="40">
        <f>ROUNDUP(('Дані з ДІСО'!AE814+'Дані не з ДІСО'!E814+'Дані не з ДІСО'!G814)/Параметри!$K$69,0)</f>
        <v>0</v>
      </c>
      <c r="AQ814" s="40">
        <f t="shared" si="113"/>
        <v>0</v>
      </c>
      <c r="AR814" s="40">
        <f>IF(AP814=0,0,('Дані з ДІСО'!AH814+'Дані не з ДІСО'!G814)/('Дані з ДІСО'!AE814+'Дані не з ДІСО'!E814+'Дані не з ДІСО'!G814))</f>
        <v>0</v>
      </c>
      <c r="AS814" s="29">
        <f>AQ814*(1+0.25*AR814)*Параметри!$K$51</f>
        <v>0</v>
      </c>
      <c r="AT814" s="40">
        <f>ROUNDUP('Дані з ДІСО'!AF814/Параметри!$K$70,0)</f>
        <v>0</v>
      </c>
      <c r="AU814" s="40">
        <f t="shared" si="114"/>
        <v>0</v>
      </c>
      <c r="AV814" s="40">
        <f>IF(AT814=0,0,'Дані з ДІСО'!AI814/'Дані з ДІСО'!AF814)</f>
        <v>0</v>
      </c>
      <c r="AW814" s="29">
        <f>AU814*(1+0.25*AV814)*Параметри!$K$51</f>
        <v>0</v>
      </c>
      <c r="AX814" s="40">
        <f>ROUNDUP('Дані з ДІСО'!AR814/Параметри!$K$29,0)</f>
        <v>0</v>
      </c>
      <c r="AY814" s="40">
        <f>ROUNDUP('Дані з ДІСО'!AS814/Параметри!$K$29,0)</f>
        <v>0</v>
      </c>
      <c r="AZ814" s="40">
        <f>ROUNDUP('Дані з ДІСО'!AT814/Параметри!$K$29,0)</f>
        <v>0</v>
      </c>
      <c r="BA814" s="64">
        <f>(AX814*Параметри!$K$32+AY814*Параметри!$L$32+AZ814*Параметри!$M$32)/18</f>
        <v>0</v>
      </c>
      <c r="BB814" s="29">
        <f>(BA814*Параметри!$K$51+SUM('Дані з ДІСО'!AR814:AT814)*Параметри!$K$48*Параметри!$K$20/1000)*Параметри!$K$74</f>
        <v>0</v>
      </c>
      <c r="BC814" s="40">
        <f>ROUNDUP(('Дані не з ДІСО'!I814+'Дані не з ДІСО'!K814)/Параметри!$K$26,0)</f>
        <v>0</v>
      </c>
      <c r="BD814" s="29">
        <f>BC814*Параметри!$M$36/18</f>
        <v>0</v>
      </c>
      <c r="BE814" s="40">
        <f>IF(BC814=0,0,'Дані не з ДІСО'!K814/('Дані не з ДІСО'!I814+'Дані не з ДІСО'!K814))</f>
        <v>0</v>
      </c>
      <c r="BF814" s="29">
        <f>(1+0.25*BE814)*BD814*Параметри!$K$51</f>
        <v>0</v>
      </c>
      <c r="BG814" s="40">
        <f>ROUNDUP('Дані не з ДІСО'!M814/Параметри!$K$27,0)</f>
        <v>0</v>
      </c>
      <c r="BH814" s="40">
        <f>BG814*Параметри!$M$37/18</f>
        <v>0</v>
      </c>
      <c r="BI814" s="29">
        <f>BH814*Параметри!$K$51</f>
        <v>0</v>
      </c>
      <c r="BJ814" s="29">
        <f>'Дані не з ДІСО'!N814*Параметри!$K$76</f>
        <v>0</v>
      </c>
      <c r="BK814" s="40">
        <f>ROUNDUP('Дані з ДІСО'!V814/Параметри!$K$25,0)</f>
        <v>0</v>
      </c>
      <c r="BL814" s="40">
        <f>ROUNDUP('Дані з ДІСО'!W814/Параметри!$K$25,0)</f>
        <v>0</v>
      </c>
      <c r="BM814" s="40">
        <f>ROUNDUP('Дані з ДІСО'!X814/Параметри!$K$25,0)</f>
        <v>0</v>
      </c>
      <c r="BN814" s="40">
        <f>(BK814*Параметри!$K$34+BL814*Параметри!$L$34+BM814*Параметри!$M$34)/18</f>
        <v>0</v>
      </c>
      <c r="BO814" s="40">
        <f>IF(K814=0,0,'Дані з ДІСО'!AC814/K814)</f>
        <v>0</v>
      </c>
      <c r="BP814" s="29">
        <f>(1+0.25*BO814)*BN814*Параметри!$K$51</f>
        <v>0</v>
      </c>
      <c r="BQ814" s="29">
        <f>BP814*'Коефіцієнти АТО'!U814</f>
        <v>0</v>
      </c>
      <c r="BR814" s="29">
        <f>K814*(1+0.25*BO814)*Параметри!$K$66*Параметри!$K$20/1000</f>
        <v>0</v>
      </c>
      <c r="BS814" s="29">
        <f>(1+0.25*BO814)*K814*'Коефіцієнти АТО'!S814*Параметри!$K$20/1000</f>
        <v>0</v>
      </c>
      <c r="BT814" s="29">
        <f t="shared" si="115"/>
        <v>0</v>
      </c>
      <c r="BU814" s="40">
        <f>ROUNDUP('Дані з ДІСО'!AG814/Параметри!$K$71,0)</f>
        <v>0</v>
      </c>
      <c r="BV814" s="40">
        <f t="shared" si="116"/>
        <v>0</v>
      </c>
      <c r="BW814" s="40">
        <f>IF('Дані з ДІСО'!AG814=0,0,'Дані з ДІСО'!AJ814/'Дані з ДІСО'!AG814)</f>
        <v>0</v>
      </c>
      <c r="BX814" s="29">
        <f>BV814*(1+0.25*BW814)*Параметри!$K$51</f>
        <v>0</v>
      </c>
      <c r="BY814" s="29">
        <f>ROUND(IF(Параметри!$K$77="No",CC814,CC814*Параметри!$K$78)+AG814,1)</f>
        <v>13228.5</v>
      </c>
      <c r="BZ814" s="29">
        <f>ROUND(IF(Параметри!$K$77="No",BF814,BF814*Параметри!$K$78),1)</f>
        <v>0</v>
      </c>
      <c r="CA814" s="29">
        <f>ROUND(IF(Параметри!$K$77="No",BI814,BI814*Параметри!$K$78),1)</f>
        <v>0</v>
      </c>
      <c r="CB814" s="29">
        <f>ROUND(IF(Параметри!$K$77="No",BJ814,BJ814*Параметри!$K$78),1)</f>
        <v>0</v>
      </c>
      <c r="CC814" s="29">
        <f t="shared" si="110"/>
        <v>14698.293081173892</v>
      </c>
    </row>
    <row r="815" spans="1:81">
      <c r="A815" s="9">
        <v>814</v>
      </c>
      <c r="B815" s="9" t="s">
        <v>3148</v>
      </c>
      <c r="C815" s="9" t="s">
        <v>3148</v>
      </c>
      <c r="D815" s="9" t="s">
        <v>3887</v>
      </c>
      <c r="E815" s="9" t="s">
        <v>24</v>
      </c>
      <c r="F815" s="9" t="s">
        <v>3907</v>
      </c>
      <c r="G815" s="9" t="s">
        <v>1704</v>
      </c>
      <c r="H815" s="29">
        <f>SUM('Дані з ДІСО'!J815:L815)</f>
        <v>1010</v>
      </c>
      <c r="I815" s="29">
        <f>SUM('Дані з ДІСО'!G815:I815)</f>
        <v>59</v>
      </c>
      <c r="J815" s="29">
        <f>SUM('Дані з ДІСО'!P815:R815)</f>
        <v>0</v>
      </c>
      <c r="K815" s="29">
        <f>SUM('Дані з ДІСО'!V815:X815)</f>
        <v>0</v>
      </c>
      <c r="L815" s="40">
        <f>ROUNDUP('Дані з ДІСО'!J815/'Коефіцієнти АТО'!$R815,0)</f>
        <v>26</v>
      </c>
      <c r="M815" s="40">
        <f>ROUNDUP('Дані з ДІСО'!K815/'Коефіцієнти АТО'!$R815,0)</f>
        <v>34</v>
      </c>
      <c r="N815" s="40">
        <f>ROUNDUP('Дані з ДІСО'!L815/'Коефіцієнти АТО'!$R815,0)</f>
        <v>9</v>
      </c>
      <c r="O815" s="59">
        <f>(L815*Параметри!$K$32+M815*Параметри!$L$32+N815*Параметри!$M$32)/18</f>
        <v>112.73888888888889</v>
      </c>
      <c r="P815" s="41">
        <f>IF(H815=0,"",'Дані з ДІСО'!Y815/H815)</f>
        <v>0</v>
      </c>
      <c r="Q815" s="29">
        <f>IF(H815=0,"",(1+0.25*P815)*O815*Параметри!$K$51)</f>
        <v>23091.203002912491</v>
      </c>
      <c r="R815" s="29">
        <f>IF(H815=0,"",Q815*'Коефіцієнти АТО'!T815)</f>
        <v>392.55045104951239</v>
      </c>
      <c r="S815" s="29">
        <f>IF(H815=0,"",H815*(1+0.25*P815)*Параметри!$K$66*Параметри!$K$20/1000)</f>
        <v>0</v>
      </c>
      <c r="T815" s="29">
        <f>IF(H815=0,"",H815*(1+0.25*P815)*'Коефіцієнти АТО'!$S815*Параметри!$K$20/1000)</f>
        <v>5094.3958687332079</v>
      </c>
      <c r="U815" s="29">
        <f t="shared" si="111"/>
        <v>28578.149322695212</v>
      </c>
      <c r="V815" s="29">
        <f t="shared" si="112"/>
        <v>28578.149322695212</v>
      </c>
      <c r="W815" s="40">
        <f>ROUNDUP('Дані з ДІСО'!P815/Параметри!$K$24,0)</f>
        <v>0</v>
      </c>
      <c r="X815" s="40">
        <f>ROUNDUP('Дані з ДІСО'!Q815/Параметри!$K$24,0)</f>
        <v>0</v>
      </c>
      <c r="Y815" s="40">
        <f>ROUNDUP('Дані з ДІСО'!R815/Параметри!$K$24,0)</f>
        <v>0</v>
      </c>
      <c r="Z815" s="59">
        <f>(W815*Параметри!$K$33+X815*Параметри!$L$33+Y815*Параметри!$M$33)/18</f>
        <v>0</v>
      </c>
      <c r="AA815" s="41">
        <f>IF(J815=0,0,'Дані з ДІСО'!AA815/J815)</f>
        <v>0</v>
      </c>
      <c r="AB815" s="29">
        <f>(1+0.25*AA815)*Z815*Параметри!$K$51</f>
        <v>0</v>
      </c>
      <c r="AC815" s="29">
        <f>AB815*'Коефіцієнти АТО'!U815</f>
        <v>0</v>
      </c>
      <c r="AD815" s="29">
        <f>J815*(1+0.25*AA815)*Параметри!$K$66*Параметри!$K$20/1000</f>
        <v>0</v>
      </c>
      <c r="AE815" s="29">
        <f>(1+0.25*AA815)*J815*'Коефіцієнти АТО'!S815*Параметри!$K$20/1000</f>
        <v>0</v>
      </c>
      <c r="AF815" s="29">
        <f t="shared" si="108"/>
        <v>0</v>
      </c>
      <c r="AG815" s="29">
        <v>0</v>
      </c>
      <c r="AH815" s="40">
        <v>7</v>
      </c>
      <c r="AI815" s="40">
        <v>0</v>
      </c>
      <c r="AJ815" s="40">
        <f t="shared" si="109"/>
        <v>0</v>
      </c>
      <c r="AK815" s="29">
        <f>(AH815+AI815)*(1+0.25*AJ815)*Параметри!$K$53</f>
        <v>1256.0049298720003</v>
      </c>
      <c r="AL815" s="29">
        <f>ROUNDUP(('Дані з ДІСО'!AU815+'Дані з ДІСО'!AW815)/Параметри!$K$28,0)</f>
        <v>0</v>
      </c>
      <c r="AM815" s="64">
        <f>AL815*Параметри!$M$35/18</f>
        <v>0</v>
      </c>
      <c r="AN815" s="29">
        <f>IF(AL815=0,0,'Дані з ДІСО'!AW815/SUM('Дані з ДІСО'!AU815,'Дані з ДІСО'!AW815))</f>
        <v>0</v>
      </c>
      <c r="AO815" s="29">
        <f>(1+0.25*AN815)*AM815*Параметри!$K$51</f>
        <v>0</v>
      </c>
      <c r="AP815" s="40">
        <f>ROUNDUP(('Дані з ДІСО'!AE815+'Дані не з ДІСО'!E815+'Дані не з ДІСО'!G815)/Параметри!$K$69,0)</f>
        <v>0</v>
      </c>
      <c r="AQ815" s="40">
        <f t="shared" si="113"/>
        <v>0</v>
      </c>
      <c r="AR815" s="40">
        <f>IF(AP815=0,0,('Дані з ДІСО'!AH815+'Дані не з ДІСО'!G815)/('Дані з ДІСО'!AE815+'Дані не з ДІСО'!E815+'Дані не з ДІСО'!G815))</f>
        <v>0</v>
      </c>
      <c r="AS815" s="29">
        <f>AQ815*(1+0.25*AR815)*Параметри!$K$51</f>
        <v>0</v>
      </c>
      <c r="AT815" s="40">
        <f>ROUNDUP('Дані з ДІСО'!AF815/Параметри!$K$70,0)</f>
        <v>0</v>
      </c>
      <c r="AU815" s="40">
        <f t="shared" si="114"/>
        <v>0</v>
      </c>
      <c r="AV815" s="40">
        <f>IF(AT815=0,0,'Дані з ДІСО'!AI815/'Дані з ДІСО'!AF815)</f>
        <v>0</v>
      </c>
      <c r="AW815" s="29">
        <f>AU815*(1+0.25*AV815)*Параметри!$K$51</f>
        <v>0</v>
      </c>
      <c r="AX815" s="40">
        <f>ROUNDUP('Дані з ДІСО'!AR815/Параметри!$K$29,0)</f>
        <v>0</v>
      </c>
      <c r="AY815" s="40">
        <f>ROUNDUP('Дані з ДІСО'!AS815/Параметри!$K$29,0)</f>
        <v>0</v>
      </c>
      <c r="AZ815" s="40">
        <f>ROUNDUP('Дані з ДІСО'!AT815/Параметри!$K$29,0)</f>
        <v>0</v>
      </c>
      <c r="BA815" s="64">
        <f>(AX815*Параметри!$K$32+AY815*Параметри!$L$32+AZ815*Параметри!$M$32)/18</f>
        <v>0</v>
      </c>
      <c r="BB815" s="29">
        <f>(BA815*Параметри!$K$51+SUM('Дані з ДІСО'!AR815:AT815)*Параметри!$K$48*Параметри!$K$20/1000)*Параметри!$K$74</f>
        <v>0</v>
      </c>
      <c r="BC815" s="40">
        <f>ROUNDUP(('Дані не з ДІСО'!I815+'Дані не з ДІСО'!K815)/Параметри!$K$26,0)</f>
        <v>0</v>
      </c>
      <c r="BD815" s="29">
        <f>BC815*Параметри!$M$36/18</f>
        <v>0</v>
      </c>
      <c r="BE815" s="40">
        <f>IF(BC815=0,0,'Дані не з ДІСО'!K815/('Дані не з ДІСО'!I815+'Дані не з ДІСО'!K815))</f>
        <v>0</v>
      </c>
      <c r="BF815" s="29">
        <f>(1+0.25*BE815)*BD815*Параметри!$K$51</f>
        <v>0</v>
      </c>
      <c r="BG815" s="40">
        <f>ROUNDUP('Дані не з ДІСО'!M815/Параметри!$K$27,0)</f>
        <v>0</v>
      </c>
      <c r="BH815" s="40">
        <f>BG815*Параметри!$M$37/18</f>
        <v>0</v>
      </c>
      <c r="BI815" s="29">
        <f>BH815*Параметри!$K$51</f>
        <v>0</v>
      </c>
      <c r="BJ815" s="29">
        <f>'Дані не з ДІСО'!N815*Параметри!$K$76</f>
        <v>0</v>
      </c>
      <c r="BK815" s="40">
        <f>ROUNDUP('Дані з ДІСО'!V815/Параметри!$K$25,0)</f>
        <v>0</v>
      </c>
      <c r="BL815" s="40">
        <f>ROUNDUP('Дані з ДІСО'!W815/Параметри!$K$25,0)</f>
        <v>0</v>
      </c>
      <c r="BM815" s="40">
        <f>ROUNDUP('Дані з ДІСО'!X815/Параметри!$K$25,0)</f>
        <v>0</v>
      </c>
      <c r="BN815" s="40">
        <f>(BK815*Параметри!$K$34+BL815*Параметри!$L$34+BM815*Параметри!$M$34)/18</f>
        <v>0</v>
      </c>
      <c r="BO815" s="40">
        <f>IF(K815=0,0,'Дані з ДІСО'!AC815/K815)</f>
        <v>0</v>
      </c>
      <c r="BP815" s="29">
        <f>(1+0.25*BO815)*BN815*Параметри!$K$51</f>
        <v>0</v>
      </c>
      <c r="BQ815" s="29">
        <f>BP815*'Коефіцієнти АТО'!U815</f>
        <v>0</v>
      </c>
      <c r="BR815" s="29">
        <f>K815*(1+0.25*BO815)*Параметри!$K$66*Параметри!$K$20/1000</f>
        <v>0</v>
      </c>
      <c r="BS815" s="29">
        <f>(1+0.25*BO815)*K815*'Коефіцієнти АТО'!S815*Параметри!$K$20/1000</f>
        <v>0</v>
      </c>
      <c r="BT815" s="29">
        <f t="shared" si="115"/>
        <v>0</v>
      </c>
      <c r="BU815" s="40">
        <f>ROUNDUP('Дані з ДІСО'!AG815/Параметри!$K$71,0)</f>
        <v>0</v>
      </c>
      <c r="BV815" s="40">
        <f t="shared" si="116"/>
        <v>0</v>
      </c>
      <c r="BW815" s="40">
        <f>IF('Дані з ДІСО'!AG815=0,0,'Дані з ДІСО'!AJ815/'Дані з ДІСО'!AG815)</f>
        <v>0</v>
      </c>
      <c r="BX815" s="29">
        <f>BV815*(1+0.25*BW815)*Параметри!$K$51</f>
        <v>0</v>
      </c>
      <c r="BY815" s="29">
        <f>ROUND(IF(Параметри!$K$77="No",CC815,CC815*Параметри!$K$78)+AG815,1)</f>
        <v>26850.7</v>
      </c>
      <c r="BZ815" s="29">
        <f>ROUND(IF(Параметри!$K$77="No",BF815,BF815*Параметри!$K$78),1)</f>
        <v>0</v>
      </c>
      <c r="CA815" s="29">
        <f>ROUND(IF(Параметри!$K$77="No",BI815,BI815*Параметри!$K$78),1)</f>
        <v>0</v>
      </c>
      <c r="CB815" s="29">
        <f>ROUND(IF(Параметри!$K$77="No",BJ815,BJ815*Параметри!$K$78),1)</f>
        <v>0</v>
      </c>
      <c r="CC815" s="29">
        <f t="shared" si="110"/>
        <v>29834.154252567212</v>
      </c>
    </row>
    <row r="816" spans="1:81">
      <c r="A816" s="9">
        <v>815</v>
      </c>
      <c r="B816" s="9" t="s">
        <v>3148</v>
      </c>
      <c r="C816" s="9" t="s">
        <v>3148</v>
      </c>
      <c r="D816" s="9" t="s">
        <v>3887</v>
      </c>
      <c r="E816" s="9" t="s">
        <v>24</v>
      </c>
      <c r="F816" s="9" t="s">
        <v>3908</v>
      </c>
      <c r="G816" s="9" t="s">
        <v>1706</v>
      </c>
      <c r="H816" s="29">
        <f>SUM('Дані з ДІСО'!J816:L816)</f>
        <v>1527</v>
      </c>
      <c r="I816" s="29">
        <f>SUM('Дані з ДІСО'!G816:I816)</f>
        <v>67</v>
      </c>
      <c r="J816" s="29">
        <f>SUM('Дані з ДІСО'!P816:R816)</f>
        <v>0</v>
      </c>
      <c r="K816" s="29">
        <f>SUM('Дані з ДІСО'!V816:X816)</f>
        <v>0</v>
      </c>
      <c r="L816" s="40">
        <f>ROUNDUP('Дані з ДІСО'!J816/'Коефіцієнти АТО'!$R816,0)</f>
        <v>37</v>
      </c>
      <c r="M816" s="40">
        <f>ROUNDUP('Дані з ДІСО'!K816/'Коефіцієнти АТО'!$R816,0)</f>
        <v>52</v>
      </c>
      <c r="N816" s="40">
        <f>ROUNDUP('Дані з ДІСО'!L816/'Коефіцієнти АТО'!$R816,0)</f>
        <v>7</v>
      </c>
      <c r="O816" s="59">
        <f>(L816*Параметри!$K$32+M816*Параметри!$L$32+N816*Параметри!$M$32)/18</f>
        <v>155.55000000000001</v>
      </c>
      <c r="P816" s="41">
        <f>IF(H816=0,"",'Дані з ДІСО'!Y816/H816)</f>
        <v>0</v>
      </c>
      <c r="Q816" s="29">
        <f>IF(H816=0,"",(1+0.25*P816)*O816*Параметри!$K$51)</f>
        <v>31859.783811094803</v>
      </c>
      <c r="R816" s="29">
        <f>IF(H816=0,"",Q816*'Коефіцієнти АТО'!T816)</f>
        <v>541.61632478861168</v>
      </c>
      <c r="S816" s="29">
        <f>IF(H816=0,"",H816*(1+0.25*P816)*Параметри!$K$66*Параметри!$K$20/1000)</f>
        <v>0</v>
      </c>
      <c r="T816" s="29">
        <f>IF(H816=0,"",H816*(1+0.25*P816)*'Коефіцієнти АТО'!$S816*Параметри!$K$20/1000)</f>
        <v>7702.1212787679297</v>
      </c>
      <c r="U816" s="29">
        <f t="shared" si="111"/>
        <v>40103.521414651346</v>
      </c>
      <c r="V816" s="29">
        <f t="shared" si="112"/>
        <v>40103.521414651346</v>
      </c>
      <c r="W816" s="40">
        <f>ROUNDUP('Дані з ДІСО'!P816/Параметри!$K$24,0)</f>
        <v>0</v>
      </c>
      <c r="X816" s="40">
        <f>ROUNDUP('Дані з ДІСО'!Q816/Параметри!$K$24,0)</f>
        <v>0</v>
      </c>
      <c r="Y816" s="40">
        <f>ROUNDUP('Дані з ДІСО'!R816/Параметри!$K$24,0)</f>
        <v>0</v>
      </c>
      <c r="Z816" s="59">
        <f>(W816*Параметри!$K$33+X816*Параметри!$L$33+Y816*Параметри!$M$33)/18</f>
        <v>0</v>
      </c>
      <c r="AA816" s="41">
        <f>IF(J816=0,0,'Дані з ДІСО'!AA816/J816)</f>
        <v>0</v>
      </c>
      <c r="AB816" s="29">
        <f>(1+0.25*AA816)*Z816*Параметри!$K$51</f>
        <v>0</v>
      </c>
      <c r="AC816" s="29">
        <f>AB816*'Коефіцієнти АТО'!U816</f>
        <v>0</v>
      </c>
      <c r="AD816" s="29">
        <f>J816*(1+0.25*AA816)*Параметри!$K$66*Параметри!$K$20/1000</f>
        <v>0</v>
      </c>
      <c r="AE816" s="29">
        <f>(1+0.25*AA816)*J816*'Коефіцієнти АТО'!S816*Параметри!$K$20/1000</f>
        <v>0</v>
      </c>
      <c r="AF816" s="29">
        <f t="shared" si="108"/>
        <v>0</v>
      </c>
      <c r="AG816" s="29">
        <v>0</v>
      </c>
      <c r="AH816" s="40">
        <v>11</v>
      </c>
      <c r="AI816" s="40">
        <v>0</v>
      </c>
      <c r="AJ816" s="40">
        <f t="shared" si="109"/>
        <v>0</v>
      </c>
      <c r="AK816" s="29">
        <f>(AH816+AI816)*(1+0.25*AJ816)*Параметри!$K$53</f>
        <v>1973.7220326560005</v>
      </c>
      <c r="AL816" s="29">
        <f>ROUNDUP(('Дані з ДІСО'!AU816+'Дані з ДІСО'!AW816)/Параметри!$K$28,0)</f>
        <v>0</v>
      </c>
      <c r="AM816" s="64">
        <f>AL816*Параметри!$M$35/18</f>
        <v>0</v>
      </c>
      <c r="AN816" s="29">
        <f>IF(AL816=0,0,'Дані з ДІСО'!AW816/SUM('Дані з ДІСО'!AU816,'Дані з ДІСО'!AW816))</f>
        <v>0</v>
      </c>
      <c r="AO816" s="29">
        <f>(1+0.25*AN816)*AM816*Параметри!$K$51</f>
        <v>0</v>
      </c>
      <c r="AP816" s="40">
        <f>ROUNDUP(('Дані з ДІСО'!AE816+'Дані не з ДІСО'!E816+'Дані не з ДІСО'!G816)/Параметри!$K$69,0)</f>
        <v>0</v>
      </c>
      <c r="AQ816" s="40">
        <f t="shared" si="113"/>
        <v>0</v>
      </c>
      <c r="AR816" s="40">
        <f>IF(AP816=0,0,('Дані з ДІСО'!AH816+'Дані не з ДІСО'!G816)/('Дані з ДІСО'!AE816+'Дані не з ДІСО'!E816+'Дані не з ДІСО'!G816))</f>
        <v>0</v>
      </c>
      <c r="AS816" s="29">
        <f>AQ816*(1+0.25*AR816)*Параметри!$K$51</f>
        <v>0</v>
      </c>
      <c r="AT816" s="40">
        <f>ROUNDUP('Дані з ДІСО'!AF816/Параметри!$K$70,0)</f>
        <v>0</v>
      </c>
      <c r="AU816" s="40">
        <f t="shared" si="114"/>
        <v>0</v>
      </c>
      <c r="AV816" s="40">
        <f>IF(AT816=0,0,'Дані з ДІСО'!AI816/'Дані з ДІСО'!AF816)</f>
        <v>0</v>
      </c>
      <c r="AW816" s="29">
        <f>AU816*(1+0.25*AV816)*Параметри!$K$51</f>
        <v>0</v>
      </c>
      <c r="AX816" s="40">
        <f>ROUNDUP('Дані з ДІСО'!AR816/Параметри!$K$29,0)</f>
        <v>0</v>
      </c>
      <c r="AY816" s="40">
        <f>ROUNDUP('Дані з ДІСО'!AS816/Параметри!$K$29,0)</f>
        <v>0</v>
      </c>
      <c r="AZ816" s="40">
        <f>ROUNDUP('Дані з ДІСО'!AT816/Параметри!$K$29,0)</f>
        <v>0</v>
      </c>
      <c r="BA816" s="64">
        <f>(AX816*Параметри!$K$32+AY816*Параметри!$L$32+AZ816*Параметри!$M$32)/18</f>
        <v>0</v>
      </c>
      <c r="BB816" s="29">
        <f>(BA816*Параметри!$K$51+SUM('Дані з ДІСО'!AR816:AT816)*Параметри!$K$48*Параметри!$K$20/1000)*Параметри!$K$74</f>
        <v>0</v>
      </c>
      <c r="BC816" s="40">
        <f>ROUNDUP(('Дані не з ДІСО'!I816+'Дані не з ДІСО'!K816)/Параметри!$K$26,0)</f>
        <v>0</v>
      </c>
      <c r="BD816" s="29">
        <f>BC816*Параметри!$M$36/18</f>
        <v>0</v>
      </c>
      <c r="BE816" s="40">
        <f>IF(BC816=0,0,'Дані не з ДІСО'!K816/('Дані не з ДІСО'!I816+'Дані не з ДІСО'!K816))</f>
        <v>0</v>
      </c>
      <c r="BF816" s="29">
        <f>(1+0.25*BE816)*BD816*Параметри!$K$51</f>
        <v>0</v>
      </c>
      <c r="BG816" s="40">
        <f>ROUNDUP('Дані не з ДІСО'!M816/Параметри!$K$27,0)</f>
        <v>0</v>
      </c>
      <c r="BH816" s="40">
        <f>BG816*Параметри!$M$37/18</f>
        <v>0</v>
      </c>
      <c r="BI816" s="29">
        <f>BH816*Параметри!$K$51</f>
        <v>0</v>
      </c>
      <c r="BJ816" s="29">
        <f>'Дані не з ДІСО'!N816*Параметри!$K$76</f>
        <v>0</v>
      </c>
      <c r="BK816" s="40">
        <f>ROUNDUP('Дані з ДІСО'!V816/Параметри!$K$25,0)</f>
        <v>0</v>
      </c>
      <c r="BL816" s="40">
        <f>ROUNDUP('Дані з ДІСО'!W816/Параметри!$K$25,0)</f>
        <v>0</v>
      </c>
      <c r="BM816" s="40">
        <f>ROUNDUP('Дані з ДІСО'!X816/Параметри!$K$25,0)</f>
        <v>0</v>
      </c>
      <c r="BN816" s="40">
        <f>(BK816*Параметри!$K$34+BL816*Параметри!$L$34+BM816*Параметри!$M$34)/18</f>
        <v>0</v>
      </c>
      <c r="BO816" s="40">
        <f>IF(K816=0,0,'Дані з ДІСО'!AC816/K816)</f>
        <v>0</v>
      </c>
      <c r="BP816" s="29">
        <f>(1+0.25*BO816)*BN816*Параметри!$K$51</f>
        <v>0</v>
      </c>
      <c r="BQ816" s="29">
        <f>BP816*'Коефіцієнти АТО'!U816</f>
        <v>0</v>
      </c>
      <c r="BR816" s="29">
        <f>K816*(1+0.25*BO816)*Параметри!$K$66*Параметри!$K$20/1000</f>
        <v>0</v>
      </c>
      <c r="BS816" s="29">
        <f>(1+0.25*BO816)*K816*'Коефіцієнти АТО'!S816*Параметри!$K$20/1000</f>
        <v>0</v>
      </c>
      <c r="BT816" s="29">
        <f t="shared" si="115"/>
        <v>0</v>
      </c>
      <c r="BU816" s="40">
        <f>ROUNDUP('Дані з ДІСО'!AG816/Параметри!$K$71,0)</f>
        <v>0</v>
      </c>
      <c r="BV816" s="40">
        <f t="shared" si="116"/>
        <v>0</v>
      </c>
      <c r="BW816" s="40">
        <f>IF('Дані з ДІСО'!AG816=0,0,'Дані з ДІСО'!AJ816/'Дані з ДІСО'!AG816)</f>
        <v>0</v>
      </c>
      <c r="BX816" s="29">
        <f>BV816*(1+0.25*BW816)*Параметри!$K$51</f>
        <v>0</v>
      </c>
      <c r="BY816" s="29">
        <f>ROUND(IF(Параметри!$K$77="No",CC816,CC816*Параметри!$K$78)+AG816,1)</f>
        <v>37869.5</v>
      </c>
      <c r="BZ816" s="29">
        <f>ROUND(IF(Параметри!$K$77="No",BF816,BF816*Параметри!$K$78),1)</f>
        <v>0</v>
      </c>
      <c r="CA816" s="29">
        <f>ROUND(IF(Параметри!$K$77="No",BI816,BI816*Параметри!$K$78),1)</f>
        <v>0</v>
      </c>
      <c r="CB816" s="29">
        <f>ROUND(IF(Параметри!$K$77="No",BJ816,BJ816*Параметри!$K$78),1)</f>
        <v>0</v>
      </c>
      <c r="CC816" s="29">
        <f t="shared" si="110"/>
        <v>42077.243447307344</v>
      </c>
    </row>
    <row r="817" spans="1:81">
      <c r="A817" s="9">
        <v>816</v>
      </c>
      <c r="B817" s="9" t="s">
        <v>3151</v>
      </c>
      <c r="C817" s="9" t="s">
        <v>3151</v>
      </c>
      <c r="D817" s="9" t="s">
        <v>3887</v>
      </c>
      <c r="E817" s="9" t="s">
        <v>29</v>
      </c>
      <c r="F817" s="9" t="s">
        <v>3909</v>
      </c>
      <c r="G817" s="9" t="s">
        <v>1708</v>
      </c>
      <c r="H817" s="29">
        <f>SUM('Дані з ДІСО'!J817:L817)</f>
        <v>941</v>
      </c>
      <c r="I817" s="29">
        <f>SUM('Дані з ДІСО'!G817:I817)</f>
        <v>39</v>
      </c>
      <c r="J817" s="29">
        <f>SUM('Дані з ДІСО'!P817:R817)</f>
        <v>0</v>
      </c>
      <c r="K817" s="29">
        <f>SUM('Дані з ДІСО'!V817:X817)</f>
        <v>0</v>
      </c>
      <c r="L817" s="40">
        <f>ROUNDUP('Дані з ДІСО'!J817/'Коефіцієнти АТО'!$R817,0)</f>
        <v>21</v>
      </c>
      <c r="M817" s="40">
        <f>ROUNDUP('Дані з ДІСО'!K817/'Коефіцієнти АТО'!$R817,0)</f>
        <v>22</v>
      </c>
      <c r="N817" s="40">
        <f>ROUNDUP('Дані з ДІСО'!L817/'Коефіцієнти АТО'!$R817,0)</f>
        <v>4</v>
      </c>
      <c r="O817" s="59">
        <f>(L817*Параметри!$K$32+M817*Параметри!$L$32+N817*Параметри!$M$32)/18</f>
        <v>74.688888888888897</v>
      </c>
      <c r="P817" s="41">
        <f>IF(H817=0,"",'Дані з ДІСО'!Y817/H817)</f>
        <v>0</v>
      </c>
      <c r="Q817" s="29">
        <f>IF(H817=0,"",(1+0.25*P817)*O817*Параметри!$K$51)</f>
        <v>15297.79397679769</v>
      </c>
      <c r="R817" s="29">
        <f>IF(H817=0,"",Q817*'Коефіцієнти АТО'!T817)</f>
        <v>1147.3345482598268</v>
      </c>
      <c r="S817" s="29">
        <f>IF(H817=0,"",H817*(1+0.25*P817)*Параметри!$K$66*Параметри!$K$20/1000)</f>
        <v>0</v>
      </c>
      <c r="T817" s="29">
        <f>IF(H817=0,"",H817*(1+0.25*P817)*'Коефіцієнти АТО'!$S817*Параметри!$K$20/1000)</f>
        <v>4746.3628836415337</v>
      </c>
      <c r="U817" s="29">
        <f t="shared" si="111"/>
        <v>21191.49140869905</v>
      </c>
      <c r="V817" s="29">
        <f t="shared" si="112"/>
        <v>21191.49140869905</v>
      </c>
      <c r="W817" s="40">
        <f>ROUNDUP('Дані з ДІСО'!P817/Параметри!$K$24,0)</f>
        <v>0</v>
      </c>
      <c r="X817" s="40">
        <f>ROUNDUP('Дані з ДІСО'!Q817/Параметри!$K$24,0)</f>
        <v>0</v>
      </c>
      <c r="Y817" s="40">
        <f>ROUNDUP('Дані з ДІСО'!R817/Параметри!$K$24,0)</f>
        <v>0</v>
      </c>
      <c r="Z817" s="59">
        <f>(W817*Параметри!$K$33+X817*Параметри!$L$33+Y817*Параметри!$M$33)/18</f>
        <v>0</v>
      </c>
      <c r="AA817" s="41">
        <f>IF(J817=0,0,'Дані з ДІСО'!AA817/J817)</f>
        <v>0</v>
      </c>
      <c r="AB817" s="29">
        <f>(1+0.25*AA817)*Z817*Параметри!$K$51</f>
        <v>0</v>
      </c>
      <c r="AC817" s="29">
        <f>AB817*'Коефіцієнти АТО'!U817</f>
        <v>0</v>
      </c>
      <c r="AD817" s="29">
        <f>J817*(1+0.25*AA817)*Параметри!$K$66*Параметри!$K$20/1000</f>
        <v>0</v>
      </c>
      <c r="AE817" s="29">
        <f>(1+0.25*AA817)*J817*'Коефіцієнти АТО'!S817*Параметри!$K$20/1000</f>
        <v>0</v>
      </c>
      <c r="AF817" s="29">
        <f t="shared" si="108"/>
        <v>0</v>
      </c>
      <c r="AG817" s="29">
        <v>0</v>
      </c>
      <c r="AH817" s="40">
        <v>1</v>
      </c>
      <c r="AI817" s="40">
        <v>0</v>
      </c>
      <c r="AJ817" s="40">
        <f t="shared" si="109"/>
        <v>0</v>
      </c>
      <c r="AK817" s="29">
        <f>(AH817+AI817)*(1+0.25*AJ817)*Параметри!$K$53</f>
        <v>179.42927569600005</v>
      </c>
      <c r="AL817" s="29">
        <f>ROUNDUP(('Дані з ДІСО'!AU817+'Дані з ДІСО'!AW817)/Параметри!$K$28,0)</f>
        <v>0</v>
      </c>
      <c r="AM817" s="64">
        <f>AL817*Параметри!$M$35/18</f>
        <v>0</v>
      </c>
      <c r="AN817" s="29">
        <f>IF(AL817=0,0,'Дані з ДІСО'!AW817/SUM('Дані з ДІСО'!AU817,'Дані з ДІСО'!AW817))</f>
        <v>0</v>
      </c>
      <c r="AO817" s="29">
        <f>(1+0.25*AN817)*AM817*Параметри!$K$51</f>
        <v>0</v>
      </c>
      <c r="AP817" s="40">
        <f>ROUNDUP(('Дані з ДІСО'!AE817+'Дані не з ДІСО'!E817+'Дані не з ДІСО'!G817)/Параметри!$K$69,0)</f>
        <v>0</v>
      </c>
      <c r="AQ817" s="40">
        <f t="shared" si="113"/>
        <v>0</v>
      </c>
      <c r="AR817" s="40">
        <f>IF(AP817=0,0,('Дані з ДІСО'!AH817+'Дані не з ДІСО'!G817)/('Дані з ДІСО'!AE817+'Дані не з ДІСО'!E817+'Дані не з ДІСО'!G817))</f>
        <v>0</v>
      </c>
      <c r="AS817" s="29">
        <f>AQ817*(1+0.25*AR817)*Параметри!$K$51</f>
        <v>0</v>
      </c>
      <c r="AT817" s="40">
        <f>ROUNDUP('Дані з ДІСО'!AF817/Параметри!$K$70,0)</f>
        <v>0</v>
      </c>
      <c r="AU817" s="40">
        <f t="shared" si="114"/>
        <v>0</v>
      </c>
      <c r="AV817" s="40">
        <f>IF(AT817=0,0,'Дані з ДІСО'!AI817/'Дані з ДІСО'!AF817)</f>
        <v>0</v>
      </c>
      <c r="AW817" s="29">
        <f>AU817*(1+0.25*AV817)*Параметри!$K$51</f>
        <v>0</v>
      </c>
      <c r="AX817" s="40">
        <f>ROUNDUP('Дані з ДІСО'!AR817/Параметри!$K$29,0)</f>
        <v>0</v>
      </c>
      <c r="AY817" s="40">
        <f>ROUNDUP('Дані з ДІСО'!AS817/Параметри!$K$29,0)</f>
        <v>0</v>
      </c>
      <c r="AZ817" s="40">
        <f>ROUNDUP('Дані з ДІСО'!AT817/Параметри!$K$29,0)</f>
        <v>0</v>
      </c>
      <c r="BA817" s="64">
        <f>(AX817*Параметри!$K$32+AY817*Параметри!$L$32+AZ817*Параметри!$M$32)/18</f>
        <v>0</v>
      </c>
      <c r="BB817" s="29">
        <f>(BA817*Параметри!$K$51+SUM('Дані з ДІСО'!AR817:AT817)*Параметри!$K$48*Параметри!$K$20/1000)*Параметри!$K$74</f>
        <v>0</v>
      </c>
      <c r="BC817" s="40">
        <f>ROUNDUP(('Дані не з ДІСО'!I817+'Дані не з ДІСО'!K817)/Параметри!$K$26,0)</f>
        <v>0</v>
      </c>
      <c r="BD817" s="29">
        <f>BC817*Параметри!$M$36/18</f>
        <v>0</v>
      </c>
      <c r="BE817" s="40">
        <f>IF(BC817=0,0,'Дані не з ДІСО'!K817/('Дані не з ДІСО'!I817+'Дані не з ДІСО'!K817))</f>
        <v>0</v>
      </c>
      <c r="BF817" s="29">
        <f>(1+0.25*BE817)*BD817*Параметри!$K$51</f>
        <v>0</v>
      </c>
      <c r="BG817" s="40">
        <f>ROUNDUP('Дані не з ДІСО'!M817/Параметри!$K$27,0)</f>
        <v>0</v>
      </c>
      <c r="BH817" s="40">
        <f>BG817*Параметри!$M$37/18</f>
        <v>0</v>
      </c>
      <c r="BI817" s="29">
        <f>BH817*Параметри!$K$51</f>
        <v>0</v>
      </c>
      <c r="BJ817" s="29">
        <f>'Дані не з ДІСО'!N817*Параметри!$K$76</f>
        <v>0</v>
      </c>
      <c r="BK817" s="40">
        <f>ROUNDUP('Дані з ДІСО'!V817/Параметри!$K$25,0)</f>
        <v>0</v>
      </c>
      <c r="BL817" s="40">
        <f>ROUNDUP('Дані з ДІСО'!W817/Параметри!$K$25,0)</f>
        <v>0</v>
      </c>
      <c r="BM817" s="40">
        <f>ROUNDUP('Дані з ДІСО'!X817/Параметри!$K$25,0)</f>
        <v>0</v>
      </c>
      <c r="BN817" s="40">
        <f>(BK817*Параметри!$K$34+BL817*Параметри!$L$34+BM817*Параметри!$M$34)/18</f>
        <v>0</v>
      </c>
      <c r="BO817" s="40">
        <f>IF(K817=0,0,'Дані з ДІСО'!AC817/K817)</f>
        <v>0</v>
      </c>
      <c r="BP817" s="29">
        <f>(1+0.25*BO817)*BN817*Параметри!$K$51</f>
        <v>0</v>
      </c>
      <c r="BQ817" s="29">
        <f>BP817*'Коефіцієнти АТО'!U817</f>
        <v>0</v>
      </c>
      <c r="BR817" s="29">
        <f>K817*(1+0.25*BO817)*Параметри!$K$66*Параметри!$K$20/1000</f>
        <v>0</v>
      </c>
      <c r="BS817" s="29">
        <f>(1+0.25*BO817)*K817*'Коефіцієнти АТО'!S817*Параметри!$K$20/1000</f>
        <v>0</v>
      </c>
      <c r="BT817" s="29">
        <f t="shared" si="115"/>
        <v>0</v>
      </c>
      <c r="BU817" s="40">
        <f>ROUNDUP('Дані з ДІСО'!AG817/Параметри!$K$71,0)</f>
        <v>0</v>
      </c>
      <c r="BV817" s="40">
        <f t="shared" si="116"/>
        <v>0</v>
      </c>
      <c r="BW817" s="40">
        <f>IF('Дані з ДІСО'!AG817=0,0,'Дані з ДІСО'!AJ817/'Дані з ДІСО'!AG817)</f>
        <v>0</v>
      </c>
      <c r="BX817" s="29">
        <f>BV817*(1+0.25*BW817)*Параметри!$K$51</f>
        <v>0</v>
      </c>
      <c r="BY817" s="29">
        <f>ROUND(IF(Параметри!$K$77="No",CC817,CC817*Параметри!$K$78)+AG817,1)</f>
        <v>19233.8</v>
      </c>
      <c r="BZ817" s="29">
        <f>ROUND(IF(Параметри!$K$77="No",BF817,BF817*Параметри!$K$78),1)</f>
        <v>0</v>
      </c>
      <c r="CA817" s="29">
        <f>ROUND(IF(Параметри!$K$77="No",BI817,BI817*Параметри!$K$78),1)</f>
        <v>0</v>
      </c>
      <c r="CB817" s="29">
        <f>ROUND(IF(Параметри!$K$77="No",BJ817,BJ817*Параметри!$K$78),1)</f>
        <v>0</v>
      </c>
      <c r="CC817" s="29">
        <f t="shared" si="110"/>
        <v>21370.920684395049</v>
      </c>
    </row>
    <row r="818" spans="1:81">
      <c r="A818" s="9">
        <v>817</v>
      </c>
      <c r="B818" s="9" t="s">
        <v>3145</v>
      </c>
      <c r="C818" s="9" t="s">
        <v>3146</v>
      </c>
      <c r="D818" s="9" t="s">
        <v>3887</v>
      </c>
      <c r="E818" s="9" t="s">
        <v>21</v>
      </c>
      <c r="F818" s="9" t="s">
        <v>3910</v>
      </c>
      <c r="G818" s="9" t="s">
        <v>1710</v>
      </c>
      <c r="H818" s="29">
        <f>SUM('Дані з ДІСО'!J818:L818)</f>
        <v>3485</v>
      </c>
      <c r="I818" s="29">
        <f>SUM('Дані з ДІСО'!G818:I818)</f>
        <v>179</v>
      </c>
      <c r="J818" s="29">
        <f>SUM('Дані з ДІСО'!P818:R818)</f>
        <v>0</v>
      </c>
      <c r="K818" s="29">
        <f>SUM('Дані з ДІСО'!V818:X818)</f>
        <v>0</v>
      </c>
      <c r="L818" s="40">
        <f>ROUNDUP('Дані з ДІСО'!J818/'Коефіцієнти АТО'!$R818,0)</f>
        <v>72</v>
      </c>
      <c r="M818" s="40">
        <f>ROUNDUP('Дані з ДІСО'!K818/'Коефіцієнти АТО'!$R818,0)</f>
        <v>102</v>
      </c>
      <c r="N818" s="40">
        <f>ROUNDUP('Дані з ДІСО'!L818/'Коефіцієнти АТО'!$R818,0)</f>
        <v>21</v>
      </c>
      <c r="O818" s="59">
        <f>(L818*Параметри!$K$32+M818*Параметри!$L$32+N818*Параметри!$M$32)/18</f>
        <v>318.71666666666664</v>
      </c>
      <c r="P818" s="41">
        <f>IF(H818=0,"",'Дані з ДІСО'!Y818/H818)</f>
        <v>0</v>
      </c>
      <c r="Q818" s="29">
        <f>IF(H818=0,"",(1+0.25*P818)*O818*Параметри!$K$51)</f>
        <v>65279.614895485458</v>
      </c>
      <c r="R818" s="29">
        <f>IF(H818=0,"",Q818*'Коефіцієнти АТО'!T818)</f>
        <v>1109.7534532232528</v>
      </c>
      <c r="S818" s="29">
        <f>IF(H818=0,"",H818*(1+0.25*P818)*Параметри!$K$66*Параметри!$K$20/1000)</f>
        <v>0</v>
      </c>
      <c r="T818" s="29">
        <f>IF(H818=0,"",H818*(1+0.25*P818)*'Коефіцієнти АТО'!$S818*Параметри!$K$20/1000)</f>
        <v>14261.548531832894</v>
      </c>
      <c r="U818" s="29">
        <f t="shared" si="111"/>
        <v>80650.916880541597</v>
      </c>
      <c r="V818" s="29">
        <f t="shared" si="112"/>
        <v>80650.916880541597</v>
      </c>
      <c r="W818" s="40">
        <f>ROUNDUP('Дані з ДІСО'!P818/Параметри!$K$24,0)</f>
        <v>0</v>
      </c>
      <c r="X818" s="40">
        <f>ROUNDUP('Дані з ДІСО'!Q818/Параметри!$K$24,0)</f>
        <v>0</v>
      </c>
      <c r="Y818" s="40">
        <f>ROUNDUP('Дані з ДІСО'!R818/Параметри!$K$24,0)</f>
        <v>0</v>
      </c>
      <c r="Z818" s="59">
        <f>(W818*Параметри!$K$33+X818*Параметри!$L$33+Y818*Параметри!$M$33)/18</f>
        <v>0</v>
      </c>
      <c r="AA818" s="41">
        <f>IF(J818=0,0,'Дані з ДІСО'!AA818/J818)</f>
        <v>0</v>
      </c>
      <c r="AB818" s="29">
        <f>(1+0.25*AA818)*Z818*Параметри!$K$51</f>
        <v>0</v>
      </c>
      <c r="AC818" s="29">
        <f>AB818*'Коефіцієнти АТО'!U818</f>
        <v>0</v>
      </c>
      <c r="AD818" s="29">
        <f>J818*(1+0.25*AA818)*Параметри!$K$66*Параметри!$K$20/1000</f>
        <v>0</v>
      </c>
      <c r="AE818" s="29">
        <f>(1+0.25*AA818)*J818*'Коефіцієнти АТО'!S818*Параметри!$K$20/1000</f>
        <v>0</v>
      </c>
      <c r="AF818" s="29">
        <f t="shared" si="108"/>
        <v>0</v>
      </c>
      <c r="AG818" s="29">
        <v>0</v>
      </c>
      <c r="AH818" s="40">
        <v>34</v>
      </c>
      <c r="AI818" s="40">
        <v>0</v>
      </c>
      <c r="AJ818" s="40">
        <f t="shared" si="109"/>
        <v>0</v>
      </c>
      <c r="AK818" s="29">
        <f>(AH818+AI818)*(1+0.25*AJ818)*Параметри!$K$53</f>
        <v>6100.5953736640013</v>
      </c>
      <c r="AL818" s="29">
        <f>ROUNDUP(('Дані з ДІСО'!AU818+'Дані з ДІСО'!AW818)/Параметри!$K$28,0)</f>
        <v>0</v>
      </c>
      <c r="AM818" s="64">
        <f>AL818*Параметри!$M$35/18</f>
        <v>0</v>
      </c>
      <c r="AN818" s="29">
        <f>IF(AL818=0,0,'Дані з ДІСО'!AW818/SUM('Дані з ДІСО'!AU818,'Дані з ДІСО'!AW818))</f>
        <v>0</v>
      </c>
      <c r="AO818" s="29">
        <f>(1+0.25*AN818)*AM818*Параметри!$K$51</f>
        <v>0</v>
      </c>
      <c r="AP818" s="40">
        <f>ROUNDUP(('Дані з ДІСО'!AE818+'Дані не з ДІСО'!E818+'Дані не з ДІСО'!G818)/Параметри!$K$69,0)</f>
        <v>0</v>
      </c>
      <c r="AQ818" s="40">
        <f t="shared" si="113"/>
        <v>0</v>
      </c>
      <c r="AR818" s="40">
        <f>IF(AP818=0,0,('Дані з ДІСО'!AH818+'Дані не з ДІСО'!G818)/('Дані з ДІСО'!AE818+'Дані не з ДІСО'!E818+'Дані не з ДІСО'!G818))</f>
        <v>0</v>
      </c>
      <c r="AS818" s="29">
        <f>AQ818*(1+0.25*AR818)*Параметри!$K$51</f>
        <v>0</v>
      </c>
      <c r="AT818" s="40">
        <f>ROUNDUP('Дані з ДІСО'!AF818/Параметри!$K$70,0)</f>
        <v>0</v>
      </c>
      <c r="AU818" s="40">
        <f t="shared" si="114"/>
        <v>0</v>
      </c>
      <c r="AV818" s="40">
        <f>IF(AT818=0,0,'Дані з ДІСО'!AI818/'Дані з ДІСО'!AF818)</f>
        <v>0</v>
      </c>
      <c r="AW818" s="29">
        <f>AU818*(1+0.25*AV818)*Параметри!$K$51</f>
        <v>0</v>
      </c>
      <c r="AX818" s="40">
        <f>ROUNDUP('Дані з ДІСО'!AR818/Параметри!$K$29,0)</f>
        <v>0</v>
      </c>
      <c r="AY818" s="40">
        <f>ROUNDUP('Дані з ДІСО'!AS818/Параметри!$K$29,0)</f>
        <v>0</v>
      </c>
      <c r="AZ818" s="40">
        <f>ROUNDUP('Дані з ДІСО'!AT818/Параметри!$K$29,0)</f>
        <v>0</v>
      </c>
      <c r="BA818" s="64">
        <f>(AX818*Параметри!$K$32+AY818*Параметри!$L$32+AZ818*Параметри!$M$32)/18</f>
        <v>0</v>
      </c>
      <c r="BB818" s="29">
        <f>(BA818*Параметри!$K$51+SUM('Дані з ДІСО'!AR818:AT818)*Параметри!$K$48*Параметри!$K$20/1000)*Параметри!$K$74</f>
        <v>0</v>
      </c>
      <c r="BC818" s="40">
        <f>ROUNDUP(('Дані не з ДІСО'!I818+'Дані не з ДІСО'!K818)/Параметри!$K$26,0)</f>
        <v>0</v>
      </c>
      <c r="BD818" s="29">
        <f>BC818*Параметри!$M$36/18</f>
        <v>0</v>
      </c>
      <c r="BE818" s="40">
        <f>IF(BC818=0,0,'Дані не з ДІСО'!K818/('Дані не з ДІСО'!I818+'Дані не з ДІСО'!K818))</f>
        <v>0</v>
      </c>
      <c r="BF818" s="29">
        <f>(1+0.25*BE818)*BD818*Параметри!$K$51</f>
        <v>0</v>
      </c>
      <c r="BG818" s="40">
        <f>ROUNDUP('Дані не з ДІСО'!M818/Параметри!$K$27,0)</f>
        <v>0</v>
      </c>
      <c r="BH818" s="40">
        <f>BG818*Параметри!$M$37/18</f>
        <v>0</v>
      </c>
      <c r="BI818" s="29">
        <f>BH818*Параметри!$K$51</f>
        <v>0</v>
      </c>
      <c r="BJ818" s="29">
        <f>'Дані не з ДІСО'!N818*Параметри!$K$76</f>
        <v>0</v>
      </c>
      <c r="BK818" s="40">
        <f>ROUNDUP('Дані з ДІСО'!V818/Параметри!$K$25,0)</f>
        <v>0</v>
      </c>
      <c r="BL818" s="40">
        <f>ROUNDUP('Дані з ДІСО'!W818/Параметри!$K$25,0)</f>
        <v>0</v>
      </c>
      <c r="BM818" s="40">
        <f>ROUNDUP('Дані з ДІСО'!X818/Параметри!$K$25,0)</f>
        <v>0</v>
      </c>
      <c r="BN818" s="40">
        <f>(BK818*Параметри!$K$34+BL818*Параметри!$L$34+BM818*Параметри!$M$34)/18</f>
        <v>0</v>
      </c>
      <c r="BO818" s="40">
        <f>IF(K818=0,0,'Дані з ДІСО'!AC818/K818)</f>
        <v>0</v>
      </c>
      <c r="BP818" s="29">
        <f>(1+0.25*BO818)*BN818*Параметри!$K$51</f>
        <v>0</v>
      </c>
      <c r="BQ818" s="29">
        <f>BP818*'Коефіцієнти АТО'!U818</f>
        <v>0</v>
      </c>
      <c r="BR818" s="29">
        <f>K818*(1+0.25*BO818)*Параметри!$K$66*Параметри!$K$20/1000</f>
        <v>0</v>
      </c>
      <c r="BS818" s="29">
        <f>(1+0.25*BO818)*K818*'Коефіцієнти АТО'!S818*Параметри!$K$20/1000</f>
        <v>0</v>
      </c>
      <c r="BT818" s="29">
        <f t="shared" si="115"/>
        <v>0</v>
      </c>
      <c r="BU818" s="40">
        <f>ROUNDUP('Дані з ДІСО'!AG818/Параметри!$K$71,0)</f>
        <v>0</v>
      </c>
      <c r="BV818" s="40">
        <f t="shared" si="116"/>
        <v>0</v>
      </c>
      <c r="BW818" s="40">
        <f>IF('Дані з ДІСО'!AG818=0,0,'Дані з ДІСО'!AJ818/'Дані з ДІСО'!AG818)</f>
        <v>0</v>
      </c>
      <c r="BX818" s="29">
        <f>BV818*(1+0.25*BW818)*Параметри!$K$51</f>
        <v>0</v>
      </c>
      <c r="BY818" s="29">
        <f>ROUND(IF(Параметри!$K$77="No",CC818,CC818*Параметри!$K$78)+AG818,1)</f>
        <v>78076.399999999994</v>
      </c>
      <c r="BZ818" s="29">
        <f>ROUND(IF(Параметри!$K$77="No",BF818,BF818*Параметри!$K$78),1)</f>
        <v>0</v>
      </c>
      <c r="CA818" s="29">
        <f>ROUND(IF(Параметри!$K$77="No",BI818,BI818*Параметри!$K$78),1)</f>
        <v>0</v>
      </c>
      <c r="CB818" s="29">
        <f>ROUND(IF(Параметри!$K$77="No",BJ818,BJ818*Параметри!$K$78),1)</f>
        <v>0</v>
      </c>
      <c r="CC818" s="29">
        <f t="shared" si="110"/>
        <v>86751.512254205605</v>
      </c>
    </row>
    <row r="819" spans="1:81">
      <c r="A819" s="9">
        <v>818</v>
      </c>
      <c r="B819" s="9" t="s">
        <v>3151</v>
      </c>
      <c r="C819" s="9" t="s">
        <v>3151</v>
      </c>
      <c r="D819" s="9" t="s">
        <v>3887</v>
      </c>
      <c r="E819" s="9" t="s">
        <v>29</v>
      </c>
      <c r="F819" s="9" t="s">
        <v>3911</v>
      </c>
      <c r="G819" s="9" t="s">
        <v>1712</v>
      </c>
      <c r="H819" s="29">
        <f>SUM('Дані з ДІСО'!J819:L819)</f>
        <v>2544</v>
      </c>
      <c r="I819" s="29">
        <f>SUM('Дані з ДІСО'!G819:I819)</f>
        <v>127</v>
      </c>
      <c r="J819" s="29">
        <f>SUM('Дані з ДІСО'!P819:R819)</f>
        <v>0</v>
      </c>
      <c r="K819" s="29">
        <f>SUM('Дані з ДІСО'!V819:X819)</f>
        <v>0</v>
      </c>
      <c r="L819" s="40">
        <f>ROUNDUP('Дані з ДІСО'!J819/'Коефіцієнти АТО'!$R819,0)</f>
        <v>66</v>
      </c>
      <c r="M819" s="40">
        <f>ROUNDUP('Дані з ДІСО'!K819/'Коефіцієнти АТО'!$R819,0)</f>
        <v>90</v>
      </c>
      <c r="N819" s="40">
        <f>ROUNDUP('Дані з ДІСО'!L819/'Коефіцієнти АТО'!$R819,0)</f>
        <v>21</v>
      </c>
      <c r="O819" s="59">
        <f>(L819*Параметри!$K$32+M819*Параметри!$L$32+N819*Параметри!$M$32)/18</f>
        <v>289.25</v>
      </c>
      <c r="P819" s="41">
        <f>IF(H819=0,"",'Дані з ДІСО'!Y819/H819)</f>
        <v>0</v>
      </c>
      <c r="Q819" s="29">
        <f>IF(H819=0,"",(1+0.25*P819)*O819*Параметри!$K$51)</f>
        <v>59244.246013238</v>
      </c>
      <c r="R819" s="29">
        <f>IF(H819=0,"",Q819*'Коефіцієнти АТО'!T819)</f>
        <v>1007.1521822250461</v>
      </c>
      <c r="S819" s="29">
        <f>IF(H819=0,"",H819*(1+0.25*P819)*Параметри!$K$66*Параметри!$K$20/1000)</f>
        <v>0</v>
      </c>
      <c r="T819" s="29">
        <f>IF(H819=0,"",H819*(1+0.25*P819)*'Коефіцієнти АТО'!$S819*Параметри!$K$20/1000)</f>
        <v>10410.725814916179</v>
      </c>
      <c r="U819" s="29">
        <f t="shared" si="111"/>
        <v>70662.124010379222</v>
      </c>
      <c r="V819" s="29">
        <f t="shared" si="112"/>
        <v>70662.124010379222</v>
      </c>
      <c r="W819" s="40">
        <f>ROUNDUP('Дані з ДІСО'!P819/Параметри!$K$24,0)</f>
        <v>0</v>
      </c>
      <c r="X819" s="40">
        <f>ROUNDUP('Дані з ДІСО'!Q819/Параметри!$K$24,0)</f>
        <v>0</v>
      </c>
      <c r="Y819" s="40">
        <f>ROUNDUP('Дані з ДІСО'!R819/Параметри!$K$24,0)</f>
        <v>0</v>
      </c>
      <c r="Z819" s="59">
        <f>(W819*Параметри!$K$33+X819*Параметри!$L$33+Y819*Параметри!$M$33)/18</f>
        <v>0</v>
      </c>
      <c r="AA819" s="41">
        <f>IF(J819=0,0,'Дані з ДІСО'!AA819/J819)</f>
        <v>0</v>
      </c>
      <c r="AB819" s="29">
        <f>(1+0.25*AA819)*Z819*Параметри!$K$51</f>
        <v>0</v>
      </c>
      <c r="AC819" s="29">
        <f>AB819*'Коефіцієнти АТО'!U819</f>
        <v>0</v>
      </c>
      <c r="AD819" s="29">
        <f>J819*(1+0.25*AA819)*Параметри!$K$66*Параметри!$K$20/1000</f>
        <v>0</v>
      </c>
      <c r="AE819" s="29">
        <f>(1+0.25*AA819)*J819*'Коефіцієнти АТО'!S819*Параметри!$K$20/1000</f>
        <v>0</v>
      </c>
      <c r="AF819" s="29">
        <f t="shared" si="108"/>
        <v>0</v>
      </c>
      <c r="AG819" s="29">
        <v>0</v>
      </c>
      <c r="AH819" s="40">
        <v>36</v>
      </c>
      <c r="AI819" s="40">
        <v>0</v>
      </c>
      <c r="AJ819" s="40">
        <f t="shared" si="109"/>
        <v>0</v>
      </c>
      <c r="AK819" s="29">
        <f>(AH819+AI819)*(1+0.25*AJ819)*Параметри!$K$53</f>
        <v>6459.4539250560019</v>
      </c>
      <c r="AL819" s="29">
        <f>ROUNDUP(('Дані з ДІСО'!AU819+'Дані з ДІСО'!AW819)/Параметри!$K$28,0)</f>
        <v>0</v>
      </c>
      <c r="AM819" s="64">
        <f>AL819*Параметри!$M$35/18</f>
        <v>0</v>
      </c>
      <c r="AN819" s="29">
        <f>IF(AL819=0,0,'Дані з ДІСО'!AW819/SUM('Дані з ДІСО'!AU819,'Дані з ДІСО'!AW819))</f>
        <v>0</v>
      </c>
      <c r="AO819" s="29">
        <f>(1+0.25*AN819)*AM819*Параметри!$K$51</f>
        <v>0</v>
      </c>
      <c r="AP819" s="40">
        <f>ROUNDUP(('Дані з ДІСО'!AE819+'Дані не з ДІСО'!E819+'Дані не з ДІСО'!G819)/Параметри!$K$69,0)</f>
        <v>0</v>
      </c>
      <c r="AQ819" s="40">
        <f t="shared" si="113"/>
        <v>0</v>
      </c>
      <c r="AR819" s="40">
        <f>IF(AP819=0,0,('Дані з ДІСО'!AH819+'Дані не з ДІСО'!G819)/('Дані з ДІСО'!AE819+'Дані не з ДІСО'!E819+'Дані не з ДІСО'!G819))</f>
        <v>0</v>
      </c>
      <c r="AS819" s="29">
        <f>AQ819*(1+0.25*AR819)*Параметри!$K$51</f>
        <v>0</v>
      </c>
      <c r="AT819" s="40">
        <f>ROUNDUP('Дані з ДІСО'!AF819/Параметри!$K$70,0)</f>
        <v>0</v>
      </c>
      <c r="AU819" s="40">
        <f t="shared" si="114"/>
        <v>0</v>
      </c>
      <c r="AV819" s="40">
        <f>IF(AT819=0,0,'Дані з ДІСО'!AI819/'Дані з ДІСО'!AF819)</f>
        <v>0</v>
      </c>
      <c r="AW819" s="29">
        <f>AU819*(1+0.25*AV819)*Параметри!$K$51</f>
        <v>0</v>
      </c>
      <c r="AX819" s="40">
        <f>ROUNDUP('Дані з ДІСО'!AR819/Параметри!$K$29,0)</f>
        <v>0</v>
      </c>
      <c r="AY819" s="40">
        <f>ROUNDUP('Дані з ДІСО'!AS819/Параметри!$K$29,0)</f>
        <v>0</v>
      </c>
      <c r="AZ819" s="40">
        <f>ROUNDUP('Дані з ДІСО'!AT819/Параметри!$K$29,0)</f>
        <v>0</v>
      </c>
      <c r="BA819" s="64">
        <f>(AX819*Параметри!$K$32+AY819*Параметри!$L$32+AZ819*Параметри!$M$32)/18</f>
        <v>0</v>
      </c>
      <c r="BB819" s="29">
        <f>(BA819*Параметри!$K$51+SUM('Дані з ДІСО'!AR819:AT819)*Параметри!$K$48*Параметри!$K$20/1000)*Параметри!$K$74</f>
        <v>0</v>
      </c>
      <c r="BC819" s="40">
        <f>ROUNDUP(('Дані не з ДІСО'!I819+'Дані не з ДІСО'!K819)/Параметри!$K$26,0)</f>
        <v>0</v>
      </c>
      <c r="BD819" s="29">
        <f>BC819*Параметри!$M$36/18</f>
        <v>0</v>
      </c>
      <c r="BE819" s="40">
        <f>IF(BC819=0,0,'Дані не з ДІСО'!K819/('Дані не з ДІСО'!I819+'Дані не з ДІСО'!K819))</f>
        <v>0</v>
      </c>
      <c r="BF819" s="29">
        <f>(1+0.25*BE819)*BD819*Параметри!$K$51</f>
        <v>0</v>
      </c>
      <c r="BG819" s="40">
        <f>ROUNDUP('Дані не з ДІСО'!M819/Параметри!$K$27,0)</f>
        <v>0</v>
      </c>
      <c r="BH819" s="40">
        <f>BG819*Параметри!$M$37/18</f>
        <v>0</v>
      </c>
      <c r="BI819" s="29">
        <f>BH819*Параметри!$K$51</f>
        <v>0</v>
      </c>
      <c r="BJ819" s="29">
        <f>'Дані не з ДІСО'!N819*Параметри!$K$76</f>
        <v>0</v>
      </c>
      <c r="BK819" s="40">
        <f>ROUNDUP('Дані з ДІСО'!V819/Параметри!$K$25,0)</f>
        <v>0</v>
      </c>
      <c r="BL819" s="40">
        <f>ROUNDUP('Дані з ДІСО'!W819/Параметри!$K$25,0)</f>
        <v>0</v>
      </c>
      <c r="BM819" s="40">
        <f>ROUNDUP('Дані з ДІСО'!X819/Параметри!$K$25,0)</f>
        <v>0</v>
      </c>
      <c r="BN819" s="40">
        <f>(BK819*Параметри!$K$34+BL819*Параметри!$L$34+BM819*Параметри!$M$34)/18</f>
        <v>0</v>
      </c>
      <c r="BO819" s="40">
        <f>IF(K819=0,0,'Дані з ДІСО'!AC819/K819)</f>
        <v>0</v>
      </c>
      <c r="BP819" s="29">
        <f>(1+0.25*BO819)*BN819*Параметри!$K$51</f>
        <v>0</v>
      </c>
      <c r="BQ819" s="29">
        <f>BP819*'Коефіцієнти АТО'!U819</f>
        <v>0</v>
      </c>
      <c r="BR819" s="29">
        <f>K819*(1+0.25*BO819)*Параметри!$K$66*Параметри!$K$20/1000</f>
        <v>0</v>
      </c>
      <c r="BS819" s="29">
        <f>(1+0.25*BO819)*K819*'Коефіцієнти АТО'!S819*Параметри!$K$20/1000</f>
        <v>0</v>
      </c>
      <c r="BT819" s="29">
        <f t="shared" si="115"/>
        <v>0</v>
      </c>
      <c r="BU819" s="40">
        <f>ROUNDUP('Дані з ДІСО'!AG819/Параметри!$K$71,0)</f>
        <v>0</v>
      </c>
      <c r="BV819" s="40">
        <f t="shared" si="116"/>
        <v>0</v>
      </c>
      <c r="BW819" s="40">
        <f>IF('Дані з ДІСО'!AG819=0,0,'Дані з ДІСО'!AJ819/'Дані з ДІСО'!AG819)</f>
        <v>0</v>
      </c>
      <c r="BX819" s="29">
        <f>BV819*(1+0.25*BW819)*Параметри!$K$51</f>
        <v>0</v>
      </c>
      <c r="BY819" s="29">
        <f>ROUND(IF(Параметри!$K$77="No",CC819,CC819*Параметри!$K$78)+AG819,1)</f>
        <v>69409.399999999994</v>
      </c>
      <c r="BZ819" s="29">
        <f>ROUND(IF(Параметри!$K$77="No",BF819,BF819*Параметри!$K$78),1)</f>
        <v>0</v>
      </c>
      <c r="CA819" s="29">
        <f>ROUND(IF(Параметри!$K$77="No",BI819,BI819*Параметри!$K$78),1)</f>
        <v>0</v>
      </c>
      <c r="CB819" s="29">
        <f>ROUND(IF(Параметри!$K$77="No",BJ819,BJ819*Параметри!$K$78),1)</f>
        <v>0</v>
      </c>
      <c r="CC819" s="29">
        <f t="shared" si="110"/>
        <v>77121.577935435227</v>
      </c>
    </row>
    <row r="820" spans="1:81">
      <c r="A820" s="9">
        <v>819</v>
      </c>
      <c r="B820" s="9" t="s">
        <v>3151</v>
      </c>
      <c r="C820" s="9" t="s">
        <v>3151</v>
      </c>
      <c r="D820" s="9" t="s">
        <v>3887</v>
      </c>
      <c r="E820" s="9" t="s">
        <v>29</v>
      </c>
      <c r="F820" s="9" t="s">
        <v>3912</v>
      </c>
      <c r="G820" s="9" t="s">
        <v>1714</v>
      </c>
      <c r="H820" s="29">
        <f>SUM('Дані з ДІСО'!J820:L820)</f>
        <v>2225</v>
      </c>
      <c r="I820" s="29">
        <f>SUM('Дані з ДІСО'!G820:I820)</f>
        <v>140</v>
      </c>
      <c r="J820" s="29">
        <f>SUM('Дані з ДІСО'!P820:R820)</f>
        <v>0</v>
      </c>
      <c r="K820" s="29">
        <f>SUM('Дані з ДІСО'!V820:X820)</f>
        <v>0</v>
      </c>
      <c r="L820" s="40">
        <f>ROUNDUP('Дані з ДІСО'!J820/'Коефіцієнти АТО'!$R820,0)</f>
        <v>65</v>
      </c>
      <c r="M820" s="40">
        <f>ROUNDUP('Дані з ДІСО'!K820/'Коефіцієнти АТО'!$R820,0)</f>
        <v>89</v>
      </c>
      <c r="N820" s="40">
        <f>ROUNDUP('Дані з ДІСО'!L820/'Коефіцієнти АТО'!$R820,0)</f>
        <v>18</v>
      </c>
      <c r="O820" s="59">
        <f>(L820*Параметри!$K$32+M820*Параметри!$L$32+N820*Параметри!$M$32)/18</f>
        <v>280.23888888888888</v>
      </c>
      <c r="P820" s="41">
        <f>IF(H820=0,"",'Дані з ДІСО'!Y820/H820)</f>
        <v>0</v>
      </c>
      <c r="Q820" s="29">
        <f>IF(H820=0,"",(1+0.25*P820)*O820*Параметри!$K$51)</f>
        <v>57398.588334692489</v>
      </c>
      <c r="R820" s="29">
        <f>IF(H820=0,"",Q820*'Коефіцієнти АТО'!T820)</f>
        <v>975.77600168977244</v>
      </c>
      <c r="S820" s="29">
        <f>IF(H820=0,"",H820*(1+0.25*P820)*Параметри!$K$66*Параметри!$K$20/1000)</f>
        <v>0</v>
      </c>
      <c r="T820" s="29">
        <f>IF(H820=0,"",H820*(1+0.25*P820)*'Коефіцієнти АТО'!$S820*Параметри!$K$20/1000)</f>
        <v>10164.047800872531</v>
      </c>
      <c r="U820" s="29">
        <f t="shared" si="111"/>
        <v>68538.412137254796</v>
      </c>
      <c r="V820" s="29">
        <f t="shared" si="112"/>
        <v>68538.412137254796</v>
      </c>
      <c r="W820" s="40">
        <f>ROUNDUP('Дані з ДІСО'!P820/Параметри!$K$24,0)</f>
        <v>0</v>
      </c>
      <c r="X820" s="40">
        <f>ROUNDUP('Дані з ДІСО'!Q820/Параметри!$K$24,0)</f>
        <v>0</v>
      </c>
      <c r="Y820" s="40">
        <f>ROUNDUP('Дані з ДІСО'!R820/Параметри!$K$24,0)</f>
        <v>0</v>
      </c>
      <c r="Z820" s="59">
        <f>(W820*Параметри!$K$33+X820*Параметри!$L$33+Y820*Параметри!$M$33)/18</f>
        <v>0</v>
      </c>
      <c r="AA820" s="41">
        <f>IF(J820=0,0,'Дані з ДІСО'!AA820/J820)</f>
        <v>0</v>
      </c>
      <c r="AB820" s="29">
        <f>(1+0.25*AA820)*Z820*Параметри!$K$51</f>
        <v>0</v>
      </c>
      <c r="AC820" s="29">
        <f>AB820*'Коефіцієнти АТО'!U820</f>
        <v>0</v>
      </c>
      <c r="AD820" s="29">
        <f>J820*(1+0.25*AA820)*Параметри!$K$66*Параметри!$K$20/1000</f>
        <v>0</v>
      </c>
      <c r="AE820" s="29">
        <f>(1+0.25*AA820)*J820*'Коефіцієнти АТО'!S820*Параметри!$K$20/1000</f>
        <v>0</v>
      </c>
      <c r="AF820" s="29">
        <f t="shared" si="108"/>
        <v>0</v>
      </c>
      <c r="AG820" s="29">
        <v>0</v>
      </c>
      <c r="AH820" s="40">
        <v>42</v>
      </c>
      <c r="AI820" s="40">
        <v>0</v>
      </c>
      <c r="AJ820" s="40">
        <f t="shared" si="109"/>
        <v>0</v>
      </c>
      <c r="AK820" s="29">
        <f>(AH820+AI820)*(1+0.25*AJ820)*Параметри!$K$53</f>
        <v>7536.0295792320021</v>
      </c>
      <c r="AL820" s="29">
        <f>ROUNDUP(('Дані з ДІСО'!AU820+'Дані з ДІСО'!AW820)/Параметри!$K$28,0)</f>
        <v>0</v>
      </c>
      <c r="AM820" s="64">
        <f>AL820*Параметри!$M$35/18</f>
        <v>0</v>
      </c>
      <c r="AN820" s="29">
        <f>IF(AL820=0,0,'Дані з ДІСО'!AW820/SUM('Дані з ДІСО'!AU820,'Дані з ДІСО'!AW820))</f>
        <v>0</v>
      </c>
      <c r="AO820" s="29">
        <f>(1+0.25*AN820)*AM820*Параметри!$K$51</f>
        <v>0</v>
      </c>
      <c r="AP820" s="40">
        <f>ROUNDUP(('Дані з ДІСО'!AE820+'Дані не з ДІСО'!E820+'Дані не з ДІСО'!G820)/Параметри!$K$69,0)</f>
        <v>0</v>
      </c>
      <c r="AQ820" s="40">
        <f t="shared" si="113"/>
        <v>0</v>
      </c>
      <c r="AR820" s="40">
        <f>IF(AP820=0,0,('Дані з ДІСО'!AH820+'Дані не з ДІСО'!G820)/('Дані з ДІСО'!AE820+'Дані не з ДІСО'!E820+'Дані не з ДІСО'!G820))</f>
        <v>0</v>
      </c>
      <c r="AS820" s="29">
        <f>AQ820*(1+0.25*AR820)*Параметри!$K$51</f>
        <v>0</v>
      </c>
      <c r="AT820" s="40">
        <f>ROUNDUP('Дані з ДІСО'!AF820/Параметри!$K$70,0)</f>
        <v>0</v>
      </c>
      <c r="AU820" s="40">
        <f t="shared" si="114"/>
        <v>0</v>
      </c>
      <c r="AV820" s="40">
        <f>IF(AT820=0,0,'Дані з ДІСО'!AI820/'Дані з ДІСО'!AF820)</f>
        <v>0</v>
      </c>
      <c r="AW820" s="29">
        <f>AU820*(1+0.25*AV820)*Параметри!$K$51</f>
        <v>0</v>
      </c>
      <c r="AX820" s="40">
        <f>ROUNDUP('Дані з ДІСО'!AR820/Параметри!$K$29,0)</f>
        <v>0</v>
      </c>
      <c r="AY820" s="40">
        <f>ROUNDUP('Дані з ДІСО'!AS820/Параметри!$K$29,0)</f>
        <v>0</v>
      </c>
      <c r="AZ820" s="40">
        <f>ROUNDUP('Дані з ДІСО'!AT820/Параметри!$K$29,0)</f>
        <v>0</v>
      </c>
      <c r="BA820" s="64">
        <f>(AX820*Параметри!$K$32+AY820*Параметри!$L$32+AZ820*Параметри!$M$32)/18</f>
        <v>0</v>
      </c>
      <c r="BB820" s="29">
        <f>(BA820*Параметри!$K$51+SUM('Дані з ДІСО'!AR820:AT820)*Параметри!$K$48*Параметри!$K$20/1000)*Параметри!$K$74</f>
        <v>0</v>
      </c>
      <c r="BC820" s="40">
        <f>ROUNDUP(('Дані не з ДІСО'!I820+'Дані не з ДІСО'!K820)/Параметри!$K$26,0)</f>
        <v>0</v>
      </c>
      <c r="BD820" s="29">
        <f>BC820*Параметри!$M$36/18</f>
        <v>0</v>
      </c>
      <c r="BE820" s="40">
        <f>IF(BC820=0,0,'Дані не з ДІСО'!K820/('Дані не з ДІСО'!I820+'Дані не з ДІСО'!K820))</f>
        <v>0</v>
      </c>
      <c r="BF820" s="29">
        <f>(1+0.25*BE820)*BD820*Параметри!$K$51</f>
        <v>0</v>
      </c>
      <c r="BG820" s="40">
        <f>ROUNDUP('Дані не з ДІСО'!M820/Параметри!$K$27,0)</f>
        <v>0</v>
      </c>
      <c r="BH820" s="40">
        <f>BG820*Параметри!$M$37/18</f>
        <v>0</v>
      </c>
      <c r="BI820" s="29">
        <f>BH820*Параметри!$K$51</f>
        <v>0</v>
      </c>
      <c r="BJ820" s="29">
        <f>'Дані не з ДІСО'!N820*Параметри!$K$76</f>
        <v>0</v>
      </c>
      <c r="BK820" s="40">
        <f>ROUNDUP('Дані з ДІСО'!V820/Параметри!$K$25,0)</f>
        <v>0</v>
      </c>
      <c r="BL820" s="40">
        <f>ROUNDUP('Дані з ДІСО'!W820/Параметри!$K$25,0)</f>
        <v>0</v>
      </c>
      <c r="BM820" s="40">
        <f>ROUNDUP('Дані з ДІСО'!X820/Параметри!$K$25,0)</f>
        <v>0</v>
      </c>
      <c r="BN820" s="40">
        <f>(BK820*Параметри!$K$34+BL820*Параметри!$L$34+BM820*Параметри!$M$34)/18</f>
        <v>0</v>
      </c>
      <c r="BO820" s="40">
        <f>IF(K820=0,0,'Дані з ДІСО'!AC820/K820)</f>
        <v>0</v>
      </c>
      <c r="BP820" s="29">
        <f>(1+0.25*BO820)*BN820*Параметри!$K$51</f>
        <v>0</v>
      </c>
      <c r="BQ820" s="29">
        <f>BP820*'Коефіцієнти АТО'!U820</f>
        <v>0</v>
      </c>
      <c r="BR820" s="29">
        <f>K820*(1+0.25*BO820)*Параметри!$K$66*Параметри!$K$20/1000</f>
        <v>0</v>
      </c>
      <c r="BS820" s="29">
        <f>(1+0.25*BO820)*K820*'Коефіцієнти АТО'!S820*Параметри!$K$20/1000</f>
        <v>0</v>
      </c>
      <c r="BT820" s="29">
        <f t="shared" si="115"/>
        <v>0</v>
      </c>
      <c r="BU820" s="40">
        <f>ROUNDUP('Дані з ДІСО'!AG820/Параметри!$K$71,0)</f>
        <v>0</v>
      </c>
      <c r="BV820" s="40">
        <f t="shared" si="116"/>
        <v>0</v>
      </c>
      <c r="BW820" s="40">
        <f>IF('Дані з ДІСО'!AG820=0,0,'Дані з ДІСО'!AJ820/'Дані з ДІСО'!AG820)</f>
        <v>0</v>
      </c>
      <c r="BX820" s="29">
        <f>BV820*(1+0.25*BW820)*Параметри!$K$51</f>
        <v>0</v>
      </c>
      <c r="BY820" s="29">
        <f>ROUND(IF(Параметри!$K$77="No",CC820,CC820*Параметри!$K$78)+AG820,1)</f>
        <v>68467</v>
      </c>
      <c r="BZ820" s="29">
        <f>ROUND(IF(Параметри!$K$77="No",BF820,BF820*Параметри!$K$78),1)</f>
        <v>0</v>
      </c>
      <c r="CA820" s="29">
        <f>ROUND(IF(Параметри!$K$77="No",BI820,BI820*Параметри!$K$78),1)</f>
        <v>0</v>
      </c>
      <c r="CB820" s="29">
        <f>ROUND(IF(Параметри!$K$77="No",BJ820,BJ820*Параметри!$K$78),1)</f>
        <v>0</v>
      </c>
      <c r="CC820" s="29">
        <f t="shared" si="110"/>
        <v>76074.441716486792</v>
      </c>
    </row>
    <row r="821" spans="1:81">
      <c r="A821" s="9">
        <v>820</v>
      </c>
      <c r="B821" s="9" t="s">
        <v>3148</v>
      </c>
      <c r="C821" s="9" t="s">
        <v>3148</v>
      </c>
      <c r="D821" s="9" t="s">
        <v>3887</v>
      </c>
      <c r="E821" s="9" t="s">
        <v>24</v>
      </c>
      <c r="F821" s="9" t="s">
        <v>3913</v>
      </c>
      <c r="G821" s="9" t="s">
        <v>1716</v>
      </c>
      <c r="H821" s="29">
        <f>SUM('Дані з ДІСО'!J821:L821)</f>
        <v>1158</v>
      </c>
      <c r="I821" s="29">
        <f>SUM('Дані з ДІСО'!G821:I821)</f>
        <v>70</v>
      </c>
      <c r="J821" s="29">
        <f>SUM('Дані з ДІСО'!P821:R821)</f>
        <v>0</v>
      </c>
      <c r="K821" s="29">
        <f>SUM('Дані з ДІСО'!V821:X821)</f>
        <v>0</v>
      </c>
      <c r="L821" s="40">
        <f>ROUNDUP('Дані з ДІСО'!J821/'Коефіцієнти АТО'!$R821,0)</f>
        <v>33</v>
      </c>
      <c r="M821" s="40">
        <f>ROUNDUP('Дані з ДІСО'!K821/'Коефіцієнти АТО'!$R821,0)</f>
        <v>44</v>
      </c>
      <c r="N821" s="40">
        <f>ROUNDUP('Дані з ДІСО'!L821/'Коефіцієнти АТО'!$R821,0)</f>
        <v>11</v>
      </c>
      <c r="O821" s="59">
        <f>(L821*Параметри!$K$32+M821*Параметри!$L$32+N821*Параметри!$M$32)/18</f>
        <v>143.79444444444445</v>
      </c>
      <c r="P821" s="41">
        <f>IF(H821=0,"",'Дані з ДІСО'!Y821/H821)</f>
        <v>0</v>
      </c>
      <c r="Q821" s="29">
        <f>IF(H821=0,"",(1+0.25*P821)*O821*Параметри!$K$51)</f>
        <v>29452.008442536044</v>
      </c>
      <c r="R821" s="29">
        <f>IF(H821=0,"",Q821*'Коефіцієнти АТО'!T821)</f>
        <v>500.68414352311277</v>
      </c>
      <c r="S821" s="29">
        <f>IF(H821=0,"",H821*(1+0.25*P821)*Параметри!$K$66*Параметри!$K$20/1000)</f>
        <v>0</v>
      </c>
      <c r="T821" s="29">
        <f>IF(H821=0,"",H821*(1+0.25*P821)*'Коефіцієнти АТО'!$S821*Параметри!$K$20/1000)</f>
        <v>5840.9014019733213</v>
      </c>
      <c r="U821" s="29">
        <f t="shared" si="111"/>
        <v>35793.59398803248</v>
      </c>
      <c r="V821" s="29">
        <f t="shared" si="112"/>
        <v>35793.59398803248</v>
      </c>
      <c r="W821" s="40">
        <f>ROUNDUP('Дані з ДІСО'!P821/Параметри!$K$24,0)</f>
        <v>0</v>
      </c>
      <c r="X821" s="40">
        <f>ROUNDUP('Дані з ДІСО'!Q821/Параметри!$K$24,0)</f>
        <v>0</v>
      </c>
      <c r="Y821" s="40">
        <f>ROUNDUP('Дані з ДІСО'!R821/Параметри!$K$24,0)</f>
        <v>0</v>
      </c>
      <c r="Z821" s="59">
        <f>(W821*Параметри!$K$33+X821*Параметри!$L$33+Y821*Параметри!$M$33)/18</f>
        <v>0</v>
      </c>
      <c r="AA821" s="41">
        <f>IF(J821=0,0,'Дані з ДІСО'!AA821/J821)</f>
        <v>0</v>
      </c>
      <c r="AB821" s="29">
        <f>(1+0.25*AA821)*Z821*Параметри!$K$51</f>
        <v>0</v>
      </c>
      <c r="AC821" s="29">
        <f>AB821*'Коефіцієнти АТО'!U821</f>
        <v>0</v>
      </c>
      <c r="AD821" s="29">
        <f>J821*(1+0.25*AA821)*Параметри!$K$66*Параметри!$K$20/1000</f>
        <v>0</v>
      </c>
      <c r="AE821" s="29">
        <f>(1+0.25*AA821)*J821*'Коефіцієнти АТО'!S821*Параметри!$K$20/1000</f>
        <v>0</v>
      </c>
      <c r="AF821" s="29">
        <f t="shared" si="108"/>
        <v>0</v>
      </c>
      <c r="AG821" s="29">
        <v>0</v>
      </c>
      <c r="AH821" s="40">
        <v>8</v>
      </c>
      <c r="AI821" s="40">
        <v>0</v>
      </c>
      <c r="AJ821" s="40">
        <f t="shared" si="109"/>
        <v>0</v>
      </c>
      <c r="AK821" s="29">
        <f>(AH821+AI821)*(1+0.25*AJ821)*Параметри!$K$53</f>
        <v>1435.4342055680004</v>
      </c>
      <c r="AL821" s="29">
        <f>ROUNDUP(('Дані з ДІСО'!AU821+'Дані з ДІСО'!AW821)/Параметри!$K$28,0)</f>
        <v>0</v>
      </c>
      <c r="AM821" s="64">
        <f>AL821*Параметри!$M$35/18</f>
        <v>0</v>
      </c>
      <c r="AN821" s="29">
        <f>IF(AL821=0,0,'Дані з ДІСО'!AW821/SUM('Дані з ДІСО'!AU821,'Дані з ДІСО'!AW821))</f>
        <v>0</v>
      </c>
      <c r="AO821" s="29">
        <f>(1+0.25*AN821)*AM821*Параметри!$K$51</f>
        <v>0</v>
      </c>
      <c r="AP821" s="40">
        <f>ROUNDUP(('Дані з ДІСО'!AE821+'Дані не з ДІСО'!E821+'Дані не з ДІСО'!G821)/Параметри!$K$69,0)</f>
        <v>0</v>
      </c>
      <c r="AQ821" s="40">
        <f t="shared" si="113"/>
        <v>0</v>
      </c>
      <c r="AR821" s="40">
        <f>IF(AP821=0,0,('Дані з ДІСО'!AH821+'Дані не з ДІСО'!G821)/('Дані з ДІСО'!AE821+'Дані не з ДІСО'!E821+'Дані не з ДІСО'!G821))</f>
        <v>0</v>
      </c>
      <c r="AS821" s="29">
        <f>AQ821*(1+0.25*AR821)*Параметри!$K$51</f>
        <v>0</v>
      </c>
      <c r="AT821" s="40">
        <f>ROUNDUP('Дані з ДІСО'!AF821/Параметри!$K$70,0)</f>
        <v>0</v>
      </c>
      <c r="AU821" s="40">
        <f t="shared" si="114"/>
        <v>0</v>
      </c>
      <c r="AV821" s="40">
        <f>IF(AT821=0,0,'Дані з ДІСО'!AI821/'Дані з ДІСО'!AF821)</f>
        <v>0</v>
      </c>
      <c r="AW821" s="29">
        <f>AU821*(1+0.25*AV821)*Параметри!$K$51</f>
        <v>0</v>
      </c>
      <c r="AX821" s="40">
        <f>ROUNDUP('Дані з ДІСО'!AR821/Параметри!$K$29,0)</f>
        <v>0</v>
      </c>
      <c r="AY821" s="40">
        <f>ROUNDUP('Дані з ДІСО'!AS821/Параметри!$K$29,0)</f>
        <v>0</v>
      </c>
      <c r="AZ821" s="40">
        <f>ROUNDUP('Дані з ДІСО'!AT821/Параметри!$K$29,0)</f>
        <v>0</v>
      </c>
      <c r="BA821" s="64">
        <f>(AX821*Параметри!$K$32+AY821*Параметри!$L$32+AZ821*Параметри!$M$32)/18</f>
        <v>0</v>
      </c>
      <c r="BB821" s="29">
        <f>(BA821*Параметри!$K$51+SUM('Дані з ДІСО'!AR821:AT821)*Параметри!$K$48*Параметри!$K$20/1000)*Параметри!$K$74</f>
        <v>0</v>
      </c>
      <c r="BC821" s="40">
        <f>ROUNDUP(('Дані не з ДІСО'!I821+'Дані не з ДІСО'!K821)/Параметри!$K$26,0)</f>
        <v>0</v>
      </c>
      <c r="BD821" s="29">
        <f>BC821*Параметри!$M$36/18</f>
        <v>0</v>
      </c>
      <c r="BE821" s="40">
        <f>IF(BC821=0,0,'Дані не з ДІСО'!K821/('Дані не з ДІСО'!I821+'Дані не з ДІСО'!K821))</f>
        <v>0</v>
      </c>
      <c r="BF821" s="29">
        <f>(1+0.25*BE821)*BD821*Параметри!$K$51</f>
        <v>0</v>
      </c>
      <c r="BG821" s="40">
        <f>ROUNDUP('Дані не з ДІСО'!M821/Параметри!$K$27,0)</f>
        <v>0</v>
      </c>
      <c r="BH821" s="40">
        <f>BG821*Параметри!$M$37/18</f>
        <v>0</v>
      </c>
      <c r="BI821" s="29">
        <f>BH821*Параметри!$K$51</f>
        <v>0</v>
      </c>
      <c r="BJ821" s="29">
        <f>'Дані не з ДІСО'!N821*Параметри!$K$76</f>
        <v>0</v>
      </c>
      <c r="BK821" s="40">
        <f>ROUNDUP('Дані з ДІСО'!V821/Параметри!$K$25,0)</f>
        <v>0</v>
      </c>
      <c r="BL821" s="40">
        <f>ROUNDUP('Дані з ДІСО'!W821/Параметри!$K$25,0)</f>
        <v>0</v>
      </c>
      <c r="BM821" s="40">
        <f>ROUNDUP('Дані з ДІСО'!X821/Параметри!$K$25,0)</f>
        <v>0</v>
      </c>
      <c r="BN821" s="40">
        <f>(BK821*Параметри!$K$34+BL821*Параметри!$L$34+BM821*Параметри!$M$34)/18</f>
        <v>0</v>
      </c>
      <c r="BO821" s="40">
        <f>IF(K821=0,0,'Дані з ДІСО'!AC821/K821)</f>
        <v>0</v>
      </c>
      <c r="BP821" s="29">
        <f>(1+0.25*BO821)*BN821*Параметри!$K$51</f>
        <v>0</v>
      </c>
      <c r="BQ821" s="29">
        <f>BP821*'Коефіцієнти АТО'!U821</f>
        <v>0</v>
      </c>
      <c r="BR821" s="29">
        <f>K821*(1+0.25*BO821)*Параметри!$K$66*Параметри!$K$20/1000</f>
        <v>0</v>
      </c>
      <c r="BS821" s="29">
        <f>(1+0.25*BO821)*K821*'Коефіцієнти АТО'!S821*Параметри!$K$20/1000</f>
        <v>0</v>
      </c>
      <c r="BT821" s="29">
        <f t="shared" si="115"/>
        <v>0</v>
      </c>
      <c r="BU821" s="40">
        <f>ROUNDUP('Дані з ДІСО'!AG821/Параметри!$K$71,0)</f>
        <v>0</v>
      </c>
      <c r="BV821" s="40">
        <f t="shared" si="116"/>
        <v>0</v>
      </c>
      <c r="BW821" s="40">
        <f>IF('Дані з ДІСО'!AG821=0,0,'Дані з ДІСО'!AJ821/'Дані з ДІСО'!AG821)</f>
        <v>0</v>
      </c>
      <c r="BX821" s="29">
        <f>BV821*(1+0.25*BW821)*Параметри!$K$51</f>
        <v>0</v>
      </c>
      <c r="BY821" s="29">
        <f>ROUND(IF(Параметри!$K$77="No",CC821,CC821*Параметри!$K$78)+AG821,1)</f>
        <v>33506.1</v>
      </c>
      <c r="BZ821" s="29">
        <f>ROUND(IF(Параметри!$K$77="No",BF821,BF821*Параметри!$K$78),1)</f>
        <v>0</v>
      </c>
      <c r="CA821" s="29">
        <f>ROUND(IF(Параметри!$K$77="No",BI821,BI821*Параметри!$K$78),1)</f>
        <v>0</v>
      </c>
      <c r="CB821" s="29">
        <f>ROUND(IF(Параметри!$K$77="No",BJ821,BJ821*Параметри!$K$78),1)</f>
        <v>0</v>
      </c>
      <c r="CC821" s="29">
        <f t="shared" si="110"/>
        <v>37229.028193600483</v>
      </c>
    </row>
    <row r="822" spans="1:81">
      <c r="A822" s="9">
        <v>821</v>
      </c>
      <c r="B822" s="9" t="s">
        <v>3148</v>
      </c>
      <c r="C822" s="9" t="s">
        <v>3148</v>
      </c>
      <c r="D822" s="9" t="s">
        <v>3887</v>
      </c>
      <c r="E822" s="9" t="s">
        <v>24</v>
      </c>
      <c r="F822" s="9" t="s">
        <v>3914</v>
      </c>
      <c r="G822" s="9" t="s">
        <v>1718</v>
      </c>
      <c r="H822" s="29">
        <f>SUM('Дані з ДІСО'!J822:L822)</f>
        <v>820</v>
      </c>
      <c r="I822" s="29">
        <f>SUM('Дані з ДІСО'!G822:I822)</f>
        <v>45</v>
      </c>
      <c r="J822" s="29">
        <f>SUM('Дані з ДІСО'!P822:R822)</f>
        <v>0</v>
      </c>
      <c r="K822" s="29">
        <f>SUM('Дані з ДІСО'!V822:X822)</f>
        <v>0</v>
      </c>
      <c r="L822" s="40">
        <f>ROUNDUP('Дані з ДІСО'!J822/'Коефіцієнти АТО'!$R822,0)</f>
        <v>18</v>
      </c>
      <c r="M822" s="40">
        <f>ROUNDUP('Дані з ДІСО'!K822/'Коефіцієнти АТО'!$R822,0)</f>
        <v>22</v>
      </c>
      <c r="N822" s="40">
        <f>ROUNDUP('Дані з ДІСО'!L822/'Коефіцієнти АТО'!$R822,0)</f>
        <v>7</v>
      </c>
      <c r="O822" s="59">
        <f>(L822*Параметри!$K$32+M822*Параметри!$L$32+N822*Параметри!$M$32)/18</f>
        <v>76.772222222222226</v>
      </c>
      <c r="P822" s="41">
        <f>IF(H822=0,"",'Дані з ДІСО'!Y822/H822)</f>
        <v>0</v>
      </c>
      <c r="Q822" s="29">
        <f>IF(H822=0,"",(1+0.25*P822)*O822*Параметри!$K$51)</f>
        <v>15724.502749581023</v>
      </c>
      <c r="R822" s="29">
        <f>IF(H822=0,"",Q822*'Коефіцієнти АТО'!T822)</f>
        <v>267.31654674287739</v>
      </c>
      <c r="S822" s="29">
        <f>IF(H822=0,"",H822*(1+0.25*P822)*Параметри!$K$66*Параметри!$K$20/1000)</f>
        <v>0</v>
      </c>
      <c r="T822" s="29">
        <f>IF(H822=0,"",H822*(1+0.25*P822)*'Коефіцієнти АТО'!$S822*Параметри!$K$20/1000)</f>
        <v>2575.272785501973</v>
      </c>
      <c r="U822" s="29">
        <f t="shared" si="111"/>
        <v>18567.092081825875</v>
      </c>
      <c r="V822" s="29">
        <f t="shared" si="112"/>
        <v>18567.092081825875</v>
      </c>
      <c r="W822" s="40">
        <f>ROUNDUP('Дані з ДІСО'!P822/Параметри!$K$24,0)</f>
        <v>0</v>
      </c>
      <c r="X822" s="40">
        <f>ROUNDUP('Дані з ДІСО'!Q822/Параметри!$K$24,0)</f>
        <v>0</v>
      </c>
      <c r="Y822" s="40">
        <f>ROUNDUP('Дані з ДІСО'!R822/Параметри!$K$24,0)</f>
        <v>0</v>
      </c>
      <c r="Z822" s="59">
        <f>(W822*Параметри!$K$33+X822*Параметри!$L$33+Y822*Параметри!$M$33)/18</f>
        <v>0</v>
      </c>
      <c r="AA822" s="41">
        <f>IF(J822=0,0,'Дані з ДІСО'!AA822/J822)</f>
        <v>0</v>
      </c>
      <c r="AB822" s="29">
        <f>(1+0.25*AA822)*Z822*Параметри!$K$51</f>
        <v>0</v>
      </c>
      <c r="AC822" s="29">
        <f>AB822*'Коефіцієнти АТО'!U822</f>
        <v>0</v>
      </c>
      <c r="AD822" s="29">
        <f>J822*(1+0.25*AA822)*Параметри!$K$66*Параметри!$K$20/1000</f>
        <v>0</v>
      </c>
      <c r="AE822" s="29">
        <f>(1+0.25*AA822)*J822*'Коефіцієнти АТО'!S822*Параметри!$K$20/1000</f>
        <v>0</v>
      </c>
      <c r="AF822" s="29">
        <f t="shared" si="108"/>
        <v>0</v>
      </c>
      <c r="AG822" s="29">
        <v>0</v>
      </c>
      <c r="AH822" s="40">
        <v>1</v>
      </c>
      <c r="AI822" s="40">
        <v>0</v>
      </c>
      <c r="AJ822" s="40">
        <f t="shared" si="109"/>
        <v>0</v>
      </c>
      <c r="AK822" s="29">
        <f>(AH822+AI822)*(1+0.25*AJ822)*Параметри!$K$53</f>
        <v>179.42927569600005</v>
      </c>
      <c r="AL822" s="29">
        <f>ROUNDUP(('Дані з ДІСО'!AU822+'Дані з ДІСО'!AW822)/Параметри!$K$28,0)</f>
        <v>0</v>
      </c>
      <c r="AM822" s="64">
        <f>AL822*Параметри!$M$35/18</f>
        <v>0</v>
      </c>
      <c r="AN822" s="29">
        <f>IF(AL822=0,0,'Дані з ДІСО'!AW822/SUM('Дані з ДІСО'!AU822,'Дані з ДІСО'!AW822))</f>
        <v>0</v>
      </c>
      <c r="AO822" s="29">
        <f>(1+0.25*AN822)*AM822*Параметри!$K$51</f>
        <v>0</v>
      </c>
      <c r="AP822" s="40">
        <f>ROUNDUP(('Дані з ДІСО'!AE822+'Дані не з ДІСО'!E822+'Дані не з ДІСО'!G822)/Параметри!$K$69,0)</f>
        <v>0</v>
      </c>
      <c r="AQ822" s="40">
        <f t="shared" si="113"/>
        <v>0</v>
      </c>
      <c r="AR822" s="40">
        <f>IF(AP822=0,0,('Дані з ДІСО'!AH822+'Дані не з ДІСО'!G822)/('Дані з ДІСО'!AE822+'Дані не з ДІСО'!E822+'Дані не з ДІСО'!G822))</f>
        <v>0</v>
      </c>
      <c r="AS822" s="29">
        <f>AQ822*(1+0.25*AR822)*Параметри!$K$51</f>
        <v>0</v>
      </c>
      <c r="AT822" s="40">
        <f>ROUNDUP('Дані з ДІСО'!AF822/Параметри!$K$70,0)</f>
        <v>0</v>
      </c>
      <c r="AU822" s="40">
        <f t="shared" si="114"/>
        <v>0</v>
      </c>
      <c r="AV822" s="40">
        <f>IF(AT822=0,0,'Дані з ДІСО'!AI822/'Дані з ДІСО'!AF822)</f>
        <v>0</v>
      </c>
      <c r="AW822" s="29">
        <f>AU822*(1+0.25*AV822)*Параметри!$K$51</f>
        <v>0</v>
      </c>
      <c r="AX822" s="40">
        <f>ROUNDUP('Дані з ДІСО'!AR822/Параметри!$K$29,0)</f>
        <v>0</v>
      </c>
      <c r="AY822" s="40">
        <f>ROUNDUP('Дані з ДІСО'!AS822/Параметри!$K$29,0)</f>
        <v>0</v>
      </c>
      <c r="AZ822" s="40">
        <f>ROUNDUP('Дані з ДІСО'!AT822/Параметри!$K$29,0)</f>
        <v>0</v>
      </c>
      <c r="BA822" s="64">
        <f>(AX822*Параметри!$K$32+AY822*Параметри!$L$32+AZ822*Параметри!$M$32)/18</f>
        <v>0</v>
      </c>
      <c r="BB822" s="29">
        <f>(BA822*Параметри!$K$51+SUM('Дані з ДІСО'!AR822:AT822)*Параметри!$K$48*Параметри!$K$20/1000)*Параметри!$K$74</f>
        <v>0</v>
      </c>
      <c r="BC822" s="40">
        <f>ROUNDUP(('Дані не з ДІСО'!I822+'Дані не з ДІСО'!K822)/Параметри!$K$26,0)</f>
        <v>0</v>
      </c>
      <c r="BD822" s="29">
        <f>BC822*Параметри!$M$36/18</f>
        <v>0</v>
      </c>
      <c r="BE822" s="40">
        <f>IF(BC822=0,0,'Дані не з ДІСО'!K822/('Дані не з ДІСО'!I822+'Дані не з ДІСО'!K822))</f>
        <v>0</v>
      </c>
      <c r="BF822" s="29">
        <f>(1+0.25*BE822)*BD822*Параметри!$K$51</f>
        <v>0</v>
      </c>
      <c r="BG822" s="40">
        <f>ROUNDUP('Дані не з ДІСО'!M822/Параметри!$K$27,0)</f>
        <v>0</v>
      </c>
      <c r="BH822" s="40">
        <f>BG822*Параметри!$M$37/18</f>
        <v>0</v>
      </c>
      <c r="BI822" s="29">
        <f>BH822*Параметри!$K$51</f>
        <v>0</v>
      </c>
      <c r="BJ822" s="29">
        <f>'Дані не з ДІСО'!N822*Параметри!$K$76</f>
        <v>0</v>
      </c>
      <c r="BK822" s="40">
        <f>ROUNDUP('Дані з ДІСО'!V822/Параметри!$K$25,0)</f>
        <v>0</v>
      </c>
      <c r="BL822" s="40">
        <f>ROUNDUP('Дані з ДІСО'!W822/Параметри!$K$25,0)</f>
        <v>0</v>
      </c>
      <c r="BM822" s="40">
        <f>ROUNDUP('Дані з ДІСО'!X822/Параметри!$K$25,0)</f>
        <v>0</v>
      </c>
      <c r="BN822" s="40">
        <f>(BK822*Параметри!$K$34+BL822*Параметри!$L$34+BM822*Параметри!$M$34)/18</f>
        <v>0</v>
      </c>
      <c r="BO822" s="40">
        <f>IF(K822=0,0,'Дані з ДІСО'!AC822/K822)</f>
        <v>0</v>
      </c>
      <c r="BP822" s="29">
        <f>(1+0.25*BO822)*BN822*Параметри!$K$51</f>
        <v>0</v>
      </c>
      <c r="BQ822" s="29">
        <f>BP822*'Коефіцієнти АТО'!U822</f>
        <v>0</v>
      </c>
      <c r="BR822" s="29">
        <f>K822*(1+0.25*BO822)*Параметри!$K$66*Параметри!$K$20/1000</f>
        <v>0</v>
      </c>
      <c r="BS822" s="29">
        <f>(1+0.25*BO822)*K822*'Коефіцієнти АТО'!S822*Параметри!$K$20/1000</f>
        <v>0</v>
      </c>
      <c r="BT822" s="29">
        <f t="shared" si="115"/>
        <v>0</v>
      </c>
      <c r="BU822" s="40">
        <f>ROUNDUP('Дані з ДІСО'!AG822/Параметри!$K$71,0)</f>
        <v>0</v>
      </c>
      <c r="BV822" s="40">
        <f t="shared" si="116"/>
        <v>0</v>
      </c>
      <c r="BW822" s="40">
        <f>IF('Дані з ДІСО'!AG822=0,0,'Дані з ДІСО'!AJ822/'Дані з ДІСО'!AG822)</f>
        <v>0</v>
      </c>
      <c r="BX822" s="29">
        <f>BV822*(1+0.25*BW822)*Параметри!$K$51</f>
        <v>0</v>
      </c>
      <c r="BY822" s="29">
        <f>ROUND(IF(Параметри!$K$77="No",CC822,CC822*Параметри!$K$78)+AG822,1)</f>
        <v>16871.900000000001</v>
      </c>
      <c r="BZ822" s="29">
        <f>ROUND(IF(Параметри!$K$77="No",BF822,BF822*Параметри!$K$78),1)</f>
        <v>0</v>
      </c>
      <c r="CA822" s="29">
        <f>ROUND(IF(Параметри!$K$77="No",BI822,BI822*Параметри!$K$78),1)</f>
        <v>0</v>
      </c>
      <c r="CB822" s="29">
        <f>ROUND(IF(Параметри!$K$77="No",BJ822,BJ822*Параметри!$K$78),1)</f>
        <v>0</v>
      </c>
      <c r="CC822" s="29">
        <f t="shared" si="110"/>
        <v>18746.521357521873</v>
      </c>
    </row>
    <row r="823" spans="1:81">
      <c r="A823" s="9">
        <v>822</v>
      </c>
      <c r="B823" s="9" t="s">
        <v>3148</v>
      </c>
      <c r="C823" s="9" t="s">
        <v>3148</v>
      </c>
      <c r="D823" s="9" t="s">
        <v>3887</v>
      </c>
      <c r="E823" s="9" t="s">
        <v>24</v>
      </c>
      <c r="F823" s="9" t="s">
        <v>3915</v>
      </c>
      <c r="G823" s="9" t="s">
        <v>1720</v>
      </c>
      <c r="H823" s="29">
        <f>SUM('Дані з ДІСО'!J823:L823)</f>
        <v>454</v>
      </c>
      <c r="I823" s="29">
        <f>SUM('Дані з ДІСО'!G823:I823)</f>
        <v>37</v>
      </c>
      <c r="J823" s="29">
        <f>SUM('Дані з ДІСО'!P823:R823)</f>
        <v>0</v>
      </c>
      <c r="K823" s="29">
        <f>SUM('Дані з ДІСО'!V823:X823)</f>
        <v>0</v>
      </c>
      <c r="L823" s="40">
        <f>ROUNDUP('Дані з ДІСО'!J823/'Коефіцієнти АТО'!$R823,0)</f>
        <v>16</v>
      </c>
      <c r="M823" s="40">
        <f>ROUNDUP('Дані з ДІСО'!K823/'Коефіцієнти АТО'!$R823,0)</f>
        <v>20</v>
      </c>
      <c r="N823" s="40">
        <f>ROUNDUP('Дані з ДІСО'!L823/'Коефіцієнти АТО'!$R823,0)</f>
        <v>4</v>
      </c>
      <c r="O823" s="59">
        <f>(L823*Параметри!$K$32+M823*Параметри!$L$32+N823*Параметри!$M$32)/18</f>
        <v>64.666666666666671</v>
      </c>
      <c r="P823" s="41">
        <f>IF(H823=0,"",'Дані з ДІСО'!Y823/H823)</f>
        <v>0</v>
      </c>
      <c r="Q823" s="29">
        <f>IF(H823=0,"",(1+0.25*P823)*O823*Параметри!$K$51)</f>
        <v>13245.040307194668</v>
      </c>
      <c r="R823" s="29">
        <f>IF(H823=0,"",Q823*'Коефіцієнти АТО'!T823)</f>
        <v>225.16568522230938</v>
      </c>
      <c r="S823" s="29">
        <f>IF(H823=0,"",H823*(1+0.25*P823)*Параметри!$K$66*Параметри!$K$20/1000)</f>
        <v>0</v>
      </c>
      <c r="T823" s="29">
        <f>IF(H823=0,"",H823*(1+0.25*P823)*'Коефіцієнти АТО'!$S823*Параметри!$K$20/1000)</f>
        <v>2289.9561627771054</v>
      </c>
      <c r="U823" s="29">
        <f t="shared" si="111"/>
        <v>15760.162155194083</v>
      </c>
      <c r="V823" s="29">
        <f t="shared" si="112"/>
        <v>15760.162155194083</v>
      </c>
      <c r="W823" s="40">
        <f>ROUNDUP('Дані з ДІСО'!P823/Параметри!$K$24,0)</f>
        <v>0</v>
      </c>
      <c r="X823" s="40">
        <f>ROUNDUP('Дані з ДІСО'!Q823/Параметри!$K$24,0)</f>
        <v>0</v>
      </c>
      <c r="Y823" s="40">
        <f>ROUNDUP('Дані з ДІСО'!R823/Параметри!$K$24,0)</f>
        <v>0</v>
      </c>
      <c r="Z823" s="59">
        <f>(W823*Параметри!$K$33+X823*Параметри!$L$33+Y823*Параметри!$M$33)/18</f>
        <v>0</v>
      </c>
      <c r="AA823" s="41">
        <f>IF(J823=0,0,'Дані з ДІСО'!AA823/J823)</f>
        <v>0</v>
      </c>
      <c r="AB823" s="29">
        <f>(1+0.25*AA823)*Z823*Параметри!$K$51</f>
        <v>0</v>
      </c>
      <c r="AC823" s="29">
        <f>AB823*'Коефіцієнти АТО'!U823</f>
        <v>0</v>
      </c>
      <c r="AD823" s="29">
        <f>J823*(1+0.25*AA823)*Параметри!$K$66*Параметри!$K$20/1000</f>
        <v>0</v>
      </c>
      <c r="AE823" s="29">
        <f>(1+0.25*AA823)*J823*'Коефіцієнти АТО'!S823*Параметри!$K$20/1000</f>
        <v>0</v>
      </c>
      <c r="AF823" s="29">
        <f t="shared" si="108"/>
        <v>0</v>
      </c>
      <c r="AG823" s="29">
        <v>0</v>
      </c>
      <c r="AH823" s="40">
        <v>2</v>
      </c>
      <c r="AI823" s="40">
        <v>0</v>
      </c>
      <c r="AJ823" s="40">
        <f t="shared" si="109"/>
        <v>0</v>
      </c>
      <c r="AK823" s="29">
        <f>(AH823+AI823)*(1+0.25*AJ823)*Параметри!$K$53</f>
        <v>358.85855139200009</v>
      </c>
      <c r="AL823" s="29">
        <f>ROUNDUP(('Дані з ДІСО'!AU823+'Дані з ДІСО'!AW823)/Параметри!$K$28,0)</f>
        <v>0</v>
      </c>
      <c r="AM823" s="64">
        <f>AL823*Параметри!$M$35/18</f>
        <v>0</v>
      </c>
      <c r="AN823" s="29">
        <f>IF(AL823=0,0,'Дані з ДІСО'!AW823/SUM('Дані з ДІСО'!AU823,'Дані з ДІСО'!AW823))</f>
        <v>0</v>
      </c>
      <c r="AO823" s="29">
        <f>(1+0.25*AN823)*AM823*Параметри!$K$51</f>
        <v>0</v>
      </c>
      <c r="AP823" s="40">
        <f>ROUNDUP(('Дані з ДІСО'!AE823+'Дані не з ДІСО'!E823+'Дані не з ДІСО'!G823)/Параметри!$K$69,0)</f>
        <v>0</v>
      </c>
      <c r="AQ823" s="40">
        <f t="shared" si="113"/>
        <v>0</v>
      </c>
      <c r="AR823" s="40">
        <f>IF(AP823=0,0,('Дані з ДІСО'!AH823+'Дані не з ДІСО'!G823)/('Дані з ДІСО'!AE823+'Дані не з ДІСО'!E823+'Дані не з ДІСО'!G823))</f>
        <v>0</v>
      </c>
      <c r="AS823" s="29">
        <f>AQ823*(1+0.25*AR823)*Параметри!$K$51</f>
        <v>0</v>
      </c>
      <c r="AT823" s="40">
        <f>ROUNDUP('Дані з ДІСО'!AF823/Параметри!$K$70,0)</f>
        <v>0</v>
      </c>
      <c r="AU823" s="40">
        <f t="shared" si="114"/>
        <v>0</v>
      </c>
      <c r="AV823" s="40">
        <f>IF(AT823=0,0,'Дані з ДІСО'!AI823/'Дані з ДІСО'!AF823)</f>
        <v>0</v>
      </c>
      <c r="AW823" s="29">
        <f>AU823*(1+0.25*AV823)*Параметри!$K$51</f>
        <v>0</v>
      </c>
      <c r="AX823" s="40">
        <f>ROUNDUP('Дані з ДІСО'!AR823/Параметри!$K$29,0)</f>
        <v>0</v>
      </c>
      <c r="AY823" s="40">
        <f>ROUNDUP('Дані з ДІСО'!AS823/Параметри!$K$29,0)</f>
        <v>0</v>
      </c>
      <c r="AZ823" s="40">
        <f>ROUNDUP('Дані з ДІСО'!AT823/Параметри!$K$29,0)</f>
        <v>0</v>
      </c>
      <c r="BA823" s="64">
        <f>(AX823*Параметри!$K$32+AY823*Параметри!$L$32+AZ823*Параметри!$M$32)/18</f>
        <v>0</v>
      </c>
      <c r="BB823" s="29">
        <f>(BA823*Параметри!$K$51+SUM('Дані з ДІСО'!AR823:AT823)*Параметри!$K$48*Параметри!$K$20/1000)*Параметри!$K$74</f>
        <v>0</v>
      </c>
      <c r="BC823" s="40">
        <f>ROUNDUP(('Дані не з ДІСО'!I823+'Дані не з ДІСО'!K823)/Параметри!$K$26,0)</f>
        <v>0</v>
      </c>
      <c r="BD823" s="29">
        <f>BC823*Параметри!$M$36/18</f>
        <v>0</v>
      </c>
      <c r="BE823" s="40">
        <f>IF(BC823=0,0,'Дані не з ДІСО'!K823/('Дані не з ДІСО'!I823+'Дані не з ДІСО'!K823))</f>
        <v>0</v>
      </c>
      <c r="BF823" s="29">
        <f>(1+0.25*BE823)*BD823*Параметри!$K$51</f>
        <v>0</v>
      </c>
      <c r="BG823" s="40">
        <f>ROUNDUP('Дані не з ДІСО'!M823/Параметри!$K$27,0)</f>
        <v>0</v>
      </c>
      <c r="BH823" s="40">
        <f>BG823*Параметри!$M$37/18</f>
        <v>0</v>
      </c>
      <c r="BI823" s="29">
        <f>BH823*Параметри!$K$51</f>
        <v>0</v>
      </c>
      <c r="BJ823" s="29">
        <f>'Дані не з ДІСО'!N823*Параметри!$K$76</f>
        <v>0</v>
      </c>
      <c r="BK823" s="40">
        <f>ROUNDUP('Дані з ДІСО'!V823/Параметри!$K$25,0)</f>
        <v>0</v>
      </c>
      <c r="BL823" s="40">
        <f>ROUNDUP('Дані з ДІСО'!W823/Параметри!$K$25,0)</f>
        <v>0</v>
      </c>
      <c r="BM823" s="40">
        <f>ROUNDUP('Дані з ДІСО'!X823/Параметри!$K$25,0)</f>
        <v>0</v>
      </c>
      <c r="BN823" s="40">
        <f>(BK823*Параметри!$K$34+BL823*Параметри!$L$34+BM823*Параметри!$M$34)/18</f>
        <v>0</v>
      </c>
      <c r="BO823" s="40">
        <f>IF(K823=0,0,'Дані з ДІСО'!AC823/K823)</f>
        <v>0</v>
      </c>
      <c r="BP823" s="29">
        <f>(1+0.25*BO823)*BN823*Параметри!$K$51</f>
        <v>0</v>
      </c>
      <c r="BQ823" s="29">
        <f>BP823*'Коефіцієнти АТО'!U823</f>
        <v>0</v>
      </c>
      <c r="BR823" s="29">
        <f>K823*(1+0.25*BO823)*Параметри!$K$66*Параметри!$K$20/1000</f>
        <v>0</v>
      </c>
      <c r="BS823" s="29">
        <f>(1+0.25*BO823)*K823*'Коефіцієнти АТО'!S823*Параметри!$K$20/1000</f>
        <v>0</v>
      </c>
      <c r="BT823" s="29">
        <f t="shared" si="115"/>
        <v>0</v>
      </c>
      <c r="BU823" s="40">
        <f>ROUNDUP('Дані з ДІСО'!AG823/Параметри!$K$71,0)</f>
        <v>0</v>
      </c>
      <c r="BV823" s="40">
        <f t="shared" si="116"/>
        <v>0</v>
      </c>
      <c r="BW823" s="40">
        <f>IF('Дані з ДІСО'!AG823=0,0,'Дані з ДІСО'!AJ823/'Дані з ДІСО'!AG823)</f>
        <v>0</v>
      </c>
      <c r="BX823" s="29">
        <f>BV823*(1+0.25*BW823)*Параметри!$K$51</f>
        <v>0</v>
      </c>
      <c r="BY823" s="29">
        <f>ROUND(IF(Параметри!$K$77="No",CC823,CC823*Параметри!$K$78)+AG823,1)</f>
        <v>14507.1</v>
      </c>
      <c r="BZ823" s="29">
        <f>ROUND(IF(Параметри!$K$77="No",BF823,BF823*Параметри!$K$78),1)</f>
        <v>0</v>
      </c>
      <c r="CA823" s="29">
        <f>ROUND(IF(Параметри!$K$77="No",BI823,BI823*Параметри!$K$78),1)</f>
        <v>0</v>
      </c>
      <c r="CB823" s="29">
        <f>ROUND(IF(Параметри!$K$77="No",BJ823,BJ823*Параметри!$K$78),1)</f>
        <v>0</v>
      </c>
      <c r="CC823" s="29">
        <f t="shared" si="110"/>
        <v>16119.020706586083</v>
      </c>
    </row>
    <row r="824" spans="1:81">
      <c r="A824" s="9">
        <v>823</v>
      </c>
      <c r="B824" s="9" t="s">
        <v>3151</v>
      </c>
      <c r="C824" s="9" t="s">
        <v>3151</v>
      </c>
      <c r="D824" s="9" t="s">
        <v>3887</v>
      </c>
      <c r="E824" s="9" t="s">
        <v>29</v>
      </c>
      <c r="F824" s="9" t="s">
        <v>3916</v>
      </c>
      <c r="G824" s="9" t="s">
        <v>1722</v>
      </c>
      <c r="H824" s="29">
        <f>SUM('Дані з ДІСО'!J824:L824)</f>
        <v>801</v>
      </c>
      <c r="I824" s="29">
        <f>SUM('Дані з ДІСО'!G824:I824)</f>
        <v>42</v>
      </c>
      <c r="J824" s="29">
        <f>SUM('Дані з ДІСО'!P824:R824)</f>
        <v>0</v>
      </c>
      <c r="K824" s="29">
        <f>SUM('Дані з ДІСО'!V824:X824)</f>
        <v>0</v>
      </c>
      <c r="L824" s="40">
        <f>ROUNDUP('Дані з ДІСО'!J824/'Коефіцієнти АТО'!$R824,0)</f>
        <v>21</v>
      </c>
      <c r="M824" s="40">
        <f>ROUNDUP('Дані з ДІСО'!K824/'Коефіцієнти АТО'!$R824,0)</f>
        <v>28</v>
      </c>
      <c r="N824" s="40">
        <f>ROUNDUP('Дані з ДІСО'!L824/'Коефіцієнти АТО'!$R824,0)</f>
        <v>8</v>
      </c>
      <c r="O824" s="59">
        <f>(L824*Параметри!$K$32+M824*Параметри!$L$32+N824*Параметри!$M$32)/18</f>
        <v>93.477777777777789</v>
      </c>
      <c r="P824" s="41">
        <f>IF(H824=0,"",'Дані з ДІСО'!Y824/H824)</f>
        <v>0</v>
      </c>
      <c r="Q824" s="29">
        <f>IF(H824=0,"",(1+0.25*P824)*O824*Параметри!$K$51)</f>
        <v>19146.138162272979</v>
      </c>
      <c r="R824" s="29">
        <f>IF(H824=0,"",Q824*'Коефіцієнти АТО'!T824)</f>
        <v>325.48434875864064</v>
      </c>
      <c r="S824" s="29">
        <f>IF(H824=0,"",H824*(1+0.25*P824)*Параметри!$K$66*Параметри!$K$20/1000)</f>
        <v>0</v>
      </c>
      <c r="T824" s="29">
        <f>IF(H824=0,"",H824*(1+0.25*P824)*'Коефіцієнти АТО'!$S824*Параметри!$K$20/1000)</f>
        <v>4040.2090008468313</v>
      </c>
      <c r="U824" s="29">
        <f t="shared" si="111"/>
        <v>23511.831511878452</v>
      </c>
      <c r="V824" s="29">
        <f t="shared" si="112"/>
        <v>23511.831511878452</v>
      </c>
      <c r="W824" s="40">
        <f>ROUNDUP('Дані з ДІСО'!P824/Параметри!$K$24,0)</f>
        <v>0</v>
      </c>
      <c r="X824" s="40">
        <f>ROUNDUP('Дані з ДІСО'!Q824/Параметри!$K$24,0)</f>
        <v>0</v>
      </c>
      <c r="Y824" s="40">
        <f>ROUNDUP('Дані з ДІСО'!R824/Параметри!$K$24,0)</f>
        <v>0</v>
      </c>
      <c r="Z824" s="59">
        <f>(W824*Параметри!$K$33+X824*Параметри!$L$33+Y824*Параметри!$M$33)/18</f>
        <v>0</v>
      </c>
      <c r="AA824" s="41">
        <f>IF(J824=0,0,'Дані з ДІСО'!AA824/J824)</f>
        <v>0</v>
      </c>
      <c r="AB824" s="29">
        <f>(1+0.25*AA824)*Z824*Параметри!$K$51</f>
        <v>0</v>
      </c>
      <c r="AC824" s="29">
        <f>AB824*'Коефіцієнти АТО'!U824</f>
        <v>0</v>
      </c>
      <c r="AD824" s="29">
        <f>J824*(1+0.25*AA824)*Параметри!$K$66*Параметри!$K$20/1000</f>
        <v>0</v>
      </c>
      <c r="AE824" s="29">
        <f>(1+0.25*AA824)*J824*'Коефіцієнти АТО'!S824*Параметри!$K$20/1000</f>
        <v>0</v>
      </c>
      <c r="AF824" s="29">
        <f t="shared" si="108"/>
        <v>0</v>
      </c>
      <c r="AG824" s="29">
        <v>0</v>
      </c>
      <c r="AH824" s="40">
        <v>8</v>
      </c>
      <c r="AI824" s="40">
        <v>0</v>
      </c>
      <c r="AJ824" s="40">
        <f t="shared" si="109"/>
        <v>0</v>
      </c>
      <c r="AK824" s="29">
        <f>(AH824+AI824)*(1+0.25*AJ824)*Параметри!$K$53</f>
        <v>1435.4342055680004</v>
      </c>
      <c r="AL824" s="29">
        <f>ROUNDUP(('Дані з ДІСО'!AU824+'Дані з ДІСО'!AW824)/Параметри!$K$28,0)</f>
        <v>0</v>
      </c>
      <c r="AM824" s="64">
        <f>AL824*Параметри!$M$35/18</f>
        <v>0</v>
      </c>
      <c r="AN824" s="29">
        <f>IF(AL824=0,0,'Дані з ДІСО'!AW824/SUM('Дані з ДІСО'!AU824,'Дані з ДІСО'!AW824))</f>
        <v>0</v>
      </c>
      <c r="AO824" s="29">
        <f>(1+0.25*AN824)*AM824*Параметри!$K$51</f>
        <v>0</v>
      </c>
      <c r="AP824" s="40">
        <f>ROUNDUP(('Дані з ДІСО'!AE824+'Дані не з ДІСО'!E824+'Дані не з ДІСО'!G824)/Параметри!$K$69,0)</f>
        <v>0</v>
      </c>
      <c r="AQ824" s="40">
        <f t="shared" si="113"/>
        <v>0</v>
      </c>
      <c r="AR824" s="40">
        <f>IF(AP824=0,0,('Дані з ДІСО'!AH824+'Дані не з ДІСО'!G824)/('Дані з ДІСО'!AE824+'Дані не з ДІСО'!E824+'Дані не з ДІСО'!G824))</f>
        <v>0</v>
      </c>
      <c r="AS824" s="29">
        <f>AQ824*(1+0.25*AR824)*Параметри!$K$51</f>
        <v>0</v>
      </c>
      <c r="AT824" s="40">
        <f>ROUNDUP('Дані з ДІСО'!AF824/Параметри!$K$70,0)</f>
        <v>0</v>
      </c>
      <c r="AU824" s="40">
        <f t="shared" si="114"/>
        <v>0</v>
      </c>
      <c r="AV824" s="40">
        <f>IF(AT824=0,0,'Дані з ДІСО'!AI824/'Дані з ДІСО'!AF824)</f>
        <v>0</v>
      </c>
      <c r="AW824" s="29">
        <f>AU824*(1+0.25*AV824)*Параметри!$K$51</f>
        <v>0</v>
      </c>
      <c r="AX824" s="40">
        <f>ROUNDUP('Дані з ДІСО'!AR824/Параметри!$K$29,0)</f>
        <v>0</v>
      </c>
      <c r="AY824" s="40">
        <f>ROUNDUP('Дані з ДІСО'!AS824/Параметри!$K$29,0)</f>
        <v>0</v>
      </c>
      <c r="AZ824" s="40">
        <f>ROUNDUP('Дані з ДІСО'!AT824/Параметри!$K$29,0)</f>
        <v>0</v>
      </c>
      <c r="BA824" s="64">
        <f>(AX824*Параметри!$K$32+AY824*Параметри!$L$32+AZ824*Параметри!$M$32)/18</f>
        <v>0</v>
      </c>
      <c r="BB824" s="29">
        <f>(BA824*Параметри!$K$51+SUM('Дані з ДІСО'!AR824:AT824)*Параметри!$K$48*Параметри!$K$20/1000)*Параметри!$K$74</f>
        <v>0</v>
      </c>
      <c r="BC824" s="40">
        <f>ROUNDUP(('Дані не з ДІСО'!I824+'Дані не з ДІСО'!K824)/Параметри!$K$26,0)</f>
        <v>0</v>
      </c>
      <c r="BD824" s="29">
        <f>BC824*Параметри!$M$36/18</f>
        <v>0</v>
      </c>
      <c r="BE824" s="40">
        <f>IF(BC824=0,0,'Дані не з ДІСО'!K824/('Дані не з ДІСО'!I824+'Дані не з ДІСО'!K824))</f>
        <v>0</v>
      </c>
      <c r="BF824" s="29">
        <f>(1+0.25*BE824)*BD824*Параметри!$K$51</f>
        <v>0</v>
      </c>
      <c r="BG824" s="40">
        <f>ROUNDUP('Дані не з ДІСО'!M824/Параметри!$K$27,0)</f>
        <v>0</v>
      </c>
      <c r="BH824" s="40">
        <f>BG824*Параметри!$M$37/18</f>
        <v>0</v>
      </c>
      <c r="BI824" s="29">
        <f>BH824*Параметри!$K$51</f>
        <v>0</v>
      </c>
      <c r="BJ824" s="29">
        <f>'Дані не з ДІСО'!N824*Параметри!$K$76</f>
        <v>0</v>
      </c>
      <c r="BK824" s="40">
        <f>ROUNDUP('Дані з ДІСО'!V824/Параметри!$K$25,0)</f>
        <v>0</v>
      </c>
      <c r="BL824" s="40">
        <f>ROUNDUP('Дані з ДІСО'!W824/Параметри!$K$25,0)</f>
        <v>0</v>
      </c>
      <c r="BM824" s="40">
        <f>ROUNDUP('Дані з ДІСО'!X824/Параметри!$K$25,0)</f>
        <v>0</v>
      </c>
      <c r="BN824" s="40">
        <f>(BK824*Параметри!$K$34+BL824*Параметри!$L$34+BM824*Параметри!$M$34)/18</f>
        <v>0</v>
      </c>
      <c r="BO824" s="40">
        <f>IF(K824=0,0,'Дані з ДІСО'!AC824/K824)</f>
        <v>0</v>
      </c>
      <c r="BP824" s="29">
        <f>(1+0.25*BO824)*BN824*Параметри!$K$51</f>
        <v>0</v>
      </c>
      <c r="BQ824" s="29">
        <f>BP824*'Коефіцієнти АТО'!U824</f>
        <v>0</v>
      </c>
      <c r="BR824" s="29">
        <f>K824*(1+0.25*BO824)*Параметри!$K$66*Параметри!$K$20/1000</f>
        <v>0</v>
      </c>
      <c r="BS824" s="29">
        <f>(1+0.25*BO824)*K824*'Коефіцієнти АТО'!S824*Параметри!$K$20/1000</f>
        <v>0</v>
      </c>
      <c r="BT824" s="29">
        <f t="shared" si="115"/>
        <v>0</v>
      </c>
      <c r="BU824" s="40">
        <f>ROUNDUP('Дані з ДІСО'!AG824/Параметри!$K$71,0)</f>
        <v>0</v>
      </c>
      <c r="BV824" s="40">
        <f t="shared" si="116"/>
        <v>0</v>
      </c>
      <c r="BW824" s="40">
        <f>IF('Дані з ДІСО'!AG824=0,0,'Дані з ДІСО'!AJ824/'Дані з ДІСО'!AG824)</f>
        <v>0</v>
      </c>
      <c r="BX824" s="29">
        <f>BV824*(1+0.25*BW824)*Параметри!$K$51</f>
        <v>0</v>
      </c>
      <c r="BY824" s="29">
        <f>ROUND(IF(Параметри!$K$77="No",CC824,CC824*Параметри!$K$78)+AG824,1)</f>
        <v>22452.5</v>
      </c>
      <c r="BZ824" s="29">
        <f>ROUND(IF(Параметри!$K$77="No",BF824,BF824*Параметри!$K$78),1)</f>
        <v>0</v>
      </c>
      <c r="CA824" s="29">
        <f>ROUND(IF(Параметри!$K$77="No",BI824,BI824*Параметри!$K$78),1)</f>
        <v>0</v>
      </c>
      <c r="CB824" s="29">
        <f>ROUND(IF(Параметри!$K$77="No",BJ824,BJ824*Параметри!$K$78),1)</f>
        <v>0</v>
      </c>
      <c r="CC824" s="29">
        <f t="shared" si="110"/>
        <v>24947.265717446451</v>
      </c>
    </row>
    <row r="825" spans="1:81">
      <c r="A825" s="9">
        <v>824</v>
      </c>
      <c r="B825" s="9" t="s">
        <v>3148</v>
      </c>
      <c r="C825" s="9" t="s">
        <v>3148</v>
      </c>
      <c r="D825" s="9" t="s">
        <v>3887</v>
      </c>
      <c r="E825" s="9" t="s">
        <v>24</v>
      </c>
      <c r="F825" s="9" t="s">
        <v>3917</v>
      </c>
      <c r="G825" s="9" t="s">
        <v>1724</v>
      </c>
      <c r="H825" s="29">
        <f>SUM('Дані з ДІСО'!J825:L825)</f>
        <v>624</v>
      </c>
      <c r="I825" s="29">
        <f>SUM('Дані з ДІСО'!G825:I825)</f>
        <v>34</v>
      </c>
      <c r="J825" s="29">
        <f>SUM('Дані з ДІСО'!P825:R825)</f>
        <v>0</v>
      </c>
      <c r="K825" s="29">
        <f>SUM('Дані з ДІСО'!V825:X825)</f>
        <v>0</v>
      </c>
      <c r="L825" s="40">
        <f>ROUNDUP('Дані з ДІСО'!J825/'Коефіцієнти АТО'!$R825,0)</f>
        <v>18</v>
      </c>
      <c r="M825" s="40">
        <f>ROUNDUP('Дані з ДІСО'!K825/'Коефіцієнти АТО'!$R825,0)</f>
        <v>25</v>
      </c>
      <c r="N825" s="40">
        <f>ROUNDUP('Дані з ДІСО'!L825/'Коефіцієнти АТО'!$R825,0)</f>
        <v>6</v>
      </c>
      <c r="O825" s="59">
        <f>(L825*Параметри!$K$32+M825*Параметри!$L$32+N825*Параметри!$M$32)/18</f>
        <v>80.25</v>
      </c>
      <c r="P825" s="41">
        <f>IF(H825=0,"",'Дані з ДІСО'!Y825/H825)</f>
        <v>0</v>
      </c>
      <c r="Q825" s="29">
        <f>IF(H825=0,"",(1+0.25*P825)*O825*Параметри!$K$51)</f>
        <v>16436.821927614001</v>
      </c>
      <c r="R825" s="29">
        <f>IF(H825=0,"",Q825*'Коефіцієнти АТО'!T825)</f>
        <v>279.42597276943803</v>
      </c>
      <c r="S825" s="29">
        <f>IF(H825=0,"",H825*(1+0.25*P825)*Параметри!$K$66*Параметри!$K$20/1000)</f>
        <v>0</v>
      </c>
      <c r="T825" s="29">
        <f>IF(H825=0,"",H825*(1+0.25*P825)*'Коефіцієнти АТО'!$S825*Параметри!$K$20/1000)</f>
        <v>3147.4287347421009</v>
      </c>
      <c r="U825" s="29">
        <f t="shared" si="111"/>
        <v>19863.676635125539</v>
      </c>
      <c r="V825" s="29">
        <f t="shared" si="112"/>
        <v>19863.676635125539</v>
      </c>
      <c r="W825" s="40">
        <f>ROUNDUP('Дані з ДІСО'!P825/Параметри!$K$24,0)</f>
        <v>0</v>
      </c>
      <c r="X825" s="40">
        <f>ROUNDUP('Дані з ДІСО'!Q825/Параметри!$K$24,0)</f>
        <v>0</v>
      </c>
      <c r="Y825" s="40">
        <f>ROUNDUP('Дані з ДІСО'!R825/Параметри!$K$24,0)</f>
        <v>0</v>
      </c>
      <c r="Z825" s="59">
        <f>(W825*Параметри!$K$33+X825*Параметри!$L$33+Y825*Параметри!$M$33)/18</f>
        <v>0</v>
      </c>
      <c r="AA825" s="41">
        <f>IF(J825=0,0,'Дані з ДІСО'!AA825/J825)</f>
        <v>0</v>
      </c>
      <c r="AB825" s="29">
        <f>(1+0.25*AA825)*Z825*Параметри!$K$51</f>
        <v>0</v>
      </c>
      <c r="AC825" s="29">
        <f>AB825*'Коефіцієнти АТО'!U825</f>
        <v>0</v>
      </c>
      <c r="AD825" s="29">
        <f>J825*(1+0.25*AA825)*Параметри!$K$66*Параметри!$K$20/1000</f>
        <v>0</v>
      </c>
      <c r="AE825" s="29">
        <f>(1+0.25*AA825)*J825*'Коефіцієнти АТО'!S825*Параметри!$K$20/1000</f>
        <v>0</v>
      </c>
      <c r="AF825" s="29">
        <f t="shared" si="108"/>
        <v>0</v>
      </c>
      <c r="AG825" s="29">
        <v>0</v>
      </c>
      <c r="AH825" s="40">
        <v>6</v>
      </c>
      <c r="AI825" s="40">
        <v>0</v>
      </c>
      <c r="AJ825" s="40">
        <f t="shared" si="109"/>
        <v>0</v>
      </c>
      <c r="AK825" s="29">
        <f>(AH825+AI825)*(1+0.25*AJ825)*Параметри!$K$53</f>
        <v>1076.5756541760002</v>
      </c>
      <c r="AL825" s="29">
        <f>ROUNDUP(('Дані з ДІСО'!AU825+'Дані з ДІСО'!AW825)/Параметри!$K$28,0)</f>
        <v>0</v>
      </c>
      <c r="AM825" s="64">
        <f>AL825*Параметри!$M$35/18</f>
        <v>0</v>
      </c>
      <c r="AN825" s="29">
        <f>IF(AL825=0,0,'Дані з ДІСО'!AW825/SUM('Дані з ДІСО'!AU825,'Дані з ДІСО'!AW825))</f>
        <v>0</v>
      </c>
      <c r="AO825" s="29">
        <f>(1+0.25*AN825)*AM825*Параметри!$K$51</f>
        <v>0</v>
      </c>
      <c r="AP825" s="40">
        <f>ROUNDUP(('Дані з ДІСО'!AE825+'Дані не з ДІСО'!E825+'Дані не з ДІСО'!G825)/Параметри!$K$69,0)</f>
        <v>0</v>
      </c>
      <c r="AQ825" s="40">
        <f t="shared" si="113"/>
        <v>0</v>
      </c>
      <c r="AR825" s="40">
        <f>IF(AP825=0,0,('Дані з ДІСО'!AH825+'Дані не з ДІСО'!G825)/('Дані з ДІСО'!AE825+'Дані не з ДІСО'!E825+'Дані не з ДІСО'!G825))</f>
        <v>0</v>
      </c>
      <c r="AS825" s="29">
        <f>AQ825*(1+0.25*AR825)*Параметри!$K$51</f>
        <v>0</v>
      </c>
      <c r="AT825" s="40">
        <f>ROUNDUP('Дані з ДІСО'!AF825/Параметри!$K$70,0)</f>
        <v>0</v>
      </c>
      <c r="AU825" s="40">
        <f t="shared" si="114"/>
        <v>0</v>
      </c>
      <c r="AV825" s="40">
        <f>IF(AT825=0,0,'Дані з ДІСО'!AI825/'Дані з ДІСО'!AF825)</f>
        <v>0</v>
      </c>
      <c r="AW825" s="29">
        <f>AU825*(1+0.25*AV825)*Параметри!$K$51</f>
        <v>0</v>
      </c>
      <c r="AX825" s="40">
        <f>ROUNDUP('Дані з ДІСО'!AR825/Параметри!$K$29,0)</f>
        <v>0</v>
      </c>
      <c r="AY825" s="40">
        <f>ROUNDUP('Дані з ДІСО'!AS825/Параметри!$K$29,0)</f>
        <v>0</v>
      </c>
      <c r="AZ825" s="40">
        <f>ROUNDUP('Дані з ДІСО'!AT825/Параметри!$K$29,0)</f>
        <v>0</v>
      </c>
      <c r="BA825" s="64">
        <f>(AX825*Параметри!$K$32+AY825*Параметри!$L$32+AZ825*Параметри!$M$32)/18</f>
        <v>0</v>
      </c>
      <c r="BB825" s="29">
        <f>(BA825*Параметри!$K$51+SUM('Дані з ДІСО'!AR825:AT825)*Параметри!$K$48*Параметри!$K$20/1000)*Параметри!$K$74</f>
        <v>0</v>
      </c>
      <c r="BC825" s="40">
        <f>ROUNDUP(('Дані не з ДІСО'!I825+'Дані не з ДІСО'!K825)/Параметри!$K$26,0)</f>
        <v>0</v>
      </c>
      <c r="BD825" s="29">
        <f>BC825*Параметри!$M$36/18</f>
        <v>0</v>
      </c>
      <c r="BE825" s="40">
        <f>IF(BC825=0,0,'Дані не з ДІСО'!K825/('Дані не з ДІСО'!I825+'Дані не з ДІСО'!K825))</f>
        <v>0</v>
      </c>
      <c r="BF825" s="29">
        <f>(1+0.25*BE825)*BD825*Параметри!$K$51</f>
        <v>0</v>
      </c>
      <c r="BG825" s="40">
        <f>ROUNDUP('Дані не з ДІСО'!M825/Параметри!$K$27,0)</f>
        <v>0</v>
      </c>
      <c r="BH825" s="40">
        <f>BG825*Параметри!$M$37/18</f>
        <v>0</v>
      </c>
      <c r="BI825" s="29">
        <f>BH825*Параметри!$K$51</f>
        <v>0</v>
      </c>
      <c r="BJ825" s="29">
        <f>'Дані не з ДІСО'!N825*Параметри!$K$76</f>
        <v>0</v>
      </c>
      <c r="BK825" s="40">
        <f>ROUNDUP('Дані з ДІСО'!V825/Параметри!$K$25,0)</f>
        <v>0</v>
      </c>
      <c r="BL825" s="40">
        <f>ROUNDUP('Дані з ДІСО'!W825/Параметри!$K$25,0)</f>
        <v>0</v>
      </c>
      <c r="BM825" s="40">
        <f>ROUNDUP('Дані з ДІСО'!X825/Параметри!$K$25,0)</f>
        <v>0</v>
      </c>
      <c r="BN825" s="40">
        <f>(BK825*Параметри!$K$34+BL825*Параметри!$L$34+BM825*Параметри!$M$34)/18</f>
        <v>0</v>
      </c>
      <c r="BO825" s="40">
        <f>IF(K825=0,0,'Дані з ДІСО'!AC825/K825)</f>
        <v>0</v>
      </c>
      <c r="BP825" s="29">
        <f>(1+0.25*BO825)*BN825*Параметри!$K$51</f>
        <v>0</v>
      </c>
      <c r="BQ825" s="29">
        <f>BP825*'Коефіцієнти АТО'!U825</f>
        <v>0</v>
      </c>
      <c r="BR825" s="29">
        <f>K825*(1+0.25*BO825)*Параметри!$K$66*Параметри!$K$20/1000</f>
        <v>0</v>
      </c>
      <c r="BS825" s="29">
        <f>(1+0.25*BO825)*K825*'Коефіцієнти АТО'!S825*Параметри!$K$20/1000</f>
        <v>0</v>
      </c>
      <c r="BT825" s="29">
        <f t="shared" si="115"/>
        <v>0</v>
      </c>
      <c r="BU825" s="40">
        <f>ROUNDUP('Дані з ДІСО'!AG825/Параметри!$K$71,0)</f>
        <v>0</v>
      </c>
      <c r="BV825" s="40">
        <f t="shared" si="116"/>
        <v>0</v>
      </c>
      <c r="BW825" s="40">
        <f>IF('Дані з ДІСО'!AG825=0,0,'Дані з ДІСО'!AJ825/'Дані з ДІСО'!AG825)</f>
        <v>0</v>
      </c>
      <c r="BX825" s="29">
        <f>BV825*(1+0.25*BW825)*Параметри!$K$51</f>
        <v>0</v>
      </c>
      <c r="BY825" s="29">
        <f>ROUND(IF(Параметри!$K$77="No",CC825,CC825*Параметри!$K$78)+AG825,1)</f>
        <v>18846.2</v>
      </c>
      <c r="BZ825" s="29">
        <f>ROUND(IF(Параметри!$K$77="No",BF825,BF825*Параметри!$K$78),1)</f>
        <v>0</v>
      </c>
      <c r="CA825" s="29">
        <f>ROUND(IF(Параметри!$K$77="No",BI825,BI825*Параметри!$K$78),1)</f>
        <v>0</v>
      </c>
      <c r="CB825" s="29">
        <f>ROUND(IF(Параметри!$K$77="No",BJ825,BJ825*Параметри!$K$78),1)</f>
        <v>0</v>
      </c>
      <c r="CC825" s="29">
        <f t="shared" si="110"/>
        <v>20940.252289301541</v>
      </c>
    </row>
    <row r="826" spans="1:81">
      <c r="A826" s="9">
        <v>825</v>
      </c>
      <c r="B826" s="9" t="s">
        <v>3151</v>
      </c>
      <c r="C826" s="9" t="s">
        <v>3151</v>
      </c>
      <c r="D826" s="9" t="s">
        <v>3887</v>
      </c>
      <c r="E826" s="9" t="s">
        <v>29</v>
      </c>
      <c r="F826" s="9" t="s">
        <v>3169</v>
      </c>
      <c r="G826" s="9" t="s">
        <v>1726</v>
      </c>
      <c r="H826" s="29">
        <f>SUM('Дані з ДІСО'!J826:L826)</f>
        <v>1133</v>
      </c>
      <c r="I826" s="29">
        <f>SUM('Дані з ДІСО'!G826:I826)</f>
        <v>60</v>
      </c>
      <c r="J826" s="29">
        <f>SUM('Дані з ДІСО'!P826:R826)</f>
        <v>0</v>
      </c>
      <c r="K826" s="29">
        <f>SUM('Дані з ДІСО'!V826:X826)</f>
        <v>0</v>
      </c>
      <c r="L826" s="40">
        <f>ROUNDUP('Дані з ДІСО'!J826/'Коефіцієнти АТО'!$R826,0)</f>
        <v>28</v>
      </c>
      <c r="M826" s="40">
        <f>ROUNDUP('Дані з ДІСО'!K826/'Коефіцієнти АТО'!$R826,0)</f>
        <v>35</v>
      </c>
      <c r="N826" s="40">
        <f>ROUNDUP('Дані з ДІСО'!L826/'Коефіцієнти АТО'!$R826,0)</f>
        <v>9</v>
      </c>
      <c r="O826" s="59">
        <f>(L826*Параметри!$K$32+M826*Параметри!$L$32+N826*Параметри!$M$32)/18</f>
        <v>117.11111111111111</v>
      </c>
      <c r="P826" s="41">
        <f>IF(H826=0,"",'Дані з ДІСО'!Y826/H826)</f>
        <v>0</v>
      </c>
      <c r="Q826" s="29">
        <f>IF(H826=0,"",(1+0.25*P826)*O826*Параметри!$K$51)</f>
        <v>23986.722480727112</v>
      </c>
      <c r="R826" s="29">
        <f>IF(H826=0,"",Q826*'Коефіцієнти АТО'!T826)</f>
        <v>407.77428217236093</v>
      </c>
      <c r="S826" s="29">
        <f>IF(H826=0,"",H826*(1+0.25*P826)*Параметри!$K$66*Параметри!$K$20/1000)</f>
        <v>0</v>
      </c>
      <c r="T826" s="29">
        <f>IF(H826=0,"",H826*(1+0.25*P826)*'Коефіцієнти АТО'!$S826*Параметри!$K$20/1000)</f>
        <v>5175.6701835454287</v>
      </c>
      <c r="U826" s="29">
        <f t="shared" si="111"/>
        <v>29570.166946444904</v>
      </c>
      <c r="V826" s="29">
        <f t="shared" si="112"/>
        <v>29570.166946444904</v>
      </c>
      <c r="W826" s="40">
        <f>ROUNDUP('Дані з ДІСО'!P826/Параметри!$K$24,0)</f>
        <v>0</v>
      </c>
      <c r="X826" s="40">
        <f>ROUNDUP('Дані з ДІСО'!Q826/Параметри!$K$24,0)</f>
        <v>0</v>
      </c>
      <c r="Y826" s="40">
        <f>ROUNDUP('Дані з ДІСО'!R826/Параметри!$K$24,0)</f>
        <v>0</v>
      </c>
      <c r="Z826" s="59">
        <f>(W826*Параметри!$K$33+X826*Параметри!$L$33+Y826*Параметри!$M$33)/18</f>
        <v>0</v>
      </c>
      <c r="AA826" s="41">
        <f>IF(J826=0,0,'Дані з ДІСО'!AA826/J826)</f>
        <v>0</v>
      </c>
      <c r="AB826" s="29">
        <f>(1+0.25*AA826)*Z826*Параметри!$K$51</f>
        <v>0</v>
      </c>
      <c r="AC826" s="29">
        <f>AB826*'Коефіцієнти АТО'!U826</f>
        <v>0</v>
      </c>
      <c r="AD826" s="29">
        <f>J826*(1+0.25*AA826)*Параметри!$K$66*Параметри!$K$20/1000</f>
        <v>0</v>
      </c>
      <c r="AE826" s="29">
        <f>(1+0.25*AA826)*J826*'Коефіцієнти АТО'!S826*Параметри!$K$20/1000</f>
        <v>0</v>
      </c>
      <c r="AF826" s="29">
        <f t="shared" si="108"/>
        <v>0</v>
      </c>
      <c r="AG826" s="29">
        <v>0</v>
      </c>
      <c r="AH826" s="40">
        <v>11</v>
      </c>
      <c r="AI826" s="40">
        <v>0</v>
      </c>
      <c r="AJ826" s="40">
        <f t="shared" si="109"/>
        <v>0</v>
      </c>
      <c r="AK826" s="29">
        <f>(AH826+AI826)*(1+0.25*AJ826)*Параметри!$K$53</f>
        <v>1973.7220326560005</v>
      </c>
      <c r="AL826" s="29">
        <f>ROUNDUP(('Дані з ДІСО'!AU826+'Дані з ДІСО'!AW826)/Параметри!$K$28,0)</f>
        <v>0</v>
      </c>
      <c r="AM826" s="64">
        <f>AL826*Параметри!$M$35/18</f>
        <v>0</v>
      </c>
      <c r="AN826" s="29">
        <f>IF(AL826=0,0,'Дані з ДІСО'!AW826/SUM('Дані з ДІСО'!AU826,'Дані з ДІСО'!AW826))</f>
        <v>0</v>
      </c>
      <c r="AO826" s="29">
        <f>(1+0.25*AN826)*AM826*Параметри!$K$51</f>
        <v>0</v>
      </c>
      <c r="AP826" s="40">
        <f>ROUNDUP(('Дані з ДІСО'!AE826+'Дані не з ДІСО'!E826+'Дані не з ДІСО'!G826)/Параметри!$K$69,0)</f>
        <v>0</v>
      </c>
      <c r="AQ826" s="40">
        <f t="shared" si="113"/>
        <v>0</v>
      </c>
      <c r="AR826" s="40">
        <f>IF(AP826=0,0,('Дані з ДІСО'!AH826+'Дані не з ДІСО'!G826)/('Дані з ДІСО'!AE826+'Дані не з ДІСО'!E826+'Дані не з ДІСО'!G826))</f>
        <v>0</v>
      </c>
      <c r="AS826" s="29">
        <f>AQ826*(1+0.25*AR826)*Параметри!$K$51</f>
        <v>0</v>
      </c>
      <c r="AT826" s="40">
        <f>ROUNDUP('Дані з ДІСО'!AF826/Параметри!$K$70,0)</f>
        <v>0</v>
      </c>
      <c r="AU826" s="40">
        <f t="shared" si="114"/>
        <v>0</v>
      </c>
      <c r="AV826" s="40">
        <f>IF(AT826=0,0,'Дані з ДІСО'!AI826/'Дані з ДІСО'!AF826)</f>
        <v>0</v>
      </c>
      <c r="AW826" s="29">
        <f>AU826*(1+0.25*AV826)*Параметри!$K$51</f>
        <v>0</v>
      </c>
      <c r="AX826" s="40">
        <f>ROUNDUP('Дані з ДІСО'!AR826/Параметри!$K$29,0)</f>
        <v>0</v>
      </c>
      <c r="AY826" s="40">
        <f>ROUNDUP('Дані з ДІСО'!AS826/Параметри!$K$29,0)</f>
        <v>0</v>
      </c>
      <c r="AZ826" s="40">
        <f>ROUNDUP('Дані з ДІСО'!AT826/Параметри!$K$29,0)</f>
        <v>0</v>
      </c>
      <c r="BA826" s="64">
        <f>(AX826*Параметри!$K$32+AY826*Параметри!$L$32+AZ826*Параметри!$M$32)/18</f>
        <v>0</v>
      </c>
      <c r="BB826" s="29">
        <f>(BA826*Параметри!$K$51+SUM('Дані з ДІСО'!AR826:AT826)*Параметри!$K$48*Параметри!$K$20/1000)*Параметри!$K$74</f>
        <v>0</v>
      </c>
      <c r="BC826" s="40">
        <f>ROUNDUP(('Дані не з ДІСО'!I826+'Дані не з ДІСО'!K826)/Параметри!$K$26,0)</f>
        <v>0</v>
      </c>
      <c r="BD826" s="29">
        <f>BC826*Параметри!$M$36/18</f>
        <v>0</v>
      </c>
      <c r="BE826" s="40">
        <f>IF(BC826=0,0,'Дані не з ДІСО'!K826/('Дані не з ДІСО'!I826+'Дані не з ДІСО'!K826))</f>
        <v>0</v>
      </c>
      <c r="BF826" s="29">
        <f>(1+0.25*BE826)*BD826*Параметри!$K$51</f>
        <v>0</v>
      </c>
      <c r="BG826" s="40">
        <f>ROUNDUP('Дані не з ДІСО'!M826/Параметри!$K$27,0)</f>
        <v>0</v>
      </c>
      <c r="BH826" s="40">
        <f>BG826*Параметри!$M$37/18</f>
        <v>0</v>
      </c>
      <c r="BI826" s="29">
        <f>BH826*Параметри!$K$51</f>
        <v>0</v>
      </c>
      <c r="BJ826" s="29">
        <f>'Дані не з ДІСО'!N826*Параметри!$K$76</f>
        <v>0</v>
      </c>
      <c r="BK826" s="40">
        <f>ROUNDUP('Дані з ДІСО'!V826/Параметри!$K$25,0)</f>
        <v>0</v>
      </c>
      <c r="BL826" s="40">
        <f>ROUNDUP('Дані з ДІСО'!W826/Параметри!$K$25,0)</f>
        <v>0</v>
      </c>
      <c r="BM826" s="40">
        <f>ROUNDUP('Дані з ДІСО'!X826/Параметри!$K$25,0)</f>
        <v>0</v>
      </c>
      <c r="BN826" s="40">
        <f>(BK826*Параметри!$K$34+BL826*Параметри!$L$34+BM826*Параметри!$M$34)/18</f>
        <v>0</v>
      </c>
      <c r="BO826" s="40">
        <f>IF(K826=0,0,'Дані з ДІСО'!AC826/K826)</f>
        <v>0</v>
      </c>
      <c r="BP826" s="29">
        <f>(1+0.25*BO826)*BN826*Параметри!$K$51</f>
        <v>0</v>
      </c>
      <c r="BQ826" s="29">
        <f>BP826*'Коефіцієнти АТО'!U826</f>
        <v>0</v>
      </c>
      <c r="BR826" s="29">
        <f>K826*(1+0.25*BO826)*Параметри!$K$66*Параметри!$K$20/1000</f>
        <v>0</v>
      </c>
      <c r="BS826" s="29">
        <f>(1+0.25*BO826)*K826*'Коефіцієнти АТО'!S826*Параметри!$K$20/1000</f>
        <v>0</v>
      </c>
      <c r="BT826" s="29">
        <f t="shared" si="115"/>
        <v>0</v>
      </c>
      <c r="BU826" s="40">
        <f>ROUNDUP('Дані з ДІСО'!AG826/Параметри!$K$71,0)</f>
        <v>0</v>
      </c>
      <c r="BV826" s="40">
        <f t="shared" si="116"/>
        <v>0</v>
      </c>
      <c r="BW826" s="40">
        <f>IF('Дані з ДІСО'!AG826=0,0,'Дані з ДІСО'!AJ826/'Дані з ДІСО'!AG826)</f>
        <v>0</v>
      </c>
      <c r="BX826" s="29">
        <f>BV826*(1+0.25*BW826)*Параметри!$K$51</f>
        <v>0</v>
      </c>
      <c r="BY826" s="29">
        <f>ROUND(IF(Параметри!$K$77="No",CC826,CC826*Параметри!$K$78)+AG826,1)</f>
        <v>28389.5</v>
      </c>
      <c r="BZ826" s="29">
        <f>ROUND(IF(Параметри!$K$77="No",BF826,BF826*Параметри!$K$78),1)</f>
        <v>0</v>
      </c>
      <c r="CA826" s="29">
        <f>ROUND(IF(Параметри!$K$77="No",BI826,BI826*Параметри!$K$78),1)</f>
        <v>0</v>
      </c>
      <c r="CB826" s="29">
        <f>ROUND(IF(Параметри!$K$77="No",BJ826,BJ826*Параметри!$K$78),1)</f>
        <v>0</v>
      </c>
      <c r="CC826" s="29">
        <f t="shared" si="110"/>
        <v>31543.888979100906</v>
      </c>
    </row>
    <row r="827" spans="1:81">
      <c r="A827" s="9">
        <v>826</v>
      </c>
      <c r="B827" s="9" t="s">
        <v>3148</v>
      </c>
      <c r="C827" s="9" t="s">
        <v>3148</v>
      </c>
      <c r="D827" s="9" t="s">
        <v>3887</v>
      </c>
      <c r="E827" s="9" t="s">
        <v>24</v>
      </c>
      <c r="F827" s="9" t="s">
        <v>3918</v>
      </c>
      <c r="G827" s="9" t="s">
        <v>1728</v>
      </c>
      <c r="H827" s="29">
        <f>SUM('Дані з ДІСО'!J827:L827)</f>
        <v>751</v>
      </c>
      <c r="I827" s="29">
        <f>SUM('Дані з ДІСО'!G827:I827)</f>
        <v>39</v>
      </c>
      <c r="J827" s="29">
        <f>SUM('Дані з ДІСО'!P827:R827)</f>
        <v>0</v>
      </c>
      <c r="K827" s="29">
        <f>SUM('Дані з ДІСО'!V827:X827)</f>
        <v>0</v>
      </c>
      <c r="L827" s="40">
        <f>ROUNDUP('Дані з ДІСО'!J827/'Коефіцієнти АТО'!$R827,0)</f>
        <v>22</v>
      </c>
      <c r="M827" s="40">
        <f>ROUNDUP('Дані з ДІСО'!K827/'Коефіцієнти АТО'!$R827,0)</f>
        <v>28</v>
      </c>
      <c r="N827" s="40">
        <f>ROUNDUP('Дані з ДІСО'!L827/'Коефіцієнти АТО'!$R827,0)</f>
        <v>6</v>
      </c>
      <c r="O827" s="59">
        <f>(L827*Параметри!$K$32+M827*Параметри!$L$32+N827*Параметри!$M$32)/18</f>
        <v>90.811111111111117</v>
      </c>
      <c r="P827" s="41">
        <f>IF(H827=0,"",'Дані з ДІСО'!Y827/H827)</f>
        <v>0</v>
      </c>
      <c r="Q827" s="29">
        <f>IF(H827=0,"",(1+0.25*P827)*O827*Параметри!$K$51)</f>
        <v>18599.950933110311</v>
      </c>
      <c r="R827" s="29">
        <f>IF(H827=0,"",Q827*'Коефіцієнти АТО'!T827)</f>
        <v>316.1991658628753</v>
      </c>
      <c r="S827" s="29">
        <f>IF(H827=0,"",H827*(1+0.25*P827)*Параметри!$K$66*Параметри!$K$20/1000)</f>
        <v>0</v>
      </c>
      <c r="T827" s="29">
        <f>IF(H827=0,"",H827*(1+0.25*P827)*'Коефіцієнти АТО'!$S827*Параметри!$K$20/1000)</f>
        <v>3788.0111855630093</v>
      </c>
      <c r="U827" s="29">
        <f t="shared" si="111"/>
        <v>22704.161284536196</v>
      </c>
      <c r="V827" s="29">
        <f t="shared" si="112"/>
        <v>22704.161284536196</v>
      </c>
      <c r="W827" s="40">
        <f>ROUNDUP('Дані з ДІСО'!P827/Параметри!$K$24,0)</f>
        <v>0</v>
      </c>
      <c r="X827" s="40">
        <f>ROUNDUP('Дані з ДІСО'!Q827/Параметри!$K$24,0)</f>
        <v>0</v>
      </c>
      <c r="Y827" s="40">
        <f>ROUNDUP('Дані з ДІСО'!R827/Параметри!$K$24,0)</f>
        <v>0</v>
      </c>
      <c r="Z827" s="59">
        <f>(W827*Параметри!$K$33+X827*Параметри!$L$33+Y827*Параметри!$M$33)/18</f>
        <v>0</v>
      </c>
      <c r="AA827" s="41">
        <f>IF(J827=0,0,'Дані з ДІСО'!AA827/J827)</f>
        <v>0</v>
      </c>
      <c r="AB827" s="29">
        <f>(1+0.25*AA827)*Z827*Параметри!$K$51</f>
        <v>0</v>
      </c>
      <c r="AC827" s="29">
        <f>AB827*'Коефіцієнти АТО'!U827</f>
        <v>0</v>
      </c>
      <c r="AD827" s="29">
        <f>J827*(1+0.25*AA827)*Параметри!$K$66*Параметри!$K$20/1000</f>
        <v>0</v>
      </c>
      <c r="AE827" s="29">
        <f>(1+0.25*AA827)*J827*'Коефіцієнти АТО'!S827*Параметри!$K$20/1000</f>
        <v>0</v>
      </c>
      <c r="AF827" s="29">
        <f t="shared" si="108"/>
        <v>0</v>
      </c>
      <c r="AG827" s="29">
        <v>0</v>
      </c>
      <c r="AH827" s="40">
        <v>11</v>
      </c>
      <c r="AI827" s="40">
        <v>0</v>
      </c>
      <c r="AJ827" s="40">
        <f t="shared" si="109"/>
        <v>0</v>
      </c>
      <c r="AK827" s="29">
        <f>(AH827+AI827)*(1+0.25*AJ827)*Параметри!$K$53</f>
        <v>1973.7220326560005</v>
      </c>
      <c r="AL827" s="29">
        <f>ROUNDUP(('Дані з ДІСО'!AU827+'Дані з ДІСО'!AW827)/Параметри!$K$28,0)</f>
        <v>0</v>
      </c>
      <c r="AM827" s="64">
        <f>AL827*Параметри!$M$35/18</f>
        <v>0</v>
      </c>
      <c r="AN827" s="29">
        <f>IF(AL827=0,0,'Дані з ДІСО'!AW827/SUM('Дані з ДІСО'!AU827,'Дані з ДІСО'!AW827))</f>
        <v>0</v>
      </c>
      <c r="AO827" s="29">
        <f>(1+0.25*AN827)*AM827*Параметри!$K$51</f>
        <v>0</v>
      </c>
      <c r="AP827" s="40">
        <f>ROUNDUP(('Дані з ДІСО'!AE827+'Дані не з ДІСО'!E827+'Дані не з ДІСО'!G827)/Параметри!$K$69,0)</f>
        <v>0</v>
      </c>
      <c r="AQ827" s="40">
        <f t="shared" si="113"/>
        <v>0</v>
      </c>
      <c r="AR827" s="40">
        <f>IF(AP827=0,0,('Дані з ДІСО'!AH827+'Дані не з ДІСО'!G827)/('Дані з ДІСО'!AE827+'Дані не з ДІСО'!E827+'Дані не з ДІСО'!G827))</f>
        <v>0</v>
      </c>
      <c r="AS827" s="29">
        <f>AQ827*(1+0.25*AR827)*Параметри!$K$51</f>
        <v>0</v>
      </c>
      <c r="AT827" s="40">
        <f>ROUNDUP('Дані з ДІСО'!AF827/Параметри!$K$70,0)</f>
        <v>0</v>
      </c>
      <c r="AU827" s="40">
        <f t="shared" si="114"/>
        <v>0</v>
      </c>
      <c r="AV827" s="40">
        <f>IF(AT827=0,0,'Дані з ДІСО'!AI827/'Дані з ДІСО'!AF827)</f>
        <v>0</v>
      </c>
      <c r="AW827" s="29">
        <f>AU827*(1+0.25*AV827)*Параметри!$K$51</f>
        <v>0</v>
      </c>
      <c r="AX827" s="40">
        <f>ROUNDUP('Дані з ДІСО'!AR827/Параметри!$K$29,0)</f>
        <v>0</v>
      </c>
      <c r="AY827" s="40">
        <f>ROUNDUP('Дані з ДІСО'!AS827/Параметри!$K$29,0)</f>
        <v>0</v>
      </c>
      <c r="AZ827" s="40">
        <f>ROUNDUP('Дані з ДІСО'!AT827/Параметри!$K$29,0)</f>
        <v>0</v>
      </c>
      <c r="BA827" s="64">
        <f>(AX827*Параметри!$K$32+AY827*Параметри!$L$32+AZ827*Параметри!$M$32)/18</f>
        <v>0</v>
      </c>
      <c r="BB827" s="29">
        <f>(BA827*Параметри!$K$51+SUM('Дані з ДІСО'!AR827:AT827)*Параметри!$K$48*Параметри!$K$20/1000)*Параметри!$K$74</f>
        <v>0</v>
      </c>
      <c r="BC827" s="40">
        <f>ROUNDUP(('Дані не з ДІСО'!I827+'Дані не з ДІСО'!K827)/Параметри!$K$26,0)</f>
        <v>0</v>
      </c>
      <c r="BD827" s="29">
        <f>BC827*Параметри!$M$36/18</f>
        <v>0</v>
      </c>
      <c r="BE827" s="40">
        <f>IF(BC827=0,0,'Дані не з ДІСО'!K827/('Дані не з ДІСО'!I827+'Дані не з ДІСО'!K827))</f>
        <v>0</v>
      </c>
      <c r="BF827" s="29">
        <f>(1+0.25*BE827)*BD827*Параметри!$K$51</f>
        <v>0</v>
      </c>
      <c r="BG827" s="40">
        <f>ROUNDUP('Дані не з ДІСО'!M827/Параметри!$K$27,0)</f>
        <v>0</v>
      </c>
      <c r="BH827" s="40">
        <f>BG827*Параметри!$M$37/18</f>
        <v>0</v>
      </c>
      <c r="BI827" s="29">
        <f>BH827*Параметри!$K$51</f>
        <v>0</v>
      </c>
      <c r="BJ827" s="29">
        <f>'Дані не з ДІСО'!N827*Параметри!$K$76</f>
        <v>0</v>
      </c>
      <c r="BK827" s="40">
        <f>ROUNDUP('Дані з ДІСО'!V827/Параметри!$K$25,0)</f>
        <v>0</v>
      </c>
      <c r="BL827" s="40">
        <f>ROUNDUP('Дані з ДІСО'!W827/Параметри!$K$25,0)</f>
        <v>0</v>
      </c>
      <c r="BM827" s="40">
        <f>ROUNDUP('Дані з ДІСО'!X827/Параметри!$K$25,0)</f>
        <v>0</v>
      </c>
      <c r="BN827" s="40">
        <f>(BK827*Параметри!$K$34+BL827*Параметри!$L$34+BM827*Параметри!$M$34)/18</f>
        <v>0</v>
      </c>
      <c r="BO827" s="40">
        <f>IF(K827=0,0,'Дані з ДІСО'!AC827/K827)</f>
        <v>0</v>
      </c>
      <c r="BP827" s="29">
        <f>(1+0.25*BO827)*BN827*Параметри!$K$51</f>
        <v>0</v>
      </c>
      <c r="BQ827" s="29">
        <f>BP827*'Коефіцієнти АТО'!U827</f>
        <v>0</v>
      </c>
      <c r="BR827" s="29">
        <f>K827*(1+0.25*BO827)*Параметри!$K$66*Параметри!$K$20/1000</f>
        <v>0</v>
      </c>
      <c r="BS827" s="29">
        <f>(1+0.25*BO827)*K827*'Коефіцієнти АТО'!S827*Параметри!$K$20/1000</f>
        <v>0</v>
      </c>
      <c r="BT827" s="29">
        <f t="shared" si="115"/>
        <v>0</v>
      </c>
      <c r="BU827" s="40">
        <f>ROUNDUP('Дані з ДІСО'!AG827/Параметри!$K$71,0)</f>
        <v>0</v>
      </c>
      <c r="BV827" s="40">
        <f t="shared" si="116"/>
        <v>0</v>
      </c>
      <c r="BW827" s="40">
        <f>IF('Дані з ДІСО'!AG827=0,0,'Дані з ДІСО'!AJ827/'Дані з ДІСО'!AG827)</f>
        <v>0</v>
      </c>
      <c r="BX827" s="29">
        <f>BV827*(1+0.25*BW827)*Параметри!$K$51</f>
        <v>0</v>
      </c>
      <c r="BY827" s="29">
        <f>ROUND(IF(Параметри!$K$77="No",CC827,CC827*Параметри!$K$78)+AG827,1)</f>
        <v>22210.1</v>
      </c>
      <c r="BZ827" s="29">
        <f>ROUND(IF(Параметри!$K$77="No",BF827,BF827*Параметри!$K$78),1)</f>
        <v>0</v>
      </c>
      <c r="CA827" s="29">
        <f>ROUND(IF(Параметри!$K$77="No",BI827,BI827*Параметри!$K$78),1)</f>
        <v>0</v>
      </c>
      <c r="CB827" s="29">
        <f>ROUND(IF(Параметри!$K$77="No",BJ827,BJ827*Параметри!$K$78),1)</f>
        <v>0</v>
      </c>
      <c r="CC827" s="29">
        <f t="shared" si="110"/>
        <v>24677.883317192198</v>
      </c>
    </row>
    <row r="828" spans="1:81">
      <c r="A828" s="9">
        <v>827</v>
      </c>
      <c r="B828" s="9" t="s">
        <v>3148</v>
      </c>
      <c r="C828" s="9" t="s">
        <v>3148</v>
      </c>
      <c r="D828" s="9" t="s">
        <v>3887</v>
      </c>
      <c r="E828" s="9" t="s">
        <v>24</v>
      </c>
      <c r="F828" s="9" t="s">
        <v>3919</v>
      </c>
      <c r="G828" s="9" t="s">
        <v>1730</v>
      </c>
      <c r="H828" s="29">
        <f>SUM('Дані з ДІСО'!J828:L828)</f>
        <v>463</v>
      </c>
      <c r="I828" s="29">
        <f>SUM('Дані з ДІСО'!G828:I828)</f>
        <v>31</v>
      </c>
      <c r="J828" s="29">
        <f>SUM('Дані з ДІСО'!P828:R828)</f>
        <v>0</v>
      </c>
      <c r="K828" s="29">
        <f>SUM('Дані з ДІСО'!V828:X828)</f>
        <v>0</v>
      </c>
      <c r="L828" s="40">
        <f>ROUNDUP('Дані з ДІСО'!J828/'Коефіцієнти АТО'!$R828,0)</f>
        <v>14</v>
      </c>
      <c r="M828" s="40">
        <f>ROUNDUP('Дані з ДІСО'!K828/'Коефіцієнти АТО'!$R828,0)</f>
        <v>18</v>
      </c>
      <c r="N828" s="40">
        <f>ROUNDUP('Дані з ДІСО'!L828/'Коефіцієнти АТО'!$R828,0)</f>
        <v>5</v>
      </c>
      <c r="O828" s="59">
        <f>(L828*Параметри!$K$32+M828*Параметри!$L$32+N828*Параметри!$M$32)/18</f>
        <v>60.449999999999996</v>
      </c>
      <c r="P828" s="41">
        <f>IF(H828=0,"",'Дані з ДІСО'!Y828/H828)</f>
        <v>0</v>
      </c>
      <c r="Q828" s="29">
        <f>IF(H828=0,"",(1+0.25*P828)*O828*Параметри!$K$51)</f>
        <v>12381.381751081199</v>
      </c>
      <c r="R828" s="29">
        <f>IF(H828=0,"",Q828*'Коефіцієнти АТО'!T828)</f>
        <v>210.48348976838039</v>
      </c>
      <c r="S828" s="29">
        <f>IF(H828=0,"",H828*(1+0.25*P828)*Параметри!$K$66*Параметри!$K$20/1000)</f>
        <v>0</v>
      </c>
      <c r="T828" s="29">
        <f>IF(H828=0,"",H828*(1+0.25*P828)*'Коефіцієнти АТО'!$S828*Параметри!$K$20/1000)</f>
        <v>2335.3517695281935</v>
      </c>
      <c r="U828" s="29">
        <f t="shared" si="111"/>
        <v>14927.217010377772</v>
      </c>
      <c r="V828" s="29">
        <f t="shared" si="112"/>
        <v>14927.217010377772</v>
      </c>
      <c r="W828" s="40">
        <f>ROUNDUP('Дані з ДІСО'!P828/Параметри!$K$24,0)</f>
        <v>0</v>
      </c>
      <c r="X828" s="40">
        <f>ROUNDUP('Дані з ДІСО'!Q828/Параметри!$K$24,0)</f>
        <v>0</v>
      </c>
      <c r="Y828" s="40">
        <f>ROUNDUP('Дані з ДІСО'!R828/Параметри!$K$24,0)</f>
        <v>0</v>
      </c>
      <c r="Z828" s="59">
        <f>(W828*Параметри!$K$33+X828*Параметри!$L$33+Y828*Параметри!$M$33)/18</f>
        <v>0</v>
      </c>
      <c r="AA828" s="41">
        <f>IF(J828=0,0,'Дані з ДІСО'!AA828/J828)</f>
        <v>0</v>
      </c>
      <c r="AB828" s="29">
        <f>(1+0.25*AA828)*Z828*Параметри!$K$51</f>
        <v>0</v>
      </c>
      <c r="AC828" s="29">
        <f>AB828*'Коефіцієнти АТО'!U828</f>
        <v>0</v>
      </c>
      <c r="AD828" s="29">
        <f>J828*(1+0.25*AA828)*Параметри!$K$66*Параметри!$K$20/1000</f>
        <v>0</v>
      </c>
      <c r="AE828" s="29">
        <f>(1+0.25*AA828)*J828*'Коефіцієнти АТО'!S828*Параметри!$K$20/1000</f>
        <v>0</v>
      </c>
      <c r="AF828" s="29">
        <f t="shared" si="108"/>
        <v>0</v>
      </c>
      <c r="AG828" s="29">
        <v>0</v>
      </c>
      <c r="AH828" s="40">
        <v>0</v>
      </c>
      <c r="AI828" s="40">
        <v>0</v>
      </c>
      <c r="AJ828" s="40">
        <f t="shared" si="109"/>
        <v>0</v>
      </c>
      <c r="AK828" s="29">
        <f>(AH828+AI828)*(1+0.25*AJ828)*Параметри!$K$53</f>
        <v>0</v>
      </c>
      <c r="AL828" s="29">
        <f>ROUNDUP(('Дані з ДІСО'!AU828+'Дані з ДІСО'!AW828)/Параметри!$K$28,0)</f>
        <v>0</v>
      </c>
      <c r="AM828" s="64">
        <f>AL828*Параметри!$M$35/18</f>
        <v>0</v>
      </c>
      <c r="AN828" s="29">
        <f>IF(AL828=0,0,'Дані з ДІСО'!AW828/SUM('Дані з ДІСО'!AU828,'Дані з ДІСО'!AW828))</f>
        <v>0</v>
      </c>
      <c r="AO828" s="29">
        <f>(1+0.25*AN828)*AM828*Параметри!$K$51</f>
        <v>0</v>
      </c>
      <c r="AP828" s="40">
        <f>ROUNDUP(('Дані з ДІСО'!AE828+'Дані не з ДІСО'!E828+'Дані не з ДІСО'!G828)/Параметри!$K$69,0)</f>
        <v>0</v>
      </c>
      <c r="AQ828" s="40">
        <f t="shared" si="113"/>
        <v>0</v>
      </c>
      <c r="AR828" s="40">
        <f>IF(AP828=0,0,('Дані з ДІСО'!AH828+'Дані не з ДІСО'!G828)/('Дані з ДІСО'!AE828+'Дані не з ДІСО'!E828+'Дані не з ДІСО'!G828))</f>
        <v>0</v>
      </c>
      <c r="AS828" s="29">
        <f>AQ828*(1+0.25*AR828)*Параметри!$K$51</f>
        <v>0</v>
      </c>
      <c r="AT828" s="40">
        <f>ROUNDUP('Дані з ДІСО'!AF828/Параметри!$K$70,0)</f>
        <v>0</v>
      </c>
      <c r="AU828" s="40">
        <f t="shared" si="114"/>
        <v>0</v>
      </c>
      <c r="AV828" s="40">
        <f>IF(AT828=0,0,'Дані з ДІСО'!AI828/'Дані з ДІСО'!AF828)</f>
        <v>0</v>
      </c>
      <c r="AW828" s="29">
        <f>AU828*(1+0.25*AV828)*Параметри!$K$51</f>
        <v>0</v>
      </c>
      <c r="AX828" s="40">
        <f>ROUNDUP('Дані з ДІСО'!AR828/Параметри!$K$29,0)</f>
        <v>0</v>
      </c>
      <c r="AY828" s="40">
        <f>ROUNDUP('Дані з ДІСО'!AS828/Параметри!$K$29,0)</f>
        <v>0</v>
      </c>
      <c r="AZ828" s="40">
        <f>ROUNDUP('Дані з ДІСО'!AT828/Параметри!$K$29,0)</f>
        <v>0</v>
      </c>
      <c r="BA828" s="64">
        <f>(AX828*Параметри!$K$32+AY828*Параметри!$L$32+AZ828*Параметри!$M$32)/18</f>
        <v>0</v>
      </c>
      <c r="BB828" s="29">
        <f>(BA828*Параметри!$K$51+SUM('Дані з ДІСО'!AR828:AT828)*Параметри!$K$48*Параметри!$K$20/1000)*Параметри!$K$74</f>
        <v>0</v>
      </c>
      <c r="BC828" s="40">
        <f>ROUNDUP(('Дані не з ДІСО'!I828+'Дані не з ДІСО'!K828)/Параметри!$K$26,0)</f>
        <v>0</v>
      </c>
      <c r="BD828" s="29">
        <f>BC828*Параметри!$M$36/18</f>
        <v>0</v>
      </c>
      <c r="BE828" s="40">
        <f>IF(BC828=0,0,'Дані не з ДІСО'!K828/('Дані не з ДІСО'!I828+'Дані не з ДІСО'!K828))</f>
        <v>0</v>
      </c>
      <c r="BF828" s="29">
        <f>(1+0.25*BE828)*BD828*Параметри!$K$51</f>
        <v>0</v>
      </c>
      <c r="BG828" s="40">
        <f>ROUNDUP('Дані не з ДІСО'!M828/Параметри!$K$27,0)</f>
        <v>0</v>
      </c>
      <c r="BH828" s="40">
        <f>BG828*Параметри!$M$37/18</f>
        <v>0</v>
      </c>
      <c r="BI828" s="29">
        <f>BH828*Параметри!$K$51</f>
        <v>0</v>
      </c>
      <c r="BJ828" s="29">
        <f>'Дані не з ДІСО'!N828*Параметри!$K$76</f>
        <v>0</v>
      </c>
      <c r="BK828" s="40">
        <f>ROUNDUP('Дані з ДІСО'!V828/Параметри!$K$25,0)</f>
        <v>0</v>
      </c>
      <c r="BL828" s="40">
        <f>ROUNDUP('Дані з ДІСО'!W828/Параметри!$K$25,0)</f>
        <v>0</v>
      </c>
      <c r="BM828" s="40">
        <f>ROUNDUP('Дані з ДІСО'!X828/Параметри!$K$25,0)</f>
        <v>0</v>
      </c>
      <c r="BN828" s="40">
        <f>(BK828*Параметри!$K$34+BL828*Параметри!$L$34+BM828*Параметри!$M$34)/18</f>
        <v>0</v>
      </c>
      <c r="BO828" s="40">
        <f>IF(K828=0,0,'Дані з ДІСО'!AC828/K828)</f>
        <v>0</v>
      </c>
      <c r="BP828" s="29">
        <f>(1+0.25*BO828)*BN828*Параметри!$K$51</f>
        <v>0</v>
      </c>
      <c r="BQ828" s="29">
        <f>BP828*'Коефіцієнти АТО'!U828</f>
        <v>0</v>
      </c>
      <c r="BR828" s="29">
        <f>K828*(1+0.25*BO828)*Параметри!$K$66*Параметри!$K$20/1000</f>
        <v>0</v>
      </c>
      <c r="BS828" s="29">
        <f>(1+0.25*BO828)*K828*'Коефіцієнти АТО'!S828*Параметри!$K$20/1000</f>
        <v>0</v>
      </c>
      <c r="BT828" s="29">
        <f t="shared" si="115"/>
        <v>0</v>
      </c>
      <c r="BU828" s="40">
        <f>ROUNDUP('Дані з ДІСО'!AG828/Параметри!$K$71,0)</f>
        <v>0</v>
      </c>
      <c r="BV828" s="40">
        <f t="shared" si="116"/>
        <v>0</v>
      </c>
      <c r="BW828" s="40">
        <f>IF('Дані з ДІСО'!AG828=0,0,'Дані з ДІСО'!AJ828/'Дані з ДІСО'!AG828)</f>
        <v>0</v>
      </c>
      <c r="BX828" s="29">
        <f>BV828*(1+0.25*BW828)*Параметри!$K$51</f>
        <v>0</v>
      </c>
      <c r="BY828" s="29">
        <f>ROUND(IF(Параметри!$K$77="No",CC828,CC828*Параметри!$K$78)+AG828,1)</f>
        <v>13434.5</v>
      </c>
      <c r="BZ828" s="29">
        <f>ROUND(IF(Параметри!$K$77="No",BF828,BF828*Параметри!$K$78),1)</f>
        <v>0</v>
      </c>
      <c r="CA828" s="29">
        <f>ROUND(IF(Параметри!$K$77="No",BI828,BI828*Параметри!$K$78),1)</f>
        <v>0</v>
      </c>
      <c r="CB828" s="29">
        <f>ROUND(IF(Параметри!$K$77="No",BJ828,BJ828*Параметри!$K$78),1)</f>
        <v>0</v>
      </c>
      <c r="CC828" s="29">
        <f t="shared" si="110"/>
        <v>14927.217010377772</v>
      </c>
    </row>
    <row r="829" spans="1:81">
      <c r="A829" s="9">
        <v>828</v>
      </c>
      <c r="B829" s="9" t="s">
        <v>3148</v>
      </c>
      <c r="C829" s="9" t="s">
        <v>3148</v>
      </c>
      <c r="D829" s="9" t="s">
        <v>3887</v>
      </c>
      <c r="E829" s="9" t="s">
        <v>24</v>
      </c>
      <c r="F829" s="9" t="s">
        <v>3920</v>
      </c>
      <c r="G829" s="9" t="s">
        <v>1732</v>
      </c>
      <c r="H829" s="29">
        <f>SUM('Дані з ДІСО'!J829:L829)</f>
        <v>177</v>
      </c>
      <c r="I829" s="29">
        <f>SUM('Дані з ДІСО'!G829:I829)</f>
        <v>17</v>
      </c>
      <c r="J829" s="29">
        <f>SUM('Дані з ДІСО'!P829:R829)</f>
        <v>0</v>
      </c>
      <c r="K829" s="29">
        <f>SUM('Дані з ДІСО'!V829:X829)</f>
        <v>0</v>
      </c>
      <c r="L829" s="40">
        <f>ROUNDUP('Дані з ДІСО'!J829/'Коефіцієнти АТО'!$R829,0)</f>
        <v>7</v>
      </c>
      <c r="M829" s="40">
        <f>ROUNDUP('Дані з ДІСО'!K829/'Коефіцієнти АТО'!$R829,0)</f>
        <v>9</v>
      </c>
      <c r="N829" s="40">
        <f>ROUNDUP('Дані з ДІСО'!L829/'Коефіцієнти АТО'!$R829,0)</f>
        <v>2</v>
      </c>
      <c r="O829" s="59">
        <f>(L829*Параметри!$K$32+M829*Параметри!$L$32+N829*Параметри!$M$32)/18</f>
        <v>29.238888888888887</v>
      </c>
      <c r="P829" s="41">
        <f>IF(H829=0,"",'Дані з ДІСО'!Y829/H829)</f>
        <v>0</v>
      </c>
      <c r="Q829" s="29">
        <f>IF(H829=0,"",(1+0.25*P829)*O829*Параметри!$K$51)</f>
        <v>5988.7153897564885</v>
      </c>
      <c r="R829" s="29">
        <f>IF(H829=0,"",Q829*'Коефіцієнти АТО'!T829)</f>
        <v>101.80816162586031</v>
      </c>
      <c r="S829" s="29">
        <f>IF(H829=0,"",H829*(1+0.25*P829)*Параметри!$K$66*Параметри!$K$20/1000)</f>
        <v>0</v>
      </c>
      <c r="T829" s="29">
        <f>IF(H829=0,"",H829*(1+0.25*P829)*'Коефіцієнти АТО'!$S829*Параметри!$K$20/1000)</f>
        <v>892.78026610473046</v>
      </c>
      <c r="U829" s="29">
        <f t="shared" si="111"/>
        <v>6983.3038174870799</v>
      </c>
      <c r="V829" s="29">
        <f t="shared" si="112"/>
        <v>6983.3038174870799</v>
      </c>
      <c r="W829" s="40">
        <f>ROUNDUP('Дані з ДІСО'!P829/Параметри!$K$24,0)</f>
        <v>0</v>
      </c>
      <c r="X829" s="40">
        <f>ROUNDUP('Дані з ДІСО'!Q829/Параметри!$K$24,0)</f>
        <v>0</v>
      </c>
      <c r="Y829" s="40">
        <f>ROUNDUP('Дані з ДІСО'!R829/Параметри!$K$24,0)</f>
        <v>0</v>
      </c>
      <c r="Z829" s="59">
        <f>(W829*Параметри!$K$33+X829*Параметри!$L$33+Y829*Параметри!$M$33)/18</f>
        <v>0</v>
      </c>
      <c r="AA829" s="41">
        <f>IF(J829=0,0,'Дані з ДІСО'!AA829/J829)</f>
        <v>0</v>
      </c>
      <c r="AB829" s="29">
        <f>(1+0.25*AA829)*Z829*Параметри!$K$51</f>
        <v>0</v>
      </c>
      <c r="AC829" s="29">
        <f>AB829*'Коефіцієнти АТО'!U829</f>
        <v>0</v>
      </c>
      <c r="AD829" s="29">
        <f>J829*(1+0.25*AA829)*Параметри!$K$66*Параметри!$K$20/1000</f>
        <v>0</v>
      </c>
      <c r="AE829" s="29">
        <f>(1+0.25*AA829)*J829*'Коефіцієнти АТО'!S829*Параметри!$K$20/1000</f>
        <v>0</v>
      </c>
      <c r="AF829" s="29">
        <f t="shared" si="108"/>
        <v>0</v>
      </c>
      <c r="AG829" s="29">
        <v>0</v>
      </c>
      <c r="AH829" s="40">
        <v>5</v>
      </c>
      <c r="AI829" s="40">
        <v>0</v>
      </c>
      <c r="AJ829" s="40">
        <f t="shared" si="109"/>
        <v>0</v>
      </c>
      <c r="AK829" s="29">
        <f>(AH829+AI829)*(1+0.25*AJ829)*Параметри!$K$53</f>
        <v>897.14637848000029</v>
      </c>
      <c r="AL829" s="29">
        <f>ROUNDUP(('Дані з ДІСО'!AU829+'Дані з ДІСО'!AW829)/Параметри!$K$28,0)</f>
        <v>0</v>
      </c>
      <c r="AM829" s="64">
        <f>AL829*Параметри!$M$35/18</f>
        <v>0</v>
      </c>
      <c r="AN829" s="29">
        <f>IF(AL829=0,0,'Дані з ДІСО'!AW829/SUM('Дані з ДІСО'!AU829,'Дані з ДІСО'!AW829))</f>
        <v>0</v>
      </c>
      <c r="AO829" s="29">
        <f>(1+0.25*AN829)*AM829*Параметри!$K$51</f>
        <v>0</v>
      </c>
      <c r="AP829" s="40">
        <f>ROUNDUP(('Дані з ДІСО'!AE829+'Дані не з ДІСО'!E829+'Дані не з ДІСО'!G829)/Параметри!$K$69,0)</f>
        <v>0</v>
      </c>
      <c r="AQ829" s="40">
        <f t="shared" si="113"/>
        <v>0</v>
      </c>
      <c r="AR829" s="40">
        <f>IF(AP829=0,0,('Дані з ДІСО'!AH829+'Дані не з ДІСО'!G829)/('Дані з ДІСО'!AE829+'Дані не з ДІСО'!E829+'Дані не з ДІСО'!G829))</f>
        <v>0</v>
      </c>
      <c r="AS829" s="29">
        <f>AQ829*(1+0.25*AR829)*Параметри!$K$51</f>
        <v>0</v>
      </c>
      <c r="AT829" s="40">
        <f>ROUNDUP('Дані з ДІСО'!AF829/Параметри!$K$70,0)</f>
        <v>0</v>
      </c>
      <c r="AU829" s="40">
        <f t="shared" si="114"/>
        <v>0</v>
      </c>
      <c r="AV829" s="40">
        <f>IF(AT829=0,0,'Дані з ДІСО'!AI829/'Дані з ДІСО'!AF829)</f>
        <v>0</v>
      </c>
      <c r="AW829" s="29">
        <f>AU829*(1+0.25*AV829)*Параметри!$K$51</f>
        <v>0</v>
      </c>
      <c r="AX829" s="40">
        <f>ROUNDUP('Дані з ДІСО'!AR829/Параметри!$K$29,0)</f>
        <v>0</v>
      </c>
      <c r="AY829" s="40">
        <f>ROUNDUP('Дані з ДІСО'!AS829/Параметри!$K$29,0)</f>
        <v>0</v>
      </c>
      <c r="AZ829" s="40">
        <f>ROUNDUP('Дані з ДІСО'!AT829/Параметри!$K$29,0)</f>
        <v>0</v>
      </c>
      <c r="BA829" s="64">
        <f>(AX829*Параметри!$K$32+AY829*Параметри!$L$32+AZ829*Параметри!$M$32)/18</f>
        <v>0</v>
      </c>
      <c r="BB829" s="29">
        <f>(BA829*Параметри!$K$51+SUM('Дані з ДІСО'!AR829:AT829)*Параметри!$K$48*Параметри!$K$20/1000)*Параметри!$K$74</f>
        <v>0</v>
      </c>
      <c r="BC829" s="40">
        <f>ROUNDUP(('Дані не з ДІСО'!I829+'Дані не з ДІСО'!K829)/Параметри!$K$26,0)</f>
        <v>0</v>
      </c>
      <c r="BD829" s="29">
        <f>BC829*Параметри!$M$36/18</f>
        <v>0</v>
      </c>
      <c r="BE829" s="40">
        <f>IF(BC829=0,0,'Дані не з ДІСО'!K829/('Дані не з ДІСО'!I829+'Дані не з ДІСО'!K829))</f>
        <v>0</v>
      </c>
      <c r="BF829" s="29">
        <f>(1+0.25*BE829)*BD829*Параметри!$K$51</f>
        <v>0</v>
      </c>
      <c r="BG829" s="40">
        <f>ROUNDUP('Дані не з ДІСО'!M829/Параметри!$K$27,0)</f>
        <v>0</v>
      </c>
      <c r="BH829" s="40">
        <f>BG829*Параметри!$M$37/18</f>
        <v>0</v>
      </c>
      <c r="BI829" s="29">
        <f>BH829*Параметри!$K$51</f>
        <v>0</v>
      </c>
      <c r="BJ829" s="29">
        <f>'Дані не з ДІСО'!N829*Параметри!$K$76</f>
        <v>0</v>
      </c>
      <c r="BK829" s="40">
        <f>ROUNDUP('Дані з ДІСО'!V829/Параметри!$K$25,0)</f>
        <v>0</v>
      </c>
      <c r="BL829" s="40">
        <f>ROUNDUP('Дані з ДІСО'!W829/Параметри!$K$25,0)</f>
        <v>0</v>
      </c>
      <c r="BM829" s="40">
        <f>ROUNDUP('Дані з ДІСО'!X829/Параметри!$K$25,0)</f>
        <v>0</v>
      </c>
      <c r="BN829" s="40">
        <f>(BK829*Параметри!$K$34+BL829*Параметри!$L$34+BM829*Параметри!$M$34)/18</f>
        <v>0</v>
      </c>
      <c r="BO829" s="40">
        <f>IF(K829=0,0,'Дані з ДІСО'!AC829/K829)</f>
        <v>0</v>
      </c>
      <c r="BP829" s="29">
        <f>(1+0.25*BO829)*BN829*Параметри!$K$51</f>
        <v>0</v>
      </c>
      <c r="BQ829" s="29">
        <f>BP829*'Коефіцієнти АТО'!U829</f>
        <v>0</v>
      </c>
      <c r="BR829" s="29">
        <f>K829*(1+0.25*BO829)*Параметри!$K$66*Параметри!$K$20/1000</f>
        <v>0</v>
      </c>
      <c r="BS829" s="29">
        <f>(1+0.25*BO829)*K829*'Коефіцієнти АТО'!S829*Параметри!$K$20/1000</f>
        <v>0</v>
      </c>
      <c r="BT829" s="29">
        <f t="shared" si="115"/>
        <v>0</v>
      </c>
      <c r="BU829" s="40">
        <f>ROUNDUP('Дані з ДІСО'!AG829/Параметри!$K$71,0)</f>
        <v>0</v>
      </c>
      <c r="BV829" s="40">
        <f t="shared" si="116"/>
        <v>0</v>
      </c>
      <c r="BW829" s="40">
        <f>IF('Дані з ДІСО'!AG829=0,0,'Дані з ДІСО'!AJ829/'Дані з ДІСО'!AG829)</f>
        <v>0</v>
      </c>
      <c r="BX829" s="29">
        <f>BV829*(1+0.25*BW829)*Параметри!$K$51</f>
        <v>0</v>
      </c>
      <c r="BY829" s="29">
        <f>ROUND(IF(Параметри!$K$77="No",CC829,CC829*Параметри!$K$78)+AG829,1)</f>
        <v>7092.4</v>
      </c>
      <c r="BZ829" s="29">
        <f>ROUND(IF(Параметри!$K$77="No",BF829,BF829*Параметри!$K$78),1)</f>
        <v>0</v>
      </c>
      <c r="CA829" s="29">
        <f>ROUND(IF(Параметри!$K$77="No",BI829,BI829*Параметри!$K$78),1)</f>
        <v>0</v>
      </c>
      <c r="CB829" s="29">
        <f>ROUND(IF(Параметри!$K$77="No",BJ829,BJ829*Параметри!$K$78),1)</f>
        <v>0</v>
      </c>
      <c r="CC829" s="29">
        <f t="shared" si="110"/>
        <v>7880.4501959670797</v>
      </c>
    </row>
    <row r="830" spans="1:81">
      <c r="A830" s="9">
        <v>829</v>
      </c>
      <c r="B830" s="9" t="s">
        <v>3145</v>
      </c>
      <c r="C830" s="9" t="s">
        <v>3146</v>
      </c>
      <c r="D830" s="9" t="s">
        <v>3887</v>
      </c>
      <c r="E830" s="9" t="s">
        <v>21</v>
      </c>
      <c r="F830" s="9" t="s">
        <v>3921</v>
      </c>
      <c r="G830" s="9" t="s">
        <v>1734</v>
      </c>
      <c r="H830" s="29">
        <f>SUM('Дані з ДІСО'!J830:L830)</f>
        <v>1894</v>
      </c>
      <c r="I830" s="29">
        <f>SUM('Дані з ДІСО'!G830:I830)</f>
        <v>153</v>
      </c>
      <c r="J830" s="29">
        <f>SUM('Дані з ДІСО'!P830:R830)</f>
        <v>0</v>
      </c>
      <c r="K830" s="29">
        <f>SUM('Дані з ДІСО'!V830:X830)</f>
        <v>0</v>
      </c>
      <c r="L830" s="40">
        <f>ROUNDUP('Дані з ДІСО'!J830/'Коефіцієнти АТО'!$R830,0)</f>
        <v>51</v>
      </c>
      <c r="M830" s="40">
        <f>ROUNDUP('Дані з ДІСО'!K830/'Коефіцієнти АТО'!$R830,0)</f>
        <v>70</v>
      </c>
      <c r="N830" s="40">
        <f>ROUNDUP('Дані з ДІСО'!L830/'Коефіцієнти АТО'!$R830,0)</f>
        <v>11</v>
      </c>
      <c r="O830" s="59">
        <f>(L830*Параметри!$K$32+M830*Параметри!$L$32+N830*Параметри!$M$32)/18</f>
        <v>214.02777777777777</v>
      </c>
      <c r="P830" s="41">
        <f>IF(H830=0,"",'Дані з ДІСО'!Y830/H830)</f>
        <v>0</v>
      </c>
      <c r="Q830" s="29">
        <f>IF(H830=0,"",(1+0.25*P830)*O830*Параметри!$K$51)</f>
        <v>43837.214590607779</v>
      </c>
      <c r="R830" s="29">
        <f>IF(H830=0,"",Q830*'Коефіцієнти АТО'!T830)</f>
        <v>745.23264804033226</v>
      </c>
      <c r="S830" s="29">
        <f>IF(H830=0,"",H830*(1+0.25*P830)*Параметри!$K$66*Параметри!$K$20/1000)</f>
        <v>0</v>
      </c>
      <c r="T830" s="29">
        <f>IF(H830=0,"",H830*(1+0.25*P830)*'Коефіцієнти АТО'!$S830*Параметри!$K$20/1000)</f>
        <v>8652.0029370123939</v>
      </c>
      <c r="U830" s="29">
        <f t="shared" si="111"/>
        <v>53234.45017566051</v>
      </c>
      <c r="V830" s="29">
        <f t="shared" si="112"/>
        <v>53234.45017566051</v>
      </c>
      <c r="W830" s="40">
        <f>ROUNDUP('Дані з ДІСО'!P830/Параметри!$K$24,0)</f>
        <v>0</v>
      </c>
      <c r="X830" s="40">
        <f>ROUNDUP('Дані з ДІСО'!Q830/Параметри!$K$24,0)</f>
        <v>0</v>
      </c>
      <c r="Y830" s="40">
        <f>ROUNDUP('Дані з ДІСО'!R830/Параметри!$K$24,0)</f>
        <v>0</v>
      </c>
      <c r="Z830" s="59">
        <f>(W830*Параметри!$K$33+X830*Параметри!$L$33+Y830*Параметри!$M$33)/18</f>
        <v>0</v>
      </c>
      <c r="AA830" s="41">
        <f>IF(J830=0,0,'Дані з ДІСО'!AA830/J830)</f>
        <v>0</v>
      </c>
      <c r="AB830" s="29">
        <f>(1+0.25*AA830)*Z830*Параметри!$K$51</f>
        <v>0</v>
      </c>
      <c r="AC830" s="29">
        <f>AB830*'Коефіцієнти АТО'!U830</f>
        <v>0</v>
      </c>
      <c r="AD830" s="29">
        <f>J830*(1+0.25*AA830)*Параметри!$K$66*Параметри!$K$20/1000</f>
        <v>0</v>
      </c>
      <c r="AE830" s="29">
        <f>(1+0.25*AA830)*J830*'Коефіцієнти АТО'!S830*Параметри!$K$20/1000</f>
        <v>0</v>
      </c>
      <c r="AF830" s="29">
        <f t="shared" si="108"/>
        <v>0</v>
      </c>
      <c r="AG830" s="29">
        <v>0</v>
      </c>
      <c r="AH830" s="40">
        <v>11</v>
      </c>
      <c r="AI830" s="40">
        <v>0</v>
      </c>
      <c r="AJ830" s="40">
        <f t="shared" si="109"/>
        <v>0</v>
      </c>
      <c r="AK830" s="29">
        <f>(AH830+AI830)*(1+0.25*AJ830)*Параметри!$K$53</f>
        <v>1973.7220326560005</v>
      </c>
      <c r="AL830" s="29">
        <f>ROUNDUP(('Дані з ДІСО'!AU830+'Дані з ДІСО'!AW830)/Параметри!$K$28,0)</f>
        <v>1</v>
      </c>
      <c r="AM830" s="64">
        <f>AL830*Параметри!$M$35/18</f>
        <v>1.2777777777777777</v>
      </c>
      <c r="AN830" s="29">
        <f>IF(AL830=0,0,'Дані з ДІСО'!AW830/SUM('Дані з ДІСО'!AU830,'Дані з ДІСО'!AW830))</f>
        <v>0</v>
      </c>
      <c r="AO830" s="29">
        <f>(1+0.25*AN830)*AM830*Параметри!$K$51</f>
        <v>261.71471397377775</v>
      </c>
      <c r="AP830" s="40">
        <f>ROUNDUP(('Дані з ДІСО'!AE830+'Дані не з ДІСО'!E830+'Дані не з ДІСО'!G830)/Параметри!$K$69,0)</f>
        <v>0</v>
      </c>
      <c r="AQ830" s="40">
        <f t="shared" si="113"/>
        <v>0</v>
      </c>
      <c r="AR830" s="40">
        <f>IF(AP830=0,0,('Дані з ДІСО'!AH830+'Дані не з ДІСО'!G830)/('Дані з ДІСО'!AE830+'Дані не з ДІСО'!E830+'Дані не з ДІСО'!G830))</f>
        <v>0</v>
      </c>
      <c r="AS830" s="29">
        <f>AQ830*(1+0.25*AR830)*Параметри!$K$51</f>
        <v>0</v>
      </c>
      <c r="AT830" s="40">
        <f>ROUNDUP('Дані з ДІСО'!AF830/Параметри!$K$70,0)</f>
        <v>0</v>
      </c>
      <c r="AU830" s="40">
        <f t="shared" si="114"/>
        <v>0</v>
      </c>
      <c r="AV830" s="40">
        <f>IF(AT830=0,0,'Дані з ДІСО'!AI830/'Дані з ДІСО'!AF830)</f>
        <v>0</v>
      </c>
      <c r="AW830" s="29">
        <f>AU830*(1+0.25*AV830)*Параметри!$K$51</f>
        <v>0</v>
      </c>
      <c r="AX830" s="40">
        <f>ROUNDUP('Дані з ДІСО'!AR830/Параметри!$K$29,0)</f>
        <v>0</v>
      </c>
      <c r="AY830" s="40">
        <f>ROUNDUP('Дані з ДІСО'!AS830/Параметри!$K$29,0)</f>
        <v>0</v>
      </c>
      <c r="AZ830" s="40">
        <f>ROUNDUP('Дані з ДІСО'!AT830/Параметри!$K$29,0)</f>
        <v>0</v>
      </c>
      <c r="BA830" s="64">
        <f>(AX830*Параметри!$K$32+AY830*Параметри!$L$32+AZ830*Параметри!$M$32)/18</f>
        <v>0</v>
      </c>
      <c r="BB830" s="29">
        <f>(BA830*Параметри!$K$51+SUM('Дані з ДІСО'!AR830:AT830)*Параметри!$K$48*Параметри!$K$20/1000)*Параметри!$K$74</f>
        <v>0</v>
      </c>
      <c r="BC830" s="40">
        <f>ROUNDUP(('Дані не з ДІСО'!I830+'Дані не з ДІСО'!K830)/Параметри!$K$26,0)</f>
        <v>0</v>
      </c>
      <c r="BD830" s="29">
        <f>BC830*Параметри!$M$36/18</f>
        <v>0</v>
      </c>
      <c r="BE830" s="40">
        <f>IF(BC830=0,0,'Дані не з ДІСО'!K830/('Дані не з ДІСО'!I830+'Дані не з ДІСО'!K830))</f>
        <v>0</v>
      </c>
      <c r="BF830" s="29">
        <f>(1+0.25*BE830)*BD830*Параметри!$K$51</f>
        <v>0</v>
      </c>
      <c r="BG830" s="40">
        <f>ROUNDUP('Дані не з ДІСО'!M830/Параметри!$K$27,0)</f>
        <v>0</v>
      </c>
      <c r="BH830" s="40">
        <f>BG830*Параметри!$M$37/18</f>
        <v>0</v>
      </c>
      <c r="BI830" s="29">
        <f>BH830*Параметри!$K$51</f>
        <v>0</v>
      </c>
      <c r="BJ830" s="29">
        <f>'Дані не з ДІСО'!N830*Параметри!$K$76</f>
        <v>0</v>
      </c>
      <c r="BK830" s="40">
        <f>ROUNDUP('Дані з ДІСО'!V830/Параметри!$K$25,0)</f>
        <v>0</v>
      </c>
      <c r="BL830" s="40">
        <f>ROUNDUP('Дані з ДІСО'!W830/Параметри!$K$25,0)</f>
        <v>0</v>
      </c>
      <c r="BM830" s="40">
        <f>ROUNDUP('Дані з ДІСО'!X830/Параметри!$K$25,0)</f>
        <v>0</v>
      </c>
      <c r="BN830" s="40">
        <f>(BK830*Параметри!$K$34+BL830*Параметри!$L$34+BM830*Параметри!$M$34)/18</f>
        <v>0</v>
      </c>
      <c r="BO830" s="40">
        <f>IF(K830=0,0,'Дані з ДІСО'!AC830/K830)</f>
        <v>0</v>
      </c>
      <c r="BP830" s="29">
        <f>(1+0.25*BO830)*BN830*Параметри!$K$51</f>
        <v>0</v>
      </c>
      <c r="BQ830" s="29">
        <f>BP830*'Коефіцієнти АТО'!U830</f>
        <v>0</v>
      </c>
      <c r="BR830" s="29">
        <f>K830*(1+0.25*BO830)*Параметри!$K$66*Параметри!$K$20/1000</f>
        <v>0</v>
      </c>
      <c r="BS830" s="29">
        <f>(1+0.25*BO830)*K830*'Коефіцієнти АТО'!S830*Параметри!$K$20/1000</f>
        <v>0</v>
      </c>
      <c r="BT830" s="29">
        <f t="shared" si="115"/>
        <v>0</v>
      </c>
      <c r="BU830" s="40">
        <f>ROUNDUP('Дані з ДІСО'!AG830/Параметри!$K$71,0)</f>
        <v>0</v>
      </c>
      <c r="BV830" s="40">
        <f t="shared" si="116"/>
        <v>0</v>
      </c>
      <c r="BW830" s="40">
        <f>IF('Дані з ДІСО'!AG830=0,0,'Дані з ДІСО'!AJ830/'Дані з ДІСО'!AG830)</f>
        <v>0</v>
      </c>
      <c r="BX830" s="29">
        <f>BV830*(1+0.25*BW830)*Параметри!$K$51</f>
        <v>0</v>
      </c>
      <c r="BY830" s="29">
        <f>ROUND(IF(Параметри!$K$77="No",CC830,CC830*Параметри!$K$78)+AG830,1)</f>
        <v>49922.9</v>
      </c>
      <c r="BZ830" s="29">
        <f>ROUND(IF(Параметри!$K$77="No",BF830,BF830*Параметри!$K$78),1)</f>
        <v>0</v>
      </c>
      <c r="CA830" s="29">
        <f>ROUND(IF(Параметри!$K$77="No",BI830,BI830*Параметри!$K$78),1)</f>
        <v>0</v>
      </c>
      <c r="CB830" s="29">
        <f>ROUND(IF(Параметри!$K$77="No",BJ830,BJ830*Параметри!$K$78),1)</f>
        <v>0</v>
      </c>
      <c r="CC830" s="29">
        <f t="shared" si="110"/>
        <v>55469.886922290287</v>
      </c>
    </row>
    <row r="831" spans="1:81">
      <c r="A831" s="9">
        <v>830</v>
      </c>
      <c r="B831" s="9" t="s">
        <v>3145</v>
      </c>
      <c r="C831" s="9" t="s">
        <v>3146</v>
      </c>
      <c r="D831" s="9" t="s">
        <v>3887</v>
      </c>
      <c r="E831" s="9" t="s">
        <v>21</v>
      </c>
      <c r="F831" s="9" t="s">
        <v>3922</v>
      </c>
      <c r="G831" s="9" t="s">
        <v>1736</v>
      </c>
      <c r="H831" s="29">
        <f>SUM('Дані з ДІСО'!J831:L831)</f>
        <v>3035</v>
      </c>
      <c r="I831" s="29">
        <f>SUM('Дані з ДІСО'!G831:I831)</f>
        <v>161</v>
      </c>
      <c r="J831" s="29">
        <f>SUM('Дані з ДІСО'!P831:R831)</f>
        <v>0</v>
      </c>
      <c r="K831" s="29">
        <f>SUM('Дані з ДІСО'!V831:X831)</f>
        <v>0</v>
      </c>
      <c r="L831" s="40">
        <f>ROUNDUP('Дані з ДІСО'!J831/'Коефіцієнти АТО'!$R831,0)</f>
        <v>66</v>
      </c>
      <c r="M831" s="40">
        <f>ROUNDUP('Дані з ДІСО'!K831/'Коефіцієнти АТО'!$R831,0)</f>
        <v>93</v>
      </c>
      <c r="N831" s="40">
        <f>ROUNDUP('Дані з ДІСО'!L831/'Коефіцієнти АТО'!$R831,0)</f>
        <v>26</v>
      </c>
      <c r="O831" s="59">
        <f>(L831*Параметри!$K$32+M831*Параметри!$L$32+N831*Параметри!$M$32)/18</f>
        <v>304.56111111111113</v>
      </c>
      <c r="P831" s="41">
        <f>IF(H831=0,"",'Дані з ДІСО'!Y831/H831)</f>
        <v>0</v>
      </c>
      <c r="Q831" s="29">
        <f>IF(H831=0,"",(1+0.25*P831)*O831*Параметри!$K$51)</f>
        <v>62380.271020680317</v>
      </c>
      <c r="R831" s="29">
        <f>IF(H831=0,"",Q831*'Коефіцієнти АТО'!T831)</f>
        <v>1060.4646073515655</v>
      </c>
      <c r="S831" s="29">
        <f>IF(H831=0,"",H831*(1+0.25*P831)*Параметри!$K$66*Параметри!$K$20/1000)</f>
        <v>0</v>
      </c>
      <c r="T831" s="29">
        <f>IF(H831=0,"",H831*(1+0.25*P831)*'Коефіцієнти АТО'!$S831*Параметри!$K$20/1000)</f>
        <v>12420.028635326493</v>
      </c>
      <c r="U831" s="29">
        <f t="shared" si="111"/>
        <v>75860.764263358375</v>
      </c>
      <c r="V831" s="29">
        <f t="shared" si="112"/>
        <v>75860.764263358375</v>
      </c>
      <c r="W831" s="40">
        <f>ROUNDUP('Дані з ДІСО'!P831/Параметри!$K$24,0)</f>
        <v>0</v>
      </c>
      <c r="X831" s="40">
        <f>ROUNDUP('Дані з ДІСО'!Q831/Параметри!$K$24,0)</f>
        <v>0</v>
      </c>
      <c r="Y831" s="40">
        <f>ROUNDUP('Дані з ДІСО'!R831/Параметри!$K$24,0)</f>
        <v>0</v>
      </c>
      <c r="Z831" s="59">
        <f>(W831*Параметри!$K$33+X831*Параметри!$L$33+Y831*Параметри!$M$33)/18</f>
        <v>0</v>
      </c>
      <c r="AA831" s="41">
        <f>IF(J831=0,0,'Дані з ДІСО'!AA831/J831)</f>
        <v>0</v>
      </c>
      <c r="AB831" s="29">
        <f>(1+0.25*AA831)*Z831*Параметри!$K$51</f>
        <v>0</v>
      </c>
      <c r="AC831" s="29">
        <f>AB831*'Коефіцієнти АТО'!U831</f>
        <v>0</v>
      </c>
      <c r="AD831" s="29">
        <f>J831*(1+0.25*AA831)*Параметри!$K$66*Параметри!$K$20/1000</f>
        <v>0</v>
      </c>
      <c r="AE831" s="29">
        <f>(1+0.25*AA831)*J831*'Коефіцієнти АТО'!S831*Параметри!$K$20/1000</f>
        <v>0</v>
      </c>
      <c r="AF831" s="29">
        <f t="shared" si="108"/>
        <v>0</v>
      </c>
      <c r="AG831" s="29">
        <v>0</v>
      </c>
      <c r="AH831" s="40">
        <v>24</v>
      </c>
      <c r="AI831" s="40">
        <v>0</v>
      </c>
      <c r="AJ831" s="40">
        <f t="shared" si="109"/>
        <v>0</v>
      </c>
      <c r="AK831" s="29">
        <f>(AH831+AI831)*(1+0.25*AJ831)*Параметри!$K$53</f>
        <v>4306.3026167040007</v>
      </c>
      <c r="AL831" s="29">
        <f>ROUNDUP(('Дані з ДІСО'!AU831+'Дані з ДІСО'!AW831)/Параметри!$K$28,0)</f>
        <v>0</v>
      </c>
      <c r="AM831" s="64">
        <f>AL831*Параметри!$M$35/18</f>
        <v>0</v>
      </c>
      <c r="AN831" s="29">
        <f>IF(AL831=0,0,'Дані з ДІСО'!AW831/SUM('Дані з ДІСО'!AU831,'Дані з ДІСО'!AW831))</f>
        <v>0</v>
      </c>
      <c r="AO831" s="29">
        <f>(1+0.25*AN831)*AM831*Параметри!$K$51</f>
        <v>0</v>
      </c>
      <c r="AP831" s="40">
        <f>ROUNDUP(('Дані з ДІСО'!AE831+'Дані не з ДІСО'!E831+'Дані не з ДІСО'!G831)/Параметри!$K$69,0)</f>
        <v>0</v>
      </c>
      <c r="AQ831" s="40">
        <f t="shared" si="113"/>
        <v>0</v>
      </c>
      <c r="AR831" s="40">
        <f>IF(AP831=0,0,('Дані з ДІСО'!AH831+'Дані не з ДІСО'!G831)/('Дані з ДІСО'!AE831+'Дані не з ДІСО'!E831+'Дані не з ДІСО'!G831))</f>
        <v>0</v>
      </c>
      <c r="AS831" s="29">
        <f>AQ831*(1+0.25*AR831)*Параметри!$K$51</f>
        <v>0</v>
      </c>
      <c r="AT831" s="40">
        <f>ROUNDUP('Дані з ДІСО'!AF831/Параметри!$K$70,0)</f>
        <v>0</v>
      </c>
      <c r="AU831" s="40">
        <f t="shared" si="114"/>
        <v>0</v>
      </c>
      <c r="AV831" s="40">
        <f>IF(AT831=0,0,'Дані з ДІСО'!AI831/'Дані з ДІСО'!AF831)</f>
        <v>0</v>
      </c>
      <c r="AW831" s="29">
        <f>AU831*(1+0.25*AV831)*Параметри!$K$51</f>
        <v>0</v>
      </c>
      <c r="AX831" s="40">
        <f>ROUNDUP('Дані з ДІСО'!AR831/Параметри!$K$29,0)</f>
        <v>0</v>
      </c>
      <c r="AY831" s="40">
        <f>ROUNDUP('Дані з ДІСО'!AS831/Параметри!$K$29,0)</f>
        <v>0</v>
      </c>
      <c r="AZ831" s="40">
        <f>ROUNDUP('Дані з ДІСО'!AT831/Параметри!$K$29,0)</f>
        <v>0</v>
      </c>
      <c r="BA831" s="64">
        <f>(AX831*Параметри!$K$32+AY831*Параметри!$L$32+AZ831*Параметри!$M$32)/18</f>
        <v>0</v>
      </c>
      <c r="BB831" s="29">
        <f>(BA831*Параметри!$K$51+SUM('Дані з ДІСО'!AR831:AT831)*Параметри!$K$48*Параметри!$K$20/1000)*Параметри!$K$74</f>
        <v>0</v>
      </c>
      <c r="BC831" s="40">
        <f>ROUNDUP(('Дані не з ДІСО'!I831+'Дані не з ДІСО'!K831)/Параметри!$K$26,0)</f>
        <v>0</v>
      </c>
      <c r="BD831" s="29">
        <f>BC831*Параметри!$M$36/18</f>
        <v>0</v>
      </c>
      <c r="BE831" s="40">
        <f>IF(BC831=0,0,'Дані не з ДІСО'!K831/('Дані не з ДІСО'!I831+'Дані не з ДІСО'!K831))</f>
        <v>0</v>
      </c>
      <c r="BF831" s="29">
        <f>(1+0.25*BE831)*BD831*Параметри!$K$51</f>
        <v>0</v>
      </c>
      <c r="BG831" s="40">
        <f>ROUNDUP('Дані не з ДІСО'!M831/Параметри!$K$27,0)</f>
        <v>0</v>
      </c>
      <c r="BH831" s="40">
        <f>BG831*Параметри!$M$37/18</f>
        <v>0</v>
      </c>
      <c r="BI831" s="29">
        <f>BH831*Параметри!$K$51</f>
        <v>0</v>
      </c>
      <c r="BJ831" s="29">
        <f>'Дані не з ДІСО'!N831*Параметри!$K$76</f>
        <v>0</v>
      </c>
      <c r="BK831" s="40">
        <f>ROUNDUP('Дані з ДІСО'!V831/Параметри!$K$25,0)</f>
        <v>0</v>
      </c>
      <c r="BL831" s="40">
        <f>ROUNDUP('Дані з ДІСО'!W831/Параметри!$K$25,0)</f>
        <v>0</v>
      </c>
      <c r="BM831" s="40">
        <f>ROUNDUP('Дані з ДІСО'!X831/Параметри!$K$25,0)</f>
        <v>0</v>
      </c>
      <c r="BN831" s="40">
        <f>(BK831*Параметри!$K$34+BL831*Параметри!$L$34+BM831*Параметри!$M$34)/18</f>
        <v>0</v>
      </c>
      <c r="BO831" s="40">
        <f>IF(K831=0,0,'Дані з ДІСО'!AC831/K831)</f>
        <v>0</v>
      </c>
      <c r="BP831" s="29">
        <f>(1+0.25*BO831)*BN831*Параметри!$K$51</f>
        <v>0</v>
      </c>
      <c r="BQ831" s="29">
        <f>BP831*'Коефіцієнти АТО'!U831</f>
        <v>0</v>
      </c>
      <c r="BR831" s="29">
        <f>K831*(1+0.25*BO831)*Параметри!$K$66*Параметри!$K$20/1000</f>
        <v>0</v>
      </c>
      <c r="BS831" s="29">
        <f>(1+0.25*BO831)*K831*'Коефіцієнти АТО'!S831*Параметри!$K$20/1000</f>
        <v>0</v>
      </c>
      <c r="BT831" s="29">
        <f t="shared" si="115"/>
        <v>0</v>
      </c>
      <c r="BU831" s="40">
        <f>ROUNDUP('Дані з ДІСО'!AG831/Параметри!$K$71,0)</f>
        <v>0</v>
      </c>
      <c r="BV831" s="40">
        <f t="shared" si="116"/>
        <v>0</v>
      </c>
      <c r="BW831" s="40">
        <f>IF('Дані з ДІСО'!AG831=0,0,'Дані з ДІСО'!AJ831/'Дані з ДІСО'!AG831)</f>
        <v>0</v>
      </c>
      <c r="BX831" s="29">
        <f>BV831*(1+0.25*BW831)*Параметри!$K$51</f>
        <v>0</v>
      </c>
      <c r="BY831" s="29">
        <f>ROUND(IF(Параметри!$K$77="No",CC831,CC831*Параметри!$K$78)+AG831,1)</f>
        <v>72150.399999999994</v>
      </c>
      <c r="BZ831" s="29">
        <f>ROUND(IF(Параметри!$K$77="No",BF831,BF831*Параметри!$K$78),1)</f>
        <v>0</v>
      </c>
      <c r="CA831" s="29">
        <f>ROUND(IF(Параметри!$K$77="No",BI831,BI831*Параметри!$K$78),1)</f>
        <v>0</v>
      </c>
      <c r="CB831" s="29">
        <f>ROUND(IF(Параметри!$K$77="No",BJ831,BJ831*Параметри!$K$78),1)</f>
        <v>0</v>
      </c>
      <c r="CC831" s="29">
        <f t="shared" si="110"/>
        <v>80167.066880062368</v>
      </c>
    </row>
    <row r="832" spans="1:81">
      <c r="A832" s="9">
        <v>831</v>
      </c>
      <c r="B832" s="9" t="s">
        <v>3176</v>
      </c>
      <c r="C832" s="9" t="s">
        <v>3146</v>
      </c>
      <c r="D832" s="9" t="s">
        <v>3887</v>
      </c>
      <c r="E832" s="9" t="s">
        <v>78</v>
      </c>
      <c r="F832" s="9" t="s">
        <v>3923</v>
      </c>
      <c r="G832" s="9" t="s">
        <v>1738</v>
      </c>
      <c r="H832" s="29">
        <f>SUM('Дані з ДІСО'!J832:L832)</f>
        <v>5718</v>
      </c>
      <c r="I832" s="29">
        <f>SUM('Дані з ДІСО'!G832:I832)</f>
        <v>139</v>
      </c>
      <c r="J832" s="29">
        <f>SUM('Дані з ДІСО'!P832:R832)</f>
        <v>11</v>
      </c>
      <c r="K832" s="29">
        <f>SUM('Дані з ДІСО'!V832:X832)</f>
        <v>0</v>
      </c>
      <c r="L832" s="40">
        <f>ROUNDUP('Дані з ДІСО'!J832/'Коефіцієнти АТО'!$R832,0)</f>
        <v>83</v>
      </c>
      <c r="M832" s="40">
        <f>ROUNDUP('Дані з ДІСО'!K832/'Коефіцієнти АТО'!$R832,0)</f>
        <v>113</v>
      </c>
      <c r="N832" s="40">
        <f>ROUNDUP('Дані з ДІСО'!L832/'Коефіцієнти АТО'!$R832,0)</f>
        <v>21</v>
      </c>
      <c r="O832" s="59">
        <f>(L832*Параметри!$K$32+M832*Параметри!$L$32+N832*Параметри!$M$32)/18</f>
        <v>352.75555555555559</v>
      </c>
      <c r="P832" s="41">
        <f>IF(H832=0,"",'Дані з ДІСО'!Y832/H832)</f>
        <v>0</v>
      </c>
      <c r="Q832" s="29">
        <f>IF(H832=0,"",(1+0.25*P832)*O832*Параметри!$K$51)</f>
        <v>72251.467297734765</v>
      </c>
      <c r="R832" s="29">
        <f>IF(H832=0,"",Q832*'Коефіцієнти АТО'!T832)</f>
        <v>9031.4334122168457</v>
      </c>
      <c r="S832" s="29">
        <f>IF(H832=0,"",H832*(1+0.25*P832)*Параметри!$K$66*Параметри!$K$20/1000)</f>
        <v>0</v>
      </c>
      <c r="T832" s="29">
        <f>IF(H832=0,"",H832*(1+0.25*P832)*'Коефіцієнти АТО'!$S832*Параметри!$K$20/1000)</f>
        <v>12516.054143108146</v>
      </c>
      <c r="U832" s="29">
        <f t="shared" si="111"/>
        <v>93798.954853059768</v>
      </c>
      <c r="V832" s="29">
        <f t="shared" si="112"/>
        <v>93798.954853059768</v>
      </c>
      <c r="W832" s="40">
        <f>ROUNDUP('Дані з ДІСО'!P832/Параметри!$K$24,0)</f>
        <v>2</v>
      </c>
      <c r="X832" s="40">
        <f>ROUNDUP('Дані з ДІСО'!Q832/Параметри!$K$24,0)</f>
        <v>0</v>
      </c>
      <c r="Y832" s="40">
        <f>ROUNDUP('Дані з ДІСО'!R832/Параметри!$K$24,0)</f>
        <v>0</v>
      </c>
      <c r="Z832" s="59">
        <f>(W832*Параметри!$K$33+X832*Параметри!$L$33+Y832*Параметри!$M$33)/18</f>
        <v>4</v>
      </c>
      <c r="AA832" s="41">
        <f>IF(J832=0,0,'Дані з ДІСО'!AA832/J832)</f>
        <v>0</v>
      </c>
      <c r="AB832" s="29">
        <f>(1+0.25*AA832)*Z832*Параметри!$K$51</f>
        <v>819.28084374399998</v>
      </c>
      <c r="AC832" s="29">
        <f>AB832*'Коефіцієнти АТО'!U832</f>
        <v>38.506199655967997</v>
      </c>
      <c r="AD832" s="29">
        <f>J832*(1+0.25*AA832)*Параметри!$K$66*Параметри!$K$20/1000</f>
        <v>0</v>
      </c>
      <c r="AE832" s="29">
        <f>(1+0.25*AA832)*J832*'Коефіцієнти АТО'!S832*Параметри!$K$20/1000</f>
        <v>24.077753685587552</v>
      </c>
      <c r="AF832" s="29">
        <f t="shared" si="108"/>
        <v>881.86479708555555</v>
      </c>
      <c r="AG832" s="29">
        <v>0</v>
      </c>
      <c r="AH832" s="40">
        <v>60</v>
      </c>
      <c r="AI832" s="40">
        <v>0</v>
      </c>
      <c r="AJ832" s="40">
        <f t="shared" si="109"/>
        <v>0</v>
      </c>
      <c r="AK832" s="29">
        <f>(AH832+AI832)*(1+0.25*AJ832)*Параметри!$K$53</f>
        <v>10765.756541760004</v>
      </c>
      <c r="AL832" s="29">
        <f>ROUNDUP(('Дані з ДІСО'!AU832+'Дані з ДІСО'!AW832)/Параметри!$K$28,0)</f>
        <v>0</v>
      </c>
      <c r="AM832" s="64">
        <f>AL832*Параметри!$M$35/18</f>
        <v>0</v>
      </c>
      <c r="AN832" s="29">
        <f>IF(AL832=0,0,'Дані з ДІСО'!AW832/SUM('Дані з ДІСО'!AU832,'Дані з ДІСО'!AW832))</f>
        <v>0</v>
      </c>
      <c r="AO832" s="29">
        <f>(1+0.25*AN832)*AM832*Параметри!$K$51</f>
        <v>0</v>
      </c>
      <c r="AP832" s="40">
        <f>ROUNDUP(('Дані з ДІСО'!AE832+'Дані не з ДІСО'!E832+'Дані не з ДІСО'!G832)/Параметри!$K$69,0)</f>
        <v>0</v>
      </c>
      <c r="AQ832" s="40">
        <f t="shared" si="113"/>
        <v>0</v>
      </c>
      <c r="AR832" s="40">
        <f>IF(AP832=0,0,('Дані з ДІСО'!AH832+'Дані не з ДІСО'!G832)/('Дані з ДІСО'!AE832+'Дані не з ДІСО'!E832+'Дані не з ДІСО'!G832))</f>
        <v>0</v>
      </c>
      <c r="AS832" s="29">
        <f>AQ832*(1+0.25*AR832)*Параметри!$K$51</f>
        <v>0</v>
      </c>
      <c r="AT832" s="40">
        <f>ROUNDUP('Дані з ДІСО'!AF832/Параметри!$K$70,0)</f>
        <v>0</v>
      </c>
      <c r="AU832" s="40">
        <f t="shared" si="114"/>
        <v>0</v>
      </c>
      <c r="AV832" s="40">
        <f>IF(AT832=0,0,'Дані з ДІСО'!AI832/'Дані з ДІСО'!AF832)</f>
        <v>0</v>
      </c>
      <c r="AW832" s="29">
        <f>AU832*(1+0.25*AV832)*Параметри!$K$51</f>
        <v>0</v>
      </c>
      <c r="AX832" s="40">
        <f>ROUNDUP('Дані з ДІСО'!AR832/Параметри!$K$29,0)</f>
        <v>0</v>
      </c>
      <c r="AY832" s="40">
        <f>ROUNDUP('Дані з ДІСО'!AS832/Параметри!$K$29,0)</f>
        <v>0</v>
      </c>
      <c r="AZ832" s="40">
        <f>ROUNDUP('Дані з ДІСО'!AT832/Параметри!$K$29,0)</f>
        <v>0</v>
      </c>
      <c r="BA832" s="64">
        <f>(AX832*Параметри!$K$32+AY832*Параметри!$L$32+AZ832*Параметри!$M$32)/18</f>
        <v>0</v>
      </c>
      <c r="BB832" s="29">
        <f>(BA832*Параметри!$K$51+SUM('Дані з ДІСО'!AR832:AT832)*Параметри!$K$48*Параметри!$K$20/1000)*Параметри!$K$74</f>
        <v>0</v>
      </c>
      <c r="BC832" s="40">
        <f>ROUNDUP(('Дані не з ДІСО'!I832+'Дані не з ДІСО'!K832)/Параметри!$K$26,0)</f>
        <v>0</v>
      </c>
      <c r="BD832" s="29">
        <f>BC832*Параметри!$M$36/18</f>
        <v>0</v>
      </c>
      <c r="BE832" s="40">
        <f>IF(BC832=0,0,'Дані не з ДІСО'!K832/('Дані не з ДІСО'!I832+'Дані не з ДІСО'!K832))</f>
        <v>0</v>
      </c>
      <c r="BF832" s="29">
        <f>(1+0.25*BE832)*BD832*Параметри!$K$51</f>
        <v>0</v>
      </c>
      <c r="BG832" s="40">
        <f>ROUNDUP('Дані не з ДІСО'!M832/Параметри!$K$27,0)</f>
        <v>0</v>
      </c>
      <c r="BH832" s="40">
        <f>BG832*Параметри!$M$37/18</f>
        <v>0</v>
      </c>
      <c r="BI832" s="29">
        <f>BH832*Параметри!$K$51</f>
        <v>0</v>
      </c>
      <c r="BJ832" s="29">
        <f>'Дані не з ДІСО'!N832*Параметри!$K$76</f>
        <v>0</v>
      </c>
      <c r="BK832" s="40">
        <f>ROUNDUP('Дані з ДІСО'!V832/Параметри!$K$25,0)</f>
        <v>0</v>
      </c>
      <c r="BL832" s="40">
        <f>ROUNDUP('Дані з ДІСО'!W832/Параметри!$K$25,0)</f>
        <v>0</v>
      </c>
      <c r="BM832" s="40">
        <f>ROUNDUP('Дані з ДІСО'!X832/Параметри!$K$25,0)</f>
        <v>0</v>
      </c>
      <c r="BN832" s="40">
        <f>(BK832*Параметри!$K$34+BL832*Параметри!$L$34+BM832*Параметри!$M$34)/18</f>
        <v>0</v>
      </c>
      <c r="BO832" s="40">
        <f>IF(K832=0,0,'Дані з ДІСО'!AC832/K832)</f>
        <v>0</v>
      </c>
      <c r="BP832" s="29">
        <f>(1+0.25*BO832)*BN832*Параметри!$K$51</f>
        <v>0</v>
      </c>
      <c r="BQ832" s="29">
        <f>BP832*'Коефіцієнти АТО'!U832</f>
        <v>0</v>
      </c>
      <c r="BR832" s="29">
        <f>K832*(1+0.25*BO832)*Параметри!$K$66*Параметри!$K$20/1000</f>
        <v>0</v>
      </c>
      <c r="BS832" s="29">
        <f>(1+0.25*BO832)*K832*'Коефіцієнти АТО'!S832*Параметри!$K$20/1000</f>
        <v>0</v>
      </c>
      <c r="BT832" s="29">
        <f t="shared" si="115"/>
        <v>0</v>
      </c>
      <c r="BU832" s="40">
        <f>ROUNDUP('Дані з ДІСО'!AG832/Параметри!$K$71,0)</f>
        <v>0</v>
      </c>
      <c r="BV832" s="40">
        <f t="shared" si="116"/>
        <v>0</v>
      </c>
      <c r="BW832" s="40">
        <f>IF('Дані з ДІСО'!AG832=0,0,'Дані з ДІСО'!AJ832/'Дані з ДІСО'!AG832)</f>
        <v>0</v>
      </c>
      <c r="BX832" s="29">
        <f>BV832*(1+0.25*BW832)*Параметри!$K$51</f>
        <v>0</v>
      </c>
      <c r="BY832" s="29">
        <f>ROUND(IF(Параметри!$K$77="No",CC832,CC832*Параметри!$K$78)+AG832,1)</f>
        <v>94901.9</v>
      </c>
      <c r="BZ832" s="29">
        <f>ROUND(IF(Параметри!$K$77="No",BF832,BF832*Параметри!$K$78),1)</f>
        <v>0</v>
      </c>
      <c r="CA832" s="29">
        <f>ROUND(IF(Параметри!$K$77="No",BI832,BI832*Параметри!$K$78),1)</f>
        <v>0</v>
      </c>
      <c r="CB832" s="29">
        <f>ROUND(IF(Параметри!$K$77="No",BJ832,BJ832*Параметри!$K$78),1)</f>
        <v>0</v>
      </c>
      <c r="CC832" s="29">
        <f t="shared" si="110"/>
        <v>105446.57619190532</v>
      </c>
    </row>
    <row r="833" spans="1:81">
      <c r="A833" s="9">
        <v>832</v>
      </c>
      <c r="B833" s="9" t="s">
        <v>3145</v>
      </c>
      <c r="C833" s="9" t="s">
        <v>3146</v>
      </c>
      <c r="D833" s="9" t="s">
        <v>3887</v>
      </c>
      <c r="E833" s="9" t="s">
        <v>21</v>
      </c>
      <c r="F833" s="9" t="s">
        <v>3924</v>
      </c>
      <c r="G833" s="9" t="s">
        <v>1740</v>
      </c>
      <c r="H833" s="29">
        <f>SUM('Дані з ДІСО'!J833:L833)</f>
        <v>2280</v>
      </c>
      <c r="I833" s="29">
        <f>SUM('Дані з ДІСО'!G833:I833)</f>
        <v>105</v>
      </c>
      <c r="J833" s="29">
        <f>SUM('Дані з ДІСО'!P833:R833)</f>
        <v>0</v>
      </c>
      <c r="K833" s="29">
        <f>SUM('Дані з ДІСО'!V833:X833)</f>
        <v>0</v>
      </c>
      <c r="L833" s="40">
        <f>ROUNDUP('Дані з ДІСО'!J833/'Коефіцієнти АТО'!$R833,0)</f>
        <v>42</v>
      </c>
      <c r="M833" s="40">
        <f>ROUNDUP('Дані з ДІСО'!K833/'Коефіцієнти АТО'!$R833,0)</f>
        <v>65</v>
      </c>
      <c r="N833" s="40">
        <f>ROUNDUP('Дані з ДІСО'!L833/'Коефіцієнти АТО'!$R833,0)</f>
        <v>21</v>
      </c>
      <c r="O833" s="59">
        <f>(L833*Параметри!$K$32+M833*Параметри!$L$32+N833*Параметри!$M$32)/18</f>
        <v>213.16666666666666</v>
      </c>
      <c r="P833" s="41">
        <f>IF(H833=0,"",'Дані з ДІСО'!Y833/H833)</f>
        <v>0</v>
      </c>
      <c r="Q833" s="29">
        <f>IF(H833=0,"",(1+0.25*P833)*O833*Параметри!$K$51)</f>
        <v>43660.841631190662</v>
      </c>
      <c r="R833" s="29">
        <f>IF(H833=0,"",Q833*'Коефіцієнти АТО'!T833)</f>
        <v>742.23430773024131</v>
      </c>
      <c r="S833" s="29">
        <f>IF(H833=0,"",H833*(1+0.25*P833)*Параметри!$K$66*Параметри!$K$20/1000)</f>
        <v>0</v>
      </c>
      <c r="T833" s="29">
        <f>IF(H833=0,"",H833*(1+0.25*P833)*'Коефіцієнти АТО'!$S833*Параметри!$K$20/1000)</f>
        <v>9330.3674756324235</v>
      </c>
      <c r="U833" s="29">
        <f t="shared" si="111"/>
        <v>53733.443414553331</v>
      </c>
      <c r="V833" s="29">
        <f t="shared" si="112"/>
        <v>53733.443414553331</v>
      </c>
      <c r="W833" s="40">
        <f>ROUNDUP('Дані з ДІСО'!P833/Параметри!$K$24,0)</f>
        <v>0</v>
      </c>
      <c r="X833" s="40">
        <f>ROUNDUP('Дані з ДІСО'!Q833/Параметри!$K$24,0)</f>
        <v>0</v>
      </c>
      <c r="Y833" s="40">
        <f>ROUNDUP('Дані з ДІСО'!R833/Параметри!$K$24,0)</f>
        <v>0</v>
      </c>
      <c r="Z833" s="59">
        <f>(W833*Параметри!$K$33+X833*Параметри!$L$33+Y833*Параметри!$M$33)/18</f>
        <v>0</v>
      </c>
      <c r="AA833" s="41">
        <f>IF(J833=0,0,'Дані з ДІСО'!AA833/J833)</f>
        <v>0</v>
      </c>
      <c r="AB833" s="29">
        <f>(1+0.25*AA833)*Z833*Параметри!$K$51</f>
        <v>0</v>
      </c>
      <c r="AC833" s="29">
        <f>AB833*'Коефіцієнти АТО'!U833</f>
        <v>0</v>
      </c>
      <c r="AD833" s="29">
        <f>J833*(1+0.25*AA833)*Параметри!$K$66*Параметри!$K$20/1000</f>
        <v>0</v>
      </c>
      <c r="AE833" s="29">
        <f>(1+0.25*AA833)*J833*'Коефіцієнти АТО'!S833*Параметри!$K$20/1000</f>
        <v>0</v>
      </c>
      <c r="AF833" s="29">
        <f t="shared" si="108"/>
        <v>0</v>
      </c>
      <c r="AG833" s="29">
        <v>0</v>
      </c>
      <c r="AH833" s="40">
        <v>14</v>
      </c>
      <c r="AI833" s="40">
        <v>0</v>
      </c>
      <c r="AJ833" s="40">
        <f t="shared" si="109"/>
        <v>0</v>
      </c>
      <c r="AK833" s="29">
        <f>(AH833+AI833)*(1+0.25*AJ833)*Параметри!$K$53</f>
        <v>2512.0098597440006</v>
      </c>
      <c r="AL833" s="29">
        <f>ROUNDUP(('Дані з ДІСО'!AU833+'Дані з ДІСО'!AW833)/Параметри!$K$28,0)</f>
        <v>0</v>
      </c>
      <c r="AM833" s="64">
        <f>AL833*Параметри!$M$35/18</f>
        <v>0</v>
      </c>
      <c r="AN833" s="29">
        <f>IF(AL833=0,0,'Дані з ДІСО'!AW833/SUM('Дані з ДІСО'!AU833,'Дані з ДІСО'!AW833))</f>
        <v>0</v>
      </c>
      <c r="AO833" s="29">
        <f>(1+0.25*AN833)*AM833*Параметри!$K$51</f>
        <v>0</v>
      </c>
      <c r="AP833" s="40">
        <f>ROUNDUP(('Дані з ДІСО'!AE833+'Дані не з ДІСО'!E833+'Дані не з ДІСО'!G833)/Параметри!$K$69,0)</f>
        <v>0</v>
      </c>
      <c r="AQ833" s="40">
        <f t="shared" si="113"/>
        <v>0</v>
      </c>
      <c r="AR833" s="40">
        <f>IF(AP833=0,0,('Дані з ДІСО'!AH833+'Дані не з ДІСО'!G833)/('Дані з ДІСО'!AE833+'Дані не з ДІСО'!E833+'Дані не з ДІСО'!G833))</f>
        <v>0</v>
      </c>
      <c r="AS833" s="29">
        <f>AQ833*(1+0.25*AR833)*Параметри!$K$51</f>
        <v>0</v>
      </c>
      <c r="AT833" s="40">
        <f>ROUNDUP('Дані з ДІСО'!AF833/Параметри!$K$70,0)</f>
        <v>0</v>
      </c>
      <c r="AU833" s="40">
        <f t="shared" si="114"/>
        <v>0</v>
      </c>
      <c r="AV833" s="40">
        <f>IF(AT833=0,0,'Дані з ДІСО'!AI833/'Дані з ДІСО'!AF833)</f>
        <v>0</v>
      </c>
      <c r="AW833" s="29">
        <f>AU833*(1+0.25*AV833)*Параметри!$K$51</f>
        <v>0</v>
      </c>
      <c r="AX833" s="40">
        <f>ROUNDUP('Дані з ДІСО'!AR833/Параметри!$K$29,0)</f>
        <v>0</v>
      </c>
      <c r="AY833" s="40">
        <f>ROUNDUP('Дані з ДІСО'!AS833/Параметри!$K$29,0)</f>
        <v>0</v>
      </c>
      <c r="AZ833" s="40">
        <f>ROUNDUP('Дані з ДІСО'!AT833/Параметри!$K$29,0)</f>
        <v>0</v>
      </c>
      <c r="BA833" s="64">
        <f>(AX833*Параметри!$K$32+AY833*Параметри!$L$32+AZ833*Параметри!$M$32)/18</f>
        <v>0</v>
      </c>
      <c r="BB833" s="29">
        <f>(BA833*Параметри!$K$51+SUM('Дані з ДІСО'!AR833:AT833)*Параметри!$K$48*Параметри!$K$20/1000)*Параметри!$K$74</f>
        <v>0</v>
      </c>
      <c r="BC833" s="40">
        <f>ROUNDUP(('Дані не з ДІСО'!I833+'Дані не з ДІСО'!K833)/Параметри!$K$26,0)</f>
        <v>0</v>
      </c>
      <c r="BD833" s="29">
        <f>BC833*Параметри!$M$36/18</f>
        <v>0</v>
      </c>
      <c r="BE833" s="40">
        <f>IF(BC833=0,0,'Дані не з ДІСО'!K833/('Дані не з ДІСО'!I833+'Дані не з ДІСО'!K833))</f>
        <v>0</v>
      </c>
      <c r="BF833" s="29">
        <f>(1+0.25*BE833)*BD833*Параметри!$K$51</f>
        <v>0</v>
      </c>
      <c r="BG833" s="40">
        <f>ROUNDUP('Дані не з ДІСО'!M833/Параметри!$K$27,0)</f>
        <v>0</v>
      </c>
      <c r="BH833" s="40">
        <f>BG833*Параметри!$M$37/18</f>
        <v>0</v>
      </c>
      <c r="BI833" s="29">
        <f>BH833*Параметри!$K$51</f>
        <v>0</v>
      </c>
      <c r="BJ833" s="29">
        <f>'Дані не з ДІСО'!N833*Параметри!$K$76</f>
        <v>0</v>
      </c>
      <c r="BK833" s="40">
        <f>ROUNDUP('Дані з ДІСО'!V833/Параметри!$K$25,0)</f>
        <v>0</v>
      </c>
      <c r="BL833" s="40">
        <f>ROUNDUP('Дані з ДІСО'!W833/Параметри!$K$25,0)</f>
        <v>0</v>
      </c>
      <c r="BM833" s="40">
        <f>ROUNDUP('Дані з ДІСО'!X833/Параметри!$K$25,0)</f>
        <v>0</v>
      </c>
      <c r="BN833" s="40">
        <f>(BK833*Параметри!$K$34+BL833*Параметри!$L$34+BM833*Параметри!$M$34)/18</f>
        <v>0</v>
      </c>
      <c r="BO833" s="40">
        <f>IF(K833=0,0,'Дані з ДІСО'!AC833/K833)</f>
        <v>0</v>
      </c>
      <c r="BP833" s="29">
        <f>(1+0.25*BO833)*BN833*Параметри!$K$51</f>
        <v>0</v>
      </c>
      <c r="BQ833" s="29">
        <f>BP833*'Коефіцієнти АТО'!U833</f>
        <v>0</v>
      </c>
      <c r="BR833" s="29">
        <f>K833*(1+0.25*BO833)*Параметри!$K$66*Параметри!$K$20/1000</f>
        <v>0</v>
      </c>
      <c r="BS833" s="29">
        <f>(1+0.25*BO833)*K833*'Коефіцієнти АТО'!S833*Параметри!$K$20/1000</f>
        <v>0</v>
      </c>
      <c r="BT833" s="29">
        <f t="shared" si="115"/>
        <v>0</v>
      </c>
      <c r="BU833" s="40">
        <f>ROUNDUP('Дані з ДІСО'!AG833/Параметри!$K$71,0)</f>
        <v>0</v>
      </c>
      <c r="BV833" s="40">
        <f t="shared" si="116"/>
        <v>0</v>
      </c>
      <c r="BW833" s="40">
        <f>IF('Дані з ДІСО'!AG833=0,0,'Дані з ДІСО'!AJ833/'Дані з ДІСО'!AG833)</f>
        <v>0</v>
      </c>
      <c r="BX833" s="29">
        <f>BV833*(1+0.25*BW833)*Параметри!$K$51</f>
        <v>0</v>
      </c>
      <c r="BY833" s="29">
        <f>ROUND(IF(Параметри!$K$77="No",CC833,CC833*Параметри!$K$78)+AG833,1)</f>
        <v>50620.9</v>
      </c>
      <c r="BZ833" s="29">
        <f>ROUND(IF(Параметри!$K$77="No",BF833,BF833*Параметри!$K$78),1)</f>
        <v>0</v>
      </c>
      <c r="CA833" s="29">
        <f>ROUND(IF(Параметри!$K$77="No",BI833,BI833*Параметри!$K$78),1)</f>
        <v>0</v>
      </c>
      <c r="CB833" s="29">
        <f>ROUND(IF(Параметри!$K$77="No",BJ833,BJ833*Параметри!$K$78),1)</f>
        <v>0</v>
      </c>
      <c r="CC833" s="29">
        <f t="shared" si="110"/>
        <v>56245.453274297332</v>
      </c>
    </row>
    <row r="834" spans="1:81">
      <c r="A834" s="9">
        <v>833</v>
      </c>
      <c r="B834" s="9" t="s">
        <v>3151</v>
      </c>
      <c r="C834" s="9" t="s">
        <v>3151</v>
      </c>
      <c r="D834" s="9" t="s">
        <v>3887</v>
      </c>
      <c r="E834" s="9" t="s">
        <v>29</v>
      </c>
      <c r="F834" s="9" t="s">
        <v>3925</v>
      </c>
      <c r="G834" s="9" t="s">
        <v>1742</v>
      </c>
      <c r="H834" s="29">
        <f>SUM('Дані з ДІСО'!J834:L834)</f>
        <v>1707</v>
      </c>
      <c r="I834" s="29">
        <f>SUM('Дані з ДІСО'!G834:I834)</f>
        <v>140</v>
      </c>
      <c r="J834" s="29">
        <f>SUM('Дані з ДІСО'!P834:R834)</f>
        <v>0</v>
      </c>
      <c r="K834" s="29">
        <f>SUM('Дані з ДІСО'!V834:X834)</f>
        <v>0</v>
      </c>
      <c r="L834" s="40">
        <f>ROUNDUP('Дані з ДІСО'!J834/'Коефіцієнти АТО'!$R834,0)</f>
        <v>51</v>
      </c>
      <c r="M834" s="40">
        <f>ROUNDUP('Дані з ДІСО'!K834/'Коефіцієнти АТО'!$R834,0)</f>
        <v>72</v>
      </c>
      <c r="N834" s="40">
        <f>ROUNDUP('Дані з ДІСО'!L834/'Коефіцієнти АТО'!$R834,0)</f>
        <v>15</v>
      </c>
      <c r="O834" s="59">
        <f>(L834*Параметри!$K$32+M834*Параметри!$L$32+N834*Параметри!$M$32)/18</f>
        <v>225.55</v>
      </c>
      <c r="P834" s="41">
        <f>IF(H834=0,"",'Дані з ДІСО'!Y834/H834)</f>
        <v>0</v>
      </c>
      <c r="Q834" s="29">
        <f>IF(H834=0,"",(1+0.25*P834)*O834*Параметри!$K$51)</f>
        <v>46197.198576614799</v>
      </c>
      <c r="R834" s="29">
        <f>IF(H834=0,"",Q834*'Коефіцієнти АТО'!T834)</f>
        <v>785.35237580245166</v>
      </c>
      <c r="S834" s="29">
        <f>IF(H834=0,"",H834*(1+0.25*P834)*Параметри!$K$66*Параметри!$K$20/1000)</f>
        <v>0</v>
      </c>
      <c r="T834" s="29">
        <f>IF(H834=0,"",H834*(1+0.25*P834)*'Коефіцієнти АТО'!$S834*Параметри!$K$20/1000)</f>
        <v>8610.0334137896898</v>
      </c>
      <c r="U834" s="29">
        <f t="shared" si="111"/>
        <v>55592.584366206938</v>
      </c>
      <c r="V834" s="29">
        <f t="shared" si="112"/>
        <v>55592.584366206938</v>
      </c>
      <c r="W834" s="40">
        <f>ROUNDUP('Дані з ДІСО'!P834/Параметри!$K$24,0)</f>
        <v>0</v>
      </c>
      <c r="X834" s="40">
        <f>ROUNDUP('Дані з ДІСО'!Q834/Параметри!$K$24,0)</f>
        <v>0</v>
      </c>
      <c r="Y834" s="40">
        <f>ROUNDUP('Дані з ДІСО'!R834/Параметри!$K$24,0)</f>
        <v>0</v>
      </c>
      <c r="Z834" s="59">
        <f>(W834*Параметри!$K$33+X834*Параметри!$L$33+Y834*Параметри!$M$33)/18</f>
        <v>0</v>
      </c>
      <c r="AA834" s="41">
        <f>IF(J834=0,0,'Дані з ДІСО'!AA834/J834)</f>
        <v>0</v>
      </c>
      <c r="AB834" s="29">
        <f>(1+0.25*AA834)*Z834*Параметри!$K$51</f>
        <v>0</v>
      </c>
      <c r="AC834" s="29">
        <f>AB834*'Коефіцієнти АТО'!U834</f>
        <v>0</v>
      </c>
      <c r="AD834" s="29">
        <f>J834*(1+0.25*AA834)*Параметри!$K$66*Параметри!$K$20/1000</f>
        <v>0</v>
      </c>
      <c r="AE834" s="29">
        <f>(1+0.25*AA834)*J834*'Коефіцієнти АТО'!S834*Параметри!$K$20/1000</f>
        <v>0</v>
      </c>
      <c r="AF834" s="29">
        <f t="shared" ref="AF834:AF897" si="117">SUM(AB834:AE834)</f>
        <v>0</v>
      </c>
      <c r="AG834" s="29">
        <v>0</v>
      </c>
      <c r="AH834" s="40">
        <v>10</v>
      </c>
      <c r="AI834" s="40">
        <v>0</v>
      </c>
      <c r="AJ834" s="40">
        <f t="shared" ref="AJ834:AJ897" si="118">IF(AH834+AI834=0,0,AI834/(AH834+AI834))</f>
        <v>0</v>
      </c>
      <c r="AK834" s="29">
        <f>(AH834+AI834)*(1+0.25*AJ834)*Параметри!$K$53</f>
        <v>1794.2927569600006</v>
      </c>
      <c r="AL834" s="29">
        <f>ROUNDUP(('Дані з ДІСО'!AU834+'Дані з ДІСО'!AW834)/Параметри!$K$28,0)</f>
        <v>2</v>
      </c>
      <c r="AM834" s="64">
        <f>AL834*Параметри!$M$35/18</f>
        <v>2.5555555555555554</v>
      </c>
      <c r="AN834" s="29">
        <f>IF(AL834=0,0,'Дані з ДІСО'!AW834/SUM('Дані з ДІСО'!AU834,'Дані з ДІСО'!AW834))</f>
        <v>0</v>
      </c>
      <c r="AO834" s="29">
        <f>(1+0.25*AN834)*AM834*Параметри!$K$51</f>
        <v>523.4294279475555</v>
      </c>
      <c r="AP834" s="40">
        <f>ROUNDUP(('Дані з ДІСО'!AE834+'Дані не з ДІСО'!E834+'Дані не з ДІСО'!G834)/Параметри!$K$69,0)</f>
        <v>0</v>
      </c>
      <c r="AQ834" s="40">
        <f t="shared" si="113"/>
        <v>0</v>
      </c>
      <c r="AR834" s="40">
        <f>IF(AP834=0,0,('Дані з ДІСО'!AH834+'Дані не з ДІСО'!G834)/('Дані з ДІСО'!AE834+'Дані не з ДІСО'!E834+'Дані не з ДІСО'!G834))</f>
        <v>0</v>
      </c>
      <c r="AS834" s="29">
        <f>AQ834*(1+0.25*AR834)*Параметри!$K$51</f>
        <v>0</v>
      </c>
      <c r="AT834" s="40">
        <f>ROUNDUP('Дані з ДІСО'!AF834/Параметри!$K$70,0)</f>
        <v>0</v>
      </c>
      <c r="AU834" s="40">
        <f t="shared" si="114"/>
        <v>0</v>
      </c>
      <c r="AV834" s="40">
        <f>IF(AT834=0,0,'Дані з ДІСО'!AI834/'Дані з ДІСО'!AF834)</f>
        <v>0</v>
      </c>
      <c r="AW834" s="29">
        <f>AU834*(1+0.25*AV834)*Параметри!$K$51</f>
        <v>0</v>
      </c>
      <c r="AX834" s="40">
        <f>ROUNDUP('Дані з ДІСО'!AR834/Параметри!$K$29,0)</f>
        <v>0</v>
      </c>
      <c r="AY834" s="40">
        <f>ROUNDUP('Дані з ДІСО'!AS834/Параметри!$K$29,0)</f>
        <v>0</v>
      </c>
      <c r="AZ834" s="40">
        <f>ROUNDUP('Дані з ДІСО'!AT834/Параметри!$K$29,0)</f>
        <v>0</v>
      </c>
      <c r="BA834" s="64">
        <f>(AX834*Параметри!$K$32+AY834*Параметри!$L$32+AZ834*Параметри!$M$32)/18</f>
        <v>0</v>
      </c>
      <c r="BB834" s="29">
        <f>(BA834*Параметри!$K$51+SUM('Дані з ДІСО'!AR834:AT834)*Параметри!$K$48*Параметри!$K$20/1000)*Параметри!$K$74</f>
        <v>0</v>
      </c>
      <c r="BC834" s="40">
        <f>ROUNDUP(('Дані не з ДІСО'!I834+'Дані не з ДІСО'!K834)/Параметри!$K$26,0)</f>
        <v>0</v>
      </c>
      <c r="BD834" s="29">
        <f>BC834*Параметри!$M$36/18</f>
        <v>0</v>
      </c>
      <c r="BE834" s="40">
        <f>IF(BC834=0,0,'Дані не з ДІСО'!K834/('Дані не з ДІСО'!I834+'Дані не з ДІСО'!K834))</f>
        <v>0</v>
      </c>
      <c r="BF834" s="29">
        <f>(1+0.25*BE834)*BD834*Параметри!$K$51</f>
        <v>0</v>
      </c>
      <c r="BG834" s="40">
        <f>ROUNDUP('Дані не з ДІСО'!M834/Параметри!$K$27,0)</f>
        <v>0</v>
      </c>
      <c r="BH834" s="40">
        <f>BG834*Параметри!$M$37/18</f>
        <v>0</v>
      </c>
      <c r="BI834" s="29">
        <f>BH834*Параметри!$K$51</f>
        <v>0</v>
      </c>
      <c r="BJ834" s="29">
        <f>'Дані не з ДІСО'!N834*Параметри!$K$76</f>
        <v>0</v>
      </c>
      <c r="BK834" s="40">
        <f>ROUNDUP('Дані з ДІСО'!V834/Параметри!$K$25,0)</f>
        <v>0</v>
      </c>
      <c r="BL834" s="40">
        <f>ROUNDUP('Дані з ДІСО'!W834/Параметри!$K$25,0)</f>
        <v>0</v>
      </c>
      <c r="BM834" s="40">
        <f>ROUNDUP('Дані з ДІСО'!X834/Параметри!$K$25,0)</f>
        <v>0</v>
      </c>
      <c r="BN834" s="40">
        <f>(BK834*Параметри!$K$34+BL834*Параметри!$L$34+BM834*Параметри!$M$34)/18</f>
        <v>0</v>
      </c>
      <c r="BO834" s="40">
        <f>IF(K834=0,0,'Дані з ДІСО'!AC834/K834)</f>
        <v>0</v>
      </c>
      <c r="BP834" s="29">
        <f>(1+0.25*BO834)*BN834*Параметри!$K$51</f>
        <v>0</v>
      </c>
      <c r="BQ834" s="29">
        <f>BP834*'Коефіцієнти АТО'!U834</f>
        <v>0</v>
      </c>
      <c r="BR834" s="29">
        <f>K834*(1+0.25*BO834)*Параметри!$K$66*Параметри!$K$20/1000</f>
        <v>0</v>
      </c>
      <c r="BS834" s="29">
        <f>(1+0.25*BO834)*K834*'Коефіцієнти АТО'!S834*Параметри!$K$20/1000</f>
        <v>0</v>
      </c>
      <c r="BT834" s="29">
        <f t="shared" si="115"/>
        <v>0</v>
      </c>
      <c r="BU834" s="40">
        <f>ROUNDUP('Дані з ДІСО'!AG834/Параметри!$K$71,0)</f>
        <v>0</v>
      </c>
      <c r="BV834" s="40">
        <f t="shared" si="116"/>
        <v>0</v>
      </c>
      <c r="BW834" s="40">
        <f>IF('Дані з ДІСО'!AG834=0,0,'Дані з ДІСО'!AJ834/'Дані з ДІСО'!AG834)</f>
        <v>0</v>
      </c>
      <c r="BX834" s="29">
        <f>BV834*(1+0.25*BW834)*Параметри!$K$51</f>
        <v>0</v>
      </c>
      <c r="BY834" s="29">
        <f>ROUND(IF(Параметри!$K$77="No",CC834,CC834*Параметри!$K$78)+AG834,1)</f>
        <v>52119.3</v>
      </c>
      <c r="BZ834" s="29">
        <f>ROUND(IF(Параметри!$K$77="No",BF834,BF834*Параметри!$K$78),1)</f>
        <v>0</v>
      </c>
      <c r="CA834" s="29">
        <f>ROUND(IF(Параметри!$K$77="No",BI834,BI834*Параметри!$K$78),1)</f>
        <v>0</v>
      </c>
      <c r="CB834" s="29">
        <f>ROUND(IF(Параметри!$K$77="No",BJ834,BJ834*Параметри!$K$78),1)</f>
        <v>0</v>
      </c>
      <c r="CC834" s="29">
        <f t="shared" ref="CC834:CC897" si="119">U834+AF834+AK834+AO834+AS834+AW834+BB834+BT834+BX834</f>
        <v>57910.306551114496</v>
      </c>
    </row>
    <row r="835" spans="1:81">
      <c r="A835" s="9">
        <v>834</v>
      </c>
      <c r="B835" s="9" t="s">
        <v>3148</v>
      </c>
      <c r="C835" s="9" t="s">
        <v>3148</v>
      </c>
      <c r="D835" s="9" t="s">
        <v>3887</v>
      </c>
      <c r="E835" s="9" t="s">
        <v>24</v>
      </c>
      <c r="F835" s="9" t="s">
        <v>3564</v>
      </c>
      <c r="G835" s="9" t="s">
        <v>1744</v>
      </c>
      <c r="H835" s="29">
        <f>SUM('Дані з ДІСО'!J835:L835)</f>
        <v>978</v>
      </c>
      <c r="I835" s="29">
        <f>SUM('Дані з ДІСО'!G835:I835)</f>
        <v>53</v>
      </c>
      <c r="J835" s="29">
        <f>SUM('Дані з ДІСО'!P835:R835)</f>
        <v>0</v>
      </c>
      <c r="K835" s="29">
        <f>SUM('Дані з ДІСО'!V835:X835)</f>
        <v>0</v>
      </c>
      <c r="L835" s="40">
        <f>ROUNDUP('Дані з ДІСО'!J835/'Коефіцієнти АТО'!$R835,0)</f>
        <v>23</v>
      </c>
      <c r="M835" s="40">
        <f>ROUNDUP('Дані з ДІСО'!K835/'Коефіцієнти АТО'!$R835,0)</f>
        <v>33</v>
      </c>
      <c r="N835" s="40">
        <f>ROUNDUP('Дані з ДІСО'!L835/'Коефіцієнти АТО'!$R835,0)</f>
        <v>11</v>
      </c>
      <c r="O835" s="59">
        <f>(L835*Параметри!$K$32+M835*Параметри!$L$32+N835*Параметри!$M$32)/18</f>
        <v>111.03333333333335</v>
      </c>
      <c r="P835" s="41">
        <f>IF(H835=0,"",'Дані з ДІСО'!Y835/H835)</f>
        <v>0</v>
      </c>
      <c r="Q835" s="29">
        <f>IF(H835=0,"",(1+0.25*P835)*O835*Параметри!$K$51)</f>
        <v>22741.870754260537</v>
      </c>
      <c r="R835" s="29">
        <f>IF(H835=0,"",Q835*'Коефіцієнти АТО'!T835)</f>
        <v>386.61180282242918</v>
      </c>
      <c r="S835" s="29">
        <f>IF(H835=0,"",H835*(1+0.25*P835)*Параметри!$K$66*Параметри!$K$20/1000)</f>
        <v>0</v>
      </c>
      <c r="T835" s="29">
        <f>IF(H835=0,"",H835*(1+0.25*P835)*'Коефіцієнти АТО'!$S835*Параметри!$K$20/1000)</f>
        <v>4932.9892669515621</v>
      </c>
      <c r="U835" s="29">
        <f t="shared" ref="U835:U898" si="120">IF(H835=0,0,SUM(Q835:T835))</f>
        <v>28061.471824034528</v>
      </c>
      <c r="V835" s="29">
        <f t="shared" ref="V835:V898" si="121">U835</f>
        <v>28061.471824034528</v>
      </c>
      <c r="W835" s="40">
        <f>ROUNDUP('Дані з ДІСО'!P835/Параметри!$K$24,0)</f>
        <v>0</v>
      </c>
      <c r="X835" s="40">
        <f>ROUNDUP('Дані з ДІСО'!Q835/Параметри!$K$24,0)</f>
        <v>0</v>
      </c>
      <c r="Y835" s="40">
        <f>ROUNDUP('Дані з ДІСО'!R835/Параметри!$K$24,0)</f>
        <v>0</v>
      </c>
      <c r="Z835" s="59">
        <f>(W835*Параметри!$K$33+X835*Параметри!$L$33+Y835*Параметри!$M$33)/18</f>
        <v>0</v>
      </c>
      <c r="AA835" s="41">
        <f>IF(J835=0,0,'Дані з ДІСО'!AA835/J835)</f>
        <v>0</v>
      </c>
      <c r="AB835" s="29">
        <f>(1+0.25*AA835)*Z835*Параметри!$K$51</f>
        <v>0</v>
      </c>
      <c r="AC835" s="29">
        <f>AB835*'Коефіцієнти АТО'!U835</f>
        <v>0</v>
      </c>
      <c r="AD835" s="29">
        <f>J835*(1+0.25*AA835)*Параметри!$K$66*Параметри!$K$20/1000</f>
        <v>0</v>
      </c>
      <c r="AE835" s="29">
        <f>(1+0.25*AA835)*J835*'Коефіцієнти АТО'!S835*Параметри!$K$20/1000</f>
        <v>0</v>
      </c>
      <c r="AF835" s="29">
        <f t="shared" si="117"/>
        <v>0</v>
      </c>
      <c r="AG835" s="29">
        <v>0</v>
      </c>
      <c r="AH835" s="40">
        <v>8</v>
      </c>
      <c r="AI835" s="40">
        <v>0</v>
      </c>
      <c r="AJ835" s="40">
        <f t="shared" si="118"/>
        <v>0</v>
      </c>
      <c r="AK835" s="29">
        <f>(AH835+AI835)*(1+0.25*AJ835)*Параметри!$K$53</f>
        <v>1435.4342055680004</v>
      </c>
      <c r="AL835" s="29">
        <f>ROUNDUP(('Дані з ДІСО'!AU835+'Дані з ДІСО'!AW835)/Параметри!$K$28,0)</f>
        <v>0</v>
      </c>
      <c r="AM835" s="64">
        <f>AL835*Параметри!$M$35/18</f>
        <v>0</v>
      </c>
      <c r="AN835" s="29">
        <f>IF(AL835=0,0,'Дані з ДІСО'!AW835/SUM('Дані з ДІСО'!AU835,'Дані з ДІСО'!AW835))</f>
        <v>0</v>
      </c>
      <c r="AO835" s="29">
        <f>(1+0.25*AN835)*AM835*Параметри!$K$51</f>
        <v>0</v>
      </c>
      <c r="AP835" s="40">
        <f>ROUNDUP(('Дані з ДІСО'!AE835+'Дані не з ДІСО'!E835+'Дані не з ДІСО'!G835)/Параметри!$K$69,0)</f>
        <v>0</v>
      </c>
      <c r="AQ835" s="40">
        <f t="shared" ref="AQ835:AQ898" si="122">AP835*2</f>
        <v>0</v>
      </c>
      <c r="AR835" s="40">
        <f>IF(AP835=0,0,('Дані з ДІСО'!AH835+'Дані не з ДІСО'!G835)/('Дані з ДІСО'!AE835+'Дані не з ДІСО'!E835+'Дані не з ДІСО'!G835))</f>
        <v>0</v>
      </c>
      <c r="AS835" s="29">
        <f>AQ835*(1+0.25*AR835)*Параметри!$K$51</f>
        <v>0</v>
      </c>
      <c r="AT835" s="40">
        <f>ROUNDUP('Дані з ДІСО'!AF835/Параметри!$K$70,0)</f>
        <v>0</v>
      </c>
      <c r="AU835" s="40">
        <f t="shared" ref="AU835:AU898" si="123">AT835*2</f>
        <v>0</v>
      </c>
      <c r="AV835" s="40">
        <f>IF(AT835=0,0,'Дані з ДІСО'!AI835/'Дані з ДІСО'!AF835)</f>
        <v>0</v>
      </c>
      <c r="AW835" s="29">
        <f>AU835*(1+0.25*AV835)*Параметри!$K$51</f>
        <v>0</v>
      </c>
      <c r="AX835" s="40">
        <f>ROUNDUP('Дані з ДІСО'!AR835/Параметри!$K$29,0)</f>
        <v>0</v>
      </c>
      <c r="AY835" s="40">
        <f>ROUNDUP('Дані з ДІСО'!AS835/Параметри!$K$29,0)</f>
        <v>0</v>
      </c>
      <c r="AZ835" s="40">
        <f>ROUNDUP('Дані з ДІСО'!AT835/Параметри!$K$29,0)</f>
        <v>0</v>
      </c>
      <c r="BA835" s="64">
        <f>(AX835*Параметри!$K$32+AY835*Параметри!$L$32+AZ835*Параметри!$M$32)/18</f>
        <v>0</v>
      </c>
      <c r="BB835" s="29">
        <f>(BA835*Параметри!$K$51+SUM('Дані з ДІСО'!AR835:AT835)*Параметри!$K$48*Параметри!$K$20/1000)*Параметри!$K$74</f>
        <v>0</v>
      </c>
      <c r="BC835" s="40">
        <f>ROUNDUP(('Дані не з ДІСО'!I835+'Дані не з ДІСО'!K835)/Параметри!$K$26,0)</f>
        <v>0</v>
      </c>
      <c r="BD835" s="29">
        <f>BC835*Параметри!$M$36/18</f>
        <v>0</v>
      </c>
      <c r="BE835" s="40">
        <f>IF(BC835=0,0,'Дані не з ДІСО'!K835/('Дані не з ДІСО'!I835+'Дані не з ДІСО'!K835))</f>
        <v>0</v>
      </c>
      <c r="BF835" s="29">
        <f>(1+0.25*BE835)*BD835*Параметри!$K$51</f>
        <v>0</v>
      </c>
      <c r="BG835" s="40">
        <f>ROUNDUP('Дані не з ДІСО'!M835/Параметри!$K$27,0)</f>
        <v>0</v>
      </c>
      <c r="BH835" s="40">
        <f>BG835*Параметри!$M$37/18</f>
        <v>0</v>
      </c>
      <c r="BI835" s="29">
        <f>BH835*Параметри!$K$51</f>
        <v>0</v>
      </c>
      <c r="BJ835" s="29">
        <f>'Дані не з ДІСО'!N835*Параметри!$K$76</f>
        <v>0</v>
      </c>
      <c r="BK835" s="40">
        <f>ROUNDUP('Дані з ДІСО'!V835/Параметри!$K$25,0)</f>
        <v>0</v>
      </c>
      <c r="BL835" s="40">
        <f>ROUNDUP('Дані з ДІСО'!W835/Параметри!$K$25,0)</f>
        <v>0</v>
      </c>
      <c r="BM835" s="40">
        <f>ROUNDUP('Дані з ДІСО'!X835/Параметри!$K$25,0)</f>
        <v>0</v>
      </c>
      <c r="BN835" s="40">
        <f>(BK835*Параметри!$K$34+BL835*Параметри!$L$34+BM835*Параметри!$M$34)/18</f>
        <v>0</v>
      </c>
      <c r="BO835" s="40">
        <f>IF(K835=0,0,'Дані з ДІСО'!AC835/K835)</f>
        <v>0</v>
      </c>
      <c r="BP835" s="29">
        <f>(1+0.25*BO835)*BN835*Параметри!$K$51</f>
        <v>0</v>
      </c>
      <c r="BQ835" s="29">
        <f>BP835*'Коефіцієнти АТО'!U835</f>
        <v>0</v>
      </c>
      <c r="BR835" s="29">
        <f>K835*(1+0.25*BO835)*Параметри!$K$66*Параметри!$K$20/1000</f>
        <v>0</v>
      </c>
      <c r="BS835" s="29">
        <f>(1+0.25*BO835)*K835*'Коефіцієнти АТО'!S835*Параметри!$K$20/1000</f>
        <v>0</v>
      </c>
      <c r="BT835" s="29">
        <f t="shared" ref="BT835:BT898" si="124">SUM(BP835:BS835)</f>
        <v>0</v>
      </c>
      <c r="BU835" s="40">
        <f>ROUNDUP('Дані з ДІСО'!AG835/Параметри!$K$71,0)</f>
        <v>0</v>
      </c>
      <c r="BV835" s="40">
        <f t="shared" ref="BV835:BV898" si="125">BU835*2</f>
        <v>0</v>
      </c>
      <c r="BW835" s="40">
        <f>IF('Дані з ДІСО'!AG835=0,0,'Дані з ДІСО'!AJ835/'Дані з ДІСО'!AG835)</f>
        <v>0</v>
      </c>
      <c r="BX835" s="29">
        <f>BV835*(1+0.25*BW835)*Параметри!$K$51</f>
        <v>0</v>
      </c>
      <c r="BY835" s="29">
        <f>ROUND(IF(Параметри!$K$77="No",CC835,CC835*Параметри!$K$78)+AG835,1)</f>
        <v>26547.200000000001</v>
      </c>
      <c r="BZ835" s="29">
        <f>ROUND(IF(Параметри!$K$77="No",BF835,BF835*Параметри!$K$78),1)</f>
        <v>0</v>
      </c>
      <c r="CA835" s="29">
        <f>ROUND(IF(Параметри!$K$77="No",BI835,BI835*Параметри!$K$78),1)</f>
        <v>0</v>
      </c>
      <c r="CB835" s="29">
        <f>ROUND(IF(Параметри!$K$77="No",BJ835,BJ835*Параметри!$K$78),1)</f>
        <v>0</v>
      </c>
      <c r="CC835" s="29">
        <f t="shared" si="119"/>
        <v>29496.906029602527</v>
      </c>
    </row>
    <row r="836" spans="1:81">
      <c r="A836" s="9">
        <v>835</v>
      </c>
      <c r="B836" s="9" t="s">
        <v>3148</v>
      </c>
      <c r="C836" s="9" t="s">
        <v>3148</v>
      </c>
      <c r="D836" s="9" t="s">
        <v>3887</v>
      </c>
      <c r="E836" s="9" t="s">
        <v>24</v>
      </c>
      <c r="F836" s="9" t="s">
        <v>3926</v>
      </c>
      <c r="G836" s="9" t="s">
        <v>1746</v>
      </c>
      <c r="H836" s="29">
        <f>SUM('Дані з ДІСО'!J836:L836)</f>
        <v>1962</v>
      </c>
      <c r="I836" s="29">
        <f>SUM('Дані з ДІСО'!G836:I836)</f>
        <v>78</v>
      </c>
      <c r="J836" s="29">
        <f>SUM('Дані з ДІСО'!P836:R836)</f>
        <v>0</v>
      </c>
      <c r="K836" s="29">
        <f>SUM('Дані з ДІСО'!V836:X836)</f>
        <v>0</v>
      </c>
      <c r="L836" s="40">
        <f>ROUNDUP('Дані з ДІСО'!J836/'Коефіцієнти АТО'!$R836,0)</f>
        <v>37</v>
      </c>
      <c r="M836" s="40">
        <f>ROUNDUP('Дані з ДІСО'!K836/'Коефіцієнти АТО'!$R836,0)</f>
        <v>48</v>
      </c>
      <c r="N836" s="40">
        <f>ROUNDUP('Дані з ДІСО'!L836/'Коефіцієнти АТО'!$R836,0)</f>
        <v>9</v>
      </c>
      <c r="O836" s="59">
        <f>(L836*Параметри!$K$32+M836*Параметри!$L$32+N836*Параметри!$M$32)/18</f>
        <v>152.22777777777779</v>
      </c>
      <c r="P836" s="41">
        <f>IF(H836=0,"",'Дані з ДІСО'!Y836/H836)</f>
        <v>0</v>
      </c>
      <c r="Q836" s="29">
        <f>IF(H836=0,"",(1+0.25*P836)*O836*Параметри!$K$51)</f>
        <v>31179.325554762978</v>
      </c>
      <c r="R836" s="29">
        <f>IF(H836=0,"",Q836*'Коефіцієнти АТО'!T836)</f>
        <v>2338.4494166072232</v>
      </c>
      <c r="S836" s="29">
        <f>IF(H836=0,"",H836*(1+0.25*P836)*Параметри!$K$66*Параметри!$K$20/1000)</f>
        <v>0</v>
      </c>
      <c r="T836" s="29">
        <f>IF(H836=0,"",H836*(1+0.25*P836)*'Коефіцієнти АТО'!$S836*Параметри!$K$20/1000)</f>
        <v>9896.2422717371828</v>
      </c>
      <c r="U836" s="29">
        <f t="shared" si="120"/>
        <v>43414.017243107381</v>
      </c>
      <c r="V836" s="29">
        <f t="shared" si="121"/>
        <v>43414.017243107381</v>
      </c>
      <c r="W836" s="40">
        <f>ROUNDUP('Дані з ДІСО'!P836/Параметри!$K$24,0)</f>
        <v>0</v>
      </c>
      <c r="X836" s="40">
        <f>ROUNDUP('Дані з ДІСО'!Q836/Параметри!$K$24,0)</f>
        <v>0</v>
      </c>
      <c r="Y836" s="40">
        <f>ROUNDUP('Дані з ДІСО'!R836/Параметри!$K$24,0)</f>
        <v>0</v>
      </c>
      <c r="Z836" s="59">
        <f>(W836*Параметри!$K$33+X836*Параметри!$L$33+Y836*Параметри!$M$33)/18</f>
        <v>0</v>
      </c>
      <c r="AA836" s="41">
        <f>IF(J836=0,0,'Дані з ДІСО'!AA836/J836)</f>
        <v>0</v>
      </c>
      <c r="AB836" s="29">
        <f>(1+0.25*AA836)*Z836*Параметри!$K$51</f>
        <v>0</v>
      </c>
      <c r="AC836" s="29">
        <f>AB836*'Коефіцієнти АТО'!U836</f>
        <v>0</v>
      </c>
      <c r="AD836" s="29">
        <f>J836*(1+0.25*AA836)*Параметри!$K$66*Параметри!$K$20/1000</f>
        <v>0</v>
      </c>
      <c r="AE836" s="29">
        <f>(1+0.25*AA836)*J836*'Коефіцієнти АТО'!S836*Параметри!$K$20/1000</f>
        <v>0</v>
      </c>
      <c r="AF836" s="29">
        <f t="shared" si="117"/>
        <v>0</v>
      </c>
      <c r="AG836" s="29">
        <v>0</v>
      </c>
      <c r="AH836" s="40">
        <v>6</v>
      </c>
      <c r="AI836" s="40">
        <v>0</v>
      </c>
      <c r="AJ836" s="40">
        <f t="shared" si="118"/>
        <v>0</v>
      </c>
      <c r="AK836" s="29">
        <f>(AH836+AI836)*(1+0.25*AJ836)*Параметри!$K$53</f>
        <v>1076.5756541760002</v>
      </c>
      <c r="AL836" s="29">
        <f>ROUNDUP(('Дані з ДІСО'!AU836+'Дані з ДІСО'!AW836)/Параметри!$K$28,0)</f>
        <v>0</v>
      </c>
      <c r="AM836" s="64">
        <f>AL836*Параметри!$M$35/18</f>
        <v>0</v>
      </c>
      <c r="AN836" s="29">
        <f>IF(AL836=0,0,'Дані з ДІСО'!AW836/SUM('Дані з ДІСО'!AU836,'Дані з ДІСО'!AW836))</f>
        <v>0</v>
      </c>
      <c r="AO836" s="29">
        <f>(1+0.25*AN836)*AM836*Параметри!$K$51</f>
        <v>0</v>
      </c>
      <c r="AP836" s="40">
        <f>ROUNDUP(('Дані з ДІСО'!AE836+'Дані не з ДІСО'!E836+'Дані не з ДІСО'!G836)/Параметри!$K$69,0)</f>
        <v>0</v>
      </c>
      <c r="AQ836" s="40">
        <f t="shared" si="122"/>
        <v>0</v>
      </c>
      <c r="AR836" s="40">
        <f>IF(AP836=0,0,('Дані з ДІСО'!AH836+'Дані не з ДІСО'!G836)/('Дані з ДІСО'!AE836+'Дані не з ДІСО'!E836+'Дані не з ДІСО'!G836))</f>
        <v>0</v>
      </c>
      <c r="AS836" s="29">
        <f>AQ836*(1+0.25*AR836)*Параметри!$K$51</f>
        <v>0</v>
      </c>
      <c r="AT836" s="40">
        <f>ROUNDUP('Дані з ДІСО'!AF836/Параметри!$K$70,0)</f>
        <v>0</v>
      </c>
      <c r="AU836" s="40">
        <f t="shared" si="123"/>
        <v>0</v>
      </c>
      <c r="AV836" s="40">
        <f>IF(AT836=0,0,'Дані з ДІСО'!AI836/'Дані з ДІСО'!AF836)</f>
        <v>0</v>
      </c>
      <c r="AW836" s="29">
        <f>AU836*(1+0.25*AV836)*Параметри!$K$51</f>
        <v>0</v>
      </c>
      <c r="AX836" s="40">
        <f>ROUNDUP('Дані з ДІСО'!AR836/Параметри!$K$29,0)</f>
        <v>0</v>
      </c>
      <c r="AY836" s="40">
        <f>ROUNDUP('Дані з ДІСО'!AS836/Параметри!$K$29,0)</f>
        <v>0</v>
      </c>
      <c r="AZ836" s="40">
        <f>ROUNDUP('Дані з ДІСО'!AT836/Параметри!$K$29,0)</f>
        <v>0</v>
      </c>
      <c r="BA836" s="64">
        <f>(AX836*Параметри!$K$32+AY836*Параметри!$L$32+AZ836*Параметри!$M$32)/18</f>
        <v>0</v>
      </c>
      <c r="BB836" s="29">
        <f>(BA836*Параметри!$K$51+SUM('Дані з ДІСО'!AR836:AT836)*Параметри!$K$48*Параметри!$K$20/1000)*Параметри!$K$74</f>
        <v>0</v>
      </c>
      <c r="BC836" s="40">
        <f>ROUNDUP(('Дані не з ДІСО'!I836+'Дані не з ДІСО'!K836)/Параметри!$K$26,0)</f>
        <v>0</v>
      </c>
      <c r="BD836" s="29">
        <f>BC836*Параметри!$M$36/18</f>
        <v>0</v>
      </c>
      <c r="BE836" s="40">
        <f>IF(BC836=0,0,'Дані не з ДІСО'!K836/('Дані не з ДІСО'!I836+'Дані не з ДІСО'!K836))</f>
        <v>0</v>
      </c>
      <c r="BF836" s="29">
        <f>(1+0.25*BE836)*BD836*Параметри!$K$51</f>
        <v>0</v>
      </c>
      <c r="BG836" s="40">
        <f>ROUNDUP('Дані не з ДІСО'!M836/Параметри!$K$27,0)</f>
        <v>0</v>
      </c>
      <c r="BH836" s="40">
        <f>BG836*Параметри!$M$37/18</f>
        <v>0</v>
      </c>
      <c r="BI836" s="29">
        <f>BH836*Параметри!$K$51</f>
        <v>0</v>
      </c>
      <c r="BJ836" s="29">
        <f>'Дані не з ДІСО'!N836*Параметри!$K$76</f>
        <v>0</v>
      </c>
      <c r="BK836" s="40">
        <f>ROUNDUP('Дані з ДІСО'!V836/Параметри!$K$25,0)</f>
        <v>0</v>
      </c>
      <c r="BL836" s="40">
        <f>ROUNDUP('Дані з ДІСО'!W836/Параметри!$K$25,0)</f>
        <v>0</v>
      </c>
      <c r="BM836" s="40">
        <f>ROUNDUP('Дані з ДІСО'!X836/Параметри!$K$25,0)</f>
        <v>0</v>
      </c>
      <c r="BN836" s="40">
        <f>(BK836*Параметри!$K$34+BL836*Параметри!$L$34+BM836*Параметри!$M$34)/18</f>
        <v>0</v>
      </c>
      <c r="BO836" s="40">
        <f>IF(K836=0,0,'Дані з ДІСО'!AC836/K836)</f>
        <v>0</v>
      </c>
      <c r="BP836" s="29">
        <f>(1+0.25*BO836)*BN836*Параметри!$K$51</f>
        <v>0</v>
      </c>
      <c r="BQ836" s="29">
        <f>BP836*'Коефіцієнти АТО'!U836</f>
        <v>0</v>
      </c>
      <c r="BR836" s="29">
        <f>K836*(1+0.25*BO836)*Параметри!$K$66*Параметри!$K$20/1000</f>
        <v>0</v>
      </c>
      <c r="BS836" s="29">
        <f>(1+0.25*BO836)*K836*'Коефіцієнти АТО'!S836*Параметри!$K$20/1000</f>
        <v>0</v>
      </c>
      <c r="BT836" s="29">
        <f t="shared" si="124"/>
        <v>0</v>
      </c>
      <c r="BU836" s="40">
        <f>ROUNDUP('Дані з ДІСО'!AG836/Параметри!$K$71,0)</f>
        <v>0</v>
      </c>
      <c r="BV836" s="40">
        <f t="shared" si="125"/>
        <v>0</v>
      </c>
      <c r="BW836" s="40">
        <f>IF('Дані з ДІСО'!AG836=0,0,'Дані з ДІСО'!AJ836/'Дані з ДІСО'!AG836)</f>
        <v>0</v>
      </c>
      <c r="BX836" s="29">
        <f>BV836*(1+0.25*BW836)*Параметри!$K$51</f>
        <v>0</v>
      </c>
      <c r="BY836" s="29">
        <f>ROUND(IF(Параметри!$K$77="No",CC836,CC836*Параметри!$K$78)+AG836,1)</f>
        <v>40041.5</v>
      </c>
      <c r="BZ836" s="29">
        <f>ROUND(IF(Параметри!$K$77="No",BF836,BF836*Параметри!$K$78),1)</f>
        <v>0</v>
      </c>
      <c r="CA836" s="29">
        <f>ROUND(IF(Параметри!$K$77="No",BI836,BI836*Параметри!$K$78),1)</f>
        <v>0</v>
      </c>
      <c r="CB836" s="29">
        <f>ROUND(IF(Параметри!$K$77="No",BJ836,BJ836*Параметри!$K$78),1)</f>
        <v>0</v>
      </c>
      <c r="CC836" s="29">
        <f t="shared" si="119"/>
        <v>44490.592897283379</v>
      </c>
    </row>
    <row r="837" spans="1:81">
      <c r="A837" s="9">
        <v>836</v>
      </c>
      <c r="B837" s="9" t="s">
        <v>3151</v>
      </c>
      <c r="C837" s="9" t="s">
        <v>3151</v>
      </c>
      <c r="D837" s="9" t="s">
        <v>3887</v>
      </c>
      <c r="E837" s="9" t="s">
        <v>29</v>
      </c>
      <c r="F837" s="9" t="s">
        <v>3927</v>
      </c>
      <c r="G837" s="9" t="s">
        <v>1748</v>
      </c>
      <c r="H837" s="29">
        <f>SUM('Дані з ДІСО'!J837:L837)</f>
        <v>2555</v>
      </c>
      <c r="I837" s="29">
        <f>SUM('Дані з ДІСО'!G837:I837)</f>
        <v>108</v>
      </c>
      <c r="J837" s="29">
        <f>SUM('Дані з ДІСО'!P837:R837)</f>
        <v>0</v>
      </c>
      <c r="K837" s="29">
        <f>SUM('Дані з ДІСО'!V837:X837)</f>
        <v>0</v>
      </c>
      <c r="L837" s="40">
        <f>ROUNDUP('Дані з ДІСО'!J837/'Коефіцієнти АТО'!$R837,0)</f>
        <v>43</v>
      </c>
      <c r="M837" s="40">
        <f>ROUNDUP('Дані з ДІСО'!K837/'Коефіцієнти АТО'!$R837,0)</f>
        <v>63</v>
      </c>
      <c r="N837" s="40">
        <f>ROUNDUP('Дані з ДІСО'!L837/'Коефіцієнти АТО'!$R837,0)</f>
        <v>14</v>
      </c>
      <c r="O837" s="59">
        <f>(L837*Параметри!$K$32+M837*Параметри!$L$32+N837*Параметри!$M$32)/18</f>
        <v>197.00555555555559</v>
      </c>
      <c r="P837" s="41">
        <f>IF(H837=0,"",'Дані з ДІСО'!Y837/H837)</f>
        <v>0</v>
      </c>
      <c r="Q837" s="29">
        <f>IF(H837=0,"",(1+0.25*P837)*O837*Параметри!$K$51)</f>
        <v>40350.719444452763</v>
      </c>
      <c r="R837" s="29">
        <f>IF(H837=0,"",Q837*'Коефіцієнти АТО'!T837)</f>
        <v>3026.3039583339573</v>
      </c>
      <c r="S837" s="29">
        <f>IF(H837=0,"",H837*(1+0.25*P837)*Параметри!$K$66*Параметри!$K$20/1000)</f>
        <v>0</v>
      </c>
      <c r="T837" s="29">
        <f>IF(H837=0,"",H837*(1+0.25*P837)*'Коефіцієнти АТО'!$S837*Параметри!$K$20/1000)</f>
        <v>5592.6055151523806</v>
      </c>
      <c r="U837" s="29">
        <f t="shared" si="120"/>
        <v>48969.628917939102</v>
      </c>
      <c r="V837" s="29">
        <f t="shared" si="121"/>
        <v>48969.628917939102</v>
      </c>
      <c r="W837" s="40">
        <f>ROUNDUP('Дані з ДІСО'!P837/Параметри!$K$24,0)</f>
        <v>0</v>
      </c>
      <c r="X837" s="40">
        <f>ROUNDUP('Дані з ДІСО'!Q837/Параметри!$K$24,0)</f>
        <v>0</v>
      </c>
      <c r="Y837" s="40">
        <f>ROUNDUP('Дані з ДІСО'!R837/Параметри!$K$24,0)</f>
        <v>0</v>
      </c>
      <c r="Z837" s="59">
        <f>(W837*Параметри!$K$33+X837*Параметри!$L$33+Y837*Параметри!$M$33)/18</f>
        <v>0</v>
      </c>
      <c r="AA837" s="41">
        <f>IF(J837=0,0,'Дані з ДІСО'!AA837/J837)</f>
        <v>0</v>
      </c>
      <c r="AB837" s="29">
        <f>(1+0.25*AA837)*Z837*Параметри!$K$51</f>
        <v>0</v>
      </c>
      <c r="AC837" s="29">
        <f>AB837*'Коефіцієнти АТО'!U837</f>
        <v>0</v>
      </c>
      <c r="AD837" s="29">
        <f>J837*(1+0.25*AA837)*Параметри!$K$66*Параметри!$K$20/1000</f>
        <v>0</v>
      </c>
      <c r="AE837" s="29">
        <f>(1+0.25*AA837)*J837*'Коефіцієнти АТО'!S837*Параметри!$K$20/1000</f>
        <v>0</v>
      </c>
      <c r="AF837" s="29">
        <f t="shared" si="117"/>
        <v>0</v>
      </c>
      <c r="AG837" s="29">
        <v>0</v>
      </c>
      <c r="AH837" s="40">
        <v>8</v>
      </c>
      <c r="AI837" s="40">
        <v>0</v>
      </c>
      <c r="AJ837" s="40">
        <f t="shared" si="118"/>
        <v>0</v>
      </c>
      <c r="AK837" s="29">
        <f>(AH837+AI837)*(1+0.25*AJ837)*Параметри!$K$53</f>
        <v>1435.4342055680004</v>
      </c>
      <c r="AL837" s="29">
        <f>ROUNDUP(('Дані з ДІСО'!AU837+'Дані з ДІСО'!AW837)/Параметри!$K$28,0)</f>
        <v>0</v>
      </c>
      <c r="AM837" s="64">
        <f>AL837*Параметри!$M$35/18</f>
        <v>0</v>
      </c>
      <c r="AN837" s="29">
        <f>IF(AL837=0,0,'Дані з ДІСО'!AW837/SUM('Дані з ДІСО'!AU837,'Дані з ДІСО'!AW837))</f>
        <v>0</v>
      </c>
      <c r="AO837" s="29">
        <f>(1+0.25*AN837)*AM837*Параметри!$K$51</f>
        <v>0</v>
      </c>
      <c r="AP837" s="40">
        <f>ROUNDUP(('Дані з ДІСО'!AE837+'Дані не з ДІСО'!E837+'Дані не з ДІСО'!G837)/Параметри!$K$69,0)</f>
        <v>0</v>
      </c>
      <c r="AQ837" s="40">
        <f t="shared" si="122"/>
        <v>0</v>
      </c>
      <c r="AR837" s="40">
        <f>IF(AP837=0,0,('Дані з ДІСО'!AH837+'Дані не з ДІСО'!G837)/('Дані з ДІСО'!AE837+'Дані не з ДІСО'!E837+'Дані не з ДІСО'!G837))</f>
        <v>0</v>
      </c>
      <c r="AS837" s="29">
        <f>AQ837*(1+0.25*AR837)*Параметри!$K$51</f>
        <v>0</v>
      </c>
      <c r="AT837" s="40">
        <f>ROUNDUP('Дані з ДІСО'!AF837/Параметри!$K$70,0)</f>
        <v>0</v>
      </c>
      <c r="AU837" s="40">
        <f t="shared" si="123"/>
        <v>0</v>
      </c>
      <c r="AV837" s="40">
        <f>IF(AT837=0,0,'Дані з ДІСО'!AI837/'Дані з ДІСО'!AF837)</f>
        <v>0</v>
      </c>
      <c r="AW837" s="29">
        <f>AU837*(1+0.25*AV837)*Параметри!$K$51</f>
        <v>0</v>
      </c>
      <c r="AX837" s="40">
        <f>ROUNDUP('Дані з ДІСО'!AR837/Параметри!$K$29,0)</f>
        <v>0</v>
      </c>
      <c r="AY837" s="40">
        <f>ROUNDUP('Дані з ДІСО'!AS837/Параметри!$K$29,0)</f>
        <v>0</v>
      </c>
      <c r="AZ837" s="40">
        <f>ROUNDUP('Дані з ДІСО'!AT837/Параметри!$K$29,0)</f>
        <v>0</v>
      </c>
      <c r="BA837" s="64">
        <f>(AX837*Параметри!$K$32+AY837*Параметри!$L$32+AZ837*Параметри!$M$32)/18</f>
        <v>0</v>
      </c>
      <c r="BB837" s="29">
        <f>(BA837*Параметри!$K$51+SUM('Дані з ДІСО'!AR837:AT837)*Параметри!$K$48*Параметри!$K$20/1000)*Параметри!$K$74</f>
        <v>0</v>
      </c>
      <c r="BC837" s="40">
        <f>ROUNDUP(('Дані не з ДІСО'!I837+'Дані не з ДІСО'!K837)/Параметри!$K$26,0)</f>
        <v>0</v>
      </c>
      <c r="BD837" s="29">
        <f>BC837*Параметри!$M$36/18</f>
        <v>0</v>
      </c>
      <c r="BE837" s="40">
        <f>IF(BC837=0,0,'Дані не з ДІСО'!K837/('Дані не з ДІСО'!I837+'Дані не з ДІСО'!K837))</f>
        <v>0</v>
      </c>
      <c r="BF837" s="29">
        <f>(1+0.25*BE837)*BD837*Параметри!$K$51</f>
        <v>0</v>
      </c>
      <c r="BG837" s="40">
        <f>ROUNDUP('Дані не з ДІСО'!M837/Параметри!$K$27,0)</f>
        <v>0</v>
      </c>
      <c r="BH837" s="40">
        <f>BG837*Параметри!$M$37/18</f>
        <v>0</v>
      </c>
      <c r="BI837" s="29">
        <f>BH837*Параметри!$K$51</f>
        <v>0</v>
      </c>
      <c r="BJ837" s="29">
        <f>'Дані не з ДІСО'!N837*Параметри!$K$76</f>
        <v>0</v>
      </c>
      <c r="BK837" s="40">
        <f>ROUNDUP('Дані з ДІСО'!V837/Параметри!$K$25,0)</f>
        <v>0</v>
      </c>
      <c r="BL837" s="40">
        <f>ROUNDUP('Дані з ДІСО'!W837/Параметри!$K$25,0)</f>
        <v>0</v>
      </c>
      <c r="BM837" s="40">
        <f>ROUNDUP('Дані з ДІСО'!X837/Параметри!$K$25,0)</f>
        <v>0</v>
      </c>
      <c r="BN837" s="40">
        <f>(BK837*Параметри!$K$34+BL837*Параметри!$L$34+BM837*Параметри!$M$34)/18</f>
        <v>0</v>
      </c>
      <c r="BO837" s="40">
        <f>IF(K837=0,0,'Дані з ДІСО'!AC837/K837)</f>
        <v>0</v>
      </c>
      <c r="BP837" s="29">
        <f>(1+0.25*BO837)*BN837*Параметри!$K$51</f>
        <v>0</v>
      </c>
      <c r="BQ837" s="29">
        <f>BP837*'Коефіцієнти АТО'!U837</f>
        <v>0</v>
      </c>
      <c r="BR837" s="29">
        <f>K837*(1+0.25*BO837)*Параметри!$K$66*Параметри!$K$20/1000</f>
        <v>0</v>
      </c>
      <c r="BS837" s="29">
        <f>(1+0.25*BO837)*K837*'Коефіцієнти АТО'!S837*Параметри!$K$20/1000</f>
        <v>0</v>
      </c>
      <c r="BT837" s="29">
        <f t="shared" si="124"/>
        <v>0</v>
      </c>
      <c r="BU837" s="40">
        <f>ROUNDUP('Дані з ДІСО'!AG837/Параметри!$K$71,0)</f>
        <v>0</v>
      </c>
      <c r="BV837" s="40">
        <f t="shared" si="125"/>
        <v>0</v>
      </c>
      <c r="BW837" s="40">
        <f>IF('Дані з ДІСО'!AG837=0,0,'Дані з ДІСО'!AJ837/'Дані з ДІСО'!AG837)</f>
        <v>0</v>
      </c>
      <c r="BX837" s="29">
        <f>BV837*(1+0.25*BW837)*Параметри!$K$51</f>
        <v>0</v>
      </c>
      <c r="BY837" s="29">
        <f>ROUND(IF(Параметри!$K$77="No",CC837,CC837*Параметри!$K$78)+AG837,1)</f>
        <v>45364.6</v>
      </c>
      <c r="BZ837" s="29">
        <f>ROUND(IF(Параметри!$K$77="No",BF837,BF837*Параметри!$K$78),1)</f>
        <v>0</v>
      </c>
      <c r="CA837" s="29">
        <f>ROUND(IF(Параметри!$K$77="No",BI837,BI837*Параметри!$K$78),1)</f>
        <v>0</v>
      </c>
      <c r="CB837" s="29">
        <f>ROUND(IF(Параметри!$K$77="No",BJ837,BJ837*Параметри!$K$78),1)</f>
        <v>0</v>
      </c>
      <c r="CC837" s="29">
        <f t="shared" si="119"/>
        <v>50405.063123507105</v>
      </c>
    </row>
    <row r="838" spans="1:81">
      <c r="A838" s="9">
        <v>837</v>
      </c>
      <c r="B838" s="9" t="s">
        <v>3148</v>
      </c>
      <c r="C838" s="9" t="s">
        <v>3148</v>
      </c>
      <c r="D838" s="9" t="s">
        <v>3887</v>
      </c>
      <c r="E838" s="9" t="s">
        <v>24</v>
      </c>
      <c r="F838" s="9" t="s">
        <v>3928</v>
      </c>
      <c r="G838" s="9" t="s">
        <v>1750</v>
      </c>
      <c r="H838" s="29">
        <f>SUM('Дані з ДІСО'!J838:L838)</f>
        <v>1550</v>
      </c>
      <c r="I838" s="29">
        <f>SUM('Дані з ДІСО'!G838:I838)</f>
        <v>59</v>
      </c>
      <c r="J838" s="29">
        <f>SUM('Дані з ДІСО'!P838:R838)</f>
        <v>0</v>
      </c>
      <c r="K838" s="29">
        <f>SUM('Дані з ДІСО'!V838:X838)</f>
        <v>0</v>
      </c>
      <c r="L838" s="40">
        <f>ROUNDUP('Дані з ДІСО'!J838/'Коефіцієнти АТО'!$R838,0)</f>
        <v>38</v>
      </c>
      <c r="M838" s="40">
        <f>ROUNDUP('Дані з ДІСО'!K838/'Коефіцієнти АТО'!$R838,0)</f>
        <v>50</v>
      </c>
      <c r="N838" s="40">
        <f>ROUNDUP('Дані з ДІСО'!L838/'Коефіцієнти АТО'!$R838,0)</f>
        <v>10</v>
      </c>
      <c r="O838" s="59">
        <f>(L838*Параметри!$K$32+M838*Параметри!$L$32+N838*Параметри!$M$32)/18</f>
        <v>159.11111111111111</v>
      </c>
      <c r="P838" s="41">
        <f>IF(H838=0,"",'Дані з ДІСО'!Y838/H838)</f>
        <v>0</v>
      </c>
      <c r="Q838" s="29">
        <f>IF(H838=0,"",(1+0.25*P838)*O838*Параметри!$K$51)</f>
        <v>32589.171340039113</v>
      </c>
      <c r="R838" s="29">
        <f>IF(H838=0,"",Q838*'Коефіцієнти АТО'!T838)</f>
        <v>554.01591278066496</v>
      </c>
      <c r="S838" s="29">
        <f>IF(H838=0,"",H838*(1+0.25*P838)*Параметри!$K$66*Параметри!$K$20/1000)</f>
        <v>0</v>
      </c>
      <c r="T838" s="29">
        <f>IF(H838=0,"",H838*(1+0.25*P838)*'Коефіцієнти АТО'!$S838*Параметри!$K$20/1000)</f>
        <v>7818.1322737984874</v>
      </c>
      <c r="U838" s="29">
        <f t="shared" si="120"/>
        <v>40961.319526618267</v>
      </c>
      <c r="V838" s="29">
        <f t="shared" si="121"/>
        <v>40961.319526618267</v>
      </c>
      <c r="W838" s="40">
        <f>ROUNDUP('Дані з ДІСО'!P838/Параметри!$K$24,0)</f>
        <v>0</v>
      </c>
      <c r="X838" s="40">
        <f>ROUNDUP('Дані з ДІСО'!Q838/Параметри!$K$24,0)</f>
        <v>0</v>
      </c>
      <c r="Y838" s="40">
        <f>ROUNDUP('Дані з ДІСО'!R838/Параметри!$K$24,0)</f>
        <v>0</v>
      </c>
      <c r="Z838" s="59">
        <f>(W838*Параметри!$K$33+X838*Параметри!$L$33+Y838*Параметри!$M$33)/18</f>
        <v>0</v>
      </c>
      <c r="AA838" s="41">
        <f>IF(J838=0,0,'Дані з ДІСО'!AA838/J838)</f>
        <v>0</v>
      </c>
      <c r="AB838" s="29">
        <f>(1+0.25*AA838)*Z838*Параметри!$K$51</f>
        <v>0</v>
      </c>
      <c r="AC838" s="29">
        <f>AB838*'Коефіцієнти АТО'!U838</f>
        <v>0</v>
      </c>
      <c r="AD838" s="29">
        <f>J838*(1+0.25*AA838)*Параметри!$K$66*Параметри!$K$20/1000</f>
        <v>0</v>
      </c>
      <c r="AE838" s="29">
        <f>(1+0.25*AA838)*J838*'Коефіцієнти АТО'!S838*Параметри!$K$20/1000</f>
        <v>0</v>
      </c>
      <c r="AF838" s="29">
        <f t="shared" si="117"/>
        <v>0</v>
      </c>
      <c r="AG838" s="29">
        <v>0</v>
      </c>
      <c r="AH838" s="40">
        <v>21</v>
      </c>
      <c r="AI838" s="40">
        <v>0</v>
      </c>
      <c r="AJ838" s="40">
        <f t="shared" si="118"/>
        <v>0</v>
      </c>
      <c r="AK838" s="29">
        <f>(AH838+AI838)*(1+0.25*AJ838)*Параметри!$K$53</f>
        <v>3768.0147896160011</v>
      </c>
      <c r="AL838" s="29">
        <f>ROUNDUP(('Дані з ДІСО'!AU838+'Дані з ДІСО'!AW838)/Параметри!$K$28,0)</f>
        <v>0</v>
      </c>
      <c r="AM838" s="64">
        <f>AL838*Параметри!$M$35/18</f>
        <v>0</v>
      </c>
      <c r="AN838" s="29">
        <f>IF(AL838=0,0,'Дані з ДІСО'!AW838/SUM('Дані з ДІСО'!AU838,'Дані з ДІСО'!AW838))</f>
        <v>0</v>
      </c>
      <c r="AO838" s="29">
        <f>(1+0.25*AN838)*AM838*Параметри!$K$51</f>
        <v>0</v>
      </c>
      <c r="AP838" s="40">
        <f>ROUNDUP(('Дані з ДІСО'!AE838+'Дані не з ДІСО'!E838+'Дані не з ДІСО'!G838)/Параметри!$K$69,0)</f>
        <v>0</v>
      </c>
      <c r="AQ838" s="40">
        <f t="shared" si="122"/>
        <v>0</v>
      </c>
      <c r="AR838" s="40">
        <f>IF(AP838=0,0,('Дані з ДІСО'!AH838+'Дані не з ДІСО'!G838)/('Дані з ДІСО'!AE838+'Дані не з ДІСО'!E838+'Дані не з ДІСО'!G838))</f>
        <v>0</v>
      </c>
      <c r="AS838" s="29">
        <f>AQ838*(1+0.25*AR838)*Параметри!$K$51</f>
        <v>0</v>
      </c>
      <c r="AT838" s="40">
        <f>ROUNDUP('Дані з ДІСО'!AF838/Параметри!$K$70,0)</f>
        <v>0</v>
      </c>
      <c r="AU838" s="40">
        <f t="shared" si="123"/>
        <v>0</v>
      </c>
      <c r="AV838" s="40">
        <f>IF(AT838=0,0,'Дані з ДІСО'!AI838/'Дані з ДІСО'!AF838)</f>
        <v>0</v>
      </c>
      <c r="AW838" s="29">
        <f>AU838*(1+0.25*AV838)*Параметри!$K$51</f>
        <v>0</v>
      </c>
      <c r="AX838" s="40">
        <f>ROUNDUP('Дані з ДІСО'!AR838/Параметри!$K$29,0)</f>
        <v>0</v>
      </c>
      <c r="AY838" s="40">
        <f>ROUNDUP('Дані з ДІСО'!AS838/Параметри!$K$29,0)</f>
        <v>0</v>
      </c>
      <c r="AZ838" s="40">
        <f>ROUNDUP('Дані з ДІСО'!AT838/Параметри!$K$29,0)</f>
        <v>0</v>
      </c>
      <c r="BA838" s="64">
        <f>(AX838*Параметри!$K$32+AY838*Параметри!$L$32+AZ838*Параметри!$M$32)/18</f>
        <v>0</v>
      </c>
      <c r="BB838" s="29">
        <f>(BA838*Параметри!$K$51+SUM('Дані з ДІСО'!AR838:AT838)*Параметри!$K$48*Параметри!$K$20/1000)*Параметри!$K$74</f>
        <v>0</v>
      </c>
      <c r="BC838" s="40">
        <f>ROUNDUP(('Дані не з ДІСО'!I838+'Дані не з ДІСО'!K838)/Параметри!$K$26,0)</f>
        <v>0</v>
      </c>
      <c r="BD838" s="29">
        <f>BC838*Параметри!$M$36/18</f>
        <v>0</v>
      </c>
      <c r="BE838" s="40">
        <f>IF(BC838=0,0,'Дані не з ДІСО'!K838/('Дані не з ДІСО'!I838+'Дані не з ДІСО'!K838))</f>
        <v>0</v>
      </c>
      <c r="BF838" s="29">
        <f>(1+0.25*BE838)*BD838*Параметри!$K$51</f>
        <v>0</v>
      </c>
      <c r="BG838" s="40">
        <f>ROUNDUP('Дані не з ДІСО'!M838/Параметри!$K$27,0)</f>
        <v>0</v>
      </c>
      <c r="BH838" s="40">
        <f>BG838*Параметри!$M$37/18</f>
        <v>0</v>
      </c>
      <c r="BI838" s="29">
        <f>BH838*Параметри!$K$51</f>
        <v>0</v>
      </c>
      <c r="BJ838" s="29">
        <f>'Дані не з ДІСО'!N838*Параметри!$K$76</f>
        <v>0</v>
      </c>
      <c r="BK838" s="40">
        <f>ROUNDUP('Дані з ДІСО'!V838/Параметри!$K$25,0)</f>
        <v>0</v>
      </c>
      <c r="BL838" s="40">
        <f>ROUNDUP('Дані з ДІСО'!W838/Параметри!$K$25,0)</f>
        <v>0</v>
      </c>
      <c r="BM838" s="40">
        <f>ROUNDUP('Дані з ДІСО'!X838/Параметри!$K$25,0)</f>
        <v>0</v>
      </c>
      <c r="BN838" s="40">
        <f>(BK838*Параметри!$K$34+BL838*Параметри!$L$34+BM838*Параметри!$M$34)/18</f>
        <v>0</v>
      </c>
      <c r="BO838" s="40">
        <f>IF(K838=0,0,'Дані з ДІСО'!AC838/K838)</f>
        <v>0</v>
      </c>
      <c r="BP838" s="29">
        <f>(1+0.25*BO838)*BN838*Параметри!$K$51</f>
        <v>0</v>
      </c>
      <c r="BQ838" s="29">
        <f>BP838*'Коефіцієнти АТО'!U838</f>
        <v>0</v>
      </c>
      <c r="BR838" s="29">
        <f>K838*(1+0.25*BO838)*Параметри!$K$66*Параметри!$K$20/1000</f>
        <v>0</v>
      </c>
      <c r="BS838" s="29">
        <f>(1+0.25*BO838)*K838*'Коефіцієнти АТО'!S838*Параметри!$K$20/1000</f>
        <v>0</v>
      </c>
      <c r="BT838" s="29">
        <f t="shared" si="124"/>
        <v>0</v>
      </c>
      <c r="BU838" s="40">
        <f>ROUNDUP('Дані з ДІСО'!AG838/Параметри!$K$71,0)</f>
        <v>0</v>
      </c>
      <c r="BV838" s="40">
        <f t="shared" si="125"/>
        <v>0</v>
      </c>
      <c r="BW838" s="40">
        <f>IF('Дані з ДІСО'!AG838=0,0,'Дані з ДІСО'!AJ838/'Дані з ДІСО'!AG838)</f>
        <v>0</v>
      </c>
      <c r="BX838" s="29">
        <f>BV838*(1+0.25*BW838)*Параметри!$K$51</f>
        <v>0</v>
      </c>
      <c r="BY838" s="29">
        <f>ROUND(IF(Параметри!$K$77="No",CC838,CC838*Параметри!$K$78)+AG838,1)</f>
        <v>40256.400000000001</v>
      </c>
      <c r="BZ838" s="29">
        <f>ROUND(IF(Параметри!$K$77="No",BF838,BF838*Параметри!$K$78),1)</f>
        <v>0</v>
      </c>
      <c r="CA838" s="29">
        <f>ROUND(IF(Параметри!$K$77="No",BI838,BI838*Параметри!$K$78),1)</f>
        <v>0</v>
      </c>
      <c r="CB838" s="29">
        <f>ROUND(IF(Параметри!$K$77="No",BJ838,BJ838*Параметри!$K$78),1)</f>
        <v>0</v>
      </c>
      <c r="CC838" s="29">
        <f t="shared" si="119"/>
        <v>44729.334316234264</v>
      </c>
    </row>
    <row r="839" spans="1:81">
      <c r="A839" s="9">
        <v>838</v>
      </c>
      <c r="B839" s="9" t="s">
        <v>3148</v>
      </c>
      <c r="C839" s="9" t="s">
        <v>3148</v>
      </c>
      <c r="D839" s="9" t="s">
        <v>3887</v>
      </c>
      <c r="E839" s="9" t="s">
        <v>24</v>
      </c>
      <c r="F839" s="9" t="s">
        <v>3929</v>
      </c>
      <c r="G839" s="9" t="s">
        <v>1752</v>
      </c>
      <c r="H839" s="29">
        <f>SUM('Дані з ДІСО'!J839:L839)</f>
        <v>1003</v>
      </c>
      <c r="I839" s="29">
        <f>SUM('Дані з ДІСО'!G839:I839)</f>
        <v>38</v>
      </c>
      <c r="J839" s="29">
        <f>SUM('Дані з ДІСО'!P839:R839)</f>
        <v>0</v>
      </c>
      <c r="K839" s="29">
        <f>SUM('Дані з ДІСО'!V839:X839)</f>
        <v>0</v>
      </c>
      <c r="L839" s="40">
        <f>ROUNDUP('Дані з ДІСО'!J839/'Коефіцієнти АТО'!$R839,0)</f>
        <v>21</v>
      </c>
      <c r="M839" s="40">
        <f>ROUNDUP('Дані з ДІСО'!K839/'Коефіцієнти АТО'!$R839,0)</f>
        <v>32</v>
      </c>
      <c r="N839" s="40">
        <f>ROUNDUP('Дані з ДІСО'!L839/'Коефіцієнти АТО'!$R839,0)</f>
        <v>11</v>
      </c>
      <c r="O839" s="59">
        <f>(L839*Параметри!$K$32+M839*Параметри!$L$32+N839*Параметри!$M$32)/18</f>
        <v>106.66111111111111</v>
      </c>
      <c r="P839" s="41">
        <f>IF(H839=0,"",'Дані з ДІСО'!Y839/H839)</f>
        <v>0</v>
      </c>
      <c r="Q839" s="29">
        <f>IF(H839=0,"",(1+0.25*P839)*O839*Параметри!$K$51)</f>
        <v>21846.351276445912</v>
      </c>
      <c r="R839" s="29">
        <f>IF(H839=0,"",Q839*'Коефіцієнти АТО'!T839)</f>
        <v>371.38797169958053</v>
      </c>
      <c r="S839" s="29">
        <f>IF(H839=0,"",H839*(1+0.25*P839)*Параметри!$K$66*Параметри!$K$20/1000)</f>
        <v>0</v>
      </c>
      <c r="T839" s="29">
        <f>IF(H839=0,"",H839*(1+0.25*P839)*'Коефіцієнти АТО'!$S839*Параметри!$K$20/1000)</f>
        <v>5059.088174593473</v>
      </c>
      <c r="U839" s="29">
        <f t="shared" si="120"/>
        <v>27276.827422738963</v>
      </c>
      <c r="V839" s="29">
        <f t="shared" si="121"/>
        <v>27276.827422738963</v>
      </c>
      <c r="W839" s="40">
        <f>ROUNDUP('Дані з ДІСО'!P839/Параметри!$K$24,0)</f>
        <v>0</v>
      </c>
      <c r="X839" s="40">
        <f>ROUNDUP('Дані з ДІСО'!Q839/Параметри!$K$24,0)</f>
        <v>0</v>
      </c>
      <c r="Y839" s="40">
        <f>ROUNDUP('Дані з ДІСО'!R839/Параметри!$K$24,0)</f>
        <v>0</v>
      </c>
      <c r="Z839" s="59">
        <f>(W839*Параметри!$K$33+X839*Параметри!$L$33+Y839*Параметри!$M$33)/18</f>
        <v>0</v>
      </c>
      <c r="AA839" s="41">
        <f>IF(J839=0,0,'Дані з ДІСО'!AA839/J839)</f>
        <v>0</v>
      </c>
      <c r="AB839" s="29">
        <f>(1+0.25*AA839)*Z839*Параметри!$K$51</f>
        <v>0</v>
      </c>
      <c r="AC839" s="29">
        <f>AB839*'Коефіцієнти АТО'!U839</f>
        <v>0</v>
      </c>
      <c r="AD839" s="29">
        <f>J839*(1+0.25*AA839)*Параметри!$K$66*Параметри!$K$20/1000</f>
        <v>0</v>
      </c>
      <c r="AE839" s="29">
        <f>(1+0.25*AA839)*J839*'Коефіцієнти АТО'!S839*Параметри!$K$20/1000</f>
        <v>0</v>
      </c>
      <c r="AF839" s="29">
        <f t="shared" si="117"/>
        <v>0</v>
      </c>
      <c r="AG839" s="29">
        <v>0</v>
      </c>
      <c r="AH839" s="40">
        <v>17</v>
      </c>
      <c r="AI839" s="40">
        <v>0</v>
      </c>
      <c r="AJ839" s="40">
        <f t="shared" si="118"/>
        <v>0</v>
      </c>
      <c r="AK839" s="29">
        <f>(AH839+AI839)*(1+0.25*AJ839)*Параметри!$K$53</f>
        <v>3050.2976868320006</v>
      </c>
      <c r="AL839" s="29">
        <f>ROUNDUP(('Дані з ДІСО'!AU839+'Дані з ДІСО'!AW839)/Параметри!$K$28,0)</f>
        <v>0</v>
      </c>
      <c r="AM839" s="64">
        <f>AL839*Параметри!$M$35/18</f>
        <v>0</v>
      </c>
      <c r="AN839" s="29">
        <f>IF(AL839=0,0,'Дані з ДІСО'!AW839/SUM('Дані з ДІСО'!AU839,'Дані з ДІСО'!AW839))</f>
        <v>0</v>
      </c>
      <c r="AO839" s="29">
        <f>(1+0.25*AN839)*AM839*Параметри!$K$51</f>
        <v>0</v>
      </c>
      <c r="AP839" s="40">
        <f>ROUNDUP(('Дані з ДІСО'!AE839+'Дані не з ДІСО'!E839+'Дані не з ДІСО'!G839)/Параметри!$K$69,0)</f>
        <v>0</v>
      </c>
      <c r="AQ839" s="40">
        <f t="shared" si="122"/>
        <v>0</v>
      </c>
      <c r="AR839" s="40">
        <f>IF(AP839=0,0,('Дані з ДІСО'!AH839+'Дані не з ДІСО'!G839)/('Дані з ДІСО'!AE839+'Дані не з ДІСО'!E839+'Дані не з ДІСО'!G839))</f>
        <v>0</v>
      </c>
      <c r="AS839" s="29">
        <f>AQ839*(1+0.25*AR839)*Параметри!$K$51</f>
        <v>0</v>
      </c>
      <c r="AT839" s="40">
        <f>ROUNDUP('Дані з ДІСО'!AF839/Параметри!$K$70,0)</f>
        <v>0</v>
      </c>
      <c r="AU839" s="40">
        <f t="shared" si="123"/>
        <v>0</v>
      </c>
      <c r="AV839" s="40">
        <f>IF(AT839=0,0,'Дані з ДІСО'!AI839/'Дані з ДІСО'!AF839)</f>
        <v>0</v>
      </c>
      <c r="AW839" s="29">
        <f>AU839*(1+0.25*AV839)*Параметри!$K$51</f>
        <v>0</v>
      </c>
      <c r="AX839" s="40">
        <f>ROUNDUP('Дані з ДІСО'!AR839/Параметри!$K$29,0)</f>
        <v>0</v>
      </c>
      <c r="AY839" s="40">
        <f>ROUNDUP('Дані з ДІСО'!AS839/Параметри!$K$29,0)</f>
        <v>0</v>
      </c>
      <c r="AZ839" s="40">
        <f>ROUNDUP('Дані з ДІСО'!AT839/Параметри!$K$29,0)</f>
        <v>0</v>
      </c>
      <c r="BA839" s="64">
        <f>(AX839*Параметри!$K$32+AY839*Параметри!$L$32+AZ839*Параметри!$M$32)/18</f>
        <v>0</v>
      </c>
      <c r="BB839" s="29">
        <f>(BA839*Параметри!$K$51+SUM('Дані з ДІСО'!AR839:AT839)*Параметри!$K$48*Параметри!$K$20/1000)*Параметри!$K$74</f>
        <v>0</v>
      </c>
      <c r="BC839" s="40">
        <f>ROUNDUP(('Дані не з ДІСО'!I839+'Дані не з ДІСО'!K839)/Параметри!$K$26,0)</f>
        <v>0</v>
      </c>
      <c r="BD839" s="29">
        <f>BC839*Параметри!$M$36/18</f>
        <v>0</v>
      </c>
      <c r="BE839" s="40">
        <f>IF(BC839=0,0,'Дані не з ДІСО'!K839/('Дані не з ДІСО'!I839+'Дані не з ДІСО'!K839))</f>
        <v>0</v>
      </c>
      <c r="BF839" s="29">
        <f>(1+0.25*BE839)*BD839*Параметри!$K$51</f>
        <v>0</v>
      </c>
      <c r="BG839" s="40">
        <f>ROUNDUP('Дані не з ДІСО'!M839/Параметри!$K$27,0)</f>
        <v>0</v>
      </c>
      <c r="BH839" s="40">
        <f>BG839*Параметри!$M$37/18</f>
        <v>0</v>
      </c>
      <c r="BI839" s="29">
        <f>BH839*Параметри!$K$51</f>
        <v>0</v>
      </c>
      <c r="BJ839" s="29">
        <f>'Дані не з ДІСО'!N839*Параметри!$K$76</f>
        <v>0</v>
      </c>
      <c r="BK839" s="40">
        <f>ROUNDUP('Дані з ДІСО'!V839/Параметри!$K$25,0)</f>
        <v>0</v>
      </c>
      <c r="BL839" s="40">
        <f>ROUNDUP('Дані з ДІСО'!W839/Параметри!$K$25,0)</f>
        <v>0</v>
      </c>
      <c r="BM839" s="40">
        <f>ROUNDUP('Дані з ДІСО'!X839/Параметри!$K$25,0)</f>
        <v>0</v>
      </c>
      <c r="BN839" s="40">
        <f>(BK839*Параметри!$K$34+BL839*Параметри!$L$34+BM839*Параметри!$M$34)/18</f>
        <v>0</v>
      </c>
      <c r="BO839" s="40">
        <f>IF(K839=0,0,'Дані з ДІСО'!AC839/K839)</f>
        <v>0</v>
      </c>
      <c r="BP839" s="29">
        <f>(1+0.25*BO839)*BN839*Параметри!$K$51</f>
        <v>0</v>
      </c>
      <c r="BQ839" s="29">
        <f>BP839*'Коефіцієнти АТО'!U839</f>
        <v>0</v>
      </c>
      <c r="BR839" s="29">
        <f>K839*(1+0.25*BO839)*Параметри!$K$66*Параметри!$K$20/1000</f>
        <v>0</v>
      </c>
      <c r="BS839" s="29">
        <f>(1+0.25*BO839)*K839*'Коефіцієнти АТО'!S839*Параметри!$K$20/1000</f>
        <v>0</v>
      </c>
      <c r="BT839" s="29">
        <f t="shared" si="124"/>
        <v>0</v>
      </c>
      <c r="BU839" s="40">
        <f>ROUNDUP('Дані з ДІСО'!AG839/Параметри!$K$71,0)</f>
        <v>0</v>
      </c>
      <c r="BV839" s="40">
        <f t="shared" si="125"/>
        <v>0</v>
      </c>
      <c r="BW839" s="40">
        <f>IF('Дані з ДІСО'!AG839=0,0,'Дані з ДІСО'!AJ839/'Дані з ДІСО'!AG839)</f>
        <v>0</v>
      </c>
      <c r="BX839" s="29">
        <f>BV839*(1+0.25*BW839)*Параметри!$K$51</f>
        <v>0</v>
      </c>
      <c r="BY839" s="29">
        <f>ROUND(IF(Параметри!$K$77="No",CC839,CC839*Параметри!$K$78)+AG839,1)</f>
        <v>27294.400000000001</v>
      </c>
      <c r="BZ839" s="29">
        <f>ROUND(IF(Параметри!$K$77="No",BF839,BF839*Параметри!$K$78),1)</f>
        <v>0</v>
      </c>
      <c r="CA839" s="29">
        <f>ROUND(IF(Параметри!$K$77="No",BI839,BI839*Параметри!$K$78),1)</f>
        <v>0</v>
      </c>
      <c r="CB839" s="29">
        <f>ROUND(IF(Параметри!$K$77="No",BJ839,BJ839*Параметри!$K$78),1)</f>
        <v>0</v>
      </c>
      <c r="CC839" s="29">
        <f t="shared" si="119"/>
        <v>30327.125109570963</v>
      </c>
    </row>
    <row r="840" spans="1:81">
      <c r="A840" s="9">
        <v>839</v>
      </c>
      <c r="B840" s="9" t="s">
        <v>3148</v>
      </c>
      <c r="C840" s="9" t="s">
        <v>3148</v>
      </c>
      <c r="D840" s="9" t="s">
        <v>3887</v>
      </c>
      <c r="E840" s="9" t="s">
        <v>24</v>
      </c>
      <c r="F840" s="9" t="s">
        <v>3930</v>
      </c>
      <c r="G840" s="9" t="s">
        <v>1754</v>
      </c>
      <c r="H840" s="29">
        <f>SUM('Дані з ДІСО'!J840:L840)</f>
        <v>1576</v>
      </c>
      <c r="I840" s="29">
        <f>SUM('Дані з ДІСО'!G840:I840)</f>
        <v>55</v>
      </c>
      <c r="J840" s="29">
        <f>SUM('Дані з ДІСО'!P840:R840)</f>
        <v>0</v>
      </c>
      <c r="K840" s="29">
        <f>SUM('Дані з ДІСО'!V840:X840)</f>
        <v>0</v>
      </c>
      <c r="L840" s="40">
        <f>ROUNDUP('Дані з ДІСО'!J840/'Коефіцієнти АТО'!$R840,0)</f>
        <v>31</v>
      </c>
      <c r="M840" s="40">
        <f>ROUNDUP('Дані з ДІСО'!K840/'Коефіцієнти АТО'!$R840,0)</f>
        <v>41</v>
      </c>
      <c r="N840" s="40">
        <f>ROUNDUP('Дані з ДІСО'!L840/'Коефіцієнти АТО'!$R840,0)</f>
        <v>10</v>
      </c>
      <c r="O840" s="59">
        <f>(L840*Параметри!$K$32+M840*Параметри!$L$32+N840*Параметри!$M$32)/18</f>
        <v>133.81666666666666</v>
      </c>
      <c r="P840" s="41">
        <f>IF(H840=0,"",'Дані з ДІСО'!Y840/H840)</f>
        <v>0</v>
      </c>
      <c r="Q840" s="29">
        <f>IF(H840=0,"",(1+0.25*P840)*O840*Параметри!$K$51)</f>
        <v>27408.357893419066</v>
      </c>
      <c r="R840" s="29">
        <f>IF(H840=0,"",Q840*'Коефіцієнти АТО'!T840)</f>
        <v>465.94208418812417</v>
      </c>
      <c r="S840" s="29">
        <f>IF(H840=0,"",H840*(1+0.25*P840)*Параметри!$K$66*Параметри!$K$20/1000)</f>
        <v>0</v>
      </c>
      <c r="T840" s="29">
        <f>IF(H840=0,"",H840*(1+0.25*P840)*'Коефіцієнти АТО'!$S840*Параметри!$K$20/1000)</f>
        <v>7949.2751377460754</v>
      </c>
      <c r="U840" s="29">
        <f t="shared" si="120"/>
        <v>35823.575115353269</v>
      </c>
      <c r="V840" s="29">
        <f t="shared" si="121"/>
        <v>35823.575115353269</v>
      </c>
      <c r="W840" s="40">
        <f>ROUNDUP('Дані з ДІСО'!P840/Параметри!$K$24,0)</f>
        <v>0</v>
      </c>
      <c r="X840" s="40">
        <f>ROUNDUP('Дані з ДІСО'!Q840/Параметри!$K$24,0)</f>
        <v>0</v>
      </c>
      <c r="Y840" s="40">
        <f>ROUNDUP('Дані з ДІСО'!R840/Параметри!$K$24,0)</f>
        <v>0</v>
      </c>
      <c r="Z840" s="59">
        <f>(W840*Параметри!$K$33+X840*Параметри!$L$33+Y840*Параметри!$M$33)/18</f>
        <v>0</v>
      </c>
      <c r="AA840" s="41">
        <f>IF(J840=0,0,'Дані з ДІСО'!AA840/J840)</f>
        <v>0</v>
      </c>
      <c r="AB840" s="29">
        <f>(1+0.25*AA840)*Z840*Параметри!$K$51</f>
        <v>0</v>
      </c>
      <c r="AC840" s="29">
        <f>AB840*'Коефіцієнти АТО'!U840</f>
        <v>0</v>
      </c>
      <c r="AD840" s="29">
        <f>J840*(1+0.25*AA840)*Параметри!$K$66*Параметри!$K$20/1000</f>
        <v>0</v>
      </c>
      <c r="AE840" s="29">
        <f>(1+0.25*AA840)*J840*'Коефіцієнти АТО'!S840*Параметри!$K$20/1000</f>
        <v>0</v>
      </c>
      <c r="AF840" s="29">
        <f t="shared" si="117"/>
        <v>0</v>
      </c>
      <c r="AG840" s="29">
        <v>0</v>
      </c>
      <c r="AH840" s="40">
        <v>17</v>
      </c>
      <c r="AI840" s="40">
        <v>0</v>
      </c>
      <c r="AJ840" s="40">
        <f t="shared" si="118"/>
        <v>0</v>
      </c>
      <c r="AK840" s="29">
        <f>(AH840+AI840)*(1+0.25*AJ840)*Параметри!$K$53</f>
        <v>3050.2976868320006</v>
      </c>
      <c r="AL840" s="29">
        <f>ROUNDUP(('Дані з ДІСО'!AU840+'Дані з ДІСО'!AW840)/Параметри!$K$28,0)</f>
        <v>0</v>
      </c>
      <c r="AM840" s="64">
        <f>AL840*Параметри!$M$35/18</f>
        <v>0</v>
      </c>
      <c r="AN840" s="29">
        <f>IF(AL840=0,0,'Дані з ДІСО'!AW840/SUM('Дані з ДІСО'!AU840,'Дані з ДІСО'!AW840))</f>
        <v>0</v>
      </c>
      <c r="AO840" s="29">
        <f>(1+0.25*AN840)*AM840*Параметри!$K$51</f>
        <v>0</v>
      </c>
      <c r="AP840" s="40">
        <f>ROUNDUP(('Дані з ДІСО'!AE840+'Дані не з ДІСО'!E840+'Дані не з ДІСО'!G840)/Параметри!$K$69,0)</f>
        <v>0</v>
      </c>
      <c r="AQ840" s="40">
        <f t="shared" si="122"/>
        <v>0</v>
      </c>
      <c r="AR840" s="40">
        <f>IF(AP840=0,0,('Дані з ДІСО'!AH840+'Дані не з ДІСО'!G840)/('Дані з ДІСО'!AE840+'Дані не з ДІСО'!E840+'Дані не з ДІСО'!G840))</f>
        <v>0</v>
      </c>
      <c r="AS840" s="29">
        <f>AQ840*(1+0.25*AR840)*Параметри!$K$51</f>
        <v>0</v>
      </c>
      <c r="AT840" s="40">
        <f>ROUNDUP('Дані з ДІСО'!AF840/Параметри!$K$70,0)</f>
        <v>0</v>
      </c>
      <c r="AU840" s="40">
        <f t="shared" si="123"/>
        <v>0</v>
      </c>
      <c r="AV840" s="40">
        <f>IF(AT840=0,0,'Дані з ДІСО'!AI840/'Дані з ДІСО'!AF840)</f>
        <v>0</v>
      </c>
      <c r="AW840" s="29">
        <f>AU840*(1+0.25*AV840)*Параметри!$K$51</f>
        <v>0</v>
      </c>
      <c r="AX840" s="40">
        <f>ROUNDUP('Дані з ДІСО'!AR840/Параметри!$K$29,0)</f>
        <v>0</v>
      </c>
      <c r="AY840" s="40">
        <f>ROUNDUP('Дані з ДІСО'!AS840/Параметри!$K$29,0)</f>
        <v>0</v>
      </c>
      <c r="AZ840" s="40">
        <f>ROUNDUP('Дані з ДІСО'!AT840/Параметри!$K$29,0)</f>
        <v>0</v>
      </c>
      <c r="BA840" s="64">
        <f>(AX840*Параметри!$K$32+AY840*Параметри!$L$32+AZ840*Параметри!$M$32)/18</f>
        <v>0</v>
      </c>
      <c r="BB840" s="29">
        <f>(BA840*Параметри!$K$51+SUM('Дані з ДІСО'!AR840:AT840)*Параметри!$K$48*Параметри!$K$20/1000)*Параметри!$K$74</f>
        <v>0</v>
      </c>
      <c r="BC840" s="40">
        <f>ROUNDUP(('Дані не з ДІСО'!I840+'Дані не з ДІСО'!K840)/Параметри!$K$26,0)</f>
        <v>0</v>
      </c>
      <c r="BD840" s="29">
        <f>BC840*Параметри!$M$36/18</f>
        <v>0</v>
      </c>
      <c r="BE840" s="40">
        <f>IF(BC840=0,0,'Дані не з ДІСО'!K840/('Дані не з ДІСО'!I840+'Дані не з ДІСО'!K840))</f>
        <v>0</v>
      </c>
      <c r="BF840" s="29">
        <f>(1+0.25*BE840)*BD840*Параметри!$K$51</f>
        <v>0</v>
      </c>
      <c r="BG840" s="40">
        <f>ROUNDUP('Дані не з ДІСО'!M840/Параметри!$K$27,0)</f>
        <v>0</v>
      </c>
      <c r="BH840" s="40">
        <f>BG840*Параметри!$M$37/18</f>
        <v>0</v>
      </c>
      <c r="BI840" s="29">
        <f>BH840*Параметри!$K$51</f>
        <v>0</v>
      </c>
      <c r="BJ840" s="29">
        <f>'Дані не з ДІСО'!N840*Параметри!$K$76</f>
        <v>0</v>
      </c>
      <c r="BK840" s="40">
        <f>ROUNDUP('Дані з ДІСО'!V840/Параметри!$K$25,0)</f>
        <v>0</v>
      </c>
      <c r="BL840" s="40">
        <f>ROUNDUP('Дані з ДІСО'!W840/Параметри!$K$25,0)</f>
        <v>0</v>
      </c>
      <c r="BM840" s="40">
        <f>ROUNDUP('Дані з ДІСО'!X840/Параметри!$K$25,0)</f>
        <v>0</v>
      </c>
      <c r="BN840" s="40">
        <f>(BK840*Параметри!$K$34+BL840*Параметри!$L$34+BM840*Параметри!$M$34)/18</f>
        <v>0</v>
      </c>
      <c r="BO840" s="40">
        <f>IF(K840=0,0,'Дані з ДІСО'!AC840/K840)</f>
        <v>0</v>
      </c>
      <c r="BP840" s="29">
        <f>(1+0.25*BO840)*BN840*Параметри!$K$51</f>
        <v>0</v>
      </c>
      <c r="BQ840" s="29">
        <f>BP840*'Коефіцієнти АТО'!U840</f>
        <v>0</v>
      </c>
      <c r="BR840" s="29">
        <f>K840*(1+0.25*BO840)*Параметри!$K$66*Параметри!$K$20/1000</f>
        <v>0</v>
      </c>
      <c r="BS840" s="29">
        <f>(1+0.25*BO840)*K840*'Коефіцієнти АТО'!S840*Параметри!$K$20/1000</f>
        <v>0</v>
      </c>
      <c r="BT840" s="29">
        <f t="shared" si="124"/>
        <v>0</v>
      </c>
      <c r="BU840" s="40">
        <f>ROUNDUP('Дані з ДІСО'!AG840/Параметри!$K$71,0)</f>
        <v>0</v>
      </c>
      <c r="BV840" s="40">
        <f t="shared" si="125"/>
        <v>0</v>
      </c>
      <c r="BW840" s="40">
        <f>IF('Дані з ДІСО'!AG840=0,0,'Дані з ДІСО'!AJ840/'Дані з ДІСО'!AG840)</f>
        <v>0</v>
      </c>
      <c r="BX840" s="29">
        <f>BV840*(1+0.25*BW840)*Параметри!$K$51</f>
        <v>0</v>
      </c>
      <c r="BY840" s="29">
        <f>ROUND(IF(Параметри!$K$77="No",CC840,CC840*Параметри!$K$78)+AG840,1)</f>
        <v>34986.5</v>
      </c>
      <c r="BZ840" s="29">
        <f>ROUND(IF(Параметри!$K$77="No",BF840,BF840*Параметри!$K$78),1)</f>
        <v>0</v>
      </c>
      <c r="CA840" s="29">
        <f>ROUND(IF(Параметри!$K$77="No",BI840,BI840*Параметри!$K$78),1)</f>
        <v>0</v>
      </c>
      <c r="CB840" s="29">
        <f>ROUND(IF(Параметри!$K$77="No",BJ840,BJ840*Параметри!$K$78),1)</f>
        <v>0</v>
      </c>
      <c r="CC840" s="29">
        <f t="shared" si="119"/>
        <v>38873.872802185273</v>
      </c>
    </row>
    <row r="841" spans="1:81">
      <c r="A841" s="9">
        <v>840</v>
      </c>
      <c r="B841" s="9" t="s">
        <v>3148</v>
      </c>
      <c r="C841" s="9" t="s">
        <v>3148</v>
      </c>
      <c r="D841" s="9" t="s">
        <v>3887</v>
      </c>
      <c r="E841" s="9" t="s">
        <v>24</v>
      </c>
      <c r="F841" s="9" t="s">
        <v>3931</v>
      </c>
      <c r="G841" s="9" t="s">
        <v>1756</v>
      </c>
      <c r="H841" s="29">
        <f>SUM('Дані з ДІСО'!J841:L841)</f>
        <v>518</v>
      </c>
      <c r="I841" s="29">
        <f>SUM('Дані з ДІСО'!G841:I841)</f>
        <v>32</v>
      </c>
      <c r="J841" s="29">
        <f>SUM('Дані з ДІСО'!P841:R841)</f>
        <v>0</v>
      </c>
      <c r="K841" s="29">
        <f>SUM('Дані з ДІСО'!V841:X841)</f>
        <v>0</v>
      </c>
      <c r="L841" s="40">
        <f>ROUNDUP('Дані з ДІСО'!J841/'Коефіцієнти АТО'!$R841,0)</f>
        <v>17</v>
      </c>
      <c r="M841" s="40">
        <f>ROUNDUP('Дані з ДІСО'!K841/'Коефіцієнти АТО'!$R841,0)</f>
        <v>23</v>
      </c>
      <c r="N841" s="40">
        <f>ROUNDUP('Дані з ДІСО'!L841/'Коефіцієнти АТО'!$R841,0)</f>
        <v>5</v>
      </c>
      <c r="O841" s="59">
        <f>(L841*Параметри!$K$32+M841*Параметри!$L$32+N841*Параметри!$M$32)/18</f>
        <v>73.36666666666666</v>
      </c>
      <c r="P841" s="41">
        <f>IF(H841=0,"",'Дані з ДІСО'!Y841/H841)</f>
        <v>0</v>
      </c>
      <c r="Q841" s="29">
        <f>IF(H841=0,"",(1+0.25*P841)*O841*Параметри!$K$51)</f>
        <v>15026.976142337864</v>
      </c>
      <c r="R841" s="29">
        <f>IF(H841=0,"",Q841*'Коефіцієнти АТО'!T841)</f>
        <v>255.45859441974372</v>
      </c>
      <c r="S841" s="29">
        <f>IF(H841=0,"",H841*(1+0.25*P841)*Параметри!$K$66*Параметри!$K$20/1000)</f>
        <v>0</v>
      </c>
      <c r="T841" s="29">
        <f>IF(H841=0,"",H841*(1+0.25*P841)*'Коефіцієнти АТО'!$S841*Параметри!$K$20/1000)</f>
        <v>2612.7693663403979</v>
      </c>
      <c r="U841" s="29">
        <f t="shared" si="120"/>
        <v>17895.204103098007</v>
      </c>
      <c r="V841" s="29">
        <f t="shared" si="121"/>
        <v>17895.204103098007</v>
      </c>
      <c r="W841" s="40">
        <f>ROUNDUP('Дані з ДІСО'!P841/Параметри!$K$24,0)</f>
        <v>0</v>
      </c>
      <c r="X841" s="40">
        <f>ROUNDUP('Дані з ДІСО'!Q841/Параметри!$K$24,0)</f>
        <v>0</v>
      </c>
      <c r="Y841" s="40">
        <f>ROUNDUP('Дані з ДІСО'!R841/Параметри!$K$24,0)</f>
        <v>0</v>
      </c>
      <c r="Z841" s="59">
        <f>(W841*Параметри!$K$33+X841*Параметри!$L$33+Y841*Параметри!$M$33)/18</f>
        <v>0</v>
      </c>
      <c r="AA841" s="41">
        <f>IF(J841=0,0,'Дані з ДІСО'!AA841/J841)</f>
        <v>0</v>
      </c>
      <c r="AB841" s="29">
        <f>(1+0.25*AA841)*Z841*Параметри!$K$51</f>
        <v>0</v>
      </c>
      <c r="AC841" s="29">
        <f>AB841*'Коефіцієнти АТО'!U841</f>
        <v>0</v>
      </c>
      <c r="AD841" s="29">
        <f>J841*(1+0.25*AA841)*Параметри!$K$66*Параметри!$K$20/1000</f>
        <v>0</v>
      </c>
      <c r="AE841" s="29">
        <f>(1+0.25*AA841)*J841*'Коефіцієнти АТО'!S841*Параметри!$K$20/1000</f>
        <v>0</v>
      </c>
      <c r="AF841" s="29">
        <f t="shared" si="117"/>
        <v>0</v>
      </c>
      <c r="AG841" s="29">
        <v>0</v>
      </c>
      <c r="AH841" s="40">
        <v>9</v>
      </c>
      <c r="AI841" s="40">
        <v>0</v>
      </c>
      <c r="AJ841" s="40">
        <f t="shared" si="118"/>
        <v>0</v>
      </c>
      <c r="AK841" s="29">
        <f>(AH841+AI841)*(1+0.25*AJ841)*Параметри!$K$53</f>
        <v>1614.8634812640005</v>
      </c>
      <c r="AL841" s="29">
        <f>ROUNDUP(('Дані з ДІСО'!AU841+'Дані з ДІСО'!AW841)/Параметри!$K$28,0)</f>
        <v>0</v>
      </c>
      <c r="AM841" s="64">
        <f>AL841*Параметри!$M$35/18</f>
        <v>0</v>
      </c>
      <c r="AN841" s="29">
        <f>IF(AL841=0,0,'Дані з ДІСО'!AW841/SUM('Дані з ДІСО'!AU841,'Дані з ДІСО'!AW841))</f>
        <v>0</v>
      </c>
      <c r="AO841" s="29">
        <f>(1+0.25*AN841)*AM841*Параметри!$K$51</f>
        <v>0</v>
      </c>
      <c r="AP841" s="40">
        <f>ROUNDUP(('Дані з ДІСО'!AE841+'Дані не з ДІСО'!E841+'Дані не з ДІСО'!G841)/Параметри!$K$69,0)</f>
        <v>0</v>
      </c>
      <c r="AQ841" s="40">
        <f t="shared" si="122"/>
        <v>0</v>
      </c>
      <c r="AR841" s="40">
        <f>IF(AP841=0,0,('Дані з ДІСО'!AH841+'Дані не з ДІСО'!G841)/('Дані з ДІСО'!AE841+'Дані не з ДІСО'!E841+'Дані не з ДІСО'!G841))</f>
        <v>0</v>
      </c>
      <c r="AS841" s="29">
        <f>AQ841*(1+0.25*AR841)*Параметри!$K$51</f>
        <v>0</v>
      </c>
      <c r="AT841" s="40">
        <f>ROUNDUP('Дані з ДІСО'!AF841/Параметри!$K$70,0)</f>
        <v>0</v>
      </c>
      <c r="AU841" s="40">
        <f t="shared" si="123"/>
        <v>0</v>
      </c>
      <c r="AV841" s="40">
        <f>IF(AT841=0,0,'Дані з ДІСО'!AI841/'Дані з ДІСО'!AF841)</f>
        <v>0</v>
      </c>
      <c r="AW841" s="29">
        <f>AU841*(1+0.25*AV841)*Параметри!$K$51</f>
        <v>0</v>
      </c>
      <c r="AX841" s="40">
        <f>ROUNDUP('Дані з ДІСО'!AR841/Параметри!$K$29,0)</f>
        <v>0</v>
      </c>
      <c r="AY841" s="40">
        <f>ROUNDUP('Дані з ДІСО'!AS841/Параметри!$K$29,0)</f>
        <v>0</v>
      </c>
      <c r="AZ841" s="40">
        <f>ROUNDUP('Дані з ДІСО'!AT841/Параметри!$K$29,0)</f>
        <v>0</v>
      </c>
      <c r="BA841" s="64">
        <f>(AX841*Параметри!$K$32+AY841*Параметри!$L$32+AZ841*Параметри!$M$32)/18</f>
        <v>0</v>
      </c>
      <c r="BB841" s="29">
        <f>(BA841*Параметри!$K$51+SUM('Дані з ДІСО'!AR841:AT841)*Параметри!$K$48*Параметри!$K$20/1000)*Параметри!$K$74</f>
        <v>0</v>
      </c>
      <c r="BC841" s="40">
        <f>ROUNDUP(('Дані не з ДІСО'!I841+'Дані не з ДІСО'!K841)/Параметри!$K$26,0)</f>
        <v>0</v>
      </c>
      <c r="BD841" s="29">
        <f>BC841*Параметри!$M$36/18</f>
        <v>0</v>
      </c>
      <c r="BE841" s="40">
        <f>IF(BC841=0,0,'Дані не з ДІСО'!K841/('Дані не з ДІСО'!I841+'Дані не з ДІСО'!K841))</f>
        <v>0</v>
      </c>
      <c r="BF841" s="29">
        <f>(1+0.25*BE841)*BD841*Параметри!$K$51</f>
        <v>0</v>
      </c>
      <c r="BG841" s="40">
        <f>ROUNDUP('Дані не з ДІСО'!M841/Параметри!$K$27,0)</f>
        <v>0</v>
      </c>
      <c r="BH841" s="40">
        <f>BG841*Параметри!$M$37/18</f>
        <v>0</v>
      </c>
      <c r="BI841" s="29">
        <f>BH841*Параметри!$K$51</f>
        <v>0</v>
      </c>
      <c r="BJ841" s="29">
        <f>'Дані не з ДІСО'!N841*Параметри!$K$76</f>
        <v>0</v>
      </c>
      <c r="BK841" s="40">
        <f>ROUNDUP('Дані з ДІСО'!V841/Параметри!$K$25,0)</f>
        <v>0</v>
      </c>
      <c r="BL841" s="40">
        <f>ROUNDUP('Дані з ДІСО'!W841/Параметри!$K$25,0)</f>
        <v>0</v>
      </c>
      <c r="BM841" s="40">
        <f>ROUNDUP('Дані з ДІСО'!X841/Параметри!$K$25,0)</f>
        <v>0</v>
      </c>
      <c r="BN841" s="40">
        <f>(BK841*Параметри!$K$34+BL841*Параметри!$L$34+BM841*Параметри!$M$34)/18</f>
        <v>0</v>
      </c>
      <c r="BO841" s="40">
        <f>IF(K841=0,0,'Дані з ДІСО'!AC841/K841)</f>
        <v>0</v>
      </c>
      <c r="BP841" s="29">
        <f>(1+0.25*BO841)*BN841*Параметри!$K$51</f>
        <v>0</v>
      </c>
      <c r="BQ841" s="29">
        <f>BP841*'Коефіцієнти АТО'!U841</f>
        <v>0</v>
      </c>
      <c r="BR841" s="29">
        <f>K841*(1+0.25*BO841)*Параметри!$K$66*Параметри!$K$20/1000</f>
        <v>0</v>
      </c>
      <c r="BS841" s="29">
        <f>(1+0.25*BO841)*K841*'Коефіцієнти АТО'!S841*Параметри!$K$20/1000</f>
        <v>0</v>
      </c>
      <c r="BT841" s="29">
        <f t="shared" si="124"/>
        <v>0</v>
      </c>
      <c r="BU841" s="40">
        <f>ROUNDUP('Дані з ДІСО'!AG841/Параметри!$K$71,0)</f>
        <v>0</v>
      </c>
      <c r="BV841" s="40">
        <f t="shared" si="125"/>
        <v>0</v>
      </c>
      <c r="BW841" s="40">
        <f>IF('Дані з ДІСО'!AG841=0,0,'Дані з ДІСО'!AJ841/'Дані з ДІСО'!AG841)</f>
        <v>0</v>
      </c>
      <c r="BX841" s="29">
        <f>BV841*(1+0.25*BW841)*Параметри!$K$51</f>
        <v>0</v>
      </c>
      <c r="BY841" s="29">
        <f>ROUND(IF(Параметри!$K$77="No",CC841,CC841*Параметри!$K$78)+AG841,1)</f>
        <v>17559.099999999999</v>
      </c>
      <c r="BZ841" s="29">
        <f>ROUND(IF(Параметри!$K$77="No",BF841,BF841*Параметри!$K$78),1)</f>
        <v>0</v>
      </c>
      <c r="CA841" s="29">
        <f>ROUND(IF(Параметри!$K$77="No",BI841,BI841*Параметри!$K$78),1)</f>
        <v>0</v>
      </c>
      <c r="CB841" s="29">
        <f>ROUND(IF(Параметри!$K$77="No",BJ841,BJ841*Параметри!$K$78),1)</f>
        <v>0</v>
      </c>
      <c r="CC841" s="29">
        <f t="shared" si="119"/>
        <v>19510.067584362008</v>
      </c>
    </row>
    <row r="842" spans="1:81">
      <c r="A842" s="9">
        <v>841</v>
      </c>
      <c r="B842" s="9" t="s">
        <v>3151</v>
      </c>
      <c r="C842" s="9" t="s">
        <v>3151</v>
      </c>
      <c r="D842" s="9" t="s">
        <v>3887</v>
      </c>
      <c r="E842" s="9" t="s">
        <v>29</v>
      </c>
      <c r="F842" s="9" t="s">
        <v>3932</v>
      </c>
      <c r="G842" s="9" t="s">
        <v>1758</v>
      </c>
      <c r="H842" s="29">
        <f>SUM('Дані з ДІСО'!J842:L842)</f>
        <v>1621</v>
      </c>
      <c r="I842" s="29">
        <f>SUM('Дані з ДІСО'!G842:I842)</f>
        <v>76</v>
      </c>
      <c r="J842" s="29">
        <f>SUM('Дані з ДІСО'!P842:R842)</f>
        <v>0</v>
      </c>
      <c r="K842" s="29">
        <f>SUM('Дані з ДІСО'!V842:X842)</f>
        <v>0</v>
      </c>
      <c r="L842" s="40">
        <f>ROUNDUP('Дані з ДІСО'!J842/'Коефіцієнти АТО'!$R842,0)</f>
        <v>37</v>
      </c>
      <c r="M842" s="40">
        <f>ROUNDUP('Дані з ДІСО'!K842/'Коефіцієнти АТО'!$R842,0)</f>
        <v>49</v>
      </c>
      <c r="N842" s="40">
        <f>ROUNDUP('Дані з ДІСО'!L842/'Коефіцієнти АТО'!$R842,0)</f>
        <v>11</v>
      </c>
      <c r="O842" s="59">
        <f>(L842*Параметри!$K$32+M842*Параметри!$L$32+N842*Параметри!$M$32)/18</f>
        <v>157.98888888888891</v>
      </c>
      <c r="P842" s="41">
        <f>IF(H842=0,"",'Дані з ДІСО'!Y842/H842)</f>
        <v>0</v>
      </c>
      <c r="Q842" s="29">
        <f>IF(H842=0,"",(1+0.25*P842)*O842*Параметри!$K$51)</f>
        <v>32359.317547766492</v>
      </c>
      <c r="R842" s="29">
        <f>IF(H842=0,"",Q842*'Коефіцієнти АТО'!T842)</f>
        <v>550.10839831203043</v>
      </c>
      <c r="S842" s="29">
        <f>IF(H842=0,"",H842*(1+0.25*P842)*Параметри!$K$66*Параметри!$K$20/1000)</f>
        <v>0</v>
      </c>
      <c r="T842" s="29">
        <f>IF(H842=0,"",H842*(1+0.25*P842)*'Коефіцієнти АТО'!$S842*Параметри!$K$20/1000)</f>
        <v>6633.5638938597185</v>
      </c>
      <c r="U842" s="29">
        <f t="shared" si="120"/>
        <v>39542.989839938244</v>
      </c>
      <c r="V842" s="29">
        <f t="shared" si="121"/>
        <v>39542.989839938244</v>
      </c>
      <c r="W842" s="40">
        <f>ROUNDUP('Дані з ДІСО'!P842/Параметри!$K$24,0)</f>
        <v>0</v>
      </c>
      <c r="X842" s="40">
        <f>ROUNDUP('Дані з ДІСО'!Q842/Параметри!$K$24,0)</f>
        <v>0</v>
      </c>
      <c r="Y842" s="40">
        <f>ROUNDUP('Дані з ДІСО'!R842/Параметри!$K$24,0)</f>
        <v>0</v>
      </c>
      <c r="Z842" s="59">
        <f>(W842*Параметри!$K$33+X842*Параметри!$L$33+Y842*Параметри!$M$33)/18</f>
        <v>0</v>
      </c>
      <c r="AA842" s="41">
        <f>IF(J842=0,0,'Дані з ДІСО'!AA842/J842)</f>
        <v>0</v>
      </c>
      <c r="AB842" s="29">
        <f>(1+0.25*AA842)*Z842*Параметри!$K$51</f>
        <v>0</v>
      </c>
      <c r="AC842" s="29">
        <f>AB842*'Коефіцієнти АТО'!U842</f>
        <v>0</v>
      </c>
      <c r="AD842" s="29">
        <f>J842*(1+0.25*AA842)*Параметри!$K$66*Параметри!$K$20/1000</f>
        <v>0</v>
      </c>
      <c r="AE842" s="29">
        <f>(1+0.25*AA842)*J842*'Коефіцієнти АТО'!S842*Параметри!$K$20/1000</f>
        <v>0</v>
      </c>
      <c r="AF842" s="29">
        <f t="shared" si="117"/>
        <v>0</v>
      </c>
      <c r="AG842" s="29">
        <v>0</v>
      </c>
      <c r="AH842" s="40">
        <v>20</v>
      </c>
      <c r="AI842" s="40">
        <v>0</v>
      </c>
      <c r="AJ842" s="40">
        <f t="shared" si="118"/>
        <v>0</v>
      </c>
      <c r="AK842" s="29">
        <f>(AH842+AI842)*(1+0.25*AJ842)*Параметри!$K$53</f>
        <v>3588.5855139200012</v>
      </c>
      <c r="AL842" s="29">
        <f>ROUNDUP(('Дані з ДІСО'!AU842+'Дані з ДІСО'!AW842)/Параметри!$K$28,0)</f>
        <v>4</v>
      </c>
      <c r="AM842" s="64">
        <f>AL842*Параметри!$M$35/18</f>
        <v>5.1111111111111107</v>
      </c>
      <c r="AN842" s="29">
        <f>IF(AL842=0,0,'Дані з ДІСО'!AW842/SUM('Дані з ДІСО'!AU842,'Дані з ДІСО'!AW842))</f>
        <v>0</v>
      </c>
      <c r="AO842" s="29">
        <f>(1+0.25*AN842)*AM842*Параметри!$K$51</f>
        <v>1046.858855895111</v>
      </c>
      <c r="AP842" s="40">
        <f>ROUNDUP(('Дані з ДІСО'!AE842+'Дані не з ДІСО'!E842+'Дані не з ДІСО'!G842)/Параметри!$K$69,0)</f>
        <v>0</v>
      </c>
      <c r="AQ842" s="40">
        <f t="shared" si="122"/>
        <v>0</v>
      </c>
      <c r="AR842" s="40">
        <f>IF(AP842=0,0,('Дані з ДІСО'!AH842+'Дані не з ДІСО'!G842)/('Дані з ДІСО'!AE842+'Дані не з ДІСО'!E842+'Дані не з ДІСО'!G842))</f>
        <v>0</v>
      </c>
      <c r="AS842" s="29">
        <f>AQ842*(1+0.25*AR842)*Параметри!$K$51</f>
        <v>0</v>
      </c>
      <c r="AT842" s="40">
        <f>ROUNDUP('Дані з ДІСО'!AF842/Параметри!$K$70,0)</f>
        <v>0</v>
      </c>
      <c r="AU842" s="40">
        <f t="shared" si="123"/>
        <v>0</v>
      </c>
      <c r="AV842" s="40">
        <f>IF(AT842=0,0,'Дані з ДІСО'!AI842/'Дані з ДІСО'!AF842)</f>
        <v>0</v>
      </c>
      <c r="AW842" s="29">
        <f>AU842*(1+0.25*AV842)*Параметри!$K$51</f>
        <v>0</v>
      </c>
      <c r="AX842" s="40">
        <f>ROUNDUP('Дані з ДІСО'!AR842/Параметри!$K$29,0)</f>
        <v>0</v>
      </c>
      <c r="AY842" s="40">
        <f>ROUNDUP('Дані з ДІСО'!AS842/Параметри!$K$29,0)</f>
        <v>0</v>
      </c>
      <c r="AZ842" s="40">
        <f>ROUNDUP('Дані з ДІСО'!AT842/Параметри!$K$29,0)</f>
        <v>0</v>
      </c>
      <c r="BA842" s="64">
        <f>(AX842*Параметри!$K$32+AY842*Параметри!$L$32+AZ842*Параметри!$M$32)/18</f>
        <v>0</v>
      </c>
      <c r="BB842" s="29">
        <f>(BA842*Параметри!$K$51+SUM('Дані з ДІСО'!AR842:AT842)*Параметри!$K$48*Параметри!$K$20/1000)*Параметри!$K$74</f>
        <v>0</v>
      </c>
      <c r="BC842" s="40">
        <f>ROUNDUP(('Дані не з ДІСО'!I842+'Дані не з ДІСО'!K842)/Параметри!$K$26,0)</f>
        <v>0</v>
      </c>
      <c r="BD842" s="29">
        <f>BC842*Параметри!$M$36/18</f>
        <v>0</v>
      </c>
      <c r="BE842" s="40">
        <f>IF(BC842=0,0,'Дані не з ДІСО'!K842/('Дані не з ДІСО'!I842+'Дані не з ДІСО'!K842))</f>
        <v>0</v>
      </c>
      <c r="BF842" s="29">
        <f>(1+0.25*BE842)*BD842*Параметри!$K$51</f>
        <v>0</v>
      </c>
      <c r="BG842" s="40">
        <f>ROUNDUP('Дані не з ДІСО'!M842/Параметри!$K$27,0)</f>
        <v>0</v>
      </c>
      <c r="BH842" s="40">
        <f>BG842*Параметри!$M$37/18</f>
        <v>0</v>
      </c>
      <c r="BI842" s="29">
        <f>BH842*Параметри!$K$51</f>
        <v>0</v>
      </c>
      <c r="BJ842" s="29">
        <f>'Дані не з ДІСО'!N842*Параметри!$K$76</f>
        <v>0</v>
      </c>
      <c r="BK842" s="40">
        <f>ROUNDUP('Дані з ДІСО'!V842/Параметри!$K$25,0)</f>
        <v>0</v>
      </c>
      <c r="BL842" s="40">
        <f>ROUNDUP('Дані з ДІСО'!W842/Параметри!$K$25,0)</f>
        <v>0</v>
      </c>
      <c r="BM842" s="40">
        <f>ROUNDUP('Дані з ДІСО'!X842/Параметри!$K$25,0)</f>
        <v>0</v>
      </c>
      <c r="BN842" s="40">
        <f>(BK842*Параметри!$K$34+BL842*Параметри!$L$34+BM842*Параметри!$M$34)/18</f>
        <v>0</v>
      </c>
      <c r="BO842" s="40">
        <f>IF(K842=0,0,'Дані з ДІСО'!AC842/K842)</f>
        <v>0</v>
      </c>
      <c r="BP842" s="29">
        <f>(1+0.25*BO842)*BN842*Параметри!$K$51</f>
        <v>0</v>
      </c>
      <c r="BQ842" s="29">
        <f>BP842*'Коефіцієнти АТО'!U842</f>
        <v>0</v>
      </c>
      <c r="BR842" s="29">
        <f>K842*(1+0.25*BO842)*Параметри!$K$66*Параметри!$K$20/1000</f>
        <v>0</v>
      </c>
      <c r="BS842" s="29">
        <f>(1+0.25*BO842)*K842*'Коефіцієнти АТО'!S842*Параметри!$K$20/1000</f>
        <v>0</v>
      </c>
      <c r="BT842" s="29">
        <f t="shared" si="124"/>
        <v>0</v>
      </c>
      <c r="BU842" s="40">
        <f>ROUNDUP('Дані з ДІСО'!AG842/Параметри!$K$71,0)</f>
        <v>0</v>
      </c>
      <c r="BV842" s="40">
        <f t="shared" si="125"/>
        <v>0</v>
      </c>
      <c r="BW842" s="40">
        <f>IF('Дані з ДІСО'!AG842=0,0,'Дані з ДІСО'!AJ842/'Дані з ДІСО'!AG842)</f>
        <v>0</v>
      </c>
      <c r="BX842" s="29">
        <f>BV842*(1+0.25*BW842)*Параметри!$K$51</f>
        <v>0</v>
      </c>
      <c r="BY842" s="29">
        <f>ROUND(IF(Параметри!$K$77="No",CC842,CC842*Параметри!$K$78)+AG842,1)</f>
        <v>39760.6</v>
      </c>
      <c r="BZ842" s="29">
        <f>ROUND(IF(Параметри!$K$77="No",BF842,BF842*Параметри!$K$78),1)</f>
        <v>0</v>
      </c>
      <c r="CA842" s="29">
        <f>ROUND(IF(Параметри!$K$77="No",BI842,BI842*Параметри!$K$78),1)</f>
        <v>0</v>
      </c>
      <c r="CB842" s="29">
        <f>ROUND(IF(Параметри!$K$77="No",BJ842,BJ842*Параметри!$K$78),1)</f>
        <v>0</v>
      </c>
      <c r="CC842" s="29">
        <f t="shared" si="119"/>
        <v>44178.434209753352</v>
      </c>
    </row>
    <row r="843" spans="1:81">
      <c r="A843" s="9">
        <v>842</v>
      </c>
      <c r="B843" s="9" t="s">
        <v>3148</v>
      </c>
      <c r="C843" s="9" t="s">
        <v>3148</v>
      </c>
      <c r="D843" s="9" t="s">
        <v>3887</v>
      </c>
      <c r="E843" s="9" t="s">
        <v>24</v>
      </c>
      <c r="F843" s="9" t="s">
        <v>3530</v>
      </c>
      <c r="G843" s="9" t="s">
        <v>1760</v>
      </c>
      <c r="H843" s="29">
        <f>SUM('Дані з ДІСО'!J843:L843)</f>
        <v>363</v>
      </c>
      <c r="I843" s="29">
        <f>SUM('Дані з ДІСО'!G843:I843)</f>
        <v>22</v>
      </c>
      <c r="J843" s="29">
        <f>SUM('Дані з ДІСО'!P843:R843)</f>
        <v>0</v>
      </c>
      <c r="K843" s="29">
        <f>SUM('Дані з ДІСО'!V843:X843)</f>
        <v>0</v>
      </c>
      <c r="L843" s="40">
        <f>ROUNDUP('Дані з ДІСО'!J843/'Коефіцієнти АТО'!$R843,0)</f>
        <v>11</v>
      </c>
      <c r="M843" s="40">
        <f>ROUNDUP('Дані з ДІСО'!K843/'Коефіцієнти АТО'!$R843,0)</f>
        <v>20</v>
      </c>
      <c r="N843" s="40">
        <f>ROUNDUP('Дані з ДІСО'!L843/'Коефіцієнти АТО'!$R843,0)</f>
        <v>3</v>
      </c>
      <c r="O843" s="59">
        <f>(L843*Параметри!$K$32+M843*Параметри!$L$32+N843*Параметри!$M$32)/18</f>
        <v>56.305555555555557</v>
      </c>
      <c r="P843" s="41">
        <f>IF(H843=0,"",'Дані з ДІСО'!Y843/H843)</f>
        <v>0</v>
      </c>
      <c r="Q843" s="29">
        <f>IF(H843=0,"",(1+0.25*P843)*O843*Параметри!$K$51)</f>
        <v>11532.515765757556</v>
      </c>
      <c r="R843" s="29">
        <f>IF(H843=0,"",Q843*'Коефіцієнти АТО'!T843)</f>
        <v>196.05276801787846</v>
      </c>
      <c r="S843" s="29">
        <f>IF(H843=0,"",H843*(1+0.25*P843)*Параметри!$K$66*Параметри!$K$20/1000)</f>
        <v>0</v>
      </c>
      <c r="T843" s="29">
        <f>IF(H843=0,"",H843*(1+0.25*P843)*'Коефіцієнти АТО'!$S843*Параметри!$K$20/1000)</f>
        <v>1830.956138960549</v>
      </c>
      <c r="U843" s="29">
        <f t="shared" si="120"/>
        <v>13559.524672735984</v>
      </c>
      <c r="V843" s="29">
        <f t="shared" si="121"/>
        <v>13559.524672735984</v>
      </c>
      <c r="W843" s="40">
        <f>ROUNDUP('Дані з ДІСО'!P843/Параметри!$K$24,0)</f>
        <v>0</v>
      </c>
      <c r="X843" s="40">
        <f>ROUNDUP('Дані з ДІСО'!Q843/Параметри!$K$24,0)</f>
        <v>0</v>
      </c>
      <c r="Y843" s="40">
        <f>ROUNDUP('Дані з ДІСО'!R843/Параметри!$K$24,0)</f>
        <v>0</v>
      </c>
      <c r="Z843" s="59">
        <f>(W843*Параметри!$K$33+X843*Параметри!$L$33+Y843*Параметри!$M$33)/18</f>
        <v>0</v>
      </c>
      <c r="AA843" s="41">
        <f>IF(J843=0,0,'Дані з ДІСО'!AA843/J843)</f>
        <v>0</v>
      </c>
      <c r="AB843" s="29">
        <f>(1+0.25*AA843)*Z843*Параметри!$K$51</f>
        <v>0</v>
      </c>
      <c r="AC843" s="29">
        <f>AB843*'Коефіцієнти АТО'!U843</f>
        <v>0</v>
      </c>
      <c r="AD843" s="29">
        <f>J843*(1+0.25*AA843)*Параметри!$K$66*Параметри!$K$20/1000</f>
        <v>0</v>
      </c>
      <c r="AE843" s="29">
        <f>(1+0.25*AA843)*J843*'Коефіцієнти АТО'!S843*Параметри!$K$20/1000</f>
        <v>0</v>
      </c>
      <c r="AF843" s="29">
        <f t="shared" si="117"/>
        <v>0</v>
      </c>
      <c r="AG843" s="29">
        <v>0</v>
      </c>
      <c r="AH843" s="40">
        <v>4</v>
      </c>
      <c r="AI843" s="40">
        <v>0</v>
      </c>
      <c r="AJ843" s="40">
        <f t="shared" si="118"/>
        <v>0</v>
      </c>
      <c r="AK843" s="29">
        <f>(AH843+AI843)*(1+0.25*AJ843)*Параметри!$K$53</f>
        <v>717.71710278400019</v>
      </c>
      <c r="AL843" s="29">
        <f>ROUNDUP(('Дані з ДІСО'!AU843+'Дані з ДІСО'!AW843)/Параметри!$K$28,0)</f>
        <v>0</v>
      </c>
      <c r="AM843" s="64">
        <f>AL843*Параметри!$M$35/18</f>
        <v>0</v>
      </c>
      <c r="AN843" s="29">
        <f>IF(AL843=0,0,'Дані з ДІСО'!AW843/SUM('Дані з ДІСО'!AU843,'Дані з ДІСО'!AW843))</f>
        <v>0</v>
      </c>
      <c r="AO843" s="29">
        <f>(1+0.25*AN843)*AM843*Параметри!$K$51</f>
        <v>0</v>
      </c>
      <c r="AP843" s="40">
        <f>ROUNDUP(('Дані з ДІСО'!AE843+'Дані не з ДІСО'!E843+'Дані не з ДІСО'!G843)/Параметри!$K$69,0)</f>
        <v>0</v>
      </c>
      <c r="AQ843" s="40">
        <f t="shared" si="122"/>
        <v>0</v>
      </c>
      <c r="AR843" s="40">
        <f>IF(AP843=0,0,('Дані з ДІСО'!AH843+'Дані не з ДІСО'!G843)/('Дані з ДІСО'!AE843+'Дані не з ДІСО'!E843+'Дані не з ДІСО'!G843))</f>
        <v>0</v>
      </c>
      <c r="AS843" s="29">
        <f>AQ843*(1+0.25*AR843)*Параметри!$K$51</f>
        <v>0</v>
      </c>
      <c r="AT843" s="40">
        <f>ROUNDUP('Дані з ДІСО'!AF843/Параметри!$K$70,0)</f>
        <v>0</v>
      </c>
      <c r="AU843" s="40">
        <f t="shared" si="123"/>
        <v>0</v>
      </c>
      <c r="AV843" s="40">
        <f>IF(AT843=0,0,'Дані з ДІСО'!AI843/'Дані з ДІСО'!AF843)</f>
        <v>0</v>
      </c>
      <c r="AW843" s="29">
        <f>AU843*(1+0.25*AV843)*Параметри!$K$51</f>
        <v>0</v>
      </c>
      <c r="AX843" s="40">
        <f>ROUNDUP('Дані з ДІСО'!AR843/Параметри!$K$29,0)</f>
        <v>0</v>
      </c>
      <c r="AY843" s="40">
        <f>ROUNDUP('Дані з ДІСО'!AS843/Параметри!$K$29,0)</f>
        <v>0</v>
      </c>
      <c r="AZ843" s="40">
        <f>ROUNDUP('Дані з ДІСО'!AT843/Параметри!$K$29,0)</f>
        <v>0</v>
      </c>
      <c r="BA843" s="64">
        <f>(AX843*Параметри!$K$32+AY843*Параметри!$L$32+AZ843*Параметри!$M$32)/18</f>
        <v>0</v>
      </c>
      <c r="BB843" s="29">
        <f>(BA843*Параметри!$K$51+SUM('Дані з ДІСО'!AR843:AT843)*Параметри!$K$48*Параметри!$K$20/1000)*Параметри!$K$74</f>
        <v>0</v>
      </c>
      <c r="BC843" s="40">
        <f>ROUNDUP(('Дані не з ДІСО'!I843+'Дані не з ДІСО'!K843)/Параметри!$K$26,0)</f>
        <v>0</v>
      </c>
      <c r="BD843" s="29">
        <f>BC843*Параметри!$M$36/18</f>
        <v>0</v>
      </c>
      <c r="BE843" s="40">
        <f>IF(BC843=0,0,'Дані не з ДІСО'!K843/('Дані не з ДІСО'!I843+'Дані не з ДІСО'!K843))</f>
        <v>0</v>
      </c>
      <c r="BF843" s="29">
        <f>(1+0.25*BE843)*BD843*Параметри!$K$51</f>
        <v>0</v>
      </c>
      <c r="BG843" s="40">
        <f>ROUNDUP('Дані не з ДІСО'!M843/Параметри!$K$27,0)</f>
        <v>0</v>
      </c>
      <c r="BH843" s="40">
        <f>BG843*Параметри!$M$37/18</f>
        <v>0</v>
      </c>
      <c r="BI843" s="29">
        <f>BH843*Параметри!$K$51</f>
        <v>0</v>
      </c>
      <c r="BJ843" s="29">
        <f>'Дані не з ДІСО'!N843*Параметри!$K$76</f>
        <v>0</v>
      </c>
      <c r="BK843" s="40">
        <f>ROUNDUP('Дані з ДІСО'!V843/Параметри!$K$25,0)</f>
        <v>0</v>
      </c>
      <c r="BL843" s="40">
        <f>ROUNDUP('Дані з ДІСО'!W843/Параметри!$K$25,0)</f>
        <v>0</v>
      </c>
      <c r="BM843" s="40">
        <f>ROUNDUP('Дані з ДІСО'!X843/Параметри!$K$25,0)</f>
        <v>0</v>
      </c>
      <c r="BN843" s="40">
        <f>(BK843*Параметри!$K$34+BL843*Параметри!$L$34+BM843*Параметри!$M$34)/18</f>
        <v>0</v>
      </c>
      <c r="BO843" s="40">
        <f>IF(K843=0,0,'Дані з ДІСО'!AC843/K843)</f>
        <v>0</v>
      </c>
      <c r="BP843" s="29">
        <f>(1+0.25*BO843)*BN843*Параметри!$K$51</f>
        <v>0</v>
      </c>
      <c r="BQ843" s="29">
        <f>BP843*'Коефіцієнти АТО'!U843</f>
        <v>0</v>
      </c>
      <c r="BR843" s="29">
        <f>K843*(1+0.25*BO843)*Параметри!$K$66*Параметри!$K$20/1000</f>
        <v>0</v>
      </c>
      <c r="BS843" s="29">
        <f>(1+0.25*BO843)*K843*'Коефіцієнти АТО'!S843*Параметри!$K$20/1000</f>
        <v>0</v>
      </c>
      <c r="BT843" s="29">
        <f t="shared" si="124"/>
        <v>0</v>
      </c>
      <c r="BU843" s="40">
        <f>ROUNDUP('Дані з ДІСО'!AG843/Параметри!$K$71,0)</f>
        <v>0</v>
      </c>
      <c r="BV843" s="40">
        <f t="shared" si="125"/>
        <v>0</v>
      </c>
      <c r="BW843" s="40">
        <f>IF('Дані з ДІСО'!AG843=0,0,'Дані з ДІСО'!AJ843/'Дані з ДІСО'!AG843)</f>
        <v>0</v>
      </c>
      <c r="BX843" s="29">
        <f>BV843*(1+0.25*BW843)*Параметри!$K$51</f>
        <v>0</v>
      </c>
      <c r="BY843" s="29">
        <f>ROUND(IF(Параметри!$K$77="No",CC843,CC843*Параметри!$K$78)+AG843,1)</f>
        <v>12849.5</v>
      </c>
      <c r="BZ843" s="29">
        <f>ROUND(IF(Параметри!$K$77="No",BF843,BF843*Параметри!$K$78),1)</f>
        <v>0</v>
      </c>
      <c r="CA843" s="29">
        <f>ROUND(IF(Параметри!$K$77="No",BI843,BI843*Параметри!$K$78),1)</f>
        <v>0</v>
      </c>
      <c r="CB843" s="29">
        <f>ROUND(IF(Параметри!$K$77="No",BJ843,BJ843*Параметри!$K$78),1)</f>
        <v>0</v>
      </c>
      <c r="CC843" s="29">
        <f t="shared" si="119"/>
        <v>14277.241775519984</v>
      </c>
    </row>
    <row r="844" spans="1:81">
      <c r="A844" s="9">
        <v>843</v>
      </c>
      <c r="B844" s="9" t="s">
        <v>3151</v>
      </c>
      <c r="C844" s="9" t="s">
        <v>3151</v>
      </c>
      <c r="D844" s="9" t="s">
        <v>3887</v>
      </c>
      <c r="E844" s="9" t="s">
        <v>29</v>
      </c>
      <c r="F844" s="9" t="s">
        <v>3933</v>
      </c>
      <c r="G844" s="9" t="s">
        <v>1761</v>
      </c>
      <c r="H844" s="29">
        <f>SUM('Дані з ДІСО'!J844:L844)</f>
        <v>1634</v>
      </c>
      <c r="I844" s="29">
        <f>SUM('Дані з ДІСО'!G844:I844)</f>
        <v>113</v>
      </c>
      <c r="J844" s="29">
        <f>SUM('Дані з ДІСО'!P844:R844)</f>
        <v>0</v>
      </c>
      <c r="K844" s="29">
        <f>SUM('Дані з ДІСО'!V844:X844)</f>
        <v>0</v>
      </c>
      <c r="L844" s="40">
        <f>ROUNDUP('Дані з ДІСО'!J844/'Коефіцієнти АТО'!$R844,0)</f>
        <v>44</v>
      </c>
      <c r="M844" s="40">
        <f>ROUNDUP('Дані з ДІСО'!K844/'Коефіцієнти АТО'!$R844,0)</f>
        <v>58</v>
      </c>
      <c r="N844" s="40">
        <f>ROUNDUP('Дані з ДІСО'!L844/'Коефіцієнти АТО'!$R844,0)</f>
        <v>12</v>
      </c>
      <c r="O844" s="59">
        <f>(L844*Параметри!$K$32+M844*Параметри!$L$32+N844*Параметри!$M$32)/18</f>
        <v>185.25555555555559</v>
      </c>
      <c r="P844" s="41">
        <f>IF(H844=0,"",'Дані з ДІСО'!Y844/H844)</f>
        <v>0</v>
      </c>
      <c r="Q844" s="29">
        <f>IF(H844=0,"",(1+0.25*P844)*O844*Параметри!$K$51)</f>
        <v>37944.081965954763</v>
      </c>
      <c r="R844" s="29">
        <f>IF(H844=0,"",Q844*'Коефіцієнти АТО'!T844)</f>
        <v>645.049393421231</v>
      </c>
      <c r="S844" s="29">
        <f>IF(H844=0,"",H844*(1+0.25*P844)*Параметри!$K$66*Параметри!$K$20/1000)</f>
        <v>0</v>
      </c>
      <c r="T844" s="29">
        <f>IF(H844=0,"",H844*(1+0.25*P844)*'Коефіцієнти АТО'!$S844*Параметри!$K$20/1000)</f>
        <v>7464.2939805059386</v>
      </c>
      <c r="U844" s="29">
        <f t="shared" si="120"/>
        <v>46053.425339881927</v>
      </c>
      <c r="V844" s="29">
        <f t="shared" si="121"/>
        <v>46053.425339881927</v>
      </c>
      <c r="W844" s="40">
        <f>ROUNDUP('Дані з ДІСО'!P844/Параметри!$K$24,0)</f>
        <v>0</v>
      </c>
      <c r="X844" s="40">
        <f>ROUNDUP('Дані з ДІСО'!Q844/Параметри!$K$24,0)</f>
        <v>0</v>
      </c>
      <c r="Y844" s="40">
        <f>ROUNDUP('Дані з ДІСО'!R844/Параметри!$K$24,0)</f>
        <v>0</v>
      </c>
      <c r="Z844" s="59">
        <f>(W844*Параметри!$K$33+X844*Параметри!$L$33+Y844*Параметри!$M$33)/18</f>
        <v>0</v>
      </c>
      <c r="AA844" s="41">
        <f>IF(J844=0,0,'Дані з ДІСО'!AA844/J844)</f>
        <v>0</v>
      </c>
      <c r="AB844" s="29">
        <f>(1+0.25*AA844)*Z844*Параметри!$K$51</f>
        <v>0</v>
      </c>
      <c r="AC844" s="29">
        <f>AB844*'Коефіцієнти АТО'!U844</f>
        <v>0</v>
      </c>
      <c r="AD844" s="29">
        <f>J844*(1+0.25*AA844)*Параметри!$K$66*Параметри!$K$20/1000</f>
        <v>0</v>
      </c>
      <c r="AE844" s="29">
        <f>(1+0.25*AA844)*J844*'Коефіцієнти АТО'!S844*Параметри!$K$20/1000</f>
        <v>0</v>
      </c>
      <c r="AF844" s="29">
        <f t="shared" si="117"/>
        <v>0</v>
      </c>
      <c r="AG844" s="29">
        <v>0</v>
      </c>
      <c r="AH844" s="40">
        <v>22</v>
      </c>
      <c r="AI844" s="40">
        <v>0</v>
      </c>
      <c r="AJ844" s="40">
        <f t="shared" si="118"/>
        <v>0</v>
      </c>
      <c r="AK844" s="29">
        <f>(AH844+AI844)*(1+0.25*AJ844)*Параметри!$K$53</f>
        <v>3947.4440653120009</v>
      </c>
      <c r="AL844" s="29">
        <f>ROUNDUP(('Дані з ДІСО'!AU844+'Дані з ДІСО'!AW844)/Параметри!$K$28,0)</f>
        <v>0</v>
      </c>
      <c r="AM844" s="64">
        <f>AL844*Параметри!$M$35/18</f>
        <v>0</v>
      </c>
      <c r="AN844" s="29">
        <f>IF(AL844=0,0,'Дані з ДІСО'!AW844/SUM('Дані з ДІСО'!AU844,'Дані з ДІСО'!AW844))</f>
        <v>0</v>
      </c>
      <c r="AO844" s="29">
        <f>(1+0.25*AN844)*AM844*Параметри!$K$51</f>
        <v>0</v>
      </c>
      <c r="AP844" s="40">
        <f>ROUNDUP(('Дані з ДІСО'!AE844+'Дані не з ДІСО'!E844+'Дані не з ДІСО'!G844)/Параметри!$K$69,0)</f>
        <v>0</v>
      </c>
      <c r="AQ844" s="40">
        <f t="shared" si="122"/>
        <v>0</v>
      </c>
      <c r="AR844" s="40">
        <f>IF(AP844=0,0,('Дані з ДІСО'!AH844+'Дані не з ДІСО'!G844)/('Дані з ДІСО'!AE844+'Дані не з ДІСО'!E844+'Дані не з ДІСО'!G844))</f>
        <v>0</v>
      </c>
      <c r="AS844" s="29">
        <f>AQ844*(1+0.25*AR844)*Параметри!$K$51</f>
        <v>0</v>
      </c>
      <c r="AT844" s="40">
        <f>ROUNDUP('Дані з ДІСО'!AF844/Параметри!$K$70,0)</f>
        <v>0</v>
      </c>
      <c r="AU844" s="40">
        <f t="shared" si="123"/>
        <v>0</v>
      </c>
      <c r="AV844" s="40">
        <f>IF(AT844=0,0,'Дані з ДІСО'!AI844/'Дані з ДІСО'!AF844)</f>
        <v>0</v>
      </c>
      <c r="AW844" s="29">
        <f>AU844*(1+0.25*AV844)*Параметри!$K$51</f>
        <v>0</v>
      </c>
      <c r="AX844" s="40">
        <f>ROUNDUP('Дані з ДІСО'!AR844/Параметри!$K$29,0)</f>
        <v>0</v>
      </c>
      <c r="AY844" s="40">
        <f>ROUNDUP('Дані з ДІСО'!AS844/Параметри!$K$29,0)</f>
        <v>0</v>
      </c>
      <c r="AZ844" s="40">
        <f>ROUNDUP('Дані з ДІСО'!AT844/Параметри!$K$29,0)</f>
        <v>0</v>
      </c>
      <c r="BA844" s="64">
        <f>(AX844*Параметри!$K$32+AY844*Параметри!$L$32+AZ844*Параметри!$M$32)/18</f>
        <v>0</v>
      </c>
      <c r="BB844" s="29">
        <f>(BA844*Параметри!$K$51+SUM('Дані з ДІСО'!AR844:AT844)*Параметри!$K$48*Параметри!$K$20/1000)*Параметри!$K$74</f>
        <v>0</v>
      </c>
      <c r="BC844" s="40">
        <f>ROUNDUP(('Дані не з ДІСО'!I844+'Дані не з ДІСО'!K844)/Параметри!$K$26,0)</f>
        <v>0</v>
      </c>
      <c r="BD844" s="29">
        <f>BC844*Параметри!$M$36/18</f>
        <v>0</v>
      </c>
      <c r="BE844" s="40">
        <f>IF(BC844=0,0,'Дані не з ДІСО'!K844/('Дані не з ДІСО'!I844+'Дані не з ДІСО'!K844))</f>
        <v>0</v>
      </c>
      <c r="BF844" s="29">
        <f>(1+0.25*BE844)*BD844*Параметри!$K$51</f>
        <v>0</v>
      </c>
      <c r="BG844" s="40">
        <f>ROUNDUP('Дані не з ДІСО'!M844/Параметри!$K$27,0)</f>
        <v>0</v>
      </c>
      <c r="BH844" s="40">
        <f>BG844*Параметри!$M$37/18</f>
        <v>0</v>
      </c>
      <c r="BI844" s="29">
        <f>BH844*Параметри!$K$51</f>
        <v>0</v>
      </c>
      <c r="BJ844" s="29">
        <f>'Дані не з ДІСО'!N844*Параметри!$K$76</f>
        <v>0</v>
      </c>
      <c r="BK844" s="40">
        <f>ROUNDUP('Дані з ДІСО'!V844/Параметри!$K$25,0)</f>
        <v>0</v>
      </c>
      <c r="BL844" s="40">
        <f>ROUNDUP('Дані з ДІСО'!W844/Параметри!$K$25,0)</f>
        <v>0</v>
      </c>
      <c r="BM844" s="40">
        <f>ROUNDUP('Дані з ДІСО'!X844/Параметри!$K$25,0)</f>
        <v>0</v>
      </c>
      <c r="BN844" s="40">
        <f>(BK844*Параметри!$K$34+BL844*Параметри!$L$34+BM844*Параметри!$M$34)/18</f>
        <v>0</v>
      </c>
      <c r="BO844" s="40">
        <f>IF(K844=0,0,'Дані з ДІСО'!AC844/K844)</f>
        <v>0</v>
      </c>
      <c r="BP844" s="29">
        <f>(1+0.25*BO844)*BN844*Параметри!$K$51</f>
        <v>0</v>
      </c>
      <c r="BQ844" s="29">
        <f>BP844*'Коефіцієнти АТО'!U844</f>
        <v>0</v>
      </c>
      <c r="BR844" s="29">
        <f>K844*(1+0.25*BO844)*Параметри!$K$66*Параметри!$K$20/1000</f>
        <v>0</v>
      </c>
      <c r="BS844" s="29">
        <f>(1+0.25*BO844)*K844*'Коефіцієнти АТО'!S844*Параметри!$K$20/1000</f>
        <v>0</v>
      </c>
      <c r="BT844" s="29">
        <f t="shared" si="124"/>
        <v>0</v>
      </c>
      <c r="BU844" s="40">
        <f>ROUNDUP('Дані з ДІСО'!AG844/Параметри!$K$71,0)</f>
        <v>0</v>
      </c>
      <c r="BV844" s="40">
        <f t="shared" si="125"/>
        <v>0</v>
      </c>
      <c r="BW844" s="40">
        <f>IF('Дані з ДІСО'!AG844=0,0,'Дані з ДІСО'!AJ844/'Дані з ДІСО'!AG844)</f>
        <v>0</v>
      </c>
      <c r="BX844" s="29">
        <f>BV844*(1+0.25*BW844)*Параметри!$K$51</f>
        <v>0</v>
      </c>
      <c r="BY844" s="29">
        <f>ROUND(IF(Параметри!$K$77="No",CC844,CC844*Параметри!$K$78)+AG844,1)</f>
        <v>45000.800000000003</v>
      </c>
      <c r="BZ844" s="29">
        <f>ROUND(IF(Параметри!$K$77="No",BF844,BF844*Параметри!$K$78),1)</f>
        <v>0</v>
      </c>
      <c r="CA844" s="29">
        <f>ROUND(IF(Параметри!$K$77="No",BI844,BI844*Параметри!$K$78),1)</f>
        <v>0</v>
      </c>
      <c r="CB844" s="29">
        <f>ROUND(IF(Параметри!$K$77="No",BJ844,BJ844*Параметри!$K$78),1)</f>
        <v>0</v>
      </c>
      <c r="CC844" s="29">
        <f t="shared" si="119"/>
        <v>50000.869405193931</v>
      </c>
    </row>
    <row r="845" spans="1:81">
      <c r="A845" s="9">
        <v>844</v>
      </c>
      <c r="B845" s="9" t="s">
        <v>3176</v>
      </c>
      <c r="C845" s="9" t="s">
        <v>3146</v>
      </c>
      <c r="D845" s="9" t="s">
        <v>3887</v>
      </c>
      <c r="E845" s="9" t="s">
        <v>78</v>
      </c>
      <c r="F845" s="9" t="s">
        <v>3934</v>
      </c>
      <c r="G845" s="9" t="s">
        <v>1763</v>
      </c>
      <c r="H845" s="29">
        <f>SUM('Дані з ДІСО'!J845:L845)</f>
        <v>9298</v>
      </c>
      <c r="I845" s="29">
        <f>SUM('Дані з ДІСО'!G845:I845)</f>
        <v>292</v>
      </c>
      <c r="J845" s="29">
        <f>SUM('Дані з ДІСО'!P845:R845)</f>
        <v>0</v>
      </c>
      <c r="K845" s="29">
        <f>SUM('Дані з ДІСО'!V845:X845)</f>
        <v>0</v>
      </c>
      <c r="L845" s="40">
        <f>ROUNDUP('Дані з ДІСО'!J845/'Коефіцієнти АТО'!$R845,0)</f>
        <v>133</v>
      </c>
      <c r="M845" s="40">
        <f>ROUNDUP('Дані з ДІСО'!K845/'Коефіцієнти АТО'!$R845,0)</f>
        <v>175</v>
      </c>
      <c r="N845" s="40">
        <f>ROUNDUP('Дані з ДІСО'!L845/'Коефіцієнти АТО'!$R845,0)</f>
        <v>38</v>
      </c>
      <c r="O845" s="59">
        <f>(L845*Параметри!$K$32+M845*Параметри!$L$32+N845*Параметри!$M$32)/18</f>
        <v>562.80555555555554</v>
      </c>
      <c r="P845" s="41">
        <f>IF(H845=0,"",'Дані з ДІСО'!Y845/H845)</f>
        <v>0</v>
      </c>
      <c r="Q845" s="29">
        <f>IF(H845=0,"",(1+0.25*P845)*O845*Параметри!$K$51)</f>
        <v>115273.95260484156</v>
      </c>
      <c r="R845" s="29">
        <f>IF(H845=0,"",Q845*'Коефіцієнти АТО'!T845)</f>
        <v>17291.092890726231</v>
      </c>
      <c r="S845" s="29">
        <f>IF(H845=0,"",H845*(1+0.25*P845)*Параметри!$K$66*Параметри!$K$20/1000)</f>
        <v>0</v>
      </c>
      <c r="T845" s="29">
        <f>IF(H845=0,"",H845*(1+0.25*P845)*'Коефіцієнти АТО'!$S845*Параметри!$K$20/1000)</f>
        <v>20352.268524417548</v>
      </c>
      <c r="U845" s="29">
        <f t="shared" si="120"/>
        <v>152917.31401998532</v>
      </c>
      <c r="V845" s="29">
        <f t="shared" si="121"/>
        <v>152917.31401998532</v>
      </c>
      <c r="W845" s="40">
        <f>ROUNDUP('Дані з ДІСО'!P845/Параметри!$K$24,0)</f>
        <v>0</v>
      </c>
      <c r="X845" s="40">
        <f>ROUNDUP('Дані з ДІСО'!Q845/Параметри!$K$24,0)</f>
        <v>0</v>
      </c>
      <c r="Y845" s="40">
        <f>ROUNDUP('Дані з ДІСО'!R845/Параметри!$K$24,0)</f>
        <v>0</v>
      </c>
      <c r="Z845" s="59">
        <f>(W845*Параметри!$K$33+X845*Параметри!$L$33+Y845*Параметри!$M$33)/18</f>
        <v>0</v>
      </c>
      <c r="AA845" s="41">
        <f>IF(J845=0,0,'Дані з ДІСО'!AA845/J845)</f>
        <v>0</v>
      </c>
      <c r="AB845" s="29">
        <f>(1+0.25*AA845)*Z845*Параметри!$K$51</f>
        <v>0</v>
      </c>
      <c r="AC845" s="29">
        <f>AB845*'Коефіцієнти АТО'!U845</f>
        <v>0</v>
      </c>
      <c r="AD845" s="29">
        <f>J845*(1+0.25*AA845)*Параметри!$K$66*Параметри!$K$20/1000</f>
        <v>0</v>
      </c>
      <c r="AE845" s="29">
        <f>(1+0.25*AA845)*J845*'Коефіцієнти АТО'!S845*Параметри!$K$20/1000</f>
        <v>0</v>
      </c>
      <c r="AF845" s="29">
        <f t="shared" si="117"/>
        <v>0</v>
      </c>
      <c r="AG845" s="29">
        <v>0</v>
      </c>
      <c r="AH845" s="40">
        <v>60</v>
      </c>
      <c r="AI845" s="40">
        <v>0</v>
      </c>
      <c r="AJ845" s="40">
        <f t="shared" si="118"/>
        <v>0</v>
      </c>
      <c r="AK845" s="29">
        <f>(AH845+AI845)*(1+0.25*AJ845)*Параметри!$K$53</f>
        <v>10765.756541760004</v>
      </c>
      <c r="AL845" s="29">
        <f>ROUNDUP(('Дані з ДІСО'!AU845+'Дані з ДІСО'!AW845)/Параметри!$K$28,0)</f>
        <v>0</v>
      </c>
      <c r="AM845" s="64">
        <f>AL845*Параметри!$M$35/18</f>
        <v>0</v>
      </c>
      <c r="AN845" s="29">
        <f>IF(AL845=0,0,'Дані з ДІСО'!AW845/SUM('Дані з ДІСО'!AU845,'Дані з ДІСО'!AW845))</f>
        <v>0</v>
      </c>
      <c r="AO845" s="29">
        <f>(1+0.25*AN845)*AM845*Параметри!$K$51</f>
        <v>0</v>
      </c>
      <c r="AP845" s="40">
        <f>ROUNDUP(('Дані з ДІСО'!AE845+'Дані не з ДІСО'!E845+'Дані не з ДІСО'!G845)/Параметри!$K$69,0)</f>
        <v>0</v>
      </c>
      <c r="AQ845" s="40">
        <f t="shared" si="122"/>
        <v>0</v>
      </c>
      <c r="AR845" s="40">
        <f>IF(AP845=0,0,('Дані з ДІСО'!AH845+'Дані не з ДІСО'!G845)/('Дані з ДІСО'!AE845+'Дані не з ДІСО'!E845+'Дані не з ДІСО'!G845))</f>
        <v>0</v>
      </c>
      <c r="AS845" s="29">
        <f>AQ845*(1+0.25*AR845)*Параметри!$K$51</f>
        <v>0</v>
      </c>
      <c r="AT845" s="40">
        <f>ROUNDUP('Дані з ДІСО'!AF845/Параметри!$K$70,0)</f>
        <v>0</v>
      </c>
      <c r="AU845" s="40">
        <f t="shared" si="123"/>
        <v>0</v>
      </c>
      <c r="AV845" s="40">
        <f>IF(AT845=0,0,'Дані з ДІСО'!AI845/'Дані з ДІСО'!AF845)</f>
        <v>0</v>
      </c>
      <c r="AW845" s="29">
        <f>AU845*(1+0.25*AV845)*Параметри!$K$51</f>
        <v>0</v>
      </c>
      <c r="AX845" s="40">
        <f>ROUNDUP('Дані з ДІСО'!AR845/Параметри!$K$29,0)</f>
        <v>0</v>
      </c>
      <c r="AY845" s="40">
        <f>ROUNDUP('Дані з ДІСО'!AS845/Параметри!$K$29,0)</f>
        <v>0</v>
      </c>
      <c r="AZ845" s="40">
        <f>ROUNDUP('Дані з ДІСО'!AT845/Параметри!$K$29,0)</f>
        <v>0</v>
      </c>
      <c r="BA845" s="64">
        <f>(AX845*Параметри!$K$32+AY845*Параметри!$L$32+AZ845*Параметри!$M$32)/18</f>
        <v>0</v>
      </c>
      <c r="BB845" s="29">
        <f>(BA845*Параметри!$K$51+SUM('Дані з ДІСО'!AR845:AT845)*Параметри!$K$48*Параметри!$K$20/1000)*Параметри!$K$74</f>
        <v>0</v>
      </c>
      <c r="BC845" s="40">
        <f>ROUNDUP(('Дані не з ДІСО'!I845+'Дані не з ДІСО'!K845)/Параметри!$K$26,0)</f>
        <v>0</v>
      </c>
      <c r="BD845" s="29">
        <f>BC845*Параметри!$M$36/18</f>
        <v>0</v>
      </c>
      <c r="BE845" s="40">
        <f>IF(BC845=0,0,'Дані не з ДІСО'!K845/('Дані не з ДІСО'!I845+'Дані не з ДІСО'!K845))</f>
        <v>0</v>
      </c>
      <c r="BF845" s="29">
        <f>(1+0.25*BE845)*BD845*Параметри!$K$51</f>
        <v>0</v>
      </c>
      <c r="BG845" s="40">
        <f>ROUNDUP('Дані не з ДІСО'!M845/Параметри!$K$27,0)</f>
        <v>0</v>
      </c>
      <c r="BH845" s="40">
        <f>BG845*Параметри!$M$37/18</f>
        <v>0</v>
      </c>
      <c r="BI845" s="29">
        <f>BH845*Параметри!$K$51</f>
        <v>0</v>
      </c>
      <c r="BJ845" s="29">
        <f>'Дані не з ДІСО'!N845*Параметри!$K$76</f>
        <v>0</v>
      </c>
      <c r="BK845" s="40">
        <f>ROUNDUP('Дані з ДІСО'!V845/Параметри!$K$25,0)</f>
        <v>0</v>
      </c>
      <c r="BL845" s="40">
        <f>ROUNDUP('Дані з ДІСО'!W845/Параметри!$K$25,0)</f>
        <v>0</v>
      </c>
      <c r="BM845" s="40">
        <f>ROUNDUP('Дані з ДІСО'!X845/Параметри!$K$25,0)</f>
        <v>0</v>
      </c>
      <c r="BN845" s="40">
        <f>(BK845*Параметри!$K$34+BL845*Параметри!$L$34+BM845*Параметри!$M$34)/18</f>
        <v>0</v>
      </c>
      <c r="BO845" s="40">
        <f>IF(K845=0,0,'Дані з ДІСО'!AC845/K845)</f>
        <v>0</v>
      </c>
      <c r="BP845" s="29">
        <f>(1+0.25*BO845)*BN845*Параметри!$K$51</f>
        <v>0</v>
      </c>
      <c r="BQ845" s="29">
        <f>BP845*'Коефіцієнти АТО'!U845</f>
        <v>0</v>
      </c>
      <c r="BR845" s="29">
        <f>K845*(1+0.25*BO845)*Параметри!$K$66*Параметри!$K$20/1000</f>
        <v>0</v>
      </c>
      <c r="BS845" s="29">
        <f>(1+0.25*BO845)*K845*'Коефіцієнти АТО'!S845*Параметри!$K$20/1000</f>
        <v>0</v>
      </c>
      <c r="BT845" s="29">
        <f t="shared" si="124"/>
        <v>0</v>
      </c>
      <c r="BU845" s="40">
        <f>ROUNDUP('Дані з ДІСО'!AG845/Параметри!$K$71,0)</f>
        <v>0</v>
      </c>
      <c r="BV845" s="40">
        <f t="shared" si="125"/>
        <v>0</v>
      </c>
      <c r="BW845" s="40">
        <f>IF('Дані з ДІСО'!AG845=0,0,'Дані з ДІСО'!AJ845/'Дані з ДІСО'!AG845)</f>
        <v>0</v>
      </c>
      <c r="BX845" s="29">
        <f>BV845*(1+0.25*BW845)*Параметри!$K$51</f>
        <v>0</v>
      </c>
      <c r="BY845" s="29">
        <f>ROUND(IF(Параметри!$K$77="No",CC845,CC845*Параметри!$K$78)+AG845,1)</f>
        <v>147314.79999999999</v>
      </c>
      <c r="BZ845" s="29">
        <f>ROUND(IF(Параметри!$K$77="No",BF845,BF845*Параметри!$K$78),1)</f>
        <v>0</v>
      </c>
      <c r="CA845" s="29">
        <f>ROUND(IF(Параметри!$K$77="No",BI845,BI845*Параметри!$K$78),1)</f>
        <v>0</v>
      </c>
      <c r="CB845" s="29">
        <f>ROUND(IF(Параметри!$K$77="No",BJ845,BJ845*Параметри!$K$78),1)</f>
        <v>0</v>
      </c>
      <c r="CC845" s="29">
        <f t="shared" si="119"/>
        <v>163683.07056174532</v>
      </c>
    </row>
    <row r="846" spans="1:81">
      <c r="A846" s="9">
        <v>845</v>
      </c>
      <c r="B846" s="9" t="s">
        <v>3148</v>
      </c>
      <c r="C846" s="9" t="s">
        <v>3148</v>
      </c>
      <c r="D846" s="9" t="s">
        <v>3887</v>
      </c>
      <c r="E846" s="9" t="s">
        <v>24</v>
      </c>
      <c r="F846" s="9" t="s">
        <v>3935</v>
      </c>
      <c r="G846" s="9" t="s">
        <v>1765</v>
      </c>
      <c r="H846" s="29">
        <f>SUM('Дані з ДІСО'!J846:L846)</f>
        <v>409</v>
      </c>
      <c r="I846" s="29">
        <f>SUM('Дані з ДІСО'!G846:I846)</f>
        <v>24</v>
      </c>
      <c r="J846" s="29">
        <f>SUM('Дані з ДІСО'!P846:R846)</f>
        <v>0</v>
      </c>
      <c r="K846" s="29">
        <f>SUM('Дані з ДІСО'!V846:X846)</f>
        <v>0</v>
      </c>
      <c r="L846" s="40">
        <f>ROUNDUP('Дані з ДІСО'!J846/'Коефіцієнти АТО'!$R846,0)</f>
        <v>9</v>
      </c>
      <c r="M846" s="40">
        <f>ROUNDUP('Дані з ДІСО'!K846/'Коефіцієнти АТО'!$R846,0)</f>
        <v>11</v>
      </c>
      <c r="N846" s="40">
        <f>ROUNDUP('Дані з ДІСО'!L846/'Коефіцієнти АТО'!$R846,0)</f>
        <v>4</v>
      </c>
      <c r="O846" s="59">
        <f>(L846*Параметри!$K$32+M846*Параметри!$L$32+N846*Параметри!$M$32)/18</f>
        <v>39.372222222222227</v>
      </c>
      <c r="P846" s="41">
        <f>IF(H846=0,"",'Дані з ДІСО'!Y846/H846)</f>
        <v>0</v>
      </c>
      <c r="Q846" s="29">
        <f>IF(H846=0,"",(1+0.25*P846)*O846*Параметри!$K$51)</f>
        <v>8064.2268605746231</v>
      </c>
      <c r="R846" s="29">
        <f>IF(H846=0,"",Q846*'Коефіцієнти АТО'!T846)</f>
        <v>137.09185662976861</v>
      </c>
      <c r="S846" s="29">
        <f>IF(H846=0,"",H846*(1+0.25*P846)*Параметри!$K$66*Параметри!$K$20/1000)</f>
        <v>0</v>
      </c>
      <c r="T846" s="29">
        <f>IF(H846=0,"",H846*(1+0.25*P846)*'Коефіцієнти АТО'!$S846*Параметри!$K$20/1000)</f>
        <v>1673.7369726024831</v>
      </c>
      <c r="U846" s="29">
        <f t="shared" si="120"/>
        <v>9875.0556898068735</v>
      </c>
      <c r="V846" s="29">
        <f t="shared" si="121"/>
        <v>9875.0556898068735</v>
      </c>
      <c r="W846" s="40">
        <f>ROUNDUP('Дані з ДІСО'!P846/Параметри!$K$24,0)</f>
        <v>0</v>
      </c>
      <c r="X846" s="40">
        <f>ROUNDUP('Дані з ДІСО'!Q846/Параметри!$K$24,0)</f>
        <v>0</v>
      </c>
      <c r="Y846" s="40">
        <f>ROUNDUP('Дані з ДІСО'!R846/Параметри!$K$24,0)</f>
        <v>0</v>
      </c>
      <c r="Z846" s="59">
        <f>(W846*Параметри!$K$33+X846*Параметри!$L$33+Y846*Параметри!$M$33)/18</f>
        <v>0</v>
      </c>
      <c r="AA846" s="41">
        <f>IF(J846=0,0,'Дані з ДІСО'!AA846/J846)</f>
        <v>0</v>
      </c>
      <c r="AB846" s="29">
        <f>(1+0.25*AA846)*Z846*Параметри!$K$51</f>
        <v>0</v>
      </c>
      <c r="AC846" s="29">
        <f>AB846*'Коефіцієнти АТО'!U846</f>
        <v>0</v>
      </c>
      <c r="AD846" s="29">
        <f>J846*(1+0.25*AA846)*Параметри!$K$66*Параметри!$K$20/1000</f>
        <v>0</v>
      </c>
      <c r="AE846" s="29">
        <f>(1+0.25*AA846)*J846*'Коефіцієнти АТО'!S846*Параметри!$K$20/1000</f>
        <v>0</v>
      </c>
      <c r="AF846" s="29">
        <f t="shared" si="117"/>
        <v>0</v>
      </c>
      <c r="AG846" s="29">
        <v>0</v>
      </c>
      <c r="AH846" s="40">
        <v>0</v>
      </c>
      <c r="AI846" s="40">
        <v>0</v>
      </c>
      <c r="AJ846" s="40">
        <f t="shared" si="118"/>
        <v>0</v>
      </c>
      <c r="AK846" s="29">
        <f>(AH846+AI846)*(1+0.25*AJ846)*Параметри!$K$53</f>
        <v>0</v>
      </c>
      <c r="AL846" s="29">
        <f>ROUNDUP(('Дані з ДІСО'!AU846+'Дані з ДІСО'!AW846)/Параметри!$K$28,0)</f>
        <v>0</v>
      </c>
      <c r="AM846" s="64">
        <f>AL846*Параметри!$M$35/18</f>
        <v>0</v>
      </c>
      <c r="AN846" s="29">
        <f>IF(AL846=0,0,'Дані з ДІСО'!AW846/SUM('Дані з ДІСО'!AU846,'Дані з ДІСО'!AW846))</f>
        <v>0</v>
      </c>
      <c r="AO846" s="29">
        <f>(1+0.25*AN846)*AM846*Параметри!$K$51</f>
        <v>0</v>
      </c>
      <c r="AP846" s="40">
        <f>ROUNDUP(('Дані з ДІСО'!AE846+'Дані не з ДІСО'!E846+'Дані не з ДІСО'!G846)/Параметри!$K$69,0)</f>
        <v>0</v>
      </c>
      <c r="AQ846" s="40">
        <f t="shared" si="122"/>
        <v>0</v>
      </c>
      <c r="AR846" s="40">
        <f>IF(AP846=0,0,('Дані з ДІСО'!AH846+'Дані не з ДІСО'!G846)/('Дані з ДІСО'!AE846+'Дані не з ДІСО'!E846+'Дані не з ДІСО'!G846))</f>
        <v>0</v>
      </c>
      <c r="AS846" s="29">
        <f>AQ846*(1+0.25*AR846)*Параметри!$K$51</f>
        <v>0</v>
      </c>
      <c r="AT846" s="40">
        <f>ROUNDUP('Дані з ДІСО'!AF846/Параметри!$K$70,0)</f>
        <v>0</v>
      </c>
      <c r="AU846" s="40">
        <f t="shared" si="123"/>
        <v>0</v>
      </c>
      <c r="AV846" s="40">
        <f>IF(AT846=0,0,'Дані з ДІСО'!AI846/'Дані з ДІСО'!AF846)</f>
        <v>0</v>
      </c>
      <c r="AW846" s="29">
        <f>AU846*(1+0.25*AV846)*Параметри!$K$51</f>
        <v>0</v>
      </c>
      <c r="AX846" s="40">
        <f>ROUNDUP('Дані з ДІСО'!AR846/Параметри!$K$29,0)</f>
        <v>0</v>
      </c>
      <c r="AY846" s="40">
        <f>ROUNDUP('Дані з ДІСО'!AS846/Параметри!$K$29,0)</f>
        <v>0</v>
      </c>
      <c r="AZ846" s="40">
        <f>ROUNDUP('Дані з ДІСО'!AT846/Параметри!$K$29,0)</f>
        <v>0</v>
      </c>
      <c r="BA846" s="64">
        <f>(AX846*Параметри!$K$32+AY846*Параметри!$L$32+AZ846*Параметри!$M$32)/18</f>
        <v>0</v>
      </c>
      <c r="BB846" s="29">
        <f>(BA846*Параметри!$K$51+SUM('Дані з ДІСО'!AR846:AT846)*Параметри!$K$48*Параметри!$K$20/1000)*Параметри!$K$74</f>
        <v>0</v>
      </c>
      <c r="BC846" s="40">
        <f>ROUNDUP(('Дані не з ДІСО'!I846+'Дані не з ДІСО'!K846)/Параметри!$K$26,0)</f>
        <v>0</v>
      </c>
      <c r="BD846" s="29">
        <f>BC846*Параметри!$M$36/18</f>
        <v>0</v>
      </c>
      <c r="BE846" s="40">
        <f>IF(BC846=0,0,'Дані не з ДІСО'!K846/('Дані не з ДІСО'!I846+'Дані не з ДІСО'!K846))</f>
        <v>0</v>
      </c>
      <c r="BF846" s="29">
        <f>(1+0.25*BE846)*BD846*Параметри!$K$51</f>
        <v>0</v>
      </c>
      <c r="BG846" s="40">
        <f>ROUNDUP('Дані не з ДІСО'!M846/Параметри!$K$27,0)</f>
        <v>0</v>
      </c>
      <c r="BH846" s="40">
        <f>BG846*Параметри!$M$37/18</f>
        <v>0</v>
      </c>
      <c r="BI846" s="29">
        <f>BH846*Параметри!$K$51</f>
        <v>0</v>
      </c>
      <c r="BJ846" s="29">
        <f>'Дані не з ДІСО'!N846*Параметри!$K$76</f>
        <v>0</v>
      </c>
      <c r="BK846" s="40">
        <f>ROUNDUP('Дані з ДІСО'!V846/Параметри!$K$25,0)</f>
        <v>0</v>
      </c>
      <c r="BL846" s="40">
        <f>ROUNDUP('Дані з ДІСО'!W846/Параметри!$K$25,0)</f>
        <v>0</v>
      </c>
      <c r="BM846" s="40">
        <f>ROUNDUP('Дані з ДІСО'!X846/Параметри!$K$25,0)</f>
        <v>0</v>
      </c>
      <c r="BN846" s="40">
        <f>(BK846*Параметри!$K$34+BL846*Параметри!$L$34+BM846*Параметри!$M$34)/18</f>
        <v>0</v>
      </c>
      <c r="BO846" s="40">
        <f>IF(K846=0,0,'Дані з ДІСО'!AC846/K846)</f>
        <v>0</v>
      </c>
      <c r="BP846" s="29">
        <f>(1+0.25*BO846)*BN846*Параметри!$K$51</f>
        <v>0</v>
      </c>
      <c r="BQ846" s="29">
        <f>BP846*'Коефіцієнти АТО'!U846</f>
        <v>0</v>
      </c>
      <c r="BR846" s="29">
        <f>K846*(1+0.25*BO846)*Параметри!$K$66*Параметри!$K$20/1000</f>
        <v>0</v>
      </c>
      <c r="BS846" s="29">
        <f>(1+0.25*BO846)*K846*'Коефіцієнти АТО'!S846*Параметри!$K$20/1000</f>
        <v>0</v>
      </c>
      <c r="BT846" s="29">
        <f t="shared" si="124"/>
        <v>0</v>
      </c>
      <c r="BU846" s="40">
        <f>ROUNDUP('Дані з ДІСО'!AG846/Параметри!$K$71,0)</f>
        <v>0</v>
      </c>
      <c r="BV846" s="40">
        <f t="shared" si="125"/>
        <v>0</v>
      </c>
      <c r="BW846" s="40">
        <f>IF('Дані з ДІСО'!AG846=0,0,'Дані з ДІСО'!AJ846/'Дані з ДІСО'!AG846)</f>
        <v>0</v>
      </c>
      <c r="BX846" s="29">
        <f>BV846*(1+0.25*BW846)*Параметри!$K$51</f>
        <v>0</v>
      </c>
      <c r="BY846" s="29">
        <f>ROUND(IF(Параметри!$K$77="No",CC846,CC846*Параметри!$K$78)+AG846,1)</f>
        <v>8887.6</v>
      </c>
      <c r="BZ846" s="29">
        <f>ROUND(IF(Параметри!$K$77="No",BF846,BF846*Параметри!$K$78),1)</f>
        <v>0</v>
      </c>
      <c r="CA846" s="29">
        <f>ROUND(IF(Параметри!$K$77="No",BI846,BI846*Параметри!$K$78),1)</f>
        <v>0</v>
      </c>
      <c r="CB846" s="29">
        <f>ROUND(IF(Параметри!$K$77="No",BJ846,BJ846*Параметри!$K$78),1)</f>
        <v>0</v>
      </c>
      <c r="CC846" s="29">
        <f t="shared" si="119"/>
        <v>9875.0556898068735</v>
      </c>
    </row>
    <row r="847" spans="1:81">
      <c r="A847" s="9">
        <v>846</v>
      </c>
      <c r="B847" s="9" t="s">
        <v>3145</v>
      </c>
      <c r="C847" s="9" t="s">
        <v>3146</v>
      </c>
      <c r="D847" s="9" t="s">
        <v>3887</v>
      </c>
      <c r="E847" s="9" t="s">
        <v>21</v>
      </c>
      <c r="F847" s="9" t="s">
        <v>3936</v>
      </c>
      <c r="G847" s="9" t="s">
        <v>1767</v>
      </c>
      <c r="H847" s="29">
        <f>SUM('Дані з ДІСО'!J847:L847)</f>
        <v>2222</v>
      </c>
      <c r="I847" s="29">
        <f>SUM('Дані з ДІСО'!G847:I847)</f>
        <v>133</v>
      </c>
      <c r="J847" s="29">
        <f>SUM('Дані з ДІСО'!P847:R847)</f>
        <v>0</v>
      </c>
      <c r="K847" s="29">
        <f>SUM('Дані з ДІСО'!V847:X847)</f>
        <v>0</v>
      </c>
      <c r="L847" s="40">
        <f>ROUNDUP('Дані з ДІСО'!J847/'Коефіцієнти АТО'!$R847,0)</f>
        <v>59</v>
      </c>
      <c r="M847" s="40">
        <f>ROUNDUP('Дані з ДІСО'!K847/'Коефіцієнти АТО'!$R847,0)</f>
        <v>80</v>
      </c>
      <c r="N847" s="40">
        <f>ROUNDUP('Дані з ДІСО'!L847/'Коефіцієнти АТО'!$R847,0)</f>
        <v>16</v>
      </c>
      <c r="O847" s="59">
        <f>(L847*Параметри!$K$32+M847*Параметри!$L$32+N847*Параметри!$M$32)/18</f>
        <v>252.27777777777777</v>
      </c>
      <c r="P847" s="41">
        <f>IF(H847=0,"",'Дані з ДІСО'!Y847/H847)</f>
        <v>0</v>
      </c>
      <c r="Q847" s="29">
        <f>IF(H847=0,"",(1+0.25*P847)*O847*Параметри!$K$51)</f>
        <v>51671.587658909775</v>
      </c>
      <c r="R847" s="29">
        <f>IF(H847=0,"",Q847*'Коефіцієнти АТО'!T847)</f>
        <v>878.41699020146621</v>
      </c>
      <c r="S847" s="29">
        <f>IF(H847=0,"",H847*(1+0.25*P847)*Параметри!$K$66*Параметри!$K$20/1000)</f>
        <v>0</v>
      </c>
      <c r="T847" s="29">
        <f>IF(H847=0,"",H847*(1+0.25*P847)*'Коефіцієнти АТО'!$S847*Параметри!$K$20/1000)</f>
        <v>10150.343466758994</v>
      </c>
      <c r="U847" s="29">
        <f t="shared" si="120"/>
        <v>62700.348115870234</v>
      </c>
      <c r="V847" s="29">
        <f t="shared" si="121"/>
        <v>62700.348115870234</v>
      </c>
      <c r="W847" s="40">
        <f>ROUNDUP('Дані з ДІСО'!P847/Параметри!$K$24,0)</f>
        <v>0</v>
      </c>
      <c r="X847" s="40">
        <f>ROUNDUP('Дані з ДІСО'!Q847/Параметри!$K$24,0)</f>
        <v>0</v>
      </c>
      <c r="Y847" s="40">
        <f>ROUNDUP('Дані з ДІСО'!R847/Параметри!$K$24,0)</f>
        <v>0</v>
      </c>
      <c r="Z847" s="59">
        <f>(W847*Параметри!$K$33+X847*Параметри!$L$33+Y847*Параметри!$M$33)/18</f>
        <v>0</v>
      </c>
      <c r="AA847" s="41">
        <f>IF(J847=0,0,'Дані з ДІСО'!AA847/J847)</f>
        <v>0</v>
      </c>
      <c r="AB847" s="29">
        <f>(1+0.25*AA847)*Z847*Параметри!$K$51</f>
        <v>0</v>
      </c>
      <c r="AC847" s="29">
        <f>AB847*'Коефіцієнти АТО'!U847</f>
        <v>0</v>
      </c>
      <c r="AD847" s="29">
        <f>J847*(1+0.25*AA847)*Параметри!$K$66*Параметри!$K$20/1000</f>
        <v>0</v>
      </c>
      <c r="AE847" s="29">
        <f>(1+0.25*AA847)*J847*'Коефіцієнти АТО'!S847*Параметри!$K$20/1000</f>
        <v>0</v>
      </c>
      <c r="AF847" s="29">
        <f t="shared" si="117"/>
        <v>0</v>
      </c>
      <c r="AG847" s="29">
        <v>0</v>
      </c>
      <c r="AH847" s="40">
        <v>32</v>
      </c>
      <c r="AI847" s="40">
        <v>0</v>
      </c>
      <c r="AJ847" s="40">
        <f t="shared" si="118"/>
        <v>0</v>
      </c>
      <c r="AK847" s="29">
        <f>(AH847+AI847)*(1+0.25*AJ847)*Параметри!$K$53</f>
        <v>5741.7368222720015</v>
      </c>
      <c r="AL847" s="29">
        <f>ROUNDUP(('Дані з ДІСО'!AU847+'Дані з ДІСО'!AW847)/Параметри!$K$28,0)</f>
        <v>0</v>
      </c>
      <c r="AM847" s="64">
        <f>AL847*Параметри!$M$35/18</f>
        <v>0</v>
      </c>
      <c r="AN847" s="29">
        <f>IF(AL847=0,0,'Дані з ДІСО'!AW847/SUM('Дані з ДІСО'!AU847,'Дані з ДІСО'!AW847))</f>
        <v>0</v>
      </c>
      <c r="AO847" s="29">
        <f>(1+0.25*AN847)*AM847*Параметри!$K$51</f>
        <v>0</v>
      </c>
      <c r="AP847" s="40">
        <f>ROUNDUP(('Дані з ДІСО'!AE847+'Дані не з ДІСО'!E847+'Дані не з ДІСО'!G847)/Параметри!$K$69,0)</f>
        <v>0</v>
      </c>
      <c r="AQ847" s="40">
        <f t="shared" si="122"/>
        <v>0</v>
      </c>
      <c r="AR847" s="40">
        <f>IF(AP847=0,0,('Дані з ДІСО'!AH847+'Дані не з ДІСО'!G847)/('Дані з ДІСО'!AE847+'Дані не з ДІСО'!E847+'Дані не з ДІСО'!G847))</f>
        <v>0</v>
      </c>
      <c r="AS847" s="29">
        <f>AQ847*(1+0.25*AR847)*Параметри!$K$51</f>
        <v>0</v>
      </c>
      <c r="AT847" s="40">
        <f>ROUNDUP('Дані з ДІСО'!AF847/Параметри!$K$70,0)</f>
        <v>0</v>
      </c>
      <c r="AU847" s="40">
        <f t="shared" si="123"/>
        <v>0</v>
      </c>
      <c r="AV847" s="40">
        <f>IF(AT847=0,0,'Дані з ДІСО'!AI847/'Дані з ДІСО'!AF847)</f>
        <v>0</v>
      </c>
      <c r="AW847" s="29">
        <f>AU847*(1+0.25*AV847)*Параметри!$K$51</f>
        <v>0</v>
      </c>
      <c r="AX847" s="40">
        <f>ROUNDUP('Дані з ДІСО'!AR847/Параметри!$K$29,0)</f>
        <v>0</v>
      </c>
      <c r="AY847" s="40">
        <f>ROUNDUP('Дані з ДІСО'!AS847/Параметри!$K$29,0)</f>
        <v>0</v>
      </c>
      <c r="AZ847" s="40">
        <f>ROUNDUP('Дані з ДІСО'!AT847/Параметри!$K$29,0)</f>
        <v>0</v>
      </c>
      <c r="BA847" s="64">
        <f>(AX847*Параметри!$K$32+AY847*Параметри!$L$32+AZ847*Параметри!$M$32)/18</f>
        <v>0</v>
      </c>
      <c r="BB847" s="29">
        <f>(BA847*Параметри!$K$51+SUM('Дані з ДІСО'!AR847:AT847)*Параметри!$K$48*Параметри!$K$20/1000)*Параметри!$K$74</f>
        <v>0</v>
      </c>
      <c r="BC847" s="40">
        <f>ROUNDUP(('Дані не з ДІСО'!I847+'Дані не з ДІСО'!K847)/Параметри!$K$26,0)</f>
        <v>0</v>
      </c>
      <c r="BD847" s="29">
        <f>BC847*Параметри!$M$36/18</f>
        <v>0</v>
      </c>
      <c r="BE847" s="40">
        <f>IF(BC847=0,0,'Дані не з ДІСО'!K847/('Дані не з ДІСО'!I847+'Дані не з ДІСО'!K847))</f>
        <v>0</v>
      </c>
      <c r="BF847" s="29">
        <f>(1+0.25*BE847)*BD847*Параметри!$K$51</f>
        <v>0</v>
      </c>
      <c r="BG847" s="40">
        <f>ROUNDUP('Дані не з ДІСО'!M847/Параметри!$K$27,0)</f>
        <v>0</v>
      </c>
      <c r="BH847" s="40">
        <f>BG847*Параметри!$M$37/18</f>
        <v>0</v>
      </c>
      <c r="BI847" s="29">
        <f>BH847*Параметри!$K$51</f>
        <v>0</v>
      </c>
      <c r="BJ847" s="29">
        <f>'Дані не з ДІСО'!N847*Параметри!$K$76</f>
        <v>0</v>
      </c>
      <c r="BK847" s="40">
        <f>ROUNDUP('Дані з ДІСО'!V847/Параметри!$K$25,0)</f>
        <v>0</v>
      </c>
      <c r="BL847" s="40">
        <f>ROUNDUP('Дані з ДІСО'!W847/Параметри!$K$25,0)</f>
        <v>0</v>
      </c>
      <c r="BM847" s="40">
        <f>ROUNDUP('Дані з ДІСО'!X847/Параметри!$K$25,0)</f>
        <v>0</v>
      </c>
      <c r="BN847" s="40">
        <f>(BK847*Параметри!$K$34+BL847*Параметри!$L$34+BM847*Параметри!$M$34)/18</f>
        <v>0</v>
      </c>
      <c r="BO847" s="40">
        <f>IF(K847=0,0,'Дані з ДІСО'!AC847/K847)</f>
        <v>0</v>
      </c>
      <c r="BP847" s="29">
        <f>(1+0.25*BO847)*BN847*Параметри!$K$51</f>
        <v>0</v>
      </c>
      <c r="BQ847" s="29">
        <f>BP847*'Коефіцієнти АТО'!U847</f>
        <v>0</v>
      </c>
      <c r="BR847" s="29">
        <f>K847*(1+0.25*BO847)*Параметри!$K$66*Параметри!$K$20/1000</f>
        <v>0</v>
      </c>
      <c r="BS847" s="29">
        <f>(1+0.25*BO847)*K847*'Коефіцієнти АТО'!S847*Параметри!$K$20/1000</f>
        <v>0</v>
      </c>
      <c r="BT847" s="29">
        <f t="shared" si="124"/>
        <v>0</v>
      </c>
      <c r="BU847" s="40">
        <f>ROUNDUP('Дані з ДІСО'!AG847/Параметри!$K$71,0)</f>
        <v>0</v>
      </c>
      <c r="BV847" s="40">
        <f t="shared" si="125"/>
        <v>0</v>
      </c>
      <c r="BW847" s="40">
        <f>IF('Дані з ДІСО'!AG847=0,0,'Дані з ДІСО'!AJ847/'Дані з ДІСО'!AG847)</f>
        <v>0</v>
      </c>
      <c r="BX847" s="29">
        <f>BV847*(1+0.25*BW847)*Параметри!$K$51</f>
        <v>0</v>
      </c>
      <c r="BY847" s="29">
        <f>ROUND(IF(Параметри!$K$77="No",CC847,CC847*Параметри!$K$78)+AG847,1)</f>
        <v>61597.9</v>
      </c>
      <c r="BZ847" s="29">
        <f>ROUND(IF(Параметри!$K$77="No",BF847,BF847*Параметри!$K$78),1)</f>
        <v>0</v>
      </c>
      <c r="CA847" s="29">
        <f>ROUND(IF(Параметри!$K$77="No",BI847,BI847*Параметри!$K$78),1)</f>
        <v>0</v>
      </c>
      <c r="CB847" s="29">
        <f>ROUND(IF(Параметри!$K$77="No",BJ847,BJ847*Параметри!$K$78),1)</f>
        <v>0</v>
      </c>
      <c r="CC847" s="29">
        <f t="shared" si="119"/>
        <v>68442.08493814223</v>
      </c>
    </row>
    <row r="848" spans="1:81">
      <c r="A848" s="9">
        <v>847</v>
      </c>
      <c r="B848" s="9" t="s">
        <v>3148</v>
      </c>
      <c r="C848" s="9" t="s">
        <v>3148</v>
      </c>
      <c r="D848" s="9" t="s">
        <v>3887</v>
      </c>
      <c r="E848" s="9" t="s">
        <v>24</v>
      </c>
      <c r="F848" s="9" t="s">
        <v>3937</v>
      </c>
      <c r="G848" s="9" t="s">
        <v>1769</v>
      </c>
      <c r="H848" s="29">
        <f>SUM('Дані з ДІСО'!J848:L848)</f>
        <v>380</v>
      </c>
      <c r="I848" s="29">
        <f>SUM('Дані з ДІСО'!G848:I848)</f>
        <v>13</v>
      </c>
      <c r="J848" s="29">
        <f>SUM('Дані з ДІСО'!P848:R848)</f>
        <v>0</v>
      </c>
      <c r="K848" s="29">
        <f>SUM('Дані з ДІСО'!V848:X848)</f>
        <v>0</v>
      </c>
      <c r="L848" s="40">
        <f>ROUNDUP('Дані з ДІСО'!J848/'Коефіцієнти АТО'!$R848,0)</f>
        <v>8</v>
      </c>
      <c r="M848" s="40">
        <f>ROUNDUP('Дані з ДІСО'!K848/'Коефіцієнти АТО'!$R848,0)</f>
        <v>11</v>
      </c>
      <c r="N848" s="40">
        <f>ROUNDUP('Дані з ДІСО'!L848/'Коефіцієнти АТО'!$R848,0)</f>
        <v>4</v>
      </c>
      <c r="O848" s="59">
        <f>(L848*Параметри!$K$32+M848*Параметри!$L$32+N848*Параметри!$M$32)/18</f>
        <v>38.094444444444449</v>
      </c>
      <c r="P848" s="41">
        <f>IF(H848=0,"",'Дані з ДІСО'!Y848/H848)</f>
        <v>0</v>
      </c>
      <c r="Q848" s="29">
        <f>IF(H848=0,"",(1+0.25*P848)*O848*Параметри!$K$51)</f>
        <v>7802.512146600845</v>
      </c>
      <c r="R848" s="29">
        <f>IF(H848=0,"",Q848*'Коефіцієнти АТО'!T848)</f>
        <v>132.64270649221439</v>
      </c>
      <c r="S848" s="29">
        <f>IF(H848=0,"",H848*(1+0.25*P848)*Параметри!$K$66*Параметри!$K$20/1000)</f>
        <v>0</v>
      </c>
      <c r="T848" s="29">
        <f>IF(H848=0,"",H848*(1+0.25*P848)*'Коефіцієнти АТО'!$S848*Параметри!$K$20/1000)</f>
        <v>1916.7033961570485</v>
      </c>
      <c r="U848" s="29">
        <f t="shared" si="120"/>
        <v>9851.8582492501082</v>
      </c>
      <c r="V848" s="29">
        <f t="shared" si="121"/>
        <v>9851.8582492501082</v>
      </c>
      <c r="W848" s="40">
        <f>ROUNDUP('Дані з ДІСО'!P848/Параметри!$K$24,0)</f>
        <v>0</v>
      </c>
      <c r="X848" s="40">
        <f>ROUNDUP('Дані з ДІСО'!Q848/Параметри!$K$24,0)</f>
        <v>0</v>
      </c>
      <c r="Y848" s="40">
        <f>ROUNDUP('Дані з ДІСО'!R848/Параметри!$K$24,0)</f>
        <v>0</v>
      </c>
      <c r="Z848" s="59">
        <f>(W848*Параметри!$K$33+X848*Параметри!$L$33+Y848*Параметри!$M$33)/18</f>
        <v>0</v>
      </c>
      <c r="AA848" s="41">
        <f>IF(J848=0,0,'Дані з ДІСО'!AA848/J848)</f>
        <v>0</v>
      </c>
      <c r="AB848" s="29">
        <f>(1+0.25*AA848)*Z848*Параметри!$K$51</f>
        <v>0</v>
      </c>
      <c r="AC848" s="29">
        <f>AB848*'Коефіцієнти АТО'!U848</f>
        <v>0</v>
      </c>
      <c r="AD848" s="29">
        <f>J848*(1+0.25*AA848)*Параметри!$K$66*Параметри!$K$20/1000</f>
        <v>0</v>
      </c>
      <c r="AE848" s="29">
        <f>(1+0.25*AA848)*J848*'Коефіцієнти АТО'!S848*Параметри!$K$20/1000</f>
        <v>0</v>
      </c>
      <c r="AF848" s="29">
        <f t="shared" si="117"/>
        <v>0</v>
      </c>
      <c r="AG848" s="29">
        <v>0</v>
      </c>
      <c r="AH848" s="40">
        <v>6</v>
      </c>
      <c r="AI848" s="40">
        <v>0</v>
      </c>
      <c r="AJ848" s="40">
        <f t="shared" si="118"/>
        <v>0</v>
      </c>
      <c r="AK848" s="29">
        <f>(AH848+AI848)*(1+0.25*AJ848)*Параметри!$K$53</f>
        <v>1076.5756541760002</v>
      </c>
      <c r="AL848" s="29">
        <f>ROUNDUP(('Дані з ДІСО'!AU848+'Дані з ДІСО'!AW848)/Параметри!$K$28,0)</f>
        <v>0</v>
      </c>
      <c r="AM848" s="64">
        <f>AL848*Параметри!$M$35/18</f>
        <v>0</v>
      </c>
      <c r="AN848" s="29">
        <f>IF(AL848=0,0,'Дані з ДІСО'!AW848/SUM('Дані з ДІСО'!AU848,'Дані з ДІСО'!AW848))</f>
        <v>0</v>
      </c>
      <c r="AO848" s="29">
        <f>(1+0.25*AN848)*AM848*Параметри!$K$51</f>
        <v>0</v>
      </c>
      <c r="AP848" s="40">
        <f>ROUNDUP(('Дані з ДІСО'!AE848+'Дані не з ДІСО'!E848+'Дані не з ДІСО'!G848)/Параметри!$K$69,0)</f>
        <v>0</v>
      </c>
      <c r="AQ848" s="40">
        <f t="shared" si="122"/>
        <v>0</v>
      </c>
      <c r="AR848" s="40">
        <f>IF(AP848=0,0,('Дані з ДІСО'!AH848+'Дані не з ДІСО'!G848)/('Дані з ДІСО'!AE848+'Дані не з ДІСО'!E848+'Дані не з ДІСО'!G848))</f>
        <v>0</v>
      </c>
      <c r="AS848" s="29">
        <f>AQ848*(1+0.25*AR848)*Параметри!$K$51</f>
        <v>0</v>
      </c>
      <c r="AT848" s="40">
        <f>ROUNDUP('Дані з ДІСО'!AF848/Параметри!$K$70,0)</f>
        <v>0</v>
      </c>
      <c r="AU848" s="40">
        <f t="shared" si="123"/>
        <v>0</v>
      </c>
      <c r="AV848" s="40">
        <f>IF(AT848=0,0,'Дані з ДІСО'!AI848/'Дані з ДІСО'!AF848)</f>
        <v>0</v>
      </c>
      <c r="AW848" s="29">
        <f>AU848*(1+0.25*AV848)*Параметри!$K$51</f>
        <v>0</v>
      </c>
      <c r="AX848" s="40">
        <f>ROUNDUP('Дані з ДІСО'!AR848/Параметри!$K$29,0)</f>
        <v>0</v>
      </c>
      <c r="AY848" s="40">
        <f>ROUNDUP('Дані з ДІСО'!AS848/Параметри!$K$29,0)</f>
        <v>0</v>
      </c>
      <c r="AZ848" s="40">
        <f>ROUNDUP('Дані з ДІСО'!AT848/Параметри!$K$29,0)</f>
        <v>0</v>
      </c>
      <c r="BA848" s="64">
        <f>(AX848*Параметри!$K$32+AY848*Параметри!$L$32+AZ848*Параметри!$M$32)/18</f>
        <v>0</v>
      </c>
      <c r="BB848" s="29">
        <f>(BA848*Параметри!$K$51+SUM('Дані з ДІСО'!AR848:AT848)*Параметри!$K$48*Параметри!$K$20/1000)*Параметри!$K$74</f>
        <v>0</v>
      </c>
      <c r="BC848" s="40">
        <f>ROUNDUP(('Дані не з ДІСО'!I848+'Дані не з ДІСО'!K848)/Параметри!$K$26,0)</f>
        <v>0</v>
      </c>
      <c r="BD848" s="29">
        <f>BC848*Параметри!$M$36/18</f>
        <v>0</v>
      </c>
      <c r="BE848" s="40">
        <f>IF(BC848=0,0,'Дані не з ДІСО'!K848/('Дані не з ДІСО'!I848+'Дані не з ДІСО'!K848))</f>
        <v>0</v>
      </c>
      <c r="BF848" s="29">
        <f>(1+0.25*BE848)*BD848*Параметри!$K$51</f>
        <v>0</v>
      </c>
      <c r="BG848" s="40">
        <f>ROUNDUP('Дані не з ДІСО'!M848/Параметри!$K$27,0)</f>
        <v>0</v>
      </c>
      <c r="BH848" s="40">
        <f>BG848*Параметри!$M$37/18</f>
        <v>0</v>
      </c>
      <c r="BI848" s="29">
        <f>BH848*Параметри!$K$51</f>
        <v>0</v>
      </c>
      <c r="BJ848" s="29">
        <f>'Дані не з ДІСО'!N848*Параметри!$K$76</f>
        <v>0</v>
      </c>
      <c r="BK848" s="40">
        <f>ROUNDUP('Дані з ДІСО'!V848/Параметри!$K$25,0)</f>
        <v>0</v>
      </c>
      <c r="BL848" s="40">
        <f>ROUNDUP('Дані з ДІСО'!W848/Параметри!$K$25,0)</f>
        <v>0</v>
      </c>
      <c r="BM848" s="40">
        <f>ROUNDUP('Дані з ДІСО'!X848/Параметри!$K$25,0)</f>
        <v>0</v>
      </c>
      <c r="BN848" s="40">
        <f>(BK848*Параметри!$K$34+BL848*Параметри!$L$34+BM848*Параметри!$M$34)/18</f>
        <v>0</v>
      </c>
      <c r="BO848" s="40">
        <f>IF(K848=0,0,'Дані з ДІСО'!AC848/K848)</f>
        <v>0</v>
      </c>
      <c r="BP848" s="29">
        <f>(1+0.25*BO848)*BN848*Параметри!$K$51</f>
        <v>0</v>
      </c>
      <c r="BQ848" s="29">
        <f>BP848*'Коефіцієнти АТО'!U848</f>
        <v>0</v>
      </c>
      <c r="BR848" s="29">
        <f>K848*(1+0.25*BO848)*Параметри!$K$66*Параметри!$K$20/1000</f>
        <v>0</v>
      </c>
      <c r="BS848" s="29">
        <f>(1+0.25*BO848)*K848*'Коефіцієнти АТО'!S848*Параметри!$K$20/1000</f>
        <v>0</v>
      </c>
      <c r="BT848" s="29">
        <f t="shared" si="124"/>
        <v>0</v>
      </c>
      <c r="BU848" s="40">
        <f>ROUNDUP('Дані з ДІСО'!AG848/Параметри!$K$71,0)</f>
        <v>0</v>
      </c>
      <c r="BV848" s="40">
        <f t="shared" si="125"/>
        <v>0</v>
      </c>
      <c r="BW848" s="40">
        <f>IF('Дані з ДІСО'!AG848=0,0,'Дані з ДІСО'!AJ848/'Дані з ДІСО'!AG848)</f>
        <v>0</v>
      </c>
      <c r="BX848" s="29">
        <f>BV848*(1+0.25*BW848)*Параметри!$K$51</f>
        <v>0</v>
      </c>
      <c r="BY848" s="29">
        <f>ROUND(IF(Параметри!$K$77="No",CC848,CC848*Параметри!$K$78)+AG848,1)</f>
        <v>9835.6</v>
      </c>
      <c r="BZ848" s="29">
        <f>ROUND(IF(Параметри!$K$77="No",BF848,BF848*Параметри!$K$78),1)</f>
        <v>0</v>
      </c>
      <c r="CA848" s="29">
        <f>ROUND(IF(Параметри!$K$77="No",BI848,BI848*Параметри!$K$78),1)</f>
        <v>0</v>
      </c>
      <c r="CB848" s="29">
        <f>ROUND(IF(Параметри!$K$77="No",BJ848,BJ848*Параметри!$K$78),1)</f>
        <v>0</v>
      </c>
      <c r="CC848" s="29">
        <f t="shared" si="119"/>
        <v>10928.433903426108</v>
      </c>
    </row>
    <row r="849" spans="1:81">
      <c r="A849" s="9">
        <v>848</v>
      </c>
      <c r="B849" s="9" t="s">
        <v>3148</v>
      </c>
      <c r="C849" s="9" t="s">
        <v>3148</v>
      </c>
      <c r="D849" s="9" t="s">
        <v>3887</v>
      </c>
      <c r="E849" s="9" t="s">
        <v>24</v>
      </c>
      <c r="F849" s="9" t="s">
        <v>3938</v>
      </c>
      <c r="G849" s="9" t="s">
        <v>1771</v>
      </c>
      <c r="H849" s="29">
        <f>SUM('Дані з ДІСО'!J849:L849)</f>
        <v>689</v>
      </c>
      <c r="I849" s="29">
        <f>SUM('Дані з ДІСО'!G849:I849)</f>
        <v>42</v>
      </c>
      <c r="J849" s="29">
        <f>SUM('Дані з ДІСО'!P849:R849)</f>
        <v>0</v>
      </c>
      <c r="K849" s="29">
        <f>SUM('Дані з ДІСО'!V849:X849)</f>
        <v>0</v>
      </c>
      <c r="L849" s="40">
        <f>ROUNDUP('Дані з ДІСО'!J849/'Коефіцієнти АТО'!$R849,0)</f>
        <v>18</v>
      </c>
      <c r="M849" s="40">
        <f>ROUNDUP('Дані з ДІСО'!K849/'Коефіцієнти АТО'!$R849,0)</f>
        <v>26</v>
      </c>
      <c r="N849" s="40">
        <f>ROUNDUP('Дані з ДІСО'!L849/'Коефіцієнти АТО'!$R849,0)</f>
        <v>10</v>
      </c>
      <c r="O849" s="59">
        <f>(L849*Параметри!$K$32+M849*Параметри!$L$32+N849*Параметри!$M$32)/18</f>
        <v>89.955555555555563</v>
      </c>
      <c r="P849" s="41">
        <f>IF(H849=0,"",'Дані з ДІСО'!Y849/H849)</f>
        <v>0</v>
      </c>
      <c r="Q849" s="29">
        <f>IF(H849=0,"",(1+0.25*P849)*O849*Параметри!$K$51)</f>
        <v>18424.715863753958</v>
      </c>
      <c r="R849" s="29">
        <f>IF(H849=0,"",Q849*'Коефіцієнти АТО'!T849)</f>
        <v>313.22016968381729</v>
      </c>
      <c r="S849" s="29">
        <f>IF(H849=0,"",H849*(1+0.25*P849)*Параметри!$K$66*Параметри!$K$20/1000)</f>
        <v>0</v>
      </c>
      <c r="T849" s="29">
        <f>IF(H849=0,"",H849*(1+0.25*P849)*'Коефіцієнти АТО'!$S849*Параметри!$K$20/1000)</f>
        <v>3475.2858946110696</v>
      </c>
      <c r="U849" s="29">
        <f t="shared" si="120"/>
        <v>22213.221928048843</v>
      </c>
      <c r="V849" s="29">
        <f t="shared" si="121"/>
        <v>22213.221928048843</v>
      </c>
      <c r="W849" s="40">
        <f>ROUNDUP('Дані з ДІСО'!P849/Параметри!$K$24,0)</f>
        <v>0</v>
      </c>
      <c r="X849" s="40">
        <f>ROUNDUP('Дані з ДІСО'!Q849/Параметри!$K$24,0)</f>
        <v>0</v>
      </c>
      <c r="Y849" s="40">
        <f>ROUNDUP('Дані з ДІСО'!R849/Параметри!$K$24,0)</f>
        <v>0</v>
      </c>
      <c r="Z849" s="59">
        <f>(W849*Параметри!$K$33+X849*Параметри!$L$33+Y849*Параметри!$M$33)/18</f>
        <v>0</v>
      </c>
      <c r="AA849" s="41">
        <f>IF(J849=0,0,'Дані з ДІСО'!AA849/J849)</f>
        <v>0</v>
      </c>
      <c r="AB849" s="29">
        <f>(1+0.25*AA849)*Z849*Параметри!$K$51</f>
        <v>0</v>
      </c>
      <c r="AC849" s="29">
        <f>AB849*'Коефіцієнти АТО'!U849</f>
        <v>0</v>
      </c>
      <c r="AD849" s="29">
        <f>J849*(1+0.25*AA849)*Параметри!$K$66*Параметри!$K$20/1000</f>
        <v>0</v>
      </c>
      <c r="AE849" s="29">
        <f>(1+0.25*AA849)*J849*'Коефіцієнти АТО'!S849*Параметри!$K$20/1000</f>
        <v>0</v>
      </c>
      <c r="AF849" s="29">
        <f t="shared" si="117"/>
        <v>0</v>
      </c>
      <c r="AG849" s="29">
        <v>0</v>
      </c>
      <c r="AH849" s="40">
        <v>6</v>
      </c>
      <c r="AI849" s="40">
        <v>0</v>
      </c>
      <c r="AJ849" s="40">
        <f t="shared" si="118"/>
        <v>0</v>
      </c>
      <c r="AK849" s="29">
        <f>(AH849+AI849)*(1+0.25*AJ849)*Параметри!$K$53</f>
        <v>1076.5756541760002</v>
      </c>
      <c r="AL849" s="29">
        <f>ROUNDUP(('Дані з ДІСО'!AU849+'Дані з ДІСО'!AW849)/Параметри!$K$28,0)</f>
        <v>0</v>
      </c>
      <c r="AM849" s="64">
        <f>AL849*Параметри!$M$35/18</f>
        <v>0</v>
      </c>
      <c r="AN849" s="29">
        <f>IF(AL849=0,0,'Дані з ДІСО'!AW849/SUM('Дані з ДІСО'!AU849,'Дані з ДІСО'!AW849))</f>
        <v>0</v>
      </c>
      <c r="AO849" s="29">
        <f>(1+0.25*AN849)*AM849*Параметри!$K$51</f>
        <v>0</v>
      </c>
      <c r="AP849" s="40">
        <f>ROUNDUP(('Дані з ДІСО'!AE849+'Дані не з ДІСО'!E849+'Дані не з ДІСО'!G849)/Параметри!$K$69,0)</f>
        <v>0</v>
      </c>
      <c r="AQ849" s="40">
        <f t="shared" si="122"/>
        <v>0</v>
      </c>
      <c r="AR849" s="40">
        <f>IF(AP849=0,0,('Дані з ДІСО'!AH849+'Дані не з ДІСО'!G849)/('Дані з ДІСО'!AE849+'Дані не з ДІСО'!E849+'Дані не з ДІСО'!G849))</f>
        <v>0</v>
      </c>
      <c r="AS849" s="29">
        <f>AQ849*(1+0.25*AR849)*Параметри!$K$51</f>
        <v>0</v>
      </c>
      <c r="AT849" s="40">
        <f>ROUNDUP('Дані з ДІСО'!AF849/Параметри!$K$70,0)</f>
        <v>0</v>
      </c>
      <c r="AU849" s="40">
        <f t="shared" si="123"/>
        <v>0</v>
      </c>
      <c r="AV849" s="40">
        <f>IF(AT849=0,0,'Дані з ДІСО'!AI849/'Дані з ДІСО'!AF849)</f>
        <v>0</v>
      </c>
      <c r="AW849" s="29">
        <f>AU849*(1+0.25*AV849)*Параметри!$K$51</f>
        <v>0</v>
      </c>
      <c r="AX849" s="40">
        <f>ROUNDUP('Дані з ДІСО'!AR849/Параметри!$K$29,0)</f>
        <v>0</v>
      </c>
      <c r="AY849" s="40">
        <f>ROUNDUP('Дані з ДІСО'!AS849/Параметри!$K$29,0)</f>
        <v>0</v>
      </c>
      <c r="AZ849" s="40">
        <f>ROUNDUP('Дані з ДІСО'!AT849/Параметри!$K$29,0)</f>
        <v>0</v>
      </c>
      <c r="BA849" s="64">
        <f>(AX849*Параметри!$K$32+AY849*Параметри!$L$32+AZ849*Параметри!$M$32)/18</f>
        <v>0</v>
      </c>
      <c r="BB849" s="29">
        <f>(BA849*Параметри!$K$51+SUM('Дані з ДІСО'!AR849:AT849)*Параметри!$K$48*Параметри!$K$20/1000)*Параметри!$K$74</f>
        <v>0</v>
      </c>
      <c r="BC849" s="40">
        <f>ROUNDUP(('Дані не з ДІСО'!I849+'Дані не з ДІСО'!K849)/Параметри!$K$26,0)</f>
        <v>0</v>
      </c>
      <c r="BD849" s="29">
        <f>BC849*Параметри!$M$36/18</f>
        <v>0</v>
      </c>
      <c r="BE849" s="40">
        <f>IF(BC849=0,0,'Дані не з ДІСО'!K849/('Дані не з ДІСО'!I849+'Дані не з ДІСО'!K849))</f>
        <v>0</v>
      </c>
      <c r="BF849" s="29">
        <f>(1+0.25*BE849)*BD849*Параметри!$K$51</f>
        <v>0</v>
      </c>
      <c r="BG849" s="40">
        <f>ROUNDUP('Дані не з ДІСО'!M849/Параметри!$K$27,0)</f>
        <v>0</v>
      </c>
      <c r="BH849" s="40">
        <f>BG849*Параметри!$M$37/18</f>
        <v>0</v>
      </c>
      <c r="BI849" s="29">
        <f>BH849*Параметри!$K$51</f>
        <v>0</v>
      </c>
      <c r="BJ849" s="29">
        <f>'Дані не з ДІСО'!N849*Параметри!$K$76</f>
        <v>0</v>
      </c>
      <c r="BK849" s="40">
        <f>ROUNDUP('Дані з ДІСО'!V849/Параметри!$K$25,0)</f>
        <v>0</v>
      </c>
      <c r="BL849" s="40">
        <f>ROUNDUP('Дані з ДІСО'!W849/Параметри!$K$25,0)</f>
        <v>0</v>
      </c>
      <c r="BM849" s="40">
        <f>ROUNDUP('Дані з ДІСО'!X849/Параметри!$K$25,0)</f>
        <v>0</v>
      </c>
      <c r="BN849" s="40">
        <f>(BK849*Параметри!$K$34+BL849*Параметри!$L$34+BM849*Параметри!$M$34)/18</f>
        <v>0</v>
      </c>
      <c r="BO849" s="40">
        <f>IF(K849=0,0,'Дані з ДІСО'!AC849/K849)</f>
        <v>0</v>
      </c>
      <c r="BP849" s="29">
        <f>(1+0.25*BO849)*BN849*Параметри!$K$51</f>
        <v>0</v>
      </c>
      <c r="BQ849" s="29">
        <f>BP849*'Коефіцієнти АТО'!U849</f>
        <v>0</v>
      </c>
      <c r="BR849" s="29">
        <f>K849*(1+0.25*BO849)*Параметри!$K$66*Параметри!$K$20/1000</f>
        <v>0</v>
      </c>
      <c r="BS849" s="29">
        <f>(1+0.25*BO849)*K849*'Коефіцієнти АТО'!S849*Параметри!$K$20/1000</f>
        <v>0</v>
      </c>
      <c r="BT849" s="29">
        <f t="shared" si="124"/>
        <v>0</v>
      </c>
      <c r="BU849" s="40">
        <f>ROUNDUP('Дані з ДІСО'!AG849/Параметри!$K$71,0)</f>
        <v>0</v>
      </c>
      <c r="BV849" s="40">
        <f t="shared" si="125"/>
        <v>0</v>
      </c>
      <c r="BW849" s="40">
        <f>IF('Дані з ДІСО'!AG849=0,0,'Дані з ДІСО'!AJ849/'Дані з ДІСО'!AG849)</f>
        <v>0</v>
      </c>
      <c r="BX849" s="29">
        <f>BV849*(1+0.25*BW849)*Параметри!$K$51</f>
        <v>0</v>
      </c>
      <c r="BY849" s="29">
        <f>ROUND(IF(Параметри!$K$77="No",CC849,CC849*Параметри!$K$78)+AG849,1)</f>
        <v>20960.8</v>
      </c>
      <c r="BZ849" s="29">
        <f>ROUND(IF(Параметри!$K$77="No",BF849,BF849*Параметри!$K$78),1)</f>
        <v>0</v>
      </c>
      <c r="CA849" s="29">
        <f>ROUND(IF(Параметри!$K$77="No",BI849,BI849*Параметри!$K$78),1)</f>
        <v>0</v>
      </c>
      <c r="CB849" s="29">
        <f>ROUND(IF(Параметри!$K$77="No",BJ849,BJ849*Параметри!$K$78),1)</f>
        <v>0</v>
      </c>
      <c r="CC849" s="29">
        <f t="shared" si="119"/>
        <v>23289.797582224841</v>
      </c>
    </row>
    <row r="850" spans="1:81">
      <c r="A850" s="9">
        <v>849</v>
      </c>
      <c r="B850" s="9" t="s">
        <v>3148</v>
      </c>
      <c r="C850" s="9" t="s">
        <v>3148</v>
      </c>
      <c r="D850" s="9" t="s">
        <v>3887</v>
      </c>
      <c r="E850" s="9" t="s">
        <v>24</v>
      </c>
      <c r="F850" s="9" t="s">
        <v>3939</v>
      </c>
      <c r="G850" s="9" t="s">
        <v>1773</v>
      </c>
      <c r="H850" s="29">
        <f>SUM('Дані з ДІСО'!J850:L850)</f>
        <v>603</v>
      </c>
      <c r="I850" s="29">
        <f>SUM('Дані з ДІСО'!G850:I850)</f>
        <v>32</v>
      </c>
      <c r="J850" s="29">
        <f>SUM('Дані з ДІСО'!P850:R850)</f>
        <v>0</v>
      </c>
      <c r="K850" s="29">
        <f>SUM('Дані з ДІСО'!V850:X850)</f>
        <v>0</v>
      </c>
      <c r="L850" s="40">
        <f>ROUNDUP('Дані з ДІСО'!J850/'Коефіцієнти АТО'!$R850,0)</f>
        <v>16</v>
      </c>
      <c r="M850" s="40">
        <f>ROUNDUP('Дані з ДІСО'!K850/'Коефіцієнти АТО'!$R850,0)</f>
        <v>24</v>
      </c>
      <c r="N850" s="40">
        <f>ROUNDUP('Дані з ДІСО'!L850/'Коефіцієнти АТО'!$R850,0)</f>
        <v>7</v>
      </c>
      <c r="O850" s="59">
        <f>(L850*Параметри!$K$32+M850*Параметри!$L$32+N850*Параметри!$M$32)/18</f>
        <v>77.850000000000009</v>
      </c>
      <c r="P850" s="41">
        <f>IF(H850=0,"",'Дані з ДІСО'!Y850/H850)</f>
        <v>0</v>
      </c>
      <c r="Q850" s="29">
        <f>IF(H850=0,"",(1+0.25*P850)*O850*Параметри!$K$51)</f>
        <v>15945.253421367601</v>
      </c>
      <c r="R850" s="29">
        <f>IF(H850=0,"",Q850*'Коефіцієнти АТО'!T850)</f>
        <v>271.06930816324922</v>
      </c>
      <c r="S850" s="29">
        <f>IF(H850=0,"",H850*(1+0.25*P850)*Параметри!$K$66*Параметри!$K$20/1000)</f>
        <v>0</v>
      </c>
      <c r="T850" s="29">
        <f>IF(H850=0,"",H850*(1+0.25*P850)*'Коефіцієнти АТО'!$S850*Параметри!$K$20/1000)</f>
        <v>3041.5056523228955</v>
      </c>
      <c r="U850" s="29">
        <f t="shared" si="120"/>
        <v>19257.828381853746</v>
      </c>
      <c r="V850" s="29">
        <f t="shared" si="121"/>
        <v>19257.828381853746</v>
      </c>
      <c r="W850" s="40">
        <f>ROUNDUP('Дані з ДІСО'!P850/Параметри!$K$24,0)</f>
        <v>0</v>
      </c>
      <c r="X850" s="40">
        <f>ROUNDUP('Дані з ДІСО'!Q850/Параметри!$K$24,0)</f>
        <v>0</v>
      </c>
      <c r="Y850" s="40">
        <f>ROUNDUP('Дані з ДІСО'!R850/Параметри!$K$24,0)</f>
        <v>0</v>
      </c>
      <c r="Z850" s="59">
        <f>(W850*Параметри!$K$33+X850*Параметри!$L$33+Y850*Параметри!$M$33)/18</f>
        <v>0</v>
      </c>
      <c r="AA850" s="41">
        <f>IF(J850=0,0,'Дані з ДІСО'!AA850/J850)</f>
        <v>0</v>
      </c>
      <c r="AB850" s="29">
        <f>(1+0.25*AA850)*Z850*Параметри!$K$51</f>
        <v>0</v>
      </c>
      <c r="AC850" s="29">
        <f>AB850*'Коефіцієнти АТО'!U850</f>
        <v>0</v>
      </c>
      <c r="AD850" s="29">
        <f>J850*(1+0.25*AA850)*Параметри!$K$66*Параметри!$K$20/1000</f>
        <v>0</v>
      </c>
      <c r="AE850" s="29">
        <f>(1+0.25*AA850)*J850*'Коефіцієнти АТО'!S850*Параметри!$K$20/1000</f>
        <v>0</v>
      </c>
      <c r="AF850" s="29">
        <f t="shared" si="117"/>
        <v>0</v>
      </c>
      <c r="AG850" s="29">
        <v>0</v>
      </c>
      <c r="AH850" s="40">
        <v>7</v>
      </c>
      <c r="AI850" s="40">
        <v>0</v>
      </c>
      <c r="AJ850" s="40">
        <f t="shared" si="118"/>
        <v>0</v>
      </c>
      <c r="AK850" s="29">
        <f>(AH850+AI850)*(1+0.25*AJ850)*Параметри!$K$53</f>
        <v>1256.0049298720003</v>
      </c>
      <c r="AL850" s="29">
        <f>ROUNDUP(('Дані з ДІСО'!AU850+'Дані з ДІСО'!AW850)/Параметри!$K$28,0)</f>
        <v>0</v>
      </c>
      <c r="AM850" s="64">
        <f>AL850*Параметри!$M$35/18</f>
        <v>0</v>
      </c>
      <c r="AN850" s="29">
        <f>IF(AL850=0,0,'Дані з ДІСО'!AW850/SUM('Дані з ДІСО'!AU850,'Дані з ДІСО'!AW850))</f>
        <v>0</v>
      </c>
      <c r="AO850" s="29">
        <f>(1+0.25*AN850)*AM850*Параметри!$K$51</f>
        <v>0</v>
      </c>
      <c r="AP850" s="40">
        <f>ROUNDUP(('Дані з ДІСО'!AE850+'Дані не з ДІСО'!E850+'Дані не з ДІСО'!G850)/Параметри!$K$69,0)</f>
        <v>0</v>
      </c>
      <c r="AQ850" s="40">
        <f t="shared" si="122"/>
        <v>0</v>
      </c>
      <c r="AR850" s="40">
        <f>IF(AP850=0,0,('Дані з ДІСО'!AH850+'Дані не з ДІСО'!G850)/('Дані з ДІСО'!AE850+'Дані не з ДІСО'!E850+'Дані не з ДІСО'!G850))</f>
        <v>0</v>
      </c>
      <c r="AS850" s="29">
        <f>AQ850*(1+0.25*AR850)*Параметри!$K$51</f>
        <v>0</v>
      </c>
      <c r="AT850" s="40">
        <f>ROUNDUP('Дані з ДІСО'!AF850/Параметри!$K$70,0)</f>
        <v>0</v>
      </c>
      <c r="AU850" s="40">
        <f t="shared" si="123"/>
        <v>0</v>
      </c>
      <c r="AV850" s="40">
        <f>IF(AT850=0,0,'Дані з ДІСО'!AI850/'Дані з ДІСО'!AF850)</f>
        <v>0</v>
      </c>
      <c r="AW850" s="29">
        <f>AU850*(1+0.25*AV850)*Параметри!$K$51</f>
        <v>0</v>
      </c>
      <c r="AX850" s="40">
        <f>ROUNDUP('Дані з ДІСО'!AR850/Параметри!$K$29,0)</f>
        <v>0</v>
      </c>
      <c r="AY850" s="40">
        <f>ROUNDUP('Дані з ДІСО'!AS850/Параметри!$K$29,0)</f>
        <v>0</v>
      </c>
      <c r="AZ850" s="40">
        <f>ROUNDUP('Дані з ДІСО'!AT850/Параметри!$K$29,0)</f>
        <v>0</v>
      </c>
      <c r="BA850" s="64">
        <f>(AX850*Параметри!$K$32+AY850*Параметри!$L$32+AZ850*Параметри!$M$32)/18</f>
        <v>0</v>
      </c>
      <c r="BB850" s="29">
        <f>(BA850*Параметри!$K$51+SUM('Дані з ДІСО'!AR850:AT850)*Параметри!$K$48*Параметри!$K$20/1000)*Параметри!$K$74</f>
        <v>0</v>
      </c>
      <c r="BC850" s="40">
        <f>ROUNDUP(('Дані не з ДІСО'!I850+'Дані не з ДІСО'!K850)/Параметри!$K$26,0)</f>
        <v>0</v>
      </c>
      <c r="BD850" s="29">
        <f>BC850*Параметри!$M$36/18</f>
        <v>0</v>
      </c>
      <c r="BE850" s="40">
        <f>IF(BC850=0,0,'Дані не з ДІСО'!K850/('Дані не з ДІСО'!I850+'Дані не з ДІСО'!K850))</f>
        <v>0</v>
      </c>
      <c r="BF850" s="29">
        <f>(1+0.25*BE850)*BD850*Параметри!$K$51</f>
        <v>0</v>
      </c>
      <c r="BG850" s="40">
        <f>ROUNDUP('Дані не з ДІСО'!M850/Параметри!$K$27,0)</f>
        <v>0</v>
      </c>
      <c r="BH850" s="40">
        <f>BG850*Параметри!$M$37/18</f>
        <v>0</v>
      </c>
      <c r="BI850" s="29">
        <f>BH850*Параметри!$K$51</f>
        <v>0</v>
      </c>
      <c r="BJ850" s="29">
        <f>'Дані не з ДІСО'!N850*Параметри!$K$76</f>
        <v>0</v>
      </c>
      <c r="BK850" s="40">
        <f>ROUNDUP('Дані з ДІСО'!V850/Параметри!$K$25,0)</f>
        <v>0</v>
      </c>
      <c r="BL850" s="40">
        <f>ROUNDUP('Дані з ДІСО'!W850/Параметри!$K$25,0)</f>
        <v>0</v>
      </c>
      <c r="BM850" s="40">
        <f>ROUNDUP('Дані з ДІСО'!X850/Параметри!$K$25,0)</f>
        <v>0</v>
      </c>
      <c r="BN850" s="40">
        <f>(BK850*Параметри!$K$34+BL850*Параметри!$L$34+BM850*Параметри!$M$34)/18</f>
        <v>0</v>
      </c>
      <c r="BO850" s="40">
        <f>IF(K850=0,0,'Дані з ДІСО'!AC850/K850)</f>
        <v>0</v>
      </c>
      <c r="BP850" s="29">
        <f>(1+0.25*BO850)*BN850*Параметри!$K$51</f>
        <v>0</v>
      </c>
      <c r="BQ850" s="29">
        <f>BP850*'Коефіцієнти АТО'!U850</f>
        <v>0</v>
      </c>
      <c r="BR850" s="29">
        <f>K850*(1+0.25*BO850)*Параметри!$K$66*Параметри!$K$20/1000</f>
        <v>0</v>
      </c>
      <c r="BS850" s="29">
        <f>(1+0.25*BO850)*K850*'Коефіцієнти АТО'!S850*Параметри!$K$20/1000</f>
        <v>0</v>
      </c>
      <c r="BT850" s="29">
        <f t="shared" si="124"/>
        <v>0</v>
      </c>
      <c r="BU850" s="40">
        <f>ROUNDUP('Дані з ДІСО'!AG850/Параметри!$K$71,0)</f>
        <v>0</v>
      </c>
      <c r="BV850" s="40">
        <f t="shared" si="125"/>
        <v>0</v>
      </c>
      <c r="BW850" s="40">
        <f>IF('Дані з ДІСО'!AG850=0,0,'Дані з ДІСО'!AJ850/'Дані з ДІСО'!AG850)</f>
        <v>0</v>
      </c>
      <c r="BX850" s="29">
        <f>BV850*(1+0.25*BW850)*Параметри!$K$51</f>
        <v>0</v>
      </c>
      <c r="BY850" s="29">
        <f>ROUND(IF(Параметри!$K$77="No",CC850,CC850*Параметри!$K$78)+AG850,1)</f>
        <v>18462.400000000001</v>
      </c>
      <c r="BZ850" s="29">
        <f>ROUND(IF(Параметри!$K$77="No",BF850,BF850*Параметри!$K$78),1)</f>
        <v>0</v>
      </c>
      <c r="CA850" s="29">
        <f>ROUND(IF(Параметри!$K$77="No",BI850,BI850*Параметри!$K$78),1)</f>
        <v>0</v>
      </c>
      <c r="CB850" s="29">
        <f>ROUND(IF(Параметри!$K$77="No",BJ850,BJ850*Параметри!$K$78),1)</f>
        <v>0</v>
      </c>
      <c r="CC850" s="29">
        <f t="shared" si="119"/>
        <v>20513.833311725746</v>
      </c>
    </row>
    <row r="851" spans="1:81">
      <c r="A851" s="9">
        <v>850</v>
      </c>
      <c r="B851" s="9" t="s">
        <v>3148</v>
      </c>
      <c r="C851" s="9" t="s">
        <v>3148</v>
      </c>
      <c r="D851" s="9" t="s">
        <v>3887</v>
      </c>
      <c r="E851" s="9" t="s">
        <v>24</v>
      </c>
      <c r="F851" s="9" t="s">
        <v>3940</v>
      </c>
      <c r="G851" s="9" t="s">
        <v>1775</v>
      </c>
      <c r="H851" s="29">
        <f>SUM('Дані з ДІСО'!J851:L851)</f>
        <v>693.5</v>
      </c>
      <c r="I851" s="29">
        <f>SUM('Дані з ДІСО'!G851:I851)</f>
        <v>41</v>
      </c>
      <c r="J851" s="29">
        <f>SUM('Дані з ДІСО'!P851:R851)</f>
        <v>0</v>
      </c>
      <c r="K851" s="29">
        <f>SUM('Дані з ДІСО'!V851:X851)</f>
        <v>0</v>
      </c>
      <c r="L851" s="40">
        <f>ROUNDUP('Дані з ДІСО'!J851/'Коефіцієнти АТО'!$R851,0)</f>
        <v>21</v>
      </c>
      <c r="M851" s="40">
        <f>ROUNDUP('Дані з ДІСО'!K851/'Коефіцієнти АТО'!$R851,0)</f>
        <v>29</v>
      </c>
      <c r="N851" s="40">
        <f>ROUNDUP('Дані з ДІСО'!L851/'Коефіцієнти АТО'!$R851,0)</f>
        <v>5</v>
      </c>
      <c r="O851" s="59">
        <f>(L851*Параметри!$K$32+M851*Параметри!$L$32+N851*Параметри!$M$32)/18</f>
        <v>89.377777777777794</v>
      </c>
      <c r="P851" s="41">
        <f>IF(H851=0,"",'Дані з ДІСО'!Y851/H851)</f>
        <v>0</v>
      </c>
      <c r="Q851" s="29">
        <f>IF(H851=0,"",(1+0.25*P851)*O851*Параметри!$K$51)</f>
        <v>18306.375297435381</v>
      </c>
      <c r="R851" s="29">
        <f>IF(H851=0,"",Q851*'Коефіцієнти АТО'!T851)</f>
        <v>311.2083800564015</v>
      </c>
      <c r="S851" s="29">
        <f>IF(H851=0,"",H851*(1+0.25*P851)*Параметри!$K$66*Параметри!$K$20/1000)</f>
        <v>0</v>
      </c>
      <c r="T851" s="29">
        <f>IF(H851=0,"",H851*(1+0.25*P851)*'Коефіцієнти АТО'!$S851*Параметри!$K$20/1000)</f>
        <v>3497.9836979866136</v>
      </c>
      <c r="U851" s="29">
        <f t="shared" si="120"/>
        <v>22115.567375478397</v>
      </c>
      <c r="V851" s="29">
        <f t="shared" si="121"/>
        <v>22115.567375478397</v>
      </c>
      <c r="W851" s="40">
        <f>ROUNDUP('Дані з ДІСО'!P851/Параметри!$K$24,0)</f>
        <v>0</v>
      </c>
      <c r="X851" s="40">
        <f>ROUNDUP('Дані з ДІСО'!Q851/Параметри!$K$24,0)</f>
        <v>0</v>
      </c>
      <c r="Y851" s="40">
        <f>ROUNDUP('Дані з ДІСО'!R851/Параметри!$K$24,0)</f>
        <v>0</v>
      </c>
      <c r="Z851" s="59">
        <f>(W851*Параметри!$K$33+X851*Параметри!$L$33+Y851*Параметри!$M$33)/18</f>
        <v>0</v>
      </c>
      <c r="AA851" s="41">
        <f>IF(J851=0,0,'Дані з ДІСО'!AA851/J851)</f>
        <v>0</v>
      </c>
      <c r="AB851" s="29">
        <f>(1+0.25*AA851)*Z851*Параметри!$K$51</f>
        <v>0</v>
      </c>
      <c r="AC851" s="29">
        <f>AB851*'Коефіцієнти АТО'!U851</f>
        <v>0</v>
      </c>
      <c r="AD851" s="29">
        <f>J851*(1+0.25*AA851)*Параметри!$K$66*Параметри!$K$20/1000</f>
        <v>0</v>
      </c>
      <c r="AE851" s="29">
        <f>(1+0.25*AA851)*J851*'Коефіцієнти АТО'!S851*Параметри!$K$20/1000</f>
        <v>0</v>
      </c>
      <c r="AF851" s="29">
        <f t="shared" si="117"/>
        <v>0</v>
      </c>
      <c r="AG851" s="29">
        <v>0</v>
      </c>
      <c r="AH851" s="40">
        <v>4</v>
      </c>
      <c r="AI851" s="40">
        <v>0</v>
      </c>
      <c r="AJ851" s="40">
        <f t="shared" si="118"/>
        <v>0</v>
      </c>
      <c r="AK851" s="29">
        <f>(AH851+AI851)*(1+0.25*AJ851)*Параметри!$K$53</f>
        <v>717.71710278400019</v>
      </c>
      <c r="AL851" s="29">
        <f>ROUNDUP(('Дані з ДІСО'!AU851+'Дані з ДІСО'!AW851)/Параметри!$K$28,0)</f>
        <v>0</v>
      </c>
      <c r="AM851" s="64">
        <f>AL851*Параметри!$M$35/18</f>
        <v>0</v>
      </c>
      <c r="AN851" s="29">
        <f>IF(AL851=0,0,'Дані з ДІСО'!AW851/SUM('Дані з ДІСО'!AU851,'Дані з ДІСО'!AW851))</f>
        <v>0</v>
      </c>
      <c r="AO851" s="29">
        <f>(1+0.25*AN851)*AM851*Параметри!$K$51</f>
        <v>0</v>
      </c>
      <c r="AP851" s="40">
        <f>ROUNDUP(('Дані з ДІСО'!AE851+'Дані не з ДІСО'!E851+'Дані не з ДІСО'!G851)/Параметри!$K$69,0)</f>
        <v>0</v>
      </c>
      <c r="AQ851" s="40">
        <f t="shared" si="122"/>
        <v>0</v>
      </c>
      <c r="AR851" s="40">
        <f>IF(AP851=0,0,('Дані з ДІСО'!AH851+'Дані не з ДІСО'!G851)/('Дані з ДІСО'!AE851+'Дані не з ДІСО'!E851+'Дані не з ДІСО'!G851))</f>
        <v>0</v>
      </c>
      <c r="AS851" s="29">
        <f>AQ851*(1+0.25*AR851)*Параметри!$K$51</f>
        <v>0</v>
      </c>
      <c r="AT851" s="40">
        <f>ROUNDUP('Дані з ДІСО'!AF851/Параметри!$K$70,0)</f>
        <v>0</v>
      </c>
      <c r="AU851" s="40">
        <f t="shared" si="123"/>
        <v>0</v>
      </c>
      <c r="AV851" s="40">
        <f>IF(AT851=0,0,'Дані з ДІСО'!AI851/'Дані з ДІСО'!AF851)</f>
        <v>0</v>
      </c>
      <c r="AW851" s="29">
        <f>AU851*(1+0.25*AV851)*Параметри!$K$51</f>
        <v>0</v>
      </c>
      <c r="AX851" s="40">
        <f>ROUNDUP('Дані з ДІСО'!AR851/Параметри!$K$29,0)</f>
        <v>0</v>
      </c>
      <c r="AY851" s="40">
        <f>ROUNDUP('Дані з ДІСО'!AS851/Параметри!$K$29,0)</f>
        <v>0</v>
      </c>
      <c r="AZ851" s="40">
        <f>ROUNDUP('Дані з ДІСО'!AT851/Параметри!$K$29,0)</f>
        <v>0</v>
      </c>
      <c r="BA851" s="64">
        <f>(AX851*Параметри!$K$32+AY851*Параметри!$L$32+AZ851*Параметри!$M$32)/18</f>
        <v>0</v>
      </c>
      <c r="BB851" s="29">
        <f>(BA851*Параметри!$K$51+SUM('Дані з ДІСО'!AR851:AT851)*Параметри!$K$48*Параметри!$K$20/1000)*Параметри!$K$74</f>
        <v>0</v>
      </c>
      <c r="BC851" s="40">
        <f>ROUNDUP(('Дані не з ДІСО'!I851+'Дані не з ДІСО'!K851)/Параметри!$K$26,0)</f>
        <v>0</v>
      </c>
      <c r="BD851" s="29">
        <f>BC851*Параметри!$M$36/18</f>
        <v>0</v>
      </c>
      <c r="BE851" s="40">
        <f>IF(BC851=0,0,'Дані не з ДІСО'!K851/('Дані не з ДІСО'!I851+'Дані не з ДІСО'!K851))</f>
        <v>0</v>
      </c>
      <c r="BF851" s="29">
        <f>(1+0.25*BE851)*BD851*Параметри!$K$51</f>
        <v>0</v>
      </c>
      <c r="BG851" s="40">
        <f>ROUNDUP('Дані не з ДІСО'!M851/Параметри!$K$27,0)</f>
        <v>0</v>
      </c>
      <c r="BH851" s="40">
        <f>BG851*Параметри!$M$37/18</f>
        <v>0</v>
      </c>
      <c r="BI851" s="29">
        <f>BH851*Параметри!$K$51</f>
        <v>0</v>
      </c>
      <c r="BJ851" s="29">
        <f>'Дані не з ДІСО'!N851*Параметри!$K$76</f>
        <v>0</v>
      </c>
      <c r="BK851" s="40">
        <f>ROUNDUP('Дані з ДІСО'!V851/Параметри!$K$25,0)</f>
        <v>0</v>
      </c>
      <c r="BL851" s="40">
        <f>ROUNDUP('Дані з ДІСО'!W851/Параметри!$K$25,0)</f>
        <v>0</v>
      </c>
      <c r="BM851" s="40">
        <f>ROUNDUP('Дані з ДІСО'!X851/Параметри!$K$25,0)</f>
        <v>0</v>
      </c>
      <c r="BN851" s="40">
        <f>(BK851*Параметри!$K$34+BL851*Параметри!$L$34+BM851*Параметри!$M$34)/18</f>
        <v>0</v>
      </c>
      <c r="BO851" s="40">
        <f>IF(K851=0,0,'Дані з ДІСО'!AC851/K851)</f>
        <v>0</v>
      </c>
      <c r="BP851" s="29">
        <f>(1+0.25*BO851)*BN851*Параметри!$K$51</f>
        <v>0</v>
      </c>
      <c r="BQ851" s="29">
        <f>BP851*'Коефіцієнти АТО'!U851</f>
        <v>0</v>
      </c>
      <c r="BR851" s="29">
        <f>K851*(1+0.25*BO851)*Параметри!$K$66*Параметри!$K$20/1000</f>
        <v>0</v>
      </c>
      <c r="BS851" s="29">
        <f>(1+0.25*BO851)*K851*'Коефіцієнти АТО'!S851*Параметри!$K$20/1000</f>
        <v>0</v>
      </c>
      <c r="BT851" s="29">
        <f t="shared" si="124"/>
        <v>0</v>
      </c>
      <c r="BU851" s="40">
        <f>ROUNDUP('Дані з ДІСО'!AG851/Параметри!$K$71,0)</f>
        <v>0</v>
      </c>
      <c r="BV851" s="40">
        <f t="shared" si="125"/>
        <v>0</v>
      </c>
      <c r="BW851" s="40">
        <f>IF('Дані з ДІСО'!AG851=0,0,'Дані з ДІСО'!AJ851/'Дані з ДІСО'!AG851)</f>
        <v>0</v>
      </c>
      <c r="BX851" s="29">
        <f>BV851*(1+0.25*BW851)*Параметри!$K$51</f>
        <v>0</v>
      </c>
      <c r="BY851" s="29">
        <f>ROUND(IF(Параметри!$K$77="No",CC851,CC851*Параметри!$K$78)+AG851,1)</f>
        <v>20550</v>
      </c>
      <c r="BZ851" s="29">
        <f>ROUND(IF(Параметри!$K$77="No",BF851,BF851*Параметри!$K$78),1)</f>
        <v>0</v>
      </c>
      <c r="CA851" s="29">
        <f>ROUND(IF(Параметри!$K$77="No",BI851,BI851*Параметри!$K$78),1)</f>
        <v>0</v>
      </c>
      <c r="CB851" s="29">
        <f>ROUND(IF(Параметри!$K$77="No",BJ851,BJ851*Параметри!$K$78),1)</f>
        <v>0</v>
      </c>
      <c r="CC851" s="29">
        <f t="shared" si="119"/>
        <v>22833.284478262398</v>
      </c>
    </row>
    <row r="852" spans="1:81">
      <c r="A852" s="9">
        <v>851</v>
      </c>
      <c r="B852" s="9" t="s">
        <v>3151</v>
      </c>
      <c r="C852" s="9" t="s">
        <v>3151</v>
      </c>
      <c r="D852" s="9" t="s">
        <v>3887</v>
      </c>
      <c r="E852" s="9" t="s">
        <v>29</v>
      </c>
      <c r="F852" s="9" t="s">
        <v>3352</v>
      </c>
      <c r="G852" s="9" t="s">
        <v>1777</v>
      </c>
      <c r="H852" s="29">
        <f>SUM('Дані з ДІСО'!J852:L852)</f>
        <v>1585</v>
      </c>
      <c r="I852" s="29">
        <f>SUM('Дані з ДІСО'!G852:I852)</f>
        <v>64</v>
      </c>
      <c r="J852" s="29">
        <f>SUM('Дані з ДІСО'!P852:R852)</f>
        <v>0</v>
      </c>
      <c r="K852" s="29">
        <f>SUM('Дані з ДІСО'!V852:X852)</f>
        <v>0</v>
      </c>
      <c r="L852" s="40">
        <f>ROUNDUP('Дані з ДІСО'!J852/'Коефіцієнти АТО'!$R852,0)</f>
        <v>35</v>
      </c>
      <c r="M852" s="40">
        <f>ROUNDUP('Дані з ДІСО'!K852/'Коефіцієнти АТО'!$R852,0)</f>
        <v>48</v>
      </c>
      <c r="N852" s="40">
        <f>ROUNDUP('Дані з ДІСО'!L852/'Коефіцієнти АТО'!$R852,0)</f>
        <v>9</v>
      </c>
      <c r="O852" s="59">
        <f>(L852*Параметри!$K$32+M852*Параметри!$L$32+N852*Параметри!$M$32)/18</f>
        <v>149.67222222222225</v>
      </c>
      <c r="P852" s="41">
        <f>IF(H852=0,"",'Дані з ДІСО'!Y852/H852)</f>
        <v>0</v>
      </c>
      <c r="Q852" s="29">
        <f>IF(H852=0,"",(1+0.25*P852)*O852*Параметри!$K$51)</f>
        <v>30655.896126815427</v>
      </c>
      <c r="R852" s="29">
        <f>IF(H852=0,"",Q852*'Коефіцієнти АТО'!T852)</f>
        <v>521.15023415586234</v>
      </c>
      <c r="S852" s="29">
        <f>IF(H852=0,"",H852*(1+0.25*P852)*Параметри!$K$66*Параметри!$K$20/1000)</f>
        <v>0</v>
      </c>
      <c r="T852" s="29">
        <f>IF(H852=0,"",H852*(1+0.25*P852)*'Коефіцієнти АТО'!$S852*Параметри!$K$20/1000)</f>
        <v>6486.2423021392069</v>
      </c>
      <c r="U852" s="29">
        <f t="shared" si="120"/>
        <v>37663.288663110499</v>
      </c>
      <c r="V852" s="29">
        <f t="shared" si="121"/>
        <v>37663.288663110499</v>
      </c>
      <c r="W852" s="40">
        <f>ROUNDUP('Дані з ДІСО'!P852/Параметри!$K$24,0)</f>
        <v>0</v>
      </c>
      <c r="X852" s="40">
        <f>ROUNDUP('Дані з ДІСО'!Q852/Параметри!$K$24,0)</f>
        <v>0</v>
      </c>
      <c r="Y852" s="40">
        <f>ROUNDUP('Дані з ДІСО'!R852/Параметри!$K$24,0)</f>
        <v>0</v>
      </c>
      <c r="Z852" s="59">
        <f>(W852*Параметри!$K$33+X852*Параметри!$L$33+Y852*Параметри!$M$33)/18</f>
        <v>0</v>
      </c>
      <c r="AA852" s="41">
        <f>IF(J852=0,0,'Дані з ДІСО'!AA852/J852)</f>
        <v>0</v>
      </c>
      <c r="AB852" s="29">
        <f>(1+0.25*AA852)*Z852*Параметри!$K$51</f>
        <v>0</v>
      </c>
      <c r="AC852" s="29">
        <f>AB852*'Коефіцієнти АТО'!U852</f>
        <v>0</v>
      </c>
      <c r="AD852" s="29">
        <f>J852*(1+0.25*AA852)*Параметри!$K$66*Параметри!$K$20/1000</f>
        <v>0</v>
      </c>
      <c r="AE852" s="29">
        <f>(1+0.25*AA852)*J852*'Коефіцієнти АТО'!S852*Параметри!$K$20/1000</f>
        <v>0</v>
      </c>
      <c r="AF852" s="29">
        <f t="shared" si="117"/>
        <v>0</v>
      </c>
      <c r="AG852" s="29">
        <v>0</v>
      </c>
      <c r="AH852" s="40">
        <v>17</v>
      </c>
      <c r="AI852" s="40">
        <v>0</v>
      </c>
      <c r="AJ852" s="40">
        <f t="shared" si="118"/>
        <v>0</v>
      </c>
      <c r="AK852" s="29">
        <f>(AH852+AI852)*(1+0.25*AJ852)*Параметри!$K$53</f>
        <v>3050.2976868320006</v>
      </c>
      <c r="AL852" s="29">
        <f>ROUNDUP(('Дані з ДІСО'!AU852+'Дані з ДІСО'!AW852)/Параметри!$K$28,0)</f>
        <v>0</v>
      </c>
      <c r="AM852" s="64">
        <f>AL852*Параметри!$M$35/18</f>
        <v>0</v>
      </c>
      <c r="AN852" s="29">
        <f>IF(AL852=0,0,'Дані з ДІСО'!AW852/SUM('Дані з ДІСО'!AU852,'Дані з ДІСО'!AW852))</f>
        <v>0</v>
      </c>
      <c r="AO852" s="29">
        <f>(1+0.25*AN852)*AM852*Параметри!$K$51</f>
        <v>0</v>
      </c>
      <c r="AP852" s="40">
        <f>ROUNDUP(('Дані з ДІСО'!AE852+'Дані не з ДІСО'!E852+'Дані не з ДІСО'!G852)/Параметри!$K$69,0)</f>
        <v>0</v>
      </c>
      <c r="AQ852" s="40">
        <f t="shared" si="122"/>
        <v>0</v>
      </c>
      <c r="AR852" s="40">
        <f>IF(AP852=0,0,('Дані з ДІСО'!AH852+'Дані не з ДІСО'!G852)/('Дані з ДІСО'!AE852+'Дані не з ДІСО'!E852+'Дані не з ДІСО'!G852))</f>
        <v>0</v>
      </c>
      <c r="AS852" s="29">
        <f>AQ852*(1+0.25*AR852)*Параметри!$K$51</f>
        <v>0</v>
      </c>
      <c r="AT852" s="40">
        <f>ROUNDUP('Дані з ДІСО'!AF852/Параметри!$K$70,0)</f>
        <v>0</v>
      </c>
      <c r="AU852" s="40">
        <f t="shared" si="123"/>
        <v>0</v>
      </c>
      <c r="AV852" s="40">
        <f>IF(AT852=0,0,'Дані з ДІСО'!AI852/'Дані з ДІСО'!AF852)</f>
        <v>0</v>
      </c>
      <c r="AW852" s="29">
        <f>AU852*(1+0.25*AV852)*Параметри!$K$51</f>
        <v>0</v>
      </c>
      <c r="AX852" s="40">
        <f>ROUNDUP('Дані з ДІСО'!AR852/Параметри!$K$29,0)</f>
        <v>0</v>
      </c>
      <c r="AY852" s="40">
        <f>ROUNDUP('Дані з ДІСО'!AS852/Параметри!$K$29,0)</f>
        <v>0</v>
      </c>
      <c r="AZ852" s="40">
        <f>ROUNDUP('Дані з ДІСО'!AT852/Параметри!$K$29,0)</f>
        <v>0</v>
      </c>
      <c r="BA852" s="64">
        <f>(AX852*Параметри!$K$32+AY852*Параметри!$L$32+AZ852*Параметри!$M$32)/18</f>
        <v>0</v>
      </c>
      <c r="BB852" s="29">
        <f>(BA852*Параметри!$K$51+SUM('Дані з ДІСО'!AR852:AT852)*Параметри!$K$48*Параметри!$K$20/1000)*Параметри!$K$74</f>
        <v>0</v>
      </c>
      <c r="BC852" s="40">
        <f>ROUNDUP(('Дані не з ДІСО'!I852+'Дані не з ДІСО'!K852)/Параметри!$K$26,0)</f>
        <v>0</v>
      </c>
      <c r="BD852" s="29">
        <f>BC852*Параметри!$M$36/18</f>
        <v>0</v>
      </c>
      <c r="BE852" s="40">
        <f>IF(BC852=0,0,'Дані не з ДІСО'!K852/('Дані не з ДІСО'!I852+'Дані не з ДІСО'!K852))</f>
        <v>0</v>
      </c>
      <c r="BF852" s="29">
        <f>(1+0.25*BE852)*BD852*Параметри!$K$51</f>
        <v>0</v>
      </c>
      <c r="BG852" s="40">
        <f>ROUNDUP('Дані не з ДІСО'!M852/Параметри!$K$27,0)</f>
        <v>0</v>
      </c>
      <c r="BH852" s="40">
        <f>BG852*Параметри!$M$37/18</f>
        <v>0</v>
      </c>
      <c r="BI852" s="29">
        <f>BH852*Параметри!$K$51</f>
        <v>0</v>
      </c>
      <c r="BJ852" s="29">
        <f>'Дані не з ДІСО'!N852*Параметри!$K$76</f>
        <v>0</v>
      </c>
      <c r="BK852" s="40">
        <f>ROUNDUP('Дані з ДІСО'!V852/Параметри!$K$25,0)</f>
        <v>0</v>
      </c>
      <c r="BL852" s="40">
        <f>ROUNDUP('Дані з ДІСО'!W852/Параметри!$K$25,0)</f>
        <v>0</v>
      </c>
      <c r="BM852" s="40">
        <f>ROUNDUP('Дані з ДІСО'!X852/Параметри!$K$25,0)</f>
        <v>0</v>
      </c>
      <c r="BN852" s="40">
        <f>(BK852*Параметри!$K$34+BL852*Параметри!$L$34+BM852*Параметри!$M$34)/18</f>
        <v>0</v>
      </c>
      <c r="BO852" s="40">
        <f>IF(K852=0,0,'Дані з ДІСО'!AC852/K852)</f>
        <v>0</v>
      </c>
      <c r="BP852" s="29">
        <f>(1+0.25*BO852)*BN852*Параметри!$K$51</f>
        <v>0</v>
      </c>
      <c r="BQ852" s="29">
        <f>BP852*'Коефіцієнти АТО'!U852</f>
        <v>0</v>
      </c>
      <c r="BR852" s="29">
        <f>K852*(1+0.25*BO852)*Параметри!$K$66*Параметри!$K$20/1000</f>
        <v>0</v>
      </c>
      <c r="BS852" s="29">
        <f>(1+0.25*BO852)*K852*'Коефіцієнти АТО'!S852*Параметри!$K$20/1000</f>
        <v>0</v>
      </c>
      <c r="BT852" s="29">
        <f t="shared" si="124"/>
        <v>0</v>
      </c>
      <c r="BU852" s="40">
        <f>ROUNDUP('Дані з ДІСО'!AG852/Параметри!$K$71,0)</f>
        <v>0</v>
      </c>
      <c r="BV852" s="40">
        <f t="shared" si="125"/>
        <v>0</v>
      </c>
      <c r="BW852" s="40">
        <f>IF('Дані з ДІСО'!AG852=0,0,'Дані з ДІСО'!AJ852/'Дані з ДІСО'!AG852)</f>
        <v>0</v>
      </c>
      <c r="BX852" s="29">
        <f>BV852*(1+0.25*BW852)*Параметри!$K$51</f>
        <v>0</v>
      </c>
      <c r="BY852" s="29">
        <f>ROUND(IF(Параметри!$K$77="No",CC852,CC852*Параметри!$K$78)+AG852,1)</f>
        <v>36642.199999999997</v>
      </c>
      <c r="BZ852" s="29">
        <f>ROUND(IF(Параметри!$K$77="No",BF852,BF852*Параметри!$K$78),1)</f>
        <v>0</v>
      </c>
      <c r="CA852" s="29">
        <f>ROUND(IF(Параметри!$K$77="No",BI852,BI852*Параметри!$K$78),1)</f>
        <v>0</v>
      </c>
      <c r="CB852" s="29">
        <f>ROUND(IF(Параметри!$K$77="No",BJ852,BJ852*Параметри!$K$78),1)</f>
        <v>0</v>
      </c>
      <c r="CC852" s="29">
        <f t="shared" si="119"/>
        <v>40713.586349942503</v>
      </c>
    </row>
    <row r="853" spans="1:81">
      <c r="A853" s="9">
        <v>852</v>
      </c>
      <c r="B853" s="9" t="s">
        <v>3151</v>
      </c>
      <c r="C853" s="9" t="s">
        <v>3151</v>
      </c>
      <c r="D853" s="9" t="s">
        <v>3887</v>
      </c>
      <c r="E853" s="9" t="s">
        <v>29</v>
      </c>
      <c r="F853" s="9" t="s">
        <v>3308</v>
      </c>
      <c r="G853" s="9" t="s">
        <v>1779</v>
      </c>
      <c r="H853" s="29">
        <f>SUM('Дані з ДІСО'!J853:L853)</f>
        <v>846</v>
      </c>
      <c r="I853" s="29">
        <f>SUM('Дані з ДІСО'!G853:I853)</f>
        <v>51</v>
      </c>
      <c r="J853" s="29">
        <f>SUM('Дані з ДІСО'!P853:R853)</f>
        <v>0</v>
      </c>
      <c r="K853" s="29">
        <f>SUM('Дані з ДІСО'!V853:X853)</f>
        <v>0</v>
      </c>
      <c r="L853" s="40">
        <f>ROUNDUP('Дані з ДІСО'!J853/'Коефіцієнти АТО'!$R853,0)</f>
        <v>22</v>
      </c>
      <c r="M853" s="40">
        <f>ROUNDUP('Дані з ДІСО'!K853/'Коефіцієнти АТО'!$R853,0)</f>
        <v>34</v>
      </c>
      <c r="N853" s="40">
        <f>ROUNDUP('Дані з ДІСО'!L853/'Коефіцієнти АТО'!$R853,0)</f>
        <v>10</v>
      </c>
      <c r="O853" s="59">
        <f>(L853*Параметри!$K$32+M853*Параметри!$L$32+N853*Параметри!$M$32)/18</f>
        <v>109.60000000000001</v>
      </c>
      <c r="P853" s="41">
        <f>IF(H853=0,"",'Дані з ДІСО'!Y853/H853)</f>
        <v>0</v>
      </c>
      <c r="Q853" s="29">
        <f>IF(H853=0,"",(1+0.25*P853)*O853*Параметри!$K$51)</f>
        <v>22448.2951185856</v>
      </c>
      <c r="R853" s="29">
        <f>IF(H853=0,"",Q853*'Коефіцієнти АТО'!T853)</f>
        <v>381.6210170159552</v>
      </c>
      <c r="S853" s="29">
        <f>IF(H853=0,"",H853*(1+0.25*P853)*Параметри!$K$66*Параметри!$K$20/1000)</f>
        <v>0</v>
      </c>
      <c r="T853" s="29">
        <f>IF(H853=0,"",H853*(1+0.25*P853)*'Коефіцієнти АТО'!$S853*Параметри!$K$20/1000)</f>
        <v>3864.622220017151</v>
      </c>
      <c r="U853" s="29">
        <f t="shared" si="120"/>
        <v>26694.538355618704</v>
      </c>
      <c r="V853" s="29">
        <f t="shared" si="121"/>
        <v>26694.538355618704</v>
      </c>
      <c r="W853" s="40">
        <f>ROUNDUP('Дані з ДІСО'!P853/Параметри!$K$24,0)</f>
        <v>0</v>
      </c>
      <c r="X853" s="40">
        <f>ROUNDUP('Дані з ДІСО'!Q853/Параметри!$K$24,0)</f>
        <v>0</v>
      </c>
      <c r="Y853" s="40">
        <f>ROUNDUP('Дані з ДІСО'!R853/Параметри!$K$24,0)</f>
        <v>0</v>
      </c>
      <c r="Z853" s="59">
        <f>(W853*Параметри!$K$33+X853*Параметри!$L$33+Y853*Параметри!$M$33)/18</f>
        <v>0</v>
      </c>
      <c r="AA853" s="41">
        <f>IF(J853=0,0,'Дані з ДІСО'!AA853/J853)</f>
        <v>0</v>
      </c>
      <c r="AB853" s="29">
        <f>(1+0.25*AA853)*Z853*Параметри!$K$51</f>
        <v>0</v>
      </c>
      <c r="AC853" s="29">
        <f>AB853*'Коефіцієнти АТО'!U853</f>
        <v>0</v>
      </c>
      <c r="AD853" s="29">
        <f>J853*(1+0.25*AA853)*Параметри!$K$66*Параметри!$K$20/1000</f>
        <v>0</v>
      </c>
      <c r="AE853" s="29">
        <f>(1+0.25*AA853)*J853*'Коефіцієнти АТО'!S853*Параметри!$K$20/1000</f>
        <v>0</v>
      </c>
      <c r="AF853" s="29">
        <f t="shared" si="117"/>
        <v>0</v>
      </c>
      <c r="AG853" s="29">
        <v>0</v>
      </c>
      <c r="AH853" s="40">
        <v>17</v>
      </c>
      <c r="AI853" s="40">
        <v>0</v>
      </c>
      <c r="AJ853" s="40">
        <f t="shared" si="118"/>
        <v>0</v>
      </c>
      <c r="AK853" s="29">
        <f>(AH853+AI853)*(1+0.25*AJ853)*Параметри!$K$53</f>
        <v>3050.2976868320006</v>
      </c>
      <c r="AL853" s="29">
        <f>ROUNDUP(('Дані з ДІСО'!AU853+'Дані з ДІСО'!AW853)/Параметри!$K$28,0)</f>
        <v>0</v>
      </c>
      <c r="AM853" s="64">
        <f>AL853*Параметри!$M$35/18</f>
        <v>0</v>
      </c>
      <c r="AN853" s="29">
        <f>IF(AL853=0,0,'Дані з ДІСО'!AW853/SUM('Дані з ДІСО'!AU853,'Дані з ДІСО'!AW853))</f>
        <v>0</v>
      </c>
      <c r="AO853" s="29">
        <f>(1+0.25*AN853)*AM853*Параметри!$K$51</f>
        <v>0</v>
      </c>
      <c r="AP853" s="40">
        <f>ROUNDUP(('Дані з ДІСО'!AE853+'Дані не з ДІСО'!E853+'Дані не з ДІСО'!G853)/Параметри!$K$69,0)</f>
        <v>0</v>
      </c>
      <c r="AQ853" s="40">
        <f t="shared" si="122"/>
        <v>0</v>
      </c>
      <c r="AR853" s="40">
        <f>IF(AP853=0,0,('Дані з ДІСО'!AH853+'Дані не з ДІСО'!G853)/('Дані з ДІСО'!AE853+'Дані не з ДІСО'!E853+'Дані не з ДІСО'!G853))</f>
        <v>0</v>
      </c>
      <c r="AS853" s="29">
        <f>AQ853*(1+0.25*AR853)*Параметри!$K$51</f>
        <v>0</v>
      </c>
      <c r="AT853" s="40">
        <f>ROUNDUP('Дані з ДІСО'!AF853/Параметри!$K$70,0)</f>
        <v>0</v>
      </c>
      <c r="AU853" s="40">
        <f t="shared" si="123"/>
        <v>0</v>
      </c>
      <c r="AV853" s="40">
        <f>IF(AT853=0,0,'Дані з ДІСО'!AI853/'Дані з ДІСО'!AF853)</f>
        <v>0</v>
      </c>
      <c r="AW853" s="29">
        <f>AU853*(1+0.25*AV853)*Параметри!$K$51</f>
        <v>0</v>
      </c>
      <c r="AX853" s="40">
        <f>ROUNDUP('Дані з ДІСО'!AR853/Параметри!$K$29,0)</f>
        <v>0</v>
      </c>
      <c r="AY853" s="40">
        <f>ROUNDUP('Дані з ДІСО'!AS853/Параметри!$K$29,0)</f>
        <v>0</v>
      </c>
      <c r="AZ853" s="40">
        <f>ROUNDUP('Дані з ДІСО'!AT853/Параметри!$K$29,0)</f>
        <v>0</v>
      </c>
      <c r="BA853" s="64">
        <f>(AX853*Параметри!$K$32+AY853*Параметри!$L$32+AZ853*Параметри!$M$32)/18</f>
        <v>0</v>
      </c>
      <c r="BB853" s="29">
        <f>(BA853*Параметри!$K$51+SUM('Дані з ДІСО'!AR853:AT853)*Параметри!$K$48*Параметри!$K$20/1000)*Параметри!$K$74</f>
        <v>0</v>
      </c>
      <c r="BC853" s="40">
        <f>ROUNDUP(('Дані не з ДІСО'!I853+'Дані не з ДІСО'!K853)/Параметри!$K$26,0)</f>
        <v>0</v>
      </c>
      <c r="BD853" s="29">
        <f>BC853*Параметри!$M$36/18</f>
        <v>0</v>
      </c>
      <c r="BE853" s="40">
        <f>IF(BC853=0,0,'Дані не з ДІСО'!K853/('Дані не з ДІСО'!I853+'Дані не з ДІСО'!K853))</f>
        <v>0</v>
      </c>
      <c r="BF853" s="29">
        <f>(1+0.25*BE853)*BD853*Параметри!$K$51</f>
        <v>0</v>
      </c>
      <c r="BG853" s="40">
        <f>ROUNDUP('Дані не з ДІСО'!M853/Параметри!$K$27,0)</f>
        <v>0</v>
      </c>
      <c r="BH853" s="40">
        <f>BG853*Параметри!$M$37/18</f>
        <v>0</v>
      </c>
      <c r="BI853" s="29">
        <f>BH853*Параметри!$K$51</f>
        <v>0</v>
      </c>
      <c r="BJ853" s="29">
        <f>'Дані не з ДІСО'!N853*Параметри!$K$76</f>
        <v>0</v>
      </c>
      <c r="BK853" s="40">
        <f>ROUNDUP('Дані з ДІСО'!V853/Параметри!$K$25,0)</f>
        <v>0</v>
      </c>
      <c r="BL853" s="40">
        <f>ROUNDUP('Дані з ДІСО'!W853/Параметри!$K$25,0)</f>
        <v>0</v>
      </c>
      <c r="BM853" s="40">
        <f>ROUNDUP('Дані з ДІСО'!X853/Параметри!$K$25,0)</f>
        <v>0</v>
      </c>
      <c r="BN853" s="40">
        <f>(BK853*Параметри!$K$34+BL853*Параметри!$L$34+BM853*Параметри!$M$34)/18</f>
        <v>0</v>
      </c>
      <c r="BO853" s="40">
        <f>IF(K853=0,0,'Дані з ДІСО'!AC853/K853)</f>
        <v>0</v>
      </c>
      <c r="BP853" s="29">
        <f>(1+0.25*BO853)*BN853*Параметри!$K$51</f>
        <v>0</v>
      </c>
      <c r="BQ853" s="29">
        <f>BP853*'Коефіцієнти АТО'!U853</f>
        <v>0</v>
      </c>
      <c r="BR853" s="29">
        <f>K853*(1+0.25*BO853)*Параметри!$K$66*Параметри!$K$20/1000</f>
        <v>0</v>
      </c>
      <c r="BS853" s="29">
        <f>(1+0.25*BO853)*K853*'Коефіцієнти АТО'!S853*Параметри!$K$20/1000</f>
        <v>0</v>
      </c>
      <c r="BT853" s="29">
        <f t="shared" si="124"/>
        <v>0</v>
      </c>
      <c r="BU853" s="40">
        <f>ROUNDUP('Дані з ДІСО'!AG853/Параметри!$K$71,0)</f>
        <v>0</v>
      </c>
      <c r="BV853" s="40">
        <f t="shared" si="125"/>
        <v>0</v>
      </c>
      <c r="BW853" s="40">
        <f>IF('Дані з ДІСО'!AG853=0,0,'Дані з ДІСО'!AJ853/'Дані з ДІСО'!AG853)</f>
        <v>0</v>
      </c>
      <c r="BX853" s="29">
        <f>BV853*(1+0.25*BW853)*Параметри!$K$51</f>
        <v>0</v>
      </c>
      <c r="BY853" s="29">
        <f>ROUND(IF(Параметри!$K$77="No",CC853,CC853*Параметри!$K$78)+AG853,1)</f>
        <v>26770.400000000001</v>
      </c>
      <c r="BZ853" s="29">
        <f>ROUND(IF(Параметри!$K$77="No",BF853,BF853*Параметри!$K$78),1)</f>
        <v>0</v>
      </c>
      <c r="CA853" s="29">
        <f>ROUND(IF(Параметри!$K$77="No",BI853,BI853*Параметри!$K$78),1)</f>
        <v>0</v>
      </c>
      <c r="CB853" s="29">
        <f>ROUND(IF(Параметри!$K$77="No",BJ853,BJ853*Параметри!$K$78),1)</f>
        <v>0</v>
      </c>
      <c r="CC853" s="29">
        <f t="shared" si="119"/>
        <v>29744.836042450705</v>
      </c>
    </row>
    <row r="854" spans="1:81">
      <c r="A854" s="9">
        <v>853</v>
      </c>
      <c r="B854" s="9" t="s">
        <v>3148</v>
      </c>
      <c r="C854" s="9" t="s">
        <v>3148</v>
      </c>
      <c r="D854" s="9" t="s">
        <v>3887</v>
      </c>
      <c r="E854" s="9" t="s">
        <v>24</v>
      </c>
      <c r="F854" s="9" t="s">
        <v>3941</v>
      </c>
      <c r="G854" s="9" t="s">
        <v>1781</v>
      </c>
      <c r="H854" s="29">
        <f>SUM('Дані з ДІСО'!J854:L854)</f>
        <v>2798</v>
      </c>
      <c r="I854" s="29">
        <f>SUM('Дані з ДІСО'!G854:I854)</f>
        <v>96</v>
      </c>
      <c r="J854" s="29">
        <f>SUM('Дані з ДІСО'!P854:R854)</f>
        <v>0</v>
      </c>
      <c r="K854" s="29">
        <f>SUM('Дані з ДІСО'!V854:X854)</f>
        <v>0</v>
      </c>
      <c r="L854" s="40">
        <f>ROUNDUP('Дані з ДІСО'!J854/'Коефіцієнти АТО'!$R854,0)</f>
        <v>43</v>
      </c>
      <c r="M854" s="40">
        <f>ROUNDUP('Дані з ДІСО'!K854/'Коефіцієнти АТО'!$R854,0)</f>
        <v>62</v>
      </c>
      <c r="N854" s="40">
        <f>ROUNDUP('Дані з ДІСО'!L854/'Коефіцієнти АТО'!$R854,0)</f>
        <v>13</v>
      </c>
      <c r="O854" s="59">
        <f>(L854*Параметри!$K$32+M854*Параметри!$L$32+N854*Параметри!$M$32)/18</f>
        <v>193.21666666666667</v>
      </c>
      <c r="P854" s="41">
        <f>IF(H854=0,"",'Дані з ДІСО'!Y854/H854)</f>
        <v>0</v>
      </c>
      <c r="Q854" s="29">
        <f>IF(H854=0,"",(1+0.25*P854)*O854*Параметри!$K$51)</f>
        <v>39574.678423017467</v>
      </c>
      <c r="R854" s="29">
        <f>IF(H854=0,"",Q854*'Коефіцієнти АТО'!T854)</f>
        <v>3957.4678423017467</v>
      </c>
      <c r="S854" s="29">
        <f>IF(H854=0,"",H854*(1+0.25*P854)*Параметри!$K$66*Параметри!$K$20/1000)</f>
        <v>0</v>
      </c>
      <c r="T854" s="29">
        <f>IF(H854=0,"",H854*(1+0.25*P854)*'Коефіцієнти АТО'!$S854*Параметри!$K$20/1000)</f>
        <v>14112.989743282689</v>
      </c>
      <c r="U854" s="29">
        <f t="shared" si="120"/>
        <v>57645.136008601905</v>
      </c>
      <c r="V854" s="29">
        <f t="shared" si="121"/>
        <v>57645.136008601905</v>
      </c>
      <c r="W854" s="40">
        <f>ROUNDUP('Дані з ДІСО'!P854/Параметри!$K$24,0)</f>
        <v>0</v>
      </c>
      <c r="X854" s="40">
        <f>ROUNDUP('Дані з ДІСО'!Q854/Параметри!$K$24,0)</f>
        <v>0</v>
      </c>
      <c r="Y854" s="40">
        <f>ROUNDUP('Дані з ДІСО'!R854/Параметри!$K$24,0)</f>
        <v>0</v>
      </c>
      <c r="Z854" s="59">
        <f>(W854*Параметри!$K$33+X854*Параметри!$L$33+Y854*Параметри!$M$33)/18</f>
        <v>0</v>
      </c>
      <c r="AA854" s="41">
        <f>IF(J854=0,0,'Дані з ДІСО'!AA854/J854)</f>
        <v>0</v>
      </c>
      <c r="AB854" s="29">
        <f>(1+0.25*AA854)*Z854*Параметри!$K$51</f>
        <v>0</v>
      </c>
      <c r="AC854" s="29">
        <f>AB854*'Коефіцієнти АТО'!U854</f>
        <v>0</v>
      </c>
      <c r="AD854" s="29">
        <f>J854*(1+0.25*AA854)*Параметри!$K$66*Параметри!$K$20/1000</f>
        <v>0</v>
      </c>
      <c r="AE854" s="29">
        <f>(1+0.25*AA854)*J854*'Коефіцієнти АТО'!S854*Параметри!$K$20/1000</f>
        <v>0</v>
      </c>
      <c r="AF854" s="29">
        <f t="shared" si="117"/>
        <v>0</v>
      </c>
      <c r="AG854" s="29">
        <v>0</v>
      </c>
      <c r="AH854" s="40">
        <v>10</v>
      </c>
      <c r="AI854" s="40">
        <v>0</v>
      </c>
      <c r="AJ854" s="40">
        <f t="shared" si="118"/>
        <v>0</v>
      </c>
      <c r="AK854" s="29">
        <f>(AH854+AI854)*(1+0.25*AJ854)*Параметри!$K$53</f>
        <v>1794.2927569600006</v>
      </c>
      <c r="AL854" s="29">
        <f>ROUNDUP(('Дані з ДІСО'!AU854+'Дані з ДІСО'!AW854)/Параметри!$K$28,0)</f>
        <v>0</v>
      </c>
      <c r="AM854" s="64">
        <f>AL854*Параметри!$M$35/18</f>
        <v>0</v>
      </c>
      <c r="AN854" s="29">
        <f>IF(AL854=0,0,'Дані з ДІСО'!AW854/SUM('Дані з ДІСО'!AU854,'Дані з ДІСО'!AW854))</f>
        <v>0</v>
      </c>
      <c r="AO854" s="29">
        <f>(1+0.25*AN854)*AM854*Параметри!$K$51</f>
        <v>0</v>
      </c>
      <c r="AP854" s="40">
        <f>ROUNDUP(('Дані з ДІСО'!AE854+'Дані не з ДІСО'!E854+'Дані не з ДІСО'!G854)/Параметри!$K$69,0)</f>
        <v>0</v>
      </c>
      <c r="AQ854" s="40">
        <f t="shared" si="122"/>
        <v>0</v>
      </c>
      <c r="AR854" s="40">
        <f>IF(AP854=0,0,('Дані з ДІСО'!AH854+'Дані не з ДІСО'!G854)/('Дані з ДІСО'!AE854+'Дані не з ДІСО'!E854+'Дані не з ДІСО'!G854))</f>
        <v>0</v>
      </c>
      <c r="AS854" s="29">
        <f>AQ854*(1+0.25*AR854)*Параметри!$K$51</f>
        <v>0</v>
      </c>
      <c r="AT854" s="40">
        <f>ROUNDUP('Дані з ДІСО'!AF854/Параметри!$K$70,0)</f>
        <v>0</v>
      </c>
      <c r="AU854" s="40">
        <f t="shared" si="123"/>
        <v>0</v>
      </c>
      <c r="AV854" s="40">
        <f>IF(AT854=0,0,'Дані з ДІСО'!AI854/'Дані з ДІСО'!AF854)</f>
        <v>0</v>
      </c>
      <c r="AW854" s="29">
        <f>AU854*(1+0.25*AV854)*Параметри!$K$51</f>
        <v>0</v>
      </c>
      <c r="AX854" s="40">
        <f>ROUNDUP('Дані з ДІСО'!AR854/Параметри!$K$29,0)</f>
        <v>0</v>
      </c>
      <c r="AY854" s="40">
        <f>ROUNDUP('Дані з ДІСО'!AS854/Параметри!$K$29,0)</f>
        <v>0</v>
      </c>
      <c r="AZ854" s="40">
        <f>ROUNDUP('Дані з ДІСО'!AT854/Параметри!$K$29,0)</f>
        <v>0</v>
      </c>
      <c r="BA854" s="64">
        <f>(AX854*Параметри!$K$32+AY854*Параметри!$L$32+AZ854*Параметри!$M$32)/18</f>
        <v>0</v>
      </c>
      <c r="BB854" s="29">
        <f>(BA854*Параметри!$K$51+SUM('Дані з ДІСО'!AR854:AT854)*Параметри!$K$48*Параметри!$K$20/1000)*Параметри!$K$74</f>
        <v>0</v>
      </c>
      <c r="BC854" s="40">
        <f>ROUNDUP(('Дані не з ДІСО'!I854+'Дані не з ДІСО'!K854)/Параметри!$K$26,0)</f>
        <v>0</v>
      </c>
      <c r="BD854" s="29">
        <f>BC854*Параметри!$M$36/18</f>
        <v>0</v>
      </c>
      <c r="BE854" s="40">
        <f>IF(BC854=0,0,'Дані не з ДІСО'!K854/('Дані не з ДІСО'!I854+'Дані не з ДІСО'!K854))</f>
        <v>0</v>
      </c>
      <c r="BF854" s="29">
        <f>(1+0.25*BE854)*BD854*Параметри!$K$51</f>
        <v>0</v>
      </c>
      <c r="BG854" s="40">
        <f>ROUNDUP('Дані не з ДІСО'!M854/Параметри!$K$27,0)</f>
        <v>0</v>
      </c>
      <c r="BH854" s="40">
        <f>BG854*Параметри!$M$37/18</f>
        <v>0</v>
      </c>
      <c r="BI854" s="29">
        <f>BH854*Параметри!$K$51</f>
        <v>0</v>
      </c>
      <c r="BJ854" s="29">
        <f>'Дані не з ДІСО'!N854*Параметри!$K$76</f>
        <v>0</v>
      </c>
      <c r="BK854" s="40">
        <f>ROUNDUP('Дані з ДІСО'!V854/Параметри!$K$25,0)</f>
        <v>0</v>
      </c>
      <c r="BL854" s="40">
        <f>ROUNDUP('Дані з ДІСО'!W854/Параметри!$K$25,0)</f>
        <v>0</v>
      </c>
      <c r="BM854" s="40">
        <f>ROUNDUP('Дані з ДІСО'!X854/Параметри!$K$25,0)</f>
        <v>0</v>
      </c>
      <c r="BN854" s="40">
        <f>(BK854*Параметри!$K$34+BL854*Параметри!$L$34+BM854*Параметри!$M$34)/18</f>
        <v>0</v>
      </c>
      <c r="BO854" s="40">
        <f>IF(K854=0,0,'Дані з ДІСО'!AC854/K854)</f>
        <v>0</v>
      </c>
      <c r="BP854" s="29">
        <f>(1+0.25*BO854)*BN854*Параметри!$K$51</f>
        <v>0</v>
      </c>
      <c r="BQ854" s="29">
        <f>BP854*'Коефіцієнти АТО'!U854</f>
        <v>0</v>
      </c>
      <c r="BR854" s="29">
        <f>K854*(1+0.25*BO854)*Параметри!$K$66*Параметри!$K$20/1000</f>
        <v>0</v>
      </c>
      <c r="BS854" s="29">
        <f>(1+0.25*BO854)*K854*'Коефіцієнти АТО'!S854*Параметри!$K$20/1000</f>
        <v>0</v>
      </c>
      <c r="BT854" s="29">
        <f t="shared" si="124"/>
        <v>0</v>
      </c>
      <c r="BU854" s="40">
        <f>ROUNDUP('Дані з ДІСО'!AG854/Параметри!$K$71,0)</f>
        <v>0</v>
      </c>
      <c r="BV854" s="40">
        <f t="shared" si="125"/>
        <v>0</v>
      </c>
      <c r="BW854" s="40">
        <f>IF('Дані з ДІСО'!AG854=0,0,'Дані з ДІСО'!AJ854/'Дані з ДІСО'!AG854)</f>
        <v>0</v>
      </c>
      <c r="BX854" s="29">
        <f>BV854*(1+0.25*BW854)*Параметри!$K$51</f>
        <v>0</v>
      </c>
      <c r="BY854" s="29">
        <f>ROUND(IF(Параметри!$K$77="No",CC854,CC854*Параметри!$K$78)+AG854,1)</f>
        <v>53495.5</v>
      </c>
      <c r="BZ854" s="29">
        <f>ROUND(IF(Параметри!$K$77="No",BF854,BF854*Параметри!$K$78),1)</f>
        <v>0</v>
      </c>
      <c r="CA854" s="29">
        <f>ROUND(IF(Параметри!$K$77="No",BI854,BI854*Параметри!$K$78),1)</f>
        <v>0</v>
      </c>
      <c r="CB854" s="29">
        <f>ROUND(IF(Параметри!$K$77="No",BJ854,BJ854*Параметри!$K$78),1)</f>
        <v>0</v>
      </c>
      <c r="CC854" s="29">
        <f t="shared" si="119"/>
        <v>59439.428765561905</v>
      </c>
    </row>
    <row r="855" spans="1:81">
      <c r="A855" s="9">
        <v>854</v>
      </c>
      <c r="B855" s="9" t="s">
        <v>3151</v>
      </c>
      <c r="C855" s="9" t="s">
        <v>3151</v>
      </c>
      <c r="D855" s="9" t="s">
        <v>3887</v>
      </c>
      <c r="E855" s="9" t="s">
        <v>29</v>
      </c>
      <c r="F855" s="9" t="s">
        <v>3942</v>
      </c>
      <c r="G855" s="9" t="s">
        <v>1783</v>
      </c>
      <c r="H855" s="29">
        <f>SUM('Дані з ДІСО'!J855:L855)</f>
        <v>2046</v>
      </c>
      <c r="I855" s="29">
        <f>SUM('Дані з ДІСО'!G855:I855)</f>
        <v>86</v>
      </c>
      <c r="J855" s="29">
        <f>SUM('Дані з ДІСО'!P855:R855)</f>
        <v>0</v>
      </c>
      <c r="K855" s="29">
        <f>SUM('Дані з ДІСО'!V855:X855)</f>
        <v>0</v>
      </c>
      <c r="L855" s="40">
        <f>ROUNDUP('Дані з ДІСО'!J855/'Коефіцієнти АТО'!$R855,0)</f>
        <v>42</v>
      </c>
      <c r="M855" s="40">
        <f>ROUNDUP('Дані з ДІСО'!K855/'Коефіцієнти АТО'!$R855,0)</f>
        <v>58</v>
      </c>
      <c r="N855" s="40">
        <f>ROUNDUP('Дані з ДІСО'!L855/'Коефіцієнти АТО'!$R855,0)</f>
        <v>13</v>
      </c>
      <c r="O855" s="59">
        <f>(L855*Параметри!$K$32+M855*Параметри!$L$32+N855*Параметри!$M$32)/18</f>
        <v>184.67222222222225</v>
      </c>
      <c r="P855" s="41">
        <f>IF(H855=0,"",'Дані з ДІСО'!Y855/H855)</f>
        <v>0</v>
      </c>
      <c r="Q855" s="29">
        <f>IF(H855=0,"",(1+0.25*P855)*O855*Параметри!$K$51)</f>
        <v>37824.603509575427</v>
      </c>
      <c r="R855" s="29">
        <f>IF(H855=0,"",Q855*'Коефіцієнти АТО'!T855)</f>
        <v>643.01825966278227</v>
      </c>
      <c r="S855" s="29">
        <f>IF(H855=0,"",H855*(1+0.25*P855)*Параметри!$K$66*Параметри!$K$20/1000)</f>
        <v>0</v>
      </c>
      <c r="T855" s="29">
        <f>IF(H855=0,"",H855*(1+0.25*P855)*'Коефіцієнти АТО'!$S855*Параметри!$K$20/1000)</f>
        <v>6425.6196574841906</v>
      </c>
      <c r="U855" s="29">
        <f t="shared" si="120"/>
        <v>44893.241426722401</v>
      </c>
      <c r="V855" s="29">
        <f t="shared" si="121"/>
        <v>44893.241426722401</v>
      </c>
      <c r="W855" s="40">
        <f>ROUNDUP('Дані з ДІСО'!P855/Параметри!$K$24,0)</f>
        <v>0</v>
      </c>
      <c r="X855" s="40">
        <f>ROUNDUP('Дані з ДІСО'!Q855/Параметри!$K$24,0)</f>
        <v>0</v>
      </c>
      <c r="Y855" s="40">
        <f>ROUNDUP('Дані з ДІСО'!R855/Параметри!$K$24,0)</f>
        <v>0</v>
      </c>
      <c r="Z855" s="59">
        <f>(W855*Параметри!$K$33+X855*Параметри!$L$33+Y855*Параметри!$M$33)/18</f>
        <v>0</v>
      </c>
      <c r="AA855" s="41">
        <f>IF(J855=0,0,'Дані з ДІСО'!AA855/J855)</f>
        <v>0</v>
      </c>
      <c r="AB855" s="29">
        <f>(1+0.25*AA855)*Z855*Параметри!$K$51</f>
        <v>0</v>
      </c>
      <c r="AC855" s="29">
        <f>AB855*'Коефіцієнти АТО'!U855</f>
        <v>0</v>
      </c>
      <c r="AD855" s="29">
        <f>J855*(1+0.25*AA855)*Параметри!$K$66*Параметри!$K$20/1000</f>
        <v>0</v>
      </c>
      <c r="AE855" s="29">
        <f>(1+0.25*AA855)*J855*'Коефіцієнти АТО'!S855*Параметри!$K$20/1000</f>
        <v>0</v>
      </c>
      <c r="AF855" s="29">
        <f t="shared" si="117"/>
        <v>0</v>
      </c>
      <c r="AG855" s="29">
        <v>0</v>
      </c>
      <c r="AH855" s="40">
        <v>18</v>
      </c>
      <c r="AI855" s="40">
        <v>0</v>
      </c>
      <c r="AJ855" s="40">
        <f t="shared" si="118"/>
        <v>0</v>
      </c>
      <c r="AK855" s="29">
        <f>(AH855+AI855)*(1+0.25*AJ855)*Параметри!$K$53</f>
        <v>3229.726962528001</v>
      </c>
      <c r="AL855" s="29">
        <f>ROUNDUP(('Дані з ДІСО'!AU855+'Дані з ДІСО'!AW855)/Параметри!$K$28,0)</f>
        <v>4</v>
      </c>
      <c r="AM855" s="64">
        <f>AL855*Параметри!$M$35/18</f>
        <v>5.1111111111111107</v>
      </c>
      <c r="AN855" s="29">
        <f>IF(AL855=0,0,'Дані з ДІСО'!AW855/SUM('Дані з ДІСО'!AU855,'Дані з ДІСО'!AW855))</f>
        <v>0</v>
      </c>
      <c r="AO855" s="29">
        <f>(1+0.25*AN855)*AM855*Параметри!$K$51</f>
        <v>1046.858855895111</v>
      </c>
      <c r="AP855" s="40">
        <f>ROUNDUP(('Дані з ДІСО'!AE855+'Дані не з ДІСО'!E855+'Дані не з ДІСО'!G855)/Параметри!$K$69,0)</f>
        <v>0</v>
      </c>
      <c r="AQ855" s="40">
        <f t="shared" si="122"/>
        <v>0</v>
      </c>
      <c r="AR855" s="40">
        <f>IF(AP855=0,0,('Дані з ДІСО'!AH855+'Дані не з ДІСО'!G855)/('Дані з ДІСО'!AE855+'Дані не з ДІСО'!E855+'Дані не з ДІСО'!G855))</f>
        <v>0</v>
      </c>
      <c r="AS855" s="29">
        <f>AQ855*(1+0.25*AR855)*Параметри!$K$51</f>
        <v>0</v>
      </c>
      <c r="AT855" s="40">
        <f>ROUNDUP('Дані з ДІСО'!AF855/Параметри!$K$70,0)</f>
        <v>0</v>
      </c>
      <c r="AU855" s="40">
        <f t="shared" si="123"/>
        <v>0</v>
      </c>
      <c r="AV855" s="40">
        <f>IF(AT855=0,0,'Дані з ДІСО'!AI855/'Дані з ДІСО'!AF855)</f>
        <v>0</v>
      </c>
      <c r="AW855" s="29">
        <f>AU855*(1+0.25*AV855)*Параметри!$K$51</f>
        <v>0</v>
      </c>
      <c r="AX855" s="40">
        <f>ROUNDUP('Дані з ДІСО'!AR855/Параметри!$K$29,0)</f>
        <v>0</v>
      </c>
      <c r="AY855" s="40">
        <f>ROUNDUP('Дані з ДІСО'!AS855/Параметри!$K$29,0)</f>
        <v>0</v>
      </c>
      <c r="AZ855" s="40">
        <f>ROUNDUP('Дані з ДІСО'!AT855/Параметри!$K$29,0)</f>
        <v>0</v>
      </c>
      <c r="BA855" s="64">
        <f>(AX855*Параметри!$K$32+AY855*Параметри!$L$32+AZ855*Параметри!$M$32)/18</f>
        <v>0</v>
      </c>
      <c r="BB855" s="29">
        <f>(BA855*Параметри!$K$51+SUM('Дані з ДІСО'!AR855:AT855)*Параметри!$K$48*Параметри!$K$20/1000)*Параметри!$K$74</f>
        <v>0</v>
      </c>
      <c r="BC855" s="40">
        <f>ROUNDUP(('Дані не з ДІСО'!I855+'Дані не з ДІСО'!K855)/Параметри!$K$26,0)</f>
        <v>0</v>
      </c>
      <c r="BD855" s="29">
        <f>BC855*Параметри!$M$36/18</f>
        <v>0</v>
      </c>
      <c r="BE855" s="40">
        <f>IF(BC855=0,0,'Дані не з ДІСО'!K855/('Дані не з ДІСО'!I855+'Дані не з ДІСО'!K855))</f>
        <v>0</v>
      </c>
      <c r="BF855" s="29">
        <f>(1+0.25*BE855)*BD855*Параметри!$K$51</f>
        <v>0</v>
      </c>
      <c r="BG855" s="40">
        <f>ROUNDUP('Дані не з ДІСО'!M855/Параметри!$K$27,0)</f>
        <v>0</v>
      </c>
      <c r="BH855" s="40">
        <f>BG855*Параметри!$M$37/18</f>
        <v>0</v>
      </c>
      <c r="BI855" s="29">
        <f>BH855*Параметри!$K$51</f>
        <v>0</v>
      </c>
      <c r="BJ855" s="29">
        <f>'Дані не з ДІСО'!N855*Параметри!$K$76</f>
        <v>0</v>
      </c>
      <c r="BK855" s="40">
        <f>ROUNDUP('Дані з ДІСО'!V855/Параметри!$K$25,0)</f>
        <v>0</v>
      </c>
      <c r="BL855" s="40">
        <f>ROUNDUP('Дані з ДІСО'!W855/Параметри!$K$25,0)</f>
        <v>0</v>
      </c>
      <c r="BM855" s="40">
        <f>ROUNDUP('Дані з ДІСО'!X855/Параметри!$K$25,0)</f>
        <v>0</v>
      </c>
      <c r="BN855" s="40">
        <f>(BK855*Параметри!$K$34+BL855*Параметри!$L$34+BM855*Параметри!$M$34)/18</f>
        <v>0</v>
      </c>
      <c r="BO855" s="40">
        <f>IF(K855=0,0,'Дані з ДІСО'!AC855/K855)</f>
        <v>0</v>
      </c>
      <c r="BP855" s="29">
        <f>(1+0.25*BO855)*BN855*Параметри!$K$51</f>
        <v>0</v>
      </c>
      <c r="BQ855" s="29">
        <f>BP855*'Коефіцієнти АТО'!U855</f>
        <v>0</v>
      </c>
      <c r="BR855" s="29">
        <f>K855*(1+0.25*BO855)*Параметри!$K$66*Параметри!$K$20/1000</f>
        <v>0</v>
      </c>
      <c r="BS855" s="29">
        <f>(1+0.25*BO855)*K855*'Коефіцієнти АТО'!S855*Параметри!$K$20/1000</f>
        <v>0</v>
      </c>
      <c r="BT855" s="29">
        <f t="shared" si="124"/>
        <v>0</v>
      </c>
      <c r="BU855" s="40">
        <f>ROUNDUP('Дані з ДІСО'!AG855/Параметри!$K$71,0)</f>
        <v>0</v>
      </c>
      <c r="BV855" s="40">
        <f t="shared" si="125"/>
        <v>0</v>
      </c>
      <c r="BW855" s="40">
        <f>IF('Дані з ДІСО'!AG855=0,0,'Дані з ДІСО'!AJ855/'Дані з ДІСО'!AG855)</f>
        <v>0</v>
      </c>
      <c r="BX855" s="29">
        <f>BV855*(1+0.25*BW855)*Параметри!$K$51</f>
        <v>0</v>
      </c>
      <c r="BY855" s="29">
        <f>ROUND(IF(Параметри!$K$77="No",CC855,CC855*Параметри!$K$78)+AG855,1)</f>
        <v>44252.800000000003</v>
      </c>
      <c r="BZ855" s="29">
        <f>ROUND(IF(Параметри!$K$77="No",BF855,BF855*Параметри!$K$78),1)</f>
        <v>0</v>
      </c>
      <c r="CA855" s="29">
        <f>ROUND(IF(Параметри!$K$77="No",BI855,BI855*Параметри!$K$78),1)</f>
        <v>0</v>
      </c>
      <c r="CB855" s="29">
        <f>ROUND(IF(Параметри!$K$77="No",BJ855,BJ855*Параметри!$K$78),1)</f>
        <v>0</v>
      </c>
      <c r="CC855" s="29">
        <f t="shared" si="119"/>
        <v>49169.827245145512</v>
      </c>
    </row>
    <row r="856" spans="1:81">
      <c r="A856" s="9">
        <v>855</v>
      </c>
      <c r="B856" s="9" t="s">
        <v>3176</v>
      </c>
      <c r="C856" s="9" t="s">
        <v>3146</v>
      </c>
      <c r="D856" s="9" t="s">
        <v>3887</v>
      </c>
      <c r="E856" s="9" t="s">
        <v>78</v>
      </c>
      <c r="F856" s="9" t="s">
        <v>3943</v>
      </c>
      <c r="G856" s="9" t="s">
        <v>1785</v>
      </c>
      <c r="H856" s="29">
        <f>SUM('Дані з ДІСО'!J856:L856)</f>
        <v>102742</v>
      </c>
      <c r="I856" s="29">
        <f>SUM('Дані з ДІСО'!G856:I856)</f>
        <v>3499</v>
      </c>
      <c r="J856" s="29">
        <f>SUM('Дані з ДІСО'!P856:R856)</f>
        <v>264</v>
      </c>
      <c r="K856" s="29">
        <f>SUM('Дані з ДІСО'!V856:X856)</f>
        <v>0</v>
      </c>
      <c r="L856" s="40">
        <f>ROUNDUP('Дані з ДІСО'!J856/'Коефіцієнти АТО'!$R856,0)</f>
        <v>1460</v>
      </c>
      <c r="M856" s="40">
        <f>ROUNDUP('Дані з ДІСО'!K856/'Коефіцієнти АТО'!$R856,0)</f>
        <v>1893</v>
      </c>
      <c r="N856" s="40">
        <f>ROUNDUP('Дані з ДІСО'!L856/'Коефіцієнти АТО'!$R856,0)</f>
        <v>385</v>
      </c>
      <c r="O856" s="59">
        <f>(L856*Параметри!$K$32+M856*Параметри!$L$32+N856*Параметри!$M$32)/18</f>
        <v>6063.8111111111111</v>
      </c>
      <c r="P856" s="41">
        <f>IF(H856=0,"",'Дані з ДІСО'!Y856/H856)</f>
        <v>0</v>
      </c>
      <c r="Q856" s="29">
        <f>IF(H856=0,"",(1+0.25*P856)*O856*Параметри!$K$51)</f>
        <v>1241991.0708538382</v>
      </c>
      <c r="R856" s="29">
        <f>IF(H856=0,"",Q856*'Коефіцієнти АТО'!T856)</f>
        <v>186298.66062807574</v>
      </c>
      <c r="S856" s="29">
        <f>IF(H856=0,"",H856*(1+0.25*P856)*Параметри!$K$66*Параметри!$K$20/1000)</f>
        <v>0</v>
      </c>
      <c r="T856" s="29">
        <f>IF(H856=0,"",H856*(1+0.25*P856)*'Коефіцієнти АТО'!$S856*Параметри!$K$20/1000)</f>
        <v>224890.59719678509</v>
      </c>
      <c r="U856" s="29">
        <f t="shared" si="120"/>
        <v>1653180.328678699</v>
      </c>
      <c r="V856" s="29">
        <f t="shared" si="121"/>
        <v>1653180.328678699</v>
      </c>
      <c r="W856" s="40">
        <f>ROUNDUP('Дані з ДІСО'!P856/Параметри!$K$24,0)</f>
        <v>11</v>
      </c>
      <c r="X856" s="40">
        <f>ROUNDUP('Дані з ДІСО'!Q856/Параметри!$K$24,0)</f>
        <v>18</v>
      </c>
      <c r="Y856" s="40">
        <f>ROUNDUP('Дані з ДІСО'!R856/Параметри!$K$24,0)</f>
        <v>1</v>
      </c>
      <c r="Z856" s="59">
        <f>(W856*Параметри!$K$33+X856*Параметри!$L$33+Y856*Параметри!$M$33)/18</f>
        <v>60</v>
      </c>
      <c r="AA856" s="41">
        <f>IF(J856=0,0,'Дані з ДІСО'!AA856/J856)</f>
        <v>0</v>
      </c>
      <c r="AB856" s="29">
        <f>(1+0.25*AA856)*Z856*Параметри!$K$51</f>
        <v>12289.21265616</v>
      </c>
      <c r="AC856" s="29">
        <f>AB856*'Коефіцієнти АТО'!U856</f>
        <v>1241.2104782721601</v>
      </c>
      <c r="AD856" s="29">
        <f>J856*(1+0.25*AA856)*Параметри!$K$66*Параметри!$K$20/1000</f>
        <v>0</v>
      </c>
      <c r="AE856" s="29">
        <f>(1+0.25*AA856)*J856*'Коефіцієнти АТО'!S856*Параметри!$K$20/1000</f>
        <v>577.86608845410126</v>
      </c>
      <c r="AF856" s="29">
        <f t="shared" si="117"/>
        <v>14108.28922288626</v>
      </c>
      <c r="AG856" s="29">
        <v>0</v>
      </c>
      <c r="AH856" s="40">
        <v>333</v>
      </c>
      <c r="AI856" s="40">
        <v>0</v>
      </c>
      <c r="AJ856" s="40">
        <f t="shared" si="118"/>
        <v>0</v>
      </c>
      <c r="AK856" s="29">
        <f>(AH856+AI856)*(1+0.25*AJ856)*Параметри!$K$53</f>
        <v>59749.948806768014</v>
      </c>
      <c r="AL856" s="29">
        <f>ROUNDUP(('Дані з ДІСО'!AU856+'Дані з ДІСО'!AW856)/Параметри!$K$28,0)</f>
        <v>24</v>
      </c>
      <c r="AM856" s="64">
        <f>AL856*Параметри!$M$35/18</f>
        <v>30.666666666666668</v>
      </c>
      <c r="AN856" s="29">
        <f>IF(AL856=0,0,'Дані з ДІСО'!AW856/SUM('Дані з ДІСО'!AU856,'Дані з ДІСО'!AW856))</f>
        <v>0</v>
      </c>
      <c r="AO856" s="29">
        <f>(1+0.25*AN856)*AM856*Параметри!$K$51</f>
        <v>6281.1531353706669</v>
      </c>
      <c r="AP856" s="40">
        <f>ROUNDUP(('Дані з ДІСО'!AE856+'Дані не з ДІСО'!E856+'Дані не з ДІСО'!G856)/Параметри!$K$69,0)</f>
        <v>13</v>
      </c>
      <c r="AQ856" s="40">
        <f t="shared" si="122"/>
        <v>26</v>
      </c>
      <c r="AR856" s="40">
        <f>IF(AP856=0,0,('Дані з ДІСО'!AH856+'Дані не з ДІСО'!G856)/('Дані з ДІСО'!AE856+'Дані не з ДІСО'!E856+'Дані не з ДІСО'!G856))</f>
        <v>0</v>
      </c>
      <c r="AS856" s="29">
        <f>AQ856*(1+0.25*AR856)*Параметри!$K$51</f>
        <v>5325.325484336</v>
      </c>
      <c r="AT856" s="40">
        <f>ROUNDUP('Дані з ДІСО'!AF856/Параметри!$K$70,0)</f>
        <v>0</v>
      </c>
      <c r="AU856" s="40">
        <f t="shared" si="123"/>
        <v>0</v>
      </c>
      <c r="AV856" s="40">
        <f>IF(AT856=0,0,'Дані з ДІСО'!AI856/'Дані з ДІСО'!AF856)</f>
        <v>0</v>
      </c>
      <c r="AW856" s="29">
        <f>AU856*(1+0.25*AV856)*Параметри!$K$51</f>
        <v>0</v>
      </c>
      <c r="AX856" s="40">
        <f>ROUNDUP('Дані з ДІСО'!AR856/Параметри!$K$29,0)</f>
        <v>0</v>
      </c>
      <c r="AY856" s="40">
        <f>ROUNDUP('Дані з ДІСО'!AS856/Параметри!$K$29,0)</f>
        <v>0</v>
      </c>
      <c r="AZ856" s="40">
        <f>ROUNDUP('Дані з ДІСО'!AT856/Параметри!$K$29,0)</f>
        <v>0</v>
      </c>
      <c r="BA856" s="64">
        <f>(AX856*Параметри!$K$32+AY856*Параметри!$L$32+AZ856*Параметри!$M$32)/18</f>
        <v>0</v>
      </c>
      <c r="BB856" s="29">
        <f>(BA856*Параметри!$K$51+SUM('Дані з ДІСО'!AR856:AT856)*Параметри!$K$48*Параметри!$K$20/1000)*Параметри!$K$74</f>
        <v>0</v>
      </c>
      <c r="BC856" s="40">
        <f>ROUNDUP(('Дані не з ДІСО'!I856+'Дані не з ДІСО'!K856)/Параметри!$K$26,0)</f>
        <v>166</v>
      </c>
      <c r="BD856" s="29">
        <f>BC856*Параметри!$M$36/18</f>
        <v>258.22222222222223</v>
      </c>
      <c r="BE856" s="40">
        <f>IF(BC856=0,0,'Дані не з ДІСО'!K856/('Дані не з ДІСО'!I856+'Дані не з ДІСО'!K856))</f>
        <v>0</v>
      </c>
      <c r="BF856" s="29">
        <f>(1+0.25*BE856)*BD856*Параметри!$K$51</f>
        <v>52889.130023918224</v>
      </c>
      <c r="BG856" s="40">
        <f>ROUNDUP('Дані не з ДІСО'!M856/Параметри!$K$27,0)</f>
        <v>0</v>
      </c>
      <c r="BH856" s="40">
        <f>BG856*Параметри!$M$37/18</f>
        <v>0</v>
      </c>
      <c r="BI856" s="29">
        <f>BH856*Параметри!$K$51</f>
        <v>0</v>
      </c>
      <c r="BJ856" s="29">
        <f>'Дані не з ДІСО'!N856*Параметри!$K$76</f>
        <v>0</v>
      </c>
      <c r="BK856" s="40">
        <f>ROUNDUP('Дані з ДІСО'!V856/Параметри!$K$25,0)</f>
        <v>0</v>
      </c>
      <c r="BL856" s="40">
        <f>ROUNDUP('Дані з ДІСО'!W856/Параметри!$K$25,0)</f>
        <v>0</v>
      </c>
      <c r="BM856" s="40">
        <f>ROUNDUP('Дані з ДІСО'!X856/Параметри!$K$25,0)</f>
        <v>0</v>
      </c>
      <c r="BN856" s="40">
        <f>(BK856*Параметри!$K$34+BL856*Параметри!$L$34+BM856*Параметри!$M$34)/18</f>
        <v>0</v>
      </c>
      <c r="BO856" s="40">
        <f>IF(K856=0,0,'Дані з ДІСО'!AC856/K856)</f>
        <v>0</v>
      </c>
      <c r="BP856" s="29">
        <f>(1+0.25*BO856)*BN856*Параметри!$K$51</f>
        <v>0</v>
      </c>
      <c r="BQ856" s="29">
        <f>BP856*'Коефіцієнти АТО'!U856</f>
        <v>0</v>
      </c>
      <c r="BR856" s="29">
        <f>K856*(1+0.25*BO856)*Параметри!$K$66*Параметри!$K$20/1000</f>
        <v>0</v>
      </c>
      <c r="BS856" s="29">
        <f>(1+0.25*BO856)*K856*'Коефіцієнти АТО'!S856*Параметри!$K$20/1000</f>
        <v>0</v>
      </c>
      <c r="BT856" s="29">
        <f t="shared" si="124"/>
        <v>0</v>
      </c>
      <c r="BU856" s="40">
        <f>ROUNDUP('Дані з ДІСО'!AG856/Параметри!$K$71,0)</f>
        <v>0</v>
      </c>
      <c r="BV856" s="40">
        <f t="shared" si="125"/>
        <v>0</v>
      </c>
      <c r="BW856" s="40">
        <f>IF('Дані з ДІСО'!AG856=0,0,'Дані з ДІСО'!AJ856/'Дані з ДІСО'!AG856)</f>
        <v>0</v>
      </c>
      <c r="BX856" s="29">
        <f>BV856*(1+0.25*BW856)*Параметри!$K$51</f>
        <v>0</v>
      </c>
      <c r="BY856" s="29">
        <f>ROUND(IF(Параметри!$K$77="No",CC856,CC856*Параметри!$K$78)+AG856,1)</f>
        <v>1564780.5</v>
      </c>
      <c r="BZ856" s="29">
        <f>ROUND(IF(Параметри!$K$77="No",BF856,BF856*Параметри!$K$78),1)</f>
        <v>47600.2</v>
      </c>
      <c r="CA856" s="29">
        <f>ROUND(IF(Параметри!$K$77="No",BI856,BI856*Параметри!$K$78),1)</f>
        <v>0</v>
      </c>
      <c r="CB856" s="29">
        <f>ROUND(IF(Параметри!$K$77="No",BJ856,BJ856*Параметри!$K$78),1)</f>
        <v>0</v>
      </c>
      <c r="CC856" s="29">
        <f t="shared" si="119"/>
        <v>1738645.0453280599</v>
      </c>
    </row>
    <row r="857" spans="1:81">
      <c r="A857" s="9">
        <v>856</v>
      </c>
      <c r="B857" s="9" t="s">
        <v>3148</v>
      </c>
      <c r="C857" s="9" t="s">
        <v>3148</v>
      </c>
      <c r="D857" s="9" t="s">
        <v>3887</v>
      </c>
      <c r="E857" s="9" t="s">
        <v>24</v>
      </c>
      <c r="F857" s="9" t="s">
        <v>3224</v>
      </c>
      <c r="G857" s="9" t="s">
        <v>1787</v>
      </c>
      <c r="H857" s="29">
        <f>SUM('Дані з ДІСО'!J857:L857)</f>
        <v>557</v>
      </c>
      <c r="I857" s="29">
        <f>SUM('Дані з ДІСО'!G857:I857)</f>
        <v>51</v>
      </c>
      <c r="J857" s="29">
        <f>SUM('Дані з ДІСО'!P857:R857)</f>
        <v>0</v>
      </c>
      <c r="K857" s="29">
        <f>SUM('Дані з ДІСО'!V857:X857)</f>
        <v>0</v>
      </c>
      <c r="L857" s="40">
        <f>ROUNDUP('Дані з ДІСО'!J857/'Коефіцієнти АТО'!$R857,0)</f>
        <v>17</v>
      </c>
      <c r="M857" s="40">
        <f>ROUNDUP('Дані з ДІСО'!K857/'Коефіцієнти АТО'!$R857,0)</f>
        <v>26</v>
      </c>
      <c r="N857" s="40">
        <f>ROUNDUP('Дані з ДІСО'!L857/'Коефіцієнти АТО'!$R857,0)</f>
        <v>5</v>
      </c>
      <c r="O857" s="59">
        <f>(L857*Параметри!$K$32+M857*Параметри!$L$32+N857*Параметри!$M$32)/18</f>
        <v>78.816666666666663</v>
      </c>
      <c r="P857" s="41">
        <f>IF(H857=0,"",'Дані з ДІСО'!Y857/H857)</f>
        <v>0</v>
      </c>
      <c r="Q857" s="29">
        <f>IF(H857=0,"",(1+0.25*P857)*O857*Параметри!$K$51)</f>
        <v>16143.246291939065</v>
      </c>
      <c r="R857" s="29">
        <f>IF(H857=0,"",Q857*'Коефіцієнти АТО'!T857)</f>
        <v>274.43518696296411</v>
      </c>
      <c r="S857" s="29">
        <f>IF(H857=0,"",H857*(1+0.25*P857)*Параметри!$K$66*Параметри!$K$20/1000)</f>
        <v>0</v>
      </c>
      <c r="T857" s="29">
        <f>IF(H857=0,"",H857*(1+0.25*P857)*'Коефіцієнти АТО'!$S857*Параметри!$K$20/1000)</f>
        <v>2809.483662261779</v>
      </c>
      <c r="U857" s="29">
        <f t="shared" si="120"/>
        <v>19227.165141163809</v>
      </c>
      <c r="V857" s="29">
        <f t="shared" si="121"/>
        <v>19227.165141163809</v>
      </c>
      <c r="W857" s="40">
        <f>ROUNDUP('Дані з ДІСО'!P857/Параметри!$K$24,0)</f>
        <v>0</v>
      </c>
      <c r="X857" s="40">
        <f>ROUNDUP('Дані з ДІСО'!Q857/Параметри!$K$24,0)</f>
        <v>0</v>
      </c>
      <c r="Y857" s="40">
        <f>ROUNDUP('Дані з ДІСО'!R857/Параметри!$K$24,0)</f>
        <v>0</v>
      </c>
      <c r="Z857" s="59">
        <f>(W857*Параметри!$K$33+X857*Параметри!$L$33+Y857*Параметри!$M$33)/18</f>
        <v>0</v>
      </c>
      <c r="AA857" s="41">
        <f>IF(J857=0,0,'Дані з ДІСО'!AA857/J857)</f>
        <v>0</v>
      </c>
      <c r="AB857" s="29">
        <f>(1+0.25*AA857)*Z857*Параметри!$K$51</f>
        <v>0</v>
      </c>
      <c r="AC857" s="29">
        <f>AB857*'Коефіцієнти АТО'!U857</f>
        <v>0</v>
      </c>
      <c r="AD857" s="29">
        <f>J857*(1+0.25*AA857)*Параметри!$K$66*Параметри!$K$20/1000</f>
        <v>0</v>
      </c>
      <c r="AE857" s="29">
        <f>(1+0.25*AA857)*J857*'Коефіцієнти АТО'!S857*Параметри!$K$20/1000</f>
        <v>0</v>
      </c>
      <c r="AF857" s="29">
        <f t="shared" si="117"/>
        <v>0</v>
      </c>
      <c r="AG857" s="29">
        <v>0</v>
      </c>
      <c r="AH857" s="40">
        <v>10</v>
      </c>
      <c r="AI857" s="40">
        <v>0</v>
      </c>
      <c r="AJ857" s="40">
        <f t="shared" si="118"/>
        <v>0</v>
      </c>
      <c r="AK857" s="29">
        <f>(AH857+AI857)*(1+0.25*AJ857)*Параметри!$K$53</f>
        <v>1794.2927569600006</v>
      </c>
      <c r="AL857" s="29">
        <f>ROUNDUP(('Дані з ДІСО'!AU857+'Дані з ДІСО'!AW857)/Параметри!$K$28,0)</f>
        <v>0</v>
      </c>
      <c r="AM857" s="64">
        <f>AL857*Параметри!$M$35/18</f>
        <v>0</v>
      </c>
      <c r="AN857" s="29">
        <f>IF(AL857=0,0,'Дані з ДІСО'!AW857/SUM('Дані з ДІСО'!AU857,'Дані з ДІСО'!AW857))</f>
        <v>0</v>
      </c>
      <c r="AO857" s="29">
        <f>(1+0.25*AN857)*AM857*Параметри!$K$51</f>
        <v>0</v>
      </c>
      <c r="AP857" s="40">
        <f>ROUNDUP(('Дані з ДІСО'!AE857+'Дані не з ДІСО'!E857+'Дані не з ДІСО'!G857)/Параметри!$K$69,0)</f>
        <v>0</v>
      </c>
      <c r="AQ857" s="40">
        <f t="shared" si="122"/>
        <v>0</v>
      </c>
      <c r="AR857" s="40">
        <f>IF(AP857=0,0,('Дані з ДІСО'!AH857+'Дані не з ДІСО'!G857)/('Дані з ДІСО'!AE857+'Дані не з ДІСО'!E857+'Дані не з ДІСО'!G857))</f>
        <v>0</v>
      </c>
      <c r="AS857" s="29">
        <f>AQ857*(1+0.25*AR857)*Параметри!$K$51</f>
        <v>0</v>
      </c>
      <c r="AT857" s="40">
        <f>ROUNDUP('Дані з ДІСО'!AF857/Параметри!$K$70,0)</f>
        <v>0</v>
      </c>
      <c r="AU857" s="40">
        <f t="shared" si="123"/>
        <v>0</v>
      </c>
      <c r="AV857" s="40">
        <f>IF(AT857=0,0,'Дані з ДІСО'!AI857/'Дані з ДІСО'!AF857)</f>
        <v>0</v>
      </c>
      <c r="AW857" s="29">
        <f>AU857*(1+0.25*AV857)*Параметри!$K$51</f>
        <v>0</v>
      </c>
      <c r="AX857" s="40">
        <f>ROUNDUP('Дані з ДІСО'!AR857/Параметри!$K$29,0)</f>
        <v>0</v>
      </c>
      <c r="AY857" s="40">
        <f>ROUNDUP('Дані з ДІСО'!AS857/Параметри!$K$29,0)</f>
        <v>0</v>
      </c>
      <c r="AZ857" s="40">
        <f>ROUNDUP('Дані з ДІСО'!AT857/Параметри!$K$29,0)</f>
        <v>0</v>
      </c>
      <c r="BA857" s="64">
        <f>(AX857*Параметри!$K$32+AY857*Параметри!$L$32+AZ857*Параметри!$M$32)/18</f>
        <v>0</v>
      </c>
      <c r="BB857" s="29">
        <f>(BA857*Параметри!$K$51+SUM('Дані з ДІСО'!AR857:AT857)*Параметри!$K$48*Параметри!$K$20/1000)*Параметри!$K$74</f>
        <v>0</v>
      </c>
      <c r="BC857" s="40">
        <f>ROUNDUP(('Дані не з ДІСО'!I857+'Дані не з ДІСО'!K857)/Параметри!$K$26,0)</f>
        <v>0</v>
      </c>
      <c r="BD857" s="29">
        <f>BC857*Параметри!$M$36/18</f>
        <v>0</v>
      </c>
      <c r="BE857" s="40">
        <f>IF(BC857=0,0,'Дані не з ДІСО'!K857/('Дані не з ДІСО'!I857+'Дані не з ДІСО'!K857))</f>
        <v>0</v>
      </c>
      <c r="BF857" s="29">
        <f>(1+0.25*BE857)*BD857*Параметри!$K$51</f>
        <v>0</v>
      </c>
      <c r="BG857" s="40">
        <f>ROUNDUP('Дані не з ДІСО'!M857/Параметри!$K$27,0)</f>
        <v>0</v>
      </c>
      <c r="BH857" s="40">
        <f>BG857*Параметри!$M$37/18</f>
        <v>0</v>
      </c>
      <c r="BI857" s="29">
        <f>BH857*Параметри!$K$51</f>
        <v>0</v>
      </c>
      <c r="BJ857" s="29">
        <f>'Дані не з ДІСО'!N857*Параметри!$K$76</f>
        <v>0</v>
      </c>
      <c r="BK857" s="40">
        <f>ROUNDUP('Дані з ДІСО'!V857/Параметри!$K$25,0)</f>
        <v>0</v>
      </c>
      <c r="BL857" s="40">
        <f>ROUNDUP('Дані з ДІСО'!W857/Параметри!$K$25,0)</f>
        <v>0</v>
      </c>
      <c r="BM857" s="40">
        <f>ROUNDUP('Дані з ДІСО'!X857/Параметри!$K$25,0)</f>
        <v>0</v>
      </c>
      <c r="BN857" s="40">
        <f>(BK857*Параметри!$K$34+BL857*Параметри!$L$34+BM857*Параметри!$M$34)/18</f>
        <v>0</v>
      </c>
      <c r="BO857" s="40">
        <f>IF(K857=0,0,'Дані з ДІСО'!AC857/K857)</f>
        <v>0</v>
      </c>
      <c r="BP857" s="29">
        <f>(1+0.25*BO857)*BN857*Параметри!$K$51</f>
        <v>0</v>
      </c>
      <c r="BQ857" s="29">
        <f>BP857*'Коефіцієнти АТО'!U857</f>
        <v>0</v>
      </c>
      <c r="BR857" s="29">
        <f>K857*(1+0.25*BO857)*Параметри!$K$66*Параметри!$K$20/1000</f>
        <v>0</v>
      </c>
      <c r="BS857" s="29">
        <f>(1+0.25*BO857)*K857*'Коефіцієнти АТО'!S857*Параметри!$K$20/1000</f>
        <v>0</v>
      </c>
      <c r="BT857" s="29">
        <f t="shared" si="124"/>
        <v>0</v>
      </c>
      <c r="BU857" s="40">
        <f>ROUNDUP('Дані з ДІСО'!AG857/Параметри!$K$71,0)</f>
        <v>0</v>
      </c>
      <c r="BV857" s="40">
        <f t="shared" si="125"/>
        <v>0</v>
      </c>
      <c r="BW857" s="40">
        <f>IF('Дані з ДІСО'!AG857=0,0,'Дані з ДІСО'!AJ857/'Дані з ДІСО'!AG857)</f>
        <v>0</v>
      </c>
      <c r="BX857" s="29">
        <f>BV857*(1+0.25*BW857)*Параметри!$K$51</f>
        <v>0</v>
      </c>
      <c r="BY857" s="29">
        <f>ROUND(IF(Параметри!$K$77="No",CC857,CC857*Параметри!$K$78)+AG857,1)</f>
        <v>18919.3</v>
      </c>
      <c r="BZ857" s="29">
        <f>ROUND(IF(Параметри!$K$77="No",BF857,BF857*Параметри!$K$78),1)</f>
        <v>0</v>
      </c>
      <c r="CA857" s="29">
        <f>ROUND(IF(Параметри!$K$77="No",BI857,BI857*Параметри!$K$78),1)</f>
        <v>0</v>
      </c>
      <c r="CB857" s="29">
        <f>ROUND(IF(Параметри!$K$77="No",BJ857,BJ857*Параметри!$K$78),1)</f>
        <v>0</v>
      </c>
      <c r="CC857" s="29">
        <f t="shared" si="119"/>
        <v>21021.457898123808</v>
      </c>
    </row>
    <row r="858" spans="1:81">
      <c r="A858" s="9">
        <v>857</v>
      </c>
      <c r="B858" s="9" t="s">
        <v>3148</v>
      </c>
      <c r="C858" s="9" t="s">
        <v>3148</v>
      </c>
      <c r="D858" s="9" t="s">
        <v>3887</v>
      </c>
      <c r="E858" s="9" t="s">
        <v>24</v>
      </c>
      <c r="F858" s="9" t="s">
        <v>3346</v>
      </c>
      <c r="G858" s="9" t="s">
        <v>1788</v>
      </c>
      <c r="H858" s="29">
        <f>SUM('Дані з ДІСО'!J858:L858)</f>
        <v>1075</v>
      </c>
      <c r="I858" s="29">
        <f>SUM('Дані з ДІСО'!G858:I858)</f>
        <v>70</v>
      </c>
      <c r="J858" s="29">
        <f>SUM('Дані з ДІСО'!P858:R858)</f>
        <v>0</v>
      </c>
      <c r="K858" s="29">
        <f>SUM('Дані з ДІСО'!V858:X858)</f>
        <v>0</v>
      </c>
      <c r="L858" s="40">
        <f>ROUNDUP('Дані з ДІСО'!J858/'Коефіцієнти АТО'!$R858,0)</f>
        <v>26</v>
      </c>
      <c r="M858" s="40">
        <f>ROUNDUP('Дані з ДІСО'!K858/'Коефіцієнти АТО'!$R858,0)</f>
        <v>44</v>
      </c>
      <c r="N858" s="40">
        <f>ROUNDUP('Дані з ДІСО'!L858/'Коефіцієнти АТО'!$R858,0)</f>
        <v>8</v>
      </c>
      <c r="O858" s="59">
        <f>(L858*Параметри!$K$32+M858*Параметри!$L$32+N858*Параметри!$M$32)/18</f>
        <v>128.93333333333334</v>
      </c>
      <c r="P858" s="41">
        <f>IF(H858=0,"",'Дані з ДІСО'!Y858/H858)</f>
        <v>0</v>
      </c>
      <c r="Q858" s="29">
        <f>IF(H858=0,"",(1+0.25*P858)*O858*Параметри!$K$51)</f>
        <v>26408.152530014933</v>
      </c>
      <c r="R858" s="29">
        <f>IF(H858=0,"",Q858*'Коефіцієнти АТО'!T858)</f>
        <v>448.9385930102539</v>
      </c>
      <c r="S858" s="29">
        <f>IF(H858=0,"",H858*(1+0.25*P858)*Параметри!$K$66*Параметри!$K$20/1000)</f>
        <v>0</v>
      </c>
      <c r="T858" s="29">
        <f>IF(H858=0,"",H858*(1+0.25*P858)*'Коефіцієнти АТО'!$S858*Параметри!$K$20/1000)</f>
        <v>5422.2530286021765</v>
      </c>
      <c r="U858" s="29">
        <f t="shared" si="120"/>
        <v>32279.344151627363</v>
      </c>
      <c r="V858" s="29">
        <f t="shared" si="121"/>
        <v>32279.344151627363</v>
      </c>
      <c r="W858" s="40">
        <f>ROUNDUP('Дані з ДІСО'!P858/Параметри!$K$24,0)</f>
        <v>0</v>
      </c>
      <c r="X858" s="40">
        <f>ROUNDUP('Дані з ДІСО'!Q858/Параметри!$K$24,0)</f>
        <v>0</v>
      </c>
      <c r="Y858" s="40">
        <f>ROUNDUP('Дані з ДІСО'!R858/Параметри!$K$24,0)</f>
        <v>0</v>
      </c>
      <c r="Z858" s="59">
        <f>(W858*Параметри!$K$33+X858*Параметри!$L$33+Y858*Параметри!$M$33)/18</f>
        <v>0</v>
      </c>
      <c r="AA858" s="41">
        <f>IF(J858=0,0,'Дані з ДІСО'!AA858/J858)</f>
        <v>0</v>
      </c>
      <c r="AB858" s="29">
        <f>(1+0.25*AA858)*Z858*Параметри!$K$51</f>
        <v>0</v>
      </c>
      <c r="AC858" s="29">
        <f>AB858*'Коефіцієнти АТО'!U858</f>
        <v>0</v>
      </c>
      <c r="AD858" s="29">
        <f>J858*(1+0.25*AA858)*Параметри!$K$66*Параметри!$K$20/1000</f>
        <v>0</v>
      </c>
      <c r="AE858" s="29">
        <f>(1+0.25*AA858)*J858*'Коефіцієнти АТО'!S858*Параметри!$K$20/1000</f>
        <v>0</v>
      </c>
      <c r="AF858" s="29">
        <f t="shared" si="117"/>
        <v>0</v>
      </c>
      <c r="AG858" s="29">
        <v>0</v>
      </c>
      <c r="AH858" s="40">
        <v>9</v>
      </c>
      <c r="AI858" s="40">
        <v>0</v>
      </c>
      <c r="AJ858" s="40">
        <f t="shared" si="118"/>
        <v>0</v>
      </c>
      <c r="AK858" s="29">
        <f>(AH858+AI858)*(1+0.25*AJ858)*Параметри!$K$53</f>
        <v>1614.8634812640005</v>
      </c>
      <c r="AL858" s="29">
        <f>ROUNDUP(('Дані з ДІСО'!AU858+'Дані з ДІСО'!AW858)/Параметри!$K$28,0)</f>
        <v>0</v>
      </c>
      <c r="AM858" s="64">
        <f>AL858*Параметри!$M$35/18</f>
        <v>0</v>
      </c>
      <c r="AN858" s="29">
        <f>IF(AL858=0,0,'Дані з ДІСО'!AW858/SUM('Дані з ДІСО'!AU858,'Дані з ДІСО'!AW858))</f>
        <v>0</v>
      </c>
      <c r="AO858" s="29">
        <f>(1+0.25*AN858)*AM858*Параметри!$K$51</f>
        <v>0</v>
      </c>
      <c r="AP858" s="40">
        <f>ROUNDUP(('Дані з ДІСО'!AE858+'Дані не з ДІСО'!E858+'Дані не з ДІСО'!G858)/Параметри!$K$69,0)</f>
        <v>0</v>
      </c>
      <c r="AQ858" s="40">
        <f t="shared" si="122"/>
        <v>0</v>
      </c>
      <c r="AR858" s="40">
        <f>IF(AP858=0,0,('Дані з ДІСО'!AH858+'Дані не з ДІСО'!G858)/('Дані з ДІСО'!AE858+'Дані не з ДІСО'!E858+'Дані не з ДІСО'!G858))</f>
        <v>0</v>
      </c>
      <c r="AS858" s="29">
        <f>AQ858*(1+0.25*AR858)*Параметри!$K$51</f>
        <v>0</v>
      </c>
      <c r="AT858" s="40">
        <f>ROUNDUP('Дані з ДІСО'!AF858/Параметри!$K$70,0)</f>
        <v>0</v>
      </c>
      <c r="AU858" s="40">
        <f t="shared" si="123"/>
        <v>0</v>
      </c>
      <c r="AV858" s="40">
        <f>IF(AT858=0,0,'Дані з ДІСО'!AI858/'Дані з ДІСО'!AF858)</f>
        <v>0</v>
      </c>
      <c r="AW858" s="29">
        <f>AU858*(1+0.25*AV858)*Параметри!$K$51</f>
        <v>0</v>
      </c>
      <c r="AX858" s="40">
        <f>ROUNDUP('Дані з ДІСО'!AR858/Параметри!$K$29,0)</f>
        <v>0</v>
      </c>
      <c r="AY858" s="40">
        <f>ROUNDUP('Дані з ДІСО'!AS858/Параметри!$K$29,0)</f>
        <v>0</v>
      </c>
      <c r="AZ858" s="40">
        <f>ROUNDUP('Дані з ДІСО'!AT858/Параметри!$K$29,0)</f>
        <v>0</v>
      </c>
      <c r="BA858" s="64">
        <f>(AX858*Параметри!$K$32+AY858*Параметри!$L$32+AZ858*Параметри!$M$32)/18</f>
        <v>0</v>
      </c>
      <c r="BB858" s="29">
        <f>(BA858*Параметри!$K$51+SUM('Дані з ДІСО'!AR858:AT858)*Параметри!$K$48*Параметри!$K$20/1000)*Параметри!$K$74</f>
        <v>0</v>
      </c>
      <c r="BC858" s="40">
        <f>ROUNDUP(('Дані не з ДІСО'!I858+'Дані не з ДІСО'!K858)/Параметри!$K$26,0)</f>
        <v>0</v>
      </c>
      <c r="BD858" s="29">
        <f>BC858*Параметри!$M$36/18</f>
        <v>0</v>
      </c>
      <c r="BE858" s="40">
        <f>IF(BC858=0,0,'Дані не з ДІСО'!K858/('Дані не з ДІСО'!I858+'Дані не з ДІСО'!K858))</f>
        <v>0</v>
      </c>
      <c r="BF858" s="29">
        <f>(1+0.25*BE858)*BD858*Параметри!$K$51</f>
        <v>0</v>
      </c>
      <c r="BG858" s="40">
        <f>ROUNDUP('Дані не з ДІСО'!M858/Параметри!$K$27,0)</f>
        <v>0</v>
      </c>
      <c r="BH858" s="40">
        <f>BG858*Параметри!$M$37/18</f>
        <v>0</v>
      </c>
      <c r="BI858" s="29">
        <f>BH858*Параметри!$K$51</f>
        <v>0</v>
      </c>
      <c r="BJ858" s="29">
        <f>'Дані не з ДІСО'!N858*Параметри!$K$76</f>
        <v>0</v>
      </c>
      <c r="BK858" s="40">
        <f>ROUNDUP('Дані з ДІСО'!V858/Параметри!$K$25,0)</f>
        <v>0</v>
      </c>
      <c r="BL858" s="40">
        <f>ROUNDUP('Дані з ДІСО'!W858/Параметри!$K$25,0)</f>
        <v>0</v>
      </c>
      <c r="BM858" s="40">
        <f>ROUNDUP('Дані з ДІСО'!X858/Параметри!$K$25,0)</f>
        <v>0</v>
      </c>
      <c r="BN858" s="40">
        <f>(BK858*Параметри!$K$34+BL858*Параметри!$L$34+BM858*Параметри!$M$34)/18</f>
        <v>0</v>
      </c>
      <c r="BO858" s="40">
        <f>IF(K858=0,0,'Дані з ДІСО'!AC858/K858)</f>
        <v>0</v>
      </c>
      <c r="BP858" s="29">
        <f>(1+0.25*BO858)*BN858*Параметри!$K$51</f>
        <v>0</v>
      </c>
      <c r="BQ858" s="29">
        <f>BP858*'Коефіцієнти АТО'!U858</f>
        <v>0</v>
      </c>
      <c r="BR858" s="29">
        <f>K858*(1+0.25*BO858)*Параметри!$K$66*Параметри!$K$20/1000</f>
        <v>0</v>
      </c>
      <c r="BS858" s="29">
        <f>(1+0.25*BO858)*K858*'Коефіцієнти АТО'!S858*Параметри!$K$20/1000</f>
        <v>0</v>
      </c>
      <c r="BT858" s="29">
        <f t="shared" si="124"/>
        <v>0</v>
      </c>
      <c r="BU858" s="40">
        <f>ROUNDUP('Дані з ДІСО'!AG858/Параметри!$K$71,0)</f>
        <v>0</v>
      </c>
      <c r="BV858" s="40">
        <f t="shared" si="125"/>
        <v>0</v>
      </c>
      <c r="BW858" s="40">
        <f>IF('Дані з ДІСО'!AG858=0,0,'Дані з ДІСО'!AJ858/'Дані з ДІСО'!AG858)</f>
        <v>0</v>
      </c>
      <c r="BX858" s="29">
        <f>BV858*(1+0.25*BW858)*Параметри!$K$51</f>
        <v>0</v>
      </c>
      <c r="BY858" s="29">
        <f>ROUND(IF(Параметри!$K$77="No",CC858,CC858*Параметри!$K$78)+AG858,1)</f>
        <v>30504.799999999999</v>
      </c>
      <c r="BZ858" s="29">
        <f>ROUND(IF(Параметри!$K$77="No",BF858,BF858*Параметри!$K$78),1)</f>
        <v>0</v>
      </c>
      <c r="CA858" s="29">
        <f>ROUND(IF(Параметри!$K$77="No",BI858,BI858*Параметри!$K$78),1)</f>
        <v>0</v>
      </c>
      <c r="CB858" s="29">
        <f>ROUND(IF(Параметри!$K$77="No",BJ858,BJ858*Параметри!$K$78),1)</f>
        <v>0</v>
      </c>
      <c r="CC858" s="29">
        <f t="shared" si="119"/>
        <v>33894.207632891361</v>
      </c>
    </row>
    <row r="859" spans="1:81">
      <c r="A859" s="9">
        <v>858</v>
      </c>
      <c r="B859" s="9" t="s">
        <v>3148</v>
      </c>
      <c r="C859" s="9" t="s">
        <v>3148</v>
      </c>
      <c r="D859" s="9" t="s">
        <v>3887</v>
      </c>
      <c r="E859" s="9" t="s">
        <v>24</v>
      </c>
      <c r="F859" s="9" t="s">
        <v>3201</v>
      </c>
      <c r="G859" s="9" t="s">
        <v>1790</v>
      </c>
      <c r="H859" s="29">
        <f>SUM('Дані з ДІСО'!J859:L859)</f>
        <v>434</v>
      </c>
      <c r="I859" s="29">
        <f>SUM('Дані з ДІСО'!G859:I859)</f>
        <v>15</v>
      </c>
      <c r="J859" s="29">
        <f>SUM('Дані з ДІСО'!P859:R859)</f>
        <v>0</v>
      </c>
      <c r="K859" s="29">
        <f>SUM('Дані з ДІСО'!V859:X859)</f>
        <v>0</v>
      </c>
      <c r="L859" s="40">
        <f>ROUNDUP('Дані з ДІСО'!J859/'Коефіцієнти АТО'!$R859,0)</f>
        <v>10</v>
      </c>
      <c r="M859" s="40">
        <f>ROUNDUP('Дані з ДІСО'!K859/'Коефіцієнти АТО'!$R859,0)</f>
        <v>14</v>
      </c>
      <c r="N859" s="40">
        <f>ROUNDUP('Дані з ДІСО'!L859/'Коефіцієнти АТО'!$R859,0)</f>
        <v>4</v>
      </c>
      <c r="O859" s="59">
        <f>(L859*Параметри!$K$32+M859*Параметри!$L$32+N859*Параметри!$M$32)/18</f>
        <v>46.1</v>
      </c>
      <c r="P859" s="41">
        <f>IF(H859=0,"",'Дані з ДІСО'!Y859/H859)</f>
        <v>0</v>
      </c>
      <c r="Q859" s="29">
        <f>IF(H859=0,"",(1+0.25*P859)*O859*Параметри!$K$51)</f>
        <v>9442.2117241495998</v>
      </c>
      <c r="R859" s="29">
        <f>IF(H859=0,"",Q859*'Коефіцієнти АТО'!T859)</f>
        <v>160.5175993105432</v>
      </c>
      <c r="S859" s="29">
        <f>IF(H859=0,"",H859*(1+0.25*P859)*Параметри!$K$66*Параметри!$K$20/1000)</f>
        <v>0</v>
      </c>
      <c r="T859" s="29">
        <f>IF(H859=0,"",H859*(1+0.25*P859)*'Коефіцієнти АТО'!$S859*Параметри!$K$20/1000)</f>
        <v>2189.0770366635766</v>
      </c>
      <c r="U859" s="29">
        <f t="shared" si="120"/>
        <v>11791.806360123721</v>
      </c>
      <c r="V859" s="29">
        <f t="shared" si="121"/>
        <v>11791.806360123721</v>
      </c>
      <c r="W859" s="40">
        <f>ROUNDUP('Дані з ДІСО'!P859/Параметри!$K$24,0)</f>
        <v>0</v>
      </c>
      <c r="X859" s="40">
        <f>ROUNDUP('Дані з ДІСО'!Q859/Параметри!$K$24,0)</f>
        <v>0</v>
      </c>
      <c r="Y859" s="40">
        <f>ROUNDUP('Дані з ДІСО'!R859/Параметри!$K$24,0)</f>
        <v>0</v>
      </c>
      <c r="Z859" s="59">
        <f>(W859*Параметри!$K$33+X859*Параметри!$L$33+Y859*Параметри!$M$33)/18</f>
        <v>0</v>
      </c>
      <c r="AA859" s="41">
        <f>IF(J859=0,0,'Дані з ДІСО'!AA859/J859)</f>
        <v>0</v>
      </c>
      <c r="AB859" s="29">
        <f>(1+0.25*AA859)*Z859*Параметри!$K$51</f>
        <v>0</v>
      </c>
      <c r="AC859" s="29">
        <f>AB859*'Коефіцієнти АТО'!U859</f>
        <v>0</v>
      </c>
      <c r="AD859" s="29">
        <f>J859*(1+0.25*AA859)*Параметри!$K$66*Параметри!$K$20/1000</f>
        <v>0</v>
      </c>
      <c r="AE859" s="29">
        <f>(1+0.25*AA859)*J859*'Коефіцієнти АТО'!S859*Параметри!$K$20/1000</f>
        <v>0</v>
      </c>
      <c r="AF859" s="29">
        <f t="shared" si="117"/>
        <v>0</v>
      </c>
      <c r="AG859" s="29">
        <v>0</v>
      </c>
      <c r="AH859" s="40">
        <v>7</v>
      </c>
      <c r="AI859" s="40">
        <v>0</v>
      </c>
      <c r="AJ859" s="40">
        <f t="shared" si="118"/>
        <v>0</v>
      </c>
      <c r="AK859" s="29">
        <f>(AH859+AI859)*(1+0.25*AJ859)*Параметри!$K$53</f>
        <v>1256.0049298720003</v>
      </c>
      <c r="AL859" s="29">
        <f>ROUNDUP(('Дані з ДІСО'!AU859+'Дані з ДІСО'!AW859)/Параметри!$K$28,0)</f>
        <v>0</v>
      </c>
      <c r="AM859" s="64">
        <f>AL859*Параметри!$M$35/18</f>
        <v>0</v>
      </c>
      <c r="AN859" s="29">
        <f>IF(AL859=0,0,'Дані з ДІСО'!AW859/SUM('Дані з ДІСО'!AU859,'Дані з ДІСО'!AW859))</f>
        <v>0</v>
      </c>
      <c r="AO859" s="29">
        <f>(1+0.25*AN859)*AM859*Параметри!$K$51</f>
        <v>0</v>
      </c>
      <c r="AP859" s="40">
        <f>ROUNDUP(('Дані з ДІСО'!AE859+'Дані не з ДІСО'!E859+'Дані не з ДІСО'!G859)/Параметри!$K$69,0)</f>
        <v>0</v>
      </c>
      <c r="AQ859" s="40">
        <f t="shared" si="122"/>
        <v>0</v>
      </c>
      <c r="AR859" s="40">
        <f>IF(AP859=0,0,('Дані з ДІСО'!AH859+'Дані не з ДІСО'!G859)/('Дані з ДІСО'!AE859+'Дані не з ДІСО'!E859+'Дані не з ДІСО'!G859))</f>
        <v>0</v>
      </c>
      <c r="AS859" s="29">
        <f>AQ859*(1+0.25*AR859)*Параметри!$K$51</f>
        <v>0</v>
      </c>
      <c r="AT859" s="40">
        <f>ROUNDUP('Дані з ДІСО'!AF859/Параметри!$K$70,0)</f>
        <v>0</v>
      </c>
      <c r="AU859" s="40">
        <f t="shared" si="123"/>
        <v>0</v>
      </c>
      <c r="AV859" s="40">
        <f>IF(AT859=0,0,'Дані з ДІСО'!AI859/'Дані з ДІСО'!AF859)</f>
        <v>0</v>
      </c>
      <c r="AW859" s="29">
        <f>AU859*(1+0.25*AV859)*Параметри!$K$51</f>
        <v>0</v>
      </c>
      <c r="AX859" s="40">
        <f>ROUNDUP('Дані з ДІСО'!AR859/Параметри!$K$29,0)</f>
        <v>0</v>
      </c>
      <c r="AY859" s="40">
        <f>ROUNDUP('Дані з ДІСО'!AS859/Параметри!$K$29,0)</f>
        <v>0</v>
      </c>
      <c r="AZ859" s="40">
        <f>ROUNDUP('Дані з ДІСО'!AT859/Параметри!$K$29,0)</f>
        <v>0</v>
      </c>
      <c r="BA859" s="64">
        <f>(AX859*Параметри!$K$32+AY859*Параметри!$L$32+AZ859*Параметри!$M$32)/18</f>
        <v>0</v>
      </c>
      <c r="BB859" s="29">
        <f>(BA859*Параметри!$K$51+SUM('Дані з ДІСО'!AR859:AT859)*Параметри!$K$48*Параметри!$K$20/1000)*Параметри!$K$74</f>
        <v>0</v>
      </c>
      <c r="BC859" s="40">
        <f>ROUNDUP(('Дані не з ДІСО'!I859+'Дані не з ДІСО'!K859)/Параметри!$K$26,0)</f>
        <v>0</v>
      </c>
      <c r="BD859" s="29">
        <f>BC859*Параметри!$M$36/18</f>
        <v>0</v>
      </c>
      <c r="BE859" s="40">
        <f>IF(BC859=0,0,'Дані не з ДІСО'!K859/('Дані не з ДІСО'!I859+'Дані не з ДІСО'!K859))</f>
        <v>0</v>
      </c>
      <c r="BF859" s="29">
        <f>(1+0.25*BE859)*BD859*Параметри!$K$51</f>
        <v>0</v>
      </c>
      <c r="BG859" s="40">
        <f>ROUNDUP('Дані не з ДІСО'!M859/Параметри!$K$27,0)</f>
        <v>0</v>
      </c>
      <c r="BH859" s="40">
        <f>BG859*Параметри!$M$37/18</f>
        <v>0</v>
      </c>
      <c r="BI859" s="29">
        <f>BH859*Параметри!$K$51</f>
        <v>0</v>
      </c>
      <c r="BJ859" s="29">
        <f>'Дані не з ДІСО'!N859*Параметри!$K$76</f>
        <v>0</v>
      </c>
      <c r="BK859" s="40">
        <f>ROUNDUP('Дані з ДІСО'!V859/Параметри!$K$25,0)</f>
        <v>0</v>
      </c>
      <c r="BL859" s="40">
        <f>ROUNDUP('Дані з ДІСО'!W859/Параметри!$K$25,0)</f>
        <v>0</v>
      </c>
      <c r="BM859" s="40">
        <f>ROUNDUP('Дані з ДІСО'!X859/Параметри!$K$25,0)</f>
        <v>0</v>
      </c>
      <c r="BN859" s="40">
        <f>(BK859*Параметри!$K$34+BL859*Параметри!$L$34+BM859*Параметри!$M$34)/18</f>
        <v>0</v>
      </c>
      <c r="BO859" s="40">
        <f>IF(K859=0,0,'Дані з ДІСО'!AC859/K859)</f>
        <v>0</v>
      </c>
      <c r="BP859" s="29">
        <f>(1+0.25*BO859)*BN859*Параметри!$K$51</f>
        <v>0</v>
      </c>
      <c r="BQ859" s="29">
        <f>BP859*'Коефіцієнти АТО'!U859</f>
        <v>0</v>
      </c>
      <c r="BR859" s="29">
        <f>K859*(1+0.25*BO859)*Параметри!$K$66*Параметри!$K$20/1000</f>
        <v>0</v>
      </c>
      <c r="BS859" s="29">
        <f>(1+0.25*BO859)*K859*'Коефіцієнти АТО'!S859*Параметри!$K$20/1000</f>
        <v>0</v>
      </c>
      <c r="BT859" s="29">
        <f t="shared" si="124"/>
        <v>0</v>
      </c>
      <c r="BU859" s="40">
        <f>ROUNDUP('Дані з ДІСО'!AG859/Параметри!$K$71,0)</f>
        <v>0</v>
      </c>
      <c r="BV859" s="40">
        <f t="shared" si="125"/>
        <v>0</v>
      </c>
      <c r="BW859" s="40">
        <f>IF('Дані з ДІСО'!AG859=0,0,'Дані з ДІСО'!AJ859/'Дані з ДІСО'!AG859)</f>
        <v>0</v>
      </c>
      <c r="BX859" s="29">
        <f>BV859*(1+0.25*BW859)*Параметри!$K$51</f>
        <v>0</v>
      </c>
      <c r="BY859" s="29">
        <f>ROUND(IF(Параметри!$K$77="No",CC859,CC859*Параметри!$K$78)+AG859,1)</f>
        <v>11743</v>
      </c>
      <c r="BZ859" s="29">
        <f>ROUND(IF(Параметри!$K$77="No",BF859,BF859*Параметри!$K$78),1)</f>
        <v>0</v>
      </c>
      <c r="CA859" s="29">
        <f>ROUND(IF(Параметри!$K$77="No",BI859,BI859*Параметри!$K$78),1)</f>
        <v>0</v>
      </c>
      <c r="CB859" s="29">
        <f>ROUND(IF(Параметри!$K$77="No",BJ859,BJ859*Параметри!$K$78),1)</f>
        <v>0</v>
      </c>
      <c r="CC859" s="29">
        <f t="shared" si="119"/>
        <v>13047.811289995721</v>
      </c>
    </row>
    <row r="860" spans="1:81">
      <c r="A860" s="9">
        <v>859</v>
      </c>
      <c r="B860" s="9" t="s">
        <v>3148</v>
      </c>
      <c r="C860" s="9" t="s">
        <v>3148</v>
      </c>
      <c r="D860" s="9" t="s">
        <v>3887</v>
      </c>
      <c r="E860" s="9" t="s">
        <v>24</v>
      </c>
      <c r="F860" s="9" t="s">
        <v>3944</v>
      </c>
      <c r="G860" s="9" t="s">
        <v>1791</v>
      </c>
      <c r="H860" s="29">
        <f>SUM('Дані з ДІСО'!J860:L860)</f>
        <v>766</v>
      </c>
      <c r="I860" s="29">
        <f>SUM('Дані з ДІСО'!G860:I860)</f>
        <v>44</v>
      </c>
      <c r="J860" s="29">
        <f>SUM('Дані з ДІСО'!P860:R860)</f>
        <v>0</v>
      </c>
      <c r="K860" s="29">
        <f>SUM('Дані з ДІСО'!V860:X860)</f>
        <v>0</v>
      </c>
      <c r="L860" s="40">
        <f>ROUNDUP('Дані з ДІСО'!J860/'Коефіцієнти АТО'!$R860,0)</f>
        <v>20</v>
      </c>
      <c r="M860" s="40">
        <f>ROUNDUP('Дані з ДІСО'!K860/'Коефіцієнти АТО'!$R860,0)</f>
        <v>30</v>
      </c>
      <c r="N860" s="40">
        <f>ROUNDUP('Дані з ДІСО'!L860/'Коефіцієнти АТО'!$R860,0)</f>
        <v>8</v>
      </c>
      <c r="O860" s="59">
        <f>(L860*Параметри!$K$32+M860*Параметри!$L$32+N860*Параметри!$M$32)/18</f>
        <v>95.833333333333329</v>
      </c>
      <c r="P860" s="41">
        <f>IF(H860=0,"",'Дані з ДІСО'!Y860/H860)</f>
        <v>0</v>
      </c>
      <c r="Q860" s="29">
        <f>IF(H860=0,"",(1+0.25*P860)*O860*Параметри!$K$51)</f>
        <v>19628.60354803333</v>
      </c>
      <c r="R860" s="29">
        <f>IF(H860=0,"",Q860*'Коефіцієнти АТО'!T860)</f>
        <v>333.68626031656663</v>
      </c>
      <c r="S860" s="29">
        <f>IF(H860=0,"",H860*(1+0.25*P860)*Параметри!$K$66*Параметри!$K$20/1000)</f>
        <v>0</v>
      </c>
      <c r="T860" s="29">
        <f>IF(H860=0,"",H860*(1+0.25*P860)*'Коефіцієнти АТО'!$S860*Параметри!$K$20/1000)</f>
        <v>3863.6705301481556</v>
      </c>
      <c r="U860" s="29">
        <f t="shared" si="120"/>
        <v>23825.960338498055</v>
      </c>
      <c r="V860" s="29">
        <f t="shared" si="121"/>
        <v>23825.960338498055</v>
      </c>
      <c r="W860" s="40">
        <f>ROUNDUP('Дані з ДІСО'!P860/Параметри!$K$24,0)</f>
        <v>0</v>
      </c>
      <c r="X860" s="40">
        <f>ROUNDUP('Дані з ДІСО'!Q860/Параметри!$K$24,0)</f>
        <v>0</v>
      </c>
      <c r="Y860" s="40">
        <f>ROUNDUP('Дані з ДІСО'!R860/Параметри!$K$24,0)</f>
        <v>0</v>
      </c>
      <c r="Z860" s="59">
        <f>(W860*Параметри!$K$33+X860*Параметри!$L$33+Y860*Параметри!$M$33)/18</f>
        <v>0</v>
      </c>
      <c r="AA860" s="41">
        <f>IF(J860=0,0,'Дані з ДІСО'!AA860/J860)</f>
        <v>0</v>
      </c>
      <c r="AB860" s="29">
        <f>(1+0.25*AA860)*Z860*Параметри!$K$51</f>
        <v>0</v>
      </c>
      <c r="AC860" s="29">
        <f>AB860*'Коефіцієнти АТО'!U860</f>
        <v>0</v>
      </c>
      <c r="AD860" s="29">
        <f>J860*(1+0.25*AA860)*Параметри!$K$66*Параметри!$K$20/1000</f>
        <v>0</v>
      </c>
      <c r="AE860" s="29">
        <f>(1+0.25*AA860)*J860*'Коефіцієнти АТО'!S860*Параметри!$K$20/1000</f>
        <v>0</v>
      </c>
      <c r="AF860" s="29">
        <f t="shared" si="117"/>
        <v>0</v>
      </c>
      <c r="AG860" s="29">
        <v>0</v>
      </c>
      <c r="AH860" s="40">
        <v>4</v>
      </c>
      <c r="AI860" s="40">
        <v>0</v>
      </c>
      <c r="AJ860" s="40">
        <f t="shared" si="118"/>
        <v>0</v>
      </c>
      <c r="AK860" s="29">
        <f>(AH860+AI860)*(1+0.25*AJ860)*Параметри!$K$53</f>
        <v>717.71710278400019</v>
      </c>
      <c r="AL860" s="29">
        <f>ROUNDUP(('Дані з ДІСО'!AU860+'Дані з ДІСО'!AW860)/Параметри!$K$28,0)</f>
        <v>0</v>
      </c>
      <c r="AM860" s="64">
        <f>AL860*Параметри!$M$35/18</f>
        <v>0</v>
      </c>
      <c r="AN860" s="29">
        <f>IF(AL860=0,0,'Дані з ДІСО'!AW860/SUM('Дані з ДІСО'!AU860,'Дані з ДІСО'!AW860))</f>
        <v>0</v>
      </c>
      <c r="AO860" s="29">
        <f>(1+0.25*AN860)*AM860*Параметри!$K$51</f>
        <v>0</v>
      </c>
      <c r="AP860" s="40">
        <f>ROUNDUP(('Дані з ДІСО'!AE860+'Дані не з ДІСО'!E860+'Дані не з ДІСО'!G860)/Параметри!$K$69,0)</f>
        <v>0</v>
      </c>
      <c r="AQ860" s="40">
        <f t="shared" si="122"/>
        <v>0</v>
      </c>
      <c r="AR860" s="40">
        <f>IF(AP860=0,0,('Дані з ДІСО'!AH860+'Дані не з ДІСО'!G860)/('Дані з ДІСО'!AE860+'Дані не з ДІСО'!E860+'Дані не з ДІСО'!G860))</f>
        <v>0</v>
      </c>
      <c r="AS860" s="29">
        <f>AQ860*(1+0.25*AR860)*Параметри!$K$51</f>
        <v>0</v>
      </c>
      <c r="AT860" s="40">
        <f>ROUNDUP('Дані з ДІСО'!AF860/Параметри!$K$70,0)</f>
        <v>0</v>
      </c>
      <c r="AU860" s="40">
        <f t="shared" si="123"/>
        <v>0</v>
      </c>
      <c r="AV860" s="40">
        <f>IF(AT860=0,0,'Дані з ДІСО'!AI860/'Дані з ДІСО'!AF860)</f>
        <v>0</v>
      </c>
      <c r="AW860" s="29">
        <f>AU860*(1+0.25*AV860)*Параметри!$K$51</f>
        <v>0</v>
      </c>
      <c r="AX860" s="40">
        <f>ROUNDUP('Дані з ДІСО'!AR860/Параметри!$K$29,0)</f>
        <v>0</v>
      </c>
      <c r="AY860" s="40">
        <f>ROUNDUP('Дані з ДІСО'!AS860/Параметри!$K$29,0)</f>
        <v>0</v>
      </c>
      <c r="AZ860" s="40">
        <f>ROUNDUP('Дані з ДІСО'!AT860/Параметри!$K$29,0)</f>
        <v>0</v>
      </c>
      <c r="BA860" s="64">
        <f>(AX860*Параметри!$K$32+AY860*Параметри!$L$32+AZ860*Параметри!$M$32)/18</f>
        <v>0</v>
      </c>
      <c r="BB860" s="29">
        <f>(BA860*Параметри!$K$51+SUM('Дані з ДІСО'!AR860:AT860)*Параметри!$K$48*Параметри!$K$20/1000)*Параметри!$K$74</f>
        <v>0</v>
      </c>
      <c r="BC860" s="40">
        <f>ROUNDUP(('Дані не з ДІСО'!I860+'Дані не з ДІСО'!K860)/Параметри!$K$26,0)</f>
        <v>0</v>
      </c>
      <c r="BD860" s="29">
        <f>BC860*Параметри!$M$36/18</f>
        <v>0</v>
      </c>
      <c r="BE860" s="40">
        <f>IF(BC860=0,0,'Дані не з ДІСО'!K860/('Дані не з ДІСО'!I860+'Дані не з ДІСО'!K860))</f>
        <v>0</v>
      </c>
      <c r="BF860" s="29">
        <f>(1+0.25*BE860)*BD860*Параметри!$K$51</f>
        <v>0</v>
      </c>
      <c r="BG860" s="40">
        <f>ROUNDUP('Дані не з ДІСО'!M860/Параметри!$K$27,0)</f>
        <v>0</v>
      </c>
      <c r="BH860" s="40">
        <f>BG860*Параметри!$M$37/18</f>
        <v>0</v>
      </c>
      <c r="BI860" s="29">
        <f>BH860*Параметри!$K$51</f>
        <v>0</v>
      </c>
      <c r="BJ860" s="29">
        <f>'Дані не з ДІСО'!N860*Параметри!$K$76</f>
        <v>0</v>
      </c>
      <c r="BK860" s="40">
        <f>ROUNDUP('Дані з ДІСО'!V860/Параметри!$K$25,0)</f>
        <v>0</v>
      </c>
      <c r="BL860" s="40">
        <f>ROUNDUP('Дані з ДІСО'!W860/Параметри!$K$25,0)</f>
        <v>0</v>
      </c>
      <c r="BM860" s="40">
        <f>ROUNDUP('Дані з ДІСО'!X860/Параметри!$K$25,0)</f>
        <v>0</v>
      </c>
      <c r="BN860" s="40">
        <f>(BK860*Параметри!$K$34+BL860*Параметри!$L$34+BM860*Параметри!$M$34)/18</f>
        <v>0</v>
      </c>
      <c r="BO860" s="40">
        <f>IF(K860=0,0,'Дані з ДІСО'!AC860/K860)</f>
        <v>0</v>
      </c>
      <c r="BP860" s="29">
        <f>(1+0.25*BO860)*BN860*Параметри!$K$51</f>
        <v>0</v>
      </c>
      <c r="BQ860" s="29">
        <f>BP860*'Коефіцієнти АТО'!U860</f>
        <v>0</v>
      </c>
      <c r="BR860" s="29">
        <f>K860*(1+0.25*BO860)*Параметри!$K$66*Параметри!$K$20/1000</f>
        <v>0</v>
      </c>
      <c r="BS860" s="29">
        <f>(1+0.25*BO860)*K860*'Коефіцієнти АТО'!S860*Параметри!$K$20/1000</f>
        <v>0</v>
      </c>
      <c r="BT860" s="29">
        <f t="shared" si="124"/>
        <v>0</v>
      </c>
      <c r="BU860" s="40">
        <f>ROUNDUP('Дані з ДІСО'!AG860/Параметри!$K$71,0)</f>
        <v>0</v>
      </c>
      <c r="BV860" s="40">
        <f t="shared" si="125"/>
        <v>0</v>
      </c>
      <c r="BW860" s="40">
        <f>IF('Дані з ДІСО'!AG860=0,0,'Дані з ДІСО'!AJ860/'Дані з ДІСО'!AG860)</f>
        <v>0</v>
      </c>
      <c r="BX860" s="29">
        <f>BV860*(1+0.25*BW860)*Параметри!$K$51</f>
        <v>0</v>
      </c>
      <c r="BY860" s="29">
        <f>ROUND(IF(Параметри!$K$77="No",CC860,CC860*Параметри!$K$78)+AG860,1)</f>
        <v>22089.3</v>
      </c>
      <c r="BZ860" s="29">
        <f>ROUND(IF(Параметри!$K$77="No",BF860,BF860*Параметри!$K$78),1)</f>
        <v>0</v>
      </c>
      <c r="CA860" s="29">
        <f>ROUND(IF(Параметри!$K$77="No",BI860,BI860*Параметри!$K$78),1)</f>
        <v>0</v>
      </c>
      <c r="CB860" s="29">
        <f>ROUND(IF(Параметри!$K$77="No",BJ860,BJ860*Параметри!$K$78),1)</f>
        <v>0</v>
      </c>
      <c r="CC860" s="29">
        <f t="shared" si="119"/>
        <v>24543.677441282056</v>
      </c>
    </row>
    <row r="861" spans="1:81">
      <c r="A861" s="9">
        <v>860</v>
      </c>
      <c r="B861" s="9" t="s">
        <v>3176</v>
      </c>
      <c r="C861" s="9" t="s">
        <v>3146</v>
      </c>
      <c r="D861" s="9" t="s">
        <v>3887</v>
      </c>
      <c r="E861" s="9" t="s">
        <v>78</v>
      </c>
      <c r="F861" s="9" t="s">
        <v>3945</v>
      </c>
      <c r="G861" s="9" t="s">
        <v>1793</v>
      </c>
      <c r="H861" s="29">
        <f>SUM('Дані з ДІСО'!J861:L861)</f>
        <v>5016</v>
      </c>
      <c r="I861" s="29">
        <f>SUM('Дані з ДІСО'!G861:I861)</f>
        <v>176</v>
      </c>
      <c r="J861" s="29">
        <f>SUM('Дані з ДІСО'!P861:R861)</f>
        <v>0</v>
      </c>
      <c r="K861" s="29">
        <f>SUM('Дані з ДІСО'!V861:X861)</f>
        <v>0</v>
      </c>
      <c r="L861" s="40">
        <f>ROUNDUP('Дані з ДІСО'!J861/'Коефіцієнти АТО'!$R861,0)</f>
        <v>75</v>
      </c>
      <c r="M861" s="40">
        <f>ROUNDUP('Дані з ДІСО'!K861/'Коефіцієнти АТО'!$R861,0)</f>
        <v>106</v>
      </c>
      <c r="N861" s="40">
        <f>ROUNDUP('Дані з ДІСО'!L861/'Коефіцієнти АТО'!$R861,0)</f>
        <v>21</v>
      </c>
      <c r="O861" s="59">
        <f>(L861*Параметри!$K$32+M861*Параметри!$L$32+N861*Параметри!$M$32)/18</f>
        <v>329.81666666666672</v>
      </c>
      <c r="P861" s="41">
        <f>IF(H861=0,"",'Дані з ДІСО'!Y861/H861)</f>
        <v>0</v>
      </c>
      <c r="Q861" s="29">
        <f>IF(H861=0,"",(1+0.25*P861)*O861*Параметри!$K$51)</f>
        <v>67553.119236875078</v>
      </c>
      <c r="R861" s="29">
        <f>IF(H861=0,"",Q861*'Коефіцієнти АТО'!T861)</f>
        <v>8444.1399046093848</v>
      </c>
      <c r="S861" s="29">
        <f>IF(H861=0,"",H861*(1+0.25*P861)*Параметри!$K$66*Параметри!$K$20/1000)</f>
        <v>0</v>
      </c>
      <c r="T861" s="29">
        <f>IF(H861=0,"",H861*(1+0.25*P861)*'Коефіцієнти АТО'!$S861*Параметри!$K$20/1000)</f>
        <v>10979.455680627923</v>
      </c>
      <c r="U861" s="29">
        <f t="shared" si="120"/>
        <v>86976.714822112393</v>
      </c>
      <c r="V861" s="29">
        <f t="shared" si="121"/>
        <v>86976.714822112393</v>
      </c>
      <c r="W861" s="40">
        <f>ROUNDUP('Дані з ДІСО'!P861/Параметри!$K$24,0)</f>
        <v>0</v>
      </c>
      <c r="X861" s="40">
        <f>ROUNDUP('Дані з ДІСО'!Q861/Параметри!$K$24,0)</f>
        <v>0</v>
      </c>
      <c r="Y861" s="40">
        <f>ROUNDUP('Дані з ДІСО'!R861/Параметри!$K$24,0)</f>
        <v>0</v>
      </c>
      <c r="Z861" s="59">
        <f>(W861*Параметри!$K$33+X861*Параметри!$L$33+Y861*Параметри!$M$33)/18</f>
        <v>0</v>
      </c>
      <c r="AA861" s="41">
        <f>IF(J861=0,0,'Дані з ДІСО'!AA861/J861)</f>
        <v>0</v>
      </c>
      <c r="AB861" s="29">
        <f>(1+0.25*AA861)*Z861*Параметри!$K$51</f>
        <v>0</v>
      </c>
      <c r="AC861" s="29">
        <f>AB861*'Коефіцієнти АТО'!U861</f>
        <v>0</v>
      </c>
      <c r="AD861" s="29">
        <f>J861*(1+0.25*AA861)*Параметри!$K$66*Параметри!$K$20/1000</f>
        <v>0</v>
      </c>
      <c r="AE861" s="29">
        <f>(1+0.25*AA861)*J861*'Коефіцієнти АТО'!S861*Параметри!$K$20/1000</f>
        <v>0</v>
      </c>
      <c r="AF861" s="29">
        <f t="shared" si="117"/>
        <v>0</v>
      </c>
      <c r="AG861" s="29">
        <v>0</v>
      </c>
      <c r="AH861" s="40">
        <v>31</v>
      </c>
      <c r="AI861" s="40">
        <v>0</v>
      </c>
      <c r="AJ861" s="40">
        <f t="shared" si="118"/>
        <v>0</v>
      </c>
      <c r="AK861" s="29">
        <f>(AH861+AI861)*(1+0.25*AJ861)*Параметри!$K$53</f>
        <v>5562.3075465760012</v>
      </c>
      <c r="AL861" s="29">
        <f>ROUNDUP(('Дані з ДІСО'!AU861+'Дані з ДІСО'!AW861)/Параметри!$K$28,0)</f>
        <v>0</v>
      </c>
      <c r="AM861" s="64">
        <f>AL861*Параметри!$M$35/18</f>
        <v>0</v>
      </c>
      <c r="AN861" s="29">
        <f>IF(AL861=0,0,'Дані з ДІСО'!AW861/SUM('Дані з ДІСО'!AU861,'Дані з ДІСО'!AW861))</f>
        <v>0</v>
      </c>
      <c r="AO861" s="29">
        <f>(1+0.25*AN861)*AM861*Параметри!$K$51</f>
        <v>0</v>
      </c>
      <c r="AP861" s="40">
        <f>ROUNDUP(('Дані з ДІСО'!AE861+'Дані не з ДІСО'!E861+'Дані не з ДІСО'!G861)/Параметри!$K$69,0)</f>
        <v>0</v>
      </c>
      <c r="AQ861" s="40">
        <f t="shared" si="122"/>
        <v>0</v>
      </c>
      <c r="AR861" s="40">
        <f>IF(AP861=0,0,('Дані з ДІСО'!AH861+'Дані не з ДІСО'!G861)/('Дані з ДІСО'!AE861+'Дані не з ДІСО'!E861+'Дані не з ДІСО'!G861))</f>
        <v>0</v>
      </c>
      <c r="AS861" s="29">
        <f>AQ861*(1+0.25*AR861)*Параметри!$K$51</f>
        <v>0</v>
      </c>
      <c r="AT861" s="40">
        <f>ROUNDUP('Дані з ДІСО'!AF861/Параметри!$K$70,0)</f>
        <v>0</v>
      </c>
      <c r="AU861" s="40">
        <f t="shared" si="123"/>
        <v>0</v>
      </c>
      <c r="AV861" s="40">
        <f>IF(AT861=0,0,'Дані з ДІСО'!AI861/'Дані з ДІСО'!AF861)</f>
        <v>0</v>
      </c>
      <c r="AW861" s="29">
        <f>AU861*(1+0.25*AV861)*Параметри!$K$51</f>
        <v>0</v>
      </c>
      <c r="AX861" s="40">
        <f>ROUNDUP('Дані з ДІСО'!AR861/Параметри!$K$29,0)</f>
        <v>0</v>
      </c>
      <c r="AY861" s="40">
        <f>ROUNDUP('Дані з ДІСО'!AS861/Параметри!$K$29,0)</f>
        <v>0</v>
      </c>
      <c r="AZ861" s="40">
        <f>ROUNDUP('Дані з ДІСО'!AT861/Параметри!$K$29,0)</f>
        <v>0</v>
      </c>
      <c r="BA861" s="64">
        <f>(AX861*Параметри!$K$32+AY861*Параметри!$L$32+AZ861*Параметри!$M$32)/18</f>
        <v>0</v>
      </c>
      <c r="BB861" s="29">
        <f>(BA861*Параметри!$K$51+SUM('Дані з ДІСО'!AR861:AT861)*Параметри!$K$48*Параметри!$K$20/1000)*Параметри!$K$74</f>
        <v>0</v>
      </c>
      <c r="BC861" s="40">
        <f>ROUNDUP(('Дані не з ДІСО'!I861+'Дані не з ДІСО'!K861)/Параметри!$K$26,0)</f>
        <v>0</v>
      </c>
      <c r="BD861" s="29">
        <f>BC861*Параметри!$M$36/18</f>
        <v>0</v>
      </c>
      <c r="BE861" s="40">
        <f>IF(BC861=0,0,'Дані не з ДІСО'!K861/('Дані не з ДІСО'!I861+'Дані не з ДІСО'!K861))</f>
        <v>0</v>
      </c>
      <c r="BF861" s="29">
        <f>(1+0.25*BE861)*BD861*Параметри!$K$51</f>
        <v>0</v>
      </c>
      <c r="BG861" s="40">
        <f>ROUNDUP('Дані не з ДІСО'!M861/Параметри!$K$27,0)</f>
        <v>0</v>
      </c>
      <c r="BH861" s="40">
        <f>BG861*Параметри!$M$37/18</f>
        <v>0</v>
      </c>
      <c r="BI861" s="29">
        <f>BH861*Параметри!$K$51</f>
        <v>0</v>
      </c>
      <c r="BJ861" s="29">
        <f>'Дані не з ДІСО'!N861*Параметри!$K$76</f>
        <v>0</v>
      </c>
      <c r="BK861" s="40">
        <f>ROUNDUP('Дані з ДІСО'!V861/Параметри!$K$25,0)</f>
        <v>0</v>
      </c>
      <c r="BL861" s="40">
        <f>ROUNDUP('Дані з ДІСО'!W861/Параметри!$K$25,0)</f>
        <v>0</v>
      </c>
      <c r="BM861" s="40">
        <f>ROUNDUP('Дані з ДІСО'!X861/Параметри!$K$25,0)</f>
        <v>0</v>
      </c>
      <c r="BN861" s="40">
        <f>(BK861*Параметри!$K$34+BL861*Параметри!$L$34+BM861*Параметри!$M$34)/18</f>
        <v>0</v>
      </c>
      <c r="BO861" s="40">
        <f>IF(K861=0,0,'Дані з ДІСО'!AC861/K861)</f>
        <v>0</v>
      </c>
      <c r="BP861" s="29">
        <f>(1+0.25*BO861)*BN861*Параметри!$K$51</f>
        <v>0</v>
      </c>
      <c r="BQ861" s="29">
        <f>BP861*'Коефіцієнти АТО'!U861</f>
        <v>0</v>
      </c>
      <c r="BR861" s="29">
        <f>K861*(1+0.25*BO861)*Параметри!$K$66*Параметри!$K$20/1000</f>
        <v>0</v>
      </c>
      <c r="BS861" s="29">
        <f>(1+0.25*BO861)*K861*'Коефіцієнти АТО'!S861*Параметри!$K$20/1000</f>
        <v>0</v>
      </c>
      <c r="BT861" s="29">
        <f t="shared" si="124"/>
        <v>0</v>
      </c>
      <c r="BU861" s="40">
        <f>ROUNDUP('Дані з ДІСО'!AG861/Параметри!$K$71,0)</f>
        <v>0</v>
      </c>
      <c r="BV861" s="40">
        <f t="shared" si="125"/>
        <v>0</v>
      </c>
      <c r="BW861" s="40">
        <f>IF('Дані з ДІСО'!AG861=0,0,'Дані з ДІСО'!AJ861/'Дані з ДІСО'!AG861)</f>
        <v>0</v>
      </c>
      <c r="BX861" s="29">
        <f>BV861*(1+0.25*BW861)*Параметри!$K$51</f>
        <v>0</v>
      </c>
      <c r="BY861" s="29">
        <f>ROUND(IF(Параметри!$K$77="No",CC861,CC861*Параметри!$K$78)+AG861,1)</f>
        <v>83285.100000000006</v>
      </c>
      <c r="BZ861" s="29">
        <f>ROUND(IF(Параметри!$K$77="No",BF861,BF861*Параметри!$K$78),1)</f>
        <v>0</v>
      </c>
      <c r="CA861" s="29">
        <f>ROUND(IF(Параметри!$K$77="No",BI861,BI861*Параметри!$K$78),1)</f>
        <v>0</v>
      </c>
      <c r="CB861" s="29">
        <f>ROUND(IF(Параметри!$K$77="No",BJ861,BJ861*Параметри!$K$78),1)</f>
        <v>0</v>
      </c>
      <c r="CC861" s="29">
        <f t="shared" si="119"/>
        <v>92539.022368688398</v>
      </c>
    </row>
    <row r="862" spans="1:81">
      <c r="A862" s="9">
        <v>861</v>
      </c>
      <c r="B862" s="9" t="s">
        <v>3151</v>
      </c>
      <c r="C862" s="9" t="s">
        <v>3151</v>
      </c>
      <c r="D862" s="9" t="s">
        <v>3887</v>
      </c>
      <c r="E862" s="9" t="s">
        <v>29</v>
      </c>
      <c r="F862" s="9" t="s">
        <v>3946</v>
      </c>
      <c r="G862" s="9" t="s">
        <v>1795</v>
      </c>
      <c r="H862" s="29">
        <f>SUM('Дані з ДІСО'!J862:L862)</f>
        <v>752</v>
      </c>
      <c r="I862" s="29">
        <f>SUM('Дані з ДІСО'!G862:I862)</f>
        <v>56</v>
      </c>
      <c r="J862" s="29">
        <f>SUM('Дані з ДІСО'!P862:R862)</f>
        <v>0</v>
      </c>
      <c r="K862" s="29">
        <f>SUM('Дані з ДІСО'!V862:X862)</f>
        <v>0</v>
      </c>
      <c r="L862" s="40">
        <f>ROUNDUP('Дані з ДІСО'!J862/'Коефіцієнти АТО'!$R862,0)</f>
        <v>23</v>
      </c>
      <c r="M862" s="40">
        <f>ROUNDUP('Дані з ДІСО'!K862/'Коефіцієнти АТО'!$R862,0)</f>
        <v>27</v>
      </c>
      <c r="N862" s="40">
        <f>ROUNDUP('Дані з ДІСО'!L862/'Коефіцієнти АТО'!$R862,0)</f>
        <v>6</v>
      </c>
      <c r="O862" s="59">
        <f>(L862*Параметри!$K$32+M862*Параметри!$L$32+N862*Параметри!$M$32)/18</f>
        <v>90.272222222222226</v>
      </c>
      <c r="P862" s="41">
        <f>IF(H862=0,"",'Дані з ДІСО'!Y862/H862)</f>
        <v>0</v>
      </c>
      <c r="Q862" s="29">
        <f>IF(H862=0,"",(1+0.25*P862)*O862*Параметри!$K$51)</f>
        <v>18489.575597217023</v>
      </c>
      <c r="R862" s="29">
        <f>IF(H862=0,"",Q862*'Коефіцієнти АТО'!T862)</f>
        <v>314.32278515268939</v>
      </c>
      <c r="S862" s="29">
        <f>IF(H862=0,"",H862*(1+0.25*P862)*Параметри!$K$66*Параметри!$K$20/1000)</f>
        <v>0</v>
      </c>
      <c r="T862" s="29">
        <f>IF(H862=0,"",H862*(1+0.25*P862)*'Коефіцієнти АТО'!$S862*Параметри!$K$20/1000)</f>
        <v>3435.2197511263566</v>
      </c>
      <c r="U862" s="29">
        <f t="shared" si="120"/>
        <v>22239.118133496071</v>
      </c>
      <c r="V862" s="29">
        <f t="shared" si="121"/>
        <v>22239.118133496071</v>
      </c>
      <c r="W862" s="40">
        <f>ROUNDUP('Дані з ДІСО'!P862/Параметри!$K$24,0)</f>
        <v>0</v>
      </c>
      <c r="X862" s="40">
        <f>ROUNDUP('Дані з ДІСО'!Q862/Параметри!$K$24,0)</f>
        <v>0</v>
      </c>
      <c r="Y862" s="40">
        <f>ROUNDUP('Дані з ДІСО'!R862/Параметри!$K$24,0)</f>
        <v>0</v>
      </c>
      <c r="Z862" s="59">
        <f>(W862*Параметри!$K$33+X862*Параметри!$L$33+Y862*Параметри!$M$33)/18</f>
        <v>0</v>
      </c>
      <c r="AA862" s="41">
        <f>IF(J862=0,0,'Дані з ДІСО'!AA862/J862)</f>
        <v>0</v>
      </c>
      <c r="AB862" s="29">
        <f>(1+0.25*AA862)*Z862*Параметри!$K$51</f>
        <v>0</v>
      </c>
      <c r="AC862" s="29">
        <f>AB862*'Коефіцієнти АТО'!U862</f>
        <v>0</v>
      </c>
      <c r="AD862" s="29">
        <f>J862*(1+0.25*AA862)*Параметри!$K$66*Параметри!$K$20/1000</f>
        <v>0</v>
      </c>
      <c r="AE862" s="29">
        <f>(1+0.25*AA862)*J862*'Коефіцієнти АТО'!S862*Параметри!$K$20/1000</f>
        <v>0</v>
      </c>
      <c r="AF862" s="29">
        <f t="shared" si="117"/>
        <v>0</v>
      </c>
      <c r="AG862" s="29">
        <v>0</v>
      </c>
      <c r="AH862" s="40">
        <v>3</v>
      </c>
      <c r="AI862" s="40">
        <v>0</v>
      </c>
      <c r="AJ862" s="40">
        <f t="shared" si="118"/>
        <v>0</v>
      </c>
      <c r="AK862" s="29">
        <f>(AH862+AI862)*(1+0.25*AJ862)*Параметри!$K$53</f>
        <v>538.28782708800009</v>
      </c>
      <c r="AL862" s="29">
        <f>ROUNDUP(('Дані з ДІСО'!AU862+'Дані з ДІСО'!AW862)/Параметри!$K$28,0)</f>
        <v>0</v>
      </c>
      <c r="AM862" s="64">
        <f>AL862*Параметри!$M$35/18</f>
        <v>0</v>
      </c>
      <c r="AN862" s="29">
        <f>IF(AL862=0,0,'Дані з ДІСО'!AW862/SUM('Дані з ДІСО'!AU862,'Дані з ДІСО'!AW862))</f>
        <v>0</v>
      </c>
      <c r="AO862" s="29">
        <f>(1+0.25*AN862)*AM862*Параметри!$K$51</f>
        <v>0</v>
      </c>
      <c r="AP862" s="40">
        <f>ROUNDUP(('Дані з ДІСО'!AE862+'Дані не з ДІСО'!E862+'Дані не з ДІСО'!G862)/Параметри!$K$69,0)</f>
        <v>0</v>
      </c>
      <c r="AQ862" s="40">
        <f t="shared" si="122"/>
        <v>0</v>
      </c>
      <c r="AR862" s="40">
        <f>IF(AP862=0,0,('Дані з ДІСО'!AH862+'Дані не з ДІСО'!G862)/('Дані з ДІСО'!AE862+'Дані не з ДІСО'!E862+'Дані не з ДІСО'!G862))</f>
        <v>0</v>
      </c>
      <c r="AS862" s="29">
        <f>AQ862*(1+0.25*AR862)*Параметри!$K$51</f>
        <v>0</v>
      </c>
      <c r="AT862" s="40">
        <f>ROUNDUP('Дані з ДІСО'!AF862/Параметри!$K$70,0)</f>
        <v>0</v>
      </c>
      <c r="AU862" s="40">
        <f t="shared" si="123"/>
        <v>0</v>
      </c>
      <c r="AV862" s="40">
        <f>IF(AT862=0,0,'Дані з ДІСО'!AI862/'Дані з ДІСО'!AF862)</f>
        <v>0</v>
      </c>
      <c r="AW862" s="29">
        <f>AU862*(1+0.25*AV862)*Параметри!$K$51</f>
        <v>0</v>
      </c>
      <c r="AX862" s="40">
        <f>ROUNDUP('Дані з ДІСО'!AR862/Параметри!$K$29,0)</f>
        <v>0</v>
      </c>
      <c r="AY862" s="40">
        <f>ROUNDUP('Дані з ДІСО'!AS862/Параметри!$K$29,0)</f>
        <v>0</v>
      </c>
      <c r="AZ862" s="40">
        <f>ROUNDUP('Дані з ДІСО'!AT862/Параметри!$K$29,0)</f>
        <v>0</v>
      </c>
      <c r="BA862" s="64">
        <f>(AX862*Параметри!$K$32+AY862*Параметри!$L$32+AZ862*Параметри!$M$32)/18</f>
        <v>0</v>
      </c>
      <c r="BB862" s="29">
        <f>(BA862*Параметри!$K$51+SUM('Дані з ДІСО'!AR862:AT862)*Параметри!$K$48*Параметри!$K$20/1000)*Параметри!$K$74</f>
        <v>0</v>
      </c>
      <c r="BC862" s="40">
        <f>ROUNDUP(('Дані не з ДІСО'!I862+'Дані не з ДІСО'!K862)/Параметри!$K$26,0)</f>
        <v>0</v>
      </c>
      <c r="BD862" s="29">
        <f>BC862*Параметри!$M$36/18</f>
        <v>0</v>
      </c>
      <c r="BE862" s="40">
        <f>IF(BC862=0,0,'Дані не з ДІСО'!K862/('Дані не з ДІСО'!I862+'Дані не з ДІСО'!K862))</f>
        <v>0</v>
      </c>
      <c r="BF862" s="29">
        <f>(1+0.25*BE862)*BD862*Параметри!$K$51</f>
        <v>0</v>
      </c>
      <c r="BG862" s="40">
        <f>ROUNDUP('Дані не з ДІСО'!M862/Параметри!$K$27,0)</f>
        <v>0</v>
      </c>
      <c r="BH862" s="40">
        <f>BG862*Параметри!$M$37/18</f>
        <v>0</v>
      </c>
      <c r="BI862" s="29">
        <f>BH862*Параметри!$K$51</f>
        <v>0</v>
      </c>
      <c r="BJ862" s="29">
        <f>'Дані не з ДІСО'!N862*Параметри!$K$76</f>
        <v>0</v>
      </c>
      <c r="BK862" s="40">
        <f>ROUNDUP('Дані з ДІСО'!V862/Параметри!$K$25,0)</f>
        <v>0</v>
      </c>
      <c r="BL862" s="40">
        <f>ROUNDUP('Дані з ДІСО'!W862/Параметри!$K$25,0)</f>
        <v>0</v>
      </c>
      <c r="BM862" s="40">
        <f>ROUNDUP('Дані з ДІСО'!X862/Параметри!$K$25,0)</f>
        <v>0</v>
      </c>
      <c r="BN862" s="40">
        <f>(BK862*Параметри!$K$34+BL862*Параметри!$L$34+BM862*Параметри!$M$34)/18</f>
        <v>0</v>
      </c>
      <c r="BO862" s="40">
        <f>IF(K862=0,0,'Дані з ДІСО'!AC862/K862)</f>
        <v>0</v>
      </c>
      <c r="BP862" s="29">
        <f>(1+0.25*BO862)*BN862*Параметри!$K$51</f>
        <v>0</v>
      </c>
      <c r="BQ862" s="29">
        <f>BP862*'Коефіцієнти АТО'!U862</f>
        <v>0</v>
      </c>
      <c r="BR862" s="29">
        <f>K862*(1+0.25*BO862)*Параметри!$K$66*Параметри!$K$20/1000</f>
        <v>0</v>
      </c>
      <c r="BS862" s="29">
        <f>(1+0.25*BO862)*K862*'Коефіцієнти АТО'!S862*Параметри!$K$20/1000</f>
        <v>0</v>
      </c>
      <c r="BT862" s="29">
        <f t="shared" si="124"/>
        <v>0</v>
      </c>
      <c r="BU862" s="40">
        <f>ROUNDUP('Дані з ДІСО'!AG862/Параметри!$K$71,0)</f>
        <v>0</v>
      </c>
      <c r="BV862" s="40">
        <f t="shared" si="125"/>
        <v>0</v>
      </c>
      <c r="BW862" s="40">
        <f>IF('Дані з ДІСО'!AG862=0,0,'Дані з ДІСО'!AJ862/'Дані з ДІСО'!AG862)</f>
        <v>0</v>
      </c>
      <c r="BX862" s="29">
        <f>BV862*(1+0.25*BW862)*Параметри!$K$51</f>
        <v>0</v>
      </c>
      <c r="BY862" s="29">
        <f>ROUND(IF(Параметри!$K$77="No",CC862,CC862*Параметри!$K$78)+AG862,1)</f>
        <v>20499.7</v>
      </c>
      <c r="BZ862" s="29">
        <f>ROUND(IF(Параметри!$K$77="No",BF862,BF862*Параметри!$K$78),1)</f>
        <v>0</v>
      </c>
      <c r="CA862" s="29">
        <f>ROUND(IF(Параметри!$K$77="No",BI862,BI862*Параметри!$K$78),1)</f>
        <v>0</v>
      </c>
      <c r="CB862" s="29">
        <f>ROUND(IF(Параметри!$K$77="No",BJ862,BJ862*Параметри!$K$78),1)</f>
        <v>0</v>
      </c>
      <c r="CC862" s="29">
        <f t="shared" si="119"/>
        <v>22777.40596058407</v>
      </c>
    </row>
    <row r="863" spans="1:81">
      <c r="A863" s="9">
        <v>862</v>
      </c>
      <c r="B863" s="9" t="s">
        <v>3145</v>
      </c>
      <c r="C863" s="9" t="s">
        <v>3146</v>
      </c>
      <c r="D863" s="9" t="s">
        <v>3887</v>
      </c>
      <c r="E863" s="9" t="s">
        <v>21</v>
      </c>
      <c r="F863" s="9" t="s">
        <v>3947</v>
      </c>
      <c r="G863" s="9" t="s">
        <v>1797</v>
      </c>
      <c r="H863" s="29">
        <f>SUM('Дані з ДІСО'!J863:L863)</f>
        <v>3822</v>
      </c>
      <c r="I863" s="29">
        <f>SUM('Дані з ДІСО'!G863:I863)</f>
        <v>156</v>
      </c>
      <c r="J863" s="29">
        <f>SUM('Дані з ДІСО'!P863:R863)</f>
        <v>0</v>
      </c>
      <c r="K863" s="29">
        <f>SUM('Дані з ДІСО'!V863:X863)</f>
        <v>0</v>
      </c>
      <c r="L863" s="40">
        <f>ROUNDUP('Дані з ДІСО'!J863/'Коефіцієнти АТО'!$R863,0)</f>
        <v>77</v>
      </c>
      <c r="M863" s="40">
        <f>ROUNDUP('Дані з ДІСО'!K863/'Коефіцієнти АТО'!$R863,0)</f>
        <v>105</v>
      </c>
      <c r="N863" s="40">
        <f>ROUNDUP('Дані з ДІСО'!L863/'Коефіцієнти АТО'!$R863,0)</f>
        <v>32</v>
      </c>
      <c r="O863" s="59">
        <f>(L863*Параметри!$K$32+M863*Параметри!$L$32+N863*Параметри!$M$32)/18</f>
        <v>352.25</v>
      </c>
      <c r="P863" s="41">
        <f>IF(H863=0,"",'Дані з ДІСО'!Y863/H863)</f>
        <v>0</v>
      </c>
      <c r="Q863" s="29">
        <f>IF(H863=0,"",(1+0.25*P863)*O863*Параметри!$K$51)</f>
        <v>72147.919302205992</v>
      </c>
      <c r="R863" s="29">
        <f>IF(H863=0,"",Q863*'Коефіцієнти АТО'!T863)</f>
        <v>1226.5146281375019</v>
      </c>
      <c r="S863" s="29">
        <f>IF(H863=0,"",H863*(1+0.25*P863)*Параметри!$K$66*Параметри!$K$20/1000)</f>
        <v>0</v>
      </c>
      <c r="T863" s="29">
        <f>IF(H863=0,"",H863*(1+0.25*P863)*'Коефіцієнти АТО'!$S863*Параметри!$K$20/1000)</f>
        <v>15640.642320994353</v>
      </c>
      <c r="U863" s="29">
        <f t="shared" si="120"/>
        <v>89015.076251337858</v>
      </c>
      <c r="V863" s="29">
        <f t="shared" si="121"/>
        <v>89015.076251337858</v>
      </c>
      <c r="W863" s="40">
        <f>ROUNDUP('Дані з ДІСО'!P863/Параметри!$K$24,0)</f>
        <v>0</v>
      </c>
      <c r="X863" s="40">
        <f>ROUNDUP('Дані з ДІСО'!Q863/Параметри!$K$24,0)</f>
        <v>0</v>
      </c>
      <c r="Y863" s="40">
        <f>ROUNDUP('Дані з ДІСО'!R863/Параметри!$K$24,0)</f>
        <v>0</v>
      </c>
      <c r="Z863" s="59">
        <f>(W863*Параметри!$K$33+X863*Параметри!$L$33+Y863*Параметри!$M$33)/18</f>
        <v>0</v>
      </c>
      <c r="AA863" s="41">
        <f>IF(J863=0,0,'Дані з ДІСО'!AA863/J863)</f>
        <v>0</v>
      </c>
      <c r="AB863" s="29">
        <f>(1+0.25*AA863)*Z863*Параметри!$K$51</f>
        <v>0</v>
      </c>
      <c r="AC863" s="29">
        <f>AB863*'Коефіцієнти АТО'!U863</f>
        <v>0</v>
      </c>
      <c r="AD863" s="29">
        <f>J863*(1+0.25*AA863)*Параметри!$K$66*Параметри!$K$20/1000</f>
        <v>0</v>
      </c>
      <c r="AE863" s="29">
        <f>(1+0.25*AA863)*J863*'Коефіцієнти АТО'!S863*Параметри!$K$20/1000</f>
        <v>0</v>
      </c>
      <c r="AF863" s="29">
        <f t="shared" si="117"/>
        <v>0</v>
      </c>
      <c r="AG863" s="29">
        <v>0</v>
      </c>
      <c r="AH863" s="40">
        <v>44</v>
      </c>
      <c r="AI863" s="40">
        <v>0</v>
      </c>
      <c r="AJ863" s="40">
        <f t="shared" si="118"/>
        <v>0</v>
      </c>
      <c r="AK863" s="29">
        <f>(AH863+AI863)*(1+0.25*AJ863)*Параметри!$K$53</f>
        <v>7894.8881306240019</v>
      </c>
      <c r="AL863" s="29">
        <f>ROUNDUP(('Дані з ДІСО'!AU863+'Дані з ДІСО'!AW863)/Параметри!$K$28,0)</f>
        <v>0</v>
      </c>
      <c r="AM863" s="64">
        <f>AL863*Параметри!$M$35/18</f>
        <v>0</v>
      </c>
      <c r="AN863" s="29">
        <f>IF(AL863=0,0,'Дані з ДІСО'!AW863/SUM('Дані з ДІСО'!AU863,'Дані з ДІСО'!AW863))</f>
        <v>0</v>
      </c>
      <c r="AO863" s="29">
        <f>(1+0.25*AN863)*AM863*Параметри!$K$51</f>
        <v>0</v>
      </c>
      <c r="AP863" s="40">
        <f>ROUNDUP(('Дані з ДІСО'!AE863+'Дані не з ДІСО'!E863+'Дані не з ДІСО'!G863)/Параметри!$K$69,0)</f>
        <v>0</v>
      </c>
      <c r="AQ863" s="40">
        <f t="shared" si="122"/>
        <v>0</v>
      </c>
      <c r="AR863" s="40">
        <f>IF(AP863=0,0,('Дані з ДІСО'!AH863+'Дані не з ДІСО'!G863)/('Дані з ДІСО'!AE863+'Дані не з ДІСО'!E863+'Дані не з ДІСО'!G863))</f>
        <v>0</v>
      </c>
      <c r="AS863" s="29">
        <f>AQ863*(1+0.25*AR863)*Параметри!$K$51</f>
        <v>0</v>
      </c>
      <c r="AT863" s="40">
        <f>ROUNDUP('Дані з ДІСО'!AF863/Параметри!$K$70,0)</f>
        <v>0</v>
      </c>
      <c r="AU863" s="40">
        <f t="shared" si="123"/>
        <v>0</v>
      </c>
      <c r="AV863" s="40">
        <f>IF(AT863=0,0,'Дані з ДІСО'!AI863/'Дані з ДІСО'!AF863)</f>
        <v>0</v>
      </c>
      <c r="AW863" s="29">
        <f>AU863*(1+0.25*AV863)*Параметри!$K$51</f>
        <v>0</v>
      </c>
      <c r="AX863" s="40">
        <f>ROUNDUP('Дані з ДІСО'!AR863/Параметри!$K$29,0)</f>
        <v>0</v>
      </c>
      <c r="AY863" s="40">
        <f>ROUNDUP('Дані з ДІСО'!AS863/Параметри!$K$29,0)</f>
        <v>0</v>
      </c>
      <c r="AZ863" s="40">
        <f>ROUNDUP('Дані з ДІСО'!AT863/Параметри!$K$29,0)</f>
        <v>0</v>
      </c>
      <c r="BA863" s="64">
        <f>(AX863*Параметри!$K$32+AY863*Параметри!$L$32+AZ863*Параметри!$M$32)/18</f>
        <v>0</v>
      </c>
      <c r="BB863" s="29">
        <f>(BA863*Параметри!$K$51+SUM('Дані з ДІСО'!AR863:AT863)*Параметри!$K$48*Параметри!$K$20/1000)*Параметри!$K$74</f>
        <v>0</v>
      </c>
      <c r="BC863" s="40">
        <f>ROUNDUP(('Дані не з ДІСО'!I863+'Дані не з ДІСО'!K863)/Параметри!$K$26,0)</f>
        <v>0</v>
      </c>
      <c r="BD863" s="29">
        <f>BC863*Параметри!$M$36/18</f>
        <v>0</v>
      </c>
      <c r="BE863" s="40">
        <f>IF(BC863=0,0,'Дані не з ДІСО'!K863/('Дані не з ДІСО'!I863+'Дані не з ДІСО'!K863))</f>
        <v>0</v>
      </c>
      <c r="BF863" s="29">
        <f>(1+0.25*BE863)*BD863*Параметри!$K$51</f>
        <v>0</v>
      </c>
      <c r="BG863" s="40">
        <f>ROUNDUP('Дані не з ДІСО'!M863/Параметри!$K$27,0)</f>
        <v>0</v>
      </c>
      <c r="BH863" s="40">
        <f>BG863*Параметри!$M$37/18</f>
        <v>0</v>
      </c>
      <c r="BI863" s="29">
        <f>BH863*Параметри!$K$51</f>
        <v>0</v>
      </c>
      <c r="BJ863" s="29">
        <f>'Дані не з ДІСО'!N863*Параметри!$K$76</f>
        <v>0</v>
      </c>
      <c r="BK863" s="40">
        <f>ROUNDUP('Дані з ДІСО'!V863/Параметри!$K$25,0)</f>
        <v>0</v>
      </c>
      <c r="BL863" s="40">
        <f>ROUNDUP('Дані з ДІСО'!W863/Параметри!$K$25,0)</f>
        <v>0</v>
      </c>
      <c r="BM863" s="40">
        <f>ROUNDUP('Дані з ДІСО'!X863/Параметри!$K$25,0)</f>
        <v>0</v>
      </c>
      <c r="BN863" s="40">
        <f>(BK863*Параметри!$K$34+BL863*Параметри!$L$34+BM863*Параметри!$M$34)/18</f>
        <v>0</v>
      </c>
      <c r="BO863" s="40">
        <f>IF(K863=0,0,'Дані з ДІСО'!AC863/K863)</f>
        <v>0</v>
      </c>
      <c r="BP863" s="29">
        <f>(1+0.25*BO863)*BN863*Параметри!$K$51</f>
        <v>0</v>
      </c>
      <c r="BQ863" s="29">
        <f>BP863*'Коефіцієнти АТО'!U863</f>
        <v>0</v>
      </c>
      <c r="BR863" s="29">
        <f>K863*(1+0.25*BO863)*Параметри!$K$66*Параметри!$K$20/1000</f>
        <v>0</v>
      </c>
      <c r="BS863" s="29">
        <f>(1+0.25*BO863)*K863*'Коефіцієнти АТО'!S863*Параметри!$K$20/1000</f>
        <v>0</v>
      </c>
      <c r="BT863" s="29">
        <f t="shared" si="124"/>
        <v>0</v>
      </c>
      <c r="BU863" s="40">
        <f>ROUNDUP('Дані з ДІСО'!AG863/Параметри!$K$71,0)</f>
        <v>0</v>
      </c>
      <c r="BV863" s="40">
        <f t="shared" si="125"/>
        <v>0</v>
      </c>
      <c r="BW863" s="40">
        <f>IF('Дані з ДІСО'!AG863=0,0,'Дані з ДІСО'!AJ863/'Дані з ДІСО'!AG863)</f>
        <v>0</v>
      </c>
      <c r="BX863" s="29">
        <f>BV863*(1+0.25*BW863)*Параметри!$K$51</f>
        <v>0</v>
      </c>
      <c r="BY863" s="29">
        <f>ROUND(IF(Параметри!$K$77="No",CC863,CC863*Параметри!$K$78)+AG863,1)</f>
        <v>87219</v>
      </c>
      <c r="BZ863" s="29">
        <f>ROUND(IF(Параметри!$K$77="No",BF863,BF863*Параметри!$K$78),1)</f>
        <v>0</v>
      </c>
      <c r="CA863" s="29">
        <f>ROUND(IF(Параметри!$K$77="No",BI863,BI863*Параметри!$K$78),1)</f>
        <v>0</v>
      </c>
      <c r="CB863" s="29">
        <f>ROUND(IF(Параметри!$K$77="No",BJ863,BJ863*Параметри!$K$78),1)</f>
        <v>0</v>
      </c>
      <c r="CC863" s="29">
        <f t="shared" si="119"/>
        <v>96909.964381961865</v>
      </c>
    </row>
    <row r="864" spans="1:81">
      <c r="A864" s="9">
        <v>863</v>
      </c>
      <c r="B864" s="9" t="s">
        <v>3145</v>
      </c>
      <c r="C864" s="9" t="s">
        <v>3146</v>
      </c>
      <c r="D864" s="9" t="s">
        <v>3887</v>
      </c>
      <c r="E864" s="9" t="s">
        <v>21</v>
      </c>
      <c r="F864" s="9" t="s">
        <v>3948</v>
      </c>
      <c r="G864" s="9" t="s">
        <v>1799</v>
      </c>
      <c r="H864" s="29">
        <f>SUM('Дані з ДІСО'!J864:L864)</f>
        <v>4030.5</v>
      </c>
      <c r="I864" s="29">
        <f>SUM('Дані з ДІСО'!G864:I864)</f>
        <v>214</v>
      </c>
      <c r="J864" s="29">
        <f>SUM('Дані з ДІСО'!P864:R864)</f>
        <v>0</v>
      </c>
      <c r="K864" s="29">
        <f>SUM('Дані з ДІСО'!V864:X864)</f>
        <v>0</v>
      </c>
      <c r="L864" s="40">
        <f>ROUNDUP('Дані з ДІСО'!J864/'Коефіцієнти АТО'!$R864,0)</f>
        <v>84</v>
      </c>
      <c r="M864" s="40">
        <f>ROUNDUP('Дані з ДІСО'!K864/'Коефіцієнти АТО'!$R864,0)</f>
        <v>121</v>
      </c>
      <c r="N864" s="40">
        <f>ROUNDUP('Дані з ДІСО'!L864/'Коефіцієнти АТО'!$R864,0)</f>
        <v>27</v>
      </c>
      <c r="O864" s="59">
        <f>(L864*Параметри!$K$32+M864*Параметри!$L$32+N864*Параметри!$M$32)/18</f>
        <v>380.40000000000003</v>
      </c>
      <c r="P864" s="41">
        <f>IF(H864=0,"",'Дані з ДІСО'!Y864/H864)</f>
        <v>0</v>
      </c>
      <c r="Q864" s="29">
        <f>IF(H864=0,"",(1+0.25*P864)*O864*Параметри!$K$51)</f>
        <v>77913.608240054411</v>
      </c>
      <c r="R864" s="29">
        <f>IF(H864=0,"",Q864*'Коефіцієнти АТО'!T864)</f>
        <v>1324.531340080925</v>
      </c>
      <c r="S864" s="29">
        <f>IF(H864=0,"",H864*(1+0.25*P864)*Параметри!$K$66*Параметри!$K$20/1000)</f>
        <v>0</v>
      </c>
      <c r="T864" s="29">
        <f>IF(H864=0,"",H864*(1+0.25*P864)*'Коефіцієнти АТО'!$S864*Параметри!$K$20/1000)</f>
        <v>16493.879873042319</v>
      </c>
      <c r="U864" s="29">
        <f t="shared" si="120"/>
        <v>95732.019453177651</v>
      </c>
      <c r="V864" s="29">
        <f t="shared" si="121"/>
        <v>95732.019453177651</v>
      </c>
      <c r="W864" s="40">
        <f>ROUNDUP('Дані з ДІСО'!P864/Параметри!$K$24,0)</f>
        <v>0</v>
      </c>
      <c r="X864" s="40">
        <f>ROUNDUP('Дані з ДІСО'!Q864/Параметри!$K$24,0)</f>
        <v>0</v>
      </c>
      <c r="Y864" s="40">
        <f>ROUNDUP('Дані з ДІСО'!R864/Параметри!$K$24,0)</f>
        <v>0</v>
      </c>
      <c r="Z864" s="59">
        <f>(W864*Параметри!$K$33+X864*Параметри!$L$33+Y864*Параметри!$M$33)/18</f>
        <v>0</v>
      </c>
      <c r="AA864" s="41">
        <f>IF(J864=0,0,'Дані з ДІСО'!AA864/J864)</f>
        <v>0</v>
      </c>
      <c r="AB864" s="29">
        <f>(1+0.25*AA864)*Z864*Параметри!$K$51</f>
        <v>0</v>
      </c>
      <c r="AC864" s="29">
        <f>AB864*'Коефіцієнти АТО'!U864</f>
        <v>0</v>
      </c>
      <c r="AD864" s="29">
        <f>J864*(1+0.25*AA864)*Параметри!$K$66*Параметри!$K$20/1000</f>
        <v>0</v>
      </c>
      <c r="AE864" s="29">
        <f>(1+0.25*AA864)*J864*'Коефіцієнти АТО'!S864*Параметри!$K$20/1000</f>
        <v>0</v>
      </c>
      <c r="AF864" s="29">
        <f t="shared" si="117"/>
        <v>0</v>
      </c>
      <c r="AG864" s="29">
        <v>0</v>
      </c>
      <c r="AH864" s="40">
        <v>40</v>
      </c>
      <c r="AI864" s="40">
        <v>0</v>
      </c>
      <c r="AJ864" s="40">
        <f t="shared" si="118"/>
        <v>0</v>
      </c>
      <c r="AK864" s="29">
        <f>(AH864+AI864)*(1+0.25*AJ864)*Параметри!$K$53</f>
        <v>7177.1710278400024</v>
      </c>
      <c r="AL864" s="29">
        <f>ROUNDUP(('Дані з ДІСО'!AU864+'Дані з ДІСО'!AW864)/Параметри!$K$28,0)</f>
        <v>0</v>
      </c>
      <c r="AM864" s="64">
        <f>AL864*Параметри!$M$35/18</f>
        <v>0</v>
      </c>
      <c r="AN864" s="29">
        <f>IF(AL864=0,0,'Дані з ДІСО'!AW864/SUM('Дані з ДІСО'!AU864,'Дані з ДІСО'!AW864))</f>
        <v>0</v>
      </c>
      <c r="AO864" s="29">
        <f>(1+0.25*AN864)*AM864*Параметри!$K$51</f>
        <v>0</v>
      </c>
      <c r="AP864" s="40">
        <f>ROUNDUP(('Дані з ДІСО'!AE864+'Дані не з ДІСО'!E864+'Дані не з ДІСО'!G864)/Параметри!$K$69,0)</f>
        <v>0</v>
      </c>
      <c r="AQ864" s="40">
        <f t="shared" si="122"/>
        <v>0</v>
      </c>
      <c r="AR864" s="40">
        <f>IF(AP864=0,0,('Дані з ДІСО'!AH864+'Дані не з ДІСО'!G864)/('Дані з ДІСО'!AE864+'Дані не з ДІСО'!E864+'Дані не з ДІСО'!G864))</f>
        <v>0</v>
      </c>
      <c r="AS864" s="29">
        <f>AQ864*(1+0.25*AR864)*Параметри!$K$51</f>
        <v>0</v>
      </c>
      <c r="AT864" s="40">
        <f>ROUNDUP('Дані з ДІСО'!AF864/Параметри!$K$70,0)</f>
        <v>0</v>
      </c>
      <c r="AU864" s="40">
        <f t="shared" si="123"/>
        <v>0</v>
      </c>
      <c r="AV864" s="40">
        <f>IF(AT864=0,0,'Дані з ДІСО'!AI864/'Дані з ДІСО'!AF864)</f>
        <v>0</v>
      </c>
      <c r="AW864" s="29">
        <f>AU864*(1+0.25*AV864)*Параметри!$K$51</f>
        <v>0</v>
      </c>
      <c r="AX864" s="40">
        <f>ROUNDUP('Дані з ДІСО'!AR864/Параметри!$K$29,0)</f>
        <v>0</v>
      </c>
      <c r="AY864" s="40">
        <f>ROUNDUP('Дані з ДІСО'!AS864/Параметри!$K$29,0)</f>
        <v>0</v>
      </c>
      <c r="AZ864" s="40">
        <f>ROUNDUP('Дані з ДІСО'!AT864/Параметри!$K$29,0)</f>
        <v>0</v>
      </c>
      <c r="BA864" s="64">
        <f>(AX864*Параметри!$K$32+AY864*Параметри!$L$32+AZ864*Параметри!$M$32)/18</f>
        <v>0</v>
      </c>
      <c r="BB864" s="29">
        <f>(BA864*Параметри!$K$51+SUM('Дані з ДІСО'!AR864:AT864)*Параметри!$K$48*Параметри!$K$20/1000)*Параметри!$K$74</f>
        <v>0</v>
      </c>
      <c r="BC864" s="40">
        <f>ROUNDUP(('Дані не з ДІСО'!I864+'Дані не з ДІСО'!K864)/Параметри!$K$26,0)</f>
        <v>0</v>
      </c>
      <c r="BD864" s="29">
        <f>BC864*Параметри!$M$36/18</f>
        <v>0</v>
      </c>
      <c r="BE864" s="40">
        <f>IF(BC864=0,0,'Дані не з ДІСО'!K864/('Дані не з ДІСО'!I864+'Дані не з ДІСО'!K864))</f>
        <v>0</v>
      </c>
      <c r="BF864" s="29">
        <f>(1+0.25*BE864)*BD864*Параметри!$K$51</f>
        <v>0</v>
      </c>
      <c r="BG864" s="40">
        <f>ROUNDUP('Дані не з ДІСО'!M864/Параметри!$K$27,0)</f>
        <v>0</v>
      </c>
      <c r="BH864" s="40">
        <f>BG864*Параметри!$M$37/18</f>
        <v>0</v>
      </c>
      <c r="BI864" s="29">
        <f>BH864*Параметри!$K$51</f>
        <v>0</v>
      </c>
      <c r="BJ864" s="29">
        <f>'Дані не з ДІСО'!N864*Параметри!$K$76</f>
        <v>0</v>
      </c>
      <c r="BK864" s="40">
        <f>ROUNDUP('Дані з ДІСО'!V864/Параметри!$K$25,0)</f>
        <v>0</v>
      </c>
      <c r="BL864" s="40">
        <f>ROUNDUP('Дані з ДІСО'!W864/Параметри!$K$25,0)</f>
        <v>0</v>
      </c>
      <c r="BM864" s="40">
        <f>ROUNDUP('Дані з ДІСО'!X864/Параметри!$K$25,0)</f>
        <v>0</v>
      </c>
      <c r="BN864" s="40">
        <f>(BK864*Параметри!$K$34+BL864*Параметри!$L$34+BM864*Параметри!$M$34)/18</f>
        <v>0</v>
      </c>
      <c r="BO864" s="40">
        <f>IF(K864=0,0,'Дані з ДІСО'!AC864/K864)</f>
        <v>0</v>
      </c>
      <c r="BP864" s="29">
        <f>(1+0.25*BO864)*BN864*Параметри!$K$51</f>
        <v>0</v>
      </c>
      <c r="BQ864" s="29">
        <f>BP864*'Коефіцієнти АТО'!U864</f>
        <v>0</v>
      </c>
      <c r="BR864" s="29">
        <f>K864*(1+0.25*BO864)*Параметри!$K$66*Параметри!$K$20/1000</f>
        <v>0</v>
      </c>
      <c r="BS864" s="29">
        <f>(1+0.25*BO864)*K864*'Коефіцієнти АТО'!S864*Параметри!$K$20/1000</f>
        <v>0</v>
      </c>
      <c r="BT864" s="29">
        <f t="shared" si="124"/>
        <v>0</v>
      </c>
      <c r="BU864" s="40">
        <f>ROUNDUP('Дані з ДІСО'!AG864/Параметри!$K$71,0)</f>
        <v>0</v>
      </c>
      <c r="BV864" s="40">
        <f t="shared" si="125"/>
        <v>0</v>
      </c>
      <c r="BW864" s="40">
        <f>IF('Дані з ДІСО'!AG864=0,0,'Дані з ДІСО'!AJ864/'Дані з ДІСО'!AG864)</f>
        <v>0</v>
      </c>
      <c r="BX864" s="29">
        <f>BV864*(1+0.25*BW864)*Параметри!$K$51</f>
        <v>0</v>
      </c>
      <c r="BY864" s="29">
        <f>ROUND(IF(Параметри!$K$77="No",CC864,CC864*Параметри!$K$78)+AG864,1)</f>
        <v>92618.3</v>
      </c>
      <c r="BZ864" s="29">
        <f>ROUND(IF(Параметри!$K$77="No",BF864,BF864*Параметри!$K$78),1)</f>
        <v>0</v>
      </c>
      <c r="CA864" s="29">
        <f>ROUND(IF(Параметри!$K$77="No",BI864,BI864*Параметри!$K$78),1)</f>
        <v>0</v>
      </c>
      <c r="CB864" s="29">
        <f>ROUND(IF(Параметри!$K$77="No",BJ864,BJ864*Параметри!$K$78),1)</f>
        <v>0</v>
      </c>
      <c r="CC864" s="29">
        <f t="shared" si="119"/>
        <v>102909.19048101765</v>
      </c>
    </row>
    <row r="865" spans="1:81">
      <c r="A865" s="9">
        <v>864</v>
      </c>
      <c r="B865" s="9" t="s">
        <v>3151</v>
      </c>
      <c r="C865" s="9" t="s">
        <v>3151</v>
      </c>
      <c r="D865" s="9" t="s">
        <v>3887</v>
      </c>
      <c r="E865" s="9" t="s">
        <v>29</v>
      </c>
      <c r="F865" s="9" t="s">
        <v>3949</v>
      </c>
      <c r="G865" s="9" t="s">
        <v>1801</v>
      </c>
      <c r="H865" s="29">
        <f>SUM('Дані з ДІСО'!J865:L865)</f>
        <v>1782</v>
      </c>
      <c r="I865" s="29">
        <f>SUM('Дані з ДІСО'!G865:I865)</f>
        <v>116</v>
      </c>
      <c r="J865" s="29">
        <f>SUM('Дані з ДІСО'!P865:R865)</f>
        <v>0</v>
      </c>
      <c r="K865" s="29">
        <f>SUM('Дані з ДІСО'!V865:X865)</f>
        <v>0</v>
      </c>
      <c r="L865" s="40">
        <f>ROUNDUP('Дані з ДІСО'!J865/'Коефіцієнти АТО'!$R865,0)</f>
        <v>47</v>
      </c>
      <c r="M865" s="40">
        <f>ROUNDUP('Дані з ДІСО'!K865/'Коефіцієнти АТО'!$R865,0)</f>
        <v>66</v>
      </c>
      <c r="N865" s="40">
        <f>ROUNDUP('Дані з ДІСО'!L865/'Коефіцієнти АТО'!$R865,0)</f>
        <v>11</v>
      </c>
      <c r="O865" s="59">
        <f>(L865*Параметри!$K$32+M865*Параметри!$L$32+N865*Параметри!$M$32)/18</f>
        <v>201.65</v>
      </c>
      <c r="P865" s="41">
        <f>IF(H865=0,"",'Дані з ДІСО'!Y865/H865)</f>
        <v>0</v>
      </c>
      <c r="Q865" s="29">
        <f>IF(H865=0,"",(1+0.25*P865)*O865*Параметри!$K$51)</f>
        <v>41301.995535244401</v>
      </c>
      <c r="R865" s="29">
        <f>IF(H865=0,"",Q865*'Коефіцієнти АТО'!T865)</f>
        <v>702.13392409915491</v>
      </c>
      <c r="S865" s="29">
        <f>IF(H865=0,"",H865*(1+0.25*P865)*Параметри!$K$66*Параметри!$K$20/1000)</f>
        <v>0</v>
      </c>
      <c r="T865" s="29">
        <f>IF(H865=0,"",H865*(1+0.25*P865)*'Коефіцієнти АТО'!$S865*Параметри!$K$20/1000)</f>
        <v>8140.374463440382</v>
      </c>
      <c r="U865" s="29">
        <f t="shared" si="120"/>
        <v>50144.503922783944</v>
      </c>
      <c r="V865" s="29">
        <f t="shared" si="121"/>
        <v>50144.503922783944</v>
      </c>
      <c r="W865" s="40">
        <f>ROUNDUP('Дані з ДІСО'!P865/Параметри!$K$24,0)</f>
        <v>0</v>
      </c>
      <c r="X865" s="40">
        <f>ROUNDUP('Дані з ДІСО'!Q865/Параметри!$K$24,0)</f>
        <v>0</v>
      </c>
      <c r="Y865" s="40">
        <f>ROUNDUP('Дані з ДІСО'!R865/Параметри!$K$24,0)</f>
        <v>0</v>
      </c>
      <c r="Z865" s="59">
        <f>(W865*Параметри!$K$33+X865*Параметри!$L$33+Y865*Параметри!$M$33)/18</f>
        <v>0</v>
      </c>
      <c r="AA865" s="41">
        <f>IF(J865=0,0,'Дані з ДІСО'!AA865/J865)</f>
        <v>0</v>
      </c>
      <c r="AB865" s="29">
        <f>(1+0.25*AA865)*Z865*Параметри!$K$51</f>
        <v>0</v>
      </c>
      <c r="AC865" s="29">
        <f>AB865*'Коефіцієнти АТО'!U865</f>
        <v>0</v>
      </c>
      <c r="AD865" s="29">
        <f>J865*(1+0.25*AA865)*Параметри!$K$66*Параметри!$K$20/1000</f>
        <v>0</v>
      </c>
      <c r="AE865" s="29">
        <f>(1+0.25*AA865)*J865*'Коефіцієнти АТО'!S865*Параметри!$K$20/1000</f>
        <v>0</v>
      </c>
      <c r="AF865" s="29">
        <f t="shared" si="117"/>
        <v>0</v>
      </c>
      <c r="AG865" s="29">
        <v>0</v>
      </c>
      <c r="AH865" s="40">
        <v>22</v>
      </c>
      <c r="AI865" s="40">
        <v>0</v>
      </c>
      <c r="AJ865" s="40">
        <f t="shared" si="118"/>
        <v>0</v>
      </c>
      <c r="AK865" s="29">
        <f>(AH865+AI865)*(1+0.25*AJ865)*Параметри!$K$53</f>
        <v>3947.4440653120009</v>
      </c>
      <c r="AL865" s="29">
        <f>ROUNDUP(('Дані з ДІСО'!AU865+'Дані з ДІСО'!AW865)/Параметри!$K$28,0)</f>
        <v>2</v>
      </c>
      <c r="AM865" s="64">
        <f>AL865*Параметри!$M$35/18</f>
        <v>2.5555555555555554</v>
      </c>
      <c r="AN865" s="29">
        <f>IF(AL865=0,0,'Дані з ДІСО'!AW865/SUM('Дані з ДІСО'!AU865,'Дані з ДІСО'!AW865))</f>
        <v>0</v>
      </c>
      <c r="AO865" s="29">
        <f>(1+0.25*AN865)*AM865*Параметри!$K$51</f>
        <v>523.4294279475555</v>
      </c>
      <c r="AP865" s="40">
        <f>ROUNDUP(('Дані з ДІСО'!AE865+'Дані не з ДІСО'!E865+'Дані не з ДІСО'!G865)/Параметри!$K$69,0)</f>
        <v>0</v>
      </c>
      <c r="AQ865" s="40">
        <f t="shared" si="122"/>
        <v>0</v>
      </c>
      <c r="AR865" s="40">
        <f>IF(AP865=0,0,('Дані з ДІСО'!AH865+'Дані не з ДІСО'!G865)/('Дані з ДІСО'!AE865+'Дані не з ДІСО'!E865+'Дані не з ДІСО'!G865))</f>
        <v>0</v>
      </c>
      <c r="AS865" s="29">
        <f>AQ865*(1+0.25*AR865)*Параметри!$K$51</f>
        <v>0</v>
      </c>
      <c r="AT865" s="40">
        <f>ROUNDUP('Дані з ДІСО'!AF865/Параметри!$K$70,0)</f>
        <v>0</v>
      </c>
      <c r="AU865" s="40">
        <f t="shared" si="123"/>
        <v>0</v>
      </c>
      <c r="AV865" s="40">
        <f>IF(AT865=0,0,'Дані з ДІСО'!AI865/'Дані з ДІСО'!AF865)</f>
        <v>0</v>
      </c>
      <c r="AW865" s="29">
        <f>AU865*(1+0.25*AV865)*Параметри!$K$51</f>
        <v>0</v>
      </c>
      <c r="AX865" s="40">
        <f>ROUNDUP('Дані з ДІСО'!AR865/Параметри!$K$29,0)</f>
        <v>0</v>
      </c>
      <c r="AY865" s="40">
        <f>ROUNDUP('Дані з ДІСО'!AS865/Параметри!$K$29,0)</f>
        <v>0</v>
      </c>
      <c r="AZ865" s="40">
        <f>ROUNDUP('Дані з ДІСО'!AT865/Параметри!$K$29,0)</f>
        <v>0</v>
      </c>
      <c r="BA865" s="64">
        <f>(AX865*Параметри!$K$32+AY865*Параметри!$L$32+AZ865*Параметри!$M$32)/18</f>
        <v>0</v>
      </c>
      <c r="BB865" s="29">
        <f>(BA865*Параметри!$K$51+SUM('Дані з ДІСО'!AR865:AT865)*Параметри!$K$48*Параметри!$K$20/1000)*Параметри!$K$74</f>
        <v>0</v>
      </c>
      <c r="BC865" s="40">
        <f>ROUNDUP(('Дані не з ДІСО'!I865+'Дані не з ДІСО'!K865)/Параметри!$K$26,0)</f>
        <v>0</v>
      </c>
      <c r="BD865" s="29">
        <f>BC865*Параметри!$M$36/18</f>
        <v>0</v>
      </c>
      <c r="BE865" s="40">
        <f>IF(BC865=0,0,'Дані не з ДІСО'!K865/('Дані не з ДІСО'!I865+'Дані не з ДІСО'!K865))</f>
        <v>0</v>
      </c>
      <c r="BF865" s="29">
        <f>(1+0.25*BE865)*BD865*Параметри!$K$51</f>
        <v>0</v>
      </c>
      <c r="BG865" s="40">
        <f>ROUNDUP('Дані не з ДІСО'!M865/Параметри!$K$27,0)</f>
        <v>0</v>
      </c>
      <c r="BH865" s="40">
        <f>BG865*Параметри!$M$37/18</f>
        <v>0</v>
      </c>
      <c r="BI865" s="29">
        <f>BH865*Параметри!$K$51</f>
        <v>0</v>
      </c>
      <c r="BJ865" s="29">
        <f>'Дані не з ДІСО'!N865*Параметри!$K$76</f>
        <v>0</v>
      </c>
      <c r="BK865" s="40">
        <f>ROUNDUP('Дані з ДІСО'!V865/Параметри!$K$25,0)</f>
        <v>0</v>
      </c>
      <c r="BL865" s="40">
        <f>ROUNDUP('Дані з ДІСО'!W865/Параметри!$K$25,0)</f>
        <v>0</v>
      </c>
      <c r="BM865" s="40">
        <f>ROUNDUP('Дані з ДІСО'!X865/Параметри!$K$25,0)</f>
        <v>0</v>
      </c>
      <c r="BN865" s="40">
        <f>(BK865*Параметри!$K$34+BL865*Параметри!$L$34+BM865*Параметри!$M$34)/18</f>
        <v>0</v>
      </c>
      <c r="BO865" s="40">
        <f>IF(K865=0,0,'Дані з ДІСО'!AC865/K865)</f>
        <v>0</v>
      </c>
      <c r="BP865" s="29">
        <f>(1+0.25*BO865)*BN865*Параметри!$K$51</f>
        <v>0</v>
      </c>
      <c r="BQ865" s="29">
        <f>BP865*'Коефіцієнти АТО'!U865</f>
        <v>0</v>
      </c>
      <c r="BR865" s="29">
        <f>K865*(1+0.25*BO865)*Параметри!$K$66*Параметри!$K$20/1000</f>
        <v>0</v>
      </c>
      <c r="BS865" s="29">
        <f>(1+0.25*BO865)*K865*'Коефіцієнти АТО'!S865*Параметри!$K$20/1000</f>
        <v>0</v>
      </c>
      <c r="BT865" s="29">
        <f t="shared" si="124"/>
        <v>0</v>
      </c>
      <c r="BU865" s="40">
        <f>ROUNDUP('Дані з ДІСО'!AG865/Параметри!$K$71,0)</f>
        <v>0</v>
      </c>
      <c r="BV865" s="40">
        <f t="shared" si="125"/>
        <v>0</v>
      </c>
      <c r="BW865" s="40">
        <f>IF('Дані з ДІСО'!AG865=0,0,'Дані з ДІСО'!AJ865/'Дані з ДІСО'!AG865)</f>
        <v>0</v>
      </c>
      <c r="BX865" s="29">
        <f>BV865*(1+0.25*BW865)*Параметри!$K$51</f>
        <v>0</v>
      </c>
      <c r="BY865" s="29">
        <f>ROUND(IF(Параметри!$K$77="No",CC865,CC865*Параметри!$K$78)+AG865,1)</f>
        <v>49153.8</v>
      </c>
      <c r="BZ865" s="29">
        <f>ROUND(IF(Параметри!$K$77="No",BF865,BF865*Параметри!$K$78),1)</f>
        <v>0</v>
      </c>
      <c r="CA865" s="29">
        <f>ROUND(IF(Параметри!$K$77="No",BI865,BI865*Параметри!$K$78),1)</f>
        <v>0</v>
      </c>
      <c r="CB865" s="29">
        <f>ROUND(IF(Параметри!$K$77="No",BJ865,BJ865*Параметри!$K$78),1)</f>
        <v>0</v>
      </c>
      <c r="CC865" s="29">
        <f t="shared" si="119"/>
        <v>54615.377416043506</v>
      </c>
    </row>
    <row r="866" spans="1:81">
      <c r="A866" s="9">
        <v>865</v>
      </c>
      <c r="B866" s="9" t="s">
        <v>3151</v>
      </c>
      <c r="C866" s="9" t="s">
        <v>3151</v>
      </c>
      <c r="D866" s="9" t="s">
        <v>3887</v>
      </c>
      <c r="E866" s="9" t="s">
        <v>29</v>
      </c>
      <c r="F866" s="9" t="s">
        <v>3950</v>
      </c>
      <c r="G866" s="9" t="s">
        <v>1803</v>
      </c>
      <c r="H866" s="29">
        <f>SUM('Дані з ДІСО'!J866:L866)</f>
        <v>2326</v>
      </c>
      <c r="I866" s="29">
        <f>SUM('Дані з ДІСО'!G866:I866)</f>
        <v>119</v>
      </c>
      <c r="J866" s="29">
        <f>SUM('Дані з ДІСО'!P866:R866)</f>
        <v>0</v>
      </c>
      <c r="K866" s="29">
        <f>SUM('Дані з ДІСО'!V866:X866)</f>
        <v>0</v>
      </c>
      <c r="L866" s="40">
        <f>ROUNDUP('Дані з ДІСО'!J866/'Коефіцієнти АТО'!$R866,0)</f>
        <v>48</v>
      </c>
      <c r="M866" s="40">
        <f>ROUNDUP('Дані з ДІСО'!K866/'Коефіцієнти АТО'!$R866,0)</f>
        <v>71</v>
      </c>
      <c r="N866" s="40">
        <f>ROUNDUP('Дані з ДІСО'!L866/'Коефіцієнти АТО'!$R866,0)</f>
        <v>32</v>
      </c>
      <c r="O866" s="59">
        <f>(L866*Параметри!$K$32+M866*Параметри!$L$32+N866*Параметри!$M$32)/18</f>
        <v>253.42777777777781</v>
      </c>
      <c r="P866" s="41">
        <f>IF(H866=0,"",'Дані з ДІСО'!Y866/H866)</f>
        <v>0</v>
      </c>
      <c r="Q866" s="29">
        <f>IF(H866=0,"",(1+0.25*P866)*O866*Параметри!$K$51)</f>
        <v>51907.130901486184</v>
      </c>
      <c r="R866" s="29">
        <f>IF(H866=0,"",Q866*'Коефіцієнти АТО'!T866)</f>
        <v>882.42122532526514</v>
      </c>
      <c r="S866" s="29">
        <f>IF(H866=0,"",H866*(1+0.25*P866)*Параметри!$K$66*Параметри!$K$20/1000)</f>
        <v>0</v>
      </c>
      <c r="T866" s="29">
        <f>IF(H866=0,"",H866*(1+0.25*P866)*'Коефіцієнти АТО'!$S866*Параметри!$K$20/1000)</f>
        <v>10625.427049361575</v>
      </c>
      <c r="U866" s="29">
        <f t="shared" si="120"/>
        <v>63414.979176173023</v>
      </c>
      <c r="V866" s="29">
        <f t="shared" si="121"/>
        <v>63414.979176173023</v>
      </c>
      <c r="W866" s="40">
        <f>ROUNDUP('Дані з ДІСО'!P866/Параметри!$K$24,0)</f>
        <v>0</v>
      </c>
      <c r="X866" s="40">
        <f>ROUNDUP('Дані з ДІСО'!Q866/Параметри!$K$24,0)</f>
        <v>0</v>
      </c>
      <c r="Y866" s="40">
        <f>ROUNDUP('Дані з ДІСО'!R866/Параметри!$K$24,0)</f>
        <v>0</v>
      </c>
      <c r="Z866" s="59">
        <f>(W866*Параметри!$K$33+X866*Параметри!$L$33+Y866*Параметри!$M$33)/18</f>
        <v>0</v>
      </c>
      <c r="AA866" s="41">
        <f>IF(J866=0,0,'Дані з ДІСО'!AA866/J866)</f>
        <v>0</v>
      </c>
      <c r="AB866" s="29">
        <f>(1+0.25*AA866)*Z866*Параметри!$K$51</f>
        <v>0</v>
      </c>
      <c r="AC866" s="29">
        <f>AB866*'Коефіцієнти АТО'!U866</f>
        <v>0</v>
      </c>
      <c r="AD866" s="29">
        <f>J866*(1+0.25*AA866)*Параметри!$K$66*Параметри!$K$20/1000</f>
        <v>0</v>
      </c>
      <c r="AE866" s="29">
        <f>(1+0.25*AA866)*J866*'Коефіцієнти АТО'!S866*Параметри!$K$20/1000</f>
        <v>0</v>
      </c>
      <c r="AF866" s="29">
        <f t="shared" si="117"/>
        <v>0</v>
      </c>
      <c r="AG866" s="29">
        <v>0</v>
      </c>
      <c r="AH866" s="40">
        <v>24</v>
      </c>
      <c r="AI866" s="40">
        <v>0</v>
      </c>
      <c r="AJ866" s="40">
        <f t="shared" si="118"/>
        <v>0</v>
      </c>
      <c r="AK866" s="29">
        <f>(AH866+AI866)*(1+0.25*AJ866)*Параметри!$K$53</f>
        <v>4306.3026167040007</v>
      </c>
      <c r="AL866" s="29">
        <f>ROUNDUP(('Дані з ДІСО'!AU866+'Дані з ДІСО'!AW866)/Параметри!$K$28,0)</f>
        <v>0</v>
      </c>
      <c r="AM866" s="64">
        <f>AL866*Параметри!$M$35/18</f>
        <v>0</v>
      </c>
      <c r="AN866" s="29">
        <f>IF(AL866=0,0,'Дані з ДІСО'!AW866/SUM('Дані з ДІСО'!AU866,'Дані з ДІСО'!AW866))</f>
        <v>0</v>
      </c>
      <c r="AO866" s="29">
        <f>(1+0.25*AN866)*AM866*Параметри!$K$51</f>
        <v>0</v>
      </c>
      <c r="AP866" s="40">
        <f>ROUNDUP(('Дані з ДІСО'!AE866+'Дані не з ДІСО'!E866+'Дані не з ДІСО'!G866)/Параметри!$K$69,0)</f>
        <v>0</v>
      </c>
      <c r="AQ866" s="40">
        <f t="shared" si="122"/>
        <v>0</v>
      </c>
      <c r="AR866" s="40">
        <f>IF(AP866=0,0,('Дані з ДІСО'!AH866+'Дані не з ДІСО'!G866)/('Дані з ДІСО'!AE866+'Дані не з ДІСО'!E866+'Дані не з ДІСО'!G866))</f>
        <v>0</v>
      </c>
      <c r="AS866" s="29">
        <f>AQ866*(1+0.25*AR866)*Параметри!$K$51</f>
        <v>0</v>
      </c>
      <c r="AT866" s="40">
        <f>ROUNDUP('Дані з ДІСО'!AF866/Параметри!$K$70,0)</f>
        <v>0</v>
      </c>
      <c r="AU866" s="40">
        <f t="shared" si="123"/>
        <v>0</v>
      </c>
      <c r="AV866" s="40">
        <f>IF(AT866=0,0,'Дані з ДІСО'!AI866/'Дані з ДІСО'!AF866)</f>
        <v>0</v>
      </c>
      <c r="AW866" s="29">
        <f>AU866*(1+0.25*AV866)*Параметри!$K$51</f>
        <v>0</v>
      </c>
      <c r="AX866" s="40">
        <f>ROUNDUP('Дані з ДІСО'!AR866/Параметри!$K$29,0)</f>
        <v>0</v>
      </c>
      <c r="AY866" s="40">
        <f>ROUNDUP('Дані з ДІСО'!AS866/Параметри!$K$29,0)</f>
        <v>0</v>
      </c>
      <c r="AZ866" s="40">
        <f>ROUNDUP('Дані з ДІСО'!AT866/Параметри!$K$29,0)</f>
        <v>0</v>
      </c>
      <c r="BA866" s="64">
        <f>(AX866*Параметри!$K$32+AY866*Параметри!$L$32+AZ866*Параметри!$M$32)/18</f>
        <v>0</v>
      </c>
      <c r="BB866" s="29">
        <f>(BA866*Параметри!$K$51+SUM('Дані з ДІСО'!AR866:AT866)*Параметри!$K$48*Параметри!$K$20/1000)*Параметри!$K$74</f>
        <v>0</v>
      </c>
      <c r="BC866" s="40">
        <f>ROUNDUP(('Дані не з ДІСО'!I866+'Дані не з ДІСО'!K866)/Параметри!$K$26,0)</f>
        <v>0</v>
      </c>
      <c r="BD866" s="29">
        <f>BC866*Параметри!$M$36/18</f>
        <v>0</v>
      </c>
      <c r="BE866" s="40">
        <f>IF(BC866=0,0,'Дані не з ДІСО'!K866/('Дані не з ДІСО'!I866+'Дані не з ДІСО'!K866))</f>
        <v>0</v>
      </c>
      <c r="BF866" s="29">
        <f>(1+0.25*BE866)*BD866*Параметри!$K$51</f>
        <v>0</v>
      </c>
      <c r="BG866" s="40">
        <f>ROUNDUP('Дані не з ДІСО'!M866/Параметри!$K$27,0)</f>
        <v>0</v>
      </c>
      <c r="BH866" s="40">
        <f>BG866*Параметри!$M$37/18</f>
        <v>0</v>
      </c>
      <c r="BI866" s="29">
        <f>BH866*Параметри!$K$51</f>
        <v>0</v>
      </c>
      <c r="BJ866" s="29">
        <f>'Дані не з ДІСО'!N866*Параметри!$K$76</f>
        <v>0</v>
      </c>
      <c r="BK866" s="40">
        <f>ROUNDUP('Дані з ДІСО'!V866/Параметри!$K$25,0)</f>
        <v>0</v>
      </c>
      <c r="BL866" s="40">
        <f>ROUNDUP('Дані з ДІСО'!W866/Параметри!$K$25,0)</f>
        <v>0</v>
      </c>
      <c r="BM866" s="40">
        <f>ROUNDUP('Дані з ДІСО'!X866/Параметри!$K$25,0)</f>
        <v>0</v>
      </c>
      <c r="BN866" s="40">
        <f>(BK866*Параметри!$K$34+BL866*Параметри!$L$34+BM866*Параметри!$M$34)/18</f>
        <v>0</v>
      </c>
      <c r="BO866" s="40">
        <f>IF(K866=0,0,'Дані з ДІСО'!AC866/K866)</f>
        <v>0</v>
      </c>
      <c r="BP866" s="29">
        <f>(1+0.25*BO866)*BN866*Параметри!$K$51</f>
        <v>0</v>
      </c>
      <c r="BQ866" s="29">
        <f>BP866*'Коефіцієнти АТО'!U866</f>
        <v>0</v>
      </c>
      <c r="BR866" s="29">
        <f>K866*(1+0.25*BO866)*Параметри!$K$66*Параметри!$K$20/1000</f>
        <v>0</v>
      </c>
      <c r="BS866" s="29">
        <f>(1+0.25*BO866)*K866*'Коефіцієнти АТО'!S866*Параметри!$K$20/1000</f>
        <v>0</v>
      </c>
      <c r="BT866" s="29">
        <f t="shared" si="124"/>
        <v>0</v>
      </c>
      <c r="BU866" s="40">
        <f>ROUNDUP('Дані з ДІСО'!AG866/Параметри!$K$71,0)</f>
        <v>0</v>
      </c>
      <c r="BV866" s="40">
        <f t="shared" si="125"/>
        <v>0</v>
      </c>
      <c r="BW866" s="40">
        <f>IF('Дані з ДІСО'!AG866=0,0,'Дані з ДІСО'!AJ866/'Дані з ДІСО'!AG866)</f>
        <v>0</v>
      </c>
      <c r="BX866" s="29">
        <f>BV866*(1+0.25*BW866)*Параметри!$K$51</f>
        <v>0</v>
      </c>
      <c r="BY866" s="29">
        <f>ROUND(IF(Параметри!$K$77="No",CC866,CC866*Параметри!$K$78)+AG866,1)</f>
        <v>60949.2</v>
      </c>
      <c r="BZ866" s="29">
        <f>ROUND(IF(Параметри!$K$77="No",BF866,BF866*Параметри!$K$78),1)</f>
        <v>0</v>
      </c>
      <c r="CA866" s="29">
        <f>ROUND(IF(Параметри!$K$77="No",BI866,BI866*Параметри!$K$78),1)</f>
        <v>0</v>
      </c>
      <c r="CB866" s="29">
        <f>ROUND(IF(Параметри!$K$77="No",BJ866,BJ866*Параметри!$K$78),1)</f>
        <v>0</v>
      </c>
      <c r="CC866" s="29">
        <f t="shared" si="119"/>
        <v>67721.281792877024</v>
      </c>
    </row>
    <row r="867" spans="1:81">
      <c r="A867" s="9">
        <v>866</v>
      </c>
      <c r="B867" s="9" t="s">
        <v>3148</v>
      </c>
      <c r="C867" s="9" t="s">
        <v>3148</v>
      </c>
      <c r="D867" s="9" t="s">
        <v>3887</v>
      </c>
      <c r="E867" s="9" t="s">
        <v>24</v>
      </c>
      <c r="F867" s="9" t="s">
        <v>3951</v>
      </c>
      <c r="G867" s="9" t="s">
        <v>1805</v>
      </c>
      <c r="H867" s="29">
        <f>SUM('Дані з ДІСО'!J867:L867)</f>
        <v>5017</v>
      </c>
      <c r="I867" s="29">
        <f>SUM('Дані з ДІСО'!G867:I867)</f>
        <v>208</v>
      </c>
      <c r="J867" s="29">
        <f>SUM('Дані з ДІСО'!P867:R867)</f>
        <v>0</v>
      </c>
      <c r="K867" s="29">
        <f>SUM('Дані з ДІСО'!V867:X867)</f>
        <v>0</v>
      </c>
      <c r="L867" s="40">
        <f>ROUNDUP('Дані з ДІСО'!J867/'Коефіцієнти АТО'!$R867,0)</f>
        <v>109</v>
      </c>
      <c r="M867" s="40">
        <f>ROUNDUP('Дані з ДІСО'!K867/'Коефіцієнти АТО'!$R867,0)</f>
        <v>157</v>
      </c>
      <c r="N867" s="40">
        <f>ROUNDUP('Дані з ДІСО'!L867/'Коефіцієнти АТО'!$R867,0)</f>
        <v>40</v>
      </c>
      <c r="O867" s="59">
        <f>(L867*Параметри!$K$32+M867*Параметри!$L$32+N867*Параметри!$M$32)/18</f>
        <v>503.38333333333344</v>
      </c>
      <c r="P867" s="41">
        <f>IF(H867=0,"",'Дані з ДІСО'!Y867/H867)</f>
        <v>0</v>
      </c>
      <c r="Q867" s="29">
        <f>IF(H867=0,"",(1+0.25*P867)*O867*Параметри!$K$51)</f>
        <v>103103.08051500015</v>
      </c>
      <c r="R867" s="29">
        <f>IF(H867=0,"",Q867*'Коефіцієнти АТО'!T867)</f>
        <v>1752.7523687550026</v>
      </c>
      <c r="S867" s="29">
        <f>IF(H867=0,"",H867*(1+0.25*P867)*Параметри!$K$66*Параметри!$K$20/1000)</f>
        <v>0</v>
      </c>
      <c r="T867" s="29">
        <f>IF(H867=0,"",H867*(1+0.25*P867)*'Коефіцієнти АТО'!$S867*Параметри!$K$20/1000)</f>
        <v>25305.528785578717</v>
      </c>
      <c r="U867" s="29">
        <f t="shared" si="120"/>
        <v>130161.36166933387</v>
      </c>
      <c r="V867" s="29">
        <f t="shared" si="121"/>
        <v>130161.36166933387</v>
      </c>
      <c r="W867" s="40">
        <f>ROUNDUP('Дані з ДІСО'!P867/Параметри!$K$24,0)</f>
        <v>0</v>
      </c>
      <c r="X867" s="40">
        <f>ROUNDUP('Дані з ДІСО'!Q867/Параметри!$K$24,0)</f>
        <v>0</v>
      </c>
      <c r="Y867" s="40">
        <f>ROUNDUP('Дані з ДІСО'!R867/Параметри!$K$24,0)</f>
        <v>0</v>
      </c>
      <c r="Z867" s="59">
        <f>(W867*Параметри!$K$33+X867*Параметри!$L$33+Y867*Параметри!$M$33)/18</f>
        <v>0</v>
      </c>
      <c r="AA867" s="41">
        <f>IF(J867=0,0,'Дані з ДІСО'!AA867/J867)</f>
        <v>0</v>
      </c>
      <c r="AB867" s="29">
        <f>(1+0.25*AA867)*Z867*Параметри!$K$51</f>
        <v>0</v>
      </c>
      <c r="AC867" s="29">
        <f>AB867*'Коефіцієнти АТО'!U867</f>
        <v>0</v>
      </c>
      <c r="AD867" s="29">
        <f>J867*(1+0.25*AA867)*Параметри!$K$66*Параметри!$K$20/1000</f>
        <v>0</v>
      </c>
      <c r="AE867" s="29">
        <f>(1+0.25*AA867)*J867*'Коефіцієнти АТО'!S867*Параметри!$K$20/1000</f>
        <v>0</v>
      </c>
      <c r="AF867" s="29">
        <f t="shared" si="117"/>
        <v>0</v>
      </c>
      <c r="AG867" s="29">
        <v>0</v>
      </c>
      <c r="AH867" s="40">
        <v>62</v>
      </c>
      <c r="AI867" s="40">
        <v>0</v>
      </c>
      <c r="AJ867" s="40">
        <f t="shared" si="118"/>
        <v>0</v>
      </c>
      <c r="AK867" s="29">
        <f>(AH867+AI867)*(1+0.25*AJ867)*Параметри!$K$53</f>
        <v>11124.615093152002</v>
      </c>
      <c r="AL867" s="29">
        <f>ROUNDUP(('Дані з ДІСО'!AU867+'Дані з ДІСО'!AW867)/Параметри!$K$28,0)</f>
        <v>0</v>
      </c>
      <c r="AM867" s="64">
        <f>AL867*Параметри!$M$35/18</f>
        <v>0</v>
      </c>
      <c r="AN867" s="29">
        <f>IF(AL867=0,0,'Дані з ДІСО'!AW867/SUM('Дані з ДІСО'!AU867,'Дані з ДІСО'!AW867))</f>
        <v>0</v>
      </c>
      <c r="AO867" s="29">
        <f>(1+0.25*AN867)*AM867*Параметри!$K$51</f>
        <v>0</v>
      </c>
      <c r="AP867" s="40">
        <f>ROUNDUP(('Дані з ДІСО'!AE867+'Дані не з ДІСО'!E867+'Дані не з ДІСО'!G867)/Параметри!$K$69,0)</f>
        <v>0</v>
      </c>
      <c r="AQ867" s="40">
        <f t="shared" si="122"/>
        <v>0</v>
      </c>
      <c r="AR867" s="40">
        <f>IF(AP867=0,0,('Дані з ДІСО'!AH867+'Дані не з ДІСО'!G867)/('Дані з ДІСО'!AE867+'Дані не з ДІСО'!E867+'Дані не з ДІСО'!G867))</f>
        <v>0</v>
      </c>
      <c r="AS867" s="29">
        <f>AQ867*(1+0.25*AR867)*Параметри!$K$51</f>
        <v>0</v>
      </c>
      <c r="AT867" s="40">
        <f>ROUNDUP('Дані з ДІСО'!AF867/Параметри!$K$70,0)</f>
        <v>0</v>
      </c>
      <c r="AU867" s="40">
        <f t="shared" si="123"/>
        <v>0</v>
      </c>
      <c r="AV867" s="40">
        <f>IF(AT867=0,0,'Дані з ДІСО'!AI867/'Дані з ДІСО'!AF867)</f>
        <v>0</v>
      </c>
      <c r="AW867" s="29">
        <f>AU867*(1+0.25*AV867)*Параметри!$K$51</f>
        <v>0</v>
      </c>
      <c r="AX867" s="40">
        <f>ROUNDUP('Дані з ДІСО'!AR867/Параметри!$K$29,0)</f>
        <v>0</v>
      </c>
      <c r="AY867" s="40">
        <f>ROUNDUP('Дані з ДІСО'!AS867/Параметри!$K$29,0)</f>
        <v>0</v>
      </c>
      <c r="AZ867" s="40">
        <f>ROUNDUP('Дані з ДІСО'!AT867/Параметри!$K$29,0)</f>
        <v>0</v>
      </c>
      <c r="BA867" s="64">
        <f>(AX867*Параметри!$K$32+AY867*Параметри!$L$32+AZ867*Параметри!$M$32)/18</f>
        <v>0</v>
      </c>
      <c r="BB867" s="29">
        <f>(BA867*Параметри!$K$51+SUM('Дані з ДІСО'!AR867:AT867)*Параметри!$K$48*Параметри!$K$20/1000)*Параметри!$K$74</f>
        <v>0</v>
      </c>
      <c r="BC867" s="40">
        <f>ROUNDUP(('Дані не з ДІСО'!I867+'Дані не з ДІСО'!K867)/Параметри!$K$26,0)</f>
        <v>0</v>
      </c>
      <c r="BD867" s="29">
        <f>BC867*Параметри!$M$36/18</f>
        <v>0</v>
      </c>
      <c r="BE867" s="40">
        <f>IF(BC867=0,0,'Дані не з ДІСО'!K867/('Дані не з ДІСО'!I867+'Дані не з ДІСО'!K867))</f>
        <v>0</v>
      </c>
      <c r="BF867" s="29">
        <f>(1+0.25*BE867)*BD867*Параметри!$K$51</f>
        <v>0</v>
      </c>
      <c r="BG867" s="40">
        <f>ROUNDUP('Дані не з ДІСО'!M867/Параметри!$K$27,0)</f>
        <v>0</v>
      </c>
      <c r="BH867" s="40">
        <f>BG867*Параметри!$M$37/18</f>
        <v>0</v>
      </c>
      <c r="BI867" s="29">
        <f>BH867*Параметри!$K$51</f>
        <v>0</v>
      </c>
      <c r="BJ867" s="29">
        <f>'Дані не з ДІСО'!N867*Параметри!$K$76</f>
        <v>0</v>
      </c>
      <c r="BK867" s="40">
        <f>ROUNDUP('Дані з ДІСО'!V867/Параметри!$K$25,0)</f>
        <v>0</v>
      </c>
      <c r="BL867" s="40">
        <f>ROUNDUP('Дані з ДІСО'!W867/Параметри!$K$25,0)</f>
        <v>0</v>
      </c>
      <c r="BM867" s="40">
        <f>ROUNDUP('Дані з ДІСО'!X867/Параметри!$K$25,0)</f>
        <v>0</v>
      </c>
      <c r="BN867" s="40">
        <f>(BK867*Параметри!$K$34+BL867*Параметри!$L$34+BM867*Параметри!$M$34)/18</f>
        <v>0</v>
      </c>
      <c r="BO867" s="40">
        <f>IF(K867=0,0,'Дані з ДІСО'!AC867/K867)</f>
        <v>0</v>
      </c>
      <c r="BP867" s="29">
        <f>(1+0.25*BO867)*BN867*Параметри!$K$51</f>
        <v>0</v>
      </c>
      <c r="BQ867" s="29">
        <f>BP867*'Коефіцієнти АТО'!U867</f>
        <v>0</v>
      </c>
      <c r="BR867" s="29">
        <f>K867*(1+0.25*BO867)*Параметри!$K$66*Параметри!$K$20/1000</f>
        <v>0</v>
      </c>
      <c r="BS867" s="29">
        <f>(1+0.25*BO867)*K867*'Коефіцієнти АТО'!S867*Параметри!$K$20/1000</f>
        <v>0</v>
      </c>
      <c r="BT867" s="29">
        <f t="shared" si="124"/>
        <v>0</v>
      </c>
      <c r="BU867" s="40">
        <f>ROUNDUP('Дані з ДІСО'!AG867/Параметри!$K$71,0)</f>
        <v>0</v>
      </c>
      <c r="BV867" s="40">
        <f t="shared" si="125"/>
        <v>0</v>
      </c>
      <c r="BW867" s="40">
        <f>IF('Дані з ДІСО'!AG867=0,0,'Дані з ДІСО'!AJ867/'Дані з ДІСО'!AG867)</f>
        <v>0</v>
      </c>
      <c r="BX867" s="29">
        <f>BV867*(1+0.25*BW867)*Параметри!$K$51</f>
        <v>0</v>
      </c>
      <c r="BY867" s="29">
        <f>ROUND(IF(Параметри!$K$77="No",CC867,CC867*Параметри!$K$78)+AG867,1)</f>
        <v>127157.4</v>
      </c>
      <c r="BZ867" s="29">
        <f>ROUND(IF(Параметри!$K$77="No",BF867,BF867*Параметри!$K$78),1)</f>
        <v>0</v>
      </c>
      <c r="CA867" s="29">
        <f>ROUND(IF(Параметри!$K$77="No",BI867,BI867*Параметри!$K$78),1)</f>
        <v>0</v>
      </c>
      <c r="CB867" s="29">
        <f>ROUND(IF(Параметри!$K$77="No",BJ867,BJ867*Параметри!$K$78),1)</f>
        <v>0</v>
      </c>
      <c r="CC867" s="29">
        <f t="shared" si="119"/>
        <v>141285.97676248587</v>
      </c>
    </row>
    <row r="868" spans="1:81">
      <c r="A868" s="9">
        <v>867</v>
      </c>
      <c r="B868" s="9" t="s">
        <v>3151</v>
      </c>
      <c r="C868" s="9" t="s">
        <v>3151</v>
      </c>
      <c r="D868" s="9" t="s">
        <v>3887</v>
      </c>
      <c r="E868" s="9" t="s">
        <v>29</v>
      </c>
      <c r="F868" s="9" t="s">
        <v>3952</v>
      </c>
      <c r="G868" s="9" t="s">
        <v>1807</v>
      </c>
      <c r="H868" s="29">
        <f>SUM('Дані з ДІСО'!J868:L868)</f>
        <v>746</v>
      </c>
      <c r="I868" s="29">
        <f>SUM('Дані з ДІСО'!G868:I868)</f>
        <v>28</v>
      </c>
      <c r="J868" s="29">
        <f>SUM('Дані з ДІСО'!P868:R868)</f>
        <v>0</v>
      </c>
      <c r="K868" s="29">
        <f>SUM('Дані з ДІСО'!V868:X868)</f>
        <v>0</v>
      </c>
      <c r="L868" s="40">
        <f>ROUNDUP('Дані з ДІСО'!J868/'Коефіцієнти АТО'!$R868,0)</f>
        <v>17</v>
      </c>
      <c r="M868" s="40">
        <f>ROUNDUP('Дані з ДІСО'!K868/'Коефіцієнти АТО'!$R868,0)</f>
        <v>21</v>
      </c>
      <c r="N868" s="40">
        <f>ROUNDUP('Дані з ДІСО'!L868/'Коефіцієнти АТО'!$R868,0)</f>
        <v>6</v>
      </c>
      <c r="O868" s="59">
        <f>(L868*Параметри!$K$32+M868*Параметри!$L$32+N868*Параметри!$M$32)/18</f>
        <v>71.705555555555563</v>
      </c>
      <c r="P868" s="41">
        <f>IF(H868=0,"",'Дані з ДІСО'!Y868/H868)</f>
        <v>0</v>
      </c>
      <c r="Q868" s="29">
        <f>IF(H868=0,"",(1+0.25*P868)*O868*Параметри!$K$51)</f>
        <v>14686.747014171957</v>
      </c>
      <c r="R868" s="29">
        <f>IF(H868=0,"",Q868*'Коефіцієнти АТО'!T868)</f>
        <v>249.67469924092327</v>
      </c>
      <c r="S868" s="29">
        <f>IF(H868=0,"",H868*(1+0.25*P868)*Параметри!$K$66*Параметри!$K$20/1000)</f>
        <v>0</v>
      </c>
      <c r="T868" s="29">
        <f>IF(H868=0,"",H868*(1+0.25*P868)*'Коефіцієнти АТО'!$S868*Параметри!$K$20/1000)</f>
        <v>3052.8307617639421</v>
      </c>
      <c r="U868" s="29">
        <f t="shared" si="120"/>
        <v>17989.252475176821</v>
      </c>
      <c r="V868" s="29">
        <f t="shared" si="121"/>
        <v>17989.252475176821</v>
      </c>
      <c r="W868" s="40">
        <f>ROUNDUP('Дані з ДІСО'!P868/Параметри!$K$24,0)</f>
        <v>0</v>
      </c>
      <c r="X868" s="40">
        <f>ROUNDUP('Дані з ДІСО'!Q868/Параметри!$K$24,0)</f>
        <v>0</v>
      </c>
      <c r="Y868" s="40">
        <f>ROUNDUP('Дані з ДІСО'!R868/Параметри!$K$24,0)</f>
        <v>0</v>
      </c>
      <c r="Z868" s="59">
        <f>(W868*Параметри!$K$33+X868*Параметри!$L$33+Y868*Параметри!$M$33)/18</f>
        <v>0</v>
      </c>
      <c r="AA868" s="41">
        <f>IF(J868=0,0,'Дані з ДІСО'!AA868/J868)</f>
        <v>0</v>
      </c>
      <c r="AB868" s="29">
        <f>(1+0.25*AA868)*Z868*Параметри!$K$51</f>
        <v>0</v>
      </c>
      <c r="AC868" s="29">
        <f>AB868*'Коефіцієнти АТО'!U868</f>
        <v>0</v>
      </c>
      <c r="AD868" s="29">
        <f>J868*(1+0.25*AA868)*Параметри!$K$66*Параметри!$K$20/1000</f>
        <v>0</v>
      </c>
      <c r="AE868" s="29">
        <f>(1+0.25*AA868)*J868*'Коефіцієнти АТО'!S868*Параметри!$K$20/1000</f>
        <v>0</v>
      </c>
      <c r="AF868" s="29">
        <f t="shared" si="117"/>
        <v>0</v>
      </c>
      <c r="AG868" s="29">
        <v>0</v>
      </c>
      <c r="AH868" s="40">
        <v>11</v>
      </c>
      <c r="AI868" s="40">
        <v>0</v>
      </c>
      <c r="AJ868" s="40">
        <f t="shared" si="118"/>
        <v>0</v>
      </c>
      <c r="AK868" s="29">
        <f>(AH868+AI868)*(1+0.25*AJ868)*Параметри!$K$53</f>
        <v>1973.7220326560005</v>
      </c>
      <c r="AL868" s="29">
        <f>ROUNDUP(('Дані з ДІСО'!AU868+'Дані з ДІСО'!AW868)/Параметри!$K$28,0)</f>
        <v>0</v>
      </c>
      <c r="AM868" s="64">
        <f>AL868*Параметри!$M$35/18</f>
        <v>0</v>
      </c>
      <c r="AN868" s="29">
        <f>IF(AL868=0,0,'Дані з ДІСО'!AW868/SUM('Дані з ДІСО'!AU868,'Дані з ДІСО'!AW868))</f>
        <v>0</v>
      </c>
      <c r="AO868" s="29">
        <f>(1+0.25*AN868)*AM868*Параметри!$K$51</f>
        <v>0</v>
      </c>
      <c r="AP868" s="40">
        <f>ROUNDUP(('Дані з ДІСО'!AE868+'Дані не з ДІСО'!E868+'Дані не з ДІСО'!G868)/Параметри!$K$69,0)</f>
        <v>0</v>
      </c>
      <c r="AQ868" s="40">
        <f t="shared" si="122"/>
        <v>0</v>
      </c>
      <c r="AR868" s="40">
        <f>IF(AP868=0,0,('Дані з ДІСО'!AH868+'Дані не з ДІСО'!G868)/('Дані з ДІСО'!AE868+'Дані не з ДІСО'!E868+'Дані не з ДІСО'!G868))</f>
        <v>0</v>
      </c>
      <c r="AS868" s="29">
        <f>AQ868*(1+0.25*AR868)*Параметри!$K$51</f>
        <v>0</v>
      </c>
      <c r="AT868" s="40">
        <f>ROUNDUP('Дані з ДІСО'!AF868/Параметри!$K$70,0)</f>
        <v>0</v>
      </c>
      <c r="AU868" s="40">
        <f t="shared" si="123"/>
        <v>0</v>
      </c>
      <c r="AV868" s="40">
        <f>IF(AT868=0,0,'Дані з ДІСО'!AI868/'Дані з ДІСО'!AF868)</f>
        <v>0</v>
      </c>
      <c r="AW868" s="29">
        <f>AU868*(1+0.25*AV868)*Параметри!$K$51</f>
        <v>0</v>
      </c>
      <c r="AX868" s="40">
        <f>ROUNDUP('Дані з ДІСО'!AR868/Параметри!$K$29,0)</f>
        <v>0</v>
      </c>
      <c r="AY868" s="40">
        <f>ROUNDUP('Дані з ДІСО'!AS868/Параметри!$K$29,0)</f>
        <v>0</v>
      </c>
      <c r="AZ868" s="40">
        <f>ROUNDUP('Дані з ДІСО'!AT868/Параметри!$K$29,0)</f>
        <v>0</v>
      </c>
      <c r="BA868" s="64">
        <f>(AX868*Параметри!$K$32+AY868*Параметри!$L$32+AZ868*Параметри!$M$32)/18</f>
        <v>0</v>
      </c>
      <c r="BB868" s="29">
        <f>(BA868*Параметри!$K$51+SUM('Дані з ДІСО'!AR868:AT868)*Параметри!$K$48*Параметри!$K$20/1000)*Параметри!$K$74</f>
        <v>0</v>
      </c>
      <c r="BC868" s="40">
        <f>ROUNDUP(('Дані не з ДІСО'!I868+'Дані не з ДІСО'!K868)/Параметри!$K$26,0)</f>
        <v>0</v>
      </c>
      <c r="BD868" s="29">
        <f>BC868*Параметри!$M$36/18</f>
        <v>0</v>
      </c>
      <c r="BE868" s="40">
        <f>IF(BC868=0,0,'Дані не з ДІСО'!K868/('Дані не з ДІСО'!I868+'Дані не з ДІСО'!K868))</f>
        <v>0</v>
      </c>
      <c r="BF868" s="29">
        <f>(1+0.25*BE868)*BD868*Параметри!$K$51</f>
        <v>0</v>
      </c>
      <c r="BG868" s="40">
        <f>ROUNDUP('Дані не з ДІСО'!M868/Параметри!$K$27,0)</f>
        <v>0</v>
      </c>
      <c r="BH868" s="40">
        <f>BG868*Параметри!$M$37/18</f>
        <v>0</v>
      </c>
      <c r="BI868" s="29">
        <f>BH868*Параметри!$K$51</f>
        <v>0</v>
      </c>
      <c r="BJ868" s="29">
        <f>'Дані не з ДІСО'!N868*Параметри!$K$76</f>
        <v>0</v>
      </c>
      <c r="BK868" s="40">
        <f>ROUNDUP('Дані з ДІСО'!V868/Параметри!$K$25,0)</f>
        <v>0</v>
      </c>
      <c r="BL868" s="40">
        <f>ROUNDUP('Дані з ДІСО'!W868/Параметри!$K$25,0)</f>
        <v>0</v>
      </c>
      <c r="BM868" s="40">
        <f>ROUNDUP('Дані з ДІСО'!X868/Параметри!$K$25,0)</f>
        <v>0</v>
      </c>
      <c r="BN868" s="40">
        <f>(BK868*Параметри!$K$34+BL868*Параметри!$L$34+BM868*Параметри!$M$34)/18</f>
        <v>0</v>
      </c>
      <c r="BO868" s="40">
        <f>IF(K868=0,0,'Дані з ДІСО'!AC868/K868)</f>
        <v>0</v>
      </c>
      <c r="BP868" s="29">
        <f>(1+0.25*BO868)*BN868*Параметри!$K$51</f>
        <v>0</v>
      </c>
      <c r="BQ868" s="29">
        <f>BP868*'Коефіцієнти АТО'!U868</f>
        <v>0</v>
      </c>
      <c r="BR868" s="29">
        <f>K868*(1+0.25*BO868)*Параметри!$K$66*Параметри!$K$20/1000</f>
        <v>0</v>
      </c>
      <c r="BS868" s="29">
        <f>(1+0.25*BO868)*K868*'Коефіцієнти АТО'!S868*Параметри!$K$20/1000</f>
        <v>0</v>
      </c>
      <c r="BT868" s="29">
        <f t="shared" si="124"/>
        <v>0</v>
      </c>
      <c r="BU868" s="40">
        <f>ROUNDUP('Дані з ДІСО'!AG868/Параметри!$K$71,0)</f>
        <v>0</v>
      </c>
      <c r="BV868" s="40">
        <f t="shared" si="125"/>
        <v>0</v>
      </c>
      <c r="BW868" s="40">
        <f>IF('Дані з ДІСО'!AG868=0,0,'Дані з ДІСО'!AJ868/'Дані з ДІСО'!AG868)</f>
        <v>0</v>
      </c>
      <c r="BX868" s="29">
        <f>BV868*(1+0.25*BW868)*Параметри!$K$51</f>
        <v>0</v>
      </c>
      <c r="BY868" s="29">
        <f>ROUND(IF(Параметри!$K$77="No",CC868,CC868*Параметри!$K$78)+AG868,1)</f>
        <v>17966.7</v>
      </c>
      <c r="BZ868" s="29">
        <f>ROUND(IF(Параметри!$K$77="No",BF868,BF868*Параметри!$K$78),1)</f>
        <v>0</v>
      </c>
      <c r="CA868" s="29">
        <f>ROUND(IF(Параметри!$K$77="No",BI868,BI868*Параметри!$K$78),1)</f>
        <v>0</v>
      </c>
      <c r="CB868" s="29">
        <f>ROUND(IF(Параметри!$K$77="No",BJ868,BJ868*Параметри!$K$78),1)</f>
        <v>0</v>
      </c>
      <c r="CC868" s="29">
        <f t="shared" si="119"/>
        <v>19962.974507832823</v>
      </c>
    </row>
    <row r="869" spans="1:81">
      <c r="A869" s="9">
        <v>868</v>
      </c>
      <c r="B869" s="9" t="s">
        <v>3151</v>
      </c>
      <c r="C869" s="9" t="s">
        <v>3151</v>
      </c>
      <c r="D869" s="9" t="s">
        <v>3887</v>
      </c>
      <c r="E869" s="9" t="s">
        <v>29</v>
      </c>
      <c r="F869" s="9" t="s">
        <v>3953</v>
      </c>
      <c r="G869" s="9" t="s">
        <v>1809</v>
      </c>
      <c r="H869" s="29">
        <f>SUM('Дані з ДІСО'!J869:L869)</f>
        <v>345</v>
      </c>
      <c r="I869" s="29">
        <f>SUM('Дані з ДІСО'!G869:I869)</f>
        <v>19</v>
      </c>
      <c r="J869" s="29">
        <f>SUM('Дані з ДІСО'!P869:R869)</f>
        <v>0</v>
      </c>
      <c r="K869" s="29">
        <f>SUM('Дані з ДІСО'!V869:X869)</f>
        <v>0</v>
      </c>
      <c r="L869" s="40">
        <f>ROUNDUP('Дані з ДІСО'!J869/'Коефіцієнти АТО'!$R869,0)</f>
        <v>8</v>
      </c>
      <c r="M869" s="40">
        <f>ROUNDUP('Дані з ДІСО'!K869/'Коефіцієнти АТО'!$R869,0)</f>
        <v>12</v>
      </c>
      <c r="N869" s="40">
        <f>ROUNDUP('Дані з ДІСО'!L869/'Коефіцієнти АТО'!$R869,0)</f>
        <v>2</v>
      </c>
      <c r="O869" s="59">
        <f>(L869*Параметри!$K$32+M869*Параметри!$L$32+N869*Параметри!$M$32)/18</f>
        <v>35.966666666666669</v>
      </c>
      <c r="P869" s="41">
        <f>IF(H869=0,"",'Дані з ДІСО'!Y869/H869)</f>
        <v>0</v>
      </c>
      <c r="Q869" s="29">
        <f>IF(H869=0,"",(1+0.25*P869)*O869*Параметри!$K$51)</f>
        <v>7366.7002533314671</v>
      </c>
      <c r="R869" s="29">
        <f>IF(H869=0,"",Q869*'Коефіцієнти АТО'!T869)</f>
        <v>125.23390430663495</v>
      </c>
      <c r="S869" s="29">
        <f>IF(H869=0,"",H869*(1+0.25*P869)*Параметри!$K$66*Параметри!$K$20/1000)</f>
        <v>0</v>
      </c>
      <c r="T869" s="29">
        <f>IF(H869=0,"",H869*(1+0.25*P869)*'Коефіцієнти АТО'!$S869*Параметри!$K$20/1000)</f>
        <v>1083.4989158514397</v>
      </c>
      <c r="U869" s="29">
        <f t="shared" si="120"/>
        <v>8575.4330734895411</v>
      </c>
      <c r="V869" s="29">
        <f t="shared" si="121"/>
        <v>8575.4330734895411</v>
      </c>
      <c r="W869" s="40">
        <f>ROUNDUP('Дані з ДІСО'!P869/Параметри!$K$24,0)</f>
        <v>0</v>
      </c>
      <c r="X869" s="40">
        <f>ROUNDUP('Дані з ДІСО'!Q869/Параметри!$K$24,0)</f>
        <v>0</v>
      </c>
      <c r="Y869" s="40">
        <f>ROUNDUP('Дані з ДІСО'!R869/Параметри!$K$24,0)</f>
        <v>0</v>
      </c>
      <c r="Z869" s="59">
        <f>(W869*Параметри!$K$33+X869*Параметри!$L$33+Y869*Параметри!$M$33)/18</f>
        <v>0</v>
      </c>
      <c r="AA869" s="41">
        <f>IF(J869=0,0,'Дані з ДІСО'!AA869/J869)</f>
        <v>0</v>
      </c>
      <c r="AB869" s="29">
        <f>(1+0.25*AA869)*Z869*Параметри!$K$51</f>
        <v>0</v>
      </c>
      <c r="AC869" s="29">
        <f>AB869*'Коефіцієнти АТО'!U869</f>
        <v>0</v>
      </c>
      <c r="AD869" s="29">
        <f>J869*(1+0.25*AA869)*Параметри!$K$66*Параметри!$K$20/1000</f>
        <v>0</v>
      </c>
      <c r="AE869" s="29">
        <f>(1+0.25*AA869)*J869*'Коефіцієнти АТО'!S869*Параметри!$K$20/1000</f>
        <v>0</v>
      </c>
      <c r="AF869" s="29">
        <f t="shared" si="117"/>
        <v>0</v>
      </c>
      <c r="AG869" s="29">
        <v>0</v>
      </c>
      <c r="AH869" s="40">
        <v>4</v>
      </c>
      <c r="AI869" s="40">
        <v>0</v>
      </c>
      <c r="AJ869" s="40">
        <f t="shared" si="118"/>
        <v>0</v>
      </c>
      <c r="AK869" s="29">
        <f>(AH869+AI869)*(1+0.25*AJ869)*Параметри!$K$53</f>
        <v>717.71710278400019</v>
      </c>
      <c r="AL869" s="29">
        <f>ROUNDUP(('Дані з ДІСО'!AU869+'Дані з ДІСО'!AW869)/Параметри!$K$28,0)</f>
        <v>0</v>
      </c>
      <c r="AM869" s="64">
        <f>AL869*Параметри!$M$35/18</f>
        <v>0</v>
      </c>
      <c r="AN869" s="29">
        <f>IF(AL869=0,0,'Дані з ДІСО'!AW869/SUM('Дані з ДІСО'!AU869,'Дані з ДІСО'!AW869))</f>
        <v>0</v>
      </c>
      <c r="AO869" s="29">
        <f>(1+0.25*AN869)*AM869*Параметри!$K$51</f>
        <v>0</v>
      </c>
      <c r="AP869" s="40">
        <f>ROUNDUP(('Дані з ДІСО'!AE869+'Дані не з ДІСО'!E869+'Дані не з ДІСО'!G869)/Параметри!$K$69,0)</f>
        <v>0</v>
      </c>
      <c r="AQ869" s="40">
        <f t="shared" si="122"/>
        <v>0</v>
      </c>
      <c r="AR869" s="40">
        <f>IF(AP869=0,0,('Дані з ДІСО'!AH869+'Дані не з ДІСО'!G869)/('Дані з ДІСО'!AE869+'Дані не з ДІСО'!E869+'Дані не з ДІСО'!G869))</f>
        <v>0</v>
      </c>
      <c r="AS869" s="29">
        <f>AQ869*(1+0.25*AR869)*Параметри!$K$51</f>
        <v>0</v>
      </c>
      <c r="AT869" s="40">
        <f>ROUNDUP('Дані з ДІСО'!AF869/Параметри!$K$70,0)</f>
        <v>0</v>
      </c>
      <c r="AU869" s="40">
        <f t="shared" si="123"/>
        <v>0</v>
      </c>
      <c r="AV869" s="40">
        <f>IF(AT869=0,0,'Дані з ДІСО'!AI869/'Дані з ДІСО'!AF869)</f>
        <v>0</v>
      </c>
      <c r="AW869" s="29">
        <f>AU869*(1+0.25*AV869)*Параметри!$K$51</f>
        <v>0</v>
      </c>
      <c r="AX869" s="40">
        <f>ROUNDUP('Дані з ДІСО'!AR869/Параметри!$K$29,0)</f>
        <v>0</v>
      </c>
      <c r="AY869" s="40">
        <f>ROUNDUP('Дані з ДІСО'!AS869/Параметри!$K$29,0)</f>
        <v>0</v>
      </c>
      <c r="AZ869" s="40">
        <f>ROUNDUP('Дані з ДІСО'!AT869/Параметри!$K$29,0)</f>
        <v>0</v>
      </c>
      <c r="BA869" s="64">
        <f>(AX869*Параметри!$K$32+AY869*Параметри!$L$32+AZ869*Параметри!$M$32)/18</f>
        <v>0</v>
      </c>
      <c r="BB869" s="29">
        <f>(BA869*Параметри!$K$51+SUM('Дані з ДІСО'!AR869:AT869)*Параметри!$K$48*Параметри!$K$20/1000)*Параметри!$K$74</f>
        <v>0</v>
      </c>
      <c r="BC869" s="40">
        <f>ROUNDUP(('Дані не з ДІСО'!I869+'Дані не з ДІСО'!K869)/Параметри!$K$26,0)</f>
        <v>0</v>
      </c>
      <c r="BD869" s="29">
        <f>BC869*Параметри!$M$36/18</f>
        <v>0</v>
      </c>
      <c r="BE869" s="40">
        <f>IF(BC869=0,0,'Дані не з ДІСО'!K869/('Дані не з ДІСО'!I869+'Дані не з ДІСО'!K869))</f>
        <v>0</v>
      </c>
      <c r="BF869" s="29">
        <f>(1+0.25*BE869)*BD869*Параметри!$K$51</f>
        <v>0</v>
      </c>
      <c r="BG869" s="40">
        <f>ROUNDUP('Дані не з ДІСО'!M869/Параметри!$K$27,0)</f>
        <v>0</v>
      </c>
      <c r="BH869" s="40">
        <f>BG869*Параметри!$M$37/18</f>
        <v>0</v>
      </c>
      <c r="BI869" s="29">
        <f>BH869*Параметри!$K$51</f>
        <v>0</v>
      </c>
      <c r="BJ869" s="29">
        <f>'Дані не з ДІСО'!N869*Параметри!$K$76</f>
        <v>0</v>
      </c>
      <c r="BK869" s="40">
        <f>ROUNDUP('Дані з ДІСО'!V869/Параметри!$K$25,0)</f>
        <v>0</v>
      </c>
      <c r="BL869" s="40">
        <f>ROUNDUP('Дані з ДІСО'!W869/Параметри!$K$25,0)</f>
        <v>0</v>
      </c>
      <c r="BM869" s="40">
        <f>ROUNDUP('Дані з ДІСО'!X869/Параметри!$K$25,0)</f>
        <v>0</v>
      </c>
      <c r="BN869" s="40">
        <f>(BK869*Параметри!$K$34+BL869*Параметри!$L$34+BM869*Параметри!$M$34)/18</f>
        <v>0</v>
      </c>
      <c r="BO869" s="40">
        <f>IF(K869=0,0,'Дані з ДІСО'!AC869/K869)</f>
        <v>0</v>
      </c>
      <c r="BP869" s="29">
        <f>(1+0.25*BO869)*BN869*Параметри!$K$51</f>
        <v>0</v>
      </c>
      <c r="BQ869" s="29">
        <f>BP869*'Коефіцієнти АТО'!U869</f>
        <v>0</v>
      </c>
      <c r="BR869" s="29">
        <f>K869*(1+0.25*BO869)*Параметри!$K$66*Параметри!$K$20/1000</f>
        <v>0</v>
      </c>
      <c r="BS869" s="29">
        <f>(1+0.25*BO869)*K869*'Коефіцієнти АТО'!S869*Параметри!$K$20/1000</f>
        <v>0</v>
      </c>
      <c r="BT869" s="29">
        <f t="shared" si="124"/>
        <v>0</v>
      </c>
      <c r="BU869" s="40">
        <f>ROUNDUP('Дані з ДІСО'!AG869/Параметри!$K$71,0)</f>
        <v>0</v>
      </c>
      <c r="BV869" s="40">
        <f t="shared" si="125"/>
        <v>0</v>
      </c>
      <c r="BW869" s="40">
        <f>IF('Дані з ДІСО'!AG869=0,0,'Дані з ДІСО'!AJ869/'Дані з ДІСО'!AG869)</f>
        <v>0</v>
      </c>
      <c r="BX869" s="29">
        <f>BV869*(1+0.25*BW869)*Параметри!$K$51</f>
        <v>0</v>
      </c>
      <c r="BY869" s="29">
        <f>ROUND(IF(Параметри!$K$77="No",CC869,CC869*Параметри!$K$78)+AG869,1)</f>
        <v>8363.7999999999993</v>
      </c>
      <c r="BZ869" s="29">
        <f>ROUND(IF(Параметри!$K$77="No",BF869,BF869*Параметри!$K$78),1)</f>
        <v>0</v>
      </c>
      <c r="CA869" s="29">
        <f>ROUND(IF(Параметри!$K$77="No",BI869,BI869*Параметри!$K$78),1)</f>
        <v>0</v>
      </c>
      <c r="CB869" s="29">
        <f>ROUND(IF(Параметри!$K$77="No",BJ869,BJ869*Параметри!$K$78),1)</f>
        <v>0</v>
      </c>
      <c r="CC869" s="29">
        <f t="shared" si="119"/>
        <v>9293.1501762735406</v>
      </c>
    </row>
    <row r="870" spans="1:81">
      <c r="A870" s="9">
        <v>869</v>
      </c>
      <c r="B870" s="9" t="s">
        <v>3148</v>
      </c>
      <c r="C870" s="9" t="s">
        <v>3148</v>
      </c>
      <c r="D870" s="9" t="s">
        <v>3887</v>
      </c>
      <c r="E870" s="9" t="s">
        <v>24</v>
      </c>
      <c r="F870" s="9" t="s">
        <v>3954</v>
      </c>
      <c r="G870" s="9" t="s">
        <v>1811</v>
      </c>
      <c r="H870" s="29">
        <f>SUM('Дані з ДІСО'!J870:L870)</f>
        <v>526</v>
      </c>
      <c r="I870" s="29">
        <f>SUM('Дані з ДІСО'!G870:I870)</f>
        <v>42</v>
      </c>
      <c r="J870" s="29">
        <f>SUM('Дані з ДІСО'!P870:R870)</f>
        <v>0</v>
      </c>
      <c r="K870" s="29">
        <f>SUM('Дані з ДІСО'!V870:X870)</f>
        <v>0</v>
      </c>
      <c r="L870" s="40">
        <f>ROUNDUP('Дані з ДІСО'!J870/'Коефіцієнти АТО'!$R870,0)</f>
        <v>16</v>
      </c>
      <c r="M870" s="40">
        <f>ROUNDUP('Дані з ДІСО'!K870/'Коефіцієнти АТО'!$R870,0)</f>
        <v>24</v>
      </c>
      <c r="N870" s="40">
        <f>ROUNDUP('Дані з ДІСО'!L870/'Коефіцієнти АТО'!$R870,0)</f>
        <v>5</v>
      </c>
      <c r="O870" s="59">
        <f>(L870*Параметри!$K$32+M870*Параметри!$L$32+N870*Параметри!$M$32)/18</f>
        <v>73.905555555555566</v>
      </c>
      <c r="P870" s="41">
        <f>IF(H870=0,"",'Дані з ДІСО'!Y870/H870)</f>
        <v>0</v>
      </c>
      <c r="Q870" s="29">
        <f>IF(H870=0,"",(1+0.25*P870)*O870*Параметри!$K$51)</f>
        <v>15137.351478231158</v>
      </c>
      <c r="R870" s="29">
        <f>IF(H870=0,"",Q870*'Коефіцієнти АТО'!T870)</f>
        <v>257.33497512992972</v>
      </c>
      <c r="S870" s="29">
        <f>IF(H870=0,"",H870*(1+0.25*P870)*Параметри!$K$66*Параметри!$K$20/1000)</f>
        <v>0</v>
      </c>
      <c r="T870" s="29">
        <f>IF(H870=0,"",H870*(1+0.25*P870)*'Коефіцієнти АТО'!$S870*Параметри!$K$20/1000)</f>
        <v>2653.1210167858094</v>
      </c>
      <c r="U870" s="29">
        <f t="shared" si="120"/>
        <v>18047.807470146898</v>
      </c>
      <c r="V870" s="29">
        <f t="shared" si="121"/>
        <v>18047.807470146898</v>
      </c>
      <c r="W870" s="40">
        <f>ROUNDUP('Дані з ДІСО'!P870/Параметри!$K$24,0)</f>
        <v>0</v>
      </c>
      <c r="X870" s="40">
        <f>ROUNDUP('Дані з ДІСО'!Q870/Параметри!$K$24,0)</f>
        <v>0</v>
      </c>
      <c r="Y870" s="40">
        <f>ROUNDUP('Дані з ДІСО'!R870/Параметри!$K$24,0)</f>
        <v>0</v>
      </c>
      <c r="Z870" s="59">
        <f>(W870*Параметри!$K$33+X870*Параметри!$L$33+Y870*Параметри!$M$33)/18</f>
        <v>0</v>
      </c>
      <c r="AA870" s="41">
        <f>IF(J870=0,0,'Дані з ДІСО'!AA870/J870)</f>
        <v>0</v>
      </c>
      <c r="AB870" s="29">
        <f>(1+0.25*AA870)*Z870*Параметри!$K$51</f>
        <v>0</v>
      </c>
      <c r="AC870" s="29">
        <f>AB870*'Коефіцієнти АТО'!U870</f>
        <v>0</v>
      </c>
      <c r="AD870" s="29">
        <f>J870*(1+0.25*AA870)*Параметри!$K$66*Параметри!$K$20/1000</f>
        <v>0</v>
      </c>
      <c r="AE870" s="29">
        <f>(1+0.25*AA870)*J870*'Коефіцієнти АТО'!S870*Параметри!$K$20/1000</f>
        <v>0</v>
      </c>
      <c r="AF870" s="29">
        <f t="shared" si="117"/>
        <v>0</v>
      </c>
      <c r="AG870" s="29">
        <v>0</v>
      </c>
      <c r="AH870" s="40">
        <v>2</v>
      </c>
      <c r="AI870" s="40">
        <v>0</v>
      </c>
      <c r="AJ870" s="40">
        <f t="shared" si="118"/>
        <v>0</v>
      </c>
      <c r="AK870" s="29">
        <f>(AH870+AI870)*(1+0.25*AJ870)*Параметри!$K$53</f>
        <v>358.85855139200009</v>
      </c>
      <c r="AL870" s="29">
        <f>ROUNDUP(('Дані з ДІСО'!AU870+'Дані з ДІСО'!AW870)/Параметри!$K$28,0)</f>
        <v>0</v>
      </c>
      <c r="AM870" s="64">
        <f>AL870*Параметри!$M$35/18</f>
        <v>0</v>
      </c>
      <c r="AN870" s="29">
        <f>IF(AL870=0,0,'Дані з ДІСО'!AW870/SUM('Дані з ДІСО'!AU870,'Дані з ДІСО'!AW870))</f>
        <v>0</v>
      </c>
      <c r="AO870" s="29">
        <f>(1+0.25*AN870)*AM870*Параметри!$K$51</f>
        <v>0</v>
      </c>
      <c r="AP870" s="40">
        <f>ROUNDUP(('Дані з ДІСО'!AE870+'Дані не з ДІСО'!E870+'Дані не з ДІСО'!G870)/Параметри!$K$69,0)</f>
        <v>0</v>
      </c>
      <c r="AQ870" s="40">
        <f t="shared" si="122"/>
        <v>0</v>
      </c>
      <c r="AR870" s="40">
        <f>IF(AP870=0,0,('Дані з ДІСО'!AH870+'Дані не з ДІСО'!G870)/('Дані з ДІСО'!AE870+'Дані не з ДІСО'!E870+'Дані не з ДІСО'!G870))</f>
        <v>0</v>
      </c>
      <c r="AS870" s="29">
        <f>AQ870*(1+0.25*AR870)*Параметри!$K$51</f>
        <v>0</v>
      </c>
      <c r="AT870" s="40">
        <f>ROUNDUP('Дані з ДІСО'!AF870/Параметри!$K$70,0)</f>
        <v>0</v>
      </c>
      <c r="AU870" s="40">
        <f t="shared" si="123"/>
        <v>0</v>
      </c>
      <c r="AV870" s="40">
        <f>IF(AT870=0,0,'Дані з ДІСО'!AI870/'Дані з ДІСО'!AF870)</f>
        <v>0</v>
      </c>
      <c r="AW870" s="29">
        <f>AU870*(1+0.25*AV870)*Параметри!$K$51</f>
        <v>0</v>
      </c>
      <c r="AX870" s="40">
        <f>ROUNDUP('Дані з ДІСО'!AR870/Параметри!$K$29,0)</f>
        <v>0</v>
      </c>
      <c r="AY870" s="40">
        <f>ROUNDUP('Дані з ДІСО'!AS870/Параметри!$K$29,0)</f>
        <v>0</v>
      </c>
      <c r="AZ870" s="40">
        <f>ROUNDUP('Дані з ДІСО'!AT870/Параметри!$K$29,0)</f>
        <v>0</v>
      </c>
      <c r="BA870" s="64">
        <f>(AX870*Параметри!$K$32+AY870*Параметри!$L$32+AZ870*Параметри!$M$32)/18</f>
        <v>0</v>
      </c>
      <c r="BB870" s="29">
        <f>(BA870*Параметри!$K$51+SUM('Дані з ДІСО'!AR870:AT870)*Параметри!$K$48*Параметри!$K$20/1000)*Параметри!$K$74</f>
        <v>0</v>
      </c>
      <c r="BC870" s="40">
        <f>ROUNDUP(('Дані не з ДІСО'!I870+'Дані не з ДІСО'!K870)/Параметри!$K$26,0)</f>
        <v>0</v>
      </c>
      <c r="BD870" s="29">
        <f>BC870*Параметри!$M$36/18</f>
        <v>0</v>
      </c>
      <c r="BE870" s="40">
        <f>IF(BC870=0,0,'Дані не з ДІСО'!K870/('Дані не з ДІСО'!I870+'Дані не з ДІСО'!K870))</f>
        <v>0</v>
      </c>
      <c r="BF870" s="29">
        <f>(1+0.25*BE870)*BD870*Параметри!$K$51</f>
        <v>0</v>
      </c>
      <c r="BG870" s="40">
        <f>ROUNDUP('Дані не з ДІСО'!M870/Параметри!$K$27,0)</f>
        <v>0</v>
      </c>
      <c r="BH870" s="40">
        <f>BG870*Параметри!$M$37/18</f>
        <v>0</v>
      </c>
      <c r="BI870" s="29">
        <f>BH870*Параметри!$K$51</f>
        <v>0</v>
      </c>
      <c r="BJ870" s="29">
        <f>'Дані не з ДІСО'!N870*Параметри!$K$76</f>
        <v>0</v>
      </c>
      <c r="BK870" s="40">
        <f>ROUNDUP('Дані з ДІСО'!V870/Параметри!$K$25,0)</f>
        <v>0</v>
      </c>
      <c r="BL870" s="40">
        <f>ROUNDUP('Дані з ДІСО'!W870/Параметри!$K$25,0)</f>
        <v>0</v>
      </c>
      <c r="BM870" s="40">
        <f>ROUNDUP('Дані з ДІСО'!X870/Параметри!$K$25,0)</f>
        <v>0</v>
      </c>
      <c r="BN870" s="40">
        <f>(BK870*Параметри!$K$34+BL870*Параметри!$L$34+BM870*Параметри!$M$34)/18</f>
        <v>0</v>
      </c>
      <c r="BO870" s="40">
        <f>IF(K870=0,0,'Дані з ДІСО'!AC870/K870)</f>
        <v>0</v>
      </c>
      <c r="BP870" s="29">
        <f>(1+0.25*BO870)*BN870*Параметри!$K$51</f>
        <v>0</v>
      </c>
      <c r="BQ870" s="29">
        <f>BP870*'Коефіцієнти АТО'!U870</f>
        <v>0</v>
      </c>
      <c r="BR870" s="29">
        <f>K870*(1+0.25*BO870)*Параметри!$K$66*Параметри!$K$20/1000</f>
        <v>0</v>
      </c>
      <c r="BS870" s="29">
        <f>(1+0.25*BO870)*K870*'Коефіцієнти АТО'!S870*Параметри!$K$20/1000</f>
        <v>0</v>
      </c>
      <c r="BT870" s="29">
        <f t="shared" si="124"/>
        <v>0</v>
      </c>
      <c r="BU870" s="40">
        <f>ROUNDUP('Дані з ДІСО'!AG870/Параметри!$K$71,0)</f>
        <v>0</v>
      </c>
      <c r="BV870" s="40">
        <f t="shared" si="125"/>
        <v>0</v>
      </c>
      <c r="BW870" s="40">
        <f>IF('Дані з ДІСО'!AG870=0,0,'Дані з ДІСО'!AJ870/'Дані з ДІСО'!AG870)</f>
        <v>0</v>
      </c>
      <c r="BX870" s="29">
        <f>BV870*(1+0.25*BW870)*Параметри!$K$51</f>
        <v>0</v>
      </c>
      <c r="BY870" s="29">
        <f>ROUND(IF(Параметри!$K$77="No",CC870,CC870*Параметри!$K$78)+AG870,1)</f>
        <v>16566</v>
      </c>
      <c r="BZ870" s="29">
        <f>ROUND(IF(Параметри!$K$77="No",BF870,BF870*Параметри!$K$78),1)</f>
        <v>0</v>
      </c>
      <c r="CA870" s="29">
        <f>ROUND(IF(Параметри!$K$77="No",BI870,BI870*Параметри!$K$78),1)</f>
        <v>0</v>
      </c>
      <c r="CB870" s="29">
        <f>ROUND(IF(Параметри!$K$77="No",BJ870,BJ870*Параметри!$K$78),1)</f>
        <v>0</v>
      </c>
      <c r="CC870" s="29">
        <f t="shared" si="119"/>
        <v>18406.666021538898</v>
      </c>
    </row>
    <row r="871" spans="1:81">
      <c r="A871" s="9">
        <v>870</v>
      </c>
      <c r="B871" s="9" t="s">
        <v>3148</v>
      </c>
      <c r="C871" s="9" t="s">
        <v>3148</v>
      </c>
      <c r="D871" s="9" t="s">
        <v>3887</v>
      </c>
      <c r="E871" s="9" t="s">
        <v>24</v>
      </c>
      <c r="F871" s="9" t="s">
        <v>3955</v>
      </c>
      <c r="G871" s="9" t="s">
        <v>1813</v>
      </c>
      <c r="H871" s="29">
        <f>SUM('Дані з ДІСО'!J871:L871)</f>
        <v>763</v>
      </c>
      <c r="I871" s="29">
        <f>SUM('Дані з ДІСО'!G871:I871)</f>
        <v>47</v>
      </c>
      <c r="J871" s="29">
        <f>SUM('Дані з ДІСО'!P871:R871)</f>
        <v>0</v>
      </c>
      <c r="K871" s="29">
        <f>SUM('Дані з ДІСО'!V871:X871)</f>
        <v>0</v>
      </c>
      <c r="L871" s="40">
        <f>ROUNDUP('Дані з ДІСО'!J871/'Коефіцієнти АТО'!$R871,0)</f>
        <v>22</v>
      </c>
      <c r="M871" s="40">
        <f>ROUNDUP('Дані з ДІСО'!K871/'Коефіцієнти АТО'!$R871,0)</f>
        <v>27</v>
      </c>
      <c r="N871" s="40">
        <f>ROUNDUP('Дані з ДІСО'!L871/'Коефіцієнти АТО'!$R871,0)</f>
        <v>6</v>
      </c>
      <c r="O871" s="59">
        <f>(L871*Параметри!$K$32+M871*Параметри!$L$32+N871*Параметри!$M$32)/18</f>
        <v>88.994444444444454</v>
      </c>
      <c r="P871" s="41">
        <f>IF(H871=0,"",'Дані з ДІСО'!Y871/H871)</f>
        <v>0</v>
      </c>
      <c r="Q871" s="29">
        <f>IF(H871=0,"",(1+0.25*P871)*O871*Параметри!$K$51)</f>
        <v>18227.860883243247</v>
      </c>
      <c r="R871" s="29">
        <f>IF(H871=0,"",Q871*'Коефіцієнти АТО'!T871)</f>
        <v>309.87363501513522</v>
      </c>
      <c r="S871" s="29">
        <f>IF(H871=0,"",H871*(1+0.25*P871)*Параметри!$K$66*Параметри!$K$20/1000)</f>
        <v>0</v>
      </c>
      <c r="T871" s="29">
        <f>IF(H871=0,"",H871*(1+0.25*P871)*'Коефіцієнти АТО'!$S871*Параметри!$K$20/1000)</f>
        <v>3848.5386612311268</v>
      </c>
      <c r="U871" s="29">
        <f t="shared" si="120"/>
        <v>22386.273179489508</v>
      </c>
      <c r="V871" s="29">
        <f t="shared" si="121"/>
        <v>22386.273179489508</v>
      </c>
      <c r="W871" s="40">
        <f>ROUNDUP('Дані з ДІСО'!P871/Параметри!$K$24,0)</f>
        <v>0</v>
      </c>
      <c r="X871" s="40">
        <f>ROUNDUP('Дані з ДІСО'!Q871/Параметри!$K$24,0)</f>
        <v>0</v>
      </c>
      <c r="Y871" s="40">
        <f>ROUNDUP('Дані з ДІСО'!R871/Параметри!$K$24,0)</f>
        <v>0</v>
      </c>
      <c r="Z871" s="59">
        <f>(W871*Параметри!$K$33+X871*Параметри!$L$33+Y871*Параметри!$M$33)/18</f>
        <v>0</v>
      </c>
      <c r="AA871" s="41">
        <f>IF(J871=0,0,'Дані з ДІСО'!AA871/J871)</f>
        <v>0</v>
      </c>
      <c r="AB871" s="29">
        <f>(1+0.25*AA871)*Z871*Параметри!$K$51</f>
        <v>0</v>
      </c>
      <c r="AC871" s="29">
        <f>AB871*'Коефіцієнти АТО'!U871</f>
        <v>0</v>
      </c>
      <c r="AD871" s="29">
        <f>J871*(1+0.25*AA871)*Параметри!$K$66*Параметри!$K$20/1000</f>
        <v>0</v>
      </c>
      <c r="AE871" s="29">
        <f>(1+0.25*AA871)*J871*'Коефіцієнти АТО'!S871*Параметри!$K$20/1000</f>
        <v>0</v>
      </c>
      <c r="AF871" s="29">
        <f t="shared" si="117"/>
        <v>0</v>
      </c>
      <c r="AG871" s="29">
        <v>0</v>
      </c>
      <c r="AH871" s="40">
        <v>5</v>
      </c>
      <c r="AI871" s="40">
        <v>0</v>
      </c>
      <c r="AJ871" s="40">
        <f t="shared" si="118"/>
        <v>0</v>
      </c>
      <c r="AK871" s="29">
        <f>(AH871+AI871)*(1+0.25*AJ871)*Параметри!$K$53</f>
        <v>897.14637848000029</v>
      </c>
      <c r="AL871" s="29">
        <f>ROUNDUP(('Дані з ДІСО'!AU871+'Дані з ДІСО'!AW871)/Параметри!$K$28,0)</f>
        <v>0</v>
      </c>
      <c r="AM871" s="64">
        <f>AL871*Параметри!$M$35/18</f>
        <v>0</v>
      </c>
      <c r="AN871" s="29">
        <f>IF(AL871=0,0,'Дані з ДІСО'!AW871/SUM('Дані з ДІСО'!AU871,'Дані з ДІСО'!AW871))</f>
        <v>0</v>
      </c>
      <c r="AO871" s="29">
        <f>(1+0.25*AN871)*AM871*Параметри!$K$51</f>
        <v>0</v>
      </c>
      <c r="AP871" s="40">
        <f>ROUNDUP(('Дані з ДІСО'!AE871+'Дані не з ДІСО'!E871+'Дані не з ДІСО'!G871)/Параметри!$K$69,0)</f>
        <v>0</v>
      </c>
      <c r="AQ871" s="40">
        <f t="shared" si="122"/>
        <v>0</v>
      </c>
      <c r="AR871" s="40">
        <f>IF(AP871=0,0,('Дані з ДІСО'!AH871+'Дані не з ДІСО'!G871)/('Дані з ДІСО'!AE871+'Дані не з ДІСО'!E871+'Дані не з ДІСО'!G871))</f>
        <v>0</v>
      </c>
      <c r="AS871" s="29">
        <f>AQ871*(1+0.25*AR871)*Параметри!$K$51</f>
        <v>0</v>
      </c>
      <c r="AT871" s="40">
        <f>ROUNDUP('Дані з ДІСО'!AF871/Параметри!$K$70,0)</f>
        <v>0</v>
      </c>
      <c r="AU871" s="40">
        <f t="shared" si="123"/>
        <v>0</v>
      </c>
      <c r="AV871" s="40">
        <f>IF(AT871=0,0,'Дані з ДІСО'!AI871/'Дані з ДІСО'!AF871)</f>
        <v>0</v>
      </c>
      <c r="AW871" s="29">
        <f>AU871*(1+0.25*AV871)*Параметри!$K$51</f>
        <v>0</v>
      </c>
      <c r="AX871" s="40">
        <f>ROUNDUP('Дані з ДІСО'!AR871/Параметри!$K$29,0)</f>
        <v>0</v>
      </c>
      <c r="AY871" s="40">
        <f>ROUNDUP('Дані з ДІСО'!AS871/Параметри!$K$29,0)</f>
        <v>0</v>
      </c>
      <c r="AZ871" s="40">
        <f>ROUNDUP('Дані з ДІСО'!AT871/Параметри!$K$29,0)</f>
        <v>0</v>
      </c>
      <c r="BA871" s="64">
        <f>(AX871*Параметри!$K$32+AY871*Параметри!$L$32+AZ871*Параметри!$M$32)/18</f>
        <v>0</v>
      </c>
      <c r="BB871" s="29">
        <f>(BA871*Параметри!$K$51+SUM('Дані з ДІСО'!AR871:AT871)*Параметри!$K$48*Параметри!$K$20/1000)*Параметри!$K$74</f>
        <v>0</v>
      </c>
      <c r="BC871" s="40">
        <f>ROUNDUP(('Дані не з ДІСО'!I871+'Дані не з ДІСО'!K871)/Параметри!$K$26,0)</f>
        <v>0</v>
      </c>
      <c r="BD871" s="29">
        <f>BC871*Параметри!$M$36/18</f>
        <v>0</v>
      </c>
      <c r="BE871" s="40">
        <f>IF(BC871=0,0,'Дані не з ДІСО'!K871/('Дані не з ДІСО'!I871+'Дані не з ДІСО'!K871))</f>
        <v>0</v>
      </c>
      <c r="BF871" s="29">
        <f>(1+0.25*BE871)*BD871*Параметри!$K$51</f>
        <v>0</v>
      </c>
      <c r="BG871" s="40">
        <f>ROUNDUP('Дані не з ДІСО'!M871/Параметри!$K$27,0)</f>
        <v>0</v>
      </c>
      <c r="BH871" s="40">
        <f>BG871*Параметри!$M$37/18</f>
        <v>0</v>
      </c>
      <c r="BI871" s="29">
        <f>BH871*Параметри!$K$51</f>
        <v>0</v>
      </c>
      <c r="BJ871" s="29">
        <f>'Дані не з ДІСО'!N871*Параметри!$K$76</f>
        <v>0</v>
      </c>
      <c r="BK871" s="40">
        <f>ROUNDUP('Дані з ДІСО'!V871/Параметри!$K$25,0)</f>
        <v>0</v>
      </c>
      <c r="BL871" s="40">
        <f>ROUNDUP('Дані з ДІСО'!W871/Параметри!$K$25,0)</f>
        <v>0</v>
      </c>
      <c r="BM871" s="40">
        <f>ROUNDUP('Дані з ДІСО'!X871/Параметри!$K$25,0)</f>
        <v>0</v>
      </c>
      <c r="BN871" s="40">
        <f>(BK871*Параметри!$K$34+BL871*Параметри!$L$34+BM871*Параметри!$M$34)/18</f>
        <v>0</v>
      </c>
      <c r="BO871" s="40">
        <f>IF(K871=0,0,'Дані з ДІСО'!AC871/K871)</f>
        <v>0</v>
      </c>
      <c r="BP871" s="29">
        <f>(1+0.25*BO871)*BN871*Параметри!$K$51</f>
        <v>0</v>
      </c>
      <c r="BQ871" s="29">
        <f>BP871*'Коефіцієнти АТО'!U871</f>
        <v>0</v>
      </c>
      <c r="BR871" s="29">
        <f>K871*(1+0.25*BO871)*Параметри!$K$66*Параметри!$K$20/1000</f>
        <v>0</v>
      </c>
      <c r="BS871" s="29">
        <f>(1+0.25*BO871)*K871*'Коефіцієнти АТО'!S871*Параметри!$K$20/1000</f>
        <v>0</v>
      </c>
      <c r="BT871" s="29">
        <f t="shared" si="124"/>
        <v>0</v>
      </c>
      <c r="BU871" s="40">
        <f>ROUNDUP('Дані з ДІСО'!AG871/Параметри!$K$71,0)</f>
        <v>0</v>
      </c>
      <c r="BV871" s="40">
        <f t="shared" si="125"/>
        <v>0</v>
      </c>
      <c r="BW871" s="40">
        <f>IF('Дані з ДІСО'!AG871=0,0,'Дані з ДІСО'!AJ871/'Дані з ДІСО'!AG871)</f>
        <v>0</v>
      </c>
      <c r="BX871" s="29">
        <f>BV871*(1+0.25*BW871)*Параметри!$K$51</f>
        <v>0</v>
      </c>
      <c r="BY871" s="29">
        <f>ROUND(IF(Параметри!$K$77="No",CC871,CC871*Параметри!$K$78)+AG871,1)</f>
        <v>20955.099999999999</v>
      </c>
      <c r="BZ871" s="29">
        <f>ROUND(IF(Параметри!$K$77="No",BF871,BF871*Параметри!$K$78),1)</f>
        <v>0</v>
      </c>
      <c r="CA871" s="29">
        <f>ROUND(IF(Параметри!$K$77="No",BI871,BI871*Параметри!$K$78),1)</f>
        <v>0</v>
      </c>
      <c r="CB871" s="29">
        <f>ROUND(IF(Параметри!$K$77="No",BJ871,BJ871*Параметри!$K$78),1)</f>
        <v>0</v>
      </c>
      <c r="CC871" s="29">
        <f t="shared" si="119"/>
        <v>23283.419557969508</v>
      </c>
    </row>
    <row r="872" spans="1:81">
      <c r="A872" s="9">
        <v>871</v>
      </c>
      <c r="B872" s="9" t="s">
        <v>3148</v>
      </c>
      <c r="C872" s="9" t="s">
        <v>3148</v>
      </c>
      <c r="D872" s="9" t="s">
        <v>3887</v>
      </c>
      <c r="E872" s="9" t="s">
        <v>24</v>
      </c>
      <c r="F872" s="9" t="s">
        <v>3956</v>
      </c>
      <c r="G872" s="9" t="s">
        <v>1815</v>
      </c>
      <c r="H872" s="29">
        <f>SUM('Дані з ДІСО'!J872:L872)</f>
        <v>286</v>
      </c>
      <c r="I872" s="29">
        <f>SUM('Дані з ДІСО'!G872:I872)</f>
        <v>16</v>
      </c>
      <c r="J872" s="29">
        <f>SUM('Дані з ДІСО'!P872:R872)</f>
        <v>0</v>
      </c>
      <c r="K872" s="29">
        <f>SUM('Дані з ДІСО'!V872:X872)</f>
        <v>0</v>
      </c>
      <c r="L872" s="40">
        <f>ROUNDUP('Дані з ДІСО'!J872/'Коефіцієнти АТО'!$R872,0)</f>
        <v>9</v>
      </c>
      <c r="M872" s="40">
        <f>ROUNDUP('Дані з ДІСО'!K872/'Коефіцієнти АТО'!$R872,0)</f>
        <v>12</v>
      </c>
      <c r="N872" s="40">
        <f>ROUNDUP('Дані з ДІСО'!L872/'Коефіцієнти АТО'!$R872,0)</f>
        <v>3</v>
      </c>
      <c r="O872" s="59">
        <f>(L872*Параметри!$K$32+M872*Параметри!$L$32+N872*Параметри!$M$32)/18</f>
        <v>39.216666666666669</v>
      </c>
      <c r="P872" s="41">
        <f>IF(H872=0,"",'Дані з ДІСО'!Y872/H872)</f>
        <v>0</v>
      </c>
      <c r="Q872" s="29">
        <f>IF(H872=0,"",(1+0.25*P872)*O872*Параметри!$K$51)</f>
        <v>8032.3659388734668</v>
      </c>
      <c r="R872" s="29">
        <f>IF(H872=0,"",Q872*'Коефіцієнти АТО'!T872)</f>
        <v>136.55022096084895</v>
      </c>
      <c r="S872" s="29">
        <f>IF(H872=0,"",H872*(1+0.25*P872)*Параметри!$K$66*Параметри!$K$20/1000)</f>
        <v>0</v>
      </c>
      <c r="T872" s="29">
        <f>IF(H872=0,"",H872*(1+0.25*P872)*'Коефіцієнти АТО'!$S872*Параметри!$K$20/1000)</f>
        <v>1442.5715034234629</v>
      </c>
      <c r="U872" s="29">
        <f t="shared" si="120"/>
        <v>9611.4876632577798</v>
      </c>
      <c r="V872" s="29">
        <f t="shared" si="121"/>
        <v>9611.4876632577798</v>
      </c>
      <c r="W872" s="40">
        <f>ROUNDUP('Дані з ДІСО'!P872/Параметри!$K$24,0)</f>
        <v>0</v>
      </c>
      <c r="X872" s="40">
        <f>ROUNDUP('Дані з ДІСО'!Q872/Параметри!$K$24,0)</f>
        <v>0</v>
      </c>
      <c r="Y872" s="40">
        <f>ROUNDUP('Дані з ДІСО'!R872/Параметри!$K$24,0)</f>
        <v>0</v>
      </c>
      <c r="Z872" s="59">
        <f>(W872*Параметри!$K$33+X872*Параметри!$L$33+Y872*Параметри!$M$33)/18</f>
        <v>0</v>
      </c>
      <c r="AA872" s="41">
        <f>IF(J872=0,0,'Дані з ДІСО'!AA872/J872)</f>
        <v>0</v>
      </c>
      <c r="AB872" s="29">
        <f>(1+0.25*AA872)*Z872*Параметри!$K$51</f>
        <v>0</v>
      </c>
      <c r="AC872" s="29">
        <f>AB872*'Коефіцієнти АТО'!U872</f>
        <v>0</v>
      </c>
      <c r="AD872" s="29">
        <f>J872*(1+0.25*AA872)*Параметри!$K$66*Параметри!$K$20/1000</f>
        <v>0</v>
      </c>
      <c r="AE872" s="29">
        <f>(1+0.25*AA872)*J872*'Коефіцієнти АТО'!S872*Параметри!$K$20/1000</f>
        <v>0</v>
      </c>
      <c r="AF872" s="29">
        <f t="shared" si="117"/>
        <v>0</v>
      </c>
      <c r="AG872" s="29">
        <v>0</v>
      </c>
      <c r="AH872" s="40">
        <v>1</v>
      </c>
      <c r="AI872" s="40">
        <v>0</v>
      </c>
      <c r="AJ872" s="40">
        <f t="shared" si="118"/>
        <v>0</v>
      </c>
      <c r="AK872" s="29">
        <f>(AH872+AI872)*(1+0.25*AJ872)*Параметри!$K$53</f>
        <v>179.42927569600005</v>
      </c>
      <c r="AL872" s="29">
        <f>ROUNDUP(('Дані з ДІСО'!AU872+'Дані з ДІСО'!AW872)/Параметри!$K$28,0)</f>
        <v>0</v>
      </c>
      <c r="AM872" s="64">
        <f>AL872*Параметри!$M$35/18</f>
        <v>0</v>
      </c>
      <c r="AN872" s="29">
        <f>IF(AL872=0,0,'Дані з ДІСО'!AW872/SUM('Дані з ДІСО'!AU872,'Дані з ДІСО'!AW872))</f>
        <v>0</v>
      </c>
      <c r="AO872" s="29">
        <f>(1+0.25*AN872)*AM872*Параметри!$K$51</f>
        <v>0</v>
      </c>
      <c r="AP872" s="40">
        <f>ROUNDUP(('Дані з ДІСО'!AE872+'Дані не з ДІСО'!E872+'Дані не з ДІСО'!G872)/Параметри!$K$69,0)</f>
        <v>0</v>
      </c>
      <c r="AQ872" s="40">
        <f t="shared" si="122"/>
        <v>0</v>
      </c>
      <c r="AR872" s="40">
        <f>IF(AP872=0,0,('Дані з ДІСО'!AH872+'Дані не з ДІСО'!G872)/('Дані з ДІСО'!AE872+'Дані не з ДІСО'!E872+'Дані не з ДІСО'!G872))</f>
        <v>0</v>
      </c>
      <c r="AS872" s="29">
        <f>AQ872*(1+0.25*AR872)*Параметри!$K$51</f>
        <v>0</v>
      </c>
      <c r="AT872" s="40">
        <f>ROUNDUP('Дані з ДІСО'!AF872/Параметри!$K$70,0)</f>
        <v>0</v>
      </c>
      <c r="AU872" s="40">
        <f t="shared" si="123"/>
        <v>0</v>
      </c>
      <c r="AV872" s="40">
        <f>IF(AT872=0,0,'Дані з ДІСО'!AI872/'Дані з ДІСО'!AF872)</f>
        <v>0</v>
      </c>
      <c r="AW872" s="29">
        <f>AU872*(1+0.25*AV872)*Параметри!$K$51</f>
        <v>0</v>
      </c>
      <c r="AX872" s="40">
        <f>ROUNDUP('Дані з ДІСО'!AR872/Параметри!$K$29,0)</f>
        <v>0</v>
      </c>
      <c r="AY872" s="40">
        <f>ROUNDUP('Дані з ДІСО'!AS872/Параметри!$K$29,0)</f>
        <v>0</v>
      </c>
      <c r="AZ872" s="40">
        <f>ROUNDUP('Дані з ДІСО'!AT872/Параметри!$K$29,0)</f>
        <v>0</v>
      </c>
      <c r="BA872" s="64">
        <f>(AX872*Параметри!$K$32+AY872*Параметри!$L$32+AZ872*Параметри!$M$32)/18</f>
        <v>0</v>
      </c>
      <c r="BB872" s="29">
        <f>(BA872*Параметри!$K$51+SUM('Дані з ДІСО'!AR872:AT872)*Параметри!$K$48*Параметри!$K$20/1000)*Параметри!$K$74</f>
        <v>0</v>
      </c>
      <c r="BC872" s="40">
        <f>ROUNDUP(('Дані не з ДІСО'!I872+'Дані не з ДІСО'!K872)/Параметри!$K$26,0)</f>
        <v>0</v>
      </c>
      <c r="BD872" s="29">
        <f>BC872*Параметри!$M$36/18</f>
        <v>0</v>
      </c>
      <c r="BE872" s="40">
        <f>IF(BC872=0,0,'Дані не з ДІСО'!K872/('Дані не з ДІСО'!I872+'Дані не з ДІСО'!K872))</f>
        <v>0</v>
      </c>
      <c r="BF872" s="29">
        <f>(1+0.25*BE872)*BD872*Параметри!$K$51</f>
        <v>0</v>
      </c>
      <c r="BG872" s="40">
        <f>ROUNDUP('Дані не з ДІСО'!M872/Параметри!$K$27,0)</f>
        <v>0</v>
      </c>
      <c r="BH872" s="40">
        <f>BG872*Параметри!$M$37/18</f>
        <v>0</v>
      </c>
      <c r="BI872" s="29">
        <f>BH872*Параметри!$K$51</f>
        <v>0</v>
      </c>
      <c r="BJ872" s="29">
        <f>'Дані не з ДІСО'!N872*Параметри!$K$76</f>
        <v>0</v>
      </c>
      <c r="BK872" s="40">
        <f>ROUNDUP('Дані з ДІСО'!V872/Параметри!$K$25,0)</f>
        <v>0</v>
      </c>
      <c r="BL872" s="40">
        <f>ROUNDUP('Дані з ДІСО'!W872/Параметри!$K$25,0)</f>
        <v>0</v>
      </c>
      <c r="BM872" s="40">
        <f>ROUNDUP('Дані з ДІСО'!X872/Параметри!$K$25,0)</f>
        <v>0</v>
      </c>
      <c r="BN872" s="40">
        <f>(BK872*Параметри!$K$34+BL872*Параметри!$L$34+BM872*Параметри!$M$34)/18</f>
        <v>0</v>
      </c>
      <c r="BO872" s="40">
        <f>IF(K872=0,0,'Дані з ДІСО'!AC872/K872)</f>
        <v>0</v>
      </c>
      <c r="BP872" s="29">
        <f>(1+0.25*BO872)*BN872*Параметри!$K$51</f>
        <v>0</v>
      </c>
      <c r="BQ872" s="29">
        <f>BP872*'Коефіцієнти АТО'!U872</f>
        <v>0</v>
      </c>
      <c r="BR872" s="29">
        <f>K872*(1+0.25*BO872)*Параметри!$K$66*Параметри!$K$20/1000</f>
        <v>0</v>
      </c>
      <c r="BS872" s="29">
        <f>(1+0.25*BO872)*K872*'Коефіцієнти АТО'!S872*Параметри!$K$20/1000</f>
        <v>0</v>
      </c>
      <c r="BT872" s="29">
        <f t="shared" si="124"/>
        <v>0</v>
      </c>
      <c r="BU872" s="40">
        <f>ROUNDUP('Дані з ДІСО'!AG872/Параметри!$K$71,0)</f>
        <v>0</v>
      </c>
      <c r="BV872" s="40">
        <f t="shared" si="125"/>
        <v>0</v>
      </c>
      <c r="BW872" s="40">
        <f>IF('Дані з ДІСО'!AG872=0,0,'Дані з ДІСО'!AJ872/'Дані з ДІСО'!AG872)</f>
        <v>0</v>
      </c>
      <c r="BX872" s="29">
        <f>BV872*(1+0.25*BW872)*Параметри!$K$51</f>
        <v>0</v>
      </c>
      <c r="BY872" s="29">
        <f>ROUND(IF(Параметри!$K$77="No",CC872,CC872*Параметри!$K$78)+AG872,1)</f>
        <v>8811.7999999999993</v>
      </c>
      <c r="BZ872" s="29">
        <f>ROUND(IF(Параметри!$K$77="No",BF872,BF872*Параметри!$K$78),1)</f>
        <v>0</v>
      </c>
      <c r="CA872" s="29">
        <f>ROUND(IF(Параметри!$K$77="No",BI872,BI872*Параметри!$K$78),1)</f>
        <v>0</v>
      </c>
      <c r="CB872" s="29">
        <f>ROUND(IF(Параметри!$K$77="No",BJ872,BJ872*Параметри!$K$78),1)</f>
        <v>0</v>
      </c>
      <c r="CC872" s="29">
        <f t="shared" si="119"/>
        <v>9790.9169389537801</v>
      </c>
    </row>
    <row r="873" spans="1:81">
      <c r="A873" s="9">
        <v>872</v>
      </c>
      <c r="B873" s="9" t="s">
        <v>3151</v>
      </c>
      <c r="C873" s="9" t="s">
        <v>3151</v>
      </c>
      <c r="D873" s="9" t="s">
        <v>3887</v>
      </c>
      <c r="E873" s="9" t="s">
        <v>29</v>
      </c>
      <c r="F873" s="9" t="s">
        <v>3957</v>
      </c>
      <c r="G873" s="9" t="s">
        <v>1817</v>
      </c>
      <c r="H873" s="29">
        <f>SUM('Дані з ДІСО'!J873:L873)</f>
        <v>853</v>
      </c>
      <c r="I873" s="29">
        <f>SUM('Дані з ДІСО'!G873:I873)</f>
        <v>54</v>
      </c>
      <c r="J873" s="29">
        <f>SUM('Дані з ДІСО'!P873:R873)</f>
        <v>0</v>
      </c>
      <c r="K873" s="29">
        <f>SUM('Дані з ДІСО'!V873:X873)</f>
        <v>0</v>
      </c>
      <c r="L873" s="40">
        <f>ROUNDUP('Дані з ДІСО'!J873/'Коефіцієнти АТО'!$R873,0)</f>
        <v>24</v>
      </c>
      <c r="M873" s="40">
        <f>ROUNDUP('Дані з ДІСО'!K873/'Коефіцієнти АТО'!$R873,0)</f>
        <v>28</v>
      </c>
      <c r="N873" s="40">
        <f>ROUNDUP('Дані з ДІСО'!L873/'Коефіцієнти АТО'!$R873,0)</f>
        <v>8</v>
      </c>
      <c r="O873" s="59">
        <f>(L873*Параметри!$K$32+M873*Параметри!$L$32+N873*Параметри!$M$32)/18</f>
        <v>97.311111111111117</v>
      </c>
      <c r="P873" s="41">
        <f>IF(H873=0,"",'Дані з ДІСО'!Y873/H873)</f>
        <v>0</v>
      </c>
      <c r="Q873" s="29">
        <f>IF(H873=0,"",(1+0.25*P873)*O873*Параметри!$K$51)</f>
        <v>19931.282304194312</v>
      </c>
      <c r="R873" s="29">
        <f>IF(H873=0,"",Q873*'Коефіцієнти АТО'!T873)</f>
        <v>338.83179917130332</v>
      </c>
      <c r="S873" s="29">
        <f>IF(H873=0,"",H873*(1+0.25*P873)*Параметри!$K$66*Параметри!$K$20/1000)</f>
        <v>0</v>
      </c>
      <c r="T873" s="29">
        <f>IF(H873=0,"",H873*(1+0.25*P873)*'Коефіцієнти АТО'!$S873*Параметри!$K$20/1000)</f>
        <v>3896.5989996154017</v>
      </c>
      <c r="U873" s="29">
        <f t="shared" si="120"/>
        <v>24166.713102981019</v>
      </c>
      <c r="V873" s="29">
        <f t="shared" si="121"/>
        <v>24166.713102981019</v>
      </c>
      <c r="W873" s="40">
        <f>ROUNDUP('Дані з ДІСО'!P873/Параметри!$K$24,0)</f>
        <v>0</v>
      </c>
      <c r="X873" s="40">
        <f>ROUNDUP('Дані з ДІСО'!Q873/Параметри!$K$24,0)</f>
        <v>0</v>
      </c>
      <c r="Y873" s="40">
        <f>ROUNDUP('Дані з ДІСО'!R873/Параметри!$K$24,0)</f>
        <v>0</v>
      </c>
      <c r="Z873" s="59">
        <f>(W873*Параметри!$K$33+X873*Параметри!$L$33+Y873*Параметри!$M$33)/18</f>
        <v>0</v>
      </c>
      <c r="AA873" s="41">
        <f>IF(J873=0,0,'Дані з ДІСО'!AA873/J873)</f>
        <v>0</v>
      </c>
      <c r="AB873" s="29">
        <f>(1+0.25*AA873)*Z873*Параметри!$K$51</f>
        <v>0</v>
      </c>
      <c r="AC873" s="29">
        <f>AB873*'Коефіцієнти АТО'!U873</f>
        <v>0</v>
      </c>
      <c r="AD873" s="29">
        <f>J873*(1+0.25*AA873)*Параметри!$K$66*Параметри!$K$20/1000</f>
        <v>0</v>
      </c>
      <c r="AE873" s="29">
        <f>(1+0.25*AA873)*J873*'Коефіцієнти АТО'!S873*Параметри!$K$20/1000</f>
        <v>0</v>
      </c>
      <c r="AF873" s="29">
        <f t="shared" si="117"/>
        <v>0</v>
      </c>
      <c r="AG873" s="29">
        <v>0</v>
      </c>
      <c r="AH873" s="40">
        <v>11</v>
      </c>
      <c r="AI873" s="40">
        <v>0</v>
      </c>
      <c r="AJ873" s="40">
        <f t="shared" si="118"/>
        <v>0</v>
      </c>
      <c r="AK873" s="29">
        <f>(AH873+AI873)*(1+0.25*AJ873)*Параметри!$K$53</f>
        <v>1973.7220326560005</v>
      </c>
      <c r="AL873" s="29">
        <f>ROUNDUP(('Дані з ДІСО'!AU873+'Дані з ДІСО'!AW873)/Параметри!$K$28,0)</f>
        <v>0</v>
      </c>
      <c r="AM873" s="64">
        <f>AL873*Параметри!$M$35/18</f>
        <v>0</v>
      </c>
      <c r="AN873" s="29">
        <f>IF(AL873=0,0,'Дані з ДІСО'!AW873/SUM('Дані з ДІСО'!AU873,'Дані з ДІСО'!AW873))</f>
        <v>0</v>
      </c>
      <c r="AO873" s="29">
        <f>(1+0.25*AN873)*AM873*Параметри!$K$51</f>
        <v>0</v>
      </c>
      <c r="AP873" s="40">
        <f>ROUNDUP(('Дані з ДІСО'!AE873+'Дані не з ДІСО'!E873+'Дані не з ДІСО'!G873)/Параметри!$K$69,0)</f>
        <v>0</v>
      </c>
      <c r="AQ873" s="40">
        <f t="shared" si="122"/>
        <v>0</v>
      </c>
      <c r="AR873" s="40">
        <f>IF(AP873=0,0,('Дані з ДІСО'!AH873+'Дані не з ДІСО'!G873)/('Дані з ДІСО'!AE873+'Дані не з ДІСО'!E873+'Дані не з ДІСО'!G873))</f>
        <v>0</v>
      </c>
      <c r="AS873" s="29">
        <f>AQ873*(1+0.25*AR873)*Параметри!$K$51</f>
        <v>0</v>
      </c>
      <c r="AT873" s="40">
        <f>ROUNDUP('Дані з ДІСО'!AF873/Параметри!$K$70,0)</f>
        <v>0</v>
      </c>
      <c r="AU873" s="40">
        <f t="shared" si="123"/>
        <v>0</v>
      </c>
      <c r="AV873" s="40">
        <f>IF(AT873=0,0,'Дані з ДІСО'!AI873/'Дані з ДІСО'!AF873)</f>
        <v>0</v>
      </c>
      <c r="AW873" s="29">
        <f>AU873*(1+0.25*AV873)*Параметри!$K$51</f>
        <v>0</v>
      </c>
      <c r="AX873" s="40">
        <f>ROUNDUP('Дані з ДІСО'!AR873/Параметри!$K$29,0)</f>
        <v>0</v>
      </c>
      <c r="AY873" s="40">
        <f>ROUNDUP('Дані з ДІСО'!AS873/Параметри!$K$29,0)</f>
        <v>0</v>
      </c>
      <c r="AZ873" s="40">
        <f>ROUNDUP('Дані з ДІСО'!AT873/Параметри!$K$29,0)</f>
        <v>0</v>
      </c>
      <c r="BA873" s="64">
        <f>(AX873*Параметри!$K$32+AY873*Параметри!$L$32+AZ873*Параметри!$M$32)/18</f>
        <v>0</v>
      </c>
      <c r="BB873" s="29">
        <f>(BA873*Параметри!$K$51+SUM('Дані з ДІСО'!AR873:AT873)*Параметри!$K$48*Параметри!$K$20/1000)*Параметри!$K$74</f>
        <v>0</v>
      </c>
      <c r="BC873" s="40">
        <f>ROUNDUP(('Дані не з ДІСО'!I873+'Дані не з ДІСО'!K873)/Параметри!$K$26,0)</f>
        <v>0</v>
      </c>
      <c r="BD873" s="29">
        <f>BC873*Параметри!$M$36/18</f>
        <v>0</v>
      </c>
      <c r="BE873" s="40">
        <f>IF(BC873=0,0,'Дані не з ДІСО'!K873/('Дані не з ДІСО'!I873+'Дані не з ДІСО'!K873))</f>
        <v>0</v>
      </c>
      <c r="BF873" s="29">
        <f>(1+0.25*BE873)*BD873*Параметри!$K$51</f>
        <v>0</v>
      </c>
      <c r="BG873" s="40">
        <f>ROUNDUP('Дані не з ДІСО'!M873/Параметри!$K$27,0)</f>
        <v>0</v>
      </c>
      <c r="BH873" s="40">
        <f>BG873*Параметри!$M$37/18</f>
        <v>0</v>
      </c>
      <c r="BI873" s="29">
        <f>BH873*Параметри!$K$51</f>
        <v>0</v>
      </c>
      <c r="BJ873" s="29">
        <f>'Дані не з ДІСО'!N873*Параметри!$K$76</f>
        <v>0</v>
      </c>
      <c r="BK873" s="40">
        <f>ROUNDUP('Дані з ДІСО'!V873/Параметри!$K$25,0)</f>
        <v>0</v>
      </c>
      <c r="BL873" s="40">
        <f>ROUNDUP('Дані з ДІСО'!W873/Параметри!$K$25,0)</f>
        <v>0</v>
      </c>
      <c r="BM873" s="40">
        <f>ROUNDUP('Дані з ДІСО'!X873/Параметри!$K$25,0)</f>
        <v>0</v>
      </c>
      <c r="BN873" s="40">
        <f>(BK873*Параметри!$K$34+BL873*Параметри!$L$34+BM873*Параметри!$M$34)/18</f>
        <v>0</v>
      </c>
      <c r="BO873" s="40">
        <f>IF(K873=0,0,'Дані з ДІСО'!AC873/K873)</f>
        <v>0</v>
      </c>
      <c r="BP873" s="29">
        <f>(1+0.25*BO873)*BN873*Параметри!$K$51</f>
        <v>0</v>
      </c>
      <c r="BQ873" s="29">
        <f>BP873*'Коефіцієнти АТО'!U873</f>
        <v>0</v>
      </c>
      <c r="BR873" s="29">
        <f>K873*(1+0.25*BO873)*Параметри!$K$66*Параметри!$K$20/1000</f>
        <v>0</v>
      </c>
      <c r="BS873" s="29">
        <f>(1+0.25*BO873)*K873*'Коефіцієнти АТО'!S873*Параметри!$K$20/1000</f>
        <v>0</v>
      </c>
      <c r="BT873" s="29">
        <f t="shared" si="124"/>
        <v>0</v>
      </c>
      <c r="BU873" s="40">
        <f>ROUNDUP('Дані з ДІСО'!AG873/Параметри!$K$71,0)</f>
        <v>0</v>
      </c>
      <c r="BV873" s="40">
        <f t="shared" si="125"/>
        <v>0</v>
      </c>
      <c r="BW873" s="40">
        <f>IF('Дані з ДІСО'!AG873=0,0,'Дані з ДІСО'!AJ873/'Дані з ДІСО'!AG873)</f>
        <v>0</v>
      </c>
      <c r="BX873" s="29">
        <f>BV873*(1+0.25*BW873)*Параметри!$K$51</f>
        <v>0</v>
      </c>
      <c r="BY873" s="29">
        <f>ROUND(IF(Параметри!$K$77="No",CC873,CC873*Параметри!$K$78)+AG873,1)</f>
        <v>23526.400000000001</v>
      </c>
      <c r="BZ873" s="29">
        <f>ROUND(IF(Параметри!$K$77="No",BF873,BF873*Параметри!$K$78),1)</f>
        <v>0</v>
      </c>
      <c r="CA873" s="29">
        <f>ROUND(IF(Параметри!$K$77="No",BI873,BI873*Параметри!$K$78),1)</f>
        <v>0</v>
      </c>
      <c r="CB873" s="29">
        <f>ROUND(IF(Параметри!$K$77="No",BJ873,BJ873*Параметри!$K$78),1)</f>
        <v>0</v>
      </c>
      <c r="CC873" s="29">
        <f t="shared" si="119"/>
        <v>26140.435135637021</v>
      </c>
    </row>
    <row r="874" spans="1:81">
      <c r="A874" s="9">
        <v>873</v>
      </c>
      <c r="B874" s="9" t="s">
        <v>3151</v>
      </c>
      <c r="C874" s="9" t="s">
        <v>3151</v>
      </c>
      <c r="D874" s="9" t="s">
        <v>3887</v>
      </c>
      <c r="E874" s="9" t="s">
        <v>29</v>
      </c>
      <c r="F874" s="9" t="s">
        <v>3958</v>
      </c>
      <c r="G874" s="9" t="s">
        <v>1819</v>
      </c>
      <c r="H874" s="29">
        <f>SUM('Дані з ДІСО'!J874:L874)</f>
        <v>2156</v>
      </c>
      <c r="I874" s="29">
        <f>SUM('Дані з ДІСО'!G874:I874)</f>
        <v>149</v>
      </c>
      <c r="J874" s="29">
        <f>SUM('Дані з ДІСО'!P874:R874)</f>
        <v>0</v>
      </c>
      <c r="K874" s="29">
        <f>SUM('Дані з ДІСО'!V874:X874)</f>
        <v>0</v>
      </c>
      <c r="L874" s="40">
        <f>ROUNDUP('Дані з ДІСО'!J874/'Коефіцієнти АТО'!$R874,0)</f>
        <v>58</v>
      </c>
      <c r="M874" s="40">
        <f>ROUNDUP('Дані з ДІСО'!K874/'Коефіцієнти АТО'!$R874,0)</f>
        <v>72</v>
      </c>
      <c r="N874" s="40">
        <f>ROUNDUP('Дані з ДІСО'!L874/'Коефіцієнти АТО'!$R874,0)</f>
        <v>15</v>
      </c>
      <c r="O874" s="59">
        <f>(L874*Параметри!$K$32+M874*Параметри!$L$32+N874*Параметри!$M$32)/18</f>
        <v>234.49444444444441</v>
      </c>
      <c r="P874" s="41">
        <f>IF(H874=0,"",'Дані з ДІСО'!Y874/H874)</f>
        <v>0</v>
      </c>
      <c r="Q874" s="29">
        <f>IF(H874=0,"",(1+0.25*P874)*O874*Параметри!$K$51)</f>
        <v>48029.201574431238</v>
      </c>
      <c r="R874" s="29">
        <f>IF(H874=0,"",Q874*'Коефіцієнти АТО'!T874)</f>
        <v>816.49642676533108</v>
      </c>
      <c r="S874" s="29">
        <f>IF(H874=0,"",H874*(1+0.25*P874)*Параметри!$K$66*Параметри!$K$20/1000)</f>
        <v>0</v>
      </c>
      <c r="T874" s="29">
        <f>IF(H874=0,"",H874*(1+0.25*P874)*'Коефіцієнти АТО'!$S874*Параметри!$K$20/1000)</f>
        <v>8822.926437483995</v>
      </c>
      <c r="U874" s="29">
        <f t="shared" si="120"/>
        <v>57668.624438680563</v>
      </c>
      <c r="V874" s="29">
        <f t="shared" si="121"/>
        <v>57668.624438680563</v>
      </c>
      <c r="W874" s="40">
        <f>ROUNDUP('Дані з ДІСО'!P874/Параметри!$K$24,0)</f>
        <v>0</v>
      </c>
      <c r="X874" s="40">
        <f>ROUNDUP('Дані з ДІСО'!Q874/Параметри!$K$24,0)</f>
        <v>0</v>
      </c>
      <c r="Y874" s="40">
        <f>ROUNDUP('Дані з ДІСО'!R874/Параметри!$K$24,0)</f>
        <v>0</v>
      </c>
      <c r="Z874" s="59">
        <f>(W874*Параметри!$K$33+X874*Параметри!$L$33+Y874*Параметри!$M$33)/18</f>
        <v>0</v>
      </c>
      <c r="AA874" s="41">
        <f>IF(J874=0,0,'Дані з ДІСО'!AA874/J874)</f>
        <v>0</v>
      </c>
      <c r="AB874" s="29">
        <f>(1+0.25*AA874)*Z874*Параметри!$K$51</f>
        <v>0</v>
      </c>
      <c r="AC874" s="29">
        <f>AB874*'Коефіцієнти АТО'!U874</f>
        <v>0</v>
      </c>
      <c r="AD874" s="29">
        <f>J874*(1+0.25*AA874)*Параметри!$K$66*Параметри!$K$20/1000</f>
        <v>0</v>
      </c>
      <c r="AE874" s="29">
        <f>(1+0.25*AA874)*J874*'Коефіцієнти АТО'!S874*Параметри!$K$20/1000</f>
        <v>0</v>
      </c>
      <c r="AF874" s="29">
        <f t="shared" si="117"/>
        <v>0</v>
      </c>
      <c r="AG874" s="29">
        <v>0</v>
      </c>
      <c r="AH874" s="40">
        <v>11</v>
      </c>
      <c r="AI874" s="40">
        <v>0</v>
      </c>
      <c r="AJ874" s="40">
        <f t="shared" si="118"/>
        <v>0</v>
      </c>
      <c r="AK874" s="29">
        <f>(AH874+AI874)*(1+0.25*AJ874)*Параметри!$K$53</f>
        <v>1973.7220326560005</v>
      </c>
      <c r="AL874" s="29">
        <f>ROUNDUP(('Дані з ДІСО'!AU874+'Дані з ДІСО'!AW874)/Параметри!$K$28,0)</f>
        <v>2</v>
      </c>
      <c r="AM874" s="64">
        <f>AL874*Параметри!$M$35/18</f>
        <v>2.5555555555555554</v>
      </c>
      <c r="AN874" s="29">
        <f>IF(AL874=0,0,'Дані з ДІСО'!AW874/SUM('Дані з ДІСО'!AU874,'Дані з ДІСО'!AW874))</f>
        <v>0</v>
      </c>
      <c r="AO874" s="29">
        <f>(1+0.25*AN874)*AM874*Параметри!$K$51</f>
        <v>523.4294279475555</v>
      </c>
      <c r="AP874" s="40">
        <f>ROUNDUP(('Дані з ДІСО'!AE874+'Дані не з ДІСО'!E874+'Дані не з ДІСО'!G874)/Параметри!$K$69,0)</f>
        <v>0</v>
      </c>
      <c r="AQ874" s="40">
        <f t="shared" si="122"/>
        <v>0</v>
      </c>
      <c r="AR874" s="40">
        <f>IF(AP874=0,0,('Дані з ДІСО'!AH874+'Дані не з ДІСО'!G874)/('Дані з ДІСО'!AE874+'Дані не з ДІСО'!E874+'Дані не з ДІСО'!G874))</f>
        <v>0</v>
      </c>
      <c r="AS874" s="29">
        <f>AQ874*(1+0.25*AR874)*Параметри!$K$51</f>
        <v>0</v>
      </c>
      <c r="AT874" s="40">
        <f>ROUNDUP('Дані з ДІСО'!AF874/Параметри!$K$70,0)</f>
        <v>0</v>
      </c>
      <c r="AU874" s="40">
        <f t="shared" si="123"/>
        <v>0</v>
      </c>
      <c r="AV874" s="40">
        <f>IF(AT874=0,0,'Дані з ДІСО'!AI874/'Дані з ДІСО'!AF874)</f>
        <v>0</v>
      </c>
      <c r="AW874" s="29">
        <f>AU874*(1+0.25*AV874)*Параметри!$K$51</f>
        <v>0</v>
      </c>
      <c r="AX874" s="40">
        <f>ROUNDUP('Дані з ДІСО'!AR874/Параметри!$K$29,0)</f>
        <v>0</v>
      </c>
      <c r="AY874" s="40">
        <f>ROUNDUP('Дані з ДІСО'!AS874/Параметри!$K$29,0)</f>
        <v>0</v>
      </c>
      <c r="AZ874" s="40">
        <f>ROUNDUP('Дані з ДІСО'!AT874/Параметри!$K$29,0)</f>
        <v>0</v>
      </c>
      <c r="BA874" s="64">
        <f>(AX874*Параметри!$K$32+AY874*Параметри!$L$32+AZ874*Параметри!$M$32)/18</f>
        <v>0</v>
      </c>
      <c r="BB874" s="29">
        <f>(BA874*Параметри!$K$51+SUM('Дані з ДІСО'!AR874:AT874)*Параметри!$K$48*Параметри!$K$20/1000)*Параметри!$K$74</f>
        <v>0</v>
      </c>
      <c r="BC874" s="40">
        <f>ROUNDUP(('Дані не з ДІСО'!I874+'Дані не з ДІСО'!K874)/Параметри!$K$26,0)</f>
        <v>0</v>
      </c>
      <c r="BD874" s="29">
        <f>BC874*Параметри!$M$36/18</f>
        <v>0</v>
      </c>
      <c r="BE874" s="40">
        <f>IF(BC874=0,0,'Дані не з ДІСО'!K874/('Дані не з ДІСО'!I874+'Дані не з ДІСО'!K874))</f>
        <v>0</v>
      </c>
      <c r="BF874" s="29">
        <f>(1+0.25*BE874)*BD874*Параметри!$K$51</f>
        <v>0</v>
      </c>
      <c r="BG874" s="40">
        <f>ROUNDUP('Дані не з ДІСО'!M874/Параметри!$K$27,0)</f>
        <v>0</v>
      </c>
      <c r="BH874" s="40">
        <f>BG874*Параметри!$M$37/18</f>
        <v>0</v>
      </c>
      <c r="BI874" s="29">
        <f>BH874*Параметри!$K$51</f>
        <v>0</v>
      </c>
      <c r="BJ874" s="29">
        <f>'Дані не з ДІСО'!N874*Параметри!$K$76</f>
        <v>0</v>
      </c>
      <c r="BK874" s="40">
        <f>ROUNDUP('Дані з ДІСО'!V874/Параметри!$K$25,0)</f>
        <v>0</v>
      </c>
      <c r="BL874" s="40">
        <f>ROUNDUP('Дані з ДІСО'!W874/Параметри!$K$25,0)</f>
        <v>0</v>
      </c>
      <c r="BM874" s="40">
        <f>ROUNDUP('Дані з ДІСО'!X874/Параметри!$K$25,0)</f>
        <v>0</v>
      </c>
      <c r="BN874" s="40">
        <f>(BK874*Параметри!$K$34+BL874*Параметри!$L$34+BM874*Параметри!$M$34)/18</f>
        <v>0</v>
      </c>
      <c r="BO874" s="40">
        <f>IF(K874=0,0,'Дані з ДІСО'!AC874/K874)</f>
        <v>0</v>
      </c>
      <c r="BP874" s="29">
        <f>(1+0.25*BO874)*BN874*Параметри!$K$51</f>
        <v>0</v>
      </c>
      <c r="BQ874" s="29">
        <f>BP874*'Коефіцієнти АТО'!U874</f>
        <v>0</v>
      </c>
      <c r="BR874" s="29">
        <f>K874*(1+0.25*BO874)*Параметри!$K$66*Параметри!$K$20/1000</f>
        <v>0</v>
      </c>
      <c r="BS874" s="29">
        <f>(1+0.25*BO874)*K874*'Коефіцієнти АТО'!S874*Параметри!$K$20/1000</f>
        <v>0</v>
      </c>
      <c r="BT874" s="29">
        <f t="shared" si="124"/>
        <v>0</v>
      </c>
      <c r="BU874" s="40">
        <f>ROUNDUP('Дані з ДІСО'!AG874/Параметри!$K$71,0)</f>
        <v>0</v>
      </c>
      <c r="BV874" s="40">
        <f t="shared" si="125"/>
        <v>0</v>
      </c>
      <c r="BW874" s="40">
        <f>IF('Дані з ДІСО'!AG874=0,0,'Дані з ДІСО'!AJ874/'Дані з ДІСО'!AG874)</f>
        <v>0</v>
      </c>
      <c r="BX874" s="29">
        <f>BV874*(1+0.25*BW874)*Параметри!$K$51</f>
        <v>0</v>
      </c>
      <c r="BY874" s="29">
        <f>ROUND(IF(Параметри!$K$77="No",CC874,CC874*Параметри!$K$78)+AG874,1)</f>
        <v>54149.2</v>
      </c>
      <c r="BZ874" s="29">
        <f>ROUND(IF(Параметри!$K$77="No",BF874,BF874*Параметри!$K$78),1)</f>
        <v>0</v>
      </c>
      <c r="CA874" s="29">
        <f>ROUND(IF(Параметри!$K$77="No",BI874,BI874*Параметри!$K$78),1)</f>
        <v>0</v>
      </c>
      <c r="CB874" s="29">
        <f>ROUND(IF(Параметри!$K$77="No",BJ874,BJ874*Параметри!$K$78),1)</f>
        <v>0</v>
      </c>
      <c r="CC874" s="29">
        <f t="shared" si="119"/>
        <v>60165.775899284119</v>
      </c>
    </row>
    <row r="875" spans="1:81">
      <c r="A875" s="9">
        <v>874</v>
      </c>
      <c r="B875" s="9" t="s">
        <v>3145</v>
      </c>
      <c r="C875" s="9" t="s">
        <v>3146</v>
      </c>
      <c r="D875" s="9" t="s">
        <v>3887</v>
      </c>
      <c r="E875" s="9" t="s">
        <v>21</v>
      </c>
      <c r="F875" s="9" t="s">
        <v>3959</v>
      </c>
      <c r="G875" s="9" t="s">
        <v>1821</v>
      </c>
      <c r="H875" s="29">
        <f>SUM('Дані з ДІСО'!J875:L875)</f>
        <v>3013</v>
      </c>
      <c r="I875" s="29">
        <f>SUM('Дані з ДІСО'!G875:I875)</f>
        <v>133</v>
      </c>
      <c r="J875" s="29">
        <f>SUM('Дані з ДІСО'!P875:R875)</f>
        <v>0</v>
      </c>
      <c r="K875" s="29">
        <f>SUM('Дані з ДІСО'!V875:X875)</f>
        <v>0</v>
      </c>
      <c r="L875" s="40">
        <f>ROUNDUP('Дані з ДІСО'!J875/'Коефіцієнти АТО'!$R875,0)</f>
        <v>66</v>
      </c>
      <c r="M875" s="40">
        <f>ROUNDUP('Дані з ДІСО'!K875/'Коефіцієнти АТО'!$R875,0)</f>
        <v>85</v>
      </c>
      <c r="N875" s="40">
        <f>ROUNDUP('Дані з ДІСО'!L875/'Коефіцієнти АТО'!$R875,0)</f>
        <v>28</v>
      </c>
      <c r="O875" s="59">
        <f>(L875*Параметри!$K$32+M875*Параметри!$L$32+N875*Параметри!$M$32)/18</f>
        <v>293.97222222222223</v>
      </c>
      <c r="P875" s="41">
        <f>IF(H875=0,"",'Дані з ДІСО'!Y875/H875)</f>
        <v>0</v>
      </c>
      <c r="Q875" s="29">
        <f>IF(H875=0,"",(1+0.25*P875)*O875*Параметри!$K$51)</f>
        <v>60211.452564880223</v>
      </c>
      <c r="R875" s="29">
        <f>IF(H875=0,"",Q875*'Коефіцієнти АТО'!T875)</f>
        <v>1023.5946936029638</v>
      </c>
      <c r="S875" s="29">
        <f>IF(H875=0,"",H875*(1+0.25*P875)*Параметри!$K$66*Параметри!$K$20/1000)</f>
        <v>0</v>
      </c>
      <c r="T875" s="29">
        <f>IF(H875=0,"",H875*(1+0.25*P875)*'Коефіцієнти АТО'!$S875*Параметри!$K$20/1000)</f>
        <v>12329.998773719513</v>
      </c>
      <c r="U875" s="29">
        <f t="shared" si="120"/>
        <v>73565.046032202707</v>
      </c>
      <c r="V875" s="29">
        <f t="shared" si="121"/>
        <v>73565.046032202707</v>
      </c>
      <c r="W875" s="40">
        <f>ROUNDUP('Дані з ДІСО'!P875/Параметри!$K$24,0)</f>
        <v>0</v>
      </c>
      <c r="X875" s="40">
        <f>ROUNDUP('Дані з ДІСО'!Q875/Параметри!$K$24,0)</f>
        <v>0</v>
      </c>
      <c r="Y875" s="40">
        <f>ROUNDUP('Дані з ДІСО'!R875/Параметри!$K$24,0)</f>
        <v>0</v>
      </c>
      <c r="Z875" s="59">
        <f>(W875*Параметри!$K$33+X875*Параметри!$L$33+Y875*Параметри!$M$33)/18</f>
        <v>0</v>
      </c>
      <c r="AA875" s="41">
        <f>IF(J875=0,0,'Дані з ДІСО'!AA875/J875)</f>
        <v>0</v>
      </c>
      <c r="AB875" s="29">
        <f>(1+0.25*AA875)*Z875*Параметри!$K$51</f>
        <v>0</v>
      </c>
      <c r="AC875" s="29">
        <f>AB875*'Коефіцієнти АТО'!U875</f>
        <v>0</v>
      </c>
      <c r="AD875" s="29">
        <f>J875*(1+0.25*AA875)*Параметри!$K$66*Параметри!$K$20/1000</f>
        <v>0</v>
      </c>
      <c r="AE875" s="29">
        <f>(1+0.25*AA875)*J875*'Коефіцієнти АТО'!S875*Параметри!$K$20/1000</f>
        <v>0</v>
      </c>
      <c r="AF875" s="29">
        <f t="shared" si="117"/>
        <v>0</v>
      </c>
      <c r="AG875" s="29">
        <v>0</v>
      </c>
      <c r="AH875" s="40">
        <v>32</v>
      </c>
      <c r="AI875" s="40">
        <v>0</v>
      </c>
      <c r="AJ875" s="40">
        <f t="shared" si="118"/>
        <v>0</v>
      </c>
      <c r="AK875" s="29">
        <f>(AH875+AI875)*(1+0.25*AJ875)*Параметри!$K$53</f>
        <v>5741.7368222720015</v>
      </c>
      <c r="AL875" s="29">
        <f>ROUNDUP(('Дані з ДІСО'!AU875+'Дані з ДІСО'!AW875)/Параметри!$K$28,0)</f>
        <v>0</v>
      </c>
      <c r="AM875" s="64">
        <f>AL875*Параметри!$M$35/18</f>
        <v>0</v>
      </c>
      <c r="AN875" s="29">
        <f>IF(AL875=0,0,'Дані з ДІСО'!AW875/SUM('Дані з ДІСО'!AU875,'Дані з ДІСО'!AW875))</f>
        <v>0</v>
      </c>
      <c r="AO875" s="29">
        <f>(1+0.25*AN875)*AM875*Параметри!$K$51</f>
        <v>0</v>
      </c>
      <c r="AP875" s="40">
        <f>ROUNDUP(('Дані з ДІСО'!AE875+'Дані не з ДІСО'!E875+'Дані не з ДІСО'!G875)/Параметри!$K$69,0)</f>
        <v>0</v>
      </c>
      <c r="AQ875" s="40">
        <f t="shared" si="122"/>
        <v>0</v>
      </c>
      <c r="AR875" s="40">
        <f>IF(AP875=0,0,('Дані з ДІСО'!AH875+'Дані не з ДІСО'!G875)/('Дані з ДІСО'!AE875+'Дані не з ДІСО'!E875+'Дані не з ДІСО'!G875))</f>
        <v>0</v>
      </c>
      <c r="AS875" s="29">
        <f>AQ875*(1+0.25*AR875)*Параметри!$K$51</f>
        <v>0</v>
      </c>
      <c r="AT875" s="40">
        <f>ROUNDUP('Дані з ДІСО'!AF875/Параметри!$K$70,0)</f>
        <v>0</v>
      </c>
      <c r="AU875" s="40">
        <f t="shared" si="123"/>
        <v>0</v>
      </c>
      <c r="AV875" s="40">
        <f>IF(AT875=0,0,'Дані з ДІСО'!AI875/'Дані з ДІСО'!AF875)</f>
        <v>0</v>
      </c>
      <c r="AW875" s="29">
        <f>AU875*(1+0.25*AV875)*Параметри!$K$51</f>
        <v>0</v>
      </c>
      <c r="AX875" s="40">
        <f>ROUNDUP('Дані з ДІСО'!AR875/Параметри!$K$29,0)</f>
        <v>0</v>
      </c>
      <c r="AY875" s="40">
        <f>ROUNDUP('Дані з ДІСО'!AS875/Параметри!$K$29,0)</f>
        <v>0</v>
      </c>
      <c r="AZ875" s="40">
        <f>ROUNDUP('Дані з ДІСО'!AT875/Параметри!$K$29,0)</f>
        <v>0</v>
      </c>
      <c r="BA875" s="64">
        <f>(AX875*Параметри!$K$32+AY875*Параметри!$L$32+AZ875*Параметри!$M$32)/18</f>
        <v>0</v>
      </c>
      <c r="BB875" s="29">
        <f>(BA875*Параметри!$K$51+SUM('Дані з ДІСО'!AR875:AT875)*Параметри!$K$48*Параметри!$K$20/1000)*Параметри!$K$74</f>
        <v>0</v>
      </c>
      <c r="BC875" s="40">
        <f>ROUNDUP(('Дані не з ДІСО'!I875+'Дані не з ДІСО'!K875)/Параметри!$K$26,0)</f>
        <v>0</v>
      </c>
      <c r="BD875" s="29">
        <f>BC875*Параметри!$M$36/18</f>
        <v>0</v>
      </c>
      <c r="BE875" s="40">
        <f>IF(BC875=0,0,'Дані не з ДІСО'!K875/('Дані не з ДІСО'!I875+'Дані не з ДІСО'!K875))</f>
        <v>0</v>
      </c>
      <c r="BF875" s="29">
        <f>(1+0.25*BE875)*BD875*Параметри!$K$51</f>
        <v>0</v>
      </c>
      <c r="BG875" s="40">
        <f>ROUNDUP('Дані не з ДІСО'!M875/Параметри!$K$27,0)</f>
        <v>0</v>
      </c>
      <c r="BH875" s="40">
        <f>BG875*Параметри!$M$37/18</f>
        <v>0</v>
      </c>
      <c r="BI875" s="29">
        <f>BH875*Параметри!$K$51</f>
        <v>0</v>
      </c>
      <c r="BJ875" s="29">
        <f>'Дані не з ДІСО'!N875*Параметри!$K$76</f>
        <v>0</v>
      </c>
      <c r="BK875" s="40">
        <f>ROUNDUP('Дані з ДІСО'!V875/Параметри!$K$25,0)</f>
        <v>0</v>
      </c>
      <c r="BL875" s="40">
        <f>ROUNDUP('Дані з ДІСО'!W875/Параметри!$K$25,0)</f>
        <v>0</v>
      </c>
      <c r="BM875" s="40">
        <f>ROUNDUP('Дані з ДІСО'!X875/Параметри!$K$25,0)</f>
        <v>0</v>
      </c>
      <c r="BN875" s="40">
        <f>(BK875*Параметри!$K$34+BL875*Параметри!$L$34+BM875*Параметри!$M$34)/18</f>
        <v>0</v>
      </c>
      <c r="BO875" s="40">
        <f>IF(K875=0,0,'Дані з ДІСО'!AC875/K875)</f>
        <v>0</v>
      </c>
      <c r="BP875" s="29">
        <f>(1+0.25*BO875)*BN875*Параметри!$K$51</f>
        <v>0</v>
      </c>
      <c r="BQ875" s="29">
        <f>BP875*'Коефіцієнти АТО'!U875</f>
        <v>0</v>
      </c>
      <c r="BR875" s="29">
        <f>K875*(1+0.25*BO875)*Параметри!$K$66*Параметри!$K$20/1000</f>
        <v>0</v>
      </c>
      <c r="BS875" s="29">
        <f>(1+0.25*BO875)*K875*'Коефіцієнти АТО'!S875*Параметри!$K$20/1000</f>
        <v>0</v>
      </c>
      <c r="BT875" s="29">
        <f t="shared" si="124"/>
        <v>0</v>
      </c>
      <c r="BU875" s="40">
        <f>ROUNDUP('Дані з ДІСО'!AG875/Параметри!$K$71,0)</f>
        <v>0</v>
      </c>
      <c r="BV875" s="40">
        <f t="shared" si="125"/>
        <v>0</v>
      </c>
      <c r="BW875" s="40">
        <f>IF('Дані з ДІСО'!AG875=0,0,'Дані з ДІСО'!AJ875/'Дані з ДІСО'!AG875)</f>
        <v>0</v>
      </c>
      <c r="BX875" s="29">
        <f>BV875*(1+0.25*BW875)*Параметри!$K$51</f>
        <v>0</v>
      </c>
      <c r="BY875" s="29">
        <f>ROUND(IF(Параметри!$K$77="No",CC875,CC875*Параметри!$K$78)+AG875,1)</f>
        <v>71376.100000000006</v>
      </c>
      <c r="BZ875" s="29">
        <f>ROUND(IF(Параметри!$K$77="No",BF875,BF875*Параметри!$K$78),1)</f>
        <v>0</v>
      </c>
      <c r="CA875" s="29">
        <f>ROUND(IF(Параметри!$K$77="No",BI875,BI875*Параметри!$K$78),1)</f>
        <v>0</v>
      </c>
      <c r="CB875" s="29">
        <f>ROUND(IF(Параметри!$K$77="No",BJ875,BJ875*Параметри!$K$78),1)</f>
        <v>0</v>
      </c>
      <c r="CC875" s="29">
        <f t="shared" si="119"/>
        <v>79306.782854474703</v>
      </c>
    </row>
    <row r="876" spans="1:81">
      <c r="A876" s="9">
        <v>875</v>
      </c>
      <c r="B876" s="9" t="s">
        <v>3148</v>
      </c>
      <c r="C876" s="9" t="s">
        <v>3148</v>
      </c>
      <c r="D876" s="9" t="s">
        <v>3887</v>
      </c>
      <c r="E876" s="9" t="s">
        <v>24</v>
      </c>
      <c r="F876" s="9" t="s">
        <v>3180</v>
      </c>
      <c r="G876" s="9" t="s">
        <v>1823</v>
      </c>
      <c r="H876" s="29">
        <f>SUM('Дані з ДІСО'!J876:L876)</f>
        <v>612</v>
      </c>
      <c r="I876" s="29">
        <f>SUM('Дані з ДІСО'!G876:I876)</f>
        <v>41</v>
      </c>
      <c r="J876" s="29">
        <f>SUM('Дані з ДІСО'!P876:R876)</f>
        <v>0</v>
      </c>
      <c r="K876" s="29">
        <f>SUM('Дані з ДІСО'!V876:X876)</f>
        <v>0</v>
      </c>
      <c r="L876" s="40">
        <f>ROUNDUP('Дані з ДІСО'!J876/'Коефіцієнти АТО'!$R876,0)</f>
        <v>19</v>
      </c>
      <c r="M876" s="40">
        <f>ROUNDUP('Дані з ДІСО'!K876/'Коефіцієнти АТО'!$R876,0)</f>
        <v>24</v>
      </c>
      <c r="N876" s="40">
        <f>ROUNDUP('Дані з ДІСО'!L876/'Коефіцієнти АТО'!$R876,0)</f>
        <v>5</v>
      </c>
      <c r="O876" s="59">
        <f>(L876*Параметри!$K$32+M876*Параметри!$L$32+N876*Параметри!$M$32)/18</f>
        <v>77.738888888888894</v>
      </c>
      <c r="P876" s="41">
        <f>IF(H876=0,"",'Дані з ДІСО'!Y876/H876)</f>
        <v>0</v>
      </c>
      <c r="Q876" s="29">
        <f>IF(H876=0,"",(1+0.25*P876)*O876*Параметри!$K$51)</f>
        <v>15922.495620152489</v>
      </c>
      <c r="R876" s="29">
        <f>IF(H876=0,"",Q876*'Коефіцієнти АТО'!T876)</f>
        <v>270.68242554259234</v>
      </c>
      <c r="S876" s="29">
        <f>IF(H876=0,"",H876*(1+0.25*P876)*Параметри!$K$66*Параметри!$K$20/1000)</f>
        <v>0</v>
      </c>
      <c r="T876" s="29">
        <f>IF(H876=0,"",H876*(1+0.25*P876)*'Коефіцієнти АТО'!$S876*Параметри!$K$20/1000)</f>
        <v>3086.9012590739835</v>
      </c>
      <c r="U876" s="29">
        <f t="shared" si="120"/>
        <v>19280.079304769064</v>
      </c>
      <c r="V876" s="29">
        <f t="shared" si="121"/>
        <v>19280.079304769064</v>
      </c>
      <c r="W876" s="40">
        <f>ROUNDUP('Дані з ДІСО'!P876/Параметри!$K$24,0)</f>
        <v>0</v>
      </c>
      <c r="X876" s="40">
        <f>ROUNDUP('Дані з ДІСО'!Q876/Параметри!$K$24,0)</f>
        <v>0</v>
      </c>
      <c r="Y876" s="40">
        <f>ROUNDUP('Дані з ДІСО'!R876/Параметри!$K$24,0)</f>
        <v>0</v>
      </c>
      <c r="Z876" s="59">
        <f>(W876*Параметри!$K$33+X876*Параметри!$L$33+Y876*Параметри!$M$33)/18</f>
        <v>0</v>
      </c>
      <c r="AA876" s="41">
        <f>IF(J876=0,0,'Дані з ДІСО'!AA876/J876)</f>
        <v>0</v>
      </c>
      <c r="AB876" s="29">
        <f>(1+0.25*AA876)*Z876*Параметри!$K$51</f>
        <v>0</v>
      </c>
      <c r="AC876" s="29">
        <f>AB876*'Коефіцієнти АТО'!U876</f>
        <v>0</v>
      </c>
      <c r="AD876" s="29">
        <f>J876*(1+0.25*AA876)*Параметри!$K$66*Параметри!$K$20/1000</f>
        <v>0</v>
      </c>
      <c r="AE876" s="29">
        <f>(1+0.25*AA876)*J876*'Коефіцієнти АТО'!S876*Параметри!$K$20/1000</f>
        <v>0</v>
      </c>
      <c r="AF876" s="29">
        <f t="shared" si="117"/>
        <v>0</v>
      </c>
      <c r="AG876" s="29">
        <v>0</v>
      </c>
      <c r="AH876" s="40">
        <v>3</v>
      </c>
      <c r="AI876" s="40">
        <v>0</v>
      </c>
      <c r="AJ876" s="40">
        <f t="shared" si="118"/>
        <v>0</v>
      </c>
      <c r="AK876" s="29">
        <f>(AH876+AI876)*(1+0.25*AJ876)*Параметри!$K$53</f>
        <v>538.28782708800009</v>
      </c>
      <c r="AL876" s="29">
        <f>ROUNDUP(('Дані з ДІСО'!AU876+'Дані з ДІСО'!AW876)/Параметри!$K$28,0)</f>
        <v>0</v>
      </c>
      <c r="AM876" s="64">
        <f>AL876*Параметри!$M$35/18</f>
        <v>0</v>
      </c>
      <c r="AN876" s="29">
        <f>IF(AL876=0,0,'Дані з ДІСО'!AW876/SUM('Дані з ДІСО'!AU876,'Дані з ДІСО'!AW876))</f>
        <v>0</v>
      </c>
      <c r="AO876" s="29">
        <f>(1+0.25*AN876)*AM876*Параметри!$K$51</f>
        <v>0</v>
      </c>
      <c r="AP876" s="40">
        <f>ROUNDUP(('Дані з ДІСО'!AE876+'Дані не з ДІСО'!E876+'Дані не з ДІСО'!G876)/Параметри!$K$69,0)</f>
        <v>0</v>
      </c>
      <c r="AQ876" s="40">
        <f t="shared" si="122"/>
        <v>0</v>
      </c>
      <c r="AR876" s="40">
        <f>IF(AP876=0,0,('Дані з ДІСО'!AH876+'Дані не з ДІСО'!G876)/('Дані з ДІСО'!AE876+'Дані не з ДІСО'!E876+'Дані не з ДІСО'!G876))</f>
        <v>0</v>
      </c>
      <c r="AS876" s="29">
        <f>AQ876*(1+0.25*AR876)*Параметри!$K$51</f>
        <v>0</v>
      </c>
      <c r="AT876" s="40">
        <f>ROUNDUP('Дані з ДІСО'!AF876/Параметри!$K$70,0)</f>
        <v>0</v>
      </c>
      <c r="AU876" s="40">
        <f t="shared" si="123"/>
        <v>0</v>
      </c>
      <c r="AV876" s="40">
        <f>IF(AT876=0,0,'Дані з ДІСО'!AI876/'Дані з ДІСО'!AF876)</f>
        <v>0</v>
      </c>
      <c r="AW876" s="29">
        <f>AU876*(1+0.25*AV876)*Параметри!$K$51</f>
        <v>0</v>
      </c>
      <c r="AX876" s="40">
        <f>ROUNDUP('Дані з ДІСО'!AR876/Параметри!$K$29,0)</f>
        <v>0</v>
      </c>
      <c r="AY876" s="40">
        <f>ROUNDUP('Дані з ДІСО'!AS876/Параметри!$K$29,0)</f>
        <v>0</v>
      </c>
      <c r="AZ876" s="40">
        <f>ROUNDUP('Дані з ДІСО'!AT876/Параметри!$K$29,0)</f>
        <v>0</v>
      </c>
      <c r="BA876" s="64">
        <f>(AX876*Параметри!$K$32+AY876*Параметри!$L$32+AZ876*Параметри!$M$32)/18</f>
        <v>0</v>
      </c>
      <c r="BB876" s="29">
        <f>(BA876*Параметри!$K$51+SUM('Дані з ДІСО'!AR876:AT876)*Параметри!$K$48*Параметри!$K$20/1000)*Параметри!$K$74</f>
        <v>0</v>
      </c>
      <c r="BC876" s="40">
        <f>ROUNDUP(('Дані не з ДІСО'!I876+'Дані не з ДІСО'!K876)/Параметри!$K$26,0)</f>
        <v>0</v>
      </c>
      <c r="BD876" s="29">
        <f>BC876*Параметри!$M$36/18</f>
        <v>0</v>
      </c>
      <c r="BE876" s="40">
        <f>IF(BC876=0,0,'Дані не з ДІСО'!K876/('Дані не з ДІСО'!I876+'Дані не з ДІСО'!K876))</f>
        <v>0</v>
      </c>
      <c r="BF876" s="29">
        <f>(1+0.25*BE876)*BD876*Параметри!$K$51</f>
        <v>0</v>
      </c>
      <c r="BG876" s="40">
        <f>ROUNDUP('Дані не з ДІСО'!M876/Параметри!$K$27,0)</f>
        <v>0</v>
      </c>
      <c r="BH876" s="40">
        <f>BG876*Параметри!$M$37/18</f>
        <v>0</v>
      </c>
      <c r="BI876" s="29">
        <f>BH876*Параметри!$K$51</f>
        <v>0</v>
      </c>
      <c r="BJ876" s="29">
        <f>'Дані не з ДІСО'!N876*Параметри!$K$76</f>
        <v>0</v>
      </c>
      <c r="BK876" s="40">
        <f>ROUNDUP('Дані з ДІСО'!V876/Параметри!$K$25,0)</f>
        <v>0</v>
      </c>
      <c r="BL876" s="40">
        <f>ROUNDUP('Дані з ДІСО'!W876/Параметри!$K$25,0)</f>
        <v>0</v>
      </c>
      <c r="BM876" s="40">
        <f>ROUNDUP('Дані з ДІСО'!X876/Параметри!$K$25,0)</f>
        <v>0</v>
      </c>
      <c r="BN876" s="40">
        <f>(BK876*Параметри!$K$34+BL876*Параметри!$L$34+BM876*Параметри!$M$34)/18</f>
        <v>0</v>
      </c>
      <c r="BO876" s="40">
        <f>IF(K876=0,0,'Дані з ДІСО'!AC876/K876)</f>
        <v>0</v>
      </c>
      <c r="BP876" s="29">
        <f>(1+0.25*BO876)*BN876*Параметри!$K$51</f>
        <v>0</v>
      </c>
      <c r="BQ876" s="29">
        <f>BP876*'Коефіцієнти АТО'!U876</f>
        <v>0</v>
      </c>
      <c r="BR876" s="29">
        <f>K876*(1+0.25*BO876)*Параметри!$K$66*Параметри!$K$20/1000</f>
        <v>0</v>
      </c>
      <c r="BS876" s="29">
        <f>(1+0.25*BO876)*K876*'Коефіцієнти АТО'!S876*Параметри!$K$20/1000</f>
        <v>0</v>
      </c>
      <c r="BT876" s="29">
        <f t="shared" si="124"/>
        <v>0</v>
      </c>
      <c r="BU876" s="40">
        <f>ROUNDUP('Дані з ДІСО'!AG876/Параметри!$K$71,0)</f>
        <v>0</v>
      </c>
      <c r="BV876" s="40">
        <f t="shared" si="125"/>
        <v>0</v>
      </c>
      <c r="BW876" s="40">
        <f>IF('Дані з ДІСО'!AG876=0,0,'Дані з ДІСО'!AJ876/'Дані з ДІСО'!AG876)</f>
        <v>0</v>
      </c>
      <c r="BX876" s="29">
        <f>BV876*(1+0.25*BW876)*Параметри!$K$51</f>
        <v>0</v>
      </c>
      <c r="BY876" s="29">
        <f>ROUND(IF(Параметри!$K$77="No",CC876,CC876*Параметри!$K$78)+AG876,1)</f>
        <v>17836.5</v>
      </c>
      <c r="BZ876" s="29">
        <f>ROUND(IF(Параметри!$K$77="No",BF876,BF876*Параметри!$K$78),1)</f>
        <v>0</v>
      </c>
      <c r="CA876" s="29">
        <f>ROUND(IF(Параметри!$K$77="No",BI876,BI876*Параметри!$K$78),1)</f>
        <v>0</v>
      </c>
      <c r="CB876" s="29">
        <f>ROUND(IF(Параметри!$K$77="No",BJ876,BJ876*Параметри!$K$78),1)</f>
        <v>0</v>
      </c>
      <c r="CC876" s="29">
        <f t="shared" si="119"/>
        <v>19818.367131857063</v>
      </c>
    </row>
    <row r="877" spans="1:81">
      <c r="A877" s="9">
        <v>876</v>
      </c>
      <c r="B877" s="9" t="s">
        <v>3176</v>
      </c>
      <c r="C877" s="9" t="s">
        <v>3146</v>
      </c>
      <c r="D877" s="9" t="s">
        <v>3887</v>
      </c>
      <c r="E877" s="9" t="s">
        <v>78</v>
      </c>
      <c r="F877" s="9" t="s">
        <v>3960</v>
      </c>
      <c r="G877" s="9" t="s">
        <v>1825</v>
      </c>
      <c r="H877" s="29">
        <f>SUM('Дані з ДІСО'!J877:L877)</f>
        <v>1158</v>
      </c>
      <c r="I877" s="29">
        <f>SUM('Дані з ДІСО'!G877:I877)</f>
        <v>34</v>
      </c>
      <c r="J877" s="29">
        <f>SUM('Дані з ДІСО'!P877:R877)</f>
        <v>0</v>
      </c>
      <c r="K877" s="29">
        <f>SUM('Дані з ДІСО'!V877:X877)</f>
        <v>0</v>
      </c>
      <c r="L877" s="40">
        <f>ROUNDUP('Дані з ДІСО'!J877/'Коефіцієнти АТО'!$R877,0)</f>
        <v>20</v>
      </c>
      <c r="M877" s="40">
        <f>ROUNDUP('Дані з ДІСО'!K877/'Коефіцієнти АТО'!$R877,0)</f>
        <v>22</v>
      </c>
      <c r="N877" s="40">
        <f>ROUNDUP('Дані з ДІСО'!L877/'Коефіцієнти АТО'!$R877,0)</f>
        <v>5</v>
      </c>
      <c r="O877" s="59">
        <f>(L877*Параметри!$K$32+M877*Параметри!$L$32+N877*Параметри!$M$32)/18</f>
        <v>75.38333333333334</v>
      </c>
      <c r="P877" s="41">
        <f>IF(H877=0,"",'Дані з ДІСО'!Y877/H877)</f>
        <v>0</v>
      </c>
      <c r="Q877" s="29">
        <f>IF(H877=0,"",(1+0.25*P877)*O877*Параметри!$K$51)</f>
        <v>15440.030234392134</v>
      </c>
      <c r="R877" s="29">
        <f>IF(H877=0,"",Q877*'Коефіцієнти АТО'!T877)</f>
        <v>1930.0037792990167</v>
      </c>
      <c r="S877" s="29">
        <f>IF(H877=0,"",H877*(1+0.25*P877)*Параметри!$K$66*Параметри!$K$20/1000)</f>
        <v>0</v>
      </c>
      <c r="T877" s="29">
        <f>IF(H877=0,"",H877*(1+0.25*P877)*'Коефіцієнти АТО'!$S877*Параметри!$K$20/1000)</f>
        <v>2534.7307970827624</v>
      </c>
      <c r="U877" s="29">
        <f t="shared" si="120"/>
        <v>19904.764810773915</v>
      </c>
      <c r="V877" s="29">
        <f t="shared" si="121"/>
        <v>19904.764810773915</v>
      </c>
      <c r="W877" s="40">
        <f>ROUNDUP('Дані з ДІСО'!P877/Параметри!$K$24,0)</f>
        <v>0</v>
      </c>
      <c r="X877" s="40">
        <f>ROUNDUP('Дані з ДІСО'!Q877/Параметри!$K$24,0)</f>
        <v>0</v>
      </c>
      <c r="Y877" s="40">
        <f>ROUNDUP('Дані з ДІСО'!R877/Параметри!$K$24,0)</f>
        <v>0</v>
      </c>
      <c r="Z877" s="59">
        <f>(W877*Параметри!$K$33+X877*Параметри!$L$33+Y877*Параметри!$M$33)/18</f>
        <v>0</v>
      </c>
      <c r="AA877" s="41">
        <f>IF(J877=0,0,'Дані з ДІСО'!AA877/J877)</f>
        <v>0</v>
      </c>
      <c r="AB877" s="29">
        <f>(1+0.25*AA877)*Z877*Параметри!$K$51</f>
        <v>0</v>
      </c>
      <c r="AC877" s="29">
        <f>AB877*'Коефіцієнти АТО'!U877</f>
        <v>0</v>
      </c>
      <c r="AD877" s="29">
        <f>J877*(1+0.25*AA877)*Параметри!$K$66*Параметри!$K$20/1000</f>
        <v>0</v>
      </c>
      <c r="AE877" s="29">
        <f>(1+0.25*AA877)*J877*'Коефіцієнти АТО'!S877*Параметри!$K$20/1000</f>
        <v>0</v>
      </c>
      <c r="AF877" s="29">
        <f t="shared" si="117"/>
        <v>0</v>
      </c>
      <c r="AG877" s="29">
        <v>0</v>
      </c>
      <c r="AH877" s="40">
        <v>12</v>
      </c>
      <c r="AI877" s="40">
        <v>0</v>
      </c>
      <c r="AJ877" s="40">
        <f t="shared" si="118"/>
        <v>0</v>
      </c>
      <c r="AK877" s="29">
        <f>(AH877+AI877)*(1+0.25*AJ877)*Параметри!$K$53</f>
        <v>2153.1513083520003</v>
      </c>
      <c r="AL877" s="29">
        <f>ROUNDUP(('Дані з ДІСО'!AU877+'Дані з ДІСО'!AW877)/Параметри!$K$28,0)</f>
        <v>0</v>
      </c>
      <c r="AM877" s="64">
        <f>AL877*Параметри!$M$35/18</f>
        <v>0</v>
      </c>
      <c r="AN877" s="29">
        <f>IF(AL877=0,0,'Дані з ДІСО'!AW877/SUM('Дані з ДІСО'!AU877,'Дані з ДІСО'!AW877))</f>
        <v>0</v>
      </c>
      <c r="AO877" s="29">
        <f>(1+0.25*AN877)*AM877*Параметри!$K$51</f>
        <v>0</v>
      </c>
      <c r="AP877" s="40">
        <f>ROUNDUP(('Дані з ДІСО'!AE877+'Дані не з ДІСО'!E877+'Дані не з ДІСО'!G877)/Параметри!$K$69,0)</f>
        <v>0</v>
      </c>
      <c r="AQ877" s="40">
        <f t="shared" si="122"/>
        <v>0</v>
      </c>
      <c r="AR877" s="40">
        <f>IF(AP877=0,0,('Дані з ДІСО'!AH877+'Дані не з ДІСО'!G877)/('Дані з ДІСО'!AE877+'Дані не з ДІСО'!E877+'Дані не з ДІСО'!G877))</f>
        <v>0</v>
      </c>
      <c r="AS877" s="29">
        <f>AQ877*(1+0.25*AR877)*Параметри!$K$51</f>
        <v>0</v>
      </c>
      <c r="AT877" s="40">
        <f>ROUNDUP('Дані з ДІСО'!AF877/Параметри!$K$70,0)</f>
        <v>0</v>
      </c>
      <c r="AU877" s="40">
        <f t="shared" si="123"/>
        <v>0</v>
      </c>
      <c r="AV877" s="40">
        <f>IF(AT877=0,0,'Дані з ДІСО'!AI877/'Дані з ДІСО'!AF877)</f>
        <v>0</v>
      </c>
      <c r="AW877" s="29">
        <f>AU877*(1+0.25*AV877)*Параметри!$K$51</f>
        <v>0</v>
      </c>
      <c r="AX877" s="40">
        <f>ROUNDUP('Дані з ДІСО'!AR877/Параметри!$K$29,0)</f>
        <v>0</v>
      </c>
      <c r="AY877" s="40">
        <f>ROUNDUP('Дані з ДІСО'!AS877/Параметри!$K$29,0)</f>
        <v>0</v>
      </c>
      <c r="AZ877" s="40">
        <f>ROUNDUP('Дані з ДІСО'!AT877/Параметри!$K$29,0)</f>
        <v>0</v>
      </c>
      <c r="BA877" s="64">
        <f>(AX877*Параметри!$K$32+AY877*Параметри!$L$32+AZ877*Параметри!$M$32)/18</f>
        <v>0</v>
      </c>
      <c r="BB877" s="29">
        <f>(BA877*Параметри!$K$51+SUM('Дані з ДІСО'!AR877:AT877)*Параметри!$K$48*Параметри!$K$20/1000)*Параметри!$K$74</f>
        <v>0</v>
      </c>
      <c r="BC877" s="40">
        <f>ROUNDUP(('Дані не з ДІСО'!I877+'Дані не з ДІСО'!K877)/Параметри!$K$26,0)</f>
        <v>0</v>
      </c>
      <c r="BD877" s="29">
        <f>BC877*Параметри!$M$36/18</f>
        <v>0</v>
      </c>
      <c r="BE877" s="40">
        <f>IF(BC877=0,0,'Дані не з ДІСО'!K877/('Дані не з ДІСО'!I877+'Дані не з ДІСО'!K877))</f>
        <v>0</v>
      </c>
      <c r="BF877" s="29">
        <f>(1+0.25*BE877)*BD877*Параметри!$K$51</f>
        <v>0</v>
      </c>
      <c r="BG877" s="40">
        <f>ROUNDUP('Дані не з ДІСО'!M877/Параметри!$K$27,0)</f>
        <v>0</v>
      </c>
      <c r="BH877" s="40">
        <f>BG877*Параметри!$M$37/18</f>
        <v>0</v>
      </c>
      <c r="BI877" s="29">
        <f>BH877*Параметри!$K$51</f>
        <v>0</v>
      </c>
      <c r="BJ877" s="29">
        <f>'Дані не з ДІСО'!N877*Параметри!$K$76</f>
        <v>0</v>
      </c>
      <c r="BK877" s="40">
        <f>ROUNDUP('Дані з ДІСО'!V877/Параметри!$K$25,0)</f>
        <v>0</v>
      </c>
      <c r="BL877" s="40">
        <f>ROUNDUP('Дані з ДІСО'!W877/Параметри!$K$25,0)</f>
        <v>0</v>
      </c>
      <c r="BM877" s="40">
        <f>ROUNDUP('Дані з ДІСО'!X877/Параметри!$K$25,0)</f>
        <v>0</v>
      </c>
      <c r="BN877" s="40">
        <f>(BK877*Параметри!$K$34+BL877*Параметри!$L$34+BM877*Параметри!$M$34)/18</f>
        <v>0</v>
      </c>
      <c r="BO877" s="40">
        <f>IF(K877=0,0,'Дані з ДІСО'!AC877/K877)</f>
        <v>0</v>
      </c>
      <c r="BP877" s="29">
        <f>(1+0.25*BO877)*BN877*Параметри!$K$51</f>
        <v>0</v>
      </c>
      <c r="BQ877" s="29">
        <f>BP877*'Коефіцієнти АТО'!U877</f>
        <v>0</v>
      </c>
      <c r="BR877" s="29">
        <f>K877*(1+0.25*BO877)*Параметри!$K$66*Параметри!$K$20/1000</f>
        <v>0</v>
      </c>
      <c r="BS877" s="29">
        <f>(1+0.25*BO877)*K877*'Коефіцієнти АТО'!S877*Параметри!$K$20/1000</f>
        <v>0</v>
      </c>
      <c r="BT877" s="29">
        <f t="shared" si="124"/>
        <v>0</v>
      </c>
      <c r="BU877" s="40">
        <f>ROUNDUP('Дані з ДІСО'!AG877/Параметри!$K$71,0)</f>
        <v>0</v>
      </c>
      <c r="BV877" s="40">
        <f t="shared" si="125"/>
        <v>0</v>
      </c>
      <c r="BW877" s="40">
        <f>IF('Дані з ДІСО'!AG877=0,0,'Дані з ДІСО'!AJ877/'Дані з ДІСО'!AG877)</f>
        <v>0</v>
      </c>
      <c r="BX877" s="29">
        <f>BV877*(1+0.25*BW877)*Параметри!$K$51</f>
        <v>0</v>
      </c>
      <c r="BY877" s="29">
        <f>ROUND(IF(Параметри!$K$77="No",CC877,CC877*Параметри!$K$78)+AG877,1)</f>
        <v>19852.099999999999</v>
      </c>
      <c r="BZ877" s="29">
        <f>ROUND(IF(Параметри!$K$77="No",BF877,BF877*Параметри!$K$78),1)</f>
        <v>0</v>
      </c>
      <c r="CA877" s="29">
        <f>ROUND(IF(Параметри!$K$77="No",BI877,BI877*Параметри!$K$78),1)</f>
        <v>0</v>
      </c>
      <c r="CB877" s="29">
        <f>ROUND(IF(Параметри!$K$77="No",BJ877,BJ877*Параметри!$K$78),1)</f>
        <v>0</v>
      </c>
      <c r="CC877" s="29">
        <f t="shared" si="119"/>
        <v>22057.916119125915</v>
      </c>
    </row>
    <row r="878" spans="1:81">
      <c r="A878" s="9">
        <v>877</v>
      </c>
      <c r="B878" s="9" t="s">
        <v>3148</v>
      </c>
      <c r="C878" s="9" t="s">
        <v>3148</v>
      </c>
      <c r="D878" s="9" t="s">
        <v>3887</v>
      </c>
      <c r="E878" s="9" t="s">
        <v>24</v>
      </c>
      <c r="F878" s="9" t="s">
        <v>3961</v>
      </c>
      <c r="G878" s="9" t="s">
        <v>1827</v>
      </c>
      <c r="H878" s="29">
        <f>SUM('Дані з ДІСО'!J878:L878)</f>
        <v>2070</v>
      </c>
      <c r="I878" s="29">
        <f>SUM('Дані з ДІСО'!G878:I878)</f>
        <v>89</v>
      </c>
      <c r="J878" s="29">
        <f>SUM('Дані з ДІСО'!P878:R878)</f>
        <v>0</v>
      </c>
      <c r="K878" s="29">
        <f>SUM('Дані з ДІСО'!V878:X878)</f>
        <v>0</v>
      </c>
      <c r="L878" s="40">
        <f>ROUNDUP('Дані з ДІСО'!J878/'Коефіцієнти АТО'!$R878,0)</f>
        <v>42</v>
      </c>
      <c r="M878" s="40">
        <f>ROUNDUP('Дані з ДІСО'!K878/'Коефіцієнти АТО'!$R878,0)</f>
        <v>53</v>
      </c>
      <c r="N878" s="40">
        <f>ROUNDUP('Дані з ДІСО'!L878/'Коефіцієнти АТО'!$R878,0)</f>
        <v>10</v>
      </c>
      <c r="O878" s="59">
        <f>(L878*Параметри!$K$32+M878*Параметри!$L$32+N878*Параметри!$M$32)/18</f>
        <v>169.67222222222225</v>
      </c>
      <c r="P878" s="41">
        <f>IF(H878=0,"",'Дані з ДІСО'!Y878/H878)</f>
        <v>0</v>
      </c>
      <c r="Q878" s="29">
        <f>IF(H878=0,"",(1+0.25*P878)*O878*Параметри!$K$51)</f>
        <v>34752.300345535426</v>
      </c>
      <c r="R878" s="29">
        <f>IF(H878=0,"",Q878*'Коефіцієнти АТО'!T878)</f>
        <v>2606.4225259151567</v>
      </c>
      <c r="S878" s="29">
        <f>IF(H878=0,"",H878*(1+0.25*P878)*Параметри!$K$66*Параметри!$K$20/1000)</f>
        <v>0</v>
      </c>
      <c r="T878" s="29">
        <f>IF(H878=0,"",H878*(1+0.25*P878)*'Коефіцієнти АТО'!$S878*Параметри!$K$20/1000)</f>
        <v>10440.989552750239</v>
      </c>
      <c r="U878" s="29">
        <f t="shared" si="120"/>
        <v>47799.712424200821</v>
      </c>
      <c r="V878" s="29">
        <f t="shared" si="121"/>
        <v>47799.712424200821</v>
      </c>
      <c r="W878" s="40">
        <f>ROUNDUP('Дані з ДІСО'!P878/Параметри!$K$24,0)</f>
        <v>0</v>
      </c>
      <c r="X878" s="40">
        <f>ROUNDUP('Дані з ДІСО'!Q878/Параметри!$K$24,0)</f>
        <v>0</v>
      </c>
      <c r="Y878" s="40">
        <f>ROUNDUP('Дані з ДІСО'!R878/Параметри!$K$24,0)</f>
        <v>0</v>
      </c>
      <c r="Z878" s="59">
        <f>(W878*Параметри!$K$33+X878*Параметри!$L$33+Y878*Параметри!$M$33)/18</f>
        <v>0</v>
      </c>
      <c r="AA878" s="41">
        <f>IF(J878=0,0,'Дані з ДІСО'!AA878/J878)</f>
        <v>0</v>
      </c>
      <c r="AB878" s="29">
        <f>(1+0.25*AA878)*Z878*Параметри!$K$51</f>
        <v>0</v>
      </c>
      <c r="AC878" s="29">
        <f>AB878*'Коефіцієнти АТО'!U878</f>
        <v>0</v>
      </c>
      <c r="AD878" s="29">
        <f>J878*(1+0.25*AA878)*Параметри!$K$66*Параметри!$K$20/1000</f>
        <v>0</v>
      </c>
      <c r="AE878" s="29">
        <f>(1+0.25*AA878)*J878*'Коефіцієнти АТО'!S878*Параметри!$K$20/1000</f>
        <v>0</v>
      </c>
      <c r="AF878" s="29">
        <f t="shared" si="117"/>
        <v>0</v>
      </c>
      <c r="AG878" s="29">
        <v>0</v>
      </c>
      <c r="AH878" s="40">
        <v>5</v>
      </c>
      <c r="AI878" s="40">
        <v>0</v>
      </c>
      <c r="AJ878" s="40">
        <f t="shared" si="118"/>
        <v>0</v>
      </c>
      <c r="AK878" s="29">
        <f>(AH878+AI878)*(1+0.25*AJ878)*Параметри!$K$53</f>
        <v>897.14637848000029</v>
      </c>
      <c r="AL878" s="29">
        <f>ROUNDUP(('Дані з ДІСО'!AU878+'Дані з ДІСО'!AW878)/Параметри!$K$28,0)</f>
        <v>0</v>
      </c>
      <c r="AM878" s="64">
        <f>AL878*Параметри!$M$35/18</f>
        <v>0</v>
      </c>
      <c r="AN878" s="29">
        <f>IF(AL878=0,0,'Дані з ДІСО'!AW878/SUM('Дані з ДІСО'!AU878,'Дані з ДІСО'!AW878))</f>
        <v>0</v>
      </c>
      <c r="AO878" s="29">
        <f>(1+0.25*AN878)*AM878*Параметри!$K$51</f>
        <v>0</v>
      </c>
      <c r="AP878" s="40">
        <f>ROUNDUP(('Дані з ДІСО'!AE878+'Дані не з ДІСО'!E878+'Дані не з ДІСО'!G878)/Параметри!$K$69,0)</f>
        <v>0</v>
      </c>
      <c r="AQ878" s="40">
        <f t="shared" si="122"/>
        <v>0</v>
      </c>
      <c r="AR878" s="40">
        <f>IF(AP878=0,0,('Дані з ДІСО'!AH878+'Дані не з ДІСО'!G878)/('Дані з ДІСО'!AE878+'Дані не з ДІСО'!E878+'Дані не з ДІСО'!G878))</f>
        <v>0</v>
      </c>
      <c r="AS878" s="29">
        <f>AQ878*(1+0.25*AR878)*Параметри!$K$51</f>
        <v>0</v>
      </c>
      <c r="AT878" s="40">
        <f>ROUNDUP('Дані з ДІСО'!AF878/Параметри!$K$70,0)</f>
        <v>0</v>
      </c>
      <c r="AU878" s="40">
        <f t="shared" si="123"/>
        <v>0</v>
      </c>
      <c r="AV878" s="40">
        <f>IF(AT878=0,0,'Дані з ДІСО'!AI878/'Дані з ДІСО'!AF878)</f>
        <v>0</v>
      </c>
      <c r="AW878" s="29">
        <f>AU878*(1+0.25*AV878)*Параметри!$K$51</f>
        <v>0</v>
      </c>
      <c r="AX878" s="40">
        <f>ROUNDUP('Дані з ДІСО'!AR878/Параметри!$K$29,0)</f>
        <v>0</v>
      </c>
      <c r="AY878" s="40">
        <f>ROUNDUP('Дані з ДІСО'!AS878/Параметри!$K$29,0)</f>
        <v>0</v>
      </c>
      <c r="AZ878" s="40">
        <f>ROUNDUP('Дані з ДІСО'!AT878/Параметри!$K$29,0)</f>
        <v>0</v>
      </c>
      <c r="BA878" s="64">
        <f>(AX878*Параметри!$K$32+AY878*Параметри!$L$32+AZ878*Параметри!$M$32)/18</f>
        <v>0</v>
      </c>
      <c r="BB878" s="29">
        <f>(BA878*Параметри!$K$51+SUM('Дані з ДІСО'!AR878:AT878)*Параметри!$K$48*Параметри!$K$20/1000)*Параметри!$K$74</f>
        <v>0</v>
      </c>
      <c r="BC878" s="40">
        <f>ROUNDUP(('Дані не з ДІСО'!I878+'Дані не з ДІСО'!K878)/Параметри!$K$26,0)</f>
        <v>0</v>
      </c>
      <c r="BD878" s="29">
        <f>BC878*Параметри!$M$36/18</f>
        <v>0</v>
      </c>
      <c r="BE878" s="40">
        <f>IF(BC878=0,0,'Дані не з ДІСО'!K878/('Дані не з ДІСО'!I878+'Дані не з ДІСО'!K878))</f>
        <v>0</v>
      </c>
      <c r="BF878" s="29">
        <f>(1+0.25*BE878)*BD878*Параметри!$K$51</f>
        <v>0</v>
      </c>
      <c r="BG878" s="40">
        <f>ROUNDUP('Дані не з ДІСО'!M878/Параметри!$K$27,0)</f>
        <v>0</v>
      </c>
      <c r="BH878" s="40">
        <f>BG878*Параметри!$M$37/18</f>
        <v>0</v>
      </c>
      <c r="BI878" s="29">
        <f>BH878*Параметри!$K$51</f>
        <v>0</v>
      </c>
      <c r="BJ878" s="29">
        <f>'Дані не з ДІСО'!N878*Параметри!$K$76</f>
        <v>0</v>
      </c>
      <c r="BK878" s="40">
        <f>ROUNDUP('Дані з ДІСО'!V878/Параметри!$K$25,0)</f>
        <v>0</v>
      </c>
      <c r="BL878" s="40">
        <f>ROUNDUP('Дані з ДІСО'!W878/Параметри!$K$25,0)</f>
        <v>0</v>
      </c>
      <c r="BM878" s="40">
        <f>ROUNDUP('Дані з ДІСО'!X878/Параметри!$K$25,0)</f>
        <v>0</v>
      </c>
      <c r="BN878" s="40">
        <f>(BK878*Параметри!$K$34+BL878*Параметри!$L$34+BM878*Параметри!$M$34)/18</f>
        <v>0</v>
      </c>
      <c r="BO878" s="40">
        <f>IF(K878=0,0,'Дані з ДІСО'!AC878/K878)</f>
        <v>0</v>
      </c>
      <c r="BP878" s="29">
        <f>(1+0.25*BO878)*BN878*Параметри!$K$51</f>
        <v>0</v>
      </c>
      <c r="BQ878" s="29">
        <f>BP878*'Коефіцієнти АТО'!U878</f>
        <v>0</v>
      </c>
      <c r="BR878" s="29">
        <f>K878*(1+0.25*BO878)*Параметри!$K$66*Параметри!$K$20/1000</f>
        <v>0</v>
      </c>
      <c r="BS878" s="29">
        <f>(1+0.25*BO878)*K878*'Коефіцієнти АТО'!S878*Параметри!$K$20/1000</f>
        <v>0</v>
      </c>
      <c r="BT878" s="29">
        <f t="shared" si="124"/>
        <v>0</v>
      </c>
      <c r="BU878" s="40">
        <f>ROUNDUP('Дані з ДІСО'!AG878/Параметри!$K$71,0)</f>
        <v>0</v>
      </c>
      <c r="BV878" s="40">
        <f t="shared" si="125"/>
        <v>0</v>
      </c>
      <c r="BW878" s="40">
        <f>IF('Дані з ДІСО'!AG878=0,0,'Дані з ДІСО'!AJ878/'Дані з ДІСО'!AG878)</f>
        <v>0</v>
      </c>
      <c r="BX878" s="29">
        <f>BV878*(1+0.25*BW878)*Параметри!$K$51</f>
        <v>0</v>
      </c>
      <c r="BY878" s="29">
        <f>ROUND(IF(Параметри!$K$77="No",CC878,CC878*Параметри!$K$78)+AG878,1)</f>
        <v>43827.199999999997</v>
      </c>
      <c r="BZ878" s="29">
        <f>ROUND(IF(Параметри!$K$77="No",BF878,BF878*Параметри!$K$78),1)</f>
        <v>0</v>
      </c>
      <c r="CA878" s="29">
        <f>ROUND(IF(Параметри!$K$77="No",BI878,BI878*Параметри!$K$78),1)</f>
        <v>0</v>
      </c>
      <c r="CB878" s="29">
        <f>ROUND(IF(Параметри!$K$77="No",BJ878,BJ878*Параметри!$K$78),1)</f>
        <v>0</v>
      </c>
      <c r="CC878" s="29">
        <f t="shared" si="119"/>
        <v>48696.858802680821</v>
      </c>
    </row>
    <row r="879" spans="1:81">
      <c r="A879" s="9">
        <v>878</v>
      </c>
      <c r="B879" s="9" t="s">
        <v>3148</v>
      </c>
      <c r="C879" s="9" t="s">
        <v>3148</v>
      </c>
      <c r="D879" s="9" t="s">
        <v>3887</v>
      </c>
      <c r="E879" s="9" t="s">
        <v>24</v>
      </c>
      <c r="F879" s="9" t="s">
        <v>3962</v>
      </c>
      <c r="G879" s="9" t="s">
        <v>1829</v>
      </c>
      <c r="H879" s="29">
        <f>SUM('Дані з ДІСО'!J879:L879)</f>
        <v>684</v>
      </c>
      <c r="I879" s="29">
        <f>SUM('Дані з ДІСО'!G879:I879)</f>
        <v>42</v>
      </c>
      <c r="J879" s="29">
        <f>SUM('Дані з ДІСО'!P879:R879)</f>
        <v>0</v>
      </c>
      <c r="K879" s="29">
        <f>SUM('Дані з ДІСО'!V879:X879)</f>
        <v>0</v>
      </c>
      <c r="L879" s="40">
        <f>ROUNDUP('Дані з ДІСО'!J879/'Коефіцієнти АТО'!$R879,0)</f>
        <v>20</v>
      </c>
      <c r="M879" s="40">
        <f>ROUNDUP('Дані з ДІСО'!K879/'Коефіцієнти АТО'!$R879,0)</f>
        <v>30</v>
      </c>
      <c r="N879" s="40">
        <f>ROUNDUP('Дані з ДІСО'!L879/'Коефіцієнти АТО'!$R879,0)</f>
        <v>6</v>
      </c>
      <c r="O879" s="59">
        <f>(L879*Параметри!$K$32+M879*Параметри!$L$32+N879*Параметри!$M$32)/18</f>
        <v>91.888888888888886</v>
      </c>
      <c r="P879" s="41">
        <f>IF(H879=0,"",'Дані з ДІСО'!Y879/H879)</f>
        <v>0</v>
      </c>
      <c r="Q879" s="29">
        <f>IF(H879=0,"",(1+0.25*P879)*O879*Параметри!$K$51)</f>
        <v>18820.701604896887</v>
      </c>
      <c r="R879" s="29">
        <f>IF(H879=0,"",Q879*'Коефіцієнти АТО'!T879)</f>
        <v>319.95192728324713</v>
      </c>
      <c r="S879" s="29">
        <f>IF(H879=0,"",H879*(1+0.25*P879)*Параметри!$K$66*Параметри!$K$20/1000)</f>
        <v>0</v>
      </c>
      <c r="T879" s="29">
        <f>IF(H879=0,"",H879*(1+0.25*P879)*'Коефіцієнти АТО'!$S879*Параметри!$K$20/1000)</f>
        <v>3450.0661130826875</v>
      </c>
      <c r="U879" s="29">
        <f t="shared" si="120"/>
        <v>22590.719645262823</v>
      </c>
      <c r="V879" s="29">
        <f t="shared" si="121"/>
        <v>22590.719645262823</v>
      </c>
      <c r="W879" s="40">
        <f>ROUNDUP('Дані з ДІСО'!P879/Параметри!$K$24,0)</f>
        <v>0</v>
      </c>
      <c r="X879" s="40">
        <f>ROUNDUP('Дані з ДІСО'!Q879/Параметри!$K$24,0)</f>
        <v>0</v>
      </c>
      <c r="Y879" s="40">
        <f>ROUNDUP('Дані з ДІСО'!R879/Параметри!$K$24,0)</f>
        <v>0</v>
      </c>
      <c r="Z879" s="59">
        <f>(W879*Параметри!$K$33+X879*Параметри!$L$33+Y879*Параметри!$M$33)/18</f>
        <v>0</v>
      </c>
      <c r="AA879" s="41">
        <f>IF(J879=0,0,'Дані з ДІСО'!AA879/J879)</f>
        <v>0</v>
      </c>
      <c r="AB879" s="29">
        <f>(1+0.25*AA879)*Z879*Параметри!$K$51</f>
        <v>0</v>
      </c>
      <c r="AC879" s="29">
        <f>AB879*'Коефіцієнти АТО'!U879</f>
        <v>0</v>
      </c>
      <c r="AD879" s="29">
        <f>J879*(1+0.25*AA879)*Параметри!$K$66*Параметри!$K$20/1000</f>
        <v>0</v>
      </c>
      <c r="AE879" s="29">
        <f>(1+0.25*AA879)*J879*'Коефіцієнти АТО'!S879*Параметри!$K$20/1000</f>
        <v>0</v>
      </c>
      <c r="AF879" s="29">
        <f t="shared" si="117"/>
        <v>0</v>
      </c>
      <c r="AG879" s="29">
        <v>0</v>
      </c>
      <c r="AH879" s="40">
        <v>9</v>
      </c>
      <c r="AI879" s="40">
        <v>0</v>
      </c>
      <c r="AJ879" s="40">
        <f t="shared" si="118"/>
        <v>0</v>
      </c>
      <c r="AK879" s="29">
        <f>(AH879+AI879)*(1+0.25*AJ879)*Параметри!$K$53</f>
        <v>1614.8634812640005</v>
      </c>
      <c r="AL879" s="29">
        <f>ROUNDUP(('Дані з ДІСО'!AU879+'Дані з ДІСО'!AW879)/Параметри!$K$28,0)</f>
        <v>1</v>
      </c>
      <c r="AM879" s="64">
        <f>AL879*Параметри!$M$35/18</f>
        <v>1.2777777777777777</v>
      </c>
      <c r="AN879" s="29">
        <f>IF(AL879=0,0,'Дані з ДІСО'!AW879/SUM('Дані з ДІСО'!AU879,'Дані з ДІСО'!AW879))</f>
        <v>0</v>
      </c>
      <c r="AO879" s="29">
        <f>(1+0.25*AN879)*AM879*Параметри!$K$51</f>
        <v>261.71471397377775</v>
      </c>
      <c r="AP879" s="40">
        <f>ROUNDUP(('Дані з ДІСО'!AE879+'Дані не з ДІСО'!E879+'Дані не з ДІСО'!G879)/Параметри!$K$69,0)</f>
        <v>0</v>
      </c>
      <c r="AQ879" s="40">
        <f t="shared" si="122"/>
        <v>0</v>
      </c>
      <c r="AR879" s="40">
        <f>IF(AP879=0,0,('Дані з ДІСО'!AH879+'Дані не з ДІСО'!G879)/('Дані з ДІСО'!AE879+'Дані не з ДІСО'!E879+'Дані не з ДІСО'!G879))</f>
        <v>0</v>
      </c>
      <c r="AS879" s="29">
        <f>AQ879*(1+0.25*AR879)*Параметри!$K$51</f>
        <v>0</v>
      </c>
      <c r="AT879" s="40">
        <f>ROUNDUP('Дані з ДІСО'!AF879/Параметри!$K$70,0)</f>
        <v>0</v>
      </c>
      <c r="AU879" s="40">
        <f t="shared" si="123"/>
        <v>0</v>
      </c>
      <c r="AV879" s="40">
        <f>IF(AT879=0,0,'Дані з ДІСО'!AI879/'Дані з ДІСО'!AF879)</f>
        <v>0</v>
      </c>
      <c r="AW879" s="29">
        <f>AU879*(1+0.25*AV879)*Параметри!$K$51</f>
        <v>0</v>
      </c>
      <c r="AX879" s="40">
        <f>ROUNDUP('Дані з ДІСО'!AR879/Параметри!$K$29,0)</f>
        <v>0</v>
      </c>
      <c r="AY879" s="40">
        <f>ROUNDUP('Дані з ДІСО'!AS879/Параметри!$K$29,0)</f>
        <v>0</v>
      </c>
      <c r="AZ879" s="40">
        <f>ROUNDUP('Дані з ДІСО'!AT879/Параметри!$K$29,0)</f>
        <v>0</v>
      </c>
      <c r="BA879" s="64">
        <f>(AX879*Параметри!$K$32+AY879*Параметри!$L$32+AZ879*Параметри!$M$32)/18</f>
        <v>0</v>
      </c>
      <c r="BB879" s="29">
        <f>(BA879*Параметри!$K$51+SUM('Дані з ДІСО'!AR879:AT879)*Параметри!$K$48*Параметри!$K$20/1000)*Параметри!$K$74</f>
        <v>0</v>
      </c>
      <c r="BC879" s="40">
        <f>ROUNDUP(('Дані не з ДІСО'!I879+'Дані не з ДІСО'!K879)/Параметри!$K$26,0)</f>
        <v>0</v>
      </c>
      <c r="BD879" s="29">
        <f>BC879*Параметри!$M$36/18</f>
        <v>0</v>
      </c>
      <c r="BE879" s="40">
        <f>IF(BC879=0,0,'Дані не з ДІСО'!K879/('Дані не з ДІСО'!I879+'Дані не з ДІСО'!K879))</f>
        <v>0</v>
      </c>
      <c r="BF879" s="29">
        <f>(1+0.25*BE879)*BD879*Параметри!$K$51</f>
        <v>0</v>
      </c>
      <c r="BG879" s="40">
        <f>ROUNDUP('Дані не з ДІСО'!M879/Параметри!$K$27,0)</f>
        <v>0</v>
      </c>
      <c r="BH879" s="40">
        <f>BG879*Параметри!$M$37/18</f>
        <v>0</v>
      </c>
      <c r="BI879" s="29">
        <f>BH879*Параметри!$K$51</f>
        <v>0</v>
      </c>
      <c r="BJ879" s="29">
        <f>'Дані не з ДІСО'!N879*Параметри!$K$76</f>
        <v>0</v>
      </c>
      <c r="BK879" s="40">
        <f>ROUNDUP('Дані з ДІСО'!V879/Параметри!$K$25,0)</f>
        <v>0</v>
      </c>
      <c r="BL879" s="40">
        <f>ROUNDUP('Дані з ДІСО'!W879/Параметри!$K$25,0)</f>
        <v>0</v>
      </c>
      <c r="BM879" s="40">
        <f>ROUNDUP('Дані з ДІСО'!X879/Параметри!$K$25,0)</f>
        <v>0</v>
      </c>
      <c r="BN879" s="40">
        <f>(BK879*Параметри!$K$34+BL879*Параметри!$L$34+BM879*Параметри!$M$34)/18</f>
        <v>0</v>
      </c>
      <c r="BO879" s="40">
        <f>IF(K879=0,0,'Дані з ДІСО'!AC879/K879)</f>
        <v>0</v>
      </c>
      <c r="BP879" s="29">
        <f>(1+0.25*BO879)*BN879*Параметри!$K$51</f>
        <v>0</v>
      </c>
      <c r="BQ879" s="29">
        <f>BP879*'Коефіцієнти АТО'!U879</f>
        <v>0</v>
      </c>
      <c r="BR879" s="29">
        <f>K879*(1+0.25*BO879)*Параметри!$K$66*Параметри!$K$20/1000</f>
        <v>0</v>
      </c>
      <c r="BS879" s="29">
        <f>(1+0.25*BO879)*K879*'Коефіцієнти АТО'!S879*Параметри!$K$20/1000</f>
        <v>0</v>
      </c>
      <c r="BT879" s="29">
        <f t="shared" si="124"/>
        <v>0</v>
      </c>
      <c r="BU879" s="40">
        <f>ROUNDUP('Дані з ДІСО'!AG879/Параметри!$K$71,0)</f>
        <v>0</v>
      </c>
      <c r="BV879" s="40">
        <f t="shared" si="125"/>
        <v>0</v>
      </c>
      <c r="BW879" s="40">
        <f>IF('Дані з ДІСО'!AG879=0,0,'Дані з ДІСО'!AJ879/'Дані з ДІСО'!AG879)</f>
        <v>0</v>
      </c>
      <c r="BX879" s="29">
        <f>BV879*(1+0.25*BW879)*Параметри!$K$51</f>
        <v>0</v>
      </c>
      <c r="BY879" s="29">
        <f>ROUND(IF(Параметри!$K$77="No",CC879,CC879*Параметри!$K$78)+AG879,1)</f>
        <v>22020.6</v>
      </c>
      <c r="BZ879" s="29">
        <f>ROUND(IF(Параметри!$K$77="No",BF879,BF879*Параметри!$K$78),1)</f>
        <v>0</v>
      </c>
      <c r="CA879" s="29">
        <f>ROUND(IF(Параметри!$K$77="No",BI879,BI879*Параметри!$K$78),1)</f>
        <v>0</v>
      </c>
      <c r="CB879" s="29">
        <f>ROUND(IF(Параметри!$K$77="No",BJ879,BJ879*Параметри!$K$78),1)</f>
        <v>0</v>
      </c>
      <c r="CC879" s="29">
        <f t="shared" si="119"/>
        <v>24467.297840500603</v>
      </c>
    </row>
    <row r="880" spans="1:81">
      <c r="A880" s="9">
        <v>879</v>
      </c>
      <c r="B880" s="9" t="s">
        <v>3148</v>
      </c>
      <c r="C880" s="9" t="s">
        <v>3148</v>
      </c>
      <c r="D880" s="9" t="s">
        <v>3887</v>
      </c>
      <c r="E880" s="9" t="s">
        <v>24</v>
      </c>
      <c r="F880" s="9" t="s">
        <v>3963</v>
      </c>
      <c r="G880" s="9" t="s">
        <v>1831</v>
      </c>
      <c r="H880" s="29">
        <f>SUM('Дані з ДІСО'!J880:L880)</f>
        <v>2573</v>
      </c>
      <c r="I880" s="29">
        <f>SUM('Дані з ДІСО'!G880:I880)</f>
        <v>96</v>
      </c>
      <c r="J880" s="29">
        <f>SUM('Дані з ДІСО'!P880:R880)</f>
        <v>0</v>
      </c>
      <c r="K880" s="29">
        <f>SUM('Дані з ДІСО'!V880:X880)</f>
        <v>0</v>
      </c>
      <c r="L880" s="40">
        <f>ROUNDUP('Дані з ДІСО'!J880/'Коефіцієнти АТО'!$R880,0)</f>
        <v>50</v>
      </c>
      <c r="M880" s="40">
        <f>ROUNDUP('Дані з ДІСО'!K880/'Коефіцієнти АТО'!$R880,0)</f>
        <v>55</v>
      </c>
      <c r="N880" s="40">
        <f>ROUNDUP('Дані з ДІСО'!L880/'Коефіцієнти АТО'!$R880,0)</f>
        <v>11</v>
      </c>
      <c r="O880" s="59">
        <f>(L880*Параметри!$K$32+M880*Параметри!$L$32+N880*Параметри!$M$32)/18</f>
        <v>185.5</v>
      </c>
      <c r="P880" s="41">
        <f>IF(H880=0,"",'Дані з ДІСО'!Y880/H880)</f>
        <v>0</v>
      </c>
      <c r="Q880" s="29">
        <f>IF(H880=0,"",(1+0.25*P880)*O880*Параметри!$K$51)</f>
        <v>37994.149128628</v>
      </c>
      <c r="R880" s="29">
        <f>IF(H880=0,"",Q880*'Коефіцієнти АТО'!T880)</f>
        <v>3799.4149128628001</v>
      </c>
      <c r="S880" s="29">
        <f>IF(H880=0,"",H880*(1+0.25*P880)*Параметри!$K$66*Параметри!$K$20/1000)</f>
        <v>0</v>
      </c>
      <c r="T880" s="29">
        <f>IF(H880=0,"",H880*(1+0.25*P880)*'Коефіцієнти АТО'!$S880*Параметри!$K$20/1000)</f>
        <v>12978.09957450549</v>
      </c>
      <c r="U880" s="29">
        <f t="shared" si="120"/>
        <v>54771.663615996287</v>
      </c>
      <c r="V880" s="29">
        <f t="shared" si="121"/>
        <v>54771.663615996287</v>
      </c>
      <c r="W880" s="40">
        <f>ROUNDUP('Дані з ДІСО'!P880/Параметри!$K$24,0)</f>
        <v>0</v>
      </c>
      <c r="X880" s="40">
        <f>ROUNDUP('Дані з ДІСО'!Q880/Параметри!$K$24,0)</f>
        <v>0</v>
      </c>
      <c r="Y880" s="40">
        <f>ROUNDUP('Дані з ДІСО'!R880/Параметри!$K$24,0)</f>
        <v>0</v>
      </c>
      <c r="Z880" s="59">
        <f>(W880*Параметри!$K$33+X880*Параметри!$L$33+Y880*Параметри!$M$33)/18</f>
        <v>0</v>
      </c>
      <c r="AA880" s="41">
        <f>IF(J880=0,0,'Дані з ДІСО'!AA880/J880)</f>
        <v>0</v>
      </c>
      <c r="AB880" s="29">
        <f>(1+0.25*AA880)*Z880*Параметри!$K$51</f>
        <v>0</v>
      </c>
      <c r="AC880" s="29">
        <f>AB880*'Коефіцієнти АТО'!U880</f>
        <v>0</v>
      </c>
      <c r="AD880" s="29">
        <f>J880*(1+0.25*AA880)*Параметри!$K$66*Параметри!$K$20/1000</f>
        <v>0</v>
      </c>
      <c r="AE880" s="29">
        <f>(1+0.25*AA880)*J880*'Коефіцієнти АТО'!S880*Параметри!$K$20/1000</f>
        <v>0</v>
      </c>
      <c r="AF880" s="29">
        <f t="shared" si="117"/>
        <v>0</v>
      </c>
      <c r="AG880" s="29">
        <v>0</v>
      </c>
      <c r="AH880" s="40">
        <v>16</v>
      </c>
      <c r="AI880" s="40">
        <v>0</v>
      </c>
      <c r="AJ880" s="40">
        <f t="shared" si="118"/>
        <v>0</v>
      </c>
      <c r="AK880" s="29">
        <f>(AH880+AI880)*(1+0.25*AJ880)*Параметри!$K$53</f>
        <v>2870.8684111360008</v>
      </c>
      <c r="AL880" s="29">
        <f>ROUNDUP(('Дані з ДІСО'!AU880+'Дані з ДІСО'!AW880)/Параметри!$K$28,0)</f>
        <v>0</v>
      </c>
      <c r="AM880" s="64">
        <f>AL880*Параметри!$M$35/18</f>
        <v>0</v>
      </c>
      <c r="AN880" s="29">
        <f>IF(AL880=0,0,'Дані з ДІСО'!AW880/SUM('Дані з ДІСО'!AU880,'Дані з ДІСО'!AW880))</f>
        <v>0</v>
      </c>
      <c r="AO880" s="29">
        <f>(1+0.25*AN880)*AM880*Параметри!$K$51</f>
        <v>0</v>
      </c>
      <c r="AP880" s="40">
        <f>ROUNDUP(('Дані з ДІСО'!AE880+'Дані не з ДІСО'!E880+'Дані не з ДІСО'!G880)/Параметри!$K$69,0)</f>
        <v>0</v>
      </c>
      <c r="AQ880" s="40">
        <f t="shared" si="122"/>
        <v>0</v>
      </c>
      <c r="AR880" s="40">
        <f>IF(AP880=0,0,('Дані з ДІСО'!AH880+'Дані не з ДІСО'!G880)/('Дані з ДІСО'!AE880+'Дані не з ДІСО'!E880+'Дані не з ДІСО'!G880))</f>
        <v>0</v>
      </c>
      <c r="AS880" s="29">
        <f>AQ880*(1+0.25*AR880)*Параметри!$K$51</f>
        <v>0</v>
      </c>
      <c r="AT880" s="40">
        <f>ROUNDUP('Дані з ДІСО'!AF880/Параметри!$K$70,0)</f>
        <v>0</v>
      </c>
      <c r="AU880" s="40">
        <f t="shared" si="123"/>
        <v>0</v>
      </c>
      <c r="AV880" s="40">
        <f>IF(AT880=0,0,'Дані з ДІСО'!AI880/'Дані з ДІСО'!AF880)</f>
        <v>0</v>
      </c>
      <c r="AW880" s="29">
        <f>AU880*(1+0.25*AV880)*Параметри!$K$51</f>
        <v>0</v>
      </c>
      <c r="AX880" s="40">
        <f>ROUNDUP('Дані з ДІСО'!AR880/Параметри!$K$29,0)</f>
        <v>0</v>
      </c>
      <c r="AY880" s="40">
        <f>ROUNDUP('Дані з ДІСО'!AS880/Параметри!$K$29,0)</f>
        <v>0</v>
      </c>
      <c r="AZ880" s="40">
        <f>ROUNDUP('Дані з ДІСО'!AT880/Параметри!$K$29,0)</f>
        <v>0</v>
      </c>
      <c r="BA880" s="64">
        <f>(AX880*Параметри!$K$32+AY880*Параметри!$L$32+AZ880*Параметри!$M$32)/18</f>
        <v>0</v>
      </c>
      <c r="BB880" s="29">
        <f>(BA880*Параметри!$K$51+SUM('Дані з ДІСО'!AR880:AT880)*Параметри!$K$48*Параметри!$K$20/1000)*Параметри!$K$74</f>
        <v>0</v>
      </c>
      <c r="BC880" s="40">
        <f>ROUNDUP(('Дані не з ДІСО'!I880+'Дані не з ДІСО'!K880)/Параметри!$K$26,0)</f>
        <v>0</v>
      </c>
      <c r="BD880" s="29">
        <f>BC880*Параметри!$M$36/18</f>
        <v>0</v>
      </c>
      <c r="BE880" s="40">
        <f>IF(BC880=0,0,'Дані не з ДІСО'!K880/('Дані не з ДІСО'!I880+'Дані не з ДІСО'!K880))</f>
        <v>0</v>
      </c>
      <c r="BF880" s="29">
        <f>(1+0.25*BE880)*BD880*Параметри!$K$51</f>
        <v>0</v>
      </c>
      <c r="BG880" s="40">
        <f>ROUNDUP('Дані не з ДІСО'!M880/Параметри!$K$27,0)</f>
        <v>0</v>
      </c>
      <c r="BH880" s="40">
        <f>BG880*Параметри!$M$37/18</f>
        <v>0</v>
      </c>
      <c r="BI880" s="29">
        <f>BH880*Параметри!$K$51</f>
        <v>0</v>
      </c>
      <c r="BJ880" s="29">
        <f>'Дані не з ДІСО'!N880*Параметри!$K$76</f>
        <v>0</v>
      </c>
      <c r="BK880" s="40">
        <f>ROUNDUP('Дані з ДІСО'!V880/Параметри!$K$25,0)</f>
        <v>0</v>
      </c>
      <c r="BL880" s="40">
        <f>ROUNDUP('Дані з ДІСО'!W880/Параметри!$K$25,0)</f>
        <v>0</v>
      </c>
      <c r="BM880" s="40">
        <f>ROUNDUP('Дані з ДІСО'!X880/Параметри!$K$25,0)</f>
        <v>0</v>
      </c>
      <c r="BN880" s="40">
        <f>(BK880*Параметри!$K$34+BL880*Параметри!$L$34+BM880*Параметри!$M$34)/18</f>
        <v>0</v>
      </c>
      <c r="BO880" s="40">
        <f>IF(K880=0,0,'Дані з ДІСО'!AC880/K880)</f>
        <v>0</v>
      </c>
      <c r="BP880" s="29">
        <f>(1+0.25*BO880)*BN880*Параметри!$K$51</f>
        <v>0</v>
      </c>
      <c r="BQ880" s="29">
        <f>BP880*'Коефіцієнти АТО'!U880</f>
        <v>0</v>
      </c>
      <c r="BR880" s="29">
        <f>K880*(1+0.25*BO880)*Параметри!$K$66*Параметри!$K$20/1000</f>
        <v>0</v>
      </c>
      <c r="BS880" s="29">
        <f>(1+0.25*BO880)*K880*'Коефіцієнти АТО'!S880*Параметри!$K$20/1000</f>
        <v>0</v>
      </c>
      <c r="BT880" s="29">
        <f t="shared" si="124"/>
        <v>0</v>
      </c>
      <c r="BU880" s="40">
        <f>ROUNDUP('Дані з ДІСО'!AG880/Параметри!$K$71,0)</f>
        <v>0</v>
      </c>
      <c r="BV880" s="40">
        <f t="shared" si="125"/>
        <v>0</v>
      </c>
      <c r="BW880" s="40">
        <f>IF('Дані з ДІСО'!AG880=0,0,'Дані з ДІСО'!AJ880/'Дані з ДІСО'!AG880)</f>
        <v>0</v>
      </c>
      <c r="BX880" s="29">
        <f>BV880*(1+0.25*BW880)*Параметри!$K$51</f>
        <v>0</v>
      </c>
      <c r="BY880" s="29">
        <f>ROUND(IF(Параметри!$K$77="No",CC880,CC880*Параметри!$K$78)+AG880,1)</f>
        <v>51878.3</v>
      </c>
      <c r="BZ880" s="29">
        <f>ROUND(IF(Параметри!$K$77="No",BF880,BF880*Параметри!$K$78),1)</f>
        <v>0</v>
      </c>
      <c r="CA880" s="29">
        <f>ROUND(IF(Параметри!$K$77="No",BI880,BI880*Параметри!$K$78),1)</f>
        <v>0</v>
      </c>
      <c r="CB880" s="29">
        <f>ROUND(IF(Параметри!$K$77="No",BJ880,BJ880*Параметри!$K$78),1)</f>
        <v>0</v>
      </c>
      <c r="CC880" s="29">
        <f t="shared" si="119"/>
        <v>57642.532027132285</v>
      </c>
    </row>
    <row r="881" spans="1:81">
      <c r="A881" s="9">
        <v>880</v>
      </c>
      <c r="B881" s="9" t="s">
        <v>3176</v>
      </c>
      <c r="C881" s="9" t="s">
        <v>3146</v>
      </c>
      <c r="D881" s="9" t="s">
        <v>3887</v>
      </c>
      <c r="E881" s="9" t="s">
        <v>78</v>
      </c>
      <c r="F881" s="9" t="s">
        <v>3858</v>
      </c>
      <c r="G881" s="9" t="s">
        <v>1833</v>
      </c>
      <c r="H881" s="29">
        <f>SUM('Дані з ДІСО'!J881:L881)</f>
        <v>7753</v>
      </c>
      <c r="I881" s="29">
        <f>SUM('Дані з ДІСО'!G881:I881)</f>
        <v>286</v>
      </c>
      <c r="J881" s="29">
        <f>SUM('Дані з ДІСО'!P881:R881)</f>
        <v>190</v>
      </c>
      <c r="K881" s="29">
        <f>SUM('Дані з ДІСО'!V881:X881)</f>
        <v>0</v>
      </c>
      <c r="L881" s="40">
        <f>ROUNDUP('Дані з ДІСО'!J881/'Коефіцієнти АТО'!$R881,0)</f>
        <v>108</v>
      </c>
      <c r="M881" s="40">
        <f>ROUNDUP('Дані з ДІСО'!K881/'Коефіцієнти АТО'!$R881,0)</f>
        <v>149</v>
      </c>
      <c r="N881" s="40">
        <f>ROUNDUP('Дані з ДІСО'!L881/'Коефіцієнти АТО'!$R881,0)</f>
        <v>32</v>
      </c>
      <c r="O881" s="59">
        <f>(L881*Параметри!$K$32+M881*Параметри!$L$32+N881*Параметри!$M$32)/18</f>
        <v>471.79444444444442</v>
      </c>
      <c r="P881" s="41">
        <f>IF(H881=0,"",'Дані з ДІСО'!Y881/H881)</f>
        <v>0</v>
      </c>
      <c r="Q881" s="29">
        <f>IF(H881=0,"",(1+0.25*P881)*O881*Параметри!$K$51)</f>
        <v>96633.037629544036</v>
      </c>
      <c r="R881" s="29">
        <f>IF(H881=0,"",Q881*'Коефіцієнти АТО'!T881)</f>
        <v>14494.955644431606</v>
      </c>
      <c r="S881" s="29">
        <f>IF(H881=0,"",H881*(1+0.25*P881)*Параметри!$K$66*Параметри!$K$20/1000)</f>
        <v>0</v>
      </c>
      <c r="T881" s="29">
        <f>IF(H881=0,"",H881*(1+0.25*P881)*'Коефіцієнти АТО'!$S881*Параметри!$K$20/1000)</f>
        <v>16970.438574941843</v>
      </c>
      <c r="U881" s="29">
        <f t="shared" si="120"/>
        <v>128098.43184891749</v>
      </c>
      <c r="V881" s="29">
        <f t="shared" si="121"/>
        <v>128098.43184891749</v>
      </c>
      <c r="W881" s="40">
        <f>ROUNDUP('Дані з ДІСО'!P881/Параметри!$K$24,0)</f>
        <v>12</v>
      </c>
      <c r="X881" s="40">
        <f>ROUNDUP('Дані з ДІСО'!Q881/Параметри!$K$24,0)</f>
        <v>10</v>
      </c>
      <c r="Y881" s="40">
        <f>ROUNDUP('Дані з ДІСО'!R881/Параметри!$K$24,0)</f>
        <v>0</v>
      </c>
      <c r="Z881" s="59">
        <f>(W881*Параметри!$K$33+X881*Параметри!$L$33+Y881*Параметри!$M$33)/18</f>
        <v>44</v>
      </c>
      <c r="AA881" s="41">
        <f>IF(J881=0,0,'Дані з ДІСО'!AA881/J881)</f>
        <v>0</v>
      </c>
      <c r="AB881" s="29">
        <f>(1+0.25*AA881)*Z881*Параметри!$K$51</f>
        <v>9012.0892811840004</v>
      </c>
      <c r="AC881" s="29">
        <f>AB881*'Коефіцієнти АТО'!U881</f>
        <v>910.22101739958407</v>
      </c>
      <c r="AD881" s="29">
        <f>J881*(1+0.25*AA881)*Параметри!$K$66*Параметри!$K$20/1000</f>
        <v>0</v>
      </c>
      <c r="AE881" s="29">
        <f>(1+0.25*AA881)*J881*'Коефіцієнти АТО'!S881*Параметри!$K$20/1000</f>
        <v>415.88847275105769</v>
      </c>
      <c r="AF881" s="29">
        <f t="shared" si="117"/>
        <v>10338.198771334643</v>
      </c>
      <c r="AG881" s="29">
        <v>0</v>
      </c>
      <c r="AH881" s="40">
        <v>10</v>
      </c>
      <c r="AI881" s="40">
        <v>0</v>
      </c>
      <c r="AJ881" s="40">
        <f t="shared" si="118"/>
        <v>0</v>
      </c>
      <c r="AK881" s="29">
        <f>(AH881+AI881)*(1+0.25*AJ881)*Параметри!$K$53</f>
        <v>1794.2927569600006</v>
      </c>
      <c r="AL881" s="29">
        <f>ROUNDUP(('Дані з ДІСО'!AU881+'Дані з ДІСО'!AW881)/Параметри!$K$28,0)</f>
        <v>3</v>
      </c>
      <c r="AM881" s="64">
        <f>AL881*Параметри!$M$35/18</f>
        <v>3.8333333333333335</v>
      </c>
      <c r="AN881" s="29">
        <f>IF(AL881=0,0,'Дані з ДІСО'!AW881/SUM('Дані з ДІСО'!AU881,'Дані з ДІСО'!AW881))</f>
        <v>0</v>
      </c>
      <c r="AO881" s="29">
        <f>(1+0.25*AN881)*AM881*Параметри!$K$51</f>
        <v>785.14414192133336</v>
      </c>
      <c r="AP881" s="40">
        <f>ROUNDUP(('Дані з ДІСО'!AE881+'Дані не з ДІСО'!E881+'Дані не з ДІСО'!G881)/Параметри!$K$69,0)</f>
        <v>0</v>
      </c>
      <c r="AQ881" s="40">
        <f t="shared" si="122"/>
        <v>0</v>
      </c>
      <c r="AR881" s="40">
        <f>IF(AP881=0,0,('Дані з ДІСО'!AH881+'Дані не з ДІСО'!G881)/('Дані з ДІСО'!AE881+'Дані не з ДІСО'!E881+'Дані не з ДІСО'!G881))</f>
        <v>0</v>
      </c>
      <c r="AS881" s="29">
        <f>AQ881*(1+0.25*AR881)*Параметри!$K$51</f>
        <v>0</v>
      </c>
      <c r="AT881" s="40">
        <f>ROUNDUP('Дані з ДІСО'!AF881/Параметри!$K$70,0)</f>
        <v>0</v>
      </c>
      <c r="AU881" s="40">
        <f t="shared" si="123"/>
        <v>0</v>
      </c>
      <c r="AV881" s="40">
        <f>IF(AT881=0,0,'Дані з ДІСО'!AI881/'Дані з ДІСО'!AF881)</f>
        <v>0</v>
      </c>
      <c r="AW881" s="29">
        <f>AU881*(1+0.25*AV881)*Параметри!$K$51</f>
        <v>0</v>
      </c>
      <c r="AX881" s="40">
        <f>ROUNDUP('Дані з ДІСО'!AR881/Параметри!$K$29,0)</f>
        <v>0</v>
      </c>
      <c r="AY881" s="40">
        <f>ROUNDUP('Дані з ДІСО'!AS881/Параметри!$K$29,0)</f>
        <v>0</v>
      </c>
      <c r="AZ881" s="40">
        <f>ROUNDUP('Дані з ДІСО'!AT881/Параметри!$K$29,0)</f>
        <v>0</v>
      </c>
      <c r="BA881" s="64">
        <f>(AX881*Параметри!$K$32+AY881*Параметри!$L$32+AZ881*Параметри!$M$32)/18</f>
        <v>0</v>
      </c>
      <c r="BB881" s="29">
        <f>(BA881*Параметри!$K$51+SUM('Дані з ДІСО'!AR881:AT881)*Параметри!$K$48*Параметри!$K$20/1000)*Параметри!$K$74</f>
        <v>0</v>
      </c>
      <c r="BC881" s="40">
        <f>ROUNDUP(('Дані не з ДІСО'!I881+'Дані не з ДІСО'!K881)/Параметри!$K$26,0)</f>
        <v>0</v>
      </c>
      <c r="BD881" s="29">
        <f>BC881*Параметри!$M$36/18</f>
        <v>0</v>
      </c>
      <c r="BE881" s="40">
        <f>IF(BC881=0,0,'Дані не з ДІСО'!K881/('Дані не з ДІСО'!I881+'Дані не з ДІСО'!K881))</f>
        <v>0</v>
      </c>
      <c r="BF881" s="29">
        <f>(1+0.25*BE881)*BD881*Параметри!$K$51</f>
        <v>0</v>
      </c>
      <c r="BG881" s="40">
        <f>ROUNDUP('Дані не з ДІСО'!M881/Параметри!$K$27,0)</f>
        <v>0</v>
      </c>
      <c r="BH881" s="40">
        <f>BG881*Параметри!$M$37/18</f>
        <v>0</v>
      </c>
      <c r="BI881" s="29">
        <f>BH881*Параметри!$K$51</f>
        <v>0</v>
      </c>
      <c r="BJ881" s="29">
        <f>'Дані не з ДІСО'!N881*Параметри!$K$76</f>
        <v>0</v>
      </c>
      <c r="BK881" s="40">
        <f>ROUNDUP('Дані з ДІСО'!V881/Параметри!$K$25,0)</f>
        <v>0</v>
      </c>
      <c r="BL881" s="40">
        <f>ROUNDUP('Дані з ДІСО'!W881/Параметри!$K$25,0)</f>
        <v>0</v>
      </c>
      <c r="BM881" s="40">
        <f>ROUNDUP('Дані з ДІСО'!X881/Параметри!$K$25,0)</f>
        <v>0</v>
      </c>
      <c r="BN881" s="40">
        <f>(BK881*Параметри!$K$34+BL881*Параметри!$L$34+BM881*Параметри!$M$34)/18</f>
        <v>0</v>
      </c>
      <c r="BO881" s="40">
        <f>IF(K881=0,0,'Дані з ДІСО'!AC881/K881)</f>
        <v>0</v>
      </c>
      <c r="BP881" s="29">
        <f>(1+0.25*BO881)*BN881*Параметри!$K$51</f>
        <v>0</v>
      </c>
      <c r="BQ881" s="29">
        <f>BP881*'Коефіцієнти АТО'!U881</f>
        <v>0</v>
      </c>
      <c r="BR881" s="29">
        <f>K881*(1+0.25*BO881)*Параметри!$K$66*Параметри!$K$20/1000</f>
        <v>0</v>
      </c>
      <c r="BS881" s="29">
        <f>(1+0.25*BO881)*K881*'Коефіцієнти АТО'!S881*Параметри!$K$20/1000</f>
        <v>0</v>
      </c>
      <c r="BT881" s="29">
        <f t="shared" si="124"/>
        <v>0</v>
      </c>
      <c r="BU881" s="40">
        <f>ROUNDUP('Дані з ДІСО'!AG881/Параметри!$K$71,0)</f>
        <v>0</v>
      </c>
      <c r="BV881" s="40">
        <f t="shared" si="125"/>
        <v>0</v>
      </c>
      <c r="BW881" s="40">
        <f>IF('Дані з ДІСО'!AG881=0,0,'Дані з ДІСО'!AJ881/'Дані з ДІСО'!AG881)</f>
        <v>0</v>
      </c>
      <c r="BX881" s="29">
        <f>BV881*(1+0.25*BW881)*Параметри!$K$51</f>
        <v>0</v>
      </c>
      <c r="BY881" s="29">
        <f>ROUND(IF(Параметри!$K$77="No",CC881,CC881*Параметри!$K$78)+AG881,1)</f>
        <v>126914.5</v>
      </c>
      <c r="BZ881" s="29">
        <f>ROUND(IF(Параметри!$K$77="No",BF881,BF881*Параметри!$K$78),1)</f>
        <v>0</v>
      </c>
      <c r="CA881" s="29">
        <f>ROUND(IF(Параметри!$K$77="No",BI881,BI881*Параметри!$K$78),1)</f>
        <v>0</v>
      </c>
      <c r="CB881" s="29">
        <f>ROUND(IF(Параметри!$K$77="No",BJ881,BJ881*Параметри!$K$78),1)</f>
        <v>0</v>
      </c>
      <c r="CC881" s="29">
        <f t="shared" si="119"/>
        <v>141016.06751913347</v>
      </c>
    </row>
    <row r="882" spans="1:81">
      <c r="A882" s="9">
        <v>881</v>
      </c>
      <c r="B882" s="9" t="s">
        <v>3151</v>
      </c>
      <c r="C882" s="9" t="s">
        <v>3151</v>
      </c>
      <c r="D882" s="9" t="s">
        <v>3887</v>
      </c>
      <c r="E882" s="9" t="s">
        <v>29</v>
      </c>
      <c r="F882" s="9" t="s">
        <v>3858</v>
      </c>
      <c r="G882" s="9" t="s">
        <v>1835</v>
      </c>
      <c r="H882" s="29">
        <f>SUM('Дані з ДІСО'!J882:L882)</f>
        <v>728</v>
      </c>
      <c r="I882" s="29">
        <f>SUM('Дані з ДІСО'!G882:I882)</f>
        <v>28</v>
      </c>
      <c r="J882" s="29">
        <f>SUM('Дані з ДІСО'!P882:R882)</f>
        <v>0</v>
      </c>
      <c r="K882" s="29">
        <f>SUM('Дані з ДІСО'!V882:X882)</f>
        <v>0</v>
      </c>
      <c r="L882" s="40">
        <f>ROUNDUP('Дані з ДІСО'!J882/'Коефіцієнти АТО'!$R882,0)</f>
        <v>12</v>
      </c>
      <c r="M882" s="40">
        <f>ROUNDUP('Дані з ДІСО'!K882/'Коефіцієнти АТО'!$R882,0)</f>
        <v>19</v>
      </c>
      <c r="N882" s="40">
        <f>ROUNDUP('Дані з ДІСО'!L882/'Коефіцієнти АТО'!$R882,0)</f>
        <v>5</v>
      </c>
      <c r="O882" s="59">
        <f>(L882*Параметри!$K$32+M882*Параметри!$L$32+N882*Параметри!$M$32)/18</f>
        <v>59.711111111111123</v>
      </c>
      <c r="P882" s="41">
        <f>IF(H882=0,"",'Дані з ДІСО'!Y882/H882)</f>
        <v>0</v>
      </c>
      <c r="Q882" s="29">
        <f>IF(H882=0,"",(1+0.25*P882)*O882*Параметри!$K$51)</f>
        <v>12230.042373000713</v>
      </c>
      <c r="R882" s="29">
        <f>IF(H882=0,"",Q882*'Коефіцієнти АТО'!T882)</f>
        <v>917.25317797505352</v>
      </c>
      <c r="S882" s="29">
        <f>IF(H882=0,"",H882*(1+0.25*P882)*Параметри!$K$66*Параметри!$K$20/1000)</f>
        <v>0</v>
      </c>
      <c r="T882" s="29">
        <f>IF(H882=0,"",H882*(1+0.25*P882)*'Коефіцієнти АТО'!$S882*Параметри!$K$20/1000)</f>
        <v>1593.5095166461576</v>
      </c>
      <c r="U882" s="29">
        <f t="shared" si="120"/>
        <v>14740.805067621925</v>
      </c>
      <c r="V882" s="29">
        <f t="shared" si="121"/>
        <v>14740.805067621925</v>
      </c>
      <c r="W882" s="40">
        <f>ROUNDUP('Дані з ДІСО'!P882/Параметри!$K$24,0)</f>
        <v>0</v>
      </c>
      <c r="X882" s="40">
        <f>ROUNDUP('Дані з ДІСО'!Q882/Параметри!$K$24,0)</f>
        <v>0</v>
      </c>
      <c r="Y882" s="40">
        <f>ROUNDUP('Дані з ДІСО'!R882/Параметри!$K$24,0)</f>
        <v>0</v>
      </c>
      <c r="Z882" s="59">
        <f>(W882*Параметри!$K$33+X882*Параметри!$L$33+Y882*Параметри!$M$33)/18</f>
        <v>0</v>
      </c>
      <c r="AA882" s="41">
        <f>IF(J882=0,0,'Дані з ДІСО'!AA882/J882)</f>
        <v>0</v>
      </c>
      <c r="AB882" s="29">
        <f>(1+0.25*AA882)*Z882*Параметри!$K$51</f>
        <v>0</v>
      </c>
      <c r="AC882" s="29">
        <f>AB882*'Коефіцієнти АТО'!U882</f>
        <v>0</v>
      </c>
      <c r="AD882" s="29">
        <f>J882*(1+0.25*AA882)*Параметри!$K$66*Параметри!$K$20/1000</f>
        <v>0</v>
      </c>
      <c r="AE882" s="29">
        <f>(1+0.25*AA882)*J882*'Коефіцієнти АТО'!S882*Параметри!$K$20/1000</f>
        <v>0</v>
      </c>
      <c r="AF882" s="29">
        <f t="shared" si="117"/>
        <v>0</v>
      </c>
      <c r="AG882" s="29">
        <v>0</v>
      </c>
      <c r="AH882" s="40">
        <v>6</v>
      </c>
      <c r="AI882" s="40">
        <v>0</v>
      </c>
      <c r="AJ882" s="40">
        <f t="shared" si="118"/>
        <v>0</v>
      </c>
      <c r="AK882" s="29">
        <f>(AH882+AI882)*(1+0.25*AJ882)*Параметри!$K$53</f>
        <v>1076.5756541760002</v>
      </c>
      <c r="AL882" s="29">
        <f>ROUNDUP(('Дані з ДІСО'!AU882+'Дані з ДІСО'!AW882)/Параметри!$K$28,0)</f>
        <v>0</v>
      </c>
      <c r="AM882" s="64">
        <f>AL882*Параметри!$M$35/18</f>
        <v>0</v>
      </c>
      <c r="AN882" s="29">
        <f>IF(AL882=0,0,'Дані з ДІСО'!AW882/SUM('Дані з ДІСО'!AU882,'Дані з ДІСО'!AW882))</f>
        <v>0</v>
      </c>
      <c r="AO882" s="29">
        <f>(1+0.25*AN882)*AM882*Параметри!$K$51</f>
        <v>0</v>
      </c>
      <c r="AP882" s="40">
        <f>ROUNDUP(('Дані з ДІСО'!AE882+'Дані не з ДІСО'!E882+'Дані не з ДІСО'!G882)/Параметри!$K$69,0)</f>
        <v>0</v>
      </c>
      <c r="AQ882" s="40">
        <f t="shared" si="122"/>
        <v>0</v>
      </c>
      <c r="AR882" s="40">
        <f>IF(AP882=0,0,('Дані з ДІСО'!AH882+'Дані не з ДІСО'!G882)/('Дані з ДІСО'!AE882+'Дані не з ДІСО'!E882+'Дані не з ДІСО'!G882))</f>
        <v>0</v>
      </c>
      <c r="AS882" s="29">
        <f>AQ882*(1+0.25*AR882)*Параметри!$K$51</f>
        <v>0</v>
      </c>
      <c r="AT882" s="40">
        <f>ROUNDUP('Дані з ДІСО'!AF882/Параметри!$K$70,0)</f>
        <v>0</v>
      </c>
      <c r="AU882" s="40">
        <f t="shared" si="123"/>
        <v>0</v>
      </c>
      <c r="AV882" s="40">
        <f>IF(AT882=0,0,'Дані з ДІСО'!AI882/'Дані з ДІСО'!AF882)</f>
        <v>0</v>
      </c>
      <c r="AW882" s="29">
        <f>AU882*(1+0.25*AV882)*Параметри!$K$51</f>
        <v>0</v>
      </c>
      <c r="AX882" s="40">
        <f>ROUNDUP('Дані з ДІСО'!AR882/Параметри!$K$29,0)</f>
        <v>0</v>
      </c>
      <c r="AY882" s="40">
        <f>ROUNDUP('Дані з ДІСО'!AS882/Параметри!$K$29,0)</f>
        <v>0</v>
      </c>
      <c r="AZ882" s="40">
        <f>ROUNDUP('Дані з ДІСО'!AT882/Параметри!$K$29,0)</f>
        <v>0</v>
      </c>
      <c r="BA882" s="64">
        <f>(AX882*Параметри!$K$32+AY882*Параметри!$L$32+AZ882*Параметри!$M$32)/18</f>
        <v>0</v>
      </c>
      <c r="BB882" s="29">
        <f>(BA882*Параметри!$K$51+SUM('Дані з ДІСО'!AR882:AT882)*Параметри!$K$48*Параметри!$K$20/1000)*Параметри!$K$74</f>
        <v>0</v>
      </c>
      <c r="BC882" s="40">
        <f>ROUNDUP(('Дані не з ДІСО'!I882+'Дані не з ДІСО'!K882)/Параметри!$K$26,0)</f>
        <v>0</v>
      </c>
      <c r="BD882" s="29">
        <f>BC882*Параметри!$M$36/18</f>
        <v>0</v>
      </c>
      <c r="BE882" s="40">
        <f>IF(BC882=0,0,'Дані не з ДІСО'!K882/('Дані не з ДІСО'!I882+'Дані не з ДІСО'!K882))</f>
        <v>0</v>
      </c>
      <c r="BF882" s="29">
        <f>(1+0.25*BE882)*BD882*Параметри!$K$51</f>
        <v>0</v>
      </c>
      <c r="BG882" s="40">
        <f>ROUNDUP('Дані не з ДІСО'!M882/Параметри!$K$27,0)</f>
        <v>0</v>
      </c>
      <c r="BH882" s="40">
        <f>BG882*Параметри!$M$37/18</f>
        <v>0</v>
      </c>
      <c r="BI882" s="29">
        <f>BH882*Параметри!$K$51</f>
        <v>0</v>
      </c>
      <c r="BJ882" s="29">
        <f>'Дані не з ДІСО'!N882*Параметри!$K$76</f>
        <v>0</v>
      </c>
      <c r="BK882" s="40">
        <f>ROUNDUP('Дані з ДІСО'!V882/Параметри!$K$25,0)</f>
        <v>0</v>
      </c>
      <c r="BL882" s="40">
        <f>ROUNDUP('Дані з ДІСО'!W882/Параметри!$K$25,0)</f>
        <v>0</v>
      </c>
      <c r="BM882" s="40">
        <f>ROUNDUP('Дані з ДІСО'!X882/Параметри!$K$25,0)</f>
        <v>0</v>
      </c>
      <c r="BN882" s="40">
        <f>(BK882*Параметри!$K$34+BL882*Параметри!$L$34+BM882*Параметри!$M$34)/18</f>
        <v>0</v>
      </c>
      <c r="BO882" s="40">
        <f>IF(K882=0,0,'Дані з ДІСО'!AC882/K882)</f>
        <v>0</v>
      </c>
      <c r="BP882" s="29">
        <f>(1+0.25*BO882)*BN882*Параметри!$K$51</f>
        <v>0</v>
      </c>
      <c r="BQ882" s="29">
        <f>BP882*'Коефіцієнти АТО'!U882</f>
        <v>0</v>
      </c>
      <c r="BR882" s="29">
        <f>K882*(1+0.25*BO882)*Параметри!$K$66*Параметри!$K$20/1000</f>
        <v>0</v>
      </c>
      <c r="BS882" s="29">
        <f>(1+0.25*BO882)*K882*'Коефіцієнти АТО'!S882*Параметри!$K$20/1000</f>
        <v>0</v>
      </c>
      <c r="BT882" s="29">
        <f t="shared" si="124"/>
        <v>0</v>
      </c>
      <c r="BU882" s="40">
        <f>ROUNDUP('Дані з ДІСО'!AG882/Параметри!$K$71,0)</f>
        <v>0</v>
      </c>
      <c r="BV882" s="40">
        <f t="shared" si="125"/>
        <v>0</v>
      </c>
      <c r="BW882" s="40">
        <f>IF('Дані з ДІСО'!AG882=0,0,'Дані з ДІСО'!AJ882/'Дані з ДІСО'!AG882)</f>
        <v>0</v>
      </c>
      <c r="BX882" s="29">
        <f>BV882*(1+0.25*BW882)*Параметри!$K$51</f>
        <v>0</v>
      </c>
      <c r="BY882" s="29">
        <f>ROUND(IF(Параметри!$K$77="No",CC882,CC882*Параметри!$K$78)+AG882,1)</f>
        <v>14235.6</v>
      </c>
      <c r="BZ882" s="29">
        <f>ROUND(IF(Параметри!$K$77="No",BF882,BF882*Параметри!$K$78),1)</f>
        <v>0</v>
      </c>
      <c r="CA882" s="29">
        <f>ROUND(IF(Параметри!$K$77="No",BI882,BI882*Параметри!$K$78),1)</f>
        <v>0</v>
      </c>
      <c r="CB882" s="29">
        <f>ROUND(IF(Параметри!$K$77="No",BJ882,BJ882*Параметри!$K$78),1)</f>
        <v>0</v>
      </c>
      <c r="CC882" s="29">
        <f t="shared" si="119"/>
        <v>15817.380721797925</v>
      </c>
    </row>
    <row r="883" spans="1:81">
      <c r="A883" s="9">
        <v>882</v>
      </c>
      <c r="B883" s="9" t="s">
        <v>3176</v>
      </c>
      <c r="C883" s="9" t="s">
        <v>3146</v>
      </c>
      <c r="D883" s="9" t="s">
        <v>3887</v>
      </c>
      <c r="E883" s="9" t="s">
        <v>78</v>
      </c>
      <c r="F883" s="9" t="s">
        <v>3964</v>
      </c>
      <c r="G883" s="9" t="s">
        <v>1837</v>
      </c>
      <c r="H883" s="29">
        <f>SUM('Дані з ДІСО'!J883:L883)</f>
        <v>3854</v>
      </c>
      <c r="I883" s="29">
        <f>SUM('Дані з ДІСО'!G883:I883)</f>
        <v>132</v>
      </c>
      <c r="J883" s="29">
        <f>SUM('Дані з ДІСО'!P883:R883)</f>
        <v>0</v>
      </c>
      <c r="K883" s="29">
        <f>SUM('Дані з ДІСО'!V883:X883)</f>
        <v>0</v>
      </c>
      <c r="L883" s="40">
        <f>ROUNDUP('Дані з ДІСО'!J883/'Коефіцієнти АТО'!$R883,0)</f>
        <v>59</v>
      </c>
      <c r="M883" s="40">
        <f>ROUNDUP('Дані з ДІСО'!K883/'Коефіцієнти АТО'!$R883,0)</f>
        <v>79</v>
      </c>
      <c r="N883" s="40">
        <f>ROUNDUP('Дані з ДІСО'!L883/'Коефіцієнти АТО'!$R883,0)</f>
        <v>21</v>
      </c>
      <c r="O883" s="59">
        <f>(L883*Параметри!$K$32+M883*Параметри!$L$32+N883*Параметри!$M$32)/18</f>
        <v>260.32222222222225</v>
      </c>
      <c r="P883" s="41">
        <f>IF(H883=0,"",'Дані з ДІСО'!Y883/H883)</f>
        <v>0</v>
      </c>
      <c r="Q883" s="29">
        <f>IF(H883=0,"",(1+0.25*P883)*O883*Параметри!$K$51)</f>
        <v>53319.25246688383</v>
      </c>
      <c r="R883" s="29">
        <f>IF(H883=0,"",Q883*'Коефіцієнти АТО'!T883)</f>
        <v>5331.9252466883836</v>
      </c>
      <c r="S883" s="29">
        <f>IF(H883=0,"",H883*(1+0.25*P883)*Параметри!$K$66*Параметри!$K$20/1000)</f>
        <v>0</v>
      </c>
      <c r="T883" s="29">
        <f>IF(H883=0,"",H883*(1+0.25*P883)*'Коефіцієнти АТО'!$S883*Параметри!$K$20/1000)</f>
        <v>8435.9693367504005</v>
      </c>
      <c r="U883" s="29">
        <f t="shared" si="120"/>
        <v>67087.147050322616</v>
      </c>
      <c r="V883" s="29">
        <f t="shared" si="121"/>
        <v>67087.147050322616</v>
      </c>
      <c r="W883" s="40">
        <f>ROUNDUP('Дані з ДІСО'!P883/Параметри!$K$24,0)</f>
        <v>0</v>
      </c>
      <c r="X883" s="40">
        <f>ROUNDUP('Дані з ДІСО'!Q883/Параметри!$K$24,0)</f>
        <v>0</v>
      </c>
      <c r="Y883" s="40">
        <f>ROUNDUP('Дані з ДІСО'!R883/Параметри!$K$24,0)</f>
        <v>0</v>
      </c>
      <c r="Z883" s="59">
        <f>(W883*Параметри!$K$33+X883*Параметри!$L$33+Y883*Параметри!$M$33)/18</f>
        <v>0</v>
      </c>
      <c r="AA883" s="41">
        <f>IF(J883=0,0,'Дані з ДІСО'!AA883/J883)</f>
        <v>0</v>
      </c>
      <c r="AB883" s="29">
        <f>(1+0.25*AA883)*Z883*Параметри!$K$51</f>
        <v>0</v>
      </c>
      <c r="AC883" s="29">
        <f>AB883*'Коефіцієнти АТО'!U883</f>
        <v>0</v>
      </c>
      <c r="AD883" s="29">
        <f>J883*(1+0.25*AA883)*Параметри!$K$66*Параметри!$K$20/1000</f>
        <v>0</v>
      </c>
      <c r="AE883" s="29">
        <f>(1+0.25*AA883)*J883*'Коефіцієнти АТО'!S883*Параметри!$K$20/1000</f>
        <v>0</v>
      </c>
      <c r="AF883" s="29">
        <f t="shared" si="117"/>
        <v>0</v>
      </c>
      <c r="AG883" s="29">
        <v>0</v>
      </c>
      <c r="AH883" s="40">
        <v>20</v>
      </c>
      <c r="AI883" s="40">
        <v>0</v>
      </c>
      <c r="AJ883" s="40">
        <f t="shared" si="118"/>
        <v>0</v>
      </c>
      <c r="AK883" s="29">
        <f>(AH883+AI883)*(1+0.25*AJ883)*Параметри!$K$53</f>
        <v>3588.5855139200012</v>
      </c>
      <c r="AL883" s="29">
        <f>ROUNDUP(('Дані з ДІСО'!AU883+'Дані з ДІСО'!AW883)/Параметри!$K$28,0)</f>
        <v>0</v>
      </c>
      <c r="AM883" s="64">
        <f>AL883*Параметри!$M$35/18</f>
        <v>0</v>
      </c>
      <c r="AN883" s="29">
        <f>IF(AL883=0,0,'Дані з ДІСО'!AW883/SUM('Дані з ДІСО'!AU883,'Дані з ДІСО'!AW883))</f>
        <v>0</v>
      </c>
      <c r="AO883" s="29">
        <f>(1+0.25*AN883)*AM883*Параметри!$K$51</f>
        <v>0</v>
      </c>
      <c r="AP883" s="40">
        <f>ROUNDUP(('Дані з ДІСО'!AE883+'Дані не з ДІСО'!E883+'Дані не з ДІСО'!G883)/Параметри!$K$69,0)</f>
        <v>0</v>
      </c>
      <c r="AQ883" s="40">
        <f t="shared" si="122"/>
        <v>0</v>
      </c>
      <c r="AR883" s="40">
        <f>IF(AP883=0,0,('Дані з ДІСО'!AH883+'Дані не з ДІСО'!G883)/('Дані з ДІСО'!AE883+'Дані не з ДІСО'!E883+'Дані не з ДІСО'!G883))</f>
        <v>0</v>
      </c>
      <c r="AS883" s="29">
        <f>AQ883*(1+0.25*AR883)*Параметри!$K$51</f>
        <v>0</v>
      </c>
      <c r="AT883" s="40">
        <f>ROUNDUP('Дані з ДІСО'!AF883/Параметри!$K$70,0)</f>
        <v>0</v>
      </c>
      <c r="AU883" s="40">
        <f t="shared" si="123"/>
        <v>0</v>
      </c>
      <c r="AV883" s="40">
        <f>IF(AT883=0,0,'Дані з ДІСО'!AI883/'Дані з ДІСО'!AF883)</f>
        <v>0</v>
      </c>
      <c r="AW883" s="29">
        <f>AU883*(1+0.25*AV883)*Параметри!$K$51</f>
        <v>0</v>
      </c>
      <c r="AX883" s="40">
        <f>ROUNDUP('Дані з ДІСО'!AR883/Параметри!$K$29,0)</f>
        <v>0</v>
      </c>
      <c r="AY883" s="40">
        <f>ROUNDUP('Дані з ДІСО'!AS883/Параметри!$K$29,0)</f>
        <v>0</v>
      </c>
      <c r="AZ883" s="40">
        <f>ROUNDUP('Дані з ДІСО'!AT883/Параметри!$K$29,0)</f>
        <v>0</v>
      </c>
      <c r="BA883" s="64">
        <f>(AX883*Параметри!$K$32+AY883*Параметри!$L$32+AZ883*Параметри!$M$32)/18</f>
        <v>0</v>
      </c>
      <c r="BB883" s="29">
        <f>(BA883*Параметри!$K$51+SUM('Дані з ДІСО'!AR883:AT883)*Параметри!$K$48*Параметри!$K$20/1000)*Параметри!$K$74</f>
        <v>0</v>
      </c>
      <c r="BC883" s="40">
        <f>ROUNDUP(('Дані не з ДІСО'!I883+'Дані не з ДІСО'!K883)/Параметри!$K$26,0)</f>
        <v>0</v>
      </c>
      <c r="BD883" s="29">
        <f>BC883*Параметри!$M$36/18</f>
        <v>0</v>
      </c>
      <c r="BE883" s="40">
        <f>IF(BC883=0,0,'Дані не з ДІСО'!K883/('Дані не з ДІСО'!I883+'Дані не з ДІСО'!K883))</f>
        <v>0</v>
      </c>
      <c r="BF883" s="29">
        <f>(1+0.25*BE883)*BD883*Параметри!$K$51</f>
        <v>0</v>
      </c>
      <c r="BG883" s="40">
        <f>ROUNDUP('Дані не з ДІСО'!M883/Параметри!$K$27,0)</f>
        <v>0</v>
      </c>
      <c r="BH883" s="40">
        <f>BG883*Параметри!$M$37/18</f>
        <v>0</v>
      </c>
      <c r="BI883" s="29">
        <f>BH883*Параметри!$K$51</f>
        <v>0</v>
      </c>
      <c r="BJ883" s="29">
        <f>'Дані не з ДІСО'!N883*Параметри!$K$76</f>
        <v>0</v>
      </c>
      <c r="BK883" s="40">
        <f>ROUNDUP('Дані з ДІСО'!V883/Параметри!$K$25,0)</f>
        <v>0</v>
      </c>
      <c r="BL883" s="40">
        <f>ROUNDUP('Дані з ДІСО'!W883/Параметри!$K$25,0)</f>
        <v>0</v>
      </c>
      <c r="BM883" s="40">
        <f>ROUNDUP('Дані з ДІСО'!X883/Параметри!$K$25,0)</f>
        <v>0</v>
      </c>
      <c r="BN883" s="40">
        <f>(BK883*Параметри!$K$34+BL883*Параметри!$L$34+BM883*Параметри!$M$34)/18</f>
        <v>0</v>
      </c>
      <c r="BO883" s="40">
        <f>IF(K883=0,0,'Дані з ДІСО'!AC883/K883)</f>
        <v>0</v>
      </c>
      <c r="BP883" s="29">
        <f>(1+0.25*BO883)*BN883*Параметри!$K$51</f>
        <v>0</v>
      </c>
      <c r="BQ883" s="29">
        <f>BP883*'Коефіцієнти АТО'!U883</f>
        <v>0</v>
      </c>
      <c r="BR883" s="29">
        <f>K883*(1+0.25*BO883)*Параметри!$K$66*Параметри!$K$20/1000</f>
        <v>0</v>
      </c>
      <c r="BS883" s="29">
        <f>(1+0.25*BO883)*K883*'Коефіцієнти АТО'!S883*Параметри!$K$20/1000</f>
        <v>0</v>
      </c>
      <c r="BT883" s="29">
        <f t="shared" si="124"/>
        <v>0</v>
      </c>
      <c r="BU883" s="40">
        <f>ROUNDUP('Дані з ДІСО'!AG883/Параметри!$K$71,0)</f>
        <v>0</v>
      </c>
      <c r="BV883" s="40">
        <f t="shared" si="125"/>
        <v>0</v>
      </c>
      <c r="BW883" s="40">
        <f>IF('Дані з ДІСО'!AG883=0,0,'Дані з ДІСО'!AJ883/'Дані з ДІСО'!AG883)</f>
        <v>0</v>
      </c>
      <c r="BX883" s="29">
        <f>BV883*(1+0.25*BW883)*Параметри!$K$51</f>
        <v>0</v>
      </c>
      <c r="BY883" s="29">
        <f>ROUND(IF(Параметри!$K$77="No",CC883,CC883*Параметри!$K$78)+AG883,1)</f>
        <v>63608.2</v>
      </c>
      <c r="BZ883" s="29">
        <f>ROUND(IF(Параметри!$K$77="No",BF883,BF883*Параметри!$K$78),1)</f>
        <v>0</v>
      </c>
      <c r="CA883" s="29">
        <f>ROUND(IF(Параметри!$K$77="No",BI883,BI883*Параметри!$K$78),1)</f>
        <v>0</v>
      </c>
      <c r="CB883" s="29">
        <f>ROUND(IF(Параметри!$K$77="No",BJ883,BJ883*Параметри!$K$78),1)</f>
        <v>0</v>
      </c>
      <c r="CC883" s="29">
        <f t="shared" si="119"/>
        <v>70675.732564242615</v>
      </c>
    </row>
    <row r="884" spans="1:81">
      <c r="A884" s="9">
        <v>883</v>
      </c>
      <c r="B884" s="9" t="s">
        <v>3097</v>
      </c>
      <c r="C884" s="9" t="s">
        <v>3097</v>
      </c>
      <c r="D884" s="9" t="s">
        <v>3965</v>
      </c>
      <c r="E884" s="9" t="s">
        <v>15</v>
      </c>
      <c r="F884" s="9" t="s">
        <v>3128</v>
      </c>
      <c r="G884" s="9" t="s">
        <v>1842</v>
      </c>
      <c r="H884" s="29">
        <f>SUM('Дані з ДІСО'!J884:L884)</f>
        <v>2334.5</v>
      </c>
      <c r="I884" s="29">
        <f>SUM('Дані з ДІСО'!G884:I884)</f>
        <v>118</v>
      </c>
      <c r="J884" s="29">
        <f>SUM('Дані з ДІСО'!P884:R884)</f>
        <v>638.5</v>
      </c>
      <c r="K884" s="29">
        <f>SUM('Дані з ДІСО'!V884:X884)</f>
        <v>300</v>
      </c>
      <c r="L884" s="40">
        <f>ROUNDUP('Дані з ДІСО'!J884/'Коефіцієнти АТО'!$R884,0)</f>
        <v>12</v>
      </c>
      <c r="M884" s="40">
        <f>ROUNDUP('Дані з ДІСО'!K884/'Коефіцієнти АТО'!$R884,0)</f>
        <v>66</v>
      </c>
      <c r="N884" s="40">
        <f>ROUNDUP('Дані з ДІСО'!L884/'Коефіцієнти АТО'!$R884,0)</f>
        <v>40</v>
      </c>
      <c r="O884" s="59">
        <f>(L884*Параметри!$K$32+M884*Параметри!$L$32+N884*Параметри!$M$32)/18</f>
        <v>214.12222222222223</v>
      </c>
      <c r="P884" s="41">
        <f>IF(H884=0,"",'Дані з ДІСО'!Y884/H884)</f>
        <v>0</v>
      </c>
      <c r="Q884" s="29">
        <f>IF(H884=0,"",(1+0.25*P884)*O884*Параметри!$K$51)</f>
        <v>43856.55872164062</v>
      </c>
      <c r="R884" s="29">
        <f>IF(H884=0,"",Q884*'Коефіцієнти АТО'!T884)</f>
        <v>3069.9591105148438</v>
      </c>
      <c r="S884" s="29">
        <f>IF(H884=0,"",H884*(1+0.25*P884)*Параметри!$K$66*Параметри!$K$20/1000)</f>
        <v>0</v>
      </c>
      <c r="T884" s="29">
        <f>IF(H884=0,"",H884*(1+0.25*P884)*'Коефіцієнти АТО'!$S884*Параметри!$K$20/1000)</f>
        <v>5109.9559980912854</v>
      </c>
      <c r="U884" s="29">
        <f t="shared" si="120"/>
        <v>52036.473830246745</v>
      </c>
      <c r="V884" s="29">
        <f t="shared" si="121"/>
        <v>52036.473830246745</v>
      </c>
      <c r="W884" s="40">
        <f>ROUNDUP('Дані з ДІСО'!P884/Параметри!$K$24,0)</f>
        <v>26</v>
      </c>
      <c r="X884" s="40">
        <f>ROUNDUP('Дані з ДІСО'!Q884/Параметри!$K$24,0)</f>
        <v>40</v>
      </c>
      <c r="Y884" s="40">
        <f>ROUNDUP('Дані з ДІСО'!R884/Параметри!$K$24,0)</f>
        <v>7</v>
      </c>
      <c r="Z884" s="59">
        <f>(W884*Параметри!$K$33+X884*Параметри!$L$33+Y884*Параметри!$M$33)/18</f>
        <v>146</v>
      </c>
      <c r="AA884" s="41">
        <f>IF(J884=0,0,'Дані з ДІСО'!AA884/J884)</f>
        <v>0</v>
      </c>
      <c r="AB884" s="29">
        <f>(1+0.25*AA884)*Z884*Параметри!$K$51</f>
        <v>29903.750796656001</v>
      </c>
      <c r="AC884" s="29">
        <f>AB884*'Коефіцієнти АТО'!U884</f>
        <v>3020.2788304622563</v>
      </c>
      <c r="AD884" s="29">
        <f>J884*(1+0.25*AA884)*Параметри!$K$66*Параметри!$K$20/1000</f>
        <v>0</v>
      </c>
      <c r="AE884" s="29">
        <f>(1+0.25*AA884)*J884*'Коефіцієнти АТО'!S884*Параметри!$K$20/1000</f>
        <v>1397.6041571134228</v>
      </c>
      <c r="AF884" s="29">
        <f t="shared" si="117"/>
        <v>34321.633784231686</v>
      </c>
      <c r="AG884" s="29">
        <v>0</v>
      </c>
      <c r="AH884" s="40">
        <v>1</v>
      </c>
      <c r="AI884" s="40">
        <v>0</v>
      </c>
      <c r="AJ884" s="40">
        <f t="shared" si="118"/>
        <v>0</v>
      </c>
      <c r="AK884" s="29">
        <f>(AH884+AI884)*(1+0.25*AJ884)*Параметри!$K$53</f>
        <v>179.42927569600005</v>
      </c>
      <c r="AL884" s="29">
        <f>ROUNDUP(('Дані з ДІСО'!AU884+'Дані з ДІСО'!AW884)/Параметри!$K$28,0)</f>
        <v>0</v>
      </c>
      <c r="AM884" s="64">
        <f>AL884*Параметри!$M$35/18</f>
        <v>0</v>
      </c>
      <c r="AN884" s="29">
        <f>IF(AL884=0,0,'Дані з ДІСО'!AW884/SUM('Дані з ДІСО'!AU884,'Дані з ДІСО'!AW884))</f>
        <v>0</v>
      </c>
      <c r="AO884" s="29">
        <f>(1+0.25*AN884)*AM884*Параметри!$K$51</f>
        <v>0</v>
      </c>
      <c r="AP884" s="40">
        <f>ROUNDUP(('Дані з ДІСО'!AE884+'Дані не з ДІСО'!E884+'Дані не з ДІСО'!G884)/Параметри!$K$69,0)</f>
        <v>90</v>
      </c>
      <c r="AQ884" s="40">
        <f t="shared" si="122"/>
        <v>180</v>
      </c>
      <c r="AR884" s="40">
        <f>IF(AP884=0,0,('Дані з ДІСО'!AH884+'Дані не з ДІСО'!G884)/('Дані з ДІСО'!AE884+'Дані не з ДІСО'!E884+'Дані не з ДІСО'!G884))</f>
        <v>0</v>
      </c>
      <c r="AS884" s="29">
        <f>AQ884*(1+0.25*AR884)*Параметри!$K$51</f>
        <v>36867.637968479998</v>
      </c>
      <c r="AT884" s="40">
        <f>ROUNDUP('Дані з ДІСО'!AF884/Параметри!$K$70,0)</f>
        <v>52</v>
      </c>
      <c r="AU884" s="40">
        <f t="shared" si="123"/>
        <v>104</v>
      </c>
      <c r="AV884" s="40">
        <f>IF(AT884=0,0,'Дані з ДІСО'!AI884/'Дані з ДІСО'!AF884)</f>
        <v>0</v>
      </c>
      <c r="AW884" s="29">
        <f>AU884*(1+0.25*AV884)*Параметри!$K$51</f>
        <v>21301.301937344</v>
      </c>
      <c r="AX884" s="40">
        <f>ROUNDUP('Дані з ДІСО'!AR884/Параметри!$K$29,0)</f>
        <v>14</v>
      </c>
      <c r="AY884" s="40">
        <f>ROUNDUP('Дані з ДІСО'!AS884/Параметри!$K$29,0)</f>
        <v>11</v>
      </c>
      <c r="AZ884" s="40">
        <f>ROUNDUP('Дані з ДІСО'!AT884/Параметри!$K$29,0)</f>
        <v>2</v>
      </c>
      <c r="BA884" s="64">
        <f>(AX884*Параметри!$K$32+AY884*Параметри!$L$32+AZ884*Параметри!$M$32)/18</f>
        <v>41.81666666666667</v>
      </c>
      <c r="BB884" s="29">
        <f>(BA884*Параметри!$K$51+SUM('Дані з ДІСО'!AR884:AT884)*Параметри!$K$48*Параметри!$K$20/1000)*Параметри!$K$74</f>
        <v>8082.9486691887842</v>
      </c>
      <c r="BC884" s="40">
        <f>ROUNDUP(('Дані не з ДІСО'!I884+'Дані не з ДІСО'!K884)/Параметри!$K$26,0)</f>
        <v>185</v>
      </c>
      <c r="BD884" s="29">
        <f>BC884*Параметри!$M$36/18</f>
        <v>287.77777777777777</v>
      </c>
      <c r="BE884" s="40">
        <f>IF(BC884=0,0,'Дані не з ДІСО'!K884/('Дані не з ДІСО'!I884+'Дані не з ДІСО'!K884))</f>
        <v>0</v>
      </c>
      <c r="BF884" s="29">
        <f>(1+0.25*BE884)*BD884*Параметри!$K$51</f>
        <v>58942.705147137778</v>
      </c>
      <c r="BG884" s="40">
        <f>ROUNDUP('Дані не з ДІСО'!M884/Параметри!$K$27,0)</f>
        <v>55</v>
      </c>
      <c r="BH884" s="40">
        <f>BG884*Параметри!$M$37/18</f>
        <v>91.666666666666671</v>
      </c>
      <c r="BI884" s="29">
        <f>BH884*Параметри!$K$51</f>
        <v>18775.186002466668</v>
      </c>
      <c r="BJ884" s="29">
        <f>'Дані не з ДІСО'!N884*Параметри!$K$76</f>
        <v>56181.416978676003</v>
      </c>
      <c r="BK884" s="40">
        <f>ROUNDUP('Дані з ДІСО'!V884/Параметри!$K$25,0)</f>
        <v>21</v>
      </c>
      <c r="BL884" s="40">
        <f>ROUNDUP('Дані з ДІСО'!W884/Параметри!$K$25,0)</f>
        <v>24</v>
      </c>
      <c r="BM884" s="40">
        <f>ROUNDUP('Дані з ДІСО'!X884/Параметри!$K$25,0)</f>
        <v>6</v>
      </c>
      <c r="BN884" s="40">
        <f>(BK884*Параметри!$K$34+BL884*Параметри!$L$34+BM884*Параметри!$M$34)/18</f>
        <v>102</v>
      </c>
      <c r="BO884" s="40">
        <f>IF(K884=0,0,'Дані з ДІСО'!AC884/K884)</f>
        <v>0</v>
      </c>
      <c r="BP884" s="29">
        <f>(1+0.25*BO884)*BN884*Параметри!$K$51</f>
        <v>20891.661515471998</v>
      </c>
      <c r="BQ884" s="29">
        <f>BP884*'Коефіцієнти АТО'!U884</f>
        <v>2110.0578130626718</v>
      </c>
      <c r="BR884" s="29">
        <f>K884*(1+0.25*BO884)*Параметри!$K$66*Параметри!$K$20/1000</f>
        <v>0</v>
      </c>
      <c r="BS884" s="29">
        <f>(1+0.25*BO884)*K884*'Коефіцієнти АТО'!S884*Параметри!$K$20/1000</f>
        <v>656.66600960693313</v>
      </c>
      <c r="BT884" s="29">
        <f t="shared" si="124"/>
        <v>23658.385338141601</v>
      </c>
      <c r="BU884" s="40">
        <f>ROUNDUP('Дані з ДІСО'!AG884/Параметри!$K$71,0)</f>
        <v>50</v>
      </c>
      <c r="BV884" s="40">
        <f t="shared" si="125"/>
        <v>100</v>
      </c>
      <c r="BW884" s="40">
        <f>IF('Дані з ДІСО'!AG884=0,0,'Дані з ДІСО'!AJ884/'Дані з ДІСО'!AG884)</f>
        <v>0</v>
      </c>
      <c r="BX884" s="29">
        <f>BV884*(1+0.25*BW884)*Параметри!$K$51</f>
        <v>20482.0210936</v>
      </c>
      <c r="BY884" s="29">
        <f>ROUND(IF(Параметри!$K$77="No",CC884,CC884*Параметри!$K$78)+AG884,1)</f>
        <v>177236.8</v>
      </c>
      <c r="BZ884" s="29">
        <f>ROUND(IF(Параметри!$K$77="No",BF884,BF884*Параметри!$K$78),1)</f>
        <v>53048.4</v>
      </c>
      <c r="CA884" s="29">
        <f>ROUND(IF(Параметри!$K$77="No",BI884,BI884*Параметри!$K$78),1)</f>
        <v>16897.7</v>
      </c>
      <c r="CB884" s="29">
        <f>ROUND(IF(Параметри!$K$77="No",BJ884,BJ884*Параметри!$K$78),1)</f>
        <v>50563.3</v>
      </c>
      <c r="CC884" s="29">
        <f t="shared" si="119"/>
        <v>196929.83189692881</v>
      </c>
    </row>
    <row r="885" spans="1:81">
      <c r="A885" s="9">
        <v>884</v>
      </c>
      <c r="B885" s="9" t="s">
        <v>3148</v>
      </c>
      <c r="C885" s="9" t="s">
        <v>3148</v>
      </c>
      <c r="D885" s="9" t="s">
        <v>3965</v>
      </c>
      <c r="E885" s="9" t="s">
        <v>24</v>
      </c>
      <c r="F885" s="9" t="s">
        <v>3667</v>
      </c>
      <c r="G885" s="9" t="s">
        <v>1846</v>
      </c>
      <c r="H885" s="29">
        <f>SUM('Дані з ДІСО'!J885:L885)</f>
        <v>643</v>
      </c>
      <c r="I885" s="29">
        <f>SUM('Дані з ДІСО'!G885:I885)</f>
        <v>67</v>
      </c>
      <c r="J885" s="29">
        <f>SUM('Дані з ДІСО'!P885:R885)</f>
        <v>0</v>
      </c>
      <c r="K885" s="29">
        <f>SUM('Дані з ДІСО'!V885:X885)</f>
        <v>0</v>
      </c>
      <c r="L885" s="40">
        <f>ROUNDUP('Дані з ДІСО'!J885/'Коефіцієнти АТО'!$R885,0)</f>
        <v>21</v>
      </c>
      <c r="M885" s="40">
        <f>ROUNDUP('Дані з ДІСО'!K885/'Коефіцієнти АТО'!$R885,0)</f>
        <v>32</v>
      </c>
      <c r="N885" s="40">
        <f>ROUNDUP('Дані з ДІСО'!L885/'Коефіцієнти АТО'!$R885,0)</f>
        <v>7</v>
      </c>
      <c r="O885" s="59">
        <f>(L885*Параметри!$K$32+M885*Параметри!$L$32+N885*Параметри!$M$32)/18</f>
        <v>98.772222222222226</v>
      </c>
      <c r="P885" s="41">
        <f>IF(H885=0,"",'Дані з ДІСО'!Y885/H885)</f>
        <v>0</v>
      </c>
      <c r="Q885" s="29">
        <f>IF(H885=0,"",(1+0.25*P885)*O885*Параметри!$K$51)</f>
        <v>20230.547390173022</v>
      </c>
      <c r="R885" s="29">
        <f>IF(H885=0,"",Q885*'Коефіцієнти АТО'!T885)</f>
        <v>343.91930563294142</v>
      </c>
      <c r="S885" s="29">
        <f>IF(H885=0,"",H885*(1+0.25*P885)*Параметри!$K$66*Параметри!$K$20/1000)</f>
        <v>0</v>
      </c>
      <c r="T885" s="29">
        <f>IF(H885=0,"",H885*(1+0.25*P885)*'Коефіцієнти АТО'!$S885*Параметри!$K$20/1000)</f>
        <v>3243.2639045499532</v>
      </c>
      <c r="U885" s="29">
        <f t="shared" si="120"/>
        <v>23817.730600355917</v>
      </c>
      <c r="V885" s="29">
        <f t="shared" si="121"/>
        <v>23817.730600355917</v>
      </c>
      <c r="W885" s="40">
        <f>ROUNDUP('Дані з ДІСО'!P885/Параметри!$K$24,0)</f>
        <v>0</v>
      </c>
      <c r="X885" s="40">
        <f>ROUNDUP('Дані з ДІСО'!Q885/Параметри!$K$24,0)</f>
        <v>0</v>
      </c>
      <c r="Y885" s="40">
        <f>ROUNDUP('Дані з ДІСО'!R885/Параметри!$K$24,0)</f>
        <v>0</v>
      </c>
      <c r="Z885" s="59">
        <f>(W885*Параметри!$K$33+X885*Параметри!$L$33+Y885*Параметри!$M$33)/18</f>
        <v>0</v>
      </c>
      <c r="AA885" s="41">
        <f>IF(J885=0,0,'Дані з ДІСО'!AA885/J885)</f>
        <v>0</v>
      </c>
      <c r="AB885" s="29">
        <f>(1+0.25*AA885)*Z885*Параметри!$K$51</f>
        <v>0</v>
      </c>
      <c r="AC885" s="29">
        <f>AB885*'Коефіцієнти АТО'!U885</f>
        <v>0</v>
      </c>
      <c r="AD885" s="29">
        <f>J885*(1+0.25*AA885)*Параметри!$K$66*Параметри!$K$20/1000</f>
        <v>0</v>
      </c>
      <c r="AE885" s="29">
        <f>(1+0.25*AA885)*J885*'Коефіцієнти АТО'!S885*Параметри!$K$20/1000</f>
        <v>0</v>
      </c>
      <c r="AF885" s="29">
        <f t="shared" si="117"/>
        <v>0</v>
      </c>
      <c r="AG885" s="29">
        <v>0</v>
      </c>
      <c r="AH885" s="40">
        <v>4</v>
      </c>
      <c r="AI885" s="40">
        <v>0</v>
      </c>
      <c r="AJ885" s="40">
        <f t="shared" si="118"/>
        <v>0</v>
      </c>
      <c r="AK885" s="29">
        <f>(AH885+AI885)*(1+0.25*AJ885)*Параметри!$K$53</f>
        <v>717.71710278400019</v>
      </c>
      <c r="AL885" s="29">
        <f>ROUNDUP(('Дані з ДІСО'!AU885+'Дані з ДІСО'!AW885)/Параметри!$K$28,0)</f>
        <v>0</v>
      </c>
      <c r="AM885" s="64">
        <f>AL885*Параметри!$M$35/18</f>
        <v>0</v>
      </c>
      <c r="AN885" s="29">
        <f>IF(AL885=0,0,'Дані з ДІСО'!AW885/SUM('Дані з ДІСО'!AU885,'Дані з ДІСО'!AW885))</f>
        <v>0</v>
      </c>
      <c r="AO885" s="29">
        <f>(1+0.25*AN885)*AM885*Параметри!$K$51</f>
        <v>0</v>
      </c>
      <c r="AP885" s="40">
        <f>ROUNDUP(('Дані з ДІСО'!AE885+'Дані не з ДІСО'!E885+'Дані не з ДІСО'!G885)/Параметри!$K$69,0)</f>
        <v>0</v>
      </c>
      <c r="AQ885" s="40">
        <f t="shared" si="122"/>
        <v>0</v>
      </c>
      <c r="AR885" s="40">
        <f>IF(AP885=0,0,('Дані з ДІСО'!AH885+'Дані не з ДІСО'!G885)/('Дані з ДІСО'!AE885+'Дані не з ДІСО'!E885+'Дані не з ДІСО'!G885))</f>
        <v>0</v>
      </c>
      <c r="AS885" s="29">
        <f>AQ885*(1+0.25*AR885)*Параметри!$K$51</f>
        <v>0</v>
      </c>
      <c r="AT885" s="40">
        <f>ROUNDUP('Дані з ДІСО'!AF885/Параметри!$K$70,0)</f>
        <v>0</v>
      </c>
      <c r="AU885" s="40">
        <f t="shared" si="123"/>
        <v>0</v>
      </c>
      <c r="AV885" s="40">
        <f>IF(AT885=0,0,'Дані з ДІСО'!AI885/'Дані з ДІСО'!AF885)</f>
        <v>0</v>
      </c>
      <c r="AW885" s="29">
        <f>AU885*(1+0.25*AV885)*Параметри!$K$51</f>
        <v>0</v>
      </c>
      <c r="AX885" s="40">
        <f>ROUNDUP('Дані з ДІСО'!AR885/Параметри!$K$29,0)</f>
        <v>0</v>
      </c>
      <c r="AY885" s="40">
        <f>ROUNDUP('Дані з ДІСО'!AS885/Параметри!$K$29,0)</f>
        <v>0</v>
      </c>
      <c r="AZ885" s="40">
        <f>ROUNDUP('Дані з ДІСО'!AT885/Параметри!$K$29,0)</f>
        <v>0</v>
      </c>
      <c r="BA885" s="64">
        <f>(AX885*Параметри!$K$32+AY885*Параметри!$L$32+AZ885*Параметри!$M$32)/18</f>
        <v>0</v>
      </c>
      <c r="BB885" s="29">
        <f>(BA885*Параметри!$K$51+SUM('Дані з ДІСО'!AR885:AT885)*Параметри!$K$48*Параметри!$K$20/1000)*Параметри!$K$74</f>
        <v>0</v>
      </c>
      <c r="BC885" s="40">
        <f>ROUNDUP(('Дані не з ДІСО'!I885+'Дані не з ДІСО'!K885)/Параметри!$K$26,0)</f>
        <v>0</v>
      </c>
      <c r="BD885" s="29">
        <f>BC885*Параметри!$M$36/18</f>
        <v>0</v>
      </c>
      <c r="BE885" s="40">
        <f>IF(BC885=0,0,'Дані не з ДІСО'!K885/('Дані не з ДІСО'!I885+'Дані не з ДІСО'!K885))</f>
        <v>0</v>
      </c>
      <c r="BF885" s="29">
        <f>(1+0.25*BE885)*BD885*Параметри!$K$51</f>
        <v>0</v>
      </c>
      <c r="BG885" s="40">
        <f>ROUNDUP('Дані не з ДІСО'!M885/Параметри!$K$27,0)</f>
        <v>0</v>
      </c>
      <c r="BH885" s="40">
        <f>BG885*Параметри!$M$37/18</f>
        <v>0</v>
      </c>
      <c r="BI885" s="29">
        <f>BH885*Параметри!$K$51</f>
        <v>0</v>
      </c>
      <c r="BJ885" s="29">
        <f>'Дані не з ДІСО'!N885*Параметри!$K$76</f>
        <v>0</v>
      </c>
      <c r="BK885" s="40">
        <f>ROUNDUP('Дані з ДІСО'!V885/Параметри!$K$25,0)</f>
        <v>0</v>
      </c>
      <c r="BL885" s="40">
        <f>ROUNDUP('Дані з ДІСО'!W885/Параметри!$K$25,0)</f>
        <v>0</v>
      </c>
      <c r="BM885" s="40">
        <f>ROUNDUP('Дані з ДІСО'!X885/Параметри!$K$25,0)</f>
        <v>0</v>
      </c>
      <c r="BN885" s="40">
        <f>(BK885*Параметри!$K$34+BL885*Параметри!$L$34+BM885*Параметри!$M$34)/18</f>
        <v>0</v>
      </c>
      <c r="BO885" s="40">
        <f>IF(K885=0,0,'Дані з ДІСО'!AC885/K885)</f>
        <v>0</v>
      </c>
      <c r="BP885" s="29">
        <f>(1+0.25*BO885)*BN885*Параметри!$K$51</f>
        <v>0</v>
      </c>
      <c r="BQ885" s="29">
        <f>BP885*'Коефіцієнти АТО'!U885</f>
        <v>0</v>
      </c>
      <c r="BR885" s="29">
        <f>K885*(1+0.25*BO885)*Параметри!$K$66*Параметри!$K$20/1000</f>
        <v>0</v>
      </c>
      <c r="BS885" s="29">
        <f>(1+0.25*BO885)*K885*'Коефіцієнти АТО'!S885*Параметри!$K$20/1000</f>
        <v>0</v>
      </c>
      <c r="BT885" s="29">
        <f t="shared" si="124"/>
        <v>0</v>
      </c>
      <c r="BU885" s="40">
        <f>ROUNDUP('Дані з ДІСО'!AG885/Параметри!$K$71,0)</f>
        <v>0</v>
      </c>
      <c r="BV885" s="40">
        <f t="shared" si="125"/>
        <v>0</v>
      </c>
      <c r="BW885" s="40">
        <f>IF('Дані з ДІСО'!AG885=0,0,'Дані з ДІСО'!AJ885/'Дані з ДІСО'!AG885)</f>
        <v>0</v>
      </c>
      <c r="BX885" s="29">
        <f>BV885*(1+0.25*BW885)*Параметри!$K$51</f>
        <v>0</v>
      </c>
      <c r="BY885" s="29">
        <f>ROUND(IF(Параметри!$K$77="No",CC885,CC885*Параметри!$K$78)+AG885,1)</f>
        <v>22081.9</v>
      </c>
      <c r="BZ885" s="29">
        <f>ROUND(IF(Параметри!$K$77="No",BF885,BF885*Параметри!$K$78),1)</f>
        <v>0</v>
      </c>
      <c r="CA885" s="29">
        <f>ROUND(IF(Параметри!$K$77="No",BI885,BI885*Параметри!$K$78),1)</f>
        <v>0</v>
      </c>
      <c r="CB885" s="29">
        <f>ROUND(IF(Параметри!$K$77="No",BJ885,BJ885*Параметри!$K$78),1)</f>
        <v>0</v>
      </c>
      <c r="CC885" s="29">
        <f t="shared" si="119"/>
        <v>24535.447703139918</v>
      </c>
    </row>
    <row r="886" spans="1:81">
      <c r="A886" s="9">
        <v>885</v>
      </c>
      <c r="B886" s="9" t="s">
        <v>3145</v>
      </c>
      <c r="C886" s="9" t="s">
        <v>3146</v>
      </c>
      <c r="D886" s="9" t="s">
        <v>3965</v>
      </c>
      <c r="E886" s="9" t="s">
        <v>21</v>
      </c>
      <c r="F886" s="9" t="s">
        <v>3966</v>
      </c>
      <c r="G886" s="9" t="s">
        <v>1848</v>
      </c>
      <c r="H886" s="29">
        <f>SUM('Дані з ДІСО'!J886:L886)</f>
        <v>2791</v>
      </c>
      <c r="I886" s="29">
        <f>SUM('Дані з ДІСО'!G886:I886)</f>
        <v>184</v>
      </c>
      <c r="J886" s="29">
        <f>SUM('Дані з ДІСО'!P886:R886)</f>
        <v>0</v>
      </c>
      <c r="K886" s="29">
        <f>SUM('Дані з ДІСО'!V886:X886)</f>
        <v>0</v>
      </c>
      <c r="L886" s="40">
        <f>ROUNDUP('Дані з ДІСО'!J886/'Коефіцієнти АТО'!$R886,0)</f>
        <v>74</v>
      </c>
      <c r="M886" s="40">
        <f>ROUNDUP('Дані з ДІСО'!K886/'Коефіцієнти АТО'!$R886,0)</f>
        <v>98</v>
      </c>
      <c r="N886" s="40">
        <f>ROUNDUP('Дані з ДІСО'!L886/'Коефіцієнти АТО'!$R886,0)</f>
        <v>22</v>
      </c>
      <c r="O886" s="59">
        <f>(L886*Параметри!$K$32+M886*Параметри!$L$32+N886*Параметри!$M$32)/18</f>
        <v>315.97777777777782</v>
      </c>
      <c r="P886" s="41">
        <f>IF(H886=0,"",'Дані з ДІСО'!Y886/H886)</f>
        <v>0</v>
      </c>
      <c r="Q886" s="29">
        <f>IF(H886=0,"",(1+0.25*P886)*O886*Параметри!$K$51)</f>
        <v>64718.635095532984</v>
      </c>
      <c r="R886" s="29">
        <f>IF(H886=0,"",Q886*'Коефіцієнти АТО'!T886)</f>
        <v>1100.2167966240609</v>
      </c>
      <c r="S886" s="29">
        <f>IF(H886=0,"",H886*(1+0.25*P886)*Параметри!$K$66*Параметри!$K$20/1000)</f>
        <v>0</v>
      </c>
      <c r="T886" s="29">
        <f>IF(H886=0,"",H886*(1+0.25*P886)*'Коефіцієнти АТО'!$S886*Параметри!$K$20/1000)</f>
        <v>12749.598836959656</v>
      </c>
      <c r="U886" s="29">
        <f t="shared" si="120"/>
        <v>78568.45072911671</v>
      </c>
      <c r="V886" s="29">
        <f t="shared" si="121"/>
        <v>78568.45072911671</v>
      </c>
      <c r="W886" s="40">
        <f>ROUNDUP('Дані з ДІСО'!P886/Параметри!$K$24,0)</f>
        <v>0</v>
      </c>
      <c r="X886" s="40">
        <f>ROUNDUP('Дані з ДІСО'!Q886/Параметри!$K$24,0)</f>
        <v>0</v>
      </c>
      <c r="Y886" s="40">
        <f>ROUNDUP('Дані з ДІСО'!R886/Параметри!$K$24,0)</f>
        <v>0</v>
      </c>
      <c r="Z886" s="59">
        <f>(W886*Параметри!$K$33+X886*Параметри!$L$33+Y886*Параметри!$M$33)/18</f>
        <v>0</v>
      </c>
      <c r="AA886" s="41">
        <f>IF(J886=0,0,'Дані з ДІСО'!AA886/J886)</f>
        <v>0</v>
      </c>
      <c r="AB886" s="29">
        <f>(1+0.25*AA886)*Z886*Параметри!$K$51</f>
        <v>0</v>
      </c>
      <c r="AC886" s="29">
        <f>AB886*'Коефіцієнти АТО'!U886</f>
        <v>0</v>
      </c>
      <c r="AD886" s="29">
        <f>J886*(1+0.25*AA886)*Параметри!$K$66*Параметри!$K$20/1000</f>
        <v>0</v>
      </c>
      <c r="AE886" s="29">
        <f>(1+0.25*AA886)*J886*'Коефіцієнти АТО'!S886*Параметри!$K$20/1000</f>
        <v>0</v>
      </c>
      <c r="AF886" s="29">
        <f t="shared" si="117"/>
        <v>0</v>
      </c>
      <c r="AG886" s="29">
        <v>0</v>
      </c>
      <c r="AH886" s="40">
        <v>34</v>
      </c>
      <c r="AI886" s="40">
        <v>0</v>
      </c>
      <c r="AJ886" s="40">
        <f t="shared" si="118"/>
        <v>0</v>
      </c>
      <c r="AK886" s="29">
        <f>(AH886+AI886)*(1+0.25*AJ886)*Параметри!$K$53</f>
        <v>6100.5953736640013</v>
      </c>
      <c r="AL886" s="29">
        <f>ROUNDUP(('Дані з ДІСО'!AU886+'Дані з ДІСО'!AW886)/Параметри!$K$28,0)</f>
        <v>0</v>
      </c>
      <c r="AM886" s="64">
        <f>AL886*Параметри!$M$35/18</f>
        <v>0</v>
      </c>
      <c r="AN886" s="29">
        <f>IF(AL886=0,0,'Дані з ДІСО'!AW886/SUM('Дані з ДІСО'!AU886,'Дані з ДІСО'!AW886))</f>
        <v>0</v>
      </c>
      <c r="AO886" s="29">
        <f>(1+0.25*AN886)*AM886*Параметри!$K$51</f>
        <v>0</v>
      </c>
      <c r="AP886" s="40">
        <f>ROUNDUP(('Дані з ДІСО'!AE886+'Дані не з ДІСО'!E886+'Дані не з ДІСО'!G886)/Параметри!$K$69,0)</f>
        <v>0</v>
      </c>
      <c r="AQ886" s="40">
        <f t="shared" si="122"/>
        <v>0</v>
      </c>
      <c r="AR886" s="40">
        <f>IF(AP886=0,0,('Дані з ДІСО'!AH886+'Дані не з ДІСО'!G886)/('Дані з ДІСО'!AE886+'Дані не з ДІСО'!E886+'Дані не з ДІСО'!G886))</f>
        <v>0</v>
      </c>
      <c r="AS886" s="29">
        <f>AQ886*(1+0.25*AR886)*Параметри!$K$51</f>
        <v>0</v>
      </c>
      <c r="AT886" s="40">
        <f>ROUNDUP('Дані з ДІСО'!AF886/Параметри!$K$70,0)</f>
        <v>0</v>
      </c>
      <c r="AU886" s="40">
        <f t="shared" si="123"/>
        <v>0</v>
      </c>
      <c r="AV886" s="40">
        <f>IF(AT886=0,0,'Дані з ДІСО'!AI886/'Дані з ДІСО'!AF886)</f>
        <v>0</v>
      </c>
      <c r="AW886" s="29">
        <f>AU886*(1+0.25*AV886)*Параметри!$K$51</f>
        <v>0</v>
      </c>
      <c r="AX886" s="40">
        <f>ROUNDUP('Дані з ДІСО'!AR886/Параметри!$K$29,0)</f>
        <v>0</v>
      </c>
      <c r="AY886" s="40">
        <f>ROUNDUP('Дані з ДІСО'!AS886/Параметри!$K$29,0)</f>
        <v>0</v>
      </c>
      <c r="AZ886" s="40">
        <f>ROUNDUP('Дані з ДІСО'!AT886/Параметри!$K$29,0)</f>
        <v>0</v>
      </c>
      <c r="BA886" s="64">
        <f>(AX886*Параметри!$K$32+AY886*Параметри!$L$32+AZ886*Параметри!$M$32)/18</f>
        <v>0</v>
      </c>
      <c r="BB886" s="29">
        <f>(BA886*Параметри!$K$51+SUM('Дані з ДІСО'!AR886:AT886)*Параметри!$K$48*Параметри!$K$20/1000)*Параметри!$K$74</f>
        <v>0</v>
      </c>
      <c r="BC886" s="40">
        <f>ROUNDUP(('Дані не з ДІСО'!I886+'Дані не з ДІСО'!K886)/Параметри!$K$26,0)</f>
        <v>0</v>
      </c>
      <c r="BD886" s="29">
        <f>BC886*Параметри!$M$36/18</f>
        <v>0</v>
      </c>
      <c r="BE886" s="40">
        <f>IF(BC886=0,0,'Дані не з ДІСО'!K886/('Дані не з ДІСО'!I886+'Дані не з ДІСО'!K886))</f>
        <v>0</v>
      </c>
      <c r="BF886" s="29">
        <f>(1+0.25*BE886)*BD886*Параметри!$K$51</f>
        <v>0</v>
      </c>
      <c r="BG886" s="40">
        <f>ROUNDUP('Дані не з ДІСО'!M886/Параметри!$K$27,0)</f>
        <v>0</v>
      </c>
      <c r="BH886" s="40">
        <f>BG886*Параметри!$M$37/18</f>
        <v>0</v>
      </c>
      <c r="BI886" s="29">
        <f>BH886*Параметри!$K$51</f>
        <v>0</v>
      </c>
      <c r="BJ886" s="29">
        <f>'Дані не з ДІСО'!N886*Параметри!$K$76</f>
        <v>0</v>
      </c>
      <c r="BK886" s="40">
        <f>ROUNDUP('Дані з ДІСО'!V886/Параметри!$K$25,0)</f>
        <v>0</v>
      </c>
      <c r="BL886" s="40">
        <f>ROUNDUP('Дані з ДІСО'!W886/Параметри!$K$25,0)</f>
        <v>0</v>
      </c>
      <c r="BM886" s="40">
        <f>ROUNDUP('Дані з ДІСО'!X886/Параметри!$K$25,0)</f>
        <v>0</v>
      </c>
      <c r="BN886" s="40">
        <f>(BK886*Параметри!$K$34+BL886*Параметри!$L$34+BM886*Параметри!$M$34)/18</f>
        <v>0</v>
      </c>
      <c r="BO886" s="40">
        <f>IF(K886=0,0,'Дані з ДІСО'!AC886/K886)</f>
        <v>0</v>
      </c>
      <c r="BP886" s="29">
        <f>(1+0.25*BO886)*BN886*Параметри!$K$51</f>
        <v>0</v>
      </c>
      <c r="BQ886" s="29">
        <f>BP886*'Коефіцієнти АТО'!U886</f>
        <v>0</v>
      </c>
      <c r="BR886" s="29">
        <f>K886*(1+0.25*BO886)*Параметри!$K$66*Параметри!$K$20/1000</f>
        <v>0</v>
      </c>
      <c r="BS886" s="29">
        <f>(1+0.25*BO886)*K886*'Коефіцієнти АТО'!S886*Параметри!$K$20/1000</f>
        <v>0</v>
      </c>
      <c r="BT886" s="29">
        <f t="shared" si="124"/>
        <v>0</v>
      </c>
      <c r="BU886" s="40">
        <f>ROUNDUP('Дані з ДІСО'!AG886/Параметри!$K$71,0)</f>
        <v>0</v>
      </c>
      <c r="BV886" s="40">
        <f t="shared" si="125"/>
        <v>0</v>
      </c>
      <c r="BW886" s="40">
        <f>IF('Дані з ДІСО'!AG886=0,0,'Дані з ДІСО'!AJ886/'Дані з ДІСО'!AG886)</f>
        <v>0</v>
      </c>
      <c r="BX886" s="29">
        <f>BV886*(1+0.25*BW886)*Параметри!$K$51</f>
        <v>0</v>
      </c>
      <c r="BY886" s="29">
        <f>ROUND(IF(Параметри!$K$77="No",CC886,CC886*Параметри!$K$78)+AG886,1)</f>
        <v>76202.100000000006</v>
      </c>
      <c r="BZ886" s="29">
        <f>ROUND(IF(Параметри!$K$77="No",BF886,BF886*Параметри!$K$78),1)</f>
        <v>0</v>
      </c>
      <c r="CA886" s="29">
        <f>ROUND(IF(Параметри!$K$77="No",BI886,BI886*Параметри!$K$78),1)</f>
        <v>0</v>
      </c>
      <c r="CB886" s="29">
        <f>ROUND(IF(Параметри!$K$77="No",BJ886,BJ886*Параметри!$K$78),1)</f>
        <v>0</v>
      </c>
      <c r="CC886" s="29">
        <f t="shared" si="119"/>
        <v>84669.046102780718</v>
      </c>
    </row>
    <row r="887" spans="1:81">
      <c r="A887" s="9">
        <v>886</v>
      </c>
      <c r="B887" s="9" t="s">
        <v>3148</v>
      </c>
      <c r="C887" s="9" t="s">
        <v>3148</v>
      </c>
      <c r="D887" s="9" t="s">
        <v>3965</v>
      </c>
      <c r="E887" s="9" t="s">
        <v>24</v>
      </c>
      <c r="F887" s="9" t="s">
        <v>3967</v>
      </c>
      <c r="G887" s="9" t="s">
        <v>1850</v>
      </c>
      <c r="H887" s="29">
        <f>SUM('Дані з ДІСО'!J887:L887)</f>
        <v>392</v>
      </c>
      <c r="I887" s="29">
        <f>SUM('Дані з ДІСО'!G887:I887)</f>
        <v>16</v>
      </c>
      <c r="J887" s="29">
        <f>SUM('Дані з ДІСО'!P887:R887)</f>
        <v>0</v>
      </c>
      <c r="K887" s="29">
        <f>SUM('Дані з ДІСО'!V887:X887)</f>
        <v>0</v>
      </c>
      <c r="L887" s="40">
        <f>ROUNDUP('Дані з ДІСО'!J887/'Коефіцієнти АТО'!$R887,0)</f>
        <v>13</v>
      </c>
      <c r="M887" s="40">
        <f>ROUNDUP('Дані з ДІСО'!K887/'Коефіцієнти АТО'!$R887,0)</f>
        <v>15</v>
      </c>
      <c r="N887" s="40">
        <f>ROUNDUP('Дані з ДІСО'!L887/'Коефіцієнти АТО'!$R887,0)</f>
        <v>2</v>
      </c>
      <c r="O887" s="59">
        <f>(L887*Параметри!$K$32+M887*Параметри!$L$32+N887*Параметри!$M$32)/18</f>
        <v>47.805555555555557</v>
      </c>
      <c r="P887" s="41">
        <f>IF(H887=0,"",'Дані з ДІСО'!Y887/H887)</f>
        <v>0</v>
      </c>
      <c r="Q887" s="29">
        <f>IF(H887=0,"",(1+0.25*P887)*O887*Параметри!$K$51)</f>
        <v>9791.5439728015554</v>
      </c>
      <c r="R887" s="29">
        <f>IF(H887=0,"",Q887*'Коефіцієнти АТО'!T887)</f>
        <v>166.45624753762647</v>
      </c>
      <c r="S887" s="29">
        <f>IF(H887=0,"",H887*(1+0.25*P887)*Параметри!$K$66*Параметри!$K$20/1000)</f>
        <v>0</v>
      </c>
      <c r="T887" s="29">
        <f>IF(H887=0,"",H887*(1+0.25*P887)*'Коефіцієнти АТО'!$S887*Параметри!$K$20/1000)</f>
        <v>1977.2308718251659</v>
      </c>
      <c r="U887" s="29">
        <f t="shared" si="120"/>
        <v>11935.231092164348</v>
      </c>
      <c r="V887" s="29">
        <f t="shared" si="121"/>
        <v>11935.231092164348</v>
      </c>
      <c r="W887" s="40">
        <f>ROUNDUP('Дані з ДІСО'!P887/Параметри!$K$24,0)</f>
        <v>0</v>
      </c>
      <c r="X887" s="40">
        <f>ROUNDUP('Дані з ДІСО'!Q887/Параметри!$K$24,0)</f>
        <v>0</v>
      </c>
      <c r="Y887" s="40">
        <f>ROUNDUP('Дані з ДІСО'!R887/Параметри!$K$24,0)</f>
        <v>0</v>
      </c>
      <c r="Z887" s="59">
        <f>(W887*Параметри!$K$33+X887*Параметри!$L$33+Y887*Параметри!$M$33)/18</f>
        <v>0</v>
      </c>
      <c r="AA887" s="41">
        <f>IF(J887=0,0,'Дані з ДІСО'!AA887/J887)</f>
        <v>0</v>
      </c>
      <c r="AB887" s="29">
        <f>(1+0.25*AA887)*Z887*Параметри!$K$51</f>
        <v>0</v>
      </c>
      <c r="AC887" s="29">
        <f>AB887*'Коефіцієнти АТО'!U887</f>
        <v>0</v>
      </c>
      <c r="AD887" s="29">
        <f>J887*(1+0.25*AA887)*Параметри!$K$66*Параметри!$K$20/1000</f>
        <v>0</v>
      </c>
      <c r="AE887" s="29">
        <f>(1+0.25*AA887)*J887*'Коефіцієнти АТО'!S887*Параметри!$K$20/1000</f>
        <v>0</v>
      </c>
      <c r="AF887" s="29">
        <f t="shared" si="117"/>
        <v>0</v>
      </c>
      <c r="AG887" s="29">
        <v>0</v>
      </c>
      <c r="AH887" s="40">
        <v>6</v>
      </c>
      <c r="AI887" s="40">
        <v>0</v>
      </c>
      <c r="AJ887" s="40">
        <f t="shared" si="118"/>
        <v>0</v>
      </c>
      <c r="AK887" s="29">
        <f>(AH887+AI887)*(1+0.25*AJ887)*Параметри!$K$53</f>
        <v>1076.5756541760002</v>
      </c>
      <c r="AL887" s="29">
        <f>ROUNDUP(('Дані з ДІСО'!AU887+'Дані з ДІСО'!AW887)/Параметри!$K$28,0)</f>
        <v>0</v>
      </c>
      <c r="AM887" s="64">
        <f>AL887*Параметри!$M$35/18</f>
        <v>0</v>
      </c>
      <c r="AN887" s="29">
        <f>IF(AL887=0,0,'Дані з ДІСО'!AW887/SUM('Дані з ДІСО'!AU887,'Дані з ДІСО'!AW887))</f>
        <v>0</v>
      </c>
      <c r="AO887" s="29">
        <f>(1+0.25*AN887)*AM887*Параметри!$K$51</f>
        <v>0</v>
      </c>
      <c r="AP887" s="40">
        <f>ROUNDUP(('Дані з ДІСО'!AE887+'Дані не з ДІСО'!E887+'Дані не з ДІСО'!G887)/Параметри!$K$69,0)</f>
        <v>0</v>
      </c>
      <c r="AQ887" s="40">
        <f t="shared" si="122"/>
        <v>0</v>
      </c>
      <c r="AR887" s="40">
        <f>IF(AP887=0,0,('Дані з ДІСО'!AH887+'Дані не з ДІСО'!G887)/('Дані з ДІСО'!AE887+'Дані не з ДІСО'!E887+'Дані не з ДІСО'!G887))</f>
        <v>0</v>
      </c>
      <c r="AS887" s="29">
        <f>AQ887*(1+0.25*AR887)*Параметри!$K$51</f>
        <v>0</v>
      </c>
      <c r="AT887" s="40">
        <f>ROUNDUP('Дані з ДІСО'!AF887/Параметри!$K$70,0)</f>
        <v>0</v>
      </c>
      <c r="AU887" s="40">
        <f t="shared" si="123"/>
        <v>0</v>
      </c>
      <c r="AV887" s="40">
        <f>IF(AT887=0,0,'Дані з ДІСО'!AI887/'Дані з ДІСО'!AF887)</f>
        <v>0</v>
      </c>
      <c r="AW887" s="29">
        <f>AU887*(1+0.25*AV887)*Параметри!$K$51</f>
        <v>0</v>
      </c>
      <c r="AX887" s="40">
        <f>ROUNDUP('Дані з ДІСО'!AR887/Параметри!$K$29,0)</f>
        <v>0</v>
      </c>
      <c r="AY887" s="40">
        <f>ROUNDUP('Дані з ДІСО'!AS887/Параметри!$K$29,0)</f>
        <v>0</v>
      </c>
      <c r="AZ887" s="40">
        <f>ROUNDUP('Дані з ДІСО'!AT887/Параметри!$K$29,0)</f>
        <v>0</v>
      </c>
      <c r="BA887" s="64">
        <f>(AX887*Параметри!$K$32+AY887*Параметри!$L$32+AZ887*Параметри!$M$32)/18</f>
        <v>0</v>
      </c>
      <c r="BB887" s="29">
        <f>(BA887*Параметри!$K$51+SUM('Дані з ДІСО'!AR887:AT887)*Параметри!$K$48*Параметри!$K$20/1000)*Параметри!$K$74</f>
        <v>0</v>
      </c>
      <c r="BC887" s="40">
        <f>ROUNDUP(('Дані не з ДІСО'!I887+'Дані не з ДІСО'!K887)/Параметри!$K$26,0)</f>
        <v>0</v>
      </c>
      <c r="BD887" s="29">
        <f>BC887*Параметри!$M$36/18</f>
        <v>0</v>
      </c>
      <c r="BE887" s="40">
        <f>IF(BC887=0,0,'Дані не з ДІСО'!K887/('Дані не з ДІСО'!I887+'Дані не з ДІСО'!K887))</f>
        <v>0</v>
      </c>
      <c r="BF887" s="29">
        <f>(1+0.25*BE887)*BD887*Параметри!$K$51</f>
        <v>0</v>
      </c>
      <c r="BG887" s="40">
        <f>ROUNDUP('Дані не з ДІСО'!M887/Параметри!$K$27,0)</f>
        <v>0</v>
      </c>
      <c r="BH887" s="40">
        <f>BG887*Параметри!$M$37/18</f>
        <v>0</v>
      </c>
      <c r="BI887" s="29">
        <f>BH887*Параметри!$K$51</f>
        <v>0</v>
      </c>
      <c r="BJ887" s="29">
        <f>'Дані не з ДІСО'!N887*Параметри!$K$76</f>
        <v>0</v>
      </c>
      <c r="BK887" s="40">
        <f>ROUNDUP('Дані з ДІСО'!V887/Параметри!$K$25,0)</f>
        <v>0</v>
      </c>
      <c r="BL887" s="40">
        <f>ROUNDUP('Дані з ДІСО'!W887/Параметри!$K$25,0)</f>
        <v>0</v>
      </c>
      <c r="BM887" s="40">
        <f>ROUNDUP('Дані з ДІСО'!X887/Параметри!$K$25,0)</f>
        <v>0</v>
      </c>
      <c r="BN887" s="40">
        <f>(BK887*Параметри!$K$34+BL887*Параметри!$L$34+BM887*Параметри!$M$34)/18</f>
        <v>0</v>
      </c>
      <c r="BO887" s="40">
        <f>IF(K887=0,0,'Дані з ДІСО'!AC887/K887)</f>
        <v>0</v>
      </c>
      <c r="BP887" s="29">
        <f>(1+0.25*BO887)*BN887*Параметри!$K$51</f>
        <v>0</v>
      </c>
      <c r="BQ887" s="29">
        <f>BP887*'Коефіцієнти АТО'!U887</f>
        <v>0</v>
      </c>
      <c r="BR887" s="29">
        <f>K887*(1+0.25*BO887)*Параметри!$K$66*Параметри!$K$20/1000</f>
        <v>0</v>
      </c>
      <c r="BS887" s="29">
        <f>(1+0.25*BO887)*K887*'Коефіцієнти АТО'!S887*Параметри!$K$20/1000</f>
        <v>0</v>
      </c>
      <c r="BT887" s="29">
        <f t="shared" si="124"/>
        <v>0</v>
      </c>
      <c r="BU887" s="40">
        <f>ROUNDUP('Дані з ДІСО'!AG887/Параметри!$K$71,0)</f>
        <v>0</v>
      </c>
      <c r="BV887" s="40">
        <f t="shared" si="125"/>
        <v>0</v>
      </c>
      <c r="BW887" s="40">
        <f>IF('Дані з ДІСО'!AG887=0,0,'Дані з ДІСО'!AJ887/'Дані з ДІСО'!AG887)</f>
        <v>0</v>
      </c>
      <c r="BX887" s="29">
        <f>BV887*(1+0.25*BW887)*Параметри!$K$51</f>
        <v>0</v>
      </c>
      <c r="BY887" s="29">
        <f>ROUND(IF(Параметри!$K$77="No",CC887,CC887*Параметри!$K$78)+AG887,1)</f>
        <v>11710.6</v>
      </c>
      <c r="BZ887" s="29">
        <f>ROUND(IF(Параметри!$K$77="No",BF887,BF887*Параметри!$K$78),1)</f>
        <v>0</v>
      </c>
      <c r="CA887" s="29">
        <f>ROUND(IF(Параметри!$K$77="No",BI887,BI887*Параметри!$K$78),1)</f>
        <v>0</v>
      </c>
      <c r="CB887" s="29">
        <f>ROUND(IF(Параметри!$K$77="No",BJ887,BJ887*Параметри!$K$78),1)</f>
        <v>0</v>
      </c>
      <c r="CC887" s="29">
        <f t="shared" si="119"/>
        <v>13011.806746340348</v>
      </c>
    </row>
    <row r="888" spans="1:81">
      <c r="A888" s="9">
        <v>887</v>
      </c>
      <c r="B888" s="9" t="s">
        <v>3145</v>
      </c>
      <c r="C888" s="9" t="s">
        <v>3146</v>
      </c>
      <c r="D888" s="9" t="s">
        <v>3965</v>
      </c>
      <c r="E888" s="9" t="s">
        <v>21</v>
      </c>
      <c r="F888" s="9" t="s">
        <v>3968</v>
      </c>
      <c r="G888" s="9" t="s">
        <v>1852</v>
      </c>
      <c r="H888" s="29">
        <f>SUM('Дані з ДІСО'!J888:L888)</f>
        <v>3005.5</v>
      </c>
      <c r="I888" s="29">
        <f>SUM('Дані з ДІСО'!G888:I888)</f>
        <v>194</v>
      </c>
      <c r="J888" s="29">
        <f>SUM('Дані з ДІСО'!P888:R888)</f>
        <v>0</v>
      </c>
      <c r="K888" s="29">
        <f>SUM('Дані з ДІСО'!V888:X888)</f>
        <v>0</v>
      </c>
      <c r="L888" s="40">
        <f>ROUNDUP('Дані з ДІСО'!J888/'Коефіцієнти АТО'!$R888,0)</f>
        <v>69</v>
      </c>
      <c r="M888" s="40">
        <f>ROUNDUP('Дані з ДІСО'!K888/'Коефіцієнти АТО'!$R888,0)</f>
        <v>98</v>
      </c>
      <c r="N888" s="40">
        <f>ROUNDUP('Дані з ДІСО'!L888/'Коефіцієнти АТО'!$R888,0)</f>
        <v>28</v>
      </c>
      <c r="O888" s="59">
        <f>(L888*Параметри!$K$32+M888*Параметри!$L$32+N888*Параметри!$M$32)/18</f>
        <v>321.42222222222222</v>
      </c>
      <c r="P888" s="41">
        <f>IF(H888=0,"",'Дані з ДІСО'!Y888/H888)</f>
        <v>0</v>
      </c>
      <c r="Q888" s="29">
        <f>IF(H888=0,"",(1+0.25*P888)*O888*Параметри!$K$51)</f>
        <v>65833.767355073418</v>
      </c>
      <c r="R888" s="29">
        <f>IF(H888=0,"",Q888*'Коефіцієнти АТО'!T888)</f>
        <v>1119.1740450362481</v>
      </c>
      <c r="S888" s="29">
        <f>IF(H888=0,"",H888*(1+0.25*P888)*Параметри!$K$66*Параметри!$K$20/1000)</f>
        <v>0</v>
      </c>
      <c r="T888" s="29">
        <f>IF(H888=0,"",H888*(1+0.25*P888)*'Коефіцієнти АТО'!$S888*Параметри!$K$20/1000)</f>
        <v>12299.306775444409</v>
      </c>
      <c r="U888" s="29">
        <f t="shared" si="120"/>
        <v>79252.248175554065</v>
      </c>
      <c r="V888" s="29">
        <f t="shared" si="121"/>
        <v>79252.248175554065</v>
      </c>
      <c r="W888" s="40">
        <f>ROUNDUP('Дані з ДІСО'!P888/Параметри!$K$24,0)</f>
        <v>0</v>
      </c>
      <c r="X888" s="40">
        <f>ROUNDUP('Дані з ДІСО'!Q888/Параметри!$K$24,0)</f>
        <v>0</v>
      </c>
      <c r="Y888" s="40">
        <f>ROUNDUP('Дані з ДІСО'!R888/Параметри!$K$24,0)</f>
        <v>0</v>
      </c>
      <c r="Z888" s="59">
        <f>(W888*Параметри!$K$33+X888*Параметри!$L$33+Y888*Параметри!$M$33)/18</f>
        <v>0</v>
      </c>
      <c r="AA888" s="41">
        <f>IF(J888=0,0,'Дані з ДІСО'!AA888/J888)</f>
        <v>0</v>
      </c>
      <c r="AB888" s="29">
        <f>(1+0.25*AA888)*Z888*Параметри!$K$51</f>
        <v>0</v>
      </c>
      <c r="AC888" s="29">
        <f>AB888*'Коефіцієнти АТО'!U888</f>
        <v>0</v>
      </c>
      <c r="AD888" s="29">
        <f>J888*(1+0.25*AA888)*Параметри!$K$66*Параметри!$K$20/1000</f>
        <v>0</v>
      </c>
      <c r="AE888" s="29">
        <f>(1+0.25*AA888)*J888*'Коефіцієнти АТО'!S888*Параметри!$K$20/1000</f>
        <v>0</v>
      </c>
      <c r="AF888" s="29">
        <f t="shared" si="117"/>
        <v>0</v>
      </c>
      <c r="AG888" s="29">
        <v>0</v>
      </c>
      <c r="AH888" s="40">
        <v>18</v>
      </c>
      <c r="AI888" s="40">
        <v>0</v>
      </c>
      <c r="AJ888" s="40">
        <f t="shared" si="118"/>
        <v>0</v>
      </c>
      <c r="AK888" s="29">
        <f>(AH888+AI888)*(1+0.25*AJ888)*Параметри!$K$53</f>
        <v>3229.726962528001</v>
      </c>
      <c r="AL888" s="29">
        <f>ROUNDUP(('Дані з ДІСО'!AU888+'Дані з ДІСО'!AW888)/Параметри!$K$28,0)</f>
        <v>0</v>
      </c>
      <c r="AM888" s="64">
        <f>AL888*Параметри!$M$35/18</f>
        <v>0</v>
      </c>
      <c r="AN888" s="29">
        <f>IF(AL888=0,0,'Дані з ДІСО'!AW888/SUM('Дані з ДІСО'!AU888,'Дані з ДІСО'!AW888))</f>
        <v>0</v>
      </c>
      <c r="AO888" s="29">
        <f>(1+0.25*AN888)*AM888*Параметри!$K$51</f>
        <v>0</v>
      </c>
      <c r="AP888" s="40">
        <f>ROUNDUP(('Дані з ДІСО'!AE888+'Дані не з ДІСО'!E888+'Дані не з ДІСО'!G888)/Параметри!$K$69,0)</f>
        <v>0</v>
      </c>
      <c r="AQ888" s="40">
        <f t="shared" si="122"/>
        <v>0</v>
      </c>
      <c r="AR888" s="40">
        <f>IF(AP888=0,0,('Дані з ДІСО'!AH888+'Дані не з ДІСО'!G888)/('Дані з ДІСО'!AE888+'Дані не з ДІСО'!E888+'Дані не з ДІСО'!G888))</f>
        <v>0</v>
      </c>
      <c r="AS888" s="29">
        <f>AQ888*(1+0.25*AR888)*Параметри!$K$51</f>
        <v>0</v>
      </c>
      <c r="AT888" s="40">
        <f>ROUNDUP('Дані з ДІСО'!AF888/Параметри!$K$70,0)</f>
        <v>0</v>
      </c>
      <c r="AU888" s="40">
        <f t="shared" si="123"/>
        <v>0</v>
      </c>
      <c r="AV888" s="40">
        <f>IF(AT888=0,0,'Дані з ДІСО'!AI888/'Дані з ДІСО'!AF888)</f>
        <v>0</v>
      </c>
      <c r="AW888" s="29">
        <f>AU888*(1+0.25*AV888)*Параметри!$K$51</f>
        <v>0</v>
      </c>
      <c r="AX888" s="40">
        <f>ROUNDUP('Дані з ДІСО'!AR888/Параметри!$K$29,0)</f>
        <v>0</v>
      </c>
      <c r="AY888" s="40">
        <f>ROUNDUP('Дані з ДІСО'!AS888/Параметри!$K$29,0)</f>
        <v>0</v>
      </c>
      <c r="AZ888" s="40">
        <f>ROUNDUP('Дані з ДІСО'!AT888/Параметри!$K$29,0)</f>
        <v>0</v>
      </c>
      <c r="BA888" s="64">
        <f>(AX888*Параметри!$K$32+AY888*Параметри!$L$32+AZ888*Параметри!$M$32)/18</f>
        <v>0</v>
      </c>
      <c r="BB888" s="29">
        <f>(BA888*Параметри!$K$51+SUM('Дані з ДІСО'!AR888:AT888)*Параметри!$K$48*Параметри!$K$20/1000)*Параметри!$K$74</f>
        <v>0</v>
      </c>
      <c r="BC888" s="40">
        <f>ROUNDUP(('Дані не з ДІСО'!I888+'Дані не з ДІСО'!K888)/Параметри!$K$26,0)</f>
        <v>0</v>
      </c>
      <c r="BD888" s="29">
        <f>BC888*Параметри!$M$36/18</f>
        <v>0</v>
      </c>
      <c r="BE888" s="40">
        <f>IF(BC888=0,0,'Дані не з ДІСО'!K888/('Дані не з ДІСО'!I888+'Дані не з ДІСО'!K888))</f>
        <v>0</v>
      </c>
      <c r="BF888" s="29">
        <f>(1+0.25*BE888)*BD888*Параметри!$K$51</f>
        <v>0</v>
      </c>
      <c r="BG888" s="40">
        <f>ROUNDUP('Дані не з ДІСО'!M888/Параметри!$K$27,0)</f>
        <v>0</v>
      </c>
      <c r="BH888" s="40">
        <f>BG888*Параметри!$M$37/18</f>
        <v>0</v>
      </c>
      <c r="BI888" s="29">
        <f>BH888*Параметри!$K$51</f>
        <v>0</v>
      </c>
      <c r="BJ888" s="29">
        <f>'Дані не з ДІСО'!N888*Параметри!$K$76</f>
        <v>0</v>
      </c>
      <c r="BK888" s="40">
        <f>ROUNDUP('Дані з ДІСО'!V888/Параметри!$K$25,0)</f>
        <v>0</v>
      </c>
      <c r="BL888" s="40">
        <f>ROUNDUP('Дані з ДІСО'!W888/Параметри!$K$25,0)</f>
        <v>0</v>
      </c>
      <c r="BM888" s="40">
        <f>ROUNDUP('Дані з ДІСО'!X888/Параметри!$K$25,0)</f>
        <v>0</v>
      </c>
      <c r="BN888" s="40">
        <f>(BK888*Параметри!$K$34+BL888*Параметри!$L$34+BM888*Параметри!$M$34)/18</f>
        <v>0</v>
      </c>
      <c r="BO888" s="40">
        <f>IF(K888=0,0,'Дані з ДІСО'!AC888/K888)</f>
        <v>0</v>
      </c>
      <c r="BP888" s="29">
        <f>(1+0.25*BO888)*BN888*Параметри!$K$51</f>
        <v>0</v>
      </c>
      <c r="BQ888" s="29">
        <f>BP888*'Коефіцієнти АТО'!U888</f>
        <v>0</v>
      </c>
      <c r="BR888" s="29">
        <f>K888*(1+0.25*BO888)*Параметри!$K$66*Параметри!$K$20/1000</f>
        <v>0</v>
      </c>
      <c r="BS888" s="29">
        <f>(1+0.25*BO888)*K888*'Коефіцієнти АТО'!S888*Параметри!$K$20/1000</f>
        <v>0</v>
      </c>
      <c r="BT888" s="29">
        <f t="shared" si="124"/>
        <v>0</v>
      </c>
      <c r="BU888" s="40">
        <f>ROUNDUP('Дані з ДІСО'!AG888/Параметри!$K$71,0)</f>
        <v>0</v>
      </c>
      <c r="BV888" s="40">
        <f t="shared" si="125"/>
        <v>0</v>
      </c>
      <c r="BW888" s="40">
        <f>IF('Дані з ДІСО'!AG888=0,0,'Дані з ДІСО'!AJ888/'Дані з ДІСО'!AG888)</f>
        <v>0</v>
      </c>
      <c r="BX888" s="29">
        <f>BV888*(1+0.25*BW888)*Параметри!$K$51</f>
        <v>0</v>
      </c>
      <c r="BY888" s="29">
        <f>ROUND(IF(Параметри!$K$77="No",CC888,CC888*Параметри!$K$78)+AG888,1)</f>
        <v>74233.8</v>
      </c>
      <c r="BZ888" s="29">
        <f>ROUND(IF(Параметри!$K$77="No",BF888,BF888*Параметри!$K$78),1)</f>
        <v>0</v>
      </c>
      <c r="CA888" s="29">
        <f>ROUND(IF(Параметри!$K$77="No",BI888,BI888*Параметри!$K$78),1)</f>
        <v>0</v>
      </c>
      <c r="CB888" s="29">
        <f>ROUND(IF(Параметри!$K$77="No",BJ888,BJ888*Параметри!$K$78),1)</f>
        <v>0</v>
      </c>
      <c r="CC888" s="29">
        <f t="shared" si="119"/>
        <v>82481.975138082067</v>
      </c>
    </row>
    <row r="889" spans="1:81">
      <c r="A889" s="9">
        <v>888</v>
      </c>
      <c r="B889" s="9" t="s">
        <v>3148</v>
      </c>
      <c r="C889" s="9" t="s">
        <v>3148</v>
      </c>
      <c r="D889" s="9" t="s">
        <v>3965</v>
      </c>
      <c r="E889" s="9" t="s">
        <v>24</v>
      </c>
      <c r="F889" s="9" t="s">
        <v>3201</v>
      </c>
      <c r="G889" s="9" t="s">
        <v>1854</v>
      </c>
      <c r="H889" s="29">
        <f>SUM('Дані з ДІСО'!J889:L889)</f>
        <v>1385</v>
      </c>
      <c r="I889" s="29">
        <f>SUM('Дані з ДІСО'!G889:I889)</f>
        <v>77</v>
      </c>
      <c r="J889" s="29">
        <f>SUM('Дані з ДІСО'!P889:R889)</f>
        <v>0</v>
      </c>
      <c r="K889" s="29">
        <f>SUM('Дані з ДІСО'!V889:X889)</f>
        <v>0</v>
      </c>
      <c r="L889" s="40">
        <f>ROUNDUP('Дані з ДІСО'!J889/'Коефіцієнти АТО'!$R889,0)</f>
        <v>40</v>
      </c>
      <c r="M889" s="40">
        <f>ROUNDUP('Дані з ДІСО'!K889/'Коефіцієнти АТО'!$R889,0)</f>
        <v>53</v>
      </c>
      <c r="N889" s="40">
        <f>ROUNDUP('Дані з ДІСО'!L889/'Коефіцієнти АТО'!$R889,0)</f>
        <v>8</v>
      </c>
      <c r="O889" s="59">
        <f>(L889*Параметри!$K$32+M889*Параметри!$L$32+N889*Параметри!$M$32)/18</f>
        <v>163.17222222222225</v>
      </c>
      <c r="P889" s="41">
        <f>IF(H889=0,"",'Дані з ДІСО'!Y889/H889)</f>
        <v>0</v>
      </c>
      <c r="Q889" s="29">
        <f>IF(H889=0,"",(1+0.25*P889)*O889*Параметри!$K$51)</f>
        <v>33420.968974451425</v>
      </c>
      <c r="R889" s="29">
        <f>IF(H889=0,"",Q889*'Коефіцієнти АТО'!T889)</f>
        <v>568.15647256567422</v>
      </c>
      <c r="S889" s="29">
        <f>IF(H889=0,"",H889*(1+0.25*P889)*Параметри!$K$66*Параметри!$K$20/1000)</f>
        <v>0</v>
      </c>
      <c r="T889" s="29">
        <f>IF(H889=0,"",H889*(1+0.25*P889)*'Коефіцієнти АТО'!$S889*Параметри!$K$20/1000)</f>
        <v>6985.8794833618749</v>
      </c>
      <c r="U889" s="29">
        <f t="shared" si="120"/>
        <v>40975.004930378971</v>
      </c>
      <c r="V889" s="29">
        <f t="shared" si="121"/>
        <v>40975.004930378971</v>
      </c>
      <c r="W889" s="40">
        <f>ROUNDUP('Дані з ДІСО'!P889/Параметри!$K$24,0)</f>
        <v>0</v>
      </c>
      <c r="X889" s="40">
        <f>ROUNDUP('Дані з ДІСО'!Q889/Параметри!$K$24,0)</f>
        <v>0</v>
      </c>
      <c r="Y889" s="40">
        <f>ROUNDUP('Дані з ДІСО'!R889/Параметри!$K$24,0)</f>
        <v>0</v>
      </c>
      <c r="Z889" s="59">
        <f>(W889*Параметри!$K$33+X889*Параметри!$L$33+Y889*Параметри!$M$33)/18</f>
        <v>0</v>
      </c>
      <c r="AA889" s="41">
        <f>IF(J889=0,0,'Дані з ДІСО'!AA889/J889)</f>
        <v>0</v>
      </c>
      <c r="AB889" s="29">
        <f>(1+0.25*AA889)*Z889*Параметри!$K$51</f>
        <v>0</v>
      </c>
      <c r="AC889" s="29">
        <f>AB889*'Коефіцієнти АТО'!U889</f>
        <v>0</v>
      </c>
      <c r="AD889" s="29">
        <f>J889*(1+0.25*AA889)*Параметри!$K$66*Параметри!$K$20/1000</f>
        <v>0</v>
      </c>
      <c r="AE889" s="29">
        <f>(1+0.25*AA889)*J889*'Коефіцієнти АТО'!S889*Параметри!$K$20/1000</f>
        <v>0</v>
      </c>
      <c r="AF889" s="29">
        <f t="shared" si="117"/>
        <v>0</v>
      </c>
      <c r="AG889" s="29">
        <v>0</v>
      </c>
      <c r="AH889" s="40">
        <v>19</v>
      </c>
      <c r="AI889" s="40">
        <v>0</v>
      </c>
      <c r="AJ889" s="40">
        <f t="shared" si="118"/>
        <v>0</v>
      </c>
      <c r="AK889" s="29">
        <f>(AH889+AI889)*(1+0.25*AJ889)*Параметри!$K$53</f>
        <v>3409.1562382240008</v>
      </c>
      <c r="AL889" s="29">
        <f>ROUNDUP(('Дані з ДІСО'!AU889+'Дані з ДІСО'!AW889)/Параметри!$K$28,0)</f>
        <v>0</v>
      </c>
      <c r="AM889" s="64">
        <f>AL889*Параметри!$M$35/18</f>
        <v>0</v>
      </c>
      <c r="AN889" s="29">
        <f>IF(AL889=0,0,'Дані з ДІСО'!AW889/SUM('Дані з ДІСО'!AU889,'Дані з ДІСО'!AW889))</f>
        <v>0</v>
      </c>
      <c r="AO889" s="29">
        <f>(1+0.25*AN889)*AM889*Параметри!$K$51</f>
        <v>0</v>
      </c>
      <c r="AP889" s="40">
        <f>ROUNDUP(('Дані з ДІСО'!AE889+'Дані не з ДІСО'!E889+'Дані не з ДІСО'!G889)/Параметри!$K$69,0)</f>
        <v>0</v>
      </c>
      <c r="AQ889" s="40">
        <f t="shared" si="122"/>
        <v>0</v>
      </c>
      <c r="AR889" s="40">
        <f>IF(AP889=0,0,('Дані з ДІСО'!AH889+'Дані не з ДІСО'!G889)/('Дані з ДІСО'!AE889+'Дані не з ДІСО'!E889+'Дані не з ДІСО'!G889))</f>
        <v>0</v>
      </c>
      <c r="AS889" s="29">
        <f>AQ889*(1+0.25*AR889)*Параметри!$K$51</f>
        <v>0</v>
      </c>
      <c r="AT889" s="40">
        <f>ROUNDUP('Дані з ДІСО'!AF889/Параметри!$K$70,0)</f>
        <v>0</v>
      </c>
      <c r="AU889" s="40">
        <f t="shared" si="123"/>
        <v>0</v>
      </c>
      <c r="AV889" s="40">
        <f>IF(AT889=0,0,'Дані з ДІСО'!AI889/'Дані з ДІСО'!AF889)</f>
        <v>0</v>
      </c>
      <c r="AW889" s="29">
        <f>AU889*(1+0.25*AV889)*Параметри!$K$51</f>
        <v>0</v>
      </c>
      <c r="AX889" s="40">
        <f>ROUNDUP('Дані з ДІСО'!AR889/Параметри!$K$29,0)</f>
        <v>0</v>
      </c>
      <c r="AY889" s="40">
        <f>ROUNDUP('Дані з ДІСО'!AS889/Параметри!$K$29,0)</f>
        <v>0</v>
      </c>
      <c r="AZ889" s="40">
        <f>ROUNDUP('Дані з ДІСО'!AT889/Параметри!$K$29,0)</f>
        <v>0</v>
      </c>
      <c r="BA889" s="64">
        <f>(AX889*Параметри!$K$32+AY889*Параметри!$L$32+AZ889*Параметри!$M$32)/18</f>
        <v>0</v>
      </c>
      <c r="BB889" s="29">
        <f>(BA889*Параметри!$K$51+SUM('Дані з ДІСО'!AR889:AT889)*Параметри!$K$48*Параметри!$K$20/1000)*Параметри!$K$74</f>
        <v>0</v>
      </c>
      <c r="BC889" s="40">
        <f>ROUNDUP(('Дані не з ДІСО'!I889+'Дані не з ДІСО'!K889)/Параметри!$K$26,0)</f>
        <v>0</v>
      </c>
      <c r="BD889" s="29">
        <f>BC889*Параметри!$M$36/18</f>
        <v>0</v>
      </c>
      <c r="BE889" s="40">
        <f>IF(BC889=0,0,'Дані не з ДІСО'!K889/('Дані не з ДІСО'!I889+'Дані не з ДІСО'!K889))</f>
        <v>0</v>
      </c>
      <c r="BF889" s="29">
        <f>(1+0.25*BE889)*BD889*Параметри!$K$51</f>
        <v>0</v>
      </c>
      <c r="BG889" s="40">
        <f>ROUNDUP('Дані не з ДІСО'!M889/Параметри!$K$27,0)</f>
        <v>0</v>
      </c>
      <c r="BH889" s="40">
        <f>BG889*Параметри!$M$37/18</f>
        <v>0</v>
      </c>
      <c r="BI889" s="29">
        <f>BH889*Параметри!$K$51</f>
        <v>0</v>
      </c>
      <c r="BJ889" s="29">
        <f>'Дані не з ДІСО'!N889*Параметри!$K$76</f>
        <v>0</v>
      </c>
      <c r="BK889" s="40">
        <f>ROUNDUP('Дані з ДІСО'!V889/Параметри!$K$25,0)</f>
        <v>0</v>
      </c>
      <c r="BL889" s="40">
        <f>ROUNDUP('Дані з ДІСО'!W889/Параметри!$K$25,0)</f>
        <v>0</v>
      </c>
      <c r="BM889" s="40">
        <f>ROUNDUP('Дані з ДІСО'!X889/Параметри!$K$25,0)</f>
        <v>0</v>
      </c>
      <c r="BN889" s="40">
        <f>(BK889*Параметри!$K$34+BL889*Параметри!$L$34+BM889*Параметри!$M$34)/18</f>
        <v>0</v>
      </c>
      <c r="BO889" s="40">
        <f>IF(K889=0,0,'Дані з ДІСО'!AC889/K889)</f>
        <v>0</v>
      </c>
      <c r="BP889" s="29">
        <f>(1+0.25*BO889)*BN889*Параметри!$K$51</f>
        <v>0</v>
      </c>
      <c r="BQ889" s="29">
        <f>BP889*'Коефіцієнти АТО'!U889</f>
        <v>0</v>
      </c>
      <c r="BR889" s="29">
        <f>K889*(1+0.25*BO889)*Параметри!$K$66*Параметри!$K$20/1000</f>
        <v>0</v>
      </c>
      <c r="BS889" s="29">
        <f>(1+0.25*BO889)*K889*'Коефіцієнти АТО'!S889*Параметри!$K$20/1000</f>
        <v>0</v>
      </c>
      <c r="BT889" s="29">
        <f t="shared" si="124"/>
        <v>0</v>
      </c>
      <c r="BU889" s="40">
        <f>ROUNDUP('Дані з ДІСО'!AG889/Параметри!$K$71,0)</f>
        <v>0</v>
      </c>
      <c r="BV889" s="40">
        <f t="shared" si="125"/>
        <v>0</v>
      </c>
      <c r="BW889" s="40">
        <f>IF('Дані з ДІСО'!AG889=0,0,'Дані з ДІСО'!AJ889/'Дані з ДІСО'!AG889)</f>
        <v>0</v>
      </c>
      <c r="BX889" s="29">
        <f>BV889*(1+0.25*BW889)*Параметри!$K$51</f>
        <v>0</v>
      </c>
      <c r="BY889" s="29">
        <f>ROUND(IF(Параметри!$K$77="No",CC889,CC889*Параметри!$K$78)+AG889,1)</f>
        <v>39945.699999999997</v>
      </c>
      <c r="BZ889" s="29">
        <f>ROUND(IF(Параметри!$K$77="No",BF889,BF889*Параметри!$K$78),1)</f>
        <v>0</v>
      </c>
      <c r="CA889" s="29">
        <f>ROUND(IF(Параметри!$K$77="No",BI889,BI889*Параметри!$K$78),1)</f>
        <v>0</v>
      </c>
      <c r="CB889" s="29">
        <f>ROUND(IF(Параметри!$K$77="No",BJ889,BJ889*Параметри!$K$78),1)</f>
        <v>0</v>
      </c>
      <c r="CC889" s="29">
        <f t="shared" si="119"/>
        <v>44384.161168602972</v>
      </c>
    </row>
    <row r="890" spans="1:81">
      <c r="A890" s="9">
        <v>889</v>
      </c>
      <c r="B890" s="9" t="s">
        <v>3148</v>
      </c>
      <c r="C890" s="9" t="s">
        <v>3148</v>
      </c>
      <c r="D890" s="9" t="s">
        <v>3965</v>
      </c>
      <c r="E890" s="9" t="s">
        <v>24</v>
      </c>
      <c r="F890" s="9" t="s">
        <v>3969</v>
      </c>
      <c r="G890" s="9" t="s">
        <v>1855</v>
      </c>
      <c r="H890" s="29">
        <f>SUM('Дані з ДІСО'!J890:L890)</f>
        <v>207.5</v>
      </c>
      <c r="I890" s="29">
        <f>SUM('Дані з ДІСО'!G890:I890)</f>
        <v>5</v>
      </c>
      <c r="J890" s="29">
        <f>SUM('Дані з ДІСО'!P890:R890)</f>
        <v>0</v>
      </c>
      <c r="K890" s="29">
        <f>SUM('Дані з ДІСО'!V890:X890)</f>
        <v>0</v>
      </c>
      <c r="L890" s="40">
        <f>ROUNDUP('Дані з ДІСО'!J890/'Коефіцієнти АТО'!$R890,0)</f>
        <v>7</v>
      </c>
      <c r="M890" s="40">
        <f>ROUNDUP('Дані з ДІСО'!K890/'Коефіцієнти АТО'!$R890,0)</f>
        <v>8</v>
      </c>
      <c r="N890" s="40">
        <f>ROUNDUP('Дані з ДІСО'!L890/'Коефіцієнти АТО'!$R890,0)</f>
        <v>3</v>
      </c>
      <c r="O890" s="59">
        <f>(L890*Параметри!$K$32+M890*Параметри!$L$32+N890*Параметри!$M$32)/18</f>
        <v>29.394444444444446</v>
      </c>
      <c r="P890" s="41">
        <f>IF(H890=0,"",'Дані з ДІСО'!Y890/H890)</f>
        <v>0</v>
      </c>
      <c r="Q890" s="29">
        <f>IF(H890=0,"",(1+0.25*P890)*O890*Параметри!$K$51)</f>
        <v>6020.5763114576448</v>
      </c>
      <c r="R890" s="29">
        <f>IF(H890=0,"",Q890*'Коефіцієнти АТО'!T890)</f>
        <v>102.34979729477998</v>
      </c>
      <c r="S890" s="29">
        <f>IF(H890=0,"",H890*(1+0.25*P890)*Параметри!$K$66*Параметри!$K$20/1000)</f>
        <v>0</v>
      </c>
      <c r="T890" s="29">
        <f>IF(H890=0,"",H890*(1+0.25*P890)*'Коефіцієнти АТО'!$S890*Параметри!$K$20/1000)</f>
        <v>1046.6209334278619</v>
      </c>
      <c r="U890" s="29">
        <f t="shared" si="120"/>
        <v>7169.5470421802866</v>
      </c>
      <c r="V890" s="29">
        <f t="shared" si="121"/>
        <v>7169.5470421802866</v>
      </c>
      <c r="W890" s="40">
        <f>ROUNDUP('Дані з ДІСО'!P890/Параметри!$K$24,0)</f>
        <v>0</v>
      </c>
      <c r="X890" s="40">
        <f>ROUNDUP('Дані з ДІСО'!Q890/Параметри!$K$24,0)</f>
        <v>0</v>
      </c>
      <c r="Y890" s="40">
        <f>ROUNDUP('Дані з ДІСО'!R890/Параметри!$K$24,0)</f>
        <v>0</v>
      </c>
      <c r="Z890" s="59">
        <f>(W890*Параметри!$K$33+X890*Параметри!$L$33+Y890*Параметри!$M$33)/18</f>
        <v>0</v>
      </c>
      <c r="AA890" s="41">
        <f>IF(J890=0,0,'Дані з ДІСО'!AA890/J890)</f>
        <v>0</v>
      </c>
      <c r="AB890" s="29">
        <f>(1+0.25*AA890)*Z890*Параметри!$K$51</f>
        <v>0</v>
      </c>
      <c r="AC890" s="29">
        <f>AB890*'Коефіцієнти АТО'!U890</f>
        <v>0</v>
      </c>
      <c r="AD890" s="29">
        <f>J890*(1+0.25*AA890)*Параметри!$K$66*Параметри!$K$20/1000</f>
        <v>0</v>
      </c>
      <c r="AE890" s="29">
        <f>(1+0.25*AA890)*J890*'Коефіцієнти АТО'!S890*Параметри!$K$20/1000</f>
        <v>0</v>
      </c>
      <c r="AF890" s="29">
        <f t="shared" si="117"/>
        <v>0</v>
      </c>
      <c r="AG890" s="29">
        <v>0</v>
      </c>
      <c r="AH890" s="40">
        <v>6</v>
      </c>
      <c r="AI890" s="40">
        <v>0</v>
      </c>
      <c r="AJ890" s="40">
        <f t="shared" si="118"/>
        <v>0</v>
      </c>
      <c r="AK890" s="29">
        <f>(AH890+AI890)*(1+0.25*AJ890)*Параметри!$K$53</f>
        <v>1076.5756541760002</v>
      </c>
      <c r="AL890" s="29">
        <f>ROUNDUP(('Дані з ДІСО'!AU890+'Дані з ДІСО'!AW890)/Параметри!$K$28,0)</f>
        <v>0</v>
      </c>
      <c r="AM890" s="64">
        <f>AL890*Параметри!$M$35/18</f>
        <v>0</v>
      </c>
      <c r="AN890" s="29">
        <f>IF(AL890=0,0,'Дані з ДІСО'!AW890/SUM('Дані з ДІСО'!AU890,'Дані з ДІСО'!AW890))</f>
        <v>0</v>
      </c>
      <c r="AO890" s="29">
        <f>(1+0.25*AN890)*AM890*Параметри!$K$51</f>
        <v>0</v>
      </c>
      <c r="AP890" s="40">
        <f>ROUNDUP(('Дані з ДІСО'!AE890+'Дані не з ДІСО'!E890+'Дані не з ДІСО'!G890)/Параметри!$K$69,0)</f>
        <v>0</v>
      </c>
      <c r="AQ890" s="40">
        <f t="shared" si="122"/>
        <v>0</v>
      </c>
      <c r="AR890" s="40">
        <f>IF(AP890=0,0,('Дані з ДІСО'!AH890+'Дані не з ДІСО'!G890)/('Дані з ДІСО'!AE890+'Дані не з ДІСО'!E890+'Дані не з ДІСО'!G890))</f>
        <v>0</v>
      </c>
      <c r="AS890" s="29">
        <f>AQ890*(1+0.25*AR890)*Параметри!$K$51</f>
        <v>0</v>
      </c>
      <c r="AT890" s="40">
        <f>ROUNDUP('Дані з ДІСО'!AF890/Параметри!$K$70,0)</f>
        <v>0</v>
      </c>
      <c r="AU890" s="40">
        <f t="shared" si="123"/>
        <v>0</v>
      </c>
      <c r="AV890" s="40">
        <f>IF(AT890=0,0,'Дані з ДІСО'!AI890/'Дані з ДІСО'!AF890)</f>
        <v>0</v>
      </c>
      <c r="AW890" s="29">
        <f>AU890*(1+0.25*AV890)*Параметри!$K$51</f>
        <v>0</v>
      </c>
      <c r="AX890" s="40">
        <f>ROUNDUP('Дані з ДІСО'!AR890/Параметри!$K$29,0)</f>
        <v>0</v>
      </c>
      <c r="AY890" s="40">
        <f>ROUNDUP('Дані з ДІСО'!AS890/Параметри!$K$29,0)</f>
        <v>0</v>
      </c>
      <c r="AZ890" s="40">
        <f>ROUNDUP('Дані з ДІСО'!AT890/Параметри!$K$29,0)</f>
        <v>0</v>
      </c>
      <c r="BA890" s="64">
        <f>(AX890*Параметри!$K$32+AY890*Параметри!$L$32+AZ890*Параметри!$M$32)/18</f>
        <v>0</v>
      </c>
      <c r="BB890" s="29">
        <f>(BA890*Параметри!$K$51+SUM('Дані з ДІСО'!AR890:AT890)*Параметри!$K$48*Параметри!$K$20/1000)*Параметри!$K$74</f>
        <v>0</v>
      </c>
      <c r="BC890" s="40">
        <f>ROUNDUP(('Дані не з ДІСО'!I890+'Дані не з ДІСО'!K890)/Параметри!$K$26,0)</f>
        <v>0</v>
      </c>
      <c r="BD890" s="29">
        <f>BC890*Параметри!$M$36/18</f>
        <v>0</v>
      </c>
      <c r="BE890" s="40">
        <f>IF(BC890=0,0,'Дані не з ДІСО'!K890/('Дані не з ДІСО'!I890+'Дані не з ДІСО'!K890))</f>
        <v>0</v>
      </c>
      <c r="BF890" s="29">
        <f>(1+0.25*BE890)*BD890*Параметри!$K$51</f>
        <v>0</v>
      </c>
      <c r="BG890" s="40">
        <f>ROUNDUP('Дані не з ДІСО'!M890/Параметри!$K$27,0)</f>
        <v>0</v>
      </c>
      <c r="BH890" s="40">
        <f>BG890*Параметри!$M$37/18</f>
        <v>0</v>
      </c>
      <c r="BI890" s="29">
        <f>BH890*Параметри!$K$51</f>
        <v>0</v>
      </c>
      <c r="BJ890" s="29">
        <f>'Дані не з ДІСО'!N890*Параметри!$K$76</f>
        <v>0</v>
      </c>
      <c r="BK890" s="40">
        <f>ROUNDUP('Дані з ДІСО'!V890/Параметри!$K$25,0)</f>
        <v>0</v>
      </c>
      <c r="BL890" s="40">
        <f>ROUNDUP('Дані з ДІСО'!W890/Параметри!$K$25,0)</f>
        <v>0</v>
      </c>
      <c r="BM890" s="40">
        <f>ROUNDUP('Дані з ДІСО'!X890/Параметри!$K$25,0)</f>
        <v>0</v>
      </c>
      <c r="BN890" s="40">
        <f>(BK890*Параметри!$K$34+BL890*Параметри!$L$34+BM890*Параметри!$M$34)/18</f>
        <v>0</v>
      </c>
      <c r="BO890" s="40">
        <f>IF(K890=0,0,'Дані з ДІСО'!AC890/K890)</f>
        <v>0</v>
      </c>
      <c r="BP890" s="29">
        <f>(1+0.25*BO890)*BN890*Параметри!$K$51</f>
        <v>0</v>
      </c>
      <c r="BQ890" s="29">
        <f>BP890*'Коефіцієнти АТО'!U890</f>
        <v>0</v>
      </c>
      <c r="BR890" s="29">
        <f>K890*(1+0.25*BO890)*Параметри!$K$66*Параметри!$K$20/1000</f>
        <v>0</v>
      </c>
      <c r="BS890" s="29">
        <f>(1+0.25*BO890)*K890*'Коефіцієнти АТО'!S890*Параметри!$K$20/1000</f>
        <v>0</v>
      </c>
      <c r="BT890" s="29">
        <f t="shared" si="124"/>
        <v>0</v>
      </c>
      <c r="BU890" s="40">
        <f>ROUNDUP('Дані з ДІСО'!AG890/Параметри!$K$71,0)</f>
        <v>0</v>
      </c>
      <c r="BV890" s="40">
        <f t="shared" si="125"/>
        <v>0</v>
      </c>
      <c r="BW890" s="40">
        <f>IF('Дані з ДІСО'!AG890=0,0,'Дані з ДІСО'!AJ890/'Дані з ДІСО'!AG890)</f>
        <v>0</v>
      </c>
      <c r="BX890" s="29">
        <f>BV890*(1+0.25*BW890)*Параметри!$K$51</f>
        <v>0</v>
      </c>
      <c r="BY890" s="29">
        <f>ROUND(IF(Параметри!$K$77="No",CC890,CC890*Параметри!$K$78)+AG890,1)</f>
        <v>7421.5</v>
      </c>
      <c r="BZ890" s="29">
        <f>ROUND(IF(Параметри!$K$77="No",BF890,BF890*Параметри!$K$78),1)</f>
        <v>0</v>
      </c>
      <c r="CA890" s="29">
        <f>ROUND(IF(Параметри!$K$77="No",BI890,BI890*Параметри!$K$78),1)</f>
        <v>0</v>
      </c>
      <c r="CB890" s="29">
        <f>ROUND(IF(Параметри!$K$77="No",BJ890,BJ890*Параметри!$K$78),1)</f>
        <v>0</v>
      </c>
      <c r="CC890" s="29">
        <f t="shared" si="119"/>
        <v>8246.1226963562876</v>
      </c>
    </row>
    <row r="891" spans="1:81">
      <c r="A891" s="9">
        <v>890</v>
      </c>
      <c r="B891" s="9" t="s">
        <v>3151</v>
      </c>
      <c r="C891" s="9" t="s">
        <v>3151</v>
      </c>
      <c r="D891" s="9" t="s">
        <v>3965</v>
      </c>
      <c r="E891" s="9" t="s">
        <v>29</v>
      </c>
      <c r="F891" s="9" t="s">
        <v>3420</v>
      </c>
      <c r="G891" s="9" t="s">
        <v>1857</v>
      </c>
      <c r="H891" s="29">
        <f>SUM('Дані з ДІСО'!J891:L891)</f>
        <v>1409.5</v>
      </c>
      <c r="I891" s="29">
        <f>SUM('Дані з ДІСО'!G891:I891)</f>
        <v>142</v>
      </c>
      <c r="J891" s="29">
        <f>SUM('Дані з ДІСО'!P891:R891)</f>
        <v>0</v>
      </c>
      <c r="K891" s="29">
        <f>SUM('Дані з ДІСО'!V891:X891)</f>
        <v>0</v>
      </c>
      <c r="L891" s="40">
        <f>ROUNDUP('Дані з ДІСО'!J891/'Коефіцієнти АТО'!$R891,0)</f>
        <v>39</v>
      </c>
      <c r="M891" s="40">
        <f>ROUNDUP('Дані з ДІСО'!K891/'Коефіцієнти АТО'!$R891,0)</f>
        <v>54</v>
      </c>
      <c r="N891" s="40">
        <f>ROUNDUP('Дані з ДІСО'!L891/'Коефіцієнти АТО'!$R891,0)</f>
        <v>17</v>
      </c>
      <c r="O891" s="59">
        <f>(L891*Параметри!$K$32+M891*Параметри!$L$32+N891*Параметри!$M$32)/18</f>
        <v>181.46111111111111</v>
      </c>
      <c r="P891" s="41">
        <f>IF(H891=0,"",'Дані з ДІСО'!Y891/H891)</f>
        <v>0</v>
      </c>
      <c r="Q891" s="29">
        <f>IF(H891=0,"",(1+0.25*P891)*O891*Параметри!$K$51)</f>
        <v>37166.903054458708</v>
      </c>
      <c r="R891" s="29">
        <f>IF(H891=0,"",Q891*'Коефіцієнти АТО'!T891)</f>
        <v>631.83735192579809</v>
      </c>
      <c r="S891" s="29">
        <f>IF(H891=0,"",H891*(1+0.25*P891)*Параметри!$K$66*Параметри!$K$20/1000)</f>
        <v>0</v>
      </c>
      <c r="T891" s="29">
        <f>IF(H891=0,"",H891*(1+0.25*P891)*'Коефіцієнти АТО'!$S891*Параметри!$K$20/1000)</f>
        <v>6438.7529776763286</v>
      </c>
      <c r="U891" s="29">
        <f t="shared" si="120"/>
        <v>44237.493384060828</v>
      </c>
      <c r="V891" s="29">
        <f t="shared" si="121"/>
        <v>44237.493384060828</v>
      </c>
      <c r="W891" s="40">
        <f>ROUNDUP('Дані з ДІСО'!P891/Параметри!$K$24,0)</f>
        <v>0</v>
      </c>
      <c r="X891" s="40">
        <f>ROUNDUP('Дані з ДІСО'!Q891/Параметри!$K$24,0)</f>
        <v>0</v>
      </c>
      <c r="Y891" s="40">
        <f>ROUNDUP('Дані з ДІСО'!R891/Параметри!$K$24,0)</f>
        <v>0</v>
      </c>
      <c r="Z891" s="59">
        <f>(W891*Параметри!$K$33+X891*Параметри!$L$33+Y891*Параметри!$M$33)/18</f>
        <v>0</v>
      </c>
      <c r="AA891" s="41">
        <f>IF(J891=0,0,'Дані з ДІСО'!AA891/J891)</f>
        <v>0</v>
      </c>
      <c r="AB891" s="29">
        <f>(1+0.25*AA891)*Z891*Параметри!$K$51</f>
        <v>0</v>
      </c>
      <c r="AC891" s="29">
        <f>AB891*'Коефіцієнти АТО'!U891</f>
        <v>0</v>
      </c>
      <c r="AD891" s="29">
        <f>J891*(1+0.25*AA891)*Параметри!$K$66*Параметри!$K$20/1000</f>
        <v>0</v>
      </c>
      <c r="AE891" s="29">
        <f>(1+0.25*AA891)*J891*'Коефіцієнти АТО'!S891*Параметри!$K$20/1000</f>
        <v>0</v>
      </c>
      <c r="AF891" s="29">
        <f t="shared" si="117"/>
        <v>0</v>
      </c>
      <c r="AG891" s="29">
        <v>0</v>
      </c>
      <c r="AH891" s="40">
        <v>3</v>
      </c>
      <c r="AI891" s="40">
        <v>0</v>
      </c>
      <c r="AJ891" s="40">
        <f t="shared" si="118"/>
        <v>0</v>
      </c>
      <c r="AK891" s="29">
        <f>(AH891+AI891)*(1+0.25*AJ891)*Параметри!$K$53</f>
        <v>538.28782708800009</v>
      </c>
      <c r="AL891" s="29">
        <f>ROUNDUP(('Дані з ДІСО'!AU891+'Дані з ДІСО'!AW891)/Параметри!$K$28,0)</f>
        <v>0</v>
      </c>
      <c r="AM891" s="64">
        <f>AL891*Параметри!$M$35/18</f>
        <v>0</v>
      </c>
      <c r="AN891" s="29">
        <f>IF(AL891=0,0,'Дані з ДІСО'!AW891/SUM('Дані з ДІСО'!AU891,'Дані з ДІСО'!AW891))</f>
        <v>0</v>
      </c>
      <c r="AO891" s="29">
        <f>(1+0.25*AN891)*AM891*Параметри!$K$51</f>
        <v>0</v>
      </c>
      <c r="AP891" s="40">
        <f>ROUNDUP(('Дані з ДІСО'!AE891+'Дані не з ДІСО'!E891+'Дані не з ДІСО'!G891)/Параметри!$K$69,0)</f>
        <v>17</v>
      </c>
      <c r="AQ891" s="40">
        <f t="shared" si="122"/>
        <v>34</v>
      </c>
      <c r="AR891" s="40">
        <f>IF(AP891=0,0,('Дані з ДІСО'!AH891+'Дані не з ДІСО'!G891)/('Дані з ДІСО'!AE891+'Дані не з ДІСО'!E891+'Дані не з ДІСО'!G891))</f>
        <v>0</v>
      </c>
      <c r="AS891" s="29">
        <f>AQ891*(1+0.25*AR891)*Параметри!$K$51</f>
        <v>6963.8871718239998</v>
      </c>
      <c r="AT891" s="40">
        <f>ROUNDUP('Дані з ДІСО'!AF891/Параметри!$K$70,0)</f>
        <v>0</v>
      </c>
      <c r="AU891" s="40">
        <f t="shared" si="123"/>
        <v>0</v>
      </c>
      <c r="AV891" s="40">
        <f>IF(AT891=0,0,'Дані з ДІСО'!AI891/'Дані з ДІСО'!AF891)</f>
        <v>0</v>
      </c>
      <c r="AW891" s="29">
        <f>AU891*(1+0.25*AV891)*Параметри!$K$51</f>
        <v>0</v>
      </c>
      <c r="AX891" s="40">
        <f>ROUNDUP('Дані з ДІСО'!AR891/Параметри!$K$29,0)</f>
        <v>0</v>
      </c>
      <c r="AY891" s="40">
        <f>ROUNDUP('Дані з ДІСО'!AS891/Параметри!$K$29,0)</f>
        <v>0</v>
      </c>
      <c r="AZ891" s="40">
        <f>ROUNDUP('Дані з ДІСО'!AT891/Параметри!$K$29,0)</f>
        <v>0</v>
      </c>
      <c r="BA891" s="64">
        <f>(AX891*Параметри!$K$32+AY891*Параметри!$L$32+AZ891*Параметри!$M$32)/18</f>
        <v>0</v>
      </c>
      <c r="BB891" s="29">
        <f>(BA891*Параметри!$K$51+SUM('Дані з ДІСО'!AR891:AT891)*Параметри!$K$48*Параметри!$K$20/1000)*Параметри!$K$74</f>
        <v>0</v>
      </c>
      <c r="BC891" s="40">
        <f>ROUNDUP(('Дані не з ДІСО'!I891+'Дані не з ДІСО'!K891)/Параметри!$K$26,0)</f>
        <v>0</v>
      </c>
      <c r="BD891" s="29">
        <f>BC891*Параметри!$M$36/18</f>
        <v>0</v>
      </c>
      <c r="BE891" s="40">
        <f>IF(BC891=0,0,'Дані не з ДІСО'!K891/('Дані не з ДІСО'!I891+'Дані не з ДІСО'!K891))</f>
        <v>0</v>
      </c>
      <c r="BF891" s="29">
        <f>(1+0.25*BE891)*BD891*Параметри!$K$51</f>
        <v>0</v>
      </c>
      <c r="BG891" s="40">
        <f>ROUNDUP('Дані не з ДІСО'!M891/Параметри!$K$27,0)</f>
        <v>0</v>
      </c>
      <c r="BH891" s="40">
        <f>BG891*Параметри!$M$37/18</f>
        <v>0</v>
      </c>
      <c r="BI891" s="29">
        <f>BH891*Параметри!$K$51</f>
        <v>0</v>
      </c>
      <c r="BJ891" s="29">
        <f>'Дані не з ДІСО'!N891*Параметри!$K$76</f>
        <v>0</v>
      </c>
      <c r="BK891" s="40">
        <f>ROUNDUP('Дані з ДІСО'!V891/Параметри!$K$25,0)</f>
        <v>0</v>
      </c>
      <c r="BL891" s="40">
        <f>ROUNDUP('Дані з ДІСО'!W891/Параметри!$K$25,0)</f>
        <v>0</v>
      </c>
      <c r="BM891" s="40">
        <f>ROUNDUP('Дані з ДІСО'!X891/Параметри!$K$25,0)</f>
        <v>0</v>
      </c>
      <c r="BN891" s="40">
        <f>(BK891*Параметри!$K$34+BL891*Параметри!$L$34+BM891*Параметри!$M$34)/18</f>
        <v>0</v>
      </c>
      <c r="BO891" s="40">
        <f>IF(K891=0,0,'Дані з ДІСО'!AC891/K891)</f>
        <v>0</v>
      </c>
      <c r="BP891" s="29">
        <f>(1+0.25*BO891)*BN891*Параметри!$K$51</f>
        <v>0</v>
      </c>
      <c r="BQ891" s="29">
        <f>BP891*'Коефіцієнти АТО'!U891</f>
        <v>0</v>
      </c>
      <c r="BR891" s="29">
        <f>K891*(1+0.25*BO891)*Параметри!$K$66*Параметри!$K$20/1000</f>
        <v>0</v>
      </c>
      <c r="BS891" s="29">
        <f>(1+0.25*BO891)*K891*'Коефіцієнти АТО'!S891*Параметри!$K$20/1000</f>
        <v>0</v>
      </c>
      <c r="BT891" s="29">
        <f t="shared" si="124"/>
        <v>0</v>
      </c>
      <c r="BU891" s="40">
        <f>ROUNDUP('Дані з ДІСО'!AG891/Параметри!$K$71,0)</f>
        <v>0</v>
      </c>
      <c r="BV891" s="40">
        <f t="shared" si="125"/>
        <v>0</v>
      </c>
      <c r="BW891" s="40">
        <f>IF('Дані з ДІСО'!AG891=0,0,'Дані з ДІСО'!AJ891/'Дані з ДІСО'!AG891)</f>
        <v>0</v>
      </c>
      <c r="BX891" s="29">
        <f>BV891*(1+0.25*BW891)*Параметри!$K$51</f>
        <v>0</v>
      </c>
      <c r="BY891" s="29">
        <f>ROUND(IF(Параметри!$K$77="No",CC891,CC891*Параметри!$K$78)+AG891,1)</f>
        <v>46565.7</v>
      </c>
      <c r="BZ891" s="29">
        <f>ROUND(IF(Параметри!$K$77="No",BF891,BF891*Параметри!$K$78),1)</f>
        <v>0</v>
      </c>
      <c r="CA891" s="29">
        <f>ROUND(IF(Параметри!$K$77="No",BI891,BI891*Параметри!$K$78),1)</f>
        <v>0</v>
      </c>
      <c r="CB891" s="29">
        <f>ROUND(IF(Параметри!$K$77="No",BJ891,BJ891*Параметри!$K$78),1)</f>
        <v>0</v>
      </c>
      <c r="CC891" s="29">
        <f t="shared" si="119"/>
        <v>51739.668382972828</v>
      </c>
    </row>
    <row r="892" spans="1:81">
      <c r="A892" s="9">
        <v>891</v>
      </c>
      <c r="B892" s="9" t="s">
        <v>3151</v>
      </c>
      <c r="C892" s="9" t="s">
        <v>3151</v>
      </c>
      <c r="D892" s="9" t="s">
        <v>3965</v>
      </c>
      <c r="E892" s="9" t="s">
        <v>29</v>
      </c>
      <c r="F892" s="9" t="s">
        <v>3970</v>
      </c>
      <c r="G892" s="9" t="s">
        <v>1859</v>
      </c>
      <c r="H892" s="29">
        <f>SUM('Дані з ДІСО'!J892:L892)</f>
        <v>1576</v>
      </c>
      <c r="I892" s="29">
        <f>SUM('Дані з ДІСО'!G892:I892)</f>
        <v>111</v>
      </c>
      <c r="J892" s="29">
        <f>SUM('Дані з ДІСО'!P892:R892)</f>
        <v>0</v>
      </c>
      <c r="K892" s="29">
        <f>SUM('Дані з ДІСО'!V892:X892)</f>
        <v>0</v>
      </c>
      <c r="L892" s="40">
        <f>ROUNDUP('Дані з ДІСО'!J892/'Коефіцієнти АТО'!$R892,0)</f>
        <v>53</v>
      </c>
      <c r="M892" s="40">
        <f>ROUNDUP('Дані з ДІСО'!K892/'Коефіцієнти АТО'!$R892,0)</f>
        <v>57</v>
      </c>
      <c r="N892" s="40">
        <f>ROUNDUP('Дані з ДІСО'!L892/'Коефіцієнти АТО'!$R892,0)</f>
        <v>18</v>
      </c>
      <c r="O892" s="59">
        <f>(L892*Параметри!$K$32+M892*Параметри!$L$32+N892*Параметри!$M$32)/18</f>
        <v>206.77222222222224</v>
      </c>
      <c r="P892" s="41">
        <f>IF(H892=0,"",'Дані з ДІСО'!Y892/H892)</f>
        <v>0</v>
      </c>
      <c r="Q892" s="29">
        <f>IF(H892=0,"",(1+0.25*P892)*O892*Параметри!$K$51)</f>
        <v>42351.130171261022</v>
      </c>
      <c r="R892" s="29">
        <f>IF(H892=0,"",Q892*'Коефіцієнти АТО'!T892)</f>
        <v>719.96921291143747</v>
      </c>
      <c r="S892" s="29">
        <f>IF(H892=0,"",H892*(1+0.25*P892)*Параметри!$K$66*Параметри!$K$20/1000)</f>
        <v>0</v>
      </c>
      <c r="T892" s="29">
        <f>IF(H892=0,"",H892*(1+0.25*P892)*'Коефіцієнти АТО'!$S892*Параметри!$K$20/1000)</f>
        <v>7199.3435209775771</v>
      </c>
      <c r="U892" s="29">
        <f t="shared" si="120"/>
        <v>50270.442905150041</v>
      </c>
      <c r="V892" s="29">
        <f t="shared" si="121"/>
        <v>50270.442905150041</v>
      </c>
      <c r="W892" s="40">
        <f>ROUNDUP('Дані з ДІСО'!P892/Параметри!$K$24,0)</f>
        <v>0</v>
      </c>
      <c r="X892" s="40">
        <f>ROUNDUP('Дані з ДІСО'!Q892/Параметри!$K$24,0)</f>
        <v>0</v>
      </c>
      <c r="Y892" s="40">
        <f>ROUNDUP('Дані з ДІСО'!R892/Параметри!$K$24,0)</f>
        <v>0</v>
      </c>
      <c r="Z892" s="59">
        <f>(W892*Параметри!$K$33+X892*Параметри!$L$33+Y892*Параметри!$M$33)/18</f>
        <v>0</v>
      </c>
      <c r="AA892" s="41">
        <f>IF(J892=0,0,'Дані з ДІСО'!AA892/J892)</f>
        <v>0</v>
      </c>
      <c r="AB892" s="29">
        <f>(1+0.25*AA892)*Z892*Параметри!$K$51</f>
        <v>0</v>
      </c>
      <c r="AC892" s="29">
        <f>AB892*'Коефіцієнти АТО'!U892</f>
        <v>0</v>
      </c>
      <c r="AD892" s="29">
        <f>J892*(1+0.25*AA892)*Параметри!$K$66*Параметри!$K$20/1000</f>
        <v>0</v>
      </c>
      <c r="AE892" s="29">
        <f>(1+0.25*AA892)*J892*'Коефіцієнти АТО'!S892*Параметри!$K$20/1000</f>
        <v>0</v>
      </c>
      <c r="AF892" s="29">
        <f t="shared" si="117"/>
        <v>0</v>
      </c>
      <c r="AG892" s="29">
        <v>0</v>
      </c>
      <c r="AH892" s="40">
        <v>21</v>
      </c>
      <c r="AI892" s="40">
        <v>0</v>
      </c>
      <c r="AJ892" s="40">
        <f t="shared" si="118"/>
        <v>0</v>
      </c>
      <c r="AK892" s="29">
        <f>(AH892+AI892)*(1+0.25*AJ892)*Параметри!$K$53</f>
        <v>3768.0147896160011</v>
      </c>
      <c r="AL892" s="29">
        <f>ROUNDUP(('Дані з ДІСО'!AU892+'Дані з ДІСО'!AW892)/Параметри!$K$28,0)</f>
        <v>0</v>
      </c>
      <c r="AM892" s="64">
        <f>AL892*Параметри!$M$35/18</f>
        <v>0</v>
      </c>
      <c r="AN892" s="29">
        <f>IF(AL892=0,0,'Дані з ДІСО'!AW892/SUM('Дані з ДІСО'!AU892,'Дані з ДІСО'!AW892))</f>
        <v>0</v>
      </c>
      <c r="AO892" s="29">
        <f>(1+0.25*AN892)*AM892*Параметри!$K$51</f>
        <v>0</v>
      </c>
      <c r="AP892" s="40">
        <f>ROUNDUP(('Дані з ДІСО'!AE892+'Дані не з ДІСО'!E892+'Дані не з ДІСО'!G892)/Параметри!$K$69,0)</f>
        <v>0</v>
      </c>
      <c r="AQ892" s="40">
        <f t="shared" si="122"/>
        <v>0</v>
      </c>
      <c r="AR892" s="40">
        <f>IF(AP892=0,0,('Дані з ДІСО'!AH892+'Дані не з ДІСО'!G892)/('Дані з ДІСО'!AE892+'Дані не з ДІСО'!E892+'Дані не з ДІСО'!G892))</f>
        <v>0</v>
      </c>
      <c r="AS892" s="29">
        <f>AQ892*(1+0.25*AR892)*Параметри!$K$51</f>
        <v>0</v>
      </c>
      <c r="AT892" s="40">
        <f>ROUNDUP('Дані з ДІСО'!AF892/Параметри!$K$70,0)</f>
        <v>0</v>
      </c>
      <c r="AU892" s="40">
        <f t="shared" si="123"/>
        <v>0</v>
      </c>
      <c r="AV892" s="40">
        <f>IF(AT892=0,0,'Дані з ДІСО'!AI892/'Дані з ДІСО'!AF892)</f>
        <v>0</v>
      </c>
      <c r="AW892" s="29">
        <f>AU892*(1+0.25*AV892)*Параметри!$K$51</f>
        <v>0</v>
      </c>
      <c r="AX892" s="40">
        <f>ROUNDUP('Дані з ДІСО'!AR892/Параметри!$K$29,0)</f>
        <v>0</v>
      </c>
      <c r="AY892" s="40">
        <f>ROUNDUP('Дані з ДІСО'!AS892/Параметри!$K$29,0)</f>
        <v>0</v>
      </c>
      <c r="AZ892" s="40">
        <f>ROUNDUP('Дані з ДІСО'!AT892/Параметри!$K$29,0)</f>
        <v>0</v>
      </c>
      <c r="BA892" s="64">
        <f>(AX892*Параметри!$K$32+AY892*Параметри!$L$32+AZ892*Параметри!$M$32)/18</f>
        <v>0</v>
      </c>
      <c r="BB892" s="29">
        <f>(BA892*Параметри!$K$51+SUM('Дані з ДІСО'!AR892:AT892)*Параметри!$K$48*Параметри!$K$20/1000)*Параметри!$K$74</f>
        <v>0</v>
      </c>
      <c r="BC892" s="40">
        <f>ROUNDUP(('Дані не з ДІСО'!I892+'Дані не з ДІСО'!K892)/Параметри!$K$26,0)</f>
        <v>0</v>
      </c>
      <c r="BD892" s="29">
        <f>BC892*Параметри!$M$36/18</f>
        <v>0</v>
      </c>
      <c r="BE892" s="40">
        <f>IF(BC892=0,0,'Дані не з ДІСО'!K892/('Дані не з ДІСО'!I892+'Дані не з ДІСО'!K892))</f>
        <v>0</v>
      </c>
      <c r="BF892" s="29">
        <f>(1+0.25*BE892)*BD892*Параметри!$K$51</f>
        <v>0</v>
      </c>
      <c r="BG892" s="40">
        <f>ROUNDUP('Дані не з ДІСО'!M892/Параметри!$K$27,0)</f>
        <v>0</v>
      </c>
      <c r="BH892" s="40">
        <f>BG892*Параметри!$M$37/18</f>
        <v>0</v>
      </c>
      <c r="BI892" s="29">
        <f>BH892*Параметри!$K$51</f>
        <v>0</v>
      </c>
      <c r="BJ892" s="29">
        <f>'Дані не з ДІСО'!N892*Параметри!$K$76</f>
        <v>0</v>
      </c>
      <c r="BK892" s="40">
        <f>ROUNDUP('Дані з ДІСО'!V892/Параметри!$K$25,0)</f>
        <v>0</v>
      </c>
      <c r="BL892" s="40">
        <f>ROUNDUP('Дані з ДІСО'!W892/Параметри!$K$25,0)</f>
        <v>0</v>
      </c>
      <c r="BM892" s="40">
        <f>ROUNDUP('Дані з ДІСО'!X892/Параметри!$K$25,0)</f>
        <v>0</v>
      </c>
      <c r="BN892" s="40">
        <f>(BK892*Параметри!$K$34+BL892*Параметри!$L$34+BM892*Параметри!$M$34)/18</f>
        <v>0</v>
      </c>
      <c r="BO892" s="40">
        <f>IF(K892=0,0,'Дані з ДІСО'!AC892/K892)</f>
        <v>0</v>
      </c>
      <c r="BP892" s="29">
        <f>(1+0.25*BO892)*BN892*Параметри!$K$51</f>
        <v>0</v>
      </c>
      <c r="BQ892" s="29">
        <f>BP892*'Коефіцієнти АТО'!U892</f>
        <v>0</v>
      </c>
      <c r="BR892" s="29">
        <f>K892*(1+0.25*BO892)*Параметри!$K$66*Параметри!$K$20/1000</f>
        <v>0</v>
      </c>
      <c r="BS892" s="29">
        <f>(1+0.25*BO892)*K892*'Коефіцієнти АТО'!S892*Параметри!$K$20/1000</f>
        <v>0</v>
      </c>
      <c r="BT892" s="29">
        <f t="shared" si="124"/>
        <v>0</v>
      </c>
      <c r="BU892" s="40">
        <f>ROUNDUP('Дані з ДІСО'!AG892/Параметри!$K$71,0)</f>
        <v>0</v>
      </c>
      <c r="BV892" s="40">
        <f t="shared" si="125"/>
        <v>0</v>
      </c>
      <c r="BW892" s="40">
        <f>IF('Дані з ДІСО'!AG892=0,0,'Дані з ДІСО'!AJ892/'Дані з ДІСО'!AG892)</f>
        <v>0</v>
      </c>
      <c r="BX892" s="29">
        <f>BV892*(1+0.25*BW892)*Параметри!$K$51</f>
        <v>0</v>
      </c>
      <c r="BY892" s="29">
        <f>ROUND(IF(Параметри!$K$77="No",CC892,CC892*Параметри!$K$78)+AG892,1)</f>
        <v>48634.6</v>
      </c>
      <c r="BZ892" s="29">
        <f>ROUND(IF(Параметри!$K$77="No",BF892,BF892*Параметри!$K$78),1)</f>
        <v>0</v>
      </c>
      <c r="CA892" s="29">
        <f>ROUND(IF(Параметри!$K$77="No",BI892,BI892*Параметри!$K$78),1)</f>
        <v>0</v>
      </c>
      <c r="CB892" s="29">
        <f>ROUND(IF(Параметри!$K$77="No",BJ892,BJ892*Параметри!$K$78),1)</f>
        <v>0</v>
      </c>
      <c r="CC892" s="29">
        <f t="shared" si="119"/>
        <v>54038.457694766039</v>
      </c>
    </row>
    <row r="893" spans="1:81">
      <c r="A893" s="9">
        <v>892</v>
      </c>
      <c r="B893" s="9" t="s">
        <v>3151</v>
      </c>
      <c r="C893" s="9" t="s">
        <v>3151</v>
      </c>
      <c r="D893" s="9" t="s">
        <v>3965</v>
      </c>
      <c r="E893" s="9" t="s">
        <v>29</v>
      </c>
      <c r="F893" s="9" t="s">
        <v>3971</v>
      </c>
      <c r="G893" s="9" t="s">
        <v>1861</v>
      </c>
      <c r="H893" s="29">
        <f>SUM('Дані з ДІСО'!J893:L893)</f>
        <v>916</v>
      </c>
      <c r="I893" s="29">
        <f>SUM('Дані з ДІСО'!G893:I893)</f>
        <v>60</v>
      </c>
      <c r="J893" s="29">
        <f>SUM('Дані з ДІСО'!P893:R893)</f>
        <v>0</v>
      </c>
      <c r="K893" s="29">
        <f>SUM('Дані з ДІСО'!V893:X893)</f>
        <v>0</v>
      </c>
      <c r="L893" s="40">
        <f>ROUNDUP('Дані з ДІСО'!J893/'Коефіцієнти АТО'!$R893,0)</f>
        <v>22</v>
      </c>
      <c r="M893" s="40">
        <f>ROUNDUP('Дані з ДІСО'!K893/'Коефіцієнти АТО'!$R893,0)</f>
        <v>34</v>
      </c>
      <c r="N893" s="40">
        <f>ROUNDUP('Дані з ДІСО'!L893/'Коефіцієнти АТО'!$R893,0)</f>
        <v>8</v>
      </c>
      <c r="O893" s="59">
        <f>(L893*Параметри!$K$32+M893*Параметри!$L$32+N893*Параметри!$M$32)/18</f>
        <v>105.65555555555557</v>
      </c>
      <c r="P893" s="41">
        <f>IF(H893=0,"",'Дані з ДІСО'!Y893/H893)</f>
        <v>0</v>
      </c>
      <c r="Q893" s="29">
        <f>IF(H893=0,"",(1+0.25*P893)*O893*Параметри!$K$51)</f>
        <v>21640.393175449157</v>
      </c>
      <c r="R893" s="29">
        <f>IF(H893=0,"",Q893*'Коефіцієнти АТО'!T893)</f>
        <v>367.8866839826357</v>
      </c>
      <c r="S893" s="29">
        <f>IF(H893=0,"",H893*(1+0.25*P893)*Параметри!$K$66*Параметри!$K$20/1000)</f>
        <v>0</v>
      </c>
      <c r="T893" s="29">
        <f>IF(H893=0,"",H893*(1+0.25*P893)*'Коефіцієнти АТО'!$S893*Параметри!$K$20/1000)</f>
        <v>4184.3900159996574</v>
      </c>
      <c r="U893" s="29">
        <f t="shared" si="120"/>
        <v>26192.669875431449</v>
      </c>
      <c r="V893" s="29">
        <f t="shared" si="121"/>
        <v>26192.669875431449</v>
      </c>
      <c r="W893" s="40">
        <f>ROUNDUP('Дані з ДІСО'!P893/Параметри!$K$24,0)</f>
        <v>0</v>
      </c>
      <c r="X893" s="40">
        <f>ROUNDUP('Дані з ДІСО'!Q893/Параметри!$K$24,0)</f>
        <v>0</v>
      </c>
      <c r="Y893" s="40">
        <f>ROUNDUP('Дані з ДІСО'!R893/Параметри!$K$24,0)</f>
        <v>0</v>
      </c>
      <c r="Z893" s="59">
        <f>(W893*Параметри!$K$33+X893*Параметри!$L$33+Y893*Параметри!$M$33)/18</f>
        <v>0</v>
      </c>
      <c r="AA893" s="41">
        <f>IF(J893=0,0,'Дані з ДІСО'!AA893/J893)</f>
        <v>0</v>
      </c>
      <c r="AB893" s="29">
        <f>(1+0.25*AA893)*Z893*Параметри!$K$51</f>
        <v>0</v>
      </c>
      <c r="AC893" s="29">
        <f>AB893*'Коефіцієнти АТО'!U893</f>
        <v>0</v>
      </c>
      <c r="AD893" s="29">
        <f>J893*(1+0.25*AA893)*Параметри!$K$66*Параметри!$K$20/1000</f>
        <v>0</v>
      </c>
      <c r="AE893" s="29">
        <f>(1+0.25*AA893)*J893*'Коефіцієнти АТО'!S893*Параметри!$K$20/1000</f>
        <v>0</v>
      </c>
      <c r="AF893" s="29">
        <f t="shared" si="117"/>
        <v>0</v>
      </c>
      <c r="AG893" s="29">
        <v>0</v>
      </c>
      <c r="AH893" s="40">
        <v>4</v>
      </c>
      <c r="AI893" s="40">
        <v>0</v>
      </c>
      <c r="AJ893" s="40">
        <f t="shared" si="118"/>
        <v>0</v>
      </c>
      <c r="AK893" s="29">
        <f>(AH893+AI893)*(1+0.25*AJ893)*Параметри!$K$53</f>
        <v>717.71710278400019</v>
      </c>
      <c r="AL893" s="29">
        <f>ROUNDUP(('Дані з ДІСО'!AU893+'Дані з ДІСО'!AW893)/Параметри!$K$28,0)</f>
        <v>0</v>
      </c>
      <c r="AM893" s="64">
        <f>AL893*Параметри!$M$35/18</f>
        <v>0</v>
      </c>
      <c r="AN893" s="29">
        <f>IF(AL893=0,0,'Дані з ДІСО'!AW893/SUM('Дані з ДІСО'!AU893,'Дані з ДІСО'!AW893))</f>
        <v>0</v>
      </c>
      <c r="AO893" s="29">
        <f>(1+0.25*AN893)*AM893*Параметри!$K$51</f>
        <v>0</v>
      </c>
      <c r="AP893" s="40">
        <f>ROUNDUP(('Дані з ДІСО'!AE893+'Дані не з ДІСО'!E893+'Дані не з ДІСО'!G893)/Параметри!$K$69,0)</f>
        <v>0</v>
      </c>
      <c r="AQ893" s="40">
        <f t="shared" si="122"/>
        <v>0</v>
      </c>
      <c r="AR893" s="40">
        <f>IF(AP893=0,0,('Дані з ДІСО'!AH893+'Дані не з ДІСО'!G893)/('Дані з ДІСО'!AE893+'Дані не з ДІСО'!E893+'Дані не з ДІСО'!G893))</f>
        <v>0</v>
      </c>
      <c r="AS893" s="29">
        <f>AQ893*(1+0.25*AR893)*Параметри!$K$51</f>
        <v>0</v>
      </c>
      <c r="AT893" s="40">
        <f>ROUNDUP('Дані з ДІСО'!AF893/Параметри!$K$70,0)</f>
        <v>0</v>
      </c>
      <c r="AU893" s="40">
        <f t="shared" si="123"/>
        <v>0</v>
      </c>
      <c r="AV893" s="40">
        <f>IF(AT893=0,0,'Дані з ДІСО'!AI893/'Дані з ДІСО'!AF893)</f>
        <v>0</v>
      </c>
      <c r="AW893" s="29">
        <f>AU893*(1+0.25*AV893)*Параметри!$K$51</f>
        <v>0</v>
      </c>
      <c r="AX893" s="40">
        <f>ROUNDUP('Дані з ДІСО'!AR893/Параметри!$K$29,0)</f>
        <v>0</v>
      </c>
      <c r="AY893" s="40">
        <f>ROUNDUP('Дані з ДІСО'!AS893/Параметри!$K$29,0)</f>
        <v>0</v>
      </c>
      <c r="AZ893" s="40">
        <f>ROUNDUP('Дані з ДІСО'!AT893/Параметри!$K$29,0)</f>
        <v>0</v>
      </c>
      <c r="BA893" s="64">
        <f>(AX893*Параметри!$K$32+AY893*Параметри!$L$32+AZ893*Параметри!$M$32)/18</f>
        <v>0</v>
      </c>
      <c r="BB893" s="29">
        <f>(BA893*Параметри!$K$51+SUM('Дані з ДІСО'!AR893:AT893)*Параметри!$K$48*Параметри!$K$20/1000)*Параметри!$K$74</f>
        <v>0</v>
      </c>
      <c r="BC893" s="40">
        <f>ROUNDUP(('Дані не з ДІСО'!I893+'Дані не з ДІСО'!K893)/Параметри!$K$26,0)</f>
        <v>0</v>
      </c>
      <c r="BD893" s="29">
        <f>BC893*Параметри!$M$36/18</f>
        <v>0</v>
      </c>
      <c r="BE893" s="40">
        <f>IF(BC893=0,0,'Дані не з ДІСО'!K893/('Дані не з ДІСО'!I893+'Дані не з ДІСО'!K893))</f>
        <v>0</v>
      </c>
      <c r="BF893" s="29">
        <f>(1+0.25*BE893)*BD893*Параметри!$K$51</f>
        <v>0</v>
      </c>
      <c r="BG893" s="40">
        <f>ROUNDUP('Дані не з ДІСО'!M893/Параметри!$K$27,0)</f>
        <v>0</v>
      </c>
      <c r="BH893" s="40">
        <f>BG893*Параметри!$M$37/18</f>
        <v>0</v>
      </c>
      <c r="BI893" s="29">
        <f>BH893*Параметри!$K$51</f>
        <v>0</v>
      </c>
      <c r="BJ893" s="29">
        <f>'Дані не з ДІСО'!N893*Параметри!$K$76</f>
        <v>0</v>
      </c>
      <c r="BK893" s="40">
        <f>ROUNDUP('Дані з ДІСО'!V893/Параметри!$K$25,0)</f>
        <v>0</v>
      </c>
      <c r="BL893" s="40">
        <f>ROUNDUP('Дані з ДІСО'!W893/Параметри!$K$25,0)</f>
        <v>0</v>
      </c>
      <c r="BM893" s="40">
        <f>ROUNDUP('Дані з ДІСО'!X893/Параметри!$K$25,0)</f>
        <v>0</v>
      </c>
      <c r="BN893" s="40">
        <f>(BK893*Параметри!$K$34+BL893*Параметри!$L$34+BM893*Параметри!$M$34)/18</f>
        <v>0</v>
      </c>
      <c r="BO893" s="40">
        <f>IF(K893=0,0,'Дані з ДІСО'!AC893/K893)</f>
        <v>0</v>
      </c>
      <c r="BP893" s="29">
        <f>(1+0.25*BO893)*BN893*Параметри!$K$51</f>
        <v>0</v>
      </c>
      <c r="BQ893" s="29">
        <f>BP893*'Коефіцієнти АТО'!U893</f>
        <v>0</v>
      </c>
      <c r="BR893" s="29">
        <f>K893*(1+0.25*BO893)*Параметри!$K$66*Параметри!$K$20/1000</f>
        <v>0</v>
      </c>
      <c r="BS893" s="29">
        <f>(1+0.25*BO893)*K893*'Коефіцієнти АТО'!S893*Параметри!$K$20/1000</f>
        <v>0</v>
      </c>
      <c r="BT893" s="29">
        <f t="shared" si="124"/>
        <v>0</v>
      </c>
      <c r="BU893" s="40">
        <f>ROUNDUP('Дані з ДІСО'!AG893/Параметри!$K$71,0)</f>
        <v>0</v>
      </c>
      <c r="BV893" s="40">
        <f t="shared" si="125"/>
        <v>0</v>
      </c>
      <c r="BW893" s="40">
        <f>IF('Дані з ДІСО'!AG893=0,0,'Дані з ДІСО'!AJ893/'Дані з ДІСО'!AG893)</f>
        <v>0</v>
      </c>
      <c r="BX893" s="29">
        <f>BV893*(1+0.25*BW893)*Параметри!$K$51</f>
        <v>0</v>
      </c>
      <c r="BY893" s="29">
        <f>ROUND(IF(Параметри!$K$77="No",CC893,CC893*Параметри!$K$78)+AG893,1)</f>
        <v>24219.3</v>
      </c>
      <c r="BZ893" s="29">
        <f>ROUND(IF(Параметри!$K$77="No",BF893,BF893*Параметри!$K$78),1)</f>
        <v>0</v>
      </c>
      <c r="CA893" s="29">
        <f>ROUND(IF(Параметри!$K$77="No",BI893,BI893*Параметри!$K$78),1)</f>
        <v>0</v>
      </c>
      <c r="CB893" s="29">
        <f>ROUND(IF(Параметри!$K$77="No",BJ893,BJ893*Параметри!$K$78),1)</f>
        <v>0</v>
      </c>
      <c r="CC893" s="29">
        <f t="shared" si="119"/>
        <v>26910.386978215451</v>
      </c>
    </row>
    <row r="894" spans="1:81">
      <c r="A894" s="9">
        <v>893</v>
      </c>
      <c r="B894" s="9" t="s">
        <v>3145</v>
      </c>
      <c r="C894" s="9" t="s">
        <v>3146</v>
      </c>
      <c r="D894" s="9" t="s">
        <v>3965</v>
      </c>
      <c r="E894" s="9" t="s">
        <v>21</v>
      </c>
      <c r="F894" s="9" t="s">
        <v>3972</v>
      </c>
      <c r="G894" s="9" t="s">
        <v>1863</v>
      </c>
      <c r="H894" s="29">
        <f>SUM('Дані з ДІСО'!J894:L894)</f>
        <v>2711.5</v>
      </c>
      <c r="I894" s="29">
        <f>SUM('Дані з ДІСО'!G894:I894)</f>
        <v>126</v>
      </c>
      <c r="J894" s="29">
        <f>SUM('Дані з ДІСО'!P894:R894)</f>
        <v>0</v>
      </c>
      <c r="K894" s="29">
        <f>SUM('Дані з ДІСО'!V894:X894)</f>
        <v>0</v>
      </c>
      <c r="L894" s="40">
        <f>ROUNDUP('Дані з ДІСО'!J894/'Коефіцієнти АТО'!$R894,0)</f>
        <v>71</v>
      </c>
      <c r="M894" s="40">
        <f>ROUNDUP('Дані з ДІСО'!K894/'Коефіцієнти АТО'!$R894,0)</f>
        <v>98</v>
      </c>
      <c r="N894" s="40">
        <f>ROUNDUP('Дані з ДІСО'!L894/'Коефіцієнти АТО'!$R894,0)</f>
        <v>20</v>
      </c>
      <c r="O894" s="59">
        <f>(L894*Параметри!$K$32+M894*Параметри!$L$32+N894*Параметри!$M$32)/18</f>
        <v>308.20000000000005</v>
      </c>
      <c r="P894" s="41">
        <f>IF(H894=0,"",'Дані з ДІСО'!Y894/H894)</f>
        <v>0</v>
      </c>
      <c r="Q894" s="29">
        <f>IF(H894=0,"",(1+0.25*P894)*O894*Параметри!$K$51)</f>
        <v>63125.589010475211</v>
      </c>
      <c r="R894" s="29">
        <f>IF(H894=0,"",Q894*'Коефіцієнти АТО'!T894)</f>
        <v>1073.1350131780787</v>
      </c>
      <c r="S894" s="29">
        <f>IF(H894=0,"",H894*(1+0.25*P894)*Параметри!$K$66*Параметри!$K$20/1000)</f>
        <v>0</v>
      </c>
      <c r="T894" s="29">
        <f>IF(H894=0,"",H894*(1+0.25*P894)*'Коефіцієнти АТО'!$S894*Параметри!$K$20/1000)</f>
        <v>12386.433982950952</v>
      </c>
      <c r="U894" s="29">
        <f t="shared" si="120"/>
        <v>76585.158006604237</v>
      </c>
      <c r="V894" s="29">
        <f t="shared" si="121"/>
        <v>76585.158006604237</v>
      </c>
      <c r="W894" s="40">
        <f>ROUNDUP('Дані з ДІСО'!P894/Параметри!$K$24,0)</f>
        <v>0</v>
      </c>
      <c r="X894" s="40">
        <f>ROUNDUP('Дані з ДІСО'!Q894/Параметри!$K$24,0)</f>
        <v>0</v>
      </c>
      <c r="Y894" s="40">
        <f>ROUNDUP('Дані з ДІСО'!R894/Параметри!$K$24,0)</f>
        <v>0</v>
      </c>
      <c r="Z894" s="59">
        <f>(W894*Параметри!$K$33+X894*Параметри!$L$33+Y894*Параметри!$M$33)/18</f>
        <v>0</v>
      </c>
      <c r="AA894" s="41">
        <f>IF(J894=0,0,'Дані з ДІСО'!AA894/J894)</f>
        <v>0</v>
      </c>
      <c r="AB894" s="29">
        <f>(1+0.25*AA894)*Z894*Параметри!$K$51</f>
        <v>0</v>
      </c>
      <c r="AC894" s="29">
        <f>AB894*'Коефіцієнти АТО'!U894</f>
        <v>0</v>
      </c>
      <c r="AD894" s="29">
        <f>J894*(1+0.25*AA894)*Параметри!$K$66*Параметри!$K$20/1000</f>
        <v>0</v>
      </c>
      <c r="AE894" s="29">
        <f>(1+0.25*AA894)*J894*'Коефіцієнти АТО'!S894*Параметри!$K$20/1000</f>
        <v>0</v>
      </c>
      <c r="AF894" s="29">
        <f t="shared" si="117"/>
        <v>0</v>
      </c>
      <c r="AG894" s="29">
        <v>0</v>
      </c>
      <c r="AH894" s="40">
        <v>55</v>
      </c>
      <c r="AI894" s="40">
        <v>0</v>
      </c>
      <c r="AJ894" s="40">
        <f t="shared" si="118"/>
        <v>0</v>
      </c>
      <c r="AK894" s="29">
        <f>(AH894+AI894)*(1+0.25*AJ894)*Параметри!$K$53</f>
        <v>9868.6101632800019</v>
      </c>
      <c r="AL894" s="29">
        <f>ROUNDUP(('Дані з ДІСО'!AU894+'Дані з ДІСО'!AW894)/Параметри!$K$28,0)</f>
        <v>0</v>
      </c>
      <c r="AM894" s="64">
        <f>AL894*Параметри!$M$35/18</f>
        <v>0</v>
      </c>
      <c r="AN894" s="29">
        <f>IF(AL894=0,0,'Дані з ДІСО'!AW894/SUM('Дані з ДІСО'!AU894,'Дані з ДІСО'!AW894))</f>
        <v>0</v>
      </c>
      <c r="AO894" s="29">
        <f>(1+0.25*AN894)*AM894*Параметри!$K$51</f>
        <v>0</v>
      </c>
      <c r="AP894" s="40">
        <f>ROUNDUP(('Дані з ДІСО'!AE894+'Дані не з ДІСО'!E894+'Дані не з ДІСО'!G894)/Параметри!$K$69,0)</f>
        <v>0</v>
      </c>
      <c r="AQ894" s="40">
        <f t="shared" si="122"/>
        <v>0</v>
      </c>
      <c r="AR894" s="40">
        <f>IF(AP894=0,0,('Дані з ДІСО'!AH894+'Дані не з ДІСО'!G894)/('Дані з ДІСО'!AE894+'Дані не з ДІСО'!E894+'Дані не з ДІСО'!G894))</f>
        <v>0</v>
      </c>
      <c r="AS894" s="29">
        <f>AQ894*(1+0.25*AR894)*Параметри!$K$51</f>
        <v>0</v>
      </c>
      <c r="AT894" s="40">
        <f>ROUNDUP('Дані з ДІСО'!AF894/Параметри!$K$70,0)</f>
        <v>0</v>
      </c>
      <c r="AU894" s="40">
        <f t="shared" si="123"/>
        <v>0</v>
      </c>
      <c r="AV894" s="40">
        <f>IF(AT894=0,0,'Дані з ДІСО'!AI894/'Дані з ДІСО'!AF894)</f>
        <v>0</v>
      </c>
      <c r="AW894" s="29">
        <f>AU894*(1+0.25*AV894)*Параметри!$K$51</f>
        <v>0</v>
      </c>
      <c r="AX894" s="40">
        <f>ROUNDUP('Дані з ДІСО'!AR894/Параметри!$K$29,0)</f>
        <v>0</v>
      </c>
      <c r="AY894" s="40">
        <f>ROUNDUP('Дані з ДІСО'!AS894/Параметри!$K$29,0)</f>
        <v>0</v>
      </c>
      <c r="AZ894" s="40">
        <f>ROUNDUP('Дані з ДІСО'!AT894/Параметри!$K$29,0)</f>
        <v>0</v>
      </c>
      <c r="BA894" s="64">
        <f>(AX894*Параметри!$K$32+AY894*Параметри!$L$32+AZ894*Параметри!$M$32)/18</f>
        <v>0</v>
      </c>
      <c r="BB894" s="29">
        <f>(BA894*Параметри!$K$51+SUM('Дані з ДІСО'!AR894:AT894)*Параметри!$K$48*Параметри!$K$20/1000)*Параметри!$K$74</f>
        <v>0</v>
      </c>
      <c r="BC894" s="40">
        <f>ROUNDUP(('Дані не з ДІСО'!I894+'Дані не з ДІСО'!K894)/Параметри!$K$26,0)</f>
        <v>0</v>
      </c>
      <c r="BD894" s="29">
        <f>BC894*Параметри!$M$36/18</f>
        <v>0</v>
      </c>
      <c r="BE894" s="40">
        <f>IF(BC894=0,0,'Дані не з ДІСО'!K894/('Дані не з ДІСО'!I894+'Дані не з ДІСО'!K894))</f>
        <v>0</v>
      </c>
      <c r="BF894" s="29">
        <f>(1+0.25*BE894)*BD894*Параметри!$K$51</f>
        <v>0</v>
      </c>
      <c r="BG894" s="40">
        <f>ROUNDUP('Дані не з ДІСО'!M894/Параметри!$K$27,0)</f>
        <v>0</v>
      </c>
      <c r="BH894" s="40">
        <f>BG894*Параметри!$M$37/18</f>
        <v>0</v>
      </c>
      <c r="BI894" s="29">
        <f>BH894*Параметри!$K$51</f>
        <v>0</v>
      </c>
      <c r="BJ894" s="29">
        <f>'Дані не з ДІСО'!N894*Параметри!$K$76</f>
        <v>0</v>
      </c>
      <c r="BK894" s="40">
        <f>ROUNDUP('Дані з ДІСО'!V894/Параметри!$K$25,0)</f>
        <v>0</v>
      </c>
      <c r="BL894" s="40">
        <f>ROUNDUP('Дані з ДІСО'!W894/Параметри!$K$25,0)</f>
        <v>0</v>
      </c>
      <c r="BM894" s="40">
        <f>ROUNDUP('Дані з ДІСО'!X894/Параметри!$K$25,0)</f>
        <v>0</v>
      </c>
      <c r="BN894" s="40">
        <f>(BK894*Параметри!$K$34+BL894*Параметри!$L$34+BM894*Параметри!$M$34)/18</f>
        <v>0</v>
      </c>
      <c r="BO894" s="40">
        <f>IF(K894=0,0,'Дані з ДІСО'!AC894/K894)</f>
        <v>0</v>
      </c>
      <c r="BP894" s="29">
        <f>(1+0.25*BO894)*BN894*Параметри!$K$51</f>
        <v>0</v>
      </c>
      <c r="BQ894" s="29">
        <f>BP894*'Коефіцієнти АТО'!U894</f>
        <v>0</v>
      </c>
      <c r="BR894" s="29">
        <f>K894*(1+0.25*BO894)*Параметри!$K$66*Параметри!$K$20/1000</f>
        <v>0</v>
      </c>
      <c r="BS894" s="29">
        <f>(1+0.25*BO894)*K894*'Коефіцієнти АТО'!S894*Параметри!$K$20/1000</f>
        <v>0</v>
      </c>
      <c r="BT894" s="29">
        <f t="shared" si="124"/>
        <v>0</v>
      </c>
      <c r="BU894" s="40">
        <f>ROUNDUP('Дані з ДІСО'!AG894/Параметри!$K$71,0)</f>
        <v>0</v>
      </c>
      <c r="BV894" s="40">
        <f t="shared" si="125"/>
        <v>0</v>
      </c>
      <c r="BW894" s="40">
        <f>IF('Дані з ДІСО'!AG894=0,0,'Дані з ДІСО'!AJ894/'Дані з ДІСО'!AG894)</f>
        <v>0</v>
      </c>
      <c r="BX894" s="29">
        <f>BV894*(1+0.25*BW894)*Параметри!$K$51</f>
        <v>0</v>
      </c>
      <c r="BY894" s="29">
        <f>ROUND(IF(Параметри!$K$77="No",CC894,CC894*Параметри!$K$78)+AG894,1)</f>
        <v>77808.399999999994</v>
      </c>
      <c r="BZ894" s="29">
        <f>ROUND(IF(Параметри!$K$77="No",BF894,BF894*Параметри!$K$78),1)</f>
        <v>0</v>
      </c>
      <c r="CA894" s="29">
        <f>ROUND(IF(Параметри!$K$77="No",BI894,BI894*Параметри!$K$78),1)</f>
        <v>0</v>
      </c>
      <c r="CB894" s="29">
        <f>ROUND(IF(Параметри!$K$77="No",BJ894,BJ894*Параметри!$K$78),1)</f>
        <v>0</v>
      </c>
      <c r="CC894" s="29">
        <f t="shared" si="119"/>
        <v>86453.768169884235</v>
      </c>
    </row>
    <row r="895" spans="1:81">
      <c r="A895" s="9">
        <v>894</v>
      </c>
      <c r="B895" s="9" t="s">
        <v>3148</v>
      </c>
      <c r="C895" s="9" t="s">
        <v>3148</v>
      </c>
      <c r="D895" s="9" t="s">
        <v>3965</v>
      </c>
      <c r="E895" s="9" t="s">
        <v>24</v>
      </c>
      <c r="F895" s="9" t="s">
        <v>3973</v>
      </c>
      <c r="G895" s="9" t="s">
        <v>1865</v>
      </c>
      <c r="H895" s="29">
        <f>SUM('Дані з ДІСО'!J895:L895)</f>
        <v>622</v>
      </c>
      <c r="I895" s="29">
        <f>SUM('Дані з ДІСО'!G895:I895)</f>
        <v>87</v>
      </c>
      <c r="J895" s="29">
        <f>SUM('Дані з ДІСО'!P895:R895)</f>
        <v>0</v>
      </c>
      <c r="K895" s="29">
        <f>SUM('Дані з ДІСО'!V895:X895)</f>
        <v>0</v>
      </c>
      <c r="L895" s="40">
        <f>ROUNDUP('Дані з ДІСО'!J895/'Коефіцієнти АТО'!$R895,0)</f>
        <v>22</v>
      </c>
      <c r="M895" s="40">
        <f>ROUNDUP('Дані з ДІСО'!K895/'Коефіцієнти АТО'!$R895,0)</f>
        <v>25</v>
      </c>
      <c r="N895" s="40">
        <f>ROUNDUP('Дані з ДІСО'!L895/'Коефіцієнти АТО'!$R895,0)</f>
        <v>6</v>
      </c>
      <c r="O895" s="59">
        <f>(L895*Параметри!$K$32+M895*Параметри!$L$32+N895*Параметри!$M$32)/18</f>
        <v>85.361111111111114</v>
      </c>
      <c r="P895" s="41">
        <f>IF(H895=0,"",'Дані з ДІСО'!Y895/H895)</f>
        <v>0</v>
      </c>
      <c r="Q895" s="29">
        <f>IF(H895=0,"",(1+0.25*P895)*O895*Параметри!$K$51)</f>
        <v>17483.680783509113</v>
      </c>
      <c r="R895" s="29">
        <f>IF(H895=0,"",Q895*'Коефіцієнти АТО'!T895)</f>
        <v>297.22257331965494</v>
      </c>
      <c r="S895" s="29">
        <f>IF(H895=0,"",H895*(1+0.25*P895)*Параметри!$K$66*Параметри!$K$20/1000)</f>
        <v>0</v>
      </c>
      <c r="T895" s="29">
        <f>IF(H895=0,"",H895*(1+0.25*P895)*'Коефіцієнти АТО'!$S895*Параметри!$K$20/1000)</f>
        <v>3137.3408221307477</v>
      </c>
      <c r="U895" s="29">
        <f t="shared" si="120"/>
        <v>20918.244178959514</v>
      </c>
      <c r="V895" s="29">
        <f t="shared" si="121"/>
        <v>20918.244178959514</v>
      </c>
      <c r="W895" s="40">
        <f>ROUNDUP('Дані з ДІСО'!P895/Параметри!$K$24,0)</f>
        <v>0</v>
      </c>
      <c r="X895" s="40">
        <f>ROUNDUP('Дані з ДІСО'!Q895/Параметри!$K$24,0)</f>
        <v>0</v>
      </c>
      <c r="Y895" s="40">
        <f>ROUNDUP('Дані з ДІСО'!R895/Параметри!$K$24,0)</f>
        <v>0</v>
      </c>
      <c r="Z895" s="59">
        <f>(W895*Параметри!$K$33+X895*Параметри!$L$33+Y895*Параметри!$M$33)/18</f>
        <v>0</v>
      </c>
      <c r="AA895" s="41">
        <f>IF(J895=0,0,'Дані з ДІСО'!AA895/J895)</f>
        <v>0</v>
      </c>
      <c r="AB895" s="29">
        <f>(1+0.25*AA895)*Z895*Параметри!$K$51</f>
        <v>0</v>
      </c>
      <c r="AC895" s="29">
        <f>AB895*'Коефіцієнти АТО'!U895</f>
        <v>0</v>
      </c>
      <c r="AD895" s="29">
        <f>J895*(1+0.25*AA895)*Параметри!$K$66*Параметри!$K$20/1000</f>
        <v>0</v>
      </c>
      <c r="AE895" s="29">
        <f>(1+0.25*AA895)*J895*'Коефіцієнти АТО'!S895*Параметри!$K$20/1000</f>
        <v>0</v>
      </c>
      <c r="AF895" s="29">
        <f t="shared" si="117"/>
        <v>0</v>
      </c>
      <c r="AG895" s="29">
        <v>0</v>
      </c>
      <c r="AH895" s="40">
        <v>1</v>
      </c>
      <c r="AI895" s="40">
        <v>0</v>
      </c>
      <c r="AJ895" s="40">
        <f t="shared" si="118"/>
        <v>0</v>
      </c>
      <c r="AK895" s="29">
        <f>(AH895+AI895)*(1+0.25*AJ895)*Параметри!$K$53</f>
        <v>179.42927569600005</v>
      </c>
      <c r="AL895" s="29">
        <f>ROUNDUP(('Дані з ДІСО'!AU895+'Дані з ДІСО'!AW895)/Параметри!$K$28,0)</f>
        <v>0</v>
      </c>
      <c r="AM895" s="64">
        <f>AL895*Параметри!$M$35/18</f>
        <v>0</v>
      </c>
      <c r="AN895" s="29">
        <f>IF(AL895=0,0,'Дані з ДІСО'!AW895/SUM('Дані з ДІСО'!AU895,'Дані з ДІСО'!AW895))</f>
        <v>0</v>
      </c>
      <c r="AO895" s="29">
        <f>(1+0.25*AN895)*AM895*Параметри!$K$51</f>
        <v>0</v>
      </c>
      <c r="AP895" s="40">
        <f>ROUNDUP(('Дані з ДІСО'!AE895+'Дані не з ДІСО'!E895+'Дані не з ДІСО'!G895)/Параметри!$K$69,0)</f>
        <v>0</v>
      </c>
      <c r="AQ895" s="40">
        <f t="shared" si="122"/>
        <v>0</v>
      </c>
      <c r="AR895" s="40">
        <f>IF(AP895=0,0,('Дані з ДІСО'!AH895+'Дані не з ДІСО'!G895)/('Дані з ДІСО'!AE895+'Дані не з ДІСО'!E895+'Дані не з ДІСО'!G895))</f>
        <v>0</v>
      </c>
      <c r="AS895" s="29">
        <f>AQ895*(1+0.25*AR895)*Параметри!$K$51</f>
        <v>0</v>
      </c>
      <c r="AT895" s="40">
        <f>ROUNDUP('Дані з ДІСО'!AF895/Параметри!$K$70,0)</f>
        <v>0</v>
      </c>
      <c r="AU895" s="40">
        <f t="shared" si="123"/>
        <v>0</v>
      </c>
      <c r="AV895" s="40">
        <f>IF(AT895=0,0,'Дані з ДІСО'!AI895/'Дані з ДІСО'!AF895)</f>
        <v>0</v>
      </c>
      <c r="AW895" s="29">
        <f>AU895*(1+0.25*AV895)*Параметри!$K$51</f>
        <v>0</v>
      </c>
      <c r="AX895" s="40">
        <f>ROUNDUP('Дані з ДІСО'!AR895/Параметри!$K$29,0)</f>
        <v>0</v>
      </c>
      <c r="AY895" s="40">
        <f>ROUNDUP('Дані з ДІСО'!AS895/Параметри!$K$29,0)</f>
        <v>0</v>
      </c>
      <c r="AZ895" s="40">
        <f>ROUNDUP('Дані з ДІСО'!AT895/Параметри!$K$29,0)</f>
        <v>0</v>
      </c>
      <c r="BA895" s="64">
        <f>(AX895*Параметри!$K$32+AY895*Параметри!$L$32+AZ895*Параметри!$M$32)/18</f>
        <v>0</v>
      </c>
      <c r="BB895" s="29">
        <f>(BA895*Параметри!$K$51+SUM('Дані з ДІСО'!AR895:AT895)*Параметри!$K$48*Параметри!$K$20/1000)*Параметри!$K$74</f>
        <v>0</v>
      </c>
      <c r="BC895" s="40">
        <f>ROUNDUP(('Дані не з ДІСО'!I895+'Дані не з ДІСО'!K895)/Параметри!$K$26,0)</f>
        <v>0</v>
      </c>
      <c r="BD895" s="29">
        <f>BC895*Параметри!$M$36/18</f>
        <v>0</v>
      </c>
      <c r="BE895" s="40">
        <f>IF(BC895=0,0,'Дані не з ДІСО'!K895/('Дані не з ДІСО'!I895+'Дані не з ДІСО'!K895))</f>
        <v>0</v>
      </c>
      <c r="BF895" s="29">
        <f>(1+0.25*BE895)*BD895*Параметри!$K$51</f>
        <v>0</v>
      </c>
      <c r="BG895" s="40">
        <f>ROUNDUP('Дані не з ДІСО'!M895/Параметри!$K$27,0)</f>
        <v>0</v>
      </c>
      <c r="BH895" s="40">
        <f>BG895*Параметри!$M$37/18</f>
        <v>0</v>
      </c>
      <c r="BI895" s="29">
        <f>BH895*Параметри!$K$51</f>
        <v>0</v>
      </c>
      <c r="BJ895" s="29">
        <f>'Дані не з ДІСО'!N895*Параметри!$K$76</f>
        <v>0</v>
      </c>
      <c r="BK895" s="40">
        <f>ROUNDUP('Дані з ДІСО'!V895/Параметри!$K$25,0)</f>
        <v>0</v>
      </c>
      <c r="BL895" s="40">
        <f>ROUNDUP('Дані з ДІСО'!W895/Параметри!$K$25,0)</f>
        <v>0</v>
      </c>
      <c r="BM895" s="40">
        <f>ROUNDUP('Дані з ДІСО'!X895/Параметри!$K$25,0)</f>
        <v>0</v>
      </c>
      <c r="BN895" s="40">
        <f>(BK895*Параметри!$K$34+BL895*Параметри!$L$34+BM895*Параметри!$M$34)/18</f>
        <v>0</v>
      </c>
      <c r="BO895" s="40">
        <f>IF(K895=0,0,'Дані з ДІСО'!AC895/K895)</f>
        <v>0</v>
      </c>
      <c r="BP895" s="29">
        <f>(1+0.25*BO895)*BN895*Параметри!$K$51</f>
        <v>0</v>
      </c>
      <c r="BQ895" s="29">
        <f>BP895*'Коефіцієнти АТО'!U895</f>
        <v>0</v>
      </c>
      <c r="BR895" s="29">
        <f>K895*(1+0.25*BO895)*Параметри!$K$66*Параметри!$K$20/1000</f>
        <v>0</v>
      </c>
      <c r="BS895" s="29">
        <f>(1+0.25*BO895)*K895*'Коефіцієнти АТО'!S895*Параметри!$K$20/1000</f>
        <v>0</v>
      </c>
      <c r="BT895" s="29">
        <f t="shared" si="124"/>
        <v>0</v>
      </c>
      <c r="BU895" s="40">
        <f>ROUNDUP('Дані з ДІСО'!AG895/Параметри!$K$71,0)</f>
        <v>0</v>
      </c>
      <c r="BV895" s="40">
        <f t="shared" si="125"/>
        <v>0</v>
      </c>
      <c r="BW895" s="40">
        <f>IF('Дані з ДІСО'!AG895=0,0,'Дані з ДІСО'!AJ895/'Дані з ДІСО'!AG895)</f>
        <v>0</v>
      </c>
      <c r="BX895" s="29">
        <f>BV895*(1+0.25*BW895)*Параметри!$K$51</f>
        <v>0</v>
      </c>
      <c r="BY895" s="29">
        <f>ROUND(IF(Параметри!$K$77="No",CC895,CC895*Параметри!$K$78)+AG895,1)</f>
        <v>18987.900000000001</v>
      </c>
      <c r="BZ895" s="29">
        <f>ROUND(IF(Параметри!$K$77="No",BF895,BF895*Параметри!$K$78),1)</f>
        <v>0</v>
      </c>
      <c r="CA895" s="29">
        <f>ROUND(IF(Параметри!$K$77="No",BI895,BI895*Параметри!$K$78),1)</f>
        <v>0</v>
      </c>
      <c r="CB895" s="29">
        <f>ROUND(IF(Параметри!$K$77="No",BJ895,BJ895*Параметри!$K$78),1)</f>
        <v>0</v>
      </c>
      <c r="CC895" s="29">
        <f t="shared" si="119"/>
        <v>21097.673454655513</v>
      </c>
    </row>
    <row r="896" spans="1:81">
      <c r="A896" s="9">
        <v>895</v>
      </c>
      <c r="B896" s="9" t="s">
        <v>3148</v>
      </c>
      <c r="C896" s="9" t="s">
        <v>3148</v>
      </c>
      <c r="D896" s="9" t="s">
        <v>3965</v>
      </c>
      <c r="E896" s="9" t="s">
        <v>24</v>
      </c>
      <c r="F896" s="9" t="s">
        <v>3952</v>
      </c>
      <c r="G896" s="9" t="s">
        <v>1867</v>
      </c>
      <c r="H896" s="29">
        <f>SUM('Дані з ДІСО'!J896:L896)</f>
        <v>268</v>
      </c>
      <c r="I896" s="29">
        <f>SUM('Дані з ДІСО'!G896:I896)</f>
        <v>24</v>
      </c>
      <c r="J896" s="29">
        <f>SUM('Дані з ДІСО'!P896:R896)</f>
        <v>0</v>
      </c>
      <c r="K896" s="29">
        <f>SUM('Дані з ДІСО'!V896:X896)</f>
        <v>0</v>
      </c>
      <c r="L896" s="40">
        <f>ROUNDUP('Дані з ДІСО'!J896/'Коефіцієнти АТО'!$R896,0)</f>
        <v>10</v>
      </c>
      <c r="M896" s="40">
        <f>ROUNDUP('Дані з ДІСО'!K896/'Коефіцієнти АТО'!$R896,0)</f>
        <v>13</v>
      </c>
      <c r="N896" s="40">
        <f>ROUNDUP('Дані з ДІСО'!L896/'Коефіцієнти АТО'!$R896,0)</f>
        <v>3</v>
      </c>
      <c r="O896" s="59">
        <f>(L896*Параметри!$K$32+M896*Параметри!$L$32+N896*Параметри!$M$32)/18</f>
        <v>42.31111111111111</v>
      </c>
      <c r="P896" s="41">
        <f>IF(H896=0,"",'Дані з ДІСО'!Y896/H896)</f>
        <v>0</v>
      </c>
      <c r="Q896" s="29">
        <f>IF(H896=0,"",(1+0.25*P896)*O896*Параметри!$K$51)</f>
        <v>8666.1707027143111</v>
      </c>
      <c r="R896" s="29">
        <f>IF(H896=0,"",Q896*'Коефіцієнти АТО'!T896)</f>
        <v>147.32490194614331</v>
      </c>
      <c r="S896" s="29">
        <f>IF(H896=0,"",H896*(1+0.25*P896)*Параметри!$K$66*Параметри!$K$20/1000)</f>
        <v>0</v>
      </c>
      <c r="T896" s="29">
        <f>IF(H896=0,"",H896*(1+0.25*P896)*'Коефіцієнти АТО'!$S896*Параметри!$K$20/1000)</f>
        <v>1351.780289921287</v>
      </c>
      <c r="U896" s="29">
        <f t="shared" si="120"/>
        <v>10165.275894581742</v>
      </c>
      <c r="V896" s="29">
        <f t="shared" si="121"/>
        <v>10165.275894581742</v>
      </c>
      <c r="W896" s="40">
        <f>ROUNDUP('Дані з ДІСО'!P896/Параметри!$K$24,0)</f>
        <v>0</v>
      </c>
      <c r="X896" s="40">
        <f>ROUNDUP('Дані з ДІСО'!Q896/Параметри!$K$24,0)</f>
        <v>0</v>
      </c>
      <c r="Y896" s="40">
        <f>ROUNDUP('Дані з ДІСО'!R896/Параметри!$K$24,0)</f>
        <v>0</v>
      </c>
      <c r="Z896" s="59">
        <f>(W896*Параметри!$K$33+X896*Параметри!$L$33+Y896*Параметри!$M$33)/18</f>
        <v>0</v>
      </c>
      <c r="AA896" s="41">
        <f>IF(J896=0,0,'Дані з ДІСО'!AA896/J896)</f>
        <v>0</v>
      </c>
      <c r="AB896" s="29">
        <f>(1+0.25*AA896)*Z896*Параметри!$K$51</f>
        <v>0</v>
      </c>
      <c r="AC896" s="29">
        <f>AB896*'Коефіцієнти АТО'!U896</f>
        <v>0</v>
      </c>
      <c r="AD896" s="29">
        <f>J896*(1+0.25*AA896)*Параметри!$K$66*Параметри!$K$20/1000</f>
        <v>0</v>
      </c>
      <c r="AE896" s="29">
        <f>(1+0.25*AA896)*J896*'Коефіцієнти АТО'!S896*Параметри!$K$20/1000</f>
        <v>0</v>
      </c>
      <c r="AF896" s="29">
        <f t="shared" si="117"/>
        <v>0</v>
      </c>
      <c r="AG896" s="29">
        <v>0</v>
      </c>
      <c r="AH896" s="40">
        <v>5</v>
      </c>
      <c r="AI896" s="40">
        <v>0</v>
      </c>
      <c r="AJ896" s="40">
        <f t="shared" si="118"/>
        <v>0</v>
      </c>
      <c r="AK896" s="29">
        <f>(AH896+AI896)*(1+0.25*AJ896)*Параметри!$K$53</f>
        <v>897.14637848000029</v>
      </c>
      <c r="AL896" s="29">
        <f>ROUNDUP(('Дані з ДІСО'!AU896+'Дані з ДІСО'!AW896)/Параметри!$K$28,0)</f>
        <v>0</v>
      </c>
      <c r="AM896" s="64">
        <f>AL896*Параметри!$M$35/18</f>
        <v>0</v>
      </c>
      <c r="AN896" s="29">
        <f>IF(AL896=0,0,'Дані з ДІСО'!AW896/SUM('Дані з ДІСО'!AU896,'Дані з ДІСО'!AW896))</f>
        <v>0</v>
      </c>
      <c r="AO896" s="29">
        <f>(1+0.25*AN896)*AM896*Параметри!$K$51</f>
        <v>0</v>
      </c>
      <c r="AP896" s="40">
        <f>ROUNDUP(('Дані з ДІСО'!AE896+'Дані не з ДІСО'!E896+'Дані не з ДІСО'!G896)/Параметри!$K$69,0)</f>
        <v>0</v>
      </c>
      <c r="AQ896" s="40">
        <f t="shared" si="122"/>
        <v>0</v>
      </c>
      <c r="AR896" s="40">
        <f>IF(AP896=0,0,('Дані з ДІСО'!AH896+'Дані не з ДІСО'!G896)/('Дані з ДІСО'!AE896+'Дані не з ДІСО'!E896+'Дані не з ДІСО'!G896))</f>
        <v>0</v>
      </c>
      <c r="AS896" s="29">
        <f>AQ896*(1+0.25*AR896)*Параметри!$K$51</f>
        <v>0</v>
      </c>
      <c r="AT896" s="40">
        <f>ROUNDUP('Дані з ДІСО'!AF896/Параметри!$K$70,0)</f>
        <v>0</v>
      </c>
      <c r="AU896" s="40">
        <f t="shared" si="123"/>
        <v>0</v>
      </c>
      <c r="AV896" s="40">
        <f>IF(AT896=0,0,'Дані з ДІСО'!AI896/'Дані з ДІСО'!AF896)</f>
        <v>0</v>
      </c>
      <c r="AW896" s="29">
        <f>AU896*(1+0.25*AV896)*Параметри!$K$51</f>
        <v>0</v>
      </c>
      <c r="AX896" s="40">
        <f>ROUNDUP('Дані з ДІСО'!AR896/Параметри!$K$29,0)</f>
        <v>0</v>
      </c>
      <c r="AY896" s="40">
        <f>ROUNDUP('Дані з ДІСО'!AS896/Параметри!$K$29,0)</f>
        <v>0</v>
      </c>
      <c r="AZ896" s="40">
        <f>ROUNDUP('Дані з ДІСО'!AT896/Параметри!$K$29,0)</f>
        <v>0</v>
      </c>
      <c r="BA896" s="64">
        <f>(AX896*Параметри!$K$32+AY896*Параметри!$L$32+AZ896*Параметри!$M$32)/18</f>
        <v>0</v>
      </c>
      <c r="BB896" s="29">
        <f>(BA896*Параметри!$K$51+SUM('Дані з ДІСО'!AR896:AT896)*Параметри!$K$48*Параметри!$K$20/1000)*Параметри!$K$74</f>
        <v>0</v>
      </c>
      <c r="BC896" s="40">
        <f>ROUNDUP(('Дані не з ДІСО'!I896+'Дані не з ДІСО'!K896)/Параметри!$K$26,0)</f>
        <v>0</v>
      </c>
      <c r="BD896" s="29">
        <f>BC896*Параметри!$M$36/18</f>
        <v>0</v>
      </c>
      <c r="BE896" s="40">
        <f>IF(BC896=0,0,'Дані не з ДІСО'!K896/('Дані не з ДІСО'!I896+'Дані не з ДІСО'!K896))</f>
        <v>0</v>
      </c>
      <c r="BF896" s="29">
        <f>(1+0.25*BE896)*BD896*Параметри!$K$51</f>
        <v>0</v>
      </c>
      <c r="BG896" s="40">
        <f>ROUNDUP('Дані не з ДІСО'!M896/Параметри!$K$27,0)</f>
        <v>0</v>
      </c>
      <c r="BH896" s="40">
        <f>BG896*Параметри!$M$37/18</f>
        <v>0</v>
      </c>
      <c r="BI896" s="29">
        <f>BH896*Параметри!$K$51</f>
        <v>0</v>
      </c>
      <c r="BJ896" s="29">
        <f>'Дані не з ДІСО'!N896*Параметри!$K$76</f>
        <v>0</v>
      </c>
      <c r="BK896" s="40">
        <f>ROUNDUP('Дані з ДІСО'!V896/Параметри!$K$25,0)</f>
        <v>0</v>
      </c>
      <c r="BL896" s="40">
        <f>ROUNDUP('Дані з ДІСО'!W896/Параметри!$K$25,0)</f>
        <v>0</v>
      </c>
      <c r="BM896" s="40">
        <f>ROUNDUP('Дані з ДІСО'!X896/Параметри!$K$25,0)</f>
        <v>0</v>
      </c>
      <c r="BN896" s="40">
        <f>(BK896*Параметри!$K$34+BL896*Параметри!$L$34+BM896*Параметри!$M$34)/18</f>
        <v>0</v>
      </c>
      <c r="BO896" s="40">
        <f>IF(K896=0,0,'Дані з ДІСО'!AC896/K896)</f>
        <v>0</v>
      </c>
      <c r="BP896" s="29">
        <f>(1+0.25*BO896)*BN896*Параметри!$K$51</f>
        <v>0</v>
      </c>
      <c r="BQ896" s="29">
        <f>BP896*'Коефіцієнти АТО'!U896</f>
        <v>0</v>
      </c>
      <c r="BR896" s="29">
        <f>K896*(1+0.25*BO896)*Параметри!$K$66*Параметри!$K$20/1000</f>
        <v>0</v>
      </c>
      <c r="BS896" s="29">
        <f>(1+0.25*BO896)*K896*'Коефіцієнти АТО'!S896*Параметри!$K$20/1000</f>
        <v>0</v>
      </c>
      <c r="BT896" s="29">
        <f t="shared" si="124"/>
        <v>0</v>
      </c>
      <c r="BU896" s="40">
        <f>ROUNDUP('Дані з ДІСО'!AG896/Параметри!$K$71,0)</f>
        <v>0</v>
      </c>
      <c r="BV896" s="40">
        <f t="shared" si="125"/>
        <v>0</v>
      </c>
      <c r="BW896" s="40">
        <f>IF('Дані з ДІСО'!AG896=0,0,'Дані з ДІСО'!AJ896/'Дані з ДІСО'!AG896)</f>
        <v>0</v>
      </c>
      <c r="BX896" s="29">
        <f>BV896*(1+0.25*BW896)*Параметри!$K$51</f>
        <v>0</v>
      </c>
      <c r="BY896" s="29">
        <f>ROUND(IF(Параметри!$K$77="No",CC896,CC896*Параметри!$K$78)+AG896,1)</f>
        <v>9956.2000000000007</v>
      </c>
      <c r="BZ896" s="29">
        <f>ROUND(IF(Параметри!$K$77="No",BF896,BF896*Параметри!$K$78),1)</f>
        <v>0</v>
      </c>
      <c r="CA896" s="29">
        <f>ROUND(IF(Параметри!$K$77="No",BI896,BI896*Параметри!$K$78),1)</f>
        <v>0</v>
      </c>
      <c r="CB896" s="29">
        <f>ROUND(IF(Параметри!$K$77="No",BJ896,BJ896*Параметри!$K$78),1)</f>
        <v>0</v>
      </c>
      <c r="CC896" s="29">
        <f t="shared" si="119"/>
        <v>11062.422273061742</v>
      </c>
    </row>
    <row r="897" spans="1:81">
      <c r="A897" s="9">
        <v>896</v>
      </c>
      <c r="B897" s="9" t="s">
        <v>3151</v>
      </c>
      <c r="C897" s="9" t="s">
        <v>3151</v>
      </c>
      <c r="D897" s="9" t="s">
        <v>3965</v>
      </c>
      <c r="E897" s="9" t="s">
        <v>29</v>
      </c>
      <c r="F897" s="9" t="s">
        <v>3974</v>
      </c>
      <c r="G897" s="9" t="s">
        <v>1869</v>
      </c>
      <c r="H897" s="29">
        <f>SUM('Дані з ДІСО'!J897:L897)</f>
        <v>1078.5</v>
      </c>
      <c r="I897" s="29">
        <f>SUM('Дані з ДІСО'!G897:I897)</f>
        <v>72</v>
      </c>
      <c r="J897" s="29">
        <f>SUM('Дані з ДІСО'!P897:R897)</f>
        <v>0</v>
      </c>
      <c r="K897" s="29">
        <f>SUM('Дані з ДІСО'!V897:X897)</f>
        <v>0</v>
      </c>
      <c r="L897" s="40">
        <f>ROUNDUP('Дані з ДІСО'!J897/'Коефіцієнти АТО'!$R897,0)</f>
        <v>27</v>
      </c>
      <c r="M897" s="40">
        <f>ROUNDUP('Дані з ДІСО'!K897/'Коефіцієнти АТО'!$R897,0)</f>
        <v>35</v>
      </c>
      <c r="N897" s="40">
        <f>ROUNDUP('Дані з ДІСО'!L897/'Коефіцієнти АТО'!$R897,0)</f>
        <v>12</v>
      </c>
      <c r="O897" s="59">
        <f>(L897*Параметри!$K$32+M897*Параметри!$L$32+N897*Параметри!$M$32)/18</f>
        <v>121.75</v>
      </c>
      <c r="P897" s="41">
        <f>IF(H897=0,"",'Дані з ДІСО'!Y897/H897)</f>
        <v>0</v>
      </c>
      <c r="Q897" s="29">
        <f>IF(H897=0,"",(1+0.25*P897)*O897*Параметри!$K$51)</f>
        <v>24936.860681457998</v>
      </c>
      <c r="R897" s="29">
        <f>IF(H897=0,"",Q897*'Коефіцієнти АТО'!T897)</f>
        <v>423.92663158478598</v>
      </c>
      <c r="S897" s="29">
        <f>IF(H897=0,"",H897*(1+0.25*P897)*Параметри!$K$66*Параметри!$K$20/1000)</f>
        <v>0</v>
      </c>
      <c r="T897" s="29">
        <f>IF(H897=0,"",H897*(1+0.25*P897)*'Коефіцієнти АТО'!$S897*Параметри!$K$20/1000)</f>
        <v>4413.5093519603379</v>
      </c>
      <c r="U897" s="29">
        <f t="shared" si="120"/>
        <v>29774.296665003123</v>
      </c>
      <c r="V897" s="29">
        <f t="shared" si="121"/>
        <v>29774.296665003123</v>
      </c>
      <c r="W897" s="40">
        <f>ROUNDUP('Дані з ДІСО'!P897/Параметри!$K$24,0)</f>
        <v>0</v>
      </c>
      <c r="X897" s="40">
        <f>ROUNDUP('Дані з ДІСО'!Q897/Параметри!$K$24,0)</f>
        <v>0</v>
      </c>
      <c r="Y897" s="40">
        <f>ROUNDUP('Дані з ДІСО'!R897/Параметри!$K$24,0)</f>
        <v>0</v>
      </c>
      <c r="Z897" s="59">
        <f>(W897*Параметри!$K$33+X897*Параметри!$L$33+Y897*Параметри!$M$33)/18</f>
        <v>0</v>
      </c>
      <c r="AA897" s="41">
        <f>IF(J897=0,0,'Дані з ДІСО'!AA897/J897)</f>
        <v>0</v>
      </c>
      <c r="AB897" s="29">
        <f>(1+0.25*AA897)*Z897*Параметри!$K$51</f>
        <v>0</v>
      </c>
      <c r="AC897" s="29">
        <f>AB897*'Коефіцієнти АТО'!U897</f>
        <v>0</v>
      </c>
      <c r="AD897" s="29">
        <f>J897*(1+0.25*AA897)*Параметри!$K$66*Параметри!$K$20/1000</f>
        <v>0</v>
      </c>
      <c r="AE897" s="29">
        <f>(1+0.25*AA897)*J897*'Коефіцієнти АТО'!S897*Параметри!$K$20/1000</f>
        <v>0</v>
      </c>
      <c r="AF897" s="29">
        <f t="shared" si="117"/>
        <v>0</v>
      </c>
      <c r="AG897" s="29">
        <v>0</v>
      </c>
      <c r="AH897" s="40">
        <v>8</v>
      </c>
      <c r="AI897" s="40">
        <v>0</v>
      </c>
      <c r="AJ897" s="40">
        <f t="shared" si="118"/>
        <v>0</v>
      </c>
      <c r="AK897" s="29">
        <f>(AH897+AI897)*(1+0.25*AJ897)*Параметри!$K$53</f>
        <v>1435.4342055680004</v>
      </c>
      <c r="AL897" s="29">
        <f>ROUNDUP(('Дані з ДІСО'!AU897+'Дані з ДІСО'!AW897)/Параметри!$K$28,0)</f>
        <v>0</v>
      </c>
      <c r="AM897" s="64">
        <f>AL897*Параметри!$M$35/18</f>
        <v>0</v>
      </c>
      <c r="AN897" s="29">
        <f>IF(AL897=0,0,'Дані з ДІСО'!AW897/SUM('Дані з ДІСО'!AU897,'Дані з ДІСО'!AW897))</f>
        <v>0</v>
      </c>
      <c r="AO897" s="29">
        <f>(1+0.25*AN897)*AM897*Параметри!$K$51</f>
        <v>0</v>
      </c>
      <c r="AP897" s="40">
        <f>ROUNDUP(('Дані з ДІСО'!AE897+'Дані не з ДІСО'!E897+'Дані не з ДІСО'!G897)/Параметри!$K$69,0)</f>
        <v>0</v>
      </c>
      <c r="AQ897" s="40">
        <f t="shared" si="122"/>
        <v>0</v>
      </c>
      <c r="AR897" s="40">
        <f>IF(AP897=0,0,('Дані з ДІСО'!AH897+'Дані не з ДІСО'!G897)/('Дані з ДІСО'!AE897+'Дані не з ДІСО'!E897+'Дані не з ДІСО'!G897))</f>
        <v>0</v>
      </c>
      <c r="AS897" s="29">
        <f>AQ897*(1+0.25*AR897)*Параметри!$K$51</f>
        <v>0</v>
      </c>
      <c r="AT897" s="40">
        <f>ROUNDUP('Дані з ДІСО'!AF897/Параметри!$K$70,0)</f>
        <v>0</v>
      </c>
      <c r="AU897" s="40">
        <f t="shared" si="123"/>
        <v>0</v>
      </c>
      <c r="AV897" s="40">
        <f>IF(AT897=0,0,'Дані з ДІСО'!AI897/'Дані з ДІСО'!AF897)</f>
        <v>0</v>
      </c>
      <c r="AW897" s="29">
        <f>AU897*(1+0.25*AV897)*Параметри!$K$51</f>
        <v>0</v>
      </c>
      <c r="AX897" s="40">
        <f>ROUNDUP('Дані з ДІСО'!AR897/Параметри!$K$29,0)</f>
        <v>0</v>
      </c>
      <c r="AY897" s="40">
        <f>ROUNDUP('Дані з ДІСО'!AS897/Параметри!$K$29,0)</f>
        <v>0</v>
      </c>
      <c r="AZ897" s="40">
        <f>ROUNDUP('Дані з ДІСО'!AT897/Параметри!$K$29,0)</f>
        <v>0</v>
      </c>
      <c r="BA897" s="64">
        <f>(AX897*Параметри!$K$32+AY897*Параметри!$L$32+AZ897*Параметри!$M$32)/18</f>
        <v>0</v>
      </c>
      <c r="BB897" s="29">
        <f>(BA897*Параметри!$K$51+SUM('Дані з ДІСО'!AR897:AT897)*Параметри!$K$48*Параметри!$K$20/1000)*Параметри!$K$74</f>
        <v>0</v>
      </c>
      <c r="BC897" s="40">
        <f>ROUNDUP(('Дані не з ДІСО'!I897+'Дані не з ДІСО'!K897)/Параметри!$K$26,0)</f>
        <v>0</v>
      </c>
      <c r="BD897" s="29">
        <f>BC897*Параметри!$M$36/18</f>
        <v>0</v>
      </c>
      <c r="BE897" s="40">
        <f>IF(BC897=0,0,'Дані не з ДІСО'!K897/('Дані не з ДІСО'!I897+'Дані не з ДІСО'!K897))</f>
        <v>0</v>
      </c>
      <c r="BF897" s="29">
        <f>(1+0.25*BE897)*BD897*Параметри!$K$51</f>
        <v>0</v>
      </c>
      <c r="BG897" s="40">
        <f>ROUNDUP('Дані не з ДІСО'!M897/Параметри!$K$27,0)</f>
        <v>0</v>
      </c>
      <c r="BH897" s="40">
        <f>BG897*Параметри!$M$37/18</f>
        <v>0</v>
      </c>
      <c r="BI897" s="29">
        <f>BH897*Параметри!$K$51</f>
        <v>0</v>
      </c>
      <c r="BJ897" s="29">
        <f>'Дані не з ДІСО'!N897*Параметри!$K$76</f>
        <v>0</v>
      </c>
      <c r="BK897" s="40">
        <f>ROUNDUP('Дані з ДІСО'!V897/Параметри!$K$25,0)</f>
        <v>0</v>
      </c>
      <c r="BL897" s="40">
        <f>ROUNDUP('Дані з ДІСО'!W897/Параметри!$K$25,0)</f>
        <v>0</v>
      </c>
      <c r="BM897" s="40">
        <f>ROUNDUP('Дані з ДІСО'!X897/Параметри!$K$25,0)</f>
        <v>0</v>
      </c>
      <c r="BN897" s="40">
        <f>(BK897*Параметри!$K$34+BL897*Параметри!$L$34+BM897*Параметри!$M$34)/18</f>
        <v>0</v>
      </c>
      <c r="BO897" s="40">
        <f>IF(K897=0,0,'Дані з ДІСО'!AC897/K897)</f>
        <v>0</v>
      </c>
      <c r="BP897" s="29">
        <f>(1+0.25*BO897)*BN897*Параметри!$K$51</f>
        <v>0</v>
      </c>
      <c r="BQ897" s="29">
        <f>BP897*'Коефіцієнти АТО'!U897</f>
        <v>0</v>
      </c>
      <c r="BR897" s="29">
        <f>K897*(1+0.25*BO897)*Параметри!$K$66*Параметри!$K$20/1000</f>
        <v>0</v>
      </c>
      <c r="BS897" s="29">
        <f>(1+0.25*BO897)*K897*'Коефіцієнти АТО'!S897*Параметри!$K$20/1000</f>
        <v>0</v>
      </c>
      <c r="BT897" s="29">
        <f t="shared" si="124"/>
        <v>0</v>
      </c>
      <c r="BU897" s="40">
        <f>ROUNDUP('Дані з ДІСО'!AG897/Параметри!$K$71,0)</f>
        <v>0</v>
      </c>
      <c r="BV897" s="40">
        <f t="shared" si="125"/>
        <v>0</v>
      </c>
      <c r="BW897" s="40">
        <f>IF('Дані з ДІСО'!AG897=0,0,'Дані з ДІСО'!AJ897/'Дані з ДІСО'!AG897)</f>
        <v>0</v>
      </c>
      <c r="BX897" s="29">
        <f>BV897*(1+0.25*BW897)*Параметри!$K$51</f>
        <v>0</v>
      </c>
      <c r="BY897" s="29">
        <f>ROUND(IF(Параметри!$K$77="No",CC897,CC897*Параметри!$K$78)+AG897,1)</f>
        <v>28088.799999999999</v>
      </c>
      <c r="BZ897" s="29">
        <f>ROUND(IF(Параметри!$K$77="No",BF897,BF897*Параметри!$K$78),1)</f>
        <v>0</v>
      </c>
      <c r="CA897" s="29">
        <f>ROUND(IF(Параметри!$K$77="No",BI897,BI897*Параметри!$K$78),1)</f>
        <v>0</v>
      </c>
      <c r="CB897" s="29">
        <f>ROUND(IF(Параметри!$K$77="No",BJ897,BJ897*Параметри!$K$78),1)</f>
        <v>0</v>
      </c>
      <c r="CC897" s="29">
        <f t="shared" si="119"/>
        <v>31209.730870571122</v>
      </c>
    </row>
    <row r="898" spans="1:81">
      <c r="A898" s="9">
        <v>897</v>
      </c>
      <c r="B898" s="9" t="s">
        <v>3145</v>
      </c>
      <c r="C898" s="9" t="s">
        <v>3146</v>
      </c>
      <c r="D898" s="9" t="s">
        <v>3965</v>
      </c>
      <c r="E898" s="9" t="s">
        <v>21</v>
      </c>
      <c r="F898" s="9" t="s">
        <v>3679</v>
      </c>
      <c r="G898" s="9" t="s">
        <v>1871</v>
      </c>
      <c r="H898" s="29">
        <f>SUM('Дані з ДІСО'!J898:L898)</f>
        <v>2253.5</v>
      </c>
      <c r="I898" s="29">
        <f>SUM('Дані з ДІСО'!G898:I898)</f>
        <v>157</v>
      </c>
      <c r="J898" s="29">
        <f>SUM('Дані з ДІСО'!P898:R898)</f>
        <v>0</v>
      </c>
      <c r="K898" s="29">
        <f>SUM('Дані з ДІСО'!V898:X898)</f>
        <v>0</v>
      </c>
      <c r="L898" s="40">
        <f>ROUNDUP('Дані з ДІСО'!J898/'Коефіцієнти АТО'!$R898,0)</f>
        <v>61</v>
      </c>
      <c r="M898" s="40">
        <f>ROUNDUP('Дані з ДІСО'!K898/'Коефіцієнти АТО'!$R898,0)</f>
        <v>75</v>
      </c>
      <c r="N898" s="40">
        <f>ROUNDUP('Дані з ДІСО'!L898/'Коефіцієнти АТО'!$R898,0)</f>
        <v>21</v>
      </c>
      <c r="O898" s="59">
        <f>(L898*Параметри!$K$32+M898*Параметри!$L$32+N898*Параметри!$M$32)/18</f>
        <v>255.61111111111111</v>
      </c>
      <c r="P898" s="41">
        <f>IF(H898=0,"",'Дані з ДІСО'!Y898/H898)</f>
        <v>0</v>
      </c>
      <c r="Q898" s="29">
        <f>IF(H898=0,"",(1+0.25*P898)*O898*Параметри!$K$51)</f>
        <v>52354.321695363113</v>
      </c>
      <c r="R898" s="29">
        <f>IF(H898=0,"",Q898*'Коефіцієнти АТО'!T898)</f>
        <v>890.02346882117297</v>
      </c>
      <c r="S898" s="29">
        <f>IF(H898=0,"",H898*(1+0.25*P898)*Параметри!$K$66*Параметри!$K$20/1000)</f>
        <v>0</v>
      </c>
      <c r="T898" s="29">
        <f>IF(H898=0,"",H898*(1+0.25*P898)*'Коефіцієнти АТО'!$S898*Параметри!$K$20/1000)</f>
        <v>9221.9224150603804</v>
      </c>
      <c r="U898" s="29">
        <f t="shared" si="120"/>
        <v>62466.267579244668</v>
      </c>
      <c r="V898" s="29">
        <f t="shared" si="121"/>
        <v>62466.267579244668</v>
      </c>
      <c r="W898" s="40">
        <f>ROUNDUP('Дані з ДІСО'!P898/Параметри!$K$24,0)</f>
        <v>0</v>
      </c>
      <c r="X898" s="40">
        <f>ROUNDUP('Дані з ДІСО'!Q898/Параметри!$K$24,0)</f>
        <v>0</v>
      </c>
      <c r="Y898" s="40">
        <f>ROUNDUP('Дані з ДІСО'!R898/Параметри!$K$24,0)</f>
        <v>0</v>
      </c>
      <c r="Z898" s="59">
        <f>(W898*Параметри!$K$33+X898*Параметри!$L$33+Y898*Параметри!$M$33)/18</f>
        <v>0</v>
      </c>
      <c r="AA898" s="41">
        <f>IF(J898=0,0,'Дані з ДІСО'!AA898/J898)</f>
        <v>0</v>
      </c>
      <c r="AB898" s="29">
        <f>(1+0.25*AA898)*Z898*Параметри!$K$51</f>
        <v>0</v>
      </c>
      <c r="AC898" s="29">
        <f>AB898*'Коефіцієнти АТО'!U898</f>
        <v>0</v>
      </c>
      <c r="AD898" s="29">
        <f>J898*(1+0.25*AA898)*Параметри!$K$66*Параметри!$K$20/1000</f>
        <v>0</v>
      </c>
      <c r="AE898" s="29">
        <f>(1+0.25*AA898)*J898*'Коефіцієнти АТО'!S898*Параметри!$K$20/1000</f>
        <v>0</v>
      </c>
      <c r="AF898" s="29">
        <f t="shared" ref="AF898:AF961" si="126">SUM(AB898:AE898)</f>
        <v>0</v>
      </c>
      <c r="AG898" s="29">
        <v>0</v>
      </c>
      <c r="AH898" s="40">
        <v>15</v>
      </c>
      <c r="AI898" s="40">
        <v>0</v>
      </c>
      <c r="AJ898" s="40">
        <f t="shared" ref="AJ898:AJ961" si="127">IF(AH898+AI898=0,0,AI898/(AH898+AI898))</f>
        <v>0</v>
      </c>
      <c r="AK898" s="29">
        <f>(AH898+AI898)*(1+0.25*AJ898)*Параметри!$K$53</f>
        <v>2691.4391354400009</v>
      </c>
      <c r="AL898" s="29">
        <f>ROUNDUP(('Дані з ДІСО'!AU898+'Дані з ДІСО'!AW898)/Параметри!$K$28,0)</f>
        <v>0</v>
      </c>
      <c r="AM898" s="64">
        <f>AL898*Параметри!$M$35/18</f>
        <v>0</v>
      </c>
      <c r="AN898" s="29">
        <f>IF(AL898=0,0,'Дані з ДІСО'!AW898/SUM('Дані з ДІСО'!AU898,'Дані з ДІСО'!AW898))</f>
        <v>0</v>
      </c>
      <c r="AO898" s="29">
        <f>(1+0.25*AN898)*AM898*Параметри!$K$51</f>
        <v>0</v>
      </c>
      <c r="AP898" s="40">
        <f>ROUNDUP(('Дані з ДІСО'!AE898+'Дані не з ДІСО'!E898+'Дані не з ДІСО'!G898)/Параметри!$K$69,0)</f>
        <v>0</v>
      </c>
      <c r="AQ898" s="40">
        <f t="shared" si="122"/>
        <v>0</v>
      </c>
      <c r="AR898" s="40">
        <f>IF(AP898=0,0,('Дані з ДІСО'!AH898+'Дані не з ДІСО'!G898)/('Дані з ДІСО'!AE898+'Дані не з ДІСО'!E898+'Дані не з ДІСО'!G898))</f>
        <v>0</v>
      </c>
      <c r="AS898" s="29">
        <f>AQ898*(1+0.25*AR898)*Параметри!$K$51</f>
        <v>0</v>
      </c>
      <c r="AT898" s="40">
        <f>ROUNDUP('Дані з ДІСО'!AF898/Параметри!$K$70,0)</f>
        <v>0</v>
      </c>
      <c r="AU898" s="40">
        <f t="shared" si="123"/>
        <v>0</v>
      </c>
      <c r="AV898" s="40">
        <f>IF(AT898=0,0,'Дані з ДІСО'!AI898/'Дані з ДІСО'!AF898)</f>
        <v>0</v>
      </c>
      <c r="AW898" s="29">
        <f>AU898*(1+0.25*AV898)*Параметри!$K$51</f>
        <v>0</v>
      </c>
      <c r="AX898" s="40">
        <f>ROUNDUP('Дані з ДІСО'!AR898/Параметри!$K$29,0)</f>
        <v>0</v>
      </c>
      <c r="AY898" s="40">
        <f>ROUNDUP('Дані з ДІСО'!AS898/Параметри!$K$29,0)</f>
        <v>0</v>
      </c>
      <c r="AZ898" s="40">
        <f>ROUNDUP('Дані з ДІСО'!AT898/Параметри!$K$29,0)</f>
        <v>0</v>
      </c>
      <c r="BA898" s="64">
        <f>(AX898*Параметри!$K$32+AY898*Параметри!$L$32+AZ898*Параметри!$M$32)/18</f>
        <v>0</v>
      </c>
      <c r="BB898" s="29">
        <f>(BA898*Параметри!$K$51+SUM('Дані з ДІСО'!AR898:AT898)*Параметри!$K$48*Параметри!$K$20/1000)*Параметри!$K$74</f>
        <v>0</v>
      </c>
      <c r="BC898" s="40">
        <f>ROUNDUP(('Дані не з ДІСО'!I898+'Дані не з ДІСО'!K898)/Параметри!$K$26,0)</f>
        <v>0</v>
      </c>
      <c r="BD898" s="29">
        <f>BC898*Параметри!$M$36/18</f>
        <v>0</v>
      </c>
      <c r="BE898" s="40">
        <f>IF(BC898=0,0,'Дані не з ДІСО'!K898/('Дані не з ДІСО'!I898+'Дані не з ДІСО'!K898))</f>
        <v>0</v>
      </c>
      <c r="BF898" s="29">
        <f>(1+0.25*BE898)*BD898*Параметри!$K$51</f>
        <v>0</v>
      </c>
      <c r="BG898" s="40">
        <f>ROUNDUP('Дані не з ДІСО'!M898/Параметри!$K$27,0)</f>
        <v>0</v>
      </c>
      <c r="BH898" s="40">
        <f>BG898*Параметри!$M$37/18</f>
        <v>0</v>
      </c>
      <c r="BI898" s="29">
        <f>BH898*Параметри!$K$51</f>
        <v>0</v>
      </c>
      <c r="BJ898" s="29">
        <f>'Дані не з ДІСО'!N898*Параметри!$K$76</f>
        <v>0</v>
      </c>
      <c r="BK898" s="40">
        <f>ROUNDUP('Дані з ДІСО'!V898/Параметри!$K$25,0)</f>
        <v>0</v>
      </c>
      <c r="BL898" s="40">
        <f>ROUNDUP('Дані з ДІСО'!W898/Параметри!$K$25,0)</f>
        <v>0</v>
      </c>
      <c r="BM898" s="40">
        <f>ROUNDUP('Дані з ДІСО'!X898/Параметри!$K$25,0)</f>
        <v>0</v>
      </c>
      <c r="BN898" s="40">
        <f>(BK898*Параметри!$K$34+BL898*Параметри!$L$34+BM898*Параметри!$M$34)/18</f>
        <v>0</v>
      </c>
      <c r="BO898" s="40">
        <f>IF(K898=0,0,'Дані з ДІСО'!AC898/K898)</f>
        <v>0</v>
      </c>
      <c r="BP898" s="29">
        <f>(1+0.25*BO898)*BN898*Параметри!$K$51</f>
        <v>0</v>
      </c>
      <c r="BQ898" s="29">
        <f>BP898*'Коефіцієнти АТО'!U898</f>
        <v>0</v>
      </c>
      <c r="BR898" s="29">
        <f>K898*(1+0.25*BO898)*Параметри!$K$66*Параметри!$K$20/1000</f>
        <v>0</v>
      </c>
      <c r="BS898" s="29">
        <f>(1+0.25*BO898)*K898*'Коефіцієнти АТО'!S898*Параметри!$K$20/1000</f>
        <v>0</v>
      </c>
      <c r="BT898" s="29">
        <f t="shared" si="124"/>
        <v>0</v>
      </c>
      <c r="BU898" s="40">
        <f>ROUNDUP('Дані з ДІСО'!AG898/Параметри!$K$71,0)</f>
        <v>0</v>
      </c>
      <c r="BV898" s="40">
        <f t="shared" si="125"/>
        <v>0</v>
      </c>
      <c r="BW898" s="40">
        <f>IF('Дані з ДІСО'!AG898=0,0,'Дані з ДІСО'!AJ898/'Дані з ДІСО'!AG898)</f>
        <v>0</v>
      </c>
      <c r="BX898" s="29">
        <f>BV898*(1+0.25*BW898)*Параметри!$K$51</f>
        <v>0</v>
      </c>
      <c r="BY898" s="29">
        <f>ROUND(IF(Параметри!$K$77="No",CC898,CC898*Параметри!$K$78)+AG898,1)</f>
        <v>58641.9</v>
      </c>
      <c r="BZ898" s="29">
        <f>ROUND(IF(Параметри!$K$77="No",BF898,BF898*Параметри!$K$78),1)</f>
        <v>0</v>
      </c>
      <c r="CA898" s="29">
        <f>ROUND(IF(Параметри!$K$77="No",BI898,BI898*Параметри!$K$78),1)</f>
        <v>0</v>
      </c>
      <c r="CB898" s="29">
        <f>ROUND(IF(Параметри!$K$77="No",BJ898,BJ898*Параметри!$K$78),1)</f>
        <v>0</v>
      </c>
      <c r="CC898" s="29">
        <f t="shared" ref="CC898:CC961" si="128">U898+AF898+AK898+AO898+AS898+AW898+BB898+BT898+BX898</f>
        <v>65157.706714684668</v>
      </c>
    </row>
    <row r="899" spans="1:81">
      <c r="A899" s="9">
        <v>898</v>
      </c>
      <c r="B899" s="9" t="s">
        <v>3148</v>
      </c>
      <c r="C899" s="9" t="s">
        <v>3148</v>
      </c>
      <c r="D899" s="9" t="s">
        <v>3965</v>
      </c>
      <c r="E899" s="9" t="s">
        <v>24</v>
      </c>
      <c r="F899" s="9" t="s">
        <v>3975</v>
      </c>
      <c r="G899" s="9" t="s">
        <v>1873</v>
      </c>
      <c r="H899" s="29">
        <f>SUM('Дані з ДІСО'!J899:L899)</f>
        <v>749.5</v>
      </c>
      <c r="I899" s="29">
        <f>SUM('Дані з ДІСО'!G899:I899)</f>
        <v>47</v>
      </c>
      <c r="J899" s="29">
        <f>SUM('Дані з ДІСО'!P899:R899)</f>
        <v>0</v>
      </c>
      <c r="K899" s="29">
        <f>SUM('Дані з ДІСО'!V899:X899)</f>
        <v>0</v>
      </c>
      <c r="L899" s="40">
        <f>ROUNDUP('Дані з ДІСО'!J899/'Коефіцієнти АТО'!$R899,0)</f>
        <v>21</v>
      </c>
      <c r="M899" s="40">
        <f>ROUNDUP('Дані з ДІСО'!K899/'Коефіцієнти АТО'!$R899,0)</f>
        <v>31</v>
      </c>
      <c r="N899" s="40">
        <f>ROUNDUP('Дані з ДІСО'!L899/'Коефіцієнти АТО'!$R899,0)</f>
        <v>6</v>
      </c>
      <c r="O899" s="59">
        <f>(L899*Параметри!$K$32+M899*Параметри!$L$32+N899*Параметри!$M$32)/18</f>
        <v>94.983333333333334</v>
      </c>
      <c r="P899" s="41">
        <f>IF(H899=0,"",'Дані з ДІСО'!Y899/H899)</f>
        <v>0</v>
      </c>
      <c r="Q899" s="29">
        <f>IF(H899=0,"",(1+0.25*P899)*O899*Параметри!$K$51)</f>
        <v>19454.506368737733</v>
      </c>
      <c r="R899" s="29">
        <f>IF(H899=0,"",Q899*'Коефіцієнти АТО'!T899)</f>
        <v>330.7266082685415</v>
      </c>
      <c r="S899" s="29">
        <f>IF(H899=0,"",H899*(1+0.25*P899)*Параметри!$K$66*Параметри!$K$20/1000)</f>
        <v>0</v>
      </c>
      <c r="T899" s="29">
        <f>IF(H899=0,"",H899*(1+0.25*P899)*'Коефіцієнти АТО'!$S899*Параметри!$K$20/1000)</f>
        <v>3780.4452511044942</v>
      </c>
      <c r="U899" s="29">
        <f t="shared" ref="U899:U962" si="129">IF(H899=0,0,SUM(Q899:T899))</f>
        <v>23565.67822811077</v>
      </c>
      <c r="V899" s="29">
        <f t="shared" ref="V899:V962" si="130">U899</f>
        <v>23565.67822811077</v>
      </c>
      <c r="W899" s="40">
        <f>ROUNDUP('Дані з ДІСО'!P899/Параметри!$K$24,0)</f>
        <v>0</v>
      </c>
      <c r="X899" s="40">
        <f>ROUNDUP('Дані з ДІСО'!Q899/Параметри!$K$24,0)</f>
        <v>0</v>
      </c>
      <c r="Y899" s="40">
        <f>ROUNDUP('Дані з ДІСО'!R899/Параметри!$K$24,0)</f>
        <v>0</v>
      </c>
      <c r="Z899" s="59">
        <f>(W899*Параметри!$K$33+X899*Параметри!$L$33+Y899*Параметри!$M$33)/18</f>
        <v>0</v>
      </c>
      <c r="AA899" s="41">
        <f>IF(J899=0,0,'Дані з ДІСО'!AA899/J899)</f>
        <v>0</v>
      </c>
      <c r="AB899" s="29">
        <f>(1+0.25*AA899)*Z899*Параметри!$K$51</f>
        <v>0</v>
      </c>
      <c r="AC899" s="29">
        <f>AB899*'Коефіцієнти АТО'!U899</f>
        <v>0</v>
      </c>
      <c r="AD899" s="29">
        <f>J899*(1+0.25*AA899)*Параметри!$K$66*Параметри!$K$20/1000</f>
        <v>0</v>
      </c>
      <c r="AE899" s="29">
        <f>(1+0.25*AA899)*J899*'Коефіцієнти АТО'!S899*Параметри!$K$20/1000</f>
        <v>0</v>
      </c>
      <c r="AF899" s="29">
        <f t="shared" si="126"/>
        <v>0</v>
      </c>
      <c r="AG899" s="29">
        <v>0</v>
      </c>
      <c r="AH899" s="40">
        <v>12</v>
      </c>
      <c r="AI899" s="40">
        <v>0</v>
      </c>
      <c r="AJ899" s="40">
        <f t="shared" si="127"/>
        <v>0</v>
      </c>
      <c r="AK899" s="29">
        <f>(AH899+AI899)*(1+0.25*AJ899)*Параметри!$K$53</f>
        <v>2153.1513083520003</v>
      </c>
      <c r="AL899" s="29">
        <f>ROUNDUP(('Дані з ДІСО'!AU899+'Дані з ДІСО'!AW899)/Параметри!$K$28,0)</f>
        <v>0</v>
      </c>
      <c r="AM899" s="64">
        <f>AL899*Параметри!$M$35/18</f>
        <v>0</v>
      </c>
      <c r="AN899" s="29">
        <f>IF(AL899=0,0,'Дані з ДІСО'!AW899/SUM('Дані з ДІСО'!AU899,'Дані з ДІСО'!AW899))</f>
        <v>0</v>
      </c>
      <c r="AO899" s="29">
        <f>(1+0.25*AN899)*AM899*Параметри!$K$51</f>
        <v>0</v>
      </c>
      <c r="AP899" s="40">
        <f>ROUNDUP(('Дані з ДІСО'!AE899+'Дані не з ДІСО'!E899+'Дані не з ДІСО'!G899)/Параметри!$K$69,0)</f>
        <v>0</v>
      </c>
      <c r="AQ899" s="40">
        <f t="shared" ref="AQ899:AQ962" si="131">AP899*2</f>
        <v>0</v>
      </c>
      <c r="AR899" s="40">
        <f>IF(AP899=0,0,('Дані з ДІСО'!AH899+'Дані не з ДІСО'!G899)/('Дані з ДІСО'!AE899+'Дані не з ДІСО'!E899+'Дані не з ДІСО'!G899))</f>
        <v>0</v>
      </c>
      <c r="AS899" s="29">
        <f>AQ899*(1+0.25*AR899)*Параметри!$K$51</f>
        <v>0</v>
      </c>
      <c r="AT899" s="40">
        <f>ROUNDUP('Дані з ДІСО'!AF899/Параметри!$K$70,0)</f>
        <v>0</v>
      </c>
      <c r="AU899" s="40">
        <f t="shared" ref="AU899:AU962" si="132">AT899*2</f>
        <v>0</v>
      </c>
      <c r="AV899" s="40">
        <f>IF(AT899=0,0,'Дані з ДІСО'!AI899/'Дані з ДІСО'!AF899)</f>
        <v>0</v>
      </c>
      <c r="AW899" s="29">
        <f>AU899*(1+0.25*AV899)*Параметри!$K$51</f>
        <v>0</v>
      </c>
      <c r="AX899" s="40">
        <f>ROUNDUP('Дані з ДІСО'!AR899/Параметри!$K$29,0)</f>
        <v>0</v>
      </c>
      <c r="AY899" s="40">
        <f>ROUNDUP('Дані з ДІСО'!AS899/Параметри!$K$29,0)</f>
        <v>0</v>
      </c>
      <c r="AZ899" s="40">
        <f>ROUNDUP('Дані з ДІСО'!AT899/Параметри!$K$29,0)</f>
        <v>0</v>
      </c>
      <c r="BA899" s="64">
        <f>(AX899*Параметри!$K$32+AY899*Параметри!$L$32+AZ899*Параметри!$M$32)/18</f>
        <v>0</v>
      </c>
      <c r="BB899" s="29">
        <f>(BA899*Параметри!$K$51+SUM('Дані з ДІСО'!AR899:AT899)*Параметри!$K$48*Параметри!$K$20/1000)*Параметри!$K$74</f>
        <v>0</v>
      </c>
      <c r="BC899" s="40">
        <f>ROUNDUP(('Дані не з ДІСО'!I899+'Дані не з ДІСО'!K899)/Параметри!$K$26,0)</f>
        <v>0</v>
      </c>
      <c r="BD899" s="29">
        <f>BC899*Параметри!$M$36/18</f>
        <v>0</v>
      </c>
      <c r="BE899" s="40">
        <f>IF(BC899=0,0,'Дані не з ДІСО'!K899/('Дані не з ДІСО'!I899+'Дані не з ДІСО'!K899))</f>
        <v>0</v>
      </c>
      <c r="BF899" s="29">
        <f>(1+0.25*BE899)*BD899*Параметри!$K$51</f>
        <v>0</v>
      </c>
      <c r="BG899" s="40">
        <f>ROUNDUP('Дані не з ДІСО'!M899/Параметри!$K$27,0)</f>
        <v>0</v>
      </c>
      <c r="BH899" s="40">
        <f>BG899*Параметри!$M$37/18</f>
        <v>0</v>
      </c>
      <c r="BI899" s="29">
        <f>BH899*Параметри!$K$51</f>
        <v>0</v>
      </c>
      <c r="BJ899" s="29">
        <f>'Дані не з ДІСО'!N899*Параметри!$K$76</f>
        <v>0</v>
      </c>
      <c r="BK899" s="40">
        <f>ROUNDUP('Дані з ДІСО'!V899/Параметри!$K$25,0)</f>
        <v>0</v>
      </c>
      <c r="BL899" s="40">
        <f>ROUNDUP('Дані з ДІСО'!W899/Параметри!$K$25,0)</f>
        <v>0</v>
      </c>
      <c r="BM899" s="40">
        <f>ROUNDUP('Дані з ДІСО'!X899/Параметри!$K$25,0)</f>
        <v>0</v>
      </c>
      <c r="BN899" s="40">
        <f>(BK899*Параметри!$K$34+BL899*Параметри!$L$34+BM899*Параметри!$M$34)/18</f>
        <v>0</v>
      </c>
      <c r="BO899" s="40">
        <f>IF(K899=0,0,'Дані з ДІСО'!AC899/K899)</f>
        <v>0</v>
      </c>
      <c r="BP899" s="29">
        <f>(1+0.25*BO899)*BN899*Параметри!$K$51</f>
        <v>0</v>
      </c>
      <c r="BQ899" s="29">
        <f>BP899*'Коефіцієнти АТО'!U899</f>
        <v>0</v>
      </c>
      <c r="BR899" s="29">
        <f>K899*(1+0.25*BO899)*Параметри!$K$66*Параметри!$K$20/1000</f>
        <v>0</v>
      </c>
      <c r="BS899" s="29">
        <f>(1+0.25*BO899)*K899*'Коефіцієнти АТО'!S899*Параметри!$K$20/1000</f>
        <v>0</v>
      </c>
      <c r="BT899" s="29">
        <f t="shared" ref="BT899:BT962" si="133">SUM(BP899:BS899)</f>
        <v>0</v>
      </c>
      <c r="BU899" s="40">
        <f>ROUNDUP('Дані з ДІСО'!AG899/Параметри!$K$71,0)</f>
        <v>0</v>
      </c>
      <c r="BV899" s="40">
        <f t="shared" ref="BV899:BV962" si="134">BU899*2</f>
        <v>0</v>
      </c>
      <c r="BW899" s="40">
        <f>IF('Дані з ДІСО'!AG899=0,0,'Дані з ДІСО'!AJ899/'Дані з ДІСО'!AG899)</f>
        <v>0</v>
      </c>
      <c r="BX899" s="29">
        <f>BV899*(1+0.25*BW899)*Параметри!$K$51</f>
        <v>0</v>
      </c>
      <c r="BY899" s="29">
        <f>ROUND(IF(Параметри!$K$77="No",CC899,CC899*Параметри!$K$78)+AG899,1)</f>
        <v>23146.9</v>
      </c>
      <c r="BZ899" s="29">
        <f>ROUND(IF(Параметри!$K$77="No",BF899,BF899*Параметри!$K$78),1)</f>
        <v>0</v>
      </c>
      <c r="CA899" s="29">
        <f>ROUND(IF(Параметри!$K$77="No",BI899,BI899*Параметри!$K$78),1)</f>
        <v>0</v>
      </c>
      <c r="CB899" s="29">
        <f>ROUND(IF(Параметри!$K$77="No",BJ899,BJ899*Параметри!$K$78),1)</f>
        <v>0</v>
      </c>
      <c r="CC899" s="29">
        <f t="shared" si="128"/>
        <v>25718.82953646277</v>
      </c>
    </row>
    <row r="900" spans="1:81">
      <c r="A900" s="9">
        <v>899</v>
      </c>
      <c r="B900" s="9" t="s">
        <v>3145</v>
      </c>
      <c r="C900" s="9" t="s">
        <v>3146</v>
      </c>
      <c r="D900" s="9" t="s">
        <v>3965</v>
      </c>
      <c r="E900" s="9" t="s">
        <v>21</v>
      </c>
      <c r="F900" s="9" t="s">
        <v>3976</v>
      </c>
      <c r="G900" s="9" t="s">
        <v>1875</v>
      </c>
      <c r="H900" s="29">
        <f>SUM('Дані з ДІСО'!J900:L900)</f>
        <v>2179.5</v>
      </c>
      <c r="I900" s="29">
        <f>SUM('Дані з ДІСО'!G900:I900)</f>
        <v>171</v>
      </c>
      <c r="J900" s="29">
        <f>SUM('Дані з ДІСО'!P900:R900)</f>
        <v>7</v>
      </c>
      <c r="K900" s="29">
        <f>SUM('Дані з ДІСО'!V900:X900)</f>
        <v>0</v>
      </c>
      <c r="L900" s="40">
        <f>ROUNDUP('Дані з ДІСО'!J900/'Коефіцієнти АТО'!$R900,0)</f>
        <v>55</v>
      </c>
      <c r="M900" s="40">
        <f>ROUNDUP('Дані з ДІСО'!K900/'Коефіцієнти АТО'!$R900,0)</f>
        <v>74</v>
      </c>
      <c r="N900" s="40">
        <f>ROUNDUP('Дані з ДІСО'!L900/'Коефіцієнти АТО'!$R900,0)</f>
        <v>18</v>
      </c>
      <c r="O900" s="59">
        <f>(L900*Параметри!$K$32+M900*Параметри!$L$32+N900*Параметри!$M$32)/18</f>
        <v>240.21111111111111</v>
      </c>
      <c r="P900" s="41">
        <f>IF(H900=0,"",'Дані з ДІСО'!Y900/H900)</f>
        <v>0</v>
      </c>
      <c r="Q900" s="29">
        <f>IF(H900=0,"",(1+0.25*P900)*O900*Параметри!$K$51)</f>
        <v>49200.090446948707</v>
      </c>
      <c r="R900" s="29">
        <f>IF(H900=0,"",Q900*'Коефіцієнти АТО'!T900)</f>
        <v>836.40153759812813</v>
      </c>
      <c r="S900" s="29">
        <f>IF(H900=0,"",H900*(1+0.25*P900)*Параметри!$K$66*Параметри!$K$20/1000)</f>
        <v>0</v>
      </c>
      <c r="T900" s="29">
        <f>IF(H900=0,"",H900*(1+0.25*P900)*'Коефіцієнти АТО'!$S900*Параметри!$K$20/1000)</f>
        <v>8919.0946987459938</v>
      </c>
      <c r="U900" s="29">
        <f t="shared" si="129"/>
        <v>58955.58668329283</v>
      </c>
      <c r="V900" s="29">
        <f t="shared" si="130"/>
        <v>58955.58668329283</v>
      </c>
      <c r="W900" s="40">
        <f>ROUNDUP('Дані з ДІСО'!P900/Параметри!$K$24,0)</f>
        <v>0</v>
      </c>
      <c r="X900" s="40">
        <f>ROUNDUP('Дані з ДІСО'!Q900/Параметри!$K$24,0)</f>
        <v>1</v>
      </c>
      <c r="Y900" s="40">
        <f>ROUNDUP('Дані з ДІСО'!R900/Параметри!$K$24,0)</f>
        <v>0</v>
      </c>
      <c r="Z900" s="59">
        <f>(W900*Параметри!$K$33+X900*Параметри!$L$33+Y900*Параметри!$M$33)/18</f>
        <v>2</v>
      </c>
      <c r="AA900" s="41">
        <f>IF(J900=0,0,'Дані з ДІСО'!AA900/J900)</f>
        <v>0</v>
      </c>
      <c r="AB900" s="29">
        <f>(1+0.25*AA900)*Z900*Параметри!$K$51</f>
        <v>409.64042187199999</v>
      </c>
      <c r="AC900" s="29">
        <f>AB900*'Коефіцієнти АТО'!U900</f>
        <v>19.253099827983998</v>
      </c>
      <c r="AD900" s="29">
        <f>J900*(1+0.25*AA900)*Параметри!$K$66*Параметри!$K$20/1000</f>
        <v>0</v>
      </c>
      <c r="AE900" s="29">
        <f>(1+0.25*AA900)*J900*'Коефіцієнти АТО'!S900*Параметри!$K$20/1000</f>
        <v>28.645865056766212</v>
      </c>
      <c r="AF900" s="29">
        <f t="shared" si="126"/>
        <v>457.53938675675022</v>
      </c>
      <c r="AG900" s="29">
        <v>0</v>
      </c>
      <c r="AH900" s="40">
        <v>8</v>
      </c>
      <c r="AI900" s="40">
        <v>0</v>
      </c>
      <c r="AJ900" s="40">
        <f t="shared" si="127"/>
        <v>0</v>
      </c>
      <c r="AK900" s="29">
        <f>(AH900+AI900)*(1+0.25*AJ900)*Параметри!$K$53</f>
        <v>1435.4342055680004</v>
      </c>
      <c r="AL900" s="29">
        <f>ROUNDUP(('Дані з ДІСО'!AU900+'Дані з ДІСО'!AW900)/Параметри!$K$28,0)</f>
        <v>0</v>
      </c>
      <c r="AM900" s="64">
        <f>AL900*Параметри!$M$35/18</f>
        <v>0</v>
      </c>
      <c r="AN900" s="29">
        <f>IF(AL900=0,0,'Дані з ДІСО'!AW900/SUM('Дані з ДІСО'!AU900,'Дані з ДІСО'!AW900))</f>
        <v>0</v>
      </c>
      <c r="AO900" s="29">
        <f>(1+0.25*AN900)*AM900*Параметри!$K$51</f>
        <v>0</v>
      </c>
      <c r="AP900" s="40">
        <f>ROUNDUP(('Дані з ДІСО'!AE900+'Дані не з ДІСО'!E900+'Дані не з ДІСО'!G900)/Параметри!$K$69,0)</f>
        <v>0</v>
      </c>
      <c r="AQ900" s="40">
        <f t="shared" si="131"/>
        <v>0</v>
      </c>
      <c r="AR900" s="40">
        <f>IF(AP900=0,0,('Дані з ДІСО'!AH900+'Дані не з ДІСО'!G900)/('Дані з ДІСО'!AE900+'Дані не з ДІСО'!E900+'Дані не з ДІСО'!G900))</f>
        <v>0</v>
      </c>
      <c r="AS900" s="29">
        <f>AQ900*(1+0.25*AR900)*Параметри!$K$51</f>
        <v>0</v>
      </c>
      <c r="AT900" s="40">
        <f>ROUNDUP('Дані з ДІСО'!AF900/Параметри!$K$70,0)</f>
        <v>0</v>
      </c>
      <c r="AU900" s="40">
        <f t="shared" si="132"/>
        <v>0</v>
      </c>
      <c r="AV900" s="40">
        <f>IF(AT900=0,0,'Дані з ДІСО'!AI900/'Дані з ДІСО'!AF900)</f>
        <v>0</v>
      </c>
      <c r="AW900" s="29">
        <f>AU900*(1+0.25*AV900)*Параметри!$K$51</f>
        <v>0</v>
      </c>
      <c r="AX900" s="40">
        <f>ROUNDUP('Дані з ДІСО'!AR900/Параметри!$K$29,0)</f>
        <v>0</v>
      </c>
      <c r="AY900" s="40">
        <f>ROUNDUP('Дані з ДІСО'!AS900/Параметри!$K$29,0)</f>
        <v>0</v>
      </c>
      <c r="AZ900" s="40">
        <f>ROUNDUP('Дані з ДІСО'!AT900/Параметри!$K$29,0)</f>
        <v>0</v>
      </c>
      <c r="BA900" s="64">
        <f>(AX900*Параметри!$K$32+AY900*Параметри!$L$32+AZ900*Параметри!$M$32)/18</f>
        <v>0</v>
      </c>
      <c r="BB900" s="29">
        <f>(BA900*Параметри!$K$51+SUM('Дані з ДІСО'!AR900:AT900)*Параметри!$K$48*Параметри!$K$20/1000)*Параметри!$K$74</f>
        <v>0</v>
      </c>
      <c r="BC900" s="40">
        <f>ROUNDUP(('Дані не з ДІСО'!I900+'Дані не з ДІСО'!K900)/Параметри!$K$26,0)</f>
        <v>0</v>
      </c>
      <c r="BD900" s="29">
        <f>BC900*Параметри!$M$36/18</f>
        <v>0</v>
      </c>
      <c r="BE900" s="40">
        <f>IF(BC900=0,0,'Дані не з ДІСО'!K900/('Дані не з ДІСО'!I900+'Дані не з ДІСО'!K900))</f>
        <v>0</v>
      </c>
      <c r="BF900" s="29">
        <f>(1+0.25*BE900)*BD900*Параметри!$K$51</f>
        <v>0</v>
      </c>
      <c r="BG900" s="40">
        <f>ROUNDUP('Дані не з ДІСО'!M900/Параметри!$K$27,0)</f>
        <v>0</v>
      </c>
      <c r="BH900" s="40">
        <f>BG900*Параметри!$M$37/18</f>
        <v>0</v>
      </c>
      <c r="BI900" s="29">
        <f>BH900*Параметри!$K$51</f>
        <v>0</v>
      </c>
      <c r="BJ900" s="29">
        <f>'Дані не з ДІСО'!N900*Параметри!$K$76</f>
        <v>0</v>
      </c>
      <c r="BK900" s="40">
        <f>ROUNDUP('Дані з ДІСО'!V900/Параметри!$K$25,0)</f>
        <v>0</v>
      </c>
      <c r="BL900" s="40">
        <f>ROUNDUP('Дані з ДІСО'!W900/Параметри!$K$25,0)</f>
        <v>0</v>
      </c>
      <c r="BM900" s="40">
        <f>ROUNDUP('Дані з ДІСО'!X900/Параметри!$K$25,0)</f>
        <v>0</v>
      </c>
      <c r="BN900" s="40">
        <f>(BK900*Параметри!$K$34+BL900*Параметри!$L$34+BM900*Параметри!$M$34)/18</f>
        <v>0</v>
      </c>
      <c r="BO900" s="40">
        <f>IF(K900=0,0,'Дані з ДІСО'!AC900/K900)</f>
        <v>0</v>
      </c>
      <c r="BP900" s="29">
        <f>(1+0.25*BO900)*BN900*Параметри!$K$51</f>
        <v>0</v>
      </c>
      <c r="BQ900" s="29">
        <f>BP900*'Коефіцієнти АТО'!U900</f>
        <v>0</v>
      </c>
      <c r="BR900" s="29">
        <f>K900*(1+0.25*BO900)*Параметри!$K$66*Параметри!$K$20/1000</f>
        <v>0</v>
      </c>
      <c r="BS900" s="29">
        <f>(1+0.25*BO900)*K900*'Коефіцієнти АТО'!S900*Параметри!$K$20/1000</f>
        <v>0</v>
      </c>
      <c r="BT900" s="29">
        <f t="shared" si="133"/>
        <v>0</v>
      </c>
      <c r="BU900" s="40">
        <f>ROUNDUP('Дані з ДІСО'!AG900/Параметри!$K$71,0)</f>
        <v>0</v>
      </c>
      <c r="BV900" s="40">
        <f t="shared" si="134"/>
        <v>0</v>
      </c>
      <c r="BW900" s="40">
        <f>IF('Дані з ДІСО'!AG900=0,0,'Дані з ДІСО'!AJ900/'Дані з ДІСО'!AG900)</f>
        <v>0</v>
      </c>
      <c r="BX900" s="29">
        <f>BV900*(1+0.25*BW900)*Параметри!$K$51</f>
        <v>0</v>
      </c>
      <c r="BY900" s="29">
        <f>ROUND(IF(Параметри!$K$77="No",CC900,CC900*Параметри!$K$78)+AG900,1)</f>
        <v>54763.7</v>
      </c>
      <c r="BZ900" s="29">
        <f>ROUND(IF(Параметри!$K$77="No",BF900,BF900*Параметри!$K$78),1)</f>
        <v>0</v>
      </c>
      <c r="CA900" s="29">
        <f>ROUND(IF(Параметри!$K$77="No",BI900,BI900*Параметри!$K$78),1)</f>
        <v>0</v>
      </c>
      <c r="CB900" s="29">
        <f>ROUND(IF(Параметри!$K$77="No",BJ900,BJ900*Параметри!$K$78),1)</f>
        <v>0</v>
      </c>
      <c r="CC900" s="29">
        <f t="shared" si="128"/>
        <v>60848.560275617579</v>
      </c>
    </row>
    <row r="901" spans="1:81">
      <c r="A901" s="9">
        <v>900</v>
      </c>
      <c r="B901" s="9" t="s">
        <v>3148</v>
      </c>
      <c r="C901" s="9" t="s">
        <v>3148</v>
      </c>
      <c r="D901" s="9" t="s">
        <v>3965</v>
      </c>
      <c r="E901" s="9" t="s">
        <v>24</v>
      </c>
      <c r="F901" s="9" t="s">
        <v>3553</v>
      </c>
      <c r="G901" s="9" t="s">
        <v>1877</v>
      </c>
      <c r="H901" s="29">
        <f>SUM('Дані з ДІСО'!J901:L901)</f>
        <v>472</v>
      </c>
      <c r="I901" s="29">
        <f>SUM('Дані з ДІСО'!G901:I901)</f>
        <v>39</v>
      </c>
      <c r="J901" s="29">
        <f>SUM('Дані з ДІСО'!P901:R901)</f>
        <v>0</v>
      </c>
      <c r="K901" s="29">
        <f>SUM('Дані з ДІСО'!V901:X901)</f>
        <v>0</v>
      </c>
      <c r="L901" s="40">
        <f>ROUNDUP('Дані з ДІСО'!J901/'Коефіцієнти АТО'!$R901,0)</f>
        <v>15</v>
      </c>
      <c r="M901" s="40">
        <f>ROUNDUP('Дані з ДІСО'!K901/'Коефіцієнти АТО'!$R901,0)</f>
        <v>22</v>
      </c>
      <c r="N901" s="40">
        <f>ROUNDUP('Дані з ДІСО'!L901/'Коефіцієнти АТО'!$R901,0)</f>
        <v>7</v>
      </c>
      <c r="O901" s="59">
        <f>(L901*Параметри!$K$32+M901*Параметри!$L$32+N901*Параметри!$M$32)/18</f>
        <v>72.938888888888897</v>
      </c>
      <c r="P901" s="41">
        <f>IF(H901=0,"",'Дані з ДІСО'!Y901/H901)</f>
        <v>0</v>
      </c>
      <c r="Q901" s="29">
        <f>IF(H901=0,"",(1+0.25*P901)*O901*Параметри!$K$51)</f>
        <v>14939.358607659689</v>
      </c>
      <c r="R901" s="29">
        <f>IF(H901=0,"",Q901*'Коефіцієнти АТО'!T901)</f>
        <v>253.96909633021474</v>
      </c>
      <c r="S901" s="29">
        <f>IF(H901=0,"",H901*(1+0.25*P901)*Параметри!$K$66*Параметри!$K$20/1000)</f>
        <v>0</v>
      </c>
      <c r="T901" s="29">
        <f>IF(H901=0,"",H901*(1+0.25*P901)*'Коефіцієнти АТО'!$S901*Параметри!$K$20/1000)</f>
        <v>2380.7473762792815</v>
      </c>
      <c r="U901" s="29">
        <f t="shared" si="129"/>
        <v>17574.075080269184</v>
      </c>
      <c r="V901" s="29">
        <f t="shared" si="130"/>
        <v>17574.075080269184</v>
      </c>
      <c r="W901" s="40">
        <f>ROUNDUP('Дані з ДІСО'!P901/Параметри!$K$24,0)</f>
        <v>0</v>
      </c>
      <c r="X901" s="40">
        <f>ROUNDUP('Дані з ДІСО'!Q901/Параметри!$K$24,0)</f>
        <v>0</v>
      </c>
      <c r="Y901" s="40">
        <f>ROUNDUP('Дані з ДІСО'!R901/Параметри!$K$24,0)</f>
        <v>0</v>
      </c>
      <c r="Z901" s="59">
        <f>(W901*Параметри!$K$33+X901*Параметри!$L$33+Y901*Параметри!$M$33)/18</f>
        <v>0</v>
      </c>
      <c r="AA901" s="41">
        <f>IF(J901=0,0,'Дані з ДІСО'!AA901/J901)</f>
        <v>0</v>
      </c>
      <c r="AB901" s="29">
        <f>(1+0.25*AA901)*Z901*Параметри!$K$51</f>
        <v>0</v>
      </c>
      <c r="AC901" s="29">
        <f>AB901*'Коефіцієнти АТО'!U901</f>
        <v>0</v>
      </c>
      <c r="AD901" s="29">
        <f>J901*(1+0.25*AA901)*Параметри!$K$66*Параметри!$K$20/1000</f>
        <v>0</v>
      </c>
      <c r="AE901" s="29">
        <f>(1+0.25*AA901)*J901*'Коефіцієнти АТО'!S901*Параметри!$K$20/1000</f>
        <v>0</v>
      </c>
      <c r="AF901" s="29">
        <f t="shared" si="126"/>
        <v>0</v>
      </c>
      <c r="AG901" s="29">
        <v>0</v>
      </c>
      <c r="AH901" s="40">
        <v>2</v>
      </c>
      <c r="AI901" s="40">
        <v>0</v>
      </c>
      <c r="AJ901" s="40">
        <f t="shared" si="127"/>
        <v>0</v>
      </c>
      <c r="AK901" s="29">
        <f>(AH901+AI901)*(1+0.25*AJ901)*Параметри!$K$53</f>
        <v>358.85855139200009</v>
      </c>
      <c r="AL901" s="29">
        <f>ROUNDUP(('Дані з ДІСО'!AU901+'Дані з ДІСО'!AW901)/Параметри!$K$28,0)</f>
        <v>0</v>
      </c>
      <c r="AM901" s="64">
        <f>AL901*Параметри!$M$35/18</f>
        <v>0</v>
      </c>
      <c r="AN901" s="29">
        <f>IF(AL901=0,0,'Дані з ДІСО'!AW901/SUM('Дані з ДІСО'!AU901,'Дані з ДІСО'!AW901))</f>
        <v>0</v>
      </c>
      <c r="AO901" s="29">
        <f>(1+0.25*AN901)*AM901*Параметри!$K$51</f>
        <v>0</v>
      </c>
      <c r="AP901" s="40">
        <f>ROUNDUP(('Дані з ДІСО'!AE901+'Дані не з ДІСО'!E901+'Дані не з ДІСО'!G901)/Параметри!$K$69,0)</f>
        <v>0</v>
      </c>
      <c r="AQ901" s="40">
        <f t="shared" si="131"/>
        <v>0</v>
      </c>
      <c r="AR901" s="40">
        <f>IF(AP901=0,0,('Дані з ДІСО'!AH901+'Дані не з ДІСО'!G901)/('Дані з ДІСО'!AE901+'Дані не з ДІСО'!E901+'Дані не з ДІСО'!G901))</f>
        <v>0</v>
      </c>
      <c r="AS901" s="29">
        <f>AQ901*(1+0.25*AR901)*Параметри!$K$51</f>
        <v>0</v>
      </c>
      <c r="AT901" s="40">
        <f>ROUNDUP('Дані з ДІСО'!AF901/Параметри!$K$70,0)</f>
        <v>0</v>
      </c>
      <c r="AU901" s="40">
        <f t="shared" si="132"/>
        <v>0</v>
      </c>
      <c r="AV901" s="40">
        <f>IF(AT901=0,0,'Дані з ДІСО'!AI901/'Дані з ДІСО'!AF901)</f>
        <v>0</v>
      </c>
      <c r="AW901" s="29">
        <f>AU901*(1+0.25*AV901)*Параметри!$K$51</f>
        <v>0</v>
      </c>
      <c r="AX901" s="40">
        <f>ROUNDUP('Дані з ДІСО'!AR901/Параметри!$K$29,0)</f>
        <v>0</v>
      </c>
      <c r="AY901" s="40">
        <f>ROUNDUP('Дані з ДІСО'!AS901/Параметри!$K$29,0)</f>
        <v>0</v>
      </c>
      <c r="AZ901" s="40">
        <f>ROUNDUP('Дані з ДІСО'!AT901/Параметри!$K$29,0)</f>
        <v>0</v>
      </c>
      <c r="BA901" s="64">
        <f>(AX901*Параметри!$K$32+AY901*Параметри!$L$32+AZ901*Параметри!$M$32)/18</f>
        <v>0</v>
      </c>
      <c r="BB901" s="29">
        <f>(BA901*Параметри!$K$51+SUM('Дані з ДІСО'!AR901:AT901)*Параметри!$K$48*Параметри!$K$20/1000)*Параметри!$K$74</f>
        <v>0</v>
      </c>
      <c r="BC901" s="40">
        <f>ROUNDUP(('Дані не з ДІСО'!I901+'Дані не з ДІСО'!K901)/Параметри!$K$26,0)</f>
        <v>0</v>
      </c>
      <c r="BD901" s="29">
        <f>BC901*Параметри!$M$36/18</f>
        <v>0</v>
      </c>
      <c r="BE901" s="40">
        <f>IF(BC901=0,0,'Дані не з ДІСО'!K901/('Дані не з ДІСО'!I901+'Дані не з ДІСО'!K901))</f>
        <v>0</v>
      </c>
      <c r="BF901" s="29">
        <f>(1+0.25*BE901)*BD901*Параметри!$K$51</f>
        <v>0</v>
      </c>
      <c r="BG901" s="40">
        <f>ROUNDUP('Дані не з ДІСО'!M901/Параметри!$K$27,0)</f>
        <v>0</v>
      </c>
      <c r="BH901" s="40">
        <f>BG901*Параметри!$M$37/18</f>
        <v>0</v>
      </c>
      <c r="BI901" s="29">
        <f>BH901*Параметри!$K$51</f>
        <v>0</v>
      </c>
      <c r="BJ901" s="29">
        <f>'Дані не з ДІСО'!N901*Параметри!$K$76</f>
        <v>0</v>
      </c>
      <c r="BK901" s="40">
        <f>ROUNDUP('Дані з ДІСО'!V901/Параметри!$K$25,0)</f>
        <v>0</v>
      </c>
      <c r="BL901" s="40">
        <f>ROUNDUP('Дані з ДІСО'!W901/Параметри!$K$25,0)</f>
        <v>0</v>
      </c>
      <c r="BM901" s="40">
        <f>ROUNDUP('Дані з ДІСО'!X901/Параметри!$K$25,0)</f>
        <v>0</v>
      </c>
      <c r="BN901" s="40">
        <f>(BK901*Параметри!$K$34+BL901*Параметри!$L$34+BM901*Параметри!$M$34)/18</f>
        <v>0</v>
      </c>
      <c r="BO901" s="40">
        <f>IF(K901=0,0,'Дані з ДІСО'!AC901/K901)</f>
        <v>0</v>
      </c>
      <c r="BP901" s="29">
        <f>(1+0.25*BO901)*BN901*Параметри!$K$51</f>
        <v>0</v>
      </c>
      <c r="BQ901" s="29">
        <f>BP901*'Коефіцієнти АТО'!U901</f>
        <v>0</v>
      </c>
      <c r="BR901" s="29">
        <f>K901*(1+0.25*BO901)*Параметри!$K$66*Параметри!$K$20/1000</f>
        <v>0</v>
      </c>
      <c r="BS901" s="29">
        <f>(1+0.25*BO901)*K901*'Коефіцієнти АТО'!S901*Параметри!$K$20/1000</f>
        <v>0</v>
      </c>
      <c r="BT901" s="29">
        <f t="shared" si="133"/>
        <v>0</v>
      </c>
      <c r="BU901" s="40">
        <f>ROUNDUP('Дані з ДІСО'!AG901/Параметри!$K$71,0)</f>
        <v>0</v>
      </c>
      <c r="BV901" s="40">
        <f t="shared" si="134"/>
        <v>0</v>
      </c>
      <c r="BW901" s="40">
        <f>IF('Дані з ДІСО'!AG901=0,0,'Дані з ДІСО'!AJ901/'Дані з ДІСО'!AG901)</f>
        <v>0</v>
      </c>
      <c r="BX901" s="29">
        <f>BV901*(1+0.25*BW901)*Параметри!$K$51</f>
        <v>0</v>
      </c>
      <c r="BY901" s="29">
        <f>ROUND(IF(Параметри!$K$77="No",CC901,CC901*Параметри!$K$78)+AG901,1)</f>
        <v>16139.6</v>
      </c>
      <c r="BZ901" s="29">
        <f>ROUND(IF(Параметри!$K$77="No",BF901,BF901*Параметри!$K$78),1)</f>
        <v>0</v>
      </c>
      <c r="CA901" s="29">
        <f>ROUND(IF(Параметри!$K$77="No",BI901,BI901*Параметри!$K$78),1)</f>
        <v>0</v>
      </c>
      <c r="CB901" s="29">
        <f>ROUND(IF(Параметри!$K$77="No",BJ901,BJ901*Параметри!$K$78),1)</f>
        <v>0</v>
      </c>
      <c r="CC901" s="29">
        <f t="shared" si="128"/>
        <v>17932.933631661184</v>
      </c>
    </row>
    <row r="902" spans="1:81">
      <c r="A902" s="9">
        <v>901</v>
      </c>
      <c r="B902" s="9" t="s">
        <v>3148</v>
      </c>
      <c r="C902" s="9" t="s">
        <v>3148</v>
      </c>
      <c r="D902" s="9" t="s">
        <v>3965</v>
      </c>
      <c r="E902" s="9" t="s">
        <v>24</v>
      </c>
      <c r="F902" s="9" t="s">
        <v>3977</v>
      </c>
      <c r="G902" s="9" t="s">
        <v>1878</v>
      </c>
      <c r="H902" s="29">
        <f>SUM('Дані з ДІСО'!J902:L902)</f>
        <v>353</v>
      </c>
      <c r="I902" s="29">
        <f>SUM('Дані з ДІСО'!G902:I902)</f>
        <v>43</v>
      </c>
      <c r="J902" s="29">
        <f>SUM('Дані з ДІСО'!P902:R902)</f>
        <v>7</v>
      </c>
      <c r="K902" s="29">
        <f>SUM('Дані з ДІСО'!V902:X902)</f>
        <v>0</v>
      </c>
      <c r="L902" s="40">
        <f>ROUNDUP('Дані з ДІСО'!J902/'Коефіцієнти АТО'!$R902,0)</f>
        <v>13</v>
      </c>
      <c r="M902" s="40">
        <f>ROUNDUP('Дані з ДІСО'!K902/'Коефіцієнти АТО'!$R902,0)</f>
        <v>15</v>
      </c>
      <c r="N902" s="40">
        <f>ROUNDUP('Дані з ДІСО'!L902/'Коефіцієнти АТО'!$R902,0)</f>
        <v>5</v>
      </c>
      <c r="O902" s="59">
        <f>(L902*Параметри!$K$32+M902*Параметри!$L$32+N902*Параметри!$M$32)/18</f>
        <v>53.722222222222221</v>
      </c>
      <c r="P902" s="41">
        <f>IF(H902=0,"",'Дані з ДІСО'!Y902/H902)</f>
        <v>0</v>
      </c>
      <c r="Q902" s="29">
        <f>IF(H902=0,"",(1+0.25*P902)*O902*Параметри!$K$51)</f>
        <v>11003.396887506222</v>
      </c>
      <c r="R902" s="29">
        <f>IF(H902=0,"",Q902*'Коефіцієнти АТО'!T902)</f>
        <v>187.05774708760578</v>
      </c>
      <c r="S902" s="29">
        <f>IF(H902=0,"",H902*(1+0.25*P902)*Параметри!$K$66*Параметри!$K$20/1000)</f>
        <v>0</v>
      </c>
      <c r="T902" s="29">
        <f>IF(H902=0,"",H902*(1+0.25*P902)*'Коефіцієнти АТО'!$S902*Параметри!$K$20/1000)</f>
        <v>1780.5165759037845</v>
      </c>
      <c r="U902" s="29">
        <f t="shared" si="129"/>
        <v>12970.971210497612</v>
      </c>
      <c r="V902" s="29">
        <f t="shared" si="130"/>
        <v>12970.971210497612</v>
      </c>
      <c r="W902" s="40">
        <f>ROUNDUP('Дані з ДІСО'!P902/Параметри!$K$24,0)</f>
        <v>0</v>
      </c>
      <c r="X902" s="40">
        <f>ROUNDUP('Дані з ДІСО'!Q902/Параметри!$K$24,0)</f>
        <v>1</v>
      </c>
      <c r="Y902" s="40">
        <f>ROUNDUP('Дані з ДІСО'!R902/Параметри!$K$24,0)</f>
        <v>0</v>
      </c>
      <c r="Z902" s="59">
        <f>(W902*Параметри!$K$33+X902*Параметри!$L$33+Y902*Параметри!$M$33)/18</f>
        <v>2</v>
      </c>
      <c r="AA902" s="41">
        <f>IF(J902=0,0,'Дані з ДІСО'!AA902/J902)</f>
        <v>0</v>
      </c>
      <c r="AB902" s="29">
        <f>(1+0.25*AA902)*Z902*Параметри!$K$51</f>
        <v>409.64042187199999</v>
      </c>
      <c r="AC902" s="29">
        <f>AB902*'Коефіцієнти АТО'!U902</f>
        <v>19.253099827983998</v>
      </c>
      <c r="AD902" s="29">
        <f>J902*(1+0.25*AA902)*Параметри!$K$66*Параметри!$K$20/1000</f>
        <v>0</v>
      </c>
      <c r="AE902" s="29">
        <f>(1+0.25*AA902)*J902*'Коефіцієнти АТО'!S902*Параметри!$K$20/1000</f>
        <v>35.307694139735105</v>
      </c>
      <c r="AF902" s="29">
        <f t="shared" si="126"/>
        <v>464.20121583971911</v>
      </c>
      <c r="AG902" s="29">
        <v>0</v>
      </c>
      <c r="AH902" s="40">
        <v>1</v>
      </c>
      <c r="AI902" s="40">
        <v>0</v>
      </c>
      <c r="AJ902" s="40">
        <f t="shared" si="127"/>
        <v>0</v>
      </c>
      <c r="AK902" s="29">
        <f>(AH902+AI902)*(1+0.25*AJ902)*Параметри!$K$53</f>
        <v>179.42927569600005</v>
      </c>
      <c r="AL902" s="29">
        <f>ROUNDUP(('Дані з ДІСО'!AU902+'Дані з ДІСО'!AW902)/Параметри!$K$28,0)</f>
        <v>0</v>
      </c>
      <c r="AM902" s="64">
        <f>AL902*Параметри!$M$35/18</f>
        <v>0</v>
      </c>
      <c r="AN902" s="29">
        <f>IF(AL902=0,0,'Дані з ДІСО'!AW902/SUM('Дані з ДІСО'!AU902,'Дані з ДІСО'!AW902))</f>
        <v>0</v>
      </c>
      <c r="AO902" s="29">
        <f>(1+0.25*AN902)*AM902*Параметри!$K$51</f>
        <v>0</v>
      </c>
      <c r="AP902" s="40">
        <f>ROUNDUP(('Дані з ДІСО'!AE902+'Дані не з ДІСО'!E902+'Дані не з ДІСО'!G902)/Параметри!$K$69,0)</f>
        <v>0</v>
      </c>
      <c r="AQ902" s="40">
        <f t="shared" si="131"/>
        <v>0</v>
      </c>
      <c r="AR902" s="40">
        <f>IF(AP902=0,0,('Дані з ДІСО'!AH902+'Дані не з ДІСО'!G902)/('Дані з ДІСО'!AE902+'Дані не з ДІСО'!E902+'Дані не з ДІСО'!G902))</f>
        <v>0</v>
      </c>
      <c r="AS902" s="29">
        <f>AQ902*(1+0.25*AR902)*Параметри!$K$51</f>
        <v>0</v>
      </c>
      <c r="AT902" s="40">
        <f>ROUNDUP('Дані з ДІСО'!AF902/Параметри!$K$70,0)</f>
        <v>0</v>
      </c>
      <c r="AU902" s="40">
        <f t="shared" si="132"/>
        <v>0</v>
      </c>
      <c r="AV902" s="40">
        <f>IF(AT902=0,0,'Дані з ДІСО'!AI902/'Дані з ДІСО'!AF902)</f>
        <v>0</v>
      </c>
      <c r="AW902" s="29">
        <f>AU902*(1+0.25*AV902)*Параметри!$K$51</f>
        <v>0</v>
      </c>
      <c r="AX902" s="40">
        <f>ROUNDUP('Дані з ДІСО'!AR902/Параметри!$K$29,0)</f>
        <v>0</v>
      </c>
      <c r="AY902" s="40">
        <f>ROUNDUP('Дані з ДІСО'!AS902/Параметри!$K$29,0)</f>
        <v>0</v>
      </c>
      <c r="AZ902" s="40">
        <f>ROUNDUP('Дані з ДІСО'!AT902/Параметри!$K$29,0)</f>
        <v>0</v>
      </c>
      <c r="BA902" s="64">
        <f>(AX902*Параметри!$K$32+AY902*Параметри!$L$32+AZ902*Параметри!$M$32)/18</f>
        <v>0</v>
      </c>
      <c r="BB902" s="29">
        <f>(BA902*Параметри!$K$51+SUM('Дані з ДІСО'!AR902:AT902)*Параметри!$K$48*Параметри!$K$20/1000)*Параметри!$K$74</f>
        <v>0</v>
      </c>
      <c r="BC902" s="40">
        <f>ROUNDUP(('Дані не з ДІСО'!I902+'Дані не з ДІСО'!K902)/Параметри!$K$26,0)</f>
        <v>0</v>
      </c>
      <c r="BD902" s="29">
        <f>BC902*Параметри!$M$36/18</f>
        <v>0</v>
      </c>
      <c r="BE902" s="40">
        <f>IF(BC902=0,0,'Дані не з ДІСО'!K902/('Дані не з ДІСО'!I902+'Дані не з ДІСО'!K902))</f>
        <v>0</v>
      </c>
      <c r="BF902" s="29">
        <f>(1+0.25*BE902)*BD902*Параметри!$K$51</f>
        <v>0</v>
      </c>
      <c r="BG902" s="40">
        <f>ROUNDUP('Дані не з ДІСО'!M902/Параметри!$K$27,0)</f>
        <v>0</v>
      </c>
      <c r="BH902" s="40">
        <f>BG902*Параметри!$M$37/18</f>
        <v>0</v>
      </c>
      <c r="BI902" s="29">
        <f>BH902*Параметри!$K$51</f>
        <v>0</v>
      </c>
      <c r="BJ902" s="29">
        <f>'Дані не з ДІСО'!N902*Параметри!$K$76</f>
        <v>0</v>
      </c>
      <c r="BK902" s="40">
        <f>ROUNDUP('Дані з ДІСО'!V902/Параметри!$K$25,0)</f>
        <v>0</v>
      </c>
      <c r="BL902" s="40">
        <f>ROUNDUP('Дані з ДІСО'!W902/Параметри!$K$25,0)</f>
        <v>0</v>
      </c>
      <c r="BM902" s="40">
        <f>ROUNDUP('Дані з ДІСО'!X902/Параметри!$K$25,0)</f>
        <v>0</v>
      </c>
      <c r="BN902" s="40">
        <f>(BK902*Параметри!$K$34+BL902*Параметри!$L$34+BM902*Параметри!$M$34)/18</f>
        <v>0</v>
      </c>
      <c r="BO902" s="40">
        <f>IF(K902=0,0,'Дані з ДІСО'!AC902/K902)</f>
        <v>0</v>
      </c>
      <c r="BP902" s="29">
        <f>(1+0.25*BO902)*BN902*Параметри!$K$51</f>
        <v>0</v>
      </c>
      <c r="BQ902" s="29">
        <f>BP902*'Коефіцієнти АТО'!U902</f>
        <v>0</v>
      </c>
      <c r="BR902" s="29">
        <f>K902*(1+0.25*BO902)*Параметри!$K$66*Параметри!$K$20/1000</f>
        <v>0</v>
      </c>
      <c r="BS902" s="29">
        <f>(1+0.25*BO902)*K902*'Коефіцієнти АТО'!S902*Параметри!$K$20/1000</f>
        <v>0</v>
      </c>
      <c r="BT902" s="29">
        <f t="shared" si="133"/>
        <v>0</v>
      </c>
      <c r="BU902" s="40">
        <f>ROUNDUP('Дані з ДІСО'!AG902/Параметри!$K$71,0)</f>
        <v>0</v>
      </c>
      <c r="BV902" s="40">
        <f t="shared" si="134"/>
        <v>0</v>
      </c>
      <c r="BW902" s="40">
        <f>IF('Дані з ДІСО'!AG902=0,0,'Дані з ДІСО'!AJ902/'Дані з ДІСО'!AG902)</f>
        <v>0</v>
      </c>
      <c r="BX902" s="29">
        <f>BV902*(1+0.25*BW902)*Параметри!$K$51</f>
        <v>0</v>
      </c>
      <c r="BY902" s="29">
        <f>ROUND(IF(Параметри!$K$77="No",CC902,CC902*Параметри!$K$78)+AG902,1)</f>
        <v>12253.1</v>
      </c>
      <c r="BZ902" s="29">
        <f>ROUND(IF(Параметри!$K$77="No",BF902,BF902*Параметри!$K$78),1)</f>
        <v>0</v>
      </c>
      <c r="CA902" s="29">
        <f>ROUND(IF(Параметри!$K$77="No",BI902,BI902*Параметри!$K$78),1)</f>
        <v>0</v>
      </c>
      <c r="CB902" s="29">
        <f>ROUND(IF(Параметри!$K$77="No",BJ902,BJ902*Параметри!$K$78),1)</f>
        <v>0</v>
      </c>
      <c r="CC902" s="29">
        <f t="shared" si="128"/>
        <v>13614.601702033331</v>
      </c>
    </row>
    <row r="903" spans="1:81">
      <c r="A903" s="9">
        <v>902</v>
      </c>
      <c r="B903" s="9" t="s">
        <v>3148</v>
      </c>
      <c r="C903" s="9" t="s">
        <v>3148</v>
      </c>
      <c r="D903" s="9" t="s">
        <v>3965</v>
      </c>
      <c r="E903" s="9" t="s">
        <v>24</v>
      </c>
      <c r="F903" s="9" t="s">
        <v>3978</v>
      </c>
      <c r="G903" s="9" t="s">
        <v>1880</v>
      </c>
      <c r="H903" s="29">
        <f>SUM('Дані з ДІСО'!J903:L903)</f>
        <v>436.5</v>
      </c>
      <c r="I903" s="29">
        <f>SUM('Дані з ДІСО'!G903:I903)</f>
        <v>27</v>
      </c>
      <c r="J903" s="29">
        <f>SUM('Дані з ДІСО'!P903:R903)</f>
        <v>0</v>
      </c>
      <c r="K903" s="29">
        <f>SUM('Дані з ДІСО'!V903:X903)</f>
        <v>0</v>
      </c>
      <c r="L903" s="40">
        <f>ROUNDUP('Дані з ДІСО'!J903/'Коефіцієнти АТО'!$R903,0)</f>
        <v>14</v>
      </c>
      <c r="M903" s="40">
        <f>ROUNDUP('Дані з ДІСО'!K903/'Коефіцієнти АТО'!$R903,0)</f>
        <v>19</v>
      </c>
      <c r="N903" s="40">
        <f>ROUNDUP('Дані з ДІСО'!L903/'Коефіцієнти АТО'!$R903,0)</f>
        <v>5</v>
      </c>
      <c r="O903" s="59">
        <f>(L903*Параметри!$K$32+M903*Параметри!$L$32+N903*Параметри!$M$32)/18</f>
        <v>62.26666666666668</v>
      </c>
      <c r="P903" s="41">
        <f>IF(H903=0,"",'Дані з ДІСО'!Y903/H903)</f>
        <v>0</v>
      </c>
      <c r="Q903" s="29">
        <f>IF(H903=0,"",(1+0.25*P903)*O903*Параметри!$K$51)</f>
        <v>12753.471800948269</v>
      </c>
      <c r="R903" s="29">
        <f>IF(H903=0,"",Q903*'Коефіцієнти АТО'!T903)</f>
        <v>216.80902061612059</v>
      </c>
      <c r="S903" s="29">
        <f>IF(H903=0,"",H903*(1+0.25*P903)*Параметри!$K$66*Параметри!$K$20/1000)</f>
        <v>0</v>
      </c>
      <c r="T903" s="29">
        <f>IF(H903=0,"",H903*(1+0.25*P903)*'Коефіцієнти АТО'!$S903*Параметри!$K$20/1000)</f>
        <v>2201.6869274277674</v>
      </c>
      <c r="U903" s="29">
        <f t="shared" si="129"/>
        <v>15171.967748992158</v>
      </c>
      <c r="V903" s="29">
        <f t="shared" si="130"/>
        <v>15171.967748992158</v>
      </c>
      <c r="W903" s="40">
        <f>ROUNDUP('Дані з ДІСО'!P903/Параметри!$K$24,0)</f>
        <v>0</v>
      </c>
      <c r="X903" s="40">
        <f>ROUNDUP('Дані з ДІСО'!Q903/Параметри!$K$24,0)</f>
        <v>0</v>
      </c>
      <c r="Y903" s="40">
        <f>ROUNDUP('Дані з ДІСО'!R903/Параметри!$K$24,0)</f>
        <v>0</v>
      </c>
      <c r="Z903" s="59">
        <f>(W903*Параметри!$K$33+X903*Параметри!$L$33+Y903*Параметри!$M$33)/18</f>
        <v>0</v>
      </c>
      <c r="AA903" s="41">
        <f>IF(J903=0,0,'Дані з ДІСО'!AA903/J903)</f>
        <v>0</v>
      </c>
      <c r="AB903" s="29">
        <f>(1+0.25*AA903)*Z903*Параметри!$K$51</f>
        <v>0</v>
      </c>
      <c r="AC903" s="29">
        <f>AB903*'Коефіцієнти АТО'!U903</f>
        <v>0</v>
      </c>
      <c r="AD903" s="29">
        <f>J903*(1+0.25*AA903)*Параметри!$K$66*Параметри!$K$20/1000</f>
        <v>0</v>
      </c>
      <c r="AE903" s="29">
        <f>(1+0.25*AA903)*J903*'Коефіцієнти АТО'!S903*Параметри!$K$20/1000</f>
        <v>0</v>
      </c>
      <c r="AF903" s="29">
        <f t="shared" si="126"/>
        <v>0</v>
      </c>
      <c r="AG903" s="29">
        <v>0</v>
      </c>
      <c r="AH903" s="40">
        <v>6</v>
      </c>
      <c r="AI903" s="40">
        <v>0</v>
      </c>
      <c r="AJ903" s="40">
        <f t="shared" si="127"/>
        <v>0</v>
      </c>
      <c r="AK903" s="29">
        <f>(AH903+AI903)*(1+0.25*AJ903)*Параметри!$K$53</f>
        <v>1076.5756541760002</v>
      </c>
      <c r="AL903" s="29">
        <f>ROUNDUP(('Дані з ДІСО'!AU903+'Дані з ДІСО'!AW903)/Параметри!$K$28,0)</f>
        <v>0</v>
      </c>
      <c r="AM903" s="64">
        <f>AL903*Параметри!$M$35/18</f>
        <v>0</v>
      </c>
      <c r="AN903" s="29">
        <f>IF(AL903=0,0,'Дані з ДІСО'!AW903/SUM('Дані з ДІСО'!AU903,'Дані з ДІСО'!AW903))</f>
        <v>0</v>
      </c>
      <c r="AO903" s="29">
        <f>(1+0.25*AN903)*AM903*Параметри!$K$51</f>
        <v>0</v>
      </c>
      <c r="AP903" s="40">
        <f>ROUNDUP(('Дані з ДІСО'!AE903+'Дані не з ДІСО'!E903+'Дані не з ДІСО'!G903)/Параметри!$K$69,0)</f>
        <v>0</v>
      </c>
      <c r="AQ903" s="40">
        <f t="shared" si="131"/>
        <v>0</v>
      </c>
      <c r="AR903" s="40">
        <f>IF(AP903=0,0,('Дані з ДІСО'!AH903+'Дані не з ДІСО'!G903)/('Дані з ДІСО'!AE903+'Дані не з ДІСО'!E903+'Дані не з ДІСО'!G903))</f>
        <v>0</v>
      </c>
      <c r="AS903" s="29">
        <f>AQ903*(1+0.25*AR903)*Параметри!$K$51</f>
        <v>0</v>
      </c>
      <c r="AT903" s="40">
        <f>ROUNDUP('Дані з ДІСО'!AF903/Параметри!$K$70,0)</f>
        <v>0</v>
      </c>
      <c r="AU903" s="40">
        <f t="shared" si="132"/>
        <v>0</v>
      </c>
      <c r="AV903" s="40">
        <f>IF(AT903=0,0,'Дані з ДІСО'!AI903/'Дані з ДІСО'!AF903)</f>
        <v>0</v>
      </c>
      <c r="AW903" s="29">
        <f>AU903*(1+0.25*AV903)*Параметри!$K$51</f>
        <v>0</v>
      </c>
      <c r="AX903" s="40">
        <f>ROUNDUP('Дані з ДІСО'!AR903/Параметри!$K$29,0)</f>
        <v>0</v>
      </c>
      <c r="AY903" s="40">
        <f>ROUNDUP('Дані з ДІСО'!AS903/Параметри!$K$29,0)</f>
        <v>0</v>
      </c>
      <c r="AZ903" s="40">
        <f>ROUNDUP('Дані з ДІСО'!AT903/Параметри!$K$29,0)</f>
        <v>0</v>
      </c>
      <c r="BA903" s="64">
        <f>(AX903*Параметри!$K$32+AY903*Параметри!$L$32+AZ903*Параметри!$M$32)/18</f>
        <v>0</v>
      </c>
      <c r="BB903" s="29">
        <f>(BA903*Параметри!$K$51+SUM('Дані з ДІСО'!AR903:AT903)*Параметри!$K$48*Параметри!$K$20/1000)*Параметри!$K$74</f>
        <v>0</v>
      </c>
      <c r="BC903" s="40">
        <f>ROUNDUP(('Дані не з ДІСО'!I903+'Дані не з ДІСО'!K903)/Параметри!$K$26,0)</f>
        <v>0</v>
      </c>
      <c r="BD903" s="29">
        <f>BC903*Параметри!$M$36/18</f>
        <v>0</v>
      </c>
      <c r="BE903" s="40">
        <f>IF(BC903=0,0,'Дані не з ДІСО'!K903/('Дані не з ДІСО'!I903+'Дані не з ДІСО'!K903))</f>
        <v>0</v>
      </c>
      <c r="BF903" s="29">
        <f>(1+0.25*BE903)*BD903*Параметри!$K$51</f>
        <v>0</v>
      </c>
      <c r="BG903" s="40">
        <f>ROUNDUP('Дані не з ДІСО'!M903/Параметри!$K$27,0)</f>
        <v>0</v>
      </c>
      <c r="BH903" s="40">
        <f>BG903*Параметри!$M$37/18</f>
        <v>0</v>
      </c>
      <c r="BI903" s="29">
        <f>BH903*Параметри!$K$51</f>
        <v>0</v>
      </c>
      <c r="BJ903" s="29">
        <f>'Дані не з ДІСО'!N903*Параметри!$K$76</f>
        <v>0</v>
      </c>
      <c r="BK903" s="40">
        <f>ROUNDUP('Дані з ДІСО'!V903/Параметри!$K$25,0)</f>
        <v>0</v>
      </c>
      <c r="BL903" s="40">
        <f>ROUNDUP('Дані з ДІСО'!W903/Параметри!$K$25,0)</f>
        <v>0</v>
      </c>
      <c r="BM903" s="40">
        <f>ROUNDUP('Дані з ДІСО'!X903/Параметри!$K$25,0)</f>
        <v>0</v>
      </c>
      <c r="BN903" s="40">
        <f>(BK903*Параметри!$K$34+BL903*Параметри!$L$34+BM903*Параметри!$M$34)/18</f>
        <v>0</v>
      </c>
      <c r="BO903" s="40">
        <f>IF(K903=0,0,'Дані з ДІСО'!AC903/K903)</f>
        <v>0</v>
      </c>
      <c r="BP903" s="29">
        <f>(1+0.25*BO903)*BN903*Параметри!$K$51</f>
        <v>0</v>
      </c>
      <c r="BQ903" s="29">
        <f>BP903*'Коефіцієнти АТО'!U903</f>
        <v>0</v>
      </c>
      <c r="BR903" s="29">
        <f>K903*(1+0.25*BO903)*Параметри!$K$66*Параметри!$K$20/1000</f>
        <v>0</v>
      </c>
      <c r="BS903" s="29">
        <f>(1+0.25*BO903)*K903*'Коефіцієнти АТО'!S903*Параметри!$K$20/1000</f>
        <v>0</v>
      </c>
      <c r="BT903" s="29">
        <f t="shared" si="133"/>
        <v>0</v>
      </c>
      <c r="BU903" s="40">
        <f>ROUNDUP('Дані з ДІСО'!AG903/Параметри!$K$71,0)</f>
        <v>0</v>
      </c>
      <c r="BV903" s="40">
        <f t="shared" si="134"/>
        <v>0</v>
      </c>
      <c r="BW903" s="40">
        <f>IF('Дані з ДІСО'!AG903=0,0,'Дані з ДІСО'!AJ903/'Дані з ДІСО'!AG903)</f>
        <v>0</v>
      </c>
      <c r="BX903" s="29">
        <f>BV903*(1+0.25*BW903)*Параметри!$K$51</f>
        <v>0</v>
      </c>
      <c r="BY903" s="29">
        <f>ROUND(IF(Параметри!$K$77="No",CC903,CC903*Параметри!$K$78)+AG903,1)</f>
        <v>14623.7</v>
      </c>
      <c r="BZ903" s="29">
        <f>ROUND(IF(Параметри!$K$77="No",BF903,BF903*Параметри!$K$78),1)</f>
        <v>0</v>
      </c>
      <c r="CA903" s="29">
        <f>ROUND(IF(Параметри!$K$77="No",BI903,BI903*Параметри!$K$78),1)</f>
        <v>0</v>
      </c>
      <c r="CB903" s="29">
        <f>ROUND(IF(Параметри!$K$77="No",BJ903,BJ903*Параметри!$K$78),1)</f>
        <v>0</v>
      </c>
      <c r="CC903" s="29">
        <f t="shared" si="128"/>
        <v>16248.543403168158</v>
      </c>
    </row>
    <row r="904" spans="1:81">
      <c r="A904" s="9">
        <v>903</v>
      </c>
      <c r="B904" s="9" t="s">
        <v>3151</v>
      </c>
      <c r="C904" s="9" t="s">
        <v>3151</v>
      </c>
      <c r="D904" s="9" t="s">
        <v>3965</v>
      </c>
      <c r="E904" s="9" t="s">
        <v>29</v>
      </c>
      <c r="F904" s="9" t="s">
        <v>3979</v>
      </c>
      <c r="G904" s="9" t="s">
        <v>1882</v>
      </c>
      <c r="H904" s="29">
        <f>SUM('Дані з ДІСО'!J904:L904)</f>
        <v>2263.5</v>
      </c>
      <c r="I904" s="29">
        <f>SUM('Дані з ДІСО'!G904:I904)</f>
        <v>144</v>
      </c>
      <c r="J904" s="29">
        <f>SUM('Дані з ДІСО'!P904:R904)</f>
        <v>0</v>
      </c>
      <c r="K904" s="29">
        <f>SUM('Дані з ДІСО'!V904:X904)</f>
        <v>0</v>
      </c>
      <c r="L904" s="40">
        <f>ROUNDUP('Дані з ДІСО'!J904/'Коефіцієнти АТО'!$R904,0)</f>
        <v>59</v>
      </c>
      <c r="M904" s="40">
        <f>ROUNDUP('Дані з ДІСО'!K904/'Коефіцієнти АТО'!$R904,0)</f>
        <v>78</v>
      </c>
      <c r="N904" s="40">
        <f>ROUNDUP('Дані з ДІСО'!L904/'Коефіцієнти АТО'!$R904,0)</f>
        <v>21</v>
      </c>
      <c r="O904" s="59">
        <f>(L904*Параметри!$K$32+M904*Параметри!$L$32+N904*Параметри!$M$32)/18</f>
        <v>258.50555555555559</v>
      </c>
      <c r="P904" s="41">
        <f>IF(H904=0,"",'Дані з ДІСО'!Y904/H904)</f>
        <v>0</v>
      </c>
      <c r="Q904" s="29">
        <f>IF(H904=0,"",(1+0.25*P904)*O904*Параметри!$K$51)</f>
        <v>52947.162417016763</v>
      </c>
      <c r="R904" s="29">
        <f>IF(H904=0,"",Q904*'Коефіцієнти АТО'!T904)</f>
        <v>900.10176108928499</v>
      </c>
      <c r="S904" s="29">
        <f>IF(H904=0,"",H904*(1+0.25*P904)*Параметри!$K$66*Параметри!$K$20/1000)</f>
        <v>0</v>
      </c>
      <c r="T904" s="29">
        <f>IF(H904=0,"",H904*(1+0.25*P904)*'Коефіцієнти АТО'!$S904*Параметри!$K$20/1000)</f>
        <v>10339.92008866291</v>
      </c>
      <c r="U904" s="29">
        <f t="shared" si="129"/>
        <v>64187.184266768963</v>
      </c>
      <c r="V904" s="29">
        <f t="shared" si="130"/>
        <v>64187.184266768963</v>
      </c>
      <c r="W904" s="40">
        <f>ROUNDUP('Дані з ДІСО'!P904/Параметри!$K$24,0)</f>
        <v>0</v>
      </c>
      <c r="X904" s="40">
        <f>ROUNDUP('Дані з ДІСО'!Q904/Параметри!$K$24,0)</f>
        <v>0</v>
      </c>
      <c r="Y904" s="40">
        <f>ROUNDUP('Дані з ДІСО'!R904/Параметри!$K$24,0)</f>
        <v>0</v>
      </c>
      <c r="Z904" s="59">
        <f>(W904*Параметри!$K$33+X904*Параметри!$L$33+Y904*Параметри!$M$33)/18</f>
        <v>0</v>
      </c>
      <c r="AA904" s="41">
        <f>IF(J904=0,0,'Дані з ДІСО'!AA904/J904)</f>
        <v>0</v>
      </c>
      <c r="AB904" s="29">
        <f>(1+0.25*AA904)*Z904*Параметри!$K$51</f>
        <v>0</v>
      </c>
      <c r="AC904" s="29">
        <f>AB904*'Коефіцієнти АТО'!U904</f>
        <v>0</v>
      </c>
      <c r="AD904" s="29">
        <f>J904*(1+0.25*AA904)*Параметри!$K$66*Параметри!$K$20/1000</f>
        <v>0</v>
      </c>
      <c r="AE904" s="29">
        <f>(1+0.25*AA904)*J904*'Коефіцієнти АТО'!S904*Параметри!$K$20/1000</f>
        <v>0</v>
      </c>
      <c r="AF904" s="29">
        <f t="shared" si="126"/>
        <v>0</v>
      </c>
      <c r="AG904" s="29">
        <v>0</v>
      </c>
      <c r="AH904" s="40">
        <v>34</v>
      </c>
      <c r="AI904" s="40">
        <v>0</v>
      </c>
      <c r="AJ904" s="40">
        <f t="shared" si="127"/>
        <v>0</v>
      </c>
      <c r="AK904" s="29">
        <f>(AH904+AI904)*(1+0.25*AJ904)*Параметри!$K$53</f>
        <v>6100.5953736640013</v>
      </c>
      <c r="AL904" s="29">
        <f>ROUNDUP(('Дані з ДІСО'!AU904+'Дані з ДІСО'!AW904)/Параметри!$K$28,0)</f>
        <v>0</v>
      </c>
      <c r="AM904" s="64">
        <f>AL904*Параметри!$M$35/18</f>
        <v>0</v>
      </c>
      <c r="AN904" s="29">
        <f>IF(AL904=0,0,'Дані з ДІСО'!AW904/SUM('Дані з ДІСО'!AU904,'Дані з ДІСО'!AW904))</f>
        <v>0</v>
      </c>
      <c r="AO904" s="29">
        <f>(1+0.25*AN904)*AM904*Параметри!$K$51</f>
        <v>0</v>
      </c>
      <c r="AP904" s="40">
        <f>ROUNDUP(('Дані з ДІСО'!AE904+'Дані не з ДІСО'!E904+'Дані не з ДІСО'!G904)/Параметри!$K$69,0)</f>
        <v>0</v>
      </c>
      <c r="AQ904" s="40">
        <f t="shared" si="131"/>
        <v>0</v>
      </c>
      <c r="AR904" s="40">
        <f>IF(AP904=0,0,('Дані з ДІСО'!AH904+'Дані не з ДІСО'!G904)/('Дані з ДІСО'!AE904+'Дані не з ДІСО'!E904+'Дані не з ДІСО'!G904))</f>
        <v>0</v>
      </c>
      <c r="AS904" s="29">
        <f>AQ904*(1+0.25*AR904)*Параметри!$K$51</f>
        <v>0</v>
      </c>
      <c r="AT904" s="40">
        <f>ROUNDUP('Дані з ДІСО'!AF904/Параметри!$K$70,0)</f>
        <v>0</v>
      </c>
      <c r="AU904" s="40">
        <f t="shared" si="132"/>
        <v>0</v>
      </c>
      <c r="AV904" s="40">
        <f>IF(AT904=0,0,'Дані з ДІСО'!AI904/'Дані з ДІСО'!AF904)</f>
        <v>0</v>
      </c>
      <c r="AW904" s="29">
        <f>AU904*(1+0.25*AV904)*Параметри!$K$51</f>
        <v>0</v>
      </c>
      <c r="AX904" s="40">
        <f>ROUNDUP('Дані з ДІСО'!AR904/Параметри!$K$29,0)</f>
        <v>0</v>
      </c>
      <c r="AY904" s="40">
        <f>ROUNDUP('Дані з ДІСО'!AS904/Параметри!$K$29,0)</f>
        <v>0</v>
      </c>
      <c r="AZ904" s="40">
        <f>ROUNDUP('Дані з ДІСО'!AT904/Параметри!$K$29,0)</f>
        <v>0</v>
      </c>
      <c r="BA904" s="64">
        <f>(AX904*Параметри!$K$32+AY904*Параметри!$L$32+AZ904*Параметри!$M$32)/18</f>
        <v>0</v>
      </c>
      <c r="BB904" s="29">
        <f>(BA904*Параметри!$K$51+SUM('Дані з ДІСО'!AR904:AT904)*Параметри!$K$48*Параметри!$K$20/1000)*Параметри!$K$74</f>
        <v>0</v>
      </c>
      <c r="BC904" s="40">
        <f>ROUNDUP(('Дані не з ДІСО'!I904+'Дані не з ДІСО'!K904)/Параметри!$K$26,0)</f>
        <v>0</v>
      </c>
      <c r="BD904" s="29">
        <f>BC904*Параметри!$M$36/18</f>
        <v>0</v>
      </c>
      <c r="BE904" s="40">
        <f>IF(BC904=0,0,'Дані не з ДІСО'!K904/('Дані не з ДІСО'!I904+'Дані не з ДІСО'!K904))</f>
        <v>0</v>
      </c>
      <c r="BF904" s="29">
        <f>(1+0.25*BE904)*BD904*Параметри!$K$51</f>
        <v>0</v>
      </c>
      <c r="BG904" s="40">
        <f>ROUNDUP('Дані не з ДІСО'!M904/Параметри!$K$27,0)</f>
        <v>0</v>
      </c>
      <c r="BH904" s="40">
        <f>BG904*Параметри!$M$37/18</f>
        <v>0</v>
      </c>
      <c r="BI904" s="29">
        <f>BH904*Параметри!$K$51</f>
        <v>0</v>
      </c>
      <c r="BJ904" s="29">
        <f>'Дані не з ДІСО'!N904*Параметри!$K$76</f>
        <v>0</v>
      </c>
      <c r="BK904" s="40">
        <f>ROUNDUP('Дані з ДІСО'!V904/Параметри!$K$25,0)</f>
        <v>0</v>
      </c>
      <c r="BL904" s="40">
        <f>ROUNDUP('Дані з ДІСО'!W904/Параметри!$K$25,0)</f>
        <v>0</v>
      </c>
      <c r="BM904" s="40">
        <f>ROUNDUP('Дані з ДІСО'!X904/Параметри!$K$25,0)</f>
        <v>0</v>
      </c>
      <c r="BN904" s="40">
        <f>(BK904*Параметри!$K$34+BL904*Параметри!$L$34+BM904*Параметри!$M$34)/18</f>
        <v>0</v>
      </c>
      <c r="BO904" s="40">
        <f>IF(K904=0,0,'Дані з ДІСО'!AC904/K904)</f>
        <v>0</v>
      </c>
      <c r="BP904" s="29">
        <f>(1+0.25*BO904)*BN904*Параметри!$K$51</f>
        <v>0</v>
      </c>
      <c r="BQ904" s="29">
        <f>BP904*'Коефіцієнти АТО'!U904</f>
        <v>0</v>
      </c>
      <c r="BR904" s="29">
        <f>K904*(1+0.25*BO904)*Параметри!$K$66*Параметри!$K$20/1000</f>
        <v>0</v>
      </c>
      <c r="BS904" s="29">
        <f>(1+0.25*BO904)*K904*'Коефіцієнти АТО'!S904*Параметри!$K$20/1000</f>
        <v>0</v>
      </c>
      <c r="BT904" s="29">
        <f t="shared" si="133"/>
        <v>0</v>
      </c>
      <c r="BU904" s="40">
        <f>ROUNDUP('Дані з ДІСО'!AG904/Параметри!$K$71,0)</f>
        <v>0</v>
      </c>
      <c r="BV904" s="40">
        <f t="shared" si="134"/>
        <v>0</v>
      </c>
      <c r="BW904" s="40">
        <f>IF('Дані з ДІСО'!AG904=0,0,'Дані з ДІСО'!AJ904/'Дані з ДІСО'!AG904)</f>
        <v>0</v>
      </c>
      <c r="BX904" s="29">
        <f>BV904*(1+0.25*BW904)*Параметри!$K$51</f>
        <v>0</v>
      </c>
      <c r="BY904" s="29">
        <f>ROUND(IF(Параметри!$K$77="No",CC904,CC904*Параметри!$K$78)+AG904,1)</f>
        <v>63259</v>
      </c>
      <c r="BZ904" s="29">
        <f>ROUND(IF(Параметри!$K$77="No",BF904,BF904*Параметри!$K$78),1)</f>
        <v>0</v>
      </c>
      <c r="CA904" s="29">
        <f>ROUND(IF(Параметри!$K$77="No",BI904,BI904*Параметри!$K$78),1)</f>
        <v>0</v>
      </c>
      <c r="CB904" s="29">
        <f>ROUND(IF(Параметри!$K$77="No",BJ904,BJ904*Параметри!$K$78),1)</f>
        <v>0</v>
      </c>
      <c r="CC904" s="29">
        <f t="shared" si="128"/>
        <v>70287.779640432971</v>
      </c>
    </row>
    <row r="905" spans="1:81">
      <c r="A905" s="9">
        <v>904</v>
      </c>
      <c r="B905" s="9" t="s">
        <v>3151</v>
      </c>
      <c r="C905" s="9" t="s">
        <v>3151</v>
      </c>
      <c r="D905" s="9" t="s">
        <v>3965</v>
      </c>
      <c r="E905" s="9" t="s">
        <v>29</v>
      </c>
      <c r="F905" s="9" t="s">
        <v>3980</v>
      </c>
      <c r="G905" s="9" t="s">
        <v>1884</v>
      </c>
      <c r="H905" s="29">
        <f>SUM('Дані з ДІСО'!J905:L905)</f>
        <v>342</v>
      </c>
      <c r="I905" s="29">
        <f>SUM('Дані з ДІСО'!G905:I905)</f>
        <v>10</v>
      </c>
      <c r="J905" s="29">
        <f>SUM('Дані з ДІСО'!P905:R905)</f>
        <v>0</v>
      </c>
      <c r="K905" s="29">
        <f>SUM('Дані з ДІСО'!V905:X905)</f>
        <v>0</v>
      </c>
      <c r="L905" s="40">
        <f>ROUNDUP('Дані з ДІСО'!J905/'Коефіцієнти АТО'!$R905,0)</f>
        <v>9</v>
      </c>
      <c r="M905" s="40">
        <f>ROUNDUP('Дані з ДІСО'!K905/'Коефіцієнти АТО'!$R905,0)</f>
        <v>14</v>
      </c>
      <c r="N905" s="40">
        <f>ROUNDUP('Дані з ДІСО'!L905/'Коефіцієнти АТО'!$R905,0)</f>
        <v>3</v>
      </c>
      <c r="O905" s="59">
        <f>(L905*Параметри!$K$32+M905*Параметри!$L$32+N905*Параметри!$M$32)/18</f>
        <v>42.85</v>
      </c>
      <c r="P905" s="41">
        <f>IF(H905=0,"",'Дані з ДІСО'!Y905/H905)</f>
        <v>0</v>
      </c>
      <c r="Q905" s="29">
        <f>IF(H905=0,"",(1+0.25*P905)*O905*Параметри!$K$51)</f>
        <v>8776.5460386075993</v>
      </c>
      <c r="R905" s="29">
        <f>IF(H905=0,"",Q905*'Коефіцієнти АТО'!T905)</f>
        <v>149.2012826563292</v>
      </c>
      <c r="S905" s="29">
        <f>IF(H905=0,"",H905*(1+0.25*P905)*Параметри!$K$66*Параметри!$K$20/1000)</f>
        <v>0</v>
      </c>
      <c r="T905" s="29">
        <f>IF(H905=0,"",H905*(1+0.25*P905)*'Коефіцієнти АТО'!$S905*Параметри!$K$20/1000)</f>
        <v>1399.5551213448637</v>
      </c>
      <c r="U905" s="29">
        <f t="shared" si="129"/>
        <v>10325.302442608792</v>
      </c>
      <c r="V905" s="29">
        <f t="shared" si="130"/>
        <v>10325.302442608792</v>
      </c>
      <c r="W905" s="40">
        <f>ROUNDUP('Дані з ДІСО'!P905/Параметри!$K$24,0)</f>
        <v>0</v>
      </c>
      <c r="X905" s="40">
        <f>ROUNDUP('Дані з ДІСО'!Q905/Параметри!$K$24,0)</f>
        <v>0</v>
      </c>
      <c r="Y905" s="40">
        <f>ROUNDUP('Дані з ДІСО'!R905/Параметри!$K$24,0)</f>
        <v>0</v>
      </c>
      <c r="Z905" s="59">
        <f>(W905*Параметри!$K$33+X905*Параметри!$L$33+Y905*Параметри!$M$33)/18</f>
        <v>0</v>
      </c>
      <c r="AA905" s="41">
        <f>IF(J905=0,0,'Дані з ДІСО'!AA905/J905)</f>
        <v>0</v>
      </c>
      <c r="AB905" s="29">
        <f>(1+0.25*AA905)*Z905*Параметри!$K$51</f>
        <v>0</v>
      </c>
      <c r="AC905" s="29">
        <f>AB905*'Коефіцієнти АТО'!U905</f>
        <v>0</v>
      </c>
      <c r="AD905" s="29">
        <f>J905*(1+0.25*AA905)*Параметри!$K$66*Параметри!$K$20/1000</f>
        <v>0</v>
      </c>
      <c r="AE905" s="29">
        <f>(1+0.25*AA905)*J905*'Коефіцієнти АТО'!S905*Параметри!$K$20/1000</f>
        <v>0</v>
      </c>
      <c r="AF905" s="29">
        <f t="shared" si="126"/>
        <v>0</v>
      </c>
      <c r="AG905" s="29">
        <v>0</v>
      </c>
      <c r="AH905" s="40">
        <v>7</v>
      </c>
      <c r="AI905" s="40">
        <v>0</v>
      </c>
      <c r="AJ905" s="40">
        <f t="shared" si="127"/>
        <v>0</v>
      </c>
      <c r="AK905" s="29">
        <f>(AH905+AI905)*(1+0.25*AJ905)*Параметри!$K$53</f>
        <v>1256.0049298720003</v>
      </c>
      <c r="AL905" s="29">
        <f>ROUNDUP(('Дані з ДІСО'!AU905+'Дані з ДІСО'!AW905)/Параметри!$K$28,0)</f>
        <v>0</v>
      </c>
      <c r="AM905" s="64">
        <f>AL905*Параметри!$M$35/18</f>
        <v>0</v>
      </c>
      <c r="AN905" s="29">
        <f>IF(AL905=0,0,'Дані з ДІСО'!AW905/SUM('Дані з ДІСО'!AU905,'Дані з ДІСО'!AW905))</f>
        <v>0</v>
      </c>
      <c r="AO905" s="29">
        <f>(1+0.25*AN905)*AM905*Параметри!$K$51</f>
        <v>0</v>
      </c>
      <c r="AP905" s="40">
        <f>ROUNDUP(('Дані з ДІСО'!AE905+'Дані не з ДІСО'!E905+'Дані не з ДІСО'!G905)/Параметри!$K$69,0)</f>
        <v>0</v>
      </c>
      <c r="AQ905" s="40">
        <f t="shared" si="131"/>
        <v>0</v>
      </c>
      <c r="AR905" s="40">
        <f>IF(AP905=0,0,('Дані з ДІСО'!AH905+'Дані не з ДІСО'!G905)/('Дані з ДІСО'!AE905+'Дані не з ДІСО'!E905+'Дані не з ДІСО'!G905))</f>
        <v>0</v>
      </c>
      <c r="AS905" s="29">
        <f>AQ905*(1+0.25*AR905)*Параметри!$K$51</f>
        <v>0</v>
      </c>
      <c r="AT905" s="40">
        <f>ROUNDUP('Дані з ДІСО'!AF905/Параметри!$K$70,0)</f>
        <v>0</v>
      </c>
      <c r="AU905" s="40">
        <f t="shared" si="132"/>
        <v>0</v>
      </c>
      <c r="AV905" s="40">
        <f>IF(AT905=0,0,'Дані з ДІСО'!AI905/'Дані з ДІСО'!AF905)</f>
        <v>0</v>
      </c>
      <c r="AW905" s="29">
        <f>AU905*(1+0.25*AV905)*Параметри!$K$51</f>
        <v>0</v>
      </c>
      <c r="AX905" s="40">
        <f>ROUNDUP('Дані з ДІСО'!AR905/Параметри!$K$29,0)</f>
        <v>0</v>
      </c>
      <c r="AY905" s="40">
        <f>ROUNDUP('Дані з ДІСО'!AS905/Параметри!$K$29,0)</f>
        <v>0</v>
      </c>
      <c r="AZ905" s="40">
        <f>ROUNDUP('Дані з ДІСО'!AT905/Параметри!$K$29,0)</f>
        <v>0</v>
      </c>
      <c r="BA905" s="64">
        <f>(AX905*Параметри!$K$32+AY905*Параметри!$L$32+AZ905*Параметри!$M$32)/18</f>
        <v>0</v>
      </c>
      <c r="BB905" s="29">
        <f>(BA905*Параметри!$K$51+SUM('Дані з ДІСО'!AR905:AT905)*Параметри!$K$48*Параметри!$K$20/1000)*Параметри!$K$74</f>
        <v>0</v>
      </c>
      <c r="BC905" s="40">
        <f>ROUNDUP(('Дані не з ДІСО'!I905+'Дані не з ДІСО'!K905)/Параметри!$K$26,0)</f>
        <v>0</v>
      </c>
      <c r="BD905" s="29">
        <f>BC905*Параметри!$M$36/18</f>
        <v>0</v>
      </c>
      <c r="BE905" s="40">
        <f>IF(BC905=0,0,'Дані не з ДІСО'!K905/('Дані не з ДІСО'!I905+'Дані не з ДІСО'!K905))</f>
        <v>0</v>
      </c>
      <c r="BF905" s="29">
        <f>(1+0.25*BE905)*BD905*Параметри!$K$51</f>
        <v>0</v>
      </c>
      <c r="BG905" s="40">
        <f>ROUNDUP('Дані не з ДІСО'!M905/Параметри!$K$27,0)</f>
        <v>0</v>
      </c>
      <c r="BH905" s="40">
        <f>BG905*Параметри!$M$37/18</f>
        <v>0</v>
      </c>
      <c r="BI905" s="29">
        <f>BH905*Параметри!$K$51</f>
        <v>0</v>
      </c>
      <c r="BJ905" s="29">
        <f>'Дані не з ДІСО'!N905*Параметри!$K$76</f>
        <v>0</v>
      </c>
      <c r="BK905" s="40">
        <f>ROUNDUP('Дані з ДІСО'!V905/Параметри!$K$25,0)</f>
        <v>0</v>
      </c>
      <c r="BL905" s="40">
        <f>ROUNDUP('Дані з ДІСО'!W905/Параметри!$K$25,0)</f>
        <v>0</v>
      </c>
      <c r="BM905" s="40">
        <f>ROUNDUP('Дані з ДІСО'!X905/Параметри!$K$25,0)</f>
        <v>0</v>
      </c>
      <c r="BN905" s="40">
        <f>(BK905*Параметри!$K$34+BL905*Параметри!$L$34+BM905*Параметри!$M$34)/18</f>
        <v>0</v>
      </c>
      <c r="BO905" s="40">
        <f>IF(K905=0,0,'Дані з ДІСО'!AC905/K905)</f>
        <v>0</v>
      </c>
      <c r="BP905" s="29">
        <f>(1+0.25*BO905)*BN905*Параметри!$K$51</f>
        <v>0</v>
      </c>
      <c r="BQ905" s="29">
        <f>BP905*'Коефіцієнти АТО'!U905</f>
        <v>0</v>
      </c>
      <c r="BR905" s="29">
        <f>K905*(1+0.25*BO905)*Параметри!$K$66*Параметри!$K$20/1000</f>
        <v>0</v>
      </c>
      <c r="BS905" s="29">
        <f>(1+0.25*BO905)*K905*'Коефіцієнти АТО'!S905*Параметри!$K$20/1000</f>
        <v>0</v>
      </c>
      <c r="BT905" s="29">
        <f t="shared" si="133"/>
        <v>0</v>
      </c>
      <c r="BU905" s="40">
        <f>ROUNDUP('Дані з ДІСО'!AG905/Параметри!$K$71,0)</f>
        <v>0</v>
      </c>
      <c r="BV905" s="40">
        <f t="shared" si="134"/>
        <v>0</v>
      </c>
      <c r="BW905" s="40">
        <f>IF('Дані з ДІСО'!AG905=0,0,'Дані з ДІСО'!AJ905/'Дані з ДІСО'!AG905)</f>
        <v>0</v>
      </c>
      <c r="BX905" s="29">
        <f>BV905*(1+0.25*BW905)*Параметри!$K$51</f>
        <v>0</v>
      </c>
      <c r="BY905" s="29">
        <f>ROUND(IF(Параметри!$K$77="No",CC905,CC905*Параметри!$K$78)+AG905,1)</f>
        <v>10423.200000000001</v>
      </c>
      <c r="BZ905" s="29">
        <f>ROUND(IF(Параметри!$K$77="No",BF905,BF905*Параметри!$K$78),1)</f>
        <v>0</v>
      </c>
      <c r="CA905" s="29">
        <f>ROUND(IF(Параметри!$K$77="No",BI905,BI905*Параметри!$K$78),1)</f>
        <v>0</v>
      </c>
      <c r="CB905" s="29">
        <f>ROUND(IF(Параметри!$K$77="No",BJ905,BJ905*Параметри!$K$78),1)</f>
        <v>0</v>
      </c>
      <c r="CC905" s="29">
        <f t="shared" si="128"/>
        <v>11581.307372480793</v>
      </c>
    </row>
    <row r="906" spans="1:81">
      <c r="A906" s="9">
        <v>905</v>
      </c>
      <c r="B906" s="9" t="s">
        <v>3148</v>
      </c>
      <c r="C906" s="9" t="s">
        <v>3148</v>
      </c>
      <c r="D906" s="9" t="s">
        <v>3965</v>
      </c>
      <c r="E906" s="9" t="s">
        <v>24</v>
      </c>
      <c r="F906" s="9" t="s">
        <v>3981</v>
      </c>
      <c r="G906" s="9" t="s">
        <v>1886</v>
      </c>
      <c r="H906" s="29">
        <f>SUM('Дані з ДІСО'!J906:L906)</f>
        <v>700</v>
      </c>
      <c r="I906" s="29">
        <f>SUM('Дані з ДІСО'!G906:I906)</f>
        <v>50</v>
      </c>
      <c r="J906" s="29">
        <f>SUM('Дані з ДІСО'!P906:R906)</f>
        <v>0</v>
      </c>
      <c r="K906" s="29">
        <f>SUM('Дані з ДІСО'!V906:X906)</f>
        <v>0</v>
      </c>
      <c r="L906" s="40">
        <f>ROUNDUP('Дані з ДІСО'!J906/'Коефіцієнти АТО'!$R906,0)</f>
        <v>22</v>
      </c>
      <c r="M906" s="40">
        <f>ROUNDUP('Дані з ДІСО'!K906/'Коефіцієнти АТО'!$R906,0)</f>
        <v>29</v>
      </c>
      <c r="N906" s="40">
        <f>ROUNDUP('Дані з ДІСО'!L906/'Коефіцієнти АТО'!$R906,0)</f>
        <v>8</v>
      </c>
      <c r="O906" s="59">
        <f>(L906*Параметри!$K$32+M906*Параметри!$L$32+N906*Параметри!$M$32)/18</f>
        <v>96.572222222222237</v>
      </c>
      <c r="P906" s="41">
        <f>IF(H906=0,"",'Дані з ДІСО'!Y906/H906)</f>
        <v>0</v>
      </c>
      <c r="Q906" s="29">
        <f>IF(H906=0,"",(1+0.25*P906)*O906*Параметри!$K$51)</f>
        <v>19779.942926113825</v>
      </c>
      <c r="R906" s="29">
        <f>IF(H906=0,"",Q906*'Коефіцієнти АТО'!T906)</f>
        <v>336.25902974393506</v>
      </c>
      <c r="S906" s="29">
        <f>IF(H906=0,"",H906*(1+0.25*P906)*Параметри!$K$66*Параметри!$K$20/1000)</f>
        <v>0</v>
      </c>
      <c r="T906" s="29">
        <f>IF(H906=0,"",H906*(1+0.25*P906)*'Коефіцієнти АТО'!$S906*Параметри!$K$20/1000)</f>
        <v>3530.7694139735104</v>
      </c>
      <c r="U906" s="29">
        <f t="shared" si="129"/>
        <v>23646.97136983127</v>
      </c>
      <c r="V906" s="29">
        <f t="shared" si="130"/>
        <v>23646.97136983127</v>
      </c>
      <c r="W906" s="40">
        <f>ROUNDUP('Дані з ДІСО'!P906/Параметри!$K$24,0)</f>
        <v>0</v>
      </c>
      <c r="X906" s="40">
        <f>ROUNDUP('Дані з ДІСО'!Q906/Параметри!$K$24,0)</f>
        <v>0</v>
      </c>
      <c r="Y906" s="40">
        <f>ROUNDUP('Дані з ДІСО'!R906/Параметри!$K$24,0)</f>
        <v>0</v>
      </c>
      <c r="Z906" s="59">
        <f>(W906*Параметри!$K$33+X906*Параметри!$L$33+Y906*Параметри!$M$33)/18</f>
        <v>0</v>
      </c>
      <c r="AA906" s="41">
        <f>IF(J906=0,0,'Дані з ДІСО'!AA906/J906)</f>
        <v>0</v>
      </c>
      <c r="AB906" s="29">
        <f>(1+0.25*AA906)*Z906*Параметри!$K$51</f>
        <v>0</v>
      </c>
      <c r="AC906" s="29">
        <f>AB906*'Коефіцієнти АТО'!U906</f>
        <v>0</v>
      </c>
      <c r="AD906" s="29">
        <f>J906*(1+0.25*AA906)*Параметри!$K$66*Параметри!$K$20/1000</f>
        <v>0</v>
      </c>
      <c r="AE906" s="29">
        <f>(1+0.25*AA906)*J906*'Коефіцієнти АТО'!S906*Параметри!$K$20/1000</f>
        <v>0</v>
      </c>
      <c r="AF906" s="29">
        <f t="shared" si="126"/>
        <v>0</v>
      </c>
      <c r="AG906" s="29">
        <v>0</v>
      </c>
      <c r="AH906" s="40">
        <v>7</v>
      </c>
      <c r="AI906" s="40">
        <v>0</v>
      </c>
      <c r="AJ906" s="40">
        <f t="shared" si="127"/>
        <v>0</v>
      </c>
      <c r="AK906" s="29">
        <f>(AH906+AI906)*(1+0.25*AJ906)*Параметри!$K$53</f>
        <v>1256.0049298720003</v>
      </c>
      <c r="AL906" s="29">
        <f>ROUNDUP(('Дані з ДІСО'!AU906+'Дані з ДІСО'!AW906)/Параметри!$K$28,0)</f>
        <v>0</v>
      </c>
      <c r="AM906" s="64">
        <f>AL906*Параметри!$M$35/18</f>
        <v>0</v>
      </c>
      <c r="AN906" s="29">
        <f>IF(AL906=0,0,'Дані з ДІСО'!AW906/SUM('Дані з ДІСО'!AU906,'Дані з ДІСО'!AW906))</f>
        <v>0</v>
      </c>
      <c r="AO906" s="29">
        <f>(1+0.25*AN906)*AM906*Параметри!$K$51</f>
        <v>0</v>
      </c>
      <c r="AP906" s="40">
        <f>ROUNDUP(('Дані з ДІСО'!AE906+'Дані не з ДІСО'!E906+'Дані не з ДІСО'!G906)/Параметри!$K$69,0)</f>
        <v>0</v>
      </c>
      <c r="AQ906" s="40">
        <f t="shared" si="131"/>
        <v>0</v>
      </c>
      <c r="AR906" s="40">
        <f>IF(AP906=0,0,('Дані з ДІСО'!AH906+'Дані не з ДІСО'!G906)/('Дані з ДІСО'!AE906+'Дані не з ДІСО'!E906+'Дані не з ДІСО'!G906))</f>
        <v>0</v>
      </c>
      <c r="AS906" s="29">
        <f>AQ906*(1+0.25*AR906)*Параметри!$K$51</f>
        <v>0</v>
      </c>
      <c r="AT906" s="40">
        <f>ROUNDUP('Дані з ДІСО'!AF906/Параметри!$K$70,0)</f>
        <v>0</v>
      </c>
      <c r="AU906" s="40">
        <f t="shared" si="132"/>
        <v>0</v>
      </c>
      <c r="AV906" s="40">
        <f>IF(AT906=0,0,'Дані з ДІСО'!AI906/'Дані з ДІСО'!AF906)</f>
        <v>0</v>
      </c>
      <c r="AW906" s="29">
        <f>AU906*(1+0.25*AV906)*Параметри!$K$51</f>
        <v>0</v>
      </c>
      <c r="AX906" s="40">
        <f>ROUNDUP('Дані з ДІСО'!AR906/Параметри!$K$29,0)</f>
        <v>0</v>
      </c>
      <c r="AY906" s="40">
        <f>ROUNDUP('Дані з ДІСО'!AS906/Параметри!$K$29,0)</f>
        <v>0</v>
      </c>
      <c r="AZ906" s="40">
        <f>ROUNDUP('Дані з ДІСО'!AT906/Параметри!$K$29,0)</f>
        <v>0</v>
      </c>
      <c r="BA906" s="64">
        <f>(AX906*Параметри!$K$32+AY906*Параметри!$L$32+AZ906*Параметри!$M$32)/18</f>
        <v>0</v>
      </c>
      <c r="BB906" s="29">
        <f>(BA906*Параметри!$K$51+SUM('Дані з ДІСО'!AR906:AT906)*Параметри!$K$48*Параметри!$K$20/1000)*Параметри!$K$74</f>
        <v>0</v>
      </c>
      <c r="BC906" s="40">
        <f>ROUNDUP(('Дані не з ДІСО'!I906+'Дані не з ДІСО'!K906)/Параметри!$K$26,0)</f>
        <v>0</v>
      </c>
      <c r="BD906" s="29">
        <f>BC906*Параметри!$M$36/18</f>
        <v>0</v>
      </c>
      <c r="BE906" s="40">
        <f>IF(BC906=0,0,'Дані не з ДІСО'!K906/('Дані не з ДІСО'!I906+'Дані не з ДІСО'!K906))</f>
        <v>0</v>
      </c>
      <c r="BF906" s="29">
        <f>(1+0.25*BE906)*BD906*Параметри!$K$51</f>
        <v>0</v>
      </c>
      <c r="BG906" s="40">
        <f>ROUNDUP('Дані не з ДІСО'!M906/Параметри!$K$27,0)</f>
        <v>0</v>
      </c>
      <c r="BH906" s="40">
        <f>BG906*Параметри!$M$37/18</f>
        <v>0</v>
      </c>
      <c r="BI906" s="29">
        <f>BH906*Параметри!$K$51</f>
        <v>0</v>
      </c>
      <c r="BJ906" s="29">
        <f>'Дані не з ДІСО'!N906*Параметри!$K$76</f>
        <v>0</v>
      </c>
      <c r="BK906" s="40">
        <f>ROUNDUP('Дані з ДІСО'!V906/Параметри!$K$25,0)</f>
        <v>0</v>
      </c>
      <c r="BL906" s="40">
        <f>ROUNDUP('Дані з ДІСО'!W906/Параметри!$K$25,0)</f>
        <v>0</v>
      </c>
      <c r="BM906" s="40">
        <f>ROUNDUP('Дані з ДІСО'!X906/Параметри!$K$25,0)</f>
        <v>0</v>
      </c>
      <c r="BN906" s="40">
        <f>(BK906*Параметри!$K$34+BL906*Параметри!$L$34+BM906*Параметри!$M$34)/18</f>
        <v>0</v>
      </c>
      <c r="BO906" s="40">
        <f>IF(K906=0,0,'Дані з ДІСО'!AC906/K906)</f>
        <v>0</v>
      </c>
      <c r="BP906" s="29">
        <f>(1+0.25*BO906)*BN906*Параметри!$K$51</f>
        <v>0</v>
      </c>
      <c r="BQ906" s="29">
        <f>BP906*'Коефіцієнти АТО'!U906</f>
        <v>0</v>
      </c>
      <c r="BR906" s="29">
        <f>K906*(1+0.25*BO906)*Параметри!$K$66*Параметри!$K$20/1000</f>
        <v>0</v>
      </c>
      <c r="BS906" s="29">
        <f>(1+0.25*BO906)*K906*'Коефіцієнти АТО'!S906*Параметри!$K$20/1000</f>
        <v>0</v>
      </c>
      <c r="BT906" s="29">
        <f t="shared" si="133"/>
        <v>0</v>
      </c>
      <c r="BU906" s="40">
        <f>ROUNDUP('Дані з ДІСО'!AG906/Параметри!$K$71,0)</f>
        <v>0</v>
      </c>
      <c r="BV906" s="40">
        <f t="shared" si="134"/>
        <v>0</v>
      </c>
      <c r="BW906" s="40">
        <f>IF('Дані з ДІСО'!AG906=0,0,'Дані з ДІСО'!AJ906/'Дані з ДІСО'!AG906)</f>
        <v>0</v>
      </c>
      <c r="BX906" s="29">
        <f>BV906*(1+0.25*BW906)*Параметри!$K$51</f>
        <v>0</v>
      </c>
      <c r="BY906" s="29">
        <f>ROUND(IF(Параметри!$K$77="No",CC906,CC906*Параметри!$K$78)+AG906,1)</f>
        <v>22412.7</v>
      </c>
      <c r="BZ906" s="29">
        <f>ROUND(IF(Параметри!$K$77="No",BF906,BF906*Параметри!$K$78),1)</f>
        <v>0</v>
      </c>
      <c r="CA906" s="29">
        <f>ROUND(IF(Параметри!$K$77="No",BI906,BI906*Параметри!$K$78),1)</f>
        <v>0</v>
      </c>
      <c r="CB906" s="29">
        <f>ROUND(IF(Параметри!$K$77="No",BJ906,BJ906*Параметри!$K$78),1)</f>
        <v>0</v>
      </c>
      <c r="CC906" s="29">
        <f t="shared" si="128"/>
        <v>24902.97629970327</v>
      </c>
    </row>
    <row r="907" spans="1:81">
      <c r="A907" s="9">
        <v>906</v>
      </c>
      <c r="B907" s="9" t="s">
        <v>3148</v>
      </c>
      <c r="C907" s="9" t="s">
        <v>3148</v>
      </c>
      <c r="D907" s="9" t="s">
        <v>3965</v>
      </c>
      <c r="E907" s="9" t="s">
        <v>24</v>
      </c>
      <c r="F907" s="9" t="s">
        <v>3982</v>
      </c>
      <c r="G907" s="9" t="s">
        <v>1888</v>
      </c>
      <c r="H907" s="29">
        <f>SUM('Дані з ДІСО'!J907:L907)</f>
        <v>343</v>
      </c>
      <c r="I907" s="29">
        <f>SUM('Дані з ДІСО'!G907:I907)</f>
        <v>43</v>
      </c>
      <c r="J907" s="29">
        <f>SUM('Дані з ДІСО'!P907:R907)</f>
        <v>0</v>
      </c>
      <c r="K907" s="29">
        <f>SUM('Дані з ДІСО'!V907:X907)</f>
        <v>0</v>
      </c>
      <c r="L907" s="40">
        <f>ROUNDUP('Дані з ДІСО'!J907/'Коефіцієнти АТО'!$R907,0)</f>
        <v>11</v>
      </c>
      <c r="M907" s="40">
        <f>ROUNDUP('Дані з ДІСО'!K907/'Коефіцієнти АТО'!$R907,0)</f>
        <v>14</v>
      </c>
      <c r="N907" s="40">
        <f>ROUNDUP('Дані з ДІСО'!L907/'Коефіцієнти АТО'!$R907,0)</f>
        <v>4</v>
      </c>
      <c r="O907" s="59">
        <f>(L907*Параметри!$K$32+M907*Параметри!$L$32+N907*Параметри!$M$32)/18</f>
        <v>47.37777777777778</v>
      </c>
      <c r="P907" s="41">
        <f>IF(H907=0,"",'Дані з ДІСО'!Y907/H907)</f>
        <v>0</v>
      </c>
      <c r="Q907" s="29">
        <f>IF(H907=0,"",(1+0.25*P907)*O907*Параметри!$K$51)</f>
        <v>9703.9264381233788</v>
      </c>
      <c r="R907" s="29">
        <f>IF(H907=0,"",Q907*'Коефіцієнти АТО'!T907)</f>
        <v>164.96674944809746</v>
      </c>
      <c r="S907" s="29">
        <f>IF(H907=0,"",H907*(1+0.25*P907)*Параметри!$K$66*Параметри!$K$20/1000)</f>
        <v>0</v>
      </c>
      <c r="T907" s="29">
        <f>IF(H907=0,"",H907*(1+0.25*P907)*'Коефіцієнти АТО'!$S907*Параметри!$K$20/1000)</f>
        <v>1730.0770128470201</v>
      </c>
      <c r="U907" s="29">
        <f t="shared" si="129"/>
        <v>11598.970200418496</v>
      </c>
      <c r="V907" s="29">
        <f t="shared" si="130"/>
        <v>11598.970200418496</v>
      </c>
      <c r="W907" s="40">
        <f>ROUNDUP('Дані з ДІСО'!P907/Параметри!$K$24,0)</f>
        <v>0</v>
      </c>
      <c r="X907" s="40">
        <f>ROUNDUP('Дані з ДІСО'!Q907/Параметри!$K$24,0)</f>
        <v>0</v>
      </c>
      <c r="Y907" s="40">
        <f>ROUNDUP('Дані з ДІСО'!R907/Параметри!$K$24,0)</f>
        <v>0</v>
      </c>
      <c r="Z907" s="59">
        <f>(W907*Параметри!$K$33+X907*Параметри!$L$33+Y907*Параметри!$M$33)/18</f>
        <v>0</v>
      </c>
      <c r="AA907" s="41">
        <f>IF(J907=0,0,'Дані з ДІСО'!AA907/J907)</f>
        <v>0</v>
      </c>
      <c r="AB907" s="29">
        <f>(1+0.25*AA907)*Z907*Параметри!$K$51</f>
        <v>0</v>
      </c>
      <c r="AC907" s="29">
        <f>AB907*'Коефіцієнти АТО'!U907</f>
        <v>0</v>
      </c>
      <c r="AD907" s="29">
        <f>J907*(1+0.25*AA907)*Параметри!$K$66*Параметри!$K$20/1000</f>
        <v>0</v>
      </c>
      <c r="AE907" s="29">
        <f>(1+0.25*AA907)*J907*'Коефіцієнти АТО'!S907*Параметри!$K$20/1000</f>
        <v>0</v>
      </c>
      <c r="AF907" s="29">
        <f t="shared" si="126"/>
        <v>0</v>
      </c>
      <c r="AG907" s="29">
        <v>0</v>
      </c>
      <c r="AH907" s="40">
        <v>1</v>
      </c>
      <c r="AI907" s="40">
        <v>0</v>
      </c>
      <c r="AJ907" s="40">
        <f t="shared" si="127"/>
        <v>0</v>
      </c>
      <c r="AK907" s="29">
        <f>(AH907+AI907)*(1+0.25*AJ907)*Параметри!$K$53</f>
        <v>179.42927569600005</v>
      </c>
      <c r="AL907" s="29">
        <f>ROUNDUP(('Дані з ДІСО'!AU907+'Дані з ДІСО'!AW907)/Параметри!$K$28,0)</f>
        <v>0</v>
      </c>
      <c r="AM907" s="64">
        <f>AL907*Параметри!$M$35/18</f>
        <v>0</v>
      </c>
      <c r="AN907" s="29">
        <f>IF(AL907=0,0,'Дані з ДІСО'!AW907/SUM('Дані з ДІСО'!AU907,'Дані з ДІСО'!AW907))</f>
        <v>0</v>
      </c>
      <c r="AO907" s="29">
        <f>(1+0.25*AN907)*AM907*Параметри!$K$51</f>
        <v>0</v>
      </c>
      <c r="AP907" s="40">
        <f>ROUNDUP(('Дані з ДІСО'!AE907+'Дані не з ДІСО'!E907+'Дані не з ДІСО'!G907)/Параметри!$K$69,0)</f>
        <v>0</v>
      </c>
      <c r="AQ907" s="40">
        <f t="shared" si="131"/>
        <v>0</v>
      </c>
      <c r="AR907" s="40">
        <f>IF(AP907=0,0,('Дані з ДІСО'!AH907+'Дані не з ДІСО'!G907)/('Дані з ДІСО'!AE907+'Дані не з ДІСО'!E907+'Дані не з ДІСО'!G907))</f>
        <v>0</v>
      </c>
      <c r="AS907" s="29">
        <f>AQ907*(1+0.25*AR907)*Параметри!$K$51</f>
        <v>0</v>
      </c>
      <c r="AT907" s="40">
        <f>ROUNDUP('Дані з ДІСО'!AF907/Параметри!$K$70,0)</f>
        <v>0</v>
      </c>
      <c r="AU907" s="40">
        <f t="shared" si="132"/>
        <v>0</v>
      </c>
      <c r="AV907" s="40">
        <f>IF(AT907=0,0,'Дані з ДІСО'!AI907/'Дані з ДІСО'!AF907)</f>
        <v>0</v>
      </c>
      <c r="AW907" s="29">
        <f>AU907*(1+0.25*AV907)*Параметри!$K$51</f>
        <v>0</v>
      </c>
      <c r="AX907" s="40">
        <f>ROUNDUP('Дані з ДІСО'!AR907/Параметри!$K$29,0)</f>
        <v>0</v>
      </c>
      <c r="AY907" s="40">
        <f>ROUNDUP('Дані з ДІСО'!AS907/Параметри!$K$29,0)</f>
        <v>0</v>
      </c>
      <c r="AZ907" s="40">
        <f>ROUNDUP('Дані з ДІСО'!AT907/Параметри!$K$29,0)</f>
        <v>0</v>
      </c>
      <c r="BA907" s="64">
        <f>(AX907*Параметри!$K$32+AY907*Параметри!$L$32+AZ907*Параметри!$M$32)/18</f>
        <v>0</v>
      </c>
      <c r="BB907" s="29">
        <f>(BA907*Параметри!$K$51+SUM('Дані з ДІСО'!AR907:AT907)*Параметри!$K$48*Параметри!$K$20/1000)*Параметри!$K$74</f>
        <v>0</v>
      </c>
      <c r="BC907" s="40">
        <f>ROUNDUP(('Дані не з ДІСО'!I907+'Дані не з ДІСО'!K907)/Параметри!$K$26,0)</f>
        <v>0</v>
      </c>
      <c r="BD907" s="29">
        <f>BC907*Параметри!$M$36/18</f>
        <v>0</v>
      </c>
      <c r="BE907" s="40">
        <f>IF(BC907=0,0,'Дані не з ДІСО'!K907/('Дані не з ДІСО'!I907+'Дані не з ДІСО'!K907))</f>
        <v>0</v>
      </c>
      <c r="BF907" s="29">
        <f>(1+0.25*BE907)*BD907*Параметри!$K$51</f>
        <v>0</v>
      </c>
      <c r="BG907" s="40">
        <f>ROUNDUP('Дані не з ДІСО'!M907/Параметри!$K$27,0)</f>
        <v>0</v>
      </c>
      <c r="BH907" s="40">
        <f>BG907*Параметри!$M$37/18</f>
        <v>0</v>
      </c>
      <c r="BI907" s="29">
        <f>BH907*Параметри!$K$51</f>
        <v>0</v>
      </c>
      <c r="BJ907" s="29">
        <f>'Дані не з ДІСО'!N907*Параметри!$K$76</f>
        <v>0</v>
      </c>
      <c r="BK907" s="40">
        <f>ROUNDUP('Дані з ДІСО'!V907/Параметри!$K$25,0)</f>
        <v>0</v>
      </c>
      <c r="BL907" s="40">
        <f>ROUNDUP('Дані з ДІСО'!W907/Параметри!$K$25,0)</f>
        <v>0</v>
      </c>
      <c r="BM907" s="40">
        <f>ROUNDUP('Дані з ДІСО'!X907/Параметри!$K$25,0)</f>
        <v>0</v>
      </c>
      <c r="BN907" s="40">
        <f>(BK907*Параметри!$K$34+BL907*Параметри!$L$34+BM907*Параметри!$M$34)/18</f>
        <v>0</v>
      </c>
      <c r="BO907" s="40">
        <f>IF(K907=0,0,'Дані з ДІСО'!AC907/K907)</f>
        <v>0</v>
      </c>
      <c r="BP907" s="29">
        <f>(1+0.25*BO907)*BN907*Параметри!$K$51</f>
        <v>0</v>
      </c>
      <c r="BQ907" s="29">
        <f>BP907*'Коефіцієнти АТО'!U907</f>
        <v>0</v>
      </c>
      <c r="BR907" s="29">
        <f>K907*(1+0.25*BO907)*Параметри!$K$66*Параметри!$K$20/1000</f>
        <v>0</v>
      </c>
      <c r="BS907" s="29">
        <f>(1+0.25*BO907)*K907*'Коефіцієнти АТО'!S907*Параметри!$K$20/1000</f>
        <v>0</v>
      </c>
      <c r="BT907" s="29">
        <f t="shared" si="133"/>
        <v>0</v>
      </c>
      <c r="BU907" s="40">
        <f>ROUNDUP('Дані з ДІСО'!AG907/Параметри!$K$71,0)</f>
        <v>0</v>
      </c>
      <c r="BV907" s="40">
        <f t="shared" si="134"/>
        <v>0</v>
      </c>
      <c r="BW907" s="40">
        <f>IF('Дані з ДІСО'!AG907=0,0,'Дані з ДІСО'!AJ907/'Дані з ДІСО'!AG907)</f>
        <v>0</v>
      </c>
      <c r="BX907" s="29">
        <f>BV907*(1+0.25*BW907)*Параметри!$K$51</f>
        <v>0</v>
      </c>
      <c r="BY907" s="29">
        <f>ROUND(IF(Параметри!$K$77="No",CC907,CC907*Параметри!$K$78)+AG907,1)</f>
        <v>10600.6</v>
      </c>
      <c r="BZ907" s="29">
        <f>ROUND(IF(Параметри!$K$77="No",BF907,BF907*Параметри!$K$78),1)</f>
        <v>0</v>
      </c>
      <c r="CA907" s="29">
        <f>ROUND(IF(Параметри!$K$77="No",BI907,BI907*Параметри!$K$78),1)</f>
        <v>0</v>
      </c>
      <c r="CB907" s="29">
        <f>ROUND(IF(Параметри!$K$77="No",BJ907,BJ907*Параметри!$K$78),1)</f>
        <v>0</v>
      </c>
      <c r="CC907" s="29">
        <f t="shared" si="128"/>
        <v>11778.399476114497</v>
      </c>
    </row>
    <row r="908" spans="1:81">
      <c r="A908" s="9">
        <v>907</v>
      </c>
      <c r="B908" s="9" t="s">
        <v>3151</v>
      </c>
      <c r="C908" s="9" t="s">
        <v>3151</v>
      </c>
      <c r="D908" s="9" t="s">
        <v>3965</v>
      </c>
      <c r="E908" s="9" t="s">
        <v>29</v>
      </c>
      <c r="F908" s="9" t="s">
        <v>3983</v>
      </c>
      <c r="G908" s="9" t="s">
        <v>1890</v>
      </c>
      <c r="H908" s="29">
        <f>SUM('Дані з ДІСО'!J908:L908)</f>
        <v>1342</v>
      </c>
      <c r="I908" s="29">
        <f>SUM('Дані з ДІСО'!G908:I908)</f>
        <v>80</v>
      </c>
      <c r="J908" s="29">
        <f>SUM('Дані з ДІСО'!P908:R908)</f>
        <v>0</v>
      </c>
      <c r="K908" s="29">
        <f>SUM('Дані з ДІСО'!V908:X908)</f>
        <v>0</v>
      </c>
      <c r="L908" s="40">
        <f>ROUNDUP('Дані з ДІСО'!J908/'Коефіцієнти АТО'!$R908,0)</f>
        <v>41</v>
      </c>
      <c r="M908" s="40">
        <f>ROUNDUP('Дані з ДІСО'!K908/'Коефіцієнти АТО'!$R908,0)</f>
        <v>55</v>
      </c>
      <c r="N908" s="40">
        <f>ROUNDUP('Дані з ДІСО'!L908/'Коефіцієнти АТО'!$R908,0)</f>
        <v>13</v>
      </c>
      <c r="O908" s="59">
        <f>(L908*Параметри!$K$32+M908*Параметри!$L$32+N908*Параметри!$M$32)/18</f>
        <v>177.94444444444446</v>
      </c>
      <c r="P908" s="41">
        <f>IF(H908=0,"",'Дані з ДІСО'!Y908/H908)</f>
        <v>0</v>
      </c>
      <c r="Q908" s="29">
        <f>IF(H908=0,"",(1+0.25*P908)*O908*Параметри!$K$51)</f>
        <v>36446.618646000446</v>
      </c>
      <c r="R908" s="29">
        <f>IF(H908=0,"",Q908*'Коефіцієнти АТО'!T908)</f>
        <v>619.59251698200762</v>
      </c>
      <c r="S908" s="29">
        <f>IF(H908=0,"",H908*(1+0.25*P908)*Параметри!$K$66*Параметри!$K$20/1000)</f>
        <v>0</v>
      </c>
      <c r="T908" s="29">
        <f>IF(H908=0,"",H908*(1+0.25*P908)*'Коефіцієнти АТО'!$S908*Параметри!$K$20/1000)</f>
        <v>6130.4054601217686</v>
      </c>
      <c r="U908" s="29">
        <f t="shared" si="129"/>
        <v>43196.61662310423</v>
      </c>
      <c r="V908" s="29">
        <f t="shared" si="130"/>
        <v>43196.61662310423</v>
      </c>
      <c r="W908" s="40">
        <f>ROUNDUP('Дані з ДІСО'!P908/Параметри!$K$24,0)</f>
        <v>0</v>
      </c>
      <c r="X908" s="40">
        <f>ROUNDUP('Дані з ДІСО'!Q908/Параметри!$K$24,0)</f>
        <v>0</v>
      </c>
      <c r="Y908" s="40">
        <f>ROUNDUP('Дані з ДІСО'!R908/Параметри!$K$24,0)</f>
        <v>0</v>
      </c>
      <c r="Z908" s="59">
        <f>(W908*Параметри!$K$33+X908*Параметри!$L$33+Y908*Параметри!$M$33)/18</f>
        <v>0</v>
      </c>
      <c r="AA908" s="41">
        <f>IF(J908=0,0,'Дані з ДІСО'!AA908/J908)</f>
        <v>0</v>
      </c>
      <c r="AB908" s="29">
        <f>(1+0.25*AA908)*Z908*Параметри!$K$51</f>
        <v>0</v>
      </c>
      <c r="AC908" s="29">
        <f>AB908*'Коефіцієнти АТО'!U908</f>
        <v>0</v>
      </c>
      <c r="AD908" s="29">
        <f>J908*(1+0.25*AA908)*Параметри!$K$66*Параметри!$K$20/1000</f>
        <v>0</v>
      </c>
      <c r="AE908" s="29">
        <f>(1+0.25*AA908)*J908*'Коефіцієнти АТО'!S908*Параметри!$K$20/1000</f>
        <v>0</v>
      </c>
      <c r="AF908" s="29">
        <f t="shared" si="126"/>
        <v>0</v>
      </c>
      <c r="AG908" s="29">
        <v>0</v>
      </c>
      <c r="AH908" s="40">
        <v>31</v>
      </c>
      <c r="AI908" s="40">
        <v>0</v>
      </c>
      <c r="AJ908" s="40">
        <f t="shared" si="127"/>
        <v>0</v>
      </c>
      <c r="AK908" s="29">
        <f>(AH908+AI908)*(1+0.25*AJ908)*Параметри!$K$53</f>
        <v>5562.3075465760012</v>
      </c>
      <c r="AL908" s="29">
        <f>ROUNDUP(('Дані з ДІСО'!AU908+'Дані з ДІСО'!AW908)/Параметри!$K$28,0)</f>
        <v>0</v>
      </c>
      <c r="AM908" s="64">
        <f>AL908*Параметри!$M$35/18</f>
        <v>0</v>
      </c>
      <c r="AN908" s="29">
        <f>IF(AL908=0,0,'Дані з ДІСО'!AW908/SUM('Дані з ДІСО'!AU908,'Дані з ДІСО'!AW908))</f>
        <v>0</v>
      </c>
      <c r="AO908" s="29">
        <f>(1+0.25*AN908)*AM908*Параметри!$K$51</f>
        <v>0</v>
      </c>
      <c r="AP908" s="40">
        <f>ROUNDUP(('Дані з ДІСО'!AE908+'Дані не з ДІСО'!E908+'Дані не з ДІСО'!G908)/Параметри!$K$69,0)</f>
        <v>0</v>
      </c>
      <c r="AQ908" s="40">
        <f t="shared" si="131"/>
        <v>0</v>
      </c>
      <c r="AR908" s="40">
        <f>IF(AP908=0,0,('Дані з ДІСО'!AH908+'Дані не з ДІСО'!G908)/('Дані з ДІСО'!AE908+'Дані не з ДІСО'!E908+'Дані не з ДІСО'!G908))</f>
        <v>0</v>
      </c>
      <c r="AS908" s="29">
        <f>AQ908*(1+0.25*AR908)*Параметри!$K$51</f>
        <v>0</v>
      </c>
      <c r="AT908" s="40">
        <f>ROUNDUP('Дані з ДІСО'!AF908/Параметри!$K$70,0)</f>
        <v>0</v>
      </c>
      <c r="AU908" s="40">
        <f t="shared" si="132"/>
        <v>0</v>
      </c>
      <c r="AV908" s="40">
        <f>IF(AT908=0,0,'Дані з ДІСО'!AI908/'Дані з ДІСО'!AF908)</f>
        <v>0</v>
      </c>
      <c r="AW908" s="29">
        <f>AU908*(1+0.25*AV908)*Параметри!$K$51</f>
        <v>0</v>
      </c>
      <c r="AX908" s="40">
        <f>ROUNDUP('Дані з ДІСО'!AR908/Параметри!$K$29,0)</f>
        <v>0</v>
      </c>
      <c r="AY908" s="40">
        <f>ROUNDUP('Дані з ДІСО'!AS908/Параметри!$K$29,0)</f>
        <v>0</v>
      </c>
      <c r="AZ908" s="40">
        <f>ROUNDUP('Дані з ДІСО'!AT908/Параметри!$K$29,0)</f>
        <v>0</v>
      </c>
      <c r="BA908" s="64">
        <f>(AX908*Параметри!$K$32+AY908*Параметри!$L$32+AZ908*Параметри!$M$32)/18</f>
        <v>0</v>
      </c>
      <c r="BB908" s="29">
        <f>(BA908*Параметри!$K$51+SUM('Дані з ДІСО'!AR908:AT908)*Параметри!$K$48*Параметри!$K$20/1000)*Параметри!$K$74</f>
        <v>0</v>
      </c>
      <c r="BC908" s="40">
        <f>ROUNDUP(('Дані не з ДІСО'!I908+'Дані не з ДІСО'!K908)/Параметри!$K$26,0)</f>
        <v>0</v>
      </c>
      <c r="BD908" s="29">
        <f>BC908*Параметри!$M$36/18</f>
        <v>0</v>
      </c>
      <c r="BE908" s="40">
        <f>IF(BC908=0,0,'Дані не з ДІСО'!K908/('Дані не з ДІСО'!I908+'Дані не з ДІСО'!K908))</f>
        <v>0</v>
      </c>
      <c r="BF908" s="29">
        <f>(1+0.25*BE908)*BD908*Параметри!$K$51</f>
        <v>0</v>
      </c>
      <c r="BG908" s="40">
        <f>ROUNDUP('Дані не з ДІСО'!M908/Параметри!$K$27,0)</f>
        <v>0</v>
      </c>
      <c r="BH908" s="40">
        <f>BG908*Параметри!$M$37/18</f>
        <v>0</v>
      </c>
      <c r="BI908" s="29">
        <f>BH908*Параметри!$K$51</f>
        <v>0</v>
      </c>
      <c r="BJ908" s="29">
        <f>'Дані не з ДІСО'!N908*Параметри!$K$76</f>
        <v>0</v>
      </c>
      <c r="BK908" s="40">
        <f>ROUNDUP('Дані з ДІСО'!V908/Параметри!$K$25,0)</f>
        <v>0</v>
      </c>
      <c r="BL908" s="40">
        <f>ROUNDUP('Дані з ДІСО'!W908/Параметри!$K$25,0)</f>
        <v>0</v>
      </c>
      <c r="BM908" s="40">
        <f>ROUNDUP('Дані з ДІСО'!X908/Параметри!$K$25,0)</f>
        <v>0</v>
      </c>
      <c r="BN908" s="40">
        <f>(BK908*Параметри!$K$34+BL908*Параметри!$L$34+BM908*Параметри!$M$34)/18</f>
        <v>0</v>
      </c>
      <c r="BO908" s="40">
        <f>IF(K908=0,0,'Дані з ДІСО'!AC908/K908)</f>
        <v>0</v>
      </c>
      <c r="BP908" s="29">
        <f>(1+0.25*BO908)*BN908*Параметри!$K$51</f>
        <v>0</v>
      </c>
      <c r="BQ908" s="29">
        <f>BP908*'Коефіцієнти АТО'!U908</f>
        <v>0</v>
      </c>
      <c r="BR908" s="29">
        <f>K908*(1+0.25*BO908)*Параметри!$K$66*Параметри!$K$20/1000</f>
        <v>0</v>
      </c>
      <c r="BS908" s="29">
        <f>(1+0.25*BO908)*K908*'Коефіцієнти АТО'!S908*Параметри!$K$20/1000</f>
        <v>0</v>
      </c>
      <c r="BT908" s="29">
        <f t="shared" si="133"/>
        <v>0</v>
      </c>
      <c r="BU908" s="40">
        <f>ROUNDUP('Дані з ДІСО'!AG908/Параметри!$K$71,0)</f>
        <v>0</v>
      </c>
      <c r="BV908" s="40">
        <f t="shared" si="134"/>
        <v>0</v>
      </c>
      <c r="BW908" s="40">
        <f>IF('Дані з ДІСО'!AG908=0,0,'Дані з ДІСО'!AJ908/'Дані з ДІСО'!AG908)</f>
        <v>0</v>
      </c>
      <c r="BX908" s="29">
        <f>BV908*(1+0.25*BW908)*Параметри!$K$51</f>
        <v>0</v>
      </c>
      <c r="BY908" s="29">
        <f>ROUND(IF(Параметри!$K$77="No",CC908,CC908*Параметри!$K$78)+AG908,1)</f>
        <v>43883</v>
      </c>
      <c r="BZ908" s="29">
        <f>ROUND(IF(Параметри!$K$77="No",BF908,BF908*Параметри!$K$78),1)</f>
        <v>0</v>
      </c>
      <c r="CA908" s="29">
        <f>ROUND(IF(Параметри!$K$77="No",BI908,BI908*Параметри!$K$78),1)</f>
        <v>0</v>
      </c>
      <c r="CB908" s="29">
        <f>ROUND(IF(Параметри!$K$77="No",BJ908,BJ908*Параметри!$K$78),1)</f>
        <v>0</v>
      </c>
      <c r="CC908" s="29">
        <f t="shared" si="128"/>
        <v>48758.924169680235</v>
      </c>
    </row>
    <row r="909" spans="1:81">
      <c r="A909" s="9">
        <v>908</v>
      </c>
      <c r="B909" s="9" t="s">
        <v>3151</v>
      </c>
      <c r="C909" s="9" t="s">
        <v>3151</v>
      </c>
      <c r="D909" s="9" t="s">
        <v>3965</v>
      </c>
      <c r="E909" s="9" t="s">
        <v>29</v>
      </c>
      <c r="F909" s="9" t="s">
        <v>3984</v>
      </c>
      <c r="G909" s="9" t="s">
        <v>1892</v>
      </c>
      <c r="H909" s="29">
        <f>SUM('Дані з ДІСО'!J909:L909)</f>
        <v>1222</v>
      </c>
      <c r="I909" s="29">
        <f>SUM('Дані з ДІСО'!G909:I909)</f>
        <v>75</v>
      </c>
      <c r="J909" s="29">
        <f>SUM('Дані з ДІСО'!P909:R909)</f>
        <v>0</v>
      </c>
      <c r="K909" s="29">
        <f>SUM('Дані з ДІСО'!V909:X909)</f>
        <v>0</v>
      </c>
      <c r="L909" s="40">
        <f>ROUNDUP('Дані з ДІСО'!J909/'Коефіцієнти АТО'!$R909,0)</f>
        <v>35</v>
      </c>
      <c r="M909" s="40">
        <f>ROUNDUP('Дані з ДІСО'!K909/'Коефіцієнти АТО'!$R909,0)</f>
        <v>44</v>
      </c>
      <c r="N909" s="40">
        <f>ROUNDUP('Дані з ДІСО'!L909/'Коефіцієнти АТО'!$R909,0)</f>
        <v>10</v>
      </c>
      <c r="O909" s="59">
        <f>(L909*Параметри!$K$32+M909*Параметри!$L$32+N909*Параметри!$M$32)/18</f>
        <v>144.37777777777779</v>
      </c>
      <c r="P909" s="41">
        <f>IF(H909=0,"",'Дані з ДІСО'!Y909/H909)</f>
        <v>0</v>
      </c>
      <c r="Q909" s="29">
        <f>IF(H909=0,"",(1+0.25*P909)*O909*Параметри!$K$51)</f>
        <v>29571.48689891538</v>
      </c>
      <c r="R909" s="29">
        <f>IF(H909=0,"",Q909*'Коефіцієнти АТО'!T909)</f>
        <v>502.7152772815615</v>
      </c>
      <c r="S909" s="29">
        <f>IF(H909=0,"",H909*(1+0.25*P909)*Параметри!$K$66*Параметри!$K$20/1000)</f>
        <v>0</v>
      </c>
      <c r="T909" s="29">
        <f>IF(H909=0,"",H909*(1+0.25*P909)*'Коефіцієнти АТО'!$S909*Параметри!$K$20/1000)</f>
        <v>5582.232095580328</v>
      </c>
      <c r="U909" s="29">
        <f t="shared" si="129"/>
        <v>35656.434271777267</v>
      </c>
      <c r="V909" s="29">
        <f t="shared" si="130"/>
        <v>35656.434271777267</v>
      </c>
      <c r="W909" s="40">
        <f>ROUNDUP('Дані з ДІСО'!P909/Параметри!$K$24,0)</f>
        <v>0</v>
      </c>
      <c r="X909" s="40">
        <f>ROUNDUP('Дані з ДІСО'!Q909/Параметри!$K$24,0)</f>
        <v>0</v>
      </c>
      <c r="Y909" s="40">
        <f>ROUNDUP('Дані з ДІСО'!R909/Параметри!$K$24,0)</f>
        <v>0</v>
      </c>
      <c r="Z909" s="59">
        <f>(W909*Параметри!$K$33+X909*Параметри!$L$33+Y909*Параметри!$M$33)/18</f>
        <v>0</v>
      </c>
      <c r="AA909" s="41">
        <f>IF(J909=0,0,'Дані з ДІСО'!AA909/J909)</f>
        <v>0</v>
      </c>
      <c r="AB909" s="29">
        <f>(1+0.25*AA909)*Z909*Параметри!$K$51</f>
        <v>0</v>
      </c>
      <c r="AC909" s="29">
        <f>AB909*'Коефіцієнти АТО'!U909</f>
        <v>0</v>
      </c>
      <c r="AD909" s="29">
        <f>J909*(1+0.25*AA909)*Параметри!$K$66*Параметри!$K$20/1000</f>
        <v>0</v>
      </c>
      <c r="AE909" s="29">
        <f>(1+0.25*AA909)*J909*'Коефіцієнти АТО'!S909*Параметри!$K$20/1000</f>
        <v>0</v>
      </c>
      <c r="AF909" s="29">
        <f t="shared" si="126"/>
        <v>0</v>
      </c>
      <c r="AG909" s="29">
        <v>0</v>
      </c>
      <c r="AH909" s="40">
        <v>20</v>
      </c>
      <c r="AI909" s="40">
        <v>0</v>
      </c>
      <c r="AJ909" s="40">
        <f t="shared" si="127"/>
        <v>0</v>
      </c>
      <c r="AK909" s="29">
        <f>(AH909+AI909)*(1+0.25*AJ909)*Параметри!$K$53</f>
        <v>3588.5855139200012</v>
      </c>
      <c r="AL909" s="29">
        <f>ROUNDUP(('Дані з ДІСО'!AU909+'Дані з ДІСО'!AW909)/Параметри!$K$28,0)</f>
        <v>0</v>
      </c>
      <c r="AM909" s="64">
        <f>AL909*Параметри!$M$35/18</f>
        <v>0</v>
      </c>
      <c r="AN909" s="29">
        <f>IF(AL909=0,0,'Дані з ДІСО'!AW909/SUM('Дані з ДІСО'!AU909,'Дані з ДІСО'!AW909))</f>
        <v>0</v>
      </c>
      <c r="AO909" s="29">
        <f>(1+0.25*AN909)*AM909*Параметри!$K$51</f>
        <v>0</v>
      </c>
      <c r="AP909" s="40">
        <f>ROUNDUP(('Дані з ДІСО'!AE909+'Дані не з ДІСО'!E909+'Дані не з ДІСО'!G909)/Параметри!$K$69,0)</f>
        <v>0</v>
      </c>
      <c r="AQ909" s="40">
        <f t="shared" si="131"/>
        <v>0</v>
      </c>
      <c r="AR909" s="40">
        <f>IF(AP909=0,0,('Дані з ДІСО'!AH909+'Дані не з ДІСО'!G909)/('Дані з ДІСО'!AE909+'Дані не з ДІСО'!E909+'Дані не з ДІСО'!G909))</f>
        <v>0</v>
      </c>
      <c r="AS909" s="29">
        <f>AQ909*(1+0.25*AR909)*Параметри!$K$51</f>
        <v>0</v>
      </c>
      <c r="AT909" s="40">
        <f>ROUNDUP('Дані з ДІСО'!AF909/Параметри!$K$70,0)</f>
        <v>0</v>
      </c>
      <c r="AU909" s="40">
        <f t="shared" si="132"/>
        <v>0</v>
      </c>
      <c r="AV909" s="40">
        <f>IF(AT909=0,0,'Дані з ДІСО'!AI909/'Дані з ДІСО'!AF909)</f>
        <v>0</v>
      </c>
      <c r="AW909" s="29">
        <f>AU909*(1+0.25*AV909)*Параметри!$K$51</f>
        <v>0</v>
      </c>
      <c r="AX909" s="40">
        <f>ROUNDUP('Дані з ДІСО'!AR909/Параметри!$K$29,0)</f>
        <v>0</v>
      </c>
      <c r="AY909" s="40">
        <f>ROUNDUP('Дані з ДІСО'!AS909/Параметри!$K$29,0)</f>
        <v>0</v>
      </c>
      <c r="AZ909" s="40">
        <f>ROUNDUP('Дані з ДІСО'!AT909/Параметри!$K$29,0)</f>
        <v>0</v>
      </c>
      <c r="BA909" s="64">
        <f>(AX909*Параметри!$K$32+AY909*Параметри!$L$32+AZ909*Параметри!$M$32)/18</f>
        <v>0</v>
      </c>
      <c r="BB909" s="29">
        <f>(BA909*Параметри!$K$51+SUM('Дані з ДІСО'!AR909:AT909)*Параметри!$K$48*Параметри!$K$20/1000)*Параметри!$K$74</f>
        <v>0</v>
      </c>
      <c r="BC909" s="40">
        <f>ROUNDUP(('Дані не з ДІСО'!I909+'Дані не з ДІСО'!K909)/Параметри!$K$26,0)</f>
        <v>0</v>
      </c>
      <c r="BD909" s="29">
        <f>BC909*Параметри!$M$36/18</f>
        <v>0</v>
      </c>
      <c r="BE909" s="40">
        <f>IF(BC909=0,0,'Дані не з ДІСО'!K909/('Дані не з ДІСО'!I909+'Дані не з ДІСО'!K909))</f>
        <v>0</v>
      </c>
      <c r="BF909" s="29">
        <f>(1+0.25*BE909)*BD909*Параметри!$K$51</f>
        <v>0</v>
      </c>
      <c r="BG909" s="40">
        <f>ROUNDUP('Дані не з ДІСО'!M909/Параметри!$K$27,0)</f>
        <v>0</v>
      </c>
      <c r="BH909" s="40">
        <f>BG909*Параметри!$M$37/18</f>
        <v>0</v>
      </c>
      <c r="BI909" s="29">
        <f>BH909*Параметри!$K$51</f>
        <v>0</v>
      </c>
      <c r="BJ909" s="29">
        <f>'Дані не з ДІСО'!N909*Параметри!$K$76</f>
        <v>0</v>
      </c>
      <c r="BK909" s="40">
        <f>ROUNDUP('Дані з ДІСО'!V909/Параметри!$K$25,0)</f>
        <v>0</v>
      </c>
      <c r="BL909" s="40">
        <f>ROUNDUP('Дані з ДІСО'!W909/Параметри!$K$25,0)</f>
        <v>0</v>
      </c>
      <c r="BM909" s="40">
        <f>ROUNDUP('Дані з ДІСО'!X909/Параметри!$K$25,0)</f>
        <v>0</v>
      </c>
      <c r="BN909" s="40">
        <f>(BK909*Параметри!$K$34+BL909*Параметри!$L$34+BM909*Параметри!$M$34)/18</f>
        <v>0</v>
      </c>
      <c r="BO909" s="40">
        <f>IF(K909=0,0,'Дані з ДІСО'!AC909/K909)</f>
        <v>0</v>
      </c>
      <c r="BP909" s="29">
        <f>(1+0.25*BO909)*BN909*Параметри!$K$51</f>
        <v>0</v>
      </c>
      <c r="BQ909" s="29">
        <f>BP909*'Коефіцієнти АТО'!U909</f>
        <v>0</v>
      </c>
      <c r="BR909" s="29">
        <f>K909*(1+0.25*BO909)*Параметри!$K$66*Параметри!$K$20/1000</f>
        <v>0</v>
      </c>
      <c r="BS909" s="29">
        <f>(1+0.25*BO909)*K909*'Коефіцієнти АТО'!S909*Параметри!$K$20/1000</f>
        <v>0</v>
      </c>
      <c r="BT909" s="29">
        <f t="shared" si="133"/>
        <v>0</v>
      </c>
      <c r="BU909" s="40">
        <f>ROUNDUP('Дані з ДІСО'!AG909/Параметри!$K$71,0)</f>
        <v>0</v>
      </c>
      <c r="BV909" s="40">
        <f t="shared" si="134"/>
        <v>0</v>
      </c>
      <c r="BW909" s="40">
        <f>IF('Дані з ДІСО'!AG909=0,0,'Дані з ДІСО'!AJ909/'Дані з ДІСО'!AG909)</f>
        <v>0</v>
      </c>
      <c r="BX909" s="29">
        <f>BV909*(1+0.25*BW909)*Параметри!$K$51</f>
        <v>0</v>
      </c>
      <c r="BY909" s="29">
        <f>ROUND(IF(Параметри!$K$77="No",CC909,CC909*Параметри!$K$78)+AG909,1)</f>
        <v>35320.5</v>
      </c>
      <c r="BZ909" s="29">
        <f>ROUND(IF(Параметри!$K$77="No",BF909,BF909*Параметри!$K$78),1)</f>
        <v>0</v>
      </c>
      <c r="CA909" s="29">
        <f>ROUND(IF(Параметри!$K$77="No",BI909,BI909*Параметри!$K$78),1)</f>
        <v>0</v>
      </c>
      <c r="CB909" s="29">
        <f>ROUND(IF(Параметри!$K$77="No",BJ909,BJ909*Параметри!$K$78),1)</f>
        <v>0</v>
      </c>
      <c r="CC909" s="29">
        <f t="shared" si="128"/>
        <v>39245.019785697266</v>
      </c>
    </row>
    <row r="910" spans="1:81">
      <c r="A910" s="9">
        <v>909</v>
      </c>
      <c r="B910" s="9" t="s">
        <v>3148</v>
      </c>
      <c r="C910" s="9" t="s">
        <v>3148</v>
      </c>
      <c r="D910" s="9" t="s">
        <v>3965</v>
      </c>
      <c r="E910" s="9" t="s">
        <v>24</v>
      </c>
      <c r="F910" s="9" t="s">
        <v>3985</v>
      </c>
      <c r="G910" s="9" t="s">
        <v>1894</v>
      </c>
      <c r="H910" s="29">
        <f>SUM('Дані з ДІСО'!J910:L910)</f>
        <v>1851.5</v>
      </c>
      <c r="I910" s="29">
        <f>SUM('Дані з ДІСО'!G910:I910)</f>
        <v>63</v>
      </c>
      <c r="J910" s="29">
        <f>SUM('Дані з ДІСО'!P910:R910)</f>
        <v>0</v>
      </c>
      <c r="K910" s="29">
        <f>SUM('Дані з ДІСО'!V910:X910)</f>
        <v>0</v>
      </c>
      <c r="L910" s="40">
        <f>ROUNDUP('Дані з ДІСО'!J910/'Коефіцієнти АТО'!$R910,0)</f>
        <v>46</v>
      </c>
      <c r="M910" s="40">
        <f>ROUNDUP('Дані з ДІСО'!K910/'Коефіцієнти АТО'!$R910,0)</f>
        <v>40</v>
      </c>
      <c r="N910" s="40">
        <f>ROUNDUP('Дані з ДІСО'!L910/'Коефіцієнти АТО'!$R910,0)</f>
        <v>6</v>
      </c>
      <c r="O910" s="59">
        <f>(L910*Параметри!$K$32+M910*Параметри!$L$32+N910*Параметри!$M$32)/18</f>
        <v>143.27777777777777</v>
      </c>
      <c r="P910" s="41">
        <f>IF(H910=0,"",'Дані з ДІСО'!Y910/H910)</f>
        <v>0</v>
      </c>
      <c r="Q910" s="29">
        <f>IF(H910=0,"",(1+0.25*P910)*O910*Параметри!$K$51)</f>
        <v>29346.184666885776</v>
      </c>
      <c r="R910" s="29">
        <f>IF(H910=0,"",Q910*'Коефіцієнти АТО'!T910)</f>
        <v>2200.9638500164333</v>
      </c>
      <c r="S910" s="29">
        <f>IF(H910=0,"",H910*(1+0.25*P910)*Параметри!$K$66*Параметри!$K$20/1000)</f>
        <v>0</v>
      </c>
      <c r="T910" s="29">
        <f>IF(H910=0,"",H910*(1+0.25*P910)*'Коефіцієнти АТО'!$S910*Параметри!$K$20/1000)</f>
        <v>9338.8850999599345</v>
      </c>
      <c r="U910" s="29">
        <f t="shared" si="129"/>
        <v>40886.033616862143</v>
      </c>
      <c r="V910" s="29">
        <f t="shared" si="130"/>
        <v>40886.033616862143</v>
      </c>
      <c r="W910" s="40">
        <f>ROUNDUP('Дані з ДІСО'!P910/Параметри!$K$24,0)</f>
        <v>0</v>
      </c>
      <c r="X910" s="40">
        <f>ROUNDUP('Дані з ДІСО'!Q910/Параметри!$K$24,0)</f>
        <v>0</v>
      </c>
      <c r="Y910" s="40">
        <f>ROUNDUP('Дані з ДІСО'!R910/Параметри!$K$24,0)</f>
        <v>0</v>
      </c>
      <c r="Z910" s="59">
        <f>(W910*Параметри!$K$33+X910*Параметри!$L$33+Y910*Параметри!$M$33)/18</f>
        <v>0</v>
      </c>
      <c r="AA910" s="41">
        <f>IF(J910=0,0,'Дані з ДІСО'!AA910/J910)</f>
        <v>0</v>
      </c>
      <c r="AB910" s="29">
        <f>(1+0.25*AA910)*Z910*Параметри!$K$51</f>
        <v>0</v>
      </c>
      <c r="AC910" s="29">
        <f>AB910*'Коефіцієнти АТО'!U910</f>
        <v>0</v>
      </c>
      <c r="AD910" s="29">
        <f>J910*(1+0.25*AA910)*Параметри!$K$66*Параметри!$K$20/1000</f>
        <v>0</v>
      </c>
      <c r="AE910" s="29">
        <f>(1+0.25*AA910)*J910*'Коефіцієнти АТО'!S910*Параметри!$K$20/1000</f>
        <v>0</v>
      </c>
      <c r="AF910" s="29">
        <f t="shared" si="126"/>
        <v>0</v>
      </c>
      <c r="AG910" s="29">
        <v>0</v>
      </c>
      <c r="AH910" s="40">
        <v>18</v>
      </c>
      <c r="AI910" s="40">
        <v>0</v>
      </c>
      <c r="AJ910" s="40">
        <f t="shared" si="127"/>
        <v>0</v>
      </c>
      <c r="AK910" s="29">
        <f>(AH910+AI910)*(1+0.25*AJ910)*Параметри!$K$53</f>
        <v>3229.726962528001</v>
      </c>
      <c r="AL910" s="29">
        <f>ROUNDUP(('Дані з ДІСО'!AU910+'Дані з ДІСО'!AW910)/Параметри!$K$28,0)</f>
        <v>0</v>
      </c>
      <c r="AM910" s="64">
        <f>AL910*Параметри!$M$35/18</f>
        <v>0</v>
      </c>
      <c r="AN910" s="29">
        <f>IF(AL910=0,0,'Дані з ДІСО'!AW910/SUM('Дані з ДІСО'!AU910,'Дані з ДІСО'!AW910))</f>
        <v>0</v>
      </c>
      <c r="AO910" s="29">
        <f>(1+0.25*AN910)*AM910*Параметри!$K$51</f>
        <v>0</v>
      </c>
      <c r="AP910" s="40">
        <f>ROUNDUP(('Дані з ДІСО'!AE910+'Дані не з ДІСО'!E910+'Дані не з ДІСО'!G910)/Параметри!$K$69,0)</f>
        <v>0</v>
      </c>
      <c r="AQ910" s="40">
        <f t="shared" si="131"/>
        <v>0</v>
      </c>
      <c r="AR910" s="40">
        <f>IF(AP910=0,0,('Дані з ДІСО'!AH910+'Дані не з ДІСО'!G910)/('Дані з ДІСО'!AE910+'Дані не з ДІСО'!E910+'Дані не з ДІСО'!G910))</f>
        <v>0</v>
      </c>
      <c r="AS910" s="29">
        <f>AQ910*(1+0.25*AR910)*Параметри!$K$51</f>
        <v>0</v>
      </c>
      <c r="AT910" s="40">
        <f>ROUNDUP('Дані з ДІСО'!AF910/Параметри!$K$70,0)</f>
        <v>0</v>
      </c>
      <c r="AU910" s="40">
        <f t="shared" si="132"/>
        <v>0</v>
      </c>
      <c r="AV910" s="40">
        <f>IF(AT910=0,0,'Дані з ДІСО'!AI910/'Дані з ДІСО'!AF910)</f>
        <v>0</v>
      </c>
      <c r="AW910" s="29">
        <f>AU910*(1+0.25*AV910)*Параметри!$K$51</f>
        <v>0</v>
      </c>
      <c r="AX910" s="40">
        <f>ROUNDUP('Дані з ДІСО'!AR910/Параметри!$K$29,0)</f>
        <v>0</v>
      </c>
      <c r="AY910" s="40">
        <f>ROUNDUP('Дані з ДІСО'!AS910/Параметри!$K$29,0)</f>
        <v>0</v>
      </c>
      <c r="AZ910" s="40">
        <f>ROUNDUP('Дані з ДІСО'!AT910/Параметри!$K$29,0)</f>
        <v>0</v>
      </c>
      <c r="BA910" s="64">
        <f>(AX910*Параметри!$K$32+AY910*Параметри!$L$32+AZ910*Параметри!$M$32)/18</f>
        <v>0</v>
      </c>
      <c r="BB910" s="29">
        <f>(BA910*Параметри!$K$51+SUM('Дані з ДІСО'!AR910:AT910)*Параметри!$K$48*Параметри!$K$20/1000)*Параметри!$K$74</f>
        <v>0</v>
      </c>
      <c r="BC910" s="40">
        <f>ROUNDUP(('Дані не з ДІСО'!I910+'Дані не з ДІСО'!K910)/Параметри!$K$26,0)</f>
        <v>0</v>
      </c>
      <c r="BD910" s="29">
        <f>BC910*Параметри!$M$36/18</f>
        <v>0</v>
      </c>
      <c r="BE910" s="40">
        <f>IF(BC910=0,0,'Дані не з ДІСО'!K910/('Дані не з ДІСО'!I910+'Дані не з ДІСО'!K910))</f>
        <v>0</v>
      </c>
      <c r="BF910" s="29">
        <f>(1+0.25*BE910)*BD910*Параметри!$K$51</f>
        <v>0</v>
      </c>
      <c r="BG910" s="40">
        <f>ROUNDUP('Дані не з ДІСО'!M910/Параметри!$K$27,0)</f>
        <v>0</v>
      </c>
      <c r="BH910" s="40">
        <f>BG910*Параметри!$M$37/18</f>
        <v>0</v>
      </c>
      <c r="BI910" s="29">
        <f>BH910*Параметри!$K$51</f>
        <v>0</v>
      </c>
      <c r="BJ910" s="29">
        <f>'Дані не з ДІСО'!N910*Параметри!$K$76</f>
        <v>0</v>
      </c>
      <c r="BK910" s="40">
        <f>ROUNDUP('Дані з ДІСО'!V910/Параметри!$K$25,0)</f>
        <v>0</v>
      </c>
      <c r="BL910" s="40">
        <f>ROUNDUP('Дані з ДІСО'!W910/Параметри!$K$25,0)</f>
        <v>0</v>
      </c>
      <c r="BM910" s="40">
        <f>ROUNDUP('Дані з ДІСО'!X910/Параметри!$K$25,0)</f>
        <v>0</v>
      </c>
      <c r="BN910" s="40">
        <f>(BK910*Параметри!$K$34+BL910*Параметри!$L$34+BM910*Параметри!$M$34)/18</f>
        <v>0</v>
      </c>
      <c r="BO910" s="40">
        <f>IF(K910=0,0,'Дані з ДІСО'!AC910/K910)</f>
        <v>0</v>
      </c>
      <c r="BP910" s="29">
        <f>(1+0.25*BO910)*BN910*Параметри!$K$51</f>
        <v>0</v>
      </c>
      <c r="BQ910" s="29">
        <f>BP910*'Коефіцієнти АТО'!U910</f>
        <v>0</v>
      </c>
      <c r="BR910" s="29">
        <f>K910*(1+0.25*BO910)*Параметри!$K$66*Параметри!$K$20/1000</f>
        <v>0</v>
      </c>
      <c r="BS910" s="29">
        <f>(1+0.25*BO910)*K910*'Коефіцієнти АТО'!S910*Параметри!$K$20/1000</f>
        <v>0</v>
      </c>
      <c r="BT910" s="29">
        <f t="shared" si="133"/>
        <v>0</v>
      </c>
      <c r="BU910" s="40">
        <f>ROUNDUP('Дані з ДІСО'!AG910/Параметри!$K$71,0)</f>
        <v>0</v>
      </c>
      <c r="BV910" s="40">
        <f t="shared" si="134"/>
        <v>0</v>
      </c>
      <c r="BW910" s="40">
        <f>IF('Дані з ДІСО'!AG910=0,0,'Дані з ДІСО'!AJ910/'Дані з ДІСО'!AG910)</f>
        <v>0</v>
      </c>
      <c r="BX910" s="29">
        <f>BV910*(1+0.25*BW910)*Параметри!$K$51</f>
        <v>0</v>
      </c>
      <c r="BY910" s="29">
        <f>ROUND(IF(Параметри!$K$77="No",CC910,CC910*Параметри!$K$78)+AG910,1)</f>
        <v>39704.199999999997</v>
      </c>
      <c r="BZ910" s="29">
        <f>ROUND(IF(Параметри!$K$77="No",BF910,BF910*Параметри!$K$78),1)</f>
        <v>0</v>
      </c>
      <c r="CA910" s="29">
        <f>ROUND(IF(Параметри!$K$77="No",BI910,BI910*Параметри!$K$78),1)</f>
        <v>0</v>
      </c>
      <c r="CB910" s="29">
        <f>ROUND(IF(Параметри!$K$77="No",BJ910,BJ910*Параметри!$K$78),1)</f>
        <v>0</v>
      </c>
      <c r="CC910" s="29">
        <f t="shared" si="128"/>
        <v>44115.760579390146</v>
      </c>
    </row>
    <row r="911" spans="1:81">
      <c r="A911" s="9">
        <v>910</v>
      </c>
      <c r="B911" s="9" t="s">
        <v>3148</v>
      </c>
      <c r="C911" s="9" t="s">
        <v>3148</v>
      </c>
      <c r="D911" s="9" t="s">
        <v>3965</v>
      </c>
      <c r="E911" s="9" t="s">
        <v>24</v>
      </c>
      <c r="F911" s="9" t="s">
        <v>3986</v>
      </c>
      <c r="G911" s="9" t="s">
        <v>1896</v>
      </c>
      <c r="H911" s="29">
        <f>SUM('Дані з ДІСО'!J911:L911)</f>
        <v>453</v>
      </c>
      <c r="I911" s="29">
        <f>SUM('Дані з ДІСО'!G911:I911)</f>
        <v>48</v>
      </c>
      <c r="J911" s="29">
        <f>SUM('Дані з ДІСО'!P911:R911)</f>
        <v>0</v>
      </c>
      <c r="K911" s="29">
        <f>SUM('Дані з ДІСО'!V911:X911)</f>
        <v>0</v>
      </c>
      <c r="L911" s="40">
        <f>ROUNDUP('Дані з ДІСО'!J911/'Коефіцієнти АТО'!$R911,0)</f>
        <v>17</v>
      </c>
      <c r="M911" s="40">
        <f>ROUNDUP('Дані з ДІСО'!K911/'Коефіцієнти АТО'!$R911,0)</f>
        <v>23</v>
      </c>
      <c r="N911" s="40">
        <f>ROUNDUP('Дані з ДІСО'!L911/'Коефіцієнти АТО'!$R911,0)</f>
        <v>7</v>
      </c>
      <c r="O911" s="59">
        <f>(L911*Параметри!$K$32+M911*Параметри!$L$32+N911*Параметри!$M$32)/18</f>
        <v>77.311111111111103</v>
      </c>
      <c r="P911" s="41">
        <f>IF(H911=0,"",'Дані з ДІСО'!Y911/H911)</f>
        <v>0</v>
      </c>
      <c r="Q911" s="29">
        <f>IF(H911=0,"",(1+0.25*P911)*O911*Параметри!$K$51)</f>
        <v>15834.878085474309</v>
      </c>
      <c r="R911" s="29">
        <f>IF(H911=0,"",Q911*'Коефіцієнти АТО'!T911)</f>
        <v>269.19292745306325</v>
      </c>
      <c r="S911" s="29">
        <f>IF(H911=0,"",H911*(1+0.25*P911)*Параметри!$K$66*Параметри!$K$20/1000)</f>
        <v>0</v>
      </c>
      <c r="T911" s="29">
        <f>IF(H911=0,"",H911*(1+0.25*P911)*'Коефіцієнти АТО'!$S911*Параметри!$K$20/1000)</f>
        <v>2284.9122064714288</v>
      </c>
      <c r="U911" s="29">
        <f t="shared" si="129"/>
        <v>18388.9832193988</v>
      </c>
      <c r="V911" s="29">
        <f t="shared" si="130"/>
        <v>18388.9832193988</v>
      </c>
      <c r="W911" s="40">
        <f>ROUNDUP('Дані з ДІСО'!P911/Параметри!$K$24,0)</f>
        <v>0</v>
      </c>
      <c r="X911" s="40">
        <f>ROUNDUP('Дані з ДІСО'!Q911/Параметри!$K$24,0)</f>
        <v>0</v>
      </c>
      <c r="Y911" s="40">
        <f>ROUNDUP('Дані з ДІСО'!R911/Параметри!$K$24,0)</f>
        <v>0</v>
      </c>
      <c r="Z911" s="59">
        <f>(W911*Параметри!$K$33+X911*Параметри!$L$33+Y911*Параметри!$M$33)/18</f>
        <v>0</v>
      </c>
      <c r="AA911" s="41">
        <f>IF(J911=0,0,'Дані з ДІСО'!AA911/J911)</f>
        <v>0</v>
      </c>
      <c r="AB911" s="29">
        <f>(1+0.25*AA911)*Z911*Параметри!$K$51</f>
        <v>0</v>
      </c>
      <c r="AC911" s="29">
        <f>AB911*'Коефіцієнти АТО'!U911</f>
        <v>0</v>
      </c>
      <c r="AD911" s="29">
        <f>J911*(1+0.25*AA911)*Параметри!$K$66*Параметри!$K$20/1000</f>
        <v>0</v>
      </c>
      <c r="AE911" s="29">
        <f>(1+0.25*AA911)*J911*'Коефіцієнти АТО'!S911*Параметри!$K$20/1000</f>
        <v>0</v>
      </c>
      <c r="AF911" s="29">
        <f t="shared" si="126"/>
        <v>0</v>
      </c>
      <c r="AG911" s="29">
        <v>0</v>
      </c>
      <c r="AH911" s="40">
        <v>4</v>
      </c>
      <c r="AI911" s="40">
        <v>0</v>
      </c>
      <c r="AJ911" s="40">
        <f t="shared" si="127"/>
        <v>0</v>
      </c>
      <c r="AK911" s="29">
        <f>(AH911+AI911)*(1+0.25*AJ911)*Параметри!$K$53</f>
        <v>717.71710278400019</v>
      </c>
      <c r="AL911" s="29">
        <f>ROUNDUP(('Дані з ДІСО'!AU911+'Дані з ДІСО'!AW911)/Параметри!$K$28,0)</f>
        <v>0</v>
      </c>
      <c r="AM911" s="64">
        <f>AL911*Параметри!$M$35/18</f>
        <v>0</v>
      </c>
      <c r="AN911" s="29">
        <f>IF(AL911=0,0,'Дані з ДІСО'!AW911/SUM('Дані з ДІСО'!AU911,'Дані з ДІСО'!AW911))</f>
        <v>0</v>
      </c>
      <c r="AO911" s="29">
        <f>(1+0.25*AN911)*AM911*Параметри!$K$51</f>
        <v>0</v>
      </c>
      <c r="AP911" s="40">
        <f>ROUNDUP(('Дані з ДІСО'!AE911+'Дані не з ДІСО'!E911+'Дані не з ДІСО'!G911)/Параметри!$K$69,0)</f>
        <v>0</v>
      </c>
      <c r="AQ911" s="40">
        <f t="shared" si="131"/>
        <v>0</v>
      </c>
      <c r="AR911" s="40">
        <f>IF(AP911=0,0,('Дані з ДІСО'!AH911+'Дані не з ДІСО'!G911)/('Дані з ДІСО'!AE911+'Дані не з ДІСО'!E911+'Дані не з ДІСО'!G911))</f>
        <v>0</v>
      </c>
      <c r="AS911" s="29">
        <f>AQ911*(1+0.25*AR911)*Параметри!$K$51</f>
        <v>0</v>
      </c>
      <c r="AT911" s="40">
        <f>ROUNDUP('Дані з ДІСО'!AF911/Параметри!$K$70,0)</f>
        <v>0</v>
      </c>
      <c r="AU911" s="40">
        <f t="shared" si="132"/>
        <v>0</v>
      </c>
      <c r="AV911" s="40">
        <f>IF(AT911=0,0,'Дані з ДІСО'!AI911/'Дані з ДІСО'!AF911)</f>
        <v>0</v>
      </c>
      <c r="AW911" s="29">
        <f>AU911*(1+0.25*AV911)*Параметри!$K$51</f>
        <v>0</v>
      </c>
      <c r="AX911" s="40">
        <f>ROUNDUP('Дані з ДІСО'!AR911/Параметри!$K$29,0)</f>
        <v>0</v>
      </c>
      <c r="AY911" s="40">
        <f>ROUNDUP('Дані з ДІСО'!AS911/Параметри!$K$29,0)</f>
        <v>0</v>
      </c>
      <c r="AZ911" s="40">
        <f>ROUNDUP('Дані з ДІСО'!AT911/Параметри!$K$29,0)</f>
        <v>0</v>
      </c>
      <c r="BA911" s="64">
        <f>(AX911*Параметри!$K$32+AY911*Параметри!$L$32+AZ911*Параметри!$M$32)/18</f>
        <v>0</v>
      </c>
      <c r="BB911" s="29">
        <f>(BA911*Параметри!$K$51+SUM('Дані з ДІСО'!AR911:AT911)*Параметри!$K$48*Параметри!$K$20/1000)*Параметри!$K$74</f>
        <v>0</v>
      </c>
      <c r="BC911" s="40">
        <f>ROUNDUP(('Дані не з ДІСО'!I911+'Дані не з ДІСО'!K911)/Параметри!$K$26,0)</f>
        <v>0</v>
      </c>
      <c r="BD911" s="29">
        <f>BC911*Параметри!$M$36/18</f>
        <v>0</v>
      </c>
      <c r="BE911" s="40">
        <f>IF(BC911=0,0,'Дані не з ДІСО'!K911/('Дані не з ДІСО'!I911+'Дані не з ДІСО'!K911))</f>
        <v>0</v>
      </c>
      <c r="BF911" s="29">
        <f>(1+0.25*BE911)*BD911*Параметри!$K$51</f>
        <v>0</v>
      </c>
      <c r="BG911" s="40">
        <f>ROUNDUP('Дані не з ДІСО'!M911/Параметри!$K$27,0)</f>
        <v>0</v>
      </c>
      <c r="BH911" s="40">
        <f>BG911*Параметри!$M$37/18</f>
        <v>0</v>
      </c>
      <c r="BI911" s="29">
        <f>BH911*Параметри!$K$51</f>
        <v>0</v>
      </c>
      <c r="BJ911" s="29">
        <f>'Дані не з ДІСО'!N911*Параметри!$K$76</f>
        <v>0</v>
      </c>
      <c r="BK911" s="40">
        <f>ROUNDUP('Дані з ДІСО'!V911/Параметри!$K$25,0)</f>
        <v>0</v>
      </c>
      <c r="BL911" s="40">
        <f>ROUNDUP('Дані з ДІСО'!W911/Параметри!$K$25,0)</f>
        <v>0</v>
      </c>
      <c r="BM911" s="40">
        <f>ROUNDUP('Дані з ДІСО'!X911/Параметри!$K$25,0)</f>
        <v>0</v>
      </c>
      <c r="BN911" s="40">
        <f>(BK911*Параметри!$K$34+BL911*Параметри!$L$34+BM911*Параметри!$M$34)/18</f>
        <v>0</v>
      </c>
      <c r="BO911" s="40">
        <f>IF(K911=0,0,'Дані з ДІСО'!AC911/K911)</f>
        <v>0</v>
      </c>
      <c r="BP911" s="29">
        <f>(1+0.25*BO911)*BN911*Параметри!$K$51</f>
        <v>0</v>
      </c>
      <c r="BQ911" s="29">
        <f>BP911*'Коефіцієнти АТО'!U911</f>
        <v>0</v>
      </c>
      <c r="BR911" s="29">
        <f>K911*(1+0.25*BO911)*Параметри!$K$66*Параметри!$K$20/1000</f>
        <v>0</v>
      </c>
      <c r="BS911" s="29">
        <f>(1+0.25*BO911)*K911*'Коефіцієнти АТО'!S911*Параметри!$K$20/1000</f>
        <v>0</v>
      </c>
      <c r="BT911" s="29">
        <f t="shared" si="133"/>
        <v>0</v>
      </c>
      <c r="BU911" s="40">
        <f>ROUNDUP('Дані з ДІСО'!AG911/Параметри!$K$71,0)</f>
        <v>0</v>
      </c>
      <c r="BV911" s="40">
        <f t="shared" si="134"/>
        <v>0</v>
      </c>
      <c r="BW911" s="40">
        <f>IF('Дані з ДІСО'!AG911=0,0,'Дані з ДІСО'!AJ911/'Дані з ДІСО'!AG911)</f>
        <v>0</v>
      </c>
      <c r="BX911" s="29">
        <f>BV911*(1+0.25*BW911)*Параметри!$K$51</f>
        <v>0</v>
      </c>
      <c r="BY911" s="29">
        <f>ROUND(IF(Параметри!$K$77="No",CC911,CC911*Параметри!$K$78)+AG911,1)</f>
        <v>17196</v>
      </c>
      <c r="BZ911" s="29">
        <f>ROUND(IF(Параметри!$K$77="No",BF911,BF911*Параметри!$K$78),1)</f>
        <v>0</v>
      </c>
      <c r="CA911" s="29">
        <f>ROUND(IF(Параметри!$K$77="No",BI911,BI911*Параметри!$K$78),1)</f>
        <v>0</v>
      </c>
      <c r="CB911" s="29">
        <f>ROUND(IF(Параметри!$K$77="No",BJ911,BJ911*Параметри!$K$78),1)</f>
        <v>0</v>
      </c>
      <c r="CC911" s="29">
        <f t="shared" si="128"/>
        <v>19106.700322182802</v>
      </c>
    </row>
    <row r="912" spans="1:81">
      <c r="A912" s="9">
        <v>911</v>
      </c>
      <c r="B912" s="9" t="s">
        <v>3148</v>
      </c>
      <c r="C912" s="9" t="s">
        <v>3148</v>
      </c>
      <c r="D912" s="9" t="s">
        <v>3965</v>
      </c>
      <c r="E912" s="9" t="s">
        <v>24</v>
      </c>
      <c r="F912" s="9" t="s">
        <v>3987</v>
      </c>
      <c r="G912" s="9" t="s">
        <v>1898</v>
      </c>
      <c r="H912" s="29">
        <f>SUM('Дані з ДІСО'!J912:L912)</f>
        <v>664</v>
      </c>
      <c r="I912" s="29">
        <f>SUM('Дані з ДІСО'!G912:I912)</f>
        <v>50</v>
      </c>
      <c r="J912" s="29">
        <f>SUM('Дані з ДІСО'!P912:R912)</f>
        <v>0</v>
      </c>
      <c r="K912" s="29">
        <f>SUM('Дані з ДІСО'!V912:X912)</f>
        <v>0</v>
      </c>
      <c r="L912" s="40">
        <f>ROUNDUP('Дані з ДІСО'!J912/'Коефіцієнти АТО'!$R912,0)</f>
        <v>21</v>
      </c>
      <c r="M912" s="40">
        <f>ROUNDUP('Дані з ДІСО'!K912/'Коефіцієнти АТО'!$R912,0)</f>
        <v>27</v>
      </c>
      <c r="N912" s="40">
        <f>ROUNDUP('Дані з ДІСО'!L912/'Коефіцієнти АТО'!$R912,0)</f>
        <v>6</v>
      </c>
      <c r="O912" s="59">
        <f>(L912*Параметри!$K$32+M912*Параметри!$L$32+N912*Параметри!$M$32)/18</f>
        <v>87.716666666666669</v>
      </c>
      <c r="P912" s="41">
        <f>IF(H912=0,"",'Дані з ДІСО'!Y912/H912)</f>
        <v>0</v>
      </c>
      <c r="Q912" s="29">
        <f>IF(H912=0,"",(1+0.25*P912)*O912*Параметри!$K$51)</f>
        <v>17966.146169269468</v>
      </c>
      <c r="R912" s="29">
        <f>IF(H912=0,"",Q912*'Коефіцієнти АТО'!T912)</f>
        <v>305.42448487758099</v>
      </c>
      <c r="S912" s="29">
        <f>IF(H912=0,"",H912*(1+0.25*P912)*Параметри!$K$66*Параметри!$K$20/1000)</f>
        <v>0</v>
      </c>
      <c r="T912" s="29">
        <f>IF(H912=0,"",H912*(1+0.25*P912)*'Коефіцієнти АТО'!$S912*Параметри!$K$20/1000)</f>
        <v>3349.1869869691586</v>
      </c>
      <c r="U912" s="29">
        <f t="shared" si="129"/>
        <v>21620.757641116208</v>
      </c>
      <c r="V912" s="29">
        <f t="shared" si="130"/>
        <v>21620.757641116208</v>
      </c>
      <c r="W912" s="40">
        <f>ROUNDUP('Дані з ДІСО'!P912/Параметри!$K$24,0)</f>
        <v>0</v>
      </c>
      <c r="X912" s="40">
        <f>ROUNDUP('Дані з ДІСО'!Q912/Параметри!$K$24,0)</f>
        <v>0</v>
      </c>
      <c r="Y912" s="40">
        <f>ROUNDUP('Дані з ДІСО'!R912/Параметри!$K$24,0)</f>
        <v>0</v>
      </c>
      <c r="Z912" s="59">
        <f>(W912*Параметри!$K$33+X912*Параметри!$L$33+Y912*Параметри!$M$33)/18</f>
        <v>0</v>
      </c>
      <c r="AA912" s="41">
        <f>IF(J912=0,0,'Дані з ДІСО'!AA912/J912)</f>
        <v>0</v>
      </c>
      <c r="AB912" s="29">
        <f>(1+0.25*AA912)*Z912*Параметри!$K$51</f>
        <v>0</v>
      </c>
      <c r="AC912" s="29">
        <f>AB912*'Коефіцієнти АТО'!U912</f>
        <v>0</v>
      </c>
      <c r="AD912" s="29">
        <f>J912*(1+0.25*AA912)*Параметри!$K$66*Параметри!$K$20/1000</f>
        <v>0</v>
      </c>
      <c r="AE912" s="29">
        <f>(1+0.25*AA912)*J912*'Коефіцієнти АТО'!S912*Параметри!$K$20/1000</f>
        <v>0</v>
      </c>
      <c r="AF912" s="29">
        <f t="shared" si="126"/>
        <v>0</v>
      </c>
      <c r="AG912" s="29">
        <v>0</v>
      </c>
      <c r="AH912" s="40">
        <v>8</v>
      </c>
      <c r="AI912" s="40">
        <v>0</v>
      </c>
      <c r="AJ912" s="40">
        <f t="shared" si="127"/>
        <v>0</v>
      </c>
      <c r="AK912" s="29">
        <f>(AH912+AI912)*(1+0.25*AJ912)*Параметри!$K$53</f>
        <v>1435.4342055680004</v>
      </c>
      <c r="AL912" s="29">
        <f>ROUNDUP(('Дані з ДІСО'!AU912+'Дані з ДІСО'!AW912)/Параметри!$K$28,0)</f>
        <v>0</v>
      </c>
      <c r="AM912" s="64">
        <f>AL912*Параметри!$M$35/18</f>
        <v>0</v>
      </c>
      <c r="AN912" s="29">
        <f>IF(AL912=0,0,'Дані з ДІСО'!AW912/SUM('Дані з ДІСО'!AU912,'Дані з ДІСО'!AW912))</f>
        <v>0</v>
      </c>
      <c r="AO912" s="29">
        <f>(1+0.25*AN912)*AM912*Параметри!$K$51</f>
        <v>0</v>
      </c>
      <c r="AP912" s="40">
        <f>ROUNDUP(('Дані з ДІСО'!AE912+'Дані не з ДІСО'!E912+'Дані не з ДІСО'!G912)/Параметри!$K$69,0)</f>
        <v>0</v>
      </c>
      <c r="AQ912" s="40">
        <f t="shared" si="131"/>
        <v>0</v>
      </c>
      <c r="AR912" s="40">
        <f>IF(AP912=0,0,('Дані з ДІСО'!AH912+'Дані не з ДІСО'!G912)/('Дані з ДІСО'!AE912+'Дані не з ДІСО'!E912+'Дані не з ДІСО'!G912))</f>
        <v>0</v>
      </c>
      <c r="AS912" s="29">
        <f>AQ912*(1+0.25*AR912)*Параметри!$K$51</f>
        <v>0</v>
      </c>
      <c r="AT912" s="40">
        <f>ROUNDUP('Дані з ДІСО'!AF912/Параметри!$K$70,0)</f>
        <v>0</v>
      </c>
      <c r="AU912" s="40">
        <f t="shared" si="132"/>
        <v>0</v>
      </c>
      <c r="AV912" s="40">
        <f>IF(AT912=0,0,'Дані з ДІСО'!AI912/'Дані з ДІСО'!AF912)</f>
        <v>0</v>
      </c>
      <c r="AW912" s="29">
        <f>AU912*(1+0.25*AV912)*Параметри!$K$51</f>
        <v>0</v>
      </c>
      <c r="AX912" s="40">
        <f>ROUNDUP('Дані з ДІСО'!AR912/Параметри!$K$29,0)</f>
        <v>0</v>
      </c>
      <c r="AY912" s="40">
        <f>ROUNDUP('Дані з ДІСО'!AS912/Параметри!$K$29,0)</f>
        <v>0</v>
      </c>
      <c r="AZ912" s="40">
        <f>ROUNDUP('Дані з ДІСО'!AT912/Параметри!$K$29,0)</f>
        <v>0</v>
      </c>
      <c r="BA912" s="64">
        <f>(AX912*Параметри!$K$32+AY912*Параметри!$L$32+AZ912*Параметри!$M$32)/18</f>
        <v>0</v>
      </c>
      <c r="BB912" s="29">
        <f>(BA912*Параметри!$K$51+SUM('Дані з ДІСО'!AR912:AT912)*Параметри!$K$48*Параметри!$K$20/1000)*Параметри!$K$74</f>
        <v>0</v>
      </c>
      <c r="BC912" s="40">
        <f>ROUNDUP(('Дані не з ДІСО'!I912+'Дані не з ДІСО'!K912)/Параметри!$K$26,0)</f>
        <v>0</v>
      </c>
      <c r="BD912" s="29">
        <f>BC912*Параметри!$M$36/18</f>
        <v>0</v>
      </c>
      <c r="BE912" s="40">
        <f>IF(BC912=0,0,'Дані не з ДІСО'!K912/('Дані не з ДІСО'!I912+'Дані не з ДІСО'!K912))</f>
        <v>0</v>
      </c>
      <c r="BF912" s="29">
        <f>(1+0.25*BE912)*BD912*Параметри!$K$51</f>
        <v>0</v>
      </c>
      <c r="BG912" s="40">
        <f>ROUNDUP('Дані не з ДІСО'!M912/Параметри!$K$27,0)</f>
        <v>0</v>
      </c>
      <c r="BH912" s="40">
        <f>BG912*Параметри!$M$37/18</f>
        <v>0</v>
      </c>
      <c r="BI912" s="29">
        <f>BH912*Параметри!$K$51</f>
        <v>0</v>
      </c>
      <c r="BJ912" s="29">
        <f>'Дані не з ДІСО'!N912*Параметри!$K$76</f>
        <v>0</v>
      </c>
      <c r="BK912" s="40">
        <f>ROUNDUP('Дані з ДІСО'!V912/Параметри!$K$25,0)</f>
        <v>0</v>
      </c>
      <c r="BL912" s="40">
        <f>ROUNDUP('Дані з ДІСО'!W912/Параметри!$K$25,0)</f>
        <v>0</v>
      </c>
      <c r="BM912" s="40">
        <f>ROUNDUP('Дані з ДІСО'!X912/Параметри!$K$25,0)</f>
        <v>0</v>
      </c>
      <c r="BN912" s="40">
        <f>(BK912*Параметри!$K$34+BL912*Параметри!$L$34+BM912*Параметри!$M$34)/18</f>
        <v>0</v>
      </c>
      <c r="BO912" s="40">
        <f>IF(K912=0,0,'Дані з ДІСО'!AC912/K912)</f>
        <v>0</v>
      </c>
      <c r="BP912" s="29">
        <f>(1+0.25*BO912)*BN912*Параметри!$K$51</f>
        <v>0</v>
      </c>
      <c r="BQ912" s="29">
        <f>BP912*'Коефіцієнти АТО'!U912</f>
        <v>0</v>
      </c>
      <c r="BR912" s="29">
        <f>K912*(1+0.25*BO912)*Параметри!$K$66*Параметри!$K$20/1000</f>
        <v>0</v>
      </c>
      <c r="BS912" s="29">
        <f>(1+0.25*BO912)*K912*'Коефіцієнти АТО'!S912*Параметри!$K$20/1000</f>
        <v>0</v>
      </c>
      <c r="BT912" s="29">
        <f t="shared" si="133"/>
        <v>0</v>
      </c>
      <c r="BU912" s="40">
        <f>ROUNDUP('Дані з ДІСО'!AG912/Параметри!$K$71,0)</f>
        <v>0</v>
      </c>
      <c r="BV912" s="40">
        <f t="shared" si="134"/>
        <v>0</v>
      </c>
      <c r="BW912" s="40">
        <f>IF('Дані з ДІСО'!AG912=0,0,'Дані з ДІСО'!AJ912/'Дані з ДІСО'!AG912)</f>
        <v>0</v>
      </c>
      <c r="BX912" s="29">
        <f>BV912*(1+0.25*BW912)*Параметри!$K$51</f>
        <v>0</v>
      </c>
      <c r="BY912" s="29">
        <f>ROUND(IF(Параметри!$K$77="No",CC912,CC912*Параметри!$K$78)+AG912,1)</f>
        <v>20750.599999999999</v>
      </c>
      <c r="BZ912" s="29">
        <f>ROUND(IF(Параметри!$K$77="No",BF912,BF912*Параметри!$K$78),1)</f>
        <v>0</v>
      </c>
      <c r="CA912" s="29">
        <f>ROUND(IF(Параметри!$K$77="No",BI912,BI912*Параметри!$K$78),1)</f>
        <v>0</v>
      </c>
      <c r="CB912" s="29">
        <f>ROUND(IF(Параметри!$K$77="No",BJ912,BJ912*Параметри!$K$78),1)</f>
        <v>0</v>
      </c>
      <c r="CC912" s="29">
        <f t="shared" si="128"/>
        <v>23056.191846684207</v>
      </c>
    </row>
    <row r="913" spans="1:81">
      <c r="A913" s="9">
        <v>912</v>
      </c>
      <c r="B913" s="9" t="s">
        <v>3148</v>
      </c>
      <c r="C913" s="9" t="s">
        <v>3148</v>
      </c>
      <c r="D913" s="9" t="s">
        <v>3965</v>
      </c>
      <c r="E913" s="9" t="s">
        <v>24</v>
      </c>
      <c r="F913" s="9" t="s">
        <v>3988</v>
      </c>
      <c r="G913" s="9" t="s">
        <v>1900</v>
      </c>
      <c r="H913" s="29">
        <f>SUM('Дані з ДІСО'!J913:L913)</f>
        <v>754.5</v>
      </c>
      <c r="I913" s="29">
        <f>SUM('Дані з ДІСО'!G913:I913)</f>
        <v>40</v>
      </c>
      <c r="J913" s="29">
        <f>SUM('Дані з ДІСО'!P913:R913)</f>
        <v>0</v>
      </c>
      <c r="K913" s="29">
        <f>SUM('Дані з ДІСО'!V913:X913)</f>
        <v>0</v>
      </c>
      <c r="L913" s="40">
        <f>ROUNDUP('Дані з ДІСО'!J913/'Коефіцієнти АТО'!$R913,0)</f>
        <v>20</v>
      </c>
      <c r="M913" s="40">
        <f>ROUNDUP('Дані з ДІСО'!K913/'Коефіцієнти АТО'!$R913,0)</f>
        <v>25</v>
      </c>
      <c r="N913" s="40">
        <f>ROUNDUP('Дані з ДІСО'!L913/'Коефіцієнти АТО'!$R913,0)</f>
        <v>4</v>
      </c>
      <c r="O913" s="59">
        <f>(L913*Параметри!$K$32+M913*Параметри!$L$32+N913*Параметри!$M$32)/18</f>
        <v>78.861111111111114</v>
      </c>
      <c r="P913" s="41">
        <f>IF(H913=0,"",'Дані з ДІСО'!Y913/H913)</f>
        <v>0</v>
      </c>
      <c r="Q913" s="29">
        <f>IF(H913=0,"",(1+0.25*P913)*O913*Параметри!$K$51)</f>
        <v>16152.349412425112</v>
      </c>
      <c r="R913" s="29">
        <f>IF(H913=0,"",Q913*'Коефіцієнти АТО'!T913)</f>
        <v>274.58994001122693</v>
      </c>
      <c r="S913" s="29">
        <f>IF(H913=0,"",H913*(1+0.25*P913)*Параметри!$K$66*Параметри!$K$20/1000)</f>
        <v>0</v>
      </c>
      <c r="T913" s="29">
        <f>IF(H913=0,"",H913*(1+0.25*P913)*'Коефіцієнти АТО'!$S913*Параметри!$K$20/1000)</f>
        <v>3805.6650326328768</v>
      </c>
      <c r="U913" s="29">
        <f t="shared" si="129"/>
        <v>20232.604385069219</v>
      </c>
      <c r="V913" s="29">
        <f t="shared" si="130"/>
        <v>20232.604385069219</v>
      </c>
      <c r="W913" s="40">
        <f>ROUNDUP('Дані з ДІСО'!P913/Параметри!$K$24,0)</f>
        <v>0</v>
      </c>
      <c r="X913" s="40">
        <f>ROUNDUP('Дані з ДІСО'!Q913/Параметри!$K$24,0)</f>
        <v>0</v>
      </c>
      <c r="Y913" s="40">
        <f>ROUNDUP('Дані з ДІСО'!R913/Параметри!$K$24,0)</f>
        <v>0</v>
      </c>
      <c r="Z913" s="59">
        <f>(W913*Параметри!$K$33+X913*Параметри!$L$33+Y913*Параметри!$M$33)/18</f>
        <v>0</v>
      </c>
      <c r="AA913" s="41">
        <f>IF(J913=0,0,'Дані з ДІСО'!AA913/J913)</f>
        <v>0</v>
      </c>
      <c r="AB913" s="29">
        <f>(1+0.25*AA913)*Z913*Параметри!$K$51</f>
        <v>0</v>
      </c>
      <c r="AC913" s="29">
        <f>AB913*'Коефіцієнти АТО'!U913</f>
        <v>0</v>
      </c>
      <c r="AD913" s="29">
        <f>J913*(1+0.25*AA913)*Параметри!$K$66*Параметри!$K$20/1000</f>
        <v>0</v>
      </c>
      <c r="AE913" s="29">
        <f>(1+0.25*AA913)*J913*'Коефіцієнти АТО'!S913*Параметри!$K$20/1000</f>
        <v>0</v>
      </c>
      <c r="AF913" s="29">
        <f t="shared" si="126"/>
        <v>0</v>
      </c>
      <c r="AG913" s="29">
        <v>0</v>
      </c>
      <c r="AH913" s="40">
        <v>8</v>
      </c>
      <c r="AI913" s="40">
        <v>0</v>
      </c>
      <c r="AJ913" s="40">
        <f t="shared" si="127"/>
        <v>0</v>
      </c>
      <c r="AK913" s="29">
        <f>(AH913+AI913)*(1+0.25*AJ913)*Параметри!$K$53</f>
        <v>1435.4342055680004</v>
      </c>
      <c r="AL913" s="29">
        <f>ROUNDUP(('Дані з ДІСО'!AU913+'Дані з ДІСО'!AW913)/Параметри!$K$28,0)</f>
        <v>0</v>
      </c>
      <c r="AM913" s="64">
        <f>AL913*Параметри!$M$35/18</f>
        <v>0</v>
      </c>
      <c r="AN913" s="29">
        <f>IF(AL913=0,0,'Дані з ДІСО'!AW913/SUM('Дані з ДІСО'!AU913,'Дані з ДІСО'!AW913))</f>
        <v>0</v>
      </c>
      <c r="AO913" s="29">
        <f>(1+0.25*AN913)*AM913*Параметри!$K$51</f>
        <v>0</v>
      </c>
      <c r="AP913" s="40">
        <f>ROUNDUP(('Дані з ДІСО'!AE913+'Дані не з ДІСО'!E913+'Дані не з ДІСО'!G913)/Параметри!$K$69,0)</f>
        <v>0</v>
      </c>
      <c r="AQ913" s="40">
        <f t="shared" si="131"/>
        <v>0</v>
      </c>
      <c r="AR913" s="40">
        <f>IF(AP913=0,0,('Дані з ДІСО'!AH913+'Дані не з ДІСО'!G913)/('Дані з ДІСО'!AE913+'Дані не з ДІСО'!E913+'Дані не з ДІСО'!G913))</f>
        <v>0</v>
      </c>
      <c r="AS913" s="29">
        <f>AQ913*(1+0.25*AR913)*Параметри!$K$51</f>
        <v>0</v>
      </c>
      <c r="AT913" s="40">
        <f>ROUNDUP('Дані з ДІСО'!AF913/Параметри!$K$70,0)</f>
        <v>0</v>
      </c>
      <c r="AU913" s="40">
        <f t="shared" si="132"/>
        <v>0</v>
      </c>
      <c r="AV913" s="40">
        <f>IF(AT913=0,0,'Дані з ДІСО'!AI913/'Дані з ДІСО'!AF913)</f>
        <v>0</v>
      </c>
      <c r="AW913" s="29">
        <f>AU913*(1+0.25*AV913)*Параметри!$K$51</f>
        <v>0</v>
      </c>
      <c r="AX913" s="40">
        <f>ROUNDUP('Дані з ДІСО'!AR913/Параметри!$K$29,0)</f>
        <v>0</v>
      </c>
      <c r="AY913" s="40">
        <f>ROUNDUP('Дані з ДІСО'!AS913/Параметри!$K$29,0)</f>
        <v>0</v>
      </c>
      <c r="AZ913" s="40">
        <f>ROUNDUP('Дані з ДІСО'!AT913/Параметри!$K$29,0)</f>
        <v>0</v>
      </c>
      <c r="BA913" s="64">
        <f>(AX913*Параметри!$K$32+AY913*Параметри!$L$32+AZ913*Параметри!$M$32)/18</f>
        <v>0</v>
      </c>
      <c r="BB913" s="29">
        <f>(BA913*Параметри!$K$51+SUM('Дані з ДІСО'!AR913:AT913)*Параметри!$K$48*Параметри!$K$20/1000)*Параметри!$K$74</f>
        <v>0</v>
      </c>
      <c r="BC913" s="40">
        <f>ROUNDUP(('Дані не з ДІСО'!I913+'Дані не з ДІСО'!K913)/Параметри!$K$26,0)</f>
        <v>0</v>
      </c>
      <c r="BD913" s="29">
        <f>BC913*Параметри!$M$36/18</f>
        <v>0</v>
      </c>
      <c r="BE913" s="40">
        <f>IF(BC913=0,0,'Дані не з ДІСО'!K913/('Дані не з ДІСО'!I913+'Дані не з ДІСО'!K913))</f>
        <v>0</v>
      </c>
      <c r="BF913" s="29">
        <f>(1+0.25*BE913)*BD913*Параметри!$K$51</f>
        <v>0</v>
      </c>
      <c r="BG913" s="40">
        <f>ROUNDUP('Дані не з ДІСО'!M913/Параметри!$K$27,0)</f>
        <v>0</v>
      </c>
      <c r="BH913" s="40">
        <f>BG913*Параметри!$M$37/18</f>
        <v>0</v>
      </c>
      <c r="BI913" s="29">
        <f>BH913*Параметри!$K$51</f>
        <v>0</v>
      </c>
      <c r="BJ913" s="29">
        <f>'Дані не з ДІСО'!N913*Параметри!$K$76</f>
        <v>0</v>
      </c>
      <c r="BK913" s="40">
        <f>ROUNDUP('Дані з ДІСО'!V913/Параметри!$K$25,0)</f>
        <v>0</v>
      </c>
      <c r="BL913" s="40">
        <f>ROUNDUP('Дані з ДІСО'!W913/Параметри!$K$25,0)</f>
        <v>0</v>
      </c>
      <c r="BM913" s="40">
        <f>ROUNDUP('Дані з ДІСО'!X913/Параметри!$K$25,0)</f>
        <v>0</v>
      </c>
      <c r="BN913" s="40">
        <f>(BK913*Параметри!$K$34+BL913*Параметри!$L$34+BM913*Параметри!$M$34)/18</f>
        <v>0</v>
      </c>
      <c r="BO913" s="40">
        <f>IF(K913=0,0,'Дані з ДІСО'!AC913/K913)</f>
        <v>0</v>
      </c>
      <c r="BP913" s="29">
        <f>(1+0.25*BO913)*BN913*Параметри!$K$51</f>
        <v>0</v>
      </c>
      <c r="BQ913" s="29">
        <f>BP913*'Коефіцієнти АТО'!U913</f>
        <v>0</v>
      </c>
      <c r="BR913" s="29">
        <f>K913*(1+0.25*BO913)*Параметри!$K$66*Параметри!$K$20/1000</f>
        <v>0</v>
      </c>
      <c r="BS913" s="29">
        <f>(1+0.25*BO913)*K913*'Коефіцієнти АТО'!S913*Параметри!$K$20/1000</f>
        <v>0</v>
      </c>
      <c r="BT913" s="29">
        <f t="shared" si="133"/>
        <v>0</v>
      </c>
      <c r="BU913" s="40">
        <f>ROUNDUP('Дані з ДІСО'!AG913/Параметри!$K$71,0)</f>
        <v>0</v>
      </c>
      <c r="BV913" s="40">
        <f t="shared" si="134"/>
        <v>0</v>
      </c>
      <c r="BW913" s="40">
        <f>IF('Дані з ДІСО'!AG913=0,0,'Дані з ДІСО'!AJ913/'Дані з ДІСО'!AG913)</f>
        <v>0</v>
      </c>
      <c r="BX913" s="29">
        <f>BV913*(1+0.25*BW913)*Параметри!$K$51</f>
        <v>0</v>
      </c>
      <c r="BY913" s="29">
        <f>ROUND(IF(Параметри!$K$77="No",CC913,CC913*Параметри!$K$78)+AG913,1)</f>
        <v>19501.2</v>
      </c>
      <c r="BZ913" s="29">
        <f>ROUND(IF(Параметри!$K$77="No",BF913,BF913*Параметри!$K$78),1)</f>
        <v>0</v>
      </c>
      <c r="CA913" s="29">
        <f>ROUND(IF(Параметри!$K$77="No",BI913,BI913*Параметри!$K$78),1)</f>
        <v>0</v>
      </c>
      <c r="CB913" s="29">
        <f>ROUND(IF(Параметри!$K$77="No",BJ913,BJ913*Параметри!$K$78),1)</f>
        <v>0</v>
      </c>
      <c r="CC913" s="29">
        <f t="shared" si="128"/>
        <v>21668.038590637218</v>
      </c>
    </row>
    <row r="914" spans="1:81">
      <c r="A914" s="9">
        <v>913</v>
      </c>
      <c r="B914" s="9" t="s">
        <v>3148</v>
      </c>
      <c r="C914" s="9" t="s">
        <v>3148</v>
      </c>
      <c r="D914" s="9" t="s">
        <v>3965</v>
      </c>
      <c r="E914" s="9" t="s">
        <v>24</v>
      </c>
      <c r="F914" s="9" t="s">
        <v>3989</v>
      </c>
      <c r="G914" s="9" t="s">
        <v>1902</v>
      </c>
      <c r="H914" s="29">
        <f>SUM('Дані з ДІСО'!J914:L914)</f>
        <v>259.5</v>
      </c>
      <c r="I914" s="29">
        <f>SUM('Дані з ДІСО'!G914:I914)</f>
        <v>41</v>
      </c>
      <c r="J914" s="29">
        <f>SUM('Дані з ДІСО'!P914:R914)</f>
        <v>0</v>
      </c>
      <c r="K914" s="29">
        <f>SUM('Дані з ДІСО'!V914:X914)</f>
        <v>0</v>
      </c>
      <c r="L914" s="40">
        <f>ROUNDUP('Дані з ДІСО'!J914/'Коефіцієнти АТО'!$R914,0)</f>
        <v>10</v>
      </c>
      <c r="M914" s="40">
        <f>ROUNDUP('Дані з ДІСО'!K914/'Коефіцієнти АТО'!$R914,0)</f>
        <v>11</v>
      </c>
      <c r="N914" s="40">
        <f>ROUNDUP('Дані з ДІСО'!L914/'Коефіцієнти АТО'!$R914,0)</f>
        <v>3</v>
      </c>
      <c r="O914" s="59">
        <f>(L914*Параметри!$K$32+M914*Параметри!$L$32+N914*Параметри!$M$32)/18</f>
        <v>38.677777777777777</v>
      </c>
      <c r="P914" s="41">
        <f>IF(H914=0,"",'Дані з ДІСО'!Y914/H914)</f>
        <v>0</v>
      </c>
      <c r="Q914" s="29">
        <f>IF(H914=0,"",(1+0.25*P914)*O914*Параметри!$K$51)</f>
        <v>7921.9906029801778</v>
      </c>
      <c r="R914" s="29">
        <f>IF(H914=0,"",Q914*'Коефіцієнти АТО'!T914)</f>
        <v>134.67384025066303</v>
      </c>
      <c r="S914" s="29">
        <f>IF(H914=0,"",H914*(1+0.25*P914)*Параметри!$K$66*Параметри!$K$20/1000)</f>
        <v>0</v>
      </c>
      <c r="T914" s="29">
        <f>IF(H914=0,"",H914*(1+0.25*P914)*'Коефіцієнти АТО'!$S914*Параметри!$K$20/1000)</f>
        <v>1308.906661323037</v>
      </c>
      <c r="U914" s="29">
        <f t="shared" si="129"/>
        <v>9365.5711045538774</v>
      </c>
      <c r="V914" s="29">
        <f t="shared" si="130"/>
        <v>9365.5711045538774</v>
      </c>
      <c r="W914" s="40">
        <f>ROUNDUP('Дані з ДІСО'!P914/Параметри!$K$24,0)</f>
        <v>0</v>
      </c>
      <c r="X914" s="40">
        <f>ROUNDUP('Дані з ДІСО'!Q914/Параметри!$K$24,0)</f>
        <v>0</v>
      </c>
      <c r="Y914" s="40">
        <f>ROUNDUP('Дані з ДІСО'!R914/Параметри!$K$24,0)</f>
        <v>0</v>
      </c>
      <c r="Z914" s="59">
        <f>(W914*Параметри!$K$33+X914*Параметри!$L$33+Y914*Параметри!$M$33)/18</f>
        <v>0</v>
      </c>
      <c r="AA914" s="41">
        <f>IF(J914=0,0,'Дані з ДІСО'!AA914/J914)</f>
        <v>0</v>
      </c>
      <c r="AB914" s="29">
        <f>(1+0.25*AA914)*Z914*Параметри!$K$51</f>
        <v>0</v>
      </c>
      <c r="AC914" s="29">
        <f>AB914*'Коефіцієнти АТО'!U914</f>
        <v>0</v>
      </c>
      <c r="AD914" s="29">
        <f>J914*(1+0.25*AA914)*Параметри!$K$66*Параметри!$K$20/1000</f>
        <v>0</v>
      </c>
      <c r="AE914" s="29">
        <f>(1+0.25*AA914)*J914*'Коефіцієнти АТО'!S914*Параметри!$K$20/1000</f>
        <v>0</v>
      </c>
      <c r="AF914" s="29">
        <f t="shared" si="126"/>
        <v>0</v>
      </c>
      <c r="AG914" s="29">
        <v>0</v>
      </c>
      <c r="AH914" s="40">
        <v>1</v>
      </c>
      <c r="AI914" s="40">
        <v>0</v>
      </c>
      <c r="AJ914" s="40">
        <f t="shared" si="127"/>
        <v>0</v>
      </c>
      <c r="AK914" s="29">
        <f>(AH914+AI914)*(1+0.25*AJ914)*Параметри!$K$53</f>
        <v>179.42927569600005</v>
      </c>
      <c r="AL914" s="29">
        <f>ROUNDUP(('Дані з ДІСО'!AU914+'Дані з ДІСО'!AW914)/Параметри!$K$28,0)</f>
        <v>0</v>
      </c>
      <c r="AM914" s="64">
        <f>AL914*Параметри!$M$35/18</f>
        <v>0</v>
      </c>
      <c r="AN914" s="29">
        <f>IF(AL914=0,0,'Дані з ДІСО'!AW914/SUM('Дані з ДІСО'!AU914,'Дані з ДІСО'!AW914))</f>
        <v>0</v>
      </c>
      <c r="AO914" s="29">
        <f>(1+0.25*AN914)*AM914*Параметри!$K$51</f>
        <v>0</v>
      </c>
      <c r="AP914" s="40">
        <f>ROUNDUP(('Дані з ДІСО'!AE914+'Дані не з ДІСО'!E914+'Дані не з ДІСО'!G914)/Параметри!$K$69,0)</f>
        <v>0</v>
      </c>
      <c r="AQ914" s="40">
        <f t="shared" si="131"/>
        <v>0</v>
      </c>
      <c r="AR914" s="40">
        <f>IF(AP914=0,0,('Дані з ДІСО'!AH914+'Дані не з ДІСО'!G914)/('Дані з ДІСО'!AE914+'Дані не з ДІСО'!E914+'Дані не з ДІСО'!G914))</f>
        <v>0</v>
      </c>
      <c r="AS914" s="29">
        <f>AQ914*(1+0.25*AR914)*Параметри!$K$51</f>
        <v>0</v>
      </c>
      <c r="AT914" s="40">
        <f>ROUNDUP('Дані з ДІСО'!AF914/Параметри!$K$70,0)</f>
        <v>0</v>
      </c>
      <c r="AU914" s="40">
        <f t="shared" si="132"/>
        <v>0</v>
      </c>
      <c r="AV914" s="40">
        <f>IF(AT914=0,0,'Дані з ДІСО'!AI914/'Дані з ДІСО'!AF914)</f>
        <v>0</v>
      </c>
      <c r="AW914" s="29">
        <f>AU914*(1+0.25*AV914)*Параметри!$K$51</f>
        <v>0</v>
      </c>
      <c r="AX914" s="40">
        <f>ROUNDUP('Дані з ДІСО'!AR914/Параметри!$K$29,0)</f>
        <v>0</v>
      </c>
      <c r="AY914" s="40">
        <f>ROUNDUP('Дані з ДІСО'!AS914/Параметри!$K$29,0)</f>
        <v>0</v>
      </c>
      <c r="AZ914" s="40">
        <f>ROUNDUP('Дані з ДІСО'!AT914/Параметри!$K$29,0)</f>
        <v>0</v>
      </c>
      <c r="BA914" s="64">
        <f>(AX914*Параметри!$K$32+AY914*Параметри!$L$32+AZ914*Параметри!$M$32)/18</f>
        <v>0</v>
      </c>
      <c r="BB914" s="29">
        <f>(BA914*Параметри!$K$51+SUM('Дані з ДІСО'!AR914:AT914)*Параметри!$K$48*Параметри!$K$20/1000)*Параметри!$K$74</f>
        <v>0</v>
      </c>
      <c r="BC914" s="40">
        <f>ROUNDUP(('Дані не з ДІСО'!I914+'Дані не з ДІСО'!K914)/Параметри!$K$26,0)</f>
        <v>0</v>
      </c>
      <c r="BD914" s="29">
        <f>BC914*Параметри!$M$36/18</f>
        <v>0</v>
      </c>
      <c r="BE914" s="40">
        <f>IF(BC914=0,0,'Дані не з ДІСО'!K914/('Дані не з ДІСО'!I914+'Дані не з ДІСО'!K914))</f>
        <v>0</v>
      </c>
      <c r="BF914" s="29">
        <f>(1+0.25*BE914)*BD914*Параметри!$K$51</f>
        <v>0</v>
      </c>
      <c r="BG914" s="40">
        <f>ROUNDUP('Дані не з ДІСО'!M914/Параметри!$K$27,0)</f>
        <v>0</v>
      </c>
      <c r="BH914" s="40">
        <f>BG914*Параметри!$M$37/18</f>
        <v>0</v>
      </c>
      <c r="BI914" s="29">
        <f>BH914*Параметри!$K$51</f>
        <v>0</v>
      </c>
      <c r="BJ914" s="29">
        <f>'Дані не з ДІСО'!N914*Параметри!$K$76</f>
        <v>0</v>
      </c>
      <c r="BK914" s="40">
        <f>ROUNDUP('Дані з ДІСО'!V914/Параметри!$K$25,0)</f>
        <v>0</v>
      </c>
      <c r="BL914" s="40">
        <f>ROUNDUP('Дані з ДІСО'!W914/Параметри!$K$25,0)</f>
        <v>0</v>
      </c>
      <c r="BM914" s="40">
        <f>ROUNDUP('Дані з ДІСО'!X914/Параметри!$K$25,0)</f>
        <v>0</v>
      </c>
      <c r="BN914" s="40">
        <f>(BK914*Параметри!$K$34+BL914*Параметри!$L$34+BM914*Параметри!$M$34)/18</f>
        <v>0</v>
      </c>
      <c r="BO914" s="40">
        <f>IF(K914=0,0,'Дані з ДІСО'!AC914/K914)</f>
        <v>0</v>
      </c>
      <c r="BP914" s="29">
        <f>(1+0.25*BO914)*BN914*Параметри!$K$51</f>
        <v>0</v>
      </c>
      <c r="BQ914" s="29">
        <f>BP914*'Коефіцієнти АТО'!U914</f>
        <v>0</v>
      </c>
      <c r="BR914" s="29">
        <f>K914*(1+0.25*BO914)*Параметри!$K$66*Параметри!$K$20/1000</f>
        <v>0</v>
      </c>
      <c r="BS914" s="29">
        <f>(1+0.25*BO914)*K914*'Коефіцієнти АТО'!S914*Параметри!$K$20/1000</f>
        <v>0</v>
      </c>
      <c r="BT914" s="29">
        <f t="shared" si="133"/>
        <v>0</v>
      </c>
      <c r="BU914" s="40">
        <f>ROUNDUP('Дані з ДІСО'!AG914/Параметри!$K$71,0)</f>
        <v>0</v>
      </c>
      <c r="BV914" s="40">
        <f t="shared" si="134"/>
        <v>0</v>
      </c>
      <c r="BW914" s="40">
        <f>IF('Дані з ДІСО'!AG914=0,0,'Дані з ДІСО'!AJ914/'Дані з ДІСО'!AG914)</f>
        <v>0</v>
      </c>
      <c r="BX914" s="29">
        <f>BV914*(1+0.25*BW914)*Параметри!$K$51</f>
        <v>0</v>
      </c>
      <c r="BY914" s="29">
        <f>ROUND(IF(Параметри!$K$77="No",CC914,CC914*Параметри!$K$78)+AG914,1)</f>
        <v>8590.5</v>
      </c>
      <c r="BZ914" s="29">
        <f>ROUND(IF(Параметри!$K$77="No",BF914,BF914*Параметри!$K$78),1)</f>
        <v>0</v>
      </c>
      <c r="CA914" s="29">
        <f>ROUND(IF(Параметри!$K$77="No",BI914,BI914*Параметри!$K$78),1)</f>
        <v>0</v>
      </c>
      <c r="CB914" s="29">
        <f>ROUND(IF(Параметри!$K$77="No",BJ914,BJ914*Параметри!$K$78),1)</f>
        <v>0</v>
      </c>
      <c r="CC914" s="29">
        <f t="shared" si="128"/>
        <v>9545.0003802498777</v>
      </c>
    </row>
    <row r="915" spans="1:81">
      <c r="A915" s="9">
        <v>914</v>
      </c>
      <c r="B915" s="9" t="s">
        <v>3148</v>
      </c>
      <c r="C915" s="9" t="s">
        <v>3148</v>
      </c>
      <c r="D915" s="9" t="s">
        <v>3965</v>
      </c>
      <c r="E915" s="9" t="s">
        <v>24</v>
      </c>
      <c r="F915" s="9" t="s">
        <v>3990</v>
      </c>
      <c r="G915" s="9" t="s">
        <v>1904</v>
      </c>
      <c r="H915" s="29">
        <f>SUM('Дані з ДІСО'!J915:L915)</f>
        <v>354</v>
      </c>
      <c r="I915" s="29">
        <f>SUM('Дані з ДІСО'!G915:I915)</f>
        <v>49</v>
      </c>
      <c r="J915" s="29">
        <f>SUM('Дані з ДІСО'!P915:R915)</f>
        <v>0</v>
      </c>
      <c r="K915" s="29">
        <f>SUM('Дані з ДІСО'!V915:X915)</f>
        <v>0</v>
      </c>
      <c r="L915" s="40">
        <f>ROUNDUP('Дані з ДІСО'!J915/'Коефіцієнти АТО'!$R915,0)</f>
        <v>13</v>
      </c>
      <c r="M915" s="40">
        <f>ROUNDUP('Дані з ДІСО'!K915/'Коефіцієнти АТО'!$R915,0)</f>
        <v>17</v>
      </c>
      <c r="N915" s="40">
        <f>ROUNDUP('Дані з ДІСО'!L915/'Коефіцієнти АТО'!$R915,0)</f>
        <v>3</v>
      </c>
      <c r="O915" s="59">
        <f>(L915*Параметри!$K$32+M915*Параметри!$L$32+N915*Параметри!$M$32)/18</f>
        <v>53.411111111111119</v>
      </c>
      <c r="P915" s="41">
        <f>IF(H915=0,"",'Дані з ДІСО'!Y915/H915)</f>
        <v>0</v>
      </c>
      <c r="Q915" s="29">
        <f>IF(H915=0,"",(1+0.25*P915)*O915*Параметри!$K$51)</f>
        <v>10939.675044103913</v>
      </c>
      <c r="R915" s="29">
        <f>IF(H915=0,"",Q915*'Коефіцієнти АТО'!T915)</f>
        <v>185.97447574976653</v>
      </c>
      <c r="S915" s="29">
        <f>IF(H915=0,"",H915*(1+0.25*P915)*Параметри!$K$66*Параметри!$K$20/1000)</f>
        <v>0</v>
      </c>
      <c r="T915" s="29">
        <f>IF(H915=0,"",H915*(1+0.25*P915)*'Коефіцієнти АТО'!$S915*Параметри!$K$20/1000)</f>
        <v>1785.5605322094609</v>
      </c>
      <c r="U915" s="29">
        <f t="shared" si="129"/>
        <v>12911.210052063141</v>
      </c>
      <c r="V915" s="29">
        <f t="shared" si="130"/>
        <v>12911.210052063141</v>
      </c>
      <c r="W915" s="40">
        <f>ROUNDUP('Дані з ДІСО'!P915/Параметри!$K$24,0)</f>
        <v>0</v>
      </c>
      <c r="X915" s="40">
        <f>ROUNDUP('Дані з ДІСО'!Q915/Параметри!$K$24,0)</f>
        <v>0</v>
      </c>
      <c r="Y915" s="40">
        <f>ROUNDUP('Дані з ДІСО'!R915/Параметри!$K$24,0)</f>
        <v>0</v>
      </c>
      <c r="Z915" s="59">
        <f>(W915*Параметри!$K$33+X915*Параметри!$L$33+Y915*Параметри!$M$33)/18</f>
        <v>0</v>
      </c>
      <c r="AA915" s="41">
        <f>IF(J915=0,0,'Дані з ДІСО'!AA915/J915)</f>
        <v>0</v>
      </c>
      <c r="AB915" s="29">
        <f>(1+0.25*AA915)*Z915*Параметри!$K$51</f>
        <v>0</v>
      </c>
      <c r="AC915" s="29">
        <f>AB915*'Коефіцієнти АТО'!U915</f>
        <v>0</v>
      </c>
      <c r="AD915" s="29">
        <f>J915*(1+0.25*AA915)*Параметри!$K$66*Параметри!$K$20/1000</f>
        <v>0</v>
      </c>
      <c r="AE915" s="29">
        <f>(1+0.25*AA915)*J915*'Коефіцієнти АТО'!S915*Параметри!$K$20/1000</f>
        <v>0</v>
      </c>
      <c r="AF915" s="29">
        <f t="shared" si="126"/>
        <v>0</v>
      </c>
      <c r="AG915" s="29">
        <v>0</v>
      </c>
      <c r="AH915" s="40">
        <v>2</v>
      </c>
      <c r="AI915" s="40">
        <v>0</v>
      </c>
      <c r="AJ915" s="40">
        <f t="shared" si="127"/>
        <v>0</v>
      </c>
      <c r="AK915" s="29">
        <f>(AH915+AI915)*(1+0.25*AJ915)*Параметри!$K$53</f>
        <v>358.85855139200009</v>
      </c>
      <c r="AL915" s="29">
        <f>ROUNDUP(('Дані з ДІСО'!AU915+'Дані з ДІСО'!AW915)/Параметри!$K$28,0)</f>
        <v>0</v>
      </c>
      <c r="AM915" s="64">
        <f>AL915*Параметри!$M$35/18</f>
        <v>0</v>
      </c>
      <c r="AN915" s="29">
        <f>IF(AL915=0,0,'Дані з ДІСО'!AW915/SUM('Дані з ДІСО'!AU915,'Дані з ДІСО'!AW915))</f>
        <v>0</v>
      </c>
      <c r="AO915" s="29">
        <f>(1+0.25*AN915)*AM915*Параметри!$K$51</f>
        <v>0</v>
      </c>
      <c r="AP915" s="40">
        <f>ROUNDUP(('Дані з ДІСО'!AE915+'Дані не з ДІСО'!E915+'Дані не з ДІСО'!G915)/Параметри!$K$69,0)</f>
        <v>0</v>
      </c>
      <c r="AQ915" s="40">
        <f t="shared" si="131"/>
        <v>0</v>
      </c>
      <c r="AR915" s="40">
        <f>IF(AP915=0,0,('Дані з ДІСО'!AH915+'Дані не з ДІСО'!G915)/('Дані з ДІСО'!AE915+'Дані не з ДІСО'!E915+'Дані не з ДІСО'!G915))</f>
        <v>0</v>
      </c>
      <c r="AS915" s="29">
        <f>AQ915*(1+0.25*AR915)*Параметри!$K$51</f>
        <v>0</v>
      </c>
      <c r="AT915" s="40">
        <f>ROUNDUP('Дані з ДІСО'!AF915/Параметри!$K$70,0)</f>
        <v>0</v>
      </c>
      <c r="AU915" s="40">
        <f t="shared" si="132"/>
        <v>0</v>
      </c>
      <c r="AV915" s="40">
        <f>IF(AT915=0,0,'Дані з ДІСО'!AI915/'Дані з ДІСО'!AF915)</f>
        <v>0</v>
      </c>
      <c r="AW915" s="29">
        <f>AU915*(1+0.25*AV915)*Параметри!$K$51</f>
        <v>0</v>
      </c>
      <c r="AX915" s="40">
        <f>ROUNDUP('Дані з ДІСО'!AR915/Параметри!$K$29,0)</f>
        <v>0</v>
      </c>
      <c r="AY915" s="40">
        <f>ROUNDUP('Дані з ДІСО'!AS915/Параметри!$K$29,0)</f>
        <v>0</v>
      </c>
      <c r="AZ915" s="40">
        <f>ROUNDUP('Дані з ДІСО'!AT915/Параметри!$K$29,0)</f>
        <v>0</v>
      </c>
      <c r="BA915" s="64">
        <f>(AX915*Параметри!$K$32+AY915*Параметри!$L$32+AZ915*Параметри!$M$32)/18</f>
        <v>0</v>
      </c>
      <c r="BB915" s="29">
        <f>(BA915*Параметри!$K$51+SUM('Дані з ДІСО'!AR915:AT915)*Параметри!$K$48*Параметри!$K$20/1000)*Параметри!$K$74</f>
        <v>0</v>
      </c>
      <c r="BC915" s="40">
        <f>ROUNDUP(('Дані не з ДІСО'!I915+'Дані не з ДІСО'!K915)/Параметри!$K$26,0)</f>
        <v>0</v>
      </c>
      <c r="BD915" s="29">
        <f>BC915*Параметри!$M$36/18</f>
        <v>0</v>
      </c>
      <c r="BE915" s="40">
        <f>IF(BC915=0,0,'Дані не з ДІСО'!K915/('Дані не з ДІСО'!I915+'Дані не з ДІСО'!K915))</f>
        <v>0</v>
      </c>
      <c r="BF915" s="29">
        <f>(1+0.25*BE915)*BD915*Параметри!$K$51</f>
        <v>0</v>
      </c>
      <c r="BG915" s="40">
        <f>ROUNDUP('Дані не з ДІСО'!M915/Параметри!$K$27,0)</f>
        <v>0</v>
      </c>
      <c r="BH915" s="40">
        <f>BG915*Параметри!$M$37/18</f>
        <v>0</v>
      </c>
      <c r="BI915" s="29">
        <f>BH915*Параметри!$K$51</f>
        <v>0</v>
      </c>
      <c r="BJ915" s="29">
        <f>'Дані не з ДІСО'!N915*Параметри!$K$76</f>
        <v>0</v>
      </c>
      <c r="BK915" s="40">
        <f>ROUNDUP('Дані з ДІСО'!V915/Параметри!$K$25,0)</f>
        <v>0</v>
      </c>
      <c r="BL915" s="40">
        <f>ROUNDUP('Дані з ДІСО'!W915/Параметри!$K$25,0)</f>
        <v>0</v>
      </c>
      <c r="BM915" s="40">
        <f>ROUNDUP('Дані з ДІСО'!X915/Параметри!$K$25,0)</f>
        <v>0</v>
      </c>
      <c r="BN915" s="40">
        <f>(BK915*Параметри!$K$34+BL915*Параметри!$L$34+BM915*Параметри!$M$34)/18</f>
        <v>0</v>
      </c>
      <c r="BO915" s="40">
        <f>IF(K915=0,0,'Дані з ДІСО'!AC915/K915)</f>
        <v>0</v>
      </c>
      <c r="BP915" s="29">
        <f>(1+0.25*BO915)*BN915*Параметри!$K$51</f>
        <v>0</v>
      </c>
      <c r="BQ915" s="29">
        <f>BP915*'Коефіцієнти АТО'!U915</f>
        <v>0</v>
      </c>
      <c r="BR915" s="29">
        <f>K915*(1+0.25*BO915)*Параметри!$K$66*Параметри!$K$20/1000</f>
        <v>0</v>
      </c>
      <c r="BS915" s="29">
        <f>(1+0.25*BO915)*K915*'Коефіцієнти АТО'!S915*Параметри!$K$20/1000</f>
        <v>0</v>
      </c>
      <c r="BT915" s="29">
        <f t="shared" si="133"/>
        <v>0</v>
      </c>
      <c r="BU915" s="40">
        <f>ROUNDUP('Дані з ДІСО'!AG915/Параметри!$K$71,0)</f>
        <v>0</v>
      </c>
      <c r="BV915" s="40">
        <f t="shared" si="134"/>
        <v>0</v>
      </c>
      <c r="BW915" s="40">
        <f>IF('Дані з ДІСО'!AG915=0,0,'Дані з ДІСО'!AJ915/'Дані з ДІСО'!AG915)</f>
        <v>0</v>
      </c>
      <c r="BX915" s="29">
        <f>BV915*(1+0.25*BW915)*Параметри!$K$51</f>
        <v>0</v>
      </c>
      <c r="BY915" s="29">
        <f>ROUND(IF(Параметри!$K$77="No",CC915,CC915*Параметри!$K$78)+AG915,1)</f>
        <v>11943.1</v>
      </c>
      <c r="BZ915" s="29">
        <f>ROUND(IF(Параметри!$K$77="No",BF915,BF915*Параметри!$K$78),1)</f>
        <v>0</v>
      </c>
      <c r="CA915" s="29">
        <f>ROUND(IF(Параметри!$K$77="No",BI915,BI915*Параметри!$K$78),1)</f>
        <v>0</v>
      </c>
      <c r="CB915" s="29">
        <f>ROUND(IF(Параметри!$K$77="No",BJ915,BJ915*Параметри!$K$78),1)</f>
        <v>0</v>
      </c>
      <c r="CC915" s="29">
        <f t="shared" si="128"/>
        <v>13270.068603455142</v>
      </c>
    </row>
    <row r="916" spans="1:81">
      <c r="A916" s="9">
        <v>915</v>
      </c>
      <c r="B916" s="9" t="s">
        <v>3151</v>
      </c>
      <c r="C916" s="9" t="s">
        <v>3151</v>
      </c>
      <c r="D916" s="9" t="s">
        <v>3965</v>
      </c>
      <c r="E916" s="9" t="s">
        <v>29</v>
      </c>
      <c r="F916" s="9" t="s">
        <v>3991</v>
      </c>
      <c r="G916" s="9" t="s">
        <v>1906</v>
      </c>
      <c r="H916" s="29">
        <f>SUM('Дані з ДІСО'!J916:L916)</f>
        <v>694</v>
      </c>
      <c r="I916" s="29">
        <f>SUM('Дані з ДІСО'!G916:I916)</f>
        <v>35</v>
      </c>
      <c r="J916" s="29">
        <f>SUM('Дані з ДІСО'!P916:R916)</f>
        <v>0</v>
      </c>
      <c r="K916" s="29">
        <f>SUM('Дані з ДІСО'!V916:X916)</f>
        <v>0</v>
      </c>
      <c r="L916" s="40">
        <f>ROUNDUP('Дані з ДІСО'!J916/'Коефіцієнти АТО'!$R916,0)</f>
        <v>16</v>
      </c>
      <c r="M916" s="40">
        <f>ROUNDUP('Дані з ДІСО'!K916/'Коефіцієнти АТО'!$R916,0)</f>
        <v>21</v>
      </c>
      <c r="N916" s="40">
        <f>ROUNDUP('Дані з ДІСО'!L916/'Коефіцієнти АТО'!$R916,0)</f>
        <v>7</v>
      </c>
      <c r="O916" s="59">
        <f>(L916*Параметри!$K$32+M916*Параметри!$L$32+N916*Параметри!$M$32)/18</f>
        <v>72.400000000000006</v>
      </c>
      <c r="P916" s="41">
        <f>IF(H916=0,"",'Дані з ДІСО'!Y916/H916)</f>
        <v>0</v>
      </c>
      <c r="Q916" s="29">
        <f>IF(H916=0,"",(1+0.25*P916)*O916*Параметри!$K$51)</f>
        <v>14828.983271766401</v>
      </c>
      <c r="R916" s="29">
        <f>IF(H916=0,"",Q916*'Коефіцієнти АТО'!T916)</f>
        <v>252.09271562002883</v>
      </c>
      <c r="S916" s="29">
        <f>IF(H916=0,"",H916*(1+0.25*P916)*Параметри!$K$66*Параметри!$K$20/1000)</f>
        <v>0</v>
      </c>
      <c r="T916" s="29">
        <f>IF(H916=0,"",H916*(1+0.25*P916)*'Коефіцієнти АТО'!$S916*Параметри!$K$20/1000)</f>
        <v>2179.5601379736208</v>
      </c>
      <c r="U916" s="29">
        <f t="shared" si="129"/>
        <v>17260.636125360052</v>
      </c>
      <c r="V916" s="29">
        <f t="shared" si="130"/>
        <v>17260.636125360052</v>
      </c>
      <c r="W916" s="40">
        <f>ROUNDUP('Дані з ДІСО'!P916/Параметри!$K$24,0)</f>
        <v>0</v>
      </c>
      <c r="X916" s="40">
        <f>ROUNDUP('Дані з ДІСО'!Q916/Параметри!$K$24,0)</f>
        <v>0</v>
      </c>
      <c r="Y916" s="40">
        <f>ROUNDUP('Дані з ДІСО'!R916/Параметри!$K$24,0)</f>
        <v>0</v>
      </c>
      <c r="Z916" s="59">
        <f>(W916*Параметри!$K$33+X916*Параметри!$L$33+Y916*Параметри!$M$33)/18</f>
        <v>0</v>
      </c>
      <c r="AA916" s="41">
        <f>IF(J916=0,0,'Дані з ДІСО'!AA916/J916)</f>
        <v>0</v>
      </c>
      <c r="AB916" s="29">
        <f>(1+0.25*AA916)*Z916*Параметри!$K$51</f>
        <v>0</v>
      </c>
      <c r="AC916" s="29">
        <f>AB916*'Коефіцієнти АТО'!U916</f>
        <v>0</v>
      </c>
      <c r="AD916" s="29">
        <f>J916*(1+0.25*AA916)*Параметри!$K$66*Параметри!$K$20/1000</f>
        <v>0</v>
      </c>
      <c r="AE916" s="29">
        <f>(1+0.25*AA916)*J916*'Коефіцієнти АТО'!S916*Параметри!$K$20/1000</f>
        <v>0</v>
      </c>
      <c r="AF916" s="29">
        <f t="shared" si="126"/>
        <v>0</v>
      </c>
      <c r="AG916" s="29">
        <v>0</v>
      </c>
      <c r="AH916" s="40">
        <v>9</v>
      </c>
      <c r="AI916" s="40">
        <v>0</v>
      </c>
      <c r="AJ916" s="40">
        <f t="shared" si="127"/>
        <v>0</v>
      </c>
      <c r="AK916" s="29">
        <f>(AH916+AI916)*(1+0.25*AJ916)*Параметри!$K$53</f>
        <v>1614.8634812640005</v>
      </c>
      <c r="AL916" s="29">
        <f>ROUNDUP(('Дані з ДІСО'!AU916+'Дані з ДІСО'!AW916)/Параметри!$K$28,0)</f>
        <v>0</v>
      </c>
      <c r="AM916" s="64">
        <f>AL916*Параметри!$M$35/18</f>
        <v>0</v>
      </c>
      <c r="AN916" s="29">
        <f>IF(AL916=0,0,'Дані з ДІСО'!AW916/SUM('Дані з ДІСО'!AU916,'Дані з ДІСО'!AW916))</f>
        <v>0</v>
      </c>
      <c r="AO916" s="29">
        <f>(1+0.25*AN916)*AM916*Параметри!$K$51</f>
        <v>0</v>
      </c>
      <c r="AP916" s="40">
        <f>ROUNDUP(('Дані з ДІСО'!AE916+'Дані не з ДІСО'!E916+'Дані не з ДІСО'!G916)/Параметри!$K$69,0)</f>
        <v>0</v>
      </c>
      <c r="AQ916" s="40">
        <f t="shared" si="131"/>
        <v>0</v>
      </c>
      <c r="AR916" s="40">
        <f>IF(AP916=0,0,('Дані з ДІСО'!AH916+'Дані не з ДІСО'!G916)/('Дані з ДІСО'!AE916+'Дані не з ДІСО'!E916+'Дані не з ДІСО'!G916))</f>
        <v>0</v>
      </c>
      <c r="AS916" s="29">
        <f>AQ916*(1+0.25*AR916)*Параметри!$K$51</f>
        <v>0</v>
      </c>
      <c r="AT916" s="40">
        <f>ROUNDUP('Дані з ДІСО'!AF916/Параметри!$K$70,0)</f>
        <v>0</v>
      </c>
      <c r="AU916" s="40">
        <f t="shared" si="132"/>
        <v>0</v>
      </c>
      <c r="AV916" s="40">
        <f>IF(AT916=0,0,'Дані з ДІСО'!AI916/'Дані з ДІСО'!AF916)</f>
        <v>0</v>
      </c>
      <c r="AW916" s="29">
        <f>AU916*(1+0.25*AV916)*Параметри!$K$51</f>
        <v>0</v>
      </c>
      <c r="AX916" s="40">
        <f>ROUNDUP('Дані з ДІСО'!AR916/Параметри!$K$29,0)</f>
        <v>0</v>
      </c>
      <c r="AY916" s="40">
        <f>ROUNDUP('Дані з ДІСО'!AS916/Параметри!$K$29,0)</f>
        <v>0</v>
      </c>
      <c r="AZ916" s="40">
        <f>ROUNDUP('Дані з ДІСО'!AT916/Параметри!$K$29,0)</f>
        <v>0</v>
      </c>
      <c r="BA916" s="64">
        <f>(AX916*Параметри!$K$32+AY916*Параметри!$L$32+AZ916*Параметри!$M$32)/18</f>
        <v>0</v>
      </c>
      <c r="BB916" s="29">
        <f>(BA916*Параметри!$K$51+SUM('Дані з ДІСО'!AR916:AT916)*Параметри!$K$48*Параметри!$K$20/1000)*Параметри!$K$74</f>
        <v>0</v>
      </c>
      <c r="BC916" s="40">
        <f>ROUNDUP(('Дані не з ДІСО'!I916+'Дані не з ДІСО'!K916)/Параметри!$K$26,0)</f>
        <v>0</v>
      </c>
      <c r="BD916" s="29">
        <f>BC916*Параметри!$M$36/18</f>
        <v>0</v>
      </c>
      <c r="BE916" s="40">
        <f>IF(BC916=0,0,'Дані не з ДІСО'!K916/('Дані не з ДІСО'!I916+'Дані не з ДІСО'!K916))</f>
        <v>0</v>
      </c>
      <c r="BF916" s="29">
        <f>(1+0.25*BE916)*BD916*Параметри!$K$51</f>
        <v>0</v>
      </c>
      <c r="BG916" s="40">
        <f>ROUNDUP('Дані не з ДІСО'!M916/Параметри!$K$27,0)</f>
        <v>0</v>
      </c>
      <c r="BH916" s="40">
        <f>BG916*Параметри!$M$37/18</f>
        <v>0</v>
      </c>
      <c r="BI916" s="29">
        <f>BH916*Параметри!$K$51</f>
        <v>0</v>
      </c>
      <c r="BJ916" s="29">
        <f>'Дані не з ДІСО'!N916*Параметри!$K$76</f>
        <v>0</v>
      </c>
      <c r="BK916" s="40">
        <f>ROUNDUP('Дані з ДІСО'!V916/Параметри!$K$25,0)</f>
        <v>0</v>
      </c>
      <c r="BL916" s="40">
        <f>ROUNDUP('Дані з ДІСО'!W916/Параметри!$K$25,0)</f>
        <v>0</v>
      </c>
      <c r="BM916" s="40">
        <f>ROUNDUP('Дані з ДІСО'!X916/Параметри!$K$25,0)</f>
        <v>0</v>
      </c>
      <c r="BN916" s="40">
        <f>(BK916*Параметри!$K$34+BL916*Параметри!$L$34+BM916*Параметри!$M$34)/18</f>
        <v>0</v>
      </c>
      <c r="BO916" s="40">
        <f>IF(K916=0,0,'Дані з ДІСО'!AC916/K916)</f>
        <v>0</v>
      </c>
      <c r="BP916" s="29">
        <f>(1+0.25*BO916)*BN916*Параметри!$K$51</f>
        <v>0</v>
      </c>
      <c r="BQ916" s="29">
        <f>BP916*'Коефіцієнти АТО'!U916</f>
        <v>0</v>
      </c>
      <c r="BR916" s="29">
        <f>K916*(1+0.25*BO916)*Параметри!$K$66*Параметри!$K$20/1000</f>
        <v>0</v>
      </c>
      <c r="BS916" s="29">
        <f>(1+0.25*BO916)*K916*'Коефіцієнти АТО'!S916*Параметри!$K$20/1000</f>
        <v>0</v>
      </c>
      <c r="BT916" s="29">
        <f t="shared" si="133"/>
        <v>0</v>
      </c>
      <c r="BU916" s="40">
        <f>ROUNDUP('Дані з ДІСО'!AG916/Параметри!$K$71,0)</f>
        <v>0</v>
      </c>
      <c r="BV916" s="40">
        <f t="shared" si="134"/>
        <v>0</v>
      </c>
      <c r="BW916" s="40">
        <f>IF('Дані з ДІСО'!AG916=0,0,'Дані з ДІСО'!AJ916/'Дані з ДІСО'!AG916)</f>
        <v>0</v>
      </c>
      <c r="BX916" s="29">
        <f>BV916*(1+0.25*BW916)*Параметри!$K$51</f>
        <v>0</v>
      </c>
      <c r="BY916" s="29">
        <f>ROUND(IF(Параметри!$K$77="No",CC916,CC916*Параметри!$K$78)+AG916,1)</f>
        <v>16987.900000000001</v>
      </c>
      <c r="BZ916" s="29">
        <f>ROUND(IF(Параметри!$K$77="No",BF916,BF916*Параметри!$K$78),1)</f>
        <v>0</v>
      </c>
      <c r="CA916" s="29">
        <f>ROUND(IF(Параметри!$K$77="No",BI916,BI916*Параметри!$K$78),1)</f>
        <v>0</v>
      </c>
      <c r="CB916" s="29">
        <f>ROUND(IF(Параметри!$K$77="No",BJ916,BJ916*Параметри!$K$78),1)</f>
        <v>0</v>
      </c>
      <c r="CC916" s="29">
        <f t="shared" si="128"/>
        <v>18875.499606624053</v>
      </c>
    </row>
    <row r="917" spans="1:81">
      <c r="A917" s="9">
        <v>916</v>
      </c>
      <c r="B917" s="9" t="s">
        <v>3151</v>
      </c>
      <c r="C917" s="9" t="s">
        <v>3151</v>
      </c>
      <c r="D917" s="9" t="s">
        <v>3965</v>
      </c>
      <c r="E917" s="9" t="s">
        <v>29</v>
      </c>
      <c r="F917" s="9" t="s">
        <v>3992</v>
      </c>
      <c r="G917" s="9" t="s">
        <v>1908</v>
      </c>
      <c r="H917" s="29">
        <f>SUM('Дані з ДІСО'!J917:L917)</f>
        <v>855</v>
      </c>
      <c r="I917" s="29">
        <f>SUM('Дані з ДІСО'!G917:I917)</f>
        <v>44</v>
      </c>
      <c r="J917" s="29">
        <f>SUM('Дані з ДІСО'!P917:R917)</f>
        <v>0</v>
      </c>
      <c r="K917" s="29">
        <f>SUM('Дані з ДІСО'!V917:X917)</f>
        <v>0</v>
      </c>
      <c r="L917" s="40">
        <f>ROUNDUP('Дані з ДІСО'!J917/'Коефіцієнти АТО'!$R917,0)</f>
        <v>23</v>
      </c>
      <c r="M917" s="40">
        <f>ROUNDUP('Дані з ДІСО'!K917/'Коефіцієнти АТО'!$R917,0)</f>
        <v>35</v>
      </c>
      <c r="N917" s="40">
        <f>ROUNDUP('Дані з ДІСО'!L917/'Коефіцієнти АТО'!$R917,0)</f>
        <v>12</v>
      </c>
      <c r="O917" s="59">
        <f>(L917*Параметри!$K$32+M917*Параметри!$L$32+N917*Параметри!$M$32)/18</f>
        <v>116.63888888888889</v>
      </c>
      <c r="P917" s="41">
        <f>IF(H917=0,"",'Дані з ДІСО'!Y917/H917)</f>
        <v>0</v>
      </c>
      <c r="Q917" s="29">
        <f>IF(H917=0,"",(1+0.25*P917)*O917*Параметри!$K$51)</f>
        <v>23890.001825562889</v>
      </c>
      <c r="R917" s="29">
        <f>IF(H917=0,"",Q917*'Коефіцієнти АТО'!T917)</f>
        <v>406.13003103456913</v>
      </c>
      <c r="S917" s="29">
        <f>IF(H917=0,"",H917*(1+0.25*P917)*Параметри!$K$66*Параметри!$K$20/1000)</f>
        <v>0</v>
      </c>
      <c r="T917" s="29">
        <f>IF(H917=0,"",H917*(1+0.25*P917)*'Коефіцієнти АТО'!$S917*Параметри!$K$20/1000)</f>
        <v>3905.7352223577586</v>
      </c>
      <c r="U917" s="29">
        <f t="shared" si="129"/>
        <v>28201.867078955216</v>
      </c>
      <c r="V917" s="29">
        <f t="shared" si="130"/>
        <v>28201.867078955216</v>
      </c>
      <c r="W917" s="40">
        <f>ROUNDUP('Дані з ДІСО'!P917/Параметри!$K$24,0)</f>
        <v>0</v>
      </c>
      <c r="X917" s="40">
        <f>ROUNDUP('Дані з ДІСО'!Q917/Параметри!$K$24,0)</f>
        <v>0</v>
      </c>
      <c r="Y917" s="40">
        <f>ROUNDUP('Дані з ДІСО'!R917/Параметри!$K$24,0)</f>
        <v>0</v>
      </c>
      <c r="Z917" s="59">
        <f>(W917*Параметри!$K$33+X917*Параметри!$L$33+Y917*Параметри!$M$33)/18</f>
        <v>0</v>
      </c>
      <c r="AA917" s="41">
        <f>IF(J917=0,0,'Дані з ДІСО'!AA917/J917)</f>
        <v>0</v>
      </c>
      <c r="AB917" s="29">
        <f>(1+0.25*AA917)*Z917*Параметри!$K$51</f>
        <v>0</v>
      </c>
      <c r="AC917" s="29">
        <f>AB917*'Коефіцієнти АТО'!U917</f>
        <v>0</v>
      </c>
      <c r="AD917" s="29">
        <f>J917*(1+0.25*AA917)*Параметри!$K$66*Параметри!$K$20/1000</f>
        <v>0</v>
      </c>
      <c r="AE917" s="29">
        <f>(1+0.25*AA917)*J917*'Коефіцієнти АТО'!S917*Параметри!$K$20/1000</f>
        <v>0</v>
      </c>
      <c r="AF917" s="29">
        <f t="shared" si="126"/>
        <v>0</v>
      </c>
      <c r="AG917" s="29">
        <v>0</v>
      </c>
      <c r="AH917" s="40">
        <v>16</v>
      </c>
      <c r="AI917" s="40">
        <v>0</v>
      </c>
      <c r="AJ917" s="40">
        <f t="shared" si="127"/>
        <v>0</v>
      </c>
      <c r="AK917" s="29">
        <f>(AH917+AI917)*(1+0.25*AJ917)*Параметри!$K$53</f>
        <v>2870.8684111360008</v>
      </c>
      <c r="AL917" s="29">
        <f>ROUNDUP(('Дані з ДІСО'!AU917+'Дані з ДІСО'!AW917)/Параметри!$K$28,0)</f>
        <v>0</v>
      </c>
      <c r="AM917" s="64">
        <f>AL917*Параметри!$M$35/18</f>
        <v>0</v>
      </c>
      <c r="AN917" s="29">
        <f>IF(AL917=0,0,'Дані з ДІСО'!AW917/SUM('Дані з ДІСО'!AU917,'Дані з ДІСО'!AW917))</f>
        <v>0</v>
      </c>
      <c r="AO917" s="29">
        <f>(1+0.25*AN917)*AM917*Параметри!$K$51</f>
        <v>0</v>
      </c>
      <c r="AP917" s="40">
        <f>ROUNDUP(('Дані з ДІСО'!AE917+'Дані не з ДІСО'!E917+'Дані не з ДІСО'!G917)/Параметри!$K$69,0)</f>
        <v>0</v>
      </c>
      <c r="AQ917" s="40">
        <f t="shared" si="131"/>
        <v>0</v>
      </c>
      <c r="AR917" s="40">
        <f>IF(AP917=0,0,('Дані з ДІСО'!AH917+'Дані не з ДІСО'!G917)/('Дані з ДІСО'!AE917+'Дані не з ДІСО'!E917+'Дані не з ДІСО'!G917))</f>
        <v>0</v>
      </c>
      <c r="AS917" s="29">
        <f>AQ917*(1+0.25*AR917)*Параметри!$K$51</f>
        <v>0</v>
      </c>
      <c r="AT917" s="40">
        <f>ROUNDUP('Дані з ДІСО'!AF917/Параметри!$K$70,0)</f>
        <v>0</v>
      </c>
      <c r="AU917" s="40">
        <f t="shared" si="132"/>
        <v>0</v>
      </c>
      <c r="AV917" s="40">
        <f>IF(AT917=0,0,'Дані з ДІСО'!AI917/'Дані з ДІСО'!AF917)</f>
        <v>0</v>
      </c>
      <c r="AW917" s="29">
        <f>AU917*(1+0.25*AV917)*Параметри!$K$51</f>
        <v>0</v>
      </c>
      <c r="AX917" s="40">
        <f>ROUNDUP('Дані з ДІСО'!AR917/Параметри!$K$29,0)</f>
        <v>0</v>
      </c>
      <c r="AY917" s="40">
        <f>ROUNDUP('Дані з ДІСО'!AS917/Параметри!$K$29,0)</f>
        <v>0</v>
      </c>
      <c r="AZ917" s="40">
        <f>ROUNDUP('Дані з ДІСО'!AT917/Параметри!$K$29,0)</f>
        <v>0</v>
      </c>
      <c r="BA917" s="64">
        <f>(AX917*Параметри!$K$32+AY917*Параметри!$L$32+AZ917*Параметри!$M$32)/18</f>
        <v>0</v>
      </c>
      <c r="BB917" s="29">
        <f>(BA917*Параметри!$K$51+SUM('Дані з ДІСО'!AR917:AT917)*Параметри!$K$48*Параметри!$K$20/1000)*Параметри!$K$74</f>
        <v>0</v>
      </c>
      <c r="BC917" s="40">
        <f>ROUNDUP(('Дані не з ДІСО'!I917+'Дані не з ДІСО'!K917)/Параметри!$K$26,0)</f>
        <v>0</v>
      </c>
      <c r="BD917" s="29">
        <f>BC917*Параметри!$M$36/18</f>
        <v>0</v>
      </c>
      <c r="BE917" s="40">
        <f>IF(BC917=0,0,'Дані не з ДІСО'!K917/('Дані не з ДІСО'!I917+'Дані не з ДІСО'!K917))</f>
        <v>0</v>
      </c>
      <c r="BF917" s="29">
        <f>(1+0.25*BE917)*BD917*Параметри!$K$51</f>
        <v>0</v>
      </c>
      <c r="BG917" s="40">
        <f>ROUNDUP('Дані не з ДІСО'!M917/Параметри!$K$27,0)</f>
        <v>0</v>
      </c>
      <c r="BH917" s="40">
        <f>BG917*Параметри!$M$37/18</f>
        <v>0</v>
      </c>
      <c r="BI917" s="29">
        <f>BH917*Параметри!$K$51</f>
        <v>0</v>
      </c>
      <c r="BJ917" s="29">
        <f>'Дані не з ДІСО'!N917*Параметри!$K$76</f>
        <v>0</v>
      </c>
      <c r="BK917" s="40">
        <f>ROUNDUP('Дані з ДІСО'!V917/Параметри!$K$25,0)</f>
        <v>0</v>
      </c>
      <c r="BL917" s="40">
        <f>ROUNDUP('Дані з ДІСО'!W917/Параметри!$K$25,0)</f>
        <v>0</v>
      </c>
      <c r="BM917" s="40">
        <f>ROUNDUP('Дані з ДІСО'!X917/Параметри!$K$25,0)</f>
        <v>0</v>
      </c>
      <c r="BN917" s="40">
        <f>(BK917*Параметри!$K$34+BL917*Параметри!$L$34+BM917*Параметри!$M$34)/18</f>
        <v>0</v>
      </c>
      <c r="BO917" s="40">
        <f>IF(K917=0,0,'Дані з ДІСО'!AC917/K917)</f>
        <v>0</v>
      </c>
      <c r="BP917" s="29">
        <f>(1+0.25*BO917)*BN917*Параметри!$K$51</f>
        <v>0</v>
      </c>
      <c r="BQ917" s="29">
        <f>BP917*'Коефіцієнти АТО'!U917</f>
        <v>0</v>
      </c>
      <c r="BR917" s="29">
        <f>K917*(1+0.25*BO917)*Параметри!$K$66*Параметри!$K$20/1000</f>
        <v>0</v>
      </c>
      <c r="BS917" s="29">
        <f>(1+0.25*BO917)*K917*'Коефіцієнти АТО'!S917*Параметри!$K$20/1000</f>
        <v>0</v>
      </c>
      <c r="BT917" s="29">
        <f t="shared" si="133"/>
        <v>0</v>
      </c>
      <c r="BU917" s="40">
        <f>ROUNDUP('Дані з ДІСО'!AG917/Параметри!$K$71,0)</f>
        <v>0</v>
      </c>
      <c r="BV917" s="40">
        <f t="shared" si="134"/>
        <v>0</v>
      </c>
      <c r="BW917" s="40">
        <f>IF('Дані з ДІСО'!AG917=0,0,'Дані з ДІСО'!AJ917/'Дані з ДІСО'!AG917)</f>
        <v>0</v>
      </c>
      <c r="BX917" s="29">
        <f>BV917*(1+0.25*BW917)*Параметри!$K$51</f>
        <v>0</v>
      </c>
      <c r="BY917" s="29">
        <f>ROUND(IF(Параметри!$K$77="No",CC917,CC917*Параметри!$K$78)+AG917,1)</f>
        <v>27965.5</v>
      </c>
      <c r="BZ917" s="29">
        <f>ROUND(IF(Параметри!$K$77="No",BF917,BF917*Параметри!$K$78),1)</f>
        <v>0</v>
      </c>
      <c r="CA917" s="29">
        <f>ROUND(IF(Параметри!$K$77="No",BI917,BI917*Параметри!$K$78),1)</f>
        <v>0</v>
      </c>
      <c r="CB917" s="29">
        <f>ROUND(IF(Параметри!$K$77="No",BJ917,BJ917*Параметри!$K$78),1)</f>
        <v>0</v>
      </c>
      <c r="CC917" s="29">
        <f t="shared" si="128"/>
        <v>31072.735490091218</v>
      </c>
    </row>
    <row r="918" spans="1:81">
      <c r="A918" s="9">
        <v>917</v>
      </c>
      <c r="B918" s="9" t="s">
        <v>3176</v>
      </c>
      <c r="C918" s="9" t="s">
        <v>3146</v>
      </c>
      <c r="D918" s="9" t="s">
        <v>3965</v>
      </c>
      <c r="E918" s="9" t="s">
        <v>78</v>
      </c>
      <c r="F918" s="9" t="s">
        <v>3993</v>
      </c>
      <c r="G918" s="9" t="s">
        <v>1910</v>
      </c>
      <c r="H918" s="29">
        <f>SUM('Дані з ДІСО'!J918:L918)</f>
        <v>2484</v>
      </c>
      <c r="I918" s="29">
        <f>SUM('Дані з ДІСО'!G918:I918)</f>
        <v>99</v>
      </c>
      <c r="J918" s="29">
        <f>SUM('Дані з ДІСО'!P918:R918)</f>
        <v>0</v>
      </c>
      <c r="K918" s="29">
        <f>SUM('Дані з ДІСО'!V918:X918)</f>
        <v>0</v>
      </c>
      <c r="L918" s="40">
        <f>ROUNDUP('Дані з ДІСО'!J918/'Коефіцієнти АТО'!$R918,0)</f>
        <v>45</v>
      </c>
      <c r="M918" s="40">
        <f>ROUNDUP('Дані з ДІСО'!K918/'Коефіцієнти АТО'!$R918,0)</f>
        <v>54</v>
      </c>
      <c r="N918" s="40">
        <f>ROUNDUP('Дані з ДІСО'!L918/'Коефіцієнти АТО'!$R918,0)</f>
        <v>13</v>
      </c>
      <c r="O918" s="59">
        <f>(L918*Параметри!$K$32+M918*Параметри!$L$32+N918*Параметри!$M$32)/18</f>
        <v>181.23888888888891</v>
      </c>
      <c r="P918" s="41">
        <f>IF(H918=0,"",'Дані з ДІСО'!Y918/H918)</f>
        <v>0</v>
      </c>
      <c r="Q918" s="29">
        <f>IF(H918=0,"",(1+0.25*P918)*O918*Параметри!$K$51)</f>
        <v>37121.387452028495</v>
      </c>
      <c r="R918" s="29">
        <f>IF(H918=0,"",Q918*'Коефіцієнти АТО'!T918)</f>
        <v>3712.1387452028498</v>
      </c>
      <c r="S918" s="29">
        <f>IF(H918=0,"",H918*(1+0.25*P918)*Параметри!$K$66*Параметри!$K$20/1000)</f>
        <v>0</v>
      </c>
      <c r="T918" s="29">
        <f>IF(H918=0,"",H918*(1+0.25*P918)*'Коефіцієнти АТО'!$S918*Параметри!$K$20/1000)</f>
        <v>5437.1945595454072</v>
      </c>
      <c r="U918" s="29">
        <f t="shared" si="129"/>
        <v>46270.720756776755</v>
      </c>
      <c r="V918" s="29">
        <f t="shared" si="130"/>
        <v>46270.720756776755</v>
      </c>
      <c r="W918" s="40">
        <f>ROUNDUP('Дані з ДІСО'!P918/Параметри!$K$24,0)</f>
        <v>0</v>
      </c>
      <c r="X918" s="40">
        <f>ROUNDUP('Дані з ДІСО'!Q918/Параметри!$K$24,0)</f>
        <v>0</v>
      </c>
      <c r="Y918" s="40">
        <f>ROUNDUP('Дані з ДІСО'!R918/Параметри!$K$24,0)</f>
        <v>0</v>
      </c>
      <c r="Z918" s="59">
        <f>(W918*Параметри!$K$33+X918*Параметри!$L$33+Y918*Параметри!$M$33)/18</f>
        <v>0</v>
      </c>
      <c r="AA918" s="41">
        <f>IF(J918=0,0,'Дані з ДІСО'!AA918/J918)</f>
        <v>0</v>
      </c>
      <c r="AB918" s="29">
        <f>(1+0.25*AA918)*Z918*Параметри!$K$51</f>
        <v>0</v>
      </c>
      <c r="AC918" s="29">
        <f>AB918*'Коефіцієнти АТО'!U918</f>
        <v>0</v>
      </c>
      <c r="AD918" s="29">
        <f>J918*(1+0.25*AA918)*Параметри!$K$66*Параметри!$K$20/1000</f>
        <v>0</v>
      </c>
      <c r="AE918" s="29">
        <f>(1+0.25*AA918)*J918*'Коефіцієнти АТО'!S918*Параметри!$K$20/1000</f>
        <v>0</v>
      </c>
      <c r="AF918" s="29">
        <f t="shared" si="126"/>
        <v>0</v>
      </c>
      <c r="AG918" s="29">
        <v>0</v>
      </c>
      <c r="AH918" s="40">
        <v>20</v>
      </c>
      <c r="AI918" s="40">
        <v>0</v>
      </c>
      <c r="AJ918" s="40">
        <f t="shared" si="127"/>
        <v>0</v>
      </c>
      <c r="AK918" s="29">
        <f>(AH918+AI918)*(1+0.25*AJ918)*Параметри!$K$53</f>
        <v>3588.5855139200012</v>
      </c>
      <c r="AL918" s="29">
        <f>ROUNDUP(('Дані з ДІСО'!AU918+'Дані з ДІСО'!AW918)/Параметри!$K$28,0)</f>
        <v>2</v>
      </c>
      <c r="AM918" s="64">
        <f>AL918*Параметри!$M$35/18</f>
        <v>2.5555555555555554</v>
      </c>
      <c r="AN918" s="29">
        <f>IF(AL918=0,0,'Дані з ДІСО'!AW918/SUM('Дані з ДІСО'!AU918,'Дані з ДІСО'!AW918))</f>
        <v>0</v>
      </c>
      <c r="AO918" s="29">
        <f>(1+0.25*AN918)*AM918*Параметри!$K$51</f>
        <v>523.4294279475555</v>
      </c>
      <c r="AP918" s="40">
        <f>ROUNDUP(('Дані з ДІСО'!AE918+'Дані не з ДІСО'!E918+'Дані не з ДІСО'!G918)/Параметри!$K$69,0)</f>
        <v>0</v>
      </c>
      <c r="AQ918" s="40">
        <f t="shared" si="131"/>
        <v>0</v>
      </c>
      <c r="AR918" s="40">
        <f>IF(AP918=0,0,('Дані з ДІСО'!AH918+'Дані не з ДІСО'!G918)/('Дані з ДІСО'!AE918+'Дані не з ДІСО'!E918+'Дані не з ДІСО'!G918))</f>
        <v>0</v>
      </c>
      <c r="AS918" s="29">
        <f>AQ918*(1+0.25*AR918)*Параметри!$K$51</f>
        <v>0</v>
      </c>
      <c r="AT918" s="40">
        <f>ROUNDUP('Дані з ДІСО'!AF918/Параметри!$K$70,0)</f>
        <v>0</v>
      </c>
      <c r="AU918" s="40">
        <f t="shared" si="132"/>
        <v>0</v>
      </c>
      <c r="AV918" s="40">
        <f>IF(AT918=0,0,'Дані з ДІСО'!AI918/'Дані з ДІСО'!AF918)</f>
        <v>0</v>
      </c>
      <c r="AW918" s="29">
        <f>AU918*(1+0.25*AV918)*Параметри!$K$51</f>
        <v>0</v>
      </c>
      <c r="AX918" s="40">
        <f>ROUNDUP('Дані з ДІСО'!AR918/Параметри!$K$29,0)</f>
        <v>0</v>
      </c>
      <c r="AY918" s="40">
        <f>ROUNDUP('Дані з ДІСО'!AS918/Параметри!$K$29,0)</f>
        <v>0</v>
      </c>
      <c r="AZ918" s="40">
        <f>ROUNDUP('Дані з ДІСО'!AT918/Параметри!$K$29,0)</f>
        <v>0</v>
      </c>
      <c r="BA918" s="64">
        <f>(AX918*Параметри!$K$32+AY918*Параметри!$L$32+AZ918*Параметри!$M$32)/18</f>
        <v>0</v>
      </c>
      <c r="BB918" s="29">
        <f>(BA918*Параметри!$K$51+SUM('Дані з ДІСО'!AR918:AT918)*Параметри!$K$48*Параметри!$K$20/1000)*Параметри!$K$74</f>
        <v>0</v>
      </c>
      <c r="BC918" s="40">
        <f>ROUNDUP(('Дані не з ДІСО'!I918+'Дані не з ДІСО'!K918)/Параметри!$K$26,0)</f>
        <v>0</v>
      </c>
      <c r="BD918" s="29">
        <f>BC918*Параметри!$M$36/18</f>
        <v>0</v>
      </c>
      <c r="BE918" s="40">
        <f>IF(BC918=0,0,'Дані не з ДІСО'!K918/('Дані не з ДІСО'!I918+'Дані не з ДІСО'!K918))</f>
        <v>0</v>
      </c>
      <c r="BF918" s="29">
        <f>(1+0.25*BE918)*BD918*Параметри!$K$51</f>
        <v>0</v>
      </c>
      <c r="BG918" s="40">
        <f>ROUNDUP('Дані не з ДІСО'!M918/Параметри!$K$27,0)</f>
        <v>0</v>
      </c>
      <c r="BH918" s="40">
        <f>BG918*Параметри!$M$37/18</f>
        <v>0</v>
      </c>
      <c r="BI918" s="29">
        <f>BH918*Параметри!$K$51</f>
        <v>0</v>
      </c>
      <c r="BJ918" s="29">
        <f>'Дані не з ДІСО'!N918*Параметри!$K$76</f>
        <v>0</v>
      </c>
      <c r="BK918" s="40">
        <f>ROUNDUP('Дані з ДІСО'!V918/Параметри!$K$25,0)</f>
        <v>0</v>
      </c>
      <c r="BL918" s="40">
        <f>ROUNDUP('Дані з ДІСО'!W918/Параметри!$K$25,0)</f>
        <v>0</v>
      </c>
      <c r="BM918" s="40">
        <f>ROUNDUP('Дані з ДІСО'!X918/Параметри!$K$25,0)</f>
        <v>0</v>
      </c>
      <c r="BN918" s="40">
        <f>(BK918*Параметри!$K$34+BL918*Параметри!$L$34+BM918*Параметри!$M$34)/18</f>
        <v>0</v>
      </c>
      <c r="BO918" s="40">
        <f>IF(K918=0,0,'Дані з ДІСО'!AC918/K918)</f>
        <v>0</v>
      </c>
      <c r="BP918" s="29">
        <f>(1+0.25*BO918)*BN918*Параметри!$K$51</f>
        <v>0</v>
      </c>
      <c r="BQ918" s="29">
        <f>BP918*'Коефіцієнти АТО'!U918</f>
        <v>0</v>
      </c>
      <c r="BR918" s="29">
        <f>K918*(1+0.25*BO918)*Параметри!$K$66*Параметри!$K$20/1000</f>
        <v>0</v>
      </c>
      <c r="BS918" s="29">
        <f>(1+0.25*BO918)*K918*'Коефіцієнти АТО'!S918*Параметри!$K$20/1000</f>
        <v>0</v>
      </c>
      <c r="BT918" s="29">
        <f t="shared" si="133"/>
        <v>0</v>
      </c>
      <c r="BU918" s="40">
        <f>ROUNDUP('Дані з ДІСО'!AG918/Параметри!$K$71,0)</f>
        <v>0</v>
      </c>
      <c r="BV918" s="40">
        <f t="shared" si="134"/>
        <v>0</v>
      </c>
      <c r="BW918" s="40">
        <f>IF('Дані з ДІСО'!AG918=0,0,'Дані з ДІСО'!AJ918/'Дані з ДІСО'!AG918)</f>
        <v>0</v>
      </c>
      <c r="BX918" s="29">
        <f>BV918*(1+0.25*BW918)*Параметри!$K$51</f>
        <v>0</v>
      </c>
      <c r="BY918" s="29">
        <f>ROUND(IF(Параметри!$K$77="No",CC918,CC918*Параметри!$K$78)+AG918,1)</f>
        <v>45344.5</v>
      </c>
      <c r="BZ918" s="29">
        <f>ROUND(IF(Параметри!$K$77="No",BF918,BF918*Параметри!$K$78),1)</f>
        <v>0</v>
      </c>
      <c r="CA918" s="29">
        <f>ROUND(IF(Параметри!$K$77="No",BI918,BI918*Параметри!$K$78),1)</f>
        <v>0</v>
      </c>
      <c r="CB918" s="29">
        <f>ROUND(IF(Параметри!$K$77="No",BJ918,BJ918*Параметри!$K$78),1)</f>
        <v>0</v>
      </c>
      <c r="CC918" s="29">
        <f t="shared" si="128"/>
        <v>50382.735698644312</v>
      </c>
    </row>
    <row r="919" spans="1:81">
      <c r="A919" s="9">
        <v>918</v>
      </c>
      <c r="B919" s="9" t="s">
        <v>3176</v>
      </c>
      <c r="C919" s="9" t="s">
        <v>3146</v>
      </c>
      <c r="D919" s="9" t="s">
        <v>3965</v>
      </c>
      <c r="E919" s="9" t="s">
        <v>78</v>
      </c>
      <c r="F919" s="9" t="s">
        <v>3994</v>
      </c>
      <c r="G919" s="9" t="s">
        <v>1912</v>
      </c>
      <c r="H919" s="29">
        <f>SUM('Дані з ДІСО'!J919:L919)</f>
        <v>5451.5</v>
      </c>
      <c r="I919" s="29">
        <f>SUM('Дані з ДІСО'!G919:I919)</f>
        <v>164</v>
      </c>
      <c r="J919" s="29">
        <f>SUM('Дані з ДІСО'!P919:R919)</f>
        <v>96</v>
      </c>
      <c r="K919" s="29">
        <f>SUM('Дані з ДІСО'!V919:X919)</f>
        <v>0</v>
      </c>
      <c r="L919" s="40">
        <f>ROUNDUP('Дані з ДІСО'!J919/'Коефіцієнти АТО'!$R919,0)</f>
        <v>89</v>
      </c>
      <c r="M919" s="40">
        <f>ROUNDUP('Дані з ДІСО'!K919/'Коефіцієнти АТО'!$R919,0)</f>
        <v>114</v>
      </c>
      <c r="N919" s="40">
        <f>ROUNDUP('Дані з ДІСО'!L919/'Коефіцієнти АТО'!$R919,0)</f>
        <v>20</v>
      </c>
      <c r="O919" s="59">
        <f>(L919*Параметри!$K$32+M919*Параметри!$L$32+N919*Параметри!$M$32)/18</f>
        <v>360.26666666666665</v>
      </c>
      <c r="P919" s="41">
        <f>IF(H919=0,"",'Дані з ДІСО'!Y919/H919)</f>
        <v>0</v>
      </c>
      <c r="Q919" s="29">
        <f>IF(H919=0,"",(1+0.25*P919)*O919*Параметри!$K$51)</f>
        <v>73789.894659876256</v>
      </c>
      <c r="R919" s="29">
        <f>IF(H919=0,"",Q919*'Коефіцієнти АТО'!T919)</f>
        <v>7378.9894659876263</v>
      </c>
      <c r="S919" s="29">
        <f>IF(H919=0,"",H919*(1+0.25*P919)*Параметри!$K$66*Параметри!$K$20/1000)</f>
        <v>0</v>
      </c>
      <c r="T919" s="29">
        <f>IF(H919=0,"",H919*(1+0.25*P919)*'Коефіцієнти АТО'!$S919*Параметри!$K$20/1000)</f>
        <v>11932.715837907321</v>
      </c>
      <c r="U919" s="29">
        <f t="shared" si="129"/>
        <v>93101.599963771208</v>
      </c>
      <c r="V919" s="29">
        <f t="shared" si="130"/>
        <v>93101.599963771208</v>
      </c>
      <c r="W919" s="40">
        <f>ROUNDUP('Дані з ДІСО'!P919/Параметри!$K$24,0)</f>
        <v>6</v>
      </c>
      <c r="X919" s="40">
        <f>ROUNDUP('Дані з ДІСО'!Q919/Параметри!$K$24,0)</f>
        <v>5</v>
      </c>
      <c r="Y919" s="40">
        <f>ROUNDUP('Дані з ДІСО'!R919/Параметри!$K$24,0)</f>
        <v>0</v>
      </c>
      <c r="Z919" s="59">
        <f>(W919*Параметри!$K$33+X919*Параметри!$L$33+Y919*Параметри!$M$33)/18</f>
        <v>22</v>
      </c>
      <c r="AA919" s="41">
        <f>IF(J919=0,0,'Дані з ДІСО'!AA919/J919)</f>
        <v>0</v>
      </c>
      <c r="AB919" s="29">
        <f>(1+0.25*AA919)*Z919*Параметри!$K$51</f>
        <v>4506.0446405920002</v>
      </c>
      <c r="AC919" s="29">
        <f>AB919*'Коефіцієнти АТО'!U919</f>
        <v>211.78409810782401</v>
      </c>
      <c r="AD919" s="29">
        <f>J919*(1+0.25*AA919)*Параметри!$K$66*Параметри!$K$20/1000</f>
        <v>0</v>
      </c>
      <c r="AE919" s="29">
        <f>(1+0.25*AA919)*J919*'Коефіцієнти АТО'!S919*Параметри!$K$20/1000</f>
        <v>210.13312307421864</v>
      </c>
      <c r="AF919" s="29">
        <f t="shared" si="126"/>
        <v>4927.9618617740434</v>
      </c>
      <c r="AG919" s="29">
        <v>0</v>
      </c>
      <c r="AH919" s="40">
        <v>44</v>
      </c>
      <c r="AI919" s="40">
        <v>0</v>
      </c>
      <c r="AJ919" s="40">
        <f t="shared" si="127"/>
        <v>0</v>
      </c>
      <c r="AK919" s="29">
        <f>(AH919+AI919)*(1+0.25*AJ919)*Параметри!$K$53</f>
        <v>7894.8881306240019</v>
      </c>
      <c r="AL919" s="29">
        <f>ROUNDUP(('Дані з ДІСО'!AU919+'Дані з ДІСО'!AW919)/Параметри!$K$28,0)</f>
        <v>0</v>
      </c>
      <c r="AM919" s="64">
        <f>AL919*Параметри!$M$35/18</f>
        <v>0</v>
      </c>
      <c r="AN919" s="29">
        <f>IF(AL919=0,0,'Дані з ДІСО'!AW919/SUM('Дані з ДІСО'!AU919,'Дані з ДІСО'!AW919))</f>
        <v>0</v>
      </c>
      <c r="AO919" s="29">
        <f>(1+0.25*AN919)*AM919*Параметри!$K$51</f>
        <v>0</v>
      </c>
      <c r="AP919" s="40">
        <f>ROUNDUP(('Дані з ДІСО'!AE919+'Дані не з ДІСО'!E919+'Дані не з ДІСО'!G919)/Параметри!$K$69,0)</f>
        <v>0</v>
      </c>
      <c r="AQ919" s="40">
        <f t="shared" si="131"/>
        <v>0</v>
      </c>
      <c r="AR919" s="40">
        <f>IF(AP919=0,0,('Дані з ДІСО'!AH919+'Дані не з ДІСО'!G919)/('Дані з ДІСО'!AE919+'Дані не з ДІСО'!E919+'Дані не з ДІСО'!G919))</f>
        <v>0</v>
      </c>
      <c r="AS919" s="29">
        <f>AQ919*(1+0.25*AR919)*Параметри!$K$51</f>
        <v>0</v>
      </c>
      <c r="AT919" s="40">
        <f>ROUNDUP('Дані з ДІСО'!AF919/Параметри!$K$70,0)</f>
        <v>0</v>
      </c>
      <c r="AU919" s="40">
        <f t="shared" si="132"/>
        <v>0</v>
      </c>
      <c r="AV919" s="40">
        <f>IF(AT919=0,0,'Дані з ДІСО'!AI919/'Дані з ДІСО'!AF919)</f>
        <v>0</v>
      </c>
      <c r="AW919" s="29">
        <f>AU919*(1+0.25*AV919)*Параметри!$K$51</f>
        <v>0</v>
      </c>
      <c r="AX919" s="40">
        <f>ROUNDUP('Дані з ДІСО'!AR919/Параметри!$K$29,0)</f>
        <v>0</v>
      </c>
      <c r="AY919" s="40">
        <f>ROUNDUP('Дані з ДІСО'!AS919/Параметри!$K$29,0)</f>
        <v>0</v>
      </c>
      <c r="AZ919" s="40">
        <f>ROUNDUP('Дані з ДІСО'!AT919/Параметри!$K$29,0)</f>
        <v>0</v>
      </c>
      <c r="BA919" s="64">
        <f>(AX919*Параметри!$K$32+AY919*Параметри!$L$32+AZ919*Параметри!$M$32)/18</f>
        <v>0</v>
      </c>
      <c r="BB919" s="29">
        <f>(BA919*Параметри!$K$51+SUM('Дані з ДІСО'!AR919:AT919)*Параметри!$K$48*Параметри!$K$20/1000)*Параметри!$K$74</f>
        <v>0</v>
      </c>
      <c r="BC919" s="40">
        <f>ROUNDUP(('Дані не з ДІСО'!I919+'Дані не з ДІСО'!K919)/Параметри!$K$26,0)</f>
        <v>0</v>
      </c>
      <c r="BD919" s="29">
        <f>BC919*Параметри!$M$36/18</f>
        <v>0</v>
      </c>
      <c r="BE919" s="40">
        <f>IF(BC919=0,0,'Дані не з ДІСО'!K919/('Дані не з ДІСО'!I919+'Дані не з ДІСО'!K919))</f>
        <v>0</v>
      </c>
      <c r="BF919" s="29">
        <f>(1+0.25*BE919)*BD919*Параметри!$K$51</f>
        <v>0</v>
      </c>
      <c r="BG919" s="40">
        <f>ROUNDUP('Дані не з ДІСО'!M919/Параметри!$K$27,0)</f>
        <v>0</v>
      </c>
      <c r="BH919" s="40">
        <f>BG919*Параметри!$M$37/18</f>
        <v>0</v>
      </c>
      <c r="BI919" s="29">
        <f>BH919*Параметри!$K$51</f>
        <v>0</v>
      </c>
      <c r="BJ919" s="29">
        <f>'Дані не з ДІСО'!N919*Параметри!$K$76</f>
        <v>0</v>
      </c>
      <c r="BK919" s="40">
        <f>ROUNDUP('Дані з ДІСО'!V919/Параметри!$K$25,0)</f>
        <v>0</v>
      </c>
      <c r="BL919" s="40">
        <f>ROUNDUP('Дані з ДІСО'!W919/Параметри!$K$25,0)</f>
        <v>0</v>
      </c>
      <c r="BM919" s="40">
        <f>ROUNDUP('Дані з ДІСО'!X919/Параметри!$K$25,0)</f>
        <v>0</v>
      </c>
      <c r="BN919" s="40">
        <f>(BK919*Параметри!$K$34+BL919*Параметри!$L$34+BM919*Параметри!$M$34)/18</f>
        <v>0</v>
      </c>
      <c r="BO919" s="40">
        <f>IF(K919=0,0,'Дані з ДІСО'!AC919/K919)</f>
        <v>0</v>
      </c>
      <c r="BP919" s="29">
        <f>(1+0.25*BO919)*BN919*Параметри!$K$51</f>
        <v>0</v>
      </c>
      <c r="BQ919" s="29">
        <f>BP919*'Коефіцієнти АТО'!U919</f>
        <v>0</v>
      </c>
      <c r="BR919" s="29">
        <f>K919*(1+0.25*BO919)*Параметри!$K$66*Параметри!$K$20/1000</f>
        <v>0</v>
      </c>
      <c r="BS919" s="29">
        <f>(1+0.25*BO919)*K919*'Коефіцієнти АТО'!S919*Параметри!$K$20/1000</f>
        <v>0</v>
      </c>
      <c r="BT919" s="29">
        <f t="shared" si="133"/>
        <v>0</v>
      </c>
      <c r="BU919" s="40">
        <f>ROUNDUP('Дані з ДІСО'!AG919/Параметри!$K$71,0)</f>
        <v>0</v>
      </c>
      <c r="BV919" s="40">
        <f t="shared" si="134"/>
        <v>0</v>
      </c>
      <c r="BW919" s="40">
        <f>IF('Дані з ДІСО'!AG919=0,0,'Дані з ДІСО'!AJ919/'Дані з ДІСО'!AG919)</f>
        <v>0</v>
      </c>
      <c r="BX919" s="29">
        <f>BV919*(1+0.25*BW919)*Параметри!$K$51</f>
        <v>0</v>
      </c>
      <c r="BY919" s="29">
        <f>ROUND(IF(Параметри!$K$77="No",CC919,CC919*Параметри!$K$78)+AG919,1)</f>
        <v>95332</v>
      </c>
      <c r="BZ919" s="29">
        <f>ROUND(IF(Параметри!$K$77="No",BF919,BF919*Параметри!$K$78),1)</f>
        <v>0</v>
      </c>
      <c r="CA919" s="29">
        <f>ROUND(IF(Параметри!$K$77="No",BI919,BI919*Параметри!$K$78),1)</f>
        <v>0</v>
      </c>
      <c r="CB919" s="29">
        <f>ROUND(IF(Параметри!$K$77="No",BJ919,BJ919*Параметри!$K$78),1)</f>
        <v>0</v>
      </c>
      <c r="CC919" s="29">
        <f t="shared" si="128"/>
        <v>105924.44995616926</v>
      </c>
    </row>
    <row r="920" spans="1:81">
      <c r="A920" s="9">
        <v>919</v>
      </c>
      <c r="B920" s="9" t="s">
        <v>3148</v>
      </c>
      <c r="C920" s="9" t="s">
        <v>3148</v>
      </c>
      <c r="D920" s="9" t="s">
        <v>3965</v>
      </c>
      <c r="E920" s="9" t="s">
        <v>24</v>
      </c>
      <c r="F920" s="9" t="s">
        <v>3995</v>
      </c>
      <c r="G920" s="9" t="s">
        <v>1914</v>
      </c>
      <c r="H920" s="29">
        <f>SUM('Дані з ДІСО'!J920:L920)</f>
        <v>579.5</v>
      </c>
      <c r="I920" s="29">
        <f>SUM('Дані з ДІСО'!G920:I920)</f>
        <v>30</v>
      </c>
      <c r="J920" s="29">
        <f>SUM('Дані з ДІСО'!P920:R920)</f>
        <v>0</v>
      </c>
      <c r="K920" s="29">
        <f>SUM('Дані з ДІСО'!V920:X920)</f>
        <v>0</v>
      </c>
      <c r="L920" s="40">
        <f>ROUNDUP('Дані з ДІСО'!J920/'Коефіцієнти АТО'!$R920,0)</f>
        <v>15</v>
      </c>
      <c r="M920" s="40">
        <f>ROUNDUP('Дані з ДІСО'!K920/'Коефіцієнти АТО'!$R920,0)</f>
        <v>23</v>
      </c>
      <c r="N920" s="40">
        <f>ROUNDUP('Дані з ДІСО'!L920/'Коефіцієнти АТО'!$R920,0)</f>
        <v>8</v>
      </c>
      <c r="O920" s="59">
        <f>(L920*Параметри!$K$32+M920*Параметри!$L$32+N920*Параметри!$M$32)/18</f>
        <v>76.727777777777774</v>
      </c>
      <c r="P920" s="41">
        <f>IF(H920=0,"",'Дані з ДІСО'!Y920/H920)</f>
        <v>0</v>
      </c>
      <c r="Q920" s="29">
        <f>IF(H920=0,"",(1+0.25*P920)*O920*Параметри!$K$51)</f>
        <v>15715.399629094976</v>
      </c>
      <c r="R920" s="29">
        <f>IF(H920=0,"",Q920*'Коефіцієнти АТО'!T920)</f>
        <v>267.16179369461463</v>
      </c>
      <c r="S920" s="29">
        <f>IF(H920=0,"",H920*(1+0.25*P920)*Параметри!$K$66*Параметри!$K$20/1000)</f>
        <v>0</v>
      </c>
      <c r="T920" s="29">
        <f>IF(H920=0,"",H920*(1+0.25*P920)*'Коефіцієнти АТО'!$S920*Параметри!$K$20/1000)</f>
        <v>2922.9726791394987</v>
      </c>
      <c r="U920" s="29">
        <f t="shared" si="129"/>
        <v>18905.53410192909</v>
      </c>
      <c r="V920" s="29">
        <f t="shared" si="130"/>
        <v>18905.53410192909</v>
      </c>
      <c r="W920" s="40">
        <f>ROUNDUP('Дані з ДІСО'!P920/Параметри!$K$24,0)</f>
        <v>0</v>
      </c>
      <c r="X920" s="40">
        <f>ROUNDUP('Дані з ДІСО'!Q920/Параметри!$K$24,0)</f>
        <v>0</v>
      </c>
      <c r="Y920" s="40">
        <f>ROUNDUP('Дані з ДІСО'!R920/Параметри!$K$24,0)</f>
        <v>0</v>
      </c>
      <c r="Z920" s="59">
        <f>(W920*Параметри!$K$33+X920*Параметри!$L$33+Y920*Параметри!$M$33)/18</f>
        <v>0</v>
      </c>
      <c r="AA920" s="41">
        <f>IF(J920=0,0,'Дані з ДІСО'!AA920/J920)</f>
        <v>0</v>
      </c>
      <c r="AB920" s="29">
        <f>(1+0.25*AA920)*Z920*Параметри!$K$51</f>
        <v>0</v>
      </c>
      <c r="AC920" s="29">
        <f>AB920*'Коефіцієнти АТО'!U920</f>
        <v>0</v>
      </c>
      <c r="AD920" s="29">
        <f>J920*(1+0.25*AA920)*Параметри!$K$66*Параметри!$K$20/1000</f>
        <v>0</v>
      </c>
      <c r="AE920" s="29">
        <f>(1+0.25*AA920)*J920*'Коефіцієнти АТО'!S920*Параметри!$K$20/1000</f>
        <v>0</v>
      </c>
      <c r="AF920" s="29">
        <f t="shared" si="126"/>
        <v>0</v>
      </c>
      <c r="AG920" s="29">
        <v>0</v>
      </c>
      <c r="AH920" s="40">
        <v>7</v>
      </c>
      <c r="AI920" s="40">
        <v>0</v>
      </c>
      <c r="AJ920" s="40">
        <f t="shared" si="127"/>
        <v>0</v>
      </c>
      <c r="AK920" s="29">
        <f>(AH920+AI920)*(1+0.25*AJ920)*Параметри!$K$53</f>
        <v>1256.0049298720003</v>
      </c>
      <c r="AL920" s="29">
        <f>ROUNDUP(('Дані з ДІСО'!AU920+'Дані з ДІСО'!AW920)/Параметри!$K$28,0)</f>
        <v>0</v>
      </c>
      <c r="AM920" s="64">
        <f>AL920*Параметри!$M$35/18</f>
        <v>0</v>
      </c>
      <c r="AN920" s="29">
        <f>IF(AL920=0,0,'Дані з ДІСО'!AW920/SUM('Дані з ДІСО'!AU920,'Дані з ДІСО'!AW920))</f>
        <v>0</v>
      </c>
      <c r="AO920" s="29">
        <f>(1+0.25*AN920)*AM920*Параметри!$K$51</f>
        <v>0</v>
      </c>
      <c r="AP920" s="40">
        <f>ROUNDUP(('Дані з ДІСО'!AE920+'Дані не з ДІСО'!E920+'Дані не з ДІСО'!G920)/Параметри!$K$69,0)</f>
        <v>0</v>
      </c>
      <c r="AQ920" s="40">
        <f t="shared" si="131"/>
        <v>0</v>
      </c>
      <c r="AR920" s="40">
        <f>IF(AP920=0,0,('Дані з ДІСО'!AH920+'Дані не з ДІСО'!G920)/('Дані з ДІСО'!AE920+'Дані не з ДІСО'!E920+'Дані не з ДІСО'!G920))</f>
        <v>0</v>
      </c>
      <c r="AS920" s="29">
        <f>AQ920*(1+0.25*AR920)*Параметри!$K$51</f>
        <v>0</v>
      </c>
      <c r="AT920" s="40">
        <f>ROUNDUP('Дані з ДІСО'!AF920/Параметри!$K$70,0)</f>
        <v>0</v>
      </c>
      <c r="AU920" s="40">
        <f t="shared" si="132"/>
        <v>0</v>
      </c>
      <c r="AV920" s="40">
        <f>IF(AT920=0,0,'Дані з ДІСО'!AI920/'Дані з ДІСО'!AF920)</f>
        <v>0</v>
      </c>
      <c r="AW920" s="29">
        <f>AU920*(1+0.25*AV920)*Параметри!$K$51</f>
        <v>0</v>
      </c>
      <c r="AX920" s="40">
        <f>ROUNDUP('Дані з ДІСО'!AR920/Параметри!$K$29,0)</f>
        <v>0</v>
      </c>
      <c r="AY920" s="40">
        <f>ROUNDUP('Дані з ДІСО'!AS920/Параметри!$K$29,0)</f>
        <v>0</v>
      </c>
      <c r="AZ920" s="40">
        <f>ROUNDUP('Дані з ДІСО'!AT920/Параметри!$K$29,0)</f>
        <v>0</v>
      </c>
      <c r="BA920" s="64">
        <f>(AX920*Параметри!$K$32+AY920*Параметри!$L$32+AZ920*Параметри!$M$32)/18</f>
        <v>0</v>
      </c>
      <c r="BB920" s="29">
        <f>(BA920*Параметри!$K$51+SUM('Дані з ДІСО'!AR920:AT920)*Параметри!$K$48*Параметри!$K$20/1000)*Параметри!$K$74</f>
        <v>0</v>
      </c>
      <c r="BC920" s="40">
        <f>ROUNDUP(('Дані не з ДІСО'!I920+'Дані не з ДІСО'!K920)/Параметри!$K$26,0)</f>
        <v>0</v>
      </c>
      <c r="BD920" s="29">
        <f>BC920*Параметри!$M$36/18</f>
        <v>0</v>
      </c>
      <c r="BE920" s="40">
        <f>IF(BC920=0,0,'Дані не з ДІСО'!K920/('Дані не з ДІСО'!I920+'Дані не з ДІСО'!K920))</f>
        <v>0</v>
      </c>
      <c r="BF920" s="29">
        <f>(1+0.25*BE920)*BD920*Параметри!$K$51</f>
        <v>0</v>
      </c>
      <c r="BG920" s="40">
        <f>ROUNDUP('Дані не з ДІСО'!M920/Параметри!$K$27,0)</f>
        <v>0</v>
      </c>
      <c r="BH920" s="40">
        <f>BG920*Параметри!$M$37/18</f>
        <v>0</v>
      </c>
      <c r="BI920" s="29">
        <f>BH920*Параметри!$K$51</f>
        <v>0</v>
      </c>
      <c r="BJ920" s="29">
        <f>'Дані не з ДІСО'!N920*Параметри!$K$76</f>
        <v>0</v>
      </c>
      <c r="BK920" s="40">
        <f>ROUNDUP('Дані з ДІСО'!V920/Параметри!$K$25,0)</f>
        <v>0</v>
      </c>
      <c r="BL920" s="40">
        <f>ROUNDUP('Дані з ДІСО'!W920/Параметри!$K$25,0)</f>
        <v>0</v>
      </c>
      <c r="BM920" s="40">
        <f>ROUNDUP('Дані з ДІСО'!X920/Параметри!$K$25,0)</f>
        <v>0</v>
      </c>
      <c r="BN920" s="40">
        <f>(BK920*Параметри!$K$34+BL920*Параметри!$L$34+BM920*Параметри!$M$34)/18</f>
        <v>0</v>
      </c>
      <c r="BO920" s="40">
        <f>IF(K920=0,0,'Дані з ДІСО'!AC920/K920)</f>
        <v>0</v>
      </c>
      <c r="BP920" s="29">
        <f>(1+0.25*BO920)*BN920*Параметри!$K$51</f>
        <v>0</v>
      </c>
      <c r="BQ920" s="29">
        <f>BP920*'Коефіцієнти АТО'!U920</f>
        <v>0</v>
      </c>
      <c r="BR920" s="29">
        <f>K920*(1+0.25*BO920)*Параметри!$K$66*Параметри!$K$20/1000</f>
        <v>0</v>
      </c>
      <c r="BS920" s="29">
        <f>(1+0.25*BO920)*K920*'Коефіцієнти АТО'!S920*Параметри!$K$20/1000</f>
        <v>0</v>
      </c>
      <c r="BT920" s="29">
        <f t="shared" si="133"/>
        <v>0</v>
      </c>
      <c r="BU920" s="40">
        <f>ROUNDUP('Дані з ДІСО'!AG920/Параметри!$K$71,0)</f>
        <v>0</v>
      </c>
      <c r="BV920" s="40">
        <f t="shared" si="134"/>
        <v>0</v>
      </c>
      <c r="BW920" s="40">
        <f>IF('Дані з ДІСО'!AG920=0,0,'Дані з ДІСО'!AJ920/'Дані з ДІСО'!AG920)</f>
        <v>0</v>
      </c>
      <c r="BX920" s="29">
        <f>BV920*(1+0.25*BW920)*Параметри!$K$51</f>
        <v>0</v>
      </c>
      <c r="BY920" s="29">
        <f>ROUND(IF(Параметри!$K$77="No",CC920,CC920*Параметри!$K$78)+AG920,1)</f>
        <v>18145.400000000001</v>
      </c>
      <c r="BZ920" s="29">
        <f>ROUND(IF(Параметри!$K$77="No",BF920,BF920*Параметри!$K$78),1)</f>
        <v>0</v>
      </c>
      <c r="CA920" s="29">
        <f>ROUND(IF(Параметри!$K$77="No",BI920,BI920*Параметри!$K$78),1)</f>
        <v>0</v>
      </c>
      <c r="CB920" s="29">
        <f>ROUND(IF(Параметри!$K$77="No",BJ920,BJ920*Параметри!$K$78),1)</f>
        <v>0</v>
      </c>
      <c r="CC920" s="29">
        <f t="shared" si="128"/>
        <v>20161.53903180109</v>
      </c>
    </row>
    <row r="921" spans="1:81">
      <c r="A921" s="9">
        <v>920</v>
      </c>
      <c r="B921" s="9" t="s">
        <v>3148</v>
      </c>
      <c r="C921" s="9" t="s">
        <v>3148</v>
      </c>
      <c r="D921" s="9" t="s">
        <v>3965</v>
      </c>
      <c r="E921" s="9" t="s">
        <v>24</v>
      </c>
      <c r="F921" s="9" t="s">
        <v>3996</v>
      </c>
      <c r="G921" s="9" t="s">
        <v>1916</v>
      </c>
      <c r="H921" s="29">
        <f>SUM('Дані з ДІСО'!J921:L921)</f>
        <v>532.5</v>
      </c>
      <c r="I921" s="29">
        <f>SUM('Дані з ДІСО'!G921:I921)</f>
        <v>41</v>
      </c>
      <c r="J921" s="29">
        <f>SUM('Дані з ДІСО'!P921:R921)</f>
        <v>0</v>
      </c>
      <c r="K921" s="29">
        <f>SUM('Дані з ДІСО'!V921:X921)</f>
        <v>0</v>
      </c>
      <c r="L921" s="40">
        <f>ROUNDUP('Дані з ДІСО'!J921/'Коефіцієнти АТО'!$R921,0)</f>
        <v>18</v>
      </c>
      <c r="M921" s="40">
        <f>ROUNDUP('Дані з ДІСО'!K921/'Коефіцієнти АТО'!$R921,0)</f>
        <v>23</v>
      </c>
      <c r="N921" s="40">
        <f>ROUNDUP('Дані з ДІСО'!L921/'Коефіцієнти АТО'!$R921,0)</f>
        <v>6</v>
      </c>
      <c r="O921" s="59">
        <f>(L921*Параметри!$K$32+M921*Параметри!$L$32+N921*Параметри!$M$32)/18</f>
        <v>76.61666666666666</v>
      </c>
      <c r="P921" s="41">
        <f>IF(H921=0,"",'Дані з ДІСО'!Y921/H921)</f>
        <v>0</v>
      </c>
      <c r="Q921" s="29">
        <f>IF(H921=0,"",(1+0.25*P921)*O921*Параметри!$K$51)</f>
        <v>15692.641827879865</v>
      </c>
      <c r="R921" s="29">
        <f>IF(H921=0,"",Q921*'Коефіцієнти АТО'!T921)</f>
        <v>266.7749110739577</v>
      </c>
      <c r="S921" s="29">
        <f>IF(H921=0,"",H921*(1+0.25*P921)*Параметри!$K$66*Параметри!$K$20/1000)</f>
        <v>0</v>
      </c>
      <c r="T921" s="29">
        <f>IF(H921=0,"",H921*(1+0.25*P921)*'Коефіцієнти АТО'!$S921*Параметри!$K$20/1000)</f>
        <v>2685.9067327727062</v>
      </c>
      <c r="U921" s="29">
        <f t="shared" si="129"/>
        <v>18645.32347172653</v>
      </c>
      <c r="V921" s="29">
        <f t="shared" si="130"/>
        <v>18645.32347172653</v>
      </c>
      <c r="W921" s="40">
        <f>ROUNDUP('Дані з ДІСО'!P921/Параметри!$K$24,0)</f>
        <v>0</v>
      </c>
      <c r="X921" s="40">
        <f>ROUNDUP('Дані з ДІСО'!Q921/Параметри!$K$24,0)</f>
        <v>0</v>
      </c>
      <c r="Y921" s="40">
        <f>ROUNDUP('Дані з ДІСО'!R921/Параметри!$K$24,0)</f>
        <v>0</v>
      </c>
      <c r="Z921" s="59">
        <f>(W921*Параметри!$K$33+X921*Параметри!$L$33+Y921*Параметри!$M$33)/18</f>
        <v>0</v>
      </c>
      <c r="AA921" s="41">
        <f>IF(J921=0,0,'Дані з ДІСО'!AA921/J921)</f>
        <v>0</v>
      </c>
      <c r="AB921" s="29">
        <f>(1+0.25*AA921)*Z921*Параметри!$K$51</f>
        <v>0</v>
      </c>
      <c r="AC921" s="29">
        <f>AB921*'Коефіцієнти АТО'!U921</f>
        <v>0</v>
      </c>
      <c r="AD921" s="29">
        <f>J921*(1+0.25*AA921)*Параметри!$K$66*Параметри!$K$20/1000</f>
        <v>0</v>
      </c>
      <c r="AE921" s="29">
        <f>(1+0.25*AA921)*J921*'Коефіцієнти АТО'!S921*Параметри!$K$20/1000</f>
        <v>0</v>
      </c>
      <c r="AF921" s="29">
        <f t="shared" si="126"/>
        <v>0</v>
      </c>
      <c r="AG921" s="29">
        <v>0</v>
      </c>
      <c r="AH921" s="40">
        <v>12</v>
      </c>
      <c r="AI921" s="40">
        <v>0</v>
      </c>
      <c r="AJ921" s="40">
        <f t="shared" si="127"/>
        <v>0</v>
      </c>
      <c r="AK921" s="29">
        <f>(AH921+AI921)*(1+0.25*AJ921)*Параметри!$K$53</f>
        <v>2153.1513083520003</v>
      </c>
      <c r="AL921" s="29">
        <f>ROUNDUP(('Дані з ДІСО'!AU921+'Дані з ДІСО'!AW921)/Параметри!$K$28,0)</f>
        <v>0</v>
      </c>
      <c r="AM921" s="64">
        <f>AL921*Параметри!$M$35/18</f>
        <v>0</v>
      </c>
      <c r="AN921" s="29">
        <f>IF(AL921=0,0,'Дані з ДІСО'!AW921/SUM('Дані з ДІСО'!AU921,'Дані з ДІСО'!AW921))</f>
        <v>0</v>
      </c>
      <c r="AO921" s="29">
        <f>(1+0.25*AN921)*AM921*Параметри!$K$51</f>
        <v>0</v>
      </c>
      <c r="AP921" s="40">
        <f>ROUNDUP(('Дані з ДІСО'!AE921+'Дані не з ДІСО'!E921+'Дані не з ДІСО'!G921)/Параметри!$K$69,0)</f>
        <v>0</v>
      </c>
      <c r="AQ921" s="40">
        <f t="shared" si="131"/>
        <v>0</v>
      </c>
      <c r="AR921" s="40">
        <f>IF(AP921=0,0,('Дані з ДІСО'!AH921+'Дані не з ДІСО'!G921)/('Дані з ДІСО'!AE921+'Дані не з ДІСО'!E921+'Дані не з ДІСО'!G921))</f>
        <v>0</v>
      </c>
      <c r="AS921" s="29">
        <f>AQ921*(1+0.25*AR921)*Параметри!$K$51</f>
        <v>0</v>
      </c>
      <c r="AT921" s="40">
        <f>ROUNDUP('Дані з ДІСО'!AF921/Параметри!$K$70,0)</f>
        <v>0</v>
      </c>
      <c r="AU921" s="40">
        <f t="shared" si="132"/>
        <v>0</v>
      </c>
      <c r="AV921" s="40">
        <f>IF(AT921=0,0,'Дані з ДІСО'!AI921/'Дані з ДІСО'!AF921)</f>
        <v>0</v>
      </c>
      <c r="AW921" s="29">
        <f>AU921*(1+0.25*AV921)*Параметри!$K$51</f>
        <v>0</v>
      </c>
      <c r="AX921" s="40">
        <f>ROUNDUP('Дані з ДІСО'!AR921/Параметри!$K$29,0)</f>
        <v>0</v>
      </c>
      <c r="AY921" s="40">
        <f>ROUNDUP('Дані з ДІСО'!AS921/Параметри!$K$29,0)</f>
        <v>0</v>
      </c>
      <c r="AZ921" s="40">
        <f>ROUNDUP('Дані з ДІСО'!AT921/Параметри!$K$29,0)</f>
        <v>0</v>
      </c>
      <c r="BA921" s="64">
        <f>(AX921*Параметри!$K$32+AY921*Параметри!$L$32+AZ921*Параметри!$M$32)/18</f>
        <v>0</v>
      </c>
      <c r="BB921" s="29">
        <f>(BA921*Параметри!$K$51+SUM('Дані з ДІСО'!AR921:AT921)*Параметри!$K$48*Параметри!$K$20/1000)*Параметри!$K$74</f>
        <v>0</v>
      </c>
      <c r="BC921" s="40">
        <f>ROUNDUP(('Дані не з ДІСО'!I921+'Дані не з ДІСО'!K921)/Параметри!$K$26,0)</f>
        <v>0</v>
      </c>
      <c r="BD921" s="29">
        <f>BC921*Параметри!$M$36/18</f>
        <v>0</v>
      </c>
      <c r="BE921" s="40">
        <f>IF(BC921=0,0,'Дані не з ДІСО'!K921/('Дані не з ДІСО'!I921+'Дані не з ДІСО'!K921))</f>
        <v>0</v>
      </c>
      <c r="BF921" s="29">
        <f>(1+0.25*BE921)*BD921*Параметри!$K$51</f>
        <v>0</v>
      </c>
      <c r="BG921" s="40">
        <f>ROUNDUP('Дані не з ДІСО'!M921/Параметри!$K$27,0)</f>
        <v>0</v>
      </c>
      <c r="BH921" s="40">
        <f>BG921*Параметри!$M$37/18</f>
        <v>0</v>
      </c>
      <c r="BI921" s="29">
        <f>BH921*Параметри!$K$51</f>
        <v>0</v>
      </c>
      <c r="BJ921" s="29">
        <f>'Дані не з ДІСО'!N921*Параметри!$K$76</f>
        <v>0</v>
      </c>
      <c r="BK921" s="40">
        <f>ROUNDUP('Дані з ДІСО'!V921/Параметри!$K$25,0)</f>
        <v>0</v>
      </c>
      <c r="BL921" s="40">
        <f>ROUNDUP('Дані з ДІСО'!W921/Параметри!$K$25,0)</f>
        <v>0</v>
      </c>
      <c r="BM921" s="40">
        <f>ROUNDUP('Дані з ДІСО'!X921/Параметри!$K$25,0)</f>
        <v>0</v>
      </c>
      <c r="BN921" s="40">
        <f>(BK921*Параметри!$K$34+BL921*Параметри!$L$34+BM921*Параметри!$M$34)/18</f>
        <v>0</v>
      </c>
      <c r="BO921" s="40">
        <f>IF(K921=0,0,'Дані з ДІСО'!AC921/K921)</f>
        <v>0</v>
      </c>
      <c r="BP921" s="29">
        <f>(1+0.25*BO921)*BN921*Параметри!$K$51</f>
        <v>0</v>
      </c>
      <c r="BQ921" s="29">
        <f>BP921*'Коефіцієнти АТО'!U921</f>
        <v>0</v>
      </c>
      <c r="BR921" s="29">
        <f>K921*(1+0.25*BO921)*Параметри!$K$66*Параметри!$K$20/1000</f>
        <v>0</v>
      </c>
      <c r="BS921" s="29">
        <f>(1+0.25*BO921)*K921*'Коефіцієнти АТО'!S921*Параметри!$K$20/1000</f>
        <v>0</v>
      </c>
      <c r="BT921" s="29">
        <f t="shared" si="133"/>
        <v>0</v>
      </c>
      <c r="BU921" s="40">
        <f>ROUNDUP('Дані з ДІСО'!AG921/Параметри!$K$71,0)</f>
        <v>0</v>
      </c>
      <c r="BV921" s="40">
        <f t="shared" si="134"/>
        <v>0</v>
      </c>
      <c r="BW921" s="40">
        <f>IF('Дані з ДІСО'!AG921=0,0,'Дані з ДІСО'!AJ921/'Дані з ДІСО'!AG921)</f>
        <v>0</v>
      </c>
      <c r="BX921" s="29">
        <f>BV921*(1+0.25*BW921)*Параметри!$K$51</f>
        <v>0</v>
      </c>
      <c r="BY921" s="29">
        <f>ROUND(IF(Параметри!$K$77="No",CC921,CC921*Параметри!$K$78)+AG921,1)</f>
        <v>18718.599999999999</v>
      </c>
      <c r="BZ921" s="29">
        <f>ROUND(IF(Параметри!$K$77="No",BF921,BF921*Параметри!$K$78),1)</f>
        <v>0</v>
      </c>
      <c r="CA921" s="29">
        <f>ROUND(IF(Параметри!$K$77="No",BI921,BI921*Параметри!$K$78),1)</f>
        <v>0</v>
      </c>
      <c r="CB921" s="29">
        <f>ROUND(IF(Параметри!$K$77="No",BJ921,BJ921*Параметри!$K$78),1)</f>
        <v>0</v>
      </c>
      <c r="CC921" s="29">
        <f t="shared" si="128"/>
        <v>20798.47478007853</v>
      </c>
    </row>
    <row r="922" spans="1:81">
      <c r="A922" s="9">
        <v>921</v>
      </c>
      <c r="B922" s="9" t="s">
        <v>3151</v>
      </c>
      <c r="C922" s="9" t="s">
        <v>3151</v>
      </c>
      <c r="D922" s="9" t="s">
        <v>3965</v>
      </c>
      <c r="E922" s="9" t="s">
        <v>29</v>
      </c>
      <c r="F922" s="9" t="s">
        <v>3997</v>
      </c>
      <c r="G922" s="9" t="s">
        <v>1918</v>
      </c>
      <c r="H922" s="29">
        <f>SUM('Дані з ДІСО'!J922:L922)</f>
        <v>255</v>
      </c>
      <c r="I922" s="29">
        <f>SUM('Дані з ДІСО'!G922:I922)</f>
        <v>11</v>
      </c>
      <c r="J922" s="29">
        <f>SUM('Дані з ДІСО'!P922:R922)</f>
        <v>0</v>
      </c>
      <c r="K922" s="29">
        <f>SUM('Дані з ДІСО'!V922:X922)</f>
        <v>0</v>
      </c>
      <c r="L922" s="40">
        <f>ROUNDUP('Дані з ДІСО'!J922/'Коефіцієнти АТО'!$R922,0)</f>
        <v>6</v>
      </c>
      <c r="M922" s="40">
        <f>ROUNDUP('Дані з ДІСО'!K922/'Коефіцієнти АТО'!$R922,0)</f>
        <v>8</v>
      </c>
      <c r="N922" s="40">
        <f>ROUNDUP('Дані з ДІСО'!L922/'Коефіцієнти АТО'!$R922,0)</f>
        <v>4</v>
      </c>
      <c r="O922" s="59">
        <f>(L922*Параметри!$K$32+M922*Параметри!$L$32+N922*Параметри!$M$32)/18</f>
        <v>30.088888888888889</v>
      </c>
      <c r="P922" s="41">
        <f>IF(H922=0,"",'Дані з ДІСО'!Y922/H922)</f>
        <v>0</v>
      </c>
      <c r="Q922" s="29">
        <f>IF(H922=0,"",(1+0.25*P922)*O922*Параметри!$K$51)</f>
        <v>6162.8125690520883</v>
      </c>
      <c r="R922" s="29">
        <f>IF(H922=0,"",Q922*'Коефіцієнти АТО'!T922)</f>
        <v>104.76781367388551</v>
      </c>
      <c r="S922" s="29">
        <f>IF(H922=0,"",H922*(1+0.25*P922)*Параметри!$K$66*Параметри!$K$20/1000)</f>
        <v>0</v>
      </c>
      <c r="T922" s="29">
        <f>IF(H922=0,"",H922*(1+0.25*P922)*'Коефіцієнти АТО'!$S922*Параметри!$K$20/1000)</f>
        <v>1043.5279413536264</v>
      </c>
      <c r="U922" s="29">
        <f t="shared" si="129"/>
        <v>7311.1083240796006</v>
      </c>
      <c r="V922" s="29">
        <f t="shared" si="130"/>
        <v>7311.1083240796006</v>
      </c>
      <c r="W922" s="40">
        <f>ROUNDUP('Дані з ДІСО'!P922/Параметри!$K$24,0)</f>
        <v>0</v>
      </c>
      <c r="X922" s="40">
        <f>ROUNDUP('Дані з ДІСО'!Q922/Параметри!$K$24,0)</f>
        <v>0</v>
      </c>
      <c r="Y922" s="40">
        <f>ROUNDUP('Дані з ДІСО'!R922/Параметри!$K$24,0)</f>
        <v>0</v>
      </c>
      <c r="Z922" s="59">
        <f>(W922*Параметри!$K$33+X922*Параметри!$L$33+Y922*Параметри!$M$33)/18</f>
        <v>0</v>
      </c>
      <c r="AA922" s="41">
        <f>IF(J922=0,0,'Дані з ДІСО'!AA922/J922)</f>
        <v>0</v>
      </c>
      <c r="AB922" s="29">
        <f>(1+0.25*AA922)*Z922*Параметри!$K$51</f>
        <v>0</v>
      </c>
      <c r="AC922" s="29">
        <f>AB922*'Коефіцієнти АТО'!U922</f>
        <v>0</v>
      </c>
      <c r="AD922" s="29">
        <f>J922*(1+0.25*AA922)*Параметри!$K$66*Параметри!$K$20/1000</f>
        <v>0</v>
      </c>
      <c r="AE922" s="29">
        <f>(1+0.25*AA922)*J922*'Коефіцієнти АТО'!S922*Параметри!$K$20/1000</f>
        <v>0</v>
      </c>
      <c r="AF922" s="29">
        <f t="shared" si="126"/>
        <v>0</v>
      </c>
      <c r="AG922" s="29">
        <v>0</v>
      </c>
      <c r="AH922" s="40">
        <v>2</v>
      </c>
      <c r="AI922" s="40">
        <v>0</v>
      </c>
      <c r="AJ922" s="40">
        <f t="shared" si="127"/>
        <v>0</v>
      </c>
      <c r="AK922" s="29">
        <f>(AH922+AI922)*(1+0.25*AJ922)*Параметри!$K$53</f>
        <v>358.85855139200009</v>
      </c>
      <c r="AL922" s="29">
        <f>ROUNDUP(('Дані з ДІСО'!AU922+'Дані з ДІСО'!AW922)/Параметри!$K$28,0)</f>
        <v>0</v>
      </c>
      <c r="AM922" s="64">
        <f>AL922*Параметри!$M$35/18</f>
        <v>0</v>
      </c>
      <c r="AN922" s="29">
        <f>IF(AL922=0,0,'Дані з ДІСО'!AW922/SUM('Дані з ДІСО'!AU922,'Дані з ДІСО'!AW922))</f>
        <v>0</v>
      </c>
      <c r="AO922" s="29">
        <f>(1+0.25*AN922)*AM922*Параметри!$K$51</f>
        <v>0</v>
      </c>
      <c r="AP922" s="40">
        <f>ROUNDUP(('Дані з ДІСО'!AE922+'Дані не з ДІСО'!E922+'Дані не з ДІСО'!G922)/Параметри!$K$69,0)</f>
        <v>0</v>
      </c>
      <c r="AQ922" s="40">
        <f t="shared" si="131"/>
        <v>0</v>
      </c>
      <c r="AR922" s="40">
        <f>IF(AP922=0,0,('Дані з ДІСО'!AH922+'Дані не з ДІСО'!G922)/('Дані з ДІСО'!AE922+'Дані не з ДІСО'!E922+'Дані не з ДІСО'!G922))</f>
        <v>0</v>
      </c>
      <c r="AS922" s="29">
        <f>AQ922*(1+0.25*AR922)*Параметри!$K$51</f>
        <v>0</v>
      </c>
      <c r="AT922" s="40">
        <f>ROUNDUP('Дані з ДІСО'!AF922/Параметри!$K$70,0)</f>
        <v>0</v>
      </c>
      <c r="AU922" s="40">
        <f t="shared" si="132"/>
        <v>0</v>
      </c>
      <c r="AV922" s="40">
        <f>IF(AT922=0,0,'Дані з ДІСО'!AI922/'Дані з ДІСО'!AF922)</f>
        <v>0</v>
      </c>
      <c r="AW922" s="29">
        <f>AU922*(1+0.25*AV922)*Параметри!$K$51</f>
        <v>0</v>
      </c>
      <c r="AX922" s="40">
        <f>ROUNDUP('Дані з ДІСО'!AR922/Параметри!$K$29,0)</f>
        <v>0</v>
      </c>
      <c r="AY922" s="40">
        <f>ROUNDUP('Дані з ДІСО'!AS922/Параметри!$K$29,0)</f>
        <v>0</v>
      </c>
      <c r="AZ922" s="40">
        <f>ROUNDUP('Дані з ДІСО'!AT922/Параметри!$K$29,0)</f>
        <v>0</v>
      </c>
      <c r="BA922" s="64">
        <f>(AX922*Параметри!$K$32+AY922*Параметри!$L$32+AZ922*Параметри!$M$32)/18</f>
        <v>0</v>
      </c>
      <c r="BB922" s="29">
        <f>(BA922*Параметри!$K$51+SUM('Дані з ДІСО'!AR922:AT922)*Параметри!$K$48*Параметри!$K$20/1000)*Параметри!$K$74</f>
        <v>0</v>
      </c>
      <c r="BC922" s="40">
        <f>ROUNDUP(('Дані не з ДІСО'!I922+'Дані не з ДІСО'!K922)/Параметри!$K$26,0)</f>
        <v>0</v>
      </c>
      <c r="BD922" s="29">
        <f>BC922*Параметри!$M$36/18</f>
        <v>0</v>
      </c>
      <c r="BE922" s="40">
        <f>IF(BC922=0,0,'Дані не з ДІСО'!K922/('Дані не з ДІСО'!I922+'Дані не з ДІСО'!K922))</f>
        <v>0</v>
      </c>
      <c r="BF922" s="29">
        <f>(1+0.25*BE922)*BD922*Параметри!$K$51</f>
        <v>0</v>
      </c>
      <c r="BG922" s="40">
        <f>ROUNDUP('Дані не з ДІСО'!M922/Параметри!$K$27,0)</f>
        <v>0</v>
      </c>
      <c r="BH922" s="40">
        <f>BG922*Параметри!$M$37/18</f>
        <v>0</v>
      </c>
      <c r="BI922" s="29">
        <f>BH922*Параметри!$K$51</f>
        <v>0</v>
      </c>
      <c r="BJ922" s="29">
        <f>'Дані не з ДІСО'!N922*Параметри!$K$76</f>
        <v>0</v>
      </c>
      <c r="BK922" s="40">
        <f>ROUNDUP('Дані з ДІСО'!V922/Параметри!$K$25,0)</f>
        <v>0</v>
      </c>
      <c r="BL922" s="40">
        <f>ROUNDUP('Дані з ДІСО'!W922/Параметри!$K$25,0)</f>
        <v>0</v>
      </c>
      <c r="BM922" s="40">
        <f>ROUNDUP('Дані з ДІСО'!X922/Параметри!$K$25,0)</f>
        <v>0</v>
      </c>
      <c r="BN922" s="40">
        <f>(BK922*Параметри!$K$34+BL922*Параметри!$L$34+BM922*Параметри!$M$34)/18</f>
        <v>0</v>
      </c>
      <c r="BO922" s="40">
        <f>IF(K922=0,0,'Дані з ДІСО'!AC922/K922)</f>
        <v>0</v>
      </c>
      <c r="BP922" s="29">
        <f>(1+0.25*BO922)*BN922*Параметри!$K$51</f>
        <v>0</v>
      </c>
      <c r="BQ922" s="29">
        <f>BP922*'Коефіцієнти АТО'!U922</f>
        <v>0</v>
      </c>
      <c r="BR922" s="29">
        <f>K922*(1+0.25*BO922)*Параметри!$K$66*Параметри!$K$20/1000</f>
        <v>0</v>
      </c>
      <c r="BS922" s="29">
        <f>(1+0.25*BO922)*K922*'Коефіцієнти АТО'!S922*Параметри!$K$20/1000</f>
        <v>0</v>
      </c>
      <c r="BT922" s="29">
        <f t="shared" si="133"/>
        <v>0</v>
      </c>
      <c r="BU922" s="40">
        <f>ROUNDUP('Дані з ДІСО'!AG922/Параметри!$K$71,0)</f>
        <v>0</v>
      </c>
      <c r="BV922" s="40">
        <f t="shared" si="134"/>
        <v>0</v>
      </c>
      <c r="BW922" s="40">
        <f>IF('Дані з ДІСО'!AG922=0,0,'Дані з ДІСО'!AJ922/'Дані з ДІСО'!AG922)</f>
        <v>0</v>
      </c>
      <c r="BX922" s="29">
        <f>BV922*(1+0.25*BW922)*Параметри!$K$51</f>
        <v>0</v>
      </c>
      <c r="BY922" s="29">
        <f>ROUND(IF(Параметри!$K$77="No",CC922,CC922*Параметри!$K$78)+AG922,1)</f>
        <v>6903</v>
      </c>
      <c r="BZ922" s="29">
        <f>ROUND(IF(Параметри!$K$77="No",BF922,BF922*Параметри!$K$78),1)</f>
        <v>0</v>
      </c>
      <c r="CA922" s="29">
        <f>ROUND(IF(Параметри!$K$77="No",BI922,BI922*Параметри!$K$78),1)</f>
        <v>0</v>
      </c>
      <c r="CB922" s="29">
        <f>ROUND(IF(Параметри!$K$77="No",BJ922,BJ922*Параметри!$K$78),1)</f>
        <v>0</v>
      </c>
      <c r="CC922" s="29">
        <f t="shared" si="128"/>
        <v>7669.9668754716004</v>
      </c>
    </row>
    <row r="923" spans="1:81">
      <c r="A923" s="9">
        <v>922</v>
      </c>
      <c r="B923" s="9" t="s">
        <v>3145</v>
      </c>
      <c r="C923" s="9" t="s">
        <v>3146</v>
      </c>
      <c r="D923" s="9" t="s">
        <v>3965</v>
      </c>
      <c r="E923" s="9" t="s">
        <v>21</v>
      </c>
      <c r="F923" s="9" t="s">
        <v>3998</v>
      </c>
      <c r="G923" s="9" t="s">
        <v>1920</v>
      </c>
      <c r="H923" s="29">
        <f>SUM('Дані з ДІСО'!J923:L923)</f>
        <v>2116</v>
      </c>
      <c r="I923" s="29">
        <f>SUM('Дані з ДІСО'!G923:I923)</f>
        <v>194</v>
      </c>
      <c r="J923" s="29">
        <f>SUM('Дані з ДІСО'!P923:R923)</f>
        <v>20</v>
      </c>
      <c r="K923" s="29">
        <f>SUM('Дані з ДІСО'!V923:X923)</f>
        <v>0</v>
      </c>
      <c r="L923" s="40">
        <f>ROUNDUP('Дані з ДІСО'!J923/'Коефіцієнти АТО'!$R923,0)</f>
        <v>58</v>
      </c>
      <c r="M923" s="40">
        <f>ROUNDUP('Дані з ДІСО'!K923/'Коефіцієнти АТО'!$R923,0)</f>
        <v>83</v>
      </c>
      <c r="N923" s="40">
        <f>ROUNDUP('Дані з ДІСО'!L923/'Коефіцієнти АТО'!$R923,0)</f>
        <v>17</v>
      </c>
      <c r="O923" s="59">
        <f>(L923*Параметри!$K$32+M923*Параметри!$L$32+N923*Параметри!$M$32)/18</f>
        <v>258.42222222222222</v>
      </c>
      <c r="P923" s="41">
        <f>IF(H923=0,"",'Дані з ДІСО'!Y923/H923)</f>
        <v>0</v>
      </c>
      <c r="Q923" s="29">
        <f>IF(H923=0,"",(1+0.25*P923)*O923*Параметри!$K$51)</f>
        <v>52930.094066105419</v>
      </c>
      <c r="R923" s="29">
        <f>IF(H923=0,"",Q923*'Коефіцієнти АТО'!T923)</f>
        <v>899.81159912379223</v>
      </c>
      <c r="S923" s="29">
        <f>IF(H923=0,"",H923*(1+0.25*P923)*Параметри!$K$66*Параметри!$K$20/1000)</f>
        <v>0</v>
      </c>
      <c r="T923" s="29">
        <f>IF(H923=0,"",H923*(1+0.25*P923)*'Коефіцієнти АТО'!$S923*Параметри!$K$20/1000)</f>
        <v>9666.1236614140544</v>
      </c>
      <c r="U923" s="29">
        <f t="shared" si="129"/>
        <v>63496.029326643271</v>
      </c>
      <c r="V923" s="29">
        <f t="shared" si="130"/>
        <v>63496.029326643271</v>
      </c>
      <c r="W923" s="40">
        <f>ROUNDUP('Дані з ДІСО'!P923/Параметри!$K$24,0)</f>
        <v>0</v>
      </c>
      <c r="X923" s="40">
        <f>ROUNDUP('Дані з ДІСО'!Q923/Параметри!$K$24,0)</f>
        <v>3</v>
      </c>
      <c r="Y923" s="40">
        <f>ROUNDUP('Дані з ДІСО'!R923/Параметри!$K$24,0)</f>
        <v>0</v>
      </c>
      <c r="Z923" s="59">
        <f>(W923*Параметри!$K$33+X923*Параметри!$L$33+Y923*Параметри!$M$33)/18</f>
        <v>6</v>
      </c>
      <c r="AA923" s="41">
        <f>IF(J923=0,0,'Дані з ДІСО'!AA923/J923)</f>
        <v>0</v>
      </c>
      <c r="AB923" s="29">
        <f>(1+0.25*AA923)*Z923*Параметри!$K$51</f>
        <v>1228.921265616</v>
      </c>
      <c r="AC923" s="29">
        <f>AB923*'Коефіцієнти АТО'!U923</f>
        <v>57.759299483951999</v>
      </c>
      <c r="AD923" s="29">
        <f>J923*(1+0.25*AA923)*Параметри!$K$66*Параметри!$K$20/1000</f>
        <v>0</v>
      </c>
      <c r="AE923" s="29">
        <f>(1+0.25*AA923)*J923*'Коефіцієнти АТО'!S923*Параметри!$K$20/1000</f>
        <v>91.362227423573302</v>
      </c>
      <c r="AF923" s="29">
        <f t="shared" si="126"/>
        <v>1378.0427925235253</v>
      </c>
      <c r="AG923" s="29">
        <v>0</v>
      </c>
      <c r="AH923" s="40">
        <v>9</v>
      </c>
      <c r="AI923" s="40">
        <v>0</v>
      </c>
      <c r="AJ923" s="40">
        <f t="shared" si="127"/>
        <v>0</v>
      </c>
      <c r="AK923" s="29">
        <f>(AH923+AI923)*(1+0.25*AJ923)*Параметри!$K$53</f>
        <v>1614.8634812640005</v>
      </c>
      <c r="AL923" s="29">
        <f>ROUNDUP(('Дані з ДІСО'!AU923+'Дані з ДІСО'!AW923)/Параметри!$K$28,0)</f>
        <v>0</v>
      </c>
      <c r="AM923" s="64">
        <f>AL923*Параметри!$M$35/18</f>
        <v>0</v>
      </c>
      <c r="AN923" s="29">
        <f>IF(AL923=0,0,'Дані з ДІСО'!AW923/SUM('Дані з ДІСО'!AU923,'Дані з ДІСО'!AW923))</f>
        <v>0</v>
      </c>
      <c r="AO923" s="29">
        <f>(1+0.25*AN923)*AM923*Параметри!$K$51</f>
        <v>0</v>
      </c>
      <c r="AP923" s="40">
        <f>ROUNDUP(('Дані з ДІСО'!AE923+'Дані не з ДІСО'!E923+'Дані не з ДІСО'!G923)/Параметри!$K$69,0)</f>
        <v>29</v>
      </c>
      <c r="AQ923" s="40">
        <f t="shared" si="131"/>
        <v>58</v>
      </c>
      <c r="AR923" s="40">
        <f>IF(AP923=0,0,('Дані з ДІСО'!AH923+'Дані не з ДІСО'!G923)/('Дані з ДІСО'!AE923+'Дані не з ДІСО'!E923+'Дані не з ДІСО'!G923))</f>
        <v>0</v>
      </c>
      <c r="AS923" s="29">
        <f>AQ923*(1+0.25*AR923)*Параметри!$K$51</f>
        <v>11879.572234288</v>
      </c>
      <c r="AT923" s="40">
        <f>ROUNDUP('Дані з ДІСО'!AF923/Параметри!$K$70,0)</f>
        <v>0</v>
      </c>
      <c r="AU923" s="40">
        <f t="shared" si="132"/>
        <v>0</v>
      </c>
      <c r="AV923" s="40">
        <f>IF(AT923=0,0,'Дані з ДІСО'!AI923/'Дані з ДІСО'!AF923)</f>
        <v>0</v>
      </c>
      <c r="AW923" s="29">
        <f>AU923*(1+0.25*AV923)*Параметри!$K$51</f>
        <v>0</v>
      </c>
      <c r="AX923" s="40">
        <f>ROUNDUP('Дані з ДІСО'!AR923/Параметри!$K$29,0)</f>
        <v>0</v>
      </c>
      <c r="AY923" s="40">
        <f>ROUNDUP('Дані з ДІСО'!AS923/Параметри!$K$29,0)</f>
        <v>0</v>
      </c>
      <c r="AZ923" s="40">
        <f>ROUNDUP('Дані з ДІСО'!AT923/Параметри!$K$29,0)</f>
        <v>0</v>
      </c>
      <c r="BA923" s="64">
        <f>(AX923*Параметри!$K$32+AY923*Параметри!$L$32+AZ923*Параметри!$M$32)/18</f>
        <v>0</v>
      </c>
      <c r="BB923" s="29">
        <f>(BA923*Параметри!$K$51+SUM('Дані з ДІСО'!AR923:AT923)*Параметри!$K$48*Параметри!$K$20/1000)*Параметри!$K$74</f>
        <v>0</v>
      </c>
      <c r="BC923" s="40">
        <f>ROUNDUP(('Дані не з ДІСО'!I923+'Дані не з ДІСО'!K923)/Параметри!$K$26,0)</f>
        <v>0</v>
      </c>
      <c r="BD923" s="29">
        <f>BC923*Параметри!$M$36/18</f>
        <v>0</v>
      </c>
      <c r="BE923" s="40">
        <f>IF(BC923=0,0,'Дані не з ДІСО'!K923/('Дані не з ДІСО'!I923+'Дані не з ДІСО'!K923))</f>
        <v>0</v>
      </c>
      <c r="BF923" s="29">
        <f>(1+0.25*BE923)*BD923*Параметри!$K$51</f>
        <v>0</v>
      </c>
      <c r="BG923" s="40">
        <f>ROUNDUP('Дані не з ДІСО'!M923/Параметри!$K$27,0)</f>
        <v>0</v>
      </c>
      <c r="BH923" s="40">
        <f>BG923*Параметри!$M$37/18</f>
        <v>0</v>
      </c>
      <c r="BI923" s="29">
        <f>BH923*Параметри!$K$51</f>
        <v>0</v>
      </c>
      <c r="BJ923" s="29">
        <f>'Дані не з ДІСО'!N923*Параметри!$K$76</f>
        <v>0</v>
      </c>
      <c r="BK923" s="40">
        <f>ROUNDUP('Дані з ДІСО'!V923/Параметри!$K$25,0)</f>
        <v>0</v>
      </c>
      <c r="BL923" s="40">
        <f>ROUNDUP('Дані з ДІСО'!W923/Параметри!$K$25,0)</f>
        <v>0</v>
      </c>
      <c r="BM923" s="40">
        <f>ROUNDUP('Дані з ДІСО'!X923/Параметри!$K$25,0)</f>
        <v>0</v>
      </c>
      <c r="BN923" s="40">
        <f>(BK923*Параметри!$K$34+BL923*Параметри!$L$34+BM923*Параметри!$M$34)/18</f>
        <v>0</v>
      </c>
      <c r="BO923" s="40">
        <f>IF(K923=0,0,'Дані з ДІСО'!AC923/K923)</f>
        <v>0</v>
      </c>
      <c r="BP923" s="29">
        <f>(1+0.25*BO923)*BN923*Параметри!$K$51</f>
        <v>0</v>
      </c>
      <c r="BQ923" s="29">
        <f>BP923*'Коефіцієнти АТО'!U923</f>
        <v>0</v>
      </c>
      <c r="BR923" s="29">
        <f>K923*(1+0.25*BO923)*Параметри!$K$66*Параметри!$K$20/1000</f>
        <v>0</v>
      </c>
      <c r="BS923" s="29">
        <f>(1+0.25*BO923)*K923*'Коефіцієнти АТО'!S923*Параметри!$K$20/1000</f>
        <v>0</v>
      </c>
      <c r="BT923" s="29">
        <f t="shared" si="133"/>
        <v>0</v>
      </c>
      <c r="BU923" s="40">
        <f>ROUNDUP('Дані з ДІСО'!AG923/Параметри!$K$71,0)</f>
        <v>0</v>
      </c>
      <c r="BV923" s="40">
        <f t="shared" si="134"/>
        <v>0</v>
      </c>
      <c r="BW923" s="40">
        <f>IF('Дані з ДІСО'!AG923=0,0,'Дані з ДІСО'!AJ923/'Дані з ДІСО'!AG923)</f>
        <v>0</v>
      </c>
      <c r="BX923" s="29">
        <f>BV923*(1+0.25*BW923)*Параметри!$K$51</f>
        <v>0</v>
      </c>
      <c r="BY923" s="29">
        <f>ROUND(IF(Параметри!$K$77="No",CC923,CC923*Параметри!$K$78)+AG923,1)</f>
        <v>70531.7</v>
      </c>
      <c r="BZ923" s="29">
        <f>ROUND(IF(Параметри!$K$77="No",BF923,BF923*Параметри!$K$78),1)</f>
        <v>0</v>
      </c>
      <c r="CA923" s="29">
        <f>ROUND(IF(Параметри!$K$77="No",BI923,BI923*Параметри!$K$78),1)</f>
        <v>0</v>
      </c>
      <c r="CB923" s="29">
        <f>ROUND(IF(Параметри!$K$77="No",BJ923,BJ923*Параметри!$K$78),1)</f>
        <v>0</v>
      </c>
      <c r="CC923" s="29">
        <f t="shared" si="128"/>
        <v>78368.507834718795</v>
      </c>
    </row>
    <row r="924" spans="1:81">
      <c r="A924" s="9">
        <v>923</v>
      </c>
      <c r="B924" s="9" t="s">
        <v>3151</v>
      </c>
      <c r="C924" s="9" t="s">
        <v>3151</v>
      </c>
      <c r="D924" s="9" t="s">
        <v>3965</v>
      </c>
      <c r="E924" s="9" t="s">
        <v>29</v>
      </c>
      <c r="F924" s="9" t="s">
        <v>3999</v>
      </c>
      <c r="G924" s="9" t="s">
        <v>1922</v>
      </c>
      <c r="H924" s="29">
        <f>SUM('Дані з ДІСО'!J924:L924)</f>
        <v>860</v>
      </c>
      <c r="I924" s="29">
        <f>SUM('Дані з ДІСО'!G924:I924)</f>
        <v>58</v>
      </c>
      <c r="J924" s="29">
        <f>SUM('Дані з ДІСО'!P924:R924)</f>
        <v>0</v>
      </c>
      <c r="K924" s="29">
        <f>SUM('Дані з ДІСО'!V924:X924)</f>
        <v>0</v>
      </c>
      <c r="L924" s="40">
        <f>ROUNDUP('Дані з ДІСО'!J924/'Коефіцієнти АТО'!$R924,0)</f>
        <v>26</v>
      </c>
      <c r="M924" s="40">
        <f>ROUNDUP('Дані з ДІСО'!K924/'Коефіцієнти АТО'!$R924,0)</f>
        <v>35</v>
      </c>
      <c r="N924" s="40">
        <f>ROUNDUP('Дані з ДІСО'!L924/'Коефіцієнти АТО'!$R924,0)</f>
        <v>9</v>
      </c>
      <c r="O924" s="59">
        <f>(L924*Параметри!$K$32+M924*Параметри!$L$32+N924*Параметри!$M$32)/18</f>
        <v>114.55555555555556</v>
      </c>
      <c r="P924" s="41">
        <f>IF(H924=0,"",'Дані з ДІСО'!Y924/H924)</f>
        <v>0</v>
      </c>
      <c r="Q924" s="29">
        <f>IF(H924=0,"",(1+0.25*P924)*O924*Параметри!$K$51)</f>
        <v>23463.293052779554</v>
      </c>
      <c r="R924" s="29">
        <f>IF(H924=0,"",Q924*'Коефіцієнти АТО'!T924)</f>
        <v>398.87598189725247</v>
      </c>
      <c r="S924" s="29">
        <f>IF(H924=0,"",H924*(1+0.25*P924)*Параметри!$K$66*Параметри!$K$20/1000)</f>
        <v>0</v>
      </c>
      <c r="T924" s="29">
        <f>IF(H924=0,"",H924*(1+0.25*P924)*'Коефіцієнти АТО'!$S924*Параметри!$K$20/1000)</f>
        <v>4337.8024228817412</v>
      </c>
      <c r="U924" s="29">
        <f t="shared" si="129"/>
        <v>28199.971457558549</v>
      </c>
      <c r="V924" s="29">
        <f t="shared" si="130"/>
        <v>28199.971457558549</v>
      </c>
      <c r="W924" s="40">
        <f>ROUNDUP('Дані з ДІСО'!P924/Параметри!$K$24,0)</f>
        <v>0</v>
      </c>
      <c r="X924" s="40">
        <f>ROUNDUP('Дані з ДІСО'!Q924/Параметри!$K$24,0)</f>
        <v>0</v>
      </c>
      <c r="Y924" s="40">
        <f>ROUNDUP('Дані з ДІСО'!R924/Параметри!$K$24,0)</f>
        <v>0</v>
      </c>
      <c r="Z924" s="59">
        <f>(W924*Параметри!$K$33+X924*Параметри!$L$33+Y924*Параметри!$M$33)/18</f>
        <v>0</v>
      </c>
      <c r="AA924" s="41">
        <f>IF(J924=0,0,'Дані з ДІСО'!AA924/J924)</f>
        <v>0</v>
      </c>
      <c r="AB924" s="29">
        <f>(1+0.25*AA924)*Z924*Параметри!$K$51</f>
        <v>0</v>
      </c>
      <c r="AC924" s="29">
        <f>AB924*'Коефіцієнти АТО'!U924</f>
        <v>0</v>
      </c>
      <c r="AD924" s="29">
        <f>J924*(1+0.25*AA924)*Параметри!$K$66*Параметри!$K$20/1000</f>
        <v>0</v>
      </c>
      <c r="AE924" s="29">
        <f>(1+0.25*AA924)*J924*'Коефіцієнти АТО'!S924*Параметри!$K$20/1000</f>
        <v>0</v>
      </c>
      <c r="AF924" s="29">
        <f t="shared" si="126"/>
        <v>0</v>
      </c>
      <c r="AG924" s="29">
        <v>0</v>
      </c>
      <c r="AH924" s="40">
        <v>6</v>
      </c>
      <c r="AI924" s="40">
        <v>0</v>
      </c>
      <c r="AJ924" s="40">
        <f t="shared" si="127"/>
        <v>0</v>
      </c>
      <c r="AK924" s="29">
        <f>(AH924+AI924)*(1+0.25*AJ924)*Параметри!$K$53</f>
        <v>1076.5756541760002</v>
      </c>
      <c r="AL924" s="29">
        <f>ROUNDUP(('Дані з ДІСО'!AU924+'Дані з ДІСО'!AW924)/Параметри!$K$28,0)</f>
        <v>0</v>
      </c>
      <c r="AM924" s="64">
        <f>AL924*Параметри!$M$35/18</f>
        <v>0</v>
      </c>
      <c r="AN924" s="29">
        <f>IF(AL924=0,0,'Дані з ДІСО'!AW924/SUM('Дані з ДІСО'!AU924,'Дані з ДІСО'!AW924))</f>
        <v>0</v>
      </c>
      <c r="AO924" s="29">
        <f>(1+0.25*AN924)*AM924*Параметри!$K$51</f>
        <v>0</v>
      </c>
      <c r="AP924" s="40">
        <f>ROUNDUP(('Дані з ДІСО'!AE924+'Дані не з ДІСО'!E924+'Дані не з ДІСО'!G924)/Параметри!$K$69,0)</f>
        <v>0</v>
      </c>
      <c r="AQ924" s="40">
        <f t="shared" si="131"/>
        <v>0</v>
      </c>
      <c r="AR924" s="40">
        <f>IF(AP924=0,0,('Дані з ДІСО'!AH924+'Дані не з ДІСО'!G924)/('Дані з ДІСО'!AE924+'Дані не з ДІСО'!E924+'Дані не з ДІСО'!G924))</f>
        <v>0</v>
      </c>
      <c r="AS924" s="29">
        <f>AQ924*(1+0.25*AR924)*Параметри!$K$51</f>
        <v>0</v>
      </c>
      <c r="AT924" s="40">
        <f>ROUNDUP('Дані з ДІСО'!AF924/Параметри!$K$70,0)</f>
        <v>0</v>
      </c>
      <c r="AU924" s="40">
        <f t="shared" si="132"/>
        <v>0</v>
      </c>
      <c r="AV924" s="40">
        <f>IF(AT924=0,0,'Дані з ДІСО'!AI924/'Дані з ДІСО'!AF924)</f>
        <v>0</v>
      </c>
      <c r="AW924" s="29">
        <f>AU924*(1+0.25*AV924)*Параметри!$K$51</f>
        <v>0</v>
      </c>
      <c r="AX924" s="40">
        <f>ROUNDUP('Дані з ДІСО'!AR924/Параметри!$K$29,0)</f>
        <v>0</v>
      </c>
      <c r="AY924" s="40">
        <f>ROUNDUP('Дані з ДІСО'!AS924/Параметри!$K$29,0)</f>
        <v>0</v>
      </c>
      <c r="AZ924" s="40">
        <f>ROUNDUP('Дані з ДІСО'!AT924/Параметри!$K$29,0)</f>
        <v>0</v>
      </c>
      <c r="BA924" s="64">
        <f>(AX924*Параметри!$K$32+AY924*Параметри!$L$32+AZ924*Параметри!$M$32)/18</f>
        <v>0</v>
      </c>
      <c r="BB924" s="29">
        <f>(BA924*Параметри!$K$51+SUM('Дані з ДІСО'!AR924:AT924)*Параметри!$K$48*Параметри!$K$20/1000)*Параметри!$K$74</f>
        <v>0</v>
      </c>
      <c r="BC924" s="40">
        <f>ROUNDUP(('Дані не з ДІСО'!I924+'Дані не з ДІСО'!K924)/Параметри!$K$26,0)</f>
        <v>0</v>
      </c>
      <c r="BD924" s="29">
        <f>BC924*Параметри!$M$36/18</f>
        <v>0</v>
      </c>
      <c r="BE924" s="40">
        <f>IF(BC924=0,0,'Дані не з ДІСО'!K924/('Дані не з ДІСО'!I924+'Дані не з ДІСО'!K924))</f>
        <v>0</v>
      </c>
      <c r="BF924" s="29">
        <f>(1+0.25*BE924)*BD924*Параметри!$K$51</f>
        <v>0</v>
      </c>
      <c r="BG924" s="40">
        <f>ROUNDUP('Дані не з ДІСО'!M924/Параметри!$K$27,0)</f>
        <v>0</v>
      </c>
      <c r="BH924" s="40">
        <f>BG924*Параметри!$M$37/18</f>
        <v>0</v>
      </c>
      <c r="BI924" s="29">
        <f>BH924*Параметри!$K$51</f>
        <v>0</v>
      </c>
      <c r="BJ924" s="29">
        <f>'Дані не з ДІСО'!N924*Параметри!$K$76</f>
        <v>0</v>
      </c>
      <c r="BK924" s="40">
        <f>ROUNDUP('Дані з ДІСО'!V924/Параметри!$K$25,0)</f>
        <v>0</v>
      </c>
      <c r="BL924" s="40">
        <f>ROUNDUP('Дані з ДІСО'!W924/Параметри!$K$25,0)</f>
        <v>0</v>
      </c>
      <c r="BM924" s="40">
        <f>ROUNDUP('Дані з ДІСО'!X924/Параметри!$K$25,0)</f>
        <v>0</v>
      </c>
      <c r="BN924" s="40">
        <f>(BK924*Параметри!$K$34+BL924*Параметри!$L$34+BM924*Параметри!$M$34)/18</f>
        <v>0</v>
      </c>
      <c r="BO924" s="40">
        <f>IF(K924=0,0,'Дані з ДІСО'!AC924/K924)</f>
        <v>0</v>
      </c>
      <c r="BP924" s="29">
        <f>(1+0.25*BO924)*BN924*Параметри!$K$51</f>
        <v>0</v>
      </c>
      <c r="BQ924" s="29">
        <f>BP924*'Коефіцієнти АТО'!U924</f>
        <v>0</v>
      </c>
      <c r="BR924" s="29">
        <f>K924*(1+0.25*BO924)*Параметри!$K$66*Параметри!$K$20/1000</f>
        <v>0</v>
      </c>
      <c r="BS924" s="29">
        <f>(1+0.25*BO924)*K924*'Коефіцієнти АТО'!S924*Параметри!$K$20/1000</f>
        <v>0</v>
      </c>
      <c r="BT924" s="29">
        <f t="shared" si="133"/>
        <v>0</v>
      </c>
      <c r="BU924" s="40">
        <f>ROUNDUP('Дані з ДІСО'!AG924/Параметри!$K$71,0)</f>
        <v>0</v>
      </c>
      <c r="BV924" s="40">
        <f t="shared" si="134"/>
        <v>0</v>
      </c>
      <c r="BW924" s="40">
        <f>IF('Дані з ДІСО'!AG924=0,0,'Дані з ДІСО'!AJ924/'Дані з ДІСО'!AG924)</f>
        <v>0</v>
      </c>
      <c r="BX924" s="29">
        <f>BV924*(1+0.25*BW924)*Параметри!$K$51</f>
        <v>0</v>
      </c>
      <c r="BY924" s="29">
        <f>ROUND(IF(Параметри!$K$77="No",CC924,CC924*Параметри!$K$78)+AG924,1)</f>
        <v>26348.9</v>
      </c>
      <c r="BZ924" s="29">
        <f>ROUND(IF(Параметри!$K$77="No",BF924,BF924*Параметри!$K$78),1)</f>
        <v>0</v>
      </c>
      <c r="CA924" s="29">
        <f>ROUND(IF(Параметри!$K$77="No",BI924,BI924*Параметри!$K$78),1)</f>
        <v>0</v>
      </c>
      <c r="CB924" s="29">
        <f>ROUND(IF(Параметри!$K$77="No",BJ924,BJ924*Параметри!$K$78),1)</f>
        <v>0</v>
      </c>
      <c r="CC924" s="29">
        <f t="shared" si="128"/>
        <v>29276.547111734551</v>
      </c>
    </row>
    <row r="925" spans="1:81">
      <c r="A925" s="9">
        <v>924</v>
      </c>
      <c r="B925" s="9" t="s">
        <v>3151</v>
      </c>
      <c r="C925" s="9" t="s">
        <v>3151</v>
      </c>
      <c r="D925" s="9" t="s">
        <v>3965</v>
      </c>
      <c r="E925" s="9" t="s">
        <v>29</v>
      </c>
      <c r="F925" s="9" t="s">
        <v>4000</v>
      </c>
      <c r="G925" s="9" t="s">
        <v>1924</v>
      </c>
      <c r="H925" s="29">
        <f>SUM('Дані з ДІСО'!J925:L925)</f>
        <v>400</v>
      </c>
      <c r="I925" s="29">
        <f>SUM('Дані з ДІСО'!G925:I925)</f>
        <v>19</v>
      </c>
      <c r="J925" s="29">
        <f>SUM('Дані з ДІСО'!P925:R925)</f>
        <v>0</v>
      </c>
      <c r="K925" s="29">
        <f>SUM('Дані з ДІСО'!V925:X925)</f>
        <v>0</v>
      </c>
      <c r="L925" s="40">
        <f>ROUNDUP('Дані з ДІСО'!J925/'Коефіцієнти АТО'!$R925,0)</f>
        <v>8</v>
      </c>
      <c r="M925" s="40">
        <f>ROUNDUP('Дані з ДІСО'!K925/'Коефіцієнти АТО'!$R925,0)</f>
        <v>13</v>
      </c>
      <c r="N925" s="40">
        <f>ROUNDUP('Дані з ДІСО'!L925/'Коефіцієнти АТО'!$R925,0)</f>
        <v>3</v>
      </c>
      <c r="O925" s="59">
        <f>(L925*Параметри!$K$32+M925*Параметри!$L$32+N925*Параметри!$M$32)/18</f>
        <v>39.75555555555556</v>
      </c>
      <c r="P925" s="41">
        <f>IF(H925=0,"",'Дані з ДІСО'!Y925/H925)</f>
        <v>0</v>
      </c>
      <c r="Q925" s="29">
        <f>IF(H925=0,"",(1+0.25*P925)*O925*Параметри!$K$51)</f>
        <v>8142.7412747667559</v>
      </c>
      <c r="R925" s="29">
        <f>IF(H925=0,"",Q925*'Коефіцієнти АТО'!T925)</f>
        <v>138.42660167103486</v>
      </c>
      <c r="S925" s="29">
        <f>IF(H925=0,"",H925*(1+0.25*P925)*Параметри!$K$66*Параметри!$K$20/1000)</f>
        <v>0</v>
      </c>
      <c r="T925" s="29">
        <f>IF(H925=0,"",H925*(1+0.25*P925)*'Коефіцієнти АТО'!$S925*Параметри!$K$20/1000)</f>
        <v>1636.9065746723552</v>
      </c>
      <c r="U925" s="29">
        <f t="shared" si="129"/>
        <v>9918.0744511101457</v>
      </c>
      <c r="V925" s="29">
        <f t="shared" si="130"/>
        <v>9918.0744511101457</v>
      </c>
      <c r="W925" s="40">
        <f>ROUNDUP('Дані з ДІСО'!P925/Параметри!$K$24,0)</f>
        <v>0</v>
      </c>
      <c r="X925" s="40">
        <f>ROUNDUP('Дані з ДІСО'!Q925/Параметри!$K$24,0)</f>
        <v>0</v>
      </c>
      <c r="Y925" s="40">
        <f>ROUNDUP('Дані з ДІСО'!R925/Параметри!$K$24,0)</f>
        <v>0</v>
      </c>
      <c r="Z925" s="59">
        <f>(W925*Параметри!$K$33+X925*Параметри!$L$33+Y925*Параметри!$M$33)/18</f>
        <v>0</v>
      </c>
      <c r="AA925" s="41">
        <f>IF(J925=0,0,'Дані з ДІСО'!AA925/J925)</f>
        <v>0</v>
      </c>
      <c r="AB925" s="29">
        <f>(1+0.25*AA925)*Z925*Параметри!$K$51</f>
        <v>0</v>
      </c>
      <c r="AC925" s="29">
        <f>AB925*'Коефіцієнти АТО'!U925</f>
        <v>0</v>
      </c>
      <c r="AD925" s="29">
        <f>J925*(1+0.25*AA925)*Параметри!$K$66*Параметри!$K$20/1000</f>
        <v>0</v>
      </c>
      <c r="AE925" s="29">
        <f>(1+0.25*AA925)*J925*'Коефіцієнти АТО'!S925*Параметри!$K$20/1000</f>
        <v>0</v>
      </c>
      <c r="AF925" s="29">
        <f t="shared" si="126"/>
        <v>0</v>
      </c>
      <c r="AG925" s="29">
        <v>0</v>
      </c>
      <c r="AH925" s="40">
        <v>6</v>
      </c>
      <c r="AI925" s="40">
        <v>0</v>
      </c>
      <c r="AJ925" s="40">
        <f t="shared" si="127"/>
        <v>0</v>
      </c>
      <c r="AK925" s="29">
        <f>(AH925+AI925)*(1+0.25*AJ925)*Параметри!$K$53</f>
        <v>1076.5756541760002</v>
      </c>
      <c r="AL925" s="29">
        <f>ROUNDUP(('Дані з ДІСО'!AU925+'Дані з ДІСО'!AW925)/Параметри!$K$28,0)</f>
        <v>0</v>
      </c>
      <c r="AM925" s="64">
        <f>AL925*Параметри!$M$35/18</f>
        <v>0</v>
      </c>
      <c r="AN925" s="29">
        <f>IF(AL925=0,0,'Дані з ДІСО'!AW925/SUM('Дані з ДІСО'!AU925,'Дані з ДІСО'!AW925))</f>
        <v>0</v>
      </c>
      <c r="AO925" s="29">
        <f>(1+0.25*AN925)*AM925*Параметри!$K$51</f>
        <v>0</v>
      </c>
      <c r="AP925" s="40">
        <f>ROUNDUP(('Дані з ДІСО'!AE925+'Дані не з ДІСО'!E925+'Дані не з ДІСО'!G925)/Параметри!$K$69,0)</f>
        <v>0</v>
      </c>
      <c r="AQ925" s="40">
        <f t="shared" si="131"/>
        <v>0</v>
      </c>
      <c r="AR925" s="40">
        <f>IF(AP925=0,0,('Дані з ДІСО'!AH925+'Дані не з ДІСО'!G925)/('Дані з ДІСО'!AE925+'Дані не з ДІСО'!E925+'Дані не з ДІСО'!G925))</f>
        <v>0</v>
      </c>
      <c r="AS925" s="29">
        <f>AQ925*(1+0.25*AR925)*Параметри!$K$51</f>
        <v>0</v>
      </c>
      <c r="AT925" s="40">
        <f>ROUNDUP('Дані з ДІСО'!AF925/Параметри!$K$70,0)</f>
        <v>0</v>
      </c>
      <c r="AU925" s="40">
        <f t="shared" si="132"/>
        <v>0</v>
      </c>
      <c r="AV925" s="40">
        <f>IF(AT925=0,0,'Дані з ДІСО'!AI925/'Дані з ДІСО'!AF925)</f>
        <v>0</v>
      </c>
      <c r="AW925" s="29">
        <f>AU925*(1+0.25*AV925)*Параметри!$K$51</f>
        <v>0</v>
      </c>
      <c r="AX925" s="40">
        <f>ROUNDUP('Дані з ДІСО'!AR925/Параметри!$K$29,0)</f>
        <v>0</v>
      </c>
      <c r="AY925" s="40">
        <f>ROUNDUP('Дані з ДІСО'!AS925/Параметри!$K$29,0)</f>
        <v>0</v>
      </c>
      <c r="AZ925" s="40">
        <f>ROUNDUP('Дані з ДІСО'!AT925/Параметри!$K$29,0)</f>
        <v>0</v>
      </c>
      <c r="BA925" s="64">
        <f>(AX925*Параметри!$K$32+AY925*Параметри!$L$32+AZ925*Параметри!$M$32)/18</f>
        <v>0</v>
      </c>
      <c r="BB925" s="29">
        <f>(BA925*Параметри!$K$51+SUM('Дані з ДІСО'!AR925:AT925)*Параметри!$K$48*Параметри!$K$20/1000)*Параметри!$K$74</f>
        <v>0</v>
      </c>
      <c r="BC925" s="40">
        <f>ROUNDUP(('Дані не з ДІСО'!I925+'Дані не з ДІСО'!K925)/Параметри!$K$26,0)</f>
        <v>0</v>
      </c>
      <c r="BD925" s="29">
        <f>BC925*Параметри!$M$36/18</f>
        <v>0</v>
      </c>
      <c r="BE925" s="40">
        <f>IF(BC925=0,0,'Дані не з ДІСО'!K925/('Дані не з ДІСО'!I925+'Дані не з ДІСО'!K925))</f>
        <v>0</v>
      </c>
      <c r="BF925" s="29">
        <f>(1+0.25*BE925)*BD925*Параметри!$K$51</f>
        <v>0</v>
      </c>
      <c r="BG925" s="40">
        <f>ROUNDUP('Дані не з ДІСО'!M925/Параметри!$K$27,0)</f>
        <v>0</v>
      </c>
      <c r="BH925" s="40">
        <f>BG925*Параметри!$M$37/18</f>
        <v>0</v>
      </c>
      <c r="BI925" s="29">
        <f>BH925*Параметри!$K$51</f>
        <v>0</v>
      </c>
      <c r="BJ925" s="29">
        <f>'Дані не з ДІСО'!N925*Параметри!$K$76</f>
        <v>0</v>
      </c>
      <c r="BK925" s="40">
        <f>ROUNDUP('Дані з ДІСО'!V925/Параметри!$K$25,0)</f>
        <v>0</v>
      </c>
      <c r="BL925" s="40">
        <f>ROUNDUP('Дані з ДІСО'!W925/Параметри!$K$25,0)</f>
        <v>0</v>
      </c>
      <c r="BM925" s="40">
        <f>ROUNDUP('Дані з ДІСО'!X925/Параметри!$K$25,0)</f>
        <v>0</v>
      </c>
      <c r="BN925" s="40">
        <f>(BK925*Параметри!$K$34+BL925*Параметри!$L$34+BM925*Параметри!$M$34)/18</f>
        <v>0</v>
      </c>
      <c r="BO925" s="40">
        <f>IF(K925=0,0,'Дані з ДІСО'!AC925/K925)</f>
        <v>0</v>
      </c>
      <c r="BP925" s="29">
        <f>(1+0.25*BO925)*BN925*Параметри!$K$51</f>
        <v>0</v>
      </c>
      <c r="BQ925" s="29">
        <f>BP925*'Коефіцієнти АТО'!U925</f>
        <v>0</v>
      </c>
      <c r="BR925" s="29">
        <f>K925*(1+0.25*BO925)*Параметри!$K$66*Параметри!$K$20/1000</f>
        <v>0</v>
      </c>
      <c r="BS925" s="29">
        <f>(1+0.25*BO925)*K925*'Коефіцієнти АТО'!S925*Параметри!$K$20/1000</f>
        <v>0</v>
      </c>
      <c r="BT925" s="29">
        <f t="shared" si="133"/>
        <v>0</v>
      </c>
      <c r="BU925" s="40">
        <f>ROUNDUP('Дані з ДІСО'!AG925/Параметри!$K$71,0)</f>
        <v>0</v>
      </c>
      <c r="BV925" s="40">
        <f t="shared" si="134"/>
        <v>0</v>
      </c>
      <c r="BW925" s="40">
        <f>IF('Дані з ДІСО'!AG925=0,0,'Дані з ДІСО'!AJ925/'Дані з ДІСО'!AG925)</f>
        <v>0</v>
      </c>
      <c r="BX925" s="29">
        <f>BV925*(1+0.25*BW925)*Параметри!$K$51</f>
        <v>0</v>
      </c>
      <c r="BY925" s="29">
        <f>ROUND(IF(Параметри!$K$77="No",CC925,CC925*Параметри!$K$78)+AG925,1)</f>
        <v>9895.2000000000007</v>
      </c>
      <c r="BZ925" s="29">
        <f>ROUND(IF(Параметри!$K$77="No",BF925,BF925*Параметри!$K$78),1)</f>
        <v>0</v>
      </c>
      <c r="CA925" s="29">
        <f>ROUND(IF(Параметри!$K$77="No",BI925,BI925*Параметри!$K$78),1)</f>
        <v>0</v>
      </c>
      <c r="CB925" s="29">
        <f>ROUND(IF(Параметри!$K$77="No",BJ925,BJ925*Параметри!$K$78),1)</f>
        <v>0</v>
      </c>
      <c r="CC925" s="29">
        <f t="shared" si="128"/>
        <v>10994.650105286146</v>
      </c>
    </row>
    <row r="926" spans="1:81">
      <c r="A926" s="9">
        <v>925</v>
      </c>
      <c r="B926" s="9" t="s">
        <v>3151</v>
      </c>
      <c r="C926" s="9" t="s">
        <v>3151</v>
      </c>
      <c r="D926" s="9" t="s">
        <v>3965</v>
      </c>
      <c r="E926" s="9" t="s">
        <v>29</v>
      </c>
      <c r="F926" s="9" t="s">
        <v>4001</v>
      </c>
      <c r="G926" s="9" t="s">
        <v>1926</v>
      </c>
      <c r="H926" s="29">
        <f>SUM('Дані з ДІСО'!J926:L926)</f>
        <v>1111</v>
      </c>
      <c r="I926" s="29">
        <f>SUM('Дані з ДІСО'!G926:I926)</f>
        <v>77</v>
      </c>
      <c r="J926" s="29">
        <f>SUM('Дані з ДІСО'!P926:R926)</f>
        <v>0</v>
      </c>
      <c r="K926" s="29">
        <f>SUM('Дані з ДІСО'!V926:X926)</f>
        <v>0</v>
      </c>
      <c r="L926" s="40">
        <f>ROUNDUP('Дані з ДІСО'!J926/'Коефіцієнти АТО'!$R926,0)</f>
        <v>30</v>
      </c>
      <c r="M926" s="40">
        <f>ROUNDUP('Дані з ДІСО'!K926/'Коефіцієнти АТО'!$R926,0)</f>
        <v>38</v>
      </c>
      <c r="N926" s="40">
        <f>ROUNDUP('Дані з ДІСО'!L926/'Коефіцієнти АТО'!$R926,0)</f>
        <v>10</v>
      </c>
      <c r="O926" s="59">
        <f>(L926*Параметри!$K$32+M926*Параметри!$L$32+N926*Параметри!$M$32)/18</f>
        <v>127.0888888888889</v>
      </c>
      <c r="P926" s="41">
        <f>IF(H926=0,"",'Дані з ДІСО'!Y926/H926)</f>
        <v>0</v>
      </c>
      <c r="Q926" s="29">
        <f>IF(H926=0,"",(1+0.25*P926)*O926*Параметри!$K$51)</f>
        <v>26030.37302984409</v>
      </c>
      <c r="R926" s="29">
        <f>IF(H926=0,"",Q926*'Коефіцієнти АТО'!T926)</f>
        <v>442.51634150734958</v>
      </c>
      <c r="S926" s="29">
        <f>IF(H926=0,"",H926*(1+0.25*P926)*Параметри!$K$66*Параметри!$K$20/1000)</f>
        <v>0</v>
      </c>
      <c r="T926" s="29">
        <f>IF(H926=0,"",H926*(1+0.25*P926)*'Коефіцієнти АТО'!$S926*Параметри!$K$20/1000)</f>
        <v>4546.5080111524667</v>
      </c>
      <c r="U926" s="29">
        <f t="shared" si="129"/>
        <v>31019.397382503907</v>
      </c>
      <c r="V926" s="29">
        <f t="shared" si="130"/>
        <v>31019.397382503907</v>
      </c>
      <c r="W926" s="40">
        <f>ROUNDUP('Дані з ДІСО'!P926/Параметри!$K$24,0)</f>
        <v>0</v>
      </c>
      <c r="X926" s="40">
        <f>ROUNDUP('Дані з ДІСО'!Q926/Параметри!$K$24,0)</f>
        <v>0</v>
      </c>
      <c r="Y926" s="40">
        <f>ROUNDUP('Дані з ДІСО'!R926/Параметри!$K$24,0)</f>
        <v>0</v>
      </c>
      <c r="Z926" s="59">
        <f>(W926*Параметри!$K$33+X926*Параметри!$L$33+Y926*Параметри!$M$33)/18</f>
        <v>0</v>
      </c>
      <c r="AA926" s="41">
        <f>IF(J926=0,0,'Дані з ДІСО'!AA926/J926)</f>
        <v>0</v>
      </c>
      <c r="AB926" s="29">
        <f>(1+0.25*AA926)*Z926*Параметри!$K$51</f>
        <v>0</v>
      </c>
      <c r="AC926" s="29">
        <f>AB926*'Коефіцієнти АТО'!U926</f>
        <v>0</v>
      </c>
      <c r="AD926" s="29">
        <f>J926*(1+0.25*AA926)*Параметри!$K$66*Параметри!$K$20/1000</f>
        <v>0</v>
      </c>
      <c r="AE926" s="29">
        <f>(1+0.25*AA926)*J926*'Коефіцієнти АТО'!S926*Параметри!$K$20/1000</f>
        <v>0</v>
      </c>
      <c r="AF926" s="29">
        <f t="shared" si="126"/>
        <v>0</v>
      </c>
      <c r="AG926" s="29">
        <v>0</v>
      </c>
      <c r="AH926" s="40">
        <v>19</v>
      </c>
      <c r="AI926" s="40">
        <v>0</v>
      </c>
      <c r="AJ926" s="40">
        <f t="shared" si="127"/>
        <v>0</v>
      </c>
      <c r="AK926" s="29">
        <f>(AH926+AI926)*(1+0.25*AJ926)*Параметри!$K$53</f>
        <v>3409.1562382240008</v>
      </c>
      <c r="AL926" s="29">
        <f>ROUNDUP(('Дані з ДІСО'!AU926+'Дані з ДІСО'!AW926)/Параметри!$K$28,0)</f>
        <v>0</v>
      </c>
      <c r="AM926" s="64">
        <f>AL926*Параметри!$M$35/18</f>
        <v>0</v>
      </c>
      <c r="AN926" s="29">
        <f>IF(AL926=0,0,'Дані з ДІСО'!AW926/SUM('Дані з ДІСО'!AU926,'Дані з ДІСО'!AW926))</f>
        <v>0</v>
      </c>
      <c r="AO926" s="29">
        <f>(1+0.25*AN926)*AM926*Параметри!$K$51</f>
        <v>0</v>
      </c>
      <c r="AP926" s="40">
        <f>ROUNDUP(('Дані з ДІСО'!AE926+'Дані не з ДІСО'!E926+'Дані не з ДІСО'!G926)/Параметри!$K$69,0)</f>
        <v>0</v>
      </c>
      <c r="AQ926" s="40">
        <f t="shared" si="131"/>
        <v>0</v>
      </c>
      <c r="AR926" s="40">
        <f>IF(AP926=0,0,('Дані з ДІСО'!AH926+'Дані не з ДІСО'!G926)/('Дані з ДІСО'!AE926+'Дані не з ДІСО'!E926+'Дані не з ДІСО'!G926))</f>
        <v>0</v>
      </c>
      <c r="AS926" s="29">
        <f>AQ926*(1+0.25*AR926)*Параметри!$K$51</f>
        <v>0</v>
      </c>
      <c r="AT926" s="40">
        <f>ROUNDUP('Дані з ДІСО'!AF926/Параметри!$K$70,0)</f>
        <v>0</v>
      </c>
      <c r="AU926" s="40">
        <f t="shared" si="132"/>
        <v>0</v>
      </c>
      <c r="AV926" s="40">
        <f>IF(AT926=0,0,'Дані з ДІСО'!AI926/'Дані з ДІСО'!AF926)</f>
        <v>0</v>
      </c>
      <c r="AW926" s="29">
        <f>AU926*(1+0.25*AV926)*Параметри!$K$51</f>
        <v>0</v>
      </c>
      <c r="AX926" s="40">
        <f>ROUNDUP('Дані з ДІСО'!AR926/Параметри!$K$29,0)</f>
        <v>0</v>
      </c>
      <c r="AY926" s="40">
        <f>ROUNDUP('Дані з ДІСО'!AS926/Параметри!$K$29,0)</f>
        <v>0</v>
      </c>
      <c r="AZ926" s="40">
        <f>ROUNDUP('Дані з ДІСО'!AT926/Параметри!$K$29,0)</f>
        <v>0</v>
      </c>
      <c r="BA926" s="64">
        <f>(AX926*Параметри!$K$32+AY926*Параметри!$L$32+AZ926*Параметри!$M$32)/18</f>
        <v>0</v>
      </c>
      <c r="BB926" s="29">
        <f>(BA926*Параметри!$K$51+SUM('Дані з ДІСО'!AR926:AT926)*Параметри!$K$48*Параметри!$K$20/1000)*Параметри!$K$74</f>
        <v>0</v>
      </c>
      <c r="BC926" s="40">
        <f>ROUNDUP(('Дані не з ДІСО'!I926+'Дані не з ДІСО'!K926)/Параметри!$K$26,0)</f>
        <v>0</v>
      </c>
      <c r="BD926" s="29">
        <f>BC926*Параметри!$M$36/18</f>
        <v>0</v>
      </c>
      <c r="BE926" s="40">
        <f>IF(BC926=0,0,'Дані не з ДІСО'!K926/('Дані не з ДІСО'!I926+'Дані не з ДІСО'!K926))</f>
        <v>0</v>
      </c>
      <c r="BF926" s="29">
        <f>(1+0.25*BE926)*BD926*Параметри!$K$51</f>
        <v>0</v>
      </c>
      <c r="BG926" s="40">
        <f>ROUNDUP('Дані не з ДІСО'!M926/Параметри!$K$27,0)</f>
        <v>0</v>
      </c>
      <c r="BH926" s="40">
        <f>BG926*Параметри!$M$37/18</f>
        <v>0</v>
      </c>
      <c r="BI926" s="29">
        <f>BH926*Параметри!$K$51</f>
        <v>0</v>
      </c>
      <c r="BJ926" s="29">
        <f>'Дані не з ДІСО'!N926*Параметри!$K$76</f>
        <v>0</v>
      </c>
      <c r="BK926" s="40">
        <f>ROUNDUP('Дані з ДІСО'!V926/Параметри!$K$25,0)</f>
        <v>0</v>
      </c>
      <c r="BL926" s="40">
        <f>ROUNDUP('Дані з ДІСО'!W926/Параметри!$K$25,0)</f>
        <v>0</v>
      </c>
      <c r="BM926" s="40">
        <f>ROUNDUP('Дані з ДІСО'!X926/Параметри!$K$25,0)</f>
        <v>0</v>
      </c>
      <c r="BN926" s="40">
        <f>(BK926*Параметри!$K$34+BL926*Параметри!$L$34+BM926*Параметри!$M$34)/18</f>
        <v>0</v>
      </c>
      <c r="BO926" s="40">
        <f>IF(K926=0,0,'Дані з ДІСО'!AC926/K926)</f>
        <v>0</v>
      </c>
      <c r="BP926" s="29">
        <f>(1+0.25*BO926)*BN926*Параметри!$K$51</f>
        <v>0</v>
      </c>
      <c r="BQ926" s="29">
        <f>BP926*'Коефіцієнти АТО'!U926</f>
        <v>0</v>
      </c>
      <c r="BR926" s="29">
        <f>K926*(1+0.25*BO926)*Параметри!$K$66*Параметри!$K$20/1000</f>
        <v>0</v>
      </c>
      <c r="BS926" s="29">
        <f>(1+0.25*BO926)*K926*'Коефіцієнти АТО'!S926*Параметри!$K$20/1000</f>
        <v>0</v>
      </c>
      <c r="BT926" s="29">
        <f t="shared" si="133"/>
        <v>0</v>
      </c>
      <c r="BU926" s="40">
        <f>ROUNDUP('Дані з ДІСО'!AG926/Параметри!$K$71,0)</f>
        <v>0</v>
      </c>
      <c r="BV926" s="40">
        <f t="shared" si="134"/>
        <v>0</v>
      </c>
      <c r="BW926" s="40">
        <f>IF('Дані з ДІСО'!AG926=0,0,'Дані з ДІСО'!AJ926/'Дані з ДІСО'!AG926)</f>
        <v>0</v>
      </c>
      <c r="BX926" s="29">
        <f>BV926*(1+0.25*BW926)*Параметри!$K$51</f>
        <v>0</v>
      </c>
      <c r="BY926" s="29">
        <f>ROUND(IF(Параметри!$K$77="No",CC926,CC926*Параметри!$K$78)+AG926,1)</f>
        <v>30985.7</v>
      </c>
      <c r="BZ926" s="29">
        <f>ROUND(IF(Параметри!$K$77="No",BF926,BF926*Параметри!$K$78),1)</f>
        <v>0</v>
      </c>
      <c r="CA926" s="29">
        <f>ROUND(IF(Параметри!$K$77="No",BI926,BI926*Параметри!$K$78),1)</f>
        <v>0</v>
      </c>
      <c r="CB926" s="29">
        <f>ROUND(IF(Параметри!$K$77="No",BJ926,BJ926*Параметри!$K$78),1)</f>
        <v>0</v>
      </c>
      <c r="CC926" s="29">
        <f t="shared" si="128"/>
        <v>34428.553620727907</v>
      </c>
    </row>
    <row r="927" spans="1:81">
      <c r="A927" s="9">
        <v>926</v>
      </c>
      <c r="B927" s="9" t="s">
        <v>3148</v>
      </c>
      <c r="C927" s="9" t="s">
        <v>3148</v>
      </c>
      <c r="D927" s="9" t="s">
        <v>3965</v>
      </c>
      <c r="E927" s="9" t="s">
        <v>24</v>
      </c>
      <c r="F927" s="9" t="s">
        <v>4002</v>
      </c>
      <c r="G927" s="9" t="s">
        <v>1928</v>
      </c>
      <c r="H927" s="29">
        <f>SUM('Дані з ДІСО'!J927:L927)</f>
        <v>443.5</v>
      </c>
      <c r="I927" s="29">
        <f>SUM('Дані з ДІСО'!G927:I927)</f>
        <v>49</v>
      </c>
      <c r="J927" s="29">
        <f>SUM('Дані з ДІСО'!P927:R927)</f>
        <v>0</v>
      </c>
      <c r="K927" s="29">
        <f>SUM('Дані з ДІСО'!V927:X927)</f>
        <v>0</v>
      </c>
      <c r="L927" s="40">
        <f>ROUNDUP('Дані з ДІСО'!J927/'Коефіцієнти АТО'!$R927,0)</f>
        <v>18</v>
      </c>
      <c r="M927" s="40">
        <f>ROUNDUP('Дані з ДІСО'!K927/'Коефіцієнти АТО'!$R927,0)</f>
        <v>18</v>
      </c>
      <c r="N927" s="40">
        <f>ROUNDUP('Дані з ДІСО'!L927/'Коефіцієнти АТО'!$R927,0)</f>
        <v>6</v>
      </c>
      <c r="O927" s="59">
        <f>(L927*Параметри!$K$32+M927*Параметри!$L$32+N927*Параметри!$M$32)/18</f>
        <v>67.533333333333331</v>
      </c>
      <c r="P927" s="41">
        <f>IF(H927=0,"",'Дані з ДІСО'!Y927/H927)</f>
        <v>0</v>
      </c>
      <c r="Q927" s="29">
        <f>IF(H927=0,"",(1+0.25*P927)*O927*Параметри!$K$51)</f>
        <v>13832.191578544533</v>
      </c>
      <c r="R927" s="29">
        <f>IF(H927=0,"",Q927*'Коефіцієнти АТО'!T927)</f>
        <v>235.14725683525708</v>
      </c>
      <c r="S927" s="29">
        <f>IF(H927=0,"",H927*(1+0.25*P927)*Параметри!$K$66*Параметри!$K$20/1000)</f>
        <v>0</v>
      </c>
      <c r="T927" s="29">
        <f>IF(H927=0,"",H927*(1+0.25*P927)*'Коефіцієнти АТО'!$S927*Параметри!$K$20/1000)</f>
        <v>2236.9946215675027</v>
      </c>
      <c r="U927" s="29">
        <f t="shared" si="129"/>
        <v>16304.333456947292</v>
      </c>
      <c r="V927" s="29">
        <f t="shared" si="130"/>
        <v>16304.333456947292</v>
      </c>
      <c r="W927" s="40">
        <f>ROUNDUP('Дані з ДІСО'!P927/Параметри!$K$24,0)</f>
        <v>0</v>
      </c>
      <c r="X927" s="40">
        <f>ROUNDUP('Дані з ДІСО'!Q927/Параметри!$K$24,0)</f>
        <v>0</v>
      </c>
      <c r="Y927" s="40">
        <f>ROUNDUP('Дані з ДІСО'!R927/Параметри!$K$24,0)</f>
        <v>0</v>
      </c>
      <c r="Z927" s="59">
        <f>(W927*Параметри!$K$33+X927*Параметри!$L$33+Y927*Параметри!$M$33)/18</f>
        <v>0</v>
      </c>
      <c r="AA927" s="41">
        <f>IF(J927=0,0,'Дані з ДІСО'!AA927/J927)</f>
        <v>0</v>
      </c>
      <c r="AB927" s="29">
        <f>(1+0.25*AA927)*Z927*Параметри!$K$51</f>
        <v>0</v>
      </c>
      <c r="AC927" s="29">
        <f>AB927*'Коефіцієнти АТО'!U927</f>
        <v>0</v>
      </c>
      <c r="AD927" s="29">
        <f>J927*(1+0.25*AA927)*Параметри!$K$66*Параметри!$K$20/1000</f>
        <v>0</v>
      </c>
      <c r="AE927" s="29">
        <f>(1+0.25*AA927)*J927*'Коефіцієнти АТО'!S927*Параметри!$K$20/1000</f>
        <v>0</v>
      </c>
      <c r="AF927" s="29">
        <f t="shared" si="126"/>
        <v>0</v>
      </c>
      <c r="AG927" s="29">
        <v>0</v>
      </c>
      <c r="AH927" s="40">
        <v>6</v>
      </c>
      <c r="AI927" s="40">
        <v>0</v>
      </c>
      <c r="AJ927" s="40">
        <f t="shared" si="127"/>
        <v>0</v>
      </c>
      <c r="AK927" s="29">
        <f>(AH927+AI927)*(1+0.25*AJ927)*Параметри!$K$53</f>
        <v>1076.5756541760002</v>
      </c>
      <c r="AL927" s="29">
        <f>ROUNDUP(('Дані з ДІСО'!AU927+'Дані з ДІСО'!AW927)/Параметри!$K$28,0)</f>
        <v>0</v>
      </c>
      <c r="AM927" s="64">
        <f>AL927*Параметри!$M$35/18</f>
        <v>0</v>
      </c>
      <c r="AN927" s="29">
        <f>IF(AL927=0,0,'Дані з ДІСО'!AW927/SUM('Дані з ДІСО'!AU927,'Дані з ДІСО'!AW927))</f>
        <v>0</v>
      </c>
      <c r="AO927" s="29">
        <f>(1+0.25*AN927)*AM927*Параметри!$K$51</f>
        <v>0</v>
      </c>
      <c r="AP927" s="40">
        <f>ROUNDUP(('Дані з ДІСО'!AE927+'Дані не з ДІСО'!E927+'Дані не з ДІСО'!G927)/Параметри!$K$69,0)</f>
        <v>0</v>
      </c>
      <c r="AQ927" s="40">
        <f t="shared" si="131"/>
        <v>0</v>
      </c>
      <c r="AR927" s="40">
        <f>IF(AP927=0,0,('Дані з ДІСО'!AH927+'Дані не з ДІСО'!G927)/('Дані з ДІСО'!AE927+'Дані не з ДІСО'!E927+'Дані не з ДІСО'!G927))</f>
        <v>0</v>
      </c>
      <c r="AS927" s="29">
        <f>AQ927*(1+0.25*AR927)*Параметри!$K$51</f>
        <v>0</v>
      </c>
      <c r="AT927" s="40">
        <f>ROUNDUP('Дані з ДІСО'!AF927/Параметри!$K$70,0)</f>
        <v>0</v>
      </c>
      <c r="AU927" s="40">
        <f t="shared" si="132"/>
        <v>0</v>
      </c>
      <c r="AV927" s="40">
        <f>IF(AT927=0,0,'Дані з ДІСО'!AI927/'Дані з ДІСО'!AF927)</f>
        <v>0</v>
      </c>
      <c r="AW927" s="29">
        <f>AU927*(1+0.25*AV927)*Параметри!$K$51</f>
        <v>0</v>
      </c>
      <c r="AX927" s="40">
        <f>ROUNDUP('Дані з ДІСО'!AR927/Параметри!$K$29,0)</f>
        <v>0</v>
      </c>
      <c r="AY927" s="40">
        <f>ROUNDUP('Дані з ДІСО'!AS927/Параметри!$K$29,0)</f>
        <v>0</v>
      </c>
      <c r="AZ927" s="40">
        <f>ROUNDUP('Дані з ДІСО'!AT927/Параметри!$K$29,0)</f>
        <v>0</v>
      </c>
      <c r="BA927" s="64">
        <f>(AX927*Параметри!$K$32+AY927*Параметри!$L$32+AZ927*Параметри!$M$32)/18</f>
        <v>0</v>
      </c>
      <c r="BB927" s="29">
        <f>(BA927*Параметри!$K$51+SUM('Дані з ДІСО'!AR927:AT927)*Параметри!$K$48*Параметри!$K$20/1000)*Параметри!$K$74</f>
        <v>0</v>
      </c>
      <c r="BC927" s="40">
        <f>ROUNDUP(('Дані не з ДІСО'!I927+'Дані не з ДІСО'!K927)/Параметри!$K$26,0)</f>
        <v>0</v>
      </c>
      <c r="BD927" s="29">
        <f>BC927*Параметри!$M$36/18</f>
        <v>0</v>
      </c>
      <c r="BE927" s="40">
        <f>IF(BC927=0,0,'Дані не з ДІСО'!K927/('Дані не з ДІСО'!I927+'Дані не з ДІСО'!K927))</f>
        <v>0</v>
      </c>
      <c r="BF927" s="29">
        <f>(1+0.25*BE927)*BD927*Параметри!$K$51</f>
        <v>0</v>
      </c>
      <c r="BG927" s="40">
        <f>ROUNDUP('Дані не з ДІСО'!M927/Параметри!$K$27,0)</f>
        <v>0</v>
      </c>
      <c r="BH927" s="40">
        <f>BG927*Параметри!$M$37/18</f>
        <v>0</v>
      </c>
      <c r="BI927" s="29">
        <f>BH927*Параметри!$K$51</f>
        <v>0</v>
      </c>
      <c r="BJ927" s="29">
        <f>'Дані не з ДІСО'!N927*Параметри!$K$76</f>
        <v>0</v>
      </c>
      <c r="BK927" s="40">
        <f>ROUNDUP('Дані з ДІСО'!V927/Параметри!$K$25,0)</f>
        <v>0</v>
      </c>
      <c r="BL927" s="40">
        <f>ROUNDUP('Дані з ДІСО'!W927/Параметри!$K$25,0)</f>
        <v>0</v>
      </c>
      <c r="BM927" s="40">
        <f>ROUNDUP('Дані з ДІСО'!X927/Параметри!$K$25,0)</f>
        <v>0</v>
      </c>
      <c r="BN927" s="40">
        <f>(BK927*Параметри!$K$34+BL927*Параметри!$L$34+BM927*Параметри!$M$34)/18</f>
        <v>0</v>
      </c>
      <c r="BO927" s="40">
        <f>IF(K927=0,0,'Дані з ДІСО'!AC927/K927)</f>
        <v>0</v>
      </c>
      <c r="BP927" s="29">
        <f>(1+0.25*BO927)*BN927*Параметри!$K$51</f>
        <v>0</v>
      </c>
      <c r="BQ927" s="29">
        <f>BP927*'Коефіцієнти АТО'!U927</f>
        <v>0</v>
      </c>
      <c r="BR927" s="29">
        <f>K927*(1+0.25*BO927)*Параметри!$K$66*Параметри!$K$20/1000</f>
        <v>0</v>
      </c>
      <c r="BS927" s="29">
        <f>(1+0.25*BO927)*K927*'Коефіцієнти АТО'!S927*Параметри!$K$20/1000</f>
        <v>0</v>
      </c>
      <c r="BT927" s="29">
        <f t="shared" si="133"/>
        <v>0</v>
      </c>
      <c r="BU927" s="40">
        <f>ROUNDUP('Дані з ДІСО'!AG927/Параметри!$K$71,0)</f>
        <v>0</v>
      </c>
      <c r="BV927" s="40">
        <f t="shared" si="134"/>
        <v>0</v>
      </c>
      <c r="BW927" s="40">
        <f>IF('Дані з ДІСО'!AG927=0,0,'Дані з ДІСО'!AJ927/'Дані з ДІСО'!AG927)</f>
        <v>0</v>
      </c>
      <c r="BX927" s="29">
        <f>BV927*(1+0.25*BW927)*Параметри!$K$51</f>
        <v>0</v>
      </c>
      <c r="BY927" s="29">
        <f>ROUND(IF(Параметри!$K$77="No",CC927,CC927*Параметри!$K$78)+AG927,1)</f>
        <v>15642.8</v>
      </c>
      <c r="BZ927" s="29">
        <f>ROUND(IF(Параметри!$K$77="No",BF927,BF927*Параметри!$K$78),1)</f>
        <v>0</v>
      </c>
      <c r="CA927" s="29">
        <f>ROUND(IF(Параметри!$K$77="No",BI927,BI927*Параметри!$K$78),1)</f>
        <v>0</v>
      </c>
      <c r="CB927" s="29">
        <f>ROUND(IF(Параметри!$K$77="No",BJ927,BJ927*Параметри!$K$78),1)</f>
        <v>0</v>
      </c>
      <c r="CC927" s="29">
        <f t="shared" si="128"/>
        <v>17380.909111123292</v>
      </c>
    </row>
    <row r="928" spans="1:81">
      <c r="A928" s="9">
        <v>927</v>
      </c>
      <c r="B928" s="9" t="s">
        <v>3151</v>
      </c>
      <c r="C928" s="9" t="s">
        <v>3151</v>
      </c>
      <c r="D928" s="9" t="s">
        <v>3965</v>
      </c>
      <c r="E928" s="9" t="s">
        <v>29</v>
      </c>
      <c r="F928" s="9" t="s">
        <v>4003</v>
      </c>
      <c r="G928" s="9" t="s">
        <v>1930</v>
      </c>
      <c r="H928" s="29">
        <f>SUM('Дані з ДІСО'!J928:L928)</f>
        <v>1496.5</v>
      </c>
      <c r="I928" s="29">
        <f>SUM('Дані з ДІСО'!G928:I928)</f>
        <v>111</v>
      </c>
      <c r="J928" s="29">
        <f>SUM('Дані з ДІСО'!P928:R928)</f>
        <v>0</v>
      </c>
      <c r="K928" s="29">
        <f>SUM('Дані з ДІСО'!V928:X928)</f>
        <v>0</v>
      </c>
      <c r="L928" s="40">
        <f>ROUNDUP('Дані з ДІСО'!J928/'Коефіцієнти АТО'!$R928,0)</f>
        <v>42</v>
      </c>
      <c r="M928" s="40">
        <f>ROUNDUP('Дані з ДІСО'!K928/'Коефіцієнти АТО'!$R928,0)</f>
        <v>60</v>
      </c>
      <c r="N928" s="40">
        <f>ROUNDUP('Дані з ДІСО'!L928/'Коефіцієнти АТО'!$R928,0)</f>
        <v>19</v>
      </c>
      <c r="O928" s="59">
        <f>(L928*Параметри!$K$32+M928*Параметри!$L$32+N928*Параметри!$M$32)/18</f>
        <v>200.13888888888889</v>
      </c>
      <c r="P928" s="41">
        <f>IF(H928=0,"",'Дані з ДІСО'!Y928/H928)</f>
        <v>0</v>
      </c>
      <c r="Q928" s="29">
        <f>IF(H928=0,"",(1+0.25*P928)*O928*Параметри!$K$51)</f>
        <v>40992.489438718891</v>
      </c>
      <c r="R928" s="29">
        <f>IF(H928=0,"",Q928*'Коефіцієнти АТО'!T928)</f>
        <v>696.87232045822122</v>
      </c>
      <c r="S928" s="29">
        <f>IF(H928=0,"",H928*(1+0.25*P928)*Параметри!$K$66*Параметри!$K$20/1000)</f>
        <v>0</v>
      </c>
      <c r="T928" s="29">
        <f>IF(H928=0,"",H928*(1+0.25*P928)*'Коефіцієнти АТО'!$S928*Параметри!$K$20/1000)</f>
        <v>6836.1786669688718</v>
      </c>
      <c r="U928" s="29">
        <f t="shared" si="129"/>
        <v>48525.540426145984</v>
      </c>
      <c r="V928" s="29">
        <f t="shared" si="130"/>
        <v>48525.540426145984</v>
      </c>
      <c r="W928" s="40">
        <f>ROUNDUP('Дані з ДІСО'!P928/Параметри!$K$24,0)</f>
        <v>0</v>
      </c>
      <c r="X928" s="40">
        <f>ROUNDUP('Дані з ДІСО'!Q928/Параметри!$K$24,0)</f>
        <v>0</v>
      </c>
      <c r="Y928" s="40">
        <f>ROUNDUP('Дані з ДІСО'!R928/Параметри!$K$24,0)</f>
        <v>0</v>
      </c>
      <c r="Z928" s="59">
        <f>(W928*Параметри!$K$33+X928*Параметри!$L$33+Y928*Параметри!$M$33)/18</f>
        <v>0</v>
      </c>
      <c r="AA928" s="41">
        <f>IF(J928=0,0,'Дані з ДІСО'!AA928/J928)</f>
        <v>0</v>
      </c>
      <c r="AB928" s="29">
        <f>(1+0.25*AA928)*Z928*Параметри!$K$51</f>
        <v>0</v>
      </c>
      <c r="AC928" s="29">
        <f>AB928*'Коефіцієнти АТО'!U928</f>
        <v>0</v>
      </c>
      <c r="AD928" s="29">
        <f>J928*(1+0.25*AA928)*Параметри!$K$66*Параметри!$K$20/1000</f>
        <v>0</v>
      </c>
      <c r="AE928" s="29">
        <f>(1+0.25*AA928)*J928*'Коефіцієнти АТО'!S928*Параметри!$K$20/1000</f>
        <v>0</v>
      </c>
      <c r="AF928" s="29">
        <f t="shared" si="126"/>
        <v>0</v>
      </c>
      <c r="AG928" s="29">
        <v>0</v>
      </c>
      <c r="AH928" s="40">
        <v>13</v>
      </c>
      <c r="AI928" s="40">
        <v>0</v>
      </c>
      <c r="AJ928" s="40">
        <f t="shared" si="127"/>
        <v>0</v>
      </c>
      <c r="AK928" s="29">
        <f>(AH928+AI928)*(1+0.25*AJ928)*Параметри!$K$53</f>
        <v>2332.5805840480007</v>
      </c>
      <c r="AL928" s="29">
        <f>ROUNDUP(('Дані з ДІСО'!AU928+'Дані з ДІСО'!AW928)/Параметри!$K$28,0)</f>
        <v>0</v>
      </c>
      <c r="AM928" s="64">
        <f>AL928*Параметри!$M$35/18</f>
        <v>0</v>
      </c>
      <c r="AN928" s="29">
        <f>IF(AL928=0,0,'Дані з ДІСО'!AW928/SUM('Дані з ДІСО'!AU928,'Дані з ДІСО'!AW928))</f>
        <v>0</v>
      </c>
      <c r="AO928" s="29">
        <f>(1+0.25*AN928)*AM928*Параметри!$K$51</f>
        <v>0</v>
      </c>
      <c r="AP928" s="40">
        <f>ROUNDUP(('Дані з ДІСО'!AE928+'Дані не з ДІСО'!E928+'Дані не з ДІСО'!G928)/Параметри!$K$69,0)</f>
        <v>0</v>
      </c>
      <c r="AQ928" s="40">
        <f t="shared" si="131"/>
        <v>0</v>
      </c>
      <c r="AR928" s="40">
        <f>IF(AP928=0,0,('Дані з ДІСО'!AH928+'Дані не з ДІСО'!G928)/('Дані з ДІСО'!AE928+'Дані не з ДІСО'!E928+'Дані не з ДІСО'!G928))</f>
        <v>0</v>
      </c>
      <c r="AS928" s="29">
        <f>AQ928*(1+0.25*AR928)*Параметри!$K$51</f>
        <v>0</v>
      </c>
      <c r="AT928" s="40">
        <f>ROUNDUP('Дані з ДІСО'!AF928/Параметри!$K$70,0)</f>
        <v>0</v>
      </c>
      <c r="AU928" s="40">
        <f t="shared" si="132"/>
        <v>0</v>
      </c>
      <c r="AV928" s="40">
        <f>IF(AT928=0,0,'Дані з ДІСО'!AI928/'Дані з ДІСО'!AF928)</f>
        <v>0</v>
      </c>
      <c r="AW928" s="29">
        <f>AU928*(1+0.25*AV928)*Параметри!$K$51</f>
        <v>0</v>
      </c>
      <c r="AX928" s="40">
        <f>ROUNDUP('Дані з ДІСО'!AR928/Параметри!$K$29,0)</f>
        <v>0</v>
      </c>
      <c r="AY928" s="40">
        <f>ROUNDUP('Дані з ДІСО'!AS928/Параметри!$K$29,0)</f>
        <v>0</v>
      </c>
      <c r="AZ928" s="40">
        <f>ROUNDUP('Дані з ДІСО'!AT928/Параметри!$K$29,0)</f>
        <v>0</v>
      </c>
      <c r="BA928" s="64">
        <f>(AX928*Параметри!$K$32+AY928*Параметри!$L$32+AZ928*Параметри!$M$32)/18</f>
        <v>0</v>
      </c>
      <c r="BB928" s="29">
        <f>(BA928*Параметри!$K$51+SUM('Дані з ДІСО'!AR928:AT928)*Параметри!$K$48*Параметри!$K$20/1000)*Параметри!$K$74</f>
        <v>0</v>
      </c>
      <c r="BC928" s="40">
        <f>ROUNDUP(('Дані не з ДІСО'!I928+'Дані не з ДІСО'!K928)/Параметри!$K$26,0)</f>
        <v>0</v>
      </c>
      <c r="BD928" s="29">
        <f>BC928*Параметри!$M$36/18</f>
        <v>0</v>
      </c>
      <c r="BE928" s="40">
        <f>IF(BC928=0,0,'Дані не з ДІСО'!K928/('Дані не з ДІСО'!I928+'Дані не з ДІСО'!K928))</f>
        <v>0</v>
      </c>
      <c r="BF928" s="29">
        <f>(1+0.25*BE928)*BD928*Параметри!$K$51</f>
        <v>0</v>
      </c>
      <c r="BG928" s="40">
        <f>ROUNDUP('Дані не з ДІСО'!M928/Параметри!$K$27,0)</f>
        <v>0</v>
      </c>
      <c r="BH928" s="40">
        <f>BG928*Параметри!$M$37/18</f>
        <v>0</v>
      </c>
      <c r="BI928" s="29">
        <f>BH928*Параметри!$K$51</f>
        <v>0</v>
      </c>
      <c r="BJ928" s="29">
        <f>'Дані не з ДІСО'!N928*Параметри!$K$76</f>
        <v>0</v>
      </c>
      <c r="BK928" s="40">
        <f>ROUNDUP('Дані з ДІСО'!V928/Параметри!$K$25,0)</f>
        <v>0</v>
      </c>
      <c r="BL928" s="40">
        <f>ROUNDUP('Дані з ДІСО'!W928/Параметри!$K$25,0)</f>
        <v>0</v>
      </c>
      <c r="BM928" s="40">
        <f>ROUNDUP('Дані з ДІСО'!X928/Параметри!$K$25,0)</f>
        <v>0</v>
      </c>
      <c r="BN928" s="40">
        <f>(BK928*Параметри!$K$34+BL928*Параметри!$L$34+BM928*Параметри!$M$34)/18</f>
        <v>0</v>
      </c>
      <c r="BO928" s="40">
        <f>IF(K928=0,0,'Дані з ДІСО'!AC928/K928)</f>
        <v>0</v>
      </c>
      <c r="BP928" s="29">
        <f>(1+0.25*BO928)*BN928*Параметри!$K$51</f>
        <v>0</v>
      </c>
      <c r="BQ928" s="29">
        <f>BP928*'Коефіцієнти АТО'!U928</f>
        <v>0</v>
      </c>
      <c r="BR928" s="29">
        <f>K928*(1+0.25*BO928)*Параметри!$K$66*Параметри!$K$20/1000</f>
        <v>0</v>
      </c>
      <c r="BS928" s="29">
        <f>(1+0.25*BO928)*K928*'Коефіцієнти АТО'!S928*Параметри!$K$20/1000</f>
        <v>0</v>
      </c>
      <c r="BT928" s="29">
        <f t="shared" si="133"/>
        <v>0</v>
      </c>
      <c r="BU928" s="40">
        <f>ROUNDUP('Дані з ДІСО'!AG928/Параметри!$K$71,0)</f>
        <v>0</v>
      </c>
      <c r="BV928" s="40">
        <f t="shared" si="134"/>
        <v>0</v>
      </c>
      <c r="BW928" s="40">
        <f>IF('Дані з ДІСО'!AG928=0,0,'Дані з ДІСО'!AJ928/'Дані з ДІСО'!AG928)</f>
        <v>0</v>
      </c>
      <c r="BX928" s="29">
        <f>BV928*(1+0.25*BW928)*Параметри!$K$51</f>
        <v>0</v>
      </c>
      <c r="BY928" s="29">
        <f>ROUND(IF(Параметри!$K$77="No",CC928,CC928*Параметри!$K$78)+AG928,1)</f>
        <v>45772.3</v>
      </c>
      <c r="BZ928" s="29">
        <f>ROUND(IF(Параметри!$K$77="No",BF928,BF928*Параметри!$K$78),1)</f>
        <v>0</v>
      </c>
      <c r="CA928" s="29">
        <f>ROUND(IF(Параметри!$K$77="No",BI928,BI928*Параметри!$K$78),1)</f>
        <v>0</v>
      </c>
      <c r="CB928" s="29">
        <f>ROUND(IF(Параметри!$K$77="No",BJ928,BJ928*Параметри!$K$78),1)</f>
        <v>0</v>
      </c>
      <c r="CC928" s="29">
        <f t="shared" si="128"/>
        <v>50858.121010193987</v>
      </c>
    </row>
    <row r="929" spans="1:81">
      <c r="A929" s="9">
        <v>928</v>
      </c>
      <c r="B929" s="9" t="s">
        <v>3151</v>
      </c>
      <c r="C929" s="9" t="s">
        <v>3151</v>
      </c>
      <c r="D929" s="9" t="s">
        <v>3965</v>
      </c>
      <c r="E929" s="9" t="s">
        <v>29</v>
      </c>
      <c r="F929" s="9" t="s">
        <v>4004</v>
      </c>
      <c r="G929" s="9" t="s">
        <v>1932</v>
      </c>
      <c r="H929" s="29">
        <f>SUM('Дані з ДІСО'!J929:L929)</f>
        <v>1929</v>
      </c>
      <c r="I929" s="29">
        <f>SUM('Дані з ДІСО'!G929:I929)</f>
        <v>117</v>
      </c>
      <c r="J929" s="29">
        <f>SUM('Дані з ДІСО'!P929:R929)</f>
        <v>0</v>
      </c>
      <c r="K929" s="29">
        <f>SUM('Дані з ДІСО'!V929:X929)</f>
        <v>0</v>
      </c>
      <c r="L929" s="40">
        <f>ROUNDUP('Дані з ДІСО'!J929/'Коефіцієнти АТО'!$R929,0)</f>
        <v>47</v>
      </c>
      <c r="M929" s="40">
        <f>ROUNDUP('Дані з ДІСО'!K929/'Коефіцієнти АТО'!$R929,0)</f>
        <v>69</v>
      </c>
      <c r="N929" s="40">
        <f>ROUNDUP('Дані з ДІСО'!L929/'Коефіцієнти АТО'!$R929,0)</f>
        <v>19</v>
      </c>
      <c r="O929" s="59">
        <f>(L929*Параметри!$K$32+M929*Параметри!$L$32+N929*Параметри!$M$32)/18</f>
        <v>222.87777777777779</v>
      </c>
      <c r="P929" s="41">
        <f>IF(H929=0,"",'Дані з ДІСО'!Y929/H929)</f>
        <v>0</v>
      </c>
      <c r="Q929" s="29">
        <f>IF(H929=0,"",(1+0.25*P929)*O929*Параметри!$K$51)</f>
        <v>45649.873457391383</v>
      </c>
      <c r="R929" s="29">
        <f>IF(H929=0,"",Q929*'Коефіцієнти АТО'!T929)</f>
        <v>776.04784877565351</v>
      </c>
      <c r="S929" s="29">
        <f>IF(H929=0,"",H929*(1+0.25*P929)*Параметри!$K$66*Параметри!$K$20/1000)</f>
        <v>0</v>
      </c>
      <c r="T929" s="29">
        <f>IF(H929=0,"",H929*(1+0.25*P929)*'Коефіцієнти АТО'!$S929*Параметри!$K$20/1000)</f>
        <v>7893.9819563574329</v>
      </c>
      <c r="U929" s="29">
        <f t="shared" si="129"/>
        <v>54319.903262524473</v>
      </c>
      <c r="V929" s="29">
        <f t="shared" si="130"/>
        <v>54319.903262524473</v>
      </c>
      <c r="W929" s="40">
        <f>ROUNDUP('Дані з ДІСО'!P929/Параметри!$K$24,0)</f>
        <v>0</v>
      </c>
      <c r="X929" s="40">
        <f>ROUNDUP('Дані з ДІСО'!Q929/Параметри!$K$24,0)</f>
        <v>0</v>
      </c>
      <c r="Y929" s="40">
        <f>ROUNDUP('Дані з ДІСО'!R929/Параметри!$K$24,0)</f>
        <v>0</v>
      </c>
      <c r="Z929" s="59">
        <f>(W929*Параметри!$K$33+X929*Параметри!$L$33+Y929*Параметри!$M$33)/18</f>
        <v>0</v>
      </c>
      <c r="AA929" s="41">
        <f>IF(J929=0,0,'Дані з ДІСО'!AA929/J929)</f>
        <v>0</v>
      </c>
      <c r="AB929" s="29">
        <f>(1+0.25*AA929)*Z929*Параметри!$K$51</f>
        <v>0</v>
      </c>
      <c r="AC929" s="29">
        <f>AB929*'Коефіцієнти АТО'!U929</f>
        <v>0</v>
      </c>
      <c r="AD929" s="29">
        <f>J929*(1+0.25*AA929)*Параметри!$K$66*Параметри!$K$20/1000</f>
        <v>0</v>
      </c>
      <c r="AE929" s="29">
        <f>(1+0.25*AA929)*J929*'Коефіцієнти АТО'!S929*Параметри!$K$20/1000</f>
        <v>0</v>
      </c>
      <c r="AF929" s="29">
        <f t="shared" si="126"/>
        <v>0</v>
      </c>
      <c r="AG929" s="29">
        <v>0</v>
      </c>
      <c r="AH929" s="40">
        <v>24</v>
      </c>
      <c r="AI929" s="40">
        <v>0</v>
      </c>
      <c r="AJ929" s="40">
        <f t="shared" si="127"/>
        <v>0</v>
      </c>
      <c r="AK929" s="29">
        <f>(AH929+AI929)*(1+0.25*AJ929)*Параметри!$K$53</f>
        <v>4306.3026167040007</v>
      </c>
      <c r="AL929" s="29">
        <f>ROUNDUP(('Дані з ДІСО'!AU929+'Дані з ДІСО'!AW929)/Параметри!$K$28,0)</f>
        <v>0</v>
      </c>
      <c r="AM929" s="64">
        <f>AL929*Параметри!$M$35/18</f>
        <v>0</v>
      </c>
      <c r="AN929" s="29">
        <f>IF(AL929=0,0,'Дані з ДІСО'!AW929/SUM('Дані з ДІСО'!AU929,'Дані з ДІСО'!AW929))</f>
        <v>0</v>
      </c>
      <c r="AO929" s="29">
        <f>(1+0.25*AN929)*AM929*Параметри!$K$51</f>
        <v>0</v>
      </c>
      <c r="AP929" s="40">
        <f>ROUNDUP(('Дані з ДІСО'!AE929+'Дані не з ДІСО'!E929+'Дані не з ДІСО'!G929)/Параметри!$K$69,0)</f>
        <v>0</v>
      </c>
      <c r="AQ929" s="40">
        <f t="shared" si="131"/>
        <v>0</v>
      </c>
      <c r="AR929" s="40">
        <f>IF(AP929=0,0,('Дані з ДІСО'!AH929+'Дані не з ДІСО'!G929)/('Дані з ДІСО'!AE929+'Дані не з ДІСО'!E929+'Дані не з ДІСО'!G929))</f>
        <v>0</v>
      </c>
      <c r="AS929" s="29">
        <f>AQ929*(1+0.25*AR929)*Параметри!$K$51</f>
        <v>0</v>
      </c>
      <c r="AT929" s="40">
        <f>ROUNDUP('Дані з ДІСО'!AF929/Параметри!$K$70,0)</f>
        <v>0</v>
      </c>
      <c r="AU929" s="40">
        <f t="shared" si="132"/>
        <v>0</v>
      </c>
      <c r="AV929" s="40">
        <f>IF(AT929=0,0,'Дані з ДІСО'!AI929/'Дані з ДІСО'!AF929)</f>
        <v>0</v>
      </c>
      <c r="AW929" s="29">
        <f>AU929*(1+0.25*AV929)*Параметри!$K$51</f>
        <v>0</v>
      </c>
      <c r="AX929" s="40">
        <f>ROUNDUP('Дані з ДІСО'!AR929/Параметри!$K$29,0)</f>
        <v>0</v>
      </c>
      <c r="AY929" s="40">
        <f>ROUNDUP('Дані з ДІСО'!AS929/Параметри!$K$29,0)</f>
        <v>0</v>
      </c>
      <c r="AZ929" s="40">
        <f>ROUNDUP('Дані з ДІСО'!AT929/Параметри!$K$29,0)</f>
        <v>0</v>
      </c>
      <c r="BA929" s="64">
        <f>(AX929*Параметри!$K$32+AY929*Параметри!$L$32+AZ929*Параметри!$M$32)/18</f>
        <v>0</v>
      </c>
      <c r="BB929" s="29">
        <f>(BA929*Параметри!$K$51+SUM('Дані з ДІСО'!AR929:AT929)*Параметри!$K$48*Параметри!$K$20/1000)*Параметри!$K$74</f>
        <v>0</v>
      </c>
      <c r="BC929" s="40">
        <f>ROUNDUP(('Дані не з ДІСО'!I929+'Дані не з ДІСО'!K929)/Параметри!$K$26,0)</f>
        <v>0</v>
      </c>
      <c r="BD929" s="29">
        <f>BC929*Параметри!$M$36/18</f>
        <v>0</v>
      </c>
      <c r="BE929" s="40">
        <f>IF(BC929=0,0,'Дані не з ДІСО'!K929/('Дані не з ДІСО'!I929+'Дані не з ДІСО'!K929))</f>
        <v>0</v>
      </c>
      <c r="BF929" s="29">
        <f>(1+0.25*BE929)*BD929*Параметри!$K$51</f>
        <v>0</v>
      </c>
      <c r="BG929" s="40">
        <f>ROUNDUP('Дані не з ДІСО'!M929/Параметри!$K$27,0)</f>
        <v>0</v>
      </c>
      <c r="BH929" s="40">
        <f>BG929*Параметри!$M$37/18</f>
        <v>0</v>
      </c>
      <c r="BI929" s="29">
        <f>BH929*Параметри!$K$51</f>
        <v>0</v>
      </c>
      <c r="BJ929" s="29">
        <f>'Дані не з ДІСО'!N929*Параметри!$K$76</f>
        <v>0</v>
      </c>
      <c r="BK929" s="40">
        <f>ROUNDUP('Дані з ДІСО'!V929/Параметри!$K$25,0)</f>
        <v>0</v>
      </c>
      <c r="BL929" s="40">
        <f>ROUNDUP('Дані з ДІСО'!W929/Параметри!$K$25,0)</f>
        <v>0</v>
      </c>
      <c r="BM929" s="40">
        <f>ROUNDUP('Дані з ДІСО'!X929/Параметри!$K$25,0)</f>
        <v>0</v>
      </c>
      <c r="BN929" s="40">
        <f>(BK929*Параметри!$K$34+BL929*Параметри!$L$34+BM929*Параметри!$M$34)/18</f>
        <v>0</v>
      </c>
      <c r="BO929" s="40">
        <f>IF(K929=0,0,'Дані з ДІСО'!AC929/K929)</f>
        <v>0</v>
      </c>
      <c r="BP929" s="29">
        <f>(1+0.25*BO929)*BN929*Параметри!$K$51</f>
        <v>0</v>
      </c>
      <c r="BQ929" s="29">
        <f>BP929*'Коефіцієнти АТО'!U929</f>
        <v>0</v>
      </c>
      <c r="BR929" s="29">
        <f>K929*(1+0.25*BO929)*Параметри!$K$66*Параметри!$K$20/1000</f>
        <v>0</v>
      </c>
      <c r="BS929" s="29">
        <f>(1+0.25*BO929)*K929*'Коефіцієнти АТО'!S929*Параметри!$K$20/1000</f>
        <v>0</v>
      </c>
      <c r="BT929" s="29">
        <f t="shared" si="133"/>
        <v>0</v>
      </c>
      <c r="BU929" s="40">
        <f>ROUNDUP('Дані з ДІСО'!AG929/Параметри!$K$71,0)</f>
        <v>0</v>
      </c>
      <c r="BV929" s="40">
        <f t="shared" si="134"/>
        <v>0</v>
      </c>
      <c r="BW929" s="40">
        <f>IF('Дані з ДІСО'!AG929=0,0,'Дані з ДІСО'!AJ929/'Дані з ДІСО'!AG929)</f>
        <v>0</v>
      </c>
      <c r="BX929" s="29">
        <f>BV929*(1+0.25*BW929)*Параметри!$K$51</f>
        <v>0</v>
      </c>
      <c r="BY929" s="29">
        <f>ROUND(IF(Параметри!$K$77="No",CC929,CC929*Параметри!$K$78)+AG929,1)</f>
        <v>52763.6</v>
      </c>
      <c r="BZ929" s="29">
        <f>ROUND(IF(Параметри!$K$77="No",BF929,BF929*Параметри!$K$78),1)</f>
        <v>0</v>
      </c>
      <c r="CA929" s="29">
        <f>ROUND(IF(Параметри!$K$77="No",BI929,BI929*Параметри!$K$78),1)</f>
        <v>0</v>
      </c>
      <c r="CB929" s="29">
        <f>ROUND(IF(Параметри!$K$77="No",BJ929,BJ929*Параметри!$K$78),1)</f>
        <v>0</v>
      </c>
      <c r="CC929" s="29">
        <f t="shared" si="128"/>
        <v>58626.205879228473</v>
      </c>
    </row>
    <row r="930" spans="1:81">
      <c r="A930" s="9">
        <v>929</v>
      </c>
      <c r="B930" s="9" t="s">
        <v>3145</v>
      </c>
      <c r="C930" s="9" t="s">
        <v>3146</v>
      </c>
      <c r="D930" s="9" t="s">
        <v>3965</v>
      </c>
      <c r="E930" s="9" t="s">
        <v>21</v>
      </c>
      <c r="F930" s="9" t="s">
        <v>4005</v>
      </c>
      <c r="G930" s="9" t="s">
        <v>1934</v>
      </c>
      <c r="H930" s="29">
        <f>SUM('Дані з ДІСО'!J930:L930)</f>
        <v>971.5</v>
      </c>
      <c r="I930" s="29">
        <f>SUM('Дані з ДІСО'!G930:I930)</f>
        <v>43</v>
      </c>
      <c r="J930" s="29">
        <f>SUM('Дані з ДІСО'!P930:R930)</f>
        <v>0</v>
      </c>
      <c r="K930" s="29">
        <f>SUM('Дані з ДІСО'!V930:X930)</f>
        <v>0</v>
      </c>
      <c r="L930" s="40">
        <f>ROUNDUP('Дані з ДІСО'!J930/'Коефіцієнти АТО'!$R930,0)</f>
        <v>21</v>
      </c>
      <c r="M930" s="40">
        <f>ROUNDUP('Дані з ДІСО'!K930/'Коефіцієнти АТО'!$R930,0)</f>
        <v>29</v>
      </c>
      <c r="N930" s="40">
        <f>ROUNDUP('Дані з ДІСО'!L930/'Коефіцієнти АТО'!$R930,0)</f>
        <v>6</v>
      </c>
      <c r="O930" s="59">
        <f>(L930*Параметри!$K$32+M930*Параметри!$L$32+N930*Параметри!$M$32)/18</f>
        <v>91.350000000000009</v>
      </c>
      <c r="P930" s="41">
        <f>IF(H930=0,"",'Дані з ДІСО'!Y930/H930)</f>
        <v>0</v>
      </c>
      <c r="Q930" s="29">
        <f>IF(H930=0,"",(1+0.25*P930)*O930*Параметри!$K$51)</f>
        <v>18710.326269003603</v>
      </c>
      <c r="R930" s="29">
        <f>IF(H930=0,"",Q930*'Коефіцієнти АТО'!T930)</f>
        <v>318.07554657306127</v>
      </c>
      <c r="S930" s="29">
        <f>IF(H930=0,"",H930*(1+0.25*P930)*Параметри!$K$66*Параметри!$K$20/1000)</f>
        <v>0</v>
      </c>
      <c r="T930" s="29">
        <f>IF(H930=0,"",H930*(1+0.25*P930)*'Коефіцієнти АТО'!$S930*Параметри!$K$20/1000)</f>
        <v>3051.0701355063006</v>
      </c>
      <c r="U930" s="29">
        <f t="shared" si="129"/>
        <v>22079.471951082964</v>
      </c>
      <c r="V930" s="29">
        <f t="shared" si="130"/>
        <v>22079.471951082964</v>
      </c>
      <c r="W930" s="40">
        <f>ROUNDUP('Дані з ДІСО'!P930/Параметри!$K$24,0)</f>
        <v>0</v>
      </c>
      <c r="X930" s="40">
        <f>ROUNDUP('Дані з ДІСО'!Q930/Параметри!$K$24,0)</f>
        <v>0</v>
      </c>
      <c r="Y930" s="40">
        <f>ROUNDUP('Дані з ДІСО'!R930/Параметри!$K$24,0)</f>
        <v>0</v>
      </c>
      <c r="Z930" s="59">
        <f>(W930*Параметри!$K$33+X930*Параметри!$L$33+Y930*Параметри!$M$33)/18</f>
        <v>0</v>
      </c>
      <c r="AA930" s="41">
        <f>IF(J930=0,0,'Дані з ДІСО'!AA930/J930)</f>
        <v>0</v>
      </c>
      <c r="AB930" s="29">
        <f>(1+0.25*AA930)*Z930*Параметри!$K$51</f>
        <v>0</v>
      </c>
      <c r="AC930" s="29">
        <f>AB930*'Коефіцієнти АТО'!U930</f>
        <v>0</v>
      </c>
      <c r="AD930" s="29">
        <f>J930*(1+0.25*AA930)*Параметри!$K$66*Параметри!$K$20/1000</f>
        <v>0</v>
      </c>
      <c r="AE930" s="29">
        <f>(1+0.25*AA930)*J930*'Коефіцієнти АТО'!S930*Параметри!$K$20/1000</f>
        <v>0</v>
      </c>
      <c r="AF930" s="29">
        <f t="shared" si="126"/>
        <v>0</v>
      </c>
      <c r="AG930" s="29">
        <v>0</v>
      </c>
      <c r="AH930" s="40">
        <v>11</v>
      </c>
      <c r="AI930" s="40">
        <v>0</v>
      </c>
      <c r="AJ930" s="40">
        <f t="shared" si="127"/>
        <v>0</v>
      </c>
      <c r="AK930" s="29">
        <f>(AH930+AI930)*(1+0.25*AJ930)*Параметри!$K$53</f>
        <v>1973.7220326560005</v>
      </c>
      <c r="AL930" s="29">
        <f>ROUNDUP(('Дані з ДІСО'!AU930+'Дані з ДІСО'!AW930)/Параметри!$K$28,0)</f>
        <v>0</v>
      </c>
      <c r="AM930" s="64">
        <f>AL930*Параметри!$M$35/18</f>
        <v>0</v>
      </c>
      <c r="AN930" s="29">
        <f>IF(AL930=0,0,'Дані з ДІСО'!AW930/SUM('Дані з ДІСО'!AU930,'Дані з ДІСО'!AW930))</f>
        <v>0</v>
      </c>
      <c r="AO930" s="29">
        <f>(1+0.25*AN930)*AM930*Параметри!$K$51</f>
        <v>0</v>
      </c>
      <c r="AP930" s="40">
        <f>ROUNDUP(('Дані з ДІСО'!AE930+'Дані не з ДІСО'!E930+'Дані не з ДІСО'!G930)/Параметри!$K$69,0)</f>
        <v>0</v>
      </c>
      <c r="AQ930" s="40">
        <f t="shared" si="131"/>
        <v>0</v>
      </c>
      <c r="AR930" s="40">
        <f>IF(AP930=0,0,('Дані з ДІСО'!AH930+'Дані не з ДІСО'!G930)/('Дані з ДІСО'!AE930+'Дані не з ДІСО'!E930+'Дані не з ДІСО'!G930))</f>
        <v>0</v>
      </c>
      <c r="AS930" s="29">
        <f>AQ930*(1+0.25*AR930)*Параметри!$K$51</f>
        <v>0</v>
      </c>
      <c r="AT930" s="40">
        <f>ROUNDUP('Дані з ДІСО'!AF930/Параметри!$K$70,0)</f>
        <v>0</v>
      </c>
      <c r="AU930" s="40">
        <f t="shared" si="132"/>
        <v>0</v>
      </c>
      <c r="AV930" s="40">
        <f>IF(AT930=0,0,'Дані з ДІСО'!AI930/'Дані з ДІСО'!AF930)</f>
        <v>0</v>
      </c>
      <c r="AW930" s="29">
        <f>AU930*(1+0.25*AV930)*Параметри!$K$51</f>
        <v>0</v>
      </c>
      <c r="AX930" s="40">
        <f>ROUNDUP('Дані з ДІСО'!AR930/Параметри!$K$29,0)</f>
        <v>0</v>
      </c>
      <c r="AY930" s="40">
        <f>ROUNDUP('Дані з ДІСО'!AS930/Параметри!$K$29,0)</f>
        <v>0</v>
      </c>
      <c r="AZ930" s="40">
        <f>ROUNDUP('Дані з ДІСО'!AT930/Параметри!$K$29,0)</f>
        <v>0</v>
      </c>
      <c r="BA930" s="64">
        <f>(AX930*Параметри!$K$32+AY930*Параметри!$L$32+AZ930*Параметри!$M$32)/18</f>
        <v>0</v>
      </c>
      <c r="BB930" s="29">
        <f>(BA930*Параметри!$K$51+SUM('Дані з ДІСО'!AR930:AT930)*Параметри!$K$48*Параметри!$K$20/1000)*Параметри!$K$74</f>
        <v>0</v>
      </c>
      <c r="BC930" s="40">
        <f>ROUNDUP(('Дані не з ДІСО'!I930+'Дані не з ДІСО'!K930)/Параметри!$K$26,0)</f>
        <v>0</v>
      </c>
      <c r="BD930" s="29">
        <f>BC930*Параметри!$M$36/18</f>
        <v>0</v>
      </c>
      <c r="BE930" s="40">
        <f>IF(BC930=0,0,'Дані не з ДІСО'!K930/('Дані не з ДІСО'!I930+'Дані не з ДІСО'!K930))</f>
        <v>0</v>
      </c>
      <c r="BF930" s="29">
        <f>(1+0.25*BE930)*BD930*Параметри!$K$51</f>
        <v>0</v>
      </c>
      <c r="BG930" s="40">
        <f>ROUNDUP('Дані не з ДІСО'!M930/Параметри!$K$27,0)</f>
        <v>0</v>
      </c>
      <c r="BH930" s="40">
        <f>BG930*Параметри!$M$37/18</f>
        <v>0</v>
      </c>
      <c r="BI930" s="29">
        <f>BH930*Параметри!$K$51</f>
        <v>0</v>
      </c>
      <c r="BJ930" s="29">
        <f>'Дані не з ДІСО'!N930*Параметри!$K$76</f>
        <v>0</v>
      </c>
      <c r="BK930" s="40">
        <f>ROUNDUP('Дані з ДІСО'!V930/Параметри!$K$25,0)</f>
        <v>0</v>
      </c>
      <c r="BL930" s="40">
        <f>ROUNDUP('Дані з ДІСО'!W930/Параметри!$K$25,0)</f>
        <v>0</v>
      </c>
      <c r="BM930" s="40">
        <f>ROUNDUP('Дані з ДІСО'!X930/Параметри!$K$25,0)</f>
        <v>0</v>
      </c>
      <c r="BN930" s="40">
        <f>(BK930*Параметри!$K$34+BL930*Параметри!$L$34+BM930*Параметри!$M$34)/18</f>
        <v>0</v>
      </c>
      <c r="BO930" s="40">
        <f>IF(K930=0,0,'Дані з ДІСО'!AC930/K930)</f>
        <v>0</v>
      </c>
      <c r="BP930" s="29">
        <f>(1+0.25*BO930)*BN930*Параметри!$K$51</f>
        <v>0</v>
      </c>
      <c r="BQ930" s="29">
        <f>BP930*'Коефіцієнти АТО'!U930</f>
        <v>0</v>
      </c>
      <c r="BR930" s="29">
        <f>K930*(1+0.25*BO930)*Параметри!$K$66*Параметри!$K$20/1000</f>
        <v>0</v>
      </c>
      <c r="BS930" s="29">
        <f>(1+0.25*BO930)*K930*'Коефіцієнти АТО'!S930*Параметри!$K$20/1000</f>
        <v>0</v>
      </c>
      <c r="BT930" s="29">
        <f t="shared" si="133"/>
        <v>0</v>
      </c>
      <c r="BU930" s="40">
        <f>ROUNDUP('Дані з ДІСО'!AG930/Параметри!$K$71,0)</f>
        <v>0</v>
      </c>
      <c r="BV930" s="40">
        <f t="shared" si="134"/>
        <v>0</v>
      </c>
      <c r="BW930" s="40">
        <f>IF('Дані з ДІСО'!AG930=0,0,'Дані з ДІСО'!AJ930/'Дані з ДІСО'!AG930)</f>
        <v>0</v>
      </c>
      <c r="BX930" s="29">
        <f>BV930*(1+0.25*BW930)*Параметри!$K$51</f>
        <v>0</v>
      </c>
      <c r="BY930" s="29">
        <f>ROUND(IF(Параметри!$K$77="No",CC930,CC930*Параметри!$K$78)+AG930,1)</f>
        <v>21647.9</v>
      </c>
      <c r="BZ930" s="29">
        <f>ROUND(IF(Параметри!$K$77="No",BF930,BF930*Параметри!$K$78),1)</f>
        <v>0</v>
      </c>
      <c r="CA930" s="29">
        <f>ROUND(IF(Параметри!$K$77="No",BI930,BI930*Параметри!$K$78),1)</f>
        <v>0</v>
      </c>
      <c r="CB930" s="29">
        <f>ROUND(IF(Параметри!$K$77="No",BJ930,BJ930*Параметри!$K$78),1)</f>
        <v>0</v>
      </c>
      <c r="CC930" s="29">
        <f t="shared" si="128"/>
        <v>24053.193983738965</v>
      </c>
    </row>
    <row r="931" spans="1:81">
      <c r="A931" s="9">
        <v>930</v>
      </c>
      <c r="B931" s="9" t="s">
        <v>3148</v>
      </c>
      <c r="C931" s="9" t="s">
        <v>3148</v>
      </c>
      <c r="D931" s="9" t="s">
        <v>3965</v>
      </c>
      <c r="E931" s="9" t="s">
        <v>24</v>
      </c>
      <c r="F931" s="9" t="s">
        <v>4006</v>
      </c>
      <c r="G931" s="9" t="s">
        <v>1936</v>
      </c>
      <c r="H931" s="29">
        <f>SUM('Дані з ДІСО'!J931:L931)</f>
        <v>960.5</v>
      </c>
      <c r="I931" s="29">
        <f>SUM('Дані з ДІСО'!G931:I931)</f>
        <v>43</v>
      </c>
      <c r="J931" s="29">
        <f>SUM('Дані з ДІСО'!P931:R931)</f>
        <v>0</v>
      </c>
      <c r="K931" s="29">
        <f>SUM('Дані з ДІСО'!V931:X931)</f>
        <v>0</v>
      </c>
      <c r="L931" s="40">
        <f>ROUNDUP('Дані з ДІСО'!J931/'Коефіцієнти АТО'!$R931,0)</f>
        <v>22</v>
      </c>
      <c r="M931" s="40">
        <f>ROUNDUP('Дані з ДІСО'!K931/'Коефіцієнти АТО'!$R931,0)</f>
        <v>30</v>
      </c>
      <c r="N931" s="40">
        <f>ROUNDUP('Дані з ДІСО'!L931/'Коефіцієнти АТО'!$R931,0)</f>
        <v>9</v>
      </c>
      <c r="O931" s="59">
        <f>(L931*Параметри!$K$32+M931*Параметри!$L$32+N931*Параметри!$M$32)/18</f>
        <v>100.36111111111111</v>
      </c>
      <c r="P931" s="41">
        <f>IF(H931=0,"",'Дані з ДІСО'!Y931/H931)</f>
        <v>0</v>
      </c>
      <c r="Q931" s="29">
        <f>IF(H931=0,"",(1+0.25*P931)*O931*Параметри!$K$51)</f>
        <v>20555.98394754911</v>
      </c>
      <c r="R931" s="29">
        <f>IF(H931=0,"",Q931*'Коефіцієнти АТО'!T931)</f>
        <v>349.45172710833486</v>
      </c>
      <c r="S931" s="29">
        <f>IF(H931=0,"",H931*(1+0.25*P931)*Параметри!$K$66*Параметри!$K$20/1000)</f>
        <v>0</v>
      </c>
      <c r="T931" s="29">
        <f>IF(H931=0,"",H931*(1+0.25*P931)*'Коефіцієнти АТО'!$S931*Параметри!$K$20/1000)</f>
        <v>4844.7200316022236</v>
      </c>
      <c r="U931" s="29">
        <f t="shared" si="129"/>
        <v>25750.155706259669</v>
      </c>
      <c r="V931" s="29">
        <f t="shared" si="130"/>
        <v>25750.155706259669</v>
      </c>
      <c r="W931" s="40">
        <f>ROUNDUP('Дані з ДІСО'!P931/Параметри!$K$24,0)</f>
        <v>0</v>
      </c>
      <c r="X931" s="40">
        <f>ROUNDUP('Дані з ДІСО'!Q931/Параметри!$K$24,0)</f>
        <v>0</v>
      </c>
      <c r="Y931" s="40">
        <f>ROUNDUP('Дані з ДІСО'!R931/Параметри!$K$24,0)</f>
        <v>0</v>
      </c>
      <c r="Z931" s="59">
        <f>(W931*Параметри!$K$33+X931*Параметри!$L$33+Y931*Параметри!$M$33)/18</f>
        <v>0</v>
      </c>
      <c r="AA931" s="41">
        <f>IF(J931=0,0,'Дані з ДІСО'!AA931/J931)</f>
        <v>0</v>
      </c>
      <c r="AB931" s="29">
        <f>(1+0.25*AA931)*Z931*Параметри!$K$51</f>
        <v>0</v>
      </c>
      <c r="AC931" s="29">
        <f>AB931*'Коефіцієнти АТО'!U931</f>
        <v>0</v>
      </c>
      <c r="AD931" s="29">
        <f>J931*(1+0.25*AA931)*Параметри!$K$66*Параметри!$K$20/1000</f>
        <v>0</v>
      </c>
      <c r="AE931" s="29">
        <f>(1+0.25*AA931)*J931*'Коефіцієнти АТО'!S931*Параметри!$K$20/1000</f>
        <v>0</v>
      </c>
      <c r="AF931" s="29">
        <f t="shared" si="126"/>
        <v>0</v>
      </c>
      <c r="AG931" s="29">
        <v>0</v>
      </c>
      <c r="AH931" s="40">
        <v>8</v>
      </c>
      <c r="AI931" s="40">
        <v>0</v>
      </c>
      <c r="AJ931" s="40">
        <f t="shared" si="127"/>
        <v>0</v>
      </c>
      <c r="AK931" s="29">
        <f>(AH931+AI931)*(1+0.25*AJ931)*Параметри!$K$53</f>
        <v>1435.4342055680004</v>
      </c>
      <c r="AL931" s="29">
        <f>ROUNDUP(('Дані з ДІСО'!AU931+'Дані з ДІСО'!AW931)/Параметри!$K$28,0)</f>
        <v>0</v>
      </c>
      <c r="AM931" s="64">
        <f>AL931*Параметри!$M$35/18</f>
        <v>0</v>
      </c>
      <c r="AN931" s="29">
        <f>IF(AL931=0,0,'Дані з ДІСО'!AW931/SUM('Дані з ДІСО'!AU931,'Дані з ДІСО'!AW931))</f>
        <v>0</v>
      </c>
      <c r="AO931" s="29">
        <f>(1+0.25*AN931)*AM931*Параметри!$K$51</f>
        <v>0</v>
      </c>
      <c r="AP931" s="40">
        <f>ROUNDUP(('Дані з ДІСО'!AE931+'Дані не з ДІСО'!E931+'Дані не з ДІСО'!G931)/Параметри!$K$69,0)</f>
        <v>0</v>
      </c>
      <c r="AQ931" s="40">
        <f t="shared" si="131"/>
        <v>0</v>
      </c>
      <c r="AR931" s="40">
        <f>IF(AP931=0,0,('Дані з ДІСО'!AH931+'Дані не з ДІСО'!G931)/('Дані з ДІСО'!AE931+'Дані не з ДІСО'!E931+'Дані не з ДІСО'!G931))</f>
        <v>0</v>
      </c>
      <c r="AS931" s="29">
        <f>AQ931*(1+0.25*AR931)*Параметри!$K$51</f>
        <v>0</v>
      </c>
      <c r="AT931" s="40">
        <f>ROUNDUP('Дані з ДІСО'!AF931/Параметри!$K$70,0)</f>
        <v>0</v>
      </c>
      <c r="AU931" s="40">
        <f t="shared" si="132"/>
        <v>0</v>
      </c>
      <c r="AV931" s="40">
        <f>IF(AT931=0,0,'Дані з ДІСО'!AI931/'Дані з ДІСО'!AF931)</f>
        <v>0</v>
      </c>
      <c r="AW931" s="29">
        <f>AU931*(1+0.25*AV931)*Параметри!$K$51</f>
        <v>0</v>
      </c>
      <c r="AX931" s="40">
        <f>ROUNDUP('Дані з ДІСО'!AR931/Параметри!$K$29,0)</f>
        <v>0</v>
      </c>
      <c r="AY931" s="40">
        <f>ROUNDUP('Дані з ДІСО'!AS931/Параметри!$K$29,0)</f>
        <v>0</v>
      </c>
      <c r="AZ931" s="40">
        <f>ROUNDUP('Дані з ДІСО'!AT931/Параметри!$K$29,0)</f>
        <v>0</v>
      </c>
      <c r="BA931" s="64">
        <f>(AX931*Параметри!$K$32+AY931*Параметри!$L$32+AZ931*Параметри!$M$32)/18</f>
        <v>0</v>
      </c>
      <c r="BB931" s="29">
        <f>(BA931*Параметри!$K$51+SUM('Дані з ДІСО'!AR931:AT931)*Параметри!$K$48*Параметри!$K$20/1000)*Параметри!$K$74</f>
        <v>0</v>
      </c>
      <c r="BC931" s="40">
        <f>ROUNDUP(('Дані не з ДІСО'!I931+'Дані не з ДІСО'!K931)/Параметри!$K$26,0)</f>
        <v>0</v>
      </c>
      <c r="BD931" s="29">
        <f>BC931*Параметри!$M$36/18</f>
        <v>0</v>
      </c>
      <c r="BE931" s="40">
        <f>IF(BC931=0,0,'Дані не з ДІСО'!K931/('Дані не з ДІСО'!I931+'Дані не з ДІСО'!K931))</f>
        <v>0</v>
      </c>
      <c r="BF931" s="29">
        <f>(1+0.25*BE931)*BD931*Параметри!$K$51</f>
        <v>0</v>
      </c>
      <c r="BG931" s="40">
        <f>ROUNDUP('Дані не з ДІСО'!M931/Параметри!$K$27,0)</f>
        <v>0</v>
      </c>
      <c r="BH931" s="40">
        <f>BG931*Параметри!$M$37/18</f>
        <v>0</v>
      </c>
      <c r="BI931" s="29">
        <f>BH931*Параметри!$K$51</f>
        <v>0</v>
      </c>
      <c r="BJ931" s="29">
        <f>'Дані не з ДІСО'!N931*Параметри!$K$76</f>
        <v>0</v>
      </c>
      <c r="BK931" s="40">
        <f>ROUNDUP('Дані з ДІСО'!V931/Параметри!$K$25,0)</f>
        <v>0</v>
      </c>
      <c r="BL931" s="40">
        <f>ROUNDUP('Дані з ДІСО'!W931/Параметри!$K$25,0)</f>
        <v>0</v>
      </c>
      <c r="BM931" s="40">
        <f>ROUNDUP('Дані з ДІСО'!X931/Параметри!$K$25,0)</f>
        <v>0</v>
      </c>
      <c r="BN931" s="40">
        <f>(BK931*Параметри!$K$34+BL931*Параметри!$L$34+BM931*Параметри!$M$34)/18</f>
        <v>0</v>
      </c>
      <c r="BO931" s="40">
        <f>IF(K931=0,0,'Дані з ДІСО'!AC931/K931)</f>
        <v>0</v>
      </c>
      <c r="BP931" s="29">
        <f>(1+0.25*BO931)*BN931*Параметри!$K$51</f>
        <v>0</v>
      </c>
      <c r="BQ931" s="29">
        <f>BP931*'Коефіцієнти АТО'!U931</f>
        <v>0</v>
      </c>
      <c r="BR931" s="29">
        <f>K931*(1+0.25*BO931)*Параметри!$K$66*Параметри!$K$20/1000</f>
        <v>0</v>
      </c>
      <c r="BS931" s="29">
        <f>(1+0.25*BO931)*K931*'Коефіцієнти АТО'!S931*Параметри!$K$20/1000</f>
        <v>0</v>
      </c>
      <c r="BT931" s="29">
        <f t="shared" si="133"/>
        <v>0</v>
      </c>
      <c r="BU931" s="40">
        <f>ROUNDUP('Дані з ДІСО'!AG931/Параметри!$K$71,0)</f>
        <v>0</v>
      </c>
      <c r="BV931" s="40">
        <f t="shared" si="134"/>
        <v>0</v>
      </c>
      <c r="BW931" s="40">
        <f>IF('Дані з ДІСО'!AG931=0,0,'Дані з ДІСО'!AJ931/'Дані з ДІСО'!AG931)</f>
        <v>0</v>
      </c>
      <c r="BX931" s="29">
        <f>BV931*(1+0.25*BW931)*Параметри!$K$51</f>
        <v>0</v>
      </c>
      <c r="BY931" s="29">
        <f>ROUND(IF(Параметри!$K$77="No",CC931,CC931*Параметри!$K$78)+AG931,1)</f>
        <v>24467</v>
      </c>
      <c r="BZ931" s="29">
        <f>ROUND(IF(Параметри!$K$77="No",BF931,BF931*Параметри!$K$78),1)</f>
        <v>0</v>
      </c>
      <c r="CA931" s="29">
        <f>ROUND(IF(Параметри!$K$77="No",BI931,BI931*Параметри!$K$78),1)</f>
        <v>0</v>
      </c>
      <c r="CB931" s="29">
        <f>ROUND(IF(Параметри!$K$77="No",BJ931,BJ931*Параметри!$K$78),1)</f>
        <v>0</v>
      </c>
      <c r="CC931" s="29">
        <f t="shared" si="128"/>
        <v>27185.589911827668</v>
      </c>
    </row>
    <row r="932" spans="1:81">
      <c r="A932" s="9">
        <v>931</v>
      </c>
      <c r="B932" s="9" t="s">
        <v>3145</v>
      </c>
      <c r="C932" s="9" t="s">
        <v>3146</v>
      </c>
      <c r="D932" s="9" t="s">
        <v>3965</v>
      </c>
      <c r="E932" s="9" t="s">
        <v>21</v>
      </c>
      <c r="F932" s="9" t="s">
        <v>4007</v>
      </c>
      <c r="G932" s="9" t="s">
        <v>1938</v>
      </c>
      <c r="H932" s="29">
        <f>SUM('Дані з ДІСО'!J932:L932)</f>
        <v>2224.5</v>
      </c>
      <c r="I932" s="29">
        <f>SUM('Дані з ДІСО'!G932:I932)</f>
        <v>80</v>
      </c>
      <c r="J932" s="29">
        <f>SUM('Дані з ДІСО'!P932:R932)</f>
        <v>0</v>
      </c>
      <c r="K932" s="29">
        <f>SUM('Дані з ДІСО'!V932:X932)</f>
        <v>0</v>
      </c>
      <c r="L932" s="40">
        <f>ROUNDUP('Дані з ДІСО'!J932/'Коефіцієнти АТО'!$R932,0)</f>
        <v>48</v>
      </c>
      <c r="M932" s="40">
        <f>ROUNDUP('Дані з ДІСО'!K932/'Коефіцієнти АТО'!$R932,0)</f>
        <v>63</v>
      </c>
      <c r="N932" s="40">
        <f>ROUNDUP('Дані з ДІСО'!L932/'Коефіцієнти АТО'!$R932,0)</f>
        <v>14</v>
      </c>
      <c r="O932" s="59">
        <f>(L932*Параметри!$K$32+M932*Параметри!$L$32+N932*Параметри!$M$32)/18</f>
        <v>203.39444444444447</v>
      </c>
      <c r="P932" s="41">
        <f>IF(H932=0,"",'Дані з ДІСО'!Y932/H932)</f>
        <v>0</v>
      </c>
      <c r="Q932" s="29">
        <f>IF(H932=0,"",(1+0.25*P932)*O932*Параметри!$K$51)</f>
        <v>41659.293014321651</v>
      </c>
      <c r="R932" s="29">
        <f>IF(H932=0,"",Q932*'Коефіцієнти АТО'!T932)</f>
        <v>708.20798124346811</v>
      </c>
      <c r="S932" s="29">
        <f>IF(H932=0,"",H932*(1+0.25*P932)*Параметри!$K$66*Параметри!$K$20/1000)</f>
        <v>0</v>
      </c>
      <c r="T932" s="29">
        <f>IF(H932=0,"",H932*(1+0.25*P932)*'Коефіцієнти АТО'!$S932*Параметри!$K$20/1000)</f>
        <v>6986.2125748160224</v>
      </c>
      <c r="U932" s="29">
        <f t="shared" si="129"/>
        <v>49353.713570381144</v>
      </c>
      <c r="V932" s="29">
        <f t="shared" si="130"/>
        <v>49353.713570381144</v>
      </c>
      <c r="W932" s="40">
        <f>ROUNDUP('Дані з ДІСО'!P932/Параметри!$K$24,0)</f>
        <v>0</v>
      </c>
      <c r="X932" s="40">
        <f>ROUNDUP('Дані з ДІСО'!Q932/Параметри!$K$24,0)</f>
        <v>0</v>
      </c>
      <c r="Y932" s="40">
        <f>ROUNDUP('Дані з ДІСО'!R932/Параметри!$K$24,0)</f>
        <v>0</v>
      </c>
      <c r="Z932" s="59">
        <f>(W932*Параметри!$K$33+X932*Параметри!$L$33+Y932*Параметри!$M$33)/18</f>
        <v>0</v>
      </c>
      <c r="AA932" s="41">
        <f>IF(J932=0,0,'Дані з ДІСО'!AA932/J932)</f>
        <v>0</v>
      </c>
      <c r="AB932" s="29">
        <f>(1+0.25*AA932)*Z932*Параметри!$K$51</f>
        <v>0</v>
      </c>
      <c r="AC932" s="29">
        <f>AB932*'Коефіцієнти АТО'!U932</f>
        <v>0</v>
      </c>
      <c r="AD932" s="29">
        <f>J932*(1+0.25*AA932)*Параметри!$K$66*Параметри!$K$20/1000</f>
        <v>0</v>
      </c>
      <c r="AE932" s="29">
        <f>(1+0.25*AA932)*J932*'Коефіцієнти АТО'!S932*Параметри!$K$20/1000</f>
        <v>0</v>
      </c>
      <c r="AF932" s="29">
        <f t="shared" si="126"/>
        <v>0</v>
      </c>
      <c r="AG932" s="29">
        <v>0</v>
      </c>
      <c r="AH932" s="40">
        <v>46</v>
      </c>
      <c r="AI932" s="40">
        <v>0</v>
      </c>
      <c r="AJ932" s="40">
        <f t="shared" si="127"/>
        <v>0</v>
      </c>
      <c r="AK932" s="29">
        <f>(AH932+AI932)*(1+0.25*AJ932)*Параметри!$K$53</f>
        <v>8253.7466820160025</v>
      </c>
      <c r="AL932" s="29">
        <f>ROUNDUP(('Дані з ДІСО'!AU932+'Дані з ДІСО'!AW932)/Параметри!$K$28,0)</f>
        <v>0</v>
      </c>
      <c r="AM932" s="64">
        <f>AL932*Параметри!$M$35/18</f>
        <v>0</v>
      </c>
      <c r="AN932" s="29">
        <f>IF(AL932=0,0,'Дані з ДІСО'!AW932/SUM('Дані з ДІСО'!AU932,'Дані з ДІСО'!AW932))</f>
        <v>0</v>
      </c>
      <c r="AO932" s="29">
        <f>(1+0.25*AN932)*AM932*Параметри!$K$51</f>
        <v>0</v>
      </c>
      <c r="AP932" s="40">
        <f>ROUNDUP(('Дані з ДІСО'!AE932+'Дані не з ДІСО'!E932+'Дані не з ДІСО'!G932)/Параметри!$K$69,0)</f>
        <v>0</v>
      </c>
      <c r="AQ932" s="40">
        <f t="shared" si="131"/>
        <v>0</v>
      </c>
      <c r="AR932" s="40">
        <f>IF(AP932=0,0,('Дані з ДІСО'!AH932+'Дані не з ДІСО'!G932)/('Дані з ДІСО'!AE932+'Дані не з ДІСО'!E932+'Дані не з ДІСО'!G932))</f>
        <v>0</v>
      </c>
      <c r="AS932" s="29">
        <f>AQ932*(1+0.25*AR932)*Параметри!$K$51</f>
        <v>0</v>
      </c>
      <c r="AT932" s="40">
        <f>ROUNDUP('Дані з ДІСО'!AF932/Параметри!$K$70,0)</f>
        <v>0</v>
      </c>
      <c r="AU932" s="40">
        <f t="shared" si="132"/>
        <v>0</v>
      </c>
      <c r="AV932" s="40">
        <f>IF(AT932=0,0,'Дані з ДІСО'!AI932/'Дані з ДІСО'!AF932)</f>
        <v>0</v>
      </c>
      <c r="AW932" s="29">
        <f>AU932*(1+0.25*AV932)*Параметри!$K$51</f>
        <v>0</v>
      </c>
      <c r="AX932" s="40">
        <f>ROUNDUP('Дані з ДІСО'!AR932/Параметри!$K$29,0)</f>
        <v>0</v>
      </c>
      <c r="AY932" s="40">
        <f>ROUNDUP('Дані з ДІСО'!AS932/Параметри!$K$29,0)</f>
        <v>0</v>
      </c>
      <c r="AZ932" s="40">
        <f>ROUNDUP('Дані з ДІСО'!AT932/Параметри!$K$29,0)</f>
        <v>0</v>
      </c>
      <c r="BA932" s="64">
        <f>(AX932*Параметри!$K$32+AY932*Параметри!$L$32+AZ932*Параметри!$M$32)/18</f>
        <v>0</v>
      </c>
      <c r="BB932" s="29">
        <f>(BA932*Параметри!$K$51+SUM('Дані з ДІСО'!AR932:AT932)*Параметри!$K$48*Параметри!$K$20/1000)*Параметри!$K$74</f>
        <v>0</v>
      </c>
      <c r="BC932" s="40">
        <f>ROUNDUP(('Дані не з ДІСО'!I932+'Дані не з ДІСО'!K932)/Параметри!$K$26,0)</f>
        <v>0</v>
      </c>
      <c r="BD932" s="29">
        <f>BC932*Параметри!$M$36/18</f>
        <v>0</v>
      </c>
      <c r="BE932" s="40">
        <f>IF(BC932=0,0,'Дані не з ДІСО'!K932/('Дані не з ДІСО'!I932+'Дані не з ДІСО'!K932))</f>
        <v>0</v>
      </c>
      <c r="BF932" s="29">
        <f>(1+0.25*BE932)*BD932*Параметри!$K$51</f>
        <v>0</v>
      </c>
      <c r="BG932" s="40">
        <f>ROUNDUP('Дані не з ДІСО'!M932/Параметри!$K$27,0)</f>
        <v>0</v>
      </c>
      <c r="BH932" s="40">
        <f>BG932*Параметри!$M$37/18</f>
        <v>0</v>
      </c>
      <c r="BI932" s="29">
        <f>BH932*Параметри!$K$51</f>
        <v>0</v>
      </c>
      <c r="BJ932" s="29">
        <f>'Дані не з ДІСО'!N932*Параметри!$K$76</f>
        <v>0</v>
      </c>
      <c r="BK932" s="40">
        <f>ROUNDUP('Дані з ДІСО'!V932/Параметри!$K$25,0)</f>
        <v>0</v>
      </c>
      <c r="BL932" s="40">
        <f>ROUNDUP('Дані з ДІСО'!W932/Параметри!$K$25,0)</f>
        <v>0</v>
      </c>
      <c r="BM932" s="40">
        <f>ROUNDUP('Дані з ДІСО'!X932/Параметри!$K$25,0)</f>
        <v>0</v>
      </c>
      <c r="BN932" s="40">
        <f>(BK932*Параметри!$K$34+BL932*Параметри!$L$34+BM932*Параметри!$M$34)/18</f>
        <v>0</v>
      </c>
      <c r="BO932" s="40">
        <f>IF(K932=0,0,'Дані з ДІСО'!AC932/K932)</f>
        <v>0</v>
      </c>
      <c r="BP932" s="29">
        <f>(1+0.25*BO932)*BN932*Параметри!$K$51</f>
        <v>0</v>
      </c>
      <c r="BQ932" s="29">
        <f>BP932*'Коефіцієнти АТО'!U932</f>
        <v>0</v>
      </c>
      <c r="BR932" s="29">
        <f>K932*(1+0.25*BO932)*Параметри!$K$66*Параметри!$K$20/1000</f>
        <v>0</v>
      </c>
      <c r="BS932" s="29">
        <f>(1+0.25*BO932)*K932*'Коефіцієнти АТО'!S932*Параметри!$K$20/1000</f>
        <v>0</v>
      </c>
      <c r="BT932" s="29">
        <f t="shared" si="133"/>
        <v>0</v>
      </c>
      <c r="BU932" s="40">
        <f>ROUNDUP('Дані з ДІСО'!AG932/Параметри!$K$71,0)</f>
        <v>0</v>
      </c>
      <c r="BV932" s="40">
        <f t="shared" si="134"/>
        <v>0</v>
      </c>
      <c r="BW932" s="40">
        <f>IF('Дані з ДІСО'!AG932=0,0,'Дані з ДІСО'!AJ932/'Дані з ДІСО'!AG932)</f>
        <v>0</v>
      </c>
      <c r="BX932" s="29">
        <f>BV932*(1+0.25*BW932)*Параметри!$K$51</f>
        <v>0</v>
      </c>
      <c r="BY932" s="29">
        <f>ROUND(IF(Параметри!$K$77="No",CC932,CC932*Параметри!$K$78)+AG932,1)</f>
        <v>51846.7</v>
      </c>
      <c r="BZ932" s="29">
        <f>ROUND(IF(Параметри!$K$77="No",BF932,BF932*Параметри!$K$78),1)</f>
        <v>0</v>
      </c>
      <c r="CA932" s="29">
        <f>ROUND(IF(Параметри!$K$77="No",BI932,BI932*Параметри!$K$78),1)</f>
        <v>0</v>
      </c>
      <c r="CB932" s="29">
        <f>ROUND(IF(Параметри!$K$77="No",BJ932,BJ932*Параметри!$K$78),1)</f>
        <v>0</v>
      </c>
      <c r="CC932" s="29">
        <f t="shared" si="128"/>
        <v>57607.460252397148</v>
      </c>
    </row>
    <row r="933" spans="1:81">
      <c r="A933" s="9">
        <v>932</v>
      </c>
      <c r="B933" s="9" t="s">
        <v>3145</v>
      </c>
      <c r="C933" s="9" t="s">
        <v>3146</v>
      </c>
      <c r="D933" s="9" t="s">
        <v>3965</v>
      </c>
      <c r="E933" s="9" t="s">
        <v>21</v>
      </c>
      <c r="F933" s="9" t="s">
        <v>4008</v>
      </c>
      <c r="G933" s="9" t="s">
        <v>1940</v>
      </c>
      <c r="H933" s="29">
        <f>SUM('Дані з ДІСО'!J933:L933)</f>
        <v>2562.5</v>
      </c>
      <c r="I933" s="29">
        <f>SUM('Дані з ДІСО'!G933:I933)</f>
        <v>153</v>
      </c>
      <c r="J933" s="29">
        <f>SUM('Дані з ДІСО'!P933:R933)</f>
        <v>0</v>
      </c>
      <c r="K933" s="29">
        <f>SUM('Дані з ДІСО'!V933:X933)</f>
        <v>0</v>
      </c>
      <c r="L933" s="40">
        <f>ROUNDUP('Дані з ДІСО'!J933/'Коефіцієнти АТО'!$R933,0)</f>
        <v>71</v>
      </c>
      <c r="M933" s="40">
        <f>ROUNDUP('Дані з ДІСО'!K933/'Коефіцієнти АТО'!$R933,0)</f>
        <v>92</v>
      </c>
      <c r="N933" s="40">
        <f>ROUNDUP('Дані з ДІСО'!L933/'Коефіцієнти АТО'!$R933,0)</f>
        <v>21</v>
      </c>
      <c r="O933" s="59">
        <f>(L933*Параметри!$K$32+M933*Параметри!$L$32+N933*Параметри!$M$32)/18</f>
        <v>299.27222222222218</v>
      </c>
      <c r="P933" s="41">
        <f>IF(H933=0,"",'Дані з ДІСО'!Y933/H933)</f>
        <v>0</v>
      </c>
      <c r="Q933" s="29">
        <f>IF(H933=0,"",(1+0.25*P933)*O933*Параметри!$K$51)</f>
        <v>61296.999682841015</v>
      </c>
      <c r="R933" s="29">
        <f>IF(H933=0,"",Q933*'Коефіцієнти АТО'!T933)</f>
        <v>1042.0489946082973</v>
      </c>
      <c r="S933" s="29">
        <f>IF(H933=0,"",H933*(1+0.25*P933)*Параметри!$K$66*Параметри!$K$20/1000)</f>
        <v>0</v>
      </c>
      <c r="T933" s="29">
        <f>IF(H933=0,"",H933*(1+0.25*P933)*'Коефіцієнти АТО'!$S933*Параметри!$K$20/1000)</f>
        <v>11705.78538864533</v>
      </c>
      <c r="U933" s="29">
        <f t="shared" si="129"/>
        <v>74044.834066094641</v>
      </c>
      <c r="V933" s="29">
        <f t="shared" si="130"/>
        <v>74044.834066094641</v>
      </c>
      <c r="W933" s="40">
        <f>ROUNDUP('Дані з ДІСО'!P933/Параметри!$K$24,0)</f>
        <v>0</v>
      </c>
      <c r="X933" s="40">
        <f>ROUNDUP('Дані з ДІСО'!Q933/Параметри!$K$24,0)</f>
        <v>0</v>
      </c>
      <c r="Y933" s="40">
        <f>ROUNDUP('Дані з ДІСО'!R933/Параметри!$K$24,0)</f>
        <v>0</v>
      </c>
      <c r="Z933" s="59">
        <f>(W933*Параметри!$K$33+X933*Параметри!$L$33+Y933*Параметри!$M$33)/18</f>
        <v>0</v>
      </c>
      <c r="AA933" s="41">
        <f>IF(J933=0,0,'Дані з ДІСО'!AA933/J933)</f>
        <v>0</v>
      </c>
      <c r="AB933" s="29">
        <f>(1+0.25*AA933)*Z933*Параметри!$K$51</f>
        <v>0</v>
      </c>
      <c r="AC933" s="29">
        <f>AB933*'Коефіцієнти АТО'!U933</f>
        <v>0</v>
      </c>
      <c r="AD933" s="29">
        <f>J933*(1+0.25*AA933)*Параметри!$K$66*Параметри!$K$20/1000</f>
        <v>0</v>
      </c>
      <c r="AE933" s="29">
        <f>(1+0.25*AA933)*J933*'Коефіцієнти АТО'!S933*Параметри!$K$20/1000</f>
        <v>0</v>
      </c>
      <c r="AF933" s="29">
        <f t="shared" si="126"/>
        <v>0</v>
      </c>
      <c r="AG933" s="29">
        <v>0</v>
      </c>
      <c r="AH933" s="40">
        <v>19</v>
      </c>
      <c r="AI933" s="40">
        <v>0</v>
      </c>
      <c r="AJ933" s="40">
        <f t="shared" si="127"/>
        <v>0</v>
      </c>
      <c r="AK933" s="29">
        <f>(AH933+AI933)*(1+0.25*AJ933)*Параметри!$K$53</f>
        <v>3409.1562382240008</v>
      </c>
      <c r="AL933" s="29">
        <f>ROUNDUP(('Дані з ДІСО'!AU933+'Дані з ДІСО'!AW933)/Параметри!$K$28,0)</f>
        <v>0</v>
      </c>
      <c r="AM933" s="64">
        <f>AL933*Параметри!$M$35/18</f>
        <v>0</v>
      </c>
      <c r="AN933" s="29">
        <f>IF(AL933=0,0,'Дані з ДІСО'!AW933/SUM('Дані з ДІСО'!AU933,'Дані з ДІСО'!AW933))</f>
        <v>0</v>
      </c>
      <c r="AO933" s="29">
        <f>(1+0.25*AN933)*AM933*Параметри!$K$51</f>
        <v>0</v>
      </c>
      <c r="AP933" s="40">
        <f>ROUNDUP(('Дані з ДІСО'!AE933+'Дані не з ДІСО'!E933+'Дані не з ДІСО'!G933)/Параметри!$K$69,0)</f>
        <v>0</v>
      </c>
      <c r="AQ933" s="40">
        <f t="shared" si="131"/>
        <v>0</v>
      </c>
      <c r="AR933" s="40">
        <f>IF(AP933=0,0,('Дані з ДІСО'!AH933+'Дані не з ДІСО'!G933)/('Дані з ДІСО'!AE933+'Дані не з ДІСО'!E933+'Дані не з ДІСО'!G933))</f>
        <v>0</v>
      </c>
      <c r="AS933" s="29">
        <f>AQ933*(1+0.25*AR933)*Параметри!$K$51</f>
        <v>0</v>
      </c>
      <c r="AT933" s="40">
        <f>ROUNDUP('Дані з ДІСО'!AF933/Параметри!$K$70,0)</f>
        <v>0</v>
      </c>
      <c r="AU933" s="40">
        <f t="shared" si="132"/>
        <v>0</v>
      </c>
      <c r="AV933" s="40">
        <f>IF(AT933=0,0,'Дані з ДІСО'!AI933/'Дані з ДІСО'!AF933)</f>
        <v>0</v>
      </c>
      <c r="AW933" s="29">
        <f>AU933*(1+0.25*AV933)*Параметри!$K$51</f>
        <v>0</v>
      </c>
      <c r="AX933" s="40">
        <f>ROUNDUP('Дані з ДІСО'!AR933/Параметри!$K$29,0)</f>
        <v>0</v>
      </c>
      <c r="AY933" s="40">
        <f>ROUNDUP('Дані з ДІСО'!AS933/Параметри!$K$29,0)</f>
        <v>0</v>
      </c>
      <c r="AZ933" s="40">
        <f>ROUNDUP('Дані з ДІСО'!AT933/Параметри!$K$29,0)</f>
        <v>0</v>
      </c>
      <c r="BA933" s="64">
        <f>(AX933*Параметри!$K$32+AY933*Параметри!$L$32+AZ933*Параметри!$M$32)/18</f>
        <v>0</v>
      </c>
      <c r="BB933" s="29">
        <f>(BA933*Параметри!$K$51+SUM('Дані з ДІСО'!AR933:AT933)*Параметри!$K$48*Параметри!$K$20/1000)*Параметри!$K$74</f>
        <v>0</v>
      </c>
      <c r="BC933" s="40">
        <f>ROUNDUP(('Дані не з ДІСО'!I933+'Дані не з ДІСО'!K933)/Параметри!$K$26,0)</f>
        <v>0</v>
      </c>
      <c r="BD933" s="29">
        <f>BC933*Параметри!$M$36/18</f>
        <v>0</v>
      </c>
      <c r="BE933" s="40">
        <f>IF(BC933=0,0,'Дані не з ДІСО'!K933/('Дані не з ДІСО'!I933+'Дані не з ДІСО'!K933))</f>
        <v>0</v>
      </c>
      <c r="BF933" s="29">
        <f>(1+0.25*BE933)*BD933*Параметри!$K$51</f>
        <v>0</v>
      </c>
      <c r="BG933" s="40">
        <f>ROUNDUP('Дані не з ДІСО'!M933/Параметри!$K$27,0)</f>
        <v>0</v>
      </c>
      <c r="BH933" s="40">
        <f>BG933*Параметри!$M$37/18</f>
        <v>0</v>
      </c>
      <c r="BI933" s="29">
        <f>BH933*Параметри!$K$51</f>
        <v>0</v>
      </c>
      <c r="BJ933" s="29">
        <f>'Дані не з ДІСО'!N933*Параметри!$K$76</f>
        <v>0</v>
      </c>
      <c r="BK933" s="40">
        <f>ROUNDUP('Дані з ДІСО'!V933/Параметри!$K$25,0)</f>
        <v>0</v>
      </c>
      <c r="BL933" s="40">
        <f>ROUNDUP('Дані з ДІСО'!W933/Параметри!$K$25,0)</f>
        <v>0</v>
      </c>
      <c r="BM933" s="40">
        <f>ROUNDUP('Дані з ДІСО'!X933/Параметри!$K$25,0)</f>
        <v>0</v>
      </c>
      <c r="BN933" s="40">
        <f>(BK933*Параметри!$K$34+BL933*Параметри!$L$34+BM933*Параметри!$M$34)/18</f>
        <v>0</v>
      </c>
      <c r="BO933" s="40">
        <f>IF(K933=0,0,'Дані з ДІСО'!AC933/K933)</f>
        <v>0</v>
      </c>
      <c r="BP933" s="29">
        <f>(1+0.25*BO933)*BN933*Параметри!$K$51</f>
        <v>0</v>
      </c>
      <c r="BQ933" s="29">
        <f>BP933*'Коефіцієнти АТО'!U933</f>
        <v>0</v>
      </c>
      <c r="BR933" s="29">
        <f>K933*(1+0.25*BO933)*Параметри!$K$66*Параметри!$K$20/1000</f>
        <v>0</v>
      </c>
      <c r="BS933" s="29">
        <f>(1+0.25*BO933)*K933*'Коефіцієнти АТО'!S933*Параметри!$K$20/1000</f>
        <v>0</v>
      </c>
      <c r="BT933" s="29">
        <f t="shared" si="133"/>
        <v>0</v>
      </c>
      <c r="BU933" s="40">
        <f>ROUNDUP('Дані з ДІСО'!AG933/Параметри!$K$71,0)</f>
        <v>0</v>
      </c>
      <c r="BV933" s="40">
        <f t="shared" si="134"/>
        <v>0</v>
      </c>
      <c r="BW933" s="40">
        <f>IF('Дані з ДІСО'!AG933=0,0,'Дані з ДІСО'!AJ933/'Дані з ДІСО'!AG933)</f>
        <v>0</v>
      </c>
      <c r="BX933" s="29">
        <f>BV933*(1+0.25*BW933)*Параметри!$K$51</f>
        <v>0</v>
      </c>
      <c r="BY933" s="29">
        <f>ROUND(IF(Параметри!$K$77="No",CC933,CC933*Параметри!$K$78)+AG933,1)</f>
        <v>69708.600000000006</v>
      </c>
      <c r="BZ933" s="29">
        <f>ROUND(IF(Параметри!$K$77="No",BF933,BF933*Параметри!$K$78),1)</f>
        <v>0</v>
      </c>
      <c r="CA933" s="29">
        <f>ROUND(IF(Параметри!$K$77="No",BI933,BI933*Параметри!$K$78),1)</f>
        <v>0</v>
      </c>
      <c r="CB933" s="29">
        <f>ROUND(IF(Параметри!$K$77="No",BJ933,BJ933*Параметри!$K$78),1)</f>
        <v>0</v>
      </c>
      <c r="CC933" s="29">
        <f t="shared" si="128"/>
        <v>77453.990304318635</v>
      </c>
    </row>
    <row r="934" spans="1:81">
      <c r="A934" s="9">
        <v>933</v>
      </c>
      <c r="B934" s="9" t="s">
        <v>3151</v>
      </c>
      <c r="C934" s="9" t="s">
        <v>3151</v>
      </c>
      <c r="D934" s="9" t="s">
        <v>3965</v>
      </c>
      <c r="E934" s="9" t="s">
        <v>29</v>
      </c>
      <c r="F934" s="9" t="s">
        <v>4009</v>
      </c>
      <c r="G934" s="9" t="s">
        <v>1942</v>
      </c>
      <c r="H934" s="29">
        <f>SUM('Дані з ДІСО'!J934:L934)</f>
        <v>474.5</v>
      </c>
      <c r="I934" s="29">
        <f>SUM('Дані з ДІСО'!G934:I934)</f>
        <v>55</v>
      </c>
      <c r="J934" s="29">
        <f>SUM('Дані з ДІСО'!P934:R934)</f>
        <v>0</v>
      </c>
      <c r="K934" s="29">
        <f>SUM('Дані з ДІСО'!V934:X934)</f>
        <v>0</v>
      </c>
      <c r="L934" s="40">
        <f>ROUNDUP('Дані з ДІСО'!J934/'Коефіцієнти АТО'!$R934,0)</f>
        <v>17</v>
      </c>
      <c r="M934" s="40">
        <f>ROUNDUP('Дані з ДІСО'!K934/'Коефіцієнти АТО'!$R934,0)</f>
        <v>25</v>
      </c>
      <c r="N934" s="40">
        <f>ROUNDUP('Дані з ДІСО'!L934/'Коефіцієнти АТО'!$R934,0)</f>
        <v>6</v>
      </c>
      <c r="O934" s="59">
        <f>(L934*Параметри!$K$32+M934*Параметри!$L$32+N934*Параметри!$M$32)/18</f>
        <v>78.972222222222229</v>
      </c>
      <c r="P934" s="41">
        <f>IF(H934=0,"",'Дані з ДІСО'!Y934/H934)</f>
        <v>0</v>
      </c>
      <c r="Q934" s="29">
        <f>IF(H934=0,"",(1+0.25*P934)*O934*Параметри!$K$51)</f>
        <v>16175.107213640224</v>
      </c>
      <c r="R934" s="29">
        <f>IF(H934=0,"",Q934*'Коефіцієнти АТО'!T934)</f>
        <v>274.97682263188381</v>
      </c>
      <c r="S934" s="29">
        <f>IF(H934=0,"",H934*(1+0.25*P934)*Параметри!$K$66*Параметри!$K$20/1000)</f>
        <v>0</v>
      </c>
      <c r="T934" s="29">
        <f>IF(H934=0,"",H934*(1+0.25*P934)*'Коефіцієнти АТО'!$S934*Параметри!$K$20/1000)</f>
        <v>2167.5688456242765</v>
      </c>
      <c r="U934" s="29">
        <f t="shared" si="129"/>
        <v>18617.652881896382</v>
      </c>
      <c r="V934" s="29">
        <f t="shared" si="130"/>
        <v>18617.652881896382</v>
      </c>
      <c r="W934" s="40">
        <f>ROUNDUP('Дані з ДІСО'!P934/Параметри!$K$24,0)</f>
        <v>0</v>
      </c>
      <c r="X934" s="40">
        <f>ROUNDUP('Дані з ДІСО'!Q934/Параметри!$K$24,0)</f>
        <v>0</v>
      </c>
      <c r="Y934" s="40">
        <f>ROUNDUP('Дані з ДІСО'!R934/Параметри!$K$24,0)</f>
        <v>0</v>
      </c>
      <c r="Z934" s="59">
        <f>(W934*Параметри!$K$33+X934*Параметри!$L$33+Y934*Параметри!$M$33)/18</f>
        <v>0</v>
      </c>
      <c r="AA934" s="41">
        <f>IF(J934=0,0,'Дані з ДІСО'!AA934/J934)</f>
        <v>0</v>
      </c>
      <c r="AB934" s="29">
        <f>(1+0.25*AA934)*Z934*Параметри!$K$51</f>
        <v>0</v>
      </c>
      <c r="AC934" s="29">
        <f>AB934*'Коефіцієнти АТО'!U934</f>
        <v>0</v>
      </c>
      <c r="AD934" s="29">
        <f>J934*(1+0.25*AA934)*Параметри!$K$66*Параметри!$K$20/1000</f>
        <v>0</v>
      </c>
      <c r="AE934" s="29">
        <f>(1+0.25*AA934)*J934*'Коефіцієнти АТО'!S934*Параметри!$K$20/1000</f>
        <v>0</v>
      </c>
      <c r="AF934" s="29">
        <f t="shared" si="126"/>
        <v>0</v>
      </c>
      <c r="AG934" s="29">
        <v>0</v>
      </c>
      <c r="AH934" s="40">
        <v>8</v>
      </c>
      <c r="AI934" s="40">
        <v>0</v>
      </c>
      <c r="AJ934" s="40">
        <f t="shared" si="127"/>
        <v>0</v>
      </c>
      <c r="AK934" s="29">
        <f>(AH934+AI934)*(1+0.25*AJ934)*Параметри!$K$53</f>
        <v>1435.4342055680004</v>
      </c>
      <c r="AL934" s="29">
        <f>ROUNDUP(('Дані з ДІСО'!AU934+'Дані з ДІСО'!AW934)/Параметри!$K$28,0)</f>
        <v>0</v>
      </c>
      <c r="AM934" s="64">
        <f>AL934*Параметри!$M$35/18</f>
        <v>0</v>
      </c>
      <c r="AN934" s="29">
        <f>IF(AL934=0,0,'Дані з ДІСО'!AW934/SUM('Дані з ДІСО'!AU934,'Дані з ДІСО'!AW934))</f>
        <v>0</v>
      </c>
      <c r="AO934" s="29">
        <f>(1+0.25*AN934)*AM934*Параметри!$K$51</f>
        <v>0</v>
      </c>
      <c r="AP934" s="40">
        <f>ROUNDUP(('Дані з ДІСО'!AE934+'Дані не з ДІСО'!E934+'Дані не з ДІСО'!G934)/Параметри!$K$69,0)</f>
        <v>0</v>
      </c>
      <c r="AQ934" s="40">
        <f t="shared" si="131"/>
        <v>0</v>
      </c>
      <c r="AR934" s="40">
        <f>IF(AP934=0,0,('Дані з ДІСО'!AH934+'Дані не з ДІСО'!G934)/('Дані з ДІСО'!AE934+'Дані не з ДІСО'!E934+'Дані не з ДІСО'!G934))</f>
        <v>0</v>
      </c>
      <c r="AS934" s="29">
        <f>AQ934*(1+0.25*AR934)*Параметри!$K$51</f>
        <v>0</v>
      </c>
      <c r="AT934" s="40">
        <f>ROUNDUP('Дані з ДІСО'!AF934/Параметри!$K$70,0)</f>
        <v>0</v>
      </c>
      <c r="AU934" s="40">
        <f t="shared" si="132"/>
        <v>0</v>
      </c>
      <c r="AV934" s="40">
        <f>IF(AT934=0,0,'Дані з ДІСО'!AI934/'Дані з ДІСО'!AF934)</f>
        <v>0</v>
      </c>
      <c r="AW934" s="29">
        <f>AU934*(1+0.25*AV934)*Параметри!$K$51</f>
        <v>0</v>
      </c>
      <c r="AX934" s="40">
        <f>ROUNDUP('Дані з ДІСО'!AR934/Параметри!$K$29,0)</f>
        <v>0</v>
      </c>
      <c r="AY934" s="40">
        <f>ROUNDUP('Дані з ДІСО'!AS934/Параметри!$K$29,0)</f>
        <v>0</v>
      </c>
      <c r="AZ934" s="40">
        <f>ROUNDUP('Дані з ДІСО'!AT934/Параметри!$K$29,0)</f>
        <v>0</v>
      </c>
      <c r="BA934" s="64">
        <f>(AX934*Параметри!$K$32+AY934*Параметри!$L$32+AZ934*Параметри!$M$32)/18</f>
        <v>0</v>
      </c>
      <c r="BB934" s="29">
        <f>(BA934*Параметри!$K$51+SUM('Дані з ДІСО'!AR934:AT934)*Параметри!$K$48*Параметри!$K$20/1000)*Параметри!$K$74</f>
        <v>0</v>
      </c>
      <c r="BC934" s="40">
        <f>ROUNDUP(('Дані не з ДІСО'!I934+'Дані не з ДІСО'!K934)/Параметри!$K$26,0)</f>
        <v>0</v>
      </c>
      <c r="BD934" s="29">
        <f>BC934*Параметри!$M$36/18</f>
        <v>0</v>
      </c>
      <c r="BE934" s="40">
        <f>IF(BC934=0,0,'Дані не з ДІСО'!K934/('Дані не з ДІСО'!I934+'Дані не з ДІСО'!K934))</f>
        <v>0</v>
      </c>
      <c r="BF934" s="29">
        <f>(1+0.25*BE934)*BD934*Параметри!$K$51</f>
        <v>0</v>
      </c>
      <c r="BG934" s="40">
        <f>ROUNDUP('Дані не з ДІСО'!M934/Параметри!$K$27,0)</f>
        <v>0</v>
      </c>
      <c r="BH934" s="40">
        <f>BG934*Параметри!$M$37/18</f>
        <v>0</v>
      </c>
      <c r="BI934" s="29">
        <f>BH934*Параметри!$K$51</f>
        <v>0</v>
      </c>
      <c r="BJ934" s="29">
        <f>'Дані не з ДІСО'!N934*Параметри!$K$76</f>
        <v>0</v>
      </c>
      <c r="BK934" s="40">
        <f>ROUNDUP('Дані з ДІСО'!V934/Параметри!$K$25,0)</f>
        <v>0</v>
      </c>
      <c r="BL934" s="40">
        <f>ROUNDUP('Дані з ДІСО'!W934/Параметри!$K$25,0)</f>
        <v>0</v>
      </c>
      <c r="BM934" s="40">
        <f>ROUNDUP('Дані з ДІСО'!X934/Параметри!$K$25,0)</f>
        <v>0</v>
      </c>
      <c r="BN934" s="40">
        <f>(BK934*Параметри!$K$34+BL934*Параметри!$L$34+BM934*Параметри!$M$34)/18</f>
        <v>0</v>
      </c>
      <c r="BO934" s="40">
        <f>IF(K934=0,0,'Дані з ДІСО'!AC934/K934)</f>
        <v>0</v>
      </c>
      <c r="BP934" s="29">
        <f>(1+0.25*BO934)*BN934*Параметри!$K$51</f>
        <v>0</v>
      </c>
      <c r="BQ934" s="29">
        <f>BP934*'Коефіцієнти АТО'!U934</f>
        <v>0</v>
      </c>
      <c r="BR934" s="29">
        <f>K934*(1+0.25*BO934)*Параметри!$K$66*Параметри!$K$20/1000</f>
        <v>0</v>
      </c>
      <c r="BS934" s="29">
        <f>(1+0.25*BO934)*K934*'Коефіцієнти АТО'!S934*Параметри!$K$20/1000</f>
        <v>0</v>
      </c>
      <c r="BT934" s="29">
        <f t="shared" si="133"/>
        <v>0</v>
      </c>
      <c r="BU934" s="40">
        <f>ROUNDUP('Дані з ДІСО'!AG934/Параметри!$K$71,0)</f>
        <v>0</v>
      </c>
      <c r="BV934" s="40">
        <f t="shared" si="134"/>
        <v>0</v>
      </c>
      <c r="BW934" s="40">
        <f>IF('Дані з ДІСО'!AG934=0,0,'Дані з ДІСО'!AJ934/'Дані з ДІСО'!AG934)</f>
        <v>0</v>
      </c>
      <c r="BX934" s="29">
        <f>BV934*(1+0.25*BW934)*Параметри!$K$51</f>
        <v>0</v>
      </c>
      <c r="BY934" s="29">
        <f>ROUND(IF(Параметри!$K$77="No",CC934,CC934*Параметри!$K$78)+AG934,1)</f>
        <v>18047.8</v>
      </c>
      <c r="BZ934" s="29">
        <f>ROUND(IF(Параметри!$K$77="No",BF934,BF934*Параметри!$K$78),1)</f>
        <v>0</v>
      </c>
      <c r="CA934" s="29">
        <f>ROUND(IF(Параметри!$K$77="No",BI934,BI934*Параметри!$K$78),1)</f>
        <v>0</v>
      </c>
      <c r="CB934" s="29">
        <f>ROUND(IF(Параметри!$K$77="No",BJ934,BJ934*Параметри!$K$78),1)</f>
        <v>0</v>
      </c>
      <c r="CC934" s="29">
        <f t="shared" si="128"/>
        <v>20053.087087464381</v>
      </c>
    </row>
    <row r="935" spans="1:81">
      <c r="A935" s="9">
        <v>934</v>
      </c>
      <c r="B935" s="9" t="s">
        <v>3151</v>
      </c>
      <c r="C935" s="9" t="s">
        <v>3151</v>
      </c>
      <c r="D935" s="9" t="s">
        <v>3965</v>
      </c>
      <c r="E935" s="9" t="s">
        <v>29</v>
      </c>
      <c r="F935" s="9" t="s">
        <v>4010</v>
      </c>
      <c r="G935" s="9" t="s">
        <v>1944</v>
      </c>
      <c r="H935" s="29">
        <f>SUM('Дані з ДІСО'!J935:L935)</f>
        <v>1558</v>
      </c>
      <c r="I935" s="29">
        <f>SUM('Дані з ДІСО'!G935:I935)</f>
        <v>68</v>
      </c>
      <c r="J935" s="29">
        <f>SUM('Дані з ДІСО'!P935:R935)</f>
        <v>0</v>
      </c>
      <c r="K935" s="29">
        <f>SUM('Дані з ДІСО'!V935:X935)</f>
        <v>0</v>
      </c>
      <c r="L935" s="40">
        <f>ROUNDUP('Дані з ДІСО'!J935/'Коефіцієнти АТО'!$R935,0)</f>
        <v>35</v>
      </c>
      <c r="M935" s="40">
        <f>ROUNDUP('Дані з ДІСО'!K935/'Коефіцієнти АТО'!$R935,0)</f>
        <v>41</v>
      </c>
      <c r="N935" s="40">
        <f>ROUNDUP('Дані з ДІСО'!L935/'Коефіцієнти АТО'!$R935,0)</f>
        <v>12</v>
      </c>
      <c r="O935" s="59">
        <f>(L935*Параметри!$K$32+M935*Параметри!$L$32+N935*Параметри!$M$32)/18</f>
        <v>142.87222222222221</v>
      </c>
      <c r="P935" s="41">
        <f>IF(H935=0,"",'Дані з ДІСО'!Y935/H935)</f>
        <v>0</v>
      </c>
      <c r="Q935" s="29">
        <f>IF(H935=0,"",(1+0.25*P935)*O935*Параметри!$K$51)</f>
        <v>29263.118692450618</v>
      </c>
      <c r="R935" s="29">
        <f>IF(H935=0,"",Q935*'Коефіцієнти АТО'!T935)</f>
        <v>497.47301777166052</v>
      </c>
      <c r="S935" s="29">
        <f>IF(H935=0,"",H935*(1+0.25*P935)*Параметри!$K$66*Параметри!$K$20/1000)</f>
        <v>0</v>
      </c>
      <c r="T935" s="29">
        <f>IF(H935=0,"",H935*(1+0.25*P935)*'Коефіцієнти АТО'!$S935*Параметри!$K$20/1000)</f>
        <v>3410.2854765586731</v>
      </c>
      <c r="U935" s="29">
        <f t="shared" si="129"/>
        <v>33170.877186780948</v>
      </c>
      <c r="V935" s="29">
        <f t="shared" si="130"/>
        <v>33170.877186780948</v>
      </c>
      <c r="W935" s="40">
        <f>ROUNDUP('Дані з ДІСО'!P935/Параметри!$K$24,0)</f>
        <v>0</v>
      </c>
      <c r="X935" s="40">
        <f>ROUNDUP('Дані з ДІСО'!Q935/Параметри!$K$24,0)</f>
        <v>0</v>
      </c>
      <c r="Y935" s="40">
        <f>ROUNDUP('Дані з ДІСО'!R935/Параметри!$K$24,0)</f>
        <v>0</v>
      </c>
      <c r="Z935" s="59">
        <f>(W935*Параметри!$K$33+X935*Параметри!$L$33+Y935*Параметри!$M$33)/18</f>
        <v>0</v>
      </c>
      <c r="AA935" s="41">
        <f>IF(J935=0,0,'Дані з ДІСО'!AA935/J935)</f>
        <v>0</v>
      </c>
      <c r="AB935" s="29">
        <f>(1+0.25*AA935)*Z935*Параметри!$K$51</f>
        <v>0</v>
      </c>
      <c r="AC935" s="29">
        <f>AB935*'Коефіцієнти АТО'!U935</f>
        <v>0</v>
      </c>
      <c r="AD935" s="29">
        <f>J935*(1+0.25*AA935)*Параметри!$K$66*Параметри!$K$20/1000</f>
        <v>0</v>
      </c>
      <c r="AE935" s="29">
        <f>(1+0.25*AA935)*J935*'Коефіцієнти АТО'!S935*Параметри!$K$20/1000</f>
        <v>0</v>
      </c>
      <c r="AF935" s="29">
        <f t="shared" si="126"/>
        <v>0</v>
      </c>
      <c r="AG935" s="29">
        <v>0</v>
      </c>
      <c r="AH935" s="40">
        <v>16</v>
      </c>
      <c r="AI935" s="40">
        <v>0</v>
      </c>
      <c r="AJ935" s="40">
        <f t="shared" si="127"/>
        <v>0</v>
      </c>
      <c r="AK935" s="29">
        <f>(AH935+AI935)*(1+0.25*AJ935)*Параметри!$K$53</f>
        <v>2870.8684111360008</v>
      </c>
      <c r="AL935" s="29">
        <f>ROUNDUP(('Дані з ДІСО'!AU935+'Дані з ДІСО'!AW935)/Параметри!$K$28,0)</f>
        <v>0</v>
      </c>
      <c r="AM935" s="64">
        <f>AL935*Параметри!$M$35/18</f>
        <v>0</v>
      </c>
      <c r="AN935" s="29">
        <f>IF(AL935=0,0,'Дані з ДІСО'!AW935/SUM('Дані з ДІСО'!AU935,'Дані з ДІСО'!AW935))</f>
        <v>0</v>
      </c>
      <c r="AO935" s="29">
        <f>(1+0.25*AN935)*AM935*Параметри!$K$51</f>
        <v>0</v>
      </c>
      <c r="AP935" s="40">
        <f>ROUNDUP(('Дані з ДІСО'!AE935+'Дані не з ДІСО'!E935+'Дані не з ДІСО'!G935)/Параметри!$K$69,0)</f>
        <v>0</v>
      </c>
      <c r="AQ935" s="40">
        <f t="shared" si="131"/>
        <v>0</v>
      </c>
      <c r="AR935" s="40">
        <f>IF(AP935=0,0,('Дані з ДІСО'!AH935+'Дані не з ДІСО'!G935)/('Дані з ДІСО'!AE935+'Дані не з ДІСО'!E935+'Дані не з ДІСО'!G935))</f>
        <v>0</v>
      </c>
      <c r="AS935" s="29">
        <f>AQ935*(1+0.25*AR935)*Параметри!$K$51</f>
        <v>0</v>
      </c>
      <c r="AT935" s="40">
        <f>ROUNDUP('Дані з ДІСО'!AF935/Параметри!$K$70,0)</f>
        <v>0</v>
      </c>
      <c r="AU935" s="40">
        <f t="shared" si="132"/>
        <v>0</v>
      </c>
      <c r="AV935" s="40">
        <f>IF(AT935=0,0,'Дані з ДІСО'!AI935/'Дані з ДІСО'!AF935)</f>
        <v>0</v>
      </c>
      <c r="AW935" s="29">
        <f>AU935*(1+0.25*AV935)*Параметри!$K$51</f>
        <v>0</v>
      </c>
      <c r="AX935" s="40">
        <f>ROUNDUP('Дані з ДІСО'!AR935/Параметри!$K$29,0)</f>
        <v>0</v>
      </c>
      <c r="AY935" s="40">
        <f>ROUNDUP('Дані з ДІСО'!AS935/Параметри!$K$29,0)</f>
        <v>0</v>
      </c>
      <c r="AZ935" s="40">
        <f>ROUNDUP('Дані з ДІСО'!AT935/Параметри!$K$29,0)</f>
        <v>0</v>
      </c>
      <c r="BA935" s="64">
        <f>(AX935*Параметри!$K$32+AY935*Параметри!$L$32+AZ935*Параметри!$M$32)/18</f>
        <v>0</v>
      </c>
      <c r="BB935" s="29">
        <f>(BA935*Параметри!$K$51+SUM('Дані з ДІСО'!AR935:AT935)*Параметри!$K$48*Параметри!$K$20/1000)*Параметри!$K$74</f>
        <v>0</v>
      </c>
      <c r="BC935" s="40">
        <f>ROUNDUP(('Дані не з ДІСО'!I935+'Дані не з ДІСО'!K935)/Параметри!$K$26,0)</f>
        <v>0</v>
      </c>
      <c r="BD935" s="29">
        <f>BC935*Параметри!$M$36/18</f>
        <v>0</v>
      </c>
      <c r="BE935" s="40">
        <f>IF(BC935=0,0,'Дані не з ДІСО'!K935/('Дані не з ДІСО'!I935+'Дані не з ДІСО'!K935))</f>
        <v>0</v>
      </c>
      <c r="BF935" s="29">
        <f>(1+0.25*BE935)*BD935*Параметри!$K$51</f>
        <v>0</v>
      </c>
      <c r="BG935" s="40">
        <f>ROUNDUP('Дані не з ДІСО'!M935/Параметри!$K$27,0)</f>
        <v>0</v>
      </c>
      <c r="BH935" s="40">
        <f>BG935*Параметри!$M$37/18</f>
        <v>0</v>
      </c>
      <c r="BI935" s="29">
        <f>BH935*Параметри!$K$51</f>
        <v>0</v>
      </c>
      <c r="BJ935" s="29">
        <f>'Дані не з ДІСО'!N935*Параметри!$K$76</f>
        <v>0</v>
      </c>
      <c r="BK935" s="40">
        <f>ROUNDUP('Дані з ДІСО'!V935/Параметри!$K$25,0)</f>
        <v>0</v>
      </c>
      <c r="BL935" s="40">
        <f>ROUNDUP('Дані з ДІСО'!W935/Параметри!$K$25,0)</f>
        <v>0</v>
      </c>
      <c r="BM935" s="40">
        <f>ROUNDUP('Дані з ДІСО'!X935/Параметри!$K$25,0)</f>
        <v>0</v>
      </c>
      <c r="BN935" s="40">
        <f>(BK935*Параметри!$K$34+BL935*Параметри!$L$34+BM935*Параметри!$M$34)/18</f>
        <v>0</v>
      </c>
      <c r="BO935" s="40">
        <f>IF(K935=0,0,'Дані з ДІСО'!AC935/K935)</f>
        <v>0</v>
      </c>
      <c r="BP935" s="29">
        <f>(1+0.25*BO935)*BN935*Параметри!$K$51</f>
        <v>0</v>
      </c>
      <c r="BQ935" s="29">
        <f>BP935*'Коефіцієнти АТО'!U935</f>
        <v>0</v>
      </c>
      <c r="BR935" s="29">
        <f>K935*(1+0.25*BO935)*Параметри!$K$66*Параметри!$K$20/1000</f>
        <v>0</v>
      </c>
      <c r="BS935" s="29">
        <f>(1+0.25*BO935)*K935*'Коефіцієнти АТО'!S935*Параметри!$K$20/1000</f>
        <v>0</v>
      </c>
      <c r="BT935" s="29">
        <f t="shared" si="133"/>
        <v>0</v>
      </c>
      <c r="BU935" s="40">
        <f>ROUNDUP('Дані з ДІСО'!AG935/Параметри!$K$71,0)</f>
        <v>0</v>
      </c>
      <c r="BV935" s="40">
        <f t="shared" si="134"/>
        <v>0</v>
      </c>
      <c r="BW935" s="40">
        <f>IF('Дані з ДІСО'!AG935=0,0,'Дані з ДІСО'!AJ935/'Дані з ДІСО'!AG935)</f>
        <v>0</v>
      </c>
      <c r="BX935" s="29">
        <f>BV935*(1+0.25*BW935)*Параметри!$K$51</f>
        <v>0</v>
      </c>
      <c r="BY935" s="29">
        <f>ROUND(IF(Параметри!$K$77="No",CC935,CC935*Параметри!$K$78)+AG935,1)</f>
        <v>32437.599999999999</v>
      </c>
      <c r="BZ935" s="29">
        <f>ROUND(IF(Параметри!$K$77="No",BF935,BF935*Параметри!$K$78),1)</f>
        <v>0</v>
      </c>
      <c r="CA935" s="29">
        <f>ROUND(IF(Параметри!$K$77="No",BI935,BI935*Параметри!$K$78),1)</f>
        <v>0</v>
      </c>
      <c r="CB935" s="29">
        <f>ROUND(IF(Параметри!$K$77="No",BJ935,BJ935*Параметри!$K$78),1)</f>
        <v>0</v>
      </c>
      <c r="CC935" s="29">
        <f t="shared" si="128"/>
        <v>36041.745597916946</v>
      </c>
    </row>
    <row r="936" spans="1:81">
      <c r="A936" s="9">
        <v>935</v>
      </c>
      <c r="B936" s="9" t="s">
        <v>3176</v>
      </c>
      <c r="C936" s="9" t="s">
        <v>3146</v>
      </c>
      <c r="D936" s="9" t="s">
        <v>3965</v>
      </c>
      <c r="E936" s="9" t="s">
        <v>78</v>
      </c>
      <c r="F936" s="9" t="s">
        <v>4011</v>
      </c>
      <c r="G936" s="9" t="s">
        <v>1946</v>
      </c>
      <c r="H936" s="29">
        <f>SUM('Дані з ДІСО'!J936:L936)</f>
        <v>20684</v>
      </c>
      <c r="I936" s="29">
        <f>SUM('Дані з ДІСО'!G936:I936)</f>
        <v>698</v>
      </c>
      <c r="J936" s="29">
        <f>SUM('Дані з ДІСО'!P936:R936)</f>
        <v>0</v>
      </c>
      <c r="K936" s="29">
        <f>SUM('Дані з ДІСО'!V936:X936)</f>
        <v>0</v>
      </c>
      <c r="L936" s="40">
        <f>ROUNDUP('Дані з ДІСО'!J936/'Коефіцієнти АТО'!$R936,0)</f>
        <v>308</v>
      </c>
      <c r="M936" s="40">
        <f>ROUNDUP('Дані з ДІСО'!K936/'Коефіцієнти АТО'!$R936,0)</f>
        <v>390</v>
      </c>
      <c r="N936" s="40">
        <f>ROUNDUP('Дані з ДІСО'!L936/'Коефіцієнти АТО'!$R936,0)</f>
        <v>55</v>
      </c>
      <c r="O936" s="59">
        <f>(L936*Параметри!$K$32+M936*Параметри!$L$32+N936*Параметри!$M$32)/18</f>
        <v>1210.5277777777778</v>
      </c>
      <c r="P936" s="41">
        <f>IF(H936=0,"",'Дані з ДІСО'!Y936/H936)</f>
        <v>0</v>
      </c>
      <c r="Q936" s="29">
        <f>IF(H936=0,"",(1+0.25*P936)*O936*Параметри!$K$51)</f>
        <v>247940.55478833179</v>
      </c>
      <c r="R936" s="29">
        <f>IF(H936=0,"",Q936*'Коефіцієнти АТО'!T936)</f>
        <v>37191.083218249769</v>
      </c>
      <c r="S936" s="29">
        <f>IF(H936=0,"",H936*(1+0.25*P936)*Параметри!$K$66*Параметри!$K$20/1000)</f>
        <v>0</v>
      </c>
      <c r="T936" s="29">
        <f>IF(H936=0,"",H936*(1+0.25*P936)*'Коефіцієнти АТО'!$S936*Параметри!$K$20/1000)</f>
        <v>45274.932475699359</v>
      </c>
      <c r="U936" s="29">
        <f t="shared" si="129"/>
        <v>330406.57048228092</v>
      </c>
      <c r="V936" s="29">
        <f t="shared" si="130"/>
        <v>330406.57048228092</v>
      </c>
      <c r="W936" s="40">
        <f>ROUNDUP('Дані з ДІСО'!P936/Параметри!$K$24,0)</f>
        <v>0</v>
      </c>
      <c r="X936" s="40">
        <f>ROUNDUP('Дані з ДІСО'!Q936/Параметри!$K$24,0)</f>
        <v>0</v>
      </c>
      <c r="Y936" s="40">
        <f>ROUNDUP('Дані з ДІСО'!R936/Параметри!$K$24,0)</f>
        <v>0</v>
      </c>
      <c r="Z936" s="59">
        <f>(W936*Параметри!$K$33+X936*Параметри!$L$33+Y936*Параметри!$M$33)/18</f>
        <v>0</v>
      </c>
      <c r="AA936" s="41">
        <f>IF(J936=0,0,'Дані з ДІСО'!AA936/J936)</f>
        <v>0</v>
      </c>
      <c r="AB936" s="29">
        <f>(1+0.25*AA936)*Z936*Параметри!$K$51</f>
        <v>0</v>
      </c>
      <c r="AC936" s="29">
        <f>AB936*'Коефіцієнти АТО'!U936</f>
        <v>0</v>
      </c>
      <c r="AD936" s="29">
        <f>J936*(1+0.25*AA936)*Параметри!$K$66*Параметри!$K$20/1000</f>
        <v>0</v>
      </c>
      <c r="AE936" s="29">
        <f>(1+0.25*AA936)*J936*'Коефіцієнти АТО'!S936*Параметри!$K$20/1000</f>
        <v>0</v>
      </c>
      <c r="AF936" s="29">
        <f t="shared" si="126"/>
        <v>0</v>
      </c>
      <c r="AG936" s="29">
        <v>0</v>
      </c>
      <c r="AH936" s="40">
        <v>53</v>
      </c>
      <c r="AI936" s="40">
        <v>0</v>
      </c>
      <c r="AJ936" s="40">
        <f t="shared" si="127"/>
        <v>0</v>
      </c>
      <c r="AK936" s="29">
        <f>(AH936+AI936)*(1+0.25*AJ936)*Параметри!$K$53</f>
        <v>9509.751611888003</v>
      </c>
      <c r="AL936" s="29">
        <f>ROUNDUP(('Дані з ДІСО'!AU936+'Дані з ДІСО'!AW936)/Параметри!$K$28,0)</f>
        <v>17</v>
      </c>
      <c r="AM936" s="64">
        <f>AL936*Параметри!$M$35/18</f>
        <v>21.722222222222221</v>
      </c>
      <c r="AN936" s="29">
        <f>IF(AL936=0,0,'Дані з ДІСО'!AW936/SUM('Дані з ДІСО'!AU936,'Дані з ДІСО'!AW936))</f>
        <v>0</v>
      </c>
      <c r="AO936" s="29">
        <f>(1+0.25*AN936)*AM936*Параметри!$K$51</f>
        <v>4449.1501375542221</v>
      </c>
      <c r="AP936" s="40">
        <f>ROUNDUP(('Дані з ДІСО'!AE936+'Дані не з ДІСО'!E936+'Дані не з ДІСО'!G936)/Параметри!$K$69,0)</f>
        <v>0</v>
      </c>
      <c r="AQ936" s="40">
        <f t="shared" si="131"/>
        <v>0</v>
      </c>
      <c r="AR936" s="40">
        <f>IF(AP936=0,0,('Дані з ДІСО'!AH936+'Дані не з ДІСО'!G936)/('Дані з ДІСО'!AE936+'Дані не з ДІСО'!E936+'Дані не з ДІСО'!G936))</f>
        <v>0</v>
      </c>
      <c r="AS936" s="29">
        <f>AQ936*(1+0.25*AR936)*Параметри!$K$51</f>
        <v>0</v>
      </c>
      <c r="AT936" s="40">
        <f>ROUNDUP('Дані з ДІСО'!AF936/Параметри!$K$70,0)</f>
        <v>0</v>
      </c>
      <c r="AU936" s="40">
        <f t="shared" si="132"/>
        <v>0</v>
      </c>
      <c r="AV936" s="40">
        <f>IF(AT936=0,0,'Дані з ДІСО'!AI936/'Дані з ДІСО'!AF936)</f>
        <v>0</v>
      </c>
      <c r="AW936" s="29">
        <f>AU936*(1+0.25*AV936)*Параметри!$K$51</f>
        <v>0</v>
      </c>
      <c r="AX936" s="40">
        <f>ROUNDUP('Дані з ДІСО'!AR936/Параметри!$K$29,0)</f>
        <v>0</v>
      </c>
      <c r="AY936" s="40">
        <f>ROUNDUP('Дані з ДІСО'!AS936/Параметри!$K$29,0)</f>
        <v>0</v>
      </c>
      <c r="AZ936" s="40">
        <f>ROUNDUP('Дані з ДІСО'!AT936/Параметри!$K$29,0)</f>
        <v>0</v>
      </c>
      <c r="BA936" s="64">
        <f>(AX936*Параметри!$K$32+AY936*Параметри!$L$32+AZ936*Параметри!$M$32)/18</f>
        <v>0</v>
      </c>
      <c r="BB936" s="29">
        <f>(BA936*Параметри!$K$51+SUM('Дані з ДІСО'!AR936:AT936)*Параметри!$K$48*Параметри!$K$20/1000)*Параметри!$K$74</f>
        <v>0</v>
      </c>
      <c r="BC936" s="40">
        <f>ROUNDUP(('Дані не з ДІСО'!I936+'Дані не з ДІСО'!K936)/Параметри!$K$26,0)</f>
        <v>0</v>
      </c>
      <c r="BD936" s="29">
        <f>BC936*Параметри!$M$36/18</f>
        <v>0</v>
      </c>
      <c r="BE936" s="40">
        <f>IF(BC936=0,0,'Дані не з ДІСО'!K936/('Дані не з ДІСО'!I936+'Дані не з ДІСО'!K936))</f>
        <v>0</v>
      </c>
      <c r="BF936" s="29">
        <f>(1+0.25*BE936)*BD936*Параметри!$K$51</f>
        <v>0</v>
      </c>
      <c r="BG936" s="40">
        <f>ROUNDUP('Дані не з ДІСО'!M936/Параметри!$K$27,0)</f>
        <v>0</v>
      </c>
      <c r="BH936" s="40">
        <f>BG936*Параметри!$M$37/18</f>
        <v>0</v>
      </c>
      <c r="BI936" s="29">
        <f>BH936*Параметри!$K$51</f>
        <v>0</v>
      </c>
      <c r="BJ936" s="29">
        <f>'Дані не з ДІСО'!N936*Параметри!$K$76</f>
        <v>0</v>
      </c>
      <c r="BK936" s="40">
        <f>ROUNDUP('Дані з ДІСО'!V936/Параметри!$K$25,0)</f>
        <v>0</v>
      </c>
      <c r="BL936" s="40">
        <f>ROUNDUP('Дані з ДІСО'!W936/Параметри!$K$25,0)</f>
        <v>0</v>
      </c>
      <c r="BM936" s="40">
        <f>ROUNDUP('Дані з ДІСО'!X936/Параметри!$K$25,0)</f>
        <v>0</v>
      </c>
      <c r="BN936" s="40">
        <f>(BK936*Параметри!$K$34+BL936*Параметри!$L$34+BM936*Параметри!$M$34)/18</f>
        <v>0</v>
      </c>
      <c r="BO936" s="40">
        <f>IF(K936=0,0,'Дані з ДІСО'!AC936/K936)</f>
        <v>0</v>
      </c>
      <c r="BP936" s="29">
        <f>(1+0.25*BO936)*BN936*Параметри!$K$51</f>
        <v>0</v>
      </c>
      <c r="BQ936" s="29">
        <f>BP936*'Коефіцієнти АТО'!U936</f>
        <v>0</v>
      </c>
      <c r="BR936" s="29">
        <f>K936*(1+0.25*BO936)*Параметри!$K$66*Параметри!$K$20/1000</f>
        <v>0</v>
      </c>
      <c r="BS936" s="29">
        <f>(1+0.25*BO936)*K936*'Коефіцієнти АТО'!S936*Параметри!$K$20/1000</f>
        <v>0</v>
      </c>
      <c r="BT936" s="29">
        <f t="shared" si="133"/>
        <v>0</v>
      </c>
      <c r="BU936" s="40">
        <f>ROUNDUP('Дані з ДІСО'!AG936/Параметри!$K$71,0)</f>
        <v>0</v>
      </c>
      <c r="BV936" s="40">
        <f t="shared" si="134"/>
        <v>0</v>
      </c>
      <c r="BW936" s="40">
        <f>IF('Дані з ДІСО'!AG936=0,0,'Дані з ДІСО'!AJ936/'Дані з ДІСО'!AG936)</f>
        <v>0</v>
      </c>
      <c r="BX936" s="29">
        <f>BV936*(1+0.25*BW936)*Параметри!$K$51</f>
        <v>0</v>
      </c>
      <c r="BY936" s="29">
        <f>ROUND(IF(Параметри!$K$77="No",CC936,CC936*Параметри!$K$78)+AG936,1)</f>
        <v>309928.90000000002</v>
      </c>
      <c r="BZ936" s="29">
        <f>ROUND(IF(Параметри!$K$77="No",BF936,BF936*Параметри!$K$78),1)</f>
        <v>0</v>
      </c>
      <c r="CA936" s="29">
        <f>ROUND(IF(Параметри!$K$77="No",BI936,BI936*Параметри!$K$78),1)</f>
        <v>0</v>
      </c>
      <c r="CB936" s="29">
        <f>ROUND(IF(Параметри!$K$77="No",BJ936,BJ936*Параметри!$K$78),1)</f>
        <v>0</v>
      </c>
      <c r="CC936" s="29">
        <f t="shared" si="128"/>
        <v>344365.47223172314</v>
      </c>
    </row>
    <row r="937" spans="1:81">
      <c r="A937" s="9">
        <v>936</v>
      </c>
      <c r="B937" s="9" t="s">
        <v>3176</v>
      </c>
      <c r="C937" s="9" t="s">
        <v>3146</v>
      </c>
      <c r="D937" s="9" t="s">
        <v>3965</v>
      </c>
      <c r="E937" s="9" t="s">
        <v>78</v>
      </c>
      <c r="F937" s="9" t="s">
        <v>4012</v>
      </c>
      <c r="G937" s="9" t="s">
        <v>1948</v>
      </c>
      <c r="H937" s="29">
        <f>SUM('Дані з ДІСО'!J937:L937)</f>
        <v>6996</v>
      </c>
      <c r="I937" s="29">
        <f>SUM('Дані з ДІСО'!G937:I937)</f>
        <v>293</v>
      </c>
      <c r="J937" s="29">
        <f>SUM('Дані з ДІСО'!P937:R937)</f>
        <v>0</v>
      </c>
      <c r="K937" s="29">
        <f>SUM('Дані з ДІСО'!V937:X937)</f>
        <v>0</v>
      </c>
      <c r="L937" s="40">
        <f>ROUNDUP('Дані з ДІСО'!J937/'Коефіцієнти АТО'!$R937,0)</f>
        <v>131</v>
      </c>
      <c r="M937" s="40">
        <f>ROUNDUP('Дані з ДІСО'!K937/'Коефіцієнти АТО'!$R937,0)</f>
        <v>181</v>
      </c>
      <c r="N937" s="40">
        <f>ROUNDUP('Дані з ДІСО'!L937/'Коефіцієнти АТО'!$R937,0)</f>
        <v>40</v>
      </c>
      <c r="O937" s="59">
        <f>(L937*Параметри!$K$32+M937*Параметри!$L$32+N937*Параметри!$M$32)/18</f>
        <v>575.09444444444443</v>
      </c>
      <c r="P937" s="41">
        <f>IF(H937=0,"",'Дані з ДІСО'!Y937/H937)</f>
        <v>0</v>
      </c>
      <c r="Q937" s="29">
        <f>IF(H937=0,"",(1+0.25*P937)*O937*Параметри!$K$51)</f>
        <v>117790.96541923285</v>
      </c>
      <c r="R937" s="29">
        <f>IF(H937=0,"",Q937*'Коефіцієнти АТО'!T937)</f>
        <v>8834.322406442463</v>
      </c>
      <c r="S937" s="29">
        <f>IF(H937=0,"",H937*(1+0.25*P937)*Параметри!$K$66*Параметри!$K$20/1000)</f>
        <v>0</v>
      </c>
      <c r="T937" s="29">
        <f>IF(H937=0,"",H937*(1+0.25*P937)*'Коефіцієнти АТО'!$S937*Параметри!$K$20/1000)</f>
        <v>21971.473667526589</v>
      </c>
      <c r="U937" s="29">
        <f t="shared" si="129"/>
        <v>148596.76149320189</v>
      </c>
      <c r="V937" s="29">
        <f t="shared" si="130"/>
        <v>148596.76149320189</v>
      </c>
      <c r="W937" s="40">
        <f>ROUNDUP('Дані з ДІСО'!P937/Параметри!$K$24,0)</f>
        <v>0</v>
      </c>
      <c r="X937" s="40">
        <f>ROUNDUP('Дані з ДІСО'!Q937/Параметри!$K$24,0)</f>
        <v>0</v>
      </c>
      <c r="Y937" s="40">
        <f>ROUNDUP('Дані з ДІСО'!R937/Параметри!$K$24,0)</f>
        <v>0</v>
      </c>
      <c r="Z937" s="59">
        <f>(W937*Параметри!$K$33+X937*Параметри!$L$33+Y937*Параметри!$M$33)/18</f>
        <v>0</v>
      </c>
      <c r="AA937" s="41">
        <f>IF(J937=0,0,'Дані з ДІСО'!AA937/J937)</f>
        <v>0</v>
      </c>
      <c r="AB937" s="29">
        <f>(1+0.25*AA937)*Z937*Параметри!$K$51</f>
        <v>0</v>
      </c>
      <c r="AC937" s="29">
        <f>AB937*'Коефіцієнти АТО'!U937</f>
        <v>0</v>
      </c>
      <c r="AD937" s="29">
        <f>J937*(1+0.25*AA937)*Параметри!$K$66*Параметри!$K$20/1000</f>
        <v>0</v>
      </c>
      <c r="AE937" s="29">
        <f>(1+0.25*AA937)*J937*'Коефіцієнти АТО'!S937*Параметри!$K$20/1000</f>
        <v>0</v>
      </c>
      <c r="AF937" s="29">
        <f t="shared" si="126"/>
        <v>0</v>
      </c>
      <c r="AG937" s="29">
        <v>0</v>
      </c>
      <c r="AH937" s="40">
        <v>35</v>
      </c>
      <c r="AI937" s="40">
        <v>0</v>
      </c>
      <c r="AJ937" s="40">
        <f t="shared" si="127"/>
        <v>0</v>
      </c>
      <c r="AK937" s="29">
        <f>(AH937+AI937)*(1+0.25*AJ937)*Параметри!$K$53</f>
        <v>6280.0246493600016</v>
      </c>
      <c r="AL937" s="29">
        <f>ROUNDUP(('Дані з ДІСО'!AU937+'Дані з ДІСО'!AW937)/Параметри!$K$28,0)</f>
        <v>0</v>
      </c>
      <c r="AM937" s="64">
        <f>AL937*Параметри!$M$35/18</f>
        <v>0</v>
      </c>
      <c r="AN937" s="29">
        <f>IF(AL937=0,0,'Дані з ДІСО'!AW937/SUM('Дані з ДІСО'!AU937,'Дані з ДІСО'!AW937))</f>
        <v>0</v>
      </c>
      <c r="AO937" s="29">
        <f>(1+0.25*AN937)*AM937*Параметри!$K$51</f>
        <v>0</v>
      </c>
      <c r="AP937" s="40">
        <f>ROUNDUP(('Дані з ДІСО'!AE937+'Дані не з ДІСО'!E937+'Дані не з ДІСО'!G937)/Параметри!$K$69,0)</f>
        <v>0</v>
      </c>
      <c r="AQ937" s="40">
        <f t="shared" si="131"/>
        <v>0</v>
      </c>
      <c r="AR937" s="40">
        <f>IF(AP937=0,0,('Дані з ДІСО'!AH937+'Дані не з ДІСО'!G937)/('Дані з ДІСО'!AE937+'Дані не з ДІСО'!E937+'Дані не з ДІСО'!G937))</f>
        <v>0</v>
      </c>
      <c r="AS937" s="29">
        <f>AQ937*(1+0.25*AR937)*Параметри!$K$51</f>
        <v>0</v>
      </c>
      <c r="AT937" s="40">
        <f>ROUNDUP('Дані з ДІСО'!AF937/Параметри!$K$70,0)</f>
        <v>0</v>
      </c>
      <c r="AU937" s="40">
        <f t="shared" si="132"/>
        <v>0</v>
      </c>
      <c r="AV937" s="40">
        <f>IF(AT937=0,0,'Дані з ДІСО'!AI937/'Дані з ДІСО'!AF937)</f>
        <v>0</v>
      </c>
      <c r="AW937" s="29">
        <f>AU937*(1+0.25*AV937)*Параметри!$K$51</f>
        <v>0</v>
      </c>
      <c r="AX937" s="40">
        <f>ROUNDUP('Дані з ДІСО'!AR937/Параметри!$K$29,0)</f>
        <v>0</v>
      </c>
      <c r="AY937" s="40">
        <f>ROUNDUP('Дані з ДІСО'!AS937/Параметри!$K$29,0)</f>
        <v>0</v>
      </c>
      <c r="AZ937" s="40">
        <f>ROUNDUP('Дані з ДІСО'!AT937/Параметри!$K$29,0)</f>
        <v>0</v>
      </c>
      <c r="BA937" s="64">
        <f>(AX937*Параметри!$K$32+AY937*Параметри!$L$32+AZ937*Параметри!$M$32)/18</f>
        <v>0</v>
      </c>
      <c r="BB937" s="29">
        <f>(BA937*Параметри!$K$51+SUM('Дані з ДІСО'!AR937:AT937)*Параметри!$K$48*Параметри!$K$20/1000)*Параметри!$K$74</f>
        <v>0</v>
      </c>
      <c r="BC937" s="40">
        <f>ROUNDUP(('Дані не з ДІСО'!I937+'Дані не з ДІСО'!K937)/Параметри!$K$26,0)</f>
        <v>0</v>
      </c>
      <c r="BD937" s="29">
        <f>BC937*Параметри!$M$36/18</f>
        <v>0</v>
      </c>
      <c r="BE937" s="40">
        <f>IF(BC937=0,0,'Дані не з ДІСО'!K937/('Дані не з ДІСО'!I937+'Дані не з ДІСО'!K937))</f>
        <v>0</v>
      </c>
      <c r="BF937" s="29">
        <f>(1+0.25*BE937)*BD937*Параметри!$K$51</f>
        <v>0</v>
      </c>
      <c r="BG937" s="40">
        <f>ROUNDUP('Дані не з ДІСО'!M937/Параметри!$K$27,0)</f>
        <v>0</v>
      </c>
      <c r="BH937" s="40">
        <f>BG937*Параметри!$M$37/18</f>
        <v>0</v>
      </c>
      <c r="BI937" s="29">
        <f>BH937*Параметри!$K$51</f>
        <v>0</v>
      </c>
      <c r="BJ937" s="29">
        <f>'Дані не з ДІСО'!N937*Параметри!$K$76</f>
        <v>0</v>
      </c>
      <c r="BK937" s="40">
        <f>ROUNDUP('Дані з ДІСО'!V937/Параметри!$K$25,0)</f>
        <v>0</v>
      </c>
      <c r="BL937" s="40">
        <f>ROUNDUP('Дані з ДІСО'!W937/Параметри!$K$25,0)</f>
        <v>0</v>
      </c>
      <c r="BM937" s="40">
        <f>ROUNDUP('Дані з ДІСО'!X937/Параметри!$K$25,0)</f>
        <v>0</v>
      </c>
      <c r="BN937" s="40">
        <f>(BK937*Параметри!$K$34+BL937*Параметри!$L$34+BM937*Параметри!$M$34)/18</f>
        <v>0</v>
      </c>
      <c r="BO937" s="40">
        <f>IF(K937=0,0,'Дані з ДІСО'!AC937/K937)</f>
        <v>0</v>
      </c>
      <c r="BP937" s="29">
        <f>(1+0.25*BO937)*BN937*Параметри!$K$51</f>
        <v>0</v>
      </c>
      <c r="BQ937" s="29">
        <f>BP937*'Коефіцієнти АТО'!U937</f>
        <v>0</v>
      </c>
      <c r="BR937" s="29">
        <f>K937*(1+0.25*BO937)*Параметри!$K$66*Параметри!$K$20/1000</f>
        <v>0</v>
      </c>
      <c r="BS937" s="29">
        <f>(1+0.25*BO937)*K937*'Коефіцієнти АТО'!S937*Параметри!$K$20/1000</f>
        <v>0</v>
      </c>
      <c r="BT937" s="29">
        <f t="shared" si="133"/>
        <v>0</v>
      </c>
      <c r="BU937" s="40">
        <f>ROUNDUP('Дані з ДІСО'!AG937/Параметри!$K$71,0)</f>
        <v>0</v>
      </c>
      <c r="BV937" s="40">
        <f t="shared" si="134"/>
        <v>0</v>
      </c>
      <c r="BW937" s="40">
        <f>IF('Дані з ДІСО'!AG937=0,0,'Дані з ДІСО'!AJ937/'Дані з ДІСО'!AG937)</f>
        <v>0</v>
      </c>
      <c r="BX937" s="29">
        <f>BV937*(1+0.25*BW937)*Параметри!$K$51</f>
        <v>0</v>
      </c>
      <c r="BY937" s="29">
        <f>ROUND(IF(Параметри!$K$77="No",CC937,CC937*Параметри!$K$78)+AG937,1)</f>
        <v>139389.1</v>
      </c>
      <c r="BZ937" s="29">
        <f>ROUND(IF(Параметри!$K$77="No",BF937,BF937*Параметри!$K$78),1)</f>
        <v>0</v>
      </c>
      <c r="CA937" s="29">
        <f>ROUND(IF(Параметри!$K$77="No",BI937,BI937*Параметри!$K$78),1)</f>
        <v>0</v>
      </c>
      <c r="CB937" s="29">
        <f>ROUND(IF(Параметри!$K$77="No",BJ937,BJ937*Параметри!$K$78),1)</f>
        <v>0</v>
      </c>
      <c r="CC937" s="29">
        <f t="shared" si="128"/>
        <v>154876.7861425619</v>
      </c>
    </row>
    <row r="938" spans="1:81">
      <c r="A938" s="9">
        <v>937</v>
      </c>
      <c r="B938" s="9" t="s">
        <v>3148</v>
      </c>
      <c r="C938" s="9" t="s">
        <v>3148</v>
      </c>
      <c r="D938" s="9" t="s">
        <v>3965</v>
      </c>
      <c r="E938" s="9" t="s">
        <v>24</v>
      </c>
      <c r="F938" s="9" t="s">
        <v>4013</v>
      </c>
      <c r="G938" s="9" t="s">
        <v>1950</v>
      </c>
      <c r="H938" s="29">
        <f>SUM('Дані з ДІСО'!J938:L938)</f>
        <v>438</v>
      </c>
      <c r="I938" s="29">
        <f>SUM('Дані з ДІСО'!G938:I938)</f>
        <v>37</v>
      </c>
      <c r="J938" s="29">
        <f>SUM('Дані з ДІСО'!P938:R938)</f>
        <v>0</v>
      </c>
      <c r="K938" s="29">
        <f>SUM('Дані з ДІСО'!V938:X938)</f>
        <v>0</v>
      </c>
      <c r="L938" s="40">
        <f>ROUNDUP('Дані з ДІСО'!J938/'Коефіцієнти АТО'!$R938,0)</f>
        <v>14</v>
      </c>
      <c r="M938" s="40">
        <f>ROUNDUP('Дані з ДІСО'!K938/'Коефіцієнти АТО'!$R938,0)</f>
        <v>19</v>
      </c>
      <c r="N938" s="40">
        <f>ROUNDUP('Дані з ДІСО'!L938/'Коефіцієнти АТО'!$R938,0)</f>
        <v>4</v>
      </c>
      <c r="O938" s="59">
        <f>(L938*Параметри!$K$32+M938*Параметри!$L$32+N938*Параметри!$M$32)/18</f>
        <v>60.294444444444451</v>
      </c>
      <c r="P938" s="41">
        <f>IF(H938=0,"",'Дані з ДІСО'!Y938/H938)</f>
        <v>0</v>
      </c>
      <c r="Q938" s="29">
        <f>IF(H938=0,"",(1+0.25*P938)*O938*Параметри!$K$51)</f>
        <v>12349.520829380046</v>
      </c>
      <c r="R938" s="29">
        <f>IF(H938=0,"",Q938*'Коефіцієнти АТО'!T938)</f>
        <v>209.94185409946078</v>
      </c>
      <c r="S938" s="29">
        <f>IF(H938=0,"",H938*(1+0.25*P938)*Параметри!$K$66*Параметри!$K$20/1000)</f>
        <v>0</v>
      </c>
      <c r="T938" s="29">
        <f>IF(H938=0,"",H938*(1+0.25*P938)*'Коефіцієнти АТО'!$S938*Параметри!$K$20/1000)</f>
        <v>2209.2528618862821</v>
      </c>
      <c r="U938" s="29">
        <f t="shared" si="129"/>
        <v>14768.715545365789</v>
      </c>
      <c r="V938" s="29">
        <f t="shared" si="130"/>
        <v>14768.715545365789</v>
      </c>
      <c r="W938" s="40">
        <f>ROUNDUP('Дані з ДІСО'!P938/Параметри!$K$24,0)</f>
        <v>0</v>
      </c>
      <c r="X938" s="40">
        <f>ROUNDUP('Дані з ДІСО'!Q938/Параметри!$K$24,0)</f>
        <v>0</v>
      </c>
      <c r="Y938" s="40">
        <f>ROUNDUP('Дані з ДІСО'!R938/Параметри!$K$24,0)</f>
        <v>0</v>
      </c>
      <c r="Z938" s="59">
        <f>(W938*Параметри!$K$33+X938*Параметри!$L$33+Y938*Параметри!$M$33)/18</f>
        <v>0</v>
      </c>
      <c r="AA938" s="41">
        <f>IF(J938=0,0,'Дані з ДІСО'!AA938/J938)</f>
        <v>0</v>
      </c>
      <c r="AB938" s="29">
        <f>(1+0.25*AA938)*Z938*Параметри!$K$51</f>
        <v>0</v>
      </c>
      <c r="AC938" s="29">
        <f>AB938*'Коефіцієнти АТО'!U938</f>
        <v>0</v>
      </c>
      <c r="AD938" s="29">
        <f>J938*(1+0.25*AA938)*Параметри!$K$66*Параметри!$K$20/1000</f>
        <v>0</v>
      </c>
      <c r="AE938" s="29">
        <f>(1+0.25*AA938)*J938*'Коефіцієнти АТО'!S938*Параметри!$K$20/1000</f>
        <v>0</v>
      </c>
      <c r="AF938" s="29">
        <f t="shared" si="126"/>
        <v>0</v>
      </c>
      <c r="AG938" s="29">
        <v>0</v>
      </c>
      <c r="AH938" s="40">
        <v>4</v>
      </c>
      <c r="AI938" s="40">
        <v>0</v>
      </c>
      <c r="AJ938" s="40">
        <f t="shared" si="127"/>
        <v>0</v>
      </c>
      <c r="AK938" s="29">
        <f>(AH938+AI938)*(1+0.25*AJ938)*Параметри!$K$53</f>
        <v>717.71710278400019</v>
      </c>
      <c r="AL938" s="29">
        <f>ROUNDUP(('Дані з ДІСО'!AU938+'Дані з ДІСО'!AW938)/Параметри!$K$28,0)</f>
        <v>0</v>
      </c>
      <c r="AM938" s="64">
        <f>AL938*Параметри!$M$35/18</f>
        <v>0</v>
      </c>
      <c r="AN938" s="29">
        <f>IF(AL938=0,0,'Дані з ДІСО'!AW938/SUM('Дані з ДІСО'!AU938,'Дані з ДІСО'!AW938))</f>
        <v>0</v>
      </c>
      <c r="AO938" s="29">
        <f>(1+0.25*AN938)*AM938*Параметри!$K$51</f>
        <v>0</v>
      </c>
      <c r="AP938" s="40">
        <f>ROUNDUP(('Дані з ДІСО'!AE938+'Дані не з ДІСО'!E938+'Дані не з ДІСО'!G938)/Параметри!$K$69,0)</f>
        <v>0</v>
      </c>
      <c r="AQ938" s="40">
        <f t="shared" si="131"/>
        <v>0</v>
      </c>
      <c r="AR938" s="40">
        <f>IF(AP938=0,0,('Дані з ДІСО'!AH938+'Дані не з ДІСО'!G938)/('Дані з ДІСО'!AE938+'Дані не з ДІСО'!E938+'Дані не з ДІСО'!G938))</f>
        <v>0</v>
      </c>
      <c r="AS938" s="29">
        <f>AQ938*(1+0.25*AR938)*Параметри!$K$51</f>
        <v>0</v>
      </c>
      <c r="AT938" s="40">
        <f>ROUNDUP('Дані з ДІСО'!AF938/Параметри!$K$70,0)</f>
        <v>0</v>
      </c>
      <c r="AU938" s="40">
        <f t="shared" si="132"/>
        <v>0</v>
      </c>
      <c r="AV938" s="40">
        <f>IF(AT938=0,0,'Дані з ДІСО'!AI938/'Дані з ДІСО'!AF938)</f>
        <v>0</v>
      </c>
      <c r="AW938" s="29">
        <f>AU938*(1+0.25*AV938)*Параметри!$K$51</f>
        <v>0</v>
      </c>
      <c r="AX938" s="40">
        <f>ROUNDUP('Дані з ДІСО'!AR938/Параметри!$K$29,0)</f>
        <v>0</v>
      </c>
      <c r="AY938" s="40">
        <f>ROUNDUP('Дані з ДІСО'!AS938/Параметри!$K$29,0)</f>
        <v>0</v>
      </c>
      <c r="AZ938" s="40">
        <f>ROUNDUP('Дані з ДІСО'!AT938/Параметри!$K$29,0)</f>
        <v>0</v>
      </c>
      <c r="BA938" s="64">
        <f>(AX938*Параметри!$K$32+AY938*Параметри!$L$32+AZ938*Параметри!$M$32)/18</f>
        <v>0</v>
      </c>
      <c r="BB938" s="29">
        <f>(BA938*Параметри!$K$51+SUM('Дані з ДІСО'!AR938:AT938)*Параметри!$K$48*Параметри!$K$20/1000)*Параметри!$K$74</f>
        <v>0</v>
      </c>
      <c r="BC938" s="40">
        <f>ROUNDUP(('Дані не з ДІСО'!I938+'Дані не з ДІСО'!K938)/Параметри!$K$26,0)</f>
        <v>0</v>
      </c>
      <c r="BD938" s="29">
        <f>BC938*Параметри!$M$36/18</f>
        <v>0</v>
      </c>
      <c r="BE938" s="40">
        <f>IF(BC938=0,0,'Дані не з ДІСО'!K938/('Дані не з ДІСО'!I938+'Дані не з ДІСО'!K938))</f>
        <v>0</v>
      </c>
      <c r="BF938" s="29">
        <f>(1+0.25*BE938)*BD938*Параметри!$K$51</f>
        <v>0</v>
      </c>
      <c r="BG938" s="40">
        <f>ROUNDUP('Дані не з ДІСО'!M938/Параметри!$K$27,0)</f>
        <v>0</v>
      </c>
      <c r="BH938" s="40">
        <f>BG938*Параметри!$M$37/18</f>
        <v>0</v>
      </c>
      <c r="BI938" s="29">
        <f>BH938*Параметри!$K$51</f>
        <v>0</v>
      </c>
      <c r="BJ938" s="29">
        <f>'Дані не з ДІСО'!N938*Параметри!$K$76</f>
        <v>0</v>
      </c>
      <c r="BK938" s="40">
        <f>ROUNDUP('Дані з ДІСО'!V938/Параметри!$K$25,0)</f>
        <v>0</v>
      </c>
      <c r="BL938" s="40">
        <f>ROUNDUP('Дані з ДІСО'!W938/Параметри!$K$25,0)</f>
        <v>0</v>
      </c>
      <c r="BM938" s="40">
        <f>ROUNDUP('Дані з ДІСО'!X938/Параметри!$K$25,0)</f>
        <v>0</v>
      </c>
      <c r="BN938" s="40">
        <f>(BK938*Параметри!$K$34+BL938*Параметри!$L$34+BM938*Параметри!$M$34)/18</f>
        <v>0</v>
      </c>
      <c r="BO938" s="40">
        <f>IF(K938=0,0,'Дані з ДІСО'!AC938/K938)</f>
        <v>0</v>
      </c>
      <c r="BP938" s="29">
        <f>(1+0.25*BO938)*BN938*Параметри!$K$51</f>
        <v>0</v>
      </c>
      <c r="BQ938" s="29">
        <f>BP938*'Коефіцієнти АТО'!U938</f>
        <v>0</v>
      </c>
      <c r="BR938" s="29">
        <f>K938*(1+0.25*BO938)*Параметри!$K$66*Параметри!$K$20/1000</f>
        <v>0</v>
      </c>
      <c r="BS938" s="29">
        <f>(1+0.25*BO938)*K938*'Коефіцієнти АТО'!S938*Параметри!$K$20/1000</f>
        <v>0</v>
      </c>
      <c r="BT938" s="29">
        <f t="shared" si="133"/>
        <v>0</v>
      </c>
      <c r="BU938" s="40">
        <f>ROUNDUP('Дані з ДІСО'!AG938/Параметри!$K$71,0)</f>
        <v>0</v>
      </c>
      <c r="BV938" s="40">
        <f t="shared" si="134"/>
        <v>0</v>
      </c>
      <c r="BW938" s="40">
        <f>IF('Дані з ДІСО'!AG938=0,0,'Дані з ДІСО'!AJ938/'Дані з ДІСО'!AG938)</f>
        <v>0</v>
      </c>
      <c r="BX938" s="29">
        <f>BV938*(1+0.25*BW938)*Параметри!$K$51</f>
        <v>0</v>
      </c>
      <c r="BY938" s="29">
        <f>ROUND(IF(Параметри!$K$77="No",CC938,CC938*Параметри!$K$78)+AG938,1)</f>
        <v>13937.8</v>
      </c>
      <c r="BZ938" s="29">
        <f>ROUND(IF(Параметри!$K$77="No",BF938,BF938*Параметри!$K$78),1)</f>
        <v>0</v>
      </c>
      <c r="CA938" s="29">
        <f>ROUND(IF(Параметри!$K$77="No",BI938,BI938*Параметри!$K$78),1)</f>
        <v>0</v>
      </c>
      <c r="CB938" s="29">
        <f>ROUND(IF(Параметри!$K$77="No",BJ938,BJ938*Параметри!$K$78),1)</f>
        <v>0</v>
      </c>
      <c r="CC938" s="29">
        <f t="shared" si="128"/>
        <v>15486.432648149788</v>
      </c>
    </row>
    <row r="939" spans="1:81">
      <c r="A939" s="9">
        <v>938</v>
      </c>
      <c r="B939" s="9" t="s">
        <v>3148</v>
      </c>
      <c r="C939" s="9" t="s">
        <v>3148</v>
      </c>
      <c r="D939" s="9" t="s">
        <v>3965</v>
      </c>
      <c r="E939" s="9" t="s">
        <v>24</v>
      </c>
      <c r="F939" s="9" t="s">
        <v>4014</v>
      </c>
      <c r="G939" s="9" t="s">
        <v>1952</v>
      </c>
      <c r="H939" s="29">
        <f>SUM('Дані з ДІСО'!J939:L939)</f>
        <v>340</v>
      </c>
      <c r="I939" s="29">
        <f>SUM('Дані з ДІСО'!G939:I939)</f>
        <v>35</v>
      </c>
      <c r="J939" s="29">
        <f>SUM('Дані з ДІСО'!P939:R939)</f>
        <v>0</v>
      </c>
      <c r="K939" s="29">
        <f>SUM('Дані з ДІСО'!V939:X939)</f>
        <v>0</v>
      </c>
      <c r="L939" s="40">
        <f>ROUNDUP('Дані з ДІСО'!J939/'Коефіцієнти АТО'!$R939,0)</f>
        <v>11</v>
      </c>
      <c r="M939" s="40">
        <f>ROUNDUP('Дані з ДІСО'!K939/'Коефіцієнти АТО'!$R939,0)</f>
        <v>16</v>
      </c>
      <c r="N939" s="40">
        <f>ROUNDUP('Дані з ДІСО'!L939/'Коефіцієнти АТО'!$R939,0)</f>
        <v>3</v>
      </c>
      <c r="O939" s="59">
        <f>(L939*Параметри!$K$32+M939*Параметри!$L$32+N939*Параметри!$M$32)/18</f>
        <v>49.038888888888891</v>
      </c>
      <c r="P939" s="41">
        <f>IF(H939=0,"",'Дані з ДІСО'!Y939/H939)</f>
        <v>0</v>
      </c>
      <c r="Q939" s="29">
        <f>IF(H939=0,"",(1+0.25*P939)*O939*Параметри!$K$51)</f>
        <v>10044.15556628929</v>
      </c>
      <c r="R939" s="29">
        <f>IF(H939=0,"",Q939*'Коефіцієнти АТО'!T939)</f>
        <v>170.75064462691793</v>
      </c>
      <c r="S939" s="29">
        <f>IF(H939=0,"",H939*(1+0.25*P939)*Параметри!$K$66*Параметри!$K$20/1000)</f>
        <v>0</v>
      </c>
      <c r="T939" s="29">
        <f>IF(H939=0,"",H939*(1+0.25*P939)*'Коефіцієнти АТО'!$S939*Параметри!$K$20/1000)</f>
        <v>1714.9451439299908</v>
      </c>
      <c r="U939" s="29">
        <f t="shared" si="129"/>
        <v>11929.851354846198</v>
      </c>
      <c r="V939" s="29">
        <f t="shared" si="130"/>
        <v>11929.851354846198</v>
      </c>
      <c r="W939" s="40">
        <f>ROUNDUP('Дані з ДІСО'!P939/Параметри!$K$24,0)</f>
        <v>0</v>
      </c>
      <c r="X939" s="40">
        <f>ROUNDUP('Дані з ДІСО'!Q939/Параметри!$K$24,0)</f>
        <v>0</v>
      </c>
      <c r="Y939" s="40">
        <f>ROUNDUP('Дані з ДІСО'!R939/Параметри!$K$24,0)</f>
        <v>0</v>
      </c>
      <c r="Z939" s="59">
        <f>(W939*Параметри!$K$33+X939*Параметри!$L$33+Y939*Параметри!$M$33)/18</f>
        <v>0</v>
      </c>
      <c r="AA939" s="41">
        <f>IF(J939=0,0,'Дані з ДІСО'!AA939/J939)</f>
        <v>0</v>
      </c>
      <c r="AB939" s="29">
        <f>(1+0.25*AA939)*Z939*Параметри!$K$51</f>
        <v>0</v>
      </c>
      <c r="AC939" s="29">
        <f>AB939*'Коефіцієнти АТО'!U939</f>
        <v>0</v>
      </c>
      <c r="AD939" s="29">
        <f>J939*(1+0.25*AA939)*Параметри!$K$66*Параметри!$K$20/1000</f>
        <v>0</v>
      </c>
      <c r="AE939" s="29">
        <f>(1+0.25*AA939)*J939*'Коефіцієнти АТО'!S939*Параметри!$K$20/1000</f>
        <v>0</v>
      </c>
      <c r="AF939" s="29">
        <f t="shared" si="126"/>
        <v>0</v>
      </c>
      <c r="AG939" s="29">
        <v>0</v>
      </c>
      <c r="AH939" s="40">
        <v>5</v>
      </c>
      <c r="AI939" s="40">
        <v>0</v>
      </c>
      <c r="AJ939" s="40">
        <f t="shared" si="127"/>
        <v>0</v>
      </c>
      <c r="AK939" s="29">
        <f>(AH939+AI939)*(1+0.25*AJ939)*Параметри!$K$53</f>
        <v>897.14637848000029</v>
      </c>
      <c r="AL939" s="29">
        <f>ROUNDUP(('Дані з ДІСО'!AU939+'Дані з ДІСО'!AW939)/Параметри!$K$28,0)</f>
        <v>0</v>
      </c>
      <c r="AM939" s="64">
        <f>AL939*Параметри!$M$35/18</f>
        <v>0</v>
      </c>
      <c r="AN939" s="29">
        <f>IF(AL939=0,0,'Дані з ДІСО'!AW939/SUM('Дані з ДІСО'!AU939,'Дані з ДІСО'!AW939))</f>
        <v>0</v>
      </c>
      <c r="AO939" s="29">
        <f>(1+0.25*AN939)*AM939*Параметри!$K$51</f>
        <v>0</v>
      </c>
      <c r="AP939" s="40">
        <f>ROUNDUP(('Дані з ДІСО'!AE939+'Дані не з ДІСО'!E939+'Дані не з ДІСО'!G939)/Параметри!$K$69,0)</f>
        <v>0</v>
      </c>
      <c r="AQ939" s="40">
        <f t="shared" si="131"/>
        <v>0</v>
      </c>
      <c r="AR939" s="40">
        <f>IF(AP939=0,0,('Дані з ДІСО'!AH939+'Дані не з ДІСО'!G939)/('Дані з ДІСО'!AE939+'Дані не з ДІСО'!E939+'Дані не з ДІСО'!G939))</f>
        <v>0</v>
      </c>
      <c r="AS939" s="29">
        <f>AQ939*(1+0.25*AR939)*Параметри!$K$51</f>
        <v>0</v>
      </c>
      <c r="AT939" s="40">
        <f>ROUNDUP('Дані з ДІСО'!AF939/Параметри!$K$70,0)</f>
        <v>0</v>
      </c>
      <c r="AU939" s="40">
        <f t="shared" si="132"/>
        <v>0</v>
      </c>
      <c r="AV939" s="40">
        <f>IF(AT939=0,0,'Дані з ДІСО'!AI939/'Дані з ДІСО'!AF939)</f>
        <v>0</v>
      </c>
      <c r="AW939" s="29">
        <f>AU939*(1+0.25*AV939)*Параметри!$K$51</f>
        <v>0</v>
      </c>
      <c r="AX939" s="40">
        <f>ROUNDUP('Дані з ДІСО'!AR939/Параметри!$K$29,0)</f>
        <v>0</v>
      </c>
      <c r="AY939" s="40">
        <f>ROUNDUP('Дані з ДІСО'!AS939/Параметри!$K$29,0)</f>
        <v>0</v>
      </c>
      <c r="AZ939" s="40">
        <f>ROUNDUP('Дані з ДІСО'!AT939/Параметри!$K$29,0)</f>
        <v>0</v>
      </c>
      <c r="BA939" s="64">
        <f>(AX939*Параметри!$K$32+AY939*Параметри!$L$32+AZ939*Параметри!$M$32)/18</f>
        <v>0</v>
      </c>
      <c r="BB939" s="29">
        <f>(BA939*Параметри!$K$51+SUM('Дані з ДІСО'!AR939:AT939)*Параметри!$K$48*Параметри!$K$20/1000)*Параметри!$K$74</f>
        <v>0</v>
      </c>
      <c r="BC939" s="40">
        <f>ROUNDUP(('Дані не з ДІСО'!I939+'Дані не з ДІСО'!K939)/Параметри!$K$26,0)</f>
        <v>0</v>
      </c>
      <c r="BD939" s="29">
        <f>BC939*Параметри!$M$36/18</f>
        <v>0</v>
      </c>
      <c r="BE939" s="40">
        <f>IF(BC939=0,0,'Дані не з ДІСО'!K939/('Дані не з ДІСО'!I939+'Дані не з ДІСО'!K939))</f>
        <v>0</v>
      </c>
      <c r="BF939" s="29">
        <f>(1+0.25*BE939)*BD939*Параметри!$K$51</f>
        <v>0</v>
      </c>
      <c r="BG939" s="40">
        <f>ROUNDUP('Дані не з ДІСО'!M939/Параметри!$K$27,0)</f>
        <v>0</v>
      </c>
      <c r="BH939" s="40">
        <f>BG939*Параметри!$M$37/18</f>
        <v>0</v>
      </c>
      <c r="BI939" s="29">
        <f>BH939*Параметри!$K$51</f>
        <v>0</v>
      </c>
      <c r="BJ939" s="29">
        <f>'Дані не з ДІСО'!N939*Параметри!$K$76</f>
        <v>0</v>
      </c>
      <c r="BK939" s="40">
        <f>ROUNDUP('Дані з ДІСО'!V939/Параметри!$K$25,0)</f>
        <v>0</v>
      </c>
      <c r="BL939" s="40">
        <f>ROUNDUP('Дані з ДІСО'!W939/Параметри!$K$25,0)</f>
        <v>0</v>
      </c>
      <c r="BM939" s="40">
        <f>ROUNDUP('Дані з ДІСО'!X939/Параметри!$K$25,0)</f>
        <v>0</v>
      </c>
      <c r="BN939" s="40">
        <f>(BK939*Параметри!$K$34+BL939*Параметри!$L$34+BM939*Параметри!$M$34)/18</f>
        <v>0</v>
      </c>
      <c r="BO939" s="40">
        <f>IF(K939=0,0,'Дані з ДІСО'!AC939/K939)</f>
        <v>0</v>
      </c>
      <c r="BP939" s="29">
        <f>(1+0.25*BO939)*BN939*Параметри!$K$51</f>
        <v>0</v>
      </c>
      <c r="BQ939" s="29">
        <f>BP939*'Коефіцієнти АТО'!U939</f>
        <v>0</v>
      </c>
      <c r="BR939" s="29">
        <f>K939*(1+0.25*BO939)*Параметри!$K$66*Параметри!$K$20/1000</f>
        <v>0</v>
      </c>
      <c r="BS939" s="29">
        <f>(1+0.25*BO939)*K939*'Коефіцієнти АТО'!S939*Параметри!$K$20/1000</f>
        <v>0</v>
      </c>
      <c r="BT939" s="29">
        <f t="shared" si="133"/>
        <v>0</v>
      </c>
      <c r="BU939" s="40">
        <f>ROUNDUP('Дані з ДІСО'!AG939/Параметри!$K$71,0)</f>
        <v>0</v>
      </c>
      <c r="BV939" s="40">
        <f t="shared" si="134"/>
        <v>0</v>
      </c>
      <c r="BW939" s="40">
        <f>IF('Дані з ДІСО'!AG939=0,0,'Дані з ДІСО'!AJ939/'Дані з ДІСО'!AG939)</f>
        <v>0</v>
      </c>
      <c r="BX939" s="29">
        <f>BV939*(1+0.25*BW939)*Параметри!$K$51</f>
        <v>0</v>
      </c>
      <c r="BY939" s="29">
        <f>ROUND(IF(Параметри!$K$77="No",CC939,CC939*Параметри!$K$78)+AG939,1)</f>
        <v>11544.3</v>
      </c>
      <c r="BZ939" s="29">
        <f>ROUND(IF(Параметри!$K$77="No",BF939,BF939*Параметри!$K$78),1)</f>
        <v>0</v>
      </c>
      <c r="CA939" s="29">
        <f>ROUND(IF(Параметри!$K$77="No",BI939,BI939*Параметри!$K$78),1)</f>
        <v>0</v>
      </c>
      <c r="CB939" s="29">
        <f>ROUND(IF(Параметри!$K$77="No",BJ939,BJ939*Параметри!$K$78),1)</f>
        <v>0</v>
      </c>
      <c r="CC939" s="29">
        <f t="shared" si="128"/>
        <v>12826.997733326198</v>
      </c>
    </row>
    <row r="940" spans="1:81">
      <c r="A940" s="9">
        <v>939</v>
      </c>
      <c r="B940" s="9" t="s">
        <v>3176</v>
      </c>
      <c r="C940" s="9" t="s">
        <v>3146</v>
      </c>
      <c r="D940" s="9" t="s">
        <v>3965</v>
      </c>
      <c r="E940" s="9" t="s">
        <v>78</v>
      </c>
      <c r="F940" s="9" t="s">
        <v>4015</v>
      </c>
      <c r="G940" s="9" t="s">
        <v>1954</v>
      </c>
      <c r="H940" s="29">
        <f>SUM('Дані з ДІСО'!J940:L940)</f>
        <v>5011</v>
      </c>
      <c r="I940" s="29">
        <f>SUM('Дані з ДІСО'!G940:I940)</f>
        <v>214</v>
      </c>
      <c r="J940" s="29">
        <f>SUM('Дані з ДІСО'!P940:R940)</f>
        <v>0</v>
      </c>
      <c r="K940" s="29">
        <f>SUM('Дані з ДІСО'!V940:X940)</f>
        <v>0</v>
      </c>
      <c r="L940" s="40">
        <f>ROUNDUP('Дані з ДІСО'!J940/'Коефіцієнти АТО'!$R940,0)</f>
        <v>94</v>
      </c>
      <c r="M940" s="40">
        <f>ROUNDUP('Дані з ДІСО'!K940/'Коефіцієнти АТО'!$R940,0)</f>
        <v>122</v>
      </c>
      <c r="N940" s="40">
        <f>ROUNDUP('Дані з ДІСО'!L940/'Коефіцієнти АТО'!$R940,0)</f>
        <v>30</v>
      </c>
      <c r="O940" s="59">
        <f>(L940*Параметри!$K$32+M940*Параметри!$L$32+N940*Параметри!$M$32)/18</f>
        <v>400.91111111111115</v>
      </c>
      <c r="P940" s="41">
        <f>IF(H940=0,"",'Дані з ДІСО'!Y940/H940)</f>
        <v>0</v>
      </c>
      <c r="Q940" s="29">
        <f>IF(H940=0,"",(1+0.25*P940)*O940*Параметри!$K$51)</f>
        <v>82114.698344363918</v>
      </c>
      <c r="R940" s="29">
        <f>IF(H940=0,"",Q940*'Коефіцієнти АТО'!T940)</f>
        <v>6158.6023758272941</v>
      </c>
      <c r="S940" s="29">
        <f>IF(H940=0,"",H940*(1+0.25*P940)*Параметри!$K$66*Параметри!$K$20/1000)</f>
        <v>0</v>
      </c>
      <c r="T940" s="29">
        <f>IF(H940=0,"",H940*(1+0.25*P940)*'Коефіцієнти АТО'!$S940*Параметри!$K$20/1000)</f>
        <v>15737.429180671203</v>
      </c>
      <c r="U940" s="29">
        <f t="shared" si="129"/>
        <v>104010.72990086241</v>
      </c>
      <c r="V940" s="29">
        <f t="shared" si="130"/>
        <v>104010.72990086241</v>
      </c>
      <c r="W940" s="40">
        <f>ROUNDUP('Дані з ДІСО'!P940/Параметри!$K$24,0)</f>
        <v>0</v>
      </c>
      <c r="X940" s="40">
        <f>ROUNDUP('Дані з ДІСО'!Q940/Параметри!$K$24,0)</f>
        <v>0</v>
      </c>
      <c r="Y940" s="40">
        <f>ROUNDUP('Дані з ДІСО'!R940/Параметри!$K$24,0)</f>
        <v>0</v>
      </c>
      <c r="Z940" s="59">
        <f>(W940*Параметри!$K$33+X940*Параметри!$L$33+Y940*Параметри!$M$33)/18</f>
        <v>0</v>
      </c>
      <c r="AA940" s="41">
        <f>IF(J940=0,0,'Дані з ДІСО'!AA940/J940)</f>
        <v>0</v>
      </c>
      <c r="AB940" s="29">
        <f>(1+0.25*AA940)*Z940*Параметри!$K$51</f>
        <v>0</v>
      </c>
      <c r="AC940" s="29">
        <f>AB940*'Коефіцієнти АТО'!U940</f>
        <v>0</v>
      </c>
      <c r="AD940" s="29">
        <f>J940*(1+0.25*AA940)*Параметри!$K$66*Параметри!$K$20/1000</f>
        <v>0</v>
      </c>
      <c r="AE940" s="29">
        <f>(1+0.25*AA940)*J940*'Коефіцієнти АТО'!S940*Параметри!$K$20/1000</f>
        <v>0</v>
      </c>
      <c r="AF940" s="29">
        <f t="shared" si="126"/>
        <v>0</v>
      </c>
      <c r="AG940" s="29">
        <v>0</v>
      </c>
      <c r="AH940" s="40">
        <v>31</v>
      </c>
      <c r="AI940" s="40">
        <v>0</v>
      </c>
      <c r="AJ940" s="40">
        <f t="shared" si="127"/>
        <v>0</v>
      </c>
      <c r="AK940" s="29">
        <f>(AH940+AI940)*(1+0.25*AJ940)*Параметри!$K$53</f>
        <v>5562.3075465760012</v>
      </c>
      <c r="AL940" s="29">
        <f>ROUNDUP(('Дані з ДІСО'!AU940+'Дані з ДІСО'!AW940)/Параметри!$K$28,0)</f>
        <v>0</v>
      </c>
      <c r="AM940" s="64">
        <f>AL940*Параметри!$M$35/18</f>
        <v>0</v>
      </c>
      <c r="AN940" s="29">
        <f>IF(AL940=0,0,'Дані з ДІСО'!AW940/SUM('Дані з ДІСО'!AU940,'Дані з ДІСО'!AW940))</f>
        <v>0</v>
      </c>
      <c r="AO940" s="29">
        <f>(1+0.25*AN940)*AM940*Параметри!$K$51</f>
        <v>0</v>
      </c>
      <c r="AP940" s="40">
        <f>ROUNDUP(('Дані з ДІСО'!AE940+'Дані не з ДІСО'!E940+'Дані не з ДІСО'!G940)/Параметри!$K$69,0)</f>
        <v>0</v>
      </c>
      <c r="AQ940" s="40">
        <f t="shared" si="131"/>
        <v>0</v>
      </c>
      <c r="AR940" s="40">
        <f>IF(AP940=0,0,('Дані з ДІСО'!AH940+'Дані не з ДІСО'!G940)/('Дані з ДІСО'!AE940+'Дані не з ДІСО'!E940+'Дані не з ДІСО'!G940))</f>
        <v>0</v>
      </c>
      <c r="AS940" s="29">
        <f>AQ940*(1+0.25*AR940)*Параметри!$K$51</f>
        <v>0</v>
      </c>
      <c r="AT940" s="40">
        <f>ROUNDUP('Дані з ДІСО'!AF940/Параметри!$K$70,0)</f>
        <v>0</v>
      </c>
      <c r="AU940" s="40">
        <f t="shared" si="132"/>
        <v>0</v>
      </c>
      <c r="AV940" s="40">
        <f>IF(AT940=0,0,'Дані з ДІСО'!AI940/'Дані з ДІСО'!AF940)</f>
        <v>0</v>
      </c>
      <c r="AW940" s="29">
        <f>AU940*(1+0.25*AV940)*Параметри!$K$51</f>
        <v>0</v>
      </c>
      <c r="AX940" s="40">
        <f>ROUNDUP('Дані з ДІСО'!AR940/Параметри!$K$29,0)</f>
        <v>0</v>
      </c>
      <c r="AY940" s="40">
        <f>ROUNDUP('Дані з ДІСО'!AS940/Параметри!$K$29,0)</f>
        <v>0</v>
      </c>
      <c r="AZ940" s="40">
        <f>ROUNDUP('Дані з ДІСО'!AT940/Параметри!$K$29,0)</f>
        <v>0</v>
      </c>
      <c r="BA940" s="64">
        <f>(AX940*Параметри!$K$32+AY940*Параметри!$L$32+AZ940*Параметри!$M$32)/18</f>
        <v>0</v>
      </c>
      <c r="BB940" s="29">
        <f>(BA940*Параметри!$K$51+SUM('Дані з ДІСО'!AR940:AT940)*Параметри!$K$48*Параметри!$K$20/1000)*Параметри!$K$74</f>
        <v>0</v>
      </c>
      <c r="BC940" s="40">
        <f>ROUNDUP(('Дані не з ДІСО'!I940+'Дані не з ДІСО'!K940)/Параметри!$K$26,0)</f>
        <v>0</v>
      </c>
      <c r="BD940" s="29">
        <f>BC940*Параметри!$M$36/18</f>
        <v>0</v>
      </c>
      <c r="BE940" s="40">
        <f>IF(BC940=0,0,'Дані не з ДІСО'!K940/('Дані не з ДІСО'!I940+'Дані не з ДІСО'!K940))</f>
        <v>0</v>
      </c>
      <c r="BF940" s="29">
        <f>(1+0.25*BE940)*BD940*Параметри!$K$51</f>
        <v>0</v>
      </c>
      <c r="BG940" s="40">
        <f>ROUNDUP('Дані не з ДІСО'!M940/Параметри!$K$27,0)</f>
        <v>0</v>
      </c>
      <c r="BH940" s="40">
        <f>BG940*Параметри!$M$37/18</f>
        <v>0</v>
      </c>
      <c r="BI940" s="29">
        <f>BH940*Параметри!$K$51</f>
        <v>0</v>
      </c>
      <c r="BJ940" s="29">
        <f>'Дані не з ДІСО'!N940*Параметри!$K$76</f>
        <v>0</v>
      </c>
      <c r="BK940" s="40">
        <f>ROUNDUP('Дані з ДІСО'!V940/Параметри!$K$25,0)</f>
        <v>0</v>
      </c>
      <c r="BL940" s="40">
        <f>ROUNDUP('Дані з ДІСО'!W940/Параметри!$K$25,0)</f>
        <v>0</v>
      </c>
      <c r="BM940" s="40">
        <f>ROUNDUP('Дані з ДІСО'!X940/Параметри!$K$25,0)</f>
        <v>0</v>
      </c>
      <c r="BN940" s="40">
        <f>(BK940*Параметри!$K$34+BL940*Параметри!$L$34+BM940*Параметри!$M$34)/18</f>
        <v>0</v>
      </c>
      <c r="BO940" s="40">
        <f>IF(K940=0,0,'Дані з ДІСО'!AC940/K940)</f>
        <v>0</v>
      </c>
      <c r="BP940" s="29">
        <f>(1+0.25*BO940)*BN940*Параметри!$K$51</f>
        <v>0</v>
      </c>
      <c r="BQ940" s="29">
        <f>BP940*'Коефіцієнти АТО'!U940</f>
        <v>0</v>
      </c>
      <c r="BR940" s="29">
        <f>K940*(1+0.25*BO940)*Параметри!$K$66*Параметри!$K$20/1000</f>
        <v>0</v>
      </c>
      <c r="BS940" s="29">
        <f>(1+0.25*BO940)*K940*'Коефіцієнти АТО'!S940*Параметри!$K$20/1000</f>
        <v>0</v>
      </c>
      <c r="BT940" s="29">
        <f t="shared" si="133"/>
        <v>0</v>
      </c>
      <c r="BU940" s="40">
        <f>ROUNDUP('Дані з ДІСО'!AG940/Параметри!$K$71,0)</f>
        <v>0</v>
      </c>
      <c r="BV940" s="40">
        <f t="shared" si="134"/>
        <v>0</v>
      </c>
      <c r="BW940" s="40">
        <f>IF('Дані з ДІСО'!AG940=0,0,'Дані з ДІСО'!AJ940/'Дані з ДІСО'!AG940)</f>
        <v>0</v>
      </c>
      <c r="BX940" s="29">
        <f>BV940*(1+0.25*BW940)*Параметри!$K$51</f>
        <v>0</v>
      </c>
      <c r="BY940" s="29">
        <f>ROUND(IF(Параметри!$K$77="No",CC940,CC940*Параметри!$K$78)+AG940,1)</f>
        <v>98615.7</v>
      </c>
      <c r="BZ940" s="29">
        <f>ROUND(IF(Параметри!$K$77="No",BF940,BF940*Параметри!$K$78),1)</f>
        <v>0</v>
      </c>
      <c r="CA940" s="29">
        <f>ROUND(IF(Параметри!$K$77="No",BI940,BI940*Параметри!$K$78),1)</f>
        <v>0</v>
      </c>
      <c r="CB940" s="29">
        <f>ROUND(IF(Параметри!$K$77="No",BJ940,BJ940*Параметри!$K$78),1)</f>
        <v>0</v>
      </c>
      <c r="CC940" s="29">
        <f t="shared" si="128"/>
        <v>109573.03744743842</v>
      </c>
    </row>
    <row r="941" spans="1:81">
      <c r="A941" s="9">
        <v>940</v>
      </c>
      <c r="B941" s="9" t="s">
        <v>3151</v>
      </c>
      <c r="C941" s="9" t="s">
        <v>3151</v>
      </c>
      <c r="D941" s="9" t="s">
        <v>3965</v>
      </c>
      <c r="E941" s="9" t="s">
        <v>29</v>
      </c>
      <c r="F941" s="9" t="s">
        <v>4016</v>
      </c>
      <c r="G941" s="9" t="s">
        <v>1956</v>
      </c>
      <c r="H941" s="29">
        <f>SUM('Дані з ДІСО'!J941:L941)</f>
        <v>1426</v>
      </c>
      <c r="I941" s="29">
        <f>SUM('Дані з ДІСО'!G941:I941)</f>
        <v>130</v>
      </c>
      <c r="J941" s="29">
        <f>SUM('Дані з ДІСО'!P941:R941)</f>
        <v>0</v>
      </c>
      <c r="K941" s="29">
        <f>SUM('Дані з ДІСО'!V941:X941)</f>
        <v>0</v>
      </c>
      <c r="L941" s="40">
        <f>ROUNDUP('Дані з ДІСО'!J941/'Коефіцієнти АТО'!$R941,0)</f>
        <v>47</v>
      </c>
      <c r="M941" s="40">
        <f>ROUNDUP('Дані з ДІСО'!K941/'Коефіцієнти АТО'!$R941,0)</f>
        <v>56</v>
      </c>
      <c r="N941" s="40">
        <f>ROUNDUP('Дані з ДІСО'!L941/'Коефіцієнти АТО'!$R941,0)</f>
        <v>13</v>
      </c>
      <c r="O941" s="59">
        <f>(L941*Параметри!$K$32+M941*Параметри!$L$32+N941*Параметри!$M$32)/18</f>
        <v>187.42777777777781</v>
      </c>
      <c r="P941" s="41">
        <f>IF(H941=0,"",'Дані з ДІСО'!Y941/H941)</f>
        <v>0</v>
      </c>
      <c r="Q941" s="29">
        <f>IF(H941=0,"",(1+0.25*P941)*O941*Параметри!$K$51)</f>
        <v>38388.99697971018</v>
      </c>
      <c r="R941" s="29">
        <f>IF(H941=0,"",Q941*'Коефіцієнти АТО'!T941)</f>
        <v>652.61294865507307</v>
      </c>
      <c r="S941" s="29">
        <f>IF(H941=0,"",H941*(1+0.25*P941)*Параметри!$K$66*Параметри!$K$20/1000)</f>
        <v>0</v>
      </c>
      <c r="T941" s="29">
        <f>IF(H941=0,"",H941*(1+0.25*P941)*'Коефіцієнти АТО'!$S941*Параметри!$K$20/1000)</f>
        <v>6514.1268153007768</v>
      </c>
      <c r="U941" s="29">
        <f t="shared" si="129"/>
        <v>45555.736743666028</v>
      </c>
      <c r="V941" s="29">
        <f t="shared" si="130"/>
        <v>45555.736743666028</v>
      </c>
      <c r="W941" s="40">
        <f>ROUNDUP('Дані з ДІСО'!P941/Параметри!$K$24,0)</f>
        <v>0</v>
      </c>
      <c r="X941" s="40">
        <f>ROUNDUP('Дані з ДІСО'!Q941/Параметри!$K$24,0)</f>
        <v>0</v>
      </c>
      <c r="Y941" s="40">
        <f>ROUNDUP('Дані з ДІСО'!R941/Параметри!$K$24,0)</f>
        <v>0</v>
      </c>
      <c r="Z941" s="59">
        <f>(W941*Параметри!$K$33+X941*Параметри!$L$33+Y941*Параметри!$M$33)/18</f>
        <v>0</v>
      </c>
      <c r="AA941" s="41">
        <f>IF(J941=0,0,'Дані з ДІСО'!AA941/J941)</f>
        <v>0</v>
      </c>
      <c r="AB941" s="29">
        <f>(1+0.25*AA941)*Z941*Параметри!$K$51</f>
        <v>0</v>
      </c>
      <c r="AC941" s="29">
        <f>AB941*'Коефіцієнти АТО'!U941</f>
        <v>0</v>
      </c>
      <c r="AD941" s="29">
        <f>J941*(1+0.25*AA941)*Параметри!$K$66*Параметри!$K$20/1000</f>
        <v>0</v>
      </c>
      <c r="AE941" s="29">
        <f>(1+0.25*AA941)*J941*'Коефіцієнти АТО'!S941*Параметри!$K$20/1000</f>
        <v>0</v>
      </c>
      <c r="AF941" s="29">
        <f t="shared" si="126"/>
        <v>0</v>
      </c>
      <c r="AG941" s="29">
        <v>0</v>
      </c>
      <c r="AH941" s="40">
        <v>4</v>
      </c>
      <c r="AI941" s="40">
        <v>0</v>
      </c>
      <c r="AJ941" s="40">
        <f t="shared" si="127"/>
        <v>0</v>
      </c>
      <c r="AK941" s="29">
        <f>(AH941+AI941)*(1+0.25*AJ941)*Параметри!$K$53</f>
        <v>717.71710278400019</v>
      </c>
      <c r="AL941" s="29">
        <f>ROUNDUP(('Дані з ДІСО'!AU941+'Дані з ДІСО'!AW941)/Параметри!$K$28,0)</f>
        <v>0</v>
      </c>
      <c r="AM941" s="64">
        <f>AL941*Параметри!$M$35/18</f>
        <v>0</v>
      </c>
      <c r="AN941" s="29">
        <f>IF(AL941=0,0,'Дані з ДІСО'!AW941/SUM('Дані з ДІСО'!AU941,'Дані з ДІСО'!AW941))</f>
        <v>0</v>
      </c>
      <c r="AO941" s="29">
        <f>(1+0.25*AN941)*AM941*Параметри!$K$51</f>
        <v>0</v>
      </c>
      <c r="AP941" s="40">
        <f>ROUNDUP(('Дані з ДІСО'!AE941+'Дані не з ДІСО'!E941+'Дані не з ДІСО'!G941)/Параметри!$K$69,0)</f>
        <v>0</v>
      </c>
      <c r="AQ941" s="40">
        <f t="shared" si="131"/>
        <v>0</v>
      </c>
      <c r="AR941" s="40">
        <f>IF(AP941=0,0,('Дані з ДІСО'!AH941+'Дані не з ДІСО'!G941)/('Дані з ДІСО'!AE941+'Дані не з ДІСО'!E941+'Дані не з ДІСО'!G941))</f>
        <v>0</v>
      </c>
      <c r="AS941" s="29">
        <f>AQ941*(1+0.25*AR941)*Параметри!$K$51</f>
        <v>0</v>
      </c>
      <c r="AT941" s="40">
        <f>ROUNDUP('Дані з ДІСО'!AF941/Параметри!$K$70,0)</f>
        <v>0</v>
      </c>
      <c r="AU941" s="40">
        <f t="shared" si="132"/>
        <v>0</v>
      </c>
      <c r="AV941" s="40">
        <f>IF(AT941=0,0,'Дані з ДІСО'!AI941/'Дані з ДІСО'!AF941)</f>
        <v>0</v>
      </c>
      <c r="AW941" s="29">
        <f>AU941*(1+0.25*AV941)*Параметри!$K$51</f>
        <v>0</v>
      </c>
      <c r="AX941" s="40">
        <f>ROUNDUP('Дані з ДІСО'!AR941/Параметри!$K$29,0)</f>
        <v>0</v>
      </c>
      <c r="AY941" s="40">
        <f>ROUNDUP('Дані з ДІСО'!AS941/Параметри!$K$29,0)</f>
        <v>0</v>
      </c>
      <c r="AZ941" s="40">
        <f>ROUNDUP('Дані з ДІСО'!AT941/Параметри!$K$29,0)</f>
        <v>0</v>
      </c>
      <c r="BA941" s="64">
        <f>(AX941*Параметри!$K$32+AY941*Параметри!$L$32+AZ941*Параметри!$M$32)/18</f>
        <v>0</v>
      </c>
      <c r="BB941" s="29">
        <f>(BA941*Параметри!$K$51+SUM('Дані з ДІСО'!AR941:AT941)*Параметри!$K$48*Параметри!$K$20/1000)*Параметри!$K$74</f>
        <v>0</v>
      </c>
      <c r="BC941" s="40">
        <f>ROUNDUP(('Дані не з ДІСО'!I941+'Дані не з ДІСО'!K941)/Параметри!$K$26,0)</f>
        <v>0</v>
      </c>
      <c r="BD941" s="29">
        <f>BC941*Параметри!$M$36/18</f>
        <v>0</v>
      </c>
      <c r="BE941" s="40">
        <f>IF(BC941=0,0,'Дані не з ДІСО'!K941/('Дані не з ДІСО'!I941+'Дані не з ДІСО'!K941))</f>
        <v>0</v>
      </c>
      <c r="BF941" s="29">
        <f>(1+0.25*BE941)*BD941*Параметри!$K$51</f>
        <v>0</v>
      </c>
      <c r="BG941" s="40">
        <f>ROUNDUP('Дані не з ДІСО'!M941/Параметри!$K$27,0)</f>
        <v>0</v>
      </c>
      <c r="BH941" s="40">
        <f>BG941*Параметри!$M$37/18</f>
        <v>0</v>
      </c>
      <c r="BI941" s="29">
        <f>BH941*Параметри!$K$51</f>
        <v>0</v>
      </c>
      <c r="BJ941" s="29">
        <f>'Дані не з ДІСО'!N941*Параметри!$K$76</f>
        <v>0</v>
      </c>
      <c r="BK941" s="40">
        <f>ROUNDUP('Дані з ДІСО'!V941/Параметри!$K$25,0)</f>
        <v>0</v>
      </c>
      <c r="BL941" s="40">
        <f>ROUNDUP('Дані з ДІСО'!W941/Параметри!$K$25,0)</f>
        <v>0</v>
      </c>
      <c r="BM941" s="40">
        <f>ROUNDUP('Дані з ДІСО'!X941/Параметри!$K$25,0)</f>
        <v>0</v>
      </c>
      <c r="BN941" s="40">
        <f>(BK941*Параметри!$K$34+BL941*Параметри!$L$34+BM941*Параметри!$M$34)/18</f>
        <v>0</v>
      </c>
      <c r="BO941" s="40">
        <f>IF(K941=0,0,'Дані з ДІСО'!AC941/K941)</f>
        <v>0</v>
      </c>
      <c r="BP941" s="29">
        <f>(1+0.25*BO941)*BN941*Параметри!$K$51</f>
        <v>0</v>
      </c>
      <c r="BQ941" s="29">
        <f>BP941*'Коефіцієнти АТО'!U941</f>
        <v>0</v>
      </c>
      <c r="BR941" s="29">
        <f>K941*(1+0.25*BO941)*Параметри!$K$66*Параметри!$K$20/1000</f>
        <v>0</v>
      </c>
      <c r="BS941" s="29">
        <f>(1+0.25*BO941)*K941*'Коефіцієнти АТО'!S941*Параметри!$K$20/1000</f>
        <v>0</v>
      </c>
      <c r="BT941" s="29">
        <f t="shared" si="133"/>
        <v>0</v>
      </c>
      <c r="BU941" s="40">
        <f>ROUNDUP('Дані з ДІСО'!AG941/Параметри!$K$71,0)</f>
        <v>0</v>
      </c>
      <c r="BV941" s="40">
        <f t="shared" si="134"/>
        <v>0</v>
      </c>
      <c r="BW941" s="40">
        <f>IF('Дані з ДІСО'!AG941=0,0,'Дані з ДІСО'!AJ941/'Дані з ДІСО'!AG941)</f>
        <v>0</v>
      </c>
      <c r="BX941" s="29">
        <f>BV941*(1+0.25*BW941)*Параметри!$K$51</f>
        <v>0</v>
      </c>
      <c r="BY941" s="29">
        <f>ROUND(IF(Параметри!$K$77="No",CC941,CC941*Параметри!$K$78)+AG941,1)</f>
        <v>41646.1</v>
      </c>
      <c r="BZ941" s="29">
        <f>ROUND(IF(Параметри!$K$77="No",BF941,BF941*Параметри!$K$78),1)</f>
        <v>0</v>
      </c>
      <c r="CA941" s="29">
        <f>ROUND(IF(Параметри!$K$77="No",BI941,BI941*Параметри!$K$78),1)</f>
        <v>0</v>
      </c>
      <c r="CB941" s="29">
        <f>ROUND(IF(Параметри!$K$77="No",BJ941,BJ941*Параметри!$K$78),1)</f>
        <v>0</v>
      </c>
      <c r="CC941" s="29">
        <f t="shared" si="128"/>
        <v>46273.453846450029</v>
      </c>
    </row>
    <row r="942" spans="1:81">
      <c r="A942" s="9">
        <v>941</v>
      </c>
      <c r="B942" s="9" t="s">
        <v>3176</v>
      </c>
      <c r="C942" s="9" t="s">
        <v>3146</v>
      </c>
      <c r="D942" s="9" t="s">
        <v>3965</v>
      </c>
      <c r="E942" s="9" t="s">
        <v>78</v>
      </c>
      <c r="F942" s="9" t="s">
        <v>4017</v>
      </c>
      <c r="G942" s="9" t="s">
        <v>1958</v>
      </c>
      <c r="H942" s="29">
        <f>SUM('Дані з ДІСО'!J942:L942)</f>
        <v>31828.5</v>
      </c>
      <c r="I942" s="29">
        <f>SUM('Дані з ДІСО'!G942:I942)</f>
        <v>1051</v>
      </c>
      <c r="J942" s="29">
        <f>SUM('Дані з ДІСО'!P942:R942)</f>
        <v>455</v>
      </c>
      <c r="K942" s="29">
        <f>SUM('Дані з ДІСО'!V942:X942)</f>
        <v>0</v>
      </c>
      <c r="L942" s="40">
        <f>ROUNDUP('Дані з ДІСО'!J942/'Коефіцієнти АТО'!$R942,0)</f>
        <v>466</v>
      </c>
      <c r="M942" s="40">
        <f>ROUNDUP('Дані з ДІСО'!K942/'Коефіцієнти АТО'!$R942,0)</f>
        <v>571</v>
      </c>
      <c r="N942" s="40">
        <f>ROUNDUP('Дані з ДІСО'!L942/'Коефіцієнти АТО'!$R942,0)</f>
        <v>122</v>
      </c>
      <c r="O942" s="59">
        <f>(L942*Параметри!$K$32+M942*Параметри!$L$32+N942*Параметри!$M$32)/18</f>
        <v>1873.372222222222</v>
      </c>
      <c r="P942" s="41">
        <f>IF(H942=0,"",'Дані з ДІСО'!Y942/H942)</f>
        <v>0</v>
      </c>
      <c r="Q942" s="29">
        <f>IF(H942=0,"",(1+0.25*P942)*O942*Параметри!$K$51)</f>
        <v>383704.49371719855</v>
      </c>
      <c r="R942" s="29">
        <f>IF(H942=0,"",Q942*'Коефіцієнти АТО'!T942)</f>
        <v>57555.674057579781</v>
      </c>
      <c r="S942" s="29">
        <f>IF(H942=0,"",H942*(1+0.25*P942)*Параметри!$K$66*Параметри!$K$20/1000)</f>
        <v>0</v>
      </c>
      <c r="T942" s="29">
        <f>IF(H942=0,"",H942*(1+0.25*P942)*'Коефіцієнти АТО'!$S942*Параметри!$K$20/1000)</f>
        <v>69668.980289247571</v>
      </c>
      <c r="U942" s="29">
        <f t="shared" si="129"/>
        <v>510929.14806402591</v>
      </c>
      <c r="V942" s="29">
        <f t="shared" si="130"/>
        <v>510929.14806402591</v>
      </c>
      <c r="W942" s="40">
        <f>ROUNDUP('Дані з ДІСО'!P942/Параметри!$K$24,0)</f>
        <v>19</v>
      </c>
      <c r="X942" s="40">
        <f>ROUNDUP('Дані з ДІСО'!Q942/Параметри!$K$24,0)</f>
        <v>28</v>
      </c>
      <c r="Y942" s="40">
        <f>ROUNDUP('Дані з ДІСО'!R942/Параметри!$K$24,0)</f>
        <v>5</v>
      </c>
      <c r="Z942" s="59">
        <f>(W942*Параметри!$K$33+X942*Параметри!$L$33+Y942*Параметри!$M$33)/18</f>
        <v>104</v>
      </c>
      <c r="AA942" s="41">
        <f>IF(J942=0,0,'Дані з ДІСО'!AA942/J942)</f>
        <v>0</v>
      </c>
      <c r="AB942" s="29">
        <f>(1+0.25*AA942)*Z942*Параметри!$K$51</f>
        <v>21301.301937344</v>
      </c>
      <c r="AC942" s="29">
        <f>AB942*'Коефіцієнти АТО'!U942</f>
        <v>2151.431495671744</v>
      </c>
      <c r="AD942" s="29">
        <f>J942*(1+0.25*AA942)*Параметри!$K$66*Параметри!$K$20/1000</f>
        <v>0</v>
      </c>
      <c r="AE942" s="29">
        <f>(1+0.25*AA942)*J942*'Коефіцієнти АТО'!S942*Параметри!$K$20/1000</f>
        <v>995.94344790384866</v>
      </c>
      <c r="AF942" s="29">
        <f t="shared" si="126"/>
        <v>24448.676880919593</v>
      </c>
      <c r="AG942" s="29">
        <v>0</v>
      </c>
      <c r="AH942" s="40">
        <v>139</v>
      </c>
      <c r="AI942" s="40">
        <v>0</v>
      </c>
      <c r="AJ942" s="40">
        <f t="shared" si="127"/>
        <v>0</v>
      </c>
      <c r="AK942" s="29">
        <f>(AH942+AI942)*(1+0.25*AJ942)*Параметри!$K$53</f>
        <v>24940.669321744008</v>
      </c>
      <c r="AL942" s="29">
        <f>ROUNDUP(('Дані з ДІСО'!AU942+'Дані з ДІСО'!AW942)/Параметри!$K$28,0)</f>
        <v>27</v>
      </c>
      <c r="AM942" s="64">
        <f>AL942*Параметри!$M$35/18</f>
        <v>34.5</v>
      </c>
      <c r="AN942" s="29">
        <f>IF(AL942=0,0,'Дані з ДІСО'!AW942/SUM('Дані з ДІСО'!AU942,'Дані з ДІСО'!AW942))</f>
        <v>0</v>
      </c>
      <c r="AO942" s="29">
        <f>(1+0.25*AN942)*AM942*Параметри!$K$51</f>
        <v>7066.2972772920002</v>
      </c>
      <c r="AP942" s="40">
        <f>ROUNDUP(('Дані з ДІСО'!AE942+'Дані не з ДІСО'!E942+'Дані не з ДІСО'!G942)/Параметри!$K$69,0)</f>
        <v>0</v>
      </c>
      <c r="AQ942" s="40">
        <f t="shared" si="131"/>
        <v>0</v>
      </c>
      <c r="AR942" s="40">
        <f>IF(AP942=0,0,('Дані з ДІСО'!AH942+'Дані не з ДІСО'!G942)/('Дані з ДІСО'!AE942+'Дані не з ДІСО'!E942+'Дані не з ДІСО'!G942))</f>
        <v>0</v>
      </c>
      <c r="AS942" s="29">
        <f>AQ942*(1+0.25*AR942)*Параметри!$K$51</f>
        <v>0</v>
      </c>
      <c r="AT942" s="40">
        <f>ROUNDUP('Дані з ДІСО'!AF942/Параметри!$K$70,0)</f>
        <v>0</v>
      </c>
      <c r="AU942" s="40">
        <f t="shared" si="132"/>
        <v>0</v>
      </c>
      <c r="AV942" s="40">
        <f>IF(AT942=0,0,'Дані з ДІСО'!AI942/'Дані з ДІСО'!AF942)</f>
        <v>0</v>
      </c>
      <c r="AW942" s="29">
        <f>AU942*(1+0.25*AV942)*Параметри!$K$51</f>
        <v>0</v>
      </c>
      <c r="AX942" s="40">
        <f>ROUNDUP('Дані з ДІСО'!AR942/Параметри!$K$29,0)</f>
        <v>0</v>
      </c>
      <c r="AY942" s="40">
        <f>ROUNDUP('Дані з ДІСО'!AS942/Параметри!$K$29,0)</f>
        <v>0</v>
      </c>
      <c r="AZ942" s="40">
        <f>ROUNDUP('Дані з ДІСО'!AT942/Параметри!$K$29,0)</f>
        <v>0</v>
      </c>
      <c r="BA942" s="64">
        <f>(AX942*Параметри!$K$32+AY942*Параметри!$L$32+AZ942*Параметри!$M$32)/18</f>
        <v>0</v>
      </c>
      <c r="BB942" s="29">
        <f>(BA942*Параметри!$K$51+SUM('Дані з ДІСО'!AR942:AT942)*Параметри!$K$48*Параметри!$K$20/1000)*Параметри!$K$74</f>
        <v>0</v>
      </c>
      <c r="BC942" s="40">
        <f>ROUNDUP(('Дані не з ДІСО'!I942+'Дані не з ДІСО'!K942)/Параметри!$K$26,0)</f>
        <v>47</v>
      </c>
      <c r="BD942" s="29">
        <f>BC942*Параметри!$M$36/18</f>
        <v>73.111111111111114</v>
      </c>
      <c r="BE942" s="40">
        <f>IF(BC942=0,0,'Дані не з ДІСО'!K942/('Дані не з ДІСО'!I942+'Дані не з ДІСО'!K942))</f>
        <v>0</v>
      </c>
      <c r="BF942" s="29">
        <f>(1+0.25*BE942)*BD942*Параметри!$K$51</f>
        <v>14974.633199543112</v>
      </c>
      <c r="BG942" s="40">
        <f>ROUNDUP('Дані не з ДІСО'!M942/Параметри!$K$27,0)</f>
        <v>0</v>
      </c>
      <c r="BH942" s="40">
        <f>BG942*Параметри!$M$37/18</f>
        <v>0</v>
      </c>
      <c r="BI942" s="29">
        <f>BH942*Параметри!$K$51</f>
        <v>0</v>
      </c>
      <c r="BJ942" s="29">
        <f>'Дані не з ДІСО'!N942*Параметри!$K$76</f>
        <v>0</v>
      </c>
      <c r="BK942" s="40">
        <f>ROUNDUP('Дані з ДІСО'!V942/Параметри!$K$25,0)</f>
        <v>0</v>
      </c>
      <c r="BL942" s="40">
        <f>ROUNDUP('Дані з ДІСО'!W942/Параметри!$K$25,0)</f>
        <v>0</v>
      </c>
      <c r="BM942" s="40">
        <f>ROUNDUP('Дані з ДІСО'!X942/Параметри!$K$25,0)</f>
        <v>0</v>
      </c>
      <c r="BN942" s="40">
        <f>(BK942*Параметри!$K$34+BL942*Параметри!$L$34+BM942*Параметри!$M$34)/18</f>
        <v>0</v>
      </c>
      <c r="BO942" s="40">
        <f>IF(K942=0,0,'Дані з ДІСО'!AC942/K942)</f>
        <v>0</v>
      </c>
      <c r="BP942" s="29">
        <f>(1+0.25*BO942)*BN942*Параметри!$K$51</f>
        <v>0</v>
      </c>
      <c r="BQ942" s="29">
        <f>BP942*'Коефіцієнти АТО'!U942</f>
        <v>0</v>
      </c>
      <c r="BR942" s="29">
        <f>K942*(1+0.25*BO942)*Параметри!$K$66*Параметри!$K$20/1000</f>
        <v>0</v>
      </c>
      <c r="BS942" s="29">
        <f>(1+0.25*BO942)*K942*'Коефіцієнти АТО'!S942*Параметри!$K$20/1000</f>
        <v>0</v>
      </c>
      <c r="BT942" s="29">
        <f t="shared" si="133"/>
        <v>0</v>
      </c>
      <c r="BU942" s="40">
        <f>ROUNDUP('Дані з ДІСО'!AG942/Параметри!$K$71,0)</f>
        <v>0</v>
      </c>
      <c r="BV942" s="40">
        <f t="shared" si="134"/>
        <v>0</v>
      </c>
      <c r="BW942" s="40">
        <f>IF('Дані з ДІСО'!AG942=0,0,'Дані з ДІСО'!AJ942/'Дані з ДІСО'!AG942)</f>
        <v>0</v>
      </c>
      <c r="BX942" s="29">
        <f>BV942*(1+0.25*BW942)*Параметри!$K$51</f>
        <v>0</v>
      </c>
      <c r="BY942" s="29">
        <f>ROUND(IF(Параметри!$K$77="No",CC942,CC942*Параметри!$K$78)+AG942,1)</f>
        <v>510646.3</v>
      </c>
      <c r="BZ942" s="29">
        <f>ROUND(IF(Параметри!$K$77="No",BF942,BF942*Параметри!$K$78),1)</f>
        <v>13477.2</v>
      </c>
      <c r="CA942" s="29">
        <f>ROUND(IF(Параметри!$K$77="No",BI942,BI942*Параметри!$K$78),1)</f>
        <v>0</v>
      </c>
      <c r="CB942" s="29">
        <f>ROUND(IF(Параметри!$K$77="No",BJ942,BJ942*Параметри!$K$78),1)</f>
        <v>0</v>
      </c>
      <c r="CC942" s="29">
        <f t="shared" si="128"/>
        <v>567384.79154398153</v>
      </c>
    </row>
    <row r="943" spans="1:81">
      <c r="A943" s="9">
        <v>942</v>
      </c>
      <c r="B943" s="9" t="s">
        <v>3145</v>
      </c>
      <c r="C943" s="9" t="s">
        <v>3146</v>
      </c>
      <c r="D943" s="9" t="s">
        <v>3965</v>
      </c>
      <c r="E943" s="9" t="s">
        <v>21</v>
      </c>
      <c r="F943" s="9" t="s">
        <v>4018</v>
      </c>
      <c r="G943" s="9" t="s">
        <v>1960</v>
      </c>
      <c r="H943" s="29">
        <f>SUM('Дані з ДІСО'!J943:L943)</f>
        <v>2978.5</v>
      </c>
      <c r="I943" s="29">
        <f>SUM('Дані з ДІСО'!G943:I943)</f>
        <v>229</v>
      </c>
      <c r="J943" s="29">
        <f>SUM('Дані з ДІСО'!P943:R943)</f>
        <v>4</v>
      </c>
      <c r="K943" s="29">
        <f>SUM('Дані з ДІСО'!V943:X943)</f>
        <v>0</v>
      </c>
      <c r="L943" s="40">
        <f>ROUNDUP('Дані з ДІСО'!J943/'Коефіцієнти АТО'!$R943,0)</f>
        <v>76</v>
      </c>
      <c r="M943" s="40">
        <f>ROUNDUP('Дані з ДІСО'!K943/'Коефіцієнти АТО'!$R943,0)</f>
        <v>106</v>
      </c>
      <c r="N943" s="40">
        <f>ROUNDUP('Дані з ДІСО'!L943/'Коефіцієнти АТО'!$R943,0)</f>
        <v>26</v>
      </c>
      <c r="O943" s="59">
        <f>(L943*Параметри!$K$32+M943*Параметри!$L$32+N943*Параметри!$M$32)/18</f>
        <v>340.95555555555558</v>
      </c>
      <c r="P943" s="41">
        <f>IF(H943=0,"",'Дані з ДІСО'!Y943/H943)</f>
        <v>0</v>
      </c>
      <c r="Q943" s="29">
        <f>IF(H943=0,"",(1+0.25*P943)*O943*Параметри!$K$51)</f>
        <v>69834.588808689965</v>
      </c>
      <c r="R943" s="29">
        <f>IF(H943=0,"",Q943*'Коефіцієнти АТО'!T943)</f>
        <v>1187.1880097477294</v>
      </c>
      <c r="S943" s="29">
        <f>IF(H943=0,"",H943*(1+0.25*P943)*Параметри!$K$66*Параметри!$K$20/1000)</f>
        <v>0</v>
      </c>
      <c r="T943" s="29">
        <f>IF(H943=0,"",H943*(1+0.25*P943)*'Коефіцієнти АТО'!$S943*Параметри!$K$20/1000)</f>
        <v>13606.119719055652</v>
      </c>
      <c r="U943" s="29">
        <f t="shared" si="129"/>
        <v>84627.896537493347</v>
      </c>
      <c r="V943" s="29">
        <f t="shared" si="130"/>
        <v>84627.896537493347</v>
      </c>
      <c r="W943" s="40">
        <f>ROUNDUP('Дані з ДІСО'!P943/Параметри!$K$24,0)</f>
        <v>1</v>
      </c>
      <c r="X943" s="40">
        <f>ROUNDUP('Дані з ДІСО'!Q943/Параметри!$K$24,0)</f>
        <v>0</v>
      </c>
      <c r="Y943" s="40">
        <f>ROUNDUP('Дані з ДІСО'!R943/Параметри!$K$24,0)</f>
        <v>0</v>
      </c>
      <c r="Z943" s="59">
        <f>(W943*Параметри!$K$33+X943*Параметри!$L$33+Y943*Параметри!$M$33)/18</f>
        <v>2</v>
      </c>
      <c r="AA943" s="41">
        <f>IF(J943=0,0,'Дані з ДІСО'!AA943/J943)</f>
        <v>0</v>
      </c>
      <c r="AB943" s="29">
        <f>(1+0.25*AA943)*Z943*Параметри!$K$51</f>
        <v>409.64042187199999</v>
      </c>
      <c r="AC943" s="29">
        <f>AB943*'Коефіцієнти АТО'!U943</f>
        <v>19.253099827983998</v>
      </c>
      <c r="AD943" s="29">
        <f>J943*(1+0.25*AA943)*Параметри!$K$66*Параметри!$K$20/1000</f>
        <v>0</v>
      </c>
      <c r="AE943" s="29">
        <f>(1+0.25*AA943)*J943*'Коефіцієнти АТО'!S943*Параметри!$K$20/1000</f>
        <v>18.272445484714662</v>
      </c>
      <c r="AF943" s="29">
        <f t="shared" si="126"/>
        <v>447.16596718469862</v>
      </c>
      <c r="AG943" s="29">
        <v>0</v>
      </c>
      <c r="AH943" s="40">
        <v>34</v>
      </c>
      <c r="AI943" s="40">
        <v>0</v>
      </c>
      <c r="AJ943" s="40">
        <f t="shared" si="127"/>
        <v>0</v>
      </c>
      <c r="AK943" s="29">
        <f>(AH943+AI943)*(1+0.25*AJ943)*Параметри!$K$53</f>
        <v>6100.5953736640013</v>
      </c>
      <c r="AL943" s="29">
        <f>ROUNDUP(('Дані з ДІСО'!AU943+'Дані з ДІСО'!AW943)/Параметри!$K$28,0)</f>
        <v>0</v>
      </c>
      <c r="AM943" s="64">
        <f>AL943*Параметри!$M$35/18</f>
        <v>0</v>
      </c>
      <c r="AN943" s="29">
        <f>IF(AL943=0,0,'Дані з ДІСО'!AW943/SUM('Дані з ДІСО'!AU943,'Дані з ДІСО'!AW943))</f>
        <v>0</v>
      </c>
      <c r="AO943" s="29">
        <f>(1+0.25*AN943)*AM943*Параметри!$K$51</f>
        <v>0</v>
      </c>
      <c r="AP943" s="40">
        <f>ROUNDUP(('Дані з ДІСО'!AE943+'Дані не з ДІСО'!E943+'Дані не з ДІСО'!G943)/Параметри!$K$69,0)</f>
        <v>0</v>
      </c>
      <c r="AQ943" s="40">
        <f t="shared" si="131"/>
        <v>0</v>
      </c>
      <c r="AR943" s="40">
        <f>IF(AP943=0,0,('Дані з ДІСО'!AH943+'Дані не з ДІСО'!G943)/('Дані з ДІСО'!AE943+'Дані не з ДІСО'!E943+'Дані не з ДІСО'!G943))</f>
        <v>0</v>
      </c>
      <c r="AS943" s="29">
        <f>AQ943*(1+0.25*AR943)*Параметри!$K$51</f>
        <v>0</v>
      </c>
      <c r="AT943" s="40">
        <f>ROUNDUP('Дані з ДІСО'!AF943/Параметри!$K$70,0)</f>
        <v>0</v>
      </c>
      <c r="AU943" s="40">
        <f t="shared" si="132"/>
        <v>0</v>
      </c>
      <c r="AV943" s="40">
        <f>IF(AT943=0,0,'Дані з ДІСО'!AI943/'Дані з ДІСО'!AF943)</f>
        <v>0</v>
      </c>
      <c r="AW943" s="29">
        <f>AU943*(1+0.25*AV943)*Параметри!$K$51</f>
        <v>0</v>
      </c>
      <c r="AX943" s="40">
        <f>ROUNDUP('Дані з ДІСО'!AR943/Параметри!$K$29,0)</f>
        <v>0</v>
      </c>
      <c r="AY943" s="40">
        <f>ROUNDUP('Дані з ДІСО'!AS943/Параметри!$K$29,0)</f>
        <v>0</v>
      </c>
      <c r="AZ943" s="40">
        <f>ROUNDUP('Дані з ДІСО'!AT943/Параметри!$K$29,0)</f>
        <v>0</v>
      </c>
      <c r="BA943" s="64">
        <f>(AX943*Параметри!$K$32+AY943*Параметри!$L$32+AZ943*Параметри!$M$32)/18</f>
        <v>0</v>
      </c>
      <c r="BB943" s="29">
        <f>(BA943*Параметри!$K$51+SUM('Дані з ДІСО'!AR943:AT943)*Параметри!$K$48*Параметри!$K$20/1000)*Параметри!$K$74</f>
        <v>0</v>
      </c>
      <c r="BC943" s="40">
        <f>ROUNDUP(('Дані не з ДІСО'!I943+'Дані не з ДІСО'!K943)/Параметри!$K$26,0)</f>
        <v>0</v>
      </c>
      <c r="BD943" s="29">
        <f>BC943*Параметри!$M$36/18</f>
        <v>0</v>
      </c>
      <c r="BE943" s="40">
        <f>IF(BC943=0,0,'Дані не з ДІСО'!K943/('Дані не з ДІСО'!I943+'Дані не з ДІСО'!K943))</f>
        <v>0</v>
      </c>
      <c r="BF943" s="29">
        <f>(1+0.25*BE943)*BD943*Параметри!$K$51</f>
        <v>0</v>
      </c>
      <c r="BG943" s="40">
        <f>ROUNDUP('Дані не з ДІСО'!M943/Параметри!$K$27,0)</f>
        <v>0</v>
      </c>
      <c r="BH943" s="40">
        <f>BG943*Параметри!$M$37/18</f>
        <v>0</v>
      </c>
      <c r="BI943" s="29">
        <f>BH943*Параметри!$K$51</f>
        <v>0</v>
      </c>
      <c r="BJ943" s="29">
        <f>'Дані не з ДІСО'!N943*Параметри!$K$76</f>
        <v>0</v>
      </c>
      <c r="BK943" s="40">
        <f>ROUNDUP('Дані з ДІСО'!V943/Параметри!$K$25,0)</f>
        <v>0</v>
      </c>
      <c r="BL943" s="40">
        <f>ROUNDUP('Дані з ДІСО'!W943/Параметри!$K$25,0)</f>
        <v>0</v>
      </c>
      <c r="BM943" s="40">
        <f>ROUNDUP('Дані з ДІСО'!X943/Параметри!$K$25,0)</f>
        <v>0</v>
      </c>
      <c r="BN943" s="40">
        <f>(BK943*Параметри!$K$34+BL943*Параметри!$L$34+BM943*Параметри!$M$34)/18</f>
        <v>0</v>
      </c>
      <c r="BO943" s="40">
        <f>IF(K943=0,0,'Дані з ДІСО'!AC943/K943)</f>
        <v>0</v>
      </c>
      <c r="BP943" s="29">
        <f>(1+0.25*BO943)*BN943*Параметри!$K$51</f>
        <v>0</v>
      </c>
      <c r="BQ943" s="29">
        <f>BP943*'Коефіцієнти АТО'!U943</f>
        <v>0</v>
      </c>
      <c r="BR943" s="29">
        <f>K943*(1+0.25*BO943)*Параметри!$K$66*Параметри!$K$20/1000</f>
        <v>0</v>
      </c>
      <c r="BS943" s="29">
        <f>(1+0.25*BO943)*K943*'Коефіцієнти АТО'!S943*Параметри!$K$20/1000</f>
        <v>0</v>
      </c>
      <c r="BT943" s="29">
        <f t="shared" si="133"/>
        <v>0</v>
      </c>
      <c r="BU943" s="40">
        <f>ROUNDUP('Дані з ДІСО'!AG943/Параметри!$K$71,0)</f>
        <v>0</v>
      </c>
      <c r="BV943" s="40">
        <f t="shared" si="134"/>
        <v>0</v>
      </c>
      <c r="BW943" s="40">
        <f>IF('Дані з ДІСО'!AG943=0,0,'Дані з ДІСО'!AJ943/'Дані з ДІСО'!AG943)</f>
        <v>0</v>
      </c>
      <c r="BX943" s="29">
        <f>BV943*(1+0.25*BW943)*Параметри!$K$51</f>
        <v>0</v>
      </c>
      <c r="BY943" s="29">
        <f>ROUND(IF(Параметри!$K$77="No",CC943,CC943*Параметри!$K$78)+AG943,1)</f>
        <v>82058.100000000006</v>
      </c>
      <c r="BZ943" s="29">
        <f>ROUND(IF(Параметри!$K$77="No",BF943,BF943*Параметри!$K$78),1)</f>
        <v>0</v>
      </c>
      <c r="CA943" s="29">
        <f>ROUND(IF(Параметри!$K$77="No",BI943,BI943*Параметри!$K$78),1)</f>
        <v>0</v>
      </c>
      <c r="CB943" s="29">
        <f>ROUND(IF(Параметри!$K$77="No",BJ943,BJ943*Параметри!$K$78),1)</f>
        <v>0</v>
      </c>
      <c r="CC943" s="29">
        <f t="shared" si="128"/>
        <v>91175.657878342055</v>
      </c>
    </row>
    <row r="944" spans="1:81">
      <c r="A944" s="9">
        <v>943</v>
      </c>
      <c r="B944" s="9" t="s">
        <v>3151</v>
      </c>
      <c r="C944" s="9" t="s">
        <v>3151</v>
      </c>
      <c r="D944" s="9" t="s">
        <v>3965</v>
      </c>
      <c r="E944" s="9" t="s">
        <v>29</v>
      </c>
      <c r="F944" s="9" t="s">
        <v>4019</v>
      </c>
      <c r="G944" s="9" t="s">
        <v>1962</v>
      </c>
      <c r="H944" s="29">
        <f>SUM('Дані з ДІСО'!J944:L944)</f>
        <v>1286.5</v>
      </c>
      <c r="I944" s="29">
        <f>SUM('Дані з ДІСО'!G944:I944)</f>
        <v>112</v>
      </c>
      <c r="J944" s="29">
        <f>SUM('Дані з ДІСО'!P944:R944)</f>
        <v>0</v>
      </c>
      <c r="K944" s="29">
        <f>SUM('Дані з ДІСО'!V944:X944)</f>
        <v>0</v>
      </c>
      <c r="L944" s="40">
        <f>ROUNDUP('Дані з ДІСО'!J944/'Коефіцієнти АТО'!$R944,0)</f>
        <v>34</v>
      </c>
      <c r="M944" s="40">
        <f>ROUNDUP('Дані з ДІСО'!K944/'Коефіцієнти АТО'!$R944,0)</f>
        <v>55</v>
      </c>
      <c r="N944" s="40">
        <f>ROUNDUP('Дані з ДІСО'!L944/'Коефіцієнти АТО'!$R944,0)</f>
        <v>11</v>
      </c>
      <c r="O944" s="59">
        <f>(L944*Параметри!$K$32+M944*Параметри!$L$32+N944*Параметри!$M$32)/18</f>
        <v>165.05555555555554</v>
      </c>
      <c r="P944" s="41">
        <f>IF(H944=0,"",'Дані з ДІСО'!Y944/H944)</f>
        <v>0</v>
      </c>
      <c r="Q944" s="29">
        <f>IF(H944=0,"",(1+0.25*P944)*O944*Параметри!$K$51)</f>
        <v>33806.71370504755</v>
      </c>
      <c r="R944" s="29">
        <f>IF(H944=0,"",Q944*'Коефіцієнти АТО'!T944)</f>
        <v>574.71413298580842</v>
      </c>
      <c r="S944" s="29">
        <f>IF(H944=0,"",H944*(1+0.25*P944)*Параметри!$K$66*Параметри!$K$20/1000)</f>
        <v>0</v>
      </c>
      <c r="T944" s="29">
        <f>IF(H944=0,"",H944*(1+0.25*P944)*'Коефіцієнти АТО'!$S944*Параметри!$K$20/1000)</f>
        <v>5264.7007707899611</v>
      </c>
      <c r="U944" s="29">
        <f t="shared" si="129"/>
        <v>39646.128608823317</v>
      </c>
      <c r="V944" s="29">
        <f t="shared" si="130"/>
        <v>39646.128608823317</v>
      </c>
      <c r="W944" s="40">
        <f>ROUNDUP('Дані з ДІСО'!P944/Параметри!$K$24,0)</f>
        <v>0</v>
      </c>
      <c r="X944" s="40">
        <f>ROUNDUP('Дані з ДІСО'!Q944/Параметри!$K$24,0)</f>
        <v>0</v>
      </c>
      <c r="Y944" s="40">
        <f>ROUNDUP('Дані з ДІСО'!R944/Параметри!$K$24,0)</f>
        <v>0</v>
      </c>
      <c r="Z944" s="59">
        <f>(W944*Параметри!$K$33+X944*Параметри!$L$33+Y944*Параметри!$M$33)/18</f>
        <v>0</v>
      </c>
      <c r="AA944" s="41">
        <f>IF(J944=0,0,'Дані з ДІСО'!AA944/J944)</f>
        <v>0</v>
      </c>
      <c r="AB944" s="29">
        <f>(1+0.25*AA944)*Z944*Параметри!$K$51</f>
        <v>0</v>
      </c>
      <c r="AC944" s="29">
        <f>AB944*'Коефіцієнти АТО'!U944</f>
        <v>0</v>
      </c>
      <c r="AD944" s="29">
        <f>J944*(1+0.25*AA944)*Параметри!$K$66*Параметри!$K$20/1000</f>
        <v>0</v>
      </c>
      <c r="AE944" s="29">
        <f>(1+0.25*AA944)*J944*'Коефіцієнти АТО'!S944*Параметри!$K$20/1000</f>
        <v>0</v>
      </c>
      <c r="AF944" s="29">
        <f t="shared" si="126"/>
        <v>0</v>
      </c>
      <c r="AG944" s="29">
        <v>0</v>
      </c>
      <c r="AH944" s="40">
        <v>2</v>
      </c>
      <c r="AI944" s="40">
        <v>0</v>
      </c>
      <c r="AJ944" s="40">
        <f t="shared" si="127"/>
        <v>0</v>
      </c>
      <c r="AK944" s="29">
        <f>(AH944+AI944)*(1+0.25*AJ944)*Параметри!$K$53</f>
        <v>358.85855139200009</v>
      </c>
      <c r="AL944" s="29">
        <f>ROUNDUP(('Дані з ДІСО'!AU944+'Дані з ДІСО'!AW944)/Параметри!$K$28,0)</f>
        <v>0</v>
      </c>
      <c r="AM944" s="64">
        <f>AL944*Параметри!$M$35/18</f>
        <v>0</v>
      </c>
      <c r="AN944" s="29">
        <f>IF(AL944=0,0,'Дані з ДІСО'!AW944/SUM('Дані з ДІСО'!AU944,'Дані з ДІСО'!AW944))</f>
        <v>0</v>
      </c>
      <c r="AO944" s="29">
        <f>(1+0.25*AN944)*AM944*Параметри!$K$51</f>
        <v>0</v>
      </c>
      <c r="AP944" s="40">
        <f>ROUNDUP(('Дані з ДІСО'!AE944+'Дані не з ДІСО'!E944+'Дані не з ДІСО'!G944)/Параметри!$K$69,0)</f>
        <v>0</v>
      </c>
      <c r="AQ944" s="40">
        <f t="shared" si="131"/>
        <v>0</v>
      </c>
      <c r="AR944" s="40">
        <f>IF(AP944=0,0,('Дані з ДІСО'!AH944+'Дані не з ДІСО'!G944)/('Дані з ДІСО'!AE944+'Дані не з ДІСО'!E944+'Дані не з ДІСО'!G944))</f>
        <v>0</v>
      </c>
      <c r="AS944" s="29">
        <f>AQ944*(1+0.25*AR944)*Параметри!$K$51</f>
        <v>0</v>
      </c>
      <c r="AT944" s="40">
        <f>ROUNDUP('Дані з ДІСО'!AF944/Параметри!$K$70,0)</f>
        <v>0</v>
      </c>
      <c r="AU944" s="40">
        <f t="shared" si="132"/>
        <v>0</v>
      </c>
      <c r="AV944" s="40">
        <f>IF(AT944=0,0,'Дані з ДІСО'!AI944/'Дані з ДІСО'!AF944)</f>
        <v>0</v>
      </c>
      <c r="AW944" s="29">
        <f>AU944*(1+0.25*AV944)*Параметри!$K$51</f>
        <v>0</v>
      </c>
      <c r="AX944" s="40">
        <f>ROUNDUP('Дані з ДІСО'!AR944/Параметри!$K$29,0)</f>
        <v>0</v>
      </c>
      <c r="AY944" s="40">
        <f>ROUNDUP('Дані з ДІСО'!AS944/Параметри!$K$29,0)</f>
        <v>0</v>
      </c>
      <c r="AZ944" s="40">
        <f>ROUNDUP('Дані з ДІСО'!AT944/Параметри!$K$29,0)</f>
        <v>0</v>
      </c>
      <c r="BA944" s="64">
        <f>(AX944*Параметри!$K$32+AY944*Параметри!$L$32+AZ944*Параметри!$M$32)/18</f>
        <v>0</v>
      </c>
      <c r="BB944" s="29">
        <f>(BA944*Параметри!$K$51+SUM('Дані з ДІСО'!AR944:AT944)*Параметри!$K$48*Параметри!$K$20/1000)*Параметри!$K$74</f>
        <v>0</v>
      </c>
      <c r="BC944" s="40">
        <f>ROUNDUP(('Дані не з ДІСО'!I944+'Дані не з ДІСО'!K944)/Параметри!$K$26,0)</f>
        <v>0</v>
      </c>
      <c r="BD944" s="29">
        <f>BC944*Параметри!$M$36/18</f>
        <v>0</v>
      </c>
      <c r="BE944" s="40">
        <f>IF(BC944=0,0,'Дані не з ДІСО'!K944/('Дані не з ДІСО'!I944+'Дані не з ДІСО'!K944))</f>
        <v>0</v>
      </c>
      <c r="BF944" s="29">
        <f>(1+0.25*BE944)*BD944*Параметри!$K$51</f>
        <v>0</v>
      </c>
      <c r="BG944" s="40">
        <f>ROUNDUP('Дані не з ДІСО'!M944/Параметри!$K$27,0)</f>
        <v>0</v>
      </c>
      <c r="BH944" s="40">
        <f>BG944*Параметри!$M$37/18</f>
        <v>0</v>
      </c>
      <c r="BI944" s="29">
        <f>BH944*Параметри!$K$51</f>
        <v>0</v>
      </c>
      <c r="BJ944" s="29">
        <f>'Дані не з ДІСО'!N944*Параметри!$K$76</f>
        <v>0</v>
      </c>
      <c r="BK944" s="40">
        <f>ROUNDUP('Дані з ДІСО'!V944/Параметри!$K$25,0)</f>
        <v>0</v>
      </c>
      <c r="BL944" s="40">
        <f>ROUNDUP('Дані з ДІСО'!W944/Параметри!$K$25,0)</f>
        <v>0</v>
      </c>
      <c r="BM944" s="40">
        <f>ROUNDUP('Дані з ДІСО'!X944/Параметри!$K$25,0)</f>
        <v>0</v>
      </c>
      <c r="BN944" s="40">
        <f>(BK944*Параметри!$K$34+BL944*Параметри!$L$34+BM944*Параметри!$M$34)/18</f>
        <v>0</v>
      </c>
      <c r="BO944" s="40">
        <f>IF(K944=0,0,'Дані з ДІСО'!AC944/K944)</f>
        <v>0</v>
      </c>
      <c r="BP944" s="29">
        <f>(1+0.25*BO944)*BN944*Параметри!$K$51</f>
        <v>0</v>
      </c>
      <c r="BQ944" s="29">
        <f>BP944*'Коефіцієнти АТО'!U944</f>
        <v>0</v>
      </c>
      <c r="BR944" s="29">
        <f>K944*(1+0.25*BO944)*Параметри!$K$66*Параметри!$K$20/1000</f>
        <v>0</v>
      </c>
      <c r="BS944" s="29">
        <f>(1+0.25*BO944)*K944*'Коефіцієнти АТО'!S944*Параметри!$K$20/1000</f>
        <v>0</v>
      </c>
      <c r="BT944" s="29">
        <f t="shared" si="133"/>
        <v>0</v>
      </c>
      <c r="BU944" s="40">
        <f>ROUNDUP('Дані з ДІСО'!AG944/Параметри!$K$71,0)</f>
        <v>0</v>
      </c>
      <c r="BV944" s="40">
        <f t="shared" si="134"/>
        <v>0</v>
      </c>
      <c r="BW944" s="40">
        <f>IF('Дані з ДІСО'!AG944=0,0,'Дані з ДІСО'!AJ944/'Дані з ДІСО'!AG944)</f>
        <v>0</v>
      </c>
      <c r="BX944" s="29">
        <f>BV944*(1+0.25*BW944)*Параметри!$K$51</f>
        <v>0</v>
      </c>
      <c r="BY944" s="29">
        <f>ROUND(IF(Параметри!$K$77="No",CC944,CC944*Параметри!$K$78)+AG944,1)</f>
        <v>36004.5</v>
      </c>
      <c r="BZ944" s="29">
        <f>ROUND(IF(Параметри!$K$77="No",BF944,BF944*Параметри!$K$78),1)</f>
        <v>0</v>
      </c>
      <c r="CA944" s="29">
        <f>ROUND(IF(Параметри!$K$77="No",BI944,BI944*Параметри!$K$78),1)</f>
        <v>0</v>
      </c>
      <c r="CB944" s="29">
        <f>ROUND(IF(Параметри!$K$77="No",BJ944,BJ944*Параметри!$K$78),1)</f>
        <v>0</v>
      </c>
      <c r="CC944" s="29">
        <f t="shared" si="128"/>
        <v>40004.987160215314</v>
      </c>
    </row>
    <row r="945" spans="1:81">
      <c r="A945" s="9">
        <v>944</v>
      </c>
      <c r="B945" s="9" t="s">
        <v>3097</v>
      </c>
      <c r="C945" s="9" t="s">
        <v>3097</v>
      </c>
      <c r="D945" s="9" t="s">
        <v>4020</v>
      </c>
      <c r="E945" s="9" t="s">
        <v>15</v>
      </c>
      <c r="F945" s="9" t="s">
        <v>3129</v>
      </c>
      <c r="G945" s="9" t="s">
        <v>1967</v>
      </c>
      <c r="H945" s="29">
        <f>SUM('Дані з ДІСО'!J945:L945)</f>
        <v>1497</v>
      </c>
      <c r="I945" s="29">
        <f>SUM('Дані з ДІСО'!G945:I945)</f>
        <v>72</v>
      </c>
      <c r="J945" s="29">
        <f>SUM('Дані з ДІСО'!P945:R945)</f>
        <v>1296.5</v>
      </c>
      <c r="K945" s="29">
        <f>SUM('Дані з ДІСО'!V945:X945)</f>
        <v>77</v>
      </c>
      <c r="L945" s="40">
        <f>ROUNDUP('Дані з ДІСО'!J945/'Коефіцієнти АТО'!$R945,0)</f>
        <v>10</v>
      </c>
      <c r="M945" s="40">
        <f>ROUNDUP('Дані з ДІСО'!K945/'Коефіцієнти АТО'!$R945,0)</f>
        <v>34</v>
      </c>
      <c r="N945" s="40">
        <f>ROUNDUP('Дані з ДІСО'!L945/'Коефіцієнти АТО'!$R945,0)</f>
        <v>32</v>
      </c>
      <c r="O945" s="59">
        <f>(L945*Параметри!$K$32+M945*Параметри!$L$32+N945*Параметри!$M$32)/18</f>
        <v>137.65555555555557</v>
      </c>
      <c r="P945" s="41">
        <f>IF(H945=0,"",'Дані з ДІСО'!Y945/H945)</f>
        <v>0</v>
      </c>
      <c r="Q945" s="29">
        <f>IF(H945=0,"",(1+0.25*P945)*O945*Параметри!$K$51)</f>
        <v>28194.639925401156</v>
      </c>
      <c r="R945" s="29">
        <f>IF(H945=0,"",Q945*'Коефіцієнти АТО'!T945)</f>
        <v>1973.6247947780812</v>
      </c>
      <c r="S945" s="29">
        <f>IF(H945=0,"",H945*(1+0.25*P945)*Параметри!$K$66*Параметри!$K$20/1000)</f>
        <v>0</v>
      </c>
      <c r="T945" s="29">
        <f>IF(H945=0,"",H945*(1+0.25*P945)*'Коефіцієнти АТО'!$S945*Параметри!$K$20/1000)</f>
        <v>3276.7633879385962</v>
      </c>
      <c r="U945" s="29">
        <f t="shared" si="129"/>
        <v>33445.028108117833</v>
      </c>
      <c r="V945" s="29">
        <f t="shared" si="130"/>
        <v>33445.028108117833</v>
      </c>
      <c r="W945" s="40">
        <f>ROUNDUP('Дані з ДІСО'!P945/Параметри!$K$24,0)</f>
        <v>55</v>
      </c>
      <c r="X945" s="40">
        <f>ROUNDUP('Дані з ДІСО'!Q945/Параметри!$K$24,0)</f>
        <v>77</v>
      </c>
      <c r="Y945" s="40">
        <f>ROUNDUP('Дані з ДІСО'!R945/Параметри!$K$24,0)</f>
        <v>13</v>
      </c>
      <c r="Z945" s="59">
        <f>(W945*Параметри!$K$33+X945*Параметри!$L$33+Y945*Параметри!$M$33)/18</f>
        <v>290</v>
      </c>
      <c r="AA945" s="41">
        <f>IF(J945=0,0,'Дані з ДІСО'!AA945/J945)</f>
        <v>0</v>
      </c>
      <c r="AB945" s="29">
        <f>(1+0.25*AA945)*Z945*Параметри!$K$51</f>
        <v>59397.861171439996</v>
      </c>
      <c r="AC945" s="29">
        <f>AB945*'Коефіцієнти АТО'!U945</f>
        <v>5999.1839783154401</v>
      </c>
      <c r="AD945" s="29">
        <f>J945*(1+0.25*AA945)*Параметри!$K$66*Параметри!$K$20/1000</f>
        <v>0</v>
      </c>
      <c r="AE945" s="29">
        <f>(1+0.25*AA945)*J945*'Коефіцієнти АТО'!S945*Параметри!$K$20/1000</f>
        <v>2837.8916048512961</v>
      </c>
      <c r="AF945" s="29">
        <f t="shared" si="126"/>
        <v>68234.936754606737</v>
      </c>
      <c r="AG945" s="29">
        <v>0</v>
      </c>
      <c r="AH945" s="40">
        <v>0</v>
      </c>
      <c r="AI945" s="40">
        <v>0</v>
      </c>
      <c r="AJ945" s="40">
        <f t="shared" si="127"/>
        <v>0</v>
      </c>
      <c r="AK945" s="29">
        <f>(AH945+AI945)*(1+0.25*AJ945)*Параметри!$K$53</f>
        <v>0</v>
      </c>
      <c r="AL945" s="29">
        <f>ROUNDUP(('Дані з ДІСО'!AU945+'Дані з ДІСО'!AW945)/Параметри!$K$28,0)</f>
        <v>0</v>
      </c>
      <c r="AM945" s="64">
        <f>AL945*Параметри!$M$35/18</f>
        <v>0</v>
      </c>
      <c r="AN945" s="29">
        <f>IF(AL945=0,0,'Дані з ДІСО'!AW945/SUM('Дані з ДІСО'!AU945,'Дані з ДІСО'!AW945))</f>
        <v>0</v>
      </c>
      <c r="AO945" s="29">
        <f>(1+0.25*AN945)*AM945*Параметри!$K$51</f>
        <v>0</v>
      </c>
      <c r="AP945" s="40">
        <f>ROUNDUP(('Дані з ДІСО'!AE945+'Дані не з ДІСО'!E945+'Дані не з ДІСО'!G945)/Параметри!$K$69,0)</f>
        <v>74</v>
      </c>
      <c r="AQ945" s="40">
        <f t="shared" si="131"/>
        <v>148</v>
      </c>
      <c r="AR945" s="40">
        <f>IF(AP945=0,0,('Дані з ДІСО'!AH945+'Дані не з ДІСО'!G945)/('Дані з ДІСО'!AE945+'Дані не з ДІСО'!E945+'Дані не з ДІСО'!G945))</f>
        <v>0</v>
      </c>
      <c r="AS945" s="29">
        <f>AQ945*(1+0.25*AR945)*Параметри!$K$51</f>
        <v>30313.391218527999</v>
      </c>
      <c r="AT945" s="40">
        <f>ROUNDUP('Дані з ДІСО'!AF945/Параметри!$K$70,0)</f>
        <v>145</v>
      </c>
      <c r="AU945" s="40">
        <f t="shared" si="132"/>
        <v>290</v>
      </c>
      <c r="AV945" s="40">
        <f>IF(AT945=0,0,'Дані з ДІСО'!AI945/'Дані з ДІСО'!AF945)</f>
        <v>0</v>
      </c>
      <c r="AW945" s="29">
        <f>AU945*(1+0.25*AV945)*Параметри!$K$51</f>
        <v>59397.861171439996</v>
      </c>
      <c r="AX945" s="40">
        <f>ROUNDUP('Дані з ДІСО'!AR945/Параметри!$K$29,0)</f>
        <v>21</v>
      </c>
      <c r="AY945" s="40">
        <f>ROUNDUP('Дані з ДІСО'!AS945/Параметри!$K$29,0)</f>
        <v>15</v>
      </c>
      <c r="AZ945" s="40">
        <f>ROUNDUP('Дані з ДІСО'!AT945/Параметри!$K$29,0)</f>
        <v>2</v>
      </c>
      <c r="BA945" s="64">
        <f>(AX945*Параметри!$K$32+AY945*Параметри!$L$32+AZ945*Параметри!$M$32)/18</f>
        <v>58.027777777777779</v>
      </c>
      <c r="BB945" s="29">
        <f>(BA945*Параметри!$K$51+SUM('Дані з ДІСО'!AR945:AT945)*Параметри!$K$48*Параметри!$K$20/1000)*Параметри!$K$74</f>
        <v>11233.052066240969</v>
      </c>
      <c r="BC945" s="40">
        <f>ROUNDUP(('Дані не з ДІСО'!I945+'Дані не з ДІСО'!K945)/Параметри!$K$26,0)</f>
        <v>190</v>
      </c>
      <c r="BD945" s="29">
        <f>BC945*Параметри!$M$36/18</f>
        <v>295.55555555555554</v>
      </c>
      <c r="BE945" s="40">
        <f>IF(BC945=0,0,'Дані не з ДІСО'!K945/('Дані не з ДІСО'!I945+'Дані не з ДІСО'!K945))</f>
        <v>0</v>
      </c>
      <c r="BF945" s="29">
        <f>(1+0.25*BE945)*BD945*Параметри!$K$51</f>
        <v>60535.751232195551</v>
      </c>
      <c r="BG945" s="40">
        <f>ROUNDUP('Дані не з ДІСО'!M945/Параметри!$K$27,0)</f>
        <v>58</v>
      </c>
      <c r="BH945" s="40">
        <f>BG945*Параметри!$M$37/18</f>
        <v>96.666666666666671</v>
      </c>
      <c r="BI945" s="29">
        <f>BH945*Параметри!$K$51</f>
        <v>19799.287057146666</v>
      </c>
      <c r="BJ945" s="29">
        <f>'Дані не з ДІСО'!N945*Параметри!$K$76</f>
        <v>56181.416978676003</v>
      </c>
      <c r="BK945" s="40">
        <f>ROUNDUP('Дані з ДІСО'!V945/Параметри!$K$25,0)</f>
        <v>13</v>
      </c>
      <c r="BL945" s="40">
        <f>ROUNDUP('Дані з ДІСО'!W945/Параметри!$K$25,0)</f>
        <v>0</v>
      </c>
      <c r="BM945" s="40">
        <f>ROUNDUP('Дані з ДІСО'!X945/Параметри!$K$25,0)</f>
        <v>0</v>
      </c>
      <c r="BN945" s="40">
        <f>(BK945*Параметри!$K$34+BL945*Параметри!$L$34+BM945*Параметри!$M$34)/18</f>
        <v>26</v>
      </c>
      <c r="BO945" s="40">
        <f>IF(K945=0,0,'Дані з ДІСО'!AC945/K945)</f>
        <v>0</v>
      </c>
      <c r="BP945" s="29">
        <f>(1+0.25*BO945)*BN945*Параметри!$K$51</f>
        <v>5325.325484336</v>
      </c>
      <c r="BQ945" s="29">
        <f>BP945*'Коефіцієнти АТО'!U945</f>
        <v>537.85787391793599</v>
      </c>
      <c r="BR945" s="29">
        <f>K945*(1+0.25*BO945)*Параметри!$K$66*Параметри!$K$20/1000</f>
        <v>0</v>
      </c>
      <c r="BS945" s="29">
        <f>(1+0.25*BO945)*K945*'Коефіцієнти АТО'!S945*Параметри!$K$20/1000</f>
        <v>168.54427579911285</v>
      </c>
      <c r="BT945" s="29">
        <f t="shared" si="133"/>
        <v>6031.7276340530489</v>
      </c>
      <c r="BU945" s="40">
        <f>ROUNDUP('Дані з ДІСО'!AG945/Параметри!$K$71,0)</f>
        <v>13</v>
      </c>
      <c r="BV945" s="40">
        <f t="shared" si="134"/>
        <v>26</v>
      </c>
      <c r="BW945" s="40">
        <f>IF('Дані з ДІСО'!AG945=0,0,'Дані з ДІСО'!AJ945/'Дані з ДІСО'!AG945)</f>
        <v>0</v>
      </c>
      <c r="BX945" s="29">
        <f>BV945*(1+0.25*BW945)*Параметри!$K$51</f>
        <v>5325.325484336</v>
      </c>
      <c r="BY945" s="29">
        <f>ROUND(IF(Параметри!$K$77="No",CC945,CC945*Параметри!$K$78)+AG945,1)</f>
        <v>192583.2</v>
      </c>
      <c r="BZ945" s="29">
        <f>ROUND(IF(Параметри!$K$77="No",BF945,BF945*Параметри!$K$78),1)</f>
        <v>54482.2</v>
      </c>
      <c r="CA945" s="29">
        <f>ROUND(IF(Параметри!$K$77="No",BI945,BI945*Параметри!$K$78),1)</f>
        <v>17819.400000000001</v>
      </c>
      <c r="CB945" s="29">
        <f>ROUND(IF(Параметри!$K$77="No",BJ945,BJ945*Параметри!$K$78),1)</f>
        <v>50563.3</v>
      </c>
      <c r="CC945" s="29">
        <f t="shared" si="128"/>
        <v>213981.32243732258</v>
      </c>
    </row>
    <row r="946" spans="1:81">
      <c r="A946" s="9">
        <v>945</v>
      </c>
      <c r="B946" s="9" t="s">
        <v>3148</v>
      </c>
      <c r="C946" s="9" t="s">
        <v>3148</v>
      </c>
      <c r="D946" s="9" t="s">
        <v>4020</v>
      </c>
      <c r="E946" s="9" t="s">
        <v>24</v>
      </c>
      <c r="F946" s="9" t="s">
        <v>4021</v>
      </c>
      <c r="G946" s="9" t="s">
        <v>1971</v>
      </c>
      <c r="H946" s="29">
        <f>SUM('Дані з ДІСО'!J946:L946)</f>
        <v>997</v>
      </c>
      <c r="I946" s="29">
        <f>SUM('Дані з ДІСО'!G946:I946)</f>
        <v>63</v>
      </c>
      <c r="J946" s="29">
        <f>SUM('Дані з ДІСО'!P946:R946)</f>
        <v>0</v>
      </c>
      <c r="K946" s="29">
        <f>SUM('Дані з ДІСО'!V946:X946)</f>
        <v>0</v>
      </c>
      <c r="L946" s="40">
        <f>ROUNDUP('Дані з ДІСО'!J946/'Коефіцієнти АТО'!$R946,0)</f>
        <v>24</v>
      </c>
      <c r="M946" s="40">
        <f>ROUNDUP('Дані з ДІСО'!K946/'Коефіцієнти АТО'!$R946,0)</f>
        <v>40</v>
      </c>
      <c r="N946" s="40">
        <f>ROUNDUP('Дані з ДІСО'!L946/'Коефіцієнти АТО'!$R946,0)</f>
        <v>9</v>
      </c>
      <c r="O946" s="59">
        <f>(L946*Параметри!$K$32+M946*Параметри!$L$32+N946*Параметри!$M$32)/18</f>
        <v>121.08333333333333</v>
      </c>
      <c r="P946" s="41">
        <f>IF(H946=0,"",'Дані з ДІСО'!Y946/H946)</f>
        <v>0</v>
      </c>
      <c r="Q946" s="29">
        <f>IF(H946=0,"",(1+0.25*P946)*O946*Параметри!$K$51)</f>
        <v>24800.313874167332</v>
      </c>
      <c r="R946" s="29">
        <f>IF(H946=0,"",Q946*'Коефіцієнти АТО'!T946)</f>
        <v>421.60533586084466</v>
      </c>
      <c r="S946" s="29">
        <f>IF(H946=0,"",H946*(1+0.25*P946)*Параметри!$K$66*Параметри!$K$20/1000)</f>
        <v>0</v>
      </c>
      <c r="T946" s="29">
        <f>IF(H946=0,"",H946*(1+0.25*P946)*'Коефіцієнти АТО'!$S946*Параметри!$K$20/1000)</f>
        <v>5028.8244367594143</v>
      </c>
      <c r="U946" s="29">
        <f t="shared" si="129"/>
        <v>30250.743646787589</v>
      </c>
      <c r="V946" s="29">
        <f t="shared" si="130"/>
        <v>30250.743646787589</v>
      </c>
      <c r="W946" s="40">
        <f>ROUNDUP('Дані з ДІСО'!P946/Параметри!$K$24,0)</f>
        <v>0</v>
      </c>
      <c r="X946" s="40">
        <f>ROUNDUP('Дані з ДІСО'!Q946/Параметри!$K$24,0)</f>
        <v>0</v>
      </c>
      <c r="Y946" s="40">
        <f>ROUNDUP('Дані з ДІСО'!R946/Параметри!$K$24,0)</f>
        <v>0</v>
      </c>
      <c r="Z946" s="59">
        <f>(W946*Параметри!$K$33+X946*Параметри!$L$33+Y946*Параметри!$M$33)/18</f>
        <v>0</v>
      </c>
      <c r="AA946" s="41">
        <f>IF(J946=0,0,'Дані з ДІСО'!AA946/J946)</f>
        <v>0</v>
      </c>
      <c r="AB946" s="29">
        <f>(1+0.25*AA946)*Z946*Параметри!$K$51</f>
        <v>0</v>
      </c>
      <c r="AC946" s="29">
        <f>AB946*'Коефіцієнти АТО'!U946</f>
        <v>0</v>
      </c>
      <c r="AD946" s="29">
        <f>J946*(1+0.25*AA946)*Параметри!$K$66*Параметри!$K$20/1000</f>
        <v>0</v>
      </c>
      <c r="AE946" s="29">
        <f>(1+0.25*AA946)*J946*'Коефіцієнти АТО'!S946*Параметри!$K$20/1000</f>
        <v>0</v>
      </c>
      <c r="AF946" s="29">
        <f t="shared" si="126"/>
        <v>0</v>
      </c>
      <c r="AG946" s="29">
        <v>0</v>
      </c>
      <c r="AH946" s="40">
        <v>11</v>
      </c>
      <c r="AI946" s="40">
        <v>0</v>
      </c>
      <c r="AJ946" s="40">
        <f t="shared" si="127"/>
        <v>0</v>
      </c>
      <c r="AK946" s="29">
        <f>(AH946+AI946)*(1+0.25*AJ946)*Параметри!$K$53</f>
        <v>1973.7220326560005</v>
      </c>
      <c r="AL946" s="29">
        <f>ROUNDUP(('Дані з ДІСО'!AU946+'Дані з ДІСО'!AW946)/Параметри!$K$28,0)</f>
        <v>0</v>
      </c>
      <c r="AM946" s="64">
        <f>AL946*Параметри!$M$35/18</f>
        <v>0</v>
      </c>
      <c r="AN946" s="29">
        <f>IF(AL946=0,0,'Дані з ДІСО'!AW946/SUM('Дані з ДІСО'!AU946,'Дані з ДІСО'!AW946))</f>
        <v>0</v>
      </c>
      <c r="AO946" s="29">
        <f>(1+0.25*AN946)*AM946*Параметри!$K$51</f>
        <v>0</v>
      </c>
      <c r="AP946" s="40">
        <f>ROUNDUP(('Дані з ДІСО'!AE946+'Дані не з ДІСО'!E946+'Дані не з ДІСО'!G946)/Параметри!$K$69,0)</f>
        <v>0</v>
      </c>
      <c r="AQ946" s="40">
        <f t="shared" si="131"/>
        <v>0</v>
      </c>
      <c r="AR946" s="40">
        <f>IF(AP946=0,0,('Дані з ДІСО'!AH946+'Дані не з ДІСО'!G946)/('Дані з ДІСО'!AE946+'Дані не з ДІСО'!E946+'Дані не з ДІСО'!G946))</f>
        <v>0</v>
      </c>
      <c r="AS946" s="29">
        <f>AQ946*(1+0.25*AR946)*Параметри!$K$51</f>
        <v>0</v>
      </c>
      <c r="AT946" s="40">
        <f>ROUNDUP('Дані з ДІСО'!AF946/Параметри!$K$70,0)</f>
        <v>0</v>
      </c>
      <c r="AU946" s="40">
        <f t="shared" si="132"/>
        <v>0</v>
      </c>
      <c r="AV946" s="40">
        <f>IF(AT946=0,0,'Дані з ДІСО'!AI946/'Дані з ДІСО'!AF946)</f>
        <v>0</v>
      </c>
      <c r="AW946" s="29">
        <f>AU946*(1+0.25*AV946)*Параметри!$K$51</f>
        <v>0</v>
      </c>
      <c r="AX946" s="40">
        <f>ROUNDUP('Дані з ДІСО'!AR946/Параметри!$K$29,0)</f>
        <v>0</v>
      </c>
      <c r="AY946" s="40">
        <f>ROUNDUP('Дані з ДІСО'!AS946/Параметри!$K$29,0)</f>
        <v>0</v>
      </c>
      <c r="AZ946" s="40">
        <f>ROUNDUP('Дані з ДІСО'!AT946/Параметри!$K$29,0)</f>
        <v>0</v>
      </c>
      <c r="BA946" s="64">
        <f>(AX946*Параметри!$K$32+AY946*Параметри!$L$32+AZ946*Параметри!$M$32)/18</f>
        <v>0</v>
      </c>
      <c r="BB946" s="29">
        <f>(BA946*Параметри!$K$51+SUM('Дані з ДІСО'!AR946:AT946)*Параметри!$K$48*Параметри!$K$20/1000)*Параметри!$K$74</f>
        <v>0</v>
      </c>
      <c r="BC946" s="40">
        <f>ROUNDUP(('Дані не з ДІСО'!I946+'Дані не з ДІСО'!K946)/Параметри!$K$26,0)</f>
        <v>0</v>
      </c>
      <c r="BD946" s="29">
        <f>BC946*Параметри!$M$36/18</f>
        <v>0</v>
      </c>
      <c r="BE946" s="40">
        <f>IF(BC946=0,0,'Дані не з ДІСО'!K946/('Дані не з ДІСО'!I946+'Дані не з ДІСО'!K946))</f>
        <v>0</v>
      </c>
      <c r="BF946" s="29">
        <f>(1+0.25*BE946)*BD946*Параметри!$K$51</f>
        <v>0</v>
      </c>
      <c r="BG946" s="40">
        <f>ROUNDUP('Дані не з ДІСО'!M946/Параметри!$K$27,0)</f>
        <v>0</v>
      </c>
      <c r="BH946" s="40">
        <f>BG946*Параметри!$M$37/18</f>
        <v>0</v>
      </c>
      <c r="BI946" s="29">
        <f>BH946*Параметри!$K$51</f>
        <v>0</v>
      </c>
      <c r="BJ946" s="29">
        <f>'Дані не з ДІСО'!N946*Параметри!$K$76</f>
        <v>0</v>
      </c>
      <c r="BK946" s="40">
        <f>ROUNDUP('Дані з ДІСО'!V946/Параметри!$K$25,0)</f>
        <v>0</v>
      </c>
      <c r="BL946" s="40">
        <f>ROUNDUP('Дані з ДІСО'!W946/Параметри!$K$25,0)</f>
        <v>0</v>
      </c>
      <c r="BM946" s="40">
        <f>ROUNDUP('Дані з ДІСО'!X946/Параметри!$K$25,0)</f>
        <v>0</v>
      </c>
      <c r="BN946" s="40">
        <f>(BK946*Параметри!$K$34+BL946*Параметри!$L$34+BM946*Параметри!$M$34)/18</f>
        <v>0</v>
      </c>
      <c r="BO946" s="40">
        <f>IF(K946=0,0,'Дані з ДІСО'!AC946/K946)</f>
        <v>0</v>
      </c>
      <c r="BP946" s="29">
        <f>(1+0.25*BO946)*BN946*Параметри!$K$51</f>
        <v>0</v>
      </c>
      <c r="BQ946" s="29">
        <f>BP946*'Коефіцієнти АТО'!U946</f>
        <v>0</v>
      </c>
      <c r="BR946" s="29">
        <f>K946*(1+0.25*BO946)*Параметри!$K$66*Параметри!$K$20/1000</f>
        <v>0</v>
      </c>
      <c r="BS946" s="29">
        <f>(1+0.25*BO946)*K946*'Коефіцієнти АТО'!S946*Параметри!$K$20/1000</f>
        <v>0</v>
      </c>
      <c r="BT946" s="29">
        <f t="shared" si="133"/>
        <v>0</v>
      </c>
      <c r="BU946" s="40">
        <f>ROUNDUP('Дані з ДІСО'!AG946/Параметри!$K$71,0)</f>
        <v>0</v>
      </c>
      <c r="BV946" s="40">
        <f t="shared" si="134"/>
        <v>0</v>
      </c>
      <c r="BW946" s="40">
        <f>IF('Дані з ДІСО'!AG946=0,0,'Дані з ДІСО'!AJ946/'Дані з ДІСО'!AG946)</f>
        <v>0</v>
      </c>
      <c r="BX946" s="29">
        <f>BV946*(1+0.25*BW946)*Параметри!$K$51</f>
        <v>0</v>
      </c>
      <c r="BY946" s="29">
        <f>ROUND(IF(Параметри!$K$77="No",CC946,CC946*Параметри!$K$78)+AG946,1)</f>
        <v>29002</v>
      </c>
      <c r="BZ946" s="29">
        <f>ROUND(IF(Параметри!$K$77="No",BF946,BF946*Параметри!$K$78),1)</f>
        <v>0</v>
      </c>
      <c r="CA946" s="29">
        <f>ROUND(IF(Параметри!$K$77="No",BI946,BI946*Параметри!$K$78),1)</f>
        <v>0</v>
      </c>
      <c r="CB946" s="29">
        <f>ROUND(IF(Параметри!$K$77="No",BJ946,BJ946*Параметри!$K$78),1)</f>
        <v>0</v>
      </c>
      <c r="CC946" s="29">
        <f t="shared" si="128"/>
        <v>32224.46567944359</v>
      </c>
    </row>
    <row r="947" spans="1:81">
      <c r="A947" s="9">
        <v>946</v>
      </c>
      <c r="B947" s="9" t="s">
        <v>3148</v>
      </c>
      <c r="C947" s="9" t="s">
        <v>3148</v>
      </c>
      <c r="D947" s="9" t="s">
        <v>4020</v>
      </c>
      <c r="E947" s="9" t="s">
        <v>24</v>
      </c>
      <c r="F947" s="9" t="s">
        <v>4022</v>
      </c>
      <c r="G947" s="9" t="s">
        <v>1973</v>
      </c>
      <c r="H947" s="29">
        <f>SUM('Дані з ДІСО'!J947:L947)</f>
        <v>559</v>
      </c>
      <c r="I947" s="29">
        <f>SUM('Дані з ДІСО'!G947:I947)</f>
        <v>28</v>
      </c>
      <c r="J947" s="29">
        <f>SUM('Дані з ДІСО'!P947:R947)</f>
        <v>0</v>
      </c>
      <c r="K947" s="29">
        <f>SUM('Дані з ДІСО'!V947:X947)</f>
        <v>0</v>
      </c>
      <c r="L947" s="40">
        <f>ROUNDUP('Дані з ДІСО'!J947/'Коефіцієнти АТО'!$R947,0)</f>
        <v>15</v>
      </c>
      <c r="M947" s="40">
        <f>ROUNDUP('Дані з ДІСО'!K947/'Коефіцієнти АТО'!$R947,0)</f>
        <v>20</v>
      </c>
      <c r="N947" s="40">
        <f>ROUNDUP('Дані з ДІСО'!L947/'Коефіцієнти АТО'!$R947,0)</f>
        <v>6</v>
      </c>
      <c r="O947" s="59">
        <f>(L947*Параметри!$K$32+M947*Параметри!$L$32+N947*Параметри!$M$32)/18</f>
        <v>67.333333333333329</v>
      </c>
      <c r="P947" s="41">
        <f>IF(H947=0,"",'Дані з ДІСО'!Y947/H947)</f>
        <v>0</v>
      </c>
      <c r="Q947" s="29">
        <f>IF(H947=0,"",(1+0.25*P947)*O947*Параметри!$K$51)</f>
        <v>13791.227536357332</v>
      </c>
      <c r="R947" s="29">
        <f>IF(H947=0,"",Q947*'Коефіцієнти АТО'!T947)</f>
        <v>234.45086811807465</v>
      </c>
      <c r="S947" s="29">
        <f>IF(H947=0,"",H947*(1+0.25*P947)*Параметри!$K$66*Параметри!$K$20/1000)</f>
        <v>0</v>
      </c>
      <c r="T947" s="29">
        <f>IF(H947=0,"",H947*(1+0.25*P947)*'Коефіцієнти АТО'!$S947*Параметри!$K$20/1000)</f>
        <v>2819.5715748731322</v>
      </c>
      <c r="U947" s="29">
        <f t="shared" si="129"/>
        <v>16845.249979348537</v>
      </c>
      <c r="V947" s="29">
        <f t="shared" si="130"/>
        <v>16845.249979348537</v>
      </c>
      <c r="W947" s="40">
        <f>ROUNDUP('Дані з ДІСО'!P947/Параметри!$K$24,0)</f>
        <v>0</v>
      </c>
      <c r="X947" s="40">
        <f>ROUNDUP('Дані з ДІСО'!Q947/Параметри!$K$24,0)</f>
        <v>0</v>
      </c>
      <c r="Y947" s="40">
        <f>ROUNDUP('Дані з ДІСО'!R947/Параметри!$K$24,0)</f>
        <v>0</v>
      </c>
      <c r="Z947" s="59">
        <f>(W947*Параметри!$K$33+X947*Параметри!$L$33+Y947*Параметри!$M$33)/18</f>
        <v>0</v>
      </c>
      <c r="AA947" s="41">
        <f>IF(J947=0,0,'Дані з ДІСО'!AA947/J947)</f>
        <v>0</v>
      </c>
      <c r="AB947" s="29">
        <f>(1+0.25*AA947)*Z947*Параметри!$K$51</f>
        <v>0</v>
      </c>
      <c r="AC947" s="29">
        <f>AB947*'Коефіцієнти АТО'!U947</f>
        <v>0</v>
      </c>
      <c r="AD947" s="29">
        <f>J947*(1+0.25*AA947)*Параметри!$K$66*Параметри!$K$20/1000</f>
        <v>0</v>
      </c>
      <c r="AE947" s="29">
        <f>(1+0.25*AA947)*J947*'Коефіцієнти АТО'!S947*Параметри!$K$20/1000</f>
        <v>0</v>
      </c>
      <c r="AF947" s="29">
        <f t="shared" si="126"/>
        <v>0</v>
      </c>
      <c r="AG947" s="29">
        <v>0</v>
      </c>
      <c r="AH947" s="40">
        <v>13</v>
      </c>
      <c r="AI947" s="40">
        <v>0</v>
      </c>
      <c r="AJ947" s="40">
        <f t="shared" si="127"/>
        <v>0</v>
      </c>
      <c r="AK947" s="29">
        <f>(AH947+AI947)*(1+0.25*AJ947)*Параметри!$K$53</f>
        <v>2332.5805840480007</v>
      </c>
      <c r="AL947" s="29">
        <f>ROUNDUP(('Дані з ДІСО'!AU947+'Дані з ДІСО'!AW947)/Параметри!$K$28,0)</f>
        <v>0</v>
      </c>
      <c r="AM947" s="64">
        <f>AL947*Параметри!$M$35/18</f>
        <v>0</v>
      </c>
      <c r="AN947" s="29">
        <f>IF(AL947=0,0,'Дані з ДІСО'!AW947/SUM('Дані з ДІСО'!AU947,'Дані з ДІСО'!AW947))</f>
        <v>0</v>
      </c>
      <c r="AO947" s="29">
        <f>(1+0.25*AN947)*AM947*Параметри!$K$51</f>
        <v>0</v>
      </c>
      <c r="AP947" s="40">
        <f>ROUNDUP(('Дані з ДІСО'!AE947+'Дані не з ДІСО'!E947+'Дані не з ДІСО'!G947)/Параметри!$K$69,0)</f>
        <v>0</v>
      </c>
      <c r="AQ947" s="40">
        <f t="shared" si="131"/>
        <v>0</v>
      </c>
      <c r="AR947" s="40">
        <f>IF(AP947=0,0,('Дані з ДІСО'!AH947+'Дані не з ДІСО'!G947)/('Дані з ДІСО'!AE947+'Дані не з ДІСО'!E947+'Дані не з ДІСО'!G947))</f>
        <v>0</v>
      </c>
      <c r="AS947" s="29">
        <f>AQ947*(1+0.25*AR947)*Параметри!$K$51</f>
        <v>0</v>
      </c>
      <c r="AT947" s="40">
        <f>ROUNDUP('Дані з ДІСО'!AF947/Параметри!$K$70,0)</f>
        <v>0</v>
      </c>
      <c r="AU947" s="40">
        <f t="shared" si="132"/>
        <v>0</v>
      </c>
      <c r="AV947" s="40">
        <f>IF(AT947=0,0,'Дані з ДІСО'!AI947/'Дані з ДІСО'!AF947)</f>
        <v>0</v>
      </c>
      <c r="AW947" s="29">
        <f>AU947*(1+0.25*AV947)*Параметри!$K$51</f>
        <v>0</v>
      </c>
      <c r="AX947" s="40">
        <f>ROUNDUP('Дані з ДІСО'!AR947/Параметри!$K$29,0)</f>
        <v>0</v>
      </c>
      <c r="AY947" s="40">
        <f>ROUNDUP('Дані з ДІСО'!AS947/Параметри!$K$29,0)</f>
        <v>0</v>
      </c>
      <c r="AZ947" s="40">
        <f>ROUNDUP('Дані з ДІСО'!AT947/Параметри!$K$29,0)</f>
        <v>0</v>
      </c>
      <c r="BA947" s="64">
        <f>(AX947*Параметри!$K$32+AY947*Параметри!$L$32+AZ947*Параметри!$M$32)/18</f>
        <v>0</v>
      </c>
      <c r="BB947" s="29">
        <f>(BA947*Параметри!$K$51+SUM('Дані з ДІСО'!AR947:AT947)*Параметри!$K$48*Параметри!$K$20/1000)*Параметри!$K$74</f>
        <v>0</v>
      </c>
      <c r="BC947" s="40">
        <f>ROUNDUP(('Дані не з ДІСО'!I947+'Дані не з ДІСО'!K947)/Параметри!$K$26,0)</f>
        <v>0</v>
      </c>
      <c r="BD947" s="29">
        <f>BC947*Параметри!$M$36/18</f>
        <v>0</v>
      </c>
      <c r="BE947" s="40">
        <f>IF(BC947=0,0,'Дані не з ДІСО'!K947/('Дані не з ДІСО'!I947+'Дані не з ДІСО'!K947))</f>
        <v>0</v>
      </c>
      <c r="BF947" s="29">
        <f>(1+0.25*BE947)*BD947*Параметри!$K$51</f>
        <v>0</v>
      </c>
      <c r="BG947" s="40">
        <f>ROUNDUP('Дані не з ДІСО'!M947/Параметри!$K$27,0)</f>
        <v>0</v>
      </c>
      <c r="BH947" s="40">
        <f>BG947*Параметри!$M$37/18</f>
        <v>0</v>
      </c>
      <c r="BI947" s="29">
        <f>BH947*Параметри!$K$51</f>
        <v>0</v>
      </c>
      <c r="BJ947" s="29">
        <f>'Дані не з ДІСО'!N947*Параметри!$K$76</f>
        <v>0</v>
      </c>
      <c r="BK947" s="40">
        <f>ROUNDUP('Дані з ДІСО'!V947/Параметри!$K$25,0)</f>
        <v>0</v>
      </c>
      <c r="BL947" s="40">
        <f>ROUNDUP('Дані з ДІСО'!W947/Параметри!$K$25,0)</f>
        <v>0</v>
      </c>
      <c r="BM947" s="40">
        <f>ROUNDUP('Дані з ДІСО'!X947/Параметри!$K$25,0)</f>
        <v>0</v>
      </c>
      <c r="BN947" s="40">
        <f>(BK947*Параметри!$K$34+BL947*Параметри!$L$34+BM947*Параметри!$M$34)/18</f>
        <v>0</v>
      </c>
      <c r="BO947" s="40">
        <f>IF(K947=0,0,'Дані з ДІСО'!AC947/K947)</f>
        <v>0</v>
      </c>
      <c r="BP947" s="29">
        <f>(1+0.25*BO947)*BN947*Параметри!$K$51</f>
        <v>0</v>
      </c>
      <c r="BQ947" s="29">
        <f>BP947*'Коефіцієнти АТО'!U947</f>
        <v>0</v>
      </c>
      <c r="BR947" s="29">
        <f>K947*(1+0.25*BO947)*Параметри!$K$66*Параметри!$K$20/1000</f>
        <v>0</v>
      </c>
      <c r="BS947" s="29">
        <f>(1+0.25*BO947)*K947*'Коефіцієнти АТО'!S947*Параметри!$K$20/1000</f>
        <v>0</v>
      </c>
      <c r="BT947" s="29">
        <f t="shared" si="133"/>
        <v>0</v>
      </c>
      <c r="BU947" s="40">
        <f>ROUNDUP('Дані з ДІСО'!AG947/Параметри!$K$71,0)</f>
        <v>0</v>
      </c>
      <c r="BV947" s="40">
        <f t="shared" si="134"/>
        <v>0</v>
      </c>
      <c r="BW947" s="40">
        <f>IF('Дані з ДІСО'!AG947=0,0,'Дані з ДІСО'!AJ947/'Дані з ДІСО'!AG947)</f>
        <v>0</v>
      </c>
      <c r="BX947" s="29">
        <f>BV947*(1+0.25*BW947)*Параметри!$K$51</f>
        <v>0</v>
      </c>
      <c r="BY947" s="29">
        <f>ROUND(IF(Параметри!$K$77="No",CC947,CC947*Параметри!$K$78)+AG947,1)</f>
        <v>17260</v>
      </c>
      <c r="BZ947" s="29">
        <f>ROUND(IF(Параметри!$K$77="No",BF947,BF947*Параметри!$K$78),1)</f>
        <v>0</v>
      </c>
      <c r="CA947" s="29">
        <f>ROUND(IF(Параметри!$K$77="No",BI947,BI947*Параметри!$K$78),1)</f>
        <v>0</v>
      </c>
      <c r="CB947" s="29">
        <f>ROUND(IF(Параметри!$K$77="No",BJ947,BJ947*Параметри!$K$78),1)</f>
        <v>0</v>
      </c>
      <c r="CC947" s="29">
        <f t="shared" si="128"/>
        <v>19177.830563396536</v>
      </c>
    </row>
    <row r="948" spans="1:81">
      <c r="A948" s="9">
        <v>947</v>
      </c>
      <c r="B948" s="9" t="s">
        <v>3151</v>
      </c>
      <c r="C948" s="9" t="s">
        <v>3151</v>
      </c>
      <c r="D948" s="9" t="s">
        <v>4020</v>
      </c>
      <c r="E948" s="9" t="s">
        <v>29</v>
      </c>
      <c r="F948" s="9" t="s">
        <v>4023</v>
      </c>
      <c r="G948" s="9" t="s">
        <v>1975</v>
      </c>
      <c r="H948" s="29">
        <f>SUM('Дані з ДІСО'!J948:L948)</f>
        <v>1627</v>
      </c>
      <c r="I948" s="29">
        <f>SUM('Дані з ДІСО'!G948:I948)</f>
        <v>64</v>
      </c>
      <c r="J948" s="29">
        <f>SUM('Дані з ДІСО'!P948:R948)</f>
        <v>0</v>
      </c>
      <c r="K948" s="29">
        <f>SUM('Дані з ДІСО'!V948:X948)</f>
        <v>0</v>
      </c>
      <c r="L948" s="40">
        <f>ROUNDUP('Дані з ДІСО'!J948/'Коефіцієнти АТО'!$R948,0)</f>
        <v>36</v>
      </c>
      <c r="M948" s="40">
        <f>ROUNDUP('Дані з ДІСО'!K948/'Коефіцієнти АТО'!$R948,0)</f>
        <v>45</v>
      </c>
      <c r="N948" s="40">
        <f>ROUNDUP('Дані з ДІСО'!L948/'Коефіцієнти АТО'!$R948,0)</f>
        <v>14</v>
      </c>
      <c r="O948" s="59">
        <f>(L948*Параметри!$K$32+M948*Параметри!$L$32+N948*Параметри!$M$32)/18</f>
        <v>155.36111111111111</v>
      </c>
      <c r="P948" s="41">
        <f>IF(H948=0,"",'Дані з ДІСО'!Y948/H948)</f>
        <v>0</v>
      </c>
      <c r="Q948" s="29">
        <f>IF(H948=0,"",(1+0.25*P948)*O948*Параметри!$K$51)</f>
        <v>31821.095549029113</v>
      </c>
      <c r="R948" s="29">
        <f>IF(H948=0,"",Q948*'Коефіцієнти АТО'!T948)</f>
        <v>540.95862433349498</v>
      </c>
      <c r="S948" s="29">
        <f>IF(H948=0,"",H948*(1+0.25*P948)*Параметри!$K$66*Параметри!$K$20/1000)</f>
        <v>0</v>
      </c>
      <c r="T948" s="29">
        <f>IF(H948=0,"",H948*(1+0.25*P948)*'Коефіцієнти АТО'!$S948*Параметри!$K$20/1000)</f>
        <v>6658.1174924798052</v>
      </c>
      <c r="U948" s="29">
        <f t="shared" si="129"/>
        <v>39020.171665842412</v>
      </c>
      <c r="V948" s="29">
        <f t="shared" si="130"/>
        <v>39020.171665842412</v>
      </c>
      <c r="W948" s="40">
        <f>ROUNDUP('Дані з ДІСО'!P948/Параметри!$K$24,0)</f>
        <v>0</v>
      </c>
      <c r="X948" s="40">
        <f>ROUNDUP('Дані з ДІСО'!Q948/Параметри!$K$24,0)</f>
        <v>0</v>
      </c>
      <c r="Y948" s="40">
        <f>ROUNDUP('Дані з ДІСО'!R948/Параметри!$K$24,0)</f>
        <v>0</v>
      </c>
      <c r="Z948" s="59">
        <f>(W948*Параметри!$K$33+X948*Параметри!$L$33+Y948*Параметри!$M$33)/18</f>
        <v>0</v>
      </c>
      <c r="AA948" s="41">
        <f>IF(J948=0,0,'Дані з ДІСО'!AA948/J948)</f>
        <v>0</v>
      </c>
      <c r="AB948" s="29">
        <f>(1+0.25*AA948)*Z948*Параметри!$K$51</f>
        <v>0</v>
      </c>
      <c r="AC948" s="29">
        <f>AB948*'Коефіцієнти АТО'!U948</f>
        <v>0</v>
      </c>
      <c r="AD948" s="29">
        <f>J948*(1+0.25*AA948)*Параметри!$K$66*Параметри!$K$20/1000</f>
        <v>0</v>
      </c>
      <c r="AE948" s="29">
        <f>(1+0.25*AA948)*J948*'Коефіцієнти АТО'!S948*Параметри!$K$20/1000</f>
        <v>0</v>
      </c>
      <c r="AF948" s="29">
        <f t="shared" si="126"/>
        <v>0</v>
      </c>
      <c r="AG948" s="29">
        <v>0</v>
      </c>
      <c r="AH948" s="40">
        <v>23</v>
      </c>
      <c r="AI948" s="40">
        <v>0</v>
      </c>
      <c r="AJ948" s="40">
        <f t="shared" si="127"/>
        <v>0</v>
      </c>
      <c r="AK948" s="29">
        <f>(AH948+AI948)*(1+0.25*AJ948)*Параметри!$K$53</f>
        <v>4126.8733410080013</v>
      </c>
      <c r="AL948" s="29">
        <f>ROUNDUP(('Дані з ДІСО'!AU948+'Дані з ДІСО'!AW948)/Параметри!$K$28,0)</f>
        <v>0</v>
      </c>
      <c r="AM948" s="64">
        <f>AL948*Параметри!$M$35/18</f>
        <v>0</v>
      </c>
      <c r="AN948" s="29">
        <f>IF(AL948=0,0,'Дані з ДІСО'!AW948/SUM('Дані з ДІСО'!AU948,'Дані з ДІСО'!AW948))</f>
        <v>0</v>
      </c>
      <c r="AO948" s="29">
        <f>(1+0.25*AN948)*AM948*Параметри!$K$51</f>
        <v>0</v>
      </c>
      <c r="AP948" s="40">
        <f>ROUNDUP(('Дані з ДІСО'!AE948+'Дані не з ДІСО'!E948+'Дані не з ДІСО'!G948)/Параметри!$K$69,0)</f>
        <v>0</v>
      </c>
      <c r="AQ948" s="40">
        <f t="shared" si="131"/>
        <v>0</v>
      </c>
      <c r="AR948" s="40">
        <f>IF(AP948=0,0,('Дані з ДІСО'!AH948+'Дані не з ДІСО'!G948)/('Дані з ДІСО'!AE948+'Дані не з ДІСО'!E948+'Дані не з ДІСО'!G948))</f>
        <v>0</v>
      </c>
      <c r="AS948" s="29">
        <f>AQ948*(1+0.25*AR948)*Параметри!$K$51</f>
        <v>0</v>
      </c>
      <c r="AT948" s="40">
        <f>ROUNDUP('Дані з ДІСО'!AF948/Параметри!$K$70,0)</f>
        <v>0</v>
      </c>
      <c r="AU948" s="40">
        <f t="shared" si="132"/>
        <v>0</v>
      </c>
      <c r="AV948" s="40">
        <f>IF(AT948=0,0,'Дані з ДІСО'!AI948/'Дані з ДІСО'!AF948)</f>
        <v>0</v>
      </c>
      <c r="AW948" s="29">
        <f>AU948*(1+0.25*AV948)*Параметри!$K$51</f>
        <v>0</v>
      </c>
      <c r="AX948" s="40">
        <f>ROUNDUP('Дані з ДІСО'!AR948/Параметри!$K$29,0)</f>
        <v>0</v>
      </c>
      <c r="AY948" s="40">
        <f>ROUNDUP('Дані з ДІСО'!AS948/Параметри!$K$29,0)</f>
        <v>0</v>
      </c>
      <c r="AZ948" s="40">
        <f>ROUNDUP('Дані з ДІСО'!AT948/Параметри!$K$29,0)</f>
        <v>0</v>
      </c>
      <c r="BA948" s="64">
        <f>(AX948*Параметри!$K$32+AY948*Параметри!$L$32+AZ948*Параметри!$M$32)/18</f>
        <v>0</v>
      </c>
      <c r="BB948" s="29">
        <f>(BA948*Параметри!$K$51+SUM('Дані з ДІСО'!AR948:AT948)*Параметри!$K$48*Параметри!$K$20/1000)*Параметри!$K$74</f>
        <v>0</v>
      </c>
      <c r="BC948" s="40">
        <f>ROUNDUP(('Дані не з ДІСО'!I948+'Дані не з ДІСО'!K948)/Параметри!$K$26,0)</f>
        <v>0</v>
      </c>
      <c r="BD948" s="29">
        <f>BC948*Параметри!$M$36/18</f>
        <v>0</v>
      </c>
      <c r="BE948" s="40">
        <f>IF(BC948=0,0,'Дані не з ДІСО'!K948/('Дані не з ДІСО'!I948+'Дані не з ДІСО'!K948))</f>
        <v>0</v>
      </c>
      <c r="BF948" s="29">
        <f>(1+0.25*BE948)*BD948*Параметри!$K$51</f>
        <v>0</v>
      </c>
      <c r="BG948" s="40">
        <f>ROUNDUP('Дані не з ДІСО'!M948/Параметри!$K$27,0)</f>
        <v>0</v>
      </c>
      <c r="BH948" s="40">
        <f>BG948*Параметри!$M$37/18</f>
        <v>0</v>
      </c>
      <c r="BI948" s="29">
        <f>BH948*Параметри!$K$51</f>
        <v>0</v>
      </c>
      <c r="BJ948" s="29">
        <f>'Дані не з ДІСО'!N948*Параметри!$K$76</f>
        <v>0</v>
      </c>
      <c r="BK948" s="40">
        <f>ROUNDUP('Дані з ДІСО'!V948/Параметри!$K$25,0)</f>
        <v>0</v>
      </c>
      <c r="BL948" s="40">
        <f>ROUNDUP('Дані з ДІСО'!W948/Параметри!$K$25,0)</f>
        <v>0</v>
      </c>
      <c r="BM948" s="40">
        <f>ROUNDUP('Дані з ДІСО'!X948/Параметри!$K$25,0)</f>
        <v>0</v>
      </c>
      <c r="BN948" s="40">
        <f>(BK948*Параметри!$K$34+BL948*Параметри!$L$34+BM948*Параметри!$M$34)/18</f>
        <v>0</v>
      </c>
      <c r="BO948" s="40">
        <f>IF(K948=0,0,'Дані з ДІСО'!AC948/K948)</f>
        <v>0</v>
      </c>
      <c r="BP948" s="29">
        <f>(1+0.25*BO948)*BN948*Параметри!$K$51</f>
        <v>0</v>
      </c>
      <c r="BQ948" s="29">
        <f>BP948*'Коефіцієнти АТО'!U948</f>
        <v>0</v>
      </c>
      <c r="BR948" s="29">
        <f>K948*(1+0.25*BO948)*Параметри!$K$66*Параметри!$K$20/1000</f>
        <v>0</v>
      </c>
      <c r="BS948" s="29">
        <f>(1+0.25*BO948)*K948*'Коефіцієнти АТО'!S948*Параметри!$K$20/1000</f>
        <v>0</v>
      </c>
      <c r="BT948" s="29">
        <f t="shared" si="133"/>
        <v>0</v>
      </c>
      <c r="BU948" s="40">
        <f>ROUNDUP('Дані з ДІСО'!AG948/Параметри!$K$71,0)</f>
        <v>0</v>
      </c>
      <c r="BV948" s="40">
        <f t="shared" si="134"/>
        <v>0</v>
      </c>
      <c r="BW948" s="40">
        <f>IF('Дані з ДІСО'!AG948=0,0,'Дані з ДІСО'!AJ948/'Дані з ДІСО'!AG948)</f>
        <v>0</v>
      </c>
      <c r="BX948" s="29">
        <f>BV948*(1+0.25*BW948)*Параметри!$K$51</f>
        <v>0</v>
      </c>
      <c r="BY948" s="29">
        <f>ROUND(IF(Параметри!$K$77="No",CC948,CC948*Параметри!$K$78)+AG948,1)</f>
        <v>38832.300000000003</v>
      </c>
      <c r="BZ948" s="29">
        <f>ROUND(IF(Параметри!$K$77="No",BF948,BF948*Параметри!$K$78),1)</f>
        <v>0</v>
      </c>
      <c r="CA948" s="29">
        <f>ROUND(IF(Параметри!$K$77="No",BI948,BI948*Параметри!$K$78),1)</f>
        <v>0</v>
      </c>
      <c r="CB948" s="29">
        <f>ROUND(IF(Параметри!$K$77="No",BJ948,BJ948*Параметри!$K$78),1)</f>
        <v>0</v>
      </c>
      <c r="CC948" s="29">
        <f t="shared" si="128"/>
        <v>43147.045006850414</v>
      </c>
    </row>
    <row r="949" spans="1:81">
      <c r="A949" s="9">
        <v>948</v>
      </c>
      <c r="B949" s="9" t="s">
        <v>3148</v>
      </c>
      <c r="C949" s="9" t="s">
        <v>3148</v>
      </c>
      <c r="D949" s="9" t="s">
        <v>4020</v>
      </c>
      <c r="E949" s="9" t="s">
        <v>24</v>
      </c>
      <c r="F949" s="9" t="s">
        <v>4024</v>
      </c>
      <c r="G949" s="9" t="s">
        <v>1977</v>
      </c>
      <c r="H949" s="29">
        <f>SUM('Дані з ДІСО'!J949:L949)</f>
        <v>1244.5</v>
      </c>
      <c r="I949" s="29">
        <f>SUM('Дані з ДІСО'!G949:I949)</f>
        <v>74</v>
      </c>
      <c r="J949" s="29">
        <f>SUM('Дані з ДІСО'!P949:R949)</f>
        <v>0</v>
      </c>
      <c r="K949" s="29">
        <f>SUM('Дані з ДІСО'!V949:X949)</f>
        <v>0</v>
      </c>
      <c r="L949" s="40">
        <f>ROUNDUP('Дані з ДІСО'!J949/'Коефіцієнти АТО'!$R949,0)</f>
        <v>32</v>
      </c>
      <c r="M949" s="40">
        <f>ROUNDUP('Дані з ДІСО'!K949/'Коефіцієнти АТО'!$R949,0)</f>
        <v>45</v>
      </c>
      <c r="N949" s="40">
        <f>ROUNDUP('Дані з ДІСО'!L949/'Коефіцієнти АТО'!$R949,0)</f>
        <v>13</v>
      </c>
      <c r="O949" s="59">
        <f>(L949*Параметри!$K$32+M949*Параметри!$L$32+N949*Параметри!$M$32)/18</f>
        <v>148.27777777777777</v>
      </c>
      <c r="P949" s="41">
        <f>IF(H949=0,"",'Дані з ДІСО'!Y949/H949)</f>
        <v>0</v>
      </c>
      <c r="Q949" s="29">
        <f>IF(H949=0,"",(1+0.25*P949)*O949*Параметри!$K$51)</f>
        <v>30370.285721565775</v>
      </c>
      <c r="R949" s="29">
        <f>IF(H949=0,"",Q949*'Коефіцієнти АТО'!T949)</f>
        <v>516.29485726661824</v>
      </c>
      <c r="S949" s="29">
        <f>IF(H949=0,"",H949*(1+0.25*P949)*Параметри!$K$66*Параметри!$K$20/1000)</f>
        <v>0</v>
      </c>
      <c r="T949" s="29">
        <f>IF(H949=0,"",H949*(1+0.25*P949)*'Коефіцієнти АТО'!$S949*Параметри!$K$20/1000)</f>
        <v>6277.2036224143339</v>
      </c>
      <c r="U949" s="29">
        <f t="shared" si="129"/>
        <v>37163.78420124673</v>
      </c>
      <c r="V949" s="29">
        <f t="shared" si="130"/>
        <v>37163.78420124673</v>
      </c>
      <c r="W949" s="40">
        <f>ROUNDUP('Дані з ДІСО'!P949/Параметри!$K$24,0)</f>
        <v>0</v>
      </c>
      <c r="X949" s="40">
        <f>ROUNDUP('Дані з ДІСО'!Q949/Параметри!$K$24,0)</f>
        <v>0</v>
      </c>
      <c r="Y949" s="40">
        <f>ROUNDUP('Дані з ДІСО'!R949/Параметри!$K$24,0)</f>
        <v>0</v>
      </c>
      <c r="Z949" s="59">
        <f>(W949*Параметри!$K$33+X949*Параметри!$L$33+Y949*Параметри!$M$33)/18</f>
        <v>0</v>
      </c>
      <c r="AA949" s="41">
        <f>IF(J949=0,0,'Дані з ДІСО'!AA949/J949)</f>
        <v>0</v>
      </c>
      <c r="AB949" s="29">
        <f>(1+0.25*AA949)*Z949*Параметри!$K$51</f>
        <v>0</v>
      </c>
      <c r="AC949" s="29">
        <f>AB949*'Коефіцієнти АТО'!U949</f>
        <v>0</v>
      </c>
      <c r="AD949" s="29">
        <f>J949*(1+0.25*AA949)*Параметри!$K$66*Параметри!$K$20/1000</f>
        <v>0</v>
      </c>
      <c r="AE949" s="29">
        <f>(1+0.25*AA949)*J949*'Коефіцієнти АТО'!S949*Параметри!$K$20/1000</f>
        <v>0</v>
      </c>
      <c r="AF949" s="29">
        <f t="shared" si="126"/>
        <v>0</v>
      </c>
      <c r="AG949" s="29">
        <v>0</v>
      </c>
      <c r="AH949" s="40">
        <v>7</v>
      </c>
      <c r="AI949" s="40">
        <v>0</v>
      </c>
      <c r="AJ949" s="40">
        <f t="shared" si="127"/>
        <v>0</v>
      </c>
      <c r="AK949" s="29">
        <f>(AH949+AI949)*(1+0.25*AJ949)*Параметри!$K$53</f>
        <v>1256.0049298720003</v>
      </c>
      <c r="AL949" s="29">
        <f>ROUNDUP(('Дані з ДІСО'!AU949+'Дані з ДІСО'!AW949)/Параметри!$K$28,0)</f>
        <v>0</v>
      </c>
      <c r="AM949" s="64">
        <f>AL949*Параметри!$M$35/18</f>
        <v>0</v>
      </c>
      <c r="AN949" s="29">
        <f>IF(AL949=0,0,'Дані з ДІСО'!AW949/SUM('Дані з ДІСО'!AU949,'Дані з ДІСО'!AW949))</f>
        <v>0</v>
      </c>
      <c r="AO949" s="29">
        <f>(1+0.25*AN949)*AM949*Параметри!$K$51</f>
        <v>0</v>
      </c>
      <c r="AP949" s="40">
        <f>ROUNDUP(('Дані з ДІСО'!AE949+'Дані не з ДІСО'!E949+'Дані не з ДІСО'!G949)/Параметри!$K$69,0)</f>
        <v>0</v>
      </c>
      <c r="AQ949" s="40">
        <f t="shared" si="131"/>
        <v>0</v>
      </c>
      <c r="AR949" s="40">
        <f>IF(AP949=0,0,('Дані з ДІСО'!AH949+'Дані не з ДІСО'!G949)/('Дані з ДІСО'!AE949+'Дані не з ДІСО'!E949+'Дані не з ДІСО'!G949))</f>
        <v>0</v>
      </c>
      <c r="AS949" s="29">
        <f>AQ949*(1+0.25*AR949)*Параметри!$K$51</f>
        <v>0</v>
      </c>
      <c r="AT949" s="40">
        <f>ROUNDUP('Дані з ДІСО'!AF949/Параметри!$K$70,0)</f>
        <v>0</v>
      </c>
      <c r="AU949" s="40">
        <f t="shared" si="132"/>
        <v>0</v>
      </c>
      <c r="AV949" s="40">
        <f>IF(AT949=0,0,'Дані з ДІСО'!AI949/'Дані з ДІСО'!AF949)</f>
        <v>0</v>
      </c>
      <c r="AW949" s="29">
        <f>AU949*(1+0.25*AV949)*Параметри!$K$51</f>
        <v>0</v>
      </c>
      <c r="AX949" s="40">
        <f>ROUNDUP('Дані з ДІСО'!AR949/Параметри!$K$29,0)</f>
        <v>0</v>
      </c>
      <c r="AY949" s="40">
        <f>ROUNDUP('Дані з ДІСО'!AS949/Параметри!$K$29,0)</f>
        <v>0</v>
      </c>
      <c r="AZ949" s="40">
        <f>ROUNDUP('Дані з ДІСО'!AT949/Параметри!$K$29,0)</f>
        <v>0</v>
      </c>
      <c r="BA949" s="64">
        <f>(AX949*Параметри!$K$32+AY949*Параметри!$L$32+AZ949*Параметри!$M$32)/18</f>
        <v>0</v>
      </c>
      <c r="BB949" s="29">
        <f>(BA949*Параметри!$K$51+SUM('Дані з ДІСО'!AR949:AT949)*Параметри!$K$48*Параметри!$K$20/1000)*Параметри!$K$74</f>
        <v>0</v>
      </c>
      <c r="BC949" s="40">
        <f>ROUNDUP(('Дані не з ДІСО'!I949+'Дані не з ДІСО'!K949)/Параметри!$K$26,0)</f>
        <v>0</v>
      </c>
      <c r="BD949" s="29">
        <f>BC949*Параметри!$M$36/18</f>
        <v>0</v>
      </c>
      <c r="BE949" s="40">
        <f>IF(BC949=0,0,'Дані не з ДІСО'!K949/('Дані не з ДІСО'!I949+'Дані не з ДІСО'!K949))</f>
        <v>0</v>
      </c>
      <c r="BF949" s="29">
        <f>(1+0.25*BE949)*BD949*Параметри!$K$51</f>
        <v>0</v>
      </c>
      <c r="BG949" s="40">
        <f>ROUNDUP('Дані не з ДІСО'!M949/Параметри!$K$27,0)</f>
        <v>0</v>
      </c>
      <c r="BH949" s="40">
        <f>BG949*Параметри!$M$37/18</f>
        <v>0</v>
      </c>
      <c r="BI949" s="29">
        <f>BH949*Параметри!$K$51</f>
        <v>0</v>
      </c>
      <c r="BJ949" s="29">
        <f>'Дані не з ДІСО'!N949*Параметри!$K$76</f>
        <v>0</v>
      </c>
      <c r="BK949" s="40">
        <f>ROUNDUP('Дані з ДІСО'!V949/Параметри!$K$25,0)</f>
        <v>0</v>
      </c>
      <c r="BL949" s="40">
        <f>ROUNDUP('Дані з ДІСО'!W949/Параметри!$K$25,0)</f>
        <v>0</v>
      </c>
      <c r="BM949" s="40">
        <f>ROUNDUP('Дані з ДІСО'!X949/Параметри!$K$25,0)</f>
        <v>0</v>
      </c>
      <c r="BN949" s="40">
        <f>(BK949*Параметри!$K$34+BL949*Параметри!$L$34+BM949*Параметри!$M$34)/18</f>
        <v>0</v>
      </c>
      <c r="BO949" s="40">
        <f>IF(K949=0,0,'Дані з ДІСО'!AC949/K949)</f>
        <v>0</v>
      </c>
      <c r="BP949" s="29">
        <f>(1+0.25*BO949)*BN949*Параметри!$K$51</f>
        <v>0</v>
      </c>
      <c r="BQ949" s="29">
        <f>BP949*'Коефіцієнти АТО'!U949</f>
        <v>0</v>
      </c>
      <c r="BR949" s="29">
        <f>K949*(1+0.25*BO949)*Параметри!$K$66*Параметри!$K$20/1000</f>
        <v>0</v>
      </c>
      <c r="BS949" s="29">
        <f>(1+0.25*BO949)*K949*'Коефіцієнти АТО'!S949*Параметри!$K$20/1000</f>
        <v>0</v>
      </c>
      <c r="BT949" s="29">
        <f t="shared" si="133"/>
        <v>0</v>
      </c>
      <c r="BU949" s="40">
        <f>ROUNDUP('Дані з ДІСО'!AG949/Параметри!$K$71,0)</f>
        <v>0</v>
      </c>
      <c r="BV949" s="40">
        <f t="shared" si="134"/>
        <v>0</v>
      </c>
      <c r="BW949" s="40">
        <f>IF('Дані з ДІСО'!AG949=0,0,'Дані з ДІСО'!AJ949/'Дані з ДІСО'!AG949)</f>
        <v>0</v>
      </c>
      <c r="BX949" s="29">
        <f>BV949*(1+0.25*BW949)*Параметри!$K$51</f>
        <v>0</v>
      </c>
      <c r="BY949" s="29">
        <f>ROUND(IF(Параметри!$K$77="No",CC949,CC949*Параметри!$K$78)+AG949,1)</f>
        <v>34577.800000000003</v>
      </c>
      <c r="BZ949" s="29">
        <f>ROUND(IF(Параметри!$K$77="No",BF949,BF949*Параметри!$K$78),1)</f>
        <v>0</v>
      </c>
      <c r="CA949" s="29">
        <f>ROUND(IF(Параметри!$K$77="No",BI949,BI949*Параметри!$K$78),1)</f>
        <v>0</v>
      </c>
      <c r="CB949" s="29">
        <f>ROUND(IF(Параметри!$K$77="No",BJ949,BJ949*Параметри!$K$78),1)</f>
        <v>0</v>
      </c>
      <c r="CC949" s="29">
        <f t="shared" si="128"/>
        <v>38419.789131118727</v>
      </c>
    </row>
    <row r="950" spans="1:81">
      <c r="A950" s="9">
        <v>949</v>
      </c>
      <c r="B950" s="9" t="s">
        <v>3148</v>
      </c>
      <c r="C950" s="9" t="s">
        <v>3148</v>
      </c>
      <c r="D950" s="9" t="s">
        <v>4020</v>
      </c>
      <c r="E950" s="9" t="s">
        <v>24</v>
      </c>
      <c r="F950" s="9" t="s">
        <v>4025</v>
      </c>
      <c r="G950" s="9" t="s">
        <v>1979</v>
      </c>
      <c r="H950" s="29">
        <f>SUM('Дані з ДІСО'!J950:L950)</f>
        <v>319</v>
      </c>
      <c r="I950" s="29">
        <f>SUM('Дані з ДІСО'!G950:I950)</f>
        <v>14</v>
      </c>
      <c r="J950" s="29">
        <f>SUM('Дані з ДІСО'!P950:R950)</f>
        <v>0</v>
      </c>
      <c r="K950" s="29">
        <f>SUM('Дані з ДІСО'!V950:X950)</f>
        <v>0</v>
      </c>
      <c r="L950" s="40">
        <f>ROUNDUP('Дані з ДІСО'!J950/'Коефіцієнти АТО'!$R950,0)</f>
        <v>8</v>
      </c>
      <c r="M950" s="40">
        <f>ROUNDUP('Дані з ДІСО'!K950/'Коефіцієнти АТО'!$R950,0)</f>
        <v>11</v>
      </c>
      <c r="N950" s="40">
        <f>ROUNDUP('Дані з ДІСО'!L950/'Коефіцієнти АТО'!$R950,0)</f>
        <v>3</v>
      </c>
      <c r="O950" s="59">
        <f>(L950*Параметри!$K$32+M950*Параметри!$L$32+N950*Параметри!$M$32)/18</f>
        <v>36.122222222222227</v>
      </c>
      <c r="P950" s="41">
        <f>IF(H950=0,"",'Дані з ДІСО'!Y950/H950)</f>
        <v>0</v>
      </c>
      <c r="Q950" s="29">
        <f>IF(H950=0,"",(1+0.25*P950)*O950*Параметри!$K$51)</f>
        <v>7398.5611750326234</v>
      </c>
      <c r="R950" s="29">
        <f>IF(H950=0,"",Q950*'Коефіцієнти АТО'!T950)</f>
        <v>125.77553997555461</v>
      </c>
      <c r="S950" s="29">
        <f>IF(H950=0,"",H950*(1+0.25*P950)*Параметри!$K$66*Параметри!$K$20/1000)</f>
        <v>0</v>
      </c>
      <c r="T950" s="29">
        <f>IF(H950=0,"",H950*(1+0.25*P950)*'Коефіцієнти АТО'!$S950*Параметри!$K$20/1000)</f>
        <v>1609.0220615107855</v>
      </c>
      <c r="U950" s="29">
        <f t="shared" si="129"/>
        <v>9133.3587765189623</v>
      </c>
      <c r="V950" s="29">
        <f t="shared" si="130"/>
        <v>9133.3587765189623</v>
      </c>
      <c r="W950" s="40">
        <f>ROUNDUP('Дані з ДІСО'!P950/Параметри!$K$24,0)</f>
        <v>0</v>
      </c>
      <c r="X950" s="40">
        <f>ROUNDUP('Дані з ДІСО'!Q950/Параметри!$K$24,0)</f>
        <v>0</v>
      </c>
      <c r="Y950" s="40">
        <f>ROUNDUP('Дані з ДІСО'!R950/Параметри!$K$24,0)</f>
        <v>0</v>
      </c>
      <c r="Z950" s="59">
        <f>(W950*Параметри!$K$33+X950*Параметри!$L$33+Y950*Параметри!$M$33)/18</f>
        <v>0</v>
      </c>
      <c r="AA950" s="41">
        <f>IF(J950=0,0,'Дані з ДІСО'!AA950/J950)</f>
        <v>0</v>
      </c>
      <c r="AB950" s="29">
        <f>(1+0.25*AA950)*Z950*Параметри!$K$51</f>
        <v>0</v>
      </c>
      <c r="AC950" s="29">
        <f>AB950*'Коефіцієнти АТО'!U950</f>
        <v>0</v>
      </c>
      <c r="AD950" s="29">
        <f>J950*(1+0.25*AA950)*Параметри!$K$66*Параметри!$K$20/1000</f>
        <v>0</v>
      </c>
      <c r="AE950" s="29">
        <f>(1+0.25*AA950)*J950*'Коефіцієнти АТО'!S950*Параметри!$K$20/1000</f>
        <v>0</v>
      </c>
      <c r="AF950" s="29">
        <f t="shared" si="126"/>
        <v>0</v>
      </c>
      <c r="AG950" s="29">
        <v>0</v>
      </c>
      <c r="AH950" s="40">
        <v>7</v>
      </c>
      <c r="AI950" s="40">
        <v>0</v>
      </c>
      <c r="AJ950" s="40">
        <f t="shared" si="127"/>
        <v>0</v>
      </c>
      <c r="AK950" s="29">
        <f>(AH950+AI950)*(1+0.25*AJ950)*Параметри!$K$53</f>
        <v>1256.0049298720003</v>
      </c>
      <c r="AL950" s="29">
        <f>ROUNDUP(('Дані з ДІСО'!AU950+'Дані з ДІСО'!AW950)/Параметри!$K$28,0)</f>
        <v>0</v>
      </c>
      <c r="AM950" s="64">
        <f>AL950*Параметри!$M$35/18</f>
        <v>0</v>
      </c>
      <c r="AN950" s="29">
        <f>IF(AL950=0,0,'Дані з ДІСО'!AW950/SUM('Дані з ДІСО'!AU950,'Дані з ДІСО'!AW950))</f>
        <v>0</v>
      </c>
      <c r="AO950" s="29">
        <f>(1+0.25*AN950)*AM950*Параметри!$K$51</f>
        <v>0</v>
      </c>
      <c r="AP950" s="40">
        <f>ROUNDUP(('Дані з ДІСО'!AE950+'Дані не з ДІСО'!E950+'Дані не з ДІСО'!G950)/Параметри!$K$69,0)</f>
        <v>0</v>
      </c>
      <c r="AQ950" s="40">
        <f t="shared" si="131"/>
        <v>0</v>
      </c>
      <c r="AR950" s="40">
        <f>IF(AP950=0,0,('Дані з ДІСО'!AH950+'Дані не з ДІСО'!G950)/('Дані з ДІСО'!AE950+'Дані не з ДІСО'!E950+'Дані не з ДІСО'!G950))</f>
        <v>0</v>
      </c>
      <c r="AS950" s="29">
        <f>AQ950*(1+0.25*AR950)*Параметри!$K$51</f>
        <v>0</v>
      </c>
      <c r="AT950" s="40">
        <f>ROUNDUP('Дані з ДІСО'!AF950/Параметри!$K$70,0)</f>
        <v>0</v>
      </c>
      <c r="AU950" s="40">
        <f t="shared" si="132"/>
        <v>0</v>
      </c>
      <c r="AV950" s="40">
        <f>IF(AT950=0,0,'Дані з ДІСО'!AI950/'Дані з ДІСО'!AF950)</f>
        <v>0</v>
      </c>
      <c r="AW950" s="29">
        <f>AU950*(1+0.25*AV950)*Параметри!$K$51</f>
        <v>0</v>
      </c>
      <c r="AX950" s="40">
        <f>ROUNDUP('Дані з ДІСО'!AR950/Параметри!$K$29,0)</f>
        <v>0</v>
      </c>
      <c r="AY950" s="40">
        <f>ROUNDUP('Дані з ДІСО'!AS950/Параметри!$K$29,0)</f>
        <v>0</v>
      </c>
      <c r="AZ950" s="40">
        <f>ROUNDUP('Дані з ДІСО'!AT950/Параметри!$K$29,0)</f>
        <v>0</v>
      </c>
      <c r="BA950" s="64">
        <f>(AX950*Параметри!$K$32+AY950*Параметри!$L$32+AZ950*Параметри!$M$32)/18</f>
        <v>0</v>
      </c>
      <c r="BB950" s="29">
        <f>(BA950*Параметри!$K$51+SUM('Дані з ДІСО'!AR950:AT950)*Параметри!$K$48*Параметри!$K$20/1000)*Параметри!$K$74</f>
        <v>0</v>
      </c>
      <c r="BC950" s="40">
        <f>ROUNDUP(('Дані не з ДІСО'!I950+'Дані не з ДІСО'!K950)/Параметри!$K$26,0)</f>
        <v>0</v>
      </c>
      <c r="BD950" s="29">
        <f>BC950*Параметри!$M$36/18</f>
        <v>0</v>
      </c>
      <c r="BE950" s="40">
        <f>IF(BC950=0,0,'Дані не з ДІСО'!K950/('Дані не з ДІСО'!I950+'Дані не з ДІСО'!K950))</f>
        <v>0</v>
      </c>
      <c r="BF950" s="29">
        <f>(1+0.25*BE950)*BD950*Параметри!$K$51</f>
        <v>0</v>
      </c>
      <c r="BG950" s="40">
        <f>ROUNDUP('Дані не з ДІСО'!M950/Параметри!$K$27,0)</f>
        <v>0</v>
      </c>
      <c r="BH950" s="40">
        <f>BG950*Параметри!$M$37/18</f>
        <v>0</v>
      </c>
      <c r="BI950" s="29">
        <f>BH950*Параметри!$K$51</f>
        <v>0</v>
      </c>
      <c r="BJ950" s="29">
        <f>'Дані не з ДІСО'!N950*Параметри!$K$76</f>
        <v>0</v>
      </c>
      <c r="BK950" s="40">
        <f>ROUNDUP('Дані з ДІСО'!V950/Параметри!$K$25,0)</f>
        <v>0</v>
      </c>
      <c r="BL950" s="40">
        <f>ROUNDUP('Дані з ДІСО'!W950/Параметри!$K$25,0)</f>
        <v>0</v>
      </c>
      <c r="BM950" s="40">
        <f>ROUNDUP('Дані з ДІСО'!X950/Параметри!$K$25,0)</f>
        <v>0</v>
      </c>
      <c r="BN950" s="40">
        <f>(BK950*Параметри!$K$34+BL950*Параметри!$L$34+BM950*Параметри!$M$34)/18</f>
        <v>0</v>
      </c>
      <c r="BO950" s="40">
        <f>IF(K950=0,0,'Дані з ДІСО'!AC950/K950)</f>
        <v>0</v>
      </c>
      <c r="BP950" s="29">
        <f>(1+0.25*BO950)*BN950*Параметри!$K$51</f>
        <v>0</v>
      </c>
      <c r="BQ950" s="29">
        <f>BP950*'Коефіцієнти АТО'!U950</f>
        <v>0</v>
      </c>
      <c r="BR950" s="29">
        <f>K950*(1+0.25*BO950)*Параметри!$K$66*Параметри!$K$20/1000</f>
        <v>0</v>
      </c>
      <c r="BS950" s="29">
        <f>(1+0.25*BO950)*K950*'Коефіцієнти АТО'!S950*Параметри!$K$20/1000</f>
        <v>0</v>
      </c>
      <c r="BT950" s="29">
        <f t="shared" si="133"/>
        <v>0</v>
      </c>
      <c r="BU950" s="40">
        <f>ROUNDUP('Дані з ДІСО'!AG950/Параметри!$K$71,0)</f>
        <v>0</v>
      </c>
      <c r="BV950" s="40">
        <f t="shared" si="134"/>
        <v>0</v>
      </c>
      <c r="BW950" s="40">
        <f>IF('Дані з ДІСО'!AG950=0,0,'Дані з ДІСО'!AJ950/'Дані з ДІСО'!AG950)</f>
        <v>0</v>
      </c>
      <c r="BX950" s="29">
        <f>BV950*(1+0.25*BW950)*Параметри!$K$51</f>
        <v>0</v>
      </c>
      <c r="BY950" s="29">
        <f>ROUND(IF(Параметри!$K$77="No",CC950,CC950*Параметри!$K$78)+AG950,1)</f>
        <v>9350.4</v>
      </c>
      <c r="BZ950" s="29">
        <f>ROUND(IF(Параметри!$K$77="No",BF950,BF950*Параметри!$K$78),1)</f>
        <v>0</v>
      </c>
      <c r="CA950" s="29">
        <f>ROUND(IF(Параметри!$K$77="No",BI950,BI950*Параметри!$K$78),1)</f>
        <v>0</v>
      </c>
      <c r="CB950" s="29">
        <f>ROUND(IF(Параметри!$K$77="No",BJ950,BJ950*Параметри!$K$78),1)</f>
        <v>0</v>
      </c>
      <c r="CC950" s="29">
        <f t="shared" si="128"/>
        <v>10389.363706390963</v>
      </c>
    </row>
    <row r="951" spans="1:81">
      <c r="A951" s="9">
        <v>950</v>
      </c>
      <c r="B951" s="9" t="s">
        <v>3145</v>
      </c>
      <c r="C951" s="9" t="s">
        <v>3146</v>
      </c>
      <c r="D951" s="9" t="s">
        <v>4020</v>
      </c>
      <c r="E951" s="9" t="s">
        <v>21</v>
      </c>
      <c r="F951" s="9" t="s">
        <v>4026</v>
      </c>
      <c r="G951" s="9" t="s">
        <v>1981</v>
      </c>
      <c r="H951" s="29">
        <f>SUM('Дані з ДІСО'!J951:L951)</f>
        <v>2212</v>
      </c>
      <c r="I951" s="29">
        <f>SUM('Дані з ДІСО'!G951:I951)</f>
        <v>112</v>
      </c>
      <c r="J951" s="29">
        <f>SUM('Дані з ДІСО'!P951:R951)</f>
        <v>0</v>
      </c>
      <c r="K951" s="29">
        <f>SUM('Дані з ДІСО'!V951:X951)</f>
        <v>0</v>
      </c>
      <c r="L951" s="40">
        <f>ROUNDUP('Дані з ДІСО'!J951/'Коефіцієнти АТО'!$R951,0)</f>
        <v>50</v>
      </c>
      <c r="M951" s="40">
        <f>ROUNDUP('Дані з ДІСО'!K951/'Коефіцієнти АТО'!$R951,0)</f>
        <v>62</v>
      </c>
      <c r="N951" s="40">
        <f>ROUNDUP('Дані з ДІСО'!L951/'Коефіцієнти АТО'!$R951,0)</f>
        <v>13</v>
      </c>
      <c r="O951" s="59">
        <f>(L951*Параметри!$K$32+M951*Параметри!$L$32+N951*Параметри!$M$32)/18</f>
        <v>202.16111111111113</v>
      </c>
      <c r="P951" s="41">
        <f>IF(H951=0,"",'Дані з ДІСО'!Y951/H951)</f>
        <v>0</v>
      </c>
      <c r="Q951" s="29">
        <f>IF(H951=0,"",(1+0.25*P951)*O951*Параметри!$K$51)</f>
        <v>41406.681420833913</v>
      </c>
      <c r="R951" s="29">
        <f>IF(H951=0,"",Q951*'Коефіцієнти АТО'!T951)</f>
        <v>703.91358415417653</v>
      </c>
      <c r="S951" s="29">
        <f>IF(H951=0,"",H951*(1+0.25*P951)*Параметри!$K$66*Параметри!$K$20/1000)</f>
        <v>0</v>
      </c>
      <c r="T951" s="29">
        <f>IF(H951=0,"",H951*(1+0.25*P951)*'Коефіцієнти АТО'!$S951*Параметри!$K$20/1000)</f>
        <v>9052.0933579381235</v>
      </c>
      <c r="U951" s="29">
        <f t="shared" si="129"/>
        <v>51162.688362926216</v>
      </c>
      <c r="V951" s="29">
        <f t="shared" si="130"/>
        <v>51162.688362926216</v>
      </c>
      <c r="W951" s="40">
        <f>ROUNDUP('Дані з ДІСО'!P951/Параметри!$K$24,0)</f>
        <v>0</v>
      </c>
      <c r="X951" s="40">
        <f>ROUNDUP('Дані з ДІСО'!Q951/Параметри!$K$24,0)</f>
        <v>0</v>
      </c>
      <c r="Y951" s="40">
        <f>ROUNDUP('Дані з ДІСО'!R951/Параметри!$K$24,0)</f>
        <v>0</v>
      </c>
      <c r="Z951" s="59">
        <f>(W951*Параметри!$K$33+X951*Параметри!$L$33+Y951*Параметри!$M$33)/18</f>
        <v>0</v>
      </c>
      <c r="AA951" s="41">
        <f>IF(J951=0,0,'Дані з ДІСО'!AA951/J951)</f>
        <v>0</v>
      </c>
      <c r="AB951" s="29">
        <f>(1+0.25*AA951)*Z951*Параметри!$K$51</f>
        <v>0</v>
      </c>
      <c r="AC951" s="29">
        <f>AB951*'Коефіцієнти АТО'!U951</f>
        <v>0</v>
      </c>
      <c r="AD951" s="29">
        <f>J951*(1+0.25*AA951)*Параметри!$K$66*Параметри!$K$20/1000</f>
        <v>0</v>
      </c>
      <c r="AE951" s="29">
        <f>(1+0.25*AA951)*J951*'Коефіцієнти АТО'!S951*Параметри!$K$20/1000</f>
        <v>0</v>
      </c>
      <c r="AF951" s="29">
        <f t="shared" si="126"/>
        <v>0</v>
      </c>
      <c r="AG951" s="29">
        <v>0</v>
      </c>
      <c r="AH951" s="40">
        <v>17</v>
      </c>
      <c r="AI951" s="40">
        <v>0</v>
      </c>
      <c r="AJ951" s="40">
        <f t="shared" si="127"/>
        <v>0</v>
      </c>
      <c r="AK951" s="29">
        <f>(AH951+AI951)*(1+0.25*AJ951)*Параметри!$K$53</f>
        <v>3050.2976868320006</v>
      </c>
      <c r="AL951" s="29">
        <f>ROUNDUP(('Дані з ДІСО'!AU951+'Дані з ДІСО'!AW951)/Параметри!$K$28,0)</f>
        <v>0</v>
      </c>
      <c r="AM951" s="64">
        <f>AL951*Параметри!$M$35/18</f>
        <v>0</v>
      </c>
      <c r="AN951" s="29">
        <f>IF(AL951=0,0,'Дані з ДІСО'!AW951/SUM('Дані з ДІСО'!AU951,'Дані з ДІСО'!AW951))</f>
        <v>0</v>
      </c>
      <c r="AO951" s="29">
        <f>(1+0.25*AN951)*AM951*Параметри!$K$51</f>
        <v>0</v>
      </c>
      <c r="AP951" s="40">
        <f>ROUNDUP(('Дані з ДІСО'!AE951+'Дані не з ДІСО'!E951+'Дані не з ДІСО'!G951)/Параметри!$K$69,0)</f>
        <v>0</v>
      </c>
      <c r="AQ951" s="40">
        <f t="shared" si="131"/>
        <v>0</v>
      </c>
      <c r="AR951" s="40">
        <f>IF(AP951=0,0,('Дані з ДІСО'!AH951+'Дані не з ДІСО'!G951)/('Дані з ДІСО'!AE951+'Дані не з ДІСО'!E951+'Дані не з ДІСО'!G951))</f>
        <v>0</v>
      </c>
      <c r="AS951" s="29">
        <f>AQ951*(1+0.25*AR951)*Параметри!$K$51</f>
        <v>0</v>
      </c>
      <c r="AT951" s="40">
        <f>ROUNDUP('Дані з ДІСО'!AF951/Параметри!$K$70,0)</f>
        <v>0</v>
      </c>
      <c r="AU951" s="40">
        <f t="shared" si="132"/>
        <v>0</v>
      </c>
      <c r="AV951" s="40">
        <f>IF(AT951=0,0,'Дані з ДІСО'!AI951/'Дані з ДІСО'!AF951)</f>
        <v>0</v>
      </c>
      <c r="AW951" s="29">
        <f>AU951*(1+0.25*AV951)*Параметри!$K$51</f>
        <v>0</v>
      </c>
      <c r="AX951" s="40">
        <f>ROUNDUP('Дані з ДІСО'!AR951/Параметри!$K$29,0)</f>
        <v>0</v>
      </c>
      <c r="AY951" s="40">
        <f>ROUNDUP('Дані з ДІСО'!AS951/Параметри!$K$29,0)</f>
        <v>0</v>
      </c>
      <c r="AZ951" s="40">
        <f>ROUNDUP('Дані з ДІСО'!AT951/Параметри!$K$29,0)</f>
        <v>0</v>
      </c>
      <c r="BA951" s="64">
        <f>(AX951*Параметри!$K$32+AY951*Параметри!$L$32+AZ951*Параметри!$M$32)/18</f>
        <v>0</v>
      </c>
      <c r="BB951" s="29">
        <f>(BA951*Параметри!$K$51+SUM('Дані з ДІСО'!AR951:AT951)*Параметри!$K$48*Параметри!$K$20/1000)*Параметри!$K$74</f>
        <v>0</v>
      </c>
      <c r="BC951" s="40">
        <f>ROUNDUP(('Дані не з ДІСО'!I951+'Дані не з ДІСО'!K951)/Параметри!$K$26,0)</f>
        <v>0</v>
      </c>
      <c r="BD951" s="29">
        <f>BC951*Параметри!$M$36/18</f>
        <v>0</v>
      </c>
      <c r="BE951" s="40">
        <f>IF(BC951=0,0,'Дані не з ДІСО'!K951/('Дані не з ДІСО'!I951+'Дані не з ДІСО'!K951))</f>
        <v>0</v>
      </c>
      <c r="BF951" s="29">
        <f>(1+0.25*BE951)*BD951*Параметри!$K$51</f>
        <v>0</v>
      </c>
      <c r="BG951" s="40">
        <f>ROUNDUP('Дані не з ДІСО'!M951/Параметри!$K$27,0)</f>
        <v>0</v>
      </c>
      <c r="BH951" s="40">
        <f>BG951*Параметри!$M$37/18</f>
        <v>0</v>
      </c>
      <c r="BI951" s="29">
        <f>BH951*Параметри!$K$51</f>
        <v>0</v>
      </c>
      <c r="BJ951" s="29">
        <f>'Дані не з ДІСО'!N951*Параметри!$K$76</f>
        <v>0</v>
      </c>
      <c r="BK951" s="40">
        <f>ROUNDUP('Дані з ДІСО'!V951/Параметри!$K$25,0)</f>
        <v>0</v>
      </c>
      <c r="BL951" s="40">
        <f>ROUNDUP('Дані з ДІСО'!W951/Параметри!$K$25,0)</f>
        <v>0</v>
      </c>
      <c r="BM951" s="40">
        <f>ROUNDUP('Дані з ДІСО'!X951/Параметри!$K$25,0)</f>
        <v>0</v>
      </c>
      <c r="BN951" s="40">
        <f>(BK951*Параметри!$K$34+BL951*Параметри!$L$34+BM951*Параметри!$M$34)/18</f>
        <v>0</v>
      </c>
      <c r="BO951" s="40">
        <f>IF(K951=0,0,'Дані з ДІСО'!AC951/K951)</f>
        <v>0</v>
      </c>
      <c r="BP951" s="29">
        <f>(1+0.25*BO951)*BN951*Параметри!$K$51</f>
        <v>0</v>
      </c>
      <c r="BQ951" s="29">
        <f>BP951*'Коефіцієнти АТО'!U951</f>
        <v>0</v>
      </c>
      <c r="BR951" s="29">
        <f>K951*(1+0.25*BO951)*Параметри!$K$66*Параметри!$K$20/1000</f>
        <v>0</v>
      </c>
      <c r="BS951" s="29">
        <f>(1+0.25*BO951)*K951*'Коефіцієнти АТО'!S951*Параметри!$K$20/1000</f>
        <v>0</v>
      </c>
      <c r="BT951" s="29">
        <f t="shared" si="133"/>
        <v>0</v>
      </c>
      <c r="BU951" s="40">
        <f>ROUNDUP('Дані з ДІСО'!AG951/Параметри!$K$71,0)</f>
        <v>0</v>
      </c>
      <c r="BV951" s="40">
        <f t="shared" si="134"/>
        <v>0</v>
      </c>
      <c r="BW951" s="40">
        <f>IF('Дані з ДІСО'!AG951=0,0,'Дані з ДІСО'!AJ951/'Дані з ДІСО'!AG951)</f>
        <v>0</v>
      </c>
      <c r="BX951" s="29">
        <f>BV951*(1+0.25*BW951)*Параметри!$K$51</f>
        <v>0</v>
      </c>
      <c r="BY951" s="29">
        <f>ROUND(IF(Параметри!$K$77="No",CC951,CC951*Параметри!$K$78)+AG951,1)</f>
        <v>48791.7</v>
      </c>
      <c r="BZ951" s="29">
        <f>ROUND(IF(Параметри!$K$77="No",BF951,BF951*Параметри!$K$78),1)</f>
        <v>0</v>
      </c>
      <c r="CA951" s="29">
        <f>ROUND(IF(Параметри!$K$77="No",BI951,BI951*Параметри!$K$78),1)</f>
        <v>0</v>
      </c>
      <c r="CB951" s="29">
        <f>ROUND(IF(Параметри!$K$77="No",BJ951,BJ951*Параметри!$K$78),1)</f>
        <v>0</v>
      </c>
      <c r="CC951" s="29">
        <f t="shared" si="128"/>
        <v>54212.986049758219</v>
      </c>
    </row>
    <row r="952" spans="1:81">
      <c r="A952" s="9">
        <v>951</v>
      </c>
      <c r="B952" s="9" t="s">
        <v>3148</v>
      </c>
      <c r="C952" s="9" t="s">
        <v>3148</v>
      </c>
      <c r="D952" s="9" t="s">
        <v>4020</v>
      </c>
      <c r="E952" s="9" t="s">
        <v>24</v>
      </c>
      <c r="F952" s="9" t="s">
        <v>4027</v>
      </c>
      <c r="G952" s="9" t="s">
        <v>1983</v>
      </c>
      <c r="H952" s="29">
        <f>SUM('Дані з ДІСО'!J952:L952)</f>
        <v>1260</v>
      </c>
      <c r="I952" s="29">
        <f>SUM('Дані з ДІСО'!G952:I952)</f>
        <v>92</v>
      </c>
      <c r="J952" s="29">
        <f>SUM('Дані з ДІСО'!P952:R952)</f>
        <v>0</v>
      </c>
      <c r="K952" s="29">
        <f>SUM('Дані з ДІСО'!V952:X952)</f>
        <v>0</v>
      </c>
      <c r="L952" s="40">
        <f>ROUNDUP('Дані з ДІСО'!J952/'Коефіцієнти АТО'!$R952,0)</f>
        <v>34</v>
      </c>
      <c r="M952" s="40">
        <f>ROUNDUP('Дані з ДІСО'!K952/'Коефіцієнти АТО'!$R952,0)</f>
        <v>47</v>
      </c>
      <c r="N952" s="40">
        <f>ROUNDUP('Дані з ДІСО'!L952/'Коефіцієнти АТО'!$R952,0)</f>
        <v>10</v>
      </c>
      <c r="O952" s="59">
        <f>(L952*Параметри!$K$32+M952*Параметри!$L$32+N952*Параметри!$M$32)/18</f>
        <v>148.55000000000001</v>
      </c>
      <c r="P952" s="41">
        <f>IF(H952=0,"",'Дані з ДІСО'!Y952/H952)</f>
        <v>0</v>
      </c>
      <c r="Q952" s="29">
        <f>IF(H952=0,"",(1+0.25*P952)*O952*Параметри!$K$51)</f>
        <v>30426.042334542803</v>
      </c>
      <c r="R952" s="29">
        <f>IF(H952=0,"",Q952*'Коефіцієнти АТО'!T952)</f>
        <v>517.24271968722769</v>
      </c>
      <c r="S952" s="29">
        <f>IF(H952=0,"",H952*(1+0.25*P952)*Параметри!$K$66*Параметри!$K$20/1000)</f>
        <v>0</v>
      </c>
      <c r="T952" s="29">
        <f>IF(H952=0,"",H952*(1+0.25*P952)*'Коефіцієнти АТО'!$S952*Параметри!$K$20/1000)</f>
        <v>6355.3849451523192</v>
      </c>
      <c r="U952" s="29">
        <f t="shared" si="129"/>
        <v>37298.669999382349</v>
      </c>
      <c r="V952" s="29">
        <f t="shared" si="130"/>
        <v>37298.669999382349</v>
      </c>
      <c r="W952" s="40">
        <f>ROUNDUP('Дані з ДІСО'!P952/Параметри!$K$24,0)</f>
        <v>0</v>
      </c>
      <c r="X952" s="40">
        <f>ROUNDUP('Дані з ДІСО'!Q952/Параметри!$K$24,0)</f>
        <v>0</v>
      </c>
      <c r="Y952" s="40">
        <f>ROUNDUP('Дані з ДІСО'!R952/Параметри!$K$24,0)</f>
        <v>0</v>
      </c>
      <c r="Z952" s="59">
        <f>(W952*Параметри!$K$33+X952*Параметри!$L$33+Y952*Параметри!$M$33)/18</f>
        <v>0</v>
      </c>
      <c r="AA952" s="41">
        <f>IF(J952=0,0,'Дані з ДІСО'!AA952/J952)</f>
        <v>0</v>
      </c>
      <c r="AB952" s="29">
        <f>(1+0.25*AA952)*Z952*Параметри!$K$51</f>
        <v>0</v>
      </c>
      <c r="AC952" s="29">
        <f>AB952*'Коефіцієнти АТО'!U952</f>
        <v>0</v>
      </c>
      <c r="AD952" s="29">
        <f>J952*(1+0.25*AA952)*Параметри!$K$66*Параметри!$K$20/1000</f>
        <v>0</v>
      </c>
      <c r="AE952" s="29">
        <f>(1+0.25*AA952)*J952*'Коефіцієнти АТО'!S952*Параметри!$K$20/1000</f>
        <v>0</v>
      </c>
      <c r="AF952" s="29">
        <f t="shared" si="126"/>
        <v>0</v>
      </c>
      <c r="AG952" s="29">
        <v>0</v>
      </c>
      <c r="AH952" s="40">
        <v>20</v>
      </c>
      <c r="AI952" s="40">
        <v>0</v>
      </c>
      <c r="AJ952" s="40">
        <f t="shared" si="127"/>
        <v>0</v>
      </c>
      <c r="AK952" s="29">
        <f>(AH952+AI952)*(1+0.25*AJ952)*Параметри!$K$53</f>
        <v>3588.5855139200012</v>
      </c>
      <c r="AL952" s="29">
        <f>ROUNDUP(('Дані з ДІСО'!AU952+'Дані з ДІСО'!AW952)/Параметри!$K$28,0)</f>
        <v>0</v>
      </c>
      <c r="AM952" s="64">
        <f>AL952*Параметри!$M$35/18</f>
        <v>0</v>
      </c>
      <c r="AN952" s="29">
        <f>IF(AL952=0,0,'Дані з ДІСО'!AW952/SUM('Дані з ДІСО'!AU952,'Дані з ДІСО'!AW952))</f>
        <v>0</v>
      </c>
      <c r="AO952" s="29">
        <f>(1+0.25*AN952)*AM952*Параметри!$K$51</f>
        <v>0</v>
      </c>
      <c r="AP952" s="40">
        <f>ROUNDUP(('Дані з ДІСО'!AE952+'Дані не з ДІСО'!E952+'Дані не з ДІСО'!G952)/Параметри!$K$69,0)</f>
        <v>0</v>
      </c>
      <c r="AQ952" s="40">
        <f t="shared" si="131"/>
        <v>0</v>
      </c>
      <c r="AR952" s="40">
        <f>IF(AP952=0,0,('Дані з ДІСО'!AH952+'Дані не з ДІСО'!G952)/('Дані з ДІСО'!AE952+'Дані не з ДІСО'!E952+'Дані не з ДІСО'!G952))</f>
        <v>0</v>
      </c>
      <c r="AS952" s="29">
        <f>AQ952*(1+0.25*AR952)*Параметри!$K$51</f>
        <v>0</v>
      </c>
      <c r="AT952" s="40">
        <f>ROUNDUP('Дані з ДІСО'!AF952/Параметри!$K$70,0)</f>
        <v>0</v>
      </c>
      <c r="AU952" s="40">
        <f t="shared" si="132"/>
        <v>0</v>
      </c>
      <c r="AV952" s="40">
        <f>IF(AT952=0,0,'Дані з ДІСО'!AI952/'Дані з ДІСО'!AF952)</f>
        <v>0</v>
      </c>
      <c r="AW952" s="29">
        <f>AU952*(1+0.25*AV952)*Параметри!$K$51</f>
        <v>0</v>
      </c>
      <c r="AX952" s="40">
        <f>ROUNDUP('Дані з ДІСО'!AR952/Параметри!$K$29,0)</f>
        <v>0</v>
      </c>
      <c r="AY952" s="40">
        <f>ROUNDUP('Дані з ДІСО'!AS952/Параметри!$K$29,0)</f>
        <v>0</v>
      </c>
      <c r="AZ952" s="40">
        <f>ROUNDUP('Дані з ДІСО'!AT952/Параметри!$K$29,0)</f>
        <v>0</v>
      </c>
      <c r="BA952" s="64">
        <f>(AX952*Параметри!$K$32+AY952*Параметри!$L$32+AZ952*Параметри!$M$32)/18</f>
        <v>0</v>
      </c>
      <c r="BB952" s="29">
        <f>(BA952*Параметри!$K$51+SUM('Дані з ДІСО'!AR952:AT952)*Параметри!$K$48*Параметри!$K$20/1000)*Параметри!$K$74</f>
        <v>0</v>
      </c>
      <c r="BC952" s="40">
        <f>ROUNDUP(('Дані не з ДІСО'!I952+'Дані не з ДІСО'!K952)/Параметри!$K$26,0)</f>
        <v>0</v>
      </c>
      <c r="BD952" s="29">
        <f>BC952*Параметри!$M$36/18</f>
        <v>0</v>
      </c>
      <c r="BE952" s="40">
        <f>IF(BC952=0,0,'Дані не з ДІСО'!K952/('Дані не з ДІСО'!I952+'Дані не з ДІСО'!K952))</f>
        <v>0</v>
      </c>
      <c r="BF952" s="29">
        <f>(1+0.25*BE952)*BD952*Параметри!$K$51</f>
        <v>0</v>
      </c>
      <c r="BG952" s="40">
        <f>ROUNDUP('Дані не з ДІСО'!M952/Параметри!$K$27,0)</f>
        <v>0</v>
      </c>
      <c r="BH952" s="40">
        <f>BG952*Параметри!$M$37/18</f>
        <v>0</v>
      </c>
      <c r="BI952" s="29">
        <f>BH952*Параметри!$K$51</f>
        <v>0</v>
      </c>
      <c r="BJ952" s="29">
        <f>'Дані не з ДІСО'!N952*Параметри!$K$76</f>
        <v>0</v>
      </c>
      <c r="BK952" s="40">
        <f>ROUNDUP('Дані з ДІСО'!V952/Параметри!$K$25,0)</f>
        <v>0</v>
      </c>
      <c r="BL952" s="40">
        <f>ROUNDUP('Дані з ДІСО'!W952/Параметри!$K$25,0)</f>
        <v>0</v>
      </c>
      <c r="BM952" s="40">
        <f>ROUNDUP('Дані з ДІСО'!X952/Параметри!$K$25,0)</f>
        <v>0</v>
      </c>
      <c r="BN952" s="40">
        <f>(BK952*Параметри!$K$34+BL952*Параметри!$L$34+BM952*Параметри!$M$34)/18</f>
        <v>0</v>
      </c>
      <c r="BO952" s="40">
        <f>IF(K952=0,0,'Дані з ДІСО'!AC952/K952)</f>
        <v>0</v>
      </c>
      <c r="BP952" s="29">
        <f>(1+0.25*BO952)*BN952*Параметри!$K$51</f>
        <v>0</v>
      </c>
      <c r="BQ952" s="29">
        <f>BP952*'Коефіцієнти АТО'!U952</f>
        <v>0</v>
      </c>
      <c r="BR952" s="29">
        <f>K952*(1+0.25*BO952)*Параметри!$K$66*Параметри!$K$20/1000</f>
        <v>0</v>
      </c>
      <c r="BS952" s="29">
        <f>(1+0.25*BO952)*K952*'Коефіцієнти АТО'!S952*Параметри!$K$20/1000</f>
        <v>0</v>
      </c>
      <c r="BT952" s="29">
        <f t="shared" si="133"/>
        <v>0</v>
      </c>
      <c r="BU952" s="40">
        <f>ROUNDUP('Дані з ДІСО'!AG952/Параметри!$K$71,0)</f>
        <v>0</v>
      </c>
      <c r="BV952" s="40">
        <f t="shared" si="134"/>
        <v>0</v>
      </c>
      <c r="BW952" s="40">
        <f>IF('Дані з ДІСО'!AG952=0,0,'Дані з ДІСО'!AJ952/'Дані з ДІСО'!AG952)</f>
        <v>0</v>
      </c>
      <c r="BX952" s="29">
        <f>BV952*(1+0.25*BW952)*Параметри!$K$51</f>
        <v>0</v>
      </c>
      <c r="BY952" s="29">
        <f>ROUND(IF(Параметри!$K$77="No",CC952,CC952*Параметри!$K$78)+AG952,1)</f>
        <v>36798.5</v>
      </c>
      <c r="BZ952" s="29">
        <f>ROUND(IF(Параметри!$K$77="No",BF952,BF952*Параметри!$K$78),1)</f>
        <v>0</v>
      </c>
      <c r="CA952" s="29">
        <f>ROUND(IF(Параметри!$K$77="No",BI952,BI952*Параметри!$K$78),1)</f>
        <v>0</v>
      </c>
      <c r="CB952" s="29">
        <f>ROUND(IF(Параметри!$K$77="No",BJ952,BJ952*Параметри!$K$78),1)</f>
        <v>0</v>
      </c>
      <c r="CC952" s="29">
        <f t="shared" si="128"/>
        <v>40887.255513302349</v>
      </c>
    </row>
    <row r="953" spans="1:81">
      <c r="A953" s="9">
        <v>952</v>
      </c>
      <c r="B953" s="9" t="s">
        <v>3148</v>
      </c>
      <c r="C953" s="9" t="s">
        <v>3148</v>
      </c>
      <c r="D953" s="9" t="s">
        <v>4020</v>
      </c>
      <c r="E953" s="9" t="s">
        <v>24</v>
      </c>
      <c r="F953" s="9" t="s">
        <v>3883</v>
      </c>
      <c r="G953" s="9" t="s">
        <v>1985</v>
      </c>
      <c r="H953" s="29">
        <f>SUM('Дані з ДІСО'!J953:L953)</f>
        <v>619</v>
      </c>
      <c r="I953" s="29">
        <f>SUM('Дані з ДІСО'!G953:I953)</f>
        <v>36</v>
      </c>
      <c r="J953" s="29">
        <f>SUM('Дані з ДІСО'!P953:R953)</f>
        <v>0</v>
      </c>
      <c r="K953" s="29">
        <f>SUM('Дані з ДІСО'!V953:X953)</f>
        <v>0</v>
      </c>
      <c r="L953" s="40">
        <f>ROUNDUP('Дані з ДІСО'!J953/'Коефіцієнти АТО'!$R953,0)</f>
        <v>19</v>
      </c>
      <c r="M953" s="40">
        <f>ROUNDUP('Дані з ДІСО'!K953/'Коефіцієнти АТО'!$R953,0)</f>
        <v>26</v>
      </c>
      <c r="N953" s="40">
        <f>ROUNDUP('Дані з ДІСО'!L953/'Коефіцієнти АТО'!$R953,0)</f>
        <v>3</v>
      </c>
      <c r="O953" s="59">
        <f>(L953*Параметри!$K$32+M953*Параметри!$L$32+N953*Параметри!$M$32)/18</f>
        <v>77.427777777777777</v>
      </c>
      <c r="P953" s="41">
        <f>IF(H953=0,"",'Дані з ДІСО'!Y953/H953)</f>
        <v>0</v>
      </c>
      <c r="Q953" s="29">
        <f>IF(H953=0,"",(1+0.25*P953)*O953*Параметри!$K$51)</f>
        <v>15858.773776750177</v>
      </c>
      <c r="R953" s="29">
        <f>IF(H953=0,"",Q953*'Коефіцієнти АТО'!T953)</f>
        <v>269.59915420475301</v>
      </c>
      <c r="S953" s="29">
        <f>IF(H953=0,"",H953*(1+0.25*P953)*Параметри!$K$66*Параметри!$K$20/1000)</f>
        <v>0</v>
      </c>
      <c r="T953" s="29">
        <f>IF(H953=0,"",H953*(1+0.25*P953)*'Коефіцієнти АТО'!$S953*Параметри!$K$20/1000)</f>
        <v>3122.2089532137184</v>
      </c>
      <c r="U953" s="29">
        <f t="shared" si="129"/>
        <v>19250.581884168649</v>
      </c>
      <c r="V953" s="29">
        <f t="shared" si="130"/>
        <v>19250.581884168649</v>
      </c>
      <c r="W953" s="40">
        <f>ROUNDUP('Дані з ДІСО'!P953/Параметри!$K$24,0)</f>
        <v>0</v>
      </c>
      <c r="X953" s="40">
        <f>ROUNDUP('Дані з ДІСО'!Q953/Параметри!$K$24,0)</f>
        <v>0</v>
      </c>
      <c r="Y953" s="40">
        <f>ROUNDUP('Дані з ДІСО'!R953/Параметри!$K$24,0)</f>
        <v>0</v>
      </c>
      <c r="Z953" s="59">
        <f>(W953*Параметри!$K$33+X953*Параметри!$L$33+Y953*Параметри!$M$33)/18</f>
        <v>0</v>
      </c>
      <c r="AA953" s="41">
        <f>IF(J953=0,0,'Дані з ДІСО'!AA953/J953)</f>
        <v>0</v>
      </c>
      <c r="AB953" s="29">
        <f>(1+0.25*AA953)*Z953*Параметри!$K$51</f>
        <v>0</v>
      </c>
      <c r="AC953" s="29">
        <f>AB953*'Коефіцієнти АТО'!U953</f>
        <v>0</v>
      </c>
      <c r="AD953" s="29">
        <f>J953*(1+0.25*AA953)*Параметри!$K$66*Параметри!$K$20/1000</f>
        <v>0</v>
      </c>
      <c r="AE953" s="29">
        <f>(1+0.25*AA953)*J953*'Коефіцієнти АТО'!S953*Параметри!$K$20/1000</f>
        <v>0</v>
      </c>
      <c r="AF953" s="29">
        <f t="shared" si="126"/>
        <v>0</v>
      </c>
      <c r="AG953" s="29">
        <v>0</v>
      </c>
      <c r="AH953" s="40">
        <v>13</v>
      </c>
      <c r="AI953" s="40">
        <v>0</v>
      </c>
      <c r="AJ953" s="40">
        <f t="shared" si="127"/>
        <v>0</v>
      </c>
      <c r="AK953" s="29">
        <f>(AH953+AI953)*(1+0.25*AJ953)*Параметри!$K$53</f>
        <v>2332.5805840480007</v>
      </c>
      <c r="AL953" s="29">
        <f>ROUNDUP(('Дані з ДІСО'!AU953+'Дані з ДІСО'!AW953)/Параметри!$K$28,0)</f>
        <v>0</v>
      </c>
      <c r="AM953" s="64">
        <f>AL953*Параметри!$M$35/18</f>
        <v>0</v>
      </c>
      <c r="AN953" s="29">
        <f>IF(AL953=0,0,'Дані з ДІСО'!AW953/SUM('Дані з ДІСО'!AU953,'Дані з ДІСО'!AW953))</f>
        <v>0</v>
      </c>
      <c r="AO953" s="29">
        <f>(1+0.25*AN953)*AM953*Параметри!$K$51</f>
        <v>0</v>
      </c>
      <c r="AP953" s="40">
        <f>ROUNDUP(('Дані з ДІСО'!AE953+'Дані не з ДІСО'!E953+'Дані не з ДІСО'!G953)/Параметри!$K$69,0)</f>
        <v>0</v>
      </c>
      <c r="AQ953" s="40">
        <f t="shared" si="131"/>
        <v>0</v>
      </c>
      <c r="AR953" s="40">
        <f>IF(AP953=0,0,('Дані з ДІСО'!AH953+'Дані не з ДІСО'!G953)/('Дані з ДІСО'!AE953+'Дані не з ДІСО'!E953+'Дані не з ДІСО'!G953))</f>
        <v>0</v>
      </c>
      <c r="AS953" s="29">
        <f>AQ953*(1+0.25*AR953)*Параметри!$K$51</f>
        <v>0</v>
      </c>
      <c r="AT953" s="40">
        <f>ROUNDUP('Дані з ДІСО'!AF953/Параметри!$K$70,0)</f>
        <v>0</v>
      </c>
      <c r="AU953" s="40">
        <f t="shared" si="132"/>
        <v>0</v>
      </c>
      <c r="AV953" s="40">
        <f>IF(AT953=0,0,'Дані з ДІСО'!AI953/'Дані з ДІСО'!AF953)</f>
        <v>0</v>
      </c>
      <c r="AW953" s="29">
        <f>AU953*(1+0.25*AV953)*Параметри!$K$51</f>
        <v>0</v>
      </c>
      <c r="AX953" s="40">
        <f>ROUNDUP('Дані з ДІСО'!AR953/Параметри!$K$29,0)</f>
        <v>0</v>
      </c>
      <c r="AY953" s="40">
        <f>ROUNDUP('Дані з ДІСО'!AS953/Параметри!$K$29,0)</f>
        <v>0</v>
      </c>
      <c r="AZ953" s="40">
        <f>ROUNDUP('Дані з ДІСО'!AT953/Параметри!$K$29,0)</f>
        <v>0</v>
      </c>
      <c r="BA953" s="64">
        <f>(AX953*Параметри!$K$32+AY953*Параметри!$L$32+AZ953*Параметри!$M$32)/18</f>
        <v>0</v>
      </c>
      <c r="BB953" s="29">
        <f>(BA953*Параметри!$K$51+SUM('Дані з ДІСО'!AR953:AT953)*Параметри!$K$48*Параметри!$K$20/1000)*Параметри!$K$74</f>
        <v>0</v>
      </c>
      <c r="BC953" s="40">
        <f>ROUNDUP(('Дані не з ДІСО'!I953+'Дані не з ДІСО'!K953)/Параметри!$K$26,0)</f>
        <v>0</v>
      </c>
      <c r="BD953" s="29">
        <f>BC953*Параметри!$M$36/18</f>
        <v>0</v>
      </c>
      <c r="BE953" s="40">
        <f>IF(BC953=0,0,'Дані не з ДІСО'!K953/('Дані не з ДІСО'!I953+'Дані не з ДІСО'!K953))</f>
        <v>0</v>
      </c>
      <c r="BF953" s="29">
        <f>(1+0.25*BE953)*BD953*Параметри!$K$51</f>
        <v>0</v>
      </c>
      <c r="BG953" s="40">
        <f>ROUNDUP('Дані не з ДІСО'!M953/Параметри!$K$27,0)</f>
        <v>0</v>
      </c>
      <c r="BH953" s="40">
        <f>BG953*Параметри!$M$37/18</f>
        <v>0</v>
      </c>
      <c r="BI953" s="29">
        <f>BH953*Параметри!$K$51</f>
        <v>0</v>
      </c>
      <c r="BJ953" s="29">
        <f>'Дані не з ДІСО'!N953*Параметри!$K$76</f>
        <v>0</v>
      </c>
      <c r="BK953" s="40">
        <f>ROUNDUP('Дані з ДІСО'!V953/Параметри!$K$25,0)</f>
        <v>0</v>
      </c>
      <c r="BL953" s="40">
        <f>ROUNDUP('Дані з ДІСО'!W953/Параметри!$K$25,0)</f>
        <v>0</v>
      </c>
      <c r="BM953" s="40">
        <f>ROUNDUP('Дані з ДІСО'!X953/Параметри!$K$25,0)</f>
        <v>0</v>
      </c>
      <c r="BN953" s="40">
        <f>(BK953*Параметри!$K$34+BL953*Параметри!$L$34+BM953*Параметри!$M$34)/18</f>
        <v>0</v>
      </c>
      <c r="BO953" s="40">
        <f>IF(K953=0,0,'Дані з ДІСО'!AC953/K953)</f>
        <v>0</v>
      </c>
      <c r="BP953" s="29">
        <f>(1+0.25*BO953)*BN953*Параметри!$K$51</f>
        <v>0</v>
      </c>
      <c r="BQ953" s="29">
        <f>BP953*'Коефіцієнти АТО'!U953</f>
        <v>0</v>
      </c>
      <c r="BR953" s="29">
        <f>K953*(1+0.25*BO953)*Параметри!$K$66*Параметри!$K$20/1000</f>
        <v>0</v>
      </c>
      <c r="BS953" s="29">
        <f>(1+0.25*BO953)*K953*'Коефіцієнти АТО'!S953*Параметри!$K$20/1000</f>
        <v>0</v>
      </c>
      <c r="BT953" s="29">
        <f t="shared" si="133"/>
        <v>0</v>
      </c>
      <c r="BU953" s="40">
        <f>ROUNDUP('Дані з ДІСО'!AG953/Параметри!$K$71,0)</f>
        <v>0</v>
      </c>
      <c r="BV953" s="40">
        <f t="shared" si="134"/>
        <v>0</v>
      </c>
      <c r="BW953" s="40">
        <f>IF('Дані з ДІСО'!AG953=0,0,'Дані з ДІСО'!AJ953/'Дані з ДІСО'!AG953)</f>
        <v>0</v>
      </c>
      <c r="BX953" s="29">
        <f>BV953*(1+0.25*BW953)*Параметри!$K$51</f>
        <v>0</v>
      </c>
      <c r="BY953" s="29">
        <f>ROUND(IF(Параметри!$K$77="No",CC953,CC953*Параметри!$K$78)+AG953,1)</f>
        <v>19424.8</v>
      </c>
      <c r="BZ953" s="29">
        <f>ROUND(IF(Параметри!$K$77="No",BF953,BF953*Параметри!$K$78),1)</f>
        <v>0</v>
      </c>
      <c r="CA953" s="29">
        <f>ROUND(IF(Параметри!$K$77="No",BI953,BI953*Параметри!$K$78),1)</f>
        <v>0</v>
      </c>
      <c r="CB953" s="29">
        <f>ROUND(IF(Параметри!$K$77="No",BJ953,BJ953*Параметри!$K$78),1)</f>
        <v>0</v>
      </c>
      <c r="CC953" s="29">
        <f t="shared" si="128"/>
        <v>21583.162468216651</v>
      </c>
    </row>
    <row r="954" spans="1:81">
      <c r="A954" s="9">
        <v>953</v>
      </c>
      <c r="B954" s="9" t="s">
        <v>3148</v>
      </c>
      <c r="C954" s="9" t="s">
        <v>3148</v>
      </c>
      <c r="D954" s="9" t="s">
        <v>4020</v>
      </c>
      <c r="E954" s="9" t="s">
        <v>24</v>
      </c>
      <c r="F954" s="9" t="s">
        <v>4028</v>
      </c>
      <c r="G954" s="9" t="s">
        <v>1987</v>
      </c>
      <c r="H954" s="29">
        <f>SUM('Дані з ДІСО'!J954:L954)</f>
        <v>709</v>
      </c>
      <c r="I954" s="29">
        <f>SUM('Дані з ДІСО'!G954:I954)</f>
        <v>42</v>
      </c>
      <c r="J954" s="29">
        <f>SUM('Дані з ДІСО'!P954:R954)</f>
        <v>0</v>
      </c>
      <c r="K954" s="29">
        <f>SUM('Дані з ДІСО'!V954:X954)</f>
        <v>0</v>
      </c>
      <c r="L954" s="40">
        <f>ROUNDUP('Дані з ДІСО'!J954/'Коефіцієнти АТО'!$R954,0)</f>
        <v>21</v>
      </c>
      <c r="M954" s="40">
        <f>ROUNDUP('Дані з ДІСО'!K954/'Коефіцієнти АТО'!$R954,0)</f>
        <v>29</v>
      </c>
      <c r="N954" s="40">
        <f>ROUNDUP('Дані з ДІСО'!L954/'Коефіцієнти АТО'!$R954,0)</f>
        <v>3</v>
      </c>
      <c r="O954" s="59">
        <f>(L954*Параметри!$K$32+M954*Параметри!$L$32+N954*Параметри!$M$32)/18</f>
        <v>85.433333333333337</v>
      </c>
      <c r="P954" s="41">
        <f>IF(H954=0,"",'Дані з ДІСО'!Y954/H954)</f>
        <v>0</v>
      </c>
      <c r="Q954" s="29">
        <f>IF(H954=0,"",(1+0.25*P954)*O954*Параметри!$K$51)</f>
        <v>17498.473354298934</v>
      </c>
      <c r="R954" s="29">
        <f>IF(H954=0,"",Q954*'Коефіцієнти АТО'!T954)</f>
        <v>297.47404702308188</v>
      </c>
      <c r="S954" s="29">
        <f>IF(H954=0,"",H954*(1+0.25*P954)*Параметри!$K$66*Параметри!$K$20/1000)</f>
        <v>0</v>
      </c>
      <c r="T954" s="29">
        <f>IF(H954=0,"",H954*(1+0.25*P954)*'Коефіцієнти АТО'!$S954*Параметри!$K$20/1000)</f>
        <v>3576.1650207245984</v>
      </c>
      <c r="U954" s="29">
        <f t="shared" si="129"/>
        <v>21372.112422046615</v>
      </c>
      <c r="V954" s="29">
        <f t="shared" si="130"/>
        <v>21372.112422046615</v>
      </c>
      <c r="W954" s="40">
        <f>ROUNDUP('Дані з ДІСО'!P954/Параметри!$K$24,0)</f>
        <v>0</v>
      </c>
      <c r="X954" s="40">
        <f>ROUNDUP('Дані з ДІСО'!Q954/Параметри!$K$24,0)</f>
        <v>0</v>
      </c>
      <c r="Y954" s="40">
        <f>ROUNDUP('Дані з ДІСО'!R954/Параметри!$K$24,0)</f>
        <v>0</v>
      </c>
      <c r="Z954" s="59">
        <f>(W954*Параметри!$K$33+X954*Параметри!$L$33+Y954*Параметри!$M$33)/18</f>
        <v>0</v>
      </c>
      <c r="AA954" s="41">
        <f>IF(J954=0,0,'Дані з ДІСО'!AA954/J954)</f>
        <v>0</v>
      </c>
      <c r="AB954" s="29">
        <f>(1+0.25*AA954)*Z954*Параметри!$K$51</f>
        <v>0</v>
      </c>
      <c r="AC954" s="29">
        <f>AB954*'Коефіцієнти АТО'!U954</f>
        <v>0</v>
      </c>
      <c r="AD954" s="29">
        <f>J954*(1+0.25*AA954)*Параметри!$K$66*Параметри!$K$20/1000</f>
        <v>0</v>
      </c>
      <c r="AE954" s="29">
        <f>(1+0.25*AA954)*J954*'Коефіцієнти АТО'!S954*Параметри!$K$20/1000</f>
        <v>0</v>
      </c>
      <c r="AF954" s="29">
        <f t="shared" si="126"/>
        <v>0</v>
      </c>
      <c r="AG954" s="29">
        <v>0</v>
      </c>
      <c r="AH954" s="40">
        <v>15</v>
      </c>
      <c r="AI954" s="40">
        <v>0</v>
      </c>
      <c r="AJ954" s="40">
        <f t="shared" si="127"/>
        <v>0</v>
      </c>
      <c r="AK954" s="29">
        <f>(AH954+AI954)*(1+0.25*AJ954)*Параметри!$K$53</f>
        <v>2691.4391354400009</v>
      </c>
      <c r="AL954" s="29">
        <f>ROUNDUP(('Дані з ДІСО'!AU954+'Дані з ДІСО'!AW954)/Параметри!$K$28,0)</f>
        <v>0</v>
      </c>
      <c r="AM954" s="64">
        <f>AL954*Параметри!$M$35/18</f>
        <v>0</v>
      </c>
      <c r="AN954" s="29">
        <f>IF(AL954=0,0,'Дані з ДІСО'!AW954/SUM('Дані з ДІСО'!AU954,'Дані з ДІСО'!AW954))</f>
        <v>0</v>
      </c>
      <c r="AO954" s="29">
        <f>(1+0.25*AN954)*AM954*Параметри!$K$51</f>
        <v>0</v>
      </c>
      <c r="AP954" s="40">
        <f>ROUNDUP(('Дані з ДІСО'!AE954+'Дані не з ДІСО'!E954+'Дані не з ДІСО'!G954)/Параметри!$K$69,0)</f>
        <v>0</v>
      </c>
      <c r="AQ954" s="40">
        <f t="shared" si="131"/>
        <v>0</v>
      </c>
      <c r="AR954" s="40">
        <f>IF(AP954=0,0,('Дані з ДІСО'!AH954+'Дані не з ДІСО'!G954)/('Дані з ДІСО'!AE954+'Дані не з ДІСО'!E954+'Дані не з ДІСО'!G954))</f>
        <v>0</v>
      </c>
      <c r="AS954" s="29">
        <f>AQ954*(1+0.25*AR954)*Параметри!$K$51</f>
        <v>0</v>
      </c>
      <c r="AT954" s="40">
        <f>ROUNDUP('Дані з ДІСО'!AF954/Параметри!$K$70,0)</f>
        <v>0</v>
      </c>
      <c r="AU954" s="40">
        <f t="shared" si="132"/>
        <v>0</v>
      </c>
      <c r="AV954" s="40">
        <f>IF(AT954=0,0,'Дані з ДІСО'!AI954/'Дані з ДІСО'!AF954)</f>
        <v>0</v>
      </c>
      <c r="AW954" s="29">
        <f>AU954*(1+0.25*AV954)*Параметри!$K$51</f>
        <v>0</v>
      </c>
      <c r="AX954" s="40">
        <f>ROUNDUP('Дані з ДІСО'!AR954/Параметри!$K$29,0)</f>
        <v>0</v>
      </c>
      <c r="AY954" s="40">
        <f>ROUNDUP('Дані з ДІСО'!AS954/Параметри!$K$29,0)</f>
        <v>0</v>
      </c>
      <c r="AZ954" s="40">
        <f>ROUNDUP('Дані з ДІСО'!AT954/Параметри!$K$29,0)</f>
        <v>0</v>
      </c>
      <c r="BA954" s="64">
        <f>(AX954*Параметри!$K$32+AY954*Параметри!$L$32+AZ954*Параметри!$M$32)/18</f>
        <v>0</v>
      </c>
      <c r="BB954" s="29">
        <f>(BA954*Параметри!$K$51+SUM('Дані з ДІСО'!AR954:AT954)*Параметри!$K$48*Параметри!$K$20/1000)*Параметри!$K$74</f>
        <v>0</v>
      </c>
      <c r="BC954" s="40">
        <f>ROUNDUP(('Дані не з ДІСО'!I954+'Дані не з ДІСО'!K954)/Параметри!$K$26,0)</f>
        <v>0</v>
      </c>
      <c r="BD954" s="29">
        <f>BC954*Параметри!$M$36/18</f>
        <v>0</v>
      </c>
      <c r="BE954" s="40">
        <f>IF(BC954=0,0,'Дані не з ДІСО'!K954/('Дані не з ДІСО'!I954+'Дані не з ДІСО'!K954))</f>
        <v>0</v>
      </c>
      <c r="BF954" s="29">
        <f>(1+0.25*BE954)*BD954*Параметри!$K$51</f>
        <v>0</v>
      </c>
      <c r="BG954" s="40">
        <f>ROUNDUP('Дані не з ДІСО'!M954/Параметри!$K$27,0)</f>
        <v>0</v>
      </c>
      <c r="BH954" s="40">
        <f>BG954*Параметри!$M$37/18</f>
        <v>0</v>
      </c>
      <c r="BI954" s="29">
        <f>BH954*Параметри!$K$51</f>
        <v>0</v>
      </c>
      <c r="BJ954" s="29">
        <f>'Дані не з ДІСО'!N954*Параметри!$K$76</f>
        <v>0</v>
      </c>
      <c r="BK954" s="40">
        <f>ROUNDUP('Дані з ДІСО'!V954/Параметри!$K$25,0)</f>
        <v>0</v>
      </c>
      <c r="BL954" s="40">
        <f>ROUNDUP('Дані з ДІСО'!W954/Параметри!$K$25,0)</f>
        <v>0</v>
      </c>
      <c r="BM954" s="40">
        <f>ROUNDUP('Дані з ДІСО'!X954/Параметри!$K$25,0)</f>
        <v>0</v>
      </c>
      <c r="BN954" s="40">
        <f>(BK954*Параметри!$K$34+BL954*Параметри!$L$34+BM954*Параметри!$M$34)/18</f>
        <v>0</v>
      </c>
      <c r="BO954" s="40">
        <f>IF(K954=0,0,'Дані з ДІСО'!AC954/K954)</f>
        <v>0</v>
      </c>
      <c r="BP954" s="29">
        <f>(1+0.25*BO954)*BN954*Параметри!$K$51</f>
        <v>0</v>
      </c>
      <c r="BQ954" s="29">
        <f>BP954*'Коефіцієнти АТО'!U954</f>
        <v>0</v>
      </c>
      <c r="BR954" s="29">
        <f>K954*(1+0.25*BO954)*Параметри!$K$66*Параметри!$K$20/1000</f>
        <v>0</v>
      </c>
      <c r="BS954" s="29">
        <f>(1+0.25*BO954)*K954*'Коефіцієнти АТО'!S954*Параметри!$K$20/1000</f>
        <v>0</v>
      </c>
      <c r="BT954" s="29">
        <f t="shared" si="133"/>
        <v>0</v>
      </c>
      <c r="BU954" s="40">
        <f>ROUNDUP('Дані з ДІСО'!AG954/Параметри!$K$71,0)</f>
        <v>0</v>
      </c>
      <c r="BV954" s="40">
        <f t="shared" si="134"/>
        <v>0</v>
      </c>
      <c r="BW954" s="40">
        <f>IF('Дані з ДІСО'!AG954=0,0,'Дані з ДІСО'!AJ954/'Дані з ДІСО'!AG954)</f>
        <v>0</v>
      </c>
      <c r="BX954" s="29">
        <f>BV954*(1+0.25*BW954)*Параметри!$K$51</f>
        <v>0</v>
      </c>
      <c r="BY954" s="29">
        <f>ROUND(IF(Параметри!$K$77="No",CC954,CC954*Параметри!$K$78)+AG954,1)</f>
        <v>21657.200000000001</v>
      </c>
      <c r="BZ954" s="29">
        <f>ROUND(IF(Параметри!$K$77="No",BF954,BF954*Параметри!$K$78),1)</f>
        <v>0</v>
      </c>
      <c r="CA954" s="29">
        <f>ROUND(IF(Параметри!$K$77="No",BI954,BI954*Параметри!$K$78),1)</f>
        <v>0</v>
      </c>
      <c r="CB954" s="29">
        <f>ROUND(IF(Параметри!$K$77="No",BJ954,BJ954*Параметри!$K$78),1)</f>
        <v>0</v>
      </c>
      <c r="CC954" s="29">
        <f t="shared" si="128"/>
        <v>24063.551557486615</v>
      </c>
    </row>
    <row r="955" spans="1:81">
      <c r="A955" s="9">
        <v>954</v>
      </c>
      <c r="B955" s="9" t="s">
        <v>3148</v>
      </c>
      <c r="C955" s="9" t="s">
        <v>3148</v>
      </c>
      <c r="D955" s="9" t="s">
        <v>4020</v>
      </c>
      <c r="E955" s="9" t="s">
        <v>24</v>
      </c>
      <c r="F955" s="9" t="s">
        <v>4029</v>
      </c>
      <c r="G955" s="9" t="s">
        <v>1989</v>
      </c>
      <c r="H955" s="29">
        <f>SUM('Дані з ДІСО'!J955:L955)</f>
        <v>768</v>
      </c>
      <c r="I955" s="29">
        <f>SUM('Дані з ДІСО'!G955:I955)</f>
        <v>59</v>
      </c>
      <c r="J955" s="29">
        <f>SUM('Дані з ДІСО'!P955:R955)</f>
        <v>0</v>
      </c>
      <c r="K955" s="29">
        <f>SUM('Дані з ДІСО'!V955:X955)</f>
        <v>0</v>
      </c>
      <c r="L955" s="40">
        <f>ROUNDUP('Дані з ДІСО'!J955/'Коефіцієнти АТО'!$R955,0)</f>
        <v>23</v>
      </c>
      <c r="M955" s="40">
        <f>ROUNDUP('Дані з ДІСО'!K955/'Коефіцієнти АТО'!$R955,0)</f>
        <v>33</v>
      </c>
      <c r="N955" s="40">
        <f>ROUNDUP('Дані з ДІСО'!L955/'Коефіцієнти АТО'!$R955,0)</f>
        <v>10</v>
      </c>
      <c r="O955" s="59">
        <f>(L955*Параметри!$K$32+M955*Параметри!$L$32+N955*Параметри!$M$32)/18</f>
        <v>109.06111111111112</v>
      </c>
      <c r="P955" s="41">
        <f>IF(H955=0,"",'Дані з ДІСО'!Y955/H955)</f>
        <v>0</v>
      </c>
      <c r="Q955" s="29">
        <f>IF(H955=0,"",(1+0.25*P955)*O955*Параметри!$K$51)</f>
        <v>22337.919782692312</v>
      </c>
      <c r="R955" s="29">
        <f>IF(H955=0,"",Q955*'Коефіцієнти АТО'!T955)</f>
        <v>379.74463630576935</v>
      </c>
      <c r="S955" s="29">
        <f>IF(H955=0,"",H955*(1+0.25*P955)*Параметри!$K$66*Параметри!$K$20/1000)</f>
        <v>0</v>
      </c>
      <c r="T955" s="29">
        <f>IF(H955=0,"",H955*(1+0.25*P955)*'Коефіцієнти АТО'!$S955*Параметри!$K$20/1000)</f>
        <v>3873.7584427595084</v>
      </c>
      <c r="U955" s="29">
        <f t="shared" si="129"/>
        <v>26591.422861757586</v>
      </c>
      <c r="V955" s="29">
        <f t="shared" si="130"/>
        <v>26591.422861757586</v>
      </c>
      <c r="W955" s="40">
        <f>ROUNDUP('Дані з ДІСО'!P955/Параметри!$K$24,0)</f>
        <v>0</v>
      </c>
      <c r="X955" s="40">
        <f>ROUNDUP('Дані з ДІСО'!Q955/Параметри!$K$24,0)</f>
        <v>0</v>
      </c>
      <c r="Y955" s="40">
        <f>ROUNDUP('Дані з ДІСО'!R955/Параметри!$K$24,0)</f>
        <v>0</v>
      </c>
      <c r="Z955" s="59">
        <f>(W955*Параметри!$K$33+X955*Параметри!$L$33+Y955*Параметри!$M$33)/18</f>
        <v>0</v>
      </c>
      <c r="AA955" s="41">
        <f>IF(J955=0,0,'Дані з ДІСО'!AA955/J955)</f>
        <v>0</v>
      </c>
      <c r="AB955" s="29">
        <f>(1+0.25*AA955)*Z955*Параметри!$K$51</f>
        <v>0</v>
      </c>
      <c r="AC955" s="29">
        <f>AB955*'Коефіцієнти АТО'!U955</f>
        <v>0</v>
      </c>
      <c r="AD955" s="29">
        <f>J955*(1+0.25*AA955)*Параметри!$K$66*Параметри!$K$20/1000</f>
        <v>0</v>
      </c>
      <c r="AE955" s="29">
        <f>(1+0.25*AA955)*J955*'Коефіцієнти АТО'!S955*Параметри!$K$20/1000</f>
        <v>0</v>
      </c>
      <c r="AF955" s="29">
        <f t="shared" si="126"/>
        <v>0</v>
      </c>
      <c r="AG955" s="29">
        <v>0</v>
      </c>
      <c r="AH955" s="40">
        <v>9</v>
      </c>
      <c r="AI955" s="40">
        <v>0</v>
      </c>
      <c r="AJ955" s="40">
        <f t="shared" si="127"/>
        <v>0</v>
      </c>
      <c r="AK955" s="29">
        <f>(AH955+AI955)*(1+0.25*AJ955)*Параметри!$K$53</f>
        <v>1614.8634812640005</v>
      </c>
      <c r="AL955" s="29">
        <f>ROUNDUP(('Дані з ДІСО'!AU955+'Дані з ДІСО'!AW955)/Параметри!$K$28,0)</f>
        <v>0</v>
      </c>
      <c r="AM955" s="64">
        <f>AL955*Параметри!$M$35/18</f>
        <v>0</v>
      </c>
      <c r="AN955" s="29">
        <f>IF(AL955=0,0,'Дані з ДІСО'!AW955/SUM('Дані з ДІСО'!AU955,'Дані з ДІСО'!AW955))</f>
        <v>0</v>
      </c>
      <c r="AO955" s="29">
        <f>(1+0.25*AN955)*AM955*Параметри!$K$51</f>
        <v>0</v>
      </c>
      <c r="AP955" s="40">
        <f>ROUNDUP(('Дані з ДІСО'!AE955+'Дані не з ДІСО'!E955+'Дані не з ДІСО'!G955)/Параметри!$K$69,0)</f>
        <v>0</v>
      </c>
      <c r="AQ955" s="40">
        <f t="shared" si="131"/>
        <v>0</v>
      </c>
      <c r="AR955" s="40">
        <f>IF(AP955=0,0,('Дані з ДІСО'!AH955+'Дані не з ДІСО'!G955)/('Дані з ДІСО'!AE955+'Дані не з ДІСО'!E955+'Дані не з ДІСО'!G955))</f>
        <v>0</v>
      </c>
      <c r="AS955" s="29">
        <f>AQ955*(1+0.25*AR955)*Параметри!$K$51</f>
        <v>0</v>
      </c>
      <c r="AT955" s="40">
        <f>ROUNDUP('Дані з ДІСО'!AF955/Параметри!$K$70,0)</f>
        <v>0</v>
      </c>
      <c r="AU955" s="40">
        <f t="shared" si="132"/>
        <v>0</v>
      </c>
      <c r="AV955" s="40">
        <f>IF(AT955=0,0,'Дані з ДІСО'!AI955/'Дані з ДІСО'!AF955)</f>
        <v>0</v>
      </c>
      <c r="AW955" s="29">
        <f>AU955*(1+0.25*AV955)*Параметри!$K$51</f>
        <v>0</v>
      </c>
      <c r="AX955" s="40">
        <f>ROUNDUP('Дані з ДІСО'!AR955/Параметри!$K$29,0)</f>
        <v>0</v>
      </c>
      <c r="AY955" s="40">
        <f>ROUNDUP('Дані з ДІСО'!AS955/Параметри!$K$29,0)</f>
        <v>0</v>
      </c>
      <c r="AZ955" s="40">
        <f>ROUNDUP('Дані з ДІСО'!AT955/Параметри!$K$29,0)</f>
        <v>0</v>
      </c>
      <c r="BA955" s="64">
        <f>(AX955*Параметри!$K$32+AY955*Параметри!$L$32+AZ955*Параметри!$M$32)/18</f>
        <v>0</v>
      </c>
      <c r="BB955" s="29">
        <f>(BA955*Параметри!$K$51+SUM('Дані з ДІСО'!AR955:AT955)*Параметри!$K$48*Параметри!$K$20/1000)*Параметри!$K$74</f>
        <v>0</v>
      </c>
      <c r="BC955" s="40">
        <f>ROUNDUP(('Дані не з ДІСО'!I955+'Дані не з ДІСО'!K955)/Параметри!$K$26,0)</f>
        <v>0</v>
      </c>
      <c r="BD955" s="29">
        <f>BC955*Параметри!$M$36/18</f>
        <v>0</v>
      </c>
      <c r="BE955" s="40">
        <f>IF(BC955=0,0,'Дані не з ДІСО'!K955/('Дані не з ДІСО'!I955+'Дані не з ДІСО'!K955))</f>
        <v>0</v>
      </c>
      <c r="BF955" s="29">
        <f>(1+0.25*BE955)*BD955*Параметри!$K$51</f>
        <v>0</v>
      </c>
      <c r="BG955" s="40">
        <f>ROUNDUP('Дані не з ДІСО'!M955/Параметри!$K$27,0)</f>
        <v>0</v>
      </c>
      <c r="BH955" s="40">
        <f>BG955*Параметри!$M$37/18</f>
        <v>0</v>
      </c>
      <c r="BI955" s="29">
        <f>BH955*Параметри!$K$51</f>
        <v>0</v>
      </c>
      <c r="BJ955" s="29">
        <f>'Дані не з ДІСО'!N955*Параметри!$K$76</f>
        <v>0</v>
      </c>
      <c r="BK955" s="40">
        <f>ROUNDUP('Дані з ДІСО'!V955/Параметри!$K$25,0)</f>
        <v>0</v>
      </c>
      <c r="BL955" s="40">
        <f>ROUNDUP('Дані з ДІСО'!W955/Параметри!$K$25,0)</f>
        <v>0</v>
      </c>
      <c r="BM955" s="40">
        <f>ROUNDUP('Дані з ДІСО'!X955/Параметри!$K$25,0)</f>
        <v>0</v>
      </c>
      <c r="BN955" s="40">
        <f>(BK955*Параметри!$K$34+BL955*Параметри!$L$34+BM955*Параметри!$M$34)/18</f>
        <v>0</v>
      </c>
      <c r="BO955" s="40">
        <f>IF(K955=0,0,'Дані з ДІСО'!AC955/K955)</f>
        <v>0</v>
      </c>
      <c r="BP955" s="29">
        <f>(1+0.25*BO955)*BN955*Параметри!$K$51</f>
        <v>0</v>
      </c>
      <c r="BQ955" s="29">
        <f>BP955*'Коефіцієнти АТО'!U955</f>
        <v>0</v>
      </c>
      <c r="BR955" s="29">
        <f>K955*(1+0.25*BO955)*Параметри!$K$66*Параметри!$K$20/1000</f>
        <v>0</v>
      </c>
      <c r="BS955" s="29">
        <f>(1+0.25*BO955)*K955*'Коефіцієнти АТО'!S955*Параметри!$K$20/1000</f>
        <v>0</v>
      </c>
      <c r="BT955" s="29">
        <f t="shared" si="133"/>
        <v>0</v>
      </c>
      <c r="BU955" s="40">
        <f>ROUNDUP('Дані з ДІСО'!AG955/Параметри!$K$71,0)</f>
        <v>0</v>
      </c>
      <c r="BV955" s="40">
        <f t="shared" si="134"/>
        <v>0</v>
      </c>
      <c r="BW955" s="40">
        <f>IF('Дані з ДІСО'!AG955=0,0,'Дані з ДІСО'!AJ955/'Дані з ДІСО'!AG955)</f>
        <v>0</v>
      </c>
      <c r="BX955" s="29">
        <f>BV955*(1+0.25*BW955)*Параметри!$K$51</f>
        <v>0</v>
      </c>
      <c r="BY955" s="29">
        <f>ROUND(IF(Параметри!$K$77="No",CC955,CC955*Параметри!$K$78)+AG955,1)</f>
        <v>25385.7</v>
      </c>
      <c r="BZ955" s="29">
        <f>ROUND(IF(Параметри!$K$77="No",BF955,BF955*Параметри!$K$78),1)</f>
        <v>0</v>
      </c>
      <c r="CA955" s="29">
        <f>ROUND(IF(Параметри!$K$77="No",BI955,BI955*Параметри!$K$78),1)</f>
        <v>0</v>
      </c>
      <c r="CB955" s="29">
        <f>ROUND(IF(Параметри!$K$77="No",BJ955,BJ955*Параметри!$K$78),1)</f>
        <v>0</v>
      </c>
      <c r="CC955" s="29">
        <f t="shared" si="128"/>
        <v>28206.286343021588</v>
      </c>
    </row>
    <row r="956" spans="1:81">
      <c r="A956" s="9">
        <v>955</v>
      </c>
      <c r="B956" s="9" t="s">
        <v>3151</v>
      </c>
      <c r="C956" s="9" t="s">
        <v>3151</v>
      </c>
      <c r="D956" s="9" t="s">
        <v>4020</v>
      </c>
      <c r="E956" s="9" t="s">
        <v>29</v>
      </c>
      <c r="F956" s="9" t="s">
        <v>4030</v>
      </c>
      <c r="G956" s="9" t="s">
        <v>1991</v>
      </c>
      <c r="H956" s="29">
        <f>SUM('Дані з ДІСО'!J956:L956)</f>
        <v>930</v>
      </c>
      <c r="I956" s="29">
        <f>SUM('Дані з ДІСО'!G956:I956)</f>
        <v>55</v>
      </c>
      <c r="J956" s="29">
        <f>SUM('Дані з ДІСО'!P956:R956)</f>
        <v>0</v>
      </c>
      <c r="K956" s="29">
        <f>SUM('Дані з ДІСО'!V956:X956)</f>
        <v>0</v>
      </c>
      <c r="L956" s="40">
        <f>ROUNDUP('Дані з ДІСО'!J956/'Коефіцієнти АТО'!$R956,0)</f>
        <v>25</v>
      </c>
      <c r="M956" s="40">
        <f>ROUNDUP('Дані з ДІСО'!K956/'Коефіцієнти АТО'!$R956,0)</f>
        <v>33</v>
      </c>
      <c r="N956" s="40">
        <f>ROUNDUP('Дані з ДІСО'!L956/'Коефіцієнти АТО'!$R956,0)</f>
        <v>5</v>
      </c>
      <c r="O956" s="59">
        <f>(L956*Параметри!$K$32+M956*Параметри!$L$32+N956*Параметри!$M$32)/18</f>
        <v>101.75555555555556</v>
      </c>
      <c r="P956" s="41">
        <f>IF(H956=0,"",'Дані з ДІСО'!Y956/H956)</f>
        <v>0</v>
      </c>
      <c r="Q956" s="29">
        <f>IF(H956=0,"",(1+0.25*P956)*O956*Параметри!$K$51)</f>
        <v>20841.594352798755</v>
      </c>
      <c r="R956" s="29">
        <f>IF(H956=0,"",Q956*'Коефіцієнти АТО'!T956)</f>
        <v>354.30710399757885</v>
      </c>
      <c r="S956" s="29">
        <f>IF(H956=0,"",H956*(1+0.25*P956)*Параметри!$K$66*Параметри!$K$20/1000)</f>
        <v>0</v>
      </c>
      <c r="T956" s="29">
        <f>IF(H956=0,"",H956*(1+0.25*P956)*'Коефіцієнти АТО'!$S956*Параметри!$K$20/1000)</f>
        <v>4248.3435751961588</v>
      </c>
      <c r="U956" s="29">
        <f t="shared" si="129"/>
        <v>25444.245031992494</v>
      </c>
      <c r="V956" s="29">
        <f t="shared" si="130"/>
        <v>25444.245031992494</v>
      </c>
      <c r="W956" s="40">
        <f>ROUNDUP('Дані з ДІСО'!P956/Параметри!$K$24,0)</f>
        <v>0</v>
      </c>
      <c r="X956" s="40">
        <f>ROUNDUP('Дані з ДІСО'!Q956/Параметри!$K$24,0)</f>
        <v>0</v>
      </c>
      <c r="Y956" s="40">
        <f>ROUNDUP('Дані з ДІСО'!R956/Параметри!$K$24,0)</f>
        <v>0</v>
      </c>
      <c r="Z956" s="59">
        <f>(W956*Параметри!$K$33+X956*Параметри!$L$33+Y956*Параметри!$M$33)/18</f>
        <v>0</v>
      </c>
      <c r="AA956" s="41">
        <f>IF(J956=0,0,'Дані з ДІСО'!AA956/J956)</f>
        <v>0</v>
      </c>
      <c r="AB956" s="29">
        <f>(1+0.25*AA956)*Z956*Параметри!$K$51</f>
        <v>0</v>
      </c>
      <c r="AC956" s="29">
        <f>AB956*'Коефіцієнти АТО'!U956</f>
        <v>0</v>
      </c>
      <c r="AD956" s="29">
        <f>J956*(1+0.25*AA956)*Параметри!$K$66*Параметри!$K$20/1000</f>
        <v>0</v>
      </c>
      <c r="AE956" s="29">
        <f>(1+0.25*AA956)*J956*'Коефіцієнти АТО'!S956*Параметри!$K$20/1000</f>
        <v>0</v>
      </c>
      <c r="AF956" s="29">
        <f t="shared" si="126"/>
        <v>0</v>
      </c>
      <c r="AG956" s="29">
        <v>0</v>
      </c>
      <c r="AH956" s="40">
        <v>10</v>
      </c>
      <c r="AI956" s="40">
        <v>0</v>
      </c>
      <c r="AJ956" s="40">
        <f t="shared" si="127"/>
        <v>0</v>
      </c>
      <c r="AK956" s="29">
        <f>(AH956+AI956)*(1+0.25*AJ956)*Параметри!$K$53</f>
        <v>1794.2927569600006</v>
      </c>
      <c r="AL956" s="29">
        <f>ROUNDUP(('Дані з ДІСО'!AU956+'Дані з ДІСО'!AW956)/Параметри!$K$28,0)</f>
        <v>0</v>
      </c>
      <c r="AM956" s="64">
        <f>AL956*Параметри!$M$35/18</f>
        <v>0</v>
      </c>
      <c r="AN956" s="29">
        <f>IF(AL956=0,0,'Дані з ДІСО'!AW956/SUM('Дані з ДІСО'!AU956,'Дані з ДІСО'!AW956))</f>
        <v>0</v>
      </c>
      <c r="AO956" s="29">
        <f>(1+0.25*AN956)*AM956*Параметри!$K$51</f>
        <v>0</v>
      </c>
      <c r="AP956" s="40">
        <f>ROUNDUP(('Дані з ДІСО'!AE956+'Дані не з ДІСО'!E956+'Дані не з ДІСО'!G956)/Параметри!$K$69,0)</f>
        <v>0</v>
      </c>
      <c r="AQ956" s="40">
        <f t="shared" si="131"/>
        <v>0</v>
      </c>
      <c r="AR956" s="40">
        <f>IF(AP956=0,0,('Дані з ДІСО'!AH956+'Дані не з ДІСО'!G956)/('Дані з ДІСО'!AE956+'Дані не з ДІСО'!E956+'Дані не з ДІСО'!G956))</f>
        <v>0</v>
      </c>
      <c r="AS956" s="29">
        <f>AQ956*(1+0.25*AR956)*Параметри!$K$51</f>
        <v>0</v>
      </c>
      <c r="AT956" s="40">
        <f>ROUNDUP('Дані з ДІСО'!AF956/Параметри!$K$70,0)</f>
        <v>0</v>
      </c>
      <c r="AU956" s="40">
        <f t="shared" si="132"/>
        <v>0</v>
      </c>
      <c r="AV956" s="40">
        <f>IF(AT956=0,0,'Дані з ДІСО'!AI956/'Дані з ДІСО'!AF956)</f>
        <v>0</v>
      </c>
      <c r="AW956" s="29">
        <f>AU956*(1+0.25*AV956)*Параметри!$K$51</f>
        <v>0</v>
      </c>
      <c r="AX956" s="40">
        <f>ROUNDUP('Дані з ДІСО'!AR956/Параметри!$K$29,0)</f>
        <v>0</v>
      </c>
      <c r="AY956" s="40">
        <f>ROUNDUP('Дані з ДІСО'!AS956/Параметри!$K$29,0)</f>
        <v>0</v>
      </c>
      <c r="AZ956" s="40">
        <f>ROUNDUP('Дані з ДІСО'!AT956/Параметри!$K$29,0)</f>
        <v>0</v>
      </c>
      <c r="BA956" s="64">
        <f>(AX956*Параметри!$K$32+AY956*Параметри!$L$32+AZ956*Параметри!$M$32)/18</f>
        <v>0</v>
      </c>
      <c r="BB956" s="29">
        <f>(BA956*Параметри!$K$51+SUM('Дані з ДІСО'!AR956:AT956)*Параметри!$K$48*Параметри!$K$20/1000)*Параметри!$K$74</f>
        <v>0</v>
      </c>
      <c r="BC956" s="40">
        <f>ROUNDUP(('Дані не з ДІСО'!I956+'Дані не з ДІСО'!K956)/Параметри!$K$26,0)</f>
        <v>0</v>
      </c>
      <c r="BD956" s="29">
        <f>BC956*Параметри!$M$36/18</f>
        <v>0</v>
      </c>
      <c r="BE956" s="40">
        <f>IF(BC956=0,0,'Дані не з ДІСО'!K956/('Дані не з ДІСО'!I956+'Дані не з ДІСО'!K956))</f>
        <v>0</v>
      </c>
      <c r="BF956" s="29">
        <f>(1+0.25*BE956)*BD956*Параметри!$K$51</f>
        <v>0</v>
      </c>
      <c r="BG956" s="40">
        <f>ROUNDUP('Дані не з ДІСО'!M956/Параметри!$K$27,0)</f>
        <v>0</v>
      </c>
      <c r="BH956" s="40">
        <f>BG956*Параметри!$M$37/18</f>
        <v>0</v>
      </c>
      <c r="BI956" s="29">
        <f>BH956*Параметри!$K$51</f>
        <v>0</v>
      </c>
      <c r="BJ956" s="29">
        <f>'Дані не з ДІСО'!N956*Параметри!$K$76</f>
        <v>0</v>
      </c>
      <c r="BK956" s="40">
        <f>ROUNDUP('Дані з ДІСО'!V956/Параметри!$K$25,0)</f>
        <v>0</v>
      </c>
      <c r="BL956" s="40">
        <f>ROUNDUP('Дані з ДІСО'!W956/Параметри!$K$25,0)</f>
        <v>0</v>
      </c>
      <c r="BM956" s="40">
        <f>ROUNDUP('Дані з ДІСО'!X956/Параметри!$K$25,0)</f>
        <v>0</v>
      </c>
      <c r="BN956" s="40">
        <f>(BK956*Параметри!$K$34+BL956*Параметри!$L$34+BM956*Параметри!$M$34)/18</f>
        <v>0</v>
      </c>
      <c r="BO956" s="40">
        <f>IF(K956=0,0,'Дані з ДІСО'!AC956/K956)</f>
        <v>0</v>
      </c>
      <c r="BP956" s="29">
        <f>(1+0.25*BO956)*BN956*Параметри!$K$51</f>
        <v>0</v>
      </c>
      <c r="BQ956" s="29">
        <f>BP956*'Коефіцієнти АТО'!U956</f>
        <v>0</v>
      </c>
      <c r="BR956" s="29">
        <f>K956*(1+0.25*BO956)*Параметри!$K$66*Параметри!$K$20/1000</f>
        <v>0</v>
      </c>
      <c r="BS956" s="29">
        <f>(1+0.25*BO956)*K956*'Коефіцієнти АТО'!S956*Параметри!$K$20/1000</f>
        <v>0</v>
      </c>
      <c r="BT956" s="29">
        <f t="shared" si="133"/>
        <v>0</v>
      </c>
      <c r="BU956" s="40">
        <f>ROUNDUP('Дані з ДІСО'!AG956/Параметри!$K$71,0)</f>
        <v>0</v>
      </c>
      <c r="BV956" s="40">
        <f t="shared" si="134"/>
        <v>0</v>
      </c>
      <c r="BW956" s="40">
        <f>IF('Дані з ДІСО'!AG956=0,0,'Дані з ДІСО'!AJ956/'Дані з ДІСО'!AG956)</f>
        <v>0</v>
      </c>
      <c r="BX956" s="29">
        <f>BV956*(1+0.25*BW956)*Параметри!$K$51</f>
        <v>0</v>
      </c>
      <c r="BY956" s="29">
        <f>ROUND(IF(Параметри!$K$77="No",CC956,CC956*Параметри!$K$78)+AG956,1)</f>
        <v>24514.7</v>
      </c>
      <c r="BZ956" s="29">
        <f>ROUND(IF(Параметри!$K$77="No",BF956,BF956*Параметри!$K$78),1)</f>
        <v>0</v>
      </c>
      <c r="CA956" s="29">
        <f>ROUND(IF(Параметри!$K$77="No",BI956,BI956*Параметри!$K$78),1)</f>
        <v>0</v>
      </c>
      <c r="CB956" s="29">
        <f>ROUND(IF(Параметри!$K$77="No",BJ956,BJ956*Параметри!$K$78),1)</f>
        <v>0</v>
      </c>
      <c r="CC956" s="29">
        <f t="shared" si="128"/>
        <v>27238.537788952493</v>
      </c>
    </row>
    <row r="957" spans="1:81">
      <c r="A957" s="9">
        <v>956</v>
      </c>
      <c r="B957" s="9" t="s">
        <v>3148</v>
      </c>
      <c r="C957" s="9" t="s">
        <v>3148</v>
      </c>
      <c r="D957" s="9" t="s">
        <v>4020</v>
      </c>
      <c r="E957" s="9" t="s">
        <v>24</v>
      </c>
      <c r="F957" s="9" t="s">
        <v>4031</v>
      </c>
      <c r="G957" s="9" t="s">
        <v>1993</v>
      </c>
      <c r="H957" s="29">
        <f>SUM('Дані з ДІСО'!J957:L957)</f>
        <v>648</v>
      </c>
      <c r="I957" s="29">
        <f>SUM('Дані з ДІСО'!G957:I957)</f>
        <v>43</v>
      </c>
      <c r="J957" s="29">
        <f>SUM('Дані з ДІСО'!P957:R957)</f>
        <v>0</v>
      </c>
      <c r="K957" s="29">
        <f>SUM('Дані з ДІСО'!V957:X957)</f>
        <v>0</v>
      </c>
      <c r="L957" s="40">
        <f>ROUNDUP('Дані з ДІСО'!J957/'Коефіцієнти АТО'!$R957,0)</f>
        <v>18</v>
      </c>
      <c r="M957" s="40">
        <f>ROUNDUP('Дані з ДІСО'!K957/'Коефіцієнти АТО'!$R957,0)</f>
        <v>28</v>
      </c>
      <c r="N957" s="40">
        <f>ROUNDUP('Дані з ДІСО'!L957/'Коефіцієнти АТО'!$R957,0)</f>
        <v>8</v>
      </c>
      <c r="O957" s="59">
        <f>(L957*Параметри!$K$32+M957*Параметри!$L$32+N957*Параметри!$M$32)/18</f>
        <v>89.644444444444446</v>
      </c>
      <c r="P957" s="41">
        <f>IF(H957=0,"",'Дані з ДІСО'!Y957/H957)</f>
        <v>0</v>
      </c>
      <c r="Q957" s="29">
        <f>IF(H957=0,"",(1+0.25*P957)*O957*Параметри!$K$51)</f>
        <v>18360.994020351645</v>
      </c>
      <c r="R957" s="29">
        <f>IF(H957=0,"",Q957*'Коефіцієнти АТО'!T957)</f>
        <v>312.13689834597801</v>
      </c>
      <c r="S957" s="29">
        <f>IF(H957=0,"",H957*(1+0.25*P957)*Параметри!$K$66*Параметри!$K$20/1000)</f>
        <v>0</v>
      </c>
      <c r="T957" s="29">
        <f>IF(H957=0,"",H957*(1+0.25*P957)*'Коефіцієнти АТО'!$S957*Параметри!$K$20/1000)</f>
        <v>3268.4836860783353</v>
      </c>
      <c r="U957" s="29">
        <f t="shared" si="129"/>
        <v>21941.614604775961</v>
      </c>
      <c r="V957" s="29">
        <f t="shared" si="130"/>
        <v>21941.614604775961</v>
      </c>
      <c r="W957" s="40">
        <f>ROUNDUP('Дані з ДІСО'!P957/Параметри!$K$24,0)</f>
        <v>0</v>
      </c>
      <c r="X957" s="40">
        <f>ROUNDUP('Дані з ДІСО'!Q957/Параметри!$K$24,0)</f>
        <v>0</v>
      </c>
      <c r="Y957" s="40">
        <f>ROUNDUP('Дані з ДІСО'!R957/Параметри!$K$24,0)</f>
        <v>0</v>
      </c>
      <c r="Z957" s="59">
        <f>(W957*Параметри!$K$33+X957*Параметри!$L$33+Y957*Параметри!$M$33)/18</f>
        <v>0</v>
      </c>
      <c r="AA957" s="41">
        <f>IF(J957=0,0,'Дані з ДІСО'!AA957/J957)</f>
        <v>0</v>
      </c>
      <c r="AB957" s="29">
        <f>(1+0.25*AA957)*Z957*Параметри!$K$51</f>
        <v>0</v>
      </c>
      <c r="AC957" s="29">
        <f>AB957*'Коефіцієнти АТО'!U957</f>
        <v>0</v>
      </c>
      <c r="AD957" s="29">
        <f>J957*(1+0.25*AA957)*Параметри!$K$66*Параметри!$K$20/1000</f>
        <v>0</v>
      </c>
      <c r="AE957" s="29">
        <f>(1+0.25*AA957)*J957*'Коефіцієнти АТО'!S957*Параметри!$K$20/1000</f>
        <v>0</v>
      </c>
      <c r="AF957" s="29">
        <f t="shared" si="126"/>
        <v>0</v>
      </c>
      <c r="AG957" s="29">
        <v>0</v>
      </c>
      <c r="AH957" s="40">
        <v>8</v>
      </c>
      <c r="AI957" s="40">
        <v>0</v>
      </c>
      <c r="AJ957" s="40">
        <f t="shared" si="127"/>
        <v>0</v>
      </c>
      <c r="AK957" s="29">
        <f>(AH957+AI957)*(1+0.25*AJ957)*Параметри!$K$53</f>
        <v>1435.4342055680004</v>
      </c>
      <c r="AL957" s="29">
        <f>ROUNDUP(('Дані з ДІСО'!AU957+'Дані з ДІСО'!AW957)/Параметри!$K$28,0)</f>
        <v>0</v>
      </c>
      <c r="AM957" s="64">
        <f>AL957*Параметри!$M$35/18</f>
        <v>0</v>
      </c>
      <c r="AN957" s="29">
        <f>IF(AL957=0,0,'Дані з ДІСО'!AW957/SUM('Дані з ДІСО'!AU957,'Дані з ДІСО'!AW957))</f>
        <v>0</v>
      </c>
      <c r="AO957" s="29">
        <f>(1+0.25*AN957)*AM957*Параметри!$K$51</f>
        <v>0</v>
      </c>
      <c r="AP957" s="40">
        <f>ROUNDUP(('Дані з ДІСО'!AE957+'Дані не з ДІСО'!E957+'Дані не з ДІСО'!G957)/Параметри!$K$69,0)</f>
        <v>0</v>
      </c>
      <c r="AQ957" s="40">
        <f t="shared" si="131"/>
        <v>0</v>
      </c>
      <c r="AR957" s="40">
        <f>IF(AP957=0,0,('Дані з ДІСО'!AH957+'Дані не з ДІСО'!G957)/('Дані з ДІСО'!AE957+'Дані не з ДІСО'!E957+'Дані не з ДІСО'!G957))</f>
        <v>0</v>
      </c>
      <c r="AS957" s="29">
        <f>AQ957*(1+0.25*AR957)*Параметри!$K$51</f>
        <v>0</v>
      </c>
      <c r="AT957" s="40">
        <f>ROUNDUP('Дані з ДІСО'!AF957/Параметри!$K$70,0)</f>
        <v>0</v>
      </c>
      <c r="AU957" s="40">
        <f t="shared" si="132"/>
        <v>0</v>
      </c>
      <c r="AV957" s="40">
        <f>IF(AT957=0,0,'Дані з ДІСО'!AI957/'Дані з ДІСО'!AF957)</f>
        <v>0</v>
      </c>
      <c r="AW957" s="29">
        <f>AU957*(1+0.25*AV957)*Параметри!$K$51</f>
        <v>0</v>
      </c>
      <c r="AX957" s="40">
        <f>ROUNDUP('Дані з ДІСО'!AR957/Параметри!$K$29,0)</f>
        <v>0</v>
      </c>
      <c r="AY957" s="40">
        <f>ROUNDUP('Дані з ДІСО'!AS957/Параметри!$K$29,0)</f>
        <v>0</v>
      </c>
      <c r="AZ957" s="40">
        <f>ROUNDUP('Дані з ДІСО'!AT957/Параметри!$K$29,0)</f>
        <v>0</v>
      </c>
      <c r="BA957" s="64">
        <f>(AX957*Параметри!$K$32+AY957*Параметри!$L$32+AZ957*Параметри!$M$32)/18</f>
        <v>0</v>
      </c>
      <c r="BB957" s="29">
        <f>(BA957*Параметри!$K$51+SUM('Дані з ДІСО'!AR957:AT957)*Параметри!$K$48*Параметри!$K$20/1000)*Параметри!$K$74</f>
        <v>0</v>
      </c>
      <c r="BC957" s="40">
        <f>ROUNDUP(('Дані не з ДІСО'!I957+'Дані не з ДІСО'!K957)/Параметри!$K$26,0)</f>
        <v>0</v>
      </c>
      <c r="BD957" s="29">
        <f>BC957*Параметри!$M$36/18</f>
        <v>0</v>
      </c>
      <c r="BE957" s="40">
        <f>IF(BC957=0,0,'Дані не з ДІСО'!K957/('Дані не з ДІСО'!I957+'Дані не з ДІСО'!K957))</f>
        <v>0</v>
      </c>
      <c r="BF957" s="29">
        <f>(1+0.25*BE957)*BD957*Параметри!$K$51</f>
        <v>0</v>
      </c>
      <c r="BG957" s="40">
        <f>ROUNDUP('Дані не з ДІСО'!M957/Параметри!$K$27,0)</f>
        <v>0</v>
      </c>
      <c r="BH957" s="40">
        <f>BG957*Параметри!$M$37/18</f>
        <v>0</v>
      </c>
      <c r="BI957" s="29">
        <f>BH957*Параметри!$K$51</f>
        <v>0</v>
      </c>
      <c r="BJ957" s="29">
        <f>'Дані не з ДІСО'!N957*Параметри!$K$76</f>
        <v>0</v>
      </c>
      <c r="BK957" s="40">
        <f>ROUNDUP('Дані з ДІСО'!V957/Параметри!$K$25,0)</f>
        <v>0</v>
      </c>
      <c r="BL957" s="40">
        <f>ROUNDUP('Дані з ДІСО'!W957/Параметри!$K$25,0)</f>
        <v>0</v>
      </c>
      <c r="BM957" s="40">
        <f>ROUNDUP('Дані з ДІСО'!X957/Параметри!$K$25,0)</f>
        <v>0</v>
      </c>
      <c r="BN957" s="40">
        <f>(BK957*Параметри!$K$34+BL957*Параметри!$L$34+BM957*Параметри!$M$34)/18</f>
        <v>0</v>
      </c>
      <c r="BO957" s="40">
        <f>IF(K957=0,0,'Дані з ДІСО'!AC957/K957)</f>
        <v>0</v>
      </c>
      <c r="BP957" s="29">
        <f>(1+0.25*BO957)*BN957*Параметри!$K$51</f>
        <v>0</v>
      </c>
      <c r="BQ957" s="29">
        <f>BP957*'Коефіцієнти АТО'!U957</f>
        <v>0</v>
      </c>
      <c r="BR957" s="29">
        <f>K957*(1+0.25*BO957)*Параметри!$K$66*Параметри!$K$20/1000</f>
        <v>0</v>
      </c>
      <c r="BS957" s="29">
        <f>(1+0.25*BO957)*K957*'Коефіцієнти АТО'!S957*Параметри!$K$20/1000</f>
        <v>0</v>
      </c>
      <c r="BT957" s="29">
        <f t="shared" si="133"/>
        <v>0</v>
      </c>
      <c r="BU957" s="40">
        <f>ROUNDUP('Дані з ДІСО'!AG957/Параметри!$K$71,0)</f>
        <v>0</v>
      </c>
      <c r="BV957" s="40">
        <f t="shared" si="134"/>
        <v>0</v>
      </c>
      <c r="BW957" s="40">
        <f>IF('Дані з ДІСО'!AG957=0,0,'Дані з ДІСО'!AJ957/'Дані з ДІСО'!AG957)</f>
        <v>0</v>
      </c>
      <c r="BX957" s="29">
        <f>BV957*(1+0.25*BW957)*Параметри!$K$51</f>
        <v>0</v>
      </c>
      <c r="BY957" s="29">
        <f>ROUND(IF(Параметри!$K$77="No",CC957,CC957*Параметри!$K$78)+AG957,1)</f>
        <v>21039.3</v>
      </c>
      <c r="BZ957" s="29">
        <f>ROUND(IF(Параметри!$K$77="No",BF957,BF957*Параметри!$K$78),1)</f>
        <v>0</v>
      </c>
      <c r="CA957" s="29">
        <f>ROUND(IF(Параметри!$K$77="No",BI957,BI957*Параметри!$K$78),1)</f>
        <v>0</v>
      </c>
      <c r="CB957" s="29">
        <f>ROUND(IF(Параметри!$K$77="No",BJ957,BJ957*Параметри!$K$78),1)</f>
        <v>0</v>
      </c>
      <c r="CC957" s="29">
        <f t="shared" si="128"/>
        <v>23377.04881034396</v>
      </c>
    </row>
    <row r="958" spans="1:81">
      <c r="A958" s="9">
        <v>957</v>
      </c>
      <c r="B958" s="9" t="s">
        <v>3148</v>
      </c>
      <c r="C958" s="9" t="s">
        <v>3148</v>
      </c>
      <c r="D958" s="9" t="s">
        <v>4020</v>
      </c>
      <c r="E958" s="9" t="s">
        <v>24</v>
      </c>
      <c r="F958" s="9" t="s">
        <v>3688</v>
      </c>
      <c r="G958" s="9" t="s">
        <v>1995</v>
      </c>
      <c r="H958" s="29">
        <f>SUM('Дані з ДІСО'!J958:L958)</f>
        <v>709</v>
      </c>
      <c r="I958" s="29">
        <f>SUM('Дані з ДІСО'!G958:I958)</f>
        <v>52</v>
      </c>
      <c r="J958" s="29">
        <f>SUM('Дані з ДІСО'!P958:R958)</f>
        <v>0</v>
      </c>
      <c r="K958" s="29">
        <f>SUM('Дані з ДІСО'!V958:X958)</f>
        <v>0</v>
      </c>
      <c r="L958" s="40">
        <f>ROUNDUP('Дані з ДІСО'!J958/'Коефіцієнти АТО'!$R958,0)</f>
        <v>23</v>
      </c>
      <c r="M958" s="40">
        <f>ROUNDUP('Дані з ДІСО'!K958/'Коефіцієнти АТО'!$R958,0)</f>
        <v>26</v>
      </c>
      <c r="N958" s="40">
        <f>ROUNDUP('Дані з ДІСО'!L958/'Коефіцієнти АТО'!$R958,0)</f>
        <v>5</v>
      </c>
      <c r="O958" s="59">
        <f>(L958*Параметри!$K$32+M958*Параметри!$L$32+N958*Параметри!$M$32)/18</f>
        <v>86.483333333333334</v>
      </c>
      <c r="P958" s="41">
        <f>IF(H958=0,"",'Дані з ДІСО'!Y958/H958)</f>
        <v>0</v>
      </c>
      <c r="Q958" s="29">
        <f>IF(H958=0,"",(1+0.25*P958)*O958*Параметри!$K$51)</f>
        <v>17713.534575781734</v>
      </c>
      <c r="R958" s="29">
        <f>IF(H958=0,"",Q958*'Коефіцієнти АТО'!T958)</f>
        <v>301.13008778828947</v>
      </c>
      <c r="S958" s="29">
        <f>IF(H958=0,"",H958*(1+0.25*P958)*Параметри!$K$66*Параметри!$K$20/1000)</f>
        <v>0</v>
      </c>
      <c r="T958" s="29">
        <f>IF(H958=0,"",H958*(1+0.25*P958)*'Коефіцієнти АТО'!$S958*Параметри!$K$20/1000)</f>
        <v>3576.1650207245984</v>
      </c>
      <c r="U958" s="29">
        <f t="shared" si="129"/>
        <v>21590.829684294622</v>
      </c>
      <c r="V958" s="29">
        <f t="shared" si="130"/>
        <v>21590.829684294622</v>
      </c>
      <c r="W958" s="40">
        <f>ROUNDUP('Дані з ДІСО'!P958/Параметри!$K$24,0)</f>
        <v>0</v>
      </c>
      <c r="X958" s="40">
        <f>ROUNDUP('Дані з ДІСО'!Q958/Параметри!$K$24,0)</f>
        <v>0</v>
      </c>
      <c r="Y958" s="40">
        <f>ROUNDUP('Дані з ДІСО'!R958/Параметри!$K$24,0)</f>
        <v>0</v>
      </c>
      <c r="Z958" s="59">
        <f>(W958*Параметри!$K$33+X958*Параметри!$L$33+Y958*Параметри!$M$33)/18</f>
        <v>0</v>
      </c>
      <c r="AA958" s="41">
        <f>IF(J958=0,0,'Дані з ДІСО'!AA958/J958)</f>
        <v>0</v>
      </c>
      <c r="AB958" s="29">
        <f>(1+0.25*AA958)*Z958*Параметри!$K$51</f>
        <v>0</v>
      </c>
      <c r="AC958" s="29">
        <f>AB958*'Коефіцієнти АТО'!U958</f>
        <v>0</v>
      </c>
      <c r="AD958" s="29">
        <f>J958*(1+0.25*AA958)*Параметри!$K$66*Параметри!$K$20/1000</f>
        <v>0</v>
      </c>
      <c r="AE958" s="29">
        <f>(1+0.25*AA958)*J958*'Коефіцієнти АТО'!S958*Параметри!$K$20/1000</f>
        <v>0</v>
      </c>
      <c r="AF958" s="29">
        <f t="shared" si="126"/>
        <v>0</v>
      </c>
      <c r="AG958" s="29">
        <v>0</v>
      </c>
      <c r="AH958" s="40">
        <v>6</v>
      </c>
      <c r="AI958" s="40">
        <v>0</v>
      </c>
      <c r="AJ958" s="40">
        <f t="shared" si="127"/>
        <v>0</v>
      </c>
      <c r="AK958" s="29">
        <f>(AH958+AI958)*(1+0.25*AJ958)*Параметри!$K$53</f>
        <v>1076.5756541760002</v>
      </c>
      <c r="AL958" s="29">
        <f>ROUNDUP(('Дані з ДІСО'!AU958+'Дані з ДІСО'!AW958)/Параметри!$K$28,0)</f>
        <v>0</v>
      </c>
      <c r="AM958" s="64">
        <f>AL958*Параметри!$M$35/18</f>
        <v>0</v>
      </c>
      <c r="AN958" s="29">
        <f>IF(AL958=0,0,'Дані з ДІСО'!AW958/SUM('Дані з ДІСО'!AU958,'Дані з ДІСО'!AW958))</f>
        <v>0</v>
      </c>
      <c r="AO958" s="29">
        <f>(1+0.25*AN958)*AM958*Параметри!$K$51</f>
        <v>0</v>
      </c>
      <c r="AP958" s="40">
        <f>ROUNDUP(('Дані з ДІСО'!AE958+'Дані не з ДІСО'!E958+'Дані не з ДІСО'!G958)/Параметри!$K$69,0)</f>
        <v>0</v>
      </c>
      <c r="AQ958" s="40">
        <f t="shared" si="131"/>
        <v>0</v>
      </c>
      <c r="AR958" s="40">
        <f>IF(AP958=0,0,('Дані з ДІСО'!AH958+'Дані не з ДІСО'!G958)/('Дані з ДІСО'!AE958+'Дані не з ДІСО'!E958+'Дані не з ДІСО'!G958))</f>
        <v>0</v>
      </c>
      <c r="AS958" s="29">
        <f>AQ958*(1+0.25*AR958)*Параметри!$K$51</f>
        <v>0</v>
      </c>
      <c r="AT958" s="40">
        <f>ROUNDUP('Дані з ДІСО'!AF958/Параметри!$K$70,0)</f>
        <v>0</v>
      </c>
      <c r="AU958" s="40">
        <f t="shared" si="132"/>
        <v>0</v>
      </c>
      <c r="AV958" s="40">
        <f>IF(AT958=0,0,'Дані з ДІСО'!AI958/'Дані з ДІСО'!AF958)</f>
        <v>0</v>
      </c>
      <c r="AW958" s="29">
        <f>AU958*(1+0.25*AV958)*Параметри!$K$51</f>
        <v>0</v>
      </c>
      <c r="AX958" s="40">
        <f>ROUNDUP('Дані з ДІСО'!AR958/Параметри!$K$29,0)</f>
        <v>0</v>
      </c>
      <c r="AY958" s="40">
        <f>ROUNDUP('Дані з ДІСО'!AS958/Параметри!$K$29,0)</f>
        <v>0</v>
      </c>
      <c r="AZ958" s="40">
        <f>ROUNDUP('Дані з ДІСО'!AT958/Параметри!$K$29,0)</f>
        <v>0</v>
      </c>
      <c r="BA958" s="64">
        <f>(AX958*Параметри!$K$32+AY958*Параметри!$L$32+AZ958*Параметри!$M$32)/18</f>
        <v>0</v>
      </c>
      <c r="BB958" s="29">
        <f>(BA958*Параметри!$K$51+SUM('Дані з ДІСО'!AR958:AT958)*Параметри!$K$48*Параметри!$K$20/1000)*Параметри!$K$74</f>
        <v>0</v>
      </c>
      <c r="BC958" s="40">
        <f>ROUNDUP(('Дані не з ДІСО'!I958+'Дані не з ДІСО'!K958)/Параметри!$K$26,0)</f>
        <v>0</v>
      </c>
      <c r="BD958" s="29">
        <f>BC958*Параметри!$M$36/18</f>
        <v>0</v>
      </c>
      <c r="BE958" s="40">
        <f>IF(BC958=0,0,'Дані не з ДІСО'!K958/('Дані не з ДІСО'!I958+'Дані не з ДІСО'!K958))</f>
        <v>0</v>
      </c>
      <c r="BF958" s="29">
        <f>(1+0.25*BE958)*BD958*Параметри!$K$51</f>
        <v>0</v>
      </c>
      <c r="BG958" s="40">
        <f>ROUNDUP('Дані не з ДІСО'!M958/Параметри!$K$27,0)</f>
        <v>0</v>
      </c>
      <c r="BH958" s="40">
        <f>BG958*Параметри!$M$37/18</f>
        <v>0</v>
      </c>
      <c r="BI958" s="29">
        <f>BH958*Параметри!$K$51</f>
        <v>0</v>
      </c>
      <c r="BJ958" s="29">
        <f>'Дані не з ДІСО'!N958*Параметри!$K$76</f>
        <v>0</v>
      </c>
      <c r="BK958" s="40">
        <f>ROUNDUP('Дані з ДІСО'!V958/Параметри!$K$25,0)</f>
        <v>0</v>
      </c>
      <c r="BL958" s="40">
        <f>ROUNDUP('Дані з ДІСО'!W958/Параметри!$K$25,0)</f>
        <v>0</v>
      </c>
      <c r="BM958" s="40">
        <f>ROUNDUP('Дані з ДІСО'!X958/Параметри!$K$25,0)</f>
        <v>0</v>
      </c>
      <c r="BN958" s="40">
        <f>(BK958*Параметри!$K$34+BL958*Параметри!$L$34+BM958*Параметри!$M$34)/18</f>
        <v>0</v>
      </c>
      <c r="BO958" s="40">
        <f>IF(K958=0,0,'Дані з ДІСО'!AC958/K958)</f>
        <v>0</v>
      </c>
      <c r="BP958" s="29">
        <f>(1+0.25*BO958)*BN958*Параметри!$K$51</f>
        <v>0</v>
      </c>
      <c r="BQ958" s="29">
        <f>BP958*'Коефіцієнти АТО'!U958</f>
        <v>0</v>
      </c>
      <c r="BR958" s="29">
        <f>K958*(1+0.25*BO958)*Параметри!$K$66*Параметри!$K$20/1000</f>
        <v>0</v>
      </c>
      <c r="BS958" s="29">
        <f>(1+0.25*BO958)*K958*'Коефіцієнти АТО'!S958*Параметри!$K$20/1000</f>
        <v>0</v>
      </c>
      <c r="BT958" s="29">
        <f t="shared" si="133"/>
        <v>0</v>
      </c>
      <c r="BU958" s="40">
        <f>ROUNDUP('Дані з ДІСО'!AG958/Параметри!$K$71,0)</f>
        <v>0</v>
      </c>
      <c r="BV958" s="40">
        <f t="shared" si="134"/>
        <v>0</v>
      </c>
      <c r="BW958" s="40">
        <f>IF('Дані з ДІСО'!AG958=0,0,'Дані з ДІСО'!AJ958/'Дані з ДІСО'!AG958)</f>
        <v>0</v>
      </c>
      <c r="BX958" s="29">
        <f>BV958*(1+0.25*BW958)*Параметри!$K$51</f>
        <v>0</v>
      </c>
      <c r="BY958" s="29">
        <f>ROUND(IF(Параметри!$K$77="No",CC958,CC958*Параметри!$K$78)+AG958,1)</f>
        <v>20400.7</v>
      </c>
      <c r="BZ958" s="29">
        <f>ROUND(IF(Параметри!$K$77="No",BF958,BF958*Параметри!$K$78),1)</f>
        <v>0</v>
      </c>
      <c r="CA958" s="29">
        <f>ROUND(IF(Параметри!$K$77="No",BI958,BI958*Параметри!$K$78),1)</f>
        <v>0</v>
      </c>
      <c r="CB958" s="29">
        <f>ROUND(IF(Параметри!$K$77="No",BJ958,BJ958*Параметри!$K$78),1)</f>
        <v>0</v>
      </c>
      <c r="CC958" s="29">
        <f t="shared" si="128"/>
        <v>22667.40533847062</v>
      </c>
    </row>
    <row r="959" spans="1:81">
      <c r="A959" s="9">
        <v>958</v>
      </c>
      <c r="B959" s="9" t="s">
        <v>3151</v>
      </c>
      <c r="C959" s="9" t="s">
        <v>3151</v>
      </c>
      <c r="D959" s="9" t="s">
        <v>4020</v>
      </c>
      <c r="E959" s="9" t="s">
        <v>29</v>
      </c>
      <c r="F959" s="9" t="s">
        <v>4032</v>
      </c>
      <c r="G959" s="9" t="s">
        <v>1997</v>
      </c>
      <c r="H959" s="29">
        <f>SUM('Дані з ДІСО'!J959:L959)</f>
        <v>2448</v>
      </c>
      <c r="I959" s="29">
        <f>SUM('Дані з ДІСО'!G959:I959)</f>
        <v>150</v>
      </c>
      <c r="J959" s="29">
        <f>SUM('Дані з ДІСО'!P959:R959)</f>
        <v>0</v>
      </c>
      <c r="K959" s="29">
        <f>SUM('Дані з ДІСО'!V959:X959)</f>
        <v>0</v>
      </c>
      <c r="L959" s="40">
        <f>ROUNDUP('Дані з ДІСО'!J959/'Коефіцієнти АТО'!$R959,0)</f>
        <v>58</v>
      </c>
      <c r="M959" s="40">
        <f>ROUNDUP('Дані з ДІСО'!K959/'Коефіцієнти АТО'!$R959,0)</f>
        <v>82</v>
      </c>
      <c r="N959" s="40">
        <f>ROUNDUP('Дані з ДІСО'!L959/'Коефіцієнти АТО'!$R959,0)</f>
        <v>20</v>
      </c>
      <c r="O959" s="59">
        <f>(L959*Параметри!$K$32+M959*Параметри!$L$32+N959*Параметри!$M$32)/18</f>
        <v>262.52222222222218</v>
      </c>
      <c r="P959" s="41">
        <f>IF(H959=0,"",'Дані з ДІСО'!Y959/H959)</f>
        <v>0</v>
      </c>
      <c r="Q959" s="29">
        <f>IF(H959=0,"",(1+0.25*P959)*O959*Параметри!$K$51)</f>
        <v>53769.85693094301</v>
      </c>
      <c r="R959" s="29">
        <f>IF(H959=0,"",Q959*'Коефіцієнти АТО'!T959)</f>
        <v>914.0875678260312</v>
      </c>
      <c r="S959" s="29">
        <f>IF(H959=0,"",H959*(1+0.25*P959)*Параметри!$K$66*Параметри!$K$20/1000)</f>
        <v>0</v>
      </c>
      <c r="T959" s="29">
        <f>IF(H959=0,"",H959*(1+0.25*P959)*'Коефіцієнти АТО'!$S959*Параметри!$K$20/1000)</f>
        <v>10017.868236994813</v>
      </c>
      <c r="U959" s="29">
        <f t="shared" si="129"/>
        <v>64701.812735763859</v>
      </c>
      <c r="V959" s="29">
        <f t="shared" si="130"/>
        <v>64701.812735763859</v>
      </c>
      <c r="W959" s="40">
        <f>ROUNDUP('Дані з ДІСО'!P959/Параметри!$K$24,0)</f>
        <v>0</v>
      </c>
      <c r="X959" s="40">
        <f>ROUNDUP('Дані з ДІСО'!Q959/Параметри!$K$24,0)</f>
        <v>0</v>
      </c>
      <c r="Y959" s="40">
        <f>ROUNDUP('Дані з ДІСО'!R959/Параметри!$K$24,0)</f>
        <v>0</v>
      </c>
      <c r="Z959" s="59">
        <f>(W959*Параметри!$K$33+X959*Параметри!$L$33+Y959*Параметри!$M$33)/18</f>
        <v>0</v>
      </c>
      <c r="AA959" s="41">
        <f>IF(J959=0,0,'Дані з ДІСО'!AA959/J959)</f>
        <v>0</v>
      </c>
      <c r="AB959" s="29">
        <f>(1+0.25*AA959)*Z959*Параметри!$K$51</f>
        <v>0</v>
      </c>
      <c r="AC959" s="29">
        <f>AB959*'Коефіцієнти АТО'!U959</f>
        <v>0</v>
      </c>
      <c r="AD959" s="29">
        <f>J959*(1+0.25*AA959)*Параметри!$K$66*Параметри!$K$20/1000</f>
        <v>0</v>
      </c>
      <c r="AE959" s="29">
        <f>(1+0.25*AA959)*J959*'Коефіцієнти АТО'!S959*Параметри!$K$20/1000</f>
        <v>0</v>
      </c>
      <c r="AF959" s="29">
        <f t="shared" si="126"/>
        <v>0</v>
      </c>
      <c r="AG959" s="29">
        <v>0</v>
      </c>
      <c r="AH959" s="40">
        <v>21</v>
      </c>
      <c r="AI959" s="40">
        <v>0</v>
      </c>
      <c r="AJ959" s="40">
        <f t="shared" si="127"/>
        <v>0</v>
      </c>
      <c r="AK959" s="29">
        <f>(AH959+AI959)*(1+0.25*AJ959)*Параметри!$K$53</f>
        <v>3768.0147896160011</v>
      </c>
      <c r="AL959" s="29">
        <f>ROUNDUP(('Дані з ДІСО'!AU959+'Дані з ДІСО'!AW959)/Параметри!$K$28,0)</f>
        <v>0</v>
      </c>
      <c r="AM959" s="64">
        <f>AL959*Параметри!$M$35/18</f>
        <v>0</v>
      </c>
      <c r="AN959" s="29">
        <f>IF(AL959=0,0,'Дані з ДІСО'!AW959/SUM('Дані з ДІСО'!AU959,'Дані з ДІСО'!AW959))</f>
        <v>0</v>
      </c>
      <c r="AO959" s="29">
        <f>(1+0.25*AN959)*AM959*Параметри!$K$51</f>
        <v>0</v>
      </c>
      <c r="AP959" s="40">
        <f>ROUNDUP(('Дані з ДІСО'!AE959+'Дані не з ДІСО'!E959+'Дані не з ДІСО'!G959)/Параметри!$K$69,0)</f>
        <v>0</v>
      </c>
      <c r="AQ959" s="40">
        <f t="shared" si="131"/>
        <v>0</v>
      </c>
      <c r="AR959" s="40">
        <f>IF(AP959=0,0,('Дані з ДІСО'!AH959+'Дані не з ДІСО'!G959)/('Дані з ДІСО'!AE959+'Дані не з ДІСО'!E959+'Дані не з ДІСО'!G959))</f>
        <v>0</v>
      </c>
      <c r="AS959" s="29">
        <f>AQ959*(1+0.25*AR959)*Параметри!$K$51</f>
        <v>0</v>
      </c>
      <c r="AT959" s="40">
        <f>ROUNDUP('Дані з ДІСО'!AF959/Параметри!$K$70,0)</f>
        <v>0</v>
      </c>
      <c r="AU959" s="40">
        <f t="shared" si="132"/>
        <v>0</v>
      </c>
      <c r="AV959" s="40">
        <f>IF(AT959=0,0,'Дані з ДІСО'!AI959/'Дані з ДІСО'!AF959)</f>
        <v>0</v>
      </c>
      <c r="AW959" s="29">
        <f>AU959*(1+0.25*AV959)*Параметри!$K$51</f>
        <v>0</v>
      </c>
      <c r="AX959" s="40">
        <f>ROUNDUP('Дані з ДІСО'!AR959/Параметри!$K$29,0)</f>
        <v>0</v>
      </c>
      <c r="AY959" s="40">
        <f>ROUNDUP('Дані з ДІСО'!AS959/Параметри!$K$29,0)</f>
        <v>0</v>
      </c>
      <c r="AZ959" s="40">
        <f>ROUNDUP('Дані з ДІСО'!AT959/Параметри!$K$29,0)</f>
        <v>0</v>
      </c>
      <c r="BA959" s="64">
        <f>(AX959*Параметри!$K$32+AY959*Параметри!$L$32+AZ959*Параметри!$M$32)/18</f>
        <v>0</v>
      </c>
      <c r="BB959" s="29">
        <f>(BA959*Параметри!$K$51+SUM('Дані з ДІСО'!AR959:AT959)*Параметри!$K$48*Параметри!$K$20/1000)*Параметри!$K$74</f>
        <v>0</v>
      </c>
      <c r="BC959" s="40">
        <f>ROUNDUP(('Дані не з ДІСО'!I959+'Дані не з ДІСО'!K959)/Параметри!$K$26,0)</f>
        <v>0</v>
      </c>
      <c r="BD959" s="29">
        <f>BC959*Параметри!$M$36/18</f>
        <v>0</v>
      </c>
      <c r="BE959" s="40">
        <f>IF(BC959=0,0,'Дані не з ДІСО'!K959/('Дані не з ДІСО'!I959+'Дані не з ДІСО'!K959))</f>
        <v>0</v>
      </c>
      <c r="BF959" s="29">
        <f>(1+0.25*BE959)*BD959*Параметри!$K$51</f>
        <v>0</v>
      </c>
      <c r="BG959" s="40">
        <f>ROUNDUP('Дані не з ДІСО'!M959/Параметри!$K$27,0)</f>
        <v>0</v>
      </c>
      <c r="BH959" s="40">
        <f>BG959*Параметри!$M$37/18</f>
        <v>0</v>
      </c>
      <c r="BI959" s="29">
        <f>BH959*Параметри!$K$51</f>
        <v>0</v>
      </c>
      <c r="BJ959" s="29">
        <f>'Дані не з ДІСО'!N959*Параметри!$K$76</f>
        <v>0</v>
      </c>
      <c r="BK959" s="40">
        <f>ROUNDUP('Дані з ДІСО'!V959/Параметри!$K$25,0)</f>
        <v>0</v>
      </c>
      <c r="BL959" s="40">
        <f>ROUNDUP('Дані з ДІСО'!W959/Параметри!$K$25,0)</f>
        <v>0</v>
      </c>
      <c r="BM959" s="40">
        <f>ROUNDUP('Дані з ДІСО'!X959/Параметри!$K$25,0)</f>
        <v>0</v>
      </c>
      <c r="BN959" s="40">
        <f>(BK959*Параметри!$K$34+BL959*Параметри!$L$34+BM959*Параметри!$M$34)/18</f>
        <v>0</v>
      </c>
      <c r="BO959" s="40">
        <f>IF(K959=0,0,'Дані з ДІСО'!AC959/K959)</f>
        <v>0</v>
      </c>
      <c r="BP959" s="29">
        <f>(1+0.25*BO959)*BN959*Параметри!$K$51</f>
        <v>0</v>
      </c>
      <c r="BQ959" s="29">
        <f>BP959*'Коефіцієнти АТО'!U959</f>
        <v>0</v>
      </c>
      <c r="BR959" s="29">
        <f>K959*(1+0.25*BO959)*Параметри!$K$66*Параметри!$K$20/1000</f>
        <v>0</v>
      </c>
      <c r="BS959" s="29">
        <f>(1+0.25*BO959)*K959*'Коефіцієнти АТО'!S959*Параметри!$K$20/1000</f>
        <v>0</v>
      </c>
      <c r="BT959" s="29">
        <f t="shared" si="133"/>
        <v>0</v>
      </c>
      <c r="BU959" s="40">
        <f>ROUNDUP('Дані з ДІСО'!AG959/Параметри!$K$71,0)</f>
        <v>0</v>
      </c>
      <c r="BV959" s="40">
        <f t="shared" si="134"/>
        <v>0</v>
      </c>
      <c r="BW959" s="40">
        <f>IF('Дані з ДІСО'!AG959=0,0,'Дані з ДІСО'!AJ959/'Дані з ДІСО'!AG959)</f>
        <v>0</v>
      </c>
      <c r="BX959" s="29">
        <f>BV959*(1+0.25*BW959)*Параметри!$K$51</f>
        <v>0</v>
      </c>
      <c r="BY959" s="29">
        <f>ROUND(IF(Параметри!$K$77="No",CC959,CC959*Параметри!$K$78)+AG959,1)</f>
        <v>61622.8</v>
      </c>
      <c r="BZ959" s="29">
        <f>ROUND(IF(Параметри!$K$77="No",BF959,BF959*Параметри!$K$78),1)</f>
        <v>0</v>
      </c>
      <c r="CA959" s="29">
        <f>ROUND(IF(Параметри!$K$77="No",BI959,BI959*Параметри!$K$78),1)</f>
        <v>0</v>
      </c>
      <c r="CB959" s="29">
        <f>ROUND(IF(Параметри!$K$77="No",BJ959,BJ959*Параметри!$K$78),1)</f>
        <v>0</v>
      </c>
      <c r="CC959" s="29">
        <f t="shared" si="128"/>
        <v>68469.827525379864</v>
      </c>
    </row>
    <row r="960" spans="1:81">
      <c r="A960" s="9">
        <v>959</v>
      </c>
      <c r="B960" s="9" t="s">
        <v>3148</v>
      </c>
      <c r="C960" s="9" t="s">
        <v>3148</v>
      </c>
      <c r="D960" s="9" t="s">
        <v>4020</v>
      </c>
      <c r="E960" s="9" t="s">
        <v>24</v>
      </c>
      <c r="F960" s="9" t="s">
        <v>4033</v>
      </c>
      <c r="G960" s="9" t="s">
        <v>1999</v>
      </c>
      <c r="H960" s="29">
        <f>SUM('Дані з ДІСО'!J960:L960)</f>
        <v>390</v>
      </c>
      <c r="I960" s="29">
        <f>SUM('Дані з ДІСО'!G960:I960)</f>
        <v>26</v>
      </c>
      <c r="J960" s="29">
        <f>SUM('Дані з ДІСО'!P960:R960)</f>
        <v>0</v>
      </c>
      <c r="K960" s="29">
        <f>SUM('Дані з ДІСО'!V960:X960)</f>
        <v>0</v>
      </c>
      <c r="L960" s="40">
        <f>ROUNDUP('Дані з ДІСО'!J960/'Коефіцієнти АТО'!$R960,0)</f>
        <v>10</v>
      </c>
      <c r="M960" s="40">
        <f>ROUNDUP('Дані з ДІСО'!K960/'Коефіцієнти АТО'!$R960,0)</f>
        <v>15</v>
      </c>
      <c r="N960" s="40">
        <f>ROUNDUP('Дані з ДІСО'!L960/'Коефіцієнти АТО'!$R960,0)</f>
        <v>4</v>
      </c>
      <c r="O960" s="59">
        <f>(L960*Параметри!$K$32+M960*Параметри!$L$32+N960*Параметри!$M$32)/18</f>
        <v>47.916666666666664</v>
      </c>
      <c r="P960" s="41">
        <f>IF(H960=0,"",'Дані з ДІСО'!Y960/H960)</f>
        <v>0</v>
      </c>
      <c r="Q960" s="29">
        <f>IF(H960=0,"",(1+0.25*P960)*O960*Параметри!$K$51)</f>
        <v>9814.3017740166651</v>
      </c>
      <c r="R960" s="29">
        <f>IF(H960=0,"",Q960*'Коефіцієнти АТО'!T960)</f>
        <v>166.84313015828332</v>
      </c>
      <c r="S960" s="29">
        <f>IF(H960=0,"",H960*(1+0.25*P960)*Параметри!$K$66*Параметри!$K$20/1000)</f>
        <v>0</v>
      </c>
      <c r="T960" s="29">
        <f>IF(H960=0,"",H960*(1+0.25*P960)*'Коефіцієнти АТО'!$S960*Параметри!$K$20/1000)</f>
        <v>1967.1429592138131</v>
      </c>
      <c r="U960" s="29">
        <f t="shared" si="129"/>
        <v>11948.287863388763</v>
      </c>
      <c r="V960" s="29">
        <f t="shared" si="130"/>
        <v>11948.287863388763</v>
      </c>
      <c r="W960" s="40">
        <f>ROUNDUP('Дані з ДІСО'!P960/Параметри!$K$24,0)</f>
        <v>0</v>
      </c>
      <c r="X960" s="40">
        <f>ROUNDUP('Дані з ДІСО'!Q960/Параметри!$K$24,0)</f>
        <v>0</v>
      </c>
      <c r="Y960" s="40">
        <f>ROUNDUP('Дані з ДІСО'!R960/Параметри!$K$24,0)</f>
        <v>0</v>
      </c>
      <c r="Z960" s="59">
        <f>(W960*Параметри!$K$33+X960*Параметри!$L$33+Y960*Параметри!$M$33)/18</f>
        <v>0</v>
      </c>
      <c r="AA960" s="41">
        <f>IF(J960=0,0,'Дані з ДІСО'!AA960/J960)</f>
        <v>0</v>
      </c>
      <c r="AB960" s="29">
        <f>(1+0.25*AA960)*Z960*Параметри!$K$51</f>
        <v>0</v>
      </c>
      <c r="AC960" s="29">
        <f>AB960*'Коефіцієнти АТО'!U960</f>
        <v>0</v>
      </c>
      <c r="AD960" s="29">
        <f>J960*(1+0.25*AA960)*Параметри!$K$66*Параметри!$K$20/1000</f>
        <v>0</v>
      </c>
      <c r="AE960" s="29">
        <f>(1+0.25*AA960)*J960*'Коефіцієнти АТО'!S960*Параметри!$K$20/1000</f>
        <v>0</v>
      </c>
      <c r="AF960" s="29">
        <f t="shared" si="126"/>
        <v>0</v>
      </c>
      <c r="AG960" s="29">
        <v>0</v>
      </c>
      <c r="AH960" s="40">
        <v>0</v>
      </c>
      <c r="AI960" s="40">
        <v>0</v>
      </c>
      <c r="AJ960" s="40">
        <f t="shared" si="127"/>
        <v>0</v>
      </c>
      <c r="AK960" s="29">
        <f>(AH960+AI960)*(1+0.25*AJ960)*Параметри!$K$53</f>
        <v>0</v>
      </c>
      <c r="AL960" s="29">
        <f>ROUNDUP(('Дані з ДІСО'!AU960+'Дані з ДІСО'!AW960)/Параметри!$K$28,0)</f>
        <v>0</v>
      </c>
      <c r="AM960" s="64">
        <f>AL960*Параметри!$M$35/18</f>
        <v>0</v>
      </c>
      <c r="AN960" s="29">
        <f>IF(AL960=0,0,'Дані з ДІСО'!AW960/SUM('Дані з ДІСО'!AU960,'Дані з ДІСО'!AW960))</f>
        <v>0</v>
      </c>
      <c r="AO960" s="29">
        <f>(1+0.25*AN960)*AM960*Параметри!$K$51</f>
        <v>0</v>
      </c>
      <c r="AP960" s="40">
        <f>ROUNDUP(('Дані з ДІСО'!AE960+'Дані не з ДІСО'!E960+'Дані не з ДІСО'!G960)/Параметри!$K$69,0)</f>
        <v>0</v>
      </c>
      <c r="AQ960" s="40">
        <f t="shared" si="131"/>
        <v>0</v>
      </c>
      <c r="AR960" s="40">
        <f>IF(AP960=0,0,('Дані з ДІСО'!AH960+'Дані не з ДІСО'!G960)/('Дані з ДІСО'!AE960+'Дані не з ДІСО'!E960+'Дані не з ДІСО'!G960))</f>
        <v>0</v>
      </c>
      <c r="AS960" s="29">
        <f>AQ960*(1+0.25*AR960)*Параметри!$K$51</f>
        <v>0</v>
      </c>
      <c r="AT960" s="40">
        <f>ROUNDUP('Дані з ДІСО'!AF960/Параметри!$K$70,0)</f>
        <v>0</v>
      </c>
      <c r="AU960" s="40">
        <f t="shared" si="132"/>
        <v>0</v>
      </c>
      <c r="AV960" s="40">
        <f>IF(AT960=0,0,'Дані з ДІСО'!AI960/'Дані з ДІСО'!AF960)</f>
        <v>0</v>
      </c>
      <c r="AW960" s="29">
        <f>AU960*(1+0.25*AV960)*Параметри!$K$51</f>
        <v>0</v>
      </c>
      <c r="AX960" s="40">
        <f>ROUNDUP('Дані з ДІСО'!AR960/Параметри!$K$29,0)</f>
        <v>0</v>
      </c>
      <c r="AY960" s="40">
        <f>ROUNDUP('Дані з ДІСО'!AS960/Параметри!$K$29,0)</f>
        <v>0</v>
      </c>
      <c r="AZ960" s="40">
        <f>ROUNDUP('Дані з ДІСО'!AT960/Параметри!$K$29,0)</f>
        <v>0</v>
      </c>
      <c r="BA960" s="64">
        <f>(AX960*Параметри!$K$32+AY960*Параметри!$L$32+AZ960*Параметри!$M$32)/18</f>
        <v>0</v>
      </c>
      <c r="BB960" s="29">
        <f>(BA960*Параметри!$K$51+SUM('Дані з ДІСО'!AR960:AT960)*Параметри!$K$48*Параметри!$K$20/1000)*Параметри!$K$74</f>
        <v>0</v>
      </c>
      <c r="BC960" s="40">
        <f>ROUNDUP(('Дані не з ДІСО'!I960+'Дані не з ДІСО'!K960)/Параметри!$K$26,0)</f>
        <v>0</v>
      </c>
      <c r="BD960" s="29">
        <f>BC960*Параметри!$M$36/18</f>
        <v>0</v>
      </c>
      <c r="BE960" s="40">
        <f>IF(BC960=0,0,'Дані не з ДІСО'!K960/('Дані не з ДІСО'!I960+'Дані не з ДІСО'!K960))</f>
        <v>0</v>
      </c>
      <c r="BF960" s="29">
        <f>(1+0.25*BE960)*BD960*Параметри!$K$51</f>
        <v>0</v>
      </c>
      <c r="BG960" s="40">
        <f>ROUNDUP('Дані не з ДІСО'!M960/Параметри!$K$27,0)</f>
        <v>0</v>
      </c>
      <c r="BH960" s="40">
        <f>BG960*Параметри!$M$37/18</f>
        <v>0</v>
      </c>
      <c r="BI960" s="29">
        <f>BH960*Параметри!$K$51</f>
        <v>0</v>
      </c>
      <c r="BJ960" s="29">
        <f>'Дані не з ДІСО'!N960*Параметри!$K$76</f>
        <v>0</v>
      </c>
      <c r="BK960" s="40">
        <f>ROUNDUP('Дані з ДІСО'!V960/Параметри!$K$25,0)</f>
        <v>0</v>
      </c>
      <c r="BL960" s="40">
        <f>ROUNDUP('Дані з ДІСО'!W960/Параметри!$K$25,0)</f>
        <v>0</v>
      </c>
      <c r="BM960" s="40">
        <f>ROUNDUP('Дані з ДІСО'!X960/Параметри!$K$25,0)</f>
        <v>0</v>
      </c>
      <c r="BN960" s="40">
        <f>(BK960*Параметри!$K$34+BL960*Параметри!$L$34+BM960*Параметри!$M$34)/18</f>
        <v>0</v>
      </c>
      <c r="BO960" s="40">
        <f>IF(K960=0,0,'Дані з ДІСО'!AC960/K960)</f>
        <v>0</v>
      </c>
      <c r="BP960" s="29">
        <f>(1+0.25*BO960)*BN960*Параметри!$K$51</f>
        <v>0</v>
      </c>
      <c r="BQ960" s="29">
        <f>BP960*'Коефіцієнти АТО'!U960</f>
        <v>0</v>
      </c>
      <c r="BR960" s="29">
        <f>K960*(1+0.25*BO960)*Параметри!$K$66*Параметри!$K$20/1000</f>
        <v>0</v>
      </c>
      <c r="BS960" s="29">
        <f>(1+0.25*BO960)*K960*'Коефіцієнти АТО'!S960*Параметри!$K$20/1000</f>
        <v>0</v>
      </c>
      <c r="BT960" s="29">
        <f t="shared" si="133"/>
        <v>0</v>
      </c>
      <c r="BU960" s="40">
        <f>ROUNDUP('Дані з ДІСО'!AG960/Параметри!$K$71,0)</f>
        <v>0</v>
      </c>
      <c r="BV960" s="40">
        <f t="shared" si="134"/>
        <v>0</v>
      </c>
      <c r="BW960" s="40">
        <f>IF('Дані з ДІСО'!AG960=0,0,'Дані з ДІСО'!AJ960/'Дані з ДІСО'!AG960)</f>
        <v>0</v>
      </c>
      <c r="BX960" s="29">
        <f>BV960*(1+0.25*BW960)*Параметри!$K$51</f>
        <v>0</v>
      </c>
      <c r="BY960" s="29">
        <f>ROUND(IF(Параметри!$K$77="No",CC960,CC960*Параметри!$K$78)+AG960,1)</f>
        <v>10753.5</v>
      </c>
      <c r="BZ960" s="29">
        <f>ROUND(IF(Параметри!$K$77="No",BF960,BF960*Параметри!$K$78),1)</f>
        <v>0</v>
      </c>
      <c r="CA960" s="29">
        <f>ROUND(IF(Параметри!$K$77="No",BI960,BI960*Параметри!$K$78),1)</f>
        <v>0</v>
      </c>
      <c r="CB960" s="29">
        <f>ROUND(IF(Параметри!$K$77="No",BJ960,BJ960*Параметри!$K$78),1)</f>
        <v>0</v>
      </c>
      <c r="CC960" s="29">
        <f t="shared" si="128"/>
        <v>11948.287863388763</v>
      </c>
    </row>
    <row r="961" spans="1:81">
      <c r="A961" s="9">
        <v>960</v>
      </c>
      <c r="B961" s="9" t="s">
        <v>3148</v>
      </c>
      <c r="C961" s="9" t="s">
        <v>3148</v>
      </c>
      <c r="D961" s="9" t="s">
        <v>4020</v>
      </c>
      <c r="E961" s="9" t="s">
        <v>24</v>
      </c>
      <c r="F961" s="9" t="s">
        <v>4034</v>
      </c>
      <c r="G961" s="9" t="s">
        <v>2001</v>
      </c>
      <c r="H961" s="29">
        <f>SUM('Дані з ДІСО'!J961:L961)</f>
        <v>902</v>
      </c>
      <c r="I961" s="29">
        <f>SUM('Дані з ДІСО'!G961:I961)</f>
        <v>38</v>
      </c>
      <c r="J961" s="29">
        <f>SUM('Дані з ДІСО'!P961:R961)</f>
        <v>0</v>
      </c>
      <c r="K961" s="29">
        <f>SUM('Дані з ДІСО'!V961:X961)</f>
        <v>0</v>
      </c>
      <c r="L961" s="40">
        <f>ROUNDUP('Дані з ДІСО'!J961/'Коефіцієнти АТО'!$R961,0)</f>
        <v>23</v>
      </c>
      <c r="M961" s="40">
        <f>ROUNDUP('Дані з ДІСО'!K961/'Коефіцієнти АТО'!$R961,0)</f>
        <v>30</v>
      </c>
      <c r="N961" s="40">
        <f>ROUNDUP('Дані з ДІСО'!L961/'Коефіцієнти АТО'!$R961,0)</f>
        <v>9</v>
      </c>
      <c r="O961" s="59">
        <f>(L961*Параметри!$K$32+M961*Параметри!$L$32+N961*Параметри!$M$32)/18</f>
        <v>101.63888888888889</v>
      </c>
      <c r="P961" s="41">
        <f>IF(H961=0,"",'Дані з ДІСО'!Y961/H961)</f>
        <v>0</v>
      </c>
      <c r="Q961" s="29">
        <f>IF(H961=0,"",(1+0.25*P961)*O961*Параметри!$K$51)</f>
        <v>20817.698661522889</v>
      </c>
      <c r="R961" s="29">
        <f>IF(H961=0,"",Q961*'Коефіцієнти АТО'!T961)</f>
        <v>353.90087724588915</v>
      </c>
      <c r="S961" s="29">
        <f>IF(H961=0,"",H961*(1+0.25*P961)*Параметри!$K$66*Параметри!$K$20/1000)</f>
        <v>0</v>
      </c>
      <c r="T961" s="29">
        <f>IF(H961=0,"",H961*(1+0.25*P961)*'Коефіцієнти АТО'!$S961*Параметри!$K$20/1000)</f>
        <v>4549.6485877201521</v>
      </c>
      <c r="U961" s="29">
        <f t="shared" si="129"/>
        <v>25721.248126488928</v>
      </c>
      <c r="V961" s="29">
        <f t="shared" si="130"/>
        <v>25721.248126488928</v>
      </c>
      <c r="W961" s="40">
        <f>ROUNDUP('Дані з ДІСО'!P961/Параметри!$K$24,0)</f>
        <v>0</v>
      </c>
      <c r="X961" s="40">
        <f>ROUNDUP('Дані з ДІСО'!Q961/Параметри!$K$24,0)</f>
        <v>0</v>
      </c>
      <c r="Y961" s="40">
        <f>ROUNDUP('Дані з ДІСО'!R961/Параметри!$K$24,0)</f>
        <v>0</v>
      </c>
      <c r="Z961" s="59">
        <f>(W961*Параметри!$K$33+X961*Параметри!$L$33+Y961*Параметри!$M$33)/18</f>
        <v>0</v>
      </c>
      <c r="AA961" s="41">
        <f>IF(J961=0,0,'Дані з ДІСО'!AA961/J961)</f>
        <v>0</v>
      </c>
      <c r="AB961" s="29">
        <f>(1+0.25*AA961)*Z961*Параметри!$K$51</f>
        <v>0</v>
      </c>
      <c r="AC961" s="29">
        <f>AB961*'Коефіцієнти АТО'!U961</f>
        <v>0</v>
      </c>
      <c r="AD961" s="29">
        <f>J961*(1+0.25*AA961)*Параметри!$K$66*Параметри!$K$20/1000</f>
        <v>0</v>
      </c>
      <c r="AE961" s="29">
        <f>(1+0.25*AA961)*J961*'Коефіцієнти АТО'!S961*Параметри!$K$20/1000</f>
        <v>0</v>
      </c>
      <c r="AF961" s="29">
        <f t="shared" si="126"/>
        <v>0</v>
      </c>
      <c r="AG961" s="29">
        <v>0</v>
      </c>
      <c r="AH961" s="40">
        <v>11</v>
      </c>
      <c r="AI961" s="40">
        <v>0</v>
      </c>
      <c r="AJ961" s="40">
        <f t="shared" si="127"/>
        <v>0</v>
      </c>
      <c r="AK961" s="29">
        <f>(AH961+AI961)*(1+0.25*AJ961)*Параметри!$K$53</f>
        <v>1973.7220326560005</v>
      </c>
      <c r="AL961" s="29">
        <f>ROUNDUP(('Дані з ДІСО'!AU961+'Дані з ДІСО'!AW961)/Параметри!$K$28,0)</f>
        <v>0</v>
      </c>
      <c r="AM961" s="64">
        <f>AL961*Параметри!$M$35/18</f>
        <v>0</v>
      </c>
      <c r="AN961" s="29">
        <f>IF(AL961=0,0,'Дані з ДІСО'!AW961/SUM('Дані з ДІСО'!AU961,'Дані з ДІСО'!AW961))</f>
        <v>0</v>
      </c>
      <c r="AO961" s="29">
        <f>(1+0.25*AN961)*AM961*Параметри!$K$51</f>
        <v>0</v>
      </c>
      <c r="AP961" s="40">
        <f>ROUNDUP(('Дані з ДІСО'!AE961+'Дані не з ДІСО'!E961+'Дані не з ДІСО'!G961)/Параметри!$K$69,0)</f>
        <v>0</v>
      </c>
      <c r="AQ961" s="40">
        <f t="shared" si="131"/>
        <v>0</v>
      </c>
      <c r="AR961" s="40">
        <f>IF(AP961=0,0,('Дані з ДІСО'!AH961+'Дані не з ДІСО'!G961)/('Дані з ДІСО'!AE961+'Дані не з ДІСО'!E961+'Дані не з ДІСО'!G961))</f>
        <v>0</v>
      </c>
      <c r="AS961" s="29">
        <f>AQ961*(1+0.25*AR961)*Параметри!$K$51</f>
        <v>0</v>
      </c>
      <c r="AT961" s="40">
        <f>ROUNDUP('Дані з ДІСО'!AF961/Параметри!$K$70,0)</f>
        <v>0</v>
      </c>
      <c r="AU961" s="40">
        <f t="shared" si="132"/>
        <v>0</v>
      </c>
      <c r="AV961" s="40">
        <f>IF(AT961=0,0,'Дані з ДІСО'!AI961/'Дані з ДІСО'!AF961)</f>
        <v>0</v>
      </c>
      <c r="AW961" s="29">
        <f>AU961*(1+0.25*AV961)*Параметри!$K$51</f>
        <v>0</v>
      </c>
      <c r="AX961" s="40">
        <f>ROUNDUP('Дані з ДІСО'!AR961/Параметри!$K$29,0)</f>
        <v>0</v>
      </c>
      <c r="AY961" s="40">
        <f>ROUNDUP('Дані з ДІСО'!AS961/Параметри!$K$29,0)</f>
        <v>0</v>
      </c>
      <c r="AZ961" s="40">
        <f>ROUNDUP('Дані з ДІСО'!AT961/Параметри!$K$29,0)</f>
        <v>0</v>
      </c>
      <c r="BA961" s="64">
        <f>(AX961*Параметри!$K$32+AY961*Параметри!$L$32+AZ961*Параметри!$M$32)/18</f>
        <v>0</v>
      </c>
      <c r="BB961" s="29">
        <f>(BA961*Параметри!$K$51+SUM('Дані з ДІСО'!AR961:AT961)*Параметри!$K$48*Параметри!$K$20/1000)*Параметри!$K$74</f>
        <v>0</v>
      </c>
      <c r="BC961" s="40">
        <f>ROUNDUP(('Дані не з ДІСО'!I961+'Дані не з ДІСО'!K961)/Параметри!$K$26,0)</f>
        <v>0</v>
      </c>
      <c r="BD961" s="29">
        <f>BC961*Параметри!$M$36/18</f>
        <v>0</v>
      </c>
      <c r="BE961" s="40">
        <f>IF(BC961=0,0,'Дані не з ДІСО'!K961/('Дані не з ДІСО'!I961+'Дані не з ДІСО'!K961))</f>
        <v>0</v>
      </c>
      <c r="BF961" s="29">
        <f>(1+0.25*BE961)*BD961*Параметри!$K$51</f>
        <v>0</v>
      </c>
      <c r="BG961" s="40">
        <f>ROUNDUP('Дані не з ДІСО'!M961/Параметри!$K$27,0)</f>
        <v>0</v>
      </c>
      <c r="BH961" s="40">
        <f>BG961*Параметри!$M$37/18</f>
        <v>0</v>
      </c>
      <c r="BI961" s="29">
        <f>BH961*Параметри!$K$51</f>
        <v>0</v>
      </c>
      <c r="BJ961" s="29">
        <f>'Дані не з ДІСО'!N961*Параметри!$K$76</f>
        <v>0</v>
      </c>
      <c r="BK961" s="40">
        <f>ROUNDUP('Дані з ДІСО'!V961/Параметри!$K$25,0)</f>
        <v>0</v>
      </c>
      <c r="BL961" s="40">
        <f>ROUNDUP('Дані з ДІСО'!W961/Параметри!$K$25,0)</f>
        <v>0</v>
      </c>
      <c r="BM961" s="40">
        <f>ROUNDUP('Дані з ДІСО'!X961/Параметри!$K$25,0)</f>
        <v>0</v>
      </c>
      <c r="BN961" s="40">
        <f>(BK961*Параметри!$K$34+BL961*Параметри!$L$34+BM961*Параметри!$M$34)/18</f>
        <v>0</v>
      </c>
      <c r="BO961" s="40">
        <f>IF(K961=0,0,'Дані з ДІСО'!AC961/K961)</f>
        <v>0</v>
      </c>
      <c r="BP961" s="29">
        <f>(1+0.25*BO961)*BN961*Параметри!$K$51</f>
        <v>0</v>
      </c>
      <c r="BQ961" s="29">
        <f>BP961*'Коефіцієнти АТО'!U961</f>
        <v>0</v>
      </c>
      <c r="BR961" s="29">
        <f>K961*(1+0.25*BO961)*Параметри!$K$66*Параметри!$K$20/1000</f>
        <v>0</v>
      </c>
      <c r="BS961" s="29">
        <f>(1+0.25*BO961)*K961*'Коефіцієнти АТО'!S961*Параметри!$K$20/1000</f>
        <v>0</v>
      </c>
      <c r="BT961" s="29">
        <f t="shared" si="133"/>
        <v>0</v>
      </c>
      <c r="BU961" s="40">
        <f>ROUNDUP('Дані з ДІСО'!AG961/Параметри!$K$71,0)</f>
        <v>0</v>
      </c>
      <c r="BV961" s="40">
        <f t="shared" si="134"/>
        <v>0</v>
      </c>
      <c r="BW961" s="40">
        <f>IF('Дані з ДІСО'!AG961=0,0,'Дані з ДІСО'!AJ961/'Дані з ДІСО'!AG961)</f>
        <v>0</v>
      </c>
      <c r="BX961" s="29">
        <f>BV961*(1+0.25*BW961)*Параметри!$K$51</f>
        <v>0</v>
      </c>
      <c r="BY961" s="29">
        <f>ROUND(IF(Параметри!$K$77="No",CC961,CC961*Параметри!$K$78)+AG961,1)</f>
        <v>24925.5</v>
      </c>
      <c r="BZ961" s="29">
        <f>ROUND(IF(Параметри!$K$77="No",BF961,BF961*Параметри!$K$78),1)</f>
        <v>0</v>
      </c>
      <c r="CA961" s="29">
        <f>ROUND(IF(Параметри!$K$77="No",BI961,BI961*Параметри!$K$78),1)</f>
        <v>0</v>
      </c>
      <c r="CB961" s="29">
        <f>ROUND(IF(Параметри!$K$77="No",BJ961,BJ961*Параметри!$K$78),1)</f>
        <v>0</v>
      </c>
      <c r="CC961" s="29">
        <f t="shared" si="128"/>
        <v>27694.97015914493</v>
      </c>
    </row>
    <row r="962" spans="1:81">
      <c r="A962" s="9">
        <v>961</v>
      </c>
      <c r="B962" s="9" t="s">
        <v>3148</v>
      </c>
      <c r="C962" s="9" t="s">
        <v>3148</v>
      </c>
      <c r="D962" s="9" t="s">
        <v>4020</v>
      </c>
      <c r="E962" s="9" t="s">
        <v>24</v>
      </c>
      <c r="F962" s="9" t="s">
        <v>4035</v>
      </c>
      <c r="G962" s="9" t="s">
        <v>2003</v>
      </c>
      <c r="H962" s="29">
        <f>SUM('Дані з ДІСО'!J962:L962)</f>
        <v>984</v>
      </c>
      <c r="I962" s="29">
        <f>SUM('Дані з ДІСО'!G962:I962)</f>
        <v>43</v>
      </c>
      <c r="J962" s="29">
        <f>SUM('Дані з ДІСО'!P962:R962)</f>
        <v>0</v>
      </c>
      <c r="K962" s="29">
        <f>SUM('Дані з ДІСО'!V962:X962)</f>
        <v>0</v>
      </c>
      <c r="L962" s="40">
        <f>ROUNDUP('Дані з ДІСО'!J962/'Коефіцієнти АТО'!$R962,0)</f>
        <v>24</v>
      </c>
      <c r="M962" s="40">
        <f>ROUNDUP('Дані з ДІСО'!K962/'Коефіцієнти АТО'!$R962,0)</f>
        <v>32</v>
      </c>
      <c r="N962" s="40">
        <f>ROUNDUP('Дані з ДІСО'!L962/'Коефіцієнти АТО'!$R962,0)</f>
        <v>8</v>
      </c>
      <c r="O962" s="59">
        <f>(L962*Параметри!$K$32+M962*Параметри!$L$32+N962*Параметри!$M$32)/18</f>
        <v>104.57777777777778</v>
      </c>
      <c r="P962" s="41">
        <f>IF(H962=0,"",'Дані з ДІСО'!Y962/H962)</f>
        <v>0</v>
      </c>
      <c r="Q962" s="29">
        <f>IF(H962=0,"",(1+0.25*P962)*O962*Параметри!$K$51)</f>
        <v>21419.642503662577</v>
      </c>
      <c r="R962" s="29">
        <f>IF(H962=0,"",Q962*'Коефіцієнти АТО'!T962)</f>
        <v>364.13392256226382</v>
      </c>
      <c r="S962" s="29">
        <f>IF(H962=0,"",H962*(1+0.25*P962)*Параметри!$K$66*Параметри!$K$20/1000)</f>
        <v>0</v>
      </c>
      <c r="T962" s="29">
        <f>IF(H962=0,"",H962*(1+0.25*P962)*'Коефіцієнти АТО'!$S962*Параметри!$K$20/1000)</f>
        <v>4963.2530047856199</v>
      </c>
      <c r="U962" s="29">
        <f t="shared" si="129"/>
        <v>26747.029431010462</v>
      </c>
      <c r="V962" s="29">
        <f t="shared" si="130"/>
        <v>26747.029431010462</v>
      </c>
      <c r="W962" s="40">
        <f>ROUNDUP('Дані з ДІСО'!P962/Параметри!$K$24,0)</f>
        <v>0</v>
      </c>
      <c r="X962" s="40">
        <f>ROUNDUP('Дані з ДІСО'!Q962/Параметри!$K$24,0)</f>
        <v>0</v>
      </c>
      <c r="Y962" s="40">
        <f>ROUNDUP('Дані з ДІСО'!R962/Параметри!$K$24,0)</f>
        <v>0</v>
      </c>
      <c r="Z962" s="59">
        <f>(W962*Параметри!$K$33+X962*Параметри!$L$33+Y962*Параметри!$M$33)/18</f>
        <v>0</v>
      </c>
      <c r="AA962" s="41">
        <f>IF(J962=0,0,'Дані з ДІСО'!AA962/J962)</f>
        <v>0</v>
      </c>
      <c r="AB962" s="29">
        <f>(1+0.25*AA962)*Z962*Параметри!$K$51</f>
        <v>0</v>
      </c>
      <c r="AC962" s="29">
        <f>AB962*'Коефіцієнти АТО'!U962</f>
        <v>0</v>
      </c>
      <c r="AD962" s="29">
        <f>J962*(1+0.25*AA962)*Параметри!$K$66*Параметри!$K$20/1000</f>
        <v>0</v>
      </c>
      <c r="AE962" s="29">
        <f>(1+0.25*AA962)*J962*'Коефіцієнти АТО'!S962*Параметри!$K$20/1000</f>
        <v>0</v>
      </c>
      <c r="AF962" s="29">
        <f t="shared" ref="AF962:AF1025" si="135">SUM(AB962:AE962)</f>
        <v>0</v>
      </c>
      <c r="AG962" s="29">
        <v>0</v>
      </c>
      <c r="AH962" s="40">
        <v>13</v>
      </c>
      <c r="AI962" s="40">
        <v>0</v>
      </c>
      <c r="AJ962" s="40">
        <f t="shared" ref="AJ962:AJ1025" si="136">IF(AH962+AI962=0,0,AI962/(AH962+AI962))</f>
        <v>0</v>
      </c>
      <c r="AK962" s="29">
        <f>(AH962+AI962)*(1+0.25*AJ962)*Параметри!$K$53</f>
        <v>2332.5805840480007</v>
      </c>
      <c r="AL962" s="29">
        <f>ROUNDUP(('Дані з ДІСО'!AU962+'Дані з ДІСО'!AW962)/Параметри!$K$28,0)</f>
        <v>0</v>
      </c>
      <c r="AM962" s="64">
        <f>AL962*Параметри!$M$35/18</f>
        <v>0</v>
      </c>
      <c r="AN962" s="29">
        <f>IF(AL962=0,0,'Дані з ДІСО'!AW962/SUM('Дані з ДІСО'!AU962,'Дані з ДІСО'!AW962))</f>
        <v>0</v>
      </c>
      <c r="AO962" s="29">
        <f>(1+0.25*AN962)*AM962*Параметри!$K$51</f>
        <v>0</v>
      </c>
      <c r="AP962" s="40">
        <f>ROUNDUP(('Дані з ДІСО'!AE962+'Дані не з ДІСО'!E962+'Дані не з ДІСО'!G962)/Параметри!$K$69,0)</f>
        <v>0</v>
      </c>
      <c r="AQ962" s="40">
        <f t="shared" si="131"/>
        <v>0</v>
      </c>
      <c r="AR962" s="40">
        <f>IF(AP962=0,0,('Дані з ДІСО'!AH962+'Дані не з ДІСО'!G962)/('Дані з ДІСО'!AE962+'Дані не з ДІСО'!E962+'Дані не з ДІСО'!G962))</f>
        <v>0</v>
      </c>
      <c r="AS962" s="29">
        <f>AQ962*(1+0.25*AR962)*Параметри!$K$51</f>
        <v>0</v>
      </c>
      <c r="AT962" s="40">
        <f>ROUNDUP('Дані з ДІСО'!AF962/Параметри!$K$70,0)</f>
        <v>0</v>
      </c>
      <c r="AU962" s="40">
        <f t="shared" si="132"/>
        <v>0</v>
      </c>
      <c r="AV962" s="40">
        <f>IF(AT962=0,0,'Дані з ДІСО'!AI962/'Дані з ДІСО'!AF962)</f>
        <v>0</v>
      </c>
      <c r="AW962" s="29">
        <f>AU962*(1+0.25*AV962)*Параметри!$K$51</f>
        <v>0</v>
      </c>
      <c r="AX962" s="40">
        <f>ROUNDUP('Дані з ДІСО'!AR962/Параметри!$K$29,0)</f>
        <v>0</v>
      </c>
      <c r="AY962" s="40">
        <f>ROUNDUP('Дані з ДІСО'!AS962/Параметри!$K$29,0)</f>
        <v>0</v>
      </c>
      <c r="AZ962" s="40">
        <f>ROUNDUP('Дані з ДІСО'!AT962/Параметри!$K$29,0)</f>
        <v>0</v>
      </c>
      <c r="BA962" s="64">
        <f>(AX962*Параметри!$K$32+AY962*Параметри!$L$32+AZ962*Параметри!$M$32)/18</f>
        <v>0</v>
      </c>
      <c r="BB962" s="29">
        <f>(BA962*Параметри!$K$51+SUM('Дані з ДІСО'!AR962:AT962)*Параметри!$K$48*Параметри!$K$20/1000)*Параметри!$K$74</f>
        <v>0</v>
      </c>
      <c r="BC962" s="40">
        <f>ROUNDUP(('Дані не з ДІСО'!I962+'Дані не з ДІСО'!K962)/Параметри!$K$26,0)</f>
        <v>0</v>
      </c>
      <c r="BD962" s="29">
        <f>BC962*Параметри!$M$36/18</f>
        <v>0</v>
      </c>
      <c r="BE962" s="40">
        <f>IF(BC962=0,0,'Дані не з ДІСО'!K962/('Дані не з ДІСО'!I962+'Дані не з ДІСО'!K962))</f>
        <v>0</v>
      </c>
      <c r="BF962" s="29">
        <f>(1+0.25*BE962)*BD962*Параметри!$K$51</f>
        <v>0</v>
      </c>
      <c r="BG962" s="40">
        <f>ROUNDUP('Дані не з ДІСО'!M962/Параметри!$K$27,0)</f>
        <v>0</v>
      </c>
      <c r="BH962" s="40">
        <f>BG962*Параметри!$M$37/18</f>
        <v>0</v>
      </c>
      <c r="BI962" s="29">
        <f>BH962*Параметри!$K$51</f>
        <v>0</v>
      </c>
      <c r="BJ962" s="29">
        <f>'Дані не з ДІСО'!N962*Параметри!$K$76</f>
        <v>0</v>
      </c>
      <c r="BK962" s="40">
        <f>ROUNDUP('Дані з ДІСО'!V962/Параметри!$K$25,0)</f>
        <v>0</v>
      </c>
      <c r="BL962" s="40">
        <f>ROUNDUP('Дані з ДІСО'!W962/Параметри!$K$25,0)</f>
        <v>0</v>
      </c>
      <c r="BM962" s="40">
        <f>ROUNDUP('Дані з ДІСО'!X962/Параметри!$K$25,0)</f>
        <v>0</v>
      </c>
      <c r="BN962" s="40">
        <f>(BK962*Параметри!$K$34+BL962*Параметри!$L$34+BM962*Параметри!$M$34)/18</f>
        <v>0</v>
      </c>
      <c r="BO962" s="40">
        <f>IF(K962=0,0,'Дані з ДІСО'!AC962/K962)</f>
        <v>0</v>
      </c>
      <c r="BP962" s="29">
        <f>(1+0.25*BO962)*BN962*Параметри!$K$51</f>
        <v>0</v>
      </c>
      <c r="BQ962" s="29">
        <f>BP962*'Коефіцієнти АТО'!U962</f>
        <v>0</v>
      </c>
      <c r="BR962" s="29">
        <f>K962*(1+0.25*BO962)*Параметри!$K$66*Параметри!$K$20/1000</f>
        <v>0</v>
      </c>
      <c r="BS962" s="29">
        <f>(1+0.25*BO962)*K962*'Коефіцієнти АТО'!S962*Параметри!$K$20/1000</f>
        <v>0</v>
      </c>
      <c r="BT962" s="29">
        <f t="shared" si="133"/>
        <v>0</v>
      </c>
      <c r="BU962" s="40">
        <f>ROUNDUP('Дані з ДІСО'!AG962/Параметри!$K$71,0)</f>
        <v>0</v>
      </c>
      <c r="BV962" s="40">
        <f t="shared" si="134"/>
        <v>0</v>
      </c>
      <c r="BW962" s="40">
        <f>IF('Дані з ДІСО'!AG962=0,0,'Дані з ДІСО'!AJ962/'Дані з ДІСО'!AG962)</f>
        <v>0</v>
      </c>
      <c r="BX962" s="29">
        <f>BV962*(1+0.25*BW962)*Параметри!$K$51</f>
        <v>0</v>
      </c>
      <c r="BY962" s="29">
        <f>ROUND(IF(Параметри!$K$77="No",CC962,CC962*Параметри!$K$78)+AG962,1)</f>
        <v>26171.599999999999</v>
      </c>
      <c r="BZ962" s="29">
        <f>ROUND(IF(Параметри!$K$77="No",BF962,BF962*Параметри!$K$78),1)</f>
        <v>0</v>
      </c>
      <c r="CA962" s="29">
        <f>ROUND(IF(Параметри!$K$77="No",BI962,BI962*Параметри!$K$78),1)</f>
        <v>0</v>
      </c>
      <c r="CB962" s="29">
        <f>ROUND(IF(Параметри!$K$77="No",BJ962,BJ962*Параметри!$K$78),1)</f>
        <v>0</v>
      </c>
      <c r="CC962" s="29">
        <f t="shared" ref="CC962:CC1025" si="137">U962+AF962+AK962+AO962+AS962+AW962+BB962+BT962+BX962</f>
        <v>29079.610015058461</v>
      </c>
    </row>
    <row r="963" spans="1:81">
      <c r="A963" s="9">
        <v>962</v>
      </c>
      <c r="B963" s="9" t="s">
        <v>3148</v>
      </c>
      <c r="C963" s="9" t="s">
        <v>3148</v>
      </c>
      <c r="D963" s="9" t="s">
        <v>4020</v>
      </c>
      <c r="E963" s="9" t="s">
        <v>24</v>
      </c>
      <c r="F963" s="9" t="s">
        <v>4036</v>
      </c>
      <c r="G963" s="9" t="s">
        <v>2005</v>
      </c>
      <c r="H963" s="29">
        <f>SUM('Дані з ДІСО'!J963:L963)</f>
        <v>546</v>
      </c>
      <c r="I963" s="29">
        <f>SUM('Дані з ДІСО'!G963:I963)</f>
        <v>36</v>
      </c>
      <c r="J963" s="29">
        <f>SUM('Дані з ДІСО'!P963:R963)</f>
        <v>16</v>
      </c>
      <c r="K963" s="29">
        <f>SUM('Дані з ДІСО'!V963:X963)</f>
        <v>0</v>
      </c>
      <c r="L963" s="40">
        <f>ROUNDUP('Дані з ДІСО'!J963/'Коефіцієнти АТО'!$R963,0)</f>
        <v>16</v>
      </c>
      <c r="M963" s="40">
        <f>ROUNDUP('Дані з ДІСО'!K963/'Коефіцієнти АТО'!$R963,0)</f>
        <v>24</v>
      </c>
      <c r="N963" s="40">
        <f>ROUNDUP('Дані з ДІСО'!L963/'Коефіцієнти АТО'!$R963,0)</f>
        <v>3</v>
      </c>
      <c r="O963" s="59">
        <f>(L963*Параметри!$K$32+M963*Параметри!$L$32+N963*Параметри!$M$32)/18</f>
        <v>69.961111111111123</v>
      </c>
      <c r="P963" s="41">
        <f>IF(H963=0,"",'Дані з ДІСО'!Y963/H963)</f>
        <v>0</v>
      </c>
      <c r="Q963" s="29">
        <f>IF(H963=0,"",(1+0.25*P963)*O963*Параметри!$K$51)</f>
        <v>14329.449535094713</v>
      </c>
      <c r="R963" s="29">
        <f>IF(H963=0,"",Q963*'Коефіцієнти АТО'!T963)</f>
        <v>243.60064209661013</v>
      </c>
      <c r="S963" s="29">
        <f>IF(H963=0,"",H963*(1+0.25*P963)*Параметри!$K$66*Параметри!$K$20/1000)</f>
        <v>0</v>
      </c>
      <c r="T963" s="29">
        <f>IF(H963=0,"",H963*(1+0.25*P963)*'Коефіцієнти АТО'!$S963*Параметри!$K$20/1000)</f>
        <v>2754.0001428993378</v>
      </c>
      <c r="U963" s="29">
        <f t="shared" ref="U963:U1026" si="138">IF(H963=0,0,SUM(Q963:T963))</f>
        <v>17327.050320090661</v>
      </c>
      <c r="V963" s="29">
        <f t="shared" ref="V963:V1026" si="139">U963</f>
        <v>17327.050320090661</v>
      </c>
      <c r="W963" s="40">
        <f>ROUNDUP('Дані з ДІСО'!P963/Параметри!$K$24,0)</f>
        <v>0</v>
      </c>
      <c r="X963" s="40">
        <f>ROUNDUP('Дані з ДІСО'!Q963/Параметри!$K$24,0)</f>
        <v>0</v>
      </c>
      <c r="Y963" s="40">
        <f>ROUNDUP('Дані з ДІСО'!R963/Параметри!$K$24,0)</f>
        <v>2</v>
      </c>
      <c r="Z963" s="59">
        <f>(W963*Параметри!$K$33+X963*Параметри!$L$33+Y963*Параметри!$M$33)/18</f>
        <v>4</v>
      </c>
      <c r="AA963" s="41">
        <f>IF(J963=0,0,'Дані з ДІСО'!AA963/J963)</f>
        <v>0</v>
      </c>
      <c r="AB963" s="29">
        <f>(1+0.25*AA963)*Z963*Параметри!$K$51</f>
        <v>819.28084374399998</v>
      </c>
      <c r="AC963" s="29">
        <f>AB963*'Коефіцієнти АТО'!U963</f>
        <v>38.506199655967997</v>
      </c>
      <c r="AD963" s="29">
        <f>J963*(1+0.25*AA963)*Параметри!$K$66*Параметри!$K$20/1000</f>
        <v>0</v>
      </c>
      <c r="AE963" s="29">
        <f>(1+0.25*AA963)*J963*'Коефіцієнти АТО'!S963*Параметри!$K$20/1000</f>
        <v>80.703300890823101</v>
      </c>
      <c r="AF963" s="29">
        <f t="shared" si="135"/>
        <v>938.49034429079109</v>
      </c>
      <c r="AG963" s="29">
        <v>0</v>
      </c>
      <c r="AH963" s="40">
        <v>16</v>
      </c>
      <c r="AI963" s="40">
        <v>0</v>
      </c>
      <c r="AJ963" s="40">
        <f t="shared" si="136"/>
        <v>0</v>
      </c>
      <c r="AK963" s="29">
        <f>(AH963+AI963)*(1+0.25*AJ963)*Параметри!$K$53</f>
        <v>2870.8684111360008</v>
      </c>
      <c r="AL963" s="29">
        <f>ROUNDUP(('Дані з ДІСО'!AU963+'Дані з ДІСО'!AW963)/Параметри!$K$28,0)</f>
        <v>0</v>
      </c>
      <c r="AM963" s="64">
        <f>AL963*Параметри!$M$35/18</f>
        <v>0</v>
      </c>
      <c r="AN963" s="29">
        <f>IF(AL963=0,0,'Дані з ДІСО'!AW963/SUM('Дані з ДІСО'!AU963,'Дані з ДІСО'!AW963))</f>
        <v>0</v>
      </c>
      <c r="AO963" s="29">
        <f>(1+0.25*AN963)*AM963*Параметри!$K$51</f>
        <v>0</v>
      </c>
      <c r="AP963" s="40">
        <f>ROUNDUP(('Дані з ДІСО'!AE963+'Дані не з ДІСО'!E963+'Дані не з ДІСО'!G963)/Параметри!$K$69,0)</f>
        <v>0</v>
      </c>
      <c r="AQ963" s="40">
        <f t="shared" ref="AQ963:AQ1026" si="140">AP963*2</f>
        <v>0</v>
      </c>
      <c r="AR963" s="40">
        <f>IF(AP963=0,0,('Дані з ДІСО'!AH963+'Дані не з ДІСО'!G963)/('Дані з ДІСО'!AE963+'Дані не з ДІСО'!E963+'Дані не з ДІСО'!G963))</f>
        <v>0</v>
      </c>
      <c r="AS963" s="29">
        <f>AQ963*(1+0.25*AR963)*Параметри!$K$51</f>
        <v>0</v>
      </c>
      <c r="AT963" s="40">
        <f>ROUNDUP('Дані з ДІСО'!AF963/Параметри!$K$70,0)</f>
        <v>0</v>
      </c>
      <c r="AU963" s="40">
        <f t="shared" ref="AU963:AU1026" si="141">AT963*2</f>
        <v>0</v>
      </c>
      <c r="AV963" s="40">
        <f>IF(AT963=0,0,'Дані з ДІСО'!AI963/'Дані з ДІСО'!AF963)</f>
        <v>0</v>
      </c>
      <c r="AW963" s="29">
        <f>AU963*(1+0.25*AV963)*Параметри!$K$51</f>
        <v>0</v>
      </c>
      <c r="AX963" s="40">
        <f>ROUNDUP('Дані з ДІСО'!AR963/Параметри!$K$29,0)</f>
        <v>0</v>
      </c>
      <c r="AY963" s="40">
        <f>ROUNDUP('Дані з ДІСО'!AS963/Параметри!$K$29,0)</f>
        <v>0</v>
      </c>
      <c r="AZ963" s="40">
        <f>ROUNDUP('Дані з ДІСО'!AT963/Параметри!$K$29,0)</f>
        <v>0</v>
      </c>
      <c r="BA963" s="64">
        <f>(AX963*Параметри!$K$32+AY963*Параметри!$L$32+AZ963*Параметри!$M$32)/18</f>
        <v>0</v>
      </c>
      <c r="BB963" s="29">
        <f>(BA963*Параметри!$K$51+SUM('Дані з ДІСО'!AR963:AT963)*Параметри!$K$48*Параметри!$K$20/1000)*Параметри!$K$74</f>
        <v>0</v>
      </c>
      <c r="BC963" s="40">
        <f>ROUNDUP(('Дані не з ДІСО'!I963+'Дані не з ДІСО'!K963)/Параметри!$K$26,0)</f>
        <v>0</v>
      </c>
      <c r="BD963" s="29">
        <f>BC963*Параметри!$M$36/18</f>
        <v>0</v>
      </c>
      <c r="BE963" s="40">
        <f>IF(BC963=0,0,'Дані не з ДІСО'!K963/('Дані не з ДІСО'!I963+'Дані не з ДІСО'!K963))</f>
        <v>0</v>
      </c>
      <c r="BF963" s="29">
        <f>(1+0.25*BE963)*BD963*Параметри!$K$51</f>
        <v>0</v>
      </c>
      <c r="BG963" s="40">
        <f>ROUNDUP('Дані не з ДІСО'!M963/Параметри!$K$27,0)</f>
        <v>0</v>
      </c>
      <c r="BH963" s="40">
        <f>BG963*Параметри!$M$37/18</f>
        <v>0</v>
      </c>
      <c r="BI963" s="29">
        <f>BH963*Параметри!$K$51</f>
        <v>0</v>
      </c>
      <c r="BJ963" s="29">
        <f>'Дані не з ДІСО'!N963*Параметри!$K$76</f>
        <v>0</v>
      </c>
      <c r="BK963" s="40">
        <f>ROUNDUP('Дані з ДІСО'!V963/Параметри!$K$25,0)</f>
        <v>0</v>
      </c>
      <c r="BL963" s="40">
        <f>ROUNDUP('Дані з ДІСО'!W963/Параметри!$K$25,0)</f>
        <v>0</v>
      </c>
      <c r="BM963" s="40">
        <f>ROUNDUP('Дані з ДІСО'!X963/Параметри!$K$25,0)</f>
        <v>0</v>
      </c>
      <c r="BN963" s="40">
        <f>(BK963*Параметри!$K$34+BL963*Параметри!$L$34+BM963*Параметри!$M$34)/18</f>
        <v>0</v>
      </c>
      <c r="BO963" s="40">
        <f>IF(K963=0,0,'Дані з ДІСО'!AC963/K963)</f>
        <v>0</v>
      </c>
      <c r="BP963" s="29">
        <f>(1+0.25*BO963)*BN963*Параметри!$K$51</f>
        <v>0</v>
      </c>
      <c r="BQ963" s="29">
        <f>BP963*'Коефіцієнти АТО'!U963</f>
        <v>0</v>
      </c>
      <c r="BR963" s="29">
        <f>K963*(1+0.25*BO963)*Параметри!$K$66*Параметри!$K$20/1000</f>
        <v>0</v>
      </c>
      <c r="BS963" s="29">
        <f>(1+0.25*BO963)*K963*'Коефіцієнти АТО'!S963*Параметри!$K$20/1000</f>
        <v>0</v>
      </c>
      <c r="BT963" s="29">
        <f t="shared" ref="BT963:BT1026" si="142">SUM(BP963:BS963)</f>
        <v>0</v>
      </c>
      <c r="BU963" s="40">
        <f>ROUNDUP('Дані з ДІСО'!AG963/Параметри!$K$71,0)</f>
        <v>0</v>
      </c>
      <c r="BV963" s="40">
        <f t="shared" ref="BV963:BV1026" si="143">BU963*2</f>
        <v>0</v>
      </c>
      <c r="BW963" s="40">
        <f>IF('Дані з ДІСО'!AG963=0,0,'Дані з ДІСО'!AJ963/'Дані з ДІСО'!AG963)</f>
        <v>0</v>
      </c>
      <c r="BX963" s="29">
        <f>BV963*(1+0.25*BW963)*Параметри!$K$51</f>
        <v>0</v>
      </c>
      <c r="BY963" s="29">
        <f>ROUND(IF(Параметри!$K$77="No",CC963,CC963*Параметри!$K$78)+AG963,1)</f>
        <v>19022.8</v>
      </c>
      <c r="BZ963" s="29">
        <f>ROUND(IF(Параметри!$K$77="No",BF963,BF963*Параметри!$K$78),1)</f>
        <v>0</v>
      </c>
      <c r="CA963" s="29">
        <f>ROUND(IF(Параметри!$K$77="No",BI963,BI963*Параметри!$K$78),1)</f>
        <v>0</v>
      </c>
      <c r="CB963" s="29">
        <f>ROUND(IF(Параметри!$K$77="No",BJ963,BJ963*Параметри!$K$78),1)</f>
        <v>0</v>
      </c>
      <c r="CC963" s="29">
        <f t="shared" si="137"/>
        <v>21136.409075517455</v>
      </c>
    </row>
    <row r="964" spans="1:81">
      <c r="A964" s="9">
        <v>963</v>
      </c>
      <c r="B964" s="9" t="s">
        <v>3148</v>
      </c>
      <c r="C964" s="9" t="s">
        <v>3148</v>
      </c>
      <c r="D964" s="9" t="s">
        <v>4020</v>
      </c>
      <c r="E964" s="9" t="s">
        <v>24</v>
      </c>
      <c r="F964" s="9" t="s">
        <v>4037</v>
      </c>
      <c r="G964" s="9" t="s">
        <v>2007</v>
      </c>
      <c r="H964" s="29">
        <f>SUM('Дані з ДІСО'!J964:L964)</f>
        <v>719</v>
      </c>
      <c r="I964" s="29">
        <f>SUM('Дані з ДІСО'!G964:I964)</f>
        <v>68</v>
      </c>
      <c r="J964" s="29">
        <f>SUM('Дані з ДІСО'!P964:R964)</f>
        <v>0</v>
      </c>
      <c r="K964" s="29">
        <f>SUM('Дані з ДІСО'!V964:X964)</f>
        <v>0</v>
      </c>
      <c r="L964" s="40">
        <f>ROUNDUP('Дані з ДІСО'!J964/'Коефіцієнти АТО'!$R964,0)</f>
        <v>24</v>
      </c>
      <c r="M964" s="40">
        <f>ROUNDUP('Дані з ДІСО'!K964/'Коефіцієнти АТО'!$R964,0)</f>
        <v>31</v>
      </c>
      <c r="N964" s="40">
        <f>ROUNDUP('Дані з ДІСО'!L964/'Коефіцієнти АТО'!$R964,0)</f>
        <v>2</v>
      </c>
      <c r="O964" s="59">
        <f>(L964*Параметри!$K$32+M964*Параметри!$L$32+N964*Параметри!$M$32)/18</f>
        <v>90.927777777777777</v>
      </c>
      <c r="P964" s="41">
        <f>IF(H964=0,"",'Дані з ДІСО'!Y964/H964)</f>
        <v>0</v>
      </c>
      <c r="Q964" s="29">
        <f>IF(H964=0,"",(1+0.25*P964)*O964*Параметри!$K$51)</f>
        <v>18623.846624386177</v>
      </c>
      <c r="R964" s="29">
        <f>IF(H964=0,"",Q964*'Коефіцієнти АТО'!T964)</f>
        <v>316.60539261456501</v>
      </c>
      <c r="S964" s="29">
        <f>IF(H964=0,"",H964*(1+0.25*P964)*Параметри!$K$66*Параметри!$K$20/1000)</f>
        <v>0</v>
      </c>
      <c r="T964" s="29">
        <f>IF(H964=0,"",H964*(1+0.25*P964)*'Коефіцієнти АТО'!$S964*Параметри!$K$20/1000)</f>
        <v>3626.6045837813626</v>
      </c>
      <c r="U964" s="29">
        <f t="shared" si="138"/>
        <v>22567.056600782103</v>
      </c>
      <c r="V964" s="29">
        <f t="shared" si="139"/>
        <v>22567.056600782103</v>
      </c>
      <c r="W964" s="40">
        <f>ROUNDUP('Дані з ДІСО'!P964/Параметри!$K$24,0)</f>
        <v>0</v>
      </c>
      <c r="X964" s="40">
        <f>ROUNDUP('Дані з ДІСО'!Q964/Параметри!$K$24,0)</f>
        <v>0</v>
      </c>
      <c r="Y964" s="40">
        <f>ROUNDUP('Дані з ДІСО'!R964/Параметри!$K$24,0)</f>
        <v>0</v>
      </c>
      <c r="Z964" s="59">
        <f>(W964*Параметри!$K$33+X964*Параметри!$L$33+Y964*Параметри!$M$33)/18</f>
        <v>0</v>
      </c>
      <c r="AA964" s="41">
        <f>IF(J964=0,0,'Дані з ДІСО'!AA964/J964)</f>
        <v>0</v>
      </c>
      <c r="AB964" s="29">
        <f>(1+0.25*AA964)*Z964*Параметри!$K$51</f>
        <v>0</v>
      </c>
      <c r="AC964" s="29">
        <f>AB964*'Коефіцієнти АТО'!U964</f>
        <v>0</v>
      </c>
      <c r="AD964" s="29">
        <f>J964*(1+0.25*AA964)*Параметри!$K$66*Параметри!$K$20/1000</f>
        <v>0</v>
      </c>
      <c r="AE964" s="29">
        <f>(1+0.25*AA964)*J964*'Коефіцієнти АТО'!S964*Параметри!$K$20/1000</f>
        <v>0</v>
      </c>
      <c r="AF964" s="29">
        <f t="shared" si="135"/>
        <v>0</v>
      </c>
      <c r="AG964" s="29">
        <v>0</v>
      </c>
      <c r="AH964" s="40">
        <v>9</v>
      </c>
      <c r="AI964" s="40">
        <v>0</v>
      </c>
      <c r="AJ964" s="40">
        <f t="shared" si="136"/>
        <v>0</v>
      </c>
      <c r="AK964" s="29">
        <f>(AH964+AI964)*(1+0.25*AJ964)*Параметри!$K$53</f>
        <v>1614.8634812640005</v>
      </c>
      <c r="AL964" s="29">
        <f>ROUNDUP(('Дані з ДІСО'!AU964+'Дані з ДІСО'!AW964)/Параметри!$K$28,0)</f>
        <v>0</v>
      </c>
      <c r="AM964" s="64">
        <f>AL964*Параметри!$M$35/18</f>
        <v>0</v>
      </c>
      <c r="AN964" s="29">
        <f>IF(AL964=0,0,'Дані з ДІСО'!AW964/SUM('Дані з ДІСО'!AU964,'Дані з ДІСО'!AW964))</f>
        <v>0</v>
      </c>
      <c r="AO964" s="29">
        <f>(1+0.25*AN964)*AM964*Параметри!$K$51</f>
        <v>0</v>
      </c>
      <c r="AP964" s="40">
        <f>ROUNDUP(('Дані з ДІСО'!AE964+'Дані не з ДІСО'!E964+'Дані не з ДІСО'!G964)/Параметри!$K$69,0)</f>
        <v>0</v>
      </c>
      <c r="AQ964" s="40">
        <f t="shared" si="140"/>
        <v>0</v>
      </c>
      <c r="AR964" s="40">
        <f>IF(AP964=0,0,('Дані з ДІСО'!AH964+'Дані не з ДІСО'!G964)/('Дані з ДІСО'!AE964+'Дані не з ДІСО'!E964+'Дані не з ДІСО'!G964))</f>
        <v>0</v>
      </c>
      <c r="AS964" s="29">
        <f>AQ964*(1+0.25*AR964)*Параметри!$K$51</f>
        <v>0</v>
      </c>
      <c r="AT964" s="40">
        <f>ROUNDUP('Дані з ДІСО'!AF964/Параметри!$K$70,0)</f>
        <v>0</v>
      </c>
      <c r="AU964" s="40">
        <f t="shared" si="141"/>
        <v>0</v>
      </c>
      <c r="AV964" s="40">
        <f>IF(AT964=0,0,'Дані з ДІСО'!AI964/'Дані з ДІСО'!AF964)</f>
        <v>0</v>
      </c>
      <c r="AW964" s="29">
        <f>AU964*(1+0.25*AV964)*Параметри!$K$51</f>
        <v>0</v>
      </c>
      <c r="AX964" s="40">
        <f>ROUNDUP('Дані з ДІСО'!AR964/Параметри!$K$29,0)</f>
        <v>0</v>
      </c>
      <c r="AY964" s="40">
        <f>ROUNDUP('Дані з ДІСО'!AS964/Параметри!$K$29,0)</f>
        <v>0</v>
      </c>
      <c r="AZ964" s="40">
        <f>ROUNDUP('Дані з ДІСО'!AT964/Параметри!$K$29,0)</f>
        <v>0</v>
      </c>
      <c r="BA964" s="64">
        <f>(AX964*Параметри!$K$32+AY964*Параметри!$L$32+AZ964*Параметри!$M$32)/18</f>
        <v>0</v>
      </c>
      <c r="BB964" s="29">
        <f>(BA964*Параметри!$K$51+SUM('Дані з ДІСО'!AR964:AT964)*Параметри!$K$48*Параметри!$K$20/1000)*Параметри!$K$74</f>
        <v>0</v>
      </c>
      <c r="BC964" s="40">
        <f>ROUNDUP(('Дані не з ДІСО'!I964+'Дані не з ДІСО'!K964)/Параметри!$K$26,0)</f>
        <v>0</v>
      </c>
      <c r="BD964" s="29">
        <f>BC964*Параметри!$M$36/18</f>
        <v>0</v>
      </c>
      <c r="BE964" s="40">
        <f>IF(BC964=0,0,'Дані не з ДІСО'!K964/('Дані не з ДІСО'!I964+'Дані не з ДІСО'!K964))</f>
        <v>0</v>
      </c>
      <c r="BF964" s="29">
        <f>(1+0.25*BE964)*BD964*Параметри!$K$51</f>
        <v>0</v>
      </c>
      <c r="BG964" s="40">
        <f>ROUNDUP('Дані не з ДІСО'!M964/Параметри!$K$27,0)</f>
        <v>0</v>
      </c>
      <c r="BH964" s="40">
        <f>BG964*Параметри!$M$37/18</f>
        <v>0</v>
      </c>
      <c r="BI964" s="29">
        <f>BH964*Параметри!$K$51</f>
        <v>0</v>
      </c>
      <c r="BJ964" s="29">
        <f>'Дані не з ДІСО'!N964*Параметри!$K$76</f>
        <v>0</v>
      </c>
      <c r="BK964" s="40">
        <f>ROUNDUP('Дані з ДІСО'!V964/Параметри!$K$25,0)</f>
        <v>0</v>
      </c>
      <c r="BL964" s="40">
        <f>ROUNDUP('Дані з ДІСО'!W964/Параметри!$K$25,0)</f>
        <v>0</v>
      </c>
      <c r="BM964" s="40">
        <f>ROUNDUP('Дані з ДІСО'!X964/Параметри!$K$25,0)</f>
        <v>0</v>
      </c>
      <c r="BN964" s="40">
        <f>(BK964*Параметри!$K$34+BL964*Параметри!$L$34+BM964*Параметри!$M$34)/18</f>
        <v>0</v>
      </c>
      <c r="BO964" s="40">
        <f>IF(K964=0,0,'Дані з ДІСО'!AC964/K964)</f>
        <v>0</v>
      </c>
      <c r="BP964" s="29">
        <f>(1+0.25*BO964)*BN964*Параметри!$K$51</f>
        <v>0</v>
      </c>
      <c r="BQ964" s="29">
        <f>BP964*'Коефіцієнти АТО'!U964</f>
        <v>0</v>
      </c>
      <c r="BR964" s="29">
        <f>K964*(1+0.25*BO964)*Параметри!$K$66*Параметри!$K$20/1000</f>
        <v>0</v>
      </c>
      <c r="BS964" s="29">
        <f>(1+0.25*BO964)*K964*'Коефіцієнти АТО'!S964*Параметри!$K$20/1000</f>
        <v>0</v>
      </c>
      <c r="BT964" s="29">
        <f t="shared" si="142"/>
        <v>0</v>
      </c>
      <c r="BU964" s="40">
        <f>ROUNDUP('Дані з ДІСО'!AG964/Параметри!$K$71,0)</f>
        <v>0</v>
      </c>
      <c r="BV964" s="40">
        <f t="shared" si="143"/>
        <v>0</v>
      </c>
      <c r="BW964" s="40">
        <f>IF('Дані з ДІСО'!AG964=0,0,'Дані з ДІСО'!AJ964/'Дані з ДІСО'!AG964)</f>
        <v>0</v>
      </c>
      <c r="BX964" s="29">
        <f>BV964*(1+0.25*BW964)*Параметри!$K$51</f>
        <v>0</v>
      </c>
      <c r="BY964" s="29">
        <f>ROUND(IF(Параметри!$K$77="No",CC964,CC964*Параметри!$K$78)+AG964,1)</f>
        <v>21763.7</v>
      </c>
      <c r="BZ964" s="29">
        <f>ROUND(IF(Параметри!$K$77="No",BF964,BF964*Параметри!$K$78),1)</f>
        <v>0</v>
      </c>
      <c r="CA964" s="29">
        <f>ROUND(IF(Параметри!$K$77="No",BI964,BI964*Параметри!$K$78),1)</f>
        <v>0</v>
      </c>
      <c r="CB964" s="29">
        <f>ROUND(IF(Параметри!$K$77="No",BJ964,BJ964*Параметри!$K$78),1)</f>
        <v>0</v>
      </c>
      <c r="CC964" s="29">
        <f t="shared" si="137"/>
        <v>24181.920082046105</v>
      </c>
    </row>
    <row r="965" spans="1:81">
      <c r="A965" s="9">
        <v>964</v>
      </c>
      <c r="B965" s="9" t="s">
        <v>3148</v>
      </c>
      <c r="C965" s="9" t="s">
        <v>3148</v>
      </c>
      <c r="D965" s="9" t="s">
        <v>4020</v>
      </c>
      <c r="E965" s="9" t="s">
        <v>24</v>
      </c>
      <c r="F965" s="9" t="s">
        <v>4038</v>
      </c>
      <c r="G965" s="9" t="s">
        <v>2009</v>
      </c>
      <c r="H965" s="29">
        <f>SUM('Дані з ДІСО'!J965:L965)</f>
        <v>317</v>
      </c>
      <c r="I965" s="29">
        <f>SUM('Дані з ДІСО'!G965:I965)</f>
        <v>22</v>
      </c>
      <c r="J965" s="29">
        <f>SUM('Дані з ДІСО'!P965:R965)</f>
        <v>0</v>
      </c>
      <c r="K965" s="29">
        <f>SUM('Дані з ДІСО'!V965:X965)</f>
        <v>0</v>
      </c>
      <c r="L965" s="40">
        <f>ROUNDUP('Дані з ДІСО'!J965/'Коефіцієнти АТО'!$R965,0)</f>
        <v>10</v>
      </c>
      <c r="M965" s="40">
        <f>ROUNDUP('Дані з ДІСО'!K965/'Коефіцієнти АТО'!$R965,0)</f>
        <v>13</v>
      </c>
      <c r="N965" s="40">
        <f>ROUNDUP('Дані з ДІСО'!L965/'Коефіцієнти АТО'!$R965,0)</f>
        <v>3</v>
      </c>
      <c r="O965" s="59">
        <f>(L965*Параметри!$K$32+M965*Параметри!$L$32+N965*Параметри!$M$32)/18</f>
        <v>42.31111111111111</v>
      </c>
      <c r="P965" s="41">
        <f>IF(H965=0,"",'Дані з ДІСО'!Y965/H965)</f>
        <v>0</v>
      </c>
      <c r="Q965" s="29">
        <f>IF(H965=0,"",(1+0.25*P965)*O965*Параметри!$K$51)</f>
        <v>8666.1707027143111</v>
      </c>
      <c r="R965" s="29">
        <f>IF(H965=0,"",Q965*'Коефіцієнти АТО'!T965)</f>
        <v>147.32490194614331</v>
      </c>
      <c r="S965" s="29">
        <f>IF(H965=0,"",H965*(1+0.25*P965)*Параметри!$K$66*Параметри!$K$20/1000)</f>
        <v>0</v>
      </c>
      <c r="T965" s="29">
        <f>IF(H965=0,"",H965*(1+0.25*P965)*'Коефіцієнти АТО'!$S965*Параметри!$K$20/1000)</f>
        <v>1598.9341488994328</v>
      </c>
      <c r="U965" s="29">
        <f t="shared" si="138"/>
        <v>10412.429753559887</v>
      </c>
      <c r="V965" s="29">
        <f t="shared" si="139"/>
        <v>10412.429753559887</v>
      </c>
      <c r="W965" s="40">
        <f>ROUNDUP('Дані з ДІСО'!P965/Параметри!$K$24,0)</f>
        <v>0</v>
      </c>
      <c r="X965" s="40">
        <f>ROUNDUP('Дані з ДІСО'!Q965/Параметри!$K$24,0)</f>
        <v>0</v>
      </c>
      <c r="Y965" s="40">
        <f>ROUNDUP('Дані з ДІСО'!R965/Параметри!$K$24,0)</f>
        <v>0</v>
      </c>
      <c r="Z965" s="59">
        <f>(W965*Параметри!$K$33+X965*Параметри!$L$33+Y965*Параметри!$M$33)/18</f>
        <v>0</v>
      </c>
      <c r="AA965" s="41">
        <f>IF(J965=0,0,'Дані з ДІСО'!AA965/J965)</f>
        <v>0</v>
      </c>
      <c r="AB965" s="29">
        <f>(1+0.25*AA965)*Z965*Параметри!$K$51</f>
        <v>0</v>
      </c>
      <c r="AC965" s="29">
        <f>AB965*'Коефіцієнти АТО'!U965</f>
        <v>0</v>
      </c>
      <c r="AD965" s="29">
        <f>J965*(1+0.25*AA965)*Параметри!$K$66*Параметри!$K$20/1000</f>
        <v>0</v>
      </c>
      <c r="AE965" s="29">
        <f>(1+0.25*AA965)*J965*'Коефіцієнти АТО'!S965*Параметри!$K$20/1000</f>
        <v>0</v>
      </c>
      <c r="AF965" s="29">
        <f t="shared" si="135"/>
        <v>0</v>
      </c>
      <c r="AG965" s="29">
        <v>0</v>
      </c>
      <c r="AH965" s="40">
        <v>3</v>
      </c>
      <c r="AI965" s="40">
        <v>0</v>
      </c>
      <c r="AJ965" s="40">
        <f t="shared" si="136"/>
        <v>0</v>
      </c>
      <c r="AK965" s="29">
        <f>(AH965+AI965)*(1+0.25*AJ965)*Параметри!$K$53</f>
        <v>538.28782708800009</v>
      </c>
      <c r="AL965" s="29">
        <f>ROUNDUP(('Дані з ДІСО'!AU965+'Дані з ДІСО'!AW965)/Параметри!$K$28,0)</f>
        <v>0</v>
      </c>
      <c r="AM965" s="64">
        <f>AL965*Параметри!$M$35/18</f>
        <v>0</v>
      </c>
      <c r="AN965" s="29">
        <f>IF(AL965=0,0,'Дані з ДІСО'!AW965/SUM('Дані з ДІСО'!AU965,'Дані з ДІСО'!AW965))</f>
        <v>0</v>
      </c>
      <c r="AO965" s="29">
        <f>(1+0.25*AN965)*AM965*Параметри!$K$51</f>
        <v>0</v>
      </c>
      <c r="AP965" s="40">
        <f>ROUNDUP(('Дані з ДІСО'!AE965+'Дані не з ДІСО'!E965+'Дані не з ДІСО'!G965)/Параметри!$K$69,0)</f>
        <v>0</v>
      </c>
      <c r="AQ965" s="40">
        <f t="shared" si="140"/>
        <v>0</v>
      </c>
      <c r="AR965" s="40">
        <f>IF(AP965=0,0,('Дані з ДІСО'!AH965+'Дані не з ДІСО'!G965)/('Дані з ДІСО'!AE965+'Дані не з ДІСО'!E965+'Дані не з ДІСО'!G965))</f>
        <v>0</v>
      </c>
      <c r="AS965" s="29">
        <f>AQ965*(1+0.25*AR965)*Параметри!$K$51</f>
        <v>0</v>
      </c>
      <c r="AT965" s="40">
        <f>ROUNDUP('Дані з ДІСО'!AF965/Параметри!$K$70,0)</f>
        <v>0</v>
      </c>
      <c r="AU965" s="40">
        <f t="shared" si="141"/>
        <v>0</v>
      </c>
      <c r="AV965" s="40">
        <f>IF(AT965=0,0,'Дані з ДІСО'!AI965/'Дані з ДІСО'!AF965)</f>
        <v>0</v>
      </c>
      <c r="AW965" s="29">
        <f>AU965*(1+0.25*AV965)*Параметри!$K$51</f>
        <v>0</v>
      </c>
      <c r="AX965" s="40">
        <f>ROUNDUP('Дані з ДІСО'!AR965/Параметри!$K$29,0)</f>
        <v>0</v>
      </c>
      <c r="AY965" s="40">
        <f>ROUNDUP('Дані з ДІСО'!AS965/Параметри!$K$29,0)</f>
        <v>0</v>
      </c>
      <c r="AZ965" s="40">
        <f>ROUNDUP('Дані з ДІСО'!AT965/Параметри!$K$29,0)</f>
        <v>0</v>
      </c>
      <c r="BA965" s="64">
        <f>(AX965*Параметри!$K$32+AY965*Параметри!$L$32+AZ965*Параметри!$M$32)/18</f>
        <v>0</v>
      </c>
      <c r="BB965" s="29">
        <f>(BA965*Параметри!$K$51+SUM('Дані з ДІСО'!AR965:AT965)*Параметри!$K$48*Параметри!$K$20/1000)*Параметри!$K$74</f>
        <v>0</v>
      </c>
      <c r="BC965" s="40">
        <f>ROUNDUP(('Дані не з ДІСО'!I965+'Дані не з ДІСО'!K965)/Параметри!$K$26,0)</f>
        <v>0</v>
      </c>
      <c r="BD965" s="29">
        <f>BC965*Параметри!$M$36/18</f>
        <v>0</v>
      </c>
      <c r="BE965" s="40">
        <f>IF(BC965=0,0,'Дані не з ДІСО'!K965/('Дані не з ДІСО'!I965+'Дані не з ДІСО'!K965))</f>
        <v>0</v>
      </c>
      <c r="BF965" s="29">
        <f>(1+0.25*BE965)*BD965*Параметри!$K$51</f>
        <v>0</v>
      </c>
      <c r="BG965" s="40">
        <f>ROUNDUP('Дані не з ДІСО'!M965/Параметри!$K$27,0)</f>
        <v>0</v>
      </c>
      <c r="BH965" s="40">
        <f>BG965*Параметри!$M$37/18</f>
        <v>0</v>
      </c>
      <c r="BI965" s="29">
        <f>BH965*Параметри!$K$51</f>
        <v>0</v>
      </c>
      <c r="BJ965" s="29">
        <f>'Дані не з ДІСО'!N965*Параметри!$K$76</f>
        <v>0</v>
      </c>
      <c r="BK965" s="40">
        <f>ROUNDUP('Дані з ДІСО'!V965/Параметри!$K$25,0)</f>
        <v>0</v>
      </c>
      <c r="BL965" s="40">
        <f>ROUNDUP('Дані з ДІСО'!W965/Параметри!$K$25,0)</f>
        <v>0</v>
      </c>
      <c r="BM965" s="40">
        <f>ROUNDUP('Дані з ДІСО'!X965/Параметри!$K$25,0)</f>
        <v>0</v>
      </c>
      <c r="BN965" s="40">
        <f>(BK965*Параметри!$K$34+BL965*Параметри!$L$34+BM965*Параметри!$M$34)/18</f>
        <v>0</v>
      </c>
      <c r="BO965" s="40">
        <f>IF(K965=0,0,'Дані з ДІСО'!AC965/K965)</f>
        <v>0</v>
      </c>
      <c r="BP965" s="29">
        <f>(1+0.25*BO965)*BN965*Параметри!$K$51</f>
        <v>0</v>
      </c>
      <c r="BQ965" s="29">
        <f>BP965*'Коефіцієнти АТО'!U965</f>
        <v>0</v>
      </c>
      <c r="BR965" s="29">
        <f>K965*(1+0.25*BO965)*Параметри!$K$66*Параметри!$K$20/1000</f>
        <v>0</v>
      </c>
      <c r="BS965" s="29">
        <f>(1+0.25*BO965)*K965*'Коефіцієнти АТО'!S965*Параметри!$K$20/1000</f>
        <v>0</v>
      </c>
      <c r="BT965" s="29">
        <f t="shared" si="142"/>
        <v>0</v>
      </c>
      <c r="BU965" s="40">
        <f>ROUNDUP('Дані з ДІСО'!AG965/Параметри!$K$71,0)</f>
        <v>0</v>
      </c>
      <c r="BV965" s="40">
        <f t="shared" si="143"/>
        <v>0</v>
      </c>
      <c r="BW965" s="40">
        <f>IF('Дані з ДІСО'!AG965=0,0,'Дані з ДІСО'!AJ965/'Дані з ДІСО'!AG965)</f>
        <v>0</v>
      </c>
      <c r="BX965" s="29">
        <f>BV965*(1+0.25*BW965)*Параметри!$K$51</f>
        <v>0</v>
      </c>
      <c r="BY965" s="29">
        <f>ROUND(IF(Параметри!$K$77="No",CC965,CC965*Параметри!$K$78)+AG965,1)</f>
        <v>9855.6</v>
      </c>
      <c r="BZ965" s="29">
        <f>ROUND(IF(Параметри!$K$77="No",BF965,BF965*Параметри!$K$78),1)</f>
        <v>0</v>
      </c>
      <c r="CA965" s="29">
        <f>ROUND(IF(Параметри!$K$77="No",BI965,BI965*Параметри!$K$78),1)</f>
        <v>0</v>
      </c>
      <c r="CB965" s="29">
        <f>ROUND(IF(Параметри!$K$77="No",BJ965,BJ965*Параметри!$K$78),1)</f>
        <v>0</v>
      </c>
      <c r="CC965" s="29">
        <f t="shared" si="137"/>
        <v>10950.717580647888</v>
      </c>
    </row>
    <row r="966" spans="1:81">
      <c r="A966" s="9">
        <v>965</v>
      </c>
      <c r="B966" s="9" t="s">
        <v>3151</v>
      </c>
      <c r="C966" s="9" t="s">
        <v>3151</v>
      </c>
      <c r="D966" s="9" t="s">
        <v>4020</v>
      </c>
      <c r="E966" s="9" t="s">
        <v>29</v>
      </c>
      <c r="F966" s="9" t="s">
        <v>4039</v>
      </c>
      <c r="G966" s="9" t="s">
        <v>2011</v>
      </c>
      <c r="H966" s="29">
        <f>SUM('Дані з ДІСО'!J966:L966)</f>
        <v>1806</v>
      </c>
      <c r="I966" s="29">
        <f>SUM('Дані з ДІСО'!G966:I966)</f>
        <v>62</v>
      </c>
      <c r="J966" s="29">
        <f>SUM('Дані з ДІСО'!P966:R966)</f>
        <v>0</v>
      </c>
      <c r="K966" s="29">
        <f>SUM('Дані з ДІСО'!V966:X966)</f>
        <v>0</v>
      </c>
      <c r="L966" s="40">
        <f>ROUNDUP('Дані з ДІСО'!J966/'Коефіцієнти АТО'!$R966,0)</f>
        <v>34</v>
      </c>
      <c r="M966" s="40">
        <f>ROUNDUP('Дані з ДІСО'!K966/'Коефіцієнти АТО'!$R966,0)</f>
        <v>43</v>
      </c>
      <c r="N966" s="40">
        <f>ROUNDUP('Дані з ДІСО'!L966/'Коефіцієнти АТО'!$R966,0)</f>
        <v>9</v>
      </c>
      <c r="O966" s="59">
        <f>(L966*Параметри!$K$32+M966*Параметри!$L$32+N966*Параметри!$M$32)/18</f>
        <v>139.31111111111113</v>
      </c>
      <c r="P966" s="41">
        <f>IF(H966=0,"",'Дані з ДІСО'!Y966/H966)</f>
        <v>0</v>
      </c>
      <c r="Q966" s="29">
        <f>IF(H966=0,"",(1+0.25*P966)*O966*Параметри!$K$51)</f>
        <v>28533.731163506316</v>
      </c>
      <c r="R966" s="29">
        <f>IF(H966=0,"",Q966*'Коефіцієнти АТО'!T966)</f>
        <v>2140.0298372629736</v>
      </c>
      <c r="S966" s="29">
        <f>IF(H966=0,"",H966*(1+0.25*P966)*Параметри!$K$66*Параметри!$K$20/1000)</f>
        <v>0</v>
      </c>
      <c r="T966" s="29">
        <f>IF(H966=0,"",H966*(1+0.25*P966)*'Коефіцієнти АТО'!$S966*Параметри!$K$20/1000)</f>
        <v>3953.1293778337376</v>
      </c>
      <c r="U966" s="29">
        <f t="shared" si="138"/>
        <v>34626.890378603028</v>
      </c>
      <c r="V966" s="29">
        <f t="shared" si="139"/>
        <v>34626.890378603028</v>
      </c>
      <c r="W966" s="40">
        <f>ROUNDUP('Дані з ДІСО'!P966/Параметри!$K$24,0)</f>
        <v>0</v>
      </c>
      <c r="X966" s="40">
        <f>ROUNDUP('Дані з ДІСО'!Q966/Параметри!$K$24,0)</f>
        <v>0</v>
      </c>
      <c r="Y966" s="40">
        <f>ROUNDUP('Дані з ДІСО'!R966/Параметри!$K$24,0)</f>
        <v>0</v>
      </c>
      <c r="Z966" s="59">
        <f>(W966*Параметри!$K$33+X966*Параметри!$L$33+Y966*Параметри!$M$33)/18</f>
        <v>0</v>
      </c>
      <c r="AA966" s="41">
        <f>IF(J966=0,0,'Дані з ДІСО'!AA966/J966)</f>
        <v>0</v>
      </c>
      <c r="AB966" s="29">
        <f>(1+0.25*AA966)*Z966*Параметри!$K$51</f>
        <v>0</v>
      </c>
      <c r="AC966" s="29">
        <f>AB966*'Коефіцієнти АТО'!U966</f>
        <v>0</v>
      </c>
      <c r="AD966" s="29">
        <f>J966*(1+0.25*AA966)*Параметри!$K$66*Параметри!$K$20/1000</f>
        <v>0</v>
      </c>
      <c r="AE966" s="29">
        <f>(1+0.25*AA966)*J966*'Коефіцієнти АТО'!S966*Параметри!$K$20/1000</f>
        <v>0</v>
      </c>
      <c r="AF966" s="29">
        <f t="shared" si="135"/>
        <v>0</v>
      </c>
      <c r="AG966" s="29">
        <v>0</v>
      </c>
      <c r="AH966" s="40">
        <v>18</v>
      </c>
      <c r="AI966" s="40">
        <v>0</v>
      </c>
      <c r="AJ966" s="40">
        <f t="shared" si="136"/>
        <v>0</v>
      </c>
      <c r="AK966" s="29">
        <f>(AH966+AI966)*(1+0.25*AJ966)*Параметри!$K$53</f>
        <v>3229.726962528001</v>
      </c>
      <c r="AL966" s="29">
        <f>ROUNDUP(('Дані з ДІСО'!AU966+'Дані з ДІСО'!AW966)/Параметри!$K$28,0)</f>
        <v>0</v>
      </c>
      <c r="AM966" s="64">
        <f>AL966*Параметри!$M$35/18</f>
        <v>0</v>
      </c>
      <c r="AN966" s="29">
        <f>IF(AL966=0,0,'Дані з ДІСО'!AW966/SUM('Дані з ДІСО'!AU966,'Дані з ДІСО'!AW966))</f>
        <v>0</v>
      </c>
      <c r="AO966" s="29">
        <f>(1+0.25*AN966)*AM966*Параметри!$K$51</f>
        <v>0</v>
      </c>
      <c r="AP966" s="40">
        <f>ROUNDUP(('Дані з ДІСО'!AE966+'Дані не з ДІСО'!E966+'Дані не з ДІСО'!G966)/Параметри!$K$69,0)</f>
        <v>0</v>
      </c>
      <c r="AQ966" s="40">
        <f t="shared" si="140"/>
        <v>0</v>
      </c>
      <c r="AR966" s="40">
        <f>IF(AP966=0,0,('Дані з ДІСО'!AH966+'Дані не з ДІСО'!G966)/('Дані з ДІСО'!AE966+'Дані не з ДІСО'!E966+'Дані не з ДІСО'!G966))</f>
        <v>0</v>
      </c>
      <c r="AS966" s="29">
        <f>AQ966*(1+0.25*AR966)*Параметри!$K$51</f>
        <v>0</v>
      </c>
      <c r="AT966" s="40">
        <f>ROUNDUP('Дані з ДІСО'!AF966/Параметри!$K$70,0)</f>
        <v>0</v>
      </c>
      <c r="AU966" s="40">
        <f t="shared" si="141"/>
        <v>0</v>
      </c>
      <c r="AV966" s="40">
        <f>IF(AT966=0,0,'Дані з ДІСО'!AI966/'Дані з ДІСО'!AF966)</f>
        <v>0</v>
      </c>
      <c r="AW966" s="29">
        <f>AU966*(1+0.25*AV966)*Параметри!$K$51</f>
        <v>0</v>
      </c>
      <c r="AX966" s="40">
        <f>ROUNDUP('Дані з ДІСО'!AR966/Параметри!$K$29,0)</f>
        <v>0</v>
      </c>
      <c r="AY966" s="40">
        <f>ROUNDUP('Дані з ДІСО'!AS966/Параметри!$K$29,0)</f>
        <v>0</v>
      </c>
      <c r="AZ966" s="40">
        <f>ROUNDUP('Дані з ДІСО'!AT966/Параметри!$K$29,0)</f>
        <v>0</v>
      </c>
      <c r="BA966" s="64">
        <f>(AX966*Параметри!$K$32+AY966*Параметри!$L$32+AZ966*Параметри!$M$32)/18</f>
        <v>0</v>
      </c>
      <c r="BB966" s="29">
        <f>(BA966*Параметри!$K$51+SUM('Дані з ДІСО'!AR966:AT966)*Параметри!$K$48*Параметри!$K$20/1000)*Параметри!$K$74</f>
        <v>0</v>
      </c>
      <c r="BC966" s="40">
        <f>ROUNDUP(('Дані не з ДІСО'!I966+'Дані не з ДІСО'!K966)/Параметри!$K$26,0)</f>
        <v>0</v>
      </c>
      <c r="BD966" s="29">
        <f>BC966*Параметри!$M$36/18</f>
        <v>0</v>
      </c>
      <c r="BE966" s="40">
        <f>IF(BC966=0,0,'Дані не з ДІСО'!K966/('Дані не з ДІСО'!I966+'Дані не з ДІСО'!K966))</f>
        <v>0</v>
      </c>
      <c r="BF966" s="29">
        <f>(1+0.25*BE966)*BD966*Параметри!$K$51</f>
        <v>0</v>
      </c>
      <c r="BG966" s="40">
        <f>ROUNDUP('Дані не з ДІСО'!M966/Параметри!$K$27,0)</f>
        <v>0</v>
      </c>
      <c r="BH966" s="40">
        <f>BG966*Параметри!$M$37/18</f>
        <v>0</v>
      </c>
      <c r="BI966" s="29">
        <f>BH966*Параметри!$K$51</f>
        <v>0</v>
      </c>
      <c r="BJ966" s="29">
        <f>'Дані не з ДІСО'!N966*Параметри!$K$76</f>
        <v>0</v>
      </c>
      <c r="BK966" s="40">
        <f>ROUNDUP('Дані з ДІСО'!V966/Параметри!$K$25,0)</f>
        <v>0</v>
      </c>
      <c r="BL966" s="40">
        <f>ROUNDUP('Дані з ДІСО'!W966/Параметри!$K$25,0)</f>
        <v>0</v>
      </c>
      <c r="BM966" s="40">
        <f>ROUNDUP('Дані з ДІСО'!X966/Параметри!$K$25,0)</f>
        <v>0</v>
      </c>
      <c r="BN966" s="40">
        <f>(BK966*Параметри!$K$34+BL966*Параметри!$L$34+BM966*Параметри!$M$34)/18</f>
        <v>0</v>
      </c>
      <c r="BO966" s="40">
        <f>IF(K966=0,0,'Дані з ДІСО'!AC966/K966)</f>
        <v>0</v>
      </c>
      <c r="BP966" s="29">
        <f>(1+0.25*BO966)*BN966*Параметри!$K$51</f>
        <v>0</v>
      </c>
      <c r="BQ966" s="29">
        <f>BP966*'Коефіцієнти АТО'!U966</f>
        <v>0</v>
      </c>
      <c r="BR966" s="29">
        <f>K966*(1+0.25*BO966)*Параметри!$K$66*Параметри!$K$20/1000</f>
        <v>0</v>
      </c>
      <c r="BS966" s="29">
        <f>(1+0.25*BO966)*K966*'Коефіцієнти АТО'!S966*Параметри!$K$20/1000</f>
        <v>0</v>
      </c>
      <c r="BT966" s="29">
        <f t="shared" si="142"/>
        <v>0</v>
      </c>
      <c r="BU966" s="40">
        <f>ROUNDUP('Дані з ДІСО'!AG966/Параметри!$K$71,0)</f>
        <v>0</v>
      </c>
      <c r="BV966" s="40">
        <f t="shared" si="143"/>
        <v>0</v>
      </c>
      <c r="BW966" s="40">
        <f>IF('Дані з ДІСО'!AG966=0,0,'Дані з ДІСО'!AJ966/'Дані з ДІСО'!AG966)</f>
        <v>0</v>
      </c>
      <c r="BX966" s="29">
        <f>BV966*(1+0.25*BW966)*Параметри!$K$51</f>
        <v>0</v>
      </c>
      <c r="BY966" s="29">
        <f>ROUND(IF(Параметри!$K$77="No",CC966,CC966*Параметри!$K$78)+AG966,1)</f>
        <v>34071</v>
      </c>
      <c r="BZ966" s="29">
        <f>ROUND(IF(Параметри!$K$77="No",BF966,BF966*Параметри!$K$78),1)</f>
        <v>0</v>
      </c>
      <c r="CA966" s="29">
        <f>ROUND(IF(Параметри!$K$77="No",BI966,BI966*Параметри!$K$78),1)</f>
        <v>0</v>
      </c>
      <c r="CB966" s="29">
        <f>ROUND(IF(Параметри!$K$77="No",BJ966,BJ966*Параметри!$K$78),1)</f>
        <v>0</v>
      </c>
      <c r="CC966" s="29">
        <f t="shared" si="137"/>
        <v>37856.61734113103</v>
      </c>
    </row>
    <row r="967" spans="1:81">
      <c r="A967" s="9">
        <v>966</v>
      </c>
      <c r="B967" s="9" t="s">
        <v>3148</v>
      </c>
      <c r="C967" s="9" t="s">
        <v>3148</v>
      </c>
      <c r="D967" s="9" t="s">
        <v>4020</v>
      </c>
      <c r="E967" s="9" t="s">
        <v>24</v>
      </c>
      <c r="F967" s="9" t="s">
        <v>4040</v>
      </c>
      <c r="G967" s="9" t="s">
        <v>2013</v>
      </c>
      <c r="H967" s="29">
        <f>SUM('Дані з ДІСО'!J967:L967)</f>
        <v>2146</v>
      </c>
      <c r="I967" s="29">
        <f>SUM('Дані з ДІСО'!G967:I967)</f>
        <v>71</v>
      </c>
      <c r="J967" s="29">
        <f>SUM('Дані з ДІСО'!P967:R967)</f>
        <v>0</v>
      </c>
      <c r="K967" s="29">
        <f>SUM('Дані з ДІСО'!V967:X967)</f>
        <v>0</v>
      </c>
      <c r="L967" s="40">
        <f>ROUNDUP('Дані з ДІСО'!J967/'Коефіцієнти АТО'!$R967,0)</f>
        <v>42</v>
      </c>
      <c r="M967" s="40">
        <f>ROUNDUP('Дані з ДІСО'!K967/'Коефіцієнти АТО'!$R967,0)</f>
        <v>52</v>
      </c>
      <c r="N967" s="40">
        <f>ROUNDUP('Дані з ДІСО'!L967/'Коефіцієнти АТО'!$R967,0)</f>
        <v>18</v>
      </c>
      <c r="O967" s="59">
        <f>(L967*Параметри!$K$32+M967*Параметри!$L$32+N967*Параметри!$M$32)/18</f>
        <v>183.63333333333333</v>
      </c>
      <c r="P967" s="41">
        <f>IF(H967=0,"",'Дані з ДІСО'!Y967/H967)</f>
        <v>0</v>
      </c>
      <c r="Q967" s="29">
        <f>IF(H967=0,"",(1+0.25*P967)*O967*Параметри!$K$51)</f>
        <v>37611.818068214132</v>
      </c>
      <c r="R967" s="29">
        <f>IF(H967=0,"",Q967*'Коефіцієнти АТО'!T967)</f>
        <v>639.40090715964027</v>
      </c>
      <c r="S967" s="29">
        <f>IF(H967=0,"",H967*(1+0.25*P967)*Параметри!$K$66*Параметри!$K$20/1000)</f>
        <v>0</v>
      </c>
      <c r="T967" s="29">
        <f>IF(H967=0,"",H967*(1+0.25*P967)*'Коефіцієнти АТО'!$S967*Параметри!$K$20/1000)</f>
        <v>10824.330231981648</v>
      </c>
      <c r="U967" s="29">
        <f t="shared" si="138"/>
        <v>49075.54920735542</v>
      </c>
      <c r="V967" s="29">
        <f t="shared" si="139"/>
        <v>49075.54920735542</v>
      </c>
      <c r="W967" s="40">
        <f>ROUNDUP('Дані з ДІСО'!P967/Параметри!$K$24,0)</f>
        <v>0</v>
      </c>
      <c r="X967" s="40">
        <f>ROUNDUP('Дані з ДІСО'!Q967/Параметри!$K$24,0)</f>
        <v>0</v>
      </c>
      <c r="Y967" s="40">
        <f>ROUNDUP('Дані з ДІСО'!R967/Параметри!$K$24,0)</f>
        <v>0</v>
      </c>
      <c r="Z967" s="59">
        <f>(W967*Параметри!$K$33+X967*Параметри!$L$33+Y967*Параметри!$M$33)/18</f>
        <v>0</v>
      </c>
      <c r="AA967" s="41">
        <f>IF(J967=0,0,'Дані з ДІСО'!AA967/J967)</f>
        <v>0</v>
      </c>
      <c r="AB967" s="29">
        <f>(1+0.25*AA967)*Z967*Параметри!$K$51</f>
        <v>0</v>
      </c>
      <c r="AC967" s="29">
        <f>AB967*'Коефіцієнти АТО'!U967</f>
        <v>0</v>
      </c>
      <c r="AD967" s="29">
        <f>J967*(1+0.25*AA967)*Параметри!$K$66*Параметри!$K$20/1000</f>
        <v>0</v>
      </c>
      <c r="AE967" s="29">
        <f>(1+0.25*AA967)*J967*'Коефіцієнти АТО'!S967*Параметри!$K$20/1000</f>
        <v>0</v>
      </c>
      <c r="AF967" s="29">
        <f t="shared" si="135"/>
        <v>0</v>
      </c>
      <c r="AG967" s="29">
        <v>0</v>
      </c>
      <c r="AH967" s="40">
        <v>25</v>
      </c>
      <c r="AI967" s="40">
        <v>0</v>
      </c>
      <c r="AJ967" s="40">
        <f t="shared" si="136"/>
        <v>0</v>
      </c>
      <c r="AK967" s="29">
        <f>(AH967+AI967)*(1+0.25*AJ967)*Параметри!$K$53</f>
        <v>4485.731892400001</v>
      </c>
      <c r="AL967" s="29">
        <f>ROUNDUP(('Дані з ДІСО'!AU967+'Дані з ДІСО'!AW967)/Параметри!$K$28,0)</f>
        <v>0</v>
      </c>
      <c r="AM967" s="64">
        <f>AL967*Параметри!$M$35/18</f>
        <v>0</v>
      </c>
      <c r="AN967" s="29">
        <f>IF(AL967=0,0,'Дані з ДІСО'!AW967/SUM('Дані з ДІСО'!AU967,'Дані з ДІСО'!AW967))</f>
        <v>0</v>
      </c>
      <c r="AO967" s="29">
        <f>(1+0.25*AN967)*AM967*Параметри!$K$51</f>
        <v>0</v>
      </c>
      <c r="AP967" s="40">
        <f>ROUNDUP(('Дані з ДІСО'!AE967+'Дані не з ДІСО'!E967+'Дані не з ДІСО'!G967)/Параметри!$K$69,0)</f>
        <v>0</v>
      </c>
      <c r="AQ967" s="40">
        <f t="shared" si="140"/>
        <v>0</v>
      </c>
      <c r="AR967" s="40">
        <f>IF(AP967=0,0,('Дані з ДІСО'!AH967+'Дані не з ДІСО'!G967)/('Дані з ДІСО'!AE967+'Дані не з ДІСО'!E967+'Дані не з ДІСО'!G967))</f>
        <v>0</v>
      </c>
      <c r="AS967" s="29">
        <f>AQ967*(1+0.25*AR967)*Параметри!$K$51</f>
        <v>0</v>
      </c>
      <c r="AT967" s="40">
        <f>ROUNDUP('Дані з ДІСО'!AF967/Параметри!$K$70,0)</f>
        <v>0</v>
      </c>
      <c r="AU967" s="40">
        <f t="shared" si="141"/>
        <v>0</v>
      </c>
      <c r="AV967" s="40">
        <f>IF(AT967=0,0,'Дані з ДІСО'!AI967/'Дані з ДІСО'!AF967)</f>
        <v>0</v>
      </c>
      <c r="AW967" s="29">
        <f>AU967*(1+0.25*AV967)*Параметри!$K$51</f>
        <v>0</v>
      </c>
      <c r="AX967" s="40">
        <f>ROUNDUP('Дані з ДІСО'!AR967/Параметри!$K$29,0)</f>
        <v>0</v>
      </c>
      <c r="AY967" s="40">
        <f>ROUNDUP('Дані з ДІСО'!AS967/Параметри!$K$29,0)</f>
        <v>0</v>
      </c>
      <c r="AZ967" s="40">
        <f>ROUNDUP('Дані з ДІСО'!AT967/Параметри!$K$29,0)</f>
        <v>0</v>
      </c>
      <c r="BA967" s="64">
        <f>(AX967*Параметри!$K$32+AY967*Параметри!$L$32+AZ967*Параметри!$M$32)/18</f>
        <v>0</v>
      </c>
      <c r="BB967" s="29">
        <f>(BA967*Параметри!$K$51+SUM('Дані з ДІСО'!AR967:AT967)*Параметри!$K$48*Параметри!$K$20/1000)*Параметри!$K$74</f>
        <v>0</v>
      </c>
      <c r="BC967" s="40">
        <f>ROUNDUP(('Дані не з ДІСО'!I967+'Дані не з ДІСО'!K967)/Параметри!$K$26,0)</f>
        <v>0</v>
      </c>
      <c r="BD967" s="29">
        <f>BC967*Параметри!$M$36/18</f>
        <v>0</v>
      </c>
      <c r="BE967" s="40">
        <f>IF(BC967=0,0,'Дані не з ДІСО'!K967/('Дані не з ДІСО'!I967+'Дані не з ДІСО'!K967))</f>
        <v>0</v>
      </c>
      <c r="BF967" s="29">
        <f>(1+0.25*BE967)*BD967*Параметри!$K$51</f>
        <v>0</v>
      </c>
      <c r="BG967" s="40">
        <f>ROUNDUP('Дані не з ДІСО'!M967/Параметри!$K$27,0)</f>
        <v>0</v>
      </c>
      <c r="BH967" s="40">
        <f>BG967*Параметри!$M$37/18</f>
        <v>0</v>
      </c>
      <c r="BI967" s="29">
        <f>BH967*Параметри!$K$51</f>
        <v>0</v>
      </c>
      <c r="BJ967" s="29">
        <f>'Дані не з ДІСО'!N967*Параметри!$K$76</f>
        <v>0</v>
      </c>
      <c r="BK967" s="40">
        <f>ROUNDUP('Дані з ДІСО'!V967/Параметри!$K$25,0)</f>
        <v>0</v>
      </c>
      <c r="BL967" s="40">
        <f>ROUNDUP('Дані з ДІСО'!W967/Параметри!$K$25,0)</f>
        <v>0</v>
      </c>
      <c r="BM967" s="40">
        <f>ROUNDUP('Дані з ДІСО'!X967/Параметри!$K$25,0)</f>
        <v>0</v>
      </c>
      <c r="BN967" s="40">
        <f>(BK967*Параметри!$K$34+BL967*Параметри!$L$34+BM967*Параметри!$M$34)/18</f>
        <v>0</v>
      </c>
      <c r="BO967" s="40">
        <f>IF(K967=0,0,'Дані з ДІСО'!AC967/K967)</f>
        <v>0</v>
      </c>
      <c r="BP967" s="29">
        <f>(1+0.25*BO967)*BN967*Параметри!$K$51</f>
        <v>0</v>
      </c>
      <c r="BQ967" s="29">
        <f>BP967*'Коефіцієнти АТО'!U967</f>
        <v>0</v>
      </c>
      <c r="BR967" s="29">
        <f>K967*(1+0.25*BO967)*Параметри!$K$66*Параметри!$K$20/1000</f>
        <v>0</v>
      </c>
      <c r="BS967" s="29">
        <f>(1+0.25*BO967)*K967*'Коефіцієнти АТО'!S967*Параметри!$K$20/1000</f>
        <v>0</v>
      </c>
      <c r="BT967" s="29">
        <f t="shared" si="142"/>
        <v>0</v>
      </c>
      <c r="BU967" s="40">
        <f>ROUNDUP('Дані з ДІСО'!AG967/Параметри!$K$71,0)</f>
        <v>0</v>
      </c>
      <c r="BV967" s="40">
        <f t="shared" si="143"/>
        <v>0</v>
      </c>
      <c r="BW967" s="40">
        <f>IF('Дані з ДІСО'!AG967=0,0,'Дані з ДІСО'!AJ967/'Дані з ДІСО'!AG967)</f>
        <v>0</v>
      </c>
      <c r="BX967" s="29">
        <f>BV967*(1+0.25*BW967)*Параметри!$K$51</f>
        <v>0</v>
      </c>
      <c r="BY967" s="29">
        <f>ROUND(IF(Параметри!$K$77="No",CC967,CC967*Параметри!$K$78)+AG967,1)</f>
        <v>48205.2</v>
      </c>
      <c r="BZ967" s="29">
        <f>ROUND(IF(Параметри!$K$77="No",BF967,BF967*Параметри!$K$78),1)</f>
        <v>0</v>
      </c>
      <c r="CA967" s="29">
        <f>ROUND(IF(Параметри!$K$77="No",BI967,BI967*Параметри!$K$78),1)</f>
        <v>0</v>
      </c>
      <c r="CB967" s="29">
        <f>ROUND(IF(Параметри!$K$77="No",BJ967,BJ967*Параметри!$K$78),1)</f>
        <v>0</v>
      </c>
      <c r="CC967" s="29">
        <f t="shared" si="137"/>
        <v>53561.281099755419</v>
      </c>
    </row>
    <row r="968" spans="1:81">
      <c r="A968" s="9">
        <v>967</v>
      </c>
      <c r="B968" s="9" t="s">
        <v>3151</v>
      </c>
      <c r="C968" s="9" t="s">
        <v>3151</v>
      </c>
      <c r="D968" s="9" t="s">
        <v>4020</v>
      </c>
      <c r="E968" s="9" t="s">
        <v>29</v>
      </c>
      <c r="F968" s="9" t="s">
        <v>4041</v>
      </c>
      <c r="G968" s="9" t="s">
        <v>2015</v>
      </c>
      <c r="H968" s="29">
        <f>SUM('Дані з ДІСО'!J968:L968)</f>
        <v>1346.5</v>
      </c>
      <c r="I968" s="29">
        <f>SUM('Дані з ДІСО'!G968:I968)</f>
        <v>77</v>
      </c>
      <c r="J968" s="29">
        <f>SUM('Дані з ДІСО'!P968:R968)</f>
        <v>0</v>
      </c>
      <c r="K968" s="29">
        <f>SUM('Дані з ДІСО'!V968:X968)</f>
        <v>0</v>
      </c>
      <c r="L968" s="40">
        <f>ROUNDUP('Дані з ДІСО'!J968/'Коефіцієнти АТО'!$R968,0)</f>
        <v>35</v>
      </c>
      <c r="M968" s="40">
        <f>ROUNDUP('Дані з ДІСО'!K968/'Коефіцієнти АТО'!$R968,0)</f>
        <v>48</v>
      </c>
      <c r="N968" s="40">
        <f>ROUNDUP('Дані з ДІСО'!L968/'Коефіцієнти АТО'!$R968,0)</f>
        <v>9</v>
      </c>
      <c r="O968" s="59">
        <f>(L968*Параметри!$K$32+M968*Параметри!$L$32+N968*Параметри!$M$32)/18</f>
        <v>149.67222222222225</v>
      </c>
      <c r="P968" s="41">
        <f>IF(H968=0,"",'Дані з ДІСО'!Y968/H968)</f>
        <v>0</v>
      </c>
      <c r="Q968" s="29">
        <f>IF(H968=0,"",(1+0.25*P968)*O968*Параметри!$K$51)</f>
        <v>30655.896126815427</v>
      </c>
      <c r="R968" s="29">
        <f>IF(H968=0,"",Q968*'Коефіцієнти АТО'!T968)</f>
        <v>521.15023415586234</v>
      </c>
      <c r="S968" s="29">
        <f>IF(H968=0,"",H968*(1+0.25*P968)*Параметри!$K$66*Параметри!$K$20/1000)</f>
        <v>0</v>
      </c>
      <c r="T968" s="29">
        <f>IF(H968=0,"",H968*(1+0.25*P968)*'Коефіцієнти АТО'!$S968*Параметри!$K$20/1000)</f>
        <v>6150.9619612920724</v>
      </c>
      <c r="U968" s="29">
        <f t="shared" si="138"/>
        <v>37328.008322263362</v>
      </c>
      <c r="V968" s="29">
        <f t="shared" si="139"/>
        <v>37328.008322263362</v>
      </c>
      <c r="W968" s="40">
        <f>ROUNDUP('Дані з ДІСО'!P968/Параметри!$K$24,0)</f>
        <v>0</v>
      </c>
      <c r="X968" s="40">
        <f>ROUNDUP('Дані з ДІСО'!Q968/Параметри!$K$24,0)</f>
        <v>0</v>
      </c>
      <c r="Y968" s="40">
        <f>ROUNDUP('Дані з ДІСО'!R968/Параметри!$K$24,0)</f>
        <v>0</v>
      </c>
      <c r="Z968" s="59">
        <f>(W968*Параметри!$K$33+X968*Параметри!$L$33+Y968*Параметри!$M$33)/18</f>
        <v>0</v>
      </c>
      <c r="AA968" s="41">
        <f>IF(J968=0,0,'Дані з ДІСО'!AA968/J968)</f>
        <v>0</v>
      </c>
      <c r="AB968" s="29">
        <f>(1+0.25*AA968)*Z968*Параметри!$K$51</f>
        <v>0</v>
      </c>
      <c r="AC968" s="29">
        <f>AB968*'Коефіцієнти АТО'!U968</f>
        <v>0</v>
      </c>
      <c r="AD968" s="29">
        <f>J968*(1+0.25*AA968)*Параметри!$K$66*Параметри!$K$20/1000</f>
        <v>0</v>
      </c>
      <c r="AE968" s="29">
        <f>(1+0.25*AA968)*J968*'Коефіцієнти АТО'!S968*Параметри!$K$20/1000</f>
        <v>0</v>
      </c>
      <c r="AF968" s="29">
        <f t="shared" si="135"/>
        <v>0</v>
      </c>
      <c r="AG968" s="29">
        <v>0</v>
      </c>
      <c r="AH968" s="40">
        <v>28</v>
      </c>
      <c r="AI968" s="40">
        <v>0</v>
      </c>
      <c r="AJ968" s="40">
        <f t="shared" si="136"/>
        <v>0</v>
      </c>
      <c r="AK968" s="29">
        <f>(AH968+AI968)*(1+0.25*AJ968)*Параметри!$K$53</f>
        <v>5024.0197194880011</v>
      </c>
      <c r="AL968" s="29">
        <f>ROUNDUP(('Дані з ДІСО'!AU968+'Дані з ДІСО'!AW968)/Параметри!$K$28,0)</f>
        <v>0</v>
      </c>
      <c r="AM968" s="64">
        <f>AL968*Параметри!$M$35/18</f>
        <v>0</v>
      </c>
      <c r="AN968" s="29">
        <f>IF(AL968=0,0,'Дані з ДІСО'!AW968/SUM('Дані з ДІСО'!AU968,'Дані з ДІСО'!AW968))</f>
        <v>0</v>
      </c>
      <c r="AO968" s="29">
        <f>(1+0.25*AN968)*AM968*Параметри!$K$51</f>
        <v>0</v>
      </c>
      <c r="AP968" s="40">
        <f>ROUNDUP(('Дані з ДІСО'!AE968+'Дані не з ДІСО'!E968+'Дані не з ДІСО'!G968)/Параметри!$K$69,0)</f>
        <v>0</v>
      </c>
      <c r="AQ968" s="40">
        <f t="shared" si="140"/>
        <v>0</v>
      </c>
      <c r="AR968" s="40">
        <f>IF(AP968=0,0,('Дані з ДІСО'!AH968+'Дані не з ДІСО'!G968)/('Дані з ДІСО'!AE968+'Дані не з ДІСО'!E968+'Дані не з ДІСО'!G968))</f>
        <v>0</v>
      </c>
      <c r="AS968" s="29">
        <f>AQ968*(1+0.25*AR968)*Параметри!$K$51</f>
        <v>0</v>
      </c>
      <c r="AT968" s="40">
        <f>ROUNDUP('Дані з ДІСО'!AF968/Параметри!$K$70,0)</f>
        <v>0</v>
      </c>
      <c r="AU968" s="40">
        <f t="shared" si="141"/>
        <v>0</v>
      </c>
      <c r="AV968" s="40">
        <f>IF(AT968=0,0,'Дані з ДІСО'!AI968/'Дані з ДІСО'!AF968)</f>
        <v>0</v>
      </c>
      <c r="AW968" s="29">
        <f>AU968*(1+0.25*AV968)*Параметри!$K$51</f>
        <v>0</v>
      </c>
      <c r="AX968" s="40">
        <f>ROUNDUP('Дані з ДІСО'!AR968/Параметри!$K$29,0)</f>
        <v>0</v>
      </c>
      <c r="AY968" s="40">
        <f>ROUNDUP('Дані з ДІСО'!AS968/Параметри!$K$29,0)</f>
        <v>0</v>
      </c>
      <c r="AZ968" s="40">
        <f>ROUNDUP('Дані з ДІСО'!AT968/Параметри!$K$29,0)</f>
        <v>0</v>
      </c>
      <c r="BA968" s="64">
        <f>(AX968*Параметри!$K$32+AY968*Параметри!$L$32+AZ968*Параметри!$M$32)/18</f>
        <v>0</v>
      </c>
      <c r="BB968" s="29">
        <f>(BA968*Параметри!$K$51+SUM('Дані з ДІСО'!AR968:AT968)*Параметри!$K$48*Параметри!$K$20/1000)*Параметри!$K$74</f>
        <v>0</v>
      </c>
      <c r="BC968" s="40">
        <f>ROUNDUP(('Дані не з ДІСО'!I968+'Дані не з ДІСО'!K968)/Параметри!$K$26,0)</f>
        <v>0</v>
      </c>
      <c r="BD968" s="29">
        <f>BC968*Параметри!$M$36/18</f>
        <v>0</v>
      </c>
      <c r="BE968" s="40">
        <f>IF(BC968=0,0,'Дані не з ДІСО'!K968/('Дані не з ДІСО'!I968+'Дані не з ДІСО'!K968))</f>
        <v>0</v>
      </c>
      <c r="BF968" s="29">
        <f>(1+0.25*BE968)*BD968*Параметри!$K$51</f>
        <v>0</v>
      </c>
      <c r="BG968" s="40">
        <f>ROUNDUP('Дані не з ДІСО'!M968/Параметри!$K$27,0)</f>
        <v>0</v>
      </c>
      <c r="BH968" s="40">
        <f>BG968*Параметри!$M$37/18</f>
        <v>0</v>
      </c>
      <c r="BI968" s="29">
        <f>BH968*Параметри!$K$51</f>
        <v>0</v>
      </c>
      <c r="BJ968" s="29">
        <f>'Дані не з ДІСО'!N968*Параметри!$K$76</f>
        <v>0</v>
      </c>
      <c r="BK968" s="40">
        <f>ROUNDUP('Дані з ДІСО'!V968/Параметри!$K$25,0)</f>
        <v>0</v>
      </c>
      <c r="BL968" s="40">
        <f>ROUNDUP('Дані з ДІСО'!W968/Параметри!$K$25,0)</f>
        <v>0</v>
      </c>
      <c r="BM968" s="40">
        <f>ROUNDUP('Дані з ДІСО'!X968/Параметри!$K$25,0)</f>
        <v>0</v>
      </c>
      <c r="BN968" s="40">
        <f>(BK968*Параметри!$K$34+BL968*Параметри!$L$34+BM968*Параметри!$M$34)/18</f>
        <v>0</v>
      </c>
      <c r="BO968" s="40">
        <f>IF(K968=0,0,'Дані з ДІСО'!AC968/K968)</f>
        <v>0</v>
      </c>
      <c r="BP968" s="29">
        <f>(1+0.25*BO968)*BN968*Параметри!$K$51</f>
        <v>0</v>
      </c>
      <c r="BQ968" s="29">
        <f>BP968*'Коефіцієнти АТО'!U968</f>
        <v>0</v>
      </c>
      <c r="BR968" s="29">
        <f>K968*(1+0.25*BO968)*Параметри!$K$66*Параметри!$K$20/1000</f>
        <v>0</v>
      </c>
      <c r="BS968" s="29">
        <f>(1+0.25*BO968)*K968*'Коефіцієнти АТО'!S968*Параметри!$K$20/1000</f>
        <v>0</v>
      </c>
      <c r="BT968" s="29">
        <f t="shared" si="142"/>
        <v>0</v>
      </c>
      <c r="BU968" s="40">
        <f>ROUNDUP('Дані з ДІСО'!AG968/Параметри!$K$71,0)</f>
        <v>0</v>
      </c>
      <c r="BV968" s="40">
        <f t="shared" si="143"/>
        <v>0</v>
      </c>
      <c r="BW968" s="40">
        <f>IF('Дані з ДІСО'!AG968=0,0,'Дані з ДІСО'!AJ968/'Дані з ДІСО'!AG968)</f>
        <v>0</v>
      </c>
      <c r="BX968" s="29">
        <f>BV968*(1+0.25*BW968)*Параметри!$K$51</f>
        <v>0</v>
      </c>
      <c r="BY968" s="29">
        <f>ROUND(IF(Параметри!$K$77="No",CC968,CC968*Параметри!$K$78)+AG968,1)</f>
        <v>38116.800000000003</v>
      </c>
      <c r="BZ968" s="29">
        <f>ROUND(IF(Параметри!$K$77="No",BF968,BF968*Параметри!$K$78),1)</f>
        <v>0</v>
      </c>
      <c r="CA968" s="29">
        <f>ROUND(IF(Параметри!$K$77="No",BI968,BI968*Параметри!$K$78),1)</f>
        <v>0</v>
      </c>
      <c r="CB968" s="29">
        <f>ROUND(IF(Параметри!$K$77="No",BJ968,BJ968*Параметри!$K$78),1)</f>
        <v>0</v>
      </c>
      <c r="CC968" s="29">
        <f t="shared" si="137"/>
        <v>42352.028041751364</v>
      </c>
    </row>
    <row r="969" spans="1:81">
      <c r="A969" s="9">
        <v>968</v>
      </c>
      <c r="B969" s="9" t="s">
        <v>3148</v>
      </c>
      <c r="C969" s="9" t="s">
        <v>3148</v>
      </c>
      <c r="D969" s="9" t="s">
        <v>4020</v>
      </c>
      <c r="E969" s="9" t="s">
        <v>24</v>
      </c>
      <c r="F969" s="9" t="s">
        <v>4042</v>
      </c>
      <c r="G969" s="9" t="s">
        <v>2017</v>
      </c>
      <c r="H969" s="29">
        <f>SUM('Дані з ДІСО'!J969:L969)</f>
        <v>802</v>
      </c>
      <c r="I969" s="29">
        <f>SUM('Дані з ДІСО'!G969:I969)</f>
        <v>46</v>
      </c>
      <c r="J969" s="29">
        <f>SUM('Дані з ДІСО'!P969:R969)</f>
        <v>0</v>
      </c>
      <c r="K969" s="29">
        <f>SUM('Дані з ДІСО'!V969:X969)</f>
        <v>0</v>
      </c>
      <c r="L969" s="40">
        <f>ROUNDUP('Дані з ДІСО'!J969/'Коефіцієнти АТО'!$R969,0)</f>
        <v>23</v>
      </c>
      <c r="M969" s="40">
        <f>ROUNDUP('Дані з ДІСО'!K969/'Коефіцієнти АТО'!$R969,0)</f>
        <v>33</v>
      </c>
      <c r="N969" s="40">
        <f>ROUNDUP('Дані з ДІСО'!L969/'Коефіцієнти АТО'!$R969,0)</f>
        <v>3</v>
      </c>
      <c r="O969" s="59">
        <f>(L969*Параметри!$K$32+M969*Параметри!$L$32+N969*Параметри!$M$32)/18</f>
        <v>95.25555555555556</v>
      </c>
      <c r="P969" s="41">
        <f>IF(H969=0,"",'Дані з ДІСО'!Y969/H969)</f>
        <v>0</v>
      </c>
      <c r="Q969" s="29">
        <f>IF(H969=0,"",(1+0.25*P969)*O969*Параметри!$K$51)</f>
        <v>19510.262981714757</v>
      </c>
      <c r="R969" s="29">
        <f>IF(H969=0,"",Q969*'Коефіцієнти АТО'!T969)</f>
        <v>331.67447068915089</v>
      </c>
      <c r="S969" s="29">
        <f>IF(H969=0,"",H969*(1+0.25*P969)*Параметри!$K$66*Параметри!$K$20/1000)</f>
        <v>0</v>
      </c>
      <c r="T969" s="29">
        <f>IF(H969=0,"",H969*(1+0.25*P969)*'Коефіцієнти АТО'!$S969*Параметри!$K$20/1000)</f>
        <v>4045.2529571525074</v>
      </c>
      <c r="U969" s="29">
        <f t="shared" si="138"/>
        <v>23887.190409556417</v>
      </c>
      <c r="V969" s="29">
        <f t="shared" si="139"/>
        <v>23887.190409556417</v>
      </c>
      <c r="W969" s="40">
        <f>ROUNDUP('Дані з ДІСО'!P969/Параметри!$K$24,0)</f>
        <v>0</v>
      </c>
      <c r="X969" s="40">
        <f>ROUNDUP('Дані з ДІСО'!Q969/Параметри!$K$24,0)</f>
        <v>0</v>
      </c>
      <c r="Y969" s="40">
        <f>ROUNDUP('Дані з ДІСО'!R969/Параметри!$K$24,0)</f>
        <v>0</v>
      </c>
      <c r="Z969" s="59">
        <f>(W969*Параметри!$K$33+X969*Параметри!$L$33+Y969*Параметри!$M$33)/18</f>
        <v>0</v>
      </c>
      <c r="AA969" s="41">
        <f>IF(J969=0,0,'Дані з ДІСО'!AA969/J969)</f>
        <v>0</v>
      </c>
      <c r="AB969" s="29">
        <f>(1+0.25*AA969)*Z969*Параметри!$K$51</f>
        <v>0</v>
      </c>
      <c r="AC969" s="29">
        <f>AB969*'Коефіцієнти АТО'!U969</f>
        <v>0</v>
      </c>
      <c r="AD969" s="29">
        <f>J969*(1+0.25*AA969)*Параметри!$K$66*Параметри!$K$20/1000</f>
        <v>0</v>
      </c>
      <c r="AE969" s="29">
        <f>(1+0.25*AA969)*J969*'Коефіцієнти АТО'!S969*Параметри!$K$20/1000</f>
        <v>0</v>
      </c>
      <c r="AF969" s="29">
        <f t="shared" si="135"/>
        <v>0</v>
      </c>
      <c r="AG969" s="29">
        <v>0</v>
      </c>
      <c r="AH969" s="40">
        <v>11</v>
      </c>
      <c r="AI969" s="40">
        <v>0</v>
      </c>
      <c r="AJ969" s="40">
        <f t="shared" si="136"/>
        <v>0</v>
      </c>
      <c r="AK969" s="29">
        <f>(AH969+AI969)*(1+0.25*AJ969)*Параметри!$K$53</f>
        <v>1973.7220326560005</v>
      </c>
      <c r="AL969" s="29">
        <f>ROUNDUP(('Дані з ДІСО'!AU969+'Дані з ДІСО'!AW969)/Параметри!$K$28,0)</f>
        <v>0</v>
      </c>
      <c r="AM969" s="64">
        <f>AL969*Параметри!$M$35/18</f>
        <v>0</v>
      </c>
      <c r="AN969" s="29">
        <f>IF(AL969=0,0,'Дані з ДІСО'!AW969/SUM('Дані з ДІСО'!AU969,'Дані з ДІСО'!AW969))</f>
        <v>0</v>
      </c>
      <c r="AO969" s="29">
        <f>(1+0.25*AN969)*AM969*Параметри!$K$51</f>
        <v>0</v>
      </c>
      <c r="AP969" s="40">
        <f>ROUNDUP(('Дані з ДІСО'!AE969+'Дані не з ДІСО'!E969+'Дані не з ДІСО'!G969)/Параметри!$K$69,0)</f>
        <v>0</v>
      </c>
      <c r="AQ969" s="40">
        <f t="shared" si="140"/>
        <v>0</v>
      </c>
      <c r="AR969" s="40">
        <f>IF(AP969=0,0,('Дані з ДІСО'!AH969+'Дані не з ДІСО'!G969)/('Дані з ДІСО'!AE969+'Дані не з ДІСО'!E969+'Дані не з ДІСО'!G969))</f>
        <v>0</v>
      </c>
      <c r="AS969" s="29">
        <f>AQ969*(1+0.25*AR969)*Параметри!$K$51</f>
        <v>0</v>
      </c>
      <c r="AT969" s="40">
        <f>ROUNDUP('Дані з ДІСО'!AF969/Параметри!$K$70,0)</f>
        <v>0</v>
      </c>
      <c r="AU969" s="40">
        <f t="shared" si="141"/>
        <v>0</v>
      </c>
      <c r="AV969" s="40">
        <f>IF(AT969=0,0,'Дані з ДІСО'!AI969/'Дані з ДІСО'!AF969)</f>
        <v>0</v>
      </c>
      <c r="AW969" s="29">
        <f>AU969*(1+0.25*AV969)*Параметри!$K$51</f>
        <v>0</v>
      </c>
      <c r="AX969" s="40">
        <f>ROUNDUP('Дані з ДІСО'!AR969/Параметри!$K$29,0)</f>
        <v>0</v>
      </c>
      <c r="AY969" s="40">
        <f>ROUNDUP('Дані з ДІСО'!AS969/Параметри!$K$29,0)</f>
        <v>0</v>
      </c>
      <c r="AZ969" s="40">
        <f>ROUNDUP('Дані з ДІСО'!AT969/Параметри!$K$29,0)</f>
        <v>0</v>
      </c>
      <c r="BA969" s="64">
        <f>(AX969*Параметри!$K$32+AY969*Параметри!$L$32+AZ969*Параметри!$M$32)/18</f>
        <v>0</v>
      </c>
      <c r="BB969" s="29">
        <f>(BA969*Параметри!$K$51+SUM('Дані з ДІСО'!AR969:AT969)*Параметри!$K$48*Параметри!$K$20/1000)*Параметри!$K$74</f>
        <v>0</v>
      </c>
      <c r="BC969" s="40">
        <f>ROUNDUP(('Дані не з ДІСО'!I969+'Дані не з ДІСО'!K969)/Параметри!$K$26,0)</f>
        <v>0</v>
      </c>
      <c r="BD969" s="29">
        <f>BC969*Параметри!$M$36/18</f>
        <v>0</v>
      </c>
      <c r="BE969" s="40">
        <f>IF(BC969=0,0,'Дані не з ДІСО'!K969/('Дані не з ДІСО'!I969+'Дані не з ДІСО'!K969))</f>
        <v>0</v>
      </c>
      <c r="BF969" s="29">
        <f>(1+0.25*BE969)*BD969*Параметри!$K$51</f>
        <v>0</v>
      </c>
      <c r="BG969" s="40">
        <f>ROUNDUP('Дані не з ДІСО'!M969/Параметри!$K$27,0)</f>
        <v>0</v>
      </c>
      <c r="BH969" s="40">
        <f>BG969*Параметри!$M$37/18</f>
        <v>0</v>
      </c>
      <c r="BI969" s="29">
        <f>BH969*Параметри!$K$51</f>
        <v>0</v>
      </c>
      <c r="BJ969" s="29">
        <f>'Дані не з ДІСО'!N969*Параметри!$K$76</f>
        <v>0</v>
      </c>
      <c r="BK969" s="40">
        <f>ROUNDUP('Дані з ДІСО'!V969/Параметри!$K$25,0)</f>
        <v>0</v>
      </c>
      <c r="BL969" s="40">
        <f>ROUNDUP('Дані з ДІСО'!W969/Параметри!$K$25,0)</f>
        <v>0</v>
      </c>
      <c r="BM969" s="40">
        <f>ROUNDUP('Дані з ДІСО'!X969/Параметри!$K$25,0)</f>
        <v>0</v>
      </c>
      <c r="BN969" s="40">
        <f>(BK969*Параметри!$K$34+BL969*Параметри!$L$34+BM969*Параметри!$M$34)/18</f>
        <v>0</v>
      </c>
      <c r="BO969" s="40">
        <f>IF(K969=0,0,'Дані з ДІСО'!AC969/K969)</f>
        <v>0</v>
      </c>
      <c r="BP969" s="29">
        <f>(1+0.25*BO969)*BN969*Параметри!$K$51</f>
        <v>0</v>
      </c>
      <c r="BQ969" s="29">
        <f>BP969*'Коефіцієнти АТО'!U969</f>
        <v>0</v>
      </c>
      <c r="BR969" s="29">
        <f>K969*(1+0.25*BO969)*Параметри!$K$66*Параметри!$K$20/1000</f>
        <v>0</v>
      </c>
      <c r="BS969" s="29">
        <f>(1+0.25*BO969)*K969*'Коефіцієнти АТО'!S969*Параметри!$K$20/1000</f>
        <v>0</v>
      </c>
      <c r="BT969" s="29">
        <f t="shared" si="142"/>
        <v>0</v>
      </c>
      <c r="BU969" s="40">
        <f>ROUNDUP('Дані з ДІСО'!AG969/Параметри!$K$71,0)</f>
        <v>0</v>
      </c>
      <c r="BV969" s="40">
        <f t="shared" si="143"/>
        <v>0</v>
      </c>
      <c r="BW969" s="40">
        <f>IF('Дані з ДІСО'!AG969=0,0,'Дані з ДІСО'!AJ969/'Дані з ДІСО'!AG969)</f>
        <v>0</v>
      </c>
      <c r="BX969" s="29">
        <f>BV969*(1+0.25*BW969)*Параметри!$K$51</f>
        <v>0</v>
      </c>
      <c r="BY969" s="29">
        <f>ROUND(IF(Параметри!$K$77="No",CC969,CC969*Параметри!$K$78)+AG969,1)</f>
        <v>23274.799999999999</v>
      </c>
      <c r="BZ969" s="29">
        <f>ROUND(IF(Параметри!$K$77="No",BF969,BF969*Параметри!$K$78),1)</f>
        <v>0</v>
      </c>
      <c r="CA969" s="29">
        <f>ROUND(IF(Параметри!$K$77="No",BI969,BI969*Параметри!$K$78),1)</f>
        <v>0</v>
      </c>
      <c r="CB969" s="29">
        <f>ROUND(IF(Параметри!$K$77="No",BJ969,BJ969*Параметри!$K$78),1)</f>
        <v>0</v>
      </c>
      <c r="CC969" s="29">
        <f t="shared" si="137"/>
        <v>25860.912442212419</v>
      </c>
    </row>
    <row r="970" spans="1:81">
      <c r="A970" s="9">
        <v>969</v>
      </c>
      <c r="B970" s="9" t="s">
        <v>3148</v>
      </c>
      <c r="C970" s="9" t="s">
        <v>3148</v>
      </c>
      <c r="D970" s="9" t="s">
        <v>4020</v>
      </c>
      <c r="E970" s="9" t="s">
        <v>24</v>
      </c>
      <c r="F970" s="9" t="s">
        <v>3740</v>
      </c>
      <c r="G970" s="9" t="s">
        <v>2019</v>
      </c>
      <c r="H970" s="29">
        <f>SUM('Дані з ДІСО'!J970:L970)</f>
        <v>1452</v>
      </c>
      <c r="I970" s="29">
        <f>SUM('Дані з ДІСО'!G970:I970)</f>
        <v>80</v>
      </c>
      <c r="J970" s="29">
        <f>SUM('Дані з ДІСО'!P970:R970)</f>
        <v>0</v>
      </c>
      <c r="K970" s="29">
        <f>SUM('Дані з ДІСО'!V970:X970)</f>
        <v>0</v>
      </c>
      <c r="L970" s="40">
        <f>ROUNDUP('Дані з ДІСО'!J970/'Коефіцієнти АТО'!$R970,0)</f>
        <v>36</v>
      </c>
      <c r="M970" s="40">
        <f>ROUNDUP('Дані з ДІСО'!K970/'Коефіцієнти АТО'!$R970,0)</f>
        <v>45</v>
      </c>
      <c r="N970" s="40">
        <f>ROUNDUP('Дані з ДІСО'!L970/'Коефіцієнти АТО'!$R970,0)</f>
        <v>11</v>
      </c>
      <c r="O970" s="59">
        <f>(L970*Параметри!$K$32+M970*Параметри!$L$32+N970*Параметри!$M$32)/18</f>
        <v>149.44444444444446</v>
      </c>
      <c r="P970" s="41">
        <f>IF(H970=0,"",'Дані з ДІСО'!Y970/H970)</f>
        <v>0</v>
      </c>
      <c r="Q970" s="29">
        <f>IF(H970=0,"",(1+0.25*P970)*O970*Параметри!$K$51)</f>
        <v>30609.242634324448</v>
      </c>
      <c r="R970" s="29">
        <f>IF(H970=0,"",Q970*'Коефіцієнти АТО'!T970)</f>
        <v>520.3571247835157</v>
      </c>
      <c r="S970" s="29">
        <f>IF(H970=0,"",H970*(1+0.25*P970)*Параметри!$K$66*Параметри!$K$20/1000)</f>
        <v>0</v>
      </c>
      <c r="T970" s="29">
        <f>IF(H970=0,"",H970*(1+0.25*P970)*'Коефіцієнти АТО'!$S970*Параметри!$K$20/1000)</f>
        <v>7323.8245558421959</v>
      </c>
      <c r="U970" s="29">
        <f t="shared" si="138"/>
        <v>38453.424314950164</v>
      </c>
      <c r="V970" s="29">
        <f t="shared" si="139"/>
        <v>38453.424314950164</v>
      </c>
      <c r="W970" s="40">
        <f>ROUNDUP('Дані з ДІСО'!P970/Параметри!$K$24,0)</f>
        <v>0</v>
      </c>
      <c r="X970" s="40">
        <f>ROUNDUP('Дані з ДІСО'!Q970/Параметри!$K$24,0)</f>
        <v>0</v>
      </c>
      <c r="Y970" s="40">
        <f>ROUNDUP('Дані з ДІСО'!R970/Параметри!$K$24,0)</f>
        <v>0</v>
      </c>
      <c r="Z970" s="59">
        <f>(W970*Параметри!$K$33+X970*Параметри!$L$33+Y970*Параметри!$M$33)/18</f>
        <v>0</v>
      </c>
      <c r="AA970" s="41">
        <f>IF(J970=0,0,'Дані з ДІСО'!AA970/J970)</f>
        <v>0</v>
      </c>
      <c r="AB970" s="29">
        <f>(1+0.25*AA970)*Z970*Параметри!$K$51</f>
        <v>0</v>
      </c>
      <c r="AC970" s="29">
        <f>AB970*'Коефіцієнти АТО'!U970</f>
        <v>0</v>
      </c>
      <c r="AD970" s="29">
        <f>J970*(1+0.25*AA970)*Параметри!$K$66*Параметри!$K$20/1000</f>
        <v>0</v>
      </c>
      <c r="AE970" s="29">
        <f>(1+0.25*AA970)*J970*'Коефіцієнти АТО'!S970*Параметри!$K$20/1000</f>
        <v>0</v>
      </c>
      <c r="AF970" s="29">
        <f t="shared" si="135"/>
        <v>0</v>
      </c>
      <c r="AG970" s="29">
        <v>0</v>
      </c>
      <c r="AH970" s="40">
        <v>4</v>
      </c>
      <c r="AI970" s="40">
        <v>0</v>
      </c>
      <c r="AJ970" s="40">
        <f t="shared" si="136"/>
        <v>0</v>
      </c>
      <c r="AK970" s="29">
        <f>(AH970+AI970)*(1+0.25*AJ970)*Параметри!$K$53</f>
        <v>717.71710278400019</v>
      </c>
      <c r="AL970" s="29">
        <f>ROUNDUP(('Дані з ДІСО'!AU970+'Дані з ДІСО'!AW970)/Параметри!$K$28,0)</f>
        <v>0</v>
      </c>
      <c r="AM970" s="64">
        <f>AL970*Параметри!$M$35/18</f>
        <v>0</v>
      </c>
      <c r="AN970" s="29">
        <f>IF(AL970=0,0,'Дані з ДІСО'!AW970/SUM('Дані з ДІСО'!AU970,'Дані з ДІСО'!AW970))</f>
        <v>0</v>
      </c>
      <c r="AO970" s="29">
        <f>(1+0.25*AN970)*AM970*Параметри!$K$51</f>
        <v>0</v>
      </c>
      <c r="AP970" s="40">
        <f>ROUNDUP(('Дані з ДІСО'!AE970+'Дані не з ДІСО'!E970+'Дані не з ДІСО'!G970)/Параметри!$K$69,0)</f>
        <v>0</v>
      </c>
      <c r="AQ970" s="40">
        <f t="shared" si="140"/>
        <v>0</v>
      </c>
      <c r="AR970" s="40">
        <f>IF(AP970=0,0,('Дані з ДІСО'!AH970+'Дані не з ДІСО'!G970)/('Дані з ДІСО'!AE970+'Дані не з ДІСО'!E970+'Дані не з ДІСО'!G970))</f>
        <v>0</v>
      </c>
      <c r="AS970" s="29">
        <f>AQ970*(1+0.25*AR970)*Параметри!$K$51</f>
        <v>0</v>
      </c>
      <c r="AT970" s="40">
        <f>ROUNDUP('Дані з ДІСО'!AF970/Параметри!$K$70,0)</f>
        <v>0</v>
      </c>
      <c r="AU970" s="40">
        <f t="shared" si="141"/>
        <v>0</v>
      </c>
      <c r="AV970" s="40">
        <f>IF(AT970=0,0,'Дані з ДІСО'!AI970/'Дані з ДІСО'!AF970)</f>
        <v>0</v>
      </c>
      <c r="AW970" s="29">
        <f>AU970*(1+0.25*AV970)*Параметри!$K$51</f>
        <v>0</v>
      </c>
      <c r="AX970" s="40">
        <f>ROUNDUP('Дані з ДІСО'!AR970/Параметри!$K$29,0)</f>
        <v>0</v>
      </c>
      <c r="AY970" s="40">
        <f>ROUNDUP('Дані з ДІСО'!AS970/Параметри!$K$29,0)</f>
        <v>0</v>
      </c>
      <c r="AZ970" s="40">
        <f>ROUNDUP('Дані з ДІСО'!AT970/Параметри!$K$29,0)</f>
        <v>0</v>
      </c>
      <c r="BA970" s="64">
        <f>(AX970*Параметри!$K$32+AY970*Параметри!$L$32+AZ970*Параметри!$M$32)/18</f>
        <v>0</v>
      </c>
      <c r="BB970" s="29">
        <f>(BA970*Параметри!$K$51+SUM('Дані з ДІСО'!AR970:AT970)*Параметри!$K$48*Параметри!$K$20/1000)*Параметри!$K$74</f>
        <v>0</v>
      </c>
      <c r="BC970" s="40">
        <f>ROUNDUP(('Дані не з ДІСО'!I970+'Дані не з ДІСО'!K970)/Параметри!$K$26,0)</f>
        <v>0</v>
      </c>
      <c r="BD970" s="29">
        <f>BC970*Параметри!$M$36/18</f>
        <v>0</v>
      </c>
      <c r="BE970" s="40">
        <f>IF(BC970=0,0,'Дані не з ДІСО'!K970/('Дані не з ДІСО'!I970+'Дані не з ДІСО'!K970))</f>
        <v>0</v>
      </c>
      <c r="BF970" s="29">
        <f>(1+0.25*BE970)*BD970*Параметри!$K$51</f>
        <v>0</v>
      </c>
      <c r="BG970" s="40">
        <f>ROUNDUP('Дані не з ДІСО'!M970/Параметри!$K$27,0)</f>
        <v>0</v>
      </c>
      <c r="BH970" s="40">
        <f>BG970*Параметри!$M$37/18</f>
        <v>0</v>
      </c>
      <c r="BI970" s="29">
        <f>BH970*Параметри!$K$51</f>
        <v>0</v>
      </c>
      <c r="BJ970" s="29">
        <f>'Дані не з ДІСО'!N970*Параметри!$K$76</f>
        <v>0</v>
      </c>
      <c r="BK970" s="40">
        <f>ROUNDUP('Дані з ДІСО'!V970/Параметри!$K$25,0)</f>
        <v>0</v>
      </c>
      <c r="BL970" s="40">
        <f>ROUNDUP('Дані з ДІСО'!W970/Параметри!$K$25,0)</f>
        <v>0</v>
      </c>
      <c r="BM970" s="40">
        <f>ROUNDUP('Дані з ДІСО'!X970/Параметри!$K$25,0)</f>
        <v>0</v>
      </c>
      <c r="BN970" s="40">
        <f>(BK970*Параметри!$K$34+BL970*Параметри!$L$34+BM970*Параметри!$M$34)/18</f>
        <v>0</v>
      </c>
      <c r="BO970" s="40">
        <f>IF(K970=0,0,'Дані з ДІСО'!AC970/K970)</f>
        <v>0</v>
      </c>
      <c r="BP970" s="29">
        <f>(1+0.25*BO970)*BN970*Параметри!$K$51</f>
        <v>0</v>
      </c>
      <c r="BQ970" s="29">
        <f>BP970*'Коефіцієнти АТО'!U970</f>
        <v>0</v>
      </c>
      <c r="BR970" s="29">
        <f>K970*(1+0.25*BO970)*Параметри!$K$66*Параметри!$K$20/1000</f>
        <v>0</v>
      </c>
      <c r="BS970" s="29">
        <f>(1+0.25*BO970)*K970*'Коефіцієнти АТО'!S970*Параметри!$K$20/1000</f>
        <v>0</v>
      </c>
      <c r="BT970" s="29">
        <f t="shared" si="142"/>
        <v>0</v>
      </c>
      <c r="BU970" s="40">
        <f>ROUNDUP('Дані з ДІСО'!AG970/Параметри!$K$71,0)</f>
        <v>0</v>
      </c>
      <c r="BV970" s="40">
        <f t="shared" si="143"/>
        <v>0</v>
      </c>
      <c r="BW970" s="40">
        <f>IF('Дані з ДІСО'!AG970=0,0,'Дані з ДІСО'!AJ970/'Дані з ДІСО'!AG970)</f>
        <v>0</v>
      </c>
      <c r="BX970" s="29">
        <f>BV970*(1+0.25*BW970)*Параметри!$K$51</f>
        <v>0</v>
      </c>
      <c r="BY970" s="29">
        <f>ROUND(IF(Параметри!$K$77="No",CC970,CC970*Параметри!$K$78)+AG970,1)</f>
        <v>35254</v>
      </c>
      <c r="BZ970" s="29">
        <f>ROUND(IF(Параметри!$K$77="No",BF970,BF970*Параметри!$K$78),1)</f>
        <v>0</v>
      </c>
      <c r="CA970" s="29">
        <f>ROUND(IF(Параметри!$K$77="No",BI970,BI970*Параметри!$K$78),1)</f>
        <v>0</v>
      </c>
      <c r="CB970" s="29">
        <f>ROUND(IF(Параметри!$K$77="No",BJ970,BJ970*Параметри!$K$78),1)</f>
        <v>0</v>
      </c>
      <c r="CC970" s="29">
        <f t="shared" si="137"/>
        <v>39171.141417734165</v>
      </c>
    </row>
    <row r="971" spans="1:81">
      <c r="A971" s="9">
        <v>970</v>
      </c>
      <c r="B971" s="9" t="s">
        <v>3148</v>
      </c>
      <c r="C971" s="9" t="s">
        <v>3148</v>
      </c>
      <c r="D971" s="9" t="s">
        <v>4020</v>
      </c>
      <c r="E971" s="9" t="s">
        <v>24</v>
      </c>
      <c r="F971" s="9" t="s">
        <v>4043</v>
      </c>
      <c r="G971" s="9" t="s">
        <v>2021</v>
      </c>
      <c r="H971" s="29">
        <f>SUM('Дані з ДІСО'!J971:L971)</f>
        <v>1372</v>
      </c>
      <c r="I971" s="29">
        <f>SUM('Дані з ДІСО'!G971:I971)</f>
        <v>70</v>
      </c>
      <c r="J971" s="29">
        <f>SUM('Дані з ДІСО'!P971:R971)</f>
        <v>0</v>
      </c>
      <c r="K971" s="29">
        <f>SUM('Дані з ДІСО'!V971:X971)</f>
        <v>0</v>
      </c>
      <c r="L971" s="40">
        <f>ROUNDUP('Дані з ДІСО'!J971/'Коефіцієнти АТО'!$R971,0)</f>
        <v>31</v>
      </c>
      <c r="M971" s="40">
        <f>ROUNDUP('Дані з ДІСО'!K971/'Коефіцієнти АТО'!$R971,0)</f>
        <v>35</v>
      </c>
      <c r="N971" s="40">
        <f>ROUNDUP('Дані з ДІСО'!L971/'Коефіцієнти АТО'!$R971,0)</f>
        <v>8</v>
      </c>
      <c r="O971" s="59">
        <f>(L971*Параметри!$K$32+M971*Параметри!$L$32+N971*Параметри!$M$32)/18</f>
        <v>118.97222222222223</v>
      </c>
      <c r="P971" s="41">
        <f>IF(H971=0,"",'Дані з ДІСО'!Y971/H971)</f>
        <v>0</v>
      </c>
      <c r="Q971" s="29">
        <f>IF(H971=0,"",(1+0.25*P971)*O971*Параметри!$K$51)</f>
        <v>24367.915651080224</v>
      </c>
      <c r="R971" s="29">
        <f>IF(H971=0,"",Q971*'Коефіцієнти АТО'!T971)</f>
        <v>414.25456606836383</v>
      </c>
      <c r="S971" s="29">
        <f>IF(H971=0,"",H971*(1+0.25*P971)*Параметри!$K$66*Параметри!$K$20/1000)</f>
        <v>0</v>
      </c>
      <c r="T971" s="29">
        <f>IF(H971=0,"",H971*(1+0.25*P971)*'Коефіцієнти АТО'!$S971*Параметри!$K$20/1000)</f>
        <v>6920.3080513880805</v>
      </c>
      <c r="U971" s="29">
        <f t="shared" si="138"/>
        <v>31702.47826853667</v>
      </c>
      <c r="V971" s="29">
        <f t="shared" si="139"/>
        <v>31702.47826853667</v>
      </c>
      <c r="W971" s="40">
        <f>ROUNDUP('Дані з ДІСО'!P971/Параметри!$K$24,0)</f>
        <v>0</v>
      </c>
      <c r="X971" s="40">
        <f>ROUNDUP('Дані з ДІСО'!Q971/Параметри!$K$24,0)</f>
        <v>0</v>
      </c>
      <c r="Y971" s="40">
        <f>ROUNDUP('Дані з ДІСО'!R971/Параметри!$K$24,0)</f>
        <v>0</v>
      </c>
      <c r="Z971" s="59">
        <f>(W971*Параметри!$K$33+X971*Параметри!$L$33+Y971*Параметри!$M$33)/18</f>
        <v>0</v>
      </c>
      <c r="AA971" s="41">
        <f>IF(J971=0,0,'Дані з ДІСО'!AA971/J971)</f>
        <v>0</v>
      </c>
      <c r="AB971" s="29">
        <f>(1+0.25*AA971)*Z971*Параметри!$K$51</f>
        <v>0</v>
      </c>
      <c r="AC971" s="29">
        <f>AB971*'Коефіцієнти АТО'!U971</f>
        <v>0</v>
      </c>
      <c r="AD971" s="29">
        <f>J971*(1+0.25*AA971)*Параметри!$K$66*Параметри!$K$20/1000</f>
        <v>0</v>
      </c>
      <c r="AE971" s="29">
        <f>(1+0.25*AA971)*J971*'Коефіцієнти АТО'!S971*Параметри!$K$20/1000</f>
        <v>0</v>
      </c>
      <c r="AF971" s="29">
        <f t="shared" si="135"/>
        <v>0</v>
      </c>
      <c r="AG971" s="29">
        <v>0</v>
      </c>
      <c r="AH971" s="40">
        <v>7</v>
      </c>
      <c r="AI971" s="40">
        <v>0</v>
      </c>
      <c r="AJ971" s="40">
        <f t="shared" si="136"/>
        <v>0</v>
      </c>
      <c r="AK971" s="29">
        <f>(AH971+AI971)*(1+0.25*AJ971)*Параметри!$K$53</f>
        <v>1256.0049298720003</v>
      </c>
      <c r="AL971" s="29">
        <f>ROUNDUP(('Дані з ДІСО'!AU971+'Дані з ДІСО'!AW971)/Параметри!$K$28,0)</f>
        <v>0</v>
      </c>
      <c r="AM971" s="64">
        <f>AL971*Параметри!$M$35/18</f>
        <v>0</v>
      </c>
      <c r="AN971" s="29">
        <f>IF(AL971=0,0,'Дані з ДІСО'!AW971/SUM('Дані з ДІСО'!AU971,'Дані з ДІСО'!AW971))</f>
        <v>0</v>
      </c>
      <c r="AO971" s="29">
        <f>(1+0.25*AN971)*AM971*Параметри!$K$51</f>
        <v>0</v>
      </c>
      <c r="AP971" s="40">
        <f>ROUNDUP(('Дані з ДІСО'!AE971+'Дані не з ДІСО'!E971+'Дані не з ДІСО'!G971)/Параметри!$K$69,0)</f>
        <v>0</v>
      </c>
      <c r="AQ971" s="40">
        <f t="shared" si="140"/>
        <v>0</v>
      </c>
      <c r="AR971" s="40">
        <f>IF(AP971=0,0,('Дані з ДІСО'!AH971+'Дані не з ДІСО'!G971)/('Дані з ДІСО'!AE971+'Дані не з ДІСО'!E971+'Дані не з ДІСО'!G971))</f>
        <v>0</v>
      </c>
      <c r="AS971" s="29">
        <f>AQ971*(1+0.25*AR971)*Параметри!$K$51</f>
        <v>0</v>
      </c>
      <c r="AT971" s="40">
        <f>ROUNDUP('Дані з ДІСО'!AF971/Параметри!$K$70,0)</f>
        <v>0</v>
      </c>
      <c r="AU971" s="40">
        <f t="shared" si="141"/>
        <v>0</v>
      </c>
      <c r="AV971" s="40">
        <f>IF(AT971=0,0,'Дані з ДІСО'!AI971/'Дані з ДІСО'!AF971)</f>
        <v>0</v>
      </c>
      <c r="AW971" s="29">
        <f>AU971*(1+0.25*AV971)*Параметри!$K$51</f>
        <v>0</v>
      </c>
      <c r="AX971" s="40">
        <f>ROUNDUP('Дані з ДІСО'!AR971/Параметри!$K$29,0)</f>
        <v>0</v>
      </c>
      <c r="AY971" s="40">
        <f>ROUNDUP('Дані з ДІСО'!AS971/Параметри!$K$29,0)</f>
        <v>0</v>
      </c>
      <c r="AZ971" s="40">
        <f>ROUNDUP('Дані з ДІСО'!AT971/Параметри!$K$29,0)</f>
        <v>0</v>
      </c>
      <c r="BA971" s="64">
        <f>(AX971*Параметри!$K$32+AY971*Параметри!$L$32+AZ971*Параметри!$M$32)/18</f>
        <v>0</v>
      </c>
      <c r="BB971" s="29">
        <f>(BA971*Параметри!$K$51+SUM('Дані з ДІСО'!AR971:AT971)*Параметри!$K$48*Параметри!$K$20/1000)*Параметри!$K$74</f>
        <v>0</v>
      </c>
      <c r="BC971" s="40">
        <f>ROUNDUP(('Дані не з ДІСО'!I971+'Дані не з ДІСО'!K971)/Параметри!$K$26,0)</f>
        <v>0</v>
      </c>
      <c r="BD971" s="29">
        <f>BC971*Параметри!$M$36/18</f>
        <v>0</v>
      </c>
      <c r="BE971" s="40">
        <f>IF(BC971=0,0,'Дані не з ДІСО'!K971/('Дані не з ДІСО'!I971+'Дані не з ДІСО'!K971))</f>
        <v>0</v>
      </c>
      <c r="BF971" s="29">
        <f>(1+0.25*BE971)*BD971*Параметри!$K$51</f>
        <v>0</v>
      </c>
      <c r="BG971" s="40">
        <f>ROUNDUP('Дані не з ДІСО'!M971/Параметри!$K$27,0)</f>
        <v>0</v>
      </c>
      <c r="BH971" s="40">
        <f>BG971*Параметри!$M$37/18</f>
        <v>0</v>
      </c>
      <c r="BI971" s="29">
        <f>BH971*Параметри!$K$51</f>
        <v>0</v>
      </c>
      <c r="BJ971" s="29">
        <f>'Дані не з ДІСО'!N971*Параметри!$K$76</f>
        <v>0</v>
      </c>
      <c r="BK971" s="40">
        <f>ROUNDUP('Дані з ДІСО'!V971/Параметри!$K$25,0)</f>
        <v>0</v>
      </c>
      <c r="BL971" s="40">
        <f>ROUNDUP('Дані з ДІСО'!W971/Параметри!$K$25,0)</f>
        <v>0</v>
      </c>
      <c r="BM971" s="40">
        <f>ROUNDUP('Дані з ДІСО'!X971/Параметри!$K$25,0)</f>
        <v>0</v>
      </c>
      <c r="BN971" s="40">
        <f>(BK971*Параметри!$K$34+BL971*Параметри!$L$34+BM971*Параметри!$M$34)/18</f>
        <v>0</v>
      </c>
      <c r="BO971" s="40">
        <f>IF(K971=0,0,'Дані з ДІСО'!AC971/K971)</f>
        <v>0</v>
      </c>
      <c r="BP971" s="29">
        <f>(1+0.25*BO971)*BN971*Параметри!$K$51</f>
        <v>0</v>
      </c>
      <c r="BQ971" s="29">
        <f>BP971*'Коефіцієнти АТО'!U971</f>
        <v>0</v>
      </c>
      <c r="BR971" s="29">
        <f>K971*(1+0.25*BO971)*Параметри!$K$66*Параметри!$K$20/1000</f>
        <v>0</v>
      </c>
      <c r="BS971" s="29">
        <f>(1+0.25*BO971)*K971*'Коефіцієнти АТО'!S971*Параметри!$K$20/1000</f>
        <v>0</v>
      </c>
      <c r="BT971" s="29">
        <f t="shared" si="142"/>
        <v>0</v>
      </c>
      <c r="BU971" s="40">
        <f>ROUNDUP('Дані з ДІСО'!AG971/Параметри!$K$71,0)</f>
        <v>0</v>
      </c>
      <c r="BV971" s="40">
        <f t="shared" si="143"/>
        <v>0</v>
      </c>
      <c r="BW971" s="40">
        <f>IF('Дані з ДІСО'!AG971=0,0,'Дані з ДІСО'!AJ971/'Дані з ДІСО'!AG971)</f>
        <v>0</v>
      </c>
      <c r="BX971" s="29">
        <f>BV971*(1+0.25*BW971)*Параметри!$K$51</f>
        <v>0</v>
      </c>
      <c r="BY971" s="29">
        <f>ROUND(IF(Параметри!$K$77="No",CC971,CC971*Параметри!$K$78)+AG971,1)</f>
        <v>29662.6</v>
      </c>
      <c r="BZ971" s="29">
        <f>ROUND(IF(Параметри!$K$77="No",BF971,BF971*Параметри!$K$78),1)</f>
        <v>0</v>
      </c>
      <c r="CA971" s="29">
        <f>ROUND(IF(Параметри!$K$77="No",BI971,BI971*Параметри!$K$78),1)</f>
        <v>0</v>
      </c>
      <c r="CB971" s="29">
        <f>ROUND(IF(Параметри!$K$77="No",BJ971,BJ971*Параметри!$K$78),1)</f>
        <v>0</v>
      </c>
      <c r="CC971" s="29">
        <f t="shared" si="137"/>
        <v>32958.48319840867</v>
      </c>
    </row>
    <row r="972" spans="1:81">
      <c r="A972" s="9">
        <v>971</v>
      </c>
      <c r="B972" s="9" t="s">
        <v>3148</v>
      </c>
      <c r="C972" s="9" t="s">
        <v>3148</v>
      </c>
      <c r="D972" s="9" t="s">
        <v>4020</v>
      </c>
      <c r="E972" s="9" t="s">
        <v>24</v>
      </c>
      <c r="F972" s="9" t="s">
        <v>4044</v>
      </c>
      <c r="G972" s="9" t="s">
        <v>2023</v>
      </c>
      <c r="H972" s="29">
        <f>SUM('Дані з ДІСО'!J972:L972)</f>
        <v>300</v>
      </c>
      <c r="I972" s="29">
        <f>SUM('Дані з ДІСО'!G972:I972)</f>
        <v>27</v>
      </c>
      <c r="J972" s="29">
        <f>SUM('Дані з ДІСО'!P972:R972)</f>
        <v>0</v>
      </c>
      <c r="K972" s="29">
        <f>SUM('Дані з ДІСО'!V972:X972)</f>
        <v>0</v>
      </c>
      <c r="L972" s="40">
        <f>ROUNDUP('Дані з ДІСО'!J972/'Коефіцієнти АТО'!$R972,0)</f>
        <v>11</v>
      </c>
      <c r="M972" s="40">
        <f>ROUNDUP('Дані з ДІСО'!K972/'Коефіцієнти АТО'!$R972,0)</f>
        <v>15</v>
      </c>
      <c r="N972" s="40">
        <f>ROUNDUP('Дані з ДІСО'!L972/'Коефіцієнти АТО'!$R972,0)</f>
        <v>3</v>
      </c>
      <c r="O972" s="59">
        <f>(L972*Параметри!$K$32+M972*Параметри!$L$32+N972*Параметри!$M$32)/18</f>
        <v>47.222222222222221</v>
      </c>
      <c r="P972" s="41">
        <f>IF(H972=0,"",'Дані з ДІСО'!Y972/H972)</f>
        <v>0</v>
      </c>
      <c r="Q972" s="29">
        <f>IF(H972=0,"",(1+0.25*P972)*O972*Параметри!$K$51)</f>
        <v>9672.0655164222226</v>
      </c>
      <c r="R972" s="29">
        <f>IF(H972=0,"",Q972*'Коефіцієнти АТО'!T972)</f>
        <v>164.42511377917779</v>
      </c>
      <c r="S972" s="29">
        <f>IF(H972=0,"",H972*(1+0.25*P972)*Параметри!$K$66*Параметри!$K$20/1000)</f>
        <v>0</v>
      </c>
      <c r="T972" s="29">
        <f>IF(H972=0,"",H972*(1+0.25*P972)*'Коефіцієнти АТО'!$S972*Параметри!$K$20/1000)</f>
        <v>1513.1868917029331</v>
      </c>
      <c r="U972" s="29">
        <f t="shared" si="138"/>
        <v>11349.677521904334</v>
      </c>
      <c r="V972" s="29">
        <f t="shared" si="139"/>
        <v>11349.677521904334</v>
      </c>
      <c r="W972" s="40">
        <f>ROUNDUP('Дані з ДІСО'!P972/Параметри!$K$24,0)</f>
        <v>0</v>
      </c>
      <c r="X972" s="40">
        <f>ROUNDUP('Дані з ДІСО'!Q972/Параметри!$K$24,0)</f>
        <v>0</v>
      </c>
      <c r="Y972" s="40">
        <f>ROUNDUP('Дані з ДІСО'!R972/Параметри!$K$24,0)</f>
        <v>0</v>
      </c>
      <c r="Z972" s="59">
        <f>(W972*Параметри!$K$33+X972*Параметри!$L$33+Y972*Параметри!$M$33)/18</f>
        <v>0</v>
      </c>
      <c r="AA972" s="41">
        <f>IF(J972=0,0,'Дані з ДІСО'!AA972/J972)</f>
        <v>0</v>
      </c>
      <c r="AB972" s="29">
        <f>(1+0.25*AA972)*Z972*Параметри!$K$51</f>
        <v>0</v>
      </c>
      <c r="AC972" s="29">
        <f>AB972*'Коефіцієнти АТО'!U972</f>
        <v>0</v>
      </c>
      <c r="AD972" s="29">
        <f>J972*(1+0.25*AA972)*Параметри!$K$66*Параметри!$K$20/1000</f>
        <v>0</v>
      </c>
      <c r="AE972" s="29">
        <f>(1+0.25*AA972)*J972*'Коефіцієнти АТО'!S972*Параметри!$K$20/1000</f>
        <v>0</v>
      </c>
      <c r="AF972" s="29">
        <f t="shared" si="135"/>
        <v>0</v>
      </c>
      <c r="AG972" s="29">
        <v>0</v>
      </c>
      <c r="AH972" s="40">
        <v>1</v>
      </c>
      <c r="AI972" s="40">
        <v>0</v>
      </c>
      <c r="AJ972" s="40">
        <f t="shared" si="136"/>
        <v>0</v>
      </c>
      <c r="AK972" s="29">
        <f>(AH972+AI972)*(1+0.25*AJ972)*Параметри!$K$53</f>
        <v>179.42927569600005</v>
      </c>
      <c r="AL972" s="29">
        <f>ROUNDUP(('Дані з ДІСО'!AU972+'Дані з ДІСО'!AW972)/Параметри!$K$28,0)</f>
        <v>0</v>
      </c>
      <c r="AM972" s="64">
        <f>AL972*Параметри!$M$35/18</f>
        <v>0</v>
      </c>
      <c r="AN972" s="29">
        <f>IF(AL972=0,0,'Дані з ДІСО'!AW972/SUM('Дані з ДІСО'!AU972,'Дані з ДІСО'!AW972))</f>
        <v>0</v>
      </c>
      <c r="AO972" s="29">
        <f>(1+0.25*AN972)*AM972*Параметри!$K$51</f>
        <v>0</v>
      </c>
      <c r="AP972" s="40">
        <f>ROUNDUP(('Дані з ДІСО'!AE972+'Дані не з ДІСО'!E972+'Дані не з ДІСО'!G972)/Параметри!$K$69,0)</f>
        <v>0</v>
      </c>
      <c r="AQ972" s="40">
        <f t="shared" si="140"/>
        <v>0</v>
      </c>
      <c r="AR972" s="40">
        <f>IF(AP972=0,0,('Дані з ДІСО'!AH972+'Дані не з ДІСО'!G972)/('Дані з ДІСО'!AE972+'Дані не з ДІСО'!E972+'Дані не з ДІСО'!G972))</f>
        <v>0</v>
      </c>
      <c r="AS972" s="29">
        <f>AQ972*(1+0.25*AR972)*Параметри!$K$51</f>
        <v>0</v>
      </c>
      <c r="AT972" s="40">
        <f>ROUNDUP('Дані з ДІСО'!AF972/Параметри!$K$70,0)</f>
        <v>0</v>
      </c>
      <c r="AU972" s="40">
        <f t="shared" si="141"/>
        <v>0</v>
      </c>
      <c r="AV972" s="40">
        <f>IF(AT972=0,0,'Дані з ДІСО'!AI972/'Дані з ДІСО'!AF972)</f>
        <v>0</v>
      </c>
      <c r="AW972" s="29">
        <f>AU972*(1+0.25*AV972)*Параметри!$K$51</f>
        <v>0</v>
      </c>
      <c r="AX972" s="40">
        <f>ROUNDUP('Дані з ДІСО'!AR972/Параметри!$K$29,0)</f>
        <v>0</v>
      </c>
      <c r="AY972" s="40">
        <f>ROUNDUP('Дані з ДІСО'!AS972/Параметри!$K$29,0)</f>
        <v>0</v>
      </c>
      <c r="AZ972" s="40">
        <f>ROUNDUP('Дані з ДІСО'!AT972/Параметри!$K$29,0)</f>
        <v>0</v>
      </c>
      <c r="BA972" s="64">
        <f>(AX972*Параметри!$K$32+AY972*Параметри!$L$32+AZ972*Параметри!$M$32)/18</f>
        <v>0</v>
      </c>
      <c r="BB972" s="29">
        <f>(BA972*Параметри!$K$51+SUM('Дані з ДІСО'!AR972:AT972)*Параметри!$K$48*Параметри!$K$20/1000)*Параметри!$K$74</f>
        <v>0</v>
      </c>
      <c r="BC972" s="40">
        <f>ROUNDUP(('Дані не з ДІСО'!I972+'Дані не з ДІСО'!K972)/Параметри!$K$26,0)</f>
        <v>0</v>
      </c>
      <c r="BD972" s="29">
        <f>BC972*Параметри!$M$36/18</f>
        <v>0</v>
      </c>
      <c r="BE972" s="40">
        <f>IF(BC972=0,0,'Дані не з ДІСО'!K972/('Дані не з ДІСО'!I972+'Дані не з ДІСО'!K972))</f>
        <v>0</v>
      </c>
      <c r="BF972" s="29">
        <f>(1+0.25*BE972)*BD972*Параметри!$K$51</f>
        <v>0</v>
      </c>
      <c r="BG972" s="40">
        <f>ROUNDUP('Дані не з ДІСО'!M972/Параметри!$K$27,0)</f>
        <v>0</v>
      </c>
      <c r="BH972" s="40">
        <f>BG972*Параметри!$M$37/18</f>
        <v>0</v>
      </c>
      <c r="BI972" s="29">
        <f>BH972*Параметри!$K$51</f>
        <v>0</v>
      </c>
      <c r="BJ972" s="29">
        <f>'Дані не з ДІСО'!N972*Параметри!$K$76</f>
        <v>0</v>
      </c>
      <c r="BK972" s="40">
        <f>ROUNDUP('Дані з ДІСО'!V972/Параметри!$K$25,0)</f>
        <v>0</v>
      </c>
      <c r="BL972" s="40">
        <f>ROUNDUP('Дані з ДІСО'!W972/Параметри!$K$25,0)</f>
        <v>0</v>
      </c>
      <c r="BM972" s="40">
        <f>ROUNDUP('Дані з ДІСО'!X972/Параметри!$K$25,0)</f>
        <v>0</v>
      </c>
      <c r="BN972" s="40">
        <f>(BK972*Параметри!$K$34+BL972*Параметри!$L$34+BM972*Параметри!$M$34)/18</f>
        <v>0</v>
      </c>
      <c r="BO972" s="40">
        <f>IF(K972=0,0,'Дані з ДІСО'!AC972/K972)</f>
        <v>0</v>
      </c>
      <c r="BP972" s="29">
        <f>(1+0.25*BO972)*BN972*Параметри!$K$51</f>
        <v>0</v>
      </c>
      <c r="BQ972" s="29">
        <f>BP972*'Коефіцієнти АТО'!U972</f>
        <v>0</v>
      </c>
      <c r="BR972" s="29">
        <f>K972*(1+0.25*BO972)*Параметри!$K$66*Параметри!$K$20/1000</f>
        <v>0</v>
      </c>
      <c r="BS972" s="29">
        <f>(1+0.25*BO972)*K972*'Коефіцієнти АТО'!S972*Параметри!$K$20/1000</f>
        <v>0</v>
      </c>
      <c r="BT972" s="29">
        <f t="shared" si="142"/>
        <v>0</v>
      </c>
      <c r="BU972" s="40">
        <f>ROUNDUP('Дані з ДІСО'!AG972/Параметри!$K$71,0)</f>
        <v>0</v>
      </c>
      <c r="BV972" s="40">
        <f t="shared" si="143"/>
        <v>0</v>
      </c>
      <c r="BW972" s="40">
        <f>IF('Дані з ДІСО'!AG972=0,0,'Дані з ДІСО'!AJ972/'Дані з ДІСО'!AG972)</f>
        <v>0</v>
      </c>
      <c r="BX972" s="29">
        <f>BV972*(1+0.25*BW972)*Параметри!$K$51</f>
        <v>0</v>
      </c>
      <c r="BY972" s="29">
        <f>ROUND(IF(Параметри!$K$77="No",CC972,CC972*Параметри!$K$78)+AG972,1)</f>
        <v>10376.200000000001</v>
      </c>
      <c r="BZ972" s="29">
        <f>ROUND(IF(Параметри!$K$77="No",BF972,BF972*Параметри!$K$78),1)</f>
        <v>0</v>
      </c>
      <c r="CA972" s="29">
        <f>ROUND(IF(Параметри!$K$77="No",BI972,BI972*Параметри!$K$78),1)</f>
        <v>0</v>
      </c>
      <c r="CB972" s="29">
        <f>ROUND(IF(Параметри!$K$77="No",BJ972,BJ972*Параметри!$K$78),1)</f>
        <v>0</v>
      </c>
      <c r="CC972" s="29">
        <f t="shared" si="137"/>
        <v>11529.106797600334</v>
      </c>
    </row>
    <row r="973" spans="1:81">
      <c r="A973" s="9">
        <v>972</v>
      </c>
      <c r="B973" s="9" t="s">
        <v>3148</v>
      </c>
      <c r="C973" s="9" t="s">
        <v>3148</v>
      </c>
      <c r="D973" s="9" t="s">
        <v>4020</v>
      </c>
      <c r="E973" s="9" t="s">
        <v>24</v>
      </c>
      <c r="F973" s="9" t="s">
        <v>4045</v>
      </c>
      <c r="G973" s="9" t="s">
        <v>2025</v>
      </c>
      <c r="H973" s="29">
        <f>SUM('Дані з ДІСО'!J973:L973)</f>
        <v>599</v>
      </c>
      <c r="I973" s="29">
        <f>SUM('Дані з ДІСО'!G973:I973)</f>
        <v>35</v>
      </c>
      <c r="J973" s="29">
        <f>SUM('Дані з ДІСО'!P973:R973)</f>
        <v>0</v>
      </c>
      <c r="K973" s="29">
        <f>SUM('Дані з ДІСО'!V973:X973)</f>
        <v>0</v>
      </c>
      <c r="L973" s="40">
        <f>ROUNDUP('Дані з ДІСО'!J973/'Коефіцієнти АТО'!$R973,0)</f>
        <v>19</v>
      </c>
      <c r="M973" s="40">
        <f>ROUNDUP('Дані з ДІСО'!K973/'Коефіцієнти АТО'!$R973,0)</f>
        <v>23</v>
      </c>
      <c r="N973" s="40">
        <f>ROUNDUP('Дані з ДІСО'!L973/'Коефіцієнти АТО'!$R973,0)</f>
        <v>5</v>
      </c>
      <c r="O973" s="59">
        <f>(L973*Параметри!$K$32+M973*Параметри!$L$32+N973*Параметри!$M$32)/18</f>
        <v>75.922222222222217</v>
      </c>
      <c r="P973" s="41">
        <f>IF(H973=0,"",'Дані з ДІСО'!Y973/H973)</f>
        <v>0</v>
      </c>
      <c r="Q973" s="29">
        <f>IF(H973=0,"",(1+0.25*P973)*O973*Параметри!$K$51)</f>
        <v>15550.40557028542</v>
      </c>
      <c r="R973" s="29">
        <f>IF(H973=0,"",Q973*'Коефіцієнти АТО'!T973)</f>
        <v>264.35689469485214</v>
      </c>
      <c r="S973" s="29">
        <f>IF(H973=0,"",H973*(1+0.25*P973)*Параметри!$K$66*Параметри!$K$20/1000)</f>
        <v>0</v>
      </c>
      <c r="T973" s="29">
        <f>IF(H973=0,"",H973*(1+0.25*P973)*'Коефіцієнти АТО'!$S973*Параметри!$K$20/1000)</f>
        <v>3021.32982710019</v>
      </c>
      <c r="U973" s="29">
        <f t="shared" si="138"/>
        <v>18836.092292080462</v>
      </c>
      <c r="V973" s="29">
        <f t="shared" si="139"/>
        <v>18836.092292080462</v>
      </c>
      <c r="W973" s="40">
        <f>ROUNDUP('Дані з ДІСО'!P973/Параметри!$K$24,0)</f>
        <v>0</v>
      </c>
      <c r="X973" s="40">
        <f>ROUNDUP('Дані з ДІСО'!Q973/Параметри!$K$24,0)</f>
        <v>0</v>
      </c>
      <c r="Y973" s="40">
        <f>ROUNDUP('Дані з ДІСО'!R973/Параметри!$K$24,0)</f>
        <v>0</v>
      </c>
      <c r="Z973" s="59">
        <f>(W973*Параметри!$K$33+X973*Параметри!$L$33+Y973*Параметри!$M$33)/18</f>
        <v>0</v>
      </c>
      <c r="AA973" s="41">
        <f>IF(J973=0,0,'Дані з ДІСО'!AA973/J973)</f>
        <v>0</v>
      </c>
      <c r="AB973" s="29">
        <f>(1+0.25*AA973)*Z973*Параметри!$K$51</f>
        <v>0</v>
      </c>
      <c r="AC973" s="29">
        <f>AB973*'Коефіцієнти АТО'!U973</f>
        <v>0</v>
      </c>
      <c r="AD973" s="29">
        <f>J973*(1+0.25*AA973)*Параметри!$K$66*Параметри!$K$20/1000</f>
        <v>0</v>
      </c>
      <c r="AE973" s="29">
        <f>(1+0.25*AA973)*J973*'Коефіцієнти АТО'!S973*Параметри!$K$20/1000</f>
        <v>0</v>
      </c>
      <c r="AF973" s="29">
        <f t="shared" si="135"/>
        <v>0</v>
      </c>
      <c r="AG973" s="29">
        <v>0</v>
      </c>
      <c r="AH973" s="40">
        <v>4</v>
      </c>
      <c r="AI973" s="40">
        <v>0</v>
      </c>
      <c r="AJ973" s="40">
        <f t="shared" si="136"/>
        <v>0</v>
      </c>
      <c r="AK973" s="29">
        <f>(AH973+AI973)*(1+0.25*AJ973)*Параметри!$K$53</f>
        <v>717.71710278400019</v>
      </c>
      <c r="AL973" s="29">
        <f>ROUNDUP(('Дані з ДІСО'!AU973+'Дані з ДІСО'!AW973)/Параметри!$K$28,0)</f>
        <v>0</v>
      </c>
      <c r="AM973" s="64">
        <f>AL973*Параметри!$M$35/18</f>
        <v>0</v>
      </c>
      <c r="AN973" s="29">
        <f>IF(AL973=0,0,'Дані з ДІСО'!AW973/SUM('Дані з ДІСО'!AU973,'Дані з ДІСО'!AW973))</f>
        <v>0</v>
      </c>
      <c r="AO973" s="29">
        <f>(1+0.25*AN973)*AM973*Параметри!$K$51</f>
        <v>0</v>
      </c>
      <c r="AP973" s="40">
        <f>ROUNDUP(('Дані з ДІСО'!AE973+'Дані не з ДІСО'!E973+'Дані не з ДІСО'!G973)/Параметри!$K$69,0)</f>
        <v>0</v>
      </c>
      <c r="AQ973" s="40">
        <f t="shared" si="140"/>
        <v>0</v>
      </c>
      <c r="AR973" s="40">
        <f>IF(AP973=0,0,('Дані з ДІСО'!AH973+'Дані не з ДІСО'!G973)/('Дані з ДІСО'!AE973+'Дані не з ДІСО'!E973+'Дані не з ДІСО'!G973))</f>
        <v>0</v>
      </c>
      <c r="AS973" s="29">
        <f>AQ973*(1+0.25*AR973)*Параметри!$K$51</f>
        <v>0</v>
      </c>
      <c r="AT973" s="40">
        <f>ROUNDUP('Дані з ДІСО'!AF973/Параметри!$K$70,0)</f>
        <v>0</v>
      </c>
      <c r="AU973" s="40">
        <f t="shared" si="141"/>
        <v>0</v>
      </c>
      <c r="AV973" s="40">
        <f>IF(AT973=0,0,'Дані з ДІСО'!AI973/'Дані з ДІСО'!AF973)</f>
        <v>0</v>
      </c>
      <c r="AW973" s="29">
        <f>AU973*(1+0.25*AV973)*Параметри!$K$51</f>
        <v>0</v>
      </c>
      <c r="AX973" s="40">
        <f>ROUNDUP('Дані з ДІСО'!AR973/Параметри!$K$29,0)</f>
        <v>0</v>
      </c>
      <c r="AY973" s="40">
        <f>ROUNDUP('Дані з ДІСО'!AS973/Параметри!$K$29,0)</f>
        <v>0</v>
      </c>
      <c r="AZ973" s="40">
        <f>ROUNDUP('Дані з ДІСО'!AT973/Параметри!$K$29,0)</f>
        <v>0</v>
      </c>
      <c r="BA973" s="64">
        <f>(AX973*Параметри!$K$32+AY973*Параметри!$L$32+AZ973*Параметри!$M$32)/18</f>
        <v>0</v>
      </c>
      <c r="BB973" s="29">
        <f>(BA973*Параметри!$K$51+SUM('Дані з ДІСО'!AR973:AT973)*Параметри!$K$48*Параметри!$K$20/1000)*Параметри!$K$74</f>
        <v>0</v>
      </c>
      <c r="BC973" s="40">
        <f>ROUNDUP(('Дані не з ДІСО'!I973+'Дані не з ДІСО'!K973)/Параметри!$K$26,0)</f>
        <v>0</v>
      </c>
      <c r="BD973" s="29">
        <f>BC973*Параметри!$M$36/18</f>
        <v>0</v>
      </c>
      <c r="BE973" s="40">
        <f>IF(BC973=0,0,'Дані не з ДІСО'!K973/('Дані не з ДІСО'!I973+'Дані не з ДІСО'!K973))</f>
        <v>0</v>
      </c>
      <c r="BF973" s="29">
        <f>(1+0.25*BE973)*BD973*Параметри!$K$51</f>
        <v>0</v>
      </c>
      <c r="BG973" s="40">
        <f>ROUNDUP('Дані не з ДІСО'!M973/Параметри!$K$27,0)</f>
        <v>0</v>
      </c>
      <c r="BH973" s="40">
        <f>BG973*Параметри!$M$37/18</f>
        <v>0</v>
      </c>
      <c r="BI973" s="29">
        <f>BH973*Параметри!$K$51</f>
        <v>0</v>
      </c>
      <c r="BJ973" s="29">
        <f>'Дані не з ДІСО'!N973*Параметри!$K$76</f>
        <v>0</v>
      </c>
      <c r="BK973" s="40">
        <f>ROUNDUP('Дані з ДІСО'!V973/Параметри!$K$25,0)</f>
        <v>0</v>
      </c>
      <c r="BL973" s="40">
        <f>ROUNDUP('Дані з ДІСО'!W973/Параметри!$K$25,0)</f>
        <v>0</v>
      </c>
      <c r="BM973" s="40">
        <f>ROUNDUP('Дані з ДІСО'!X973/Параметри!$K$25,0)</f>
        <v>0</v>
      </c>
      <c r="BN973" s="40">
        <f>(BK973*Параметри!$K$34+BL973*Параметри!$L$34+BM973*Параметри!$M$34)/18</f>
        <v>0</v>
      </c>
      <c r="BO973" s="40">
        <f>IF(K973=0,0,'Дані з ДІСО'!AC973/K973)</f>
        <v>0</v>
      </c>
      <c r="BP973" s="29">
        <f>(1+0.25*BO973)*BN973*Параметри!$K$51</f>
        <v>0</v>
      </c>
      <c r="BQ973" s="29">
        <f>BP973*'Коефіцієнти АТО'!U973</f>
        <v>0</v>
      </c>
      <c r="BR973" s="29">
        <f>K973*(1+0.25*BO973)*Параметри!$K$66*Параметри!$K$20/1000</f>
        <v>0</v>
      </c>
      <c r="BS973" s="29">
        <f>(1+0.25*BO973)*K973*'Коефіцієнти АТО'!S973*Параметри!$K$20/1000</f>
        <v>0</v>
      </c>
      <c r="BT973" s="29">
        <f t="shared" si="142"/>
        <v>0</v>
      </c>
      <c r="BU973" s="40">
        <f>ROUNDUP('Дані з ДІСО'!AG973/Параметри!$K$71,0)</f>
        <v>0</v>
      </c>
      <c r="BV973" s="40">
        <f t="shared" si="143"/>
        <v>0</v>
      </c>
      <c r="BW973" s="40">
        <f>IF('Дані з ДІСО'!AG973=0,0,'Дані з ДІСО'!AJ973/'Дані з ДІСО'!AG973)</f>
        <v>0</v>
      </c>
      <c r="BX973" s="29">
        <f>BV973*(1+0.25*BW973)*Параметри!$K$51</f>
        <v>0</v>
      </c>
      <c r="BY973" s="29">
        <f>ROUND(IF(Параметри!$K$77="No",CC973,CC973*Параметри!$K$78)+AG973,1)</f>
        <v>17598.400000000001</v>
      </c>
      <c r="BZ973" s="29">
        <f>ROUND(IF(Параметри!$K$77="No",BF973,BF973*Параметри!$K$78),1)</f>
        <v>0</v>
      </c>
      <c r="CA973" s="29">
        <f>ROUND(IF(Параметри!$K$77="No",BI973,BI973*Параметри!$K$78),1)</f>
        <v>0</v>
      </c>
      <c r="CB973" s="29">
        <f>ROUND(IF(Параметри!$K$77="No",BJ973,BJ973*Параметри!$K$78),1)</f>
        <v>0</v>
      </c>
      <c r="CC973" s="29">
        <f t="shared" si="137"/>
        <v>19553.809394864464</v>
      </c>
    </row>
    <row r="974" spans="1:81">
      <c r="A974" s="9">
        <v>973</v>
      </c>
      <c r="B974" s="9" t="s">
        <v>3148</v>
      </c>
      <c r="C974" s="9" t="s">
        <v>3148</v>
      </c>
      <c r="D974" s="9" t="s">
        <v>4020</v>
      </c>
      <c r="E974" s="9" t="s">
        <v>24</v>
      </c>
      <c r="F974" s="9" t="s">
        <v>3403</v>
      </c>
      <c r="G974" s="9" t="s">
        <v>2027</v>
      </c>
      <c r="H974" s="29">
        <f>SUM('Дані з ДІСО'!J974:L974)</f>
        <v>993</v>
      </c>
      <c r="I974" s="29">
        <f>SUM('Дані з ДІСО'!G974:I974)</f>
        <v>36</v>
      </c>
      <c r="J974" s="29">
        <f>SUM('Дані з ДІСО'!P974:R974)</f>
        <v>0</v>
      </c>
      <c r="K974" s="29">
        <f>SUM('Дані з ДІСО'!V974:X974)</f>
        <v>0</v>
      </c>
      <c r="L974" s="40">
        <f>ROUNDUP('Дані з ДІСО'!J974/'Коефіцієнти АТО'!$R974,0)</f>
        <v>24</v>
      </c>
      <c r="M974" s="40">
        <f>ROUNDUP('Дані з ДІСО'!K974/'Коефіцієнти АТО'!$R974,0)</f>
        <v>28</v>
      </c>
      <c r="N974" s="40">
        <f>ROUNDUP('Дані з ДІСО'!L974/'Коефіцієнти АТО'!$R974,0)</f>
        <v>5</v>
      </c>
      <c r="O974" s="59">
        <f>(L974*Параметри!$K$32+M974*Параметри!$L$32+N974*Параметри!$M$32)/18</f>
        <v>91.394444444444446</v>
      </c>
      <c r="P974" s="41">
        <f>IF(H974=0,"",'Дані з ДІСО'!Y974/H974)</f>
        <v>0</v>
      </c>
      <c r="Q974" s="29">
        <f>IF(H974=0,"",(1+0.25*P974)*O974*Параметри!$K$51)</f>
        <v>18719.429389489644</v>
      </c>
      <c r="R974" s="29">
        <f>IF(H974=0,"",Q974*'Коефіцієнти АТО'!T974)</f>
        <v>318.23029962132398</v>
      </c>
      <c r="S974" s="29">
        <f>IF(H974=0,"",H974*(1+0.25*P974)*Параметри!$K$66*Параметри!$K$20/1000)</f>
        <v>0</v>
      </c>
      <c r="T974" s="29">
        <f>IF(H974=0,"",H974*(1+0.25*P974)*'Коефіцієнти АТО'!$S974*Параметри!$K$20/1000)</f>
        <v>5008.6486115367088</v>
      </c>
      <c r="U974" s="29">
        <f t="shared" si="138"/>
        <v>24046.308300647677</v>
      </c>
      <c r="V974" s="29">
        <f t="shared" si="139"/>
        <v>24046.308300647677</v>
      </c>
      <c r="W974" s="40">
        <f>ROUNDUP('Дані з ДІСО'!P974/Параметри!$K$24,0)</f>
        <v>0</v>
      </c>
      <c r="X974" s="40">
        <f>ROUNDUP('Дані з ДІСО'!Q974/Параметри!$K$24,0)</f>
        <v>0</v>
      </c>
      <c r="Y974" s="40">
        <f>ROUNDUP('Дані з ДІСО'!R974/Параметри!$K$24,0)</f>
        <v>0</v>
      </c>
      <c r="Z974" s="59">
        <f>(W974*Параметри!$K$33+X974*Параметри!$L$33+Y974*Параметри!$M$33)/18</f>
        <v>0</v>
      </c>
      <c r="AA974" s="41">
        <f>IF(J974=0,0,'Дані з ДІСО'!AA974/J974)</f>
        <v>0</v>
      </c>
      <c r="AB974" s="29">
        <f>(1+0.25*AA974)*Z974*Параметри!$K$51</f>
        <v>0</v>
      </c>
      <c r="AC974" s="29">
        <f>AB974*'Коефіцієнти АТО'!U974</f>
        <v>0</v>
      </c>
      <c r="AD974" s="29">
        <f>J974*(1+0.25*AA974)*Параметри!$K$66*Параметри!$K$20/1000</f>
        <v>0</v>
      </c>
      <c r="AE974" s="29">
        <f>(1+0.25*AA974)*J974*'Коефіцієнти АТО'!S974*Параметри!$K$20/1000</f>
        <v>0</v>
      </c>
      <c r="AF974" s="29">
        <f t="shared" si="135"/>
        <v>0</v>
      </c>
      <c r="AG974" s="29">
        <v>0</v>
      </c>
      <c r="AH974" s="40">
        <v>15</v>
      </c>
      <c r="AI974" s="40">
        <v>0</v>
      </c>
      <c r="AJ974" s="40">
        <f t="shared" si="136"/>
        <v>0</v>
      </c>
      <c r="AK974" s="29">
        <f>(AH974+AI974)*(1+0.25*AJ974)*Параметри!$K$53</f>
        <v>2691.4391354400009</v>
      </c>
      <c r="AL974" s="29">
        <f>ROUNDUP(('Дані з ДІСО'!AU974+'Дані з ДІСО'!AW974)/Параметри!$K$28,0)</f>
        <v>0</v>
      </c>
      <c r="AM974" s="64">
        <f>AL974*Параметри!$M$35/18</f>
        <v>0</v>
      </c>
      <c r="AN974" s="29">
        <f>IF(AL974=0,0,'Дані з ДІСО'!AW974/SUM('Дані з ДІСО'!AU974,'Дані з ДІСО'!AW974))</f>
        <v>0</v>
      </c>
      <c r="AO974" s="29">
        <f>(1+0.25*AN974)*AM974*Параметри!$K$51</f>
        <v>0</v>
      </c>
      <c r="AP974" s="40">
        <f>ROUNDUP(('Дані з ДІСО'!AE974+'Дані не з ДІСО'!E974+'Дані не з ДІСО'!G974)/Параметри!$K$69,0)</f>
        <v>0</v>
      </c>
      <c r="AQ974" s="40">
        <f t="shared" si="140"/>
        <v>0</v>
      </c>
      <c r="AR974" s="40">
        <f>IF(AP974=0,0,('Дані з ДІСО'!AH974+'Дані не з ДІСО'!G974)/('Дані з ДІСО'!AE974+'Дані не з ДІСО'!E974+'Дані не з ДІСО'!G974))</f>
        <v>0</v>
      </c>
      <c r="AS974" s="29">
        <f>AQ974*(1+0.25*AR974)*Параметри!$K$51</f>
        <v>0</v>
      </c>
      <c r="AT974" s="40">
        <f>ROUNDUP('Дані з ДІСО'!AF974/Параметри!$K$70,0)</f>
        <v>0</v>
      </c>
      <c r="AU974" s="40">
        <f t="shared" si="141"/>
        <v>0</v>
      </c>
      <c r="AV974" s="40">
        <f>IF(AT974=0,0,'Дані з ДІСО'!AI974/'Дані з ДІСО'!AF974)</f>
        <v>0</v>
      </c>
      <c r="AW974" s="29">
        <f>AU974*(1+0.25*AV974)*Параметри!$K$51</f>
        <v>0</v>
      </c>
      <c r="AX974" s="40">
        <f>ROUNDUP('Дані з ДІСО'!AR974/Параметри!$K$29,0)</f>
        <v>0</v>
      </c>
      <c r="AY974" s="40">
        <f>ROUNDUP('Дані з ДІСО'!AS974/Параметри!$K$29,0)</f>
        <v>0</v>
      </c>
      <c r="AZ974" s="40">
        <f>ROUNDUP('Дані з ДІСО'!AT974/Параметри!$K$29,0)</f>
        <v>0</v>
      </c>
      <c r="BA974" s="64">
        <f>(AX974*Параметри!$K$32+AY974*Параметри!$L$32+AZ974*Параметри!$M$32)/18</f>
        <v>0</v>
      </c>
      <c r="BB974" s="29">
        <f>(BA974*Параметри!$K$51+SUM('Дані з ДІСО'!AR974:AT974)*Параметри!$K$48*Параметри!$K$20/1000)*Параметри!$K$74</f>
        <v>0</v>
      </c>
      <c r="BC974" s="40">
        <f>ROUNDUP(('Дані не з ДІСО'!I974+'Дані не з ДІСО'!K974)/Параметри!$K$26,0)</f>
        <v>0</v>
      </c>
      <c r="BD974" s="29">
        <f>BC974*Параметри!$M$36/18</f>
        <v>0</v>
      </c>
      <c r="BE974" s="40">
        <f>IF(BC974=0,0,'Дані не з ДІСО'!K974/('Дані не з ДІСО'!I974+'Дані не з ДІСО'!K974))</f>
        <v>0</v>
      </c>
      <c r="BF974" s="29">
        <f>(1+0.25*BE974)*BD974*Параметри!$K$51</f>
        <v>0</v>
      </c>
      <c r="BG974" s="40">
        <f>ROUNDUP('Дані не з ДІСО'!M974/Параметри!$K$27,0)</f>
        <v>0</v>
      </c>
      <c r="BH974" s="40">
        <f>BG974*Параметри!$M$37/18</f>
        <v>0</v>
      </c>
      <c r="BI974" s="29">
        <f>BH974*Параметри!$K$51</f>
        <v>0</v>
      </c>
      <c r="BJ974" s="29">
        <f>'Дані не з ДІСО'!N974*Параметри!$K$76</f>
        <v>0</v>
      </c>
      <c r="BK974" s="40">
        <f>ROUNDUP('Дані з ДІСО'!V974/Параметри!$K$25,0)</f>
        <v>0</v>
      </c>
      <c r="BL974" s="40">
        <f>ROUNDUP('Дані з ДІСО'!W974/Параметри!$K$25,0)</f>
        <v>0</v>
      </c>
      <c r="BM974" s="40">
        <f>ROUNDUP('Дані з ДІСО'!X974/Параметри!$K$25,0)</f>
        <v>0</v>
      </c>
      <c r="BN974" s="40">
        <f>(BK974*Параметри!$K$34+BL974*Параметри!$L$34+BM974*Параметри!$M$34)/18</f>
        <v>0</v>
      </c>
      <c r="BO974" s="40">
        <f>IF(K974=0,0,'Дані з ДІСО'!AC974/K974)</f>
        <v>0</v>
      </c>
      <c r="BP974" s="29">
        <f>(1+0.25*BO974)*BN974*Параметри!$K$51</f>
        <v>0</v>
      </c>
      <c r="BQ974" s="29">
        <f>BP974*'Коефіцієнти АТО'!U974</f>
        <v>0</v>
      </c>
      <c r="BR974" s="29">
        <f>K974*(1+0.25*BO974)*Параметри!$K$66*Параметри!$K$20/1000</f>
        <v>0</v>
      </c>
      <c r="BS974" s="29">
        <f>(1+0.25*BO974)*K974*'Коефіцієнти АТО'!S974*Параметри!$K$20/1000</f>
        <v>0</v>
      </c>
      <c r="BT974" s="29">
        <f t="shared" si="142"/>
        <v>0</v>
      </c>
      <c r="BU974" s="40">
        <f>ROUNDUP('Дані з ДІСО'!AG974/Параметри!$K$71,0)</f>
        <v>0</v>
      </c>
      <c r="BV974" s="40">
        <f t="shared" si="143"/>
        <v>0</v>
      </c>
      <c r="BW974" s="40">
        <f>IF('Дані з ДІСО'!AG974=0,0,'Дані з ДІСО'!AJ974/'Дані з ДІСО'!AG974)</f>
        <v>0</v>
      </c>
      <c r="BX974" s="29">
        <f>BV974*(1+0.25*BW974)*Параметри!$K$51</f>
        <v>0</v>
      </c>
      <c r="BY974" s="29">
        <f>ROUND(IF(Параметри!$K$77="No",CC974,CC974*Параметри!$K$78)+AG974,1)</f>
        <v>24064</v>
      </c>
      <c r="BZ974" s="29">
        <f>ROUND(IF(Параметри!$K$77="No",BF974,BF974*Параметри!$K$78),1)</f>
        <v>0</v>
      </c>
      <c r="CA974" s="29">
        <f>ROUND(IF(Параметри!$K$77="No",BI974,BI974*Параметри!$K$78),1)</f>
        <v>0</v>
      </c>
      <c r="CB974" s="29">
        <f>ROUND(IF(Параметри!$K$77="No",BJ974,BJ974*Параметри!$K$78),1)</f>
        <v>0</v>
      </c>
      <c r="CC974" s="29">
        <f t="shared" si="137"/>
        <v>26737.747436087677</v>
      </c>
    </row>
    <row r="975" spans="1:81">
      <c r="A975" s="9">
        <v>974</v>
      </c>
      <c r="B975" s="9" t="s">
        <v>3148</v>
      </c>
      <c r="C975" s="9" t="s">
        <v>3148</v>
      </c>
      <c r="D975" s="9" t="s">
        <v>4020</v>
      </c>
      <c r="E975" s="9" t="s">
        <v>24</v>
      </c>
      <c r="F975" s="9" t="s">
        <v>4046</v>
      </c>
      <c r="G975" s="9" t="s">
        <v>2029</v>
      </c>
      <c r="H975" s="29">
        <f>SUM('Дані з ДІСО'!J975:L975)</f>
        <v>2247</v>
      </c>
      <c r="I975" s="29">
        <f>SUM('Дані з ДІСО'!G975:I975)</f>
        <v>78</v>
      </c>
      <c r="J975" s="29">
        <f>SUM('Дані з ДІСО'!P975:R975)</f>
        <v>0</v>
      </c>
      <c r="K975" s="29">
        <f>SUM('Дані з ДІСО'!V975:X975)</f>
        <v>0</v>
      </c>
      <c r="L975" s="40">
        <f>ROUNDUP('Дані з ДІСО'!J975/'Коефіцієнти АТО'!$R975,0)</f>
        <v>47</v>
      </c>
      <c r="M975" s="40">
        <f>ROUNDUP('Дані з ДІСО'!K975/'Коефіцієнти АТО'!$R975,0)</f>
        <v>52</v>
      </c>
      <c r="N975" s="40">
        <f>ROUNDUP('Дані з ДІСО'!L975/'Коефіцієнти АТО'!$R975,0)</f>
        <v>17</v>
      </c>
      <c r="O975" s="59">
        <f>(L975*Параметри!$K$32+M975*Параметри!$L$32+N975*Параметри!$M$32)/18</f>
        <v>188.05</v>
      </c>
      <c r="P975" s="41">
        <f>IF(H975=0,"",'Дані з ДІСО'!Y975/H975)</f>
        <v>0</v>
      </c>
      <c r="Q975" s="29">
        <f>IF(H975=0,"",(1+0.25*P975)*O975*Параметри!$K$51)</f>
        <v>38516.440666514798</v>
      </c>
      <c r="R975" s="29">
        <f>IF(H975=0,"",Q975*'Коефіцієнти АТО'!T975)</f>
        <v>654.77949133075163</v>
      </c>
      <c r="S975" s="29">
        <f>IF(H975=0,"",H975*(1+0.25*P975)*Параметри!$K$66*Параметри!$K$20/1000)</f>
        <v>0</v>
      </c>
      <c r="T975" s="29">
        <f>IF(H975=0,"",H975*(1+0.25*P975)*'Коефіцієнти АТО'!$S975*Параметри!$K$20/1000)</f>
        <v>11333.769818854969</v>
      </c>
      <c r="U975" s="29">
        <f t="shared" si="138"/>
        <v>50504.989976700519</v>
      </c>
      <c r="V975" s="29">
        <f t="shared" si="139"/>
        <v>50504.989976700519</v>
      </c>
      <c r="W975" s="40">
        <f>ROUNDUP('Дані з ДІСО'!P975/Параметри!$K$24,0)</f>
        <v>0</v>
      </c>
      <c r="X975" s="40">
        <f>ROUNDUP('Дані з ДІСО'!Q975/Параметри!$K$24,0)</f>
        <v>0</v>
      </c>
      <c r="Y975" s="40">
        <f>ROUNDUP('Дані з ДІСО'!R975/Параметри!$K$24,0)</f>
        <v>0</v>
      </c>
      <c r="Z975" s="59">
        <f>(W975*Параметри!$K$33+X975*Параметри!$L$33+Y975*Параметри!$M$33)/18</f>
        <v>0</v>
      </c>
      <c r="AA975" s="41">
        <f>IF(J975=0,0,'Дані з ДІСО'!AA975/J975)</f>
        <v>0</v>
      </c>
      <c r="AB975" s="29">
        <f>(1+0.25*AA975)*Z975*Параметри!$K$51</f>
        <v>0</v>
      </c>
      <c r="AC975" s="29">
        <f>AB975*'Коефіцієнти АТО'!U975</f>
        <v>0</v>
      </c>
      <c r="AD975" s="29">
        <f>J975*(1+0.25*AA975)*Параметри!$K$66*Параметри!$K$20/1000</f>
        <v>0</v>
      </c>
      <c r="AE975" s="29">
        <f>(1+0.25*AA975)*J975*'Коефіцієнти АТО'!S975*Параметри!$K$20/1000</f>
        <v>0</v>
      </c>
      <c r="AF975" s="29">
        <f t="shared" si="135"/>
        <v>0</v>
      </c>
      <c r="AG975" s="29">
        <v>0</v>
      </c>
      <c r="AH975" s="40">
        <v>22</v>
      </c>
      <c r="AI975" s="40">
        <v>0</v>
      </c>
      <c r="AJ975" s="40">
        <f t="shared" si="136"/>
        <v>0</v>
      </c>
      <c r="AK975" s="29">
        <f>(AH975+AI975)*(1+0.25*AJ975)*Параметри!$K$53</f>
        <v>3947.4440653120009</v>
      </c>
      <c r="AL975" s="29">
        <f>ROUNDUP(('Дані з ДІСО'!AU975+'Дані з ДІСО'!AW975)/Параметри!$K$28,0)</f>
        <v>0</v>
      </c>
      <c r="AM975" s="64">
        <f>AL975*Параметри!$M$35/18</f>
        <v>0</v>
      </c>
      <c r="AN975" s="29">
        <f>IF(AL975=0,0,'Дані з ДІСО'!AW975/SUM('Дані з ДІСО'!AU975,'Дані з ДІСО'!AW975))</f>
        <v>0</v>
      </c>
      <c r="AO975" s="29">
        <f>(1+0.25*AN975)*AM975*Параметри!$K$51</f>
        <v>0</v>
      </c>
      <c r="AP975" s="40">
        <f>ROUNDUP(('Дані з ДІСО'!AE975+'Дані не з ДІСО'!E975+'Дані не з ДІСО'!G975)/Параметри!$K$69,0)</f>
        <v>0</v>
      </c>
      <c r="AQ975" s="40">
        <f t="shared" si="140"/>
        <v>0</v>
      </c>
      <c r="AR975" s="40">
        <f>IF(AP975=0,0,('Дані з ДІСО'!AH975+'Дані не з ДІСО'!G975)/('Дані з ДІСО'!AE975+'Дані не з ДІСО'!E975+'Дані не з ДІСО'!G975))</f>
        <v>0</v>
      </c>
      <c r="AS975" s="29">
        <f>AQ975*(1+0.25*AR975)*Параметри!$K$51</f>
        <v>0</v>
      </c>
      <c r="AT975" s="40">
        <f>ROUNDUP('Дані з ДІСО'!AF975/Параметри!$K$70,0)</f>
        <v>0</v>
      </c>
      <c r="AU975" s="40">
        <f t="shared" si="141"/>
        <v>0</v>
      </c>
      <c r="AV975" s="40">
        <f>IF(AT975=0,0,'Дані з ДІСО'!AI975/'Дані з ДІСО'!AF975)</f>
        <v>0</v>
      </c>
      <c r="AW975" s="29">
        <f>AU975*(1+0.25*AV975)*Параметри!$K$51</f>
        <v>0</v>
      </c>
      <c r="AX975" s="40">
        <f>ROUNDUP('Дані з ДІСО'!AR975/Параметри!$K$29,0)</f>
        <v>0</v>
      </c>
      <c r="AY975" s="40">
        <f>ROUNDUP('Дані з ДІСО'!AS975/Параметри!$K$29,0)</f>
        <v>0</v>
      </c>
      <c r="AZ975" s="40">
        <f>ROUNDUP('Дані з ДІСО'!AT975/Параметри!$K$29,0)</f>
        <v>0</v>
      </c>
      <c r="BA975" s="64">
        <f>(AX975*Параметри!$K$32+AY975*Параметри!$L$32+AZ975*Параметри!$M$32)/18</f>
        <v>0</v>
      </c>
      <c r="BB975" s="29">
        <f>(BA975*Параметри!$K$51+SUM('Дані з ДІСО'!AR975:AT975)*Параметри!$K$48*Параметри!$K$20/1000)*Параметри!$K$74</f>
        <v>0</v>
      </c>
      <c r="BC975" s="40">
        <f>ROUNDUP(('Дані не з ДІСО'!I975+'Дані не з ДІСО'!K975)/Параметри!$K$26,0)</f>
        <v>0</v>
      </c>
      <c r="BD975" s="29">
        <f>BC975*Параметри!$M$36/18</f>
        <v>0</v>
      </c>
      <c r="BE975" s="40">
        <f>IF(BC975=0,0,'Дані не з ДІСО'!K975/('Дані не з ДІСО'!I975+'Дані не з ДІСО'!K975))</f>
        <v>0</v>
      </c>
      <c r="BF975" s="29">
        <f>(1+0.25*BE975)*BD975*Параметри!$K$51</f>
        <v>0</v>
      </c>
      <c r="BG975" s="40">
        <f>ROUNDUP('Дані не з ДІСО'!M975/Параметри!$K$27,0)</f>
        <v>0</v>
      </c>
      <c r="BH975" s="40">
        <f>BG975*Параметри!$M$37/18</f>
        <v>0</v>
      </c>
      <c r="BI975" s="29">
        <f>BH975*Параметри!$K$51</f>
        <v>0</v>
      </c>
      <c r="BJ975" s="29">
        <f>'Дані не з ДІСО'!N975*Параметри!$K$76</f>
        <v>0</v>
      </c>
      <c r="BK975" s="40">
        <f>ROUNDUP('Дані з ДІСО'!V975/Параметри!$K$25,0)</f>
        <v>0</v>
      </c>
      <c r="BL975" s="40">
        <f>ROUNDUP('Дані з ДІСО'!W975/Параметри!$K$25,0)</f>
        <v>0</v>
      </c>
      <c r="BM975" s="40">
        <f>ROUNDUP('Дані з ДІСО'!X975/Параметри!$K$25,0)</f>
        <v>0</v>
      </c>
      <c r="BN975" s="40">
        <f>(BK975*Параметри!$K$34+BL975*Параметри!$L$34+BM975*Параметри!$M$34)/18</f>
        <v>0</v>
      </c>
      <c r="BO975" s="40">
        <f>IF(K975=0,0,'Дані з ДІСО'!AC975/K975)</f>
        <v>0</v>
      </c>
      <c r="BP975" s="29">
        <f>(1+0.25*BO975)*BN975*Параметри!$K$51</f>
        <v>0</v>
      </c>
      <c r="BQ975" s="29">
        <f>BP975*'Коефіцієнти АТО'!U975</f>
        <v>0</v>
      </c>
      <c r="BR975" s="29">
        <f>K975*(1+0.25*BO975)*Параметри!$K$66*Параметри!$K$20/1000</f>
        <v>0</v>
      </c>
      <c r="BS975" s="29">
        <f>(1+0.25*BO975)*K975*'Коефіцієнти АТО'!S975*Параметри!$K$20/1000</f>
        <v>0</v>
      </c>
      <c r="BT975" s="29">
        <f t="shared" si="142"/>
        <v>0</v>
      </c>
      <c r="BU975" s="40">
        <f>ROUNDUP('Дані з ДІСО'!AG975/Параметри!$K$71,0)</f>
        <v>0</v>
      </c>
      <c r="BV975" s="40">
        <f t="shared" si="143"/>
        <v>0</v>
      </c>
      <c r="BW975" s="40">
        <f>IF('Дані з ДІСО'!AG975=0,0,'Дані з ДІСО'!AJ975/'Дані з ДІСО'!AG975)</f>
        <v>0</v>
      </c>
      <c r="BX975" s="29">
        <f>BV975*(1+0.25*BW975)*Параметри!$K$51</f>
        <v>0</v>
      </c>
      <c r="BY975" s="29">
        <f>ROUND(IF(Параметри!$K$77="No",CC975,CC975*Параметри!$K$78)+AG975,1)</f>
        <v>49007.199999999997</v>
      </c>
      <c r="BZ975" s="29">
        <f>ROUND(IF(Параметри!$K$77="No",BF975,BF975*Параметри!$K$78),1)</f>
        <v>0</v>
      </c>
      <c r="CA975" s="29">
        <f>ROUND(IF(Параметри!$K$77="No",BI975,BI975*Параметри!$K$78),1)</f>
        <v>0</v>
      </c>
      <c r="CB975" s="29">
        <f>ROUND(IF(Параметри!$K$77="No",BJ975,BJ975*Параметри!$K$78),1)</f>
        <v>0</v>
      </c>
      <c r="CC975" s="29">
        <f t="shared" si="137"/>
        <v>54452.434042012523</v>
      </c>
    </row>
    <row r="976" spans="1:81">
      <c r="A976" s="9">
        <v>975</v>
      </c>
      <c r="B976" s="9" t="s">
        <v>3176</v>
      </c>
      <c r="C976" s="9" t="s">
        <v>3146</v>
      </c>
      <c r="D976" s="9" t="s">
        <v>4020</v>
      </c>
      <c r="E976" s="9" t="s">
        <v>78</v>
      </c>
      <c r="F976" s="9" t="s">
        <v>4047</v>
      </c>
      <c r="G976" s="9" t="s">
        <v>2031</v>
      </c>
      <c r="H976" s="29">
        <f>SUM('Дані з ДІСО'!J976:L976)</f>
        <v>8166.5</v>
      </c>
      <c r="I976" s="29">
        <f>SUM('Дані з ДІСО'!G976:I976)</f>
        <v>265</v>
      </c>
      <c r="J976" s="29">
        <f>SUM('Дані з ДІСО'!P976:R976)</f>
        <v>0</v>
      </c>
      <c r="K976" s="29">
        <f>SUM('Дані з ДІСО'!V976:X976)</f>
        <v>0</v>
      </c>
      <c r="L976" s="40">
        <f>ROUNDUP('Дані з ДІСО'!J976/'Коефіцієнти АТО'!$R976,0)</f>
        <v>131</v>
      </c>
      <c r="M976" s="40">
        <f>ROUNDUP('Дані з ДІСО'!K976/'Коефіцієнти АТО'!$R976,0)</f>
        <v>173</v>
      </c>
      <c r="N976" s="40">
        <f>ROUNDUP('Дані з ДІСО'!L976/'Коефіцієнти АТО'!$R976,0)</f>
        <v>52</v>
      </c>
      <c r="O976" s="59">
        <f>(L976*Параметри!$K$32+M976*Параметри!$L$32+N976*Параметри!$M$32)/18</f>
        <v>584.22777777777776</v>
      </c>
      <c r="P976" s="41">
        <f>IF(H976=0,"",'Дані з ДІСО'!Y976/H976)</f>
        <v>0</v>
      </c>
      <c r="Q976" s="29">
        <f>IF(H976=0,"",(1+0.25*P976)*O976*Параметри!$K$51)</f>
        <v>119661.65667911497</v>
      </c>
      <c r="R976" s="29">
        <f>IF(H976=0,"",Q976*'Коефіцієнти АТО'!T976)</f>
        <v>11966.165667911497</v>
      </c>
      <c r="S976" s="29">
        <f>IF(H976=0,"",H976*(1+0.25*P976)*Параметри!$K$66*Параметри!$K$20/1000)</f>
        <v>0</v>
      </c>
      <c r="T976" s="29">
        <f>IF(H976=0,"",H976*(1+0.25*P976)*'Коефіцієнти АТО'!$S976*Параметри!$K$20/1000)</f>
        <v>25647.518540002267</v>
      </c>
      <c r="U976" s="29">
        <f t="shared" si="138"/>
        <v>157275.34088702872</v>
      </c>
      <c r="V976" s="29">
        <f t="shared" si="139"/>
        <v>157275.34088702872</v>
      </c>
      <c r="W976" s="40">
        <f>ROUNDUP('Дані з ДІСО'!P976/Параметри!$K$24,0)</f>
        <v>0</v>
      </c>
      <c r="X976" s="40">
        <f>ROUNDUP('Дані з ДІСО'!Q976/Параметри!$K$24,0)</f>
        <v>0</v>
      </c>
      <c r="Y976" s="40">
        <f>ROUNDUP('Дані з ДІСО'!R976/Параметри!$K$24,0)</f>
        <v>0</v>
      </c>
      <c r="Z976" s="59">
        <f>(W976*Параметри!$K$33+X976*Параметри!$L$33+Y976*Параметри!$M$33)/18</f>
        <v>0</v>
      </c>
      <c r="AA976" s="41">
        <f>IF(J976=0,0,'Дані з ДІСО'!AA976/J976)</f>
        <v>0</v>
      </c>
      <c r="AB976" s="29">
        <f>(1+0.25*AA976)*Z976*Параметри!$K$51</f>
        <v>0</v>
      </c>
      <c r="AC976" s="29">
        <f>AB976*'Коефіцієнти АТО'!U976</f>
        <v>0</v>
      </c>
      <c r="AD976" s="29">
        <f>J976*(1+0.25*AA976)*Параметри!$K$66*Параметри!$K$20/1000</f>
        <v>0</v>
      </c>
      <c r="AE976" s="29">
        <f>(1+0.25*AA976)*J976*'Коефіцієнти АТО'!S976*Параметри!$K$20/1000</f>
        <v>0</v>
      </c>
      <c r="AF976" s="29">
        <f t="shared" si="135"/>
        <v>0</v>
      </c>
      <c r="AG976" s="29">
        <v>0</v>
      </c>
      <c r="AH976" s="40">
        <v>66</v>
      </c>
      <c r="AI976" s="40">
        <v>0</v>
      </c>
      <c r="AJ976" s="40">
        <f t="shared" si="136"/>
        <v>0</v>
      </c>
      <c r="AK976" s="29">
        <f>(AH976+AI976)*(1+0.25*AJ976)*Параметри!$K$53</f>
        <v>11842.332195936004</v>
      </c>
      <c r="AL976" s="29">
        <f>ROUNDUP(('Дані з ДІСО'!AU976+'Дані з ДІСО'!AW976)/Параметри!$K$28,0)</f>
        <v>0</v>
      </c>
      <c r="AM976" s="64">
        <f>AL976*Параметри!$M$35/18</f>
        <v>0</v>
      </c>
      <c r="AN976" s="29">
        <f>IF(AL976=0,0,'Дані з ДІСО'!AW976/SUM('Дані з ДІСО'!AU976,'Дані з ДІСО'!AW976))</f>
        <v>0</v>
      </c>
      <c r="AO976" s="29">
        <f>(1+0.25*AN976)*AM976*Параметри!$K$51</f>
        <v>0</v>
      </c>
      <c r="AP976" s="40">
        <f>ROUNDUP(('Дані з ДІСО'!AE976+'Дані не з ДІСО'!E976+'Дані не з ДІСО'!G976)/Параметри!$K$69,0)</f>
        <v>0</v>
      </c>
      <c r="AQ976" s="40">
        <f t="shared" si="140"/>
        <v>0</v>
      </c>
      <c r="AR976" s="40">
        <f>IF(AP976=0,0,('Дані з ДІСО'!AH976+'Дані не з ДІСО'!G976)/('Дані з ДІСО'!AE976+'Дані не з ДІСО'!E976+'Дані не з ДІСО'!G976))</f>
        <v>0</v>
      </c>
      <c r="AS976" s="29">
        <f>AQ976*(1+0.25*AR976)*Параметри!$K$51</f>
        <v>0</v>
      </c>
      <c r="AT976" s="40">
        <f>ROUNDUP('Дані з ДІСО'!AF976/Параметри!$K$70,0)</f>
        <v>0</v>
      </c>
      <c r="AU976" s="40">
        <f t="shared" si="141"/>
        <v>0</v>
      </c>
      <c r="AV976" s="40">
        <f>IF(AT976=0,0,'Дані з ДІСО'!AI976/'Дані з ДІСО'!AF976)</f>
        <v>0</v>
      </c>
      <c r="AW976" s="29">
        <f>AU976*(1+0.25*AV976)*Параметри!$K$51</f>
        <v>0</v>
      </c>
      <c r="AX976" s="40">
        <f>ROUNDUP('Дані з ДІСО'!AR976/Параметри!$K$29,0)</f>
        <v>0</v>
      </c>
      <c r="AY976" s="40">
        <f>ROUNDUP('Дані з ДІСО'!AS976/Параметри!$K$29,0)</f>
        <v>0</v>
      </c>
      <c r="AZ976" s="40">
        <f>ROUNDUP('Дані з ДІСО'!AT976/Параметри!$K$29,0)</f>
        <v>0</v>
      </c>
      <c r="BA976" s="64">
        <f>(AX976*Параметри!$K$32+AY976*Параметри!$L$32+AZ976*Параметри!$M$32)/18</f>
        <v>0</v>
      </c>
      <c r="BB976" s="29">
        <f>(BA976*Параметри!$K$51+SUM('Дані з ДІСО'!AR976:AT976)*Параметри!$K$48*Параметри!$K$20/1000)*Параметри!$K$74</f>
        <v>0</v>
      </c>
      <c r="BC976" s="40">
        <f>ROUNDUP(('Дані не з ДІСО'!I976+'Дані не з ДІСО'!K976)/Параметри!$K$26,0)</f>
        <v>0</v>
      </c>
      <c r="BD976" s="29">
        <f>BC976*Параметри!$M$36/18</f>
        <v>0</v>
      </c>
      <c r="BE976" s="40">
        <f>IF(BC976=0,0,'Дані не з ДІСО'!K976/('Дані не з ДІСО'!I976+'Дані не з ДІСО'!K976))</f>
        <v>0</v>
      </c>
      <c r="BF976" s="29">
        <f>(1+0.25*BE976)*BD976*Параметри!$K$51</f>
        <v>0</v>
      </c>
      <c r="BG976" s="40">
        <f>ROUNDUP('Дані не з ДІСО'!M976/Параметри!$K$27,0)</f>
        <v>0</v>
      </c>
      <c r="BH976" s="40">
        <f>BG976*Параметри!$M$37/18</f>
        <v>0</v>
      </c>
      <c r="BI976" s="29">
        <f>BH976*Параметри!$K$51</f>
        <v>0</v>
      </c>
      <c r="BJ976" s="29">
        <f>'Дані не з ДІСО'!N976*Параметри!$K$76</f>
        <v>0</v>
      </c>
      <c r="BK976" s="40">
        <f>ROUNDUP('Дані з ДІСО'!V976/Параметри!$K$25,0)</f>
        <v>0</v>
      </c>
      <c r="BL976" s="40">
        <f>ROUNDUP('Дані з ДІСО'!W976/Параметри!$K$25,0)</f>
        <v>0</v>
      </c>
      <c r="BM976" s="40">
        <f>ROUNDUP('Дані з ДІСО'!X976/Параметри!$K$25,0)</f>
        <v>0</v>
      </c>
      <c r="BN976" s="40">
        <f>(BK976*Параметри!$K$34+BL976*Параметри!$L$34+BM976*Параметри!$M$34)/18</f>
        <v>0</v>
      </c>
      <c r="BO976" s="40">
        <f>IF(K976=0,0,'Дані з ДІСО'!AC976/K976)</f>
        <v>0</v>
      </c>
      <c r="BP976" s="29">
        <f>(1+0.25*BO976)*BN976*Параметри!$K$51</f>
        <v>0</v>
      </c>
      <c r="BQ976" s="29">
        <f>BP976*'Коефіцієнти АТО'!U976</f>
        <v>0</v>
      </c>
      <c r="BR976" s="29">
        <f>K976*(1+0.25*BO976)*Параметри!$K$66*Параметри!$K$20/1000</f>
        <v>0</v>
      </c>
      <c r="BS976" s="29">
        <f>(1+0.25*BO976)*K976*'Коефіцієнти АТО'!S976*Параметри!$K$20/1000</f>
        <v>0</v>
      </c>
      <c r="BT976" s="29">
        <f t="shared" si="142"/>
        <v>0</v>
      </c>
      <c r="BU976" s="40">
        <f>ROUNDUP('Дані з ДІСО'!AG976/Параметри!$K$71,0)</f>
        <v>0</v>
      </c>
      <c r="BV976" s="40">
        <f t="shared" si="143"/>
        <v>0</v>
      </c>
      <c r="BW976" s="40">
        <f>IF('Дані з ДІСО'!AG976=0,0,'Дані з ДІСО'!AJ976/'Дані з ДІСО'!AG976)</f>
        <v>0</v>
      </c>
      <c r="BX976" s="29">
        <f>BV976*(1+0.25*BW976)*Параметри!$K$51</f>
        <v>0</v>
      </c>
      <c r="BY976" s="29">
        <f>ROUND(IF(Параметри!$K$77="No",CC976,CC976*Параметри!$K$78)+AG976,1)</f>
        <v>152205.9</v>
      </c>
      <c r="BZ976" s="29">
        <f>ROUND(IF(Параметри!$K$77="No",BF976,BF976*Параметри!$K$78),1)</f>
        <v>0</v>
      </c>
      <c r="CA976" s="29">
        <f>ROUND(IF(Параметри!$K$77="No",BI976,BI976*Параметри!$K$78),1)</f>
        <v>0</v>
      </c>
      <c r="CB976" s="29">
        <f>ROUND(IF(Параметри!$K$77="No",BJ976,BJ976*Параметри!$K$78),1)</f>
        <v>0</v>
      </c>
      <c r="CC976" s="29">
        <f t="shared" si="137"/>
        <v>169117.67308296473</v>
      </c>
    </row>
    <row r="977" spans="1:81">
      <c r="A977" s="9">
        <v>976</v>
      </c>
      <c r="B977" s="9" t="s">
        <v>3176</v>
      </c>
      <c r="C977" s="9" t="s">
        <v>3146</v>
      </c>
      <c r="D977" s="9" t="s">
        <v>4020</v>
      </c>
      <c r="E977" s="9" t="s">
        <v>78</v>
      </c>
      <c r="F977" s="9" t="s">
        <v>4048</v>
      </c>
      <c r="G977" s="9" t="s">
        <v>2033</v>
      </c>
      <c r="H977" s="29">
        <f>SUM('Дані з ДІСО'!J977:L977)</f>
        <v>4584</v>
      </c>
      <c r="I977" s="29">
        <f>SUM('Дані з ДІСО'!G977:I977)</f>
        <v>276</v>
      </c>
      <c r="J977" s="29">
        <f>SUM('Дані з ДІСО'!P977:R977)</f>
        <v>0</v>
      </c>
      <c r="K977" s="29">
        <f>SUM('Дані з ДІСО'!V977:X977)</f>
        <v>0</v>
      </c>
      <c r="L977" s="40">
        <f>ROUNDUP('Дані з ДІСО'!J977/'Коефіцієнти АТО'!$R977,0)</f>
        <v>110</v>
      </c>
      <c r="M977" s="40">
        <f>ROUNDUP('Дані з ДІСО'!K977/'Коефіцієнти АТО'!$R977,0)</f>
        <v>147</v>
      </c>
      <c r="N977" s="40">
        <f>ROUNDUP('Дані з ДІСО'!L977/'Коефіцієнти АТО'!$R977,0)</f>
        <v>41</v>
      </c>
      <c r="O977" s="59">
        <f>(L977*Параметри!$K$32+M977*Параметри!$L$32+N977*Параметри!$M$32)/18</f>
        <v>488.46666666666675</v>
      </c>
      <c r="P977" s="41">
        <f>IF(H977=0,"",'Дані з ДІСО'!Y977/H977)</f>
        <v>0</v>
      </c>
      <c r="Q977" s="29">
        <f>IF(H977=0,"",(1+0.25*P977)*O977*Параметри!$K$51)</f>
        <v>100047.84570187148</v>
      </c>
      <c r="R977" s="29">
        <f>IF(H977=0,"",Q977*'Коефіцієнти АТО'!T977)</f>
        <v>1700.8133769318154</v>
      </c>
      <c r="S977" s="29">
        <f>IF(H977=0,"",H977*(1+0.25*P977)*Параметри!$K$66*Параметри!$K$20/1000)</f>
        <v>0</v>
      </c>
      <c r="T977" s="29">
        <f>IF(H977=0,"",H977*(1+0.25*P977)*'Коефіцієнти АТО'!$S977*Параметри!$K$20/1000)</f>
        <v>20940.222525483001</v>
      </c>
      <c r="U977" s="29">
        <f t="shared" si="138"/>
        <v>122688.88160428629</v>
      </c>
      <c r="V977" s="29">
        <f t="shared" si="139"/>
        <v>122688.88160428629</v>
      </c>
      <c r="W977" s="40">
        <f>ROUNDUP('Дані з ДІСО'!P977/Параметри!$K$24,0)</f>
        <v>0</v>
      </c>
      <c r="X977" s="40">
        <f>ROUNDUP('Дані з ДІСО'!Q977/Параметри!$K$24,0)</f>
        <v>0</v>
      </c>
      <c r="Y977" s="40">
        <f>ROUNDUP('Дані з ДІСО'!R977/Параметри!$K$24,0)</f>
        <v>0</v>
      </c>
      <c r="Z977" s="59">
        <f>(W977*Параметри!$K$33+X977*Параметри!$L$33+Y977*Параметри!$M$33)/18</f>
        <v>0</v>
      </c>
      <c r="AA977" s="41">
        <f>IF(J977=0,0,'Дані з ДІСО'!AA977/J977)</f>
        <v>0</v>
      </c>
      <c r="AB977" s="29">
        <f>(1+0.25*AA977)*Z977*Параметри!$K$51</f>
        <v>0</v>
      </c>
      <c r="AC977" s="29">
        <f>AB977*'Коефіцієнти АТО'!U977</f>
        <v>0</v>
      </c>
      <c r="AD977" s="29">
        <f>J977*(1+0.25*AA977)*Параметри!$K$66*Параметри!$K$20/1000</f>
        <v>0</v>
      </c>
      <c r="AE977" s="29">
        <f>(1+0.25*AA977)*J977*'Коефіцієнти АТО'!S977*Параметри!$K$20/1000</f>
        <v>0</v>
      </c>
      <c r="AF977" s="29">
        <f t="shared" si="135"/>
        <v>0</v>
      </c>
      <c r="AG977" s="29">
        <v>0</v>
      </c>
      <c r="AH977" s="40">
        <v>17</v>
      </c>
      <c r="AI977" s="40">
        <v>0</v>
      </c>
      <c r="AJ977" s="40">
        <f t="shared" si="136"/>
        <v>0</v>
      </c>
      <c r="AK977" s="29">
        <f>(AH977+AI977)*(1+0.25*AJ977)*Параметри!$K$53</f>
        <v>3050.2976868320006</v>
      </c>
      <c r="AL977" s="29">
        <f>ROUNDUP(('Дані з ДІСО'!AU977+'Дані з ДІСО'!AW977)/Параметри!$K$28,0)</f>
        <v>0</v>
      </c>
      <c r="AM977" s="64">
        <f>AL977*Параметри!$M$35/18</f>
        <v>0</v>
      </c>
      <c r="AN977" s="29">
        <f>IF(AL977=0,0,'Дані з ДІСО'!AW977/SUM('Дані з ДІСО'!AU977,'Дані з ДІСО'!AW977))</f>
        <v>0</v>
      </c>
      <c r="AO977" s="29">
        <f>(1+0.25*AN977)*AM977*Параметри!$K$51</f>
        <v>0</v>
      </c>
      <c r="AP977" s="40">
        <f>ROUNDUP(('Дані з ДІСО'!AE977+'Дані не з ДІСО'!E977+'Дані не з ДІСО'!G977)/Параметри!$K$69,0)</f>
        <v>0</v>
      </c>
      <c r="AQ977" s="40">
        <f t="shared" si="140"/>
        <v>0</v>
      </c>
      <c r="AR977" s="40">
        <f>IF(AP977=0,0,('Дані з ДІСО'!AH977+'Дані не з ДІСО'!G977)/('Дані з ДІСО'!AE977+'Дані не з ДІСО'!E977+'Дані не з ДІСО'!G977))</f>
        <v>0</v>
      </c>
      <c r="AS977" s="29">
        <f>AQ977*(1+0.25*AR977)*Параметри!$K$51</f>
        <v>0</v>
      </c>
      <c r="AT977" s="40">
        <f>ROUNDUP('Дані з ДІСО'!AF977/Параметри!$K$70,0)</f>
        <v>0</v>
      </c>
      <c r="AU977" s="40">
        <f t="shared" si="141"/>
        <v>0</v>
      </c>
      <c r="AV977" s="40">
        <f>IF(AT977=0,0,'Дані з ДІСО'!AI977/'Дані з ДІСО'!AF977)</f>
        <v>0</v>
      </c>
      <c r="AW977" s="29">
        <f>AU977*(1+0.25*AV977)*Параметри!$K$51</f>
        <v>0</v>
      </c>
      <c r="AX977" s="40">
        <f>ROUNDUP('Дані з ДІСО'!AR977/Параметри!$K$29,0)</f>
        <v>0</v>
      </c>
      <c r="AY977" s="40">
        <f>ROUNDUP('Дані з ДІСО'!AS977/Параметри!$K$29,0)</f>
        <v>0</v>
      </c>
      <c r="AZ977" s="40">
        <f>ROUNDUP('Дані з ДІСО'!AT977/Параметри!$K$29,0)</f>
        <v>0</v>
      </c>
      <c r="BA977" s="64">
        <f>(AX977*Параметри!$K$32+AY977*Параметри!$L$32+AZ977*Параметри!$M$32)/18</f>
        <v>0</v>
      </c>
      <c r="BB977" s="29">
        <f>(BA977*Параметри!$K$51+SUM('Дані з ДІСО'!AR977:AT977)*Параметри!$K$48*Параметри!$K$20/1000)*Параметри!$K$74</f>
        <v>0</v>
      </c>
      <c r="BC977" s="40">
        <f>ROUNDUP(('Дані не з ДІСО'!I977+'Дані не з ДІСО'!K977)/Параметри!$K$26,0)</f>
        <v>0</v>
      </c>
      <c r="BD977" s="29">
        <f>BC977*Параметри!$M$36/18</f>
        <v>0</v>
      </c>
      <c r="BE977" s="40">
        <f>IF(BC977=0,0,'Дані не з ДІСО'!K977/('Дані не з ДІСО'!I977+'Дані не з ДІСО'!K977))</f>
        <v>0</v>
      </c>
      <c r="BF977" s="29">
        <f>(1+0.25*BE977)*BD977*Параметри!$K$51</f>
        <v>0</v>
      </c>
      <c r="BG977" s="40">
        <f>ROUNDUP('Дані не з ДІСО'!M977/Параметри!$K$27,0)</f>
        <v>0</v>
      </c>
      <c r="BH977" s="40">
        <f>BG977*Параметри!$M$37/18</f>
        <v>0</v>
      </c>
      <c r="BI977" s="29">
        <f>BH977*Параметри!$K$51</f>
        <v>0</v>
      </c>
      <c r="BJ977" s="29">
        <f>'Дані не з ДІСО'!N977*Параметри!$K$76</f>
        <v>0</v>
      </c>
      <c r="BK977" s="40">
        <f>ROUNDUP('Дані з ДІСО'!V977/Параметри!$K$25,0)</f>
        <v>0</v>
      </c>
      <c r="BL977" s="40">
        <f>ROUNDUP('Дані з ДІСО'!W977/Параметри!$K$25,0)</f>
        <v>0</v>
      </c>
      <c r="BM977" s="40">
        <f>ROUNDUP('Дані з ДІСО'!X977/Параметри!$K$25,0)</f>
        <v>0</v>
      </c>
      <c r="BN977" s="40">
        <f>(BK977*Параметри!$K$34+BL977*Параметри!$L$34+BM977*Параметри!$M$34)/18</f>
        <v>0</v>
      </c>
      <c r="BO977" s="40">
        <f>IF(K977=0,0,'Дані з ДІСО'!AC977/K977)</f>
        <v>0</v>
      </c>
      <c r="BP977" s="29">
        <f>(1+0.25*BO977)*BN977*Параметри!$K$51</f>
        <v>0</v>
      </c>
      <c r="BQ977" s="29">
        <f>BP977*'Коефіцієнти АТО'!U977</f>
        <v>0</v>
      </c>
      <c r="BR977" s="29">
        <f>K977*(1+0.25*BO977)*Параметри!$K$66*Параметри!$K$20/1000</f>
        <v>0</v>
      </c>
      <c r="BS977" s="29">
        <f>(1+0.25*BO977)*K977*'Коефіцієнти АТО'!S977*Параметри!$K$20/1000</f>
        <v>0</v>
      </c>
      <c r="BT977" s="29">
        <f t="shared" si="142"/>
        <v>0</v>
      </c>
      <c r="BU977" s="40">
        <f>ROUNDUP('Дані з ДІСО'!AG977/Параметри!$K$71,0)</f>
        <v>0</v>
      </c>
      <c r="BV977" s="40">
        <f t="shared" si="143"/>
        <v>0</v>
      </c>
      <c r="BW977" s="40">
        <f>IF('Дані з ДІСО'!AG977=0,0,'Дані з ДІСО'!AJ977/'Дані з ДІСО'!AG977)</f>
        <v>0</v>
      </c>
      <c r="BX977" s="29">
        <f>BV977*(1+0.25*BW977)*Параметри!$K$51</f>
        <v>0</v>
      </c>
      <c r="BY977" s="29">
        <f>ROUND(IF(Параметри!$K$77="No",CC977,CC977*Параметри!$K$78)+AG977,1)</f>
        <v>113165.3</v>
      </c>
      <c r="BZ977" s="29">
        <f>ROUND(IF(Параметри!$K$77="No",BF977,BF977*Параметри!$K$78),1)</f>
        <v>0</v>
      </c>
      <c r="CA977" s="29">
        <f>ROUND(IF(Параметри!$K$77="No",BI977,BI977*Параметри!$K$78),1)</f>
        <v>0</v>
      </c>
      <c r="CB977" s="29">
        <f>ROUND(IF(Параметри!$K$77="No",BJ977,BJ977*Параметри!$K$78),1)</f>
        <v>0</v>
      </c>
      <c r="CC977" s="29">
        <f t="shared" si="137"/>
        <v>125739.17929111829</v>
      </c>
    </row>
    <row r="978" spans="1:81">
      <c r="A978" s="9">
        <v>977</v>
      </c>
      <c r="B978" s="9" t="s">
        <v>3151</v>
      </c>
      <c r="C978" s="9" t="s">
        <v>3151</v>
      </c>
      <c r="D978" s="9" t="s">
        <v>4020</v>
      </c>
      <c r="E978" s="9" t="s">
        <v>29</v>
      </c>
      <c r="F978" s="9" t="s">
        <v>4049</v>
      </c>
      <c r="G978" s="9" t="s">
        <v>2035</v>
      </c>
      <c r="H978" s="29">
        <f>SUM('Дані з ДІСО'!J978:L978)</f>
        <v>895</v>
      </c>
      <c r="I978" s="29">
        <f>SUM('Дані з ДІСО'!G978:I978)</f>
        <v>47</v>
      </c>
      <c r="J978" s="29">
        <f>SUM('Дані з ДІСО'!P978:R978)</f>
        <v>0</v>
      </c>
      <c r="K978" s="29">
        <f>SUM('Дані з ДІСО'!V978:X978)</f>
        <v>0</v>
      </c>
      <c r="L978" s="40">
        <f>ROUNDUP('Дані з ДІСО'!J978/'Коефіцієнти АТО'!$R978,0)</f>
        <v>16</v>
      </c>
      <c r="M978" s="40">
        <f>ROUNDUP('Дані з ДІСО'!K978/'Коефіцієнти АТО'!$R978,0)</f>
        <v>26</v>
      </c>
      <c r="N978" s="40">
        <f>ROUNDUP('Дані з ДІСО'!L978/'Коефіцієнти АТО'!$R978,0)</f>
        <v>8</v>
      </c>
      <c r="O978" s="59">
        <f>(L978*Параметри!$K$32+M978*Параметри!$L$32+N978*Параметри!$M$32)/18</f>
        <v>83.455555555555563</v>
      </c>
      <c r="P978" s="41">
        <f>IF(H978=0,"",'Дані з ДІСО'!Y978/H978)</f>
        <v>0</v>
      </c>
      <c r="Q978" s="29">
        <f>IF(H978=0,"",(1+0.25*P978)*O978*Параметри!$K$51)</f>
        <v>17093.384492669957</v>
      </c>
      <c r="R978" s="29">
        <f>IF(H978=0,"",Q978*'Коефіцієнти АТО'!T978)</f>
        <v>290.58753637538928</v>
      </c>
      <c r="S978" s="29">
        <f>IF(H978=0,"",H978*(1+0.25*P978)*Параметри!$K$66*Параметри!$K$20/1000)</f>
        <v>0</v>
      </c>
      <c r="T978" s="29">
        <f>IF(H978=0,"",H978*(1+0.25*P978)*'Коефіцієнти АТО'!$S978*Параметри!$K$20/1000)</f>
        <v>3662.5784608293943</v>
      </c>
      <c r="U978" s="29">
        <f t="shared" si="138"/>
        <v>21046.550489874739</v>
      </c>
      <c r="V978" s="29">
        <f t="shared" si="139"/>
        <v>21046.550489874739</v>
      </c>
      <c r="W978" s="40">
        <f>ROUNDUP('Дані з ДІСО'!P978/Параметри!$K$24,0)</f>
        <v>0</v>
      </c>
      <c r="X978" s="40">
        <f>ROUNDUP('Дані з ДІСО'!Q978/Параметри!$K$24,0)</f>
        <v>0</v>
      </c>
      <c r="Y978" s="40">
        <f>ROUNDUP('Дані з ДІСО'!R978/Параметри!$K$24,0)</f>
        <v>0</v>
      </c>
      <c r="Z978" s="59">
        <f>(W978*Параметри!$K$33+X978*Параметри!$L$33+Y978*Параметри!$M$33)/18</f>
        <v>0</v>
      </c>
      <c r="AA978" s="41">
        <f>IF(J978=0,0,'Дані з ДІСО'!AA978/J978)</f>
        <v>0</v>
      </c>
      <c r="AB978" s="29">
        <f>(1+0.25*AA978)*Z978*Параметри!$K$51</f>
        <v>0</v>
      </c>
      <c r="AC978" s="29">
        <f>AB978*'Коефіцієнти АТО'!U978</f>
        <v>0</v>
      </c>
      <c r="AD978" s="29">
        <f>J978*(1+0.25*AA978)*Параметри!$K$66*Параметри!$K$20/1000</f>
        <v>0</v>
      </c>
      <c r="AE978" s="29">
        <f>(1+0.25*AA978)*J978*'Коефіцієнти АТО'!S978*Параметри!$K$20/1000</f>
        <v>0</v>
      </c>
      <c r="AF978" s="29">
        <f t="shared" si="135"/>
        <v>0</v>
      </c>
      <c r="AG978" s="29">
        <v>0</v>
      </c>
      <c r="AH978" s="40">
        <v>17</v>
      </c>
      <c r="AI978" s="40">
        <v>0</v>
      </c>
      <c r="AJ978" s="40">
        <f t="shared" si="136"/>
        <v>0</v>
      </c>
      <c r="AK978" s="29">
        <f>(AH978+AI978)*(1+0.25*AJ978)*Параметри!$K$53</f>
        <v>3050.2976868320006</v>
      </c>
      <c r="AL978" s="29">
        <f>ROUNDUP(('Дані з ДІСО'!AU978+'Дані з ДІСО'!AW978)/Параметри!$K$28,0)</f>
        <v>0</v>
      </c>
      <c r="AM978" s="64">
        <f>AL978*Параметри!$M$35/18</f>
        <v>0</v>
      </c>
      <c r="AN978" s="29">
        <f>IF(AL978=0,0,'Дані з ДІСО'!AW978/SUM('Дані з ДІСО'!AU978,'Дані з ДІСО'!AW978))</f>
        <v>0</v>
      </c>
      <c r="AO978" s="29">
        <f>(1+0.25*AN978)*AM978*Параметри!$K$51</f>
        <v>0</v>
      </c>
      <c r="AP978" s="40">
        <f>ROUNDUP(('Дані з ДІСО'!AE978+'Дані не з ДІСО'!E978+'Дані не з ДІСО'!G978)/Параметри!$K$69,0)</f>
        <v>0</v>
      </c>
      <c r="AQ978" s="40">
        <f t="shared" si="140"/>
        <v>0</v>
      </c>
      <c r="AR978" s="40">
        <f>IF(AP978=0,0,('Дані з ДІСО'!AH978+'Дані не з ДІСО'!G978)/('Дані з ДІСО'!AE978+'Дані не з ДІСО'!E978+'Дані не з ДІСО'!G978))</f>
        <v>0</v>
      </c>
      <c r="AS978" s="29">
        <f>AQ978*(1+0.25*AR978)*Параметри!$K$51</f>
        <v>0</v>
      </c>
      <c r="AT978" s="40">
        <f>ROUNDUP('Дані з ДІСО'!AF978/Параметри!$K$70,0)</f>
        <v>0</v>
      </c>
      <c r="AU978" s="40">
        <f t="shared" si="141"/>
        <v>0</v>
      </c>
      <c r="AV978" s="40">
        <f>IF(AT978=0,0,'Дані з ДІСО'!AI978/'Дані з ДІСО'!AF978)</f>
        <v>0</v>
      </c>
      <c r="AW978" s="29">
        <f>AU978*(1+0.25*AV978)*Параметри!$K$51</f>
        <v>0</v>
      </c>
      <c r="AX978" s="40">
        <f>ROUNDUP('Дані з ДІСО'!AR978/Параметри!$K$29,0)</f>
        <v>0</v>
      </c>
      <c r="AY978" s="40">
        <f>ROUNDUP('Дані з ДІСО'!AS978/Параметри!$K$29,0)</f>
        <v>0</v>
      </c>
      <c r="AZ978" s="40">
        <f>ROUNDUP('Дані з ДІСО'!AT978/Параметри!$K$29,0)</f>
        <v>0</v>
      </c>
      <c r="BA978" s="64">
        <f>(AX978*Параметри!$K$32+AY978*Параметри!$L$32+AZ978*Параметри!$M$32)/18</f>
        <v>0</v>
      </c>
      <c r="BB978" s="29">
        <f>(BA978*Параметри!$K$51+SUM('Дані з ДІСО'!AR978:AT978)*Параметри!$K$48*Параметри!$K$20/1000)*Параметри!$K$74</f>
        <v>0</v>
      </c>
      <c r="BC978" s="40">
        <f>ROUNDUP(('Дані не з ДІСО'!I978+'Дані не з ДІСО'!K978)/Параметри!$K$26,0)</f>
        <v>0</v>
      </c>
      <c r="BD978" s="29">
        <f>BC978*Параметри!$M$36/18</f>
        <v>0</v>
      </c>
      <c r="BE978" s="40">
        <f>IF(BC978=0,0,'Дані не з ДІСО'!K978/('Дані не з ДІСО'!I978+'Дані не з ДІСО'!K978))</f>
        <v>0</v>
      </c>
      <c r="BF978" s="29">
        <f>(1+0.25*BE978)*BD978*Параметри!$K$51</f>
        <v>0</v>
      </c>
      <c r="BG978" s="40">
        <f>ROUNDUP('Дані не з ДІСО'!M978/Параметри!$K$27,0)</f>
        <v>0</v>
      </c>
      <c r="BH978" s="40">
        <f>BG978*Параметри!$M$37/18</f>
        <v>0</v>
      </c>
      <c r="BI978" s="29">
        <f>BH978*Параметри!$K$51</f>
        <v>0</v>
      </c>
      <c r="BJ978" s="29">
        <f>'Дані не з ДІСО'!N978*Параметри!$K$76</f>
        <v>0</v>
      </c>
      <c r="BK978" s="40">
        <f>ROUNDUP('Дані з ДІСО'!V978/Параметри!$K$25,0)</f>
        <v>0</v>
      </c>
      <c r="BL978" s="40">
        <f>ROUNDUP('Дані з ДІСО'!W978/Параметри!$K$25,0)</f>
        <v>0</v>
      </c>
      <c r="BM978" s="40">
        <f>ROUNDUP('Дані з ДІСО'!X978/Параметри!$K$25,0)</f>
        <v>0</v>
      </c>
      <c r="BN978" s="40">
        <f>(BK978*Параметри!$K$34+BL978*Параметри!$L$34+BM978*Параметри!$M$34)/18</f>
        <v>0</v>
      </c>
      <c r="BO978" s="40">
        <f>IF(K978=0,0,'Дані з ДІСО'!AC978/K978)</f>
        <v>0</v>
      </c>
      <c r="BP978" s="29">
        <f>(1+0.25*BO978)*BN978*Параметри!$K$51</f>
        <v>0</v>
      </c>
      <c r="BQ978" s="29">
        <f>BP978*'Коефіцієнти АТО'!U978</f>
        <v>0</v>
      </c>
      <c r="BR978" s="29">
        <f>K978*(1+0.25*BO978)*Параметри!$K$66*Параметри!$K$20/1000</f>
        <v>0</v>
      </c>
      <c r="BS978" s="29">
        <f>(1+0.25*BO978)*K978*'Коефіцієнти АТО'!S978*Параметри!$K$20/1000</f>
        <v>0</v>
      </c>
      <c r="BT978" s="29">
        <f t="shared" si="142"/>
        <v>0</v>
      </c>
      <c r="BU978" s="40">
        <f>ROUNDUP('Дані з ДІСО'!AG978/Параметри!$K$71,0)</f>
        <v>0</v>
      </c>
      <c r="BV978" s="40">
        <f t="shared" si="143"/>
        <v>0</v>
      </c>
      <c r="BW978" s="40">
        <f>IF('Дані з ДІСО'!AG978=0,0,'Дані з ДІСО'!AJ978/'Дані з ДІСО'!AG978)</f>
        <v>0</v>
      </c>
      <c r="BX978" s="29">
        <f>BV978*(1+0.25*BW978)*Параметри!$K$51</f>
        <v>0</v>
      </c>
      <c r="BY978" s="29">
        <f>ROUND(IF(Параметри!$K$77="No",CC978,CC978*Параметри!$K$78)+AG978,1)</f>
        <v>21687.200000000001</v>
      </c>
      <c r="BZ978" s="29">
        <f>ROUND(IF(Параметри!$K$77="No",BF978,BF978*Параметри!$K$78),1)</f>
        <v>0</v>
      </c>
      <c r="CA978" s="29">
        <f>ROUND(IF(Параметри!$K$77="No",BI978,BI978*Параметри!$K$78),1)</f>
        <v>0</v>
      </c>
      <c r="CB978" s="29">
        <f>ROUND(IF(Параметри!$K$77="No",BJ978,BJ978*Параметри!$K$78),1)</f>
        <v>0</v>
      </c>
      <c r="CC978" s="29">
        <f t="shared" si="137"/>
        <v>24096.848176706739</v>
      </c>
    </row>
    <row r="979" spans="1:81">
      <c r="A979" s="9">
        <v>978</v>
      </c>
      <c r="B979" s="9" t="s">
        <v>3148</v>
      </c>
      <c r="C979" s="9" t="s">
        <v>3148</v>
      </c>
      <c r="D979" s="9" t="s">
        <v>4020</v>
      </c>
      <c r="E979" s="9" t="s">
        <v>24</v>
      </c>
      <c r="F979" s="9" t="s">
        <v>3453</v>
      </c>
      <c r="G979" s="9" t="s">
        <v>2037</v>
      </c>
      <c r="H979" s="29">
        <f>SUM('Дані з ДІСО'!J979:L979)</f>
        <v>1204</v>
      </c>
      <c r="I979" s="29">
        <f>SUM('Дані з ДІСО'!G979:I979)</f>
        <v>74</v>
      </c>
      <c r="J979" s="29">
        <f>SUM('Дані з ДІСО'!P979:R979)</f>
        <v>0</v>
      </c>
      <c r="K979" s="29">
        <f>SUM('Дані з ДІСО'!V979:X979)</f>
        <v>0</v>
      </c>
      <c r="L979" s="40">
        <f>ROUNDUP('Дані з ДІСО'!J979/'Коефіцієнти АТО'!$R979,0)</f>
        <v>28</v>
      </c>
      <c r="M979" s="40">
        <f>ROUNDUP('Дані з ДІСО'!K979/'Коефіцієнти АТО'!$R979,0)</f>
        <v>36</v>
      </c>
      <c r="N979" s="40">
        <f>ROUNDUP('Дані з ДІСО'!L979/'Коефіцієнти АТО'!$R979,0)</f>
        <v>10</v>
      </c>
      <c r="O979" s="59">
        <f>(L979*Параметри!$K$32+M979*Параметри!$L$32+N979*Параметри!$M$32)/18</f>
        <v>120.89999999999999</v>
      </c>
      <c r="P979" s="41">
        <f>IF(H979=0,"",'Дані з ДІСО'!Y979/H979)</f>
        <v>0</v>
      </c>
      <c r="Q979" s="29">
        <f>IF(H979=0,"",(1+0.25*P979)*O979*Параметри!$K$51)</f>
        <v>24762.763502162397</v>
      </c>
      <c r="R979" s="29">
        <f>IF(H979=0,"",Q979*'Коефіцієнти АТО'!T979)</f>
        <v>420.96697953676079</v>
      </c>
      <c r="S979" s="29">
        <f>IF(H979=0,"",H979*(1+0.25*P979)*Параметри!$K$66*Параметри!$K$20/1000)</f>
        <v>0</v>
      </c>
      <c r="T979" s="29">
        <f>IF(H979=0,"",H979*(1+0.25*P979)*'Коефіцієнти АТО'!$S979*Параметри!$K$20/1000)</f>
        <v>6072.9233920344377</v>
      </c>
      <c r="U979" s="29">
        <f t="shared" si="138"/>
        <v>31256.653873733594</v>
      </c>
      <c r="V979" s="29">
        <f t="shared" si="139"/>
        <v>31256.653873733594</v>
      </c>
      <c r="W979" s="40">
        <f>ROUNDUP('Дані з ДІСО'!P979/Параметри!$K$24,0)</f>
        <v>0</v>
      </c>
      <c r="X979" s="40">
        <f>ROUNDUP('Дані з ДІСО'!Q979/Параметри!$K$24,0)</f>
        <v>0</v>
      </c>
      <c r="Y979" s="40">
        <f>ROUNDUP('Дані з ДІСО'!R979/Параметри!$K$24,0)</f>
        <v>0</v>
      </c>
      <c r="Z979" s="59">
        <f>(W979*Параметри!$K$33+X979*Параметри!$L$33+Y979*Параметри!$M$33)/18</f>
        <v>0</v>
      </c>
      <c r="AA979" s="41">
        <f>IF(J979=0,0,'Дані з ДІСО'!AA979/J979)</f>
        <v>0</v>
      </c>
      <c r="AB979" s="29">
        <f>(1+0.25*AA979)*Z979*Параметри!$K$51</f>
        <v>0</v>
      </c>
      <c r="AC979" s="29">
        <f>AB979*'Коефіцієнти АТО'!U979</f>
        <v>0</v>
      </c>
      <c r="AD979" s="29">
        <f>J979*(1+0.25*AA979)*Параметри!$K$66*Параметри!$K$20/1000</f>
        <v>0</v>
      </c>
      <c r="AE979" s="29">
        <f>(1+0.25*AA979)*J979*'Коефіцієнти АТО'!S979*Параметри!$K$20/1000</f>
        <v>0</v>
      </c>
      <c r="AF979" s="29">
        <f t="shared" si="135"/>
        <v>0</v>
      </c>
      <c r="AG979" s="29">
        <v>0</v>
      </c>
      <c r="AH979" s="40">
        <v>10</v>
      </c>
      <c r="AI979" s="40">
        <v>0</v>
      </c>
      <c r="AJ979" s="40">
        <f t="shared" si="136"/>
        <v>0</v>
      </c>
      <c r="AK979" s="29">
        <f>(AH979+AI979)*(1+0.25*AJ979)*Параметри!$K$53</f>
        <v>1794.2927569600006</v>
      </c>
      <c r="AL979" s="29">
        <f>ROUNDUP(('Дані з ДІСО'!AU979+'Дані з ДІСО'!AW979)/Параметри!$K$28,0)</f>
        <v>0</v>
      </c>
      <c r="AM979" s="64">
        <f>AL979*Параметри!$M$35/18</f>
        <v>0</v>
      </c>
      <c r="AN979" s="29">
        <f>IF(AL979=0,0,'Дані з ДІСО'!AW979/SUM('Дані з ДІСО'!AU979,'Дані з ДІСО'!AW979))</f>
        <v>0</v>
      </c>
      <c r="AO979" s="29">
        <f>(1+0.25*AN979)*AM979*Параметри!$K$51</f>
        <v>0</v>
      </c>
      <c r="AP979" s="40">
        <f>ROUNDUP(('Дані з ДІСО'!AE979+'Дані не з ДІСО'!E979+'Дані не з ДІСО'!G979)/Параметри!$K$69,0)</f>
        <v>0</v>
      </c>
      <c r="AQ979" s="40">
        <f t="shared" si="140"/>
        <v>0</v>
      </c>
      <c r="AR979" s="40">
        <f>IF(AP979=0,0,('Дані з ДІСО'!AH979+'Дані не з ДІСО'!G979)/('Дані з ДІСО'!AE979+'Дані не з ДІСО'!E979+'Дані не з ДІСО'!G979))</f>
        <v>0</v>
      </c>
      <c r="AS979" s="29">
        <f>AQ979*(1+0.25*AR979)*Параметри!$K$51</f>
        <v>0</v>
      </c>
      <c r="AT979" s="40">
        <f>ROUNDUP('Дані з ДІСО'!AF979/Параметри!$K$70,0)</f>
        <v>0</v>
      </c>
      <c r="AU979" s="40">
        <f t="shared" si="141"/>
        <v>0</v>
      </c>
      <c r="AV979" s="40">
        <f>IF(AT979=0,0,'Дані з ДІСО'!AI979/'Дані з ДІСО'!AF979)</f>
        <v>0</v>
      </c>
      <c r="AW979" s="29">
        <f>AU979*(1+0.25*AV979)*Параметри!$K$51</f>
        <v>0</v>
      </c>
      <c r="AX979" s="40">
        <f>ROUNDUP('Дані з ДІСО'!AR979/Параметри!$K$29,0)</f>
        <v>0</v>
      </c>
      <c r="AY979" s="40">
        <f>ROUNDUP('Дані з ДІСО'!AS979/Параметри!$K$29,0)</f>
        <v>0</v>
      </c>
      <c r="AZ979" s="40">
        <f>ROUNDUP('Дані з ДІСО'!AT979/Параметри!$K$29,0)</f>
        <v>0</v>
      </c>
      <c r="BA979" s="64">
        <f>(AX979*Параметри!$K$32+AY979*Параметри!$L$32+AZ979*Параметри!$M$32)/18</f>
        <v>0</v>
      </c>
      <c r="BB979" s="29">
        <f>(BA979*Параметри!$K$51+SUM('Дані з ДІСО'!AR979:AT979)*Параметри!$K$48*Параметри!$K$20/1000)*Параметри!$K$74</f>
        <v>0</v>
      </c>
      <c r="BC979" s="40">
        <f>ROUNDUP(('Дані не з ДІСО'!I979+'Дані не з ДІСО'!K979)/Параметри!$K$26,0)</f>
        <v>0</v>
      </c>
      <c r="BD979" s="29">
        <f>BC979*Параметри!$M$36/18</f>
        <v>0</v>
      </c>
      <c r="BE979" s="40">
        <f>IF(BC979=0,0,'Дані не з ДІСО'!K979/('Дані не з ДІСО'!I979+'Дані не з ДІСО'!K979))</f>
        <v>0</v>
      </c>
      <c r="BF979" s="29">
        <f>(1+0.25*BE979)*BD979*Параметри!$K$51</f>
        <v>0</v>
      </c>
      <c r="BG979" s="40">
        <f>ROUNDUP('Дані не з ДІСО'!M979/Параметри!$K$27,0)</f>
        <v>0</v>
      </c>
      <c r="BH979" s="40">
        <f>BG979*Параметри!$M$37/18</f>
        <v>0</v>
      </c>
      <c r="BI979" s="29">
        <f>BH979*Параметри!$K$51</f>
        <v>0</v>
      </c>
      <c r="BJ979" s="29">
        <f>'Дані не з ДІСО'!N979*Параметри!$K$76</f>
        <v>0</v>
      </c>
      <c r="BK979" s="40">
        <f>ROUNDUP('Дані з ДІСО'!V979/Параметри!$K$25,0)</f>
        <v>0</v>
      </c>
      <c r="BL979" s="40">
        <f>ROUNDUP('Дані з ДІСО'!W979/Параметри!$K$25,0)</f>
        <v>0</v>
      </c>
      <c r="BM979" s="40">
        <f>ROUNDUP('Дані з ДІСО'!X979/Параметри!$K$25,0)</f>
        <v>0</v>
      </c>
      <c r="BN979" s="40">
        <f>(BK979*Параметри!$K$34+BL979*Параметри!$L$34+BM979*Параметри!$M$34)/18</f>
        <v>0</v>
      </c>
      <c r="BO979" s="40">
        <f>IF(K979=0,0,'Дані з ДІСО'!AC979/K979)</f>
        <v>0</v>
      </c>
      <c r="BP979" s="29">
        <f>(1+0.25*BO979)*BN979*Параметри!$K$51</f>
        <v>0</v>
      </c>
      <c r="BQ979" s="29">
        <f>BP979*'Коефіцієнти АТО'!U979</f>
        <v>0</v>
      </c>
      <c r="BR979" s="29">
        <f>K979*(1+0.25*BO979)*Параметри!$K$66*Параметри!$K$20/1000</f>
        <v>0</v>
      </c>
      <c r="BS979" s="29">
        <f>(1+0.25*BO979)*K979*'Коефіцієнти АТО'!S979*Параметри!$K$20/1000</f>
        <v>0</v>
      </c>
      <c r="BT979" s="29">
        <f t="shared" si="142"/>
        <v>0</v>
      </c>
      <c r="BU979" s="40">
        <f>ROUNDUP('Дані з ДІСО'!AG979/Параметри!$K$71,0)</f>
        <v>0</v>
      </c>
      <c r="BV979" s="40">
        <f t="shared" si="143"/>
        <v>0</v>
      </c>
      <c r="BW979" s="40">
        <f>IF('Дані з ДІСО'!AG979=0,0,'Дані з ДІСО'!AJ979/'Дані з ДІСО'!AG979)</f>
        <v>0</v>
      </c>
      <c r="BX979" s="29">
        <f>BV979*(1+0.25*BW979)*Параметри!$K$51</f>
        <v>0</v>
      </c>
      <c r="BY979" s="29">
        <f>ROUND(IF(Параметри!$K$77="No",CC979,CC979*Параметри!$K$78)+AG979,1)</f>
        <v>29745.9</v>
      </c>
      <c r="BZ979" s="29">
        <f>ROUND(IF(Параметри!$K$77="No",BF979,BF979*Параметри!$K$78),1)</f>
        <v>0</v>
      </c>
      <c r="CA979" s="29">
        <f>ROUND(IF(Параметри!$K$77="No",BI979,BI979*Параметри!$K$78),1)</f>
        <v>0</v>
      </c>
      <c r="CB979" s="29">
        <f>ROUND(IF(Параметри!$K$77="No",BJ979,BJ979*Параметри!$K$78),1)</f>
        <v>0</v>
      </c>
      <c r="CC979" s="29">
        <f t="shared" si="137"/>
        <v>33050.946630693594</v>
      </c>
    </row>
    <row r="980" spans="1:81">
      <c r="A980" s="9">
        <v>979</v>
      </c>
      <c r="B980" s="9" t="s">
        <v>3148</v>
      </c>
      <c r="C980" s="9" t="s">
        <v>3148</v>
      </c>
      <c r="D980" s="9" t="s">
        <v>4020</v>
      </c>
      <c r="E980" s="9" t="s">
        <v>24</v>
      </c>
      <c r="F980" s="9" t="s">
        <v>4050</v>
      </c>
      <c r="G980" s="9" t="s">
        <v>2039</v>
      </c>
      <c r="H980" s="29">
        <f>SUM('Дані з ДІСО'!J980:L980)</f>
        <v>1050</v>
      </c>
      <c r="I980" s="29">
        <f>SUM('Дані з ДІСО'!G980:I980)</f>
        <v>48</v>
      </c>
      <c r="J980" s="29">
        <f>SUM('Дані з ДІСО'!P980:R980)</f>
        <v>0</v>
      </c>
      <c r="K980" s="29">
        <f>SUM('Дані з ДІСО'!V980:X980)</f>
        <v>0</v>
      </c>
      <c r="L980" s="40">
        <f>ROUNDUP('Дані з ДІСО'!J980/'Коефіцієнти АТО'!$R980,0)</f>
        <v>20</v>
      </c>
      <c r="M980" s="40">
        <f>ROUNDUP('Дані з ДІСО'!K980/'Коефіцієнти АТО'!$R980,0)</f>
        <v>29</v>
      </c>
      <c r="N980" s="40">
        <f>ROUNDUP('Дані з ДІСО'!L980/'Коефіцієнти АТО'!$R980,0)</f>
        <v>11</v>
      </c>
      <c r="O980" s="59">
        <f>(L980*Параметри!$K$32+M980*Параметри!$L$32+N980*Параметри!$M$32)/18</f>
        <v>99.933333333333337</v>
      </c>
      <c r="P980" s="41">
        <f>IF(H980=0,"",'Дані з ДІСО'!Y980/H980)</f>
        <v>0</v>
      </c>
      <c r="Q980" s="29">
        <f>IF(H980=0,"",(1+0.25*P980)*O980*Параметри!$K$51)</f>
        <v>20468.366412870935</v>
      </c>
      <c r="R980" s="29">
        <f>IF(H980=0,"",Q980*'Коефіцієнти АТО'!T980)</f>
        <v>347.96222901880594</v>
      </c>
      <c r="S980" s="29">
        <f>IF(H980=0,"",H980*(1+0.25*P980)*Параметри!$K$66*Параметри!$K$20/1000)</f>
        <v>0</v>
      </c>
      <c r="T980" s="29">
        <f>IF(H980=0,"",H980*(1+0.25*P980)*'Коефіцієнти АТО'!$S980*Параметри!$K$20/1000)</f>
        <v>5296.1541209602656</v>
      </c>
      <c r="U980" s="29">
        <f t="shared" si="138"/>
        <v>26112.482762850006</v>
      </c>
      <c r="V980" s="29">
        <f t="shared" si="139"/>
        <v>26112.482762850006</v>
      </c>
      <c r="W980" s="40">
        <f>ROUNDUP('Дані з ДІСО'!P980/Параметри!$K$24,0)</f>
        <v>0</v>
      </c>
      <c r="X980" s="40">
        <f>ROUNDUP('Дані з ДІСО'!Q980/Параметри!$K$24,0)</f>
        <v>0</v>
      </c>
      <c r="Y980" s="40">
        <f>ROUNDUP('Дані з ДІСО'!R980/Параметри!$K$24,0)</f>
        <v>0</v>
      </c>
      <c r="Z980" s="59">
        <f>(W980*Параметри!$K$33+X980*Параметри!$L$33+Y980*Параметри!$M$33)/18</f>
        <v>0</v>
      </c>
      <c r="AA980" s="41">
        <f>IF(J980=0,0,'Дані з ДІСО'!AA980/J980)</f>
        <v>0</v>
      </c>
      <c r="AB980" s="29">
        <f>(1+0.25*AA980)*Z980*Параметри!$K$51</f>
        <v>0</v>
      </c>
      <c r="AC980" s="29">
        <f>AB980*'Коефіцієнти АТО'!U980</f>
        <v>0</v>
      </c>
      <c r="AD980" s="29">
        <f>J980*(1+0.25*AA980)*Параметри!$K$66*Параметри!$K$20/1000</f>
        <v>0</v>
      </c>
      <c r="AE980" s="29">
        <f>(1+0.25*AA980)*J980*'Коефіцієнти АТО'!S980*Параметри!$K$20/1000</f>
        <v>0</v>
      </c>
      <c r="AF980" s="29">
        <f t="shared" si="135"/>
        <v>0</v>
      </c>
      <c r="AG980" s="29">
        <v>0</v>
      </c>
      <c r="AH980" s="40">
        <v>2</v>
      </c>
      <c r="AI980" s="40">
        <v>0</v>
      </c>
      <c r="AJ980" s="40">
        <f t="shared" si="136"/>
        <v>0</v>
      </c>
      <c r="AK980" s="29">
        <f>(AH980+AI980)*(1+0.25*AJ980)*Параметри!$K$53</f>
        <v>358.85855139200009</v>
      </c>
      <c r="AL980" s="29">
        <f>ROUNDUP(('Дані з ДІСО'!AU980+'Дані з ДІСО'!AW980)/Параметри!$K$28,0)</f>
        <v>0</v>
      </c>
      <c r="AM980" s="64">
        <f>AL980*Параметри!$M$35/18</f>
        <v>0</v>
      </c>
      <c r="AN980" s="29">
        <f>IF(AL980=0,0,'Дані з ДІСО'!AW980/SUM('Дані з ДІСО'!AU980,'Дані з ДІСО'!AW980))</f>
        <v>0</v>
      </c>
      <c r="AO980" s="29">
        <f>(1+0.25*AN980)*AM980*Параметри!$K$51</f>
        <v>0</v>
      </c>
      <c r="AP980" s="40">
        <f>ROUNDUP(('Дані з ДІСО'!AE980+'Дані не з ДІСО'!E980+'Дані не з ДІСО'!G980)/Параметри!$K$69,0)</f>
        <v>0</v>
      </c>
      <c r="AQ980" s="40">
        <f t="shared" si="140"/>
        <v>0</v>
      </c>
      <c r="AR980" s="40">
        <f>IF(AP980=0,0,('Дані з ДІСО'!AH980+'Дані не з ДІСО'!G980)/('Дані з ДІСО'!AE980+'Дані не з ДІСО'!E980+'Дані не з ДІСО'!G980))</f>
        <v>0</v>
      </c>
      <c r="AS980" s="29">
        <f>AQ980*(1+0.25*AR980)*Параметри!$K$51</f>
        <v>0</v>
      </c>
      <c r="AT980" s="40">
        <f>ROUNDUP('Дані з ДІСО'!AF980/Параметри!$K$70,0)</f>
        <v>0</v>
      </c>
      <c r="AU980" s="40">
        <f t="shared" si="141"/>
        <v>0</v>
      </c>
      <c r="AV980" s="40">
        <f>IF(AT980=0,0,'Дані з ДІСО'!AI980/'Дані з ДІСО'!AF980)</f>
        <v>0</v>
      </c>
      <c r="AW980" s="29">
        <f>AU980*(1+0.25*AV980)*Параметри!$K$51</f>
        <v>0</v>
      </c>
      <c r="AX980" s="40">
        <f>ROUNDUP('Дані з ДІСО'!AR980/Параметри!$K$29,0)</f>
        <v>0</v>
      </c>
      <c r="AY980" s="40">
        <f>ROUNDUP('Дані з ДІСО'!AS980/Параметри!$K$29,0)</f>
        <v>0</v>
      </c>
      <c r="AZ980" s="40">
        <f>ROUNDUP('Дані з ДІСО'!AT980/Параметри!$K$29,0)</f>
        <v>0</v>
      </c>
      <c r="BA980" s="64">
        <f>(AX980*Параметри!$K$32+AY980*Параметри!$L$32+AZ980*Параметри!$M$32)/18</f>
        <v>0</v>
      </c>
      <c r="BB980" s="29">
        <f>(BA980*Параметри!$K$51+SUM('Дані з ДІСО'!AR980:AT980)*Параметри!$K$48*Параметри!$K$20/1000)*Параметри!$K$74</f>
        <v>0</v>
      </c>
      <c r="BC980" s="40">
        <f>ROUNDUP(('Дані не з ДІСО'!I980+'Дані не з ДІСО'!K980)/Параметри!$K$26,0)</f>
        <v>0</v>
      </c>
      <c r="BD980" s="29">
        <f>BC980*Параметри!$M$36/18</f>
        <v>0</v>
      </c>
      <c r="BE980" s="40">
        <f>IF(BC980=0,0,'Дані не з ДІСО'!K980/('Дані не з ДІСО'!I980+'Дані не з ДІСО'!K980))</f>
        <v>0</v>
      </c>
      <c r="BF980" s="29">
        <f>(1+0.25*BE980)*BD980*Параметри!$K$51</f>
        <v>0</v>
      </c>
      <c r="BG980" s="40">
        <f>ROUNDUP('Дані не з ДІСО'!M980/Параметри!$K$27,0)</f>
        <v>0</v>
      </c>
      <c r="BH980" s="40">
        <f>BG980*Параметри!$M$37/18</f>
        <v>0</v>
      </c>
      <c r="BI980" s="29">
        <f>BH980*Параметри!$K$51</f>
        <v>0</v>
      </c>
      <c r="BJ980" s="29">
        <f>'Дані не з ДІСО'!N980*Параметри!$K$76</f>
        <v>0</v>
      </c>
      <c r="BK980" s="40">
        <f>ROUNDUP('Дані з ДІСО'!V980/Параметри!$K$25,0)</f>
        <v>0</v>
      </c>
      <c r="BL980" s="40">
        <f>ROUNDUP('Дані з ДІСО'!W980/Параметри!$K$25,0)</f>
        <v>0</v>
      </c>
      <c r="BM980" s="40">
        <f>ROUNDUP('Дані з ДІСО'!X980/Параметри!$K$25,0)</f>
        <v>0</v>
      </c>
      <c r="BN980" s="40">
        <f>(BK980*Параметри!$K$34+BL980*Параметри!$L$34+BM980*Параметри!$M$34)/18</f>
        <v>0</v>
      </c>
      <c r="BO980" s="40">
        <f>IF(K980=0,0,'Дані з ДІСО'!AC980/K980)</f>
        <v>0</v>
      </c>
      <c r="BP980" s="29">
        <f>(1+0.25*BO980)*BN980*Параметри!$K$51</f>
        <v>0</v>
      </c>
      <c r="BQ980" s="29">
        <f>BP980*'Коефіцієнти АТО'!U980</f>
        <v>0</v>
      </c>
      <c r="BR980" s="29">
        <f>K980*(1+0.25*BO980)*Параметри!$K$66*Параметри!$K$20/1000</f>
        <v>0</v>
      </c>
      <c r="BS980" s="29">
        <f>(1+0.25*BO980)*K980*'Коефіцієнти АТО'!S980*Параметри!$K$20/1000</f>
        <v>0</v>
      </c>
      <c r="BT980" s="29">
        <f t="shared" si="142"/>
        <v>0</v>
      </c>
      <c r="BU980" s="40">
        <f>ROUNDUP('Дані з ДІСО'!AG980/Параметри!$K$71,0)</f>
        <v>0</v>
      </c>
      <c r="BV980" s="40">
        <f t="shared" si="143"/>
        <v>0</v>
      </c>
      <c r="BW980" s="40">
        <f>IF('Дані з ДІСО'!AG980=0,0,'Дані з ДІСО'!AJ980/'Дані з ДІСО'!AG980)</f>
        <v>0</v>
      </c>
      <c r="BX980" s="29">
        <f>BV980*(1+0.25*BW980)*Параметри!$K$51</f>
        <v>0</v>
      </c>
      <c r="BY980" s="29">
        <f>ROUND(IF(Параметри!$K$77="No",CC980,CC980*Параметри!$K$78)+AG980,1)</f>
        <v>23824.2</v>
      </c>
      <c r="BZ980" s="29">
        <f>ROUND(IF(Параметри!$K$77="No",BF980,BF980*Параметри!$K$78),1)</f>
        <v>0</v>
      </c>
      <c r="CA980" s="29">
        <f>ROUND(IF(Параметри!$K$77="No",BI980,BI980*Параметри!$K$78),1)</f>
        <v>0</v>
      </c>
      <c r="CB980" s="29">
        <f>ROUND(IF(Параметри!$K$77="No",BJ980,BJ980*Параметри!$K$78),1)</f>
        <v>0</v>
      </c>
      <c r="CC980" s="29">
        <f t="shared" si="137"/>
        <v>26471.341314242007</v>
      </c>
    </row>
    <row r="981" spans="1:81">
      <c r="A981" s="9">
        <v>980</v>
      </c>
      <c r="B981" s="9" t="s">
        <v>3148</v>
      </c>
      <c r="C981" s="9" t="s">
        <v>3148</v>
      </c>
      <c r="D981" s="9" t="s">
        <v>4020</v>
      </c>
      <c r="E981" s="9" t="s">
        <v>24</v>
      </c>
      <c r="F981" s="9" t="s">
        <v>4051</v>
      </c>
      <c r="G981" s="9" t="s">
        <v>2041</v>
      </c>
      <c r="H981" s="29">
        <f>SUM('Дані з ДІСО'!J981:L981)</f>
        <v>488</v>
      </c>
      <c r="I981" s="29">
        <f>SUM('Дані з ДІСО'!G981:I981)</f>
        <v>29</v>
      </c>
      <c r="J981" s="29">
        <f>SUM('Дані з ДІСО'!P981:R981)</f>
        <v>0</v>
      </c>
      <c r="K981" s="29">
        <f>SUM('Дані з ДІСО'!V981:X981)</f>
        <v>0</v>
      </c>
      <c r="L981" s="40">
        <f>ROUNDUP('Дані з ДІСО'!J981/'Коефіцієнти АТО'!$R981,0)</f>
        <v>12</v>
      </c>
      <c r="M981" s="40">
        <f>ROUNDUP('Дані з ДІСО'!K981/'Коефіцієнти АТО'!$R981,0)</f>
        <v>17</v>
      </c>
      <c r="N981" s="40">
        <f>ROUNDUP('Дані з ДІСО'!L981/'Коефіцієнти АТО'!$R981,0)</f>
        <v>4</v>
      </c>
      <c r="O981" s="59">
        <f>(L981*Параметри!$K$32+M981*Параметри!$L$32+N981*Параметри!$M$32)/18</f>
        <v>54.105555555555561</v>
      </c>
      <c r="P981" s="41">
        <f>IF(H981=0,"",'Дані з ДІСО'!Y981/H981)</f>
        <v>0</v>
      </c>
      <c r="Q981" s="29">
        <f>IF(H981=0,"",(1+0.25*P981)*O981*Параметри!$K$51)</f>
        <v>11081.911301698356</v>
      </c>
      <c r="R981" s="29">
        <f>IF(H981=0,"",Q981*'Коефіцієнти АТО'!T981)</f>
        <v>188.39249212887205</v>
      </c>
      <c r="S981" s="29">
        <f>IF(H981=0,"",H981*(1+0.25*P981)*Параметри!$K$66*Параметри!$K$20/1000)</f>
        <v>0</v>
      </c>
      <c r="T981" s="29">
        <f>IF(H981=0,"",H981*(1+0.25*P981)*'Коефіцієнти АТО'!$S981*Параметри!$K$20/1000)</f>
        <v>2461.450677170104</v>
      </c>
      <c r="U981" s="29">
        <f t="shared" si="138"/>
        <v>13731.754470997332</v>
      </c>
      <c r="V981" s="29">
        <f t="shared" si="139"/>
        <v>13731.754470997332</v>
      </c>
      <c r="W981" s="40">
        <f>ROUNDUP('Дані з ДІСО'!P981/Параметри!$K$24,0)</f>
        <v>0</v>
      </c>
      <c r="X981" s="40">
        <f>ROUNDUP('Дані з ДІСО'!Q981/Параметри!$K$24,0)</f>
        <v>0</v>
      </c>
      <c r="Y981" s="40">
        <f>ROUNDUP('Дані з ДІСО'!R981/Параметри!$K$24,0)</f>
        <v>0</v>
      </c>
      <c r="Z981" s="59">
        <f>(W981*Параметри!$K$33+X981*Параметри!$L$33+Y981*Параметри!$M$33)/18</f>
        <v>0</v>
      </c>
      <c r="AA981" s="41">
        <f>IF(J981=0,0,'Дані з ДІСО'!AA981/J981)</f>
        <v>0</v>
      </c>
      <c r="AB981" s="29">
        <f>(1+0.25*AA981)*Z981*Параметри!$K$51</f>
        <v>0</v>
      </c>
      <c r="AC981" s="29">
        <f>AB981*'Коефіцієнти АТО'!U981</f>
        <v>0</v>
      </c>
      <c r="AD981" s="29">
        <f>J981*(1+0.25*AA981)*Параметри!$K$66*Параметри!$K$20/1000</f>
        <v>0</v>
      </c>
      <c r="AE981" s="29">
        <f>(1+0.25*AA981)*J981*'Коефіцієнти АТО'!S981*Параметри!$K$20/1000</f>
        <v>0</v>
      </c>
      <c r="AF981" s="29">
        <f t="shared" si="135"/>
        <v>0</v>
      </c>
      <c r="AG981" s="29">
        <v>0</v>
      </c>
      <c r="AH981" s="40">
        <v>2</v>
      </c>
      <c r="AI981" s="40">
        <v>0</v>
      </c>
      <c r="AJ981" s="40">
        <f t="shared" si="136"/>
        <v>0</v>
      </c>
      <c r="AK981" s="29">
        <f>(AH981+AI981)*(1+0.25*AJ981)*Параметри!$K$53</f>
        <v>358.85855139200009</v>
      </c>
      <c r="AL981" s="29">
        <f>ROUNDUP(('Дані з ДІСО'!AU981+'Дані з ДІСО'!AW981)/Параметри!$K$28,0)</f>
        <v>0</v>
      </c>
      <c r="AM981" s="64">
        <f>AL981*Параметри!$M$35/18</f>
        <v>0</v>
      </c>
      <c r="AN981" s="29">
        <f>IF(AL981=0,0,'Дані з ДІСО'!AW981/SUM('Дані з ДІСО'!AU981,'Дані з ДІСО'!AW981))</f>
        <v>0</v>
      </c>
      <c r="AO981" s="29">
        <f>(1+0.25*AN981)*AM981*Параметри!$K$51</f>
        <v>0</v>
      </c>
      <c r="AP981" s="40">
        <f>ROUNDUP(('Дані з ДІСО'!AE981+'Дані не з ДІСО'!E981+'Дані не з ДІСО'!G981)/Параметри!$K$69,0)</f>
        <v>0</v>
      </c>
      <c r="AQ981" s="40">
        <f t="shared" si="140"/>
        <v>0</v>
      </c>
      <c r="AR981" s="40">
        <f>IF(AP981=0,0,('Дані з ДІСО'!AH981+'Дані не з ДІСО'!G981)/('Дані з ДІСО'!AE981+'Дані не з ДІСО'!E981+'Дані не з ДІСО'!G981))</f>
        <v>0</v>
      </c>
      <c r="AS981" s="29">
        <f>AQ981*(1+0.25*AR981)*Параметри!$K$51</f>
        <v>0</v>
      </c>
      <c r="AT981" s="40">
        <f>ROUNDUP('Дані з ДІСО'!AF981/Параметри!$K$70,0)</f>
        <v>0</v>
      </c>
      <c r="AU981" s="40">
        <f t="shared" si="141"/>
        <v>0</v>
      </c>
      <c r="AV981" s="40">
        <f>IF(AT981=0,0,'Дані з ДІСО'!AI981/'Дані з ДІСО'!AF981)</f>
        <v>0</v>
      </c>
      <c r="AW981" s="29">
        <f>AU981*(1+0.25*AV981)*Параметри!$K$51</f>
        <v>0</v>
      </c>
      <c r="AX981" s="40">
        <f>ROUNDUP('Дані з ДІСО'!AR981/Параметри!$K$29,0)</f>
        <v>0</v>
      </c>
      <c r="AY981" s="40">
        <f>ROUNDUP('Дані з ДІСО'!AS981/Параметри!$K$29,0)</f>
        <v>0</v>
      </c>
      <c r="AZ981" s="40">
        <f>ROUNDUP('Дані з ДІСО'!AT981/Параметри!$K$29,0)</f>
        <v>0</v>
      </c>
      <c r="BA981" s="64">
        <f>(AX981*Параметри!$K$32+AY981*Параметри!$L$32+AZ981*Параметри!$M$32)/18</f>
        <v>0</v>
      </c>
      <c r="BB981" s="29">
        <f>(BA981*Параметри!$K$51+SUM('Дані з ДІСО'!AR981:AT981)*Параметри!$K$48*Параметри!$K$20/1000)*Параметри!$K$74</f>
        <v>0</v>
      </c>
      <c r="BC981" s="40">
        <f>ROUNDUP(('Дані не з ДІСО'!I981+'Дані не з ДІСО'!K981)/Параметри!$K$26,0)</f>
        <v>0</v>
      </c>
      <c r="BD981" s="29">
        <f>BC981*Параметри!$M$36/18</f>
        <v>0</v>
      </c>
      <c r="BE981" s="40">
        <f>IF(BC981=0,0,'Дані не з ДІСО'!K981/('Дані не з ДІСО'!I981+'Дані не з ДІСО'!K981))</f>
        <v>0</v>
      </c>
      <c r="BF981" s="29">
        <f>(1+0.25*BE981)*BD981*Параметри!$K$51</f>
        <v>0</v>
      </c>
      <c r="BG981" s="40">
        <f>ROUNDUP('Дані не з ДІСО'!M981/Параметри!$K$27,0)</f>
        <v>0</v>
      </c>
      <c r="BH981" s="40">
        <f>BG981*Параметри!$M$37/18</f>
        <v>0</v>
      </c>
      <c r="BI981" s="29">
        <f>BH981*Параметри!$K$51</f>
        <v>0</v>
      </c>
      <c r="BJ981" s="29">
        <f>'Дані не з ДІСО'!N981*Параметри!$K$76</f>
        <v>0</v>
      </c>
      <c r="BK981" s="40">
        <f>ROUNDUP('Дані з ДІСО'!V981/Параметри!$K$25,0)</f>
        <v>0</v>
      </c>
      <c r="BL981" s="40">
        <f>ROUNDUP('Дані з ДІСО'!W981/Параметри!$K$25,0)</f>
        <v>0</v>
      </c>
      <c r="BM981" s="40">
        <f>ROUNDUP('Дані з ДІСО'!X981/Параметри!$K$25,0)</f>
        <v>0</v>
      </c>
      <c r="BN981" s="40">
        <f>(BK981*Параметри!$K$34+BL981*Параметри!$L$34+BM981*Параметри!$M$34)/18</f>
        <v>0</v>
      </c>
      <c r="BO981" s="40">
        <f>IF(K981=0,0,'Дані з ДІСО'!AC981/K981)</f>
        <v>0</v>
      </c>
      <c r="BP981" s="29">
        <f>(1+0.25*BO981)*BN981*Параметри!$K$51</f>
        <v>0</v>
      </c>
      <c r="BQ981" s="29">
        <f>BP981*'Коефіцієнти АТО'!U981</f>
        <v>0</v>
      </c>
      <c r="BR981" s="29">
        <f>K981*(1+0.25*BO981)*Параметри!$K$66*Параметри!$K$20/1000</f>
        <v>0</v>
      </c>
      <c r="BS981" s="29">
        <f>(1+0.25*BO981)*K981*'Коефіцієнти АТО'!S981*Параметри!$K$20/1000</f>
        <v>0</v>
      </c>
      <c r="BT981" s="29">
        <f t="shared" si="142"/>
        <v>0</v>
      </c>
      <c r="BU981" s="40">
        <f>ROUNDUP('Дані з ДІСО'!AG981/Параметри!$K$71,0)</f>
        <v>0</v>
      </c>
      <c r="BV981" s="40">
        <f t="shared" si="143"/>
        <v>0</v>
      </c>
      <c r="BW981" s="40">
        <f>IF('Дані з ДІСО'!AG981=0,0,'Дані з ДІСО'!AJ981/'Дані з ДІСО'!AG981)</f>
        <v>0</v>
      </c>
      <c r="BX981" s="29">
        <f>BV981*(1+0.25*BW981)*Параметри!$K$51</f>
        <v>0</v>
      </c>
      <c r="BY981" s="29">
        <f>ROUND(IF(Параметри!$K$77="No",CC981,CC981*Параметри!$K$78)+AG981,1)</f>
        <v>12681.6</v>
      </c>
      <c r="BZ981" s="29">
        <f>ROUND(IF(Параметри!$K$77="No",BF981,BF981*Параметри!$K$78),1)</f>
        <v>0</v>
      </c>
      <c r="CA981" s="29">
        <f>ROUND(IF(Параметри!$K$77="No",BI981,BI981*Параметри!$K$78),1)</f>
        <v>0</v>
      </c>
      <c r="CB981" s="29">
        <f>ROUND(IF(Параметри!$K$77="No",BJ981,BJ981*Параметри!$K$78),1)</f>
        <v>0</v>
      </c>
      <c r="CC981" s="29">
        <f t="shared" si="137"/>
        <v>14090.613022389332</v>
      </c>
    </row>
    <row r="982" spans="1:81">
      <c r="A982" s="9">
        <v>981</v>
      </c>
      <c r="B982" s="9" t="s">
        <v>3148</v>
      </c>
      <c r="C982" s="9" t="s">
        <v>3148</v>
      </c>
      <c r="D982" s="9" t="s">
        <v>4020</v>
      </c>
      <c r="E982" s="9" t="s">
        <v>24</v>
      </c>
      <c r="F982" s="9" t="s">
        <v>4052</v>
      </c>
      <c r="G982" s="9" t="s">
        <v>2043</v>
      </c>
      <c r="H982" s="29">
        <f>SUM('Дані з ДІСО'!J982:L982)</f>
        <v>2369</v>
      </c>
      <c r="I982" s="29">
        <f>SUM('Дані з ДІСО'!G982:I982)</f>
        <v>106</v>
      </c>
      <c r="J982" s="29">
        <f>SUM('Дані з ДІСО'!P982:R982)</f>
        <v>0</v>
      </c>
      <c r="K982" s="29">
        <f>SUM('Дані з ДІСО'!V982:X982)</f>
        <v>0</v>
      </c>
      <c r="L982" s="40">
        <f>ROUNDUP('Дані з ДІСО'!J982/'Коефіцієнти АТО'!$R982,0)</f>
        <v>57</v>
      </c>
      <c r="M982" s="40">
        <f>ROUNDUP('Дані з ДІСО'!K982/'Коефіцієнти АТО'!$R982,0)</f>
        <v>71</v>
      </c>
      <c r="N982" s="40">
        <f>ROUNDUP('Дані з ДІСО'!L982/'Коефіцієнти АТО'!$R982,0)</f>
        <v>17</v>
      </c>
      <c r="O982" s="59">
        <f>(L982*Параметри!$K$32+M982*Параметри!$L$32+N982*Параметри!$M$32)/18</f>
        <v>235.34444444444449</v>
      </c>
      <c r="P982" s="41">
        <f>IF(H982=0,"",'Дані з ДІСО'!Y982/H982)</f>
        <v>0</v>
      </c>
      <c r="Q982" s="29">
        <f>IF(H982=0,"",(1+0.25*P982)*O982*Параметри!$K$51)</f>
        <v>48203.298753726856</v>
      </c>
      <c r="R982" s="29">
        <f>IF(H982=0,"",Q982*'Коефіцієнти АТО'!T982)</f>
        <v>819.45607881335661</v>
      </c>
      <c r="S982" s="29">
        <f>IF(H982=0,"",H982*(1+0.25*P982)*Параметри!$K$66*Параметри!$K$20/1000)</f>
        <v>0</v>
      </c>
      <c r="T982" s="29">
        <f>IF(H982=0,"",H982*(1+0.25*P982)*'Коефіцієнти АТО'!$S982*Параметри!$K$20/1000)</f>
        <v>11949.132488147496</v>
      </c>
      <c r="U982" s="29">
        <f t="shared" si="138"/>
        <v>60971.887320687703</v>
      </c>
      <c r="V982" s="29">
        <f t="shared" si="139"/>
        <v>60971.887320687703</v>
      </c>
      <c r="W982" s="40">
        <f>ROUNDUP('Дані з ДІСО'!P982/Параметри!$K$24,0)</f>
        <v>0</v>
      </c>
      <c r="X982" s="40">
        <f>ROUNDUP('Дані з ДІСО'!Q982/Параметри!$K$24,0)</f>
        <v>0</v>
      </c>
      <c r="Y982" s="40">
        <f>ROUNDUP('Дані з ДІСО'!R982/Параметри!$K$24,0)</f>
        <v>0</v>
      </c>
      <c r="Z982" s="59">
        <f>(W982*Параметри!$K$33+X982*Параметри!$L$33+Y982*Параметри!$M$33)/18</f>
        <v>0</v>
      </c>
      <c r="AA982" s="41">
        <f>IF(J982=0,0,'Дані з ДІСО'!AA982/J982)</f>
        <v>0</v>
      </c>
      <c r="AB982" s="29">
        <f>(1+0.25*AA982)*Z982*Параметри!$K$51</f>
        <v>0</v>
      </c>
      <c r="AC982" s="29">
        <f>AB982*'Коефіцієнти АТО'!U982</f>
        <v>0</v>
      </c>
      <c r="AD982" s="29">
        <f>J982*(1+0.25*AA982)*Параметри!$K$66*Параметри!$K$20/1000</f>
        <v>0</v>
      </c>
      <c r="AE982" s="29">
        <f>(1+0.25*AA982)*J982*'Коефіцієнти АТО'!S982*Параметри!$K$20/1000</f>
        <v>0</v>
      </c>
      <c r="AF982" s="29">
        <f t="shared" si="135"/>
        <v>0</v>
      </c>
      <c r="AG982" s="29">
        <v>0</v>
      </c>
      <c r="AH982" s="40">
        <v>22</v>
      </c>
      <c r="AI982" s="40">
        <v>0</v>
      </c>
      <c r="AJ982" s="40">
        <f t="shared" si="136"/>
        <v>0</v>
      </c>
      <c r="AK982" s="29">
        <f>(AH982+AI982)*(1+0.25*AJ982)*Параметри!$K$53</f>
        <v>3947.4440653120009</v>
      </c>
      <c r="AL982" s="29">
        <f>ROUNDUP(('Дані з ДІСО'!AU982+'Дані з ДІСО'!AW982)/Параметри!$K$28,0)</f>
        <v>0</v>
      </c>
      <c r="AM982" s="64">
        <f>AL982*Параметри!$M$35/18</f>
        <v>0</v>
      </c>
      <c r="AN982" s="29">
        <f>IF(AL982=0,0,'Дані з ДІСО'!AW982/SUM('Дані з ДІСО'!AU982,'Дані з ДІСО'!AW982))</f>
        <v>0</v>
      </c>
      <c r="AO982" s="29">
        <f>(1+0.25*AN982)*AM982*Параметри!$K$51</f>
        <v>0</v>
      </c>
      <c r="AP982" s="40">
        <f>ROUNDUP(('Дані з ДІСО'!AE982+'Дані не з ДІСО'!E982+'Дані не з ДІСО'!G982)/Параметри!$K$69,0)</f>
        <v>0</v>
      </c>
      <c r="AQ982" s="40">
        <f t="shared" si="140"/>
        <v>0</v>
      </c>
      <c r="AR982" s="40">
        <f>IF(AP982=0,0,('Дані з ДІСО'!AH982+'Дані не з ДІСО'!G982)/('Дані з ДІСО'!AE982+'Дані не з ДІСО'!E982+'Дані не з ДІСО'!G982))</f>
        <v>0</v>
      </c>
      <c r="AS982" s="29">
        <f>AQ982*(1+0.25*AR982)*Параметри!$K$51</f>
        <v>0</v>
      </c>
      <c r="AT982" s="40">
        <f>ROUNDUP('Дані з ДІСО'!AF982/Параметри!$K$70,0)</f>
        <v>0</v>
      </c>
      <c r="AU982" s="40">
        <f t="shared" si="141"/>
        <v>0</v>
      </c>
      <c r="AV982" s="40">
        <f>IF(AT982=0,0,'Дані з ДІСО'!AI982/'Дані з ДІСО'!AF982)</f>
        <v>0</v>
      </c>
      <c r="AW982" s="29">
        <f>AU982*(1+0.25*AV982)*Параметри!$K$51</f>
        <v>0</v>
      </c>
      <c r="AX982" s="40">
        <f>ROUNDUP('Дані з ДІСО'!AR982/Параметри!$K$29,0)</f>
        <v>0</v>
      </c>
      <c r="AY982" s="40">
        <f>ROUNDUP('Дані з ДІСО'!AS982/Параметри!$K$29,0)</f>
        <v>0</v>
      </c>
      <c r="AZ982" s="40">
        <f>ROUNDUP('Дані з ДІСО'!AT982/Параметри!$K$29,0)</f>
        <v>0</v>
      </c>
      <c r="BA982" s="64">
        <f>(AX982*Параметри!$K$32+AY982*Параметри!$L$32+AZ982*Параметри!$M$32)/18</f>
        <v>0</v>
      </c>
      <c r="BB982" s="29">
        <f>(BA982*Параметри!$K$51+SUM('Дані з ДІСО'!AR982:AT982)*Параметри!$K$48*Параметри!$K$20/1000)*Параметри!$K$74</f>
        <v>0</v>
      </c>
      <c r="BC982" s="40">
        <f>ROUNDUP(('Дані не з ДІСО'!I982+'Дані не з ДІСО'!K982)/Параметри!$K$26,0)</f>
        <v>0</v>
      </c>
      <c r="BD982" s="29">
        <f>BC982*Параметри!$M$36/18</f>
        <v>0</v>
      </c>
      <c r="BE982" s="40">
        <f>IF(BC982=0,0,'Дані не з ДІСО'!K982/('Дані не з ДІСО'!I982+'Дані не з ДІСО'!K982))</f>
        <v>0</v>
      </c>
      <c r="BF982" s="29">
        <f>(1+0.25*BE982)*BD982*Параметри!$K$51</f>
        <v>0</v>
      </c>
      <c r="BG982" s="40">
        <f>ROUNDUP('Дані не з ДІСО'!M982/Параметри!$K$27,0)</f>
        <v>0</v>
      </c>
      <c r="BH982" s="40">
        <f>BG982*Параметри!$M$37/18</f>
        <v>0</v>
      </c>
      <c r="BI982" s="29">
        <f>BH982*Параметри!$K$51</f>
        <v>0</v>
      </c>
      <c r="BJ982" s="29">
        <f>'Дані не з ДІСО'!N982*Параметри!$K$76</f>
        <v>0</v>
      </c>
      <c r="BK982" s="40">
        <f>ROUNDUP('Дані з ДІСО'!V982/Параметри!$K$25,0)</f>
        <v>0</v>
      </c>
      <c r="BL982" s="40">
        <f>ROUNDUP('Дані з ДІСО'!W982/Параметри!$K$25,0)</f>
        <v>0</v>
      </c>
      <c r="BM982" s="40">
        <f>ROUNDUP('Дані з ДІСО'!X982/Параметри!$K$25,0)</f>
        <v>0</v>
      </c>
      <c r="BN982" s="40">
        <f>(BK982*Параметри!$K$34+BL982*Параметри!$L$34+BM982*Параметри!$M$34)/18</f>
        <v>0</v>
      </c>
      <c r="BO982" s="40">
        <f>IF(K982=0,0,'Дані з ДІСО'!AC982/K982)</f>
        <v>0</v>
      </c>
      <c r="BP982" s="29">
        <f>(1+0.25*BO982)*BN982*Параметри!$K$51</f>
        <v>0</v>
      </c>
      <c r="BQ982" s="29">
        <f>BP982*'Коефіцієнти АТО'!U982</f>
        <v>0</v>
      </c>
      <c r="BR982" s="29">
        <f>K982*(1+0.25*BO982)*Параметри!$K$66*Параметри!$K$20/1000</f>
        <v>0</v>
      </c>
      <c r="BS982" s="29">
        <f>(1+0.25*BO982)*K982*'Коефіцієнти АТО'!S982*Параметри!$K$20/1000</f>
        <v>0</v>
      </c>
      <c r="BT982" s="29">
        <f t="shared" si="142"/>
        <v>0</v>
      </c>
      <c r="BU982" s="40">
        <f>ROUNDUP('Дані з ДІСО'!AG982/Параметри!$K$71,0)</f>
        <v>0</v>
      </c>
      <c r="BV982" s="40">
        <f t="shared" si="143"/>
        <v>0</v>
      </c>
      <c r="BW982" s="40">
        <f>IF('Дані з ДІСО'!AG982=0,0,'Дані з ДІСО'!AJ982/'Дані з ДІСО'!AG982)</f>
        <v>0</v>
      </c>
      <c r="BX982" s="29">
        <f>BV982*(1+0.25*BW982)*Параметри!$K$51</f>
        <v>0</v>
      </c>
      <c r="BY982" s="29">
        <f>ROUND(IF(Параметри!$K$77="No",CC982,CC982*Параметри!$K$78)+AG982,1)</f>
        <v>58427.4</v>
      </c>
      <c r="BZ982" s="29">
        <f>ROUND(IF(Параметри!$K$77="No",BF982,BF982*Параметри!$K$78),1)</f>
        <v>0</v>
      </c>
      <c r="CA982" s="29">
        <f>ROUND(IF(Параметри!$K$77="No",BI982,BI982*Параметри!$K$78),1)</f>
        <v>0</v>
      </c>
      <c r="CB982" s="29">
        <f>ROUND(IF(Параметри!$K$77="No",BJ982,BJ982*Параметри!$K$78),1)</f>
        <v>0</v>
      </c>
      <c r="CC982" s="29">
        <f t="shared" si="137"/>
        <v>64919.331385999707</v>
      </c>
    </row>
    <row r="983" spans="1:81">
      <c r="A983" s="9">
        <v>982</v>
      </c>
      <c r="B983" s="9" t="s">
        <v>3148</v>
      </c>
      <c r="C983" s="9" t="s">
        <v>3148</v>
      </c>
      <c r="D983" s="9" t="s">
        <v>4020</v>
      </c>
      <c r="E983" s="9" t="s">
        <v>24</v>
      </c>
      <c r="F983" s="9" t="s">
        <v>4053</v>
      </c>
      <c r="G983" s="9" t="s">
        <v>2045</v>
      </c>
      <c r="H983" s="29">
        <f>SUM('Дані з ДІСО'!J983:L983)</f>
        <v>1221</v>
      </c>
      <c r="I983" s="29">
        <f>SUM('Дані з ДІСО'!G983:I983)</f>
        <v>95</v>
      </c>
      <c r="J983" s="29">
        <f>SUM('Дані з ДІСО'!P983:R983)</f>
        <v>0</v>
      </c>
      <c r="K983" s="29">
        <f>SUM('Дані з ДІСО'!V983:X983)</f>
        <v>0</v>
      </c>
      <c r="L983" s="40">
        <f>ROUNDUP('Дані з ДІСО'!J983/'Коефіцієнти АТО'!$R983,0)</f>
        <v>32</v>
      </c>
      <c r="M983" s="40">
        <f>ROUNDUP('Дані з ДІСО'!K983/'Коефіцієнти АТО'!$R983,0)</f>
        <v>44</v>
      </c>
      <c r="N983" s="40">
        <f>ROUNDUP('Дані з ДІСО'!L983/'Коефіцієнти АТО'!$R983,0)</f>
        <v>12</v>
      </c>
      <c r="O983" s="59">
        <f>(L983*Параметри!$K$32+M983*Параметри!$L$32+N983*Параметри!$M$32)/18</f>
        <v>144.48888888888891</v>
      </c>
      <c r="P983" s="41">
        <f>IF(H983=0,"",'Дані з ДІСО'!Y983/H983)</f>
        <v>0</v>
      </c>
      <c r="Q983" s="29">
        <f>IF(H983=0,"",(1+0.25*P983)*O983*Параметри!$K$51)</f>
        <v>29594.244700130494</v>
      </c>
      <c r="R983" s="29">
        <f>IF(H983=0,"",Q983*'Коефіцієнти АТО'!T983)</f>
        <v>503.10215990221843</v>
      </c>
      <c r="S983" s="29">
        <f>IF(H983=0,"",H983*(1+0.25*P983)*Параметри!$K$66*Параметри!$K$20/1000)</f>
        <v>0</v>
      </c>
      <c r="T983" s="29">
        <f>IF(H983=0,"",H983*(1+0.25*P983)*'Коефіцієнти АТО'!$S983*Параметри!$K$20/1000)</f>
        <v>6158.6706492309368</v>
      </c>
      <c r="U983" s="29">
        <f t="shared" si="138"/>
        <v>36256.017509263649</v>
      </c>
      <c r="V983" s="29">
        <f t="shared" si="139"/>
        <v>36256.017509263649</v>
      </c>
      <c r="W983" s="40">
        <f>ROUNDUP('Дані з ДІСО'!P983/Параметри!$K$24,0)</f>
        <v>0</v>
      </c>
      <c r="X983" s="40">
        <f>ROUNDUP('Дані з ДІСО'!Q983/Параметри!$K$24,0)</f>
        <v>0</v>
      </c>
      <c r="Y983" s="40">
        <f>ROUNDUP('Дані з ДІСО'!R983/Параметри!$K$24,0)</f>
        <v>0</v>
      </c>
      <c r="Z983" s="59">
        <f>(W983*Параметри!$K$33+X983*Параметри!$L$33+Y983*Параметри!$M$33)/18</f>
        <v>0</v>
      </c>
      <c r="AA983" s="41">
        <f>IF(J983=0,0,'Дані з ДІСО'!AA983/J983)</f>
        <v>0</v>
      </c>
      <c r="AB983" s="29">
        <f>(1+0.25*AA983)*Z983*Параметри!$K$51</f>
        <v>0</v>
      </c>
      <c r="AC983" s="29">
        <f>AB983*'Коефіцієнти АТО'!U983</f>
        <v>0</v>
      </c>
      <c r="AD983" s="29">
        <f>J983*(1+0.25*AA983)*Параметри!$K$66*Параметри!$K$20/1000</f>
        <v>0</v>
      </c>
      <c r="AE983" s="29">
        <f>(1+0.25*AA983)*J983*'Коефіцієнти АТО'!S983*Параметри!$K$20/1000</f>
        <v>0</v>
      </c>
      <c r="AF983" s="29">
        <f t="shared" si="135"/>
        <v>0</v>
      </c>
      <c r="AG983" s="29">
        <v>0</v>
      </c>
      <c r="AH983" s="40">
        <v>16</v>
      </c>
      <c r="AI983" s="40">
        <v>0</v>
      </c>
      <c r="AJ983" s="40">
        <f t="shared" si="136"/>
        <v>0</v>
      </c>
      <c r="AK983" s="29">
        <f>(AH983+AI983)*(1+0.25*AJ983)*Параметри!$K$53</f>
        <v>2870.8684111360008</v>
      </c>
      <c r="AL983" s="29">
        <f>ROUNDUP(('Дані з ДІСО'!AU983+'Дані з ДІСО'!AW983)/Параметри!$K$28,0)</f>
        <v>0</v>
      </c>
      <c r="AM983" s="64">
        <f>AL983*Параметри!$M$35/18</f>
        <v>0</v>
      </c>
      <c r="AN983" s="29">
        <f>IF(AL983=0,0,'Дані з ДІСО'!AW983/SUM('Дані з ДІСО'!AU983,'Дані з ДІСО'!AW983))</f>
        <v>0</v>
      </c>
      <c r="AO983" s="29">
        <f>(1+0.25*AN983)*AM983*Параметри!$K$51</f>
        <v>0</v>
      </c>
      <c r="AP983" s="40">
        <f>ROUNDUP(('Дані з ДІСО'!AE983+'Дані не з ДІСО'!E983+'Дані не з ДІСО'!G983)/Параметри!$K$69,0)</f>
        <v>0</v>
      </c>
      <c r="AQ983" s="40">
        <f t="shared" si="140"/>
        <v>0</v>
      </c>
      <c r="AR983" s="40">
        <f>IF(AP983=0,0,('Дані з ДІСО'!AH983+'Дані не з ДІСО'!G983)/('Дані з ДІСО'!AE983+'Дані не з ДІСО'!E983+'Дані не з ДІСО'!G983))</f>
        <v>0</v>
      </c>
      <c r="AS983" s="29">
        <f>AQ983*(1+0.25*AR983)*Параметри!$K$51</f>
        <v>0</v>
      </c>
      <c r="AT983" s="40">
        <f>ROUNDUP('Дані з ДІСО'!AF983/Параметри!$K$70,0)</f>
        <v>0</v>
      </c>
      <c r="AU983" s="40">
        <f t="shared" si="141"/>
        <v>0</v>
      </c>
      <c r="AV983" s="40">
        <f>IF(AT983=0,0,'Дані з ДІСО'!AI983/'Дані з ДІСО'!AF983)</f>
        <v>0</v>
      </c>
      <c r="AW983" s="29">
        <f>AU983*(1+0.25*AV983)*Параметри!$K$51</f>
        <v>0</v>
      </c>
      <c r="AX983" s="40">
        <f>ROUNDUP('Дані з ДІСО'!AR983/Параметри!$K$29,0)</f>
        <v>0</v>
      </c>
      <c r="AY983" s="40">
        <f>ROUNDUP('Дані з ДІСО'!AS983/Параметри!$K$29,0)</f>
        <v>0</v>
      </c>
      <c r="AZ983" s="40">
        <f>ROUNDUP('Дані з ДІСО'!AT983/Параметри!$K$29,0)</f>
        <v>0</v>
      </c>
      <c r="BA983" s="64">
        <f>(AX983*Параметри!$K$32+AY983*Параметри!$L$32+AZ983*Параметри!$M$32)/18</f>
        <v>0</v>
      </c>
      <c r="BB983" s="29">
        <f>(BA983*Параметри!$K$51+SUM('Дані з ДІСО'!AR983:AT983)*Параметри!$K$48*Параметри!$K$20/1000)*Параметри!$K$74</f>
        <v>0</v>
      </c>
      <c r="BC983" s="40">
        <f>ROUNDUP(('Дані не з ДІСО'!I983+'Дані не з ДІСО'!K983)/Параметри!$K$26,0)</f>
        <v>0</v>
      </c>
      <c r="BD983" s="29">
        <f>BC983*Параметри!$M$36/18</f>
        <v>0</v>
      </c>
      <c r="BE983" s="40">
        <f>IF(BC983=0,0,'Дані не з ДІСО'!K983/('Дані не з ДІСО'!I983+'Дані не з ДІСО'!K983))</f>
        <v>0</v>
      </c>
      <c r="BF983" s="29">
        <f>(1+0.25*BE983)*BD983*Параметри!$K$51</f>
        <v>0</v>
      </c>
      <c r="BG983" s="40">
        <f>ROUNDUP('Дані не з ДІСО'!M983/Параметри!$K$27,0)</f>
        <v>0</v>
      </c>
      <c r="BH983" s="40">
        <f>BG983*Параметри!$M$37/18</f>
        <v>0</v>
      </c>
      <c r="BI983" s="29">
        <f>BH983*Параметри!$K$51</f>
        <v>0</v>
      </c>
      <c r="BJ983" s="29">
        <f>'Дані не з ДІСО'!N983*Параметри!$K$76</f>
        <v>0</v>
      </c>
      <c r="BK983" s="40">
        <f>ROUNDUP('Дані з ДІСО'!V983/Параметри!$K$25,0)</f>
        <v>0</v>
      </c>
      <c r="BL983" s="40">
        <f>ROUNDUP('Дані з ДІСО'!W983/Параметри!$K$25,0)</f>
        <v>0</v>
      </c>
      <c r="BM983" s="40">
        <f>ROUNDUP('Дані з ДІСО'!X983/Параметри!$K$25,0)</f>
        <v>0</v>
      </c>
      <c r="BN983" s="40">
        <f>(BK983*Параметри!$K$34+BL983*Параметри!$L$34+BM983*Параметри!$M$34)/18</f>
        <v>0</v>
      </c>
      <c r="BO983" s="40">
        <f>IF(K983=0,0,'Дані з ДІСО'!AC983/K983)</f>
        <v>0</v>
      </c>
      <c r="BP983" s="29">
        <f>(1+0.25*BO983)*BN983*Параметри!$K$51</f>
        <v>0</v>
      </c>
      <c r="BQ983" s="29">
        <f>BP983*'Коефіцієнти АТО'!U983</f>
        <v>0</v>
      </c>
      <c r="BR983" s="29">
        <f>K983*(1+0.25*BO983)*Параметри!$K$66*Параметри!$K$20/1000</f>
        <v>0</v>
      </c>
      <c r="BS983" s="29">
        <f>(1+0.25*BO983)*K983*'Коефіцієнти АТО'!S983*Параметри!$K$20/1000</f>
        <v>0</v>
      </c>
      <c r="BT983" s="29">
        <f t="shared" si="142"/>
        <v>0</v>
      </c>
      <c r="BU983" s="40">
        <f>ROUNDUP('Дані з ДІСО'!AG983/Параметри!$K$71,0)</f>
        <v>0</v>
      </c>
      <c r="BV983" s="40">
        <f t="shared" si="143"/>
        <v>0</v>
      </c>
      <c r="BW983" s="40">
        <f>IF('Дані з ДІСО'!AG983=0,0,'Дані з ДІСО'!AJ983/'Дані з ДІСО'!AG983)</f>
        <v>0</v>
      </c>
      <c r="BX983" s="29">
        <f>BV983*(1+0.25*BW983)*Параметри!$K$51</f>
        <v>0</v>
      </c>
      <c r="BY983" s="29">
        <f>ROUND(IF(Параметри!$K$77="No",CC983,CC983*Параметри!$K$78)+AG983,1)</f>
        <v>35214.199999999997</v>
      </c>
      <c r="BZ983" s="29">
        <f>ROUND(IF(Параметри!$K$77="No",BF983,BF983*Параметри!$K$78),1)</f>
        <v>0</v>
      </c>
      <c r="CA983" s="29">
        <f>ROUND(IF(Параметри!$K$77="No",BI983,BI983*Параметри!$K$78),1)</f>
        <v>0</v>
      </c>
      <c r="CB983" s="29">
        <f>ROUND(IF(Параметри!$K$77="No",BJ983,BJ983*Параметри!$K$78),1)</f>
        <v>0</v>
      </c>
      <c r="CC983" s="29">
        <f t="shared" si="137"/>
        <v>39126.885920399647</v>
      </c>
    </row>
    <row r="984" spans="1:81">
      <c r="A984" s="9">
        <v>983</v>
      </c>
      <c r="B984" s="9" t="s">
        <v>3148</v>
      </c>
      <c r="C984" s="9" t="s">
        <v>3148</v>
      </c>
      <c r="D984" s="9" t="s">
        <v>4020</v>
      </c>
      <c r="E984" s="9" t="s">
        <v>24</v>
      </c>
      <c r="F984" s="9" t="s">
        <v>4054</v>
      </c>
      <c r="G984" s="9" t="s">
        <v>2047</v>
      </c>
      <c r="H984" s="29">
        <f>SUM('Дані з ДІСО'!J984:L984)</f>
        <v>1183</v>
      </c>
      <c r="I984" s="29">
        <f>SUM('Дані з ДІСО'!G984:I984)</f>
        <v>63</v>
      </c>
      <c r="J984" s="29">
        <f>SUM('Дані з ДІСО'!P984:R984)</f>
        <v>0</v>
      </c>
      <c r="K984" s="29">
        <f>SUM('Дані з ДІСО'!V984:X984)</f>
        <v>0</v>
      </c>
      <c r="L984" s="40">
        <f>ROUNDUP('Дані з ДІСО'!J984/'Коефіцієнти АТО'!$R984,0)</f>
        <v>28</v>
      </c>
      <c r="M984" s="40">
        <f>ROUNDUP('Дані з ДІСО'!K984/'Коефіцієнти АТО'!$R984,0)</f>
        <v>37</v>
      </c>
      <c r="N984" s="40">
        <f>ROUNDUP('Дані з ДІСО'!L984/'Коефіцієнти АТО'!$R984,0)</f>
        <v>11</v>
      </c>
      <c r="O984" s="59">
        <f>(L984*Параметри!$K$32+M984*Параметри!$L$32+N984*Параметри!$M$32)/18</f>
        <v>124.6888888888889</v>
      </c>
      <c r="P984" s="41">
        <f>IF(H984=0,"",'Дані з ДІСО'!Y984/H984)</f>
        <v>0</v>
      </c>
      <c r="Q984" s="29">
        <f>IF(H984=0,"",(1+0.25*P984)*O984*Параметри!$K$51)</f>
        <v>25538.80452359769</v>
      </c>
      <c r="R984" s="29">
        <f>IF(H984=0,"",Q984*'Коефіцієнти АТО'!T984)</f>
        <v>434.15967690116076</v>
      </c>
      <c r="S984" s="29">
        <f>IF(H984=0,"",H984*(1+0.25*P984)*Параметри!$K$66*Параметри!$K$20/1000)</f>
        <v>0</v>
      </c>
      <c r="T984" s="29">
        <f>IF(H984=0,"",H984*(1+0.25*P984)*'Коефіцієнти АТО'!$S984*Параметри!$K$20/1000)</f>
        <v>5967.0003096152323</v>
      </c>
      <c r="U984" s="29">
        <f t="shared" si="138"/>
        <v>31939.964510114081</v>
      </c>
      <c r="V984" s="29">
        <f t="shared" si="139"/>
        <v>31939.964510114081</v>
      </c>
      <c r="W984" s="40">
        <f>ROUNDUP('Дані з ДІСО'!P984/Параметри!$K$24,0)</f>
        <v>0</v>
      </c>
      <c r="X984" s="40">
        <f>ROUNDUP('Дані з ДІСО'!Q984/Параметри!$K$24,0)</f>
        <v>0</v>
      </c>
      <c r="Y984" s="40">
        <f>ROUNDUP('Дані з ДІСО'!R984/Параметри!$K$24,0)</f>
        <v>0</v>
      </c>
      <c r="Z984" s="59">
        <f>(W984*Параметри!$K$33+X984*Параметри!$L$33+Y984*Параметри!$M$33)/18</f>
        <v>0</v>
      </c>
      <c r="AA984" s="41">
        <f>IF(J984=0,0,'Дані з ДІСО'!AA984/J984)</f>
        <v>0</v>
      </c>
      <c r="AB984" s="29">
        <f>(1+0.25*AA984)*Z984*Параметри!$K$51</f>
        <v>0</v>
      </c>
      <c r="AC984" s="29">
        <f>AB984*'Коефіцієнти АТО'!U984</f>
        <v>0</v>
      </c>
      <c r="AD984" s="29">
        <f>J984*(1+0.25*AA984)*Параметри!$K$66*Параметри!$K$20/1000</f>
        <v>0</v>
      </c>
      <c r="AE984" s="29">
        <f>(1+0.25*AA984)*J984*'Коефіцієнти АТО'!S984*Параметри!$K$20/1000</f>
        <v>0</v>
      </c>
      <c r="AF984" s="29">
        <f t="shared" si="135"/>
        <v>0</v>
      </c>
      <c r="AG984" s="29">
        <v>0</v>
      </c>
      <c r="AH984" s="40">
        <v>3</v>
      </c>
      <c r="AI984" s="40">
        <v>0</v>
      </c>
      <c r="AJ984" s="40">
        <f t="shared" si="136"/>
        <v>0</v>
      </c>
      <c r="AK984" s="29">
        <f>(AH984+AI984)*(1+0.25*AJ984)*Параметри!$K$53</f>
        <v>538.28782708800009</v>
      </c>
      <c r="AL984" s="29">
        <f>ROUNDUP(('Дані з ДІСО'!AU984+'Дані з ДІСО'!AW984)/Параметри!$K$28,0)</f>
        <v>0</v>
      </c>
      <c r="AM984" s="64">
        <f>AL984*Параметри!$M$35/18</f>
        <v>0</v>
      </c>
      <c r="AN984" s="29">
        <f>IF(AL984=0,0,'Дані з ДІСО'!AW984/SUM('Дані з ДІСО'!AU984,'Дані з ДІСО'!AW984))</f>
        <v>0</v>
      </c>
      <c r="AO984" s="29">
        <f>(1+0.25*AN984)*AM984*Параметри!$K$51</f>
        <v>0</v>
      </c>
      <c r="AP984" s="40">
        <f>ROUNDUP(('Дані з ДІСО'!AE984+'Дані не з ДІСО'!E984+'Дані не з ДІСО'!G984)/Параметри!$K$69,0)</f>
        <v>0</v>
      </c>
      <c r="AQ984" s="40">
        <f t="shared" si="140"/>
        <v>0</v>
      </c>
      <c r="AR984" s="40">
        <f>IF(AP984=0,0,('Дані з ДІСО'!AH984+'Дані не з ДІСО'!G984)/('Дані з ДІСО'!AE984+'Дані не з ДІСО'!E984+'Дані не з ДІСО'!G984))</f>
        <v>0</v>
      </c>
      <c r="AS984" s="29">
        <f>AQ984*(1+0.25*AR984)*Параметри!$K$51</f>
        <v>0</v>
      </c>
      <c r="AT984" s="40">
        <f>ROUNDUP('Дані з ДІСО'!AF984/Параметри!$K$70,0)</f>
        <v>0</v>
      </c>
      <c r="AU984" s="40">
        <f t="shared" si="141"/>
        <v>0</v>
      </c>
      <c r="AV984" s="40">
        <f>IF(AT984=0,0,'Дані з ДІСО'!AI984/'Дані з ДІСО'!AF984)</f>
        <v>0</v>
      </c>
      <c r="AW984" s="29">
        <f>AU984*(1+0.25*AV984)*Параметри!$K$51</f>
        <v>0</v>
      </c>
      <c r="AX984" s="40">
        <f>ROUNDUP('Дані з ДІСО'!AR984/Параметри!$K$29,0)</f>
        <v>0</v>
      </c>
      <c r="AY984" s="40">
        <f>ROUNDUP('Дані з ДІСО'!AS984/Параметри!$K$29,0)</f>
        <v>0</v>
      </c>
      <c r="AZ984" s="40">
        <f>ROUNDUP('Дані з ДІСО'!AT984/Параметри!$K$29,0)</f>
        <v>0</v>
      </c>
      <c r="BA984" s="64">
        <f>(AX984*Параметри!$K$32+AY984*Параметри!$L$32+AZ984*Параметри!$M$32)/18</f>
        <v>0</v>
      </c>
      <c r="BB984" s="29">
        <f>(BA984*Параметри!$K$51+SUM('Дані з ДІСО'!AR984:AT984)*Параметри!$K$48*Параметри!$K$20/1000)*Параметри!$K$74</f>
        <v>0</v>
      </c>
      <c r="BC984" s="40">
        <f>ROUNDUP(('Дані не з ДІСО'!I984+'Дані не з ДІСО'!K984)/Параметри!$K$26,0)</f>
        <v>0</v>
      </c>
      <c r="BD984" s="29">
        <f>BC984*Параметри!$M$36/18</f>
        <v>0</v>
      </c>
      <c r="BE984" s="40">
        <f>IF(BC984=0,0,'Дані не з ДІСО'!K984/('Дані не з ДІСО'!I984+'Дані не з ДІСО'!K984))</f>
        <v>0</v>
      </c>
      <c r="BF984" s="29">
        <f>(1+0.25*BE984)*BD984*Параметри!$K$51</f>
        <v>0</v>
      </c>
      <c r="BG984" s="40">
        <f>ROUNDUP('Дані не з ДІСО'!M984/Параметри!$K$27,0)</f>
        <v>0</v>
      </c>
      <c r="BH984" s="40">
        <f>BG984*Параметри!$M$37/18</f>
        <v>0</v>
      </c>
      <c r="BI984" s="29">
        <f>BH984*Параметри!$K$51</f>
        <v>0</v>
      </c>
      <c r="BJ984" s="29">
        <f>'Дані не з ДІСО'!N984*Параметри!$K$76</f>
        <v>0</v>
      </c>
      <c r="BK984" s="40">
        <f>ROUNDUP('Дані з ДІСО'!V984/Параметри!$K$25,0)</f>
        <v>0</v>
      </c>
      <c r="BL984" s="40">
        <f>ROUNDUP('Дані з ДІСО'!W984/Параметри!$K$25,0)</f>
        <v>0</v>
      </c>
      <c r="BM984" s="40">
        <f>ROUNDUP('Дані з ДІСО'!X984/Параметри!$K$25,0)</f>
        <v>0</v>
      </c>
      <c r="BN984" s="40">
        <f>(BK984*Параметри!$K$34+BL984*Параметри!$L$34+BM984*Параметри!$M$34)/18</f>
        <v>0</v>
      </c>
      <c r="BO984" s="40">
        <f>IF(K984=0,0,'Дані з ДІСО'!AC984/K984)</f>
        <v>0</v>
      </c>
      <c r="BP984" s="29">
        <f>(1+0.25*BO984)*BN984*Параметри!$K$51</f>
        <v>0</v>
      </c>
      <c r="BQ984" s="29">
        <f>BP984*'Коефіцієнти АТО'!U984</f>
        <v>0</v>
      </c>
      <c r="BR984" s="29">
        <f>K984*(1+0.25*BO984)*Параметри!$K$66*Параметри!$K$20/1000</f>
        <v>0</v>
      </c>
      <c r="BS984" s="29">
        <f>(1+0.25*BO984)*K984*'Коефіцієнти АТО'!S984*Параметри!$K$20/1000</f>
        <v>0</v>
      </c>
      <c r="BT984" s="29">
        <f t="shared" si="142"/>
        <v>0</v>
      </c>
      <c r="BU984" s="40">
        <f>ROUNDUP('Дані з ДІСО'!AG984/Параметри!$K$71,0)</f>
        <v>0</v>
      </c>
      <c r="BV984" s="40">
        <f t="shared" si="143"/>
        <v>0</v>
      </c>
      <c r="BW984" s="40">
        <f>IF('Дані з ДІСО'!AG984=0,0,'Дані з ДІСО'!AJ984/'Дані з ДІСО'!AG984)</f>
        <v>0</v>
      </c>
      <c r="BX984" s="29">
        <f>BV984*(1+0.25*BW984)*Параметри!$K$51</f>
        <v>0</v>
      </c>
      <c r="BY984" s="29">
        <f>ROUND(IF(Параметри!$K$77="No",CC984,CC984*Параметри!$K$78)+AG984,1)</f>
        <v>29230.400000000001</v>
      </c>
      <c r="BZ984" s="29">
        <f>ROUND(IF(Параметри!$K$77="No",BF984,BF984*Параметри!$K$78),1)</f>
        <v>0</v>
      </c>
      <c r="CA984" s="29">
        <f>ROUND(IF(Параметри!$K$77="No",BI984,BI984*Параметри!$K$78),1)</f>
        <v>0</v>
      </c>
      <c r="CB984" s="29">
        <f>ROUND(IF(Параметри!$K$77="No",BJ984,BJ984*Параметри!$K$78),1)</f>
        <v>0</v>
      </c>
      <c r="CC984" s="29">
        <f t="shared" si="137"/>
        <v>32478.252337202081</v>
      </c>
    </row>
    <row r="985" spans="1:81">
      <c r="A985" s="9">
        <v>984</v>
      </c>
      <c r="B985" s="9" t="s">
        <v>3148</v>
      </c>
      <c r="C985" s="9" t="s">
        <v>3148</v>
      </c>
      <c r="D985" s="9" t="s">
        <v>4020</v>
      </c>
      <c r="E985" s="9" t="s">
        <v>24</v>
      </c>
      <c r="F985" s="9" t="s">
        <v>4055</v>
      </c>
      <c r="G985" s="9" t="s">
        <v>2049</v>
      </c>
      <c r="H985" s="29">
        <f>SUM('Дані з ДІСО'!J985:L985)</f>
        <v>893</v>
      </c>
      <c r="I985" s="29">
        <f>SUM('Дані з ДІСО'!G985:I985)</f>
        <v>40</v>
      </c>
      <c r="J985" s="29">
        <f>SUM('Дані з ДІСО'!P985:R985)</f>
        <v>0</v>
      </c>
      <c r="K985" s="29">
        <f>SUM('Дані з ДІСО'!V985:X985)</f>
        <v>0</v>
      </c>
      <c r="L985" s="40">
        <f>ROUNDUP('Дані з ДІСО'!J985/'Коефіцієнти АТО'!$R985,0)</f>
        <v>22</v>
      </c>
      <c r="M985" s="40">
        <f>ROUNDUP('Дані з ДІСО'!K985/'Коефіцієнти АТО'!$R985,0)</f>
        <v>29</v>
      </c>
      <c r="N985" s="40">
        <f>ROUNDUP('Дані з ДІСО'!L985/'Коефіцієнти АТО'!$R985,0)</f>
        <v>8</v>
      </c>
      <c r="O985" s="59">
        <f>(L985*Параметри!$K$32+M985*Параметри!$L$32+N985*Параметри!$M$32)/18</f>
        <v>96.572222222222237</v>
      </c>
      <c r="P985" s="41">
        <f>IF(H985=0,"",'Дані з ДІСО'!Y985/H985)</f>
        <v>0</v>
      </c>
      <c r="Q985" s="29">
        <f>IF(H985=0,"",(1+0.25*P985)*O985*Параметри!$K$51)</f>
        <v>19779.942926113825</v>
      </c>
      <c r="R985" s="29">
        <f>IF(H985=0,"",Q985*'Коефіцієнти АТО'!T985)</f>
        <v>336.25902974393506</v>
      </c>
      <c r="S985" s="29">
        <f>IF(H985=0,"",H985*(1+0.25*P985)*Параметри!$K$66*Параметри!$K$20/1000)</f>
        <v>0</v>
      </c>
      <c r="T985" s="29">
        <f>IF(H985=0,"",H985*(1+0.25*P985)*'Коефіцієнти АТО'!$S985*Параметри!$K$20/1000)</f>
        <v>4504.2529809690641</v>
      </c>
      <c r="U985" s="29">
        <f t="shared" si="138"/>
        <v>24620.454936826824</v>
      </c>
      <c r="V985" s="29">
        <f t="shared" si="139"/>
        <v>24620.454936826824</v>
      </c>
      <c r="W985" s="40">
        <f>ROUNDUP('Дані з ДІСО'!P985/Параметри!$K$24,0)</f>
        <v>0</v>
      </c>
      <c r="X985" s="40">
        <f>ROUNDUP('Дані з ДІСО'!Q985/Параметри!$K$24,0)</f>
        <v>0</v>
      </c>
      <c r="Y985" s="40">
        <f>ROUNDUP('Дані з ДІСО'!R985/Параметри!$K$24,0)</f>
        <v>0</v>
      </c>
      <c r="Z985" s="59">
        <f>(W985*Параметри!$K$33+X985*Параметри!$L$33+Y985*Параметри!$M$33)/18</f>
        <v>0</v>
      </c>
      <c r="AA985" s="41">
        <f>IF(J985=0,0,'Дані з ДІСО'!AA985/J985)</f>
        <v>0</v>
      </c>
      <c r="AB985" s="29">
        <f>(1+0.25*AA985)*Z985*Параметри!$K$51</f>
        <v>0</v>
      </c>
      <c r="AC985" s="29">
        <f>AB985*'Коефіцієнти АТО'!U985</f>
        <v>0</v>
      </c>
      <c r="AD985" s="29">
        <f>J985*(1+0.25*AA985)*Параметри!$K$66*Параметри!$K$20/1000</f>
        <v>0</v>
      </c>
      <c r="AE985" s="29">
        <f>(1+0.25*AA985)*J985*'Коефіцієнти АТО'!S985*Параметри!$K$20/1000</f>
        <v>0</v>
      </c>
      <c r="AF985" s="29">
        <f t="shared" si="135"/>
        <v>0</v>
      </c>
      <c r="AG985" s="29">
        <v>0</v>
      </c>
      <c r="AH985" s="40">
        <v>7</v>
      </c>
      <c r="AI985" s="40">
        <v>0</v>
      </c>
      <c r="AJ985" s="40">
        <f t="shared" si="136"/>
        <v>0</v>
      </c>
      <c r="AK985" s="29">
        <f>(AH985+AI985)*(1+0.25*AJ985)*Параметри!$K$53</f>
        <v>1256.0049298720003</v>
      </c>
      <c r="AL985" s="29">
        <f>ROUNDUP(('Дані з ДІСО'!AU985+'Дані з ДІСО'!AW985)/Параметри!$K$28,0)</f>
        <v>3</v>
      </c>
      <c r="AM985" s="64">
        <f>AL985*Параметри!$M$35/18</f>
        <v>3.8333333333333335</v>
      </c>
      <c r="AN985" s="29">
        <f>IF(AL985=0,0,'Дані з ДІСО'!AW985/SUM('Дані з ДІСО'!AU985,'Дані з ДІСО'!AW985))</f>
        <v>0</v>
      </c>
      <c r="AO985" s="29">
        <f>(1+0.25*AN985)*AM985*Параметри!$K$51</f>
        <v>785.14414192133336</v>
      </c>
      <c r="AP985" s="40">
        <f>ROUNDUP(('Дані з ДІСО'!AE985+'Дані не з ДІСО'!E985+'Дані не з ДІСО'!G985)/Параметри!$K$69,0)</f>
        <v>0</v>
      </c>
      <c r="AQ985" s="40">
        <f t="shared" si="140"/>
        <v>0</v>
      </c>
      <c r="AR985" s="40">
        <f>IF(AP985=0,0,('Дані з ДІСО'!AH985+'Дані не з ДІСО'!G985)/('Дані з ДІСО'!AE985+'Дані не з ДІСО'!E985+'Дані не з ДІСО'!G985))</f>
        <v>0</v>
      </c>
      <c r="AS985" s="29">
        <f>AQ985*(1+0.25*AR985)*Параметри!$K$51</f>
        <v>0</v>
      </c>
      <c r="AT985" s="40">
        <f>ROUNDUP('Дані з ДІСО'!AF985/Параметри!$K$70,0)</f>
        <v>0</v>
      </c>
      <c r="AU985" s="40">
        <f t="shared" si="141"/>
        <v>0</v>
      </c>
      <c r="AV985" s="40">
        <f>IF(AT985=0,0,'Дані з ДІСО'!AI985/'Дані з ДІСО'!AF985)</f>
        <v>0</v>
      </c>
      <c r="AW985" s="29">
        <f>AU985*(1+0.25*AV985)*Параметри!$K$51</f>
        <v>0</v>
      </c>
      <c r="AX985" s="40">
        <f>ROUNDUP('Дані з ДІСО'!AR985/Параметри!$K$29,0)</f>
        <v>0</v>
      </c>
      <c r="AY985" s="40">
        <f>ROUNDUP('Дані з ДІСО'!AS985/Параметри!$K$29,0)</f>
        <v>0</v>
      </c>
      <c r="AZ985" s="40">
        <f>ROUNDUP('Дані з ДІСО'!AT985/Параметри!$K$29,0)</f>
        <v>0</v>
      </c>
      <c r="BA985" s="64">
        <f>(AX985*Параметри!$K$32+AY985*Параметри!$L$32+AZ985*Параметри!$M$32)/18</f>
        <v>0</v>
      </c>
      <c r="BB985" s="29">
        <f>(BA985*Параметри!$K$51+SUM('Дані з ДІСО'!AR985:AT985)*Параметри!$K$48*Параметри!$K$20/1000)*Параметри!$K$74</f>
        <v>0</v>
      </c>
      <c r="BC985" s="40">
        <f>ROUNDUP(('Дані не з ДІСО'!I985+'Дані не з ДІСО'!K985)/Параметри!$K$26,0)</f>
        <v>0</v>
      </c>
      <c r="BD985" s="29">
        <f>BC985*Параметри!$M$36/18</f>
        <v>0</v>
      </c>
      <c r="BE985" s="40">
        <f>IF(BC985=0,0,'Дані не з ДІСО'!K985/('Дані не з ДІСО'!I985+'Дані не з ДІСО'!K985))</f>
        <v>0</v>
      </c>
      <c r="BF985" s="29">
        <f>(1+0.25*BE985)*BD985*Параметри!$K$51</f>
        <v>0</v>
      </c>
      <c r="BG985" s="40">
        <f>ROUNDUP('Дані не з ДІСО'!M985/Параметри!$K$27,0)</f>
        <v>0</v>
      </c>
      <c r="BH985" s="40">
        <f>BG985*Параметри!$M$37/18</f>
        <v>0</v>
      </c>
      <c r="BI985" s="29">
        <f>BH985*Параметри!$K$51</f>
        <v>0</v>
      </c>
      <c r="BJ985" s="29">
        <f>'Дані не з ДІСО'!N985*Параметри!$K$76</f>
        <v>0</v>
      </c>
      <c r="BK985" s="40">
        <f>ROUNDUP('Дані з ДІСО'!V985/Параметри!$K$25,0)</f>
        <v>0</v>
      </c>
      <c r="BL985" s="40">
        <f>ROUNDUP('Дані з ДІСО'!W985/Параметри!$K$25,0)</f>
        <v>0</v>
      </c>
      <c r="BM985" s="40">
        <f>ROUNDUP('Дані з ДІСО'!X985/Параметри!$K$25,0)</f>
        <v>0</v>
      </c>
      <c r="BN985" s="40">
        <f>(BK985*Параметри!$K$34+BL985*Параметри!$L$34+BM985*Параметри!$M$34)/18</f>
        <v>0</v>
      </c>
      <c r="BO985" s="40">
        <f>IF(K985=0,0,'Дані з ДІСО'!AC985/K985)</f>
        <v>0</v>
      </c>
      <c r="BP985" s="29">
        <f>(1+0.25*BO985)*BN985*Параметри!$K$51</f>
        <v>0</v>
      </c>
      <c r="BQ985" s="29">
        <f>BP985*'Коефіцієнти АТО'!U985</f>
        <v>0</v>
      </c>
      <c r="BR985" s="29">
        <f>K985*(1+0.25*BO985)*Параметри!$K$66*Параметри!$K$20/1000</f>
        <v>0</v>
      </c>
      <c r="BS985" s="29">
        <f>(1+0.25*BO985)*K985*'Коефіцієнти АТО'!S985*Параметри!$K$20/1000</f>
        <v>0</v>
      </c>
      <c r="BT985" s="29">
        <f t="shared" si="142"/>
        <v>0</v>
      </c>
      <c r="BU985" s="40">
        <f>ROUNDUP('Дані з ДІСО'!AG985/Параметри!$K$71,0)</f>
        <v>0</v>
      </c>
      <c r="BV985" s="40">
        <f t="shared" si="143"/>
        <v>0</v>
      </c>
      <c r="BW985" s="40">
        <f>IF('Дані з ДІСО'!AG985=0,0,'Дані з ДІСО'!AJ985/'Дані з ДІСО'!AG985)</f>
        <v>0</v>
      </c>
      <c r="BX985" s="29">
        <f>BV985*(1+0.25*BW985)*Параметри!$K$51</f>
        <v>0</v>
      </c>
      <c r="BY985" s="29">
        <f>ROUND(IF(Параметри!$K$77="No",CC985,CC985*Параметри!$K$78)+AG985,1)</f>
        <v>23995.4</v>
      </c>
      <c r="BZ985" s="29">
        <f>ROUND(IF(Параметри!$K$77="No",BF985,BF985*Параметри!$K$78),1)</f>
        <v>0</v>
      </c>
      <c r="CA985" s="29">
        <f>ROUND(IF(Параметри!$K$77="No",BI985,BI985*Параметри!$K$78),1)</f>
        <v>0</v>
      </c>
      <c r="CB985" s="29">
        <f>ROUND(IF(Параметри!$K$77="No",BJ985,BJ985*Параметри!$K$78),1)</f>
        <v>0</v>
      </c>
      <c r="CC985" s="29">
        <f t="shared" si="137"/>
        <v>26661.604008620157</v>
      </c>
    </row>
    <row r="986" spans="1:81">
      <c r="A986" s="9">
        <v>985</v>
      </c>
      <c r="B986" s="9" t="s">
        <v>3151</v>
      </c>
      <c r="C986" s="9" t="s">
        <v>3151</v>
      </c>
      <c r="D986" s="9" t="s">
        <v>4020</v>
      </c>
      <c r="E986" s="9" t="s">
        <v>29</v>
      </c>
      <c r="F986" s="9" t="s">
        <v>4056</v>
      </c>
      <c r="G986" s="9" t="s">
        <v>2051</v>
      </c>
      <c r="H986" s="29">
        <f>SUM('Дані з ДІСО'!J986:L986)</f>
        <v>1118</v>
      </c>
      <c r="I986" s="29">
        <f>SUM('Дані з ДІСО'!G986:I986)</f>
        <v>53</v>
      </c>
      <c r="J986" s="29">
        <f>SUM('Дані з ДІСО'!P986:R986)</f>
        <v>0</v>
      </c>
      <c r="K986" s="29">
        <f>SUM('Дані з ДІСО'!V986:X986)</f>
        <v>0</v>
      </c>
      <c r="L986" s="40">
        <f>ROUNDUP('Дані з ДІСО'!J986/'Коефіцієнти АТО'!$R986,0)</f>
        <v>23</v>
      </c>
      <c r="M986" s="40">
        <f>ROUNDUP('Дані з ДІСО'!K986/'Коефіцієнти АТО'!$R986,0)</f>
        <v>30</v>
      </c>
      <c r="N986" s="40">
        <f>ROUNDUP('Дані з ДІСО'!L986/'Коефіцієнти АТО'!$R986,0)</f>
        <v>9</v>
      </c>
      <c r="O986" s="59">
        <f>(L986*Параметри!$K$32+M986*Параметри!$L$32+N986*Параметри!$M$32)/18</f>
        <v>101.63888888888889</v>
      </c>
      <c r="P986" s="41">
        <f>IF(H986=0,"",'Дані з ДІСО'!Y986/H986)</f>
        <v>0</v>
      </c>
      <c r="Q986" s="29">
        <f>IF(H986=0,"",(1+0.25*P986)*O986*Параметри!$K$51)</f>
        <v>20817.698661522889</v>
      </c>
      <c r="R986" s="29">
        <f>IF(H986=0,"",Q986*'Коефіцієнти АТО'!T986)</f>
        <v>353.90087724588915</v>
      </c>
      <c r="S986" s="29">
        <f>IF(H986=0,"",H986*(1+0.25*P986)*Параметри!$K$66*Параметри!$K$20/1000)</f>
        <v>0</v>
      </c>
      <c r="T986" s="29">
        <f>IF(H986=0,"",H986*(1+0.25*P986)*'Коефіцієнти АТО'!$S986*Параметри!$K$20/1000)</f>
        <v>4575.1538762092332</v>
      </c>
      <c r="U986" s="29">
        <f t="shared" si="138"/>
        <v>25746.753414978011</v>
      </c>
      <c r="V986" s="29">
        <f t="shared" si="139"/>
        <v>25746.753414978011</v>
      </c>
      <c r="W986" s="40">
        <f>ROUNDUP('Дані з ДІСО'!P986/Параметри!$K$24,0)</f>
        <v>0</v>
      </c>
      <c r="X986" s="40">
        <f>ROUNDUP('Дані з ДІСО'!Q986/Параметри!$K$24,0)</f>
        <v>0</v>
      </c>
      <c r="Y986" s="40">
        <f>ROUNDUP('Дані з ДІСО'!R986/Параметри!$K$24,0)</f>
        <v>0</v>
      </c>
      <c r="Z986" s="59">
        <f>(W986*Параметри!$K$33+X986*Параметри!$L$33+Y986*Параметри!$M$33)/18</f>
        <v>0</v>
      </c>
      <c r="AA986" s="41">
        <f>IF(J986=0,0,'Дані з ДІСО'!AA986/J986)</f>
        <v>0</v>
      </c>
      <c r="AB986" s="29">
        <f>(1+0.25*AA986)*Z986*Параметри!$K$51</f>
        <v>0</v>
      </c>
      <c r="AC986" s="29">
        <f>AB986*'Коефіцієнти АТО'!U986</f>
        <v>0</v>
      </c>
      <c r="AD986" s="29">
        <f>J986*(1+0.25*AA986)*Параметри!$K$66*Параметри!$K$20/1000</f>
        <v>0</v>
      </c>
      <c r="AE986" s="29">
        <f>(1+0.25*AA986)*J986*'Коефіцієнти АТО'!S986*Параметри!$K$20/1000</f>
        <v>0</v>
      </c>
      <c r="AF986" s="29">
        <f t="shared" si="135"/>
        <v>0</v>
      </c>
      <c r="AG986" s="29">
        <v>0</v>
      </c>
      <c r="AH986" s="40">
        <v>4</v>
      </c>
      <c r="AI986" s="40">
        <v>0</v>
      </c>
      <c r="AJ986" s="40">
        <f t="shared" si="136"/>
        <v>0</v>
      </c>
      <c r="AK986" s="29">
        <f>(AH986+AI986)*(1+0.25*AJ986)*Параметри!$K$53</f>
        <v>717.71710278400019</v>
      </c>
      <c r="AL986" s="29">
        <f>ROUNDUP(('Дані з ДІСО'!AU986+'Дані з ДІСО'!AW986)/Параметри!$K$28,0)</f>
        <v>0</v>
      </c>
      <c r="AM986" s="64">
        <f>AL986*Параметри!$M$35/18</f>
        <v>0</v>
      </c>
      <c r="AN986" s="29">
        <f>IF(AL986=0,0,'Дані з ДІСО'!AW986/SUM('Дані з ДІСО'!AU986,'Дані з ДІСО'!AW986))</f>
        <v>0</v>
      </c>
      <c r="AO986" s="29">
        <f>(1+0.25*AN986)*AM986*Параметри!$K$51</f>
        <v>0</v>
      </c>
      <c r="AP986" s="40">
        <f>ROUNDUP(('Дані з ДІСО'!AE986+'Дані не з ДІСО'!E986+'Дані не з ДІСО'!G986)/Параметри!$K$69,0)</f>
        <v>0</v>
      </c>
      <c r="AQ986" s="40">
        <f t="shared" si="140"/>
        <v>0</v>
      </c>
      <c r="AR986" s="40">
        <f>IF(AP986=0,0,('Дані з ДІСО'!AH986+'Дані не з ДІСО'!G986)/('Дані з ДІСО'!AE986+'Дані не з ДІСО'!E986+'Дані не з ДІСО'!G986))</f>
        <v>0</v>
      </c>
      <c r="AS986" s="29">
        <f>AQ986*(1+0.25*AR986)*Параметри!$K$51</f>
        <v>0</v>
      </c>
      <c r="AT986" s="40">
        <f>ROUNDUP('Дані з ДІСО'!AF986/Параметри!$K$70,0)</f>
        <v>0</v>
      </c>
      <c r="AU986" s="40">
        <f t="shared" si="141"/>
        <v>0</v>
      </c>
      <c r="AV986" s="40">
        <f>IF(AT986=0,0,'Дані з ДІСО'!AI986/'Дані з ДІСО'!AF986)</f>
        <v>0</v>
      </c>
      <c r="AW986" s="29">
        <f>AU986*(1+0.25*AV986)*Параметри!$K$51</f>
        <v>0</v>
      </c>
      <c r="AX986" s="40">
        <f>ROUNDUP('Дані з ДІСО'!AR986/Параметри!$K$29,0)</f>
        <v>0</v>
      </c>
      <c r="AY986" s="40">
        <f>ROUNDUP('Дані з ДІСО'!AS986/Параметри!$K$29,0)</f>
        <v>0</v>
      </c>
      <c r="AZ986" s="40">
        <f>ROUNDUP('Дані з ДІСО'!AT986/Параметри!$K$29,0)</f>
        <v>0</v>
      </c>
      <c r="BA986" s="64">
        <f>(AX986*Параметри!$K$32+AY986*Параметри!$L$32+AZ986*Параметри!$M$32)/18</f>
        <v>0</v>
      </c>
      <c r="BB986" s="29">
        <f>(BA986*Параметри!$K$51+SUM('Дані з ДІСО'!AR986:AT986)*Параметри!$K$48*Параметри!$K$20/1000)*Параметри!$K$74</f>
        <v>0</v>
      </c>
      <c r="BC986" s="40">
        <f>ROUNDUP(('Дані не з ДІСО'!I986+'Дані не з ДІСО'!K986)/Параметри!$K$26,0)</f>
        <v>0</v>
      </c>
      <c r="BD986" s="29">
        <f>BC986*Параметри!$M$36/18</f>
        <v>0</v>
      </c>
      <c r="BE986" s="40">
        <f>IF(BC986=0,0,'Дані не з ДІСО'!K986/('Дані не з ДІСО'!I986+'Дані не з ДІСО'!K986))</f>
        <v>0</v>
      </c>
      <c r="BF986" s="29">
        <f>(1+0.25*BE986)*BD986*Параметри!$K$51</f>
        <v>0</v>
      </c>
      <c r="BG986" s="40">
        <f>ROUNDUP('Дані не з ДІСО'!M986/Параметри!$K$27,0)</f>
        <v>0</v>
      </c>
      <c r="BH986" s="40">
        <f>BG986*Параметри!$M$37/18</f>
        <v>0</v>
      </c>
      <c r="BI986" s="29">
        <f>BH986*Параметри!$K$51</f>
        <v>0</v>
      </c>
      <c r="BJ986" s="29">
        <f>'Дані не з ДІСО'!N986*Параметри!$K$76</f>
        <v>0</v>
      </c>
      <c r="BK986" s="40">
        <f>ROUNDUP('Дані з ДІСО'!V986/Параметри!$K$25,0)</f>
        <v>0</v>
      </c>
      <c r="BL986" s="40">
        <f>ROUNDUP('Дані з ДІСО'!W986/Параметри!$K$25,0)</f>
        <v>0</v>
      </c>
      <c r="BM986" s="40">
        <f>ROUNDUP('Дані з ДІСО'!X986/Параметри!$K$25,0)</f>
        <v>0</v>
      </c>
      <c r="BN986" s="40">
        <f>(BK986*Параметри!$K$34+BL986*Параметри!$L$34+BM986*Параметри!$M$34)/18</f>
        <v>0</v>
      </c>
      <c r="BO986" s="40">
        <f>IF(K986=0,0,'Дані з ДІСО'!AC986/K986)</f>
        <v>0</v>
      </c>
      <c r="BP986" s="29">
        <f>(1+0.25*BO986)*BN986*Параметри!$K$51</f>
        <v>0</v>
      </c>
      <c r="BQ986" s="29">
        <f>BP986*'Коефіцієнти АТО'!U986</f>
        <v>0</v>
      </c>
      <c r="BR986" s="29">
        <f>K986*(1+0.25*BO986)*Параметри!$K$66*Параметри!$K$20/1000</f>
        <v>0</v>
      </c>
      <c r="BS986" s="29">
        <f>(1+0.25*BO986)*K986*'Коефіцієнти АТО'!S986*Параметри!$K$20/1000</f>
        <v>0</v>
      </c>
      <c r="BT986" s="29">
        <f t="shared" si="142"/>
        <v>0</v>
      </c>
      <c r="BU986" s="40">
        <f>ROUNDUP('Дані з ДІСО'!AG986/Параметри!$K$71,0)</f>
        <v>0</v>
      </c>
      <c r="BV986" s="40">
        <f t="shared" si="143"/>
        <v>0</v>
      </c>
      <c r="BW986" s="40">
        <f>IF('Дані з ДІСО'!AG986=0,0,'Дані з ДІСО'!AJ986/'Дані з ДІСО'!AG986)</f>
        <v>0</v>
      </c>
      <c r="BX986" s="29">
        <f>BV986*(1+0.25*BW986)*Параметри!$K$51</f>
        <v>0</v>
      </c>
      <c r="BY986" s="29">
        <f>ROUND(IF(Параметри!$K$77="No",CC986,CC986*Параметри!$K$78)+AG986,1)</f>
        <v>23818</v>
      </c>
      <c r="BZ986" s="29">
        <f>ROUND(IF(Параметри!$K$77="No",BF986,BF986*Параметри!$K$78),1)</f>
        <v>0</v>
      </c>
      <c r="CA986" s="29">
        <f>ROUND(IF(Параметри!$K$77="No",BI986,BI986*Параметри!$K$78),1)</f>
        <v>0</v>
      </c>
      <c r="CB986" s="29">
        <f>ROUND(IF(Параметри!$K$77="No",BJ986,BJ986*Параметри!$K$78),1)</f>
        <v>0</v>
      </c>
      <c r="CC986" s="29">
        <f t="shared" si="137"/>
        <v>26464.470517762013</v>
      </c>
    </row>
    <row r="987" spans="1:81">
      <c r="A987" s="9">
        <v>986</v>
      </c>
      <c r="B987" s="9" t="s">
        <v>3148</v>
      </c>
      <c r="C987" s="9" t="s">
        <v>3148</v>
      </c>
      <c r="D987" s="9" t="s">
        <v>4020</v>
      </c>
      <c r="E987" s="9" t="s">
        <v>24</v>
      </c>
      <c r="F987" s="9" t="s">
        <v>4057</v>
      </c>
      <c r="G987" s="9" t="s">
        <v>2053</v>
      </c>
      <c r="H987" s="29">
        <f>SUM('Дані з ДІСО'!J987:L987)</f>
        <v>397.5</v>
      </c>
      <c r="I987" s="29">
        <f>SUM('Дані з ДІСО'!G987:I987)</f>
        <v>52</v>
      </c>
      <c r="J987" s="29">
        <f>SUM('Дані з ДІСО'!P987:R987)</f>
        <v>0</v>
      </c>
      <c r="K987" s="29">
        <f>SUM('Дані з ДІСО'!V987:X987)</f>
        <v>0</v>
      </c>
      <c r="L987" s="40">
        <f>ROUNDUP('Дані з ДІСО'!J987/'Коефіцієнти АТО'!$R987,0)</f>
        <v>14</v>
      </c>
      <c r="M987" s="40">
        <f>ROUNDUP('Дані з ДІСО'!K987/'Коефіцієнти АТО'!$R987,0)</f>
        <v>18</v>
      </c>
      <c r="N987" s="40">
        <f>ROUNDUP('Дані з ДІСО'!L987/'Коефіцієнти АТО'!$R987,0)</f>
        <v>3</v>
      </c>
      <c r="O987" s="59">
        <f>(L987*Параметри!$K$32+M987*Параметри!$L$32+N987*Параметри!$M$32)/18</f>
        <v>56.50555555555556</v>
      </c>
      <c r="P987" s="41">
        <f>IF(H987=0,"",'Дані з ДІСО'!Y987/H987)</f>
        <v>0</v>
      </c>
      <c r="Q987" s="29">
        <f>IF(H987=0,"",(1+0.25*P987)*O987*Параметри!$K$51)</f>
        <v>11573.479807944756</v>
      </c>
      <c r="R987" s="29">
        <f>IF(H987=0,"",Q987*'Коефіцієнти АТО'!T987)</f>
        <v>196.74915673506086</v>
      </c>
      <c r="S987" s="29">
        <f>IF(H987=0,"",H987*(1+0.25*P987)*Параметри!$K$66*Параметри!$K$20/1000)</f>
        <v>0</v>
      </c>
      <c r="T987" s="29">
        <f>IF(H987=0,"",H987*(1+0.25*P987)*'Коефіцієнти АТО'!$S987*Параметри!$K$20/1000)</f>
        <v>2004.9726315063863</v>
      </c>
      <c r="U987" s="29">
        <f t="shared" si="138"/>
        <v>13775.201596186202</v>
      </c>
      <c r="V987" s="29">
        <f t="shared" si="139"/>
        <v>13775.201596186202</v>
      </c>
      <c r="W987" s="40">
        <f>ROUNDUP('Дані з ДІСО'!P987/Параметри!$K$24,0)</f>
        <v>0</v>
      </c>
      <c r="X987" s="40">
        <f>ROUNDUP('Дані з ДІСО'!Q987/Параметри!$K$24,0)</f>
        <v>0</v>
      </c>
      <c r="Y987" s="40">
        <f>ROUNDUP('Дані з ДІСО'!R987/Параметри!$K$24,0)</f>
        <v>0</v>
      </c>
      <c r="Z987" s="59">
        <f>(W987*Параметри!$K$33+X987*Параметри!$L$33+Y987*Параметри!$M$33)/18</f>
        <v>0</v>
      </c>
      <c r="AA987" s="41">
        <f>IF(J987=0,0,'Дані з ДІСО'!AA987/J987)</f>
        <v>0</v>
      </c>
      <c r="AB987" s="29">
        <f>(1+0.25*AA987)*Z987*Параметри!$K$51</f>
        <v>0</v>
      </c>
      <c r="AC987" s="29">
        <f>AB987*'Коефіцієнти АТО'!U987</f>
        <v>0</v>
      </c>
      <c r="AD987" s="29">
        <f>J987*(1+0.25*AA987)*Параметри!$K$66*Параметри!$K$20/1000</f>
        <v>0</v>
      </c>
      <c r="AE987" s="29">
        <f>(1+0.25*AA987)*J987*'Коефіцієнти АТО'!S987*Параметри!$K$20/1000</f>
        <v>0</v>
      </c>
      <c r="AF987" s="29">
        <f t="shared" si="135"/>
        <v>0</v>
      </c>
      <c r="AG987" s="29">
        <v>0</v>
      </c>
      <c r="AH987" s="40">
        <v>0</v>
      </c>
      <c r="AI987" s="40">
        <v>0</v>
      </c>
      <c r="AJ987" s="40">
        <f t="shared" si="136"/>
        <v>0</v>
      </c>
      <c r="AK987" s="29">
        <f>(AH987+AI987)*(1+0.25*AJ987)*Параметри!$K$53</f>
        <v>0</v>
      </c>
      <c r="AL987" s="29">
        <f>ROUNDUP(('Дані з ДІСО'!AU987+'Дані з ДІСО'!AW987)/Параметри!$K$28,0)</f>
        <v>0</v>
      </c>
      <c r="AM987" s="64">
        <f>AL987*Параметри!$M$35/18</f>
        <v>0</v>
      </c>
      <c r="AN987" s="29">
        <f>IF(AL987=0,0,'Дані з ДІСО'!AW987/SUM('Дані з ДІСО'!AU987,'Дані з ДІСО'!AW987))</f>
        <v>0</v>
      </c>
      <c r="AO987" s="29">
        <f>(1+0.25*AN987)*AM987*Параметри!$K$51</f>
        <v>0</v>
      </c>
      <c r="AP987" s="40">
        <f>ROUNDUP(('Дані з ДІСО'!AE987+'Дані не з ДІСО'!E987+'Дані не з ДІСО'!G987)/Параметри!$K$69,0)</f>
        <v>0</v>
      </c>
      <c r="AQ987" s="40">
        <f t="shared" si="140"/>
        <v>0</v>
      </c>
      <c r="AR987" s="40">
        <f>IF(AP987=0,0,('Дані з ДІСО'!AH987+'Дані не з ДІСО'!G987)/('Дані з ДІСО'!AE987+'Дані не з ДІСО'!E987+'Дані не з ДІСО'!G987))</f>
        <v>0</v>
      </c>
      <c r="AS987" s="29">
        <f>AQ987*(1+0.25*AR987)*Параметри!$K$51</f>
        <v>0</v>
      </c>
      <c r="AT987" s="40">
        <f>ROUNDUP('Дані з ДІСО'!AF987/Параметри!$K$70,0)</f>
        <v>0</v>
      </c>
      <c r="AU987" s="40">
        <f t="shared" si="141"/>
        <v>0</v>
      </c>
      <c r="AV987" s="40">
        <f>IF(AT987=0,0,'Дані з ДІСО'!AI987/'Дані з ДІСО'!AF987)</f>
        <v>0</v>
      </c>
      <c r="AW987" s="29">
        <f>AU987*(1+0.25*AV987)*Параметри!$K$51</f>
        <v>0</v>
      </c>
      <c r="AX987" s="40">
        <f>ROUNDUP('Дані з ДІСО'!AR987/Параметри!$K$29,0)</f>
        <v>0</v>
      </c>
      <c r="AY987" s="40">
        <f>ROUNDUP('Дані з ДІСО'!AS987/Параметри!$K$29,0)</f>
        <v>0</v>
      </c>
      <c r="AZ987" s="40">
        <f>ROUNDUP('Дані з ДІСО'!AT987/Параметри!$K$29,0)</f>
        <v>0</v>
      </c>
      <c r="BA987" s="64">
        <f>(AX987*Параметри!$K$32+AY987*Параметри!$L$32+AZ987*Параметри!$M$32)/18</f>
        <v>0</v>
      </c>
      <c r="BB987" s="29">
        <f>(BA987*Параметри!$K$51+SUM('Дані з ДІСО'!AR987:AT987)*Параметри!$K$48*Параметри!$K$20/1000)*Параметри!$K$74</f>
        <v>0</v>
      </c>
      <c r="BC987" s="40">
        <f>ROUNDUP(('Дані не з ДІСО'!I987+'Дані не з ДІСО'!K987)/Параметри!$K$26,0)</f>
        <v>0</v>
      </c>
      <c r="BD987" s="29">
        <f>BC987*Параметри!$M$36/18</f>
        <v>0</v>
      </c>
      <c r="BE987" s="40">
        <f>IF(BC987=0,0,'Дані не з ДІСО'!K987/('Дані не з ДІСО'!I987+'Дані не з ДІСО'!K987))</f>
        <v>0</v>
      </c>
      <c r="BF987" s="29">
        <f>(1+0.25*BE987)*BD987*Параметри!$K$51</f>
        <v>0</v>
      </c>
      <c r="BG987" s="40">
        <f>ROUNDUP('Дані не з ДІСО'!M987/Параметри!$K$27,0)</f>
        <v>0</v>
      </c>
      <c r="BH987" s="40">
        <f>BG987*Параметри!$M$37/18</f>
        <v>0</v>
      </c>
      <c r="BI987" s="29">
        <f>BH987*Параметри!$K$51</f>
        <v>0</v>
      </c>
      <c r="BJ987" s="29">
        <f>'Дані не з ДІСО'!N987*Параметри!$K$76</f>
        <v>0</v>
      </c>
      <c r="BK987" s="40">
        <f>ROUNDUP('Дані з ДІСО'!V987/Параметри!$K$25,0)</f>
        <v>0</v>
      </c>
      <c r="BL987" s="40">
        <f>ROUNDUP('Дані з ДІСО'!W987/Параметри!$K$25,0)</f>
        <v>0</v>
      </c>
      <c r="BM987" s="40">
        <f>ROUNDUP('Дані з ДІСО'!X987/Параметри!$K$25,0)</f>
        <v>0</v>
      </c>
      <c r="BN987" s="40">
        <f>(BK987*Параметри!$K$34+BL987*Параметри!$L$34+BM987*Параметри!$M$34)/18</f>
        <v>0</v>
      </c>
      <c r="BO987" s="40">
        <f>IF(K987=0,0,'Дані з ДІСО'!AC987/K987)</f>
        <v>0</v>
      </c>
      <c r="BP987" s="29">
        <f>(1+0.25*BO987)*BN987*Параметри!$K$51</f>
        <v>0</v>
      </c>
      <c r="BQ987" s="29">
        <f>BP987*'Коефіцієнти АТО'!U987</f>
        <v>0</v>
      </c>
      <c r="BR987" s="29">
        <f>K987*(1+0.25*BO987)*Параметри!$K$66*Параметри!$K$20/1000</f>
        <v>0</v>
      </c>
      <c r="BS987" s="29">
        <f>(1+0.25*BO987)*K987*'Коефіцієнти АТО'!S987*Параметри!$K$20/1000</f>
        <v>0</v>
      </c>
      <c r="BT987" s="29">
        <f t="shared" si="142"/>
        <v>0</v>
      </c>
      <c r="BU987" s="40">
        <f>ROUNDUP('Дані з ДІСО'!AG987/Параметри!$K$71,0)</f>
        <v>0</v>
      </c>
      <c r="BV987" s="40">
        <f t="shared" si="143"/>
        <v>0</v>
      </c>
      <c r="BW987" s="40">
        <f>IF('Дані з ДІСО'!AG987=0,0,'Дані з ДІСО'!AJ987/'Дані з ДІСО'!AG987)</f>
        <v>0</v>
      </c>
      <c r="BX987" s="29">
        <f>BV987*(1+0.25*BW987)*Параметри!$K$51</f>
        <v>0</v>
      </c>
      <c r="BY987" s="29">
        <f>ROUND(IF(Параметри!$K$77="No",CC987,CC987*Параметри!$K$78)+AG987,1)</f>
        <v>12397.7</v>
      </c>
      <c r="BZ987" s="29">
        <f>ROUND(IF(Параметри!$K$77="No",BF987,BF987*Параметри!$K$78),1)</f>
        <v>0</v>
      </c>
      <c r="CA987" s="29">
        <f>ROUND(IF(Параметри!$K$77="No",BI987,BI987*Параметри!$K$78),1)</f>
        <v>0</v>
      </c>
      <c r="CB987" s="29">
        <f>ROUND(IF(Параметри!$K$77="No",BJ987,BJ987*Параметри!$K$78),1)</f>
        <v>0</v>
      </c>
      <c r="CC987" s="29">
        <f t="shared" si="137"/>
        <v>13775.201596186202</v>
      </c>
    </row>
    <row r="988" spans="1:81">
      <c r="A988" s="9">
        <v>987</v>
      </c>
      <c r="B988" s="9" t="s">
        <v>3148</v>
      </c>
      <c r="C988" s="9" t="s">
        <v>3148</v>
      </c>
      <c r="D988" s="9" t="s">
        <v>4020</v>
      </c>
      <c r="E988" s="9" t="s">
        <v>24</v>
      </c>
      <c r="F988" s="9" t="s">
        <v>3448</v>
      </c>
      <c r="G988" s="9" t="s">
        <v>2055</v>
      </c>
      <c r="H988" s="29">
        <f>SUM('Дані з ДІСО'!J988:L988)</f>
        <v>3633</v>
      </c>
      <c r="I988" s="29">
        <f>SUM('Дані з ДІСО'!G988:I988)</f>
        <v>140</v>
      </c>
      <c r="J988" s="29">
        <f>SUM('Дані з ДІСО'!P988:R988)</f>
        <v>0</v>
      </c>
      <c r="K988" s="29">
        <f>SUM('Дані з ДІСО'!V988:X988)</f>
        <v>0</v>
      </c>
      <c r="L988" s="40">
        <f>ROUNDUP('Дані з ДІСО'!J988/'Коефіцієнти АТО'!$R988,0)</f>
        <v>72</v>
      </c>
      <c r="M988" s="40">
        <f>ROUNDUP('Дані з ДІСО'!K988/'Коефіцієнти АТО'!$R988,0)</f>
        <v>93</v>
      </c>
      <c r="N988" s="40">
        <f>ROUNDUP('Дані з ДІСО'!L988/'Коефіцієнти АТО'!$R988,0)</f>
        <v>33</v>
      </c>
      <c r="O988" s="59">
        <f>(L988*Параметри!$K$32+M988*Параметри!$L$32+N988*Параметри!$M$32)/18</f>
        <v>326.03333333333336</v>
      </c>
      <c r="P988" s="41">
        <f>IF(H988=0,"",'Дані з ДІСО'!Y988/H988)</f>
        <v>0</v>
      </c>
      <c r="Q988" s="29">
        <f>IF(H988=0,"",(1+0.25*P988)*O988*Параметри!$K$51)</f>
        <v>66778.216105500542</v>
      </c>
      <c r="R988" s="29">
        <f>IF(H988=0,"",Q988*'Коефіцієнти АТО'!T988)</f>
        <v>1135.2296737935094</v>
      </c>
      <c r="S988" s="29">
        <f>IF(H988=0,"",H988*(1+0.25*P988)*Параметри!$K$66*Параметри!$K$20/1000)</f>
        <v>0</v>
      </c>
      <c r="T988" s="29">
        <f>IF(H988=0,"",H988*(1+0.25*P988)*'Коефіцієнти АТО'!$S988*Параметри!$K$20/1000)</f>
        <v>18324.693258522519</v>
      </c>
      <c r="U988" s="29">
        <f t="shared" si="138"/>
        <v>86238.139037816567</v>
      </c>
      <c r="V988" s="29">
        <f t="shared" si="139"/>
        <v>86238.139037816567</v>
      </c>
      <c r="W988" s="40">
        <f>ROUNDUP('Дані з ДІСО'!P988/Параметри!$K$24,0)</f>
        <v>0</v>
      </c>
      <c r="X988" s="40">
        <f>ROUNDUP('Дані з ДІСО'!Q988/Параметри!$K$24,0)</f>
        <v>0</v>
      </c>
      <c r="Y988" s="40">
        <f>ROUNDUP('Дані з ДІСО'!R988/Параметри!$K$24,0)</f>
        <v>0</v>
      </c>
      <c r="Z988" s="59">
        <f>(W988*Параметри!$K$33+X988*Параметри!$L$33+Y988*Параметри!$M$33)/18</f>
        <v>0</v>
      </c>
      <c r="AA988" s="41">
        <f>IF(J988=0,0,'Дані з ДІСО'!AA988/J988)</f>
        <v>0</v>
      </c>
      <c r="AB988" s="29">
        <f>(1+0.25*AA988)*Z988*Параметри!$K$51</f>
        <v>0</v>
      </c>
      <c r="AC988" s="29">
        <f>AB988*'Коефіцієнти АТО'!U988</f>
        <v>0</v>
      </c>
      <c r="AD988" s="29">
        <f>J988*(1+0.25*AA988)*Параметри!$K$66*Параметри!$K$20/1000</f>
        <v>0</v>
      </c>
      <c r="AE988" s="29">
        <f>(1+0.25*AA988)*J988*'Коефіцієнти АТО'!S988*Параметри!$K$20/1000</f>
        <v>0</v>
      </c>
      <c r="AF988" s="29">
        <f t="shared" si="135"/>
        <v>0</v>
      </c>
      <c r="AG988" s="29">
        <v>0</v>
      </c>
      <c r="AH988" s="40">
        <v>30</v>
      </c>
      <c r="AI988" s="40">
        <v>0</v>
      </c>
      <c r="AJ988" s="40">
        <f t="shared" si="136"/>
        <v>0</v>
      </c>
      <c r="AK988" s="29">
        <f>(AH988+AI988)*(1+0.25*AJ988)*Параметри!$K$53</f>
        <v>5382.8782708800018</v>
      </c>
      <c r="AL988" s="29">
        <f>ROUNDUP(('Дані з ДІСО'!AU988+'Дані з ДІСО'!AW988)/Параметри!$K$28,0)</f>
        <v>0</v>
      </c>
      <c r="AM988" s="64">
        <f>AL988*Параметри!$M$35/18</f>
        <v>0</v>
      </c>
      <c r="AN988" s="29">
        <f>IF(AL988=0,0,'Дані з ДІСО'!AW988/SUM('Дані з ДІСО'!AU988,'Дані з ДІСО'!AW988))</f>
        <v>0</v>
      </c>
      <c r="AO988" s="29">
        <f>(1+0.25*AN988)*AM988*Параметри!$K$51</f>
        <v>0</v>
      </c>
      <c r="AP988" s="40">
        <f>ROUNDUP(('Дані з ДІСО'!AE988+'Дані не з ДІСО'!E988+'Дані не з ДІСО'!G988)/Параметри!$K$69,0)</f>
        <v>0</v>
      </c>
      <c r="AQ988" s="40">
        <f t="shared" si="140"/>
        <v>0</v>
      </c>
      <c r="AR988" s="40">
        <f>IF(AP988=0,0,('Дані з ДІСО'!AH988+'Дані не з ДІСО'!G988)/('Дані з ДІСО'!AE988+'Дані не з ДІСО'!E988+'Дані не з ДІСО'!G988))</f>
        <v>0</v>
      </c>
      <c r="AS988" s="29">
        <f>AQ988*(1+0.25*AR988)*Параметри!$K$51</f>
        <v>0</v>
      </c>
      <c r="AT988" s="40">
        <f>ROUNDUP('Дані з ДІСО'!AF988/Параметри!$K$70,0)</f>
        <v>0</v>
      </c>
      <c r="AU988" s="40">
        <f t="shared" si="141"/>
        <v>0</v>
      </c>
      <c r="AV988" s="40">
        <f>IF(AT988=0,0,'Дані з ДІСО'!AI988/'Дані з ДІСО'!AF988)</f>
        <v>0</v>
      </c>
      <c r="AW988" s="29">
        <f>AU988*(1+0.25*AV988)*Параметри!$K$51</f>
        <v>0</v>
      </c>
      <c r="AX988" s="40">
        <f>ROUNDUP('Дані з ДІСО'!AR988/Параметри!$K$29,0)</f>
        <v>0</v>
      </c>
      <c r="AY988" s="40">
        <f>ROUNDUP('Дані з ДІСО'!AS988/Параметри!$K$29,0)</f>
        <v>0</v>
      </c>
      <c r="AZ988" s="40">
        <f>ROUNDUP('Дані з ДІСО'!AT988/Параметри!$K$29,0)</f>
        <v>0</v>
      </c>
      <c r="BA988" s="64">
        <f>(AX988*Параметри!$K$32+AY988*Параметри!$L$32+AZ988*Параметри!$M$32)/18</f>
        <v>0</v>
      </c>
      <c r="BB988" s="29">
        <f>(BA988*Параметри!$K$51+SUM('Дані з ДІСО'!AR988:AT988)*Параметри!$K$48*Параметри!$K$20/1000)*Параметри!$K$74</f>
        <v>0</v>
      </c>
      <c r="BC988" s="40">
        <f>ROUNDUP(('Дані не з ДІСО'!I988+'Дані не з ДІСО'!K988)/Параметри!$K$26,0)</f>
        <v>0</v>
      </c>
      <c r="BD988" s="29">
        <f>BC988*Параметри!$M$36/18</f>
        <v>0</v>
      </c>
      <c r="BE988" s="40">
        <f>IF(BC988=0,0,'Дані не з ДІСО'!K988/('Дані не з ДІСО'!I988+'Дані не з ДІСО'!K988))</f>
        <v>0</v>
      </c>
      <c r="BF988" s="29">
        <f>(1+0.25*BE988)*BD988*Параметри!$K$51</f>
        <v>0</v>
      </c>
      <c r="BG988" s="40">
        <f>ROUNDUP('Дані не з ДІСО'!M988/Параметри!$K$27,0)</f>
        <v>0</v>
      </c>
      <c r="BH988" s="40">
        <f>BG988*Параметри!$M$37/18</f>
        <v>0</v>
      </c>
      <c r="BI988" s="29">
        <f>BH988*Параметри!$K$51</f>
        <v>0</v>
      </c>
      <c r="BJ988" s="29">
        <f>'Дані не з ДІСО'!N988*Параметри!$K$76</f>
        <v>0</v>
      </c>
      <c r="BK988" s="40">
        <f>ROUNDUP('Дані з ДІСО'!V988/Параметри!$K$25,0)</f>
        <v>0</v>
      </c>
      <c r="BL988" s="40">
        <f>ROUNDUP('Дані з ДІСО'!W988/Параметри!$K$25,0)</f>
        <v>0</v>
      </c>
      <c r="BM988" s="40">
        <f>ROUNDUP('Дані з ДІСО'!X988/Параметри!$K$25,0)</f>
        <v>0</v>
      </c>
      <c r="BN988" s="40">
        <f>(BK988*Параметри!$K$34+BL988*Параметри!$L$34+BM988*Параметри!$M$34)/18</f>
        <v>0</v>
      </c>
      <c r="BO988" s="40">
        <f>IF(K988=0,0,'Дані з ДІСО'!AC988/K988)</f>
        <v>0</v>
      </c>
      <c r="BP988" s="29">
        <f>(1+0.25*BO988)*BN988*Параметри!$K$51</f>
        <v>0</v>
      </c>
      <c r="BQ988" s="29">
        <f>BP988*'Коефіцієнти АТО'!U988</f>
        <v>0</v>
      </c>
      <c r="BR988" s="29">
        <f>K988*(1+0.25*BO988)*Параметри!$K$66*Параметри!$K$20/1000</f>
        <v>0</v>
      </c>
      <c r="BS988" s="29">
        <f>(1+0.25*BO988)*K988*'Коефіцієнти АТО'!S988*Параметри!$K$20/1000</f>
        <v>0</v>
      </c>
      <c r="BT988" s="29">
        <f t="shared" si="142"/>
        <v>0</v>
      </c>
      <c r="BU988" s="40">
        <f>ROUNDUP('Дані з ДІСО'!AG988/Параметри!$K$71,0)</f>
        <v>0</v>
      </c>
      <c r="BV988" s="40">
        <f t="shared" si="143"/>
        <v>0</v>
      </c>
      <c r="BW988" s="40">
        <f>IF('Дані з ДІСО'!AG988=0,0,'Дані з ДІСО'!AJ988/'Дані з ДІСО'!AG988)</f>
        <v>0</v>
      </c>
      <c r="BX988" s="29">
        <f>BV988*(1+0.25*BW988)*Параметри!$K$51</f>
        <v>0</v>
      </c>
      <c r="BY988" s="29">
        <f>ROUND(IF(Параметри!$K$77="No",CC988,CC988*Параметри!$K$78)+AG988,1)</f>
        <v>82458.899999999994</v>
      </c>
      <c r="BZ988" s="29">
        <f>ROUND(IF(Параметри!$K$77="No",BF988,BF988*Параметри!$K$78),1)</f>
        <v>0</v>
      </c>
      <c r="CA988" s="29">
        <f>ROUND(IF(Параметри!$K$77="No",BI988,BI988*Параметри!$K$78),1)</f>
        <v>0</v>
      </c>
      <c r="CB988" s="29">
        <f>ROUND(IF(Параметри!$K$77="No",BJ988,BJ988*Параметри!$K$78),1)</f>
        <v>0</v>
      </c>
      <c r="CC988" s="29">
        <f t="shared" si="137"/>
        <v>91621.017308696566</v>
      </c>
    </row>
    <row r="989" spans="1:81">
      <c r="A989" s="9">
        <v>988</v>
      </c>
      <c r="B989" s="9" t="s">
        <v>3145</v>
      </c>
      <c r="C989" s="9" t="s">
        <v>3146</v>
      </c>
      <c r="D989" s="9" t="s">
        <v>4020</v>
      </c>
      <c r="E989" s="9" t="s">
        <v>21</v>
      </c>
      <c r="F989" s="9" t="s">
        <v>4058</v>
      </c>
      <c r="G989" s="9" t="s">
        <v>2056</v>
      </c>
      <c r="H989" s="29">
        <f>SUM('Дані з ДІСО'!J989:L989)</f>
        <v>10004.5</v>
      </c>
      <c r="I989" s="29">
        <f>SUM('Дані з ДІСО'!G989:I989)</f>
        <v>405</v>
      </c>
      <c r="J989" s="29">
        <f>SUM('Дані з ДІСО'!P989:R989)</f>
        <v>0</v>
      </c>
      <c r="K989" s="29">
        <f>SUM('Дані з ДІСО'!V989:X989)</f>
        <v>0</v>
      </c>
      <c r="L989" s="40">
        <f>ROUNDUP('Дані з ДІСО'!J989/'Коефіцієнти АТО'!$R989,0)</f>
        <v>201</v>
      </c>
      <c r="M989" s="40">
        <f>ROUNDUP('Дані з ДІСО'!K989/'Коефіцієнти АТО'!$R989,0)</f>
        <v>280</v>
      </c>
      <c r="N989" s="40">
        <f>ROUNDUP('Дані з ДІСО'!L989/'Коефіцієнти АТО'!$R989,0)</f>
        <v>76</v>
      </c>
      <c r="O989" s="59">
        <f>(L989*Параметри!$K$32+M989*Параметри!$L$32+N989*Параметри!$M$32)/18</f>
        <v>915.38888888888891</v>
      </c>
      <c r="P989" s="41">
        <f>IF(H989=0,"",'Дані з ДІСО'!Y989/H989)</f>
        <v>0</v>
      </c>
      <c r="Q989" s="29">
        <f>IF(H989=0,"",(1+0.25*P989)*O989*Параметри!$K$51)</f>
        <v>187490.1453106929</v>
      </c>
      <c r="R989" s="29">
        <f>IF(H989=0,"",Q989*'Коефіцієнти АТО'!T989)</f>
        <v>3187.3324702817795</v>
      </c>
      <c r="S989" s="29">
        <f>IF(H989=0,"",H989*(1+0.25*P989)*Параметри!$K$66*Параметри!$K$20/1000)</f>
        <v>0</v>
      </c>
      <c r="T989" s="29">
        <f>IF(H989=0,"",H989*(1+0.25*P989)*'Коефіцієнти АТО'!$S989*Параметри!$K$20/1000)</f>
        <v>45701.67021295696</v>
      </c>
      <c r="U989" s="29">
        <f t="shared" si="138"/>
        <v>236379.14799393163</v>
      </c>
      <c r="V989" s="29">
        <f t="shared" si="139"/>
        <v>236379.14799393163</v>
      </c>
      <c r="W989" s="40">
        <f>ROUNDUP('Дані з ДІСО'!P989/Параметри!$K$24,0)</f>
        <v>0</v>
      </c>
      <c r="X989" s="40">
        <f>ROUNDUP('Дані з ДІСО'!Q989/Параметри!$K$24,0)</f>
        <v>0</v>
      </c>
      <c r="Y989" s="40">
        <f>ROUNDUP('Дані з ДІСО'!R989/Параметри!$K$24,0)</f>
        <v>0</v>
      </c>
      <c r="Z989" s="59">
        <f>(W989*Параметри!$K$33+X989*Параметри!$L$33+Y989*Параметри!$M$33)/18</f>
        <v>0</v>
      </c>
      <c r="AA989" s="41">
        <f>IF(J989=0,0,'Дані з ДІСО'!AA989/J989)</f>
        <v>0</v>
      </c>
      <c r="AB989" s="29">
        <f>(1+0.25*AA989)*Z989*Параметри!$K$51</f>
        <v>0</v>
      </c>
      <c r="AC989" s="29">
        <f>AB989*'Коефіцієнти АТО'!U989</f>
        <v>0</v>
      </c>
      <c r="AD989" s="29">
        <f>J989*(1+0.25*AA989)*Параметри!$K$66*Параметри!$K$20/1000</f>
        <v>0</v>
      </c>
      <c r="AE989" s="29">
        <f>(1+0.25*AA989)*J989*'Коефіцієнти АТО'!S989*Параметри!$K$20/1000</f>
        <v>0</v>
      </c>
      <c r="AF989" s="29">
        <f t="shared" si="135"/>
        <v>0</v>
      </c>
      <c r="AG989" s="29">
        <v>0</v>
      </c>
      <c r="AH989" s="40">
        <v>86</v>
      </c>
      <c r="AI989" s="40">
        <v>0</v>
      </c>
      <c r="AJ989" s="40">
        <f t="shared" si="136"/>
        <v>0</v>
      </c>
      <c r="AK989" s="29">
        <f>(AH989+AI989)*(1+0.25*AJ989)*Параметри!$K$53</f>
        <v>15430.917709856005</v>
      </c>
      <c r="AL989" s="29">
        <f>ROUNDUP(('Дані з ДІСО'!AU989+'Дані з ДІСО'!AW989)/Параметри!$K$28,0)</f>
        <v>0</v>
      </c>
      <c r="AM989" s="64">
        <f>AL989*Параметри!$M$35/18</f>
        <v>0</v>
      </c>
      <c r="AN989" s="29">
        <f>IF(AL989=0,0,'Дані з ДІСО'!AW989/SUM('Дані з ДІСО'!AU989,'Дані з ДІСО'!AW989))</f>
        <v>0</v>
      </c>
      <c r="AO989" s="29">
        <f>(1+0.25*AN989)*AM989*Параметри!$K$51</f>
        <v>0</v>
      </c>
      <c r="AP989" s="40">
        <f>ROUNDUP(('Дані з ДІСО'!AE989+'Дані не з ДІСО'!E989+'Дані не з ДІСО'!G989)/Параметри!$K$69,0)</f>
        <v>21</v>
      </c>
      <c r="AQ989" s="40">
        <f t="shared" si="140"/>
        <v>42</v>
      </c>
      <c r="AR989" s="40">
        <f>IF(AP989=0,0,('Дані з ДІСО'!AH989+'Дані не з ДІСО'!G989)/('Дані з ДІСО'!AE989+'Дані не з ДІСО'!E989+'Дані не з ДІСО'!G989))</f>
        <v>0</v>
      </c>
      <c r="AS989" s="29">
        <f>AQ989*(1+0.25*AR989)*Параметри!$K$51</f>
        <v>8602.4488593120004</v>
      </c>
      <c r="AT989" s="40">
        <f>ROUNDUP('Дані з ДІСО'!AF989/Параметри!$K$70,0)</f>
        <v>0</v>
      </c>
      <c r="AU989" s="40">
        <f t="shared" si="141"/>
        <v>0</v>
      </c>
      <c r="AV989" s="40">
        <f>IF(AT989=0,0,'Дані з ДІСО'!AI989/'Дані з ДІСО'!AF989)</f>
        <v>0</v>
      </c>
      <c r="AW989" s="29">
        <f>AU989*(1+0.25*AV989)*Параметри!$K$51</f>
        <v>0</v>
      </c>
      <c r="AX989" s="40">
        <f>ROUNDUP('Дані з ДІСО'!AR989/Параметри!$K$29,0)</f>
        <v>0</v>
      </c>
      <c r="AY989" s="40">
        <f>ROUNDUP('Дані з ДІСО'!AS989/Параметри!$K$29,0)</f>
        <v>0</v>
      </c>
      <c r="AZ989" s="40">
        <f>ROUNDUP('Дані з ДІСО'!AT989/Параметри!$K$29,0)</f>
        <v>0</v>
      </c>
      <c r="BA989" s="64">
        <f>(AX989*Параметри!$K$32+AY989*Параметри!$L$32+AZ989*Параметри!$M$32)/18</f>
        <v>0</v>
      </c>
      <c r="BB989" s="29">
        <f>(BA989*Параметри!$K$51+SUM('Дані з ДІСО'!AR989:AT989)*Параметри!$K$48*Параметри!$K$20/1000)*Параметри!$K$74</f>
        <v>0</v>
      </c>
      <c r="BC989" s="40">
        <f>ROUNDUP(('Дані не з ДІСО'!I989+'Дані не з ДІСО'!K989)/Параметри!$K$26,0)</f>
        <v>0</v>
      </c>
      <c r="BD989" s="29">
        <f>BC989*Параметри!$M$36/18</f>
        <v>0</v>
      </c>
      <c r="BE989" s="40">
        <f>IF(BC989=0,0,'Дані не з ДІСО'!K989/('Дані не з ДІСО'!I989+'Дані не з ДІСО'!K989))</f>
        <v>0</v>
      </c>
      <c r="BF989" s="29">
        <f>(1+0.25*BE989)*BD989*Параметри!$K$51</f>
        <v>0</v>
      </c>
      <c r="BG989" s="40">
        <f>ROUNDUP('Дані не з ДІСО'!M989/Параметри!$K$27,0)</f>
        <v>0</v>
      </c>
      <c r="BH989" s="40">
        <f>BG989*Параметри!$M$37/18</f>
        <v>0</v>
      </c>
      <c r="BI989" s="29">
        <f>BH989*Параметри!$K$51</f>
        <v>0</v>
      </c>
      <c r="BJ989" s="29">
        <f>'Дані не з ДІСО'!N989*Параметри!$K$76</f>
        <v>0</v>
      </c>
      <c r="BK989" s="40">
        <f>ROUNDUP('Дані з ДІСО'!V989/Параметри!$K$25,0)</f>
        <v>0</v>
      </c>
      <c r="BL989" s="40">
        <f>ROUNDUP('Дані з ДІСО'!W989/Параметри!$K$25,0)</f>
        <v>0</v>
      </c>
      <c r="BM989" s="40">
        <f>ROUNDUP('Дані з ДІСО'!X989/Параметри!$K$25,0)</f>
        <v>0</v>
      </c>
      <c r="BN989" s="40">
        <f>(BK989*Параметри!$K$34+BL989*Параметри!$L$34+BM989*Параметри!$M$34)/18</f>
        <v>0</v>
      </c>
      <c r="BO989" s="40">
        <f>IF(K989=0,0,'Дані з ДІСО'!AC989/K989)</f>
        <v>0</v>
      </c>
      <c r="BP989" s="29">
        <f>(1+0.25*BO989)*BN989*Параметри!$K$51</f>
        <v>0</v>
      </c>
      <c r="BQ989" s="29">
        <f>BP989*'Коефіцієнти АТО'!U989</f>
        <v>0</v>
      </c>
      <c r="BR989" s="29">
        <f>K989*(1+0.25*BO989)*Параметри!$K$66*Параметри!$K$20/1000</f>
        <v>0</v>
      </c>
      <c r="BS989" s="29">
        <f>(1+0.25*BO989)*K989*'Коефіцієнти АТО'!S989*Параметри!$K$20/1000</f>
        <v>0</v>
      </c>
      <c r="BT989" s="29">
        <f t="shared" si="142"/>
        <v>0</v>
      </c>
      <c r="BU989" s="40">
        <f>ROUNDUP('Дані з ДІСО'!AG989/Параметри!$K$71,0)</f>
        <v>0</v>
      </c>
      <c r="BV989" s="40">
        <f t="shared" si="143"/>
        <v>0</v>
      </c>
      <c r="BW989" s="40">
        <f>IF('Дані з ДІСО'!AG989=0,0,'Дані з ДІСО'!AJ989/'Дані з ДІСО'!AG989)</f>
        <v>0</v>
      </c>
      <c r="BX989" s="29">
        <f>BV989*(1+0.25*BW989)*Параметри!$K$51</f>
        <v>0</v>
      </c>
      <c r="BY989" s="29">
        <f>ROUND(IF(Параметри!$K$77="No",CC989,CC989*Параметри!$K$78)+AG989,1)</f>
        <v>234371.3</v>
      </c>
      <c r="BZ989" s="29">
        <f>ROUND(IF(Параметри!$K$77="No",BF989,BF989*Параметри!$K$78),1)</f>
        <v>0</v>
      </c>
      <c r="CA989" s="29">
        <f>ROUND(IF(Параметри!$K$77="No",BI989,BI989*Параметри!$K$78),1)</f>
        <v>0</v>
      </c>
      <c r="CB989" s="29">
        <f>ROUND(IF(Параметри!$K$77="No",BJ989,BJ989*Параметри!$K$78),1)</f>
        <v>0</v>
      </c>
      <c r="CC989" s="29">
        <f t="shared" si="137"/>
        <v>260412.51456309963</v>
      </c>
    </row>
    <row r="990" spans="1:81">
      <c r="A990" s="9">
        <v>989</v>
      </c>
      <c r="B990" s="9" t="s">
        <v>3148</v>
      </c>
      <c r="C990" s="9" t="s">
        <v>3148</v>
      </c>
      <c r="D990" s="9" t="s">
        <v>4020</v>
      </c>
      <c r="E990" s="9" t="s">
        <v>24</v>
      </c>
      <c r="F990" s="9" t="s">
        <v>4059</v>
      </c>
      <c r="G990" s="9" t="s">
        <v>2058</v>
      </c>
      <c r="H990" s="29">
        <f>SUM('Дані з ДІСО'!J990:L990)</f>
        <v>1246.5</v>
      </c>
      <c r="I990" s="29">
        <f>SUM('Дані з ДІСО'!G990:I990)</f>
        <v>70</v>
      </c>
      <c r="J990" s="29">
        <f>SUM('Дані з ДІСО'!P990:R990)</f>
        <v>0</v>
      </c>
      <c r="K990" s="29">
        <f>SUM('Дані з ДІСО'!V990:X990)</f>
        <v>0</v>
      </c>
      <c r="L990" s="40">
        <f>ROUNDUP('Дані з ДІСО'!J990/'Коефіцієнти АТО'!$R990,0)</f>
        <v>29</v>
      </c>
      <c r="M990" s="40">
        <f>ROUNDUP('Дані з ДІСО'!K990/'Коефіцієнти АТО'!$R990,0)</f>
        <v>35</v>
      </c>
      <c r="N990" s="40">
        <f>ROUNDUP('Дані з ДІСО'!L990/'Коефіцієнти АТО'!$R990,0)</f>
        <v>7</v>
      </c>
      <c r="O990" s="59">
        <f>(L990*Параметри!$K$32+M990*Параметри!$L$32+N990*Параметри!$M$32)/18</f>
        <v>114.44444444444444</v>
      </c>
      <c r="P990" s="41">
        <f>IF(H990=0,"",'Дані з ДІСО'!Y990/H990)</f>
        <v>0</v>
      </c>
      <c r="Q990" s="29">
        <f>IF(H990=0,"",(1+0.25*P990)*O990*Параметри!$K$51)</f>
        <v>23440.535251564444</v>
      </c>
      <c r="R990" s="29">
        <f>IF(H990=0,"",Q990*'Коефіцієнти АТО'!T990)</f>
        <v>398.4890992765956</v>
      </c>
      <c r="S990" s="29">
        <f>IF(H990=0,"",H990*(1+0.25*P990)*Параметри!$K$66*Параметри!$K$20/1000)</f>
        <v>0</v>
      </c>
      <c r="T990" s="29">
        <f>IF(H990=0,"",H990*(1+0.25*P990)*'Коефіцієнти АТО'!$S990*Параметри!$K$20/1000)</f>
        <v>6287.2915350256862</v>
      </c>
      <c r="U990" s="29">
        <f t="shared" si="138"/>
        <v>30126.315885866723</v>
      </c>
      <c r="V990" s="29">
        <f t="shared" si="139"/>
        <v>30126.315885866723</v>
      </c>
      <c r="W990" s="40">
        <f>ROUNDUP('Дані з ДІСО'!P990/Параметри!$K$24,0)</f>
        <v>0</v>
      </c>
      <c r="X990" s="40">
        <f>ROUNDUP('Дані з ДІСО'!Q990/Параметри!$K$24,0)</f>
        <v>0</v>
      </c>
      <c r="Y990" s="40">
        <f>ROUNDUP('Дані з ДІСО'!R990/Параметри!$K$24,0)</f>
        <v>0</v>
      </c>
      <c r="Z990" s="59">
        <f>(W990*Параметри!$K$33+X990*Параметри!$L$33+Y990*Параметри!$M$33)/18</f>
        <v>0</v>
      </c>
      <c r="AA990" s="41">
        <f>IF(J990=0,0,'Дані з ДІСО'!AA990/J990)</f>
        <v>0</v>
      </c>
      <c r="AB990" s="29">
        <f>(1+0.25*AA990)*Z990*Параметри!$K$51</f>
        <v>0</v>
      </c>
      <c r="AC990" s="29">
        <f>AB990*'Коефіцієнти АТО'!U990</f>
        <v>0</v>
      </c>
      <c r="AD990" s="29">
        <f>J990*(1+0.25*AA990)*Параметри!$K$66*Параметри!$K$20/1000</f>
        <v>0</v>
      </c>
      <c r="AE990" s="29">
        <f>(1+0.25*AA990)*J990*'Коефіцієнти АТО'!S990*Параметри!$K$20/1000</f>
        <v>0</v>
      </c>
      <c r="AF990" s="29">
        <f t="shared" si="135"/>
        <v>0</v>
      </c>
      <c r="AG990" s="29">
        <v>0</v>
      </c>
      <c r="AH990" s="40">
        <v>7</v>
      </c>
      <c r="AI990" s="40">
        <v>0</v>
      </c>
      <c r="AJ990" s="40">
        <f t="shared" si="136"/>
        <v>0</v>
      </c>
      <c r="AK990" s="29">
        <f>(AH990+AI990)*(1+0.25*AJ990)*Параметри!$K$53</f>
        <v>1256.0049298720003</v>
      </c>
      <c r="AL990" s="29">
        <f>ROUNDUP(('Дані з ДІСО'!AU990+'Дані з ДІСО'!AW990)/Параметри!$K$28,0)</f>
        <v>0</v>
      </c>
      <c r="AM990" s="64">
        <f>AL990*Параметри!$M$35/18</f>
        <v>0</v>
      </c>
      <c r="AN990" s="29">
        <f>IF(AL990=0,0,'Дані з ДІСО'!AW990/SUM('Дані з ДІСО'!AU990,'Дані з ДІСО'!AW990))</f>
        <v>0</v>
      </c>
      <c r="AO990" s="29">
        <f>(1+0.25*AN990)*AM990*Параметри!$K$51</f>
        <v>0</v>
      </c>
      <c r="AP990" s="40">
        <f>ROUNDUP(('Дані з ДІСО'!AE990+'Дані не з ДІСО'!E990+'Дані не з ДІСО'!G990)/Параметри!$K$69,0)</f>
        <v>0</v>
      </c>
      <c r="AQ990" s="40">
        <f t="shared" si="140"/>
        <v>0</v>
      </c>
      <c r="AR990" s="40">
        <f>IF(AP990=0,0,('Дані з ДІСО'!AH990+'Дані не з ДІСО'!G990)/('Дані з ДІСО'!AE990+'Дані не з ДІСО'!E990+'Дані не з ДІСО'!G990))</f>
        <v>0</v>
      </c>
      <c r="AS990" s="29">
        <f>AQ990*(1+0.25*AR990)*Параметри!$K$51</f>
        <v>0</v>
      </c>
      <c r="AT990" s="40">
        <f>ROUNDUP('Дані з ДІСО'!AF990/Параметри!$K$70,0)</f>
        <v>0</v>
      </c>
      <c r="AU990" s="40">
        <f t="shared" si="141"/>
        <v>0</v>
      </c>
      <c r="AV990" s="40">
        <f>IF(AT990=0,0,'Дані з ДІСО'!AI990/'Дані з ДІСО'!AF990)</f>
        <v>0</v>
      </c>
      <c r="AW990" s="29">
        <f>AU990*(1+0.25*AV990)*Параметри!$K$51</f>
        <v>0</v>
      </c>
      <c r="AX990" s="40">
        <f>ROUNDUP('Дані з ДІСО'!AR990/Параметри!$K$29,0)</f>
        <v>0</v>
      </c>
      <c r="AY990" s="40">
        <f>ROUNDUP('Дані з ДІСО'!AS990/Параметри!$K$29,0)</f>
        <v>0</v>
      </c>
      <c r="AZ990" s="40">
        <f>ROUNDUP('Дані з ДІСО'!AT990/Параметри!$K$29,0)</f>
        <v>0</v>
      </c>
      <c r="BA990" s="64">
        <f>(AX990*Параметри!$K$32+AY990*Параметри!$L$32+AZ990*Параметри!$M$32)/18</f>
        <v>0</v>
      </c>
      <c r="BB990" s="29">
        <f>(BA990*Параметри!$K$51+SUM('Дані з ДІСО'!AR990:AT990)*Параметри!$K$48*Параметри!$K$20/1000)*Параметри!$K$74</f>
        <v>0</v>
      </c>
      <c r="BC990" s="40">
        <f>ROUNDUP(('Дані не з ДІСО'!I990+'Дані не з ДІСО'!K990)/Параметри!$K$26,0)</f>
        <v>0</v>
      </c>
      <c r="BD990" s="29">
        <f>BC990*Параметри!$M$36/18</f>
        <v>0</v>
      </c>
      <c r="BE990" s="40">
        <f>IF(BC990=0,0,'Дані не з ДІСО'!K990/('Дані не з ДІСО'!I990+'Дані не з ДІСО'!K990))</f>
        <v>0</v>
      </c>
      <c r="BF990" s="29">
        <f>(1+0.25*BE990)*BD990*Параметри!$K$51</f>
        <v>0</v>
      </c>
      <c r="BG990" s="40">
        <f>ROUNDUP('Дані не з ДІСО'!M990/Параметри!$K$27,0)</f>
        <v>0</v>
      </c>
      <c r="BH990" s="40">
        <f>BG990*Параметри!$M$37/18</f>
        <v>0</v>
      </c>
      <c r="BI990" s="29">
        <f>BH990*Параметри!$K$51</f>
        <v>0</v>
      </c>
      <c r="BJ990" s="29">
        <f>'Дані не з ДІСО'!N990*Параметри!$K$76</f>
        <v>0</v>
      </c>
      <c r="BK990" s="40">
        <f>ROUNDUP('Дані з ДІСО'!V990/Параметри!$K$25,0)</f>
        <v>0</v>
      </c>
      <c r="BL990" s="40">
        <f>ROUNDUP('Дані з ДІСО'!W990/Параметри!$K$25,0)</f>
        <v>0</v>
      </c>
      <c r="BM990" s="40">
        <f>ROUNDUP('Дані з ДІСО'!X990/Параметри!$K$25,0)</f>
        <v>0</v>
      </c>
      <c r="BN990" s="40">
        <f>(BK990*Параметри!$K$34+BL990*Параметри!$L$34+BM990*Параметри!$M$34)/18</f>
        <v>0</v>
      </c>
      <c r="BO990" s="40">
        <f>IF(K990=0,0,'Дані з ДІСО'!AC990/K990)</f>
        <v>0</v>
      </c>
      <c r="BP990" s="29">
        <f>(1+0.25*BO990)*BN990*Параметри!$K$51</f>
        <v>0</v>
      </c>
      <c r="BQ990" s="29">
        <f>BP990*'Коефіцієнти АТО'!U990</f>
        <v>0</v>
      </c>
      <c r="BR990" s="29">
        <f>K990*(1+0.25*BO990)*Параметри!$K$66*Параметри!$K$20/1000</f>
        <v>0</v>
      </c>
      <c r="BS990" s="29">
        <f>(1+0.25*BO990)*K990*'Коефіцієнти АТО'!S990*Параметри!$K$20/1000</f>
        <v>0</v>
      </c>
      <c r="BT990" s="29">
        <f t="shared" si="142"/>
        <v>0</v>
      </c>
      <c r="BU990" s="40">
        <f>ROUNDUP('Дані з ДІСО'!AG990/Параметри!$K$71,0)</f>
        <v>0</v>
      </c>
      <c r="BV990" s="40">
        <f t="shared" si="143"/>
        <v>0</v>
      </c>
      <c r="BW990" s="40">
        <f>IF('Дані з ДІСО'!AG990=0,0,'Дані з ДІСО'!AJ990/'Дані з ДІСО'!AG990)</f>
        <v>0</v>
      </c>
      <c r="BX990" s="29">
        <f>BV990*(1+0.25*BW990)*Параметри!$K$51</f>
        <v>0</v>
      </c>
      <c r="BY990" s="29">
        <f>ROUND(IF(Параметри!$K$77="No",CC990,CC990*Параметри!$K$78)+AG990,1)</f>
        <v>28244.1</v>
      </c>
      <c r="BZ990" s="29">
        <f>ROUND(IF(Параметри!$K$77="No",BF990,BF990*Параметри!$K$78),1)</f>
        <v>0</v>
      </c>
      <c r="CA990" s="29">
        <f>ROUND(IF(Параметри!$K$77="No",BI990,BI990*Параметри!$K$78),1)</f>
        <v>0</v>
      </c>
      <c r="CB990" s="29">
        <f>ROUND(IF(Параметри!$K$77="No",BJ990,BJ990*Параметри!$K$78),1)</f>
        <v>0</v>
      </c>
      <c r="CC990" s="29">
        <f t="shared" si="137"/>
        <v>31382.320815738723</v>
      </c>
    </row>
    <row r="991" spans="1:81">
      <c r="A991" s="9">
        <v>990</v>
      </c>
      <c r="B991" s="9" t="s">
        <v>3148</v>
      </c>
      <c r="C991" s="9" t="s">
        <v>3148</v>
      </c>
      <c r="D991" s="9" t="s">
        <v>4020</v>
      </c>
      <c r="E991" s="9" t="s">
        <v>24</v>
      </c>
      <c r="F991" s="9" t="s">
        <v>4060</v>
      </c>
      <c r="G991" s="9" t="s">
        <v>2060</v>
      </c>
      <c r="H991" s="29">
        <f>SUM('Дані з ДІСО'!J991:L991)</f>
        <v>623</v>
      </c>
      <c r="I991" s="29">
        <f>SUM('Дані з ДІСО'!G991:I991)</f>
        <v>37</v>
      </c>
      <c r="J991" s="29">
        <f>SUM('Дані з ДІСО'!P991:R991)</f>
        <v>0</v>
      </c>
      <c r="K991" s="29">
        <f>SUM('Дані з ДІСО'!V991:X991)</f>
        <v>0</v>
      </c>
      <c r="L991" s="40">
        <f>ROUNDUP('Дані з ДІСО'!J991/'Коефіцієнти АТО'!$R991,0)</f>
        <v>18</v>
      </c>
      <c r="M991" s="40">
        <f>ROUNDUP('Дані з ДІСО'!K991/'Коефіцієнти АТО'!$R991,0)</f>
        <v>23</v>
      </c>
      <c r="N991" s="40">
        <f>ROUNDUP('Дані з ДІСО'!L991/'Коефіцієнти АТО'!$R991,0)</f>
        <v>5</v>
      </c>
      <c r="O991" s="59">
        <f>(L991*Параметри!$K$32+M991*Параметри!$L$32+N991*Параметри!$M$32)/18</f>
        <v>74.644444444444446</v>
      </c>
      <c r="P991" s="41">
        <f>IF(H991=0,"",'Дані з ДІСО'!Y991/H991)</f>
        <v>0</v>
      </c>
      <c r="Q991" s="29">
        <f>IF(H991=0,"",(1+0.25*P991)*O991*Параметри!$K$51)</f>
        <v>15288.690856311645</v>
      </c>
      <c r="R991" s="29">
        <f>IF(H991=0,"",Q991*'Коефіцієнти АТО'!T991)</f>
        <v>259.90774455729797</v>
      </c>
      <c r="S991" s="29">
        <f>IF(H991=0,"",H991*(1+0.25*P991)*Параметри!$K$66*Параметри!$K$20/1000)</f>
        <v>0</v>
      </c>
      <c r="T991" s="29">
        <f>IF(H991=0,"",H991*(1+0.25*P991)*'Коефіцієнти АТО'!$S991*Параметри!$K$20/1000)</f>
        <v>3142.3847784364243</v>
      </c>
      <c r="U991" s="29">
        <f t="shared" si="138"/>
        <v>18690.983379305369</v>
      </c>
      <c r="V991" s="29">
        <f t="shared" si="139"/>
        <v>18690.983379305369</v>
      </c>
      <c r="W991" s="40">
        <f>ROUNDUP('Дані з ДІСО'!P991/Параметри!$K$24,0)</f>
        <v>0</v>
      </c>
      <c r="X991" s="40">
        <f>ROUNDUP('Дані з ДІСО'!Q991/Параметри!$K$24,0)</f>
        <v>0</v>
      </c>
      <c r="Y991" s="40">
        <f>ROUNDUP('Дані з ДІСО'!R991/Параметри!$K$24,0)</f>
        <v>0</v>
      </c>
      <c r="Z991" s="59">
        <f>(W991*Параметри!$K$33+X991*Параметри!$L$33+Y991*Параметри!$M$33)/18</f>
        <v>0</v>
      </c>
      <c r="AA991" s="41">
        <f>IF(J991=0,0,'Дані з ДІСО'!AA991/J991)</f>
        <v>0</v>
      </c>
      <c r="AB991" s="29">
        <f>(1+0.25*AA991)*Z991*Параметри!$K$51</f>
        <v>0</v>
      </c>
      <c r="AC991" s="29">
        <f>AB991*'Коефіцієнти АТО'!U991</f>
        <v>0</v>
      </c>
      <c r="AD991" s="29">
        <f>J991*(1+0.25*AA991)*Параметри!$K$66*Параметри!$K$20/1000</f>
        <v>0</v>
      </c>
      <c r="AE991" s="29">
        <f>(1+0.25*AA991)*J991*'Коефіцієнти АТО'!S991*Параметри!$K$20/1000</f>
        <v>0</v>
      </c>
      <c r="AF991" s="29">
        <f t="shared" si="135"/>
        <v>0</v>
      </c>
      <c r="AG991" s="29">
        <v>0</v>
      </c>
      <c r="AH991" s="40">
        <v>8</v>
      </c>
      <c r="AI991" s="40">
        <v>0</v>
      </c>
      <c r="AJ991" s="40">
        <f t="shared" si="136"/>
        <v>0</v>
      </c>
      <c r="AK991" s="29">
        <f>(AH991+AI991)*(1+0.25*AJ991)*Параметри!$K$53</f>
        <v>1435.4342055680004</v>
      </c>
      <c r="AL991" s="29">
        <f>ROUNDUP(('Дані з ДІСО'!AU991+'Дані з ДІСО'!AW991)/Параметри!$K$28,0)</f>
        <v>0</v>
      </c>
      <c r="AM991" s="64">
        <f>AL991*Параметри!$M$35/18</f>
        <v>0</v>
      </c>
      <c r="AN991" s="29">
        <f>IF(AL991=0,0,'Дані з ДІСО'!AW991/SUM('Дані з ДІСО'!AU991,'Дані з ДІСО'!AW991))</f>
        <v>0</v>
      </c>
      <c r="AO991" s="29">
        <f>(1+0.25*AN991)*AM991*Параметри!$K$51</f>
        <v>0</v>
      </c>
      <c r="AP991" s="40">
        <f>ROUNDUP(('Дані з ДІСО'!AE991+'Дані не з ДІСО'!E991+'Дані не з ДІСО'!G991)/Параметри!$K$69,0)</f>
        <v>0</v>
      </c>
      <c r="AQ991" s="40">
        <f t="shared" si="140"/>
        <v>0</v>
      </c>
      <c r="AR991" s="40">
        <f>IF(AP991=0,0,('Дані з ДІСО'!AH991+'Дані не з ДІСО'!G991)/('Дані з ДІСО'!AE991+'Дані не з ДІСО'!E991+'Дані не з ДІСО'!G991))</f>
        <v>0</v>
      </c>
      <c r="AS991" s="29">
        <f>AQ991*(1+0.25*AR991)*Параметри!$K$51</f>
        <v>0</v>
      </c>
      <c r="AT991" s="40">
        <f>ROUNDUP('Дані з ДІСО'!AF991/Параметри!$K$70,0)</f>
        <v>0</v>
      </c>
      <c r="AU991" s="40">
        <f t="shared" si="141"/>
        <v>0</v>
      </c>
      <c r="AV991" s="40">
        <f>IF(AT991=0,0,'Дані з ДІСО'!AI991/'Дані з ДІСО'!AF991)</f>
        <v>0</v>
      </c>
      <c r="AW991" s="29">
        <f>AU991*(1+0.25*AV991)*Параметри!$K$51</f>
        <v>0</v>
      </c>
      <c r="AX991" s="40">
        <f>ROUNDUP('Дані з ДІСО'!AR991/Параметри!$K$29,0)</f>
        <v>0</v>
      </c>
      <c r="AY991" s="40">
        <f>ROUNDUP('Дані з ДІСО'!AS991/Параметри!$K$29,0)</f>
        <v>0</v>
      </c>
      <c r="AZ991" s="40">
        <f>ROUNDUP('Дані з ДІСО'!AT991/Параметри!$K$29,0)</f>
        <v>0</v>
      </c>
      <c r="BA991" s="64">
        <f>(AX991*Параметри!$K$32+AY991*Параметри!$L$32+AZ991*Параметри!$M$32)/18</f>
        <v>0</v>
      </c>
      <c r="BB991" s="29">
        <f>(BA991*Параметри!$K$51+SUM('Дані з ДІСО'!AR991:AT991)*Параметри!$K$48*Параметри!$K$20/1000)*Параметри!$K$74</f>
        <v>0</v>
      </c>
      <c r="BC991" s="40">
        <f>ROUNDUP(('Дані не з ДІСО'!I991+'Дані не з ДІСО'!K991)/Параметри!$K$26,0)</f>
        <v>0</v>
      </c>
      <c r="BD991" s="29">
        <f>BC991*Параметри!$M$36/18</f>
        <v>0</v>
      </c>
      <c r="BE991" s="40">
        <f>IF(BC991=0,0,'Дані не з ДІСО'!K991/('Дані не з ДІСО'!I991+'Дані не з ДІСО'!K991))</f>
        <v>0</v>
      </c>
      <c r="BF991" s="29">
        <f>(1+0.25*BE991)*BD991*Параметри!$K$51</f>
        <v>0</v>
      </c>
      <c r="BG991" s="40">
        <f>ROUNDUP('Дані не з ДІСО'!M991/Параметри!$K$27,0)</f>
        <v>0</v>
      </c>
      <c r="BH991" s="40">
        <f>BG991*Параметри!$M$37/18</f>
        <v>0</v>
      </c>
      <c r="BI991" s="29">
        <f>BH991*Параметри!$K$51</f>
        <v>0</v>
      </c>
      <c r="BJ991" s="29">
        <f>'Дані не з ДІСО'!N991*Параметри!$K$76</f>
        <v>0</v>
      </c>
      <c r="BK991" s="40">
        <f>ROUNDUP('Дані з ДІСО'!V991/Параметри!$K$25,0)</f>
        <v>0</v>
      </c>
      <c r="BL991" s="40">
        <f>ROUNDUP('Дані з ДІСО'!W991/Параметри!$K$25,0)</f>
        <v>0</v>
      </c>
      <c r="BM991" s="40">
        <f>ROUNDUP('Дані з ДІСО'!X991/Параметри!$K$25,0)</f>
        <v>0</v>
      </c>
      <c r="BN991" s="40">
        <f>(BK991*Параметри!$K$34+BL991*Параметри!$L$34+BM991*Параметри!$M$34)/18</f>
        <v>0</v>
      </c>
      <c r="BO991" s="40">
        <f>IF(K991=0,0,'Дані з ДІСО'!AC991/K991)</f>
        <v>0</v>
      </c>
      <c r="BP991" s="29">
        <f>(1+0.25*BO991)*BN991*Параметри!$K$51</f>
        <v>0</v>
      </c>
      <c r="BQ991" s="29">
        <f>BP991*'Коефіцієнти АТО'!U991</f>
        <v>0</v>
      </c>
      <c r="BR991" s="29">
        <f>K991*(1+0.25*BO991)*Параметри!$K$66*Параметри!$K$20/1000</f>
        <v>0</v>
      </c>
      <c r="BS991" s="29">
        <f>(1+0.25*BO991)*K991*'Коефіцієнти АТО'!S991*Параметри!$K$20/1000</f>
        <v>0</v>
      </c>
      <c r="BT991" s="29">
        <f t="shared" si="142"/>
        <v>0</v>
      </c>
      <c r="BU991" s="40">
        <f>ROUNDUP('Дані з ДІСО'!AG991/Параметри!$K$71,0)</f>
        <v>0</v>
      </c>
      <c r="BV991" s="40">
        <f t="shared" si="143"/>
        <v>0</v>
      </c>
      <c r="BW991" s="40">
        <f>IF('Дані з ДІСО'!AG991=0,0,'Дані з ДІСО'!AJ991/'Дані з ДІСО'!AG991)</f>
        <v>0</v>
      </c>
      <c r="BX991" s="29">
        <f>BV991*(1+0.25*BW991)*Параметри!$K$51</f>
        <v>0</v>
      </c>
      <c r="BY991" s="29">
        <f>ROUND(IF(Параметри!$K$77="No",CC991,CC991*Параметри!$K$78)+AG991,1)</f>
        <v>18113.8</v>
      </c>
      <c r="BZ991" s="29">
        <f>ROUND(IF(Параметри!$K$77="No",BF991,BF991*Параметри!$K$78),1)</f>
        <v>0</v>
      </c>
      <c r="CA991" s="29">
        <f>ROUND(IF(Параметри!$K$77="No",BI991,BI991*Параметри!$K$78),1)</f>
        <v>0</v>
      </c>
      <c r="CB991" s="29">
        <f>ROUND(IF(Параметри!$K$77="No",BJ991,BJ991*Параметри!$K$78),1)</f>
        <v>0</v>
      </c>
      <c r="CC991" s="29">
        <f t="shared" si="137"/>
        <v>20126.417584873368</v>
      </c>
    </row>
    <row r="992" spans="1:81">
      <c r="A992" s="9">
        <v>991</v>
      </c>
      <c r="B992" s="9" t="s">
        <v>3148</v>
      </c>
      <c r="C992" s="9" t="s">
        <v>3148</v>
      </c>
      <c r="D992" s="9" t="s">
        <v>4020</v>
      </c>
      <c r="E992" s="9" t="s">
        <v>24</v>
      </c>
      <c r="F992" s="9" t="s">
        <v>4061</v>
      </c>
      <c r="G992" s="9" t="s">
        <v>2062</v>
      </c>
      <c r="H992" s="29">
        <f>SUM('Дані з ДІСО'!J992:L992)</f>
        <v>890</v>
      </c>
      <c r="I992" s="29">
        <f>SUM('Дані з ДІСО'!G992:I992)</f>
        <v>92</v>
      </c>
      <c r="J992" s="29">
        <f>SUM('Дані з ДІСО'!P992:R992)</f>
        <v>0</v>
      </c>
      <c r="K992" s="29">
        <f>SUM('Дані з ДІСО'!V992:X992)</f>
        <v>0</v>
      </c>
      <c r="L992" s="40">
        <f>ROUNDUP('Дані з ДІСО'!J992/'Коефіцієнти АТО'!$R992,0)</f>
        <v>24</v>
      </c>
      <c r="M992" s="40">
        <f>ROUNDUP('Дані з ДІСО'!K992/'Коефіцієнти АТО'!$R992,0)</f>
        <v>33</v>
      </c>
      <c r="N992" s="40">
        <f>ROUNDUP('Дані з ДІСО'!L992/'Коефіцієнти АТО'!$R992,0)</f>
        <v>8</v>
      </c>
      <c r="O992" s="59">
        <f>(L992*Параметри!$K$32+M992*Параметри!$L$32+N992*Параметри!$M$32)/18</f>
        <v>106.39444444444445</v>
      </c>
      <c r="P992" s="41">
        <f>IF(H992=0,"",'Дані з ДІСО'!Y992/H992)</f>
        <v>0</v>
      </c>
      <c r="Q992" s="29">
        <f>IF(H992=0,"",(1+0.25*P992)*O992*Параметри!$K$51)</f>
        <v>21791.732553529644</v>
      </c>
      <c r="R992" s="29">
        <f>IF(H992=0,"",Q992*'Коефіцієнти АТО'!T992)</f>
        <v>370.45945341000396</v>
      </c>
      <c r="S992" s="29">
        <f>IF(H992=0,"",H992*(1+0.25*P992)*Параметри!$K$66*Параметри!$K$20/1000)</f>
        <v>0</v>
      </c>
      <c r="T992" s="29">
        <f>IF(H992=0,"",H992*(1+0.25*P992)*'Коефіцієнти АТО'!$S992*Параметри!$K$20/1000)</f>
        <v>4489.1211120520347</v>
      </c>
      <c r="U992" s="29">
        <f t="shared" si="138"/>
        <v>26651.313118991682</v>
      </c>
      <c r="V992" s="29">
        <f t="shared" si="139"/>
        <v>26651.313118991682</v>
      </c>
      <c r="W992" s="40">
        <f>ROUNDUP('Дані з ДІСО'!P992/Параметри!$K$24,0)</f>
        <v>0</v>
      </c>
      <c r="X992" s="40">
        <f>ROUNDUP('Дані з ДІСО'!Q992/Параметри!$K$24,0)</f>
        <v>0</v>
      </c>
      <c r="Y992" s="40">
        <f>ROUNDUP('Дані з ДІСО'!R992/Параметри!$K$24,0)</f>
        <v>0</v>
      </c>
      <c r="Z992" s="59">
        <f>(W992*Параметри!$K$33+X992*Параметри!$L$33+Y992*Параметри!$M$33)/18</f>
        <v>0</v>
      </c>
      <c r="AA992" s="41">
        <f>IF(J992=0,0,'Дані з ДІСО'!AA992/J992)</f>
        <v>0</v>
      </c>
      <c r="AB992" s="29">
        <f>(1+0.25*AA992)*Z992*Параметри!$K$51</f>
        <v>0</v>
      </c>
      <c r="AC992" s="29">
        <f>AB992*'Коефіцієнти АТО'!U992</f>
        <v>0</v>
      </c>
      <c r="AD992" s="29">
        <f>J992*(1+0.25*AA992)*Параметри!$K$66*Параметри!$K$20/1000</f>
        <v>0</v>
      </c>
      <c r="AE992" s="29">
        <f>(1+0.25*AA992)*J992*'Коефіцієнти АТО'!S992*Параметри!$K$20/1000</f>
        <v>0</v>
      </c>
      <c r="AF992" s="29">
        <f t="shared" si="135"/>
        <v>0</v>
      </c>
      <c r="AG992" s="29">
        <v>0</v>
      </c>
      <c r="AH992" s="40">
        <v>4</v>
      </c>
      <c r="AI992" s="40">
        <v>0</v>
      </c>
      <c r="AJ992" s="40">
        <f t="shared" si="136"/>
        <v>0</v>
      </c>
      <c r="AK992" s="29">
        <f>(AH992+AI992)*(1+0.25*AJ992)*Параметри!$K$53</f>
        <v>717.71710278400019</v>
      </c>
      <c r="AL992" s="29">
        <f>ROUNDUP(('Дані з ДІСО'!AU992+'Дані з ДІСО'!AW992)/Параметри!$K$28,0)</f>
        <v>0</v>
      </c>
      <c r="AM992" s="64">
        <f>AL992*Параметри!$M$35/18</f>
        <v>0</v>
      </c>
      <c r="AN992" s="29">
        <f>IF(AL992=0,0,'Дані з ДІСО'!AW992/SUM('Дані з ДІСО'!AU992,'Дані з ДІСО'!AW992))</f>
        <v>0</v>
      </c>
      <c r="AO992" s="29">
        <f>(1+0.25*AN992)*AM992*Параметри!$K$51</f>
        <v>0</v>
      </c>
      <c r="AP992" s="40">
        <f>ROUNDUP(('Дані з ДІСО'!AE992+'Дані не з ДІСО'!E992+'Дані не з ДІСО'!G992)/Параметри!$K$69,0)</f>
        <v>0</v>
      </c>
      <c r="AQ992" s="40">
        <f t="shared" si="140"/>
        <v>0</v>
      </c>
      <c r="AR992" s="40">
        <f>IF(AP992=0,0,('Дані з ДІСО'!AH992+'Дані не з ДІСО'!G992)/('Дані з ДІСО'!AE992+'Дані не з ДІСО'!E992+'Дані не з ДІСО'!G992))</f>
        <v>0</v>
      </c>
      <c r="AS992" s="29">
        <f>AQ992*(1+0.25*AR992)*Параметри!$K$51</f>
        <v>0</v>
      </c>
      <c r="AT992" s="40">
        <f>ROUNDUP('Дані з ДІСО'!AF992/Параметри!$K$70,0)</f>
        <v>0</v>
      </c>
      <c r="AU992" s="40">
        <f t="shared" si="141"/>
        <v>0</v>
      </c>
      <c r="AV992" s="40">
        <f>IF(AT992=0,0,'Дані з ДІСО'!AI992/'Дані з ДІСО'!AF992)</f>
        <v>0</v>
      </c>
      <c r="AW992" s="29">
        <f>AU992*(1+0.25*AV992)*Параметри!$K$51</f>
        <v>0</v>
      </c>
      <c r="AX992" s="40">
        <f>ROUNDUP('Дані з ДІСО'!AR992/Параметри!$K$29,0)</f>
        <v>0</v>
      </c>
      <c r="AY992" s="40">
        <f>ROUNDUP('Дані з ДІСО'!AS992/Параметри!$K$29,0)</f>
        <v>0</v>
      </c>
      <c r="AZ992" s="40">
        <f>ROUNDUP('Дані з ДІСО'!AT992/Параметри!$K$29,0)</f>
        <v>0</v>
      </c>
      <c r="BA992" s="64">
        <f>(AX992*Параметри!$K$32+AY992*Параметри!$L$32+AZ992*Параметри!$M$32)/18</f>
        <v>0</v>
      </c>
      <c r="BB992" s="29">
        <f>(BA992*Параметри!$K$51+SUM('Дані з ДІСО'!AR992:AT992)*Параметри!$K$48*Параметри!$K$20/1000)*Параметри!$K$74</f>
        <v>0</v>
      </c>
      <c r="BC992" s="40">
        <f>ROUNDUP(('Дані не з ДІСО'!I992+'Дані не з ДІСО'!K992)/Параметри!$K$26,0)</f>
        <v>0</v>
      </c>
      <c r="BD992" s="29">
        <f>BC992*Параметри!$M$36/18</f>
        <v>0</v>
      </c>
      <c r="BE992" s="40">
        <f>IF(BC992=0,0,'Дані не з ДІСО'!K992/('Дані не з ДІСО'!I992+'Дані не з ДІСО'!K992))</f>
        <v>0</v>
      </c>
      <c r="BF992" s="29">
        <f>(1+0.25*BE992)*BD992*Параметри!$K$51</f>
        <v>0</v>
      </c>
      <c r="BG992" s="40">
        <f>ROUNDUP('Дані не з ДІСО'!M992/Параметри!$K$27,0)</f>
        <v>0</v>
      </c>
      <c r="BH992" s="40">
        <f>BG992*Параметри!$M$37/18</f>
        <v>0</v>
      </c>
      <c r="BI992" s="29">
        <f>BH992*Параметри!$K$51</f>
        <v>0</v>
      </c>
      <c r="BJ992" s="29">
        <f>'Дані не з ДІСО'!N992*Параметри!$K$76</f>
        <v>0</v>
      </c>
      <c r="BK992" s="40">
        <f>ROUNDUP('Дані з ДІСО'!V992/Параметри!$K$25,0)</f>
        <v>0</v>
      </c>
      <c r="BL992" s="40">
        <f>ROUNDUP('Дані з ДІСО'!W992/Параметри!$K$25,0)</f>
        <v>0</v>
      </c>
      <c r="BM992" s="40">
        <f>ROUNDUP('Дані з ДІСО'!X992/Параметри!$K$25,0)</f>
        <v>0</v>
      </c>
      <c r="BN992" s="40">
        <f>(BK992*Параметри!$K$34+BL992*Параметри!$L$34+BM992*Параметри!$M$34)/18</f>
        <v>0</v>
      </c>
      <c r="BO992" s="40">
        <f>IF(K992=0,0,'Дані з ДІСО'!AC992/K992)</f>
        <v>0</v>
      </c>
      <c r="BP992" s="29">
        <f>(1+0.25*BO992)*BN992*Параметри!$K$51</f>
        <v>0</v>
      </c>
      <c r="BQ992" s="29">
        <f>BP992*'Коефіцієнти АТО'!U992</f>
        <v>0</v>
      </c>
      <c r="BR992" s="29">
        <f>K992*(1+0.25*BO992)*Параметри!$K$66*Параметри!$K$20/1000</f>
        <v>0</v>
      </c>
      <c r="BS992" s="29">
        <f>(1+0.25*BO992)*K992*'Коефіцієнти АТО'!S992*Параметри!$K$20/1000</f>
        <v>0</v>
      </c>
      <c r="BT992" s="29">
        <f t="shared" si="142"/>
        <v>0</v>
      </c>
      <c r="BU992" s="40">
        <f>ROUNDUP('Дані з ДІСО'!AG992/Параметри!$K$71,0)</f>
        <v>0</v>
      </c>
      <c r="BV992" s="40">
        <f t="shared" si="143"/>
        <v>0</v>
      </c>
      <c r="BW992" s="40">
        <f>IF('Дані з ДІСО'!AG992=0,0,'Дані з ДІСО'!AJ992/'Дані з ДІСО'!AG992)</f>
        <v>0</v>
      </c>
      <c r="BX992" s="29">
        <f>BV992*(1+0.25*BW992)*Параметри!$K$51</f>
        <v>0</v>
      </c>
      <c r="BY992" s="29">
        <f>ROUND(IF(Параметри!$K$77="No",CC992,CC992*Параметри!$K$78)+AG992,1)</f>
        <v>24632.1</v>
      </c>
      <c r="BZ992" s="29">
        <f>ROUND(IF(Параметри!$K$77="No",BF992,BF992*Параметри!$K$78),1)</f>
        <v>0</v>
      </c>
      <c r="CA992" s="29">
        <f>ROUND(IF(Параметри!$K$77="No",BI992,BI992*Параметри!$K$78),1)</f>
        <v>0</v>
      </c>
      <c r="CB992" s="29">
        <f>ROUND(IF(Параметри!$K$77="No",BJ992,BJ992*Параметри!$K$78),1)</f>
        <v>0</v>
      </c>
      <c r="CC992" s="29">
        <f t="shared" si="137"/>
        <v>27369.030221775683</v>
      </c>
    </row>
    <row r="993" spans="1:81">
      <c r="A993" s="9">
        <v>992</v>
      </c>
      <c r="B993" s="9" t="s">
        <v>3148</v>
      </c>
      <c r="C993" s="9" t="s">
        <v>3148</v>
      </c>
      <c r="D993" s="9" t="s">
        <v>4020</v>
      </c>
      <c r="E993" s="9" t="s">
        <v>24</v>
      </c>
      <c r="F993" s="9" t="s">
        <v>4062</v>
      </c>
      <c r="G993" s="9" t="s">
        <v>2064</v>
      </c>
      <c r="H993" s="29">
        <f>SUM('Дані з ДІСО'!J993:L993)</f>
        <v>469</v>
      </c>
      <c r="I993" s="29">
        <f>SUM('Дані з ДІСО'!G993:I993)</f>
        <v>35</v>
      </c>
      <c r="J993" s="29">
        <f>SUM('Дані з ДІСО'!P993:R993)</f>
        <v>0</v>
      </c>
      <c r="K993" s="29">
        <f>SUM('Дані з ДІСО'!V993:X993)</f>
        <v>0</v>
      </c>
      <c r="L993" s="40">
        <f>ROUNDUP('Дані з ДІСО'!J993/'Коефіцієнти АТО'!$R993,0)</f>
        <v>13</v>
      </c>
      <c r="M993" s="40">
        <f>ROUNDUP('Дані з ДІСО'!K993/'Коефіцієнти АТО'!$R993,0)</f>
        <v>18</v>
      </c>
      <c r="N993" s="40">
        <f>ROUNDUP('Дані з ДІСО'!L993/'Коефіцієнти АТО'!$R993,0)</f>
        <v>4</v>
      </c>
      <c r="O993" s="59">
        <f>(L993*Параметри!$K$32+M993*Параметри!$L$32+N993*Параметри!$M$32)/18</f>
        <v>57.199999999999996</v>
      </c>
      <c r="P993" s="41">
        <f>IF(H993=0,"",'Дані з ДІСО'!Y993/H993)</f>
        <v>0</v>
      </c>
      <c r="Q993" s="29">
        <f>IF(H993=0,"",(1+0.25*P993)*O993*Параметри!$K$51)</f>
        <v>11715.716065539198</v>
      </c>
      <c r="R993" s="29">
        <f>IF(H993=0,"",Q993*'Коефіцієнти АТО'!T993)</f>
        <v>199.16717311416639</v>
      </c>
      <c r="S993" s="29">
        <f>IF(H993=0,"",H993*(1+0.25*P993)*Параметри!$K$66*Параметри!$K$20/1000)</f>
        <v>0</v>
      </c>
      <c r="T993" s="29">
        <f>IF(H993=0,"",H993*(1+0.25*P993)*'Коефіцієнти АТО'!$S993*Параметри!$K$20/1000)</f>
        <v>2365.6155073622522</v>
      </c>
      <c r="U993" s="29">
        <f t="shared" si="138"/>
        <v>14280.498746015617</v>
      </c>
      <c r="V993" s="29">
        <f t="shared" si="139"/>
        <v>14280.498746015617</v>
      </c>
      <c r="W993" s="40">
        <f>ROUNDUP('Дані з ДІСО'!P993/Параметри!$K$24,0)</f>
        <v>0</v>
      </c>
      <c r="X993" s="40">
        <f>ROUNDUP('Дані з ДІСО'!Q993/Параметри!$K$24,0)</f>
        <v>0</v>
      </c>
      <c r="Y993" s="40">
        <f>ROUNDUP('Дані з ДІСО'!R993/Параметри!$K$24,0)</f>
        <v>0</v>
      </c>
      <c r="Z993" s="59">
        <f>(W993*Параметри!$K$33+X993*Параметри!$L$33+Y993*Параметри!$M$33)/18</f>
        <v>0</v>
      </c>
      <c r="AA993" s="41">
        <f>IF(J993=0,0,'Дані з ДІСО'!AA993/J993)</f>
        <v>0</v>
      </c>
      <c r="AB993" s="29">
        <f>(1+0.25*AA993)*Z993*Параметри!$K$51</f>
        <v>0</v>
      </c>
      <c r="AC993" s="29">
        <f>AB993*'Коефіцієнти АТО'!U993</f>
        <v>0</v>
      </c>
      <c r="AD993" s="29">
        <f>J993*(1+0.25*AA993)*Параметри!$K$66*Параметри!$K$20/1000</f>
        <v>0</v>
      </c>
      <c r="AE993" s="29">
        <f>(1+0.25*AA993)*J993*'Коефіцієнти АТО'!S993*Параметри!$K$20/1000</f>
        <v>0</v>
      </c>
      <c r="AF993" s="29">
        <f t="shared" si="135"/>
        <v>0</v>
      </c>
      <c r="AG993" s="29">
        <v>0</v>
      </c>
      <c r="AH993" s="40">
        <v>5</v>
      </c>
      <c r="AI993" s="40">
        <v>0</v>
      </c>
      <c r="AJ993" s="40">
        <f t="shared" si="136"/>
        <v>0</v>
      </c>
      <c r="AK993" s="29">
        <f>(AH993+AI993)*(1+0.25*AJ993)*Параметри!$K$53</f>
        <v>897.14637848000029</v>
      </c>
      <c r="AL993" s="29">
        <f>ROUNDUP(('Дані з ДІСО'!AU993+'Дані з ДІСО'!AW993)/Параметри!$K$28,0)</f>
        <v>0</v>
      </c>
      <c r="AM993" s="64">
        <f>AL993*Параметри!$M$35/18</f>
        <v>0</v>
      </c>
      <c r="AN993" s="29">
        <f>IF(AL993=0,0,'Дані з ДІСО'!AW993/SUM('Дані з ДІСО'!AU993,'Дані з ДІСО'!AW993))</f>
        <v>0</v>
      </c>
      <c r="AO993" s="29">
        <f>(1+0.25*AN993)*AM993*Параметри!$K$51</f>
        <v>0</v>
      </c>
      <c r="AP993" s="40">
        <f>ROUNDUP(('Дані з ДІСО'!AE993+'Дані не з ДІСО'!E993+'Дані не з ДІСО'!G993)/Параметри!$K$69,0)</f>
        <v>0</v>
      </c>
      <c r="AQ993" s="40">
        <f t="shared" si="140"/>
        <v>0</v>
      </c>
      <c r="AR993" s="40">
        <f>IF(AP993=0,0,('Дані з ДІСО'!AH993+'Дані не з ДІСО'!G993)/('Дані з ДІСО'!AE993+'Дані не з ДІСО'!E993+'Дані не з ДІСО'!G993))</f>
        <v>0</v>
      </c>
      <c r="AS993" s="29">
        <f>AQ993*(1+0.25*AR993)*Параметри!$K$51</f>
        <v>0</v>
      </c>
      <c r="AT993" s="40">
        <f>ROUNDUP('Дані з ДІСО'!AF993/Параметри!$K$70,0)</f>
        <v>0</v>
      </c>
      <c r="AU993" s="40">
        <f t="shared" si="141"/>
        <v>0</v>
      </c>
      <c r="AV993" s="40">
        <f>IF(AT993=0,0,'Дані з ДІСО'!AI993/'Дані з ДІСО'!AF993)</f>
        <v>0</v>
      </c>
      <c r="AW993" s="29">
        <f>AU993*(1+0.25*AV993)*Параметри!$K$51</f>
        <v>0</v>
      </c>
      <c r="AX993" s="40">
        <f>ROUNDUP('Дані з ДІСО'!AR993/Параметри!$K$29,0)</f>
        <v>0</v>
      </c>
      <c r="AY993" s="40">
        <f>ROUNDUP('Дані з ДІСО'!AS993/Параметри!$K$29,0)</f>
        <v>0</v>
      </c>
      <c r="AZ993" s="40">
        <f>ROUNDUP('Дані з ДІСО'!AT993/Параметри!$K$29,0)</f>
        <v>0</v>
      </c>
      <c r="BA993" s="64">
        <f>(AX993*Параметри!$K$32+AY993*Параметри!$L$32+AZ993*Параметри!$M$32)/18</f>
        <v>0</v>
      </c>
      <c r="BB993" s="29">
        <f>(BA993*Параметри!$K$51+SUM('Дані з ДІСО'!AR993:AT993)*Параметри!$K$48*Параметри!$K$20/1000)*Параметри!$K$74</f>
        <v>0</v>
      </c>
      <c r="BC993" s="40">
        <f>ROUNDUP(('Дані не з ДІСО'!I993+'Дані не з ДІСО'!K993)/Параметри!$K$26,0)</f>
        <v>0</v>
      </c>
      <c r="BD993" s="29">
        <f>BC993*Параметри!$M$36/18</f>
        <v>0</v>
      </c>
      <c r="BE993" s="40">
        <f>IF(BC993=0,0,'Дані не з ДІСО'!K993/('Дані не з ДІСО'!I993+'Дані не з ДІСО'!K993))</f>
        <v>0</v>
      </c>
      <c r="BF993" s="29">
        <f>(1+0.25*BE993)*BD993*Параметри!$K$51</f>
        <v>0</v>
      </c>
      <c r="BG993" s="40">
        <f>ROUNDUP('Дані не з ДІСО'!M993/Параметри!$K$27,0)</f>
        <v>0</v>
      </c>
      <c r="BH993" s="40">
        <f>BG993*Параметри!$M$37/18</f>
        <v>0</v>
      </c>
      <c r="BI993" s="29">
        <f>BH993*Параметри!$K$51</f>
        <v>0</v>
      </c>
      <c r="BJ993" s="29">
        <f>'Дані не з ДІСО'!N993*Параметри!$K$76</f>
        <v>0</v>
      </c>
      <c r="BK993" s="40">
        <f>ROUNDUP('Дані з ДІСО'!V993/Параметри!$K$25,0)</f>
        <v>0</v>
      </c>
      <c r="BL993" s="40">
        <f>ROUNDUP('Дані з ДІСО'!W993/Параметри!$K$25,0)</f>
        <v>0</v>
      </c>
      <c r="BM993" s="40">
        <f>ROUNDUP('Дані з ДІСО'!X993/Параметри!$K$25,0)</f>
        <v>0</v>
      </c>
      <c r="BN993" s="40">
        <f>(BK993*Параметри!$K$34+BL993*Параметри!$L$34+BM993*Параметри!$M$34)/18</f>
        <v>0</v>
      </c>
      <c r="BO993" s="40">
        <f>IF(K993=0,0,'Дані з ДІСО'!AC993/K993)</f>
        <v>0</v>
      </c>
      <c r="BP993" s="29">
        <f>(1+0.25*BO993)*BN993*Параметри!$K$51</f>
        <v>0</v>
      </c>
      <c r="BQ993" s="29">
        <f>BP993*'Коефіцієнти АТО'!U993</f>
        <v>0</v>
      </c>
      <c r="BR993" s="29">
        <f>K993*(1+0.25*BO993)*Параметри!$K$66*Параметри!$K$20/1000</f>
        <v>0</v>
      </c>
      <c r="BS993" s="29">
        <f>(1+0.25*BO993)*K993*'Коефіцієнти АТО'!S993*Параметри!$K$20/1000</f>
        <v>0</v>
      </c>
      <c r="BT993" s="29">
        <f t="shared" si="142"/>
        <v>0</v>
      </c>
      <c r="BU993" s="40">
        <f>ROUNDUP('Дані з ДІСО'!AG993/Параметри!$K$71,0)</f>
        <v>0</v>
      </c>
      <c r="BV993" s="40">
        <f t="shared" si="143"/>
        <v>0</v>
      </c>
      <c r="BW993" s="40">
        <f>IF('Дані з ДІСО'!AG993=0,0,'Дані з ДІСО'!AJ993/'Дані з ДІСО'!AG993)</f>
        <v>0</v>
      </c>
      <c r="BX993" s="29">
        <f>BV993*(1+0.25*BW993)*Параметри!$K$51</f>
        <v>0</v>
      </c>
      <c r="BY993" s="29">
        <f>ROUND(IF(Параметри!$K$77="No",CC993,CC993*Параметри!$K$78)+AG993,1)</f>
        <v>13659.9</v>
      </c>
      <c r="BZ993" s="29">
        <f>ROUND(IF(Параметри!$K$77="No",BF993,BF993*Параметри!$K$78),1)</f>
        <v>0</v>
      </c>
      <c r="CA993" s="29">
        <f>ROUND(IF(Параметри!$K$77="No",BI993,BI993*Параметри!$K$78),1)</f>
        <v>0</v>
      </c>
      <c r="CB993" s="29">
        <f>ROUND(IF(Параметри!$K$77="No",BJ993,BJ993*Параметри!$K$78),1)</f>
        <v>0</v>
      </c>
      <c r="CC993" s="29">
        <f t="shared" si="137"/>
        <v>15177.645124495617</v>
      </c>
    </row>
    <row r="994" spans="1:81">
      <c r="A994" s="9">
        <v>993</v>
      </c>
      <c r="B994" s="9" t="s">
        <v>3151</v>
      </c>
      <c r="C994" s="9" t="s">
        <v>3151</v>
      </c>
      <c r="D994" s="9" t="s">
        <v>4020</v>
      </c>
      <c r="E994" s="9" t="s">
        <v>29</v>
      </c>
      <c r="F994" s="9" t="s">
        <v>4063</v>
      </c>
      <c r="G994" s="9" t="s">
        <v>2066</v>
      </c>
      <c r="H994" s="29">
        <f>SUM('Дані з ДІСО'!J994:L994)</f>
        <v>5223</v>
      </c>
      <c r="I994" s="29">
        <f>SUM('Дані з ДІСО'!G994:I994)</f>
        <v>233</v>
      </c>
      <c r="J994" s="29">
        <f>SUM('Дані з ДІСО'!P994:R994)</f>
        <v>0</v>
      </c>
      <c r="K994" s="29">
        <f>SUM('Дані з ДІСО'!V994:X994)</f>
        <v>0</v>
      </c>
      <c r="L994" s="40">
        <f>ROUNDUP('Дані з ДІСО'!J994/'Коефіцієнти АТО'!$R994,0)</f>
        <v>119</v>
      </c>
      <c r="M994" s="40">
        <f>ROUNDUP('Дані з ДІСО'!K994/'Коефіцієнти АТО'!$R994,0)</f>
        <v>149</v>
      </c>
      <c r="N994" s="40">
        <f>ROUNDUP('Дані з ДІСО'!L994/'Коефіцієнти АТО'!$R994,0)</f>
        <v>41</v>
      </c>
      <c r="O994" s="59">
        <f>(L994*Параметри!$K$32+M994*Параметри!$L$32+N994*Параметри!$M$32)/18</f>
        <v>503.59999999999997</v>
      </c>
      <c r="P994" s="41">
        <f>IF(H994=0,"",'Дані з ДІСО'!Y994/H994)</f>
        <v>0</v>
      </c>
      <c r="Q994" s="29">
        <f>IF(H994=0,"",(1+0.25*P994)*O994*Параметри!$K$51)</f>
        <v>103147.45822736959</v>
      </c>
      <c r="R994" s="29">
        <f>IF(H994=0,"",Q994*'Коефіцієнти АТО'!T994)</f>
        <v>1753.5067898652831</v>
      </c>
      <c r="S994" s="29">
        <f>IF(H994=0,"",H994*(1+0.25*P994)*Параметри!$K$66*Параметри!$K$20/1000)</f>
        <v>0</v>
      </c>
      <c r="T994" s="29">
        <f>IF(H994=0,"",H994*(1+0.25*P994)*'Коефіцієнти АТО'!$S994*Параметри!$K$20/1000)</f>
        <v>23859.245691666172</v>
      </c>
      <c r="U994" s="29">
        <f t="shared" si="138"/>
        <v>128760.21070890104</v>
      </c>
      <c r="V994" s="29">
        <f t="shared" si="139"/>
        <v>128760.21070890104</v>
      </c>
      <c r="W994" s="40">
        <f>ROUNDUP('Дані з ДІСО'!P994/Параметри!$K$24,0)</f>
        <v>0</v>
      </c>
      <c r="X994" s="40">
        <f>ROUNDUP('Дані з ДІСО'!Q994/Параметри!$K$24,0)</f>
        <v>0</v>
      </c>
      <c r="Y994" s="40">
        <f>ROUNDUP('Дані з ДІСО'!R994/Параметри!$K$24,0)</f>
        <v>0</v>
      </c>
      <c r="Z994" s="59">
        <f>(W994*Параметри!$K$33+X994*Параметри!$L$33+Y994*Параметри!$M$33)/18</f>
        <v>0</v>
      </c>
      <c r="AA994" s="41">
        <f>IF(J994=0,0,'Дані з ДІСО'!AA994/J994)</f>
        <v>0</v>
      </c>
      <c r="AB994" s="29">
        <f>(1+0.25*AA994)*Z994*Параметри!$K$51</f>
        <v>0</v>
      </c>
      <c r="AC994" s="29">
        <f>AB994*'Коефіцієнти АТО'!U994</f>
        <v>0</v>
      </c>
      <c r="AD994" s="29">
        <f>J994*(1+0.25*AA994)*Параметри!$K$66*Параметри!$K$20/1000</f>
        <v>0</v>
      </c>
      <c r="AE994" s="29">
        <f>(1+0.25*AA994)*J994*'Коефіцієнти АТО'!S994*Параметри!$K$20/1000</f>
        <v>0</v>
      </c>
      <c r="AF994" s="29">
        <f t="shared" si="135"/>
        <v>0</v>
      </c>
      <c r="AG994" s="29">
        <v>0</v>
      </c>
      <c r="AH994" s="40">
        <v>34</v>
      </c>
      <c r="AI994" s="40">
        <v>0</v>
      </c>
      <c r="AJ994" s="40">
        <f t="shared" si="136"/>
        <v>0</v>
      </c>
      <c r="AK994" s="29">
        <f>(AH994+AI994)*(1+0.25*AJ994)*Параметри!$K$53</f>
        <v>6100.5953736640013</v>
      </c>
      <c r="AL994" s="29">
        <f>ROUNDUP(('Дані з ДІСО'!AU994+'Дані з ДІСО'!AW994)/Параметри!$K$28,0)</f>
        <v>0</v>
      </c>
      <c r="AM994" s="64">
        <f>AL994*Параметри!$M$35/18</f>
        <v>0</v>
      </c>
      <c r="AN994" s="29">
        <f>IF(AL994=0,0,'Дані з ДІСО'!AW994/SUM('Дані з ДІСО'!AU994,'Дані з ДІСО'!AW994))</f>
        <v>0</v>
      </c>
      <c r="AO994" s="29">
        <f>(1+0.25*AN994)*AM994*Параметри!$K$51</f>
        <v>0</v>
      </c>
      <c r="AP994" s="40">
        <f>ROUNDUP(('Дані з ДІСО'!AE994+'Дані не з ДІСО'!E994+'Дані не з ДІСО'!G994)/Параметри!$K$69,0)</f>
        <v>0</v>
      </c>
      <c r="AQ994" s="40">
        <f t="shared" si="140"/>
        <v>0</v>
      </c>
      <c r="AR994" s="40">
        <f>IF(AP994=0,0,('Дані з ДІСО'!AH994+'Дані не з ДІСО'!G994)/('Дані з ДІСО'!AE994+'Дані не з ДІСО'!E994+'Дані не з ДІСО'!G994))</f>
        <v>0</v>
      </c>
      <c r="AS994" s="29">
        <f>AQ994*(1+0.25*AR994)*Параметри!$K$51</f>
        <v>0</v>
      </c>
      <c r="AT994" s="40">
        <f>ROUNDUP('Дані з ДІСО'!AF994/Параметри!$K$70,0)</f>
        <v>0</v>
      </c>
      <c r="AU994" s="40">
        <f t="shared" si="141"/>
        <v>0</v>
      </c>
      <c r="AV994" s="40">
        <f>IF(AT994=0,0,'Дані з ДІСО'!AI994/'Дані з ДІСО'!AF994)</f>
        <v>0</v>
      </c>
      <c r="AW994" s="29">
        <f>AU994*(1+0.25*AV994)*Параметри!$K$51</f>
        <v>0</v>
      </c>
      <c r="AX994" s="40">
        <f>ROUNDUP('Дані з ДІСО'!AR994/Параметри!$K$29,0)</f>
        <v>0</v>
      </c>
      <c r="AY994" s="40">
        <f>ROUNDUP('Дані з ДІСО'!AS994/Параметри!$K$29,0)</f>
        <v>0</v>
      </c>
      <c r="AZ994" s="40">
        <f>ROUNDUP('Дані з ДІСО'!AT994/Параметри!$K$29,0)</f>
        <v>0</v>
      </c>
      <c r="BA994" s="64">
        <f>(AX994*Параметри!$K$32+AY994*Параметри!$L$32+AZ994*Параметри!$M$32)/18</f>
        <v>0</v>
      </c>
      <c r="BB994" s="29">
        <f>(BA994*Параметри!$K$51+SUM('Дані з ДІСО'!AR994:AT994)*Параметри!$K$48*Параметри!$K$20/1000)*Параметри!$K$74</f>
        <v>0</v>
      </c>
      <c r="BC994" s="40">
        <f>ROUNDUP(('Дані не з ДІСО'!I994+'Дані не з ДІСО'!K994)/Параметри!$K$26,0)</f>
        <v>0</v>
      </c>
      <c r="BD994" s="29">
        <f>BC994*Параметри!$M$36/18</f>
        <v>0</v>
      </c>
      <c r="BE994" s="40">
        <f>IF(BC994=0,0,'Дані не з ДІСО'!K994/('Дані не з ДІСО'!I994+'Дані не з ДІСО'!K994))</f>
        <v>0</v>
      </c>
      <c r="BF994" s="29">
        <f>(1+0.25*BE994)*BD994*Параметри!$K$51</f>
        <v>0</v>
      </c>
      <c r="BG994" s="40">
        <f>ROUNDUP('Дані не з ДІСО'!M994/Параметри!$K$27,0)</f>
        <v>0</v>
      </c>
      <c r="BH994" s="40">
        <f>BG994*Параметри!$M$37/18</f>
        <v>0</v>
      </c>
      <c r="BI994" s="29">
        <f>BH994*Параметри!$K$51</f>
        <v>0</v>
      </c>
      <c r="BJ994" s="29">
        <f>'Дані не з ДІСО'!N994*Параметри!$K$76</f>
        <v>0</v>
      </c>
      <c r="BK994" s="40">
        <f>ROUNDUP('Дані з ДІСО'!V994/Параметри!$K$25,0)</f>
        <v>0</v>
      </c>
      <c r="BL994" s="40">
        <f>ROUNDUP('Дані з ДІСО'!W994/Параметри!$K$25,0)</f>
        <v>0</v>
      </c>
      <c r="BM994" s="40">
        <f>ROUNDUP('Дані з ДІСО'!X994/Параметри!$K$25,0)</f>
        <v>0</v>
      </c>
      <c r="BN994" s="40">
        <f>(BK994*Параметри!$K$34+BL994*Параметри!$L$34+BM994*Параметри!$M$34)/18</f>
        <v>0</v>
      </c>
      <c r="BO994" s="40">
        <f>IF(K994=0,0,'Дані з ДІСО'!AC994/K994)</f>
        <v>0</v>
      </c>
      <c r="BP994" s="29">
        <f>(1+0.25*BO994)*BN994*Параметри!$K$51</f>
        <v>0</v>
      </c>
      <c r="BQ994" s="29">
        <f>BP994*'Коефіцієнти АТО'!U994</f>
        <v>0</v>
      </c>
      <c r="BR994" s="29">
        <f>K994*(1+0.25*BO994)*Параметри!$K$66*Параметри!$K$20/1000</f>
        <v>0</v>
      </c>
      <c r="BS994" s="29">
        <f>(1+0.25*BO994)*K994*'Коефіцієнти АТО'!S994*Параметри!$K$20/1000</f>
        <v>0</v>
      </c>
      <c r="BT994" s="29">
        <f t="shared" si="142"/>
        <v>0</v>
      </c>
      <c r="BU994" s="40">
        <f>ROUNDUP('Дані з ДІСО'!AG994/Параметри!$K$71,0)</f>
        <v>0</v>
      </c>
      <c r="BV994" s="40">
        <f t="shared" si="143"/>
        <v>0</v>
      </c>
      <c r="BW994" s="40">
        <f>IF('Дані з ДІСО'!AG994=0,0,'Дані з ДІСО'!AJ994/'Дані з ДІСО'!AG994)</f>
        <v>0</v>
      </c>
      <c r="BX994" s="29">
        <f>BV994*(1+0.25*BW994)*Параметри!$K$51</f>
        <v>0</v>
      </c>
      <c r="BY994" s="29">
        <f>ROUND(IF(Параметри!$K$77="No",CC994,CC994*Параметри!$K$78)+AG994,1)</f>
        <v>121374.7</v>
      </c>
      <c r="BZ994" s="29">
        <f>ROUND(IF(Параметри!$K$77="No",BF994,BF994*Параметри!$K$78),1)</f>
        <v>0</v>
      </c>
      <c r="CA994" s="29">
        <f>ROUND(IF(Параметри!$K$77="No",BI994,BI994*Параметри!$K$78),1)</f>
        <v>0</v>
      </c>
      <c r="CB994" s="29">
        <f>ROUND(IF(Параметри!$K$77="No",BJ994,BJ994*Параметри!$K$78),1)</f>
        <v>0</v>
      </c>
      <c r="CC994" s="29">
        <f t="shared" si="137"/>
        <v>134860.80608256505</v>
      </c>
    </row>
    <row r="995" spans="1:81">
      <c r="A995" s="9">
        <v>994</v>
      </c>
      <c r="B995" s="9" t="s">
        <v>3148</v>
      </c>
      <c r="C995" s="9" t="s">
        <v>3148</v>
      </c>
      <c r="D995" s="9" t="s">
        <v>4020</v>
      </c>
      <c r="E995" s="9" t="s">
        <v>24</v>
      </c>
      <c r="F995" s="9" t="s">
        <v>3451</v>
      </c>
      <c r="G995" s="9" t="s">
        <v>2068</v>
      </c>
      <c r="H995" s="29">
        <f>SUM('Дані з ДІСО'!J995:L995)</f>
        <v>1409</v>
      </c>
      <c r="I995" s="29">
        <f>SUM('Дані з ДІСО'!G995:I995)</f>
        <v>55</v>
      </c>
      <c r="J995" s="29">
        <f>SUM('Дані з ДІСО'!P995:R995)</f>
        <v>0</v>
      </c>
      <c r="K995" s="29">
        <f>SUM('Дані з ДІСО'!V995:X995)</f>
        <v>0</v>
      </c>
      <c r="L995" s="40">
        <f>ROUNDUP('Дані з ДІСО'!J995/'Коефіцієнти АТО'!$R995,0)</f>
        <v>30</v>
      </c>
      <c r="M995" s="40">
        <f>ROUNDUP('Дані з ДІСО'!K995/'Коефіцієнти АТО'!$R995,0)</f>
        <v>38</v>
      </c>
      <c r="N995" s="40">
        <f>ROUNDUP('Дані з ДІСО'!L995/'Коефіцієнти АТО'!$R995,0)</f>
        <v>6</v>
      </c>
      <c r="O995" s="59">
        <f>(L995*Параметри!$K$32+M995*Параметри!$L$32+N995*Параметри!$M$32)/18</f>
        <v>119.20000000000002</v>
      </c>
      <c r="P995" s="41">
        <f>IF(H995=0,"",'Дані з ДІСО'!Y995/H995)</f>
        <v>0</v>
      </c>
      <c r="Q995" s="29">
        <f>IF(H995=0,"",(1+0.25*P995)*O995*Параметри!$K$51)</f>
        <v>24414.569143571203</v>
      </c>
      <c r="R995" s="29">
        <f>IF(H995=0,"",Q995*'Коефіцієнти АТО'!T995)</f>
        <v>415.04767544071046</v>
      </c>
      <c r="S995" s="29">
        <f>IF(H995=0,"",H995*(1+0.25*P995)*Параметри!$K$66*Параметри!$K$20/1000)</f>
        <v>0</v>
      </c>
      <c r="T995" s="29">
        <f>IF(H995=0,"",H995*(1+0.25*P995)*'Коефіцієнти АТО'!$S995*Параметри!$K$20/1000)</f>
        <v>7106.9344346981088</v>
      </c>
      <c r="U995" s="29">
        <f t="shared" si="138"/>
        <v>31936.551253710022</v>
      </c>
      <c r="V995" s="29">
        <f t="shared" si="139"/>
        <v>31936.551253710022</v>
      </c>
      <c r="W995" s="40">
        <f>ROUNDUP('Дані з ДІСО'!P995/Параметри!$K$24,0)</f>
        <v>0</v>
      </c>
      <c r="X995" s="40">
        <f>ROUNDUP('Дані з ДІСО'!Q995/Параметри!$K$24,0)</f>
        <v>0</v>
      </c>
      <c r="Y995" s="40">
        <f>ROUNDUP('Дані з ДІСО'!R995/Параметри!$K$24,0)</f>
        <v>0</v>
      </c>
      <c r="Z995" s="59">
        <f>(W995*Параметри!$K$33+X995*Параметри!$L$33+Y995*Параметри!$M$33)/18</f>
        <v>0</v>
      </c>
      <c r="AA995" s="41">
        <f>IF(J995=0,0,'Дані з ДІСО'!AA995/J995)</f>
        <v>0</v>
      </c>
      <c r="AB995" s="29">
        <f>(1+0.25*AA995)*Z995*Параметри!$K$51</f>
        <v>0</v>
      </c>
      <c r="AC995" s="29">
        <f>AB995*'Коефіцієнти АТО'!U995</f>
        <v>0</v>
      </c>
      <c r="AD995" s="29">
        <f>J995*(1+0.25*AA995)*Параметри!$K$66*Параметри!$K$20/1000</f>
        <v>0</v>
      </c>
      <c r="AE995" s="29">
        <f>(1+0.25*AA995)*J995*'Коефіцієнти АТО'!S995*Параметри!$K$20/1000</f>
        <v>0</v>
      </c>
      <c r="AF995" s="29">
        <f t="shared" si="135"/>
        <v>0</v>
      </c>
      <c r="AG995" s="29">
        <v>0</v>
      </c>
      <c r="AH995" s="40">
        <v>8</v>
      </c>
      <c r="AI995" s="40">
        <v>0</v>
      </c>
      <c r="AJ995" s="40">
        <f t="shared" si="136"/>
        <v>0</v>
      </c>
      <c r="AK995" s="29">
        <f>(AH995+AI995)*(1+0.25*AJ995)*Параметри!$K$53</f>
        <v>1435.4342055680004</v>
      </c>
      <c r="AL995" s="29">
        <f>ROUNDUP(('Дані з ДІСО'!AU995+'Дані з ДІСО'!AW995)/Параметри!$K$28,0)</f>
        <v>0</v>
      </c>
      <c r="AM995" s="64">
        <f>AL995*Параметри!$M$35/18</f>
        <v>0</v>
      </c>
      <c r="AN995" s="29">
        <f>IF(AL995=0,0,'Дані з ДІСО'!AW995/SUM('Дані з ДІСО'!AU995,'Дані з ДІСО'!AW995))</f>
        <v>0</v>
      </c>
      <c r="AO995" s="29">
        <f>(1+0.25*AN995)*AM995*Параметри!$K$51</f>
        <v>0</v>
      </c>
      <c r="AP995" s="40">
        <f>ROUNDUP(('Дані з ДІСО'!AE995+'Дані не з ДІСО'!E995+'Дані не з ДІСО'!G995)/Параметри!$K$69,0)</f>
        <v>0</v>
      </c>
      <c r="AQ995" s="40">
        <f t="shared" si="140"/>
        <v>0</v>
      </c>
      <c r="AR995" s="40">
        <f>IF(AP995=0,0,('Дані з ДІСО'!AH995+'Дані не з ДІСО'!G995)/('Дані з ДІСО'!AE995+'Дані не з ДІСО'!E995+'Дані не з ДІСО'!G995))</f>
        <v>0</v>
      </c>
      <c r="AS995" s="29">
        <f>AQ995*(1+0.25*AR995)*Параметри!$K$51</f>
        <v>0</v>
      </c>
      <c r="AT995" s="40">
        <f>ROUNDUP('Дані з ДІСО'!AF995/Параметри!$K$70,0)</f>
        <v>0</v>
      </c>
      <c r="AU995" s="40">
        <f t="shared" si="141"/>
        <v>0</v>
      </c>
      <c r="AV995" s="40">
        <f>IF(AT995=0,0,'Дані з ДІСО'!AI995/'Дані з ДІСО'!AF995)</f>
        <v>0</v>
      </c>
      <c r="AW995" s="29">
        <f>AU995*(1+0.25*AV995)*Параметри!$K$51</f>
        <v>0</v>
      </c>
      <c r="AX995" s="40">
        <f>ROUNDUP('Дані з ДІСО'!AR995/Параметри!$K$29,0)</f>
        <v>0</v>
      </c>
      <c r="AY995" s="40">
        <f>ROUNDUP('Дані з ДІСО'!AS995/Параметри!$K$29,0)</f>
        <v>0</v>
      </c>
      <c r="AZ995" s="40">
        <f>ROUNDUP('Дані з ДІСО'!AT995/Параметри!$K$29,0)</f>
        <v>0</v>
      </c>
      <c r="BA995" s="64">
        <f>(AX995*Параметри!$K$32+AY995*Параметри!$L$32+AZ995*Параметри!$M$32)/18</f>
        <v>0</v>
      </c>
      <c r="BB995" s="29">
        <f>(BA995*Параметри!$K$51+SUM('Дані з ДІСО'!AR995:AT995)*Параметри!$K$48*Параметри!$K$20/1000)*Параметри!$K$74</f>
        <v>0</v>
      </c>
      <c r="BC995" s="40">
        <f>ROUNDUP(('Дані не з ДІСО'!I995+'Дані не з ДІСО'!K995)/Параметри!$K$26,0)</f>
        <v>0</v>
      </c>
      <c r="BD995" s="29">
        <f>BC995*Параметри!$M$36/18</f>
        <v>0</v>
      </c>
      <c r="BE995" s="40">
        <f>IF(BC995=0,0,'Дані не з ДІСО'!K995/('Дані не з ДІСО'!I995+'Дані не з ДІСО'!K995))</f>
        <v>0</v>
      </c>
      <c r="BF995" s="29">
        <f>(1+0.25*BE995)*BD995*Параметри!$K$51</f>
        <v>0</v>
      </c>
      <c r="BG995" s="40">
        <f>ROUNDUP('Дані не з ДІСО'!M995/Параметри!$K$27,0)</f>
        <v>0</v>
      </c>
      <c r="BH995" s="40">
        <f>BG995*Параметри!$M$37/18</f>
        <v>0</v>
      </c>
      <c r="BI995" s="29">
        <f>BH995*Параметри!$K$51</f>
        <v>0</v>
      </c>
      <c r="BJ995" s="29">
        <f>'Дані не з ДІСО'!N995*Параметри!$K$76</f>
        <v>0</v>
      </c>
      <c r="BK995" s="40">
        <f>ROUNDUP('Дані з ДІСО'!V995/Параметри!$K$25,0)</f>
        <v>0</v>
      </c>
      <c r="BL995" s="40">
        <f>ROUNDUP('Дані з ДІСО'!W995/Параметри!$K$25,0)</f>
        <v>0</v>
      </c>
      <c r="BM995" s="40">
        <f>ROUNDUP('Дані з ДІСО'!X995/Параметри!$K$25,0)</f>
        <v>0</v>
      </c>
      <c r="BN995" s="40">
        <f>(BK995*Параметри!$K$34+BL995*Параметри!$L$34+BM995*Параметри!$M$34)/18</f>
        <v>0</v>
      </c>
      <c r="BO995" s="40">
        <f>IF(K995=0,0,'Дані з ДІСО'!AC995/K995)</f>
        <v>0</v>
      </c>
      <c r="BP995" s="29">
        <f>(1+0.25*BO995)*BN995*Параметри!$K$51</f>
        <v>0</v>
      </c>
      <c r="BQ995" s="29">
        <f>BP995*'Коефіцієнти АТО'!U995</f>
        <v>0</v>
      </c>
      <c r="BR995" s="29">
        <f>K995*(1+0.25*BO995)*Параметри!$K$66*Параметри!$K$20/1000</f>
        <v>0</v>
      </c>
      <c r="BS995" s="29">
        <f>(1+0.25*BO995)*K995*'Коефіцієнти АТО'!S995*Параметри!$K$20/1000</f>
        <v>0</v>
      </c>
      <c r="BT995" s="29">
        <f t="shared" si="142"/>
        <v>0</v>
      </c>
      <c r="BU995" s="40">
        <f>ROUNDUP('Дані з ДІСО'!AG995/Параметри!$K$71,0)</f>
        <v>0</v>
      </c>
      <c r="BV995" s="40">
        <f t="shared" si="143"/>
        <v>0</v>
      </c>
      <c r="BW995" s="40">
        <f>IF('Дані з ДІСО'!AG995=0,0,'Дані з ДІСО'!AJ995/'Дані з ДІСО'!AG995)</f>
        <v>0</v>
      </c>
      <c r="BX995" s="29">
        <f>BV995*(1+0.25*BW995)*Параметри!$K$51</f>
        <v>0</v>
      </c>
      <c r="BY995" s="29">
        <f>ROUND(IF(Параметри!$K$77="No",CC995,CC995*Параметри!$K$78)+AG995,1)</f>
        <v>30034.799999999999</v>
      </c>
      <c r="BZ995" s="29">
        <f>ROUND(IF(Параметри!$K$77="No",BF995,BF995*Параметри!$K$78),1)</f>
        <v>0</v>
      </c>
      <c r="CA995" s="29">
        <f>ROUND(IF(Параметри!$K$77="No",BI995,BI995*Параметри!$K$78),1)</f>
        <v>0</v>
      </c>
      <c r="CB995" s="29">
        <f>ROUND(IF(Параметри!$K$77="No",BJ995,BJ995*Параметри!$K$78),1)</f>
        <v>0</v>
      </c>
      <c r="CC995" s="29">
        <f t="shared" si="137"/>
        <v>33371.985459278025</v>
      </c>
    </row>
    <row r="996" spans="1:81">
      <c r="A996" s="9">
        <v>995</v>
      </c>
      <c r="B996" s="9" t="s">
        <v>3151</v>
      </c>
      <c r="C996" s="9" t="s">
        <v>3151</v>
      </c>
      <c r="D996" s="9" t="s">
        <v>4020</v>
      </c>
      <c r="E996" s="9" t="s">
        <v>29</v>
      </c>
      <c r="F996" s="9" t="s">
        <v>4064</v>
      </c>
      <c r="G996" s="9" t="s">
        <v>2070</v>
      </c>
      <c r="H996" s="29">
        <f>SUM('Дані з ДІСО'!J996:L996)</f>
        <v>2484</v>
      </c>
      <c r="I996" s="29">
        <f>SUM('Дані з ДІСО'!G996:I996)</f>
        <v>180</v>
      </c>
      <c r="J996" s="29">
        <f>SUM('Дані з ДІСО'!P996:R996)</f>
        <v>0</v>
      </c>
      <c r="K996" s="29">
        <f>SUM('Дані з ДІСО'!V996:X996)</f>
        <v>0</v>
      </c>
      <c r="L996" s="40">
        <f>ROUNDUP('Дані з ДІСО'!J996/'Коефіцієнти АТО'!$R996,0)</f>
        <v>61</v>
      </c>
      <c r="M996" s="40">
        <f>ROUNDUP('Дані з ДІСО'!K996/'Коефіцієнти АТО'!$R996,0)</f>
        <v>82</v>
      </c>
      <c r="N996" s="40">
        <f>ROUNDUP('Дані з ДІСО'!L996/'Коефіцієнти АТО'!$R996,0)</f>
        <v>24</v>
      </c>
      <c r="O996" s="59">
        <f>(L996*Параметри!$K$32+M996*Параметри!$L$32+N996*Параметри!$M$32)/18</f>
        <v>274.24444444444441</v>
      </c>
      <c r="P996" s="41">
        <f>IF(H996=0,"",'Дані з ДІСО'!Y996/H996)</f>
        <v>0</v>
      </c>
      <c r="Q996" s="29">
        <f>IF(H996=0,"",(1+0.25*P996)*O996*Параметри!$K$51)</f>
        <v>56170.804959137233</v>
      </c>
      <c r="R996" s="29">
        <f>IF(H996=0,"",Q996*'Коефіцієнти АТО'!T996)</f>
        <v>954.90368430533306</v>
      </c>
      <c r="S996" s="29">
        <f>IF(H996=0,"",H996*(1+0.25*P996)*Параметри!$K$66*Параметри!$K$20/1000)</f>
        <v>0</v>
      </c>
      <c r="T996" s="29">
        <f>IF(H996=0,"",H996*(1+0.25*P996)*'Коефіцієнти АТО'!$S996*Параметри!$K$20/1000)</f>
        <v>11347.188646007804</v>
      </c>
      <c r="U996" s="29">
        <f t="shared" si="138"/>
        <v>68472.897289450368</v>
      </c>
      <c r="V996" s="29">
        <f t="shared" si="139"/>
        <v>68472.897289450368</v>
      </c>
      <c r="W996" s="40">
        <f>ROUNDUP('Дані з ДІСО'!P996/Параметри!$K$24,0)</f>
        <v>0</v>
      </c>
      <c r="X996" s="40">
        <f>ROUNDUP('Дані з ДІСО'!Q996/Параметри!$K$24,0)</f>
        <v>0</v>
      </c>
      <c r="Y996" s="40">
        <f>ROUNDUP('Дані з ДІСО'!R996/Параметри!$K$24,0)</f>
        <v>0</v>
      </c>
      <c r="Z996" s="59">
        <f>(W996*Параметри!$K$33+X996*Параметри!$L$33+Y996*Параметри!$M$33)/18</f>
        <v>0</v>
      </c>
      <c r="AA996" s="41">
        <f>IF(J996=0,0,'Дані з ДІСО'!AA996/J996)</f>
        <v>0</v>
      </c>
      <c r="AB996" s="29">
        <f>(1+0.25*AA996)*Z996*Параметри!$K$51</f>
        <v>0</v>
      </c>
      <c r="AC996" s="29">
        <f>AB996*'Коефіцієнти АТО'!U996</f>
        <v>0</v>
      </c>
      <c r="AD996" s="29">
        <f>J996*(1+0.25*AA996)*Параметри!$K$66*Параметри!$K$20/1000</f>
        <v>0</v>
      </c>
      <c r="AE996" s="29">
        <f>(1+0.25*AA996)*J996*'Коефіцієнти АТО'!S996*Параметри!$K$20/1000</f>
        <v>0</v>
      </c>
      <c r="AF996" s="29">
        <f t="shared" si="135"/>
        <v>0</v>
      </c>
      <c r="AG996" s="29">
        <v>0</v>
      </c>
      <c r="AH996" s="40">
        <v>31</v>
      </c>
      <c r="AI996" s="40">
        <v>0</v>
      </c>
      <c r="AJ996" s="40">
        <f t="shared" si="136"/>
        <v>0</v>
      </c>
      <c r="AK996" s="29">
        <f>(AH996+AI996)*(1+0.25*AJ996)*Параметри!$K$53</f>
        <v>5562.3075465760012</v>
      </c>
      <c r="AL996" s="29">
        <f>ROUNDUP(('Дані з ДІСО'!AU996+'Дані з ДІСО'!AW996)/Параметри!$K$28,0)</f>
        <v>0</v>
      </c>
      <c r="AM996" s="64">
        <f>AL996*Параметри!$M$35/18</f>
        <v>0</v>
      </c>
      <c r="AN996" s="29">
        <f>IF(AL996=0,0,'Дані з ДІСО'!AW996/SUM('Дані з ДІСО'!AU996,'Дані з ДІСО'!AW996))</f>
        <v>0</v>
      </c>
      <c r="AO996" s="29">
        <f>(1+0.25*AN996)*AM996*Параметри!$K$51</f>
        <v>0</v>
      </c>
      <c r="AP996" s="40">
        <f>ROUNDUP(('Дані з ДІСО'!AE996+'Дані не з ДІСО'!E996+'Дані не з ДІСО'!G996)/Параметри!$K$69,0)</f>
        <v>0</v>
      </c>
      <c r="AQ996" s="40">
        <f t="shared" si="140"/>
        <v>0</v>
      </c>
      <c r="AR996" s="40">
        <f>IF(AP996=0,0,('Дані з ДІСО'!AH996+'Дані не з ДІСО'!G996)/('Дані з ДІСО'!AE996+'Дані не з ДІСО'!E996+'Дані не з ДІСО'!G996))</f>
        <v>0</v>
      </c>
      <c r="AS996" s="29">
        <f>AQ996*(1+0.25*AR996)*Параметри!$K$51</f>
        <v>0</v>
      </c>
      <c r="AT996" s="40">
        <f>ROUNDUP('Дані з ДІСО'!AF996/Параметри!$K$70,0)</f>
        <v>0</v>
      </c>
      <c r="AU996" s="40">
        <f t="shared" si="141"/>
        <v>0</v>
      </c>
      <c r="AV996" s="40">
        <f>IF(AT996=0,0,'Дані з ДІСО'!AI996/'Дані з ДІСО'!AF996)</f>
        <v>0</v>
      </c>
      <c r="AW996" s="29">
        <f>AU996*(1+0.25*AV996)*Параметри!$K$51</f>
        <v>0</v>
      </c>
      <c r="AX996" s="40">
        <f>ROUNDUP('Дані з ДІСО'!AR996/Параметри!$K$29,0)</f>
        <v>0</v>
      </c>
      <c r="AY996" s="40">
        <f>ROUNDUP('Дані з ДІСО'!AS996/Параметри!$K$29,0)</f>
        <v>0</v>
      </c>
      <c r="AZ996" s="40">
        <f>ROUNDUP('Дані з ДІСО'!AT996/Параметри!$K$29,0)</f>
        <v>0</v>
      </c>
      <c r="BA996" s="64">
        <f>(AX996*Параметри!$K$32+AY996*Параметри!$L$32+AZ996*Параметри!$M$32)/18</f>
        <v>0</v>
      </c>
      <c r="BB996" s="29">
        <f>(BA996*Параметри!$K$51+SUM('Дані з ДІСО'!AR996:AT996)*Параметри!$K$48*Параметри!$K$20/1000)*Параметри!$K$74</f>
        <v>0</v>
      </c>
      <c r="BC996" s="40">
        <f>ROUNDUP(('Дані не з ДІСО'!I996+'Дані не з ДІСО'!K996)/Параметри!$K$26,0)</f>
        <v>0</v>
      </c>
      <c r="BD996" s="29">
        <f>BC996*Параметри!$M$36/18</f>
        <v>0</v>
      </c>
      <c r="BE996" s="40">
        <f>IF(BC996=0,0,'Дані не з ДІСО'!K996/('Дані не з ДІСО'!I996+'Дані не з ДІСО'!K996))</f>
        <v>0</v>
      </c>
      <c r="BF996" s="29">
        <f>(1+0.25*BE996)*BD996*Параметри!$K$51</f>
        <v>0</v>
      </c>
      <c r="BG996" s="40">
        <f>ROUNDUP('Дані не з ДІСО'!M996/Параметри!$K$27,0)</f>
        <v>0</v>
      </c>
      <c r="BH996" s="40">
        <f>BG996*Параметри!$M$37/18</f>
        <v>0</v>
      </c>
      <c r="BI996" s="29">
        <f>BH996*Параметри!$K$51</f>
        <v>0</v>
      </c>
      <c r="BJ996" s="29">
        <f>'Дані не з ДІСО'!N996*Параметри!$K$76</f>
        <v>0</v>
      </c>
      <c r="BK996" s="40">
        <f>ROUNDUP('Дані з ДІСО'!V996/Параметри!$K$25,0)</f>
        <v>0</v>
      </c>
      <c r="BL996" s="40">
        <f>ROUNDUP('Дані з ДІСО'!W996/Параметри!$K$25,0)</f>
        <v>0</v>
      </c>
      <c r="BM996" s="40">
        <f>ROUNDUP('Дані з ДІСО'!X996/Параметри!$K$25,0)</f>
        <v>0</v>
      </c>
      <c r="BN996" s="40">
        <f>(BK996*Параметри!$K$34+BL996*Параметри!$L$34+BM996*Параметри!$M$34)/18</f>
        <v>0</v>
      </c>
      <c r="BO996" s="40">
        <f>IF(K996=0,0,'Дані з ДІСО'!AC996/K996)</f>
        <v>0</v>
      </c>
      <c r="BP996" s="29">
        <f>(1+0.25*BO996)*BN996*Параметри!$K$51</f>
        <v>0</v>
      </c>
      <c r="BQ996" s="29">
        <f>BP996*'Коефіцієнти АТО'!U996</f>
        <v>0</v>
      </c>
      <c r="BR996" s="29">
        <f>K996*(1+0.25*BO996)*Параметри!$K$66*Параметри!$K$20/1000</f>
        <v>0</v>
      </c>
      <c r="BS996" s="29">
        <f>(1+0.25*BO996)*K996*'Коефіцієнти АТО'!S996*Параметри!$K$20/1000</f>
        <v>0</v>
      </c>
      <c r="BT996" s="29">
        <f t="shared" si="142"/>
        <v>0</v>
      </c>
      <c r="BU996" s="40">
        <f>ROUNDUP('Дані з ДІСО'!AG996/Параметри!$K$71,0)</f>
        <v>0</v>
      </c>
      <c r="BV996" s="40">
        <f t="shared" si="143"/>
        <v>0</v>
      </c>
      <c r="BW996" s="40">
        <f>IF('Дані з ДІСО'!AG996=0,0,'Дані з ДІСО'!AJ996/'Дані з ДІСО'!AG996)</f>
        <v>0</v>
      </c>
      <c r="BX996" s="29">
        <f>BV996*(1+0.25*BW996)*Параметри!$K$51</f>
        <v>0</v>
      </c>
      <c r="BY996" s="29">
        <f>ROUND(IF(Параметри!$K$77="No",CC996,CC996*Параметри!$K$78)+AG996,1)</f>
        <v>66631.7</v>
      </c>
      <c r="BZ996" s="29">
        <f>ROUND(IF(Параметри!$K$77="No",BF996,BF996*Параметри!$K$78),1)</f>
        <v>0</v>
      </c>
      <c r="CA996" s="29">
        <f>ROUND(IF(Параметри!$K$77="No",BI996,BI996*Параметри!$K$78),1)</f>
        <v>0</v>
      </c>
      <c r="CB996" s="29">
        <f>ROUND(IF(Параметри!$K$77="No",BJ996,BJ996*Параметри!$K$78),1)</f>
        <v>0</v>
      </c>
      <c r="CC996" s="29">
        <f t="shared" si="137"/>
        <v>74035.204836026373</v>
      </c>
    </row>
    <row r="997" spans="1:81">
      <c r="A997" s="9">
        <v>996</v>
      </c>
      <c r="B997" s="9" t="s">
        <v>3176</v>
      </c>
      <c r="C997" s="9" t="s">
        <v>3146</v>
      </c>
      <c r="D997" s="9" t="s">
        <v>4020</v>
      </c>
      <c r="E997" s="9" t="s">
        <v>78</v>
      </c>
      <c r="F997" s="9" t="s">
        <v>4065</v>
      </c>
      <c r="G997" s="9" t="s">
        <v>2072</v>
      </c>
      <c r="H997" s="29">
        <f>SUM('Дані з ДІСО'!J997:L997)</f>
        <v>4665</v>
      </c>
      <c r="I997" s="29">
        <f>SUM('Дані з ДІСО'!G997:I997)</f>
        <v>154</v>
      </c>
      <c r="J997" s="29">
        <f>SUM('Дані з ДІСО'!P997:R997)</f>
        <v>0</v>
      </c>
      <c r="K997" s="29">
        <f>SUM('Дані з ДІСО'!V997:X997)</f>
        <v>0</v>
      </c>
      <c r="L997" s="40">
        <f>ROUNDUP('Дані з ДІСО'!J997/'Коефіцієнти АТО'!$R997,0)</f>
        <v>69</v>
      </c>
      <c r="M997" s="40">
        <f>ROUNDUP('Дані з ДІСО'!K997/'Коефіцієнти АТО'!$R997,0)</f>
        <v>94</v>
      </c>
      <c r="N997" s="40">
        <f>ROUNDUP('Дані з ДІСО'!L997/'Коефіцієнти АТО'!$R997,0)</f>
        <v>21</v>
      </c>
      <c r="O997" s="59">
        <f>(L997*Параметри!$K$32+M997*Параметри!$L$32+N997*Параметри!$M$32)/18</f>
        <v>300.35000000000002</v>
      </c>
      <c r="P997" s="41">
        <f>IF(H997=0,"",'Дані з ДІСО'!Y997/H997)</f>
        <v>0</v>
      </c>
      <c r="Q997" s="29">
        <f>IF(H997=0,"",(1+0.25*P997)*O997*Параметри!$K$51)</f>
        <v>61517.750354627606</v>
      </c>
      <c r="R997" s="29">
        <f>IF(H997=0,"",Q997*'Коефіцієнти АТО'!T997)</f>
        <v>7689.7187943284507</v>
      </c>
      <c r="S997" s="29">
        <f>IF(H997=0,"",H997*(1+0.25*P997)*Параметри!$K$66*Параметри!$K$20/1000)</f>
        <v>0</v>
      </c>
      <c r="T997" s="29">
        <f>IF(H997=0,"",H997*(1+0.25*P997)*'Коефіцієнти АТО'!$S997*Параметри!$K$20/1000)</f>
        <v>10211.15644938781</v>
      </c>
      <c r="U997" s="29">
        <f t="shared" si="138"/>
        <v>79418.62559834386</v>
      </c>
      <c r="V997" s="29">
        <f t="shared" si="139"/>
        <v>79418.62559834386</v>
      </c>
      <c r="W997" s="40">
        <f>ROUNDUP('Дані з ДІСО'!P997/Параметри!$K$24,0)</f>
        <v>0</v>
      </c>
      <c r="X997" s="40">
        <f>ROUNDUP('Дані з ДІСО'!Q997/Параметри!$K$24,0)</f>
        <v>0</v>
      </c>
      <c r="Y997" s="40">
        <f>ROUNDUP('Дані з ДІСО'!R997/Параметри!$K$24,0)</f>
        <v>0</v>
      </c>
      <c r="Z997" s="59">
        <f>(W997*Параметри!$K$33+X997*Параметри!$L$33+Y997*Параметри!$M$33)/18</f>
        <v>0</v>
      </c>
      <c r="AA997" s="41">
        <f>IF(J997=0,0,'Дані з ДІСО'!AA997/J997)</f>
        <v>0</v>
      </c>
      <c r="AB997" s="29">
        <f>(1+0.25*AA997)*Z997*Параметри!$K$51</f>
        <v>0</v>
      </c>
      <c r="AC997" s="29">
        <f>AB997*'Коефіцієнти АТО'!U997</f>
        <v>0</v>
      </c>
      <c r="AD997" s="29">
        <f>J997*(1+0.25*AA997)*Параметри!$K$66*Параметри!$K$20/1000</f>
        <v>0</v>
      </c>
      <c r="AE997" s="29">
        <f>(1+0.25*AA997)*J997*'Коефіцієнти АТО'!S997*Параметри!$K$20/1000</f>
        <v>0</v>
      </c>
      <c r="AF997" s="29">
        <f t="shared" si="135"/>
        <v>0</v>
      </c>
      <c r="AG997" s="29">
        <v>0</v>
      </c>
      <c r="AH997" s="40">
        <v>29</v>
      </c>
      <c r="AI997" s="40">
        <v>0</v>
      </c>
      <c r="AJ997" s="40">
        <f t="shared" si="136"/>
        <v>0</v>
      </c>
      <c r="AK997" s="29">
        <f>(AH997+AI997)*(1+0.25*AJ997)*Параметри!$K$53</f>
        <v>5203.4489951840014</v>
      </c>
      <c r="AL997" s="29">
        <f>ROUNDUP(('Дані з ДІСО'!AU997+'Дані з ДІСО'!AW997)/Параметри!$K$28,0)</f>
        <v>0</v>
      </c>
      <c r="AM997" s="64">
        <f>AL997*Параметри!$M$35/18</f>
        <v>0</v>
      </c>
      <c r="AN997" s="29">
        <f>IF(AL997=0,0,'Дані з ДІСО'!AW997/SUM('Дані з ДІСО'!AU997,'Дані з ДІСО'!AW997))</f>
        <v>0</v>
      </c>
      <c r="AO997" s="29">
        <f>(1+0.25*AN997)*AM997*Параметри!$K$51</f>
        <v>0</v>
      </c>
      <c r="AP997" s="40">
        <f>ROUNDUP(('Дані з ДІСО'!AE997+'Дані не з ДІСО'!E997+'Дані не з ДІСО'!G997)/Параметри!$K$69,0)</f>
        <v>0</v>
      </c>
      <c r="AQ997" s="40">
        <f t="shared" si="140"/>
        <v>0</v>
      </c>
      <c r="AR997" s="40">
        <f>IF(AP997=0,0,('Дані з ДІСО'!AH997+'Дані не з ДІСО'!G997)/('Дані з ДІСО'!AE997+'Дані не з ДІСО'!E997+'Дані не з ДІСО'!G997))</f>
        <v>0</v>
      </c>
      <c r="AS997" s="29">
        <f>AQ997*(1+0.25*AR997)*Параметри!$K$51</f>
        <v>0</v>
      </c>
      <c r="AT997" s="40">
        <f>ROUNDUP('Дані з ДІСО'!AF997/Параметри!$K$70,0)</f>
        <v>0</v>
      </c>
      <c r="AU997" s="40">
        <f t="shared" si="141"/>
        <v>0</v>
      </c>
      <c r="AV997" s="40">
        <f>IF(AT997=0,0,'Дані з ДІСО'!AI997/'Дані з ДІСО'!AF997)</f>
        <v>0</v>
      </c>
      <c r="AW997" s="29">
        <f>AU997*(1+0.25*AV997)*Параметри!$K$51</f>
        <v>0</v>
      </c>
      <c r="AX997" s="40">
        <f>ROUNDUP('Дані з ДІСО'!AR997/Параметри!$K$29,0)</f>
        <v>0</v>
      </c>
      <c r="AY997" s="40">
        <f>ROUNDUP('Дані з ДІСО'!AS997/Параметри!$K$29,0)</f>
        <v>0</v>
      </c>
      <c r="AZ997" s="40">
        <f>ROUNDUP('Дані з ДІСО'!AT997/Параметри!$K$29,0)</f>
        <v>0</v>
      </c>
      <c r="BA997" s="64">
        <f>(AX997*Параметри!$K$32+AY997*Параметри!$L$32+AZ997*Параметри!$M$32)/18</f>
        <v>0</v>
      </c>
      <c r="BB997" s="29">
        <f>(BA997*Параметри!$K$51+SUM('Дані з ДІСО'!AR997:AT997)*Параметри!$K$48*Параметри!$K$20/1000)*Параметри!$K$74</f>
        <v>0</v>
      </c>
      <c r="BC997" s="40">
        <f>ROUNDUP(('Дані не з ДІСО'!I997+'Дані не з ДІСО'!K997)/Параметри!$K$26,0)</f>
        <v>0</v>
      </c>
      <c r="BD997" s="29">
        <f>BC997*Параметри!$M$36/18</f>
        <v>0</v>
      </c>
      <c r="BE997" s="40">
        <f>IF(BC997=0,0,'Дані не з ДІСО'!K997/('Дані не з ДІСО'!I997+'Дані не з ДІСО'!K997))</f>
        <v>0</v>
      </c>
      <c r="BF997" s="29">
        <f>(1+0.25*BE997)*BD997*Параметри!$K$51</f>
        <v>0</v>
      </c>
      <c r="BG997" s="40">
        <f>ROUNDUP('Дані не з ДІСО'!M997/Параметри!$K$27,0)</f>
        <v>0</v>
      </c>
      <c r="BH997" s="40">
        <f>BG997*Параметри!$M$37/18</f>
        <v>0</v>
      </c>
      <c r="BI997" s="29">
        <f>BH997*Параметри!$K$51</f>
        <v>0</v>
      </c>
      <c r="BJ997" s="29">
        <f>'Дані не з ДІСО'!N997*Параметри!$K$76</f>
        <v>0</v>
      </c>
      <c r="BK997" s="40">
        <f>ROUNDUP('Дані з ДІСО'!V997/Параметри!$K$25,0)</f>
        <v>0</v>
      </c>
      <c r="BL997" s="40">
        <f>ROUNDUP('Дані з ДІСО'!W997/Параметри!$K$25,0)</f>
        <v>0</v>
      </c>
      <c r="BM997" s="40">
        <f>ROUNDUP('Дані з ДІСО'!X997/Параметри!$K$25,0)</f>
        <v>0</v>
      </c>
      <c r="BN997" s="40">
        <f>(BK997*Параметри!$K$34+BL997*Параметри!$L$34+BM997*Параметри!$M$34)/18</f>
        <v>0</v>
      </c>
      <c r="BO997" s="40">
        <f>IF(K997=0,0,'Дані з ДІСО'!AC997/K997)</f>
        <v>0</v>
      </c>
      <c r="BP997" s="29">
        <f>(1+0.25*BO997)*BN997*Параметри!$K$51</f>
        <v>0</v>
      </c>
      <c r="BQ997" s="29">
        <f>BP997*'Коефіцієнти АТО'!U997</f>
        <v>0</v>
      </c>
      <c r="BR997" s="29">
        <f>K997*(1+0.25*BO997)*Параметри!$K$66*Параметри!$K$20/1000</f>
        <v>0</v>
      </c>
      <c r="BS997" s="29">
        <f>(1+0.25*BO997)*K997*'Коефіцієнти АТО'!S997*Параметри!$K$20/1000</f>
        <v>0</v>
      </c>
      <c r="BT997" s="29">
        <f t="shared" si="142"/>
        <v>0</v>
      </c>
      <c r="BU997" s="40">
        <f>ROUNDUP('Дані з ДІСО'!AG997/Параметри!$K$71,0)</f>
        <v>0</v>
      </c>
      <c r="BV997" s="40">
        <f t="shared" si="143"/>
        <v>0</v>
      </c>
      <c r="BW997" s="40">
        <f>IF('Дані з ДІСО'!AG997=0,0,'Дані з ДІСО'!AJ997/'Дані з ДІСО'!AG997)</f>
        <v>0</v>
      </c>
      <c r="BX997" s="29">
        <f>BV997*(1+0.25*BW997)*Параметри!$K$51</f>
        <v>0</v>
      </c>
      <c r="BY997" s="29">
        <f>ROUND(IF(Параметри!$K$77="No",CC997,CC997*Параметри!$K$78)+AG997,1)</f>
        <v>76159.899999999994</v>
      </c>
      <c r="BZ997" s="29">
        <f>ROUND(IF(Параметри!$K$77="No",BF997,BF997*Параметри!$K$78),1)</f>
        <v>0</v>
      </c>
      <c r="CA997" s="29">
        <f>ROUND(IF(Параметри!$K$77="No",BI997,BI997*Параметри!$K$78),1)</f>
        <v>0</v>
      </c>
      <c r="CB997" s="29">
        <f>ROUND(IF(Параметри!$K$77="No",BJ997,BJ997*Параметри!$K$78),1)</f>
        <v>0</v>
      </c>
      <c r="CC997" s="29">
        <f t="shared" si="137"/>
        <v>84622.074593527868</v>
      </c>
    </row>
    <row r="998" spans="1:81">
      <c r="A998" s="9">
        <v>997</v>
      </c>
      <c r="B998" s="9" t="s">
        <v>3145</v>
      </c>
      <c r="C998" s="9" t="s">
        <v>3146</v>
      </c>
      <c r="D998" s="9" t="s">
        <v>4020</v>
      </c>
      <c r="E998" s="9" t="s">
        <v>21</v>
      </c>
      <c r="F998" s="9" t="s">
        <v>4066</v>
      </c>
      <c r="G998" s="9" t="s">
        <v>2074</v>
      </c>
      <c r="H998" s="29">
        <f>SUM('Дані з ДІСО'!J998:L998)</f>
        <v>4593</v>
      </c>
      <c r="I998" s="29">
        <f>SUM('Дані з ДІСО'!G998:I998)</f>
        <v>216</v>
      </c>
      <c r="J998" s="29">
        <f>SUM('Дані з ДІСО'!P998:R998)</f>
        <v>0</v>
      </c>
      <c r="K998" s="29">
        <f>SUM('Дані з ДІСО'!V998:X998)</f>
        <v>0</v>
      </c>
      <c r="L998" s="40">
        <f>ROUNDUP('Дані з ДІСО'!J998/'Коефіцієнти АТО'!$R998,0)</f>
        <v>114</v>
      </c>
      <c r="M998" s="40">
        <f>ROUNDUP('Дані з ДІСО'!K998/'Коефіцієнти АТО'!$R998,0)</f>
        <v>154</v>
      </c>
      <c r="N998" s="40">
        <f>ROUNDUP('Дані з ДІСО'!L998/'Коефіцієнти АТО'!$R998,0)</f>
        <v>39</v>
      </c>
      <c r="O998" s="59">
        <f>(L998*Параметри!$K$32+M998*Параметри!$L$32+N998*Параметри!$M$32)/18</f>
        <v>502.34999999999997</v>
      </c>
      <c r="P998" s="41">
        <f>IF(H998=0,"",'Дані з ДІСО'!Y998/H998)</f>
        <v>0</v>
      </c>
      <c r="Q998" s="29">
        <f>IF(H998=0,"",(1+0.25*P998)*O998*Параметри!$K$51)</f>
        <v>102891.4329636996</v>
      </c>
      <c r="R998" s="29">
        <f>IF(H998=0,"",Q998*'Коефіцієнти АТО'!T998)</f>
        <v>1749.1543603828932</v>
      </c>
      <c r="S998" s="29">
        <f>IF(H998=0,"",H998*(1+0.25*P998)*Параметри!$K$66*Параметри!$K$20/1000)</f>
        <v>0</v>
      </c>
      <c r="T998" s="29">
        <f>IF(H998=0,"",H998*(1+0.25*P998)*'Коефіцієнти АТО'!$S998*Параметри!$K$20/1000)</f>
        <v>20981.335527823609</v>
      </c>
      <c r="U998" s="29">
        <f t="shared" si="138"/>
        <v>125621.9228519061</v>
      </c>
      <c r="V998" s="29">
        <f t="shared" si="139"/>
        <v>125621.9228519061</v>
      </c>
      <c r="W998" s="40">
        <f>ROUNDUP('Дані з ДІСО'!P998/Параметри!$K$24,0)</f>
        <v>0</v>
      </c>
      <c r="X998" s="40">
        <f>ROUNDUP('Дані з ДІСО'!Q998/Параметри!$K$24,0)</f>
        <v>0</v>
      </c>
      <c r="Y998" s="40">
        <f>ROUNDUP('Дані з ДІСО'!R998/Параметри!$K$24,0)</f>
        <v>0</v>
      </c>
      <c r="Z998" s="59">
        <f>(W998*Параметри!$K$33+X998*Параметри!$L$33+Y998*Параметри!$M$33)/18</f>
        <v>0</v>
      </c>
      <c r="AA998" s="41">
        <f>IF(J998=0,0,'Дані з ДІСО'!AA998/J998)</f>
        <v>0</v>
      </c>
      <c r="AB998" s="29">
        <f>(1+0.25*AA998)*Z998*Параметри!$K$51</f>
        <v>0</v>
      </c>
      <c r="AC998" s="29">
        <f>AB998*'Коефіцієнти АТО'!U998</f>
        <v>0</v>
      </c>
      <c r="AD998" s="29">
        <f>J998*(1+0.25*AA998)*Параметри!$K$66*Параметри!$K$20/1000</f>
        <v>0</v>
      </c>
      <c r="AE998" s="29">
        <f>(1+0.25*AA998)*J998*'Коефіцієнти АТО'!S998*Параметри!$K$20/1000</f>
        <v>0</v>
      </c>
      <c r="AF998" s="29">
        <f t="shared" si="135"/>
        <v>0</v>
      </c>
      <c r="AG998" s="29">
        <v>0</v>
      </c>
      <c r="AH998" s="40">
        <v>78</v>
      </c>
      <c r="AI998" s="40">
        <v>0</v>
      </c>
      <c r="AJ998" s="40">
        <f t="shared" si="136"/>
        <v>0</v>
      </c>
      <c r="AK998" s="29">
        <f>(AH998+AI998)*(1+0.25*AJ998)*Параметри!$K$53</f>
        <v>13995.483504288004</v>
      </c>
      <c r="AL998" s="29">
        <f>ROUNDUP(('Дані з ДІСО'!AU998+'Дані з ДІСО'!AW998)/Параметри!$K$28,0)</f>
        <v>0</v>
      </c>
      <c r="AM998" s="64">
        <f>AL998*Параметри!$M$35/18</f>
        <v>0</v>
      </c>
      <c r="AN998" s="29">
        <f>IF(AL998=0,0,'Дані з ДІСО'!AW998/SUM('Дані з ДІСО'!AU998,'Дані з ДІСО'!AW998))</f>
        <v>0</v>
      </c>
      <c r="AO998" s="29">
        <f>(1+0.25*AN998)*AM998*Параметри!$K$51</f>
        <v>0</v>
      </c>
      <c r="AP998" s="40">
        <f>ROUNDUP(('Дані з ДІСО'!AE998+'Дані не з ДІСО'!E998+'Дані не з ДІСО'!G998)/Параметри!$K$69,0)</f>
        <v>0</v>
      </c>
      <c r="AQ998" s="40">
        <f t="shared" si="140"/>
        <v>0</v>
      </c>
      <c r="AR998" s="40">
        <f>IF(AP998=0,0,('Дані з ДІСО'!AH998+'Дані не з ДІСО'!G998)/('Дані з ДІСО'!AE998+'Дані не з ДІСО'!E998+'Дані не з ДІСО'!G998))</f>
        <v>0</v>
      </c>
      <c r="AS998" s="29">
        <f>AQ998*(1+0.25*AR998)*Параметри!$K$51</f>
        <v>0</v>
      </c>
      <c r="AT998" s="40">
        <f>ROUNDUP('Дані з ДІСО'!AF998/Параметри!$K$70,0)</f>
        <v>0</v>
      </c>
      <c r="AU998" s="40">
        <f t="shared" si="141"/>
        <v>0</v>
      </c>
      <c r="AV998" s="40">
        <f>IF(AT998=0,0,'Дані з ДІСО'!AI998/'Дані з ДІСО'!AF998)</f>
        <v>0</v>
      </c>
      <c r="AW998" s="29">
        <f>AU998*(1+0.25*AV998)*Параметри!$K$51</f>
        <v>0</v>
      </c>
      <c r="AX998" s="40">
        <f>ROUNDUP('Дані з ДІСО'!AR998/Параметри!$K$29,0)</f>
        <v>0</v>
      </c>
      <c r="AY998" s="40">
        <f>ROUNDUP('Дані з ДІСО'!AS998/Параметри!$K$29,0)</f>
        <v>0</v>
      </c>
      <c r="AZ998" s="40">
        <f>ROUNDUP('Дані з ДІСО'!AT998/Параметри!$K$29,0)</f>
        <v>0</v>
      </c>
      <c r="BA998" s="64">
        <f>(AX998*Параметри!$K$32+AY998*Параметри!$L$32+AZ998*Параметри!$M$32)/18</f>
        <v>0</v>
      </c>
      <c r="BB998" s="29">
        <f>(BA998*Параметри!$K$51+SUM('Дані з ДІСО'!AR998:AT998)*Параметри!$K$48*Параметри!$K$20/1000)*Параметри!$K$74</f>
        <v>0</v>
      </c>
      <c r="BC998" s="40">
        <f>ROUNDUP(('Дані не з ДІСО'!I998+'Дані не з ДІСО'!K998)/Параметри!$K$26,0)</f>
        <v>0</v>
      </c>
      <c r="BD998" s="29">
        <f>BC998*Параметри!$M$36/18</f>
        <v>0</v>
      </c>
      <c r="BE998" s="40">
        <f>IF(BC998=0,0,'Дані не з ДІСО'!K998/('Дані не з ДІСО'!I998+'Дані не з ДІСО'!K998))</f>
        <v>0</v>
      </c>
      <c r="BF998" s="29">
        <f>(1+0.25*BE998)*BD998*Параметри!$K$51</f>
        <v>0</v>
      </c>
      <c r="BG998" s="40">
        <f>ROUNDUP('Дані не з ДІСО'!M998/Параметри!$K$27,0)</f>
        <v>0</v>
      </c>
      <c r="BH998" s="40">
        <f>BG998*Параметри!$M$37/18</f>
        <v>0</v>
      </c>
      <c r="BI998" s="29">
        <f>BH998*Параметри!$K$51</f>
        <v>0</v>
      </c>
      <c r="BJ998" s="29">
        <f>'Дані не з ДІСО'!N998*Параметри!$K$76</f>
        <v>0</v>
      </c>
      <c r="BK998" s="40">
        <f>ROUNDUP('Дані з ДІСО'!V998/Параметри!$K$25,0)</f>
        <v>0</v>
      </c>
      <c r="BL998" s="40">
        <f>ROUNDUP('Дані з ДІСО'!W998/Параметри!$K$25,0)</f>
        <v>0</v>
      </c>
      <c r="BM998" s="40">
        <f>ROUNDUP('Дані з ДІСО'!X998/Параметри!$K$25,0)</f>
        <v>0</v>
      </c>
      <c r="BN998" s="40">
        <f>(BK998*Параметри!$K$34+BL998*Параметри!$L$34+BM998*Параметри!$M$34)/18</f>
        <v>0</v>
      </c>
      <c r="BO998" s="40">
        <f>IF(K998=0,0,'Дані з ДІСО'!AC998/K998)</f>
        <v>0</v>
      </c>
      <c r="BP998" s="29">
        <f>(1+0.25*BO998)*BN998*Параметри!$K$51</f>
        <v>0</v>
      </c>
      <c r="BQ998" s="29">
        <f>BP998*'Коефіцієнти АТО'!U998</f>
        <v>0</v>
      </c>
      <c r="BR998" s="29">
        <f>K998*(1+0.25*BO998)*Параметри!$K$66*Параметри!$K$20/1000</f>
        <v>0</v>
      </c>
      <c r="BS998" s="29">
        <f>(1+0.25*BO998)*K998*'Коефіцієнти АТО'!S998*Параметри!$K$20/1000</f>
        <v>0</v>
      </c>
      <c r="BT998" s="29">
        <f t="shared" si="142"/>
        <v>0</v>
      </c>
      <c r="BU998" s="40">
        <f>ROUNDUP('Дані з ДІСО'!AG998/Параметри!$K$71,0)</f>
        <v>0</v>
      </c>
      <c r="BV998" s="40">
        <f t="shared" si="143"/>
        <v>0</v>
      </c>
      <c r="BW998" s="40">
        <f>IF('Дані з ДІСО'!AG998=0,0,'Дані з ДІСО'!AJ998/'Дані з ДІСО'!AG998)</f>
        <v>0</v>
      </c>
      <c r="BX998" s="29">
        <f>BV998*(1+0.25*BW998)*Параметри!$K$51</f>
        <v>0</v>
      </c>
      <c r="BY998" s="29">
        <f>ROUND(IF(Параметри!$K$77="No",CC998,CC998*Параметри!$K$78)+AG998,1)</f>
        <v>125655.7</v>
      </c>
      <c r="BZ998" s="29">
        <f>ROUND(IF(Параметри!$K$77="No",BF998,BF998*Параметри!$K$78),1)</f>
        <v>0</v>
      </c>
      <c r="CA998" s="29">
        <f>ROUND(IF(Параметри!$K$77="No",BI998,BI998*Параметри!$K$78),1)</f>
        <v>0</v>
      </c>
      <c r="CB998" s="29">
        <f>ROUND(IF(Параметри!$K$77="No",BJ998,BJ998*Параметри!$K$78),1)</f>
        <v>0</v>
      </c>
      <c r="CC998" s="29">
        <f t="shared" si="137"/>
        <v>139617.40635619411</v>
      </c>
    </row>
    <row r="999" spans="1:81">
      <c r="A999" s="9">
        <v>998</v>
      </c>
      <c r="B999" s="9" t="s">
        <v>3151</v>
      </c>
      <c r="C999" s="9" t="s">
        <v>3151</v>
      </c>
      <c r="D999" s="9" t="s">
        <v>4020</v>
      </c>
      <c r="E999" s="9" t="s">
        <v>29</v>
      </c>
      <c r="F999" s="9" t="s">
        <v>4067</v>
      </c>
      <c r="G999" s="9" t="s">
        <v>2076</v>
      </c>
      <c r="H999" s="29">
        <f>SUM('Дані з ДІСО'!J999:L999)</f>
        <v>4895</v>
      </c>
      <c r="I999" s="29">
        <f>SUM('Дані з ДІСО'!G999:I999)</f>
        <v>257</v>
      </c>
      <c r="J999" s="29">
        <f>SUM('Дані з ДІСО'!P999:R999)</f>
        <v>0</v>
      </c>
      <c r="K999" s="29">
        <f>SUM('Дані з ДІСО'!V999:X999)</f>
        <v>0</v>
      </c>
      <c r="L999" s="40">
        <f>ROUNDUP('Дані з ДІСО'!J999/'Коефіцієнти АТО'!$R999,0)</f>
        <v>113</v>
      </c>
      <c r="M999" s="40">
        <f>ROUNDUP('Дані з ДІСО'!K999/'Коефіцієнти АТО'!$R999,0)</f>
        <v>155</v>
      </c>
      <c r="N999" s="40">
        <f>ROUNDUP('Дані з ДІСО'!L999/'Коефіцієнти АТО'!$R999,0)</f>
        <v>50</v>
      </c>
      <c r="O999" s="59">
        <f>(L999*Параметри!$K$32+M999*Параметри!$L$32+N999*Параметри!$M$32)/18</f>
        <v>524.58333333333337</v>
      </c>
      <c r="P999" s="41">
        <f>IF(H999=0,"",'Дані з ДІСО'!Y999/H999)</f>
        <v>0</v>
      </c>
      <c r="Q999" s="29">
        <f>IF(H999=0,"",(1+0.25*P999)*O999*Параметри!$K$51)</f>
        <v>107445.26898684334</v>
      </c>
      <c r="R999" s="29">
        <f>IF(H999=0,"",Q999*'Коефіцієнти АТО'!T999)</f>
        <v>1826.5695727763368</v>
      </c>
      <c r="S999" s="29">
        <f>IF(H999=0,"",H999*(1+0.25*P999)*Параметри!$K$66*Параметри!$K$20/1000)</f>
        <v>0</v>
      </c>
      <c r="T999" s="29">
        <f>IF(H999=0,"",H999*(1+0.25*P999)*'Коефіцієнти АТО'!$S999*Параметри!$K$20/1000)</f>
        <v>22360.905161919567</v>
      </c>
      <c r="U999" s="29">
        <f t="shared" si="138"/>
        <v>131632.74372153924</v>
      </c>
      <c r="V999" s="29">
        <f t="shared" si="139"/>
        <v>131632.74372153924</v>
      </c>
      <c r="W999" s="40">
        <f>ROUNDUP('Дані з ДІСО'!P999/Параметри!$K$24,0)</f>
        <v>0</v>
      </c>
      <c r="X999" s="40">
        <f>ROUNDUP('Дані з ДІСО'!Q999/Параметри!$K$24,0)</f>
        <v>0</v>
      </c>
      <c r="Y999" s="40">
        <f>ROUNDUP('Дані з ДІСО'!R999/Параметри!$K$24,0)</f>
        <v>0</v>
      </c>
      <c r="Z999" s="59">
        <f>(W999*Параметри!$K$33+X999*Параметри!$L$33+Y999*Параметри!$M$33)/18</f>
        <v>0</v>
      </c>
      <c r="AA999" s="41">
        <f>IF(J999=0,0,'Дані з ДІСО'!AA999/J999)</f>
        <v>0</v>
      </c>
      <c r="AB999" s="29">
        <f>(1+0.25*AA999)*Z999*Параметри!$K$51</f>
        <v>0</v>
      </c>
      <c r="AC999" s="29">
        <f>AB999*'Коефіцієнти АТО'!U999</f>
        <v>0</v>
      </c>
      <c r="AD999" s="29">
        <f>J999*(1+0.25*AA999)*Параметри!$K$66*Параметри!$K$20/1000</f>
        <v>0</v>
      </c>
      <c r="AE999" s="29">
        <f>(1+0.25*AA999)*J999*'Коефіцієнти АТО'!S999*Параметри!$K$20/1000</f>
        <v>0</v>
      </c>
      <c r="AF999" s="29">
        <f t="shared" si="135"/>
        <v>0</v>
      </c>
      <c r="AG999" s="29">
        <v>0</v>
      </c>
      <c r="AH999" s="40">
        <v>48</v>
      </c>
      <c r="AI999" s="40">
        <v>0</v>
      </c>
      <c r="AJ999" s="40">
        <f t="shared" si="136"/>
        <v>0</v>
      </c>
      <c r="AK999" s="29">
        <f>(AH999+AI999)*(1+0.25*AJ999)*Параметри!$K$53</f>
        <v>8612.6052334080014</v>
      </c>
      <c r="AL999" s="29">
        <f>ROUNDUP(('Дані з ДІСО'!AU999+'Дані з ДІСО'!AW999)/Параметри!$K$28,0)</f>
        <v>0</v>
      </c>
      <c r="AM999" s="64">
        <f>AL999*Параметри!$M$35/18</f>
        <v>0</v>
      </c>
      <c r="AN999" s="29">
        <f>IF(AL999=0,0,'Дані з ДІСО'!AW999/SUM('Дані з ДІСО'!AU999,'Дані з ДІСО'!AW999))</f>
        <v>0</v>
      </c>
      <c r="AO999" s="29">
        <f>(1+0.25*AN999)*AM999*Параметри!$K$51</f>
        <v>0</v>
      </c>
      <c r="AP999" s="40">
        <f>ROUNDUP(('Дані з ДІСО'!AE999+'Дані не з ДІСО'!E999+'Дані не з ДІСО'!G999)/Параметри!$K$69,0)</f>
        <v>0</v>
      </c>
      <c r="AQ999" s="40">
        <f t="shared" si="140"/>
        <v>0</v>
      </c>
      <c r="AR999" s="40">
        <f>IF(AP999=0,0,('Дані з ДІСО'!AH999+'Дані не з ДІСО'!G999)/('Дані з ДІСО'!AE999+'Дані не з ДІСО'!E999+'Дані не з ДІСО'!G999))</f>
        <v>0</v>
      </c>
      <c r="AS999" s="29">
        <f>AQ999*(1+0.25*AR999)*Параметри!$K$51</f>
        <v>0</v>
      </c>
      <c r="AT999" s="40">
        <f>ROUNDUP('Дані з ДІСО'!AF999/Параметри!$K$70,0)</f>
        <v>0</v>
      </c>
      <c r="AU999" s="40">
        <f t="shared" si="141"/>
        <v>0</v>
      </c>
      <c r="AV999" s="40">
        <f>IF(AT999=0,0,'Дані з ДІСО'!AI999/'Дані з ДІСО'!AF999)</f>
        <v>0</v>
      </c>
      <c r="AW999" s="29">
        <f>AU999*(1+0.25*AV999)*Параметри!$K$51</f>
        <v>0</v>
      </c>
      <c r="AX999" s="40">
        <f>ROUNDUP('Дані з ДІСО'!AR999/Параметри!$K$29,0)</f>
        <v>0</v>
      </c>
      <c r="AY999" s="40">
        <f>ROUNDUP('Дані з ДІСО'!AS999/Параметри!$K$29,0)</f>
        <v>0</v>
      </c>
      <c r="AZ999" s="40">
        <f>ROUNDUP('Дані з ДІСО'!AT999/Параметри!$K$29,0)</f>
        <v>0</v>
      </c>
      <c r="BA999" s="64">
        <f>(AX999*Параметри!$K$32+AY999*Параметри!$L$32+AZ999*Параметри!$M$32)/18</f>
        <v>0</v>
      </c>
      <c r="BB999" s="29">
        <f>(BA999*Параметри!$K$51+SUM('Дані з ДІСО'!AR999:AT999)*Параметри!$K$48*Параметри!$K$20/1000)*Параметри!$K$74</f>
        <v>0</v>
      </c>
      <c r="BC999" s="40">
        <f>ROUNDUP(('Дані не з ДІСО'!I999+'Дані не з ДІСО'!K999)/Параметри!$K$26,0)</f>
        <v>0</v>
      </c>
      <c r="BD999" s="29">
        <f>BC999*Параметри!$M$36/18</f>
        <v>0</v>
      </c>
      <c r="BE999" s="40">
        <f>IF(BC999=0,0,'Дані не з ДІСО'!K999/('Дані не з ДІСО'!I999+'Дані не з ДІСО'!K999))</f>
        <v>0</v>
      </c>
      <c r="BF999" s="29">
        <f>(1+0.25*BE999)*BD999*Параметри!$K$51</f>
        <v>0</v>
      </c>
      <c r="BG999" s="40">
        <f>ROUNDUP('Дані не з ДІСО'!M999/Параметри!$K$27,0)</f>
        <v>0</v>
      </c>
      <c r="BH999" s="40">
        <f>BG999*Параметри!$M$37/18</f>
        <v>0</v>
      </c>
      <c r="BI999" s="29">
        <f>BH999*Параметри!$K$51</f>
        <v>0</v>
      </c>
      <c r="BJ999" s="29">
        <f>'Дані не з ДІСО'!N999*Параметри!$K$76</f>
        <v>0</v>
      </c>
      <c r="BK999" s="40">
        <f>ROUNDUP('Дані з ДІСО'!V999/Параметри!$K$25,0)</f>
        <v>0</v>
      </c>
      <c r="BL999" s="40">
        <f>ROUNDUP('Дані з ДІСО'!W999/Параметри!$K$25,0)</f>
        <v>0</v>
      </c>
      <c r="BM999" s="40">
        <f>ROUNDUP('Дані з ДІСО'!X999/Параметри!$K$25,0)</f>
        <v>0</v>
      </c>
      <c r="BN999" s="40">
        <f>(BK999*Параметри!$K$34+BL999*Параметри!$L$34+BM999*Параметри!$M$34)/18</f>
        <v>0</v>
      </c>
      <c r="BO999" s="40">
        <f>IF(K999=0,0,'Дані з ДІСО'!AC999/K999)</f>
        <v>0</v>
      </c>
      <c r="BP999" s="29">
        <f>(1+0.25*BO999)*BN999*Параметри!$K$51</f>
        <v>0</v>
      </c>
      <c r="BQ999" s="29">
        <f>BP999*'Коефіцієнти АТО'!U999</f>
        <v>0</v>
      </c>
      <c r="BR999" s="29">
        <f>K999*(1+0.25*BO999)*Параметри!$K$66*Параметри!$K$20/1000</f>
        <v>0</v>
      </c>
      <c r="BS999" s="29">
        <f>(1+0.25*BO999)*K999*'Коефіцієнти АТО'!S999*Параметри!$K$20/1000</f>
        <v>0</v>
      </c>
      <c r="BT999" s="29">
        <f t="shared" si="142"/>
        <v>0</v>
      </c>
      <c r="BU999" s="40">
        <f>ROUNDUP('Дані з ДІСО'!AG999/Параметри!$K$71,0)</f>
        <v>0</v>
      </c>
      <c r="BV999" s="40">
        <f t="shared" si="143"/>
        <v>0</v>
      </c>
      <c r="BW999" s="40">
        <f>IF('Дані з ДІСО'!AG999=0,0,'Дані з ДІСО'!AJ999/'Дані з ДІСО'!AG999)</f>
        <v>0</v>
      </c>
      <c r="BX999" s="29">
        <f>BV999*(1+0.25*BW999)*Параметри!$K$51</f>
        <v>0</v>
      </c>
      <c r="BY999" s="29">
        <f>ROUND(IF(Параметри!$K$77="No",CC999,CC999*Параметри!$K$78)+AG999,1)</f>
        <v>126220.8</v>
      </c>
      <c r="BZ999" s="29">
        <f>ROUND(IF(Параметри!$K$77="No",BF999,BF999*Параметри!$K$78),1)</f>
        <v>0</v>
      </c>
      <c r="CA999" s="29">
        <f>ROUND(IF(Параметри!$K$77="No",BI999,BI999*Параметри!$K$78),1)</f>
        <v>0</v>
      </c>
      <c r="CB999" s="29">
        <f>ROUND(IF(Параметри!$K$77="No",BJ999,BJ999*Параметри!$K$78),1)</f>
        <v>0</v>
      </c>
      <c r="CC999" s="29">
        <f t="shared" si="137"/>
        <v>140245.34895494726</v>
      </c>
    </row>
    <row r="1000" spans="1:81">
      <c r="A1000" s="9">
        <v>999</v>
      </c>
      <c r="B1000" s="9" t="s">
        <v>3148</v>
      </c>
      <c r="C1000" s="9" t="s">
        <v>3148</v>
      </c>
      <c r="D1000" s="9" t="s">
        <v>4020</v>
      </c>
      <c r="E1000" s="9" t="s">
        <v>24</v>
      </c>
      <c r="F1000" s="9" t="s">
        <v>4068</v>
      </c>
      <c r="G1000" s="9" t="s">
        <v>2078</v>
      </c>
      <c r="H1000" s="29">
        <f>SUM('Дані з ДІСО'!J1000:L1000)</f>
        <v>1222</v>
      </c>
      <c r="I1000" s="29">
        <f>SUM('Дані з ДІСО'!G1000:I1000)</f>
        <v>62</v>
      </c>
      <c r="J1000" s="29">
        <f>SUM('Дані з ДІСО'!P1000:R1000)</f>
        <v>0</v>
      </c>
      <c r="K1000" s="29">
        <f>SUM('Дані з ДІСО'!V1000:X1000)</f>
        <v>0</v>
      </c>
      <c r="L1000" s="40">
        <f>ROUNDUP('Дані з ДІСО'!J1000/'Коефіцієнти АТО'!$R1000,0)</f>
        <v>32</v>
      </c>
      <c r="M1000" s="40">
        <f>ROUNDUP('Дані з ДІСО'!K1000/'Коефіцієнти АТО'!$R1000,0)</f>
        <v>40</v>
      </c>
      <c r="N1000" s="40">
        <f>ROUNDUP('Дані з ДІСО'!L1000/'Коефіцієнти АТО'!$R1000,0)</f>
        <v>8</v>
      </c>
      <c r="O1000" s="59">
        <f>(L1000*Параметри!$K$32+M1000*Параметри!$L$32+N1000*Параметри!$M$32)/18</f>
        <v>129.33333333333334</v>
      </c>
      <c r="P1000" s="41">
        <f>IF(H1000=0,"",'Дані з ДІСО'!Y1000/H1000)</f>
        <v>0</v>
      </c>
      <c r="Q1000" s="29">
        <f>IF(H1000=0,"",(1+0.25*P1000)*O1000*Параметри!$K$51)</f>
        <v>26490.080614389335</v>
      </c>
      <c r="R1000" s="29">
        <f>IF(H1000=0,"",Q1000*'Коефіцієнти АТО'!T1000)</f>
        <v>450.33137044461876</v>
      </c>
      <c r="S1000" s="29">
        <f>IF(H1000=0,"",H1000*(1+0.25*P1000)*Параметри!$K$66*Параметри!$K$20/1000)</f>
        <v>0</v>
      </c>
      <c r="T1000" s="29">
        <f>IF(H1000=0,"",H1000*(1+0.25*P1000)*'Коефіцієнти АТО'!$S1000*Параметри!$K$20/1000)</f>
        <v>6163.7146055366147</v>
      </c>
      <c r="U1000" s="29">
        <f t="shared" si="138"/>
        <v>33104.126590370572</v>
      </c>
      <c r="V1000" s="29">
        <f t="shared" si="139"/>
        <v>33104.126590370572</v>
      </c>
      <c r="W1000" s="40">
        <f>ROUNDUP('Дані з ДІСО'!P1000/Параметри!$K$24,0)</f>
        <v>0</v>
      </c>
      <c r="X1000" s="40">
        <f>ROUNDUP('Дані з ДІСО'!Q1000/Параметри!$K$24,0)</f>
        <v>0</v>
      </c>
      <c r="Y1000" s="40">
        <f>ROUNDUP('Дані з ДІСО'!R1000/Параметри!$K$24,0)</f>
        <v>0</v>
      </c>
      <c r="Z1000" s="59">
        <f>(W1000*Параметри!$K$33+X1000*Параметри!$L$33+Y1000*Параметри!$M$33)/18</f>
        <v>0</v>
      </c>
      <c r="AA1000" s="41">
        <f>IF(J1000=0,0,'Дані з ДІСО'!AA1000/J1000)</f>
        <v>0</v>
      </c>
      <c r="AB1000" s="29">
        <f>(1+0.25*AA1000)*Z1000*Параметри!$K$51</f>
        <v>0</v>
      </c>
      <c r="AC1000" s="29">
        <f>AB1000*'Коефіцієнти АТО'!U1000</f>
        <v>0</v>
      </c>
      <c r="AD1000" s="29">
        <f>J1000*(1+0.25*AA1000)*Параметри!$K$66*Параметри!$K$20/1000</f>
        <v>0</v>
      </c>
      <c r="AE1000" s="29">
        <f>(1+0.25*AA1000)*J1000*'Коефіцієнти АТО'!S1000*Параметри!$K$20/1000</f>
        <v>0</v>
      </c>
      <c r="AF1000" s="29">
        <f t="shared" si="135"/>
        <v>0</v>
      </c>
      <c r="AG1000" s="29">
        <v>0</v>
      </c>
      <c r="AH1000" s="40">
        <v>14</v>
      </c>
      <c r="AI1000" s="40">
        <v>0</v>
      </c>
      <c r="AJ1000" s="40">
        <f t="shared" si="136"/>
        <v>0</v>
      </c>
      <c r="AK1000" s="29">
        <f>(AH1000+AI1000)*(1+0.25*AJ1000)*Параметри!$K$53</f>
        <v>2512.0098597440006</v>
      </c>
      <c r="AL1000" s="29">
        <f>ROUNDUP(('Дані з ДІСО'!AU1000+'Дані з ДІСО'!AW1000)/Параметри!$K$28,0)</f>
        <v>0</v>
      </c>
      <c r="AM1000" s="64">
        <f>AL1000*Параметри!$M$35/18</f>
        <v>0</v>
      </c>
      <c r="AN1000" s="29">
        <f>IF(AL1000=0,0,'Дані з ДІСО'!AW1000/SUM('Дані з ДІСО'!AU1000,'Дані з ДІСО'!AW1000))</f>
        <v>0</v>
      </c>
      <c r="AO1000" s="29">
        <f>(1+0.25*AN1000)*AM1000*Параметри!$K$51</f>
        <v>0</v>
      </c>
      <c r="AP1000" s="40">
        <f>ROUNDUP(('Дані з ДІСО'!AE1000+'Дані не з ДІСО'!E1000+'Дані не з ДІСО'!G1000)/Параметри!$K$69,0)</f>
        <v>0</v>
      </c>
      <c r="AQ1000" s="40">
        <f t="shared" si="140"/>
        <v>0</v>
      </c>
      <c r="AR1000" s="40">
        <f>IF(AP1000=0,0,('Дані з ДІСО'!AH1000+'Дані не з ДІСО'!G1000)/('Дані з ДІСО'!AE1000+'Дані не з ДІСО'!E1000+'Дані не з ДІСО'!G1000))</f>
        <v>0</v>
      </c>
      <c r="AS1000" s="29">
        <f>AQ1000*(1+0.25*AR1000)*Параметри!$K$51</f>
        <v>0</v>
      </c>
      <c r="AT1000" s="40">
        <f>ROUNDUP('Дані з ДІСО'!AF1000/Параметри!$K$70,0)</f>
        <v>0</v>
      </c>
      <c r="AU1000" s="40">
        <f t="shared" si="141"/>
        <v>0</v>
      </c>
      <c r="AV1000" s="40">
        <f>IF(AT1000=0,0,'Дані з ДІСО'!AI1000/'Дані з ДІСО'!AF1000)</f>
        <v>0</v>
      </c>
      <c r="AW1000" s="29">
        <f>AU1000*(1+0.25*AV1000)*Параметри!$K$51</f>
        <v>0</v>
      </c>
      <c r="AX1000" s="40">
        <f>ROUNDUP('Дані з ДІСО'!AR1000/Параметри!$K$29,0)</f>
        <v>0</v>
      </c>
      <c r="AY1000" s="40">
        <f>ROUNDUP('Дані з ДІСО'!AS1000/Параметри!$K$29,0)</f>
        <v>0</v>
      </c>
      <c r="AZ1000" s="40">
        <f>ROUNDUP('Дані з ДІСО'!AT1000/Параметри!$K$29,0)</f>
        <v>0</v>
      </c>
      <c r="BA1000" s="64">
        <f>(AX1000*Параметри!$K$32+AY1000*Параметри!$L$32+AZ1000*Параметри!$M$32)/18</f>
        <v>0</v>
      </c>
      <c r="BB1000" s="29">
        <f>(BA1000*Параметри!$K$51+SUM('Дані з ДІСО'!AR1000:AT1000)*Параметри!$K$48*Параметри!$K$20/1000)*Параметри!$K$74</f>
        <v>0</v>
      </c>
      <c r="BC1000" s="40">
        <f>ROUNDUP(('Дані не з ДІСО'!I1000+'Дані не з ДІСО'!K1000)/Параметри!$K$26,0)</f>
        <v>0</v>
      </c>
      <c r="BD1000" s="29">
        <f>BC1000*Параметри!$M$36/18</f>
        <v>0</v>
      </c>
      <c r="BE1000" s="40">
        <f>IF(BC1000=0,0,'Дані не з ДІСО'!K1000/('Дані не з ДІСО'!I1000+'Дані не з ДІСО'!K1000))</f>
        <v>0</v>
      </c>
      <c r="BF1000" s="29">
        <f>(1+0.25*BE1000)*BD1000*Параметри!$K$51</f>
        <v>0</v>
      </c>
      <c r="BG1000" s="40">
        <f>ROUNDUP('Дані не з ДІСО'!M1000/Параметри!$K$27,0)</f>
        <v>0</v>
      </c>
      <c r="BH1000" s="40">
        <f>BG1000*Параметри!$M$37/18</f>
        <v>0</v>
      </c>
      <c r="BI1000" s="29">
        <f>BH1000*Параметри!$K$51</f>
        <v>0</v>
      </c>
      <c r="BJ1000" s="29">
        <f>'Дані не з ДІСО'!N1000*Параметри!$K$76</f>
        <v>0</v>
      </c>
      <c r="BK1000" s="40">
        <f>ROUNDUP('Дані з ДІСО'!V1000/Параметри!$K$25,0)</f>
        <v>0</v>
      </c>
      <c r="BL1000" s="40">
        <f>ROUNDUP('Дані з ДІСО'!W1000/Параметри!$K$25,0)</f>
        <v>0</v>
      </c>
      <c r="BM1000" s="40">
        <f>ROUNDUP('Дані з ДІСО'!X1000/Параметри!$K$25,0)</f>
        <v>0</v>
      </c>
      <c r="BN1000" s="40">
        <f>(BK1000*Параметри!$K$34+BL1000*Параметри!$L$34+BM1000*Параметри!$M$34)/18</f>
        <v>0</v>
      </c>
      <c r="BO1000" s="40">
        <f>IF(K1000=0,0,'Дані з ДІСО'!AC1000/K1000)</f>
        <v>0</v>
      </c>
      <c r="BP1000" s="29">
        <f>(1+0.25*BO1000)*BN1000*Параметри!$K$51</f>
        <v>0</v>
      </c>
      <c r="BQ1000" s="29">
        <f>BP1000*'Коефіцієнти АТО'!U1000</f>
        <v>0</v>
      </c>
      <c r="BR1000" s="29">
        <f>K1000*(1+0.25*BO1000)*Параметри!$K$66*Параметри!$K$20/1000</f>
        <v>0</v>
      </c>
      <c r="BS1000" s="29">
        <f>(1+0.25*BO1000)*K1000*'Коефіцієнти АТО'!S1000*Параметри!$K$20/1000</f>
        <v>0</v>
      </c>
      <c r="BT1000" s="29">
        <f t="shared" si="142"/>
        <v>0</v>
      </c>
      <c r="BU1000" s="40">
        <f>ROUNDUP('Дані з ДІСО'!AG1000/Параметри!$K$71,0)</f>
        <v>0</v>
      </c>
      <c r="BV1000" s="40">
        <f t="shared" si="143"/>
        <v>0</v>
      </c>
      <c r="BW1000" s="40">
        <f>IF('Дані з ДІСО'!AG1000=0,0,'Дані з ДІСО'!AJ1000/'Дані з ДІСО'!AG1000)</f>
        <v>0</v>
      </c>
      <c r="BX1000" s="29">
        <f>BV1000*(1+0.25*BW1000)*Параметри!$K$51</f>
        <v>0</v>
      </c>
      <c r="BY1000" s="29">
        <f>ROUND(IF(Параметри!$K$77="No",CC1000,CC1000*Параметри!$K$78)+AG1000,1)</f>
        <v>32054.5</v>
      </c>
      <c r="BZ1000" s="29">
        <f>ROUND(IF(Параметри!$K$77="No",BF1000,BF1000*Параметри!$K$78),1)</f>
        <v>0</v>
      </c>
      <c r="CA1000" s="29">
        <f>ROUND(IF(Параметри!$K$77="No",BI1000,BI1000*Параметри!$K$78),1)</f>
        <v>0</v>
      </c>
      <c r="CB1000" s="29">
        <f>ROUND(IF(Параметри!$K$77="No",BJ1000,BJ1000*Параметри!$K$78),1)</f>
        <v>0</v>
      </c>
      <c r="CC1000" s="29">
        <f t="shared" si="137"/>
        <v>35616.136450114573</v>
      </c>
    </row>
    <row r="1001" spans="1:81">
      <c r="A1001" s="9">
        <v>1000</v>
      </c>
      <c r="B1001" s="9" t="s">
        <v>3145</v>
      </c>
      <c r="C1001" s="9" t="s">
        <v>3146</v>
      </c>
      <c r="D1001" s="9" t="s">
        <v>4020</v>
      </c>
      <c r="E1001" s="9" t="s">
        <v>21</v>
      </c>
      <c r="F1001" s="9" t="s">
        <v>4069</v>
      </c>
      <c r="G1001" s="9" t="s">
        <v>2080</v>
      </c>
      <c r="H1001" s="29">
        <f>SUM('Дані з ДІСО'!J1001:L1001)</f>
        <v>4515</v>
      </c>
      <c r="I1001" s="29">
        <f>SUM('Дані з ДІСО'!G1001:I1001)</f>
        <v>178</v>
      </c>
      <c r="J1001" s="29">
        <f>SUM('Дані з ДІСО'!P1001:R1001)</f>
        <v>21</v>
      </c>
      <c r="K1001" s="29">
        <f>SUM('Дані з ДІСО'!V1001:X1001)</f>
        <v>0</v>
      </c>
      <c r="L1001" s="40">
        <f>ROUNDUP('Дані з ДІСО'!J1001/'Коефіцієнти АТО'!$R1001,0)</f>
        <v>83</v>
      </c>
      <c r="M1001" s="40">
        <f>ROUNDUP('Дані з ДІСО'!K1001/'Коефіцієнти АТО'!$R1001,0)</f>
        <v>108</v>
      </c>
      <c r="N1001" s="40">
        <f>ROUNDUP('Дані з ДІСО'!L1001/'Коефіцієнти АТО'!$R1001,0)</f>
        <v>21</v>
      </c>
      <c r="O1001" s="59">
        <f>(L1001*Параметри!$K$32+M1001*Параметри!$L$32+N1001*Параметри!$M$32)/18</f>
        <v>343.67222222222222</v>
      </c>
      <c r="P1001" s="41">
        <f>IF(H1001=0,"",'Дані з ДІСО'!Y1001/H1001)</f>
        <v>0</v>
      </c>
      <c r="Q1001" s="29">
        <f>IF(H1001=0,"",(1+0.25*P1001)*O1001*Параметри!$K$51)</f>
        <v>70391.017048399415</v>
      </c>
      <c r="R1001" s="29">
        <f>IF(H1001=0,"",Q1001*'Коефіцієнти АТО'!T1001)</f>
        <v>5279.3262786299556</v>
      </c>
      <c r="S1001" s="29">
        <f>IF(H1001=0,"",H1001*(1+0.25*P1001)*Параметри!$K$66*Параметри!$K$20/1000)</f>
        <v>0</v>
      </c>
      <c r="T1001" s="29">
        <f>IF(H1001=0,"",H1001*(1+0.25*P1001)*'Коефіцієнти АТО'!$S1001*Параметри!$K$20/1000)</f>
        <v>14179.703203099278</v>
      </c>
      <c r="U1001" s="29">
        <f t="shared" si="138"/>
        <v>89850.04653012866</v>
      </c>
      <c r="V1001" s="29">
        <f t="shared" si="139"/>
        <v>89850.04653012866</v>
      </c>
      <c r="W1001" s="40">
        <f>ROUNDUP('Дані з ДІСО'!P1001/Параметри!$K$24,0)</f>
        <v>1</v>
      </c>
      <c r="X1001" s="40">
        <f>ROUNDUP('Дані з ДІСО'!Q1001/Параметри!$K$24,0)</f>
        <v>2</v>
      </c>
      <c r="Y1001" s="40">
        <f>ROUNDUP('Дані з ДІСО'!R1001/Параметри!$K$24,0)</f>
        <v>0</v>
      </c>
      <c r="Z1001" s="59">
        <f>(W1001*Параметри!$K$33+X1001*Параметри!$L$33+Y1001*Параметри!$M$33)/18</f>
        <v>6</v>
      </c>
      <c r="AA1001" s="41">
        <f>IF(J1001=0,0,'Дані з ДІСО'!AA1001/J1001)</f>
        <v>0</v>
      </c>
      <c r="AB1001" s="29">
        <f>(1+0.25*AA1001)*Z1001*Параметри!$K$51</f>
        <v>1228.921265616</v>
      </c>
      <c r="AC1001" s="29">
        <f>AB1001*'Коефіцієнти АТО'!U1001</f>
        <v>57.759299483951999</v>
      </c>
      <c r="AD1001" s="29">
        <f>J1001*(1+0.25*AA1001)*Параметри!$K$66*Параметри!$K$20/1000</f>
        <v>0</v>
      </c>
      <c r="AE1001" s="29">
        <f>(1+0.25*AA1001)*J1001*'Коефіцієнти АТО'!S1001*Параметри!$K$20/1000</f>
        <v>65.952107921391985</v>
      </c>
      <c r="AF1001" s="29">
        <f t="shared" si="135"/>
        <v>1352.6326730213441</v>
      </c>
      <c r="AG1001" s="29">
        <v>0</v>
      </c>
      <c r="AH1001" s="40">
        <v>29</v>
      </c>
      <c r="AI1001" s="40">
        <v>0</v>
      </c>
      <c r="AJ1001" s="40">
        <f t="shared" si="136"/>
        <v>0</v>
      </c>
      <c r="AK1001" s="29">
        <f>(AH1001+AI1001)*(1+0.25*AJ1001)*Параметри!$K$53</f>
        <v>5203.4489951840014</v>
      </c>
      <c r="AL1001" s="29">
        <f>ROUNDUP(('Дані з ДІСО'!AU1001+'Дані з ДІСО'!AW1001)/Параметри!$K$28,0)</f>
        <v>0</v>
      </c>
      <c r="AM1001" s="64">
        <f>AL1001*Параметри!$M$35/18</f>
        <v>0</v>
      </c>
      <c r="AN1001" s="29">
        <f>IF(AL1001=0,0,'Дані з ДІСО'!AW1001/SUM('Дані з ДІСО'!AU1001,'Дані з ДІСО'!AW1001))</f>
        <v>0</v>
      </c>
      <c r="AO1001" s="29">
        <f>(1+0.25*AN1001)*AM1001*Параметри!$K$51</f>
        <v>0</v>
      </c>
      <c r="AP1001" s="40">
        <f>ROUNDUP(('Дані з ДІСО'!AE1001+'Дані не з ДІСО'!E1001+'Дані не з ДІСО'!G1001)/Параметри!$K$69,0)</f>
        <v>0</v>
      </c>
      <c r="AQ1001" s="40">
        <f t="shared" si="140"/>
        <v>0</v>
      </c>
      <c r="AR1001" s="40">
        <f>IF(AP1001=0,0,('Дані з ДІСО'!AH1001+'Дані не з ДІСО'!G1001)/('Дані з ДІСО'!AE1001+'Дані не з ДІСО'!E1001+'Дані не з ДІСО'!G1001))</f>
        <v>0</v>
      </c>
      <c r="AS1001" s="29">
        <f>AQ1001*(1+0.25*AR1001)*Параметри!$K$51</f>
        <v>0</v>
      </c>
      <c r="AT1001" s="40">
        <f>ROUNDUP('Дані з ДІСО'!AF1001/Параметри!$K$70,0)</f>
        <v>0</v>
      </c>
      <c r="AU1001" s="40">
        <f t="shared" si="141"/>
        <v>0</v>
      </c>
      <c r="AV1001" s="40">
        <f>IF(AT1001=0,0,'Дані з ДІСО'!AI1001/'Дані з ДІСО'!AF1001)</f>
        <v>0</v>
      </c>
      <c r="AW1001" s="29">
        <f>AU1001*(1+0.25*AV1001)*Параметри!$K$51</f>
        <v>0</v>
      </c>
      <c r="AX1001" s="40">
        <f>ROUNDUP('Дані з ДІСО'!AR1001/Параметри!$K$29,0)</f>
        <v>0</v>
      </c>
      <c r="AY1001" s="40">
        <f>ROUNDUP('Дані з ДІСО'!AS1001/Параметри!$K$29,0)</f>
        <v>0</v>
      </c>
      <c r="AZ1001" s="40">
        <f>ROUNDUP('Дані з ДІСО'!AT1001/Параметри!$K$29,0)</f>
        <v>0</v>
      </c>
      <c r="BA1001" s="64">
        <f>(AX1001*Параметри!$K$32+AY1001*Параметри!$L$32+AZ1001*Параметри!$M$32)/18</f>
        <v>0</v>
      </c>
      <c r="BB1001" s="29">
        <f>(BA1001*Параметри!$K$51+SUM('Дані з ДІСО'!AR1001:AT1001)*Параметри!$K$48*Параметри!$K$20/1000)*Параметри!$K$74</f>
        <v>0</v>
      </c>
      <c r="BC1001" s="40">
        <f>ROUNDUP(('Дані не з ДІСО'!I1001+'Дані не з ДІСО'!K1001)/Параметри!$K$26,0)</f>
        <v>0</v>
      </c>
      <c r="BD1001" s="29">
        <f>BC1001*Параметри!$M$36/18</f>
        <v>0</v>
      </c>
      <c r="BE1001" s="40">
        <f>IF(BC1001=0,0,'Дані не з ДІСО'!K1001/('Дані не з ДІСО'!I1001+'Дані не з ДІСО'!K1001))</f>
        <v>0</v>
      </c>
      <c r="BF1001" s="29">
        <f>(1+0.25*BE1001)*BD1001*Параметри!$K$51</f>
        <v>0</v>
      </c>
      <c r="BG1001" s="40">
        <f>ROUNDUP('Дані не з ДІСО'!M1001/Параметри!$K$27,0)</f>
        <v>0</v>
      </c>
      <c r="BH1001" s="40">
        <f>BG1001*Параметри!$M$37/18</f>
        <v>0</v>
      </c>
      <c r="BI1001" s="29">
        <f>BH1001*Параметри!$K$51</f>
        <v>0</v>
      </c>
      <c r="BJ1001" s="29">
        <f>'Дані не з ДІСО'!N1001*Параметри!$K$76</f>
        <v>0</v>
      </c>
      <c r="BK1001" s="40">
        <f>ROUNDUP('Дані з ДІСО'!V1001/Параметри!$K$25,0)</f>
        <v>0</v>
      </c>
      <c r="BL1001" s="40">
        <f>ROUNDUP('Дані з ДІСО'!W1001/Параметри!$K$25,0)</f>
        <v>0</v>
      </c>
      <c r="BM1001" s="40">
        <f>ROUNDUP('Дані з ДІСО'!X1001/Параметри!$K$25,0)</f>
        <v>0</v>
      </c>
      <c r="BN1001" s="40">
        <f>(BK1001*Параметри!$K$34+BL1001*Параметри!$L$34+BM1001*Параметри!$M$34)/18</f>
        <v>0</v>
      </c>
      <c r="BO1001" s="40">
        <f>IF(K1001=0,0,'Дані з ДІСО'!AC1001/K1001)</f>
        <v>0</v>
      </c>
      <c r="BP1001" s="29">
        <f>(1+0.25*BO1001)*BN1001*Параметри!$K$51</f>
        <v>0</v>
      </c>
      <c r="BQ1001" s="29">
        <f>BP1001*'Коефіцієнти АТО'!U1001</f>
        <v>0</v>
      </c>
      <c r="BR1001" s="29">
        <f>K1001*(1+0.25*BO1001)*Параметри!$K$66*Параметри!$K$20/1000</f>
        <v>0</v>
      </c>
      <c r="BS1001" s="29">
        <f>(1+0.25*BO1001)*K1001*'Коефіцієнти АТО'!S1001*Параметри!$K$20/1000</f>
        <v>0</v>
      </c>
      <c r="BT1001" s="29">
        <f t="shared" si="142"/>
        <v>0</v>
      </c>
      <c r="BU1001" s="40">
        <f>ROUNDUP('Дані з ДІСО'!AG1001/Параметри!$K$71,0)</f>
        <v>0</v>
      </c>
      <c r="BV1001" s="40">
        <f t="shared" si="143"/>
        <v>0</v>
      </c>
      <c r="BW1001" s="40">
        <f>IF('Дані з ДІСО'!AG1001=0,0,'Дані з ДІСО'!AJ1001/'Дані з ДІСО'!AG1001)</f>
        <v>0</v>
      </c>
      <c r="BX1001" s="29">
        <f>BV1001*(1+0.25*BW1001)*Параметри!$K$51</f>
        <v>0</v>
      </c>
      <c r="BY1001" s="29">
        <f>ROUND(IF(Параметри!$K$77="No",CC1001,CC1001*Параметри!$K$78)+AG1001,1)</f>
        <v>86765.5</v>
      </c>
      <c r="BZ1001" s="29">
        <f>ROUND(IF(Параметри!$K$77="No",BF1001,BF1001*Параметри!$K$78),1)</f>
        <v>0</v>
      </c>
      <c r="CA1001" s="29">
        <f>ROUND(IF(Параметри!$K$77="No",BI1001,BI1001*Параметри!$K$78),1)</f>
        <v>0</v>
      </c>
      <c r="CB1001" s="29">
        <f>ROUND(IF(Параметри!$K$77="No",BJ1001,BJ1001*Параметри!$K$78),1)</f>
        <v>0</v>
      </c>
      <c r="CC1001" s="29">
        <f t="shared" si="137"/>
        <v>96406.128198334016</v>
      </c>
    </row>
    <row r="1002" spans="1:81">
      <c r="A1002" s="9">
        <v>1001</v>
      </c>
      <c r="B1002" s="9" t="s">
        <v>3148</v>
      </c>
      <c r="C1002" s="9" t="s">
        <v>3148</v>
      </c>
      <c r="D1002" s="9" t="s">
        <v>4020</v>
      </c>
      <c r="E1002" s="9" t="s">
        <v>24</v>
      </c>
      <c r="F1002" s="9" t="s">
        <v>4070</v>
      </c>
      <c r="G1002" s="9" t="s">
        <v>2082</v>
      </c>
      <c r="H1002" s="29">
        <f>SUM('Дані з ДІСО'!J1002:L1002)</f>
        <v>1313</v>
      </c>
      <c r="I1002" s="29">
        <f>SUM('Дані з ДІСО'!G1002:I1002)</f>
        <v>81</v>
      </c>
      <c r="J1002" s="29">
        <f>SUM('Дані з ДІСО'!P1002:R1002)</f>
        <v>0</v>
      </c>
      <c r="K1002" s="29">
        <f>SUM('Дані з ДІСО'!V1002:X1002)</f>
        <v>0</v>
      </c>
      <c r="L1002" s="40">
        <f>ROUNDUP('Дані з ДІСО'!J1002/'Коефіцієнти АТО'!$R1002,0)</f>
        <v>32</v>
      </c>
      <c r="M1002" s="40">
        <f>ROUNDUP('Дані з ДІСО'!K1002/'Коефіцієнти АТО'!$R1002,0)</f>
        <v>46</v>
      </c>
      <c r="N1002" s="40">
        <f>ROUNDUP('Дані з ДІСО'!L1002/'Коефіцієнти АТО'!$R1002,0)</f>
        <v>8</v>
      </c>
      <c r="O1002" s="59">
        <f>(L1002*Параметри!$K$32+M1002*Параметри!$L$32+N1002*Параметри!$M$32)/18</f>
        <v>140.23333333333332</v>
      </c>
      <c r="P1002" s="41">
        <f>IF(H1002=0,"",'Дані з ДІСО'!Y1002/H1002)</f>
        <v>0</v>
      </c>
      <c r="Q1002" s="29">
        <f>IF(H1002=0,"",(1+0.25*P1002)*O1002*Параметри!$K$51)</f>
        <v>28722.620913591731</v>
      </c>
      <c r="R1002" s="29">
        <f>IF(H1002=0,"",Q1002*'Коефіцієнти АТО'!T1002)</f>
        <v>488.28455553105948</v>
      </c>
      <c r="S1002" s="29">
        <f>IF(H1002=0,"",H1002*(1+0.25*P1002)*Параметри!$K$66*Параметри!$K$20/1000)</f>
        <v>0</v>
      </c>
      <c r="T1002" s="29">
        <f>IF(H1002=0,"",H1002*(1+0.25*P1002)*'Коефіцієнти АТО'!$S1002*Параметри!$K$20/1000)</f>
        <v>6622.7146293531696</v>
      </c>
      <c r="U1002" s="29">
        <f t="shared" si="138"/>
        <v>35833.620098475963</v>
      </c>
      <c r="V1002" s="29">
        <f t="shared" si="139"/>
        <v>35833.620098475963</v>
      </c>
      <c r="W1002" s="40">
        <f>ROUNDUP('Дані з ДІСО'!P1002/Параметри!$K$24,0)</f>
        <v>0</v>
      </c>
      <c r="X1002" s="40">
        <f>ROUNDUP('Дані з ДІСО'!Q1002/Параметри!$K$24,0)</f>
        <v>0</v>
      </c>
      <c r="Y1002" s="40">
        <f>ROUNDUP('Дані з ДІСО'!R1002/Параметри!$K$24,0)</f>
        <v>0</v>
      </c>
      <c r="Z1002" s="59">
        <f>(W1002*Параметри!$K$33+X1002*Параметри!$L$33+Y1002*Параметри!$M$33)/18</f>
        <v>0</v>
      </c>
      <c r="AA1002" s="41">
        <f>IF(J1002=0,0,'Дані з ДІСО'!AA1002/J1002)</f>
        <v>0</v>
      </c>
      <c r="AB1002" s="29">
        <f>(1+0.25*AA1002)*Z1002*Параметри!$K$51</f>
        <v>0</v>
      </c>
      <c r="AC1002" s="29">
        <f>AB1002*'Коефіцієнти АТО'!U1002</f>
        <v>0</v>
      </c>
      <c r="AD1002" s="29">
        <f>J1002*(1+0.25*AA1002)*Параметри!$K$66*Параметри!$K$20/1000</f>
        <v>0</v>
      </c>
      <c r="AE1002" s="29">
        <f>(1+0.25*AA1002)*J1002*'Коефіцієнти АТО'!S1002*Параметри!$K$20/1000</f>
        <v>0</v>
      </c>
      <c r="AF1002" s="29">
        <f t="shared" si="135"/>
        <v>0</v>
      </c>
      <c r="AG1002" s="29">
        <v>0</v>
      </c>
      <c r="AH1002" s="40">
        <v>5</v>
      </c>
      <c r="AI1002" s="40">
        <v>0</v>
      </c>
      <c r="AJ1002" s="40">
        <f t="shared" si="136"/>
        <v>0</v>
      </c>
      <c r="AK1002" s="29">
        <f>(AH1002+AI1002)*(1+0.25*AJ1002)*Параметри!$K$53</f>
        <v>897.14637848000029</v>
      </c>
      <c r="AL1002" s="29">
        <f>ROUNDUP(('Дані з ДІСО'!AU1002+'Дані з ДІСО'!AW1002)/Параметри!$K$28,0)</f>
        <v>0</v>
      </c>
      <c r="AM1002" s="64">
        <f>AL1002*Параметри!$M$35/18</f>
        <v>0</v>
      </c>
      <c r="AN1002" s="29">
        <f>IF(AL1002=0,0,'Дані з ДІСО'!AW1002/SUM('Дані з ДІСО'!AU1002,'Дані з ДІСО'!AW1002))</f>
        <v>0</v>
      </c>
      <c r="AO1002" s="29">
        <f>(1+0.25*AN1002)*AM1002*Параметри!$K$51</f>
        <v>0</v>
      </c>
      <c r="AP1002" s="40">
        <f>ROUNDUP(('Дані з ДІСО'!AE1002+'Дані не з ДІСО'!E1002+'Дані не з ДІСО'!G1002)/Параметри!$K$69,0)</f>
        <v>0</v>
      </c>
      <c r="AQ1002" s="40">
        <f t="shared" si="140"/>
        <v>0</v>
      </c>
      <c r="AR1002" s="40">
        <f>IF(AP1002=0,0,('Дані з ДІСО'!AH1002+'Дані не з ДІСО'!G1002)/('Дані з ДІСО'!AE1002+'Дані не з ДІСО'!E1002+'Дані не з ДІСО'!G1002))</f>
        <v>0</v>
      </c>
      <c r="AS1002" s="29">
        <f>AQ1002*(1+0.25*AR1002)*Параметри!$K$51</f>
        <v>0</v>
      </c>
      <c r="AT1002" s="40">
        <f>ROUNDUP('Дані з ДІСО'!AF1002/Параметри!$K$70,0)</f>
        <v>0</v>
      </c>
      <c r="AU1002" s="40">
        <f t="shared" si="141"/>
        <v>0</v>
      </c>
      <c r="AV1002" s="40">
        <f>IF(AT1002=0,0,'Дані з ДІСО'!AI1002/'Дані з ДІСО'!AF1002)</f>
        <v>0</v>
      </c>
      <c r="AW1002" s="29">
        <f>AU1002*(1+0.25*AV1002)*Параметри!$K$51</f>
        <v>0</v>
      </c>
      <c r="AX1002" s="40">
        <f>ROUNDUP('Дані з ДІСО'!AR1002/Параметри!$K$29,0)</f>
        <v>0</v>
      </c>
      <c r="AY1002" s="40">
        <f>ROUNDUP('Дані з ДІСО'!AS1002/Параметри!$K$29,0)</f>
        <v>0</v>
      </c>
      <c r="AZ1002" s="40">
        <f>ROUNDUP('Дані з ДІСО'!AT1002/Параметри!$K$29,0)</f>
        <v>0</v>
      </c>
      <c r="BA1002" s="64">
        <f>(AX1002*Параметри!$K$32+AY1002*Параметри!$L$32+AZ1002*Параметри!$M$32)/18</f>
        <v>0</v>
      </c>
      <c r="BB1002" s="29">
        <f>(BA1002*Параметри!$K$51+SUM('Дані з ДІСО'!AR1002:AT1002)*Параметри!$K$48*Параметри!$K$20/1000)*Параметри!$K$74</f>
        <v>0</v>
      </c>
      <c r="BC1002" s="40">
        <f>ROUNDUP(('Дані не з ДІСО'!I1002+'Дані не з ДІСО'!K1002)/Параметри!$K$26,0)</f>
        <v>0</v>
      </c>
      <c r="BD1002" s="29">
        <f>BC1002*Параметри!$M$36/18</f>
        <v>0</v>
      </c>
      <c r="BE1002" s="40">
        <f>IF(BC1002=0,0,'Дані не з ДІСО'!K1002/('Дані не з ДІСО'!I1002+'Дані не з ДІСО'!K1002))</f>
        <v>0</v>
      </c>
      <c r="BF1002" s="29">
        <f>(1+0.25*BE1002)*BD1002*Параметри!$K$51</f>
        <v>0</v>
      </c>
      <c r="BG1002" s="40">
        <f>ROUNDUP('Дані не з ДІСО'!M1002/Параметри!$K$27,0)</f>
        <v>0</v>
      </c>
      <c r="BH1002" s="40">
        <f>BG1002*Параметри!$M$37/18</f>
        <v>0</v>
      </c>
      <c r="BI1002" s="29">
        <f>BH1002*Параметри!$K$51</f>
        <v>0</v>
      </c>
      <c r="BJ1002" s="29">
        <f>'Дані не з ДІСО'!N1002*Параметри!$K$76</f>
        <v>0</v>
      </c>
      <c r="BK1002" s="40">
        <f>ROUNDUP('Дані з ДІСО'!V1002/Параметри!$K$25,0)</f>
        <v>0</v>
      </c>
      <c r="BL1002" s="40">
        <f>ROUNDUP('Дані з ДІСО'!W1002/Параметри!$K$25,0)</f>
        <v>0</v>
      </c>
      <c r="BM1002" s="40">
        <f>ROUNDUP('Дані з ДІСО'!X1002/Параметри!$K$25,0)</f>
        <v>0</v>
      </c>
      <c r="BN1002" s="40">
        <f>(BK1002*Параметри!$K$34+BL1002*Параметри!$L$34+BM1002*Параметри!$M$34)/18</f>
        <v>0</v>
      </c>
      <c r="BO1002" s="40">
        <f>IF(K1002=0,0,'Дані з ДІСО'!AC1002/K1002)</f>
        <v>0</v>
      </c>
      <c r="BP1002" s="29">
        <f>(1+0.25*BO1002)*BN1002*Параметри!$K$51</f>
        <v>0</v>
      </c>
      <c r="BQ1002" s="29">
        <f>BP1002*'Коефіцієнти АТО'!U1002</f>
        <v>0</v>
      </c>
      <c r="BR1002" s="29">
        <f>K1002*(1+0.25*BO1002)*Параметри!$K$66*Параметри!$K$20/1000</f>
        <v>0</v>
      </c>
      <c r="BS1002" s="29">
        <f>(1+0.25*BO1002)*K1002*'Коефіцієнти АТО'!S1002*Параметри!$K$20/1000</f>
        <v>0</v>
      </c>
      <c r="BT1002" s="29">
        <f t="shared" si="142"/>
        <v>0</v>
      </c>
      <c r="BU1002" s="40">
        <f>ROUNDUP('Дані з ДІСО'!AG1002/Параметри!$K$71,0)</f>
        <v>0</v>
      </c>
      <c r="BV1002" s="40">
        <f t="shared" si="143"/>
        <v>0</v>
      </c>
      <c r="BW1002" s="40">
        <f>IF('Дані з ДІСО'!AG1002=0,0,'Дані з ДІСО'!AJ1002/'Дані з ДІСО'!AG1002)</f>
        <v>0</v>
      </c>
      <c r="BX1002" s="29">
        <f>BV1002*(1+0.25*BW1002)*Параметри!$K$51</f>
        <v>0</v>
      </c>
      <c r="BY1002" s="29">
        <f>ROUND(IF(Параметри!$K$77="No",CC1002,CC1002*Параметри!$K$78)+AG1002,1)</f>
        <v>33057.699999999997</v>
      </c>
      <c r="BZ1002" s="29">
        <f>ROUND(IF(Параметри!$K$77="No",BF1002,BF1002*Параметри!$K$78),1)</f>
        <v>0</v>
      </c>
      <c r="CA1002" s="29">
        <f>ROUND(IF(Параметри!$K$77="No",BI1002,BI1002*Параметри!$K$78),1)</f>
        <v>0</v>
      </c>
      <c r="CB1002" s="29">
        <f>ROUND(IF(Параметри!$K$77="No",BJ1002,BJ1002*Параметри!$K$78),1)</f>
        <v>0</v>
      </c>
      <c r="CC1002" s="29">
        <f t="shared" si="137"/>
        <v>36730.766476955963</v>
      </c>
    </row>
    <row r="1003" spans="1:81">
      <c r="A1003" s="9">
        <v>1002</v>
      </c>
      <c r="B1003" s="9" t="s">
        <v>3145</v>
      </c>
      <c r="C1003" s="9" t="s">
        <v>3146</v>
      </c>
      <c r="D1003" s="9" t="s">
        <v>4020</v>
      </c>
      <c r="E1003" s="9" t="s">
        <v>21</v>
      </c>
      <c r="F1003" s="9" t="s">
        <v>4071</v>
      </c>
      <c r="G1003" s="9" t="s">
        <v>2084</v>
      </c>
      <c r="H1003" s="29">
        <f>SUM('Дані з ДІСО'!J1003:L1003)</f>
        <v>3295</v>
      </c>
      <c r="I1003" s="29">
        <f>SUM('Дані з ДІСО'!G1003:I1003)</f>
        <v>168</v>
      </c>
      <c r="J1003" s="29">
        <f>SUM('Дані з ДІСО'!P1003:R1003)</f>
        <v>0</v>
      </c>
      <c r="K1003" s="29">
        <f>SUM('Дані з ДІСО'!V1003:X1003)</f>
        <v>0</v>
      </c>
      <c r="L1003" s="40">
        <f>ROUNDUP('Дані з ДІСО'!J1003/'Коефіцієнти АТО'!$R1003,0)</f>
        <v>82</v>
      </c>
      <c r="M1003" s="40">
        <f>ROUNDUP('Дані з ДІСО'!K1003/'Коефіцієнти АТО'!$R1003,0)</f>
        <v>120</v>
      </c>
      <c r="N1003" s="40">
        <f>ROUNDUP('Дані з ДІСО'!L1003/'Коефіцієнти АТО'!$R1003,0)</f>
        <v>19</v>
      </c>
      <c r="O1003" s="59">
        <f>(L1003*Параметри!$K$32+M1003*Параметри!$L$32+N1003*Параметри!$M$32)/18</f>
        <v>360.25</v>
      </c>
      <c r="P1003" s="41">
        <f>IF(H1003=0,"",'Дані з ДІСО'!Y1003/H1003)</f>
        <v>0</v>
      </c>
      <c r="Q1003" s="29">
        <f>IF(H1003=0,"",(1+0.25*P1003)*O1003*Параметри!$K$51)</f>
        <v>73786.480989693999</v>
      </c>
      <c r="R1003" s="29">
        <f>IF(H1003=0,"",Q1003*'Коефіцієнти АТО'!T1003)</f>
        <v>1254.3701768247981</v>
      </c>
      <c r="S1003" s="29">
        <f>IF(H1003=0,"",H1003*(1+0.25*P1003)*Параметри!$K$66*Параметри!$K$20/1000)</f>
        <v>0</v>
      </c>
      <c r="T1003" s="29">
        <f>IF(H1003=0,"",H1003*(1+0.25*P1003)*'Коефіцієнти АТО'!$S1003*Параметри!$K$20/1000)</f>
        <v>15051.926968033702</v>
      </c>
      <c r="U1003" s="29">
        <f t="shared" si="138"/>
        <v>90092.7781345525</v>
      </c>
      <c r="V1003" s="29">
        <f t="shared" si="139"/>
        <v>90092.7781345525</v>
      </c>
      <c r="W1003" s="40">
        <f>ROUNDUP('Дані з ДІСО'!P1003/Параметри!$K$24,0)</f>
        <v>0</v>
      </c>
      <c r="X1003" s="40">
        <f>ROUNDUP('Дані з ДІСО'!Q1003/Параметри!$K$24,0)</f>
        <v>0</v>
      </c>
      <c r="Y1003" s="40">
        <f>ROUNDUP('Дані з ДІСО'!R1003/Параметри!$K$24,0)</f>
        <v>0</v>
      </c>
      <c r="Z1003" s="59">
        <f>(W1003*Параметри!$K$33+X1003*Параметри!$L$33+Y1003*Параметри!$M$33)/18</f>
        <v>0</v>
      </c>
      <c r="AA1003" s="41">
        <f>IF(J1003=0,0,'Дані з ДІСО'!AA1003/J1003)</f>
        <v>0</v>
      </c>
      <c r="AB1003" s="29">
        <f>(1+0.25*AA1003)*Z1003*Параметри!$K$51</f>
        <v>0</v>
      </c>
      <c r="AC1003" s="29">
        <f>AB1003*'Коефіцієнти АТО'!U1003</f>
        <v>0</v>
      </c>
      <c r="AD1003" s="29">
        <f>J1003*(1+0.25*AA1003)*Параметри!$K$66*Параметри!$K$20/1000</f>
        <v>0</v>
      </c>
      <c r="AE1003" s="29">
        <f>(1+0.25*AA1003)*J1003*'Коефіцієнти АТО'!S1003*Параметри!$K$20/1000</f>
        <v>0</v>
      </c>
      <c r="AF1003" s="29">
        <f t="shared" si="135"/>
        <v>0</v>
      </c>
      <c r="AG1003" s="29">
        <v>0</v>
      </c>
      <c r="AH1003" s="40">
        <v>65</v>
      </c>
      <c r="AI1003" s="40">
        <v>0</v>
      </c>
      <c r="AJ1003" s="40">
        <f t="shared" si="136"/>
        <v>0</v>
      </c>
      <c r="AK1003" s="29">
        <f>(AH1003+AI1003)*(1+0.25*AJ1003)*Параметри!$K$53</f>
        <v>11662.902920240003</v>
      </c>
      <c r="AL1003" s="29">
        <f>ROUNDUP(('Дані з ДІСО'!AU1003+'Дані з ДІСО'!AW1003)/Параметри!$K$28,0)</f>
        <v>0</v>
      </c>
      <c r="AM1003" s="64">
        <f>AL1003*Параметри!$M$35/18</f>
        <v>0</v>
      </c>
      <c r="AN1003" s="29">
        <f>IF(AL1003=0,0,'Дані з ДІСО'!AW1003/SUM('Дані з ДІСО'!AU1003,'Дані з ДІСО'!AW1003))</f>
        <v>0</v>
      </c>
      <c r="AO1003" s="29">
        <f>(1+0.25*AN1003)*AM1003*Параметри!$K$51</f>
        <v>0</v>
      </c>
      <c r="AP1003" s="40">
        <f>ROUNDUP(('Дані з ДІСО'!AE1003+'Дані не з ДІСО'!E1003+'Дані не з ДІСО'!G1003)/Параметри!$K$69,0)</f>
        <v>0</v>
      </c>
      <c r="AQ1003" s="40">
        <f t="shared" si="140"/>
        <v>0</v>
      </c>
      <c r="AR1003" s="40">
        <f>IF(AP1003=0,0,('Дані з ДІСО'!AH1003+'Дані не з ДІСО'!G1003)/('Дані з ДІСО'!AE1003+'Дані не з ДІСО'!E1003+'Дані не з ДІСО'!G1003))</f>
        <v>0</v>
      </c>
      <c r="AS1003" s="29">
        <f>AQ1003*(1+0.25*AR1003)*Параметри!$K$51</f>
        <v>0</v>
      </c>
      <c r="AT1003" s="40">
        <f>ROUNDUP('Дані з ДІСО'!AF1003/Параметри!$K$70,0)</f>
        <v>0</v>
      </c>
      <c r="AU1003" s="40">
        <f t="shared" si="141"/>
        <v>0</v>
      </c>
      <c r="AV1003" s="40">
        <f>IF(AT1003=0,0,'Дані з ДІСО'!AI1003/'Дані з ДІСО'!AF1003)</f>
        <v>0</v>
      </c>
      <c r="AW1003" s="29">
        <f>AU1003*(1+0.25*AV1003)*Параметри!$K$51</f>
        <v>0</v>
      </c>
      <c r="AX1003" s="40">
        <f>ROUNDUP('Дані з ДІСО'!AR1003/Параметри!$K$29,0)</f>
        <v>0</v>
      </c>
      <c r="AY1003" s="40">
        <f>ROUNDUP('Дані з ДІСО'!AS1003/Параметри!$K$29,0)</f>
        <v>0</v>
      </c>
      <c r="AZ1003" s="40">
        <f>ROUNDUP('Дані з ДІСО'!AT1003/Параметри!$K$29,0)</f>
        <v>0</v>
      </c>
      <c r="BA1003" s="64">
        <f>(AX1003*Параметри!$K$32+AY1003*Параметри!$L$32+AZ1003*Параметри!$M$32)/18</f>
        <v>0</v>
      </c>
      <c r="BB1003" s="29">
        <f>(BA1003*Параметри!$K$51+SUM('Дані з ДІСО'!AR1003:AT1003)*Параметри!$K$48*Параметри!$K$20/1000)*Параметри!$K$74</f>
        <v>0</v>
      </c>
      <c r="BC1003" s="40">
        <f>ROUNDUP(('Дані не з ДІСО'!I1003+'Дані не з ДІСО'!K1003)/Параметри!$K$26,0)</f>
        <v>0</v>
      </c>
      <c r="BD1003" s="29">
        <f>BC1003*Параметри!$M$36/18</f>
        <v>0</v>
      </c>
      <c r="BE1003" s="40">
        <f>IF(BC1003=0,0,'Дані не з ДІСО'!K1003/('Дані не з ДІСО'!I1003+'Дані не з ДІСО'!K1003))</f>
        <v>0</v>
      </c>
      <c r="BF1003" s="29">
        <f>(1+0.25*BE1003)*BD1003*Параметри!$K$51</f>
        <v>0</v>
      </c>
      <c r="BG1003" s="40">
        <f>ROUNDUP('Дані не з ДІСО'!M1003/Параметри!$K$27,0)</f>
        <v>0</v>
      </c>
      <c r="BH1003" s="40">
        <f>BG1003*Параметри!$M$37/18</f>
        <v>0</v>
      </c>
      <c r="BI1003" s="29">
        <f>BH1003*Параметри!$K$51</f>
        <v>0</v>
      </c>
      <c r="BJ1003" s="29">
        <f>'Дані не з ДІСО'!N1003*Параметри!$K$76</f>
        <v>0</v>
      </c>
      <c r="BK1003" s="40">
        <f>ROUNDUP('Дані з ДІСО'!V1003/Параметри!$K$25,0)</f>
        <v>0</v>
      </c>
      <c r="BL1003" s="40">
        <f>ROUNDUP('Дані з ДІСО'!W1003/Параметри!$K$25,0)</f>
        <v>0</v>
      </c>
      <c r="BM1003" s="40">
        <f>ROUNDUP('Дані з ДІСО'!X1003/Параметри!$K$25,0)</f>
        <v>0</v>
      </c>
      <c r="BN1003" s="40">
        <f>(BK1003*Параметри!$K$34+BL1003*Параметри!$L$34+BM1003*Параметри!$M$34)/18</f>
        <v>0</v>
      </c>
      <c r="BO1003" s="40">
        <f>IF(K1003=0,0,'Дані з ДІСО'!AC1003/K1003)</f>
        <v>0</v>
      </c>
      <c r="BP1003" s="29">
        <f>(1+0.25*BO1003)*BN1003*Параметри!$K$51</f>
        <v>0</v>
      </c>
      <c r="BQ1003" s="29">
        <f>BP1003*'Коефіцієнти АТО'!U1003</f>
        <v>0</v>
      </c>
      <c r="BR1003" s="29">
        <f>K1003*(1+0.25*BO1003)*Параметри!$K$66*Параметри!$K$20/1000</f>
        <v>0</v>
      </c>
      <c r="BS1003" s="29">
        <f>(1+0.25*BO1003)*K1003*'Коефіцієнти АТО'!S1003*Параметри!$K$20/1000</f>
        <v>0</v>
      </c>
      <c r="BT1003" s="29">
        <f t="shared" si="142"/>
        <v>0</v>
      </c>
      <c r="BU1003" s="40">
        <f>ROUNDUP('Дані з ДІСО'!AG1003/Параметри!$K$71,0)</f>
        <v>0</v>
      </c>
      <c r="BV1003" s="40">
        <f t="shared" si="143"/>
        <v>0</v>
      </c>
      <c r="BW1003" s="40">
        <f>IF('Дані з ДІСО'!AG1003=0,0,'Дані з ДІСО'!AJ1003/'Дані з ДІСО'!AG1003)</f>
        <v>0</v>
      </c>
      <c r="BX1003" s="29">
        <f>BV1003*(1+0.25*BW1003)*Параметри!$K$51</f>
        <v>0</v>
      </c>
      <c r="BY1003" s="29">
        <f>ROUND(IF(Параметри!$K$77="No",CC1003,CC1003*Параметри!$K$78)+AG1003,1)</f>
        <v>91580.1</v>
      </c>
      <c r="BZ1003" s="29">
        <f>ROUND(IF(Параметри!$K$77="No",BF1003,BF1003*Параметри!$K$78),1)</f>
        <v>0</v>
      </c>
      <c r="CA1003" s="29">
        <f>ROUND(IF(Параметри!$K$77="No",BI1003,BI1003*Параметри!$K$78),1)</f>
        <v>0</v>
      </c>
      <c r="CB1003" s="29">
        <f>ROUND(IF(Параметри!$K$77="No",BJ1003,BJ1003*Параметри!$K$78),1)</f>
        <v>0</v>
      </c>
      <c r="CC1003" s="29">
        <f t="shared" si="137"/>
        <v>101755.6810547925</v>
      </c>
    </row>
    <row r="1004" spans="1:81">
      <c r="A1004" s="9">
        <v>1003</v>
      </c>
      <c r="B1004" s="9" t="s">
        <v>3145</v>
      </c>
      <c r="C1004" s="9" t="s">
        <v>3146</v>
      </c>
      <c r="D1004" s="9" t="s">
        <v>4020</v>
      </c>
      <c r="E1004" s="9" t="s">
        <v>21</v>
      </c>
      <c r="F1004" s="9" t="s">
        <v>4072</v>
      </c>
      <c r="G1004" s="9" t="s">
        <v>2086</v>
      </c>
      <c r="H1004" s="29">
        <f>SUM('Дані з ДІСО'!J1004:L1004)</f>
        <v>5828</v>
      </c>
      <c r="I1004" s="29">
        <f>SUM('Дані з ДІСО'!G1004:I1004)</f>
        <v>269</v>
      </c>
      <c r="J1004" s="29">
        <f>SUM('Дані з ДІСО'!P1004:R1004)</f>
        <v>0</v>
      </c>
      <c r="K1004" s="29">
        <f>SUM('Дані з ДІСО'!V1004:X1004)</f>
        <v>0</v>
      </c>
      <c r="L1004" s="40">
        <f>ROUNDUP('Дані з ДІСО'!J1004/'Коефіцієнти АТО'!$R1004,0)</f>
        <v>112</v>
      </c>
      <c r="M1004" s="40">
        <f>ROUNDUP('Дані з ДІСО'!K1004/'Коефіцієнти АТО'!$R1004,0)</f>
        <v>150</v>
      </c>
      <c r="N1004" s="40">
        <f>ROUNDUP('Дані з ДІСО'!L1004/'Коефіцієнти АТО'!$R1004,0)</f>
        <v>31</v>
      </c>
      <c r="O1004" s="59">
        <f>(L1004*Параметри!$K$32+M1004*Параметри!$L$32+N1004*Параметри!$M$32)/18</f>
        <v>476.75</v>
      </c>
      <c r="P1004" s="41">
        <f>IF(H1004=0,"",'Дані з ДІСО'!Y1004/H1004)</f>
        <v>0</v>
      </c>
      <c r="Q1004" s="29">
        <f>IF(H1004=0,"",(1+0.25*P1004)*O1004*Параметри!$K$51)</f>
        <v>97648.035563737998</v>
      </c>
      <c r="R1004" s="29">
        <f>IF(H1004=0,"",Q1004*'Коефіцієнти АТО'!T1004)</f>
        <v>7323.60266728035</v>
      </c>
      <c r="S1004" s="29">
        <f>IF(H1004=0,"",H1004*(1+0.25*P1004)*Параметри!$K$66*Параметри!$K$20/1000)</f>
        <v>0</v>
      </c>
      <c r="T1004" s="29">
        <f>IF(H1004=0,"",H1004*(1+0.25*P1004)*'Коефіцієнти АТО'!$S1004*Параметри!$K$20/1000)</f>
        <v>18303.280236470117</v>
      </c>
      <c r="U1004" s="29">
        <f t="shared" si="138"/>
        <v>123274.91846748847</v>
      </c>
      <c r="V1004" s="29">
        <f t="shared" si="139"/>
        <v>123274.91846748847</v>
      </c>
      <c r="W1004" s="40">
        <f>ROUNDUP('Дані з ДІСО'!P1004/Параметри!$K$24,0)</f>
        <v>0</v>
      </c>
      <c r="X1004" s="40">
        <f>ROUNDUP('Дані з ДІСО'!Q1004/Параметри!$K$24,0)</f>
        <v>0</v>
      </c>
      <c r="Y1004" s="40">
        <f>ROUNDUP('Дані з ДІСО'!R1004/Параметри!$K$24,0)</f>
        <v>0</v>
      </c>
      <c r="Z1004" s="59">
        <f>(W1004*Параметри!$K$33+X1004*Параметри!$L$33+Y1004*Параметри!$M$33)/18</f>
        <v>0</v>
      </c>
      <c r="AA1004" s="41">
        <f>IF(J1004=0,0,'Дані з ДІСО'!AA1004/J1004)</f>
        <v>0</v>
      </c>
      <c r="AB1004" s="29">
        <f>(1+0.25*AA1004)*Z1004*Параметри!$K$51</f>
        <v>0</v>
      </c>
      <c r="AC1004" s="29">
        <f>AB1004*'Коефіцієнти АТО'!U1004</f>
        <v>0</v>
      </c>
      <c r="AD1004" s="29">
        <f>J1004*(1+0.25*AA1004)*Параметри!$K$66*Параметри!$K$20/1000</f>
        <v>0</v>
      </c>
      <c r="AE1004" s="29">
        <f>(1+0.25*AA1004)*J1004*'Коефіцієнти АТО'!S1004*Параметри!$K$20/1000</f>
        <v>0</v>
      </c>
      <c r="AF1004" s="29">
        <f t="shared" si="135"/>
        <v>0</v>
      </c>
      <c r="AG1004" s="29">
        <v>0</v>
      </c>
      <c r="AH1004" s="40">
        <v>44</v>
      </c>
      <c r="AI1004" s="40">
        <v>0</v>
      </c>
      <c r="AJ1004" s="40">
        <f t="shared" si="136"/>
        <v>0</v>
      </c>
      <c r="AK1004" s="29">
        <f>(AH1004+AI1004)*(1+0.25*AJ1004)*Параметри!$K$53</f>
        <v>7894.8881306240019</v>
      </c>
      <c r="AL1004" s="29">
        <f>ROUNDUP(('Дані з ДІСО'!AU1004+'Дані з ДІСО'!AW1004)/Параметри!$K$28,0)</f>
        <v>3</v>
      </c>
      <c r="AM1004" s="64">
        <f>AL1004*Параметри!$M$35/18</f>
        <v>3.8333333333333335</v>
      </c>
      <c r="AN1004" s="29">
        <f>IF(AL1004=0,0,'Дані з ДІСО'!AW1004/SUM('Дані з ДІСО'!AU1004,'Дані з ДІСО'!AW1004))</f>
        <v>0</v>
      </c>
      <c r="AO1004" s="29">
        <f>(1+0.25*AN1004)*AM1004*Параметри!$K$51</f>
        <v>785.14414192133336</v>
      </c>
      <c r="AP1004" s="40">
        <f>ROUNDUP(('Дані з ДІСО'!AE1004+'Дані не з ДІСО'!E1004+'Дані не з ДІСО'!G1004)/Параметри!$K$69,0)</f>
        <v>0</v>
      </c>
      <c r="AQ1004" s="40">
        <f t="shared" si="140"/>
        <v>0</v>
      </c>
      <c r="AR1004" s="40">
        <f>IF(AP1004=0,0,('Дані з ДІСО'!AH1004+'Дані не з ДІСО'!G1004)/('Дані з ДІСО'!AE1004+'Дані не з ДІСО'!E1004+'Дані не з ДІСО'!G1004))</f>
        <v>0</v>
      </c>
      <c r="AS1004" s="29">
        <f>AQ1004*(1+0.25*AR1004)*Параметри!$K$51</f>
        <v>0</v>
      </c>
      <c r="AT1004" s="40">
        <f>ROUNDUP('Дані з ДІСО'!AF1004/Параметри!$K$70,0)</f>
        <v>0</v>
      </c>
      <c r="AU1004" s="40">
        <f t="shared" si="141"/>
        <v>0</v>
      </c>
      <c r="AV1004" s="40">
        <f>IF(AT1004=0,0,'Дані з ДІСО'!AI1004/'Дані з ДІСО'!AF1004)</f>
        <v>0</v>
      </c>
      <c r="AW1004" s="29">
        <f>AU1004*(1+0.25*AV1004)*Параметри!$K$51</f>
        <v>0</v>
      </c>
      <c r="AX1004" s="40">
        <f>ROUNDUP('Дані з ДІСО'!AR1004/Параметри!$K$29,0)</f>
        <v>0</v>
      </c>
      <c r="AY1004" s="40">
        <f>ROUNDUP('Дані з ДІСО'!AS1004/Параметри!$K$29,0)</f>
        <v>0</v>
      </c>
      <c r="AZ1004" s="40">
        <f>ROUNDUP('Дані з ДІСО'!AT1004/Параметри!$K$29,0)</f>
        <v>0</v>
      </c>
      <c r="BA1004" s="64">
        <f>(AX1004*Параметри!$K$32+AY1004*Параметри!$L$32+AZ1004*Параметри!$M$32)/18</f>
        <v>0</v>
      </c>
      <c r="BB1004" s="29">
        <f>(BA1004*Параметри!$K$51+SUM('Дані з ДІСО'!AR1004:AT1004)*Параметри!$K$48*Параметри!$K$20/1000)*Параметри!$K$74</f>
        <v>0</v>
      </c>
      <c r="BC1004" s="40">
        <f>ROUNDUP(('Дані не з ДІСО'!I1004+'Дані не з ДІСО'!K1004)/Параметри!$K$26,0)</f>
        <v>0</v>
      </c>
      <c r="BD1004" s="29">
        <f>BC1004*Параметри!$M$36/18</f>
        <v>0</v>
      </c>
      <c r="BE1004" s="40">
        <f>IF(BC1004=0,0,'Дані не з ДІСО'!K1004/('Дані не з ДІСО'!I1004+'Дані не з ДІСО'!K1004))</f>
        <v>0</v>
      </c>
      <c r="BF1004" s="29">
        <f>(1+0.25*BE1004)*BD1004*Параметри!$K$51</f>
        <v>0</v>
      </c>
      <c r="BG1004" s="40">
        <f>ROUNDUP('Дані не з ДІСО'!M1004/Параметри!$K$27,0)</f>
        <v>0</v>
      </c>
      <c r="BH1004" s="40">
        <f>BG1004*Параметри!$M$37/18</f>
        <v>0</v>
      </c>
      <c r="BI1004" s="29">
        <f>BH1004*Параметри!$K$51</f>
        <v>0</v>
      </c>
      <c r="BJ1004" s="29">
        <f>'Дані не з ДІСО'!N1004*Параметри!$K$76</f>
        <v>0</v>
      </c>
      <c r="BK1004" s="40">
        <f>ROUNDUP('Дані з ДІСО'!V1004/Параметри!$K$25,0)</f>
        <v>0</v>
      </c>
      <c r="BL1004" s="40">
        <f>ROUNDUP('Дані з ДІСО'!W1004/Параметри!$K$25,0)</f>
        <v>0</v>
      </c>
      <c r="BM1004" s="40">
        <f>ROUNDUP('Дані з ДІСО'!X1004/Параметри!$K$25,0)</f>
        <v>0</v>
      </c>
      <c r="BN1004" s="40">
        <f>(BK1004*Параметри!$K$34+BL1004*Параметри!$L$34+BM1004*Параметри!$M$34)/18</f>
        <v>0</v>
      </c>
      <c r="BO1004" s="40">
        <f>IF(K1004=0,0,'Дані з ДІСО'!AC1004/K1004)</f>
        <v>0</v>
      </c>
      <c r="BP1004" s="29">
        <f>(1+0.25*BO1004)*BN1004*Параметри!$K$51</f>
        <v>0</v>
      </c>
      <c r="BQ1004" s="29">
        <f>BP1004*'Коефіцієнти АТО'!U1004</f>
        <v>0</v>
      </c>
      <c r="BR1004" s="29">
        <f>K1004*(1+0.25*BO1004)*Параметри!$K$66*Параметри!$K$20/1000</f>
        <v>0</v>
      </c>
      <c r="BS1004" s="29">
        <f>(1+0.25*BO1004)*K1004*'Коефіцієнти АТО'!S1004*Параметри!$K$20/1000</f>
        <v>0</v>
      </c>
      <c r="BT1004" s="29">
        <f t="shared" si="142"/>
        <v>0</v>
      </c>
      <c r="BU1004" s="40">
        <f>ROUNDUP('Дані з ДІСО'!AG1004/Параметри!$K$71,0)</f>
        <v>0</v>
      </c>
      <c r="BV1004" s="40">
        <f t="shared" si="143"/>
        <v>0</v>
      </c>
      <c r="BW1004" s="40">
        <f>IF('Дані з ДІСО'!AG1004=0,0,'Дані з ДІСО'!AJ1004/'Дані з ДІСО'!AG1004)</f>
        <v>0</v>
      </c>
      <c r="BX1004" s="29">
        <f>BV1004*(1+0.25*BW1004)*Параметри!$K$51</f>
        <v>0</v>
      </c>
      <c r="BY1004" s="29">
        <f>ROUND(IF(Параметри!$K$77="No",CC1004,CC1004*Параметри!$K$78)+AG1004,1)</f>
        <v>118759.5</v>
      </c>
      <c r="BZ1004" s="29">
        <f>ROUND(IF(Параметри!$K$77="No",BF1004,BF1004*Параметри!$K$78),1)</f>
        <v>0</v>
      </c>
      <c r="CA1004" s="29">
        <f>ROUND(IF(Параметри!$K$77="No",BI1004,BI1004*Параметри!$K$78),1)</f>
        <v>0</v>
      </c>
      <c r="CB1004" s="29">
        <f>ROUND(IF(Параметри!$K$77="No",BJ1004,BJ1004*Параметри!$K$78),1)</f>
        <v>0</v>
      </c>
      <c r="CC1004" s="29">
        <f t="shared" si="137"/>
        <v>131954.95074003382</v>
      </c>
    </row>
    <row r="1005" spans="1:81">
      <c r="A1005" s="9">
        <v>1004</v>
      </c>
      <c r="B1005" s="9" t="s">
        <v>3151</v>
      </c>
      <c r="C1005" s="9" t="s">
        <v>3151</v>
      </c>
      <c r="D1005" s="9" t="s">
        <v>4020</v>
      </c>
      <c r="E1005" s="9" t="s">
        <v>29</v>
      </c>
      <c r="F1005" s="9" t="s">
        <v>4073</v>
      </c>
      <c r="G1005" s="9" t="s">
        <v>2088</v>
      </c>
      <c r="H1005" s="29">
        <f>SUM('Дані з ДІСО'!J1005:L1005)</f>
        <v>1189</v>
      </c>
      <c r="I1005" s="29">
        <f>SUM('Дані з ДІСО'!G1005:I1005)</f>
        <v>86</v>
      </c>
      <c r="J1005" s="29">
        <f>SUM('Дані з ДІСО'!P1005:R1005)</f>
        <v>0</v>
      </c>
      <c r="K1005" s="29">
        <f>SUM('Дані з ДІСО'!V1005:X1005)</f>
        <v>0</v>
      </c>
      <c r="L1005" s="40">
        <f>ROUNDUP('Дані з ДІСО'!J1005/'Коефіцієнти АТО'!$R1005,0)</f>
        <v>31</v>
      </c>
      <c r="M1005" s="40">
        <f>ROUNDUP('Дані з ДІСО'!K1005/'Коефіцієнти АТО'!$R1005,0)</f>
        <v>45</v>
      </c>
      <c r="N1005" s="40">
        <f>ROUNDUP('Дані з ДІСО'!L1005/'Коефіцієнти АТО'!$R1005,0)</f>
        <v>13</v>
      </c>
      <c r="O1005" s="59">
        <f>(L1005*Параметри!$K$32+M1005*Параметри!$L$32+N1005*Параметри!$M$32)/18</f>
        <v>147</v>
      </c>
      <c r="P1005" s="41">
        <f>IF(H1005=0,"",'Дані з ДІСО'!Y1005/H1005)</f>
        <v>0</v>
      </c>
      <c r="Q1005" s="29">
        <f>IF(H1005=0,"",(1+0.25*P1005)*O1005*Параметри!$K$51)</f>
        <v>30108.571007592</v>
      </c>
      <c r="R1005" s="29">
        <f>IF(H1005=0,"",Q1005*'Коефіцієнти АТО'!T1005)</f>
        <v>511.84570712906401</v>
      </c>
      <c r="S1005" s="29">
        <f>IF(H1005=0,"",H1005*(1+0.25*P1005)*Параметри!$K$66*Параметри!$K$20/1000)</f>
        <v>0</v>
      </c>
      <c r="T1005" s="29">
        <f>IF(H1005=0,"",H1005*(1+0.25*P1005)*'Коефіцієнти АТО'!$S1005*Параметри!$K$20/1000)</f>
        <v>5431.4844203314333</v>
      </c>
      <c r="U1005" s="29">
        <f t="shared" si="138"/>
        <v>36051.901135052496</v>
      </c>
      <c r="V1005" s="29">
        <f t="shared" si="139"/>
        <v>36051.901135052496</v>
      </c>
      <c r="W1005" s="40">
        <f>ROUNDUP('Дані з ДІСО'!P1005/Параметри!$K$24,0)</f>
        <v>0</v>
      </c>
      <c r="X1005" s="40">
        <f>ROUNDUP('Дані з ДІСО'!Q1005/Параметри!$K$24,0)</f>
        <v>0</v>
      </c>
      <c r="Y1005" s="40">
        <f>ROUNDUP('Дані з ДІСО'!R1005/Параметри!$K$24,0)</f>
        <v>0</v>
      </c>
      <c r="Z1005" s="59">
        <f>(W1005*Параметри!$K$33+X1005*Параметри!$L$33+Y1005*Параметри!$M$33)/18</f>
        <v>0</v>
      </c>
      <c r="AA1005" s="41">
        <f>IF(J1005=0,0,'Дані з ДІСО'!AA1005/J1005)</f>
        <v>0</v>
      </c>
      <c r="AB1005" s="29">
        <f>(1+0.25*AA1005)*Z1005*Параметри!$K$51</f>
        <v>0</v>
      </c>
      <c r="AC1005" s="29">
        <f>AB1005*'Коефіцієнти АТО'!U1005</f>
        <v>0</v>
      </c>
      <c r="AD1005" s="29">
        <f>J1005*(1+0.25*AA1005)*Параметри!$K$66*Параметри!$K$20/1000</f>
        <v>0</v>
      </c>
      <c r="AE1005" s="29">
        <f>(1+0.25*AA1005)*J1005*'Коефіцієнти АТО'!S1005*Параметри!$K$20/1000</f>
        <v>0</v>
      </c>
      <c r="AF1005" s="29">
        <f t="shared" si="135"/>
        <v>0</v>
      </c>
      <c r="AG1005" s="29">
        <v>0</v>
      </c>
      <c r="AH1005" s="40">
        <v>1</v>
      </c>
      <c r="AI1005" s="40">
        <v>0</v>
      </c>
      <c r="AJ1005" s="40">
        <f t="shared" si="136"/>
        <v>0</v>
      </c>
      <c r="AK1005" s="29">
        <f>(AH1005+AI1005)*(1+0.25*AJ1005)*Параметри!$K$53</f>
        <v>179.42927569600005</v>
      </c>
      <c r="AL1005" s="29">
        <f>ROUNDUP(('Дані з ДІСО'!AU1005+'Дані з ДІСО'!AW1005)/Параметри!$K$28,0)</f>
        <v>0</v>
      </c>
      <c r="AM1005" s="64">
        <f>AL1005*Параметри!$M$35/18</f>
        <v>0</v>
      </c>
      <c r="AN1005" s="29">
        <f>IF(AL1005=0,0,'Дані з ДІСО'!AW1005/SUM('Дані з ДІСО'!AU1005,'Дані з ДІСО'!AW1005))</f>
        <v>0</v>
      </c>
      <c r="AO1005" s="29">
        <f>(1+0.25*AN1005)*AM1005*Параметри!$K$51</f>
        <v>0</v>
      </c>
      <c r="AP1005" s="40">
        <f>ROUNDUP(('Дані з ДІСО'!AE1005+'Дані не з ДІСО'!E1005+'Дані не з ДІСО'!G1005)/Параметри!$K$69,0)</f>
        <v>0</v>
      </c>
      <c r="AQ1005" s="40">
        <f t="shared" si="140"/>
        <v>0</v>
      </c>
      <c r="AR1005" s="40">
        <f>IF(AP1005=0,0,('Дані з ДІСО'!AH1005+'Дані не з ДІСО'!G1005)/('Дані з ДІСО'!AE1005+'Дані не з ДІСО'!E1005+'Дані не з ДІСО'!G1005))</f>
        <v>0</v>
      </c>
      <c r="AS1005" s="29">
        <f>AQ1005*(1+0.25*AR1005)*Параметри!$K$51</f>
        <v>0</v>
      </c>
      <c r="AT1005" s="40">
        <f>ROUNDUP('Дані з ДІСО'!AF1005/Параметри!$K$70,0)</f>
        <v>0</v>
      </c>
      <c r="AU1005" s="40">
        <f t="shared" si="141"/>
        <v>0</v>
      </c>
      <c r="AV1005" s="40">
        <f>IF(AT1005=0,0,'Дані з ДІСО'!AI1005/'Дані з ДІСО'!AF1005)</f>
        <v>0</v>
      </c>
      <c r="AW1005" s="29">
        <f>AU1005*(1+0.25*AV1005)*Параметри!$K$51</f>
        <v>0</v>
      </c>
      <c r="AX1005" s="40">
        <f>ROUNDUP('Дані з ДІСО'!AR1005/Параметри!$K$29,0)</f>
        <v>0</v>
      </c>
      <c r="AY1005" s="40">
        <f>ROUNDUP('Дані з ДІСО'!AS1005/Параметри!$K$29,0)</f>
        <v>0</v>
      </c>
      <c r="AZ1005" s="40">
        <f>ROUNDUP('Дані з ДІСО'!AT1005/Параметри!$K$29,0)</f>
        <v>0</v>
      </c>
      <c r="BA1005" s="64">
        <f>(AX1005*Параметри!$K$32+AY1005*Параметри!$L$32+AZ1005*Параметри!$M$32)/18</f>
        <v>0</v>
      </c>
      <c r="BB1005" s="29">
        <f>(BA1005*Параметри!$K$51+SUM('Дані з ДІСО'!AR1005:AT1005)*Параметри!$K$48*Параметри!$K$20/1000)*Параметри!$K$74</f>
        <v>0</v>
      </c>
      <c r="BC1005" s="40">
        <f>ROUNDUP(('Дані не з ДІСО'!I1005+'Дані не з ДІСО'!K1005)/Параметри!$K$26,0)</f>
        <v>0</v>
      </c>
      <c r="BD1005" s="29">
        <f>BC1005*Параметри!$M$36/18</f>
        <v>0</v>
      </c>
      <c r="BE1005" s="40">
        <f>IF(BC1005=0,0,'Дані не з ДІСО'!K1005/('Дані не з ДІСО'!I1005+'Дані не з ДІСО'!K1005))</f>
        <v>0</v>
      </c>
      <c r="BF1005" s="29">
        <f>(1+0.25*BE1005)*BD1005*Параметри!$K$51</f>
        <v>0</v>
      </c>
      <c r="BG1005" s="40">
        <f>ROUNDUP('Дані не з ДІСО'!M1005/Параметри!$K$27,0)</f>
        <v>0</v>
      </c>
      <c r="BH1005" s="40">
        <f>BG1005*Параметри!$M$37/18</f>
        <v>0</v>
      </c>
      <c r="BI1005" s="29">
        <f>BH1005*Параметри!$K$51</f>
        <v>0</v>
      </c>
      <c r="BJ1005" s="29">
        <f>'Дані не з ДІСО'!N1005*Параметри!$K$76</f>
        <v>0</v>
      </c>
      <c r="BK1005" s="40">
        <f>ROUNDUP('Дані з ДІСО'!V1005/Параметри!$K$25,0)</f>
        <v>0</v>
      </c>
      <c r="BL1005" s="40">
        <f>ROUNDUP('Дані з ДІСО'!W1005/Параметри!$K$25,0)</f>
        <v>0</v>
      </c>
      <c r="BM1005" s="40">
        <f>ROUNDUP('Дані з ДІСО'!X1005/Параметри!$K$25,0)</f>
        <v>0</v>
      </c>
      <c r="BN1005" s="40">
        <f>(BK1005*Параметри!$K$34+BL1005*Параметри!$L$34+BM1005*Параметри!$M$34)/18</f>
        <v>0</v>
      </c>
      <c r="BO1005" s="40">
        <f>IF(K1005=0,0,'Дані з ДІСО'!AC1005/K1005)</f>
        <v>0</v>
      </c>
      <c r="BP1005" s="29">
        <f>(1+0.25*BO1005)*BN1005*Параметри!$K$51</f>
        <v>0</v>
      </c>
      <c r="BQ1005" s="29">
        <f>BP1005*'Коефіцієнти АТО'!U1005</f>
        <v>0</v>
      </c>
      <c r="BR1005" s="29">
        <f>K1005*(1+0.25*BO1005)*Параметри!$K$66*Параметри!$K$20/1000</f>
        <v>0</v>
      </c>
      <c r="BS1005" s="29">
        <f>(1+0.25*BO1005)*K1005*'Коефіцієнти АТО'!S1005*Параметри!$K$20/1000</f>
        <v>0</v>
      </c>
      <c r="BT1005" s="29">
        <f t="shared" si="142"/>
        <v>0</v>
      </c>
      <c r="BU1005" s="40">
        <f>ROUNDUP('Дані з ДІСО'!AG1005/Параметри!$K$71,0)</f>
        <v>0</v>
      </c>
      <c r="BV1005" s="40">
        <f t="shared" si="143"/>
        <v>0</v>
      </c>
      <c r="BW1005" s="40">
        <f>IF('Дані з ДІСО'!AG1005=0,0,'Дані з ДІСО'!AJ1005/'Дані з ДІСО'!AG1005)</f>
        <v>0</v>
      </c>
      <c r="BX1005" s="29">
        <f>BV1005*(1+0.25*BW1005)*Параметри!$K$51</f>
        <v>0</v>
      </c>
      <c r="BY1005" s="29">
        <f>ROUND(IF(Параметри!$K$77="No",CC1005,CC1005*Параметри!$K$78)+AG1005,1)</f>
        <v>32608.2</v>
      </c>
      <c r="BZ1005" s="29">
        <f>ROUND(IF(Параметри!$K$77="No",BF1005,BF1005*Параметри!$K$78),1)</f>
        <v>0</v>
      </c>
      <c r="CA1005" s="29">
        <f>ROUND(IF(Параметри!$K$77="No",BI1005,BI1005*Параметри!$K$78),1)</f>
        <v>0</v>
      </c>
      <c r="CB1005" s="29">
        <f>ROUND(IF(Параметри!$K$77="No",BJ1005,BJ1005*Параметри!$K$78),1)</f>
        <v>0</v>
      </c>
      <c r="CC1005" s="29">
        <f t="shared" si="137"/>
        <v>36231.330410748495</v>
      </c>
    </row>
    <row r="1006" spans="1:81">
      <c r="A1006" s="9">
        <v>1005</v>
      </c>
      <c r="B1006" s="9" t="s">
        <v>3176</v>
      </c>
      <c r="C1006" s="9" t="s">
        <v>3146</v>
      </c>
      <c r="D1006" s="9" t="s">
        <v>4020</v>
      </c>
      <c r="E1006" s="9" t="s">
        <v>78</v>
      </c>
      <c r="F1006" s="9" t="s">
        <v>3236</v>
      </c>
      <c r="G1006" s="9" t="s">
        <v>2090</v>
      </c>
      <c r="H1006" s="29">
        <f>SUM('Дані з ДІСО'!J1006:L1006)</f>
        <v>32159.5</v>
      </c>
      <c r="I1006" s="29">
        <f>SUM('Дані з ДІСО'!G1006:I1006)</f>
        <v>948</v>
      </c>
      <c r="J1006" s="29">
        <f>SUM('Дані з ДІСО'!P1006:R1006)</f>
        <v>0</v>
      </c>
      <c r="K1006" s="29">
        <f>SUM('Дані з ДІСО'!V1006:X1006)</f>
        <v>186</v>
      </c>
      <c r="L1006" s="40">
        <f>ROUNDUP('Дані з ДІСО'!J1006/'Коефіцієнти АТО'!$R1006,0)</f>
        <v>476</v>
      </c>
      <c r="M1006" s="40">
        <f>ROUNDUP('Дані з ДІСО'!K1006/'Коефіцієнти АТО'!$R1006,0)</f>
        <v>581</v>
      </c>
      <c r="N1006" s="40">
        <f>ROUNDUP('Дані з ДІСО'!L1006/'Коефіцієнти АТО'!$R1006,0)</f>
        <v>114</v>
      </c>
      <c r="O1006" s="59">
        <f>(L1006*Параметри!$K$32+M1006*Параметри!$L$32+N1006*Параметри!$M$32)/18</f>
        <v>1888.5388888888888</v>
      </c>
      <c r="P1006" s="41">
        <f>IF(H1006=0,"",'Дані з ДІСО'!Y1006/H1006)</f>
        <v>0</v>
      </c>
      <c r="Q1006" s="29">
        <f>IF(H1006=0,"",(1+0.25*P1006)*O1006*Параметри!$K$51)</f>
        <v>386810.93358306127</v>
      </c>
      <c r="R1006" s="29">
        <f>IF(H1006=0,"",Q1006*'Коефіцієнти АТО'!T1006)</f>
        <v>58021.64003745919</v>
      </c>
      <c r="S1006" s="29">
        <f>IF(H1006=0,"",H1006*(1+0.25*P1006)*Параметри!$K$66*Параметри!$K$20/1000)</f>
        <v>0</v>
      </c>
      <c r="T1006" s="29">
        <f>IF(H1006=0,"",H1006*(1+0.25*P1006)*'Коефіцієнти АТО'!$S1006*Параметри!$K$20/1000)</f>
        <v>70393.501786513894</v>
      </c>
      <c r="U1006" s="29">
        <f t="shared" si="138"/>
        <v>515226.07540703437</v>
      </c>
      <c r="V1006" s="29">
        <f t="shared" si="139"/>
        <v>515226.07540703437</v>
      </c>
      <c r="W1006" s="40">
        <f>ROUNDUP('Дані з ДІСО'!P1006/Параметри!$K$24,0)</f>
        <v>0</v>
      </c>
      <c r="X1006" s="40">
        <f>ROUNDUP('Дані з ДІСО'!Q1006/Параметри!$K$24,0)</f>
        <v>0</v>
      </c>
      <c r="Y1006" s="40">
        <f>ROUNDUP('Дані з ДІСО'!R1006/Параметри!$K$24,0)</f>
        <v>0</v>
      </c>
      <c r="Z1006" s="59">
        <f>(W1006*Параметри!$K$33+X1006*Параметри!$L$33+Y1006*Параметри!$M$33)/18</f>
        <v>0</v>
      </c>
      <c r="AA1006" s="41">
        <f>IF(J1006=0,0,'Дані з ДІСО'!AA1006/J1006)</f>
        <v>0</v>
      </c>
      <c r="AB1006" s="29">
        <f>(1+0.25*AA1006)*Z1006*Параметри!$K$51</f>
        <v>0</v>
      </c>
      <c r="AC1006" s="29">
        <f>AB1006*'Коефіцієнти АТО'!U1006</f>
        <v>0</v>
      </c>
      <c r="AD1006" s="29">
        <f>J1006*(1+0.25*AA1006)*Параметри!$K$66*Параметри!$K$20/1000</f>
        <v>0</v>
      </c>
      <c r="AE1006" s="29">
        <f>(1+0.25*AA1006)*J1006*'Коефіцієнти АТО'!S1006*Параметри!$K$20/1000</f>
        <v>0</v>
      </c>
      <c r="AF1006" s="29">
        <f t="shared" si="135"/>
        <v>0</v>
      </c>
      <c r="AG1006" s="29">
        <v>0</v>
      </c>
      <c r="AH1006" s="40">
        <v>147</v>
      </c>
      <c r="AI1006" s="40">
        <v>0</v>
      </c>
      <c r="AJ1006" s="40">
        <f t="shared" si="136"/>
        <v>0</v>
      </c>
      <c r="AK1006" s="29">
        <f>(AH1006+AI1006)*(1+0.25*AJ1006)*Параметри!$K$53</f>
        <v>26376.103527312007</v>
      </c>
      <c r="AL1006" s="29">
        <f>ROUNDUP(('Дані з ДІСО'!AU1006+'Дані з ДІСО'!AW1006)/Параметри!$K$28,0)</f>
        <v>1</v>
      </c>
      <c r="AM1006" s="64">
        <f>AL1006*Параметри!$M$35/18</f>
        <v>1.2777777777777777</v>
      </c>
      <c r="AN1006" s="29">
        <f>IF(AL1006=0,0,'Дані з ДІСО'!AW1006/SUM('Дані з ДІСО'!AU1006,'Дані з ДІСО'!AW1006))</f>
        <v>0</v>
      </c>
      <c r="AO1006" s="29">
        <f>(1+0.25*AN1006)*AM1006*Параметри!$K$51</f>
        <v>261.71471397377775</v>
      </c>
      <c r="AP1006" s="40">
        <f>ROUNDUP(('Дані з ДІСО'!AE1006+'Дані не з ДІСО'!E1006+'Дані не з ДІСО'!G1006)/Параметри!$K$69,0)</f>
        <v>0</v>
      </c>
      <c r="AQ1006" s="40">
        <f t="shared" si="140"/>
        <v>0</v>
      </c>
      <c r="AR1006" s="40">
        <f>IF(AP1006=0,0,('Дані з ДІСО'!AH1006+'Дані не з ДІСО'!G1006)/('Дані з ДІСО'!AE1006+'Дані не з ДІСО'!E1006+'Дані не з ДІСО'!G1006))</f>
        <v>0</v>
      </c>
      <c r="AS1006" s="29">
        <f>AQ1006*(1+0.25*AR1006)*Параметри!$K$51</f>
        <v>0</v>
      </c>
      <c r="AT1006" s="40">
        <f>ROUNDUP('Дані з ДІСО'!AF1006/Параметри!$K$70,0)</f>
        <v>0</v>
      </c>
      <c r="AU1006" s="40">
        <f t="shared" si="141"/>
        <v>0</v>
      </c>
      <c r="AV1006" s="40">
        <f>IF(AT1006=0,0,'Дані з ДІСО'!AI1006/'Дані з ДІСО'!AF1006)</f>
        <v>0</v>
      </c>
      <c r="AW1006" s="29">
        <f>AU1006*(1+0.25*AV1006)*Параметри!$K$51</f>
        <v>0</v>
      </c>
      <c r="AX1006" s="40">
        <f>ROUNDUP('Дані з ДІСО'!AR1006/Параметри!$K$29,0)</f>
        <v>0</v>
      </c>
      <c r="AY1006" s="40">
        <f>ROUNDUP('Дані з ДІСО'!AS1006/Параметри!$K$29,0)</f>
        <v>0</v>
      </c>
      <c r="AZ1006" s="40">
        <f>ROUNDUP('Дані з ДІСО'!AT1006/Параметри!$K$29,0)</f>
        <v>0</v>
      </c>
      <c r="BA1006" s="64">
        <f>(AX1006*Параметри!$K$32+AY1006*Параметри!$L$32+AZ1006*Параметри!$M$32)/18</f>
        <v>0</v>
      </c>
      <c r="BB1006" s="29">
        <f>(BA1006*Параметри!$K$51+SUM('Дані з ДІСО'!AR1006:AT1006)*Параметри!$K$48*Параметри!$K$20/1000)*Параметри!$K$74</f>
        <v>0</v>
      </c>
      <c r="BC1006" s="40">
        <f>ROUNDUP(('Дані не з ДІСО'!I1006+'Дані не з ДІСО'!K1006)/Параметри!$K$26,0)</f>
        <v>62</v>
      </c>
      <c r="BD1006" s="29">
        <f>BC1006*Параметри!$M$36/18</f>
        <v>96.444444444444443</v>
      </c>
      <c r="BE1006" s="40">
        <f>IF(BC1006=0,0,'Дані не з ДІСО'!K1006/('Дані не з ДІСО'!I1006+'Дані не з ДІСО'!K1006))</f>
        <v>0</v>
      </c>
      <c r="BF1006" s="29">
        <f>(1+0.25*BE1006)*BD1006*Параметри!$K$51</f>
        <v>19753.771454716443</v>
      </c>
      <c r="BG1006" s="40">
        <f>ROUNDUP('Дані не з ДІСО'!M1006/Параметри!$K$27,0)</f>
        <v>0</v>
      </c>
      <c r="BH1006" s="40">
        <f>BG1006*Параметри!$M$37/18</f>
        <v>0</v>
      </c>
      <c r="BI1006" s="29">
        <f>BH1006*Параметри!$K$51</f>
        <v>0</v>
      </c>
      <c r="BJ1006" s="29">
        <f>'Дані не з ДІСО'!N1006*Параметри!$K$76</f>
        <v>0</v>
      </c>
      <c r="BK1006" s="40">
        <f>ROUNDUP('Дані з ДІСО'!V1006/Параметри!$K$25,0)</f>
        <v>10</v>
      </c>
      <c r="BL1006" s="40">
        <f>ROUNDUP('Дані з ДІСО'!W1006/Параметри!$K$25,0)</f>
        <v>20</v>
      </c>
      <c r="BM1006" s="40">
        <f>ROUNDUP('Дані з ДІСО'!X1006/Параметри!$K$25,0)</f>
        <v>2</v>
      </c>
      <c r="BN1006" s="40">
        <f>(BK1006*Параметри!$K$34+BL1006*Параметри!$L$34+BM1006*Параметри!$M$34)/18</f>
        <v>64</v>
      </c>
      <c r="BO1006" s="40">
        <f>IF(K1006=0,0,'Дані з ДІСО'!AC1006/K1006)</f>
        <v>0</v>
      </c>
      <c r="BP1006" s="29">
        <f>(1+0.25*BO1006)*BN1006*Параметри!$K$51</f>
        <v>13108.493499904</v>
      </c>
      <c r="BQ1006" s="29">
        <f>BP1006*'Коефіцієнти АТО'!U1006</f>
        <v>1323.957843490304</v>
      </c>
      <c r="BR1006" s="29">
        <f>K1006*(1+0.25*BO1006)*Параметри!$K$66*Параметри!$K$20/1000</f>
        <v>0</v>
      </c>
      <c r="BS1006" s="29">
        <f>(1+0.25*BO1006)*K1006*'Коефіцієнти АТО'!S1006*Параметри!$K$20/1000</f>
        <v>407.13292595629855</v>
      </c>
      <c r="BT1006" s="29">
        <f t="shared" si="142"/>
        <v>14839.584269350602</v>
      </c>
      <c r="BU1006" s="40">
        <f>ROUNDUP('Дані з ДІСО'!AG1006/Параметри!$K$71,0)</f>
        <v>0</v>
      </c>
      <c r="BV1006" s="40">
        <f t="shared" si="143"/>
        <v>0</v>
      </c>
      <c r="BW1006" s="40">
        <f>IF('Дані з ДІСО'!AG1006=0,0,'Дані з ДІСО'!AJ1006/'Дані з ДІСО'!AG1006)</f>
        <v>0</v>
      </c>
      <c r="BX1006" s="29">
        <f>BV1006*(1+0.25*BW1006)*Параметри!$K$51</f>
        <v>0</v>
      </c>
      <c r="BY1006" s="29">
        <f>ROUND(IF(Параметри!$K$77="No",CC1006,CC1006*Параметри!$K$78)+AG1006,1)</f>
        <v>501033.1</v>
      </c>
      <c r="BZ1006" s="29">
        <f>ROUND(IF(Параметри!$K$77="No",BF1006,BF1006*Параметри!$K$78),1)</f>
        <v>17778.400000000001</v>
      </c>
      <c r="CA1006" s="29">
        <f>ROUND(IF(Параметри!$K$77="No",BI1006,BI1006*Параметри!$K$78),1)</f>
        <v>0</v>
      </c>
      <c r="CB1006" s="29">
        <f>ROUND(IF(Параметри!$K$77="No",BJ1006,BJ1006*Параметри!$K$78),1)</f>
        <v>0</v>
      </c>
      <c r="CC1006" s="29">
        <f t="shared" si="137"/>
        <v>556703.47791767085</v>
      </c>
    </row>
    <row r="1007" spans="1:81">
      <c r="A1007" s="9">
        <v>1006</v>
      </c>
      <c r="B1007" s="9" t="s">
        <v>3151</v>
      </c>
      <c r="C1007" s="9" t="s">
        <v>3151</v>
      </c>
      <c r="D1007" s="9" t="s">
        <v>4020</v>
      </c>
      <c r="E1007" s="9" t="s">
        <v>29</v>
      </c>
      <c r="F1007" s="9" t="s">
        <v>4074</v>
      </c>
      <c r="G1007" s="9" t="s">
        <v>2092</v>
      </c>
      <c r="H1007" s="29">
        <f>SUM('Дані з ДІСО'!J1007:L1007)</f>
        <v>6471</v>
      </c>
      <c r="I1007" s="29">
        <f>SUM('Дані з ДІСО'!G1007:I1007)</f>
        <v>309</v>
      </c>
      <c r="J1007" s="29">
        <f>SUM('Дані з ДІСО'!P1007:R1007)</f>
        <v>0</v>
      </c>
      <c r="K1007" s="29">
        <f>SUM('Дані з ДІСО'!V1007:X1007)</f>
        <v>0</v>
      </c>
      <c r="L1007" s="40">
        <f>ROUNDUP('Дані з ДІСО'!J1007/'Коефіцієнти АТО'!$R1007,0)</f>
        <v>148</v>
      </c>
      <c r="M1007" s="40">
        <f>ROUNDUP('Дані з ДІСО'!K1007/'Коефіцієнти АТО'!$R1007,0)</f>
        <v>197</v>
      </c>
      <c r="N1007" s="40">
        <f>ROUNDUP('Дані з ДІСО'!L1007/'Коефіцієнти АТО'!$R1007,0)</f>
        <v>48</v>
      </c>
      <c r="O1007" s="59">
        <f>(L1007*Параметри!$K$32+M1007*Параметри!$L$32+N1007*Параметри!$M$32)/18</f>
        <v>641.66111111111115</v>
      </c>
      <c r="P1007" s="41">
        <f>IF(H1007=0,"",'Дані з ДІСО'!Y1007/H1007)</f>
        <v>0</v>
      </c>
      <c r="Q1007" s="29">
        <f>IF(H1007=0,"",(1+0.25*P1007)*O1007*Параметри!$K$51)</f>
        <v>131425.16412720591</v>
      </c>
      <c r="R1007" s="29">
        <f>IF(H1007=0,"",Q1007*'Коефіцієнти АТО'!T1007)</f>
        <v>2234.2277901625007</v>
      </c>
      <c r="S1007" s="29">
        <f>IF(H1007=0,"",H1007*(1+0.25*P1007)*Параметри!$K$66*Параметри!$K$20/1000)</f>
        <v>0</v>
      </c>
      <c r="T1007" s="29">
        <f>IF(H1007=0,"",H1007*(1+0.25*P1007)*'Коефіцієнти АТО'!$S1007*Параметри!$K$20/1000)</f>
        <v>29560.248682897141</v>
      </c>
      <c r="U1007" s="29">
        <f t="shared" si="138"/>
        <v>163219.64060026553</v>
      </c>
      <c r="V1007" s="29">
        <f t="shared" si="139"/>
        <v>163219.64060026553</v>
      </c>
      <c r="W1007" s="40">
        <f>ROUNDUP('Дані з ДІСО'!P1007/Параметри!$K$24,0)</f>
        <v>0</v>
      </c>
      <c r="X1007" s="40">
        <f>ROUNDUP('Дані з ДІСО'!Q1007/Параметри!$K$24,0)</f>
        <v>0</v>
      </c>
      <c r="Y1007" s="40">
        <f>ROUNDUP('Дані з ДІСО'!R1007/Параметри!$K$24,0)</f>
        <v>0</v>
      </c>
      <c r="Z1007" s="59">
        <f>(W1007*Параметри!$K$33+X1007*Параметри!$L$33+Y1007*Параметри!$M$33)/18</f>
        <v>0</v>
      </c>
      <c r="AA1007" s="41">
        <f>IF(J1007=0,0,'Дані з ДІСО'!AA1007/J1007)</f>
        <v>0</v>
      </c>
      <c r="AB1007" s="29">
        <f>(1+0.25*AA1007)*Z1007*Параметри!$K$51</f>
        <v>0</v>
      </c>
      <c r="AC1007" s="29">
        <f>AB1007*'Коефіцієнти АТО'!U1007</f>
        <v>0</v>
      </c>
      <c r="AD1007" s="29">
        <f>J1007*(1+0.25*AA1007)*Параметри!$K$66*Параметри!$K$20/1000</f>
        <v>0</v>
      </c>
      <c r="AE1007" s="29">
        <f>(1+0.25*AA1007)*J1007*'Коефіцієнти АТО'!S1007*Параметри!$K$20/1000</f>
        <v>0</v>
      </c>
      <c r="AF1007" s="29">
        <f t="shared" si="135"/>
        <v>0</v>
      </c>
      <c r="AG1007" s="29">
        <v>0</v>
      </c>
      <c r="AH1007" s="40">
        <v>53</v>
      </c>
      <c r="AI1007" s="40">
        <v>0</v>
      </c>
      <c r="AJ1007" s="40">
        <f t="shared" si="136"/>
        <v>0</v>
      </c>
      <c r="AK1007" s="29">
        <f>(AH1007+AI1007)*(1+0.25*AJ1007)*Параметри!$K$53</f>
        <v>9509.751611888003</v>
      </c>
      <c r="AL1007" s="29">
        <f>ROUNDUP(('Дані з ДІСО'!AU1007+'Дані з ДІСО'!AW1007)/Параметри!$K$28,0)</f>
        <v>0</v>
      </c>
      <c r="AM1007" s="64">
        <f>AL1007*Параметри!$M$35/18</f>
        <v>0</v>
      </c>
      <c r="AN1007" s="29">
        <f>IF(AL1007=0,0,'Дані з ДІСО'!AW1007/SUM('Дані з ДІСО'!AU1007,'Дані з ДІСО'!AW1007))</f>
        <v>0</v>
      </c>
      <c r="AO1007" s="29">
        <f>(1+0.25*AN1007)*AM1007*Параметри!$K$51</f>
        <v>0</v>
      </c>
      <c r="AP1007" s="40">
        <f>ROUNDUP(('Дані з ДІСО'!AE1007+'Дані не з ДІСО'!E1007+'Дані не з ДІСО'!G1007)/Параметри!$K$69,0)</f>
        <v>0</v>
      </c>
      <c r="AQ1007" s="40">
        <f t="shared" si="140"/>
        <v>0</v>
      </c>
      <c r="AR1007" s="40">
        <f>IF(AP1007=0,0,('Дані з ДІСО'!AH1007+'Дані не з ДІСО'!G1007)/('Дані з ДІСО'!AE1007+'Дані не з ДІСО'!E1007+'Дані не з ДІСО'!G1007))</f>
        <v>0</v>
      </c>
      <c r="AS1007" s="29">
        <f>AQ1007*(1+0.25*AR1007)*Параметри!$K$51</f>
        <v>0</v>
      </c>
      <c r="AT1007" s="40">
        <f>ROUNDUP('Дані з ДІСО'!AF1007/Параметри!$K$70,0)</f>
        <v>0</v>
      </c>
      <c r="AU1007" s="40">
        <f t="shared" si="141"/>
        <v>0</v>
      </c>
      <c r="AV1007" s="40">
        <f>IF(AT1007=0,0,'Дані з ДІСО'!AI1007/'Дані з ДІСО'!AF1007)</f>
        <v>0</v>
      </c>
      <c r="AW1007" s="29">
        <f>AU1007*(1+0.25*AV1007)*Параметри!$K$51</f>
        <v>0</v>
      </c>
      <c r="AX1007" s="40">
        <f>ROUNDUP('Дані з ДІСО'!AR1007/Параметри!$K$29,0)</f>
        <v>0</v>
      </c>
      <c r="AY1007" s="40">
        <f>ROUNDUP('Дані з ДІСО'!AS1007/Параметри!$K$29,0)</f>
        <v>0</v>
      </c>
      <c r="AZ1007" s="40">
        <f>ROUNDUP('Дані з ДІСО'!AT1007/Параметри!$K$29,0)</f>
        <v>0</v>
      </c>
      <c r="BA1007" s="64">
        <f>(AX1007*Параметри!$K$32+AY1007*Параметри!$L$32+AZ1007*Параметри!$M$32)/18</f>
        <v>0</v>
      </c>
      <c r="BB1007" s="29">
        <f>(BA1007*Параметри!$K$51+SUM('Дані з ДІСО'!AR1007:AT1007)*Параметри!$K$48*Параметри!$K$20/1000)*Параметри!$K$74</f>
        <v>0</v>
      </c>
      <c r="BC1007" s="40">
        <f>ROUNDUP(('Дані не з ДІСО'!I1007+'Дані не з ДІСО'!K1007)/Параметри!$K$26,0)</f>
        <v>0</v>
      </c>
      <c r="BD1007" s="29">
        <f>BC1007*Параметри!$M$36/18</f>
        <v>0</v>
      </c>
      <c r="BE1007" s="40">
        <f>IF(BC1007=0,0,'Дані не з ДІСО'!K1007/('Дані не з ДІСО'!I1007+'Дані не з ДІСО'!K1007))</f>
        <v>0</v>
      </c>
      <c r="BF1007" s="29">
        <f>(1+0.25*BE1007)*BD1007*Параметри!$K$51</f>
        <v>0</v>
      </c>
      <c r="BG1007" s="40">
        <f>ROUNDUP('Дані не з ДІСО'!M1007/Параметри!$K$27,0)</f>
        <v>0</v>
      </c>
      <c r="BH1007" s="40">
        <f>BG1007*Параметри!$M$37/18</f>
        <v>0</v>
      </c>
      <c r="BI1007" s="29">
        <f>BH1007*Параметри!$K$51</f>
        <v>0</v>
      </c>
      <c r="BJ1007" s="29">
        <f>'Дані не з ДІСО'!N1007*Параметри!$K$76</f>
        <v>0</v>
      </c>
      <c r="BK1007" s="40">
        <f>ROUNDUP('Дані з ДІСО'!V1007/Параметри!$K$25,0)</f>
        <v>0</v>
      </c>
      <c r="BL1007" s="40">
        <f>ROUNDUP('Дані з ДІСО'!W1007/Параметри!$K$25,0)</f>
        <v>0</v>
      </c>
      <c r="BM1007" s="40">
        <f>ROUNDUP('Дані з ДІСО'!X1007/Параметри!$K$25,0)</f>
        <v>0</v>
      </c>
      <c r="BN1007" s="40">
        <f>(BK1007*Параметри!$K$34+BL1007*Параметри!$L$34+BM1007*Параметри!$M$34)/18</f>
        <v>0</v>
      </c>
      <c r="BO1007" s="40">
        <f>IF(K1007=0,0,'Дані з ДІСО'!AC1007/K1007)</f>
        <v>0</v>
      </c>
      <c r="BP1007" s="29">
        <f>(1+0.25*BO1007)*BN1007*Параметри!$K$51</f>
        <v>0</v>
      </c>
      <c r="BQ1007" s="29">
        <f>BP1007*'Коефіцієнти АТО'!U1007</f>
        <v>0</v>
      </c>
      <c r="BR1007" s="29">
        <f>K1007*(1+0.25*BO1007)*Параметри!$K$66*Параметри!$K$20/1000</f>
        <v>0</v>
      </c>
      <c r="BS1007" s="29">
        <f>(1+0.25*BO1007)*K1007*'Коефіцієнти АТО'!S1007*Параметри!$K$20/1000</f>
        <v>0</v>
      </c>
      <c r="BT1007" s="29">
        <f t="shared" si="142"/>
        <v>0</v>
      </c>
      <c r="BU1007" s="40">
        <f>ROUNDUP('Дані з ДІСО'!AG1007/Параметри!$K$71,0)</f>
        <v>0</v>
      </c>
      <c r="BV1007" s="40">
        <f t="shared" si="143"/>
        <v>0</v>
      </c>
      <c r="BW1007" s="40">
        <f>IF('Дані з ДІСО'!AG1007=0,0,'Дані з ДІСО'!AJ1007/'Дані з ДІСО'!AG1007)</f>
        <v>0</v>
      </c>
      <c r="BX1007" s="29">
        <f>BV1007*(1+0.25*BW1007)*Параметри!$K$51</f>
        <v>0</v>
      </c>
      <c r="BY1007" s="29">
        <f>ROUND(IF(Параметри!$K$77="No",CC1007,CC1007*Параметри!$K$78)+AG1007,1)</f>
        <v>155456.5</v>
      </c>
      <c r="BZ1007" s="29">
        <f>ROUND(IF(Параметри!$K$77="No",BF1007,BF1007*Параметри!$K$78),1)</f>
        <v>0</v>
      </c>
      <c r="CA1007" s="29">
        <f>ROUND(IF(Параметри!$K$77="No",BI1007,BI1007*Параметри!$K$78),1)</f>
        <v>0</v>
      </c>
      <c r="CB1007" s="29">
        <f>ROUND(IF(Параметри!$K$77="No",BJ1007,BJ1007*Параметри!$K$78),1)</f>
        <v>0</v>
      </c>
      <c r="CC1007" s="29">
        <f t="shared" si="137"/>
        <v>172729.39221215353</v>
      </c>
    </row>
    <row r="1008" spans="1:81">
      <c r="A1008" s="9">
        <v>1007</v>
      </c>
      <c r="B1008" s="9" t="s">
        <v>3145</v>
      </c>
      <c r="C1008" s="9" t="s">
        <v>3146</v>
      </c>
      <c r="D1008" s="9" t="s">
        <v>4020</v>
      </c>
      <c r="E1008" s="9" t="s">
        <v>21</v>
      </c>
      <c r="F1008" s="9" t="s">
        <v>4075</v>
      </c>
      <c r="G1008" s="9" t="s">
        <v>2094</v>
      </c>
      <c r="H1008" s="29">
        <f>SUM('Дані з ДІСО'!J1008:L1008)</f>
        <v>11084</v>
      </c>
      <c r="I1008" s="29">
        <f>SUM('Дані з ДІСО'!G1008:I1008)</f>
        <v>509</v>
      </c>
      <c r="J1008" s="29">
        <f>SUM('Дані з ДІСО'!P1008:R1008)</f>
        <v>0</v>
      </c>
      <c r="K1008" s="29">
        <f>SUM('Дані з ДІСО'!V1008:X1008)</f>
        <v>0</v>
      </c>
      <c r="L1008" s="40">
        <f>ROUNDUP('Дані з ДІСО'!J1008/'Коефіцієнти АТО'!$R1008,0)</f>
        <v>208</v>
      </c>
      <c r="M1008" s="40">
        <f>ROUNDUP('Дані з ДІСО'!K1008/'Коефіцієнти АТО'!$R1008,0)</f>
        <v>273</v>
      </c>
      <c r="N1008" s="40">
        <f>ROUNDUP('Дані з ДІСО'!L1008/'Коефіцієнти АТО'!$R1008,0)</f>
        <v>74</v>
      </c>
      <c r="O1008" s="59">
        <f>(L1008*Параметри!$K$32+M1008*Параметри!$L$32+N1008*Параметри!$M$32)/18</f>
        <v>907.67222222222222</v>
      </c>
      <c r="P1008" s="41">
        <f>IF(H1008=0,"",'Дані з ДІСО'!Y1008/H1008)</f>
        <v>0</v>
      </c>
      <c r="Q1008" s="29">
        <f>IF(H1008=0,"",(1+0.25*P1008)*O1008*Параметри!$K$51)</f>
        <v>185909.61601630342</v>
      </c>
      <c r="R1008" s="29">
        <f>IF(H1008=0,"",Q1008*'Коефіцієнти АТО'!T1008)</f>
        <v>13943.221201222756</v>
      </c>
      <c r="S1008" s="29">
        <f>IF(H1008=0,"",H1008*(1+0.25*P1008)*Параметри!$K$66*Параметри!$K$20/1000)</f>
        <v>0</v>
      </c>
      <c r="T1008" s="29">
        <f>IF(H1008=0,"",H1008*(1+0.25*P1008)*'Коефіцієнти АТО'!$S1008*Параметри!$K$20/1000)</f>
        <v>45358.681184170964</v>
      </c>
      <c r="U1008" s="29">
        <f t="shared" si="138"/>
        <v>245211.51840169716</v>
      </c>
      <c r="V1008" s="29">
        <f t="shared" si="139"/>
        <v>245211.51840169716</v>
      </c>
      <c r="W1008" s="40">
        <f>ROUNDUP('Дані з ДІСО'!P1008/Параметри!$K$24,0)</f>
        <v>0</v>
      </c>
      <c r="X1008" s="40">
        <f>ROUNDUP('Дані з ДІСО'!Q1008/Параметри!$K$24,0)</f>
        <v>0</v>
      </c>
      <c r="Y1008" s="40">
        <f>ROUNDUP('Дані з ДІСО'!R1008/Параметри!$K$24,0)</f>
        <v>0</v>
      </c>
      <c r="Z1008" s="59">
        <f>(W1008*Параметри!$K$33+X1008*Параметри!$L$33+Y1008*Параметри!$M$33)/18</f>
        <v>0</v>
      </c>
      <c r="AA1008" s="41">
        <f>IF(J1008=0,0,'Дані з ДІСО'!AA1008/J1008)</f>
        <v>0</v>
      </c>
      <c r="AB1008" s="29">
        <f>(1+0.25*AA1008)*Z1008*Параметри!$K$51</f>
        <v>0</v>
      </c>
      <c r="AC1008" s="29">
        <f>AB1008*'Коефіцієнти АТО'!U1008</f>
        <v>0</v>
      </c>
      <c r="AD1008" s="29">
        <f>J1008*(1+0.25*AA1008)*Параметри!$K$66*Параметри!$K$20/1000</f>
        <v>0</v>
      </c>
      <c r="AE1008" s="29">
        <f>(1+0.25*AA1008)*J1008*'Коефіцієнти АТО'!S1008*Параметри!$K$20/1000</f>
        <v>0</v>
      </c>
      <c r="AF1008" s="29">
        <f t="shared" si="135"/>
        <v>0</v>
      </c>
      <c r="AG1008" s="29">
        <v>0</v>
      </c>
      <c r="AH1008" s="40">
        <v>68</v>
      </c>
      <c r="AI1008" s="40">
        <v>0</v>
      </c>
      <c r="AJ1008" s="40">
        <f t="shared" si="136"/>
        <v>0</v>
      </c>
      <c r="AK1008" s="29">
        <f>(AH1008+AI1008)*(1+0.25*AJ1008)*Параметри!$K$53</f>
        <v>12201.190747328003</v>
      </c>
      <c r="AL1008" s="29">
        <f>ROUNDUP(('Дані з ДІСО'!AU1008+'Дані з ДІСО'!AW1008)/Параметри!$K$28,0)</f>
        <v>6</v>
      </c>
      <c r="AM1008" s="64">
        <f>AL1008*Параметри!$M$35/18</f>
        <v>7.666666666666667</v>
      </c>
      <c r="AN1008" s="29">
        <f>IF(AL1008=0,0,'Дані з ДІСО'!AW1008/SUM('Дані з ДІСО'!AU1008,'Дані з ДІСО'!AW1008))</f>
        <v>0</v>
      </c>
      <c r="AO1008" s="29">
        <f>(1+0.25*AN1008)*AM1008*Параметри!$K$51</f>
        <v>1570.2882838426667</v>
      </c>
      <c r="AP1008" s="40">
        <f>ROUNDUP(('Дані з ДІСО'!AE1008+'Дані не з ДІСО'!E1008+'Дані не з ДІСО'!G1008)/Параметри!$K$69,0)</f>
        <v>0</v>
      </c>
      <c r="AQ1008" s="40">
        <f t="shared" si="140"/>
        <v>0</v>
      </c>
      <c r="AR1008" s="40">
        <f>IF(AP1008=0,0,('Дані з ДІСО'!AH1008+'Дані не з ДІСО'!G1008)/('Дані з ДІСО'!AE1008+'Дані не з ДІСО'!E1008+'Дані не з ДІСО'!G1008))</f>
        <v>0</v>
      </c>
      <c r="AS1008" s="29">
        <f>AQ1008*(1+0.25*AR1008)*Параметри!$K$51</f>
        <v>0</v>
      </c>
      <c r="AT1008" s="40">
        <f>ROUNDUP('Дані з ДІСО'!AF1008/Параметри!$K$70,0)</f>
        <v>0</v>
      </c>
      <c r="AU1008" s="40">
        <f t="shared" si="141"/>
        <v>0</v>
      </c>
      <c r="AV1008" s="40">
        <f>IF(AT1008=0,0,'Дані з ДІСО'!AI1008/'Дані з ДІСО'!AF1008)</f>
        <v>0</v>
      </c>
      <c r="AW1008" s="29">
        <f>AU1008*(1+0.25*AV1008)*Параметри!$K$51</f>
        <v>0</v>
      </c>
      <c r="AX1008" s="40">
        <f>ROUNDUP('Дані з ДІСО'!AR1008/Параметри!$K$29,0)</f>
        <v>0</v>
      </c>
      <c r="AY1008" s="40">
        <f>ROUNDUP('Дані з ДІСО'!AS1008/Параметри!$K$29,0)</f>
        <v>0</v>
      </c>
      <c r="AZ1008" s="40">
        <f>ROUNDUP('Дані з ДІСО'!AT1008/Параметри!$K$29,0)</f>
        <v>0</v>
      </c>
      <c r="BA1008" s="64">
        <f>(AX1008*Параметри!$K$32+AY1008*Параметри!$L$32+AZ1008*Параметри!$M$32)/18</f>
        <v>0</v>
      </c>
      <c r="BB1008" s="29">
        <f>(BA1008*Параметри!$K$51+SUM('Дані з ДІСО'!AR1008:AT1008)*Параметри!$K$48*Параметри!$K$20/1000)*Параметри!$K$74</f>
        <v>0</v>
      </c>
      <c r="BC1008" s="40">
        <f>ROUNDUP(('Дані не з ДІСО'!I1008+'Дані не з ДІСО'!K1008)/Параметри!$K$26,0)</f>
        <v>0</v>
      </c>
      <c r="BD1008" s="29">
        <f>BC1008*Параметри!$M$36/18</f>
        <v>0</v>
      </c>
      <c r="BE1008" s="40">
        <f>IF(BC1008=0,0,'Дані не з ДІСО'!K1008/('Дані не з ДІСО'!I1008+'Дані не з ДІСО'!K1008))</f>
        <v>0</v>
      </c>
      <c r="BF1008" s="29">
        <f>(1+0.25*BE1008)*BD1008*Параметри!$K$51</f>
        <v>0</v>
      </c>
      <c r="BG1008" s="40">
        <f>ROUNDUP('Дані не з ДІСО'!M1008/Параметри!$K$27,0)</f>
        <v>0</v>
      </c>
      <c r="BH1008" s="40">
        <f>BG1008*Параметри!$M$37/18</f>
        <v>0</v>
      </c>
      <c r="BI1008" s="29">
        <f>BH1008*Параметри!$K$51</f>
        <v>0</v>
      </c>
      <c r="BJ1008" s="29">
        <f>'Дані не з ДІСО'!N1008*Параметри!$K$76</f>
        <v>0</v>
      </c>
      <c r="BK1008" s="40">
        <f>ROUNDUP('Дані з ДІСО'!V1008/Параметри!$K$25,0)</f>
        <v>0</v>
      </c>
      <c r="BL1008" s="40">
        <f>ROUNDUP('Дані з ДІСО'!W1008/Параметри!$K$25,0)</f>
        <v>0</v>
      </c>
      <c r="BM1008" s="40">
        <f>ROUNDUP('Дані з ДІСО'!X1008/Параметри!$K$25,0)</f>
        <v>0</v>
      </c>
      <c r="BN1008" s="40">
        <f>(BK1008*Параметри!$K$34+BL1008*Параметри!$L$34+BM1008*Параметри!$M$34)/18</f>
        <v>0</v>
      </c>
      <c r="BO1008" s="40">
        <f>IF(K1008=0,0,'Дані з ДІСО'!AC1008/K1008)</f>
        <v>0</v>
      </c>
      <c r="BP1008" s="29">
        <f>(1+0.25*BO1008)*BN1008*Параметри!$K$51</f>
        <v>0</v>
      </c>
      <c r="BQ1008" s="29">
        <f>BP1008*'Коефіцієнти АТО'!U1008</f>
        <v>0</v>
      </c>
      <c r="BR1008" s="29">
        <f>K1008*(1+0.25*BO1008)*Параметри!$K$66*Параметри!$K$20/1000</f>
        <v>0</v>
      </c>
      <c r="BS1008" s="29">
        <f>(1+0.25*BO1008)*K1008*'Коефіцієнти АТО'!S1008*Параметри!$K$20/1000</f>
        <v>0</v>
      </c>
      <c r="BT1008" s="29">
        <f t="shared" si="142"/>
        <v>0</v>
      </c>
      <c r="BU1008" s="40">
        <f>ROUNDUP('Дані з ДІСО'!AG1008/Параметри!$K$71,0)</f>
        <v>0</v>
      </c>
      <c r="BV1008" s="40">
        <f t="shared" si="143"/>
        <v>0</v>
      </c>
      <c r="BW1008" s="40">
        <f>IF('Дані з ДІСО'!AG1008=0,0,'Дані з ДІСО'!AJ1008/'Дані з ДІСО'!AG1008)</f>
        <v>0</v>
      </c>
      <c r="BX1008" s="29">
        <f>BV1008*(1+0.25*BW1008)*Параметри!$K$51</f>
        <v>0</v>
      </c>
      <c r="BY1008" s="29">
        <f>ROUND(IF(Параметри!$K$77="No",CC1008,CC1008*Параметри!$K$78)+AG1008,1)</f>
        <v>233084.7</v>
      </c>
      <c r="BZ1008" s="29">
        <f>ROUND(IF(Параметри!$K$77="No",BF1008,BF1008*Параметри!$K$78),1)</f>
        <v>0</v>
      </c>
      <c r="CA1008" s="29">
        <f>ROUND(IF(Параметри!$K$77="No",BI1008,BI1008*Параметри!$K$78),1)</f>
        <v>0</v>
      </c>
      <c r="CB1008" s="29">
        <f>ROUND(IF(Параметри!$K$77="No",BJ1008,BJ1008*Параметри!$K$78),1)</f>
        <v>0</v>
      </c>
      <c r="CC1008" s="29">
        <f t="shared" si="137"/>
        <v>258982.99743286785</v>
      </c>
    </row>
    <row r="1009" spans="1:81">
      <c r="A1009" s="9">
        <v>1008</v>
      </c>
      <c r="B1009" s="9" t="s">
        <v>3151</v>
      </c>
      <c r="C1009" s="9" t="s">
        <v>3151</v>
      </c>
      <c r="D1009" s="9" t="s">
        <v>4020</v>
      </c>
      <c r="E1009" s="9" t="s">
        <v>29</v>
      </c>
      <c r="F1009" s="9" t="s">
        <v>4076</v>
      </c>
      <c r="G1009" s="9" t="s">
        <v>2096</v>
      </c>
      <c r="H1009" s="29">
        <f>SUM('Дані з ДІСО'!J1009:L1009)</f>
        <v>759</v>
      </c>
      <c r="I1009" s="29">
        <f>SUM('Дані з ДІСО'!G1009:I1009)</f>
        <v>35</v>
      </c>
      <c r="J1009" s="29">
        <f>SUM('Дані з ДІСО'!P1009:R1009)</f>
        <v>0</v>
      </c>
      <c r="K1009" s="29">
        <f>SUM('Дані з ДІСО'!V1009:X1009)</f>
        <v>0</v>
      </c>
      <c r="L1009" s="40">
        <f>ROUNDUP('Дані з ДІСО'!J1009/'Коефіцієнти АТО'!$R1009,0)</f>
        <v>19</v>
      </c>
      <c r="M1009" s="40">
        <f>ROUNDUP('Дані з ДІСО'!K1009/'Коефіцієнти АТО'!$R1009,0)</f>
        <v>28</v>
      </c>
      <c r="N1009" s="40">
        <f>ROUNDUP('Дані з ДІСО'!L1009/'Коефіцієнти АТО'!$R1009,0)</f>
        <v>4</v>
      </c>
      <c r="O1009" s="59">
        <f>(L1009*Параметри!$K$32+M1009*Параметри!$L$32+N1009*Параметри!$M$32)/18</f>
        <v>83.033333333333346</v>
      </c>
      <c r="P1009" s="41">
        <f>IF(H1009=0,"",'Дані з ДІСО'!Y1009/H1009)</f>
        <v>0</v>
      </c>
      <c r="Q1009" s="29">
        <f>IF(H1009=0,"",(1+0.25*P1009)*O1009*Параметри!$K$51)</f>
        <v>17006.904848052534</v>
      </c>
      <c r="R1009" s="29">
        <f>IF(H1009=0,"",Q1009*'Коефіцієнти АТО'!T1009)</f>
        <v>289.11738241689312</v>
      </c>
      <c r="S1009" s="29">
        <f>IF(H1009=0,"",H1009*(1+0.25*P1009)*Параметри!$K$66*Параметри!$K$20/1000)</f>
        <v>0</v>
      </c>
      <c r="T1009" s="29">
        <f>IF(H1009=0,"",H1009*(1+0.25*P1009)*'Коефіцієнти АТО'!$S1009*Параметри!$K$20/1000)</f>
        <v>3467.1965307246069</v>
      </c>
      <c r="U1009" s="29">
        <f t="shared" si="138"/>
        <v>20763.218761194035</v>
      </c>
      <c r="V1009" s="29">
        <f t="shared" si="139"/>
        <v>20763.218761194035</v>
      </c>
      <c r="W1009" s="40">
        <f>ROUNDUP('Дані з ДІСО'!P1009/Параметри!$K$24,0)</f>
        <v>0</v>
      </c>
      <c r="X1009" s="40">
        <f>ROUNDUP('Дані з ДІСО'!Q1009/Параметри!$K$24,0)</f>
        <v>0</v>
      </c>
      <c r="Y1009" s="40">
        <f>ROUNDUP('Дані з ДІСО'!R1009/Параметри!$K$24,0)</f>
        <v>0</v>
      </c>
      <c r="Z1009" s="59">
        <f>(W1009*Параметри!$K$33+X1009*Параметри!$L$33+Y1009*Параметри!$M$33)/18</f>
        <v>0</v>
      </c>
      <c r="AA1009" s="41">
        <f>IF(J1009=0,0,'Дані з ДІСО'!AA1009/J1009)</f>
        <v>0</v>
      </c>
      <c r="AB1009" s="29">
        <f>(1+0.25*AA1009)*Z1009*Параметри!$K$51</f>
        <v>0</v>
      </c>
      <c r="AC1009" s="29">
        <f>AB1009*'Коефіцієнти АТО'!U1009</f>
        <v>0</v>
      </c>
      <c r="AD1009" s="29">
        <f>J1009*(1+0.25*AA1009)*Параметри!$K$66*Параметри!$K$20/1000</f>
        <v>0</v>
      </c>
      <c r="AE1009" s="29">
        <f>(1+0.25*AA1009)*J1009*'Коефіцієнти АТО'!S1009*Параметри!$K$20/1000</f>
        <v>0</v>
      </c>
      <c r="AF1009" s="29">
        <f t="shared" si="135"/>
        <v>0</v>
      </c>
      <c r="AG1009" s="29">
        <v>0</v>
      </c>
      <c r="AH1009" s="40">
        <v>7</v>
      </c>
      <c r="AI1009" s="40">
        <v>0</v>
      </c>
      <c r="AJ1009" s="40">
        <f t="shared" si="136"/>
        <v>0</v>
      </c>
      <c r="AK1009" s="29">
        <f>(AH1009+AI1009)*(1+0.25*AJ1009)*Параметри!$K$53</f>
        <v>1256.0049298720003</v>
      </c>
      <c r="AL1009" s="29">
        <f>ROUNDUP(('Дані з ДІСО'!AU1009+'Дані з ДІСО'!AW1009)/Параметри!$K$28,0)</f>
        <v>0</v>
      </c>
      <c r="AM1009" s="64">
        <f>AL1009*Параметри!$M$35/18</f>
        <v>0</v>
      </c>
      <c r="AN1009" s="29">
        <f>IF(AL1009=0,0,'Дані з ДІСО'!AW1009/SUM('Дані з ДІСО'!AU1009,'Дані з ДІСО'!AW1009))</f>
        <v>0</v>
      </c>
      <c r="AO1009" s="29">
        <f>(1+0.25*AN1009)*AM1009*Параметри!$K$51</f>
        <v>0</v>
      </c>
      <c r="AP1009" s="40">
        <f>ROUNDUP(('Дані з ДІСО'!AE1009+'Дані не з ДІСО'!E1009+'Дані не з ДІСО'!G1009)/Параметри!$K$69,0)</f>
        <v>0</v>
      </c>
      <c r="AQ1009" s="40">
        <f t="shared" si="140"/>
        <v>0</v>
      </c>
      <c r="AR1009" s="40">
        <f>IF(AP1009=0,0,('Дані з ДІСО'!AH1009+'Дані не з ДІСО'!G1009)/('Дані з ДІСО'!AE1009+'Дані не з ДІСО'!E1009+'Дані не з ДІСО'!G1009))</f>
        <v>0</v>
      </c>
      <c r="AS1009" s="29">
        <f>AQ1009*(1+0.25*AR1009)*Параметри!$K$51</f>
        <v>0</v>
      </c>
      <c r="AT1009" s="40">
        <f>ROUNDUP('Дані з ДІСО'!AF1009/Параметри!$K$70,0)</f>
        <v>0</v>
      </c>
      <c r="AU1009" s="40">
        <f t="shared" si="141"/>
        <v>0</v>
      </c>
      <c r="AV1009" s="40">
        <f>IF(AT1009=0,0,'Дані з ДІСО'!AI1009/'Дані з ДІСО'!AF1009)</f>
        <v>0</v>
      </c>
      <c r="AW1009" s="29">
        <f>AU1009*(1+0.25*AV1009)*Параметри!$K$51</f>
        <v>0</v>
      </c>
      <c r="AX1009" s="40">
        <f>ROUNDUP('Дані з ДІСО'!AR1009/Параметри!$K$29,0)</f>
        <v>0</v>
      </c>
      <c r="AY1009" s="40">
        <f>ROUNDUP('Дані з ДІСО'!AS1009/Параметри!$K$29,0)</f>
        <v>0</v>
      </c>
      <c r="AZ1009" s="40">
        <f>ROUNDUP('Дані з ДІСО'!AT1009/Параметри!$K$29,0)</f>
        <v>0</v>
      </c>
      <c r="BA1009" s="64">
        <f>(AX1009*Параметри!$K$32+AY1009*Параметри!$L$32+AZ1009*Параметри!$M$32)/18</f>
        <v>0</v>
      </c>
      <c r="BB1009" s="29">
        <f>(BA1009*Параметри!$K$51+SUM('Дані з ДІСО'!AR1009:AT1009)*Параметри!$K$48*Параметри!$K$20/1000)*Параметри!$K$74</f>
        <v>0</v>
      </c>
      <c r="BC1009" s="40">
        <f>ROUNDUP(('Дані не з ДІСО'!I1009+'Дані не з ДІСО'!K1009)/Параметри!$K$26,0)</f>
        <v>0</v>
      </c>
      <c r="BD1009" s="29">
        <f>BC1009*Параметри!$M$36/18</f>
        <v>0</v>
      </c>
      <c r="BE1009" s="40">
        <f>IF(BC1009=0,0,'Дані не з ДІСО'!K1009/('Дані не з ДІСО'!I1009+'Дані не з ДІСО'!K1009))</f>
        <v>0</v>
      </c>
      <c r="BF1009" s="29">
        <f>(1+0.25*BE1009)*BD1009*Параметри!$K$51</f>
        <v>0</v>
      </c>
      <c r="BG1009" s="40">
        <f>ROUNDUP('Дані не з ДІСО'!M1009/Параметри!$K$27,0)</f>
        <v>0</v>
      </c>
      <c r="BH1009" s="40">
        <f>BG1009*Параметри!$M$37/18</f>
        <v>0</v>
      </c>
      <c r="BI1009" s="29">
        <f>BH1009*Параметри!$K$51</f>
        <v>0</v>
      </c>
      <c r="BJ1009" s="29">
        <f>'Дані не з ДІСО'!N1009*Параметри!$K$76</f>
        <v>0</v>
      </c>
      <c r="BK1009" s="40">
        <f>ROUNDUP('Дані з ДІСО'!V1009/Параметри!$K$25,0)</f>
        <v>0</v>
      </c>
      <c r="BL1009" s="40">
        <f>ROUNDUP('Дані з ДІСО'!W1009/Параметри!$K$25,0)</f>
        <v>0</v>
      </c>
      <c r="BM1009" s="40">
        <f>ROUNDUP('Дані з ДІСО'!X1009/Параметри!$K$25,0)</f>
        <v>0</v>
      </c>
      <c r="BN1009" s="40">
        <f>(BK1009*Параметри!$K$34+BL1009*Параметри!$L$34+BM1009*Параметри!$M$34)/18</f>
        <v>0</v>
      </c>
      <c r="BO1009" s="40">
        <f>IF(K1009=0,0,'Дані з ДІСО'!AC1009/K1009)</f>
        <v>0</v>
      </c>
      <c r="BP1009" s="29">
        <f>(1+0.25*BO1009)*BN1009*Параметри!$K$51</f>
        <v>0</v>
      </c>
      <c r="BQ1009" s="29">
        <f>BP1009*'Коефіцієнти АТО'!U1009</f>
        <v>0</v>
      </c>
      <c r="BR1009" s="29">
        <f>K1009*(1+0.25*BO1009)*Параметри!$K$66*Параметри!$K$20/1000</f>
        <v>0</v>
      </c>
      <c r="BS1009" s="29">
        <f>(1+0.25*BO1009)*K1009*'Коефіцієнти АТО'!S1009*Параметри!$K$20/1000</f>
        <v>0</v>
      </c>
      <c r="BT1009" s="29">
        <f t="shared" si="142"/>
        <v>0</v>
      </c>
      <c r="BU1009" s="40">
        <f>ROUNDUP('Дані з ДІСО'!AG1009/Параметри!$K$71,0)</f>
        <v>0</v>
      </c>
      <c r="BV1009" s="40">
        <f t="shared" si="143"/>
        <v>0</v>
      </c>
      <c r="BW1009" s="40">
        <f>IF('Дані з ДІСО'!AG1009=0,0,'Дані з ДІСО'!AJ1009/'Дані з ДІСО'!AG1009)</f>
        <v>0</v>
      </c>
      <c r="BX1009" s="29">
        <f>BV1009*(1+0.25*BW1009)*Параметри!$K$51</f>
        <v>0</v>
      </c>
      <c r="BY1009" s="29">
        <f>ROUND(IF(Параметри!$K$77="No",CC1009,CC1009*Параметри!$K$78)+AG1009,1)</f>
        <v>19817.3</v>
      </c>
      <c r="BZ1009" s="29">
        <f>ROUND(IF(Параметри!$K$77="No",BF1009,BF1009*Параметри!$K$78),1)</f>
        <v>0</v>
      </c>
      <c r="CA1009" s="29">
        <f>ROUND(IF(Параметри!$K$77="No",BI1009,BI1009*Параметри!$K$78),1)</f>
        <v>0</v>
      </c>
      <c r="CB1009" s="29">
        <f>ROUND(IF(Параметри!$K$77="No",BJ1009,BJ1009*Параметри!$K$78),1)</f>
        <v>0</v>
      </c>
      <c r="CC1009" s="29">
        <f t="shared" si="137"/>
        <v>22019.223691066036</v>
      </c>
    </row>
    <row r="1010" spans="1:81">
      <c r="A1010" s="9">
        <v>1009</v>
      </c>
      <c r="B1010" s="9" t="s">
        <v>3097</v>
      </c>
      <c r="C1010" s="9" t="s">
        <v>3097</v>
      </c>
      <c r="D1010" s="9" t="s">
        <v>4077</v>
      </c>
      <c r="E1010" s="9" t="s">
        <v>15</v>
      </c>
      <c r="F1010" s="9" t="s">
        <v>3130</v>
      </c>
      <c r="G1010" s="9" t="s">
        <v>2101</v>
      </c>
      <c r="H1010" s="29">
        <f>SUM('Дані з ДІСО'!J1010:L1010)</f>
        <v>1559</v>
      </c>
      <c r="I1010" s="29">
        <f>SUM('Дані з ДІСО'!G1010:I1010)</f>
        <v>76</v>
      </c>
      <c r="J1010" s="29">
        <f>SUM('Дані з ДІСО'!P1010:R1010)</f>
        <v>490</v>
      </c>
      <c r="K1010" s="29">
        <f>SUM('Дані з ДІСО'!V1010:X1010)</f>
        <v>129</v>
      </c>
      <c r="L1010" s="40">
        <f>ROUNDUP('Дані з ДІСО'!J1010/'Коефіцієнти АТО'!$R1010,0)</f>
        <v>23</v>
      </c>
      <c r="M1010" s="40">
        <f>ROUNDUP('Дані з ДІСО'!K1010/'Коефіцієнти АТО'!$R1010,0)</f>
        <v>38</v>
      </c>
      <c r="N1010" s="40">
        <f>ROUNDUP('Дані з ДІСО'!L1010/'Коефіцієнти АТО'!$R1010,0)</f>
        <v>19</v>
      </c>
      <c r="O1010" s="59">
        <f>(L1010*Параметри!$K$32+M1010*Параметри!$L$32+N1010*Параметри!$M$32)/18</f>
        <v>135.89444444444447</v>
      </c>
      <c r="P1010" s="41">
        <f>IF(H1010=0,"",'Дані з ДІСО'!Y1010/H1010)</f>
        <v>0</v>
      </c>
      <c r="Q1010" s="29">
        <f>IF(H1010=0,"",(1+0.25*P1010)*O1010*Параметри!$K$51)</f>
        <v>27833.928776141649</v>
      </c>
      <c r="R1010" s="29">
        <f>IF(H1010=0,"",Q1010*'Коефіцієнти АТО'!T1010)</f>
        <v>1948.3750143299155</v>
      </c>
      <c r="S1010" s="29">
        <f>IF(H1010=0,"",H1010*(1+0.25*P1010)*Параметри!$K$66*Параметри!$K$20/1000)</f>
        <v>0</v>
      </c>
      <c r="T1010" s="29">
        <f>IF(H1010=0,"",H1010*(1+0.25*P1010)*'Коефіцієнти АТО'!$S1010*Параметри!$K$20/1000)</f>
        <v>3412.4743632573627</v>
      </c>
      <c r="U1010" s="29">
        <f t="shared" si="138"/>
        <v>33194.778153728927</v>
      </c>
      <c r="V1010" s="29">
        <f t="shared" si="139"/>
        <v>33194.778153728927</v>
      </c>
      <c r="W1010" s="40">
        <f>ROUNDUP('Дані з ДІСО'!P1010/Параметри!$K$24,0)</f>
        <v>23</v>
      </c>
      <c r="X1010" s="40">
        <f>ROUNDUP('Дані з ДІСО'!Q1010/Параметри!$K$24,0)</f>
        <v>28</v>
      </c>
      <c r="Y1010" s="40">
        <f>ROUNDUP('Дані з ДІСО'!R1010/Параметри!$K$24,0)</f>
        <v>6</v>
      </c>
      <c r="Z1010" s="59">
        <f>(W1010*Параметри!$K$33+X1010*Параметри!$L$33+Y1010*Параметри!$M$33)/18</f>
        <v>114</v>
      </c>
      <c r="AA1010" s="41">
        <f>IF(J1010=0,0,'Дані з ДІСО'!AA1010/J1010)</f>
        <v>0</v>
      </c>
      <c r="AB1010" s="29">
        <f>(1+0.25*AA1010)*Z1010*Параметри!$K$51</f>
        <v>23349.504046703998</v>
      </c>
      <c r="AC1010" s="29">
        <f>AB1010*'Коефіцієнти АТО'!U1010</f>
        <v>2358.2999087171038</v>
      </c>
      <c r="AD1010" s="29">
        <f>J1010*(1+0.25*AA1010)*Параметри!$K$66*Параметри!$K$20/1000</f>
        <v>0</v>
      </c>
      <c r="AE1010" s="29">
        <f>(1+0.25*AA1010)*J1010*'Коефіцієнти АТО'!S1010*Параметри!$K$20/1000</f>
        <v>1072.554482357991</v>
      </c>
      <c r="AF1010" s="29">
        <f t="shared" si="135"/>
        <v>26780.358437779094</v>
      </c>
      <c r="AG1010" s="29">
        <v>0</v>
      </c>
      <c r="AH1010" s="40">
        <v>0</v>
      </c>
      <c r="AI1010" s="40">
        <v>0</v>
      </c>
      <c r="AJ1010" s="40">
        <f t="shared" si="136"/>
        <v>0</v>
      </c>
      <c r="AK1010" s="29">
        <f>(AH1010+AI1010)*(1+0.25*AJ1010)*Параметри!$K$53</f>
        <v>0</v>
      </c>
      <c r="AL1010" s="29">
        <f>ROUNDUP(('Дані з ДІСО'!AU1010+'Дані з ДІСО'!AW1010)/Параметри!$K$28,0)</f>
        <v>0</v>
      </c>
      <c r="AM1010" s="64">
        <f>AL1010*Параметри!$M$35/18</f>
        <v>0</v>
      </c>
      <c r="AN1010" s="29">
        <f>IF(AL1010=0,0,'Дані з ДІСО'!AW1010/SUM('Дані з ДІСО'!AU1010,'Дані з ДІСО'!AW1010))</f>
        <v>0</v>
      </c>
      <c r="AO1010" s="29">
        <f>(1+0.25*AN1010)*AM1010*Параметри!$K$51</f>
        <v>0</v>
      </c>
      <c r="AP1010" s="40">
        <f>ROUNDUP(('Дані з ДІСО'!AE1010+'Дані не з ДІСО'!E1010+'Дані не з ДІСО'!G1010)/Параметри!$K$69,0)</f>
        <v>68</v>
      </c>
      <c r="AQ1010" s="40">
        <f t="shared" si="140"/>
        <v>136</v>
      </c>
      <c r="AR1010" s="40">
        <f>IF(AP1010=0,0,('Дані з ДІСО'!AH1010+'Дані не з ДІСО'!G1010)/('Дані з ДІСО'!AE1010+'Дані не з ДІСО'!E1010+'Дані не з ДІСО'!G1010))</f>
        <v>0</v>
      </c>
      <c r="AS1010" s="29">
        <f>AQ1010*(1+0.25*AR1010)*Параметри!$K$51</f>
        <v>27855.548687295999</v>
      </c>
      <c r="AT1010" s="40">
        <f>ROUNDUP('Дані з ДІСО'!AF1010/Параметри!$K$70,0)</f>
        <v>45</v>
      </c>
      <c r="AU1010" s="40">
        <f t="shared" si="141"/>
        <v>90</v>
      </c>
      <c r="AV1010" s="40">
        <f>IF(AT1010=0,0,'Дані з ДІСО'!AI1010/'Дані з ДІСО'!AF1010)</f>
        <v>0</v>
      </c>
      <c r="AW1010" s="29">
        <f>AU1010*(1+0.25*AV1010)*Параметри!$K$51</f>
        <v>18433.818984239999</v>
      </c>
      <c r="AX1010" s="40">
        <f>ROUNDUP('Дані з ДІСО'!AR1010/Параметри!$K$29,0)</f>
        <v>3</v>
      </c>
      <c r="AY1010" s="40">
        <f>ROUNDUP('Дані з ДІСО'!AS1010/Параметри!$K$29,0)</f>
        <v>2</v>
      </c>
      <c r="AZ1010" s="40">
        <f>ROUNDUP('Дані з ДІСО'!AT1010/Параметри!$K$29,0)</f>
        <v>1</v>
      </c>
      <c r="BA1010" s="64">
        <f>(AX1010*Параметри!$K$32+AY1010*Параметри!$L$32+AZ1010*Параметри!$M$32)/18</f>
        <v>9.43888888888889</v>
      </c>
      <c r="BB1010" s="29">
        <f>(BA1010*Параметри!$K$51+SUM('Дані з ДІСО'!AR1010:AT1010)*Параметри!$K$48*Параметри!$K$20/1000)*Параметри!$K$74</f>
        <v>1783.0199340374472</v>
      </c>
      <c r="BC1010" s="40">
        <f>ROUNDUP(('Дані не з ДІСО'!I1010+'Дані не з ДІСО'!K1010)/Параметри!$K$26,0)</f>
        <v>141</v>
      </c>
      <c r="BD1010" s="29">
        <f>BC1010*Параметри!$M$36/18</f>
        <v>219.33333333333334</v>
      </c>
      <c r="BE1010" s="40">
        <f>IF(BC1010=0,0,'Дані не з ДІСО'!K1010/('Дані не з ДІСО'!I1010+'Дані не з ДІСО'!K1010))</f>
        <v>0</v>
      </c>
      <c r="BF1010" s="29">
        <f>(1+0.25*BE1010)*BD1010*Параметри!$K$51</f>
        <v>44923.899598629338</v>
      </c>
      <c r="BG1010" s="40">
        <f>ROUNDUP('Дані не з ДІСО'!M1010/Параметри!$K$27,0)</f>
        <v>56</v>
      </c>
      <c r="BH1010" s="40">
        <f>BG1010*Параметри!$M$37/18</f>
        <v>93.333333333333329</v>
      </c>
      <c r="BI1010" s="29">
        <f>BH1010*Параметри!$K$51</f>
        <v>19116.553020693333</v>
      </c>
      <c r="BJ1010" s="29">
        <f>'Дані не з ДІСО'!N1010*Параметри!$K$76</f>
        <v>38745.80481288</v>
      </c>
      <c r="BK1010" s="40">
        <f>ROUNDUP('Дані з ДІСО'!V1010/Параметри!$K$25,0)</f>
        <v>7</v>
      </c>
      <c r="BL1010" s="40">
        <f>ROUNDUP('Дані з ДІСО'!W1010/Параметри!$K$25,0)</f>
        <v>14</v>
      </c>
      <c r="BM1010" s="40">
        <f>ROUNDUP('Дані з ДІСО'!X1010/Параметри!$K$25,0)</f>
        <v>2</v>
      </c>
      <c r="BN1010" s="40">
        <f>(BK1010*Параметри!$K$34+BL1010*Параметри!$L$34+BM1010*Параметри!$M$34)/18</f>
        <v>46</v>
      </c>
      <c r="BO1010" s="40">
        <f>IF(K1010=0,0,'Дані з ДІСО'!AC1010/K1010)</f>
        <v>0</v>
      </c>
      <c r="BP1010" s="29">
        <f>(1+0.25*BO1010)*BN1010*Параметри!$K$51</f>
        <v>9421.7297030560003</v>
      </c>
      <c r="BQ1010" s="29">
        <f>BP1010*'Коефіцієнти АТО'!U1010</f>
        <v>951.5947000086561</v>
      </c>
      <c r="BR1010" s="29">
        <f>K1010*(1+0.25*BO1010)*Параметри!$K$66*Параметри!$K$20/1000</f>
        <v>0</v>
      </c>
      <c r="BS1010" s="29">
        <f>(1+0.25*BO1010)*K1010*'Коефіцієнти АТО'!S1010*Параметри!$K$20/1000</f>
        <v>282.36638413098126</v>
      </c>
      <c r="BT1010" s="29">
        <f t="shared" si="142"/>
        <v>10655.690787195637</v>
      </c>
      <c r="BU1010" s="40">
        <f>ROUNDUP('Дані з ДІСО'!AG1010/Параметри!$K$71,0)</f>
        <v>21</v>
      </c>
      <c r="BV1010" s="40">
        <f t="shared" si="143"/>
        <v>42</v>
      </c>
      <c r="BW1010" s="40">
        <f>IF('Дані з ДІСО'!AG1010=0,0,'Дані з ДІСО'!AJ1010/'Дані з ДІСО'!AG1010)</f>
        <v>0</v>
      </c>
      <c r="BX1010" s="29">
        <f>BV1010*(1+0.25*BW1010)*Параметри!$K$51</f>
        <v>8602.4488593120004</v>
      </c>
      <c r="BY1010" s="29">
        <f>ROUND(IF(Параметри!$K$77="No",CC1010,CC1010*Параметри!$K$78)+AG1010,1)</f>
        <v>114575.1</v>
      </c>
      <c r="BZ1010" s="29">
        <f>ROUND(IF(Параметри!$K$77="No",BF1010,BF1010*Параметри!$K$78),1)</f>
        <v>40431.5</v>
      </c>
      <c r="CA1010" s="29">
        <f>ROUND(IF(Параметри!$K$77="No",BI1010,BI1010*Параметри!$K$78),1)</f>
        <v>17204.900000000001</v>
      </c>
      <c r="CB1010" s="29">
        <f>ROUND(IF(Параметри!$K$77="No",BJ1010,BJ1010*Параметри!$K$78),1)</f>
        <v>34871.199999999997</v>
      </c>
      <c r="CC1010" s="29">
        <f t="shared" si="137"/>
        <v>127305.66384358912</v>
      </c>
    </row>
    <row r="1011" spans="1:81">
      <c r="A1011" s="9">
        <v>1010</v>
      </c>
      <c r="B1011" s="9" t="s">
        <v>3148</v>
      </c>
      <c r="C1011" s="9" t="s">
        <v>3148</v>
      </c>
      <c r="D1011" s="9" t="s">
        <v>4077</v>
      </c>
      <c r="E1011" s="9" t="s">
        <v>24</v>
      </c>
      <c r="F1011" s="9" t="s">
        <v>3448</v>
      </c>
      <c r="G1011" s="9" t="s">
        <v>2105</v>
      </c>
      <c r="H1011" s="29">
        <f>SUM('Дані з ДІСО'!J1011:L1011)</f>
        <v>401</v>
      </c>
      <c r="I1011" s="29">
        <f>SUM('Дані з ДІСО'!G1011:I1011)</f>
        <v>54</v>
      </c>
      <c r="J1011" s="29">
        <f>SUM('Дані з ДІСО'!P1011:R1011)</f>
        <v>0</v>
      </c>
      <c r="K1011" s="29">
        <f>SUM('Дані з ДІСО'!V1011:X1011)</f>
        <v>0</v>
      </c>
      <c r="L1011" s="40">
        <f>ROUNDUP('Дані з ДІСО'!J1011/'Коефіцієнти АТО'!$R1011,0)</f>
        <v>16</v>
      </c>
      <c r="M1011" s="40">
        <f>ROUNDUP('Дані з ДІСО'!K1011/'Коефіцієнти АТО'!$R1011,0)</f>
        <v>21</v>
      </c>
      <c r="N1011" s="40">
        <f>ROUNDUP('Дані з ДІСО'!L1011/'Коефіцієнти АТО'!$R1011,0)</f>
        <v>5</v>
      </c>
      <c r="O1011" s="59">
        <f>(L1011*Параметри!$K$32+M1011*Параметри!$L$32+N1011*Параметри!$M$32)/18</f>
        <v>68.455555555555563</v>
      </c>
      <c r="P1011" s="41">
        <f>IF(H1011=0,"",'Дані з ДІСО'!Y1011/H1011)</f>
        <v>0</v>
      </c>
      <c r="Q1011" s="29">
        <f>IF(H1011=0,"",(1+0.25*P1011)*O1011*Параметри!$K$51)</f>
        <v>14021.081328629956</v>
      </c>
      <c r="R1011" s="29">
        <f>IF(H1011=0,"",Q1011*'Коефіцієнти АТО'!T1011)</f>
        <v>238.35838258670927</v>
      </c>
      <c r="S1011" s="29">
        <f>IF(H1011=0,"",H1011*(1+0.25*P1011)*Параметри!$K$66*Параметри!$K$20/1000)</f>
        <v>0</v>
      </c>
      <c r="T1011" s="29">
        <f>IF(H1011=0,"",H1011*(1+0.25*P1011)*'Коефіцієнти АТО'!$S1011*Параметри!$K$20/1000)</f>
        <v>2022.6264785762537</v>
      </c>
      <c r="U1011" s="29">
        <f t="shared" si="138"/>
        <v>16282.06618979292</v>
      </c>
      <c r="V1011" s="29">
        <f t="shared" si="139"/>
        <v>16282.06618979292</v>
      </c>
      <c r="W1011" s="40">
        <f>ROUNDUP('Дані з ДІСО'!P1011/Параметри!$K$24,0)</f>
        <v>0</v>
      </c>
      <c r="X1011" s="40">
        <f>ROUNDUP('Дані з ДІСО'!Q1011/Параметри!$K$24,0)</f>
        <v>0</v>
      </c>
      <c r="Y1011" s="40">
        <f>ROUNDUP('Дані з ДІСО'!R1011/Параметри!$K$24,0)</f>
        <v>0</v>
      </c>
      <c r="Z1011" s="59">
        <f>(W1011*Параметри!$K$33+X1011*Параметри!$L$33+Y1011*Параметри!$M$33)/18</f>
        <v>0</v>
      </c>
      <c r="AA1011" s="41">
        <f>IF(J1011=0,0,'Дані з ДІСО'!AA1011/J1011)</f>
        <v>0</v>
      </c>
      <c r="AB1011" s="29">
        <f>(1+0.25*AA1011)*Z1011*Параметри!$K$51</f>
        <v>0</v>
      </c>
      <c r="AC1011" s="29">
        <f>AB1011*'Коефіцієнти АТО'!U1011</f>
        <v>0</v>
      </c>
      <c r="AD1011" s="29">
        <f>J1011*(1+0.25*AA1011)*Параметри!$K$66*Параметри!$K$20/1000</f>
        <v>0</v>
      </c>
      <c r="AE1011" s="29">
        <f>(1+0.25*AA1011)*J1011*'Коефіцієнти АТО'!S1011*Параметри!$K$20/1000</f>
        <v>0</v>
      </c>
      <c r="AF1011" s="29">
        <f t="shared" si="135"/>
        <v>0</v>
      </c>
      <c r="AG1011" s="29">
        <v>0</v>
      </c>
      <c r="AH1011" s="40">
        <v>2</v>
      </c>
      <c r="AI1011" s="40">
        <v>0</v>
      </c>
      <c r="AJ1011" s="40">
        <f t="shared" si="136"/>
        <v>0</v>
      </c>
      <c r="AK1011" s="29">
        <f>(AH1011+AI1011)*(1+0.25*AJ1011)*Параметри!$K$53</f>
        <v>358.85855139200009</v>
      </c>
      <c r="AL1011" s="29">
        <f>ROUNDUP(('Дані з ДІСО'!AU1011+'Дані з ДІСО'!AW1011)/Параметри!$K$28,0)</f>
        <v>0</v>
      </c>
      <c r="AM1011" s="64">
        <f>AL1011*Параметри!$M$35/18</f>
        <v>0</v>
      </c>
      <c r="AN1011" s="29">
        <f>IF(AL1011=0,0,'Дані з ДІСО'!AW1011/SUM('Дані з ДІСО'!AU1011,'Дані з ДІСО'!AW1011))</f>
        <v>0</v>
      </c>
      <c r="AO1011" s="29">
        <f>(1+0.25*AN1011)*AM1011*Параметри!$K$51</f>
        <v>0</v>
      </c>
      <c r="AP1011" s="40">
        <f>ROUNDUP(('Дані з ДІСО'!AE1011+'Дані не з ДІСО'!E1011+'Дані не з ДІСО'!G1011)/Параметри!$K$69,0)</f>
        <v>0</v>
      </c>
      <c r="AQ1011" s="40">
        <f t="shared" si="140"/>
        <v>0</v>
      </c>
      <c r="AR1011" s="40">
        <f>IF(AP1011=0,0,('Дані з ДІСО'!AH1011+'Дані не з ДІСО'!G1011)/('Дані з ДІСО'!AE1011+'Дані не з ДІСО'!E1011+'Дані не з ДІСО'!G1011))</f>
        <v>0</v>
      </c>
      <c r="AS1011" s="29">
        <f>AQ1011*(1+0.25*AR1011)*Параметри!$K$51</f>
        <v>0</v>
      </c>
      <c r="AT1011" s="40">
        <f>ROUNDUP('Дані з ДІСО'!AF1011/Параметри!$K$70,0)</f>
        <v>0</v>
      </c>
      <c r="AU1011" s="40">
        <f t="shared" si="141"/>
        <v>0</v>
      </c>
      <c r="AV1011" s="40">
        <f>IF(AT1011=0,0,'Дані з ДІСО'!AI1011/'Дані з ДІСО'!AF1011)</f>
        <v>0</v>
      </c>
      <c r="AW1011" s="29">
        <f>AU1011*(1+0.25*AV1011)*Параметри!$K$51</f>
        <v>0</v>
      </c>
      <c r="AX1011" s="40">
        <f>ROUNDUP('Дані з ДІСО'!AR1011/Параметри!$K$29,0)</f>
        <v>0</v>
      </c>
      <c r="AY1011" s="40">
        <f>ROUNDUP('Дані з ДІСО'!AS1011/Параметри!$K$29,0)</f>
        <v>0</v>
      </c>
      <c r="AZ1011" s="40">
        <f>ROUNDUP('Дані з ДІСО'!AT1011/Параметри!$K$29,0)</f>
        <v>0</v>
      </c>
      <c r="BA1011" s="64">
        <f>(AX1011*Параметри!$K$32+AY1011*Параметри!$L$32+AZ1011*Параметри!$M$32)/18</f>
        <v>0</v>
      </c>
      <c r="BB1011" s="29">
        <f>(BA1011*Параметри!$K$51+SUM('Дані з ДІСО'!AR1011:AT1011)*Параметри!$K$48*Параметри!$K$20/1000)*Параметри!$K$74</f>
        <v>0</v>
      </c>
      <c r="BC1011" s="40">
        <f>ROUNDUP(('Дані не з ДІСО'!I1011+'Дані не з ДІСО'!K1011)/Параметри!$K$26,0)</f>
        <v>0</v>
      </c>
      <c r="BD1011" s="29">
        <f>BC1011*Параметри!$M$36/18</f>
        <v>0</v>
      </c>
      <c r="BE1011" s="40">
        <f>IF(BC1011=0,0,'Дані не з ДІСО'!K1011/('Дані не з ДІСО'!I1011+'Дані не з ДІСО'!K1011))</f>
        <v>0</v>
      </c>
      <c r="BF1011" s="29">
        <f>(1+0.25*BE1011)*BD1011*Параметри!$K$51</f>
        <v>0</v>
      </c>
      <c r="BG1011" s="40">
        <f>ROUNDUP('Дані не з ДІСО'!M1011/Параметри!$K$27,0)</f>
        <v>0</v>
      </c>
      <c r="BH1011" s="40">
        <f>BG1011*Параметри!$M$37/18</f>
        <v>0</v>
      </c>
      <c r="BI1011" s="29">
        <f>BH1011*Параметри!$K$51</f>
        <v>0</v>
      </c>
      <c r="BJ1011" s="29">
        <f>'Дані не з ДІСО'!N1011*Параметри!$K$76</f>
        <v>0</v>
      </c>
      <c r="BK1011" s="40">
        <f>ROUNDUP('Дані з ДІСО'!V1011/Параметри!$K$25,0)</f>
        <v>0</v>
      </c>
      <c r="BL1011" s="40">
        <f>ROUNDUP('Дані з ДІСО'!W1011/Параметри!$K$25,0)</f>
        <v>0</v>
      </c>
      <c r="BM1011" s="40">
        <f>ROUNDUP('Дані з ДІСО'!X1011/Параметри!$K$25,0)</f>
        <v>0</v>
      </c>
      <c r="BN1011" s="40">
        <f>(BK1011*Параметри!$K$34+BL1011*Параметри!$L$34+BM1011*Параметри!$M$34)/18</f>
        <v>0</v>
      </c>
      <c r="BO1011" s="40">
        <f>IF(K1011=0,0,'Дані з ДІСО'!AC1011/K1011)</f>
        <v>0</v>
      </c>
      <c r="BP1011" s="29">
        <f>(1+0.25*BO1011)*BN1011*Параметри!$K$51</f>
        <v>0</v>
      </c>
      <c r="BQ1011" s="29">
        <f>BP1011*'Коефіцієнти АТО'!U1011</f>
        <v>0</v>
      </c>
      <c r="BR1011" s="29">
        <f>K1011*(1+0.25*BO1011)*Параметри!$K$66*Параметри!$K$20/1000</f>
        <v>0</v>
      </c>
      <c r="BS1011" s="29">
        <f>(1+0.25*BO1011)*K1011*'Коефіцієнти АТО'!S1011*Параметри!$K$20/1000</f>
        <v>0</v>
      </c>
      <c r="BT1011" s="29">
        <f t="shared" si="142"/>
        <v>0</v>
      </c>
      <c r="BU1011" s="40">
        <f>ROUNDUP('Дані з ДІСО'!AG1011/Параметри!$K$71,0)</f>
        <v>0</v>
      </c>
      <c r="BV1011" s="40">
        <f t="shared" si="143"/>
        <v>0</v>
      </c>
      <c r="BW1011" s="40">
        <f>IF('Дані з ДІСО'!AG1011=0,0,'Дані з ДІСО'!AJ1011/'Дані з ДІСО'!AG1011)</f>
        <v>0</v>
      </c>
      <c r="BX1011" s="29">
        <f>BV1011*(1+0.25*BW1011)*Параметри!$K$51</f>
        <v>0</v>
      </c>
      <c r="BY1011" s="29">
        <f>ROUND(IF(Параметри!$K$77="No",CC1011,CC1011*Параметри!$K$78)+AG1011,1)</f>
        <v>14976.8</v>
      </c>
      <c r="BZ1011" s="29">
        <f>ROUND(IF(Параметри!$K$77="No",BF1011,BF1011*Параметри!$K$78),1)</f>
        <v>0</v>
      </c>
      <c r="CA1011" s="29">
        <f>ROUND(IF(Параметри!$K$77="No",BI1011,BI1011*Параметри!$K$78),1)</f>
        <v>0</v>
      </c>
      <c r="CB1011" s="29">
        <f>ROUND(IF(Параметри!$K$77="No",BJ1011,BJ1011*Параметри!$K$78),1)</f>
        <v>0</v>
      </c>
      <c r="CC1011" s="29">
        <f t="shared" si="137"/>
        <v>16640.924741184921</v>
      </c>
    </row>
    <row r="1012" spans="1:81">
      <c r="A1012" s="9">
        <v>1011</v>
      </c>
      <c r="B1012" s="9" t="s">
        <v>3145</v>
      </c>
      <c r="C1012" s="9" t="s">
        <v>3146</v>
      </c>
      <c r="D1012" s="9" t="s">
        <v>4077</v>
      </c>
      <c r="E1012" s="9" t="s">
        <v>21</v>
      </c>
      <c r="F1012" s="9" t="s">
        <v>4078</v>
      </c>
      <c r="G1012" s="9" t="s">
        <v>2106</v>
      </c>
      <c r="H1012" s="29">
        <f>SUM('Дані з ДІСО'!J1012:L1012)</f>
        <v>481</v>
      </c>
      <c r="I1012" s="29">
        <f>SUM('Дані з ДІСО'!G1012:I1012)</f>
        <v>22</v>
      </c>
      <c r="J1012" s="29">
        <f>SUM('Дані з ДІСО'!P1012:R1012)</f>
        <v>0</v>
      </c>
      <c r="K1012" s="29">
        <f>SUM('Дані з ДІСО'!V1012:X1012)</f>
        <v>0</v>
      </c>
      <c r="L1012" s="40">
        <f>ROUNDUP('Дані з ДІСО'!J1012/'Коефіцієнти АТО'!$R1012,0)</f>
        <v>9</v>
      </c>
      <c r="M1012" s="40">
        <f>ROUNDUP('Дані з ДІСО'!K1012/'Коефіцієнти АТО'!$R1012,0)</f>
        <v>14</v>
      </c>
      <c r="N1012" s="40">
        <f>ROUNDUP('Дані з ДІСО'!L1012/'Коефіцієнти АТО'!$R1012,0)</f>
        <v>3</v>
      </c>
      <c r="O1012" s="59">
        <f>(L1012*Параметри!$K$32+M1012*Параметри!$L$32+N1012*Параметри!$M$32)/18</f>
        <v>42.85</v>
      </c>
      <c r="P1012" s="41">
        <f>IF(H1012=0,"",'Дані з ДІСО'!Y1012/H1012)</f>
        <v>0</v>
      </c>
      <c r="Q1012" s="29">
        <f>IF(H1012=0,"",(1+0.25*P1012)*O1012*Параметри!$K$51)</f>
        <v>8776.5460386075993</v>
      </c>
      <c r="R1012" s="29">
        <f>IF(H1012=0,"",Q1012*'Коефіцієнти АТО'!T1012)</f>
        <v>658.24095289556988</v>
      </c>
      <c r="S1012" s="29">
        <f>IF(H1012=0,"",H1012*(1+0.25*P1012)*Параметри!$K$66*Параметри!$K$20/1000)</f>
        <v>0</v>
      </c>
      <c r="T1012" s="29">
        <f>IF(H1012=0,"",H1012*(1+0.25*P1012)*'Коефіцієнти АТО'!$S1012*Параметри!$K$20/1000)</f>
        <v>1052.8545020697829</v>
      </c>
      <c r="U1012" s="29">
        <f t="shared" si="138"/>
        <v>10487.641493572952</v>
      </c>
      <c r="V1012" s="29">
        <f t="shared" si="139"/>
        <v>10487.641493572952</v>
      </c>
      <c r="W1012" s="40">
        <f>ROUNDUP('Дані з ДІСО'!P1012/Параметри!$K$24,0)</f>
        <v>0</v>
      </c>
      <c r="X1012" s="40">
        <f>ROUNDUP('Дані з ДІСО'!Q1012/Параметри!$K$24,0)</f>
        <v>0</v>
      </c>
      <c r="Y1012" s="40">
        <f>ROUNDUP('Дані з ДІСО'!R1012/Параметри!$K$24,0)</f>
        <v>0</v>
      </c>
      <c r="Z1012" s="59">
        <f>(W1012*Параметри!$K$33+X1012*Параметри!$L$33+Y1012*Параметри!$M$33)/18</f>
        <v>0</v>
      </c>
      <c r="AA1012" s="41">
        <f>IF(J1012=0,0,'Дані з ДІСО'!AA1012/J1012)</f>
        <v>0</v>
      </c>
      <c r="AB1012" s="29">
        <f>(1+0.25*AA1012)*Z1012*Параметри!$K$51</f>
        <v>0</v>
      </c>
      <c r="AC1012" s="29">
        <f>AB1012*'Коефіцієнти АТО'!U1012</f>
        <v>0</v>
      </c>
      <c r="AD1012" s="29">
        <f>J1012*(1+0.25*AA1012)*Параметри!$K$66*Параметри!$K$20/1000</f>
        <v>0</v>
      </c>
      <c r="AE1012" s="29">
        <f>(1+0.25*AA1012)*J1012*'Коефіцієнти АТО'!S1012*Параметри!$K$20/1000</f>
        <v>0</v>
      </c>
      <c r="AF1012" s="29">
        <f t="shared" si="135"/>
        <v>0</v>
      </c>
      <c r="AG1012" s="29">
        <v>0</v>
      </c>
      <c r="AH1012" s="40">
        <v>4</v>
      </c>
      <c r="AI1012" s="40">
        <v>0</v>
      </c>
      <c r="AJ1012" s="40">
        <f t="shared" si="136"/>
        <v>0</v>
      </c>
      <c r="AK1012" s="29">
        <f>(AH1012+AI1012)*(1+0.25*AJ1012)*Параметри!$K$53</f>
        <v>717.71710278400019</v>
      </c>
      <c r="AL1012" s="29">
        <f>ROUNDUP(('Дані з ДІСО'!AU1012+'Дані з ДІСО'!AW1012)/Параметри!$K$28,0)</f>
        <v>0</v>
      </c>
      <c r="AM1012" s="64">
        <f>AL1012*Параметри!$M$35/18</f>
        <v>0</v>
      </c>
      <c r="AN1012" s="29">
        <f>IF(AL1012=0,0,'Дані з ДІСО'!AW1012/SUM('Дані з ДІСО'!AU1012,'Дані з ДІСО'!AW1012))</f>
        <v>0</v>
      </c>
      <c r="AO1012" s="29">
        <f>(1+0.25*AN1012)*AM1012*Параметри!$K$51</f>
        <v>0</v>
      </c>
      <c r="AP1012" s="40">
        <f>ROUNDUP(('Дані з ДІСО'!AE1012+'Дані не з ДІСО'!E1012+'Дані не з ДІСО'!G1012)/Параметри!$K$69,0)</f>
        <v>0</v>
      </c>
      <c r="AQ1012" s="40">
        <f t="shared" si="140"/>
        <v>0</v>
      </c>
      <c r="AR1012" s="40">
        <f>IF(AP1012=0,0,('Дані з ДІСО'!AH1012+'Дані не з ДІСО'!G1012)/('Дані з ДІСО'!AE1012+'Дані не з ДІСО'!E1012+'Дані не з ДІСО'!G1012))</f>
        <v>0</v>
      </c>
      <c r="AS1012" s="29">
        <f>AQ1012*(1+0.25*AR1012)*Параметри!$K$51</f>
        <v>0</v>
      </c>
      <c r="AT1012" s="40">
        <f>ROUNDUP('Дані з ДІСО'!AF1012/Параметри!$K$70,0)</f>
        <v>0</v>
      </c>
      <c r="AU1012" s="40">
        <f t="shared" si="141"/>
        <v>0</v>
      </c>
      <c r="AV1012" s="40">
        <f>IF(AT1012=0,0,'Дані з ДІСО'!AI1012/'Дані з ДІСО'!AF1012)</f>
        <v>0</v>
      </c>
      <c r="AW1012" s="29">
        <f>AU1012*(1+0.25*AV1012)*Параметри!$K$51</f>
        <v>0</v>
      </c>
      <c r="AX1012" s="40">
        <f>ROUNDUP('Дані з ДІСО'!AR1012/Параметри!$K$29,0)</f>
        <v>0</v>
      </c>
      <c r="AY1012" s="40">
        <f>ROUNDUP('Дані з ДІСО'!AS1012/Параметри!$K$29,0)</f>
        <v>0</v>
      </c>
      <c r="AZ1012" s="40">
        <f>ROUNDUP('Дані з ДІСО'!AT1012/Параметри!$K$29,0)</f>
        <v>0</v>
      </c>
      <c r="BA1012" s="64">
        <f>(AX1012*Параметри!$K$32+AY1012*Параметри!$L$32+AZ1012*Параметри!$M$32)/18</f>
        <v>0</v>
      </c>
      <c r="BB1012" s="29">
        <f>(BA1012*Параметри!$K$51+SUM('Дані з ДІСО'!AR1012:AT1012)*Параметри!$K$48*Параметри!$K$20/1000)*Параметри!$K$74</f>
        <v>0</v>
      </c>
      <c r="BC1012" s="40">
        <f>ROUNDUP(('Дані не з ДІСО'!I1012+'Дані не з ДІСО'!K1012)/Параметри!$K$26,0)</f>
        <v>0</v>
      </c>
      <c r="BD1012" s="29">
        <f>BC1012*Параметри!$M$36/18</f>
        <v>0</v>
      </c>
      <c r="BE1012" s="40">
        <f>IF(BC1012=0,0,'Дані не з ДІСО'!K1012/('Дані не з ДІСО'!I1012+'Дані не з ДІСО'!K1012))</f>
        <v>0</v>
      </c>
      <c r="BF1012" s="29">
        <f>(1+0.25*BE1012)*BD1012*Параметри!$K$51</f>
        <v>0</v>
      </c>
      <c r="BG1012" s="40">
        <f>ROUNDUP('Дані не з ДІСО'!M1012/Параметри!$K$27,0)</f>
        <v>0</v>
      </c>
      <c r="BH1012" s="40">
        <f>BG1012*Параметри!$M$37/18</f>
        <v>0</v>
      </c>
      <c r="BI1012" s="29">
        <f>BH1012*Параметри!$K$51</f>
        <v>0</v>
      </c>
      <c r="BJ1012" s="29">
        <f>'Дані не з ДІСО'!N1012*Параметри!$K$76</f>
        <v>0</v>
      </c>
      <c r="BK1012" s="40">
        <f>ROUNDUP('Дані з ДІСО'!V1012/Параметри!$K$25,0)</f>
        <v>0</v>
      </c>
      <c r="BL1012" s="40">
        <f>ROUNDUP('Дані з ДІСО'!W1012/Параметри!$K$25,0)</f>
        <v>0</v>
      </c>
      <c r="BM1012" s="40">
        <f>ROUNDUP('Дані з ДІСО'!X1012/Параметри!$K$25,0)</f>
        <v>0</v>
      </c>
      <c r="BN1012" s="40">
        <f>(BK1012*Параметри!$K$34+BL1012*Параметри!$L$34+BM1012*Параметри!$M$34)/18</f>
        <v>0</v>
      </c>
      <c r="BO1012" s="40">
        <f>IF(K1012=0,0,'Дані з ДІСО'!AC1012/K1012)</f>
        <v>0</v>
      </c>
      <c r="BP1012" s="29">
        <f>(1+0.25*BO1012)*BN1012*Параметри!$K$51</f>
        <v>0</v>
      </c>
      <c r="BQ1012" s="29">
        <f>BP1012*'Коефіцієнти АТО'!U1012</f>
        <v>0</v>
      </c>
      <c r="BR1012" s="29">
        <f>K1012*(1+0.25*BO1012)*Параметри!$K$66*Параметри!$K$20/1000</f>
        <v>0</v>
      </c>
      <c r="BS1012" s="29">
        <f>(1+0.25*BO1012)*K1012*'Коефіцієнти АТО'!S1012*Параметри!$K$20/1000</f>
        <v>0</v>
      </c>
      <c r="BT1012" s="29">
        <f t="shared" si="142"/>
        <v>0</v>
      </c>
      <c r="BU1012" s="40">
        <f>ROUNDUP('Дані з ДІСО'!AG1012/Параметри!$K$71,0)</f>
        <v>0</v>
      </c>
      <c r="BV1012" s="40">
        <f t="shared" si="143"/>
        <v>0</v>
      </c>
      <c r="BW1012" s="40">
        <f>IF('Дані з ДІСО'!AG1012=0,0,'Дані з ДІСО'!AJ1012/'Дані з ДІСО'!AG1012)</f>
        <v>0</v>
      </c>
      <c r="BX1012" s="29">
        <f>BV1012*(1+0.25*BW1012)*Параметри!$K$51</f>
        <v>0</v>
      </c>
      <c r="BY1012" s="29">
        <f>ROUND(IF(Параметри!$K$77="No",CC1012,CC1012*Параметри!$K$78)+AG1012,1)</f>
        <v>10084.799999999999</v>
      </c>
      <c r="BZ1012" s="29">
        <f>ROUND(IF(Параметри!$K$77="No",BF1012,BF1012*Параметри!$K$78),1)</f>
        <v>0</v>
      </c>
      <c r="CA1012" s="29">
        <f>ROUND(IF(Параметри!$K$77="No",BI1012,BI1012*Параметри!$K$78),1)</f>
        <v>0</v>
      </c>
      <c r="CB1012" s="29">
        <f>ROUND(IF(Параметри!$K$77="No",BJ1012,BJ1012*Параметри!$K$78),1)</f>
        <v>0</v>
      </c>
      <c r="CC1012" s="29">
        <f t="shared" si="137"/>
        <v>11205.358596356951</v>
      </c>
    </row>
    <row r="1013" spans="1:81">
      <c r="A1013" s="9">
        <v>1012</v>
      </c>
      <c r="B1013" s="9" t="s">
        <v>3151</v>
      </c>
      <c r="C1013" s="9" t="s">
        <v>3151</v>
      </c>
      <c r="D1013" s="9" t="s">
        <v>4077</v>
      </c>
      <c r="E1013" s="9" t="s">
        <v>29</v>
      </c>
      <c r="F1013" s="9" t="s">
        <v>4079</v>
      </c>
      <c r="G1013" s="9" t="s">
        <v>2108</v>
      </c>
      <c r="H1013" s="29">
        <f>SUM('Дані з ДІСО'!J1013:L1013)</f>
        <v>349</v>
      </c>
      <c r="I1013" s="29">
        <f>SUM('Дані з ДІСО'!G1013:I1013)</f>
        <v>27</v>
      </c>
      <c r="J1013" s="29">
        <f>SUM('Дані з ДІСО'!P1013:R1013)</f>
        <v>0</v>
      </c>
      <c r="K1013" s="29">
        <f>SUM('Дані з ДІСО'!V1013:X1013)</f>
        <v>0</v>
      </c>
      <c r="L1013" s="40">
        <f>ROUNDUP('Дані з ДІСО'!J1013/'Коефіцієнти АТО'!$R1013,0)</f>
        <v>10</v>
      </c>
      <c r="M1013" s="40">
        <f>ROUNDUP('Дані з ДІСО'!K1013/'Коефіцієнти АТО'!$R1013,0)</f>
        <v>15</v>
      </c>
      <c r="N1013" s="40">
        <f>ROUNDUP('Дані з ДІСО'!L1013/'Коефіцієнти АТО'!$R1013,0)</f>
        <v>3</v>
      </c>
      <c r="O1013" s="59">
        <f>(L1013*Параметри!$K$32+M1013*Параметри!$L$32+N1013*Параметри!$M$32)/18</f>
        <v>45.944444444444443</v>
      </c>
      <c r="P1013" s="41">
        <f>IF(H1013=0,"",'Дані з ДІСО'!Y1013/H1013)</f>
        <v>0</v>
      </c>
      <c r="Q1013" s="29">
        <f>IF(H1013=0,"",(1+0.25*P1013)*O1013*Параметри!$K$51)</f>
        <v>9410.3508024484436</v>
      </c>
      <c r="R1013" s="29">
        <f>IF(H1013=0,"",Q1013*'Коефіцієнти АТО'!T1013)</f>
        <v>159.97596364162357</v>
      </c>
      <c r="S1013" s="29">
        <f>IF(H1013=0,"",H1013*(1+0.25*P1013)*Параметри!$K$66*Параметри!$K$20/1000)</f>
        <v>0</v>
      </c>
      <c r="T1013" s="29">
        <f>IF(H1013=0,"",H1013*(1+0.25*P1013)*'Коефіцієнти АТО'!$S1013*Параметри!$K$20/1000)</f>
        <v>1594.270868541354</v>
      </c>
      <c r="U1013" s="29">
        <f t="shared" si="138"/>
        <v>11164.597634631422</v>
      </c>
      <c r="V1013" s="29">
        <f t="shared" si="139"/>
        <v>11164.597634631422</v>
      </c>
      <c r="W1013" s="40">
        <f>ROUNDUP('Дані з ДІСО'!P1013/Параметри!$K$24,0)</f>
        <v>0</v>
      </c>
      <c r="X1013" s="40">
        <f>ROUNDUP('Дані з ДІСО'!Q1013/Параметри!$K$24,0)</f>
        <v>0</v>
      </c>
      <c r="Y1013" s="40">
        <f>ROUNDUP('Дані з ДІСО'!R1013/Параметри!$K$24,0)</f>
        <v>0</v>
      </c>
      <c r="Z1013" s="59">
        <f>(W1013*Параметри!$K$33+X1013*Параметри!$L$33+Y1013*Параметри!$M$33)/18</f>
        <v>0</v>
      </c>
      <c r="AA1013" s="41">
        <f>IF(J1013=0,0,'Дані з ДІСО'!AA1013/J1013)</f>
        <v>0</v>
      </c>
      <c r="AB1013" s="29">
        <f>(1+0.25*AA1013)*Z1013*Параметри!$K$51</f>
        <v>0</v>
      </c>
      <c r="AC1013" s="29">
        <f>AB1013*'Коефіцієнти АТО'!U1013</f>
        <v>0</v>
      </c>
      <c r="AD1013" s="29">
        <f>J1013*(1+0.25*AA1013)*Параметри!$K$66*Параметри!$K$20/1000</f>
        <v>0</v>
      </c>
      <c r="AE1013" s="29">
        <f>(1+0.25*AA1013)*J1013*'Коефіцієнти АТО'!S1013*Параметри!$K$20/1000</f>
        <v>0</v>
      </c>
      <c r="AF1013" s="29">
        <f t="shared" si="135"/>
        <v>0</v>
      </c>
      <c r="AG1013" s="29">
        <v>0</v>
      </c>
      <c r="AH1013" s="40">
        <v>6</v>
      </c>
      <c r="AI1013" s="40">
        <v>0</v>
      </c>
      <c r="AJ1013" s="40">
        <f t="shared" si="136"/>
        <v>0</v>
      </c>
      <c r="AK1013" s="29">
        <f>(AH1013+AI1013)*(1+0.25*AJ1013)*Параметри!$K$53</f>
        <v>1076.5756541760002</v>
      </c>
      <c r="AL1013" s="29">
        <f>ROUNDUP(('Дані з ДІСО'!AU1013+'Дані з ДІСО'!AW1013)/Параметри!$K$28,0)</f>
        <v>0</v>
      </c>
      <c r="AM1013" s="64">
        <f>AL1013*Параметри!$M$35/18</f>
        <v>0</v>
      </c>
      <c r="AN1013" s="29">
        <f>IF(AL1013=0,0,'Дані з ДІСО'!AW1013/SUM('Дані з ДІСО'!AU1013,'Дані з ДІСО'!AW1013))</f>
        <v>0</v>
      </c>
      <c r="AO1013" s="29">
        <f>(1+0.25*AN1013)*AM1013*Параметри!$K$51</f>
        <v>0</v>
      </c>
      <c r="AP1013" s="40">
        <f>ROUNDUP(('Дані з ДІСО'!AE1013+'Дані не з ДІСО'!E1013+'Дані не з ДІСО'!G1013)/Параметри!$K$69,0)</f>
        <v>0</v>
      </c>
      <c r="AQ1013" s="40">
        <f t="shared" si="140"/>
        <v>0</v>
      </c>
      <c r="AR1013" s="40">
        <f>IF(AP1013=0,0,('Дані з ДІСО'!AH1013+'Дані не з ДІСО'!G1013)/('Дані з ДІСО'!AE1013+'Дані не з ДІСО'!E1013+'Дані не з ДІСО'!G1013))</f>
        <v>0</v>
      </c>
      <c r="AS1013" s="29">
        <f>AQ1013*(1+0.25*AR1013)*Параметри!$K$51</f>
        <v>0</v>
      </c>
      <c r="AT1013" s="40">
        <f>ROUNDUP('Дані з ДІСО'!AF1013/Параметри!$K$70,0)</f>
        <v>0</v>
      </c>
      <c r="AU1013" s="40">
        <f t="shared" si="141"/>
        <v>0</v>
      </c>
      <c r="AV1013" s="40">
        <f>IF(AT1013=0,0,'Дані з ДІСО'!AI1013/'Дані з ДІСО'!AF1013)</f>
        <v>0</v>
      </c>
      <c r="AW1013" s="29">
        <f>AU1013*(1+0.25*AV1013)*Параметри!$K$51</f>
        <v>0</v>
      </c>
      <c r="AX1013" s="40">
        <f>ROUNDUP('Дані з ДІСО'!AR1013/Параметри!$K$29,0)</f>
        <v>0</v>
      </c>
      <c r="AY1013" s="40">
        <f>ROUNDUP('Дані з ДІСО'!AS1013/Параметри!$K$29,0)</f>
        <v>0</v>
      </c>
      <c r="AZ1013" s="40">
        <f>ROUNDUP('Дані з ДІСО'!AT1013/Параметри!$K$29,0)</f>
        <v>0</v>
      </c>
      <c r="BA1013" s="64">
        <f>(AX1013*Параметри!$K$32+AY1013*Параметри!$L$32+AZ1013*Параметри!$M$32)/18</f>
        <v>0</v>
      </c>
      <c r="BB1013" s="29">
        <f>(BA1013*Параметри!$K$51+SUM('Дані з ДІСО'!AR1013:AT1013)*Параметри!$K$48*Параметри!$K$20/1000)*Параметри!$K$74</f>
        <v>0</v>
      </c>
      <c r="BC1013" s="40">
        <f>ROUNDUP(('Дані не з ДІСО'!I1013+'Дані не з ДІСО'!K1013)/Параметри!$K$26,0)</f>
        <v>0</v>
      </c>
      <c r="BD1013" s="29">
        <f>BC1013*Параметри!$M$36/18</f>
        <v>0</v>
      </c>
      <c r="BE1013" s="40">
        <f>IF(BC1013=0,0,'Дані не з ДІСО'!K1013/('Дані не з ДІСО'!I1013+'Дані не з ДІСО'!K1013))</f>
        <v>0</v>
      </c>
      <c r="BF1013" s="29">
        <f>(1+0.25*BE1013)*BD1013*Параметри!$K$51</f>
        <v>0</v>
      </c>
      <c r="BG1013" s="40">
        <f>ROUNDUP('Дані не з ДІСО'!M1013/Параметри!$K$27,0)</f>
        <v>0</v>
      </c>
      <c r="BH1013" s="40">
        <f>BG1013*Параметри!$M$37/18</f>
        <v>0</v>
      </c>
      <c r="BI1013" s="29">
        <f>BH1013*Параметри!$K$51</f>
        <v>0</v>
      </c>
      <c r="BJ1013" s="29">
        <f>'Дані не з ДІСО'!N1013*Параметри!$K$76</f>
        <v>0</v>
      </c>
      <c r="BK1013" s="40">
        <f>ROUNDUP('Дані з ДІСО'!V1013/Параметри!$K$25,0)</f>
        <v>0</v>
      </c>
      <c r="BL1013" s="40">
        <f>ROUNDUP('Дані з ДІСО'!W1013/Параметри!$K$25,0)</f>
        <v>0</v>
      </c>
      <c r="BM1013" s="40">
        <f>ROUNDUP('Дані з ДІСО'!X1013/Параметри!$K$25,0)</f>
        <v>0</v>
      </c>
      <c r="BN1013" s="40">
        <f>(BK1013*Параметри!$K$34+BL1013*Параметри!$L$34+BM1013*Параметри!$M$34)/18</f>
        <v>0</v>
      </c>
      <c r="BO1013" s="40">
        <f>IF(K1013=0,0,'Дані з ДІСО'!AC1013/K1013)</f>
        <v>0</v>
      </c>
      <c r="BP1013" s="29">
        <f>(1+0.25*BO1013)*BN1013*Параметри!$K$51</f>
        <v>0</v>
      </c>
      <c r="BQ1013" s="29">
        <f>BP1013*'Коефіцієнти АТО'!U1013</f>
        <v>0</v>
      </c>
      <c r="BR1013" s="29">
        <f>K1013*(1+0.25*BO1013)*Параметри!$K$66*Параметри!$K$20/1000</f>
        <v>0</v>
      </c>
      <c r="BS1013" s="29">
        <f>(1+0.25*BO1013)*K1013*'Коефіцієнти АТО'!S1013*Параметри!$K$20/1000</f>
        <v>0</v>
      </c>
      <c r="BT1013" s="29">
        <f t="shared" si="142"/>
        <v>0</v>
      </c>
      <c r="BU1013" s="40">
        <f>ROUNDUP('Дані з ДІСО'!AG1013/Параметри!$K$71,0)</f>
        <v>0</v>
      </c>
      <c r="BV1013" s="40">
        <f t="shared" si="143"/>
        <v>0</v>
      </c>
      <c r="BW1013" s="40">
        <f>IF('Дані з ДІСО'!AG1013=0,0,'Дані з ДІСО'!AJ1013/'Дані з ДІСО'!AG1013)</f>
        <v>0</v>
      </c>
      <c r="BX1013" s="29">
        <f>BV1013*(1+0.25*BW1013)*Параметри!$K$51</f>
        <v>0</v>
      </c>
      <c r="BY1013" s="29">
        <f>ROUND(IF(Параметри!$K$77="No",CC1013,CC1013*Параметри!$K$78)+AG1013,1)</f>
        <v>11017.1</v>
      </c>
      <c r="BZ1013" s="29">
        <f>ROUND(IF(Параметри!$K$77="No",BF1013,BF1013*Параметри!$K$78),1)</f>
        <v>0</v>
      </c>
      <c r="CA1013" s="29">
        <f>ROUND(IF(Параметри!$K$77="No",BI1013,BI1013*Параметри!$K$78),1)</f>
        <v>0</v>
      </c>
      <c r="CB1013" s="29">
        <f>ROUND(IF(Параметри!$K$77="No",BJ1013,BJ1013*Параметри!$K$78),1)</f>
        <v>0</v>
      </c>
      <c r="CC1013" s="29">
        <f t="shared" si="137"/>
        <v>12241.173288807422</v>
      </c>
    </row>
    <row r="1014" spans="1:81">
      <c r="A1014" s="9">
        <v>1013</v>
      </c>
      <c r="B1014" s="9" t="s">
        <v>3151</v>
      </c>
      <c r="C1014" s="9" t="s">
        <v>3151</v>
      </c>
      <c r="D1014" s="9" t="s">
        <v>4077</v>
      </c>
      <c r="E1014" s="9" t="s">
        <v>29</v>
      </c>
      <c r="F1014" s="9" t="s">
        <v>4080</v>
      </c>
      <c r="G1014" s="9" t="s">
        <v>2110</v>
      </c>
      <c r="H1014" s="29">
        <f>SUM('Дані з ДІСО'!J1014:L1014)</f>
        <v>439</v>
      </c>
      <c r="I1014" s="29">
        <f>SUM('Дані з ДІСО'!G1014:I1014)</f>
        <v>30</v>
      </c>
      <c r="J1014" s="29">
        <f>SUM('Дані з ДІСО'!P1014:R1014)</f>
        <v>0</v>
      </c>
      <c r="K1014" s="29">
        <f>SUM('Дані з ДІСО'!V1014:X1014)</f>
        <v>0</v>
      </c>
      <c r="L1014" s="40">
        <f>ROUNDUP('Дані з ДІСО'!J1014/'Коефіцієнти АТО'!$R1014,0)</f>
        <v>10</v>
      </c>
      <c r="M1014" s="40">
        <f>ROUNDUP('Дані з ДІСО'!K1014/'Коефіцієнти АТО'!$R1014,0)</f>
        <v>18</v>
      </c>
      <c r="N1014" s="40">
        <f>ROUNDUP('Дані з ДІСО'!L1014/'Коефіцієнти АТО'!$R1014,0)</f>
        <v>5</v>
      </c>
      <c r="O1014" s="59">
        <f>(L1014*Параметри!$K$32+M1014*Параметри!$L$32+N1014*Параметри!$M$32)/18</f>
        <v>55.338888888888889</v>
      </c>
      <c r="P1014" s="41">
        <f>IF(H1014=0,"",'Дані з ДІСО'!Y1014/H1014)</f>
        <v>0</v>
      </c>
      <c r="Q1014" s="29">
        <f>IF(H1014=0,"",(1+0.25*P1014)*O1014*Параметри!$K$51)</f>
        <v>11334.522895186088</v>
      </c>
      <c r="R1014" s="29">
        <f>IF(H1014=0,"",Q1014*'Коефіцієнти АТО'!T1014)</f>
        <v>192.68688921816351</v>
      </c>
      <c r="S1014" s="29">
        <f>IF(H1014=0,"",H1014*(1+0.25*P1014)*Параметри!$K$66*Параметри!$K$20/1000)</f>
        <v>0</v>
      </c>
      <c r="T1014" s="29">
        <f>IF(H1014=0,"",H1014*(1+0.25*P1014)*'Коефіцієнти АТО'!$S1014*Параметри!$K$20/1000)</f>
        <v>1796.5049657029097</v>
      </c>
      <c r="U1014" s="29">
        <f t="shared" si="138"/>
        <v>13323.714750107161</v>
      </c>
      <c r="V1014" s="29">
        <f t="shared" si="139"/>
        <v>13323.714750107161</v>
      </c>
      <c r="W1014" s="40">
        <f>ROUNDUP('Дані з ДІСО'!P1014/Параметри!$K$24,0)</f>
        <v>0</v>
      </c>
      <c r="X1014" s="40">
        <f>ROUNDUP('Дані з ДІСО'!Q1014/Параметри!$K$24,0)</f>
        <v>0</v>
      </c>
      <c r="Y1014" s="40">
        <f>ROUNDUP('Дані з ДІСО'!R1014/Параметри!$K$24,0)</f>
        <v>0</v>
      </c>
      <c r="Z1014" s="59">
        <f>(W1014*Параметри!$K$33+X1014*Параметри!$L$33+Y1014*Параметри!$M$33)/18</f>
        <v>0</v>
      </c>
      <c r="AA1014" s="41">
        <f>IF(J1014=0,0,'Дані з ДІСО'!AA1014/J1014)</f>
        <v>0</v>
      </c>
      <c r="AB1014" s="29">
        <f>(1+0.25*AA1014)*Z1014*Параметри!$K$51</f>
        <v>0</v>
      </c>
      <c r="AC1014" s="29">
        <f>AB1014*'Коефіцієнти АТО'!U1014</f>
        <v>0</v>
      </c>
      <c r="AD1014" s="29">
        <f>J1014*(1+0.25*AA1014)*Параметри!$K$66*Параметри!$K$20/1000</f>
        <v>0</v>
      </c>
      <c r="AE1014" s="29">
        <f>(1+0.25*AA1014)*J1014*'Коефіцієнти АТО'!S1014*Параметри!$K$20/1000</f>
        <v>0</v>
      </c>
      <c r="AF1014" s="29">
        <f t="shared" si="135"/>
        <v>0</v>
      </c>
      <c r="AG1014" s="29">
        <v>0</v>
      </c>
      <c r="AH1014" s="40">
        <v>0</v>
      </c>
      <c r="AI1014" s="40">
        <v>0</v>
      </c>
      <c r="AJ1014" s="40">
        <f t="shared" si="136"/>
        <v>0</v>
      </c>
      <c r="AK1014" s="29">
        <f>(AH1014+AI1014)*(1+0.25*AJ1014)*Параметри!$K$53</f>
        <v>0</v>
      </c>
      <c r="AL1014" s="29">
        <f>ROUNDUP(('Дані з ДІСО'!AU1014+'Дані з ДІСО'!AW1014)/Параметри!$K$28,0)</f>
        <v>0</v>
      </c>
      <c r="AM1014" s="64">
        <f>AL1014*Параметри!$M$35/18</f>
        <v>0</v>
      </c>
      <c r="AN1014" s="29">
        <f>IF(AL1014=0,0,'Дані з ДІСО'!AW1014/SUM('Дані з ДІСО'!AU1014,'Дані з ДІСО'!AW1014))</f>
        <v>0</v>
      </c>
      <c r="AO1014" s="29">
        <f>(1+0.25*AN1014)*AM1014*Параметри!$K$51</f>
        <v>0</v>
      </c>
      <c r="AP1014" s="40">
        <f>ROUNDUP(('Дані з ДІСО'!AE1014+'Дані не з ДІСО'!E1014+'Дані не з ДІСО'!G1014)/Параметри!$K$69,0)</f>
        <v>0</v>
      </c>
      <c r="AQ1014" s="40">
        <f t="shared" si="140"/>
        <v>0</v>
      </c>
      <c r="AR1014" s="40">
        <f>IF(AP1014=0,0,('Дані з ДІСО'!AH1014+'Дані не з ДІСО'!G1014)/('Дані з ДІСО'!AE1014+'Дані не з ДІСО'!E1014+'Дані не з ДІСО'!G1014))</f>
        <v>0</v>
      </c>
      <c r="AS1014" s="29">
        <f>AQ1014*(1+0.25*AR1014)*Параметри!$K$51</f>
        <v>0</v>
      </c>
      <c r="AT1014" s="40">
        <f>ROUNDUP('Дані з ДІСО'!AF1014/Параметри!$K$70,0)</f>
        <v>0</v>
      </c>
      <c r="AU1014" s="40">
        <f t="shared" si="141"/>
        <v>0</v>
      </c>
      <c r="AV1014" s="40">
        <f>IF(AT1014=0,0,'Дані з ДІСО'!AI1014/'Дані з ДІСО'!AF1014)</f>
        <v>0</v>
      </c>
      <c r="AW1014" s="29">
        <f>AU1014*(1+0.25*AV1014)*Параметри!$K$51</f>
        <v>0</v>
      </c>
      <c r="AX1014" s="40">
        <f>ROUNDUP('Дані з ДІСО'!AR1014/Параметри!$K$29,0)</f>
        <v>0</v>
      </c>
      <c r="AY1014" s="40">
        <f>ROUNDUP('Дані з ДІСО'!AS1014/Параметри!$K$29,0)</f>
        <v>0</v>
      </c>
      <c r="AZ1014" s="40">
        <f>ROUNDUP('Дані з ДІСО'!AT1014/Параметри!$K$29,0)</f>
        <v>0</v>
      </c>
      <c r="BA1014" s="64">
        <f>(AX1014*Параметри!$K$32+AY1014*Параметри!$L$32+AZ1014*Параметри!$M$32)/18</f>
        <v>0</v>
      </c>
      <c r="BB1014" s="29">
        <f>(BA1014*Параметри!$K$51+SUM('Дані з ДІСО'!AR1014:AT1014)*Параметри!$K$48*Параметри!$K$20/1000)*Параметри!$K$74</f>
        <v>0</v>
      </c>
      <c r="BC1014" s="40">
        <f>ROUNDUP(('Дані не з ДІСО'!I1014+'Дані не з ДІСО'!K1014)/Параметри!$K$26,0)</f>
        <v>0</v>
      </c>
      <c r="BD1014" s="29">
        <f>BC1014*Параметри!$M$36/18</f>
        <v>0</v>
      </c>
      <c r="BE1014" s="40">
        <f>IF(BC1014=0,0,'Дані не з ДІСО'!K1014/('Дані не з ДІСО'!I1014+'Дані не з ДІСО'!K1014))</f>
        <v>0</v>
      </c>
      <c r="BF1014" s="29">
        <f>(1+0.25*BE1014)*BD1014*Параметри!$K$51</f>
        <v>0</v>
      </c>
      <c r="BG1014" s="40">
        <f>ROUNDUP('Дані не з ДІСО'!M1014/Параметри!$K$27,0)</f>
        <v>0</v>
      </c>
      <c r="BH1014" s="40">
        <f>BG1014*Параметри!$M$37/18</f>
        <v>0</v>
      </c>
      <c r="BI1014" s="29">
        <f>BH1014*Параметри!$K$51</f>
        <v>0</v>
      </c>
      <c r="BJ1014" s="29">
        <f>'Дані не з ДІСО'!N1014*Параметри!$K$76</f>
        <v>0</v>
      </c>
      <c r="BK1014" s="40">
        <f>ROUNDUP('Дані з ДІСО'!V1014/Параметри!$K$25,0)</f>
        <v>0</v>
      </c>
      <c r="BL1014" s="40">
        <f>ROUNDUP('Дані з ДІСО'!W1014/Параметри!$K$25,0)</f>
        <v>0</v>
      </c>
      <c r="BM1014" s="40">
        <f>ROUNDUP('Дані з ДІСО'!X1014/Параметри!$K$25,0)</f>
        <v>0</v>
      </c>
      <c r="BN1014" s="40">
        <f>(BK1014*Параметри!$K$34+BL1014*Параметри!$L$34+BM1014*Параметри!$M$34)/18</f>
        <v>0</v>
      </c>
      <c r="BO1014" s="40">
        <f>IF(K1014=0,0,'Дані з ДІСО'!AC1014/K1014)</f>
        <v>0</v>
      </c>
      <c r="BP1014" s="29">
        <f>(1+0.25*BO1014)*BN1014*Параметри!$K$51</f>
        <v>0</v>
      </c>
      <c r="BQ1014" s="29">
        <f>BP1014*'Коефіцієнти АТО'!U1014</f>
        <v>0</v>
      </c>
      <c r="BR1014" s="29">
        <f>K1014*(1+0.25*BO1014)*Параметри!$K$66*Параметри!$K$20/1000</f>
        <v>0</v>
      </c>
      <c r="BS1014" s="29">
        <f>(1+0.25*BO1014)*K1014*'Коефіцієнти АТО'!S1014*Параметри!$K$20/1000</f>
        <v>0</v>
      </c>
      <c r="BT1014" s="29">
        <f t="shared" si="142"/>
        <v>0</v>
      </c>
      <c r="BU1014" s="40">
        <f>ROUNDUP('Дані з ДІСО'!AG1014/Параметри!$K$71,0)</f>
        <v>0</v>
      </c>
      <c r="BV1014" s="40">
        <f t="shared" si="143"/>
        <v>0</v>
      </c>
      <c r="BW1014" s="40">
        <f>IF('Дані з ДІСО'!AG1014=0,0,'Дані з ДІСО'!AJ1014/'Дані з ДІСО'!AG1014)</f>
        <v>0</v>
      </c>
      <c r="BX1014" s="29">
        <f>BV1014*(1+0.25*BW1014)*Параметри!$K$51</f>
        <v>0</v>
      </c>
      <c r="BY1014" s="29">
        <f>ROUND(IF(Параметри!$K$77="No",CC1014,CC1014*Параметри!$K$78)+AG1014,1)</f>
        <v>11991.3</v>
      </c>
      <c r="BZ1014" s="29">
        <f>ROUND(IF(Параметри!$K$77="No",BF1014,BF1014*Параметри!$K$78),1)</f>
        <v>0</v>
      </c>
      <c r="CA1014" s="29">
        <f>ROUND(IF(Параметри!$K$77="No",BI1014,BI1014*Параметри!$K$78),1)</f>
        <v>0</v>
      </c>
      <c r="CB1014" s="29">
        <f>ROUND(IF(Параметри!$K$77="No",BJ1014,BJ1014*Параметри!$K$78),1)</f>
        <v>0</v>
      </c>
      <c r="CC1014" s="29">
        <f t="shared" si="137"/>
        <v>13323.714750107161</v>
      </c>
    </row>
    <row r="1015" spans="1:81">
      <c r="A1015" s="9">
        <v>1014</v>
      </c>
      <c r="B1015" s="9" t="s">
        <v>3151</v>
      </c>
      <c r="C1015" s="9" t="s">
        <v>3151</v>
      </c>
      <c r="D1015" s="9" t="s">
        <v>4077</v>
      </c>
      <c r="E1015" s="9" t="s">
        <v>29</v>
      </c>
      <c r="F1015" s="9" t="s">
        <v>3308</v>
      </c>
      <c r="G1015" s="9" t="s">
        <v>2112</v>
      </c>
      <c r="H1015" s="29">
        <f>SUM('Дані з ДІСО'!J1015:L1015)</f>
        <v>896</v>
      </c>
      <c r="I1015" s="29">
        <f>SUM('Дані з ДІСО'!G1015:I1015)</f>
        <v>66</v>
      </c>
      <c r="J1015" s="29">
        <f>SUM('Дані з ДІСО'!P1015:R1015)</f>
        <v>0</v>
      </c>
      <c r="K1015" s="29">
        <f>SUM('Дані з ДІСО'!V1015:X1015)</f>
        <v>0</v>
      </c>
      <c r="L1015" s="40">
        <f>ROUNDUP('Дані з ДІСО'!J1015/'Коефіцієнти АТО'!$R1015,0)</f>
        <v>21</v>
      </c>
      <c r="M1015" s="40">
        <f>ROUNDUP('Дані з ДІСО'!K1015/'Коефіцієнти АТО'!$R1015,0)</f>
        <v>31</v>
      </c>
      <c r="N1015" s="40">
        <f>ROUNDUP('Дані з ДІСО'!L1015/'Коефіцієнти АТО'!$R1015,0)</f>
        <v>8</v>
      </c>
      <c r="O1015" s="59">
        <f>(L1015*Параметри!$K$32+M1015*Параметри!$L$32+N1015*Параметри!$M$32)/18</f>
        <v>98.927777777777777</v>
      </c>
      <c r="P1015" s="41">
        <f>IF(H1015=0,"",'Дані з ДІСО'!Y1015/H1015)</f>
        <v>0</v>
      </c>
      <c r="Q1015" s="29">
        <f>IF(H1015=0,"",(1+0.25*P1015)*O1015*Параметри!$K$51)</f>
        <v>20262.408311874176</v>
      </c>
      <c r="R1015" s="29">
        <f>IF(H1015=0,"",Q1015*'Коефіцієнти АТО'!T1015)</f>
        <v>344.460941301861</v>
      </c>
      <c r="S1015" s="29">
        <f>IF(H1015=0,"",H1015*(1+0.25*P1015)*Параметри!$K$66*Параметри!$K$20/1000)</f>
        <v>0</v>
      </c>
      <c r="T1015" s="29">
        <f>IF(H1015=0,"",H1015*(1+0.25*P1015)*'Коефіцієнти АТО'!$S1015*Параметри!$K$20/1000)</f>
        <v>3666.6707272660751</v>
      </c>
      <c r="U1015" s="29">
        <f t="shared" si="138"/>
        <v>24273.539980442114</v>
      </c>
      <c r="V1015" s="29">
        <f t="shared" si="139"/>
        <v>24273.539980442114</v>
      </c>
      <c r="W1015" s="40">
        <f>ROUNDUP('Дані з ДІСО'!P1015/Параметри!$K$24,0)</f>
        <v>0</v>
      </c>
      <c r="X1015" s="40">
        <f>ROUNDUP('Дані з ДІСО'!Q1015/Параметри!$K$24,0)</f>
        <v>0</v>
      </c>
      <c r="Y1015" s="40">
        <f>ROUNDUP('Дані з ДІСО'!R1015/Параметри!$K$24,0)</f>
        <v>0</v>
      </c>
      <c r="Z1015" s="59">
        <f>(W1015*Параметри!$K$33+X1015*Параметри!$L$33+Y1015*Параметри!$M$33)/18</f>
        <v>0</v>
      </c>
      <c r="AA1015" s="41">
        <f>IF(J1015=0,0,'Дані з ДІСО'!AA1015/J1015)</f>
        <v>0</v>
      </c>
      <c r="AB1015" s="29">
        <f>(1+0.25*AA1015)*Z1015*Параметри!$K$51</f>
        <v>0</v>
      </c>
      <c r="AC1015" s="29">
        <f>AB1015*'Коефіцієнти АТО'!U1015</f>
        <v>0</v>
      </c>
      <c r="AD1015" s="29">
        <f>J1015*(1+0.25*AA1015)*Параметри!$K$66*Параметри!$K$20/1000</f>
        <v>0</v>
      </c>
      <c r="AE1015" s="29">
        <f>(1+0.25*AA1015)*J1015*'Коефіцієнти АТО'!S1015*Параметри!$K$20/1000</f>
        <v>0</v>
      </c>
      <c r="AF1015" s="29">
        <f t="shared" si="135"/>
        <v>0</v>
      </c>
      <c r="AG1015" s="29">
        <v>0</v>
      </c>
      <c r="AH1015" s="40">
        <v>2</v>
      </c>
      <c r="AI1015" s="40">
        <v>0</v>
      </c>
      <c r="AJ1015" s="40">
        <f t="shared" si="136"/>
        <v>0</v>
      </c>
      <c r="AK1015" s="29">
        <f>(AH1015+AI1015)*(1+0.25*AJ1015)*Параметри!$K$53</f>
        <v>358.85855139200009</v>
      </c>
      <c r="AL1015" s="29">
        <f>ROUNDUP(('Дані з ДІСО'!AU1015+'Дані з ДІСО'!AW1015)/Параметри!$K$28,0)</f>
        <v>0</v>
      </c>
      <c r="AM1015" s="64">
        <f>AL1015*Параметри!$M$35/18</f>
        <v>0</v>
      </c>
      <c r="AN1015" s="29">
        <f>IF(AL1015=0,0,'Дані з ДІСО'!AW1015/SUM('Дані з ДІСО'!AU1015,'Дані з ДІСО'!AW1015))</f>
        <v>0</v>
      </c>
      <c r="AO1015" s="29">
        <f>(1+0.25*AN1015)*AM1015*Параметри!$K$51</f>
        <v>0</v>
      </c>
      <c r="AP1015" s="40">
        <f>ROUNDUP(('Дані з ДІСО'!AE1015+'Дані не з ДІСО'!E1015+'Дані не з ДІСО'!G1015)/Параметри!$K$69,0)</f>
        <v>0</v>
      </c>
      <c r="AQ1015" s="40">
        <f t="shared" si="140"/>
        <v>0</v>
      </c>
      <c r="AR1015" s="40">
        <f>IF(AP1015=0,0,('Дані з ДІСО'!AH1015+'Дані не з ДІСО'!G1015)/('Дані з ДІСО'!AE1015+'Дані не з ДІСО'!E1015+'Дані не з ДІСО'!G1015))</f>
        <v>0</v>
      </c>
      <c r="AS1015" s="29">
        <f>AQ1015*(1+0.25*AR1015)*Параметри!$K$51</f>
        <v>0</v>
      </c>
      <c r="AT1015" s="40">
        <f>ROUNDUP('Дані з ДІСО'!AF1015/Параметри!$K$70,0)</f>
        <v>0</v>
      </c>
      <c r="AU1015" s="40">
        <f t="shared" si="141"/>
        <v>0</v>
      </c>
      <c r="AV1015" s="40">
        <f>IF(AT1015=0,0,'Дані з ДІСО'!AI1015/'Дані з ДІСО'!AF1015)</f>
        <v>0</v>
      </c>
      <c r="AW1015" s="29">
        <f>AU1015*(1+0.25*AV1015)*Параметри!$K$51</f>
        <v>0</v>
      </c>
      <c r="AX1015" s="40">
        <f>ROUNDUP('Дані з ДІСО'!AR1015/Параметри!$K$29,0)</f>
        <v>0</v>
      </c>
      <c r="AY1015" s="40">
        <f>ROUNDUP('Дані з ДІСО'!AS1015/Параметри!$K$29,0)</f>
        <v>0</v>
      </c>
      <c r="AZ1015" s="40">
        <f>ROUNDUP('Дані з ДІСО'!AT1015/Параметри!$K$29,0)</f>
        <v>0</v>
      </c>
      <c r="BA1015" s="64">
        <f>(AX1015*Параметри!$K$32+AY1015*Параметри!$L$32+AZ1015*Параметри!$M$32)/18</f>
        <v>0</v>
      </c>
      <c r="BB1015" s="29">
        <f>(BA1015*Параметри!$K$51+SUM('Дані з ДІСО'!AR1015:AT1015)*Параметри!$K$48*Параметри!$K$20/1000)*Параметри!$K$74</f>
        <v>0</v>
      </c>
      <c r="BC1015" s="40">
        <f>ROUNDUP(('Дані не з ДІСО'!I1015+'Дані не з ДІСО'!K1015)/Параметри!$K$26,0)</f>
        <v>0</v>
      </c>
      <c r="BD1015" s="29">
        <f>BC1015*Параметри!$M$36/18</f>
        <v>0</v>
      </c>
      <c r="BE1015" s="40">
        <f>IF(BC1015=0,0,'Дані не з ДІСО'!K1015/('Дані не з ДІСО'!I1015+'Дані не з ДІСО'!K1015))</f>
        <v>0</v>
      </c>
      <c r="BF1015" s="29">
        <f>(1+0.25*BE1015)*BD1015*Параметри!$K$51</f>
        <v>0</v>
      </c>
      <c r="BG1015" s="40">
        <f>ROUNDUP('Дані не з ДІСО'!M1015/Параметри!$K$27,0)</f>
        <v>0</v>
      </c>
      <c r="BH1015" s="40">
        <f>BG1015*Параметри!$M$37/18</f>
        <v>0</v>
      </c>
      <c r="BI1015" s="29">
        <f>BH1015*Параметри!$K$51</f>
        <v>0</v>
      </c>
      <c r="BJ1015" s="29">
        <f>'Дані не з ДІСО'!N1015*Параметри!$K$76</f>
        <v>0</v>
      </c>
      <c r="BK1015" s="40">
        <f>ROUNDUP('Дані з ДІСО'!V1015/Параметри!$K$25,0)</f>
        <v>0</v>
      </c>
      <c r="BL1015" s="40">
        <f>ROUNDUP('Дані з ДІСО'!W1015/Параметри!$K$25,0)</f>
        <v>0</v>
      </c>
      <c r="BM1015" s="40">
        <f>ROUNDUP('Дані з ДІСО'!X1015/Параметри!$K$25,0)</f>
        <v>0</v>
      </c>
      <c r="BN1015" s="40">
        <f>(BK1015*Параметри!$K$34+BL1015*Параметри!$L$34+BM1015*Параметри!$M$34)/18</f>
        <v>0</v>
      </c>
      <c r="BO1015" s="40">
        <f>IF(K1015=0,0,'Дані з ДІСО'!AC1015/K1015)</f>
        <v>0</v>
      </c>
      <c r="BP1015" s="29">
        <f>(1+0.25*BO1015)*BN1015*Параметри!$K$51</f>
        <v>0</v>
      </c>
      <c r="BQ1015" s="29">
        <f>BP1015*'Коефіцієнти АТО'!U1015</f>
        <v>0</v>
      </c>
      <c r="BR1015" s="29">
        <f>K1015*(1+0.25*BO1015)*Параметри!$K$66*Параметри!$K$20/1000</f>
        <v>0</v>
      </c>
      <c r="BS1015" s="29">
        <f>(1+0.25*BO1015)*K1015*'Коефіцієнти АТО'!S1015*Параметри!$K$20/1000</f>
        <v>0</v>
      </c>
      <c r="BT1015" s="29">
        <f t="shared" si="142"/>
        <v>0</v>
      </c>
      <c r="BU1015" s="40">
        <f>ROUNDUP('Дані з ДІСО'!AG1015/Параметри!$K$71,0)</f>
        <v>0</v>
      </c>
      <c r="BV1015" s="40">
        <f t="shared" si="143"/>
        <v>0</v>
      </c>
      <c r="BW1015" s="40">
        <f>IF('Дані з ДІСО'!AG1015=0,0,'Дані з ДІСО'!AJ1015/'Дані з ДІСО'!AG1015)</f>
        <v>0</v>
      </c>
      <c r="BX1015" s="29">
        <f>BV1015*(1+0.25*BW1015)*Параметри!$K$51</f>
        <v>0</v>
      </c>
      <c r="BY1015" s="29">
        <f>ROUND(IF(Параметри!$K$77="No",CC1015,CC1015*Параметри!$K$78)+AG1015,1)</f>
        <v>22169.200000000001</v>
      </c>
      <c r="BZ1015" s="29">
        <f>ROUND(IF(Параметри!$K$77="No",BF1015,BF1015*Параметри!$K$78),1)</f>
        <v>0</v>
      </c>
      <c r="CA1015" s="29">
        <f>ROUND(IF(Параметри!$K$77="No",BI1015,BI1015*Параметри!$K$78),1)</f>
        <v>0</v>
      </c>
      <c r="CB1015" s="29">
        <f>ROUND(IF(Параметри!$K$77="No",BJ1015,BJ1015*Параметри!$K$78),1)</f>
        <v>0</v>
      </c>
      <c r="CC1015" s="29">
        <f t="shared" si="137"/>
        <v>24632.398531834115</v>
      </c>
    </row>
    <row r="1016" spans="1:81">
      <c r="A1016" s="9">
        <v>1015</v>
      </c>
      <c r="B1016" s="9" t="s">
        <v>3151</v>
      </c>
      <c r="C1016" s="9" t="s">
        <v>3151</v>
      </c>
      <c r="D1016" s="9" t="s">
        <v>4077</v>
      </c>
      <c r="E1016" s="9" t="s">
        <v>29</v>
      </c>
      <c r="F1016" s="9" t="s">
        <v>4081</v>
      </c>
      <c r="G1016" s="9" t="s">
        <v>2113</v>
      </c>
      <c r="H1016" s="29">
        <f>SUM('Дані з ДІСО'!J1016:L1016)</f>
        <v>1008</v>
      </c>
      <c r="I1016" s="29">
        <f>SUM('Дані з ДІСО'!G1016:I1016)</f>
        <v>68</v>
      </c>
      <c r="J1016" s="29">
        <f>SUM('Дані з ДІСО'!P1016:R1016)</f>
        <v>0</v>
      </c>
      <c r="K1016" s="29">
        <f>SUM('Дані з ДІСО'!V1016:X1016)</f>
        <v>0</v>
      </c>
      <c r="L1016" s="40">
        <f>ROUNDUP('Дані з ДІСО'!J1016/'Коефіцієнти АТО'!$R1016,0)</f>
        <v>23</v>
      </c>
      <c r="M1016" s="40">
        <f>ROUNDUP('Дані з ДІСО'!K1016/'Коефіцієнти АТО'!$R1016,0)</f>
        <v>30</v>
      </c>
      <c r="N1016" s="40">
        <f>ROUNDUP('Дані з ДІСО'!L1016/'Коефіцієнти АТО'!$R1016,0)</f>
        <v>6</v>
      </c>
      <c r="O1016" s="59">
        <f>(L1016*Параметри!$K$32+M1016*Параметри!$L$32+N1016*Параметри!$M$32)/18</f>
        <v>95.722222222222229</v>
      </c>
      <c r="P1016" s="41">
        <f>IF(H1016=0,"",'Дані з ДІСО'!Y1016/H1016)</f>
        <v>0</v>
      </c>
      <c r="Q1016" s="29">
        <f>IF(H1016=0,"",(1+0.25*P1016)*O1016*Параметри!$K$51)</f>
        <v>19605.845746818224</v>
      </c>
      <c r="R1016" s="29">
        <f>IF(H1016=0,"",Q1016*'Коефіцієнти АТО'!T1016)</f>
        <v>333.29937769590981</v>
      </c>
      <c r="S1016" s="29">
        <f>IF(H1016=0,"",H1016*(1+0.25*P1016)*Параметри!$K$66*Параметри!$K$20/1000)</f>
        <v>0</v>
      </c>
      <c r="T1016" s="29">
        <f>IF(H1016=0,"",H1016*(1+0.25*P1016)*'Коефіцієнти АТО'!$S1016*Параметри!$K$20/1000)</f>
        <v>4125.004568174335</v>
      </c>
      <c r="U1016" s="29">
        <f t="shared" si="138"/>
        <v>24064.149692688468</v>
      </c>
      <c r="V1016" s="29">
        <f t="shared" si="139"/>
        <v>24064.149692688468</v>
      </c>
      <c r="W1016" s="40">
        <f>ROUNDUP('Дані з ДІСО'!P1016/Параметри!$K$24,0)</f>
        <v>0</v>
      </c>
      <c r="X1016" s="40">
        <f>ROUNDUP('Дані з ДІСО'!Q1016/Параметри!$K$24,0)</f>
        <v>0</v>
      </c>
      <c r="Y1016" s="40">
        <f>ROUNDUP('Дані з ДІСО'!R1016/Параметри!$K$24,0)</f>
        <v>0</v>
      </c>
      <c r="Z1016" s="59">
        <f>(W1016*Параметри!$K$33+X1016*Параметри!$L$33+Y1016*Параметри!$M$33)/18</f>
        <v>0</v>
      </c>
      <c r="AA1016" s="41">
        <f>IF(J1016=0,0,'Дані з ДІСО'!AA1016/J1016)</f>
        <v>0</v>
      </c>
      <c r="AB1016" s="29">
        <f>(1+0.25*AA1016)*Z1016*Параметри!$K$51</f>
        <v>0</v>
      </c>
      <c r="AC1016" s="29">
        <f>AB1016*'Коефіцієнти АТО'!U1016</f>
        <v>0</v>
      </c>
      <c r="AD1016" s="29">
        <f>J1016*(1+0.25*AA1016)*Параметри!$K$66*Параметри!$K$20/1000</f>
        <v>0</v>
      </c>
      <c r="AE1016" s="29">
        <f>(1+0.25*AA1016)*J1016*'Коефіцієнти АТО'!S1016*Параметри!$K$20/1000</f>
        <v>0</v>
      </c>
      <c r="AF1016" s="29">
        <f t="shared" si="135"/>
        <v>0</v>
      </c>
      <c r="AG1016" s="29">
        <v>0</v>
      </c>
      <c r="AH1016" s="40">
        <v>9</v>
      </c>
      <c r="AI1016" s="40">
        <v>0</v>
      </c>
      <c r="AJ1016" s="40">
        <f t="shared" si="136"/>
        <v>0</v>
      </c>
      <c r="AK1016" s="29">
        <f>(AH1016+AI1016)*(1+0.25*AJ1016)*Параметри!$K$53</f>
        <v>1614.8634812640005</v>
      </c>
      <c r="AL1016" s="29">
        <f>ROUNDUP(('Дані з ДІСО'!AU1016+'Дані з ДІСО'!AW1016)/Параметри!$K$28,0)</f>
        <v>0</v>
      </c>
      <c r="AM1016" s="64">
        <f>AL1016*Параметри!$M$35/18</f>
        <v>0</v>
      </c>
      <c r="AN1016" s="29">
        <f>IF(AL1016=0,0,'Дані з ДІСО'!AW1016/SUM('Дані з ДІСО'!AU1016,'Дані з ДІСО'!AW1016))</f>
        <v>0</v>
      </c>
      <c r="AO1016" s="29">
        <f>(1+0.25*AN1016)*AM1016*Параметри!$K$51</f>
        <v>0</v>
      </c>
      <c r="AP1016" s="40">
        <f>ROUNDUP(('Дані з ДІСО'!AE1016+'Дані не з ДІСО'!E1016+'Дані не з ДІСО'!G1016)/Параметри!$K$69,0)</f>
        <v>0</v>
      </c>
      <c r="AQ1016" s="40">
        <f t="shared" si="140"/>
        <v>0</v>
      </c>
      <c r="AR1016" s="40">
        <f>IF(AP1016=0,0,('Дані з ДІСО'!AH1016+'Дані не з ДІСО'!G1016)/('Дані з ДІСО'!AE1016+'Дані не з ДІСО'!E1016+'Дані не з ДІСО'!G1016))</f>
        <v>0</v>
      </c>
      <c r="AS1016" s="29">
        <f>AQ1016*(1+0.25*AR1016)*Параметри!$K$51</f>
        <v>0</v>
      </c>
      <c r="AT1016" s="40">
        <f>ROUNDUP('Дані з ДІСО'!AF1016/Параметри!$K$70,0)</f>
        <v>0</v>
      </c>
      <c r="AU1016" s="40">
        <f t="shared" si="141"/>
        <v>0</v>
      </c>
      <c r="AV1016" s="40">
        <f>IF(AT1016=0,0,'Дані з ДІСО'!AI1016/'Дані з ДІСО'!AF1016)</f>
        <v>0</v>
      </c>
      <c r="AW1016" s="29">
        <f>AU1016*(1+0.25*AV1016)*Параметри!$K$51</f>
        <v>0</v>
      </c>
      <c r="AX1016" s="40">
        <f>ROUNDUP('Дані з ДІСО'!AR1016/Параметри!$K$29,0)</f>
        <v>0</v>
      </c>
      <c r="AY1016" s="40">
        <f>ROUNDUP('Дані з ДІСО'!AS1016/Параметри!$K$29,0)</f>
        <v>0</v>
      </c>
      <c r="AZ1016" s="40">
        <f>ROUNDUP('Дані з ДІСО'!AT1016/Параметри!$K$29,0)</f>
        <v>0</v>
      </c>
      <c r="BA1016" s="64">
        <f>(AX1016*Параметри!$K$32+AY1016*Параметри!$L$32+AZ1016*Параметри!$M$32)/18</f>
        <v>0</v>
      </c>
      <c r="BB1016" s="29">
        <f>(BA1016*Параметри!$K$51+SUM('Дані з ДІСО'!AR1016:AT1016)*Параметри!$K$48*Параметри!$K$20/1000)*Параметри!$K$74</f>
        <v>0</v>
      </c>
      <c r="BC1016" s="40">
        <f>ROUNDUP(('Дані не з ДІСО'!I1016+'Дані не з ДІСО'!K1016)/Параметри!$K$26,0)</f>
        <v>0</v>
      </c>
      <c r="BD1016" s="29">
        <f>BC1016*Параметри!$M$36/18</f>
        <v>0</v>
      </c>
      <c r="BE1016" s="40">
        <f>IF(BC1016=0,0,'Дані не з ДІСО'!K1016/('Дані не з ДІСО'!I1016+'Дані не з ДІСО'!K1016))</f>
        <v>0</v>
      </c>
      <c r="BF1016" s="29">
        <f>(1+0.25*BE1016)*BD1016*Параметри!$K$51</f>
        <v>0</v>
      </c>
      <c r="BG1016" s="40">
        <f>ROUNDUP('Дані не з ДІСО'!M1016/Параметри!$K$27,0)</f>
        <v>0</v>
      </c>
      <c r="BH1016" s="40">
        <f>BG1016*Параметри!$M$37/18</f>
        <v>0</v>
      </c>
      <c r="BI1016" s="29">
        <f>BH1016*Параметри!$K$51</f>
        <v>0</v>
      </c>
      <c r="BJ1016" s="29">
        <f>'Дані не з ДІСО'!N1016*Параметри!$K$76</f>
        <v>0</v>
      </c>
      <c r="BK1016" s="40">
        <f>ROUNDUP('Дані з ДІСО'!V1016/Параметри!$K$25,0)</f>
        <v>0</v>
      </c>
      <c r="BL1016" s="40">
        <f>ROUNDUP('Дані з ДІСО'!W1016/Параметри!$K$25,0)</f>
        <v>0</v>
      </c>
      <c r="BM1016" s="40">
        <f>ROUNDUP('Дані з ДІСО'!X1016/Параметри!$K$25,0)</f>
        <v>0</v>
      </c>
      <c r="BN1016" s="40">
        <f>(BK1016*Параметри!$K$34+BL1016*Параметри!$L$34+BM1016*Параметри!$M$34)/18</f>
        <v>0</v>
      </c>
      <c r="BO1016" s="40">
        <f>IF(K1016=0,0,'Дані з ДІСО'!AC1016/K1016)</f>
        <v>0</v>
      </c>
      <c r="BP1016" s="29">
        <f>(1+0.25*BO1016)*BN1016*Параметри!$K$51</f>
        <v>0</v>
      </c>
      <c r="BQ1016" s="29">
        <f>BP1016*'Коефіцієнти АТО'!U1016</f>
        <v>0</v>
      </c>
      <c r="BR1016" s="29">
        <f>K1016*(1+0.25*BO1016)*Параметри!$K$66*Параметри!$K$20/1000</f>
        <v>0</v>
      </c>
      <c r="BS1016" s="29">
        <f>(1+0.25*BO1016)*K1016*'Коефіцієнти АТО'!S1016*Параметри!$K$20/1000</f>
        <v>0</v>
      </c>
      <c r="BT1016" s="29">
        <f t="shared" si="142"/>
        <v>0</v>
      </c>
      <c r="BU1016" s="40">
        <f>ROUNDUP('Дані з ДІСО'!AG1016/Параметри!$K$71,0)</f>
        <v>0</v>
      </c>
      <c r="BV1016" s="40">
        <f t="shared" si="143"/>
        <v>0</v>
      </c>
      <c r="BW1016" s="40">
        <f>IF('Дані з ДІСО'!AG1016=0,0,'Дані з ДІСО'!AJ1016/'Дані з ДІСО'!AG1016)</f>
        <v>0</v>
      </c>
      <c r="BX1016" s="29">
        <f>BV1016*(1+0.25*BW1016)*Параметри!$K$51</f>
        <v>0</v>
      </c>
      <c r="BY1016" s="29">
        <f>ROUND(IF(Параметри!$K$77="No",CC1016,CC1016*Параметри!$K$78)+AG1016,1)</f>
        <v>23111.1</v>
      </c>
      <c r="BZ1016" s="29">
        <f>ROUND(IF(Параметри!$K$77="No",BF1016,BF1016*Параметри!$K$78),1)</f>
        <v>0</v>
      </c>
      <c r="CA1016" s="29">
        <f>ROUND(IF(Параметри!$K$77="No",BI1016,BI1016*Параметри!$K$78),1)</f>
        <v>0</v>
      </c>
      <c r="CB1016" s="29">
        <f>ROUND(IF(Параметри!$K$77="No",BJ1016,BJ1016*Параметри!$K$78),1)</f>
        <v>0</v>
      </c>
      <c r="CC1016" s="29">
        <f t="shared" si="137"/>
        <v>25679.01317395247</v>
      </c>
    </row>
    <row r="1017" spans="1:81">
      <c r="A1017" s="9">
        <v>1016</v>
      </c>
      <c r="B1017" s="9" t="s">
        <v>3151</v>
      </c>
      <c r="C1017" s="9" t="s">
        <v>3151</v>
      </c>
      <c r="D1017" s="9" t="s">
        <v>4077</v>
      </c>
      <c r="E1017" s="9" t="s">
        <v>29</v>
      </c>
      <c r="F1017" s="9" t="s">
        <v>4082</v>
      </c>
      <c r="G1017" s="9" t="s">
        <v>2115</v>
      </c>
      <c r="H1017" s="29">
        <f>SUM('Дані з ДІСО'!J1017:L1017)</f>
        <v>391</v>
      </c>
      <c r="I1017" s="29">
        <f>SUM('Дані з ДІСО'!G1017:I1017)</f>
        <v>31</v>
      </c>
      <c r="J1017" s="29">
        <f>SUM('Дані з ДІСО'!P1017:R1017)</f>
        <v>0</v>
      </c>
      <c r="K1017" s="29">
        <f>SUM('Дані з ДІСО'!V1017:X1017)</f>
        <v>0</v>
      </c>
      <c r="L1017" s="40">
        <f>ROUNDUP('Дані з ДІСО'!J1017/'Коефіцієнти АТО'!$R1017,0)</f>
        <v>12</v>
      </c>
      <c r="M1017" s="40">
        <f>ROUNDUP('Дані з ДІСО'!K1017/'Коефіцієнти АТО'!$R1017,0)</f>
        <v>14</v>
      </c>
      <c r="N1017" s="40">
        <f>ROUNDUP('Дані з ДІСО'!L1017/'Коефіцієнти АТО'!$R1017,0)</f>
        <v>4</v>
      </c>
      <c r="O1017" s="59">
        <f>(L1017*Параметри!$K$32+M1017*Параметри!$L$32+N1017*Параметри!$M$32)/18</f>
        <v>48.655555555555559</v>
      </c>
      <c r="P1017" s="41">
        <f>IF(H1017=0,"",'Дані з ДІСО'!Y1017/H1017)</f>
        <v>0</v>
      </c>
      <c r="Q1017" s="29">
        <f>IF(H1017=0,"",(1+0.25*P1017)*O1017*Параметри!$K$51)</f>
        <v>9965.641152097156</v>
      </c>
      <c r="R1017" s="29">
        <f>IF(H1017=0,"",Q1017*'Коефіцієнти АТО'!T1017)</f>
        <v>169.41589958565166</v>
      </c>
      <c r="S1017" s="29">
        <f>IF(H1017=0,"",H1017*(1+0.25*P1017)*Параметри!$K$66*Параметри!$K$20/1000)</f>
        <v>0</v>
      </c>
      <c r="T1017" s="29">
        <f>IF(H1017=0,"",H1017*(1+0.25*P1017)*'Коефіцієнти АТО'!$S1017*Параметри!$K$20/1000)</f>
        <v>1786.1315461308584</v>
      </c>
      <c r="U1017" s="29">
        <f t="shared" si="138"/>
        <v>11921.188597813667</v>
      </c>
      <c r="V1017" s="29">
        <f t="shared" si="139"/>
        <v>11921.188597813667</v>
      </c>
      <c r="W1017" s="40">
        <f>ROUNDUP('Дані з ДІСО'!P1017/Параметри!$K$24,0)</f>
        <v>0</v>
      </c>
      <c r="X1017" s="40">
        <f>ROUNDUP('Дані з ДІСО'!Q1017/Параметри!$K$24,0)</f>
        <v>0</v>
      </c>
      <c r="Y1017" s="40">
        <f>ROUNDUP('Дані з ДІСО'!R1017/Параметри!$K$24,0)</f>
        <v>0</v>
      </c>
      <c r="Z1017" s="59">
        <f>(W1017*Параметри!$K$33+X1017*Параметри!$L$33+Y1017*Параметри!$M$33)/18</f>
        <v>0</v>
      </c>
      <c r="AA1017" s="41">
        <f>IF(J1017=0,0,'Дані з ДІСО'!AA1017/J1017)</f>
        <v>0</v>
      </c>
      <c r="AB1017" s="29">
        <f>(1+0.25*AA1017)*Z1017*Параметри!$K$51</f>
        <v>0</v>
      </c>
      <c r="AC1017" s="29">
        <f>AB1017*'Коефіцієнти АТО'!U1017</f>
        <v>0</v>
      </c>
      <c r="AD1017" s="29">
        <f>J1017*(1+0.25*AA1017)*Параметри!$K$66*Параметри!$K$20/1000</f>
        <v>0</v>
      </c>
      <c r="AE1017" s="29">
        <f>(1+0.25*AA1017)*J1017*'Коефіцієнти АТО'!S1017*Параметри!$K$20/1000</f>
        <v>0</v>
      </c>
      <c r="AF1017" s="29">
        <f t="shared" si="135"/>
        <v>0</v>
      </c>
      <c r="AG1017" s="29">
        <v>0</v>
      </c>
      <c r="AH1017" s="40">
        <v>2</v>
      </c>
      <c r="AI1017" s="40">
        <v>0</v>
      </c>
      <c r="AJ1017" s="40">
        <f t="shared" si="136"/>
        <v>0</v>
      </c>
      <c r="AK1017" s="29">
        <f>(AH1017+AI1017)*(1+0.25*AJ1017)*Параметри!$K$53</f>
        <v>358.85855139200009</v>
      </c>
      <c r="AL1017" s="29">
        <f>ROUNDUP(('Дані з ДІСО'!AU1017+'Дані з ДІСО'!AW1017)/Параметри!$K$28,0)</f>
        <v>0</v>
      </c>
      <c r="AM1017" s="64">
        <f>AL1017*Параметри!$M$35/18</f>
        <v>0</v>
      </c>
      <c r="AN1017" s="29">
        <f>IF(AL1017=0,0,'Дані з ДІСО'!AW1017/SUM('Дані з ДІСО'!AU1017,'Дані з ДІСО'!AW1017))</f>
        <v>0</v>
      </c>
      <c r="AO1017" s="29">
        <f>(1+0.25*AN1017)*AM1017*Параметри!$K$51</f>
        <v>0</v>
      </c>
      <c r="AP1017" s="40">
        <f>ROUNDUP(('Дані з ДІСО'!AE1017+'Дані не з ДІСО'!E1017+'Дані не з ДІСО'!G1017)/Параметри!$K$69,0)</f>
        <v>0</v>
      </c>
      <c r="AQ1017" s="40">
        <f t="shared" si="140"/>
        <v>0</v>
      </c>
      <c r="AR1017" s="40">
        <f>IF(AP1017=0,0,('Дані з ДІСО'!AH1017+'Дані не з ДІСО'!G1017)/('Дані з ДІСО'!AE1017+'Дані не з ДІСО'!E1017+'Дані не з ДІСО'!G1017))</f>
        <v>0</v>
      </c>
      <c r="AS1017" s="29">
        <f>AQ1017*(1+0.25*AR1017)*Параметри!$K$51</f>
        <v>0</v>
      </c>
      <c r="AT1017" s="40">
        <f>ROUNDUP('Дані з ДІСО'!AF1017/Параметри!$K$70,0)</f>
        <v>0</v>
      </c>
      <c r="AU1017" s="40">
        <f t="shared" si="141"/>
        <v>0</v>
      </c>
      <c r="AV1017" s="40">
        <f>IF(AT1017=0,0,'Дані з ДІСО'!AI1017/'Дані з ДІСО'!AF1017)</f>
        <v>0</v>
      </c>
      <c r="AW1017" s="29">
        <f>AU1017*(1+0.25*AV1017)*Параметри!$K$51</f>
        <v>0</v>
      </c>
      <c r="AX1017" s="40">
        <f>ROUNDUP('Дані з ДІСО'!AR1017/Параметри!$K$29,0)</f>
        <v>0</v>
      </c>
      <c r="AY1017" s="40">
        <f>ROUNDUP('Дані з ДІСО'!AS1017/Параметри!$K$29,0)</f>
        <v>0</v>
      </c>
      <c r="AZ1017" s="40">
        <f>ROUNDUP('Дані з ДІСО'!AT1017/Параметри!$K$29,0)</f>
        <v>0</v>
      </c>
      <c r="BA1017" s="64">
        <f>(AX1017*Параметри!$K$32+AY1017*Параметри!$L$32+AZ1017*Параметри!$M$32)/18</f>
        <v>0</v>
      </c>
      <c r="BB1017" s="29">
        <f>(BA1017*Параметри!$K$51+SUM('Дані з ДІСО'!AR1017:AT1017)*Параметри!$K$48*Параметри!$K$20/1000)*Параметри!$K$74</f>
        <v>0</v>
      </c>
      <c r="BC1017" s="40">
        <f>ROUNDUP(('Дані не з ДІСО'!I1017+'Дані не з ДІСО'!K1017)/Параметри!$K$26,0)</f>
        <v>0</v>
      </c>
      <c r="BD1017" s="29">
        <f>BC1017*Параметри!$M$36/18</f>
        <v>0</v>
      </c>
      <c r="BE1017" s="40">
        <f>IF(BC1017=0,0,'Дані не з ДІСО'!K1017/('Дані не з ДІСО'!I1017+'Дані не з ДІСО'!K1017))</f>
        <v>0</v>
      </c>
      <c r="BF1017" s="29">
        <f>(1+0.25*BE1017)*BD1017*Параметри!$K$51</f>
        <v>0</v>
      </c>
      <c r="BG1017" s="40">
        <f>ROUNDUP('Дані не з ДІСО'!M1017/Параметри!$K$27,0)</f>
        <v>0</v>
      </c>
      <c r="BH1017" s="40">
        <f>BG1017*Параметри!$M$37/18</f>
        <v>0</v>
      </c>
      <c r="BI1017" s="29">
        <f>BH1017*Параметри!$K$51</f>
        <v>0</v>
      </c>
      <c r="BJ1017" s="29">
        <f>'Дані не з ДІСО'!N1017*Параметри!$K$76</f>
        <v>0</v>
      </c>
      <c r="BK1017" s="40">
        <f>ROUNDUP('Дані з ДІСО'!V1017/Параметри!$K$25,0)</f>
        <v>0</v>
      </c>
      <c r="BL1017" s="40">
        <f>ROUNDUP('Дані з ДІСО'!W1017/Параметри!$K$25,0)</f>
        <v>0</v>
      </c>
      <c r="BM1017" s="40">
        <f>ROUNDUP('Дані з ДІСО'!X1017/Параметри!$K$25,0)</f>
        <v>0</v>
      </c>
      <c r="BN1017" s="40">
        <f>(BK1017*Параметри!$K$34+BL1017*Параметри!$L$34+BM1017*Параметри!$M$34)/18</f>
        <v>0</v>
      </c>
      <c r="BO1017" s="40">
        <f>IF(K1017=0,0,'Дані з ДІСО'!AC1017/K1017)</f>
        <v>0</v>
      </c>
      <c r="BP1017" s="29">
        <f>(1+0.25*BO1017)*BN1017*Параметри!$K$51</f>
        <v>0</v>
      </c>
      <c r="BQ1017" s="29">
        <f>BP1017*'Коефіцієнти АТО'!U1017</f>
        <v>0</v>
      </c>
      <c r="BR1017" s="29">
        <f>K1017*(1+0.25*BO1017)*Параметри!$K$66*Параметри!$K$20/1000</f>
        <v>0</v>
      </c>
      <c r="BS1017" s="29">
        <f>(1+0.25*BO1017)*K1017*'Коефіцієнти АТО'!S1017*Параметри!$K$20/1000</f>
        <v>0</v>
      </c>
      <c r="BT1017" s="29">
        <f t="shared" si="142"/>
        <v>0</v>
      </c>
      <c r="BU1017" s="40">
        <f>ROUNDUP('Дані з ДІСО'!AG1017/Параметри!$K$71,0)</f>
        <v>0</v>
      </c>
      <c r="BV1017" s="40">
        <f t="shared" si="143"/>
        <v>0</v>
      </c>
      <c r="BW1017" s="40">
        <f>IF('Дані з ДІСО'!AG1017=0,0,'Дані з ДІСО'!AJ1017/'Дані з ДІСО'!AG1017)</f>
        <v>0</v>
      </c>
      <c r="BX1017" s="29">
        <f>BV1017*(1+0.25*BW1017)*Параметри!$K$51</f>
        <v>0</v>
      </c>
      <c r="BY1017" s="29">
        <f>ROUND(IF(Параметри!$K$77="No",CC1017,CC1017*Параметри!$K$78)+AG1017,1)</f>
        <v>11052</v>
      </c>
      <c r="BZ1017" s="29">
        <f>ROUND(IF(Параметри!$K$77="No",BF1017,BF1017*Параметри!$K$78),1)</f>
        <v>0</v>
      </c>
      <c r="CA1017" s="29">
        <f>ROUND(IF(Параметри!$K$77="No",BI1017,BI1017*Параметри!$K$78),1)</f>
        <v>0</v>
      </c>
      <c r="CB1017" s="29">
        <f>ROUND(IF(Параметри!$K$77="No",BJ1017,BJ1017*Параметри!$K$78),1)</f>
        <v>0</v>
      </c>
      <c r="CC1017" s="29">
        <f t="shared" si="137"/>
        <v>12280.047149205668</v>
      </c>
    </row>
    <row r="1018" spans="1:81">
      <c r="A1018" s="9">
        <v>1017</v>
      </c>
      <c r="B1018" s="9" t="s">
        <v>3151</v>
      </c>
      <c r="C1018" s="9" t="s">
        <v>3151</v>
      </c>
      <c r="D1018" s="9" t="s">
        <v>4077</v>
      </c>
      <c r="E1018" s="9" t="s">
        <v>29</v>
      </c>
      <c r="F1018" s="9" t="s">
        <v>4083</v>
      </c>
      <c r="G1018" s="9" t="s">
        <v>2117</v>
      </c>
      <c r="H1018" s="29">
        <f>SUM('Дані з ДІСО'!J1018:L1018)</f>
        <v>152</v>
      </c>
      <c r="I1018" s="29">
        <f>SUM('Дані з ДІСО'!G1018:I1018)</f>
        <v>21</v>
      </c>
      <c r="J1018" s="29">
        <f>SUM('Дані з ДІСО'!P1018:R1018)</f>
        <v>0</v>
      </c>
      <c r="K1018" s="29">
        <f>SUM('Дані з ДІСО'!V1018:X1018)</f>
        <v>0</v>
      </c>
      <c r="L1018" s="40">
        <f>ROUNDUP('Дані з ДІСО'!J1018/'Коефіцієнти АТО'!$R1018,0)</f>
        <v>5</v>
      </c>
      <c r="M1018" s="40">
        <f>ROUNDUP('Дані з ДІСО'!K1018/'Коефіцієнти АТО'!$R1018,0)</f>
        <v>8</v>
      </c>
      <c r="N1018" s="40">
        <f>ROUNDUP('Дані з ДІСО'!L1018/'Коефіцієнти АТО'!$R1018,0)</f>
        <v>2</v>
      </c>
      <c r="O1018" s="59">
        <f>(L1018*Параметри!$K$32+M1018*Параметри!$L$32+N1018*Параметри!$M$32)/18</f>
        <v>24.866666666666667</v>
      </c>
      <c r="P1018" s="41">
        <f>IF(H1018=0,"",'Дані з ДІСО'!Y1018/H1018)</f>
        <v>0</v>
      </c>
      <c r="Q1018" s="29">
        <f>IF(H1018=0,"",(1+0.25*P1018)*O1018*Параметри!$K$51)</f>
        <v>5093.1959119418671</v>
      </c>
      <c r="R1018" s="29">
        <f>IF(H1018=0,"",Q1018*'Коефіцієнти АТО'!T1018)</f>
        <v>86.584330503011742</v>
      </c>
      <c r="S1018" s="29">
        <f>IF(H1018=0,"",H1018*(1+0.25*P1018)*Параметри!$K$66*Параметри!$K$20/1000)</f>
        <v>0</v>
      </c>
      <c r="T1018" s="29">
        <f>IF(H1018=0,"",H1018*(1+0.25*P1018)*'Коефіцієнти АТО'!$S1018*Параметри!$K$20/1000)</f>
        <v>622.024498375495</v>
      </c>
      <c r="U1018" s="29">
        <f t="shared" si="138"/>
        <v>5801.8047408203738</v>
      </c>
      <c r="V1018" s="29">
        <f t="shared" si="139"/>
        <v>5801.8047408203738</v>
      </c>
      <c r="W1018" s="40">
        <f>ROUNDUP('Дані з ДІСО'!P1018/Параметри!$K$24,0)</f>
        <v>0</v>
      </c>
      <c r="X1018" s="40">
        <f>ROUNDUP('Дані з ДІСО'!Q1018/Параметри!$K$24,0)</f>
        <v>0</v>
      </c>
      <c r="Y1018" s="40">
        <f>ROUNDUP('Дані з ДІСО'!R1018/Параметри!$K$24,0)</f>
        <v>0</v>
      </c>
      <c r="Z1018" s="59">
        <f>(W1018*Параметри!$K$33+X1018*Параметри!$L$33+Y1018*Параметри!$M$33)/18</f>
        <v>0</v>
      </c>
      <c r="AA1018" s="41">
        <f>IF(J1018=0,0,'Дані з ДІСО'!AA1018/J1018)</f>
        <v>0</v>
      </c>
      <c r="AB1018" s="29">
        <f>(1+0.25*AA1018)*Z1018*Параметри!$K$51</f>
        <v>0</v>
      </c>
      <c r="AC1018" s="29">
        <f>AB1018*'Коефіцієнти АТО'!U1018</f>
        <v>0</v>
      </c>
      <c r="AD1018" s="29">
        <f>J1018*(1+0.25*AA1018)*Параметри!$K$66*Параметри!$K$20/1000</f>
        <v>0</v>
      </c>
      <c r="AE1018" s="29">
        <f>(1+0.25*AA1018)*J1018*'Коефіцієнти АТО'!S1018*Параметри!$K$20/1000</f>
        <v>0</v>
      </c>
      <c r="AF1018" s="29">
        <f t="shared" si="135"/>
        <v>0</v>
      </c>
      <c r="AG1018" s="29">
        <v>0</v>
      </c>
      <c r="AH1018" s="40">
        <v>0</v>
      </c>
      <c r="AI1018" s="40">
        <v>0</v>
      </c>
      <c r="AJ1018" s="40">
        <f t="shared" si="136"/>
        <v>0</v>
      </c>
      <c r="AK1018" s="29">
        <f>(AH1018+AI1018)*(1+0.25*AJ1018)*Параметри!$K$53</f>
        <v>0</v>
      </c>
      <c r="AL1018" s="29">
        <f>ROUNDUP(('Дані з ДІСО'!AU1018+'Дані з ДІСО'!AW1018)/Параметри!$K$28,0)</f>
        <v>0</v>
      </c>
      <c r="AM1018" s="64">
        <f>AL1018*Параметри!$M$35/18</f>
        <v>0</v>
      </c>
      <c r="AN1018" s="29">
        <f>IF(AL1018=0,0,'Дані з ДІСО'!AW1018/SUM('Дані з ДІСО'!AU1018,'Дані з ДІСО'!AW1018))</f>
        <v>0</v>
      </c>
      <c r="AO1018" s="29">
        <f>(1+0.25*AN1018)*AM1018*Параметри!$K$51</f>
        <v>0</v>
      </c>
      <c r="AP1018" s="40">
        <f>ROUNDUP(('Дані з ДІСО'!AE1018+'Дані не з ДІСО'!E1018+'Дані не з ДІСО'!G1018)/Параметри!$K$69,0)</f>
        <v>0</v>
      </c>
      <c r="AQ1018" s="40">
        <f t="shared" si="140"/>
        <v>0</v>
      </c>
      <c r="AR1018" s="40">
        <f>IF(AP1018=0,0,('Дані з ДІСО'!AH1018+'Дані не з ДІСО'!G1018)/('Дані з ДІСО'!AE1018+'Дані не з ДІСО'!E1018+'Дані не з ДІСО'!G1018))</f>
        <v>0</v>
      </c>
      <c r="AS1018" s="29">
        <f>AQ1018*(1+0.25*AR1018)*Параметри!$K$51</f>
        <v>0</v>
      </c>
      <c r="AT1018" s="40">
        <f>ROUNDUP('Дані з ДІСО'!AF1018/Параметри!$K$70,0)</f>
        <v>0</v>
      </c>
      <c r="AU1018" s="40">
        <f t="shared" si="141"/>
        <v>0</v>
      </c>
      <c r="AV1018" s="40">
        <f>IF(AT1018=0,0,'Дані з ДІСО'!AI1018/'Дані з ДІСО'!AF1018)</f>
        <v>0</v>
      </c>
      <c r="AW1018" s="29">
        <f>AU1018*(1+0.25*AV1018)*Параметри!$K$51</f>
        <v>0</v>
      </c>
      <c r="AX1018" s="40">
        <f>ROUNDUP('Дані з ДІСО'!AR1018/Параметри!$K$29,0)</f>
        <v>0</v>
      </c>
      <c r="AY1018" s="40">
        <f>ROUNDUP('Дані з ДІСО'!AS1018/Параметри!$K$29,0)</f>
        <v>0</v>
      </c>
      <c r="AZ1018" s="40">
        <f>ROUNDUP('Дані з ДІСО'!AT1018/Параметри!$K$29,0)</f>
        <v>0</v>
      </c>
      <c r="BA1018" s="64">
        <f>(AX1018*Параметри!$K$32+AY1018*Параметри!$L$32+AZ1018*Параметри!$M$32)/18</f>
        <v>0</v>
      </c>
      <c r="BB1018" s="29">
        <f>(BA1018*Параметри!$K$51+SUM('Дані з ДІСО'!AR1018:AT1018)*Параметри!$K$48*Параметри!$K$20/1000)*Параметри!$K$74</f>
        <v>0</v>
      </c>
      <c r="BC1018" s="40">
        <f>ROUNDUP(('Дані не з ДІСО'!I1018+'Дані не з ДІСО'!K1018)/Параметри!$K$26,0)</f>
        <v>0</v>
      </c>
      <c r="BD1018" s="29">
        <f>BC1018*Параметри!$M$36/18</f>
        <v>0</v>
      </c>
      <c r="BE1018" s="40">
        <f>IF(BC1018=0,0,'Дані не з ДІСО'!K1018/('Дані не з ДІСО'!I1018+'Дані не з ДІСО'!K1018))</f>
        <v>0</v>
      </c>
      <c r="BF1018" s="29">
        <f>(1+0.25*BE1018)*BD1018*Параметри!$K$51</f>
        <v>0</v>
      </c>
      <c r="BG1018" s="40">
        <f>ROUNDUP('Дані не з ДІСО'!M1018/Параметри!$K$27,0)</f>
        <v>0</v>
      </c>
      <c r="BH1018" s="40">
        <f>BG1018*Параметри!$M$37/18</f>
        <v>0</v>
      </c>
      <c r="BI1018" s="29">
        <f>BH1018*Параметри!$K$51</f>
        <v>0</v>
      </c>
      <c r="BJ1018" s="29">
        <f>'Дані не з ДІСО'!N1018*Параметри!$K$76</f>
        <v>0</v>
      </c>
      <c r="BK1018" s="40">
        <f>ROUNDUP('Дані з ДІСО'!V1018/Параметри!$K$25,0)</f>
        <v>0</v>
      </c>
      <c r="BL1018" s="40">
        <f>ROUNDUP('Дані з ДІСО'!W1018/Параметри!$K$25,0)</f>
        <v>0</v>
      </c>
      <c r="BM1018" s="40">
        <f>ROUNDUP('Дані з ДІСО'!X1018/Параметри!$K$25,0)</f>
        <v>0</v>
      </c>
      <c r="BN1018" s="40">
        <f>(BK1018*Параметри!$K$34+BL1018*Параметри!$L$34+BM1018*Параметри!$M$34)/18</f>
        <v>0</v>
      </c>
      <c r="BO1018" s="40">
        <f>IF(K1018=0,0,'Дані з ДІСО'!AC1018/K1018)</f>
        <v>0</v>
      </c>
      <c r="BP1018" s="29">
        <f>(1+0.25*BO1018)*BN1018*Параметри!$K$51</f>
        <v>0</v>
      </c>
      <c r="BQ1018" s="29">
        <f>BP1018*'Коефіцієнти АТО'!U1018</f>
        <v>0</v>
      </c>
      <c r="BR1018" s="29">
        <f>K1018*(1+0.25*BO1018)*Параметри!$K$66*Параметри!$K$20/1000</f>
        <v>0</v>
      </c>
      <c r="BS1018" s="29">
        <f>(1+0.25*BO1018)*K1018*'Коефіцієнти АТО'!S1018*Параметри!$K$20/1000</f>
        <v>0</v>
      </c>
      <c r="BT1018" s="29">
        <f t="shared" si="142"/>
        <v>0</v>
      </c>
      <c r="BU1018" s="40">
        <f>ROUNDUP('Дані з ДІСО'!AG1018/Параметри!$K$71,0)</f>
        <v>0</v>
      </c>
      <c r="BV1018" s="40">
        <f t="shared" si="143"/>
        <v>0</v>
      </c>
      <c r="BW1018" s="40">
        <f>IF('Дані з ДІСО'!AG1018=0,0,'Дані з ДІСО'!AJ1018/'Дані з ДІСО'!AG1018)</f>
        <v>0</v>
      </c>
      <c r="BX1018" s="29">
        <f>BV1018*(1+0.25*BW1018)*Параметри!$K$51</f>
        <v>0</v>
      </c>
      <c r="BY1018" s="29">
        <f>ROUND(IF(Параметри!$K$77="No",CC1018,CC1018*Параметри!$K$78)+AG1018,1)</f>
        <v>5221.6000000000004</v>
      </c>
      <c r="BZ1018" s="29">
        <f>ROUND(IF(Параметри!$K$77="No",BF1018,BF1018*Параметри!$K$78),1)</f>
        <v>0</v>
      </c>
      <c r="CA1018" s="29">
        <f>ROUND(IF(Параметри!$K$77="No",BI1018,BI1018*Параметри!$K$78),1)</f>
        <v>0</v>
      </c>
      <c r="CB1018" s="29">
        <f>ROUND(IF(Параметри!$K$77="No",BJ1018,BJ1018*Параметри!$K$78),1)</f>
        <v>0</v>
      </c>
      <c r="CC1018" s="29">
        <f t="shared" si="137"/>
        <v>5801.8047408203738</v>
      </c>
    </row>
    <row r="1019" spans="1:81">
      <c r="A1019" s="9">
        <v>1018</v>
      </c>
      <c r="B1019" s="9" t="s">
        <v>3148</v>
      </c>
      <c r="C1019" s="9" t="s">
        <v>3148</v>
      </c>
      <c r="D1019" s="9" t="s">
        <v>4077</v>
      </c>
      <c r="E1019" s="9" t="s">
        <v>24</v>
      </c>
      <c r="F1019" s="9" t="s">
        <v>4084</v>
      </c>
      <c r="G1019" s="9" t="s">
        <v>2119</v>
      </c>
      <c r="H1019" s="29">
        <f>SUM('Дані з ДІСО'!J1019:L1019)</f>
        <v>338</v>
      </c>
      <c r="I1019" s="29">
        <f>SUM('Дані з ДІСО'!G1019:I1019)</f>
        <v>19</v>
      </c>
      <c r="J1019" s="29">
        <f>SUM('Дані з ДІСО'!P1019:R1019)</f>
        <v>0</v>
      </c>
      <c r="K1019" s="29">
        <f>SUM('Дані з ДІСО'!V1019:X1019)</f>
        <v>0</v>
      </c>
      <c r="L1019" s="40">
        <f>ROUNDUP('Дані з ДІСО'!J1019/'Коефіцієнти АТО'!$R1019,0)</f>
        <v>9</v>
      </c>
      <c r="M1019" s="40">
        <f>ROUNDUP('Дані з ДІСО'!K1019/'Коефіцієнти АТО'!$R1019,0)</f>
        <v>12</v>
      </c>
      <c r="N1019" s="40">
        <f>ROUNDUP('Дані з ДІСО'!L1019/'Коефіцієнти АТО'!$R1019,0)</f>
        <v>3</v>
      </c>
      <c r="O1019" s="59">
        <f>(L1019*Параметри!$K$32+M1019*Параметри!$L$32+N1019*Параметри!$M$32)/18</f>
        <v>39.216666666666669</v>
      </c>
      <c r="P1019" s="41">
        <f>IF(H1019=0,"",'Дані з ДІСО'!Y1019/H1019)</f>
        <v>0</v>
      </c>
      <c r="Q1019" s="29">
        <f>IF(H1019=0,"",(1+0.25*P1019)*O1019*Параметри!$K$51)</f>
        <v>8032.3659388734668</v>
      </c>
      <c r="R1019" s="29">
        <f>IF(H1019=0,"",Q1019*'Коефіцієнти АТО'!T1019)</f>
        <v>136.55022096084895</v>
      </c>
      <c r="S1019" s="29">
        <f>IF(H1019=0,"",H1019*(1+0.25*P1019)*Параметри!$K$66*Параметри!$K$20/1000)</f>
        <v>0</v>
      </c>
      <c r="T1019" s="29">
        <f>IF(H1019=0,"",H1019*(1+0.25*P1019)*'Коефіцієнти АТО'!$S1019*Параметри!$K$20/1000)</f>
        <v>1704.857231318638</v>
      </c>
      <c r="U1019" s="29">
        <f t="shared" si="138"/>
        <v>9873.773391152954</v>
      </c>
      <c r="V1019" s="29">
        <f t="shared" si="139"/>
        <v>9873.773391152954</v>
      </c>
      <c r="W1019" s="40">
        <f>ROUNDUP('Дані з ДІСО'!P1019/Параметри!$K$24,0)</f>
        <v>0</v>
      </c>
      <c r="X1019" s="40">
        <f>ROUNDUP('Дані з ДІСО'!Q1019/Параметри!$K$24,0)</f>
        <v>0</v>
      </c>
      <c r="Y1019" s="40">
        <f>ROUNDUP('Дані з ДІСО'!R1019/Параметри!$K$24,0)</f>
        <v>0</v>
      </c>
      <c r="Z1019" s="59">
        <f>(W1019*Параметри!$K$33+X1019*Параметри!$L$33+Y1019*Параметри!$M$33)/18</f>
        <v>0</v>
      </c>
      <c r="AA1019" s="41">
        <f>IF(J1019=0,0,'Дані з ДІСО'!AA1019/J1019)</f>
        <v>0</v>
      </c>
      <c r="AB1019" s="29">
        <f>(1+0.25*AA1019)*Z1019*Параметри!$K$51</f>
        <v>0</v>
      </c>
      <c r="AC1019" s="29">
        <f>AB1019*'Коефіцієнти АТО'!U1019</f>
        <v>0</v>
      </c>
      <c r="AD1019" s="29">
        <f>J1019*(1+0.25*AA1019)*Параметри!$K$66*Параметри!$K$20/1000</f>
        <v>0</v>
      </c>
      <c r="AE1019" s="29">
        <f>(1+0.25*AA1019)*J1019*'Коефіцієнти АТО'!S1019*Параметри!$K$20/1000</f>
        <v>0</v>
      </c>
      <c r="AF1019" s="29">
        <f t="shared" si="135"/>
        <v>0</v>
      </c>
      <c r="AG1019" s="29">
        <v>0</v>
      </c>
      <c r="AH1019" s="40">
        <v>3</v>
      </c>
      <c r="AI1019" s="40">
        <v>0</v>
      </c>
      <c r="AJ1019" s="40">
        <f t="shared" si="136"/>
        <v>0</v>
      </c>
      <c r="AK1019" s="29">
        <f>(AH1019+AI1019)*(1+0.25*AJ1019)*Параметри!$K$53</f>
        <v>538.28782708800009</v>
      </c>
      <c r="AL1019" s="29">
        <f>ROUNDUP(('Дані з ДІСО'!AU1019+'Дані з ДІСО'!AW1019)/Параметри!$K$28,0)</f>
        <v>0</v>
      </c>
      <c r="AM1019" s="64">
        <f>AL1019*Параметри!$M$35/18</f>
        <v>0</v>
      </c>
      <c r="AN1019" s="29">
        <f>IF(AL1019=0,0,'Дані з ДІСО'!AW1019/SUM('Дані з ДІСО'!AU1019,'Дані з ДІСО'!AW1019))</f>
        <v>0</v>
      </c>
      <c r="AO1019" s="29">
        <f>(1+0.25*AN1019)*AM1019*Параметри!$K$51</f>
        <v>0</v>
      </c>
      <c r="AP1019" s="40">
        <f>ROUNDUP(('Дані з ДІСО'!AE1019+'Дані не з ДІСО'!E1019+'Дані не з ДІСО'!G1019)/Параметри!$K$69,0)</f>
        <v>0</v>
      </c>
      <c r="AQ1019" s="40">
        <f t="shared" si="140"/>
        <v>0</v>
      </c>
      <c r="AR1019" s="40">
        <f>IF(AP1019=0,0,('Дані з ДІСО'!AH1019+'Дані не з ДІСО'!G1019)/('Дані з ДІСО'!AE1019+'Дані не з ДІСО'!E1019+'Дані не з ДІСО'!G1019))</f>
        <v>0</v>
      </c>
      <c r="AS1019" s="29">
        <f>AQ1019*(1+0.25*AR1019)*Параметри!$K$51</f>
        <v>0</v>
      </c>
      <c r="AT1019" s="40">
        <f>ROUNDUP('Дані з ДІСО'!AF1019/Параметри!$K$70,0)</f>
        <v>0</v>
      </c>
      <c r="AU1019" s="40">
        <f t="shared" si="141"/>
        <v>0</v>
      </c>
      <c r="AV1019" s="40">
        <f>IF(AT1019=0,0,'Дані з ДІСО'!AI1019/'Дані з ДІСО'!AF1019)</f>
        <v>0</v>
      </c>
      <c r="AW1019" s="29">
        <f>AU1019*(1+0.25*AV1019)*Параметри!$K$51</f>
        <v>0</v>
      </c>
      <c r="AX1019" s="40">
        <f>ROUNDUP('Дані з ДІСО'!AR1019/Параметри!$K$29,0)</f>
        <v>0</v>
      </c>
      <c r="AY1019" s="40">
        <f>ROUNDUP('Дані з ДІСО'!AS1019/Параметри!$K$29,0)</f>
        <v>0</v>
      </c>
      <c r="AZ1019" s="40">
        <f>ROUNDUP('Дані з ДІСО'!AT1019/Параметри!$K$29,0)</f>
        <v>0</v>
      </c>
      <c r="BA1019" s="64">
        <f>(AX1019*Параметри!$K$32+AY1019*Параметри!$L$32+AZ1019*Параметри!$M$32)/18</f>
        <v>0</v>
      </c>
      <c r="BB1019" s="29">
        <f>(BA1019*Параметри!$K$51+SUM('Дані з ДІСО'!AR1019:AT1019)*Параметри!$K$48*Параметри!$K$20/1000)*Параметри!$K$74</f>
        <v>0</v>
      </c>
      <c r="BC1019" s="40">
        <f>ROUNDUP(('Дані не з ДІСО'!I1019+'Дані не з ДІСО'!K1019)/Параметри!$K$26,0)</f>
        <v>0</v>
      </c>
      <c r="BD1019" s="29">
        <f>BC1019*Параметри!$M$36/18</f>
        <v>0</v>
      </c>
      <c r="BE1019" s="40">
        <f>IF(BC1019=0,0,'Дані не з ДІСО'!K1019/('Дані не з ДІСО'!I1019+'Дані не з ДІСО'!K1019))</f>
        <v>0</v>
      </c>
      <c r="BF1019" s="29">
        <f>(1+0.25*BE1019)*BD1019*Параметри!$K$51</f>
        <v>0</v>
      </c>
      <c r="BG1019" s="40">
        <f>ROUNDUP('Дані не з ДІСО'!M1019/Параметри!$K$27,0)</f>
        <v>0</v>
      </c>
      <c r="BH1019" s="40">
        <f>BG1019*Параметри!$M$37/18</f>
        <v>0</v>
      </c>
      <c r="BI1019" s="29">
        <f>BH1019*Параметри!$K$51</f>
        <v>0</v>
      </c>
      <c r="BJ1019" s="29">
        <f>'Дані не з ДІСО'!N1019*Параметри!$K$76</f>
        <v>0</v>
      </c>
      <c r="BK1019" s="40">
        <f>ROUNDUP('Дані з ДІСО'!V1019/Параметри!$K$25,0)</f>
        <v>0</v>
      </c>
      <c r="BL1019" s="40">
        <f>ROUNDUP('Дані з ДІСО'!W1019/Параметри!$K$25,0)</f>
        <v>0</v>
      </c>
      <c r="BM1019" s="40">
        <f>ROUNDUP('Дані з ДІСО'!X1019/Параметри!$K$25,0)</f>
        <v>0</v>
      </c>
      <c r="BN1019" s="40">
        <f>(BK1019*Параметри!$K$34+BL1019*Параметри!$L$34+BM1019*Параметри!$M$34)/18</f>
        <v>0</v>
      </c>
      <c r="BO1019" s="40">
        <f>IF(K1019=0,0,'Дані з ДІСО'!AC1019/K1019)</f>
        <v>0</v>
      </c>
      <c r="BP1019" s="29">
        <f>(1+0.25*BO1019)*BN1019*Параметри!$K$51</f>
        <v>0</v>
      </c>
      <c r="BQ1019" s="29">
        <f>BP1019*'Коефіцієнти АТО'!U1019</f>
        <v>0</v>
      </c>
      <c r="BR1019" s="29">
        <f>K1019*(1+0.25*BO1019)*Параметри!$K$66*Параметри!$K$20/1000</f>
        <v>0</v>
      </c>
      <c r="BS1019" s="29">
        <f>(1+0.25*BO1019)*K1019*'Коефіцієнти АТО'!S1019*Параметри!$K$20/1000</f>
        <v>0</v>
      </c>
      <c r="BT1019" s="29">
        <f t="shared" si="142"/>
        <v>0</v>
      </c>
      <c r="BU1019" s="40">
        <f>ROUNDUP('Дані з ДІСО'!AG1019/Параметри!$K$71,0)</f>
        <v>0</v>
      </c>
      <c r="BV1019" s="40">
        <f t="shared" si="143"/>
        <v>0</v>
      </c>
      <c r="BW1019" s="40">
        <f>IF('Дані з ДІСО'!AG1019=0,0,'Дані з ДІСО'!AJ1019/'Дані з ДІСО'!AG1019)</f>
        <v>0</v>
      </c>
      <c r="BX1019" s="29">
        <f>BV1019*(1+0.25*BW1019)*Параметри!$K$51</f>
        <v>0</v>
      </c>
      <c r="BY1019" s="29">
        <f>ROUND(IF(Параметри!$K$77="No",CC1019,CC1019*Параметри!$K$78)+AG1019,1)</f>
        <v>9370.9</v>
      </c>
      <c r="BZ1019" s="29">
        <f>ROUND(IF(Параметри!$K$77="No",BF1019,BF1019*Параметри!$K$78),1)</f>
        <v>0</v>
      </c>
      <c r="CA1019" s="29">
        <f>ROUND(IF(Параметри!$K$77="No",BI1019,BI1019*Параметри!$K$78),1)</f>
        <v>0</v>
      </c>
      <c r="CB1019" s="29">
        <f>ROUND(IF(Параметри!$K$77="No",BJ1019,BJ1019*Параметри!$K$78),1)</f>
        <v>0</v>
      </c>
      <c r="CC1019" s="29">
        <f t="shared" si="137"/>
        <v>10412.061218240953</v>
      </c>
    </row>
    <row r="1020" spans="1:81">
      <c r="A1020" s="9">
        <v>1019</v>
      </c>
      <c r="B1020" s="9" t="s">
        <v>3148</v>
      </c>
      <c r="C1020" s="9" t="s">
        <v>3148</v>
      </c>
      <c r="D1020" s="9" t="s">
        <v>4077</v>
      </c>
      <c r="E1020" s="9" t="s">
        <v>24</v>
      </c>
      <c r="F1020" s="9" t="s">
        <v>4085</v>
      </c>
      <c r="G1020" s="9" t="s">
        <v>2121</v>
      </c>
      <c r="H1020" s="29">
        <f>SUM('Дані з ДІСО'!J1020:L1020)</f>
        <v>430.5</v>
      </c>
      <c r="I1020" s="29">
        <f>SUM('Дані з ДІСО'!G1020:I1020)</f>
        <v>34</v>
      </c>
      <c r="J1020" s="29">
        <f>SUM('Дані з ДІСО'!P1020:R1020)</f>
        <v>0</v>
      </c>
      <c r="K1020" s="29">
        <f>SUM('Дані з ДІСО'!V1020:X1020)</f>
        <v>0</v>
      </c>
      <c r="L1020" s="40">
        <f>ROUNDUP('Дані з ДІСО'!J1020/'Коефіцієнти АТО'!$R1020,0)</f>
        <v>13</v>
      </c>
      <c r="M1020" s="40">
        <f>ROUNDUP('Дані з ДІСО'!K1020/'Коефіцієнти АТО'!$R1020,0)</f>
        <v>17</v>
      </c>
      <c r="N1020" s="40">
        <f>ROUNDUP('Дані з ДІСО'!L1020/'Коефіцієнти АТО'!$R1020,0)</f>
        <v>3</v>
      </c>
      <c r="O1020" s="59">
        <f>(L1020*Параметри!$K$32+M1020*Параметри!$L$32+N1020*Параметри!$M$32)/18</f>
        <v>53.411111111111119</v>
      </c>
      <c r="P1020" s="41">
        <f>IF(H1020=0,"",'Дані з ДІСО'!Y1020/H1020)</f>
        <v>0</v>
      </c>
      <c r="Q1020" s="29">
        <f>IF(H1020=0,"",(1+0.25*P1020)*O1020*Параметри!$K$51)</f>
        <v>10939.675044103913</v>
      </c>
      <c r="R1020" s="29">
        <f>IF(H1020=0,"",Q1020*'Коефіцієнти АТО'!T1020)</f>
        <v>185.97447574976653</v>
      </c>
      <c r="S1020" s="29">
        <f>IF(H1020=0,"",H1020*(1+0.25*P1020)*Параметри!$K$66*Параметри!$K$20/1000)</f>
        <v>0</v>
      </c>
      <c r="T1020" s="29">
        <f>IF(H1020=0,"",H1020*(1+0.25*P1020)*'Коефіцієнти АТО'!$S1020*Параметри!$K$20/1000)</f>
        <v>2171.4231895937091</v>
      </c>
      <c r="U1020" s="29">
        <f t="shared" si="138"/>
        <v>13297.072709447388</v>
      </c>
      <c r="V1020" s="29">
        <f t="shared" si="139"/>
        <v>13297.072709447388</v>
      </c>
      <c r="W1020" s="40">
        <f>ROUNDUP('Дані з ДІСО'!P1020/Параметри!$K$24,0)</f>
        <v>0</v>
      </c>
      <c r="X1020" s="40">
        <f>ROUNDUP('Дані з ДІСО'!Q1020/Параметри!$K$24,0)</f>
        <v>0</v>
      </c>
      <c r="Y1020" s="40">
        <f>ROUNDUP('Дані з ДІСО'!R1020/Параметри!$K$24,0)</f>
        <v>0</v>
      </c>
      <c r="Z1020" s="59">
        <f>(W1020*Параметри!$K$33+X1020*Параметри!$L$33+Y1020*Параметри!$M$33)/18</f>
        <v>0</v>
      </c>
      <c r="AA1020" s="41">
        <f>IF(J1020=0,0,'Дані з ДІСО'!AA1020/J1020)</f>
        <v>0</v>
      </c>
      <c r="AB1020" s="29">
        <f>(1+0.25*AA1020)*Z1020*Параметри!$K$51</f>
        <v>0</v>
      </c>
      <c r="AC1020" s="29">
        <f>AB1020*'Коефіцієнти АТО'!U1020</f>
        <v>0</v>
      </c>
      <c r="AD1020" s="29">
        <f>J1020*(1+0.25*AA1020)*Параметри!$K$66*Параметри!$K$20/1000</f>
        <v>0</v>
      </c>
      <c r="AE1020" s="29">
        <f>(1+0.25*AA1020)*J1020*'Коефіцієнти АТО'!S1020*Параметри!$K$20/1000</f>
        <v>0</v>
      </c>
      <c r="AF1020" s="29">
        <f t="shared" si="135"/>
        <v>0</v>
      </c>
      <c r="AG1020" s="29">
        <v>0</v>
      </c>
      <c r="AH1020" s="40">
        <v>4</v>
      </c>
      <c r="AI1020" s="40">
        <v>0</v>
      </c>
      <c r="AJ1020" s="40">
        <f t="shared" si="136"/>
        <v>0</v>
      </c>
      <c r="AK1020" s="29">
        <f>(AH1020+AI1020)*(1+0.25*AJ1020)*Параметри!$K$53</f>
        <v>717.71710278400019</v>
      </c>
      <c r="AL1020" s="29">
        <f>ROUNDUP(('Дані з ДІСО'!AU1020+'Дані з ДІСО'!AW1020)/Параметри!$K$28,0)</f>
        <v>0</v>
      </c>
      <c r="AM1020" s="64">
        <f>AL1020*Параметри!$M$35/18</f>
        <v>0</v>
      </c>
      <c r="AN1020" s="29">
        <f>IF(AL1020=0,0,'Дані з ДІСО'!AW1020/SUM('Дані з ДІСО'!AU1020,'Дані з ДІСО'!AW1020))</f>
        <v>0</v>
      </c>
      <c r="AO1020" s="29">
        <f>(1+0.25*AN1020)*AM1020*Параметри!$K$51</f>
        <v>0</v>
      </c>
      <c r="AP1020" s="40">
        <f>ROUNDUP(('Дані з ДІСО'!AE1020+'Дані не з ДІСО'!E1020+'Дані не з ДІСО'!G1020)/Параметри!$K$69,0)</f>
        <v>0</v>
      </c>
      <c r="AQ1020" s="40">
        <f t="shared" si="140"/>
        <v>0</v>
      </c>
      <c r="AR1020" s="40">
        <f>IF(AP1020=0,0,('Дані з ДІСО'!AH1020+'Дані не з ДІСО'!G1020)/('Дані з ДІСО'!AE1020+'Дані не з ДІСО'!E1020+'Дані не з ДІСО'!G1020))</f>
        <v>0</v>
      </c>
      <c r="AS1020" s="29">
        <f>AQ1020*(1+0.25*AR1020)*Параметри!$K$51</f>
        <v>0</v>
      </c>
      <c r="AT1020" s="40">
        <f>ROUNDUP('Дані з ДІСО'!AF1020/Параметри!$K$70,0)</f>
        <v>0</v>
      </c>
      <c r="AU1020" s="40">
        <f t="shared" si="141"/>
        <v>0</v>
      </c>
      <c r="AV1020" s="40">
        <f>IF(AT1020=0,0,'Дані з ДІСО'!AI1020/'Дані з ДІСО'!AF1020)</f>
        <v>0</v>
      </c>
      <c r="AW1020" s="29">
        <f>AU1020*(1+0.25*AV1020)*Параметри!$K$51</f>
        <v>0</v>
      </c>
      <c r="AX1020" s="40">
        <f>ROUNDUP('Дані з ДІСО'!AR1020/Параметри!$K$29,0)</f>
        <v>0</v>
      </c>
      <c r="AY1020" s="40">
        <f>ROUNDUP('Дані з ДІСО'!AS1020/Параметри!$K$29,0)</f>
        <v>0</v>
      </c>
      <c r="AZ1020" s="40">
        <f>ROUNDUP('Дані з ДІСО'!AT1020/Параметри!$K$29,0)</f>
        <v>0</v>
      </c>
      <c r="BA1020" s="64">
        <f>(AX1020*Параметри!$K$32+AY1020*Параметри!$L$32+AZ1020*Параметри!$M$32)/18</f>
        <v>0</v>
      </c>
      <c r="BB1020" s="29">
        <f>(BA1020*Параметри!$K$51+SUM('Дані з ДІСО'!AR1020:AT1020)*Параметри!$K$48*Параметри!$K$20/1000)*Параметри!$K$74</f>
        <v>0</v>
      </c>
      <c r="BC1020" s="40">
        <f>ROUNDUP(('Дані не з ДІСО'!I1020+'Дані не з ДІСО'!K1020)/Параметри!$K$26,0)</f>
        <v>0</v>
      </c>
      <c r="BD1020" s="29">
        <f>BC1020*Параметри!$M$36/18</f>
        <v>0</v>
      </c>
      <c r="BE1020" s="40">
        <f>IF(BC1020=0,0,'Дані не з ДІСО'!K1020/('Дані не з ДІСО'!I1020+'Дані не з ДІСО'!K1020))</f>
        <v>0</v>
      </c>
      <c r="BF1020" s="29">
        <f>(1+0.25*BE1020)*BD1020*Параметри!$K$51</f>
        <v>0</v>
      </c>
      <c r="BG1020" s="40">
        <f>ROUNDUP('Дані не з ДІСО'!M1020/Параметри!$K$27,0)</f>
        <v>0</v>
      </c>
      <c r="BH1020" s="40">
        <f>BG1020*Параметри!$M$37/18</f>
        <v>0</v>
      </c>
      <c r="BI1020" s="29">
        <f>BH1020*Параметри!$K$51</f>
        <v>0</v>
      </c>
      <c r="BJ1020" s="29">
        <f>'Дані не з ДІСО'!N1020*Параметри!$K$76</f>
        <v>0</v>
      </c>
      <c r="BK1020" s="40">
        <f>ROUNDUP('Дані з ДІСО'!V1020/Параметри!$K$25,0)</f>
        <v>0</v>
      </c>
      <c r="BL1020" s="40">
        <f>ROUNDUP('Дані з ДІСО'!W1020/Параметри!$K$25,0)</f>
        <v>0</v>
      </c>
      <c r="BM1020" s="40">
        <f>ROUNDUP('Дані з ДІСО'!X1020/Параметри!$K$25,0)</f>
        <v>0</v>
      </c>
      <c r="BN1020" s="40">
        <f>(BK1020*Параметри!$K$34+BL1020*Параметри!$L$34+BM1020*Параметри!$M$34)/18</f>
        <v>0</v>
      </c>
      <c r="BO1020" s="40">
        <f>IF(K1020=0,0,'Дані з ДІСО'!AC1020/K1020)</f>
        <v>0</v>
      </c>
      <c r="BP1020" s="29">
        <f>(1+0.25*BO1020)*BN1020*Параметри!$K$51</f>
        <v>0</v>
      </c>
      <c r="BQ1020" s="29">
        <f>BP1020*'Коефіцієнти АТО'!U1020</f>
        <v>0</v>
      </c>
      <c r="BR1020" s="29">
        <f>K1020*(1+0.25*BO1020)*Параметри!$K$66*Параметри!$K$20/1000</f>
        <v>0</v>
      </c>
      <c r="BS1020" s="29">
        <f>(1+0.25*BO1020)*K1020*'Коефіцієнти АТО'!S1020*Параметри!$K$20/1000</f>
        <v>0</v>
      </c>
      <c r="BT1020" s="29">
        <f t="shared" si="142"/>
        <v>0</v>
      </c>
      <c r="BU1020" s="40">
        <f>ROUNDUP('Дані з ДІСО'!AG1020/Параметри!$K$71,0)</f>
        <v>0</v>
      </c>
      <c r="BV1020" s="40">
        <f t="shared" si="143"/>
        <v>0</v>
      </c>
      <c r="BW1020" s="40">
        <f>IF('Дані з ДІСО'!AG1020=0,0,'Дані з ДІСО'!AJ1020/'Дані з ДІСО'!AG1020)</f>
        <v>0</v>
      </c>
      <c r="BX1020" s="29">
        <f>BV1020*(1+0.25*BW1020)*Параметри!$K$51</f>
        <v>0</v>
      </c>
      <c r="BY1020" s="29">
        <f>ROUND(IF(Параметри!$K$77="No",CC1020,CC1020*Параметри!$K$78)+AG1020,1)</f>
        <v>12613.3</v>
      </c>
      <c r="BZ1020" s="29">
        <f>ROUND(IF(Параметри!$K$77="No",BF1020,BF1020*Параметри!$K$78),1)</f>
        <v>0</v>
      </c>
      <c r="CA1020" s="29">
        <f>ROUND(IF(Параметри!$K$77="No",BI1020,BI1020*Параметри!$K$78),1)</f>
        <v>0</v>
      </c>
      <c r="CB1020" s="29">
        <f>ROUND(IF(Параметри!$K$77="No",BJ1020,BJ1020*Параметри!$K$78),1)</f>
        <v>0</v>
      </c>
      <c r="CC1020" s="29">
        <f t="shared" si="137"/>
        <v>14014.789812231387</v>
      </c>
    </row>
    <row r="1021" spans="1:81">
      <c r="A1021" s="9">
        <v>1020</v>
      </c>
      <c r="B1021" s="9" t="s">
        <v>3148</v>
      </c>
      <c r="C1021" s="9" t="s">
        <v>3148</v>
      </c>
      <c r="D1021" s="9" t="s">
        <v>4077</v>
      </c>
      <c r="E1021" s="9" t="s">
        <v>24</v>
      </c>
      <c r="F1021" s="9" t="s">
        <v>4086</v>
      </c>
      <c r="G1021" s="9" t="s">
        <v>2123</v>
      </c>
      <c r="H1021" s="29">
        <f>SUM('Дані з ДІСО'!J1021:L1021)</f>
        <v>329.5</v>
      </c>
      <c r="I1021" s="29">
        <f>SUM('Дані з ДІСО'!G1021:I1021)</f>
        <v>33</v>
      </c>
      <c r="J1021" s="29">
        <f>SUM('Дані з ДІСО'!P1021:R1021)</f>
        <v>0</v>
      </c>
      <c r="K1021" s="29">
        <f>SUM('Дані з ДІСО'!V1021:X1021)</f>
        <v>0</v>
      </c>
      <c r="L1021" s="40">
        <f>ROUNDUP('Дані з ДІСО'!J1021/'Коефіцієнти АТО'!$R1021,0)</f>
        <v>12</v>
      </c>
      <c r="M1021" s="40">
        <f>ROUNDUP('Дані з ДІСО'!K1021/'Коефіцієнти АТО'!$R1021,0)</f>
        <v>14</v>
      </c>
      <c r="N1021" s="40">
        <f>ROUNDUP('Дані з ДІСО'!L1021/'Коефіцієнти АТО'!$R1021,0)</f>
        <v>4</v>
      </c>
      <c r="O1021" s="59">
        <f>(L1021*Параметри!$K$32+M1021*Параметри!$L$32+N1021*Параметри!$M$32)/18</f>
        <v>48.655555555555559</v>
      </c>
      <c r="P1021" s="41">
        <f>IF(H1021=0,"",'Дані з ДІСО'!Y1021/H1021)</f>
        <v>0</v>
      </c>
      <c r="Q1021" s="29">
        <f>IF(H1021=0,"",(1+0.25*P1021)*O1021*Параметри!$K$51)</f>
        <v>9965.641152097156</v>
      </c>
      <c r="R1021" s="29">
        <f>IF(H1021=0,"",Q1021*'Коефіцієнти АТО'!T1021)</f>
        <v>169.41589958565166</v>
      </c>
      <c r="S1021" s="29">
        <f>IF(H1021=0,"",H1021*(1+0.25*P1021)*Параметри!$K$66*Параметри!$K$20/1000)</f>
        <v>0</v>
      </c>
      <c r="T1021" s="29">
        <f>IF(H1021=0,"",H1021*(1+0.25*P1021)*'Коефіцієнти АТО'!$S1021*Параметри!$K$20/1000)</f>
        <v>1661.9836027203883</v>
      </c>
      <c r="U1021" s="29">
        <f t="shared" si="138"/>
        <v>11797.040654403198</v>
      </c>
      <c r="V1021" s="29">
        <f t="shared" si="139"/>
        <v>11797.040654403198</v>
      </c>
      <c r="W1021" s="40">
        <f>ROUNDUP('Дані з ДІСО'!P1021/Параметри!$K$24,0)</f>
        <v>0</v>
      </c>
      <c r="X1021" s="40">
        <f>ROUNDUP('Дані з ДІСО'!Q1021/Параметри!$K$24,0)</f>
        <v>0</v>
      </c>
      <c r="Y1021" s="40">
        <f>ROUNDUP('Дані з ДІСО'!R1021/Параметри!$K$24,0)</f>
        <v>0</v>
      </c>
      <c r="Z1021" s="59">
        <f>(W1021*Параметри!$K$33+X1021*Параметри!$L$33+Y1021*Параметри!$M$33)/18</f>
        <v>0</v>
      </c>
      <c r="AA1021" s="41">
        <f>IF(J1021=0,0,'Дані з ДІСО'!AA1021/J1021)</f>
        <v>0</v>
      </c>
      <c r="AB1021" s="29">
        <f>(1+0.25*AA1021)*Z1021*Параметри!$K$51</f>
        <v>0</v>
      </c>
      <c r="AC1021" s="29">
        <f>AB1021*'Коефіцієнти АТО'!U1021</f>
        <v>0</v>
      </c>
      <c r="AD1021" s="29">
        <f>J1021*(1+0.25*AA1021)*Параметри!$K$66*Параметри!$K$20/1000</f>
        <v>0</v>
      </c>
      <c r="AE1021" s="29">
        <f>(1+0.25*AA1021)*J1021*'Коефіцієнти АТО'!S1021*Параметри!$K$20/1000</f>
        <v>0</v>
      </c>
      <c r="AF1021" s="29">
        <f t="shared" si="135"/>
        <v>0</v>
      </c>
      <c r="AG1021" s="29">
        <v>0</v>
      </c>
      <c r="AH1021" s="40">
        <v>13</v>
      </c>
      <c r="AI1021" s="40">
        <v>0</v>
      </c>
      <c r="AJ1021" s="40">
        <f t="shared" si="136"/>
        <v>0</v>
      </c>
      <c r="AK1021" s="29">
        <f>(AH1021+AI1021)*(1+0.25*AJ1021)*Параметри!$K$53</f>
        <v>2332.5805840480007</v>
      </c>
      <c r="AL1021" s="29">
        <f>ROUNDUP(('Дані з ДІСО'!AU1021+'Дані з ДІСО'!AW1021)/Параметри!$K$28,0)</f>
        <v>0</v>
      </c>
      <c r="AM1021" s="64">
        <f>AL1021*Параметри!$M$35/18</f>
        <v>0</v>
      </c>
      <c r="AN1021" s="29">
        <f>IF(AL1021=0,0,'Дані з ДІСО'!AW1021/SUM('Дані з ДІСО'!AU1021,'Дані з ДІСО'!AW1021))</f>
        <v>0</v>
      </c>
      <c r="AO1021" s="29">
        <f>(1+0.25*AN1021)*AM1021*Параметри!$K$51</f>
        <v>0</v>
      </c>
      <c r="AP1021" s="40">
        <f>ROUNDUP(('Дані з ДІСО'!AE1021+'Дані не з ДІСО'!E1021+'Дані не з ДІСО'!G1021)/Параметри!$K$69,0)</f>
        <v>0</v>
      </c>
      <c r="AQ1021" s="40">
        <f t="shared" si="140"/>
        <v>0</v>
      </c>
      <c r="AR1021" s="40">
        <f>IF(AP1021=0,0,('Дані з ДІСО'!AH1021+'Дані не з ДІСО'!G1021)/('Дані з ДІСО'!AE1021+'Дані не з ДІСО'!E1021+'Дані не з ДІСО'!G1021))</f>
        <v>0</v>
      </c>
      <c r="AS1021" s="29">
        <f>AQ1021*(1+0.25*AR1021)*Параметри!$K$51</f>
        <v>0</v>
      </c>
      <c r="AT1021" s="40">
        <f>ROUNDUP('Дані з ДІСО'!AF1021/Параметри!$K$70,0)</f>
        <v>0</v>
      </c>
      <c r="AU1021" s="40">
        <f t="shared" si="141"/>
        <v>0</v>
      </c>
      <c r="AV1021" s="40">
        <f>IF(AT1021=0,0,'Дані з ДІСО'!AI1021/'Дані з ДІСО'!AF1021)</f>
        <v>0</v>
      </c>
      <c r="AW1021" s="29">
        <f>AU1021*(1+0.25*AV1021)*Параметри!$K$51</f>
        <v>0</v>
      </c>
      <c r="AX1021" s="40">
        <f>ROUNDUP('Дані з ДІСО'!AR1021/Параметри!$K$29,0)</f>
        <v>0</v>
      </c>
      <c r="AY1021" s="40">
        <f>ROUNDUP('Дані з ДІСО'!AS1021/Параметри!$K$29,0)</f>
        <v>0</v>
      </c>
      <c r="AZ1021" s="40">
        <f>ROUNDUP('Дані з ДІСО'!AT1021/Параметри!$K$29,0)</f>
        <v>0</v>
      </c>
      <c r="BA1021" s="64">
        <f>(AX1021*Параметри!$K$32+AY1021*Параметри!$L$32+AZ1021*Параметри!$M$32)/18</f>
        <v>0</v>
      </c>
      <c r="BB1021" s="29">
        <f>(BA1021*Параметри!$K$51+SUM('Дані з ДІСО'!AR1021:AT1021)*Параметри!$K$48*Параметри!$K$20/1000)*Параметри!$K$74</f>
        <v>0</v>
      </c>
      <c r="BC1021" s="40">
        <f>ROUNDUP(('Дані не з ДІСО'!I1021+'Дані не з ДІСО'!K1021)/Параметри!$K$26,0)</f>
        <v>0</v>
      </c>
      <c r="BD1021" s="29">
        <f>BC1021*Параметри!$M$36/18</f>
        <v>0</v>
      </c>
      <c r="BE1021" s="40">
        <f>IF(BC1021=0,0,'Дані не з ДІСО'!K1021/('Дані не з ДІСО'!I1021+'Дані не з ДІСО'!K1021))</f>
        <v>0</v>
      </c>
      <c r="BF1021" s="29">
        <f>(1+0.25*BE1021)*BD1021*Параметри!$K$51</f>
        <v>0</v>
      </c>
      <c r="BG1021" s="40">
        <f>ROUNDUP('Дані не з ДІСО'!M1021/Параметри!$K$27,0)</f>
        <v>0</v>
      </c>
      <c r="BH1021" s="40">
        <f>BG1021*Параметри!$M$37/18</f>
        <v>0</v>
      </c>
      <c r="BI1021" s="29">
        <f>BH1021*Параметри!$K$51</f>
        <v>0</v>
      </c>
      <c r="BJ1021" s="29">
        <f>'Дані не з ДІСО'!N1021*Параметри!$K$76</f>
        <v>0</v>
      </c>
      <c r="BK1021" s="40">
        <f>ROUNDUP('Дані з ДІСО'!V1021/Параметри!$K$25,0)</f>
        <v>0</v>
      </c>
      <c r="BL1021" s="40">
        <f>ROUNDUP('Дані з ДІСО'!W1021/Параметри!$K$25,0)</f>
        <v>0</v>
      </c>
      <c r="BM1021" s="40">
        <f>ROUNDUP('Дані з ДІСО'!X1021/Параметри!$K$25,0)</f>
        <v>0</v>
      </c>
      <c r="BN1021" s="40">
        <f>(BK1021*Параметри!$K$34+BL1021*Параметри!$L$34+BM1021*Параметри!$M$34)/18</f>
        <v>0</v>
      </c>
      <c r="BO1021" s="40">
        <f>IF(K1021=0,0,'Дані з ДІСО'!AC1021/K1021)</f>
        <v>0</v>
      </c>
      <c r="BP1021" s="29">
        <f>(1+0.25*BO1021)*BN1021*Параметри!$K$51</f>
        <v>0</v>
      </c>
      <c r="BQ1021" s="29">
        <f>BP1021*'Коефіцієнти АТО'!U1021</f>
        <v>0</v>
      </c>
      <c r="BR1021" s="29">
        <f>K1021*(1+0.25*BO1021)*Параметри!$K$66*Параметри!$K$20/1000</f>
        <v>0</v>
      </c>
      <c r="BS1021" s="29">
        <f>(1+0.25*BO1021)*K1021*'Коефіцієнти АТО'!S1021*Параметри!$K$20/1000</f>
        <v>0</v>
      </c>
      <c r="BT1021" s="29">
        <f t="shared" si="142"/>
        <v>0</v>
      </c>
      <c r="BU1021" s="40">
        <f>ROUNDUP('Дані з ДІСО'!AG1021/Параметри!$K$71,0)</f>
        <v>0</v>
      </c>
      <c r="BV1021" s="40">
        <f t="shared" si="143"/>
        <v>0</v>
      </c>
      <c r="BW1021" s="40">
        <f>IF('Дані з ДІСО'!AG1021=0,0,'Дані з ДІСО'!AJ1021/'Дані з ДІСО'!AG1021)</f>
        <v>0</v>
      </c>
      <c r="BX1021" s="29">
        <f>BV1021*(1+0.25*BW1021)*Параметри!$K$51</f>
        <v>0</v>
      </c>
      <c r="BY1021" s="29">
        <f>ROUND(IF(Параметри!$K$77="No",CC1021,CC1021*Параметри!$K$78)+AG1021,1)</f>
        <v>12716.7</v>
      </c>
      <c r="BZ1021" s="29">
        <f>ROUND(IF(Параметри!$K$77="No",BF1021,BF1021*Параметри!$K$78),1)</f>
        <v>0</v>
      </c>
      <c r="CA1021" s="29">
        <f>ROUND(IF(Параметри!$K$77="No",BI1021,BI1021*Параметри!$K$78),1)</f>
        <v>0</v>
      </c>
      <c r="CB1021" s="29">
        <f>ROUND(IF(Параметри!$K$77="No",BJ1021,BJ1021*Параметри!$K$78),1)</f>
        <v>0</v>
      </c>
      <c r="CC1021" s="29">
        <f t="shared" si="137"/>
        <v>14129.621238451198</v>
      </c>
    </row>
    <row r="1022" spans="1:81">
      <c r="A1022" s="9">
        <v>1021</v>
      </c>
      <c r="B1022" s="9" t="s">
        <v>3148</v>
      </c>
      <c r="C1022" s="9" t="s">
        <v>3148</v>
      </c>
      <c r="D1022" s="9" t="s">
        <v>4077</v>
      </c>
      <c r="E1022" s="9" t="s">
        <v>24</v>
      </c>
      <c r="F1022" s="9" t="s">
        <v>3308</v>
      </c>
      <c r="G1022" s="9" t="s">
        <v>2125</v>
      </c>
      <c r="H1022" s="29">
        <f>SUM('Дані з ДІСО'!J1022:L1022)</f>
        <v>365</v>
      </c>
      <c r="I1022" s="29">
        <f>SUM('Дані з ДІСО'!G1022:I1022)</f>
        <v>37</v>
      </c>
      <c r="J1022" s="29">
        <f>SUM('Дані з ДІСО'!P1022:R1022)</f>
        <v>0</v>
      </c>
      <c r="K1022" s="29">
        <f>SUM('Дані з ДІСО'!V1022:X1022)</f>
        <v>0</v>
      </c>
      <c r="L1022" s="40">
        <f>ROUNDUP('Дані з ДІСО'!J1022/'Коефіцієнти АТО'!$R1022,0)</f>
        <v>13</v>
      </c>
      <c r="M1022" s="40">
        <f>ROUNDUP('Дані з ДІСО'!K1022/'Коефіцієнти АТО'!$R1022,0)</f>
        <v>16</v>
      </c>
      <c r="N1022" s="40">
        <f>ROUNDUP('Дані з ДІСО'!L1022/'Коефіцієнти АТО'!$R1022,0)</f>
        <v>3</v>
      </c>
      <c r="O1022" s="59">
        <f>(L1022*Параметри!$K$32+M1022*Параметри!$L$32+N1022*Параметри!$M$32)/18</f>
        <v>51.594444444444449</v>
      </c>
      <c r="P1022" s="41">
        <f>IF(H1022=0,"",'Дані з ДІСО'!Y1022/H1022)</f>
        <v>0</v>
      </c>
      <c r="Q1022" s="29">
        <f>IF(H1022=0,"",(1+0.25*P1022)*O1022*Параметри!$K$51)</f>
        <v>10567.584994236846</v>
      </c>
      <c r="R1022" s="29">
        <f>IF(H1022=0,"",Q1022*'Коефіцієнти АТО'!T1022)</f>
        <v>179.64894490202639</v>
      </c>
      <c r="S1022" s="29">
        <f>IF(H1022=0,"",H1022*(1+0.25*P1022)*Параметри!$K$66*Параметри!$K$20/1000)</f>
        <v>0</v>
      </c>
      <c r="T1022" s="29">
        <f>IF(H1022=0,"",H1022*(1+0.25*P1022)*'Коефіцієнти АТО'!$S1022*Параметри!$K$20/1000)</f>
        <v>1841.0440515719019</v>
      </c>
      <c r="U1022" s="29">
        <f t="shared" si="138"/>
        <v>12588.277990710774</v>
      </c>
      <c r="V1022" s="29">
        <f t="shared" si="139"/>
        <v>12588.277990710774</v>
      </c>
      <c r="W1022" s="40">
        <f>ROUNDUP('Дані з ДІСО'!P1022/Параметри!$K$24,0)</f>
        <v>0</v>
      </c>
      <c r="X1022" s="40">
        <f>ROUNDUP('Дані з ДІСО'!Q1022/Параметри!$K$24,0)</f>
        <v>0</v>
      </c>
      <c r="Y1022" s="40">
        <f>ROUNDUP('Дані з ДІСО'!R1022/Параметри!$K$24,0)</f>
        <v>0</v>
      </c>
      <c r="Z1022" s="59">
        <f>(W1022*Параметри!$K$33+X1022*Параметри!$L$33+Y1022*Параметри!$M$33)/18</f>
        <v>0</v>
      </c>
      <c r="AA1022" s="41">
        <f>IF(J1022=0,0,'Дані з ДІСО'!AA1022/J1022)</f>
        <v>0</v>
      </c>
      <c r="AB1022" s="29">
        <f>(1+0.25*AA1022)*Z1022*Параметри!$K$51</f>
        <v>0</v>
      </c>
      <c r="AC1022" s="29">
        <f>AB1022*'Коефіцієнти АТО'!U1022</f>
        <v>0</v>
      </c>
      <c r="AD1022" s="29">
        <f>J1022*(1+0.25*AA1022)*Параметри!$K$66*Параметри!$K$20/1000</f>
        <v>0</v>
      </c>
      <c r="AE1022" s="29">
        <f>(1+0.25*AA1022)*J1022*'Коефіцієнти АТО'!S1022*Параметри!$K$20/1000</f>
        <v>0</v>
      </c>
      <c r="AF1022" s="29">
        <f t="shared" si="135"/>
        <v>0</v>
      </c>
      <c r="AG1022" s="29">
        <v>0</v>
      </c>
      <c r="AH1022" s="40">
        <v>7</v>
      </c>
      <c r="AI1022" s="40">
        <v>0</v>
      </c>
      <c r="AJ1022" s="40">
        <f t="shared" si="136"/>
        <v>0</v>
      </c>
      <c r="AK1022" s="29">
        <f>(AH1022+AI1022)*(1+0.25*AJ1022)*Параметри!$K$53</f>
        <v>1256.0049298720003</v>
      </c>
      <c r="AL1022" s="29">
        <f>ROUNDUP(('Дані з ДІСО'!AU1022+'Дані з ДІСО'!AW1022)/Параметри!$K$28,0)</f>
        <v>0</v>
      </c>
      <c r="AM1022" s="64">
        <f>AL1022*Параметри!$M$35/18</f>
        <v>0</v>
      </c>
      <c r="AN1022" s="29">
        <f>IF(AL1022=0,0,'Дані з ДІСО'!AW1022/SUM('Дані з ДІСО'!AU1022,'Дані з ДІСО'!AW1022))</f>
        <v>0</v>
      </c>
      <c r="AO1022" s="29">
        <f>(1+0.25*AN1022)*AM1022*Параметри!$K$51</f>
        <v>0</v>
      </c>
      <c r="AP1022" s="40">
        <f>ROUNDUP(('Дані з ДІСО'!AE1022+'Дані не з ДІСО'!E1022+'Дані не з ДІСО'!G1022)/Параметри!$K$69,0)</f>
        <v>0</v>
      </c>
      <c r="AQ1022" s="40">
        <f t="shared" si="140"/>
        <v>0</v>
      </c>
      <c r="AR1022" s="40">
        <f>IF(AP1022=0,0,('Дані з ДІСО'!AH1022+'Дані не з ДІСО'!G1022)/('Дані з ДІСО'!AE1022+'Дані не з ДІСО'!E1022+'Дані не з ДІСО'!G1022))</f>
        <v>0</v>
      </c>
      <c r="AS1022" s="29">
        <f>AQ1022*(1+0.25*AR1022)*Параметри!$K$51</f>
        <v>0</v>
      </c>
      <c r="AT1022" s="40">
        <f>ROUNDUP('Дані з ДІСО'!AF1022/Параметри!$K$70,0)</f>
        <v>0</v>
      </c>
      <c r="AU1022" s="40">
        <f t="shared" si="141"/>
        <v>0</v>
      </c>
      <c r="AV1022" s="40">
        <f>IF(AT1022=0,0,'Дані з ДІСО'!AI1022/'Дані з ДІСО'!AF1022)</f>
        <v>0</v>
      </c>
      <c r="AW1022" s="29">
        <f>AU1022*(1+0.25*AV1022)*Параметри!$K$51</f>
        <v>0</v>
      </c>
      <c r="AX1022" s="40">
        <f>ROUNDUP('Дані з ДІСО'!AR1022/Параметри!$K$29,0)</f>
        <v>0</v>
      </c>
      <c r="AY1022" s="40">
        <f>ROUNDUP('Дані з ДІСО'!AS1022/Параметри!$K$29,0)</f>
        <v>0</v>
      </c>
      <c r="AZ1022" s="40">
        <f>ROUNDUP('Дані з ДІСО'!AT1022/Параметри!$K$29,0)</f>
        <v>0</v>
      </c>
      <c r="BA1022" s="64">
        <f>(AX1022*Параметри!$K$32+AY1022*Параметри!$L$32+AZ1022*Параметри!$M$32)/18</f>
        <v>0</v>
      </c>
      <c r="BB1022" s="29">
        <f>(BA1022*Параметри!$K$51+SUM('Дані з ДІСО'!AR1022:AT1022)*Параметри!$K$48*Параметри!$K$20/1000)*Параметри!$K$74</f>
        <v>0</v>
      </c>
      <c r="BC1022" s="40">
        <f>ROUNDUP(('Дані не з ДІСО'!I1022+'Дані не з ДІСО'!K1022)/Параметри!$K$26,0)</f>
        <v>0</v>
      </c>
      <c r="BD1022" s="29">
        <f>BC1022*Параметри!$M$36/18</f>
        <v>0</v>
      </c>
      <c r="BE1022" s="40">
        <f>IF(BC1022=0,0,'Дані не з ДІСО'!K1022/('Дані не з ДІСО'!I1022+'Дані не з ДІСО'!K1022))</f>
        <v>0</v>
      </c>
      <c r="BF1022" s="29">
        <f>(1+0.25*BE1022)*BD1022*Параметри!$K$51</f>
        <v>0</v>
      </c>
      <c r="BG1022" s="40">
        <f>ROUNDUP('Дані не з ДІСО'!M1022/Параметри!$K$27,0)</f>
        <v>0</v>
      </c>
      <c r="BH1022" s="40">
        <f>BG1022*Параметри!$M$37/18</f>
        <v>0</v>
      </c>
      <c r="BI1022" s="29">
        <f>BH1022*Параметри!$K$51</f>
        <v>0</v>
      </c>
      <c r="BJ1022" s="29">
        <f>'Дані не з ДІСО'!N1022*Параметри!$K$76</f>
        <v>0</v>
      </c>
      <c r="BK1022" s="40">
        <f>ROUNDUP('Дані з ДІСО'!V1022/Параметри!$K$25,0)</f>
        <v>0</v>
      </c>
      <c r="BL1022" s="40">
        <f>ROUNDUP('Дані з ДІСО'!W1022/Параметри!$K$25,0)</f>
        <v>0</v>
      </c>
      <c r="BM1022" s="40">
        <f>ROUNDUP('Дані з ДІСО'!X1022/Параметри!$K$25,0)</f>
        <v>0</v>
      </c>
      <c r="BN1022" s="40">
        <f>(BK1022*Параметри!$K$34+BL1022*Параметри!$L$34+BM1022*Параметри!$M$34)/18</f>
        <v>0</v>
      </c>
      <c r="BO1022" s="40">
        <f>IF(K1022=0,0,'Дані з ДІСО'!AC1022/K1022)</f>
        <v>0</v>
      </c>
      <c r="BP1022" s="29">
        <f>(1+0.25*BO1022)*BN1022*Параметри!$K$51</f>
        <v>0</v>
      </c>
      <c r="BQ1022" s="29">
        <f>BP1022*'Коефіцієнти АТО'!U1022</f>
        <v>0</v>
      </c>
      <c r="BR1022" s="29">
        <f>K1022*(1+0.25*BO1022)*Параметри!$K$66*Параметри!$K$20/1000</f>
        <v>0</v>
      </c>
      <c r="BS1022" s="29">
        <f>(1+0.25*BO1022)*K1022*'Коефіцієнти АТО'!S1022*Параметри!$K$20/1000</f>
        <v>0</v>
      </c>
      <c r="BT1022" s="29">
        <f t="shared" si="142"/>
        <v>0</v>
      </c>
      <c r="BU1022" s="40">
        <f>ROUNDUP('Дані з ДІСО'!AG1022/Параметри!$K$71,0)</f>
        <v>0</v>
      </c>
      <c r="BV1022" s="40">
        <f t="shared" si="143"/>
        <v>0</v>
      </c>
      <c r="BW1022" s="40">
        <f>IF('Дані з ДІСО'!AG1022=0,0,'Дані з ДІСО'!AJ1022/'Дані з ДІСО'!AG1022)</f>
        <v>0</v>
      </c>
      <c r="BX1022" s="29">
        <f>BV1022*(1+0.25*BW1022)*Параметри!$K$51</f>
        <v>0</v>
      </c>
      <c r="BY1022" s="29">
        <f>ROUND(IF(Параметри!$K$77="No",CC1022,CC1022*Параметри!$K$78)+AG1022,1)</f>
        <v>12459.9</v>
      </c>
      <c r="BZ1022" s="29">
        <f>ROUND(IF(Параметри!$K$77="No",BF1022,BF1022*Параметри!$K$78),1)</f>
        <v>0</v>
      </c>
      <c r="CA1022" s="29">
        <f>ROUND(IF(Параметри!$K$77="No",BI1022,BI1022*Параметри!$K$78),1)</f>
        <v>0</v>
      </c>
      <c r="CB1022" s="29">
        <f>ROUND(IF(Параметри!$K$77="No",BJ1022,BJ1022*Параметри!$K$78),1)</f>
        <v>0</v>
      </c>
      <c r="CC1022" s="29">
        <f t="shared" si="137"/>
        <v>13844.282920582775</v>
      </c>
    </row>
    <row r="1023" spans="1:81">
      <c r="A1023" s="9">
        <v>1022</v>
      </c>
      <c r="B1023" s="9" t="s">
        <v>3148</v>
      </c>
      <c r="C1023" s="9" t="s">
        <v>3148</v>
      </c>
      <c r="D1023" s="9" t="s">
        <v>4077</v>
      </c>
      <c r="E1023" s="9" t="s">
        <v>24</v>
      </c>
      <c r="F1023" s="9" t="s">
        <v>3411</v>
      </c>
      <c r="G1023" s="9" t="s">
        <v>2127</v>
      </c>
      <c r="H1023" s="29">
        <f>SUM('Дані з ДІСО'!J1023:L1023)</f>
        <v>378.5</v>
      </c>
      <c r="I1023" s="29">
        <f>SUM('Дані з ДІСО'!G1023:I1023)</f>
        <v>31</v>
      </c>
      <c r="J1023" s="29">
        <f>SUM('Дані з ДІСО'!P1023:R1023)</f>
        <v>0</v>
      </c>
      <c r="K1023" s="29">
        <f>SUM('Дані з ДІСО'!V1023:X1023)</f>
        <v>0</v>
      </c>
      <c r="L1023" s="40">
        <f>ROUNDUP('Дані з ДІСО'!J1023/'Коефіцієнти АТО'!$R1023,0)</f>
        <v>11</v>
      </c>
      <c r="M1023" s="40">
        <f>ROUNDUP('Дані з ДІСО'!K1023/'Коефіцієнти АТО'!$R1023,0)</f>
        <v>15</v>
      </c>
      <c r="N1023" s="40">
        <f>ROUNDUP('Дані з ДІСО'!L1023/'Коефіцієнти АТО'!$R1023,0)</f>
        <v>4</v>
      </c>
      <c r="O1023" s="59">
        <f>(L1023*Параметри!$K$32+M1023*Параметри!$L$32+N1023*Параметри!$M$32)/18</f>
        <v>49.194444444444443</v>
      </c>
      <c r="P1023" s="41">
        <f>IF(H1023=0,"",'Дані з ДІСО'!Y1023/H1023)</f>
        <v>0</v>
      </c>
      <c r="Q1023" s="29">
        <f>IF(H1023=0,"",(1+0.25*P1023)*O1023*Параметри!$K$51)</f>
        <v>10076.016487990444</v>
      </c>
      <c r="R1023" s="29">
        <f>IF(H1023=0,"",Q1023*'Коефіцієнти АТО'!T1023)</f>
        <v>171.29228029583757</v>
      </c>
      <c r="S1023" s="29">
        <f>IF(H1023=0,"",H1023*(1+0.25*P1023)*Параметри!$K$66*Параметри!$K$20/1000)</f>
        <v>0</v>
      </c>
      <c r="T1023" s="29">
        <f>IF(H1023=0,"",H1023*(1+0.25*P1023)*'Коефіцієнти АТО'!$S1023*Параметри!$K$20/1000)</f>
        <v>1909.137461698534</v>
      </c>
      <c r="U1023" s="29">
        <f t="shared" si="138"/>
        <v>12156.446229984816</v>
      </c>
      <c r="V1023" s="29">
        <f t="shared" si="139"/>
        <v>12156.446229984816</v>
      </c>
      <c r="W1023" s="40">
        <f>ROUNDUP('Дані з ДІСО'!P1023/Параметри!$K$24,0)</f>
        <v>0</v>
      </c>
      <c r="X1023" s="40">
        <f>ROUNDUP('Дані з ДІСО'!Q1023/Параметри!$K$24,0)</f>
        <v>0</v>
      </c>
      <c r="Y1023" s="40">
        <f>ROUNDUP('Дані з ДІСО'!R1023/Параметри!$K$24,0)</f>
        <v>0</v>
      </c>
      <c r="Z1023" s="59">
        <f>(W1023*Параметри!$K$33+X1023*Параметри!$L$33+Y1023*Параметри!$M$33)/18</f>
        <v>0</v>
      </c>
      <c r="AA1023" s="41">
        <f>IF(J1023=0,0,'Дані з ДІСО'!AA1023/J1023)</f>
        <v>0</v>
      </c>
      <c r="AB1023" s="29">
        <f>(1+0.25*AA1023)*Z1023*Параметри!$K$51</f>
        <v>0</v>
      </c>
      <c r="AC1023" s="29">
        <f>AB1023*'Коефіцієнти АТО'!U1023</f>
        <v>0</v>
      </c>
      <c r="AD1023" s="29">
        <f>J1023*(1+0.25*AA1023)*Параметри!$K$66*Параметри!$K$20/1000</f>
        <v>0</v>
      </c>
      <c r="AE1023" s="29">
        <f>(1+0.25*AA1023)*J1023*'Коефіцієнти АТО'!S1023*Параметри!$K$20/1000</f>
        <v>0</v>
      </c>
      <c r="AF1023" s="29">
        <f t="shared" si="135"/>
        <v>0</v>
      </c>
      <c r="AG1023" s="29">
        <v>0</v>
      </c>
      <c r="AH1023" s="40">
        <v>2</v>
      </c>
      <c r="AI1023" s="40">
        <v>0</v>
      </c>
      <c r="AJ1023" s="40">
        <f t="shared" si="136"/>
        <v>0</v>
      </c>
      <c r="AK1023" s="29">
        <f>(AH1023+AI1023)*(1+0.25*AJ1023)*Параметри!$K$53</f>
        <v>358.85855139200009</v>
      </c>
      <c r="AL1023" s="29">
        <f>ROUNDUP(('Дані з ДІСО'!AU1023+'Дані з ДІСО'!AW1023)/Параметри!$K$28,0)</f>
        <v>0</v>
      </c>
      <c r="AM1023" s="64">
        <f>AL1023*Параметри!$M$35/18</f>
        <v>0</v>
      </c>
      <c r="AN1023" s="29">
        <f>IF(AL1023=0,0,'Дані з ДІСО'!AW1023/SUM('Дані з ДІСО'!AU1023,'Дані з ДІСО'!AW1023))</f>
        <v>0</v>
      </c>
      <c r="AO1023" s="29">
        <f>(1+0.25*AN1023)*AM1023*Параметри!$K$51</f>
        <v>0</v>
      </c>
      <c r="AP1023" s="40">
        <f>ROUNDUP(('Дані з ДІСО'!AE1023+'Дані не з ДІСО'!E1023+'Дані не з ДІСО'!G1023)/Параметри!$K$69,0)</f>
        <v>0</v>
      </c>
      <c r="AQ1023" s="40">
        <f t="shared" si="140"/>
        <v>0</v>
      </c>
      <c r="AR1023" s="40">
        <f>IF(AP1023=0,0,('Дані з ДІСО'!AH1023+'Дані не з ДІСО'!G1023)/('Дані з ДІСО'!AE1023+'Дані не з ДІСО'!E1023+'Дані не з ДІСО'!G1023))</f>
        <v>0</v>
      </c>
      <c r="AS1023" s="29">
        <f>AQ1023*(1+0.25*AR1023)*Параметри!$K$51</f>
        <v>0</v>
      </c>
      <c r="AT1023" s="40">
        <f>ROUNDUP('Дані з ДІСО'!AF1023/Параметри!$K$70,0)</f>
        <v>0</v>
      </c>
      <c r="AU1023" s="40">
        <f t="shared" si="141"/>
        <v>0</v>
      </c>
      <c r="AV1023" s="40">
        <f>IF(AT1023=0,0,'Дані з ДІСО'!AI1023/'Дані з ДІСО'!AF1023)</f>
        <v>0</v>
      </c>
      <c r="AW1023" s="29">
        <f>AU1023*(1+0.25*AV1023)*Параметри!$K$51</f>
        <v>0</v>
      </c>
      <c r="AX1023" s="40">
        <f>ROUNDUP('Дані з ДІСО'!AR1023/Параметри!$K$29,0)</f>
        <v>0</v>
      </c>
      <c r="AY1023" s="40">
        <f>ROUNDUP('Дані з ДІСО'!AS1023/Параметри!$K$29,0)</f>
        <v>0</v>
      </c>
      <c r="AZ1023" s="40">
        <f>ROUNDUP('Дані з ДІСО'!AT1023/Параметри!$K$29,0)</f>
        <v>0</v>
      </c>
      <c r="BA1023" s="64">
        <f>(AX1023*Параметри!$K$32+AY1023*Параметри!$L$32+AZ1023*Параметри!$M$32)/18</f>
        <v>0</v>
      </c>
      <c r="BB1023" s="29">
        <f>(BA1023*Параметри!$K$51+SUM('Дані з ДІСО'!AR1023:AT1023)*Параметри!$K$48*Параметри!$K$20/1000)*Параметри!$K$74</f>
        <v>0</v>
      </c>
      <c r="BC1023" s="40">
        <f>ROUNDUP(('Дані не з ДІСО'!I1023+'Дані не з ДІСО'!K1023)/Параметри!$K$26,0)</f>
        <v>0</v>
      </c>
      <c r="BD1023" s="29">
        <f>BC1023*Параметри!$M$36/18</f>
        <v>0</v>
      </c>
      <c r="BE1023" s="40">
        <f>IF(BC1023=0,0,'Дані не з ДІСО'!K1023/('Дані не з ДІСО'!I1023+'Дані не з ДІСО'!K1023))</f>
        <v>0</v>
      </c>
      <c r="BF1023" s="29">
        <f>(1+0.25*BE1023)*BD1023*Параметри!$K$51</f>
        <v>0</v>
      </c>
      <c r="BG1023" s="40">
        <f>ROUNDUP('Дані не з ДІСО'!M1023/Параметри!$K$27,0)</f>
        <v>0</v>
      </c>
      <c r="BH1023" s="40">
        <f>BG1023*Параметри!$M$37/18</f>
        <v>0</v>
      </c>
      <c r="BI1023" s="29">
        <f>BH1023*Параметри!$K$51</f>
        <v>0</v>
      </c>
      <c r="BJ1023" s="29">
        <f>'Дані не з ДІСО'!N1023*Параметри!$K$76</f>
        <v>0</v>
      </c>
      <c r="BK1023" s="40">
        <f>ROUNDUP('Дані з ДІСО'!V1023/Параметри!$K$25,0)</f>
        <v>0</v>
      </c>
      <c r="BL1023" s="40">
        <f>ROUNDUP('Дані з ДІСО'!W1023/Параметри!$K$25,0)</f>
        <v>0</v>
      </c>
      <c r="BM1023" s="40">
        <f>ROUNDUP('Дані з ДІСО'!X1023/Параметри!$K$25,0)</f>
        <v>0</v>
      </c>
      <c r="BN1023" s="40">
        <f>(BK1023*Параметри!$K$34+BL1023*Параметри!$L$34+BM1023*Параметри!$M$34)/18</f>
        <v>0</v>
      </c>
      <c r="BO1023" s="40">
        <f>IF(K1023=0,0,'Дані з ДІСО'!AC1023/K1023)</f>
        <v>0</v>
      </c>
      <c r="BP1023" s="29">
        <f>(1+0.25*BO1023)*BN1023*Параметри!$K$51</f>
        <v>0</v>
      </c>
      <c r="BQ1023" s="29">
        <f>BP1023*'Коефіцієнти АТО'!U1023</f>
        <v>0</v>
      </c>
      <c r="BR1023" s="29">
        <f>K1023*(1+0.25*BO1023)*Параметри!$K$66*Параметри!$K$20/1000</f>
        <v>0</v>
      </c>
      <c r="BS1023" s="29">
        <f>(1+0.25*BO1023)*K1023*'Коефіцієнти АТО'!S1023*Параметри!$K$20/1000</f>
        <v>0</v>
      </c>
      <c r="BT1023" s="29">
        <f t="shared" si="142"/>
        <v>0</v>
      </c>
      <c r="BU1023" s="40">
        <f>ROUNDUP('Дані з ДІСО'!AG1023/Параметри!$K$71,0)</f>
        <v>0</v>
      </c>
      <c r="BV1023" s="40">
        <f t="shared" si="143"/>
        <v>0</v>
      </c>
      <c r="BW1023" s="40">
        <f>IF('Дані з ДІСО'!AG1023=0,0,'Дані з ДІСО'!AJ1023/'Дані з ДІСО'!AG1023)</f>
        <v>0</v>
      </c>
      <c r="BX1023" s="29">
        <f>BV1023*(1+0.25*BW1023)*Параметри!$K$51</f>
        <v>0</v>
      </c>
      <c r="BY1023" s="29">
        <f>ROUND(IF(Параметри!$K$77="No",CC1023,CC1023*Параметри!$K$78)+AG1023,1)</f>
        <v>11263.8</v>
      </c>
      <c r="BZ1023" s="29">
        <f>ROUND(IF(Параметри!$K$77="No",BF1023,BF1023*Параметри!$K$78),1)</f>
        <v>0</v>
      </c>
      <c r="CA1023" s="29">
        <f>ROUND(IF(Параметри!$K$77="No",BI1023,BI1023*Параметри!$K$78),1)</f>
        <v>0</v>
      </c>
      <c r="CB1023" s="29">
        <f>ROUND(IF(Параметри!$K$77="No",BJ1023,BJ1023*Параметри!$K$78),1)</f>
        <v>0</v>
      </c>
      <c r="CC1023" s="29">
        <f t="shared" si="137"/>
        <v>12515.304781376817</v>
      </c>
    </row>
    <row r="1024" spans="1:81">
      <c r="A1024" s="9">
        <v>1023</v>
      </c>
      <c r="B1024" s="9" t="s">
        <v>3148</v>
      </c>
      <c r="C1024" s="9" t="s">
        <v>3148</v>
      </c>
      <c r="D1024" s="9" t="s">
        <v>4077</v>
      </c>
      <c r="E1024" s="9" t="s">
        <v>24</v>
      </c>
      <c r="F1024" s="9" t="s">
        <v>4087</v>
      </c>
      <c r="G1024" s="9" t="s">
        <v>2129</v>
      </c>
      <c r="H1024" s="29">
        <f>SUM('Дані з ДІСО'!J1024:L1024)</f>
        <v>494</v>
      </c>
      <c r="I1024" s="29">
        <f>SUM('Дані з ДІСО'!G1024:I1024)</f>
        <v>22</v>
      </c>
      <c r="J1024" s="29">
        <f>SUM('Дані з ДІСО'!P1024:R1024)</f>
        <v>0</v>
      </c>
      <c r="K1024" s="29">
        <f>SUM('Дані з ДІСО'!V1024:X1024)</f>
        <v>0</v>
      </c>
      <c r="L1024" s="40">
        <f>ROUNDUP('Дані з ДІСО'!J1024/'Коефіцієнти АТО'!$R1024,0)</f>
        <v>12</v>
      </c>
      <c r="M1024" s="40">
        <f>ROUNDUP('Дані з ДІСО'!K1024/'Коефіцієнти АТО'!$R1024,0)</f>
        <v>16</v>
      </c>
      <c r="N1024" s="40">
        <f>ROUNDUP('Дані з ДІСО'!L1024/'Коефіцієнти АТО'!$R1024,0)</f>
        <v>4</v>
      </c>
      <c r="O1024" s="59">
        <f>(L1024*Параметри!$K$32+M1024*Параметри!$L$32+N1024*Параметри!$M$32)/18</f>
        <v>52.288888888888891</v>
      </c>
      <c r="P1024" s="41">
        <f>IF(H1024=0,"",'Дані з ДІСО'!Y1024/H1024)</f>
        <v>0</v>
      </c>
      <c r="Q1024" s="29">
        <f>IF(H1024=0,"",(1+0.25*P1024)*O1024*Параметри!$K$51)</f>
        <v>10709.821251831288</v>
      </c>
      <c r="R1024" s="29">
        <f>IF(H1024=0,"",Q1024*'Коефіцієнти АТО'!T1024)</f>
        <v>182.06696128113191</v>
      </c>
      <c r="S1024" s="29">
        <f>IF(H1024=0,"",H1024*(1+0.25*P1024)*Параметри!$K$66*Параметри!$K$20/1000)</f>
        <v>0</v>
      </c>
      <c r="T1024" s="29">
        <f>IF(H1024=0,"",H1024*(1+0.25*P1024)*'Коефіцієнти АТО'!$S1024*Параметри!$K$20/1000)</f>
        <v>2491.7144150041631</v>
      </c>
      <c r="U1024" s="29">
        <f t="shared" si="138"/>
        <v>13383.602628116583</v>
      </c>
      <c r="V1024" s="29">
        <f t="shared" si="139"/>
        <v>13383.602628116583</v>
      </c>
      <c r="W1024" s="40">
        <f>ROUNDUP('Дані з ДІСО'!P1024/Параметри!$K$24,0)</f>
        <v>0</v>
      </c>
      <c r="X1024" s="40">
        <f>ROUNDUP('Дані з ДІСО'!Q1024/Параметри!$K$24,0)</f>
        <v>0</v>
      </c>
      <c r="Y1024" s="40">
        <f>ROUNDUP('Дані з ДІСО'!R1024/Параметри!$K$24,0)</f>
        <v>0</v>
      </c>
      <c r="Z1024" s="59">
        <f>(W1024*Параметри!$K$33+X1024*Параметри!$L$33+Y1024*Параметри!$M$33)/18</f>
        <v>0</v>
      </c>
      <c r="AA1024" s="41">
        <f>IF(J1024=0,0,'Дані з ДІСО'!AA1024/J1024)</f>
        <v>0</v>
      </c>
      <c r="AB1024" s="29">
        <f>(1+0.25*AA1024)*Z1024*Параметри!$K$51</f>
        <v>0</v>
      </c>
      <c r="AC1024" s="29">
        <f>AB1024*'Коефіцієнти АТО'!U1024</f>
        <v>0</v>
      </c>
      <c r="AD1024" s="29">
        <f>J1024*(1+0.25*AA1024)*Параметри!$K$66*Параметри!$K$20/1000</f>
        <v>0</v>
      </c>
      <c r="AE1024" s="29">
        <f>(1+0.25*AA1024)*J1024*'Коефіцієнти АТО'!S1024*Параметри!$K$20/1000</f>
        <v>0</v>
      </c>
      <c r="AF1024" s="29">
        <f t="shared" si="135"/>
        <v>0</v>
      </c>
      <c r="AG1024" s="29">
        <v>0</v>
      </c>
      <c r="AH1024" s="40">
        <v>4</v>
      </c>
      <c r="AI1024" s="40">
        <v>0</v>
      </c>
      <c r="AJ1024" s="40">
        <f t="shared" si="136"/>
        <v>0</v>
      </c>
      <c r="AK1024" s="29">
        <f>(AH1024+AI1024)*(1+0.25*AJ1024)*Параметри!$K$53</f>
        <v>717.71710278400019</v>
      </c>
      <c r="AL1024" s="29">
        <f>ROUNDUP(('Дані з ДІСО'!AU1024+'Дані з ДІСО'!AW1024)/Параметри!$K$28,0)</f>
        <v>0</v>
      </c>
      <c r="AM1024" s="64">
        <f>AL1024*Параметри!$M$35/18</f>
        <v>0</v>
      </c>
      <c r="AN1024" s="29">
        <f>IF(AL1024=0,0,'Дані з ДІСО'!AW1024/SUM('Дані з ДІСО'!AU1024,'Дані з ДІСО'!AW1024))</f>
        <v>0</v>
      </c>
      <c r="AO1024" s="29">
        <f>(1+0.25*AN1024)*AM1024*Параметри!$K$51</f>
        <v>0</v>
      </c>
      <c r="AP1024" s="40">
        <f>ROUNDUP(('Дані з ДІСО'!AE1024+'Дані не з ДІСО'!E1024+'Дані не з ДІСО'!G1024)/Параметри!$K$69,0)</f>
        <v>0</v>
      </c>
      <c r="AQ1024" s="40">
        <f t="shared" si="140"/>
        <v>0</v>
      </c>
      <c r="AR1024" s="40">
        <f>IF(AP1024=0,0,('Дані з ДІСО'!AH1024+'Дані не з ДІСО'!G1024)/('Дані з ДІСО'!AE1024+'Дані не з ДІСО'!E1024+'Дані не з ДІСО'!G1024))</f>
        <v>0</v>
      </c>
      <c r="AS1024" s="29">
        <f>AQ1024*(1+0.25*AR1024)*Параметри!$K$51</f>
        <v>0</v>
      </c>
      <c r="AT1024" s="40">
        <f>ROUNDUP('Дані з ДІСО'!AF1024/Параметри!$K$70,0)</f>
        <v>0</v>
      </c>
      <c r="AU1024" s="40">
        <f t="shared" si="141"/>
        <v>0</v>
      </c>
      <c r="AV1024" s="40">
        <f>IF(AT1024=0,0,'Дані з ДІСО'!AI1024/'Дані з ДІСО'!AF1024)</f>
        <v>0</v>
      </c>
      <c r="AW1024" s="29">
        <f>AU1024*(1+0.25*AV1024)*Параметри!$K$51</f>
        <v>0</v>
      </c>
      <c r="AX1024" s="40">
        <f>ROUNDUP('Дані з ДІСО'!AR1024/Параметри!$K$29,0)</f>
        <v>0</v>
      </c>
      <c r="AY1024" s="40">
        <f>ROUNDUP('Дані з ДІСО'!AS1024/Параметри!$K$29,0)</f>
        <v>0</v>
      </c>
      <c r="AZ1024" s="40">
        <f>ROUNDUP('Дані з ДІСО'!AT1024/Параметри!$K$29,0)</f>
        <v>0</v>
      </c>
      <c r="BA1024" s="64">
        <f>(AX1024*Параметри!$K$32+AY1024*Параметри!$L$32+AZ1024*Параметри!$M$32)/18</f>
        <v>0</v>
      </c>
      <c r="BB1024" s="29">
        <f>(BA1024*Параметри!$K$51+SUM('Дані з ДІСО'!AR1024:AT1024)*Параметри!$K$48*Параметри!$K$20/1000)*Параметри!$K$74</f>
        <v>0</v>
      </c>
      <c r="BC1024" s="40">
        <f>ROUNDUP(('Дані не з ДІСО'!I1024+'Дані не з ДІСО'!K1024)/Параметри!$K$26,0)</f>
        <v>0</v>
      </c>
      <c r="BD1024" s="29">
        <f>BC1024*Параметри!$M$36/18</f>
        <v>0</v>
      </c>
      <c r="BE1024" s="40">
        <f>IF(BC1024=0,0,'Дані не з ДІСО'!K1024/('Дані не з ДІСО'!I1024+'Дані не з ДІСО'!K1024))</f>
        <v>0</v>
      </c>
      <c r="BF1024" s="29">
        <f>(1+0.25*BE1024)*BD1024*Параметри!$K$51</f>
        <v>0</v>
      </c>
      <c r="BG1024" s="40">
        <f>ROUNDUP('Дані не з ДІСО'!M1024/Параметри!$K$27,0)</f>
        <v>0</v>
      </c>
      <c r="BH1024" s="40">
        <f>BG1024*Параметри!$M$37/18</f>
        <v>0</v>
      </c>
      <c r="BI1024" s="29">
        <f>BH1024*Параметри!$K$51</f>
        <v>0</v>
      </c>
      <c r="BJ1024" s="29">
        <f>'Дані не з ДІСО'!N1024*Параметри!$K$76</f>
        <v>0</v>
      </c>
      <c r="BK1024" s="40">
        <f>ROUNDUP('Дані з ДІСО'!V1024/Параметри!$K$25,0)</f>
        <v>0</v>
      </c>
      <c r="BL1024" s="40">
        <f>ROUNDUP('Дані з ДІСО'!W1024/Параметри!$K$25,0)</f>
        <v>0</v>
      </c>
      <c r="BM1024" s="40">
        <f>ROUNDUP('Дані з ДІСО'!X1024/Параметри!$K$25,0)</f>
        <v>0</v>
      </c>
      <c r="BN1024" s="40">
        <f>(BK1024*Параметри!$K$34+BL1024*Параметри!$L$34+BM1024*Параметри!$M$34)/18</f>
        <v>0</v>
      </c>
      <c r="BO1024" s="40">
        <f>IF(K1024=0,0,'Дані з ДІСО'!AC1024/K1024)</f>
        <v>0</v>
      </c>
      <c r="BP1024" s="29">
        <f>(1+0.25*BO1024)*BN1024*Параметри!$K$51</f>
        <v>0</v>
      </c>
      <c r="BQ1024" s="29">
        <f>BP1024*'Коефіцієнти АТО'!U1024</f>
        <v>0</v>
      </c>
      <c r="BR1024" s="29">
        <f>K1024*(1+0.25*BO1024)*Параметри!$K$66*Параметри!$K$20/1000</f>
        <v>0</v>
      </c>
      <c r="BS1024" s="29">
        <f>(1+0.25*BO1024)*K1024*'Коефіцієнти АТО'!S1024*Параметри!$K$20/1000</f>
        <v>0</v>
      </c>
      <c r="BT1024" s="29">
        <f t="shared" si="142"/>
        <v>0</v>
      </c>
      <c r="BU1024" s="40">
        <f>ROUNDUP('Дані з ДІСО'!AG1024/Параметри!$K$71,0)</f>
        <v>0</v>
      </c>
      <c r="BV1024" s="40">
        <f t="shared" si="143"/>
        <v>0</v>
      </c>
      <c r="BW1024" s="40">
        <f>IF('Дані з ДІСО'!AG1024=0,0,'Дані з ДІСО'!AJ1024/'Дані з ДІСО'!AG1024)</f>
        <v>0</v>
      </c>
      <c r="BX1024" s="29">
        <f>BV1024*(1+0.25*BW1024)*Параметри!$K$51</f>
        <v>0</v>
      </c>
      <c r="BY1024" s="29">
        <f>ROUND(IF(Параметри!$K$77="No",CC1024,CC1024*Параметри!$K$78)+AG1024,1)</f>
        <v>12691.2</v>
      </c>
      <c r="BZ1024" s="29">
        <f>ROUND(IF(Параметри!$K$77="No",BF1024,BF1024*Параметри!$K$78),1)</f>
        <v>0</v>
      </c>
      <c r="CA1024" s="29">
        <f>ROUND(IF(Параметри!$K$77="No",BI1024,BI1024*Параметри!$K$78),1)</f>
        <v>0</v>
      </c>
      <c r="CB1024" s="29">
        <f>ROUND(IF(Параметри!$K$77="No",BJ1024,BJ1024*Параметри!$K$78),1)</f>
        <v>0</v>
      </c>
      <c r="CC1024" s="29">
        <f t="shared" si="137"/>
        <v>14101.319730900583</v>
      </c>
    </row>
    <row r="1025" spans="1:81">
      <c r="A1025" s="9">
        <v>1024</v>
      </c>
      <c r="B1025" s="9" t="s">
        <v>3148</v>
      </c>
      <c r="C1025" s="9" t="s">
        <v>3148</v>
      </c>
      <c r="D1025" s="9" t="s">
        <v>4077</v>
      </c>
      <c r="E1025" s="9" t="s">
        <v>24</v>
      </c>
      <c r="F1025" s="9" t="s">
        <v>3435</v>
      </c>
      <c r="G1025" s="9" t="s">
        <v>2131</v>
      </c>
      <c r="H1025" s="29">
        <f>SUM('Дані з ДІСО'!J1025:L1025)</f>
        <v>254</v>
      </c>
      <c r="I1025" s="29">
        <f>SUM('Дані з ДІСО'!G1025:I1025)</f>
        <v>11</v>
      </c>
      <c r="J1025" s="29">
        <f>SUM('Дані з ДІСО'!P1025:R1025)</f>
        <v>0</v>
      </c>
      <c r="K1025" s="29">
        <f>SUM('Дані з ДІСО'!V1025:X1025)</f>
        <v>0</v>
      </c>
      <c r="L1025" s="40">
        <f>ROUNDUP('Дані з ДІСО'!J1025/'Коефіцієнти АТО'!$R1025,0)</f>
        <v>7</v>
      </c>
      <c r="M1025" s="40">
        <f>ROUNDUP('Дані з ДІСО'!K1025/'Коефіцієнти АТО'!$R1025,0)</f>
        <v>10</v>
      </c>
      <c r="N1025" s="40">
        <f>ROUNDUP('Дані з ДІСО'!L1025/'Коефіцієнти АТО'!$R1025,0)</f>
        <v>2</v>
      </c>
      <c r="O1025" s="59">
        <f>(L1025*Параметри!$K$32+M1025*Параметри!$L$32+N1025*Параметри!$M$32)/18</f>
        <v>31.055555555555557</v>
      </c>
      <c r="P1025" s="41">
        <f>IF(H1025=0,"",'Дані з ДІСО'!Y1025/H1025)</f>
        <v>0</v>
      </c>
      <c r="Q1025" s="29">
        <f>IF(H1025=0,"",(1+0.25*P1025)*O1025*Параметри!$K$51)</f>
        <v>6360.8054396235557</v>
      </c>
      <c r="R1025" s="29">
        <f>IF(H1025=0,"",Q1025*'Коефіцієнти АТО'!T1025)</f>
        <v>108.13369247360045</v>
      </c>
      <c r="S1025" s="29">
        <f>IF(H1025=0,"",H1025*(1+0.25*P1025)*Параметри!$K$66*Параметри!$K$20/1000)</f>
        <v>0</v>
      </c>
      <c r="T1025" s="29">
        <f>IF(H1025=0,"",H1025*(1+0.25*P1025)*'Коефіцієнти АТО'!$S1025*Параметри!$K$20/1000)</f>
        <v>1281.1649016418166</v>
      </c>
      <c r="U1025" s="29">
        <f t="shared" si="138"/>
        <v>7750.1040337389732</v>
      </c>
      <c r="V1025" s="29">
        <f t="shared" si="139"/>
        <v>7750.1040337389732</v>
      </c>
      <c r="W1025" s="40">
        <f>ROUNDUP('Дані з ДІСО'!P1025/Параметри!$K$24,0)</f>
        <v>0</v>
      </c>
      <c r="X1025" s="40">
        <f>ROUNDUP('Дані з ДІСО'!Q1025/Параметри!$K$24,0)</f>
        <v>0</v>
      </c>
      <c r="Y1025" s="40">
        <f>ROUNDUP('Дані з ДІСО'!R1025/Параметри!$K$24,0)</f>
        <v>0</v>
      </c>
      <c r="Z1025" s="59">
        <f>(W1025*Параметри!$K$33+X1025*Параметри!$L$33+Y1025*Параметри!$M$33)/18</f>
        <v>0</v>
      </c>
      <c r="AA1025" s="41">
        <f>IF(J1025=0,0,'Дані з ДІСО'!AA1025/J1025)</f>
        <v>0</v>
      </c>
      <c r="AB1025" s="29">
        <f>(1+0.25*AA1025)*Z1025*Параметри!$K$51</f>
        <v>0</v>
      </c>
      <c r="AC1025" s="29">
        <f>AB1025*'Коефіцієнти АТО'!U1025</f>
        <v>0</v>
      </c>
      <c r="AD1025" s="29">
        <f>J1025*(1+0.25*AA1025)*Параметри!$K$66*Параметри!$K$20/1000</f>
        <v>0</v>
      </c>
      <c r="AE1025" s="29">
        <f>(1+0.25*AA1025)*J1025*'Коефіцієнти АТО'!S1025*Параметри!$K$20/1000</f>
        <v>0</v>
      </c>
      <c r="AF1025" s="29">
        <f t="shared" si="135"/>
        <v>0</v>
      </c>
      <c r="AG1025" s="29">
        <v>0</v>
      </c>
      <c r="AH1025" s="40">
        <v>6</v>
      </c>
      <c r="AI1025" s="40">
        <v>0</v>
      </c>
      <c r="AJ1025" s="40">
        <f t="shared" si="136"/>
        <v>0</v>
      </c>
      <c r="AK1025" s="29">
        <f>(AH1025+AI1025)*(1+0.25*AJ1025)*Параметри!$K$53</f>
        <v>1076.5756541760002</v>
      </c>
      <c r="AL1025" s="29">
        <f>ROUNDUP(('Дані з ДІСО'!AU1025+'Дані з ДІСО'!AW1025)/Параметри!$K$28,0)</f>
        <v>0</v>
      </c>
      <c r="AM1025" s="64">
        <f>AL1025*Параметри!$M$35/18</f>
        <v>0</v>
      </c>
      <c r="AN1025" s="29">
        <f>IF(AL1025=0,0,'Дані з ДІСО'!AW1025/SUM('Дані з ДІСО'!AU1025,'Дані з ДІСО'!AW1025))</f>
        <v>0</v>
      </c>
      <c r="AO1025" s="29">
        <f>(1+0.25*AN1025)*AM1025*Параметри!$K$51</f>
        <v>0</v>
      </c>
      <c r="AP1025" s="40">
        <f>ROUNDUP(('Дані з ДІСО'!AE1025+'Дані не з ДІСО'!E1025+'Дані не з ДІСО'!G1025)/Параметри!$K$69,0)</f>
        <v>0</v>
      </c>
      <c r="AQ1025" s="40">
        <f t="shared" si="140"/>
        <v>0</v>
      </c>
      <c r="AR1025" s="40">
        <f>IF(AP1025=0,0,('Дані з ДІСО'!AH1025+'Дані не з ДІСО'!G1025)/('Дані з ДІСО'!AE1025+'Дані не з ДІСО'!E1025+'Дані не з ДІСО'!G1025))</f>
        <v>0</v>
      </c>
      <c r="AS1025" s="29">
        <f>AQ1025*(1+0.25*AR1025)*Параметри!$K$51</f>
        <v>0</v>
      </c>
      <c r="AT1025" s="40">
        <f>ROUNDUP('Дані з ДІСО'!AF1025/Параметри!$K$70,0)</f>
        <v>0</v>
      </c>
      <c r="AU1025" s="40">
        <f t="shared" si="141"/>
        <v>0</v>
      </c>
      <c r="AV1025" s="40">
        <f>IF(AT1025=0,0,'Дані з ДІСО'!AI1025/'Дані з ДІСО'!AF1025)</f>
        <v>0</v>
      </c>
      <c r="AW1025" s="29">
        <f>AU1025*(1+0.25*AV1025)*Параметри!$K$51</f>
        <v>0</v>
      </c>
      <c r="AX1025" s="40">
        <f>ROUNDUP('Дані з ДІСО'!AR1025/Параметри!$K$29,0)</f>
        <v>0</v>
      </c>
      <c r="AY1025" s="40">
        <f>ROUNDUP('Дані з ДІСО'!AS1025/Параметри!$K$29,0)</f>
        <v>0</v>
      </c>
      <c r="AZ1025" s="40">
        <f>ROUNDUP('Дані з ДІСО'!AT1025/Параметри!$K$29,0)</f>
        <v>0</v>
      </c>
      <c r="BA1025" s="64">
        <f>(AX1025*Параметри!$K$32+AY1025*Параметри!$L$32+AZ1025*Параметри!$M$32)/18</f>
        <v>0</v>
      </c>
      <c r="BB1025" s="29">
        <f>(BA1025*Параметри!$K$51+SUM('Дані з ДІСО'!AR1025:AT1025)*Параметри!$K$48*Параметри!$K$20/1000)*Параметри!$K$74</f>
        <v>0</v>
      </c>
      <c r="BC1025" s="40">
        <f>ROUNDUP(('Дані не з ДІСО'!I1025+'Дані не з ДІСО'!K1025)/Параметри!$K$26,0)</f>
        <v>0</v>
      </c>
      <c r="BD1025" s="29">
        <f>BC1025*Параметри!$M$36/18</f>
        <v>0</v>
      </c>
      <c r="BE1025" s="40">
        <f>IF(BC1025=0,0,'Дані не з ДІСО'!K1025/('Дані не з ДІСО'!I1025+'Дані не з ДІСО'!K1025))</f>
        <v>0</v>
      </c>
      <c r="BF1025" s="29">
        <f>(1+0.25*BE1025)*BD1025*Параметри!$K$51</f>
        <v>0</v>
      </c>
      <c r="BG1025" s="40">
        <f>ROUNDUP('Дані не з ДІСО'!M1025/Параметри!$K$27,0)</f>
        <v>0</v>
      </c>
      <c r="BH1025" s="40">
        <f>BG1025*Параметри!$M$37/18</f>
        <v>0</v>
      </c>
      <c r="BI1025" s="29">
        <f>BH1025*Параметри!$K$51</f>
        <v>0</v>
      </c>
      <c r="BJ1025" s="29">
        <f>'Дані не з ДІСО'!N1025*Параметри!$K$76</f>
        <v>0</v>
      </c>
      <c r="BK1025" s="40">
        <f>ROUNDUP('Дані з ДІСО'!V1025/Параметри!$K$25,0)</f>
        <v>0</v>
      </c>
      <c r="BL1025" s="40">
        <f>ROUNDUP('Дані з ДІСО'!W1025/Параметри!$K$25,0)</f>
        <v>0</v>
      </c>
      <c r="BM1025" s="40">
        <f>ROUNDUP('Дані з ДІСО'!X1025/Параметри!$K$25,0)</f>
        <v>0</v>
      </c>
      <c r="BN1025" s="40">
        <f>(BK1025*Параметри!$K$34+BL1025*Параметри!$L$34+BM1025*Параметри!$M$34)/18</f>
        <v>0</v>
      </c>
      <c r="BO1025" s="40">
        <f>IF(K1025=0,0,'Дані з ДІСО'!AC1025/K1025)</f>
        <v>0</v>
      </c>
      <c r="BP1025" s="29">
        <f>(1+0.25*BO1025)*BN1025*Параметри!$K$51</f>
        <v>0</v>
      </c>
      <c r="BQ1025" s="29">
        <f>BP1025*'Коефіцієнти АТО'!U1025</f>
        <v>0</v>
      </c>
      <c r="BR1025" s="29">
        <f>K1025*(1+0.25*BO1025)*Параметри!$K$66*Параметри!$K$20/1000</f>
        <v>0</v>
      </c>
      <c r="BS1025" s="29">
        <f>(1+0.25*BO1025)*K1025*'Коефіцієнти АТО'!S1025*Параметри!$K$20/1000</f>
        <v>0</v>
      </c>
      <c r="BT1025" s="29">
        <f t="shared" si="142"/>
        <v>0</v>
      </c>
      <c r="BU1025" s="40">
        <f>ROUNDUP('Дані з ДІСО'!AG1025/Параметри!$K$71,0)</f>
        <v>0</v>
      </c>
      <c r="BV1025" s="40">
        <f t="shared" si="143"/>
        <v>0</v>
      </c>
      <c r="BW1025" s="40">
        <f>IF('Дані з ДІСО'!AG1025=0,0,'Дані з ДІСО'!AJ1025/'Дані з ДІСО'!AG1025)</f>
        <v>0</v>
      </c>
      <c r="BX1025" s="29">
        <f>BV1025*(1+0.25*BW1025)*Параметри!$K$51</f>
        <v>0</v>
      </c>
      <c r="BY1025" s="29">
        <f>ROUND(IF(Параметри!$K$77="No",CC1025,CC1025*Параметри!$K$78)+AG1025,1)</f>
        <v>7944</v>
      </c>
      <c r="BZ1025" s="29">
        <f>ROUND(IF(Параметри!$K$77="No",BF1025,BF1025*Параметри!$K$78),1)</f>
        <v>0</v>
      </c>
      <c r="CA1025" s="29">
        <f>ROUND(IF(Параметри!$K$77="No",BI1025,BI1025*Параметри!$K$78),1)</f>
        <v>0</v>
      </c>
      <c r="CB1025" s="29">
        <f>ROUND(IF(Параметри!$K$77="No",BJ1025,BJ1025*Параметри!$K$78),1)</f>
        <v>0</v>
      </c>
      <c r="CC1025" s="29">
        <f t="shared" si="137"/>
        <v>8826.6796879149733</v>
      </c>
    </row>
    <row r="1026" spans="1:81">
      <c r="A1026" s="9">
        <v>1025</v>
      </c>
      <c r="B1026" s="9" t="s">
        <v>3145</v>
      </c>
      <c r="C1026" s="9" t="s">
        <v>3146</v>
      </c>
      <c r="D1026" s="9" t="s">
        <v>4077</v>
      </c>
      <c r="E1026" s="9" t="s">
        <v>21</v>
      </c>
      <c r="F1026" s="9" t="s">
        <v>4088</v>
      </c>
      <c r="G1026" s="9" t="s">
        <v>2132</v>
      </c>
      <c r="H1026" s="29">
        <f>SUM('Дані з ДІСО'!J1026:L1026)</f>
        <v>2930.5</v>
      </c>
      <c r="I1026" s="29">
        <f>SUM('Дані з ДІСО'!G1026:I1026)</f>
        <v>189</v>
      </c>
      <c r="J1026" s="29">
        <f>SUM('Дані з ДІСО'!P1026:R1026)</f>
        <v>0</v>
      </c>
      <c r="K1026" s="29">
        <f>SUM('Дані з ДІСО'!V1026:X1026)</f>
        <v>0</v>
      </c>
      <c r="L1026" s="40">
        <f>ROUNDUP('Дані з ДІСО'!J1026/'Коефіцієнти АТО'!$R1026,0)</f>
        <v>69</v>
      </c>
      <c r="M1026" s="40">
        <f>ROUNDUP('Дані з ДІСО'!K1026/'Коефіцієнти АТО'!$R1026,0)</f>
        <v>95</v>
      </c>
      <c r="N1026" s="40">
        <f>ROUNDUP('Дані з ДІСО'!L1026/'Коефіцієнти АТО'!$R1026,0)</f>
        <v>21</v>
      </c>
      <c r="O1026" s="59">
        <f>(L1026*Параметри!$K$32+M1026*Параметри!$L$32+N1026*Параметри!$M$32)/18</f>
        <v>302.16666666666669</v>
      </c>
      <c r="P1026" s="41">
        <f>IF(H1026=0,"",'Дані з ДІСО'!Y1026/H1026)</f>
        <v>0</v>
      </c>
      <c r="Q1026" s="29">
        <f>IF(H1026=0,"",(1+0.25*P1026)*O1026*Параметри!$K$51)</f>
        <v>61889.840404494666</v>
      </c>
      <c r="R1026" s="29">
        <f>IF(H1026=0,"",Q1026*'Коефіцієнти АТО'!T1026)</f>
        <v>1052.1272868764095</v>
      </c>
      <c r="S1026" s="29">
        <f>IF(H1026=0,"",H1026*(1+0.25*P1026)*Параметри!$K$66*Параметри!$K$20/1000)</f>
        <v>0</v>
      </c>
      <c r="T1026" s="29">
        <f>IF(H1026=0,"",H1026*(1+0.25*P1026)*'Коефіцієнти АТО'!$S1026*Параметри!$K$20/1000)</f>
        <v>9203.4596316018688</v>
      </c>
      <c r="U1026" s="29">
        <f t="shared" si="138"/>
        <v>72145.427322972944</v>
      </c>
      <c r="V1026" s="29">
        <f t="shared" si="139"/>
        <v>72145.427322972944</v>
      </c>
      <c r="W1026" s="40">
        <f>ROUNDUP('Дані з ДІСО'!P1026/Параметри!$K$24,0)</f>
        <v>0</v>
      </c>
      <c r="X1026" s="40">
        <f>ROUNDUP('Дані з ДІСО'!Q1026/Параметри!$K$24,0)</f>
        <v>0</v>
      </c>
      <c r="Y1026" s="40">
        <f>ROUNDUP('Дані з ДІСО'!R1026/Параметри!$K$24,0)</f>
        <v>0</v>
      </c>
      <c r="Z1026" s="59">
        <f>(W1026*Параметри!$K$33+X1026*Параметри!$L$33+Y1026*Параметри!$M$33)/18</f>
        <v>0</v>
      </c>
      <c r="AA1026" s="41">
        <f>IF(J1026=0,0,'Дані з ДІСО'!AA1026/J1026)</f>
        <v>0</v>
      </c>
      <c r="AB1026" s="29">
        <f>(1+0.25*AA1026)*Z1026*Параметри!$K$51</f>
        <v>0</v>
      </c>
      <c r="AC1026" s="29">
        <f>AB1026*'Коефіцієнти АТО'!U1026</f>
        <v>0</v>
      </c>
      <c r="AD1026" s="29">
        <f>J1026*(1+0.25*AA1026)*Параметри!$K$66*Параметри!$K$20/1000</f>
        <v>0</v>
      </c>
      <c r="AE1026" s="29">
        <f>(1+0.25*AA1026)*J1026*'Коефіцієнти АТО'!S1026*Параметри!$K$20/1000</f>
        <v>0</v>
      </c>
      <c r="AF1026" s="29">
        <f t="shared" ref="AF1026:AF1089" si="144">SUM(AB1026:AE1026)</f>
        <v>0</v>
      </c>
      <c r="AG1026" s="29">
        <v>0</v>
      </c>
      <c r="AH1026" s="40">
        <v>37</v>
      </c>
      <c r="AI1026" s="40">
        <v>0</v>
      </c>
      <c r="AJ1026" s="40">
        <f t="shared" ref="AJ1026:AJ1089" si="145">IF(AH1026+AI1026=0,0,AI1026/(AH1026+AI1026))</f>
        <v>0</v>
      </c>
      <c r="AK1026" s="29">
        <f>(AH1026+AI1026)*(1+0.25*AJ1026)*Параметри!$K$53</f>
        <v>6638.8832007520014</v>
      </c>
      <c r="AL1026" s="29">
        <f>ROUNDUP(('Дані з ДІСО'!AU1026+'Дані з ДІСО'!AW1026)/Параметри!$K$28,0)</f>
        <v>0</v>
      </c>
      <c r="AM1026" s="64">
        <f>AL1026*Параметри!$M$35/18</f>
        <v>0</v>
      </c>
      <c r="AN1026" s="29">
        <f>IF(AL1026=0,0,'Дані з ДІСО'!AW1026/SUM('Дані з ДІСО'!AU1026,'Дані з ДІСО'!AW1026))</f>
        <v>0</v>
      </c>
      <c r="AO1026" s="29">
        <f>(1+0.25*AN1026)*AM1026*Параметри!$K$51</f>
        <v>0</v>
      </c>
      <c r="AP1026" s="40">
        <f>ROUNDUP(('Дані з ДІСО'!AE1026+'Дані не з ДІСО'!E1026+'Дані не з ДІСО'!G1026)/Параметри!$K$69,0)</f>
        <v>0</v>
      </c>
      <c r="AQ1026" s="40">
        <f t="shared" si="140"/>
        <v>0</v>
      </c>
      <c r="AR1026" s="40">
        <f>IF(AP1026=0,0,('Дані з ДІСО'!AH1026+'Дані не з ДІСО'!G1026)/('Дані з ДІСО'!AE1026+'Дані не з ДІСО'!E1026+'Дані не з ДІСО'!G1026))</f>
        <v>0</v>
      </c>
      <c r="AS1026" s="29">
        <f>AQ1026*(1+0.25*AR1026)*Параметри!$K$51</f>
        <v>0</v>
      </c>
      <c r="AT1026" s="40">
        <f>ROUNDUP('Дані з ДІСО'!AF1026/Параметри!$K$70,0)</f>
        <v>0</v>
      </c>
      <c r="AU1026" s="40">
        <f t="shared" si="141"/>
        <v>0</v>
      </c>
      <c r="AV1026" s="40">
        <f>IF(AT1026=0,0,'Дані з ДІСО'!AI1026/'Дані з ДІСО'!AF1026)</f>
        <v>0</v>
      </c>
      <c r="AW1026" s="29">
        <f>AU1026*(1+0.25*AV1026)*Параметри!$K$51</f>
        <v>0</v>
      </c>
      <c r="AX1026" s="40">
        <f>ROUNDUP('Дані з ДІСО'!AR1026/Параметри!$K$29,0)</f>
        <v>0</v>
      </c>
      <c r="AY1026" s="40">
        <f>ROUNDUP('Дані з ДІСО'!AS1026/Параметри!$K$29,0)</f>
        <v>0</v>
      </c>
      <c r="AZ1026" s="40">
        <f>ROUNDUP('Дані з ДІСО'!AT1026/Параметри!$K$29,0)</f>
        <v>0</v>
      </c>
      <c r="BA1026" s="64">
        <f>(AX1026*Параметри!$K$32+AY1026*Параметри!$L$32+AZ1026*Параметри!$M$32)/18</f>
        <v>0</v>
      </c>
      <c r="BB1026" s="29">
        <f>(BA1026*Параметри!$K$51+SUM('Дані з ДІСО'!AR1026:AT1026)*Параметри!$K$48*Параметри!$K$20/1000)*Параметри!$K$74</f>
        <v>0</v>
      </c>
      <c r="BC1026" s="40">
        <f>ROUNDUP(('Дані не з ДІСО'!I1026+'Дані не з ДІСО'!K1026)/Параметри!$K$26,0)</f>
        <v>0</v>
      </c>
      <c r="BD1026" s="29">
        <f>BC1026*Параметри!$M$36/18</f>
        <v>0</v>
      </c>
      <c r="BE1026" s="40">
        <f>IF(BC1026=0,0,'Дані не з ДІСО'!K1026/('Дані не з ДІСО'!I1026+'Дані не з ДІСО'!K1026))</f>
        <v>0</v>
      </c>
      <c r="BF1026" s="29">
        <f>(1+0.25*BE1026)*BD1026*Параметри!$K$51</f>
        <v>0</v>
      </c>
      <c r="BG1026" s="40">
        <f>ROUNDUP('Дані не з ДІСО'!M1026/Параметри!$K$27,0)</f>
        <v>0</v>
      </c>
      <c r="BH1026" s="40">
        <f>BG1026*Параметри!$M$37/18</f>
        <v>0</v>
      </c>
      <c r="BI1026" s="29">
        <f>BH1026*Параметри!$K$51</f>
        <v>0</v>
      </c>
      <c r="BJ1026" s="29">
        <f>'Дані не з ДІСО'!N1026*Параметри!$K$76</f>
        <v>0</v>
      </c>
      <c r="BK1026" s="40">
        <f>ROUNDUP('Дані з ДІСО'!V1026/Параметри!$K$25,0)</f>
        <v>0</v>
      </c>
      <c r="BL1026" s="40">
        <f>ROUNDUP('Дані з ДІСО'!W1026/Параметри!$K$25,0)</f>
        <v>0</v>
      </c>
      <c r="BM1026" s="40">
        <f>ROUNDUP('Дані з ДІСО'!X1026/Параметри!$K$25,0)</f>
        <v>0</v>
      </c>
      <c r="BN1026" s="40">
        <f>(BK1026*Параметри!$K$34+BL1026*Параметри!$L$34+BM1026*Параметри!$M$34)/18</f>
        <v>0</v>
      </c>
      <c r="BO1026" s="40">
        <f>IF(K1026=0,0,'Дані з ДІСО'!AC1026/K1026)</f>
        <v>0</v>
      </c>
      <c r="BP1026" s="29">
        <f>(1+0.25*BO1026)*BN1026*Параметри!$K$51</f>
        <v>0</v>
      </c>
      <c r="BQ1026" s="29">
        <f>BP1026*'Коефіцієнти АТО'!U1026</f>
        <v>0</v>
      </c>
      <c r="BR1026" s="29">
        <f>K1026*(1+0.25*BO1026)*Параметри!$K$66*Параметри!$K$20/1000</f>
        <v>0</v>
      </c>
      <c r="BS1026" s="29">
        <f>(1+0.25*BO1026)*K1026*'Коефіцієнти АТО'!S1026*Параметри!$K$20/1000</f>
        <v>0</v>
      </c>
      <c r="BT1026" s="29">
        <f t="shared" si="142"/>
        <v>0</v>
      </c>
      <c r="BU1026" s="40">
        <f>ROUNDUP('Дані з ДІСО'!AG1026/Параметри!$K$71,0)</f>
        <v>0</v>
      </c>
      <c r="BV1026" s="40">
        <f t="shared" si="143"/>
        <v>0</v>
      </c>
      <c r="BW1026" s="40">
        <f>IF('Дані з ДІСО'!AG1026=0,0,'Дані з ДІСО'!AJ1026/'Дані з ДІСО'!AG1026)</f>
        <v>0</v>
      </c>
      <c r="BX1026" s="29">
        <f>BV1026*(1+0.25*BW1026)*Параметри!$K$51</f>
        <v>0</v>
      </c>
      <c r="BY1026" s="29">
        <f>ROUND(IF(Параметри!$K$77="No",CC1026,CC1026*Параметри!$K$78)+AG1026,1)</f>
        <v>70905.899999999994</v>
      </c>
      <c r="BZ1026" s="29">
        <f>ROUND(IF(Параметри!$K$77="No",BF1026,BF1026*Параметри!$K$78),1)</f>
        <v>0</v>
      </c>
      <c r="CA1026" s="29">
        <f>ROUND(IF(Параметри!$K$77="No",BI1026,BI1026*Параметри!$K$78),1)</f>
        <v>0</v>
      </c>
      <c r="CB1026" s="29">
        <f>ROUND(IF(Параметри!$K$77="No",BJ1026,BJ1026*Параметри!$K$78),1)</f>
        <v>0</v>
      </c>
      <c r="CC1026" s="29">
        <f t="shared" ref="CC1026:CC1089" si="146">U1026+AF1026+AK1026+AO1026+AS1026+AW1026+BB1026+BT1026+BX1026</f>
        <v>78784.31052372494</v>
      </c>
    </row>
    <row r="1027" spans="1:81">
      <c r="A1027" s="9">
        <v>1026</v>
      </c>
      <c r="B1027" s="9" t="s">
        <v>3151</v>
      </c>
      <c r="C1027" s="9" t="s">
        <v>3151</v>
      </c>
      <c r="D1027" s="9" t="s">
        <v>4077</v>
      </c>
      <c r="E1027" s="9" t="s">
        <v>29</v>
      </c>
      <c r="F1027" s="9" t="s">
        <v>3173</v>
      </c>
      <c r="G1027" s="9" t="s">
        <v>2134</v>
      </c>
      <c r="H1027" s="29">
        <f>SUM('Дані з ДІСО'!J1027:L1027)</f>
        <v>1892</v>
      </c>
      <c r="I1027" s="29">
        <f>SUM('Дані з ДІСО'!G1027:I1027)</f>
        <v>141</v>
      </c>
      <c r="J1027" s="29">
        <f>SUM('Дані з ДІСО'!P1027:R1027)</f>
        <v>0</v>
      </c>
      <c r="K1027" s="29">
        <f>SUM('Дані з ДІСО'!V1027:X1027)</f>
        <v>0</v>
      </c>
      <c r="L1027" s="40">
        <f>ROUNDUP('Дані з ДІСО'!J1027/'Коефіцієнти АТО'!$R1027,0)</f>
        <v>46</v>
      </c>
      <c r="M1027" s="40">
        <f>ROUNDUP('Дані з ДІСО'!K1027/'Коефіцієнти АТО'!$R1027,0)</f>
        <v>70</v>
      </c>
      <c r="N1027" s="40">
        <f>ROUNDUP('Дані з ДІСО'!L1027/'Коефіцієнти АТО'!$R1027,0)</f>
        <v>20</v>
      </c>
      <c r="O1027" s="59">
        <f>(L1027*Параметри!$K$32+M1027*Параметри!$L$32+N1027*Параметри!$M$32)/18</f>
        <v>225.38888888888889</v>
      </c>
      <c r="P1027" s="41">
        <f>IF(H1027=0,"",'Дані з ДІСО'!Y1027/H1027)</f>
        <v>0</v>
      </c>
      <c r="Q1027" s="29">
        <f>IF(H1027=0,"",(1+0.25*P1027)*O1027*Параметри!$K$51)</f>
        <v>46164.199764852885</v>
      </c>
      <c r="R1027" s="29">
        <f>IF(H1027=0,"",Q1027*'Коефіцієнти АТО'!T1027)</f>
        <v>784.79139600249914</v>
      </c>
      <c r="S1027" s="29">
        <f>IF(H1027=0,"",H1027*(1+0.25*P1027)*Параметри!$K$66*Параметри!$K$20/1000)</f>
        <v>0</v>
      </c>
      <c r="T1027" s="29">
        <f>IF(H1027=0,"",H1027*(1+0.25*P1027)*'Коефіцієнти АТО'!$S1027*Параметри!$K$20/1000)</f>
        <v>7742.5680982002395</v>
      </c>
      <c r="U1027" s="29">
        <f t="shared" ref="U1027:U1090" si="147">IF(H1027=0,0,SUM(Q1027:T1027))</f>
        <v>54691.559259055619</v>
      </c>
      <c r="V1027" s="29">
        <f t="shared" ref="V1027:V1090" si="148">U1027</f>
        <v>54691.559259055619</v>
      </c>
      <c r="W1027" s="40">
        <f>ROUNDUP('Дані з ДІСО'!P1027/Параметри!$K$24,0)</f>
        <v>0</v>
      </c>
      <c r="X1027" s="40">
        <f>ROUNDUP('Дані з ДІСО'!Q1027/Параметри!$K$24,0)</f>
        <v>0</v>
      </c>
      <c r="Y1027" s="40">
        <f>ROUNDUP('Дані з ДІСО'!R1027/Параметри!$K$24,0)</f>
        <v>0</v>
      </c>
      <c r="Z1027" s="59">
        <f>(W1027*Параметри!$K$33+X1027*Параметри!$L$33+Y1027*Параметри!$M$33)/18</f>
        <v>0</v>
      </c>
      <c r="AA1027" s="41">
        <f>IF(J1027=0,0,'Дані з ДІСО'!AA1027/J1027)</f>
        <v>0</v>
      </c>
      <c r="AB1027" s="29">
        <f>(1+0.25*AA1027)*Z1027*Параметри!$K$51</f>
        <v>0</v>
      </c>
      <c r="AC1027" s="29">
        <f>AB1027*'Коефіцієнти АТО'!U1027</f>
        <v>0</v>
      </c>
      <c r="AD1027" s="29">
        <f>J1027*(1+0.25*AA1027)*Параметри!$K$66*Параметри!$K$20/1000</f>
        <v>0</v>
      </c>
      <c r="AE1027" s="29">
        <f>(1+0.25*AA1027)*J1027*'Коефіцієнти АТО'!S1027*Параметри!$K$20/1000</f>
        <v>0</v>
      </c>
      <c r="AF1027" s="29">
        <f t="shared" si="144"/>
        <v>0</v>
      </c>
      <c r="AG1027" s="29">
        <v>0</v>
      </c>
      <c r="AH1027" s="40">
        <v>9</v>
      </c>
      <c r="AI1027" s="40">
        <v>0</v>
      </c>
      <c r="AJ1027" s="40">
        <f t="shared" si="145"/>
        <v>0</v>
      </c>
      <c r="AK1027" s="29">
        <f>(AH1027+AI1027)*(1+0.25*AJ1027)*Параметри!$K$53</f>
        <v>1614.8634812640005</v>
      </c>
      <c r="AL1027" s="29">
        <f>ROUNDUP(('Дані з ДІСО'!AU1027+'Дані з ДІСО'!AW1027)/Параметри!$K$28,0)</f>
        <v>0</v>
      </c>
      <c r="AM1027" s="64">
        <f>AL1027*Параметри!$M$35/18</f>
        <v>0</v>
      </c>
      <c r="AN1027" s="29">
        <f>IF(AL1027=0,0,'Дані з ДІСО'!AW1027/SUM('Дані з ДІСО'!AU1027,'Дані з ДІСО'!AW1027))</f>
        <v>0</v>
      </c>
      <c r="AO1027" s="29">
        <f>(1+0.25*AN1027)*AM1027*Параметри!$K$51</f>
        <v>0</v>
      </c>
      <c r="AP1027" s="40">
        <f>ROUNDUP(('Дані з ДІСО'!AE1027+'Дані не з ДІСО'!E1027+'Дані не з ДІСО'!G1027)/Параметри!$K$69,0)</f>
        <v>0</v>
      </c>
      <c r="AQ1027" s="40">
        <f t="shared" ref="AQ1027:AQ1090" si="149">AP1027*2</f>
        <v>0</v>
      </c>
      <c r="AR1027" s="40">
        <f>IF(AP1027=0,0,('Дані з ДІСО'!AH1027+'Дані не з ДІСО'!G1027)/('Дані з ДІСО'!AE1027+'Дані не з ДІСО'!E1027+'Дані не з ДІСО'!G1027))</f>
        <v>0</v>
      </c>
      <c r="AS1027" s="29">
        <f>AQ1027*(1+0.25*AR1027)*Параметри!$K$51</f>
        <v>0</v>
      </c>
      <c r="AT1027" s="40">
        <f>ROUNDUP('Дані з ДІСО'!AF1027/Параметри!$K$70,0)</f>
        <v>0</v>
      </c>
      <c r="AU1027" s="40">
        <f t="shared" ref="AU1027:AU1090" si="150">AT1027*2</f>
        <v>0</v>
      </c>
      <c r="AV1027" s="40">
        <f>IF(AT1027=0,0,'Дані з ДІСО'!AI1027/'Дані з ДІСО'!AF1027)</f>
        <v>0</v>
      </c>
      <c r="AW1027" s="29">
        <f>AU1027*(1+0.25*AV1027)*Параметри!$K$51</f>
        <v>0</v>
      </c>
      <c r="AX1027" s="40">
        <f>ROUNDUP('Дані з ДІСО'!AR1027/Параметри!$K$29,0)</f>
        <v>0</v>
      </c>
      <c r="AY1027" s="40">
        <f>ROUNDUP('Дані з ДІСО'!AS1027/Параметри!$K$29,0)</f>
        <v>0</v>
      </c>
      <c r="AZ1027" s="40">
        <f>ROUNDUP('Дані з ДІСО'!AT1027/Параметри!$K$29,0)</f>
        <v>0</v>
      </c>
      <c r="BA1027" s="64">
        <f>(AX1027*Параметри!$K$32+AY1027*Параметри!$L$32+AZ1027*Параметри!$M$32)/18</f>
        <v>0</v>
      </c>
      <c r="BB1027" s="29">
        <f>(BA1027*Параметри!$K$51+SUM('Дані з ДІСО'!AR1027:AT1027)*Параметри!$K$48*Параметри!$K$20/1000)*Параметри!$K$74</f>
        <v>0</v>
      </c>
      <c r="BC1027" s="40">
        <f>ROUNDUP(('Дані не з ДІСО'!I1027+'Дані не з ДІСО'!K1027)/Параметри!$K$26,0)</f>
        <v>0</v>
      </c>
      <c r="BD1027" s="29">
        <f>BC1027*Параметри!$M$36/18</f>
        <v>0</v>
      </c>
      <c r="BE1027" s="40">
        <f>IF(BC1027=0,0,'Дані не з ДІСО'!K1027/('Дані не з ДІСО'!I1027+'Дані не з ДІСО'!K1027))</f>
        <v>0</v>
      </c>
      <c r="BF1027" s="29">
        <f>(1+0.25*BE1027)*BD1027*Параметри!$K$51</f>
        <v>0</v>
      </c>
      <c r="BG1027" s="40">
        <f>ROUNDUP('Дані не з ДІСО'!M1027/Параметри!$K$27,0)</f>
        <v>0</v>
      </c>
      <c r="BH1027" s="40">
        <f>BG1027*Параметри!$M$37/18</f>
        <v>0</v>
      </c>
      <c r="BI1027" s="29">
        <f>BH1027*Параметри!$K$51</f>
        <v>0</v>
      </c>
      <c r="BJ1027" s="29">
        <f>'Дані не з ДІСО'!N1027*Параметри!$K$76</f>
        <v>0</v>
      </c>
      <c r="BK1027" s="40">
        <f>ROUNDUP('Дані з ДІСО'!V1027/Параметри!$K$25,0)</f>
        <v>0</v>
      </c>
      <c r="BL1027" s="40">
        <f>ROUNDUP('Дані з ДІСО'!W1027/Параметри!$K$25,0)</f>
        <v>0</v>
      </c>
      <c r="BM1027" s="40">
        <f>ROUNDUP('Дані з ДІСО'!X1027/Параметри!$K$25,0)</f>
        <v>0</v>
      </c>
      <c r="BN1027" s="40">
        <f>(BK1027*Параметри!$K$34+BL1027*Параметри!$L$34+BM1027*Параметри!$M$34)/18</f>
        <v>0</v>
      </c>
      <c r="BO1027" s="40">
        <f>IF(K1027=0,0,'Дані з ДІСО'!AC1027/K1027)</f>
        <v>0</v>
      </c>
      <c r="BP1027" s="29">
        <f>(1+0.25*BO1027)*BN1027*Параметри!$K$51</f>
        <v>0</v>
      </c>
      <c r="BQ1027" s="29">
        <f>BP1027*'Коефіцієнти АТО'!U1027</f>
        <v>0</v>
      </c>
      <c r="BR1027" s="29">
        <f>K1027*(1+0.25*BO1027)*Параметри!$K$66*Параметри!$K$20/1000</f>
        <v>0</v>
      </c>
      <c r="BS1027" s="29">
        <f>(1+0.25*BO1027)*K1027*'Коефіцієнти АТО'!S1027*Параметри!$K$20/1000</f>
        <v>0</v>
      </c>
      <c r="BT1027" s="29">
        <f t="shared" ref="BT1027:BT1090" si="151">SUM(BP1027:BS1027)</f>
        <v>0</v>
      </c>
      <c r="BU1027" s="40">
        <f>ROUNDUP('Дані з ДІСО'!AG1027/Параметри!$K$71,0)</f>
        <v>0</v>
      </c>
      <c r="BV1027" s="40">
        <f t="shared" ref="BV1027:BV1090" si="152">BU1027*2</f>
        <v>0</v>
      </c>
      <c r="BW1027" s="40">
        <f>IF('Дані з ДІСО'!AG1027=0,0,'Дані з ДІСО'!AJ1027/'Дані з ДІСО'!AG1027)</f>
        <v>0</v>
      </c>
      <c r="BX1027" s="29">
        <f>BV1027*(1+0.25*BW1027)*Параметри!$K$51</f>
        <v>0</v>
      </c>
      <c r="BY1027" s="29">
        <f>ROUND(IF(Параметри!$K$77="No",CC1027,CC1027*Параметри!$K$78)+AG1027,1)</f>
        <v>50675.8</v>
      </c>
      <c r="BZ1027" s="29">
        <f>ROUND(IF(Параметри!$K$77="No",BF1027,BF1027*Параметри!$K$78),1)</f>
        <v>0</v>
      </c>
      <c r="CA1027" s="29">
        <f>ROUND(IF(Параметри!$K$77="No",BI1027,BI1027*Параметри!$K$78),1)</f>
        <v>0</v>
      </c>
      <c r="CB1027" s="29">
        <f>ROUND(IF(Параметри!$K$77="No",BJ1027,BJ1027*Параметри!$K$78),1)</f>
        <v>0</v>
      </c>
      <c r="CC1027" s="29">
        <f t="shared" si="146"/>
        <v>56306.42274031962</v>
      </c>
    </row>
    <row r="1028" spans="1:81">
      <c r="A1028" s="9">
        <v>1027</v>
      </c>
      <c r="B1028" s="9" t="s">
        <v>3148</v>
      </c>
      <c r="C1028" s="9" t="s">
        <v>3148</v>
      </c>
      <c r="D1028" s="9" t="s">
        <v>4077</v>
      </c>
      <c r="E1028" s="9" t="s">
        <v>24</v>
      </c>
      <c r="F1028" s="9" t="s">
        <v>4089</v>
      </c>
      <c r="G1028" s="9" t="s">
        <v>2136</v>
      </c>
      <c r="H1028" s="29">
        <f>SUM('Дані з ДІСО'!J1028:L1028)</f>
        <v>302</v>
      </c>
      <c r="I1028" s="29">
        <f>SUM('Дані з ДІСО'!G1028:I1028)</f>
        <v>22</v>
      </c>
      <c r="J1028" s="29">
        <f>SUM('Дані з ДІСО'!P1028:R1028)</f>
        <v>0</v>
      </c>
      <c r="K1028" s="29">
        <f>SUM('Дані з ДІСО'!V1028:X1028)</f>
        <v>0</v>
      </c>
      <c r="L1028" s="40">
        <f>ROUNDUP('Дані з ДІСО'!J1028/'Коефіцієнти АТО'!$R1028,0)</f>
        <v>11</v>
      </c>
      <c r="M1028" s="40">
        <f>ROUNDUP('Дані з ДІСО'!K1028/'Коефіцієнти АТО'!$R1028,0)</f>
        <v>16</v>
      </c>
      <c r="N1028" s="40">
        <f>ROUNDUP('Дані з ДІСО'!L1028/'Коефіцієнти АТО'!$R1028,0)</f>
        <v>4</v>
      </c>
      <c r="O1028" s="59">
        <f>(L1028*Параметри!$K$32+M1028*Параметри!$L$32+N1028*Параметри!$M$32)/18</f>
        <v>51.011111111111113</v>
      </c>
      <c r="P1028" s="41">
        <f>IF(H1028=0,"",'Дані з ДІСО'!Y1028/H1028)</f>
        <v>0</v>
      </c>
      <c r="Q1028" s="29">
        <f>IF(H1028=0,"",(1+0.25*P1028)*O1028*Параметри!$K$51)</f>
        <v>10448.106537857511</v>
      </c>
      <c r="R1028" s="29">
        <f>IF(H1028=0,"",Q1028*'Коефіцієнти АТО'!T1028)</f>
        <v>177.61781114357771</v>
      </c>
      <c r="S1028" s="29">
        <f>IF(H1028=0,"",H1028*(1+0.25*P1028)*Параметри!$K$66*Параметри!$K$20/1000)</f>
        <v>0</v>
      </c>
      <c r="T1028" s="29">
        <f>IF(H1028=0,"",H1028*(1+0.25*P1028)*'Коефіцієнти АТО'!$S1028*Параметри!$K$20/1000)</f>
        <v>1523.2748043142858</v>
      </c>
      <c r="U1028" s="29">
        <f t="shared" si="147"/>
        <v>12148.999153315375</v>
      </c>
      <c r="V1028" s="29">
        <f t="shared" si="148"/>
        <v>12148.999153315375</v>
      </c>
      <c r="W1028" s="40">
        <f>ROUNDUP('Дані з ДІСО'!P1028/Параметри!$K$24,0)</f>
        <v>0</v>
      </c>
      <c r="X1028" s="40">
        <f>ROUNDUP('Дані з ДІСО'!Q1028/Параметри!$K$24,0)</f>
        <v>0</v>
      </c>
      <c r="Y1028" s="40">
        <f>ROUNDUP('Дані з ДІСО'!R1028/Параметри!$K$24,0)</f>
        <v>0</v>
      </c>
      <c r="Z1028" s="59">
        <f>(W1028*Параметри!$K$33+X1028*Параметри!$L$33+Y1028*Параметри!$M$33)/18</f>
        <v>0</v>
      </c>
      <c r="AA1028" s="41">
        <f>IF(J1028=0,0,'Дані з ДІСО'!AA1028/J1028)</f>
        <v>0</v>
      </c>
      <c r="AB1028" s="29">
        <f>(1+0.25*AA1028)*Z1028*Параметри!$K$51</f>
        <v>0</v>
      </c>
      <c r="AC1028" s="29">
        <f>AB1028*'Коефіцієнти АТО'!U1028</f>
        <v>0</v>
      </c>
      <c r="AD1028" s="29">
        <f>J1028*(1+0.25*AA1028)*Параметри!$K$66*Параметри!$K$20/1000</f>
        <v>0</v>
      </c>
      <c r="AE1028" s="29">
        <f>(1+0.25*AA1028)*J1028*'Коефіцієнти АТО'!S1028*Параметри!$K$20/1000</f>
        <v>0</v>
      </c>
      <c r="AF1028" s="29">
        <f t="shared" si="144"/>
        <v>0</v>
      </c>
      <c r="AG1028" s="29">
        <v>0</v>
      </c>
      <c r="AH1028" s="40">
        <v>4</v>
      </c>
      <c r="AI1028" s="40">
        <v>0</v>
      </c>
      <c r="AJ1028" s="40">
        <f t="shared" si="145"/>
        <v>0</v>
      </c>
      <c r="AK1028" s="29">
        <f>(AH1028+AI1028)*(1+0.25*AJ1028)*Параметри!$K$53</f>
        <v>717.71710278400019</v>
      </c>
      <c r="AL1028" s="29">
        <f>ROUNDUP(('Дані з ДІСО'!AU1028+'Дані з ДІСО'!AW1028)/Параметри!$K$28,0)</f>
        <v>0</v>
      </c>
      <c r="AM1028" s="64">
        <f>AL1028*Параметри!$M$35/18</f>
        <v>0</v>
      </c>
      <c r="AN1028" s="29">
        <f>IF(AL1028=0,0,'Дані з ДІСО'!AW1028/SUM('Дані з ДІСО'!AU1028,'Дані з ДІСО'!AW1028))</f>
        <v>0</v>
      </c>
      <c r="AO1028" s="29">
        <f>(1+0.25*AN1028)*AM1028*Параметри!$K$51</f>
        <v>0</v>
      </c>
      <c r="AP1028" s="40">
        <f>ROUNDUP(('Дані з ДІСО'!AE1028+'Дані не з ДІСО'!E1028+'Дані не з ДІСО'!G1028)/Параметри!$K$69,0)</f>
        <v>0</v>
      </c>
      <c r="AQ1028" s="40">
        <f t="shared" si="149"/>
        <v>0</v>
      </c>
      <c r="AR1028" s="40">
        <f>IF(AP1028=0,0,('Дані з ДІСО'!AH1028+'Дані не з ДІСО'!G1028)/('Дані з ДІСО'!AE1028+'Дані не з ДІСО'!E1028+'Дані не з ДІСО'!G1028))</f>
        <v>0</v>
      </c>
      <c r="AS1028" s="29">
        <f>AQ1028*(1+0.25*AR1028)*Параметри!$K$51</f>
        <v>0</v>
      </c>
      <c r="AT1028" s="40">
        <f>ROUNDUP('Дані з ДІСО'!AF1028/Параметри!$K$70,0)</f>
        <v>0</v>
      </c>
      <c r="AU1028" s="40">
        <f t="shared" si="150"/>
        <v>0</v>
      </c>
      <c r="AV1028" s="40">
        <f>IF(AT1028=0,0,'Дані з ДІСО'!AI1028/'Дані з ДІСО'!AF1028)</f>
        <v>0</v>
      </c>
      <c r="AW1028" s="29">
        <f>AU1028*(1+0.25*AV1028)*Параметри!$K$51</f>
        <v>0</v>
      </c>
      <c r="AX1028" s="40">
        <f>ROUNDUP('Дані з ДІСО'!AR1028/Параметри!$K$29,0)</f>
        <v>0</v>
      </c>
      <c r="AY1028" s="40">
        <f>ROUNDUP('Дані з ДІСО'!AS1028/Параметри!$K$29,0)</f>
        <v>0</v>
      </c>
      <c r="AZ1028" s="40">
        <f>ROUNDUP('Дані з ДІСО'!AT1028/Параметри!$K$29,0)</f>
        <v>0</v>
      </c>
      <c r="BA1028" s="64">
        <f>(AX1028*Параметри!$K$32+AY1028*Параметри!$L$32+AZ1028*Параметри!$M$32)/18</f>
        <v>0</v>
      </c>
      <c r="BB1028" s="29">
        <f>(BA1028*Параметри!$K$51+SUM('Дані з ДІСО'!AR1028:AT1028)*Параметри!$K$48*Параметри!$K$20/1000)*Параметри!$K$74</f>
        <v>0</v>
      </c>
      <c r="BC1028" s="40">
        <f>ROUNDUP(('Дані не з ДІСО'!I1028+'Дані не з ДІСО'!K1028)/Параметри!$K$26,0)</f>
        <v>0</v>
      </c>
      <c r="BD1028" s="29">
        <f>BC1028*Параметри!$M$36/18</f>
        <v>0</v>
      </c>
      <c r="BE1028" s="40">
        <f>IF(BC1028=0,0,'Дані не з ДІСО'!K1028/('Дані не з ДІСО'!I1028+'Дані не з ДІСО'!K1028))</f>
        <v>0</v>
      </c>
      <c r="BF1028" s="29">
        <f>(1+0.25*BE1028)*BD1028*Параметри!$K$51</f>
        <v>0</v>
      </c>
      <c r="BG1028" s="40">
        <f>ROUNDUP('Дані не з ДІСО'!M1028/Параметри!$K$27,0)</f>
        <v>0</v>
      </c>
      <c r="BH1028" s="40">
        <f>BG1028*Параметри!$M$37/18</f>
        <v>0</v>
      </c>
      <c r="BI1028" s="29">
        <f>BH1028*Параметри!$K$51</f>
        <v>0</v>
      </c>
      <c r="BJ1028" s="29">
        <f>'Дані не з ДІСО'!N1028*Параметри!$K$76</f>
        <v>0</v>
      </c>
      <c r="BK1028" s="40">
        <f>ROUNDUP('Дані з ДІСО'!V1028/Параметри!$K$25,0)</f>
        <v>0</v>
      </c>
      <c r="BL1028" s="40">
        <f>ROUNDUP('Дані з ДІСО'!W1028/Параметри!$K$25,0)</f>
        <v>0</v>
      </c>
      <c r="BM1028" s="40">
        <f>ROUNDUP('Дані з ДІСО'!X1028/Параметри!$K$25,0)</f>
        <v>0</v>
      </c>
      <c r="BN1028" s="40">
        <f>(BK1028*Параметри!$K$34+BL1028*Параметри!$L$34+BM1028*Параметри!$M$34)/18</f>
        <v>0</v>
      </c>
      <c r="BO1028" s="40">
        <f>IF(K1028=0,0,'Дані з ДІСО'!AC1028/K1028)</f>
        <v>0</v>
      </c>
      <c r="BP1028" s="29">
        <f>(1+0.25*BO1028)*BN1028*Параметри!$K$51</f>
        <v>0</v>
      </c>
      <c r="BQ1028" s="29">
        <f>BP1028*'Коефіцієнти АТО'!U1028</f>
        <v>0</v>
      </c>
      <c r="BR1028" s="29">
        <f>K1028*(1+0.25*BO1028)*Параметри!$K$66*Параметри!$K$20/1000</f>
        <v>0</v>
      </c>
      <c r="BS1028" s="29">
        <f>(1+0.25*BO1028)*K1028*'Коефіцієнти АТО'!S1028*Параметри!$K$20/1000</f>
        <v>0</v>
      </c>
      <c r="BT1028" s="29">
        <f t="shared" si="151"/>
        <v>0</v>
      </c>
      <c r="BU1028" s="40">
        <f>ROUNDUP('Дані з ДІСО'!AG1028/Параметри!$K$71,0)</f>
        <v>0</v>
      </c>
      <c r="BV1028" s="40">
        <f t="shared" si="152"/>
        <v>0</v>
      </c>
      <c r="BW1028" s="40">
        <f>IF('Дані з ДІСО'!AG1028=0,0,'Дані з ДІСО'!AJ1028/'Дані з ДІСО'!AG1028)</f>
        <v>0</v>
      </c>
      <c r="BX1028" s="29">
        <f>BV1028*(1+0.25*BW1028)*Параметри!$K$51</f>
        <v>0</v>
      </c>
      <c r="BY1028" s="29">
        <f>ROUND(IF(Параметри!$K$77="No",CC1028,CC1028*Параметри!$K$78)+AG1028,1)</f>
        <v>11580</v>
      </c>
      <c r="BZ1028" s="29">
        <f>ROUND(IF(Параметри!$K$77="No",BF1028,BF1028*Параметри!$K$78),1)</f>
        <v>0</v>
      </c>
      <c r="CA1028" s="29">
        <f>ROUND(IF(Параметри!$K$77="No",BI1028,BI1028*Параметри!$K$78),1)</f>
        <v>0</v>
      </c>
      <c r="CB1028" s="29">
        <f>ROUND(IF(Параметри!$K$77="No",BJ1028,BJ1028*Параметри!$K$78),1)</f>
        <v>0</v>
      </c>
      <c r="CC1028" s="29">
        <f t="shared" si="146"/>
        <v>12866.716256099375</v>
      </c>
    </row>
    <row r="1029" spans="1:81">
      <c r="A1029" s="9">
        <v>1028</v>
      </c>
      <c r="B1029" s="9" t="s">
        <v>3145</v>
      </c>
      <c r="C1029" s="9" t="s">
        <v>3146</v>
      </c>
      <c r="D1029" s="9" t="s">
        <v>4077</v>
      </c>
      <c r="E1029" s="9" t="s">
        <v>21</v>
      </c>
      <c r="F1029" s="9" t="s">
        <v>4090</v>
      </c>
      <c r="G1029" s="9" t="s">
        <v>2138</v>
      </c>
      <c r="H1029" s="29">
        <f>SUM('Дані з ДІСО'!J1029:L1029)</f>
        <v>1705</v>
      </c>
      <c r="I1029" s="29">
        <f>SUM('Дані з ДІСО'!G1029:I1029)</f>
        <v>145</v>
      </c>
      <c r="J1029" s="29">
        <f>SUM('Дані з ДІСО'!P1029:R1029)</f>
        <v>0</v>
      </c>
      <c r="K1029" s="29">
        <f>SUM('Дані з ДІСО'!V1029:X1029)</f>
        <v>0</v>
      </c>
      <c r="L1029" s="40">
        <f>ROUNDUP('Дані з ДІСО'!J1029/'Коефіцієнти АТО'!$R1029,0)</f>
        <v>43</v>
      </c>
      <c r="M1029" s="40">
        <f>ROUNDUP('Дані з ДІСО'!K1029/'Коефіцієнти АТО'!$R1029,0)</f>
        <v>66</v>
      </c>
      <c r="N1029" s="40">
        <f>ROUNDUP('Дані з ДІСО'!L1029/'Коефіцієнти АТО'!$R1029,0)</f>
        <v>18</v>
      </c>
      <c r="O1029" s="59">
        <f>(L1029*Параметри!$K$32+M1029*Параметри!$L$32+N1029*Параметри!$M$32)/18</f>
        <v>210.34444444444446</v>
      </c>
      <c r="P1029" s="41">
        <f>IF(H1029=0,"",'Дані з ДІСО'!Y1029/H1029)</f>
        <v>0</v>
      </c>
      <c r="Q1029" s="29">
        <f>IF(H1029=0,"",(1+0.25*P1029)*O1029*Параметри!$K$51)</f>
        <v>43082.793480326844</v>
      </c>
      <c r="R1029" s="29">
        <f>IF(H1029=0,"",Q1029*'Коефіцієнти АТО'!T1029)</f>
        <v>732.4074891655564</v>
      </c>
      <c r="S1029" s="29">
        <f>IF(H1029=0,"",H1029*(1+0.25*P1029)*Параметри!$K$66*Параметри!$K$20/1000)</f>
        <v>0</v>
      </c>
      <c r="T1029" s="29">
        <f>IF(H1029=0,"",H1029*(1+0.25*P1029)*'Коефіцієнти АТО'!$S1029*Параметри!$K$20/1000)</f>
        <v>6977.3142745409132</v>
      </c>
      <c r="U1029" s="29">
        <f t="shared" si="147"/>
        <v>50792.515244033311</v>
      </c>
      <c r="V1029" s="29">
        <f t="shared" si="148"/>
        <v>50792.515244033311</v>
      </c>
      <c r="W1029" s="40">
        <f>ROUNDUP('Дані з ДІСО'!P1029/Параметри!$K$24,0)</f>
        <v>0</v>
      </c>
      <c r="X1029" s="40">
        <f>ROUNDUP('Дані з ДІСО'!Q1029/Параметри!$K$24,0)</f>
        <v>0</v>
      </c>
      <c r="Y1029" s="40">
        <f>ROUNDUP('Дані з ДІСО'!R1029/Параметри!$K$24,0)</f>
        <v>0</v>
      </c>
      <c r="Z1029" s="59">
        <f>(W1029*Параметри!$K$33+X1029*Параметри!$L$33+Y1029*Параметри!$M$33)/18</f>
        <v>0</v>
      </c>
      <c r="AA1029" s="41">
        <f>IF(J1029=0,0,'Дані з ДІСО'!AA1029/J1029)</f>
        <v>0</v>
      </c>
      <c r="AB1029" s="29">
        <f>(1+0.25*AA1029)*Z1029*Параметри!$K$51</f>
        <v>0</v>
      </c>
      <c r="AC1029" s="29">
        <f>AB1029*'Коефіцієнти АТО'!U1029</f>
        <v>0</v>
      </c>
      <c r="AD1029" s="29">
        <f>J1029*(1+0.25*AA1029)*Параметри!$K$66*Параметри!$K$20/1000</f>
        <v>0</v>
      </c>
      <c r="AE1029" s="29">
        <f>(1+0.25*AA1029)*J1029*'Коефіцієнти АТО'!S1029*Параметри!$K$20/1000</f>
        <v>0</v>
      </c>
      <c r="AF1029" s="29">
        <f t="shared" si="144"/>
        <v>0</v>
      </c>
      <c r="AG1029" s="29">
        <v>0</v>
      </c>
      <c r="AH1029" s="40">
        <v>18</v>
      </c>
      <c r="AI1029" s="40">
        <v>0</v>
      </c>
      <c r="AJ1029" s="40">
        <f t="shared" si="145"/>
        <v>0</v>
      </c>
      <c r="AK1029" s="29">
        <f>(AH1029+AI1029)*(1+0.25*AJ1029)*Параметри!$K$53</f>
        <v>3229.726962528001</v>
      </c>
      <c r="AL1029" s="29">
        <f>ROUNDUP(('Дані з ДІСО'!AU1029+'Дані з ДІСО'!AW1029)/Параметри!$K$28,0)</f>
        <v>0</v>
      </c>
      <c r="AM1029" s="64">
        <f>AL1029*Параметри!$M$35/18</f>
        <v>0</v>
      </c>
      <c r="AN1029" s="29">
        <f>IF(AL1029=0,0,'Дані з ДІСО'!AW1029/SUM('Дані з ДІСО'!AU1029,'Дані з ДІСО'!AW1029))</f>
        <v>0</v>
      </c>
      <c r="AO1029" s="29">
        <f>(1+0.25*AN1029)*AM1029*Параметри!$K$51</f>
        <v>0</v>
      </c>
      <c r="AP1029" s="40">
        <f>ROUNDUP(('Дані з ДІСО'!AE1029+'Дані не з ДІСО'!E1029+'Дані не з ДІСО'!G1029)/Параметри!$K$69,0)</f>
        <v>0</v>
      </c>
      <c r="AQ1029" s="40">
        <f t="shared" si="149"/>
        <v>0</v>
      </c>
      <c r="AR1029" s="40">
        <f>IF(AP1029=0,0,('Дані з ДІСО'!AH1029+'Дані не з ДІСО'!G1029)/('Дані з ДІСО'!AE1029+'Дані не з ДІСО'!E1029+'Дані не з ДІСО'!G1029))</f>
        <v>0</v>
      </c>
      <c r="AS1029" s="29">
        <f>AQ1029*(1+0.25*AR1029)*Параметри!$K$51</f>
        <v>0</v>
      </c>
      <c r="AT1029" s="40">
        <f>ROUNDUP('Дані з ДІСО'!AF1029/Параметри!$K$70,0)</f>
        <v>0</v>
      </c>
      <c r="AU1029" s="40">
        <f t="shared" si="150"/>
        <v>0</v>
      </c>
      <c r="AV1029" s="40">
        <f>IF(AT1029=0,0,'Дані з ДІСО'!AI1029/'Дані з ДІСО'!AF1029)</f>
        <v>0</v>
      </c>
      <c r="AW1029" s="29">
        <f>AU1029*(1+0.25*AV1029)*Параметри!$K$51</f>
        <v>0</v>
      </c>
      <c r="AX1029" s="40">
        <f>ROUNDUP('Дані з ДІСО'!AR1029/Параметри!$K$29,0)</f>
        <v>0</v>
      </c>
      <c r="AY1029" s="40">
        <f>ROUNDUP('Дані з ДІСО'!AS1029/Параметри!$K$29,0)</f>
        <v>0</v>
      </c>
      <c r="AZ1029" s="40">
        <f>ROUNDUP('Дані з ДІСО'!AT1029/Параметри!$K$29,0)</f>
        <v>0</v>
      </c>
      <c r="BA1029" s="64">
        <f>(AX1029*Параметри!$K$32+AY1029*Параметри!$L$32+AZ1029*Параметри!$M$32)/18</f>
        <v>0</v>
      </c>
      <c r="BB1029" s="29">
        <f>(BA1029*Параметри!$K$51+SUM('Дані з ДІСО'!AR1029:AT1029)*Параметри!$K$48*Параметри!$K$20/1000)*Параметри!$K$74</f>
        <v>0</v>
      </c>
      <c r="BC1029" s="40">
        <f>ROUNDUP(('Дані не з ДІСО'!I1029+'Дані не з ДІСО'!K1029)/Параметри!$K$26,0)</f>
        <v>0</v>
      </c>
      <c r="BD1029" s="29">
        <f>BC1029*Параметри!$M$36/18</f>
        <v>0</v>
      </c>
      <c r="BE1029" s="40">
        <f>IF(BC1029=0,0,'Дані не з ДІСО'!K1029/('Дані не з ДІСО'!I1029+'Дані не з ДІСО'!K1029))</f>
        <v>0</v>
      </c>
      <c r="BF1029" s="29">
        <f>(1+0.25*BE1029)*BD1029*Параметри!$K$51</f>
        <v>0</v>
      </c>
      <c r="BG1029" s="40">
        <f>ROUNDUP('Дані не з ДІСО'!M1029/Параметри!$K$27,0)</f>
        <v>0</v>
      </c>
      <c r="BH1029" s="40">
        <f>BG1029*Параметри!$M$37/18</f>
        <v>0</v>
      </c>
      <c r="BI1029" s="29">
        <f>BH1029*Параметри!$K$51</f>
        <v>0</v>
      </c>
      <c r="BJ1029" s="29">
        <f>'Дані не з ДІСО'!N1029*Параметри!$K$76</f>
        <v>0</v>
      </c>
      <c r="BK1029" s="40">
        <f>ROUNDUP('Дані з ДІСО'!V1029/Параметри!$K$25,0)</f>
        <v>0</v>
      </c>
      <c r="BL1029" s="40">
        <f>ROUNDUP('Дані з ДІСО'!W1029/Параметри!$K$25,0)</f>
        <v>0</v>
      </c>
      <c r="BM1029" s="40">
        <f>ROUNDUP('Дані з ДІСО'!X1029/Параметри!$K$25,0)</f>
        <v>0</v>
      </c>
      <c r="BN1029" s="40">
        <f>(BK1029*Параметри!$K$34+BL1029*Параметри!$L$34+BM1029*Параметри!$M$34)/18</f>
        <v>0</v>
      </c>
      <c r="BO1029" s="40">
        <f>IF(K1029=0,0,'Дані з ДІСО'!AC1029/K1029)</f>
        <v>0</v>
      </c>
      <c r="BP1029" s="29">
        <f>(1+0.25*BO1029)*BN1029*Параметри!$K$51</f>
        <v>0</v>
      </c>
      <c r="BQ1029" s="29">
        <f>BP1029*'Коефіцієнти АТО'!U1029</f>
        <v>0</v>
      </c>
      <c r="BR1029" s="29">
        <f>K1029*(1+0.25*BO1029)*Параметри!$K$66*Параметри!$K$20/1000</f>
        <v>0</v>
      </c>
      <c r="BS1029" s="29">
        <f>(1+0.25*BO1029)*K1029*'Коефіцієнти АТО'!S1029*Параметри!$K$20/1000</f>
        <v>0</v>
      </c>
      <c r="BT1029" s="29">
        <f t="shared" si="151"/>
        <v>0</v>
      </c>
      <c r="BU1029" s="40">
        <f>ROUNDUP('Дані з ДІСО'!AG1029/Параметри!$K$71,0)</f>
        <v>0</v>
      </c>
      <c r="BV1029" s="40">
        <f t="shared" si="152"/>
        <v>0</v>
      </c>
      <c r="BW1029" s="40">
        <f>IF('Дані з ДІСО'!AG1029=0,0,'Дані з ДІСО'!AJ1029/'Дані з ДІСО'!AG1029)</f>
        <v>0</v>
      </c>
      <c r="BX1029" s="29">
        <f>BV1029*(1+0.25*BW1029)*Параметри!$K$51</f>
        <v>0</v>
      </c>
      <c r="BY1029" s="29">
        <f>ROUND(IF(Параметри!$K$77="No",CC1029,CC1029*Параметри!$K$78)+AG1029,1)</f>
        <v>48620</v>
      </c>
      <c r="BZ1029" s="29">
        <f>ROUND(IF(Параметри!$K$77="No",BF1029,BF1029*Параметри!$K$78),1)</f>
        <v>0</v>
      </c>
      <c r="CA1029" s="29">
        <f>ROUND(IF(Параметри!$K$77="No",BI1029,BI1029*Параметри!$K$78),1)</f>
        <v>0</v>
      </c>
      <c r="CB1029" s="29">
        <f>ROUND(IF(Параметри!$K$77="No",BJ1029,BJ1029*Параметри!$K$78),1)</f>
        <v>0</v>
      </c>
      <c r="CC1029" s="29">
        <f t="shared" si="146"/>
        <v>54022.242206561314</v>
      </c>
    </row>
    <row r="1030" spans="1:81">
      <c r="A1030" s="9">
        <v>1029</v>
      </c>
      <c r="B1030" s="9" t="s">
        <v>3151</v>
      </c>
      <c r="C1030" s="9" t="s">
        <v>3151</v>
      </c>
      <c r="D1030" s="9" t="s">
        <v>4077</v>
      </c>
      <c r="E1030" s="9" t="s">
        <v>29</v>
      </c>
      <c r="F1030" s="9" t="s">
        <v>4091</v>
      </c>
      <c r="G1030" s="9" t="s">
        <v>2140</v>
      </c>
      <c r="H1030" s="29">
        <f>SUM('Дані з ДІСО'!J1030:L1030)</f>
        <v>640</v>
      </c>
      <c r="I1030" s="29">
        <f>SUM('Дані з ДІСО'!G1030:I1030)</f>
        <v>71</v>
      </c>
      <c r="J1030" s="29">
        <f>SUM('Дані з ДІСО'!P1030:R1030)</f>
        <v>0</v>
      </c>
      <c r="K1030" s="29">
        <f>SUM('Дані з ДІСО'!V1030:X1030)</f>
        <v>0</v>
      </c>
      <c r="L1030" s="40">
        <f>ROUNDUP('Дані з ДІСО'!J1030/'Коефіцієнти АТО'!$R1030,0)</f>
        <v>23</v>
      </c>
      <c r="M1030" s="40">
        <f>ROUNDUP('Дані з ДІСО'!K1030/'Коефіцієнти АТО'!$R1030,0)</f>
        <v>29</v>
      </c>
      <c r="N1030" s="40">
        <f>ROUNDUP('Дані з ДІСО'!L1030/'Коефіцієнти АТО'!$R1030,0)</f>
        <v>8</v>
      </c>
      <c r="O1030" s="59">
        <f>(L1030*Параметри!$K$32+M1030*Параметри!$L$32+N1030*Параметри!$M$32)/18</f>
        <v>97.850000000000009</v>
      </c>
      <c r="P1030" s="41">
        <f>IF(H1030=0,"",'Дані з ДІСО'!Y1030/H1030)</f>
        <v>0</v>
      </c>
      <c r="Q1030" s="29">
        <f>IF(H1030=0,"",(1+0.25*P1030)*O1030*Параметри!$K$51)</f>
        <v>20041.6576400876</v>
      </c>
      <c r="R1030" s="29">
        <f>IF(H1030=0,"",Q1030*'Коефіцієнти АТО'!T1030)</f>
        <v>340.70817988148923</v>
      </c>
      <c r="S1030" s="29">
        <f>IF(H1030=0,"",H1030*(1+0.25*P1030)*Параметри!$K$66*Параметри!$K$20/1000)</f>
        <v>0</v>
      </c>
      <c r="T1030" s="29">
        <f>IF(H1030=0,"",H1030*(1+0.25*P1030)*'Коефіцієнти АТО'!$S1030*Параметри!$K$20/1000)</f>
        <v>2923.5912775543457</v>
      </c>
      <c r="U1030" s="29">
        <f t="shared" si="147"/>
        <v>23305.957097523438</v>
      </c>
      <c r="V1030" s="29">
        <f t="shared" si="148"/>
        <v>23305.957097523438</v>
      </c>
      <c r="W1030" s="40">
        <f>ROUNDUP('Дані з ДІСО'!P1030/Параметри!$K$24,0)</f>
        <v>0</v>
      </c>
      <c r="X1030" s="40">
        <f>ROUNDUP('Дані з ДІСО'!Q1030/Параметри!$K$24,0)</f>
        <v>0</v>
      </c>
      <c r="Y1030" s="40">
        <f>ROUNDUP('Дані з ДІСО'!R1030/Параметри!$K$24,0)</f>
        <v>0</v>
      </c>
      <c r="Z1030" s="59">
        <f>(W1030*Параметри!$K$33+X1030*Параметри!$L$33+Y1030*Параметри!$M$33)/18</f>
        <v>0</v>
      </c>
      <c r="AA1030" s="41">
        <f>IF(J1030=0,0,'Дані з ДІСО'!AA1030/J1030)</f>
        <v>0</v>
      </c>
      <c r="AB1030" s="29">
        <f>(1+0.25*AA1030)*Z1030*Параметри!$K$51</f>
        <v>0</v>
      </c>
      <c r="AC1030" s="29">
        <f>AB1030*'Коефіцієнти АТО'!U1030</f>
        <v>0</v>
      </c>
      <c r="AD1030" s="29">
        <f>J1030*(1+0.25*AA1030)*Параметри!$K$66*Параметри!$K$20/1000</f>
        <v>0</v>
      </c>
      <c r="AE1030" s="29">
        <f>(1+0.25*AA1030)*J1030*'Коефіцієнти АТО'!S1030*Параметри!$K$20/1000</f>
        <v>0</v>
      </c>
      <c r="AF1030" s="29">
        <f t="shared" si="144"/>
        <v>0</v>
      </c>
      <c r="AG1030" s="29">
        <v>0</v>
      </c>
      <c r="AH1030" s="40">
        <v>6</v>
      </c>
      <c r="AI1030" s="40">
        <v>0</v>
      </c>
      <c r="AJ1030" s="40">
        <f t="shared" si="145"/>
        <v>0</v>
      </c>
      <c r="AK1030" s="29">
        <f>(AH1030+AI1030)*(1+0.25*AJ1030)*Параметри!$K$53</f>
        <v>1076.5756541760002</v>
      </c>
      <c r="AL1030" s="29">
        <f>ROUNDUP(('Дані з ДІСО'!AU1030+'Дані з ДІСО'!AW1030)/Параметри!$K$28,0)</f>
        <v>0</v>
      </c>
      <c r="AM1030" s="64">
        <f>AL1030*Параметри!$M$35/18</f>
        <v>0</v>
      </c>
      <c r="AN1030" s="29">
        <f>IF(AL1030=0,0,'Дані з ДІСО'!AW1030/SUM('Дані з ДІСО'!AU1030,'Дані з ДІСО'!AW1030))</f>
        <v>0</v>
      </c>
      <c r="AO1030" s="29">
        <f>(1+0.25*AN1030)*AM1030*Параметри!$K$51</f>
        <v>0</v>
      </c>
      <c r="AP1030" s="40">
        <f>ROUNDUP(('Дані з ДІСО'!AE1030+'Дані не з ДІСО'!E1030+'Дані не з ДІСО'!G1030)/Параметри!$K$69,0)</f>
        <v>0</v>
      </c>
      <c r="AQ1030" s="40">
        <f t="shared" si="149"/>
        <v>0</v>
      </c>
      <c r="AR1030" s="40">
        <f>IF(AP1030=0,0,('Дані з ДІСО'!AH1030+'Дані не з ДІСО'!G1030)/('Дані з ДІСО'!AE1030+'Дані не з ДІСО'!E1030+'Дані не з ДІСО'!G1030))</f>
        <v>0</v>
      </c>
      <c r="AS1030" s="29">
        <f>AQ1030*(1+0.25*AR1030)*Параметри!$K$51</f>
        <v>0</v>
      </c>
      <c r="AT1030" s="40">
        <f>ROUNDUP('Дані з ДІСО'!AF1030/Параметри!$K$70,0)</f>
        <v>0</v>
      </c>
      <c r="AU1030" s="40">
        <f t="shared" si="150"/>
        <v>0</v>
      </c>
      <c r="AV1030" s="40">
        <f>IF(AT1030=0,0,'Дані з ДІСО'!AI1030/'Дані з ДІСО'!AF1030)</f>
        <v>0</v>
      </c>
      <c r="AW1030" s="29">
        <f>AU1030*(1+0.25*AV1030)*Параметри!$K$51</f>
        <v>0</v>
      </c>
      <c r="AX1030" s="40">
        <f>ROUNDUP('Дані з ДІСО'!AR1030/Параметри!$K$29,0)</f>
        <v>0</v>
      </c>
      <c r="AY1030" s="40">
        <f>ROUNDUP('Дані з ДІСО'!AS1030/Параметри!$K$29,0)</f>
        <v>0</v>
      </c>
      <c r="AZ1030" s="40">
        <f>ROUNDUP('Дані з ДІСО'!AT1030/Параметри!$K$29,0)</f>
        <v>0</v>
      </c>
      <c r="BA1030" s="64">
        <f>(AX1030*Параметри!$K$32+AY1030*Параметри!$L$32+AZ1030*Параметри!$M$32)/18</f>
        <v>0</v>
      </c>
      <c r="BB1030" s="29">
        <f>(BA1030*Параметри!$K$51+SUM('Дані з ДІСО'!AR1030:AT1030)*Параметри!$K$48*Параметри!$K$20/1000)*Параметри!$K$74</f>
        <v>0</v>
      </c>
      <c r="BC1030" s="40">
        <f>ROUNDUP(('Дані не з ДІСО'!I1030+'Дані не з ДІСО'!K1030)/Параметри!$K$26,0)</f>
        <v>0</v>
      </c>
      <c r="BD1030" s="29">
        <f>BC1030*Параметри!$M$36/18</f>
        <v>0</v>
      </c>
      <c r="BE1030" s="40">
        <f>IF(BC1030=0,0,'Дані не з ДІСО'!K1030/('Дані не з ДІСО'!I1030+'Дані не з ДІСО'!K1030))</f>
        <v>0</v>
      </c>
      <c r="BF1030" s="29">
        <f>(1+0.25*BE1030)*BD1030*Параметри!$K$51</f>
        <v>0</v>
      </c>
      <c r="BG1030" s="40">
        <f>ROUNDUP('Дані не з ДІСО'!M1030/Параметри!$K$27,0)</f>
        <v>0</v>
      </c>
      <c r="BH1030" s="40">
        <f>BG1030*Параметри!$M$37/18</f>
        <v>0</v>
      </c>
      <c r="BI1030" s="29">
        <f>BH1030*Параметри!$K$51</f>
        <v>0</v>
      </c>
      <c r="BJ1030" s="29">
        <f>'Дані не з ДІСО'!N1030*Параметри!$K$76</f>
        <v>0</v>
      </c>
      <c r="BK1030" s="40">
        <f>ROUNDUP('Дані з ДІСО'!V1030/Параметри!$K$25,0)</f>
        <v>0</v>
      </c>
      <c r="BL1030" s="40">
        <f>ROUNDUP('Дані з ДІСО'!W1030/Параметри!$K$25,0)</f>
        <v>0</v>
      </c>
      <c r="BM1030" s="40">
        <f>ROUNDUP('Дані з ДІСО'!X1030/Параметри!$K$25,0)</f>
        <v>0</v>
      </c>
      <c r="BN1030" s="40">
        <f>(BK1030*Параметри!$K$34+BL1030*Параметри!$L$34+BM1030*Параметри!$M$34)/18</f>
        <v>0</v>
      </c>
      <c r="BO1030" s="40">
        <f>IF(K1030=0,0,'Дані з ДІСО'!AC1030/K1030)</f>
        <v>0</v>
      </c>
      <c r="BP1030" s="29">
        <f>(1+0.25*BO1030)*BN1030*Параметри!$K$51</f>
        <v>0</v>
      </c>
      <c r="BQ1030" s="29">
        <f>BP1030*'Коефіцієнти АТО'!U1030</f>
        <v>0</v>
      </c>
      <c r="BR1030" s="29">
        <f>K1030*(1+0.25*BO1030)*Параметри!$K$66*Параметри!$K$20/1000</f>
        <v>0</v>
      </c>
      <c r="BS1030" s="29">
        <f>(1+0.25*BO1030)*K1030*'Коефіцієнти АТО'!S1030*Параметри!$K$20/1000</f>
        <v>0</v>
      </c>
      <c r="BT1030" s="29">
        <f t="shared" si="151"/>
        <v>0</v>
      </c>
      <c r="BU1030" s="40">
        <f>ROUNDUP('Дані з ДІСО'!AG1030/Параметри!$K$71,0)</f>
        <v>0</v>
      </c>
      <c r="BV1030" s="40">
        <f t="shared" si="152"/>
        <v>0</v>
      </c>
      <c r="BW1030" s="40">
        <f>IF('Дані з ДІСО'!AG1030=0,0,'Дані з ДІСО'!AJ1030/'Дані з ДІСО'!AG1030)</f>
        <v>0</v>
      </c>
      <c r="BX1030" s="29">
        <f>BV1030*(1+0.25*BW1030)*Параметри!$K$51</f>
        <v>0</v>
      </c>
      <c r="BY1030" s="29">
        <f>ROUND(IF(Параметри!$K$77="No",CC1030,CC1030*Параметри!$K$78)+AG1030,1)</f>
        <v>21944.3</v>
      </c>
      <c r="BZ1030" s="29">
        <f>ROUND(IF(Параметри!$K$77="No",BF1030,BF1030*Параметри!$K$78),1)</f>
        <v>0</v>
      </c>
      <c r="CA1030" s="29">
        <f>ROUND(IF(Параметри!$K$77="No",BI1030,BI1030*Параметри!$K$78),1)</f>
        <v>0</v>
      </c>
      <c r="CB1030" s="29">
        <f>ROUND(IF(Параметри!$K$77="No",BJ1030,BJ1030*Параметри!$K$78),1)</f>
        <v>0</v>
      </c>
      <c r="CC1030" s="29">
        <f t="shared" si="146"/>
        <v>24382.532751699437</v>
      </c>
    </row>
    <row r="1031" spans="1:81">
      <c r="A1031" s="9">
        <v>1030</v>
      </c>
      <c r="B1031" s="9" t="s">
        <v>3148</v>
      </c>
      <c r="C1031" s="9" t="s">
        <v>3148</v>
      </c>
      <c r="D1031" s="9" t="s">
        <v>4077</v>
      </c>
      <c r="E1031" s="9" t="s">
        <v>24</v>
      </c>
      <c r="F1031" s="9" t="s">
        <v>4092</v>
      </c>
      <c r="G1031" s="9" t="s">
        <v>2142</v>
      </c>
      <c r="H1031" s="29">
        <f>SUM('Дані з ДІСО'!J1031:L1031)</f>
        <v>235.5</v>
      </c>
      <c r="I1031" s="29">
        <f>SUM('Дані з ДІСО'!G1031:I1031)</f>
        <v>22</v>
      </c>
      <c r="J1031" s="29">
        <f>SUM('Дані з ДІСО'!P1031:R1031)</f>
        <v>0</v>
      </c>
      <c r="K1031" s="29">
        <f>SUM('Дані з ДІСО'!V1031:X1031)</f>
        <v>0</v>
      </c>
      <c r="L1031" s="40">
        <f>ROUNDUP('Дані з ДІСО'!J1031/'Коефіцієнти АТО'!$R1031,0)</f>
        <v>7</v>
      </c>
      <c r="M1031" s="40">
        <f>ROUNDUP('Дані з ДІСО'!K1031/'Коефіцієнти АТО'!$R1031,0)</f>
        <v>9</v>
      </c>
      <c r="N1031" s="40">
        <f>ROUNDUP('Дані з ДІСО'!L1031/'Коефіцієнти АТО'!$R1031,0)</f>
        <v>2</v>
      </c>
      <c r="O1031" s="59">
        <f>(L1031*Параметри!$K$32+M1031*Параметри!$L$32+N1031*Параметри!$M$32)/18</f>
        <v>29.238888888888887</v>
      </c>
      <c r="P1031" s="41">
        <f>IF(H1031=0,"",'Дані з ДІСО'!Y1031/H1031)</f>
        <v>0</v>
      </c>
      <c r="Q1031" s="29">
        <f>IF(H1031=0,"",(1+0.25*P1031)*O1031*Параметри!$K$51)</f>
        <v>5988.7153897564885</v>
      </c>
      <c r="R1031" s="29">
        <f>IF(H1031=0,"",Q1031*'Коефіцієнти АТО'!T1031)</f>
        <v>101.80816162586031</v>
      </c>
      <c r="S1031" s="29">
        <f>IF(H1031=0,"",H1031*(1+0.25*P1031)*Параметри!$K$66*Параметри!$K$20/1000)</f>
        <v>0</v>
      </c>
      <c r="T1031" s="29">
        <f>IF(H1031=0,"",H1031*(1+0.25*P1031)*'Коефіцієнти АТО'!$S1031*Параметри!$K$20/1000)</f>
        <v>1187.8517099868025</v>
      </c>
      <c r="U1031" s="29">
        <f t="shared" si="147"/>
        <v>7278.3752613691513</v>
      </c>
      <c r="V1031" s="29">
        <f t="shared" si="148"/>
        <v>7278.3752613691513</v>
      </c>
      <c r="W1031" s="40">
        <f>ROUNDUP('Дані з ДІСО'!P1031/Параметри!$K$24,0)</f>
        <v>0</v>
      </c>
      <c r="X1031" s="40">
        <f>ROUNDUP('Дані з ДІСО'!Q1031/Параметри!$K$24,0)</f>
        <v>0</v>
      </c>
      <c r="Y1031" s="40">
        <f>ROUNDUP('Дані з ДІСО'!R1031/Параметри!$K$24,0)</f>
        <v>0</v>
      </c>
      <c r="Z1031" s="59">
        <f>(W1031*Параметри!$K$33+X1031*Параметри!$L$33+Y1031*Параметри!$M$33)/18</f>
        <v>0</v>
      </c>
      <c r="AA1031" s="41">
        <f>IF(J1031=0,0,'Дані з ДІСО'!AA1031/J1031)</f>
        <v>0</v>
      </c>
      <c r="AB1031" s="29">
        <f>(1+0.25*AA1031)*Z1031*Параметри!$K$51</f>
        <v>0</v>
      </c>
      <c r="AC1031" s="29">
        <f>AB1031*'Коефіцієнти АТО'!U1031</f>
        <v>0</v>
      </c>
      <c r="AD1031" s="29">
        <f>J1031*(1+0.25*AA1031)*Параметри!$K$66*Параметри!$K$20/1000</f>
        <v>0</v>
      </c>
      <c r="AE1031" s="29">
        <f>(1+0.25*AA1031)*J1031*'Коефіцієнти АТО'!S1031*Параметри!$K$20/1000</f>
        <v>0</v>
      </c>
      <c r="AF1031" s="29">
        <f t="shared" si="144"/>
        <v>0</v>
      </c>
      <c r="AG1031" s="29">
        <v>0</v>
      </c>
      <c r="AH1031" s="40">
        <v>1</v>
      </c>
      <c r="AI1031" s="40">
        <v>0</v>
      </c>
      <c r="AJ1031" s="40">
        <f t="shared" si="145"/>
        <v>0</v>
      </c>
      <c r="AK1031" s="29">
        <f>(AH1031+AI1031)*(1+0.25*AJ1031)*Параметри!$K$53</f>
        <v>179.42927569600005</v>
      </c>
      <c r="AL1031" s="29">
        <f>ROUNDUP(('Дані з ДІСО'!AU1031+'Дані з ДІСО'!AW1031)/Параметри!$K$28,0)</f>
        <v>0</v>
      </c>
      <c r="AM1031" s="64">
        <f>AL1031*Параметри!$M$35/18</f>
        <v>0</v>
      </c>
      <c r="AN1031" s="29">
        <f>IF(AL1031=0,0,'Дані з ДІСО'!AW1031/SUM('Дані з ДІСО'!AU1031,'Дані з ДІСО'!AW1031))</f>
        <v>0</v>
      </c>
      <c r="AO1031" s="29">
        <f>(1+0.25*AN1031)*AM1031*Параметри!$K$51</f>
        <v>0</v>
      </c>
      <c r="AP1031" s="40">
        <f>ROUNDUP(('Дані з ДІСО'!AE1031+'Дані не з ДІСО'!E1031+'Дані не з ДІСО'!G1031)/Параметри!$K$69,0)</f>
        <v>0</v>
      </c>
      <c r="AQ1031" s="40">
        <f t="shared" si="149"/>
        <v>0</v>
      </c>
      <c r="AR1031" s="40">
        <f>IF(AP1031=0,0,('Дані з ДІСО'!AH1031+'Дані не з ДІСО'!G1031)/('Дані з ДІСО'!AE1031+'Дані не з ДІСО'!E1031+'Дані не з ДІСО'!G1031))</f>
        <v>0</v>
      </c>
      <c r="AS1031" s="29">
        <f>AQ1031*(1+0.25*AR1031)*Параметри!$K$51</f>
        <v>0</v>
      </c>
      <c r="AT1031" s="40">
        <f>ROUNDUP('Дані з ДІСО'!AF1031/Параметри!$K$70,0)</f>
        <v>0</v>
      </c>
      <c r="AU1031" s="40">
        <f t="shared" si="150"/>
        <v>0</v>
      </c>
      <c r="AV1031" s="40">
        <f>IF(AT1031=0,0,'Дані з ДІСО'!AI1031/'Дані з ДІСО'!AF1031)</f>
        <v>0</v>
      </c>
      <c r="AW1031" s="29">
        <f>AU1031*(1+0.25*AV1031)*Параметри!$K$51</f>
        <v>0</v>
      </c>
      <c r="AX1031" s="40">
        <f>ROUNDUP('Дані з ДІСО'!AR1031/Параметри!$K$29,0)</f>
        <v>0</v>
      </c>
      <c r="AY1031" s="40">
        <f>ROUNDUP('Дані з ДІСО'!AS1031/Параметри!$K$29,0)</f>
        <v>0</v>
      </c>
      <c r="AZ1031" s="40">
        <f>ROUNDUP('Дані з ДІСО'!AT1031/Параметри!$K$29,0)</f>
        <v>0</v>
      </c>
      <c r="BA1031" s="64">
        <f>(AX1031*Параметри!$K$32+AY1031*Параметри!$L$32+AZ1031*Параметри!$M$32)/18</f>
        <v>0</v>
      </c>
      <c r="BB1031" s="29">
        <f>(BA1031*Параметри!$K$51+SUM('Дані з ДІСО'!AR1031:AT1031)*Параметри!$K$48*Параметри!$K$20/1000)*Параметри!$K$74</f>
        <v>0</v>
      </c>
      <c r="BC1031" s="40">
        <f>ROUNDUP(('Дані не з ДІСО'!I1031+'Дані не з ДІСО'!K1031)/Параметри!$K$26,0)</f>
        <v>0</v>
      </c>
      <c r="BD1031" s="29">
        <f>BC1031*Параметри!$M$36/18</f>
        <v>0</v>
      </c>
      <c r="BE1031" s="40">
        <f>IF(BC1031=0,0,'Дані не з ДІСО'!K1031/('Дані не з ДІСО'!I1031+'Дані не з ДІСО'!K1031))</f>
        <v>0</v>
      </c>
      <c r="BF1031" s="29">
        <f>(1+0.25*BE1031)*BD1031*Параметри!$K$51</f>
        <v>0</v>
      </c>
      <c r="BG1031" s="40">
        <f>ROUNDUP('Дані не з ДІСО'!M1031/Параметри!$K$27,0)</f>
        <v>0</v>
      </c>
      <c r="BH1031" s="40">
        <f>BG1031*Параметри!$M$37/18</f>
        <v>0</v>
      </c>
      <c r="BI1031" s="29">
        <f>BH1031*Параметри!$K$51</f>
        <v>0</v>
      </c>
      <c r="BJ1031" s="29">
        <f>'Дані не з ДІСО'!N1031*Параметри!$K$76</f>
        <v>0</v>
      </c>
      <c r="BK1031" s="40">
        <f>ROUNDUP('Дані з ДІСО'!V1031/Параметри!$K$25,0)</f>
        <v>0</v>
      </c>
      <c r="BL1031" s="40">
        <f>ROUNDUP('Дані з ДІСО'!W1031/Параметри!$K$25,0)</f>
        <v>0</v>
      </c>
      <c r="BM1031" s="40">
        <f>ROUNDUP('Дані з ДІСО'!X1031/Параметри!$K$25,0)</f>
        <v>0</v>
      </c>
      <c r="BN1031" s="40">
        <f>(BK1031*Параметри!$K$34+BL1031*Параметри!$L$34+BM1031*Параметри!$M$34)/18</f>
        <v>0</v>
      </c>
      <c r="BO1031" s="40">
        <f>IF(K1031=0,0,'Дані з ДІСО'!AC1031/K1031)</f>
        <v>0</v>
      </c>
      <c r="BP1031" s="29">
        <f>(1+0.25*BO1031)*BN1031*Параметри!$K$51</f>
        <v>0</v>
      </c>
      <c r="BQ1031" s="29">
        <f>BP1031*'Коефіцієнти АТО'!U1031</f>
        <v>0</v>
      </c>
      <c r="BR1031" s="29">
        <f>K1031*(1+0.25*BO1031)*Параметри!$K$66*Параметри!$K$20/1000</f>
        <v>0</v>
      </c>
      <c r="BS1031" s="29">
        <f>(1+0.25*BO1031)*K1031*'Коефіцієнти АТО'!S1031*Параметри!$K$20/1000</f>
        <v>0</v>
      </c>
      <c r="BT1031" s="29">
        <f t="shared" si="151"/>
        <v>0</v>
      </c>
      <c r="BU1031" s="40">
        <f>ROUNDUP('Дані з ДІСО'!AG1031/Параметри!$K$71,0)</f>
        <v>0</v>
      </c>
      <c r="BV1031" s="40">
        <f t="shared" si="152"/>
        <v>0</v>
      </c>
      <c r="BW1031" s="40">
        <f>IF('Дані з ДІСО'!AG1031=0,0,'Дані з ДІСО'!AJ1031/'Дані з ДІСО'!AG1031)</f>
        <v>0</v>
      </c>
      <c r="BX1031" s="29">
        <f>BV1031*(1+0.25*BW1031)*Параметри!$K$51</f>
        <v>0</v>
      </c>
      <c r="BY1031" s="29">
        <f>ROUND(IF(Параметри!$K$77="No",CC1031,CC1031*Параметри!$K$78)+AG1031,1)</f>
        <v>6712</v>
      </c>
      <c r="BZ1031" s="29">
        <f>ROUND(IF(Параметри!$K$77="No",BF1031,BF1031*Параметри!$K$78),1)</f>
        <v>0</v>
      </c>
      <c r="CA1031" s="29">
        <f>ROUND(IF(Параметри!$K$77="No",BI1031,BI1031*Параметри!$K$78),1)</f>
        <v>0</v>
      </c>
      <c r="CB1031" s="29">
        <f>ROUND(IF(Параметри!$K$77="No",BJ1031,BJ1031*Параметри!$K$78),1)</f>
        <v>0</v>
      </c>
      <c r="CC1031" s="29">
        <f t="shared" si="146"/>
        <v>7457.8045370651516</v>
      </c>
    </row>
    <row r="1032" spans="1:81">
      <c r="A1032" s="9">
        <v>1031</v>
      </c>
      <c r="B1032" s="9" t="s">
        <v>3148</v>
      </c>
      <c r="C1032" s="9" t="s">
        <v>3148</v>
      </c>
      <c r="D1032" s="9" t="s">
        <v>4077</v>
      </c>
      <c r="E1032" s="9" t="s">
        <v>24</v>
      </c>
      <c r="F1032" s="9" t="s">
        <v>4093</v>
      </c>
      <c r="G1032" s="9" t="s">
        <v>2144</v>
      </c>
      <c r="H1032" s="29">
        <f>SUM('Дані з ДІСО'!J1032:L1032)</f>
        <v>346</v>
      </c>
      <c r="I1032" s="29">
        <f>SUM('Дані з ДІСО'!G1032:I1032)</f>
        <v>24</v>
      </c>
      <c r="J1032" s="29">
        <f>SUM('Дані з ДІСО'!P1032:R1032)</f>
        <v>0</v>
      </c>
      <c r="K1032" s="29">
        <f>SUM('Дані з ДІСО'!V1032:X1032)</f>
        <v>0</v>
      </c>
      <c r="L1032" s="40">
        <f>ROUNDUP('Дані з ДІСО'!J1032/'Коефіцієнти АТО'!$R1032,0)</f>
        <v>8</v>
      </c>
      <c r="M1032" s="40">
        <f>ROUNDUP('Дані з ДІСО'!K1032/'Коефіцієнти АТО'!$R1032,0)</f>
        <v>15</v>
      </c>
      <c r="N1032" s="40">
        <f>ROUNDUP('Дані з ДІСО'!L1032/'Коефіцієнти АТО'!$R1032,0)</f>
        <v>5</v>
      </c>
      <c r="O1032" s="59">
        <f>(L1032*Параметри!$K$32+M1032*Параметри!$L$32+N1032*Параметри!$M$32)/18</f>
        <v>47.333333333333336</v>
      </c>
      <c r="P1032" s="41">
        <f>IF(H1032=0,"",'Дані з ДІСО'!Y1032/H1032)</f>
        <v>0</v>
      </c>
      <c r="Q1032" s="29">
        <f>IF(H1032=0,"",(1+0.25*P1032)*O1032*Параметри!$K$51)</f>
        <v>9694.8233176373342</v>
      </c>
      <c r="R1032" s="29">
        <f>IF(H1032=0,"",Q1032*'Коефіцієнти АТО'!T1032)</f>
        <v>164.8119963998347</v>
      </c>
      <c r="S1032" s="29">
        <f>IF(H1032=0,"",H1032*(1+0.25*P1032)*Параметри!$K$66*Параметри!$K$20/1000)</f>
        <v>0</v>
      </c>
      <c r="T1032" s="29">
        <f>IF(H1032=0,"",H1032*(1+0.25*P1032)*'Коефіцієнти АТО'!$S1032*Параметри!$K$20/1000)</f>
        <v>1745.2088817640492</v>
      </c>
      <c r="U1032" s="29">
        <f t="shared" si="147"/>
        <v>11604.844195801217</v>
      </c>
      <c r="V1032" s="29">
        <f t="shared" si="148"/>
        <v>11604.844195801217</v>
      </c>
      <c r="W1032" s="40">
        <f>ROUNDUP('Дані з ДІСО'!P1032/Параметри!$K$24,0)</f>
        <v>0</v>
      </c>
      <c r="X1032" s="40">
        <f>ROUNDUP('Дані з ДІСО'!Q1032/Параметри!$K$24,0)</f>
        <v>0</v>
      </c>
      <c r="Y1032" s="40">
        <f>ROUNDUP('Дані з ДІСО'!R1032/Параметри!$K$24,0)</f>
        <v>0</v>
      </c>
      <c r="Z1032" s="59">
        <f>(W1032*Параметри!$K$33+X1032*Параметри!$L$33+Y1032*Параметри!$M$33)/18</f>
        <v>0</v>
      </c>
      <c r="AA1032" s="41">
        <f>IF(J1032=0,0,'Дані з ДІСО'!AA1032/J1032)</f>
        <v>0</v>
      </c>
      <c r="AB1032" s="29">
        <f>(1+0.25*AA1032)*Z1032*Параметри!$K$51</f>
        <v>0</v>
      </c>
      <c r="AC1032" s="29">
        <f>AB1032*'Коефіцієнти АТО'!U1032</f>
        <v>0</v>
      </c>
      <c r="AD1032" s="29">
        <f>J1032*(1+0.25*AA1032)*Параметри!$K$66*Параметри!$K$20/1000</f>
        <v>0</v>
      </c>
      <c r="AE1032" s="29">
        <f>(1+0.25*AA1032)*J1032*'Коефіцієнти АТО'!S1032*Параметри!$K$20/1000</f>
        <v>0</v>
      </c>
      <c r="AF1032" s="29">
        <f t="shared" si="144"/>
        <v>0</v>
      </c>
      <c r="AG1032" s="29">
        <v>0</v>
      </c>
      <c r="AH1032" s="40">
        <v>0</v>
      </c>
      <c r="AI1032" s="40">
        <v>0</v>
      </c>
      <c r="AJ1032" s="40">
        <f t="shared" si="145"/>
        <v>0</v>
      </c>
      <c r="AK1032" s="29">
        <f>(AH1032+AI1032)*(1+0.25*AJ1032)*Параметри!$K$53</f>
        <v>0</v>
      </c>
      <c r="AL1032" s="29">
        <f>ROUNDUP(('Дані з ДІСО'!AU1032+'Дані з ДІСО'!AW1032)/Параметри!$K$28,0)</f>
        <v>0</v>
      </c>
      <c r="AM1032" s="64">
        <f>AL1032*Параметри!$M$35/18</f>
        <v>0</v>
      </c>
      <c r="AN1032" s="29">
        <f>IF(AL1032=0,0,'Дані з ДІСО'!AW1032/SUM('Дані з ДІСО'!AU1032,'Дані з ДІСО'!AW1032))</f>
        <v>0</v>
      </c>
      <c r="AO1032" s="29">
        <f>(1+0.25*AN1032)*AM1032*Параметри!$K$51</f>
        <v>0</v>
      </c>
      <c r="AP1032" s="40">
        <f>ROUNDUP(('Дані з ДІСО'!AE1032+'Дані не з ДІСО'!E1032+'Дані не з ДІСО'!G1032)/Параметри!$K$69,0)</f>
        <v>0</v>
      </c>
      <c r="AQ1032" s="40">
        <f t="shared" si="149"/>
        <v>0</v>
      </c>
      <c r="AR1032" s="40">
        <f>IF(AP1032=0,0,('Дані з ДІСО'!AH1032+'Дані не з ДІСО'!G1032)/('Дані з ДІСО'!AE1032+'Дані не з ДІСО'!E1032+'Дані не з ДІСО'!G1032))</f>
        <v>0</v>
      </c>
      <c r="AS1032" s="29">
        <f>AQ1032*(1+0.25*AR1032)*Параметри!$K$51</f>
        <v>0</v>
      </c>
      <c r="AT1032" s="40">
        <f>ROUNDUP('Дані з ДІСО'!AF1032/Параметри!$K$70,0)</f>
        <v>0</v>
      </c>
      <c r="AU1032" s="40">
        <f t="shared" si="150"/>
        <v>0</v>
      </c>
      <c r="AV1032" s="40">
        <f>IF(AT1032=0,0,'Дані з ДІСО'!AI1032/'Дані з ДІСО'!AF1032)</f>
        <v>0</v>
      </c>
      <c r="AW1032" s="29">
        <f>AU1032*(1+0.25*AV1032)*Параметри!$K$51</f>
        <v>0</v>
      </c>
      <c r="AX1032" s="40">
        <f>ROUNDUP('Дані з ДІСО'!AR1032/Параметри!$K$29,0)</f>
        <v>0</v>
      </c>
      <c r="AY1032" s="40">
        <f>ROUNDUP('Дані з ДІСО'!AS1032/Параметри!$K$29,0)</f>
        <v>0</v>
      </c>
      <c r="AZ1032" s="40">
        <f>ROUNDUP('Дані з ДІСО'!AT1032/Параметри!$K$29,0)</f>
        <v>0</v>
      </c>
      <c r="BA1032" s="64">
        <f>(AX1032*Параметри!$K$32+AY1032*Параметри!$L$32+AZ1032*Параметри!$M$32)/18</f>
        <v>0</v>
      </c>
      <c r="BB1032" s="29">
        <f>(BA1032*Параметри!$K$51+SUM('Дані з ДІСО'!AR1032:AT1032)*Параметри!$K$48*Параметри!$K$20/1000)*Параметри!$K$74</f>
        <v>0</v>
      </c>
      <c r="BC1032" s="40">
        <f>ROUNDUP(('Дані не з ДІСО'!I1032+'Дані не з ДІСО'!K1032)/Параметри!$K$26,0)</f>
        <v>0</v>
      </c>
      <c r="BD1032" s="29">
        <f>BC1032*Параметри!$M$36/18</f>
        <v>0</v>
      </c>
      <c r="BE1032" s="40">
        <f>IF(BC1032=0,0,'Дані не з ДІСО'!K1032/('Дані не з ДІСО'!I1032+'Дані не з ДІСО'!K1032))</f>
        <v>0</v>
      </c>
      <c r="BF1032" s="29">
        <f>(1+0.25*BE1032)*BD1032*Параметри!$K$51</f>
        <v>0</v>
      </c>
      <c r="BG1032" s="40">
        <f>ROUNDUP('Дані не з ДІСО'!M1032/Параметри!$K$27,0)</f>
        <v>0</v>
      </c>
      <c r="BH1032" s="40">
        <f>BG1032*Параметри!$M$37/18</f>
        <v>0</v>
      </c>
      <c r="BI1032" s="29">
        <f>BH1032*Параметри!$K$51</f>
        <v>0</v>
      </c>
      <c r="BJ1032" s="29">
        <f>'Дані не з ДІСО'!N1032*Параметри!$K$76</f>
        <v>0</v>
      </c>
      <c r="BK1032" s="40">
        <f>ROUNDUP('Дані з ДІСО'!V1032/Параметри!$K$25,0)</f>
        <v>0</v>
      </c>
      <c r="BL1032" s="40">
        <f>ROUNDUP('Дані з ДІСО'!W1032/Параметри!$K$25,0)</f>
        <v>0</v>
      </c>
      <c r="BM1032" s="40">
        <f>ROUNDUP('Дані з ДІСО'!X1032/Параметри!$K$25,0)</f>
        <v>0</v>
      </c>
      <c r="BN1032" s="40">
        <f>(BK1032*Параметри!$K$34+BL1032*Параметри!$L$34+BM1032*Параметри!$M$34)/18</f>
        <v>0</v>
      </c>
      <c r="BO1032" s="40">
        <f>IF(K1032=0,0,'Дані з ДІСО'!AC1032/K1032)</f>
        <v>0</v>
      </c>
      <c r="BP1032" s="29">
        <f>(1+0.25*BO1032)*BN1032*Параметри!$K$51</f>
        <v>0</v>
      </c>
      <c r="BQ1032" s="29">
        <f>BP1032*'Коефіцієнти АТО'!U1032</f>
        <v>0</v>
      </c>
      <c r="BR1032" s="29">
        <f>K1032*(1+0.25*BO1032)*Параметри!$K$66*Параметри!$K$20/1000</f>
        <v>0</v>
      </c>
      <c r="BS1032" s="29">
        <f>(1+0.25*BO1032)*K1032*'Коефіцієнти АТО'!S1032*Параметри!$K$20/1000</f>
        <v>0</v>
      </c>
      <c r="BT1032" s="29">
        <f t="shared" si="151"/>
        <v>0</v>
      </c>
      <c r="BU1032" s="40">
        <f>ROUNDUP('Дані з ДІСО'!AG1032/Параметри!$K$71,0)</f>
        <v>0</v>
      </c>
      <c r="BV1032" s="40">
        <f t="shared" si="152"/>
        <v>0</v>
      </c>
      <c r="BW1032" s="40">
        <f>IF('Дані з ДІСО'!AG1032=0,0,'Дані з ДІСО'!AJ1032/'Дані з ДІСО'!AG1032)</f>
        <v>0</v>
      </c>
      <c r="BX1032" s="29">
        <f>BV1032*(1+0.25*BW1032)*Параметри!$K$51</f>
        <v>0</v>
      </c>
      <c r="BY1032" s="29">
        <f>ROUND(IF(Параметри!$K$77="No",CC1032,CC1032*Параметри!$K$78)+AG1032,1)</f>
        <v>10444.4</v>
      </c>
      <c r="BZ1032" s="29">
        <f>ROUND(IF(Параметри!$K$77="No",BF1032,BF1032*Параметри!$K$78),1)</f>
        <v>0</v>
      </c>
      <c r="CA1032" s="29">
        <f>ROUND(IF(Параметри!$K$77="No",BI1032,BI1032*Параметри!$K$78),1)</f>
        <v>0</v>
      </c>
      <c r="CB1032" s="29">
        <f>ROUND(IF(Параметри!$K$77="No",BJ1032,BJ1032*Параметри!$K$78),1)</f>
        <v>0</v>
      </c>
      <c r="CC1032" s="29">
        <f t="shared" si="146"/>
        <v>11604.844195801217</v>
      </c>
    </row>
    <row r="1033" spans="1:81">
      <c r="A1033" s="9">
        <v>1032</v>
      </c>
      <c r="B1033" s="9" t="s">
        <v>3148</v>
      </c>
      <c r="C1033" s="9" t="s">
        <v>3148</v>
      </c>
      <c r="D1033" s="9" t="s">
        <v>4077</v>
      </c>
      <c r="E1033" s="9" t="s">
        <v>24</v>
      </c>
      <c r="F1033" s="9" t="s">
        <v>3329</v>
      </c>
      <c r="G1033" s="9" t="s">
        <v>2146</v>
      </c>
      <c r="H1033" s="29">
        <f>SUM('Дані з ДІСО'!J1033:L1033)</f>
        <v>737</v>
      </c>
      <c r="I1033" s="29">
        <f>SUM('Дані з ДІСО'!G1033:I1033)</f>
        <v>75</v>
      </c>
      <c r="J1033" s="29">
        <f>SUM('Дані з ДІСО'!P1033:R1033)</f>
        <v>0</v>
      </c>
      <c r="K1033" s="29">
        <f>SUM('Дані з ДІСО'!V1033:X1033)</f>
        <v>0</v>
      </c>
      <c r="L1033" s="40">
        <f>ROUNDUP('Дані з ДІСО'!J1033/'Коефіцієнти АТО'!$R1033,0)</f>
        <v>24</v>
      </c>
      <c r="M1033" s="40">
        <f>ROUNDUP('Дані з ДІСО'!K1033/'Коефіцієнти АТО'!$R1033,0)</f>
        <v>33</v>
      </c>
      <c r="N1033" s="40">
        <f>ROUNDUP('Дані з ДІСО'!L1033/'Коефіцієнти АТО'!$R1033,0)</f>
        <v>9</v>
      </c>
      <c r="O1033" s="59">
        <f>(L1033*Параметри!$K$32+M1033*Параметри!$L$32+N1033*Параметри!$M$32)/18</f>
        <v>108.36666666666667</v>
      </c>
      <c r="P1033" s="41">
        <f>IF(H1033=0,"",'Дані з ДІСО'!Y1033/H1033)</f>
        <v>0</v>
      </c>
      <c r="Q1033" s="29">
        <f>IF(H1033=0,"",(1+0.25*P1033)*O1033*Параметри!$K$51)</f>
        <v>22195.683525097869</v>
      </c>
      <c r="R1033" s="29">
        <f>IF(H1033=0,"",Q1033*'Коефіцієнти АТО'!T1033)</f>
        <v>377.3266199266638</v>
      </c>
      <c r="S1033" s="29">
        <f>IF(H1033=0,"",H1033*(1+0.25*P1033)*Параметри!$K$66*Параметри!$K$20/1000)</f>
        <v>0</v>
      </c>
      <c r="T1033" s="29">
        <f>IF(H1033=0,"",H1033*(1+0.25*P1033)*'Коефіцієнти АТО'!$S1033*Параметри!$K$20/1000)</f>
        <v>3717.3957972835387</v>
      </c>
      <c r="U1033" s="29">
        <f t="shared" si="147"/>
        <v>26290.405942308073</v>
      </c>
      <c r="V1033" s="29">
        <f t="shared" si="148"/>
        <v>26290.405942308073</v>
      </c>
      <c r="W1033" s="40">
        <f>ROUNDUP('Дані з ДІСО'!P1033/Параметри!$K$24,0)</f>
        <v>0</v>
      </c>
      <c r="X1033" s="40">
        <f>ROUNDUP('Дані з ДІСО'!Q1033/Параметри!$K$24,0)</f>
        <v>0</v>
      </c>
      <c r="Y1033" s="40">
        <f>ROUNDUP('Дані з ДІСО'!R1033/Параметри!$K$24,0)</f>
        <v>0</v>
      </c>
      <c r="Z1033" s="59">
        <f>(W1033*Параметри!$K$33+X1033*Параметри!$L$33+Y1033*Параметри!$M$33)/18</f>
        <v>0</v>
      </c>
      <c r="AA1033" s="41">
        <f>IF(J1033=0,0,'Дані з ДІСО'!AA1033/J1033)</f>
        <v>0</v>
      </c>
      <c r="AB1033" s="29">
        <f>(1+0.25*AA1033)*Z1033*Параметри!$K$51</f>
        <v>0</v>
      </c>
      <c r="AC1033" s="29">
        <f>AB1033*'Коефіцієнти АТО'!U1033</f>
        <v>0</v>
      </c>
      <c r="AD1033" s="29">
        <f>J1033*(1+0.25*AA1033)*Параметри!$K$66*Параметри!$K$20/1000</f>
        <v>0</v>
      </c>
      <c r="AE1033" s="29">
        <f>(1+0.25*AA1033)*J1033*'Коефіцієнти АТО'!S1033*Параметри!$K$20/1000</f>
        <v>0</v>
      </c>
      <c r="AF1033" s="29">
        <f t="shared" si="144"/>
        <v>0</v>
      </c>
      <c r="AG1033" s="29">
        <v>0</v>
      </c>
      <c r="AH1033" s="40">
        <v>9</v>
      </c>
      <c r="AI1033" s="40">
        <v>0</v>
      </c>
      <c r="AJ1033" s="40">
        <f t="shared" si="145"/>
        <v>0</v>
      </c>
      <c r="AK1033" s="29">
        <f>(AH1033+AI1033)*(1+0.25*AJ1033)*Параметри!$K$53</f>
        <v>1614.8634812640005</v>
      </c>
      <c r="AL1033" s="29">
        <f>ROUNDUP(('Дані з ДІСО'!AU1033+'Дані з ДІСО'!AW1033)/Параметри!$K$28,0)</f>
        <v>0</v>
      </c>
      <c r="AM1033" s="64">
        <f>AL1033*Параметри!$M$35/18</f>
        <v>0</v>
      </c>
      <c r="AN1033" s="29">
        <f>IF(AL1033=0,0,'Дані з ДІСО'!AW1033/SUM('Дані з ДІСО'!AU1033,'Дані з ДІСО'!AW1033))</f>
        <v>0</v>
      </c>
      <c r="AO1033" s="29">
        <f>(1+0.25*AN1033)*AM1033*Параметри!$K$51</f>
        <v>0</v>
      </c>
      <c r="AP1033" s="40">
        <f>ROUNDUP(('Дані з ДІСО'!AE1033+'Дані не з ДІСО'!E1033+'Дані не з ДІСО'!G1033)/Параметри!$K$69,0)</f>
        <v>0</v>
      </c>
      <c r="AQ1033" s="40">
        <f t="shared" si="149"/>
        <v>0</v>
      </c>
      <c r="AR1033" s="40">
        <f>IF(AP1033=0,0,('Дані з ДІСО'!AH1033+'Дані не з ДІСО'!G1033)/('Дані з ДІСО'!AE1033+'Дані не з ДІСО'!E1033+'Дані не з ДІСО'!G1033))</f>
        <v>0</v>
      </c>
      <c r="AS1033" s="29">
        <f>AQ1033*(1+0.25*AR1033)*Параметри!$K$51</f>
        <v>0</v>
      </c>
      <c r="AT1033" s="40">
        <f>ROUNDUP('Дані з ДІСО'!AF1033/Параметри!$K$70,0)</f>
        <v>0</v>
      </c>
      <c r="AU1033" s="40">
        <f t="shared" si="150"/>
        <v>0</v>
      </c>
      <c r="AV1033" s="40">
        <f>IF(AT1033=0,0,'Дані з ДІСО'!AI1033/'Дані з ДІСО'!AF1033)</f>
        <v>0</v>
      </c>
      <c r="AW1033" s="29">
        <f>AU1033*(1+0.25*AV1033)*Параметри!$K$51</f>
        <v>0</v>
      </c>
      <c r="AX1033" s="40">
        <f>ROUNDUP('Дані з ДІСО'!AR1033/Параметри!$K$29,0)</f>
        <v>0</v>
      </c>
      <c r="AY1033" s="40">
        <f>ROUNDUP('Дані з ДІСО'!AS1033/Параметри!$K$29,0)</f>
        <v>0</v>
      </c>
      <c r="AZ1033" s="40">
        <f>ROUNDUP('Дані з ДІСО'!AT1033/Параметри!$K$29,0)</f>
        <v>0</v>
      </c>
      <c r="BA1033" s="64">
        <f>(AX1033*Параметри!$K$32+AY1033*Параметри!$L$32+AZ1033*Параметри!$M$32)/18</f>
        <v>0</v>
      </c>
      <c r="BB1033" s="29">
        <f>(BA1033*Параметри!$K$51+SUM('Дані з ДІСО'!AR1033:AT1033)*Параметри!$K$48*Параметри!$K$20/1000)*Параметри!$K$74</f>
        <v>0</v>
      </c>
      <c r="BC1033" s="40">
        <f>ROUNDUP(('Дані не з ДІСО'!I1033+'Дані не з ДІСО'!K1033)/Параметри!$K$26,0)</f>
        <v>0</v>
      </c>
      <c r="BD1033" s="29">
        <f>BC1033*Параметри!$M$36/18</f>
        <v>0</v>
      </c>
      <c r="BE1033" s="40">
        <f>IF(BC1033=0,0,'Дані не з ДІСО'!K1033/('Дані не з ДІСО'!I1033+'Дані не з ДІСО'!K1033))</f>
        <v>0</v>
      </c>
      <c r="BF1033" s="29">
        <f>(1+0.25*BE1033)*BD1033*Параметри!$K$51</f>
        <v>0</v>
      </c>
      <c r="BG1033" s="40">
        <f>ROUNDUP('Дані не з ДІСО'!M1033/Параметри!$K$27,0)</f>
        <v>0</v>
      </c>
      <c r="BH1033" s="40">
        <f>BG1033*Параметри!$M$37/18</f>
        <v>0</v>
      </c>
      <c r="BI1033" s="29">
        <f>BH1033*Параметри!$K$51</f>
        <v>0</v>
      </c>
      <c r="BJ1033" s="29">
        <f>'Дані не з ДІСО'!N1033*Параметри!$K$76</f>
        <v>0</v>
      </c>
      <c r="BK1033" s="40">
        <f>ROUNDUP('Дані з ДІСО'!V1033/Параметри!$K$25,0)</f>
        <v>0</v>
      </c>
      <c r="BL1033" s="40">
        <f>ROUNDUP('Дані з ДІСО'!W1033/Параметри!$K$25,0)</f>
        <v>0</v>
      </c>
      <c r="BM1033" s="40">
        <f>ROUNDUP('Дані з ДІСО'!X1033/Параметри!$K$25,0)</f>
        <v>0</v>
      </c>
      <c r="BN1033" s="40">
        <f>(BK1033*Параметри!$K$34+BL1033*Параметри!$L$34+BM1033*Параметри!$M$34)/18</f>
        <v>0</v>
      </c>
      <c r="BO1033" s="40">
        <f>IF(K1033=0,0,'Дані з ДІСО'!AC1033/K1033)</f>
        <v>0</v>
      </c>
      <c r="BP1033" s="29">
        <f>(1+0.25*BO1033)*BN1033*Параметри!$K$51</f>
        <v>0</v>
      </c>
      <c r="BQ1033" s="29">
        <f>BP1033*'Коефіцієнти АТО'!U1033</f>
        <v>0</v>
      </c>
      <c r="BR1033" s="29">
        <f>K1033*(1+0.25*BO1033)*Параметри!$K$66*Параметри!$K$20/1000</f>
        <v>0</v>
      </c>
      <c r="BS1033" s="29">
        <f>(1+0.25*BO1033)*K1033*'Коефіцієнти АТО'!S1033*Параметри!$K$20/1000</f>
        <v>0</v>
      </c>
      <c r="BT1033" s="29">
        <f t="shared" si="151"/>
        <v>0</v>
      </c>
      <c r="BU1033" s="40">
        <f>ROUNDUP('Дані з ДІСО'!AG1033/Параметри!$K$71,0)</f>
        <v>0</v>
      </c>
      <c r="BV1033" s="40">
        <f t="shared" si="152"/>
        <v>0</v>
      </c>
      <c r="BW1033" s="40">
        <f>IF('Дані з ДІСО'!AG1033=0,0,'Дані з ДІСО'!AJ1033/'Дані з ДІСО'!AG1033)</f>
        <v>0</v>
      </c>
      <c r="BX1033" s="29">
        <f>BV1033*(1+0.25*BW1033)*Параметри!$K$51</f>
        <v>0</v>
      </c>
      <c r="BY1033" s="29">
        <f>ROUND(IF(Параметри!$K$77="No",CC1033,CC1033*Параметри!$K$78)+AG1033,1)</f>
        <v>25114.7</v>
      </c>
      <c r="BZ1033" s="29">
        <f>ROUND(IF(Параметри!$K$77="No",BF1033,BF1033*Параметри!$K$78),1)</f>
        <v>0</v>
      </c>
      <c r="CA1033" s="29">
        <f>ROUND(IF(Параметри!$K$77="No",BI1033,BI1033*Параметри!$K$78),1)</f>
        <v>0</v>
      </c>
      <c r="CB1033" s="29">
        <f>ROUND(IF(Параметри!$K$77="No",BJ1033,BJ1033*Параметри!$K$78),1)</f>
        <v>0</v>
      </c>
      <c r="CC1033" s="29">
        <f t="shared" si="146"/>
        <v>27905.269423572074</v>
      </c>
    </row>
    <row r="1034" spans="1:81">
      <c r="A1034" s="9">
        <v>1033</v>
      </c>
      <c r="B1034" s="9" t="s">
        <v>3148</v>
      </c>
      <c r="C1034" s="9" t="s">
        <v>3148</v>
      </c>
      <c r="D1034" s="9" t="s">
        <v>4077</v>
      </c>
      <c r="E1034" s="9" t="s">
        <v>24</v>
      </c>
      <c r="F1034" s="9" t="s">
        <v>4094</v>
      </c>
      <c r="G1034" s="9" t="s">
        <v>2148</v>
      </c>
      <c r="H1034" s="29">
        <f>SUM('Дані з ДІСО'!J1034:L1034)</f>
        <v>283.5</v>
      </c>
      <c r="I1034" s="29">
        <f>SUM('Дані з ДІСО'!G1034:I1034)</f>
        <v>31</v>
      </c>
      <c r="J1034" s="29">
        <f>SUM('Дані з ДІСО'!P1034:R1034)</f>
        <v>0</v>
      </c>
      <c r="K1034" s="29">
        <f>SUM('Дані з ДІСО'!V1034:X1034)</f>
        <v>0</v>
      </c>
      <c r="L1034" s="40">
        <f>ROUNDUP('Дані з ДІСО'!J1034/'Коефіцієнти АТО'!$R1034,0)</f>
        <v>11</v>
      </c>
      <c r="M1034" s="40">
        <f>ROUNDUP('Дані з ДІСО'!K1034/'Коефіцієнти АТО'!$R1034,0)</f>
        <v>16</v>
      </c>
      <c r="N1034" s="40">
        <f>ROUNDUP('Дані з ДІСО'!L1034/'Коефіцієнти АТО'!$R1034,0)</f>
        <v>3</v>
      </c>
      <c r="O1034" s="59">
        <f>(L1034*Параметри!$K$32+M1034*Параметри!$L$32+N1034*Параметри!$M$32)/18</f>
        <v>49.038888888888891</v>
      </c>
      <c r="P1034" s="41">
        <f>IF(H1034=0,"",'Дані з ДІСО'!Y1034/H1034)</f>
        <v>0</v>
      </c>
      <c r="Q1034" s="29">
        <f>IF(H1034=0,"",(1+0.25*P1034)*O1034*Параметри!$K$51)</f>
        <v>10044.15556628929</v>
      </c>
      <c r="R1034" s="29">
        <f>IF(H1034=0,"",Q1034*'Коефіцієнти АТО'!T1034)</f>
        <v>170.75064462691793</v>
      </c>
      <c r="S1034" s="29">
        <f>IF(H1034=0,"",H1034*(1+0.25*P1034)*Параметри!$K$66*Параметри!$K$20/1000)</f>
        <v>0</v>
      </c>
      <c r="T1034" s="29">
        <f>IF(H1034=0,"",H1034*(1+0.25*P1034)*'Коефіцієнти АТО'!$S1034*Параметри!$K$20/1000)</f>
        <v>1429.9616126592716</v>
      </c>
      <c r="U1034" s="29">
        <f t="shared" si="147"/>
        <v>11644.86782357548</v>
      </c>
      <c r="V1034" s="29">
        <f t="shared" si="148"/>
        <v>11644.86782357548</v>
      </c>
      <c r="W1034" s="40">
        <f>ROUNDUP('Дані з ДІСО'!P1034/Параметри!$K$24,0)</f>
        <v>0</v>
      </c>
      <c r="X1034" s="40">
        <f>ROUNDUP('Дані з ДІСО'!Q1034/Параметри!$K$24,0)</f>
        <v>0</v>
      </c>
      <c r="Y1034" s="40">
        <f>ROUNDUP('Дані з ДІСО'!R1034/Параметри!$K$24,0)</f>
        <v>0</v>
      </c>
      <c r="Z1034" s="59">
        <f>(W1034*Параметри!$K$33+X1034*Параметри!$L$33+Y1034*Параметри!$M$33)/18</f>
        <v>0</v>
      </c>
      <c r="AA1034" s="41">
        <f>IF(J1034=0,0,'Дані з ДІСО'!AA1034/J1034)</f>
        <v>0</v>
      </c>
      <c r="AB1034" s="29">
        <f>(1+0.25*AA1034)*Z1034*Параметри!$K$51</f>
        <v>0</v>
      </c>
      <c r="AC1034" s="29">
        <f>AB1034*'Коефіцієнти АТО'!U1034</f>
        <v>0</v>
      </c>
      <c r="AD1034" s="29">
        <f>J1034*(1+0.25*AA1034)*Параметри!$K$66*Параметри!$K$20/1000</f>
        <v>0</v>
      </c>
      <c r="AE1034" s="29">
        <f>(1+0.25*AA1034)*J1034*'Коефіцієнти АТО'!S1034*Параметри!$K$20/1000</f>
        <v>0</v>
      </c>
      <c r="AF1034" s="29">
        <f t="shared" si="144"/>
        <v>0</v>
      </c>
      <c r="AG1034" s="29">
        <v>0</v>
      </c>
      <c r="AH1034" s="40">
        <v>8</v>
      </c>
      <c r="AI1034" s="40">
        <v>0</v>
      </c>
      <c r="AJ1034" s="40">
        <f t="shared" si="145"/>
        <v>0</v>
      </c>
      <c r="AK1034" s="29">
        <f>(AH1034+AI1034)*(1+0.25*AJ1034)*Параметри!$K$53</f>
        <v>1435.4342055680004</v>
      </c>
      <c r="AL1034" s="29">
        <f>ROUNDUP(('Дані з ДІСО'!AU1034+'Дані з ДІСО'!AW1034)/Параметри!$K$28,0)</f>
        <v>0</v>
      </c>
      <c r="AM1034" s="64">
        <f>AL1034*Параметри!$M$35/18</f>
        <v>0</v>
      </c>
      <c r="AN1034" s="29">
        <f>IF(AL1034=0,0,'Дані з ДІСО'!AW1034/SUM('Дані з ДІСО'!AU1034,'Дані з ДІСО'!AW1034))</f>
        <v>0</v>
      </c>
      <c r="AO1034" s="29">
        <f>(1+0.25*AN1034)*AM1034*Параметри!$K$51</f>
        <v>0</v>
      </c>
      <c r="AP1034" s="40">
        <f>ROUNDUP(('Дані з ДІСО'!AE1034+'Дані не з ДІСО'!E1034+'Дані не з ДІСО'!G1034)/Параметри!$K$69,0)</f>
        <v>0</v>
      </c>
      <c r="AQ1034" s="40">
        <f t="shared" si="149"/>
        <v>0</v>
      </c>
      <c r="AR1034" s="40">
        <f>IF(AP1034=0,0,('Дані з ДІСО'!AH1034+'Дані не з ДІСО'!G1034)/('Дані з ДІСО'!AE1034+'Дані не з ДІСО'!E1034+'Дані не з ДІСО'!G1034))</f>
        <v>0</v>
      </c>
      <c r="AS1034" s="29">
        <f>AQ1034*(1+0.25*AR1034)*Параметри!$K$51</f>
        <v>0</v>
      </c>
      <c r="AT1034" s="40">
        <f>ROUNDUP('Дані з ДІСО'!AF1034/Параметри!$K$70,0)</f>
        <v>0</v>
      </c>
      <c r="AU1034" s="40">
        <f t="shared" si="150"/>
        <v>0</v>
      </c>
      <c r="AV1034" s="40">
        <f>IF(AT1034=0,0,'Дані з ДІСО'!AI1034/'Дані з ДІСО'!AF1034)</f>
        <v>0</v>
      </c>
      <c r="AW1034" s="29">
        <f>AU1034*(1+0.25*AV1034)*Параметри!$K$51</f>
        <v>0</v>
      </c>
      <c r="AX1034" s="40">
        <f>ROUNDUP('Дані з ДІСО'!AR1034/Параметри!$K$29,0)</f>
        <v>0</v>
      </c>
      <c r="AY1034" s="40">
        <f>ROUNDUP('Дані з ДІСО'!AS1034/Параметри!$K$29,0)</f>
        <v>0</v>
      </c>
      <c r="AZ1034" s="40">
        <f>ROUNDUP('Дані з ДІСО'!AT1034/Параметри!$K$29,0)</f>
        <v>0</v>
      </c>
      <c r="BA1034" s="64">
        <f>(AX1034*Параметри!$K$32+AY1034*Параметри!$L$32+AZ1034*Параметри!$M$32)/18</f>
        <v>0</v>
      </c>
      <c r="BB1034" s="29">
        <f>(BA1034*Параметри!$K$51+SUM('Дані з ДІСО'!AR1034:AT1034)*Параметри!$K$48*Параметри!$K$20/1000)*Параметри!$K$74</f>
        <v>0</v>
      </c>
      <c r="BC1034" s="40">
        <f>ROUNDUP(('Дані не з ДІСО'!I1034+'Дані не з ДІСО'!K1034)/Параметри!$K$26,0)</f>
        <v>0</v>
      </c>
      <c r="BD1034" s="29">
        <f>BC1034*Параметри!$M$36/18</f>
        <v>0</v>
      </c>
      <c r="BE1034" s="40">
        <f>IF(BC1034=0,0,'Дані не з ДІСО'!K1034/('Дані не з ДІСО'!I1034+'Дані не з ДІСО'!K1034))</f>
        <v>0</v>
      </c>
      <c r="BF1034" s="29">
        <f>(1+0.25*BE1034)*BD1034*Параметри!$K$51</f>
        <v>0</v>
      </c>
      <c r="BG1034" s="40">
        <f>ROUNDUP('Дані не з ДІСО'!M1034/Параметри!$K$27,0)</f>
        <v>0</v>
      </c>
      <c r="BH1034" s="40">
        <f>BG1034*Параметри!$M$37/18</f>
        <v>0</v>
      </c>
      <c r="BI1034" s="29">
        <f>BH1034*Параметри!$K$51</f>
        <v>0</v>
      </c>
      <c r="BJ1034" s="29">
        <f>'Дані не з ДІСО'!N1034*Параметри!$K$76</f>
        <v>0</v>
      </c>
      <c r="BK1034" s="40">
        <f>ROUNDUP('Дані з ДІСО'!V1034/Параметри!$K$25,0)</f>
        <v>0</v>
      </c>
      <c r="BL1034" s="40">
        <f>ROUNDUP('Дані з ДІСО'!W1034/Параметри!$K$25,0)</f>
        <v>0</v>
      </c>
      <c r="BM1034" s="40">
        <f>ROUNDUP('Дані з ДІСО'!X1034/Параметри!$K$25,0)</f>
        <v>0</v>
      </c>
      <c r="BN1034" s="40">
        <f>(BK1034*Параметри!$K$34+BL1034*Параметри!$L$34+BM1034*Параметри!$M$34)/18</f>
        <v>0</v>
      </c>
      <c r="BO1034" s="40">
        <f>IF(K1034=0,0,'Дані з ДІСО'!AC1034/K1034)</f>
        <v>0</v>
      </c>
      <c r="BP1034" s="29">
        <f>(1+0.25*BO1034)*BN1034*Параметри!$K$51</f>
        <v>0</v>
      </c>
      <c r="BQ1034" s="29">
        <f>BP1034*'Коефіцієнти АТО'!U1034</f>
        <v>0</v>
      </c>
      <c r="BR1034" s="29">
        <f>K1034*(1+0.25*BO1034)*Параметри!$K$66*Параметри!$K$20/1000</f>
        <v>0</v>
      </c>
      <c r="BS1034" s="29">
        <f>(1+0.25*BO1034)*K1034*'Коефіцієнти АТО'!S1034*Параметри!$K$20/1000</f>
        <v>0</v>
      </c>
      <c r="BT1034" s="29">
        <f t="shared" si="151"/>
        <v>0</v>
      </c>
      <c r="BU1034" s="40">
        <f>ROUNDUP('Дані з ДІСО'!AG1034/Параметри!$K$71,0)</f>
        <v>0</v>
      </c>
      <c r="BV1034" s="40">
        <f t="shared" si="152"/>
        <v>0</v>
      </c>
      <c r="BW1034" s="40">
        <f>IF('Дані з ДІСО'!AG1034=0,0,'Дані з ДІСО'!AJ1034/'Дані з ДІСО'!AG1034)</f>
        <v>0</v>
      </c>
      <c r="BX1034" s="29">
        <f>BV1034*(1+0.25*BW1034)*Параметри!$K$51</f>
        <v>0</v>
      </c>
      <c r="BY1034" s="29">
        <f>ROUND(IF(Параметри!$K$77="No",CC1034,CC1034*Параметри!$K$78)+AG1034,1)</f>
        <v>11772.3</v>
      </c>
      <c r="BZ1034" s="29">
        <f>ROUND(IF(Параметри!$K$77="No",BF1034,BF1034*Параметри!$K$78),1)</f>
        <v>0</v>
      </c>
      <c r="CA1034" s="29">
        <f>ROUND(IF(Параметри!$K$77="No",BI1034,BI1034*Параметри!$K$78),1)</f>
        <v>0</v>
      </c>
      <c r="CB1034" s="29">
        <f>ROUND(IF(Параметри!$K$77="No",BJ1034,BJ1034*Параметри!$K$78),1)</f>
        <v>0</v>
      </c>
      <c r="CC1034" s="29">
        <f t="shared" si="146"/>
        <v>13080.30202914348</v>
      </c>
    </row>
    <row r="1035" spans="1:81">
      <c r="A1035" s="9">
        <v>1034</v>
      </c>
      <c r="B1035" s="9" t="s">
        <v>3151</v>
      </c>
      <c r="C1035" s="9" t="s">
        <v>3151</v>
      </c>
      <c r="D1035" s="9" t="s">
        <v>4077</v>
      </c>
      <c r="E1035" s="9" t="s">
        <v>29</v>
      </c>
      <c r="F1035" s="9" t="s">
        <v>3955</v>
      </c>
      <c r="G1035" s="9" t="s">
        <v>2150</v>
      </c>
      <c r="H1035" s="29">
        <f>SUM('Дані з ДІСО'!J1035:L1035)</f>
        <v>973</v>
      </c>
      <c r="I1035" s="29">
        <f>SUM('Дані з ДІСО'!G1035:I1035)</f>
        <v>55</v>
      </c>
      <c r="J1035" s="29">
        <f>SUM('Дані з ДІСО'!P1035:R1035)</f>
        <v>0</v>
      </c>
      <c r="K1035" s="29">
        <f>SUM('Дані з ДІСО'!V1035:X1035)</f>
        <v>0</v>
      </c>
      <c r="L1035" s="40">
        <f>ROUNDUP('Дані з ДІСО'!J1035/'Коефіцієнти АТО'!$R1035,0)</f>
        <v>22</v>
      </c>
      <c r="M1035" s="40">
        <f>ROUNDUP('Дані з ДІСО'!K1035/'Коефіцієнти АТО'!$R1035,0)</f>
        <v>31</v>
      </c>
      <c r="N1035" s="40">
        <f>ROUNDUP('Дані з ДІСО'!L1035/'Коефіцієнти АТО'!$R1035,0)</f>
        <v>5</v>
      </c>
      <c r="O1035" s="59">
        <f>(L1035*Параметри!$K$32+M1035*Параметри!$L$32+N1035*Параметри!$M$32)/18</f>
        <v>94.288888888888891</v>
      </c>
      <c r="P1035" s="41">
        <f>IF(H1035=0,"",'Дані з ДІСО'!Y1035/H1035)</f>
        <v>0</v>
      </c>
      <c r="Q1035" s="29">
        <f>IF(H1035=0,"",(1+0.25*P1035)*O1035*Параметри!$K$51)</f>
        <v>19312.270111143291</v>
      </c>
      <c r="R1035" s="29">
        <f>IF(H1035=0,"",Q1035*'Коефіцієнти АТО'!T1035)</f>
        <v>328.30859188943595</v>
      </c>
      <c r="S1035" s="29">
        <f>IF(H1035=0,"",H1035*(1+0.25*P1035)*Параметри!$K$66*Параметри!$K$20/1000)</f>
        <v>0</v>
      </c>
      <c r="T1035" s="29">
        <f>IF(H1035=0,"",H1035*(1+0.25*P1035)*'Коефіцієнти АТО'!$S1035*Параметри!$K$20/1000)</f>
        <v>3981.7752428905037</v>
      </c>
      <c r="U1035" s="29">
        <f t="shared" si="147"/>
        <v>23622.353945923231</v>
      </c>
      <c r="V1035" s="29">
        <f t="shared" si="148"/>
        <v>23622.353945923231</v>
      </c>
      <c r="W1035" s="40">
        <f>ROUNDUP('Дані з ДІСО'!P1035/Параметри!$K$24,0)</f>
        <v>0</v>
      </c>
      <c r="X1035" s="40">
        <f>ROUNDUP('Дані з ДІСО'!Q1035/Параметри!$K$24,0)</f>
        <v>0</v>
      </c>
      <c r="Y1035" s="40">
        <f>ROUNDUP('Дані з ДІСО'!R1035/Параметри!$K$24,0)</f>
        <v>0</v>
      </c>
      <c r="Z1035" s="59">
        <f>(W1035*Параметри!$K$33+X1035*Параметри!$L$33+Y1035*Параметри!$M$33)/18</f>
        <v>0</v>
      </c>
      <c r="AA1035" s="41">
        <f>IF(J1035=0,0,'Дані з ДІСО'!AA1035/J1035)</f>
        <v>0</v>
      </c>
      <c r="AB1035" s="29">
        <f>(1+0.25*AA1035)*Z1035*Параметри!$K$51</f>
        <v>0</v>
      </c>
      <c r="AC1035" s="29">
        <f>AB1035*'Коефіцієнти АТО'!U1035</f>
        <v>0</v>
      </c>
      <c r="AD1035" s="29">
        <f>J1035*(1+0.25*AA1035)*Параметри!$K$66*Параметри!$K$20/1000</f>
        <v>0</v>
      </c>
      <c r="AE1035" s="29">
        <f>(1+0.25*AA1035)*J1035*'Коефіцієнти АТО'!S1035*Параметри!$K$20/1000</f>
        <v>0</v>
      </c>
      <c r="AF1035" s="29">
        <f t="shared" si="144"/>
        <v>0</v>
      </c>
      <c r="AG1035" s="29">
        <v>0</v>
      </c>
      <c r="AH1035" s="40">
        <v>14</v>
      </c>
      <c r="AI1035" s="40">
        <v>0</v>
      </c>
      <c r="AJ1035" s="40">
        <f t="shared" si="145"/>
        <v>0</v>
      </c>
      <c r="AK1035" s="29">
        <f>(AH1035+AI1035)*(1+0.25*AJ1035)*Параметри!$K$53</f>
        <v>2512.0098597440006</v>
      </c>
      <c r="AL1035" s="29">
        <f>ROUNDUP(('Дані з ДІСО'!AU1035+'Дані з ДІСО'!AW1035)/Параметри!$K$28,0)</f>
        <v>0</v>
      </c>
      <c r="AM1035" s="64">
        <f>AL1035*Параметри!$M$35/18</f>
        <v>0</v>
      </c>
      <c r="AN1035" s="29">
        <f>IF(AL1035=0,0,'Дані з ДІСО'!AW1035/SUM('Дані з ДІСО'!AU1035,'Дані з ДІСО'!AW1035))</f>
        <v>0</v>
      </c>
      <c r="AO1035" s="29">
        <f>(1+0.25*AN1035)*AM1035*Параметри!$K$51</f>
        <v>0</v>
      </c>
      <c r="AP1035" s="40">
        <f>ROUNDUP(('Дані з ДІСО'!AE1035+'Дані не з ДІСО'!E1035+'Дані не з ДІСО'!G1035)/Параметри!$K$69,0)</f>
        <v>0</v>
      </c>
      <c r="AQ1035" s="40">
        <f t="shared" si="149"/>
        <v>0</v>
      </c>
      <c r="AR1035" s="40">
        <f>IF(AP1035=0,0,('Дані з ДІСО'!AH1035+'Дані не з ДІСО'!G1035)/('Дані з ДІСО'!AE1035+'Дані не з ДІСО'!E1035+'Дані не з ДІСО'!G1035))</f>
        <v>0</v>
      </c>
      <c r="AS1035" s="29">
        <f>AQ1035*(1+0.25*AR1035)*Параметри!$K$51</f>
        <v>0</v>
      </c>
      <c r="AT1035" s="40">
        <f>ROUNDUP('Дані з ДІСО'!AF1035/Параметри!$K$70,0)</f>
        <v>0</v>
      </c>
      <c r="AU1035" s="40">
        <f t="shared" si="150"/>
        <v>0</v>
      </c>
      <c r="AV1035" s="40">
        <f>IF(AT1035=0,0,'Дані з ДІСО'!AI1035/'Дані з ДІСО'!AF1035)</f>
        <v>0</v>
      </c>
      <c r="AW1035" s="29">
        <f>AU1035*(1+0.25*AV1035)*Параметри!$K$51</f>
        <v>0</v>
      </c>
      <c r="AX1035" s="40">
        <f>ROUNDUP('Дані з ДІСО'!AR1035/Параметри!$K$29,0)</f>
        <v>0</v>
      </c>
      <c r="AY1035" s="40">
        <f>ROUNDUP('Дані з ДІСО'!AS1035/Параметри!$K$29,0)</f>
        <v>0</v>
      </c>
      <c r="AZ1035" s="40">
        <f>ROUNDUP('Дані з ДІСО'!AT1035/Параметри!$K$29,0)</f>
        <v>0</v>
      </c>
      <c r="BA1035" s="64">
        <f>(AX1035*Параметри!$K$32+AY1035*Параметри!$L$32+AZ1035*Параметри!$M$32)/18</f>
        <v>0</v>
      </c>
      <c r="BB1035" s="29">
        <f>(BA1035*Параметри!$K$51+SUM('Дані з ДІСО'!AR1035:AT1035)*Параметри!$K$48*Параметри!$K$20/1000)*Параметри!$K$74</f>
        <v>0</v>
      </c>
      <c r="BC1035" s="40">
        <f>ROUNDUP(('Дані не з ДІСО'!I1035+'Дані не з ДІСО'!K1035)/Параметри!$K$26,0)</f>
        <v>0</v>
      </c>
      <c r="BD1035" s="29">
        <f>BC1035*Параметри!$M$36/18</f>
        <v>0</v>
      </c>
      <c r="BE1035" s="40">
        <f>IF(BC1035=0,0,'Дані не з ДІСО'!K1035/('Дані не з ДІСО'!I1035+'Дані не з ДІСО'!K1035))</f>
        <v>0</v>
      </c>
      <c r="BF1035" s="29">
        <f>(1+0.25*BE1035)*BD1035*Параметри!$K$51</f>
        <v>0</v>
      </c>
      <c r="BG1035" s="40">
        <f>ROUNDUP('Дані не з ДІСО'!M1035/Параметри!$K$27,0)</f>
        <v>0</v>
      </c>
      <c r="BH1035" s="40">
        <f>BG1035*Параметри!$M$37/18</f>
        <v>0</v>
      </c>
      <c r="BI1035" s="29">
        <f>BH1035*Параметри!$K$51</f>
        <v>0</v>
      </c>
      <c r="BJ1035" s="29">
        <f>'Дані не з ДІСО'!N1035*Параметри!$K$76</f>
        <v>0</v>
      </c>
      <c r="BK1035" s="40">
        <f>ROUNDUP('Дані з ДІСО'!V1035/Параметри!$K$25,0)</f>
        <v>0</v>
      </c>
      <c r="BL1035" s="40">
        <f>ROUNDUP('Дані з ДІСО'!W1035/Параметри!$K$25,0)</f>
        <v>0</v>
      </c>
      <c r="BM1035" s="40">
        <f>ROUNDUP('Дані з ДІСО'!X1035/Параметри!$K$25,0)</f>
        <v>0</v>
      </c>
      <c r="BN1035" s="40">
        <f>(BK1035*Параметри!$K$34+BL1035*Параметри!$L$34+BM1035*Параметри!$M$34)/18</f>
        <v>0</v>
      </c>
      <c r="BO1035" s="40">
        <f>IF(K1035=0,0,'Дані з ДІСО'!AC1035/K1035)</f>
        <v>0</v>
      </c>
      <c r="BP1035" s="29">
        <f>(1+0.25*BO1035)*BN1035*Параметри!$K$51</f>
        <v>0</v>
      </c>
      <c r="BQ1035" s="29">
        <f>BP1035*'Коефіцієнти АТО'!U1035</f>
        <v>0</v>
      </c>
      <c r="BR1035" s="29">
        <f>K1035*(1+0.25*BO1035)*Параметри!$K$66*Параметри!$K$20/1000</f>
        <v>0</v>
      </c>
      <c r="BS1035" s="29">
        <f>(1+0.25*BO1035)*K1035*'Коефіцієнти АТО'!S1035*Параметри!$K$20/1000</f>
        <v>0</v>
      </c>
      <c r="BT1035" s="29">
        <f t="shared" si="151"/>
        <v>0</v>
      </c>
      <c r="BU1035" s="40">
        <f>ROUNDUP('Дані з ДІСО'!AG1035/Параметри!$K$71,0)</f>
        <v>0</v>
      </c>
      <c r="BV1035" s="40">
        <f t="shared" si="152"/>
        <v>0</v>
      </c>
      <c r="BW1035" s="40">
        <f>IF('Дані з ДІСО'!AG1035=0,0,'Дані з ДІСО'!AJ1035/'Дані з ДІСО'!AG1035)</f>
        <v>0</v>
      </c>
      <c r="BX1035" s="29">
        <f>BV1035*(1+0.25*BW1035)*Параметри!$K$51</f>
        <v>0</v>
      </c>
      <c r="BY1035" s="29">
        <f>ROUND(IF(Параметри!$K$77="No",CC1035,CC1035*Параметри!$K$78)+AG1035,1)</f>
        <v>23520.9</v>
      </c>
      <c r="BZ1035" s="29">
        <f>ROUND(IF(Параметри!$K$77="No",BF1035,BF1035*Параметри!$K$78),1)</f>
        <v>0</v>
      </c>
      <c r="CA1035" s="29">
        <f>ROUND(IF(Параметри!$K$77="No",BI1035,BI1035*Параметри!$K$78),1)</f>
        <v>0</v>
      </c>
      <c r="CB1035" s="29">
        <f>ROUND(IF(Параметри!$K$77="No",BJ1035,BJ1035*Параметри!$K$78),1)</f>
        <v>0</v>
      </c>
      <c r="CC1035" s="29">
        <f t="shared" si="146"/>
        <v>26134.363805667232</v>
      </c>
    </row>
    <row r="1036" spans="1:81">
      <c r="A1036" s="9">
        <v>1035</v>
      </c>
      <c r="B1036" s="9" t="s">
        <v>3145</v>
      </c>
      <c r="C1036" s="9" t="s">
        <v>3146</v>
      </c>
      <c r="D1036" s="9" t="s">
        <v>4077</v>
      </c>
      <c r="E1036" s="9" t="s">
        <v>21</v>
      </c>
      <c r="F1036" s="9" t="s">
        <v>3175</v>
      </c>
      <c r="G1036" s="9" t="s">
        <v>2152</v>
      </c>
      <c r="H1036" s="29">
        <f>SUM('Дані з ДІСО'!J1036:L1036)</f>
        <v>2666</v>
      </c>
      <c r="I1036" s="29">
        <f>SUM('Дані з ДІСО'!G1036:I1036)</f>
        <v>179</v>
      </c>
      <c r="J1036" s="29">
        <f>SUM('Дані з ДІСО'!P1036:R1036)</f>
        <v>0</v>
      </c>
      <c r="K1036" s="29">
        <f>SUM('Дані з ДІСО'!V1036:X1036)</f>
        <v>0</v>
      </c>
      <c r="L1036" s="40">
        <f>ROUNDUP('Дані з ДІСО'!J1036/'Коефіцієнти АТО'!$R1036,0)</f>
        <v>59</v>
      </c>
      <c r="M1036" s="40">
        <f>ROUNDUP('Дані з ДІСО'!K1036/'Коефіцієнти АТО'!$R1036,0)</f>
        <v>77</v>
      </c>
      <c r="N1036" s="40">
        <f>ROUNDUP('Дані з ДІСО'!L1036/'Коефіцієнти АТО'!$R1036,0)</f>
        <v>18</v>
      </c>
      <c r="O1036" s="59">
        <f>(L1036*Параметри!$K$32+M1036*Параметри!$L$32+N1036*Параметри!$M$32)/18</f>
        <v>250.77222222222221</v>
      </c>
      <c r="P1036" s="41">
        <f>IF(H1036=0,"",'Дані з ДІСО'!Y1036/H1036)</f>
        <v>0</v>
      </c>
      <c r="Q1036" s="29">
        <f>IF(H1036=0,"",(1+0.25*P1036)*O1036*Параметри!$K$51)</f>
        <v>51363.219452445017</v>
      </c>
      <c r="R1036" s="29">
        <f>IF(H1036=0,"",Q1036*'Коефіцієнти АТО'!T1036)</f>
        <v>873.1747306915654</v>
      </c>
      <c r="S1036" s="29">
        <f>IF(H1036=0,"",H1036*(1+0.25*P1036)*Параметри!$K$66*Параметри!$K$20/1000)</f>
        <v>0</v>
      </c>
      <c r="T1036" s="29">
        <f>IF(H1036=0,"",H1036*(1+0.25*P1036)*'Коефіцієнти АТО'!$S1036*Параметри!$K$20/1000)</f>
        <v>8372.7771294490976</v>
      </c>
      <c r="U1036" s="29">
        <f t="shared" si="147"/>
        <v>60609.171312585677</v>
      </c>
      <c r="V1036" s="29">
        <f t="shared" si="148"/>
        <v>60609.171312585677</v>
      </c>
      <c r="W1036" s="40">
        <f>ROUNDUP('Дані з ДІСО'!P1036/Параметри!$K$24,0)</f>
        <v>0</v>
      </c>
      <c r="X1036" s="40">
        <f>ROUNDUP('Дані з ДІСО'!Q1036/Параметри!$K$24,0)</f>
        <v>0</v>
      </c>
      <c r="Y1036" s="40">
        <f>ROUNDUP('Дані з ДІСО'!R1036/Параметри!$K$24,0)</f>
        <v>0</v>
      </c>
      <c r="Z1036" s="59">
        <f>(W1036*Параметри!$K$33+X1036*Параметри!$L$33+Y1036*Параметри!$M$33)/18</f>
        <v>0</v>
      </c>
      <c r="AA1036" s="41">
        <f>IF(J1036=0,0,'Дані з ДІСО'!AA1036/J1036)</f>
        <v>0</v>
      </c>
      <c r="AB1036" s="29">
        <f>(1+0.25*AA1036)*Z1036*Параметри!$K$51</f>
        <v>0</v>
      </c>
      <c r="AC1036" s="29">
        <f>AB1036*'Коефіцієнти АТО'!U1036</f>
        <v>0</v>
      </c>
      <c r="AD1036" s="29">
        <f>J1036*(1+0.25*AA1036)*Параметри!$K$66*Параметри!$K$20/1000</f>
        <v>0</v>
      </c>
      <c r="AE1036" s="29">
        <f>(1+0.25*AA1036)*J1036*'Коефіцієнти АТО'!S1036*Параметри!$K$20/1000</f>
        <v>0</v>
      </c>
      <c r="AF1036" s="29">
        <f t="shared" si="144"/>
        <v>0</v>
      </c>
      <c r="AG1036" s="29">
        <v>0</v>
      </c>
      <c r="AH1036" s="40">
        <v>23</v>
      </c>
      <c r="AI1036" s="40">
        <v>0</v>
      </c>
      <c r="AJ1036" s="40">
        <f t="shared" si="145"/>
        <v>0</v>
      </c>
      <c r="AK1036" s="29">
        <f>(AH1036+AI1036)*(1+0.25*AJ1036)*Параметри!$K$53</f>
        <v>4126.8733410080013</v>
      </c>
      <c r="AL1036" s="29">
        <f>ROUNDUP(('Дані з ДІСО'!AU1036+'Дані з ДІСО'!AW1036)/Параметри!$K$28,0)</f>
        <v>0</v>
      </c>
      <c r="AM1036" s="64">
        <f>AL1036*Параметри!$M$35/18</f>
        <v>0</v>
      </c>
      <c r="AN1036" s="29">
        <f>IF(AL1036=0,0,'Дані з ДІСО'!AW1036/SUM('Дані з ДІСО'!AU1036,'Дані з ДІСО'!AW1036))</f>
        <v>0</v>
      </c>
      <c r="AO1036" s="29">
        <f>(1+0.25*AN1036)*AM1036*Параметри!$K$51</f>
        <v>0</v>
      </c>
      <c r="AP1036" s="40">
        <f>ROUNDUP(('Дані з ДІСО'!AE1036+'Дані не з ДІСО'!E1036+'Дані не з ДІСО'!G1036)/Параметри!$K$69,0)</f>
        <v>0</v>
      </c>
      <c r="AQ1036" s="40">
        <f t="shared" si="149"/>
        <v>0</v>
      </c>
      <c r="AR1036" s="40">
        <f>IF(AP1036=0,0,('Дані з ДІСО'!AH1036+'Дані не з ДІСО'!G1036)/('Дані з ДІСО'!AE1036+'Дані не з ДІСО'!E1036+'Дані не з ДІСО'!G1036))</f>
        <v>0</v>
      </c>
      <c r="AS1036" s="29">
        <f>AQ1036*(1+0.25*AR1036)*Параметри!$K$51</f>
        <v>0</v>
      </c>
      <c r="AT1036" s="40">
        <f>ROUNDUP('Дані з ДІСО'!AF1036/Параметри!$K$70,0)</f>
        <v>0</v>
      </c>
      <c r="AU1036" s="40">
        <f t="shared" si="150"/>
        <v>0</v>
      </c>
      <c r="AV1036" s="40">
        <f>IF(AT1036=0,0,'Дані з ДІСО'!AI1036/'Дані з ДІСО'!AF1036)</f>
        <v>0</v>
      </c>
      <c r="AW1036" s="29">
        <f>AU1036*(1+0.25*AV1036)*Параметри!$K$51</f>
        <v>0</v>
      </c>
      <c r="AX1036" s="40">
        <f>ROUNDUP('Дані з ДІСО'!AR1036/Параметри!$K$29,0)</f>
        <v>0</v>
      </c>
      <c r="AY1036" s="40">
        <f>ROUNDUP('Дані з ДІСО'!AS1036/Параметри!$K$29,0)</f>
        <v>0</v>
      </c>
      <c r="AZ1036" s="40">
        <f>ROUNDUP('Дані з ДІСО'!AT1036/Параметри!$K$29,0)</f>
        <v>0</v>
      </c>
      <c r="BA1036" s="64">
        <f>(AX1036*Параметри!$K$32+AY1036*Параметри!$L$32+AZ1036*Параметри!$M$32)/18</f>
        <v>0</v>
      </c>
      <c r="BB1036" s="29">
        <f>(BA1036*Параметри!$K$51+SUM('Дані з ДІСО'!AR1036:AT1036)*Параметри!$K$48*Параметри!$K$20/1000)*Параметри!$K$74</f>
        <v>0</v>
      </c>
      <c r="BC1036" s="40">
        <f>ROUNDUP(('Дані не з ДІСО'!I1036+'Дані не з ДІСО'!K1036)/Параметри!$K$26,0)</f>
        <v>0</v>
      </c>
      <c r="BD1036" s="29">
        <f>BC1036*Параметри!$M$36/18</f>
        <v>0</v>
      </c>
      <c r="BE1036" s="40">
        <f>IF(BC1036=0,0,'Дані не з ДІСО'!K1036/('Дані не з ДІСО'!I1036+'Дані не з ДІСО'!K1036))</f>
        <v>0</v>
      </c>
      <c r="BF1036" s="29">
        <f>(1+0.25*BE1036)*BD1036*Параметри!$K$51</f>
        <v>0</v>
      </c>
      <c r="BG1036" s="40">
        <f>ROUNDUP('Дані не з ДІСО'!M1036/Параметри!$K$27,0)</f>
        <v>0</v>
      </c>
      <c r="BH1036" s="40">
        <f>BG1036*Параметри!$M$37/18</f>
        <v>0</v>
      </c>
      <c r="BI1036" s="29">
        <f>BH1036*Параметри!$K$51</f>
        <v>0</v>
      </c>
      <c r="BJ1036" s="29">
        <f>'Дані не з ДІСО'!N1036*Параметри!$K$76</f>
        <v>0</v>
      </c>
      <c r="BK1036" s="40">
        <f>ROUNDUP('Дані з ДІСО'!V1036/Параметри!$K$25,0)</f>
        <v>0</v>
      </c>
      <c r="BL1036" s="40">
        <f>ROUNDUP('Дані з ДІСО'!W1036/Параметри!$K$25,0)</f>
        <v>0</v>
      </c>
      <c r="BM1036" s="40">
        <f>ROUNDUP('Дані з ДІСО'!X1036/Параметри!$K$25,0)</f>
        <v>0</v>
      </c>
      <c r="BN1036" s="40">
        <f>(BK1036*Параметри!$K$34+BL1036*Параметри!$L$34+BM1036*Параметри!$M$34)/18</f>
        <v>0</v>
      </c>
      <c r="BO1036" s="40">
        <f>IF(K1036=0,0,'Дані з ДІСО'!AC1036/K1036)</f>
        <v>0</v>
      </c>
      <c r="BP1036" s="29">
        <f>(1+0.25*BO1036)*BN1036*Параметри!$K$51</f>
        <v>0</v>
      </c>
      <c r="BQ1036" s="29">
        <f>BP1036*'Коефіцієнти АТО'!U1036</f>
        <v>0</v>
      </c>
      <c r="BR1036" s="29">
        <f>K1036*(1+0.25*BO1036)*Параметри!$K$66*Параметри!$K$20/1000</f>
        <v>0</v>
      </c>
      <c r="BS1036" s="29">
        <f>(1+0.25*BO1036)*K1036*'Коефіцієнти АТО'!S1036*Параметри!$K$20/1000</f>
        <v>0</v>
      </c>
      <c r="BT1036" s="29">
        <f t="shared" si="151"/>
        <v>0</v>
      </c>
      <c r="BU1036" s="40">
        <f>ROUNDUP('Дані з ДІСО'!AG1036/Параметри!$K$71,0)</f>
        <v>0</v>
      </c>
      <c r="BV1036" s="40">
        <f t="shared" si="152"/>
        <v>0</v>
      </c>
      <c r="BW1036" s="40">
        <f>IF('Дані з ДІСО'!AG1036=0,0,'Дані з ДІСО'!AJ1036/'Дані з ДІСО'!AG1036)</f>
        <v>0</v>
      </c>
      <c r="BX1036" s="29">
        <f>BV1036*(1+0.25*BW1036)*Параметри!$K$51</f>
        <v>0</v>
      </c>
      <c r="BY1036" s="29">
        <f>ROUND(IF(Параметри!$K$77="No",CC1036,CC1036*Параметри!$K$78)+AG1036,1)</f>
        <v>58262.400000000001</v>
      </c>
      <c r="BZ1036" s="29">
        <f>ROUND(IF(Параметри!$K$77="No",BF1036,BF1036*Параметри!$K$78),1)</f>
        <v>0</v>
      </c>
      <c r="CA1036" s="29">
        <f>ROUND(IF(Параметри!$K$77="No",BI1036,BI1036*Параметри!$K$78),1)</f>
        <v>0</v>
      </c>
      <c r="CB1036" s="29">
        <f>ROUND(IF(Параметри!$K$77="No",BJ1036,BJ1036*Параметри!$K$78),1)</f>
        <v>0</v>
      </c>
      <c r="CC1036" s="29">
        <f t="shared" si="146"/>
        <v>64736.044653593679</v>
      </c>
    </row>
    <row r="1037" spans="1:81">
      <c r="A1037" s="9">
        <v>1036</v>
      </c>
      <c r="B1037" s="9" t="s">
        <v>3148</v>
      </c>
      <c r="C1037" s="9" t="s">
        <v>3148</v>
      </c>
      <c r="D1037" s="9" t="s">
        <v>4077</v>
      </c>
      <c r="E1037" s="9" t="s">
        <v>24</v>
      </c>
      <c r="F1037" s="9" t="s">
        <v>4095</v>
      </c>
      <c r="G1037" s="9" t="s">
        <v>2154</v>
      </c>
      <c r="H1037" s="29">
        <f>SUM('Дані з ДІСО'!J1037:L1037)</f>
        <v>512</v>
      </c>
      <c r="I1037" s="29">
        <f>SUM('Дані з ДІСО'!G1037:I1037)</f>
        <v>22</v>
      </c>
      <c r="J1037" s="29">
        <f>SUM('Дані з ДІСО'!P1037:R1037)</f>
        <v>0</v>
      </c>
      <c r="K1037" s="29">
        <f>SUM('Дані з ДІСО'!V1037:X1037)</f>
        <v>0</v>
      </c>
      <c r="L1037" s="40">
        <f>ROUNDUP('Дані з ДІСО'!J1037/'Коефіцієнти АТО'!$R1037,0)</f>
        <v>13</v>
      </c>
      <c r="M1037" s="40">
        <f>ROUNDUP('Дані з ДІСО'!K1037/'Коефіцієнти АТО'!$R1037,0)</f>
        <v>20</v>
      </c>
      <c r="N1037" s="40">
        <f>ROUNDUP('Дані з ДІСО'!L1037/'Коефіцієнти АТО'!$R1037,0)</f>
        <v>3</v>
      </c>
      <c r="O1037" s="59">
        <f>(L1037*Параметри!$K$32+M1037*Параметри!$L$32+N1037*Параметри!$M$32)/18</f>
        <v>58.861111111111114</v>
      </c>
      <c r="P1037" s="41">
        <f>IF(H1037=0,"",'Дані з ДІСО'!Y1037/H1037)</f>
        <v>0</v>
      </c>
      <c r="Q1037" s="29">
        <f>IF(H1037=0,"",(1+0.25*P1037)*O1037*Параметри!$K$51)</f>
        <v>12055.945193705111</v>
      </c>
      <c r="R1037" s="29">
        <f>IF(H1037=0,"",Q1037*'Коефіцієнти АТО'!T1037)</f>
        <v>204.95106829298689</v>
      </c>
      <c r="S1037" s="29">
        <f>IF(H1037=0,"",H1037*(1+0.25*P1037)*Параметри!$K$66*Параметри!$K$20/1000)</f>
        <v>0</v>
      </c>
      <c r="T1037" s="29">
        <f>IF(H1037=0,"",H1037*(1+0.25*P1037)*'Коефіцієнти АТО'!$S1037*Параметри!$K$20/1000)</f>
        <v>2582.5056285063392</v>
      </c>
      <c r="U1037" s="29">
        <f t="shared" si="147"/>
        <v>14843.401890504436</v>
      </c>
      <c r="V1037" s="29">
        <f t="shared" si="148"/>
        <v>14843.401890504436</v>
      </c>
      <c r="W1037" s="40">
        <f>ROUNDUP('Дані з ДІСО'!P1037/Параметри!$K$24,0)</f>
        <v>0</v>
      </c>
      <c r="X1037" s="40">
        <f>ROUNDUP('Дані з ДІСО'!Q1037/Параметри!$K$24,0)</f>
        <v>0</v>
      </c>
      <c r="Y1037" s="40">
        <f>ROUNDUP('Дані з ДІСО'!R1037/Параметри!$K$24,0)</f>
        <v>0</v>
      </c>
      <c r="Z1037" s="59">
        <f>(W1037*Параметри!$K$33+X1037*Параметри!$L$33+Y1037*Параметри!$M$33)/18</f>
        <v>0</v>
      </c>
      <c r="AA1037" s="41">
        <f>IF(J1037=0,0,'Дані з ДІСО'!AA1037/J1037)</f>
        <v>0</v>
      </c>
      <c r="AB1037" s="29">
        <f>(1+0.25*AA1037)*Z1037*Параметри!$K$51</f>
        <v>0</v>
      </c>
      <c r="AC1037" s="29">
        <f>AB1037*'Коефіцієнти АТО'!U1037</f>
        <v>0</v>
      </c>
      <c r="AD1037" s="29">
        <f>J1037*(1+0.25*AA1037)*Параметри!$K$66*Параметри!$K$20/1000</f>
        <v>0</v>
      </c>
      <c r="AE1037" s="29">
        <f>(1+0.25*AA1037)*J1037*'Коефіцієнти АТО'!S1037*Параметри!$K$20/1000</f>
        <v>0</v>
      </c>
      <c r="AF1037" s="29">
        <f t="shared" si="144"/>
        <v>0</v>
      </c>
      <c r="AG1037" s="29">
        <v>0</v>
      </c>
      <c r="AH1037" s="40">
        <v>8</v>
      </c>
      <c r="AI1037" s="40">
        <v>0</v>
      </c>
      <c r="AJ1037" s="40">
        <f t="shared" si="145"/>
        <v>0</v>
      </c>
      <c r="AK1037" s="29">
        <f>(AH1037+AI1037)*(1+0.25*AJ1037)*Параметри!$K$53</f>
        <v>1435.4342055680004</v>
      </c>
      <c r="AL1037" s="29">
        <f>ROUNDUP(('Дані з ДІСО'!AU1037+'Дані з ДІСО'!AW1037)/Параметри!$K$28,0)</f>
        <v>0</v>
      </c>
      <c r="AM1037" s="64">
        <f>AL1037*Параметри!$M$35/18</f>
        <v>0</v>
      </c>
      <c r="AN1037" s="29">
        <f>IF(AL1037=0,0,'Дані з ДІСО'!AW1037/SUM('Дані з ДІСО'!AU1037,'Дані з ДІСО'!AW1037))</f>
        <v>0</v>
      </c>
      <c r="AO1037" s="29">
        <f>(1+0.25*AN1037)*AM1037*Параметри!$K$51</f>
        <v>0</v>
      </c>
      <c r="AP1037" s="40">
        <f>ROUNDUP(('Дані з ДІСО'!AE1037+'Дані не з ДІСО'!E1037+'Дані не з ДІСО'!G1037)/Параметри!$K$69,0)</f>
        <v>0</v>
      </c>
      <c r="AQ1037" s="40">
        <f t="shared" si="149"/>
        <v>0</v>
      </c>
      <c r="AR1037" s="40">
        <f>IF(AP1037=0,0,('Дані з ДІСО'!AH1037+'Дані не з ДІСО'!G1037)/('Дані з ДІСО'!AE1037+'Дані не з ДІСО'!E1037+'Дані не з ДІСО'!G1037))</f>
        <v>0</v>
      </c>
      <c r="AS1037" s="29">
        <f>AQ1037*(1+0.25*AR1037)*Параметри!$K$51</f>
        <v>0</v>
      </c>
      <c r="AT1037" s="40">
        <f>ROUNDUP('Дані з ДІСО'!AF1037/Параметри!$K$70,0)</f>
        <v>0</v>
      </c>
      <c r="AU1037" s="40">
        <f t="shared" si="150"/>
        <v>0</v>
      </c>
      <c r="AV1037" s="40">
        <f>IF(AT1037=0,0,'Дані з ДІСО'!AI1037/'Дані з ДІСО'!AF1037)</f>
        <v>0</v>
      </c>
      <c r="AW1037" s="29">
        <f>AU1037*(1+0.25*AV1037)*Параметри!$K$51</f>
        <v>0</v>
      </c>
      <c r="AX1037" s="40">
        <f>ROUNDUP('Дані з ДІСО'!AR1037/Параметри!$K$29,0)</f>
        <v>0</v>
      </c>
      <c r="AY1037" s="40">
        <f>ROUNDUP('Дані з ДІСО'!AS1037/Параметри!$K$29,0)</f>
        <v>0</v>
      </c>
      <c r="AZ1037" s="40">
        <f>ROUNDUP('Дані з ДІСО'!AT1037/Параметри!$K$29,0)</f>
        <v>0</v>
      </c>
      <c r="BA1037" s="64">
        <f>(AX1037*Параметри!$K$32+AY1037*Параметри!$L$32+AZ1037*Параметри!$M$32)/18</f>
        <v>0</v>
      </c>
      <c r="BB1037" s="29">
        <f>(BA1037*Параметри!$K$51+SUM('Дані з ДІСО'!AR1037:AT1037)*Параметри!$K$48*Параметри!$K$20/1000)*Параметри!$K$74</f>
        <v>0</v>
      </c>
      <c r="BC1037" s="40">
        <f>ROUNDUP(('Дані не з ДІСО'!I1037+'Дані не з ДІСО'!K1037)/Параметри!$K$26,0)</f>
        <v>0</v>
      </c>
      <c r="BD1037" s="29">
        <f>BC1037*Параметри!$M$36/18</f>
        <v>0</v>
      </c>
      <c r="BE1037" s="40">
        <f>IF(BC1037=0,0,'Дані не з ДІСО'!K1037/('Дані не з ДІСО'!I1037+'Дані не з ДІСО'!K1037))</f>
        <v>0</v>
      </c>
      <c r="BF1037" s="29">
        <f>(1+0.25*BE1037)*BD1037*Параметри!$K$51</f>
        <v>0</v>
      </c>
      <c r="BG1037" s="40">
        <f>ROUNDUP('Дані не з ДІСО'!M1037/Параметри!$K$27,0)</f>
        <v>0</v>
      </c>
      <c r="BH1037" s="40">
        <f>BG1037*Параметри!$M$37/18</f>
        <v>0</v>
      </c>
      <c r="BI1037" s="29">
        <f>BH1037*Параметри!$K$51</f>
        <v>0</v>
      </c>
      <c r="BJ1037" s="29">
        <f>'Дані не з ДІСО'!N1037*Параметри!$K$76</f>
        <v>0</v>
      </c>
      <c r="BK1037" s="40">
        <f>ROUNDUP('Дані з ДІСО'!V1037/Параметри!$K$25,0)</f>
        <v>0</v>
      </c>
      <c r="BL1037" s="40">
        <f>ROUNDUP('Дані з ДІСО'!W1037/Параметри!$K$25,0)</f>
        <v>0</v>
      </c>
      <c r="BM1037" s="40">
        <f>ROUNDUP('Дані з ДІСО'!X1037/Параметри!$K$25,0)</f>
        <v>0</v>
      </c>
      <c r="BN1037" s="40">
        <f>(BK1037*Параметри!$K$34+BL1037*Параметри!$L$34+BM1037*Параметри!$M$34)/18</f>
        <v>0</v>
      </c>
      <c r="BO1037" s="40">
        <f>IF(K1037=0,0,'Дані з ДІСО'!AC1037/K1037)</f>
        <v>0</v>
      </c>
      <c r="BP1037" s="29">
        <f>(1+0.25*BO1037)*BN1037*Параметри!$K$51</f>
        <v>0</v>
      </c>
      <c r="BQ1037" s="29">
        <f>BP1037*'Коефіцієнти АТО'!U1037</f>
        <v>0</v>
      </c>
      <c r="BR1037" s="29">
        <f>K1037*(1+0.25*BO1037)*Параметри!$K$66*Параметри!$K$20/1000</f>
        <v>0</v>
      </c>
      <c r="BS1037" s="29">
        <f>(1+0.25*BO1037)*K1037*'Коефіцієнти АТО'!S1037*Параметри!$K$20/1000</f>
        <v>0</v>
      </c>
      <c r="BT1037" s="29">
        <f t="shared" si="151"/>
        <v>0</v>
      </c>
      <c r="BU1037" s="40">
        <f>ROUNDUP('Дані з ДІСО'!AG1037/Параметри!$K$71,0)</f>
        <v>0</v>
      </c>
      <c r="BV1037" s="40">
        <f t="shared" si="152"/>
        <v>0</v>
      </c>
      <c r="BW1037" s="40">
        <f>IF('Дані з ДІСО'!AG1037=0,0,'Дані з ДІСО'!AJ1037/'Дані з ДІСО'!AG1037)</f>
        <v>0</v>
      </c>
      <c r="BX1037" s="29">
        <f>BV1037*(1+0.25*BW1037)*Параметри!$K$51</f>
        <v>0</v>
      </c>
      <c r="BY1037" s="29">
        <f>ROUND(IF(Параметри!$K$77="No",CC1037,CC1037*Параметри!$K$78)+AG1037,1)</f>
        <v>14651</v>
      </c>
      <c r="BZ1037" s="29">
        <f>ROUND(IF(Параметри!$K$77="No",BF1037,BF1037*Параметри!$K$78),1)</f>
        <v>0</v>
      </c>
      <c r="CA1037" s="29">
        <f>ROUND(IF(Параметри!$K$77="No",BI1037,BI1037*Параметри!$K$78),1)</f>
        <v>0</v>
      </c>
      <c r="CB1037" s="29">
        <f>ROUND(IF(Параметри!$K$77="No",BJ1037,BJ1037*Параметри!$K$78),1)</f>
        <v>0</v>
      </c>
      <c r="CC1037" s="29">
        <f t="shared" si="146"/>
        <v>16278.836096072437</v>
      </c>
    </row>
    <row r="1038" spans="1:81">
      <c r="A1038" s="9">
        <v>1037</v>
      </c>
      <c r="B1038" s="9" t="s">
        <v>3151</v>
      </c>
      <c r="C1038" s="9" t="s">
        <v>3151</v>
      </c>
      <c r="D1038" s="9" t="s">
        <v>4077</v>
      </c>
      <c r="E1038" s="9" t="s">
        <v>29</v>
      </c>
      <c r="F1038" s="9" t="s">
        <v>4096</v>
      </c>
      <c r="G1038" s="9" t="s">
        <v>2156</v>
      </c>
      <c r="H1038" s="29">
        <f>SUM('Дані з ДІСО'!J1038:L1038)</f>
        <v>311.5</v>
      </c>
      <c r="I1038" s="29">
        <f>SUM('Дані з ДІСО'!G1038:I1038)</f>
        <v>16</v>
      </c>
      <c r="J1038" s="29">
        <f>SUM('Дані з ДІСО'!P1038:R1038)</f>
        <v>0</v>
      </c>
      <c r="K1038" s="29">
        <f>SUM('Дані з ДІСО'!V1038:X1038)</f>
        <v>0</v>
      </c>
      <c r="L1038" s="40">
        <f>ROUNDUP('Дані з ДІСО'!J1038/'Коефіцієнти АТО'!$R1038,0)</f>
        <v>9</v>
      </c>
      <c r="M1038" s="40">
        <f>ROUNDUP('Дані з ДІСО'!K1038/'Коефіцієнти АТО'!$R1038,0)</f>
        <v>13</v>
      </c>
      <c r="N1038" s="40">
        <f>ROUNDUP('Дані з ДІСО'!L1038/'Коефіцієнти АТО'!$R1038,0)</f>
        <v>3</v>
      </c>
      <c r="O1038" s="59">
        <f>(L1038*Параметри!$K$32+M1038*Параметри!$L$32+N1038*Параметри!$M$32)/18</f>
        <v>41.033333333333331</v>
      </c>
      <c r="P1038" s="41">
        <f>IF(H1038=0,"",'Дані з ДІСО'!Y1038/H1038)</f>
        <v>0</v>
      </c>
      <c r="Q1038" s="29">
        <f>IF(H1038=0,"",(1+0.25*P1038)*O1038*Параметри!$K$51)</f>
        <v>8404.4559887405321</v>
      </c>
      <c r="R1038" s="29">
        <f>IF(H1038=0,"",Q1038*'Коефіцієнти АТО'!T1038)</f>
        <v>142.87575180858906</v>
      </c>
      <c r="S1038" s="29">
        <f>IF(H1038=0,"",H1038*(1+0.25*P1038)*Параметри!$K$66*Параметри!$K$20/1000)</f>
        <v>0</v>
      </c>
      <c r="T1038" s="29">
        <f>IF(H1038=0,"",H1038*(1+0.25*P1038)*'Коефіцієнти АТО'!$S1038*Параметри!$K$20/1000)</f>
        <v>1422.9666921221542</v>
      </c>
      <c r="U1038" s="29">
        <f t="shared" si="147"/>
        <v>9970.2984326712758</v>
      </c>
      <c r="V1038" s="29">
        <f t="shared" si="148"/>
        <v>9970.2984326712758</v>
      </c>
      <c r="W1038" s="40">
        <f>ROUNDUP('Дані з ДІСО'!P1038/Параметри!$K$24,0)</f>
        <v>0</v>
      </c>
      <c r="X1038" s="40">
        <f>ROUNDUP('Дані з ДІСО'!Q1038/Параметри!$K$24,0)</f>
        <v>0</v>
      </c>
      <c r="Y1038" s="40">
        <f>ROUNDUP('Дані з ДІСО'!R1038/Параметри!$K$24,0)</f>
        <v>0</v>
      </c>
      <c r="Z1038" s="59">
        <f>(W1038*Параметри!$K$33+X1038*Параметри!$L$33+Y1038*Параметри!$M$33)/18</f>
        <v>0</v>
      </c>
      <c r="AA1038" s="41">
        <f>IF(J1038=0,0,'Дані з ДІСО'!AA1038/J1038)</f>
        <v>0</v>
      </c>
      <c r="AB1038" s="29">
        <f>(1+0.25*AA1038)*Z1038*Параметри!$K$51</f>
        <v>0</v>
      </c>
      <c r="AC1038" s="29">
        <f>AB1038*'Коефіцієнти АТО'!U1038</f>
        <v>0</v>
      </c>
      <c r="AD1038" s="29">
        <f>J1038*(1+0.25*AA1038)*Параметри!$K$66*Параметри!$K$20/1000</f>
        <v>0</v>
      </c>
      <c r="AE1038" s="29">
        <f>(1+0.25*AA1038)*J1038*'Коефіцієнти АТО'!S1038*Параметри!$K$20/1000</f>
        <v>0</v>
      </c>
      <c r="AF1038" s="29">
        <f t="shared" si="144"/>
        <v>0</v>
      </c>
      <c r="AG1038" s="29">
        <v>0</v>
      </c>
      <c r="AH1038" s="40">
        <v>7</v>
      </c>
      <c r="AI1038" s="40">
        <v>0</v>
      </c>
      <c r="AJ1038" s="40">
        <f t="shared" si="145"/>
        <v>0</v>
      </c>
      <c r="AK1038" s="29">
        <f>(AH1038+AI1038)*(1+0.25*AJ1038)*Параметри!$K$53</f>
        <v>1256.0049298720003</v>
      </c>
      <c r="AL1038" s="29">
        <f>ROUNDUP(('Дані з ДІСО'!AU1038+'Дані з ДІСО'!AW1038)/Параметри!$K$28,0)</f>
        <v>0</v>
      </c>
      <c r="AM1038" s="64">
        <f>AL1038*Параметри!$M$35/18</f>
        <v>0</v>
      </c>
      <c r="AN1038" s="29">
        <f>IF(AL1038=0,0,'Дані з ДІСО'!AW1038/SUM('Дані з ДІСО'!AU1038,'Дані з ДІСО'!AW1038))</f>
        <v>0</v>
      </c>
      <c r="AO1038" s="29">
        <f>(1+0.25*AN1038)*AM1038*Параметри!$K$51</f>
        <v>0</v>
      </c>
      <c r="AP1038" s="40">
        <f>ROUNDUP(('Дані з ДІСО'!AE1038+'Дані не з ДІСО'!E1038+'Дані не з ДІСО'!G1038)/Параметри!$K$69,0)</f>
        <v>0</v>
      </c>
      <c r="AQ1038" s="40">
        <f t="shared" si="149"/>
        <v>0</v>
      </c>
      <c r="AR1038" s="40">
        <f>IF(AP1038=0,0,('Дані з ДІСО'!AH1038+'Дані не з ДІСО'!G1038)/('Дані з ДІСО'!AE1038+'Дані не з ДІСО'!E1038+'Дані не з ДІСО'!G1038))</f>
        <v>0</v>
      </c>
      <c r="AS1038" s="29">
        <f>AQ1038*(1+0.25*AR1038)*Параметри!$K$51</f>
        <v>0</v>
      </c>
      <c r="AT1038" s="40">
        <f>ROUNDUP('Дані з ДІСО'!AF1038/Параметри!$K$70,0)</f>
        <v>0</v>
      </c>
      <c r="AU1038" s="40">
        <f t="shared" si="150"/>
        <v>0</v>
      </c>
      <c r="AV1038" s="40">
        <f>IF(AT1038=0,0,'Дані з ДІСО'!AI1038/'Дані з ДІСО'!AF1038)</f>
        <v>0</v>
      </c>
      <c r="AW1038" s="29">
        <f>AU1038*(1+0.25*AV1038)*Параметри!$K$51</f>
        <v>0</v>
      </c>
      <c r="AX1038" s="40">
        <f>ROUNDUP('Дані з ДІСО'!AR1038/Параметри!$K$29,0)</f>
        <v>0</v>
      </c>
      <c r="AY1038" s="40">
        <f>ROUNDUP('Дані з ДІСО'!AS1038/Параметри!$K$29,0)</f>
        <v>0</v>
      </c>
      <c r="AZ1038" s="40">
        <f>ROUNDUP('Дані з ДІСО'!AT1038/Параметри!$K$29,0)</f>
        <v>0</v>
      </c>
      <c r="BA1038" s="64">
        <f>(AX1038*Параметри!$K$32+AY1038*Параметри!$L$32+AZ1038*Параметри!$M$32)/18</f>
        <v>0</v>
      </c>
      <c r="BB1038" s="29">
        <f>(BA1038*Параметри!$K$51+SUM('Дані з ДІСО'!AR1038:AT1038)*Параметри!$K$48*Параметри!$K$20/1000)*Параметри!$K$74</f>
        <v>0</v>
      </c>
      <c r="BC1038" s="40">
        <f>ROUNDUP(('Дані не з ДІСО'!I1038+'Дані не з ДІСО'!K1038)/Параметри!$K$26,0)</f>
        <v>0</v>
      </c>
      <c r="BD1038" s="29">
        <f>BC1038*Параметри!$M$36/18</f>
        <v>0</v>
      </c>
      <c r="BE1038" s="40">
        <f>IF(BC1038=0,0,'Дані не з ДІСО'!K1038/('Дані не з ДІСО'!I1038+'Дані не з ДІСО'!K1038))</f>
        <v>0</v>
      </c>
      <c r="BF1038" s="29">
        <f>(1+0.25*BE1038)*BD1038*Параметри!$K$51</f>
        <v>0</v>
      </c>
      <c r="BG1038" s="40">
        <f>ROUNDUP('Дані не з ДІСО'!M1038/Параметри!$K$27,0)</f>
        <v>0</v>
      </c>
      <c r="BH1038" s="40">
        <f>BG1038*Параметри!$M$37/18</f>
        <v>0</v>
      </c>
      <c r="BI1038" s="29">
        <f>BH1038*Параметри!$K$51</f>
        <v>0</v>
      </c>
      <c r="BJ1038" s="29">
        <f>'Дані не з ДІСО'!N1038*Параметри!$K$76</f>
        <v>0</v>
      </c>
      <c r="BK1038" s="40">
        <f>ROUNDUP('Дані з ДІСО'!V1038/Параметри!$K$25,0)</f>
        <v>0</v>
      </c>
      <c r="BL1038" s="40">
        <f>ROUNDUP('Дані з ДІСО'!W1038/Параметри!$K$25,0)</f>
        <v>0</v>
      </c>
      <c r="BM1038" s="40">
        <f>ROUNDUP('Дані з ДІСО'!X1038/Параметри!$K$25,0)</f>
        <v>0</v>
      </c>
      <c r="BN1038" s="40">
        <f>(BK1038*Параметри!$K$34+BL1038*Параметри!$L$34+BM1038*Параметри!$M$34)/18</f>
        <v>0</v>
      </c>
      <c r="BO1038" s="40">
        <f>IF(K1038=0,0,'Дані з ДІСО'!AC1038/K1038)</f>
        <v>0</v>
      </c>
      <c r="BP1038" s="29">
        <f>(1+0.25*BO1038)*BN1038*Параметри!$K$51</f>
        <v>0</v>
      </c>
      <c r="BQ1038" s="29">
        <f>BP1038*'Коефіцієнти АТО'!U1038</f>
        <v>0</v>
      </c>
      <c r="BR1038" s="29">
        <f>K1038*(1+0.25*BO1038)*Параметри!$K$66*Параметри!$K$20/1000</f>
        <v>0</v>
      </c>
      <c r="BS1038" s="29">
        <f>(1+0.25*BO1038)*K1038*'Коефіцієнти АТО'!S1038*Параметри!$K$20/1000</f>
        <v>0</v>
      </c>
      <c r="BT1038" s="29">
        <f t="shared" si="151"/>
        <v>0</v>
      </c>
      <c r="BU1038" s="40">
        <f>ROUNDUP('Дані з ДІСО'!AG1038/Параметри!$K$71,0)</f>
        <v>0</v>
      </c>
      <c r="BV1038" s="40">
        <f t="shared" si="152"/>
        <v>0</v>
      </c>
      <c r="BW1038" s="40">
        <f>IF('Дані з ДІСО'!AG1038=0,0,'Дані з ДІСО'!AJ1038/'Дані з ДІСО'!AG1038)</f>
        <v>0</v>
      </c>
      <c r="BX1038" s="29">
        <f>BV1038*(1+0.25*BW1038)*Параметри!$K$51</f>
        <v>0</v>
      </c>
      <c r="BY1038" s="29">
        <f>ROUND(IF(Параметри!$K$77="No",CC1038,CC1038*Параметри!$K$78)+AG1038,1)</f>
        <v>10103.700000000001</v>
      </c>
      <c r="BZ1038" s="29">
        <f>ROUND(IF(Параметри!$K$77="No",BF1038,BF1038*Параметри!$K$78),1)</f>
        <v>0</v>
      </c>
      <c r="CA1038" s="29">
        <f>ROUND(IF(Параметри!$K$77="No",BI1038,BI1038*Параметри!$K$78),1)</f>
        <v>0</v>
      </c>
      <c r="CB1038" s="29">
        <f>ROUND(IF(Параметри!$K$77="No",BJ1038,BJ1038*Параметри!$K$78),1)</f>
        <v>0</v>
      </c>
      <c r="CC1038" s="29">
        <f t="shared" si="146"/>
        <v>11226.303362543276</v>
      </c>
    </row>
    <row r="1039" spans="1:81">
      <c r="A1039" s="9">
        <v>1038</v>
      </c>
      <c r="B1039" s="9" t="s">
        <v>3148</v>
      </c>
      <c r="C1039" s="9" t="s">
        <v>3148</v>
      </c>
      <c r="D1039" s="9" t="s">
        <v>4077</v>
      </c>
      <c r="E1039" s="9" t="s">
        <v>24</v>
      </c>
      <c r="F1039" s="9" t="s">
        <v>4097</v>
      </c>
      <c r="G1039" s="9" t="s">
        <v>2158</v>
      </c>
      <c r="H1039" s="29">
        <f>SUM('Дані з ДІСО'!J1039:L1039)</f>
        <v>684</v>
      </c>
      <c r="I1039" s="29">
        <f>SUM('Дані з ДІСО'!G1039:I1039)</f>
        <v>103</v>
      </c>
      <c r="J1039" s="29">
        <f>SUM('Дані з ДІСО'!P1039:R1039)</f>
        <v>0</v>
      </c>
      <c r="K1039" s="29">
        <f>SUM('Дані з ДІСО'!V1039:X1039)</f>
        <v>0</v>
      </c>
      <c r="L1039" s="40">
        <f>ROUNDUP('Дані з ДІСО'!J1039/'Коефіцієнти АТО'!$R1039,0)</f>
        <v>25</v>
      </c>
      <c r="M1039" s="40">
        <f>ROUNDUP('Дані з ДІСО'!K1039/'Коефіцієнти АТО'!$R1039,0)</f>
        <v>34</v>
      </c>
      <c r="N1039" s="40">
        <f>ROUNDUP('Дані з ДІСО'!L1039/'Коефіцієнти АТО'!$R1039,0)</f>
        <v>5</v>
      </c>
      <c r="O1039" s="59">
        <f>(L1039*Параметри!$K$32+M1039*Параметри!$L$32+N1039*Параметри!$M$32)/18</f>
        <v>103.57222222222224</v>
      </c>
      <c r="P1039" s="41">
        <f>IF(H1039=0,"",'Дані з ДІСО'!Y1039/H1039)</f>
        <v>0</v>
      </c>
      <c r="Q1039" s="29">
        <f>IF(H1039=0,"",(1+0.25*P1039)*O1039*Параметри!$K$51)</f>
        <v>21213.684402665825</v>
      </c>
      <c r="R1039" s="29">
        <f>IF(H1039=0,"",Q1039*'Коефіцієнти АТО'!T1039)</f>
        <v>360.63263484531905</v>
      </c>
      <c r="S1039" s="29">
        <f>IF(H1039=0,"",H1039*(1+0.25*P1039)*Параметри!$K$66*Параметри!$K$20/1000)</f>
        <v>0</v>
      </c>
      <c r="T1039" s="29">
        <f>IF(H1039=0,"",H1039*(1+0.25*P1039)*'Коефіцієнти АТО'!$S1039*Параметри!$K$20/1000)</f>
        <v>3450.0661130826875</v>
      </c>
      <c r="U1039" s="29">
        <f t="shared" si="147"/>
        <v>25024.383150593832</v>
      </c>
      <c r="V1039" s="29">
        <f t="shared" si="148"/>
        <v>25024.383150593832</v>
      </c>
      <c r="W1039" s="40">
        <f>ROUNDUP('Дані з ДІСО'!P1039/Параметри!$K$24,0)</f>
        <v>0</v>
      </c>
      <c r="X1039" s="40">
        <f>ROUNDUP('Дані з ДІСО'!Q1039/Параметри!$K$24,0)</f>
        <v>0</v>
      </c>
      <c r="Y1039" s="40">
        <f>ROUNDUP('Дані з ДІСО'!R1039/Параметри!$K$24,0)</f>
        <v>0</v>
      </c>
      <c r="Z1039" s="59">
        <f>(W1039*Параметри!$K$33+X1039*Параметри!$L$33+Y1039*Параметри!$M$33)/18</f>
        <v>0</v>
      </c>
      <c r="AA1039" s="41">
        <f>IF(J1039=0,0,'Дані з ДІСО'!AA1039/J1039)</f>
        <v>0</v>
      </c>
      <c r="AB1039" s="29">
        <f>(1+0.25*AA1039)*Z1039*Параметри!$K$51</f>
        <v>0</v>
      </c>
      <c r="AC1039" s="29">
        <f>AB1039*'Коефіцієнти АТО'!U1039</f>
        <v>0</v>
      </c>
      <c r="AD1039" s="29">
        <f>J1039*(1+0.25*AA1039)*Параметри!$K$66*Параметри!$K$20/1000</f>
        <v>0</v>
      </c>
      <c r="AE1039" s="29">
        <f>(1+0.25*AA1039)*J1039*'Коефіцієнти АТО'!S1039*Параметри!$K$20/1000</f>
        <v>0</v>
      </c>
      <c r="AF1039" s="29">
        <f t="shared" si="144"/>
        <v>0</v>
      </c>
      <c r="AG1039" s="29">
        <v>0</v>
      </c>
      <c r="AH1039" s="40">
        <v>1</v>
      </c>
      <c r="AI1039" s="40">
        <v>0</v>
      </c>
      <c r="AJ1039" s="40">
        <f t="shared" si="145"/>
        <v>0</v>
      </c>
      <c r="AK1039" s="29">
        <f>(AH1039+AI1039)*(1+0.25*AJ1039)*Параметри!$K$53</f>
        <v>179.42927569600005</v>
      </c>
      <c r="AL1039" s="29">
        <f>ROUNDUP(('Дані з ДІСО'!AU1039+'Дані з ДІСО'!AW1039)/Параметри!$K$28,0)</f>
        <v>0</v>
      </c>
      <c r="AM1039" s="64">
        <f>AL1039*Параметри!$M$35/18</f>
        <v>0</v>
      </c>
      <c r="AN1039" s="29">
        <f>IF(AL1039=0,0,'Дані з ДІСО'!AW1039/SUM('Дані з ДІСО'!AU1039,'Дані з ДІСО'!AW1039))</f>
        <v>0</v>
      </c>
      <c r="AO1039" s="29">
        <f>(1+0.25*AN1039)*AM1039*Параметри!$K$51</f>
        <v>0</v>
      </c>
      <c r="AP1039" s="40">
        <f>ROUNDUP(('Дані з ДІСО'!AE1039+'Дані не з ДІСО'!E1039+'Дані не з ДІСО'!G1039)/Параметри!$K$69,0)</f>
        <v>0</v>
      </c>
      <c r="AQ1039" s="40">
        <f t="shared" si="149"/>
        <v>0</v>
      </c>
      <c r="AR1039" s="40">
        <f>IF(AP1039=0,0,('Дані з ДІСО'!AH1039+'Дані не з ДІСО'!G1039)/('Дані з ДІСО'!AE1039+'Дані не з ДІСО'!E1039+'Дані не з ДІСО'!G1039))</f>
        <v>0</v>
      </c>
      <c r="AS1039" s="29">
        <f>AQ1039*(1+0.25*AR1039)*Параметри!$K$51</f>
        <v>0</v>
      </c>
      <c r="AT1039" s="40">
        <f>ROUNDUP('Дані з ДІСО'!AF1039/Параметри!$K$70,0)</f>
        <v>0</v>
      </c>
      <c r="AU1039" s="40">
        <f t="shared" si="150"/>
        <v>0</v>
      </c>
      <c r="AV1039" s="40">
        <f>IF(AT1039=0,0,'Дані з ДІСО'!AI1039/'Дані з ДІСО'!AF1039)</f>
        <v>0</v>
      </c>
      <c r="AW1039" s="29">
        <f>AU1039*(1+0.25*AV1039)*Параметри!$K$51</f>
        <v>0</v>
      </c>
      <c r="AX1039" s="40">
        <f>ROUNDUP('Дані з ДІСО'!AR1039/Параметри!$K$29,0)</f>
        <v>0</v>
      </c>
      <c r="AY1039" s="40">
        <f>ROUNDUP('Дані з ДІСО'!AS1039/Параметри!$K$29,0)</f>
        <v>0</v>
      </c>
      <c r="AZ1039" s="40">
        <f>ROUNDUP('Дані з ДІСО'!AT1039/Параметри!$K$29,0)</f>
        <v>0</v>
      </c>
      <c r="BA1039" s="64">
        <f>(AX1039*Параметри!$K$32+AY1039*Параметри!$L$32+AZ1039*Параметри!$M$32)/18</f>
        <v>0</v>
      </c>
      <c r="BB1039" s="29">
        <f>(BA1039*Параметри!$K$51+SUM('Дані з ДІСО'!AR1039:AT1039)*Параметри!$K$48*Параметри!$K$20/1000)*Параметри!$K$74</f>
        <v>0</v>
      </c>
      <c r="BC1039" s="40">
        <f>ROUNDUP(('Дані не з ДІСО'!I1039+'Дані не з ДІСО'!K1039)/Параметри!$K$26,0)</f>
        <v>0</v>
      </c>
      <c r="BD1039" s="29">
        <f>BC1039*Параметри!$M$36/18</f>
        <v>0</v>
      </c>
      <c r="BE1039" s="40">
        <f>IF(BC1039=0,0,'Дані не з ДІСО'!K1039/('Дані не з ДІСО'!I1039+'Дані не з ДІСО'!K1039))</f>
        <v>0</v>
      </c>
      <c r="BF1039" s="29">
        <f>(1+0.25*BE1039)*BD1039*Параметри!$K$51</f>
        <v>0</v>
      </c>
      <c r="BG1039" s="40">
        <f>ROUNDUP('Дані не з ДІСО'!M1039/Параметри!$K$27,0)</f>
        <v>0</v>
      </c>
      <c r="BH1039" s="40">
        <f>BG1039*Параметри!$M$37/18</f>
        <v>0</v>
      </c>
      <c r="BI1039" s="29">
        <f>BH1039*Параметри!$K$51</f>
        <v>0</v>
      </c>
      <c r="BJ1039" s="29">
        <f>'Дані не з ДІСО'!N1039*Параметри!$K$76</f>
        <v>0</v>
      </c>
      <c r="BK1039" s="40">
        <f>ROUNDUP('Дані з ДІСО'!V1039/Параметри!$K$25,0)</f>
        <v>0</v>
      </c>
      <c r="BL1039" s="40">
        <f>ROUNDUP('Дані з ДІСО'!W1039/Параметри!$K$25,0)</f>
        <v>0</v>
      </c>
      <c r="BM1039" s="40">
        <f>ROUNDUP('Дані з ДІСО'!X1039/Параметри!$K$25,0)</f>
        <v>0</v>
      </c>
      <c r="BN1039" s="40">
        <f>(BK1039*Параметри!$K$34+BL1039*Параметри!$L$34+BM1039*Параметри!$M$34)/18</f>
        <v>0</v>
      </c>
      <c r="BO1039" s="40">
        <f>IF(K1039=0,0,'Дані з ДІСО'!AC1039/K1039)</f>
        <v>0</v>
      </c>
      <c r="BP1039" s="29">
        <f>(1+0.25*BO1039)*BN1039*Параметри!$K$51</f>
        <v>0</v>
      </c>
      <c r="BQ1039" s="29">
        <f>BP1039*'Коефіцієнти АТО'!U1039</f>
        <v>0</v>
      </c>
      <c r="BR1039" s="29">
        <f>K1039*(1+0.25*BO1039)*Параметри!$K$66*Параметри!$K$20/1000</f>
        <v>0</v>
      </c>
      <c r="BS1039" s="29">
        <f>(1+0.25*BO1039)*K1039*'Коефіцієнти АТО'!S1039*Параметри!$K$20/1000</f>
        <v>0</v>
      </c>
      <c r="BT1039" s="29">
        <f t="shared" si="151"/>
        <v>0</v>
      </c>
      <c r="BU1039" s="40">
        <f>ROUNDUP('Дані з ДІСО'!AG1039/Параметри!$K$71,0)</f>
        <v>0</v>
      </c>
      <c r="BV1039" s="40">
        <f t="shared" si="152"/>
        <v>0</v>
      </c>
      <c r="BW1039" s="40">
        <f>IF('Дані з ДІСО'!AG1039=0,0,'Дані з ДІСО'!AJ1039/'Дані з ДІСО'!AG1039)</f>
        <v>0</v>
      </c>
      <c r="BX1039" s="29">
        <f>BV1039*(1+0.25*BW1039)*Параметри!$K$51</f>
        <v>0</v>
      </c>
      <c r="BY1039" s="29">
        <f>ROUND(IF(Параметри!$K$77="No",CC1039,CC1039*Параметри!$K$78)+AG1039,1)</f>
        <v>22683.4</v>
      </c>
      <c r="BZ1039" s="29">
        <f>ROUND(IF(Параметри!$K$77="No",BF1039,BF1039*Параметри!$K$78),1)</f>
        <v>0</v>
      </c>
      <c r="CA1039" s="29">
        <f>ROUND(IF(Параметри!$K$77="No",BI1039,BI1039*Параметри!$K$78),1)</f>
        <v>0</v>
      </c>
      <c r="CB1039" s="29">
        <f>ROUND(IF(Параметри!$K$77="No",BJ1039,BJ1039*Параметри!$K$78),1)</f>
        <v>0</v>
      </c>
      <c r="CC1039" s="29">
        <f t="shared" si="146"/>
        <v>25203.812426289831</v>
      </c>
    </row>
    <row r="1040" spans="1:81">
      <c r="A1040" s="9">
        <v>1039</v>
      </c>
      <c r="B1040" s="9" t="s">
        <v>3176</v>
      </c>
      <c r="C1040" s="9" t="s">
        <v>3146</v>
      </c>
      <c r="D1040" s="9" t="s">
        <v>4077</v>
      </c>
      <c r="E1040" s="9" t="s">
        <v>78</v>
      </c>
      <c r="F1040" s="9" t="s">
        <v>4098</v>
      </c>
      <c r="G1040" s="9" t="s">
        <v>2160</v>
      </c>
      <c r="H1040" s="29">
        <f>SUM('Дані з ДІСО'!J1040:L1040)</f>
        <v>6962.5</v>
      </c>
      <c r="I1040" s="29">
        <f>SUM('Дані з ДІСО'!G1040:I1040)</f>
        <v>344</v>
      </c>
      <c r="J1040" s="29">
        <f>SUM('Дані з ДІСО'!P1040:R1040)</f>
        <v>84</v>
      </c>
      <c r="K1040" s="29">
        <f>SUM('Дані з ДІСО'!V1040:X1040)</f>
        <v>0</v>
      </c>
      <c r="L1040" s="40">
        <f>ROUNDUP('Дані з ДІСО'!J1040/'Коефіцієнти АТО'!$R1040,0)</f>
        <v>128</v>
      </c>
      <c r="M1040" s="40">
        <f>ROUNDUP('Дані з ДІСО'!K1040/'Коефіцієнти АТО'!$R1040,0)</f>
        <v>173</v>
      </c>
      <c r="N1040" s="40">
        <f>ROUNDUP('Дані з ДІСО'!L1040/'Коефіцієнти АТО'!$R1040,0)</f>
        <v>40</v>
      </c>
      <c r="O1040" s="59">
        <f>(L1040*Параметри!$K$32+M1040*Параметри!$L$32+N1040*Параметри!$M$32)/18</f>
        <v>556.72777777777776</v>
      </c>
      <c r="P1040" s="41">
        <f>IF(H1040=0,"",'Дані з ДІСО'!Y1040/H1040)</f>
        <v>0</v>
      </c>
      <c r="Q1040" s="29">
        <f>IF(H1040=0,"",(1+0.25*P1040)*O1040*Параметри!$K$51)</f>
        <v>114029.10087837497</v>
      </c>
      <c r="R1040" s="29">
        <f>IF(H1040=0,"",Q1040*'Коефіцієнти АТО'!T1040)</f>
        <v>8552.1825658781217</v>
      </c>
      <c r="S1040" s="29">
        <f>IF(H1040=0,"",H1040*(1+0.25*P1040)*Параметри!$K$66*Параметри!$K$20/1000)</f>
        <v>0</v>
      </c>
      <c r="T1040" s="29">
        <f>IF(H1040=0,"",H1040*(1+0.25*P1040)*'Коефіцієнти АТО'!$S1040*Параметри!$K$20/1000)</f>
        <v>15240.123639627574</v>
      </c>
      <c r="U1040" s="29">
        <f t="shared" si="147"/>
        <v>137821.40708388065</v>
      </c>
      <c r="V1040" s="29">
        <f t="shared" si="148"/>
        <v>137821.40708388065</v>
      </c>
      <c r="W1040" s="40">
        <f>ROUNDUP('Дані з ДІСО'!P1040/Параметри!$K$24,0)</f>
        <v>4</v>
      </c>
      <c r="X1040" s="40">
        <f>ROUNDUP('Дані з ДІСО'!Q1040/Параметри!$K$24,0)</f>
        <v>6</v>
      </c>
      <c r="Y1040" s="40">
        <f>ROUNDUP('Дані з ДІСО'!R1040/Параметри!$K$24,0)</f>
        <v>0</v>
      </c>
      <c r="Z1040" s="59">
        <f>(W1040*Параметри!$K$33+X1040*Параметри!$L$33+Y1040*Параметри!$M$33)/18</f>
        <v>20</v>
      </c>
      <c r="AA1040" s="41">
        <f>IF(J1040=0,0,'Дані з ДІСО'!AA1040/J1040)</f>
        <v>0</v>
      </c>
      <c r="AB1040" s="29">
        <f>(1+0.25*AA1040)*Z1040*Параметри!$K$51</f>
        <v>4096.4042187200002</v>
      </c>
      <c r="AC1040" s="29">
        <f>AB1040*'Коефіцієнти АТО'!U1040</f>
        <v>192.53099827984002</v>
      </c>
      <c r="AD1040" s="29">
        <f>J1040*(1+0.25*AA1040)*Параметри!$K$66*Параметри!$K$20/1000</f>
        <v>0</v>
      </c>
      <c r="AE1040" s="29">
        <f>(1+0.25*AA1040)*J1040*'Коефіцієнти АТО'!S1040*Параметри!$K$20/1000</f>
        <v>183.86648268994128</v>
      </c>
      <c r="AF1040" s="29">
        <f t="shared" si="144"/>
        <v>4472.8016996897813</v>
      </c>
      <c r="AG1040" s="29">
        <v>0</v>
      </c>
      <c r="AH1040" s="40">
        <v>24</v>
      </c>
      <c r="AI1040" s="40">
        <v>0</v>
      </c>
      <c r="AJ1040" s="40">
        <f t="shared" si="145"/>
        <v>0</v>
      </c>
      <c r="AK1040" s="29">
        <f>(AH1040+AI1040)*(1+0.25*AJ1040)*Параметри!$K$53</f>
        <v>4306.3026167040007</v>
      </c>
      <c r="AL1040" s="29">
        <f>ROUNDUP(('Дані з ДІСО'!AU1040+'Дані з ДІСО'!AW1040)/Параметри!$K$28,0)</f>
        <v>7</v>
      </c>
      <c r="AM1040" s="64">
        <f>AL1040*Параметри!$M$35/18</f>
        <v>8.9444444444444446</v>
      </c>
      <c r="AN1040" s="29">
        <f>IF(AL1040=0,0,'Дані з ДІСО'!AW1040/SUM('Дані з ДІСО'!AU1040,'Дані з ДІСО'!AW1040))</f>
        <v>0</v>
      </c>
      <c r="AO1040" s="29">
        <f>(1+0.25*AN1040)*AM1040*Параметри!$K$51</f>
        <v>1832.0029978164443</v>
      </c>
      <c r="AP1040" s="40">
        <f>ROUNDUP(('Дані з ДІСО'!AE1040+'Дані не з ДІСО'!E1040+'Дані не з ДІСО'!G1040)/Параметри!$K$69,0)</f>
        <v>0</v>
      </c>
      <c r="AQ1040" s="40">
        <f t="shared" si="149"/>
        <v>0</v>
      </c>
      <c r="AR1040" s="40">
        <f>IF(AP1040=0,0,('Дані з ДІСО'!AH1040+'Дані не з ДІСО'!G1040)/('Дані з ДІСО'!AE1040+'Дані не з ДІСО'!E1040+'Дані не з ДІСО'!G1040))</f>
        <v>0</v>
      </c>
      <c r="AS1040" s="29">
        <f>AQ1040*(1+0.25*AR1040)*Параметри!$K$51</f>
        <v>0</v>
      </c>
      <c r="AT1040" s="40">
        <f>ROUNDUP('Дані з ДІСО'!AF1040/Параметри!$K$70,0)</f>
        <v>0</v>
      </c>
      <c r="AU1040" s="40">
        <f t="shared" si="150"/>
        <v>0</v>
      </c>
      <c r="AV1040" s="40">
        <f>IF(AT1040=0,0,'Дані з ДІСО'!AI1040/'Дані з ДІСО'!AF1040)</f>
        <v>0</v>
      </c>
      <c r="AW1040" s="29">
        <f>AU1040*(1+0.25*AV1040)*Параметри!$K$51</f>
        <v>0</v>
      </c>
      <c r="AX1040" s="40">
        <f>ROUNDUP('Дані з ДІСО'!AR1040/Параметри!$K$29,0)</f>
        <v>0</v>
      </c>
      <c r="AY1040" s="40">
        <f>ROUNDUP('Дані з ДІСО'!AS1040/Параметри!$K$29,0)</f>
        <v>0</v>
      </c>
      <c r="AZ1040" s="40">
        <f>ROUNDUP('Дані з ДІСО'!AT1040/Параметри!$K$29,0)</f>
        <v>0</v>
      </c>
      <c r="BA1040" s="64">
        <f>(AX1040*Параметри!$K$32+AY1040*Параметри!$L$32+AZ1040*Параметри!$M$32)/18</f>
        <v>0</v>
      </c>
      <c r="BB1040" s="29">
        <f>(BA1040*Параметри!$K$51+SUM('Дані з ДІСО'!AR1040:AT1040)*Параметри!$K$48*Параметри!$K$20/1000)*Параметри!$K$74</f>
        <v>0</v>
      </c>
      <c r="BC1040" s="40">
        <f>ROUNDUP(('Дані не з ДІСО'!I1040+'Дані не з ДІСО'!K1040)/Параметри!$K$26,0)</f>
        <v>0</v>
      </c>
      <c r="BD1040" s="29">
        <f>BC1040*Параметри!$M$36/18</f>
        <v>0</v>
      </c>
      <c r="BE1040" s="40">
        <f>IF(BC1040=0,0,'Дані не з ДІСО'!K1040/('Дані не з ДІСО'!I1040+'Дані не з ДІСО'!K1040))</f>
        <v>0</v>
      </c>
      <c r="BF1040" s="29">
        <f>(1+0.25*BE1040)*BD1040*Параметри!$K$51</f>
        <v>0</v>
      </c>
      <c r="BG1040" s="40">
        <f>ROUNDUP('Дані не з ДІСО'!M1040/Параметри!$K$27,0)</f>
        <v>0</v>
      </c>
      <c r="BH1040" s="40">
        <f>BG1040*Параметри!$M$37/18</f>
        <v>0</v>
      </c>
      <c r="BI1040" s="29">
        <f>BH1040*Параметри!$K$51</f>
        <v>0</v>
      </c>
      <c r="BJ1040" s="29">
        <f>'Дані не з ДІСО'!N1040*Параметри!$K$76</f>
        <v>0</v>
      </c>
      <c r="BK1040" s="40">
        <f>ROUNDUP('Дані з ДІСО'!V1040/Параметри!$K$25,0)</f>
        <v>0</v>
      </c>
      <c r="BL1040" s="40">
        <f>ROUNDUP('Дані з ДІСО'!W1040/Параметри!$K$25,0)</f>
        <v>0</v>
      </c>
      <c r="BM1040" s="40">
        <f>ROUNDUP('Дані з ДІСО'!X1040/Параметри!$K$25,0)</f>
        <v>0</v>
      </c>
      <c r="BN1040" s="40">
        <f>(BK1040*Параметри!$K$34+BL1040*Параметри!$L$34+BM1040*Параметри!$M$34)/18</f>
        <v>0</v>
      </c>
      <c r="BO1040" s="40">
        <f>IF(K1040=0,0,'Дані з ДІСО'!AC1040/K1040)</f>
        <v>0</v>
      </c>
      <c r="BP1040" s="29">
        <f>(1+0.25*BO1040)*BN1040*Параметри!$K$51</f>
        <v>0</v>
      </c>
      <c r="BQ1040" s="29">
        <f>BP1040*'Коефіцієнти АТО'!U1040</f>
        <v>0</v>
      </c>
      <c r="BR1040" s="29">
        <f>K1040*(1+0.25*BO1040)*Параметри!$K$66*Параметри!$K$20/1000</f>
        <v>0</v>
      </c>
      <c r="BS1040" s="29">
        <f>(1+0.25*BO1040)*K1040*'Коефіцієнти АТО'!S1040*Параметри!$K$20/1000</f>
        <v>0</v>
      </c>
      <c r="BT1040" s="29">
        <f t="shared" si="151"/>
        <v>0</v>
      </c>
      <c r="BU1040" s="40">
        <f>ROUNDUP('Дані з ДІСО'!AG1040/Параметри!$K$71,0)</f>
        <v>0</v>
      </c>
      <c r="BV1040" s="40">
        <f t="shared" si="152"/>
        <v>0</v>
      </c>
      <c r="BW1040" s="40">
        <f>IF('Дані з ДІСО'!AG1040=0,0,'Дані з ДІСО'!AJ1040/'Дані з ДІСО'!AG1040)</f>
        <v>0</v>
      </c>
      <c r="BX1040" s="29">
        <f>BV1040*(1+0.25*BW1040)*Параметри!$K$51</f>
        <v>0</v>
      </c>
      <c r="BY1040" s="29">
        <f>ROUND(IF(Параметри!$K$77="No",CC1040,CC1040*Параметри!$K$78)+AG1040,1)</f>
        <v>133589.29999999999</v>
      </c>
      <c r="BZ1040" s="29">
        <f>ROUND(IF(Параметри!$K$77="No",BF1040,BF1040*Параметри!$K$78),1)</f>
        <v>0</v>
      </c>
      <c r="CA1040" s="29">
        <f>ROUND(IF(Параметри!$K$77="No",BI1040,BI1040*Параметри!$K$78),1)</f>
        <v>0</v>
      </c>
      <c r="CB1040" s="29">
        <f>ROUND(IF(Параметри!$K$77="No",BJ1040,BJ1040*Параметри!$K$78),1)</f>
        <v>0</v>
      </c>
      <c r="CC1040" s="29">
        <f t="shared" si="146"/>
        <v>148432.51439809089</v>
      </c>
    </row>
    <row r="1041" spans="1:81">
      <c r="A1041" s="9">
        <v>1040</v>
      </c>
      <c r="B1041" s="9" t="s">
        <v>3176</v>
      </c>
      <c r="C1041" s="9" t="s">
        <v>3146</v>
      </c>
      <c r="D1041" s="9" t="s">
        <v>4077</v>
      </c>
      <c r="E1041" s="9" t="s">
        <v>78</v>
      </c>
      <c r="F1041" s="9" t="s">
        <v>4099</v>
      </c>
      <c r="G1041" s="9" t="s">
        <v>2162</v>
      </c>
      <c r="H1041" s="29">
        <f>SUM('Дані з ДІСО'!J1041:L1041)</f>
        <v>28900.5</v>
      </c>
      <c r="I1041" s="29">
        <f>SUM('Дані з ДІСО'!G1041:I1041)</f>
        <v>941</v>
      </c>
      <c r="J1041" s="29">
        <f>SUM('Дані з ДІСО'!P1041:R1041)</f>
        <v>242</v>
      </c>
      <c r="K1041" s="29">
        <f>SUM('Дані з ДІСО'!V1041:X1041)</f>
        <v>10</v>
      </c>
      <c r="L1041" s="40">
        <f>ROUNDUP('Дані з ДІСО'!J1041/'Коефіцієнти АТО'!$R1041,0)</f>
        <v>416</v>
      </c>
      <c r="M1041" s="40">
        <f>ROUNDUP('Дані з ДІСО'!K1041/'Коефіцієнти АТО'!$R1041,0)</f>
        <v>538</v>
      </c>
      <c r="N1041" s="40">
        <f>ROUNDUP('Дані з ДІСО'!L1041/'Коефіцієнти АТО'!$R1041,0)</f>
        <v>98</v>
      </c>
      <c r="O1041" s="59">
        <f>(L1041*Параметри!$K$32+M1041*Параметри!$L$32+N1041*Параметри!$M$32)/18</f>
        <v>1702.2</v>
      </c>
      <c r="P1041" s="41">
        <f>IF(H1041=0,"",'Дані з ДІСО'!Y1041/H1041)</f>
        <v>0</v>
      </c>
      <c r="Q1041" s="29">
        <f>IF(H1041=0,"",(1+0.25*P1041)*O1041*Параметри!$K$51)</f>
        <v>348644.9630552592</v>
      </c>
      <c r="R1041" s="29">
        <f>IF(H1041=0,"",Q1041*'Коефіцієнти АТО'!T1041)</f>
        <v>52296.744458288878</v>
      </c>
      <c r="S1041" s="29">
        <f>IF(H1041=0,"",H1041*(1+0.25*P1041)*Параметри!$K$66*Параметри!$K$20/1000)</f>
        <v>0</v>
      </c>
      <c r="T1041" s="29">
        <f>IF(H1041=0,"",H1041*(1+0.25*P1041)*'Коефіцієнти АТО'!$S1041*Параметри!$K$20/1000)</f>
        <v>63259.920035483912</v>
      </c>
      <c r="U1041" s="29">
        <f t="shared" si="147"/>
        <v>464201.62754903198</v>
      </c>
      <c r="V1041" s="29">
        <f t="shared" si="148"/>
        <v>464201.62754903198</v>
      </c>
      <c r="W1041" s="40">
        <f>ROUNDUP('Дані з ДІСО'!P1041/Параметри!$K$24,0)</f>
        <v>20</v>
      </c>
      <c r="X1041" s="40">
        <f>ROUNDUP('Дані з ДІСО'!Q1041/Параметри!$K$24,0)</f>
        <v>7</v>
      </c>
      <c r="Y1041" s="40">
        <f>ROUNDUP('Дані з ДІСО'!R1041/Параметри!$K$24,0)</f>
        <v>2</v>
      </c>
      <c r="Z1041" s="59">
        <f>(W1041*Параметри!$K$33+X1041*Параметри!$L$33+Y1041*Параметри!$M$33)/18</f>
        <v>58</v>
      </c>
      <c r="AA1041" s="41">
        <f>IF(J1041=0,0,'Дані з ДІСО'!AA1041/J1041)</f>
        <v>0</v>
      </c>
      <c r="AB1041" s="29">
        <f>(1+0.25*AA1041)*Z1041*Параметри!$K$51</f>
        <v>11879.572234288</v>
      </c>
      <c r="AC1041" s="29">
        <f>AB1041*'Коефіцієнти АТО'!U1041</f>
        <v>1199.836795663088</v>
      </c>
      <c r="AD1041" s="29">
        <f>J1041*(1+0.25*AA1041)*Параметри!$K$66*Параметри!$K$20/1000</f>
        <v>0</v>
      </c>
      <c r="AE1041" s="29">
        <f>(1+0.25*AA1041)*J1041*'Коефіцієнти АТО'!S1041*Параметри!$K$20/1000</f>
        <v>529.71058108292618</v>
      </c>
      <c r="AF1041" s="29">
        <f t="shared" si="144"/>
        <v>13609.119611034013</v>
      </c>
      <c r="AG1041" s="29">
        <v>0</v>
      </c>
      <c r="AH1041" s="40">
        <v>122</v>
      </c>
      <c r="AI1041" s="40">
        <v>0</v>
      </c>
      <c r="AJ1041" s="40">
        <f t="shared" si="145"/>
        <v>0</v>
      </c>
      <c r="AK1041" s="29">
        <f>(AH1041+AI1041)*(1+0.25*AJ1041)*Параметри!$K$53</f>
        <v>21890.371634912004</v>
      </c>
      <c r="AL1041" s="29">
        <f>ROUNDUP(('Дані з ДІСО'!AU1041+'Дані з ДІСО'!AW1041)/Параметри!$K$28,0)</f>
        <v>5</v>
      </c>
      <c r="AM1041" s="64">
        <f>AL1041*Параметри!$M$35/18</f>
        <v>6.3888888888888893</v>
      </c>
      <c r="AN1041" s="29">
        <f>IF(AL1041=0,0,'Дані з ДІСО'!AW1041/SUM('Дані з ДІСО'!AU1041,'Дані з ДІСО'!AW1041))</f>
        <v>0</v>
      </c>
      <c r="AO1041" s="29">
        <f>(1+0.25*AN1041)*AM1041*Параметри!$K$51</f>
        <v>1308.5735698688889</v>
      </c>
      <c r="AP1041" s="40">
        <f>ROUNDUP(('Дані з ДІСО'!AE1041+'Дані не з ДІСО'!E1041+'Дані не з ДІСО'!G1041)/Параметри!$K$69,0)</f>
        <v>0</v>
      </c>
      <c r="AQ1041" s="40">
        <f t="shared" si="149"/>
        <v>0</v>
      </c>
      <c r="AR1041" s="40">
        <f>IF(AP1041=0,0,('Дані з ДІСО'!AH1041+'Дані не з ДІСО'!G1041)/('Дані з ДІСО'!AE1041+'Дані не з ДІСО'!E1041+'Дані не з ДІСО'!G1041))</f>
        <v>0</v>
      </c>
      <c r="AS1041" s="29">
        <f>AQ1041*(1+0.25*AR1041)*Параметри!$K$51</f>
        <v>0</v>
      </c>
      <c r="AT1041" s="40">
        <f>ROUNDUP('Дані з ДІСО'!AF1041/Параметри!$K$70,0)</f>
        <v>0</v>
      </c>
      <c r="AU1041" s="40">
        <f t="shared" si="150"/>
        <v>0</v>
      </c>
      <c r="AV1041" s="40">
        <f>IF(AT1041=0,0,'Дані з ДІСО'!AI1041/'Дані з ДІСО'!AF1041)</f>
        <v>0</v>
      </c>
      <c r="AW1041" s="29">
        <f>AU1041*(1+0.25*AV1041)*Параметри!$K$51</f>
        <v>0</v>
      </c>
      <c r="AX1041" s="40">
        <f>ROUNDUP('Дані з ДІСО'!AR1041/Параметри!$K$29,0)</f>
        <v>0</v>
      </c>
      <c r="AY1041" s="40">
        <f>ROUNDUP('Дані з ДІСО'!AS1041/Параметри!$K$29,0)</f>
        <v>0</v>
      </c>
      <c r="AZ1041" s="40">
        <f>ROUNDUP('Дані з ДІСО'!AT1041/Параметри!$K$29,0)</f>
        <v>0</v>
      </c>
      <c r="BA1041" s="64">
        <f>(AX1041*Параметри!$K$32+AY1041*Параметри!$L$32+AZ1041*Параметри!$M$32)/18</f>
        <v>0</v>
      </c>
      <c r="BB1041" s="29">
        <f>(BA1041*Параметри!$K$51+SUM('Дані з ДІСО'!AR1041:AT1041)*Параметри!$K$48*Параметри!$K$20/1000)*Параметри!$K$74</f>
        <v>0</v>
      </c>
      <c r="BC1041" s="40">
        <f>ROUNDUP(('Дані не з ДІСО'!I1041+'Дані не з ДІСО'!K1041)/Параметри!$K$26,0)</f>
        <v>77</v>
      </c>
      <c r="BD1041" s="29">
        <f>BC1041*Параметри!$M$36/18</f>
        <v>119.77777777777777</v>
      </c>
      <c r="BE1041" s="40">
        <f>IF(BC1041=0,0,'Дані не з ДІСО'!K1041/('Дані не з ДІСО'!I1041+'Дані не з ДІСО'!K1041))</f>
        <v>0</v>
      </c>
      <c r="BF1041" s="29">
        <f>(1+0.25*BE1041)*BD1041*Параметри!$K$51</f>
        <v>24532.909709889776</v>
      </c>
      <c r="BG1041" s="40">
        <f>ROUNDUP('Дані не з ДІСО'!M1041/Параметри!$K$27,0)</f>
        <v>0</v>
      </c>
      <c r="BH1041" s="40">
        <f>BG1041*Параметри!$M$37/18</f>
        <v>0</v>
      </c>
      <c r="BI1041" s="29">
        <f>BH1041*Параметри!$K$51</f>
        <v>0</v>
      </c>
      <c r="BJ1041" s="29">
        <f>'Дані не з ДІСО'!N1041*Параметри!$K$76</f>
        <v>0</v>
      </c>
      <c r="BK1041" s="40">
        <f>ROUNDUP('Дані з ДІСО'!V1041/Параметри!$K$25,0)</f>
        <v>2</v>
      </c>
      <c r="BL1041" s="40">
        <f>ROUNDUP('Дані з ДІСО'!W1041/Параметри!$K$25,0)</f>
        <v>0</v>
      </c>
      <c r="BM1041" s="40">
        <f>ROUNDUP('Дані з ДІСО'!X1041/Параметри!$K$25,0)</f>
        <v>0</v>
      </c>
      <c r="BN1041" s="40">
        <f>(BK1041*Параметри!$K$34+BL1041*Параметри!$L$34+BM1041*Параметри!$M$34)/18</f>
        <v>4</v>
      </c>
      <c r="BO1041" s="40">
        <f>IF(K1041=0,0,'Дані з ДІСО'!AC1041/K1041)</f>
        <v>0</v>
      </c>
      <c r="BP1041" s="29">
        <f>(1+0.25*BO1041)*BN1041*Параметри!$K$51</f>
        <v>819.28084374399998</v>
      </c>
      <c r="BQ1041" s="29">
        <f>BP1041*'Коефіцієнти АТО'!U1041</f>
        <v>82.747365218143997</v>
      </c>
      <c r="BR1041" s="29">
        <f>K1041*(1+0.25*BO1041)*Параметри!$K$66*Параметри!$K$20/1000</f>
        <v>0</v>
      </c>
      <c r="BS1041" s="29">
        <f>(1+0.25*BO1041)*K1041*'Коефіцієнти АТО'!S1041*Параметри!$K$20/1000</f>
        <v>21.888866986897774</v>
      </c>
      <c r="BT1041" s="29">
        <f t="shared" si="151"/>
        <v>923.91707594904176</v>
      </c>
      <c r="BU1041" s="40">
        <f>ROUNDUP('Дані з ДІСО'!AG1041/Параметри!$K$71,0)</f>
        <v>0</v>
      </c>
      <c r="BV1041" s="40">
        <f t="shared" si="152"/>
        <v>0</v>
      </c>
      <c r="BW1041" s="40">
        <f>IF('Дані з ДІСО'!AG1041=0,0,'Дані з ДІСО'!AJ1041/'Дані з ДІСО'!AG1041)</f>
        <v>0</v>
      </c>
      <c r="BX1041" s="29">
        <f>BV1041*(1+0.25*BW1041)*Параметри!$K$51</f>
        <v>0</v>
      </c>
      <c r="BY1041" s="29">
        <f>ROUND(IF(Параметри!$K$77="No",CC1041,CC1041*Параметри!$K$78)+AG1041,1)</f>
        <v>451740.2</v>
      </c>
      <c r="BZ1041" s="29">
        <f>ROUND(IF(Параметри!$K$77="No",BF1041,BF1041*Параметри!$K$78),1)</f>
        <v>22079.599999999999</v>
      </c>
      <c r="CA1041" s="29">
        <f>ROUND(IF(Параметри!$K$77="No",BI1041,BI1041*Параметри!$K$78),1)</f>
        <v>0</v>
      </c>
      <c r="CB1041" s="29">
        <f>ROUND(IF(Параметри!$K$77="No",BJ1041,BJ1041*Параметри!$K$78),1)</f>
        <v>0</v>
      </c>
      <c r="CC1041" s="29">
        <f t="shared" si="146"/>
        <v>501933.60944079584</v>
      </c>
    </row>
    <row r="1042" spans="1:81">
      <c r="A1042" s="9">
        <v>1041</v>
      </c>
      <c r="B1042" s="9" t="s">
        <v>3151</v>
      </c>
      <c r="C1042" s="9" t="s">
        <v>3151</v>
      </c>
      <c r="D1042" s="9" t="s">
        <v>4077</v>
      </c>
      <c r="E1042" s="9" t="s">
        <v>29</v>
      </c>
      <c r="F1042" s="9" t="s">
        <v>4100</v>
      </c>
      <c r="G1042" s="9" t="s">
        <v>2164</v>
      </c>
      <c r="H1042" s="29">
        <f>SUM('Дані з ДІСО'!J1042:L1042)</f>
        <v>932</v>
      </c>
      <c r="I1042" s="29">
        <f>SUM('Дані з ДІСО'!G1042:I1042)</f>
        <v>60</v>
      </c>
      <c r="J1042" s="29">
        <f>SUM('Дані з ДІСО'!P1042:R1042)</f>
        <v>0</v>
      </c>
      <c r="K1042" s="29">
        <f>SUM('Дані з ДІСО'!V1042:X1042)</f>
        <v>0</v>
      </c>
      <c r="L1042" s="40">
        <f>ROUNDUP('Дані з ДІСО'!J1042/'Коефіцієнти АТО'!$R1042,0)</f>
        <v>27</v>
      </c>
      <c r="M1042" s="40">
        <f>ROUNDUP('Дані з ДІСО'!K1042/'Коефіцієнти АТО'!$R1042,0)</f>
        <v>36</v>
      </c>
      <c r="N1042" s="40">
        <f>ROUNDUP('Дані з ДІСО'!L1042/'Коефіцієнти АТО'!$R1042,0)</f>
        <v>7</v>
      </c>
      <c r="O1042" s="59">
        <f>(L1042*Параметри!$K$32+M1042*Параметри!$L$32+N1042*Параметри!$M$32)/18</f>
        <v>113.70555555555556</v>
      </c>
      <c r="P1042" s="41">
        <f>IF(H1042=0,"",'Дані з ДІСО'!Y1042/H1042)</f>
        <v>0</v>
      </c>
      <c r="Q1042" s="29">
        <f>IF(H1042=0,"",(1+0.25*P1042)*O1042*Параметри!$K$51)</f>
        <v>23289.195873483957</v>
      </c>
      <c r="R1042" s="29">
        <f>IF(H1042=0,"",Q1042*'Коефіцієнти АТО'!T1042)</f>
        <v>395.91632984922728</v>
      </c>
      <c r="S1042" s="29">
        <f>IF(H1042=0,"",H1042*(1+0.25*P1042)*Параметри!$K$66*Параметри!$K$20/1000)</f>
        <v>0</v>
      </c>
      <c r="T1042" s="29">
        <f>IF(H1042=0,"",H1042*(1+0.25*P1042)*'Коефіцієнти АТО'!$S1042*Параметри!$K$20/1000)</f>
        <v>4257.4797979385157</v>
      </c>
      <c r="U1042" s="29">
        <f t="shared" si="147"/>
        <v>27942.5920012717</v>
      </c>
      <c r="V1042" s="29">
        <f t="shared" si="148"/>
        <v>27942.5920012717</v>
      </c>
      <c r="W1042" s="40">
        <f>ROUNDUP('Дані з ДІСО'!P1042/Параметри!$K$24,0)</f>
        <v>0</v>
      </c>
      <c r="X1042" s="40">
        <f>ROUNDUP('Дані з ДІСО'!Q1042/Параметри!$K$24,0)</f>
        <v>0</v>
      </c>
      <c r="Y1042" s="40">
        <f>ROUNDUP('Дані з ДІСО'!R1042/Параметри!$K$24,0)</f>
        <v>0</v>
      </c>
      <c r="Z1042" s="59">
        <f>(W1042*Параметри!$K$33+X1042*Параметри!$L$33+Y1042*Параметри!$M$33)/18</f>
        <v>0</v>
      </c>
      <c r="AA1042" s="41">
        <f>IF(J1042=0,0,'Дані з ДІСО'!AA1042/J1042)</f>
        <v>0</v>
      </c>
      <c r="AB1042" s="29">
        <f>(1+0.25*AA1042)*Z1042*Параметри!$K$51</f>
        <v>0</v>
      </c>
      <c r="AC1042" s="29">
        <f>AB1042*'Коефіцієнти АТО'!U1042</f>
        <v>0</v>
      </c>
      <c r="AD1042" s="29">
        <f>J1042*(1+0.25*AA1042)*Параметри!$K$66*Параметри!$K$20/1000</f>
        <v>0</v>
      </c>
      <c r="AE1042" s="29">
        <f>(1+0.25*AA1042)*J1042*'Коефіцієнти АТО'!S1042*Параметри!$K$20/1000</f>
        <v>0</v>
      </c>
      <c r="AF1042" s="29">
        <f t="shared" si="144"/>
        <v>0</v>
      </c>
      <c r="AG1042" s="29">
        <v>0</v>
      </c>
      <c r="AH1042" s="40">
        <v>18</v>
      </c>
      <c r="AI1042" s="40">
        <v>0</v>
      </c>
      <c r="AJ1042" s="40">
        <f t="shared" si="145"/>
        <v>0</v>
      </c>
      <c r="AK1042" s="29">
        <f>(AH1042+AI1042)*(1+0.25*AJ1042)*Параметри!$K$53</f>
        <v>3229.726962528001</v>
      </c>
      <c r="AL1042" s="29">
        <f>ROUNDUP(('Дані з ДІСО'!AU1042+'Дані з ДІСО'!AW1042)/Параметри!$K$28,0)</f>
        <v>0</v>
      </c>
      <c r="AM1042" s="64">
        <f>AL1042*Параметри!$M$35/18</f>
        <v>0</v>
      </c>
      <c r="AN1042" s="29">
        <f>IF(AL1042=0,0,'Дані з ДІСО'!AW1042/SUM('Дані з ДІСО'!AU1042,'Дані з ДІСО'!AW1042))</f>
        <v>0</v>
      </c>
      <c r="AO1042" s="29">
        <f>(1+0.25*AN1042)*AM1042*Параметри!$K$51</f>
        <v>0</v>
      </c>
      <c r="AP1042" s="40">
        <f>ROUNDUP(('Дані з ДІСО'!AE1042+'Дані не з ДІСО'!E1042+'Дані не з ДІСО'!G1042)/Параметри!$K$69,0)</f>
        <v>0</v>
      </c>
      <c r="AQ1042" s="40">
        <f t="shared" si="149"/>
        <v>0</v>
      </c>
      <c r="AR1042" s="40">
        <f>IF(AP1042=0,0,('Дані з ДІСО'!AH1042+'Дані не з ДІСО'!G1042)/('Дані з ДІСО'!AE1042+'Дані не з ДІСО'!E1042+'Дані не з ДІСО'!G1042))</f>
        <v>0</v>
      </c>
      <c r="AS1042" s="29">
        <f>AQ1042*(1+0.25*AR1042)*Параметри!$K$51</f>
        <v>0</v>
      </c>
      <c r="AT1042" s="40">
        <f>ROUNDUP('Дані з ДІСО'!AF1042/Параметри!$K$70,0)</f>
        <v>0</v>
      </c>
      <c r="AU1042" s="40">
        <f t="shared" si="150"/>
        <v>0</v>
      </c>
      <c r="AV1042" s="40">
        <f>IF(AT1042=0,0,'Дані з ДІСО'!AI1042/'Дані з ДІСО'!AF1042)</f>
        <v>0</v>
      </c>
      <c r="AW1042" s="29">
        <f>AU1042*(1+0.25*AV1042)*Параметри!$K$51</f>
        <v>0</v>
      </c>
      <c r="AX1042" s="40">
        <f>ROUNDUP('Дані з ДІСО'!AR1042/Параметри!$K$29,0)</f>
        <v>0</v>
      </c>
      <c r="AY1042" s="40">
        <f>ROUNDUP('Дані з ДІСО'!AS1042/Параметри!$K$29,0)</f>
        <v>0</v>
      </c>
      <c r="AZ1042" s="40">
        <f>ROUNDUP('Дані з ДІСО'!AT1042/Параметри!$K$29,0)</f>
        <v>0</v>
      </c>
      <c r="BA1042" s="64">
        <f>(AX1042*Параметри!$K$32+AY1042*Параметри!$L$32+AZ1042*Параметри!$M$32)/18</f>
        <v>0</v>
      </c>
      <c r="BB1042" s="29">
        <f>(BA1042*Параметри!$K$51+SUM('Дані з ДІСО'!AR1042:AT1042)*Параметри!$K$48*Параметри!$K$20/1000)*Параметри!$K$74</f>
        <v>0</v>
      </c>
      <c r="BC1042" s="40">
        <f>ROUNDUP(('Дані не з ДІСО'!I1042+'Дані не з ДІСО'!K1042)/Параметри!$K$26,0)</f>
        <v>0</v>
      </c>
      <c r="BD1042" s="29">
        <f>BC1042*Параметри!$M$36/18</f>
        <v>0</v>
      </c>
      <c r="BE1042" s="40">
        <f>IF(BC1042=0,0,'Дані не з ДІСО'!K1042/('Дані не з ДІСО'!I1042+'Дані не з ДІСО'!K1042))</f>
        <v>0</v>
      </c>
      <c r="BF1042" s="29">
        <f>(1+0.25*BE1042)*BD1042*Параметри!$K$51</f>
        <v>0</v>
      </c>
      <c r="BG1042" s="40">
        <f>ROUNDUP('Дані не з ДІСО'!M1042/Параметри!$K$27,0)</f>
        <v>0</v>
      </c>
      <c r="BH1042" s="40">
        <f>BG1042*Параметри!$M$37/18</f>
        <v>0</v>
      </c>
      <c r="BI1042" s="29">
        <f>BH1042*Параметри!$K$51</f>
        <v>0</v>
      </c>
      <c r="BJ1042" s="29">
        <f>'Дані не з ДІСО'!N1042*Параметри!$K$76</f>
        <v>0</v>
      </c>
      <c r="BK1042" s="40">
        <f>ROUNDUP('Дані з ДІСО'!V1042/Параметри!$K$25,0)</f>
        <v>0</v>
      </c>
      <c r="BL1042" s="40">
        <f>ROUNDUP('Дані з ДІСО'!W1042/Параметри!$K$25,0)</f>
        <v>0</v>
      </c>
      <c r="BM1042" s="40">
        <f>ROUNDUP('Дані з ДІСО'!X1042/Параметри!$K$25,0)</f>
        <v>0</v>
      </c>
      <c r="BN1042" s="40">
        <f>(BK1042*Параметри!$K$34+BL1042*Параметри!$L$34+BM1042*Параметри!$M$34)/18</f>
        <v>0</v>
      </c>
      <c r="BO1042" s="40">
        <f>IF(K1042=0,0,'Дані з ДІСО'!AC1042/K1042)</f>
        <v>0</v>
      </c>
      <c r="BP1042" s="29">
        <f>(1+0.25*BO1042)*BN1042*Параметри!$K$51</f>
        <v>0</v>
      </c>
      <c r="BQ1042" s="29">
        <f>BP1042*'Коефіцієнти АТО'!U1042</f>
        <v>0</v>
      </c>
      <c r="BR1042" s="29">
        <f>K1042*(1+0.25*BO1042)*Параметри!$K$66*Параметри!$K$20/1000</f>
        <v>0</v>
      </c>
      <c r="BS1042" s="29">
        <f>(1+0.25*BO1042)*K1042*'Коефіцієнти АТО'!S1042*Параметри!$K$20/1000</f>
        <v>0</v>
      </c>
      <c r="BT1042" s="29">
        <f t="shared" si="151"/>
        <v>0</v>
      </c>
      <c r="BU1042" s="40">
        <f>ROUNDUP('Дані з ДІСО'!AG1042/Параметри!$K$71,0)</f>
        <v>0</v>
      </c>
      <c r="BV1042" s="40">
        <f t="shared" si="152"/>
        <v>0</v>
      </c>
      <c r="BW1042" s="40">
        <f>IF('Дані з ДІСО'!AG1042=0,0,'Дані з ДІСО'!AJ1042/'Дані з ДІСО'!AG1042)</f>
        <v>0</v>
      </c>
      <c r="BX1042" s="29">
        <f>BV1042*(1+0.25*BW1042)*Параметри!$K$51</f>
        <v>0</v>
      </c>
      <c r="BY1042" s="29">
        <f>ROUND(IF(Параметри!$K$77="No",CC1042,CC1042*Параметри!$K$78)+AG1042,1)</f>
        <v>28055.1</v>
      </c>
      <c r="BZ1042" s="29">
        <f>ROUND(IF(Параметри!$K$77="No",BF1042,BF1042*Параметри!$K$78),1)</f>
        <v>0</v>
      </c>
      <c r="CA1042" s="29">
        <f>ROUND(IF(Параметри!$K$77="No",BI1042,BI1042*Параметри!$K$78),1)</f>
        <v>0</v>
      </c>
      <c r="CB1042" s="29">
        <f>ROUND(IF(Параметри!$K$77="No",BJ1042,BJ1042*Параметри!$K$78),1)</f>
        <v>0</v>
      </c>
      <c r="CC1042" s="29">
        <f t="shared" si="146"/>
        <v>31172.318963799702</v>
      </c>
    </row>
    <row r="1043" spans="1:81">
      <c r="A1043" s="9">
        <v>1042</v>
      </c>
      <c r="B1043" s="9" t="s">
        <v>3148</v>
      </c>
      <c r="C1043" s="9" t="s">
        <v>3148</v>
      </c>
      <c r="D1043" s="9" t="s">
        <v>4077</v>
      </c>
      <c r="E1043" s="9" t="s">
        <v>24</v>
      </c>
      <c r="F1043" s="9" t="s">
        <v>4101</v>
      </c>
      <c r="G1043" s="9" t="s">
        <v>2166</v>
      </c>
      <c r="H1043" s="29">
        <f>SUM('Дані з ДІСО'!J1043:L1043)</f>
        <v>311</v>
      </c>
      <c r="I1043" s="29">
        <f>SUM('Дані з ДІСО'!G1043:I1043)</f>
        <v>23</v>
      </c>
      <c r="J1043" s="29">
        <f>SUM('Дані з ДІСО'!P1043:R1043)</f>
        <v>0</v>
      </c>
      <c r="K1043" s="29">
        <f>SUM('Дані з ДІСО'!V1043:X1043)</f>
        <v>0</v>
      </c>
      <c r="L1043" s="40">
        <f>ROUNDUP('Дані з ДІСО'!J1043/'Коефіцієнти АТО'!$R1043,0)</f>
        <v>11</v>
      </c>
      <c r="M1043" s="40">
        <f>ROUNDUP('Дані з ДІСО'!K1043/'Коефіцієнти АТО'!$R1043,0)</f>
        <v>16</v>
      </c>
      <c r="N1043" s="40">
        <f>ROUNDUP('Дані з ДІСО'!L1043/'Коефіцієнти АТО'!$R1043,0)</f>
        <v>3</v>
      </c>
      <c r="O1043" s="59">
        <f>(L1043*Параметри!$K$32+M1043*Параметри!$L$32+N1043*Параметри!$M$32)/18</f>
        <v>49.038888888888891</v>
      </c>
      <c r="P1043" s="41">
        <f>IF(H1043=0,"",'Дані з ДІСО'!Y1043/H1043)</f>
        <v>0</v>
      </c>
      <c r="Q1043" s="29">
        <f>IF(H1043=0,"",(1+0.25*P1043)*O1043*Параметри!$K$51)</f>
        <v>10044.15556628929</v>
      </c>
      <c r="R1043" s="29">
        <f>IF(H1043=0,"",Q1043*'Коефіцієнти АТО'!T1043)</f>
        <v>170.75064462691793</v>
      </c>
      <c r="S1043" s="29">
        <f>IF(H1043=0,"",H1043*(1+0.25*P1043)*Параметри!$K$66*Параметри!$K$20/1000)</f>
        <v>0</v>
      </c>
      <c r="T1043" s="29">
        <f>IF(H1043=0,"",H1043*(1+0.25*P1043)*'Коефіцієнти АТО'!$S1043*Параметри!$K$20/1000)</f>
        <v>1568.6704110653739</v>
      </c>
      <c r="U1043" s="29">
        <f t="shared" si="147"/>
        <v>11783.576621981581</v>
      </c>
      <c r="V1043" s="29">
        <f t="shared" si="148"/>
        <v>11783.576621981581</v>
      </c>
      <c r="W1043" s="40">
        <f>ROUNDUP('Дані з ДІСО'!P1043/Параметри!$K$24,0)</f>
        <v>0</v>
      </c>
      <c r="X1043" s="40">
        <f>ROUNDUP('Дані з ДІСО'!Q1043/Параметри!$K$24,0)</f>
        <v>0</v>
      </c>
      <c r="Y1043" s="40">
        <f>ROUNDUP('Дані з ДІСО'!R1043/Параметри!$K$24,0)</f>
        <v>0</v>
      </c>
      <c r="Z1043" s="59">
        <f>(W1043*Параметри!$K$33+X1043*Параметри!$L$33+Y1043*Параметри!$M$33)/18</f>
        <v>0</v>
      </c>
      <c r="AA1043" s="41">
        <f>IF(J1043=0,0,'Дані з ДІСО'!AA1043/J1043)</f>
        <v>0</v>
      </c>
      <c r="AB1043" s="29">
        <f>(1+0.25*AA1043)*Z1043*Параметри!$K$51</f>
        <v>0</v>
      </c>
      <c r="AC1043" s="29">
        <f>AB1043*'Коефіцієнти АТО'!U1043</f>
        <v>0</v>
      </c>
      <c r="AD1043" s="29">
        <f>J1043*(1+0.25*AA1043)*Параметри!$K$66*Параметри!$K$20/1000</f>
        <v>0</v>
      </c>
      <c r="AE1043" s="29">
        <f>(1+0.25*AA1043)*J1043*'Коефіцієнти АТО'!S1043*Параметри!$K$20/1000</f>
        <v>0</v>
      </c>
      <c r="AF1043" s="29">
        <f t="shared" si="144"/>
        <v>0</v>
      </c>
      <c r="AG1043" s="29">
        <v>0</v>
      </c>
      <c r="AH1043" s="40">
        <v>5</v>
      </c>
      <c r="AI1043" s="40">
        <v>0</v>
      </c>
      <c r="AJ1043" s="40">
        <f t="shared" si="145"/>
        <v>0</v>
      </c>
      <c r="AK1043" s="29">
        <f>(AH1043+AI1043)*(1+0.25*AJ1043)*Параметри!$K$53</f>
        <v>897.14637848000029</v>
      </c>
      <c r="AL1043" s="29">
        <f>ROUNDUP(('Дані з ДІСО'!AU1043+'Дані з ДІСО'!AW1043)/Параметри!$K$28,0)</f>
        <v>0</v>
      </c>
      <c r="AM1043" s="64">
        <f>AL1043*Параметри!$M$35/18</f>
        <v>0</v>
      </c>
      <c r="AN1043" s="29">
        <f>IF(AL1043=0,0,'Дані з ДІСО'!AW1043/SUM('Дані з ДІСО'!AU1043,'Дані з ДІСО'!AW1043))</f>
        <v>0</v>
      </c>
      <c r="AO1043" s="29">
        <f>(1+0.25*AN1043)*AM1043*Параметри!$K$51</f>
        <v>0</v>
      </c>
      <c r="AP1043" s="40">
        <f>ROUNDUP(('Дані з ДІСО'!AE1043+'Дані не з ДІСО'!E1043+'Дані не з ДІСО'!G1043)/Параметри!$K$69,0)</f>
        <v>0</v>
      </c>
      <c r="AQ1043" s="40">
        <f t="shared" si="149"/>
        <v>0</v>
      </c>
      <c r="AR1043" s="40">
        <f>IF(AP1043=0,0,('Дані з ДІСО'!AH1043+'Дані не з ДІСО'!G1043)/('Дані з ДІСО'!AE1043+'Дані не з ДІСО'!E1043+'Дані не з ДІСО'!G1043))</f>
        <v>0</v>
      </c>
      <c r="AS1043" s="29">
        <f>AQ1043*(1+0.25*AR1043)*Параметри!$K$51</f>
        <v>0</v>
      </c>
      <c r="AT1043" s="40">
        <f>ROUNDUP('Дані з ДІСО'!AF1043/Параметри!$K$70,0)</f>
        <v>0</v>
      </c>
      <c r="AU1043" s="40">
        <f t="shared" si="150"/>
        <v>0</v>
      </c>
      <c r="AV1043" s="40">
        <f>IF(AT1043=0,0,'Дані з ДІСО'!AI1043/'Дані з ДІСО'!AF1043)</f>
        <v>0</v>
      </c>
      <c r="AW1043" s="29">
        <f>AU1043*(1+0.25*AV1043)*Параметри!$K$51</f>
        <v>0</v>
      </c>
      <c r="AX1043" s="40">
        <f>ROUNDUP('Дані з ДІСО'!AR1043/Параметри!$K$29,0)</f>
        <v>0</v>
      </c>
      <c r="AY1043" s="40">
        <f>ROUNDUP('Дані з ДІСО'!AS1043/Параметри!$K$29,0)</f>
        <v>0</v>
      </c>
      <c r="AZ1043" s="40">
        <f>ROUNDUP('Дані з ДІСО'!AT1043/Параметри!$K$29,0)</f>
        <v>0</v>
      </c>
      <c r="BA1043" s="64">
        <f>(AX1043*Параметри!$K$32+AY1043*Параметри!$L$32+AZ1043*Параметри!$M$32)/18</f>
        <v>0</v>
      </c>
      <c r="BB1043" s="29">
        <f>(BA1043*Параметри!$K$51+SUM('Дані з ДІСО'!AR1043:AT1043)*Параметри!$K$48*Параметри!$K$20/1000)*Параметри!$K$74</f>
        <v>0</v>
      </c>
      <c r="BC1043" s="40">
        <f>ROUNDUP(('Дані не з ДІСО'!I1043+'Дані не з ДІСО'!K1043)/Параметри!$K$26,0)</f>
        <v>0</v>
      </c>
      <c r="BD1043" s="29">
        <f>BC1043*Параметри!$M$36/18</f>
        <v>0</v>
      </c>
      <c r="BE1043" s="40">
        <f>IF(BC1043=0,0,'Дані не з ДІСО'!K1043/('Дані не з ДІСО'!I1043+'Дані не з ДІСО'!K1043))</f>
        <v>0</v>
      </c>
      <c r="BF1043" s="29">
        <f>(1+0.25*BE1043)*BD1043*Параметри!$K$51</f>
        <v>0</v>
      </c>
      <c r="BG1043" s="40">
        <f>ROUNDUP('Дані не з ДІСО'!M1043/Параметри!$K$27,0)</f>
        <v>0</v>
      </c>
      <c r="BH1043" s="40">
        <f>BG1043*Параметри!$M$37/18</f>
        <v>0</v>
      </c>
      <c r="BI1043" s="29">
        <f>BH1043*Параметри!$K$51</f>
        <v>0</v>
      </c>
      <c r="BJ1043" s="29">
        <f>'Дані не з ДІСО'!N1043*Параметри!$K$76</f>
        <v>0</v>
      </c>
      <c r="BK1043" s="40">
        <f>ROUNDUP('Дані з ДІСО'!V1043/Параметри!$K$25,0)</f>
        <v>0</v>
      </c>
      <c r="BL1043" s="40">
        <f>ROUNDUP('Дані з ДІСО'!W1043/Параметри!$K$25,0)</f>
        <v>0</v>
      </c>
      <c r="BM1043" s="40">
        <f>ROUNDUP('Дані з ДІСО'!X1043/Параметри!$K$25,0)</f>
        <v>0</v>
      </c>
      <c r="BN1043" s="40">
        <f>(BK1043*Параметри!$K$34+BL1043*Параметри!$L$34+BM1043*Параметри!$M$34)/18</f>
        <v>0</v>
      </c>
      <c r="BO1043" s="40">
        <f>IF(K1043=0,0,'Дані з ДІСО'!AC1043/K1043)</f>
        <v>0</v>
      </c>
      <c r="BP1043" s="29">
        <f>(1+0.25*BO1043)*BN1043*Параметри!$K$51</f>
        <v>0</v>
      </c>
      <c r="BQ1043" s="29">
        <f>BP1043*'Коефіцієнти АТО'!U1043</f>
        <v>0</v>
      </c>
      <c r="BR1043" s="29">
        <f>K1043*(1+0.25*BO1043)*Параметри!$K$66*Параметри!$K$20/1000</f>
        <v>0</v>
      </c>
      <c r="BS1043" s="29">
        <f>(1+0.25*BO1043)*K1043*'Коефіцієнти АТО'!S1043*Параметри!$K$20/1000</f>
        <v>0</v>
      </c>
      <c r="BT1043" s="29">
        <f t="shared" si="151"/>
        <v>0</v>
      </c>
      <c r="BU1043" s="40">
        <f>ROUNDUP('Дані з ДІСО'!AG1043/Параметри!$K$71,0)</f>
        <v>0</v>
      </c>
      <c r="BV1043" s="40">
        <f t="shared" si="152"/>
        <v>0</v>
      </c>
      <c r="BW1043" s="40">
        <f>IF('Дані з ДІСО'!AG1043=0,0,'Дані з ДІСО'!AJ1043/'Дані з ДІСО'!AG1043)</f>
        <v>0</v>
      </c>
      <c r="BX1043" s="29">
        <f>BV1043*(1+0.25*BW1043)*Параметри!$K$51</f>
        <v>0</v>
      </c>
      <c r="BY1043" s="29">
        <f>ROUND(IF(Параметри!$K$77="No",CC1043,CC1043*Параметри!$K$78)+AG1043,1)</f>
        <v>11412.7</v>
      </c>
      <c r="BZ1043" s="29">
        <f>ROUND(IF(Параметри!$K$77="No",BF1043,BF1043*Параметри!$K$78),1)</f>
        <v>0</v>
      </c>
      <c r="CA1043" s="29">
        <f>ROUND(IF(Параметри!$K$77="No",BI1043,BI1043*Параметри!$K$78),1)</f>
        <v>0</v>
      </c>
      <c r="CB1043" s="29">
        <f>ROUND(IF(Параметри!$K$77="No",BJ1043,BJ1043*Параметри!$K$78),1)</f>
        <v>0</v>
      </c>
      <c r="CC1043" s="29">
        <f t="shared" si="146"/>
        <v>12680.723000461581</v>
      </c>
    </row>
    <row r="1044" spans="1:81">
      <c r="A1044" s="9">
        <v>1043</v>
      </c>
      <c r="B1044" s="9" t="s">
        <v>3176</v>
      </c>
      <c r="C1044" s="9" t="s">
        <v>3146</v>
      </c>
      <c r="D1044" s="9" t="s">
        <v>4077</v>
      </c>
      <c r="E1044" s="9" t="s">
        <v>78</v>
      </c>
      <c r="F1044" s="9" t="s">
        <v>4102</v>
      </c>
      <c r="G1044" s="9" t="s">
        <v>2168</v>
      </c>
      <c r="H1044" s="29">
        <f>SUM('Дані з ДІСО'!J1044:L1044)</f>
        <v>6921</v>
      </c>
      <c r="I1044" s="29">
        <f>SUM('Дані з ДІСО'!G1044:I1044)</f>
        <v>244</v>
      </c>
      <c r="J1044" s="29">
        <f>SUM('Дані з ДІСО'!P1044:R1044)</f>
        <v>19</v>
      </c>
      <c r="K1044" s="29">
        <f>SUM('Дані з ДІСО'!V1044:X1044)</f>
        <v>0</v>
      </c>
      <c r="L1044" s="40">
        <f>ROUNDUP('Дані з ДІСО'!J1044/'Коефіцієнти АТО'!$R1044,0)</f>
        <v>104</v>
      </c>
      <c r="M1044" s="40">
        <f>ROUNDUP('Дані з ДІСО'!K1044/'Коефіцієнти АТО'!$R1044,0)</f>
        <v>128</v>
      </c>
      <c r="N1044" s="40">
        <f>ROUNDUP('Дані з ДІСО'!L1044/'Коефіцієнти АТО'!$R1044,0)</f>
        <v>26</v>
      </c>
      <c r="O1044" s="59">
        <f>(L1044*Параметри!$K$32+M1044*Параметри!$L$32+N1044*Параметри!$M$32)/18</f>
        <v>416.70000000000005</v>
      </c>
      <c r="P1044" s="41">
        <f>IF(H1044=0,"",'Дані з ДІСО'!Y1044/H1044)</f>
        <v>0</v>
      </c>
      <c r="Q1044" s="29">
        <f>IF(H1044=0,"",(1+0.25*P1044)*O1044*Параметри!$K$51)</f>
        <v>85348.58189703121</v>
      </c>
      <c r="R1044" s="29">
        <f>IF(H1044=0,"",Q1044*'Коефіцієнти АТО'!T1044)</f>
        <v>12802.287284554681</v>
      </c>
      <c r="S1044" s="29">
        <f>IF(H1044=0,"",H1044*(1+0.25*P1044)*Параметри!$K$66*Параметри!$K$20/1000)</f>
        <v>0</v>
      </c>
      <c r="T1044" s="29">
        <f>IF(H1044=0,"",H1044*(1+0.25*P1044)*'Коефіцієнти АТО'!$S1044*Параметри!$K$20/1000)</f>
        <v>15149.284841631948</v>
      </c>
      <c r="U1044" s="29">
        <f t="shared" si="147"/>
        <v>113300.15402321784</v>
      </c>
      <c r="V1044" s="29">
        <f t="shared" si="148"/>
        <v>113300.15402321784</v>
      </c>
      <c r="W1044" s="40">
        <f>ROUNDUP('Дані з ДІСО'!P1044/Параметри!$K$24,0)</f>
        <v>2</v>
      </c>
      <c r="X1044" s="40">
        <f>ROUNDUP('Дані з ДІСО'!Q1044/Параметри!$K$24,0)</f>
        <v>1</v>
      </c>
      <c r="Y1044" s="40">
        <f>ROUNDUP('Дані з ДІСО'!R1044/Параметри!$K$24,0)</f>
        <v>0</v>
      </c>
      <c r="Z1044" s="59">
        <f>(W1044*Параметри!$K$33+X1044*Параметри!$L$33+Y1044*Параметри!$M$33)/18</f>
        <v>6</v>
      </c>
      <c r="AA1044" s="41">
        <f>IF(J1044=0,0,'Дані з ДІСО'!AA1044/J1044)</f>
        <v>0</v>
      </c>
      <c r="AB1044" s="29">
        <f>(1+0.25*AA1044)*Z1044*Параметри!$K$51</f>
        <v>1228.921265616</v>
      </c>
      <c r="AC1044" s="29">
        <f>AB1044*'Коефіцієнти АТО'!U1044</f>
        <v>124.12104782721602</v>
      </c>
      <c r="AD1044" s="29">
        <f>J1044*(1+0.25*AA1044)*Параметри!$K$66*Параметри!$K$20/1000</f>
        <v>0</v>
      </c>
      <c r="AE1044" s="29">
        <f>(1+0.25*AA1044)*J1044*'Коефіцієнти АТО'!S1044*Параметри!$K$20/1000</f>
        <v>41.588847275105771</v>
      </c>
      <c r="AF1044" s="29">
        <f t="shared" si="144"/>
        <v>1394.6311607183218</v>
      </c>
      <c r="AG1044" s="29">
        <v>0</v>
      </c>
      <c r="AH1044" s="40">
        <v>22</v>
      </c>
      <c r="AI1044" s="40">
        <v>0</v>
      </c>
      <c r="AJ1044" s="40">
        <f t="shared" si="145"/>
        <v>0</v>
      </c>
      <c r="AK1044" s="29">
        <f>(AH1044+AI1044)*(1+0.25*AJ1044)*Параметри!$K$53</f>
        <v>3947.4440653120009</v>
      </c>
      <c r="AL1044" s="29">
        <f>ROUNDUP(('Дані з ДІСО'!AU1044+'Дані з ДІСО'!AW1044)/Параметри!$K$28,0)</f>
        <v>0</v>
      </c>
      <c r="AM1044" s="64">
        <f>AL1044*Параметри!$M$35/18</f>
        <v>0</v>
      </c>
      <c r="AN1044" s="29">
        <f>IF(AL1044=0,0,'Дані з ДІСО'!AW1044/SUM('Дані з ДІСО'!AU1044,'Дані з ДІСО'!AW1044))</f>
        <v>0</v>
      </c>
      <c r="AO1044" s="29">
        <f>(1+0.25*AN1044)*AM1044*Параметри!$K$51</f>
        <v>0</v>
      </c>
      <c r="AP1044" s="40">
        <f>ROUNDUP(('Дані з ДІСО'!AE1044+'Дані не з ДІСО'!E1044+'Дані не з ДІСО'!G1044)/Параметри!$K$69,0)</f>
        <v>0</v>
      </c>
      <c r="AQ1044" s="40">
        <f t="shared" si="149"/>
        <v>0</v>
      </c>
      <c r="AR1044" s="40">
        <f>IF(AP1044=0,0,('Дані з ДІСО'!AH1044+'Дані не з ДІСО'!G1044)/('Дані з ДІСО'!AE1044+'Дані не з ДІСО'!E1044+'Дані не з ДІСО'!G1044))</f>
        <v>0</v>
      </c>
      <c r="AS1044" s="29">
        <f>AQ1044*(1+0.25*AR1044)*Параметри!$K$51</f>
        <v>0</v>
      </c>
      <c r="AT1044" s="40">
        <f>ROUNDUP('Дані з ДІСО'!AF1044/Параметри!$K$70,0)</f>
        <v>0</v>
      </c>
      <c r="AU1044" s="40">
        <f t="shared" si="150"/>
        <v>0</v>
      </c>
      <c r="AV1044" s="40">
        <f>IF(AT1044=0,0,'Дані з ДІСО'!AI1044/'Дані з ДІСО'!AF1044)</f>
        <v>0</v>
      </c>
      <c r="AW1044" s="29">
        <f>AU1044*(1+0.25*AV1044)*Параметри!$K$51</f>
        <v>0</v>
      </c>
      <c r="AX1044" s="40">
        <f>ROUNDUP('Дані з ДІСО'!AR1044/Параметри!$K$29,0)</f>
        <v>0</v>
      </c>
      <c r="AY1044" s="40">
        <f>ROUNDUP('Дані з ДІСО'!AS1044/Параметри!$K$29,0)</f>
        <v>0</v>
      </c>
      <c r="AZ1044" s="40">
        <f>ROUNDUP('Дані з ДІСО'!AT1044/Параметри!$K$29,0)</f>
        <v>0</v>
      </c>
      <c r="BA1044" s="64">
        <f>(AX1044*Параметри!$K$32+AY1044*Параметри!$L$32+AZ1044*Параметри!$M$32)/18</f>
        <v>0</v>
      </c>
      <c r="BB1044" s="29">
        <f>(BA1044*Параметри!$K$51+SUM('Дані з ДІСО'!AR1044:AT1044)*Параметри!$K$48*Параметри!$K$20/1000)*Параметри!$K$74</f>
        <v>0</v>
      </c>
      <c r="BC1044" s="40">
        <f>ROUNDUP(('Дані не з ДІСО'!I1044+'Дані не з ДІСО'!K1044)/Параметри!$K$26,0)</f>
        <v>0</v>
      </c>
      <c r="BD1044" s="29">
        <f>BC1044*Параметри!$M$36/18</f>
        <v>0</v>
      </c>
      <c r="BE1044" s="40">
        <f>IF(BC1044=0,0,'Дані не з ДІСО'!K1044/('Дані не з ДІСО'!I1044+'Дані не з ДІСО'!K1044))</f>
        <v>0</v>
      </c>
      <c r="BF1044" s="29">
        <f>(1+0.25*BE1044)*BD1044*Параметри!$K$51</f>
        <v>0</v>
      </c>
      <c r="BG1044" s="40">
        <f>ROUNDUP('Дані не з ДІСО'!M1044/Параметри!$K$27,0)</f>
        <v>0</v>
      </c>
      <c r="BH1044" s="40">
        <f>BG1044*Параметри!$M$37/18</f>
        <v>0</v>
      </c>
      <c r="BI1044" s="29">
        <f>BH1044*Параметри!$K$51</f>
        <v>0</v>
      </c>
      <c r="BJ1044" s="29">
        <f>'Дані не з ДІСО'!N1044*Параметри!$K$76</f>
        <v>0</v>
      </c>
      <c r="BK1044" s="40">
        <f>ROUNDUP('Дані з ДІСО'!V1044/Параметри!$K$25,0)</f>
        <v>0</v>
      </c>
      <c r="BL1044" s="40">
        <f>ROUNDUP('Дані з ДІСО'!W1044/Параметри!$K$25,0)</f>
        <v>0</v>
      </c>
      <c r="BM1044" s="40">
        <f>ROUNDUP('Дані з ДІСО'!X1044/Параметри!$K$25,0)</f>
        <v>0</v>
      </c>
      <c r="BN1044" s="40">
        <f>(BK1044*Параметри!$K$34+BL1044*Параметри!$L$34+BM1044*Параметри!$M$34)/18</f>
        <v>0</v>
      </c>
      <c r="BO1044" s="40">
        <f>IF(K1044=0,0,'Дані з ДІСО'!AC1044/K1044)</f>
        <v>0</v>
      </c>
      <c r="BP1044" s="29">
        <f>(1+0.25*BO1044)*BN1044*Параметри!$K$51</f>
        <v>0</v>
      </c>
      <c r="BQ1044" s="29">
        <f>BP1044*'Коефіцієнти АТО'!U1044</f>
        <v>0</v>
      </c>
      <c r="BR1044" s="29">
        <f>K1044*(1+0.25*BO1044)*Параметри!$K$66*Параметри!$K$20/1000</f>
        <v>0</v>
      </c>
      <c r="BS1044" s="29">
        <f>(1+0.25*BO1044)*K1044*'Коефіцієнти АТО'!S1044*Параметри!$K$20/1000</f>
        <v>0</v>
      </c>
      <c r="BT1044" s="29">
        <f t="shared" si="151"/>
        <v>0</v>
      </c>
      <c r="BU1044" s="40">
        <f>ROUNDUP('Дані з ДІСО'!AG1044/Параметри!$K$71,0)</f>
        <v>0</v>
      </c>
      <c r="BV1044" s="40">
        <f t="shared" si="152"/>
        <v>0</v>
      </c>
      <c r="BW1044" s="40">
        <f>IF('Дані з ДІСО'!AG1044=0,0,'Дані з ДІСО'!AJ1044/'Дані з ДІСО'!AG1044)</f>
        <v>0</v>
      </c>
      <c r="BX1044" s="29">
        <f>BV1044*(1+0.25*BW1044)*Параметри!$K$51</f>
        <v>0</v>
      </c>
      <c r="BY1044" s="29">
        <f>ROUND(IF(Параметри!$K$77="No",CC1044,CC1044*Параметри!$K$78)+AG1044,1)</f>
        <v>106778</v>
      </c>
      <c r="BZ1044" s="29">
        <f>ROUND(IF(Параметри!$K$77="No",BF1044,BF1044*Параметри!$K$78),1)</f>
        <v>0</v>
      </c>
      <c r="CA1044" s="29">
        <f>ROUND(IF(Параметри!$K$77="No",BI1044,BI1044*Параметри!$K$78),1)</f>
        <v>0</v>
      </c>
      <c r="CB1044" s="29">
        <f>ROUND(IF(Параметри!$K$77="No",BJ1044,BJ1044*Параметри!$K$78),1)</f>
        <v>0</v>
      </c>
      <c r="CC1044" s="29">
        <f t="shared" si="146"/>
        <v>118642.22924924815</v>
      </c>
    </row>
    <row r="1045" spans="1:81">
      <c r="A1045" s="9">
        <v>1044</v>
      </c>
      <c r="B1045" s="9" t="s">
        <v>3145</v>
      </c>
      <c r="C1045" s="9" t="s">
        <v>3146</v>
      </c>
      <c r="D1045" s="9" t="s">
        <v>4077</v>
      </c>
      <c r="E1045" s="9" t="s">
        <v>21</v>
      </c>
      <c r="F1045" s="9" t="s">
        <v>4103</v>
      </c>
      <c r="G1045" s="9" t="s">
        <v>2170</v>
      </c>
      <c r="H1045" s="29">
        <f>SUM('Дані з ДІСО'!J1045:L1045)</f>
        <v>1764</v>
      </c>
      <c r="I1045" s="29">
        <f>SUM('Дані з ДІСО'!G1045:I1045)</f>
        <v>80</v>
      </c>
      <c r="J1045" s="29">
        <f>SUM('Дані з ДІСО'!P1045:R1045)</f>
        <v>0</v>
      </c>
      <c r="K1045" s="29">
        <f>SUM('Дані з ДІСО'!V1045:X1045)</f>
        <v>0</v>
      </c>
      <c r="L1045" s="40">
        <f>ROUNDUP('Дані з ДІСО'!J1045/'Коефіцієнти АТО'!$R1045,0)</f>
        <v>38</v>
      </c>
      <c r="M1045" s="40">
        <f>ROUNDUP('Дані з ДІСО'!K1045/'Коефіцієнти АТО'!$R1045,0)</f>
        <v>56</v>
      </c>
      <c r="N1045" s="40">
        <f>ROUNDUP('Дані з ДІСО'!L1045/'Коефіцієнти АТО'!$R1045,0)</f>
        <v>12</v>
      </c>
      <c r="O1045" s="59">
        <f>(L1045*Параметри!$K$32+M1045*Параметри!$L$32+N1045*Параметри!$M$32)/18</f>
        <v>173.95555555555558</v>
      </c>
      <c r="P1045" s="41">
        <f>IF(H1045=0,"",'Дані з ДІСО'!Y1045/H1045)</f>
        <v>0</v>
      </c>
      <c r="Q1045" s="29">
        <f>IF(H1045=0,"",(1+0.25*P1045)*O1045*Параметри!$K$51)</f>
        <v>35629.613582377962</v>
      </c>
      <c r="R1045" s="29">
        <f>IF(H1045=0,"",Q1045*'Коефіцієнти АТО'!T1045)</f>
        <v>605.70343090042536</v>
      </c>
      <c r="S1045" s="29">
        <f>IF(H1045=0,"",H1045*(1+0.25*P1045)*Параметри!$K$66*Параметри!$K$20/1000)</f>
        <v>0</v>
      </c>
      <c r="T1045" s="29">
        <f>IF(H1045=0,"",H1045*(1+0.25*P1045)*'Коефіцієнти АТО'!$S1045*Параметри!$K$20/1000)</f>
        <v>5539.9770653969263</v>
      </c>
      <c r="U1045" s="29">
        <f t="shared" si="147"/>
        <v>41775.29407867531</v>
      </c>
      <c r="V1045" s="29">
        <f t="shared" si="148"/>
        <v>41775.29407867531</v>
      </c>
      <c r="W1045" s="40">
        <f>ROUNDUP('Дані з ДІСО'!P1045/Параметри!$K$24,0)</f>
        <v>0</v>
      </c>
      <c r="X1045" s="40">
        <f>ROUNDUP('Дані з ДІСО'!Q1045/Параметри!$K$24,0)</f>
        <v>0</v>
      </c>
      <c r="Y1045" s="40">
        <f>ROUNDUP('Дані з ДІСО'!R1045/Параметри!$K$24,0)</f>
        <v>0</v>
      </c>
      <c r="Z1045" s="59">
        <f>(W1045*Параметри!$K$33+X1045*Параметри!$L$33+Y1045*Параметри!$M$33)/18</f>
        <v>0</v>
      </c>
      <c r="AA1045" s="41">
        <f>IF(J1045=0,0,'Дані з ДІСО'!AA1045/J1045)</f>
        <v>0</v>
      </c>
      <c r="AB1045" s="29">
        <f>(1+0.25*AA1045)*Z1045*Параметри!$K$51</f>
        <v>0</v>
      </c>
      <c r="AC1045" s="29">
        <f>AB1045*'Коефіцієнти АТО'!U1045</f>
        <v>0</v>
      </c>
      <c r="AD1045" s="29">
        <f>J1045*(1+0.25*AA1045)*Параметри!$K$66*Параметри!$K$20/1000</f>
        <v>0</v>
      </c>
      <c r="AE1045" s="29">
        <f>(1+0.25*AA1045)*J1045*'Коефіцієнти АТО'!S1045*Параметри!$K$20/1000</f>
        <v>0</v>
      </c>
      <c r="AF1045" s="29">
        <f t="shared" si="144"/>
        <v>0</v>
      </c>
      <c r="AG1045" s="29">
        <v>0</v>
      </c>
      <c r="AH1045" s="40">
        <v>35</v>
      </c>
      <c r="AI1045" s="40">
        <v>0</v>
      </c>
      <c r="AJ1045" s="40">
        <f t="shared" si="145"/>
        <v>0</v>
      </c>
      <c r="AK1045" s="29">
        <f>(AH1045+AI1045)*(1+0.25*AJ1045)*Параметри!$K$53</f>
        <v>6280.0246493600016</v>
      </c>
      <c r="AL1045" s="29">
        <f>ROUNDUP(('Дані з ДІСО'!AU1045+'Дані з ДІСО'!AW1045)/Параметри!$K$28,0)</f>
        <v>0</v>
      </c>
      <c r="AM1045" s="64">
        <f>AL1045*Параметри!$M$35/18</f>
        <v>0</v>
      </c>
      <c r="AN1045" s="29">
        <f>IF(AL1045=0,0,'Дані з ДІСО'!AW1045/SUM('Дані з ДІСО'!AU1045,'Дані з ДІСО'!AW1045))</f>
        <v>0</v>
      </c>
      <c r="AO1045" s="29">
        <f>(1+0.25*AN1045)*AM1045*Параметри!$K$51</f>
        <v>0</v>
      </c>
      <c r="AP1045" s="40">
        <f>ROUNDUP(('Дані з ДІСО'!AE1045+'Дані не з ДІСО'!E1045+'Дані не з ДІСО'!G1045)/Параметри!$K$69,0)</f>
        <v>0</v>
      </c>
      <c r="AQ1045" s="40">
        <f t="shared" si="149"/>
        <v>0</v>
      </c>
      <c r="AR1045" s="40">
        <f>IF(AP1045=0,0,('Дані з ДІСО'!AH1045+'Дані не з ДІСО'!G1045)/('Дані з ДІСО'!AE1045+'Дані не з ДІСО'!E1045+'Дані не з ДІСО'!G1045))</f>
        <v>0</v>
      </c>
      <c r="AS1045" s="29">
        <f>AQ1045*(1+0.25*AR1045)*Параметри!$K$51</f>
        <v>0</v>
      </c>
      <c r="AT1045" s="40">
        <f>ROUNDUP('Дані з ДІСО'!AF1045/Параметри!$K$70,0)</f>
        <v>0</v>
      </c>
      <c r="AU1045" s="40">
        <f t="shared" si="150"/>
        <v>0</v>
      </c>
      <c r="AV1045" s="40">
        <f>IF(AT1045=0,0,'Дані з ДІСО'!AI1045/'Дані з ДІСО'!AF1045)</f>
        <v>0</v>
      </c>
      <c r="AW1045" s="29">
        <f>AU1045*(1+0.25*AV1045)*Параметри!$K$51</f>
        <v>0</v>
      </c>
      <c r="AX1045" s="40">
        <f>ROUNDUP('Дані з ДІСО'!AR1045/Параметри!$K$29,0)</f>
        <v>0</v>
      </c>
      <c r="AY1045" s="40">
        <f>ROUNDUP('Дані з ДІСО'!AS1045/Параметри!$K$29,0)</f>
        <v>0</v>
      </c>
      <c r="AZ1045" s="40">
        <f>ROUNDUP('Дані з ДІСО'!AT1045/Параметри!$K$29,0)</f>
        <v>0</v>
      </c>
      <c r="BA1045" s="64">
        <f>(AX1045*Параметри!$K$32+AY1045*Параметри!$L$32+AZ1045*Параметри!$M$32)/18</f>
        <v>0</v>
      </c>
      <c r="BB1045" s="29">
        <f>(BA1045*Параметри!$K$51+SUM('Дані з ДІСО'!AR1045:AT1045)*Параметри!$K$48*Параметри!$K$20/1000)*Параметри!$K$74</f>
        <v>0</v>
      </c>
      <c r="BC1045" s="40">
        <f>ROUNDUP(('Дані не з ДІСО'!I1045+'Дані не з ДІСО'!K1045)/Параметри!$K$26,0)</f>
        <v>0</v>
      </c>
      <c r="BD1045" s="29">
        <f>BC1045*Параметри!$M$36/18</f>
        <v>0</v>
      </c>
      <c r="BE1045" s="40">
        <f>IF(BC1045=0,0,'Дані не з ДІСО'!K1045/('Дані не з ДІСО'!I1045+'Дані не з ДІСО'!K1045))</f>
        <v>0</v>
      </c>
      <c r="BF1045" s="29">
        <f>(1+0.25*BE1045)*BD1045*Параметри!$K$51</f>
        <v>0</v>
      </c>
      <c r="BG1045" s="40">
        <f>ROUNDUP('Дані не з ДІСО'!M1045/Параметри!$K$27,0)</f>
        <v>0</v>
      </c>
      <c r="BH1045" s="40">
        <f>BG1045*Параметри!$M$37/18</f>
        <v>0</v>
      </c>
      <c r="BI1045" s="29">
        <f>BH1045*Параметри!$K$51</f>
        <v>0</v>
      </c>
      <c r="BJ1045" s="29">
        <f>'Дані не з ДІСО'!N1045*Параметри!$K$76</f>
        <v>0</v>
      </c>
      <c r="BK1045" s="40">
        <f>ROUNDUP('Дані з ДІСО'!V1045/Параметри!$K$25,0)</f>
        <v>0</v>
      </c>
      <c r="BL1045" s="40">
        <f>ROUNDUP('Дані з ДІСО'!W1045/Параметри!$K$25,0)</f>
        <v>0</v>
      </c>
      <c r="BM1045" s="40">
        <f>ROUNDUP('Дані з ДІСО'!X1045/Параметри!$K$25,0)</f>
        <v>0</v>
      </c>
      <c r="BN1045" s="40">
        <f>(BK1045*Параметри!$K$34+BL1045*Параметри!$L$34+BM1045*Параметри!$M$34)/18</f>
        <v>0</v>
      </c>
      <c r="BO1045" s="40">
        <f>IF(K1045=0,0,'Дані з ДІСО'!AC1045/K1045)</f>
        <v>0</v>
      </c>
      <c r="BP1045" s="29">
        <f>(1+0.25*BO1045)*BN1045*Параметри!$K$51</f>
        <v>0</v>
      </c>
      <c r="BQ1045" s="29">
        <f>BP1045*'Коефіцієнти АТО'!U1045</f>
        <v>0</v>
      </c>
      <c r="BR1045" s="29">
        <f>K1045*(1+0.25*BO1045)*Параметри!$K$66*Параметри!$K$20/1000</f>
        <v>0</v>
      </c>
      <c r="BS1045" s="29">
        <f>(1+0.25*BO1045)*K1045*'Коефіцієнти АТО'!S1045*Параметри!$K$20/1000</f>
        <v>0</v>
      </c>
      <c r="BT1045" s="29">
        <f t="shared" si="151"/>
        <v>0</v>
      </c>
      <c r="BU1045" s="40">
        <f>ROUNDUP('Дані з ДІСО'!AG1045/Параметри!$K$71,0)</f>
        <v>0</v>
      </c>
      <c r="BV1045" s="40">
        <f t="shared" si="152"/>
        <v>0</v>
      </c>
      <c r="BW1045" s="40">
        <f>IF('Дані з ДІСО'!AG1045=0,0,'Дані з ДІСО'!AJ1045/'Дані з ДІСО'!AG1045)</f>
        <v>0</v>
      </c>
      <c r="BX1045" s="29">
        <f>BV1045*(1+0.25*BW1045)*Параметри!$K$51</f>
        <v>0</v>
      </c>
      <c r="BY1045" s="29">
        <f>ROUND(IF(Параметри!$K$77="No",CC1045,CC1045*Параметри!$K$78)+AG1045,1)</f>
        <v>43249.8</v>
      </c>
      <c r="BZ1045" s="29">
        <f>ROUND(IF(Параметри!$K$77="No",BF1045,BF1045*Параметри!$K$78),1)</f>
        <v>0</v>
      </c>
      <c r="CA1045" s="29">
        <f>ROUND(IF(Параметри!$K$77="No",BI1045,BI1045*Параметри!$K$78),1)</f>
        <v>0</v>
      </c>
      <c r="CB1045" s="29">
        <f>ROUND(IF(Параметри!$K$77="No",BJ1045,BJ1045*Параметри!$K$78),1)</f>
        <v>0</v>
      </c>
      <c r="CC1045" s="29">
        <f t="shared" si="146"/>
        <v>48055.318728035309</v>
      </c>
    </row>
    <row r="1046" spans="1:81">
      <c r="A1046" s="9">
        <v>1045</v>
      </c>
      <c r="B1046" s="9" t="s">
        <v>3148</v>
      </c>
      <c r="C1046" s="9" t="s">
        <v>3148</v>
      </c>
      <c r="D1046" s="9" t="s">
        <v>4077</v>
      </c>
      <c r="E1046" s="9" t="s">
        <v>24</v>
      </c>
      <c r="F1046" s="9" t="s">
        <v>4104</v>
      </c>
      <c r="G1046" s="9" t="s">
        <v>2172</v>
      </c>
      <c r="H1046" s="29">
        <f>SUM('Дані з ДІСО'!J1046:L1046)</f>
        <v>311</v>
      </c>
      <c r="I1046" s="29">
        <f>SUM('Дані з ДІСО'!G1046:I1046)</f>
        <v>36</v>
      </c>
      <c r="J1046" s="29">
        <f>SUM('Дані з ДІСО'!P1046:R1046)</f>
        <v>0</v>
      </c>
      <c r="K1046" s="29">
        <f>SUM('Дані з ДІСО'!V1046:X1046)</f>
        <v>0</v>
      </c>
      <c r="L1046" s="40">
        <f>ROUNDUP('Дані з ДІСО'!J1046/'Коефіцієнти АТО'!$R1046,0)</f>
        <v>11</v>
      </c>
      <c r="M1046" s="40">
        <f>ROUNDUP('Дані з ДІСО'!K1046/'Коефіцієнти АТО'!$R1046,0)</f>
        <v>15</v>
      </c>
      <c r="N1046" s="40">
        <f>ROUNDUP('Дані з ДІСО'!L1046/'Коефіцієнти АТО'!$R1046,0)</f>
        <v>3</v>
      </c>
      <c r="O1046" s="59">
        <f>(L1046*Параметри!$K$32+M1046*Параметри!$L$32+N1046*Параметри!$M$32)/18</f>
        <v>47.222222222222221</v>
      </c>
      <c r="P1046" s="41">
        <f>IF(H1046=0,"",'Дані з ДІСО'!Y1046/H1046)</f>
        <v>0</v>
      </c>
      <c r="Q1046" s="29">
        <f>IF(H1046=0,"",(1+0.25*P1046)*O1046*Параметри!$K$51)</f>
        <v>9672.0655164222226</v>
      </c>
      <c r="R1046" s="29">
        <f>IF(H1046=0,"",Q1046*'Коефіцієнти АТО'!T1046)</f>
        <v>164.42511377917779</v>
      </c>
      <c r="S1046" s="29">
        <f>IF(H1046=0,"",H1046*(1+0.25*P1046)*Параметри!$K$66*Параметри!$K$20/1000)</f>
        <v>0</v>
      </c>
      <c r="T1046" s="29">
        <f>IF(H1046=0,"",H1046*(1+0.25*P1046)*'Коефіцієнти АТО'!$S1046*Параметри!$K$20/1000)</f>
        <v>1568.6704110653739</v>
      </c>
      <c r="U1046" s="29">
        <f t="shared" si="147"/>
        <v>11405.161041266774</v>
      </c>
      <c r="V1046" s="29">
        <f t="shared" si="148"/>
        <v>11405.161041266774</v>
      </c>
      <c r="W1046" s="40">
        <f>ROUNDUP('Дані з ДІСО'!P1046/Параметри!$K$24,0)</f>
        <v>0</v>
      </c>
      <c r="X1046" s="40">
        <f>ROUNDUP('Дані з ДІСО'!Q1046/Параметри!$K$24,0)</f>
        <v>0</v>
      </c>
      <c r="Y1046" s="40">
        <f>ROUNDUP('Дані з ДІСО'!R1046/Параметри!$K$24,0)</f>
        <v>0</v>
      </c>
      <c r="Z1046" s="59">
        <f>(W1046*Параметри!$K$33+X1046*Параметри!$L$33+Y1046*Параметри!$M$33)/18</f>
        <v>0</v>
      </c>
      <c r="AA1046" s="41">
        <f>IF(J1046=0,0,'Дані з ДІСО'!AA1046/J1046)</f>
        <v>0</v>
      </c>
      <c r="AB1046" s="29">
        <f>(1+0.25*AA1046)*Z1046*Параметри!$K$51</f>
        <v>0</v>
      </c>
      <c r="AC1046" s="29">
        <f>AB1046*'Коефіцієнти АТО'!U1046</f>
        <v>0</v>
      </c>
      <c r="AD1046" s="29">
        <f>J1046*(1+0.25*AA1046)*Параметри!$K$66*Параметри!$K$20/1000</f>
        <v>0</v>
      </c>
      <c r="AE1046" s="29">
        <f>(1+0.25*AA1046)*J1046*'Коефіцієнти АТО'!S1046*Параметри!$K$20/1000</f>
        <v>0</v>
      </c>
      <c r="AF1046" s="29">
        <f t="shared" si="144"/>
        <v>0</v>
      </c>
      <c r="AG1046" s="29">
        <v>0</v>
      </c>
      <c r="AH1046" s="40">
        <v>2</v>
      </c>
      <c r="AI1046" s="40">
        <v>0</v>
      </c>
      <c r="AJ1046" s="40">
        <f t="shared" si="145"/>
        <v>0</v>
      </c>
      <c r="AK1046" s="29">
        <f>(AH1046+AI1046)*(1+0.25*AJ1046)*Параметри!$K$53</f>
        <v>358.85855139200009</v>
      </c>
      <c r="AL1046" s="29">
        <f>ROUNDUP(('Дані з ДІСО'!AU1046+'Дані з ДІСО'!AW1046)/Параметри!$K$28,0)</f>
        <v>0</v>
      </c>
      <c r="AM1046" s="64">
        <f>AL1046*Параметри!$M$35/18</f>
        <v>0</v>
      </c>
      <c r="AN1046" s="29">
        <f>IF(AL1046=0,0,'Дані з ДІСО'!AW1046/SUM('Дані з ДІСО'!AU1046,'Дані з ДІСО'!AW1046))</f>
        <v>0</v>
      </c>
      <c r="AO1046" s="29">
        <f>(1+0.25*AN1046)*AM1046*Параметри!$K$51</f>
        <v>0</v>
      </c>
      <c r="AP1046" s="40">
        <f>ROUNDUP(('Дані з ДІСО'!AE1046+'Дані не з ДІСО'!E1046+'Дані не з ДІСО'!G1046)/Параметри!$K$69,0)</f>
        <v>0</v>
      </c>
      <c r="AQ1046" s="40">
        <f t="shared" si="149"/>
        <v>0</v>
      </c>
      <c r="AR1046" s="40">
        <f>IF(AP1046=0,0,('Дані з ДІСО'!AH1046+'Дані не з ДІСО'!G1046)/('Дані з ДІСО'!AE1046+'Дані не з ДІСО'!E1046+'Дані не з ДІСО'!G1046))</f>
        <v>0</v>
      </c>
      <c r="AS1046" s="29">
        <f>AQ1046*(1+0.25*AR1046)*Параметри!$K$51</f>
        <v>0</v>
      </c>
      <c r="AT1046" s="40">
        <f>ROUNDUP('Дані з ДІСО'!AF1046/Параметри!$K$70,0)</f>
        <v>0</v>
      </c>
      <c r="AU1046" s="40">
        <f t="shared" si="150"/>
        <v>0</v>
      </c>
      <c r="AV1046" s="40">
        <f>IF(AT1046=0,0,'Дані з ДІСО'!AI1046/'Дані з ДІСО'!AF1046)</f>
        <v>0</v>
      </c>
      <c r="AW1046" s="29">
        <f>AU1046*(1+0.25*AV1046)*Параметри!$K$51</f>
        <v>0</v>
      </c>
      <c r="AX1046" s="40">
        <f>ROUNDUP('Дані з ДІСО'!AR1046/Параметри!$K$29,0)</f>
        <v>0</v>
      </c>
      <c r="AY1046" s="40">
        <f>ROUNDUP('Дані з ДІСО'!AS1046/Параметри!$K$29,0)</f>
        <v>0</v>
      </c>
      <c r="AZ1046" s="40">
        <f>ROUNDUP('Дані з ДІСО'!AT1046/Параметри!$K$29,0)</f>
        <v>0</v>
      </c>
      <c r="BA1046" s="64">
        <f>(AX1046*Параметри!$K$32+AY1046*Параметри!$L$32+AZ1046*Параметри!$M$32)/18</f>
        <v>0</v>
      </c>
      <c r="BB1046" s="29">
        <f>(BA1046*Параметри!$K$51+SUM('Дані з ДІСО'!AR1046:AT1046)*Параметри!$K$48*Параметри!$K$20/1000)*Параметри!$K$74</f>
        <v>0</v>
      </c>
      <c r="BC1046" s="40">
        <f>ROUNDUP(('Дані не з ДІСО'!I1046+'Дані не з ДІСО'!K1046)/Параметри!$K$26,0)</f>
        <v>0</v>
      </c>
      <c r="BD1046" s="29">
        <f>BC1046*Параметри!$M$36/18</f>
        <v>0</v>
      </c>
      <c r="BE1046" s="40">
        <f>IF(BC1046=0,0,'Дані не з ДІСО'!K1046/('Дані не з ДІСО'!I1046+'Дані не з ДІСО'!K1046))</f>
        <v>0</v>
      </c>
      <c r="BF1046" s="29">
        <f>(1+0.25*BE1046)*BD1046*Параметри!$K$51</f>
        <v>0</v>
      </c>
      <c r="BG1046" s="40">
        <f>ROUNDUP('Дані не з ДІСО'!M1046/Параметри!$K$27,0)</f>
        <v>0</v>
      </c>
      <c r="BH1046" s="40">
        <f>BG1046*Параметри!$M$37/18</f>
        <v>0</v>
      </c>
      <c r="BI1046" s="29">
        <f>BH1046*Параметри!$K$51</f>
        <v>0</v>
      </c>
      <c r="BJ1046" s="29">
        <f>'Дані не з ДІСО'!N1046*Параметри!$K$76</f>
        <v>0</v>
      </c>
      <c r="BK1046" s="40">
        <f>ROUNDUP('Дані з ДІСО'!V1046/Параметри!$K$25,0)</f>
        <v>0</v>
      </c>
      <c r="BL1046" s="40">
        <f>ROUNDUP('Дані з ДІСО'!W1046/Параметри!$K$25,0)</f>
        <v>0</v>
      </c>
      <c r="BM1046" s="40">
        <f>ROUNDUP('Дані з ДІСО'!X1046/Параметри!$K$25,0)</f>
        <v>0</v>
      </c>
      <c r="BN1046" s="40">
        <f>(BK1046*Параметри!$K$34+BL1046*Параметри!$L$34+BM1046*Параметри!$M$34)/18</f>
        <v>0</v>
      </c>
      <c r="BO1046" s="40">
        <f>IF(K1046=0,0,'Дані з ДІСО'!AC1046/K1046)</f>
        <v>0</v>
      </c>
      <c r="BP1046" s="29">
        <f>(1+0.25*BO1046)*BN1046*Параметри!$K$51</f>
        <v>0</v>
      </c>
      <c r="BQ1046" s="29">
        <f>BP1046*'Коефіцієнти АТО'!U1046</f>
        <v>0</v>
      </c>
      <c r="BR1046" s="29">
        <f>K1046*(1+0.25*BO1046)*Параметри!$K$66*Параметри!$K$20/1000</f>
        <v>0</v>
      </c>
      <c r="BS1046" s="29">
        <f>(1+0.25*BO1046)*K1046*'Коефіцієнти АТО'!S1046*Параметри!$K$20/1000</f>
        <v>0</v>
      </c>
      <c r="BT1046" s="29">
        <f t="shared" si="151"/>
        <v>0</v>
      </c>
      <c r="BU1046" s="40">
        <f>ROUNDUP('Дані з ДІСО'!AG1046/Параметри!$K$71,0)</f>
        <v>0</v>
      </c>
      <c r="BV1046" s="40">
        <f t="shared" si="152"/>
        <v>0</v>
      </c>
      <c r="BW1046" s="40">
        <f>IF('Дані з ДІСО'!AG1046=0,0,'Дані з ДІСО'!AJ1046/'Дані з ДІСО'!AG1046)</f>
        <v>0</v>
      </c>
      <c r="BX1046" s="29">
        <f>BV1046*(1+0.25*BW1046)*Параметри!$K$51</f>
        <v>0</v>
      </c>
      <c r="BY1046" s="29">
        <f>ROUND(IF(Параметри!$K$77="No",CC1046,CC1046*Параметри!$K$78)+AG1046,1)</f>
        <v>10587.6</v>
      </c>
      <c r="BZ1046" s="29">
        <f>ROUND(IF(Параметри!$K$77="No",BF1046,BF1046*Параметри!$K$78),1)</f>
        <v>0</v>
      </c>
      <c r="CA1046" s="29">
        <f>ROUND(IF(Параметри!$K$77="No",BI1046,BI1046*Параметри!$K$78),1)</f>
        <v>0</v>
      </c>
      <c r="CB1046" s="29">
        <f>ROUND(IF(Параметри!$K$77="No",BJ1046,BJ1046*Параметри!$K$78),1)</f>
        <v>0</v>
      </c>
      <c r="CC1046" s="29">
        <f t="shared" si="146"/>
        <v>11764.019592658775</v>
      </c>
    </row>
    <row r="1047" spans="1:81">
      <c r="A1047" s="9">
        <v>1046</v>
      </c>
      <c r="B1047" s="9" t="s">
        <v>3176</v>
      </c>
      <c r="C1047" s="9" t="s">
        <v>3146</v>
      </c>
      <c r="D1047" s="9" t="s">
        <v>4077</v>
      </c>
      <c r="E1047" s="9" t="s">
        <v>78</v>
      </c>
      <c r="F1047" s="9" t="s">
        <v>4105</v>
      </c>
      <c r="G1047" s="9" t="s">
        <v>2174</v>
      </c>
      <c r="H1047" s="29">
        <f>SUM('Дані з ДІСО'!J1047:L1047)</f>
        <v>4901.5</v>
      </c>
      <c r="I1047" s="29">
        <f>SUM('Дані з ДІСО'!G1047:I1047)</f>
        <v>163</v>
      </c>
      <c r="J1047" s="29">
        <f>SUM('Дані з ДІСО'!P1047:R1047)</f>
        <v>190</v>
      </c>
      <c r="K1047" s="29">
        <f>SUM('Дані з ДІСО'!V1047:X1047)</f>
        <v>0</v>
      </c>
      <c r="L1047" s="40">
        <f>ROUNDUP('Дані з ДІСО'!J1047/'Коефіцієнти АТО'!$R1047,0)</f>
        <v>69</v>
      </c>
      <c r="M1047" s="40">
        <f>ROUNDUP('Дані з ДІСО'!K1047/'Коефіцієнти АТО'!$R1047,0)</f>
        <v>96</v>
      </c>
      <c r="N1047" s="40">
        <f>ROUNDUP('Дані з ДІСО'!L1047/'Коефіцієнти АТО'!$R1047,0)</f>
        <v>25</v>
      </c>
      <c r="O1047" s="59">
        <f>(L1047*Параметри!$K$32+M1047*Параметри!$L$32+N1047*Параметри!$M$32)/18</f>
        <v>311.87222222222226</v>
      </c>
      <c r="P1047" s="41">
        <f>IF(H1047=0,"",'Дані з ДІСО'!Y1047/H1047)</f>
        <v>0</v>
      </c>
      <c r="Q1047" s="29">
        <f>IF(H1047=0,"",(1+0.25*P1047)*O1047*Параметри!$K$51)</f>
        <v>63877.734340634626</v>
      </c>
      <c r="R1047" s="29">
        <f>IF(H1047=0,"",Q1047*'Коефіцієнти АТО'!T1047)</f>
        <v>7984.7167925793283</v>
      </c>
      <c r="S1047" s="29">
        <f>IF(H1047=0,"",H1047*(1+0.25*P1047)*Параметри!$K$66*Параметри!$K$20/1000)</f>
        <v>0</v>
      </c>
      <c r="T1047" s="29">
        <f>IF(H1047=0,"",H1047*(1+0.25*P1047)*'Коефіцієнти АТО'!$S1047*Параметри!$K$20/1000)</f>
        <v>10728.828153627943</v>
      </c>
      <c r="U1047" s="29">
        <f t="shared" si="147"/>
        <v>82591.279286841891</v>
      </c>
      <c r="V1047" s="29">
        <f t="shared" si="148"/>
        <v>82591.279286841891</v>
      </c>
      <c r="W1047" s="40">
        <f>ROUNDUP('Дані з ДІСО'!P1047/Параметри!$K$24,0)</f>
        <v>14</v>
      </c>
      <c r="X1047" s="40">
        <f>ROUNDUP('Дані з ДІСО'!Q1047/Параметри!$K$24,0)</f>
        <v>6</v>
      </c>
      <c r="Y1047" s="40">
        <f>ROUNDUP('Дані з ДІСО'!R1047/Параметри!$K$24,0)</f>
        <v>3</v>
      </c>
      <c r="Z1047" s="59">
        <f>(W1047*Параметри!$K$33+X1047*Параметри!$L$33+Y1047*Параметри!$M$33)/18</f>
        <v>46</v>
      </c>
      <c r="AA1047" s="41">
        <f>IF(J1047=0,0,'Дані з ДІСО'!AA1047/J1047)</f>
        <v>0</v>
      </c>
      <c r="AB1047" s="29">
        <f>(1+0.25*AA1047)*Z1047*Параметри!$K$51</f>
        <v>9421.7297030560003</v>
      </c>
      <c r="AC1047" s="29">
        <f>AB1047*'Коефіцієнти АТО'!U1047</f>
        <v>442.821296043632</v>
      </c>
      <c r="AD1047" s="29">
        <f>J1047*(1+0.25*AA1047)*Параметри!$K$66*Параметри!$K$20/1000</f>
        <v>0</v>
      </c>
      <c r="AE1047" s="29">
        <f>(1+0.25*AA1047)*J1047*'Коефіцієнти АТО'!S1047*Параметри!$K$20/1000</f>
        <v>415.88847275105769</v>
      </c>
      <c r="AF1047" s="29">
        <f t="shared" si="144"/>
        <v>10280.43947185069</v>
      </c>
      <c r="AG1047" s="29">
        <v>0</v>
      </c>
      <c r="AH1047" s="40">
        <v>28</v>
      </c>
      <c r="AI1047" s="40">
        <v>0</v>
      </c>
      <c r="AJ1047" s="40">
        <f t="shared" si="145"/>
        <v>0</v>
      </c>
      <c r="AK1047" s="29">
        <f>(AH1047+AI1047)*(1+0.25*AJ1047)*Параметри!$K$53</f>
        <v>5024.0197194880011</v>
      </c>
      <c r="AL1047" s="29">
        <f>ROUNDUP(('Дані з ДІСО'!AU1047+'Дані з ДІСО'!AW1047)/Параметри!$K$28,0)</f>
        <v>0</v>
      </c>
      <c r="AM1047" s="64">
        <f>AL1047*Параметри!$M$35/18</f>
        <v>0</v>
      </c>
      <c r="AN1047" s="29">
        <f>IF(AL1047=0,0,'Дані з ДІСО'!AW1047/SUM('Дані з ДІСО'!AU1047,'Дані з ДІСО'!AW1047))</f>
        <v>0</v>
      </c>
      <c r="AO1047" s="29">
        <f>(1+0.25*AN1047)*AM1047*Параметри!$K$51</f>
        <v>0</v>
      </c>
      <c r="AP1047" s="40">
        <f>ROUNDUP(('Дані з ДІСО'!AE1047+'Дані не з ДІСО'!E1047+'Дані не з ДІСО'!G1047)/Параметри!$K$69,0)</f>
        <v>0</v>
      </c>
      <c r="AQ1047" s="40">
        <f t="shared" si="149"/>
        <v>0</v>
      </c>
      <c r="AR1047" s="40">
        <f>IF(AP1047=0,0,('Дані з ДІСО'!AH1047+'Дані не з ДІСО'!G1047)/('Дані з ДІСО'!AE1047+'Дані не з ДІСО'!E1047+'Дані не з ДІСО'!G1047))</f>
        <v>0</v>
      </c>
      <c r="AS1047" s="29">
        <f>AQ1047*(1+0.25*AR1047)*Параметри!$K$51</f>
        <v>0</v>
      </c>
      <c r="AT1047" s="40">
        <f>ROUNDUP('Дані з ДІСО'!AF1047/Параметри!$K$70,0)</f>
        <v>0</v>
      </c>
      <c r="AU1047" s="40">
        <f t="shared" si="150"/>
        <v>0</v>
      </c>
      <c r="AV1047" s="40">
        <f>IF(AT1047=0,0,'Дані з ДІСО'!AI1047/'Дані з ДІСО'!AF1047)</f>
        <v>0</v>
      </c>
      <c r="AW1047" s="29">
        <f>AU1047*(1+0.25*AV1047)*Параметри!$K$51</f>
        <v>0</v>
      </c>
      <c r="AX1047" s="40">
        <f>ROUNDUP('Дані з ДІСО'!AR1047/Параметри!$K$29,0)</f>
        <v>0</v>
      </c>
      <c r="AY1047" s="40">
        <f>ROUNDUP('Дані з ДІСО'!AS1047/Параметри!$K$29,0)</f>
        <v>0</v>
      </c>
      <c r="AZ1047" s="40">
        <f>ROUNDUP('Дані з ДІСО'!AT1047/Параметри!$K$29,0)</f>
        <v>0</v>
      </c>
      <c r="BA1047" s="64">
        <f>(AX1047*Параметри!$K$32+AY1047*Параметри!$L$32+AZ1047*Параметри!$M$32)/18</f>
        <v>0</v>
      </c>
      <c r="BB1047" s="29">
        <f>(BA1047*Параметри!$K$51+SUM('Дані з ДІСО'!AR1047:AT1047)*Параметри!$K$48*Параметри!$K$20/1000)*Параметри!$K$74</f>
        <v>0</v>
      </c>
      <c r="BC1047" s="40">
        <f>ROUNDUP(('Дані не з ДІСО'!I1047+'Дані не з ДІСО'!K1047)/Параметри!$K$26,0)</f>
        <v>0</v>
      </c>
      <c r="BD1047" s="29">
        <f>BC1047*Параметри!$M$36/18</f>
        <v>0</v>
      </c>
      <c r="BE1047" s="40">
        <f>IF(BC1047=0,0,'Дані не з ДІСО'!K1047/('Дані не з ДІСО'!I1047+'Дані не з ДІСО'!K1047))</f>
        <v>0</v>
      </c>
      <c r="BF1047" s="29">
        <f>(1+0.25*BE1047)*BD1047*Параметри!$K$51</f>
        <v>0</v>
      </c>
      <c r="BG1047" s="40">
        <f>ROUNDUP('Дані не з ДІСО'!M1047/Параметри!$K$27,0)</f>
        <v>0</v>
      </c>
      <c r="BH1047" s="40">
        <f>BG1047*Параметри!$M$37/18</f>
        <v>0</v>
      </c>
      <c r="BI1047" s="29">
        <f>BH1047*Параметри!$K$51</f>
        <v>0</v>
      </c>
      <c r="BJ1047" s="29">
        <f>'Дані не з ДІСО'!N1047*Параметри!$K$76</f>
        <v>0</v>
      </c>
      <c r="BK1047" s="40">
        <f>ROUNDUP('Дані з ДІСО'!V1047/Параметри!$K$25,0)</f>
        <v>0</v>
      </c>
      <c r="BL1047" s="40">
        <f>ROUNDUP('Дані з ДІСО'!W1047/Параметри!$K$25,0)</f>
        <v>0</v>
      </c>
      <c r="BM1047" s="40">
        <f>ROUNDUP('Дані з ДІСО'!X1047/Параметри!$K$25,0)</f>
        <v>0</v>
      </c>
      <c r="BN1047" s="40">
        <f>(BK1047*Параметри!$K$34+BL1047*Параметри!$L$34+BM1047*Параметри!$M$34)/18</f>
        <v>0</v>
      </c>
      <c r="BO1047" s="40">
        <f>IF(K1047=0,0,'Дані з ДІСО'!AC1047/K1047)</f>
        <v>0</v>
      </c>
      <c r="BP1047" s="29">
        <f>(1+0.25*BO1047)*BN1047*Параметри!$K$51</f>
        <v>0</v>
      </c>
      <c r="BQ1047" s="29">
        <f>BP1047*'Коефіцієнти АТО'!U1047</f>
        <v>0</v>
      </c>
      <c r="BR1047" s="29">
        <f>K1047*(1+0.25*BO1047)*Параметри!$K$66*Параметри!$K$20/1000</f>
        <v>0</v>
      </c>
      <c r="BS1047" s="29">
        <f>(1+0.25*BO1047)*K1047*'Коефіцієнти АТО'!S1047*Параметри!$K$20/1000</f>
        <v>0</v>
      </c>
      <c r="BT1047" s="29">
        <f t="shared" si="151"/>
        <v>0</v>
      </c>
      <c r="BU1047" s="40">
        <f>ROUNDUP('Дані з ДІСО'!AG1047/Параметри!$K$71,0)</f>
        <v>0</v>
      </c>
      <c r="BV1047" s="40">
        <f t="shared" si="152"/>
        <v>0</v>
      </c>
      <c r="BW1047" s="40">
        <f>IF('Дані з ДІСО'!AG1047=0,0,'Дані з ДІСО'!AJ1047/'Дані з ДІСО'!AG1047)</f>
        <v>0</v>
      </c>
      <c r="BX1047" s="29">
        <f>BV1047*(1+0.25*BW1047)*Параметри!$K$51</f>
        <v>0</v>
      </c>
      <c r="BY1047" s="29">
        <f>ROUND(IF(Параметри!$K$77="No",CC1047,CC1047*Параметри!$K$78)+AG1047,1)</f>
        <v>88106.2</v>
      </c>
      <c r="BZ1047" s="29">
        <f>ROUND(IF(Параметри!$K$77="No",BF1047,BF1047*Параметри!$K$78),1)</f>
        <v>0</v>
      </c>
      <c r="CA1047" s="29">
        <f>ROUND(IF(Параметри!$K$77="No",BI1047,BI1047*Параметри!$K$78),1)</f>
        <v>0</v>
      </c>
      <c r="CB1047" s="29">
        <f>ROUND(IF(Параметри!$K$77="No",BJ1047,BJ1047*Параметри!$K$78),1)</f>
        <v>0</v>
      </c>
      <c r="CC1047" s="29">
        <f t="shared" si="146"/>
        <v>97895.738478180589</v>
      </c>
    </row>
    <row r="1048" spans="1:81">
      <c r="A1048" s="9">
        <v>1047</v>
      </c>
      <c r="B1048" s="9" t="s">
        <v>3145</v>
      </c>
      <c r="C1048" s="9" t="s">
        <v>3146</v>
      </c>
      <c r="D1048" s="9" t="s">
        <v>4077</v>
      </c>
      <c r="E1048" s="9" t="s">
        <v>21</v>
      </c>
      <c r="F1048" s="9" t="s">
        <v>4106</v>
      </c>
      <c r="G1048" s="9" t="s">
        <v>2176</v>
      </c>
      <c r="H1048" s="29">
        <f>SUM('Дані з ДІСО'!J1048:L1048)</f>
        <v>1436</v>
      </c>
      <c r="I1048" s="29">
        <f>SUM('Дані з ДІСО'!G1048:I1048)</f>
        <v>89</v>
      </c>
      <c r="J1048" s="29">
        <f>SUM('Дані з ДІСО'!P1048:R1048)</f>
        <v>0</v>
      </c>
      <c r="K1048" s="29">
        <f>SUM('Дані з ДІСО'!V1048:X1048)</f>
        <v>0</v>
      </c>
      <c r="L1048" s="40">
        <f>ROUNDUP('Дані з ДІСО'!J1048/'Коефіцієнти АТО'!$R1048,0)</f>
        <v>35</v>
      </c>
      <c r="M1048" s="40">
        <f>ROUNDUP('Дані з ДІСО'!K1048/'Коефіцієнти АТО'!$R1048,0)</f>
        <v>47</v>
      </c>
      <c r="N1048" s="40">
        <f>ROUNDUP('Дані з ДІСО'!L1048/'Коефіцієнти АТО'!$R1048,0)</f>
        <v>7</v>
      </c>
      <c r="O1048" s="59">
        <f>(L1048*Параметри!$K$32+M1048*Параметри!$L$32+N1048*Параметри!$M$32)/18</f>
        <v>143.91111111111113</v>
      </c>
      <c r="P1048" s="41">
        <f>IF(H1048=0,"",'Дані з ДІСО'!Y1048/H1048)</f>
        <v>0</v>
      </c>
      <c r="Q1048" s="29">
        <f>IF(H1048=0,"",(1+0.25*P1048)*O1048*Параметри!$K$51)</f>
        <v>29475.904133811913</v>
      </c>
      <c r="R1048" s="29">
        <f>IF(H1048=0,"",Q1048*'Коефіцієнти АТО'!T1048)</f>
        <v>501.09037027480258</v>
      </c>
      <c r="S1048" s="29">
        <f>IF(H1048=0,"",H1048*(1+0.25*P1048)*Параметри!$K$66*Параметри!$K$20/1000)</f>
        <v>0</v>
      </c>
      <c r="T1048" s="29">
        <f>IF(H1048=0,"",H1048*(1+0.25*P1048)*'Коефіцієнти АТО'!$S1048*Параметри!$K$20/1000)</f>
        <v>4509.8679511961382</v>
      </c>
      <c r="U1048" s="29">
        <f t="shared" si="147"/>
        <v>34486.862455282855</v>
      </c>
      <c r="V1048" s="29">
        <f t="shared" si="148"/>
        <v>34486.862455282855</v>
      </c>
      <c r="W1048" s="40">
        <f>ROUNDUP('Дані з ДІСО'!P1048/Параметри!$K$24,0)</f>
        <v>0</v>
      </c>
      <c r="X1048" s="40">
        <f>ROUNDUP('Дані з ДІСО'!Q1048/Параметри!$K$24,0)</f>
        <v>0</v>
      </c>
      <c r="Y1048" s="40">
        <f>ROUNDUP('Дані з ДІСО'!R1048/Параметри!$K$24,0)</f>
        <v>0</v>
      </c>
      <c r="Z1048" s="59">
        <f>(W1048*Параметри!$K$33+X1048*Параметри!$L$33+Y1048*Параметри!$M$33)/18</f>
        <v>0</v>
      </c>
      <c r="AA1048" s="41">
        <f>IF(J1048=0,0,'Дані з ДІСО'!AA1048/J1048)</f>
        <v>0</v>
      </c>
      <c r="AB1048" s="29">
        <f>(1+0.25*AA1048)*Z1048*Параметри!$K$51</f>
        <v>0</v>
      </c>
      <c r="AC1048" s="29">
        <f>AB1048*'Коефіцієнти АТО'!U1048</f>
        <v>0</v>
      </c>
      <c r="AD1048" s="29">
        <f>J1048*(1+0.25*AA1048)*Параметри!$K$66*Параметри!$K$20/1000</f>
        <v>0</v>
      </c>
      <c r="AE1048" s="29">
        <f>(1+0.25*AA1048)*J1048*'Коефіцієнти АТО'!S1048*Параметри!$K$20/1000</f>
        <v>0</v>
      </c>
      <c r="AF1048" s="29">
        <f t="shared" si="144"/>
        <v>0</v>
      </c>
      <c r="AG1048" s="29">
        <v>0</v>
      </c>
      <c r="AH1048" s="40">
        <v>29</v>
      </c>
      <c r="AI1048" s="40">
        <v>0</v>
      </c>
      <c r="AJ1048" s="40">
        <f t="shared" si="145"/>
        <v>0</v>
      </c>
      <c r="AK1048" s="29">
        <f>(AH1048+AI1048)*(1+0.25*AJ1048)*Параметри!$K$53</f>
        <v>5203.4489951840014</v>
      </c>
      <c r="AL1048" s="29">
        <f>ROUNDUP(('Дані з ДІСО'!AU1048+'Дані з ДІСО'!AW1048)/Параметри!$K$28,0)</f>
        <v>0</v>
      </c>
      <c r="AM1048" s="64">
        <f>AL1048*Параметри!$M$35/18</f>
        <v>0</v>
      </c>
      <c r="AN1048" s="29">
        <f>IF(AL1048=0,0,'Дані з ДІСО'!AW1048/SUM('Дані з ДІСО'!AU1048,'Дані з ДІСО'!AW1048))</f>
        <v>0</v>
      </c>
      <c r="AO1048" s="29">
        <f>(1+0.25*AN1048)*AM1048*Параметри!$K$51</f>
        <v>0</v>
      </c>
      <c r="AP1048" s="40">
        <f>ROUNDUP(('Дані з ДІСО'!AE1048+'Дані не з ДІСО'!E1048+'Дані не з ДІСО'!G1048)/Параметри!$K$69,0)</f>
        <v>0</v>
      </c>
      <c r="AQ1048" s="40">
        <f t="shared" si="149"/>
        <v>0</v>
      </c>
      <c r="AR1048" s="40">
        <f>IF(AP1048=0,0,('Дані з ДІСО'!AH1048+'Дані не з ДІСО'!G1048)/('Дані з ДІСО'!AE1048+'Дані не з ДІСО'!E1048+'Дані не з ДІСО'!G1048))</f>
        <v>0</v>
      </c>
      <c r="AS1048" s="29">
        <f>AQ1048*(1+0.25*AR1048)*Параметри!$K$51</f>
        <v>0</v>
      </c>
      <c r="AT1048" s="40">
        <f>ROUNDUP('Дані з ДІСО'!AF1048/Параметри!$K$70,0)</f>
        <v>0</v>
      </c>
      <c r="AU1048" s="40">
        <f t="shared" si="150"/>
        <v>0</v>
      </c>
      <c r="AV1048" s="40">
        <f>IF(AT1048=0,0,'Дані з ДІСО'!AI1048/'Дані з ДІСО'!AF1048)</f>
        <v>0</v>
      </c>
      <c r="AW1048" s="29">
        <f>AU1048*(1+0.25*AV1048)*Параметри!$K$51</f>
        <v>0</v>
      </c>
      <c r="AX1048" s="40">
        <f>ROUNDUP('Дані з ДІСО'!AR1048/Параметри!$K$29,0)</f>
        <v>0</v>
      </c>
      <c r="AY1048" s="40">
        <f>ROUNDUP('Дані з ДІСО'!AS1048/Параметри!$K$29,0)</f>
        <v>0</v>
      </c>
      <c r="AZ1048" s="40">
        <f>ROUNDUP('Дані з ДІСО'!AT1048/Параметри!$K$29,0)</f>
        <v>0</v>
      </c>
      <c r="BA1048" s="64">
        <f>(AX1048*Параметри!$K$32+AY1048*Параметри!$L$32+AZ1048*Параметри!$M$32)/18</f>
        <v>0</v>
      </c>
      <c r="BB1048" s="29">
        <f>(BA1048*Параметри!$K$51+SUM('Дані з ДІСО'!AR1048:AT1048)*Параметри!$K$48*Параметри!$K$20/1000)*Параметри!$K$74</f>
        <v>0</v>
      </c>
      <c r="BC1048" s="40">
        <f>ROUNDUP(('Дані не з ДІСО'!I1048+'Дані не з ДІСО'!K1048)/Параметри!$K$26,0)</f>
        <v>0</v>
      </c>
      <c r="BD1048" s="29">
        <f>BC1048*Параметри!$M$36/18</f>
        <v>0</v>
      </c>
      <c r="BE1048" s="40">
        <f>IF(BC1048=0,0,'Дані не з ДІСО'!K1048/('Дані не з ДІСО'!I1048+'Дані не з ДІСО'!K1048))</f>
        <v>0</v>
      </c>
      <c r="BF1048" s="29">
        <f>(1+0.25*BE1048)*BD1048*Параметри!$K$51</f>
        <v>0</v>
      </c>
      <c r="BG1048" s="40">
        <f>ROUNDUP('Дані не з ДІСО'!M1048/Параметри!$K$27,0)</f>
        <v>0</v>
      </c>
      <c r="BH1048" s="40">
        <f>BG1048*Параметри!$M$37/18</f>
        <v>0</v>
      </c>
      <c r="BI1048" s="29">
        <f>BH1048*Параметри!$K$51</f>
        <v>0</v>
      </c>
      <c r="BJ1048" s="29">
        <f>'Дані не з ДІСО'!N1048*Параметри!$K$76</f>
        <v>0</v>
      </c>
      <c r="BK1048" s="40">
        <f>ROUNDUP('Дані з ДІСО'!V1048/Параметри!$K$25,0)</f>
        <v>0</v>
      </c>
      <c r="BL1048" s="40">
        <f>ROUNDUP('Дані з ДІСО'!W1048/Параметри!$K$25,0)</f>
        <v>0</v>
      </c>
      <c r="BM1048" s="40">
        <f>ROUNDUP('Дані з ДІСО'!X1048/Параметри!$K$25,0)</f>
        <v>0</v>
      </c>
      <c r="BN1048" s="40">
        <f>(BK1048*Параметри!$K$34+BL1048*Параметри!$L$34+BM1048*Параметри!$M$34)/18</f>
        <v>0</v>
      </c>
      <c r="BO1048" s="40">
        <f>IF(K1048=0,0,'Дані з ДІСО'!AC1048/K1048)</f>
        <v>0</v>
      </c>
      <c r="BP1048" s="29">
        <f>(1+0.25*BO1048)*BN1048*Параметри!$K$51</f>
        <v>0</v>
      </c>
      <c r="BQ1048" s="29">
        <f>BP1048*'Коефіцієнти АТО'!U1048</f>
        <v>0</v>
      </c>
      <c r="BR1048" s="29">
        <f>K1048*(1+0.25*BO1048)*Параметри!$K$66*Параметри!$K$20/1000</f>
        <v>0</v>
      </c>
      <c r="BS1048" s="29">
        <f>(1+0.25*BO1048)*K1048*'Коефіцієнти АТО'!S1048*Параметри!$K$20/1000</f>
        <v>0</v>
      </c>
      <c r="BT1048" s="29">
        <f t="shared" si="151"/>
        <v>0</v>
      </c>
      <c r="BU1048" s="40">
        <f>ROUNDUP('Дані з ДІСО'!AG1048/Параметри!$K$71,0)</f>
        <v>0</v>
      </c>
      <c r="BV1048" s="40">
        <f t="shared" si="152"/>
        <v>0</v>
      </c>
      <c r="BW1048" s="40">
        <f>IF('Дані з ДІСО'!AG1048=0,0,'Дані з ДІСО'!AJ1048/'Дані з ДІСО'!AG1048)</f>
        <v>0</v>
      </c>
      <c r="BX1048" s="29">
        <f>BV1048*(1+0.25*BW1048)*Параметри!$K$51</f>
        <v>0</v>
      </c>
      <c r="BY1048" s="29">
        <f>ROUND(IF(Параметри!$K$77="No",CC1048,CC1048*Параметри!$K$78)+AG1048,1)</f>
        <v>35721.300000000003</v>
      </c>
      <c r="BZ1048" s="29">
        <f>ROUND(IF(Параметри!$K$77="No",BF1048,BF1048*Параметри!$K$78),1)</f>
        <v>0</v>
      </c>
      <c r="CA1048" s="29">
        <f>ROUND(IF(Параметри!$K$77="No",BI1048,BI1048*Параметри!$K$78),1)</f>
        <v>0</v>
      </c>
      <c r="CB1048" s="29">
        <f>ROUND(IF(Параметри!$K$77="No",BJ1048,BJ1048*Параметри!$K$78),1)</f>
        <v>0</v>
      </c>
      <c r="CC1048" s="29">
        <f t="shared" si="146"/>
        <v>39690.311450466856</v>
      </c>
    </row>
    <row r="1049" spans="1:81">
      <c r="A1049" s="9">
        <v>1048</v>
      </c>
      <c r="B1049" s="9" t="s">
        <v>3151</v>
      </c>
      <c r="C1049" s="9" t="s">
        <v>3151</v>
      </c>
      <c r="D1049" s="9" t="s">
        <v>4077</v>
      </c>
      <c r="E1049" s="9" t="s">
        <v>29</v>
      </c>
      <c r="F1049" s="9" t="s">
        <v>4107</v>
      </c>
      <c r="G1049" s="9" t="s">
        <v>2178</v>
      </c>
      <c r="H1049" s="29">
        <f>SUM('Дані з ДІСО'!J1049:L1049)</f>
        <v>720.5</v>
      </c>
      <c r="I1049" s="29">
        <f>SUM('Дані з ДІСО'!G1049:I1049)</f>
        <v>69</v>
      </c>
      <c r="J1049" s="29">
        <f>SUM('Дані з ДІСО'!P1049:R1049)</f>
        <v>0</v>
      </c>
      <c r="K1049" s="29">
        <f>SUM('Дані з ДІСО'!V1049:X1049)</f>
        <v>0</v>
      </c>
      <c r="L1049" s="40">
        <f>ROUNDUP('Дані з ДІСО'!J1049/'Коефіцієнти АТО'!$R1049,0)</f>
        <v>23</v>
      </c>
      <c r="M1049" s="40">
        <f>ROUNDUP('Дані з ДІСО'!K1049/'Коефіцієнти АТО'!$R1049,0)</f>
        <v>29</v>
      </c>
      <c r="N1049" s="40">
        <f>ROUNDUP('Дані з ДІСО'!L1049/'Коефіцієнти АТО'!$R1049,0)</f>
        <v>3</v>
      </c>
      <c r="O1049" s="59">
        <f>(L1049*Параметри!$K$32+M1049*Параметри!$L$32+N1049*Параметри!$M$32)/18</f>
        <v>87.988888888888894</v>
      </c>
      <c r="P1049" s="41">
        <f>IF(H1049=0,"",'Дані з ДІСО'!Y1049/H1049)</f>
        <v>0</v>
      </c>
      <c r="Q1049" s="29">
        <f>IF(H1049=0,"",(1+0.25*P1049)*O1049*Параметри!$K$51)</f>
        <v>18021.902782246489</v>
      </c>
      <c r="R1049" s="29">
        <f>IF(H1049=0,"",Q1049*'Коефіцієнти АТО'!T1049)</f>
        <v>306.37234729819033</v>
      </c>
      <c r="S1049" s="29">
        <f>IF(H1049=0,"",H1049*(1+0.25*P1049)*Параметри!$K$66*Параметри!$K$20/1000)</f>
        <v>0</v>
      </c>
      <c r="T1049" s="29">
        <f>IF(H1049=0,"",H1049*(1+0.25*P1049)*'Коефіцієнти АТО'!$S1049*Параметри!$K$20/1000)</f>
        <v>3291.3242429342286</v>
      </c>
      <c r="U1049" s="29">
        <f t="shared" si="147"/>
        <v>21619.599372478908</v>
      </c>
      <c r="V1049" s="29">
        <f t="shared" si="148"/>
        <v>21619.599372478908</v>
      </c>
      <c r="W1049" s="40">
        <f>ROUNDUP('Дані з ДІСО'!P1049/Параметри!$K$24,0)</f>
        <v>0</v>
      </c>
      <c r="X1049" s="40">
        <f>ROUNDUP('Дані з ДІСО'!Q1049/Параметри!$K$24,0)</f>
        <v>0</v>
      </c>
      <c r="Y1049" s="40">
        <f>ROUNDUP('Дані з ДІСО'!R1049/Параметри!$K$24,0)</f>
        <v>0</v>
      </c>
      <c r="Z1049" s="59">
        <f>(W1049*Параметри!$K$33+X1049*Параметри!$L$33+Y1049*Параметри!$M$33)/18</f>
        <v>0</v>
      </c>
      <c r="AA1049" s="41">
        <f>IF(J1049=0,0,'Дані з ДІСО'!AA1049/J1049)</f>
        <v>0</v>
      </c>
      <c r="AB1049" s="29">
        <f>(1+0.25*AA1049)*Z1049*Параметри!$K$51</f>
        <v>0</v>
      </c>
      <c r="AC1049" s="29">
        <f>AB1049*'Коефіцієнти АТО'!U1049</f>
        <v>0</v>
      </c>
      <c r="AD1049" s="29">
        <f>J1049*(1+0.25*AA1049)*Параметри!$K$66*Параметри!$K$20/1000</f>
        <v>0</v>
      </c>
      <c r="AE1049" s="29">
        <f>(1+0.25*AA1049)*J1049*'Коефіцієнти АТО'!S1049*Параметри!$K$20/1000</f>
        <v>0</v>
      </c>
      <c r="AF1049" s="29">
        <f t="shared" si="144"/>
        <v>0</v>
      </c>
      <c r="AG1049" s="29">
        <v>0</v>
      </c>
      <c r="AH1049" s="40">
        <v>3</v>
      </c>
      <c r="AI1049" s="40">
        <v>0</v>
      </c>
      <c r="AJ1049" s="40">
        <f t="shared" si="145"/>
        <v>0</v>
      </c>
      <c r="AK1049" s="29">
        <f>(AH1049+AI1049)*(1+0.25*AJ1049)*Параметри!$K$53</f>
        <v>538.28782708800009</v>
      </c>
      <c r="AL1049" s="29">
        <f>ROUNDUP(('Дані з ДІСО'!AU1049+'Дані з ДІСО'!AW1049)/Параметри!$K$28,0)</f>
        <v>0</v>
      </c>
      <c r="AM1049" s="64">
        <f>AL1049*Параметри!$M$35/18</f>
        <v>0</v>
      </c>
      <c r="AN1049" s="29">
        <f>IF(AL1049=0,0,'Дані з ДІСО'!AW1049/SUM('Дані з ДІСО'!AU1049,'Дані з ДІСО'!AW1049))</f>
        <v>0</v>
      </c>
      <c r="AO1049" s="29">
        <f>(1+0.25*AN1049)*AM1049*Параметри!$K$51</f>
        <v>0</v>
      </c>
      <c r="AP1049" s="40">
        <f>ROUNDUP(('Дані з ДІСО'!AE1049+'Дані не з ДІСО'!E1049+'Дані не з ДІСО'!G1049)/Параметри!$K$69,0)</f>
        <v>0</v>
      </c>
      <c r="AQ1049" s="40">
        <f t="shared" si="149"/>
        <v>0</v>
      </c>
      <c r="AR1049" s="40">
        <f>IF(AP1049=0,0,('Дані з ДІСО'!AH1049+'Дані не з ДІСО'!G1049)/('Дані з ДІСО'!AE1049+'Дані не з ДІСО'!E1049+'Дані не з ДІСО'!G1049))</f>
        <v>0</v>
      </c>
      <c r="AS1049" s="29">
        <f>AQ1049*(1+0.25*AR1049)*Параметри!$K$51</f>
        <v>0</v>
      </c>
      <c r="AT1049" s="40">
        <f>ROUNDUP('Дані з ДІСО'!AF1049/Параметри!$K$70,0)</f>
        <v>0</v>
      </c>
      <c r="AU1049" s="40">
        <f t="shared" si="150"/>
        <v>0</v>
      </c>
      <c r="AV1049" s="40">
        <f>IF(AT1049=0,0,'Дані з ДІСО'!AI1049/'Дані з ДІСО'!AF1049)</f>
        <v>0</v>
      </c>
      <c r="AW1049" s="29">
        <f>AU1049*(1+0.25*AV1049)*Параметри!$K$51</f>
        <v>0</v>
      </c>
      <c r="AX1049" s="40">
        <f>ROUNDUP('Дані з ДІСО'!AR1049/Параметри!$K$29,0)</f>
        <v>0</v>
      </c>
      <c r="AY1049" s="40">
        <f>ROUNDUP('Дані з ДІСО'!AS1049/Параметри!$K$29,0)</f>
        <v>0</v>
      </c>
      <c r="AZ1049" s="40">
        <f>ROUNDUP('Дані з ДІСО'!AT1049/Параметри!$K$29,0)</f>
        <v>0</v>
      </c>
      <c r="BA1049" s="64">
        <f>(AX1049*Параметри!$K$32+AY1049*Параметри!$L$32+AZ1049*Параметри!$M$32)/18</f>
        <v>0</v>
      </c>
      <c r="BB1049" s="29">
        <f>(BA1049*Параметри!$K$51+SUM('Дані з ДІСО'!AR1049:AT1049)*Параметри!$K$48*Параметри!$K$20/1000)*Параметри!$K$74</f>
        <v>0</v>
      </c>
      <c r="BC1049" s="40">
        <f>ROUNDUP(('Дані не з ДІСО'!I1049+'Дані не з ДІСО'!K1049)/Параметри!$K$26,0)</f>
        <v>0</v>
      </c>
      <c r="BD1049" s="29">
        <f>BC1049*Параметри!$M$36/18</f>
        <v>0</v>
      </c>
      <c r="BE1049" s="40">
        <f>IF(BC1049=0,0,'Дані не з ДІСО'!K1049/('Дані не з ДІСО'!I1049+'Дані не з ДІСО'!K1049))</f>
        <v>0</v>
      </c>
      <c r="BF1049" s="29">
        <f>(1+0.25*BE1049)*BD1049*Параметри!$K$51</f>
        <v>0</v>
      </c>
      <c r="BG1049" s="40">
        <f>ROUNDUP('Дані не з ДІСО'!M1049/Параметри!$K$27,0)</f>
        <v>0</v>
      </c>
      <c r="BH1049" s="40">
        <f>BG1049*Параметри!$M$37/18</f>
        <v>0</v>
      </c>
      <c r="BI1049" s="29">
        <f>BH1049*Параметри!$K$51</f>
        <v>0</v>
      </c>
      <c r="BJ1049" s="29">
        <f>'Дані не з ДІСО'!N1049*Параметри!$K$76</f>
        <v>0</v>
      </c>
      <c r="BK1049" s="40">
        <f>ROUNDUP('Дані з ДІСО'!V1049/Параметри!$K$25,0)</f>
        <v>0</v>
      </c>
      <c r="BL1049" s="40">
        <f>ROUNDUP('Дані з ДІСО'!W1049/Параметри!$K$25,0)</f>
        <v>0</v>
      </c>
      <c r="BM1049" s="40">
        <f>ROUNDUP('Дані з ДІСО'!X1049/Параметри!$K$25,0)</f>
        <v>0</v>
      </c>
      <c r="BN1049" s="40">
        <f>(BK1049*Параметри!$K$34+BL1049*Параметри!$L$34+BM1049*Параметри!$M$34)/18</f>
        <v>0</v>
      </c>
      <c r="BO1049" s="40">
        <f>IF(K1049=0,0,'Дані з ДІСО'!AC1049/K1049)</f>
        <v>0</v>
      </c>
      <c r="BP1049" s="29">
        <f>(1+0.25*BO1049)*BN1049*Параметри!$K$51</f>
        <v>0</v>
      </c>
      <c r="BQ1049" s="29">
        <f>BP1049*'Коефіцієнти АТО'!U1049</f>
        <v>0</v>
      </c>
      <c r="BR1049" s="29">
        <f>K1049*(1+0.25*BO1049)*Параметри!$K$66*Параметри!$K$20/1000</f>
        <v>0</v>
      </c>
      <c r="BS1049" s="29">
        <f>(1+0.25*BO1049)*K1049*'Коефіцієнти АТО'!S1049*Параметри!$K$20/1000</f>
        <v>0</v>
      </c>
      <c r="BT1049" s="29">
        <f t="shared" si="151"/>
        <v>0</v>
      </c>
      <c r="BU1049" s="40">
        <f>ROUNDUP('Дані з ДІСО'!AG1049/Параметри!$K$71,0)</f>
        <v>0</v>
      </c>
      <c r="BV1049" s="40">
        <f t="shared" si="152"/>
        <v>0</v>
      </c>
      <c r="BW1049" s="40">
        <f>IF('Дані з ДІСО'!AG1049=0,0,'Дані з ДІСО'!AJ1049/'Дані з ДІСО'!AG1049)</f>
        <v>0</v>
      </c>
      <c r="BX1049" s="29">
        <f>BV1049*(1+0.25*BW1049)*Параметри!$K$51</f>
        <v>0</v>
      </c>
      <c r="BY1049" s="29">
        <f>ROUND(IF(Параметри!$K$77="No",CC1049,CC1049*Параметри!$K$78)+AG1049,1)</f>
        <v>19942.099999999999</v>
      </c>
      <c r="BZ1049" s="29">
        <f>ROUND(IF(Параметри!$K$77="No",BF1049,BF1049*Параметри!$K$78),1)</f>
        <v>0</v>
      </c>
      <c r="CA1049" s="29">
        <f>ROUND(IF(Параметри!$K$77="No",BI1049,BI1049*Параметри!$K$78),1)</f>
        <v>0</v>
      </c>
      <c r="CB1049" s="29">
        <f>ROUND(IF(Параметри!$K$77="No",BJ1049,BJ1049*Параметри!$K$78),1)</f>
        <v>0</v>
      </c>
      <c r="CC1049" s="29">
        <f t="shared" si="146"/>
        <v>22157.887199566907</v>
      </c>
    </row>
    <row r="1050" spans="1:81">
      <c r="A1050" s="9">
        <v>1049</v>
      </c>
      <c r="B1050" s="9" t="s">
        <v>3145</v>
      </c>
      <c r="C1050" s="9" t="s">
        <v>3146</v>
      </c>
      <c r="D1050" s="9" t="s">
        <v>4077</v>
      </c>
      <c r="E1050" s="9" t="s">
        <v>21</v>
      </c>
      <c r="F1050" s="9" t="s">
        <v>4108</v>
      </c>
      <c r="G1050" s="9" t="s">
        <v>2180</v>
      </c>
      <c r="H1050" s="29">
        <f>SUM('Дані з ДІСО'!J1050:L1050)</f>
        <v>561</v>
      </c>
      <c r="I1050" s="29">
        <f>SUM('Дані з ДІСО'!G1050:I1050)</f>
        <v>35</v>
      </c>
      <c r="J1050" s="29">
        <f>SUM('Дані з ДІСО'!P1050:R1050)</f>
        <v>0</v>
      </c>
      <c r="K1050" s="29">
        <f>SUM('Дані з ДІСО'!V1050:X1050)</f>
        <v>0</v>
      </c>
      <c r="L1050" s="40">
        <f>ROUNDUP('Дані з ДІСО'!J1050/'Коефіцієнти АТО'!$R1050,0)</f>
        <v>13</v>
      </c>
      <c r="M1050" s="40">
        <f>ROUNDUP('Дані з ДІСО'!K1050/'Коефіцієнти АТО'!$R1050,0)</f>
        <v>17</v>
      </c>
      <c r="N1050" s="40">
        <f>ROUNDUP('Дані з ДІСО'!L1050/'Коефіцієнти АТО'!$R1050,0)</f>
        <v>5</v>
      </c>
      <c r="O1050" s="59">
        <f>(L1050*Параметри!$K$32+M1050*Параметри!$L$32+N1050*Параметри!$M$32)/18</f>
        <v>57.355555555555561</v>
      </c>
      <c r="P1050" s="41">
        <f>IF(H1050=0,"",'Дані з ДІСО'!Y1050/H1050)</f>
        <v>0</v>
      </c>
      <c r="Q1050" s="29">
        <f>IF(H1050=0,"",(1+0.25*P1050)*O1050*Параметри!$K$51)</f>
        <v>11747.576987240356</v>
      </c>
      <c r="R1050" s="29">
        <f>IF(H1050=0,"",Q1050*'Коефіцієнти АТО'!T1050)</f>
        <v>199.70880878308606</v>
      </c>
      <c r="S1050" s="29">
        <f>IF(H1050=0,"",H1050*(1+0.25*P1050)*Параметри!$K$66*Параметри!$K$20/1000)</f>
        <v>0</v>
      </c>
      <c r="T1050" s="29">
        <f>IF(H1050=0,"",H1050*(1+0.25*P1050)*'Коефіцієнти АТО'!$S1050*Параметри!$K$20/1000)</f>
        <v>1227.9654379649651</v>
      </c>
      <c r="U1050" s="29">
        <f t="shared" si="147"/>
        <v>13175.251233988407</v>
      </c>
      <c r="V1050" s="29">
        <f t="shared" si="148"/>
        <v>13175.251233988407</v>
      </c>
      <c r="W1050" s="40">
        <f>ROUNDUP('Дані з ДІСО'!P1050/Параметри!$K$24,0)</f>
        <v>0</v>
      </c>
      <c r="X1050" s="40">
        <f>ROUNDUP('Дані з ДІСО'!Q1050/Параметри!$K$24,0)</f>
        <v>0</v>
      </c>
      <c r="Y1050" s="40">
        <f>ROUNDUP('Дані з ДІСО'!R1050/Параметри!$K$24,0)</f>
        <v>0</v>
      </c>
      <c r="Z1050" s="59">
        <f>(W1050*Параметри!$K$33+X1050*Параметри!$L$33+Y1050*Параметри!$M$33)/18</f>
        <v>0</v>
      </c>
      <c r="AA1050" s="41">
        <f>IF(J1050=0,0,'Дані з ДІСО'!AA1050/J1050)</f>
        <v>0</v>
      </c>
      <c r="AB1050" s="29">
        <f>(1+0.25*AA1050)*Z1050*Параметри!$K$51</f>
        <v>0</v>
      </c>
      <c r="AC1050" s="29">
        <f>AB1050*'Коефіцієнти АТО'!U1050</f>
        <v>0</v>
      </c>
      <c r="AD1050" s="29">
        <f>J1050*(1+0.25*AA1050)*Параметри!$K$66*Параметри!$K$20/1000</f>
        <v>0</v>
      </c>
      <c r="AE1050" s="29">
        <f>(1+0.25*AA1050)*J1050*'Коефіцієнти АТО'!S1050*Параметри!$K$20/1000</f>
        <v>0</v>
      </c>
      <c r="AF1050" s="29">
        <f t="shared" si="144"/>
        <v>0</v>
      </c>
      <c r="AG1050" s="29">
        <v>0</v>
      </c>
      <c r="AH1050" s="40">
        <v>9</v>
      </c>
      <c r="AI1050" s="40">
        <v>0</v>
      </c>
      <c r="AJ1050" s="40">
        <f t="shared" si="145"/>
        <v>0</v>
      </c>
      <c r="AK1050" s="29">
        <f>(AH1050+AI1050)*(1+0.25*AJ1050)*Параметри!$K$53</f>
        <v>1614.8634812640005</v>
      </c>
      <c r="AL1050" s="29">
        <f>ROUNDUP(('Дані з ДІСО'!AU1050+'Дані з ДІСО'!AW1050)/Параметри!$K$28,0)</f>
        <v>0</v>
      </c>
      <c r="AM1050" s="64">
        <f>AL1050*Параметри!$M$35/18</f>
        <v>0</v>
      </c>
      <c r="AN1050" s="29">
        <f>IF(AL1050=0,0,'Дані з ДІСО'!AW1050/SUM('Дані з ДІСО'!AU1050,'Дані з ДІСО'!AW1050))</f>
        <v>0</v>
      </c>
      <c r="AO1050" s="29">
        <f>(1+0.25*AN1050)*AM1050*Параметри!$K$51</f>
        <v>0</v>
      </c>
      <c r="AP1050" s="40">
        <f>ROUNDUP(('Дані з ДІСО'!AE1050+'Дані не з ДІСО'!E1050+'Дані не з ДІСО'!G1050)/Параметри!$K$69,0)</f>
        <v>0</v>
      </c>
      <c r="AQ1050" s="40">
        <f t="shared" si="149"/>
        <v>0</v>
      </c>
      <c r="AR1050" s="40">
        <f>IF(AP1050=0,0,('Дані з ДІСО'!AH1050+'Дані не з ДІСО'!G1050)/('Дані з ДІСО'!AE1050+'Дані не з ДІСО'!E1050+'Дані не з ДІСО'!G1050))</f>
        <v>0</v>
      </c>
      <c r="AS1050" s="29">
        <f>AQ1050*(1+0.25*AR1050)*Параметри!$K$51</f>
        <v>0</v>
      </c>
      <c r="AT1050" s="40">
        <f>ROUNDUP('Дані з ДІСО'!AF1050/Параметри!$K$70,0)</f>
        <v>0</v>
      </c>
      <c r="AU1050" s="40">
        <f t="shared" si="150"/>
        <v>0</v>
      </c>
      <c r="AV1050" s="40">
        <f>IF(AT1050=0,0,'Дані з ДІСО'!AI1050/'Дані з ДІСО'!AF1050)</f>
        <v>0</v>
      </c>
      <c r="AW1050" s="29">
        <f>AU1050*(1+0.25*AV1050)*Параметри!$K$51</f>
        <v>0</v>
      </c>
      <c r="AX1050" s="40">
        <f>ROUNDUP('Дані з ДІСО'!AR1050/Параметри!$K$29,0)</f>
        <v>0</v>
      </c>
      <c r="AY1050" s="40">
        <f>ROUNDUP('Дані з ДІСО'!AS1050/Параметри!$K$29,0)</f>
        <v>0</v>
      </c>
      <c r="AZ1050" s="40">
        <f>ROUNDUP('Дані з ДІСО'!AT1050/Параметри!$K$29,0)</f>
        <v>0</v>
      </c>
      <c r="BA1050" s="64">
        <f>(AX1050*Параметри!$K$32+AY1050*Параметри!$L$32+AZ1050*Параметри!$M$32)/18</f>
        <v>0</v>
      </c>
      <c r="BB1050" s="29">
        <f>(BA1050*Параметри!$K$51+SUM('Дані з ДІСО'!AR1050:AT1050)*Параметри!$K$48*Параметри!$K$20/1000)*Параметри!$K$74</f>
        <v>0</v>
      </c>
      <c r="BC1050" s="40">
        <f>ROUNDUP(('Дані не з ДІСО'!I1050+'Дані не з ДІСО'!K1050)/Параметри!$K$26,0)</f>
        <v>0</v>
      </c>
      <c r="BD1050" s="29">
        <f>BC1050*Параметри!$M$36/18</f>
        <v>0</v>
      </c>
      <c r="BE1050" s="40">
        <f>IF(BC1050=0,0,'Дані не з ДІСО'!K1050/('Дані не з ДІСО'!I1050+'Дані не з ДІСО'!K1050))</f>
        <v>0</v>
      </c>
      <c r="BF1050" s="29">
        <f>(1+0.25*BE1050)*BD1050*Параметри!$K$51</f>
        <v>0</v>
      </c>
      <c r="BG1050" s="40">
        <f>ROUNDUP('Дані не з ДІСО'!M1050/Параметри!$K$27,0)</f>
        <v>0</v>
      </c>
      <c r="BH1050" s="40">
        <f>BG1050*Параметри!$M$37/18</f>
        <v>0</v>
      </c>
      <c r="BI1050" s="29">
        <f>BH1050*Параметри!$K$51</f>
        <v>0</v>
      </c>
      <c r="BJ1050" s="29">
        <f>'Дані не з ДІСО'!N1050*Параметри!$K$76</f>
        <v>0</v>
      </c>
      <c r="BK1050" s="40">
        <f>ROUNDUP('Дані з ДІСО'!V1050/Параметри!$K$25,0)</f>
        <v>0</v>
      </c>
      <c r="BL1050" s="40">
        <f>ROUNDUP('Дані з ДІСО'!W1050/Параметри!$K$25,0)</f>
        <v>0</v>
      </c>
      <c r="BM1050" s="40">
        <f>ROUNDUP('Дані з ДІСО'!X1050/Параметри!$K$25,0)</f>
        <v>0</v>
      </c>
      <c r="BN1050" s="40">
        <f>(BK1050*Параметри!$K$34+BL1050*Параметри!$L$34+BM1050*Параметри!$M$34)/18</f>
        <v>0</v>
      </c>
      <c r="BO1050" s="40">
        <f>IF(K1050=0,0,'Дані з ДІСО'!AC1050/K1050)</f>
        <v>0</v>
      </c>
      <c r="BP1050" s="29">
        <f>(1+0.25*BO1050)*BN1050*Параметри!$K$51</f>
        <v>0</v>
      </c>
      <c r="BQ1050" s="29">
        <f>BP1050*'Коефіцієнти АТО'!U1050</f>
        <v>0</v>
      </c>
      <c r="BR1050" s="29">
        <f>K1050*(1+0.25*BO1050)*Параметри!$K$66*Параметри!$K$20/1000</f>
        <v>0</v>
      </c>
      <c r="BS1050" s="29">
        <f>(1+0.25*BO1050)*K1050*'Коефіцієнти АТО'!S1050*Параметри!$K$20/1000</f>
        <v>0</v>
      </c>
      <c r="BT1050" s="29">
        <f t="shared" si="151"/>
        <v>0</v>
      </c>
      <c r="BU1050" s="40">
        <f>ROUNDUP('Дані з ДІСО'!AG1050/Параметри!$K$71,0)</f>
        <v>0</v>
      </c>
      <c r="BV1050" s="40">
        <f t="shared" si="152"/>
        <v>0</v>
      </c>
      <c r="BW1050" s="40">
        <f>IF('Дані з ДІСО'!AG1050=0,0,'Дані з ДІСО'!AJ1050/'Дані з ДІСО'!AG1050)</f>
        <v>0</v>
      </c>
      <c r="BX1050" s="29">
        <f>BV1050*(1+0.25*BW1050)*Параметри!$K$51</f>
        <v>0</v>
      </c>
      <c r="BY1050" s="29">
        <f>ROUND(IF(Параметри!$K$77="No",CC1050,CC1050*Параметри!$K$78)+AG1050,1)</f>
        <v>13311.1</v>
      </c>
      <c r="BZ1050" s="29">
        <f>ROUND(IF(Параметри!$K$77="No",BF1050,BF1050*Параметри!$K$78),1)</f>
        <v>0</v>
      </c>
      <c r="CA1050" s="29">
        <f>ROUND(IF(Параметри!$K$77="No",BI1050,BI1050*Параметри!$K$78),1)</f>
        <v>0</v>
      </c>
      <c r="CB1050" s="29">
        <f>ROUND(IF(Параметри!$K$77="No",BJ1050,BJ1050*Параметри!$K$78),1)</f>
        <v>0</v>
      </c>
      <c r="CC1050" s="29">
        <f t="shared" si="146"/>
        <v>14790.114715252408</v>
      </c>
    </row>
    <row r="1051" spans="1:81">
      <c r="A1051" s="9">
        <v>1050</v>
      </c>
      <c r="B1051" s="9" t="s">
        <v>3176</v>
      </c>
      <c r="C1051" s="9" t="s">
        <v>3146</v>
      </c>
      <c r="D1051" s="9" t="s">
        <v>4077</v>
      </c>
      <c r="E1051" s="9" t="s">
        <v>78</v>
      </c>
      <c r="F1051" s="9" t="s">
        <v>4109</v>
      </c>
      <c r="G1051" s="9" t="s">
        <v>2182</v>
      </c>
      <c r="H1051" s="29">
        <f>SUM('Дані з ДІСО'!J1051:L1051)</f>
        <v>2998</v>
      </c>
      <c r="I1051" s="29">
        <f>SUM('Дані з ДІСО'!G1051:I1051)</f>
        <v>143</v>
      </c>
      <c r="J1051" s="29">
        <f>SUM('Дані з ДІСО'!P1051:R1051)</f>
        <v>5</v>
      </c>
      <c r="K1051" s="29">
        <f>SUM('Дані з ДІСО'!V1051:X1051)</f>
        <v>0</v>
      </c>
      <c r="L1051" s="40">
        <f>ROUNDUP('Дані з ДІСО'!J1051/'Коефіцієнти АТО'!$R1051,0)</f>
        <v>58</v>
      </c>
      <c r="M1051" s="40">
        <f>ROUNDUP('Дані з ДІСО'!K1051/'Коефіцієнти АТО'!$R1051,0)</f>
        <v>81</v>
      </c>
      <c r="N1051" s="40">
        <f>ROUNDUP('Дані з ДІСО'!L1051/'Коефіцієнти АТО'!$R1051,0)</f>
        <v>13</v>
      </c>
      <c r="O1051" s="59">
        <f>(L1051*Параметри!$K$32+M1051*Параметри!$L$32+N1051*Параметри!$M$32)/18</f>
        <v>246.90000000000003</v>
      </c>
      <c r="P1051" s="41">
        <f>IF(H1051=0,"",'Дані з ДІСО'!Y1051/H1051)</f>
        <v>0</v>
      </c>
      <c r="Q1051" s="29">
        <f>IF(H1051=0,"",(1+0.25*P1051)*O1051*Параметри!$K$51)</f>
        <v>50570.110080098406</v>
      </c>
      <c r="R1051" s="29">
        <f>IF(H1051=0,"",Q1051*'Коефіцієнти АТО'!T1051)</f>
        <v>3792.7582560073802</v>
      </c>
      <c r="S1051" s="29">
        <f>IF(H1051=0,"",H1051*(1+0.25*P1051)*Параметри!$K$66*Параметри!$K$20/1000)</f>
        <v>0</v>
      </c>
      <c r="T1051" s="29">
        <f>IF(H1051=0,"",H1051*(1+0.25*P1051)*'Коефіцієнти АТО'!$S1051*Параметри!$K$20/1000)</f>
        <v>6562.2823226719529</v>
      </c>
      <c r="U1051" s="29">
        <f t="shared" si="147"/>
        <v>60925.15065877774</v>
      </c>
      <c r="V1051" s="29">
        <f t="shared" si="148"/>
        <v>60925.15065877774</v>
      </c>
      <c r="W1051" s="40">
        <f>ROUNDUP('Дані з ДІСО'!P1051/Параметри!$K$24,0)</f>
        <v>0</v>
      </c>
      <c r="X1051" s="40">
        <f>ROUNDUP('Дані з ДІСО'!Q1051/Параметри!$K$24,0)</f>
        <v>1</v>
      </c>
      <c r="Y1051" s="40">
        <f>ROUNDUP('Дані з ДІСО'!R1051/Параметри!$K$24,0)</f>
        <v>0</v>
      </c>
      <c r="Z1051" s="59">
        <f>(W1051*Параметри!$K$33+X1051*Параметри!$L$33+Y1051*Параметри!$M$33)/18</f>
        <v>2</v>
      </c>
      <c r="AA1051" s="41">
        <f>IF(J1051=0,0,'Дані з ДІСО'!AA1051/J1051)</f>
        <v>0</v>
      </c>
      <c r="AB1051" s="29">
        <f>(1+0.25*AA1051)*Z1051*Параметри!$K$51</f>
        <v>409.64042187199999</v>
      </c>
      <c r="AC1051" s="29">
        <f>AB1051*'Коефіцієнти АТО'!U1051</f>
        <v>19.253099827983998</v>
      </c>
      <c r="AD1051" s="29">
        <f>J1051*(1+0.25*AA1051)*Параметри!$K$66*Параметри!$K$20/1000</f>
        <v>0</v>
      </c>
      <c r="AE1051" s="29">
        <f>(1+0.25*AA1051)*J1051*'Коефіцієнти АТО'!S1051*Параметри!$K$20/1000</f>
        <v>10.944433493448887</v>
      </c>
      <c r="AF1051" s="29">
        <f t="shared" si="144"/>
        <v>439.83795519343289</v>
      </c>
      <c r="AG1051" s="29">
        <v>0</v>
      </c>
      <c r="AH1051" s="40">
        <v>9</v>
      </c>
      <c r="AI1051" s="40">
        <v>0</v>
      </c>
      <c r="AJ1051" s="40">
        <f t="shared" si="145"/>
        <v>0</v>
      </c>
      <c r="AK1051" s="29">
        <f>(AH1051+AI1051)*(1+0.25*AJ1051)*Параметри!$K$53</f>
        <v>1614.8634812640005</v>
      </c>
      <c r="AL1051" s="29">
        <f>ROUNDUP(('Дані з ДІСО'!AU1051+'Дані з ДІСО'!AW1051)/Параметри!$K$28,0)</f>
        <v>0</v>
      </c>
      <c r="AM1051" s="64">
        <f>AL1051*Параметри!$M$35/18</f>
        <v>0</v>
      </c>
      <c r="AN1051" s="29">
        <f>IF(AL1051=0,0,'Дані з ДІСО'!AW1051/SUM('Дані з ДІСО'!AU1051,'Дані з ДІСО'!AW1051))</f>
        <v>0</v>
      </c>
      <c r="AO1051" s="29">
        <f>(1+0.25*AN1051)*AM1051*Параметри!$K$51</f>
        <v>0</v>
      </c>
      <c r="AP1051" s="40">
        <f>ROUNDUP(('Дані з ДІСО'!AE1051+'Дані не з ДІСО'!E1051+'Дані не з ДІСО'!G1051)/Параметри!$K$69,0)</f>
        <v>0</v>
      </c>
      <c r="AQ1051" s="40">
        <f t="shared" si="149"/>
        <v>0</v>
      </c>
      <c r="AR1051" s="40">
        <f>IF(AP1051=0,0,('Дані з ДІСО'!AH1051+'Дані не з ДІСО'!G1051)/('Дані з ДІСО'!AE1051+'Дані не з ДІСО'!E1051+'Дані не з ДІСО'!G1051))</f>
        <v>0</v>
      </c>
      <c r="AS1051" s="29">
        <f>AQ1051*(1+0.25*AR1051)*Параметри!$K$51</f>
        <v>0</v>
      </c>
      <c r="AT1051" s="40">
        <f>ROUNDUP('Дані з ДІСО'!AF1051/Параметри!$K$70,0)</f>
        <v>0</v>
      </c>
      <c r="AU1051" s="40">
        <f t="shared" si="150"/>
        <v>0</v>
      </c>
      <c r="AV1051" s="40">
        <f>IF(AT1051=0,0,'Дані з ДІСО'!AI1051/'Дані з ДІСО'!AF1051)</f>
        <v>0</v>
      </c>
      <c r="AW1051" s="29">
        <f>AU1051*(1+0.25*AV1051)*Параметри!$K$51</f>
        <v>0</v>
      </c>
      <c r="AX1051" s="40">
        <f>ROUNDUP('Дані з ДІСО'!AR1051/Параметри!$K$29,0)</f>
        <v>0</v>
      </c>
      <c r="AY1051" s="40">
        <f>ROUNDUP('Дані з ДІСО'!AS1051/Параметри!$K$29,0)</f>
        <v>0</v>
      </c>
      <c r="AZ1051" s="40">
        <f>ROUNDUP('Дані з ДІСО'!AT1051/Параметри!$K$29,0)</f>
        <v>0</v>
      </c>
      <c r="BA1051" s="64">
        <f>(AX1051*Параметри!$K$32+AY1051*Параметри!$L$32+AZ1051*Параметри!$M$32)/18</f>
        <v>0</v>
      </c>
      <c r="BB1051" s="29">
        <f>(BA1051*Параметри!$K$51+SUM('Дані з ДІСО'!AR1051:AT1051)*Параметри!$K$48*Параметри!$K$20/1000)*Параметри!$K$74</f>
        <v>0</v>
      </c>
      <c r="BC1051" s="40">
        <f>ROUNDUP(('Дані не з ДІСО'!I1051+'Дані не з ДІСО'!K1051)/Параметри!$K$26,0)</f>
        <v>0</v>
      </c>
      <c r="BD1051" s="29">
        <f>BC1051*Параметри!$M$36/18</f>
        <v>0</v>
      </c>
      <c r="BE1051" s="40">
        <f>IF(BC1051=0,0,'Дані не з ДІСО'!K1051/('Дані не з ДІСО'!I1051+'Дані не з ДІСО'!K1051))</f>
        <v>0</v>
      </c>
      <c r="BF1051" s="29">
        <f>(1+0.25*BE1051)*BD1051*Параметри!$K$51</f>
        <v>0</v>
      </c>
      <c r="BG1051" s="40">
        <f>ROUNDUP('Дані не з ДІСО'!M1051/Параметри!$K$27,0)</f>
        <v>0</v>
      </c>
      <c r="BH1051" s="40">
        <f>BG1051*Параметри!$M$37/18</f>
        <v>0</v>
      </c>
      <c r="BI1051" s="29">
        <f>BH1051*Параметри!$K$51</f>
        <v>0</v>
      </c>
      <c r="BJ1051" s="29">
        <f>'Дані не з ДІСО'!N1051*Параметри!$K$76</f>
        <v>0</v>
      </c>
      <c r="BK1051" s="40">
        <f>ROUNDUP('Дані з ДІСО'!V1051/Параметри!$K$25,0)</f>
        <v>0</v>
      </c>
      <c r="BL1051" s="40">
        <f>ROUNDUP('Дані з ДІСО'!W1051/Параметри!$K$25,0)</f>
        <v>0</v>
      </c>
      <c r="BM1051" s="40">
        <f>ROUNDUP('Дані з ДІСО'!X1051/Параметри!$K$25,0)</f>
        <v>0</v>
      </c>
      <c r="BN1051" s="40">
        <f>(BK1051*Параметри!$K$34+BL1051*Параметри!$L$34+BM1051*Параметри!$M$34)/18</f>
        <v>0</v>
      </c>
      <c r="BO1051" s="40">
        <f>IF(K1051=0,0,'Дані з ДІСО'!AC1051/K1051)</f>
        <v>0</v>
      </c>
      <c r="BP1051" s="29">
        <f>(1+0.25*BO1051)*BN1051*Параметри!$K$51</f>
        <v>0</v>
      </c>
      <c r="BQ1051" s="29">
        <f>BP1051*'Коефіцієнти АТО'!U1051</f>
        <v>0</v>
      </c>
      <c r="BR1051" s="29">
        <f>K1051*(1+0.25*BO1051)*Параметри!$K$66*Параметри!$K$20/1000</f>
        <v>0</v>
      </c>
      <c r="BS1051" s="29">
        <f>(1+0.25*BO1051)*K1051*'Коефіцієнти АТО'!S1051*Параметри!$K$20/1000</f>
        <v>0</v>
      </c>
      <c r="BT1051" s="29">
        <f t="shared" si="151"/>
        <v>0</v>
      </c>
      <c r="BU1051" s="40">
        <f>ROUNDUP('Дані з ДІСО'!AG1051/Параметри!$K$71,0)</f>
        <v>0</v>
      </c>
      <c r="BV1051" s="40">
        <f t="shared" si="152"/>
        <v>0</v>
      </c>
      <c r="BW1051" s="40">
        <f>IF('Дані з ДІСО'!AG1051=0,0,'Дані з ДІСО'!AJ1051/'Дані з ДІСО'!AG1051)</f>
        <v>0</v>
      </c>
      <c r="BX1051" s="29">
        <f>BV1051*(1+0.25*BW1051)*Параметри!$K$51</f>
        <v>0</v>
      </c>
      <c r="BY1051" s="29">
        <f>ROUND(IF(Параметри!$K$77="No",CC1051,CC1051*Параметри!$K$78)+AG1051,1)</f>
        <v>56681.9</v>
      </c>
      <c r="BZ1051" s="29">
        <f>ROUND(IF(Параметри!$K$77="No",BF1051,BF1051*Параметри!$K$78),1)</f>
        <v>0</v>
      </c>
      <c r="CA1051" s="29">
        <f>ROUND(IF(Параметри!$K$77="No",BI1051,BI1051*Параметри!$K$78),1)</f>
        <v>0</v>
      </c>
      <c r="CB1051" s="29">
        <f>ROUND(IF(Параметри!$K$77="No",BJ1051,BJ1051*Параметри!$K$78),1)</f>
        <v>0</v>
      </c>
      <c r="CC1051" s="29">
        <f t="shared" si="146"/>
        <v>62979.852095235176</v>
      </c>
    </row>
    <row r="1052" spans="1:81">
      <c r="A1052" s="9">
        <v>1051</v>
      </c>
      <c r="B1052" s="9" t="s">
        <v>3151</v>
      </c>
      <c r="C1052" s="9" t="s">
        <v>3151</v>
      </c>
      <c r="D1052" s="9" t="s">
        <v>4077</v>
      </c>
      <c r="E1052" s="9" t="s">
        <v>29</v>
      </c>
      <c r="F1052" s="9" t="s">
        <v>4110</v>
      </c>
      <c r="G1052" s="9" t="s">
        <v>2184</v>
      </c>
      <c r="H1052" s="29">
        <f>SUM('Дані з ДІСО'!J1052:L1052)</f>
        <v>325</v>
      </c>
      <c r="I1052" s="29">
        <f>SUM('Дані з ДІСО'!G1052:I1052)</f>
        <v>52</v>
      </c>
      <c r="J1052" s="29">
        <f>SUM('Дані з ДІСО'!P1052:R1052)</f>
        <v>0</v>
      </c>
      <c r="K1052" s="29">
        <f>SUM('Дані з ДІСО'!V1052:X1052)</f>
        <v>0</v>
      </c>
      <c r="L1052" s="40">
        <f>ROUNDUP('Дані з ДІСО'!J1052/'Коефіцієнти АТО'!$R1052,0)</f>
        <v>10</v>
      </c>
      <c r="M1052" s="40">
        <f>ROUNDUP('Дані з ДІСО'!K1052/'Коефіцієнти АТО'!$R1052,0)</f>
        <v>19</v>
      </c>
      <c r="N1052" s="40">
        <f>ROUNDUP('Дані з ДІСО'!L1052/'Коефіцієнти АТО'!$R1052,0)</f>
        <v>5</v>
      </c>
      <c r="O1052" s="59">
        <f>(L1052*Параметри!$K$32+M1052*Параметри!$L$32+N1052*Параметри!$M$32)/18</f>
        <v>57.155555555555566</v>
      </c>
      <c r="P1052" s="41">
        <f>IF(H1052=0,"",'Дані з ДІСО'!Y1052/H1052)</f>
        <v>0</v>
      </c>
      <c r="Q1052" s="29">
        <f>IF(H1052=0,"",(1+0.25*P1052)*O1052*Параметри!$K$51)</f>
        <v>11706.612945053157</v>
      </c>
      <c r="R1052" s="29">
        <f>IF(H1052=0,"",Q1052*'Коефіцієнти АТО'!T1052)</f>
        <v>199.01242006590368</v>
      </c>
      <c r="S1052" s="29">
        <f>IF(H1052=0,"",H1052*(1+0.25*P1052)*Параметри!$K$66*Параметри!$K$20/1000)</f>
        <v>0</v>
      </c>
      <c r="T1052" s="29">
        <f>IF(H1052=0,"",H1052*(1+0.25*P1052)*'Коефіцієнти АТО'!$S1052*Параметри!$K$20/1000)</f>
        <v>1484.6361956330663</v>
      </c>
      <c r="U1052" s="29">
        <f t="shared" si="147"/>
        <v>13390.261560752126</v>
      </c>
      <c r="V1052" s="29">
        <f t="shared" si="148"/>
        <v>13390.261560752126</v>
      </c>
      <c r="W1052" s="40">
        <f>ROUNDUP('Дані з ДІСО'!P1052/Параметри!$K$24,0)</f>
        <v>0</v>
      </c>
      <c r="X1052" s="40">
        <f>ROUNDUP('Дані з ДІСО'!Q1052/Параметри!$K$24,0)</f>
        <v>0</v>
      </c>
      <c r="Y1052" s="40">
        <f>ROUNDUP('Дані з ДІСО'!R1052/Параметри!$K$24,0)</f>
        <v>0</v>
      </c>
      <c r="Z1052" s="59">
        <f>(W1052*Параметри!$K$33+X1052*Параметри!$L$33+Y1052*Параметри!$M$33)/18</f>
        <v>0</v>
      </c>
      <c r="AA1052" s="41">
        <f>IF(J1052=0,0,'Дані з ДІСО'!AA1052/J1052)</f>
        <v>0</v>
      </c>
      <c r="AB1052" s="29">
        <f>(1+0.25*AA1052)*Z1052*Параметри!$K$51</f>
        <v>0</v>
      </c>
      <c r="AC1052" s="29">
        <f>AB1052*'Коефіцієнти АТО'!U1052</f>
        <v>0</v>
      </c>
      <c r="AD1052" s="29">
        <f>J1052*(1+0.25*AA1052)*Параметри!$K$66*Параметри!$K$20/1000</f>
        <v>0</v>
      </c>
      <c r="AE1052" s="29">
        <f>(1+0.25*AA1052)*J1052*'Коефіцієнти АТО'!S1052*Параметри!$K$20/1000</f>
        <v>0</v>
      </c>
      <c r="AF1052" s="29">
        <f t="shared" si="144"/>
        <v>0</v>
      </c>
      <c r="AG1052" s="29">
        <v>0</v>
      </c>
      <c r="AH1052" s="40">
        <v>2</v>
      </c>
      <c r="AI1052" s="40">
        <v>0</v>
      </c>
      <c r="AJ1052" s="40">
        <f t="shared" si="145"/>
        <v>0</v>
      </c>
      <c r="AK1052" s="29">
        <f>(AH1052+AI1052)*(1+0.25*AJ1052)*Параметри!$K$53</f>
        <v>358.85855139200009</v>
      </c>
      <c r="AL1052" s="29">
        <f>ROUNDUP(('Дані з ДІСО'!AU1052+'Дані з ДІСО'!AW1052)/Параметри!$K$28,0)</f>
        <v>0</v>
      </c>
      <c r="AM1052" s="64">
        <f>AL1052*Параметри!$M$35/18</f>
        <v>0</v>
      </c>
      <c r="AN1052" s="29">
        <f>IF(AL1052=0,0,'Дані з ДІСО'!AW1052/SUM('Дані з ДІСО'!AU1052,'Дані з ДІСО'!AW1052))</f>
        <v>0</v>
      </c>
      <c r="AO1052" s="29">
        <f>(1+0.25*AN1052)*AM1052*Параметри!$K$51</f>
        <v>0</v>
      </c>
      <c r="AP1052" s="40">
        <f>ROUNDUP(('Дані з ДІСО'!AE1052+'Дані не з ДІСО'!E1052+'Дані не з ДІСО'!G1052)/Параметри!$K$69,0)</f>
        <v>0</v>
      </c>
      <c r="AQ1052" s="40">
        <f t="shared" si="149"/>
        <v>0</v>
      </c>
      <c r="AR1052" s="40">
        <f>IF(AP1052=0,0,('Дані з ДІСО'!AH1052+'Дані не з ДІСО'!G1052)/('Дані з ДІСО'!AE1052+'Дані не з ДІСО'!E1052+'Дані не з ДІСО'!G1052))</f>
        <v>0</v>
      </c>
      <c r="AS1052" s="29">
        <f>AQ1052*(1+0.25*AR1052)*Параметри!$K$51</f>
        <v>0</v>
      </c>
      <c r="AT1052" s="40">
        <f>ROUNDUP('Дані з ДІСО'!AF1052/Параметри!$K$70,0)</f>
        <v>0</v>
      </c>
      <c r="AU1052" s="40">
        <f t="shared" si="150"/>
        <v>0</v>
      </c>
      <c r="AV1052" s="40">
        <f>IF(AT1052=0,0,'Дані з ДІСО'!AI1052/'Дані з ДІСО'!AF1052)</f>
        <v>0</v>
      </c>
      <c r="AW1052" s="29">
        <f>AU1052*(1+0.25*AV1052)*Параметри!$K$51</f>
        <v>0</v>
      </c>
      <c r="AX1052" s="40">
        <f>ROUNDUP('Дані з ДІСО'!AR1052/Параметри!$K$29,0)</f>
        <v>0</v>
      </c>
      <c r="AY1052" s="40">
        <f>ROUNDUP('Дані з ДІСО'!AS1052/Параметри!$K$29,0)</f>
        <v>0</v>
      </c>
      <c r="AZ1052" s="40">
        <f>ROUNDUP('Дані з ДІСО'!AT1052/Параметри!$K$29,0)</f>
        <v>0</v>
      </c>
      <c r="BA1052" s="64">
        <f>(AX1052*Параметри!$K$32+AY1052*Параметри!$L$32+AZ1052*Параметри!$M$32)/18</f>
        <v>0</v>
      </c>
      <c r="BB1052" s="29">
        <f>(BA1052*Параметри!$K$51+SUM('Дані з ДІСО'!AR1052:AT1052)*Параметри!$K$48*Параметри!$K$20/1000)*Параметри!$K$74</f>
        <v>0</v>
      </c>
      <c r="BC1052" s="40">
        <f>ROUNDUP(('Дані не з ДІСО'!I1052+'Дані не з ДІСО'!K1052)/Параметри!$K$26,0)</f>
        <v>0</v>
      </c>
      <c r="BD1052" s="29">
        <f>BC1052*Параметри!$M$36/18</f>
        <v>0</v>
      </c>
      <c r="BE1052" s="40">
        <f>IF(BC1052=0,0,'Дані не з ДІСО'!K1052/('Дані не з ДІСО'!I1052+'Дані не з ДІСО'!K1052))</f>
        <v>0</v>
      </c>
      <c r="BF1052" s="29">
        <f>(1+0.25*BE1052)*BD1052*Параметри!$K$51</f>
        <v>0</v>
      </c>
      <c r="BG1052" s="40">
        <f>ROUNDUP('Дані не з ДІСО'!M1052/Параметри!$K$27,0)</f>
        <v>0</v>
      </c>
      <c r="BH1052" s="40">
        <f>BG1052*Параметри!$M$37/18</f>
        <v>0</v>
      </c>
      <c r="BI1052" s="29">
        <f>BH1052*Параметри!$K$51</f>
        <v>0</v>
      </c>
      <c r="BJ1052" s="29">
        <f>'Дані не з ДІСО'!N1052*Параметри!$K$76</f>
        <v>0</v>
      </c>
      <c r="BK1052" s="40">
        <f>ROUNDUP('Дані з ДІСО'!V1052/Параметри!$K$25,0)</f>
        <v>0</v>
      </c>
      <c r="BL1052" s="40">
        <f>ROUNDUP('Дані з ДІСО'!W1052/Параметри!$K$25,0)</f>
        <v>0</v>
      </c>
      <c r="BM1052" s="40">
        <f>ROUNDUP('Дані з ДІСО'!X1052/Параметри!$K$25,0)</f>
        <v>0</v>
      </c>
      <c r="BN1052" s="40">
        <f>(BK1052*Параметри!$K$34+BL1052*Параметри!$L$34+BM1052*Параметри!$M$34)/18</f>
        <v>0</v>
      </c>
      <c r="BO1052" s="40">
        <f>IF(K1052=0,0,'Дані з ДІСО'!AC1052/K1052)</f>
        <v>0</v>
      </c>
      <c r="BP1052" s="29">
        <f>(1+0.25*BO1052)*BN1052*Параметри!$K$51</f>
        <v>0</v>
      </c>
      <c r="BQ1052" s="29">
        <f>BP1052*'Коефіцієнти АТО'!U1052</f>
        <v>0</v>
      </c>
      <c r="BR1052" s="29">
        <f>K1052*(1+0.25*BO1052)*Параметри!$K$66*Параметри!$K$20/1000</f>
        <v>0</v>
      </c>
      <c r="BS1052" s="29">
        <f>(1+0.25*BO1052)*K1052*'Коефіцієнти АТО'!S1052*Параметри!$K$20/1000</f>
        <v>0</v>
      </c>
      <c r="BT1052" s="29">
        <f t="shared" si="151"/>
        <v>0</v>
      </c>
      <c r="BU1052" s="40">
        <f>ROUNDUP('Дані з ДІСО'!AG1052/Параметри!$K$71,0)</f>
        <v>0</v>
      </c>
      <c r="BV1052" s="40">
        <f t="shared" si="152"/>
        <v>0</v>
      </c>
      <c r="BW1052" s="40">
        <f>IF('Дані з ДІСО'!AG1052=0,0,'Дані з ДІСО'!AJ1052/'Дані з ДІСО'!AG1052)</f>
        <v>0</v>
      </c>
      <c r="BX1052" s="29">
        <f>BV1052*(1+0.25*BW1052)*Параметри!$K$51</f>
        <v>0</v>
      </c>
      <c r="BY1052" s="29">
        <f>ROUND(IF(Параметри!$K$77="No",CC1052,CC1052*Параметри!$K$78)+AG1052,1)</f>
        <v>12374.2</v>
      </c>
      <c r="BZ1052" s="29">
        <f>ROUND(IF(Параметри!$K$77="No",BF1052,BF1052*Параметри!$K$78),1)</f>
        <v>0</v>
      </c>
      <c r="CA1052" s="29">
        <f>ROUND(IF(Параметри!$K$77="No",BI1052,BI1052*Параметри!$K$78),1)</f>
        <v>0</v>
      </c>
      <c r="CB1052" s="29">
        <f>ROUND(IF(Параметри!$K$77="No",BJ1052,BJ1052*Параметри!$K$78),1)</f>
        <v>0</v>
      </c>
      <c r="CC1052" s="29">
        <f t="shared" si="146"/>
        <v>13749.120112144126</v>
      </c>
    </row>
    <row r="1053" spans="1:81">
      <c r="A1053" s="9">
        <v>1052</v>
      </c>
      <c r="B1053" s="9" t="s">
        <v>3176</v>
      </c>
      <c r="C1053" s="9" t="s">
        <v>3146</v>
      </c>
      <c r="D1053" s="9" t="s">
        <v>4077</v>
      </c>
      <c r="E1053" s="9" t="s">
        <v>78</v>
      </c>
      <c r="F1053" s="9" t="s">
        <v>4111</v>
      </c>
      <c r="G1053" s="9" t="s">
        <v>2186</v>
      </c>
      <c r="H1053" s="29">
        <f>SUM('Дані з ДІСО'!J1053:L1053)</f>
        <v>3625</v>
      </c>
      <c r="I1053" s="29">
        <f>SUM('Дані з ДІСО'!G1053:I1053)</f>
        <v>191</v>
      </c>
      <c r="J1053" s="29">
        <f>SUM('Дані з ДІСО'!P1053:R1053)</f>
        <v>0</v>
      </c>
      <c r="K1053" s="29">
        <f>SUM('Дані з ДІСО'!V1053:X1053)</f>
        <v>0</v>
      </c>
      <c r="L1053" s="40">
        <f>ROUNDUP('Дані з ДІСО'!J1053/'Коефіцієнти АТО'!$R1053,0)</f>
        <v>85</v>
      </c>
      <c r="M1053" s="40">
        <f>ROUNDUP('Дані з ДІСО'!K1053/'Коефіцієнти АТО'!$R1053,0)</f>
        <v>120</v>
      </c>
      <c r="N1053" s="40">
        <f>ROUNDUP('Дані з ДІСО'!L1053/'Коефіцієнти АТО'!$R1053,0)</f>
        <v>23</v>
      </c>
      <c r="O1053" s="59">
        <f>(L1053*Параметри!$K$32+M1053*Параметри!$L$32+N1053*Параметри!$M$32)/18</f>
        <v>371.97222222222223</v>
      </c>
      <c r="P1053" s="41">
        <f>IF(H1053=0,"",'Дані з ДІСО'!Y1053/H1053)</f>
        <v>0</v>
      </c>
      <c r="Q1053" s="29">
        <f>IF(H1053=0,"",(1+0.25*P1053)*O1053*Параметри!$K$51)</f>
        <v>76187.429017888222</v>
      </c>
      <c r="R1053" s="29">
        <f>IF(H1053=0,"",Q1053*'Коефіцієнти АТО'!T1053)</f>
        <v>1295.1862933040998</v>
      </c>
      <c r="S1053" s="29">
        <f>IF(H1053=0,"",H1053*(1+0.25*P1053)*Параметри!$K$66*Параметри!$K$20/1000)</f>
        <v>0</v>
      </c>
      <c r="T1053" s="29">
        <f>IF(H1053=0,"",H1053*(1+0.25*P1053)*'Коефіцієнти АТО'!$S1053*Параметри!$K$20/1000)</f>
        <v>14834.465832968219</v>
      </c>
      <c r="U1053" s="29">
        <f t="shared" si="147"/>
        <v>92317.081144160533</v>
      </c>
      <c r="V1053" s="29">
        <f t="shared" si="148"/>
        <v>92317.081144160533</v>
      </c>
      <c r="W1053" s="40">
        <f>ROUNDUP('Дані з ДІСО'!P1053/Параметри!$K$24,0)</f>
        <v>0</v>
      </c>
      <c r="X1053" s="40">
        <f>ROUNDUP('Дані з ДІСО'!Q1053/Параметри!$K$24,0)</f>
        <v>0</v>
      </c>
      <c r="Y1053" s="40">
        <f>ROUNDUP('Дані з ДІСО'!R1053/Параметри!$K$24,0)</f>
        <v>0</v>
      </c>
      <c r="Z1053" s="59">
        <f>(W1053*Параметри!$K$33+X1053*Параметри!$L$33+Y1053*Параметри!$M$33)/18</f>
        <v>0</v>
      </c>
      <c r="AA1053" s="41">
        <f>IF(J1053=0,0,'Дані з ДІСО'!AA1053/J1053)</f>
        <v>0</v>
      </c>
      <c r="AB1053" s="29">
        <f>(1+0.25*AA1053)*Z1053*Параметри!$K$51</f>
        <v>0</v>
      </c>
      <c r="AC1053" s="29">
        <f>AB1053*'Коефіцієнти АТО'!U1053</f>
        <v>0</v>
      </c>
      <c r="AD1053" s="29">
        <f>J1053*(1+0.25*AA1053)*Параметри!$K$66*Параметри!$K$20/1000</f>
        <v>0</v>
      </c>
      <c r="AE1053" s="29">
        <f>(1+0.25*AA1053)*J1053*'Коефіцієнти АТО'!S1053*Параметри!$K$20/1000</f>
        <v>0</v>
      </c>
      <c r="AF1053" s="29">
        <f t="shared" si="144"/>
        <v>0</v>
      </c>
      <c r="AG1053" s="29">
        <v>0</v>
      </c>
      <c r="AH1053" s="40">
        <v>43</v>
      </c>
      <c r="AI1053" s="40">
        <v>0</v>
      </c>
      <c r="AJ1053" s="40">
        <f t="shared" si="145"/>
        <v>0</v>
      </c>
      <c r="AK1053" s="29">
        <f>(AH1053+AI1053)*(1+0.25*AJ1053)*Параметри!$K$53</f>
        <v>7715.4588549280024</v>
      </c>
      <c r="AL1053" s="29">
        <f>ROUNDUP(('Дані з ДІСО'!AU1053+'Дані з ДІСО'!AW1053)/Параметри!$K$28,0)</f>
        <v>0</v>
      </c>
      <c r="AM1053" s="64">
        <f>AL1053*Параметри!$M$35/18</f>
        <v>0</v>
      </c>
      <c r="AN1053" s="29">
        <f>IF(AL1053=0,0,'Дані з ДІСО'!AW1053/SUM('Дані з ДІСО'!AU1053,'Дані з ДІСО'!AW1053))</f>
        <v>0</v>
      </c>
      <c r="AO1053" s="29">
        <f>(1+0.25*AN1053)*AM1053*Параметри!$K$51</f>
        <v>0</v>
      </c>
      <c r="AP1053" s="40">
        <f>ROUNDUP(('Дані з ДІСО'!AE1053+'Дані не з ДІСО'!E1053+'Дані не з ДІСО'!G1053)/Параметри!$K$69,0)</f>
        <v>0</v>
      </c>
      <c r="AQ1053" s="40">
        <f t="shared" si="149"/>
        <v>0</v>
      </c>
      <c r="AR1053" s="40">
        <f>IF(AP1053=0,0,('Дані з ДІСО'!AH1053+'Дані не з ДІСО'!G1053)/('Дані з ДІСО'!AE1053+'Дані не з ДІСО'!E1053+'Дані не з ДІСО'!G1053))</f>
        <v>0</v>
      </c>
      <c r="AS1053" s="29">
        <f>AQ1053*(1+0.25*AR1053)*Параметри!$K$51</f>
        <v>0</v>
      </c>
      <c r="AT1053" s="40">
        <f>ROUNDUP('Дані з ДІСО'!AF1053/Параметри!$K$70,0)</f>
        <v>0</v>
      </c>
      <c r="AU1053" s="40">
        <f t="shared" si="150"/>
        <v>0</v>
      </c>
      <c r="AV1053" s="40">
        <f>IF(AT1053=0,0,'Дані з ДІСО'!AI1053/'Дані з ДІСО'!AF1053)</f>
        <v>0</v>
      </c>
      <c r="AW1053" s="29">
        <f>AU1053*(1+0.25*AV1053)*Параметри!$K$51</f>
        <v>0</v>
      </c>
      <c r="AX1053" s="40">
        <f>ROUNDUP('Дані з ДІСО'!AR1053/Параметри!$K$29,0)</f>
        <v>0</v>
      </c>
      <c r="AY1053" s="40">
        <f>ROUNDUP('Дані з ДІСО'!AS1053/Параметри!$K$29,0)</f>
        <v>0</v>
      </c>
      <c r="AZ1053" s="40">
        <f>ROUNDUP('Дані з ДІСО'!AT1053/Параметри!$K$29,0)</f>
        <v>0</v>
      </c>
      <c r="BA1053" s="64">
        <f>(AX1053*Параметри!$K$32+AY1053*Параметри!$L$32+AZ1053*Параметри!$M$32)/18</f>
        <v>0</v>
      </c>
      <c r="BB1053" s="29">
        <f>(BA1053*Параметри!$K$51+SUM('Дані з ДІСО'!AR1053:AT1053)*Параметри!$K$48*Параметри!$K$20/1000)*Параметри!$K$74</f>
        <v>0</v>
      </c>
      <c r="BC1053" s="40">
        <f>ROUNDUP(('Дані не з ДІСО'!I1053+'Дані не з ДІСО'!K1053)/Параметри!$K$26,0)</f>
        <v>0</v>
      </c>
      <c r="BD1053" s="29">
        <f>BC1053*Параметри!$M$36/18</f>
        <v>0</v>
      </c>
      <c r="BE1053" s="40">
        <f>IF(BC1053=0,0,'Дані не з ДІСО'!K1053/('Дані не з ДІСО'!I1053+'Дані не з ДІСО'!K1053))</f>
        <v>0</v>
      </c>
      <c r="BF1053" s="29">
        <f>(1+0.25*BE1053)*BD1053*Параметри!$K$51</f>
        <v>0</v>
      </c>
      <c r="BG1053" s="40">
        <f>ROUNDUP('Дані не з ДІСО'!M1053/Параметри!$K$27,0)</f>
        <v>0</v>
      </c>
      <c r="BH1053" s="40">
        <f>BG1053*Параметри!$M$37/18</f>
        <v>0</v>
      </c>
      <c r="BI1053" s="29">
        <f>BH1053*Параметри!$K$51</f>
        <v>0</v>
      </c>
      <c r="BJ1053" s="29">
        <f>'Дані не з ДІСО'!N1053*Параметри!$K$76</f>
        <v>0</v>
      </c>
      <c r="BK1053" s="40">
        <f>ROUNDUP('Дані з ДІСО'!V1053/Параметри!$K$25,0)</f>
        <v>0</v>
      </c>
      <c r="BL1053" s="40">
        <f>ROUNDUP('Дані з ДІСО'!W1053/Параметри!$K$25,0)</f>
        <v>0</v>
      </c>
      <c r="BM1053" s="40">
        <f>ROUNDUP('Дані з ДІСО'!X1053/Параметри!$K$25,0)</f>
        <v>0</v>
      </c>
      <c r="BN1053" s="40">
        <f>(BK1053*Параметри!$K$34+BL1053*Параметри!$L$34+BM1053*Параметри!$M$34)/18</f>
        <v>0</v>
      </c>
      <c r="BO1053" s="40">
        <f>IF(K1053=0,0,'Дані з ДІСО'!AC1053/K1053)</f>
        <v>0</v>
      </c>
      <c r="BP1053" s="29">
        <f>(1+0.25*BO1053)*BN1053*Параметри!$K$51</f>
        <v>0</v>
      </c>
      <c r="BQ1053" s="29">
        <f>BP1053*'Коефіцієнти АТО'!U1053</f>
        <v>0</v>
      </c>
      <c r="BR1053" s="29">
        <f>K1053*(1+0.25*BO1053)*Параметри!$K$66*Параметри!$K$20/1000</f>
        <v>0</v>
      </c>
      <c r="BS1053" s="29">
        <f>(1+0.25*BO1053)*K1053*'Коефіцієнти АТО'!S1053*Параметри!$K$20/1000</f>
        <v>0</v>
      </c>
      <c r="BT1053" s="29">
        <f t="shared" si="151"/>
        <v>0</v>
      </c>
      <c r="BU1053" s="40">
        <f>ROUNDUP('Дані з ДІСО'!AG1053/Параметри!$K$71,0)</f>
        <v>0</v>
      </c>
      <c r="BV1053" s="40">
        <f t="shared" si="152"/>
        <v>0</v>
      </c>
      <c r="BW1053" s="40">
        <f>IF('Дані з ДІСО'!AG1053=0,0,'Дані з ДІСО'!AJ1053/'Дані з ДІСО'!AG1053)</f>
        <v>0</v>
      </c>
      <c r="BX1053" s="29">
        <f>BV1053*(1+0.25*BW1053)*Параметри!$K$51</f>
        <v>0</v>
      </c>
      <c r="BY1053" s="29">
        <f>ROUND(IF(Параметри!$K$77="No",CC1053,CC1053*Параметри!$K$78)+AG1053,1)</f>
        <v>90029.3</v>
      </c>
      <c r="BZ1053" s="29">
        <f>ROUND(IF(Параметри!$K$77="No",BF1053,BF1053*Параметри!$K$78),1)</f>
        <v>0</v>
      </c>
      <c r="CA1053" s="29">
        <f>ROUND(IF(Параметри!$K$77="No",BI1053,BI1053*Параметри!$K$78),1)</f>
        <v>0</v>
      </c>
      <c r="CB1053" s="29">
        <f>ROUND(IF(Параметри!$K$77="No",BJ1053,BJ1053*Параметри!$K$78),1)</f>
        <v>0</v>
      </c>
      <c r="CC1053" s="29">
        <f t="shared" si="146"/>
        <v>100032.53999908853</v>
      </c>
    </row>
    <row r="1054" spans="1:81">
      <c r="A1054" s="9">
        <v>1053</v>
      </c>
      <c r="B1054" s="9" t="s">
        <v>3148</v>
      </c>
      <c r="C1054" s="9" t="s">
        <v>3148</v>
      </c>
      <c r="D1054" s="9" t="s">
        <v>4077</v>
      </c>
      <c r="E1054" s="9" t="s">
        <v>24</v>
      </c>
      <c r="F1054" s="9" t="s">
        <v>4112</v>
      </c>
      <c r="G1054" s="9" t="s">
        <v>2188</v>
      </c>
      <c r="H1054" s="29">
        <f>SUM('Дані з ДІСО'!J1054:L1054)</f>
        <v>888</v>
      </c>
      <c r="I1054" s="29">
        <f>SUM('Дані з ДІСО'!G1054:I1054)</f>
        <v>110</v>
      </c>
      <c r="J1054" s="29">
        <f>SUM('Дані з ДІСО'!P1054:R1054)</f>
        <v>0</v>
      </c>
      <c r="K1054" s="29">
        <f>SUM('Дані з ДІСО'!V1054:X1054)</f>
        <v>0</v>
      </c>
      <c r="L1054" s="40">
        <f>ROUNDUP('Дані з ДІСО'!J1054/'Коефіцієнти АТО'!$R1054,0)</f>
        <v>34</v>
      </c>
      <c r="M1054" s="40">
        <f>ROUNDUP('Дані з ДІСО'!K1054/'Коефіцієнти АТО'!$R1054,0)</f>
        <v>47</v>
      </c>
      <c r="N1054" s="40">
        <f>ROUNDUP('Дані з ДІСО'!L1054/'Коефіцієнти АТО'!$R1054,0)</f>
        <v>9</v>
      </c>
      <c r="O1054" s="59">
        <f>(L1054*Параметри!$K$32+M1054*Параметри!$L$32+N1054*Параметри!$M$32)/18</f>
        <v>146.57777777777778</v>
      </c>
      <c r="P1054" s="41">
        <f>IF(H1054=0,"",'Дані з ДІСО'!Y1054/H1054)</f>
        <v>0</v>
      </c>
      <c r="Q1054" s="29">
        <f>IF(H1054=0,"",(1+0.25*P1054)*O1054*Параметри!$K$51)</f>
        <v>30022.091362974577</v>
      </c>
      <c r="R1054" s="29">
        <f>IF(H1054=0,"",Q1054*'Коефіцієнти АТО'!T1054)</f>
        <v>510.37555317056785</v>
      </c>
      <c r="S1054" s="29">
        <f>IF(H1054=0,"",H1054*(1+0.25*P1054)*Параметри!$K$66*Параметри!$K$20/1000)</f>
        <v>0</v>
      </c>
      <c r="T1054" s="29">
        <f>IF(H1054=0,"",H1054*(1+0.25*P1054)*'Коефіцієнти АТО'!$S1054*Параметри!$K$20/1000)</f>
        <v>4479.0331994406824</v>
      </c>
      <c r="U1054" s="29">
        <f t="shared" si="147"/>
        <v>35011.500115585826</v>
      </c>
      <c r="V1054" s="29">
        <f t="shared" si="148"/>
        <v>35011.500115585826</v>
      </c>
      <c r="W1054" s="40">
        <f>ROUNDUP('Дані з ДІСО'!P1054/Параметри!$K$24,0)</f>
        <v>0</v>
      </c>
      <c r="X1054" s="40">
        <f>ROUNDUP('Дані з ДІСО'!Q1054/Параметри!$K$24,0)</f>
        <v>0</v>
      </c>
      <c r="Y1054" s="40">
        <f>ROUNDUP('Дані з ДІСО'!R1054/Параметри!$K$24,0)</f>
        <v>0</v>
      </c>
      <c r="Z1054" s="59">
        <f>(W1054*Параметри!$K$33+X1054*Параметри!$L$33+Y1054*Параметри!$M$33)/18</f>
        <v>0</v>
      </c>
      <c r="AA1054" s="41">
        <f>IF(J1054=0,0,'Дані з ДІСО'!AA1054/J1054)</f>
        <v>0</v>
      </c>
      <c r="AB1054" s="29">
        <f>(1+0.25*AA1054)*Z1054*Параметри!$K$51</f>
        <v>0</v>
      </c>
      <c r="AC1054" s="29">
        <f>AB1054*'Коефіцієнти АТО'!U1054</f>
        <v>0</v>
      </c>
      <c r="AD1054" s="29">
        <f>J1054*(1+0.25*AA1054)*Параметри!$K$66*Параметри!$K$20/1000</f>
        <v>0</v>
      </c>
      <c r="AE1054" s="29">
        <f>(1+0.25*AA1054)*J1054*'Коефіцієнти АТО'!S1054*Параметри!$K$20/1000</f>
        <v>0</v>
      </c>
      <c r="AF1054" s="29">
        <f t="shared" si="144"/>
        <v>0</v>
      </c>
      <c r="AG1054" s="29">
        <v>0</v>
      </c>
      <c r="AH1054" s="40">
        <v>9</v>
      </c>
      <c r="AI1054" s="40">
        <v>0</v>
      </c>
      <c r="AJ1054" s="40">
        <f t="shared" si="145"/>
        <v>0</v>
      </c>
      <c r="AK1054" s="29">
        <f>(AH1054+AI1054)*(1+0.25*AJ1054)*Параметри!$K$53</f>
        <v>1614.8634812640005</v>
      </c>
      <c r="AL1054" s="29">
        <f>ROUNDUP(('Дані з ДІСО'!AU1054+'Дані з ДІСО'!AW1054)/Параметри!$K$28,0)</f>
        <v>0</v>
      </c>
      <c r="AM1054" s="64">
        <f>AL1054*Параметри!$M$35/18</f>
        <v>0</v>
      </c>
      <c r="AN1054" s="29">
        <f>IF(AL1054=0,0,'Дані з ДІСО'!AW1054/SUM('Дані з ДІСО'!AU1054,'Дані з ДІСО'!AW1054))</f>
        <v>0</v>
      </c>
      <c r="AO1054" s="29">
        <f>(1+0.25*AN1054)*AM1054*Параметри!$K$51</f>
        <v>0</v>
      </c>
      <c r="AP1054" s="40">
        <f>ROUNDUP(('Дані з ДІСО'!AE1054+'Дані не з ДІСО'!E1054+'Дані не з ДІСО'!G1054)/Параметри!$K$69,0)</f>
        <v>0</v>
      </c>
      <c r="AQ1054" s="40">
        <f t="shared" si="149"/>
        <v>0</v>
      </c>
      <c r="AR1054" s="40">
        <f>IF(AP1054=0,0,('Дані з ДІСО'!AH1054+'Дані не з ДІСО'!G1054)/('Дані з ДІСО'!AE1054+'Дані не з ДІСО'!E1054+'Дані не з ДІСО'!G1054))</f>
        <v>0</v>
      </c>
      <c r="AS1054" s="29">
        <f>AQ1054*(1+0.25*AR1054)*Параметри!$K$51</f>
        <v>0</v>
      </c>
      <c r="AT1054" s="40">
        <f>ROUNDUP('Дані з ДІСО'!AF1054/Параметри!$K$70,0)</f>
        <v>0</v>
      </c>
      <c r="AU1054" s="40">
        <f t="shared" si="150"/>
        <v>0</v>
      </c>
      <c r="AV1054" s="40">
        <f>IF(AT1054=0,0,'Дані з ДІСО'!AI1054/'Дані з ДІСО'!AF1054)</f>
        <v>0</v>
      </c>
      <c r="AW1054" s="29">
        <f>AU1054*(1+0.25*AV1054)*Параметри!$K$51</f>
        <v>0</v>
      </c>
      <c r="AX1054" s="40">
        <f>ROUNDUP('Дані з ДІСО'!AR1054/Параметри!$K$29,0)</f>
        <v>0</v>
      </c>
      <c r="AY1054" s="40">
        <f>ROUNDUP('Дані з ДІСО'!AS1054/Параметри!$K$29,0)</f>
        <v>0</v>
      </c>
      <c r="AZ1054" s="40">
        <f>ROUNDUP('Дані з ДІСО'!AT1054/Параметри!$K$29,0)</f>
        <v>0</v>
      </c>
      <c r="BA1054" s="64">
        <f>(AX1054*Параметри!$K$32+AY1054*Параметри!$L$32+AZ1054*Параметри!$M$32)/18</f>
        <v>0</v>
      </c>
      <c r="BB1054" s="29">
        <f>(BA1054*Параметри!$K$51+SUM('Дані з ДІСО'!AR1054:AT1054)*Параметри!$K$48*Параметри!$K$20/1000)*Параметри!$K$74</f>
        <v>0</v>
      </c>
      <c r="BC1054" s="40">
        <f>ROUNDUP(('Дані не з ДІСО'!I1054+'Дані не з ДІСО'!K1054)/Параметри!$K$26,0)</f>
        <v>0</v>
      </c>
      <c r="BD1054" s="29">
        <f>BC1054*Параметри!$M$36/18</f>
        <v>0</v>
      </c>
      <c r="BE1054" s="40">
        <f>IF(BC1054=0,0,'Дані не з ДІСО'!K1054/('Дані не з ДІСО'!I1054+'Дані не з ДІСО'!K1054))</f>
        <v>0</v>
      </c>
      <c r="BF1054" s="29">
        <f>(1+0.25*BE1054)*BD1054*Параметри!$K$51</f>
        <v>0</v>
      </c>
      <c r="BG1054" s="40">
        <f>ROUNDUP('Дані не з ДІСО'!M1054/Параметри!$K$27,0)</f>
        <v>0</v>
      </c>
      <c r="BH1054" s="40">
        <f>BG1054*Параметри!$M$37/18</f>
        <v>0</v>
      </c>
      <c r="BI1054" s="29">
        <f>BH1054*Параметри!$K$51</f>
        <v>0</v>
      </c>
      <c r="BJ1054" s="29">
        <f>'Дані не з ДІСО'!N1054*Параметри!$K$76</f>
        <v>0</v>
      </c>
      <c r="BK1054" s="40">
        <f>ROUNDUP('Дані з ДІСО'!V1054/Параметри!$K$25,0)</f>
        <v>0</v>
      </c>
      <c r="BL1054" s="40">
        <f>ROUNDUP('Дані з ДІСО'!W1054/Параметри!$K$25,0)</f>
        <v>0</v>
      </c>
      <c r="BM1054" s="40">
        <f>ROUNDUP('Дані з ДІСО'!X1054/Параметри!$K$25,0)</f>
        <v>0</v>
      </c>
      <c r="BN1054" s="40">
        <f>(BK1054*Параметри!$K$34+BL1054*Параметри!$L$34+BM1054*Параметри!$M$34)/18</f>
        <v>0</v>
      </c>
      <c r="BO1054" s="40">
        <f>IF(K1054=0,0,'Дані з ДІСО'!AC1054/K1054)</f>
        <v>0</v>
      </c>
      <c r="BP1054" s="29">
        <f>(1+0.25*BO1054)*BN1054*Параметри!$K$51</f>
        <v>0</v>
      </c>
      <c r="BQ1054" s="29">
        <f>BP1054*'Коефіцієнти АТО'!U1054</f>
        <v>0</v>
      </c>
      <c r="BR1054" s="29">
        <f>K1054*(1+0.25*BO1054)*Параметри!$K$66*Параметри!$K$20/1000</f>
        <v>0</v>
      </c>
      <c r="BS1054" s="29">
        <f>(1+0.25*BO1054)*K1054*'Коефіцієнти АТО'!S1054*Параметри!$K$20/1000</f>
        <v>0</v>
      </c>
      <c r="BT1054" s="29">
        <f t="shared" si="151"/>
        <v>0</v>
      </c>
      <c r="BU1054" s="40">
        <f>ROUNDUP('Дані з ДІСО'!AG1054/Параметри!$K$71,0)</f>
        <v>0</v>
      </c>
      <c r="BV1054" s="40">
        <f t="shared" si="152"/>
        <v>0</v>
      </c>
      <c r="BW1054" s="40">
        <f>IF('Дані з ДІСО'!AG1054=0,0,'Дані з ДІСО'!AJ1054/'Дані з ДІСО'!AG1054)</f>
        <v>0</v>
      </c>
      <c r="BX1054" s="29">
        <f>BV1054*(1+0.25*BW1054)*Параметри!$K$51</f>
        <v>0</v>
      </c>
      <c r="BY1054" s="29">
        <f>ROUND(IF(Параметри!$K$77="No",CC1054,CC1054*Параметри!$K$78)+AG1054,1)</f>
        <v>32963.699999999997</v>
      </c>
      <c r="BZ1054" s="29">
        <f>ROUND(IF(Параметри!$K$77="No",BF1054,BF1054*Параметри!$K$78),1)</f>
        <v>0</v>
      </c>
      <c r="CA1054" s="29">
        <f>ROUND(IF(Параметри!$K$77="No",BI1054,BI1054*Параметри!$K$78),1)</f>
        <v>0</v>
      </c>
      <c r="CB1054" s="29">
        <f>ROUND(IF(Параметри!$K$77="No",BJ1054,BJ1054*Параметри!$K$78),1)</f>
        <v>0</v>
      </c>
      <c r="CC1054" s="29">
        <f t="shared" si="146"/>
        <v>36626.363596849827</v>
      </c>
    </row>
    <row r="1055" spans="1:81">
      <c r="A1055" s="9">
        <v>1054</v>
      </c>
      <c r="B1055" s="9" t="s">
        <v>3176</v>
      </c>
      <c r="C1055" s="9" t="s">
        <v>3146</v>
      </c>
      <c r="D1055" s="9" t="s">
        <v>4077</v>
      </c>
      <c r="E1055" s="9" t="s">
        <v>78</v>
      </c>
      <c r="F1055" s="9" t="s">
        <v>4113</v>
      </c>
      <c r="G1055" s="9" t="s">
        <v>2190</v>
      </c>
      <c r="H1055" s="29">
        <f>SUM('Дані з ДІСО'!J1055:L1055)</f>
        <v>6144.5</v>
      </c>
      <c r="I1055" s="29">
        <f>SUM('Дані з ДІСО'!G1055:I1055)</f>
        <v>311</v>
      </c>
      <c r="J1055" s="29">
        <f>SUM('Дані з ДІСО'!P1055:R1055)</f>
        <v>0</v>
      </c>
      <c r="K1055" s="29">
        <f>SUM('Дані з ДІСО'!V1055:X1055)</f>
        <v>0</v>
      </c>
      <c r="L1055" s="40">
        <f>ROUNDUP('Дані з ДІСО'!J1055/'Коефіцієнти АТО'!$R1055,0)</f>
        <v>131</v>
      </c>
      <c r="M1055" s="40">
        <f>ROUNDUP('Дані з ДІСО'!K1055/'Коефіцієнти АТО'!$R1055,0)</f>
        <v>174</v>
      </c>
      <c r="N1055" s="40">
        <f>ROUNDUP('Дані з ДІСО'!L1055/'Коефіцієнти АТО'!$R1055,0)</f>
        <v>38</v>
      </c>
      <c r="O1055" s="59">
        <f>(L1055*Параметри!$K$32+M1055*Параметри!$L$32+N1055*Параметри!$M$32)/18</f>
        <v>558.43333333333328</v>
      </c>
      <c r="P1055" s="41">
        <f>IF(H1055=0,"",'Дані з ДІСО'!Y1055/H1055)</f>
        <v>0</v>
      </c>
      <c r="Q1055" s="29">
        <f>IF(H1055=0,"",(1+0.25*P1055)*O1055*Параметри!$K$51)</f>
        <v>114378.43312702692</v>
      </c>
      <c r="R1055" s="29">
        <f>IF(H1055=0,"",Q1055*'Коефіцієнти АТО'!T1055)</f>
        <v>1944.4333631594577</v>
      </c>
      <c r="S1055" s="29">
        <f>IF(H1055=0,"",H1055*(1+0.25*P1055)*Параметри!$K$66*Параметри!$K$20/1000)</f>
        <v>0</v>
      </c>
      <c r="T1055" s="29">
        <f>IF(H1055=0,"",H1055*(1+0.25*P1055)*'Коефіцієнти АТО'!$S1055*Параметри!$K$20/1000)</f>
        <v>19297.27272014253</v>
      </c>
      <c r="U1055" s="29">
        <f t="shared" si="147"/>
        <v>135620.13921032893</v>
      </c>
      <c r="V1055" s="29">
        <f t="shared" si="148"/>
        <v>135620.13921032893</v>
      </c>
      <c r="W1055" s="40">
        <f>ROUNDUP('Дані з ДІСО'!P1055/Параметри!$K$24,0)</f>
        <v>0</v>
      </c>
      <c r="X1055" s="40">
        <f>ROUNDUP('Дані з ДІСО'!Q1055/Параметри!$K$24,0)</f>
        <v>0</v>
      </c>
      <c r="Y1055" s="40">
        <f>ROUNDUP('Дані з ДІСО'!R1055/Параметри!$K$24,0)</f>
        <v>0</v>
      </c>
      <c r="Z1055" s="59">
        <f>(W1055*Параметри!$K$33+X1055*Параметри!$L$33+Y1055*Параметри!$M$33)/18</f>
        <v>0</v>
      </c>
      <c r="AA1055" s="41">
        <f>IF(J1055=0,0,'Дані з ДІСО'!AA1055/J1055)</f>
        <v>0</v>
      </c>
      <c r="AB1055" s="29">
        <f>(1+0.25*AA1055)*Z1055*Параметри!$K$51</f>
        <v>0</v>
      </c>
      <c r="AC1055" s="29">
        <f>AB1055*'Коефіцієнти АТО'!U1055</f>
        <v>0</v>
      </c>
      <c r="AD1055" s="29">
        <f>J1055*(1+0.25*AA1055)*Параметри!$K$66*Параметри!$K$20/1000</f>
        <v>0</v>
      </c>
      <c r="AE1055" s="29">
        <f>(1+0.25*AA1055)*J1055*'Коефіцієнти АТО'!S1055*Параметри!$K$20/1000</f>
        <v>0</v>
      </c>
      <c r="AF1055" s="29">
        <f t="shared" si="144"/>
        <v>0</v>
      </c>
      <c r="AG1055" s="29">
        <v>0</v>
      </c>
      <c r="AH1055" s="40">
        <v>34</v>
      </c>
      <c r="AI1055" s="40">
        <v>0</v>
      </c>
      <c r="AJ1055" s="40">
        <f t="shared" si="145"/>
        <v>0</v>
      </c>
      <c r="AK1055" s="29">
        <f>(AH1055+AI1055)*(1+0.25*AJ1055)*Параметри!$K$53</f>
        <v>6100.5953736640013</v>
      </c>
      <c r="AL1055" s="29">
        <f>ROUNDUP(('Дані з ДІСО'!AU1055+'Дані з ДІСО'!AW1055)/Параметри!$K$28,0)</f>
        <v>0</v>
      </c>
      <c r="AM1055" s="64">
        <f>AL1055*Параметри!$M$35/18</f>
        <v>0</v>
      </c>
      <c r="AN1055" s="29">
        <f>IF(AL1055=0,0,'Дані з ДІСО'!AW1055/SUM('Дані з ДІСО'!AU1055,'Дані з ДІСО'!AW1055))</f>
        <v>0</v>
      </c>
      <c r="AO1055" s="29">
        <f>(1+0.25*AN1055)*AM1055*Параметри!$K$51</f>
        <v>0</v>
      </c>
      <c r="AP1055" s="40">
        <f>ROUNDUP(('Дані з ДІСО'!AE1055+'Дані не з ДІСО'!E1055+'Дані не з ДІСО'!G1055)/Параметри!$K$69,0)</f>
        <v>0</v>
      </c>
      <c r="AQ1055" s="40">
        <f t="shared" si="149"/>
        <v>0</v>
      </c>
      <c r="AR1055" s="40">
        <f>IF(AP1055=0,0,('Дані з ДІСО'!AH1055+'Дані не з ДІСО'!G1055)/('Дані з ДІСО'!AE1055+'Дані не з ДІСО'!E1055+'Дані не з ДІСО'!G1055))</f>
        <v>0</v>
      </c>
      <c r="AS1055" s="29">
        <f>AQ1055*(1+0.25*AR1055)*Параметри!$K$51</f>
        <v>0</v>
      </c>
      <c r="AT1055" s="40">
        <f>ROUNDUP('Дані з ДІСО'!AF1055/Параметри!$K$70,0)</f>
        <v>0</v>
      </c>
      <c r="AU1055" s="40">
        <f t="shared" si="150"/>
        <v>0</v>
      </c>
      <c r="AV1055" s="40">
        <f>IF(AT1055=0,0,'Дані з ДІСО'!AI1055/'Дані з ДІСО'!AF1055)</f>
        <v>0</v>
      </c>
      <c r="AW1055" s="29">
        <f>AU1055*(1+0.25*AV1055)*Параметри!$K$51</f>
        <v>0</v>
      </c>
      <c r="AX1055" s="40">
        <f>ROUNDUP('Дані з ДІСО'!AR1055/Параметри!$K$29,0)</f>
        <v>0</v>
      </c>
      <c r="AY1055" s="40">
        <f>ROUNDUP('Дані з ДІСО'!AS1055/Параметри!$K$29,0)</f>
        <v>0</v>
      </c>
      <c r="AZ1055" s="40">
        <f>ROUNDUP('Дані з ДІСО'!AT1055/Параметри!$K$29,0)</f>
        <v>0</v>
      </c>
      <c r="BA1055" s="64">
        <f>(AX1055*Параметри!$K$32+AY1055*Параметри!$L$32+AZ1055*Параметри!$M$32)/18</f>
        <v>0</v>
      </c>
      <c r="BB1055" s="29">
        <f>(BA1055*Параметри!$K$51+SUM('Дані з ДІСО'!AR1055:AT1055)*Параметри!$K$48*Параметри!$K$20/1000)*Параметри!$K$74</f>
        <v>0</v>
      </c>
      <c r="BC1055" s="40">
        <f>ROUNDUP(('Дані не з ДІСО'!I1055+'Дані не з ДІСО'!K1055)/Параметри!$K$26,0)</f>
        <v>0</v>
      </c>
      <c r="BD1055" s="29">
        <f>BC1055*Параметри!$M$36/18</f>
        <v>0</v>
      </c>
      <c r="BE1055" s="40">
        <f>IF(BC1055=0,0,'Дані не з ДІСО'!K1055/('Дані не з ДІСО'!I1055+'Дані не з ДІСО'!K1055))</f>
        <v>0</v>
      </c>
      <c r="BF1055" s="29">
        <f>(1+0.25*BE1055)*BD1055*Параметри!$K$51</f>
        <v>0</v>
      </c>
      <c r="BG1055" s="40">
        <f>ROUNDUP('Дані не з ДІСО'!M1055/Параметри!$K$27,0)</f>
        <v>0</v>
      </c>
      <c r="BH1055" s="40">
        <f>BG1055*Параметри!$M$37/18</f>
        <v>0</v>
      </c>
      <c r="BI1055" s="29">
        <f>BH1055*Параметри!$K$51</f>
        <v>0</v>
      </c>
      <c r="BJ1055" s="29">
        <f>'Дані не з ДІСО'!N1055*Параметри!$K$76</f>
        <v>0</v>
      </c>
      <c r="BK1055" s="40">
        <f>ROUNDUP('Дані з ДІСО'!V1055/Параметри!$K$25,0)</f>
        <v>0</v>
      </c>
      <c r="BL1055" s="40">
        <f>ROUNDUP('Дані з ДІСО'!W1055/Параметри!$K$25,0)</f>
        <v>0</v>
      </c>
      <c r="BM1055" s="40">
        <f>ROUNDUP('Дані з ДІСО'!X1055/Параметри!$K$25,0)</f>
        <v>0</v>
      </c>
      <c r="BN1055" s="40">
        <f>(BK1055*Параметри!$K$34+BL1055*Параметри!$L$34+BM1055*Параметри!$M$34)/18</f>
        <v>0</v>
      </c>
      <c r="BO1055" s="40">
        <f>IF(K1055=0,0,'Дані з ДІСО'!AC1055/K1055)</f>
        <v>0</v>
      </c>
      <c r="BP1055" s="29">
        <f>(1+0.25*BO1055)*BN1055*Параметри!$K$51</f>
        <v>0</v>
      </c>
      <c r="BQ1055" s="29">
        <f>BP1055*'Коефіцієнти АТО'!U1055</f>
        <v>0</v>
      </c>
      <c r="BR1055" s="29">
        <f>K1055*(1+0.25*BO1055)*Параметри!$K$66*Параметри!$K$20/1000</f>
        <v>0</v>
      </c>
      <c r="BS1055" s="29">
        <f>(1+0.25*BO1055)*K1055*'Коефіцієнти АТО'!S1055*Параметри!$K$20/1000</f>
        <v>0</v>
      </c>
      <c r="BT1055" s="29">
        <f t="shared" si="151"/>
        <v>0</v>
      </c>
      <c r="BU1055" s="40">
        <f>ROUNDUP('Дані з ДІСО'!AG1055/Параметри!$K$71,0)</f>
        <v>0</v>
      </c>
      <c r="BV1055" s="40">
        <f t="shared" si="152"/>
        <v>0</v>
      </c>
      <c r="BW1055" s="40">
        <f>IF('Дані з ДІСО'!AG1055=0,0,'Дані з ДІСО'!AJ1055/'Дані з ДІСО'!AG1055)</f>
        <v>0</v>
      </c>
      <c r="BX1055" s="29">
        <f>BV1055*(1+0.25*BW1055)*Параметри!$K$51</f>
        <v>0</v>
      </c>
      <c r="BY1055" s="29">
        <f>ROUND(IF(Параметри!$K$77="No",CC1055,CC1055*Параметри!$K$78)+AG1055,1)</f>
        <v>127548.7</v>
      </c>
      <c r="BZ1055" s="29">
        <f>ROUND(IF(Параметри!$K$77="No",BF1055,BF1055*Параметри!$K$78),1)</f>
        <v>0</v>
      </c>
      <c r="CA1055" s="29">
        <f>ROUND(IF(Параметри!$K$77="No",BI1055,BI1055*Параметри!$K$78),1)</f>
        <v>0</v>
      </c>
      <c r="CB1055" s="29">
        <f>ROUND(IF(Параметри!$K$77="No",BJ1055,BJ1055*Параметри!$K$78),1)</f>
        <v>0</v>
      </c>
      <c r="CC1055" s="29">
        <f t="shared" si="146"/>
        <v>141720.73458399292</v>
      </c>
    </row>
    <row r="1056" spans="1:81">
      <c r="A1056" s="9">
        <v>1055</v>
      </c>
      <c r="B1056" s="9" t="s">
        <v>3148</v>
      </c>
      <c r="C1056" s="9" t="s">
        <v>3148</v>
      </c>
      <c r="D1056" s="9" t="s">
        <v>4077</v>
      </c>
      <c r="E1056" s="9" t="s">
        <v>24</v>
      </c>
      <c r="F1056" s="9" t="s">
        <v>4114</v>
      </c>
      <c r="G1056" s="9" t="s">
        <v>2192</v>
      </c>
      <c r="H1056" s="29">
        <f>SUM('Дані з ДІСО'!J1056:L1056)</f>
        <v>807.5</v>
      </c>
      <c r="I1056" s="29">
        <f>SUM('Дані з ДІСО'!G1056:I1056)</f>
        <v>87</v>
      </c>
      <c r="J1056" s="29">
        <f>SUM('Дані з ДІСО'!P1056:R1056)</f>
        <v>0</v>
      </c>
      <c r="K1056" s="29">
        <f>SUM('Дані з ДІСО'!V1056:X1056)</f>
        <v>0</v>
      </c>
      <c r="L1056" s="40">
        <f>ROUNDUP('Дані з ДІСО'!J1056/'Коефіцієнти АТО'!$R1056,0)</f>
        <v>24</v>
      </c>
      <c r="M1056" s="40">
        <f>ROUNDUP('Дані з ДІСО'!K1056/'Коефіцієнти АТО'!$R1056,0)</f>
        <v>32</v>
      </c>
      <c r="N1056" s="40">
        <f>ROUNDUP('Дані з ДІСО'!L1056/'Коефіцієнти АТО'!$R1056,0)</f>
        <v>7</v>
      </c>
      <c r="O1056" s="59">
        <f>(L1056*Параметри!$K$32+M1056*Параметри!$L$32+N1056*Параметри!$M$32)/18</f>
        <v>102.60555555555555</v>
      </c>
      <c r="P1056" s="41">
        <f>IF(H1056=0,"",'Дані з ДІСО'!Y1056/H1056)</f>
        <v>0</v>
      </c>
      <c r="Q1056" s="29">
        <f>IF(H1056=0,"",(1+0.25*P1056)*O1056*Параметри!$K$51)</f>
        <v>21015.691532094355</v>
      </c>
      <c r="R1056" s="29">
        <f>IF(H1056=0,"",Q1056*'Коефіцієнти АТО'!T1056)</f>
        <v>357.26675604560404</v>
      </c>
      <c r="S1056" s="29">
        <f>IF(H1056=0,"",H1056*(1+0.25*P1056)*Параметри!$K$66*Параметри!$K$20/1000)</f>
        <v>0</v>
      </c>
      <c r="T1056" s="29">
        <f>IF(H1056=0,"",H1056*(1+0.25*P1056)*'Коефіцієнти АТО'!$S1056*Параметри!$K$20/1000)</f>
        <v>3688.7499322267718</v>
      </c>
      <c r="U1056" s="29">
        <f t="shared" si="147"/>
        <v>25061.708220366731</v>
      </c>
      <c r="V1056" s="29">
        <f t="shared" si="148"/>
        <v>25061.708220366731</v>
      </c>
      <c r="W1056" s="40">
        <f>ROUNDUP('Дані з ДІСО'!P1056/Параметри!$K$24,0)</f>
        <v>0</v>
      </c>
      <c r="X1056" s="40">
        <f>ROUNDUP('Дані з ДІСО'!Q1056/Параметри!$K$24,0)</f>
        <v>0</v>
      </c>
      <c r="Y1056" s="40">
        <f>ROUNDUP('Дані з ДІСО'!R1056/Параметри!$K$24,0)</f>
        <v>0</v>
      </c>
      <c r="Z1056" s="59">
        <f>(W1056*Параметри!$K$33+X1056*Параметри!$L$33+Y1056*Параметри!$M$33)/18</f>
        <v>0</v>
      </c>
      <c r="AA1056" s="41">
        <f>IF(J1056=0,0,'Дані з ДІСО'!AA1056/J1056)</f>
        <v>0</v>
      </c>
      <c r="AB1056" s="29">
        <f>(1+0.25*AA1056)*Z1056*Параметри!$K$51</f>
        <v>0</v>
      </c>
      <c r="AC1056" s="29">
        <f>AB1056*'Коефіцієнти АТО'!U1056</f>
        <v>0</v>
      </c>
      <c r="AD1056" s="29">
        <f>J1056*(1+0.25*AA1056)*Параметри!$K$66*Параметри!$K$20/1000</f>
        <v>0</v>
      </c>
      <c r="AE1056" s="29">
        <f>(1+0.25*AA1056)*J1056*'Коефіцієнти АТО'!S1056*Параметри!$K$20/1000</f>
        <v>0</v>
      </c>
      <c r="AF1056" s="29">
        <f t="shared" si="144"/>
        <v>0</v>
      </c>
      <c r="AG1056" s="29">
        <v>0</v>
      </c>
      <c r="AH1056" s="40">
        <v>3</v>
      </c>
      <c r="AI1056" s="40">
        <v>0</v>
      </c>
      <c r="AJ1056" s="40">
        <f t="shared" si="145"/>
        <v>0</v>
      </c>
      <c r="AK1056" s="29">
        <f>(AH1056+AI1056)*(1+0.25*AJ1056)*Параметри!$K$53</f>
        <v>538.28782708800009</v>
      </c>
      <c r="AL1056" s="29">
        <f>ROUNDUP(('Дані з ДІСО'!AU1056+'Дані з ДІСО'!AW1056)/Параметри!$K$28,0)</f>
        <v>0</v>
      </c>
      <c r="AM1056" s="64">
        <f>AL1056*Параметри!$M$35/18</f>
        <v>0</v>
      </c>
      <c r="AN1056" s="29">
        <f>IF(AL1056=0,0,'Дані з ДІСО'!AW1056/SUM('Дані з ДІСО'!AU1056,'Дані з ДІСО'!AW1056))</f>
        <v>0</v>
      </c>
      <c r="AO1056" s="29">
        <f>(1+0.25*AN1056)*AM1056*Параметри!$K$51</f>
        <v>0</v>
      </c>
      <c r="AP1056" s="40">
        <f>ROUNDUP(('Дані з ДІСО'!AE1056+'Дані не з ДІСО'!E1056+'Дані не з ДІСО'!G1056)/Параметри!$K$69,0)</f>
        <v>0</v>
      </c>
      <c r="AQ1056" s="40">
        <f t="shared" si="149"/>
        <v>0</v>
      </c>
      <c r="AR1056" s="40">
        <f>IF(AP1056=0,0,('Дані з ДІСО'!AH1056+'Дані не з ДІСО'!G1056)/('Дані з ДІСО'!AE1056+'Дані не з ДІСО'!E1056+'Дані не з ДІСО'!G1056))</f>
        <v>0</v>
      </c>
      <c r="AS1056" s="29">
        <f>AQ1056*(1+0.25*AR1056)*Параметри!$K$51</f>
        <v>0</v>
      </c>
      <c r="AT1056" s="40">
        <f>ROUNDUP('Дані з ДІСО'!AF1056/Параметри!$K$70,0)</f>
        <v>0</v>
      </c>
      <c r="AU1056" s="40">
        <f t="shared" si="150"/>
        <v>0</v>
      </c>
      <c r="AV1056" s="40">
        <f>IF(AT1056=0,0,'Дані з ДІСО'!AI1056/'Дані з ДІСО'!AF1056)</f>
        <v>0</v>
      </c>
      <c r="AW1056" s="29">
        <f>AU1056*(1+0.25*AV1056)*Параметри!$K$51</f>
        <v>0</v>
      </c>
      <c r="AX1056" s="40">
        <f>ROUNDUP('Дані з ДІСО'!AR1056/Параметри!$K$29,0)</f>
        <v>0</v>
      </c>
      <c r="AY1056" s="40">
        <f>ROUNDUP('Дані з ДІСО'!AS1056/Параметри!$K$29,0)</f>
        <v>0</v>
      </c>
      <c r="AZ1056" s="40">
        <f>ROUNDUP('Дані з ДІСО'!AT1056/Параметри!$K$29,0)</f>
        <v>0</v>
      </c>
      <c r="BA1056" s="64">
        <f>(AX1056*Параметри!$K$32+AY1056*Параметри!$L$32+AZ1056*Параметри!$M$32)/18</f>
        <v>0</v>
      </c>
      <c r="BB1056" s="29">
        <f>(BA1056*Параметри!$K$51+SUM('Дані з ДІСО'!AR1056:AT1056)*Параметри!$K$48*Параметри!$K$20/1000)*Параметри!$K$74</f>
        <v>0</v>
      </c>
      <c r="BC1056" s="40">
        <f>ROUNDUP(('Дані не з ДІСО'!I1056+'Дані не з ДІСО'!K1056)/Параметри!$K$26,0)</f>
        <v>0</v>
      </c>
      <c r="BD1056" s="29">
        <f>BC1056*Параметри!$M$36/18</f>
        <v>0</v>
      </c>
      <c r="BE1056" s="40">
        <f>IF(BC1056=0,0,'Дані не з ДІСО'!K1056/('Дані не з ДІСО'!I1056+'Дані не з ДІСО'!K1056))</f>
        <v>0</v>
      </c>
      <c r="BF1056" s="29">
        <f>(1+0.25*BE1056)*BD1056*Параметри!$K$51</f>
        <v>0</v>
      </c>
      <c r="BG1056" s="40">
        <f>ROUNDUP('Дані не з ДІСО'!M1056/Параметри!$K$27,0)</f>
        <v>0</v>
      </c>
      <c r="BH1056" s="40">
        <f>BG1056*Параметри!$M$37/18</f>
        <v>0</v>
      </c>
      <c r="BI1056" s="29">
        <f>BH1056*Параметри!$K$51</f>
        <v>0</v>
      </c>
      <c r="BJ1056" s="29">
        <f>'Дані не з ДІСО'!N1056*Параметри!$K$76</f>
        <v>0</v>
      </c>
      <c r="BK1056" s="40">
        <f>ROUNDUP('Дані з ДІСО'!V1056/Параметри!$K$25,0)</f>
        <v>0</v>
      </c>
      <c r="BL1056" s="40">
        <f>ROUNDUP('Дані з ДІСО'!W1056/Параметри!$K$25,0)</f>
        <v>0</v>
      </c>
      <c r="BM1056" s="40">
        <f>ROUNDUP('Дані з ДІСО'!X1056/Параметри!$K$25,0)</f>
        <v>0</v>
      </c>
      <c r="BN1056" s="40">
        <f>(BK1056*Параметри!$K$34+BL1056*Параметри!$L$34+BM1056*Параметри!$M$34)/18</f>
        <v>0</v>
      </c>
      <c r="BO1056" s="40">
        <f>IF(K1056=0,0,'Дані з ДІСО'!AC1056/K1056)</f>
        <v>0</v>
      </c>
      <c r="BP1056" s="29">
        <f>(1+0.25*BO1056)*BN1056*Параметри!$K$51</f>
        <v>0</v>
      </c>
      <c r="BQ1056" s="29">
        <f>BP1056*'Коефіцієнти АТО'!U1056</f>
        <v>0</v>
      </c>
      <c r="BR1056" s="29">
        <f>K1056*(1+0.25*BO1056)*Параметри!$K$66*Параметри!$K$20/1000</f>
        <v>0</v>
      </c>
      <c r="BS1056" s="29">
        <f>(1+0.25*BO1056)*K1056*'Коефіцієнти АТО'!S1056*Параметри!$K$20/1000</f>
        <v>0</v>
      </c>
      <c r="BT1056" s="29">
        <f t="shared" si="151"/>
        <v>0</v>
      </c>
      <c r="BU1056" s="40">
        <f>ROUNDUP('Дані з ДІСО'!AG1056/Параметри!$K$71,0)</f>
        <v>0</v>
      </c>
      <c r="BV1056" s="40">
        <f t="shared" si="152"/>
        <v>0</v>
      </c>
      <c r="BW1056" s="40">
        <f>IF('Дані з ДІСО'!AG1056=0,0,'Дані з ДІСО'!AJ1056/'Дані з ДІСО'!AG1056)</f>
        <v>0</v>
      </c>
      <c r="BX1056" s="29">
        <f>BV1056*(1+0.25*BW1056)*Параметри!$K$51</f>
        <v>0</v>
      </c>
      <c r="BY1056" s="29">
        <f>ROUND(IF(Параметри!$K$77="No",CC1056,CC1056*Параметри!$K$78)+AG1056,1)</f>
        <v>23040</v>
      </c>
      <c r="BZ1056" s="29">
        <f>ROUND(IF(Параметри!$K$77="No",BF1056,BF1056*Параметри!$K$78),1)</f>
        <v>0</v>
      </c>
      <c r="CA1056" s="29">
        <f>ROUND(IF(Параметри!$K$77="No",BI1056,BI1056*Параметри!$K$78),1)</f>
        <v>0</v>
      </c>
      <c r="CB1056" s="29">
        <f>ROUND(IF(Параметри!$K$77="No",BJ1056,BJ1056*Параметри!$K$78),1)</f>
        <v>0</v>
      </c>
      <c r="CC1056" s="29">
        <f t="shared" si="146"/>
        <v>25599.99604745473</v>
      </c>
    </row>
    <row r="1057" spans="1:81">
      <c r="A1057" s="9">
        <v>1056</v>
      </c>
      <c r="B1057" s="9" t="s">
        <v>3151</v>
      </c>
      <c r="C1057" s="9" t="s">
        <v>3151</v>
      </c>
      <c r="D1057" s="9" t="s">
        <v>4077</v>
      </c>
      <c r="E1057" s="9" t="s">
        <v>29</v>
      </c>
      <c r="F1057" s="9" t="s">
        <v>4115</v>
      </c>
      <c r="G1057" s="9" t="s">
        <v>2194</v>
      </c>
      <c r="H1057" s="29">
        <f>SUM('Дані з ДІСО'!J1057:L1057)</f>
        <v>619</v>
      </c>
      <c r="I1057" s="29">
        <f>SUM('Дані з ДІСО'!G1057:I1057)</f>
        <v>41</v>
      </c>
      <c r="J1057" s="29">
        <f>SUM('Дані з ДІСО'!P1057:R1057)</f>
        <v>0</v>
      </c>
      <c r="K1057" s="29">
        <f>SUM('Дані з ДІСО'!V1057:X1057)</f>
        <v>0</v>
      </c>
      <c r="L1057" s="40">
        <f>ROUNDUP('Дані з ДІСО'!J1057/'Коефіцієнти АТО'!$R1057,0)</f>
        <v>14</v>
      </c>
      <c r="M1057" s="40">
        <f>ROUNDUP('Дані з ДІСО'!K1057/'Коефіцієнти АТО'!$R1057,0)</f>
        <v>20</v>
      </c>
      <c r="N1057" s="40">
        <f>ROUNDUP('Дані з ДІСО'!L1057/'Коефіцієнти АТО'!$R1057,0)</f>
        <v>6</v>
      </c>
      <c r="O1057" s="59">
        <f>(L1057*Параметри!$K$32+M1057*Параметри!$L$32+N1057*Параметри!$M$32)/18</f>
        <v>66.055555555555557</v>
      </c>
      <c r="P1057" s="41">
        <f>IF(H1057=0,"",'Дані з ДІСО'!Y1057/H1057)</f>
        <v>0</v>
      </c>
      <c r="Q1057" s="29">
        <f>IF(H1057=0,"",(1+0.25*P1057)*O1057*Параметри!$K$51)</f>
        <v>13529.512822383556</v>
      </c>
      <c r="R1057" s="29">
        <f>IF(H1057=0,"",Q1057*'Коефіцієнти АТО'!T1057)</f>
        <v>230.00171798052048</v>
      </c>
      <c r="S1057" s="29">
        <f>IF(H1057=0,"",H1057*(1+0.25*P1057)*Параметри!$K$66*Параметри!$K$20/1000)</f>
        <v>0</v>
      </c>
      <c r="T1057" s="29">
        <f>IF(H1057=0,"",H1057*(1+0.25*P1057)*'Коефіцієнти АТО'!$S1057*Параметри!$K$20/1000)</f>
        <v>1944.0168953972209</v>
      </c>
      <c r="U1057" s="29">
        <f t="shared" si="147"/>
        <v>15703.531435761297</v>
      </c>
      <c r="V1057" s="29">
        <f t="shared" si="148"/>
        <v>15703.531435761297</v>
      </c>
      <c r="W1057" s="40">
        <f>ROUNDUP('Дані з ДІСО'!P1057/Параметри!$K$24,0)</f>
        <v>0</v>
      </c>
      <c r="X1057" s="40">
        <f>ROUNDUP('Дані з ДІСО'!Q1057/Параметри!$K$24,0)</f>
        <v>0</v>
      </c>
      <c r="Y1057" s="40">
        <f>ROUNDUP('Дані з ДІСО'!R1057/Параметри!$K$24,0)</f>
        <v>0</v>
      </c>
      <c r="Z1057" s="59">
        <f>(W1057*Параметри!$K$33+X1057*Параметри!$L$33+Y1057*Параметри!$M$33)/18</f>
        <v>0</v>
      </c>
      <c r="AA1057" s="41">
        <f>IF(J1057=0,0,'Дані з ДІСО'!AA1057/J1057)</f>
        <v>0</v>
      </c>
      <c r="AB1057" s="29">
        <f>(1+0.25*AA1057)*Z1057*Параметри!$K$51</f>
        <v>0</v>
      </c>
      <c r="AC1057" s="29">
        <f>AB1057*'Коефіцієнти АТО'!U1057</f>
        <v>0</v>
      </c>
      <c r="AD1057" s="29">
        <f>J1057*(1+0.25*AA1057)*Параметри!$K$66*Параметри!$K$20/1000</f>
        <v>0</v>
      </c>
      <c r="AE1057" s="29">
        <f>(1+0.25*AA1057)*J1057*'Коефіцієнти АТО'!S1057*Параметри!$K$20/1000</f>
        <v>0</v>
      </c>
      <c r="AF1057" s="29">
        <f t="shared" si="144"/>
        <v>0</v>
      </c>
      <c r="AG1057" s="29">
        <v>0</v>
      </c>
      <c r="AH1057" s="40">
        <v>6</v>
      </c>
      <c r="AI1057" s="40">
        <v>0</v>
      </c>
      <c r="AJ1057" s="40">
        <f t="shared" si="145"/>
        <v>0</v>
      </c>
      <c r="AK1057" s="29">
        <f>(AH1057+AI1057)*(1+0.25*AJ1057)*Параметри!$K$53</f>
        <v>1076.5756541760002</v>
      </c>
      <c r="AL1057" s="29">
        <f>ROUNDUP(('Дані з ДІСО'!AU1057+'Дані з ДІСО'!AW1057)/Параметри!$K$28,0)</f>
        <v>0</v>
      </c>
      <c r="AM1057" s="64">
        <f>AL1057*Параметри!$M$35/18</f>
        <v>0</v>
      </c>
      <c r="AN1057" s="29">
        <f>IF(AL1057=0,0,'Дані з ДІСО'!AW1057/SUM('Дані з ДІСО'!AU1057,'Дані з ДІСО'!AW1057))</f>
        <v>0</v>
      </c>
      <c r="AO1057" s="29">
        <f>(1+0.25*AN1057)*AM1057*Параметри!$K$51</f>
        <v>0</v>
      </c>
      <c r="AP1057" s="40">
        <f>ROUNDUP(('Дані з ДІСО'!AE1057+'Дані не з ДІСО'!E1057+'Дані не з ДІСО'!G1057)/Параметри!$K$69,0)</f>
        <v>0</v>
      </c>
      <c r="AQ1057" s="40">
        <f t="shared" si="149"/>
        <v>0</v>
      </c>
      <c r="AR1057" s="40">
        <f>IF(AP1057=0,0,('Дані з ДІСО'!AH1057+'Дані не з ДІСО'!G1057)/('Дані з ДІСО'!AE1057+'Дані не з ДІСО'!E1057+'Дані не з ДІСО'!G1057))</f>
        <v>0</v>
      </c>
      <c r="AS1057" s="29">
        <f>AQ1057*(1+0.25*AR1057)*Параметри!$K$51</f>
        <v>0</v>
      </c>
      <c r="AT1057" s="40">
        <f>ROUNDUP('Дані з ДІСО'!AF1057/Параметри!$K$70,0)</f>
        <v>0</v>
      </c>
      <c r="AU1057" s="40">
        <f t="shared" si="150"/>
        <v>0</v>
      </c>
      <c r="AV1057" s="40">
        <f>IF(AT1057=0,0,'Дані з ДІСО'!AI1057/'Дані з ДІСО'!AF1057)</f>
        <v>0</v>
      </c>
      <c r="AW1057" s="29">
        <f>AU1057*(1+0.25*AV1057)*Параметри!$K$51</f>
        <v>0</v>
      </c>
      <c r="AX1057" s="40">
        <f>ROUNDUP('Дані з ДІСО'!AR1057/Параметри!$K$29,0)</f>
        <v>0</v>
      </c>
      <c r="AY1057" s="40">
        <f>ROUNDUP('Дані з ДІСО'!AS1057/Параметри!$K$29,0)</f>
        <v>0</v>
      </c>
      <c r="AZ1057" s="40">
        <f>ROUNDUP('Дані з ДІСО'!AT1057/Параметри!$K$29,0)</f>
        <v>0</v>
      </c>
      <c r="BA1057" s="64">
        <f>(AX1057*Параметри!$K$32+AY1057*Параметри!$L$32+AZ1057*Параметри!$M$32)/18</f>
        <v>0</v>
      </c>
      <c r="BB1057" s="29">
        <f>(BA1057*Параметри!$K$51+SUM('Дані з ДІСО'!AR1057:AT1057)*Параметри!$K$48*Параметри!$K$20/1000)*Параметри!$K$74</f>
        <v>0</v>
      </c>
      <c r="BC1057" s="40">
        <f>ROUNDUP(('Дані не з ДІСО'!I1057+'Дані не з ДІСО'!K1057)/Параметри!$K$26,0)</f>
        <v>0</v>
      </c>
      <c r="BD1057" s="29">
        <f>BC1057*Параметри!$M$36/18</f>
        <v>0</v>
      </c>
      <c r="BE1057" s="40">
        <f>IF(BC1057=0,0,'Дані не з ДІСО'!K1057/('Дані не з ДІСО'!I1057+'Дані не з ДІСО'!K1057))</f>
        <v>0</v>
      </c>
      <c r="BF1057" s="29">
        <f>(1+0.25*BE1057)*BD1057*Параметри!$K$51</f>
        <v>0</v>
      </c>
      <c r="BG1057" s="40">
        <f>ROUNDUP('Дані не з ДІСО'!M1057/Параметри!$K$27,0)</f>
        <v>0</v>
      </c>
      <c r="BH1057" s="40">
        <f>BG1057*Параметри!$M$37/18</f>
        <v>0</v>
      </c>
      <c r="BI1057" s="29">
        <f>BH1057*Параметри!$K$51</f>
        <v>0</v>
      </c>
      <c r="BJ1057" s="29">
        <f>'Дані не з ДІСО'!N1057*Параметри!$K$76</f>
        <v>0</v>
      </c>
      <c r="BK1057" s="40">
        <f>ROUNDUP('Дані з ДІСО'!V1057/Параметри!$K$25,0)</f>
        <v>0</v>
      </c>
      <c r="BL1057" s="40">
        <f>ROUNDUP('Дані з ДІСО'!W1057/Параметри!$K$25,0)</f>
        <v>0</v>
      </c>
      <c r="BM1057" s="40">
        <f>ROUNDUP('Дані з ДІСО'!X1057/Параметри!$K$25,0)</f>
        <v>0</v>
      </c>
      <c r="BN1057" s="40">
        <f>(BK1057*Параметри!$K$34+BL1057*Параметри!$L$34+BM1057*Параметри!$M$34)/18</f>
        <v>0</v>
      </c>
      <c r="BO1057" s="40">
        <f>IF(K1057=0,0,'Дані з ДІСО'!AC1057/K1057)</f>
        <v>0</v>
      </c>
      <c r="BP1057" s="29">
        <f>(1+0.25*BO1057)*BN1057*Параметри!$K$51</f>
        <v>0</v>
      </c>
      <c r="BQ1057" s="29">
        <f>BP1057*'Коефіцієнти АТО'!U1057</f>
        <v>0</v>
      </c>
      <c r="BR1057" s="29">
        <f>K1057*(1+0.25*BO1057)*Параметри!$K$66*Параметри!$K$20/1000</f>
        <v>0</v>
      </c>
      <c r="BS1057" s="29">
        <f>(1+0.25*BO1057)*K1057*'Коефіцієнти АТО'!S1057*Параметри!$K$20/1000</f>
        <v>0</v>
      </c>
      <c r="BT1057" s="29">
        <f t="shared" si="151"/>
        <v>0</v>
      </c>
      <c r="BU1057" s="40">
        <f>ROUNDUP('Дані з ДІСО'!AG1057/Параметри!$K$71,0)</f>
        <v>0</v>
      </c>
      <c r="BV1057" s="40">
        <f t="shared" si="152"/>
        <v>0</v>
      </c>
      <c r="BW1057" s="40">
        <f>IF('Дані з ДІСО'!AG1057=0,0,'Дані з ДІСО'!AJ1057/'Дані з ДІСО'!AG1057)</f>
        <v>0</v>
      </c>
      <c r="BX1057" s="29">
        <f>BV1057*(1+0.25*BW1057)*Параметри!$K$51</f>
        <v>0</v>
      </c>
      <c r="BY1057" s="29">
        <f>ROUND(IF(Параметри!$K$77="No",CC1057,CC1057*Параметри!$K$78)+AG1057,1)</f>
        <v>15102.1</v>
      </c>
      <c r="BZ1057" s="29">
        <f>ROUND(IF(Параметри!$K$77="No",BF1057,BF1057*Параметри!$K$78),1)</f>
        <v>0</v>
      </c>
      <c r="CA1057" s="29">
        <f>ROUND(IF(Параметри!$K$77="No",BI1057,BI1057*Параметри!$K$78),1)</f>
        <v>0</v>
      </c>
      <c r="CB1057" s="29">
        <f>ROUND(IF(Параметри!$K$77="No",BJ1057,BJ1057*Параметри!$K$78),1)</f>
        <v>0</v>
      </c>
      <c r="CC1057" s="29">
        <f t="shared" si="146"/>
        <v>16780.107089937297</v>
      </c>
    </row>
    <row r="1058" spans="1:81">
      <c r="A1058" s="9">
        <v>1057</v>
      </c>
      <c r="B1058" s="9" t="s">
        <v>3145</v>
      </c>
      <c r="C1058" s="9" t="s">
        <v>3146</v>
      </c>
      <c r="D1058" s="9" t="s">
        <v>4077</v>
      </c>
      <c r="E1058" s="9" t="s">
        <v>21</v>
      </c>
      <c r="F1058" s="9" t="s">
        <v>4116</v>
      </c>
      <c r="G1058" s="9" t="s">
        <v>2196</v>
      </c>
      <c r="H1058" s="29">
        <f>SUM('Дані з ДІСО'!J1058:L1058)</f>
        <v>944</v>
      </c>
      <c r="I1058" s="29">
        <f>SUM('Дані з ДІСО'!G1058:I1058)</f>
        <v>43</v>
      </c>
      <c r="J1058" s="29">
        <f>SUM('Дані з ДІСО'!P1058:R1058)</f>
        <v>0</v>
      </c>
      <c r="K1058" s="29">
        <f>SUM('Дані з ДІСО'!V1058:X1058)</f>
        <v>0</v>
      </c>
      <c r="L1058" s="40">
        <f>ROUNDUP('Дані з ДІСО'!J1058/'Коефіцієнти АТО'!$R1058,0)</f>
        <v>19</v>
      </c>
      <c r="M1058" s="40">
        <f>ROUNDUP('Дані з ДІСО'!K1058/'Коефіцієнти АТО'!$R1058,0)</f>
        <v>32</v>
      </c>
      <c r="N1058" s="40">
        <f>ROUNDUP('Дані з ДІСО'!L1058/'Коефіцієнти АТО'!$R1058,0)</f>
        <v>8</v>
      </c>
      <c r="O1058" s="59">
        <f>(L1058*Параметри!$K$32+M1058*Параметри!$L$32+N1058*Параметри!$M$32)/18</f>
        <v>98.188888888888897</v>
      </c>
      <c r="P1058" s="41">
        <f>IF(H1058=0,"",'Дані з ДІСО'!Y1058/H1058)</f>
        <v>0</v>
      </c>
      <c r="Q1058" s="29">
        <f>IF(H1058=0,"",(1+0.25*P1058)*O1058*Параметри!$K$51)</f>
        <v>20111.068933793689</v>
      </c>
      <c r="R1058" s="29">
        <f>IF(H1058=0,"",Q1058*'Коефіцієнти АТО'!T1058)</f>
        <v>341.88817187449274</v>
      </c>
      <c r="S1058" s="29">
        <f>IF(H1058=0,"",H1058*(1+0.25*P1058)*Параметри!$K$66*Параметри!$K$20/1000)</f>
        <v>0</v>
      </c>
      <c r="T1058" s="29">
        <f>IF(H1058=0,"",H1058*(1+0.25*P1058)*'Коефіцієнти АТО'!$S1058*Параметри!$K$20/1000)</f>
        <v>2964.7042798949542</v>
      </c>
      <c r="U1058" s="29">
        <f t="shared" si="147"/>
        <v>23417.661385563137</v>
      </c>
      <c r="V1058" s="29">
        <f t="shared" si="148"/>
        <v>23417.661385563137</v>
      </c>
      <c r="W1058" s="40">
        <f>ROUNDUP('Дані з ДІСО'!P1058/Параметри!$K$24,0)</f>
        <v>0</v>
      </c>
      <c r="X1058" s="40">
        <f>ROUNDUP('Дані з ДІСО'!Q1058/Параметри!$K$24,0)</f>
        <v>0</v>
      </c>
      <c r="Y1058" s="40">
        <f>ROUNDUP('Дані з ДІСО'!R1058/Параметри!$K$24,0)</f>
        <v>0</v>
      </c>
      <c r="Z1058" s="59">
        <f>(W1058*Параметри!$K$33+X1058*Параметри!$L$33+Y1058*Параметри!$M$33)/18</f>
        <v>0</v>
      </c>
      <c r="AA1058" s="41">
        <f>IF(J1058=0,0,'Дані з ДІСО'!AA1058/J1058)</f>
        <v>0</v>
      </c>
      <c r="AB1058" s="29">
        <f>(1+0.25*AA1058)*Z1058*Параметри!$K$51</f>
        <v>0</v>
      </c>
      <c r="AC1058" s="29">
        <f>AB1058*'Коефіцієнти АТО'!U1058</f>
        <v>0</v>
      </c>
      <c r="AD1058" s="29">
        <f>J1058*(1+0.25*AA1058)*Параметри!$K$66*Параметри!$K$20/1000</f>
        <v>0</v>
      </c>
      <c r="AE1058" s="29">
        <f>(1+0.25*AA1058)*J1058*'Коефіцієнти АТО'!S1058*Параметри!$K$20/1000</f>
        <v>0</v>
      </c>
      <c r="AF1058" s="29">
        <f t="shared" si="144"/>
        <v>0</v>
      </c>
      <c r="AG1058" s="29">
        <v>0</v>
      </c>
      <c r="AH1058" s="40">
        <v>16</v>
      </c>
      <c r="AI1058" s="40">
        <v>0</v>
      </c>
      <c r="AJ1058" s="40">
        <f t="shared" si="145"/>
        <v>0</v>
      </c>
      <c r="AK1058" s="29">
        <f>(AH1058+AI1058)*(1+0.25*AJ1058)*Параметри!$K$53</f>
        <v>2870.8684111360008</v>
      </c>
      <c r="AL1058" s="29">
        <f>ROUNDUP(('Дані з ДІСО'!AU1058+'Дані з ДІСО'!AW1058)/Параметри!$K$28,0)</f>
        <v>0</v>
      </c>
      <c r="AM1058" s="64">
        <f>AL1058*Параметри!$M$35/18</f>
        <v>0</v>
      </c>
      <c r="AN1058" s="29">
        <f>IF(AL1058=0,0,'Дані з ДІСО'!AW1058/SUM('Дані з ДІСО'!AU1058,'Дані з ДІСО'!AW1058))</f>
        <v>0</v>
      </c>
      <c r="AO1058" s="29">
        <f>(1+0.25*AN1058)*AM1058*Параметри!$K$51</f>
        <v>0</v>
      </c>
      <c r="AP1058" s="40">
        <f>ROUNDUP(('Дані з ДІСО'!AE1058+'Дані не з ДІСО'!E1058+'Дані не з ДІСО'!G1058)/Параметри!$K$69,0)</f>
        <v>0</v>
      </c>
      <c r="AQ1058" s="40">
        <f t="shared" si="149"/>
        <v>0</v>
      </c>
      <c r="AR1058" s="40">
        <f>IF(AP1058=0,0,('Дані з ДІСО'!AH1058+'Дані не з ДІСО'!G1058)/('Дані з ДІСО'!AE1058+'Дані не з ДІСО'!E1058+'Дані не з ДІСО'!G1058))</f>
        <v>0</v>
      </c>
      <c r="AS1058" s="29">
        <f>AQ1058*(1+0.25*AR1058)*Параметри!$K$51</f>
        <v>0</v>
      </c>
      <c r="AT1058" s="40">
        <f>ROUNDUP('Дані з ДІСО'!AF1058/Параметри!$K$70,0)</f>
        <v>0</v>
      </c>
      <c r="AU1058" s="40">
        <f t="shared" si="150"/>
        <v>0</v>
      </c>
      <c r="AV1058" s="40">
        <f>IF(AT1058=0,0,'Дані з ДІСО'!AI1058/'Дані з ДІСО'!AF1058)</f>
        <v>0</v>
      </c>
      <c r="AW1058" s="29">
        <f>AU1058*(1+0.25*AV1058)*Параметри!$K$51</f>
        <v>0</v>
      </c>
      <c r="AX1058" s="40">
        <f>ROUNDUP('Дані з ДІСО'!AR1058/Параметри!$K$29,0)</f>
        <v>0</v>
      </c>
      <c r="AY1058" s="40">
        <f>ROUNDUP('Дані з ДІСО'!AS1058/Параметри!$K$29,0)</f>
        <v>0</v>
      </c>
      <c r="AZ1058" s="40">
        <f>ROUNDUP('Дані з ДІСО'!AT1058/Параметри!$K$29,0)</f>
        <v>0</v>
      </c>
      <c r="BA1058" s="64">
        <f>(AX1058*Параметри!$K$32+AY1058*Параметри!$L$32+AZ1058*Параметри!$M$32)/18</f>
        <v>0</v>
      </c>
      <c r="BB1058" s="29">
        <f>(BA1058*Параметри!$K$51+SUM('Дані з ДІСО'!AR1058:AT1058)*Параметри!$K$48*Параметри!$K$20/1000)*Параметри!$K$74</f>
        <v>0</v>
      </c>
      <c r="BC1058" s="40">
        <f>ROUNDUP(('Дані не з ДІСО'!I1058+'Дані не з ДІСО'!K1058)/Параметри!$K$26,0)</f>
        <v>0</v>
      </c>
      <c r="BD1058" s="29">
        <f>BC1058*Параметри!$M$36/18</f>
        <v>0</v>
      </c>
      <c r="BE1058" s="40">
        <f>IF(BC1058=0,0,'Дані не з ДІСО'!K1058/('Дані не з ДІСО'!I1058+'Дані не з ДІСО'!K1058))</f>
        <v>0</v>
      </c>
      <c r="BF1058" s="29">
        <f>(1+0.25*BE1058)*BD1058*Параметри!$K$51</f>
        <v>0</v>
      </c>
      <c r="BG1058" s="40">
        <f>ROUNDUP('Дані не з ДІСО'!M1058/Параметри!$K$27,0)</f>
        <v>0</v>
      </c>
      <c r="BH1058" s="40">
        <f>BG1058*Параметри!$M$37/18</f>
        <v>0</v>
      </c>
      <c r="BI1058" s="29">
        <f>BH1058*Параметри!$K$51</f>
        <v>0</v>
      </c>
      <c r="BJ1058" s="29">
        <f>'Дані не з ДІСО'!N1058*Параметри!$K$76</f>
        <v>0</v>
      </c>
      <c r="BK1058" s="40">
        <f>ROUNDUP('Дані з ДІСО'!V1058/Параметри!$K$25,0)</f>
        <v>0</v>
      </c>
      <c r="BL1058" s="40">
        <f>ROUNDUP('Дані з ДІСО'!W1058/Параметри!$K$25,0)</f>
        <v>0</v>
      </c>
      <c r="BM1058" s="40">
        <f>ROUNDUP('Дані з ДІСО'!X1058/Параметри!$K$25,0)</f>
        <v>0</v>
      </c>
      <c r="BN1058" s="40">
        <f>(BK1058*Параметри!$K$34+BL1058*Параметри!$L$34+BM1058*Параметри!$M$34)/18</f>
        <v>0</v>
      </c>
      <c r="BO1058" s="40">
        <f>IF(K1058=0,0,'Дані з ДІСО'!AC1058/K1058)</f>
        <v>0</v>
      </c>
      <c r="BP1058" s="29">
        <f>(1+0.25*BO1058)*BN1058*Параметри!$K$51</f>
        <v>0</v>
      </c>
      <c r="BQ1058" s="29">
        <f>BP1058*'Коефіцієнти АТО'!U1058</f>
        <v>0</v>
      </c>
      <c r="BR1058" s="29">
        <f>K1058*(1+0.25*BO1058)*Параметри!$K$66*Параметри!$K$20/1000</f>
        <v>0</v>
      </c>
      <c r="BS1058" s="29">
        <f>(1+0.25*BO1058)*K1058*'Коефіцієнти АТО'!S1058*Параметри!$K$20/1000</f>
        <v>0</v>
      </c>
      <c r="BT1058" s="29">
        <f t="shared" si="151"/>
        <v>0</v>
      </c>
      <c r="BU1058" s="40">
        <f>ROUNDUP('Дані з ДІСО'!AG1058/Параметри!$K$71,0)</f>
        <v>0</v>
      </c>
      <c r="BV1058" s="40">
        <f t="shared" si="152"/>
        <v>0</v>
      </c>
      <c r="BW1058" s="40">
        <f>IF('Дані з ДІСО'!AG1058=0,0,'Дані з ДІСО'!AJ1058/'Дані з ДІСО'!AG1058)</f>
        <v>0</v>
      </c>
      <c r="BX1058" s="29">
        <f>BV1058*(1+0.25*BW1058)*Параметри!$K$51</f>
        <v>0</v>
      </c>
      <c r="BY1058" s="29">
        <f>ROUND(IF(Параметри!$K$77="No",CC1058,CC1058*Параметри!$K$78)+AG1058,1)</f>
        <v>23659.7</v>
      </c>
      <c r="BZ1058" s="29">
        <f>ROUND(IF(Параметри!$K$77="No",BF1058,BF1058*Параметри!$K$78),1)</f>
        <v>0</v>
      </c>
      <c r="CA1058" s="29">
        <f>ROUND(IF(Параметри!$K$77="No",BI1058,BI1058*Параметри!$K$78),1)</f>
        <v>0</v>
      </c>
      <c r="CB1058" s="29">
        <f>ROUND(IF(Параметри!$K$77="No",BJ1058,BJ1058*Параметри!$K$78),1)</f>
        <v>0</v>
      </c>
      <c r="CC1058" s="29">
        <f t="shared" si="146"/>
        <v>26288.529796699138</v>
      </c>
    </row>
    <row r="1059" spans="1:81">
      <c r="A1059" s="9">
        <v>1058</v>
      </c>
      <c r="B1059" s="9" t="s">
        <v>3148</v>
      </c>
      <c r="C1059" s="9" t="s">
        <v>3148</v>
      </c>
      <c r="D1059" s="9" t="s">
        <v>4077</v>
      </c>
      <c r="E1059" s="9" t="s">
        <v>24</v>
      </c>
      <c r="F1059" s="9" t="s">
        <v>4117</v>
      </c>
      <c r="G1059" s="9" t="s">
        <v>2198</v>
      </c>
      <c r="H1059" s="29">
        <f>SUM('Дані з ДІСО'!J1059:L1059)</f>
        <v>356</v>
      </c>
      <c r="I1059" s="29">
        <f>SUM('Дані з ДІСО'!G1059:I1059)</f>
        <v>51</v>
      </c>
      <c r="J1059" s="29">
        <f>SUM('Дані з ДІСО'!P1059:R1059)</f>
        <v>0</v>
      </c>
      <c r="K1059" s="29">
        <f>SUM('Дані з ДІСО'!V1059:X1059)</f>
        <v>0</v>
      </c>
      <c r="L1059" s="40">
        <f>ROUNDUP('Дані з ДІСО'!J1059/'Коефіцієнти АТО'!$R1059,0)</f>
        <v>14</v>
      </c>
      <c r="M1059" s="40">
        <f>ROUNDUP('Дані з ДІСО'!K1059/'Коефіцієнти АТО'!$R1059,0)</f>
        <v>17</v>
      </c>
      <c r="N1059" s="40">
        <f>ROUNDUP('Дані з ДІСО'!L1059/'Коефіцієнти АТО'!$R1059,0)</f>
        <v>6</v>
      </c>
      <c r="O1059" s="59">
        <f>(L1059*Параметри!$K$32+M1059*Параметри!$L$32+N1059*Параметри!$M$32)/18</f>
        <v>60.605555555555561</v>
      </c>
      <c r="P1059" s="41">
        <f>IF(H1059=0,"",'Дані з ДІСО'!Y1059/H1059)</f>
        <v>0</v>
      </c>
      <c r="Q1059" s="29">
        <f>IF(H1059=0,"",(1+0.25*P1059)*O1059*Параметри!$K$51)</f>
        <v>12413.242672782357</v>
      </c>
      <c r="R1059" s="29">
        <f>IF(H1059=0,"",Q1059*'Коефіцієнти АТО'!T1059)</f>
        <v>211.02512543730009</v>
      </c>
      <c r="S1059" s="29">
        <f>IF(H1059=0,"",H1059*(1+0.25*P1059)*Параметри!$K$66*Параметри!$K$20/1000)</f>
        <v>0</v>
      </c>
      <c r="T1059" s="29">
        <f>IF(H1059=0,"",H1059*(1+0.25*P1059)*'Коефіцієнти АТО'!$S1059*Параметри!$K$20/1000)</f>
        <v>1795.6484448208139</v>
      </c>
      <c r="U1059" s="29">
        <f t="shared" si="147"/>
        <v>14419.91624304047</v>
      </c>
      <c r="V1059" s="29">
        <f t="shared" si="148"/>
        <v>14419.91624304047</v>
      </c>
      <c r="W1059" s="40">
        <f>ROUNDUP('Дані з ДІСО'!P1059/Параметри!$K$24,0)</f>
        <v>0</v>
      </c>
      <c r="X1059" s="40">
        <f>ROUNDUP('Дані з ДІСО'!Q1059/Параметри!$K$24,0)</f>
        <v>0</v>
      </c>
      <c r="Y1059" s="40">
        <f>ROUNDUP('Дані з ДІСО'!R1059/Параметри!$K$24,0)</f>
        <v>0</v>
      </c>
      <c r="Z1059" s="59">
        <f>(W1059*Параметри!$K$33+X1059*Параметри!$L$33+Y1059*Параметри!$M$33)/18</f>
        <v>0</v>
      </c>
      <c r="AA1059" s="41">
        <f>IF(J1059=0,0,'Дані з ДІСО'!AA1059/J1059)</f>
        <v>0</v>
      </c>
      <c r="AB1059" s="29">
        <f>(1+0.25*AA1059)*Z1059*Параметри!$K$51</f>
        <v>0</v>
      </c>
      <c r="AC1059" s="29">
        <f>AB1059*'Коефіцієнти АТО'!U1059</f>
        <v>0</v>
      </c>
      <c r="AD1059" s="29">
        <f>J1059*(1+0.25*AA1059)*Параметри!$K$66*Параметри!$K$20/1000</f>
        <v>0</v>
      </c>
      <c r="AE1059" s="29">
        <f>(1+0.25*AA1059)*J1059*'Коефіцієнти АТО'!S1059*Параметри!$K$20/1000</f>
        <v>0</v>
      </c>
      <c r="AF1059" s="29">
        <f t="shared" si="144"/>
        <v>0</v>
      </c>
      <c r="AG1059" s="29">
        <v>0</v>
      </c>
      <c r="AH1059" s="40">
        <v>2</v>
      </c>
      <c r="AI1059" s="40">
        <v>0</v>
      </c>
      <c r="AJ1059" s="40">
        <f t="shared" si="145"/>
        <v>0</v>
      </c>
      <c r="AK1059" s="29">
        <f>(AH1059+AI1059)*(1+0.25*AJ1059)*Параметри!$K$53</f>
        <v>358.85855139200009</v>
      </c>
      <c r="AL1059" s="29">
        <f>ROUNDUP(('Дані з ДІСО'!AU1059+'Дані з ДІСО'!AW1059)/Параметри!$K$28,0)</f>
        <v>0</v>
      </c>
      <c r="AM1059" s="64">
        <f>AL1059*Параметри!$M$35/18</f>
        <v>0</v>
      </c>
      <c r="AN1059" s="29">
        <f>IF(AL1059=0,0,'Дані з ДІСО'!AW1059/SUM('Дані з ДІСО'!AU1059,'Дані з ДІСО'!AW1059))</f>
        <v>0</v>
      </c>
      <c r="AO1059" s="29">
        <f>(1+0.25*AN1059)*AM1059*Параметри!$K$51</f>
        <v>0</v>
      </c>
      <c r="AP1059" s="40">
        <f>ROUNDUP(('Дані з ДІСО'!AE1059+'Дані не з ДІСО'!E1059+'Дані не з ДІСО'!G1059)/Параметри!$K$69,0)</f>
        <v>0</v>
      </c>
      <c r="AQ1059" s="40">
        <f t="shared" si="149"/>
        <v>0</v>
      </c>
      <c r="AR1059" s="40">
        <f>IF(AP1059=0,0,('Дані з ДІСО'!AH1059+'Дані не з ДІСО'!G1059)/('Дані з ДІСО'!AE1059+'Дані не з ДІСО'!E1059+'Дані не з ДІСО'!G1059))</f>
        <v>0</v>
      </c>
      <c r="AS1059" s="29">
        <f>AQ1059*(1+0.25*AR1059)*Параметри!$K$51</f>
        <v>0</v>
      </c>
      <c r="AT1059" s="40">
        <f>ROUNDUP('Дані з ДІСО'!AF1059/Параметри!$K$70,0)</f>
        <v>0</v>
      </c>
      <c r="AU1059" s="40">
        <f t="shared" si="150"/>
        <v>0</v>
      </c>
      <c r="AV1059" s="40">
        <f>IF(AT1059=0,0,'Дані з ДІСО'!AI1059/'Дані з ДІСО'!AF1059)</f>
        <v>0</v>
      </c>
      <c r="AW1059" s="29">
        <f>AU1059*(1+0.25*AV1059)*Параметри!$K$51</f>
        <v>0</v>
      </c>
      <c r="AX1059" s="40">
        <f>ROUNDUP('Дані з ДІСО'!AR1059/Параметри!$K$29,0)</f>
        <v>0</v>
      </c>
      <c r="AY1059" s="40">
        <f>ROUNDUP('Дані з ДІСО'!AS1059/Параметри!$K$29,0)</f>
        <v>0</v>
      </c>
      <c r="AZ1059" s="40">
        <f>ROUNDUP('Дані з ДІСО'!AT1059/Параметри!$K$29,0)</f>
        <v>0</v>
      </c>
      <c r="BA1059" s="64">
        <f>(AX1059*Параметри!$K$32+AY1059*Параметри!$L$32+AZ1059*Параметри!$M$32)/18</f>
        <v>0</v>
      </c>
      <c r="BB1059" s="29">
        <f>(BA1059*Параметри!$K$51+SUM('Дані з ДІСО'!AR1059:AT1059)*Параметри!$K$48*Параметри!$K$20/1000)*Параметри!$K$74</f>
        <v>0</v>
      </c>
      <c r="BC1059" s="40">
        <f>ROUNDUP(('Дані не з ДІСО'!I1059+'Дані не з ДІСО'!K1059)/Параметри!$K$26,0)</f>
        <v>0</v>
      </c>
      <c r="BD1059" s="29">
        <f>BC1059*Параметри!$M$36/18</f>
        <v>0</v>
      </c>
      <c r="BE1059" s="40">
        <f>IF(BC1059=0,0,'Дані не з ДІСО'!K1059/('Дані не з ДІСО'!I1059+'Дані не з ДІСО'!K1059))</f>
        <v>0</v>
      </c>
      <c r="BF1059" s="29">
        <f>(1+0.25*BE1059)*BD1059*Параметри!$K$51</f>
        <v>0</v>
      </c>
      <c r="BG1059" s="40">
        <f>ROUNDUP('Дані не з ДІСО'!M1059/Параметри!$K$27,0)</f>
        <v>0</v>
      </c>
      <c r="BH1059" s="40">
        <f>BG1059*Параметри!$M$37/18</f>
        <v>0</v>
      </c>
      <c r="BI1059" s="29">
        <f>BH1059*Параметри!$K$51</f>
        <v>0</v>
      </c>
      <c r="BJ1059" s="29">
        <f>'Дані не з ДІСО'!N1059*Параметри!$K$76</f>
        <v>0</v>
      </c>
      <c r="BK1059" s="40">
        <f>ROUNDUP('Дані з ДІСО'!V1059/Параметри!$K$25,0)</f>
        <v>0</v>
      </c>
      <c r="BL1059" s="40">
        <f>ROUNDUP('Дані з ДІСО'!W1059/Параметри!$K$25,0)</f>
        <v>0</v>
      </c>
      <c r="BM1059" s="40">
        <f>ROUNDUP('Дані з ДІСО'!X1059/Параметри!$K$25,0)</f>
        <v>0</v>
      </c>
      <c r="BN1059" s="40">
        <f>(BK1059*Параметри!$K$34+BL1059*Параметри!$L$34+BM1059*Параметри!$M$34)/18</f>
        <v>0</v>
      </c>
      <c r="BO1059" s="40">
        <f>IF(K1059=0,0,'Дані з ДІСО'!AC1059/K1059)</f>
        <v>0</v>
      </c>
      <c r="BP1059" s="29">
        <f>(1+0.25*BO1059)*BN1059*Параметри!$K$51</f>
        <v>0</v>
      </c>
      <c r="BQ1059" s="29">
        <f>BP1059*'Коефіцієнти АТО'!U1059</f>
        <v>0</v>
      </c>
      <c r="BR1059" s="29">
        <f>K1059*(1+0.25*BO1059)*Параметри!$K$66*Параметри!$K$20/1000</f>
        <v>0</v>
      </c>
      <c r="BS1059" s="29">
        <f>(1+0.25*BO1059)*K1059*'Коефіцієнти АТО'!S1059*Параметри!$K$20/1000</f>
        <v>0</v>
      </c>
      <c r="BT1059" s="29">
        <f t="shared" si="151"/>
        <v>0</v>
      </c>
      <c r="BU1059" s="40">
        <f>ROUNDUP('Дані з ДІСО'!AG1059/Параметри!$K$71,0)</f>
        <v>0</v>
      </c>
      <c r="BV1059" s="40">
        <f t="shared" si="152"/>
        <v>0</v>
      </c>
      <c r="BW1059" s="40">
        <f>IF('Дані з ДІСО'!AG1059=0,0,'Дані з ДІСО'!AJ1059/'Дані з ДІСО'!AG1059)</f>
        <v>0</v>
      </c>
      <c r="BX1059" s="29">
        <f>BV1059*(1+0.25*BW1059)*Параметри!$K$51</f>
        <v>0</v>
      </c>
      <c r="BY1059" s="29">
        <f>ROUND(IF(Параметри!$K$77="No",CC1059,CC1059*Параметри!$K$78)+AG1059,1)</f>
        <v>13300.9</v>
      </c>
      <c r="BZ1059" s="29">
        <f>ROUND(IF(Параметри!$K$77="No",BF1059,BF1059*Параметри!$K$78),1)</f>
        <v>0</v>
      </c>
      <c r="CA1059" s="29">
        <f>ROUND(IF(Параметри!$K$77="No",BI1059,BI1059*Параметри!$K$78),1)</f>
        <v>0</v>
      </c>
      <c r="CB1059" s="29">
        <f>ROUND(IF(Параметри!$K$77="No",BJ1059,BJ1059*Параметри!$K$78),1)</f>
        <v>0</v>
      </c>
      <c r="CC1059" s="29">
        <f t="shared" si="146"/>
        <v>14778.774794432471</v>
      </c>
    </row>
    <row r="1060" spans="1:81">
      <c r="A1060" s="9">
        <v>1059</v>
      </c>
      <c r="B1060" s="9" t="s">
        <v>3148</v>
      </c>
      <c r="C1060" s="9" t="s">
        <v>3148</v>
      </c>
      <c r="D1060" s="9" t="s">
        <v>4077</v>
      </c>
      <c r="E1060" s="9" t="s">
        <v>24</v>
      </c>
      <c r="F1060" s="9" t="s">
        <v>4118</v>
      </c>
      <c r="G1060" s="9" t="s">
        <v>2200</v>
      </c>
      <c r="H1060" s="29">
        <f>SUM('Дані з ДІСО'!J1060:L1060)</f>
        <v>381</v>
      </c>
      <c r="I1060" s="29">
        <f>SUM('Дані з ДІСО'!G1060:I1060)</f>
        <v>42</v>
      </c>
      <c r="J1060" s="29">
        <f>SUM('Дані з ДІСО'!P1060:R1060)</f>
        <v>0</v>
      </c>
      <c r="K1060" s="29">
        <f>SUM('Дані з ДІСО'!V1060:X1060)</f>
        <v>0</v>
      </c>
      <c r="L1060" s="40">
        <f>ROUNDUP('Дані з ДІСО'!J1060/'Коефіцієнти АТО'!$R1060,0)</f>
        <v>13</v>
      </c>
      <c r="M1060" s="40">
        <f>ROUNDUP('Дані з ДІСО'!K1060/'Коефіцієнти АТО'!$R1060,0)</f>
        <v>18</v>
      </c>
      <c r="N1060" s="40">
        <f>ROUNDUP('Дані з ДІСО'!L1060/'Коефіцієнти АТО'!$R1060,0)</f>
        <v>5</v>
      </c>
      <c r="O1060" s="59">
        <f>(L1060*Параметри!$K$32+M1060*Параметри!$L$32+N1060*Параметри!$M$32)/18</f>
        <v>59.172222222222217</v>
      </c>
      <c r="P1060" s="41">
        <f>IF(H1060=0,"",'Дані з ДІСО'!Y1060/H1060)</f>
        <v>0</v>
      </c>
      <c r="Q1060" s="29">
        <f>IF(H1060=0,"",(1+0.25*P1060)*O1060*Параметри!$K$51)</f>
        <v>12119.667037107421</v>
      </c>
      <c r="R1060" s="29">
        <f>IF(H1060=0,"",Q1060*'Коефіцієнти АТО'!T1060)</f>
        <v>206.03433963082617</v>
      </c>
      <c r="S1060" s="29">
        <f>IF(H1060=0,"",H1060*(1+0.25*P1060)*Параметри!$K$66*Параметри!$K$20/1000)</f>
        <v>0</v>
      </c>
      <c r="T1060" s="29">
        <f>IF(H1060=0,"",H1060*(1+0.25*P1060)*'Коефіцієнти АТО'!$S1060*Параметри!$K$20/1000)</f>
        <v>1921.7473524627248</v>
      </c>
      <c r="U1060" s="29">
        <f t="shared" si="147"/>
        <v>14247.448729200973</v>
      </c>
      <c r="V1060" s="29">
        <f t="shared" si="148"/>
        <v>14247.448729200973</v>
      </c>
      <c r="W1060" s="40">
        <f>ROUNDUP('Дані з ДІСО'!P1060/Параметри!$K$24,0)</f>
        <v>0</v>
      </c>
      <c r="X1060" s="40">
        <f>ROUNDUP('Дані з ДІСО'!Q1060/Параметри!$K$24,0)</f>
        <v>0</v>
      </c>
      <c r="Y1060" s="40">
        <f>ROUNDUP('Дані з ДІСО'!R1060/Параметри!$K$24,0)</f>
        <v>0</v>
      </c>
      <c r="Z1060" s="59">
        <f>(W1060*Параметри!$K$33+X1060*Параметри!$L$33+Y1060*Параметри!$M$33)/18</f>
        <v>0</v>
      </c>
      <c r="AA1060" s="41">
        <f>IF(J1060=0,0,'Дані з ДІСО'!AA1060/J1060)</f>
        <v>0</v>
      </c>
      <c r="AB1060" s="29">
        <f>(1+0.25*AA1060)*Z1060*Параметри!$K$51</f>
        <v>0</v>
      </c>
      <c r="AC1060" s="29">
        <f>AB1060*'Коефіцієнти АТО'!U1060</f>
        <v>0</v>
      </c>
      <c r="AD1060" s="29">
        <f>J1060*(1+0.25*AA1060)*Параметри!$K$66*Параметри!$K$20/1000</f>
        <v>0</v>
      </c>
      <c r="AE1060" s="29">
        <f>(1+0.25*AA1060)*J1060*'Коефіцієнти АТО'!S1060*Параметри!$K$20/1000</f>
        <v>0</v>
      </c>
      <c r="AF1060" s="29">
        <f t="shared" si="144"/>
        <v>0</v>
      </c>
      <c r="AG1060" s="29">
        <v>0</v>
      </c>
      <c r="AH1060" s="40">
        <v>1</v>
      </c>
      <c r="AI1060" s="40">
        <v>0</v>
      </c>
      <c r="AJ1060" s="40">
        <f t="shared" si="145"/>
        <v>0</v>
      </c>
      <c r="AK1060" s="29">
        <f>(AH1060+AI1060)*(1+0.25*AJ1060)*Параметри!$K$53</f>
        <v>179.42927569600005</v>
      </c>
      <c r="AL1060" s="29">
        <f>ROUNDUP(('Дані з ДІСО'!AU1060+'Дані з ДІСО'!AW1060)/Параметри!$K$28,0)</f>
        <v>0</v>
      </c>
      <c r="AM1060" s="64">
        <f>AL1060*Параметри!$M$35/18</f>
        <v>0</v>
      </c>
      <c r="AN1060" s="29">
        <f>IF(AL1060=0,0,'Дані з ДІСО'!AW1060/SUM('Дані з ДІСО'!AU1060,'Дані з ДІСО'!AW1060))</f>
        <v>0</v>
      </c>
      <c r="AO1060" s="29">
        <f>(1+0.25*AN1060)*AM1060*Параметри!$K$51</f>
        <v>0</v>
      </c>
      <c r="AP1060" s="40">
        <f>ROUNDUP(('Дані з ДІСО'!AE1060+'Дані не з ДІСО'!E1060+'Дані не з ДІСО'!G1060)/Параметри!$K$69,0)</f>
        <v>0</v>
      </c>
      <c r="AQ1060" s="40">
        <f t="shared" si="149"/>
        <v>0</v>
      </c>
      <c r="AR1060" s="40">
        <f>IF(AP1060=0,0,('Дані з ДІСО'!AH1060+'Дані не з ДІСО'!G1060)/('Дані з ДІСО'!AE1060+'Дані не з ДІСО'!E1060+'Дані не з ДІСО'!G1060))</f>
        <v>0</v>
      </c>
      <c r="AS1060" s="29">
        <f>AQ1060*(1+0.25*AR1060)*Параметри!$K$51</f>
        <v>0</v>
      </c>
      <c r="AT1060" s="40">
        <f>ROUNDUP('Дані з ДІСО'!AF1060/Параметри!$K$70,0)</f>
        <v>0</v>
      </c>
      <c r="AU1060" s="40">
        <f t="shared" si="150"/>
        <v>0</v>
      </c>
      <c r="AV1060" s="40">
        <f>IF(AT1060=0,0,'Дані з ДІСО'!AI1060/'Дані з ДІСО'!AF1060)</f>
        <v>0</v>
      </c>
      <c r="AW1060" s="29">
        <f>AU1060*(1+0.25*AV1060)*Параметри!$K$51</f>
        <v>0</v>
      </c>
      <c r="AX1060" s="40">
        <f>ROUNDUP('Дані з ДІСО'!AR1060/Параметри!$K$29,0)</f>
        <v>0</v>
      </c>
      <c r="AY1060" s="40">
        <f>ROUNDUP('Дані з ДІСО'!AS1060/Параметри!$K$29,0)</f>
        <v>0</v>
      </c>
      <c r="AZ1060" s="40">
        <f>ROUNDUP('Дані з ДІСО'!AT1060/Параметри!$K$29,0)</f>
        <v>0</v>
      </c>
      <c r="BA1060" s="64">
        <f>(AX1060*Параметри!$K$32+AY1060*Параметри!$L$32+AZ1060*Параметри!$M$32)/18</f>
        <v>0</v>
      </c>
      <c r="BB1060" s="29">
        <f>(BA1060*Параметри!$K$51+SUM('Дані з ДІСО'!AR1060:AT1060)*Параметри!$K$48*Параметри!$K$20/1000)*Параметри!$K$74</f>
        <v>0</v>
      </c>
      <c r="BC1060" s="40">
        <f>ROUNDUP(('Дані не з ДІСО'!I1060+'Дані не з ДІСО'!K1060)/Параметри!$K$26,0)</f>
        <v>0</v>
      </c>
      <c r="BD1060" s="29">
        <f>BC1060*Параметри!$M$36/18</f>
        <v>0</v>
      </c>
      <c r="BE1060" s="40">
        <f>IF(BC1060=0,0,'Дані не з ДІСО'!K1060/('Дані не з ДІСО'!I1060+'Дані не з ДІСО'!K1060))</f>
        <v>0</v>
      </c>
      <c r="BF1060" s="29">
        <f>(1+0.25*BE1060)*BD1060*Параметри!$K$51</f>
        <v>0</v>
      </c>
      <c r="BG1060" s="40">
        <f>ROUNDUP('Дані не з ДІСО'!M1060/Параметри!$K$27,0)</f>
        <v>0</v>
      </c>
      <c r="BH1060" s="40">
        <f>BG1060*Параметри!$M$37/18</f>
        <v>0</v>
      </c>
      <c r="BI1060" s="29">
        <f>BH1060*Параметри!$K$51</f>
        <v>0</v>
      </c>
      <c r="BJ1060" s="29">
        <f>'Дані не з ДІСО'!N1060*Параметри!$K$76</f>
        <v>0</v>
      </c>
      <c r="BK1060" s="40">
        <f>ROUNDUP('Дані з ДІСО'!V1060/Параметри!$K$25,0)</f>
        <v>0</v>
      </c>
      <c r="BL1060" s="40">
        <f>ROUNDUP('Дані з ДІСО'!W1060/Параметри!$K$25,0)</f>
        <v>0</v>
      </c>
      <c r="BM1060" s="40">
        <f>ROUNDUP('Дані з ДІСО'!X1060/Параметри!$K$25,0)</f>
        <v>0</v>
      </c>
      <c r="BN1060" s="40">
        <f>(BK1060*Параметри!$K$34+BL1060*Параметри!$L$34+BM1060*Параметри!$M$34)/18</f>
        <v>0</v>
      </c>
      <c r="BO1060" s="40">
        <f>IF(K1060=0,0,'Дані з ДІСО'!AC1060/K1060)</f>
        <v>0</v>
      </c>
      <c r="BP1060" s="29">
        <f>(1+0.25*BO1060)*BN1060*Параметри!$K$51</f>
        <v>0</v>
      </c>
      <c r="BQ1060" s="29">
        <f>BP1060*'Коефіцієнти АТО'!U1060</f>
        <v>0</v>
      </c>
      <c r="BR1060" s="29">
        <f>K1060*(1+0.25*BO1060)*Параметри!$K$66*Параметри!$K$20/1000</f>
        <v>0</v>
      </c>
      <c r="BS1060" s="29">
        <f>(1+0.25*BO1060)*K1060*'Коефіцієнти АТО'!S1060*Параметри!$K$20/1000</f>
        <v>0</v>
      </c>
      <c r="BT1060" s="29">
        <f t="shared" si="151"/>
        <v>0</v>
      </c>
      <c r="BU1060" s="40">
        <f>ROUNDUP('Дані з ДІСО'!AG1060/Параметри!$K$71,0)</f>
        <v>0</v>
      </c>
      <c r="BV1060" s="40">
        <f t="shared" si="152"/>
        <v>0</v>
      </c>
      <c r="BW1060" s="40">
        <f>IF('Дані з ДІСО'!AG1060=0,0,'Дані з ДІСО'!AJ1060/'Дані з ДІСО'!AG1060)</f>
        <v>0</v>
      </c>
      <c r="BX1060" s="29">
        <f>BV1060*(1+0.25*BW1060)*Параметри!$K$51</f>
        <v>0</v>
      </c>
      <c r="BY1060" s="29">
        <f>ROUND(IF(Параметри!$K$77="No",CC1060,CC1060*Параметри!$K$78)+AG1060,1)</f>
        <v>12984.2</v>
      </c>
      <c r="BZ1060" s="29">
        <f>ROUND(IF(Параметри!$K$77="No",BF1060,BF1060*Параметри!$K$78),1)</f>
        <v>0</v>
      </c>
      <c r="CA1060" s="29">
        <f>ROUND(IF(Параметри!$K$77="No",BI1060,BI1060*Параметри!$K$78),1)</f>
        <v>0</v>
      </c>
      <c r="CB1060" s="29">
        <f>ROUND(IF(Параметри!$K$77="No",BJ1060,BJ1060*Параметри!$K$78),1)</f>
        <v>0</v>
      </c>
      <c r="CC1060" s="29">
        <f t="shared" si="146"/>
        <v>14426.878004896973</v>
      </c>
    </row>
    <row r="1061" spans="1:81">
      <c r="A1061" s="9">
        <v>1060</v>
      </c>
      <c r="B1061" s="9" t="s">
        <v>3151</v>
      </c>
      <c r="C1061" s="9" t="s">
        <v>3151</v>
      </c>
      <c r="D1061" s="9" t="s">
        <v>4077</v>
      </c>
      <c r="E1061" s="9" t="s">
        <v>29</v>
      </c>
      <c r="F1061" s="9" t="s">
        <v>3212</v>
      </c>
      <c r="G1061" s="9" t="s">
        <v>2202</v>
      </c>
      <c r="H1061" s="29">
        <f>SUM('Дані з ДІСО'!J1061:L1061)</f>
        <v>703</v>
      </c>
      <c r="I1061" s="29">
        <f>SUM('Дані з ДІСО'!G1061:I1061)</f>
        <v>64</v>
      </c>
      <c r="J1061" s="29">
        <f>SUM('Дані з ДІСО'!P1061:R1061)</f>
        <v>0</v>
      </c>
      <c r="K1061" s="29">
        <f>SUM('Дані з ДІСО'!V1061:X1061)</f>
        <v>0</v>
      </c>
      <c r="L1061" s="40">
        <f>ROUNDUP('Дані з ДІСО'!J1061/'Коефіцієнти АТО'!$R1061,0)</f>
        <v>15</v>
      </c>
      <c r="M1061" s="40">
        <f>ROUNDUP('Дані з ДІСО'!K1061/'Коефіцієнти АТО'!$R1061,0)</f>
        <v>23</v>
      </c>
      <c r="N1061" s="40">
        <f>ROUNDUP('Дані з ДІСО'!L1061/'Коефіцієнти АТО'!$R1061,0)</f>
        <v>6</v>
      </c>
      <c r="O1061" s="59">
        <f>(L1061*Параметри!$K$32+M1061*Параметри!$L$32+N1061*Параметри!$M$32)/18</f>
        <v>72.783333333333331</v>
      </c>
      <c r="P1061" s="41">
        <f>IF(H1061=0,"",'Дані з ДІСО'!Y1061/H1061)</f>
        <v>0</v>
      </c>
      <c r="Q1061" s="29">
        <f>IF(H1061=0,"",(1+0.25*P1061)*O1061*Параметри!$K$51)</f>
        <v>14907.497685958533</v>
      </c>
      <c r="R1061" s="29">
        <f>IF(H1061=0,"",Q1061*'Коефіцієнти АТО'!T1061)</f>
        <v>253.42746066129507</v>
      </c>
      <c r="S1061" s="29">
        <f>IF(H1061=0,"",H1061*(1+0.25*P1061)*Параметри!$K$66*Параметри!$K$20/1000)</f>
        <v>0</v>
      </c>
      <c r="T1061" s="29">
        <f>IF(H1061=0,"",H1061*(1+0.25*P1061)*'Коефіцієнти АТО'!$S1061*Параметри!$K$20/1000)</f>
        <v>2876.8633049866639</v>
      </c>
      <c r="U1061" s="29">
        <f t="shared" si="147"/>
        <v>18037.788451606491</v>
      </c>
      <c r="V1061" s="29">
        <f t="shared" si="148"/>
        <v>18037.788451606491</v>
      </c>
      <c r="W1061" s="40">
        <f>ROUNDUP('Дані з ДІСО'!P1061/Параметри!$K$24,0)</f>
        <v>0</v>
      </c>
      <c r="X1061" s="40">
        <f>ROUNDUP('Дані з ДІСО'!Q1061/Параметри!$K$24,0)</f>
        <v>0</v>
      </c>
      <c r="Y1061" s="40">
        <f>ROUNDUP('Дані з ДІСО'!R1061/Параметри!$K$24,0)</f>
        <v>0</v>
      </c>
      <c r="Z1061" s="59">
        <f>(W1061*Параметри!$K$33+X1061*Параметри!$L$33+Y1061*Параметри!$M$33)/18</f>
        <v>0</v>
      </c>
      <c r="AA1061" s="41">
        <f>IF(J1061=0,0,'Дані з ДІСО'!AA1061/J1061)</f>
        <v>0</v>
      </c>
      <c r="AB1061" s="29">
        <f>(1+0.25*AA1061)*Z1061*Параметри!$K$51</f>
        <v>0</v>
      </c>
      <c r="AC1061" s="29">
        <f>AB1061*'Коефіцієнти АТО'!U1061</f>
        <v>0</v>
      </c>
      <c r="AD1061" s="29">
        <f>J1061*(1+0.25*AA1061)*Параметри!$K$66*Параметри!$K$20/1000</f>
        <v>0</v>
      </c>
      <c r="AE1061" s="29">
        <f>(1+0.25*AA1061)*J1061*'Коефіцієнти АТО'!S1061*Параметри!$K$20/1000</f>
        <v>0</v>
      </c>
      <c r="AF1061" s="29">
        <f t="shared" si="144"/>
        <v>0</v>
      </c>
      <c r="AG1061" s="29">
        <v>0</v>
      </c>
      <c r="AH1061" s="40">
        <v>6</v>
      </c>
      <c r="AI1061" s="40">
        <v>0</v>
      </c>
      <c r="AJ1061" s="40">
        <f t="shared" si="145"/>
        <v>0</v>
      </c>
      <c r="AK1061" s="29">
        <f>(AH1061+AI1061)*(1+0.25*AJ1061)*Параметри!$K$53</f>
        <v>1076.5756541760002</v>
      </c>
      <c r="AL1061" s="29">
        <f>ROUNDUP(('Дані з ДІСО'!AU1061+'Дані з ДІСО'!AW1061)/Параметри!$K$28,0)</f>
        <v>0</v>
      </c>
      <c r="AM1061" s="64">
        <f>AL1061*Параметри!$M$35/18</f>
        <v>0</v>
      </c>
      <c r="AN1061" s="29">
        <f>IF(AL1061=0,0,'Дані з ДІСО'!AW1061/SUM('Дані з ДІСО'!AU1061,'Дані з ДІСО'!AW1061))</f>
        <v>0</v>
      </c>
      <c r="AO1061" s="29">
        <f>(1+0.25*AN1061)*AM1061*Параметри!$K$51</f>
        <v>0</v>
      </c>
      <c r="AP1061" s="40">
        <f>ROUNDUP(('Дані з ДІСО'!AE1061+'Дані не з ДІСО'!E1061+'Дані не з ДІСО'!G1061)/Параметри!$K$69,0)</f>
        <v>0</v>
      </c>
      <c r="AQ1061" s="40">
        <f t="shared" si="149"/>
        <v>0</v>
      </c>
      <c r="AR1061" s="40">
        <f>IF(AP1061=0,0,('Дані з ДІСО'!AH1061+'Дані не з ДІСО'!G1061)/('Дані з ДІСО'!AE1061+'Дані не з ДІСО'!E1061+'Дані не з ДІСО'!G1061))</f>
        <v>0</v>
      </c>
      <c r="AS1061" s="29">
        <f>AQ1061*(1+0.25*AR1061)*Параметри!$K$51</f>
        <v>0</v>
      </c>
      <c r="AT1061" s="40">
        <f>ROUNDUP('Дані з ДІСО'!AF1061/Параметри!$K$70,0)</f>
        <v>0</v>
      </c>
      <c r="AU1061" s="40">
        <f t="shared" si="150"/>
        <v>0</v>
      </c>
      <c r="AV1061" s="40">
        <f>IF(AT1061=0,0,'Дані з ДІСО'!AI1061/'Дані з ДІСО'!AF1061)</f>
        <v>0</v>
      </c>
      <c r="AW1061" s="29">
        <f>AU1061*(1+0.25*AV1061)*Параметри!$K$51</f>
        <v>0</v>
      </c>
      <c r="AX1061" s="40">
        <f>ROUNDUP('Дані з ДІСО'!AR1061/Параметри!$K$29,0)</f>
        <v>0</v>
      </c>
      <c r="AY1061" s="40">
        <f>ROUNDUP('Дані з ДІСО'!AS1061/Параметри!$K$29,0)</f>
        <v>0</v>
      </c>
      <c r="AZ1061" s="40">
        <f>ROUNDUP('Дані з ДІСО'!AT1061/Параметри!$K$29,0)</f>
        <v>0</v>
      </c>
      <c r="BA1061" s="64">
        <f>(AX1061*Параметри!$K$32+AY1061*Параметри!$L$32+AZ1061*Параметри!$M$32)/18</f>
        <v>0</v>
      </c>
      <c r="BB1061" s="29">
        <f>(BA1061*Параметри!$K$51+SUM('Дані з ДІСО'!AR1061:AT1061)*Параметри!$K$48*Параметри!$K$20/1000)*Параметри!$K$74</f>
        <v>0</v>
      </c>
      <c r="BC1061" s="40">
        <f>ROUNDUP(('Дані не з ДІСО'!I1061+'Дані не з ДІСО'!K1061)/Параметри!$K$26,0)</f>
        <v>0</v>
      </c>
      <c r="BD1061" s="29">
        <f>BC1061*Параметри!$M$36/18</f>
        <v>0</v>
      </c>
      <c r="BE1061" s="40">
        <f>IF(BC1061=0,0,'Дані не з ДІСО'!K1061/('Дані не з ДІСО'!I1061+'Дані не з ДІСО'!K1061))</f>
        <v>0</v>
      </c>
      <c r="BF1061" s="29">
        <f>(1+0.25*BE1061)*BD1061*Параметри!$K$51</f>
        <v>0</v>
      </c>
      <c r="BG1061" s="40">
        <f>ROUNDUP('Дані не з ДІСО'!M1061/Параметри!$K$27,0)</f>
        <v>0</v>
      </c>
      <c r="BH1061" s="40">
        <f>BG1061*Параметри!$M$37/18</f>
        <v>0</v>
      </c>
      <c r="BI1061" s="29">
        <f>BH1061*Параметри!$K$51</f>
        <v>0</v>
      </c>
      <c r="BJ1061" s="29">
        <f>'Дані не з ДІСО'!N1061*Параметри!$K$76</f>
        <v>0</v>
      </c>
      <c r="BK1061" s="40">
        <f>ROUNDUP('Дані з ДІСО'!V1061/Параметри!$K$25,0)</f>
        <v>0</v>
      </c>
      <c r="BL1061" s="40">
        <f>ROUNDUP('Дані з ДІСО'!W1061/Параметри!$K$25,0)</f>
        <v>0</v>
      </c>
      <c r="BM1061" s="40">
        <f>ROUNDUP('Дані з ДІСО'!X1061/Параметри!$K$25,0)</f>
        <v>0</v>
      </c>
      <c r="BN1061" s="40">
        <f>(BK1061*Параметри!$K$34+BL1061*Параметри!$L$34+BM1061*Параметри!$M$34)/18</f>
        <v>0</v>
      </c>
      <c r="BO1061" s="40">
        <f>IF(K1061=0,0,'Дані з ДІСО'!AC1061/K1061)</f>
        <v>0</v>
      </c>
      <c r="BP1061" s="29">
        <f>(1+0.25*BO1061)*BN1061*Параметри!$K$51</f>
        <v>0</v>
      </c>
      <c r="BQ1061" s="29">
        <f>BP1061*'Коефіцієнти АТО'!U1061</f>
        <v>0</v>
      </c>
      <c r="BR1061" s="29">
        <f>K1061*(1+0.25*BO1061)*Параметри!$K$66*Параметри!$K$20/1000</f>
        <v>0</v>
      </c>
      <c r="BS1061" s="29">
        <f>(1+0.25*BO1061)*K1061*'Коефіцієнти АТО'!S1061*Параметри!$K$20/1000</f>
        <v>0</v>
      </c>
      <c r="BT1061" s="29">
        <f t="shared" si="151"/>
        <v>0</v>
      </c>
      <c r="BU1061" s="40">
        <f>ROUNDUP('Дані з ДІСО'!AG1061/Параметри!$K$71,0)</f>
        <v>0</v>
      </c>
      <c r="BV1061" s="40">
        <f t="shared" si="152"/>
        <v>0</v>
      </c>
      <c r="BW1061" s="40">
        <f>IF('Дані з ДІСО'!AG1061=0,0,'Дані з ДІСО'!AJ1061/'Дані з ДІСО'!AG1061)</f>
        <v>0</v>
      </c>
      <c r="BX1061" s="29">
        <f>BV1061*(1+0.25*BW1061)*Параметри!$K$51</f>
        <v>0</v>
      </c>
      <c r="BY1061" s="29">
        <f>ROUND(IF(Параметри!$K$77="No",CC1061,CC1061*Параметри!$K$78)+AG1061,1)</f>
        <v>17202.900000000001</v>
      </c>
      <c r="BZ1061" s="29">
        <f>ROUND(IF(Параметри!$K$77="No",BF1061,BF1061*Параметри!$K$78),1)</f>
        <v>0</v>
      </c>
      <c r="CA1061" s="29">
        <f>ROUND(IF(Параметри!$K$77="No",BI1061,BI1061*Параметри!$K$78),1)</f>
        <v>0</v>
      </c>
      <c r="CB1061" s="29">
        <f>ROUND(IF(Параметри!$K$77="No",BJ1061,BJ1061*Параметри!$K$78),1)</f>
        <v>0</v>
      </c>
      <c r="CC1061" s="29">
        <f t="shared" si="146"/>
        <v>19114.364105782493</v>
      </c>
    </row>
    <row r="1062" spans="1:81">
      <c r="A1062" s="9">
        <v>1061</v>
      </c>
      <c r="B1062" s="9" t="s">
        <v>3097</v>
      </c>
      <c r="C1062" s="9" t="s">
        <v>3097</v>
      </c>
      <c r="D1062" s="9" t="s">
        <v>4119</v>
      </c>
      <c r="E1062" s="9" t="s">
        <v>15</v>
      </c>
      <c r="F1062" s="9" t="s">
        <v>3131</v>
      </c>
      <c r="G1062" s="9" t="s">
        <v>2207</v>
      </c>
      <c r="H1062" s="29">
        <f>SUM('Дані з ДІСО'!J1062:L1062)</f>
        <v>961</v>
      </c>
      <c r="I1062" s="29">
        <f>SUM('Дані з ДІСО'!G1062:I1062)</f>
        <v>37</v>
      </c>
      <c r="J1062" s="29">
        <f>SUM('Дані з ДІСО'!P1062:R1062)</f>
        <v>221</v>
      </c>
      <c r="K1062" s="29">
        <f>SUM('Дані з ДІСО'!V1062:X1062)</f>
        <v>372</v>
      </c>
      <c r="L1062" s="40">
        <f>ROUNDUP('Дані з ДІСО'!J1062/'Коефіцієнти АТО'!$R1062,0)</f>
        <v>8</v>
      </c>
      <c r="M1062" s="40">
        <f>ROUNDUP('Дані з ДІСО'!K1062/'Коефіцієнти АТО'!$R1062,0)</f>
        <v>24</v>
      </c>
      <c r="N1062" s="40">
        <f>ROUNDUP('Дані з ДІСО'!L1062/'Коефіцієнти АТО'!$R1062,0)</f>
        <v>17</v>
      </c>
      <c r="O1062" s="59">
        <f>(L1062*Параметри!$K$32+M1062*Параметри!$L$32+N1062*Параметри!$M$32)/18</f>
        <v>87.350000000000009</v>
      </c>
      <c r="P1062" s="41">
        <f>IF(H1062=0,"",'Дані з ДІСО'!Y1062/H1062)</f>
        <v>0</v>
      </c>
      <c r="Q1062" s="29">
        <f>IF(H1062=0,"",(1+0.25*P1062)*O1062*Параметри!$K$51)</f>
        <v>17891.045425259603</v>
      </c>
      <c r="R1062" s="29">
        <f>IF(H1062=0,"",Q1062*'Коефіцієнти АТО'!T1062)</f>
        <v>1252.3731797681723</v>
      </c>
      <c r="S1062" s="29">
        <f>IF(H1062=0,"",H1062*(1+0.25*P1062)*Параметри!$K$66*Параметри!$K$20/1000)</f>
        <v>0</v>
      </c>
      <c r="T1062" s="29">
        <f>IF(H1062=0,"",H1062*(1+0.25*P1062)*'Коефіцієнти АТО'!$S1062*Параметри!$K$20/1000)</f>
        <v>2103.5201174408762</v>
      </c>
      <c r="U1062" s="29">
        <f t="shared" si="147"/>
        <v>21246.938722468651</v>
      </c>
      <c r="V1062" s="29">
        <f t="shared" si="148"/>
        <v>21246.938722468651</v>
      </c>
      <c r="W1062" s="40">
        <f>ROUNDUP('Дані з ДІСО'!P1062/Параметри!$K$24,0)</f>
        <v>9</v>
      </c>
      <c r="X1062" s="40">
        <f>ROUNDUP('Дані з ДІСО'!Q1062/Параметри!$K$24,0)</f>
        <v>13</v>
      </c>
      <c r="Y1062" s="40">
        <f>ROUNDUP('Дані з ДІСО'!R1062/Параметри!$K$24,0)</f>
        <v>3</v>
      </c>
      <c r="Z1062" s="59">
        <f>(W1062*Параметри!$K$33+X1062*Параметри!$L$33+Y1062*Параметри!$M$33)/18</f>
        <v>50</v>
      </c>
      <c r="AA1062" s="41">
        <f>IF(J1062=0,0,'Дані з ДІСО'!AA1062/J1062)</f>
        <v>0</v>
      </c>
      <c r="AB1062" s="29">
        <f>(1+0.25*AA1062)*Z1062*Параметри!$K$51</f>
        <v>10241.0105468</v>
      </c>
      <c r="AC1062" s="29">
        <f>AB1062*'Коефіцієнти АТО'!U1062</f>
        <v>1034.3420652268001</v>
      </c>
      <c r="AD1062" s="29">
        <f>J1062*(1+0.25*AA1062)*Параметри!$K$66*Параметри!$K$20/1000</f>
        <v>0</v>
      </c>
      <c r="AE1062" s="29">
        <f>(1+0.25*AA1062)*J1062*'Коефіцієнти АТО'!S1062*Параметри!$K$20/1000</f>
        <v>483.74396041044082</v>
      </c>
      <c r="AF1062" s="29">
        <f t="shared" si="144"/>
        <v>11759.09657243724</v>
      </c>
      <c r="AG1062" s="29">
        <v>0</v>
      </c>
      <c r="AH1062" s="40">
        <v>24</v>
      </c>
      <c r="AI1062" s="40">
        <v>0</v>
      </c>
      <c r="AJ1062" s="40">
        <f t="shared" si="145"/>
        <v>0</v>
      </c>
      <c r="AK1062" s="29">
        <f>(AH1062+AI1062)*(1+0.25*AJ1062)*Параметри!$K$53</f>
        <v>4306.3026167040007</v>
      </c>
      <c r="AL1062" s="29">
        <f>ROUNDUP(('Дані з ДІСО'!AU1062+'Дані з ДІСО'!AW1062)/Параметри!$K$28,0)</f>
        <v>0</v>
      </c>
      <c r="AM1062" s="64">
        <f>AL1062*Параметри!$M$35/18</f>
        <v>0</v>
      </c>
      <c r="AN1062" s="29">
        <f>IF(AL1062=0,0,'Дані з ДІСО'!AW1062/SUM('Дані з ДІСО'!AU1062,'Дані з ДІСО'!AW1062))</f>
        <v>0</v>
      </c>
      <c r="AO1062" s="29">
        <f>(1+0.25*AN1062)*AM1062*Параметри!$K$51</f>
        <v>0</v>
      </c>
      <c r="AP1062" s="40">
        <f>ROUNDUP(('Дані з ДІСО'!AE1062+'Дані не з ДІСО'!E1062+'Дані не з ДІСО'!G1062)/Параметри!$K$69,0)</f>
        <v>20</v>
      </c>
      <c r="AQ1062" s="40">
        <f t="shared" si="149"/>
        <v>40</v>
      </c>
      <c r="AR1062" s="40">
        <f>IF(AP1062=0,0,('Дані з ДІСО'!AH1062+'Дані не з ДІСО'!G1062)/('Дані з ДІСО'!AE1062+'Дані не з ДІСО'!E1062+'Дані не з ДІСО'!G1062))</f>
        <v>0</v>
      </c>
      <c r="AS1062" s="29">
        <f>AQ1062*(1+0.25*AR1062)*Параметри!$K$51</f>
        <v>8192.8084374400005</v>
      </c>
      <c r="AT1062" s="40">
        <f>ROUNDUP('Дані з ДІСО'!AF1062/Параметри!$K$70,0)</f>
        <v>13</v>
      </c>
      <c r="AU1062" s="40">
        <f t="shared" si="150"/>
        <v>26</v>
      </c>
      <c r="AV1062" s="40">
        <f>IF(AT1062=0,0,'Дані з ДІСО'!AI1062/'Дані з ДІСО'!AF1062)</f>
        <v>0</v>
      </c>
      <c r="AW1062" s="29">
        <f>AU1062*(1+0.25*AV1062)*Параметри!$K$51</f>
        <v>5325.325484336</v>
      </c>
      <c r="AX1062" s="40">
        <f>ROUNDUP('Дані з ДІСО'!AR1062/Параметри!$K$29,0)</f>
        <v>0</v>
      </c>
      <c r="AY1062" s="40">
        <f>ROUNDUP('Дані з ДІСО'!AS1062/Параметри!$K$29,0)</f>
        <v>0</v>
      </c>
      <c r="AZ1062" s="40">
        <f>ROUNDUP('Дані з ДІСО'!AT1062/Параметри!$K$29,0)</f>
        <v>0</v>
      </c>
      <c r="BA1062" s="64">
        <f>(AX1062*Параметри!$K$32+AY1062*Параметри!$L$32+AZ1062*Параметри!$M$32)/18</f>
        <v>0</v>
      </c>
      <c r="BB1062" s="29">
        <f>(BA1062*Параметри!$K$51+SUM('Дані з ДІСО'!AR1062:AT1062)*Параметри!$K$48*Параметри!$K$20/1000)*Параметри!$K$74</f>
        <v>0</v>
      </c>
      <c r="BC1062" s="40">
        <f>ROUNDUP(('Дані не з ДІСО'!I1062+'Дані не з ДІСО'!K1062)/Параметри!$K$26,0)</f>
        <v>165</v>
      </c>
      <c r="BD1062" s="29">
        <f>BC1062*Параметри!$M$36/18</f>
        <v>256.66666666666669</v>
      </c>
      <c r="BE1062" s="40">
        <f>IF(BC1062=0,0,'Дані не з ДІСО'!K1062/('Дані не з ДІСО'!I1062+'Дані не з ДІСО'!K1062))</f>
        <v>0</v>
      </c>
      <c r="BF1062" s="29">
        <f>(1+0.25*BE1062)*BD1062*Параметри!$K$51</f>
        <v>52570.520806906672</v>
      </c>
      <c r="BG1062" s="40">
        <f>ROUNDUP('Дані не з ДІСО'!M1062/Параметри!$K$27,0)</f>
        <v>98</v>
      </c>
      <c r="BH1062" s="40">
        <f>BG1062*Параметри!$M$37/18</f>
        <v>163.33333333333334</v>
      </c>
      <c r="BI1062" s="29">
        <f>BH1062*Параметри!$K$51</f>
        <v>33453.967786213332</v>
      </c>
      <c r="BJ1062" s="29">
        <f>'Дані не з ДІСО'!N1062*Параметри!$K$76</f>
        <v>34871.224331591999</v>
      </c>
      <c r="BK1062" s="40">
        <f>ROUNDUP('Дані з ДІСО'!V1062/Параметри!$K$25,0)</f>
        <v>24</v>
      </c>
      <c r="BL1062" s="40">
        <f>ROUNDUP('Дані з ДІСО'!W1062/Параметри!$K$25,0)</f>
        <v>29</v>
      </c>
      <c r="BM1062" s="40">
        <f>ROUNDUP('Дані з ДІСО'!X1062/Параметри!$K$25,0)</f>
        <v>10</v>
      </c>
      <c r="BN1062" s="40">
        <f>(BK1062*Параметри!$K$34+BL1062*Параметри!$L$34+BM1062*Параметри!$M$34)/18</f>
        <v>126</v>
      </c>
      <c r="BO1062" s="40">
        <f>IF(K1062=0,0,'Дані з ДІСО'!AC1062/K1062)</f>
        <v>0</v>
      </c>
      <c r="BP1062" s="29">
        <f>(1+0.25*BO1062)*BN1062*Параметри!$K$51</f>
        <v>25807.346577935998</v>
      </c>
      <c r="BQ1062" s="29">
        <f>BP1062*'Коефіцієнти АТО'!U1062</f>
        <v>2606.5420043715358</v>
      </c>
      <c r="BR1062" s="29">
        <f>K1062*(1+0.25*BO1062)*Параметри!$K$66*Параметри!$K$20/1000</f>
        <v>0</v>
      </c>
      <c r="BS1062" s="29">
        <f>(1+0.25*BO1062)*K1062*'Коефіцієнти АТО'!S1062*Параметри!$K$20/1000</f>
        <v>814.2658519125971</v>
      </c>
      <c r="BT1062" s="29">
        <f t="shared" si="151"/>
        <v>29228.15443422013</v>
      </c>
      <c r="BU1062" s="40">
        <f>ROUNDUP('Дані з ДІСО'!AG1062/Параметри!$K$71,0)</f>
        <v>46</v>
      </c>
      <c r="BV1062" s="40">
        <f t="shared" si="152"/>
        <v>92</v>
      </c>
      <c r="BW1062" s="40">
        <f>IF('Дані з ДІСО'!AG1062=0,0,'Дані з ДІСО'!AJ1062/'Дані з ДІСО'!AG1062)</f>
        <v>0</v>
      </c>
      <c r="BX1062" s="29">
        <f>BV1062*(1+0.25*BW1062)*Параметри!$K$51</f>
        <v>18843.459406112001</v>
      </c>
      <c r="BY1062" s="29">
        <f>ROUND(IF(Параметри!$K$77="No",CC1062,CC1062*Параметри!$K$78)+AG1062,1)</f>
        <v>89011.9</v>
      </c>
      <c r="BZ1062" s="29">
        <f>ROUND(IF(Параметри!$K$77="No",BF1062,BF1062*Параметри!$K$78),1)</f>
        <v>47313.5</v>
      </c>
      <c r="CA1062" s="29">
        <f>ROUND(IF(Параметри!$K$77="No",BI1062,BI1062*Параметри!$K$78),1)</f>
        <v>30108.6</v>
      </c>
      <c r="CB1062" s="29">
        <f>ROUND(IF(Параметри!$K$77="No",BJ1062,BJ1062*Параметри!$K$78),1)</f>
        <v>31384.1</v>
      </c>
      <c r="CC1062" s="29">
        <f t="shared" si="146"/>
        <v>98902.085673718015</v>
      </c>
    </row>
    <row r="1063" spans="1:81">
      <c r="A1063" s="9">
        <v>1062</v>
      </c>
      <c r="B1063" s="9" t="s">
        <v>3148</v>
      </c>
      <c r="C1063" s="9" t="s">
        <v>3148</v>
      </c>
      <c r="D1063" s="9" t="s">
        <v>4119</v>
      </c>
      <c r="E1063" s="9" t="s">
        <v>24</v>
      </c>
      <c r="F1063" s="9" t="s">
        <v>4120</v>
      </c>
      <c r="G1063" s="9" t="s">
        <v>2211</v>
      </c>
      <c r="H1063" s="29">
        <f>SUM('Дані з ДІСО'!J1063:L1063)</f>
        <v>769</v>
      </c>
      <c r="I1063" s="29">
        <f>SUM('Дані з ДІСО'!G1063:I1063)</f>
        <v>56</v>
      </c>
      <c r="J1063" s="29">
        <f>SUM('Дані з ДІСО'!P1063:R1063)</f>
        <v>0</v>
      </c>
      <c r="K1063" s="29">
        <f>SUM('Дані з ДІСО'!V1063:X1063)</f>
        <v>0</v>
      </c>
      <c r="L1063" s="40">
        <f>ROUNDUP('Дані з ДІСО'!J1063/'Коефіцієнти АТО'!$R1063,0)</f>
        <v>27</v>
      </c>
      <c r="M1063" s="40">
        <f>ROUNDUP('Дані з ДІСО'!K1063/'Коефіцієнти АТО'!$R1063,0)</f>
        <v>33</v>
      </c>
      <c r="N1063" s="40">
        <f>ROUNDUP('Дані з ДІСО'!L1063/'Коефіцієнти АТО'!$R1063,0)</f>
        <v>6</v>
      </c>
      <c r="O1063" s="59">
        <f>(L1063*Параметри!$K$32+M1063*Параметри!$L$32+N1063*Параметри!$M$32)/18</f>
        <v>106.28333333333335</v>
      </c>
      <c r="P1063" s="41">
        <f>IF(H1063=0,"",'Дані з ДІСО'!Y1063/H1063)</f>
        <v>0</v>
      </c>
      <c r="Q1063" s="29">
        <f>IF(H1063=0,"",(1+0.25*P1063)*O1063*Параметри!$K$51)</f>
        <v>21768.974752314534</v>
      </c>
      <c r="R1063" s="29">
        <f>IF(H1063=0,"",Q1063*'Коефіцієнти АТО'!T1063)</f>
        <v>370.07257078934708</v>
      </c>
      <c r="S1063" s="29">
        <f>IF(H1063=0,"",H1063*(1+0.25*P1063)*Параметри!$K$66*Параметри!$K$20/1000)</f>
        <v>0</v>
      </c>
      <c r="T1063" s="29">
        <f>IF(H1063=0,"",H1063*(1+0.25*P1063)*'Коефіцієнти АТО'!$S1063*Параметри!$K$20/1000)</f>
        <v>3878.802399065185</v>
      </c>
      <c r="U1063" s="29">
        <f t="shared" si="147"/>
        <v>26017.849722169067</v>
      </c>
      <c r="V1063" s="29">
        <f t="shared" si="148"/>
        <v>26017.849722169067</v>
      </c>
      <c r="W1063" s="40">
        <f>ROUNDUP('Дані з ДІСО'!P1063/Параметри!$K$24,0)</f>
        <v>0</v>
      </c>
      <c r="X1063" s="40">
        <f>ROUNDUP('Дані з ДІСО'!Q1063/Параметри!$K$24,0)</f>
        <v>0</v>
      </c>
      <c r="Y1063" s="40">
        <f>ROUNDUP('Дані з ДІСО'!R1063/Параметри!$K$24,0)</f>
        <v>0</v>
      </c>
      <c r="Z1063" s="59">
        <f>(W1063*Параметри!$K$33+X1063*Параметри!$L$33+Y1063*Параметри!$M$33)/18</f>
        <v>0</v>
      </c>
      <c r="AA1063" s="41">
        <f>IF(J1063=0,0,'Дані з ДІСО'!AA1063/J1063)</f>
        <v>0</v>
      </c>
      <c r="AB1063" s="29">
        <f>(1+0.25*AA1063)*Z1063*Параметри!$K$51</f>
        <v>0</v>
      </c>
      <c r="AC1063" s="29">
        <f>AB1063*'Коефіцієнти АТО'!U1063</f>
        <v>0</v>
      </c>
      <c r="AD1063" s="29">
        <f>J1063*(1+0.25*AA1063)*Параметри!$K$66*Параметри!$K$20/1000</f>
        <v>0</v>
      </c>
      <c r="AE1063" s="29">
        <f>(1+0.25*AA1063)*J1063*'Коефіцієнти АТО'!S1063*Параметри!$K$20/1000</f>
        <v>0</v>
      </c>
      <c r="AF1063" s="29">
        <f t="shared" si="144"/>
        <v>0</v>
      </c>
      <c r="AG1063" s="29">
        <v>0</v>
      </c>
      <c r="AH1063" s="40">
        <v>8</v>
      </c>
      <c r="AI1063" s="40">
        <v>0</v>
      </c>
      <c r="AJ1063" s="40">
        <f t="shared" si="145"/>
        <v>0</v>
      </c>
      <c r="AK1063" s="29">
        <f>(AH1063+AI1063)*(1+0.25*AJ1063)*Параметри!$K$53</f>
        <v>1435.4342055680004</v>
      </c>
      <c r="AL1063" s="29">
        <f>ROUNDUP(('Дані з ДІСО'!AU1063+'Дані з ДІСО'!AW1063)/Параметри!$K$28,0)</f>
        <v>0</v>
      </c>
      <c r="AM1063" s="64">
        <f>AL1063*Параметри!$M$35/18</f>
        <v>0</v>
      </c>
      <c r="AN1063" s="29">
        <f>IF(AL1063=0,0,'Дані з ДІСО'!AW1063/SUM('Дані з ДІСО'!AU1063,'Дані з ДІСО'!AW1063))</f>
        <v>0</v>
      </c>
      <c r="AO1063" s="29">
        <f>(1+0.25*AN1063)*AM1063*Параметри!$K$51</f>
        <v>0</v>
      </c>
      <c r="AP1063" s="40">
        <f>ROUNDUP(('Дані з ДІСО'!AE1063+'Дані не з ДІСО'!E1063+'Дані не з ДІСО'!G1063)/Параметри!$K$69,0)</f>
        <v>0</v>
      </c>
      <c r="AQ1063" s="40">
        <f t="shared" si="149"/>
        <v>0</v>
      </c>
      <c r="AR1063" s="40">
        <f>IF(AP1063=0,0,('Дані з ДІСО'!AH1063+'Дані не з ДІСО'!G1063)/('Дані з ДІСО'!AE1063+'Дані не з ДІСО'!E1063+'Дані не з ДІСО'!G1063))</f>
        <v>0</v>
      </c>
      <c r="AS1063" s="29">
        <f>AQ1063*(1+0.25*AR1063)*Параметри!$K$51</f>
        <v>0</v>
      </c>
      <c r="AT1063" s="40">
        <f>ROUNDUP('Дані з ДІСО'!AF1063/Параметри!$K$70,0)</f>
        <v>0</v>
      </c>
      <c r="AU1063" s="40">
        <f t="shared" si="150"/>
        <v>0</v>
      </c>
      <c r="AV1063" s="40">
        <f>IF(AT1063=0,0,'Дані з ДІСО'!AI1063/'Дані з ДІСО'!AF1063)</f>
        <v>0</v>
      </c>
      <c r="AW1063" s="29">
        <f>AU1063*(1+0.25*AV1063)*Параметри!$K$51</f>
        <v>0</v>
      </c>
      <c r="AX1063" s="40">
        <f>ROUNDUP('Дані з ДІСО'!AR1063/Параметри!$K$29,0)</f>
        <v>0</v>
      </c>
      <c r="AY1063" s="40">
        <f>ROUNDUP('Дані з ДІСО'!AS1063/Параметри!$K$29,0)</f>
        <v>0</v>
      </c>
      <c r="AZ1063" s="40">
        <f>ROUNDUP('Дані з ДІСО'!AT1063/Параметри!$K$29,0)</f>
        <v>0</v>
      </c>
      <c r="BA1063" s="64">
        <f>(AX1063*Параметри!$K$32+AY1063*Параметри!$L$32+AZ1063*Параметри!$M$32)/18</f>
        <v>0</v>
      </c>
      <c r="BB1063" s="29">
        <f>(BA1063*Параметри!$K$51+SUM('Дані з ДІСО'!AR1063:AT1063)*Параметри!$K$48*Параметри!$K$20/1000)*Параметри!$K$74</f>
        <v>0</v>
      </c>
      <c r="BC1063" s="40">
        <f>ROUNDUP(('Дані не з ДІСО'!I1063+'Дані не з ДІСО'!K1063)/Параметри!$K$26,0)</f>
        <v>0</v>
      </c>
      <c r="BD1063" s="29">
        <f>BC1063*Параметри!$M$36/18</f>
        <v>0</v>
      </c>
      <c r="BE1063" s="40">
        <f>IF(BC1063=0,0,'Дані не з ДІСО'!K1063/('Дані не з ДІСО'!I1063+'Дані не з ДІСО'!K1063))</f>
        <v>0</v>
      </c>
      <c r="BF1063" s="29">
        <f>(1+0.25*BE1063)*BD1063*Параметри!$K$51</f>
        <v>0</v>
      </c>
      <c r="BG1063" s="40">
        <f>ROUNDUP('Дані не з ДІСО'!M1063/Параметри!$K$27,0)</f>
        <v>0</v>
      </c>
      <c r="BH1063" s="40">
        <f>BG1063*Параметри!$M$37/18</f>
        <v>0</v>
      </c>
      <c r="BI1063" s="29">
        <f>BH1063*Параметри!$K$51</f>
        <v>0</v>
      </c>
      <c r="BJ1063" s="29">
        <f>'Дані не з ДІСО'!N1063*Параметри!$K$76</f>
        <v>0</v>
      </c>
      <c r="BK1063" s="40">
        <f>ROUNDUP('Дані з ДІСО'!V1063/Параметри!$K$25,0)</f>
        <v>0</v>
      </c>
      <c r="BL1063" s="40">
        <f>ROUNDUP('Дані з ДІСО'!W1063/Параметри!$K$25,0)</f>
        <v>0</v>
      </c>
      <c r="BM1063" s="40">
        <f>ROUNDUP('Дані з ДІСО'!X1063/Параметри!$K$25,0)</f>
        <v>0</v>
      </c>
      <c r="BN1063" s="40">
        <f>(BK1063*Параметри!$K$34+BL1063*Параметри!$L$34+BM1063*Параметри!$M$34)/18</f>
        <v>0</v>
      </c>
      <c r="BO1063" s="40">
        <f>IF(K1063=0,0,'Дані з ДІСО'!AC1063/K1063)</f>
        <v>0</v>
      </c>
      <c r="BP1063" s="29">
        <f>(1+0.25*BO1063)*BN1063*Параметри!$K$51</f>
        <v>0</v>
      </c>
      <c r="BQ1063" s="29">
        <f>BP1063*'Коефіцієнти АТО'!U1063</f>
        <v>0</v>
      </c>
      <c r="BR1063" s="29">
        <f>K1063*(1+0.25*BO1063)*Параметри!$K$66*Параметри!$K$20/1000</f>
        <v>0</v>
      </c>
      <c r="BS1063" s="29">
        <f>(1+0.25*BO1063)*K1063*'Коефіцієнти АТО'!S1063*Параметри!$K$20/1000</f>
        <v>0</v>
      </c>
      <c r="BT1063" s="29">
        <f t="shared" si="151"/>
        <v>0</v>
      </c>
      <c r="BU1063" s="40">
        <f>ROUNDUP('Дані з ДІСО'!AG1063/Параметри!$K$71,0)</f>
        <v>0</v>
      </c>
      <c r="BV1063" s="40">
        <f t="shared" si="152"/>
        <v>0</v>
      </c>
      <c r="BW1063" s="40">
        <f>IF('Дані з ДІСО'!AG1063=0,0,'Дані з ДІСО'!AJ1063/'Дані з ДІСО'!AG1063)</f>
        <v>0</v>
      </c>
      <c r="BX1063" s="29">
        <f>BV1063*(1+0.25*BW1063)*Параметри!$K$51</f>
        <v>0</v>
      </c>
      <c r="BY1063" s="29">
        <f>ROUND(IF(Параметри!$K$77="No",CC1063,CC1063*Параметри!$K$78)+AG1063,1)</f>
        <v>24708</v>
      </c>
      <c r="BZ1063" s="29">
        <f>ROUND(IF(Параметри!$K$77="No",BF1063,BF1063*Параметри!$K$78),1)</f>
        <v>0</v>
      </c>
      <c r="CA1063" s="29">
        <f>ROUND(IF(Параметри!$K$77="No",BI1063,BI1063*Параметри!$K$78),1)</f>
        <v>0</v>
      </c>
      <c r="CB1063" s="29">
        <f>ROUND(IF(Параметри!$K$77="No",BJ1063,BJ1063*Параметри!$K$78),1)</f>
        <v>0</v>
      </c>
      <c r="CC1063" s="29">
        <f t="shared" si="146"/>
        <v>27453.283927737066</v>
      </c>
    </row>
    <row r="1064" spans="1:81">
      <c r="A1064" s="9">
        <v>1063</v>
      </c>
      <c r="B1064" s="9" t="s">
        <v>3148</v>
      </c>
      <c r="C1064" s="9" t="s">
        <v>3148</v>
      </c>
      <c r="D1064" s="9" t="s">
        <v>4119</v>
      </c>
      <c r="E1064" s="9" t="s">
        <v>24</v>
      </c>
      <c r="F1064" s="9" t="s">
        <v>4121</v>
      </c>
      <c r="G1064" s="9" t="s">
        <v>2213</v>
      </c>
      <c r="H1064" s="29">
        <f>SUM('Дані з ДІСО'!J1064:L1064)</f>
        <v>914</v>
      </c>
      <c r="I1064" s="29">
        <f>SUM('Дані з ДІСО'!G1064:I1064)</f>
        <v>91</v>
      </c>
      <c r="J1064" s="29">
        <f>SUM('Дані з ДІСО'!P1064:R1064)</f>
        <v>0</v>
      </c>
      <c r="K1064" s="29">
        <f>SUM('Дані з ДІСО'!V1064:X1064)</f>
        <v>0</v>
      </c>
      <c r="L1064" s="40">
        <f>ROUNDUP('Дані з ДІСО'!J1064/'Коефіцієнти АТО'!$R1064,0)</f>
        <v>26</v>
      </c>
      <c r="M1064" s="40">
        <f>ROUNDUP('Дані з ДІСО'!K1064/'Коефіцієнти АТО'!$R1064,0)</f>
        <v>38</v>
      </c>
      <c r="N1064" s="40">
        <f>ROUNDUP('Дані з ДІСО'!L1064/'Коефіцієнти АТО'!$R1064,0)</f>
        <v>7</v>
      </c>
      <c r="O1064" s="59">
        <f>(L1064*Параметри!$K$32+M1064*Параметри!$L$32+N1064*Параметри!$M$32)/18</f>
        <v>116.06111111111113</v>
      </c>
      <c r="P1064" s="41">
        <f>IF(H1064=0,"",'Дані з ДІСО'!Y1064/H1064)</f>
        <v>0</v>
      </c>
      <c r="Q1064" s="29">
        <f>IF(H1064=0,"",(1+0.25*P1064)*O1064*Параметри!$K$51)</f>
        <v>23771.661259244316</v>
      </c>
      <c r="R1064" s="29">
        <f>IF(H1064=0,"",Q1064*'Коефіцієнти АТО'!T1064)</f>
        <v>404.11824140715339</v>
      </c>
      <c r="S1064" s="29">
        <f>IF(H1064=0,"",H1064*(1+0.25*P1064)*Параметри!$K$66*Параметри!$K$20/1000)</f>
        <v>0</v>
      </c>
      <c r="T1064" s="29">
        <f>IF(H1064=0,"",H1064*(1+0.25*P1064)*'Коефіцієнти АТО'!$S1064*Параметри!$K$20/1000)</f>
        <v>4610.1760633882695</v>
      </c>
      <c r="U1064" s="29">
        <f t="shared" si="147"/>
        <v>28785.955564039738</v>
      </c>
      <c r="V1064" s="29">
        <f t="shared" si="148"/>
        <v>28785.955564039738</v>
      </c>
      <c r="W1064" s="40">
        <f>ROUNDUP('Дані з ДІСО'!P1064/Параметри!$K$24,0)</f>
        <v>0</v>
      </c>
      <c r="X1064" s="40">
        <f>ROUNDUP('Дані з ДІСО'!Q1064/Параметри!$K$24,0)</f>
        <v>0</v>
      </c>
      <c r="Y1064" s="40">
        <f>ROUNDUP('Дані з ДІСО'!R1064/Параметри!$K$24,0)</f>
        <v>0</v>
      </c>
      <c r="Z1064" s="59">
        <f>(W1064*Параметри!$K$33+X1064*Параметри!$L$33+Y1064*Параметри!$M$33)/18</f>
        <v>0</v>
      </c>
      <c r="AA1064" s="41">
        <f>IF(J1064=0,0,'Дані з ДІСО'!AA1064/J1064)</f>
        <v>0</v>
      </c>
      <c r="AB1064" s="29">
        <f>(1+0.25*AA1064)*Z1064*Параметри!$K$51</f>
        <v>0</v>
      </c>
      <c r="AC1064" s="29">
        <f>AB1064*'Коефіцієнти АТО'!U1064</f>
        <v>0</v>
      </c>
      <c r="AD1064" s="29">
        <f>J1064*(1+0.25*AA1064)*Параметри!$K$66*Параметри!$K$20/1000</f>
        <v>0</v>
      </c>
      <c r="AE1064" s="29">
        <f>(1+0.25*AA1064)*J1064*'Коефіцієнти АТО'!S1064*Параметри!$K$20/1000</f>
        <v>0</v>
      </c>
      <c r="AF1064" s="29">
        <f t="shared" si="144"/>
        <v>0</v>
      </c>
      <c r="AG1064" s="29">
        <v>0</v>
      </c>
      <c r="AH1064" s="40">
        <v>8</v>
      </c>
      <c r="AI1064" s="40">
        <v>0</v>
      </c>
      <c r="AJ1064" s="40">
        <f t="shared" si="145"/>
        <v>0</v>
      </c>
      <c r="AK1064" s="29">
        <f>(AH1064+AI1064)*(1+0.25*AJ1064)*Параметри!$K$53</f>
        <v>1435.4342055680004</v>
      </c>
      <c r="AL1064" s="29">
        <f>ROUNDUP(('Дані з ДІСО'!AU1064+'Дані з ДІСО'!AW1064)/Параметри!$K$28,0)</f>
        <v>0</v>
      </c>
      <c r="AM1064" s="64">
        <f>AL1064*Параметри!$M$35/18</f>
        <v>0</v>
      </c>
      <c r="AN1064" s="29">
        <f>IF(AL1064=0,0,'Дані з ДІСО'!AW1064/SUM('Дані з ДІСО'!AU1064,'Дані з ДІСО'!AW1064))</f>
        <v>0</v>
      </c>
      <c r="AO1064" s="29">
        <f>(1+0.25*AN1064)*AM1064*Параметри!$K$51</f>
        <v>0</v>
      </c>
      <c r="AP1064" s="40">
        <f>ROUNDUP(('Дані з ДІСО'!AE1064+'Дані не з ДІСО'!E1064+'Дані не з ДІСО'!G1064)/Параметри!$K$69,0)</f>
        <v>0</v>
      </c>
      <c r="AQ1064" s="40">
        <f t="shared" si="149"/>
        <v>0</v>
      </c>
      <c r="AR1064" s="40">
        <f>IF(AP1064=0,0,('Дані з ДІСО'!AH1064+'Дані не з ДІСО'!G1064)/('Дані з ДІСО'!AE1064+'Дані не з ДІСО'!E1064+'Дані не з ДІСО'!G1064))</f>
        <v>0</v>
      </c>
      <c r="AS1064" s="29">
        <f>AQ1064*(1+0.25*AR1064)*Параметри!$K$51</f>
        <v>0</v>
      </c>
      <c r="AT1064" s="40">
        <f>ROUNDUP('Дані з ДІСО'!AF1064/Параметри!$K$70,0)</f>
        <v>0</v>
      </c>
      <c r="AU1064" s="40">
        <f t="shared" si="150"/>
        <v>0</v>
      </c>
      <c r="AV1064" s="40">
        <f>IF(AT1064=0,0,'Дані з ДІСО'!AI1064/'Дані з ДІСО'!AF1064)</f>
        <v>0</v>
      </c>
      <c r="AW1064" s="29">
        <f>AU1064*(1+0.25*AV1064)*Параметри!$K$51</f>
        <v>0</v>
      </c>
      <c r="AX1064" s="40">
        <f>ROUNDUP('Дані з ДІСО'!AR1064/Параметри!$K$29,0)</f>
        <v>0</v>
      </c>
      <c r="AY1064" s="40">
        <f>ROUNDUP('Дані з ДІСО'!AS1064/Параметри!$K$29,0)</f>
        <v>0</v>
      </c>
      <c r="AZ1064" s="40">
        <f>ROUNDUP('Дані з ДІСО'!AT1064/Параметри!$K$29,0)</f>
        <v>0</v>
      </c>
      <c r="BA1064" s="64">
        <f>(AX1064*Параметри!$K$32+AY1064*Параметри!$L$32+AZ1064*Параметри!$M$32)/18</f>
        <v>0</v>
      </c>
      <c r="BB1064" s="29">
        <f>(BA1064*Параметри!$K$51+SUM('Дані з ДІСО'!AR1064:AT1064)*Параметри!$K$48*Параметри!$K$20/1000)*Параметри!$K$74</f>
        <v>0</v>
      </c>
      <c r="BC1064" s="40">
        <f>ROUNDUP(('Дані не з ДІСО'!I1064+'Дані не з ДІСО'!K1064)/Параметри!$K$26,0)</f>
        <v>0</v>
      </c>
      <c r="BD1064" s="29">
        <f>BC1064*Параметри!$M$36/18</f>
        <v>0</v>
      </c>
      <c r="BE1064" s="40">
        <f>IF(BC1064=0,0,'Дані не з ДІСО'!K1064/('Дані не з ДІСО'!I1064+'Дані не з ДІСО'!K1064))</f>
        <v>0</v>
      </c>
      <c r="BF1064" s="29">
        <f>(1+0.25*BE1064)*BD1064*Параметри!$K$51</f>
        <v>0</v>
      </c>
      <c r="BG1064" s="40">
        <f>ROUNDUP('Дані не з ДІСО'!M1064/Параметри!$K$27,0)</f>
        <v>0</v>
      </c>
      <c r="BH1064" s="40">
        <f>BG1064*Параметри!$M$37/18</f>
        <v>0</v>
      </c>
      <c r="BI1064" s="29">
        <f>BH1064*Параметри!$K$51</f>
        <v>0</v>
      </c>
      <c r="BJ1064" s="29">
        <f>'Дані не з ДІСО'!N1064*Параметри!$K$76</f>
        <v>0</v>
      </c>
      <c r="BK1064" s="40">
        <f>ROUNDUP('Дані з ДІСО'!V1064/Параметри!$K$25,0)</f>
        <v>0</v>
      </c>
      <c r="BL1064" s="40">
        <f>ROUNDUP('Дані з ДІСО'!W1064/Параметри!$K$25,0)</f>
        <v>0</v>
      </c>
      <c r="BM1064" s="40">
        <f>ROUNDUP('Дані з ДІСО'!X1064/Параметри!$K$25,0)</f>
        <v>0</v>
      </c>
      <c r="BN1064" s="40">
        <f>(BK1064*Параметри!$K$34+BL1064*Параметри!$L$34+BM1064*Параметри!$M$34)/18</f>
        <v>0</v>
      </c>
      <c r="BO1064" s="40">
        <f>IF(K1064=0,0,'Дані з ДІСО'!AC1064/K1064)</f>
        <v>0</v>
      </c>
      <c r="BP1064" s="29">
        <f>(1+0.25*BO1064)*BN1064*Параметри!$K$51</f>
        <v>0</v>
      </c>
      <c r="BQ1064" s="29">
        <f>BP1064*'Коефіцієнти АТО'!U1064</f>
        <v>0</v>
      </c>
      <c r="BR1064" s="29">
        <f>K1064*(1+0.25*BO1064)*Параметри!$K$66*Параметри!$K$20/1000</f>
        <v>0</v>
      </c>
      <c r="BS1064" s="29">
        <f>(1+0.25*BO1064)*K1064*'Коефіцієнти АТО'!S1064*Параметри!$K$20/1000</f>
        <v>0</v>
      </c>
      <c r="BT1064" s="29">
        <f t="shared" si="151"/>
        <v>0</v>
      </c>
      <c r="BU1064" s="40">
        <f>ROUNDUP('Дані з ДІСО'!AG1064/Параметри!$K$71,0)</f>
        <v>0</v>
      </c>
      <c r="BV1064" s="40">
        <f t="shared" si="152"/>
        <v>0</v>
      </c>
      <c r="BW1064" s="40">
        <f>IF('Дані з ДІСО'!AG1064=0,0,'Дані з ДІСО'!AJ1064/'Дані з ДІСО'!AG1064)</f>
        <v>0</v>
      </c>
      <c r="BX1064" s="29">
        <f>BV1064*(1+0.25*BW1064)*Параметри!$K$51</f>
        <v>0</v>
      </c>
      <c r="BY1064" s="29">
        <f>ROUND(IF(Параметри!$K$77="No",CC1064,CC1064*Параметри!$K$78)+AG1064,1)</f>
        <v>27199.3</v>
      </c>
      <c r="BZ1064" s="29">
        <f>ROUND(IF(Параметри!$K$77="No",BF1064,BF1064*Параметри!$K$78),1)</f>
        <v>0</v>
      </c>
      <c r="CA1064" s="29">
        <f>ROUND(IF(Параметри!$K$77="No",BI1064,BI1064*Параметри!$K$78),1)</f>
        <v>0</v>
      </c>
      <c r="CB1064" s="29">
        <f>ROUND(IF(Параметри!$K$77="No",BJ1064,BJ1064*Параметри!$K$78),1)</f>
        <v>0</v>
      </c>
      <c r="CC1064" s="29">
        <f t="shared" si="146"/>
        <v>30221.389769607737</v>
      </c>
    </row>
    <row r="1065" spans="1:81">
      <c r="A1065" s="9">
        <v>1064</v>
      </c>
      <c r="B1065" s="9" t="s">
        <v>3148</v>
      </c>
      <c r="C1065" s="9" t="s">
        <v>3148</v>
      </c>
      <c r="D1065" s="9" t="s">
        <v>4119</v>
      </c>
      <c r="E1065" s="9" t="s">
        <v>24</v>
      </c>
      <c r="F1065" s="9" t="s">
        <v>4122</v>
      </c>
      <c r="G1065" s="9" t="s">
        <v>2215</v>
      </c>
      <c r="H1065" s="29">
        <f>SUM('Дані з ДІСО'!J1065:L1065)</f>
        <v>791</v>
      </c>
      <c r="I1065" s="29">
        <f>SUM('Дані з ДІСО'!G1065:I1065)</f>
        <v>72</v>
      </c>
      <c r="J1065" s="29">
        <f>SUM('Дані з ДІСО'!P1065:R1065)</f>
        <v>0</v>
      </c>
      <c r="K1065" s="29">
        <f>SUM('Дані з ДІСО'!V1065:X1065)</f>
        <v>0</v>
      </c>
      <c r="L1065" s="40">
        <f>ROUNDUP('Дані з ДІСО'!J1065/'Коефіцієнти АТО'!$R1065,0)</f>
        <v>21</v>
      </c>
      <c r="M1065" s="40">
        <f>ROUNDUP('Дані з ДІСО'!K1065/'Коефіцієнти АТО'!$R1065,0)</f>
        <v>30</v>
      </c>
      <c r="N1065" s="40">
        <f>ROUNDUP('Дані з ДІСО'!L1065/'Коефіцієнти АТО'!$R1065,0)</f>
        <v>6</v>
      </c>
      <c r="O1065" s="59">
        <f>(L1065*Параметри!$K$32+M1065*Параметри!$L$32+N1065*Параметри!$M$32)/18</f>
        <v>93.166666666666671</v>
      </c>
      <c r="P1065" s="41">
        <f>IF(H1065=0,"",'Дані з ДІСО'!Y1065/H1065)</f>
        <v>0</v>
      </c>
      <c r="Q1065" s="29">
        <f>IF(H1065=0,"",(1+0.25*P1065)*O1065*Параметри!$K$51)</f>
        <v>19082.416318870666</v>
      </c>
      <c r="R1065" s="29">
        <f>IF(H1065=0,"",Q1065*'Коефіцієнти АТО'!T1065)</f>
        <v>324.40107742080136</v>
      </c>
      <c r="S1065" s="29">
        <f>IF(H1065=0,"",H1065*(1+0.25*P1065)*Параметри!$K$66*Параметри!$K$20/1000)</f>
        <v>0</v>
      </c>
      <c r="T1065" s="29">
        <f>IF(H1065=0,"",H1065*(1+0.25*P1065)*'Коефіцієнти АТО'!$S1065*Параметри!$K$20/1000)</f>
        <v>3989.7694377900666</v>
      </c>
      <c r="U1065" s="29">
        <f t="shared" si="147"/>
        <v>23396.586834081532</v>
      </c>
      <c r="V1065" s="29">
        <f t="shared" si="148"/>
        <v>23396.586834081532</v>
      </c>
      <c r="W1065" s="40">
        <f>ROUNDUP('Дані з ДІСО'!P1065/Параметри!$K$24,0)</f>
        <v>0</v>
      </c>
      <c r="X1065" s="40">
        <f>ROUNDUP('Дані з ДІСО'!Q1065/Параметри!$K$24,0)</f>
        <v>0</v>
      </c>
      <c r="Y1065" s="40">
        <f>ROUNDUP('Дані з ДІСО'!R1065/Параметри!$K$24,0)</f>
        <v>0</v>
      </c>
      <c r="Z1065" s="59">
        <f>(W1065*Параметри!$K$33+X1065*Параметри!$L$33+Y1065*Параметри!$M$33)/18</f>
        <v>0</v>
      </c>
      <c r="AA1065" s="41">
        <f>IF(J1065=0,0,'Дані з ДІСО'!AA1065/J1065)</f>
        <v>0</v>
      </c>
      <c r="AB1065" s="29">
        <f>(1+0.25*AA1065)*Z1065*Параметри!$K$51</f>
        <v>0</v>
      </c>
      <c r="AC1065" s="29">
        <f>AB1065*'Коефіцієнти АТО'!U1065</f>
        <v>0</v>
      </c>
      <c r="AD1065" s="29">
        <f>J1065*(1+0.25*AA1065)*Параметри!$K$66*Параметри!$K$20/1000</f>
        <v>0</v>
      </c>
      <c r="AE1065" s="29">
        <f>(1+0.25*AA1065)*J1065*'Коефіцієнти АТО'!S1065*Параметри!$K$20/1000</f>
        <v>0</v>
      </c>
      <c r="AF1065" s="29">
        <f t="shared" si="144"/>
        <v>0</v>
      </c>
      <c r="AG1065" s="29">
        <v>0</v>
      </c>
      <c r="AH1065" s="40">
        <v>5</v>
      </c>
      <c r="AI1065" s="40">
        <v>0</v>
      </c>
      <c r="AJ1065" s="40">
        <f t="shared" si="145"/>
        <v>0</v>
      </c>
      <c r="AK1065" s="29">
        <f>(AH1065+AI1065)*(1+0.25*AJ1065)*Параметри!$K$53</f>
        <v>897.14637848000029</v>
      </c>
      <c r="AL1065" s="29">
        <f>ROUNDUP(('Дані з ДІСО'!AU1065+'Дані з ДІСО'!AW1065)/Параметри!$K$28,0)</f>
        <v>0</v>
      </c>
      <c r="AM1065" s="64">
        <f>AL1065*Параметри!$M$35/18</f>
        <v>0</v>
      </c>
      <c r="AN1065" s="29">
        <f>IF(AL1065=0,0,'Дані з ДІСО'!AW1065/SUM('Дані з ДІСО'!AU1065,'Дані з ДІСО'!AW1065))</f>
        <v>0</v>
      </c>
      <c r="AO1065" s="29">
        <f>(1+0.25*AN1065)*AM1065*Параметри!$K$51</f>
        <v>0</v>
      </c>
      <c r="AP1065" s="40">
        <f>ROUNDUP(('Дані з ДІСО'!AE1065+'Дані не з ДІСО'!E1065+'Дані не з ДІСО'!G1065)/Параметри!$K$69,0)</f>
        <v>0</v>
      </c>
      <c r="AQ1065" s="40">
        <f t="shared" si="149"/>
        <v>0</v>
      </c>
      <c r="AR1065" s="40">
        <f>IF(AP1065=0,0,('Дані з ДІСО'!AH1065+'Дані не з ДІСО'!G1065)/('Дані з ДІСО'!AE1065+'Дані не з ДІСО'!E1065+'Дані не з ДІСО'!G1065))</f>
        <v>0</v>
      </c>
      <c r="AS1065" s="29">
        <f>AQ1065*(1+0.25*AR1065)*Параметри!$K$51</f>
        <v>0</v>
      </c>
      <c r="AT1065" s="40">
        <f>ROUNDUP('Дані з ДІСО'!AF1065/Параметри!$K$70,0)</f>
        <v>0</v>
      </c>
      <c r="AU1065" s="40">
        <f t="shared" si="150"/>
        <v>0</v>
      </c>
      <c r="AV1065" s="40">
        <f>IF(AT1065=0,0,'Дані з ДІСО'!AI1065/'Дані з ДІСО'!AF1065)</f>
        <v>0</v>
      </c>
      <c r="AW1065" s="29">
        <f>AU1065*(1+0.25*AV1065)*Параметри!$K$51</f>
        <v>0</v>
      </c>
      <c r="AX1065" s="40">
        <f>ROUNDUP('Дані з ДІСО'!AR1065/Параметри!$K$29,0)</f>
        <v>0</v>
      </c>
      <c r="AY1065" s="40">
        <f>ROUNDUP('Дані з ДІСО'!AS1065/Параметри!$K$29,0)</f>
        <v>0</v>
      </c>
      <c r="AZ1065" s="40">
        <f>ROUNDUP('Дані з ДІСО'!AT1065/Параметри!$K$29,0)</f>
        <v>0</v>
      </c>
      <c r="BA1065" s="64">
        <f>(AX1065*Параметри!$K$32+AY1065*Параметри!$L$32+AZ1065*Параметри!$M$32)/18</f>
        <v>0</v>
      </c>
      <c r="BB1065" s="29">
        <f>(BA1065*Параметри!$K$51+SUM('Дані з ДІСО'!AR1065:AT1065)*Параметри!$K$48*Параметри!$K$20/1000)*Параметри!$K$74</f>
        <v>0</v>
      </c>
      <c r="BC1065" s="40">
        <f>ROUNDUP(('Дані не з ДІСО'!I1065+'Дані не з ДІСО'!K1065)/Параметри!$K$26,0)</f>
        <v>0</v>
      </c>
      <c r="BD1065" s="29">
        <f>BC1065*Параметри!$M$36/18</f>
        <v>0</v>
      </c>
      <c r="BE1065" s="40">
        <f>IF(BC1065=0,0,'Дані не з ДІСО'!K1065/('Дані не з ДІСО'!I1065+'Дані не з ДІСО'!K1065))</f>
        <v>0</v>
      </c>
      <c r="BF1065" s="29">
        <f>(1+0.25*BE1065)*BD1065*Параметри!$K$51</f>
        <v>0</v>
      </c>
      <c r="BG1065" s="40">
        <f>ROUNDUP('Дані не з ДІСО'!M1065/Параметри!$K$27,0)</f>
        <v>0</v>
      </c>
      <c r="BH1065" s="40">
        <f>BG1065*Параметри!$M$37/18</f>
        <v>0</v>
      </c>
      <c r="BI1065" s="29">
        <f>BH1065*Параметри!$K$51</f>
        <v>0</v>
      </c>
      <c r="BJ1065" s="29">
        <f>'Дані не з ДІСО'!N1065*Параметри!$K$76</f>
        <v>0</v>
      </c>
      <c r="BK1065" s="40">
        <f>ROUNDUP('Дані з ДІСО'!V1065/Параметри!$K$25,0)</f>
        <v>0</v>
      </c>
      <c r="BL1065" s="40">
        <f>ROUNDUP('Дані з ДІСО'!W1065/Параметри!$K$25,0)</f>
        <v>0</v>
      </c>
      <c r="BM1065" s="40">
        <f>ROUNDUP('Дані з ДІСО'!X1065/Параметри!$K$25,0)</f>
        <v>0</v>
      </c>
      <c r="BN1065" s="40">
        <f>(BK1065*Параметри!$K$34+BL1065*Параметри!$L$34+BM1065*Параметри!$M$34)/18</f>
        <v>0</v>
      </c>
      <c r="BO1065" s="40">
        <f>IF(K1065=0,0,'Дані з ДІСО'!AC1065/K1065)</f>
        <v>0</v>
      </c>
      <c r="BP1065" s="29">
        <f>(1+0.25*BO1065)*BN1065*Параметри!$K$51</f>
        <v>0</v>
      </c>
      <c r="BQ1065" s="29">
        <f>BP1065*'Коефіцієнти АТО'!U1065</f>
        <v>0</v>
      </c>
      <c r="BR1065" s="29">
        <f>K1065*(1+0.25*BO1065)*Параметри!$K$66*Параметри!$K$20/1000</f>
        <v>0</v>
      </c>
      <c r="BS1065" s="29">
        <f>(1+0.25*BO1065)*K1065*'Коефіцієнти АТО'!S1065*Параметри!$K$20/1000</f>
        <v>0</v>
      </c>
      <c r="BT1065" s="29">
        <f t="shared" si="151"/>
        <v>0</v>
      </c>
      <c r="BU1065" s="40">
        <f>ROUNDUP('Дані з ДІСО'!AG1065/Параметри!$K$71,0)</f>
        <v>0</v>
      </c>
      <c r="BV1065" s="40">
        <f t="shared" si="152"/>
        <v>0</v>
      </c>
      <c r="BW1065" s="40">
        <f>IF('Дані з ДІСО'!AG1065=0,0,'Дані з ДІСО'!AJ1065/'Дані з ДІСО'!AG1065)</f>
        <v>0</v>
      </c>
      <c r="BX1065" s="29">
        <f>BV1065*(1+0.25*BW1065)*Параметри!$K$51</f>
        <v>0</v>
      </c>
      <c r="BY1065" s="29">
        <f>ROUND(IF(Параметри!$K$77="No",CC1065,CC1065*Параметри!$K$78)+AG1065,1)</f>
        <v>21864.400000000001</v>
      </c>
      <c r="BZ1065" s="29">
        <f>ROUND(IF(Параметри!$K$77="No",BF1065,BF1065*Параметри!$K$78),1)</f>
        <v>0</v>
      </c>
      <c r="CA1065" s="29">
        <f>ROUND(IF(Параметри!$K$77="No",BI1065,BI1065*Параметри!$K$78),1)</f>
        <v>0</v>
      </c>
      <c r="CB1065" s="29">
        <f>ROUND(IF(Параметри!$K$77="No",BJ1065,BJ1065*Параметри!$K$78),1)</f>
        <v>0</v>
      </c>
      <c r="CC1065" s="29">
        <f t="shared" si="146"/>
        <v>24293.733212561532</v>
      </c>
    </row>
    <row r="1066" spans="1:81">
      <c r="A1066" s="9">
        <v>1065</v>
      </c>
      <c r="B1066" s="9" t="s">
        <v>3148</v>
      </c>
      <c r="C1066" s="9" t="s">
        <v>3148</v>
      </c>
      <c r="D1066" s="9" t="s">
        <v>4119</v>
      </c>
      <c r="E1066" s="9" t="s">
        <v>24</v>
      </c>
      <c r="F1066" s="9" t="s">
        <v>4123</v>
      </c>
      <c r="G1066" s="9" t="s">
        <v>2217</v>
      </c>
      <c r="H1066" s="29">
        <f>SUM('Дані з ДІСО'!J1066:L1066)</f>
        <v>1017</v>
      </c>
      <c r="I1066" s="29">
        <f>SUM('Дані з ДІСО'!G1066:I1066)</f>
        <v>73</v>
      </c>
      <c r="J1066" s="29">
        <f>SUM('Дані з ДІСО'!P1066:R1066)</f>
        <v>0</v>
      </c>
      <c r="K1066" s="29">
        <f>SUM('Дані з ДІСО'!V1066:X1066)</f>
        <v>0</v>
      </c>
      <c r="L1066" s="40">
        <f>ROUNDUP('Дані з ДІСО'!J1066/'Коефіцієнти АТО'!$R1066,0)</f>
        <v>27</v>
      </c>
      <c r="M1066" s="40">
        <f>ROUNDUP('Дані з ДІСО'!K1066/'Коефіцієнти АТО'!$R1066,0)</f>
        <v>38</v>
      </c>
      <c r="N1066" s="40">
        <f>ROUNDUP('Дані з ДІСО'!L1066/'Коефіцієнти АТО'!$R1066,0)</f>
        <v>9</v>
      </c>
      <c r="O1066" s="59">
        <f>(L1066*Параметри!$K$32+M1066*Параметри!$L$32+N1066*Параметри!$M$32)/18</f>
        <v>121.28333333333336</v>
      </c>
      <c r="P1066" s="41">
        <f>IF(H1066=0,"",'Дані з ДІСО'!Y1066/H1066)</f>
        <v>0</v>
      </c>
      <c r="Q1066" s="29">
        <f>IF(H1066=0,"",(1+0.25*P1066)*O1066*Параметри!$K$51)</f>
        <v>24841.277916354538</v>
      </c>
      <c r="R1066" s="29">
        <f>IF(H1066=0,"",Q1066*'Коефіцієнти АТО'!T1066)</f>
        <v>422.30172457802718</v>
      </c>
      <c r="S1066" s="29">
        <f>IF(H1066=0,"",H1066*(1+0.25*P1066)*Параметри!$K$66*Параметри!$K$20/1000)</f>
        <v>0</v>
      </c>
      <c r="T1066" s="29">
        <f>IF(H1066=0,"",H1066*(1+0.25*P1066)*'Коефіцієнти АТО'!$S1066*Параметри!$K$20/1000)</f>
        <v>5129.7035628729427</v>
      </c>
      <c r="U1066" s="29">
        <f t="shared" si="147"/>
        <v>30393.283203805509</v>
      </c>
      <c r="V1066" s="29">
        <f t="shared" si="148"/>
        <v>30393.283203805509</v>
      </c>
      <c r="W1066" s="40">
        <f>ROUNDUP('Дані з ДІСО'!P1066/Параметри!$K$24,0)</f>
        <v>0</v>
      </c>
      <c r="X1066" s="40">
        <f>ROUNDUP('Дані з ДІСО'!Q1066/Параметри!$K$24,0)</f>
        <v>0</v>
      </c>
      <c r="Y1066" s="40">
        <f>ROUNDUP('Дані з ДІСО'!R1066/Параметри!$K$24,0)</f>
        <v>0</v>
      </c>
      <c r="Z1066" s="59">
        <f>(W1066*Параметри!$K$33+X1066*Параметри!$L$33+Y1066*Параметри!$M$33)/18</f>
        <v>0</v>
      </c>
      <c r="AA1066" s="41">
        <f>IF(J1066=0,0,'Дані з ДІСО'!AA1066/J1066)</f>
        <v>0</v>
      </c>
      <c r="AB1066" s="29">
        <f>(1+0.25*AA1066)*Z1066*Параметри!$K$51</f>
        <v>0</v>
      </c>
      <c r="AC1066" s="29">
        <f>AB1066*'Коефіцієнти АТО'!U1066</f>
        <v>0</v>
      </c>
      <c r="AD1066" s="29">
        <f>J1066*(1+0.25*AA1066)*Параметри!$K$66*Параметри!$K$20/1000</f>
        <v>0</v>
      </c>
      <c r="AE1066" s="29">
        <f>(1+0.25*AA1066)*J1066*'Коефіцієнти АТО'!S1066*Параметри!$K$20/1000</f>
        <v>0</v>
      </c>
      <c r="AF1066" s="29">
        <f t="shared" si="144"/>
        <v>0</v>
      </c>
      <c r="AG1066" s="29">
        <v>0</v>
      </c>
      <c r="AH1066" s="40">
        <v>12</v>
      </c>
      <c r="AI1066" s="40">
        <v>0</v>
      </c>
      <c r="AJ1066" s="40">
        <f t="shared" si="145"/>
        <v>0</v>
      </c>
      <c r="AK1066" s="29">
        <f>(AH1066+AI1066)*(1+0.25*AJ1066)*Параметри!$K$53</f>
        <v>2153.1513083520003</v>
      </c>
      <c r="AL1066" s="29">
        <f>ROUNDUP(('Дані з ДІСО'!AU1066+'Дані з ДІСО'!AW1066)/Параметри!$K$28,0)</f>
        <v>0</v>
      </c>
      <c r="AM1066" s="64">
        <f>AL1066*Параметри!$M$35/18</f>
        <v>0</v>
      </c>
      <c r="AN1066" s="29">
        <f>IF(AL1066=0,0,'Дані з ДІСО'!AW1066/SUM('Дані з ДІСО'!AU1066,'Дані з ДІСО'!AW1066))</f>
        <v>0</v>
      </c>
      <c r="AO1066" s="29">
        <f>(1+0.25*AN1066)*AM1066*Параметри!$K$51</f>
        <v>0</v>
      </c>
      <c r="AP1066" s="40">
        <f>ROUNDUP(('Дані з ДІСО'!AE1066+'Дані не з ДІСО'!E1066+'Дані не з ДІСО'!G1066)/Параметри!$K$69,0)</f>
        <v>0</v>
      </c>
      <c r="AQ1066" s="40">
        <f t="shared" si="149"/>
        <v>0</v>
      </c>
      <c r="AR1066" s="40">
        <f>IF(AP1066=0,0,('Дані з ДІСО'!AH1066+'Дані не з ДІСО'!G1066)/('Дані з ДІСО'!AE1066+'Дані не з ДІСО'!E1066+'Дані не з ДІСО'!G1066))</f>
        <v>0</v>
      </c>
      <c r="AS1066" s="29">
        <f>AQ1066*(1+0.25*AR1066)*Параметри!$K$51</f>
        <v>0</v>
      </c>
      <c r="AT1066" s="40">
        <f>ROUNDUP('Дані з ДІСО'!AF1066/Параметри!$K$70,0)</f>
        <v>0</v>
      </c>
      <c r="AU1066" s="40">
        <f t="shared" si="150"/>
        <v>0</v>
      </c>
      <c r="AV1066" s="40">
        <f>IF(AT1066=0,0,'Дані з ДІСО'!AI1066/'Дані з ДІСО'!AF1066)</f>
        <v>0</v>
      </c>
      <c r="AW1066" s="29">
        <f>AU1066*(1+0.25*AV1066)*Параметри!$K$51</f>
        <v>0</v>
      </c>
      <c r="AX1066" s="40">
        <f>ROUNDUP('Дані з ДІСО'!AR1066/Параметри!$K$29,0)</f>
        <v>0</v>
      </c>
      <c r="AY1066" s="40">
        <f>ROUNDUP('Дані з ДІСО'!AS1066/Параметри!$K$29,0)</f>
        <v>0</v>
      </c>
      <c r="AZ1066" s="40">
        <f>ROUNDUP('Дані з ДІСО'!AT1066/Параметри!$K$29,0)</f>
        <v>0</v>
      </c>
      <c r="BA1066" s="64">
        <f>(AX1066*Параметри!$K$32+AY1066*Параметри!$L$32+AZ1066*Параметри!$M$32)/18</f>
        <v>0</v>
      </c>
      <c r="BB1066" s="29">
        <f>(BA1066*Параметри!$K$51+SUM('Дані з ДІСО'!AR1066:AT1066)*Параметри!$K$48*Параметри!$K$20/1000)*Параметри!$K$74</f>
        <v>0</v>
      </c>
      <c r="BC1066" s="40">
        <f>ROUNDUP(('Дані не з ДІСО'!I1066+'Дані не з ДІСО'!K1066)/Параметри!$K$26,0)</f>
        <v>0</v>
      </c>
      <c r="BD1066" s="29">
        <f>BC1066*Параметри!$M$36/18</f>
        <v>0</v>
      </c>
      <c r="BE1066" s="40">
        <f>IF(BC1066=0,0,'Дані не з ДІСО'!K1066/('Дані не з ДІСО'!I1066+'Дані не з ДІСО'!K1066))</f>
        <v>0</v>
      </c>
      <c r="BF1066" s="29">
        <f>(1+0.25*BE1066)*BD1066*Параметри!$K$51</f>
        <v>0</v>
      </c>
      <c r="BG1066" s="40">
        <f>ROUNDUP('Дані не з ДІСО'!M1066/Параметри!$K$27,0)</f>
        <v>0</v>
      </c>
      <c r="BH1066" s="40">
        <f>BG1066*Параметри!$M$37/18</f>
        <v>0</v>
      </c>
      <c r="BI1066" s="29">
        <f>BH1066*Параметри!$K$51</f>
        <v>0</v>
      </c>
      <c r="BJ1066" s="29">
        <f>'Дані не з ДІСО'!N1066*Параметри!$K$76</f>
        <v>0</v>
      </c>
      <c r="BK1066" s="40">
        <f>ROUNDUP('Дані з ДІСО'!V1066/Параметри!$K$25,0)</f>
        <v>0</v>
      </c>
      <c r="BL1066" s="40">
        <f>ROUNDUP('Дані з ДІСО'!W1066/Параметри!$K$25,0)</f>
        <v>0</v>
      </c>
      <c r="BM1066" s="40">
        <f>ROUNDUP('Дані з ДІСО'!X1066/Параметри!$K$25,0)</f>
        <v>0</v>
      </c>
      <c r="BN1066" s="40">
        <f>(BK1066*Параметри!$K$34+BL1066*Параметри!$L$34+BM1066*Параметри!$M$34)/18</f>
        <v>0</v>
      </c>
      <c r="BO1066" s="40">
        <f>IF(K1066=0,0,'Дані з ДІСО'!AC1066/K1066)</f>
        <v>0</v>
      </c>
      <c r="BP1066" s="29">
        <f>(1+0.25*BO1066)*BN1066*Параметри!$K$51</f>
        <v>0</v>
      </c>
      <c r="BQ1066" s="29">
        <f>BP1066*'Коефіцієнти АТО'!U1066</f>
        <v>0</v>
      </c>
      <c r="BR1066" s="29">
        <f>K1066*(1+0.25*BO1066)*Параметри!$K$66*Параметри!$K$20/1000</f>
        <v>0</v>
      </c>
      <c r="BS1066" s="29">
        <f>(1+0.25*BO1066)*K1066*'Коефіцієнти АТО'!S1066*Параметри!$K$20/1000</f>
        <v>0</v>
      </c>
      <c r="BT1066" s="29">
        <f t="shared" si="151"/>
        <v>0</v>
      </c>
      <c r="BU1066" s="40">
        <f>ROUNDUP('Дані з ДІСО'!AG1066/Параметри!$K$71,0)</f>
        <v>0</v>
      </c>
      <c r="BV1066" s="40">
        <f t="shared" si="152"/>
        <v>0</v>
      </c>
      <c r="BW1066" s="40">
        <f>IF('Дані з ДІСО'!AG1066=0,0,'Дані з ДІСО'!AJ1066/'Дані з ДІСО'!AG1066)</f>
        <v>0</v>
      </c>
      <c r="BX1066" s="29">
        <f>BV1066*(1+0.25*BW1066)*Параметри!$K$51</f>
        <v>0</v>
      </c>
      <c r="BY1066" s="29">
        <f>ROUND(IF(Параметри!$K$77="No",CC1066,CC1066*Параметри!$K$78)+AG1066,1)</f>
        <v>29291.8</v>
      </c>
      <c r="BZ1066" s="29">
        <f>ROUND(IF(Параметри!$K$77="No",BF1066,BF1066*Параметри!$K$78),1)</f>
        <v>0</v>
      </c>
      <c r="CA1066" s="29">
        <f>ROUND(IF(Параметри!$K$77="No",BI1066,BI1066*Параметри!$K$78),1)</f>
        <v>0</v>
      </c>
      <c r="CB1066" s="29">
        <f>ROUND(IF(Параметри!$K$77="No",BJ1066,BJ1066*Параметри!$K$78),1)</f>
        <v>0</v>
      </c>
      <c r="CC1066" s="29">
        <f t="shared" si="146"/>
        <v>32546.43451215751</v>
      </c>
    </row>
    <row r="1067" spans="1:81">
      <c r="A1067" s="9">
        <v>1066</v>
      </c>
      <c r="B1067" s="9" t="s">
        <v>3151</v>
      </c>
      <c r="C1067" s="9" t="s">
        <v>3151</v>
      </c>
      <c r="D1067" s="9" t="s">
        <v>4119</v>
      </c>
      <c r="E1067" s="9" t="s">
        <v>29</v>
      </c>
      <c r="F1067" s="9" t="s">
        <v>4124</v>
      </c>
      <c r="G1067" s="9" t="s">
        <v>2219</v>
      </c>
      <c r="H1067" s="29">
        <f>SUM('Дані з ДІСО'!J1067:L1067)</f>
        <v>1364</v>
      </c>
      <c r="I1067" s="29">
        <f>SUM('Дані з ДІСО'!G1067:I1067)</f>
        <v>86</v>
      </c>
      <c r="J1067" s="29">
        <f>SUM('Дані з ДІСО'!P1067:R1067)</f>
        <v>0</v>
      </c>
      <c r="K1067" s="29">
        <f>SUM('Дані з ДІСО'!V1067:X1067)</f>
        <v>0</v>
      </c>
      <c r="L1067" s="40">
        <f>ROUNDUP('Дані з ДІСО'!J1067/'Коефіцієнти АТО'!$R1067,0)</f>
        <v>33</v>
      </c>
      <c r="M1067" s="40">
        <f>ROUNDUP('Дані з ДІСО'!K1067/'Коефіцієнти АТО'!$R1067,0)</f>
        <v>42</v>
      </c>
      <c r="N1067" s="40">
        <f>ROUNDUP('Дані з ДІСО'!L1067/'Коефіцієнти АТО'!$R1067,0)</f>
        <v>6</v>
      </c>
      <c r="O1067" s="59">
        <f>(L1067*Параметри!$K$32+M1067*Параметри!$L$32+N1067*Параметри!$M$32)/18</f>
        <v>130.30000000000001</v>
      </c>
      <c r="P1067" s="41">
        <f>IF(H1067=0,"",'Дані з ДІСО'!Y1067/H1067)</f>
        <v>0</v>
      </c>
      <c r="Q1067" s="29">
        <f>IF(H1067=0,"",(1+0.25*P1067)*O1067*Параметри!$K$51)</f>
        <v>26688.073484960802</v>
      </c>
      <c r="R1067" s="29">
        <f>IF(H1067=0,"",Q1067*'Коефіцієнти АТО'!T1067)</f>
        <v>453.69724924433365</v>
      </c>
      <c r="S1067" s="29">
        <f>IF(H1067=0,"",H1067*(1+0.25*P1067)*Параметри!$K$66*Параметри!$K$20/1000)</f>
        <v>0</v>
      </c>
      <c r="T1067" s="29">
        <f>IF(H1067=0,"",H1067*(1+0.25*P1067)*'Коефіцієнти АТО'!$S1067*Параметри!$K$20/1000)</f>
        <v>5581.8514196327314</v>
      </c>
      <c r="U1067" s="29">
        <f t="shared" si="147"/>
        <v>32723.622153837867</v>
      </c>
      <c r="V1067" s="29">
        <f t="shared" si="148"/>
        <v>32723.622153837867</v>
      </c>
      <c r="W1067" s="40">
        <f>ROUNDUP('Дані з ДІСО'!P1067/Параметри!$K$24,0)</f>
        <v>0</v>
      </c>
      <c r="X1067" s="40">
        <f>ROUNDUP('Дані з ДІСО'!Q1067/Параметри!$K$24,0)</f>
        <v>0</v>
      </c>
      <c r="Y1067" s="40">
        <f>ROUNDUP('Дані з ДІСО'!R1067/Параметри!$K$24,0)</f>
        <v>0</v>
      </c>
      <c r="Z1067" s="59">
        <f>(W1067*Параметри!$K$33+X1067*Параметри!$L$33+Y1067*Параметри!$M$33)/18</f>
        <v>0</v>
      </c>
      <c r="AA1067" s="41">
        <f>IF(J1067=0,0,'Дані з ДІСО'!AA1067/J1067)</f>
        <v>0</v>
      </c>
      <c r="AB1067" s="29">
        <f>(1+0.25*AA1067)*Z1067*Параметри!$K$51</f>
        <v>0</v>
      </c>
      <c r="AC1067" s="29">
        <f>AB1067*'Коефіцієнти АТО'!U1067</f>
        <v>0</v>
      </c>
      <c r="AD1067" s="29">
        <f>J1067*(1+0.25*AA1067)*Параметри!$K$66*Параметри!$K$20/1000</f>
        <v>0</v>
      </c>
      <c r="AE1067" s="29">
        <f>(1+0.25*AA1067)*J1067*'Коефіцієнти АТО'!S1067*Параметри!$K$20/1000</f>
        <v>0</v>
      </c>
      <c r="AF1067" s="29">
        <f t="shared" si="144"/>
        <v>0</v>
      </c>
      <c r="AG1067" s="29">
        <v>0</v>
      </c>
      <c r="AH1067" s="40">
        <v>10</v>
      </c>
      <c r="AI1067" s="40">
        <v>0</v>
      </c>
      <c r="AJ1067" s="40">
        <f t="shared" si="145"/>
        <v>0</v>
      </c>
      <c r="AK1067" s="29">
        <f>(AH1067+AI1067)*(1+0.25*AJ1067)*Параметри!$K$53</f>
        <v>1794.2927569600006</v>
      </c>
      <c r="AL1067" s="29">
        <f>ROUNDUP(('Дані з ДІСО'!AU1067+'Дані з ДІСО'!AW1067)/Параметри!$K$28,0)</f>
        <v>0</v>
      </c>
      <c r="AM1067" s="64">
        <f>AL1067*Параметри!$M$35/18</f>
        <v>0</v>
      </c>
      <c r="AN1067" s="29">
        <f>IF(AL1067=0,0,'Дані з ДІСО'!AW1067/SUM('Дані з ДІСО'!AU1067,'Дані з ДІСО'!AW1067))</f>
        <v>0</v>
      </c>
      <c r="AO1067" s="29">
        <f>(1+0.25*AN1067)*AM1067*Параметри!$K$51</f>
        <v>0</v>
      </c>
      <c r="AP1067" s="40">
        <f>ROUNDUP(('Дані з ДІСО'!AE1067+'Дані не з ДІСО'!E1067+'Дані не з ДІСО'!G1067)/Параметри!$K$69,0)</f>
        <v>0</v>
      </c>
      <c r="AQ1067" s="40">
        <f t="shared" si="149"/>
        <v>0</v>
      </c>
      <c r="AR1067" s="40">
        <f>IF(AP1067=0,0,('Дані з ДІСО'!AH1067+'Дані не з ДІСО'!G1067)/('Дані з ДІСО'!AE1067+'Дані не з ДІСО'!E1067+'Дані не з ДІСО'!G1067))</f>
        <v>0</v>
      </c>
      <c r="AS1067" s="29">
        <f>AQ1067*(1+0.25*AR1067)*Параметри!$K$51</f>
        <v>0</v>
      </c>
      <c r="AT1067" s="40">
        <f>ROUNDUP('Дані з ДІСО'!AF1067/Параметри!$K$70,0)</f>
        <v>0</v>
      </c>
      <c r="AU1067" s="40">
        <f t="shared" si="150"/>
        <v>0</v>
      </c>
      <c r="AV1067" s="40">
        <f>IF(AT1067=0,0,'Дані з ДІСО'!AI1067/'Дані з ДІСО'!AF1067)</f>
        <v>0</v>
      </c>
      <c r="AW1067" s="29">
        <f>AU1067*(1+0.25*AV1067)*Параметри!$K$51</f>
        <v>0</v>
      </c>
      <c r="AX1067" s="40">
        <f>ROUNDUP('Дані з ДІСО'!AR1067/Параметри!$K$29,0)</f>
        <v>0</v>
      </c>
      <c r="AY1067" s="40">
        <f>ROUNDUP('Дані з ДІСО'!AS1067/Параметри!$K$29,0)</f>
        <v>0</v>
      </c>
      <c r="AZ1067" s="40">
        <f>ROUNDUP('Дані з ДІСО'!AT1067/Параметри!$K$29,0)</f>
        <v>0</v>
      </c>
      <c r="BA1067" s="64">
        <f>(AX1067*Параметри!$K$32+AY1067*Параметри!$L$32+AZ1067*Параметри!$M$32)/18</f>
        <v>0</v>
      </c>
      <c r="BB1067" s="29">
        <f>(BA1067*Параметри!$K$51+SUM('Дані з ДІСО'!AR1067:AT1067)*Параметри!$K$48*Параметри!$K$20/1000)*Параметри!$K$74</f>
        <v>0</v>
      </c>
      <c r="BC1067" s="40">
        <f>ROUNDUP(('Дані не з ДІСО'!I1067+'Дані не з ДІСО'!K1067)/Параметри!$K$26,0)</f>
        <v>0</v>
      </c>
      <c r="BD1067" s="29">
        <f>BC1067*Параметри!$M$36/18</f>
        <v>0</v>
      </c>
      <c r="BE1067" s="40">
        <f>IF(BC1067=0,0,'Дані не з ДІСО'!K1067/('Дані не з ДІСО'!I1067+'Дані не з ДІСО'!K1067))</f>
        <v>0</v>
      </c>
      <c r="BF1067" s="29">
        <f>(1+0.25*BE1067)*BD1067*Параметри!$K$51</f>
        <v>0</v>
      </c>
      <c r="BG1067" s="40">
        <f>ROUNDUP('Дані не з ДІСО'!M1067/Параметри!$K$27,0)</f>
        <v>0</v>
      </c>
      <c r="BH1067" s="40">
        <f>BG1067*Параметри!$M$37/18</f>
        <v>0</v>
      </c>
      <c r="BI1067" s="29">
        <f>BH1067*Параметри!$K$51</f>
        <v>0</v>
      </c>
      <c r="BJ1067" s="29">
        <f>'Дані не з ДІСО'!N1067*Параметри!$K$76</f>
        <v>0</v>
      </c>
      <c r="BK1067" s="40">
        <f>ROUNDUP('Дані з ДІСО'!V1067/Параметри!$K$25,0)</f>
        <v>0</v>
      </c>
      <c r="BL1067" s="40">
        <f>ROUNDUP('Дані з ДІСО'!W1067/Параметри!$K$25,0)</f>
        <v>0</v>
      </c>
      <c r="BM1067" s="40">
        <f>ROUNDUP('Дані з ДІСО'!X1067/Параметри!$K$25,0)</f>
        <v>0</v>
      </c>
      <c r="BN1067" s="40">
        <f>(BK1067*Параметри!$K$34+BL1067*Параметри!$L$34+BM1067*Параметри!$M$34)/18</f>
        <v>0</v>
      </c>
      <c r="BO1067" s="40">
        <f>IF(K1067=0,0,'Дані з ДІСО'!AC1067/K1067)</f>
        <v>0</v>
      </c>
      <c r="BP1067" s="29">
        <f>(1+0.25*BO1067)*BN1067*Параметри!$K$51</f>
        <v>0</v>
      </c>
      <c r="BQ1067" s="29">
        <f>BP1067*'Коефіцієнти АТО'!U1067</f>
        <v>0</v>
      </c>
      <c r="BR1067" s="29">
        <f>K1067*(1+0.25*BO1067)*Параметри!$K$66*Параметри!$K$20/1000</f>
        <v>0</v>
      </c>
      <c r="BS1067" s="29">
        <f>(1+0.25*BO1067)*K1067*'Коефіцієнти АТО'!S1067*Параметри!$K$20/1000</f>
        <v>0</v>
      </c>
      <c r="BT1067" s="29">
        <f t="shared" si="151"/>
        <v>0</v>
      </c>
      <c r="BU1067" s="40">
        <f>ROUNDUP('Дані з ДІСО'!AG1067/Параметри!$K$71,0)</f>
        <v>0</v>
      </c>
      <c r="BV1067" s="40">
        <f t="shared" si="152"/>
        <v>0</v>
      </c>
      <c r="BW1067" s="40">
        <f>IF('Дані з ДІСО'!AG1067=0,0,'Дані з ДІСО'!AJ1067/'Дані з ДІСО'!AG1067)</f>
        <v>0</v>
      </c>
      <c r="BX1067" s="29">
        <f>BV1067*(1+0.25*BW1067)*Параметри!$K$51</f>
        <v>0</v>
      </c>
      <c r="BY1067" s="29">
        <f>ROUND(IF(Параметри!$K$77="No",CC1067,CC1067*Параметри!$K$78)+AG1067,1)</f>
        <v>31066.1</v>
      </c>
      <c r="BZ1067" s="29">
        <f>ROUND(IF(Параметри!$K$77="No",BF1067,BF1067*Параметри!$K$78),1)</f>
        <v>0</v>
      </c>
      <c r="CA1067" s="29">
        <f>ROUND(IF(Параметри!$K$77="No",BI1067,BI1067*Параметри!$K$78),1)</f>
        <v>0</v>
      </c>
      <c r="CB1067" s="29">
        <f>ROUND(IF(Параметри!$K$77="No",BJ1067,BJ1067*Параметри!$K$78),1)</f>
        <v>0</v>
      </c>
      <c r="CC1067" s="29">
        <f t="shared" si="146"/>
        <v>34517.914910797866</v>
      </c>
    </row>
    <row r="1068" spans="1:81">
      <c r="A1068" s="9">
        <v>1067</v>
      </c>
      <c r="B1068" s="9" t="s">
        <v>3151</v>
      </c>
      <c r="C1068" s="9" t="s">
        <v>3151</v>
      </c>
      <c r="D1068" s="9" t="s">
        <v>4119</v>
      </c>
      <c r="E1068" s="9" t="s">
        <v>29</v>
      </c>
      <c r="F1068" s="9" t="s">
        <v>4005</v>
      </c>
      <c r="G1068" s="9" t="s">
        <v>2221</v>
      </c>
      <c r="H1068" s="29">
        <f>SUM('Дані з ДІСО'!J1068:L1068)</f>
        <v>492</v>
      </c>
      <c r="I1068" s="29">
        <f>SUM('Дані з ДІСО'!G1068:I1068)</f>
        <v>43</v>
      </c>
      <c r="J1068" s="29">
        <f>SUM('Дані з ДІСО'!P1068:R1068)</f>
        <v>0</v>
      </c>
      <c r="K1068" s="29">
        <f>SUM('Дані з ДІСО'!V1068:X1068)</f>
        <v>0</v>
      </c>
      <c r="L1068" s="40">
        <f>ROUNDUP('Дані з ДІСО'!J1068/'Коефіцієнти АТО'!$R1068,0)</f>
        <v>13</v>
      </c>
      <c r="M1068" s="40">
        <f>ROUNDUP('Дані з ДІСО'!K1068/'Коефіцієнти АТО'!$R1068,0)</f>
        <v>20</v>
      </c>
      <c r="N1068" s="40">
        <f>ROUNDUP('Дані з ДІСО'!L1068/'Коефіцієнти АТО'!$R1068,0)</f>
        <v>2</v>
      </c>
      <c r="O1068" s="59">
        <f>(L1068*Параметри!$K$32+M1068*Параметри!$L$32+N1068*Параметри!$M$32)/18</f>
        <v>56.888888888888886</v>
      </c>
      <c r="P1068" s="41">
        <f>IF(H1068=0,"",'Дані з ДІСО'!Y1068/H1068)</f>
        <v>0</v>
      </c>
      <c r="Q1068" s="29">
        <f>IF(H1068=0,"",(1+0.25*P1068)*O1068*Параметри!$K$51)</f>
        <v>11651.994222136887</v>
      </c>
      <c r="R1068" s="29">
        <f>IF(H1068=0,"",Q1068*'Коефіцієнти АТО'!T1068)</f>
        <v>198.08390177632711</v>
      </c>
      <c r="S1068" s="29">
        <f>IF(H1068=0,"",H1068*(1+0.25*P1068)*Параметри!$K$66*Параметри!$K$20/1000)</f>
        <v>0</v>
      </c>
      <c r="T1068" s="29">
        <f>IF(H1068=0,"",H1068*(1+0.25*P1068)*'Коефіцієнти АТО'!$S1068*Параметри!$K$20/1000)</f>
        <v>2013.3950868469967</v>
      </c>
      <c r="U1068" s="29">
        <f t="shared" si="147"/>
        <v>13863.47321076021</v>
      </c>
      <c r="V1068" s="29">
        <f t="shared" si="148"/>
        <v>13863.47321076021</v>
      </c>
      <c r="W1068" s="40">
        <f>ROUNDUP('Дані з ДІСО'!P1068/Параметри!$K$24,0)</f>
        <v>0</v>
      </c>
      <c r="X1068" s="40">
        <f>ROUNDUP('Дані з ДІСО'!Q1068/Параметри!$K$24,0)</f>
        <v>0</v>
      </c>
      <c r="Y1068" s="40">
        <f>ROUNDUP('Дані з ДІСО'!R1068/Параметри!$K$24,0)</f>
        <v>0</v>
      </c>
      <c r="Z1068" s="59">
        <f>(W1068*Параметри!$K$33+X1068*Параметри!$L$33+Y1068*Параметри!$M$33)/18</f>
        <v>0</v>
      </c>
      <c r="AA1068" s="41">
        <f>IF(J1068=0,0,'Дані з ДІСО'!AA1068/J1068)</f>
        <v>0</v>
      </c>
      <c r="AB1068" s="29">
        <f>(1+0.25*AA1068)*Z1068*Параметри!$K$51</f>
        <v>0</v>
      </c>
      <c r="AC1068" s="29">
        <f>AB1068*'Коефіцієнти АТО'!U1068</f>
        <v>0</v>
      </c>
      <c r="AD1068" s="29">
        <f>J1068*(1+0.25*AA1068)*Параметри!$K$66*Параметри!$K$20/1000</f>
        <v>0</v>
      </c>
      <c r="AE1068" s="29">
        <f>(1+0.25*AA1068)*J1068*'Коефіцієнти АТО'!S1068*Параметри!$K$20/1000</f>
        <v>0</v>
      </c>
      <c r="AF1068" s="29">
        <f t="shared" si="144"/>
        <v>0</v>
      </c>
      <c r="AG1068" s="29">
        <v>0</v>
      </c>
      <c r="AH1068" s="40">
        <v>2</v>
      </c>
      <c r="AI1068" s="40">
        <v>0</v>
      </c>
      <c r="AJ1068" s="40">
        <f t="shared" si="145"/>
        <v>0</v>
      </c>
      <c r="AK1068" s="29">
        <f>(AH1068+AI1068)*(1+0.25*AJ1068)*Параметри!$K$53</f>
        <v>358.85855139200009</v>
      </c>
      <c r="AL1068" s="29">
        <f>ROUNDUP(('Дані з ДІСО'!AU1068+'Дані з ДІСО'!AW1068)/Параметри!$K$28,0)</f>
        <v>0</v>
      </c>
      <c r="AM1068" s="64">
        <f>AL1068*Параметри!$M$35/18</f>
        <v>0</v>
      </c>
      <c r="AN1068" s="29">
        <f>IF(AL1068=0,0,'Дані з ДІСО'!AW1068/SUM('Дані з ДІСО'!AU1068,'Дані з ДІСО'!AW1068))</f>
        <v>0</v>
      </c>
      <c r="AO1068" s="29">
        <f>(1+0.25*AN1068)*AM1068*Параметри!$K$51</f>
        <v>0</v>
      </c>
      <c r="AP1068" s="40">
        <f>ROUNDUP(('Дані з ДІСО'!AE1068+'Дані не з ДІСО'!E1068+'Дані не з ДІСО'!G1068)/Параметри!$K$69,0)</f>
        <v>0</v>
      </c>
      <c r="AQ1068" s="40">
        <f t="shared" si="149"/>
        <v>0</v>
      </c>
      <c r="AR1068" s="40">
        <f>IF(AP1068=0,0,('Дані з ДІСО'!AH1068+'Дані не з ДІСО'!G1068)/('Дані з ДІСО'!AE1068+'Дані не з ДІСО'!E1068+'Дані не з ДІСО'!G1068))</f>
        <v>0</v>
      </c>
      <c r="AS1068" s="29">
        <f>AQ1068*(1+0.25*AR1068)*Параметри!$K$51</f>
        <v>0</v>
      </c>
      <c r="AT1068" s="40">
        <f>ROUNDUP('Дані з ДІСО'!AF1068/Параметри!$K$70,0)</f>
        <v>0</v>
      </c>
      <c r="AU1068" s="40">
        <f t="shared" si="150"/>
        <v>0</v>
      </c>
      <c r="AV1068" s="40">
        <f>IF(AT1068=0,0,'Дані з ДІСО'!AI1068/'Дані з ДІСО'!AF1068)</f>
        <v>0</v>
      </c>
      <c r="AW1068" s="29">
        <f>AU1068*(1+0.25*AV1068)*Параметри!$K$51</f>
        <v>0</v>
      </c>
      <c r="AX1068" s="40">
        <f>ROUNDUP('Дані з ДІСО'!AR1068/Параметри!$K$29,0)</f>
        <v>0</v>
      </c>
      <c r="AY1068" s="40">
        <f>ROUNDUP('Дані з ДІСО'!AS1068/Параметри!$K$29,0)</f>
        <v>0</v>
      </c>
      <c r="AZ1068" s="40">
        <f>ROUNDUP('Дані з ДІСО'!AT1068/Параметри!$K$29,0)</f>
        <v>0</v>
      </c>
      <c r="BA1068" s="64">
        <f>(AX1068*Параметри!$K$32+AY1068*Параметри!$L$32+AZ1068*Параметри!$M$32)/18</f>
        <v>0</v>
      </c>
      <c r="BB1068" s="29">
        <f>(BA1068*Параметри!$K$51+SUM('Дані з ДІСО'!AR1068:AT1068)*Параметри!$K$48*Параметри!$K$20/1000)*Параметри!$K$74</f>
        <v>0</v>
      </c>
      <c r="BC1068" s="40">
        <f>ROUNDUP(('Дані не з ДІСО'!I1068+'Дані не з ДІСО'!K1068)/Параметри!$K$26,0)</f>
        <v>0</v>
      </c>
      <c r="BD1068" s="29">
        <f>BC1068*Параметри!$M$36/18</f>
        <v>0</v>
      </c>
      <c r="BE1068" s="40">
        <f>IF(BC1068=0,0,'Дані не з ДІСО'!K1068/('Дані не з ДІСО'!I1068+'Дані не з ДІСО'!K1068))</f>
        <v>0</v>
      </c>
      <c r="BF1068" s="29">
        <f>(1+0.25*BE1068)*BD1068*Параметри!$K$51</f>
        <v>0</v>
      </c>
      <c r="BG1068" s="40">
        <f>ROUNDUP('Дані не з ДІСО'!M1068/Параметри!$K$27,0)</f>
        <v>0</v>
      </c>
      <c r="BH1068" s="40">
        <f>BG1068*Параметри!$M$37/18</f>
        <v>0</v>
      </c>
      <c r="BI1068" s="29">
        <f>BH1068*Параметри!$K$51</f>
        <v>0</v>
      </c>
      <c r="BJ1068" s="29">
        <f>'Дані не з ДІСО'!N1068*Параметри!$K$76</f>
        <v>0</v>
      </c>
      <c r="BK1068" s="40">
        <f>ROUNDUP('Дані з ДІСО'!V1068/Параметри!$K$25,0)</f>
        <v>0</v>
      </c>
      <c r="BL1068" s="40">
        <f>ROUNDUP('Дані з ДІСО'!W1068/Параметри!$K$25,0)</f>
        <v>0</v>
      </c>
      <c r="BM1068" s="40">
        <f>ROUNDUP('Дані з ДІСО'!X1068/Параметри!$K$25,0)</f>
        <v>0</v>
      </c>
      <c r="BN1068" s="40">
        <f>(BK1068*Параметри!$K$34+BL1068*Параметри!$L$34+BM1068*Параметри!$M$34)/18</f>
        <v>0</v>
      </c>
      <c r="BO1068" s="40">
        <f>IF(K1068=0,0,'Дані з ДІСО'!AC1068/K1068)</f>
        <v>0</v>
      </c>
      <c r="BP1068" s="29">
        <f>(1+0.25*BO1068)*BN1068*Параметри!$K$51</f>
        <v>0</v>
      </c>
      <c r="BQ1068" s="29">
        <f>BP1068*'Коефіцієнти АТО'!U1068</f>
        <v>0</v>
      </c>
      <c r="BR1068" s="29">
        <f>K1068*(1+0.25*BO1068)*Параметри!$K$66*Параметри!$K$20/1000</f>
        <v>0</v>
      </c>
      <c r="BS1068" s="29">
        <f>(1+0.25*BO1068)*K1068*'Коефіцієнти АТО'!S1068*Параметри!$K$20/1000</f>
        <v>0</v>
      </c>
      <c r="BT1068" s="29">
        <f t="shared" si="151"/>
        <v>0</v>
      </c>
      <c r="BU1068" s="40">
        <f>ROUNDUP('Дані з ДІСО'!AG1068/Параметри!$K$71,0)</f>
        <v>0</v>
      </c>
      <c r="BV1068" s="40">
        <f t="shared" si="152"/>
        <v>0</v>
      </c>
      <c r="BW1068" s="40">
        <f>IF('Дані з ДІСО'!AG1068=0,0,'Дані з ДІСО'!AJ1068/'Дані з ДІСО'!AG1068)</f>
        <v>0</v>
      </c>
      <c r="BX1068" s="29">
        <f>BV1068*(1+0.25*BW1068)*Параметри!$K$51</f>
        <v>0</v>
      </c>
      <c r="BY1068" s="29">
        <f>ROUND(IF(Параметри!$K$77="No",CC1068,CC1068*Параметри!$K$78)+AG1068,1)</f>
        <v>12800.1</v>
      </c>
      <c r="BZ1068" s="29">
        <f>ROUND(IF(Параметри!$K$77="No",BF1068,BF1068*Параметри!$K$78),1)</f>
        <v>0</v>
      </c>
      <c r="CA1068" s="29">
        <f>ROUND(IF(Параметри!$K$77="No",BI1068,BI1068*Параметри!$K$78),1)</f>
        <v>0</v>
      </c>
      <c r="CB1068" s="29">
        <f>ROUND(IF(Параметри!$K$77="No",BJ1068,BJ1068*Параметри!$K$78),1)</f>
        <v>0</v>
      </c>
      <c r="CC1068" s="29">
        <f t="shared" si="146"/>
        <v>14222.331762152211</v>
      </c>
    </row>
    <row r="1069" spans="1:81">
      <c r="A1069" s="9">
        <v>1068</v>
      </c>
      <c r="B1069" s="9" t="s">
        <v>3148</v>
      </c>
      <c r="C1069" s="9" t="s">
        <v>3148</v>
      </c>
      <c r="D1069" s="9" t="s">
        <v>4119</v>
      </c>
      <c r="E1069" s="9" t="s">
        <v>24</v>
      </c>
      <c r="F1069" s="9" t="s">
        <v>4125</v>
      </c>
      <c r="G1069" s="9" t="s">
        <v>2223</v>
      </c>
      <c r="H1069" s="29">
        <f>SUM('Дані з ДІСО'!J1069:L1069)</f>
        <v>611</v>
      </c>
      <c r="I1069" s="29">
        <f>SUM('Дані з ДІСО'!G1069:I1069)</f>
        <v>56</v>
      </c>
      <c r="J1069" s="29">
        <f>SUM('Дані з ДІСО'!P1069:R1069)</f>
        <v>0</v>
      </c>
      <c r="K1069" s="29">
        <f>SUM('Дані з ДІСО'!V1069:X1069)</f>
        <v>0</v>
      </c>
      <c r="L1069" s="40">
        <f>ROUNDUP('Дані з ДІСО'!J1069/'Коефіцієнти АТО'!$R1069,0)</f>
        <v>18</v>
      </c>
      <c r="M1069" s="40">
        <f>ROUNDUP('Дані з ДІСО'!K1069/'Коефіцієнти АТО'!$R1069,0)</f>
        <v>30</v>
      </c>
      <c r="N1069" s="40">
        <f>ROUNDUP('Дані з ДІСО'!L1069/'Коефіцієнти АТО'!$R1069,0)</f>
        <v>4</v>
      </c>
      <c r="O1069" s="59">
        <f>(L1069*Параметри!$K$32+M1069*Параметри!$L$32+N1069*Параметри!$M$32)/18</f>
        <v>85.388888888888886</v>
      </c>
      <c r="P1069" s="41">
        <f>IF(H1069=0,"",'Дані з ДІСО'!Y1069/H1069)</f>
        <v>0</v>
      </c>
      <c r="Q1069" s="29">
        <f>IF(H1069=0,"",(1+0.25*P1069)*O1069*Параметри!$K$51)</f>
        <v>17489.37023381289</v>
      </c>
      <c r="R1069" s="29">
        <f>IF(H1069=0,"",Q1069*'Коефіцієнти АТО'!T1069)</f>
        <v>297.31929397481912</v>
      </c>
      <c r="S1069" s="29">
        <f>IF(H1069=0,"",H1069*(1+0.25*P1069)*Параметри!$K$66*Параметри!$K$20/1000)</f>
        <v>0</v>
      </c>
      <c r="T1069" s="29">
        <f>IF(H1069=0,"",H1069*(1+0.25*P1069)*'Коефіцієнти АТО'!$S1069*Параметри!$K$20/1000)</f>
        <v>3081.8573027683074</v>
      </c>
      <c r="U1069" s="29">
        <f t="shared" si="147"/>
        <v>20868.546830556017</v>
      </c>
      <c r="V1069" s="29">
        <f t="shared" si="148"/>
        <v>20868.546830556017</v>
      </c>
      <c r="W1069" s="40">
        <f>ROUNDUP('Дані з ДІСО'!P1069/Параметри!$K$24,0)</f>
        <v>0</v>
      </c>
      <c r="X1069" s="40">
        <f>ROUNDUP('Дані з ДІСО'!Q1069/Параметри!$K$24,0)</f>
        <v>0</v>
      </c>
      <c r="Y1069" s="40">
        <f>ROUNDUP('Дані з ДІСО'!R1069/Параметри!$K$24,0)</f>
        <v>0</v>
      </c>
      <c r="Z1069" s="59">
        <f>(W1069*Параметри!$K$33+X1069*Параметри!$L$33+Y1069*Параметри!$M$33)/18</f>
        <v>0</v>
      </c>
      <c r="AA1069" s="41">
        <f>IF(J1069=0,0,'Дані з ДІСО'!AA1069/J1069)</f>
        <v>0</v>
      </c>
      <c r="AB1069" s="29">
        <f>(1+0.25*AA1069)*Z1069*Параметри!$K$51</f>
        <v>0</v>
      </c>
      <c r="AC1069" s="29">
        <f>AB1069*'Коефіцієнти АТО'!U1069</f>
        <v>0</v>
      </c>
      <c r="AD1069" s="29">
        <f>J1069*(1+0.25*AA1069)*Параметри!$K$66*Параметри!$K$20/1000</f>
        <v>0</v>
      </c>
      <c r="AE1069" s="29">
        <f>(1+0.25*AA1069)*J1069*'Коефіцієнти АТО'!S1069*Параметри!$K$20/1000</f>
        <v>0</v>
      </c>
      <c r="AF1069" s="29">
        <f t="shared" si="144"/>
        <v>0</v>
      </c>
      <c r="AG1069" s="29">
        <v>0</v>
      </c>
      <c r="AH1069" s="40">
        <v>5</v>
      </c>
      <c r="AI1069" s="40">
        <v>0</v>
      </c>
      <c r="AJ1069" s="40">
        <f t="shared" si="145"/>
        <v>0</v>
      </c>
      <c r="AK1069" s="29">
        <f>(AH1069+AI1069)*(1+0.25*AJ1069)*Параметри!$K$53</f>
        <v>897.14637848000029</v>
      </c>
      <c r="AL1069" s="29">
        <f>ROUNDUP(('Дані з ДІСО'!AU1069+'Дані з ДІСО'!AW1069)/Параметри!$K$28,0)</f>
        <v>0</v>
      </c>
      <c r="AM1069" s="64">
        <f>AL1069*Параметри!$M$35/18</f>
        <v>0</v>
      </c>
      <c r="AN1069" s="29">
        <f>IF(AL1069=0,0,'Дані з ДІСО'!AW1069/SUM('Дані з ДІСО'!AU1069,'Дані з ДІСО'!AW1069))</f>
        <v>0</v>
      </c>
      <c r="AO1069" s="29">
        <f>(1+0.25*AN1069)*AM1069*Параметри!$K$51</f>
        <v>0</v>
      </c>
      <c r="AP1069" s="40">
        <f>ROUNDUP(('Дані з ДІСО'!AE1069+'Дані не з ДІСО'!E1069+'Дані не з ДІСО'!G1069)/Параметри!$K$69,0)</f>
        <v>0</v>
      </c>
      <c r="AQ1069" s="40">
        <f t="shared" si="149"/>
        <v>0</v>
      </c>
      <c r="AR1069" s="40">
        <f>IF(AP1069=0,0,('Дані з ДІСО'!AH1069+'Дані не з ДІСО'!G1069)/('Дані з ДІСО'!AE1069+'Дані не з ДІСО'!E1069+'Дані не з ДІСО'!G1069))</f>
        <v>0</v>
      </c>
      <c r="AS1069" s="29">
        <f>AQ1069*(1+0.25*AR1069)*Параметри!$K$51</f>
        <v>0</v>
      </c>
      <c r="AT1069" s="40">
        <f>ROUNDUP('Дані з ДІСО'!AF1069/Параметри!$K$70,0)</f>
        <v>0</v>
      </c>
      <c r="AU1069" s="40">
        <f t="shared" si="150"/>
        <v>0</v>
      </c>
      <c r="AV1069" s="40">
        <f>IF(AT1069=0,0,'Дані з ДІСО'!AI1069/'Дані з ДІСО'!AF1069)</f>
        <v>0</v>
      </c>
      <c r="AW1069" s="29">
        <f>AU1069*(1+0.25*AV1069)*Параметри!$K$51</f>
        <v>0</v>
      </c>
      <c r="AX1069" s="40">
        <f>ROUNDUP('Дані з ДІСО'!AR1069/Параметри!$K$29,0)</f>
        <v>0</v>
      </c>
      <c r="AY1069" s="40">
        <f>ROUNDUP('Дані з ДІСО'!AS1069/Параметри!$K$29,0)</f>
        <v>0</v>
      </c>
      <c r="AZ1069" s="40">
        <f>ROUNDUP('Дані з ДІСО'!AT1069/Параметри!$K$29,0)</f>
        <v>0</v>
      </c>
      <c r="BA1069" s="64">
        <f>(AX1069*Параметри!$K$32+AY1069*Параметри!$L$32+AZ1069*Параметри!$M$32)/18</f>
        <v>0</v>
      </c>
      <c r="BB1069" s="29">
        <f>(BA1069*Параметри!$K$51+SUM('Дані з ДІСО'!AR1069:AT1069)*Параметри!$K$48*Параметри!$K$20/1000)*Параметри!$K$74</f>
        <v>0</v>
      </c>
      <c r="BC1069" s="40">
        <f>ROUNDUP(('Дані не з ДІСО'!I1069+'Дані не з ДІСО'!K1069)/Параметри!$K$26,0)</f>
        <v>0</v>
      </c>
      <c r="BD1069" s="29">
        <f>BC1069*Параметри!$M$36/18</f>
        <v>0</v>
      </c>
      <c r="BE1069" s="40">
        <f>IF(BC1069=0,0,'Дані не з ДІСО'!K1069/('Дані не з ДІСО'!I1069+'Дані не з ДІСО'!K1069))</f>
        <v>0</v>
      </c>
      <c r="BF1069" s="29">
        <f>(1+0.25*BE1069)*BD1069*Параметри!$K$51</f>
        <v>0</v>
      </c>
      <c r="BG1069" s="40">
        <f>ROUNDUP('Дані не з ДІСО'!M1069/Параметри!$K$27,0)</f>
        <v>0</v>
      </c>
      <c r="BH1069" s="40">
        <f>BG1069*Параметри!$M$37/18</f>
        <v>0</v>
      </c>
      <c r="BI1069" s="29">
        <f>BH1069*Параметри!$K$51</f>
        <v>0</v>
      </c>
      <c r="BJ1069" s="29">
        <f>'Дані не з ДІСО'!N1069*Параметри!$K$76</f>
        <v>0</v>
      </c>
      <c r="BK1069" s="40">
        <f>ROUNDUP('Дані з ДІСО'!V1069/Параметри!$K$25,0)</f>
        <v>0</v>
      </c>
      <c r="BL1069" s="40">
        <f>ROUNDUP('Дані з ДІСО'!W1069/Параметри!$K$25,0)</f>
        <v>0</v>
      </c>
      <c r="BM1069" s="40">
        <f>ROUNDUP('Дані з ДІСО'!X1069/Параметри!$K$25,0)</f>
        <v>0</v>
      </c>
      <c r="BN1069" s="40">
        <f>(BK1069*Параметри!$K$34+BL1069*Параметри!$L$34+BM1069*Параметри!$M$34)/18</f>
        <v>0</v>
      </c>
      <c r="BO1069" s="40">
        <f>IF(K1069=0,0,'Дані з ДІСО'!AC1069/K1069)</f>
        <v>0</v>
      </c>
      <c r="BP1069" s="29">
        <f>(1+0.25*BO1069)*BN1069*Параметри!$K$51</f>
        <v>0</v>
      </c>
      <c r="BQ1069" s="29">
        <f>BP1069*'Коефіцієнти АТО'!U1069</f>
        <v>0</v>
      </c>
      <c r="BR1069" s="29">
        <f>K1069*(1+0.25*BO1069)*Параметри!$K$66*Параметри!$K$20/1000</f>
        <v>0</v>
      </c>
      <c r="BS1069" s="29">
        <f>(1+0.25*BO1069)*K1069*'Коефіцієнти АТО'!S1069*Параметри!$K$20/1000</f>
        <v>0</v>
      </c>
      <c r="BT1069" s="29">
        <f t="shared" si="151"/>
        <v>0</v>
      </c>
      <c r="BU1069" s="40">
        <f>ROUNDUP('Дані з ДІСО'!AG1069/Параметри!$K$71,0)</f>
        <v>0</v>
      </c>
      <c r="BV1069" s="40">
        <f t="shared" si="152"/>
        <v>0</v>
      </c>
      <c r="BW1069" s="40">
        <f>IF('Дані з ДІСО'!AG1069=0,0,'Дані з ДІСО'!AJ1069/'Дані з ДІСО'!AG1069)</f>
        <v>0</v>
      </c>
      <c r="BX1069" s="29">
        <f>BV1069*(1+0.25*BW1069)*Параметри!$K$51</f>
        <v>0</v>
      </c>
      <c r="BY1069" s="29">
        <f>ROUND(IF(Параметри!$K$77="No",CC1069,CC1069*Параметри!$K$78)+AG1069,1)</f>
        <v>19589.099999999999</v>
      </c>
      <c r="BZ1069" s="29">
        <f>ROUND(IF(Параметри!$K$77="No",BF1069,BF1069*Параметри!$K$78),1)</f>
        <v>0</v>
      </c>
      <c r="CA1069" s="29">
        <f>ROUND(IF(Параметри!$K$77="No",BI1069,BI1069*Параметри!$K$78),1)</f>
        <v>0</v>
      </c>
      <c r="CB1069" s="29">
        <f>ROUND(IF(Параметри!$K$77="No",BJ1069,BJ1069*Параметри!$K$78),1)</f>
        <v>0</v>
      </c>
      <c r="CC1069" s="29">
        <f t="shared" si="146"/>
        <v>21765.693209036017</v>
      </c>
    </row>
    <row r="1070" spans="1:81">
      <c r="A1070" s="9">
        <v>1069</v>
      </c>
      <c r="B1070" s="9" t="s">
        <v>3151</v>
      </c>
      <c r="C1070" s="9" t="s">
        <v>3151</v>
      </c>
      <c r="D1070" s="9" t="s">
        <v>4119</v>
      </c>
      <c r="E1070" s="9" t="s">
        <v>29</v>
      </c>
      <c r="F1070" s="9" t="s">
        <v>4126</v>
      </c>
      <c r="G1070" s="9" t="s">
        <v>2225</v>
      </c>
      <c r="H1070" s="29">
        <f>SUM('Дані з ДІСО'!J1070:L1070)</f>
        <v>2481</v>
      </c>
      <c r="I1070" s="29">
        <f>SUM('Дані з ДІСО'!G1070:I1070)</f>
        <v>135</v>
      </c>
      <c r="J1070" s="29">
        <f>SUM('Дані з ДІСО'!P1070:R1070)</f>
        <v>0</v>
      </c>
      <c r="K1070" s="29">
        <f>SUM('Дані з ДІСО'!V1070:X1070)</f>
        <v>0</v>
      </c>
      <c r="L1070" s="40">
        <f>ROUNDUP('Дані з ДІСО'!J1070/'Коефіцієнти АТО'!$R1070,0)</f>
        <v>58</v>
      </c>
      <c r="M1070" s="40">
        <f>ROUNDUP('Дані з ДІСО'!K1070/'Коефіцієнти АТО'!$R1070,0)</f>
        <v>71</v>
      </c>
      <c r="N1070" s="40">
        <f>ROUNDUP('Дані з ДІСО'!L1070/'Коефіцієнти АТО'!$R1070,0)</f>
        <v>10</v>
      </c>
      <c r="O1070" s="59">
        <f>(L1070*Параметри!$K$32+M1070*Параметри!$L$32+N1070*Параметри!$M$32)/18</f>
        <v>222.81666666666669</v>
      </c>
      <c r="P1070" s="41">
        <f>IF(H1070=0,"",'Дані з ДІСО'!Y1070/H1070)</f>
        <v>0</v>
      </c>
      <c r="Q1070" s="29">
        <f>IF(H1070=0,"",(1+0.25*P1070)*O1070*Параметри!$K$51)</f>
        <v>45637.35666672307</v>
      </c>
      <c r="R1070" s="29">
        <f>IF(H1070=0,"",Q1070*'Коефіцієнти АТО'!T1070)</f>
        <v>775.83506333429227</v>
      </c>
      <c r="S1070" s="29">
        <f>IF(H1070=0,"",H1070*(1+0.25*P1070)*Параметри!$K$66*Параметри!$K$20/1000)</f>
        <v>0</v>
      </c>
      <c r="T1070" s="29">
        <f>IF(H1070=0,"",H1070*(1+0.25*P1070)*'Коефіцієнти АТО'!$S1070*Параметри!$K$20/1000)</f>
        <v>12514.055594383257</v>
      </c>
      <c r="U1070" s="29">
        <f t="shared" si="147"/>
        <v>58927.247324440621</v>
      </c>
      <c r="V1070" s="29">
        <f t="shared" si="148"/>
        <v>58927.247324440621</v>
      </c>
      <c r="W1070" s="40">
        <f>ROUNDUP('Дані з ДІСО'!P1070/Параметри!$K$24,0)</f>
        <v>0</v>
      </c>
      <c r="X1070" s="40">
        <f>ROUNDUP('Дані з ДІСО'!Q1070/Параметри!$K$24,0)</f>
        <v>0</v>
      </c>
      <c r="Y1070" s="40">
        <f>ROUNDUP('Дані з ДІСО'!R1070/Параметри!$K$24,0)</f>
        <v>0</v>
      </c>
      <c r="Z1070" s="59">
        <f>(W1070*Параметри!$K$33+X1070*Параметри!$L$33+Y1070*Параметри!$M$33)/18</f>
        <v>0</v>
      </c>
      <c r="AA1070" s="41">
        <f>IF(J1070=0,0,'Дані з ДІСО'!AA1070/J1070)</f>
        <v>0</v>
      </c>
      <c r="AB1070" s="29">
        <f>(1+0.25*AA1070)*Z1070*Параметри!$K$51</f>
        <v>0</v>
      </c>
      <c r="AC1070" s="29">
        <f>AB1070*'Коефіцієнти АТО'!U1070</f>
        <v>0</v>
      </c>
      <c r="AD1070" s="29">
        <f>J1070*(1+0.25*AA1070)*Параметри!$K$66*Параметри!$K$20/1000</f>
        <v>0</v>
      </c>
      <c r="AE1070" s="29">
        <f>(1+0.25*AA1070)*J1070*'Коефіцієнти АТО'!S1070*Параметри!$K$20/1000</f>
        <v>0</v>
      </c>
      <c r="AF1070" s="29">
        <f t="shared" si="144"/>
        <v>0</v>
      </c>
      <c r="AG1070" s="29">
        <v>0</v>
      </c>
      <c r="AH1070" s="40">
        <v>17</v>
      </c>
      <c r="AI1070" s="40">
        <v>0</v>
      </c>
      <c r="AJ1070" s="40">
        <f t="shared" si="145"/>
        <v>0</v>
      </c>
      <c r="AK1070" s="29">
        <f>(AH1070+AI1070)*(1+0.25*AJ1070)*Параметри!$K$53</f>
        <v>3050.2976868320006</v>
      </c>
      <c r="AL1070" s="29">
        <f>ROUNDUP(('Дані з ДІСО'!AU1070+'Дані з ДІСО'!AW1070)/Параметри!$K$28,0)</f>
        <v>0</v>
      </c>
      <c r="AM1070" s="64">
        <f>AL1070*Параметри!$M$35/18</f>
        <v>0</v>
      </c>
      <c r="AN1070" s="29">
        <f>IF(AL1070=0,0,'Дані з ДІСО'!AW1070/SUM('Дані з ДІСО'!AU1070,'Дані з ДІСО'!AW1070))</f>
        <v>0</v>
      </c>
      <c r="AO1070" s="29">
        <f>(1+0.25*AN1070)*AM1070*Параметри!$K$51</f>
        <v>0</v>
      </c>
      <c r="AP1070" s="40">
        <f>ROUNDUP(('Дані з ДІСО'!AE1070+'Дані не з ДІСО'!E1070+'Дані не з ДІСО'!G1070)/Параметри!$K$69,0)</f>
        <v>0</v>
      </c>
      <c r="AQ1070" s="40">
        <f t="shared" si="149"/>
        <v>0</v>
      </c>
      <c r="AR1070" s="40">
        <f>IF(AP1070=0,0,('Дані з ДІСО'!AH1070+'Дані не з ДІСО'!G1070)/('Дані з ДІСО'!AE1070+'Дані не з ДІСО'!E1070+'Дані не з ДІСО'!G1070))</f>
        <v>0</v>
      </c>
      <c r="AS1070" s="29">
        <f>AQ1070*(1+0.25*AR1070)*Параметри!$K$51</f>
        <v>0</v>
      </c>
      <c r="AT1070" s="40">
        <f>ROUNDUP('Дані з ДІСО'!AF1070/Параметри!$K$70,0)</f>
        <v>0</v>
      </c>
      <c r="AU1070" s="40">
        <f t="shared" si="150"/>
        <v>0</v>
      </c>
      <c r="AV1070" s="40">
        <f>IF(AT1070=0,0,'Дані з ДІСО'!AI1070/'Дані з ДІСО'!AF1070)</f>
        <v>0</v>
      </c>
      <c r="AW1070" s="29">
        <f>AU1070*(1+0.25*AV1070)*Параметри!$K$51</f>
        <v>0</v>
      </c>
      <c r="AX1070" s="40">
        <f>ROUNDUP('Дані з ДІСО'!AR1070/Параметри!$K$29,0)</f>
        <v>0</v>
      </c>
      <c r="AY1070" s="40">
        <f>ROUNDUP('Дані з ДІСО'!AS1070/Параметри!$K$29,0)</f>
        <v>0</v>
      </c>
      <c r="AZ1070" s="40">
        <f>ROUNDUP('Дані з ДІСО'!AT1070/Параметри!$K$29,0)</f>
        <v>0</v>
      </c>
      <c r="BA1070" s="64">
        <f>(AX1070*Параметри!$K$32+AY1070*Параметри!$L$32+AZ1070*Параметри!$M$32)/18</f>
        <v>0</v>
      </c>
      <c r="BB1070" s="29">
        <f>(BA1070*Параметри!$K$51+SUM('Дані з ДІСО'!AR1070:AT1070)*Параметри!$K$48*Параметри!$K$20/1000)*Параметри!$K$74</f>
        <v>0</v>
      </c>
      <c r="BC1070" s="40">
        <f>ROUNDUP(('Дані не з ДІСО'!I1070+'Дані не з ДІСО'!K1070)/Параметри!$K$26,0)</f>
        <v>0</v>
      </c>
      <c r="BD1070" s="29">
        <f>BC1070*Параметри!$M$36/18</f>
        <v>0</v>
      </c>
      <c r="BE1070" s="40">
        <f>IF(BC1070=0,0,'Дані не з ДІСО'!K1070/('Дані не з ДІСО'!I1070+'Дані не з ДІСО'!K1070))</f>
        <v>0</v>
      </c>
      <c r="BF1070" s="29">
        <f>(1+0.25*BE1070)*BD1070*Параметри!$K$51</f>
        <v>0</v>
      </c>
      <c r="BG1070" s="40">
        <f>ROUNDUP('Дані не з ДІСО'!M1070/Параметри!$K$27,0)</f>
        <v>0</v>
      </c>
      <c r="BH1070" s="40">
        <f>BG1070*Параметри!$M$37/18</f>
        <v>0</v>
      </c>
      <c r="BI1070" s="29">
        <f>BH1070*Параметри!$K$51</f>
        <v>0</v>
      </c>
      <c r="BJ1070" s="29">
        <f>'Дані не з ДІСО'!N1070*Параметри!$K$76</f>
        <v>0</v>
      </c>
      <c r="BK1070" s="40">
        <f>ROUNDUP('Дані з ДІСО'!V1070/Параметри!$K$25,0)</f>
        <v>0</v>
      </c>
      <c r="BL1070" s="40">
        <f>ROUNDUP('Дані з ДІСО'!W1070/Параметри!$K$25,0)</f>
        <v>0</v>
      </c>
      <c r="BM1070" s="40">
        <f>ROUNDUP('Дані з ДІСО'!X1070/Параметри!$K$25,0)</f>
        <v>0</v>
      </c>
      <c r="BN1070" s="40">
        <f>(BK1070*Параметри!$K$34+BL1070*Параметри!$L$34+BM1070*Параметри!$M$34)/18</f>
        <v>0</v>
      </c>
      <c r="BO1070" s="40">
        <f>IF(K1070=0,0,'Дані з ДІСО'!AC1070/K1070)</f>
        <v>0</v>
      </c>
      <c r="BP1070" s="29">
        <f>(1+0.25*BO1070)*BN1070*Параметри!$K$51</f>
        <v>0</v>
      </c>
      <c r="BQ1070" s="29">
        <f>BP1070*'Коефіцієнти АТО'!U1070</f>
        <v>0</v>
      </c>
      <c r="BR1070" s="29">
        <f>K1070*(1+0.25*BO1070)*Параметри!$K$66*Параметри!$K$20/1000</f>
        <v>0</v>
      </c>
      <c r="BS1070" s="29">
        <f>(1+0.25*BO1070)*K1070*'Коефіцієнти АТО'!S1070*Параметри!$K$20/1000</f>
        <v>0</v>
      </c>
      <c r="BT1070" s="29">
        <f t="shared" si="151"/>
        <v>0</v>
      </c>
      <c r="BU1070" s="40">
        <f>ROUNDUP('Дані з ДІСО'!AG1070/Параметри!$K$71,0)</f>
        <v>0</v>
      </c>
      <c r="BV1070" s="40">
        <f t="shared" si="152"/>
        <v>0</v>
      </c>
      <c r="BW1070" s="40">
        <f>IF('Дані з ДІСО'!AG1070=0,0,'Дані з ДІСО'!AJ1070/'Дані з ДІСО'!AG1070)</f>
        <v>0</v>
      </c>
      <c r="BX1070" s="29">
        <f>BV1070*(1+0.25*BW1070)*Параметри!$K$51</f>
        <v>0</v>
      </c>
      <c r="BY1070" s="29">
        <f>ROUND(IF(Параметри!$K$77="No",CC1070,CC1070*Параметри!$K$78)+AG1070,1)</f>
        <v>55779.8</v>
      </c>
      <c r="BZ1070" s="29">
        <f>ROUND(IF(Параметри!$K$77="No",BF1070,BF1070*Параметри!$K$78),1)</f>
        <v>0</v>
      </c>
      <c r="CA1070" s="29">
        <f>ROUND(IF(Параметри!$K$77="No",BI1070,BI1070*Параметри!$K$78),1)</f>
        <v>0</v>
      </c>
      <c r="CB1070" s="29">
        <f>ROUND(IF(Параметри!$K$77="No",BJ1070,BJ1070*Параметри!$K$78),1)</f>
        <v>0</v>
      </c>
      <c r="CC1070" s="29">
        <f t="shared" si="146"/>
        <v>61977.545011272625</v>
      </c>
    </row>
    <row r="1071" spans="1:81">
      <c r="A1071" s="9">
        <v>1070</v>
      </c>
      <c r="B1071" s="9" t="s">
        <v>3148</v>
      </c>
      <c r="C1071" s="9" t="s">
        <v>3148</v>
      </c>
      <c r="D1071" s="9" t="s">
        <v>4119</v>
      </c>
      <c r="E1071" s="9" t="s">
        <v>24</v>
      </c>
      <c r="F1071" s="9" t="s">
        <v>3169</v>
      </c>
      <c r="G1071" s="9" t="s">
        <v>2227</v>
      </c>
      <c r="H1071" s="29">
        <f>SUM('Дані з ДІСО'!J1071:L1071)</f>
        <v>297</v>
      </c>
      <c r="I1071" s="29">
        <f>SUM('Дані з ДІСО'!G1071:I1071)</f>
        <v>38</v>
      </c>
      <c r="J1071" s="29">
        <f>SUM('Дані з ДІСО'!P1071:R1071)</f>
        <v>0</v>
      </c>
      <c r="K1071" s="29">
        <f>SUM('Дані з ДІСО'!V1071:X1071)</f>
        <v>0</v>
      </c>
      <c r="L1071" s="40">
        <f>ROUNDUP('Дані з ДІСО'!J1071/'Коефіцієнти АТО'!$R1071,0)</f>
        <v>9</v>
      </c>
      <c r="M1071" s="40">
        <f>ROUNDUP('Дані з ДІСО'!K1071/'Коефіцієнти АТО'!$R1071,0)</f>
        <v>13</v>
      </c>
      <c r="N1071" s="40">
        <f>ROUNDUP('Дані з ДІСО'!L1071/'Коефіцієнти АТО'!$R1071,0)</f>
        <v>3</v>
      </c>
      <c r="O1071" s="59">
        <f>(L1071*Параметри!$K$32+M1071*Параметри!$L$32+N1071*Параметри!$M$32)/18</f>
        <v>41.033333333333331</v>
      </c>
      <c r="P1071" s="41">
        <f>IF(H1071=0,"",'Дані з ДІСО'!Y1071/H1071)</f>
        <v>0</v>
      </c>
      <c r="Q1071" s="29">
        <f>IF(H1071=0,"",(1+0.25*P1071)*O1071*Параметри!$K$51)</f>
        <v>8404.4559887405321</v>
      </c>
      <c r="R1071" s="29">
        <f>IF(H1071=0,"",Q1071*'Коефіцієнти АТО'!T1071)</f>
        <v>142.87575180858906</v>
      </c>
      <c r="S1071" s="29">
        <f>IF(H1071=0,"",H1071*(1+0.25*P1071)*Параметри!$K$66*Параметри!$K$20/1000)</f>
        <v>0</v>
      </c>
      <c r="T1071" s="29">
        <f>IF(H1071=0,"",H1071*(1+0.25*P1071)*'Коефіцієнти АТО'!$S1071*Параметри!$K$20/1000)</f>
        <v>1498.0550227859037</v>
      </c>
      <c r="U1071" s="29">
        <f t="shared" si="147"/>
        <v>10045.386763335026</v>
      </c>
      <c r="V1071" s="29">
        <f t="shared" si="148"/>
        <v>10045.386763335026</v>
      </c>
      <c r="W1071" s="40">
        <f>ROUNDUP('Дані з ДІСО'!P1071/Параметри!$K$24,0)</f>
        <v>0</v>
      </c>
      <c r="X1071" s="40">
        <f>ROUNDUP('Дані з ДІСО'!Q1071/Параметри!$K$24,0)</f>
        <v>0</v>
      </c>
      <c r="Y1071" s="40">
        <f>ROUNDUP('Дані з ДІСО'!R1071/Параметри!$K$24,0)</f>
        <v>0</v>
      </c>
      <c r="Z1071" s="59">
        <f>(W1071*Параметри!$K$33+X1071*Параметри!$L$33+Y1071*Параметри!$M$33)/18</f>
        <v>0</v>
      </c>
      <c r="AA1071" s="41">
        <f>IF(J1071=0,0,'Дані з ДІСО'!AA1071/J1071)</f>
        <v>0</v>
      </c>
      <c r="AB1071" s="29">
        <f>(1+0.25*AA1071)*Z1071*Параметри!$K$51</f>
        <v>0</v>
      </c>
      <c r="AC1071" s="29">
        <f>AB1071*'Коефіцієнти АТО'!U1071</f>
        <v>0</v>
      </c>
      <c r="AD1071" s="29">
        <f>J1071*(1+0.25*AA1071)*Параметри!$K$66*Параметри!$K$20/1000</f>
        <v>0</v>
      </c>
      <c r="AE1071" s="29">
        <f>(1+0.25*AA1071)*J1071*'Коефіцієнти АТО'!S1071*Параметри!$K$20/1000</f>
        <v>0</v>
      </c>
      <c r="AF1071" s="29">
        <f t="shared" si="144"/>
        <v>0</v>
      </c>
      <c r="AG1071" s="29">
        <v>0</v>
      </c>
      <c r="AH1071" s="40">
        <v>1</v>
      </c>
      <c r="AI1071" s="40">
        <v>0</v>
      </c>
      <c r="AJ1071" s="40">
        <f t="shared" si="145"/>
        <v>0</v>
      </c>
      <c r="AK1071" s="29">
        <f>(AH1071+AI1071)*(1+0.25*AJ1071)*Параметри!$K$53</f>
        <v>179.42927569600005</v>
      </c>
      <c r="AL1071" s="29">
        <f>ROUNDUP(('Дані з ДІСО'!AU1071+'Дані з ДІСО'!AW1071)/Параметри!$K$28,0)</f>
        <v>0</v>
      </c>
      <c r="AM1071" s="64">
        <f>AL1071*Параметри!$M$35/18</f>
        <v>0</v>
      </c>
      <c r="AN1071" s="29">
        <f>IF(AL1071=0,0,'Дані з ДІСО'!AW1071/SUM('Дані з ДІСО'!AU1071,'Дані з ДІСО'!AW1071))</f>
        <v>0</v>
      </c>
      <c r="AO1071" s="29">
        <f>(1+0.25*AN1071)*AM1071*Параметри!$K$51</f>
        <v>0</v>
      </c>
      <c r="AP1071" s="40">
        <f>ROUNDUP(('Дані з ДІСО'!AE1071+'Дані не з ДІСО'!E1071+'Дані не з ДІСО'!G1071)/Параметри!$K$69,0)</f>
        <v>0</v>
      </c>
      <c r="AQ1071" s="40">
        <f t="shared" si="149"/>
        <v>0</v>
      </c>
      <c r="AR1071" s="40">
        <f>IF(AP1071=0,0,('Дані з ДІСО'!AH1071+'Дані не з ДІСО'!G1071)/('Дані з ДІСО'!AE1071+'Дані не з ДІСО'!E1071+'Дані не з ДІСО'!G1071))</f>
        <v>0</v>
      </c>
      <c r="AS1071" s="29">
        <f>AQ1071*(1+0.25*AR1071)*Параметри!$K$51</f>
        <v>0</v>
      </c>
      <c r="AT1071" s="40">
        <f>ROUNDUP('Дані з ДІСО'!AF1071/Параметри!$K$70,0)</f>
        <v>0</v>
      </c>
      <c r="AU1071" s="40">
        <f t="shared" si="150"/>
        <v>0</v>
      </c>
      <c r="AV1071" s="40">
        <f>IF(AT1071=0,0,'Дані з ДІСО'!AI1071/'Дані з ДІСО'!AF1071)</f>
        <v>0</v>
      </c>
      <c r="AW1071" s="29">
        <f>AU1071*(1+0.25*AV1071)*Параметри!$K$51</f>
        <v>0</v>
      </c>
      <c r="AX1071" s="40">
        <f>ROUNDUP('Дані з ДІСО'!AR1071/Параметри!$K$29,0)</f>
        <v>0</v>
      </c>
      <c r="AY1071" s="40">
        <f>ROUNDUP('Дані з ДІСО'!AS1071/Параметри!$K$29,0)</f>
        <v>0</v>
      </c>
      <c r="AZ1071" s="40">
        <f>ROUNDUP('Дані з ДІСО'!AT1071/Параметри!$K$29,0)</f>
        <v>0</v>
      </c>
      <c r="BA1071" s="64">
        <f>(AX1071*Параметри!$K$32+AY1071*Параметри!$L$32+AZ1071*Параметри!$M$32)/18</f>
        <v>0</v>
      </c>
      <c r="BB1071" s="29">
        <f>(BA1071*Параметри!$K$51+SUM('Дані з ДІСО'!AR1071:AT1071)*Параметри!$K$48*Параметри!$K$20/1000)*Параметри!$K$74</f>
        <v>0</v>
      </c>
      <c r="BC1071" s="40">
        <f>ROUNDUP(('Дані не з ДІСО'!I1071+'Дані не з ДІСО'!K1071)/Параметри!$K$26,0)</f>
        <v>0</v>
      </c>
      <c r="BD1071" s="29">
        <f>BC1071*Параметри!$M$36/18</f>
        <v>0</v>
      </c>
      <c r="BE1071" s="40">
        <f>IF(BC1071=0,0,'Дані не з ДІСО'!K1071/('Дані не з ДІСО'!I1071+'Дані не з ДІСО'!K1071))</f>
        <v>0</v>
      </c>
      <c r="BF1071" s="29">
        <f>(1+0.25*BE1071)*BD1071*Параметри!$K$51</f>
        <v>0</v>
      </c>
      <c r="BG1071" s="40">
        <f>ROUNDUP('Дані не з ДІСО'!M1071/Параметри!$K$27,0)</f>
        <v>0</v>
      </c>
      <c r="BH1071" s="40">
        <f>BG1071*Параметри!$M$37/18</f>
        <v>0</v>
      </c>
      <c r="BI1071" s="29">
        <f>BH1071*Параметри!$K$51</f>
        <v>0</v>
      </c>
      <c r="BJ1071" s="29">
        <f>'Дані не з ДІСО'!N1071*Параметри!$K$76</f>
        <v>0</v>
      </c>
      <c r="BK1071" s="40">
        <f>ROUNDUP('Дані з ДІСО'!V1071/Параметри!$K$25,0)</f>
        <v>0</v>
      </c>
      <c r="BL1071" s="40">
        <f>ROUNDUP('Дані з ДІСО'!W1071/Параметри!$K$25,0)</f>
        <v>0</v>
      </c>
      <c r="BM1071" s="40">
        <f>ROUNDUP('Дані з ДІСО'!X1071/Параметри!$K$25,0)</f>
        <v>0</v>
      </c>
      <c r="BN1071" s="40">
        <f>(BK1071*Параметри!$K$34+BL1071*Параметри!$L$34+BM1071*Параметри!$M$34)/18</f>
        <v>0</v>
      </c>
      <c r="BO1071" s="40">
        <f>IF(K1071=0,0,'Дані з ДІСО'!AC1071/K1071)</f>
        <v>0</v>
      </c>
      <c r="BP1071" s="29">
        <f>(1+0.25*BO1071)*BN1071*Параметри!$K$51</f>
        <v>0</v>
      </c>
      <c r="BQ1071" s="29">
        <f>BP1071*'Коефіцієнти АТО'!U1071</f>
        <v>0</v>
      </c>
      <c r="BR1071" s="29">
        <f>K1071*(1+0.25*BO1071)*Параметри!$K$66*Параметри!$K$20/1000</f>
        <v>0</v>
      </c>
      <c r="BS1071" s="29">
        <f>(1+0.25*BO1071)*K1071*'Коефіцієнти АТО'!S1071*Параметри!$K$20/1000</f>
        <v>0</v>
      </c>
      <c r="BT1071" s="29">
        <f t="shared" si="151"/>
        <v>0</v>
      </c>
      <c r="BU1071" s="40">
        <f>ROUNDUP('Дані з ДІСО'!AG1071/Параметри!$K$71,0)</f>
        <v>0</v>
      </c>
      <c r="BV1071" s="40">
        <f t="shared" si="152"/>
        <v>0</v>
      </c>
      <c r="BW1071" s="40">
        <f>IF('Дані з ДІСО'!AG1071=0,0,'Дані з ДІСО'!AJ1071/'Дані з ДІСО'!AG1071)</f>
        <v>0</v>
      </c>
      <c r="BX1071" s="29">
        <f>BV1071*(1+0.25*BW1071)*Параметри!$K$51</f>
        <v>0</v>
      </c>
      <c r="BY1071" s="29">
        <f>ROUND(IF(Параметри!$K$77="No",CC1071,CC1071*Параметри!$K$78)+AG1071,1)</f>
        <v>9202.2999999999993</v>
      </c>
      <c r="BZ1071" s="29">
        <f>ROUND(IF(Параметри!$K$77="No",BF1071,BF1071*Параметри!$K$78),1)</f>
        <v>0</v>
      </c>
      <c r="CA1071" s="29">
        <f>ROUND(IF(Параметри!$K$77="No",BI1071,BI1071*Параметри!$K$78),1)</f>
        <v>0</v>
      </c>
      <c r="CB1071" s="29">
        <f>ROUND(IF(Параметри!$K$77="No",BJ1071,BJ1071*Параметри!$K$78),1)</f>
        <v>0</v>
      </c>
      <c r="CC1071" s="29">
        <f t="shared" si="146"/>
        <v>10224.816039031026</v>
      </c>
    </row>
    <row r="1072" spans="1:81">
      <c r="A1072" s="9">
        <v>1071</v>
      </c>
      <c r="B1072" s="9" t="s">
        <v>3151</v>
      </c>
      <c r="C1072" s="9" t="s">
        <v>3151</v>
      </c>
      <c r="D1072" s="9" t="s">
        <v>4119</v>
      </c>
      <c r="E1072" s="9" t="s">
        <v>29</v>
      </c>
      <c r="F1072" s="9" t="s">
        <v>4127</v>
      </c>
      <c r="G1072" s="9" t="s">
        <v>2229</v>
      </c>
      <c r="H1072" s="29">
        <f>SUM('Дані з ДІСО'!J1072:L1072)</f>
        <v>307</v>
      </c>
      <c r="I1072" s="29">
        <f>SUM('Дані з ДІСО'!G1072:I1072)</f>
        <v>17</v>
      </c>
      <c r="J1072" s="29">
        <f>SUM('Дані з ДІСО'!P1072:R1072)</f>
        <v>0</v>
      </c>
      <c r="K1072" s="29">
        <f>SUM('Дані з ДІСО'!V1072:X1072)</f>
        <v>0</v>
      </c>
      <c r="L1072" s="40">
        <f>ROUNDUP('Дані з ДІСО'!J1072/'Коефіцієнти АТО'!$R1072,0)</f>
        <v>9</v>
      </c>
      <c r="M1072" s="40">
        <f>ROUNDUP('Дані з ДІСО'!K1072/'Коефіцієнти АТО'!$R1072,0)</f>
        <v>11</v>
      </c>
      <c r="N1072" s="40">
        <f>ROUNDUP('Дані з ДІСО'!L1072/'Коефіцієнти АТО'!$R1072,0)</f>
        <v>3</v>
      </c>
      <c r="O1072" s="59">
        <f>(L1072*Параметри!$K$32+M1072*Параметри!$L$32+N1072*Параметри!$M$32)/18</f>
        <v>37.400000000000006</v>
      </c>
      <c r="P1072" s="41">
        <f>IF(H1072=0,"",'Дані з ДІСО'!Y1072/H1072)</f>
        <v>0</v>
      </c>
      <c r="Q1072" s="29">
        <f>IF(H1072=0,"",(1+0.25*P1072)*O1072*Параметри!$K$51)</f>
        <v>7660.2758890064006</v>
      </c>
      <c r="R1072" s="29">
        <f>IF(H1072=0,"",Q1072*'Коефіцієнти АТО'!T1072)</f>
        <v>130.22469011310881</v>
      </c>
      <c r="S1072" s="29">
        <f>IF(H1072=0,"",H1072*(1+0.25*P1072)*Параметри!$K$66*Параметри!$K$20/1000)</f>
        <v>0</v>
      </c>
      <c r="T1072" s="29">
        <f>IF(H1072=0,"",H1072*(1+0.25*P1072)*'Коефіцієнти АТО'!$S1072*Параметри!$K$20/1000)</f>
        <v>1256.3257960610324</v>
      </c>
      <c r="U1072" s="29">
        <f t="shared" si="147"/>
        <v>9046.8263751805407</v>
      </c>
      <c r="V1072" s="29">
        <f t="shared" si="148"/>
        <v>9046.8263751805407</v>
      </c>
      <c r="W1072" s="40">
        <f>ROUNDUP('Дані з ДІСО'!P1072/Параметри!$K$24,0)</f>
        <v>0</v>
      </c>
      <c r="X1072" s="40">
        <f>ROUNDUP('Дані з ДІСО'!Q1072/Параметри!$K$24,0)</f>
        <v>0</v>
      </c>
      <c r="Y1072" s="40">
        <f>ROUNDUP('Дані з ДІСО'!R1072/Параметри!$K$24,0)</f>
        <v>0</v>
      </c>
      <c r="Z1072" s="59">
        <f>(W1072*Параметри!$K$33+X1072*Параметри!$L$33+Y1072*Параметри!$M$33)/18</f>
        <v>0</v>
      </c>
      <c r="AA1072" s="41">
        <f>IF(J1072=0,0,'Дані з ДІСО'!AA1072/J1072)</f>
        <v>0</v>
      </c>
      <c r="AB1072" s="29">
        <f>(1+0.25*AA1072)*Z1072*Параметри!$K$51</f>
        <v>0</v>
      </c>
      <c r="AC1072" s="29">
        <f>AB1072*'Коефіцієнти АТО'!U1072</f>
        <v>0</v>
      </c>
      <c r="AD1072" s="29">
        <f>J1072*(1+0.25*AA1072)*Параметри!$K$66*Параметри!$K$20/1000</f>
        <v>0</v>
      </c>
      <c r="AE1072" s="29">
        <f>(1+0.25*AA1072)*J1072*'Коефіцієнти АТО'!S1072*Параметри!$K$20/1000</f>
        <v>0</v>
      </c>
      <c r="AF1072" s="29">
        <f t="shared" si="144"/>
        <v>0</v>
      </c>
      <c r="AG1072" s="29">
        <v>0</v>
      </c>
      <c r="AH1072" s="40">
        <v>4</v>
      </c>
      <c r="AI1072" s="40">
        <v>0</v>
      </c>
      <c r="AJ1072" s="40">
        <f t="shared" si="145"/>
        <v>0</v>
      </c>
      <c r="AK1072" s="29">
        <f>(AH1072+AI1072)*(1+0.25*AJ1072)*Параметри!$K$53</f>
        <v>717.71710278400019</v>
      </c>
      <c r="AL1072" s="29">
        <f>ROUNDUP(('Дані з ДІСО'!AU1072+'Дані з ДІСО'!AW1072)/Параметри!$K$28,0)</f>
        <v>0</v>
      </c>
      <c r="AM1072" s="64">
        <f>AL1072*Параметри!$M$35/18</f>
        <v>0</v>
      </c>
      <c r="AN1072" s="29">
        <f>IF(AL1072=0,0,'Дані з ДІСО'!AW1072/SUM('Дані з ДІСО'!AU1072,'Дані з ДІСО'!AW1072))</f>
        <v>0</v>
      </c>
      <c r="AO1072" s="29">
        <f>(1+0.25*AN1072)*AM1072*Параметри!$K$51</f>
        <v>0</v>
      </c>
      <c r="AP1072" s="40">
        <f>ROUNDUP(('Дані з ДІСО'!AE1072+'Дані не з ДІСО'!E1072+'Дані не з ДІСО'!G1072)/Параметри!$K$69,0)</f>
        <v>0</v>
      </c>
      <c r="AQ1072" s="40">
        <f t="shared" si="149"/>
        <v>0</v>
      </c>
      <c r="AR1072" s="40">
        <f>IF(AP1072=0,0,('Дані з ДІСО'!AH1072+'Дані не з ДІСО'!G1072)/('Дані з ДІСО'!AE1072+'Дані не з ДІСО'!E1072+'Дані не з ДІСО'!G1072))</f>
        <v>0</v>
      </c>
      <c r="AS1072" s="29">
        <f>AQ1072*(1+0.25*AR1072)*Параметри!$K$51</f>
        <v>0</v>
      </c>
      <c r="AT1072" s="40">
        <f>ROUNDUP('Дані з ДІСО'!AF1072/Параметри!$K$70,0)</f>
        <v>0</v>
      </c>
      <c r="AU1072" s="40">
        <f t="shared" si="150"/>
        <v>0</v>
      </c>
      <c r="AV1072" s="40">
        <f>IF(AT1072=0,0,'Дані з ДІСО'!AI1072/'Дані з ДІСО'!AF1072)</f>
        <v>0</v>
      </c>
      <c r="AW1072" s="29">
        <f>AU1072*(1+0.25*AV1072)*Параметри!$K$51</f>
        <v>0</v>
      </c>
      <c r="AX1072" s="40">
        <f>ROUNDUP('Дані з ДІСО'!AR1072/Параметри!$K$29,0)</f>
        <v>0</v>
      </c>
      <c r="AY1072" s="40">
        <f>ROUNDUP('Дані з ДІСО'!AS1072/Параметри!$K$29,0)</f>
        <v>0</v>
      </c>
      <c r="AZ1072" s="40">
        <f>ROUNDUP('Дані з ДІСО'!AT1072/Параметри!$K$29,0)</f>
        <v>0</v>
      </c>
      <c r="BA1072" s="64">
        <f>(AX1072*Параметри!$K$32+AY1072*Параметри!$L$32+AZ1072*Параметри!$M$32)/18</f>
        <v>0</v>
      </c>
      <c r="BB1072" s="29">
        <f>(BA1072*Параметри!$K$51+SUM('Дані з ДІСО'!AR1072:AT1072)*Параметри!$K$48*Параметри!$K$20/1000)*Параметри!$K$74</f>
        <v>0</v>
      </c>
      <c r="BC1072" s="40">
        <f>ROUNDUP(('Дані не з ДІСО'!I1072+'Дані не з ДІСО'!K1072)/Параметри!$K$26,0)</f>
        <v>0</v>
      </c>
      <c r="BD1072" s="29">
        <f>BC1072*Параметри!$M$36/18</f>
        <v>0</v>
      </c>
      <c r="BE1072" s="40">
        <f>IF(BC1072=0,0,'Дані не з ДІСО'!K1072/('Дані не з ДІСО'!I1072+'Дані не з ДІСО'!K1072))</f>
        <v>0</v>
      </c>
      <c r="BF1072" s="29">
        <f>(1+0.25*BE1072)*BD1072*Параметри!$K$51</f>
        <v>0</v>
      </c>
      <c r="BG1072" s="40">
        <f>ROUNDUP('Дані не з ДІСО'!M1072/Параметри!$K$27,0)</f>
        <v>0</v>
      </c>
      <c r="BH1072" s="40">
        <f>BG1072*Параметри!$M$37/18</f>
        <v>0</v>
      </c>
      <c r="BI1072" s="29">
        <f>BH1072*Параметри!$K$51</f>
        <v>0</v>
      </c>
      <c r="BJ1072" s="29">
        <f>'Дані не з ДІСО'!N1072*Параметри!$K$76</f>
        <v>0</v>
      </c>
      <c r="BK1072" s="40">
        <f>ROUNDUP('Дані з ДІСО'!V1072/Параметри!$K$25,0)</f>
        <v>0</v>
      </c>
      <c r="BL1072" s="40">
        <f>ROUNDUP('Дані з ДІСО'!W1072/Параметри!$K$25,0)</f>
        <v>0</v>
      </c>
      <c r="BM1072" s="40">
        <f>ROUNDUP('Дані з ДІСО'!X1072/Параметри!$K$25,0)</f>
        <v>0</v>
      </c>
      <c r="BN1072" s="40">
        <f>(BK1072*Параметри!$K$34+BL1072*Параметри!$L$34+BM1072*Параметри!$M$34)/18</f>
        <v>0</v>
      </c>
      <c r="BO1072" s="40">
        <f>IF(K1072=0,0,'Дані з ДІСО'!AC1072/K1072)</f>
        <v>0</v>
      </c>
      <c r="BP1072" s="29">
        <f>(1+0.25*BO1072)*BN1072*Параметри!$K$51</f>
        <v>0</v>
      </c>
      <c r="BQ1072" s="29">
        <f>BP1072*'Коефіцієнти АТО'!U1072</f>
        <v>0</v>
      </c>
      <c r="BR1072" s="29">
        <f>K1072*(1+0.25*BO1072)*Параметри!$K$66*Параметри!$K$20/1000</f>
        <v>0</v>
      </c>
      <c r="BS1072" s="29">
        <f>(1+0.25*BO1072)*K1072*'Коефіцієнти АТО'!S1072*Параметри!$K$20/1000</f>
        <v>0</v>
      </c>
      <c r="BT1072" s="29">
        <f t="shared" si="151"/>
        <v>0</v>
      </c>
      <c r="BU1072" s="40">
        <f>ROUNDUP('Дані з ДІСО'!AG1072/Параметри!$K$71,0)</f>
        <v>0</v>
      </c>
      <c r="BV1072" s="40">
        <f t="shared" si="152"/>
        <v>0</v>
      </c>
      <c r="BW1072" s="40">
        <f>IF('Дані з ДІСО'!AG1072=0,0,'Дані з ДІСО'!AJ1072/'Дані з ДІСО'!AG1072)</f>
        <v>0</v>
      </c>
      <c r="BX1072" s="29">
        <f>BV1072*(1+0.25*BW1072)*Параметри!$K$51</f>
        <v>0</v>
      </c>
      <c r="BY1072" s="29">
        <f>ROUND(IF(Параметри!$K$77="No",CC1072,CC1072*Параметри!$K$78)+AG1072,1)</f>
        <v>8788.1</v>
      </c>
      <c r="BZ1072" s="29">
        <f>ROUND(IF(Параметри!$K$77="No",BF1072,BF1072*Параметри!$K$78),1)</f>
        <v>0</v>
      </c>
      <c r="CA1072" s="29">
        <f>ROUND(IF(Параметри!$K$77="No",BI1072,BI1072*Параметри!$K$78),1)</f>
        <v>0</v>
      </c>
      <c r="CB1072" s="29">
        <f>ROUND(IF(Параметри!$K$77="No",BJ1072,BJ1072*Параметри!$K$78),1)</f>
        <v>0</v>
      </c>
      <c r="CC1072" s="29">
        <f t="shared" si="146"/>
        <v>9764.5434779645402</v>
      </c>
    </row>
    <row r="1073" spans="1:81">
      <c r="A1073" s="9">
        <v>1072</v>
      </c>
      <c r="B1073" s="9" t="s">
        <v>3148</v>
      </c>
      <c r="C1073" s="9" t="s">
        <v>3148</v>
      </c>
      <c r="D1073" s="9" t="s">
        <v>4119</v>
      </c>
      <c r="E1073" s="9" t="s">
        <v>24</v>
      </c>
      <c r="F1073" s="9" t="s">
        <v>4128</v>
      </c>
      <c r="G1073" s="9" t="s">
        <v>2231</v>
      </c>
      <c r="H1073" s="29">
        <f>SUM('Дані з ДІСО'!J1073:L1073)</f>
        <v>573</v>
      </c>
      <c r="I1073" s="29">
        <f>SUM('Дані з ДІСО'!G1073:I1073)</f>
        <v>53</v>
      </c>
      <c r="J1073" s="29">
        <f>SUM('Дані з ДІСО'!P1073:R1073)</f>
        <v>0</v>
      </c>
      <c r="K1073" s="29">
        <f>SUM('Дані з ДІСО'!V1073:X1073)</f>
        <v>0</v>
      </c>
      <c r="L1073" s="40">
        <f>ROUNDUP('Дані з ДІСО'!J1073/'Коефіцієнти АТО'!$R1073,0)</f>
        <v>19</v>
      </c>
      <c r="M1073" s="40">
        <f>ROUNDUP('Дані з ДІСО'!K1073/'Коефіцієнти АТО'!$R1073,0)</f>
        <v>22</v>
      </c>
      <c r="N1073" s="40">
        <f>ROUNDUP('Дані з ДІСО'!L1073/'Коефіцієнти АТО'!$R1073,0)</f>
        <v>4</v>
      </c>
      <c r="O1073" s="59">
        <f>(L1073*Параметри!$K$32+M1073*Параметри!$L$32+N1073*Параметри!$M$32)/18</f>
        <v>72.13333333333334</v>
      </c>
      <c r="P1073" s="41">
        <f>IF(H1073=0,"",'Дані з ДІСО'!Y1073/H1073)</f>
        <v>0</v>
      </c>
      <c r="Q1073" s="29">
        <f>IF(H1073=0,"",(1+0.25*P1073)*O1073*Параметри!$K$51)</f>
        <v>14774.364548850135</v>
      </c>
      <c r="R1073" s="29">
        <f>IF(H1073=0,"",Q1073*'Коефіцієнти АТО'!T1073)</f>
        <v>251.16419733045231</v>
      </c>
      <c r="S1073" s="29">
        <f>IF(H1073=0,"",H1073*(1+0.25*P1073)*Параметри!$K$66*Параметри!$K$20/1000)</f>
        <v>0</v>
      </c>
      <c r="T1073" s="29">
        <f>IF(H1073=0,"",H1073*(1+0.25*P1073)*'Коефіцієнти АТО'!$S1073*Параметри!$K$20/1000)</f>
        <v>2890.1869631526019</v>
      </c>
      <c r="U1073" s="29">
        <f t="shared" si="147"/>
        <v>17915.715709333188</v>
      </c>
      <c r="V1073" s="29">
        <f t="shared" si="148"/>
        <v>17915.715709333188</v>
      </c>
      <c r="W1073" s="40">
        <f>ROUNDUP('Дані з ДІСО'!P1073/Параметри!$K$24,0)</f>
        <v>0</v>
      </c>
      <c r="X1073" s="40">
        <f>ROUNDUP('Дані з ДІСО'!Q1073/Параметри!$K$24,0)</f>
        <v>0</v>
      </c>
      <c r="Y1073" s="40">
        <f>ROUNDUP('Дані з ДІСО'!R1073/Параметри!$K$24,0)</f>
        <v>0</v>
      </c>
      <c r="Z1073" s="59">
        <f>(W1073*Параметри!$K$33+X1073*Параметри!$L$33+Y1073*Параметри!$M$33)/18</f>
        <v>0</v>
      </c>
      <c r="AA1073" s="41">
        <f>IF(J1073=0,0,'Дані з ДІСО'!AA1073/J1073)</f>
        <v>0</v>
      </c>
      <c r="AB1073" s="29">
        <f>(1+0.25*AA1073)*Z1073*Параметри!$K$51</f>
        <v>0</v>
      </c>
      <c r="AC1073" s="29">
        <f>AB1073*'Коефіцієнти АТО'!U1073</f>
        <v>0</v>
      </c>
      <c r="AD1073" s="29">
        <f>J1073*(1+0.25*AA1073)*Параметри!$K$66*Параметри!$K$20/1000</f>
        <v>0</v>
      </c>
      <c r="AE1073" s="29">
        <f>(1+0.25*AA1073)*J1073*'Коефіцієнти АТО'!S1073*Параметри!$K$20/1000</f>
        <v>0</v>
      </c>
      <c r="AF1073" s="29">
        <f t="shared" si="144"/>
        <v>0</v>
      </c>
      <c r="AG1073" s="29">
        <v>0</v>
      </c>
      <c r="AH1073" s="40">
        <v>7</v>
      </c>
      <c r="AI1073" s="40">
        <v>0</v>
      </c>
      <c r="AJ1073" s="40">
        <f t="shared" si="145"/>
        <v>0</v>
      </c>
      <c r="AK1073" s="29">
        <f>(AH1073+AI1073)*(1+0.25*AJ1073)*Параметри!$K$53</f>
        <v>1256.0049298720003</v>
      </c>
      <c r="AL1073" s="29">
        <f>ROUNDUP(('Дані з ДІСО'!AU1073+'Дані з ДІСО'!AW1073)/Параметри!$K$28,0)</f>
        <v>0</v>
      </c>
      <c r="AM1073" s="64">
        <f>AL1073*Параметри!$M$35/18</f>
        <v>0</v>
      </c>
      <c r="AN1073" s="29">
        <f>IF(AL1073=0,0,'Дані з ДІСО'!AW1073/SUM('Дані з ДІСО'!AU1073,'Дані з ДІСО'!AW1073))</f>
        <v>0</v>
      </c>
      <c r="AO1073" s="29">
        <f>(1+0.25*AN1073)*AM1073*Параметри!$K$51</f>
        <v>0</v>
      </c>
      <c r="AP1073" s="40">
        <f>ROUNDUP(('Дані з ДІСО'!AE1073+'Дані не з ДІСО'!E1073+'Дані не з ДІСО'!G1073)/Параметри!$K$69,0)</f>
        <v>0</v>
      </c>
      <c r="AQ1073" s="40">
        <f t="shared" si="149"/>
        <v>0</v>
      </c>
      <c r="AR1073" s="40">
        <f>IF(AP1073=0,0,('Дані з ДІСО'!AH1073+'Дані не з ДІСО'!G1073)/('Дані з ДІСО'!AE1073+'Дані не з ДІСО'!E1073+'Дані не з ДІСО'!G1073))</f>
        <v>0</v>
      </c>
      <c r="AS1073" s="29">
        <f>AQ1073*(1+0.25*AR1073)*Параметри!$K$51</f>
        <v>0</v>
      </c>
      <c r="AT1073" s="40">
        <f>ROUNDUP('Дані з ДІСО'!AF1073/Параметри!$K$70,0)</f>
        <v>0</v>
      </c>
      <c r="AU1073" s="40">
        <f t="shared" si="150"/>
        <v>0</v>
      </c>
      <c r="AV1073" s="40">
        <f>IF(AT1073=0,0,'Дані з ДІСО'!AI1073/'Дані з ДІСО'!AF1073)</f>
        <v>0</v>
      </c>
      <c r="AW1073" s="29">
        <f>AU1073*(1+0.25*AV1073)*Параметри!$K$51</f>
        <v>0</v>
      </c>
      <c r="AX1073" s="40">
        <f>ROUNDUP('Дані з ДІСО'!AR1073/Параметри!$K$29,0)</f>
        <v>0</v>
      </c>
      <c r="AY1073" s="40">
        <f>ROUNDUP('Дані з ДІСО'!AS1073/Параметри!$K$29,0)</f>
        <v>0</v>
      </c>
      <c r="AZ1073" s="40">
        <f>ROUNDUP('Дані з ДІСО'!AT1073/Параметри!$K$29,0)</f>
        <v>0</v>
      </c>
      <c r="BA1073" s="64">
        <f>(AX1073*Параметри!$K$32+AY1073*Параметри!$L$32+AZ1073*Параметри!$M$32)/18</f>
        <v>0</v>
      </c>
      <c r="BB1073" s="29">
        <f>(BA1073*Параметри!$K$51+SUM('Дані з ДІСО'!AR1073:AT1073)*Параметри!$K$48*Параметри!$K$20/1000)*Параметри!$K$74</f>
        <v>0</v>
      </c>
      <c r="BC1073" s="40">
        <f>ROUNDUP(('Дані не з ДІСО'!I1073+'Дані не з ДІСО'!K1073)/Параметри!$K$26,0)</f>
        <v>0</v>
      </c>
      <c r="BD1073" s="29">
        <f>BC1073*Параметри!$M$36/18</f>
        <v>0</v>
      </c>
      <c r="BE1073" s="40">
        <f>IF(BC1073=0,0,'Дані не з ДІСО'!K1073/('Дані не з ДІСО'!I1073+'Дані не з ДІСО'!K1073))</f>
        <v>0</v>
      </c>
      <c r="BF1073" s="29">
        <f>(1+0.25*BE1073)*BD1073*Параметри!$K$51</f>
        <v>0</v>
      </c>
      <c r="BG1073" s="40">
        <f>ROUNDUP('Дані не з ДІСО'!M1073/Параметри!$K$27,0)</f>
        <v>0</v>
      </c>
      <c r="BH1073" s="40">
        <f>BG1073*Параметри!$M$37/18</f>
        <v>0</v>
      </c>
      <c r="BI1073" s="29">
        <f>BH1073*Параметри!$K$51</f>
        <v>0</v>
      </c>
      <c r="BJ1073" s="29">
        <f>'Дані не з ДІСО'!N1073*Параметри!$K$76</f>
        <v>0</v>
      </c>
      <c r="BK1073" s="40">
        <f>ROUNDUP('Дані з ДІСО'!V1073/Параметри!$K$25,0)</f>
        <v>0</v>
      </c>
      <c r="BL1073" s="40">
        <f>ROUNDUP('Дані з ДІСО'!W1073/Параметри!$K$25,0)</f>
        <v>0</v>
      </c>
      <c r="BM1073" s="40">
        <f>ROUNDUP('Дані з ДІСО'!X1073/Параметри!$K$25,0)</f>
        <v>0</v>
      </c>
      <c r="BN1073" s="40">
        <f>(BK1073*Параметри!$K$34+BL1073*Параметри!$L$34+BM1073*Параметри!$M$34)/18</f>
        <v>0</v>
      </c>
      <c r="BO1073" s="40">
        <f>IF(K1073=0,0,'Дані з ДІСО'!AC1073/K1073)</f>
        <v>0</v>
      </c>
      <c r="BP1073" s="29">
        <f>(1+0.25*BO1073)*BN1073*Параметри!$K$51</f>
        <v>0</v>
      </c>
      <c r="BQ1073" s="29">
        <f>BP1073*'Коефіцієнти АТО'!U1073</f>
        <v>0</v>
      </c>
      <c r="BR1073" s="29">
        <f>K1073*(1+0.25*BO1073)*Параметри!$K$66*Параметри!$K$20/1000</f>
        <v>0</v>
      </c>
      <c r="BS1073" s="29">
        <f>(1+0.25*BO1073)*K1073*'Коефіцієнти АТО'!S1073*Параметри!$K$20/1000</f>
        <v>0</v>
      </c>
      <c r="BT1073" s="29">
        <f t="shared" si="151"/>
        <v>0</v>
      </c>
      <c r="BU1073" s="40">
        <f>ROUNDUP('Дані з ДІСО'!AG1073/Параметри!$K$71,0)</f>
        <v>0</v>
      </c>
      <c r="BV1073" s="40">
        <f t="shared" si="152"/>
        <v>0</v>
      </c>
      <c r="BW1073" s="40">
        <f>IF('Дані з ДІСО'!AG1073=0,0,'Дані з ДІСО'!AJ1073/'Дані з ДІСО'!AG1073)</f>
        <v>0</v>
      </c>
      <c r="BX1073" s="29">
        <f>BV1073*(1+0.25*BW1073)*Параметри!$K$51</f>
        <v>0</v>
      </c>
      <c r="BY1073" s="29">
        <f>ROUND(IF(Параметри!$K$77="No",CC1073,CC1073*Параметри!$K$78)+AG1073,1)</f>
        <v>17254.5</v>
      </c>
      <c r="BZ1073" s="29">
        <f>ROUND(IF(Параметри!$K$77="No",BF1073,BF1073*Параметри!$K$78),1)</f>
        <v>0</v>
      </c>
      <c r="CA1073" s="29">
        <f>ROUND(IF(Параметри!$K$77="No",BI1073,BI1073*Параметри!$K$78),1)</f>
        <v>0</v>
      </c>
      <c r="CB1073" s="29">
        <f>ROUND(IF(Параметри!$K$77="No",BJ1073,BJ1073*Параметри!$K$78),1)</f>
        <v>0</v>
      </c>
      <c r="CC1073" s="29">
        <f t="shared" si="146"/>
        <v>19171.720639205188</v>
      </c>
    </row>
    <row r="1074" spans="1:81">
      <c r="A1074" s="9">
        <v>1073</v>
      </c>
      <c r="B1074" s="9" t="s">
        <v>3151</v>
      </c>
      <c r="C1074" s="9" t="s">
        <v>3151</v>
      </c>
      <c r="D1074" s="9" t="s">
        <v>4119</v>
      </c>
      <c r="E1074" s="9" t="s">
        <v>29</v>
      </c>
      <c r="F1074" s="9" t="s">
        <v>4129</v>
      </c>
      <c r="G1074" s="9" t="s">
        <v>2233</v>
      </c>
      <c r="H1074" s="29">
        <f>SUM('Дані з ДІСО'!J1074:L1074)</f>
        <v>409</v>
      </c>
      <c r="I1074" s="29">
        <f>SUM('Дані з ДІСО'!G1074:I1074)</f>
        <v>36</v>
      </c>
      <c r="J1074" s="29">
        <f>SUM('Дані з ДІСО'!P1074:R1074)</f>
        <v>0</v>
      </c>
      <c r="K1074" s="29">
        <f>SUM('Дані з ДІСО'!V1074:X1074)</f>
        <v>0</v>
      </c>
      <c r="L1074" s="40">
        <f>ROUNDUP('Дані з ДІСО'!J1074/'Коефіцієнти АТО'!$R1074,0)</f>
        <v>11</v>
      </c>
      <c r="M1074" s="40">
        <f>ROUNDUP('Дані з ДІСО'!K1074/'Коефіцієнти АТО'!$R1074,0)</f>
        <v>16</v>
      </c>
      <c r="N1074" s="40">
        <f>ROUNDUP('Дані з ДІСО'!L1074/'Коефіцієнти АТО'!$R1074,0)</f>
        <v>2</v>
      </c>
      <c r="O1074" s="59">
        <f>(L1074*Параметри!$K$32+M1074*Параметри!$L$32+N1074*Параметри!$M$32)/18</f>
        <v>47.06666666666667</v>
      </c>
      <c r="P1074" s="41">
        <f>IF(H1074=0,"",'Дані з ДІСО'!Y1074/H1074)</f>
        <v>0</v>
      </c>
      <c r="Q1074" s="29">
        <f>IF(H1074=0,"",(1+0.25*P1074)*O1074*Параметри!$K$51)</f>
        <v>9640.2045947210663</v>
      </c>
      <c r="R1074" s="29">
        <f>IF(H1074=0,"",Q1074*'Коефіцієнти АТО'!T1074)</f>
        <v>163.88347811025815</v>
      </c>
      <c r="S1074" s="29">
        <f>IF(H1074=0,"",H1074*(1+0.25*P1074)*Параметри!$K$66*Параметри!$K$20/1000)</f>
        <v>0</v>
      </c>
      <c r="T1074" s="29">
        <f>IF(H1074=0,"",H1074*(1+0.25*P1074)*'Коефіцієнти АТО'!$S1074*Параметри!$K$20/1000)</f>
        <v>1673.7369726024831</v>
      </c>
      <c r="U1074" s="29">
        <f t="shared" si="147"/>
        <v>11477.825045433807</v>
      </c>
      <c r="V1074" s="29">
        <f t="shared" si="148"/>
        <v>11477.825045433807</v>
      </c>
      <c r="W1074" s="40">
        <f>ROUNDUP('Дані з ДІСО'!P1074/Параметри!$K$24,0)</f>
        <v>0</v>
      </c>
      <c r="X1074" s="40">
        <f>ROUNDUP('Дані з ДІСО'!Q1074/Параметри!$K$24,0)</f>
        <v>0</v>
      </c>
      <c r="Y1074" s="40">
        <f>ROUNDUP('Дані з ДІСО'!R1074/Параметри!$K$24,0)</f>
        <v>0</v>
      </c>
      <c r="Z1074" s="59">
        <f>(W1074*Параметри!$K$33+X1074*Параметри!$L$33+Y1074*Параметри!$M$33)/18</f>
        <v>0</v>
      </c>
      <c r="AA1074" s="41">
        <f>IF(J1074=0,0,'Дані з ДІСО'!AA1074/J1074)</f>
        <v>0</v>
      </c>
      <c r="AB1074" s="29">
        <f>(1+0.25*AA1074)*Z1074*Параметри!$K$51</f>
        <v>0</v>
      </c>
      <c r="AC1074" s="29">
        <f>AB1074*'Коефіцієнти АТО'!U1074</f>
        <v>0</v>
      </c>
      <c r="AD1074" s="29">
        <f>J1074*(1+0.25*AA1074)*Параметри!$K$66*Параметри!$K$20/1000</f>
        <v>0</v>
      </c>
      <c r="AE1074" s="29">
        <f>(1+0.25*AA1074)*J1074*'Коефіцієнти АТО'!S1074*Параметри!$K$20/1000</f>
        <v>0</v>
      </c>
      <c r="AF1074" s="29">
        <f t="shared" si="144"/>
        <v>0</v>
      </c>
      <c r="AG1074" s="29">
        <v>0</v>
      </c>
      <c r="AH1074" s="40">
        <v>5</v>
      </c>
      <c r="AI1074" s="40">
        <v>0</v>
      </c>
      <c r="AJ1074" s="40">
        <f t="shared" si="145"/>
        <v>0</v>
      </c>
      <c r="AK1074" s="29">
        <f>(AH1074+AI1074)*(1+0.25*AJ1074)*Параметри!$K$53</f>
        <v>897.14637848000029</v>
      </c>
      <c r="AL1074" s="29">
        <f>ROUNDUP(('Дані з ДІСО'!AU1074+'Дані з ДІСО'!AW1074)/Параметри!$K$28,0)</f>
        <v>0</v>
      </c>
      <c r="AM1074" s="64">
        <f>AL1074*Параметри!$M$35/18</f>
        <v>0</v>
      </c>
      <c r="AN1074" s="29">
        <f>IF(AL1074=0,0,'Дані з ДІСО'!AW1074/SUM('Дані з ДІСО'!AU1074,'Дані з ДІСО'!AW1074))</f>
        <v>0</v>
      </c>
      <c r="AO1074" s="29">
        <f>(1+0.25*AN1074)*AM1074*Параметри!$K$51</f>
        <v>0</v>
      </c>
      <c r="AP1074" s="40">
        <f>ROUNDUP(('Дані з ДІСО'!AE1074+'Дані не з ДІСО'!E1074+'Дані не з ДІСО'!G1074)/Параметри!$K$69,0)</f>
        <v>0</v>
      </c>
      <c r="AQ1074" s="40">
        <f t="shared" si="149"/>
        <v>0</v>
      </c>
      <c r="AR1074" s="40">
        <f>IF(AP1074=0,0,('Дані з ДІСО'!AH1074+'Дані не з ДІСО'!G1074)/('Дані з ДІСО'!AE1074+'Дані не з ДІСО'!E1074+'Дані не з ДІСО'!G1074))</f>
        <v>0</v>
      </c>
      <c r="AS1074" s="29">
        <f>AQ1074*(1+0.25*AR1074)*Параметри!$K$51</f>
        <v>0</v>
      </c>
      <c r="AT1074" s="40">
        <f>ROUNDUP('Дані з ДІСО'!AF1074/Параметри!$K$70,0)</f>
        <v>0</v>
      </c>
      <c r="AU1074" s="40">
        <f t="shared" si="150"/>
        <v>0</v>
      </c>
      <c r="AV1074" s="40">
        <f>IF(AT1074=0,0,'Дані з ДІСО'!AI1074/'Дані з ДІСО'!AF1074)</f>
        <v>0</v>
      </c>
      <c r="AW1074" s="29">
        <f>AU1074*(1+0.25*AV1074)*Параметри!$K$51</f>
        <v>0</v>
      </c>
      <c r="AX1074" s="40">
        <f>ROUNDUP('Дані з ДІСО'!AR1074/Параметри!$K$29,0)</f>
        <v>0</v>
      </c>
      <c r="AY1074" s="40">
        <f>ROUNDUP('Дані з ДІСО'!AS1074/Параметри!$K$29,0)</f>
        <v>0</v>
      </c>
      <c r="AZ1074" s="40">
        <f>ROUNDUP('Дані з ДІСО'!AT1074/Параметри!$K$29,0)</f>
        <v>0</v>
      </c>
      <c r="BA1074" s="64">
        <f>(AX1074*Параметри!$K$32+AY1074*Параметри!$L$32+AZ1074*Параметри!$M$32)/18</f>
        <v>0</v>
      </c>
      <c r="BB1074" s="29">
        <f>(BA1074*Параметри!$K$51+SUM('Дані з ДІСО'!AR1074:AT1074)*Параметри!$K$48*Параметри!$K$20/1000)*Параметри!$K$74</f>
        <v>0</v>
      </c>
      <c r="BC1074" s="40">
        <f>ROUNDUP(('Дані не з ДІСО'!I1074+'Дані не з ДІСО'!K1074)/Параметри!$K$26,0)</f>
        <v>0</v>
      </c>
      <c r="BD1074" s="29">
        <f>BC1074*Параметри!$M$36/18</f>
        <v>0</v>
      </c>
      <c r="BE1074" s="40">
        <f>IF(BC1074=0,0,'Дані не з ДІСО'!K1074/('Дані не з ДІСО'!I1074+'Дані не з ДІСО'!K1074))</f>
        <v>0</v>
      </c>
      <c r="BF1074" s="29">
        <f>(1+0.25*BE1074)*BD1074*Параметри!$K$51</f>
        <v>0</v>
      </c>
      <c r="BG1074" s="40">
        <f>ROUNDUP('Дані не з ДІСО'!M1074/Параметри!$K$27,0)</f>
        <v>0</v>
      </c>
      <c r="BH1074" s="40">
        <f>BG1074*Параметри!$M$37/18</f>
        <v>0</v>
      </c>
      <c r="BI1074" s="29">
        <f>BH1074*Параметри!$K$51</f>
        <v>0</v>
      </c>
      <c r="BJ1074" s="29">
        <f>'Дані не з ДІСО'!N1074*Параметри!$K$76</f>
        <v>0</v>
      </c>
      <c r="BK1074" s="40">
        <f>ROUNDUP('Дані з ДІСО'!V1074/Параметри!$K$25,0)</f>
        <v>0</v>
      </c>
      <c r="BL1074" s="40">
        <f>ROUNDUP('Дані з ДІСО'!W1074/Параметри!$K$25,0)</f>
        <v>0</v>
      </c>
      <c r="BM1074" s="40">
        <f>ROUNDUP('Дані з ДІСО'!X1074/Параметри!$K$25,0)</f>
        <v>0</v>
      </c>
      <c r="BN1074" s="40">
        <f>(BK1074*Параметри!$K$34+BL1074*Параметри!$L$34+BM1074*Параметри!$M$34)/18</f>
        <v>0</v>
      </c>
      <c r="BO1074" s="40">
        <f>IF(K1074=0,0,'Дані з ДІСО'!AC1074/K1074)</f>
        <v>0</v>
      </c>
      <c r="BP1074" s="29">
        <f>(1+0.25*BO1074)*BN1074*Параметри!$K$51</f>
        <v>0</v>
      </c>
      <c r="BQ1074" s="29">
        <f>BP1074*'Коефіцієнти АТО'!U1074</f>
        <v>0</v>
      </c>
      <c r="BR1074" s="29">
        <f>K1074*(1+0.25*BO1074)*Параметри!$K$66*Параметри!$K$20/1000</f>
        <v>0</v>
      </c>
      <c r="BS1074" s="29">
        <f>(1+0.25*BO1074)*K1074*'Коефіцієнти АТО'!S1074*Параметри!$K$20/1000</f>
        <v>0</v>
      </c>
      <c r="BT1074" s="29">
        <f t="shared" si="151"/>
        <v>0</v>
      </c>
      <c r="BU1074" s="40">
        <f>ROUNDUP('Дані з ДІСО'!AG1074/Параметри!$K$71,0)</f>
        <v>0</v>
      </c>
      <c r="BV1074" s="40">
        <f t="shared" si="152"/>
        <v>0</v>
      </c>
      <c r="BW1074" s="40">
        <f>IF('Дані з ДІСО'!AG1074=0,0,'Дані з ДІСО'!AJ1074/'Дані з ДІСО'!AG1074)</f>
        <v>0</v>
      </c>
      <c r="BX1074" s="29">
        <f>BV1074*(1+0.25*BW1074)*Параметри!$K$51</f>
        <v>0</v>
      </c>
      <c r="BY1074" s="29">
        <f>ROUND(IF(Параметри!$K$77="No",CC1074,CC1074*Параметри!$K$78)+AG1074,1)</f>
        <v>11137.5</v>
      </c>
      <c r="BZ1074" s="29">
        <f>ROUND(IF(Параметри!$K$77="No",BF1074,BF1074*Параметри!$K$78),1)</f>
        <v>0</v>
      </c>
      <c r="CA1074" s="29">
        <f>ROUND(IF(Параметри!$K$77="No",BI1074,BI1074*Параметри!$K$78),1)</f>
        <v>0</v>
      </c>
      <c r="CB1074" s="29">
        <f>ROUND(IF(Параметри!$K$77="No",BJ1074,BJ1074*Параметри!$K$78),1)</f>
        <v>0</v>
      </c>
      <c r="CC1074" s="29">
        <f t="shared" si="146"/>
        <v>12374.971423913807</v>
      </c>
    </row>
    <row r="1075" spans="1:81">
      <c r="A1075" s="9">
        <v>1074</v>
      </c>
      <c r="B1075" s="9" t="s">
        <v>3148</v>
      </c>
      <c r="C1075" s="9" t="s">
        <v>3148</v>
      </c>
      <c r="D1075" s="9" t="s">
        <v>4119</v>
      </c>
      <c r="E1075" s="9" t="s">
        <v>24</v>
      </c>
      <c r="F1075" s="9" t="s">
        <v>4130</v>
      </c>
      <c r="G1075" s="9" t="s">
        <v>2235</v>
      </c>
      <c r="H1075" s="29">
        <f>SUM('Дані з ДІСО'!J1075:L1075)</f>
        <v>665</v>
      </c>
      <c r="I1075" s="29">
        <f>SUM('Дані з ДІСО'!G1075:I1075)</f>
        <v>75</v>
      </c>
      <c r="J1075" s="29">
        <f>SUM('Дані з ДІСО'!P1075:R1075)</f>
        <v>0</v>
      </c>
      <c r="K1075" s="29">
        <f>SUM('Дані з ДІСО'!V1075:X1075)</f>
        <v>0</v>
      </c>
      <c r="L1075" s="40">
        <f>ROUNDUP('Дані з ДІСО'!J1075/'Коефіцієнти АТО'!$R1075,0)</f>
        <v>21</v>
      </c>
      <c r="M1075" s="40">
        <f>ROUNDUP('Дані з ДІСО'!K1075/'Коефіцієнти АТО'!$R1075,0)</f>
        <v>28</v>
      </c>
      <c r="N1075" s="40">
        <f>ROUNDUP('Дані з ДІСО'!L1075/'Коефіцієнти АТО'!$R1075,0)</f>
        <v>7</v>
      </c>
      <c r="O1075" s="59">
        <f>(L1075*Параметри!$K$32+M1075*Параметри!$L$32+N1075*Параметри!$M$32)/18</f>
        <v>91.50555555555556</v>
      </c>
      <c r="P1075" s="41">
        <f>IF(H1075=0,"",'Дані з ДІСО'!Y1075/H1075)</f>
        <v>0</v>
      </c>
      <c r="Q1075" s="29">
        <f>IF(H1075=0,"",(1+0.25*P1075)*O1075*Параметри!$K$51)</f>
        <v>18742.187190704757</v>
      </c>
      <c r="R1075" s="29">
        <f>IF(H1075=0,"",Q1075*'Коефіцієнти АТО'!T1075)</f>
        <v>318.61718224198091</v>
      </c>
      <c r="S1075" s="29">
        <f>IF(H1075=0,"",H1075*(1+0.25*P1075)*Параметри!$K$66*Параметри!$K$20/1000)</f>
        <v>0</v>
      </c>
      <c r="T1075" s="29">
        <f>IF(H1075=0,"",H1075*(1+0.25*P1075)*'Коефіцієнти АТО'!$S1075*Параметри!$K$20/1000)</f>
        <v>3354.2309432748352</v>
      </c>
      <c r="U1075" s="29">
        <f t="shared" si="147"/>
        <v>22415.035316221576</v>
      </c>
      <c r="V1075" s="29">
        <f t="shared" si="148"/>
        <v>22415.035316221576</v>
      </c>
      <c r="W1075" s="40">
        <f>ROUNDUP('Дані з ДІСО'!P1075/Параметри!$K$24,0)</f>
        <v>0</v>
      </c>
      <c r="X1075" s="40">
        <f>ROUNDUP('Дані з ДІСО'!Q1075/Параметри!$K$24,0)</f>
        <v>0</v>
      </c>
      <c r="Y1075" s="40">
        <f>ROUNDUP('Дані з ДІСО'!R1075/Параметри!$K$24,0)</f>
        <v>0</v>
      </c>
      <c r="Z1075" s="59">
        <f>(W1075*Параметри!$K$33+X1075*Параметри!$L$33+Y1075*Параметри!$M$33)/18</f>
        <v>0</v>
      </c>
      <c r="AA1075" s="41">
        <f>IF(J1075=0,0,'Дані з ДІСО'!AA1075/J1075)</f>
        <v>0</v>
      </c>
      <c r="AB1075" s="29">
        <f>(1+0.25*AA1075)*Z1075*Параметри!$K$51</f>
        <v>0</v>
      </c>
      <c r="AC1075" s="29">
        <f>AB1075*'Коефіцієнти АТО'!U1075</f>
        <v>0</v>
      </c>
      <c r="AD1075" s="29">
        <f>J1075*(1+0.25*AA1075)*Параметри!$K$66*Параметри!$K$20/1000</f>
        <v>0</v>
      </c>
      <c r="AE1075" s="29">
        <f>(1+0.25*AA1075)*J1075*'Коефіцієнти АТО'!S1075*Параметри!$K$20/1000</f>
        <v>0</v>
      </c>
      <c r="AF1075" s="29">
        <f t="shared" si="144"/>
        <v>0</v>
      </c>
      <c r="AG1075" s="29">
        <v>0</v>
      </c>
      <c r="AH1075" s="40">
        <v>4</v>
      </c>
      <c r="AI1075" s="40">
        <v>0</v>
      </c>
      <c r="AJ1075" s="40">
        <f t="shared" si="145"/>
        <v>0</v>
      </c>
      <c r="AK1075" s="29">
        <f>(AH1075+AI1075)*(1+0.25*AJ1075)*Параметри!$K$53</f>
        <v>717.71710278400019</v>
      </c>
      <c r="AL1075" s="29">
        <f>ROUNDUP(('Дані з ДІСО'!AU1075+'Дані з ДІСО'!AW1075)/Параметри!$K$28,0)</f>
        <v>0</v>
      </c>
      <c r="AM1075" s="64">
        <f>AL1075*Параметри!$M$35/18</f>
        <v>0</v>
      </c>
      <c r="AN1075" s="29">
        <f>IF(AL1075=0,0,'Дані з ДІСО'!AW1075/SUM('Дані з ДІСО'!AU1075,'Дані з ДІСО'!AW1075))</f>
        <v>0</v>
      </c>
      <c r="AO1075" s="29">
        <f>(1+0.25*AN1075)*AM1075*Параметри!$K$51</f>
        <v>0</v>
      </c>
      <c r="AP1075" s="40">
        <f>ROUNDUP(('Дані з ДІСО'!AE1075+'Дані не з ДІСО'!E1075+'Дані не з ДІСО'!G1075)/Параметри!$K$69,0)</f>
        <v>0</v>
      </c>
      <c r="AQ1075" s="40">
        <f t="shared" si="149"/>
        <v>0</v>
      </c>
      <c r="AR1075" s="40">
        <f>IF(AP1075=0,0,('Дані з ДІСО'!AH1075+'Дані не з ДІСО'!G1075)/('Дані з ДІСО'!AE1075+'Дані не з ДІСО'!E1075+'Дані не з ДІСО'!G1075))</f>
        <v>0</v>
      </c>
      <c r="AS1075" s="29">
        <f>AQ1075*(1+0.25*AR1075)*Параметри!$K$51</f>
        <v>0</v>
      </c>
      <c r="AT1075" s="40">
        <f>ROUNDUP('Дані з ДІСО'!AF1075/Параметри!$K$70,0)</f>
        <v>0</v>
      </c>
      <c r="AU1075" s="40">
        <f t="shared" si="150"/>
        <v>0</v>
      </c>
      <c r="AV1075" s="40">
        <f>IF(AT1075=0,0,'Дані з ДІСО'!AI1075/'Дані з ДІСО'!AF1075)</f>
        <v>0</v>
      </c>
      <c r="AW1075" s="29">
        <f>AU1075*(1+0.25*AV1075)*Параметри!$K$51</f>
        <v>0</v>
      </c>
      <c r="AX1075" s="40">
        <f>ROUNDUP('Дані з ДІСО'!AR1075/Параметри!$K$29,0)</f>
        <v>0</v>
      </c>
      <c r="AY1075" s="40">
        <f>ROUNDUP('Дані з ДІСО'!AS1075/Параметри!$K$29,0)</f>
        <v>0</v>
      </c>
      <c r="AZ1075" s="40">
        <f>ROUNDUP('Дані з ДІСО'!AT1075/Параметри!$K$29,0)</f>
        <v>0</v>
      </c>
      <c r="BA1075" s="64">
        <f>(AX1075*Параметри!$K$32+AY1075*Параметри!$L$32+AZ1075*Параметри!$M$32)/18</f>
        <v>0</v>
      </c>
      <c r="BB1075" s="29">
        <f>(BA1075*Параметри!$K$51+SUM('Дані з ДІСО'!AR1075:AT1075)*Параметри!$K$48*Параметри!$K$20/1000)*Параметри!$K$74</f>
        <v>0</v>
      </c>
      <c r="BC1075" s="40">
        <f>ROUNDUP(('Дані не з ДІСО'!I1075+'Дані не з ДІСО'!K1075)/Параметри!$K$26,0)</f>
        <v>0</v>
      </c>
      <c r="BD1075" s="29">
        <f>BC1075*Параметри!$M$36/18</f>
        <v>0</v>
      </c>
      <c r="BE1075" s="40">
        <f>IF(BC1075=0,0,'Дані не з ДІСО'!K1075/('Дані не з ДІСО'!I1075+'Дані не з ДІСО'!K1075))</f>
        <v>0</v>
      </c>
      <c r="BF1075" s="29">
        <f>(1+0.25*BE1075)*BD1075*Параметри!$K$51</f>
        <v>0</v>
      </c>
      <c r="BG1075" s="40">
        <f>ROUNDUP('Дані не з ДІСО'!M1075/Параметри!$K$27,0)</f>
        <v>0</v>
      </c>
      <c r="BH1075" s="40">
        <f>BG1075*Параметри!$M$37/18</f>
        <v>0</v>
      </c>
      <c r="BI1075" s="29">
        <f>BH1075*Параметри!$K$51</f>
        <v>0</v>
      </c>
      <c r="BJ1075" s="29">
        <f>'Дані не з ДІСО'!N1075*Параметри!$K$76</f>
        <v>0</v>
      </c>
      <c r="BK1075" s="40">
        <f>ROUNDUP('Дані з ДІСО'!V1075/Параметри!$K$25,0)</f>
        <v>0</v>
      </c>
      <c r="BL1075" s="40">
        <f>ROUNDUP('Дані з ДІСО'!W1075/Параметри!$K$25,0)</f>
        <v>0</v>
      </c>
      <c r="BM1075" s="40">
        <f>ROUNDUP('Дані з ДІСО'!X1075/Параметри!$K$25,0)</f>
        <v>0</v>
      </c>
      <c r="BN1075" s="40">
        <f>(BK1075*Параметри!$K$34+BL1075*Параметри!$L$34+BM1075*Параметри!$M$34)/18</f>
        <v>0</v>
      </c>
      <c r="BO1075" s="40">
        <f>IF(K1075=0,0,'Дані з ДІСО'!AC1075/K1075)</f>
        <v>0</v>
      </c>
      <c r="BP1075" s="29">
        <f>(1+0.25*BO1075)*BN1075*Параметри!$K$51</f>
        <v>0</v>
      </c>
      <c r="BQ1075" s="29">
        <f>BP1075*'Коефіцієнти АТО'!U1075</f>
        <v>0</v>
      </c>
      <c r="BR1075" s="29">
        <f>K1075*(1+0.25*BO1075)*Параметри!$K$66*Параметри!$K$20/1000</f>
        <v>0</v>
      </c>
      <c r="BS1075" s="29">
        <f>(1+0.25*BO1075)*K1075*'Коефіцієнти АТО'!S1075*Параметри!$K$20/1000</f>
        <v>0</v>
      </c>
      <c r="BT1075" s="29">
        <f t="shared" si="151"/>
        <v>0</v>
      </c>
      <c r="BU1075" s="40">
        <f>ROUNDUP('Дані з ДІСО'!AG1075/Параметри!$K$71,0)</f>
        <v>0</v>
      </c>
      <c r="BV1075" s="40">
        <f t="shared" si="152"/>
        <v>0</v>
      </c>
      <c r="BW1075" s="40">
        <f>IF('Дані з ДІСО'!AG1075=0,0,'Дані з ДІСО'!AJ1075/'Дані з ДІСО'!AG1075)</f>
        <v>0</v>
      </c>
      <c r="BX1075" s="29">
        <f>BV1075*(1+0.25*BW1075)*Параметри!$K$51</f>
        <v>0</v>
      </c>
      <c r="BY1075" s="29">
        <f>ROUND(IF(Параметри!$K$77="No",CC1075,CC1075*Параметри!$K$78)+AG1075,1)</f>
        <v>20819.5</v>
      </c>
      <c r="BZ1075" s="29">
        <f>ROUND(IF(Параметри!$K$77="No",BF1075,BF1075*Параметри!$K$78),1)</f>
        <v>0</v>
      </c>
      <c r="CA1075" s="29">
        <f>ROUND(IF(Параметри!$K$77="No",BI1075,BI1075*Параметри!$K$78),1)</f>
        <v>0</v>
      </c>
      <c r="CB1075" s="29">
        <f>ROUND(IF(Параметри!$K$77="No",BJ1075,BJ1075*Параметри!$K$78),1)</f>
        <v>0</v>
      </c>
      <c r="CC1075" s="29">
        <f t="shared" si="146"/>
        <v>23132.752419005577</v>
      </c>
    </row>
    <row r="1076" spans="1:81">
      <c r="A1076" s="9">
        <v>1075</v>
      </c>
      <c r="B1076" s="9" t="s">
        <v>3151</v>
      </c>
      <c r="C1076" s="9" t="s">
        <v>3151</v>
      </c>
      <c r="D1076" s="9" t="s">
        <v>4119</v>
      </c>
      <c r="E1076" s="9" t="s">
        <v>29</v>
      </c>
      <c r="F1076" s="9" t="s">
        <v>4131</v>
      </c>
      <c r="G1076" s="9" t="s">
        <v>2237</v>
      </c>
      <c r="H1076" s="29">
        <f>SUM('Дані з ДІСО'!J1076:L1076)</f>
        <v>1546</v>
      </c>
      <c r="I1076" s="29">
        <f>SUM('Дані з ДІСО'!G1076:I1076)</f>
        <v>119</v>
      </c>
      <c r="J1076" s="29">
        <f>SUM('Дані з ДІСО'!P1076:R1076)</f>
        <v>0</v>
      </c>
      <c r="K1076" s="29">
        <f>SUM('Дані з ДІСО'!V1076:X1076)</f>
        <v>0</v>
      </c>
      <c r="L1076" s="40">
        <f>ROUNDUP('Дані з ДІСО'!J1076/'Коефіцієнти АТО'!$R1076,0)</f>
        <v>37</v>
      </c>
      <c r="M1076" s="40">
        <f>ROUNDUP('Дані з ДІСО'!K1076/'Коефіцієнти АТО'!$R1076,0)</f>
        <v>56</v>
      </c>
      <c r="N1076" s="40">
        <f>ROUNDUP('Дані з ДІСО'!L1076/'Коефіцієнти АТО'!$R1076,0)</f>
        <v>12</v>
      </c>
      <c r="O1076" s="59">
        <f>(L1076*Параметри!$K$32+M1076*Параметри!$L$32+N1076*Параметри!$M$32)/18</f>
        <v>172.67777777777781</v>
      </c>
      <c r="P1076" s="41">
        <f>IF(H1076=0,"",'Дані з ДІСО'!Y1076/H1076)</f>
        <v>0</v>
      </c>
      <c r="Q1076" s="29">
        <f>IF(H1076=0,"",(1+0.25*P1076)*O1076*Параметри!$K$51)</f>
        <v>35367.898868404183</v>
      </c>
      <c r="R1076" s="29">
        <f>IF(H1076=0,"",Q1076*'Коефіцієнти АТО'!T1076)</f>
        <v>601.25428076287119</v>
      </c>
      <c r="S1076" s="29">
        <f>IF(H1076=0,"",H1076*(1+0.25*P1076)*Параметри!$K$66*Параметри!$K$20/1000)</f>
        <v>0</v>
      </c>
      <c r="T1076" s="29">
        <f>IF(H1076=0,"",H1076*(1+0.25*P1076)*'Коефіцієнти АТО'!$S1076*Параметри!$K$20/1000)</f>
        <v>7062.3001798422156</v>
      </c>
      <c r="U1076" s="29">
        <f t="shared" si="147"/>
        <v>43031.453329009266</v>
      </c>
      <c r="V1076" s="29">
        <f t="shared" si="148"/>
        <v>43031.453329009266</v>
      </c>
      <c r="W1076" s="40">
        <f>ROUNDUP('Дані з ДІСО'!P1076/Параметри!$K$24,0)</f>
        <v>0</v>
      </c>
      <c r="X1076" s="40">
        <f>ROUNDUP('Дані з ДІСО'!Q1076/Параметри!$K$24,0)</f>
        <v>0</v>
      </c>
      <c r="Y1076" s="40">
        <f>ROUNDUP('Дані з ДІСО'!R1076/Параметри!$K$24,0)</f>
        <v>0</v>
      </c>
      <c r="Z1076" s="59">
        <f>(W1076*Параметри!$K$33+X1076*Параметри!$L$33+Y1076*Параметри!$M$33)/18</f>
        <v>0</v>
      </c>
      <c r="AA1076" s="41">
        <f>IF(J1076=0,0,'Дані з ДІСО'!AA1076/J1076)</f>
        <v>0</v>
      </c>
      <c r="AB1076" s="29">
        <f>(1+0.25*AA1076)*Z1076*Параметри!$K$51</f>
        <v>0</v>
      </c>
      <c r="AC1076" s="29">
        <f>AB1076*'Коефіцієнти АТО'!U1076</f>
        <v>0</v>
      </c>
      <c r="AD1076" s="29">
        <f>J1076*(1+0.25*AA1076)*Параметри!$K$66*Параметри!$K$20/1000</f>
        <v>0</v>
      </c>
      <c r="AE1076" s="29">
        <f>(1+0.25*AA1076)*J1076*'Коефіцієнти АТО'!S1076*Параметри!$K$20/1000</f>
        <v>0</v>
      </c>
      <c r="AF1076" s="29">
        <f t="shared" si="144"/>
        <v>0</v>
      </c>
      <c r="AG1076" s="29">
        <v>0</v>
      </c>
      <c r="AH1076" s="40">
        <v>17</v>
      </c>
      <c r="AI1076" s="40">
        <v>0</v>
      </c>
      <c r="AJ1076" s="40">
        <f t="shared" si="145"/>
        <v>0</v>
      </c>
      <c r="AK1076" s="29">
        <f>(AH1076+AI1076)*(1+0.25*AJ1076)*Параметри!$K$53</f>
        <v>3050.2976868320006</v>
      </c>
      <c r="AL1076" s="29">
        <f>ROUNDUP(('Дані з ДІСО'!AU1076+'Дані з ДІСО'!AW1076)/Параметри!$K$28,0)</f>
        <v>0</v>
      </c>
      <c r="AM1076" s="64">
        <f>AL1076*Параметри!$M$35/18</f>
        <v>0</v>
      </c>
      <c r="AN1076" s="29">
        <f>IF(AL1076=0,0,'Дані з ДІСО'!AW1076/SUM('Дані з ДІСО'!AU1076,'Дані з ДІСО'!AW1076))</f>
        <v>0</v>
      </c>
      <c r="AO1076" s="29">
        <f>(1+0.25*AN1076)*AM1076*Параметри!$K$51</f>
        <v>0</v>
      </c>
      <c r="AP1076" s="40">
        <f>ROUNDUP(('Дані з ДІСО'!AE1076+'Дані не з ДІСО'!E1076+'Дані не з ДІСО'!G1076)/Параметри!$K$69,0)</f>
        <v>0</v>
      </c>
      <c r="AQ1076" s="40">
        <f t="shared" si="149"/>
        <v>0</v>
      </c>
      <c r="AR1076" s="40">
        <f>IF(AP1076=0,0,('Дані з ДІСО'!AH1076+'Дані не з ДІСО'!G1076)/('Дані з ДІСО'!AE1076+'Дані не з ДІСО'!E1076+'Дані не з ДІСО'!G1076))</f>
        <v>0</v>
      </c>
      <c r="AS1076" s="29">
        <f>AQ1076*(1+0.25*AR1076)*Параметри!$K$51</f>
        <v>0</v>
      </c>
      <c r="AT1076" s="40">
        <f>ROUNDUP('Дані з ДІСО'!AF1076/Параметри!$K$70,0)</f>
        <v>0</v>
      </c>
      <c r="AU1076" s="40">
        <f t="shared" si="150"/>
        <v>0</v>
      </c>
      <c r="AV1076" s="40">
        <f>IF(AT1076=0,0,'Дані з ДІСО'!AI1076/'Дані з ДІСО'!AF1076)</f>
        <v>0</v>
      </c>
      <c r="AW1076" s="29">
        <f>AU1076*(1+0.25*AV1076)*Параметри!$K$51</f>
        <v>0</v>
      </c>
      <c r="AX1076" s="40">
        <f>ROUNDUP('Дані з ДІСО'!AR1076/Параметри!$K$29,0)</f>
        <v>0</v>
      </c>
      <c r="AY1076" s="40">
        <f>ROUNDUP('Дані з ДІСО'!AS1076/Параметри!$K$29,0)</f>
        <v>0</v>
      </c>
      <c r="AZ1076" s="40">
        <f>ROUNDUP('Дані з ДІСО'!AT1076/Параметри!$K$29,0)</f>
        <v>0</v>
      </c>
      <c r="BA1076" s="64">
        <f>(AX1076*Параметри!$K$32+AY1076*Параметри!$L$32+AZ1076*Параметри!$M$32)/18</f>
        <v>0</v>
      </c>
      <c r="BB1076" s="29">
        <f>(BA1076*Параметри!$K$51+SUM('Дані з ДІСО'!AR1076:AT1076)*Параметри!$K$48*Параметри!$K$20/1000)*Параметри!$K$74</f>
        <v>0</v>
      </c>
      <c r="BC1076" s="40">
        <f>ROUNDUP(('Дані не з ДІСО'!I1076+'Дані не з ДІСО'!K1076)/Параметри!$K$26,0)</f>
        <v>0</v>
      </c>
      <c r="BD1076" s="29">
        <f>BC1076*Параметри!$M$36/18</f>
        <v>0</v>
      </c>
      <c r="BE1076" s="40">
        <f>IF(BC1076=0,0,'Дані не з ДІСО'!K1076/('Дані не з ДІСО'!I1076+'Дані не з ДІСО'!K1076))</f>
        <v>0</v>
      </c>
      <c r="BF1076" s="29">
        <f>(1+0.25*BE1076)*BD1076*Параметри!$K$51</f>
        <v>0</v>
      </c>
      <c r="BG1076" s="40">
        <f>ROUNDUP('Дані не з ДІСО'!M1076/Параметри!$K$27,0)</f>
        <v>0</v>
      </c>
      <c r="BH1076" s="40">
        <f>BG1076*Параметри!$M$37/18</f>
        <v>0</v>
      </c>
      <c r="BI1076" s="29">
        <f>BH1076*Параметри!$K$51</f>
        <v>0</v>
      </c>
      <c r="BJ1076" s="29">
        <f>'Дані не з ДІСО'!N1076*Параметри!$K$76</f>
        <v>0</v>
      </c>
      <c r="BK1076" s="40">
        <f>ROUNDUP('Дані з ДІСО'!V1076/Параметри!$K$25,0)</f>
        <v>0</v>
      </c>
      <c r="BL1076" s="40">
        <f>ROUNDUP('Дані з ДІСО'!W1076/Параметри!$K$25,0)</f>
        <v>0</v>
      </c>
      <c r="BM1076" s="40">
        <f>ROUNDUP('Дані з ДІСО'!X1076/Параметри!$K$25,0)</f>
        <v>0</v>
      </c>
      <c r="BN1076" s="40">
        <f>(BK1076*Параметри!$K$34+BL1076*Параметри!$L$34+BM1076*Параметри!$M$34)/18</f>
        <v>0</v>
      </c>
      <c r="BO1076" s="40">
        <f>IF(K1076=0,0,'Дані з ДІСО'!AC1076/K1076)</f>
        <v>0</v>
      </c>
      <c r="BP1076" s="29">
        <f>(1+0.25*BO1076)*BN1076*Параметри!$K$51</f>
        <v>0</v>
      </c>
      <c r="BQ1076" s="29">
        <f>BP1076*'Коефіцієнти АТО'!U1076</f>
        <v>0</v>
      </c>
      <c r="BR1076" s="29">
        <f>K1076*(1+0.25*BO1076)*Параметри!$K$66*Параметри!$K$20/1000</f>
        <v>0</v>
      </c>
      <c r="BS1076" s="29">
        <f>(1+0.25*BO1076)*K1076*'Коефіцієнти АТО'!S1076*Параметри!$K$20/1000</f>
        <v>0</v>
      </c>
      <c r="BT1076" s="29">
        <f t="shared" si="151"/>
        <v>0</v>
      </c>
      <c r="BU1076" s="40">
        <f>ROUNDUP('Дані з ДІСО'!AG1076/Параметри!$K$71,0)</f>
        <v>0</v>
      </c>
      <c r="BV1076" s="40">
        <f t="shared" si="152"/>
        <v>0</v>
      </c>
      <c r="BW1076" s="40">
        <f>IF('Дані з ДІСО'!AG1076=0,0,'Дані з ДІСО'!AJ1076/'Дані з ДІСО'!AG1076)</f>
        <v>0</v>
      </c>
      <c r="BX1076" s="29">
        <f>BV1076*(1+0.25*BW1076)*Параметри!$K$51</f>
        <v>0</v>
      </c>
      <c r="BY1076" s="29">
        <f>ROUND(IF(Параметри!$K$77="No",CC1076,CC1076*Параметри!$K$78)+AG1076,1)</f>
        <v>41473.599999999999</v>
      </c>
      <c r="BZ1076" s="29">
        <f>ROUND(IF(Параметри!$K$77="No",BF1076,BF1076*Параметри!$K$78),1)</f>
        <v>0</v>
      </c>
      <c r="CA1076" s="29">
        <f>ROUND(IF(Параметри!$K$77="No",BI1076,BI1076*Параметри!$K$78),1)</f>
        <v>0</v>
      </c>
      <c r="CB1076" s="29">
        <f>ROUND(IF(Параметри!$K$77="No",BJ1076,BJ1076*Параметри!$K$78),1)</f>
        <v>0</v>
      </c>
      <c r="CC1076" s="29">
        <f t="shared" si="146"/>
        <v>46081.75101584127</v>
      </c>
    </row>
    <row r="1077" spans="1:81">
      <c r="A1077" s="9">
        <v>1076</v>
      </c>
      <c r="B1077" s="9" t="s">
        <v>3151</v>
      </c>
      <c r="C1077" s="9" t="s">
        <v>3151</v>
      </c>
      <c r="D1077" s="9" t="s">
        <v>4119</v>
      </c>
      <c r="E1077" s="9" t="s">
        <v>29</v>
      </c>
      <c r="F1077" s="9" t="s">
        <v>4132</v>
      </c>
      <c r="G1077" s="9" t="s">
        <v>2239</v>
      </c>
      <c r="H1077" s="29">
        <f>SUM('Дані з ДІСО'!J1077:L1077)</f>
        <v>1545</v>
      </c>
      <c r="I1077" s="29">
        <f>SUM('Дані з ДІСО'!G1077:I1077)</f>
        <v>93</v>
      </c>
      <c r="J1077" s="29">
        <f>SUM('Дані з ДІСО'!P1077:R1077)</f>
        <v>0</v>
      </c>
      <c r="K1077" s="29">
        <f>SUM('Дані з ДІСО'!V1077:X1077)</f>
        <v>0</v>
      </c>
      <c r="L1077" s="40">
        <f>ROUNDUP('Дані з ДІСО'!J1077/'Коефіцієнти АТО'!$R1077,0)</f>
        <v>41</v>
      </c>
      <c r="M1077" s="40">
        <f>ROUNDUP('Дані з ДІСО'!K1077/'Коефіцієнти АТО'!$R1077,0)</f>
        <v>52</v>
      </c>
      <c r="N1077" s="40">
        <f>ROUNDUP('Дані з ДІСО'!L1077/'Коефіцієнти АТО'!$R1077,0)</f>
        <v>12</v>
      </c>
      <c r="O1077" s="59">
        <f>(L1077*Параметри!$K$32+M1077*Параметри!$L$32+N1077*Параметри!$M$32)/18</f>
        <v>170.52222222222224</v>
      </c>
      <c r="P1077" s="41">
        <f>IF(H1077=0,"",'Дані з ДІСО'!Y1077/H1077)</f>
        <v>0</v>
      </c>
      <c r="Q1077" s="29">
        <f>IF(H1077=0,"",(1+0.25*P1077)*O1077*Параметри!$K$51)</f>
        <v>34926.397524831023</v>
      </c>
      <c r="R1077" s="29">
        <f>IF(H1077=0,"",Q1077*'Коефіцієнти АТО'!T1077)</f>
        <v>593.74875792212742</v>
      </c>
      <c r="S1077" s="29">
        <f>IF(H1077=0,"",H1077*(1+0.25*P1077)*Параметри!$K$66*Параметри!$K$20/1000)</f>
        <v>0</v>
      </c>
      <c r="T1077" s="29">
        <f>IF(H1077=0,"",H1077*(1+0.25*P1077)*'Коефіцієнти АТО'!$S1077*Параметри!$K$20/1000)</f>
        <v>7057.7320684710385</v>
      </c>
      <c r="U1077" s="29">
        <f t="shared" si="147"/>
        <v>42577.878351224186</v>
      </c>
      <c r="V1077" s="29">
        <f t="shared" si="148"/>
        <v>42577.878351224186</v>
      </c>
      <c r="W1077" s="40">
        <f>ROUNDUP('Дані з ДІСО'!P1077/Параметри!$K$24,0)</f>
        <v>0</v>
      </c>
      <c r="X1077" s="40">
        <f>ROUNDUP('Дані з ДІСО'!Q1077/Параметри!$K$24,0)</f>
        <v>0</v>
      </c>
      <c r="Y1077" s="40">
        <f>ROUNDUP('Дані з ДІСО'!R1077/Параметри!$K$24,0)</f>
        <v>0</v>
      </c>
      <c r="Z1077" s="59">
        <f>(W1077*Параметри!$K$33+X1077*Параметри!$L$33+Y1077*Параметри!$M$33)/18</f>
        <v>0</v>
      </c>
      <c r="AA1077" s="41">
        <f>IF(J1077=0,0,'Дані з ДІСО'!AA1077/J1077)</f>
        <v>0</v>
      </c>
      <c r="AB1077" s="29">
        <f>(1+0.25*AA1077)*Z1077*Параметри!$K$51</f>
        <v>0</v>
      </c>
      <c r="AC1077" s="29">
        <f>AB1077*'Коефіцієнти АТО'!U1077</f>
        <v>0</v>
      </c>
      <c r="AD1077" s="29">
        <f>J1077*(1+0.25*AA1077)*Параметри!$K$66*Параметри!$K$20/1000</f>
        <v>0</v>
      </c>
      <c r="AE1077" s="29">
        <f>(1+0.25*AA1077)*J1077*'Коефіцієнти АТО'!S1077*Параметри!$K$20/1000</f>
        <v>0</v>
      </c>
      <c r="AF1077" s="29">
        <f t="shared" si="144"/>
        <v>0</v>
      </c>
      <c r="AG1077" s="29">
        <v>0</v>
      </c>
      <c r="AH1077" s="40">
        <v>17</v>
      </c>
      <c r="AI1077" s="40">
        <v>0</v>
      </c>
      <c r="AJ1077" s="40">
        <f t="shared" si="145"/>
        <v>0</v>
      </c>
      <c r="AK1077" s="29">
        <f>(AH1077+AI1077)*(1+0.25*AJ1077)*Параметри!$K$53</f>
        <v>3050.2976868320006</v>
      </c>
      <c r="AL1077" s="29">
        <f>ROUNDUP(('Дані з ДІСО'!AU1077+'Дані з ДІСО'!AW1077)/Параметри!$K$28,0)</f>
        <v>0</v>
      </c>
      <c r="AM1077" s="64">
        <f>AL1077*Параметри!$M$35/18</f>
        <v>0</v>
      </c>
      <c r="AN1077" s="29">
        <f>IF(AL1077=0,0,'Дані з ДІСО'!AW1077/SUM('Дані з ДІСО'!AU1077,'Дані з ДІСО'!AW1077))</f>
        <v>0</v>
      </c>
      <c r="AO1077" s="29">
        <f>(1+0.25*AN1077)*AM1077*Параметри!$K$51</f>
        <v>0</v>
      </c>
      <c r="AP1077" s="40">
        <f>ROUNDUP(('Дані з ДІСО'!AE1077+'Дані не з ДІСО'!E1077+'Дані не з ДІСО'!G1077)/Параметри!$K$69,0)</f>
        <v>0</v>
      </c>
      <c r="AQ1077" s="40">
        <f t="shared" si="149"/>
        <v>0</v>
      </c>
      <c r="AR1077" s="40">
        <f>IF(AP1077=0,0,('Дані з ДІСО'!AH1077+'Дані не з ДІСО'!G1077)/('Дані з ДІСО'!AE1077+'Дані не з ДІСО'!E1077+'Дані не з ДІСО'!G1077))</f>
        <v>0</v>
      </c>
      <c r="AS1077" s="29">
        <f>AQ1077*(1+0.25*AR1077)*Параметри!$K$51</f>
        <v>0</v>
      </c>
      <c r="AT1077" s="40">
        <f>ROUNDUP('Дані з ДІСО'!AF1077/Параметри!$K$70,0)</f>
        <v>0</v>
      </c>
      <c r="AU1077" s="40">
        <f t="shared" si="150"/>
        <v>0</v>
      </c>
      <c r="AV1077" s="40">
        <f>IF(AT1077=0,0,'Дані з ДІСО'!AI1077/'Дані з ДІСО'!AF1077)</f>
        <v>0</v>
      </c>
      <c r="AW1077" s="29">
        <f>AU1077*(1+0.25*AV1077)*Параметри!$K$51</f>
        <v>0</v>
      </c>
      <c r="AX1077" s="40">
        <f>ROUNDUP('Дані з ДІСО'!AR1077/Параметри!$K$29,0)</f>
        <v>0</v>
      </c>
      <c r="AY1077" s="40">
        <f>ROUNDUP('Дані з ДІСО'!AS1077/Параметри!$K$29,0)</f>
        <v>0</v>
      </c>
      <c r="AZ1077" s="40">
        <f>ROUNDUP('Дані з ДІСО'!AT1077/Параметри!$K$29,0)</f>
        <v>0</v>
      </c>
      <c r="BA1077" s="64">
        <f>(AX1077*Параметри!$K$32+AY1077*Параметри!$L$32+AZ1077*Параметри!$M$32)/18</f>
        <v>0</v>
      </c>
      <c r="BB1077" s="29">
        <f>(BA1077*Параметри!$K$51+SUM('Дані з ДІСО'!AR1077:AT1077)*Параметри!$K$48*Параметри!$K$20/1000)*Параметри!$K$74</f>
        <v>0</v>
      </c>
      <c r="BC1077" s="40">
        <f>ROUNDUP(('Дані не з ДІСО'!I1077+'Дані не з ДІСО'!K1077)/Параметри!$K$26,0)</f>
        <v>0</v>
      </c>
      <c r="BD1077" s="29">
        <f>BC1077*Параметри!$M$36/18</f>
        <v>0</v>
      </c>
      <c r="BE1077" s="40">
        <f>IF(BC1077=0,0,'Дані не з ДІСО'!K1077/('Дані не з ДІСО'!I1077+'Дані не з ДІСО'!K1077))</f>
        <v>0</v>
      </c>
      <c r="BF1077" s="29">
        <f>(1+0.25*BE1077)*BD1077*Параметри!$K$51</f>
        <v>0</v>
      </c>
      <c r="BG1077" s="40">
        <f>ROUNDUP('Дані не з ДІСО'!M1077/Параметри!$K$27,0)</f>
        <v>0</v>
      </c>
      <c r="BH1077" s="40">
        <f>BG1077*Параметри!$M$37/18</f>
        <v>0</v>
      </c>
      <c r="BI1077" s="29">
        <f>BH1077*Параметри!$K$51</f>
        <v>0</v>
      </c>
      <c r="BJ1077" s="29">
        <f>'Дані не з ДІСО'!N1077*Параметри!$K$76</f>
        <v>0</v>
      </c>
      <c r="BK1077" s="40">
        <f>ROUNDUP('Дані з ДІСО'!V1077/Параметри!$K$25,0)</f>
        <v>0</v>
      </c>
      <c r="BL1077" s="40">
        <f>ROUNDUP('Дані з ДІСО'!W1077/Параметри!$K$25,0)</f>
        <v>0</v>
      </c>
      <c r="BM1077" s="40">
        <f>ROUNDUP('Дані з ДІСО'!X1077/Параметри!$K$25,0)</f>
        <v>0</v>
      </c>
      <c r="BN1077" s="40">
        <f>(BK1077*Параметри!$K$34+BL1077*Параметри!$L$34+BM1077*Параметри!$M$34)/18</f>
        <v>0</v>
      </c>
      <c r="BO1077" s="40">
        <f>IF(K1077=0,0,'Дані з ДІСО'!AC1077/K1077)</f>
        <v>0</v>
      </c>
      <c r="BP1077" s="29">
        <f>(1+0.25*BO1077)*BN1077*Параметри!$K$51</f>
        <v>0</v>
      </c>
      <c r="BQ1077" s="29">
        <f>BP1077*'Коефіцієнти АТО'!U1077</f>
        <v>0</v>
      </c>
      <c r="BR1077" s="29">
        <f>K1077*(1+0.25*BO1077)*Параметри!$K$66*Параметри!$K$20/1000</f>
        <v>0</v>
      </c>
      <c r="BS1077" s="29">
        <f>(1+0.25*BO1077)*K1077*'Коефіцієнти АТО'!S1077*Параметри!$K$20/1000</f>
        <v>0</v>
      </c>
      <c r="BT1077" s="29">
        <f t="shared" si="151"/>
        <v>0</v>
      </c>
      <c r="BU1077" s="40">
        <f>ROUNDUP('Дані з ДІСО'!AG1077/Параметри!$K$71,0)</f>
        <v>0</v>
      </c>
      <c r="BV1077" s="40">
        <f t="shared" si="152"/>
        <v>0</v>
      </c>
      <c r="BW1077" s="40">
        <f>IF('Дані з ДІСО'!AG1077=0,0,'Дані з ДІСО'!AJ1077/'Дані з ДІСО'!AG1077)</f>
        <v>0</v>
      </c>
      <c r="BX1077" s="29">
        <f>BV1077*(1+0.25*BW1077)*Параметри!$K$51</f>
        <v>0</v>
      </c>
      <c r="BY1077" s="29">
        <f>ROUND(IF(Параметри!$K$77="No",CC1077,CC1077*Параметри!$K$78)+AG1077,1)</f>
        <v>41065.4</v>
      </c>
      <c r="BZ1077" s="29">
        <f>ROUND(IF(Параметри!$K$77="No",BF1077,BF1077*Параметри!$K$78),1)</f>
        <v>0</v>
      </c>
      <c r="CA1077" s="29">
        <f>ROUND(IF(Параметри!$K$77="No",BI1077,BI1077*Параметри!$K$78),1)</f>
        <v>0</v>
      </c>
      <c r="CB1077" s="29">
        <f>ROUND(IF(Параметри!$K$77="No",BJ1077,BJ1077*Параметри!$K$78),1)</f>
        <v>0</v>
      </c>
      <c r="CC1077" s="29">
        <f t="shared" si="146"/>
        <v>45628.17603805619</v>
      </c>
    </row>
    <row r="1078" spans="1:81">
      <c r="A1078" s="9">
        <v>1077</v>
      </c>
      <c r="B1078" s="9" t="s">
        <v>3148</v>
      </c>
      <c r="C1078" s="9" t="s">
        <v>3148</v>
      </c>
      <c r="D1078" s="9" t="s">
        <v>4119</v>
      </c>
      <c r="E1078" s="9" t="s">
        <v>24</v>
      </c>
      <c r="F1078" s="9" t="s">
        <v>4133</v>
      </c>
      <c r="G1078" s="9" t="s">
        <v>2241</v>
      </c>
      <c r="H1078" s="29">
        <f>SUM('Дані з ДІСО'!J1078:L1078)</f>
        <v>671</v>
      </c>
      <c r="I1078" s="29">
        <f>SUM('Дані з ДІСО'!G1078:I1078)</f>
        <v>58</v>
      </c>
      <c r="J1078" s="29">
        <f>SUM('Дані з ДІСО'!P1078:R1078)</f>
        <v>0</v>
      </c>
      <c r="K1078" s="29">
        <f>SUM('Дані з ДІСО'!V1078:X1078)</f>
        <v>0</v>
      </c>
      <c r="L1078" s="40">
        <f>ROUNDUP('Дані з ДІСО'!J1078/'Коефіцієнти АТО'!$R1078,0)</f>
        <v>20</v>
      </c>
      <c r="M1078" s="40">
        <f>ROUNDUP('Дані з ДІСО'!K1078/'Коефіцієнти АТО'!$R1078,0)</f>
        <v>24</v>
      </c>
      <c r="N1078" s="40">
        <f>ROUNDUP('Дані з ДІСО'!L1078/'Коефіцієнти АТО'!$R1078,0)</f>
        <v>5</v>
      </c>
      <c r="O1078" s="59">
        <f>(L1078*Параметри!$K$32+M1078*Параметри!$L$32+N1078*Параметри!$M$32)/18</f>
        <v>79.01666666666668</v>
      </c>
      <c r="P1078" s="41">
        <f>IF(H1078=0,"",'Дані з ДІСО'!Y1078/H1078)</f>
        <v>0</v>
      </c>
      <c r="Q1078" s="29">
        <f>IF(H1078=0,"",(1+0.25*P1078)*O1078*Параметри!$K$51)</f>
        <v>16184.210334126268</v>
      </c>
      <c r="R1078" s="29">
        <f>IF(H1078=0,"",Q1078*'Коефіцієнти АТО'!T1078)</f>
        <v>275.13157568014657</v>
      </c>
      <c r="S1078" s="29">
        <f>IF(H1078=0,"",H1078*(1+0.25*P1078)*Параметри!$K$66*Параметри!$K$20/1000)</f>
        <v>0</v>
      </c>
      <c r="T1078" s="29">
        <f>IF(H1078=0,"",H1078*(1+0.25*P1078)*'Коефіцієнти АТО'!$S1078*Параметри!$K$20/1000)</f>
        <v>3384.4946811088935</v>
      </c>
      <c r="U1078" s="29">
        <f t="shared" si="147"/>
        <v>19843.836590915307</v>
      </c>
      <c r="V1078" s="29">
        <f t="shared" si="148"/>
        <v>19843.836590915307</v>
      </c>
      <c r="W1078" s="40">
        <f>ROUNDUP('Дані з ДІСО'!P1078/Параметри!$K$24,0)</f>
        <v>0</v>
      </c>
      <c r="X1078" s="40">
        <f>ROUNDUP('Дані з ДІСО'!Q1078/Параметри!$K$24,0)</f>
        <v>0</v>
      </c>
      <c r="Y1078" s="40">
        <f>ROUNDUP('Дані з ДІСО'!R1078/Параметри!$K$24,0)</f>
        <v>0</v>
      </c>
      <c r="Z1078" s="59">
        <f>(W1078*Параметри!$K$33+X1078*Параметри!$L$33+Y1078*Параметри!$M$33)/18</f>
        <v>0</v>
      </c>
      <c r="AA1078" s="41">
        <f>IF(J1078=0,0,'Дані з ДІСО'!AA1078/J1078)</f>
        <v>0</v>
      </c>
      <c r="AB1078" s="29">
        <f>(1+0.25*AA1078)*Z1078*Параметри!$K$51</f>
        <v>0</v>
      </c>
      <c r="AC1078" s="29">
        <f>AB1078*'Коефіцієнти АТО'!U1078</f>
        <v>0</v>
      </c>
      <c r="AD1078" s="29">
        <f>J1078*(1+0.25*AA1078)*Параметри!$K$66*Параметри!$K$20/1000</f>
        <v>0</v>
      </c>
      <c r="AE1078" s="29">
        <f>(1+0.25*AA1078)*J1078*'Коефіцієнти АТО'!S1078*Параметри!$K$20/1000</f>
        <v>0</v>
      </c>
      <c r="AF1078" s="29">
        <f t="shared" si="144"/>
        <v>0</v>
      </c>
      <c r="AG1078" s="29">
        <v>0</v>
      </c>
      <c r="AH1078" s="40">
        <v>7</v>
      </c>
      <c r="AI1078" s="40">
        <v>0</v>
      </c>
      <c r="AJ1078" s="40">
        <f t="shared" si="145"/>
        <v>0</v>
      </c>
      <c r="AK1078" s="29">
        <f>(AH1078+AI1078)*(1+0.25*AJ1078)*Параметри!$K$53</f>
        <v>1256.0049298720003</v>
      </c>
      <c r="AL1078" s="29">
        <f>ROUNDUP(('Дані з ДІСО'!AU1078+'Дані з ДІСО'!AW1078)/Параметри!$K$28,0)</f>
        <v>0</v>
      </c>
      <c r="AM1078" s="64">
        <f>AL1078*Параметри!$M$35/18</f>
        <v>0</v>
      </c>
      <c r="AN1078" s="29">
        <f>IF(AL1078=0,0,'Дані з ДІСО'!AW1078/SUM('Дані з ДІСО'!AU1078,'Дані з ДІСО'!AW1078))</f>
        <v>0</v>
      </c>
      <c r="AO1078" s="29">
        <f>(1+0.25*AN1078)*AM1078*Параметри!$K$51</f>
        <v>0</v>
      </c>
      <c r="AP1078" s="40">
        <f>ROUNDUP(('Дані з ДІСО'!AE1078+'Дані не з ДІСО'!E1078+'Дані не з ДІСО'!G1078)/Параметри!$K$69,0)</f>
        <v>0</v>
      </c>
      <c r="AQ1078" s="40">
        <f t="shared" si="149"/>
        <v>0</v>
      </c>
      <c r="AR1078" s="40">
        <f>IF(AP1078=0,0,('Дані з ДІСО'!AH1078+'Дані не з ДІСО'!G1078)/('Дані з ДІСО'!AE1078+'Дані не з ДІСО'!E1078+'Дані не з ДІСО'!G1078))</f>
        <v>0</v>
      </c>
      <c r="AS1078" s="29">
        <f>AQ1078*(1+0.25*AR1078)*Параметри!$K$51</f>
        <v>0</v>
      </c>
      <c r="AT1078" s="40">
        <f>ROUNDUP('Дані з ДІСО'!AF1078/Параметри!$K$70,0)</f>
        <v>0</v>
      </c>
      <c r="AU1078" s="40">
        <f t="shared" si="150"/>
        <v>0</v>
      </c>
      <c r="AV1078" s="40">
        <f>IF(AT1078=0,0,'Дані з ДІСО'!AI1078/'Дані з ДІСО'!AF1078)</f>
        <v>0</v>
      </c>
      <c r="AW1078" s="29">
        <f>AU1078*(1+0.25*AV1078)*Параметри!$K$51</f>
        <v>0</v>
      </c>
      <c r="AX1078" s="40">
        <f>ROUNDUP('Дані з ДІСО'!AR1078/Параметри!$K$29,0)</f>
        <v>0</v>
      </c>
      <c r="AY1078" s="40">
        <f>ROUNDUP('Дані з ДІСО'!AS1078/Параметри!$K$29,0)</f>
        <v>0</v>
      </c>
      <c r="AZ1078" s="40">
        <f>ROUNDUP('Дані з ДІСО'!AT1078/Параметри!$K$29,0)</f>
        <v>0</v>
      </c>
      <c r="BA1078" s="64">
        <f>(AX1078*Параметри!$K$32+AY1078*Параметри!$L$32+AZ1078*Параметри!$M$32)/18</f>
        <v>0</v>
      </c>
      <c r="BB1078" s="29">
        <f>(BA1078*Параметри!$K$51+SUM('Дані з ДІСО'!AR1078:AT1078)*Параметри!$K$48*Параметри!$K$20/1000)*Параметри!$K$74</f>
        <v>0</v>
      </c>
      <c r="BC1078" s="40">
        <f>ROUNDUP(('Дані не з ДІСО'!I1078+'Дані не з ДІСО'!K1078)/Параметри!$K$26,0)</f>
        <v>0</v>
      </c>
      <c r="BD1078" s="29">
        <f>BC1078*Параметри!$M$36/18</f>
        <v>0</v>
      </c>
      <c r="BE1078" s="40">
        <f>IF(BC1078=0,0,'Дані не з ДІСО'!K1078/('Дані не з ДІСО'!I1078+'Дані не з ДІСО'!K1078))</f>
        <v>0</v>
      </c>
      <c r="BF1078" s="29">
        <f>(1+0.25*BE1078)*BD1078*Параметри!$K$51</f>
        <v>0</v>
      </c>
      <c r="BG1078" s="40">
        <f>ROUNDUP('Дані не з ДІСО'!M1078/Параметри!$K$27,0)</f>
        <v>0</v>
      </c>
      <c r="BH1078" s="40">
        <f>BG1078*Параметри!$M$37/18</f>
        <v>0</v>
      </c>
      <c r="BI1078" s="29">
        <f>BH1078*Параметри!$K$51</f>
        <v>0</v>
      </c>
      <c r="BJ1078" s="29">
        <f>'Дані не з ДІСО'!N1078*Параметри!$K$76</f>
        <v>0</v>
      </c>
      <c r="BK1078" s="40">
        <f>ROUNDUP('Дані з ДІСО'!V1078/Параметри!$K$25,0)</f>
        <v>0</v>
      </c>
      <c r="BL1078" s="40">
        <f>ROUNDUP('Дані з ДІСО'!W1078/Параметри!$K$25,0)</f>
        <v>0</v>
      </c>
      <c r="BM1078" s="40">
        <f>ROUNDUP('Дані з ДІСО'!X1078/Параметри!$K$25,0)</f>
        <v>0</v>
      </c>
      <c r="BN1078" s="40">
        <f>(BK1078*Параметри!$K$34+BL1078*Параметри!$L$34+BM1078*Параметри!$M$34)/18</f>
        <v>0</v>
      </c>
      <c r="BO1078" s="40">
        <f>IF(K1078=0,0,'Дані з ДІСО'!AC1078/K1078)</f>
        <v>0</v>
      </c>
      <c r="BP1078" s="29">
        <f>(1+0.25*BO1078)*BN1078*Параметри!$K$51</f>
        <v>0</v>
      </c>
      <c r="BQ1078" s="29">
        <f>BP1078*'Коефіцієнти АТО'!U1078</f>
        <v>0</v>
      </c>
      <c r="BR1078" s="29">
        <f>K1078*(1+0.25*BO1078)*Параметри!$K$66*Параметри!$K$20/1000</f>
        <v>0</v>
      </c>
      <c r="BS1078" s="29">
        <f>(1+0.25*BO1078)*K1078*'Коефіцієнти АТО'!S1078*Параметри!$K$20/1000</f>
        <v>0</v>
      </c>
      <c r="BT1078" s="29">
        <f t="shared" si="151"/>
        <v>0</v>
      </c>
      <c r="BU1078" s="40">
        <f>ROUNDUP('Дані з ДІСО'!AG1078/Параметри!$K$71,0)</f>
        <v>0</v>
      </c>
      <c r="BV1078" s="40">
        <f t="shared" si="152"/>
        <v>0</v>
      </c>
      <c r="BW1078" s="40">
        <f>IF('Дані з ДІСО'!AG1078=0,0,'Дані з ДІСО'!AJ1078/'Дані з ДІСО'!AG1078)</f>
        <v>0</v>
      </c>
      <c r="BX1078" s="29">
        <f>BV1078*(1+0.25*BW1078)*Параметри!$K$51</f>
        <v>0</v>
      </c>
      <c r="BY1078" s="29">
        <f>ROUND(IF(Параметри!$K$77="No",CC1078,CC1078*Параметри!$K$78)+AG1078,1)</f>
        <v>18989.900000000001</v>
      </c>
      <c r="BZ1078" s="29">
        <f>ROUND(IF(Параметри!$K$77="No",BF1078,BF1078*Параметри!$K$78),1)</f>
        <v>0</v>
      </c>
      <c r="CA1078" s="29">
        <f>ROUND(IF(Параметри!$K$77="No",BI1078,BI1078*Параметри!$K$78),1)</f>
        <v>0</v>
      </c>
      <c r="CB1078" s="29">
        <f>ROUND(IF(Параметри!$K$77="No",BJ1078,BJ1078*Параметри!$K$78),1)</f>
        <v>0</v>
      </c>
      <c r="CC1078" s="29">
        <f t="shared" si="146"/>
        <v>21099.841520787308</v>
      </c>
    </row>
    <row r="1079" spans="1:81">
      <c r="A1079" s="9">
        <v>1078</v>
      </c>
      <c r="B1079" s="9" t="s">
        <v>3151</v>
      </c>
      <c r="C1079" s="9" t="s">
        <v>3151</v>
      </c>
      <c r="D1079" s="9" t="s">
        <v>4119</v>
      </c>
      <c r="E1079" s="9" t="s">
        <v>29</v>
      </c>
      <c r="F1079" s="9" t="s">
        <v>4134</v>
      </c>
      <c r="G1079" s="9" t="s">
        <v>2243</v>
      </c>
      <c r="H1079" s="29">
        <f>SUM('Дані з ДІСО'!J1079:L1079)</f>
        <v>1654.5</v>
      </c>
      <c r="I1079" s="29">
        <f>SUM('Дані з ДІСО'!G1079:I1079)</f>
        <v>138</v>
      </c>
      <c r="J1079" s="29">
        <f>SUM('Дані з ДІСО'!P1079:R1079)</f>
        <v>0</v>
      </c>
      <c r="K1079" s="29">
        <f>SUM('Дані з ДІСО'!V1079:X1079)</f>
        <v>0</v>
      </c>
      <c r="L1079" s="40">
        <f>ROUNDUP('Дані з ДІСО'!J1079/'Коефіцієнти АТО'!$R1079,0)</f>
        <v>41</v>
      </c>
      <c r="M1079" s="40">
        <f>ROUNDUP('Дані з ДІСО'!K1079/'Коефіцієнти АТО'!$R1079,0)</f>
        <v>56</v>
      </c>
      <c r="N1079" s="40">
        <f>ROUNDUP('Дані з ДІСО'!L1079/'Коефіцієнти АТО'!$R1079,0)</f>
        <v>11</v>
      </c>
      <c r="O1079" s="59">
        <f>(L1079*Параметри!$K$32+M1079*Параметри!$L$32+N1079*Параметри!$M$32)/18</f>
        <v>175.81666666666669</v>
      </c>
      <c r="P1079" s="41">
        <f>IF(H1079=0,"",'Дані з ДІСО'!Y1079/H1079)</f>
        <v>0</v>
      </c>
      <c r="Q1079" s="29">
        <f>IF(H1079=0,"",(1+0.25*P1079)*O1079*Параметри!$K$51)</f>
        <v>36010.80675273107</v>
      </c>
      <c r="R1079" s="29">
        <f>IF(H1079=0,"",Q1079*'Коефіцієнти АТО'!T1079)</f>
        <v>612.18371479642826</v>
      </c>
      <c r="S1079" s="29">
        <f>IF(H1079=0,"",H1079*(1+0.25*P1079)*Параметри!$K$66*Параметри!$K$20/1000)</f>
        <v>0</v>
      </c>
      <c r="T1079" s="29">
        <f>IF(H1079=0,"",H1079*(1+0.25*P1079)*'Коефіцієнти АТО'!$S1079*Параметри!$K$20/1000)</f>
        <v>6770.6548194885281</v>
      </c>
      <c r="U1079" s="29">
        <f t="shared" si="147"/>
        <v>43393.645287016021</v>
      </c>
      <c r="V1079" s="29">
        <f t="shared" si="148"/>
        <v>43393.645287016021</v>
      </c>
      <c r="W1079" s="40">
        <f>ROUNDUP('Дані з ДІСО'!P1079/Параметри!$K$24,0)</f>
        <v>0</v>
      </c>
      <c r="X1079" s="40">
        <f>ROUNDUP('Дані з ДІСО'!Q1079/Параметри!$K$24,0)</f>
        <v>0</v>
      </c>
      <c r="Y1079" s="40">
        <f>ROUNDUP('Дані з ДІСО'!R1079/Параметри!$K$24,0)</f>
        <v>0</v>
      </c>
      <c r="Z1079" s="59">
        <f>(W1079*Параметри!$K$33+X1079*Параметри!$L$33+Y1079*Параметри!$M$33)/18</f>
        <v>0</v>
      </c>
      <c r="AA1079" s="41">
        <f>IF(J1079=0,0,'Дані з ДІСО'!AA1079/J1079)</f>
        <v>0</v>
      </c>
      <c r="AB1079" s="29">
        <f>(1+0.25*AA1079)*Z1079*Параметри!$K$51</f>
        <v>0</v>
      </c>
      <c r="AC1079" s="29">
        <f>AB1079*'Коефіцієнти АТО'!U1079</f>
        <v>0</v>
      </c>
      <c r="AD1079" s="29">
        <f>J1079*(1+0.25*AA1079)*Параметри!$K$66*Параметри!$K$20/1000</f>
        <v>0</v>
      </c>
      <c r="AE1079" s="29">
        <f>(1+0.25*AA1079)*J1079*'Коефіцієнти АТО'!S1079*Параметри!$K$20/1000</f>
        <v>0</v>
      </c>
      <c r="AF1079" s="29">
        <f t="shared" si="144"/>
        <v>0</v>
      </c>
      <c r="AG1079" s="29">
        <v>0</v>
      </c>
      <c r="AH1079" s="40">
        <v>1</v>
      </c>
      <c r="AI1079" s="40">
        <v>0</v>
      </c>
      <c r="AJ1079" s="40">
        <f t="shared" si="145"/>
        <v>0</v>
      </c>
      <c r="AK1079" s="29">
        <f>(AH1079+AI1079)*(1+0.25*AJ1079)*Параметри!$K$53</f>
        <v>179.42927569600005</v>
      </c>
      <c r="AL1079" s="29">
        <f>ROUNDUP(('Дані з ДІСО'!AU1079+'Дані з ДІСО'!AW1079)/Параметри!$K$28,0)</f>
        <v>0</v>
      </c>
      <c r="AM1079" s="64">
        <f>AL1079*Параметри!$M$35/18</f>
        <v>0</v>
      </c>
      <c r="AN1079" s="29">
        <f>IF(AL1079=0,0,'Дані з ДІСО'!AW1079/SUM('Дані з ДІСО'!AU1079,'Дані з ДІСО'!AW1079))</f>
        <v>0</v>
      </c>
      <c r="AO1079" s="29">
        <f>(1+0.25*AN1079)*AM1079*Параметри!$K$51</f>
        <v>0</v>
      </c>
      <c r="AP1079" s="40">
        <f>ROUNDUP(('Дані з ДІСО'!AE1079+'Дані не з ДІСО'!E1079+'Дані не з ДІСО'!G1079)/Параметри!$K$69,0)</f>
        <v>0</v>
      </c>
      <c r="AQ1079" s="40">
        <f t="shared" si="149"/>
        <v>0</v>
      </c>
      <c r="AR1079" s="40">
        <f>IF(AP1079=0,0,('Дані з ДІСО'!AH1079+'Дані не з ДІСО'!G1079)/('Дані з ДІСО'!AE1079+'Дані не з ДІСО'!E1079+'Дані не з ДІСО'!G1079))</f>
        <v>0</v>
      </c>
      <c r="AS1079" s="29">
        <f>AQ1079*(1+0.25*AR1079)*Параметри!$K$51</f>
        <v>0</v>
      </c>
      <c r="AT1079" s="40">
        <f>ROUNDUP('Дані з ДІСО'!AF1079/Параметри!$K$70,0)</f>
        <v>0</v>
      </c>
      <c r="AU1079" s="40">
        <f t="shared" si="150"/>
        <v>0</v>
      </c>
      <c r="AV1079" s="40">
        <f>IF(AT1079=0,0,'Дані з ДІСО'!AI1079/'Дані з ДІСО'!AF1079)</f>
        <v>0</v>
      </c>
      <c r="AW1079" s="29">
        <f>AU1079*(1+0.25*AV1079)*Параметри!$K$51</f>
        <v>0</v>
      </c>
      <c r="AX1079" s="40">
        <f>ROUNDUP('Дані з ДІСО'!AR1079/Параметри!$K$29,0)</f>
        <v>0</v>
      </c>
      <c r="AY1079" s="40">
        <f>ROUNDUP('Дані з ДІСО'!AS1079/Параметри!$K$29,0)</f>
        <v>0</v>
      </c>
      <c r="AZ1079" s="40">
        <f>ROUNDUP('Дані з ДІСО'!AT1079/Параметри!$K$29,0)</f>
        <v>0</v>
      </c>
      <c r="BA1079" s="64">
        <f>(AX1079*Параметри!$K$32+AY1079*Параметри!$L$32+AZ1079*Параметри!$M$32)/18</f>
        <v>0</v>
      </c>
      <c r="BB1079" s="29">
        <f>(BA1079*Параметри!$K$51+SUM('Дані з ДІСО'!AR1079:AT1079)*Параметри!$K$48*Параметри!$K$20/1000)*Параметри!$K$74</f>
        <v>0</v>
      </c>
      <c r="BC1079" s="40">
        <f>ROUNDUP(('Дані не з ДІСО'!I1079+'Дані не з ДІСО'!K1079)/Параметри!$K$26,0)</f>
        <v>0</v>
      </c>
      <c r="BD1079" s="29">
        <f>BC1079*Параметри!$M$36/18</f>
        <v>0</v>
      </c>
      <c r="BE1079" s="40">
        <f>IF(BC1079=0,0,'Дані не з ДІСО'!K1079/('Дані не з ДІСО'!I1079+'Дані не з ДІСО'!K1079))</f>
        <v>0</v>
      </c>
      <c r="BF1079" s="29">
        <f>(1+0.25*BE1079)*BD1079*Параметри!$K$51</f>
        <v>0</v>
      </c>
      <c r="BG1079" s="40">
        <f>ROUNDUP('Дані не з ДІСО'!M1079/Параметри!$K$27,0)</f>
        <v>0</v>
      </c>
      <c r="BH1079" s="40">
        <f>BG1079*Параметри!$M$37/18</f>
        <v>0</v>
      </c>
      <c r="BI1079" s="29">
        <f>BH1079*Параметри!$K$51</f>
        <v>0</v>
      </c>
      <c r="BJ1079" s="29">
        <f>'Дані не з ДІСО'!N1079*Параметри!$K$76</f>
        <v>0</v>
      </c>
      <c r="BK1079" s="40">
        <f>ROUNDUP('Дані з ДІСО'!V1079/Параметри!$K$25,0)</f>
        <v>0</v>
      </c>
      <c r="BL1079" s="40">
        <f>ROUNDUP('Дані з ДІСО'!W1079/Параметри!$K$25,0)</f>
        <v>0</v>
      </c>
      <c r="BM1079" s="40">
        <f>ROUNDUP('Дані з ДІСО'!X1079/Параметри!$K$25,0)</f>
        <v>0</v>
      </c>
      <c r="BN1079" s="40">
        <f>(BK1079*Параметри!$K$34+BL1079*Параметри!$L$34+BM1079*Параметри!$M$34)/18</f>
        <v>0</v>
      </c>
      <c r="BO1079" s="40">
        <f>IF(K1079=0,0,'Дані з ДІСО'!AC1079/K1079)</f>
        <v>0</v>
      </c>
      <c r="BP1079" s="29">
        <f>(1+0.25*BO1079)*BN1079*Параметри!$K$51</f>
        <v>0</v>
      </c>
      <c r="BQ1079" s="29">
        <f>BP1079*'Коефіцієнти АТО'!U1079</f>
        <v>0</v>
      </c>
      <c r="BR1079" s="29">
        <f>K1079*(1+0.25*BO1079)*Параметри!$K$66*Параметри!$K$20/1000</f>
        <v>0</v>
      </c>
      <c r="BS1079" s="29">
        <f>(1+0.25*BO1079)*K1079*'Коефіцієнти АТО'!S1079*Параметри!$K$20/1000</f>
        <v>0</v>
      </c>
      <c r="BT1079" s="29">
        <f t="shared" si="151"/>
        <v>0</v>
      </c>
      <c r="BU1079" s="40">
        <f>ROUNDUP('Дані з ДІСО'!AG1079/Параметри!$K$71,0)</f>
        <v>0</v>
      </c>
      <c r="BV1079" s="40">
        <f t="shared" si="152"/>
        <v>0</v>
      </c>
      <c r="BW1079" s="40">
        <f>IF('Дані з ДІСО'!AG1079=0,0,'Дані з ДІСО'!AJ1079/'Дані з ДІСО'!AG1079)</f>
        <v>0</v>
      </c>
      <c r="BX1079" s="29">
        <f>BV1079*(1+0.25*BW1079)*Параметри!$K$51</f>
        <v>0</v>
      </c>
      <c r="BY1079" s="29">
        <f>ROUND(IF(Параметри!$K$77="No",CC1079,CC1079*Параметри!$K$78)+AG1079,1)</f>
        <v>39215.800000000003</v>
      </c>
      <c r="BZ1079" s="29">
        <f>ROUND(IF(Параметри!$K$77="No",BF1079,BF1079*Параметри!$K$78),1)</f>
        <v>0</v>
      </c>
      <c r="CA1079" s="29">
        <f>ROUND(IF(Параметри!$K$77="No",BI1079,BI1079*Параметри!$K$78),1)</f>
        <v>0</v>
      </c>
      <c r="CB1079" s="29">
        <f>ROUND(IF(Параметри!$K$77="No",BJ1079,BJ1079*Параметри!$K$78),1)</f>
        <v>0</v>
      </c>
      <c r="CC1079" s="29">
        <f t="shared" si="146"/>
        <v>43573.07456271202</v>
      </c>
    </row>
    <row r="1080" spans="1:81">
      <c r="A1080" s="9">
        <v>1079</v>
      </c>
      <c r="B1080" s="9" t="s">
        <v>3145</v>
      </c>
      <c r="C1080" s="9" t="s">
        <v>3146</v>
      </c>
      <c r="D1080" s="9" t="s">
        <v>4119</v>
      </c>
      <c r="E1080" s="9" t="s">
        <v>21</v>
      </c>
      <c r="F1080" s="9" t="s">
        <v>4135</v>
      </c>
      <c r="G1080" s="9" t="s">
        <v>2245</v>
      </c>
      <c r="H1080" s="29">
        <f>SUM('Дані з ДІСО'!J1080:L1080)</f>
        <v>2708</v>
      </c>
      <c r="I1080" s="29">
        <f>SUM('Дані з ДІСО'!G1080:I1080)</f>
        <v>102</v>
      </c>
      <c r="J1080" s="29">
        <f>SUM('Дані з ДІСО'!P1080:R1080)</f>
        <v>0</v>
      </c>
      <c r="K1080" s="29">
        <f>SUM('Дані з ДІСО'!V1080:X1080)</f>
        <v>0</v>
      </c>
      <c r="L1080" s="40">
        <f>ROUNDUP('Дані з ДІСО'!J1080/'Коефіцієнти АТО'!$R1080,0)</f>
        <v>57</v>
      </c>
      <c r="M1080" s="40">
        <f>ROUNDUP('Дані з ДІСО'!K1080/'Коефіцієнти АТО'!$R1080,0)</f>
        <v>74</v>
      </c>
      <c r="N1080" s="40">
        <f>ROUNDUP('Дані з ДІСО'!L1080/'Коефіцієнти АТО'!$R1080,0)</f>
        <v>9</v>
      </c>
      <c r="O1080" s="59">
        <f>(L1080*Параметри!$K$32+M1080*Параметри!$L$32+N1080*Параметри!$M$32)/18</f>
        <v>225.01666666666668</v>
      </c>
      <c r="P1080" s="41">
        <f>IF(H1080=0,"",'Дані з ДІСО'!Y1080/H1080)</f>
        <v>0</v>
      </c>
      <c r="Q1080" s="29">
        <f>IF(H1080=0,"",(1+0.25*P1080)*O1080*Параметри!$K$51)</f>
        <v>46087.961130782271</v>
      </c>
      <c r="R1080" s="29">
        <f>IF(H1080=0,"",Q1080*'Коефіцієнти АТО'!T1080)</f>
        <v>783.49533922329863</v>
      </c>
      <c r="S1080" s="29">
        <f>IF(H1080=0,"",H1080*(1+0.25*P1080)*Параметри!$K$66*Параметри!$K$20/1000)</f>
        <v>0</v>
      </c>
      <c r="T1080" s="29">
        <f>IF(H1080=0,"",H1080*(1+0.25*P1080)*'Коефіцієнти АТО'!$S1080*Параметри!$K$20/1000)</f>
        <v>11081.857510531845</v>
      </c>
      <c r="U1080" s="29">
        <f t="shared" si="147"/>
        <v>57953.313980537416</v>
      </c>
      <c r="V1080" s="29">
        <f t="shared" si="148"/>
        <v>57953.313980537416</v>
      </c>
      <c r="W1080" s="40">
        <f>ROUNDUP('Дані з ДІСО'!P1080/Параметри!$K$24,0)</f>
        <v>0</v>
      </c>
      <c r="X1080" s="40">
        <f>ROUNDUP('Дані з ДІСО'!Q1080/Параметри!$K$24,0)</f>
        <v>0</v>
      </c>
      <c r="Y1080" s="40">
        <f>ROUNDUP('Дані з ДІСО'!R1080/Параметри!$K$24,0)</f>
        <v>0</v>
      </c>
      <c r="Z1080" s="59">
        <f>(W1080*Параметри!$K$33+X1080*Параметри!$L$33+Y1080*Параметри!$M$33)/18</f>
        <v>0</v>
      </c>
      <c r="AA1080" s="41">
        <f>IF(J1080=0,0,'Дані з ДІСО'!AA1080/J1080)</f>
        <v>0</v>
      </c>
      <c r="AB1080" s="29">
        <f>(1+0.25*AA1080)*Z1080*Параметри!$K$51</f>
        <v>0</v>
      </c>
      <c r="AC1080" s="29">
        <f>AB1080*'Коефіцієнти АТО'!U1080</f>
        <v>0</v>
      </c>
      <c r="AD1080" s="29">
        <f>J1080*(1+0.25*AA1080)*Параметри!$K$66*Параметри!$K$20/1000</f>
        <v>0</v>
      </c>
      <c r="AE1080" s="29">
        <f>(1+0.25*AA1080)*J1080*'Коефіцієнти АТО'!S1080*Параметри!$K$20/1000</f>
        <v>0</v>
      </c>
      <c r="AF1080" s="29">
        <f t="shared" si="144"/>
        <v>0</v>
      </c>
      <c r="AG1080" s="29">
        <v>0</v>
      </c>
      <c r="AH1080" s="40">
        <v>28</v>
      </c>
      <c r="AI1080" s="40">
        <v>0</v>
      </c>
      <c r="AJ1080" s="40">
        <f t="shared" si="145"/>
        <v>0</v>
      </c>
      <c r="AK1080" s="29">
        <f>(AH1080+AI1080)*(1+0.25*AJ1080)*Параметри!$K$53</f>
        <v>5024.0197194880011</v>
      </c>
      <c r="AL1080" s="29">
        <f>ROUNDUP(('Дані з ДІСО'!AU1080+'Дані з ДІСО'!AW1080)/Параметри!$K$28,0)</f>
        <v>0</v>
      </c>
      <c r="AM1080" s="64">
        <f>AL1080*Параметри!$M$35/18</f>
        <v>0</v>
      </c>
      <c r="AN1080" s="29">
        <f>IF(AL1080=0,0,'Дані з ДІСО'!AW1080/SUM('Дані з ДІСО'!AU1080,'Дані з ДІСО'!AW1080))</f>
        <v>0</v>
      </c>
      <c r="AO1080" s="29">
        <f>(1+0.25*AN1080)*AM1080*Параметри!$K$51</f>
        <v>0</v>
      </c>
      <c r="AP1080" s="40">
        <f>ROUNDUP(('Дані з ДІСО'!AE1080+'Дані не з ДІСО'!E1080+'Дані не з ДІСО'!G1080)/Параметри!$K$69,0)</f>
        <v>0</v>
      </c>
      <c r="AQ1080" s="40">
        <f t="shared" si="149"/>
        <v>0</v>
      </c>
      <c r="AR1080" s="40">
        <f>IF(AP1080=0,0,('Дані з ДІСО'!AH1080+'Дані не з ДІСО'!G1080)/('Дані з ДІСО'!AE1080+'Дані не з ДІСО'!E1080+'Дані не з ДІСО'!G1080))</f>
        <v>0</v>
      </c>
      <c r="AS1080" s="29">
        <f>AQ1080*(1+0.25*AR1080)*Параметри!$K$51</f>
        <v>0</v>
      </c>
      <c r="AT1080" s="40">
        <f>ROUNDUP('Дані з ДІСО'!AF1080/Параметри!$K$70,0)</f>
        <v>0</v>
      </c>
      <c r="AU1080" s="40">
        <f t="shared" si="150"/>
        <v>0</v>
      </c>
      <c r="AV1080" s="40">
        <f>IF(AT1080=0,0,'Дані з ДІСО'!AI1080/'Дані з ДІСО'!AF1080)</f>
        <v>0</v>
      </c>
      <c r="AW1080" s="29">
        <f>AU1080*(1+0.25*AV1080)*Параметри!$K$51</f>
        <v>0</v>
      </c>
      <c r="AX1080" s="40">
        <f>ROUNDUP('Дані з ДІСО'!AR1080/Параметри!$K$29,0)</f>
        <v>0</v>
      </c>
      <c r="AY1080" s="40">
        <f>ROUNDUP('Дані з ДІСО'!AS1080/Параметри!$K$29,0)</f>
        <v>0</v>
      </c>
      <c r="AZ1080" s="40">
        <f>ROUNDUP('Дані з ДІСО'!AT1080/Параметри!$K$29,0)</f>
        <v>0</v>
      </c>
      <c r="BA1080" s="64">
        <f>(AX1080*Параметри!$K$32+AY1080*Параметри!$L$32+AZ1080*Параметри!$M$32)/18</f>
        <v>0</v>
      </c>
      <c r="BB1080" s="29">
        <f>(BA1080*Параметри!$K$51+SUM('Дані з ДІСО'!AR1080:AT1080)*Параметри!$K$48*Параметри!$K$20/1000)*Параметри!$K$74</f>
        <v>0</v>
      </c>
      <c r="BC1080" s="40">
        <f>ROUNDUP(('Дані не з ДІСО'!I1080+'Дані не з ДІСО'!K1080)/Параметри!$K$26,0)</f>
        <v>0</v>
      </c>
      <c r="BD1080" s="29">
        <f>BC1080*Параметри!$M$36/18</f>
        <v>0</v>
      </c>
      <c r="BE1080" s="40">
        <f>IF(BC1080=0,0,'Дані не з ДІСО'!K1080/('Дані не з ДІСО'!I1080+'Дані не з ДІСО'!K1080))</f>
        <v>0</v>
      </c>
      <c r="BF1080" s="29">
        <f>(1+0.25*BE1080)*BD1080*Параметри!$K$51</f>
        <v>0</v>
      </c>
      <c r="BG1080" s="40">
        <f>ROUNDUP('Дані не з ДІСО'!M1080/Параметри!$K$27,0)</f>
        <v>0</v>
      </c>
      <c r="BH1080" s="40">
        <f>BG1080*Параметри!$M$37/18</f>
        <v>0</v>
      </c>
      <c r="BI1080" s="29">
        <f>BH1080*Параметри!$K$51</f>
        <v>0</v>
      </c>
      <c r="BJ1080" s="29">
        <f>'Дані не з ДІСО'!N1080*Параметри!$K$76</f>
        <v>0</v>
      </c>
      <c r="BK1080" s="40">
        <f>ROUNDUP('Дані з ДІСО'!V1080/Параметри!$K$25,0)</f>
        <v>0</v>
      </c>
      <c r="BL1080" s="40">
        <f>ROUNDUP('Дані з ДІСО'!W1080/Параметри!$K$25,0)</f>
        <v>0</v>
      </c>
      <c r="BM1080" s="40">
        <f>ROUNDUP('Дані з ДІСО'!X1080/Параметри!$K$25,0)</f>
        <v>0</v>
      </c>
      <c r="BN1080" s="40">
        <f>(BK1080*Параметри!$K$34+BL1080*Параметри!$L$34+BM1080*Параметри!$M$34)/18</f>
        <v>0</v>
      </c>
      <c r="BO1080" s="40">
        <f>IF(K1080=0,0,'Дані з ДІСО'!AC1080/K1080)</f>
        <v>0</v>
      </c>
      <c r="BP1080" s="29">
        <f>(1+0.25*BO1080)*BN1080*Параметри!$K$51</f>
        <v>0</v>
      </c>
      <c r="BQ1080" s="29">
        <f>BP1080*'Коефіцієнти АТО'!U1080</f>
        <v>0</v>
      </c>
      <c r="BR1080" s="29">
        <f>K1080*(1+0.25*BO1080)*Параметри!$K$66*Параметри!$K$20/1000</f>
        <v>0</v>
      </c>
      <c r="BS1080" s="29">
        <f>(1+0.25*BO1080)*K1080*'Коефіцієнти АТО'!S1080*Параметри!$K$20/1000</f>
        <v>0</v>
      </c>
      <c r="BT1080" s="29">
        <f t="shared" si="151"/>
        <v>0</v>
      </c>
      <c r="BU1080" s="40">
        <f>ROUNDUP('Дані з ДІСО'!AG1080/Параметри!$K$71,0)</f>
        <v>0</v>
      </c>
      <c r="BV1080" s="40">
        <f t="shared" si="152"/>
        <v>0</v>
      </c>
      <c r="BW1080" s="40">
        <f>IF('Дані з ДІСО'!AG1080=0,0,'Дані з ДІСО'!AJ1080/'Дані з ДІСО'!AG1080)</f>
        <v>0</v>
      </c>
      <c r="BX1080" s="29">
        <f>BV1080*(1+0.25*BW1080)*Параметри!$K$51</f>
        <v>0</v>
      </c>
      <c r="BY1080" s="29">
        <f>ROUND(IF(Параметри!$K$77="No",CC1080,CC1080*Параметри!$K$78)+AG1080,1)</f>
        <v>56679.6</v>
      </c>
      <c r="BZ1080" s="29">
        <f>ROUND(IF(Параметри!$K$77="No",BF1080,BF1080*Параметри!$K$78),1)</f>
        <v>0</v>
      </c>
      <c r="CA1080" s="29">
        <f>ROUND(IF(Параметри!$K$77="No",BI1080,BI1080*Параметри!$K$78),1)</f>
        <v>0</v>
      </c>
      <c r="CB1080" s="29">
        <f>ROUND(IF(Параметри!$K$77="No",BJ1080,BJ1080*Параметри!$K$78),1)</f>
        <v>0</v>
      </c>
      <c r="CC1080" s="29">
        <f t="shared" si="146"/>
        <v>62977.333700025418</v>
      </c>
    </row>
    <row r="1081" spans="1:81">
      <c r="A1081" s="9">
        <v>1080</v>
      </c>
      <c r="B1081" s="9" t="s">
        <v>3151</v>
      </c>
      <c r="C1081" s="9" t="s">
        <v>3151</v>
      </c>
      <c r="D1081" s="9" t="s">
        <v>4119</v>
      </c>
      <c r="E1081" s="9" t="s">
        <v>29</v>
      </c>
      <c r="F1081" s="9" t="s">
        <v>4136</v>
      </c>
      <c r="G1081" s="9" t="s">
        <v>2247</v>
      </c>
      <c r="H1081" s="29">
        <f>SUM('Дані з ДІСО'!J1081:L1081)</f>
        <v>866.5</v>
      </c>
      <c r="I1081" s="29">
        <f>SUM('Дані з ДІСО'!G1081:I1081)</f>
        <v>80</v>
      </c>
      <c r="J1081" s="29">
        <f>SUM('Дані з ДІСО'!P1081:R1081)</f>
        <v>0</v>
      </c>
      <c r="K1081" s="29">
        <f>SUM('Дані з ДІСО'!V1081:X1081)</f>
        <v>0</v>
      </c>
      <c r="L1081" s="40">
        <f>ROUNDUP('Дані з ДІСО'!J1081/'Коефіцієнти АТО'!$R1081,0)</f>
        <v>22</v>
      </c>
      <c r="M1081" s="40">
        <f>ROUNDUP('Дані з ДІСО'!K1081/'Коефіцієнти АТО'!$R1081,0)</f>
        <v>30</v>
      </c>
      <c r="N1081" s="40">
        <f>ROUNDUP('Дані з ДІСО'!L1081/'Коефіцієнти АТО'!$R1081,0)</f>
        <v>5</v>
      </c>
      <c r="O1081" s="59">
        <f>(L1081*Параметри!$K$32+M1081*Параметри!$L$32+N1081*Параметри!$M$32)/18</f>
        <v>92.472222222222229</v>
      </c>
      <c r="P1081" s="41">
        <f>IF(H1081=0,"",'Дані з ДІСО'!Y1081/H1081)</f>
        <v>0</v>
      </c>
      <c r="Q1081" s="29">
        <f>IF(H1081=0,"",(1+0.25*P1081)*O1081*Параметри!$K$51)</f>
        <v>18940.180061276224</v>
      </c>
      <c r="R1081" s="29">
        <f>IF(H1081=0,"",Q1081*'Коефіцієнти АТО'!T1081)</f>
        <v>321.98306104169581</v>
      </c>
      <c r="S1081" s="29">
        <f>IF(H1081=0,"",H1081*(1+0.25*P1081)*Параметри!$K$66*Параметри!$K$20/1000)</f>
        <v>0</v>
      </c>
      <c r="T1081" s="29">
        <f>IF(H1081=0,"",H1081*(1+0.25*P1081)*'Коефіцієнти АТО'!$S1081*Параметри!$K$20/1000)</f>
        <v>3545.9488673839892</v>
      </c>
      <c r="U1081" s="29">
        <f t="shared" si="147"/>
        <v>22808.111989701909</v>
      </c>
      <c r="V1081" s="29">
        <f t="shared" si="148"/>
        <v>22808.111989701909</v>
      </c>
      <c r="W1081" s="40">
        <f>ROUNDUP('Дані з ДІСО'!P1081/Параметри!$K$24,0)</f>
        <v>0</v>
      </c>
      <c r="X1081" s="40">
        <f>ROUNDUP('Дані з ДІСО'!Q1081/Параметри!$K$24,0)</f>
        <v>0</v>
      </c>
      <c r="Y1081" s="40">
        <f>ROUNDUP('Дані з ДІСО'!R1081/Параметри!$K$24,0)</f>
        <v>0</v>
      </c>
      <c r="Z1081" s="59">
        <f>(W1081*Параметри!$K$33+X1081*Параметри!$L$33+Y1081*Параметри!$M$33)/18</f>
        <v>0</v>
      </c>
      <c r="AA1081" s="41">
        <f>IF(J1081=0,0,'Дані з ДІСО'!AA1081/J1081)</f>
        <v>0</v>
      </c>
      <c r="AB1081" s="29">
        <f>(1+0.25*AA1081)*Z1081*Параметри!$K$51</f>
        <v>0</v>
      </c>
      <c r="AC1081" s="29">
        <f>AB1081*'Коефіцієнти АТО'!U1081</f>
        <v>0</v>
      </c>
      <c r="AD1081" s="29">
        <f>J1081*(1+0.25*AA1081)*Параметри!$K$66*Параметри!$K$20/1000</f>
        <v>0</v>
      </c>
      <c r="AE1081" s="29">
        <f>(1+0.25*AA1081)*J1081*'Коефіцієнти АТО'!S1081*Параметри!$K$20/1000</f>
        <v>0</v>
      </c>
      <c r="AF1081" s="29">
        <f t="shared" si="144"/>
        <v>0</v>
      </c>
      <c r="AG1081" s="29">
        <v>0</v>
      </c>
      <c r="AH1081" s="40">
        <v>6</v>
      </c>
      <c r="AI1081" s="40">
        <v>0</v>
      </c>
      <c r="AJ1081" s="40">
        <f t="shared" si="145"/>
        <v>0</v>
      </c>
      <c r="AK1081" s="29">
        <f>(AH1081+AI1081)*(1+0.25*AJ1081)*Параметри!$K$53</f>
        <v>1076.5756541760002</v>
      </c>
      <c r="AL1081" s="29">
        <f>ROUNDUP(('Дані з ДІСО'!AU1081+'Дані з ДІСО'!AW1081)/Параметри!$K$28,0)</f>
        <v>0</v>
      </c>
      <c r="AM1081" s="64">
        <f>AL1081*Параметри!$M$35/18</f>
        <v>0</v>
      </c>
      <c r="AN1081" s="29">
        <f>IF(AL1081=0,0,'Дані з ДІСО'!AW1081/SUM('Дані з ДІСО'!AU1081,'Дані з ДІСО'!AW1081))</f>
        <v>0</v>
      </c>
      <c r="AO1081" s="29">
        <f>(1+0.25*AN1081)*AM1081*Параметри!$K$51</f>
        <v>0</v>
      </c>
      <c r="AP1081" s="40">
        <f>ROUNDUP(('Дані з ДІСО'!AE1081+'Дані не з ДІСО'!E1081+'Дані не з ДІСО'!G1081)/Параметри!$K$69,0)</f>
        <v>0</v>
      </c>
      <c r="AQ1081" s="40">
        <f t="shared" si="149"/>
        <v>0</v>
      </c>
      <c r="AR1081" s="40">
        <f>IF(AP1081=0,0,('Дані з ДІСО'!AH1081+'Дані не з ДІСО'!G1081)/('Дані з ДІСО'!AE1081+'Дані не з ДІСО'!E1081+'Дані не з ДІСО'!G1081))</f>
        <v>0</v>
      </c>
      <c r="AS1081" s="29">
        <f>AQ1081*(1+0.25*AR1081)*Параметри!$K$51</f>
        <v>0</v>
      </c>
      <c r="AT1081" s="40">
        <f>ROUNDUP('Дані з ДІСО'!AF1081/Параметри!$K$70,0)</f>
        <v>0</v>
      </c>
      <c r="AU1081" s="40">
        <f t="shared" si="150"/>
        <v>0</v>
      </c>
      <c r="AV1081" s="40">
        <f>IF(AT1081=0,0,'Дані з ДІСО'!AI1081/'Дані з ДІСО'!AF1081)</f>
        <v>0</v>
      </c>
      <c r="AW1081" s="29">
        <f>AU1081*(1+0.25*AV1081)*Параметри!$K$51</f>
        <v>0</v>
      </c>
      <c r="AX1081" s="40">
        <f>ROUNDUP('Дані з ДІСО'!AR1081/Параметри!$K$29,0)</f>
        <v>0</v>
      </c>
      <c r="AY1081" s="40">
        <f>ROUNDUP('Дані з ДІСО'!AS1081/Параметри!$K$29,0)</f>
        <v>0</v>
      </c>
      <c r="AZ1081" s="40">
        <f>ROUNDUP('Дані з ДІСО'!AT1081/Параметри!$K$29,0)</f>
        <v>0</v>
      </c>
      <c r="BA1081" s="64">
        <f>(AX1081*Параметри!$K$32+AY1081*Параметри!$L$32+AZ1081*Параметри!$M$32)/18</f>
        <v>0</v>
      </c>
      <c r="BB1081" s="29">
        <f>(BA1081*Параметри!$K$51+SUM('Дані з ДІСО'!AR1081:AT1081)*Параметри!$K$48*Параметри!$K$20/1000)*Параметри!$K$74</f>
        <v>0</v>
      </c>
      <c r="BC1081" s="40">
        <f>ROUNDUP(('Дані не з ДІСО'!I1081+'Дані не з ДІСО'!K1081)/Параметри!$K$26,0)</f>
        <v>0</v>
      </c>
      <c r="BD1081" s="29">
        <f>BC1081*Параметри!$M$36/18</f>
        <v>0</v>
      </c>
      <c r="BE1081" s="40">
        <f>IF(BC1081=0,0,'Дані не з ДІСО'!K1081/('Дані не з ДІСО'!I1081+'Дані не з ДІСО'!K1081))</f>
        <v>0</v>
      </c>
      <c r="BF1081" s="29">
        <f>(1+0.25*BE1081)*BD1081*Параметри!$K$51</f>
        <v>0</v>
      </c>
      <c r="BG1081" s="40">
        <f>ROUNDUP('Дані не з ДІСО'!M1081/Параметри!$K$27,0)</f>
        <v>0</v>
      </c>
      <c r="BH1081" s="40">
        <f>BG1081*Параметри!$M$37/18</f>
        <v>0</v>
      </c>
      <c r="BI1081" s="29">
        <f>BH1081*Параметри!$K$51</f>
        <v>0</v>
      </c>
      <c r="BJ1081" s="29">
        <f>'Дані не з ДІСО'!N1081*Параметри!$K$76</f>
        <v>0</v>
      </c>
      <c r="BK1081" s="40">
        <f>ROUNDUP('Дані з ДІСО'!V1081/Параметри!$K$25,0)</f>
        <v>0</v>
      </c>
      <c r="BL1081" s="40">
        <f>ROUNDUP('Дані з ДІСО'!W1081/Параметри!$K$25,0)</f>
        <v>0</v>
      </c>
      <c r="BM1081" s="40">
        <f>ROUNDUP('Дані з ДІСО'!X1081/Параметри!$K$25,0)</f>
        <v>0</v>
      </c>
      <c r="BN1081" s="40">
        <f>(BK1081*Параметри!$K$34+BL1081*Параметри!$L$34+BM1081*Параметри!$M$34)/18</f>
        <v>0</v>
      </c>
      <c r="BO1081" s="40">
        <f>IF(K1081=0,0,'Дані з ДІСО'!AC1081/K1081)</f>
        <v>0</v>
      </c>
      <c r="BP1081" s="29">
        <f>(1+0.25*BO1081)*BN1081*Параметри!$K$51</f>
        <v>0</v>
      </c>
      <c r="BQ1081" s="29">
        <f>BP1081*'Коефіцієнти АТО'!U1081</f>
        <v>0</v>
      </c>
      <c r="BR1081" s="29">
        <f>K1081*(1+0.25*BO1081)*Параметри!$K$66*Параметри!$K$20/1000</f>
        <v>0</v>
      </c>
      <c r="BS1081" s="29">
        <f>(1+0.25*BO1081)*K1081*'Коефіцієнти АТО'!S1081*Параметри!$K$20/1000</f>
        <v>0</v>
      </c>
      <c r="BT1081" s="29">
        <f t="shared" si="151"/>
        <v>0</v>
      </c>
      <c r="BU1081" s="40">
        <f>ROUNDUP('Дані з ДІСО'!AG1081/Параметри!$K$71,0)</f>
        <v>0</v>
      </c>
      <c r="BV1081" s="40">
        <f t="shared" si="152"/>
        <v>0</v>
      </c>
      <c r="BW1081" s="40">
        <f>IF('Дані з ДІСО'!AG1081=0,0,'Дані з ДІСО'!AJ1081/'Дані з ДІСО'!AG1081)</f>
        <v>0</v>
      </c>
      <c r="BX1081" s="29">
        <f>BV1081*(1+0.25*BW1081)*Параметри!$K$51</f>
        <v>0</v>
      </c>
      <c r="BY1081" s="29">
        <f>ROUND(IF(Параметри!$K$77="No",CC1081,CC1081*Параметри!$K$78)+AG1081,1)</f>
        <v>21496.2</v>
      </c>
      <c r="BZ1081" s="29">
        <f>ROUND(IF(Параметри!$K$77="No",BF1081,BF1081*Параметри!$K$78),1)</f>
        <v>0</v>
      </c>
      <c r="CA1081" s="29">
        <f>ROUND(IF(Параметри!$K$77="No",BI1081,BI1081*Параметри!$K$78),1)</f>
        <v>0</v>
      </c>
      <c r="CB1081" s="29">
        <f>ROUND(IF(Параметри!$K$77="No",BJ1081,BJ1081*Параметри!$K$78),1)</f>
        <v>0</v>
      </c>
      <c r="CC1081" s="29">
        <f t="shared" si="146"/>
        <v>23884.687643877907</v>
      </c>
    </row>
    <row r="1082" spans="1:81">
      <c r="A1082" s="9">
        <v>1081</v>
      </c>
      <c r="B1082" s="9" t="s">
        <v>3145</v>
      </c>
      <c r="C1082" s="9" t="s">
        <v>3146</v>
      </c>
      <c r="D1082" s="9" t="s">
        <v>4119</v>
      </c>
      <c r="E1082" s="9" t="s">
        <v>21</v>
      </c>
      <c r="F1082" s="9" t="s">
        <v>4137</v>
      </c>
      <c r="G1082" s="9" t="s">
        <v>2249</v>
      </c>
      <c r="H1082" s="29">
        <f>SUM('Дані з ДІСО'!J1082:L1082)</f>
        <v>1331</v>
      </c>
      <c r="I1082" s="29">
        <f>SUM('Дані з ДІСО'!G1082:I1082)</f>
        <v>112</v>
      </c>
      <c r="J1082" s="29">
        <f>SUM('Дані з ДІСО'!P1082:R1082)</f>
        <v>0</v>
      </c>
      <c r="K1082" s="29">
        <f>SUM('Дані з ДІСО'!V1082:X1082)</f>
        <v>0</v>
      </c>
      <c r="L1082" s="40">
        <f>ROUNDUP('Дані з ДІСО'!J1082/'Коефіцієнти АТО'!$R1082,0)</f>
        <v>33</v>
      </c>
      <c r="M1082" s="40">
        <f>ROUNDUP('Дані з ДІСО'!K1082/'Коефіцієнти АТО'!$R1082,0)</f>
        <v>48</v>
      </c>
      <c r="N1082" s="40">
        <f>ROUNDUP('Дані з ДІСО'!L1082/'Коефіцієнти АТО'!$R1082,0)</f>
        <v>10</v>
      </c>
      <c r="O1082" s="59">
        <f>(L1082*Параметри!$K$32+M1082*Параметри!$L$32+N1082*Параметри!$M$32)/18</f>
        <v>149.0888888888889</v>
      </c>
      <c r="P1082" s="41">
        <f>IF(H1082=0,"",'Дані з ДІСО'!Y1082/H1082)</f>
        <v>0</v>
      </c>
      <c r="Q1082" s="29">
        <f>IF(H1082=0,"",(1+0.25*P1082)*O1082*Параметри!$K$51)</f>
        <v>30536.417670436091</v>
      </c>
      <c r="R1082" s="29">
        <f>IF(H1082=0,"",Q1082*'Коефіцієнти АТО'!T1082)</f>
        <v>519.1191003974136</v>
      </c>
      <c r="S1082" s="29">
        <f>IF(H1082=0,"",H1082*(1+0.25*P1082)*Параметри!$K$66*Параметри!$K$20/1000)</f>
        <v>0</v>
      </c>
      <c r="T1082" s="29">
        <f>IF(H1082=0,"",H1082*(1+0.25*P1082)*'Коефіцієнти АТО'!$S1082*Параметри!$K$20/1000)</f>
        <v>6080.156235038804</v>
      </c>
      <c r="U1082" s="29">
        <f t="shared" si="147"/>
        <v>37135.693005872308</v>
      </c>
      <c r="V1082" s="29">
        <f t="shared" si="148"/>
        <v>37135.693005872308</v>
      </c>
      <c r="W1082" s="40">
        <f>ROUNDUP('Дані з ДІСО'!P1082/Параметри!$K$24,0)</f>
        <v>0</v>
      </c>
      <c r="X1082" s="40">
        <f>ROUNDUP('Дані з ДІСО'!Q1082/Параметри!$K$24,0)</f>
        <v>0</v>
      </c>
      <c r="Y1082" s="40">
        <f>ROUNDUP('Дані з ДІСО'!R1082/Параметри!$K$24,0)</f>
        <v>0</v>
      </c>
      <c r="Z1082" s="59">
        <f>(W1082*Параметри!$K$33+X1082*Параметри!$L$33+Y1082*Параметри!$M$33)/18</f>
        <v>0</v>
      </c>
      <c r="AA1082" s="41">
        <f>IF(J1082=0,0,'Дані з ДІСО'!AA1082/J1082)</f>
        <v>0</v>
      </c>
      <c r="AB1082" s="29">
        <f>(1+0.25*AA1082)*Z1082*Параметри!$K$51</f>
        <v>0</v>
      </c>
      <c r="AC1082" s="29">
        <f>AB1082*'Коефіцієнти АТО'!U1082</f>
        <v>0</v>
      </c>
      <c r="AD1082" s="29">
        <f>J1082*(1+0.25*AA1082)*Параметри!$K$66*Параметри!$K$20/1000</f>
        <v>0</v>
      </c>
      <c r="AE1082" s="29">
        <f>(1+0.25*AA1082)*J1082*'Коефіцієнти АТО'!S1082*Параметри!$K$20/1000</f>
        <v>0</v>
      </c>
      <c r="AF1082" s="29">
        <f t="shared" si="144"/>
        <v>0</v>
      </c>
      <c r="AG1082" s="29">
        <v>0</v>
      </c>
      <c r="AH1082" s="40">
        <v>5</v>
      </c>
      <c r="AI1082" s="40">
        <v>0</v>
      </c>
      <c r="AJ1082" s="40">
        <f t="shared" si="145"/>
        <v>0</v>
      </c>
      <c r="AK1082" s="29">
        <f>(AH1082+AI1082)*(1+0.25*AJ1082)*Параметри!$K$53</f>
        <v>897.14637848000029</v>
      </c>
      <c r="AL1082" s="29">
        <f>ROUNDUP(('Дані з ДІСО'!AU1082+'Дані з ДІСО'!AW1082)/Параметри!$K$28,0)</f>
        <v>0</v>
      </c>
      <c r="AM1082" s="64">
        <f>AL1082*Параметри!$M$35/18</f>
        <v>0</v>
      </c>
      <c r="AN1082" s="29">
        <f>IF(AL1082=0,0,'Дані з ДІСО'!AW1082/SUM('Дані з ДІСО'!AU1082,'Дані з ДІСО'!AW1082))</f>
        <v>0</v>
      </c>
      <c r="AO1082" s="29">
        <f>(1+0.25*AN1082)*AM1082*Параметри!$K$51</f>
        <v>0</v>
      </c>
      <c r="AP1082" s="40">
        <f>ROUNDUP(('Дані з ДІСО'!AE1082+'Дані не з ДІСО'!E1082+'Дані не з ДІСО'!G1082)/Параметри!$K$69,0)</f>
        <v>0</v>
      </c>
      <c r="AQ1082" s="40">
        <f t="shared" si="149"/>
        <v>0</v>
      </c>
      <c r="AR1082" s="40">
        <f>IF(AP1082=0,0,('Дані з ДІСО'!AH1082+'Дані не з ДІСО'!G1082)/('Дані з ДІСО'!AE1082+'Дані не з ДІСО'!E1082+'Дані не з ДІСО'!G1082))</f>
        <v>0</v>
      </c>
      <c r="AS1082" s="29">
        <f>AQ1082*(1+0.25*AR1082)*Параметри!$K$51</f>
        <v>0</v>
      </c>
      <c r="AT1082" s="40">
        <f>ROUNDUP('Дані з ДІСО'!AF1082/Параметри!$K$70,0)</f>
        <v>0</v>
      </c>
      <c r="AU1082" s="40">
        <f t="shared" si="150"/>
        <v>0</v>
      </c>
      <c r="AV1082" s="40">
        <f>IF(AT1082=0,0,'Дані з ДІСО'!AI1082/'Дані з ДІСО'!AF1082)</f>
        <v>0</v>
      </c>
      <c r="AW1082" s="29">
        <f>AU1082*(1+0.25*AV1082)*Параметри!$K$51</f>
        <v>0</v>
      </c>
      <c r="AX1082" s="40">
        <f>ROUNDUP('Дані з ДІСО'!AR1082/Параметри!$K$29,0)</f>
        <v>0</v>
      </c>
      <c r="AY1082" s="40">
        <f>ROUNDUP('Дані з ДІСО'!AS1082/Параметри!$K$29,0)</f>
        <v>0</v>
      </c>
      <c r="AZ1082" s="40">
        <f>ROUNDUP('Дані з ДІСО'!AT1082/Параметри!$K$29,0)</f>
        <v>0</v>
      </c>
      <c r="BA1082" s="64">
        <f>(AX1082*Параметри!$K$32+AY1082*Параметри!$L$32+AZ1082*Параметри!$M$32)/18</f>
        <v>0</v>
      </c>
      <c r="BB1082" s="29">
        <f>(BA1082*Параметри!$K$51+SUM('Дані з ДІСО'!AR1082:AT1082)*Параметри!$K$48*Параметри!$K$20/1000)*Параметри!$K$74</f>
        <v>0</v>
      </c>
      <c r="BC1082" s="40">
        <f>ROUNDUP(('Дані не з ДІСО'!I1082+'Дані не з ДІСО'!K1082)/Параметри!$K$26,0)</f>
        <v>0</v>
      </c>
      <c r="BD1082" s="29">
        <f>BC1082*Параметри!$M$36/18</f>
        <v>0</v>
      </c>
      <c r="BE1082" s="40">
        <f>IF(BC1082=0,0,'Дані не з ДІСО'!K1082/('Дані не з ДІСО'!I1082+'Дані не з ДІСО'!K1082))</f>
        <v>0</v>
      </c>
      <c r="BF1082" s="29">
        <f>(1+0.25*BE1082)*BD1082*Параметри!$K$51</f>
        <v>0</v>
      </c>
      <c r="BG1082" s="40">
        <f>ROUNDUP('Дані не з ДІСО'!M1082/Параметри!$K$27,0)</f>
        <v>0</v>
      </c>
      <c r="BH1082" s="40">
        <f>BG1082*Параметри!$M$37/18</f>
        <v>0</v>
      </c>
      <c r="BI1082" s="29">
        <f>BH1082*Параметри!$K$51</f>
        <v>0</v>
      </c>
      <c r="BJ1082" s="29">
        <f>'Дані не з ДІСО'!N1082*Параметри!$K$76</f>
        <v>0</v>
      </c>
      <c r="BK1082" s="40">
        <f>ROUNDUP('Дані з ДІСО'!V1082/Параметри!$K$25,0)</f>
        <v>0</v>
      </c>
      <c r="BL1082" s="40">
        <f>ROUNDUP('Дані з ДІСО'!W1082/Параметри!$K$25,0)</f>
        <v>0</v>
      </c>
      <c r="BM1082" s="40">
        <f>ROUNDUP('Дані з ДІСО'!X1082/Параметри!$K$25,0)</f>
        <v>0</v>
      </c>
      <c r="BN1082" s="40">
        <f>(BK1082*Параметри!$K$34+BL1082*Параметри!$L$34+BM1082*Параметри!$M$34)/18</f>
        <v>0</v>
      </c>
      <c r="BO1082" s="40">
        <f>IF(K1082=0,0,'Дані з ДІСО'!AC1082/K1082)</f>
        <v>0</v>
      </c>
      <c r="BP1082" s="29">
        <f>(1+0.25*BO1082)*BN1082*Параметри!$K$51</f>
        <v>0</v>
      </c>
      <c r="BQ1082" s="29">
        <f>BP1082*'Коефіцієнти АТО'!U1082</f>
        <v>0</v>
      </c>
      <c r="BR1082" s="29">
        <f>K1082*(1+0.25*BO1082)*Параметри!$K$66*Параметри!$K$20/1000</f>
        <v>0</v>
      </c>
      <c r="BS1082" s="29">
        <f>(1+0.25*BO1082)*K1082*'Коефіцієнти АТО'!S1082*Параметри!$K$20/1000</f>
        <v>0</v>
      </c>
      <c r="BT1082" s="29">
        <f t="shared" si="151"/>
        <v>0</v>
      </c>
      <c r="BU1082" s="40">
        <f>ROUNDUP('Дані з ДІСО'!AG1082/Параметри!$K$71,0)</f>
        <v>0</v>
      </c>
      <c r="BV1082" s="40">
        <f t="shared" si="152"/>
        <v>0</v>
      </c>
      <c r="BW1082" s="40">
        <f>IF('Дані з ДІСО'!AG1082=0,0,'Дані з ДІСО'!AJ1082/'Дані з ДІСО'!AG1082)</f>
        <v>0</v>
      </c>
      <c r="BX1082" s="29">
        <f>BV1082*(1+0.25*BW1082)*Параметри!$K$51</f>
        <v>0</v>
      </c>
      <c r="BY1082" s="29">
        <f>ROUND(IF(Параметри!$K$77="No",CC1082,CC1082*Параметри!$K$78)+AG1082,1)</f>
        <v>34229.599999999999</v>
      </c>
      <c r="BZ1082" s="29">
        <f>ROUND(IF(Параметри!$K$77="No",BF1082,BF1082*Параметри!$K$78),1)</f>
        <v>0</v>
      </c>
      <c r="CA1082" s="29">
        <f>ROUND(IF(Параметри!$K$77="No",BI1082,BI1082*Параметри!$K$78),1)</f>
        <v>0</v>
      </c>
      <c r="CB1082" s="29">
        <f>ROUND(IF(Параметри!$K$77="No",BJ1082,BJ1082*Параметри!$K$78),1)</f>
        <v>0</v>
      </c>
      <c r="CC1082" s="29">
        <f t="shared" si="146"/>
        <v>38032.839384352308</v>
      </c>
    </row>
    <row r="1083" spans="1:81">
      <c r="A1083" s="9">
        <v>1082</v>
      </c>
      <c r="B1083" s="9" t="s">
        <v>3148</v>
      </c>
      <c r="C1083" s="9" t="s">
        <v>3148</v>
      </c>
      <c r="D1083" s="9" t="s">
        <v>4119</v>
      </c>
      <c r="E1083" s="9" t="s">
        <v>24</v>
      </c>
      <c r="F1083" s="9" t="s">
        <v>4138</v>
      </c>
      <c r="G1083" s="9" t="s">
        <v>2251</v>
      </c>
      <c r="H1083" s="29">
        <f>SUM('Дані з ДІСО'!J1083:L1083)</f>
        <v>670</v>
      </c>
      <c r="I1083" s="29">
        <f>SUM('Дані з ДІСО'!G1083:I1083)</f>
        <v>68</v>
      </c>
      <c r="J1083" s="29">
        <f>SUM('Дані з ДІСО'!P1083:R1083)</f>
        <v>0</v>
      </c>
      <c r="K1083" s="29">
        <f>SUM('Дані з ДІСО'!V1083:X1083)</f>
        <v>0</v>
      </c>
      <c r="L1083" s="40">
        <f>ROUNDUP('Дані з ДІСО'!J1083/'Коефіцієнти АТО'!$R1083,0)</f>
        <v>17</v>
      </c>
      <c r="M1083" s="40">
        <f>ROUNDUP('Дані з ДІСО'!K1083/'Коефіцієнти АТО'!$R1083,0)</f>
        <v>28</v>
      </c>
      <c r="N1083" s="40">
        <f>ROUNDUP('Дані з ДІСО'!L1083/'Коефіцієнти АТО'!$R1083,0)</f>
        <v>8</v>
      </c>
      <c r="O1083" s="59">
        <f>(L1083*Параметри!$K$32+M1083*Параметри!$L$32+N1083*Параметри!$M$32)/18</f>
        <v>88.366666666666674</v>
      </c>
      <c r="P1083" s="41">
        <f>IF(H1083=0,"",'Дані з ДІСО'!Y1083/H1083)</f>
        <v>0</v>
      </c>
      <c r="Q1083" s="29">
        <f>IF(H1083=0,"",(1+0.25*P1083)*O1083*Параметри!$K$51)</f>
        <v>18099.279306377866</v>
      </c>
      <c r="R1083" s="29">
        <f>IF(H1083=0,"",Q1083*'Коефіцієнти АТО'!T1083)</f>
        <v>307.68774820842373</v>
      </c>
      <c r="S1083" s="29">
        <f>IF(H1083=0,"",H1083*(1+0.25*P1083)*Параметри!$K$66*Параметри!$K$20/1000)</f>
        <v>0</v>
      </c>
      <c r="T1083" s="29">
        <f>IF(H1083=0,"",H1083*(1+0.25*P1083)*'Коефіцієнти АТО'!$S1083*Параметри!$K$20/1000)</f>
        <v>3379.4507248032173</v>
      </c>
      <c r="U1083" s="29">
        <f t="shared" si="147"/>
        <v>21786.417779389507</v>
      </c>
      <c r="V1083" s="29">
        <f t="shared" si="148"/>
        <v>21786.417779389507</v>
      </c>
      <c r="W1083" s="40">
        <f>ROUNDUP('Дані з ДІСО'!P1083/Параметри!$K$24,0)</f>
        <v>0</v>
      </c>
      <c r="X1083" s="40">
        <f>ROUNDUP('Дані з ДІСО'!Q1083/Параметри!$K$24,0)</f>
        <v>0</v>
      </c>
      <c r="Y1083" s="40">
        <f>ROUNDUP('Дані з ДІСО'!R1083/Параметри!$K$24,0)</f>
        <v>0</v>
      </c>
      <c r="Z1083" s="59">
        <f>(W1083*Параметри!$K$33+X1083*Параметри!$L$33+Y1083*Параметри!$M$33)/18</f>
        <v>0</v>
      </c>
      <c r="AA1083" s="41">
        <f>IF(J1083=0,0,'Дані з ДІСО'!AA1083/J1083)</f>
        <v>0</v>
      </c>
      <c r="AB1083" s="29">
        <f>(1+0.25*AA1083)*Z1083*Параметри!$K$51</f>
        <v>0</v>
      </c>
      <c r="AC1083" s="29">
        <f>AB1083*'Коефіцієнти АТО'!U1083</f>
        <v>0</v>
      </c>
      <c r="AD1083" s="29">
        <f>J1083*(1+0.25*AA1083)*Параметри!$K$66*Параметри!$K$20/1000</f>
        <v>0</v>
      </c>
      <c r="AE1083" s="29">
        <f>(1+0.25*AA1083)*J1083*'Коефіцієнти АТО'!S1083*Параметри!$K$20/1000</f>
        <v>0</v>
      </c>
      <c r="AF1083" s="29">
        <f t="shared" si="144"/>
        <v>0</v>
      </c>
      <c r="AG1083" s="29">
        <v>0</v>
      </c>
      <c r="AH1083" s="40">
        <v>3</v>
      </c>
      <c r="AI1083" s="40">
        <v>0</v>
      </c>
      <c r="AJ1083" s="40">
        <f t="shared" si="145"/>
        <v>0</v>
      </c>
      <c r="AK1083" s="29">
        <f>(AH1083+AI1083)*(1+0.25*AJ1083)*Параметри!$K$53</f>
        <v>538.28782708800009</v>
      </c>
      <c r="AL1083" s="29">
        <f>ROUNDUP(('Дані з ДІСО'!AU1083+'Дані з ДІСО'!AW1083)/Параметри!$K$28,0)</f>
        <v>0</v>
      </c>
      <c r="AM1083" s="64">
        <f>AL1083*Параметри!$M$35/18</f>
        <v>0</v>
      </c>
      <c r="AN1083" s="29">
        <f>IF(AL1083=0,0,'Дані з ДІСО'!AW1083/SUM('Дані з ДІСО'!AU1083,'Дані з ДІСО'!AW1083))</f>
        <v>0</v>
      </c>
      <c r="AO1083" s="29">
        <f>(1+0.25*AN1083)*AM1083*Параметри!$K$51</f>
        <v>0</v>
      </c>
      <c r="AP1083" s="40">
        <f>ROUNDUP(('Дані з ДІСО'!AE1083+'Дані не з ДІСО'!E1083+'Дані не з ДІСО'!G1083)/Параметри!$K$69,0)</f>
        <v>0</v>
      </c>
      <c r="AQ1083" s="40">
        <f t="shared" si="149"/>
        <v>0</v>
      </c>
      <c r="AR1083" s="40">
        <f>IF(AP1083=0,0,('Дані з ДІСО'!AH1083+'Дані не з ДІСО'!G1083)/('Дані з ДІСО'!AE1083+'Дані не з ДІСО'!E1083+'Дані не з ДІСО'!G1083))</f>
        <v>0</v>
      </c>
      <c r="AS1083" s="29">
        <f>AQ1083*(1+0.25*AR1083)*Параметри!$K$51</f>
        <v>0</v>
      </c>
      <c r="AT1083" s="40">
        <f>ROUNDUP('Дані з ДІСО'!AF1083/Параметри!$K$70,0)</f>
        <v>0</v>
      </c>
      <c r="AU1083" s="40">
        <f t="shared" si="150"/>
        <v>0</v>
      </c>
      <c r="AV1083" s="40">
        <f>IF(AT1083=0,0,'Дані з ДІСО'!AI1083/'Дані з ДІСО'!AF1083)</f>
        <v>0</v>
      </c>
      <c r="AW1083" s="29">
        <f>AU1083*(1+0.25*AV1083)*Параметри!$K$51</f>
        <v>0</v>
      </c>
      <c r="AX1083" s="40">
        <f>ROUNDUP('Дані з ДІСО'!AR1083/Параметри!$K$29,0)</f>
        <v>0</v>
      </c>
      <c r="AY1083" s="40">
        <f>ROUNDUP('Дані з ДІСО'!AS1083/Параметри!$K$29,0)</f>
        <v>0</v>
      </c>
      <c r="AZ1083" s="40">
        <f>ROUNDUP('Дані з ДІСО'!AT1083/Параметри!$K$29,0)</f>
        <v>0</v>
      </c>
      <c r="BA1083" s="64">
        <f>(AX1083*Параметри!$K$32+AY1083*Параметри!$L$32+AZ1083*Параметри!$M$32)/18</f>
        <v>0</v>
      </c>
      <c r="BB1083" s="29">
        <f>(BA1083*Параметри!$K$51+SUM('Дані з ДІСО'!AR1083:AT1083)*Параметри!$K$48*Параметри!$K$20/1000)*Параметри!$K$74</f>
        <v>0</v>
      </c>
      <c r="BC1083" s="40">
        <f>ROUNDUP(('Дані не з ДІСО'!I1083+'Дані не з ДІСО'!K1083)/Параметри!$K$26,0)</f>
        <v>0</v>
      </c>
      <c r="BD1083" s="29">
        <f>BC1083*Параметри!$M$36/18</f>
        <v>0</v>
      </c>
      <c r="BE1083" s="40">
        <f>IF(BC1083=0,0,'Дані не з ДІСО'!K1083/('Дані не з ДІСО'!I1083+'Дані не з ДІСО'!K1083))</f>
        <v>0</v>
      </c>
      <c r="BF1083" s="29">
        <f>(1+0.25*BE1083)*BD1083*Параметри!$K$51</f>
        <v>0</v>
      </c>
      <c r="BG1083" s="40">
        <f>ROUNDUP('Дані не з ДІСО'!M1083/Параметри!$K$27,0)</f>
        <v>0</v>
      </c>
      <c r="BH1083" s="40">
        <f>BG1083*Параметри!$M$37/18</f>
        <v>0</v>
      </c>
      <c r="BI1083" s="29">
        <f>BH1083*Параметри!$K$51</f>
        <v>0</v>
      </c>
      <c r="BJ1083" s="29">
        <f>'Дані не з ДІСО'!N1083*Параметри!$K$76</f>
        <v>0</v>
      </c>
      <c r="BK1083" s="40">
        <f>ROUNDUP('Дані з ДІСО'!V1083/Параметри!$K$25,0)</f>
        <v>0</v>
      </c>
      <c r="BL1083" s="40">
        <f>ROUNDUP('Дані з ДІСО'!W1083/Параметри!$K$25,0)</f>
        <v>0</v>
      </c>
      <c r="BM1083" s="40">
        <f>ROUNDUP('Дані з ДІСО'!X1083/Параметри!$K$25,0)</f>
        <v>0</v>
      </c>
      <c r="BN1083" s="40">
        <f>(BK1083*Параметри!$K$34+BL1083*Параметри!$L$34+BM1083*Параметри!$M$34)/18</f>
        <v>0</v>
      </c>
      <c r="BO1083" s="40">
        <f>IF(K1083=0,0,'Дані з ДІСО'!AC1083/K1083)</f>
        <v>0</v>
      </c>
      <c r="BP1083" s="29">
        <f>(1+0.25*BO1083)*BN1083*Параметри!$K$51</f>
        <v>0</v>
      </c>
      <c r="BQ1083" s="29">
        <f>BP1083*'Коефіцієнти АТО'!U1083</f>
        <v>0</v>
      </c>
      <c r="BR1083" s="29">
        <f>K1083*(1+0.25*BO1083)*Параметри!$K$66*Параметри!$K$20/1000</f>
        <v>0</v>
      </c>
      <c r="BS1083" s="29">
        <f>(1+0.25*BO1083)*K1083*'Коефіцієнти АТО'!S1083*Параметри!$K$20/1000</f>
        <v>0</v>
      </c>
      <c r="BT1083" s="29">
        <f t="shared" si="151"/>
        <v>0</v>
      </c>
      <c r="BU1083" s="40">
        <f>ROUNDUP('Дані з ДІСО'!AG1083/Параметри!$K$71,0)</f>
        <v>0</v>
      </c>
      <c r="BV1083" s="40">
        <f t="shared" si="152"/>
        <v>0</v>
      </c>
      <c r="BW1083" s="40">
        <f>IF('Дані з ДІСО'!AG1083=0,0,'Дані з ДІСО'!AJ1083/'Дані з ДІСО'!AG1083)</f>
        <v>0</v>
      </c>
      <c r="BX1083" s="29">
        <f>BV1083*(1+0.25*BW1083)*Параметри!$K$51</f>
        <v>0</v>
      </c>
      <c r="BY1083" s="29">
        <f>ROUND(IF(Параметри!$K$77="No",CC1083,CC1083*Параметри!$K$78)+AG1083,1)</f>
        <v>20092.2</v>
      </c>
      <c r="BZ1083" s="29">
        <f>ROUND(IF(Параметри!$K$77="No",BF1083,BF1083*Параметри!$K$78),1)</f>
        <v>0</v>
      </c>
      <c r="CA1083" s="29">
        <f>ROUND(IF(Параметри!$K$77="No",BI1083,BI1083*Параметри!$K$78),1)</f>
        <v>0</v>
      </c>
      <c r="CB1083" s="29">
        <f>ROUND(IF(Параметри!$K$77="No",BJ1083,BJ1083*Параметри!$K$78),1)</f>
        <v>0</v>
      </c>
      <c r="CC1083" s="29">
        <f t="shared" si="146"/>
        <v>22324.705606477506</v>
      </c>
    </row>
    <row r="1084" spans="1:81">
      <c r="A1084" s="9">
        <v>1083</v>
      </c>
      <c r="B1084" s="9" t="s">
        <v>3145</v>
      </c>
      <c r="C1084" s="9" t="s">
        <v>3146</v>
      </c>
      <c r="D1084" s="9" t="s">
        <v>4119</v>
      </c>
      <c r="E1084" s="9" t="s">
        <v>21</v>
      </c>
      <c r="F1084" s="9" t="s">
        <v>4139</v>
      </c>
      <c r="G1084" s="9" t="s">
        <v>2253</v>
      </c>
      <c r="H1084" s="29">
        <f>SUM('Дані з ДІСО'!J1084:L1084)</f>
        <v>2659</v>
      </c>
      <c r="I1084" s="29">
        <f>SUM('Дані з ДІСО'!G1084:I1084)</f>
        <v>223</v>
      </c>
      <c r="J1084" s="29">
        <f>SUM('Дані з ДІСО'!P1084:R1084)</f>
        <v>0</v>
      </c>
      <c r="K1084" s="29">
        <f>SUM('Дані з ДІСО'!V1084:X1084)</f>
        <v>0</v>
      </c>
      <c r="L1084" s="40">
        <f>ROUNDUP('Дані з ДІСО'!J1084/'Коефіцієнти АТО'!$R1084,0)</f>
        <v>61</v>
      </c>
      <c r="M1084" s="40">
        <f>ROUNDUP('Дані з ДІСО'!K1084/'Коефіцієнти АТО'!$R1084,0)</f>
        <v>89</v>
      </c>
      <c r="N1084" s="40">
        <f>ROUNDUP('Дані з ДІСО'!L1084/'Коефіцієнти АТО'!$R1084,0)</f>
        <v>17</v>
      </c>
      <c r="O1084" s="59">
        <f>(L1084*Параметри!$K$32+M1084*Параметри!$L$32+N1084*Параметри!$M$32)/18</f>
        <v>273.15555555555557</v>
      </c>
      <c r="P1084" s="41">
        <f>IF(H1084=0,"",'Дані з ДІСО'!Y1084/H1084)</f>
        <v>0</v>
      </c>
      <c r="Q1084" s="29">
        <f>IF(H1084=0,"",(1+0.25*P1084)*O1084*Параметри!$K$51)</f>
        <v>55947.778507229159</v>
      </c>
      <c r="R1084" s="29">
        <f>IF(H1084=0,"",Q1084*'Коефіцієнти АТО'!T1084)</f>
        <v>951.11223462289581</v>
      </c>
      <c r="S1084" s="29">
        <f>IF(H1084=0,"",H1084*(1+0.25*P1084)*Параметри!$K$66*Параметри!$K$20/1000)</f>
        <v>0</v>
      </c>
      <c r="T1084" s="29">
        <f>IF(H1084=0,"",H1084*(1+0.25*P1084)*'Коефіцієнти АТО'!$S1084*Параметри!$K$20/1000)</f>
        <v>10881.336455134478</v>
      </c>
      <c r="U1084" s="29">
        <f t="shared" si="147"/>
        <v>67780.227196986525</v>
      </c>
      <c r="V1084" s="29">
        <f t="shared" si="148"/>
        <v>67780.227196986525</v>
      </c>
      <c r="W1084" s="40">
        <f>ROUNDUP('Дані з ДІСО'!P1084/Параметри!$K$24,0)</f>
        <v>0</v>
      </c>
      <c r="X1084" s="40">
        <f>ROUNDUP('Дані з ДІСО'!Q1084/Параметри!$K$24,0)</f>
        <v>0</v>
      </c>
      <c r="Y1084" s="40">
        <f>ROUNDUP('Дані з ДІСО'!R1084/Параметри!$K$24,0)</f>
        <v>0</v>
      </c>
      <c r="Z1084" s="59">
        <f>(W1084*Параметри!$K$33+X1084*Параметри!$L$33+Y1084*Параметри!$M$33)/18</f>
        <v>0</v>
      </c>
      <c r="AA1084" s="41">
        <f>IF(J1084=0,0,'Дані з ДІСО'!AA1084/J1084)</f>
        <v>0</v>
      </c>
      <c r="AB1084" s="29">
        <f>(1+0.25*AA1084)*Z1084*Параметри!$K$51</f>
        <v>0</v>
      </c>
      <c r="AC1084" s="29">
        <f>AB1084*'Коефіцієнти АТО'!U1084</f>
        <v>0</v>
      </c>
      <c r="AD1084" s="29">
        <f>J1084*(1+0.25*AA1084)*Параметри!$K$66*Параметри!$K$20/1000</f>
        <v>0</v>
      </c>
      <c r="AE1084" s="29">
        <f>(1+0.25*AA1084)*J1084*'Коефіцієнти АТО'!S1084*Параметри!$K$20/1000</f>
        <v>0</v>
      </c>
      <c r="AF1084" s="29">
        <f t="shared" si="144"/>
        <v>0</v>
      </c>
      <c r="AG1084" s="29">
        <v>0</v>
      </c>
      <c r="AH1084" s="40">
        <v>17</v>
      </c>
      <c r="AI1084" s="40">
        <v>0</v>
      </c>
      <c r="AJ1084" s="40">
        <f t="shared" si="145"/>
        <v>0</v>
      </c>
      <c r="AK1084" s="29">
        <f>(AH1084+AI1084)*(1+0.25*AJ1084)*Параметри!$K$53</f>
        <v>3050.2976868320006</v>
      </c>
      <c r="AL1084" s="29">
        <f>ROUNDUP(('Дані з ДІСО'!AU1084+'Дані з ДІСО'!AW1084)/Параметри!$K$28,0)</f>
        <v>0</v>
      </c>
      <c r="AM1084" s="64">
        <f>AL1084*Параметри!$M$35/18</f>
        <v>0</v>
      </c>
      <c r="AN1084" s="29">
        <f>IF(AL1084=0,0,'Дані з ДІСО'!AW1084/SUM('Дані з ДІСО'!AU1084,'Дані з ДІСО'!AW1084))</f>
        <v>0</v>
      </c>
      <c r="AO1084" s="29">
        <f>(1+0.25*AN1084)*AM1084*Параметри!$K$51</f>
        <v>0</v>
      </c>
      <c r="AP1084" s="40">
        <f>ROUNDUP(('Дані з ДІСО'!AE1084+'Дані не з ДІСО'!E1084+'Дані не з ДІСО'!G1084)/Параметри!$K$69,0)</f>
        <v>0</v>
      </c>
      <c r="AQ1084" s="40">
        <f t="shared" si="149"/>
        <v>0</v>
      </c>
      <c r="AR1084" s="40">
        <f>IF(AP1084=0,0,('Дані з ДІСО'!AH1084+'Дані не з ДІСО'!G1084)/('Дані з ДІСО'!AE1084+'Дані не з ДІСО'!E1084+'Дані не з ДІСО'!G1084))</f>
        <v>0</v>
      </c>
      <c r="AS1084" s="29">
        <f>AQ1084*(1+0.25*AR1084)*Параметри!$K$51</f>
        <v>0</v>
      </c>
      <c r="AT1084" s="40">
        <f>ROUNDUP('Дані з ДІСО'!AF1084/Параметри!$K$70,0)</f>
        <v>0</v>
      </c>
      <c r="AU1084" s="40">
        <f t="shared" si="150"/>
        <v>0</v>
      </c>
      <c r="AV1084" s="40">
        <f>IF(AT1084=0,0,'Дані з ДІСО'!AI1084/'Дані з ДІСО'!AF1084)</f>
        <v>0</v>
      </c>
      <c r="AW1084" s="29">
        <f>AU1084*(1+0.25*AV1084)*Параметри!$K$51</f>
        <v>0</v>
      </c>
      <c r="AX1084" s="40">
        <f>ROUNDUP('Дані з ДІСО'!AR1084/Параметри!$K$29,0)</f>
        <v>0</v>
      </c>
      <c r="AY1084" s="40">
        <f>ROUNDUP('Дані з ДІСО'!AS1084/Параметри!$K$29,0)</f>
        <v>0</v>
      </c>
      <c r="AZ1084" s="40">
        <f>ROUNDUP('Дані з ДІСО'!AT1084/Параметри!$K$29,0)</f>
        <v>0</v>
      </c>
      <c r="BA1084" s="64">
        <f>(AX1084*Параметри!$K$32+AY1084*Параметри!$L$32+AZ1084*Параметри!$M$32)/18</f>
        <v>0</v>
      </c>
      <c r="BB1084" s="29">
        <f>(BA1084*Параметри!$K$51+SUM('Дані з ДІСО'!AR1084:AT1084)*Параметри!$K$48*Параметри!$K$20/1000)*Параметри!$K$74</f>
        <v>0</v>
      </c>
      <c r="BC1084" s="40">
        <f>ROUNDUP(('Дані не з ДІСО'!I1084+'Дані не з ДІСО'!K1084)/Параметри!$K$26,0)</f>
        <v>0</v>
      </c>
      <c r="BD1084" s="29">
        <f>BC1084*Параметри!$M$36/18</f>
        <v>0</v>
      </c>
      <c r="BE1084" s="40">
        <f>IF(BC1084=0,0,'Дані не з ДІСО'!K1084/('Дані не з ДІСО'!I1084+'Дані не з ДІСО'!K1084))</f>
        <v>0</v>
      </c>
      <c r="BF1084" s="29">
        <f>(1+0.25*BE1084)*BD1084*Параметри!$K$51</f>
        <v>0</v>
      </c>
      <c r="BG1084" s="40">
        <f>ROUNDUP('Дані не з ДІСО'!M1084/Параметри!$K$27,0)</f>
        <v>0</v>
      </c>
      <c r="BH1084" s="40">
        <f>BG1084*Параметри!$M$37/18</f>
        <v>0</v>
      </c>
      <c r="BI1084" s="29">
        <f>BH1084*Параметри!$K$51</f>
        <v>0</v>
      </c>
      <c r="BJ1084" s="29">
        <f>'Дані не з ДІСО'!N1084*Параметри!$K$76</f>
        <v>0</v>
      </c>
      <c r="BK1084" s="40">
        <f>ROUNDUP('Дані з ДІСО'!V1084/Параметри!$K$25,0)</f>
        <v>0</v>
      </c>
      <c r="BL1084" s="40">
        <f>ROUNDUP('Дані з ДІСО'!W1084/Параметри!$K$25,0)</f>
        <v>0</v>
      </c>
      <c r="BM1084" s="40">
        <f>ROUNDUP('Дані з ДІСО'!X1084/Параметри!$K$25,0)</f>
        <v>0</v>
      </c>
      <c r="BN1084" s="40">
        <f>(BK1084*Параметри!$K$34+BL1084*Параметри!$L$34+BM1084*Параметри!$M$34)/18</f>
        <v>0</v>
      </c>
      <c r="BO1084" s="40">
        <f>IF(K1084=0,0,'Дані з ДІСО'!AC1084/K1084)</f>
        <v>0</v>
      </c>
      <c r="BP1084" s="29">
        <f>(1+0.25*BO1084)*BN1084*Параметри!$K$51</f>
        <v>0</v>
      </c>
      <c r="BQ1084" s="29">
        <f>BP1084*'Коефіцієнти АТО'!U1084</f>
        <v>0</v>
      </c>
      <c r="BR1084" s="29">
        <f>K1084*(1+0.25*BO1084)*Параметри!$K$66*Параметри!$K$20/1000</f>
        <v>0</v>
      </c>
      <c r="BS1084" s="29">
        <f>(1+0.25*BO1084)*K1084*'Коефіцієнти АТО'!S1084*Параметри!$K$20/1000</f>
        <v>0</v>
      </c>
      <c r="BT1084" s="29">
        <f t="shared" si="151"/>
        <v>0</v>
      </c>
      <c r="BU1084" s="40">
        <f>ROUNDUP('Дані з ДІСО'!AG1084/Параметри!$K$71,0)</f>
        <v>0</v>
      </c>
      <c r="BV1084" s="40">
        <f t="shared" si="152"/>
        <v>0</v>
      </c>
      <c r="BW1084" s="40">
        <f>IF('Дані з ДІСО'!AG1084=0,0,'Дані з ДІСО'!AJ1084/'Дані з ДІСО'!AG1084)</f>
        <v>0</v>
      </c>
      <c r="BX1084" s="29">
        <f>BV1084*(1+0.25*BW1084)*Параметри!$K$51</f>
        <v>0</v>
      </c>
      <c r="BY1084" s="29">
        <f>ROUND(IF(Параметри!$K$77="No",CC1084,CC1084*Параметри!$K$78)+AG1084,1)</f>
        <v>63747.5</v>
      </c>
      <c r="BZ1084" s="29">
        <f>ROUND(IF(Параметри!$K$77="No",BF1084,BF1084*Параметри!$K$78),1)</f>
        <v>0</v>
      </c>
      <c r="CA1084" s="29">
        <f>ROUND(IF(Параметри!$K$77="No",BI1084,BI1084*Параметри!$K$78),1)</f>
        <v>0</v>
      </c>
      <c r="CB1084" s="29">
        <f>ROUND(IF(Параметри!$K$77="No",BJ1084,BJ1084*Параметри!$K$78),1)</f>
        <v>0</v>
      </c>
      <c r="CC1084" s="29">
        <f t="shared" si="146"/>
        <v>70830.524883818522</v>
      </c>
    </row>
    <row r="1085" spans="1:81">
      <c r="A1085" s="9">
        <v>1084</v>
      </c>
      <c r="B1085" s="9" t="s">
        <v>3145</v>
      </c>
      <c r="C1085" s="9" t="s">
        <v>3146</v>
      </c>
      <c r="D1085" s="9" t="s">
        <v>4119</v>
      </c>
      <c r="E1085" s="9" t="s">
        <v>21</v>
      </c>
      <c r="F1085" s="9" t="s">
        <v>4140</v>
      </c>
      <c r="G1085" s="9" t="s">
        <v>2255</v>
      </c>
      <c r="H1085" s="29">
        <f>SUM('Дані з ДІСО'!J1085:L1085)</f>
        <v>2756</v>
      </c>
      <c r="I1085" s="29">
        <f>SUM('Дані з ДІСО'!G1085:I1085)</f>
        <v>234</v>
      </c>
      <c r="J1085" s="29">
        <f>SUM('Дані з ДІСО'!P1085:R1085)</f>
        <v>0</v>
      </c>
      <c r="K1085" s="29">
        <f>SUM('Дані з ДІСО'!V1085:X1085)</f>
        <v>0</v>
      </c>
      <c r="L1085" s="40">
        <f>ROUNDUP('Дані з ДІСО'!J1085/'Коефіцієнти АТО'!$R1085,0)</f>
        <v>69</v>
      </c>
      <c r="M1085" s="40">
        <f>ROUNDUP('Дані з ДІСО'!K1085/'Коефіцієнти АТО'!$R1085,0)</f>
        <v>98</v>
      </c>
      <c r="N1085" s="40">
        <f>ROUNDUP('Дані з ДІСО'!L1085/'Коефіцієнти АТО'!$R1085,0)</f>
        <v>19</v>
      </c>
      <c r="O1085" s="59">
        <f>(L1085*Параметри!$K$32+M1085*Параметри!$L$32+N1085*Параметри!$M$32)/18</f>
        <v>303.67222222222222</v>
      </c>
      <c r="P1085" s="41">
        <f>IF(H1085=0,"",'Дані з ДІСО'!Y1085/H1085)</f>
        <v>0</v>
      </c>
      <c r="Q1085" s="29">
        <f>IF(H1085=0,"",(1+0.25*P1085)*O1085*Параметри!$K$51)</f>
        <v>62198.208610959417</v>
      </c>
      <c r="R1085" s="29">
        <f>IF(H1085=0,"",Q1085*'Коефіцієнти АТО'!T1085)</f>
        <v>1057.36954638631</v>
      </c>
      <c r="S1085" s="29">
        <f>IF(H1085=0,"",H1085*(1+0.25*P1085)*Параметри!$K$66*Параметри!$K$20/1000)</f>
        <v>0</v>
      </c>
      <c r="T1085" s="29">
        <f>IF(H1085=0,"",H1085*(1+0.25*P1085)*'Коефіцієнти АТО'!$S1085*Параметри!$K$20/1000)</f>
        <v>12589.714938968402</v>
      </c>
      <c r="U1085" s="29">
        <f t="shared" si="147"/>
        <v>75845.293096314126</v>
      </c>
      <c r="V1085" s="29">
        <f t="shared" si="148"/>
        <v>75845.293096314126</v>
      </c>
      <c r="W1085" s="40">
        <f>ROUNDUP('Дані з ДІСО'!P1085/Параметри!$K$24,0)</f>
        <v>0</v>
      </c>
      <c r="X1085" s="40">
        <f>ROUNDUP('Дані з ДІСО'!Q1085/Параметри!$K$24,0)</f>
        <v>0</v>
      </c>
      <c r="Y1085" s="40">
        <f>ROUNDUP('Дані з ДІСО'!R1085/Параметри!$K$24,0)</f>
        <v>0</v>
      </c>
      <c r="Z1085" s="59">
        <f>(W1085*Параметри!$K$33+X1085*Параметри!$L$33+Y1085*Параметри!$M$33)/18</f>
        <v>0</v>
      </c>
      <c r="AA1085" s="41">
        <f>IF(J1085=0,0,'Дані з ДІСО'!AA1085/J1085)</f>
        <v>0</v>
      </c>
      <c r="AB1085" s="29">
        <f>(1+0.25*AA1085)*Z1085*Параметри!$K$51</f>
        <v>0</v>
      </c>
      <c r="AC1085" s="29">
        <f>AB1085*'Коефіцієнти АТО'!U1085</f>
        <v>0</v>
      </c>
      <c r="AD1085" s="29">
        <f>J1085*(1+0.25*AA1085)*Параметри!$K$66*Параметри!$K$20/1000</f>
        <v>0</v>
      </c>
      <c r="AE1085" s="29">
        <f>(1+0.25*AA1085)*J1085*'Коефіцієнти АТО'!S1085*Параметри!$K$20/1000</f>
        <v>0</v>
      </c>
      <c r="AF1085" s="29">
        <f t="shared" si="144"/>
        <v>0</v>
      </c>
      <c r="AG1085" s="29">
        <v>0</v>
      </c>
      <c r="AH1085" s="40">
        <v>25</v>
      </c>
      <c r="AI1085" s="40">
        <v>0</v>
      </c>
      <c r="AJ1085" s="40">
        <f t="shared" si="145"/>
        <v>0</v>
      </c>
      <c r="AK1085" s="29">
        <f>(AH1085+AI1085)*(1+0.25*AJ1085)*Параметри!$K$53</f>
        <v>4485.731892400001</v>
      </c>
      <c r="AL1085" s="29">
        <f>ROUNDUP(('Дані з ДІСО'!AU1085+'Дані з ДІСО'!AW1085)/Параметри!$K$28,0)</f>
        <v>0</v>
      </c>
      <c r="AM1085" s="64">
        <f>AL1085*Параметри!$M$35/18</f>
        <v>0</v>
      </c>
      <c r="AN1085" s="29">
        <f>IF(AL1085=0,0,'Дані з ДІСО'!AW1085/SUM('Дані з ДІСО'!AU1085,'Дані з ДІСО'!AW1085))</f>
        <v>0</v>
      </c>
      <c r="AO1085" s="29">
        <f>(1+0.25*AN1085)*AM1085*Параметри!$K$51</f>
        <v>0</v>
      </c>
      <c r="AP1085" s="40">
        <f>ROUNDUP(('Дані з ДІСО'!AE1085+'Дані не з ДІСО'!E1085+'Дані не з ДІСО'!G1085)/Параметри!$K$69,0)</f>
        <v>0</v>
      </c>
      <c r="AQ1085" s="40">
        <f t="shared" si="149"/>
        <v>0</v>
      </c>
      <c r="AR1085" s="40">
        <f>IF(AP1085=0,0,('Дані з ДІСО'!AH1085+'Дані не з ДІСО'!G1085)/('Дані з ДІСО'!AE1085+'Дані не з ДІСО'!E1085+'Дані не з ДІСО'!G1085))</f>
        <v>0</v>
      </c>
      <c r="AS1085" s="29">
        <f>AQ1085*(1+0.25*AR1085)*Параметри!$K$51</f>
        <v>0</v>
      </c>
      <c r="AT1085" s="40">
        <f>ROUNDUP('Дані з ДІСО'!AF1085/Параметри!$K$70,0)</f>
        <v>0</v>
      </c>
      <c r="AU1085" s="40">
        <f t="shared" si="150"/>
        <v>0</v>
      </c>
      <c r="AV1085" s="40">
        <f>IF(AT1085=0,0,'Дані з ДІСО'!AI1085/'Дані з ДІСО'!AF1085)</f>
        <v>0</v>
      </c>
      <c r="AW1085" s="29">
        <f>AU1085*(1+0.25*AV1085)*Параметри!$K$51</f>
        <v>0</v>
      </c>
      <c r="AX1085" s="40">
        <f>ROUNDUP('Дані з ДІСО'!AR1085/Параметри!$K$29,0)</f>
        <v>0</v>
      </c>
      <c r="AY1085" s="40">
        <f>ROUNDUP('Дані з ДІСО'!AS1085/Параметри!$K$29,0)</f>
        <v>0</v>
      </c>
      <c r="AZ1085" s="40">
        <f>ROUNDUP('Дані з ДІСО'!AT1085/Параметри!$K$29,0)</f>
        <v>0</v>
      </c>
      <c r="BA1085" s="64">
        <f>(AX1085*Параметри!$K$32+AY1085*Параметри!$L$32+AZ1085*Параметри!$M$32)/18</f>
        <v>0</v>
      </c>
      <c r="BB1085" s="29">
        <f>(BA1085*Параметри!$K$51+SUM('Дані з ДІСО'!AR1085:AT1085)*Параметри!$K$48*Параметри!$K$20/1000)*Параметри!$K$74</f>
        <v>0</v>
      </c>
      <c r="BC1085" s="40">
        <f>ROUNDUP(('Дані не з ДІСО'!I1085+'Дані не з ДІСО'!K1085)/Параметри!$K$26,0)</f>
        <v>0</v>
      </c>
      <c r="BD1085" s="29">
        <f>BC1085*Параметри!$M$36/18</f>
        <v>0</v>
      </c>
      <c r="BE1085" s="40">
        <f>IF(BC1085=0,0,'Дані не з ДІСО'!K1085/('Дані не з ДІСО'!I1085+'Дані не з ДІСО'!K1085))</f>
        <v>0</v>
      </c>
      <c r="BF1085" s="29">
        <f>(1+0.25*BE1085)*BD1085*Параметри!$K$51</f>
        <v>0</v>
      </c>
      <c r="BG1085" s="40">
        <f>ROUNDUP('Дані не з ДІСО'!M1085/Параметри!$K$27,0)</f>
        <v>0</v>
      </c>
      <c r="BH1085" s="40">
        <f>BG1085*Параметри!$M$37/18</f>
        <v>0</v>
      </c>
      <c r="BI1085" s="29">
        <f>BH1085*Параметри!$K$51</f>
        <v>0</v>
      </c>
      <c r="BJ1085" s="29">
        <f>'Дані не з ДІСО'!N1085*Параметри!$K$76</f>
        <v>0</v>
      </c>
      <c r="BK1085" s="40">
        <f>ROUNDUP('Дані з ДІСО'!V1085/Параметри!$K$25,0)</f>
        <v>0</v>
      </c>
      <c r="BL1085" s="40">
        <f>ROUNDUP('Дані з ДІСО'!W1085/Параметри!$K$25,0)</f>
        <v>0</v>
      </c>
      <c r="BM1085" s="40">
        <f>ROUNDUP('Дані з ДІСО'!X1085/Параметри!$K$25,0)</f>
        <v>0</v>
      </c>
      <c r="BN1085" s="40">
        <f>(BK1085*Параметри!$K$34+BL1085*Параметри!$L$34+BM1085*Параметри!$M$34)/18</f>
        <v>0</v>
      </c>
      <c r="BO1085" s="40">
        <f>IF(K1085=0,0,'Дані з ДІСО'!AC1085/K1085)</f>
        <v>0</v>
      </c>
      <c r="BP1085" s="29">
        <f>(1+0.25*BO1085)*BN1085*Параметри!$K$51</f>
        <v>0</v>
      </c>
      <c r="BQ1085" s="29">
        <f>BP1085*'Коефіцієнти АТО'!U1085</f>
        <v>0</v>
      </c>
      <c r="BR1085" s="29">
        <f>K1085*(1+0.25*BO1085)*Параметри!$K$66*Параметри!$K$20/1000</f>
        <v>0</v>
      </c>
      <c r="BS1085" s="29">
        <f>(1+0.25*BO1085)*K1085*'Коефіцієнти АТО'!S1085*Параметри!$K$20/1000</f>
        <v>0</v>
      </c>
      <c r="BT1085" s="29">
        <f t="shared" si="151"/>
        <v>0</v>
      </c>
      <c r="BU1085" s="40">
        <f>ROUNDUP('Дані з ДІСО'!AG1085/Параметри!$K$71,0)</f>
        <v>0</v>
      </c>
      <c r="BV1085" s="40">
        <f t="shared" si="152"/>
        <v>0</v>
      </c>
      <c r="BW1085" s="40">
        <f>IF('Дані з ДІСО'!AG1085=0,0,'Дані з ДІСО'!AJ1085/'Дані з ДІСО'!AG1085)</f>
        <v>0</v>
      </c>
      <c r="BX1085" s="29">
        <f>BV1085*(1+0.25*BW1085)*Параметри!$K$51</f>
        <v>0</v>
      </c>
      <c r="BY1085" s="29">
        <f>ROUND(IF(Параметри!$K$77="No",CC1085,CC1085*Параметри!$K$78)+AG1085,1)</f>
        <v>72297.899999999994</v>
      </c>
      <c r="BZ1085" s="29">
        <f>ROUND(IF(Параметри!$K$77="No",BF1085,BF1085*Параметри!$K$78),1)</f>
        <v>0</v>
      </c>
      <c r="CA1085" s="29">
        <f>ROUND(IF(Параметри!$K$77="No",BI1085,BI1085*Параметри!$K$78),1)</f>
        <v>0</v>
      </c>
      <c r="CB1085" s="29">
        <f>ROUND(IF(Параметри!$K$77="No",BJ1085,BJ1085*Параметри!$K$78),1)</f>
        <v>0</v>
      </c>
      <c r="CC1085" s="29">
        <f t="shared" si="146"/>
        <v>80331.024988714125</v>
      </c>
    </row>
    <row r="1086" spans="1:81">
      <c r="A1086" s="9">
        <v>1085</v>
      </c>
      <c r="B1086" s="9" t="s">
        <v>3145</v>
      </c>
      <c r="C1086" s="9" t="s">
        <v>3146</v>
      </c>
      <c r="D1086" s="9" t="s">
        <v>4119</v>
      </c>
      <c r="E1086" s="9" t="s">
        <v>21</v>
      </c>
      <c r="F1086" s="9" t="s">
        <v>4141</v>
      </c>
      <c r="G1086" s="9" t="s">
        <v>2257</v>
      </c>
      <c r="H1086" s="29">
        <f>SUM('Дані з ДІСО'!J1086:L1086)</f>
        <v>2574</v>
      </c>
      <c r="I1086" s="29">
        <f>SUM('Дані з ДІСО'!G1086:I1086)</f>
        <v>182</v>
      </c>
      <c r="J1086" s="29">
        <f>SUM('Дані з ДІСО'!P1086:R1086)</f>
        <v>0</v>
      </c>
      <c r="K1086" s="29">
        <f>SUM('Дані з ДІСО'!V1086:X1086)</f>
        <v>0</v>
      </c>
      <c r="L1086" s="40">
        <f>ROUNDUP('Дані з ДІСО'!J1086/'Коефіцієнти АТО'!$R1086,0)</f>
        <v>67</v>
      </c>
      <c r="M1086" s="40">
        <f>ROUNDUP('Дані з ДІСО'!K1086/'Коефіцієнти АТО'!$R1086,0)</f>
        <v>85</v>
      </c>
      <c r="N1086" s="40">
        <f>ROUNDUP('Дані з ДІСО'!L1086/'Коефіцієнти АТО'!$R1086,0)</f>
        <v>16</v>
      </c>
      <c r="O1086" s="59">
        <f>(L1086*Параметри!$K$32+M1086*Параметри!$L$32+N1086*Параметри!$M$32)/18</f>
        <v>271.58333333333331</v>
      </c>
      <c r="P1086" s="41">
        <f>IF(H1086=0,"",'Дані з ДІСО'!Y1086/H1086)</f>
        <v>0</v>
      </c>
      <c r="Q1086" s="29">
        <f>IF(H1086=0,"",(1+0.25*P1086)*O1086*Параметри!$K$51)</f>
        <v>55625.755620035328</v>
      </c>
      <c r="R1086" s="29">
        <f>IF(H1086=0,"",Q1086*'Коефіцієнти АТО'!T1086)</f>
        <v>945.63784554060067</v>
      </c>
      <c r="S1086" s="29">
        <f>IF(H1086=0,"",H1086*(1+0.25*P1086)*Параметри!$K$66*Параметри!$K$20/1000)</f>
        <v>0</v>
      </c>
      <c r="T1086" s="29">
        <f>IF(H1086=0,"",H1086*(1+0.25*P1086)*'Коефіцієнти АТО'!$S1086*Параметри!$K$20/1000)</f>
        <v>11758.318669413886</v>
      </c>
      <c r="U1086" s="29">
        <f t="shared" si="147"/>
        <v>68329.712134989823</v>
      </c>
      <c r="V1086" s="29">
        <f t="shared" si="148"/>
        <v>68329.712134989823</v>
      </c>
      <c r="W1086" s="40">
        <f>ROUNDUP('Дані з ДІСО'!P1086/Параметри!$K$24,0)</f>
        <v>0</v>
      </c>
      <c r="X1086" s="40">
        <f>ROUNDUP('Дані з ДІСО'!Q1086/Параметри!$K$24,0)</f>
        <v>0</v>
      </c>
      <c r="Y1086" s="40">
        <f>ROUNDUP('Дані з ДІСО'!R1086/Параметри!$K$24,0)</f>
        <v>0</v>
      </c>
      <c r="Z1086" s="59">
        <f>(W1086*Параметри!$K$33+X1086*Параметри!$L$33+Y1086*Параметри!$M$33)/18</f>
        <v>0</v>
      </c>
      <c r="AA1086" s="41">
        <f>IF(J1086=0,0,'Дані з ДІСО'!AA1086/J1086)</f>
        <v>0</v>
      </c>
      <c r="AB1086" s="29">
        <f>(1+0.25*AA1086)*Z1086*Параметри!$K$51</f>
        <v>0</v>
      </c>
      <c r="AC1086" s="29">
        <f>AB1086*'Коефіцієнти АТО'!U1086</f>
        <v>0</v>
      </c>
      <c r="AD1086" s="29">
        <f>J1086*(1+0.25*AA1086)*Параметри!$K$66*Параметри!$K$20/1000</f>
        <v>0</v>
      </c>
      <c r="AE1086" s="29">
        <f>(1+0.25*AA1086)*J1086*'Коефіцієнти АТО'!S1086*Параметри!$K$20/1000</f>
        <v>0</v>
      </c>
      <c r="AF1086" s="29">
        <f t="shared" si="144"/>
        <v>0</v>
      </c>
      <c r="AG1086" s="29">
        <v>0</v>
      </c>
      <c r="AH1086" s="40">
        <v>9</v>
      </c>
      <c r="AI1086" s="40">
        <v>0</v>
      </c>
      <c r="AJ1086" s="40">
        <f t="shared" si="145"/>
        <v>0</v>
      </c>
      <c r="AK1086" s="29">
        <f>(AH1086+AI1086)*(1+0.25*AJ1086)*Параметри!$K$53</f>
        <v>1614.8634812640005</v>
      </c>
      <c r="AL1086" s="29">
        <f>ROUNDUP(('Дані з ДІСО'!AU1086+'Дані з ДІСО'!AW1086)/Параметри!$K$28,0)</f>
        <v>0</v>
      </c>
      <c r="AM1086" s="64">
        <f>AL1086*Параметри!$M$35/18</f>
        <v>0</v>
      </c>
      <c r="AN1086" s="29">
        <f>IF(AL1086=0,0,'Дані з ДІСО'!AW1086/SUM('Дані з ДІСО'!AU1086,'Дані з ДІСО'!AW1086))</f>
        <v>0</v>
      </c>
      <c r="AO1086" s="29">
        <f>(1+0.25*AN1086)*AM1086*Параметри!$K$51</f>
        <v>0</v>
      </c>
      <c r="AP1086" s="40">
        <f>ROUNDUP(('Дані з ДІСО'!AE1086+'Дані не з ДІСО'!E1086+'Дані не з ДІСО'!G1086)/Параметри!$K$69,0)</f>
        <v>0</v>
      </c>
      <c r="AQ1086" s="40">
        <f t="shared" si="149"/>
        <v>0</v>
      </c>
      <c r="AR1086" s="40">
        <f>IF(AP1086=0,0,('Дані з ДІСО'!AH1086+'Дані не з ДІСО'!G1086)/('Дані з ДІСО'!AE1086+'Дані не з ДІСО'!E1086+'Дані не з ДІСО'!G1086))</f>
        <v>0</v>
      </c>
      <c r="AS1086" s="29">
        <f>AQ1086*(1+0.25*AR1086)*Параметри!$K$51</f>
        <v>0</v>
      </c>
      <c r="AT1086" s="40">
        <f>ROUNDUP('Дані з ДІСО'!AF1086/Параметри!$K$70,0)</f>
        <v>0</v>
      </c>
      <c r="AU1086" s="40">
        <f t="shared" si="150"/>
        <v>0</v>
      </c>
      <c r="AV1086" s="40">
        <f>IF(AT1086=0,0,'Дані з ДІСО'!AI1086/'Дані з ДІСО'!AF1086)</f>
        <v>0</v>
      </c>
      <c r="AW1086" s="29">
        <f>AU1086*(1+0.25*AV1086)*Параметри!$K$51</f>
        <v>0</v>
      </c>
      <c r="AX1086" s="40">
        <f>ROUNDUP('Дані з ДІСО'!AR1086/Параметри!$K$29,0)</f>
        <v>0</v>
      </c>
      <c r="AY1086" s="40">
        <f>ROUNDUP('Дані з ДІСО'!AS1086/Параметри!$K$29,0)</f>
        <v>0</v>
      </c>
      <c r="AZ1086" s="40">
        <f>ROUNDUP('Дані з ДІСО'!AT1086/Параметри!$K$29,0)</f>
        <v>0</v>
      </c>
      <c r="BA1086" s="64">
        <f>(AX1086*Параметри!$K$32+AY1086*Параметри!$L$32+AZ1086*Параметри!$M$32)/18</f>
        <v>0</v>
      </c>
      <c r="BB1086" s="29">
        <f>(BA1086*Параметри!$K$51+SUM('Дані з ДІСО'!AR1086:AT1086)*Параметри!$K$48*Параметри!$K$20/1000)*Параметри!$K$74</f>
        <v>0</v>
      </c>
      <c r="BC1086" s="40">
        <f>ROUNDUP(('Дані не з ДІСО'!I1086+'Дані не з ДІСО'!K1086)/Параметри!$K$26,0)</f>
        <v>0</v>
      </c>
      <c r="BD1086" s="29">
        <f>BC1086*Параметри!$M$36/18</f>
        <v>0</v>
      </c>
      <c r="BE1086" s="40">
        <f>IF(BC1086=0,0,'Дані не з ДІСО'!K1086/('Дані не з ДІСО'!I1086+'Дані не з ДІСО'!K1086))</f>
        <v>0</v>
      </c>
      <c r="BF1086" s="29">
        <f>(1+0.25*BE1086)*BD1086*Параметри!$K$51</f>
        <v>0</v>
      </c>
      <c r="BG1086" s="40">
        <f>ROUNDUP('Дані не з ДІСО'!M1086/Параметри!$K$27,0)</f>
        <v>0</v>
      </c>
      <c r="BH1086" s="40">
        <f>BG1086*Параметри!$M$37/18</f>
        <v>0</v>
      </c>
      <c r="BI1086" s="29">
        <f>BH1086*Параметри!$K$51</f>
        <v>0</v>
      </c>
      <c r="BJ1086" s="29">
        <f>'Дані не з ДІСО'!N1086*Параметри!$K$76</f>
        <v>0</v>
      </c>
      <c r="BK1086" s="40">
        <f>ROUNDUP('Дані з ДІСО'!V1086/Параметри!$K$25,0)</f>
        <v>0</v>
      </c>
      <c r="BL1086" s="40">
        <f>ROUNDUP('Дані з ДІСО'!W1086/Параметри!$K$25,0)</f>
        <v>0</v>
      </c>
      <c r="BM1086" s="40">
        <f>ROUNDUP('Дані з ДІСО'!X1086/Параметри!$K$25,0)</f>
        <v>0</v>
      </c>
      <c r="BN1086" s="40">
        <f>(BK1086*Параметри!$K$34+BL1086*Параметри!$L$34+BM1086*Параметри!$M$34)/18</f>
        <v>0</v>
      </c>
      <c r="BO1086" s="40">
        <f>IF(K1086=0,0,'Дані з ДІСО'!AC1086/K1086)</f>
        <v>0</v>
      </c>
      <c r="BP1086" s="29">
        <f>(1+0.25*BO1086)*BN1086*Параметри!$K$51</f>
        <v>0</v>
      </c>
      <c r="BQ1086" s="29">
        <f>BP1086*'Коефіцієнти АТО'!U1086</f>
        <v>0</v>
      </c>
      <c r="BR1086" s="29">
        <f>K1086*(1+0.25*BO1086)*Параметри!$K$66*Параметри!$K$20/1000</f>
        <v>0</v>
      </c>
      <c r="BS1086" s="29">
        <f>(1+0.25*BO1086)*K1086*'Коефіцієнти АТО'!S1086*Параметри!$K$20/1000</f>
        <v>0</v>
      </c>
      <c r="BT1086" s="29">
        <f t="shared" si="151"/>
        <v>0</v>
      </c>
      <c r="BU1086" s="40">
        <f>ROUNDUP('Дані з ДІСО'!AG1086/Параметри!$K$71,0)</f>
        <v>0</v>
      </c>
      <c r="BV1086" s="40">
        <f t="shared" si="152"/>
        <v>0</v>
      </c>
      <c r="BW1086" s="40">
        <f>IF('Дані з ДІСО'!AG1086=0,0,'Дані з ДІСО'!AJ1086/'Дані з ДІСО'!AG1086)</f>
        <v>0</v>
      </c>
      <c r="BX1086" s="29">
        <f>BV1086*(1+0.25*BW1086)*Параметри!$K$51</f>
        <v>0</v>
      </c>
      <c r="BY1086" s="29">
        <f>ROUND(IF(Параметри!$K$77="No",CC1086,CC1086*Параметри!$K$78)+AG1086,1)</f>
        <v>62950.1</v>
      </c>
      <c r="BZ1086" s="29">
        <f>ROUND(IF(Параметри!$K$77="No",BF1086,BF1086*Параметри!$K$78),1)</f>
        <v>0</v>
      </c>
      <c r="CA1086" s="29">
        <f>ROUND(IF(Параметри!$K$77="No",BI1086,BI1086*Параметри!$K$78),1)</f>
        <v>0</v>
      </c>
      <c r="CB1086" s="29">
        <f>ROUND(IF(Параметри!$K$77="No",BJ1086,BJ1086*Параметри!$K$78),1)</f>
        <v>0</v>
      </c>
      <c r="CC1086" s="29">
        <f t="shared" si="146"/>
        <v>69944.575616253816</v>
      </c>
    </row>
    <row r="1087" spans="1:81">
      <c r="A1087" s="9">
        <v>1086</v>
      </c>
      <c r="B1087" s="9" t="s">
        <v>3151</v>
      </c>
      <c r="C1087" s="9" t="s">
        <v>3151</v>
      </c>
      <c r="D1087" s="9" t="s">
        <v>4119</v>
      </c>
      <c r="E1087" s="9" t="s">
        <v>29</v>
      </c>
      <c r="F1087" s="9" t="s">
        <v>4142</v>
      </c>
      <c r="G1087" s="9" t="s">
        <v>2259</v>
      </c>
      <c r="H1087" s="29">
        <f>SUM('Дані з ДІСО'!J1087:L1087)</f>
        <v>1820</v>
      </c>
      <c r="I1087" s="29">
        <f>SUM('Дані з ДІСО'!G1087:I1087)</f>
        <v>142</v>
      </c>
      <c r="J1087" s="29">
        <f>SUM('Дані з ДІСО'!P1087:R1087)</f>
        <v>0</v>
      </c>
      <c r="K1087" s="29">
        <f>SUM('Дані з ДІСО'!V1087:X1087)</f>
        <v>0</v>
      </c>
      <c r="L1087" s="40">
        <f>ROUNDUP('Дані з ДІСО'!J1087/'Коефіцієнти АТО'!$R1087,0)</f>
        <v>45</v>
      </c>
      <c r="M1087" s="40">
        <f>ROUNDUP('Дані з ДІСО'!K1087/'Коефіцієнти АТО'!$R1087,0)</f>
        <v>67</v>
      </c>
      <c r="N1087" s="40">
        <f>ROUNDUP('Дані з ДІСО'!L1087/'Коефіцієнти АТО'!$R1087,0)</f>
        <v>10</v>
      </c>
      <c r="O1087" s="59">
        <f>(L1087*Параметри!$K$32+M1087*Параметри!$L$32+N1087*Параметри!$M$32)/18</f>
        <v>198.9388888888889</v>
      </c>
      <c r="P1087" s="41">
        <f>IF(H1087=0,"",'Дані з ДІСО'!Y1087/H1087)</f>
        <v>0</v>
      </c>
      <c r="Q1087" s="29">
        <f>IF(H1087=0,"",(1+0.25*P1087)*O1087*Параметри!$K$51)</f>
        <v>40746.705185595689</v>
      </c>
      <c r="R1087" s="29">
        <f>IF(H1087=0,"",Q1087*'Коефіцієнти АТО'!T1087)</f>
        <v>692.6939881551267</v>
      </c>
      <c r="S1087" s="29">
        <f>IF(H1087=0,"",H1087*(1+0.25*P1087)*Параметри!$K$66*Параметри!$K$20/1000)</f>
        <v>0</v>
      </c>
      <c r="T1087" s="29">
        <f>IF(H1087=0,"",H1087*(1+0.25*P1087)*'Коефіцієнти АТО'!$S1087*Параметри!$K$20/1000)</f>
        <v>9180.0004763311263</v>
      </c>
      <c r="U1087" s="29">
        <f t="shared" si="147"/>
        <v>50619.399650081948</v>
      </c>
      <c r="V1087" s="29">
        <f t="shared" si="148"/>
        <v>50619.399650081948</v>
      </c>
      <c r="W1087" s="40">
        <f>ROUNDUP('Дані з ДІСО'!P1087/Параметри!$K$24,0)</f>
        <v>0</v>
      </c>
      <c r="X1087" s="40">
        <f>ROUNDUP('Дані з ДІСО'!Q1087/Параметри!$K$24,0)</f>
        <v>0</v>
      </c>
      <c r="Y1087" s="40">
        <f>ROUNDUP('Дані з ДІСО'!R1087/Параметри!$K$24,0)</f>
        <v>0</v>
      </c>
      <c r="Z1087" s="59">
        <f>(W1087*Параметри!$K$33+X1087*Параметри!$L$33+Y1087*Параметри!$M$33)/18</f>
        <v>0</v>
      </c>
      <c r="AA1087" s="41">
        <f>IF(J1087=0,0,'Дані з ДІСО'!AA1087/J1087)</f>
        <v>0</v>
      </c>
      <c r="AB1087" s="29">
        <f>(1+0.25*AA1087)*Z1087*Параметри!$K$51</f>
        <v>0</v>
      </c>
      <c r="AC1087" s="29">
        <f>AB1087*'Коефіцієнти АТО'!U1087</f>
        <v>0</v>
      </c>
      <c r="AD1087" s="29">
        <f>J1087*(1+0.25*AA1087)*Параметри!$K$66*Параметри!$K$20/1000</f>
        <v>0</v>
      </c>
      <c r="AE1087" s="29">
        <f>(1+0.25*AA1087)*J1087*'Коефіцієнти АТО'!S1087*Параметри!$K$20/1000</f>
        <v>0</v>
      </c>
      <c r="AF1087" s="29">
        <f t="shared" si="144"/>
        <v>0</v>
      </c>
      <c r="AG1087" s="29">
        <v>0</v>
      </c>
      <c r="AH1087" s="40">
        <v>5</v>
      </c>
      <c r="AI1087" s="40">
        <v>0</v>
      </c>
      <c r="AJ1087" s="40">
        <f t="shared" si="145"/>
        <v>0</v>
      </c>
      <c r="AK1087" s="29">
        <f>(AH1087+AI1087)*(1+0.25*AJ1087)*Параметри!$K$53</f>
        <v>897.14637848000029</v>
      </c>
      <c r="AL1087" s="29">
        <f>ROUNDUP(('Дані з ДІСО'!AU1087+'Дані з ДІСО'!AW1087)/Параметри!$K$28,0)</f>
        <v>0</v>
      </c>
      <c r="AM1087" s="64">
        <f>AL1087*Параметри!$M$35/18</f>
        <v>0</v>
      </c>
      <c r="AN1087" s="29">
        <f>IF(AL1087=0,0,'Дані з ДІСО'!AW1087/SUM('Дані з ДІСО'!AU1087,'Дані з ДІСО'!AW1087))</f>
        <v>0</v>
      </c>
      <c r="AO1087" s="29">
        <f>(1+0.25*AN1087)*AM1087*Параметри!$K$51</f>
        <v>0</v>
      </c>
      <c r="AP1087" s="40">
        <f>ROUNDUP(('Дані з ДІСО'!AE1087+'Дані не з ДІСО'!E1087+'Дані не з ДІСО'!G1087)/Параметри!$K$69,0)</f>
        <v>0</v>
      </c>
      <c r="AQ1087" s="40">
        <f t="shared" si="149"/>
        <v>0</v>
      </c>
      <c r="AR1087" s="40">
        <f>IF(AP1087=0,0,('Дані з ДІСО'!AH1087+'Дані не з ДІСО'!G1087)/('Дані з ДІСО'!AE1087+'Дані не з ДІСО'!E1087+'Дані не з ДІСО'!G1087))</f>
        <v>0</v>
      </c>
      <c r="AS1087" s="29">
        <f>AQ1087*(1+0.25*AR1087)*Параметри!$K$51</f>
        <v>0</v>
      </c>
      <c r="AT1087" s="40">
        <f>ROUNDUP('Дані з ДІСО'!AF1087/Параметри!$K$70,0)</f>
        <v>0</v>
      </c>
      <c r="AU1087" s="40">
        <f t="shared" si="150"/>
        <v>0</v>
      </c>
      <c r="AV1087" s="40">
        <f>IF(AT1087=0,0,'Дані з ДІСО'!AI1087/'Дані з ДІСО'!AF1087)</f>
        <v>0</v>
      </c>
      <c r="AW1087" s="29">
        <f>AU1087*(1+0.25*AV1087)*Параметри!$K$51</f>
        <v>0</v>
      </c>
      <c r="AX1087" s="40">
        <f>ROUNDUP('Дані з ДІСО'!AR1087/Параметри!$K$29,0)</f>
        <v>0</v>
      </c>
      <c r="AY1087" s="40">
        <f>ROUNDUP('Дані з ДІСО'!AS1087/Параметри!$K$29,0)</f>
        <v>0</v>
      </c>
      <c r="AZ1087" s="40">
        <f>ROUNDUP('Дані з ДІСО'!AT1087/Параметри!$K$29,0)</f>
        <v>0</v>
      </c>
      <c r="BA1087" s="64">
        <f>(AX1087*Параметри!$K$32+AY1087*Параметри!$L$32+AZ1087*Параметри!$M$32)/18</f>
        <v>0</v>
      </c>
      <c r="BB1087" s="29">
        <f>(BA1087*Параметри!$K$51+SUM('Дані з ДІСО'!AR1087:AT1087)*Параметри!$K$48*Параметри!$K$20/1000)*Параметри!$K$74</f>
        <v>0</v>
      </c>
      <c r="BC1087" s="40">
        <f>ROUNDUP(('Дані не з ДІСО'!I1087+'Дані не з ДІСО'!K1087)/Параметри!$K$26,0)</f>
        <v>0</v>
      </c>
      <c r="BD1087" s="29">
        <f>BC1087*Параметри!$M$36/18</f>
        <v>0</v>
      </c>
      <c r="BE1087" s="40">
        <f>IF(BC1087=0,0,'Дані не з ДІСО'!K1087/('Дані не з ДІСО'!I1087+'Дані не з ДІСО'!K1087))</f>
        <v>0</v>
      </c>
      <c r="BF1087" s="29">
        <f>(1+0.25*BE1087)*BD1087*Параметри!$K$51</f>
        <v>0</v>
      </c>
      <c r="BG1087" s="40">
        <f>ROUNDUP('Дані не з ДІСО'!M1087/Параметри!$K$27,0)</f>
        <v>0</v>
      </c>
      <c r="BH1087" s="40">
        <f>BG1087*Параметри!$M$37/18</f>
        <v>0</v>
      </c>
      <c r="BI1087" s="29">
        <f>BH1087*Параметри!$K$51</f>
        <v>0</v>
      </c>
      <c r="BJ1087" s="29">
        <f>'Дані не з ДІСО'!N1087*Параметри!$K$76</f>
        <v>0</v>
      </c>
      <c r="BK1087" s="40">
        <f>ROUNDUP('Дані з ДІСО'!V1087/Параметри!$K$25,0)</f>
        <v>0</v>
      </c>
      <c r="BL1087" s="40">
        <f>ROUNDUP('Дані з ДІСО'!W1087/Параметри!$K$25,0)</f>
        <v>0</v>
      </c>
      <c r="BM1087" s="40">
        <f>ROUNDUP('Дані з ДІСО'!X1087/Параметри!$K$25,0)</f>
        <v>0</v>
      </c>
      <c r="BN1087" s="40">
        <f>(BK1087*Параметри!$K$34+BL1087*Параметри!$L$34+BM1087*Параметри!$M$34)/18</f>
        <v>0</v>
      </c>
      <c r="BO1087" s="40">
        <f>IF(K1087=0,0,'Дані з ДІСО'!AC1087/K1087)</f>
        <v>0</v>
      </c>
      <c r="BP1087" s="29">
        <f>(1+0.25*BO1087)*BN1087*Параметри!$K$51</f>
        <v>0</v>
      </c>
      <c r="BQ1087" s="29">
        <f>BP1087*'Коефіцієнти АТО'!U1087</f>
        <v>0</v>
      </c>
      <c r="BR1087" s="29">
        <f>K1087*(1+0.25*BO1087)*Параметри!$K$66*Параметри!$K$20/1000</f>
        <v>0</v>
      </c>
      <c r="BS1087" s="29">
        <f>(1+0.25*BO1087)*K1087*'Коефіцієнти АТО'!S1087*Параметри!$K$20/1000</f>
        <v>0</v>
      </c>
      <c r="BT1087" s="29">
        <f t="shared" si="151"/>
        <v>0</v>
      </c>
      <c r="BU1087" s="40">
        <f>ROUNDUP('Дані з ДІСО'!AG1087/Параметри!$K$71,0)</f>
        <v>0</v>
      </c>
      <c r="BV1087" s="40">
        <f t="shared" si="152"/>
        <v>0</v>
      </c>
      <c r="BW1087" s="40">
        <f>IF('Дані з ДІСО'!AG1087=0,0,'Дані з ДІСО'!AJ1087/'Дані з ДІСО'!AG1087)</f>
        <v>0</v>
      </c>
      <c r="BX1087" s="29">
        <f>BV1087*(1+0.25*BW1087)*Параметри!$K$51</f>
        <v>0</v>
      </c>
      <c r="BY1087" s="29">
        <f>ROUND(IF(Параметри!$K$77="No",CC1087,CC1087*Параметри!$K$78)+AG1087,1)</f>
        <v>46364.9</v>
      </c>
      <c r="BZ1087" s="29">
        <f>ROUND(IF(Параметри!$K$77="No",BF1087,BF1087*Параметри!$K$78),1)</f>
        <v>0</v>
      </c>
      <c r="CA1087" s="29">
        <f>ROUND(IF(Параметри!$K$77="No",BI1087,BI1087*Параметри!$K$78),1)</f>
        <v>0</v>
      </c>
      <c r="CB1087" s="29">
        <f>ROUND(IF(Параметри!$K$77="No",BJ1087,BJ1087*Параметри!$K$78),1)</f>
        <v>0</v>
      </c>
      <c r="CC1087" s="29">
        <f t="shared" si="146"/>
        <v>51516.546028561948</v>
      </c>
    </row>
    <row r="1088" spans="1:81">
      <c r="A1088" s="9">
        <v>1087</v>
      </c>
      <c r="B1088" s="9" t="s">
        <v>3151</v>
      </c>
      <c r="C1088" s="9" t="s">
        <v>3151</v>
      </c>
      <c r="D1088" s="9" t="s">
        <v>4119</v>
      </c>
      <c r="E1088" s="9" t="s">
        <v>29</v>
      </c>
      <c r="F1088" s="9" t="s">
        <v>4143</v>
      </c>
      <c r="G1088" s="9" t="s">
        <v>2261</v>
      </c>
      <c r="H1088" s="29">
        <f>SUM('Дані з ДІСО'!J1088:L1088)</f>
        <v>721</v>
      </c>
      <c r="I1088" s="29">
        <f>SUM('Дані з ДІСО'!G1088:I1088)</f>
        <v>84</v>
      </c>
      <c r="J1088" s="29">
        <f>SUM('Дані з ДІСО'!P1088:R1088)</f>
        <v>0</v>
      </c>
      <c r="K1088" s="29">
        <f>SUM('Дані з ДІСО'!V1088:X1088)</f>
        <v>0</v>
      </c>
      <c r="L1088" s="40">
        <f>ROUNDUP('Дані з ДІСО'!J1088/'Коефіцієнти АТО'!$R1088,0)</f>
        <v>21</v>
      </c>
      <c r="M1088" s="40">
        <f>ROUNDUP('Дані з ДІСО'!K1088/'Коефіцієнти АТО'!$R1088,0)</f>
        <v>31</v>
      </c>
      <c r="N1088" s="40">
        <f>ROUNDUP('Дані з ДІСО'!L1088/'Коефіцієнти АТО'!$R1088,0)</f>
        <v>6</v>
      </c>
      <c r="O1088" s="59">
        <f>(L1088*Параметри!$K$32+M1088*Параметри!$L$32+N1088*Параметри!$M$32)/18</f>
        <v>94.983333333333334</v>
      </c>
      <c r="P1088" s="41">
        <f>IF(H1088=0,"",'Дані з ДІСО'!Y1088/H1088)</f>
        <v>0</v>
      </c>
      <c r="Q1088" s="29">
        <f>IF(H1088=0,"",(1+0.25*P1088)*O1088*Параметри!$K$51)</f>
        <v>19454.506368737733</v>
      </c>
      <c r="R1088" s="29">
        <f>IF(H1088=0,"",Q1088*'Коефіцієнти АТО'!T1088)</f>
        <v>330.7266082685415</v>
      </c>
      <c r="S1088" s="29">
        <f>IF(H1088=0,"",H1088*(1+0.25*P1088)*Параметри!$K$66*Параметри!$K$20/1000)</f>
        <v>0</v>
      </c>
      <c r="T1088" s="29">
        <f>IF(H1088=0,"",H1088*(1+0.25*P1088)*'Коефіцієнти АТО'!$S1088*Параметри!$K$20/1000)</f>
        <v>3636.6924963927154</v>
      </c>
      <c r="U1088" s="29">
        <f t="shared" si="147"/>
        <v>23421.925473398991</v>
      </c>
      <c r="V1088" s="29">
        <f t="shared" si="148"/>
        <v>23421.925473398991</v>
      </c>
      <c r="W1088" s="40">
        <f>ROUNDUP('Дані з ДІСО'!P1088/Параметри!$K$24,0)</f>
        <v>0</v>
      </c>
      <c r="X1088" s="40">
        <f>ROUNDUP('Дані з ДІСО'!Q1088/Параметри!$K$24,0)</f>
        <v>0</v>
      </c>
      <c r="Y1088" s="40">
        <f>ROUNDUP('Дані з ДІСО'!R1088/Параметри!$K$24,0)</f>
        <v>0</v>
      </c>
      <c r="Z1088" s="59">
        <f>(W1088*Параметри!$K$33+X1088*Параметри!$L$33+Y1088*Параметри!$M$33)/18</f>
        <v>0</v>
      </c>
      <c r="AA1088" s="41">
        <f>IF(J1088=0,0,'Дані з ДІСО'!AA1088/J1088)</f>
        <v>0</v>
      </c>
      <c r="AB1088" s="29">
        <f>(1+0.25*AA1088)*Z1088*Параметри!$K$51</f>
        <v>0</v>
      </c>
      <c r="AC1088" s="29">
        <f>AB1088*'Коефіцієнти АТО'!U1088</f>
        <v>0</v>
      </c>
      <c r="AD1088" s="29">
        <f>J1088*(1+0.25*AA1088)*Параметри!$K$66*Параметри!$K$20/1000</f>
        <v>0</v>
      </c>
      <c r="AE1088" s="29">
        <f>(1+0.25*AA1088)*J1088*'Коефіцієнти АТО'!S1088*Параметри!$K$20/1000</f>
        <v>0</v>
      </c>
      <c r="AF1088" s="29">
        <f t="shared" si="144"/>
        <v>0</v>
      </c>
      <c r="AG1088" s="29">
        <v>0</v>
      </c>
      <c r="AH1088" s="40">
        <v>5</v>
      </c>
      <c r="AI1088" s="40">
        <v>0</v>
      </c>
      <c r="AJ1088" s="40">
        <f t="shared" si="145"/>
        <v>0</v>
      </c>
      <c r="AK1088" s="29">
        <f>(AH1088+AI1088)*(1+0.25*AJ1088)*Параметри!$K$53</f>
        <v>897.14637848000029</v>
      </c>
      <c r="AL1088" s="29">
        <f>ROUNDUP(('Дані з ДІСО'!AU1088+'Дані з ДІСО'!AW1088)/Параметри!$K$28,0)</f>
        <v>0</v>
      </c>
      <c r="AM1088" s="64">
        <f>AL1088*Параметри!$M$35/18</f>
        <v>0</v>
      </c>
      <c r="AN1088" s="29">
        <f>IF(AL1088=0,0,'Дані з ДІСО'!AW1088/SUM('Дані з ДІСО'!AU1088,'Дані з ДІСО'!AW1088))</f>
        <v>0</v>
      </c>
      <c r="AO1088" s="29">
        <f>(1+0.25*AN1088)*AM1088*Параметри!$K$51</f>
        <v>0</v>
      </c>
      <c r="AP1088" s="40">
        <f>ROUNDUP(('Дані з ДІСО'!AE1088+'Дані не з ДІСО'!E1088+'Дані не з ДІСО'!G1088)/Параметри!$K$69,0)</f>
        <v>0</v>
      </c>
      <c r="AQ1088" s="40">
        <f t="shared" si="149"/>
        <v>0</v>
      </c>
      <c r="AR1088" s="40">
        <f>IF(AP1088=0,0,('Дані з ДІСО'!AH1088+'Дані не з ДІСО'!G1088)/('Дані з ДІСО'!AE1088+'Дані не з ДІСО'!E1088+'Дані не з ДІСО'!G1088))</f>
        <v>0</v>
      </c>
      <c r="AS1088" s="29">
        <f>AQ1088*(1+0.25*AR1088)*Параметри!$K$51</f>
        <v>0</v>
      </c>
      <c r="AT1088" s="40">
        <f>ROUNDUP('Дані з ДІСО'!AF1088/Параметри!$K$70,0)</f>
        <v>0</v>
      </c>
      <c r="AU1088" s="40">
        <f t="shared" si="150"/>
        <v>0</v>
      </c>
      <c r="AV1088" s="40">
        <f>IF(AT1088=0,0,'Дані з ДІСО'!AI1088/'Дані з ДІСО'!AF1088)</f>
        <v>0</v>
      </c>
      <c r="AW1088" s="29">
        <f>AU1088*(1+0.25*AV1088)*Параметри!$K$51</f>
        <v>0</v>
      </c>
      <c r="AX1088" s="40">
        <f>ROUNDUP('Дані з ДІСО'!AR1088/Параметри!$K$29,0)</f>
        <v>0</v>
      </c>
      <c r="AY1088" s="40">
        <f>ROUNDUP('Дані з ДІСО'!AS1088/Параметри!$K$29,0)</f>
        <v>0</v>
      </c>
      <c r="AZ1088" s="40">
        <f>ROUNDUP('Дані з ДІСО'!AT1088/Параметри!$K$29,0)</f>
        <v>0</v>
      </c>
      <c r="BA1088" s="64">
        <f>(AX1088*Параметри!$K$32+AY1088*Параметри!$L$32+AZ1088*Параметри!$M$32)/18</f>
        <v>0</v>
      </c>
      <c r="BB1088" s="29">
        <f>(BA1088*Параметри!$K$51+SUM('Дані з ДІСО'!AR1088:AT1088)*Параметри!$K$48*Параметри!$K$20/1000)*Параметри!$K$74</f>
        <v>0</v>
      </c>
      <c r="BC1088" s="40">
        <f>ROUNDUP(('Дані не з ДІСО'!I1088+'Дані не з ДІСО'!K1088)/Параметри!$K$26,0)</f>
        <v>0</v>
      </c>
      <c r="BD1088" s="29">
        <f>BC1088*Параметри!$M$36/18</f>
        <v>0</v>
      </c>
      <c r="BE1088" s="40">
        <f>IF(BC1088=0,0,'Дані не з ДІСО'!K1088/('Дані не з ДІСО'!I1088+'Дані не з ДІСО'!K1088))</f>
        <v>0</v>
      </c>
      <c r="BF1088" s="29">
        <f>(1+0.25*BE1088)*BD1088*Параметри!$K$51</f>
        <v>0</v>
      </c>
      <c r="BG1088" s="40">
        <f>ROUNDUP('Дані не з ДІСО'!M1088/Параметри!$K$27,0)</f>
        <v>0</v>
      </c>
      <c r="BH1088" s="40">
        <f>BG1088*Параметри!$M$37/18</f>
        <v>0</v>
      </c>
      <c r="BI1088" s="29">
        <f>BH1088*Параметри!$K$51</f>
        <v>0</v>
      </c>
      <c r="BJ1088" s="29">
        <f>'Дані не з ДІСО'!N1088*Параметри!$K$76</f>
        <v>0</v>
      </c>
      <c r="BK1088" s="40">
        <f>ROUNDUP('Дані з ДІСО'!V1088/Параметри!$K$25,0)</f>
        <v>0</v>
      </c>
      <c r="BL1088" s="40">
        <f>ROUNDUP('Дані з ДІСО'!W1088/Параметри!$K$25,0)</f>
        <v>0</v>
      </c>
      <c r="BM1088" s="40">
        <f>ROUNDUP('Дані з ДІСО'!X1088/Параметри!$K$25,0)</f>
        <v>0</v>
      </c>
      <c r="BN1088" s="40">
        <f>(BK1088*Параметри!$K$34+BL1088*Параметри!$L$34+BM1088*Параметри!$M$34)/18</f>
        <v>0</v>
      </c>
      <c r="BO1088" s="40">
        <f>IF(K1088=0,0,'Дані з ДІСО'!AC1088/K1088)</f>
        <v>0</v>
      </c>
      <c r="BP1088" s="29">
        <f>(1+0.25*BO1088)*BN1088*Параметри!$K$51</f>
        <v>0</v>
      </c>
      <c r="BQ1088" s="29">
        <f>BP1088*'Коефіцієнти АТО'!U1088</f>
        <v>0</v>
      </c>
      <c r="BR1088" s="29">
        <f>K1088*(1+0.25*BO1088)*Параметри!$K$66*Параметри!$K$20/1000</f>
        <v>0</v>
      </c>
      <c r="BS1088" s="29">
        <f>(1+0.25*BO1088)*K1088*'Коефіцієнти АТО'!S1088*Параметри!$K$20/1000</f>
        <v>0</v>
      </c>
      <c r="BT1088" s="29">
        <f t="shared" si="151"/>
        <v>0</v>
      </c>
      <c r="BU1088" s="40">
        <f>ROUNDUP('Дані з ДІСО'!AG1088/Параметри!$K$71,0)</f>
        <v>0</v>
      </c>
      <c r="BV1088" s="40">
        <f t="shared" si="152"/>
        <v>0</v>
      </c>
      <c r="BW1088" s="40">
        <f>IF('Дані з ДІСО'!AG1088=0,0,'Дані з ДІСО'!AJ1088/'Дані з ДІСО'!AG1088)</f>
        <v>0</v>
      </c>
      <c r="BX1088" s="29">
        <f>BV1088*(1+0.25*BW1088)*Параметри!$K$51</f>
        <v>0</v>
      </c>
      <c r="BY1088" s="29">
        <f>ROUND(IF(Параметри!$K$77="No",CC1088,CC1088*Параметри!$K$78)+AG1088,1)</f>
        <v>21887.200000000001</v>
      </c>
      <c r="BZ1088" s="29">
        <f>ROUND(IF(Параметри!$K$77="No",BF1088,BF1088*Параметри!$K$78),1)</f>
        <v>0</v>
      </c>
      <c r="CA1088" s="29">
        <f>ROUND(IF(Параметри!$K$77="No",BI1088,BI1088*Параметри!$K$78),1)</f>
        <v>0</v>
      </c>
      <c r="CB1088" s="29">
        <f>ROUND(IF(Параметри!$K$77="No",BJ1088,BJ1088*Параметри!$K$78),1)</f>
        <v>0</v>
      </c>
      <c r="CC1088" s="29">
        <f t="shared" si="146"/>
        <v>24319.071851878991</v>
      </c>
    </row>
    <row r="1089" spans="1:81">
      <c r="A1089" s="9">
        <v>1088</v>
      </c>
      <c r="B1089" s="9" t="s">
        <v>3151</v>
      </c>
      <c r="C1089" s="9" t="s">
        <v>3151</v>
      </c>
      <c r="D1089" s="9" t="s">
        <v>4119</v>
      </c>
      <c r="E1089" s="9" t="s">
        <v>29</v>
      </c>
      <c r="F1089" s="9" t="s">
        <v>4144</v>
      </c>
      <c r="G1089" s="9" t="s">
        <v>2263</v>
      </c>
      <c r="H1089" s="29">
        <f>SUM('Дані з ДІСО'!J1089:L1089)</f>
        <v>1119</v>
      </c>
      <c r="I1089" s="29">
        <f>SUM('Дані з ДІСО'!G1089:I1089)</f>
        <v>104</v>
      </c>
      <c r="J1089" s="29">
        <f>SUM('Дані з ДІСО'!P1089:R1089)</f>
        <v>0</v>
      </c>
      <c r="K1089" s="29">
        <f>SUM('Дані з ДІСО'!V1089:X1089)</f>
        <v>0</v>
      </c>
      <c r="L1089" s="40">
        <f>ROUNDUP('Дані з ДІСО'!J1089/'Коефіцієнти АТО'!$R1089,0)</f>
        <v>27</v>
      </c>
      <c r="M1089" s="40">
        <f>ROUNDUP('Дані з ДІСО'!K1089/'Коефіцієнти АТО'!$R1089,0)</f>
        <v>39</v>
      </c>
      <c r="N1089" s="40">
        <f>ROUNDUP('Дані з ДІСО'!L1089/'Коефіцієнти АТО'!$R1089,0)</f>
        <v>10</v>
      </c>
      <c r="O1089" s="59">
        <f>(L1089*Параметри!$K$32+M1089*Параметри!$L$32+N1089*Параметри!$M$32)/18</f>
        <v>125.07222222222224</v>
      </c>
      <c r="P1089" s="41">
        <f>IF(H1089=0,"",'Дані з ДІСО'!Y1089/H1089)</f>
        <v>0</v>
      </c>
      <c r="Q1089" s="29">
        <f>IF(H1089=0,"",(1+0.25*P1089)*O1089*Параметри!$K$51)</f>
        <v>25617.318937789823</v>
      </c>
      <c r="R1089" s="29">
        <f>IF(H1089=0,"",Q1089*'Коефіцієнти АТО'!T1089)</f>
        <v>435.49442194242704</v>
      </c>
      <c r="S1089" s="29">
        <f>IF(H1089=0,"",H1089*(1+0.25*P1089)*Параметри!$K$66*Параметри!$K$20/1000)</f>
        <v>0</v>
      </c>
      <c r="T1089" s="29">
        <f>IF(H1089=0,"",H1089*(1+0.25*P1089)*'Коефіцієнти АТО'!$S1089*Параметри!$K$20/1000)</f>
        <v>5111.7166243489264</v>
      </c>
      <c r="U1089" s="29">
        <f t="shared" si="147"/>
        <v>31164.529984081179</v>
      </c>
      <c r="V1089" s="29">
        <f t="shared" si="148"/>
        <v>31164.529984081179</v>
      </c>
      <c r="W1089" s="40">
        <f>ROUNDUP('Дані з ДІСО'!P1089/Параметри!$K$24,0)</f>
        <v>0</v>
      </c>
      <c r="X1089" s="40">
        <f>ROUNDUP('Дані з ДІСО'!Q1089/Параметри!$K$24,0)</f>
        <v>0</v>
      </c>
      <c r="Y1089" s="40">
        <f>ROUNDUP('Дані з ДІСО'!R1089/Параметри!$K$24,0)</f>
        <v>0</v>
      </c>
      <c r="Z1089" s="59">
        <f>(W1089*Параметри!$K$33+X1089*Параметри!$L$33+Y1089*Параметри!$M$33)/18</f>
        <v>0</v>
      </c>
      <c r="AA1089" s="41">
        <f>IF(J1089=0,0,'Дані з ДІСО'!AA1089/J1089)</f>
        <v>0</v>
      </c>
      <c r="AB1089" s="29">
        <f>(1+0.25*AA1089)*Z1089*Параметри!$K$51</f>
        <v>0</v>
      </c>
      <c r="AC1089" s="29">
        <f>AB1089*'Коефіцієнти АТО'!U1089</f>
        <v>0</v>
      </c>
      <c r="AD1089" s="29">
        <f>J1089*(1+0.25*AA1089)*Параметри!$K$66*Параметри!$K$20/1000</f>
        <v>0</v>
      </c>
      <c r="AE1089" s="29">
        <f>(1+0.25*AA1089)*J1089*'Коефіцієнти АТО'!S1089*Параметри!$K$20/1000</f>
        <v>0</v>
      </c>
      <c r="AF1089" s="29">
        <f t="shared" si="144"/>
        <v>0</v>
      </c>
      <c r="AG1089" s="29">
        <v>0</v>
      </c>
      <c r="AH1089" s="40">
        <v>3</v>
      </c>
      <c r="AI1089" s="40">
        <v>0</v>
      </c>
      <c r="AJ1089" s="40">
        <f t="shared" si="145"/>
        <v>0</v>
      </c>
      <c r="AK1089" s="29">
        <f>(AH1089+AI1089)*(1+0.25*AJ1089)*Параметри!$K$53</f>
        <v>538.28782708800009</v>
      </c>
      <c r="AL1089" s="29">
        <f>ROUNDUP(('Дані з ДІСО'!AU1089+'Дані з ДІСО'!AW1089)/Параметри!$K$28,0)</f>
        <v>0</v>
      </c>
      <c r="AM1089" s="64">
        <f>AL1089*Параметри!$M$35/18</f>
        <v>0</v>
      </c>
      <c r="AN1089" s="29">
        <f>IF(AL1089=0,0,'Дані з ДІСО'!AW1089/SUM('Дані з ДІСО'!AU1089,'Дані з ДІСО'!AW1089))</f>
        <v>0</v>
      </c>
      <c r="AO1089" s="29">
        <f>(1+0.25*AN1089)*AM1089*Параметри!$K$51</f>
        <v>0</v>
      </c>
      <c r="AP1089" s="40">
        <f>ROUNDUP(('Дані з ДІСО'!AE1089+'Дані не з ДІСО'!E1089+'Дані не з ДІСО'!G1089)/Параметри!$K$69,0)</f>
        <v>0</v>
      </c>
      <c r="AQ1089" s="40">
        <f t="shared" si="149"/>
        <v>0</v>
      </c>
      <c r="AR1089" s="40">
        <f>IF(AP1089=0,0,('Дані з ДІСО'!AH1089+'Дані не з ДІСО'!G1089)/('Дані з ДІСО'!AE1089+'Дані не з ДІСО'!E1089+'Дані не з ДІСО'!G1089))</f>
        <v>0</v>
      </c>
      <c r="AS1089" s="29">
        <f>AQ1089*(1+0.25*AR1089)*Параметри!$K$51</f>
        <v>0</v>
      </c>
      <c r="AT1089" s="40">
        <f>ROUNDUP('Дані з ДІСО'!AF1089/Параметри!$K$70,0)</f>
        <v>0</v>
      </c>
      <c r="AU1089" s="40">
        <f t="shared" si="150"/>
        <v>0</v>
      </c>
      <c r="AV1089" s="40">
        <f>IF(AT1089=0,0,'Дані з ДІСО'!AI1089/'Дані з ДІСО'!AF1089)</f>
        <v>0</v>
      </c>
      <c r="AW1089" s="29">
        <f>AU1089*(1+0.25*AV1089)*Параметри!$K$51</f>
        <v>0</v>
      </c>
      <c r="AX1089" s="40">
        <f>ROUNDUP('Дані з ДІСО'!AR1089/Параметри!$K$29,0)</f>
        <v>0</v>
      </c>
      <c r="AY1089" s="40">
        <f>ROUNDUP('Дані з ДІСО'!AS1089/Параметри!$K$29,0)</f>
        <v>0</v>
      </c>
      <c r="AZ1089" s="40">
        <f>ROUNDUP('Дані з ДІСО'!AT1089/Параметри!$K$29,0)</f>
        <v>0</v>
      </c>
      <c r="BA1089" s="64">
        <f>(AX1089*Параметри!$K$32+AY1089*Параметри!$L$32+AZ1089*Параметри!$M$32)/18</f>
        <v>0</v>
      </c>
      <c r="BB1089" s="29">
        <f>(BA1089*Параметри!$K$51+SUM('Дані з ДІСО'!AR1089:AT1089)*Параметри!$K$48*Параметри!$K$20/1000)*Параметри!$K$74</f>
        <v>0</v>
      </c>
      <c r="BC1089" s="40">
        <f>ROUNDUP(('Дані не з ДІСО'!I1089+'Дані не з ДІСО'!K1089)/Параметри!$K$26,0)</f>
        <v>0</v>
      </c>
      <c r="BD1089" s="29">
        <f>BC1089*Параметри!$M$36/18</f>
        <v>0</v>
      </c>
      <c r="BE1089" s="40">
        <f>IF(BC1089=0,0,'Дані не з ДІСО'!K1089/('Дані не з ДІСО'!I1089+'Дані не з ДІСО'!K1089))</f>
        <v>0</v>
      </c>
      <c r="BF1089" s="29">
        <f>(1+0.25*BE1089)*BD1089*Параметри!$K$51</f>
        <v>0</v>
      </c>
      <c r="BG1089" s="40">
        <f>ROUNDUP('Дані не з ДІСО'!M1089/Параметри!$K$27,0)</f>
        <v>0</v>
      </c>
      <c r="BH1089" s="40">
        <f>BG1089*Параметри!$M$37/18</f>
        <v>0</v>
      </c>
      <c r="BI1089" s="29">
        <f>BH1089*Параметри!$K$51</f>
        <v>0</v>
      </c>
      <c r="BJ1089" s="29">
        <f>'Дані не з ДІСО'!N1089*Параметри!$K$76</f>
        <v>0</v>
      </c>
      <c r="BK1089" s="40">
        <f>ROUNDUP('Дані з ДІСО'!V1089/Параметри!$K$25,0)</f>
        <v>0</v>
      </c>
      <c r="BL1089" s="40">
        <f>ROUNDUP('Дані з ДІСО'!W1089/Параметри!$K$25,0)</f>
        <v>0</v>
      </c>
      <c r="BM1089" s="40">
        <f>ROUNDUP('Дані з ДІСО'!X1089/Параметри!$K$25,0)</f>
        <v>0</v>
      </c>
      <c r="BN1089" s="40">
        <f>(BK1089*Параметри!$K$34+BL1089*Параметри!$L$34+BM1089*Параметри!$M$34)/18</f>
        <v>0</v>
      </c>
      <c r="BO1089" s="40">
        <f>IF(K1089=0,0,'Дані з ДІСО'!AC1089/K1089)</f>
        <v>0</v>
      </c>
      <c r="BP1089" s="29">
        <f>(1+0.25*BO1089)*BN1089*Параметри!$K$51</f>
        <v>0</v>
      </c>
      <c r="BQ1089" s="29">
        <f>BP1089*'Коефіцієнти АТО'!U1089</f>
        <v>0</v>
      </c>
      <c r="BR1089" s="29">
        <f>K1089*(1+0.25*BO1089)*Параметри!$K$66*Параметри!$K$20/1000</f>
        <v>0</v>
      </c>
      <c r="BS1089" s="29">
        <f>(1+0.25*BO1089)*K1089*'Коефіцієнти АТО'!S1089*Параметри!$K$20/1000</f>
        <v>0</v>
      </c>
      <c r="BT1089" s="29">
        <f t="shared" si="151"/>
        <v>0</v>
      </c>
      <c r="BU1089" s="40">
        <f>ROUNDUP('Дані з ДІСО'!AG1089/Параметри!$K$71,0)</f>
        <v>0</v>
      </c>
      <c r="BV1089" s="40">
        <f t="shared" si="152"/>
        <v>0</v>
      </c>
      <c r="BW1089" s="40">
        <f>IF('Дані з ДІСО'!AG1089=0,0,'Дані з ДІСО'!AJ1089/'Дані з ДІСО'!AG1089)</f>
        <v>0</v>
      </c>
      <c r="BX1089" s="29">
        <f>BV1089*(1+0.25*BW1089)*Параметри!$K$51</f>
        <v>0</v>
      </c>
      <c r="BY1089" s="29">
        <f>ROUND(IF(Параметри!$K$77="No",CC1089,CC1089*Параметри!$K$78)+AG1089,1)</f>
        <v>28532.5</v>
      </c>
      <c r="BZ1089" s="29">
        <f>ROUND(IF(Параметри!$K$77="No",BF1089,BF1089*Параметри!$K$78),1)</f>
        <v>0</v>
      </c>
      <c r="CA1089" s="29">
        <f>ROUND(IF(Параметри!$K$77="No",BI1089,BI1089*Параметри!$K$78),1)</f>
        <v>0</v>
      </c>
      <c r="CB1089" s="29">
        <f>ROUND(IF(Параметри!$K$77="No",BJ1089,BJ1089*Параметри!$K$78),1)</f>
        <v>0</v>
      </c>
      <c r="CC1089" s="29">
        <f t="shared" si="146"/>
        <v>31702.817811169178</v>
      </c>
    </row>
    <row r="1090" spans="1:81">
      <c r="A1090" s="9">
        <v>1089</v>
      </c>
      <c r="B1090" s="9" t="s">
        <v>3148</v>
      </c>
      <c r="C1090" s="9" t="s">
        <v>3148</v>
      </c>
      <c r="D1090" s="9" t="s">
        <v>4119</v>
      </c>
      <c r="E1090" s="9" t="s">
        <v>24</v>
      </c>
      <c r="F1090" s="9" t="s">
        <v>4145</v>
      </c>
      <c r="G1090" s="9" t="s">
        <v>2265</v>
      </c>
      <c r="H1090" s="29">
        <f>SUM('Дані з ДІСО'!J1090:L1090)</f>
        <v>274</v>
      </c>
      <c r="I1090" s="29">
        <f>SUM('Дані з ДІСО'!G1090:I1090)</f>
        <v>33</v>
      </c>
      <c r="J1090" s="29">
        <f>SUM('Дані з ДІСО'!P1090:R1090)</f>
        <v>0</v>
      </c>
      <c r="K1090" s="29">
        <f>SUM('Дані з ДІСО'!V1090:X1090)</f>
        <v>0</v>
      </c>
      <c r="L1090" s="40">
        <f>ROUNDUP('Дані з ДІСО'!J1090/'Коефіцієнти АТО'!$R1090,0)</f>
        <v>8</v>
      </c>
      <c r="M1090" s="40">
        <f>ROUNDUP('Дані з ДІСО'!K1090/'Коефіцієнти АТО'!$R1090,0)</f>
        <v>13</v>
      </c>
      <c r="N1090" s="40">
        <f>ROUNDUP('Дані з ДІСО'!L1090/'Коефіцієнти АТО'!$R1090,0)</f>
        <v>2</v>
      </c>
      <c r="O1090" s="59">
        <f>(L1090*Параметри!$K$32+M1090*Параметри!$L$32+N1090*Параметри!$M$32)/18</f>
        <v>37.783333333333331</v>
      </c>
      <c r="P1090" s="41">
        <f>IF(H1090=0,"",'Дані з ДІСО'!Y1090/H1090)</f>
        <v>0</v>
      </c>
      <c r="Q1090" s="29">
        <f>IF(H1090=0,"",(1+0.25*P1090)*O1090*Параметри!$K$51)</f>
        <v>7738.7903031985325</v>
      </c>
      <c r="R1090" s="29">
        <f>IF(H1090=0,"",Q1090*'Коефіцієнти АТО'!T1090)</f>
        <v>131.55943515437505</v>
      </c>
      <c r="S1090" s="29">
        <f>IF(H1090=0,"",H1090*(1+0.25*P1090)*Параметри!$K$66*Параметри!$K$20/1000)</f>
        <v>0</v>
      </c>
      <c r="T1090" s="29">
        <f>IF(H1090=0,"",H1090*(1+0.25*P1090)*'Коефіцієнти АТО'!$S1090*Параметри!$K$20/1000)</f>
        <v>1382.0440277553455</v>
      </c>
      <c r="U1090" s="29">
        <f t="shared" si="147"/>
        <v>9252.3937661082527</v>
      </c>
      <c r="V1090" s="29">
        <f t="shared" si="148"/>
        <v>9252.3937661082527</v>
      </c>
      <c r="W1090" s="40">
        <f>ROUNDUP('Дані з ДІСО'!P1090/Параметри!$K$24,0)</f>
        <v>0</v>
      </c>
      <c r="X1090" s="40">
        <f>ROUNDUP('Дані з ДІСО'!Q1090/Параметри!$K$24,0)</f>
        <v>0</v>
      </c>
      <c r="Y1090" s="40">
        <f>ROUNDUP('Дані з ДІСО'!R1090/Параметри!$K$24,0)</f>
        <v>0</v>
      </c>
      <c r="Z1090" s="59">
        <f>(W1090*Параметри!$K$33+X1090*Параметри!$L$33+Y1090*Параметри!$M$33)/18</f>
        <v>0</v>
      </c>
      <c r="AA1090" s="41">
        <f>IF(J1090=0,0,'Дані з ДІСО'!AA1090/J1090)</f>
        <v>0</v>
      </c>
      <c r="AB1090" s="29">
        <f>(1+0.25*AA1090)*Z1090*Параметри!$K$51</f>
        <v>0</v>
      </c>
      <c r="AC1090" s="29">
        <f>AB1090*'Коефіцієнти АТО'!U1090</f>
        <v>0</v>
      </c>
      <c r="AD1090" s="29">
        <f>J1090*(1+0.25*AA1090)*Параметри!$K$66*Параметри!$K$20/1000</f>
        <v>0</v>
      </c>
      <c r="AE1090" s="29">
        <f>(1+0.25*AA1090)*J1090*'Коефіцієнти АТО'!S1090*Параметри!$K$20/1000</f>
        <v>0</v>
      </c>
      <c r="AF1090" s="29">
        <f t="shared" ref="AF1090:AF1153" si="153">SUM(AB1090:AE1090)</f>
        <v>0</v>
      </c>
      <c r="AG1090" s="29">
        <v>0</v>
      </c>
      <c r="AH1090" s="40">
        <v>0</v>
      </c>
      <c r="AI1090" s="40">
        <v>0</v>
      </c>
      <c r="AJ1090" s="40">
        <f t="shared" ref="AJ1090:AJ1153" si="154">IF(AH1090+AI1090=0,0,AI1090/(AH1090+AI1090))</f>
        <v>0</v>
      </c>
      <c r="AK1090" s="29">
        <f>(AH1090+AI1090)*(1+0.25*AJ1090)*Параметри!$K$53</f>
        <v>0</v>
      </c>
      <c r="AL1090" s="29">
        <f>ROUNDUP(('Дані з ДІСО'!AU1090+'Дані з ДІСО'!AW1090)/Параметри!$K$28,0)</f>
        <v>0</v>
      </c>
      <c r="AM1090" s="64">
        <f>AL1090*Параметри!$M$35/18</f>
        <v>0</v>
      </c>
      <c r="AN1090" s="29">
        <f>IF(AL1090=0,0,'Дані з ДІСО'!AW1090/SUM('Дані з ДІСО'!AU1090,'Дані з ДІСО'!AW1090))</f>
        <v>0</v>
      </c>
      <c r="AO1090" s="29">
        <f>(1+0.25*AN1090)*AM1090*Параметри!$K$51</f>
        <v>0</v>
      </c>
      <c r="AP1090" s="40">
        <f>ROUNDUP(('Дані з ДІСО'!AE1090+'Дані не з ДІСО'!E1090+'Дані не з ДІСО'!G1090)/Параметри!$K$69,0)</f>
        <v>0</v>
      </c>
      <c r="AQ1090" s="40">
        <f t="shared" si="149"/>
        <v>0</v>
      </c>
      <c r="AR1090" s="40">
        <f>IF(AP1090=0,0,('Дані з ДІСО'!AH1090+'Дані не з ДІСО'!G1090)/('Дані з ДІСО'!AE1090+'Дані не з ДІСО'!E1090+'Дані не з ДІСО'!G1090))</f>
        <v>0</v>
      </c>
      <c r="AS1090" s="29">
        <f>AQ1090*(1+0.25*AR1090)*Параметри!$K$51</f>
        <v>0</v>
      </c>
      <c r="AT1090" s="40">
        <f>ROUNDUP('Дані з ДІСО'!AF1090/Параметри!$K$70,0)</f>
        <v>0</v>
      </c>
      <c r="AU1090" s="40">
        <f t="shared" si="150"/>
        <v>0</v>
      </c>
      <c r="AV1090" s="40">
        <f>IF(AT1090=0,0,'Дані з ДІСО'!AI1090/'Дані з ДІСО'!AF1090)</f>
        <v>0</v>
      </c>
      <c r="AW1090" s="29">
        <f>AU1090*(1+0.25*AV1090)*Параметри!$K$51</f>
        <v>0</v>
      </c>
      <c r="AX1090" s="40">
        <f>ROUNDUP('Дані з ДІСО'!AR1090/Параметри!$K$29,0)</f>
        <v>0</v>
      </c>
      <c r="AY1090" s="40">
        <f>ROUNDUP('Дані з ДІСО'!AS1090/Параметри!$K$29,0)</f>
        <v>0</v>
      </c>
      <c r="AZ1090" s="40">
        <f>ROUNDUP('Дані з ДІСО'!AT1090/Параметри!$K$29,0)</f>
        <v>0</v>
      </c>
      <c r="BA1090" s="64">
        <f>(AX1090*Параметри!$K$32+AY1090*Параметри!$L$32+AZ1090*Параметри!$M$32)/18</f>
        <v>0</v>
      </c>
      <c r="BB1090" s="29">
        <f>(BA1090*Параметри!$K$51+SUM('Дані з ДІСО'!AR1090:AT1090)*Параметри!$K$48*Параметри!$K$20/1000)*Параметри!$K$74</f>
        <v>0</v>
      </c>
      <c r="BC1090" s="40">
        <f>ROUNDUP(('Дані не з ДІСО'!I1090+'Дані не з ДІСО'!K1090)/Параметри!$K$26,0)</f>
        <v>0</v>
      </c>
      <c r="BD1090" s="29">
        <f>BC1090*Параметри!$M$36/18</f>
        <v>0</v>
      </c>
      <c r="BE1090" s="40">
        <f>IF(BC1090=0,0,'Дані не з ДІСО'!K1090/('Дані не з ДІСО'!I1090+'Дані не з ДІСО'!K1090))</f>
        <v>0</v>
      </c>
      <c r="BF1090" s="29">
        <f>(1+0.25*BE1090)*BD1090*Параметри!$K$51</f>
        <v>0</v>
      </c>
      <c r="BG1090" s="40">
        <f>ROUNDUP('Дані не з ДІСО'!M1090/Параметри!$K$27,0)</f>
        <v>0</v>
      </c>
      <c r="BH1090" s="40">
        <f>BG1090*Параметри!$M$37/18</f>
        <v>0</v>
      </c>
      <c r="BI1090" s="29">
        <f>BH1090*Параметри!$K$51</f>
        <v>0</v>
      </c>
      <c r="BJ1090" s="29">
        <f>'Дані не з ДІСО'!N1090*Параметри!$K$76</f>
        <v>0</v>
      </c>
      <c r="BK1090" s="40">
        <f>ROUNDUP('Дані з ДІСО'!V1090/Параметри!$K$25,0)</f>
        <v>0</v>
      </c>
      <c r="BL1090" s="40">
        <f>ROUNDUP('Дані з ДІСО'!W1090/Параметри!$K$25,0)</f>
        <v>0</v>
      </c>
      <c r="BM1090" s="40">
        <f>ROUNDUP('Дані з ДІСО'!X1090/Параметри!$K$25,0)</f>
        <v>0</v>
      </c>
      <c r="BN1090" s="40">
        <f>(BK1090*Параметри!$K$34+BL1090*Параметри!$L$34+BM1090*Параметри!$M$34)/18</f>
        <v>0</v>
      </c>
      <c r="BO1090" s="40">
        <f>IF(K1090=0,0,'Дані з ДІСО'!AC1090/K1090)</f>
        <v>0</v>
      </c>
      <c r="BP1090" s="29">
        <f>(1+0.25*BO1090)*BN1090*Параметри!$K$51</f>
        <v>0</v>
      </c>
      <c r="BQ1090" s="29">
        <f>BP1090*'Коефіцієнти АТО'!U1090</f>
        <v>0</v>
      </c>
      <c r="BR1090" s="29">
        <f>K1090*(1+0.25*BO1090)*Параметри!$K$66*Параметри!$K$20/1000</f>
        <v>0</v>
      </c>
      <c r="BS1090" s="29">
        <f>(1+0.25*BO1090)*K1090*'Коефіцієнти АТО'!S1090*Параметри!$K$20/1000</f>
        <v>0</v>
      </c>
      <c r="BT1090" s="29">
        <f t="shared" si="151"/>
        <v>0</v>
      </c>
      <c r="BU1090" s="40">
        <f>ROUNDUP('Дані з ДІСО'!AG1090/Параметри!$K$71,0)</f>
        <v>0</v>
      </c>
      <c r="BV1090" s="40">
        <f t="shared" si="152"/>
        <v>0</v>
      </c>
      <c r="BW1090" s="40">
        <f>IF('Дані з ДІСО'!AG1090=0,0,'Дані з ДІСО'!AJ1090/'Дані з ДІСО'!AG1090)</f>
        <v>0</v>
      </c>
      <c r="BX1090" s="29">
        <f>BV1090*(1+0.25*BW1090)*Параметри!$K$51</f>
        <v>0</v>
      </c>
      <c r="BY1090" s="29">
        <f>ROUND(IF(Параметри!$K$77="No",CC1090,CC1090*Параметри!$K$78)+AG1090,1)</f>
        <v>8327.2000000000007</v>
      </c>
      <c r="BZ1090" s="29">
        <f>ROUND(IF(Параметри!$K$77="No",BF1090,BF1090*Параметри!$K$78),1)</f>
        <v>0</v>
      </c>
      <c r="CA1090" s="29">
        <f>ROUND(IF(Параметри!$K$77="No",BI1090,BI1090*Параметри!$K$78),1)</f>
        <v>0</v>
      </c>
      <c r="CB1090" s="29">
        <f>ROUND(IF(Параметри!$K$77="No",BJ1090,BJ1090*Параметри!$K$78),1)</f>
        <v>0</v>
      </c>
      <c r="CC1090" s="29">
        <f t="shared" ref="CC1090:CC1153" si="155">U1090+AF1090+AK1090+AO1090+AS1090+AW1090+BB1090+BT1090+BX1090</f>
        <v>9252.3937661082527</v>
      </c>
    </row>
    <row r="1091" spans="1:81">
      <c r="A1091" s="9">
        <v>1090</v>
      </c>
      <c r="B1091" s="9" t="s">
        <v>3148</v>
      </c>
      <c r="C1091" s="9" t="s">
        <v>3148</v>
      </c>
      <c r="D1091" s="9" t="s">
        <v>4119</v>
      </c>
      <c r="E1091" s="9" t="s">
        <v>24</v>
      </c>
      <c r="F1091" s="9" t="s">
        <v>4146</v>
      </c>
      <c r="G1091" s="9" t="s">
        <v>2267</v>
      </c>
      <c r="H1091" s="29">
        <f>SUM('Дані з ДІСО'!J1091:L1091)</f>
        <v>663</v>
      </c>
      <c r="I1091" s="29">
        <f>SUM('Дані з ДІСО'!G1091:I1091)</f>
        <v>63</v>
      </c>
      <c r="J1091" s="29">
        <f>SUM('Дані з ДІСО'!P1091:R1091)</f>
        <v>0</v>
      </c>
      <c r="K1091" s="29">
        <f>SUM('Дані з ДІСО'!V1091:X1091)</f>
        <v>0</v>
      </c>
      <c r="L1091" s="40">
        <f>ROUNDUP('Дані з ДІСО'!J1091/'Коефіцієнти АТО'!$R1091,0)</f>
        <v>22</v>
      </c>
      <c r="M1091" s="40">
        <f>ROUNDUP('Дані з ДІСО'!K1091/'Коефіцієнти АТО'!$R1091,0)</f>
        <v>32</v>
      </c>
      <c r="N1091" s="40">
        <f>ROUNDUP('Дані з ДІСО'!L1091/'Коефіцієнти АТО'!$R1091,0)</f>
        <v>5</v>
      </c>
      <c r="O1091" s="59">
        <f>(L1091*Параметри!$K$32+M1091*Параметри!$L$32+N1091*Параметри!$M$32)/18</f>
        <v>96.105555555555554</v>
      </c>
      <c r="P1091" s="41">
        <f>IF(H1091=0,"",'Дані з ДІСО'!Y1091/H1091)</f>
        <v>0</v>
      </c>
      <c r="Q1091" s="29">
        <f>IF(H1091=0,"",(1+0.25*P1091)*O1091*Параметри!$K$51)</f>
        <v>19684.360161010354</v>
      </c>
      <c r="R1091" s="29">
        <f>IF(H1091=0,"",Q1091*'Коефіцієнти АТО'!T1091)</f>
        <v>334.63412273717603</v>
      </c>
      <c r="S1091" s="29">
        <f>IF(H1091=0,"",H1091*(1+0.25*P1091)*Параметри!$K$66*Параметри!$K$20/1000)</f>
        <v>0</v>
      </c>
      <c r="T1091" s="29">
        <f>IF(H1091=0,"",H1091*(1+0.25*P1091)*'Коефіцієнти АТО'!$S1091*Параметри!$K$20/1000)</f>
        <v>3344.1430306634825</v>
      </c>
      <c r="U1091" s="29">
        <f t="shared" ref="U1091:U1154" si="156">IF(H1091=0,0,SUM(Q1091:T1091))</f>
        <v>23363.137314411015</v>
      </c>
      <c r="V1091" s="29">
        <f t="shared" ref="V1091:V1154" si="157">U1091</f>
        <v>23363.137314411015</v>
      </c>
      <c r="W1091" s="40">
        <f>ROUNDUP('Дані з ДІСО'!P1091/Параметри!$K$24,0)</f>
        <v>0</v>
      </c>
      <c r="X1091" s="40">
        <f>ROUNDUP('Дані з ДІСО'!Q1091/Параметри!$K$24,0)</f>
        <v>0</v>
      </c>
      <c r="Y1091" s="40">
        <f>ROUNDUP('Дані з ДІСО'!R1091/Параметри!$K$24,0)</f>
        <v>0</v>
      </c>
      <c r="Z1091" s="59">
        <f>(W1091*Параметри!$K$33+X1091*Параметри!$L$33+Y1091*Параметри!$M$33)/18</f>
        <v>0</v>
      </c>
      <c r="AA1091" s="41">
        <f>IF(J1091=0,0,'Дані з ДІСО'!AA1091/J1091)</f>
        <v>0</v>
      </c>
      <c r="AB1091" s="29">
        <f>(1+0.25*AA1091)*Z1091*Параметри!$K$51</f>
        <v>0</v>
      </c>
      <c r="AC1091" s="29">
        <f>AB1091*'Коефіцієнти АТО'!U1091</f>
        <v>0</v>
      </c>
      <c r="AD1091" s="29">
        <f>J1091*(1+0.25*AA1091)*Параметри!$K$66*Параметри!$K$20/1000</f>
        <v>0</v>
      </c>
      <c r="AE1091" s="29">
        <f>(1+0.25*AA1091)*J1091*'Коефіцієнти АТО'!S1091*Параметри!$K$20/1000</f>
        <v>0</v>
      </c>
      <c r="AF1091" s="29">
        <f t="shared" si="153"/>
        <v>0</v>
      </c>
      <c r="AG1091" s="29">
        <v>0</v>
      </c>
      <c r="AH1091" s="40">
        <v>5</v>
      </c>
      <c r="AI1091" s="40">
        <v>0</v>
      </c>
      <c r="AJ1091" s="40">
        <f t="shared" si="154"/>
        <v>0</v>
      </c>
      <c r="AK1091" s="29">
        <f>(AH1091+AI1091)*(1+0.25*AJ1091)*Параметри!$K$53</f>
        <v>897.14637848000029</v>
      </c>
      <c r="AL1091" s="29">
        <f>ROUNDUP(('Дані з ДІСО'!AU1091+'Дані з ДІСО'!AW1091)/Параметри!$K$28,0)</f>
        <v>0</v>
      </c>
      <c r="AM1091" s="64">
        <f>AL1091*Параметри!$M$35/18</f>
        <v>0</v>
      </c>
      <c r="AN1091" s="29">
        <f>IF(AL1091=0,0,'Дані з ДІСО'!AW1091/SUM('Дані з ДІСО'!AU1091,'Дані з ДІСО'!AW1091))</f>
        <v>0</v>
      </c>
      <c r="AO1091" s="29">
        <f>(1+0.25*AN1091)*AM1091*Параметри!$K$51</f>
        <v>0</v>
      </c>
      <c r="AP1091" s="40">
        <f>ROUNDUP(('Дані з ДІСО'!AE1091+'Дані не з ДІСО'!E1091+'Дані не з ДІСО'!G1091)/Параметри!$K$69,0)</f>
        <v>0</v>
      </c>
      <c r="AQ1091" s="40">
        <f t="shared" ref="AQ1091:AQ1154" si="158">AP1091*2</f>
        <v>0</v>
      </c>
      <c r="AR1091" s="40">
        <f>IF(AP1091=0,0,('Дані з ДІСО'!AH1091+'Дані не з ДІСО'!G1091)/('Дані з ДІСО'!AE1091+'Дані не з ДІСО'!E1091+'Дані не з ДІСО'!G1091))</f>
        <v>0</v>
      </c>
      <c r="AS1091" s="29">
        <f>AQ1091*(1+0.25*AR1091)*Параметри!$K$51</f>
        <v>0</v>
      </c>
      <c r="AT1091" s="40">
        <f>ROUNDUP('Дані з ДІСО'!AF1091/Параметри!$K$70,0)</f>
        <v>0</v>
      </c>
      <c r="AU1091" s="40">
        <f t="shared" ref="AU1091:AU1154" si="159">AT1091*2</f>
        <v>0</v>
      </c>
      <c r="AV1091" s="40">
        <f>IF(AT1091=0,0,'Дані з ДІСО'!AI1091/'Дані з ДІСО'!AF1091)</f>
        <v>0</v>
      </c>
      <c r="AW1091" s="29">
        <f>AU1091*(1+0.25*AV1091)*Параметри!$K$51</f>
        <v>0</v>
      </c>
      <c r="AX1091" s="40">
        <f>ROUNDUP('Дані з ДІСО'!AR1091/Параметри!$K$29,0)</f>
        <v>0</v>
      </c>
      <c r="AY1091" s="40">
        <f>ROUNDUP('Дані з ДІСО'!AS1091/Параметри!$K$29,0)</f>
        <v>0</v>
      </c>
      <c r="AZ1091" s="40">
        <f>ROUNDUP('Дані з ДІСО'!AT1091/Параметри!$K$29,0)</f>
        <v>0</v>
      </c>
      <c r="BA1091" s="64">
        <f>(AX1091*Параметри!$K$32+AY1091*Параметри!$L$32+AZ1091*Параметри!$M$32)/18</f>
        <v>0</v>
      </c>
      <c r="BB1091" s="29">
        <f>(BA1091*Параметри!$K$51+SUM('Дані з ДІСО'!AR1091:AT1091)*Параметри!$K$48*Параметри!$K$20/1000)*Параметри!$K$74</f>
        <v>0</v>
      </c>
      <c r="BC1091" s="40">
        <f>ROUNDUP(('Дані не з ДІСО'!I1091+'Дані не з ДІСО'!K1091)/Параметри!$K$26,0)</f>
        <v>0</v>
      </c>
      <c r="BD1091" s="29">
        <f>BC1091*Параметри!$M$36/18</f>
        <v>0</v>
      </c>
      <c r="BE1091" s="40">
        <f>IF(BC1091=0,0,'Дані не з ДІСО'!K1091/('Дані не з ДІСО'!I1091+'Дані не з ДІСО'!K1091))</f>
        <v>0</v>
      </c>
      <c r="BF1091" s="29">
        <f>(1+0.25*BE1091)*BD1091*Параметри!$K$51</f>
        <v>0</v>
      </c>
      <c r="BG1091" s="40">
        <f>ROUNDUP('Дані не з ДІСО'!M1091/Параметри!$K$27,0)</f>
        <v>0</v>
      </c>
      <c r="BH1091" s="40">
        <f>BG1091*Параметри!$M$37/18</f>
        <v>0</v>
      </c>
      <c r="BI1091" s="29">
        <f>BH1091*Параметри!$K$51</f>
        <v>0</v>
      </c>
      <c r="BJ1091" s="29">
        <f>'Дані не з ДІСО'!N1091*Параметри!$K$76</f>
        <v>0</v>
      </c>
      <c r="BK1091" s="40">
        <f>ROUNDUP('Дані з ДІСО'!V1091/Параметри!$K$25,0)</f>
        <v>0</v>
      </c>
      <c r="BL1091" s="40">
        <f>ROUNDUP('Дані з ДІСО'!W1091/Параметри!$K$25,0)</f>
        <v>0</v>
      </c>
      <c r="BM1091" s="40">
        <f>ROUNDUP('Дані з ДІСО'!X1091/Параметри!$K$25,0)</f>
        <v>0</v>
      </c>
      <c r="BN1091" s="40">
        <f>(BK1091*Параметри!$K$34+BL1091*Параметри!$L$34+BM1091*Параметри!$M$34)/18</f>
        <v>0</v>
      </c>
      <c r="BO1091" s="40">
        <f>IF(K1091=0,0,'Дані з ДІСО'!AC1091/K1091)</f>
        <v>0</v>
      </c>
      <c r="BP1091" s="29">
        <f>(1+0.25*BO1091)*BN1091*Параметри!$K$51</f>
        <v>0</v>
      </c>
      <c r="BQ1091" s="29">
        <f>BP1091*'Коефіцієнти АТО'!U1091</f>
        <v>0</v>
      </c>
      <c r="BR1091" s="29">
        <f>K1091*(1+0.25*BO1091)*Параметри!$K$66*Параметри!$K$20/1000</f>
        <v>0</v>
      </c>
      <c r="BS1091" s="29">
        <f>(1+0.25*BO1091)*K1091*'Коефіцієнти АТО'!S1091*Параметри!$K$20/1000</f>
        <v>0</v>
      </c>
      <c r="BT1091" s="29">
        <f t="shared" ref="BT1091:BT1154" si="160">SUM(BP1091:BS1091)</f>
        <v>0</v>
      </c>
      <c r="BU1091" s="40">
        <f>ROUNDUP('Дані з ДІСО'!AG1091/Параметри!$K$71,0)</f>
        <v>0</v>
      </c>
      <c r="BV1091" s="40">
        <f t="shared" ref="BV1091:BV1154" si="161">BU1091*2</f>
        <v>0</v>
      </c>
      <c r="BW1091" s="40">
        <f>IF('Дані з ДІСО'!AG1091=0,0,'Дані з ДІСО'!AJ1091/'Дані з ДІСО'!AG1091)</f>
        <v>0</v>
      </c>
      <c r="BX1091" s="29">
        <f>BV1091*(1+0.25*BW1091)*Параметри!$K$51</f>
        <v>0</v>
      </c>
      <c r="BY1091" s="29">
        <f>ROUND(IF(Параметри!$K$77="No",CC1091,CC1091*Параметри!$K$78)+AG1091,1)</f>
        <v>21834.3</v>
      </c>
      <c r="BZ1091" s="29">
        <f>ROUND(IF(Параметри!$K$77="No",BF1091,BF1091*Параметри!$K$78),1)</f>
        <v>0</v>
      </c>
      <c r="CA1091" s="29">
        <f>ROUND(IF(Параметри!$K$77="No",BI1091,BI1091*Параметри!$K$78),1)</f>
        <v>0</v>
      </c>
      <c r="CB1091" s="29">
        <f>ROUND(IF(Параметри!$K$77="No",BJ1091,BJ1091*Параметри!$K$78),1)</f>
        <v>0</v>
      </c>
      <c r="CC1091" s="29">
        <f t="shared" si="155"/>
        <v>24260.283692891015</v>
      </c>
    </row>
    <row r="1092" spans="1:81">
      <c r="A1092" s="9">
        <v>1091</v>
      </c>
      <c r="B1092" s="9" t="s">
        <v>3148</v>
      </c>
      <c r="C1092" s="9" t="s">
        <v>3148</v>
      </c>
      <c r="D1092" s="9" t="s">
        <v>4119</v>
      </c>
      <c r="E1092" s="9" t="s">
        <v>24</v>
      </c>
      <c r="F1092" s="9" t="s">
        <v>4147</v>
      </c>
      <c r="G1092" s="9" t="s">
        <v>2269</v>
      </c>
      <c r="H1092" s="29">
        <f>SUM('Дані з ДІСО'!J1092:L1092)</f>
        <v>718</v>
      </c>
      <c r="I1092" s="29">
        <f>SUM('Дані з ДІСО'!G1092:I1092)</f>
        <v>64</v>
      </c>
      <c r="J1092" s="29">
        <f>SUM('Дані з ДІСО'!P1092:R1092)</f>
        <v>0</v>
      </c>
      <c r="K1092" s="29">
        <f>SUM('Дані з ДІСО'!V1092:X1092)</f>
        <v>0</v>
      </c>
      <c r="L1092" s="40">
        <f>ROUNDUP('Дані з ДІСО'!J1092/'Коефіцієнти АТО'!$R1092,0)</f>
        <v>19</v>
      </c>
      <c r="M1092" s="40">
        <f>ROUNDUP('Дані з ДІСО'!K1092/'Коефіцієнти АТО'!$R1092,0)</f>
        <v>28</v>
      </c>
      <c r="N1092" s="40">
        <f>ROUNDUP('Дані з ДІСО'!L1092/'Коефіцієнти АТО'!$R1092,0)</f>
        <v>6</v>
      </c>
      <c r="O1092" s="59">
        <f>(L1092*Параметри!$K$32+M1092*Параметри!$L$32+N1092*Параметри!$M$32)/18</f>
        <v>86.977777777777789</v>
      </c>
      <c r="P1092" s="41">
        <f>IF(H1092=0,"",'Дані з ДІСО'!Y1092/H1092)</f>
        <v>0</v>
      </c>
      <c r="Q1092" s="29">
        <f>IF(H1092=0,"",(1+0.25*P1092)*O1092*Параметри!$K$51)</f>
        <v>17814.806791188981</v>
      </c>
      <c r="R1092" s="29">
        <f>IF(H1092=0,"",Q1092*'Коефіцієнти АТО'!T1092)</f>
        <v>302.85171545021268</v>
      </c>
      <c r="S1092" s="29">
        <f>IF(H1092=0,"",H1092*(1+0.25*P1092)*Параметри!$K$66*Параметри!$K$20/1000)</f>
        <v>0</v>
      </c>
      <c r="T1092" s="29">
        <f>IF(H1092=0,"",H1092*(1+0.25*P1092)*'Коефіцієнти АТО'!$S1092*Параметри!$K$20/1000)</f>
        <v>3621.5606274756865</v>
      </c>
      <c r="U1092" s="29">
        <f t="shared" si="156"/>
        <v>21739.219134114879</v>
      </c>
      <c r="V1092" s="29">
        <f t="shared" si="157"/>
        <v>21739.219134114879</v>
      </c>
      <c r="W1092" s="40">
        <f>ROUNDUP('Дані з ДІСО'!P1092/Параметри!$K$24,0)</f>
        <v>0</v>
      </c>
      <c r="X1092" s="40">
        <f>ROUNDUP('Дані з ДІСО'!Q1092/Параметри!$K$24,0)</f>
        <v>0</v>
      </c>
      <c r="Y1092" s="40">
        <f>ROUNDUP('Дані з ДІСО'!R1092/Параметри!$K$24,0)</f>
        <v>0</v>
      </c>
      <c r="Z1092" s="59">
        <f>(W1092*Параметри!$K$33+X1092*Параметри!$L$33+Y1092*Параметри!$M$33)/18</f>
        <v>0</v>
      </c>
      <c r="AA1092" s="41">
        <f>IF(J1092=0,0,'Дані з ДІСО'!AA1092/J1092)</f>
        <v>0</v>
      </c>
      <c r="AB1092" s="29">
        <f>(1+0.25*AA1092)*Z1092*Параметри!$K$51</f>
        <v>0</v>
      </c>
      <c r="AC1092" s="29">
        <f>AB1092*'Коефіцієнти АТО'!U1092</f>
        <v>0</v>
      </c>
      <c r="AD1092" s="29">
        <f>J1092*(1+0.25*AA1092)*Параметри!$K$66*Параметри!$K$20/1000</f>
        <v>0</v>
      </c>
      <c r="AE1092" s="29">
        <f>(1+0.25*AA1092)*J1092*'Коефіцієнти АТО'!S1092*Параметри!$K$20/1000</f>
        <v>0</v>
      </c>
      <c r="AF1092" s="29">
        <f t="shared" si="153"/>
        <v>0</v>
      </c>
      <c r="AG1092" s="29">
        <v>0</v>
      </c>
      <c r="AH1092" s="40">
        <v>5</v>
      </c>
      <c r="AI1092" s="40">
        <v>0</v>
      </c>
      <c r="AJ1092" s="40">
        <f t="shared" si="154"/>
        <v>0</v>
      </c>
      <c r="AK1092" s="29">
        <f>(AH1092+AI1092)*(1+0.25*AJ1092)*Параметри!$K$53</f>
        <v>897.14637848000029</v>
      </c>
      <c r="AL1092" s="29">
        <f>ROUNDUP(('Дані з ДІСО'!AU1092+'Дані з ДІСО'!AW1092)/Параметри!$K$28,0)</f>
        <v>0</v>
      </c>
      <c r="AM1092" s="64">
        <f>AL1092*Параметри!$M$35/18</f>
        <v>0</v>
      </c>
      <c r="AN1092" s="29">
        <f>IF(AL1092=0,0,'Дані з ДІСО'!AW1092/SUM('Дані з ДІСО'!AU1092,'Дані з ДІСО'!AW1092))</f>
        <v>0</v>
      </c>
      <c r="AO1092" s="29">
        <f>(1+0.25*AN1092)*AM1092*Параметри!$K$51</f>
        <v>0</v>
      </c>
      <c r="AP1092" s="40">
        <f>ROUNDUP(('Дані з ДІСО'!AE1092+'Дані не з ДІСО'!E1092+'Дані не з ДІСО'!G1092)/Параметри!$K$69,0)</f>
        <v>0</v>
      </c>
      <c r="AQ1092" s="40">
        <f t="shared" si="158"/>
        <v>0</v>
      </c>
      <c r="AR1092" s="40">
        <f>IF(AP1092=0,0,('Дані з ДІСО'!AH1092+'Дані не з ДІСО'!G1092)/('Дані з ДІСО'!AE1092+'Дані не з ДІСО'!E1092+'Дані не з ДІСО'!G1092))</f>
        <v>0</v>
      </c>
      <c r="AS1092" s="29">
        <f>AQ1092*(1+0.25*AR1092)*Параметри!$K$51</f>
        <v>0</v>
      </c>
      <c r="AT1092" s="40">
        <f>ROUNDUP('Дані з ДІСО'!AF1092/Параметри!$K$70,0)</f>
        <v>0</v>
      </c>
      <c r="AU1092" s="40">
        <f t="shared" si="159"/>
        <v>0</v>
      </c>
      <c r="AV1092" s="40">
        <f>IF(AT1092=0,0,'Дані з ДІСО'!AI1092/'Дані з ДІСО'!AF1092)</f>
        <v>0</v>
      </c>
      <c r="AW1092" s="29">
        <f>AU1092*(1+0.25*AV1092)*Параметри!$K$51</f>
        <v>0</v>
      </c>
      <c r="AX1092" s="40">
        <f>ROUNDUP('Дані з ДІСО'!AR1092/Параметри!$K$29,0)</f>
        <v>0</v>
      </c>
      <c r="AY1092" s="40">
        <f>ROUNDUP('Дані з ДІСО'!AS1092/Параметри!$K$29,0)</f>
        <v>0</v>
      </c>
      <c r="AZ1092" s="40">
        <f>ROUNDUP('Дані з ДІСО'!AT1092/Параметри!$K$29,0)</f>
        <v>0</v>
      </c>
      <c r="BA1092" s="64">
        <f>(AX1092*Параметри!$K$32+AY1092*Параметри!$L$32+AZ1092*Параметри!$M$32)/18</f>
        <v>0</v>
      </c>
      <c r="BB1092" s="29">
        <f>(BA1092*Параметри!$K$51+SUM('Дані з ДІСО'!AR1092:AT1092)*Параметри!$K$48*Параметри!$K$20/1000)*Параметри!$K$74</f>
        <v>0</v>
      </c>
      <c r="BC1092" s="40">
        <f>ROUNDUP(('Дані не з ДІСО'!I1092+'Дані не з ДІСО'!K1092)/Параметри!$K$26,0)</f>
        <v>0</v>
      </c>
      <c r="BD1092" s="29">
        <f>BC1092*Параметри!$M$36/18</f>
        <v>0</v>
      </c>
      <c r="BE1092" s="40">
        <f>IF(BC1092=0,0,'Дані не з ДІСО'!K1092/('Дані не з ДІСО'!I1092+'Дані не з ДІСО'!K1092))</f>
        <v>0</v>
      </c>
      <c r="BF1092" s="29">
        <f>(1+0.25*BE1092)*BD1092*Параметри!$K$51</f>
        <v>0</v>
      </c>
      <c r="BG1092" s="40">
        <f>ROUNDUP('Дані не з ДІСО'!M1092/Параметри!$K$27,0)</f>
        <v>0</v>
      </c>
      <c r="BH1092" s="40">
        <f>BG1092*Параметри!$M$37/18</f>
        <v>0</v>
      </c>
      <c r="BI1092" s="29">
        <f>BH1092*Параметри!$K$51</f>
        <v>0</v>
      </c>
      <c r="BJ1092" s="29">
        <f>'Дані не з ДІСО'!N1092*Параметри!$K$76</f>
        <v>0</v>
      </c>
      <c r="BK1092" s="40">
        <f>ROUNDUP('Дані з ДІСО'!V1092/Параметри!$K$25,0)</f>
        <v>0</v>
      </c>
      <c r="BL1092" s="40">
        <f>ROUNDUP('Дані з ДІСО'!W1092/Параметри!$K$25,0)</f>
        <v>0</v>
      </c>
      <c r="BM1092" s="40">
        <f>ROUNDUP('Дані з ДІСО'!X1092/Параметри!$K$25,0)</f>
        <v>0</v>
      </c>
      <c r="BN1092" s="40">
        <f>(BK1092*Параметри!$K$34+BL1092*Параметри!$L$34+BM1092*Параметри!$M$34)/18</f>
        <v>0</v>
      </c>
      <c r="BO1092" s="40">
        <f>IF(K1092=0,0,'Дані з ДІСО'!AC1092/K1092)</f>
        <v>0</v>
      </c>
      <c r="BP1092" s="29">
        <f>(1+0.25*BO1092)*BN1092*Параметри!$K$51</f>
        <v>0</v>
      </c>
      <c r="BQ1092" s="29">
        <f>BP1092*'Коефіцієнти АТО'!U1092</f>
        <v>0</v>
      </c>
      <c r="BR1092" s="29">
        <f>K1092*(1+0.25*BO1092)*Параметри!$K$66*Параметри!$K$20/1000</f>
        <v>0</v>
      </c>
      <c r="BS1092" s="29">
        <f>(1+0.25*BO1092)*K1092*'Коефіцієнти АТО'!S1092*Параметри!$K$20/1000</f>
        <v>0</v>
      </c>
      <c r="BT1092" s="29">
        <f t="shared" si="160"/>
        <v>0</v>
      </c>
      <c r="BU1092" s="40">
        <f>ROUNDUP('Дані з ДІСО'!AG1092/Параметри!$K$71,0)</f>
        <v>0</v>
      </c>
      <c r="BV1092" s="40">
        <f t="shared" si="161"/>
        <v>0</v>
      </c>
      <c r="BW1092" s="40">
        <f>IF('Дані з ДІСО'!AG1092=0,0,'Дані з ДІСО'!AJ1092/'Дані з ДІСО'!AG1092)</f>
        <v>0</v>
      </c>
      <c r="BX1092" s="29">
        <f>BV1092*(1+0.25*BW1092)*Параметри!$K$51</f>
        <v>0</v>
      </c>
      <c r="BY1092" s="29">
        <f>ROUND(IF(Параметри!$K$77="No",CC1092,CC1092*Параметри!$K$78)+AG1092,1)</f>
        <v>20372.7</v>
      </c>
      <c r="BZ1092" s="29">
        <f>ROUND(IF(Параметри!$K$77="No",BF1092,BF1092*Параметри!$K$78),1)</f>
        <v>0</v>
      </c>
      <c r="CA1092" s="29">
        <f>ROUND(IF(Параметри!$K$77="No",BI1092,BI1092*Параметри!$K$78),1)</f>
        <v>0</v>
      </c>
      <c r="CB1092" s="29">
        <f>ROUND(IF(Параметри!$K$77="No",BJ1092,BJ1092*Параметри!$K$78),1)</f>
        <v>0</v>
      </c>
      <c r="CC1092" s="29">
        <f t="shared" si="155"/>
        <v>22636.365512594879</v>
      </c>
    </row>
    <row r="1093" spans="1:81">
      <c r="A1093" s="9">
        <v>1092</v>
      </c>
      <c r="B1093" s="9" t="s">
        <v>3148</v>
      </c>
      <c r="C1093" s="9" t="s">
        <v>3148</v>
      </c>
      <c r="D1093" s="9" t="s">
        <v>4119</v>
      </c>
      <c r="E1093" s="9" t="s">
        <v>24</v>
      </c>
      <c r="F1093" s="9" t="s">
        <v>4148</v>
      </c>
      <c r="G1093" s="9" t="s">
        <v>2271</v>
      </c>
      <c r="H1093" s="29">
        <f>SUM('Дані з ДІСО'!J1093:L1093)</f>
        <v>882</v>
      </c>
      <c r="I1093" s="29">
        <f>SUM('Дані з ДІСО'!G1093:I1093)</f>
        <v>52</v>
      </c>
      <c r="J1093" s="29">
        <f>SUM('Дані з ДІСО'!P1093:R1093)</f>
        <v>0</v>
      </c>
      <c r="K1093" s="29">
        <f>SUM('Дані з ДІСО'!V1093:X1093)</f>
        <v>0</v>
      </c>
      <c r="L1093" s="40">
        <f>ROUNDUP('Дані з ДІСО'!J1093/'Коефіцієнти АТО'!$R1093,0)</f>
        <v>25</v>
      </c>
      <c r="M1093" s="40">
        <f>ROUNDUP('Дані з ДІСО'!K1093/'Коефіцієнти АТО'!$R1093,0)</f>
        <v>35</v>
      </c>
      <c r="N1093" s="40">
        <f>ROUNDUP('Дані з ДІСО'!L1093/'Коефіцієнти АТО'!$R1093,0)</f>
        <v>4</v>
      </c>
      <c r="O1093" s="59">
        <f>(L1093*Параметри!$K$32+M1093*Параметри!$L$32+N1093*Параметри!$M$32)/18</f>
        <v>103.41666666666667</v>
      </c>
      <c r="P1093" s="41">
        <f>IF(H1093=0,"",'Дані з ДІСО'!Y1093/H1093)</f>
        <v>0</v>
      </c>
      <c r="Q1093" s="29">
        <f>IF(H1093=0,"",(1+0.25*P1093)*O1093*Параметри!$K$51)</f>
        <v>21181.823480964667</v>
      </c>
      <c r="R1093" s="29">
        <f>IF(H1093=0,"",Q1093*'Коефіцієнти АТО'!T1093)</f>
        <v>360.09099917639935</v>
      </c>
      <c r="S1093" s="29">
        <f>IF(H1093=0,"",H1093*(1+0.25*P1093)*Параметри!$K$66*Параметри!$K$20/1000)</f>
        <v>0</v>
      </c>
      <c r="T1093" s="29">
        <f>IF(H1093=0,"",H1093*(1+0.25*P1093)*'Коефіцієнти АТО'!$S1093*Параметри!$K$20/1000)</f>
        <v>4448.7694616066237</v>
      </c>
      <c r="U1093" s="29">
        <f t="shared" si="156"/>
        <v>25990.683941747688</v>
      </c>
      <c r="V1093" s="29">
        <f t="shared" si="157"/>
        <v>25990.683941747688</v>
      </c>
      <c r="W1093" s="40">
        <f>ROUNDUP('Дані з ДІСО'!P1093/Параметри!$K$24,0)</f>
        <v>0</v>
      </c>
      <c r="X1093" s="40">
        <f>ROUNDUP('Дані з ДІСО'!Q1093/Параметри!$K$24,0)</f>
        <v>0</v>
      </c>
      <c r="Y1093" s="40">
        <f>ROUNDUP('Дані з ДІСО'!R1093/Параметри!$K$24,0)</f>
        <v>0</v>
      </c>
      <c r="Z1093" s="59">
        <f>(W1093*Параметри!$K$33+X1093*Параметри!$L$33+Y1093*Параметри!$M$33)/18</f>
        <v>0</v>
      </c>
      <c r="AA1093" s="41">
        <f>IF(J1093=0,0,'Дані з ДІСО'!AA1093/J1093)</f>
        <v>0</v>
      </c>
      <c r="AB1093" s="29">
        <f>(1+0.25*AA1093)*Z1093*Параметри!$K$51</f>
        <v>0</v>
      </c>
      <c r="AC1093" s="29">
        <f>AB1093*'Коефіцієнти АТО'!U1093</f>
        <v>0</v>
      </c>
      <c r="AD1093" s="29">
        <f>J1093*(1+0.25*AA1093)*Параметри!$K$66*Параметри!$K$20/1000</f>
        <v>0</v>
      </c>
      <c r="AE1093" s="29">
        <f>(1+0.25*AA1093)*J1093*'Коефіцієнти АТО'!S1093*Параметри!$K$20/1000</f>
        <v>0</v>
      </c>
      <c r="AF1093" s="29">
        <f t="shared" si="153"/>
        <v>0</v>
      </c>
      <c r="AG1093" s="29">
        <v>0</v>
      </c>
      <c r="AH1093" s="40">
        <v>6</v>
      </c>
      <c r="AI1093" s="40">
        <v>0</v>
      </c>
      <c r="AJ1093" s="40">
        <f t="shared" si="154"/>
        <v>0</v>
      </c>
      <c r="AK1093" s="29">
        <f>(AH1093+AI1093)*(1+0.25*AJ1093)*Параметри!$K$53</f>
        <v>1076.5756541760002</v>
      </c>
      <c r="AL1093" s="29">
        <f>ROUNDUP(('Дані з ДІСО'!AU1093+'Дані з ДІСО'!AW1093)/Параметри!$K$28,0)</f>
        <v>0</v>
      </c>
      <c r="AM1093" s="64">
        <f>AL1093*Параметри!$M$35/18</f>
        <v>0</v>
      </c>
      <c r="AN1093" s="29">
        <f>IF(AL1093=0,0,'Дані з ДІСО'!AW1093/SUM('Дані з ДІСО'!AU1093,'Дані з ДІСО'!AW1093))</f>
        <v>0</v>
      </c>
      <c r="AO1093" s="29">
        <f>(1+0.25*AN1093)*AM1093*Параметри!$K$51</f>
        <v>0</v>
      </c>
      <c r="AP1093" s="40">
        <f>ROUNDUP(('Дані з ДІСО'!AE1093+'Дані не з ДІСО'!E1093+'Дані не з ДІСО'!G1093)/Параметри!$K$69,0)</f>
        <v>0</v>
      </c>
      <c r="AQ1093" s="40">
        <f t="shared" si="158"/>
        <v>0</v>
      </c>
      <c r="AR1093" s="40">
        <f>IF(AP1093=0,0,('Дані з ДІСО'!AH1093+'Дані не з ДІСО'!G1093)/('Дані з ДІСО'!AE1093+'Дані не з ДІСО'!E1093+'Дані не з ДІСО'!G1093))</f>
        <v>0</v>
      </c>
      <c r="AS1093" s="29">
        <f>AQ1093*(1+0.25*AR1093)*Параметри!$K$51</f>
        <v>0</v>
      </c>
      <c r="AT1093" s="40">
        <f>ROUNDUP('Дані з ДІСО'!AF1093/Параметри!$K$70,0)</f>
        <v>0</v>
      </c>
      <c r="AU1093" s="40">
        <f t="shared" si="159"/>
        <v>0</v>
      </c>
      <c r="AV1093" s="40">
        <f>IF(AT1093=0,0,'Дані з ДІСО'!AI1093/'Дані з ДІСО'!AF1093)</f>
        <v>0</v>
      </c>
      <c r="AW1093" s="29">
        <f>AU1093*(1+0.25*AV1093)*Параметри!$K$51</f>
        <v>0</v>
      </c>
      <c r="AX1093" s="40">
        <f>ROUNDUP('Дані з ДІСО'!AR1093/Параметри!$K$29,0)</f>
        <v>0</v>
      </c>
      <c r="AY1093" s="40">
        <f>ROUNDUP('Дані з ДІСО'!AS1093/Параметри!$K$29,0)</f>
        <v>0</v>
      </c>
      <c r="AZ1093" s="40">
        <f>ROUNDUP('Дані з ДІСО'!AT1093/Параметри!$K$29,0)</f>
        <v>0</v>
      </c>
      <c r="BA1093" s="64">
        <f>(AX1093*Параметри!$K$32+AY1093*Параметри!$L$32+AZ1093*Параметри!$M$32)/18</f>
        <v>0</v>
      </c>
      <c r="BB1093" s="29">
        <f>(BA1093*Параметри!$K$51+SUM('Дані з ДІСО'!AR1093:AT1093)*Параметри!$K$48*Параметри!$K$20/1000)*Параметри!$K$74</f>
        <v>0</v>
      </c>
      <c r="BC1093" s="40">
        <f>ROUNDUP(('Дані не з ДІСО'!I1093+'Дані не з ДІСО'!K1093)/Параметри!$K$26,0)</f>
        <v>0</v>
      </c>
      <c r="BD1093" s="29">
        <f>BC1093*Параметри!$M$36/18</f>
        <v>0</v>
      </c>
      <c r="BE1093" s="40">
        <f>IF(BC1093=0,0,'Дані не з ДІСО'!K1093/('Дані не з ДІСО'!I1093+'Дані не з ДІСО'!K1093))</f>
        <v>0</v>
      </c>
      <c r="BF1093" s="29">
        <f>(1+0.25*BE1093)*BD1093*Параметри!$K$51</f>
        <v>0</v>
      </c>
      <c r="BG1093" s="40">
        <f>ROUNDUP('Дані не з ДІСО'!M1093/Параметри!$K$27,0)</f>
        <v>0</v>
      </c>
      <c r="BH1093" s="40">
        <f>BG1093*Параметри!$M$37/18</f>
        <v>0</v>
      </c>
      <c r="BI1093" s="29">
        <f>BH1093*Параметри!$K$51</f>
        <v>0</v>
      </c>
      <c r="BJ1093" s="29">
        <f>'Дані не з ДІСО'!N1093*Параметри!$K$76</f>
        <v>0</v>
      </c>
      <c r="BK1093" s="40">
        <f>ROUNDUP('Дані з ДІСО'!V1093/Параметри!$K$25,0)</f>
        <v>0</v>
      </c>
      <c r="BL1093" s="40">
        <f>ROUNDUP('Дані з ДІСО'!W1093/Параметри!$K$25,0)</f>
        <v>0</v>
      </c>
      <c r="BM1093" s="40">
        <f>ROUNDUP('Дані з ДІСО'!X1093/Параметри!$K$25,0)</f>
        <v>0</v>
      </c>
      <c r="BN1093" s="40">
        <f>(BK1093*Параметри!$K$34+BL1093*Параметри!$L$34+BM1093*Параметри!$M$34)/18</f>
        <v>0</v>
      </c>
      <c r="BO1093" s="40">
        <f>IF(K1093=0,0,'Дані з ДІСО'!AC1093/K1093)</f>
        <v>0</v>
      </c>
      <c r="BP1093" s="29">
        <f>(1+0.25*BO1093)*BN1093*Параметри!$K$51</f>
        <v>0</v>
      </c>
      <c r="BQ1093" s="29">
        <f>BP1093*'Коефіцієнти АТО'!U1093</f>
        <v>0</v>
      </c>
      <c r="BR1093" s="29">
        <f>K1093*(1+0.25*BO1093)*Параметри!$K$66*Параметри!$K$20/1000</f>
        <v>0</v>
      </c>
      <c r="BS1093" s="29">
        <f>(1+0.25*BO1093)*K1093*'Коефіцієнти АТО'!S1093*Параметри!$K$20/1000</f>
        <v>0</v>
      </c>
      <c r="BT1093" s="29">
        <f t="shared" si="160"/>
        <v>0</v>
      </c>
      <c r="BU1093" s="40">
        <f>ROUNDUP('Дані з ДІСО'!AG1093/Параметри!$K$71,0)</f>
        <v>0</v>
      </c>
      <c r="BV1093" s="40">
        <f t="shared" si="161"/>
        <v>0</v>
      </c>
      <c r="BW1093" s="40">
        <f>IF('Дані з ДІСО'!AG1093=0,0,'Дані з ДІСО'!AJ1093/'Дані з ДІСО'!AG1093)</f>
        <v>0</v>
      </c>
      <c r="BX1093" s="29">
        <f>BV1093*(1+0.25*BW1093)*Параметри!$K$51</f>
        <v>0</v>
      </c>
      <c r="BY1093" s="29">
        <f>ROUND(IF(Параметри!$K$77="No",CC1093,CC1093*Параметри!$K$78)+AG1093,1)</f>
        <v>24360.5</v>
      </c>
      <c r="BZ1093" s="29">
        <f>ROUND(IF(Параметри!$K$77="No",BF1093,BF1093*Параметри!$K$78),1)</f>
        <v>0</v>
      </c>
      <c r="CA1093" s="29">
        <f>ROUND(IF(Параметри!$K$77="No",BI1093,BI1093*Параметри!$K$78),1)</f>
        <v>0</v>
      </c>
      <c r="CB1093" s="29">
        <f>ROUND(IF(Параметри!$K$77="No",BJ1093,BJ1093*Параметри!$K$78),1)</f>
        <v>0</v>
      </c>
      <c r="CC1093" s="29">
        <f t="shared" si="155"/>
        <v>27067.259595923686</v>
      </c>
    </row>
    <row r="1094" spans="1:81">
      <c r="A1094" s="9">
        <v>1093</v>
      </c>
      <c r="B1094" s="9" t="s">
        <v>3148</v>
      </c>
      <c r="C1094" s="9" t="s">
        <v>3148</v>
      </c>
      <c r="D1094" s="9" t="s">
        <v>4119</v>
      </c>
      <c r="E1094" s="9" t="s">
        <v>24</v>
      </c>
      <c r="F1094" s="9" t="s">
        <v>4149</v>
      </c>
      <c r="G1094" s="9" t="s">
        <v>2273</v>
      </c>
      <c r="H1094" s="29">
        <f>SUM('Дані з ДІСО'!J1094:L1094)</f>
        <v>564</v>
      </c>
      <c r="I1094" s="29">
        <f>SUM('Дані з ДІСО'!G1094:I1094)</f>
        <v>68</v>
      </c>
      <c r="J1094" s="29">
        <f>SUM('Дані з ДІСО'!P1094:R1094)</f>
        <v>0</v>
      </c>
      <c r="K1094" s="29">
        <f>SUM('Дані з ДІСО'!V1094:X1094)</f>
        <v>0</v>
      </c>
      <c r="L1094" s="40">
        <f>ROUNDUP('Дані з ДІСО'!J1094/'Коефіцієнти АТО'!$R1094,0)</f>
        <v>20</v>
      </c>
      <c r="M1094" s="40">
        <f>ROUNDUP('Дані з ДІСО'!K1094/'Коефіцієнти АТО'!$R1094,0)</f>
        <v>27</v>
      </c>
      <c r="N1094" s="40">
        <f>ROUNDUP('Дані з ДІСО'!L1094/'Коефіцієнти АТО'!$R1094,0)</f>
        <v>5</v>
      </c>
      <c r="O1094" s="59">
        <f>(L1094*Параметри!$K$32+M1094*Параметри!$L$32+N1094*Параметри!$M$32)/18</f>
        <v>84.466666666666669</v>
      </c>
      <c r="P1094" s="41">
        <f>IF(H1094=0,"",'Дані з ДІСО'!Y1094/H1094)</f>
        <v>0</v>
      </c>
      <c r="Q1094" s="29">
        <f>IF(H1094=0,"",(1+0.25*P1094)*O1094*Параметри!$K$51)</f>
        <v>17300.480483727468</v>
      </c>
      <c r="R1094" s="29">
        <f>IF(H1094=0,"",Q1094*'Коефіцієнти АТО'!T1094)</f>
        <v>294.10816822336699</v>
      </c>
      <c r="S1094" s="29">
        <f>IF(H1094=0,"",H1094*(1+0.25*P1094)*Параметри!$K$66*Параметри!$K$20/1000)</f>
        <v>0</v>
      </c>
      <c r="T1094" s="29">
        <f>IF(H1094=0,"",H1094*(1+0.25*P1094)*'Коефіцієнти АТО'!$S1094*Параметри!$K$20/1000)</f>
        <v>2844.7913564015143</v>
      </c>
      <c r="U1094" s="29">
        <f t="shared" si="156"/>
        <v>20439.380008352349</v>
      </c>
      <c r="V1094" s="29">
        <f t="shared" si="157"/>
        <v>20439.380008352349</v>
      </c>
      <c r="W1094" s="40">
        <f>ROUNDUP('Дані з ДІСО'!P1094/Параметри!$K$24,0)</f>
        <v>0</v>
      </c>
      <c r="X1094" s="40">
        <f>ROUNDUP('Дані з ДІСО'!Q1094/Параметри!$K$24,0)</f>
        <v>0</v>
      </c>
      <c r="Y1094" s="40">
        <f>ROUNDUP('Дані з ДІСО'!R1094/Параметри!$K$24,0)</f>
        <v>0</v>
      </c>
      <c r="Z1094" s="59">
        <f>(W1094*Параметри!$K$33+X1094*Параметри!$L$33+Y1094*Параметри!$M$33)/18</f>
        <v>0</v>
      </c>
      <c r="AA1094" s="41">
        <f>IF(J1094=0,0,'Дані з ДІСО'!AA1094/J1094)</f>
        <v>0</v>
      </c>
      <c r="AB1094" s="29">
        <f>(1+0.25*AA1094)*Z1094*Параметри!$K$51</f>
        <v>0</v>
      </c>
      <c r="AC1094" s="29">
        <f>AB1094*'Коефіцієнти АТО'!U1094</f>
        <v>0</v>
      </c>
      <c r="AD1094" s="29">
        <f>J1094*(1+0.25*AA1094)*Параметри!$K$66*Параметри!$K$20/1000</f>
        <v>0</v>
      </c>
      <c r="AE1094" s="29">
        <f>(1+0.25*AA1094)*J1094*'Коефіцієнти АТО'!S1094*Параметри!$K$20/1000</f>
        <v>0</v>
      </c>
      <c r="AF1094" s="29">
        <f t="shared" si="153"/>
        <v>0</v>
      </c>
      <c r="AG1094" s="29">
        <v>0</v>
      </c>
      <c r="AH1094" s="40">
        <v>4</v>
      </c>
      <c r="AI1094" s="40">
        <v>0</v>
      </c>
      <c r="AJ1094" s="40">
        <f t="shared" si="154"/>
        <v>0</v>
      </c>
      <c r="AK1094" s="29">
        <f>(AH1094+AI1094)*(1+0.25*AJ1094)*Параметри!$K$53</f>
        <v>717.71710278400019</v>
      </c>
      <c r="AL1094" s="29">
        <f>ROUNDUP(('Дані з ДІСО'!AU1094+'Дані з ДІСО'!AW1094)/Параметри!$K$28,0)</f>
        <v>0</v>
      </c>
      <c r="AM1094" s="64">
        <f>AL1094*Параметри!$M$35/18</f>
        <v>0</v>
      </c>
      <c r="AN1094" s="29">
        <f>IF(AL1094=0,0,'Дані з ДІСО'!AW1094/SUM('Дані з ДІСО'!AU1094,'Дані з ДІСО'!AW1094))</f>
        <v>0</v>
      </c>
      <c r="AO1094" s="29">
        <f>(1+0.25*AN1094)*AM1094*Параметри!$K$51</f>
        <v>0</v>
      </c>
      <c r="AP1094" s="40">
        <f>ROUNDUP(('Дані з ДІСО'!AE1094+'Дані не з ДІСО'!E1094+'Дані не з ДІСО'!G1094)/Параметри!$K$69,0)</f>
        <v>0</v>
      </c>
      <c r="AQ1094" s="40">
        <f t="shared" si="158"/>
        <v>0</v>
      </c>
      <c r="AR1094" s="40">
        <f>IF(AP1094=0,0,('Дані з ДІСО'!AH1094+'Дані не з ДІСО'!G1094)/('Дані з ДІСО'!AE1094+'Дані не з ДІСО'!E1094+'Дані не з ДІСО'!G1094))</f>
        <v>0</v>
      </c>
      <c r="AS1094" s="29">
        <f>AQ1094*(1+0.25*AR1094)*Параметри!$K$51</f>
        <v>0</v>
      </c>
      <c r="AT1094" s="40">
        <f>ROUNDUP('Дані з ДІСО'!AF1094/Параметри!$K$70,0)</f>
        <v>0</v>
      </c>
      <c r="AU1094" s="40">
        <f t="shared" si="159"/>
        <v>0</v>
      </c>
      <c r="AV1094" s="40">
        <f>IF(AT1094=0,0,'Дані з ДІСО'!AI1094/'Дані з ДІСО'!AF1094)</f>
        <v>0</v>
      </c>
      <c r="AW1094" s="29">
        <f>AU1094*(1+0.25*AV1094)*Параметри!$K$51</f>
        <v>0</v>
      </c>
      <c r="AX1094" s="40">
        <f>ROUNDUP('Дані з ДІСО'!AR1094/Параметри!$K$29,0)</f>
        <v>0</v>
      </c>
      <c r="AY1094" s="40">
        <f>ROUNDUP('Дані з ДІСО'!AS1094/Параметри!$K$29,0)</f>
        <v>0</v>
      </c>
      <c r="AZ1094" s="40">
        <f>ROUNDUP('Дані з ДІСО'!AT1094/Параметри!$K$29,0)</f>
        <v>0</v>
      </c>
      <c r="BA1094" s="64">
        <f>(AX1094*Параметри!$K$32+AY1094*Параметри!$L$32+AZ1094*Параметри!$M$32)/18</f>
        <v>0</v>
      </c>
      <c r="BB1094" s="29">
        <f>(BA1094*Параметри!$K$51+SUM('Дані з ДІСО'!AR1094:AT1094)*Параметри!$K$48*Параметри!$K$20/1000)*Параметри!$K$74</f>
        <v>0</v>
      </c>
      <c r="BC1094" s="40">
        <f>ROUNDUP(('Дані не з ДІСО'!I1094+'Дані не з ДІСО'!K1094)/Параметри!$K$26,0)</f>
        <v>0</v>
      </c>
      <c r="BD1094" s="29">
        <f>BC1094*Параметри!$M$36/18</f>
        <v>0</v>
      </c>
      <c r="BE1094" s="40">
        <f>IF(BC1094=0,0,'Дані не з ДІСО'!K1094/('Дані не з ДІСО'!I1094+'Дані не з ДІСО'!K1094))</f>
        <v>0</v>
      </c>
      <c r="BF1094" s="29">
        <f>(1+0.25*BE1094)*BD1094*Параметри!$K$51</f>
        <v>0</v>
      </c>
      <c r="BG1094" s="40">
        <f>ROUNDUP('Дані не з ДІСО'!M1094/Параметри!$K$27,0)</f>
        <v>0</v>
      </c>
      <c r="BH1094" s="40">
        <f>BG1094*Параметри!$M$37/18</f>
        <v>0</v>
      </c>
      <c r="BI1094" s="29">
        <f>BH1094*Параметри!$K$51</f>
        <v>0</v>
      </c>
      <c r="BJ1094" s="29">
        <f>'Дані не з ДІСО'!N1094*Параметри!$K$76</f>
        <v>0</v>
      </c>
      <c r="BK1094" s="40">
        <f>ROUNDUP('Дані з ДІСО'!V1094/Параметри!$K$25,0)</f>
        <v>0</v>
      </c>
      <c r="BL1094" s="40">
        <f>ROUNDUP('Дані з ДІСО'!W1094/Параметри!$K$25,0)</f>
        <v>0</v>
      </c>
      <c r="BM1094" s="40">
        <f>ROUNDUP('Дані з ДІСО'!X1094/Параметри!$K$25,0)</f>
        <v>0</v>
      </c>
      <c r="BN1094" s="40">
        <f>(BK1094*Параметри!$K$34+BL1094*Параметри!$L$34+BM1094*Параметри!$M$34)/18</f>
        <v>0</v>
      </c>
      <c r="BO1094" s="40">
        <f>IF(K1094=0,0,'Дані з ДІСО'!AC1094/K1094)</f>
        <v>0</v>
      </c>
      <c r="BP1094" s="29">
        <f>(1+0.25*BO1094)*BN1094*Параметри!$K$51</f>
        <v>0</v>
      </c>
      <c r="BQ1094" s="29">
        <f>BP1094*'Коефіцієнти АТО'!U1094</f>
        <v>0</v>
      </c>
      <c r="BR1094" s="29">
        <f>K1094*(1+0.25*BO1094)*Параметри!$K$66*Параметри!$K$20/1000</f>
        <v>0</v>
      </c>
      <c r="BS1094" s="29">
        <f>(1+0.25*BO1094)*K1094*'Коефіцієнти АТО'!S1094*Параметри!$K$20/1000</f>
        <v>0</v>
      </c>
      <c r="BT1094" s="29">
        <f t="shared" si="160"/>
        <v>0</v>
      </c>
      <c r="BU1094" s="40">
        <f>ROUNDUP('Дані з ДІСО'!AG1094/Параметри!$K$71,0)</f>
        <v>0</v>
      </c>
      <c r="BV1094" s="40">
        <f t="shared" si="161"/>
        <v>0</v>
      </c>
      <c r="BW1094" s="40">
        <f>IF('Дані з ДІСО'!AG1094=0,0,'Дані з ДІСО'!AJ1094/'Дані з ДІСО'!AG1094)</f>
        <v>0</v>
      </c>
      <c r="BX1094" s="29">
        <f>BV1094*(1+0.25*BW1094)*Параметри!$K$51</f>
        <v>0</v>
      </c>
      <c r="BY1094" s="29">
        <f>ROUND(IF(Параметри!$K$77="No",CC1094,CC1094*Параметри!$K$78)+AG1094,1)</f>
        <v>19041.400000000001</v>
      </c>
      <c r="BZ1094" s="29">
        <f>ROUND(IF(Параметри!$K$77="No",BF1094,BF1094*Параметри!$K$78),1)</f>
        <v>0</v>
      </c>
      <c r="CA1094" s="29">
        <f>ROUND(IF(Параметри!$K$77="No",BI1094,BI1094*Параметри!$K$78),1)</f>
        <v>0</v>
      </c>
      <c r="CB1094" s="29">
        <f>ROUND(IF(Параметри!$K$77="No",BJ1094,BJ1094*Параметри!$K$78),1)</f>
        <v>0</v>
      </c>
      <c r="CC1094" s="29">
        <f t="shared" si="155"/>
        <v>21157.097111136351</v>
      </c>
    </row>
    <row r="1095" spans="1:81">
      <c r="A1095" s="9">
        <v>1094</v>
      </c>
      <c r="B1095" s="9" t="s">
        <v>3145</v>
      </c>
      <c r="C1095" s="9" t="s">
        <v>3146</v>
      </c>
      <c r="D1095" s="9" t="s">
        <v>4119</v>
      </c>
      <c r="E1095" s="9" t="s">
        <v>21</v>
      </c>
      <c r="F1095" s="9" t="s">
        <v>4150</v>
      </c>
      <c r="G1095" s="9" t="s">
        <v>2275</v>
      </c>
      <c r="H1095" s="29">
        <f>SUM('Дані з ДІСО'!J1095:L1095)</f>
        <v>2249</v>
      </c>
      <c r="I1095" s="29">
        <f>SUM('Дані з ДІСО'!G1095:I1095)</f>
        <v>166</v>
      </c>
      <c r="J1095" s="29">
        <f>SUM('Дані з ДІСО'!P1095:R1095)</f>
        <v>0</v>
      </c>
      <c r="K1095" s="29">
        <f>SUM('Дані з ДІСО'!V1095:X1095)</f>
        <v>0</v>
      </c>
      <c r="L1095" s="40">
        <f>ROUNDUP('Дані з ДІСО'!J1095/'Коефіцієнти АТО'!$R1095,0)</f>
        <v>54</v>
      </c>
      <c r="M1095" s="40">
        <f>ROUNDUP('Дані з ДІСО'!K1095/'Коефіцієнти АТО'!$R1095,0)</f>
        <v>75</v>
      </c>
      <c r="N1095" s="40">
        <f>ROUNDUP('Дані з ДІСО'!L1095/'Коефіцієнти АТО'!$R1095,0)</f>
        <v>18</v>
      </c>
      <c r="O1095" s="59">
        <f>(L1095*Параметри!$K$32+M1095*Параметри!$L$32+N1095*Параметри!$M$32)/18</f>
        <v>240.75</v>
      </c>
      <c r="P1095" s="41">
        <f>IF(H1095=0,"",'Дані з ДІСО'!Y1095/H1095)</f>
        <v>0</v>
      </c>
      <c r="Q1095" s="29">
        <f>IF(H1095=0,"",(1+0.25*P1095)*O1095*Параметри!$K$51)</f>
        <v>49310.465782842002</v>
      </c>
      <c r="R1095" s="29">
        <f>IF(H1095=0,"",Q1095*'Коефіцієнти АТО'!T1095)</f>
        <v>838.27791830831404</v>
      </c>
      <c r="S1095" s="29">
        <f>IF(H1095=0,"",H1095*(1+0.25*P1095)*Параметри!$K$66*Параметри!$K$20/1000)</f>
        <v>0</v>
      </c>
      <c r="T1095" s="29">
        <f>IF(H1095=0,"",H1095*(1+0.25*P1095)*'Коефіцієнти АТО'!$S1095*Параметри!$K$20/1000)</f>
        <v>10273.682473780818</v>
      </c>
      <c r="U1095" s="29">
        <f t="shared" si="156"/>
        <v>60422.426174931134</v>
      </c>
      <c r="V1095" s="29">
        <f t="shared" si="157"/>
        <v>60422.426174931134</v>
      </c>
      <c r="W1095" s="40">
        <f>ROUNDUP('Дані з ДІСО'!P1095/Параметри!$K$24,0)</f>
        <v>0</v>
      </c>
      <c r="X1095" s="40">
        <f>ROUNDUP('Дані з ДІСО'!Q1095/Параметри!$K$24,0)</f>
        <v>0</v>
      </c>
      <c r="Y1095" s="40">
        <f>ROUNDUP('Дані з ДІСО'!R1095/Параметри!$K$24,0)</f>
        <v>0</v>
      </c>
      <c r="Z1095" s="59">
        <f>(W1095*Параметри!$K$33+X1095*Параметри!$L$33+Y1095*Параметри!$M$33)/18</f>
        <v>0</v>
      </c>
      <c r="AA1095" s="41">
        <f>IF(J1095=0,0,'Дані з ДІСО'!AA1095/J1095)</f>
        <v>0</v>
      </c>
      <c r="AB1095" s="29">
        <f>(1+0.25*AA1095)*Z1095*Параметри!$K$51</f>
        <v>0</v>
      </c>
      <c r="AC1095" s="29">
        <f>AB1095*'Коефіцієнти АТО'!U1095</f>
        <v>0</v>
      </c>
      <c r="AD1095" s="29">
        <f>J1095*(1+0.25*AA1095)*Параметри!$K$66*Параметри!$K$20/1000</f>
        <v>0</v>
      </c>
      <c r="AE1095" s="29">
        <f>(1+0.25*AA1095)*J1095*'Коефіцієнти АТО'!S1095*Параметри!$K$20/1000</f>
        <v>0</v>
      </c>
      <c r="AF1095" s="29">
        <f t="shared" si="153"/>
        <v>0</v>
      </c>
      <c r="AG1095" s="29">
        <v>0</v>
      </c>
      <c r="AH1095" s="40">
        <v>28</v>
      </c>
      <c r="AI1095" s="40">
        <v>0</v>
      </c>
      <c r="AJ1095" s="40">
        <f t="shared" si="154"/>
        <v>0</v>
      </c>
      <c r="AK1095" s="29">
        <f>(AH1095+AI1095)*(1+0.25*AJ1095)*Параметри!$K$53</f>
        <v>5024.0197194880011</v>
      </c>
      <c r="AL1095" s="29">
        <f>ROUNDUP(('Дані з ДІСО'!AU1095+'Дані з ДІСО'!AW1095)/Параметри!$K$28,0)</f>
        <v>0</v>
      </c>
      <c r="AM1095" s="64">
        <f>AL1095*Параметри!$M$35/18</f>
        <v>0</v>
      </c>
      <c r="AN1095" s="29">
        <f>IF(AL1095=0,0,'Дані з ДІСО'!AW1095/SUM('Дані з ДІСО'!AU1095,'Дані з ДІСО'!AW1095))</f>
        <v>0</v>
      </c>
      <c r="AO1095" s="29">
        <f>(1+0.25*AN1095)*AM1095*Параметри!$K$51</f>
        <v>0</v>
      </c>
      <c r="AP1095" s="40">
        <f>ROUNDUP(('Дані з ДІСО'!AE1095+'Дані не з ДІСО'!E1095+'Дані не з ДІСО'!G1095)/Параметри!$K$69,0)</f>
        <v>0</v>
      </c>
      <c r="AQ1095" s="40">
        <f t="shared" si="158"/>
        <v>0</v>
      </c>
      <c r="AR1095" s="40">
        <f>IF(AP1095=0,0,('Дані з ДІСО'!AH1095+'Дані не з ДІСО'!G1095)/('Дані з ДІСО'!AE1095+'Дані не з ДІСО'!E1095+'Дані не з ДІСО'!G1095))</f>
        <v>0</v>
      </c>
      <c r="AS1095" s="29">
        <f>AQ1095*(1+0.25*AR1095)*Параметри!$K$51</f>
        <v>0</v>
      </c>
      <c r="AT1095" s="40">
        <f>ROUNDUP('Дані з ДІСО'!AF1095/Параметри!$K$70,0)</f>
        <v>0</v>
      </c>
      <c r="AU1095" s="40">
        <f t="shared" si="159"/>
        <v>0</v>
      </c>
      <c r="AV1095" s="40">
        <f>IF(AT1095=0,0,'Дані з ДІСО'!AI1095/'Дані з ДІСО'!AF1095)</f>
        <v>0</v>
      </c>
      <c r="AW1095" s="29">
        <f>AU1095*(1+0.25*AV1095)*Параметри!$K$51</f>
        <v>0</v>
      </c>
      <c r="AX1095" s="40">
        <f>ROUNDUP('Дані з ДІСО'!AR1095/Параметри!$K$29,0)</f>
        <v>0</v>
      </c>
      <c r="AY1095" s="40">
        <f>ROUNDUP('Дані з ДІСО'!AS1095/Параметри!$K$29,0)</f>
        <v>0</v>
      </c>
      <c r="AZ1095" s="40">
        <f>ROUNDUP('Дані з ДІСО'!AT1095/Параметри!$K$29,0)</f>
        <v>0</v>
      </c>
      <c r="BA1095" s="64">
        <f>(AX1095*Параметри!$K$32+AY1095*Параметри!$L$32+AZ1095*Параметри!$M$32)/18</f>
        <v>0</v>
      </c>
      <c r="BB1095" s="29">
        <f>(BA1095*Параметри!$K$51+SUM('Дані з ДІСО'!AR1095:AT1095)*Параметри!$K$48*Параметри!$K$20/1000)*Параметри!$K$74</f>
        <v>0</v>
      </c>
      <c r="BC1095" s="40">
        <f>ROUNDUP(('Дані не з ДІСО'!I1095+'Дані не з ДІСО'!K1095)/Параметри!$K$26,0)</f>
        <v>0</v>
      </c>
      <c r="BD1095" s="29">
        <f>BC1095*Параметри!$M$36/18</f>
        <v>0</v>
      </c>
      <c r="BE1095" s="40">
        <f>IF(BC1095=0,0,'Дані не з ДІСО'!K1095/('Дані не з ДІСО'!I1095+'Дані не з ДІСО'!K1095))</f>
        <v>0</v>
      </c>
      <c r="BF1095" s="29">
        <f>(1+0.25*BE1095)*BD1095*Параметри!$K$51</f>
        <v>0</v>
      </c>
      <c r="BG1095" s="40">
        <f>ROUNDUP('Дані не з ДІСО'!M1095/Параметри!$K$27,0)</f>
        <v>0</v>
      </c>
      <c r="BH1095" s="40">
        <f>BG1095*Параметри!$M$37/18</f>
        <v>0</v>
      </c>
      <c r="BI1095" s="29">
        <f>BH1095*Параметри!$K$51</f>
        <v>0</v>
      </c>
      <c r="BJ1095" s="29">
        <f>'Дані не з ДІСО'!N1095*Параметри!$K$76</f>
        <v>0</v>
      </c>
      <c r="BK1095" s="40">
        <f>ROUNDUP('Дані з ДІСО'!V1095/Параметри!$K$25,0)</f>
        <v>0</v>
      </c>
      <c r="BL1095" s="40">
        <f>ROUNDUP('Дані з ДІСО'!W1095/Параметри!$K$25,0)</f>
        <v>0</v>
      </c>
      <c r="BM1095" s="40">
        <f>ROUNDUP('Дані з ДІСО'!X1095/Параметри!$K$25,0)</f>
        <v>0</v>
      </c>
      <c r="BN1095" s="40">
        <f>(BK1095*Параметри!$K$34+BL1095*Параметри!$L$34+BM1095*Параметри!$M$34)/18</f>
        <v>0</v>
      </c>
      <c r="BO1095" s="40">
        <f>IF(K1095=0,0,'Дані з ДІСО'!AC1095/K1095)</f>
        <v>0</v>
      </c>
      <c r="BP1095" s="29">
        <f>(1+0.25*BO1095)*BN1095*Параметри!$K$51</f>
        <v>0</v>
      </c>
      <c r="BQ1095" s="29">
        <f>BP1095*'Коефіцієнти АТО'!U1095</f>
        <v>0</v>
      </c>
      <c r="BR1095" s="29">
        <f>K1095*(1+0.25*BO1095)*Параметри!$K$66*Параметри!$K$20/1000</f>
        <v>0</v>
      </c>
      <c r="BS1095" s="29">
        <f>(1+0.25*BO1095)*K1095*'Коефіцієнти АТО'!S1095*Параметри!$K$20/1000</f>
        <v>0</v>
      </c>
      <c r="BT1095" s="29">
        <f t="shared" si="160"/>
        <v>0</v>
      </c>
      <c r="BU1095" s="40">
        <f>ROUNDUP('Дані з ДІСО'!AG1095/Параметри!$K$71,0)</f>
        <v>0</v>
      </c>
      <c r="BV1095" s="40">
        <f t="shared" si="161"/>
        <v>0</v>
      </c>
      <c r="BW1095" s="40">
        <f>IF('Дані з ДІСО'!AG1095=0,0,'Дані з ДІСО'!AJ1095/'Дані з ДІСО'!AG1095)</f>
        <v>0</v>
      </c>
      <c r="BX1095" s="29">
        <f>BV1095*(1+0.25*BW1095)*Параметри!$K$51</f>
        <v>0</v>
      </c>
      <c r="BY1095" s="29">
        <f>ROUND(IF(Параметри!$K$77="No",CC1095,CC1095*Параметри!$K$78)+AG1095,1)</f>
        <v>58901.8</v>
      </c>
      <c r="BZ1095" s="29">
        <f>ROUND(IF(Параметри!$K$77="No",BF1095,BF1095*Параметри!$K$78),1)</f>
        <v>0</v>
      </c>
      <c r="CA1095" s="29">
        <f>ROUND(IF(Параметри!$K$77="No",BI1095,BI1095*Параметри!$K$78),1)</f>
        <v>0</v>
      </c>
      <c r="CB1095" s="29">
        <f>ROUND(IF(Параметри!$K$77="No",BJ1095,BJ1095*Параметри!$K$78),1)</f>
        <v>0</v>
      </c>
      <c r="CC1095" s="29">
        <f t="shared" si="155"/>
        <v>65446.445894419136</v>
      </c>
    </row>
    <row r="1096" spans="1:81">
      <c r="A1096" s="9">
        <v>1095</v>
      </c>
      <c r="B1096" s="9" t="s">
        <v>3145</v>
      </c>
      <c r="C1096" s="9" t="s">
        <v>3146</v>
      </c>
      <c r="D1096" s="9" t="s">
        <v>4119</v>
      </c>
      <c r="E1096" s="9" t="s">
        <v>21</v>
      </c>
      <c r="F1096" s="9" t="s">
        <v>4151</v>
      </c>
      <c r="G1096" s="9" t="s">
        <v>2277</v>
      </c>
      <c r="H1096" s="29">
        <f>SUM('Дані з ДІСО'!J1096:L1096)</f>
        <v>1315</v>
      </c>
      <c r="I1096" s="29">
        <f>SUM('Дані з ДІСО'!G1096:I1096)</f>
        <v>78</v>
      </c>
      <c r="J1096" s="29">
        <f>SUM('Дані з ДІСО'!P1096:R1096)</f>
        <v>0</v>
      </c>
      <c r="K1096" s="29">
        <f>SUM('Дані з ДІСО'!V1096:X1096)</f>
        <v>0</v>
      </c>
      <c r="L1096" s="40">
        <f>ROUNDUP('Дані з ДІСО'!J1096/'Коефіцієнти АТО'!$R1096,0)</f>
        <v>29</v>
      </c>
      <c r="M1096" s="40">
        <f>ROUNDUP('Дані з ДІСО'!K1096/'Коефіцієнти АТО'!$R1096,0)</f>
        <v>42</v>
      </c>
      <c r="N1096" s="40">
        <f>ROUNDUP('Дані з ДІСО'!L1096/'Коефіцієнти АТО'!$R1096,0)</f>
        <v>6</v>
      </c>
      <c r="O1096" s="59">
        <f>(L1096*Параметри!$K$32+M1096*Параметри!$L$32+N1096*Параметри!$M$32)/18</f>
        <v>125.1888888888889</v>
      </c>
      <c r="P1096" s="41">
        <f>IF(H1096=0,"",'Дані з ДІСО'!Y1096/H1096)</f>
        <v>0</v>
      </c>
      <c r="Q1096" s="29">
        <f>IF(H1096=0,"",(1+0.25*P1096)*O1096*Параметри!$K$51)</f>
        <v>25641.214629065689</v>
      </c>
      <c r="R1096" s="29">
        <f>IF(H1096=0,"",Q1096*'Коефіцієнти АТО'!T1096)</f>
        <v>435.90064869411674</v>
      </c>
      <c r="S1096" s="29">
        <f>IF(H1096=0,"",H1096*(1+0.25*P1096)*Параметри!$K$66*Параметри!$K$20/1000)</f>
        <v>0</v>
      </c>
      <c r="T1096" s="29">
        <f>IF(H1096=0,"",H1096*(1+0.25*P1096)*'Коефіцієнти АТО'!$S1096*Параметри!$K$20/1000)</f>
        <v>5381.3303642353676</v>
      </c>
      <c r="U1096" s="29">
        <f t="shared" si="156"/>
        <v>31458.445641995175</v>
      </c>
      <c r="V1096" s="29">
        <f t="shared" si="157"/>
        <v>31458.445641995175</v>
      </c>
      <c r="W1096" s="40">
        <f>ROUNDUP('Дані з ДІСО'!P1096/Параметри!$K$24,0)</f>
        <v>0</v>
      </c>
      <c r="X1096" s="40">
        <f>ROUNDUP('Дані з ДІСО'!Q1096/Параметри!$K$24,0)</f>
        <v>0</v>
      </c>
      <c r="Y1096" s="40">
        <f>ROUNDUP('Дані з ДІСО'!R1096/Параметри!$K$24,0)</f>
        <v>0</v>
      </c>
      <c r="Z1096" s="59">
        <f>(W1096*Параметри!$K$33+X1096*Параметри!$L$33+Y1096*Параметри!$M$33)/18</f>
        <v>0</v>
      </c>
      <c r="AA1096" s="41">
        <f>IF(J1096=0,0,'Дані з ДІСО'!AA1096/J1096)</f>
        <v>0</v>
      </c>
      <c r="AB1096" s="29">
        <f>(1+0.25*AA1096)*Z1096*Параметри!$K$51</f>
        <v>0</v>
      </c>
      <c r="AC1096" s="29">
        <f>AB1096*'Коефіцієнти АТО'!U1096</f>
        <v>0</v>
      </c>
      <c r="AD1096" s="29">
        <f>J1096*(1+0.25*AA1096)*Параметри!$K$66*Параметри!$K$20/1000</f>
        <v>0</v>
      </c>
      <c r="AE1096" s="29">
        <f>(1+0.25*AA1096)*J1096*'Коефіцієнти АТО'!S1096*Параметри!$K$20/1000</f>
        <v>0</v>
      </c>
      <c r="AF1096" s="29">
        <f t="shared" si="153"/>
        <v>0</v>
      </c>
      <c r="AG1096" s="29">
        <v>0</v>
      </c>
      <c r="AH1096" s="40">
        <v>13</v>
      </c>
      <c r="AI1096" s="40">
        <v>0</v>
      </c>
      <c r="AJ1096" s="40">
        <f t="shared" si="154"/>
        <v>0</v>
      </c>
      <c r="AK1096" s="29">
        <f>(AH1096+AI1096)*(1+0.25*AJ1096)*Параметри!$K$53</f>
        <v>2332.5805840480007</v>
      </c>
      <c r="AL1096" s="29">
        <f>ROUNDUP(('Дані з ДІСО'!AU1096+'Дані з ДІСО'!AW1096)/Параметри!$K$28,0)</f>
        <v>0</v>
      </c>
      <c r="AM1096" s="64">
        <f>AL1096*Параметри!$M$35/18</f>
        <v>0</v>
      </c>
      <c r="AN1096" s="29">
        <f>IF(AL1096=0,0,'Дані з ДІСО'!AW1096/SUM('Дані з ДІСО'!AU1096,'Дані з ДІСО'!AW1096))</f>
        <v>0</v>
      </c>
      <c r="AO1096" s="29">
        <f>(1+0.25*AN1096)*AM1096*Параметри!$K$51</f>
        <v>0</v>
      </c>
      <c r="AP1096" s="40">
        <f>ROUNDUP(('Дані з ДІСО'!AE1096+'Дані не з ДІСО'!E1096+'Дані не з ДІСО'!G1096)/Параметри!$K$69,0)</f>
        <v>0</v>
      </c>
      <c r="AQ1096" s="40">
        <f t="shared" si="158"/>
        <v>0</v>
      </c>
      <c r="AR1096" s="40">
        <f>IF(AP1096=0,0,('Дані з ДІСО'!AH1096+'Дані не з ДІСО'!G1096)/('Дані з ДІСО'!AE1096+'Дані не з ДІСО'!E1096+'Дані не з ДІСО'!G1096))</f>
        <v>0</v>
      </c>
      <c r="AS1096" s="29">
        <f>AQ1096*(1+0.25*AR1096)*Параметри!$K$51</f>
        <v>0</v>
      </c>
      <c r="AT1096" s="40">
        <f>ROUNDUP('Дані з ДІСО'!AF1096/Параметри!$K$70,0)</f>
        <v>0</v>
      </c>
      <c r="AU1096" s="40">
        <f t="shared" si="159"/>
        <v>0</v>
      </c>
      <c r="AV1096" s="40">
        <f>IF(AT1096=0,0,'Дані з ДІСО'!AI1096/'Дані з ДІСО'!AF1096)</f>
        <v>0</v>
      </c>
      <c r="AW1096" s="29">
        <f>AU1096*(1+0.25*AV1096)*Параметри!$K$51</f>
        <v>0</v>
      </c>
      <c r="AX1096" s="40">
        <f>ROUNDUP('Дані з ДІСО'!AR1096/Параметри!$K$29,0)</f>
        <v>0</v>
      </c>
      <c r="AY1096" s="40">
        <f>ROUNDUP('Дані з ДІСО'!AS1096/Параметри!$K$29,0)</f>
        <v>0</v>
      </c>
      <c r="AZ1096" s="40">
        <f>ROUNDUP('Дані з ДІСО'!AT1096/Параметри!$K$29,0)</f>
        <v>0</v>
      </c>
      <c r="BA1096" s="64">
        <f>(AX1096*Параметри!$K$32+AY1096*Параметри!$L$32+AZ1096*Параметри!$M$32)/18</f>
        <v>0</v>
      </c>
      <c r="BB1096" s="29">
        <f>(BA1096*Параметри!$K$51+SUM('Дані з ДІСО'!AR1096:AT1096)*Параметри!$K$48*Параметри!$K$20/1000)*Параметри!$K$74</f>
        <v>0</v>
      </c>
      <c r="BC1096" s="40">
        <f>ROUNDUP(('Дані не з ДІСО'!I1096+'Дані не з ДІСО'!K1096)/Параметри!$K$26,0)</f>
        <v>0</v>
      </c>
      <c r="BD1096" s="29">
        <f>BC1096*Параметри!$M$36/18</f>
        <v>0</v>
      </c>
      <c r="BE1096" s="40">
        <f>IF(BC1096=0,0,'Дані не з ДІСО'!K1096/('Дані не з ДІСО'!I1096+'Дані не з ДІСО'!K1096))</f>
        <v>0</v>
      </c>
      <c r="BF1096" s="29">
        <f>(1+0.25*BE1096)*BD1096*Параметри!$K$51</f>
        <v>0</v>
      </c>
      <c r="BG1096" s="40">
        <f>ROUNDUP('Дані не з ДІСО'!M1096/Параметри!$K$27,0)</f>
        <v>0</v>
      </c>
      <c r="BH1096" s="40">
        <f>BG1096*Параметри!$M$37/18</f>
        <v>0</v>
      </c>
      <c r="BI1096" s="29">
        <f>BH1096*Параметри!$K$51</f>
        <v>0</v>
      </c>
      <c r="BJ1096" s="29">
        <f>'Дані не з ДІСО'!N1096*Параметри!$K$76</f>
        <v>0</v>
      </c>
      <c r="BK1096" s="40">
        <f>ROUNDUP('Дані з ДІСО'!V1096/Параметри!$K$25,0)</f>
        <v>0</v>
      </c>
      <c r="BL1096" s="40">
        <f>ROUNDUP('Дані з ДІСО'!W1096/Параметри!$K$25,0)</f>
        <v>0</v>
      </c>
      <c r="BM1096" s="40">
        <f>ROUNDUP('Дані з ДІСО'!X1096/Параметри!$K$25,0)</f>
        <v>0</v>
      </c>
      <c r="BN1096" s="40">
        <f>(BK1096*Параметри!$K$34+BL1096*Параметри!$L$34+BM1096*Параметри!$M$34)/18</f>
        <v>0</v>
      </c>
      <c r="BO1096" s="40">
        <f>IF(K1096=0,0,'Дані з ДІСО'!AC1096/K1096)</f>
        <v>0</v>
      </c>
      <c r="BP1096" s="29">
        <f>(1+0.25*BO1096)*BN1096*Параметри!$K$51</f>
        <v>0</v>
      </c>
      <c r="BQ1096" s="29">
        <f>BP1096*'Коефіцієнти АТО'!U1096</f>
        <v>0</v>
      </c>
      <c r="BR1096" s="29">
        <f>K1096*(1+0.25*BO1096)*Параметри!$K$66*Параметри!$K$20/1000</f>
        <v>0</v>
      </c>
      <c r="BS1096" s="29">
        <f>(1+0.25*BO1096)*K1096*'Коефіцієнти АТО'!S1096*Параметри!$K$20/1000</f>
        <v>0</v>
      </c>
      <c r="BT1096" s="29">
        <f t="shared" si="160"/>
        <v>0</v>
      </c>
      <c r="BU1096" s="40">
        <f>ROUNDUP('Дані з ДІСО'!AG1096/Параметри!$K$71,0)</f>
        <v>0</v>
      </c>
      <c r="BV1096" s="40">
        <f t="shared" si="161"/>
        <v>0</v>
      </c>
      <c r="BW1096" s="40">
        <f>IF('Дані з ДІСО'!AG1096=0,0,'Дані з ДІСО'!AJ1096/'Дані з ДІСО'!AG1096)</f>
        <v>0</v>
      </c>
      <c r="BX1096" s="29">
        <f>BV1096*(1+0.25*BW1096)*Параметри!$K$51</f>
        <v>0</v>
      </c>
      <c r="BY1096" s="29">
        <f>ROUND(IF(Параметри!$K$77="No",CC1096,CC1096*Параметри!$K$78)+AG1096,1)</f>
        <v>30411.9</v>
      </c>
      <c r="BZ1096" s="29">
        <f>ROUND(IF(Параметри!$K$77="No",BF1096,BF1096*Параметри!$K$78),1)</f>
        <v>0</v>
      </c>
      <c r="CA1096" s="29">
        <f>ROUND(IF(Параметри!$K$77="No",BI1096,BI1096*Параметри!$K$78),1)</f>
        <v>0</v>
      </c>
      <c r="CB1096" s="29">
        <f>ROUND(IF(Параметри!$K$77="No",BJ1096,BJ1096*Параметри!$K$78),1)</f>
        <v>0</v>
      </c>
      <c r="CC1096" s="29">
        <f t="shared" si="155"/>
        <v>33791.026226043177</v>
      </c>
    </row>
    <row r="1097" spans="1:81">
      <c r="A1097" s="9">
        <v>1096</v>
      </c>
      <c r="B1097" s="9" t="s">
        <v>3145</v>
      </c>
      <c r="C1097" s="9" t="s">
        <v>3146</v>
      </c>
      <c r="D1097" s="9" t="s">
        <v>4119</v>
      </c>
      <c r="E1097" s="9" t="s">
        <v>21</v>
      </c>
      <c r="F1097" s="9" t="s">
        <v>4152</v>
      </c>
      <c r="G1097" s="9" t="s">
        <v>2279</v>
      </c>
      <c r="H1097" s="29">
        <f>SUM('Дані з ДІСО'!J1097:L1097)</f>
        <v>1786</v>
      </c>
      <c r="I1097" s="29">
        <f>SUM('Дані з ДІСО'!G1097:I1097)</f>
        <v>151</v>
      </c>
      <c r="J1097" s="29">
        <f>SUM('Дані з ДІСО'!P1097:R1097)</f>
        <v>0</v>
      </c>
      <c r="K1097" s="29">
        <f>SUM('Дані з ДІСО'!V1097:X1097)</f>
        <v>0</v>
      </c>
      <c r="L1097" s="40">
        <f>ROUNDUP('Дані з ДІСО'!J1097/'Коефіцієнти АТО'!$R1097,0)</f>
        <v>47</v>
      </c>
      <c r="M1097" s="40">
        <f>ROUNDUP('Дані з ДІСО'!K1097/'Коефіцієнти АТО'!$R1097,0)</f>
        <v>69</v>
      </c>
      <c r="N1097" s="40">
        <f>ROUNDUP('Дані з ДІСО'!L1097/'Коефіцієнти АТО'!$R1097,0)</f>
        <v>8</v>
      </c>
      <c r="O1097" s="59">
        <f>(L1097*Параметри!$K$32+M1097*Параметри!$L$32+N1097*Параметри!$M$32)/18</f>
        <v>201.18333333333334</v>
      </c>
      <c r="P1097" s="41">
        <f>IF(H1097=0,"",'Дані з ДІСО'!Y1097/H1097)</f>
        <v>0</v>
      </c>
      <c r="Q1097" s="29">
        <f>IF(H1097=0,"",(1+0.25*P1097)*O1097*Параметри!$K$51)</f>
        <v>41206.412770140931</v>
      </c>
      <c r="R1097" s="29">
        <f>IF(H1097=0,"",Q1097*'Коефіцієнти АТО'!T1097)</f>
        <v>700.50901709239588</v>
      </c>
      <c r="S1097" s="29">
        <f>IF(H1097=0,"",H1097*(1+0.25*P1097)*Параметри!$K$66*Параметри!$K$20/1000)</f>
        <v>0</v>
      </c>
      <c r="T1097" s="29">
        <f>IF(H1097=0,"",H1097*(1+0.25*P1097)*'Коефіцієнти АТО'!$S1097*Параметри!$K$20/1000)</f>
        <v>8158.6469089250968</v>
      </c>
      <c r="U1097" s="29">
        <f t="shared" si="156"/>
        <v>50065.568696158422</v>
      </c>
      <c r="V1097" s="29">
        <f t="shared" si="157"/>
        <v>50065.568696158422</v>
      </c>
      <c r="W1097" s="40">
        <f>ROUNDUP('Дані з ДІСО'!P1097/Параметри!$K$24,0)</f>
        <v>0</v>
      </c>
      <c r="X1097" s="40">
        <f>ROUNDUP('Дані з ДІСО'!Q1097/Параметри!$K$24,0)</f>
        <v>0</v>
      </c>
      <c r="Y1097" s="40">
        <f>ROUNDUP('Дані з ДІСО'!R1097/Параметри!$K$24,0)</f>
        <v>0</v>
      </c>
      <c r="Z1097" s="59">
        <f>(W1097*Параметри!$K$33+X1097*Параметри!$L$33+Y1097*Параметри!$M$33)/18</f>
        <v>0</v>
      </c>
      <c r="AA1097" s="41">
        <f>IF(J1097=0,0,'Дані з ДІСО'!AA1097/J1097)</f>
        <v>0</v>
      </c>
      <c r="AB1097" s="29">
        <f>(1+0.25*AA1097)*Z1097*Параметри!$K$51</f>
        <v>0</v>
      </c>
      <c r="AC1097" s="29">
        <f>AB1097*'Коефіцієнти АТО'!U1097</f>
        <v>0</v>
      </c>
      <c r="AD1097" s="29">
        <f>J1097*(1+0.25*AA1097)*Параметри!$K$66*Параметри!$K$20/1000</f>
        <v>0</v>
      </c>
      <c r="AE1097" s="29">
        <f>(1+0.25*AA1097)*J1097*'Коефіцієнти АТО'!S1097*Параметри!$K$20/1000</f>
        <v>0</v>
      </c>
      <c r="AF1097" s="29">
        <f t="shared" si="153"/>
        <v>0</v>
      </c>
      <c r="AG1097" s="29">
        <v>0</v>
      </c>
      <c r="AH1097" s="40">
        <v>14</v>
      </c>
      <c r="AI1097" s="40">
        <v>0</v>
      </c>
      <c r="AJ1097" s="40">
        <f t="shared" si="154"/>
        <v>0</v>
      </c>
      <c r="AK1097" s="29">
        <f>(AH1097+AI1097)*(1+0.25*AJ1097)*Параметри!$K$53</f>
        <v>2512.0098597440006</v>
      </c>
      <c r="AL1097" s="29">
        <f>ROUNDUP(('Дані з ДІСО'!AU1097+'Дані з ДІСО'!AW1097)/Параметри!$K$28,0)</f>
        <v>0</v>
      </c>
      <c r="AM1097" s="64">
        <f>AL1097*Параметри!$M$35/18</f>
        <v>0</v>
      </c>
      <c r="AN1097" s="29">
        <f>IF(AL1097=0,0,'Дані з ДІСО'!AW1097/SUM('Дані з ДІСО'!AU1097,'Дані з ДІСО'!AW1097))</f>
        <v>0</v>
      </c>
      <c r="AO1097" s="29">
        <f>(1+0.25*AN1097)*AM1097*Параметри!$K$51</f>
        <v>0</v>
      </c>
      <c r="AP1097" s="40">
        <f>ROUNDUP(('Дані з ДІСО'!AE1097+'Дані не з ДІСО'!E1097+'Дані не з ДІСО'!G1097)/Параметри!$K$69,0)</f>
        <v>0</v>
      </c>
      <c r="AQ1097" s="40">
        <f t="shared" si="158"/>
        <v>0</v>
      </c>
      <c r="AR1097" s="40">
        <f>IF(AP1097=0,0,('Дані з ДІСО'!AH1097+'Дані не з ДІСО'!G1097)/('Дані з ДІСО'!AE1097+'Дані не з ДІСО'!E1097+'Дані не з ДІСО'!G1097))</f>
        <v>0</v>
      </c>
      <c r="AS1097" s="29">
        <f>AQ1097*(1+0.25*AR1097)*Параметри!$K$51</f>
        <v>0</v>
      </c>
      <c r="AT1097" s="40">
        <f>ROUNDUP('Дані з ДІСО'!AF1097/Параметри!$K$70,0)</f>
        <v>0</v>
      </c>
      <c r="AU1097" s="40">
        <f t="shared" si="159"/>
        <v>0</v>
      </c>
      <c r="AV1097" s="40">
        <f>IF(AT1097=0,0,'Дані з ДІСО'!AI1097/'Дані з ДІСО'!AF1097)</f>
        <v>0</v>
      </c>
      <c r="AW1097" s="29">
        <f>AU1097*(1+0.25*AV1097)*Параметри!$K$51</f>
        <v>0</v>
      </c>
      <c r="AX1097" s="40">
        <f>ROUNDUP('Дані з ДІСО'!AR1097/Параметри!$K$29,0)</f>
        <v>0</v>
      </c>
      <c r="AY1097" s="40">
        <f>ROUNDUP('Дані з ДІСО'!AS1097/Параметри!$K$29,0)</f>
        <v>0</v>
      </c>
      <c r="AZ1097" s="40">
        <f>ROUNDUP('Дані з ДІСО'!AT1097/Параметри!$K$29,0)</f>
        <v>0</v>
      </c>
      <c r="BA1097" s="64">
        <f>(AX1097*Параметри!$K$32+AY1097*Параметри!$L$32+AZ1097*Параметри!$M$32)/18</f>
        <v>0</v>
      </c>
      <c r="BB1097" s="29">
        <f>(BA1097*Параметри!$K$51+SUM('Дані з ДІСО'!AR1097:AT1097)*Параметри!$K$48*Параметри!$K$20/1000)*Параметри!$K$74</f>
        <v>0</v>
      </c>
      <c r="BC1097" s="40">
        <f>ROUNDUP(('Дані не з ДІСО'!I1097+'Дані не з ДІСО'!K1097)/Параметри!$K$26,0)</f>
        <v>0</v>
      </c>
      <c r="BD1097" s="29">
        <f>BC1097*Параметри!$M$36/18</f>
        <v>0</v>
      </c>
      <c r="BE1097" s="40">
        <f>IF(BC1097=0,0,'Дані не з ДІСО'!K1097/('Дані не з ДІСО'!I1097+'Дані не з ДІСО'!K1097))</f>
        <v>0</v>
      </c>
      <c r="BF1097" s="29">
        <f>(1+0.25*BE1097)*BD1097*Параметри!$K$51</f>
        <v>0</v>
      </c>
      <c r="BG1097" s="40">
        <f>ROUNDUP('Дані не з ДІСО'!M1097/Параметри!$K$27,0)</f>
        <v>0</v>
      </c>
      <c r="BH1097" s="40">
        <f>BG1097*Параметри!$M$37/18</f>
        <v>0</v>
      </c>
      <c r="BI1097" s="29">
        <f>BH1097*Параметри!$K$51</f>
        <v>0</v>
      </c>
      <c r="BJ1097" s="29">
        <f>'Дані не з ДІСО'!N1097*Параметри!$K$76</f>
        <v>0</v>
      </c>
      <c r="BK1097" s="40">
        <f>ROUNDUP('Дані з ДІСО'!V1097/Параметри!$K$25,0)</f>
        <v>0</v>
      </c>
      <c r="BL1097" s="40">
        <f>ROUNDUP('Дані з ДІСО'!W1097/Параметри!$K$25,0)</f>
        <v>0</v>
      </c>
      <c r="BM1097" s="40">
        <f>ROUNDUP('Дані з ДІСО'!X1097/Параметри!$K$25,0)</f>
        <v>0</v>
      </c>
      <c r="BN1097" s="40">
        <f>(BK1097*Параметри!$K$34+BL1097*Параметри!$L$34+BM1097*Параметри!$M$34)/18</f>
        <v>0</v>
      </c>
      <c r="BO1097" s="40">
        <f>IF(K1097=0,0,'Дані з ДІСО'!AC1097/K1097)</f>
        <v>0</v>
      </c>
      <c r="BP1097" s="29">
        <f>(1+0.25*BO1097)*BN1097*Параметри!$K$51</f>
        <v>0</v>
      </c>
      <c r="BQ1097" s="29">
        <f>BP1097*'Коефіцієнти АТО'!U1097</f>
        <v>0</v>
      </c>
      <c r="BR1097" s="29">
        <f>K1097*(1+0.25*BO1097)*Параметри!$K$66*Параметри!$K$20/1000</f>
        <v>0</v>
      </c>
      <c r="BS1097" s="29">
        <f>(1+0.25*BO1097)*K1097*'Коефіцієнти АТО'!S1097*Параметри!$K$20/1000</f>
        <v>0</v>
      </c>
      <c r="BT1097" s="29">
        <f t="shared" si="160"/>
        <v>0</v>
      </c>
      <c r="BU1097" s="40">
        <f>ROUNDUP('Дані з ДІСО'!AG1097/Параметри!$K$71,0)</f>
        <v>0</v>
      </c>
      <c r="BV1097" s="40">
        <f t="shared" si="161"/>
        <v>0</v>
      </c>
      <c r="BW1097" s="40">
        <f>IF('Дані з ДІСО'!AG1097=0,0,'Дані з ДІСО'!AJ1097/'Дані з ДІСО'!AG1097)</f>
        <v>0</v>
      </c>
      <c r="BX1097" s="29">
        <f>BV1097*(1+0.25*BW1097)*Параметри!$K$51</f>
        <v>0</v>
      </c>
      <c r="BY1097" s="29">
        <f>ROUND(IF(Параметри!$K$77="No",CC1097,CC1097*Параметри!$K$78)+AG1097,1)</f>
        <v>47319.8</v>
      </c>
      <c r="BZ1097" s="29">
        <f>ROUND(IF(Параметри!$K$77="No",BF1097,BF1097*Параметри!$K$78),1)</f>
        <v>0</v>
      </c>
      <c r="CA1097" s="29">
        <f>ROUND(IF(Параметри!$K$77="No",BI1097,BI1097*Параметри!$K$78),1)</f>
        <v>0</v>
      </c>
      <c r="CB1097" s="29">
        <f>ROUND(IF(Параметри!$K$77="No",BJ1097,BJ1097*Параметри!$K$78),1)</f>
        <v>0</v>
      </c>
      <c r="CC1097" s="29">
        <f t="shared" si="155"/>
        <v>52577.578555902423</v>
      </c>
    </row>
    <row r="1098" spans="1:81">
      <c r="A1098" s="9">
        <v>1097</v>
      </c>
      <c r="B1098" s="9" t="s">
        <v>3151</v>
      </c>
      <c r="C1098" s="9" t="s">
        <v>3151</v>
      </c>
      <c r="D1098" s="9" t="s">
        <v>4119</v>
      </c>
      <c r="E1098" s="9" t="s">
        <v>29</v>
      </c>
      <c r="F1098" s="9" t="s">
        <v>4153</v>
      </c>
      <c r="G1098" s="9" t="s">
        <v>2281</v>
      </c>
      <c r="H1098" s="29">
        <f>SUM('Дані з ДІСО'!J1098:L1098)</f>
        <v>1584</v>
      </c>
      <c r="I1098" s="29">
        <f>SUM('Дані з ДІСО'!G1098:I1098)</f>
        <v>151</v>
      </c>
      <c r="J1098" s="29">
        <f>SUM('Дані з ДІСО'!P1098:R1098)</f>
        <v>0</v>
      </c>
      <c r="K1098" s="29">
        <f>SUM('Дані з ДІСО'!V1098:X1098)</f>
        <v>0</v>
      </c>
      <c r="L1098" s="40">
        <f>ROUNDUP('Дані з ДІСО'!J1098/'Коефіцієнти АТО'!$R1098,0)</f>
        <v>46</v>
      </c>
      <c r="M1098" s="40">
        <f>ROUNDUP('Дані з ДІСО'!K1098/'Коефіцієнти АТО'!$R1098,0)</f>
        <v>63</v>
      </c>
      <c r="N1098" s="40">
        <f>ROUNDUP('Дані з ДІСО'!L1098/'Коефіцієнти АТО'!$R1098,0)</f>
        <v>10</v>
      </c>
      <c r="O1098" s="59">
        <f>(L1098*Параметри!$K$32+M1098*Параметри!$L$32+N1098*Параметри!$M$32)/18</f>
        <v>192.95000000000002</v>
      </c>
      <c r="P1098" s="41">
        <f>IF(H1098=0,"",'Дані з ДІСО'!Y1098/H1098)</f>
        <v>0</v>
      </c>
      <c r="Q1098" s="29">
        <f>IF(H1098=0,"",(1+0.25*P1098)*O1098*Параметри!$K$51)</f>
        <v>39520.059700101199</v>
      </c>
      <c r="R1098" s="29">
        <f>IF(H1098=0,"",Q1098*'Коефіцієнти АТО'!T1098)</f>
        <v>671.84101490172043</v>
      </c>
      <c r="S1098" s="29">
        <f>IF(H1098=0,"",H1098*(1+0.25*P1098)*Параметри!$K$66*Параметри!$K$20/1000)</f>
        <v>0</v>
      </c>
      <c r="T1098" s="29">
        <f>IF(H1098=0,"",H1098*(1+0.25*P1098)*'Коефіцієнти АТО'!$S1098*Параметри!$K$20/1000)</f>
        <v>7989.6267881914873</v>
      </c>
      <c r="U1098" s="29">
        <f t="shared" si="156"/>
        <v>48181.527503194411</v>
      </c>
      <c r="V1098" s="29">
        <f t="shared" si="157"/>
        <v>48181.527503194411</v>
      </c>
      <c r="W1098" s="40">
        <f>ROUNDUP('Дані з ДІСО'!P1098/Параметри!$K$24,0)</f>
        <v>0</v>
      </c>
      <c r="X1098" s="40">
        <f>ROUNDUP('Дані з ДІСО'!Q1098/Параметри!$K$24,0)</f>
        <v>0</v>
      </c>
      <c r="Y1098" s="40">
        <f>ROUNDUP('Дані з ДІСО'!R1098/Параметри!$K$24,0)</f>
        <v>0</v>
      </c>
      <c r="Z1098" s="59">
        <f>(W1098*Параметри!$K$33+X1098*Параметри!$L$33+Y1098*Параметри!$M$33)/18</f>
        <v>0</v>
      </c>
      <c r="AA1098" s="41">
        <f>IF(J1098=0,0,'Дані з ДІСО'!AA1098/J1098)</f>
        <v>0</v>
      </c>
      <c r="AB1098" s="29">
        <f>(1+0.25*AA1098)*Z1098*Параметри!$K$51</f>
        <v>0</v>
      </c>
      <c r="AC1098" s="29">
        <f>AB1098*'Коефіцієнти АТО'!U1098</f>
        <v>0</v>
      </c>
      <c r="AD1098" s="29">
        <f>J1098*(1+0.25*AA1098)*Параметри!$K$66*Параметри!$K$20/1000</f>
        <v>0</v>
      </c>
      <c r="AE1098" s="29">
        <f>(1+0.25*AA1098)*J1098*'Коефіцієнти АТО'!S1098*Параметри!$K$20/1000</f>
        <v>0</v>
      </c>
      <c r="AF1098" s="29">
        <f t="shared" si="153"/>
        <v>0</v>
      </c>
      <c r="AG1098" s="29">
        <v>0</v>
      </c>
      <c r="AH1098" s="40">
        <v>7</v>
      </c>
      <c r="AI1098" s="40">
        <v>0</v>
      </c>
      <c r="AJ1098" s="40">
        <f t="shared" si="154"/>
        <v>0</v>
      </c>
      <c r="AK1098" s="29">
        <f>(AH1098+AI1098)*(1+0.25*AJ1098)*Параметри!$K$53</f>
        <v>1256.0049298720003</v>
      </c>
      <c r="AL1098" s="29">
        <f>ROUNDUP(('Дані з ДІСО'!AU1098+'Дані з ДІСО'!AW1098)/Параметри!$K$28,0)</f>
        <v>0</v>
      </c>
      <c r="AM1098" s="64">
        <f>AL1098*Параметри!$M$35/18</f>
        <v>0</v>
      </c>
      <c r="AN1098" s="29">
        <f>IF(AL1098=0,0,'Дані з ДІСО'!AW1098/SUM('Дані з ДІСО'!AU1098,'Дані з ДІСО'!AW1098))</f>
        <v>0</v>
      </c>
      <c r="AO1098" s="29">
        <f>(1+0.25*AN1098)*AM1098*Параметри!$K$51</f>
        <v>0</v>
      </c>
      <c r="AP1098" s="40">
        <f>ROUNDUP(('Дані з ДІСО'!AE1098+'Дані не з ДІСО'!E1098+'Дані не з ДІСО'!G1098)/Параметри!$K$69,0)</f>
        <v>0</v>
      </c>
      <c r="AQ1098" s="40">
        <f t="shared" si="158"/>
        <v>0</v>
      </c>
      <c r="AR1098" s="40">
        <f>IF(AP1098=0,0,('Дані з ДІСО'!AH1098+'Дані не з ДІСО'!G1098)/('Дані з ДІСО'!AE1098+'Дані не з ДІСО'!E1098+'Дані не з ДІСО'!G1098))</f>
        <v>0</v>
      </c>
      <c r="AS1098" s="29">
        <f>AQ1098*(1+0.25*AR1098)*Параметри!$K$51</f>
        <v>0</v>
      </c>
      <c r="AT1098" s="40">
        <f>ROUNDUP('Дані з ДІСО'!AF1098/Параметри!$K$70,0)</f>
        <v>0</v>
      </c>
      <c r="AU1098" s="40">
        <f t="shared" si="159"/>
        <v>0</v>
      </c>
      <c r="AV1098" s="40">
        <f>IF(AT1098=0,0,'Дані з ДІСО'!AI1098/'Дані з ДІСО'!AF1098)</f>
        <v>0</v>
      </c>
      <c r="AW1098" s="29">
        <f>AU1098*(1+0.25*AV1098)*Параметри!$K$51</f>
        <v>0</v>
      </c>
      <c r="AX1098" s="40">
        <f>ROUNDUP('Дані з ДІСО'!AR1098/Параметри!$K$29,0)</f>
        <v>0</v>
      </c>
      <c r="AY1098" s="40">
        <f>ROUNDUP('Дані з ДІСО'!AS1098/Параметри!$K$29,0)</f>
        <v>0</v>
      </c>
      <c r="AZ1098" s="40">
        <f>ROUNDUP('Дані з ДІСО'!AT1098/Параметри!$K$29,0)</f>
        <v>0</v>
      </c>
      <c r="BA1098" s="64">
        <f>(AX1098*Параметри!$K$32+AY1098*Параметри!$L$32+AZ1098*Параметри!$M$32)/18</f>
        <v>0</v>
      </c>
      <c r="BB1098" s="29">
        <f>(BA1098*Параметри!$K$51+SUM('Дані з ДІСО'!AR1098:AT1098)*Параметри!$K$48*Параметри!$K$20/1000)*Параметри!$K$74</f>
        <v>0</v>
      </c>
      <c r="BC1098" s="40">
        <f>ROUNDUP(('Дані не з ДІСО'!I1098+'Дані не з ДІСО'!K1098)/Параметри!$K$26,0)</f>
        <v>0</v>
      </c>
      <c r="BD1098" s="29">
        <f>BC1098*Параметри!$M$36/18</f>
        <v>0</v>
      </c>
      <c r="BE1098" s="40">
        <f>IF(BC1098=0,0,'Дані не з ДІСО'!K1098/('Дані не з ДІСО'!I1098+'Дані не з ДІСО'!K1098))</f>
        <v>0</v>
      </c>
      <c r="BF1098" s="29">
        <f>(1+0.25*BE1098)*BD1098*Параметри!$K$51</f>
        <v>0</v>
      </c>
      <c r="BG1098" s="40">
        <f>ROUNDUP('Дані не з ДІСО'!M1098/Параметри!$K$27,0)</f>
        <v>0</v>
      </c>
      <c r="BH1098" s="40">
        <f>BG1098*Параметри!$M$37/18</f>
        <v>0</v>
      </c>
      <c r="BI1098" s="29">
        <f>BH1098*Параметри!$K$51</f>
        <v>0</v>
      </c>
      <c r="BJ1098" s="29">
        <f>'Дані не з ДІСО'!N1098*Параметри!$K$76</f>
        <v>0</v>
      </c>
      <c r="BK1098" s="40">
        <f>ROUNDUP('Дані з ДІСО'!V1098/Параметри!$K$25,0)</f>
        <v>0</v>
      </c>
      <c r="BL1098" s="40">
        <f>ROUNDUP('Дані з ДІСО'!W1098/Параметри!$K$25,0)</f>
        <v>0</v>
      </c>
      <c r="BM1098" s="40">
        <f>ROUNDUP('Дані з ДІСО'!X1098/Параметри!$K$25,0)</f>
        <v>0</v>
      </c>
      <c r="BN1098" s="40">
        <f>(BK1098*Параметри!$K$34+BL1098*Параметри!$L$34+BM1098*Параметри!$M$34)/18</f>
        <v>0</v>
      </c>
      <c r="BO1098" s="40">
        <f>IF(K1098=0,0,'Дані з ДІСО'!AC1098/K1098)</f>
        <v>0</v>
      </c>
      <c r="BP1098" s="29">
        <f>(1+0.25*BO1098)*BN1098*Параметри!$K$51</f>
        <v>0</v>
      </c>
      <c r="BQ1098" s="29">
        <f>BP1098*'Коефіцієнти АТО'!U1098</f>
        <v>0</v>
      </c>
      <c r="BR1098" s="29">
        <f>K1098*(1+0.25*BO1098)*Параметри!$K$66*Параметри!$K$20/1000</f>
        <v>0</v>
      </c>
      <c r="BS1098" s="29">
        <f>(1+0.25*BO1098)*K1098*'Коефіцієнти АТО'!S1098*Параметри!$K$20/1000</f>
        <v>0</v>
      </c>
      <c r="BT1098" s="29">
        <f t="shared" si="160"/>
        <v>0</v>
      </c>
      <c r="BU1098" s="40">
        <f>ROUNDUP('Дані з ДІСО'!AG1098/Параметри!$K$71,0)</f>
        <v>0</v>
      </c>
      <c r="BV1098" s="40">
        <f t="shared" si="161"/>
        <v>0</v>
      </c>
      <c r="BW1098" s="40">
        <f>IF('Дані з ДІСО'!AG1098=0,0,'Дані з ДІСО'!AJ1098/'Дані з ДІСО'!AG1098)</f>
        <v>0</v>
      </c>
      <c r="BX1098" s="29">
        <f>BV1098*(1+0.25*BW1098)*Параметри!$K$51</f>
        <v>0</v>
      </c>
      <c r="BY1098" s="29">
        <f>ROUND(IF(Параметри!$K$77="No",CC1098,CC1098*Параметри!$K$78)+AG1098,1)</f>
        <v>44493.8</v>
      </c>
      <c r="BZ1098" s="29">
        <f>ROUND(IF(Параметри!$K$77="No",BF1098,BF1098*Параметри!$K$78),1)</f>
        <v>0</v>
      </c>
      <c r="CA1098" s="29">
        <f>ROUND(IF(Параметри!$K$77="No",BI1098,BI1098*Параметри!$K$78),1)</f>
        <v>0</v>
      </c>
      <c r="CB1098" s="29">
        <f>ROUND(IF(Параметри!$K$77="No",BJ1098,BJ1098*Параметри!$K$78),1)</f>
        <v>0</v>
      </c>
      <c r="CC1098" s="29">
        <f t="shared" si="155"/>
        <v>49437.532433066408</v>
      </c>
    </row>
    <row r="1099" spans="1:81">
      <c r="A1099" s="9">
        <v>1098</v>
      </c>
      <c r="B1099" s="9" t="s">
        <v>3148</v>
      </c>
      <c r="C1099" s="9" t="s">
        <v>3148</v>
      </c>
      <c r="D1099" s="9" t="s">
        <v>4119</v>
      </c>
      <c r="E1099" s="9" t="s">
        <v>24</v>
      </c>
      <c r="F1099" s="9" t="s">
        <v>4154</v>
      </c>
      <c r="G1099" s="9" t="s">
        <v>2283</v>
      </c>
      <c r="H1099" s="29">
        <f>SUM('Дані з ДІСО'!J1099:L1099)</f>
        <v>846</v>
      </c>
      <c r="I1099" s="29">
        <f>SUM('Дані з ДІСО'!G1099:I1099)</f>
        <v>49</v>
      </c>
      <c r="J1099" s="29">
        <f>SUM('Дані з ДІСО'!P1099:R1099)</f>
        <v>0</v>
      </c>
      <c r="K1099" s="29">
        <f>SUM('Дані з ДІСО'!V1099:X1099)</f>
        <v>0</v>
      </c>
      <c r="L1099" s="40">
        <f>ROUNDUP('Дані з ДІСО'!J1099/'Коефіцієнти АТО'!$R1099,0)</f>
        <v>26</v>
      </c>
      <c r="M1099" s="40">
        <f>ROUNDUP('Дані з ДІСО'!K1099/'Коефіцієнти АТО'!$R1099,0)</f>
        <v>31</v>
      </c>
      <c r="N1099" s="40">
        <f>ROUNDUP('Дані з ДІСО'!L1099/'Коефіцієнти АТО'!$R1099,0)</f>
        <v>5</v>
      </c>
      <c r="O1099" s="59">
        <f>(L1099*Параметри!$K$32+M1099*Параметри!$L$32+N1099*Параметри!$M$32)/18</f>
        <v>99.4</v>
      </c>
      <c r="P1099" s="41">
        <f>IF(H1099=0,"",'Дані з ДІСО'!Y1099/H1099)</f>
        <v>0</v>
      </c>
      <c r="Q1099" s="29">
        <f>IF(H1099=0,"",(1+0.25*P1099)*O1099*Параметри!$K$51)</f>
        <v>20359.128967038399</v>
      </c>
      <c r="R1099" s="29">
        <f>IF(H1099=0,"",Q1099*'Коефіцієнти АТО'!T1099)</f>
        <v>346.1051924396528</v>
      </c>
      <c r="S1099" s="29">
        <f>IF(H1099=0,"",H1099*(1+0.25*P1099)*Параметри!$K$66*Параметри!$K$20/1000)</f>
        <v>0</v>
      </c>
      <c r="T1099" s="29">
        <f>IF(H1099=0,"",H1099*(1+0.25*P1099)*'Коефіцієнти АТО'!$S1099*Параметри!$K$20/1000)</f>
        <v>4267.1870346022706</v>
      </c>
      <c r="U1099" s="29">
        <f t="shared" si="156"/>
        <v>24972.421194080322</v>
      </c>
      <c r="V1099" s="29">
        <f t="shared" si="157"/>
        <v>24972.421194080322</v>
      </c>
      <c r="W1099" s="40">
        <f>ROUNDUP('Дані з ДІСО'!P1099/Параметри!$K$24,0)</f>
        <v>0</v>
      </c>
      <c r="X1099" s="40">
        <f>ROUNDUP('Дані з ДІСО'!Q1099/Параметри!$K$24,0)</f>
        <v>0</v>
      </c>
      <c r="Y1099" s="40">
        <f>ROUNDUP('Дані з ДІСО'!R1099/Параметри!$K$24,0)</f>
        <v>0</v>
      </c>
      <c r="Z1099" s="59">
        <f>(W1099*Параметри!$K$33+X1099*Параметри!$L$33+Y1099*Параметри!$M$33)/18</f>
        <v>0</v>
      </c>
      <c r="AA1099" s="41">
        <f>IF(J1099=0,0,'Дані з ДІСО'!AA1099/J1099)</f>
        <v>0</v>
      </c>
      <c r="AB1099" s="29">
        <f>(1+0.25*AA1099)*Z1099*Параметри!$K$51</f>
        <v>0</v>
      </c>
      <c r="AC1099" s="29">
        <f>AB1099*'Коефіцієнти АТО'!U1099</f>
        <v>0</v>
      </c>
      <c r="AD1099" s="29">
        <f>J1099*(1+0.25*AA1099)*Параметри!$K$66*Параметри!$K$20/1000</f>
        <v>0</v>
      </c>
      <c r="AE1099" s="29">
        <f>(1+0.25*AA1099)*J1099*'Коефіцієнти АТО'!S1099*Параметри!$K$20/1000</f>
        <v>0</v>
      </c>
      <c r="AF1099" s="29">
        <f t="shared" si="153"/>
        <v>0</v>
      </c>
      <c r="AG1099" s="29">
        <v>0</v>
      </c>
      <c r="AH1099" s="40">
        <v>9</v>
      </c>
      <c r="AI1099" s="40">
        <v>0</v>
      </c>
      <c r="AJ1099" s="40">
        <f t="shared" si="154"/>
        <v>0</v>
      </c>
      <c r="AK1099" s="29">
        <f>(AH1099+AI1099)*(1+0.25*AJ1099)*Параметри!$K$53</f>
        <v>1614.8634812640005</v>
      </c>
      <c r="AL1099" s="29">
        <f>ROUNDUP(('Дані з ДІСО'!AU1099+'Дані з ДІСО'!AW1099)/Параметри!$K$28,0)</f>
        <v>0</v>
      </c>
      <c r="AM1099" s="64">
        <f>AL1099*Параметри!$M$35/18</f>
        <v>0</v>
      </c>
      <c r="AN1099" s="29">
        <f>IF(AL1099=0,0,'Дані з ДІСО'!AW1099/SUM('Дані з ДІСО'!AU1099,'Дані з ДІСО'!AW1099))</f>
        <v>0</v>
      </c>
      <c r="AO1099" s="29">
        <f>(1+0.25*AN1099)*AM1099*Параметри!$K$51</f>
        <v>0</v>
      </c>
      <c r="AP1099" s="40">
        <f>ROUNDUP(('Дані з ДІСО'!AE1099+'Дані не з ДІСО'!E1099+'Дані не з ДІСО'!G1099)/Параметри!$K$69,0)</f>
        <v>0</v>
      </c>
      <c r="AQ1099" s="40">
        <f t="shared" si="158"/>
        <v>0</v>
      </c>
      <c r="AR1099" s="40">
        <f>IF(AP1099=0,0,('Дані з ДІСО'!AH1099+'Дані не з ДІСО'!G1099)/('Дані з ДІСО'!AE1099+'Дані не з ДІСО'!E1099+'Дані не з ДІСО'!G1099))</f>
        <v>0</v>
      </c>
      <c r="AS1099" s="29">
        <f>AQ1099*(1+0.25*AR1099)*Параметри!$K$51</f>
        <v>0</v>
      </c>
      <c r="AT1099" s="40">
        <f>ROUNDUP('Дані з ДІСО'!AF1099/Параметри!$K$70,0)</f>
        <v>0</v>
      </c>
      <c r="AU1099" s="40">
        <f t="shared" si="159"/>
        <v>0</v>
      </c>
      <c r="AV1099" s="40">
        <f>IF(AT1099=0,0,'Дані з ДІСО'!AI1099/'Дані з ДІСО'!AF1099)</f>
        <v>0</v>
      </c>
      <c r="AW1099" s="29">
        <f>AU1099*(1+0.25*AV1099)*Параметри!$K$51</f>
        <v>0</v>
      </c>
      <c r="AX1099" s="40">
        <f>ROUNDUP('Дані з ДІСО'!AR1099/Параметри!$K$29,0)</f>
        <v>0</v>
      </c>
      <c r="AY1099" s="40">
        <f>ROUNDUP('Дані з ДІСО'!AS1099/Параметри!$K$29,0)</f>
        <v>0</v>
      </c>
      <c r="AZ1099" s="40">
        <f>ROUNDUP('Дані з ДІСО'!AT1099/Параметри!$K$29,0)</f>
        <v>0</v>
      </c>
      <c r="BA1099" s="64">
        <f>(AX1099*Параметри!$K$32+AY1099*Параметри!$L$32+AZ1099*Параметри!$M$32)/18</f>
        <v>0</v>
      </c>
      <c r="BB1099" s="29">
        <f>(BA1099*Параметри!$K$51+SUM('Дані з ДІСО'!AR1099:AT1099)*Параметри!$K$48*Параметри!$K$20/1000)*Параметри!$K$74</f>
        <v>0</v>
      </c>
      <c r="BC1099" s="40">
        <f>ROUNDUP(('Дані не з ДІСО'!I1099+'Дані не з ДІСО'!K1099)/Параметри!$K$26,0)</f>
        <v>0</v>
      </c>
      <c r="BD1099" s="29">
        <f>BC1099*Параметри!$M$36/18</f>
        <v>0</v>
      </c>
      <c r="BE1099" s="40">
        <f>IF(BC1099=0,0,'Дані не з ДІСО'!K1099/('Дані не з ДІСО'!I1099+'Дані не з ДІСО'!K1099))</f>
        <v>0</v>
      </c>
      <c r="BF1099" s="29">
        <f>(1+0.25*BE1099)*BD1099*Параметри!$K$51</f>
        <v>0</v>
      </c>
      <c r="BG1099" s="40">
        <f>ROUNDUP('Дані не з ДІСО'!M1099/Параметри!$K$27,0)</f>
        <v>0</v>
      </c>
      <c r="BH1099" s="40">
        <f>BG1099*Параметри!$M$37/18</f>
        <v>0</v>
      </c>
      <c r="BI1099" s="29">
        <f>BH1099*Параметри!$K$51</f>
        <v>0</v>
      </c>
      <c r="BJ1099" s="29">
        <f>'Дані не з ДІСО'!N1099*Параметри!$K$76</f>
        <v>0</v>
      </c>
      <c r="BK1099" s="40">
        <f>ROUNDUP('Дані з ДІСО'!V1099/Параметри!$K$25,0)</f>
        <v>0</v>
      </c>
      <c r="BL1099" s="40">
        <f>ROUNDUP('Дані з ДІСО'!W1099/Параметри!$K$25,0)</f>
        <v>0</v>
      </c>
      <c r="BM1099" s="40">
        <f>ROUNDUP('Дані з ДІСО'!X1099/Параметри!$K$25,0)</f>
        <v>0</v>
      </c>
      <c r="BN1099" s="40">
        <f>(BK1099*Параметри!$K$34+BL1099*Параметри!$L$34+BM1099*Параметри!$M$34)/18</f>
        <v>0</v>
      </c>
      <c r="BO1099" s="40">
        <f>IF(K1099=0,0,'Дані з ДІСО'!AC1099/K1099)</f>
        <v>0</v>
      </c>
      <c r="BP1099" s="29">
        <f>(1+0.25*BO1099)*BN1099*Параметри!$K$51</f>
        <v>0</v>
      </c>
      <c r="BQ1099" s="29">
        <f>BP1099*'Коефіцієнти АТО'!U1099</f>
        <v>0</v>
      </c>
      <c r="BR1099" s="29">
        <f>K1099*(1+0.25*BO1099)*Параметри!$K$66*Параметри!$K$20/1000</f>
        <v>0</v>
      </c>
      <c r="BS1099" s="29">
        <f>(1+0.25*BO1099)*K1099*'Коефіцієнти АТО'!S1099*Параметри!$K$20/1000</f>
        <v>0</v>
      </c>
      <c r="BT1099" s="29">
        <f t="shared" si="160"/>
        <v>0</v>
      </c>
      <c r="BU1099" s="40">
        <f>ROUNDUP('Дані з ДІСО'!AG1099/Параметри!$K$71,0)</f>
        <v>0</v>
      </c>
      <c r="BV1099" s="40">
        <f t="shared" si="161"/>
        <v>0</v>
      </c>
      <c r="BW1099" s="40">
        <f>IF('Дані з ДІСО'!AG1099=0,0,'Дані з ДІСО'!AJ1099/'Дані з ДІСО'!AG1099)</f>
        <v>0</v>
      </c>
      <c r="BX1099" s="29">
        <f>BV1099*(1+0.25*BW1099)*Параметри!$K$51</f>
        <v>0</v>
      </c>
      <c r="BY1099" s="29">
        <f>ROUND(IF(Параметри!$K$77="No",CC1099,CC1099*Параметри!$K$78)+AG1099,1)</f>
        <v>23928.6</v>
      </c>
      <c r="BZ1099" s="29">
        <f>ROUND(IF(Параметри!$K$77="No",BF1099,BF1099*Параметри!$K$78),1)</f>
        <v>0</v>
      </c>
      <c r="CA1099" s="29">
        <f>ROUND(IF(Параметри!$K$77="No",BI1099,BI1099*Параметри!$K$78),1)</f>
        <v>0</v>
      </c>
      <c r="CB1099" s="29">
        <f>ROUND(IF(Параметри!$K$77="No",BJ1099,BJ1099*Параметри!$K$78),1)</f>
        <v>0</v>
      </c>
      <c r="CC1099" s="29">
        <f t="shared" si="155"/>
        <v>26587.284675344323</v>
      </c>
    </row>
    <row r="1100" spans="1:81">
      <c r="A1100" s="9">
        <v>1099</v>
      </c>
      <c r="B1100" s="9" t="s">
        <v>3145</v>
      </c>
      <c r="C1100" s="9" t="s">
        <v>3146</v>
      </c>
      <c r="D1100" s="9" t="s">
        <v>4119</v>
      </c>
      <c r="E1100" s="9" t="s">
        <v>21</v>
      </c>
      <c r="F1100" s="9" t="s">
        <v>4155</v>
      </c>
      <c r="G1100" s="9" t="s">
        <v>2285</v>
      </c>
      <c r="H1100" s="29">
        <f>SUM('Дані з ДІСО'!J1100:L1100)</f>
        <v>1432</v>
      </c>
      <c r="I1100" s="29">
        <f>SUM('Дані з ДІСО'!G1100:I1100)</f>
        <v>73</v>
      </c>
      <c r="J1100" s="29">
        <f>SUM('Дані з ДІСО'!P1100:R1100)</f>
        <v>0</v>
      </c>
      <c r="K1100" s="29">
        <f>SUM('Дані з ДІСО'!V1100:X1100)</f>
        <v>0</v>
      </c>
      <c r="L1100" s="40">
        <f>ROUNDUP('Дані з ДІСО'!J1100/'Коефіцієнти АТО'!$R1100,0)</f>
        <v>29</v>
      </c>
      <c r="M1100" s="40">
        <f>ROUNDUP('Дані з ДІСО'!K1100/'Коефіцієнти АТО'!$R1100,0)</f>
        <v>42</v>
      </c>
      <c r="N1100" s="40">
        <f>ROUNDUP('Дані з ДІСО'!L1100/'Коефіцієнти АТО'!$R1100,0)</f>
        <v>12</v>
      </c>
      <c r="O1100" s="59">
        <f>(L1100*Параметри!$K$32+M1100*Параметри!$L$32+N1100*Параметри!$M$32)/18</f>
        <v>137.02222222222224</v>
      </c>
      <c r="P1100" s="41">
        <f>IF(H1100=0,"",'Дані з ДІСО'!Y1100/H1100)</f>
        <v>0</v>
      </c>
      <c r="Q1100" s="29">
        <f>IF(H1100=0,"",(1+0.25*P1100)*O1100*Параметри!$K$51)</f>
        <v>28064.920458475026</v>
      </c>
      <c r="R1100" s="29">
        <f>IF(H1100=0,"",Q1100*'Коефіцієнти АТО'!T1100)</f>
        <v>477.10364779407547</v>
      </c>
      <c r="S1100" s="29">
        <f>IF(H1100=0,"",H1100*(1+0.25*P1100)*Параметри!$K$66*Параметри!$K$20/1000)</f>
        <v>0</v>
      </c>
      <c r="T1100" s="29">
        <f>IF(H1100=0,"",H1100*(1+0.25*P1100)*'Коефіцієнти АТО'!$S1100*Параметри!$K$20/1000)</f>
        <v>5860.1255373270315</v>
      </c>
      <c r="U1100" s="29">
        <f t="shared" si="156"/>
        <v>34402.149643596131</v>
      </c>
      <c r="V1100" s="29">
        <f t="shared" si="157"/>
        <v>34402.149643596131</v>
      </c>
      <c r="W1100" s="40">
        <f>ROUNDUP('Дані з ДІСО'!P1100/Параметри!$K$24,0)</f>
        <v>0</v>
      </c>
      <c r="X1100" s="40">
        <f>ROUNDUP('Дані з ДІСО'!Q1100/Параметри!$K$24,0)</f>
        <v>0</v>
      </c>
      <c r="Y1100" s="40">
        <f>ROUNDUP('Дані з ДІСО'!R1100/Параметри!$K$24,0)</f>
        <v>0</v>
      </c>
      <c r="Z1100" s="59">
        <f>(W1100*Параметри!$K$33+X1100*Параметри!$L$33+Y1100*Параметри!$M$33)/18</f>
        <v>0</v>
      </c>
      <c r="AA1100" s="41">
        <f>IF(J1100=0,0,'Дані з ДІСО'!AA1100/J1100)</f>
        <v>0</v>
      </c>
      <c r="AB1100" s="29">
        <f>(1+0.25*AA1100)*Z1100*Параметри!$K$51</f>
        <v>0</v>
      </c>
      <c r="AC1100" s="29">
        <f>AB1100*'Коефіцієнти АТО'!U1100</f>
        <v>0</v>
      </c>
      <c r="AD1100" s="29">
        <f>J1100*(1+0.25*AA1100)*Параметри!$K$66*Параметри!$K$20/1000</f>
        <v>0</v>
      </c>
      <c r="AE1100" s="29">
        <f>(1+0.25*AA1100)*J1100*'Коефіцієнти АТО'!S1100*Параметри!$K$20/1000</f>
        <v>0</v>
      </c>
      <c r="AF1100" s="29">
        <f t="shared" si="153"/>
        <v>0</v>
      </c>
      <c r="AG1100" s="29">
        <v>0</v>
      </c>
      <c r="AH1100" s="40">
        <v>17</v>
      </c>
      <c r="AI1100" s="40">
        <v>0</v>
      </c>
      <c r="AJ1100" s="40">
        <f t="shared" si="154"/>
        <v>0</v>
      </c>
      <c r="AK1100" s="29">
        <f>(AH1100+AI1100)*(1+0.25*AJ1100)*Параметри!$K$53</f>
        <v>3050.2976868320006</v>
      </c>
      <c r="AL1100" s="29">
        <f>ROUNDUP(('Дані з ДІСО'!AU1100+'Дані з ДІСО'!AW1100)/Параметри!$K$28,0)</f>
        <v>0</v>
      </c>
      <c r="AM1100" s="64">
        <f>AL1100*Параметри!$M$35/18</f>
        <v>0</v>
      </c>
      <c r="AN1100" s="29">
        <f>IF(AL1100=0,0,'Дані з ДІСО'!AW1100/SUM('Дані з ДІСО'!AU1100,'Дані з ДІСО'!AW1100))</f>
        <v>0</v>
      </c>
      <c r="AO1100" s="29">
        <f>(1+0.25*AN1100)*AM1100*Параметри!$K$51</f>
        <v>0</v>
      </c>
      <c r="AP1100" s="40">
        <f>ROUNDUP(('Дані з ДІСО'!AE1100+'Дані не з ДІСО'!E1100+'Дані не з ДІСО'!G1100)/Параметри!$K$69,0)</f>
        <v>0</v>
      </c>
      <c r="AQ1100" s="40">
        <f t="shared" si="158"/>
        <v>0</v>
      </c>
      <c r="AR1100" s="40">
        <f>IF(AP1100=0,0,('Дані з ДІСО'!AH1100+'Дані не з ДІСО'!G1100)/('Дані з ДІСО'!AE1100+'Дані не з ДІСО'!E1100+'Дані не з ДІСО'!G1100))</f>
        <v>0</v>
      </c>
      <c r="AS1100" s="29">
        <f>AQ1100*(1+0.25*AR1100)*Параметри!$K$51</f>
        <v>0</v>
      </c>
      <c r="AT1100" s="40">
        <f>ROUNDUP('Дані з ДІСО'!AF1100/Параметри!$K$70,0)</f>
        <v>0</v>
      </c>
      <c r="AU1100" s="40">
        <f t="shared" si="159"/>
        <v>0</v>
      </c>
      <c r="AV1100" s="40">
        <f>IF(AT1100=0,0,'Дані з ДІСО'!AI1100/'Дані з ДІСО'!AF1100)</f>
        <v>0</v>
      </c>
      <c r="AW1100" s="29">
        <f>AU1100*(1+0.25*AV1100)*Параметри!$K$51</f>
        <v>0</v>
      </c>
      <c r="AX1100" s="40">
        <f>ROUNDUP('Дані з ДІСО'!AR1100/Параметри!$K$29,0)</f>
        <v>0</v>
      </c>
      <c r="AY1100" s="40">
        <f>ROUNDUP('Дані з ДІСО'!AS1100/Параметри!$K$29,0)</f>
        <v>0</v>
      </c>
      <c r="AZ1100" s="40">
        <f>ROUNDUP('Дані з ДІСО'!AT1100/Параметри!$K$29,0)</f>
        <v>0</v>
      </c>
      <c r="BA1100" s="64">
        <f>(AX1100*Параметри!$K$32+AY1100*Параметри!$L$32+AZ1100*Параметри!$M$32)/18</f>
        <v>0</v>
      </c>
      <c r="BB1100" s="29">
        <f>(BA1100*Параметри!$K$51+SUM('Дані з ДІСО'!AR1100:AT1100)*Параметри!$K$48*Параметри!$K$20/1000)*Параметри!$K$74</f>
        <v>0</v>
      </c>
      <c r="BC1100" s="40">
        <f>ROUNDUP(('Дані не з ДІСО'!I1100+'Дані не з ДІСО'!K1100)/Параметри!$K$26,0)</f>
        <v>0</v>
      </c>
      <c r="BD1100" s="29">
        <f>BC1100*Параметри!$M$36/18</f>
        <v>0</v>
      </c>
      <c r="BE1100" s="40">
        <f>IF(BC1100=0,0,'Дані не з ДІСО'!K1100/('Дані не з ДІСО'!I1100+'Дані не з ДІСО'!K1100))</f>
        <v>0</v>
      </c>
      <c r="BF1100" s="29">
        <f>(1+0.25*BE1100)*BD1100*Параметри!$K$51</f>
        <v>0</v>
      </c>
      <c r="BG1100" s="40">
        <f>ROUNDUP('Дані не з ДІСО'!M1100/Параметри!$K$27,0)</f>
        <v>0</v>
      </c>
      <c r="BH1100" s="40">
        <f>BG1100*Параметри!$M$37/18</f>
        <v>0</v>
      </c>
      <c r="BI1100" s="29">
        <f>BH1100*Параметри!$K$51</f>
        <v>0</v>
      </c>
      <c r="BJ1100" s="29">
        <f>'Дані не з ДІСО'!N1100*Параметри!$K$76</f>
        <v>0</v>
      </c>
      <c r="BK1100" s="40">
        <f>ROUNDUP('Дані з ДІСО'!V1100/Параметри!$K$25,0)</f>
        <v>0</v>
      </c>
      <c r="BL1100" s="40">
        <f>ROUNDUP('Дані з ДІСО'!W1100/Параметри!$K$25,0)</f>
        <v>0</v>
      </c>
      <c r="BM1100" s="40">
        <f>ROUNDUP('Дані з ДІСО'!X1100/Параметри!$K$25,0)</f>
        <v>0</v>
      </c>
      <c r="BN1100" s="40">
        <f>(BK1100*Параметри!$K$34+BL1100*Параметри!$L$34+BM1100*Параметри!$M$34)/18</f>
        <v>0</v>
      </c>
      <c r="BO1100" s="40">
        <f>IF(K1100=0,0,'Дані з ДІСО'!AC1100/K1100)</f>
        <v>0</v>
      </c>
      <c r="BP1100" s="29">
        <f>(1+0.25*BO1100)*BN1100*Параметри!$K$51</f>
        <v>0</v>
      </c>
      <c r="BQ1100" s="29">
        <f>BP1100*'Коефіцієнти АТО'!U1100</f>
        <v>0</v>
      </c>
      <c r="BR1100" s="29">
        <f>K1100*(1+0.25*BO1100)*Параметри!$K$66*Параметри!$K$20/1000</f>
        <v>0</v>
      </c>
      <c r="BS1100" s="29">
        <f>(1+0.25*BO1100)*K1100*'Коефіцієнти АТО'!S1100*Параметри!$K$20/1000</f>
        <v>0</v>
      </c>
      <c r="BT1100" s="29">
        <f t="shared" si="160"/>
        <v>0</v>
      </c>
      <c r="BU1100" s="40">
        <f>ROUNDUP('Дані з ДІСО'!AG1100/Параметри!$K$71,0)</f>
        <v>0</v>
      </c>
      <c r="BV1100" s="40">
        <f t="shared" si="161"/>
        <v>0</v>
      </c>
      <c r="BW1100" s="40">
        <f>IF('Дані з ДІСО'!AG1100=0,0,'Дані з ДІСО'!AJ1100/'Дані з ДІСО'!AG1100)</f>
        <v>0</v>
      </c>
      <c r="BX1100" s="29">
        <f>BV1100*(1+0.25*BW1100)*Параметри!$K$51</f>
        <v>0</v>
      </c>
      <c r="BY1100" s="29">
        <f>ROUND(IF(Параметри!$K$77="No",CC1100,CC1100*Параметри!$K$78)+AG1100,1)</f>
        <v>33707.199999999997</v>
      </c>
      <c r="BZ1100" s="29">
        <f>ROUND(IF(Параметри!$K$77="No",BF1100,BF1100*Параметри!$K$78),1)</f>
        <v>0</v>
      </c>
      <c r="CA1100" s="29">
        <f>ROUND(IF(Параметри!$K$77="No",BI1100,BI1100*Параметри!$K$78),1)</f>
        <v>0</v>
      </c>
      <c r="CB1100" s="29">
        <f>ROUND(IF(Параметри!$K$77="No",BJ1100,BJ1100*Параметри!$K$78),1)</f>
        <v>0</v>
      </c>
      <c r="CC1100" s="29">
        <f t="shared" si="155"/>
        <v>37452.447330428135</v>
      </c>
    </row>
    <row r="1101" spans="1:81">
      <c r="A1101" s="9">
        <v>1100</v>
      </c>
      <c r="B1101" s="9" t="s">
        <v>3148</v>
      </c>
      <c r="C1101" s="9" t="s">
        <v>3148</v>
      </c>
      <c r="D1101" s="9" t="s">
        <v>4119</v>
      </c>
      <c r="E1101" s="9" t="s">
        <v>24</v>
      </c>
      <c r="F1101" s="9" t="s">
        <v>4156</v>
      </c>
      <c r="G1101" s="9" t="s">
        <v>2287</v>
      </c>
      <c r="H1101" s="29">
        <f>SUM('Дані з ДІСО'!J1101:L1101)</f>
        <v>321</v>
      </c>
      <c r="I1101" s="29">
        <f>SUM('Дані з ДІСО'!G1101:I1101)</f>
        <v>35</v>
      </c>
      <c r="J1101" s="29">
        <f>SUM('Дані з ДІСО'!P1101:R1101)</f>
        <v>0</v>
      </c>
      <c r="K1101" s="29">
        <f>SUM('Дані з ДІСО'!V1101:X1101)</f>
        <v>0</v>
      </c>
      <c r="L1101" s="40">
        <f>ROUNDUP('Дані з ДІСО'!J1101/'Коефіцієнти АТО'!$R1101,0)</f>
        <v>11</v>
      </c>
      <c r="M1101" s="40">
        <f>ROUNDUP('Дані з ДІСО'!K1101/'Коефіцієнти АТО'!$R1101,0)</f>
        <v>15</v>
      </c>
      <c r="N1101" s="40">
        <f>ROUNDUP('Дані з ДІСО'!L1101/'Коефіцієнти АТО'!$R1101,0)</f>
        <v>4</v>
      </c>
      <c r="O1101" s="59">
        <f>(L1101*Параметри!$K$32+M1101*Параметри!$L$32+N1101*Параметри!$M$32)/18</f>
        <v>49.194444444444443</v>
      </c>
      <c r="P1101" s="41">
        <f>IF(H1101=0,"",'Дані з ДІСО'!Y1101/H1101)</f>
        <v>0</v>
      </c>
      <c r="Q1101" s="29">
        <f>IF(H1101=0,"",(1+0.25*P1101)*O1101*Параметри!$K$51)</f>
        <v>10076.016487990444</v>
      </c>
      <c r="R1101" s="29">
        <f>IF(H1101=0,"",Q1101*'Коефіцієнти АТО'!T1101)</f>
        <v>171.29228029583757</v>
      </c>
      <c r="S1101" s="29">
        <f>IF(H1101=0,"",H1101*(1+0.25*P1101)*Параметри!$K$66*Параметри!$K$20/1000)</f>
        <v>0</v>
      </c>
      <c r="T1101" s="29">
        <f>IF(H1101=0,"",H1101*(1+0.25*P1101)*'Коефіцієнти АТО'!$S1101*Параметри!$K$20/1000)</f>
        <v>1619.1099741221383</v>
      </c>
      <c r="U1101" s="29">
        <f t="shared" si="156"/>
        <v>11866.418742408421</v>
      </c>
      <c r="V1101" s="29">
        <f t="shared" si="157"/>
        <v>11866.418742408421</v>
      </c>
      <c r="W1101" s="40">
        <f>ROUNDUP('Дані з ДІСО'!P1101/Параметри!$K$24,0)</f>
        <v>0</v>
      </c>
      <c r="X1101" s="40">
        <f>ROUNDUP('Дані з ДІСО'!Q1101/Параметри!$K$24,0)</f>
        <v>0</v>
      </c>
      <c r="Y1101" s="40">
        <f>ROUNDUP('Дані з ДІСО'!R1101/Параметри!$K$24,0)</f>
        <v>0</v>
      </c>
      <c r="Z1101" s="59">
        <f>(W1101*Параметри!$K$33+X1101*Параметри!$L$33+Y1101*Параметри!$M$33)/18</f>
        <v>0</v>
      </c>
      <c r="AA1101" s="41">
        <f>IF(J1101=0,0,'Дані з ДІСО'!AA1101/J1101)</f>
        <v>0</v>
      </c>
      <c r="AB1101" s="29">
        <f>(1+0.25*AA1101)*Z1101*Параметри!$K$51</f>
        <v>0</v>
      </c>
      <c r="AC1101" s="29">
        <f>AB1101*'Коефіцієнти АТО'!U1101</f>
        <v>0</v>
      </c>
      <c r="AD1101" s="29">
        <f>J1101*(1+0.25*AA1101)*Параметри!$K$66*Параметри!$K$20/1000</f>
        <v>0</v>
      </c>
      <c r="AE1101" s="29">
        <f>(1+0.25*AA1101)*J1101*'Коефіцієнти АТО'!S1101*Параметри!$K$20/1000</f>
        <v>0</v>
      </c>
      <c r="AF1101" s="29">
        <f t="shared" si="153"/>
        <v>0</v>
      </c>
      <c r="AG1101" s="29">
        <v>0</v>
      </c>
      <c r="AH1101" s="40">
        <v>2</v>
      </c>
      <c r="AI1101" s="40">
        <v>0</v>
      </c>
      <c r="AJ1101" s="40">
        <f t="shared" si="154"/>
        <v>0</v>
      </c>
      <c r="AK1101" s="29">
        <f>(AH1101+AI1101)*(1+0.25*AJ1101)*Параметри!$K$53</f>
        <v>358.85855139200009</v>
      </c>
      <c r="AL1101" s="29">
        <f>ROUNDUP(('Дані з ДІСО'!AU1101+'Дані з ДІСО'!AW1101)/Параметри!$K$28,0)</f>
        <v>0</v>
      </c>
      <c r="AM1101" s="64">
        <f>AL1101*Параметри!$M$35/18</f>
        <v>0</v>
      </c>
      <c r="AN1101" s="29">
        <f>IF(AL1101=0,0,'Дані з ДІСО'!AW1101/SUM('Дані з ДІСО'!AU1101,'Дані з ДІСО'!AW1101))</f>
        <v>0</v>
      </c>
      <c r="AO1101" s="29">
        <f>(1+0.25*AN1101)*AM1101*Параметри!$K$51</f>
        <v>0</v>
      </c>
      <c r="AP1101" s="40">
        <f>ROUNDUP(('Дані з ДІСО'!AE1101+'Дані не з ДІСО'!E1101+'Дані не з ДІСО'!G1101)/Параметри!$K$69,0)</f>
        <v>0</v>
      </c>
      <c r="AQ1101" s="40">
        <f t="shared" si="158"/>
        <v>0</v>
      </c>
      <c r="AR1101" s="40">
        <f>IF(AP1101=0,0,('Дані з ДІСО'!AH1101+'Дані не з ДІСО'!G1101)/('Дані з ДІСО'!AE1101+'Дані не з ДІСО'!E1101+'Дані не з ДІСО'!G1101))</f>
        <v>0</v>
      </c>
      <c r="AS1101" s="29">
        <f>AQ1101*(1+0.25*AR1101)*Параметри!$K$51</f>
        <v>0</v>
      </c>
      <c r="AT1101" s="40">
        <f>ROUNDUP('Дані з ДІСО'!AF1101/Параметри!$K$70,0)</f>
        <v>0</v>
      </c>
      <c r="AU1101" s="40">
        <f t="shared" si="159"/>
        <v>0</v>
      </c>
      <c r="AV1101" s="40">
        <f>IF(AT1101=0,0,'Дані з ДІСО'!AI1101/'Дані з ДІСО'!AF1101)</f>
        <v>0</v>
      </c>
      <c r="AW1101" s="29">
        <f>AU1101*(1+0.25*AV1101)*Параметри!$K$51</f>
        <v>0</v>
      </c>
      <c r="AX1101" s="40">
        <f>ROUNDUP('Дані з ДІСО'!AR1101/Параметри!$K$29,0)</f>
        <v>0</v>
      </c>
      <c r="AY1101" s="40">
        <f>ROUNDUP('Дані з ДІСО'!AS1101/Параметри!$K$29,0)</f>
        <v>0</v>
      </c>
      <c r="AZ1101" s="40">
        <f>ROUNDUP('Дані з ДІСО'!AT1101/Параметри!$K$29,0)</f>
        <v>0</v>
      </c>
      <c r="BA1101" s="64">
        <f>(AX1101*Параметри!$K$32+AY1101*Параметри!$L$32+AZ1101*Параметри!$M$32)/18</f>
        <v>0</v>
      </c>
      <c r="BB1101" s="29">
        <f>(BA1101*Параметри!$K$51+SUM('Дані з ДІСО'!AR1101:AT1101)*Параметри!$K$48*Параметри!$K$20/1000)*Параметри!$K$74</f>
        <v>0</v>
      </c>
      <c r="BC1101" s="40">
        <f>ROUNDUP(('Дані не з ДІСО'!I1101+'Дані не з ДІСО'!K1101)/Параметри!$K$26,0)</f>
        <v>0</v>
      </c>
      <c r="BD1101" s="29">
        <f>BC1101*Параметри!$M$36/18</f>
        <v>0</v>
      </c>
      <c r="BE1101" s="40">
        <f>IF(BC1101=0,0,'Дані не з ДІСО'!K1101/('Дані не з ДІСО'!I1101+'Дані не з ДІСО'!K1101))</f>
        <v>0</v>
      </c>
      <c r="BF1101" s="29">
        <f>(1+0.25*BE1101)*BD1101*Параметри!$K$51</f>
        <v>0</v>
      </c>
      <c r="BG1101" s="40">
        <f>ROUNDUP('Дані не з ДІСО'!M1101/Параметри!$K$27,0)</f>
        <v>0</v>
      </c>
      <c r="BH1101" s="40">
        <f>BG1101*Параметри!$M$37/18</f>
        <v>0</v>
      </c>
      <c r="BI1101" s="29">
        <f>BH1101*Параметри!$K$51</f>
        <v>0</v>
      </c>
      <c r="BJ1101" s="29">
        <f>'Дані не з ДІСО'!N1101*Параметри!$K$76</f>
        <v>0</v>
      </c>
      <c r="BK1101" s="40">
        <f>ROUNDUP('Дані з ДІСО'!V1101/Параметри!$K$25,0)</f>
        <v>0</v>
      </c>
      <c r="BL1101" s="40">
        <f>ROUNDUP('Дані з ДІСО'!W1101/Параметри!$K$25,0)</f>
        <v>0</v>
      </c>
      <c r="BM1101" s="40">
        <f>ROUNDUP('Дані з ДІСО'!X1101/Параметри!$K$25,0)</f>
        <v>0</v>
      </c>
      <c r="BN1101" s="40">
        <f>(BK1101*Параметри!$K$34+BL1101*Параметри!$L$34+BM1101*Параметри!$M$34)/18</f>
        <v>0</v>
      </c>
      <c r="BO1101" s="40">
        <f>IF(K1101=0,0,'Дані з ДІСО'!AC1101/K1101)</f>
        <v>0</v>
      </c>
      <c r="BP1101" s="29">
        <f>(1+0.25*BO1101)*BN1101*Параметри!$K$51</f>
        <v>0</v>
      </c>
      <c r="BQ1101" s="29">
        <f>BP1101*'Коефіцієнти АТО'!U1101</f>
        <v>0</v>
      </c>
      <c r="BR1101" s="29">
        <f>K1101*(1+0.25*BO1101)*Параметри!$K$66*Параметри!$K$20/1000</f>
        <v>0</v>
      </c>
      <c r="BS1101" s="29">
        <f>(1+0.25*BO1101)*K1101*'Коефіцієнти АТО'!S1101*Параметри!$K$20/1000</f>
        <v>0</v>
      </c>
      <c r="BT1101" s="29">
        <f t="shared" si="160"/>
        <v>0</v>
      </c>
      <c r="BU1101" s="40">
        <f>ROUNDUP('Дані з ДІСО'!AG1101/Параметри!$K$71,0)</f>
        <v>0</v>
      </c>
      <c r="BV1101" s="40">
        <f t="shared" si="161"/>
        <v>0</v>
      </c>
      <c r="BW1101" s="40">
        <f>IF('Дані з ДІСО'!AG1101=0,0,'Дані з ДІСО'!AJ1101/'Дані з ДІСО'!AG1101)</f>
        <v>0</v>
      </c>
      <c r="BX1101" s="29">
        <f>BV1101*(1+0.25*BW1101)*Параметри!$K$51</f>
        <v>0</v>
      </c>
      <c r="BY1101" s="29">
        <f>ROUND(IF(Параметри!$K$77="No",CC1101,CC1101*Параметри!$K$78)+AG1101,1)</f>
        <v>11002.7</v>
      </c>
      <c r="BZ1101" s="29">
        <f>ROUND(IF(Параметри!$K$77="No",BF1101,BF1101*Параметри!$K$78),1)</f>
        <v>0</v>
      </c>
      <c r="CA1101" s="29">
        <f>ROUND(IF(Параметри!$K$77="No",BI1101,BI1101*Параметри!$K$78),1)</f>
        <v>0</v>
      </c>
      <c r="CB1101" s="29">
        <f>ROUND(IF(Параметри!$K$77="No",BJ1101,BJ1101*Параметри!$K$78),1)</f>
        <v>0</v>
      </c>
      <c r="CC1101" s="29">
        <f t="shared" si="155"/>
        <v>12225.277293800422</v>
      </c>
    </row>
    <row r="1102" spans="1:81">
      <c r="A1102" s="9">
        <v>1101</v>
      </c>
      <c r="B1102" s="9" t="s">
        <v>3145</v>
      </c>
      <c r="C1102" s="9" t="s">
        <v>3146</v>
      </c>
      <c r="D1102" s="9" t="s">
        <v>4119</v>
      </c>
      <c r="E1102" s="9" t="s">
        <v>21</v>
      </c>
      <c r="F1102" s="9" t="s">
        <v>4157</v>
      </c>
      <c r="G1102" s="9" t="s">
        <v>2289</v>
      </c>
      <c r="H1102" s="29">
        <f>SUM('Дані з ДІСО'!J1102:L1102)</f>
        <v>1749</v>
      </c>
      <c r="I1102" s="29">
        <f>SUM('Дані з ДІСО'!G1102:I1102)</f>
        <v>153</v>
      </c>
      <c r="J1102" s="29">
        <f>SUM('Дані з ДІСО'!P1102:R1102)</f>
        <v>0</v>
      </c>
      <c r="K1102" s="29">
        <f>SUM('Дані з ДІСО'!V1102:X1102)</f>
        <v>0</v>
      </c>
      <c r="L1102" s="40">
        <f>ROUNDUP('Дані з ДІСО'!J1102/'Коефіцієнти АТО'!$R1102,0)</f>
        <v>45</v>
      </c>
      <c r="M1102" s="40">
        <f>ROUNDUP('Дані з ДІСО'!K1102/'Коефіцієнти АТО'!$R1102,0)</f>
        <v>66</v>
      </c>
      <c r="N1102" s="40">
        <f>ROUNDUP('Дані з ДІСО'!L1102/'Коефіцієнти АТО'!$R1102,0)</f>
        <v>15</v>
      </c>
      <c r="O1102" s="59">
        <f>(L1102*Параметри!$K$32+M1102*Параметри!$L$32+N1102*Параметри!$M$32)/18</f>
        <v>206.98333333333335</v>
      </c>
      <c r="P1102" s="41">
        <f>IF(H1102=0,"",'Дані з ДІСО'!Y1102/H1102)</f>
        <v>0</v>
      </c>
      <c r="Q1102" s="29">
        <f>IF(H1102=0,"",(1+0.25*P1102)*O1102*Параметри!$K$51)</f>
        <v>42394.369993569737</v>
      </c>
      <c r="R1102" s="29">
        <f>IF(H1102=0,"",Q1102*'Коефіцієнти АТО'!T1102)</f>
        <v>720.70428989068557</v>
      </c>
      <c r="S1102" s="29">
        <f>IF(H1102=0,"",H1102*(1+0.25*P1102)*Параметри!$K$66*Параметри!$K$20/1000)</f>
        <v>0</v>
      </c>
      <c r="T1102" s="29">
        <f>IF(H1102=0,"",H1102*(1+0.25*P1102)*'Коефіцієнти АТО'!$S1102*Параметри!$K$20/1000)</f>
        <v>7989.6267881914855</v>
      </c>
      <c r="U1102" s="29">
        <f t="shared" si="156"/>
        <v>51104.701071651907</v>
      </c>
      <c r="V1102" s="29">
        <f t="shared" si="157"/>
        <v>51104.701071651907</v>
      </c>
      <c r="W1102" s="40">
        <f>ROUNDUP('Дані з ДІСО'!P1102/Параметри!$K$24,0)</f>
        <v>0</v>
      </c>
      <c r="X1102" s="40">
        <f>ROUNDUP('Дані з ДІСО'!Q1102/Параметри!$K$24,0)</f>
        <v>0</v>
      </c>
      <c r="Y1102" s="40">
        <f>ROUNDUP('Дані з ДІСО'!R1102/Параметри!$K$24,0)</f>
        <v>0</v>
      </c>
      <c r="Z1102" s="59">
        <f>(W1102*Параметри!$K$33+X1102*Параметри!$L$33+Y1102*Параметри!$M$33)/18</f>
        <v>0</v>
      </c>
      <c r="AA1102" s="41">
        <f>IF(J1102=0,0,'Дані з ДІСО'!AA1102/J1102)</f>
        <v>0</v>
      </c>
      <c r="AB1102" s="29">
        <f>(1+0.25*AA1102)*Z1102*Параметри!$K$51</f>
        <v>0</v>
      </c>
      <c r="AC1102" s="29">
        <f>AB1102*'Коефіцієнти АТО'!U1102</f>
        <v>0</v>
      </c>
      <c r="AD1102" s="29">
        <f>J1102*(1+0.25*AA1102)*Параметри!$K$66*Параметри!$K$20/1000</f>
        <v>0</v>
      </c>
      <c r="AE1102" s="29">
        <f>(1+0.25*AA1102)*J1102*'Коефіцієнти АТО'!S1102*Параметри!$K$20/1000</f>
        <v>0</v>
      </c>
      <c r="AF1102" s="29">
        <f t="shared" si="153"/>
        <v>0</v>
      </c>
      <c r="AG1102" s="29">
        <v>0</v>
      </c>
      <c r="AH1102" s="40">
        <v>22</v>
      </c>
      <c r="AI1102" s="40">
        <v>0</v>
      </c>
      <c r="AJ1102" s="40">
        <f t="shared" si="154"/>
        <v>0</v>
      </c>
      <c r="AK1102" s="29">
        <f>(AH1102+AI1102)*(1+0.25*AJ1102)*Параметри!$K$53</f>
        <v>3947.4440653120009</v>
      </c>
      <c r="AL1102" s="29">
        <f>ROUNDUP(('Дані з ДІСО'!AU1102+'Дані з ДІСО'!AW1102)/Параметри!$K$28,0)</f>
        <v>0</v>
      </c>
      <c r="AM1102" s="64">
        <f>AL1102*Параметри!$M$35/18</f>
        <v>0</v>
      </c>
      <c r="AN1102" s="29">
        <f>IF(AL1102=0,0,'Дані з ДІСО'!AW1102/SUM('Дані з ДІСО'!AU1102,'Дані з ДІСО'!AW1102))</f>
        <v>0</v>
      </c>
      <c r="AO1102" s="29">
        <f>(1+0.25*AN1102)*AM1102*Параметри!$K$51</f>
        <v>0</v>
      </c>
      <c r="AP1102" s="40">
        <f>ROUNDUP(('Дані з ДІСО'!AE1102+'Дані не з ДІСО'!E1102+'Дані не з ДІСО'!G1102)/Параметри!$K$69,0)</f>
        <v>0</v>
      </c>
      <c r="AQ1102" s="40">
        <f t="shared" si="158"/>
        <v>0</v>
      </c>
      <c r="AR1102" s="40">
        <f>IF(AP1102=0,0,('Дані з ДІСО'!AH1102+'Дані не з ДІСО'!G1102)/('Дані з ДІСО'!AE1102+'Дані не з ДІСО'!E1102+'Дані не з ДІСО'!G1102))</f>
        <v>0</v>
      </c>
      <c r="AS1102" s="29">
        <f>AQ1102*(1+0.25*AR1102)*Параметри!$K$51</f>
        <v>0</v>
      </c>
      <c r="AT1102" s="40">
        <f>ROUNDUP('Дані з ДІСО'!AF1102/Параметри!$K$70,0)</f>
        <v>0</v>
      </c>
      <c r="AU1102" s="40">
        <f t="shared" si="159"/>
        <v>0</v>
      </c>
      <c r="AV1102" s="40">
        <f>IF(AT1102=0,0,'Дані з ДІСО'!AI1102/'Дані з ДІСО'!AF1102)</f>
        <v>0</v>
      </c>
      <c r="AW1102" s="29">
        <f>AU1102*(1+0.25*AV1102)*Параметри!$K$51</f>
        <v>0</v>
      </c>
      <c r="AX1102" s="40">
        <f>ROUNDUP('Дані з ДІСО'!AR1102/Параметри!$K$29,0)</f>
        <v>0</v>
      </c>
      <c r="AY1102" s="40">
        <f>ROUNDUP('Дані з ДІСО'!AS1102/Параметри!$K$29,0)</f>
        <v>0</v>
      </c>
      <c r="AZ1102" s="40">
        <f>ROUNDUP('Дані з ДІСО'!AT1102/Параметри!$K$29,0)</f>
        <v>0</v>
      </c>
      <c r="BA1102" s="64">
        <f>(AX1102*Параметри!$K$32+AY1102*Параметри!$L$32+AZ1102*Параметри!$M$32)/18</f>
        <v>0</v>
      </c>
      <c r="BB1102" s="29">
        <f>(BA1102*Параметри!$K$51+SUM('Дані з ДІСО'!AR1102:AT1102)*Параметри!$K$48*Параметри!$K$20/1000)*Параметри!$K$74</f>
        <v>0</v>
      </c>
      <c r="BC1102" s="40">
        <f>ROUNDUP(('Дані не з ДІСО'!I1102+'Дані не з ДІСО'!K1102)/Параметри!$K$26,0)</f>
        <v>0</v>
      </c>
      <c r="BD1102" s="29">
        <f>BC1102*Параметри!$M$36/18</f>
        <v>0</v>
      </c>
      <c r="BE1102" s="40">
        <f>IF(BC1102=0,0,'Дані не з ДІСО'!K1102/('Дані не з ДІСО'!I1102+'Дані не з ДІСО'!K1102))</f>
        <v>0</v>
      </c>
      <c r="BF1102" s="29">
        <f>(1+0.25*BE1102)*BD1102*Параметри!$K$51</f>
        <v>0</v>
      </c>
      <c r="BG1102" s="40">
        <f>ROUNDUP('Дані не з ДІСО'!M1102/Параметри!$K$27,0)</f>
        <v>0</v>
      </c>
      <c r="BH1102" s="40">
        <f>BG1102*Параметри!$M$37/18</f>
        <v>0</v>
      </c>
      <c r="BI1102" s="29">
        <f>BH1102*Параметри!$K$51</f>
        <v>0</v>
      </c>
      <c r="BJ1102" s="29">
        <f>'Дані не з ДІСО'!N1102*Параметри!$K$76</f>
        <v>0</v>
      </c>
      <c r="BK1102" s="40">
        <f>ROUNDUP('Дані з ДІСО'!V1102/Параметри!$K$25,0)</f>
        <v>0</v>
      </c>
      <c r="BL1102" s="40">
        <f>ROUNDUP('Дані з ДІСО'!W1102/Параметри!$K$25,0)</f>
        <v>0</v>
      </c>
      <c r="BM1102" s="40">
        <f>ROUNDUP('Дані з ДІСО'!X1102/Параметри!$K$25,0)</f>
        <v>0</v>
      </c>
      <c r="BN1102" s="40">
        <f>(BK1102*Параметри!$K$34+BL1102*Параметри!$L$34+BM1102*Параметри!$M$34)/18</f>
        <v>0</v>
      </c>
      <c r="BO1102" s="40">
        <f>IF(K1102=0,0,'Дані з ДІСО'!AC1102/K1102)</f>
        <v>0</v>
      </c>
      <c r="BP1102" s="29">
        <f>(1+0.25*BO1102)*BN1102*Параметри!$K$51</f>
        <v>0</v>
      </c>
      <c r="BQ1102" s="29">
        <f>BP1102*'Коефіцієнти АТО'!U1102</f>
        <v>0</v>
      </c>
      <c r="BR1102" s="29">
        <f>K1102*(1+0.25*BO1102)*Параметри!$K$66*Параметри!$K$20/1000</f>
        <v>0</v>
      </c>
      <c r="BS1102" s="29">
        <f>(1+0.25*BO1102)*K1102*'Коефіцієнти АТО'!S1102*Параметри!$K$20/1000</f>
        <v>0</v>
      </c>
      <c r="BT1102" s="29">
        <f t="shared" si="160"/>
        <v>0</v>
      </c>
      <c r="BU1102" s="40">
        <f>ROUNDUP('Дані з ДІСО'!AG1102/Параметри!$K$71,0)</f>
        <v>0</v>
      </c>
      <c r="BV1102" s="40">
        <f t="shared" si="161"/>
        <v>0</v>
      </c>
      <c r="BW1102" s="40">
        <f>IF('Дані з ДІСО'!AG1102=0,0,'Дані з ДІСО'!AJ1102/'Дані з ДІСО'!AG1102)</f>
        <v>0</v>
      </c>
      <c r="BX1102" s="29">
        <f>BV1102*(1+0.25*BW1102)*Параметри!$K$51</f>
        <v>0</v>
      </c>
      <c r="BY1102" s="29">
        <f>ROUND(IF(Параметри!$K$77="No",CC1102,CC1102*Параметри!$K$78)+AG1102,1)</f>
        <v>49546.9</v>
      </c>
      <c r="BZ1102" s="29">
        <f>ROUND(IF(Параметри!$K$77="No",BF1102,BF1102*Параметри!$K$78),1)</f>
        <v>0</v>
      </c>
      <c r="CA1102" s="29">
        <f>ROUND(IF(Параметри!$K$77="No",BI1102,BI1102*Параметри!$K$78),1)</f>
        <v>0</v>
      </c>
      <c r="CB1102" s="29">
        <f>ROUND(IF(Параметри!$K$77="No",BJ1102,BJ1102*Параметри!$K$78),1)</f>
        <v>0</v>
      </c>
      <c r="CC1102" s="29">
        <f t="shared" si="155"/>
        <v>55052.145136963911</v>
      </c>
    </row>
    <row r="1103" spans="1:81">
      <c r="A1103" s="9">
        <v>1102</v>
      </c>
      <c r="B1103" s="9" t="s">
        <v>3176</v>
      </c>
      <c r="C1103" s="9" t="s">
        <v>3146</v>
      </c>
      <c r="D1103" s="9" t="s">
        <v>4119</v>
      </c>
      <c r="E1103" s="9" t="s">
        <v>78</v>
      </c>
      <c r="F1103" s="9" t="s">
        <v>4158</v>
      </c>
      <c r="G1103" s="9" t="s">
        <v>2291</v>
      </c>
      <c r="H1103" s="29">
        <f>SUM('Дані з ДІСО'!J1103:L1103)</f>
        <v>2489</v>
      </c>
      <c r="I1103" s="29">
        <f>SUM('Дані з ДІСО'!G1103:I1103)</f>
        <v>150</v>
      </c>
      <c r="J1103" s="29">
        <f>SUM('Дані з ДІСО'!P1103:R1103)</f>
        <v>0</v>
      </c>
      <c r="K1103" s="29">
        <f>SUM('Дані з ДІСО'!V1103:X1103)</f>
        <v>0</v>
      </c>
      <c r="L1103" s="40">
        <f>ROUNDUP('Дані з ДІСО'!J1103/'Коефіцієнти АТО'!$R1103,0)</f>
        <v>52</v>
      </c>
      <c r="M1103" s="40">
        <f>ROUNDUP('Дані з ДІСО'!K1103/'Коефіцієнти АТО'!$R1103,0)</f>
        <v>67</v>
      </c>
      <c r="N1103" s="40">
        <f>ROUNDUP('Дані з ДІСО'!L1103/'Коефіцієнти АТО'!$R1103,0)</f>
        <v>13</v>
      </c>
      <c r="O1103" s="59">
        <f>(L1103*Параметри!$K$32+M1103*Параметри!$L$32+N1103*Параметри!$M$32)/18</f>
        <v>213.8</v>
      </c>
      <c r="P1103" s="41">
        <f>IF(H1103=0,"",'Дані з ДІСО'!Y1103/H1103)</f>
        <v>0</v>
      </c>
      <c r="Q1103" s="29">
        <f>IF(H1103=0,"",(1+0.25*P1103)*O1103*Параметри!$K$51)</f>
        <v>43790.561098116799</v>
      </c>
      <c r="R1103" s="29">
        <f>IF(H1103=0,"",Q1103*'Коефіцієнти АТО'!T1103)</f>
        <v>744.43953866798563</v>
      </c>
      <c r="S1103" s="29">
        <f>IF(H1103=0,"",H1103*(1+0.25*P1103)*Параметри!$K$66*Параметри!$K$20/1000)</f>
        <v>0</v>
      </c>
      <c r="T1103" s="29">
        <f>IF(H1103=0,"",H1103*(1+0.25*P1103)*'Коефіцієнти АТО'!$S1103*Параметри!$K$20/1000)</f>
        <v>7816.8950769687926</v>
      </c>
      <c r="U1103" s="29">
        <f t="shared" si="156"/>
        <v>52351.895713753576</v>
      </c>
      <c r="V1103" s="29">
        <f t="shared" si="157"/>
        <v>52351.895713753576</v>
      </c>
      <c r="W1103" s="40">
        <f>ROUNDUP('Дані з ДІСО'!P1103/Параметри!$K$24,0)</f>
        <v>0</v>
      </c>
      <c r="X1103" s="40">
        <f>ROUNDUP('Дані з ДІСО'!Q1103/Параметри!$K$24,0)</f>
        <v>0</v>
      </c>
      <c r="Y1103" s="40">
        <f>ROUNDUP('Дані з ДІСО'!R1103/Параметри!$K$24,0)</f>
        <v>0</v>
      </c>
      <c r="Z1103" s="59">
        <f>(W1103*Параметри!$K$33+X1103*Параметри!$L$33+Y1103*Параметри!$M$33)/18</f>
        <v>0</v>
      </c>
      <c r="AA1103" s="41">
        <f>IF(J1103=0,0,'Дані з ДІСО'!AA1103/J1103)</f>
        <v>0</v>
      </c>
      <c r="AB1103" s="29">
        <f>(1+0.25*AA1103)*Z1103*Параметри!$K$51</f>
        <v>0</v>
      </c>
      <c r="AC1103" s="29">
        <f>AB1103*'Коефіцієнти АТО'!U1103</f>
        <v>0</v>
      </c>
      <c r="AD1103" s="29">
        <f>J1103*(1+0.25*AA1103)*Параметри!$K$66*Параметри!$K$20/1000</f>
        <v>0</v>
      </c>
      <c r="AE1103" s="29">
        <f>(1+0.25*AA1103)*J1103*'Коефіцієнти АТО'!S1103*Параметри!$K$20/1000</f>
        <v>0</v>
      </c>
      <c r="AF1103" s="29">
        <f t="shared" si="153"/>
        <v>0</v>
      </c>
      <c r="AG1103" s="29">
        <v>0</v>
      </c>
      <c r="AH1103" s="40">
        <v>11</v>
      </c>
      <c r="AI1103" s="40">
        <v>0</v>
      </c>
      <c r="AJ1103" s="40">
        <f t="shared" si="154"/>
        <v>0</v>
      </c>
      <c r="AK1103" s="29">
        <f>(AH1103+AI1103)*(1+0.25*AJ1103)*Параметри!$K$53</f>
        <v>1973.7220326560005</v>
      </c>
      <c r="AL1103" s="29">
        <f>ROUNDUP(('Дані з ДІСО'!AU1103+'Дані з ДІСО'!AW1103)/Параметри!$K$28,0)</f>
        <v>0</v>
      </c>
      <c r="AM1103" s="64">
        <f>AL1103*Параметри!$M$35/18</f>
        <v>0</v>
      </c>
      <c r="AN1103" s="29">
        <f>IF(AL1103=0,0,'Дані з ДІСО'!AW1103/SUM('Дані з ДІСО'!AU1103,'Дані з ДІСО'!AW1103))</f>
        <v>0</v>
      </c>
      <c r="AO1103" s="29">
        <f>(1+0.25*AN1103)*AM1103*Параметри!$K$51</f>
        <v>0</v>
      </c>
      <c r="AP1103" s="40">
        <f>ROUNDUP(('Дані з ДІСО'!AE1103+'Дані не з ДІСО'!E1103+'Дані не з ДІСО'!G1103)/Параметри!$K$69,0)</f>
        <v>0</v>
      </c>
      <c r="AQ1103" s="40">
        <f t="shared" si="158"/>
        <v>0</v>
      </c>
      <c r="AR1103" s="40">
        <f>IF(AP1103=0,0,('Дані з ДІСО'!AH1103+'Дані не з ДІСО'!G1103)/('Дані з ДІСО'!AE1103+'Дані не з ДІСО'!E1103+'Дані не з ДІСО'!G1103))</f>
        <v>0</v>
      </c>
      <c r="AS1103" s="29">
        <f>AQ1103*(1+0.25*AR1103)*Параметри!$K$51</f>
        <v>0</v>
      </c>
      <c r="AT1103" s="40">
        <f>ROUNDUP('Дані з ДІСО'!AF1103/Параметри!$K$70,0)</f>
        <v>0</v>
      </c>
      <c r="AU1103" s="40">
        <f t="shared" si="159"/>
        <v>0</v>
      </c>
      <c r="AV1103" s="40">
        <f>IF(AT1103=0,0,'Дані з ДІСО'!AI1103/'Дані з ДІСО'!AF1103)</f>
        <v>0</v>
      </c>
      <c r="AW1103" s="29">
        <f>AU1103*(1+0.25*AV1103)*Параметри!$K$51</f>
        <v>0</v>
      </c>
      <c r="AX1103" s="40">
        <f>ROUNDUP('Дані з ДІСО'!AR1103/Параметри!$K$29,0)</f>
        <v>0</v>
      </c>
      <c r="AY1103" s="40">
        <f>ROUNDUP('Дані з ДІСО'!AS1103/Параметри!$K$29,0)</f>
        <v>0</v>
      </c>
      <c r="AZ1103" s="40">
        <f>ROUNDUP('Дані з ДІСО'!AT1103/Параметри!$K$29,0)</f>
        <v>0</v>
      </c>
      <c r="BA1103" s="64">
        <f>(AX1103*Параметри!$K$32+AY1103*Параметри!$L$32+AZ1103*Параметри!$M$32)/18</f>
        <v>0</v>
      </c>
      <c r="BB1103" s="29">
        <f>(BA1103*Параметри!$K$51+SUM('Дані з ДІСО'!AR1103:AT1103)*Параметри!$K$48*Параметри!$K$20/1000)*Параметри!$K$74</f>
        <v>0</v>
      </c>
      <c r="BC1103" s="40">
        <f>ROUNDUP(('Дані не з ДІСО'!I1103+'Дані не з ДІСО'!K1103)/Параметри!$K$26,0)</f>
        <v>0</v>
      </c>
      <c r="BD1103" s="29">
        <f>BC1103*Параметри!$M$36/18</f>
        <v>0</v>
      </c>
      <c r="BE1103" s="40">
        <f>IF(BC1103=0,0,'Дані не з ДІСО'!K1103/('Дані не з ДІСО'!I1103+'Дані не з ДІСО'!K1103))</f>
        <v>0</v>
      </c>
      <c r="BF1103" s="29">
        <f>(1+0.25*BE1103)*BD1103*Параметри!$K$51</f>
        <v>0</v>
      </c>
      <c r="BG1103" s="40">
        <f>ROUNDUP('Дані не з ДІСО'!M1103/Параметри!$K$27,0)</f>
        <v>0</v>
      </c>
      <c r="BH1103" s="40">
        <f>BG1103*Параметри!$M$37/18</f>
        <v>0</v>
      </c>
      <c r="BI1103" s="29">
        <f>BH1103*Параметри!$K$51</f>
        <v>0</v>
      </c>
      <c r="BJ1103" s="29">
        <f>'Дані не з ДІСО'!N1103*Параметри!$K$76</f>
        <v>0</v>
      </c>
      <c r="BK1103" s="40">
        <f>ROUNDUP('Дані з ДІСО'!V1103/Параметри!$K$25,0)</f>
        <v>0</v>
      </c>
      <c r="BL1103" s="40">
        <f>ROUNDUP('Дані з ДІСО'!W1103/Параметри!$K$25,0)</f>
        <v>0</v>
      </c>
      <c r="BM1103" s="40">
        <f>ROUNDUP('Дані з ДІСО'!X1103/Параметри!$K$25,0)</f>
        <v>0</v>
      </c>
      <c r="BN1103" s="40">
        <f>(BK1103*Параметри!$K$34+BL1103*Параметри!$L$34+BM1103*Параметри!$M$34)/18</f>
        <v>0</v>
      </c>
      <c r="BO1103" s="40">
        <f>IF(K1103=0,0,'Дані з ДІСО'!AC1103/K1103)</f>
        <v>0</v>
      </c>
      <c r="BP1103" s="29">
        <f>(1+0.25*BO1103)*BN1103*Параметри!$K$51</f>
        <v>0</v>
      </c>
      <c r="BQ1103" s="29">
        <f>BP1103*'Коефіцієнти АТО'!U1103</f>
        <v>0</v>
      </c>
      <c r="BR1103" s="29">
        <f>K1103*(1+0.25*BO1103)*Параметри!$K$66*Параметри!$K$20/1000</f>
        <v>0</v>
      </c>
      <c r="BS1103" s="29">
        <f>(1+0.25*BO1103)*K1103*'Коефіцієнти АТО'!S1103*Параметри!$K$20/1000</f>
        <v>0</v>
      </c>
      <c r="BT1103" s="29">
        <f t="shared" si="160"/>
        <v>0</v>
      </c>
      <c r="BU1103" s="40">
        <f>ROUNDUP('Дані з ДІСО'!AG1103/Параметри!$K$71,0)</f>
        <v>0</v>
      </c>
      <c r="BV1103" s="40">
        <f t="shared" si="161"/>
        <v>0</v>
      </c>
      <c r="BW1103" s="40">
        <f>IF('Дані з ДІСО'!AG1103=0,0,'Дані з ДІСО'!AJ1103/'Дані з ДІСО'!AG1103)</f>
        <v>0</v>
      </c>
      <c r="BX1103" s="29">
        <f>BV1103*(1+0.25*BW1103)*Параметри!$K$51</f>
        <v>0</v>
      </c>
      <c r="BY1103" s="29">
        <f>ROUND(IF(Параметри!$K$77="No",CC1103,CC1103*Параметри!$K$78)+AG1103,1)</f>
        <v>48893.1</v>
      </c>
      <c r="BZ1103" s="29">
        <f>ROUND(IF(Параметри!$K$77="No",BF1103,BF1103*Параметри!$K$78),1)</f>
        <v>0</v>
      </c>
      <c r="CA1103" s="29">
        <f>ROUND(IF(Параметри!$K$77="No",BI1103,BI1103*Параметри!$K$78),1)</f>
        <v>0</v>
      </c>
      <c r="CB1103" s="29">
        <f>ROUND(IF(Параметри!$K$77="No",BJ1103,BJ1103*Параметри!$K$78),1)</f>
        <v>0</v>
      </c>
      <c r="CC1103" s="29">
        <f t="shared" si="155"/>
        <v>54325.617746409574</v>
      </c>
    </row>
    <row r="1104" spans="1:81">
      <c r="A1104" s="9">
        <v>1103</v>
      </c>
      <c r="B1104" s="9" t="s">
        <v>3176</v>
      </c>
      <c r="C1104" s="9" t="s">
        <v>3146</v>
      </c>
      <c r="D1104" s="9" t="s">
        <v>4119</v>
      </c>
      <c r="E1104" s="9" t="s">
        <v>78</v>
      </c>
      <c r="F1104" s="9" t="s">
        <v>4159</v>
      </c>
      <c r="G1104" s="9" t="s">
        <v>2293</v>
      </c>
      <c r="H1104" s="29">
        <f>SUM('Дані з ДІСО'!J1104:L1104)</f>
        <v>30177</v>
      </c>
      <c r="I1104" s="29">
        <f>SUM('Дані з ДІСО'!G1104:I1104)</f>
        <v>948</v>
      </c>
      <c r="J1104" s="29">
        <f>SUM('Дані з ДІСО'!P1104:R1104)</f>
        <v>110</v>
      </c>
      <c r="K1104" s="29">
        <f>SUM('Дані з ДІСО'!V1104:X1104)</f>
        <v>0</v>
      </c>
      <c r="L1104" s="40">
        <f>ROUNDUP('Дані з ДІСО'!J1104/'Коефіцієнти АТО'!$R1104,0)</f>
        <v>447</v>
      </c>
      <c r="M1104" s="40">
        <f>ROUNDUP('Дані з ДІСО'!K1104/'Коефіцієнти АТО'!$R1104,0)</f>
        <v>542</v>
      </c>
      <c r="N1104" s="40">
        <f>ROUNDUP('Дані з ДІСО'!L1104/'Коефіцієнти АТО'!$R1104,0)</f>
        <v>109</v>
      </c>
      <c r="O1104" s="59">
        <f>(L1104*Параметри!$K$32+M1104*Параметри!$L$32+N1104*Параметри!$M$32)/18</f>
        <v>1770.7722222222224</v>
      </c>
      <c r="P1104" s="41">
        <f>IF(H1104=0,"",'Дані з ДІСО'!Y1104/H1104)</f>
        <v>0</v>
      </c>
      <c r="Q1104" s="29">
        <f>IF(H1104=0,"",(1+0.25*P1104)*O1104*Параметри!$K$51)</f>
        <v>362689.94007516507</v>
      </c>
      <c r="R1104" s="29">
        <f>IF(H1104=0,"",Q1104*'Коефіцієнти АТО'!T1104)</f>
        <v>54403.49101127476</v>
      </c>
      <c r="S1104" s="29">
        <f>IF(H1104=0,"",H1104*(1+0.25*P1104)*Параметри!$K$66*Параметри!$K$20/1000)</f>
        <v>0</v>
      </c>
      <c r="T1104" s="29">
        <f>IF(H1104=0,"",H1104*(1+0.25*P1104)*'Коефіцієнти АТО'!$S1104*Параметри!$K$20/1000)</f>
        <v>66054.033906361408</v>
      </c>
      <c r="U1104" s="29">
        <f t="shared" si="156"/>
        <v>483147.46499280119</v>
      </c>
      <c r="V1104" s="29">
        <f t="shared" si="157"/>
        <v>483147.46499280119</v>
      </c>
      <c r="W1104" s="40">
        <f>ROUNDUP('Дані з ДІСО'!P1104/Параметри!$K$24,0)</f>
        <v>5</v>
      </c>
      <c r="X1104" s="40">
        <f>ROUNDUP('Дані з ДІСО'!Q1104/Параметри!$K$24,0)</f>
        <v>7</v>
      </c>
      <c r="Y1104" s="40">
        <f>ROUNDUP('Дані з ДІСО'!R1104/Параметри!$K$24,0)</f>
        <v>1</v>
      </c>
      <c r="Z1104" s="59">
        <f>(W1104*Параметри!$K$33+X1104*Параметри!$L$33+Y1104*Параметри!$M$33)/18</f>
        <v>26</v>
      </c>
      <c r="AA1104" s="41">
        <f>IF(J1104=0,0,'Дані з ДІСО'!AA1104/J1104)</f>
        <v>0</v>
      </c>
      <c r="AB1104" s="29">
        <f>(1+0.25*AA1104)*Z1104*Параметри!$K$51</f>
        <v>5325.325484336</v>
      </c>
      <c r="AC1104" s="29">
        <f>AB1104*'Коефіцієнти АТО'!U1104</f>
        <v>537.85787391793599</v>
      </c>
      <c r="AD1104" s="29">
        <f>J1104*(1+0.25*AA1104)*Параметри!$K$66*Параметри!$K$20/1000</f>
        <v>0</v>
      </c>
      <c r="AE1104" s="29">
        <f>(1+0.25*AA1104)*J1104*'Коефіцієнти АТО'!S1104*Параметри!$K$20/1000</f>
        <v>240.7775368558755</v>
      </c>
      <c r="AF1104" s="29">
        <f t="shared" si="153"/>
        <v>6103.9608951098107</v>
      </c>
      <c r="AG1104" s="29">
        <v>0</v>
      </c>
      <c r="AH1104" s="40">
        <v>117</v>
      </c>
      <c r="AI1104" s="40">
        <v>0</v>
      </c>
      <c r="AJ1104" s="40">
        <f t="shared" si="154"/>
        <v>0</v>
      </c>
      <c r="AK1104" s="29">
        <f>(AH1104+AI1104)*(1+0.25*AJ1104)*Параметри!$K$53</f>
        <v>20993.225256432004</v>
      </c>
      <c r="AL1104" s="29">
        <f>ROUNDUP(('Дані з ДІСО'!AU1104+'Дані з ДІСО'!AW1104)/Параметри!$K$28,0)</f>
        <v>4</v>
      </c>
      <c r="AM1104" s="64">
        <f>AL1104*Параметри!$M$35/18</f>
        <v>5.1111111111111107</v>
      </c>
      <c r="AN1104" s="29">
        <f>IF(AL1104=0,0,'Дані з ДІСО'!AW1104/SUM('Дані з ДІСО'!AU1104,'Дані з ДІСО'!AW1104))</f>
        <v>0</v>
      </c>
      <c r="AO1104" s="29">
        <f>(1+0.25*AN1104)*AM1104*Параметри!$K$51</f>
        <v>1046.858855895111</v>
      </c>
      <c r="AP1104" s="40">
        <f>ROUNDUP(('Дані з ДІСО'!AE1104+'Дані не з ДІСО'!E1104+'Дані не з ДІСО'!G1104)/Параметри!$K$69,0)</f>
        <v>0</v>
      </c>
      <c r="AQ1104" s="40">
        <f t="shared" si="158"/>
        <v>0</v>
      </c>
      <c r="AR1104" s="40">
        <f>IF(AP1104=0,0,('Дані з ДІСО'!AH1104+'Дані не з ДІСО'!G1104)/('Дані з ДІСО'!AE1104+'Дані не з ДІСО'!E1104+'Дані не з ДІСО'!G1104))</f>
        <v>0</v>
      </c>
      <c r="AS1104" s="29">
        <f>AQ1104*(1+0.25*AR1104)*Параметри!$K$51</f>
        <v>0</v>
      </c>
      <c r="AT1104" s="40">
        <f>ROUNDUP('Дані з ДІСО'!AF1104/Параметри!$K$70,0)</f>
        <v>0</v>
      </c>
      <c r="AU1104" s="40">
        <f t="shared" si="159"/>
        <v>0</v>
      </c>
      <c r="AV1104" s="40">
        <f>IF(AT1104=0,0,'Дані з ДІСО'!AI1104/'Дані з ДІСО'!AF1104)</f>
        <v>0</v>
      </c>
      <c r="AW1104" s="29">
        <f>AU1104*(1+0.25*AV1104)*Параметри!$K$51</f>
        <v>0</v>
      </c>
      <c r="AX1104" s="40">
        <f>ROUNDUP('Дані з ДІСО'!AR1104/Параметри!$K$29,0)</f>
        <v>0</v>
      </c>
      <c r="AY1104" s="40">
        <f>ROUNDUP('Дані з ДІСО'!AS1104/Параметри!$K$29,0)</f>
        <v>0</v>
      </c>
      <c r="AZ1104" s="40">
        <f>ROUNDUP('Дані з ДІСО'!AT1104/Параметри!$K$29,0)</f>
        <v>0</v>
      </c>
      <c r="BA1104" s="64">
        <f>(AX1104*Параметри!$K$32+AY1104*Параметри!$L$32+AZ1104*Параметри!$M$32)/18</f>
        <v>0</v>
      </c>
      <c r="BB1104" s="29">
        <f>(BA1104*Параметри!$K$51+SUM('Дані з ДІСО'!AR1104:AT1104)*Параметри!$K$48*Параметри!$K$20/1000)*Параметри!$K$74</f>
        <v>0</v>
      </c>
      <c r="BC1104" s="40">
        <f>ROUNDUP(('Дані не з ДІСО'!I1104+'Дані не з ДІСО'!K1104)/Параметри!$K$26,0)</f>
        <v>116</v>
      </c>
      <c r="BD1104" s="29">
        <f>BC1104*Параметри!$M$36/18</f>
        <v>180.44444444444446</v>
      </c>
      <c r="BE1104" s="40">
        <f>IF(BC1104=0,0,'Дані не з ДІСО'!K1104/('Дані не з ДІСО'!I1104+'Дані не з ДІСО'!K1104))</f>
        <v>0</v>
      </c>
      <c r="BF1104" s="29">
        <f>(1+0.25*BE1104)*BD1104*Параметри!$K$51</f>
        <v>36958.669173340444</v>
      </c>
      <c r="BG1104" s="40">
        <f>ROUNDUP('Дані не з ДІСО'!M1104/Параметри!$K$27,0)</f>
        <v>0</v>
      </c>
      <c r="BH1104" s="40">
        <f>BG1104*Параметри!$M$37/18</f>
        <v>0</v>
      </c>
      <c r="BI1104" s="29">
        <f>BH1104*Параметри!$K$51</f>
        <v>0</v>
      </c>
      <c r="BJ1104" s="29">
        <f>'Дані не з ДІСО'!N1104*Параметри!$K$76</f>
        <v>0</v>
      </c>
      <c r="BK1104" s="40">
        <f>ROUNDUP('Дані з ДІСО'!V1104/Параметри!$K$25,0)</f>
        <v>0</v>
      </c>
      <c r="BL1104" s="40">
        <f>ROUNDUP('Дані з ДІСО'!W1104/Параметри!$K$25,0)</f>
        <v>0</v>
      </c>
      <c r="BM1104" s="40">
        <f>ROUNDUP('Дані з ДІСО'!X1104/Параметри!$K$25,0)</f>
        <v>0</v>
      </c>
      <c r="BN1104" s="40">
        <f>(BK1104*Параметри!$K$34+BL1104*Параметри!$L$34+BM1104*Параметри!$M$34)/18</f>
        <v>0</v>
      </c>
      <c r="BO1104" s="40">
        <f>IF(K1104=0,0,'Дані з ДІСО'!AC1104/K1104)</f>
        <v>0</v>
      </c>
      <c r="BP1104" s="29">
        <f>(1+0.25*BO1104)*BN1104*Параметри!$K$51</f>
        <v>0</v>
      </c>
      <c r="BQ1104" s="29">
        <f>BP1104*'Коефіцієнти АТО'!U1104</f>
        <v>0</v>
      </c>
      <c r="BR1104" s="29">
        <f>K1104*(1+0.25*BO1104)*Параметри!$K$66*Параметри!$K$20/1000</f>
        <v>0</v>
      </c>
      <c r="BS1104" s="29">
        <f>(1+0.25*BO1104)*K1104*'Коефіцієнти АТО'!S1104*Параметри!$K$20/1000</f>
        <v>0</v>
      </c>
      <c r="BT1104" s="29">
        <f t="shared" si="160"/>
        <v>0</v>
      </c>
      <c r="BU1104" s="40">
        <f>ROUNDUP('Дані з ДІСО'!AG1104/Параметри!$K$71,0)</f>
        <v>0</v>
      </c>
      <c r="BV1104" s="40">
        <f t="shared" si="161"/>
        <v>0</v>
      </c>
      <c r="BW1104" s="40">
        <f>IF('Дані з ДІСО'!AG1104=0,0,'Дані з ДІСО'!AJ1104/'Дані з ДІСО'!AG1104)</f>
        <v>0</v>
      </c>
      <c r="BX1104" s="29">
        <f>BV1104*(1+0.25*BW1104)*Параметри!$K$51</f>
        <v>0</v>
      </c>
      <c r="BY1104" s="29">
        <f>ROUND(IF(Параметри!$K$77="No",CC1104,CC1104*Параметри!$K$78)+AG1104,1)</f>
        <v>460162.4</v>
      </c>
      <c r="BZ1104" s="29">
        <f>ROUND(IF(Параметри!$K$77="No",BF1104,BF1104*Параметри!$K$78),1)</f>
        <v>33262.800000000003</v>
      </c>
      <c r="CA1104" s="29">
        <f>ROUND(IF(Параметри!$K$77="No",BI1104,BI1104*Параметри!$K$78),1)</f>
        <v>0</v>
      </c>
      <c r="CB1104" s="29">
        <f>ROUND(IF(Параметри!$K$77="No",BJ1104,BJ1104*Параметри!$K$78),1)</f>
        <v>0</v>
      </c>
      <c r="CC1104" s="29">
        <f t="shared" si="155"/>
        <v>511291.51000023814</v>
      </c>
    </row>
    <row r="1105" spans="1:81">
      <c r="A1105" s="9">
        <v>1104</v>
      </c>
      <c r="B1105" s="9" t="s">
        <v>3151</v>
      </c>
      <c r="C1105" s="9" t="s">
        <v>3151</v>
      </c>
      <c r="D1105" s="9" t="s">
        <v>4119</v>
      </c>
      <c r="E1105" s="9" t="s">
        <v>29</v>
      </c>
      <c r="F1105" s="9" t="s">
        <v>4160</v>
      </c>
      <c r="G1105" s="9" t="s">
        <v>2295</v>
      </c>
      <c r="H1105" s="29">
        <f>SUM('Дані з ДІСО'!J1105:L1105)</f>
        <v>607</v>
      </c>
      <c r="I1105" s="29">
        <f>SUM('Дані з ДІСО'!G1105:I1105)</f>
        <v>32</v>
      </c>
      <c r="J1105" s="29">
        <f>SUM('Дані з ДІСО'!P1105:R1105)</f>
        <v>0</v>
      </c>
      <c r="K1105" s="29">
        <f>SUM('Дані з ДІСО'!V1105:X1105)</f>
        <v>0</v>
      </c>
      <c r="L1105" s="40">
        <f>ROUNDUP('Дані з ДІСО'!J1105/'Коефіцієнти АТО'!$R1105,0)</f>
        <v>13</v>
      </c>
      <c r="M1105" s="40">
        <f>ROUNDUP('Дані з ДІСО'!K1105/'Коефіцієнти АТО'!$R1105,0)</f>
        <v>17</v>
      </c>
      <c r="N1105" s="40">
        <f>ROUNDUP('Дані з ДІСО'!L1105/'Коефіцієнти АТО'!$R1105,0)</f>
        <v>5</v>
      </c>
      <c r="O1105" s="59">
        <f>(L1105*Параметри!$K$32+M1105*Параметри!$L$32+N1105*Параметри!$M$32)/18</f>
        <v>57.355555555555561</v>
      </c>
      <c r="P1105" s="41">
        <f>IF(H1105=0,"",'Дані з ДІСО'!Y1105/H1105)</f>
        <v>0</v>
      </c>
      <c r="Q1105" s="29">
        <f>IF(H1105=0,"",(1+0.25*P1105)*O1105*Параметри!$K$51)</f>
        <v>11747.576987240356</v>
      </c>
      <c r="R1105" s="29">
        <f>IF(H1105=0,"",Q1105*'Коефіцієнти АТО'!T1105)</f>
        <v>199.70880878308606</v>
      </c>
      <c r="S1105" s="29">
        <f>IF(H1105=0,"",H1105*(1+0.25*P1105)*Параметри!$K$66*Параметри!$K$20/1000)</f>
        <v>0</v>
      </c>
      <c r="T1105" s="29">
        <f>IF(H1105=0,"",H1105*(1+0.25*P1105)*'Коефіцієнти АТО'!$S1105*Параметри!$K$20/1000)</f>
        <v>2484.0057270652987</v>
      </c>
      <c r="U1105" s="29">
        <f t="shared" si="156"/>
        <v>14431.291523088741</v>
      </c>
      <c r="V1105" s="29">
        <f t="shared" si="157"/>
        <v>14431.291523088741</v>
      </c>
      <c r="W1105" s="40">
        <f>ROUNDUP('Дані з ДІСО'!P1105/Параметри!$K$24,0)</f>
        <v>0</v>
      </c>
      <c r="X1105" s="40">
        <f>ROUNDUP('Дані з ДІСО'!Q1105/Параметри!$K$24,0)</f>
        <v>0</v>
      </c>
      <c r="Y1105" s="40">
        <f>ROUNDUP('Дані з ДІСО'!R1105/Параметри!$K$24,0)</f>
        <v>0</v>
      </c>
      <c r="Z1105" s="59">
        <f>(W1105*Параметри!$K$33+X1105*Параметри!$L$33+Y1105*Параметри!$M$33)/18</f>
        <v>0</v>
      </c>
      <c r="AA1105" s="41">
        <f>IF(J1105=0,0,'Дані з ДІСО'!AA1105/J1105)</f>
        <v>0</v>
      </c>
      <c r="AB1105" s="29">
        <f>(1+0.25*AA1105)*Z1105*Параметри!$K$51</f>
        <v>0</v>
      </c>
      <c r="AC1105" s="29">
        <f>AB1105*'Коефіцієнти АТО'!U1105</f>
        <v>0</v>
      </c>
      <c r="AD1105" s="29">
        <f>J1105*(1+0.25*AA1105)*Параметри!$K$66*Параметри!$K$20/1000</f>
        <v>0</v>
      </c>
      <c r="AE1105" s="29">
        <f>(1+0.25*AA1105)*J1105*'Коефіцієнти АТО'!S1105*Параметри!$K$20/1000</f>
        <v>0</v>
      </c>
      <c r="AF1105" s="29">
        <f t="shared" si="153"/>
        <v>0</v>
      </c>
      <c r="AG1105" s="29">
        <v>0</v>
      </c>
      <c r="AH1105" s="40">
        <v>4</v>
      </c>
      <c r="AI1105" s="40">
        <v>0</v>
      </c>
      <c r="AJ1105" s="40">
        <f t="shared" si="154"/>
        <v>0</v>
      </c>
      <c r="AK1105" s="29">
        <f>(AH1105+AI1105)*(1+0.25*AJ1105)*Параметри!$K$53</f>
        <v>717.71710278400019</v>
      </c>
      <c r="AL1105" s="29">
        <f>ROUNDUP(('Дані з ДІСО'!AU1105+'Дані з ДІСО'!AW1105)/Параметри!$K$28,0)</f>
        <v>0</v>
      </c>
      <c r="AM1105" s="64">
        <f>AL1105*Параметри!$M$35/18</f>
        <v>0</v>
      </c>
      <c r="AN1105" s="29">
        <f>IF(AL1105=0,0,'Дані з ДІСО'!AW1105/SUM('Дані з ДІСО'!AU1105,'Дані з ДІСО'!AW1105))</f>
        <v>0</v>
      </c>
      <c r="AO1105" s="29">
        <f>(1+0.25*AN1105)*AM1105*Параметри!$K$51</f>
        <v>0</v>
      </c>
      <c r="AP1105" s="40">
        <f>ROUNDUP(('Дані з ДІСО'!AE1105+'Дані не з ДІСО'!E1105+'Дані не з ДІСО'!G1105)/Параметри!$K$69,0)</f>
        <v>0</v>
      </c>
      <c r="AQ1105" s="40">
        <f t="shared" si="158"/>
        <v>0</v>
      </c>
      <c r="AR1105" s="40">
        <f>IF(AP1105=0,0,('Дані з ДІСО'!AH1105+'Дані не з ДІСО'!G1105)/('Дані з ДІСО'!AE1105+'Дані не з ДІСО'!E1105+'Дані не з ДІСО'!G1105))</f>
        <v>0</v>
      </c>
      <c r="AS1105" s="29">
        <f>AQ1105*(1+0.25*AR1105)*Параметри!$K$51</f>
        <v>0</v>
      </c>
      <c r="AT1105" s="40">
        <f>ROUNDUP('Дані з ДІСО'!AF1105/Параметри!$K$70,0)</f>
        <v>0</v>
      </c>
      <c r="AU1105" s="40">
        <f t="shared" si="159"/>
        <v>0</v>
      </c>
      <c r="AV1105" s="40">
        <f>IF(AT1105=0,0,'Дані з ДІСО'!AI1105/'Дані з ДІСО'!AF1105)</f>
        <v>0</v>
      </c>
      <c r="AW1105" s="29">
        <f>AU1105*(1+0.25*AV1105)*Параметри!$K$51</f>
        <v>0</v>
      </c>
      <c r="AX1105" s="40">
        <f>ROUNDUP('Дані з ДІСО'!AR1105/Параметри!$K$29,0)</f>
        <v>0</v>
      </c>
      <c r="AY1105" s="40">
        <f>ROUNDUP('Дані з ДІСО'!AS1105/Параметри!$K$29,0)</f>
        <v>0</v>
      </c>
      <c r="AZ1105" s="40">
        <f>ROUNDUP('Дані з ДІСО'!AT1105/Параметри!$K$29,0)</f>
        <v>0</v>
      </c>
      <c r="BA1105" s="64">
        <f>(AX1105*Параметри!$K$32+AY1105*Параметри!$L$32+AZ1105*Параметри!$M$32)/18</f>
        <v>0</v>
      </c>
      <c r="BB1105" s="29">
        <f>(BA1105*Параметри!$K$51+SUM('Дані з ДІСО'!AR1105:AT1105)*Параметри!$K$48*Параметри!$K$20/1000)*Параметри!$K$74</f>
        <v>0</v>
      </c>
      <c r="BC1105" s="40">
        <f>ROUNDUP(('Дані не з ДІСО'!I1105+'Дані не з ДІСО'!K1105)/Параметри!$K$26,0)</f>
        <v>0</v>
      </c>
      <c r="BD1105" s="29">
        <f>BC1105*Параметри!$M$36/18</f>
        <v>0</v>
      </c>
      <c r="BE1105" s="40">
        <f>IF(BC1105=0,0,'Дані не з ДІСО'!K1105/('Дані не з ДІСО'!I1105+'Дані не з ДІСО'!K1105))</f>
        <v>0</v>
      </c>
      <c r="BF1105" s="29">
        <f>(1+0.25*BE1105)*BD1105*Параметри!$K$51</f>
        <v>0</v>
      </c>
      <c r="BG1105" s="40">
        <f>ROUNDUP('Дані не з ДІСО'!M1105/Параметри!$K$27,0)</f>
        <v>0</v>
      </c>
      <c r="BH1105" s="40">
        <f>BG1105*Параметри!$M$37/18</f>
        <v>0</v>
      </c>
      <c r="BI1105" s="29">
        <f>BH1105*Параметри!$K$51</f>
        <v>0</v>
      </c>
      <c r="BJ1105" s="29">
        <f>'Дані не з ДІСО'!N1105*Параметри!$K$76</f>
        <v>0</v>
      </c>
      <c r="BK1105" s="40">
        <f>ROUNDUP('Дані з ДІСО'!V1105/Параметри!$K$25,0)</f>
        <v>0</v>
      </c>
      <c r="BL1105" s="40">
        <f>ROUNDUP('Дані з ДІСО'!W1105/Параметри!$K$25,0)</f>
        <v>0</v>
      </c>
      <c r="BM1105" s="40">
        <f>ROUNDUP('Дані з ДІСО'!X1105/Параметри!$K$25,0)</f>
        <v>0</v>
      </c>
      <c r="BN1105" s="40">
        <f>(BK1105*Параметри!$K$34+BL1105*Параметри!$L$34+BM1105*Параметри!$M$34)/18</f>
        <v>0</v>
      </c>
      <c r="BO1105" s="40">
        <f>IF(K1105=0,0,'Дані з ДІСО'!AC1105/K1105)</f>
        <v>0</v>
      </c>
      <c r="BP1105" s="29">
        <f>(1+0.25*BO1105)*BN1105*Параметри!$K$51</f>
        <v>0</v>
      </c>
      <c r="BQ1105" s="29">
        <f>BP1105*'Коефіцієнти АТО'!U1105</f>
        <v>0</v>
      </c>
      <c r="BR1105" s="29">
        <f>K1105*(1+0.25*BO1105)*Параметри!$K$66*Параметри!$K$20/1000</f>
        <v>0</v>
      </c>
      <c r="BS1105" s="29">
        <f>(1+0.25*BO1105)*K1105*'Коефіцієнти АТО'!S1105*Параметри!$K$20/1000</f>
        <v>0</v>
      </c>
      <c r="BT1105" s="29">
        <f t="shared" si="160"/>
        <v>0</v>
      </c>
      <c r="BU1105" s="40">
        <f>ROUNDUP('Дані з ДІСО'!AG1105/Параметри!$K$71,0)</f>
        <v>0</v>
      </c>
      <c r="BV1105" s="40">
        <f t="shared" si="161"/>
        <v>0</v>
      </c>
      <c r="BW1105" s="40">
        <f>IF('Дані з ДІСО'!AG1105=0,0,'Дані з ДІСО'!AJ1105/'Дані з ДІСО'!AG1105)</f>
        <v>0</v>
      </c>
      <c r="BX1105" s="29">
        <f>BV1105*(1+0.25*BW1105)*Параметри!$K$51</f>
        <v>0</v>
      </c>
      <c r="BY1105" s="29">
        <f>ROUND(IF(Параметри!$K$77="No",CC1105,CC1105*Параметри!$K$78)+AG1105,1)</f>
        <v>13634.1</v>
      </c>
      <c r="BZ1105" s="29">
        <f>ROUND(IF(Параметри!$K$77="No",BF1105,BF1105*Параметри!$K$78),1)</f>
        <v>0</v>
      </c>
      <c r="CA1105" s="29">
        <f>ROUND(IF(Параметри!$K$77="No",BI1105,BI1105*Параметри!$K$78),1)</f>
        <v>0</v>
      </c>
      <c r="CB1105" s="29">
        <f>ROUND(IF(Параметри!$K$77="No",BJ1105,BJ1105*Параметри!$K$78),1)</f>
        <v>0</v>
      </c>
      <c r="CC1105" s="29">
        <f t="shared" si="155"/>
        <v>15149.008625872741</v>
      </c>
    </row>
    <row r="1106" spans="1:81">
      <c r="A1106" s="9">
        <v>1105</v>
      </c>
      <c r="B1106" s="9" t="s">
        <v>3148</v>
      </c>
      <c r="C1106" s="9" t="s">
        <v>3148</v>
      </c>
      <c r="D1106" s="9" t="s">
        <v>4119</v>
      </c>
      <c r="E1106" s="9" t="s">
        <v>24</v>
      </c>
      <c r="F1106" s="9" t="s">
        <v>4161</v>
      </c>
      <c r="G1106" s="9" t="s">
        <v>2297</v>
      </c>
      <c r="H1106" s="29">
        <f>SUM('Дані з ДІСО'!J1106:L1106)</f>
        <v>581</v>
      </c>
      <c r="I1106" s="29">
        <f>SUM('Дані з ДІСО'!G1106:I1106)</f>
        <v>66</v>
      </c>
      <c r="J1106" s="29">
        <f>SUM('Дані з ДІСО'!P1106:R1106)</f>
        <v>0</v>
      </c>
      <c r="K1106" s="29">
        <f>SUM('Дані з ДІСО'!V1106:X1106)</f>
        <v>0</v>
      </c>
      <c r="L1106" s="40">
        <f>ROUNDUP('Дані з ДІСО'!J1106/'Коефіцієнти АТО'!$R1106,0)</f>
        <v>18</v>
      </c>
      <c r="M1106" s="40">
        <f>ROUNDUP('Дані з ДІСО'!K1106/'Коефіцієнти АТО'!$R1106,0)</f>
        <v>27</v>
      </c>
      <c r="N1106" s="40">
        <f>ROUNDUP('Дані з ДІСО'!L1106/'Коефіцієнти АТО'!$R1106,0)</f>
        <v>9</v>
      </c>
      <c r="O1106" s="59">
        <f>(L1106*Параметри!$K$32+M1106*Параметри!$L$32+N1106*Параметри!$M$32)/18</f>
        <v>89.800000000000011</v>
      </c>
      <c r="P1106" s="41">
        <f>IF(H1106=0,"",'Дані з ДІСО'!Y1106/H1106)</f>
        <v>0</v>
      </c>
      <c r="Q1106" s="29">
        <f>IF(H1106=0,"",(1+0.25*P1106)*O1106*Параметри!$K$51)</f>
        <v>18392.854942052803</v>
      </c>
      <c r="R1106" s="29">
        <f>IF(H1106=0,"",Q1106*'Коефіцієнти АТО'!T1106)</f>
        <v>312.67853401489771</v>
      </c>
      <c r="S1106" s="29">
        <f>IF(H1106=0,"",H1106*(1+0.25*P1106)*Параметри!$K$66*Параметри!$K$20/1000)</f>
        <v>0</v>
      </c>
      <c r="T1106" s="29">
        <f>IF(H1106=0,"",H1106*(1+0.25*P1106)*'Коефіцієнти АТО'!$S1106*Параметри!$K$20/1000)</f>
        <v>2930.5386135980134</v>
      </c>
      <c r="U1106" s="29">
        <f t="shared" si="156"/>
        <v>21636.072089665715</v>
      </c>
      <c r="V1106" s="29">
        <f t="shared" si="157"/>
        <v>21636.072089665715</v>
      </c>
      <c r="W1106" s="40">
        <f>ROUNDUP('Дані з ДІСО'!P1106/Параметри!$K$24,0)</f>
        <v>0</v>
      </c>
      <c r="X1106" s="40">
        <f>ROUNDUP('Дані з ДІСО'!Q1106/Параметри!$K$24,0)</f>
        <v>0</v>
      </c>
      <c r="Y1106" s="40">
        <f>ROUNDUP('Дані з ДІСО'!R1106/Параметри!$K$24,0)</f>
        <v>0</v>
      </c>
      <c r="Z1106" s="59">
        <f>(W1106*Параметри!$K$33+X1106*Параметри!$L$33+Y1106*Параметри!$M$33)/18</f>
        <v>0</v>
      </c>
      <c r="AA1106" s="41">
        <f>IF(J1106=0,0,'Дані з ДІСО'!AA1106/J1106)</f>
        <v>0</v>
      </c>
      <c r="AB1106" s="29">
        <f>(1+0.25*AA1106)*Z1106*Параметри!$K$51</f>
        <v>0</v>
      </c>
      <c r="AC1106" s="29">
        <f>AB1106*'Коефіцієнти АТО'!U1106</f>
        <v>0</v>
      </c>
      <c r="AD1106" s="29">
        <f>J1106*(1+0.25*AA1106)*Параметри!$K$66*Параметри!$K$20/1000</f>
        <v>0</v>
      </c>
      <c r="AE1106" s="29">
        <f>(1+0.25*AA1106)*J1106*'Коефіцієнти АТО'!S1106*Параметри!$K$20/1000</f>
        <v>0</v>
      </c>
      <c r="AF1106" s="29">
        <f t="shared" si="153"/>
        <v>0</v>
      </c>
      <c r="AG1106" s="29">
        <v>0</v>
      </c>
      <c r="AH1106" s="40">
        <v>6</v>
      </c>
      <c r="AI1106" s="40">
        <v>0</v>
      </c>
      <c r="AJ1106" s="40">
        <f t="shared" si="154"/>
        <v>0</v>
      </c>
      <c r="AK1106" s="29">
        <f>(AH1106+AI1106)*(1+0.25*AJ1106)*Параметри!$K$53</f>
        <v>1076.5756541760002</v>
      </c>
      <c r="AL1106" s="29">
        <f>ROUNDUP(('Дані з ДІСО'!AU1106+'Дані з ДІСО'!AW1106)/Параметри!$K$28,0)</f>
        <v>0</v>
      </c>
      <c r="AM1106" s="64">
        <f>AL1106*Параметри!$M$35/18</f>
        <v>0</v>
      </c>
      <c r="AN1106" s="29">
        <f>IF(AL1106=0,0,'Дані з ДІСО'!AW1106/SUM('Дані з ДІСО'!AU1106,'Дані з ДІСО'!AW1106))</f>
        <v>0</v>
      </c>
      <c r="AO1106" s="29">
        <f>(1+0.25*AN1106)*AM1106*Параметри!$K$51</f>
        <v>0</v>
      </c>
      <c r="AP1106" s="40">
        <f>ROUNDUP(('Дані з ДІСО'!AE1106+'Дані не з ДІСО'!E1106+'Дані не з ДІСО'!G1106)/Параметри!$K$69,0)</f>
        <v>0</v>
      </c>
      <c r="AQ1106" s="40">
        <f t="shared" si="158"/>
        <v>0</v>
      </c>
      <c r="AR1106" s="40">
        <f>IF(AP1106=0,0,('Дані з ДІСО'!AH1106+'Дані не з ДІСО'!G1106)/('Дані з ДІСО'!AE1106+'Дані не з ДІСО'!E1106+'Дані не з ДІСО'!G1106))</f>
        <v>0</v>
      </c>
      <c r="AS1106" s="29">
        <f>AQ1106*(1+0.25*AR1106)*Параметри!$K$51</f>
        <v>0</v>
      </c>
      <c r="AT1106" s="40">
        <f>ROUNDUP('Дані з ДІСО'!AF1106/Параметри!$K$70,0)</f>
        <v>0</v>
      </c>
      <c r="AU1106" s="40">
        <f t="shared" si="159"/>
        <v>0</v>
      </c>
      <c r="AV1106" s="40">
        <f>IF(AT1106=0,0,'Дані з ДІСО'!AI1106/'Дані з ДІСО'!AF1106)</f>
        <v>0</v>
      </c>
      <c r="AW1106" s="29">
        <f>AU1106*(1+0.25*AV1106)*Параметри!$K$51</f>
        <v>0</v>
      </c>
      <c r="AX1106" s="40">
        <f>ROUNDUP('Дані з ДІСО'!AR1106/Параметри!$K$29,0)</f>
        <v>0</v>
      </c>
      <c r="AY1106" s="40">
        <f>ROUNDUP('Дані з ДІСО'!AS1106/Параметри!$K$29,0)</f>
        <v>0</v>
      </c>
      <c r="AZ1106" s="40">
        <f>ROUNDUP('Дані з ДІСО'!AT1106/Параметри!$K$29,0)</f>
        <v>0</v>
      </c>
      <c r="BA1106" s="64">
        <f>(AX1106*Параметри!$K$32+AY1106*Параметри!$L$32+AZ1106*Параметри!$M$32)/18</f>
        <v>0</v>
      </c>
      <c r="BB1106" s="29">
        <f>(BA1106*Параметри!$K$51+SUM('Дані з ДІСО'!AR1106:AT1106)*Параметри!$K$48*Параметри!$K$20/1000)*Параметри!$K$74</f>
        <v>0</v>
      </c>
      <c r="BC1106" s="40">
        <f>ROUNDUP(('Дані не з ДІСО'!I1106+'Дані не з ДІСО'!K1106)/Параметри!$K$26,0)</f>
        <v>0</v>
      </c>
      <c r="BD1106" s="29">
        <f>BC1106*Параметри!$M$36/18</f>
        <v>0</v>
      </c>
      <c r="BE1106" s="40">
        <f>IF(BC1106=0,0,'Дані не з ДІСО'!K1106/('Дані не з ДІСО'!I1106+'Дані не з ДІСО'!K1106))</f>
        <v>0</v>
      </c>
      <c r="BF1106" s="29">
        <f>(1+0.25*BE1106)*BD1106*Параметри!$K$51</f>
        <v>0</v>
      </c>
      <c r="BG1106" s="40">
        <f>ROUNDUP('Дані не з ДІСО'!M1106/Параметри!$K$27,0)</f>
        <v>0</v>
      </c>
      <c r="BH1106" s="40">
        <f>BG1106*Параметри!$M$37/18</f>
        <v>0</v>
      </c>
      <c r="BI1106" s="29">
        <f>BH1106*Параметри!$K$51</f>
        <v>0</v>
      </c>
      <c r="BJ1106" s="29">
        <f>'Дані не з ДІСО'!N1106*Параметри!$K$76</f>
        <v>0</v>
      </c>
      <c r="BK1106" s="40">
        <f>ROUNDUP('Дані з ДІСО'!V1106/Параметри!$K$25,0)</f>
        <v>0</v>
      </c>
      <c r="BL1106" s="40">
        <f>ROUNDUP('Дані з ДІСО'!W1106/Параметри!$K$25,0)</f>
        <v>0</v>
      </c>
      <c r="BM1106" s="40">
        <f>ROUNDUP('Дані з ДІСО'!X1106/Параметри!$K$25,0)</f>
        <v>0</v>
      </c>
      <c r="BN1106" s="40">
        <f>(BK1106*Параметри!$K$34+BL1106*Параметри!$L$34+BM1106*Параметри!$M$34)/18</f>
        <v>0</v>
      </c>
      <c r="BO1106" s="40">
        <f>IF(K1106=0,0,'Дані з ДІСО'!AC1106/K1106)</f>
        <v>0</v>
      </c>
      <c r="BP1106" s="29">
        <f>(1+0.25*BO1106)*BN1106*Параметри!$K$51</f>
        <v>0</v>
      </c>
      <c r="BQ1106" s="29">
        <f>BP1106*'Коефіцієнти АТО'!U1106</f>
        <v>0</v>
      </c>
      <c r="BR1106" s="29">
        <f>K1106*(1+0.25*BO1106)*Параметри!$K$66*Параметри!$K$20/1000</f>
        <v>0</v>
      </c>
      <c r="BS1106" s="29">
        <f>(1+0.25*BO1106)*K1106*'Коефіцієнти АТО'!S1106*Параметри!$K$20/1000</f>
        <v>0</v>
      </c>
      <c r="BT1106" s="29">
        <f t="shared" si="160"/>
        <v>0</v>
      </c>
      <c r="BU1106" s="40">
        <f>ROUNDUP('Дані з ДІСО'!AG1106/Параметри!$K$71,0)</f>
        <v>0</v>
      </c>
      <c r="BV1106" s="40">
        <f t="shared" si="161"/>
        <v>0</v>
      </c>
      <c r="BW1106" s="40">
        <f>IF('Дані з ДІСО'!AG1106=0,0,'Дані з ДІСО'!AJ1106/'Дані з ДІСО'!AG1106)</f>
        <v>0</v>
      </c>
      <c r="BX1106" s="29">
        <f>BV1106*(1+0.25*BW1106)*Параметри!$K$51</f>
        <v>0</v>
      </c>
      <c r="BY1106" s="29">
        <f>ROUND(IF(Параметри!$K$77="No",CC1106,CC1106*Параметри!$K$78)+AG1106,1)</f>
        <v>20441.400000000001</v>
      </c>
      <c r="BZ1106" s="29">
        <f>ROUND(IF(Параметри!$K$77="No",BF1106,BF1106*Параметри!$K$78),1)</f>
        <v>0</v>
      </c>
      <c r="CA1106" s="29">
        <f>ROUND(IF(Параметри!$K$77="No",BI1106,BI1106*Параметри!$K$78),1)</f>
        <v>0</v>
      </c>
      <c r="CB1106" s="29">
        <f>ROUND(IF(Параметри!$K$77="No",BJ1106,BJ1106*Параметри!$K$78),1)</f>
        <v>0</v>
      </c>
      <c r="CC1106" s="29">
        <f t="shared" si="155"/>
        <v>22712.647743841713</v>
      </c>
    </row>
    <row r="1107" spans="1:81">
      <c r="A1107" s="9">
        <v>1106</v>
      </c>
      <c r="B1107" s="9" t="s">
        <v>3176</v>
      </c>
      <c r="C1107" s="9" t="s">
        <v>3146</v>
      </c>
      <c r="D1107" s="9" t="s">
        <v>4119</v>
      </c>
      <c r="E1107" s="9" t="s">
        <v>78</v>
      </c>
      <c r="F1107" s="9" t="s">
        <v>4162</v>
      </c>
      <c r="G1107" s="9" t="s">
        <v>2299</v>
      </c>
      <c r="H1107" s="29">
        <f>SUM('Дані з ДІСО'!J1107:L1107)</f>
        <v>3612</v>
      </c>
      <c r="I1107" s="29">
        <f>SUM('Дані з ДІСО'!G1107:I1107)</f>
        <v>155</v>
      </c>
      <c r="J1107" s="29">
        <f>SUM('Дані з ДІСО'!P1107:R1107)</f>
        <v>0</v>
      </c>
      <c r="K1107" s="29">
        <f>SUM('Дані з ДІСО'!V1107:X1107)</f>
        <v>0</v>
      </c>
      <c r="L1107" s="40">
        <f>ROUNDUP('Дані з ДІСО'!J1107/'Коефіцієнти АТО'!$R1107,0)</f>
        <v>64</v>
      </c>
      <c r="M1107" s="40">
        <f>ROUNDUP('Дані з ДІСО'!K1107/'Коефіцієнти АТО'!$R1107,0)</f>
        <v>89</v>
      </c>
      <c r="N1107" s="40">
        <f>ROUNDUP('Дані з ДІСО'!L1107/'Коефіцієнти АТО'!$R1107,0)</f>
        <v>17</v>
      </c>
      <c r="O1107" s="59">
        <f>(L1107*Параметри!$K$32+M1107*Параметри!$L$32+N1107*Параметри!$M$32)/18</f>
        <v>276.98888888888888</v>
      </c>
      <c r="P1107" s="41">
        <f>IF(H1107=0,"",'Дані з ДІСО'!Y1107/H1107)</f>
        <v>0</v>
      </c>
      <c r="Q1107" s="29">
        <f>IF(H1107=0,"",(1+0.25*P1107)*O1107*Параметри!$K$51)</f>
        <v>56732.922649150489</v>
      </c>
      <c r="R1107" s="29">
        <f>IF(H1107=0,"",Q1107*'Коефіцієнти АТО'!T1107)</f>
        <v>4254.9691986862863</v>
      </c>
      <c r="S1107" s="29">
        <f>IF(H1107=0,"",H1107*(1+0.25*P1107)*Параметри!$K$66*Параметри!$K$20/1000)</f>
        <v>0</v>
      </c>
      <c r="T1107" s="29">
        <f>IF(H1107=0,"",H1107*(1+0.25*P1107)*'Коефіцієнти АТО'!$S1107*Параметри!$K$20/1000)</f>
        <v>11343.762562479422</v>
      </c>
      <c r="U1107" s="29">
        <f t="shared" si="156"/>
        <v>72331.654410316201</v>
      </c>
      <c r="V1107" s="29">
        <f t="shared" si="157"/>
        <v>72331.654410316201</v>
      </c>
      <c r="W1107" s="40">
        <f>ROUNDUP('Дані з ДІСО'!P1107/Параметри!$K$24,0)</f>
        <v>0</v>
      </c>
      <c r="X1107" s="40">
        <f>ROUNDUP('Дані з ДІСО'!Q1107/Параметри!$K$24,0)</f>
        <v>0</v>
      </c>
      <c r="Y1107" s="40">
        <f>ROUNDUP('Дані з ДІСО'!R1107/Параметри!$K$24,0)</f>
        <v>0</v>
      </c>
      <c r="Z1107" s="59">
        <f>(W1107*Параметри!$K$33+X1107*Параметри!$L$33+Y1107*Параметри!$M$33)/18</f>
        <v>0</v>
      </c>
      <c r="AA1107" s="41">
        <f>IF(J1107=0,0,'Дані з ДІСО'!AA1107/J1107)</f>
        <v>0</v>
      </c>
      <c r="AB1107" s="29">
        <f>(1+0.25*AA1107)*Z1107*Параметри!$K$51</f>
        <v>0</v>
      </c>
      <c r="AC1107" s="29">
        <f>AB1107*'Коефіцієнти АТО'!U1107</f>
        <v>0</v>
      </c>
      <c r="AD1107" s="29">
        <f>J1107*(1+0.25*AA1107)*Параметри!$K$66*Параметри!$K$20/1000</f>
        <v>0</v>
      </c>
      <c r="AE1107" s="29">
        <f>(1+0.25*AA1107)*J1107*'Коефіцієнти АТО'!S1107*Параметри!$K$20/1000</f>
        <v>0</v>
      </c>
      <c r="AF1107" s="29">
        <f t="shared" si="153"/>
        <v>0</v>
      </c>
      <c r="AG1107" s="29">
        <v>0</v>
      </c>
      <c r="AH1107" s="40">
        <v>31</v>
      </c>
      <c r="AI1107" s="40">
        <v>0</v>
      </c>
      <c r="AJ1107" s="40">
        <f t="shared" si="154"/>
        <v>0</v>
      </c>
      <c r="AK1107" s="29">
        <f>(AH1107+AI1107)*(1+0.25*AJ1107)*Параметри!$K$53</f>
        <v>5562.3075465760012</v>
      </c>
      <c r="AL1107" s="29">
        <f>ROUNDUP(('Дані з ДІСО'!AU1107+'Дані з ДІСО'!AW1107)/Параметри!$K$28,0)</f>
        <v>1</v>
      </c>
      <c r="AM1107" s="64">
        <f>AL1107*Параметри!$M$35/18</f>
        <v>1.2777777777777777</v>
      </c>
      <c r="AN1107" s="29">
        <f>IF(AL1107=0,0,'Дані з ДІСО'!AW1107/SUM('Дані з ДІСО'!AU1107,'Дані з ДІСО'!AW1107))</f>
        <v>0</v>
      </c>
      <c r="AO1107" s="29">
        <f>(1+0.25*AN1107)*AM1107*Параметри!$K$51</f>
        <v>261.71471397377775</v>
      </c>
      <c r="AP1107" s="40">
        <f>ROUNDUP(('Дані з ДІСО'!AE1107+'Дані не з ДІСО'!E1107+'Дані не з ДІСО'!G1107)/Параметри!$K$69,0)</f>
        <v>0</v>
      </c>
      <c r="AQ1107" s="40">
        <f t="shared" si="158"/>
        <v>0</v>
      </c>
      <c r="AR1107" s="40">
        <f>IF(AP1107=0,0,('Дані з ДІСО'!AH1107+'Дані не з ДІСО'!G1107)/('Дані з ДІСО'!AE1107+'Дані не з ДІСО'!E1107+'Дані не з ДІСО'!G1107))</f>
        <v>0</v>
      </c>
      <c r="AS1107" s="29">
        <f>AQ1107*(1+0.25*AR1107)*Параметри!$K$51</f>
        <v>0</v>
      </c>
      <c r="AT1107" s="40">
        <f>ROUNDUP('Дані з ДІСО'!AF1107/Параметри!$K$70,0)</f>
        <v>0</v>
      </c>
      <c r="AU1107" s="40">
        <f t="shared" si="159"/>
        <v>0</v>
      </c>
      <c r="AV1107" s="40">
        <f>IF(AT1107=0,0,'Дані з ДІСО'!AI1107/'Дані з ДІСО'!AF1107)</f>
        <v>0</v>
      </c>
      <c r="AW1107" s="29">
        <f>AU1107*(1+0.25*AV1107)*Параметри!$K$51</f>
        <v>0</v>
      </c>
      <c r="AX1107" s="40">
        <f>ROUNDUP('Дані з ДІСО'!AR1107/Параметри!$K$29,0)</f>
        <v>0</v>
      </c>
      <c r="AY1107" s="40">
        <f>ROUNDUP('Дані з ДІСО'!AS1107/Параметри!$K$29,0)</f>
        <v>0</v>
      </c>
      <c r="AZ1107" s="40">
        <f>ROUNDUP('Дані з ДІСО'!AT1107/Параметри!$K$29,0)</f>
        <v>0</v>
      </c>
      <c r="BA1107" s="64">
        <f>(AX1107*Параметри!$K$32+AY1107*Параметри!$L$32+AZ1107*Параметри!$M$32)/18</f>
        <v>0</v>
      </c>
      <c r="BB1107" s="29">
        <f>(BA1107*Параметри!$K$51+SUM('Дані з ДІСО'!AR1107:AT1107)*Параметри!$K$48*Параметри!$K$20/1000)*Параметри!$K$74</f>
        <v>0</v>
      </c>
      <c r="BC1107" s="40">
        <f>ROUNDUP(('Дані не з ДІСО'!I1107+'Дані не з ДІСО'!K1107)/Параметри!$K$26,0)</f>
        <v>0</v>
      </c>
      <c r="BD1107" s="29">
        <f>BC1107*Параметри!$M$36/18</f>
        <v>0</v>
      </c>
      <c r="BE1107" s="40">
        <f>IF(BC1107=0,0,'Дані не з ДІСО'!K1107/('Дані не з ДІСО'!I1107+'Дані не з ДІСО'!K1107))</f>
        <v>0</v>
      </c>
      <c r="BF1107" s="29">
        <f>(1+0.25*BE1107)*BD1107*Параметри!$K$51</f>
        <v>0</v>
      </c>
      <c r="BG1107" s="40">
        <f>ROUNDUP('Дані не з ДІСО'!M1107/Параметри!$K$27,0)</f>
        <v>0</v>
      </c>
      <c r="BH1107" s="40">
        <f>BG1107*Параметри!$M$37/18</f>
        <v>0</v>
      </c>
      <c r="BI1107" s="29">
        <f>BH1107*Параметри!$K$51</f>
        <v>0</v>
      </c>
      <c r="BJ1107" s="29">
        <f>'Дані не з ДІСО'!N1107*Параметри!$K$76</f>
        <v>0</v>
      </c>
      <c r="BK1107" s="40">
        <f>ROUNDUP('Дані з ДІСО'!V1107/Параметри!$K$25,0)</f>
        <v>0</v>
      </c>
      <c r="BL1107" s="40">
        <f>ROUNDUP('Дані з ДІСО'!W1107/Параметри!$K$25,0)</f>
        <v>0</v>
      </c>
      <c r="BM1107" s="40">
        <f>ROUNDUP('Дані з ДІСО'!X1107/Параметри!$K$25,0)</f>
        <v>0</v>
      </c>
      <c r="BN1107" s="40">
        <f>(BK1107*Параметри!$K$34+BL1107*Параметри!$L$34+BM1107*Параметри!$M$34)/18</f>
        <v>0</v>
      </c>
      <c r="BO1107" s="40">
        <f>IF(K1107=0,0,'Дані з ДІСО'!AC1107/K1107)</f>
        <v>0</v>
      </c>
      <c r="BP1107" s="29">
        <f>(1+0.25*BO1107)*BN1107*Параметри!$K$51</f>
        <v>0</v>
      </c>
      <c r="BQ1107" s="29">
        <f>BP1107*'Коефіцієнти АТО'!U1107</f>
        <v>0</v>
      </c>
      <c r="BR1107" s="29">
        <f>K1107*(1+0.25*BO1107)*Параметри!$K$66*Параметри!$K$20/1000</f>
        <v>0</v>
      </c>
      <c r="BS1107" s="29">
        <f>(1+0.25*BO1107)*K1107*'Коефіцієнти АТО'!S1107*Параметри!$K$20/1000</f>
        <v>0</v>
      </c>
      <c r="BT1107" s="29">
        <f t="shared" si="160"/>
        <v>0</v>
      </c>
      <c r="BU1107" s="40">
        <f>ROUNDUP('Дані з ДІСО'!AG1107/Параметри!$K$71,0)</f>
        <v>0</v>
      </c>
      <c r="BV1107" s="40">
        <f t="shared" si="161"/>
        <v>0</v>
      </c>
      <c r="BW1107" s="40">
        <f>IF('Дані з ДІСО'!AG1107=0,0,'Дані з ДІСО'!AJ1107/'Дані з ДІСО'!AG1107)</f>
        <v>0</v>
      </c>
      <c r="BX1107" s="29">
        <f>BV1107*(1+0.25*BW1107)*Параметри!$K$51</f>
        <v>0</v>
      </c>
      <c r="BY1107" s="29">
        <f>ROUND(IF(Параметри!$K$77="No",CC1107,CC1107*Параметри!$K$78)+AG1107,1)</f>
        <v>70340.100000000006</v>
      </c>
      <c r="BZ1107" s="29">
        <f>ROUND(IF(Параметри!$K$77="No",BF1107,BF1107*Параметри!$K$78),1)</f>
        <v>0</v>
      </c>
      <c r="CA1107" s="29">
        <f>ROUND(IF(Параметри!$K$77="No",BI1107,BI1107*Параметри!$K$78),1)</f>
        <v>0</v>
      </c>
      <c r="CB1107" s="29">
        <f>ROUND(IF(Параметри!$K$77="No",BJ1107,BJ1107*Параметри!$K$78),1)</f>
        <v>0</v>
      </c>
      <c r="CC1107" s="29">
        <f t="shared" si="155"/>
        <v>78155.676670865985</v>
      </c>
    </row>
    <row r="1108" spans="1:81">
      <c r="A1108" s="9">
        <v>1107</v>
      </c>
      <c r="B1108" s="9" t="s">
        <v>3145</v>
      </c>
      <c r="C1108" s="9" t="s">
        <v>3146</v>
      </c>
      <c r="D1108" s="9" t="s">
        <v>4119</v>
      </c>
      <c r="E1108" s="9" t="s">
        <v>21</v>
      </c>
      <c r="F1108" s="9" t="s">
        <v>4163</v>
      </c>
      <c r="G1108" s="9" t="s">
        <v>2301</v>
      </c>
      <c r="H1108" s="29">
        <f>SUM('Дані з ДІСО'!J1108:L1108)</f>
        <v>4119</v>
      </c>
      <c r="I1108" s="29">
        <f>SUM('Дані з ДІСО'!G1108:I1108)</f>
        <v>292</v>
      </c>
      <c r="J1108" s="29">
        <f>SUM('Дані з ДІСО'!P1108:R1108)</f>
        <v>10</v>
      </c>
      <c r="K1108" s="29">
        <f>SUM('Дані з ДІСО'!V1108:X1108)</f>
        <v>0</v>
      </c>
      <c r="L1108" s="40">
        <f>ROUNDUP('Дані з ДІСО'!J1108/'Коефіцієнти АТО'!$R1108,0)</f>
        <v>98</v>
      </c>
      <c r="M1108" s="40">
        <f>ROUNDUP('Дані з ДІСО'!K1108/'Коефіцієнти АТО'!$R1108,0)</f>
        <v>147</v>
      </c>
      <c r="N1108" s="40">
        <f>ROUNDUP('Дані з ДІСО'!L1108/'Коефіцієнти АТО'!$R1108,0)</f>
        <v>31</v>
      </c>
      <c r="O1108" s="59">
        <f>(L1108*Параметри!$K$32+M1108*Параметри!$L$32+N1108*Параметри!$M$32)/18</f>
        <v>453.41111111111115</v>
      </c>
      <c r="P1108" s="41">
        <f>IF(H1108=0,"",'Дані з ДІСО'!Y1108/H1108)</f>
        <v>0</v>
      </c>
      <c r="Q1108" s="29">
        <f>IF(H1108=0,"",(1+0.25*P1108)*O1108*Параметри!$K$51)</f>
        <v>92867.75941850392</v>
      </c>
      <c r="R1108" s="29">
        <f>IF(H1108=0,"",Q1108*'Коефіцієнти АТО'!T1108)</f>
        <v>1578.7519101145667</v>
      </c>
      <c r="S1108" s="29">
        <f>IF(H1108=0,"",H1108*(1+0.25*P1108)*Параметри!$K$66*Параметри!$K$20/1000)</f>
        <v>0</v>
      </c>
      <c r="T1108" s="29">
        <f>IF(H1108=0,"",H1108*(1+0.25*P1108)*'Коефіцієнти АТО'!$S1108*Параметри!$K$20/1000)</f>
        <v>18816.050737884922</v>
      </c>
      <c r="U1108" s="29">
        <f t="shared" si="156"/>
        <v>113262.56206650342</v>
      </c>
      <c r="V1108" s="29">
        <f t="shared" si="157"/>
        <v>113262.56206650342</v>
      </c>
      <c r="W1108" s="40">
        <f>ROUNDUP('Дані з ДІСО'!P1108/Параметри!$K$24,0)</f>
        <v>2</v>
      </c>
      <c r="X1108" s="40">
        <f>ROUNDUP('Дані з ДІСО'!Q1108/Параметри!$K$24,0)</f>
        <v>0</v>
      </c>
      <c r="Y1108" s="40">
        <f>ROUNDUP('Дані з ДІСО'!R1108/Параметри!$K$24,0)</f>
        <v>0</v>
      </c>
      <c r="Z1108" s="59">
        <f>(W1108*Параметри!$K$33+X1108*Параметри!$L$33+Y1108*Параметри!$M$33)/18</f>
        <v>4</v>
      </c>
      <c r="AA1108" s="41">
        <f>IF(J1108=0,0,'Дані з ДІСО'!AA1108/J1108)</f>
        <v>0</v>
      </c>
      <c r="AB1108" s="29">
        <f>(1+0.25*AA1108)*Z1108*Параметри!$K$51</f>
        <v>819.28084374399998</v>
      </c>
      <c r="AC1108" s="29">
        <f>AB1108*'Коефіцієнти АТО'!U1108</f>
        <v>38.506199655967997</v>
      </c>
      <c r="AD1108" s="29">
        <f>J1108*(1+0.25*AA1108)*Параметри!$K$66*Параметри!$K$20/1000</f>
        <v>0</v>
      </c>
      <c r="AE1108" s="29">
        <f>(1+0.25*AA1108)*J1108*'Коефіцієнти АТО'!S1108*Параметри!$K$20/1000</f>
        <v>45.681113711786651</v>
      </c>
      <c r="AF1108" s="29">
        <f t="shared" si="153"/>
        <v>903.46815711175464</v>
      </c>
      <c r="AG1108" s="29">
        <v>0</v>
      </c>
      <c r="AH1108" s="40">
        <v>27</v>
      </c>
      <c r="AI1108" s="40">
        <v>0</v>
      </c>
      <c r="AJ1108" s="40">
        <f t="shared" si="154"/>
        <v>0</v>
      </c>
      <c r="AK1108" s="29">
        <f>(AH1108+AI1108)*(1+0.25*AJ1108)*Параметри!$K$53</f>
        <v>4844.5904437920017</v>
      </c>
      <c r="AL1108" s="29">
        <f>ROUNDUP(('Дані з ДІСО'!AU1108+'Дані з ДІСО'!AW1108)/Параметри!$K$28,0)</f>
        <v>0</v>
      </c>
      <c r="AM1108" s="64">
        <f>AL1108*Параметри!$M$35/18</f>
        <v>0</v>
      </c>
      <c r="AN1108" s="29">
        <f>IF(AL1108=0,0,'Дані з ДІСО'!AW1108/SUM('Дані з ДІСО'!AU1108,'Дані з ДІСО'!AW1108))</f>
        <v>0</v>
      </c>
      <c r="AO1108" s="29">
        <f>(1+0.25*AN1108)*AM1108*Параметри!$K$51</f>
        <v>0</v>
      </c>
      <c r="AP1108" s="40">
        <f>ROUNDUP(('Дані з ДІСО'!AE1108+'Дані не з ДІСО'!E1108+'Дані не з ДІСО'!G1108)/Параметри!$K$69,0)</f>
        <v>0</v>
      </c>
      <c r="AQ1108" s="40">
        <f t="shared" si="158"/>
        <v>0</v>
      </c>
      <c r="AR1108" s="40">
        <f>IF(AP1108=0,0,('Дані з ДІСО'!AH1108+'Дані не з ДІСО'!G1108)/('Дані з ДІСО'!AE1108+'Дані не з ДІСО'!E1108+'Дані не з ДІСО'!G1108))</f>
        <v>0</v>
      </c>
      <c r="AS1108" s="29">
        <f>AQ1108*(1+0.25*AR1108)*Параметри!$K$51</f>
        <v>0</v>
      </c>
      <c r="AT1108" s="40">
        <f>ROUNDUP('Дані з ДІСО'!AF1108/Параметри!$K$70,0)</f>
        <v>0</v>
      </c>
      <c r="AU1108" s="40">
        <f t="shared" si="159"/>
        <v>0</v>
      </c>
      <c r="AV1108" s="40">
        <f>IF(AT1108=0,0,'Дані з ДІСО'!AI1108/'Дані з ДІСО'!AF1108)</f>
        <v>0</v>
      </c>
      <c r="AW1108" s="29">
        <f>AU1108*(1+0.25*AV1108)*Параметри!$K$51</f>
        <v>0</v>
      </c>
      <c r="AX1108" s="40">
        <f>ROUNDUP('Дані з ДІСО'!AR1108/Параметри!$K$29,0)</f>
        <v>0</v>
      </c>
      <c r="AY1108" s="40">
        <f>ROUNDUP('Дані з ДІСО'!AS1108/Параметри!$K$29,0)</f>
        <v>0</v>
      </c>
      <c r="AZ1108" s="40">
        <f>ROUNDUP('Дані з ДІСО'!AT1108/Параметри!$K$29,0)</f>
        <v>0</v>
      </c>
      <c r="BA1108" s="64">
        <f>(AX1108*Параметри!$K$32+AY1108*Параметри!$L$32+AZ1108*Параметри!$M$32)/18</f>
        <v>0</v>
      </c>
      <c r="BB1108" s="29">
        <f>(BA1108*Параметри!$K$51+SUM('Дані з ДІСО'!AR1108:AT1108)*Параметри!$K$48*Параметри!$K$20/1000)*Параметри!$K$74</f>
        <v>0</v>
      </c>
      <c r="BC1108" s="40">
        <f>ROUNDUP(('Дані не з ДІСО'!I1108+'Дані не з ДІСО'!K1108)/Параметри!$K$26,0)</f>
        <v>0</v>
      </c>
      <c r="BD1108" s="29">
        <f>BC1108*Параметри!$M$36/18</f>
        <v>0</v>
      </c>
      <c r="BE1108" s="40">
        <f>IF(BC1108=0,0,'Дані не з ДІСО'!K1108/('Дані не з ДІСО'!I1108+'Дані не з ДІСО'!K1108))</f>
        <v>0</v>
      </c>
      <c r="BF1108" s="29">
        <f>(1+0.25*BE1108)*BD1108*Параметри!$K$51</f>
        <v>0</v>
      </c>
      <c r="BG1108" s="40">
        <f>ROUNDUP('Дані не з ДІСО'!M1108/Параметри!$K$27,0)</f>
        <v>0</v>
      </c>
      <c r="BH1108" s="40">
        <f>BG1108*Параметри!$M$37/18</f>
        <v>0</v>
      </c>
      <c r="BI1108" s="29">
        <f>BH1108*Параметри!$K$51</f>
        <v>0</v>
      </c>
      <c r="BJ1108" s="29">
        <f>'Дані не з ДІСО'!N1108*Параметри!$K$76</f>
        <v>0</v>
      </c>
      <c r="BK1108" s="40">
        <f>ROUNDUP('Дані з ДІСО'!V1108/Параметри!$K$25,0)</f>
        <v>0</v>
      </c>
      <c r="BL1108" s="40">
        <f>ROUNDUP('Дані з ДІСО'!W1108/Параметри!$K$25,0)</f>
        <v>0</v>
      </c>
      <c r="BM1108" s="40">
        <f>ROUNDUP('Дані з ДІСО'!X1108/Параметри!$K$25,0)</f>
        <v>0</v>
      </c>
      <c r="BN1108" s="40">
        <f>(BK1108*Параметри!$K$34+BL1108*Параметри!$L$34+BM1108*Параметри!$M$34)/18</f>
        <v>0</v>
      </c>
      <c r="BO1108" s="40">
        <f>IF(K1108=0,0,'Дані з ДІСО'!AC1108/K1108)</f>
        <v>0</v>
      </c>
      <c r="BP1108" s="29">
        <f>(1+0.25*BO1108)*BN1108*Параметри!$K$51</f>
        <v>0</v>
      </c>
      <c r="BQ1108" s="29">
        <f>BP1108*'Коефіцієнти АТО'!U1108</f>
        <v>0</v>
      </c>
      <c r="BR1108" s="29">
        <f>K1108*(1+0.25*BO1108)*Параметри!$K$66*Параметри!$K$20/1000</f>
        <v>0</v>
      </c>
      <c r="BS1108" s="29">
        <f>(1+0.25*BO1108)*K1108*'Коефіцієнти АТО'!S1108*Параметри!$K$20/1000</f>
        <v>0</v>
      </c>
      <c r="BT1108" s="29">
        <f t="shared" si="160"/>
        <v>0</v>
      </c>
      <c r="BU1108" s="40">
        <f>ROUNDUP('Дані з ДІСО'!AG1108/Параметри!$K$71,0)</f>
        <v>0</v>
      </c>
      <c r="BV1108" s="40">
        <f t="shared" si="161"/>
        <v>0</v>
      </c>
      <c r="BW1108" s="40">
        <f>IF('Дані з ДІСО'!AG1108=0,0,'Дані з ДІСО'!AJ1108/'Дані з ДІСО'!AG1108)</f>
        <v>0</v>
      </c>
      <c r="BX1108" s="29">
        <f>BV1108*(1+0.25*BW1108)*Параметри!$K$51</f>
        <v>0</v>
      </c>
      <c r="BY1108" s="29">
        <f>ROUND(IF(Параметри!$K$77="No",CC1108,CC1108*Параметри!$K$78)+AG1108,1)</f>
        <v>107109.6</v>
      </c>
      <c r="BZ1108" s="29">
        <f>ROUND(IF(Параметри!$K$77="No",BF1108,BF1108*Параметри!$K$78),1)</f>
        <v>0</v>
      </c>
      <c r="CA1108" s="29">
        <f>ROUND(IF(Параметри!$K$77="No",BI1108,BI1108*Параметри!$K$78),1)</f>
        <v>0</v>
      </c>
      <c r="CB1108" s="29">
        <f>ROUND(IF(Параметри!$K$77="No",BJ1108,BJ1108*Параметри!$K$78),1)</f>
        <v>0</v>
      </c>
      <c r="CC1108" s="29">
        <f t="shared" si="155"/>
        <v>119010.62066740717</v>
      </c>
    </row>
    <row r="1109" spans="1:81">
      <c r="A1109" s="9">
        <v>1108</v>
      </c>
      <c r="B1109" s="9" t="s">
        <v>3151</v>
      </c>
      <c r="C1109" s="9" t="s">
        <v>3151</v>
      </c>
      <c r="D1109" s="9" t="s">
        <v>4119</v>
      </c>
      <c r="E1109" s="9" t="s">
        <v>29</v>
      </c>
      <c r="F1109" s="9" t="s">
        <v>4164</v>
      </c>
      <c r="G1109" s="9" t="s">
        <v>2303</v>
      </c>
      <c r="H1109" s="29">
        <f>SUM('Дані з ДІСО'!J1109:L1109)</f>
        <v>1888</v>
      </c>
      <c r="I1109" s="29">
        <f>SUM('Дані з ДІСО'!G1109:I1109)</f>
        <v>102</v>
      </c>
      <c r="J1109" s="29">
        <f>SUM('Дані з ДІСО'!P1109:R1109)</f>
        <v>0</v>
      </c>
      <c r="K1109" s="29">
        <f>SUM('Дані з ДІСО'!V1109:X1109)</f>
        <v>0</v>
      </c>
      <c r="L1109" s="40">
        <f>ROUNDUP('Дані з ДІСО'!J1109/'Коефіцієнти АТО'!$R1109,0)</f>
        <v>49</v>
      </c>
      <c r="M1109" s="40">
        <f>ROUNDUP('Дані з ДІСО'!K1109/'Коефіцієнти АТО'!$R1109,0)</f>
        <v>55</v>
      </c>
      <c r="N1109" s="40">
        <f>ROUNDUP('Дані з ДІСО'!L1109/'Коефіцієнти АТО'!$R1109,0)</f>
        <v>15</v>
      </c>
      <c r="O1109" s="59">
        <f>(L1109*Параметри!$K$32+M1109*Параметри!$L$32+N1109*Параметри!$M$32)/18</f>
        <v>192.11111111111111</v>
      </c>
      <c r="P1109" s="41">
        <f>IF(H1109=0,"",'Дані з ДІСО'!Y1109/H1109)</f>
        <v>0</v>
      </c>
      <c r="Q1109" s="29">
        <f>IF(H1109=0,"",(1+0.25*P1109)*O1109*Параметри!$K$51)</f>
        <v>39348.238300927114</v>
      </c>
      <c r="R1109" s="29">
        <f>IF(H1109=0,"",Q1109*'Коефіцієнти АТО'!T1109)</f>
        <v>668.920051115761</v>
      </c>
      <c r="S1109" s="29">
        <f>IF(H1109=0,"",H1109*(1+0.25*P1109)*Параметри!$K$66*Параметри!$K$20/1000)</f>
        <v>0</v>
      </c>
      <c r="T1109" s="29">
        <f>IF(H1109=0,"",H1109*(1+0.25*P1109)*'Коефіцієнти АТО'!$S1109*Параметри!$K$20/1000)</f>
        <v>8624.5942687853203</v>
      </c>
      <c r="U1109" s="29">
        <f t="shared" si="156"/>
        <v>48641.752620828192</v>
      </c>
      <c r="V1109" s="29">
        <f t="shared" si="157"/>
        <v>48641.752620828192</v>
      </c>
      <c r="W1109" s="40">
        <f>ROUNDUP('Дані з ДІСО'!P1109/Параметри!$K$24,0)</f>
        <v>0</v>
      </c>
      <c r="X1109" s="40">
        <f>ROUNDUP('Дані з ДІСО'!Q1109/Параметри!$K$24,0)</f>
        <v>0</v>
      </c>
      <c r="Y1109" s="40">
        <f>ROUNDUP('Дані з ДІСО'!R1109/Параметри!$K$24,0)</f>
        <v>0</v>
      </c>
      <c r="Z1109" s="59">
        <f>(W1109*Параметри!$K$33+X1109*Параметри!$L$33+Y1109*Параметри!$M$33)/18</f>
        <v>0</v>
      </c>
      <c r="AA1109" s="41">
        <f>IF(J1109=0,0,'Дані з ДІСО'!AA1109/J1109)</f>
        <v>0</v>
      </c>
      <c r="AB1109" s="29">
        <f>(1+0.25*AA1109)*Z1109*Параметри!$K$51</f>
        <v>0</v>
      </c>
      <c r="AC1109" s="29">
        <f>AB1109*'Коефіцієнти АТО'!U1109</f>
        <v>0</v>
      </c>
      <c r="AD1109" s="29">
        <f>J1109*(1+0.25*AA1109)*Параметри!$K$66*Параметри!$K$20/1000</f>
        <v>0</v>
      </c>
      <c r="AE1109" s="29">
        <f>(1+0.25*AA1109)*J1109*'Коефіцієнти АТО'!S1109*Параметри!$K$20/1000</f>
        <v>0</v>
      </c>
      <c r="AF1109" s="29">
        <f t="shared" si="153"/>
        <v>0</v>
      </c>
      <c r="AG1109" s="29">
        <v>0</v>
      </c>
      <c r="AH1109" s="40">
        <v>22</v>
      </c>
      <c r="AI1109" s="40">
        <v>0</v>
      </c>
      <c r="AJ1109" s="40">
        <f t="shared" si="154"/>
        <v>0</v>
      </c>
      <c r="AK1109" s="29">
        <f>(AH1109+AI1109)*(1+0.25*AJ1109)*Параметри!$K$53</f>
        <v>3947.4440653120009</v>
      </c>
      <c r="AL1109" s="29">
        <f>ROUNDUP(('Дані з ДІСО'!AU1109+'Дані з ДІСО'!AW1109)/Параметри!$K$28,0)</f>
        <v>0</v>
      </c>
      <c r="AM1109" s="64">
        <f>AL1109*Параметри!$M$35/18</f>
        <v>0</v>
      </c>
      <c r="AN1109" s="29">
        <f>IF(AL1109=0,0,'Дані з ДІСО'!AW1109/SUM('Дані з ДІСО'!AU1109,'Дані з ДІСО'!AW1109))</f>
        <v>0</v>
      </c>
      <c r="AO1109" s="29">
        <f>(1+0.25*AN1109)*AM1109*Параметри!$K$51</f>
        <v>0</v>
      </c>
      <c r="AP1109" s="40">
        <f>ROUNDUP(('Дані з ДІСО'!AE1109+'Дані не з ДІСО'!E1109+'Дані не з ДІСО'!G1109)/Параметри!$K$69,0)</f>
        <v>0</v>
      </c>
      <c r="AQ1109" s="40">
        <f t="shared" si="158"/>
        <v>0</v>
      </c>
      <c r="AR1109" s="40">
        <f>IF(AP1109=0,0,('Дані з ДІСО'!AH1109+'Дані не з ДІСО'!G1109)/('Дані з ДІСО'!AE1109+'Дані не з ДІСО'!E1109+'Дані не з ДІСО'!G1109))</f>
        <v>0</v>
      </c>
      <c r="AS1109" s="29">
        <f>AQ1109*(1+0.25*AR1109)*Параметри!$K$51</f>
        <v>0</v>
      </c>
      <c r="AT1109" s="40">
        <f>ROUNDUP('Дані з ДІСО'!AF1109/Параметри!$K$70,0)</f>
        <v>0</v>
      </c>
      <c r="AU1109" s="40">
        <f t="shared" si="159"/>
        <v>0</v>
      </c>
      <c r="AV1109" s="40">
        <f>IF(AT1109=0,0,'Дані з ДІСО'!AI1109/'Дані з ДІСО'!AF1109)</f>
        <v>0</v>
      </c>
      <c r="AW1109" s="29">
        <f>AU1109*(1+0.25*AV1109)*Параметри!$K$51</f>
        <v>0</v>
      </c>
      <c r="AX1109" s="40">
        <f>ROUNDUP('Дані з ДІСО'!AR1109/Параметри!$K$29,0)</f>
        <v>0</v>
      </c>
      <c r="AY1109" s="40">
        <f>ROUNDUP('Дані з ДІСО'!AS1109/Параметри!$K$29,0)</f>
        <v>0</v>
      </c>
      <c r="AZ1109" s="40">
        <f>ROUNDUP('Дані з ДІСО'!AT1109/Параметри!$K$29,0)</f>
        <v>0</v>
      </c>
      <c r="BA1109" s="64">
        <f>(AX1109*Параметри!$K$32+AY1109*Параметри!$L$32+AZ1109*Параметри!$M$32)/18</f>
        <v>0</v>
      </c>
      <c r="BB1109" s="29">
        <f>(BA1109*Параметри!$K$51+SUM('Дані з ДІСО'!AR1109:AT1109)*Параметри!$K$48*Параметри!$K$20/1000)*Параметри!$K$74</f>
        <v>0</v>
      </c>
      <c r="BC1109" s="40">
        <f>ROUNDUP(('Дані не з ДІСО'!I1109+'Дані не з ДІСО'!K1109)/Параметри!$K$26,0)</f>
        <v>0</v>
      </c>
      <c r="BD1109" s="29">
        <f>BC1109*Параметри!$M$36/18</f>
        <v>0</v>
      </c>
      <c r="BE1109" s="40">
        <f>IF(BC1109=0,0,'Дані не з ДІСО'!K1109/('Дані не з ДІСО'!I1109+'Дані не з ДІСО'!K1109))</f>
        <v>0</v>
      </c>
      <c r="BF1109" s="29">
        <f>(1+0.25*BE1109)*BD1109*Параметри!$K$51</f>
        <v>0</v>
      </c>
      <c r="BG1109" s="40">
        <f>ROUNDUP('Дані не з ДІСО'!M1109/Параметри!$K$27,0)</f>
        <v>0</v>
      </c>
      <c r="BH1109" s="40">
        <f>BG1109*Параметри!$M$37/18</f>
        <v>0</v>
      </c>
      <c r="BI1109" s="29">
        <f>BH1109*Параметри!$K$51</f>
        <v>0</v>
      </c>
      <c r="BJ1109" s="29">
        <f>'Дані не з ДІСО'!N1109*Параметри!$K$76</f>
        <v>0</v>
      </c>
      <c r="BK1109" s="40">
        <f>ROUNDUP('Дані з ДІСО'!V1109/Параметри!$K$25,0)</f>
        <v>0</v>
      </c>
      <c r="BL1109" s="40">
        <f>ROUNDUP('Дані з ДІСО'!W1109/Параметри!$K$25,0)</f>
        <v>0</v>
      </c>
      <c r="BM1109" s="40">
        <f>ROUNDUP('Дані з ДІСО'!X1109/Параметри!$K$25,0)</f>
        <v>0</v>
      </c>
      <c r="BN1109" s="40">
        <f>(BK1109*Параметри!$K$34+BL1109*Параметри!$L$34+BM1109*Параметри!$M$34)/18</f>
        <v>0</v>
      </c>
      <c r="BO1109" s="40">
        <f>IF(K1109=0,0,'Дані з ДІСО'!AC1109/K1109)</f>
        <v>0</v>
      </c>
      <c r="BP1109" s="29">
        <f>(1+0.25*BO1109)*BN1109*Параметри!$K$51</f>
        <v>0</v>
      </c>
      <c r="BQ1109" s="29">
        <f>BP1109*'Коефіцієнти АТО'!U1109</f>
        <v>0</v>
      </c>
      <c r="BR1109" s="29">
        <f>K1109*(1+0.25*BO1109)*Параметри!$K$66*Параметри!$K$20/1000</f>
        <v>0</v>
      </c>
      <c r="BS1109" s="29">
        <f>(1+0.25*BO1109)*K1109*'Коефіцієнти АТО'!S1109*Параметри!$K$20/1000</f>
        <v>0</v>
      </c>
      <c r="BT1109" s="29">
        <f t="shared" si="160"/>
        <v>0</v>
      </c>
      <c r="BU1109" s="40">
        <f>ROUNDUP('Дані з ДІСО'!AG1109/Параметри!$K$71,0)</f>
        <v>0</v>
      </c>
      <c r="BV1109" s="40">
        <f t="shared" si="161"/>
        <v>0</v>
      </c>
      <c r="BW1109" s="40">
        <f>IF('Дані з ДІСО'!AG1109=0,0,'Дані з ДІСО'!AJ1109/'Дані з ДІСО'!AG1109)</f>
        <v>0</v>
      </c>
      <c r="BX1109" s="29">
        <f>BV1109*(1+0.25*BW1109)*Параметри!$K$51</f>
        <v>0</v>
      </c>
      <c r="BY1109" s="29">
        <f>ROUND(IF(Параметри!$K$77="No",CC1109,CC1109*Параметри!$K$78)+AG1109,1)</f>
        <v>47330.3</v>
      </c>
      <c r="BZ1109" s="29">
        <f>ROUND(IF(Параметри!$K$77="No",BF1109,BF1109*Параметри!$K$78),1)</f>
        <v>0</v>
      </c>
      <c r="CA1109" s="29">
        <f>ROUND(IF(Параметри!$K$77="No",BI1109,BI1109*Параметри!$K$78),1)</f>
        <v>0</v>
      </c>
      <c r="CB1109" s="29">
        <f>ROUND(IF(Параметри!$K$77="No",BJ1109,BJ1109*Параметри!$K$78),1)</f>
        <v>0</v>
      </c>
      <c r="CC1109" s="29">
        <f t="shared" si="155"/>
        <v>52589.196686140196</v>
      </c>
    </row>
    <row r="1110" spans="1:81">
      <c r="A1110" s="9">
        <v>1109</v>
      </c>
      <c r="B1110" s="9" t="s">
        <v>3145</v>
      </c>
      <c r="C1110" s="9" t="s">
        <v>3146</v>
      </c>
      <c r="D1110" s="9" t="s">
        <v>4119</v>
      </c>
      <c r="E1110" s="9" t="s">
        <v>21</v>
      </c>
      <c r="F1110" s="9" t="s">
        <v>4165</v>
      </c>
      <c r="G1110" s="9" t="s">
        <v>2305</v>
      </c>
      <c r="H1110" s="29">
        <f>SUM('Дані з ДІСО'!J1110:L1110)</f>
        <v>2509</v>
      </c>
      <c r="I1110" s="29">
        <f>SUM('Дані з ДІСО'!G1110:I1110)</f>
        <v>195</v>
      </c>
      <c r="J1110" s="29">
        <f>SUM('Дані з ДІСО'!P1110:R1110)</f>
        <v>0</v>
      </c>
      <c r="K1110" s="29">
        <f>SUM('Дані з ДІСО'!V1110:X1110)</f>
        <v>0</v>
      </c>
      <c r="L1110" s="40">
        <f>ROUNDUP('Дані з ДІСО'!J1110/'Коефіцієнти АТО'!$R1110,0)</f>
        <v>62</v>
      </c>
      <c r="M1110" s="40">
        <f>ROUNDUP('Дані з ДІСО'!K1110/'Коефіцієнти АТО'!$R1110,0)</f>
        <v>90</v>
      </c>
      <c r="N1110" s="40">
        <f>ROUNDUP('Дані з ДІСО'!L1110/'Коефіцієнти АТО'!$R1110,0)</f>
        <v>17</v>
      </c>
      <c r="O1110" s="59">
        <f>(L1110*Параметри!$K$32+M1110*Параметри!$L$32+N1110*Параметри!$M$32)/18</f>
        <v>276.25</v>
      </c>
      <c r="P1110" s="41">
        <f>IF(H1110=0,"",'Дані з ДІСО'!Y1110/H1110)</f>
        <v>0</v>
      </c>
      <c r="Q1110" s="29">
        <f>IF(H1110=0,"",(1+0.25*P1110)*O1110*Параметри!$K$51)</f>
        <v>56581.583271069998</v>
      </c>
      <c r="R1110" s="29">
        <f>IF(H1110=0,"",Q1110*'Коефіцієнти АТО'!T1110)</f>
        <v>961.88691560819007</v>
      </c>
      <c r="S1110" s="29">
        <f>IF(H1110=0,"",H1110*(1+0.25*P1110)*Параметри!$K$66*Параметри!$K$20/1000)</f>
        <v>0</v>
      </c>
      <c r="T1110" s="29">
        <f>IF(H1110=0,"",H1110*(1+0.25*P1110)*'Коефіцієнти АТО'!$S1110*Параметри!$K$20/1000)</f>
        <v>11461.391430287271</v>
      </c>
      <c r="U1110" s="29">
        <f t="shared" si="156"/>
        <v>69004.861616965456</v>
      </c>
      <c r="V1110" s="29">
        <f t="shared" si="157"/>
        <v>69004.861616965456</v>
      </c>
      <c r="W1110" s="40">
        <f>ROUNDUP('Дані з ДІСО'!P1110/Параметри!$K$24,0)</f>
        <v>0</v>
      </c>
      <c r="X1110" s="40">
        <f>ROUNDUP('Дані з ДІСО'!Q1110/Параметри!$K$24,0)</f>
        <v>0</v>
      </c>
      <c r="Y1110" s="40">
        <f>ROUNDUP('Дані з ДІСО'!R1110/Параметри!$K$24,0)</f>
        <v>0</v>
      </c>
      <c r="Z1110" s="59">
        <f>(W1110*Параметри!$K$33+X1110*Параметри!$L$33+Y1110*Параметри!$M$33)/18</f>
        <v>0</v>
      </c>
      <c r="AA1110" s="41">
        <f>IF(J1110=0,0,'Дані з ДІСО'!AA1110/J1110)</f>
        <v>0</v>
      </c>
      <c r="AB1110" s="29">
        <f>(1+0.25*AA1110)*Z1110*Параметри!$K$51</f>
        <v>0</v>
      </c>
      <c r="AC1110" s="29">
        <f>AB1110*'Коефіцієнти АТО'!U1110</f>
        <v>0</v>
      </c>
      <c r="AD1110" s="29">
        <f>J1110*(1+0.25*AA1110)*Параметри!$K$66*Параметри!$K$20/1000</f>
        <v>0</v>
      </c>
      <c r="AE1110" s="29">
        <f>(1+0.25*AA1110)*J1110*'Коефіцієнти АТО'!S1110*Параметри!$K$20/1000</f>
        <v>0</v>
      </c>
      <c r="AF1110" s="29">
        <f t="shared" si="153"/>
        <v>0</v>
      </c>
      <c r="AG1110" s="29">
        <v>0</v>
      </c>
      <c r="AH1110" s="40">
        <v>10</v>
      </c>
      <c r="AI1110" s="40">
        <v>0</v>
      </c>
      <c r="AJ1110" s="40">
        <f t="shared" si="154"/>
        <v>0</v>
      </c>
      <c r="AK1110" s="29">
        <f>(AH1110+AI1110)*(1+0.25*AJ1110)*Параметри!$K$53</f>
        <v>1794.2927569600006</v>
      </c>
      <c r="AL1110" s="29">
        <f>ROUNDUP(('Дані з ДІСО'!AU1110+'Дані з ДІСО'!AW1110)/Параметри!$K$28,0)</f>
        <v>0</v>
      </c>
      <c r="AM1110" s="64">
        <f>AL1110*Параметри!$M$35/18</f>
        <v>0</v>
      </c>
      <c r="AN1110" s="29">
        <f>IF(AL1110=0,0,'Дані з ДІСО'!AW1110/SUM('Дані з ДІСО'!AU1110,'Дані з ДІСО'!AW1110))</f>
        <v>0</v>
      </c>
      <c r="AO1110" s="29">
        <f>(1+0.25*AN1110)*AM1110*Параметри!$K$51</f>
        <v>0</v>
      </c>
      <c r="AP1110" s="40">
        <f>ROUNDUP(('Дані з ДІСО'!AE1110+'Дані не з ДІСО'!E1110+'Дані не з ДІСО'!G1110)/Параметри!$K$69,0)</f>
        <v>0</v>
      </c>
      <c r="AQ1110" s="40">
        <f t="shared" si="158"/>
        <v>0</v>
      </c>
      <c r="AR1110" s="40">
        <f>IF(AP1110=0,0,('Дані з ДІСО'!AH1110+'Дані не з ДІСО'!G1110)/('Дані з ДІСО'!AE1110+'Дані не з ДІСО'!E1110+'Дані не з ДІСО'!G1110))</f>
        <v>0</v>
      </c>
      <c r="AS1110" s="29">
        <f>AQ1110*(1+0.25*AR1110)*Параметри!$K$51</f>
        <v>0</v>
      </c>
      <c r="AT1110" s="40">
        <f>ROUNDUP('Дані з ДІСО'!AF1110/Параметри!$K$70,0)</f>
        <v>0</v>
      </c>
      <c r="AU1110" s="40">
        <f t="shared" si="159"/>
        <v>0</v>
      </c>
      <c r="AV1110" s="40">
        <f>IF(AT1110=0,0,'Дані з ДІСО'!AI1110/'Дані з ДІСО'!AF1110)</f>
        <v>0</v>
      </c>
      <c r="AW1110" s="29">
        <f>AU1110*(1+0.25*AV1110)*Параметри!$K$51</f>
        <v>0</v>
      </c>
      <c r="AX1110" s="40">
        <f>ROUNDUP('Дані з ДІСО'!AR1110/Параметри!$K$29,0)</f>
        <v>0</v>
      </c>
      <c r="AY1110" s="40">
        <f>ROUNDUP('Дані з ДІСО'!AS1110/Параметри!$K$29,0)</f>
        <v>0</v>
      </c>
      <c r="AZ1110" s="40">
        <f>ROUNDUP('Дані з ДІСО'!AT1110/Параметри!$K$29,0)</f>
        <v>0</v>
      </c>
      <c r="BA1110" s="64">
        <f>(AX1110*Параметри!$K$32+AY1110*Параметри!$L$32+AZ1110*Параметри!$M$32)/18</f>
        <v>0</v>
      </c>
      <c r="BB1110" s="29">
        <f>(BA1110*Параметри!$K$51+SUM('Дані з ДІСО'!AR1110:AT1110)*Параметри!$K$48*Параметри!$K$20/1000)*Параметри!$K$74</f>
        <v>0</v>
      </c>
      <c r="BC1110" s="40">
        <f>ROUNDUP(('Дані не з ДІСО'!I1110+'Дані не з ДІСО'!K1110)/Параметри!$K$26,0)</f>
        <v>0</v>
      </c>
      <c r="BD1110" s="29">
        <f>BC1110*Параметри!$M$36/18</f>
        <v>0</v>
      </c>
      <c r="BE1110" s="40">
        <f>IF(BC1110=0,0,'Дані не з ДІСО'!K1110/('Дані не з ДІСО'!I1110+'Дані не з ДІСО'!K1110))</f>
        <v>0</v>
      </c>
      <c r="BF1110" s="29">
        <f>(1+0.25*BE1110)*BD1110*Параметри!$K$51</f>
        <v>0</v>
      </c>
      <c r="BG1110" s="40">
        <f>ROUNDUP('Дані не з ДІСО'!M1110/Параметри!$K$27,0)</f>
        <v>0</v>
      </c>
      <c r="BH1110" s="40">
        <f>BG1110*Параметри!$M$37/18</f>
        <v>0</v>
      </c>
      <c r="BI1110" s="29">
        <f>BH1110*Параметри!$K$51</f>
        <v>0</v>
      </c>
      <c r="BJ1110" s="29">
        <f>'Дані не з ДІСО'!N1110*Параметри!$K$76</f>
        <v>0</v>
      </c>
      <c r="BK1110" s="40">
        <f>ROUNDUP('Дані з ДІСО'!V1110/Параметри!$K$25,0)</f>
        <v>0</v>
      </c>
      <c r="BL1110" s="40">
        <f>ROUNDUP('Дані з ДІСО'!W1110/Параметри!$K$25,0)</f>
        <v>0</v>
      </c>
      <c r="BM1110" s="40">
        <f>ROUNDUP('Дані з ДІСО'!X1110/Параметри!$K$25,0)</f>
        <v>0</v>
      </c>
      <c r="BN1110" s="40">
        <f>(BK1110*Параметри!$K$34+BL1110*Параметри!$L$34+BM1110*Параметри!$M$34)/18</f>
        <v>0</v>
      </c>
      <c r="BO1110" s="40">
        <f>IF(K1110=0,0,'Дані з ДІСО'!AC1110/K1110)</f>
        <v>0</v>
      </c>
      <c r="BP1110" s="29">
        <f>(1+0.25*BO1110)*BN1110*Параметри!$K$51</f>
        <v>0</v>
      </c>
      <c r="BQ1110" s="29">
        <f>BP1110*'Коефіцієнти АТО'!U1110</f>
        <v>0</v>
      </c>
      <c r="BR1110" s="29">
        <f>K1110*(1+0.25*BO1110)*Параметри!$K$66*Параметри!$K$20/1000</f>
        <v>0</v>
      </c>
      <c r="BS1110" s="29">
        <f>(1+0.25*BO1110)*K1110*'Коефіцієнти АТО'!S1110*Параметри!$K$20/1000</f>
        <v>0</v>
      </c>
      <c r="BT1110" s="29">
        <f t="shared" si="160"/>
        <v>0</v>
      </c>
      <c r="BU1110" s="40">
        <f>ROUNDUP('Дані з ДІСО'!AG1110/Параметри!$K$71,0)</f>
        <v>0</v>
      </c>
      <c r="BV1110" s="40">
        <f t="shared" si="161"/>
        <v>0</v>
      </c>
      <c r="BW1110" s="40">
        <f>IF('Дані з ДІСО'!AG1110=0,0,'Дані з ДІСО'!AJ1110/'Дані з ДІСО'!AG1110)</f>
        <v>0</v>
      </c>
      <c r="BX1110" s="29">
        <f>BV1110*(1+0.25*BW1110)*Параметри!$K$51</f>
        <v>0</v>
      </c>
      <c r="BY1110" s="29">
        <f>ROUND(IF(Параметри!$K$77="No",CC1110,CC1110*Параметри!$K$78)+AG1110,1)</f>
        <v>63719.199999999997</v>
      </c>
      <c r="BZ1110" s="29">
        <f>ROUND(IF(Параметри!$K$77="No",BF1110,BF1110*Параметри!$K$78),1)</f>
        <v>0</v>
      </c>
      <c r="CA1110" s="29">
        <f>ROUND(IF(Параметри!$K$77="No",BI1110,BI1110*Параметри!$K$78),1)</f>
        <v>0</v>
      </c>
      <c r="CB1110" s="29">
        <f>ROUND(IF(Параметри!$K$77="No",BJ1110,BJ1110*Параметри!$K$78),1)</f>
        <v>0</v>
      </c>
      <c r="CC1110" s="29">
        <f t="shared" si="155"/>
        <v>70799.154373925456</v>
      </c>
    </row>
    <row r="1111" spans="1:81">
      <c r="A1111" s="9">
        <v>1110</v>
      </c>
      <c r="B1111" s="9" t="s">
        <v>3145</v>
      </c>
      <c r="C1111" s="9" t="s">
        <v>3146</v>
      </c>
      <c r="D1111" s="9" t="s">
        <v>4119</v>
      </c>
      <c r="E1111" s="9" t="s">
        <v>21</v>
      </c>
      <c r="F1111" s="9" t="s">
        <v>4166</v>
      </c>
      <c r="G1111" s="9" t="s">
        <v>2307</v>
      </c>
      <c r="H1111" s="29">
        <f>SUM('Дані з ДІСО'!J1111:L1111)</f>
        <v>3413</v>
      </c>
      <c r="I1111" s="29">
        <f>SUM('Дані з ДІСО'!G1111:I1111)</f>
        <v>247</v>
      </c>
      <c r="J1111" s="29">
        <f>SUM('Дані з ДІСО'!P1111:R1111)</f>
        <v>0</v>
      </c>
      <c r="K1111" s="29">
        <f>SUM('Дані з ДІСО'!V1111:X1111)</f>
        <v>0</v>
      </c>
      <c r="L1111" s="40">
        <f>ROUNDUP('Дані з ДІСО'!J1111/'Коефіцієнти АТО'!$R1111,0)</f>
        <v>90</v>
      </c>
      <c r="M1111" s="40">
        <f>ROUNDUP('Дані з ДІСО'!K1111/'Коефіцієнти АТО'!$R1111,0)</f>
        <v>116</v>
      </c>
      <c r="N1111" s="40">
        <f>ROUNDUP('Дані з ДІСО'!L1111/'Коефіцієнти АТО'!$R1111,0)</f>
        <v>23</v>
      </c>
      <c r="O1111" s="59">
        <f>(L1111*Параметри!$K$32+M1111*Параметри!$L$32+N1111*Параметри!$M$32)/18</f>
        <v>371.09444444444449</v>
      </c>
      <c r="P1111" s="41">
        <f>IF(H1111=0,"",'Дані з ДІСО'!Y1111/H1111)</f>
        <v>0</v>
      </c>
      <c r="Q1111" s="29">
        <f>IF(H1111=0,"",(1+0.25*P1111)*O1111*Параметри!$K$51)</f>
        <v>76007.642388288848</v>
      </c>
      <c r="R1111" s="29">
        <f>IF(H1111=0,"",Q1111*'Коефіцієнти АТО'!T1111)</f>
        <v>1292.1299206009105</v>
      </c>
      <c r="S1111" s="29">
        <f>IF(H1111=0,"",H1111*(1+0.25*P1111)*Параметри!$K$66*Параметри!$K$20/1000)</f>
        <v>0</v>
      </c>
      <c r="T1111" s="29">
        <f>IF(H1111=0,"",H1111*(1+0.25*P1111)*'Коефіцієнти АТО'!$S1111*Параметри!$K$20/1000)</f>
        <v>15590.964109832787</v>
      </c>
      <c r="U1111" s="29">
        <f t="shared" si="156"/>
        <v>92890.736418722547</v>
      </c>
      <c r="V1111" s="29">
        <f t="shared" si="157"/>
        <v>92890.736418722547</v>
      </c>
      <c r="W1111" s="40">
        <f>ROUNDUP('Дані з ДІСО'!P1111/Параметри!$K$24,0)</f>
        <v>0</v>
      </c>
      <c r="X1111" s="40">
        <f>ROUNDUP('Дані з ДІСО'!Q1111/Параметри!$K$24,0)</f>
        <v>0</v>
      </c>
      <c r="Y1111" s="40">
        <f>ROUNDUP('Дані з ДІСО'!R1111/Параметри!$K$24,0)</f>
        <v>0</v>
      </c>
      <c r="Z1111" s="59">
        <f>(W1111*Параметри!$K$33+X1111*Параметри!$L$33+Y1111*Параметри!$M$33)/18</f>
        <v>0</v>
      </c>
      <c r="AA1111" s="41">
        <f>IF(J1111=0,0,'Дані з ДІСО'!AA1111/J1111)</f>
        <v>0</v>
      </c>
      <c r="AB1111" s="29">
        <f>(1+0.25*AA1111)*Z1111*Параметри!$K$51</f>
        <v>0</v>
      </c>
      <c r="AC1111" s="29">
        <f>AB1111*'Коефіцієнти АТО'!U1111</f>
        <v>0</v>
      </c>
      <c r="AD1111" s="29">
        <f>J1111*(1+0.25*AA1111)*Параметри!$K$66*Параметри!$K$20/1000</f>
        <v>0</v>
      </c>
      <c r="AE1111" s="29">
        <f>(1+0.25*AA1111)*J1111*'Коефіцієнти АТО'!S1111*Параметри!$K$20/1000</f>
        <v>0</v>
      </c>
      <c r="AF1111" s="29">
        <f t="shared" si="153"/>
        <v>0</v>
      </c>
      <c r="AG1111" s="29">
        <v>0</v>
      </c>
      <c r="AH1111" s="40">
        <v>27</v>
      </c>
      <c r="AI1111" s="40">
        <v>0</v>
      </c>
      <c r="AJ1111" s="40">
        <f t="shared" si="154"/>
        <v>0</v>
      </c>
      <c r="AK1111" s="29">
        <f>(AH1111+AI1111)*(1+0.25*AJ1111)*Параметри!$K$53</f>
        <v>4844.5904437920017</v>
      </c>
      <c r="AL1111" s="29">
        <f>ROUNDUP(('Дані з ДІСО'!AU1111+'Дані з ДІСО'!AW1111)/Параметри!$K$28,0)</f>
        <v>4</v>
      </c>
      <c r="AM1111" s="64">
        <f>AL1111*Параметри!$M$35/18</f>
        <v>5.1111111111111107</v>
      </c>
      <c r="AN1111" s="29">
        <f>IF(AL1111=0,0,'Дані з ДІСО'!AW1111/SUM('Дані з ДІСО'!AU1111,'Дані з ДІСО'!AW1111))</f>
        <v>0</v>
      </c>
      <c r="AO1111" s="29">
        <f>(1+0.25*AN1111)*AM1111*Параметри!$K$51</f>
        <v>1046.858855895111</v>
      </c>
      <c r="AP1111" s="40">
        <f>ROUNDUP(('Дані з ДІСО'!AE1111+'Дані не з ДІСО'!E1111+'Дані не з ДІСО'!G1111)/Параметри!$K$69,0)</f>
        <v>0</v>
      </c>
      <c r="AQ1111" s="40">
        <f t="shared" si="158"/>
        <v>0</v>
      </c>
      <c r="AR1111" s="40">
        <f>IF(AP1111=0,0,('Дані з ДІСО'!AH1111+'Дані не з ДІСО'!G1111)/('Дані з ДІСО'!AE1111+'Дані не з ДІСО'!E1111+'Дані не з ДІСО'!G1111))</f>
        <v>0</v>
      </c>
      <c r="AS1111" s="29">
        <f>AQ1111*(1+0.25*AR1111)*Параметри!$K$51</f>
        <v>0</v>
      </c>
      <c r="AT1111" s="40">
        <f>ROUNDUP('Дані з ДІСО'!AF1111/Параметри!$K$70,0)</f>
        <v>0</v>
      </c>
      <c r="AU1111" s="40">
        <f t="shared" si="159"/>
        <v>0</v>
      </c>
      <c r="AV1111" s="40">
        <f>IF(AT1111=0,0,'Дані з ДІСО'!AI1111/'Дані з ДІСО'!AF1111)</f>
        <v>0</v>
      </c>
      <c r="AW1111" s="29">
        <f>AU1111*(1+0.25*AV1111)*Параметри!$K$51</f>
        <v>0</v>
      </c>
      <c r="AX1111" s="40">
        <f>ROUNDUP('Дані з ДІСО'!AR1111/Параметри!$K$29,0)</f>
        <v>0</v>
      </c>
      <c r="AY1111" s="40">
        <f>ROUNDUP('Дані з ДІСО'!AS1111/Параметри!$K$29,0)</f>
        <v>0</v>
      </c>
      <c r="AZ1111" s="40">
        <f>ROUNDUP('Дані з ДІСО'!AT1111/Параметри!$K$29,0)</f>
        <v>0</v>
      </c>
      <c r="BA1111" s="64">
        <f>(AX1111*Параметри!$K$32+AY1111*Параметри!$L$32+AZ1111*Параметри!$M$32)/18</f>
        <v>0</v>
      </c>
      <c r="BB1111" s="29">
        <f>(BA1111*Параметри!$K$51+SUM('Дані з ДІСО'!AR1111:AT1111)*Параметри!$K$48*Параметри!$K$20/1000)*Параметри!$K$74</f>
        <v>0</v>
      </c>
      <c r="BC1111" s="40">
        <f>ROUNDUP(('Дані не з ДІСО'!I1111+'Дані не з ДІСО'!K1111)/Параметри!$K$26,0)</f>
        <v>0</v>
      </c>
      <c r="BD1111" s="29">
        <f>BC1111*Параметри!$M$36/18</f>
        <v>0</v>
      </c>
      <c r="BE1111" s="40">
        <f>IF(BC1111=0,0,'Дані не з ДІСО'!K1111/('Дані не з ДІСО'!I1111+'Дані не з ДІСО'!K1111))</f>
        <v>0</v>
      </c>
      <c r="BF1111" s="29">
        <f>(1+0.25*BE1111)*BD1111*Параметри!$K$51</f>
        <v>0</v>
      </c>
      <c r="BG1111" s="40">
        <f>ROUNDUP('Дані не з ДІСО'!M1111/Параметри!$K$27,0)</f>
        <v>0</v>
      </c>
      <c r="BH1111" s="40">
        <f>BG1111*Параметри!$M$37/18</f>
        <v>0</v>
      </c>
      <c r="BI1111" s="29">
        <f>BH1111*Параметри!$K$51</f>
        <v>0</v>
      </c>
      <c r="BJ1111" s="29">
        <f>'Дані не з ДІСО'!N1111*Параметри!$K$76</f>
        <v>0</v>
      </c>
      <c r="BK1111" s="40">
        <f>ROUNDUP('Дані з ДІСО'!V1111/Параметри!$K$25,0)</f>
        <v>0</v>
      </c>
      <c r="BL1111" s="40">
        <f>ROUNDUP('Дані з ДІСО'!W1111/Параметри!$K$25,0)</f>
        <v>0</v>
      </c>
      <c r="BM1111" s="40">
        <f>ROUNDUP('Дані з ДІСО'!X1111/Параметри!$K$25,0)</f>
        <v>0</v>
      </c>
      <c r="BN1111" s="40">
        <f>(BK1111*Параметри!$K$34+BL1111*Параметри!$L$34+BM1111*Параметри!$M$34)/18</f>
        <v>0</v>
      </c>
      <c r="BO1111" s="40">
        <f>IF(K1111=0,0,'Дані з ДІСО'!AC1111/K1111)</f>
        <v>0</v>
      </c>
      <c r="BP1111" s="29">
        <f>(1+0.25*BO1111)*BN1111*Параметри!$K$51</f>
        <v>0</v>
      </c>
      <c r="BQ1111" s="29">
        <f>BP1111*'Коефіцієнти АТО'!U1111</f>
        <v>0</v>
      </c>
      <c r="BR1111" s="29">
        <f>K1111*(1+0.25*BO1111)*Параметри!$K$66*Параметри!$K$20/1000</f>
        <v>0</v>
      </c>
      <c r="BS1111" s="29">
        <f>(1+0.25*BO1111)*K1111*'Коефіцієнти АТО'!S1111*Параметри!$K$20/1000</f>
        <v>0</v>
      </c>
      <c r="BT1111" s="29">
        <f t="shared" si="160"/>
        <v>0</v>
      </c>
      <c r="BU1111" s="40">
        <f>ROUNDUP('Дані з ДІСО'!AG1111/Параметри!$K$71,0)</f>
        <v>0</v>
      </c>
      <c r="BV1111" s="40">
        <f t="shared" si="161"/>
        <v>0</v>
      </c>
      <c r="BW1111" s="40">
        <f>IF('Дані з ДІСО'!AG1111=0,0,'Дані з ДІСО'!AJ1111/'Дані з ДІСО'!AG1111)</f>
        <v>0</v>
      </c>
      <c r="BX1111" s="29">
        <f>BV1111*(1+0.25*BW1111)*Параметри!$K$51</f>
        <v>0</v>
      </c>
      <c r="BY1111" s="29">
        <f>ROUND(IF(Параметри!$K$77="No",CC1111,CC1111*Параметри!$K$78)+AG1111,1)</f>
        <v>88904</v>
      </c>
      <c r="BZ1111" s="29">
        <f>ROUND(IF(Параметри!$K$77="No",BF1111,BF1111*Параметри!$K$78),1)</f>
        <v>0</v>
      </c>
      <c r="CA1111" s="29">
        <f>ROUND(IF(Параметри!$K$77="No",BI1111,BI1111*Параметри!$K$78),1)</f>
        <v>0</v>
      </c>
      <c r="CB1111" s="29">
        <f>ROUND(IF(Параметри!$K$77="No",BJ1111,BJ1111*Параметри!$K$78),1)</f>
        <v>0</v>
      </c>
      <c r="CC1111" s="29">
        <f t="shared" si="155"/>
        <v>98782.185718409659</v>
      </c>
    </row>
    <row r="1112" spans="1:81">
      <c r="A1112" s="9">
        <v>1111</v>
      </c>
      <c r="B1112" s="9" t="s">
        <v>3148</v>
      </c>
      <c r="C1112" s="9" t="s">
        <v>3148</v>
      </c>
      <c r="D1112" s="9" t="s">
        <v>4119</v>
      </c>
      <c r="E1112" s="9" t="s">
        <v>24</v>
      </c>
      <c r="F1112" s="9" t="s">
        <v>4167</v>
      </c>
      <c r="G1112" s="9" t="s">
        <v>2309</v>
      </c>
      <c r="H1112" s="29">
        <f>SUM('Дані з ДІСО'!J1112:L1112)</f>
        <v>416</v>
      </c>
      <c r="I1112" s="29">
        <f>SUM('Дані з ДІСО'!G1112:I1112)</f>
        <v>40</v>
      </c>
      <c r="J1112" s="29">
        <f>SUM('Дані з ДІСО'!P1112:R1112)</f>
        <v>0</v>
      </c>
      <c r="K1112" s="29">
        <f>SUM('Дані з ДІСО'!V1112:X1112)</f>
        <v>0</v>
      </c>
      <c r="L1112" s="40">
        <f>ROUNDUP('Дані з ДІСО'!J1112/'Коефіцієнти АТО'!$R1112,0)</f>
        <v>11</v>
      </c>
      <c r="M1112" s="40">
        <f>ROUNDUP('Дані з ДІСО'!K1112/'Коефіцієнти АТО'!$R1112,0)</f>
        <v>15</v>
      </c>
      <c r="N1112" s="40">
        <f>ROUNDUP('Дані з ДІСО'!L1112/'Коефіцієнти АТО'!$R1112,0)</f>
        <v>5</v>
      </c>
      <c r="O1112" s="59">
        <f>(L1112*Параметри!$K$32+M1112*Параметри!$L$32+N1112*Параметри!$M$32)/18</f>
        <v>51.166666666666664</v>
      </c>
      <c r="P1112" s="41">
        <f>IF(H1112=0,"",'Дані з ДІСО'!Y1112/H1112)</f>
        <v>0</v>
      </c>
      <c r="Q1112" s="29">
        <f>IF(H1112=0,"",(1+0.25*P1112)*O1112*Параметри!$K$51)</f>
        <v>10479.967459558666</v>
      </c>
      <c r="R1112" s="29">
        <f>IF(H1112=0,"",Q1112*'Коефіцієнти АТО'!T1112)</f>
        <v>178.15944681249732</v>
      </c>
      <c r="S1112" s="29">
        <f>IF(H1112=0,"",H1112*(1+0.25*P1112)*Параметри!$K$66*Параметри!$K$20/1000)</f>
        <v>0</v>
      </c>
      <c r="T1112" s="29">
        <f>IF(H1112=0,"",H1112*(1+0.25*P1112)*'Коефіцієнти АТО'!$S1112*Параметри!$K$20/1000)</f>
        <v>2098.2858231614005</v>
      </c>
      <c r="U1112" s="29">
        <f t="shared" si="156"/>
        <v>12756.412729532563</v>
      </c>
      <c r="V1112" s="29">
        <f t="shared" si="157"/>
        <v>12756.412729532563</v>
      </c>
      <c r="W1112" s="40">
        <f>ROUNDUP('Дані з ДІСО'!P1112/Параметри!$K$24,0)</f>
        <v>0</v>
      </c>
      <c r="X1112" s="40">
        <f>ROUNDUP('Дані з ДІСО'!Q1112/Параметри!$K$24,0)</f>
        <v>0</v>
      </c>
      <c r="Y1112" s="40">
        <f>ROUNDUP('Дані з ДІСО'!R1112/Параметри!$K$24,0)</f>
        <v>0</v>
      </c>
      <c r="Z1112" s="59">
        <f>(W1112*Параметри!$K$33+X1112*Параметри!$L$33+Y1112*Параметри!$M$33)/18</f>
        <v>0</v>
      </c>
      <c r="AA1112" s="41">
        <f>IF(J1112=0,0,'Дані з ДІСО'!AA1112/J1112)</f>
        <v>0</v>
      </c>
      <c r="AB1112" s="29">
        <f>(1+0.25*AA1112)*Z1112*Параметри!$K$51</f>
        <v>0</v>
      </c>
      <c r="AC1112" s="29">
        <f>AB1112*'Коефіцієнти АТО'!U1112</f>
        <v>0</v>
      </c>
      <c r="AD1112" s="29">
        <f>J1112*(1+0.25*AA1112)*Параметри!$K$66*Параметри!$K$20/1000</f>
        <v>0</v>
      </c>
      <c r="AE1112" s="29">
        <f>(1+0.25*AA1112)*J1112*'Коефіцієнти АТО'!S1112*Параметри!$K$20/1000</f>
        <v>0</v>
      </c>
      <c r="AF1112" s="29">
        <f t="shared" si="153"/>
        <v>0</v>
      </c>
      <c r="AG1112" s="29">
        <v>0</v>
      </c>
      <c r="AH1112" s="40">
        <v>0</v>
      </c>
      <c r="AI1112" s="40">
        <v>0</v>
      </c>
      <c r="AJ1112" s="40">
        <f t="shared" si="154"/>
        <v>0</v>
      </c>
      <c r="AK1112" s="29">
        <f>(AH1112+AI1112)*(1+0.25*AJ1112)*Параметри!$K$53</f>
        <v>0</v>
      </c>
      <c r="AL1112" s="29">
        <f>ROUNDUP(('Дані з ДІСО'!AU1112+'Дані з ДІСО'!AW1112)/Параметри!$K$28,0)</f>
        <v>0</v>
      </c>
      <c r="AM1112" s="64">
        <f>AL1112*Параметри!$M$35/18</f>
        <v>0</v>
      </c>
      <c r="AN1112" s="29">
        <f>IF(AL1112=0,0,'Дані з ДІСО'!AW1112/SUM('Дані з ДІСО'!AU1112,'Дані з ДІСО'!AW1112))</f>
        <v>0</v>
      </c>
      <c r="AO1112" s="29">
        <f>(1+0.25*AN1112)*AM1112*Параметри!$K$51</f>
        <v>0</v>
      </c>
      <c r="AP1112" s="40">
        <f>ROUNDUP(('Дані з ДІСО'!AE1112+'Дані не з ДІСО'!E1112+'Дані не з ДІСО'!G1112)/Параметри!$K$69,0)</f>
        <v>0</v>
      </c>
      <c r="AQ1112" s="40">
        <f t="shared" si="158"/>
        <v>0</v>
      </c>
      <c r="AR1112" s="40">
        <f>IF(AP1112=0,0,('Дані з ДІСО'!AH1112+'Дані не з ДІСО'!G1112)/('Дані з ДІСО'!AE1112+'Дані не з ДІСО'!E1112+'Дані не з ДІСО'!G1112))</f>
        <v>0</v>
      </c>
      <c r="AS1112" s="29">
        <f>AQ1112*(1+0.25*AR1112)*Параметри!$K$51</f>
        <v>0</v>
      </c>
      <c r="AT1112" s="40">
        <f>ROUNDUP('Дані з ДІСО'!AF1112/Параметри!$K$70,0)</f>
        <v>0</v>
      </c>
      <c r="AU1112" s="40">
        <f t="shared" si="159"/>
        <v>0</v>
      </c>
      <c r="AV1112" s="40">
        <f>IF(AT1112=0,0,'Дані з ДІСО'!AI1112/'Дані з ДІСО'!AF1112)</f>
        <v>0</v>
      </c>
      <c r="AW1112" s="29">
        <f>AU1112*(1+0.25*AV1112)*Параметри!$K$51</f>
        <v>0</v>
      </c>
      <c r="AX1112" s="40">
        <f>ROUNDUP('Дані з ДІСО'!AR1112/Параметри!$K$29,0)</f>
        <v>0</v>
      </c>
      <c r="AY1112" s="40">
        <f>ROUNDUP('Дані з ДІСО'!AS1112/Параметри!$K$29,0)</f>
        <v>0</v>
      </c>
      <c r="AZ1112" s="40">
        <f>ROUNDUP('Дані з ДІСО'!AT1112/Параметри!$K$29,0)</f>
        <v>0</v>
      </c>
      <c r="BA1112" s="64">
        <f>(AX1112*Параметри!$K$32+AY1112*Параметри!$L$32+AZ1112*Параметри!$M$32)/18</f>
        <v>0</v>
      </c>
      <c r="BB1112" s="29">
        <f>(BA1112*Параметри!$K$51+SUM('Дані з ДІСО'!AR1112:AT1112)*Параметри!$K$48*Параметри!$K$20/1000)*Параметри!$K$74</f>
        <v>0</v>
      </c>
      <c r="BC1112" s="40">
        <f>ROUNDUP(('Дані не з ДІСО'!I1112+'Дані не з ДІСО'!K1112)/Параметри!$K$26,0)</f>
        <v>0</v>
      </c>
      <c r="BD1112" s="29">
        <f>BC1112*Параметри!$M$36/18</f>
        <v>0</v>
      </c>
      <c r="BE1112" s="40">
        <f>IF(BC1112=0,0,'Дані не з ДІСО'!K1112/('Дані не з ДІСО'!I1112+'Дані не з ДІСО'!K1112))</f>
        <v>0</v>
      </c>
      <c r="BF1112" s="29">
        <f>(1+0.25*BE1112)*BD1112*Параметри!$K$51</f>
        <v>0</v>
      </c>
      <c r="BG1112" s="40">
        <f>ROUNDUP('Дані не з ДІСО'!M1112/Параметри!$K$27,0)</f>
        <v>0</v>
      </c>
      <c r="BH1112" s="40">
        <f>BG1112*Параметри!$M$37/18</f>
        <v>0</v>
      </c>
      <c r="BI1112" s="29">
        <f>BH1112*Параметри!$K$51</f>
        <v>0</v>
      </c>
      <c r="BJ1112" s="29">
        <f>'Дані не з ДІСО'!N1112*Параметри!$K$76</f>
        <v>0</v>
      </c>
      <c r="BK1112" s="40">
        <f>ROUNDUP('Дані з ДІСО'!V1112/Параметри!$K$25,0)</f>
        <v>0</v>
      </c>
      <c r="BL1112" s="40">
        <f>ROUNDUP('Дані з ДІСО'!W1112/Параметри!$K$25,0)</f>
        <v>0</v>
      </c>
      <c r="BM1112" s="40">
        <f>ROUNDUP('Дані з ДІСО'!X1112/Параметри!$K$25,0)</f>
        <v>0</v>
      </c>
      <c r="BN1112" s="40">
        <f>(BK1112*Параметри!$K$34+BL1112*Параметри!$L$34+BM1112*Параметри!$M$34)/18</f>
        <v>0</v>
      </c>
      <c r="BO1112" s="40">
        <f>IF(K1112=0,0,'Дані з ДІСО'!AC1112/K1112)</f>
        <v>0</v>
      </c>
      <c r="BP1112" s="29">
        <f>(1+0.25*BO1112)*BN1112*Параметри!$K$51</f>
        <v>0</v>
      </c>
      <c r="BQ1112" s="29">
        <f>BP1112*'Коефіцієнти АТО'!U1112</f>
        <v>0</v>
      </c>
      <c r="BR1112" s="29">
        <f>K1112*(1+0.25*BO1112)*Параметри!$K$66*Параметри!$K$20/1000</f>
        <v>0</v>
      </c>
      <c r="BS1112" s="29">
        <f>(1+0.25*BO1112)*K1112*'Коефіцієнти АТО'!S1112*Параметри!$K$20/1000</f>
        <v>0</v>
      </c>
      <c r="BT1112" s="29">
        <f t="shared" si="160"/>
        <v>0</v>
      </c>
      <c r="BU1112" s="40">
        <f>ROUNDUP('Дані з ДІСО'!AG1112/Параметри!$K$71,0)</f>
        <v>0</v>
      </c>
      <c r="BV1112" s="40">
        <f t="shared" si="161"/>
        <v>0</v>
      </c>
      <c r="BW1112" s="40">
        <f>IF('Дані з ДІСО'!AG1112=0,0,'Дані з ДІСО'!AJ1112/'Дані з ДІСО'!AG1112)</f>
        <v>0</v>
      </c>
      <c r="BX1112" s="29">
        <f>BV1112*(1+0.25*BW1112)*Параметри!$K$51</f>
        <v>0</v>
      </c>
      <c r="BY1112" s="29">
        <f>ROUND(IF(Параметри!$K$77="No",CC1112,CC1112*Параметри!$K$78)+AG1112,1)</f>
        <v>11480.8</v>
      </c>
      <c r="BZ1112" s="29">
        <f>ROUND(IF(Параметри!$K$77="No",BF1112,BF1112*Параметри!$K$78),1)</f>
        <v>0</v>
      </c>
      <c r="CA1112" s="29">
        <f>ROUND(IF(Параметри!$K$77="No",BI1112,BI1112*Параметри!$K$78),1)</f>
        <v>0</v>
      </c>
      <c r="CB1112" s="29">
        <f>ROUND(IF(Параметри!$K$77="No",BJ1112,BJ1112*Параметри!$K$78),1)</f>
        <v>0</v>
      </c>
      <c r="CC1112" s="29">
        <f t="shared" si="155"/>
        <v>12756.412729532563</v>
      </c>
    </row>
    <row r="1113" spans="1:81">
      <c r="A1113" s="9">
        <v>1112</v>
      </c>
      <c r="B1113" s="9" t="s">
        <v>3151</v>
      </c>
      <c r="C1113" s="9" t="s">
        <v>3151</v>
      </c>
      <c r="D1113" s="9" t="s">
        <v>4119</v>
      </c>
      <c r="E1113" s="9" t="s">
        <v>29</v>
      </c>
      <c r="F1113" s="9" t="s">
        <v>3814</v>
      </c>
      <c r="G1113" s="9" t="s">
        <v>2311</v>
      </c>
      <c r="H1113" s="29">
        <f>SUM('Дані з ДІСО'!J1113:L1113)</f>
        <v>2188</v>
      </c>
      <c r="I1113" s="29">
        <f>SUM('Дані з ДІСО'!G1113:I1113)</f>
        <v>170</v>
      </c>
      <c r="J1113" s="29">
        <f>SUM('Дані з ДІСО'!P1113:R1113)</f>
        <v>0</v>
      </c>
      <c r="K1113" s="29">
        <f>SUM('Дані з ДІСО'!V1113:X1113)</f>
        <v>0</v>
      </c>
      <c r="L1113" s="40">
        <f>ROUNDUP('Дані з ДІСО'!J1113/'Коефіцієнти АТО'!$R1113,0)</f>
        <v>54</v>
      </c>
      <c r="M1113" s="40">
        <f>ROUNDUP('Дані з ДІСО'!K1113/'Коефіцієнти АТО'!$R1113,0)</f>
        <v>76</v>
      </c>
      <c r="N1113" s="40">
        <f>ROUNDUP('Дані з ДІСО'!L1113/'Коефіцієнти АТО'!$R1113,0)</f>
        <v>18</v>
      </c>
      <c r="O1113" s="59">
        <f>(L1113*Параметри!$K$32+M1113*Параметри!$L$32+N1113*Параметри!$M$32)/18</f>
        <v>242.56666666666672</v>
      </c>
      <c r="P1113" s="41">
        <f>IF(H1113=0,"",'Дані з ДІСО'!Y1113/H1113)</f>
        <v>0</v>
      </c>
      <c r="Q1113" s="29">
        <f>IF(H1113=0,"",(1+0.25*P1113)*O1113*Параметри!$K$51)</f>
        <v>49682.555832709077</v>
      </c>
      <c r="R1113" s="29">
        <f>IF(H1113=0,"",Q1113*'Коефіцієнти АТО'!T1113)</f>
        <v>844.60344915605435</v>
      </c>
      <c r="S1113" s="29">
        <f>IF(H1113=0,"",H1113*(1+0.25*P1113)*Параметри!$K$66*Параметри!$K$20/1000)</f>
        <v>0</v>
      </c>
      <c r="T1113" s="29">
        <f>IF(H1113=0,"",H1113*(1+0.25*P1113)*'Коефіцієнти АТО'!$S1113*Параметри!$K$20/1000)</f>
        <v>9995.0276801389191</v>
      </c>
      <c r="U1113" s="29">
        <f t="shared" si="156"/>
        <v>60522.186962004052</v>
      </c>
      <c r="V1113" s="29">
        <f t="shared" si="157"/>
        <v>60522.186962004052</v>
      </c>
      <c r="W1113" s="40">
        <f>ROUNDUP('Дані з ДІСО'!P1113/Параметри!$K$24,0)</f>
        <v>0</v>
      </c>
      <c r="X1113" s="40">
        <f>ROUNDUP('Дані з ДІСО'!Q1113/Параметри!$K$24,0)</f>
        <v>0</v>
      </c>
      <c r="Y1113" s="40">
        <f>ROUNDUP('Дані з ДІСО'!R1113/Параметри!$K$24,0)</f>
        <v>0</v>
      </c>
      <c r="Z1113" s="59">
        <f>(W1113*Параметри!$K$33+X1113*Параметри!$L$33+Y1113*Параметри!$M$33)/18</f>
        <v>0</v>
      </c>
      <c r="AA1113" s="41">
        <f>IF(J1113=0,0,'Дані з ДІСО'!AA1113/J1113)</f>
        <v>0</v>
      </c>
      <c r="AB1113" s="29">
        <f>(1+0.25*AA1113)*Z1113*Параметри!$K$51</f>
        <v>0</v>
      </c>
      <c r="AC1113" s="29">
        <f>AB1113*'Коефіцієнти АТО'!U1113</f>
        <v>0</v>
      </c>
      <c r="AD1113" s="29">
        <f>J1113*(1+0.25*AA1113)*Параметри!$K$66*Параметри!$K$20/1000</f>
        <v>0</v>
      </c>
      <c r="AE1113" s="29">
        <f>(1+0.25*AA1113)*J1113*'Коефіцієнти АТО'!S1113*Параметри!$K$20/1000</f>
        <v>0</v>
      </c>
      <c r="AF1113" s="29">
        <f t="shared" si="153"/>
        <v>0</v>
      </c>
      <c r="AG1113" s="29">
        <v>0</v>
      </c>
      <c r="AH1113" s="40">
        <v>10</v>
      </c>
      <c r="AI1113" s="40">
        <v>0</v>
      </c>
      <c r="AJ1113" s="40">
        <f t="shared" si="154"/>
        <v>0</v>
      </c>
      <c r="AK1113" s="29">
        <f>(AH1113+AI1113)*(1+0.25*AJ1113)*Параметри!$K$53</f>
        <v>1794.2927569600006</v>
      </c>
      <c r="AL1113" s="29">
        <f>ROUNDUP(('Дані з ДІСО'!AU1113+'Дані з ДІСО'!AW1113)/Параметри!$K$28,0)</f>
        <v>0</v>
      </c>
      <c r="AM1113" s="64">
        <f>AL1113*Параметри!$M$35/18</f>
        <v>0</v>
      </c>
      <c r="AN1113" s="29">
        <f>IF(AL1113=0,0,'Дані з ДІСО'!AW1113/SUM('Дані з ДІСО'!AU1113,'Дані з ДІСО'!AW1113))</f>
        <v>0</v>
      </c>
      <c r="AO1113" s="29">
        <f>(1+0.25*AN1113)*AM1113*Параметри!$K$51</f>
        <v>0</v>
      </c>
      <c r="AP1113" s="40">
        <f>ROUNDUP(('Дані з ДІСО'!AE1113+'Дані не з ДІСО'!E1113+'Дані не з ДІСО'!G1113)/Параметри!$K$69,0)</f>
        <v>0</v>
      </c>
      <c r="AQ1113" s="40">
        <f t="shared" si="158"/>
        <v>0</v>
      </c>
      <c r="AR1113" s="40">
        <f>IF(AP1113=0,0,('Дані з ДІСО'!AH1113+'Дані не з ДІСО'!G1113)/('Дані з ДІСО'!AE1113+'Дані не з ДІСО'!E1113+'Дані не з ДІСО'!G1113))</f>
        <v>0</v>
      </c>
      <c r="AS1113" s="29">
        <f>AQ1113*(1+0.25*AR1113)*Параметри!$K$51</f>
        <v>0</v>
      </c>
      <c r="AT1113" s="40">
        <f>ROUNDUP('Дані з ДІСО'!AF1113/Параметри!$K$70,0)</f>
        <v>0</v>
      </c>
      <c r="AU1113" s="40">
        <f t="shared" si="159"/>
        <v>0</v>
      </c>
      <c r="AV1113" s="40">
        <f>IF(AT1113=0,0,'Дані з ДІСО'!AI1113/'Дані з ДІСО'!AF1113)</f>
        <v>0</v>
      </c>
      <c r="AW1113" s="29">
        <f>AU1113*(1+0.25*AV1113)*Параметри!$K$51</f>
        <v>0</v>
      </c>
      <c r="AX1113" s="40">
        <f>ROUNDUP('Дані з ДІСО'!AR1113/Параметри!$K$29,0)</f>
        <v>0</v>
      </c>
      <c r="AY1113" s="40">
        <f>ROUNDUP('Дані з ДІСО'!AS1113/Параметри!$K$29,0)</f>
        <v>0</v>
      </c>
      <c r="AZ1113" s="40">
        <f>ROUNDUP('Дані з ДІСО'!AT1113/Параметри!$K$29,0)</f>
        <v>0</v>
      </c>
      <c r="BA1113" s="64">
        <f>(AX1113*Параметри!$K$32+AY1113*Параметри!$L$32+AZ1113*Параметри!$M$32)/18</f>
        <v>0</v>
      </c>
      <c r="BB1113" s="29">
        <f>(BA1113*Параметри!$K$51+SUM('Дані з ДІСО'!AR1113:AT1113)*Параметри!$K$48*Параметри!$K$20/1000)*Параметри!$K$74</f>
        <v>0</v>
      </c>
      <c r="BC1113" s="40">
        <f>ROUNDUP(('Дані не з ДІСО'!I1113+'Дані не з ДІСО'!K1113)/Параметри!$K$26,0)</f>
        <v>0</v>
      </c>
      <c r="BD1113" s="29">
        <f>BC1113*Параметри!$M$36/18</f>
        <v>0</v>
      </c>
      <c r="BE1113" s="40">
        <f>IF(BC1113=0,0,'Дані не з ДІСО'!K1113/('Дані не з ДІСО'!I1113+'Дані не з ДІСО'!K1113))</f>
        <v>0</v>
      </c>
      <c r="BF1113" s="29">
        <f>(1+0.25*BE1113)*BD1113*Параметри!$K$51</f>
        <v>0</v>
      </c>
      <c r="BG1113" s="40">
        <f>ROUNDUP('Дані не з ДІСО'!M1113/Параметри!$K$27,0)</f>
        <v>0</v>
      </c>
      <c r="BH1113" s="40">
        <f>BG1113*Параметри!$M$37/18</f>
        <v>0</v>
      </c>
      <c r="BI1113" s="29">
        <f>BH1113*Параметри!$K$51</f>
        <v>0</v>
      </c>
      <c r="BJ1113" s="29">
        <f>'Дані не з ДІСО'!N1113*Параметри!$K$76</f>
        <v>0</v>
      </c>
      <c r="BK1113" s="40">
        <f>ROUNDUP('Дані з ДІСО'!V1113/Параметри!$K$25,0)</f>
        <v>0</v>
      </c>
      <c r="BL1113" s="40">
        <f>ROUNDUP('Дані з ДІСО'!W1113/Параметри!$K$25,0)</f>
        <v>0</v>
      </c>
      <c r="BM1113" s="40">
        <f>ROUNDUP('Дані з ДІСО'!X1113/Параметри!$K$25,0)</f>
        <v>0</v>
      </c>
      <c r="BN1113" s="40">
        <f>(BK1113*Параметри!$K$34+BL1113*Параметри!$L$34+BM1113*Параметри!$M$34)/18</f>
        <v>0</v>
      </c>
      <c r="BO1113" s="40">
        <f>IF(K1113=0,0,'Дані з ДІСО'!AC1113/K1113)</f>
        <v>0</v>
      </c>
      <c r="BP1113" s="29">
        <f>(1+0.25*BO1113)*BN1113*Параметри!$K$51</f>
        <v>0</v>
      </c>
      <c r="BQ1113" s="29">
        <f>BP1113*'Коефіцієнти АТО'!U1113</f>
        <v>0</v>
      </c>
      <c r="BR1113" s="29">
        <f>K1113*(1+0.25*BO1113)*Параметри!$K$66*Параметри!$K$20/1000</f>
        <v>0</v>
      </c>
      <c r="BS1113" s="29">
        <f>(1+0.25*BO1113)*K1113*'Коефіцієнти АТО'!S1113*Параметри!$K$20/1000</f>
        <v>0</v>
      </c>
      <c r="BT1113" s="29">
        <f t="shared" si="160"/>
        <v>0</v>
      </c>
      <c r="BU1113" s="40">
        <f>ROUNDUP('Дані з ДІСО'!AG1113/Параметри!$K$71,0)</f>
        <v>0</v>
      </c>
      <c r="BV1113" s="40">
        <f t="shared" si="161"/>
        <v>0</v>
      </c>
      <c r="BW1113" s="40">
        <f>IF('Дані з ДІСО'!AG1113=0,0,'Дані з ДІСО'!AJ1113/'Дані з ДІСО'!AG1113)</f>
        <v>0</v>
      </c>
      <c r="BX1113" s="29">
        <f>BV1113*(1+0.25*BW1113)*Параметри!$K$51</f>
        <v>0</v>
      </c>
      <c r="BY1113" s="29">
        <f>ROUND(IF(Параметри!$K$77="No",CC1113,CC1113*Параметри!$K$78)+AG1113,1)</f>
        <v>56084.800000000003</v>
      </c>
      <c r="BZ1113" s="29">
        <f>ROUND(IF(Параметри!$K$77="No",BF1113,BF1113*Параметри!$K$78),1)</f>
        <v>0</v>
      </c>
      <c r="CA1113" s="29">
        <f>ROUND(IF(Параметри!$K$77="No",BI1113,BI1113*Параметри!$K$78),1)</f>
        <v>0</v>
      </c>
      <c r="CB1113" s="29">
        <f>ROUND(IF(Параметри!$K$77="No",BJ1113,BJ1113*Параметри!$K$78),1)</f>
        <v>0</v>
      </c>
      <c r="CC1113" s="29">
        <f t="shared" si="155"/>
        <v>62316.479718964052</v>
      </c>
    </row>
    <row r="1114" spans="1:81">
      <c r="A1114" s="9">
        <v>1113</v>
      </c>
      <c r="B1114" s="9" t="s">
        <v>3176</v>
      </c>
      <c r="C1114" s="9" t="s">
        <v>3146</v>
      </c>
      <c r="D1114" s="9" t="s">
        <v>4119</v>
      </c>
      <c r="E1114" s="9" t="s">
        <v>78</v>
      </c>
      <c r="F1114" s="9" t="s">
        <v>4168</v>
      </c>
      <c r="G1114" s="9" t="s">
        <v>2313</v>
      </c>
      <c r="H1114" s="29">
        <f>SUM('Дані з ДІСО'!J1114:L1114)</f>
        <v>5347.5</v>
      </c>
      <c r="I1114" s="29">
        <f>SUM('Дані з ДІСО'!G1114:I1114)</f>
        <v>247</v>
      </c>
      <c r="J1114" s="29">
        <f>SUM('Дані з ДІСО'!P1114:R1114)</f>
        <v>0</v>
      </c>
      <c r="K1114" s="29">
        <f>SUM('Дані з ДІСО'!V1114:X1114)</f>
        <v>0</v>
      </c>
      <c r="L1114" s="40">
        <f>ROUNDUP('Дані з ДІСО'!J1114/'Коефіцієнти АТО'!$R1114,0)</f>
        <v>114</v>
      </c>
      <c r="M1114" s="40">
        <f>ROUNDUP('Дані з ДІСО'!K1114/'Коефіцієнти АТО'!$R1114,0)</f>
        <v>155</v>
      </c>
      <c r="N1114" s="40">
        <f>ROUNDUP('Дані з ДІСО'!L1114/'Коефіцієнти АТО'!$R1114,0)</f>
        <v>30</v>
      </c>
      <c r="O1114" s="59">
        <f>(L1114*Параметри!$K$32+M1114*Параметри!$L$32+N1114*Параметри!$M$32)/18</f>
        <v>486.41666666666669</v>
      </c>
      <c r="P1114" s="41">
        <f>IF(H1114=0,"",'Дані з ДІСО'!Y1114/H1114)</f>
        <v>0</v>
      </c>
      <c r="Q1114" s="29">
        <f>IF(H1114=0,"",(1+0.25*P1114)*O1114*Параметри!$K$51)</f>
        <v>99627.96426945267</v>
      </c>
      <c r="R1114" s="29">
        <f>IF(H1114=0,"",Q1114*'Коефіцієнти АТО'!T1114)</f>
        <v>1693.6753925806954</v>
      </c>
      <c r="S1114" s="29">
        <f>IF(H1114=0,"",H1114*(1+0.25*P1114)*Параметри!$K$66*Параметри!$K$20/1000)</f>
        <v>0</v>
      </c>
      <c r="T1114" s="29">
        <f>IF(H1114=0,"",H1114*(1+0.25*P1114)*'Коефіцієнти АТО'!$S1114*Параметри!$K$20/1000)</f>
        <v>21883.394770151048</v>
      </c>
      <c r="U1114" s="29">
        <f t="shared" si="156"/>
        <v>123205.03443218442</v>
      </c>
      <c r="V1114" s="29">
        <f t="shared" si="157"/>
        <v>123205.03443218442</v>
      </c>
      <c r="W1114" s="40">
        <f>ROUNDUP('Дані з ДІСО'!P1114/Параметри!$K$24,0)</f>
        <v>0</v>
      </c>
      <c r="X1114" s="40">
        <f>ROUNDUP('Дані з ДІСО'!Q1114/Параметри!$K$24,0)</f>
        <v>0</v>
      </c>
      <c r="Y1114" s="40">
        <f>ROUNDUP('Дані з ДІСО'!R1114/Параметри!$K$24,0)</f>
        <v>0</v>
      </c>
      <c r="Z1114" s="59">
        <f>(W1114*Параметри!$K$33+X1114*Параметри!$L$33+Y1114*Параметри!$M$33)/18</f>
        <v>0</v>
      </c>
      <c r="AA1114" s="41">
        <f>IF(J1114=0,0,'Дані з ДІСО'!AA1114/J1114)</f>
        <v>0</v>
      </c>
      <c r="AB1114" s="29">
        <f>(1+0.25*AA1114)*Z1114*Параметри!$K$51</f>
        <v>0</v>
      </c>
      <c r="AC1114" s="29">
        <f>AB1114*'Коефіцієнти АТО'!U1114</f>
        <v>0</v>
      </c>
      <c r="AD1114" s="29">
        <f>J1114*(1+0.25*AA1114)*Параметри!$K$66*Параметри!$K$20/1000</f>
        <v>0</v>
      </c>
      <c r="AE1114" s="29">
        <f>(1+0.25*AA1114)*J1114*'Коефіцієнти АТО'!S1114*Параметри!$K$20/1000</f>
        <v>0</v>
      </c>
      <c r="AF1114" s="29">
        <f t="shared" si="153"/>
        <v>0</v>
      </c>
      <c r="AG1114" s="29">
        <v>0</v>
      </c>
      <c r="AH1114" s="40">
        <v>77</v>
      </c>
      <c r="AI1114" s="40">
        <v>0</v>
      </c>
      <c r="AJ1114" s="40">
        <f t="shared" si="154"/>
        <v>0</v>
      </c>
      <c r="AK1114" s="29">
        <f>(AH1114+AI1114)*(1+0.25*AJ1114)*Параметри!$K$53</f>
        <v>13816.054228592004</v>
      </c>
      <c r="AL1114" s="29">
        <f>ROUNDUP(('Дані з ДІСО'!AU1114+'Дані з ДІСО'!AW1114)/Параметри!$K$28,0)</f>
        <v>0</v>
      </c>
      <c r="AM1114" s="64">
        <f>AL1114*Параметри!$M$35/18</f>
        <v>0</v>
      </c>
      <c r="AN1114" s="29">
        <f>IF(AL1114=0,0,'Дані з ДІСО'!AW1114/SUM('Дані з ДІСО'!AU1114,'Дані з ДІСО'!AW1114))</f>
        <v>0</v>
      </c>
      <c r="AO1114" s="29">
        <f>(1+0.25*AN1114)*AM1114*Параметри!$K$51</f>
        <v>0</v>
      </c>
      <c r="AP1114" s="40">
        <f>ROUNDUP(('Дані з ДІСО'!AE1114+'Дані не з ДІСО'!E1114+'Дані не з ДІСО'!G1114)/Параметри!$K$69,0)</f>
        <v>0</v>
      </c>
      <c r="AQ1114" s="40">
        <f t="shared" si="158"/>
        <v>0</v>
      </c>
      <c r="AR1114" s="40">
        <f>IF(AP1114=0,0,('Дані з ДІСО'!AH1114+'Дані не з ДІСО'!G1114)/('Дані з ДІСО'!AE1114+'Дані не з ДІСО'!E1114+'Дані не з ДІСО'!G1114))</f>
        <v>0</v>
      </c>
      <c r="AS1114" s="29">
        <f>AQ1114*(1+0.25*AR1114)*Параметри!$K$51</f>
        <v>0</v>
      </c>
      <c r="AT1114" s="40">
        <f>ROUNDUP('Дані з ДІСО'!AF1114/Параметри!$K$70,0)</f>
        <v>0</v>
      </c>
      <c r="AU1114" s="40">
        <f t="shared" si="159"/>
        <v>0</v>
      </c>
      <c r="AV1114" s="40">
        <f>IF(AT1114=0,0,'Дані з ДІСО'!AI1114/'Дані з ДІСО'!AF1114)</f>
        <v>0</v>
      </c>
      <c r="AW1114" s="29">
        <f>AU1114*(1+0.25*AV1114)*Параметри!$K$51</f>
        <v>0</v>
      </c>
      <c r="AX1114" s="40">
        <f>ROUNDUP('Дані з ДІСО'!AR1114/Параметри!$K$29,0)</f>
        <v>0</v>
      </c>
      <c r="AY1114" s="40">
        <f>ROUNDUP('Дані з ДІСО'!AS1114/Параметри!$K$29,0)</f>
        <v>0</v>
      </c>
      <c r="AZ1114" s="40">
        <f>ROUNDUP('Дані з ДІСО'!AT1114/Параметри!$K$29,0)</f>
        <v>0</v>
      </c>
      <c r="BA1114" s="64">
        <f>(AX1114*Параметри!$K$32+AY1114*Параметри!$L$32+AZ1114*Параметри!$M$32)/18</f>
        <v>0</v>
      </c>
      <c r="BB1114" s="29">
        <f>(BA1114*Параметри!$K$51+SUM('Дані з ДІСО'!AR1114:AT1114)*Параметри!$K$48*Параметри!$K$20/1000)*Параметри!$K$74</f>
        <v>0</v>
      </c>
      <c r="BC1114" s="40">
        <f>ROUNDUP(('Дані не з ДІСО'!I1114+'Дані не з ДІСО'!K1114)/Параметри!$K$26,0)</f>
        <v>0</v>
      </c>
      <c r="BD1114" s="29">
        <f>BC1114*Параметри!$M$36/18</f>
        <v>0</v>
      </c>
      <c r="BE1114" s="40">
        <f>IF(BC1114=0,0,'Дані не з ДІСО'!K1114/('Дані не з ДІСО'!I1114+'Дані не з ДІСО'!K1114))</f>
        <v>0</v>
      </c>
      <c r="BF1114" s="29">
        <f>(1+0.25*BE1114)*BD1114*Параметри!$K$51</f>
        <v>0</v>
      </c>
      <c r="BG1114" s="40">
        <f>ROUNDUP('Дані не з ДІСО'!M1114/Параметри!$K$27,0)</f>
        <v>0</v>
      </c>
      <c r="BH1114" s="40">
        <f>BG1114*Параметри!$M$37/18</f>
        <v>0</v>
      </c>
      <c r="BI1114" s="29">
        <f>BH1114*Параметри!$K$51</f>
        <v>0</v>
      </c>
      <c r="BJ1114" s="29">
        <f>'Дані не з ДІСО'!N1114*Параметри!$K$76</f>
        <v>0</v>
      </c>
      <c r="BK1114" s="40">
        <f>ROUNDUP('Дані з ДІСО'!V1114/Параметри!$K$25,0)</f>
        <v>0</v>
      </c>
      <c r="BL1114" s="40">
        <f>ROUNDUP('Дані з ДІСО'!W1114/Параметри!$K$25,0)</f>
        <v>0</v>
      </c>
      <c r="BM1114" s="40">
        <f>ROUNDUP('Дані з ДІСО'!X1114/Параметри!$K$25,0)</f>
        <v>0</v>
      </c>
      <c r="BN1114" s="40">
        <f>(BK1114*Параметри!$K$34+BL1114*Параметри!$L$34+BM1114*Параметри!$M$34)/18</f>
        <v>0</v>
      </c>
      <c r="BO1114" s="40">
        <f>IF(K1114=0,0,'Дані з ДІСО'!AC1114/K1114)</f>
        <v>0</v>
      </c>
      <c r="BP1114" s="29">
        <f>(1+0.25*BO1114)*BN1114*Параметри!$K$51</f>
        <v>0</v>
      </c>
      <c r="BQ1114" s="29">
        <f>BP1114*'Коефіцієнти АТО'!U1114</f>
        <v>0</v>
      </c>
      <c r="BR1114" s="29">
        <f>K1114*(1+0.25*BO1114)*Параметри!$K$66*Параметри!$K$20/1000</f>
        <v>0</v>
      </c>
      <c r="BS1114" s="29">
        <f>(1+0.25*BO1114)*K1114*'Коефіцієнти АТО'!S1114*Параметри!$K$20/1000</f>
        <v>0</v>
      </c>
      <c r="BT1114" s="29">
        <f t="shared" si="160"/>
        <v>0</v>
      </c>
      <c r="BU1114" s="40">
        <f>ROUNDUP('Дані з ДІСО'!AG1114/Параметри!$K$71,0)</f>
        <v>0</v>
      </c>
      <c r="BV1114" s="40">
        <f t="shared" si="161"/>
        <v>0</v>
      </c>
      <c r="BW1114" s="40">
        <f>IF('Дані з ДІСО'!AG1114=0,0,'Дані з ДІСО'!AJ1114/'Дані з ДІСО'!AG1114)</f>
        <v>0</v>
      </c>
      <c r="BX1114" s="29">
        <f>BV1114*(1+0.25*BW1114)*Параметри!$K$51</f>
        <v>0</v>
      </c>
      <c r="BY1114" s="29">
        <f>ROUND(IF(Параметри!$K$77="No",CC1114,CC1114*Параметри!$K$78)+AG1114,1)</f>
        <v>123319</v>
      </c>
      <c r="BZ1114" s="29">
        <f>ROUND(IF(Параметри!$K$77="No",BF1114,BF1114*Параметри!$K$78),1)</f>
        <v>0</v>
      </c>
      <c r="CA1114" s="29">
        <f>ROUND(IF(Параметри!$K$77="No",BI1114,BI1114*Параметри!$K$78),1)</f>
        <v>0</v>
      </c>
      <c r="CB1114" s="29">
        <f>ROUND(IF(Параметри!$K$77="No",BJ1114,BJ1114*Параметри!$K$78),1)</f>
        <v>0</v>
      </c>
      <c r="CC1114" s="29">
        <f t="shared" si="155"/>
        <v>137021.08866077641</v>
      </c>
    </row>
    <row r="1115" spans="1:81">
      <c r="A1115" s="9">
        <v>1114</v>
      </c>
      <c r="B1115" s="9" t="s">
        <v>3148</v>
      </c>
      <c r="C1115" s="9" t="s">
        <v>3148</v>
      </c>
      <c r="D1115" s="9" t="s">
        <v>4119</v>
      </c>
      <c r="E1115" s="9" t="s">
        <v>24</v>
      </c>
      <c r="F1115" s="9" t="s">
        <v>4169</v>
      </c>
      <c r="G1115" s="9" t="s">
        <v>2315</v>
      </c>
      <c r="H1115" s="29">
        <f>SUM('Дані з ДІСО'!J1115:L1115)</f>
        <v>746</v>
      </c>
      <c r="I1115" s="29">
        <f>SUM('Дані з ДІСО'!G1115:I1115)</f>
        <v>74</v>
      </c>
      <c r="J1115" s="29">
        <f>SUM('Дані з ДІСО'!P1115:R1115)</f>
        <v>0</v>
      </c>
      <c r="K1115" s="29">
        <f>SUM('Дані з ДІСО'!V1115:X1115)</f>
        <v>0</v>
      </c>
      <c r="L1115" s="40">
        <f>ROUNDUP('Дані з ДІСО'!J1115/'Коефіцієнти АТО'!$R1115,0)</f>
        <v>20</v>
      </c>
      <c r="M1115" s="40">
        <f>ROUNDUP('Дані з ДІСО'!K1115/'Коефіцієнти АТО'!$R1115,0)</f>
        <v>30</v>
      </c>
      <c r="N1115" s="40">
        <f>ROUNDUP('Дані з ДІСО'!L1115/'Коефіцієнти АТО'!$R1115,0)</f>
        <v>5</v>
      </c>
      <c r="O1115" s="59">
        <f>(L1115*Параметри!$K$32+M1115*Параметри!$L$32+N1115*Параметри!$M$32)/18</f>
        <v>89.916666666666671</v>
      </c>
      <c r="P1115" s="41">
        <f>IF(H1115=0,"",'Дані з ДІСО'!Y1115/H1115)</f>
        <v>0</v>
      </c>
      <c r="Q1115" s="29">
        <f>IF(H1115=0,"",(1+0.25*P1115)*O1115*Параметри!$K$51)</f>
        <v>18416.750633328666</v>
      </c>
      <c r="R1115" s="29">
        <f>IF(H1115=0,"",Q1115*'Коефіцієнти АТО'!T1115)</f>
        <v>313.08476076658735</v>
      </c>
      <c r="S1115" s="29">
        <f>IF(H1115=0,"",H1115*(1+0.25*P1115)*Параметри!$K$66*Параметри!$K$20/1000)</f>
        <v>0</v>
      </c>
      <c r="T1115" s="29">
        <f>IF(H1115=0,"",H1115*(1+0.25*P1115)*'Коефіцієнти АТО'!$S1115*Параметри!$K$20/1000)</f>
        <v>3762.7914040346268</v>
      </c>
      <c r="U1115" s="29">
        <f t="shared" si="156"/>
        <v>22492.626798129877</v>
      </c>
      <c r="V1115" s="29">
        <f t="shared" si="157"/>
        <v>22492.626798129877</v>
      </c>
      <c r="W1115" s="40">
        <f>ROUNDUP('Дані з ДІСО'!P1115/Параметри!$K$24,0)</f>
        <v>0</v>
      </c>
      <c r="X1115" s="40">
        <f>ROUNDUP('Дані з ДІСО'!Q1115/Параметри!$K$24,0)</f>
        <v>0</v>
      </c>
      <c r="Y1115" s="40">
        <f>ROUNDUP('Дані з ДІСО'!R1115/Параметри!$K$24,0)</f>
        <v>0</v>
      </c>
      <c r="Z1115" s="59">
        <f>(W1115*Параметри!$K$33+X1115*Параметри!$L$33+Y1115*Параметри!$M$33)/18</f>
        <v>0</v>
      </c>
      <c r="AA1115" s="41">
        <f>IF(J1115=0,0,'Дані з ДІСО'!AA1115/J1115)</f>
        <v>0</v>
      </c>
      <c r="AB1115" s="29">
        <f>(1+0.25*AA1115)*Z1115*Параметри!$K$51</f>
        <v>0</v>
      </c>
      <c r="AC1115" s="29">
        <f>AB1115*'Коефіцієнти АТО'!U1115</f>
        <v>0</v>
      </c>
      <c r="AD1115" s="29">
        <f>J1115*(1+0.25*AA1115)*Параметри!$K$66*Параметри!$K$20/1000</f>
        <v>0</v>
      </c>
      <c r="AE1115" s="29">
        <f>(1+0.25*AA1115)*J1115*'Коефіцієнти АТО'!S1115*Параметри!$K$20/1000</f>
        <v>0</v>
      </c>
      <c r="AF1115" s="29">
        <f t="shared" si="153"/>
        <v>0</v>
      </c>
      <c r="AG1115" s="29">
        <v>0</v>
      </c>
      <c r="AH1115" s="40">
        <v>11</v>
      </c>
      <c r="AI1115" s="40">
        <v>0</v>
      </c>
      <c r="AJ1115" s="40">
        <f t="shared" si="154"/>
        <v>0</v>
      </c>
      <c r="AK1115" s="29">
        <f>(AH1115+AI1115)*(1+0.25*AJ1115)*Параметри!$K$53</f>
        <v>1973.7220326560005</v>
      </c>
      <c r="AL1115" s="29">
        <f>ROUNDUP(('Дані з ДІСО'!AU1115+'Дані з ДІСО'!AW1115)/Параметри!$K$28,0)</f>
        <v>0</v>
      </c>
      <c r="AM1115" s="64">
        <f>AL1115*Параметри!$M$35/18</f>
        <v>0</v>
      </c>
      <c r="AN1115" s="29">
        <f>IF(AL1115=0,0,'Дані з ДІСО'!AW1115/SUM('Дані з ДІСО'!AU1115,'Дані з ДІСО'!AW1115))</f>
        <v>0</v>
      </c>
      <c r="AO1115" s="29">
        <f>(1+0.25*AN1115)*AM1115*Параметри!$K$51</f>
        <v>0</v>
      </c>
      <c r="AP1115" s="40">
        <f>ROUNDUP(('Дані з ДІСО'!AE1115+'Дані не з ДІСО'!E1115+'Дані не з ДІСО'!G1115)/Параметри!$K$69,0)</f>
        <v>0</v>
      </c>
      <c r="AQ1115" s="40">
        <f t="shared" si="158"/>
        <v>0</v>
      </c>
      <c r="AR1115" s="40">
        <f>IF(AP1115=0,0,('Дані з ДІСО'!AH1115+'Дані не з ДІСО'!G1115)/('Дані з ДІСО'!AE1115+'Дані не з ДІСО'!E1115+'Дані не з ДІСО'!G1115))</f>
        <v>0</v>
      </c>
      <c r="AS1115" s="29">
        <f>AQ1115*(1+0.25*AR1115)*Параметри!$K$51</f>
        <v>0</v>
      </c>
      <c r="AT1115" s="40">
        <f>ROUNDUP('Дані з ДІСО'!AF1115/Параметри!$K$70,0)</f>
        <v>0</v>
      </c>
      <c r="AU1115" s="40">
        <f t="shared" si="159"/>
        <v>0</v>
      </c>
      <c r="AV1115" s="40">
        <f>IF(AT1115=0,0,'Дані з ДІСО'!AI1115/'Дані з ДІСО'!AF1115)</f>
        <v>0</v>
      </c>
      <c r="AW1115" s="29">
        <f>AU1115*(1+0.25*AV1115)*Параметри!$K$51</f>
        <v>0</v>
      </c>
      <c r="AX1115" s="40">
        <f>ROUNDUP('Дані з ДІСО'!AR1115/Параметри!$K$29,0)</f>
        <v>0</v>
      </c>
      <c r="AY1115" s="40">
        <f>ROUNDUP('Дані з ДІСО'!AS1115/Параметри!$K$29,0)</f>
        <v>0</v>
      </c>
      <c r="AZ1115" s="40">
        <f>ROUNDUP('Дані з ДІСО'!AT1115/Параметри!$K$29,0)</f>
        <v>0</v>
      </c>
      <c r="BA1115" s="64">
        <f>(AX1115*Параметри!$K$32+AY1115*Параметри!$L$32+AZ1115*Параметри!$M$32)/18</f>
        <v>0</v>
      </c>
      <c r="BB1115" s="29">
        <f>(BA1115*Параметри!$K$51+SUM('Дані з ДІСО'!AR1115:AT1115)*Параметри!$K$48*Параметри!$K$20/1000)*Параметри!$K$74</f>
        <v>0</v>
      </c>
      <c r="BC1115" s="40">
        <f>ROUNDUP(('Дані не з ДІСО'!I1115+'Дані не з ДІСО'!K1115)/Параметри!$K$26,0)</f>
        <v>0</v>
      </c>
      <c r="BD1115" s="29">
        <f>BC1115*Параметри!$M$36/18</f>
        <v>0</v>
      </c>
      <c r="BE1115" s="40">
        <f>IF(BC1115=0,0,'Дані не з ДІСО'!K1115/('Дані не з ДІСО'!I1115+'Дані не з ДІСО'!K1115))</f>
        <v>0</v>
      </c>
      <c r="BF1115" s="29">
        <f>(1+0.25*BE1115)*BD1115*Параметри!$K$51</f>
        <v>0</v>
      </c>
      <c r="BG1115" s="40">
        <f>ROUNDUP('Дані не з ДІСО'!M1115/Параметри!$K$27,0)</f>
        <v>0</v>
      </c>
      <c r="BH1115" s="40">
        <f>BG1115*Параметри!$M$37/18</f>
        <v>0</v>
      </c>
      <c r="BI1115" s="29">
        <f>BH1115*Параметри!$K$51</f>
        <v>0</v>
      </c>
      <c r="BJ1115" s="29">
        <f>'Дані не з ДІСО'!N1115*Параметри!$K$76</f>
        <v>0</v>
      </c>
      <c r="BK1115" s="40">
        <f>ROUNDUP('Дані з ДІСО'!V1115/Параметри!$K$25,0)</f>
        <v>0</v>
      </c>
      <c r="BL1115" s="40">
        <f>ROUNDUP('Дані з ДІСО'!W1115/Параметри!$K$25,0)</f>
        <v>0</v>
      </c>
      <c r="BM1115" s="40">
        <f>ROUNDUP('Дані з ДІСО'!X1115/Параметри!$K$25,0)</f>
        <v>0</v>
      </c>
      <c r="BN1115" s="40">
        <f>(BK1115*Параметри!$K$34+BL1115*Параметри!$L$34+BM1115*Параметри!$M$34)/18</f>
        <v>0</v>
      </c>
      <c r="BO1115" s="40">
        <f>IF(K1115=0,0,'Дані з ДІСО'!AC1115/K1115)</f>
        <v>0</v>
      </c>
      <c r="BP1115" s="29">
        <f>(1+0.25*BO1115)*BN1115*Параметри!$K$51</f>
        <v>0</v>
      </c>
      <c r="BQ1115" s="29">
        <f>BP1115*'Коефіцієнти АТО'!U1115</f>
        <v>0</v>
      </c>
      <c r="BR1115" s="29">
        <f>K1115*(1+0.25*BO1115)*Параметри!$K$66*Параметри!$K$20/1000</f>
        <v>0</v>
      </c>
      <c r="BS1115" s="29">
        <f>(1+0.25*BO1115)*K1115*'Коефіцієнти АТО'!S1115*Параметри!$K$20/1000</f>
        <v>0</v>
      </c>
      <c r="BT1115" s="29">
        <f t="shared" si="160"/>
        <v>0</v>
      </c>
      <c r="BU1115" s="40">
        <f>ROUNDUP('Дані з ДІСО'!AG1115/Параметри!$K$71,0)</f>
        <v>0</v>
      </c>
      <c r="BV1115" s="40">
        <f t="shared" si="161"/>
        <v>0</v>
      </c>
      <c r="BW1115" s="40">
        <f>IF('Дані з ДІСО'!AG1115=0,0,'Дані з ДІСО'!AJ1115/'Дані з ДІСО'!AG1115)</f>
        <v>0</v>
      </c>
      <c r="BX1115" s="29">
        <f>BV1115*(1+0.25*BW1115)*Параметри!$K$51</f>
        <v>0</v>
      </c>
      <c r="BY1115" s="29">
        <f>ROUND(IF(Параметри!$K$77="No",CC1115,CC1115*Параметри!$K$78)+AG1115,1)</f>
        <v>22019.7</v>
      </c>
      <c r="BZ1115" s="29">
        <f>ROUND(IF(Параметри!$K$77="No",BF1115,BF1115*Параметри!$K$78),1)</f>
        <v>0</v>
      </c>
      <c r="CA1115" s="29">
        <f>ROUND(IF(Параметри!$K$77="No",BI1115,BI1115*Параметри!$K$78),1)</f>
        <v>0</v>
      </c>
      <c r="CB1115" s="29">
        <f>ROUND(IF(Параметри!$K$77="No",BJ1115,BJ1115*Параметри!$K$78),1)</f>
        <v>0</v>
      </c>
      <c r="CC1115" s="29">
        <f t="shared" si="155"/>
        <v>24466.348830785879</v>
      </c>
    </row>
    <row r="1116" spans="1:81">
      <c r="A1116" s="9">
        <v>1115</v>
      </c>
      <c r="B1116" s="9" t="s">
        <v>3145</v>
      </c>
      <c r="C1116" s="9" t="s">
        <v>3146</v>
      </c>
      <c r="D1116" s="9" t="s">
        <v>4119</v>
      </c>
      <c r="E1116" s="9" t="s">
        <v>21</v>
      </c>
      <c r="F1116" s="9" t="s">
        <v>4170</v>
      </c>
      <c r="G1116" s="9" t="s">
        <v>2317</v>
      </c>
      <c r="H1116" s="29">
        <f>SUM('Дані з ДІСО'!J1116:L1116)</f>
        <v>1518</v>
      </c>
      <c r="I1116" s="29">
        <f>SUM('Дані з ДІСО'!G1116:I1116)</f>
        <v>156</v>
      </c>
      <c r="J1116" s="29">
        <f>SUM('Дані з ДІСО'!P1116:R1116)</f>
        <v>0</v>
      </c>
      <c r="K1116" s="29">
        <f>SUM('Дані з ДІСО'!V1116:X1116)</f>
        <v>0</v>
      </c>
      <c r="L1116" s="40">
        <f>ROUNDUP('Дані з ДІСО'!J1116/'Коефіцієнти АТО'!$R1116,0)</f>
        <v>42</v>
      </c>
      <c r="M1116" s="40">
        <f>ROUNDUP('Дані з ДІСО'!K1116/'Коефіцієнти АТО'!$R1116,0)</f>
        <v>60</v>
      </c>
      <c r="N1116" s="40">
        <f>ROUNDUP('Дані з ДІСО'!L1116/'Коефіцієнти АТО'!$R1116,0)</f>
        <v>12</v>
      </c>
      <c r="O1116" s="59">
        <f>(L1116*Параметри!$K$32+M1116*Параметри!$L$32+N1116*Параметри!$M$32)/18</f>
        <v>186.33333333333334</v>
      </c>
      <c r="P1116" s="41">
        <f>IF(H1116=0,"",'Дані з ДІСО'!Y1116/H1116)</f>
        <v>0</v>
      </c>
      <c r="Q1116" s="29">
        <f>IF(H1116=0,"",(1+0.25*P1116)*O1116*Параметри!$K$51)</f>
        <v>38164.832637741332</v>
      </c>
      <c r="R1116" s="29">
        <f>IF(H1116=0,"",Q1116*'Коефіцієнти АТО'!T1116)</f>
        <v>648.80215484160271</v>
      </c>
      <c r="S1116" s="29">
        <f>IF(H1116=0,"",H1116*(1+0.25*P1116)*Параметри!$K$66*Параметри!$K$20/1000)</f>
        <v>0</v>
      </c>
      <c r="T1116" s="29">
        <f>IF(H1116=0,"",H1116*(1+0.25*P1116)*'Коефіцієнти АТО'!$S1116*Параметри!$K$20/1000)</f>
        <v>7656.7256720168416</v>
      </c>
      <c r="U1116" s="29">
        <f t="shared" si="156"/>
        <v>46470.360464599777</v>
      </c>
      <c r="V1116" s="29">
        <f t="shared" si="157"/>
        <v>46470.360464599777</v>
      </c>
      <c r="W1116" s="40">
        <f>ROUNDUP('Дані з ДІСО'!P1116/Параметри!$K$24,0)</f>
        <v>0</v>
      </c>
      <c r="X1116" s="40">
        <f>ROUNDUP('Дані з ДІСО'!Q1116/Параметри!$K$24,0)</f>
        <v>0</v>
      </c>
      <c r="Y1116" s="40">
        <f>ROUNDUP('Дані з ДІСО'!R1116/Параметри!$K$24,0)</f>
        <v>0</v>
      </c>
      <c r="Z1116" s="59">
        <f>(W1116*Параметри!$K$33+X1116*Параметри!$L$33+Y1116*Параметри!$M$33)/18</f>
        <v>0</v>
      </c>
      <c r="AA1116" s="41">
        <f>IF(J1116=0,0,'Дані з ДІСО'!AA1116/J1116)</f>
        <v>0</v>
      </c>
      <c r="AB1116" s="29">
        <f>(1+0.25*AA1116)*Z1116*Параметри!$K$51</f>
        <v>0</v>
      </c>
      <c r="AC1116" s="29">
        <f>AB1116*'Коефіцієнти АТО'!U1116</f>
        <v>0</v>
      </c>
      <c r="AD1116" s="29">
        <f>J1116*(1+0.25*AA1116)*Параметри!$K$66*Параметри!$K$20/1000</f>
        <v>0</v>
      </c>
      <c r="AE1116" s="29">
        <f>(1+0.25*AA1116)*J1116*'Коефіцієнти АТО'!S1116*Параметри!$K$20/1000</f>
        <v>0</v>
      </c>
      <c r="AF1116" s="29">
        <f t="shared" si="153"/>
        <v>0</v>
      </c>
      <c r="AG1116" s="29">
        <v>0</v>
      </c>
      <c r="AH1116" s="40">
        <v>7</v>
      </c>
      <c r="AI1116" s="40">
        <v>0</v>
      </c>
      <c r="AJ1116" s="40">
        <f t="shared" si="154"/>
        <v>0</v>
      </c>
      <c r="AK1116" s="29">
        <f>(AH1116+AI1116)*(1+0.25*AJ1116)*Параметри!$K$53</f>
        <v>1256.0049298720003</v>
      </c>
      <c r="AL1116" s="29">
        <f>ROUNDUP(('Дані з ДІСО'!AU1116+'Дані з ДІСО'!AW1116)/Параметри!$K$28,0)</f>
        <v>0</v>
      </c>
      <c r="AM1116" s="64">
        <f>AL1116*Параметри!$M$35/18</f>
        <v>0</v>
      </c>
      <c r="AN1116" s="29">
        <f>IF(AL1116=0,0,'Дані з ДІСО'!AW1116/SUM('Дані з ДІСО'!AU1116,'Дані з ДІСО'!AW1116))</f>
        <v>0</v>
      </c>
      <c r="AO1116" s="29">
        <f>(1+0.25*AN1116)*AM1116*Параметри!$K$51</f>
        <v>0</v>
      </c>
      <c r="AP1116" s="40">
        <f>ROUNDUP(('Дані з ДІСО'!AE1116+'Дані не з ДІСО'!E1116+'Дані не з ДІСО'!G1116)/Параметри!$K$69,0)</f>
        <v>0</v>
      </c>
      <c r="AQ1116" s="40">
        <f t="shared" si="158"/>
        <v>0</v>
      </c>
      <c r="AR1116" s="40">
        <f>IF(AP1116=0,0,('Дані з ДІСО'!AH1116+'Дані не з ДІСО'!G1116)/('Дані з ДІСО'!AE1116+'Дані не з ДІСО'!E1116+'Дані не з ДІСО'!G1116))</f>
        <v>0</v>
      </c>
      <c r="AS1116" s="29">
        <f>AQ1116*(1+0.25*AR1116)*Параметри!$K$51</f>
        <v>0</v>
      </c>
      <c r="AT1116" s="40">
        <f>ROUNDUP('Дані з ДІСО'!AF1116/Параметри!$K$70,0)</f>
        <v>0</v>
      </c>
      <c r="AU1116" s="40">
        <f t="shared" si="159"/>
        <v>0</v>
      </c>
      <c r="AV1116" s="40">
        <f>IF(AT1116=0,0,'Дані з ДІСО'!AI1116/'Дані з ДІСО'!AF1116)</f>
        <v>0</v>
      </c>
      <c r="AW1116" s="29">
        <f>AU1116*(1+0.25*AV1116)*Параметри!$K$51</f>
        <v>0</v>
      </c>
      <c r="AX1116" s="40">
        <f>ROUNDUP('Дані з ДІСО'!AR1116/Параметри!$K$29,0)</f>
        <v>0</v>
      </c>
      <c r="AY1116" s="40">
        <f>ROUNDUP('Дані з ДІСО'!AS1116/Параметри!$K$29,0)</f>
        <v>0</v>
      </c>
      <c r="AZ1116" s="40">
        <f>ROUNDUP('Дані з ДІСО'!AT1116/Параметри!$K$29,0)</f>
        <v>0</v>
      </c>
      <c r="BA1116" s="64">
        <f>(AX1116*Параметри!$K$32+AY1116*Параметри!$L$32+AZ1116*Параметри!$M$32)/18</f>
        <v>0</v>
      </c>
      <c r="BB1116" s="29">
        <f>(BA1116*Параметри!$K$51+SUM('Дані з ДІСО'!AR1116:AT1116)*Параметри!$K$48*Параметри!$K$20/1000)*Параметри!$K$74</f>
        <v>0</v>
      </c>
      <c r="BC1116" s="40">
        <f>ROUNDUP(('Дані не з ДІСО'!I1116+'Дані не з ДІСО'!K1116)/Параметри!$K$26,0)</f>
        <v>0</v>
      </c>
      <c r="BD1116" s="29">
        <f>BC1116*Параметри!$M$36/18</f>
        <v>0</v>
      </c>
      <c r="BE1116" s="40">
        <f>IF(BC1116=0,0,'Дані не з ДІСО'!K1116/('Дані не з ДІСО'!I1116+'Дані не з ДІСО'!K1116))</f>
        <v>0</v>
      </c>
      <c r="BF1116" s="29">
        <f>(1+0.25*BE1116)*BD1116*Параметри!$K$51</f>
        <v>0</v>
      </c>
      <c r="BG1116" s="40">
        <f>ROUNDUP('Дані не з ДІСО'!M1116/Параметри!$K$27,0)</f>
        <v>0</v>
      </c>
      <c r="BH1116" s="40">
        <f>BG1116*Параметри!$M$37/18</f>
        <v>0</v>
      </c>
      <c r="BI1116" s="29">
        <f>BH1116*Параметри!$K$51</f>
        <v>0</v>
      </c>
      <c r="BJ1116" s="29">
        <f>'Дані не з ДІСО'!N1116*Параметри!$K$76</f>
        <v>0</v>
      </c>
      <c r="BK1116" s="40">
        <f>ROUNDUP('Дані з ДІСО'!V1116/Параметри!$K$25,0)</f>
        <v>0</v>
      </c>
      <c r="BL1116" s="40">
        <f>ROUNDUP('Дані з ДІСО'!W1116/Параметри!$K$25,0)</f>
        <v>0</v>
      </c>
      <c r="BM1116" s="40">
        <f>ROUNDUP('Дані з ДІСО'!X1116/Параметри!$K$25,0)</f>
        <v>0</v>
      </c>
      <c r="BN1116" s="40">
        <f>(BK1116*Параметри!$K$34+BL1116*Параметри!$L$34+BM1116*Параметри!$M$34)/18</f>
        <v>0</v>
      </c>
      <c r="BO1116" s="40">
        <f>IF(K1116=0,0,'Дані з ДІСО'!AC1116/K1116)</f>
        <v>0</v>
      </c>
      <c r="BP1116" s="29">
        <f>(1+0.25*BO1116)*BN1116*Параметри!$K$51</f>
        <v>0</v>
      </c>
      <c r="BQ1116" s="29">
        <f>BP1116*'Коефіцієнти АТО'!U1116</f>
        <v>0</v>
      </c>
      <c r="BR1116" s="29">
        <f>K1116*(1+0.25*BO1116)*Параметри!$K$66*Параметри!$K$20/1000</f>
        <v>0</v>
      </c>
      <c r="BS1116" s="29">
        <f>(1+0.25*BO1116)*K1116*'Коефіцієнти АТО'!S1116*Параметри!$K$20/1000</f>
        <v>0</v>
      </c>
      <c r="BT1116" s="29">
        <f t="shared" si="160"/>
        <v>0</v>
      </c>
      <c r="BU1116" s="40">
        <f>ROUNDUP('Дані з ДІСО'!AG1116/Параметри!$K$71,0)</f>
        <v>0</v>
      </c>
      <c r="BV1116" s="40">
        <f t="shared" si="161"/>
        <v>0</v>
      </c>
      <c r="BW1116" s="40">
        <f>IF('Дані з ДІСО'!AG1116=0,0,'Дані з ДІСО'!AJ1116/'Дані з ДІСО'!AG1116)</f>
        <v>0</v>
      </c>
      <c r="BX1116" s="29">
        <f>BV1116*(1+0.25*BW1116)*Параметри!$K$51</f>
        <v>0</v>
      </c>
      <c r="BY1116" s="29">
        <f>ROUND(IF(Параметри!$K$77="No",CC1116,CC1116*Параметри!$K$78)+AG1116,1)</f>
        <v>42953.7</v>
      </c>
      <c r="BZ1116" s="29">
        <f>ROUND(IF(Параметри!$K$77="No",BF1116,BF1116*Параметри!$K$78),1)</f>
        <v>0</v>
      </c>
      <c r="CA1116" s="29">
        <f>ROUND(IF(Параметри!$K$77="No",BI1116,BI1116*Параметри!$K$78),1)</f>
        <v>0</v>
      </c>
      <c r="CB1116" s="29">
        <f>ROUND(IF(Параметри!$K$77="No",BJ1116,BJ1116*Параметри!$K$78),1)</f>
        <v>0</v>
      </c>
      <c r="CC1116" s="29">
        <f t="shared" si="155"/>
        <v>47726.365394471773</v>
      </c>
    </row>
    <row r="1117" spans="1:81">
      <c r="A1117" s="9">
        <v>1116</v>
      </c>
      <c r="B1117" s="9" t="s">
        <v>3148</v>
      </c>
      <c r="C1117" s="9" t="s">
        <v>3148</v>
      </c>
      <c r="D1117" s="9" t="s">
        <v>4119</v>
      </c>
      <c r="E1117" s="9" t="s">
        <v>24</v>
      </c>
      <c r="F1117" s="9" t="s">
        <v>4171</v>
      </c>
      <c r="G1117" s="9" t="s">
        <v>2319</v>
      </c>
      <c r="H1117" s="29">
        <f>SUM('Дані з ДІСО'!J1117:L1117)</f>
        <v>547</v>
      </c>
      <c r="I1117" s="29">
        <f>SUM('Дані з ДІСО'!G1117:I1117)</f>
        <v>46</v>
      </c>
      <c r="J1117" s="29">
        <f>SUM('Дані з ДІСО'!P1117:R1117)</f>
        <v>0</v>
      </c>
      <c r="K1117" s="29">
        <f>SUM('Дані з ДІСО'!V1117:X1117)</f>
        <v>0</v>
      </c>
      <c r="L1117" s="40">
        <f>ROUNDUP('Дані з ДІСО'!J1117/'Коефіцієнти АТО'!$R1117,0)</f>
        <v>16</v>
      </c>
      <c r="M1117" s="40">
        <f>ROUNDUP('Дані з ДІСО'!K1117/'Коефіцієнти АТО'!$R1117,0)</f>
        <v>20</v>
      </c>
      <c r="N1117" s="40">
        <f>ROUNDUP('Дані з ДІСО'!L1117/'Коефіцієнти АТО'!$R1117,0)</f>
        <v>5</v>
      </c>
      <c r="O1117" s="59">
        <f>(L1117*Параметри!$K$32+M1117*Параметри!$L$32+N1117*Параметри!$M$32)/18</f>
        <v>66.638888888888886</v>
      </c>
      <c r="P1117" s="41">
        <f>IF(H1117=0,"",'Дані з ДІСО'!Y1117/H1117)</f>
        <v>0</v>
      </c>
      <c r="Q1117" s="29">
        <f>IF(H1117=0,"",(1+0.25*P1117)*O1117*Параметри!$K$51)</f>
        <v>13648.991278762887</v>
      </c>
      <c r="R1117" s="29">
        <f>IF(H1117=0,"",Q1117*'Коефіцієнти АТО'!T1117)</f>
        <v>232.0328517389691</v>
      </c>
      <c r="S1117" s="29">
        <f>IF(H1117=0,"",H1117*(1+0.25*P1117)*Параметри!$K$66*Параметри!$K$20/1000)</f>
        <v>0</v>
      </c>
      <c r="T1117" s="29">
        <f>IF(H1117=0,"",H1117*(1+0.25*P1117)*'Коефіцієнти АТО'!$S1117*Параметри!$K$20/1000)</f>
        <v>2759.0440992050148</v>
      </c>
      <c r="U1117" s="29">
        <f t="shared" si="156"/>
        <v>16640.068229706871</v>
      </c>
      <c r="V1117" s="29">
        <f t="shared" si="157"/>
        <v>16640.068229706871</v>
      </c>
      <c r="W1117" s="40">
        <f>ROUNDUP('Дані з ДІСО'!P1117/Параметри!$K$24,0)</f>
        <v>0</v>
      </c>
      <c r="X1117" s="40">
        <f>ROUNDUP('Дані з ДІСО'!Q1117/Параметри!$K$24,0)</f>
        <v>0</v>
      </c>
      <c r="Y1117" s="40">
        <f>ROUNDUP('Дані з ДІСО'!R1117/Параметри!$K$24,0)</f>
        <v>0</v>
      </c>
      <c r="Z1117" s="59">
        <f>(W1117*Параметри!$K$33+X1117*Параметри!$L$33+Y1117*Параметри!$M$33)/18</f>
        <v>0</v>
      </c>
      <c r="AA1117" s="41">
        <f>IF(J1117=0,0,'Дані з ДІСО'!AA1117/J1117)</f>
        <v>0</v>
      </c>
      <c r="AB1117" s="29">
        <f>(1+0.25*AA1117)*Z1117*Параметри!$K$51</f>
        <v>0</v>
      </c>
      <c r="AC1117" s="29">
        <f>AB1117*'Коефіцієнти АТО'!U1117</f>
        <v>0</v>
      </c>
      <c r="AD1117" s="29">
        <f>J1117*(1+0.25*AA1117)*Параметри!$K$66*Параметри!$K$20/1000</f>
        <v>0</v>
      </c>
      <c r="AE1117" s="29">
        <f>(1+0.25*AA1117)*J1117*'Коефіцієнти АТО'!S1117*Параметри!$K$20/1000</f>
        <v>0</v>
      </c>
      <c r="AF1117" s="29">
        <f t="shared" si="153"/>
        <v>0</v>
      </c>
      <c r="AG1117" s="29">
        <v>0</v>
      </c>
      <c r="AH1117" s="40">
        <v>0</v>
      </c>
      <c r="AI1117" s="40">
        <v>0</v>
      </c>
      <c r="AJ1117" s="40">
        <f t="shared" si="154"/>
        <v>0</v>
      </c>
      <c r="AK1117" s="29">
        <f>(AH1117+AI1117)*(1+0.25*AJ1117)*Параметри!$K$53</f>
        <v>0</v>
      </c>
      <c r="AL1117" s="29">
        <f>ROUNDUP(('Дані з ДІСО'!AU1117+'Дані з ДІСО'!AW1117)/Параметри!$K$28,0)</f>
        <v>0</v>
      </c>
      <c r="AM1117" s="64">
        <f>AL1117*Параметри!$M$35/18</f>
        <v>0</v>
      </c>
      <c r="AN1117" s="29">
        <f>IF(AL1117=0,0,'Дані з ДІСО'!AW1117/SUM('Дані з ДІСО'!AU1117,'Дані з ДІСО'!AW1117))</f>
        <v>0</v>
      </c>
      <c r="AO1117" s="29">
        <f>(1+0.25*AN1117)*AM1117*Параметри!$K$51</f>
        <v>0</v>
      </c>
      <c r="AP1117" s="40">
        <f>ROUNDUP(('Дані з ДІСО'!AE1117+'Дані не з ДІСО'!E1117+'Дані не з ДІСО'!G1117)/Параметри!$K$69,0)</f>
        <v>0</v>
      </c>
      <c r="AQ1117" s="40">
        <f t="shared" si="158"/>
        <v>0</v>
      </c>
      <c r="AR1117" s="40">
        <f>IF(AP1117=0,0,('Дані з ДІСО'!AH1117+'Дані не з ДІСО'!G1117)/('Дані з ДІСО'!AE1117+'Дані не з ДІСО'!E1117+'Дані не з ДІСО'!G1117))</f>
        <v>0</v>
      </c>
      <c r="AS1117" s="29">
        <f>AQ1117*(1+0.25*AR1117)*Параметри!$K$51</f>
        <v>0</v>
      </c>
      <c r="AT1117" s="40">
        <f>ROUNDUP('Дані з ДІСО'!AF1117/Параметри!$K$70,0)</f>
        <v>0</v>
      </c>
      <c r="AU1117" s="40">
        <f t="shared" si="159"/>
        <v>0</v>
      </c>
      <c r="AV1117" s="40">
        <f>IF(AT1117=0,0,'Дані з ДІСО'!AI1117/'Дані з ДІСО'!AF1117)</f>
        <v>0</v>
      </c>
      <c r="AW1117" s="29">
        <f>AU1117*(1+0.25*AV1117)*Параметри!$K$51</f>
        <v>0</v>
      </c>
      <c r="AX1117" s="40">
        <f>ROUNDUP('Дані з ДІСО'!AR1117/Параметри!$K$29,0)</f>
        <v>0</v>
      </c>
      <c r="AY1117" s="40">
        <f>ROUNDUP('Дані з ДІСО'!AS1117/Параметри!$K$29,0)</f>
        <v>0</v>
      </c>
      <c r="AZ1117" s="40">
        <f>ROUNDUP('Дані з ДІСО'!AT1117/Параметри!$K$29,0)</f>
        <v>0</v>
      </c>
      <c r="BA1117" s="64">
        <f>(AX1117*Параметри!$K$32+AY1117*Параметри!$L$32+AZ1117*Параметри!$M$32)/18</f>
        <v>0</v>
      </c>
      <c r="BB1117" s="29">
        <f>(BA1117*Параметри!$K$51+SUM('Дані з ДІСО'!AR1117:AT1117)*Параметри!$K$48*Параметри!$K$20/1000)*Параметри!$K$74</f>
        <v>0</v>
      </c>
      <c r="BC1117" s="40">
        <f>ROUNDUP(('Дані не з ДІСО'!I1117+'Дані не з ДІСО'!K1117)/Параметри!$K$26,0)</f>
        <v>0</v>
      </c>
      <c r="BD1117" s="29">
        <f>BC1117*Параметри!$M$36/18</f>
        <v>0</v>
      </c>
      <c r="BE1117" s="40">
        <f>IF(BC1117=0,0,'Дані не з ДІСО'!K1117/('Дані не з ДІСО'!I1117+'Дані не з ДІСО'!K1117))</f>
        <v>0</v>
      </c>
      <c r="BF1117" s="29">
        <f>(1+0.25*BE1117)*BD1117*Параметри!$K$51</f>
        <v>0</v>
      </c>
      <c r="BG1117" s="40">
        <f>ROUNDUP('Дані не з ДІСО'!M1117/Параметри!$K$27,0)</f>
        <v>0</v>
      </c>
      <c r="BH1117" s="40">
        <f>BG1117*Параметри!$M$37/18</f>
        <v>0</v>
      </c>
      <c r="BI1117" s="29">
        <f>BH1117*Параметри!$K$51</f>
        <v>0</v>
      </c>
      <c r="BJ1117" s="29">
        <f>'Дані не з ДІСО'!N1117*Параметри!$K$76</f>
        <v>0</v>
      </c>
      <c r="BK1117" s="40">
        <f>ROUNDUP('Дані з ДІСО'!V1117/Параметри!$K$25,0)</f>
        <v>0</v>
      </c>
      <c r="BL1117" s="40">
        <f>ROUNDUP('Дані з ДІСО'!W1117/Параметри!$K$25,0)</f>
        <v>0</v>
      </c>
      <c r="BM1117" s="40">
        <f>ROUNDUP('Дані з ДІСО'!X1117/Параметри!$K$25,0)</f>
        <v>0</v>
      </c>
      <c r="BN1117" s="40">
        <f>(BK1117*Параметри!$K$34+BL1117*Параметри!$L$34+BM1117*Параметри!$M$34)/18</f>
        <v>0</v>
      </c>
      <c r="BO1117" s="40">
        <f>IF(K1117=0,0,'Дані з ДІСО'!AC1117/K1117)</f>
        <v>0</v>
      </c>
      <c r="BP1117" s="29">
        <f>(1+0.25*BO1117)*BN1117*Параметри!$K$51</f>
        <v>0</v>
      </c>
      <c r="BQ1117" s="29">
        <f>BP1117*'Коефіцієнти АТО'!U1117</f>
        <v>0</v>
      </c>
      <c r="BR1117" s="29">
        <f>K1117*(1+0.25*BO1117)*Параметри!$K$66*Параметри!$K$20/1000</f>
        <v>0</v>
      </c>
      <c r="BS1117" s="29">
        <f>(1+0.25*BO1117)*K1117*'Коефіцієнти АТО'!S1117*Параметри!$K$20/1000</f>
        <v>0</v>
      </c>
      <c r="BT1117" s="29">
        <f t="shared" si="160"/>
        <v>0</v>
      </c>
      <c r="BU1117" s="40">
        <f>ROUNDUP('Дані з ДІСО'!AG1117/Параметри!$K$71,0)</f>
        <v>0</v>
      </c>
      <c r="BV1117" s="40">
        <f t="shared" si="161"/>
        <v>0</v>
      </c>
      <c r="BW1117" s="40">
        <f>IF('Дані з ДІСО'!AG1117=0,0,'Дані з ДІСО'!AJ1117/'Дані з ДІСО'!AG1117)</f>
        <v>0</v>
      </c>
      <c r="BX1117" s="29">
        <f>BV1117*(1+0.25*BW1117)*Параметри!$K$51</f>
        <v>0</v>
      </c>
      <c r="BY1117" s="29">
        <f>ROUND(IF(Параметри!$K$77="No",CC1117,CC1117*Параметри!$K$78)+AG1117,1)</f>
        <v>14976.1</v>
      </c>
      <c r="BZ1117" s="29">
        <f>ROUND(IF(Параметри!$K$77="No",BF1117,BF1117*Параметри!$K$78),1)</f>
        <v>0</v>
      </c>
      <c r="CA1117" s="29">
        <f>ROUND(IF(Параметри!$K$77="No",BI1117,BI1117*Параметри!$K$78),1)</f>
        <v>0</v>
      </c>
      <c r="CB1117" s="29">
        <f>ROUND(IF(Параметри!$K$77="No",BJ1117,BJ1117*Параметри!$K$78),1)</f>
        <v>0</v>
      </c>
      <c r="CC1117" s="29">
        <f t="shared" si="155"/>
        <v>16640.068229706871</v>
      </c>
    </row>
    <row r="1118" spans="1:81">
      <c r="A1118" s="9">
        <v>1117</v>
      </c>
      <c r="B1118" s="9" t="s">
        <v>3097</v>
      </c>
      <c r="C1118" s="9" t="s">
        <v>3097</v>
      </c>
      <c r="D1118" s="9" t="s">
        <v>4172</v>
      </c>
      <c r="E1118" s="9" t="s">
        <v>15</v>
      </c>
      <c r="F1118" s="9" t="s">
        <v>3132</v>
      </c>
      <c r="G1118" s="9" t="s">
        <v>2324</v>
      </c>
      <c r="H1118" s="29">
        <f>SUM('Дані з ДІСО'!J1118:L1118)</f>
        <v>2843.5</v>
      </c>
      <c r="I1118" s="29">
        <f>SUM('Дані з ДІСО'!G1118:I1118)</f>
        <v>139</v>
      </c>
      <c r="J1118" s="29">
        <f>SUM('Дані з ДІСО'!P1118:R1118)</f>
        <v>1868</v>
      </c>
      <c r="K1118" s="29">
        <f>SUM('Дані з ДІСО'!V1118:X1118)</f>
        <v>112</v>
      </c>
      <c r="L1118" s="40">
        <f>ROUNDUP('Дані з ДІСО'!J1118/'Коефіцієнти АТО'!$R1118,0)</f>
        <v>19</v>
      </c>
      <c r="M1118" s="40">
        <f>ROUNDUP('Дані з ДІСО'!K1118/'Коефіцієнти АТО'!$R1118,0)</f>
        <v>68</v>
      </c>
      <c r="N1118" s="40">
        <f>ROUNDUP('Дані з ДІСО'!L1118/'Коефіцієнти АТО'!$R1118,0)</f>
        <v>57</v>
      </c>
      <c r="O1118" s="59">
        <f>(L1118*Параметри!$K$32+M1118*Параметри!$L$32+N1118*Параметри!$M$32)/18</f>
        <v>260.22777777777782</v>
      </c>
      <c r="P1118" s="41">
        <f>IF(H1118=0,"",'Дані з ДІСО'!Y1118/H1118)</f>
        <v>0</v>
      </c>
      <c r="Q1118" s="29">
        <f>IF(H1118=0,"",(1+0.25*P1118)*O1118*Параметри!$K$51)</f>
        <v>53299.908335850982</v>
      </c>
      <c r="R1118" s="29">
        <f>IF(H1118=0,"",Q1118*'Коефіцієнти АТО'!T1118)</f>
        <v>3730.9935835095689</v>
      </c>
      <c r="S1118" s="29">
        <f>IF(H1118=0,"",H1118*(1+0.25*P1118)*Параметри!$K$66*Параметри!$K$20/1000)</f>
        <v>0</v>
      </c>
      <c r="T1118" s="29">
        <f>IF(H1118=0,"",H1118*(1+0.25*P1118)*'Коефіцієнти АТО'!$S1118*Параметри!$K$20/1000)</f>
        <v>6224.0993277243815</v>
      </c>
      <c r="U1118" s="29">
        <f t="shared" si="156"/>
        <v>63255.001247084932</v>
      </c>
      <c r="V1118" s="29">
        <f t="shared" si="157"/>
        <v>63255.001247084932</v>
      </c>
      <c r="W1118" s="40">
        <f>ROUNDUP('Дані з ДІСО'!P1118/Параметри!$K$24,0)</f>
        <v>66</v>
      </c>
      <c r="X1118" s="40">
        <f>ROUNDUP('Дані з ДІСО'!Q1118/Параметри!$K$24,0)</f>
        <v>113</v>
      </c>
      <c r="Y1118" s="40">
        <f>ROUNDUP('Дані з ДІСО'!R1118/Параметри!$K$24,0)</f>
        <v>30</v>
      </c>
      <c r="Z1118" s="59">
        <f>(W1118*Параметри!$K$33+X1118*Параметри!$L$33+Y1118*Параметри!$M$33)/18</f>
        <v>418</v>
      </c>
      <c r="AA1118" s="41">
        <f>IF(J1118=0,0,'Дані з ДІСО'!AA1118/J1118)</f>
        <v>0</v>
      </c>
      <c r="AB1118" s="29">
        <f>(1+0.25*AA1118)*Z1118*Параметри!$K$51</f>
        <v>85614.848171247999</v>
      </c>
      <c r="AC1118" s="29">
        <f>AB1118*'Коефіцієнти АТО'!U1118</f>
        <v>8647.0996652960475</v>
      </c>
      <c r="AD1118" s="29">
        <f>J1118*(1+0.25*AA1118)*Параметри!$K$66*Параметри!$K$20/1000</f>
        <v>0</v>
      </c>
      <c r="AE1118" s="29">
        <f>(1+0.25*AA1118)*J1118*'Коефіцієнти АТО'!S1118*Параметри!$K$20/1000</f>
        <v>4088.8403531525041</v>
      </c>
      <c r="AF1118" s="29">
        <f t="shared" si="153"/>
        <v>98350.788189696555</v>
      </c>
      <c r="AG1118" s="29">
        <v>1488.2349271680002</v>
      </c>
      <c r="AH1118" s="40">
        <v>0</v>
      </c>
      <c r="AI1118" s="40">
        <v>0</v>
      </c>
      <c r="AJ1118" s="40">
        <f t="shared" si="154"/>
        <v>0</v>
      </c>
      <c r="AK1118" s="29">
        <f>(AH1118+AI1118)*(1+0.25*AJ1118)*Параметри!$K$53</f>
        <v>0</v>
      </c>
      <c r="AL1118" s="29">
        <f>ROUNDUP(('Дані з ДІСО'!AU1118+'Дані з ДІСО'!AW1118)/Параметри!$K$28,0)</f>
        <v>0</v>
      </c>
      <c r="AM1118" s="64">
        <f>AL1118*Параметри!$M$35/18</f>
        <v>0</v>
      </c>
      <c r="AN1118" s="29">
        <f>IF(AL1118=0,0,'Дані з ДІСО'!AW1118/SUM('Дані з ДІСО'!AU1118,'Дані з ДІСО'!AW1118))</f>
        <v>0</v>
      </c>
      <c r="AO1118" s="29">
        <f>(1+0.25*AN1118)*AM1118*Параметри!$K$51</f>
        <v>0</v>
      </c>
      <c r="AP1118" s="40">
        <f>ROUNDUP(('Дані з ДІСО'!AE1118+'Дані не з ДІСО'!E1118+'Дані не з ДІСО'!G1118)/Параметри!$K$69,0)</f>
        <v>115</v>
      </c>
      <c r="AQ1118" s="40">
        <f t="shared" si="158"/>
        <v>230</v>
      </c>
      <c r="AR1118" s="40">
        <f>IF(AP1118=0,0,('Дані з ДІСО'!AH1118+'Дані не з ДІСО'!G1118)/('Дані з ДІСО'!AE1118+'Дані не з ДІСО'!E1118+'Дані не з ДІСО'!G1118))</f>
        <v>0</v>
      </c>
      <c r="AS1118" s="29">
        <f>AQ1118*(1+0.25*AR1118)*Параметри!$K$51</f>
        <v>47108.648515280001</v>
      </c>
      <c r="AT1118" s="40">
        <f>ROUNDUP('Дані з ДІСО'!AF1118/Параметри!$K$70,0)</f>
        <v>141</v>
      </c>
      <c r="AU1118" s="40">
        <f t="shared" si="159"/>
        <v>282</v>
      </c>
      <c r="AV1118" s="40">
        <f>IF(AT1118=0,0,'Дані з ДІСО'!AI1118/'Дані з ДІСО'!AF1118)</f>
        <v>0</v>
      </c>
      <c r="AW1118" s="29">
        <f>AU1118*(1+0.25*AV1118)*Параметри!$K$51</f>
        <v>57759.299483951996</v>
      </c>
      <c r="AX1118" s="40">
        <f>ROUNDUP('Дані з ДІСО'!AR1118/Параметри!$K$29,0)</f>
        <v>101</v>
      </c>
      <c r="AY1118" s="40">
        <f>ROUNDUP('Дані з ДІСО'!AS1118/Параметри!$K$29,0)</f>
        <v>161</v>
      </c>
      <c r="AZ1118" s="40">
        <f>ROUNDUP('Дані з ДІСО'!AT1118/Параметри!$K$29,0)</f>
        <v>64</v>
      </c>
      <c r="BA1118" s="64">
        <f>(AX1118*Параметри!$K$32+AY1118*Параметри!$L$32+AZ1118*Параметри!$M$32)/18</f>
        <v>547.76111111111118</v>
      </c>
      <c r="BB1118" s="29">
        <f>(BA1118*Параметри!$K$51+SUM('Дані з ДІСО'!AR1118:AT1118)*Параметри!$K$48*Параметри!$K$20/1000)*Параметри!$K$74</f>
        <v>105375.68364746161</v>
      </c>
      <c r="BC1118" s="40">
        <f>ROUNDUP(('Дані не з ДІСО'!I1118+'Дані не з ДІСО'!K1118)/Параметри!$K$26,0)</f>
        <v>206</v>
      </c>
      <c r="BD1118" s="29">
        <f>BC1118*Параметри!$M$36/18</f>
        <v>320.44444444444446</v>
      </c>
      <c r="BE1118" s="40">
        <f>IF(BC1118=0,0,'Дані не з ДІСО'!K1118/('Дані не з ДІСО'!I1118+'Дані не з ДІСО'!K1118))</f>
        <v>0</v>
      </c>
      <c r="BF1118" s="29">
        <f>(1+0.25*BE1118)*BD1118*Параметри!$K$51</f>
        <v>65633.498704380443</v>
      </c>
      <c r="BG1118" s="40">
        <f>ROUNDUP('Дані не з ДІСО'!M1118/Параметри!$K$27,0)</f>
        <v>193</v>
      </c>
      <c r="BH1118" s="40">
        <f>BG1118*Параметри!$M$37/18</f>
        <v>321.66666666666669</v>
      </c>
      <c r="BI1118" s="29">
        <f>BH1118*Параметри!$K$51</f>
        <v>65883.834517746669</v>
      </c>
      <c r="BJ1118" s="29">
        <f>'Дані не з ДІСО'!N1118*Параметри!$K$76</f>
        <v>71679.738903828009</v>
      </c>
      <c r="BK1118" s="40">
        <f>ROUNDUP('Дані з ДІСО'!V1118/Параметри!$K$25,0)</f>
        <v>9</v>
      </c>
      <c r="BL1118" s="40">
        <f>ROUNDUP('Дані з ДІСО'!W1118/Параметри!$K$25,0)</f>
        <v>11</v>
      </c>
      <c r="BM1118" s="40">
        <f>ROUNDUP('Дані з ДІСО'!X1118/Параметри!$K$25,0)</f>
        <v>0</v>
      </c>
      <c r="BN1118" s="40">
        <f>(BK1118*Параметри!$K$34+BL1118*Параметри!$L$34+BM1118*Параметри!$M$34)/18</f>
        <v>40</v>
      </c>
      <c r="BO1118" s="40">
        <f>IF(K1118=0,0,'Дані з ДІСО'!AC1118/K1118)</f>
        <v>0</v>
      </c>
      <c r="BP1118" s="29">
        <f>(1+0.25*BO1118)*BN1118*Параметри!$K$51</f>
        <v>8192.8084374400005</v>
      </c>
      <c r="BQ1118" s="29">
        <f>BP1118*'Коефіцієнти АТО'!U1118</f>
        <v>827.47365218144012</v>
      </c>
      <c r="BR1118" s="29">
        <f>K1118*(1+0.25*BO1118)*Параметри!$K$66*Параметри!$K$20/1000</f>
        <v>0</v>
      </c>
      <c r="BS1118" s="29">
        <f>(1+0.25*BO1118)*K1118*'Коефіцієнти АТО'!S1118*Параметри!$K$20/1000</f>
        <v>245.15531025325507</v>
      </c>
      <c r="BT1118" s="29">
        <f t="shared" si="160"/>
        <v>9265.4373998746942</v>
      </c>
      <c r="BU1118" s="40">
        <f>ROUNDUP('Дані з ДІСО'!AG1118/Параметри!$K$71,0)</f>
        <v>19</v>
      </c>
      <c r="BV1118" s="40">
        <f t="shared" si="161"/>
        <v>38</v>
      </c>
      <c r="BW1118" s="40">
        <f>IF('Дані з ДІСО'!AG1118=0,0,'Дані з ДІСО'!AJ1118/'Дані з ДІСО'!AG1118)</f>
        <v>0</v>
      </c>
      <c r="BX1118" s="29">
        <f>BV1118*(1+0.25*BW1118)*Параметри!$K$51</f>
        <v>7783.1680155679996</v>
      </c>
      <c r="BY1118" s="29">
        <f>ROUND(IF(Параметри!$K$77="No",CC1118,CC1118*Параметри!$K$78)+AG1118,1)</f>
        <v>351496.5</v>
      </c>
      <c r="BZ1118" s="29">
        <f>ROUND(IF(Параметри!$K$77="No",BF1118,BF1118*Параметри!$K$78),1)</f>
        <v>59070.1</v>
      </c>
      <c r="CA1118" s="29">
        <f>ROUND(IF(Параметри!$K$77="No",BI1118,BI1118*Параметри!$K$78),1)</f>
        <v>59295.5</v>
      </c>
      <c r="CB1118" s="29">
        <f>ROUND(IF(Параметри!$K$77="No",BJ1118,BJ1118*Параметри!$K$78),1)</f>
        <v>64511.8</v>
      </c>
      <c r="CC1118" s="29">
        <f t="shared" si="155"/>
        <v>388898.02649891778</v>
      </c>
    </row>
    <row r="1119" spans="1:81">
      <c r="A1119" s="9">
        <v>1118</v>
      </c>
      <c r="B1119" s="9" t="s">
        <v>3151</v>
      </c>
      <c r="C1119" s="9" t="s">
        <v>3151</v>
      </c>
      <c r="D1119" s="9" t="s">
        <v>4172</v>
      </c>
      <c r="E1119" s="9" t="s">
        <v>29</v>
      </c>
      <c r="F1119" s="9" t="s">
        <v>4173</v>
      </c>
      <c r="G1119" s="9" t="s">
        <v>2328</v>
      </c>
      <c r="H1119" s="29">
        <f>SUM('Дані з ДІСО'!J1119:L1119)</f>
        <v>542</v>
      </c>
      <c r="I1119" s="29">
        <f>SUM('Дані з ДІСО'!G1119:I1119)</f>
        <v>41</v>
      </c>
      <c r="J1119" s="29">
        <f>SUM('Дані з ДІСО'!P1119:R1119)</f>
        <v>0</v>
      </c>
      <c r="K1119" s="29">
        <f>SUM('Дані з ДІСО'!V1119:X1119)</f>
        <v>0</v>
      </c>
      <c r="L1119" s="40">
        <f>ROUNDUP('Дані з ДІСО'!J1119/'Коефіцієнти АТО'!$R1119,0)</f>
        <v>14</v>
      </c>
      <c r="M1119" s="40">
        <f>ROUNDUP('Дані з ДІСО'!K1119/'Коефіцієнти АТО'!$R1119,0)</f>
        <v>24</v>
      </c>
      <c r="N1119" s="40">
        <f>ROUNDUP('Дані з ДІСО'!L1119/'Коефіцієнти АТО'!$R1119,0)</f>
        <v>5</v>
      </c>
      <c r="O1119" s="59">
        <f>(L1119*Параметри!$K$32+M1119*Параметри!$L$32+N1119*Параметри!$M$32)/18</f>
        <v>71.350000000000009</v>
      </c>
      <c r="P1119" s="41">
        <f>IF(H1119=0,"",'Дані з ДІСО'!Y1119/H1119)</f>
        <v>0</v>
      </c>
      <c r="Q1119" s="29">
        <f>IF(H1119=0,"",(1+0.25*P1119)*O1119*Параметри!$K$51)</f>
        <v>14613.922050283601</v>
      </c>
      <c r="R1119" s="29">
        <f>IF(H1119=0,"",Q1119*'Коефіцієнти АТО'!T1119)</f>
        <v>248.43667485482123</v>
      </c>
      <c r="S1119" s="29">
        <f>IF(H1119=0,"",H1119*(1+0.25*P1119)*Параметри!$K$66*Параметри!$K$20/1000)</f>
        <v>0</v>
      </c>
      <c r="T1119" s="29">
        <f>IF(H1119=0,"",H1119*(1+0.25*P1119)*'Коефіцієнти АТО'!$S1119*Параметри!$K$20/1000)</f>
        <v>2218.0084086810411</v>
      </c>
      <c r="U1119" s="29">
        <f t="shared" si="156"/>
        <v>17080.367133819465</v>
      </c>
      <c r="V1119" s="29">
        <f t="shared" si="157"/>
        <v>17080.367133819465</v>
      </c>
      <c r="W1119" s="40">
        <f>ROUNDUP('Дані з ДІСО'!P1119/Параметри!$K$24,0)</f>
        <v>0</v>
      </c>
      <c r="X1119" s="40">
        <f>ROUNDUP('Дані з ДІСО'!Q1119/Параметри!$K$24,0)</f>
        <v>0</v>
      </c>
      <c r="Y1119" s="40">
        <f>ROUNDUP('Дані з ДІСО'!R1119/Параметри!$K$24,0)</f>
        <v>0</v>
      </c>
      <c r="Z1119" s="59">
        <f>(W1119*Параметри!$K$33+X1119*Параметри!$L$33+Y1119*Параметри!$M$33)/18</f>
        <v>0</v>
      </c>
      <c r="AA1119" s="41">
        <f>IF(J1119=0,0,'Дані з ДІСО'!AA1119/J1119)</f>
        <v>0</v>
      </c>
      <c r="AB1119" s="29">
        <f>(1+0.25*AA1119)*Z1119*Параметри!$K$51</f>
        <v>0</v>
      </c>
      <c r="AC1119" s="29">
        <f>AB1119*'Коефіцієнти АТО'!U1119</f>
        <v>0</v>
      </c>
      <c r="AD1119" s="29">
        <f>J1119*(1+0.25*AA1119)*Параметри!$K$66*Параметри!$K$20/1000</f>
        <v>0</v>
      </c>
      <c r="AE1119" s="29">
        <f>(1+0.25*AA1119)*J1119*'Коефіцієнти АТО'!S1119*Параметри!$K$20/1000</f>
        <v>0</v>
      </c>
      <c r="AF1119" s="29">
        <f t="shared" si="153"/>
        <v>0</v>
      </c>
      <c r="AG1119" s="29">
        <v>0</v>
      </c>
      <c r="AH1119" s="40">
        <v>0</v>
      </c>
      <c r="AI1119" s="40">
        <v>0</v>
      </c>
      <c r="AJ1119" s="40">
        <f t="shared" si="154"/>
        <v>0</v>
      </c>
      <c r="AK1119" s="29">
        <f>(AH1119+AI1119)*(1+0.25*AJ1119)*Параметри!$K$53</f>
        <v>0</v>
      </c>
      <c r="AL1119" s="29">
        <f>ROUNDUP(('Дані з ДІСО'!AU1119+'Дані з ДІСО'!AW1119)/Параметри!$K$28,0)</f>
        <v>0</v>
      </c>
      <c r="AM1119" s="64">
        <f>AL1119*Параметри!$M$35/18</f>
        <v>0</v>
      </c>
      <c r="AN1119" s="29">
        <f>IF(AL1119=0,0,'Дані з ДІСО'!AW1119/SUM('Дані з ДІСО'!AU1119,'Дані з ДІСО'!AW1119))</f>
        <v>0</v>
      </c>
      <c r="AO1119" s="29">
        <f>(1+0.25*AN1119)*AM1119*Параметри!$K$51</f>
        <v>0</v>
      </c>
      <c r="AP1119" s="40">
        <f>ROUNDUP(('Дані з ДІСО'!AE1119+'Дані не з ДІСО'!E1119+'Дані не з ДІСО'!G1119)/Параметри!$K$69,0)</f>
        <v>0</v>
      </c>
      <c r="AQ1119" s="40">
        <f t="shared" si="158"/>
        <v>0</v>
      </c>
      <c r="AR1119" s="40">
        <f>IF(AP1119=0,0,('Дані з ДІСО'!AH1119+'Дані не з ДІСО'!G1119)/('Дані з ДІСО'!AE1119+'Дані не з ДІСО'!E1119+'Дані не з ДІСО'!G1119))</f>
        <v>0</v>
      </c>
      <c r="AS1119" s="29">
        <f>AQ1119*(1+0.25*AR1119)*Параметри!$K$51</f>
        <v>0</v>
      </c>
      <c r="AT1119" s="40">
        <f>ROUNDUP('Дані з ДІСО'!AF1119/Параметри!$K$70,0)</f>
        <v>0</v>
      </c>
      <c r="AU1119" s="40">
        <f t="shared" si="159"/>
        <v>0</v>
      </c>
      <c r="AV1119" s="40">
        <f>IF(AT1119=0,0,'Дані з ДІСО'!AI1119/'Дані з ДІСО'!AF1119)</f>
        <v>0</v>
      </c>
      <c r="AW1119" s="29">
        <f>AU1119*(1+0.25*AV1119)*Параметри!$K$51</f>
        <v>0</v>
      </c>
      <c r="AX1119" s="40">
        <f>ROUNDUP('Дані з ДІСО'!AR1119/Параметри!$K$29,0)</f>
        <v>0</v>
      </c>
      <c r="AY1119" s="40">
        <f>ROUNDUP('Дані з ДІСО'!AS1119/Параметри!$K$29,0)</f>
        <v>0</v>
      </c>
      <c r="AZ1119" s="40">
        <f>ROUNDUP('Дані з ДІСО'!AT1119/Параметри!$K$29,0)</f>
        <v>0</v>
      </c>
      <c r="BA1119" s="64">
        <f>(AX1119*Параметри!$K$32+AY1119*Параметри!$L$32+AZ1119*Параметри!$M$32)/18</f>
        <v>0</v>
      </c>
      <c r="BB1119" s="29">
        <f>(BA1119*Параметри!$K$51+SUM('Дані з ДІСО'!AR1119:AT1119)*Параметри!$K$48*Параметри!$K$20/1000)*Параметри!$K$74</f>
        <v>0</v>
      </c>
      <c r="BC1119" s="40">
        <f>ROUNDUP(('Дані не з ДІСО'!I1119+'Дані не з ДІСО'!K1119)/Параметри!$K$26,0)</f>
        <v>0</v>
      </c>
      <c r="BD1119" s="29">
        <f>BC1119*Параметри!$M$36/18</f>
        <v>0</v>
      </c>
      <c r="BE1119" s="40">
        <f>IF(BC1119=0,0,'Дані не з ДІСО'!K1119/('Дані не з ДІСО'!I1119+'Дані не з ДІСО'!K1119))</f>
        <v>0</v>
      </c>
      <c r="BF1119" s="29">
        <f>(1+0.25*BE1119)*BD1119*Параметри!$K$51</f>
        <v>0</v>
      </c>
      <c r="BG1119" s="40">
        <f>ROUNDUP('Дані не з ДІСО'!M1119/Параметри!$K$27,0)</f>
        <v>0</v>
      </c>
      <c r="BH1119" s="40">
        <f>BG1119*Параметри!$M$37/18</f>
        <v>0</v>
      </c>
      <c r="BI1119" s="29">
        <f>BH1119*Параметри!$K$51</f>
        <v>0</v>
      </c>
      <c r="BJ1119" s="29">
        <f>'Дані не з ДІСО'!N1119*Параметри!$K$76</f>
        <v>0</v>
      </c>
      <c r="BK1119" s="40">
        <f>ROUNDUP('Дані з ДІСО'!V1119/Параметри!$K$25,0)</f>
        <v>0</v>
      </c>
      <c r="BL1119" s="40">
        <f>ROUNDUP('Дані з ДІСО'!W1119/Параметри!$K$25,0)</f>
        <v>0</v>
      </c>
      <c r="BM1119" s="40">
        <f>ROUNDUP('Дані з ДІСО'!X1119/Параметри!$K$25,0)</f>
        <v>0</v>
      </c>
      <c r="BN1119" s="40">
        <f>(BK1119*Параметри!$K$34+BL1119*Параметри!$L$34+BM1119*Параметри!$M$34)/18</f>
        <v>0</v>
      </c>
      <c r="BO1119" s="40">
        <f>IF(K1119=0,0,'Дані з ДІСО'!AC1119/K1119)</f>
        <v>0</v>
      </c>
      <c r="BP1119" s="29">
        <f>(1+0.25*BO1119)*BN1119*Параметри!$K$51</f>
        <v>0</v>
      </c>
      <c r="BQ1119" s="29">
        <f>BP1119*'Коефіцієнти АТО'!U1119</f>
        <v>0</v>
      </c>
      <c r="BR1119" s="29">
        <f>K1119*(1+0.25*BO1119)*Параметри!$K$66*Параметри!$K$20/1000</f>
        <v>0</v>
      </c>
      <c r="BS1119" s="29">
        <f>(1+0.25*BO1119)*K1119*'Коефіцієнти АТО'!S1119*Параметри!$K$20/1000</f>
        <v>0</v>
      </c>
      <c r="BT1119" s="29">
        <f t="shared" si="160"/>
        <v>0</v>
      </c>
      <c r="BU1119" s="40">
        <f>ROUNDUP('Дані з ДІСО'!AG1119/Параметри!$K$71,0)</f>
        <v>0</v>
      </c>
      <c r="BV1119" s="40">
        <f t="shared" si="161"/>
        <v>0</v>
      </c>
      <c r="BW1119" s="40">
        <f>IF('Дані з ДІСО'!AG1119=0,0,'Дані з ДІСО'!AJ1119/'Дані з ДІСО'!AG1119)</f>
        <v>0</v>
      </c>
      <c r="BX1119" s="29">
        <f>BV1119*(1+0.25*BW1119)*Параметри!$K$51</f>
        <v>0</v>
      </c>
      <c r="BY1119" s="29">
        <f>ROUND(IF(Параметри!$K$77="No",CC1119,CC1119*Параметри!$K$78)+AG1119,1)</f>
        <v>15372.3</v>
      </c>
      <c r="BZ1119" s="29">
        <f>ROUND(IF(Параметри!$K$77="No",BF1119,BF1119*Параметри!$K$78),1)</f>
        <v>0</v>
      </c>
      <c r="CA1119" s="29">
        <f>ROUND(IF(Параметри!$K$77="No",BI1119,BI1119*Параметри!$K$78),1)</f>
        <v>0</v>
      </c>
      <c r="CB1119" s="29">
        <f>ROUND(IF(Параметри!$K$77="No",BJ1119,BJ1119*Параметри!$K$78),1)</f>
        <v>0</v>
      </c>
      <c r="CC1119" s="29">
        <f t="shared" si="155"/>
        <v>17080.367133819465</v>
      </c>
    </row>
    <row r="1120" spans="1:81">
      <c r="A1120" s="9">
        <v>1119</v>
      </c>
      <c r="B1120" s="9" t="s">
        <v>3145</v>
      </c>
      <c r="C1120" s="9" t="s">
        <v>3146</v>
      </c>
      <c r="D1120" s="9" t="s">
        <v>4172</v>
      </c>
      <c r="E1120" s="9" t="s">
        <v>21</v>
      </c>
      <c r="F1120" s="9" t="s">
        <v>4174</v>
      </c>
      <c r="G1120" s="9" t="s">
        <v>2330</v>
      </c>
      <c r="H1120" s="29">
        <f>SUM('Дані з ДІСО'!J1120:L1120)</f>
        <v>3765</v>
      </c>
      <c r="I1120" s="29">
        <f>SUM('Дані з ДІСО'!G1120:I1120)</f>
        <v>127</v>
      </c>
      <c r="J1120" s="29">
        <f>SUM('Дані з ДІСО'!P1120:R1120)</f>
        <v>0</v>
      </c>
      <c r="K1120" s="29">
        <f>SUM('Дані з ДІСО'!V1120:X1120)</f>
        <v>0</v>
      </c>
      <c r="L1120" s="40">
        <f>ROUNDUP('Дані з ДІСО'!J1120/'Коефіцієнти АТО'!$R1120,0)</f>
        <v>57</v>
      </c>
      <c r="M1120" s="40">
        <f>ROUNDUP('Дані з ДІСО'!K1120/'Коефіцієнти АТО'!$R1120,0)</f>
        <v>77</v>
      </c>
      <c r="N1120" s="40">
        <f>ROUNDUP('Дані з ДІСО'!L1120/'Коефіцієнти АТО'!$R1120,0)</f>
        <v>21</v>
      </c>
      <c r="O1120" s="59">
        <f>(L1120*Параметри!$K$32+M1120*Параметри!$L$32+N1120*Параметри!$M$32)/18</f>
        <v>254.13333333333333</v>
      </c>
      <c r="P1120" s="41">
        <f>IF(H1120=0,"",'Дані з ДІСО'!Y1120/H1120)</f>
        <v>0</v>
      </c>
      <c r="Q1120" s="29">
        <f>IF(H1120=0,"",(1+0.25*P1120)*O1120*Параметри!$K$51)</f>
        <v>52051.642939202131</v>
      </c>
      <c r="R1120" s="29">
        <f>IF(H1120=0,"",Q1120*'Коефіцієнти АТО'!T1120)</f>
        <v>5205.1642939202138</v>
      </c>
      <c r="S1120" s="29">
        <f>IF(H1120=0,"",H1120*(1+0.25*P1120)*Параметри!$K$66*Параметри!$K$20/1000)</f>
        <v>0</v>
      </c>
      <c r="T1120" s="29">
        <f>IF(H1120=0,"",H1120*(1+0.25*P1120)*'Коефіцієнти АТО'!$S1120*Параметри!$K$20/1000)</f>
        <v>8241.1584205670115</v>
      </c>
      <c r="U1120" s="29">
        <f t="shared" si="156"/>
        <v>65497.96565368936</v>
      </c>
      <c r="V1120" s="29">
        <f t="shared" si="157"/>
        <v>65497.96565368936</v>
      </c>
      <c r="W1120" s="40">
        <f>ROUNDUP('Дані з ДІСО'!P1120/Параметри!$K$24,0)</f>
        <v>0</v>
      </c>
      <c r="X1120" s="40">
        <f>ROUNDUP('Дані з ДІСО'!Q1120/Параметри!$K$24,0)</f>
        <v>0</v>
      </c>
      <c r="Y1120" s="40">
        <f>ROUNDUP('Дані з ДІСО'!R1120/Параметри!$K$24,0)</f>
        <v>0</v>
      </c>
      <c r="Z1120" s="59">
        <f>(W1120*Параметри!$K$33+X1120*Параметри!$L$33+Y1120*Параметри!$M$33)/18</f>
        <v>0</v>
      </c>
      <c r="AA1120" s="41">
        <f>IF(J1120=0,0,'Дані з ДІСО'!AA1120/J1120)</f>
        <v>0</v>
      </c>
      <c r="AB1120" s="29">
        <f>(1+0.25*AA1120)*Z1120*Параметри!$K$51</f>
        <v>0</v>
      </c>
      <c r="AC1120" s="29">
        <f>AB1120*'Коефіцієнти АТО'!U1120</f>
        <v>0</v>
      </c>
      <c r="AD1120" s="29">
        <f>J1120*(1+0.25*AA1120)*Параметри!$K$66*Параметри!$K$20/1000</f>
        <v>0</v>
      </c>
      <c r="AE1120" s="29">
        <f>(1+0.25*AA1120)*J1120*'Коефіцієнти АТО'!S1120*Параметри!$K$20/1000</f>
        <v>0</v>
      </c>
      <c r="AF1120" s="29">
        <f t="shared" si="153"/>
        <v>0</v>
      </c>
      <c r="AG1120" s="29">
        <v>0</v>
      </c>
      <c r="AH1120" s="40">
        <v>14</v>
      </c>
      <c r="AI1120" s="40">
        <v>0</v>
      </c>
      <c r="AJ1120" s="40">
        <f t="shared" si="154"/>
        <v>0</v>
      </c>
      <c r="AK1120" s="29">
        <f>(AH1120+AI1120)*(1+0.25*AJ1120)*Параметри!$K$53</f>
        <v>2512.0098597440006</v>
      </c>
      <c r="AL1120" s="29">
        <f>ROUNDUP(('Дані з ДІСО'!AU1120+'Дані з ДІСО'!AW1120)/Параметри!$K$28,0)</f>
        <v>0</v>
      </c>
      <c r="AM1120" s="64">
        <f>AL1120*Параметри!$M$35/18</f>
        <v>0</v>
      </c>
      <c r="AN1120" s="29">
        <f>IF(AL1120=0,0,'Дані з ДІСО'!AW1120/SUM('Дані з ДІСО'!AU1120,'Дані з ДІСО'!AW1120))</f>
        <v>0</v>
      </c>
      <c r="AO1120" s="29">
        <f>(1+0.25*AN1120)*AM1120*Параметри!$K$51</f>
        <v>0</v>
      </c>
      <c r="AP1120" s="40">
        <f>ROUNDUP(('Дані з ДІСО'!AE1120+'Дані не з ДІСО'!E1120+'Дані не з ДІСО'!G1120)/Параметри!$K$69,0)</f>
        <v>0</v>
      </c>
      <c r="AQ1120" s="40">
        <f t="shared" si="158"/>
        <v>0</v>
      </c>
      <c r="AR1120" s="40">
        <f>IF(AP1120=0,0,('Дані з ДІСО'!AH1120+'Дані не з ДІСО'!G1120)/('Дані з ДІСО'!AE1120+'Дані не з ДІСО'!E1120+'Дані не з ДІСО'!G1120))</f>
        <v>0</v>
      </c>
      <c r="AS1120" s="29">
        <f>AQ1120*(1+0.25*AR1120)*Параметри!$K$51</f>
        <v>0</v>
      </c>
      <c r="AT1120" s="40">
        <f>ROUNDUP('Дані з ДІСО'!AF1120/Параметри!$K$70,0)</f>
        <v>0</v>
      </c>
      <c r="AU1120" s="40">
        <f t="shared" si="159"/>
        <v>0</v>
      </c>
      <c r="AV1120" s="40">
        <f>IF(AT1120=0,0,'Дані з ДІСО'!AI1120/'Дані з ДІСО'!AF1120)</f>
        <v>0</v>
      </c>
      <c r="AW1120" s="29">
        <f>AU1120*(1+0.25*AV1120)*Параметри!$K$51</f>
        <v>0</v>
      </c>
      <c r="AX1120" s="40">
        <f>ROUNDUP('Дані з ДІСО'!AR1120/Параметри!$K$29,0)</f>
        <v>0</v>
      </c>
      <c r="AY1120" s="40">
        <f>ROUNDUP('Дані з ДІСО'!AS1120/Параметри!$K$29,0)</f>
        <v>0</v>
      </c>
      <c r="AZ1120" s="40">
        <f>ROUNDUP('Дані з ДІСО'!AT1120/Параметри!$K$29,0)</f>
        <v>0</v>
      </c>
      <c r="BA1120" s="64">
        <f>(AX1120*Параметри!$K$32+AY1120*Параметри!$L$32+AZ1120*Параметри!$M$32)/18</f>
        <v>0</v>
      </c>
      <c r="BB1120" s="29">
        <f>(BA1120*Параметри!$K$51+SUM('Дані з ДІСО'!AR1120:AT1120)*Параметри!$K$48*Параметри!$K$20/1000)*Параметри!$K$74</f>
        <v>0</v>
      </c>
      <c r="BC1120" s="40">
        <f>ROUNDUP(('Дані не з ДІСО'!I1120+'Дані не з ДІСО'!K1120)/Параметри!$K$26,0)</f>
        <v>0</v>
      </c>
      <c r="BD1120" s="29">
        <f>BC1120*Параметри!$M$36/18</f>
        <v>0</v>
      </c>
      <c r="BE1120" s="40">
        <f>IF(BC1120=0,0,'Дані не з ДІСО'!K1120/('Дані не з ДІСО'!I1120+'Дані не з ДІСО'!K1120))</f>
        <v>0</v>
      </c>
      <c r="BF1120" s="29">
        <f>(1+0.25*BE1120)*BD1120*Параметри!$K$51</f>
        <v>0</v>
      </c>
      <c r="BG1120" s="40">
        <f>ROUNDUP('Дані не з ДІСО'!M1120/Параметри!$K$27,0)</f>
        <v>0</v>
      </c>
      <c r="BH1120" s="40">
        <f>BG1120*Параметри!$M$37/18</f>
        <v>0</v>
      </c>
      <c r="BI1120" s="29">
        <f>BH1120*Параметри!$K$51</f>
        <v>0</v>
      </c>
      <c r="BJ1120" s="29">
        <f>'Дані не з ДІСО'!N1120*Параметри!$K$76</f>
        <v>0</v>
      </c>
      <c r="BK1120" s="40">
        <f>ROUNDUP('Дані з ДІСО'!V1120/Параметри!$K$25,0)</f>
        <v>0</v>
      </c>
      <c r="BL1120" s="40">
        <f>ROUNDUP('Дані з ДІСО'!W1120/Параметри!$K$25,0)</f>
        <v>0</v>
      </c>
      <c r="BM1120" s="40">
        <f>ROUNDUP('Дані з ДІСО'!X1120/Параметри!$K$25,0)</f>
        <v>0</v>
      </c>
      <c r="BN1120" s="40">
        <f>(BK1120*Параметри!$K$34+BL1120*Параметри!$L$34+BM1120*Параметри!$M$34)/18</f>
        <v>0</v>
      </c>
      <c r="BO1120" s="40">
        <f>IF(K1120=0,0,'Дані з ДІСО'!AC1120/K1120)</f>
        <v>0</v>
      </c>
      <c r="BP1120" s="29">
        <f>(1+0.25*BO1120)*BN1120*Параметри!$K$51</f>
        <v>0</v>
      </c>
      <c r="BQ1120" s="29">
        <f>BP1120*'Коефіцієнти АТО'!U1120</f>
        <v>0</v>
      </c>
      <c r="BR1120" s="29">
        <f>K1120*(1+0.25*BO1120)*Параметри!$K$66*Параметри!$K$20/1000</f>
        <v>0</v>
      </c>
      <c r="BS1120" s="29">
        <f>(1+0.25*BO1120)*K1120*'Коефіцієнти АТО'!S1120*Параметри!$K$20/1000</f>
        <v>0</v>
      </c>
      <c r="BT1120" s="29">
        <f t="shared" si="160"/>
        <v>0</v>
      </c>
      <c r="BU1120" s="40">
        <f>ROUNDUP('Дані з ДІСО'!AG1120/Параметри!$K$71,0)</f>
        <v>0</v>
      </c>
      <c r="BV1120" s="40">
        <f t="shared" si="161"/>
        <v>0</v>
      </c>
      <c r="BW1120" s="40">
        <f>IF('Дані з ДІСО'!AG1120=0,0,'Дані з ДІСО'!AJ1120/'Дані з ДІСО'!AG1120)</f>
        <v>0</v>
      </c>
      <c r="BX1120" s="29">
        <f>BV1120*(1+0.25*BW1120)*Параметри!$K$51</f>
        <v>0</v>
      </c>
      <c r="BY1120" s="29">
        <f>ROUND(IF(Параметри!$K$77="No",CC1120,CC1120*Параметри!$K$78)+AG1120,1)</f>
        <v>61209</v>
      </c>
      <c r="BZ1120" s="29">
        <f>ROUND(IF(Параметри!$K$77="No",BF1120,BF1120*Параметри!$K$78),1)</f>
        <v>0</v>
      </c>
      <c r="CA1120" s="29">
        <f>ROUND(IF(Параметри!$K$77="No",BI1120,BI1120*Параметри!$K$78),1)</f>
        <v>0</v>
      </c>
      <c r="CB1120" s="29">
        <f>ROUND(IF(Параметри!$K$77="No",BJ1120,BJ1120*Параметри!$K$78),1)</f>
        <v>0</v>
      </c>
      <c r="CC1120" s="29">
        <f t="shared" si="155"/>
        <v>68009.975513433354</v>
      </c>
    </row>
    <row r="1121" spans="1:81">
      <c r="A1121" s="9">
        <v>1120</v>
      </c>
      <c r="B1121" s="9" t="s">
        <v>3151</v>
      </c>
      <c r="C1121" s="9" t="s">
        <v>3151</v>
      </c>
      <c r="D1121" s="9" t="s">
        <v>4172</v>
      </c>
      <c r="E1121" s="9" t="s">
        <v>29</v>
      </c>
      <c r="F1121" s="9" t="s">
        <v>3544</v>
      </c>
      <c r="G1121" s="9" t="s">
        <v>2332</v>
      </c>
      <c r="H1121" s="29">
        <f>SUM('Дані з ДІСО'!J1121:L1121)</f>
        <v>451</v>
      </c>
      <c r="I1121" s="29">
        <f>SUM('Дані з ДІСО'!G1121:I1121)</f>
        <v>40</v>
      </c>
      <c r="J1121" s="29">
        <f>SUM('Дані з ДІСО'!P1121:R1121)</f>
        <v>0</v>
      </c>
      <c r="K1121" s="29">
        <f>SUM('Дані з ДІСО'!V1121:X1121)</f>
        <v>0</v>
      </c>
      <c r="L1121" s="40">
        <f>ROUNDUP('Дані з ДІСО'!J1121/'Коефіцієнти АТО'!$R1121,0)</f>
        <v>12</v>
      </c>
      <c r="M1121" s="40">
        <f>ROUNDUP('Дані з ДІСО'!K1121/'Коефіцієнти АТО'!$R1121,0)</f>
        <v>17</v>
      </c>
      <c r="N1121" s="40">
        <f>ROUNDUP('Дані з ДІСО'!L1121/'Коефіцієнти АТО'!$R1121,0)</f>
        <v>5</v>
      </c>
      <c r="O1121" s="59">
        <f>(L1121*Параметри!$K$32+M1121*Параметри!$L$32+N1121*Параметри!$M$32)/18</f>
        <v>56.077777777777783</v>
      </c>
      <c r="P1121" s="41">
        <f>IF(H1121=0,"",'Дані з ДІСО'!Y1121/H1121)</f>
        <v>0</v>
      </c>
      <c r="Q1121" s="29">
        <f>IF(H1121=0,"",(1+0.25*P1121)*O1121*Параметри!$K$51)</f>
        <v>11485.862273266579</v>
      </c>
      <c r="R1121" s="29">
        <f>IF(H1121=0,"",Q1121*'Коефіцієнти АТО'!T1121)</f>
        <v>195.25965864553186</v>
      </c>
      <c r="S1121" s="29">
        <f>IF(H1121=0,"",H1121*(1+0.25*P1121)*Параметри!$K$66*Параметри!$K$20/1000)</f>
        <v>0</v>
      </c>
      <c r="T1121" s="29">
        <f>IF(H1121=0,"",H1121*(1+0.25*P1121)*'Коефіцієнти АТО'!$S1121*Параметри!$K$20/1000)</f>
        <v>2060.218228401578</v>
      </c>
      <c r="U1121" s="29">
        <f t="shared" si="156"/>
        <v>13741.340160313688</v>
      </c>
      <c r="V1121" s="29">
        <f t="shared" si="157"/>
        <v>13741.340160313688</v>
      </c>
      <c r="W1121" s="40">
        <f>ROUNDUP('Дані з ДІСО'!P1121/Параметри!$K$24,0)</f>
        <v>0</v>
      </c>
      <c r="X1121" s="40">
        <f>ROUNDUP('Дані з ДІСО'!Q1121/Параметри!$K$24,0)</f>
        <v>0</v>
      </c>
      <c r="Y1121" s="40">
        <f>ROUNDUP('Дані з ДІСО'!R1121/Параметри!$K$24,0)</f>
        <v>0</v>
      </c>
      <c r="Z1121" s="59">
        <f>(W1121*Параметри!$K$33+X1121*Параметри!$L$33+Y1121*Параметри!$M$33)/18</f>
        <v>0</v>
      </c>
      <c r="AA1121" s="41">
        <f>IF(J1121=0,0,'Дані з ДІСО'!AA1121/J1121)</f>
        <v>0</v>
      </c>
      <c r="AB1121" s="29">
        <f>(1+0.25*AA1121)*Z1121*Параметри!$K$51</f>
        <v>0</v>
      </c>
      <c r="AC1121" s="29">
        <f>AB1121*'Коефіцієнти АТО'!U1121</f>
        <v>0</v>
      </c>
      <c r="AD1121" s="29">
        <f>J1121*(1+0.25*AA1121)*Параметри!$K$66*Параметри!$K$20/1000</f>
        <v>0</v>
      </c>
      <c r="AE1121" s="29">
        <f>(1+0.25*AA1121)*J1121*'Коефіцієнти АТО'!S1121*Параметри!$K$20/1000</f>
        <v>0</v>
      </c>
      <c r="AF1121" s="29">
        <f t="shared" si="153"/>
        <v>0</v>
      </c>
      <c r="AG1121" s="29">
        <v>0</v>
      </c>
      <c r="AH1121" s="40">
        <v>1</v>
      </c>
      <c r="AI1121" s="40">
        <v>0</v>
      </c>
      <c r="AJ1121" s="40">
        <f t="shared" si="154"/>
        <v>0</v>
      </c>
      <c r="AK1121" s="29">
        <f>(AH1121+AI1121)*(1+0.25*AJ1121)*Параметри!$K$53</f>
        <v>179.42927569600005</v>
      </c>
      <c r="AL1121" s="29">
        <f>ROUNDUP(('Дані з ДІСО'!AU1121+'Дані з ДІСО'!AW1121)/Параметри!$K$28,0)</f>
        <v>0</v>
      </c>
      <c r="AM1121" s="64">
        <f>AL1121*Параметри!$M$35/18</f>
        <v>0</v>
      </c>
      <c r="AN1121" s="29">
        <f>IF(AL1121=0,0,'Дані з ДІСО'!AW1121/SUM('Дані з ДІСО'!AU1121,'Дані з ДІСО'!AW1121))</f>
        <v>0</v>
      </c>
      <c r="AO1121" s="29">
        <f>(1+0.25*AN1121)*AM1121*Параметри!$K$51</f>
        <v>0</v>
      </c>
      <c r="AP1121" s="40">
        <f>ROUNDUP(('Дані з ДІСО'!AE1121+'Дані не з ДІСО'!E1121+'Дані не з ДІСО'!G1121)/Параметри!$K$69,0)</f>
        <v>0</v>
      </c>
      <c r="AQ1121" s="40">
        <f t="shared" si="158"/>
        <v>0</v>
      </c>
      <c r="AR1121" s="40">
        <f>IF(AP1121=0,0,('Дані з ДІСО'!AH1121+'Дані не з ДІСО'!G1121)/('Дані з ДІСО'!AE1121+'Дані не з ДІСО'!E1121+'Дані не з ДІСО'!G1121))</f>
        <v>0</v>
      </c>
      <c r="AS1121" s="29">
        <f>AQ1121*(1+0.25*AR1121)*Параметри!$K$51</f>
        <v>0</v>
      </c>
      <c r="AT1121" s="40">
        <f>ROUNDUP('Дані з ДІСО'!AF1121/Параметри!$K$70,0)</f>
        <v>0</v>
      </c>
      <c r="AU1121" s="40">
        <f t="shared" si="159"/>
        <v>0</v>
      </c>
      <c r="AV1121" s="40">
        <f>IF(AT1121=0,0,'Дані з ДІСО'!AI1121/'Дані з ДІСО'!AF1121)</f>
        <v>0</v>
      </c>
      <c r="AW1121" s="29">
        <f>AU1121*(1+0.25*AV1121)*Параметри!$K$51</f>
        <v>0</v>
      </c>
      <c r="AX1121" s="40">
        <f>ROUNDUP('Дані з ДІСО'!AR1121/Параметри!$K$29,0)</f>
        <v>0</v>
      </c>
      <c r="AY1121" s="40">
        <f>ROUNDUP('Дані з ДІСО'!AS1121/Параметри!$K$29,0)</f>
        <v>0</v>
      </c>
      <c r="AZ1121" s="40">
        <f>ROUNDUP('Дані з ДІСО'!AT1121/Параметри!$K$29,0)</f>
        <v>0</v>
      </c>
      <c r="BA1121" s="64">
        <f>(AX1121*Параметри!$K$32+AY1121*Параметри!$L$32+AZ1121*Параметри!$M$32)/18</f>
        <v>0</v>
      </c>
      <c r="BB1121" s="29">
        <f>(BA1121*Параметри!$K$51+SUM('Дані з ДІСО'!AR1121:AT1121)*Параметри!$K$48*Параметри!$K$20/1000)*Параметри!$K$74</f>
        <v>0</v>
      </c>
      <c r="BC1121" s="40">
        <f>ROUNDUP(('Дані не з ДІСО'!I1121+'Дані не з ДІСО'!K1121)/Параметри!$K$26,0)</f>
        <v>0</v>
      </c>
      <c r="BD1121" s="29">
        <f>BC1121*Параметри!$M$36/18</f>
        <v>0</v>
      </c>
      <c r="BE1121" s="40">
        <f>IF(BC1121=0,0,'Дані не з ДІСО'!K1121/('Дані не з ДІСО'!I1121+'Дані не з ДІСО'!K1121))</f>
        <v>0</v>
      </c>
      <c r="BF1121" s="29">
        <f>(1+0.25*BE1121)*BD1121*Параметри!$K$51</f>
        <v>0</v>
      </c>
      <c r="BG1121" s="40">
        <f>ROUNDUP('Дані не з ДІСО'!M1121/Параметри!$K$27,0)</f>
        <v>0</v>
      </c>
      <c r="BH1121" s="40">
        <f>BG1121*Параметри!$M$37/18</f>
        <v>0</v>
      </c>
      <c r="BI1121" s="29">
        <f>BH1121*Параметри!$K$51</f>
        <v>0</v>
      </c>
      <c r="BJ1121" s="29">
        <f>'Дані не з ДІСО'!N1121*Параметри!$K$76</f>
        <v>0</v>
      </c>
      <c r="BK1121" s="40">
        <f>ROUNDUP('Дані з ДІСО'!V1121/Параметри!$K$25,0)</f>
        <v>0</v>
      </c>
      <c r="BL1121" s="40">
        <f>ROUNDUP('Дані з ДІСО'!W1121/Параметри!$K$25,0)</f>
        <v>0</v>
      </c>
      <c r="BM1121" s="40">
        <f>ROUNDUP('Дані з ДІСО'!X1121/Параметри!$K$25,0)</f>
        <v>0</v>
      </c>
      <c r="BN1121" s="40">
        <f>(BK1121*Параметри!$K$34+BL1121*Параметри!$L$34+BM1121*Параметри!$M$34)/18</f>
        <v>0</v>
      </c>
      <c r="BO1121" s="40">
        <f>IF(K1121=0,0,'Дані з ДІСО'!AC1121/K1121)</f>
        <v>0</v>
      </c>
      <c r="BP1121" s="29">
        <f>(1+0.25*BO1121)*BN1121*Параметри!$K$51</f>
        <v>0</v>
      </c>
      <c r="BQ1121" s="29">
        <f>BP1121*'Коефіцієнти АТО'!U1121</f>
        <v>0</v>
      </c>
      <c r="BR1121" s="29">
        <f>K1121*(1+0.25*BO1121)*Параметри!$K$66*Параметри!$K$20/1000</f>
        <v>0</v>
      </c>
      <c r="BS1121" s="29">
        <f>(1+0.25*BO1121)*K1121*'Коефіцієнти АТО'!S1121*Параметри!$K$20/1000</f>
        <v>0</v>
      </c>
      <c r="BT1121" s="29">
        <f t="shared" si="160"/>
        <v>0</v>
      </c>
      <c r="BU1121" s="40">
        <f>ROUNDUP('Дані з ДІСО'!AG1121/Параметри!$K$71,0)</f>
        <v>0</v>
      </c>
      <c r="BV1121" s="40">
        <f t="shared" si="161"/>
        <v>0</v>
      </c>
      <c r="BW1121" s="40">
        <f>IF('Дані з ДІСО'!AG1121=0,0,'Дані з ДІСО'!AJ1121/'Дані з ДІСО'!AG1121)</f>
        <v>0</v>
      </c>
      <c r="BX1121" s="29">
        <f>BV1121*(1+0.25*BW1121)*Параметри!$K$51</f>
        <v>0</v>
      </c>
      <c r="BY1121" s="29">
        <f>ROUND(IF(Параметри!$K$77="No",CC1121,CC1121*Параметри!$K$78)+AG1121,1)</f>
        <v>12528.7</v>
      </c>
      <c r="BZ1121" s="29">
        <f>ROUND(IF(Параметри!$K$77="No",BF1121,BF1121*Параметри!$K$78),1)</f>
        <v>0</v>
      </c>
      <c r="CA1121" s="29">
        <f>ROUND(IF(Параметри!$K$77="No",BI1121,BI1121*Параметри!$K$78),1)</f>
        <v>0</v>
      </c>
      <c r="CB1121" s="29">
        <f>ROUND(IF(Параметри!$K$77="No",BJ1121,BJ1121*Параметри!$K$78),1)</f>
        <v>0</v>
      </c>
      <c r="CC1121" s="29">
        <f t="shared" si="155"/>
        <v>13920.769436009688</v>
      </c>
    </row>
    <row r="1122" spans="1:81">
      <c r="A1122" s="9">
        <v>1121</v>
      </c>
      <c r="B1122" s="9" t="s">
        <v>3151</v>
      </c>
      <c r="C1122" s="9" t="s">
        <v>3151</v>
      </c>
      <c r="D1122" s="9" t="s">
        <v>4172</v>
      </c>
      <c r="E1122" s="9" t="s">
        <v>29</v>
      </c>
      <c r="F1122" s="9" t="s">
        <v>4175</v>
      </c>
      <c r="G1122" s="9" t="s">
        <v>2334</v>
      </c>
      <c r="H1122" s="29">
        <f>SUM('Дані з ДІСО'!J1122:L1122)</f>
        <v>1154.5</v>
      </c>
      <c r="I1122" s="29">
        <f>SUM('Дані з ДІСО'!G1122:I1122)</f>
        <v>47</v>
      </c>
      <c r="J1122" s="29">
        <f>SUM('Дані з ДІСО'!P1122:R1122)</f>
        <v>0</v>
      </c>
      <c r="K1122" s="29">
        <f>SUM('Дані з ДІСО'!V1122:X1122)</f>
        <v>0</v>
      </c>
      <c r="L1122" s="40">
        <f>ROUNDUP('Дані з ДІСО'!J1122/'Коефіцієнти АТО'!$R1122,0)</f>
        <v>21</v>
      </c>
      <c r="M1122" s="40">
        <f>ROUNDUP('Дані з ДІСО'!K1122/'Коефіцієнти АТО'!$R1122,0)</f>
        <v>30</v>
      </c>
      <c r="N1122" s="40">
        <f>ROUNDUP('Дані з ДІСО'!L1122/'Коефіцієнти АТО'!$R1122,0)</f>
        <v>7</v>
      </c>
      <c r="O1122" s="59">
        <f>(L1122*Параметри!$K$32+M1122*Параметри!$L$32+N1122*Параметри!$M$32)/18</f>
        <v>95.138888888888886</v>
      </c>
      <c r="P1122" s="41">
        <f>IF(H1122=0,"",'Дані з ДІСО'!Y1122/H1122)</f>
        <v>0</v>
      </c>
      <c r="Q1122" s="29">
        <f>IF(H1122=0,"",(1+0.25*P1122)*O1122*Параметри!$K$51)</f>
        <v>19486.367290438888</v>
      </c>
      <c r="R1122" s="29">
        <f>IF(H1122=0,"",Q1122*'Коефіцієнти АТО'!T1122)</f>
        <v>1461.4775467829165</v>
      </c>
      <c r="S1122" s="29">
        <f>IF(H1122=0,"",H1122*(1+0.25*P1122)*Параметри!$K$66*Параметри!$K$20/1000)</f>
        <v>0</v>
      </c>
      <c r="T1122" s="29">
        <f>IF(H1122=0,"",H1122*(1+0.25*P1122)*'Коефіцієнти АТО'!$S1122*Параметри!$K$20/1000)</f>
        <v>5273.8845780257689</v>
      </c>
      <c r="U1122" s="29">
        <f t="shared" si="156"/>
        <v>26221.729415247573</v>
      </c>
      <c r="V1122" s="29">
        <f t="shared" si="157"/>
        <v>26221.729415247573</v>
      </c>
      <c r="W1122" s="40">
        <f>ROUNDUP('Дані з ДІСО'!P1122/Параметри!$K$24,0)</f>
        <v>0</v>
      </c>
      <c r="X1122" s="40">
        <f>ROUNDUP('Дані з ДІСО'!Q1122/Параметри!$K$24,0)</f>
        <v>0</v>
      </c>
      <c r="Y1122" s="40">
        <f>ROUNDUP('Дані з ДІСО'!R1122/Параметри!$K$24,0)</f>
        <v>0</v>
      </c>
      <c r="Z1122" s="59">
        <f>(W1122*Параметри!$K$33+X1122*Параметри!$L$33+Y1122*Параметри!$M$33)/18</f>
        <v>0</v>
      </c>
      <c r="AA1122" s="41">
        <f>IF(J1122=0,0,'Дані з ДІСО'!AA1122/J1122)</f>
        <v>0</v>
      </c>
      <c r="AB1122" s="29">
        <f>(1+0.25*AA1122)*Z1122*Параметри!$K$51</f>
        <v>0</v>
      </c>
      <c r="AC1122" s="29">
        <f>AB1122*'Коефіцієнти АТО'!U1122</f>
        <v>0</v>
      </c>
      <c r="AD1122" s="29">
        <f>J1122*(1+0.25*AA1122)*Параметри!$K$66*Параметри!$K$20/1000</f>
        <v>0</v>
      </c>
      <c r="AE1122" s="29">
        <f>(1+0.25*AA1122)*J1122*'Коефіцієнти АТО'!S1122*Параметри!$K$20/1000</f>
        <v>0</v>
      </c>
      <c r="AF1122" s="29">
        <f t="shared" si="153"/>
        <v>0</v>
      </c>
      <c r="AG1122" s="29">
        <v>0</v>
      </c>
      <c r="AH1122" s="40">
        <v>6</v>
      </c>
      <c r="AI1122" s="40">
        <v>0</v>
      </c>
      <c r="AJ1122" s="40">
        <f t="shared" si="154"/>
        <v>0</v>
      </c>
      <c r="AK1122" s="29">
        <f>(AH1122+AI1122)*(1+0.25*AJ1122)*Параметри!$K$53</f>
        <v>1076.5756541760002</v>
      </c>
      <c r="AL1122" s="29">
        <f>ROUNDUP(('Дані з ДІСО'!AU1122+'Дані з ДІСО'!AW1122)/Параметри!$K$28,0)</f>
        <v>0</v>
      </c>
      <c r="AM1122" s="64">
        <f>AL1122*Параметри!$M$35/18</f>
        <v>0</v>
      </c>
      <c r="AN1122" s="29">
        <f>IF(AL1122=0,0,'Дані з ДІСО'!AW1122/SUM('Дані з ДІСО'!AU1122,'Дані з ДІСО'!AW1122))</f>
        <v>0</v>
      </c>
      <c r="AO1122" s="29">
        <f>(1+0.25*AN1122)*AM1122*Параметри!$K$51</f>
        <v>0</v>
      </c>
      <c r="AP1122" s="40">
        <f>ROUNDUP(('Дані з ДІСО'!AE1122+'Дані не з ДІСО'!E1122+'Дані не з ДІСО'!G1122)/Параметри!$K$69,0)</f>
        <v>0</v>
      </c>
      <c r="AQ1122" s="40">
        <f t="shared" si="158"/>
        <v>0</v>
      </c>
      <c r="AR1122" s="40">
        <f>IF(AP1122=0,0,('Дані з ДІСО'!AH1122+'Дані не з ДІСО'!G1122)/('Дані з ДІСО'!AE1122+'Дані не з ДІСО'!E1122+'Дані не з ДІСО'!G1122))</f>
        <v>0</v>
      </c>
      <c r="AS1122" s="29">
        <f>AQ1122*(1+0.25*AR1122)*Параметри!$K$51</f>
        <v>0</v>
      </c>
      <c r="AT1122" s="40">
        <f>ROUNDUP('Дані з ДІСО'!AF1122/Параметри!$K$70,0)</f>
        <v>0</v>
      </c>
      <c r="AU1122" s="40">
        <f t="shared" si="159"/>
        <v>0</v>
      </c>
      <c r="AV1122" s="40">
        <f>IF(AT1122=0,0,'Дані з ДІСО'!AI1122/'Дані з ДІСО'!AF1122)</f>
        <v>0</v>
      </c>
      <c r="AW1122" s="29">
        <f>AU1122*(1+0.25*AV1122)*Параметри!$K$51</f>
        <v>0</v>
      </c>
      <c r="AX1122" s="40">
        <f>ROUNDUP('Дані з ДІСО'!AR1122/Параметри!$K$29,0)</f>
        <v>0</v>
      </c>
      <c r="AY1122" s="40">
        <f>ROUNDUP('Дані з ДІСО'!AS1122/Параметри!$K$29,0)</f>
        <v>0</v>
      </c>
      <c r="AZ1122" s="40">
        <f>ROUNDUP('Дані з ДІСО'!AT1122/Параметри!$K$29,0)</f>
        <v>0</v>
      </c>
      <c r="BA1122" s="64">
        <f>(AX1122*Параметри!$K$32+AY1122*Параметри!$L$32+AZ1122*Параметри!$M$32)/18</f>
        <v>0</v>
      </c>
      <c r="BB1122" s="29">
        <f>(BA1122*Параметри!$K$51+SUM('Дані з ДІСО'!AR1122:AT1122)*Параметри!$K$48*Параметри!$K$20/1000)*Параметри!$K$74</f>
        <v>0</v>
      </c>
      <c r="BC1122" s="40">
        <f>ROUNDUP(('Дані не з ДІСО'!I1122+'Дані не з ДІСО'!K1122)/Параметри!$K$26,0)</f>
        <v>0</v>
      </c>
      <c r="BD1122" s="29">
        <f>BC1122*Параметри!$M$36/18</f>
        <v>0</v>
      </c>
      <c r="BE1122" s="40">
        <f>IF(BC1122=0,0,'Дані не з ДІСО'!K1122/('Дані не з ДІСО'!I1122+'Дані не з ДІСО'!K1122))</f>
        <v>0</v>
      </c>
      <c r="BF1122" s="29">
        <f>(1+0.25*BE1122)*BD1122*Параметри!$K$51</f>
        <v>0</v>
      </c>
      <c r="BG1122" s="40">
        <f>ROUNDUP('Дані не з ДІСО'!M1122/Параметри!$K$27,0)</f>
        <v>0</v>
      </c>
      <c r="BH1122" s="40">
        <f>BG1122*Параметри!$M$37/18</f>
        <v>0</v>
      </c>
      <c r="BI1122" s="29">
        <f>BH1122*Параметри!$K$51</f>
        <v>0</v>
      </c>
      <c r="BJ1122" s="29">
        <f>'Дані не з ДІСО'!N1122*Параметри!$K$76</f>
        <v>0</v>
      </c>
      <c r="BK1122" s="40">
        <f>ROUNDUP('Дані з ДІСО'!V1122/Параметри!$K$25,0)</f>
        <v>0</v>
      </c>
      <c r="BL1122" s="40">
        <f>ROUNDUP('Дані з ДІСО'!W1122/Параметри!$K$25,0)</f>
        <v>0</v>
      </c>
      <c r="BM1122" s="40">
        <f>ROUNDUP('Дані з ДІСО'!X1122/Параметри!$K$25,0)</f>
        <v>0</v>
      </c>
      <c r="BN1122" s="40">
        <f>(BK1122*Параметри!$K$34+BL1122*Параметри!$L$34+BM1122*Параметри!$M$34)/18</f>
        <v>0</v>
      </c>
      <c r="BO1122" s="40">
        <f>IF(K1122=0,0,'Дані з ДІСО'!AC1122/K1122)</f>
        <v>0</v>
      </c>
      <c r="BP1122" s="29">
        <f>(1+0.25*BO1122)*BN1122*Параметри!$K$51</f>
        <v>0</v>
      </c>
      <c r="BQ1122" s="29">
        <f>BP1122*'Коефіцієнти АТО'!U1122</f>
        <v>0</v>
      </c>
      <c r="BR1122" s="29">
        <f>K1122*(1+0.25*BO1122)*Параметри!$K$66*Параметри!$K$20/1000</f>
        <v>0</v>
      </c>
      <c r="BS1122" s="29">
        <f>(1+0.25*BO1122)*K1122*'Коефіцієнти АТО'!S1122*Параметри!$K$20/1000</f>
        <v>0</v>
      </c>
      <c r="BT1122" s="29">
        <f t="shared" si="160"/>
        <v>0</v>
      </c>
      <c r="BU1122" s="40">
        <f>ROUNDUP('Дані з ДІСО'!AG1122/Параметри!$K$71,0)</f>
        <v>0</v>
      </c>
      <c r="BV1122" s="40">
        <f t="shared" si="161"/>
        <v>0</v>
      </c>
      <c r="BW1122" s="40">
        <f>IF('Дані з ДІСО'!AG1122=0,0,'Дані з ДІСО'!AJ1122/'Дані з ДІСО'!AG1122)</f>
        <v>0</v>
      </c>
      <c r="BX1122" s="29">
        <f>BV1122*(1+0.25*BW1122)*Параметри!$K$51</f>
        <v>0</v>
      </c>
      <c r="BY1122" s="29">
        <f>ROUND(IF(Параметри!$K$77="No",CC1122,CC1122*Параметри!$K$78)+AG1122,1)</f>
        <v>24568.5</v>
      </c>
      <c r="BZ1122" s="29">
        <f>ROUND(IF(Параметри!$K$77="No",BF1122,BF1122*Параметри!$K$78),1)</f>
        <v>0</v>
      </c>
      <c r="CA1122" s="29">
        <f>ROUND(IF(Параметри!$K$77="No",BI1122,BI1122*Параметри!$K$78),1)</f>
        <v>0</v>
      </c>
      <c r="CB1122" s="29">
        <f>ROUND(IF(Параметри!$K$77="No",BJ1122,BJ1122*Параметри!$K$78),1)</f>
        <v>0</v>
      </c>
      <c r="CC1122" s="29">
        <f t="shared" si="155"/>
        <v>27298.305069423572</v>
      </c>
    </row>
    <row r="1123" spans="1:81">
      <c r="A1123" s="9">
        <v>1122</v>
      </c>
      <c r="B1123" s="9" t="s">
        <v>3151</v>
      </c>
      <c r="C1123" s="9" t="s">
        <v>3151</v>
      </c>
      <c r="D1123" s="9" t="s">
        <v>4172</v>
      </c>
      <c r="E1123" s="9" t="s">
        <v>29</v>
      </c>
      <c r="F1123" s="9" t="s">
        <v>4176</v>
      </c>
      <c r="G1123" s="9" t="s">
        <v>2336</v>
      </c>
      <c r="H1123" s="29">
        <f>SUM('Дані з ДІСО'!J1123:L1123)</f>
        <v>2449</v>
      </c>
      <c r="I1123" s="29">
        <f>SUM('Дані з ДІСО'!G1123:I1123)</f>
        <v>139</v>
      </c>
      <c r="J1123" s="29">
        <f>SUM('Дані з ДІСО'!P1123:R1123)</f>
        <v>0</v>
      </c>
      <c r="K1123" s="29">
        <f>SUM('Дані з ДІСО'!V1123:X1123)</f>
        <v>0</v>
      </c>
      <c r="L1123" s="40">
        <f>ROUNDUP('Дані з ДІСО'!J1123/'Коефіцієнти АТО'!$R1123,0)</f>
        <v>54</v>
      </c>
      <c r="M1123" s="40">
        <f>ROUNDUP('Дані з ДІСО'!K1123/'Коефіцієнти АТО'!$R1123,0)</f>
        <v>73</v>
      </c>
      <c r="N1123" s="40">
        <f>ROUNDUP('Дані з ДІСО'!L1123/'Коефіцієнти АТО'!$R1123,0)</f>
        <v>18</v>
      </c>
      <c r="O1123" s="59">
        <f>(L1123*Параметри!$K$32+M1123*Параметри!$L$32+N1123*Параметри!$M$32)/18</f>
        <v>237.11666666666667</v>
      </c>
      <c r="P1123" s="41">
        <f>IF(H1123=0,"",'Дані з ДІСО'!Y1123/H1123)</f>
        <v>0</v>
      </c>
      <c r="Q1123" s="29">
        <f>IF(H1123=0,"",(1+0.25*P1123)*O1123*Параметри!$K$51)</f>
        <v>48566.285683107868</v>
      </c>
      <c r="R1123" s="29">
        <f>IF(H1123=0,"",Q1123*'Коефіцієнти АТО'!T1123)</f>
        <v>825.62685661283376</v>
      </c>
      <c r="S1123" s="29">
        <f>IF(H1123=0,"",H1123*(1+0.25*P1123)*Параметри!$K$66*Параметри!$K$20/1000)</f>
        <v>0</v>
      </c>
      <c r="T1123" s="29">
        <f>IF(H1123=0,"",H1123*(1+0.25*P1123)*'Коефіцієнти АТО'!$S1123*Параметри!$K$20/1000)</f>
        <v>10021.960503431494</v>
      </c>
      <c r="U1123" s="29">
        <f t="shared" si="156"/>
        <v>59413.873043152198</v>
      </c>
      <c r="V1123" s="29">
        <f t="shared" si="157"/>
        <v>59413.873043152198</v>
      </c>
      <c r="W1123" s="40">
        <f>ROUNDUP('Дані з ДІСО'!P1123/Параметри!$K$24,0)</f>
        <v>0</v>
      </c>
      <c r="X1123" s="40">
        <f>ROUNDUP('Дані з ДІСО'!Q1123/Параметри!$K$24,0)</f>
        <v>0</v>
      </c>
      <c r="Y1123" s="40">
        <f>ROUNDUP('Дані з ДІСО'!R1123/Параметри!$K$24,0)</f>
        <v>0</v>
      </c>
      <c r="Z1123" s="59">
        <f>(W1123*Параметри!$K$33+X1123*Параметри!$L$33+Y1123*Параметри!$M$33)/18</f>
        <v>0</v>
      </c>
      <c r="AA1123" s="41">
        <f>IF(J1123=0,0,'Дані з ДІСО'!AA1123/J1123)</f>
        <v>0</v>
      </c>
      <c r="AB1123" s="29">
        <f>(1+0.25*AA1123)*Z1123*Параметри!$K$51</f>
        <v>0</v>
      </c>
      <c r="AC1123" s="29">
        <f>AB1123*'Коефіцієнти АТО'!U1123</f>
        <v>0</v>
      </c>
      <c r="AD1123" s="29">
        <f>J1123*(1+0.25*AA1123)*Параметри!$K$66*Параметри!$K$20/1000</f>
        <v>0</v>
      </c>
      <c r="AE1123" s="29">
        <f>(1+0.25*AA1123)*J1123*'Коефіцієнти АТО'!S1123*Параметри!$K$20/1000</f>
        <v>0</v>
      </c>
      <c r="AF1123" s="29">
        <f t="shared" si="153"/>
        <v>0</v>
      </c>
      <c r="AG1123" s="29">
        <v>0</v>
      </c>
      <c r="AH1123" s="40">
        <v>21</v>
      </c>
      <c r="AI1123" s="40">
        <v>0</v>
      </c>
      <c r="AJ1123" s="40">
        <f t="shared" si="154"/>
        <v>0</v>
      </c>
      <c r="AK1123" s="29">
        <f>(AH1123+AI1123)*(1+0.25*AJ1123)*Параметри!$K$53</f>
        <v>3768.0147896160011</v>
      </c>
      <c r="AL1123" s="29">
        <f>ROUNDUP(('Дані з ДІСО'!AU1123+'Дані з ДІСО'!AW1123)/Параметри!$K$28,0)</f>
        <v>0</v>
      </c>
      <c r="AM1123" s="64">
        <f>AL1123*Параметри!$M$35/18</f>
        <v>0</v>
      </c>
      <c r="AN1123" s="29">
        <f>IF(AL1123=0,0,'Дані з ДІСО'!AW1123/SUM('Дані з ДІСО'!AU1123,'Дані з ДІСО'!AW1123))</f>
        <v>0</v>
      </c>
      <c r="AO1123" s="29">
        <f>(1+0.25*AN1123)*AM1123*Параметри!$K$51</f>
        <v>0</v>
      </c>
      <c r="AP1123" s="40">
        <f>ROUNDUP(('Дані з ДІСО'!AE1123+'Дані не з ДІСО'!E1123+'Дані не з ДІСО'!G1123)/Параметри!$K$69,0)</f>
        <v>0</v>
      </c>
      <c r="AQ1123" s="40">
        <f t="shared" si="158"/>
        <v>0</v>
      </c>
      <c r="AR1123" s="40">
        <f>IF(AP1123=0,0,('Дані з ДІСО'!AH1123+'Дані не з ДІСО'!G1123)/('Дані з ДІСО'!AE1123+'Дані не з ДІСО'!E1123+'Дані не з ДІСО'!G1123))</f>
        <v>0</v>
      </c>
      <c r="AS1123" s="29">
        <f>AQ1123*(1+0.25*AR1123)*Параметри!$K$51</f>
        <v>0</v>
      </c>
      <c r="AT1123" s="40">
        <f>ROUNDUP('Дані з ДІСО'!AF1123/Параметри!$K$70,0)</f>
        <v>0</v>
      </c>
      <c r="AU1123" s="40">
        <f t="shared" si="159"/>
        <v>0</v>
      </c>
      <c r="AV1123" s="40">
        <f>IF(AT1123=0,0,'Дані з ДІСО'!AI1123/'Дані з ДІСО'!AF1123)</f>
        <v>0</v>
      </c>
      <c r="AW1123" s="29">
        <f>AU1123*(1+0.25*AV1123)*Параметри!$K$51</f>
        <v>0</v>
      </c>
      <c r="AX1123" s="40">
        <f>ROUNDUP('Дані з ДІСО'!AR1123/Параметри!$K$29,0)</f>
        <v>0</v>
      </c>
      <c r="AY1123" s="40">
        <f>ROUNDUP('Дані з ДІСО'!AS1123/Параметри!$K$29,0)</f>
        <v>0</v>
      </c>
      <c r="AZ1123" s="40">
        <f>ROUNDUP('Дані з ДІСО'!AT1123/Параметри!$K$29,0)</f>
        <v>0</v>
      </c>
      <c r="BA1123" s="64">
        <f>(AX1123*Параметри!$K$32+AY1123*Параметри!$L$32+AZ1123*Параметри!$M$32)/18</f>
        <v>0</v>
      </c>
      <c r="BB1123" s="29">
        <f>(BA1123*Параметри!$K$51+SUM('Дані з ДІСО'!AR1123:AT1123)*Параметри!$K$48*Параметри!$K$20/1000)*Параметри!$K$74</f>
        <v>0</v>
      </c>
      <c r="BC1123" s="40">
        <f>ROUNDUP(('Дані не з ДІСО'!I1123+'Дані не з ДІСО'!K1123)/Параметри!$K$26,0)</f>
        <v>0</v>
      </c>
      <c r="BD1123" s="29">
        <f>BC1123*Параметри!$M$36/18</f>
        <v>0</v>
      </c>
      <c r="BE1123" s="40">
        <f>IF(BC1123=0,0,'Дані не з ДІСО'!K1123/('Дані не з ДІСО'!I1123+'Дані не з ДІСО'!K1123))</f>
        <v>0</v>
      </c>
      <c r="BF1123" s="29">
        <f>(1+0.25*BE1123)*BD1123*Параметри!$K$51</f>
        <v>0</v>
      </c>
      <c r="BG1123" s="40">
        <f>ROUNDUP('Дані не з ДІСО'!M1123/Параметри!$K$27,0)</f>
        <v>0</v>
      </c>
      <c r="BH1123" s="40">
        <f>BG1123*Параметри!$M$37/18</f>
        <v>0</v>
      </c>
      <c r="BI1123" s="29">
        <f>BH1123*Параметри!$K$51</f>
        <v>0</v>
      </c>
      <c r="BJ1123" s="29">
        <f>'Дані не з ДІСО'!N1123*Параметри!$K$76</f>
        <v>0</v>
      </c>
      <c r="BK1123" s="40">
        <f>ROUNDUP('Дані з ДІСО'!V1123/Параметри!$K$25,0)</f>
        <v>0</v>
      </c>
      <c r="BL1123" s="40">
        <f>ROUNDUP('Дані з ДІСО'!W1123/Параметри!$K$25,0)</f>
        <v>0</v>
      </c>
      <c r="BM1123" s="40">
        <f>ROUNDUP('Дані з ДІСО'!X1123/Параметри!$K$25,0)</f>
        <v>0</v>
      </c>
      <c r="BN1123" s="40">
        <f>(BK1123*Параметри!$K$34+BL1123*Параметри!$L$34+BM1123*Параметри!$M$34)/18</f>
        <v>0</v>
      </c>
      <c r="BO1123" s="40">
        <f>IF(K1123=0,0,'Дані з ДІСО'!AC1123/K1123)</f>
        <v>0</v>
      </c>
      <c r="BP1123" s="29">
        <f>(1+0.25*BO1123)*BN1123*Параметри!$K$51</f>
        <v>0</v>
      </c>
      <c r="BQ1123" s="29">
        <f>BP1123*'Коефіцієнти АТО'!U1123</f>
        <v>0</v>
      </c>
      <c r="BR1123" s="29">
        <f>K1123*(1+0.25*BO1123)*Параметри!$K$66*Параметри!$K$20/1000</f>
        <v>0</v>
      </c>
      <c r="BS1123" s="29">
        <f>(1+0.25*BO1123)*K1123*'Коефіцієнти АТО'!S1123*Параметри!$K$20/1000</f>
        <v>0</v>
      </c>
      <c r="BT1123" s="29">
        <f t="shared" si="160"/>
        <v>0</v>
      </c>
      <c r="BU1123" s="40">
        <f>ROUNDUP('Дані з ДІСО'!AG1123/Параметри!$K$71,0)</f>
        <v>0</v>
      </c>
      <c r="BV1123" s="40">
        <f t="shared" si="161"/>
        <v>0</v>
      </c>
      <c r="BW1123" s="40">
        <f>IF('Дані з ДІСО'!AG1123=0,0,'Дані з ДІСО'!AJ1123/'Дані з ДІСО'!AG1123)</f>
        <v>0</v>
      </c>
      <c r="BX1123" s="29">
        <f>BV1123*(1+0.25*BW1123)*Параметри!$K$51</f>
        <v>0</v>
      </c>
      <c r="BY1123" s="29">
        <f>ROUND(IF(Параметри!$K$77="No",CC1123,CC1123*Параметри!$K$78)+AG1123,1)</f>
        <v>56863.7</v>
      </c>
      <c r="BZ1123" s="29">
        <f>ROUND(IF(Параметри!$K$77="No",BF1123,BF1123*Параметри!$K$78),1)</f>
        <v>0</v>
      </c>
      <c r="CA1123" s="29">
        <f>ROUND(IF(Параметри!$K$77="No",BI1123,BI1123*Параметри!$K$78),1)</f>
        <v>0</v>
      </c>
      <c r="CB1123" s="29">
        <f>ROUND(IF(Параметри!$K$77="No",BJ1123,BJ1123*Параметри!$K$78),1)</f>
        <v>0</v>
      </c>
      <c r="CC1123" s="29">
        <f t="shared" si="155"/>
        <v>63181.887832768196</v>
      </c>
    </row>
    <row r="1124" spans="1:81">
      <c r="A1124" s="9">
        <v>1123</v>
      </c>
      <c r="B1124" s="9" t="s">
        <v>3151</v>
      </c>
      <c r="C1124" s="9" t="s">
        <v>3151</v>
      </c>
      <c r="D1124" s="9" t="s">
        <v>4172</v>
      </c>
      <c r="E1124" s="9" t="s">
        <v>29</v>
      </c>
      <c r="F1124" s="9" t="s">
        <v>4177</v>
      </c>
      <c r="G1124" s="9" t="s">
        <v>2338</v>
      </c>
      <c r="H1124" s="29">
        <f>SUM('Дані з ДІСО'!J1124:L1124)</f>
        <v>800</v>
      </c>
      <c r="I1124" s="29">
        <f>SUM('Дані з ДІСО'!G1124:I1124)</f>
        <v>35</v>
      </c>
      <c r="J1124" s="29">
        <f>SUM('Дані з ДІСО'!P1124:R1124)</f>
        <v>0</v>
      </c>
      <c r="K1124" s="29">
        <f>SUM('Дані з ДІСО'!V1124:X1124)</f>
        <v>0</v>
      </c>
      <c r="L1124" s="40">
        <f>ROUNDUP('Дані з ДІСО'!J1124/'Коефіцієнти АТО'!$R1124,0)</f>
        <v>16</v>
      </c>
      <c r="M1124" s="40">
        <f>ROUNDUP('Дані з ДІСО'!K1124/'Коефіцієнти АТО'!$R1124,0)</f>
        <v>17</v>
      </c>
      <c r="N1124" s="40">
        <f>ROUNDUP('Дані з ДІСО'!L1124/'Коефіцієнти АТО'!$R1124,0)</f>
        <v>6</v>
      </c>
      <c r="O1124" s="59">
        <f>(L1124*Параметри!$K$32+M1124*Параметри!$L$32+N1124*Параметри!$M$32)/18</f>
        <v>63.161111111111119</v>
      </c>
      <c r="P1124" s="41">
        <f>IF(H1124=0,"",'Дані з ДІСО'!Y1124/H1124)</f>
        <v>0</v>
      </c>
      <c r="Q1124" s="29">
        <f>IF(H1124=0,"",(1+0.25*P1124)*O1124*Параметри!$K$51)</f>
        <v>12936.672100729913</v>
      </c>
      <c r="R1124" s="29">
        <f>IF(H1124=0,"",Q1124*'Коефіцієнти АТО'!T1124)</f>
        <v>970.25040755474345</v>
      </c>
      <c r="S1124" s="29">
        <f>IF(H1124=0,"",H1124*(1+0.25*P1124)*Параметри!$K$66*Параметри!$K$20/1000)</f>
        <v>0</v>
      </c>
      <c r="T1124" s="29">
        <f>IF(H1124=0,"",H1124*(1+0.25*P1124)*'Коефіцієнти АТО'!$S1124*Параметри!$K$20/1000)</f>
        <v>2512.4612541482657</v>
      </c>
      <c r="U1124" s="29">
        <f t="shared" si="156"/>
        <v>16419.383762432924</v>
      </c>
      <c r="V1124" s="29">
        <f t="shared" si="157"/>
        <v>16419.383762432924</v>
      </c>
      <c r="W1124" s="40">
        <f>ROUNDUP('Дані з ДІСО'!P1124/Параметри!$K$24,0)</f>
        <v>0</v>
      </c>
      <c r="X1124" s="40">
        <f>ROUNDUP('Дані з ДІСО'!Q1124/Параметри!$K$24,0)</f>
        <v>0</v>
      </c>
      <c r="Y1124" s="40">
        <f>ROUNDUP('Дані з ДІСО'!R1124/Параметри!$K$24,0)</f>
        <v>0</v>
      </c>
      <c r="Z1124" s="59">
        <f>(W1124*Параметри!$K$33+X1124*Параметри!$L$33+Y1124*Параметри!$M$33)/18</f>
        <v>0</v>
      </c>
      <c r="AA1124" s="41">
        <f>IF(J1124=0,0,'Дані з ДІСО'!AA1124/J1124)</f>
        <v>0</v>
      </c>
      <c r="AB1124" s="29">
        <f>(1+0.25*AA1124)*Z1124*Параметри!$K$51</f>
        <v>0</v>
      </c>
      <c r="AC1124" s="29">
        <f>AB1124*'Коефіцієнти АТО'!U1124</f>
        <v>0</v>
      </c>
      <c r="AD1124" s="29">
        <f>J1124*(1+0.25*AA1124)*Параметри!$K$66*Параметри!$K$20/1000</f>
        <v>0</v>
      </c>
      <c r="AE1124" s="29">
        <f>(1+0.25*AA1124)*J1124*'Коефіцієнти АТО'!S1124*Параметри!$K$20/1000</f>
        <v>0</v>
      </c>
      <c r="AF1124" s="29">
        <f t="shared" si="153"/>
        <v>0</v>
      </c>
      <c r="AG1124" s="29">
        <v>0</v>
      </c>
      <c r="AH1124" s="40">
        <v>0</v>
      </c>
      <c r="AI1124" s="40">
        <v>0</v>
      </c>
      <c r="AJ1124" s="40">
        <f t="shared" si="154"/>
        <v>0</v>
      </c>
      <c r="AK1124" s="29">
        <f>(AH1124+AI1124)*(1+0.25*AJ1124)*Параметри!$K$53</f>
        <v>0</v>
      </c>
      <c r="AL1124" s="29">
        <f>ROUNDUP(('Дані з ДІСО'!AU1124+'Дані з ДІСО'!AW1124)/Параметри!$K$28,0)</f>
        <v>0</v>
      </c>
      <c r="AM1124" s="64">
        <f>AL1124*Параметри!$M$35/18</f>
        <v>0</v>
      </c>
      <c r="AN1124" s="29">
        <f>IF(AL1124=0,0,'Дані з ДІСО'!AW1124/SUM('Дані з ДІСО'!AU1124,'Дані з ДІСО'!AW1124))</f>
        <v>0</v>
      </c>
      <c r="AO1124" s="29">
        <f>(1+0.25*AN1124)*AM1124*Параметри!$K$51</f>
        <v>0</v>
      </c>
      <c r="AP1124" s="40">
        <f>ROUNDUP(('Дані з ДІСО'!AE1124+'Дані не з ДІСО'!E1124+'Дані не з ДІСО'!G1124)/Параметри!$K$69,0)</f>
        <v>0</v>
      </c>
      <c r="AQ1124" s="40">
        <f t="shared" si="158"/>
        <v>0</v>
      </c>
      <c r="AR1124" s="40">
        <f>IF(AP1124=0,0,('Дані з ДІСО'!AH1124+'Дані не з ДІСО'!G1124)/('Дані з ДІСО'!AE1124+'Дані не з ДІСО'!E1124+'Дані не з ДІСО'!G1124))</f>
        <v>0</v>
      </c>
      <c r="AS1124" s="29">
        <f>AQ1124*(1+0.25*AR1124)*Параметри!$K$51</f>
        <v>0</v>
      </c>
      <c r="AT1124" s="40">
        <f>ROUNDUP('Дані з ДІСО'!AF1124/Параметри!$K$70,0)</f>
        <v>0</v>
      </c>
      <c r="AU1124" s="40">
        <f t="shared" si="159"/>
        <v>0</v>
      </c>
      <c r="AV1124" s="40">
        <f>IF(AT1124=0,0,'Дані з ДІСО'!AI1124/'Дані з ДІСО'!AF1124)</f>
        <v>0</v>
      </c>
      <c r="AW1124" s="29">
        <f>AU1124*(1+0.25*AV1124)*Параметри!$K$51</f>
        <v>0</v>
      </c>
      <c r="AX1124" s="40">
        <f>ROUNDUP('Дані з ДІСО'!AR1124/Параметри!$K$29,0)</f>
        <v>0</v>
      </c>
      <c r="AY1124" s="40">
        <f>ROUNDUP('Дані з ДІСО'!AS1124/Параметри!$K$29,0)</f>
        <v>0</v>
      </c>
      <c r="AZ1124" s="40">
        <f>ROUNDUP('Дані з ДІСО'!AT1124/Параметри!$K$29,0)</f>
        <v>0</v>
      </c>
      <c r="BA1124" s="64">
        <f>(AX1124*Параметри!$K$32+AY1124*Параметри!$L$32+AZ1124*Параметри!$M$32)/18</f>
        <v>0</v>
      </c>
      <c r="BB1124" s="29">
        <f>(BA1124*Параметри!$K$51+SUM('Дані з ДІСО'!AR1124:AT1124)*Параметри!$K$48*Параметри!$K$20/1000)*Параметри!$K$74</f>
        <v>0</v>
      </c>
      <c r="BC1124" s="40">
        <f>ROUNDUP(('Дані не з ДІСО'!I1124+'Дані не з ДІСО'!K1124)/Параметри!$K$26,0)</f>
        <v>0</v>
      </c>
      <c r="BD1124" s="29">
        <f>BC1124*Параметри!$M$36/18</f>
        <v>0</v>
      </c>
      <c r="BE1124" s="40">
        <f>IF(BC1124=0,0,'Дані не з ДІСО'!K1124/('Дані не з ДІСО'!I1124+'Дані не з ДІСО'!K1124))</f>
        <v>0</v>
      </c>
      <c r="BF1124" s="29">
        <f>(1+0.25*BE1124)*BD1124*Параметри!$K$51</f>
        <v>0</v>
      </c>
      <c r="BG1124" s="40">
        <f>ROUNDUP('Дані не з ДІСО'!M1124/Параметри!$K$27,0)</f>
        <v>0</v>
      </c>
      <c r="BH1124" s="40">
        <f>BG1124*Параметри!$M$37/18</f>
        <v>0</v>
      </c>
      <c r="BI1124" s="29">
        <f>BH1124*Параметри!$K$51</f>
        <v>0</v>
      </c>
      <c r="BJ1124" s="29">
        <f>'Дані не з ДІСО'!N1124*Параметри!$K$76</f>
        <v>0</v>
      </c>
      <c r="BK1124" s="40">
        <f>ROUNDUP('Дані з ДІСО'!V1124/Параметри!$K$25,0)</f>
        <v>0</v>
      </c>
      <c r="BL1124" s="40">
        <f>ROUNDUP('Дані з ДІСО'!W1124/Параметри!$K$25,0)</f>
        <v>0</v>
      </c>
      <c r="BM1124" s="40">
        <f>ROUNDUP('Дані з ДІСО'!X1124/Параметри!$K$25,0)</f>
        <v>0</v>
      </c>
      <c r="BN1124" s="40">
        <f>(BK1124*Параметри!$K$34+BL1124*Параметри!$L$34+BM1124*Параметри!$M$34)/18</f>
        <v>0</v>
      </c>
      <c r="BO1124" s="40">
        <f>IF(K1124=0,0,'Дані з ДІСО'!AC1124/K1124)</f>
        <v>0</v>
      </c>
      <c r="BP1124" s="29">
        <f>(1+0.25*BO1124)*BN1124*Параметри!$K$51</f>
        <v>0</v>
      </c>
      <c r="BQ1124" s="29">
        <f>BP1124*'Коефіцієнти АТО'!U1124</f>
        <v>0</v>
      </c>
      <c r="BR1124" s="29">
        <f>K1124*(1+0.25*BO1124)*Параметри!$K$66*Параметри!$K$20/1000</f>
        <v>0</v>
      </c>
      <c r="BS1124" s="29">
        <f>(1+0.25*BO1124)*K1124*'Коефіцієнти АТО'!S1124*Параметри!$K$20/1000</f>
        <v>0</v>
      </c>
      <c r="BT1124" s="29">
        <f t="shared" si="160"/>
        <v>0</v>
      </c>
      <c r="BU1124" s="40">
        <f>ROUNDUP('Дані з ДІСО'!AG1124/Параметри!$K$71,0)</f>
        <v>0</v>
      </c>
      <c r="BV1124" s="40">
        <f t="shared" si="161"/>
        <v>0</v>
      </c>
      <c r="BW1124" s="40">
        <f>IF('Дані з ДІСО'!AG1124=0,0,'Дані з ДІСО'!AJ1124/'Дані з ДІСО'!AG1124)</f>
        <v>0</v>
      </c>
      <c r="BX1124" s="29">
        <f>BV1124*(1+0.25*BW1124)*Параметри!$K$51</f>
        <v>0</v>
      </c>
      <c r="BY1124" s="29">
        <f>ROUND(IF(Параметри!$K$77="No",CC1124,CC1124*Параметри!$K$78)+AG1124,1)</f>
        <v>14777.4</v>
      </c>
      <c r="BZ1124" s="29">
        <f>ROUND(IF(Параметри!$K$77="No",BF1124,BF1124*Параметри!$K$78),1)</f>
        <v>0</v>
      </c>
      <c r="CA1124" s="29">
        <f>ROUND(IF(Параметри!$K$77="No",BI1124,BI1124*Параметри!$K$78),1)</f>
        <v>0</v>
      </c>
      <c r="CB1124" s="29">
        <f>ROUND(IF(Параметри!$K$77="No",BJ1124,BJ1124*Параметри!$K$78),1)</f>
        <v>0</v>
      </c>
      <c r="CC1124" s="29">
        <f t="shared" si="155"/>
        <v>16419.383762432924</v>
      </c>
    </row>
    <row r="1125" spans="1:81">
      <c r="A1125" s="9">
        <v>1124</v>
      </c>
      <c r="B1125" s="9" t="s">
        <v>3151</v>
      </c>
      <c r="C1125" s="9" t="s">
        <v>3151</v>
      </c>
      <c r="D1125" s="9" t="s">
        <v>4172</v>
      </c>
      <c r="E1125" s="9" t="s">
        <v>29</v>
      </c>
      <c r="F1125" s="9" t="s">
        <v>4178</v>
      </c>
      <c r="G1125" s="9" t="s">
        <v>2340</v>
      </c>
      <c r="H1125" s="29">
        <f>SUM('Дані з ДІСО'!J1125:L1125)</f>
        <v>1371.5</v>
      </c>
      <c r="I1125" s="29">
        <f>SUM('Дані з ДІСО'!G1125:I1125)</f>
        <v>116</v>
      </c>
      <c r="J1125" s="29">
        <f>SUM('Дані з ДІСО'!P1125:R1125)</f>
        <v>0</v>
      </c>
      <c r="K1125" s="29">
        <f>SUM('Дані з ДІСО'!V1125:X1125)</f>
        <v>0</v>
      </c>
      <c r="L1125" s="40">
        <f>ROUNDUP('Дані з ДІСО'!J1125/'Коефіцієнти АТО'!$R1125,0)</f>
        <v>38</v>
      </c>
      <c r="M1125" s="40">
        <f>ROUNDUP('Дані з ДІСО'!K1125/'Коефіцієнти АТО'!$R1125,0)</f>
        <v>59</v>
      </c>
      <c r="N1125" s="40">
        <f>ROUNDUP('Дані з ДІСО'!L1125/'Коефіцієнти АТО'!$R1125,0)</f>
        <v>14</v>
      </c>
      <c r="O1125" s="59">
        <f>(L1125*Параметри!$K$32+M1125*Параметри!$L$32+N1125*Параметри!$M$32)/18</f>
        <v>183.35000000000002</v>
      </c>
      <c r="P1125" s="41">
        <f>IF(H1125=0,"",'Дані з ДІСО'!Y1125/H1125)</f>
        <v>0</v>
      </c>
      <c r="Q1125" s="29">
        <f>IF(H1125=0,"",(1+0.25*P1125)*O1125*Параметри!$K$51)</f>
        <v>37553.785675115607</v>
      </c>
      <c r="R1125" s="29">
        <f>IF(H1125=0,"",Q1125*'Коефіцієнти АТО'!T1125)</f>
        <v>638.41435647696539</v>
      </c>
      <c r="S1125" s="29">
        <f>IF(H1125=0,"",H1125*(1+0.25*P1125)*Параметри!$K$66*Параметри!$K$20/1000)</f>
        <v>0</v>
      </c>
      <c r="T1125" s="29">
        <f>IF(H1125=0,"",H1125*(1+0.25*P1125)*'Коефіцієнти АТО'!$S1125*Параметри!$K$20/1000)</f>
        <v>6265.1647455715392</v>
      </c>
      <c r="U1125" s="29">
        <f t="shared" si="156"/>
        <v>44457.364777164112</v>
      </c>
      <c r="V1125" s="29">
        <f t="shared" si="157"/>
        <v>44457.364777164112</v>
      </c>
      <c r="W1125" s="40">
        <f>ROUNDUP('Дані з ДІСО'!P1125/Параметри!$K$24,0)</f>
        <v>0</v>
      </c>
      <c r="X1125" s="40">
        <f>ROUNDUP('Дані з ДІСО'!Q1125/Параметри!$K$24,0)</f>
        <v>0</v>
      </c>
      <c r="Y1125" s="40">
        <f>ROUNDUP('Дані з ДІСО'!R1125/Параметри!$K$24,0)</f>
        <v>0</v>
      </c>
      <c r="Z1125" s="59">
        <f>(W1125*Параметри!$K$33+X1125*Параметри!$L$33+Y1125*Параметри!$M$33)/18</f>
        <v>0</v>
      </c>
      <c r="AA1125" s="41">
        <f>IF(J1125=0,0,'Дані з ДІСО'!AA1125/J1125)</f>
        <v>0</v>
      </c>
      <c r="AB1125" s="29">
        <f>(1+0.25*AA1125)*Z1125*Параметри!$K$51</f>
        <v>0</v>
      </c>
      <c r="AC1125" s="29">
        <f>AB1125*'Коефіцієнти АТО'!U1125</f>
        <v>0</v>
      </c>
      <c r="AD1125" s="29">
        <f>J1125*(1+0.25*AA1125)*Параметри!$K$66*Параметри!$K$20/1000</f>
        <v>0</v>
      </c>
      <c r="AE1125" s="29">
        <f>(1+0.25*AA1125)*J1125*'Коефіцієнти АТО'!S1125*Параметри!$K$20/1000</f>
        <v>0</v>
      </c>
      <c r="AF1125" s="29">
        <f t="shared" si="153"/>
        <v>0</v>
      </c>
      <c r="AG1125" s="29">
        <v>0</v>
      </c>
      <c r="AH1125" s="40">
        <v>9</v>
      </c>
      <c r="AI1125" s="40">
        <v>0</v>
      </c>
      <c r="AJ1125" s="40">
        <f t="shared" si="154"/>
        <v>0</v>
      </c>
      <c r="AK1125" s="29">
        <f>(AH1125+AI1125)*(1+0.25*AJ1125)*Параметри!$K$53</f>
        <v>1614.8634812640005</v>
      </c>
      <c r="AL1125" s="29">
        <f>ROUNDUP(('Дані з ДІСО'!AU1125+'Дані з ДІСО'!AW1125)/Параметри!$K$28,0)</f>
        <v>0</v>
      </c>
      <c r="AM1125" s="64">
        <f>AL1125*Параметри!$M$35/18</f>
        <v>0</v>
      </c>
      <c r="AN1125" s="29">
        <f>IF(AL1125=0,0,'Дані з ДІСО'!AW1125/SUM('Дані з ДІСО'!AU1125,'Дані з ДІСО'!AW1125))</f>
        <v>0</v>
      </c>
      <c r="AO1125" s="29">
        <f>(1+0.25*AN1125)*AM1125*Параметри!$K$51</f>
        <v>0</v>
      </c>
      <c r="AP1125" s="40">
        <f>ROUNDUP(('Дані з ДІСО'!AE1125+'Дані не з ДІСО'!E1125+'Дані не з ДІСО'!G1125)/Параметри!$K$69,0)</f>
        <v>0</v>
      </c>
      <c r="AQ1125" s="40">
        <f t="shared" si="158"/>
        <v>0</v>
      </c>
      <c r="AR1125" s="40">
        <f>IF(AP1125=0,0,('Дані з ДІСО'!AH1125+'Дані не з ДІСО'!G1125)/('Дані з ДІСО'!AE1125+'Дані не з ДІСО'!E1125+'Дані не з ДІСО'!G1125))</f>
        <v>0</v>
      </c>
      <c r="AS1125" s="29">
        <f>AQ1125*(1+0.25*AR1125)*Параметри!$K$51</f>
        <v>0</v>
      </c>
      <c r="AT1125" s="40">
        <f>ROUNDUP('Дані з ДІСО'!AF1125/Параметри!$K$70,0)</f>
        <v>0</v>
      </c>
      <c r="AU1125" s="40">
        <f t="shared" si="159"/>
        <v>0</v>
      </c>
      <c r="AV1125" s="40">
        <f>IF(AT1125=0,0,'Дані з ДІСО'!AI1125/'Дані з ДІСО'!AF1125)</f>
        <v>0</v>
      </c>
      <c r="AW1125" s="29">
        <f>AU1125*(1+0.25*AV1125)*Параметри!$K$51</f>
        <v>0</v>
      </c>
      <c r="AX1125" s="40">
        <f>ROUNDUP('Дані з ДІСО'!AR1125/Параметри!$K$29,0)</f>
        <v>0</v>
      </c>
      <c r="AY1125" s="40">
        <f>ROUNDUP('Дані з ДІСО'!AS1125/Параметри!$K$29,0)</f>
        <v>0</v>
      </c>
      <c r="AZ1125" s="40">
        <f>ROUNDUP('Дані з ДІСО'!AT1125/Параметри!$K$29,0)</f>
        <v>0</v>
      </c>
      <c r="BA1125" s="64">
        <f>(AX1125*Параметри!$K$32+AY1125*Параметри!$L$32+AZ1125*Параметри!$M$32)/18</f>
        <v>0</v>
      </c>
      <c r="BB1125" s="29">
        <f>(BA1125*Параметри!$K$51+SUM('Дані з ДІСО'!AR1125:AT1125)*Параметри!$K$48*Параметри!$K$20/1000)*Параметри!$K$74</f>
        <v>0</v>
      </c>
      <c r="BC1125" s="40">
        <f>ROUNDUP(('Дані не з ДІСО'!I1125+'Дані не з ДІСО'!K1125)/Параметри!$K$26,0)</f>
        <v>0</v>
      </c>
      <c r="BD1125" s="29">
        <f>BC1125*Параметри!$M$36/18</f>
        <v>0</v>
      </c>
      <c r="BE1125" s="40">
        <f>IF(BC1125=0,0,'Дані не з ДІСО'!K1125/('Дані не з ДІСО'!I1125+'Дані не з ДІСО'!K1125))</f>
        <v>0</v>
      </c>
      <c r="BF1125" s="29">
        <f>(1+0.25*BE1125)*BD1125*Параметри!$K$51</f>
        <v>0</v>
      </c>
      <c r="BG1125" s="40">
        <f>ROUNDUP('Дані не з ДІСО'!M1125/Параметри!$K$27,0)</f>
        <v>0</v>
      </c>
      <c r="BH1125" s="40">
        <f>BG1125*Параметри!$M$37/18</f>
        <v>0</v>
      </c>
      <c r="BI1125" s="29">
        <f>BH1125*Параметри!$K$51</f>
        <v>0</v>
      </c>
      <c r="BJ1125" s="29">
        <f>'Дані не з ДІСО'!N1125*Параметри!$K$76</f>
        <v>0</v>
      </c>
      <c r="BK1125" s="40">
        <f>ROUNDUP('Дані з ДІСО'!V1125/Параметри!$K$25,0)</f>
        <v>0</v>
      </c>
      <c r="BL1125" s="40">
        <f>ROUNDUP('Дані з ДІСО'!W1125/Параметри!$K$25,0)</f>
        <v>0</v>
      </c>
      <c r="BM1125" s="40">
        <f>ROUNDUP('Дані з ДІСО'!X1125/Параметри!$K$25,0)</f>
        <v>0</v>
      </c>
      <c r="BN1125" s="40">
        <f>(BK1125*Параметри!$K$34+BL1125*Параметри!$L$34+BM1125*Параметри!$M$34)/18</f>
        <v>0</v>
      </c>
      <c r="BO1125" s="40">
        <f>IF(K1125=0,0,'Дані з ДІСО'!AC1125/K1125)</f>
        <v>0</v>
      </c>
      <c r="BP1125" s="29">
        <f>(1+0.25*BO1125)*BN1125*Параметри!$K$51</f>
        <v>0</v>
      </c>
      <c r="BQ1125" s="29">
        <f>BP1125*'Коефіцієнти АТО'!U1125</f>
        <v>0</v>
      </c>
      <c r="BR1125" s="29">
        <f>K1125*(1+0.25*BO1125)*Параметри!$K$66*Параметри!$K$20/1000</f>
        <v>0</v>
      </c>
      <c r="BS1125" s="29">
        <f>(1+0.25*BO1125)*K1125*'Коефіцієнти АТО'!S1125*Параметри!$K$20/1000</f>
        <v>0</v>
      </c>
      <c r="BT1125" s="29">
        <f t="shared" si="160"/>
        <v>0</v>
      </c>
      <c r="BU1125" s="40">
        <f>ROUNDUP('Дані з ДІСО'!AG1125/Параметри!$K$71,0)</f>
        <v>0</v>
      </c>
      <c r="BV1125" s="40">
        <f t="shared" si="161"/>
        <v>0</v>
      </c>
      <c r="BW1125" s="40">
        <f>IF('Дані з ДІСО'!AG1125=0,0,'Дані з ДІСО'!AJ1125/'Дані з ДІСО'!AG1125)</f>
        <v>0</v>
      </c>
      <c r="BX1125" s="29">
        <f>BV1125*(1+0.25*BW1125)*Параметри!$K$51</f>
        <v>0</v>
      </c>
      <c r="BY1125" s="29">
        <f>ROUND(IF(Параметри!$K$77="No",CC1125,CC1125*Параметри!$K$78)+AG1125,1)</f>
        <v>41465</v>
      </c>
      <c r="BZ1125" s="29">
        <f>ROUND(IF(Параметри!$K$77="No",BF1125,BF1125*Параметри!$K$78),1)</f>
        <v>0</v>
      </c>
      <c r="CA1125" s="29">
        <f>ROUND(IF(Параметри!$K$77="No",BI1125,BI1125*Параметри!$K$78),1)</f>
        <v>0</v>
      </c>
      <c r="CB1125" s="29">
        <f>ROUND(IF(Параметри!$K$77="No",BJ1125,BJ1125*Параметри!$K$78),1)</f>
        <v>0</v>
      </c>
      <c r="CC1125" s="29">
        <f t="shared" si="155"/>
        <v>46072.228258428113</v>
      </c>
    </row>
    <row r="1126" spans="1:81">
      <c r="A1126" s="9">
        <v>1125</v>
      </c>
      <c r="B1126" s="9" t="s">
        <v>3151</v>
      </c>
      <c r="C1126" s="9" t="s">
        <v>3151</v>
      </c>
      <c r="D1126" s="9" t="s">
        <v>4172</v>
      </c>
      <c r="E1126" s="9" t="s">
        <v>29</v>
      </c>
      <c r="F1126" s="9" t="s">
        <v>3683</v>
      </c>
      <c r="G1126" s="9" t="s">
        <v>2342</v>
      </c>
      <c r="H1126" s="29">
        <f>SUM('Дані з ДІСО'!J1126:L1126)</f>
        <v>2107</v>
      </c>
      <c r="I1126" s="29">
        <f>SUM('Дані з ДІСО'!G1126:I1126)</f>
        <v>151</v>
      </c>
      <c r="J1126" s="29">
        <f>SUM('Дані з ДІСО'!P1126:R1126)</f>
        <v>0</v>
      </c>
      <c r="K1126" s="29">
        <f>SUM('Дані з ДІСО'!V1126:X1126)</f>
        <v>0</v>
      </c>
      <c r="L1126" s="40">
        <f>ROUNDUP('Дані з ДІСО'!J1126/'Коефіцієнти АТО'!$R1126,0)</f>
        <v>53</v>
      </c>
      <c r="M1126" s="40">
        <f>ROUNDUP('Дані з ДІСО'!K1126/'Коефіцієнти АТО'!$R1126,0)</f>
        <v>78</v>
      </c>
      <c r="N1126" s="40">
        <f>ROUNDUP('Дані з ДІСО'!L1126/'Коефіцієнти АТО'!$R1126,0)</f>
        <v>20</v>
      </c>
      <c r="O1126" s="59">
        <f>(L1126*Параметри!$K$32+M1126*Параметри!$L$32+N1126*Параметри!$M$32)/18</f>
        <v>248.86666666666667</v>
      </c>
      <c r="P1126" s="41">
        <f>IF(H1126=0,"",'Дані з ДІСО'!Y1126/H1126)</f>
        <v>0</v>
      </c>
      <c r="Q1126" s="29">
        <f>IF(H1126=0,"",(1+0.25*P1126)*O1126*Параметри!$K$51)</f>
        <v>50972.923161605868</v>
      </c>
      <c r="R1126" s="29">
        <f>IF(H1126=0,"",Q1126*'Коефіцієнти АТО'!T1126)</f>
        <v>866.53969374729979</v>
      </c>
      <c r="S1126" s="29">
        <f>IF(H1126=0,"",H1126*(1+0.25*P1126)*Параметри!$K$66*Параметри!$K$20/1000)</f>
        <v>0</v>
      </c>
      <c r="T1126" s="29">
        <f>IF(H1126=0,"",H1126*(1+0.25*P1126)*'Коефіцієнти АТО'!$S1126*Параметри!$K$20/1000)</f>
        <v>9625.0106590734486</v>
      </c>
      <c r="U1126" s="29">
        <f t="shared" si="156"/>
        <v>61464.473514426616</v>
      </c>
      <c r="V1126" s="29">
        <f t="shared" si="157"/>
        <v>61464.473514426616</v>
      </c>
      <c r="W1126" s="40">
        <f>ROUNDUP('Дані з ДІСО'!P1126/Параметри!$K$24,0)</f>
        <v>0</v>
      </c>
      <c r="X1126" s="40">
        <f>ROUNDUP('Дані з ДІСО'!Q1126/Параметри!$K$24,0)</f>
        <v>0</v>
      </c>
      <c r="Y1126" s="40">
        <f>ROUNDUP('Дані з ДІСО'!R1126/Параметри!$K$24,0)</f>
        <v>0</v>
      </c>
      <c r="Z1126" s="59">
        <f>(W1126*Параметри!$K$33+X1126*Параметри!$L$33+Y1126*Параметри!$M$33)/18</f>
        <v>0</v>
      </c>
      <c r="AA1126" s="41">
        <f>IF(J1126=0,0,'Дані з ДІСО'!AA1126/J1126)</f>
        <v>0</v>
      </c>
      <c r="AB1126" s="29">
        <f>(1+0.25*AA1126)*Z1126*Параметри!$K$51</f>
        <v>0</v>
      </c>
      <c r="AC1126" s="29">
        <f>AB1126*'Коефіцієнти АТО'!U1126</f>
        <v>0</v>
      </c>
      <c r="AD1126" s="29">
        <f>J1126*(1+0.25*AA1126)*Параметри!$K$66*Параметри!$K$20/1000</f>
        <v>0</v>
      </c>
      <c r="AE1126" s="29">
        <f>(1+0.25*AA1126)*J1126*'Коефіцієнти АТО'!S1126*Параметри!$K$20/1000</f>
        <v>0</v>
      </c>
      <c r="AF1126" s="29">
        <f t="shared" si="153"/>
        <v>0</v>
      </c>
      <c r="AG1126" s="29">
        <v>0</v>
      </c>
      <c r="AH1126" s="40">
        <v>21</v>
      </c>
      <c r="AI1126" s="40">
        <v>0</v>
      </c>
      <c r="AJ1126" s="40">
        <f t="shared" si="154"/>
        <v>0</v>
      </c>
      <c r="AK1126" s="29">
        <f>(AH1126+AI1126)*(1+0.25*AJ1126)*Параметри!$K$53</f>
        <v>3768.0147896160011</v>
      </c>
      <c r="AL1126" s="29">
        <f>ROUNDUP(('Дані з ДІСО'!AU1126+'Дані з ДІСО'!AW1126)/Параметри!$K$28,0)</f>
        <v>0</v>
      </c>
      <c r="AM1126" s="64">
        <f>AL1126*Параметри!$M$35/18</f>
        <v>0</v>
      </c>
      <c r="AN1126" s="29">
        <f>IF(AL1126=0,0,'Дані з ДІСО'!AW1126/SUM('Дані з ДІСО'!AU1126,'Дані з ДІСО'!AW1126))</f>
        <v>0</v>
      </c>
      <c r="AO1126" s="29">
        <f>(1+0.25*AN1126)*AM1126*Параметри!$K$51</f>
        <v>0</v>
      </c>
      <c r="AP1126" s="40">
        <f>ROUNDUP(('Дані з ДІСО'!AE1126+'Дані не з ДІСО'!E1126+'Дані не з ДІСО'!G1126)/Параметри!$K$69,0)</f>
        <v>0</v>
      </c>
      <c r="AQ1126" s="40">
        <f t="shared" si="158"/>
        <v>0</v>
      </c>
      <c r="AR1126" s="40">
        <f>IF(AP1126=0,0,('Дані з ДІСО'!AH1126+'Дані не з ДІСО'!G1126)/('Дані з ДІСО'!AE1126+'Дані не з ДІСО'!E1126+'Дані не з ДІСО'!G1126))</f>
        <v>0</v>
      </c>
      <c r="AS1126" s="29">
        <f>AQ1126*(1+0.25*AR1126)*Параметри!$K$51</f>
        <v>0</v>
      </c>
      <c r="AT1126" s="40">
        <f>ROUNDUP('Дані з ДІСО'!AF1126/Параметри!$K$70,0)</f>
        <v>0</v>
      </c>
      <c r="AU1126" s="40">
        <f t="shared" si="159"/>
        <v>0</v>
      </c>
      <c r="AV1126" s="40">
        <f>IF(AT1126=0,0,'Дані з ДІСО'!AI1126/'Дані з ДІСО'!AF1126)</f>
        <v>0</v>
      </c>
      <c r="AW1126" s="29">
        <f>AU1126*(1+0.25*AV1126)*Параметри!$K$51</f>
        <v>0</v>
      </c>
      <c r="AX1126" s="40">
        <f>ROUNDUP('Дані з ДІСО'!AR1126/Параметри!$K$29,0)</f>
        <v>0</v>
      </c>
      <c r="AY1126" s="40">
        <f>ROUNDUP('Дані з ДІСО'!AS1126/Параметри!$K$29,0)</f>
        <v>0</v>
      </c>
      <c r="AZ1126" s="40">
        <f>ROUNDUP('Дані з ДІСО'!AT1126/Параметри!$K$29,0)</f>
        <v>0</v>
      </c>
      <c r="BA1126" s="64">
        <f>(AX1126*Параметри!$K$32+AY1126*Параметри!$L$32+AZ1126*Параметри!$M$32)/18</f>
        <v>0</v>
      </c>
      <c r="BB1126" s="29">
        <f>(BA1126*Параметри!$K$51+SUM('Дані з ДІСО'!AR1126:AT1126)*Параметри!$K$48*Параметри!$K$20/1000)*Параметри!$K$74</f>
        <v>0</v>
      </c>
      <c r="BC1126" s="40">
        <f>ROUNDUP(('Дані не з ДІСО'!I1126+'Дані не з ДІСО'!K1126)/Параметри!$K$26,0)</f>
        <v>0</v>
      </c>
      <c r="BD1126" s="29">
        <f>BC1126*Параметри!$M$36/18</f>
        <v>0</v>
      </c>
      <c r="BE1126" s="40">
        <f>IF(BC1126=0,0,'Дані не з ДІСО'!K1126/('Дані не з ДІСО'!I1126+'Дані не з ДІСО'!K1126))</f>
        <v>0</v>
      </c>
      <c r="BF1126" s="29">
        <f>(1+0.25*BE1126)*BD1126*Параметри!$K$51</f>
        <v>0</v>
      </c>
      <c r="BG1126" s="40">
        <f>ROUNDUP('Дані не з ДІСО'!M1126/Параметри!$K$27,0)</f>
        <v>0</v>
      </c>
      <c r="BH1126" s="40">
        <f>BG1126*Параметри!$M$37/18</f>
        <v>0</v>
      </c>
      <c r="BI1126" s="29">
        <f>BH1126*Параметри!$K$51</f>
        <v>0</v>
      </c>
      <c r="BJ1126" s="29">
        <f>'Дані не з ДІСО'!N1126*Параметри!$K$76</f>
        <v>0</v>
      </c>
      <c r="BK1126" s="40">
        <f>ROUNDUP('Дані з ДІСО'!V1126/Параметри!$K$25,0)</f>
        <v>0</v>
      </c>
      <c r="BL1126" s="40">
        <f>ROUNDUP('Дані з ДІСО'!W1126/Параметри!$K$25,0)</f>
        <v>0</v>
      </c>
      <c r="BM1126" s="40">
        <f>ROUNDUP('Дані з ДІСО'!X1126/Параметри!$K$25,0)</f>
        <v>0</v>
      </c>
      <c r="BN1126" s="40">
        <f>(BK1126*Параметри!$K$34+BL1126*Параметри!$L$34+BM1126*Параметри!$M$34)/18</f>
        <v>0</v>
      </c>
      <c r="BO1126" s="40">
        <f>IF(K1126=0,0,'Дані з ДІСО'!AC1126/K1126)</f>
        <v>0</v>
      </c>
      <c r="BP1126" s="29">
        <f>(1+0.25*BO1126)*BN1126*Параметри!$K$51</f>
        <v>0</v>
      </c>
      <c r="BQ1126" s="29">
        <f>BP1126*'Коефіцієнти АТО'!U1126</f>
        <v>0</v>
      </c>
      <c r="BR1126" s="29">
        <f>K1126*(1+0.25*BO1126)*Параметри!$K$66*Параметри!$K$20/1000</f>
        <v>0</v>
      </c>
      <c r="BS1126" s="29">
        <f>(1+0.25*BO1126)*K1126*'Коефіцієнти АТО'!S1126*Параметри!$K$20/1000</f>
        <v>0</v>
      </c>
      <c r="BT1126" s="29">
        <f t="shared" si="160"/>
        <v>0</v>
      </c>
      <c r="BU1126" s="40">
        <f>ROUNDUP('Дані з ДІСО'!AG1126/Параметри!$K$71,0)</f>
        <v>0</v>
      </c>
      <c r="BV1126" s="40">
        <f t="shared" si="161"/>
        <v>0</v>
      </c>
      <c r="BW1126" s="40">
        <f>IF('Дані з ДІСО'!AG1126=0,0,'Дані з ДІСО'!AJ1126/'Дані з ДІСО'!AG1126)</f>
        <v>0</v>
      </c>
      <c r="BX1126" s="29">
        <f>BV1126*(1+0.25*BW1126)*Параметри!$K$51</f>
        <v>0</v>
      </c>
      <c r="BY1126" s="29">
        <f>ROUND(IF(Параметри!$K$77="No",CC1126,CC1126*Параметри!$K$78)+AG1126,1)</f>
        <v>58709.2</v>
      </c>
      <c r="BZ1126" s="29">
        <f>ROUND(IF(Параметри!$K$77="No",BF1126,BF1126*Параметри!$K$78),1)</f>
        <v>0</v>
      </c>
      <c r="CA1126" s="29">
        <f>ROUND(IF(Параметри!$K$77="No",BI1126,BI1126*Параметри!$K$78),1)</f>
        <v>0</v>
      </c>
      <c r="CB1126" s="29">
        <f>ROUND(IF(Параметри!$K$77="No",BJ1126,BJ1126*Параметри!$K$78),1)</f>
        <v>0</v>
      </c>
      <c r="CC1126" s="29">
        <f t="shared" si="155"/>
        <v>65232.488304042614</v>
      </c>
    </row>
    <row r="1127" spans="1:81">
      <c r="A1127" s="9">
        <v>1126</v>
      </c>
      <c r="B1127" s="9" t="s">
        <v>3148</v>
      </c>
      <c r="C1127" s="9" t="s">
        <v>3148</v>
      </c>
      <c r="D1127" s="9" t="s">
        <v>4172</v>
      </c>
      <c r="E1127" s="9" t="s">
        <v>24</v>
      </c>
      <c r="F1127" s="9" t="s">
        <v>4179</v>
      </c>
      <c r="G1127" s="9" t="s">
        <v>2344</v>
      </c>
      <c r="H1127" s="29">
        <f>SUM('Дані з ДІСО'!J1127:L1127)</f>
        <v>530</v>
      </c>
      <c r="I1127" s="29">
        <f>SUM('Дані з ДІСО'!G1127:I1127)</f>
        <v>52</v>
      </c>
      <c r="J1127" s="29">
        <f>SUM('Дані з ДІСО'!P1127:R1127)</f>
        <v>0</v>
      </c>
      <c r="K1127" s="29">
        <f>SUM('Дані з ДІСО'!V1127:X1127)</f>
        <v>0</v>
      </c>
      <c r="L1127" s="40">
        <f>ROUNDUP('Дані з ДІСО'!J1127/'Коефіцієнти АТО'!$R1127,0)</f>
        <v>17</v>
      </c>
      <c r="M1127" s="40">
        <f>ROUNDUP('Дані з ДІСО'!K1127/'Коефіцієнти АТО'!$R1127,0)</f>
        <v>30</v>
      </c>
      <c r="N1127" s="40">
        <f>ROUNDUP('Дані з ДІСО'!L1127/'Коефіцієнти АТО'!$R1127,0)</f>
        <v>7</v>
      </c>
      <c r="O1127" s="59">
        <f>(L1127*Параметри!$K$32+M1127*Параметри!$L$32+N1127*Параметри!$M$32)/18</f>
        <v>90.027777777777771</v>
      </c>
      <c r="P1127" s="41">
        <f>IF(H1127=0,"",'Дані з ДІСО'!Y1127/H1127)</f>
        <v>0</v>
      </c>
      <c r="Q1127" s="29">
        <f>IF(H1127=0,"",(1+0.25*P1127)*O1127*Параметри!$K$51)</f>
        <v>18439.508434543775</v>
      </c>
      <c r="R1127" s="29">
        <f>IF(H1127=0,"",Q1127*'Коефіцієнти АТО'!T1127)</f>
        <v>313.47164338724423</v>
      </c>
      <c r="S1127" s="29">
        <f>IF(H1127=0,"",H1127*(1+0.25*P1127)*Параметри!$K$66*Параметри!$K$20/1000)</f>
        <v>0</v>
      </c>
      <c r="T1127" s="29">
        <f>IF(H1127=0,"",H1127*(1+0.25*P1127)*'Коефіцієнти АТО'!$S1127*Параметри!$K$20/1000)</f>
        <v>2673.2968420085153</v>
      </c>
      <c r="U1127" s="29">
        <f t="shared" si="156"/>
        <v>21426.276919939537</v>
      </c>
      <c r="V1127" s="29">
        <f t="shared" si="157"/>
        <v>21426.276919939537</v>
      </c>
      <c r="W1127" s="40">
        <f>ROUNDUP('Дані з ДІСО'!P1127/Параметри!$K$24,0)</f>
        <v>0</v>
      </c>
      <c r="X1127" s="40">
        <f>ROUNDUP('Дані з ДІСО'!Q1127/Параметри!$K$24,0)</f>
        <v>0</v>
      </c>
      <c r="Y1127" s="40">
        <f>ROUNDUP('Дані з ДІСО'!R1127/Параметри!$K$24,0)</f>
        <v>0</v>
      </c>
      <c r="Z1127" s="59">
        <f>(W1127*Параметри!$K$33+X1127*Параметри!$L$33+Y1127*Параметри!$M$33)/18</f>
        <v>0</v>
      </c>
      <c r="AA1127" s="41">
        <f>IF(J1127=0,0,'Дані з ДІСО'!AA1127/J1127)</f>
        <v>0</v>
      </c>
      <c r="AB1127" s="29">
        <f>(1+0.25*AA1127)*Z1127*Параметри!$K$51</f>
        <v>0</v>
      </c>
      <c r="AC1127" s="29">
        <f>AB1127*'Коефіцієнти АТО'!U1127</f>
        <v>0</v>
      </c>
      <c r="AD1127" s="29">
        <f>J1127*(1+0.25*AA1127)*Параметри!$K$66*Параметри!$K$20/1000</f>
        <v>0</v>
      </c>
      <c r="AE1127" s="29">
        <f>(1+0.25*AA1127)*J1127*'Коефіцієнти АТО'!S1127*Параметри!$K$20/1000</f>
        <v>0</v>
      </c>
      <c r="AF1127" s="29">
        <f t="shared" si="153"/>
        <v>0</v>
      </c>
      <c r="AG1127" s="29">
        <v>0</v>
      </c>
      <c r="AH1127" s="40">
        <v>0</v>
      </c>
      <c r="AI1127" s="40">
        <v>0</v>
      </c>
      <c r="AJ1127" s="40">
        <f t="shared" si="154"/>
        <v>0</v>
      </c>
      <c r="AK1127" s="29">
        <f>(AH1127+AI1127)*(1+0.25*AJ1127)*Параметри!$K$53</f>
        <v>0</v>
      </c>
      <c r="AL1127" s="29">
        <f>ROUNDUP(('Дані з ДІСО'!AU1127+'Дані з ДІСО'!AW1127)/Параметри!$K$28,0)</f>
        <v>0</v>
      </c>
      <c r="AM1127" s="64">
        <f>AL1127*Параметри!$M$35/18</f>
        <v>0</v>
      </c>
      <c r="AN1127" s="29">
        <f>IF(AL1127=0,0,'Дані з ДІСО'!AW1127/SUM('Дані з ДІСО'!AU1127,'Дані з ДІСО'!AW1127))</f>
        <v>0</v>
      </c>
      <c r="AO1127" s="29">
        <f>(1+0.25*AN1127)*AM1127*Параметри!$K$51</f>
        <v>0</v>
      </c>
      <c r="AP1127" s="40">
        <f>ROUNDUP(('Дані з ДІСО'!AE1127+'Дані не з ДІСО'!E1127+'Дані не з ДІСО'!G1127)/Параметри!$K$69,0)</f>
        <v>0</v>
      </c>
      <c r="AQ1127" s="40">
        <f t="shared" si="158"/>
        <v>0</v>
      </c>
      <c r="AR1127" s="40">
        <f>IF(AP1127=0,0,('Дані з ДІСО'!AH1127+'Дані не з ДІСО'!G1127)/('Дані з ДІСО'!AE1127+'Дані не з ДІСО'!E1127+'Дані не з ДІСО'!G1127))</f>
        <v>0</v>
      </c>
      <c r="AS1127" s="29">
        <f>AQ1127*(1+0.25*AR1127)*Параметри!$K$51</f>
        <v>0</v>
      </c>
      <c r="AT1127" s="40">
        <f>ROUNDUP('Дані з ДІСО'!AF1127/Параметри!$K$70,0)</f>
        <v>0</v>
      </c>
      <c r="AU1127" s="40">
        <f t="shared" si="159"/>
        <v>0</v>
      </c>
      <c r="AV1127" s="40">
        <f>IF(AT1127=0,0,'Дані з ДІСО'!AI1127/'Дані з ДІСО'!AF1127)</f>
        <v>0</v>
      </c>
      <c r="AW1127" s="29">
        <f>AU1127*(1+0.25*AV1127)*Параметри!$K$51</f>
        <v>0</v>
      </c>
      <c r="AX1127" s="40">
        <f>ROUNDUP('Дані з ДІСО'!AR1127/Параметри!$K$29,0)</f>
        <v>0</v>
      </c>
      <c r="AY1127" s="40">
        <f>ROUNDUP('Дані з ДІСО'!AS1127/Параметри!$K$29,0)</f>
        <v>0</v>
      </c>
      <c r="AZ1127" s="40">
        <f>ROUNDUP('Дані з ДІСО'!AT1127/Параметри!$K$29,0)</f>
        <v>0</v>
      </c>
      <c r="BA1127" s="64">
        <f>(AX1127*Параметри!$K$32+AY1127*Параметри!$L$32+AZ1127*Параметри!$M$32)/18</f>
        <v>0</v>
      </c>
      <c r="BB1127" s="29">
        <f>(BA1127*Параметри!$K$51+SUM('Дані з ДІСО'!AR1127:AT1127)*Параметри!$K$48*Параметри!$K$20/1000)*Параметри!$K$74</f>
        <v>0</v>
      </c>
      <c r="BC1127" s="40">
        <f>ROUNDUP(('Дані не з ДІСО'!I1127+'Дані не з ДІСО'!K1127)/Параметри!$K$26,0)</f>
        <v>0</v>
      </c>
      <c r="BD1127" s="29">
        <f>BC1127*Параметри!$M$36/18</f>
        <v>0</v>
      </c>
      <c r="BE1127" s="40">
        <f>IF(BC1127=0,0,'Дані не з ДІСО'!K1127/('Дані не з ДІСО'!I1127+'Дані не з ДІСО'!K1127))</f>
        <v>0</v>
      </c>
      <c r="BF1127" s="29">
        <f>(1+0.25*BE1127)*BD1127*Параметри!$K$51</f>
        <v>0</v>
      </c>
      <c r="BG1127" s="40">
        <f>ROUNDUP('Дані не з ДІСО'!M1127/Параметри!$K$27,0)</f>
        <v>0</v>
      </c>
      <c r="BH1127" s="40">
        <f>BG1127*Параметри!$M$37/18</f>
        <v>0</v>
      </c>
      <c r="BI1127" s="29">
        <f>BH1127*Параметри!$K$51</f>
        <v>0</v>
      </c>
      <c r="BJ1127" s="29">
        <f>'Дані не з ДІСО'!N1127*Параметри!$K$76</f>
        <v>0</v>
      </c>
      <c r="BK1127" s="40">
        <f>ROUNDUP('Дані з ДІСО'!V1127/Параметри!$K$25,0)</f>
        <v>0</v>
      </c>
      <c r="BL1127" s="40">
        <f>ROUNDUP('Дані з ДІСО'!W1127/Параметри!$K$25,0)</f>
        <v>0</v>
      </c>
      <c r="BM1127" s="40">
        <f>ROUNDUP('Дані з ДІСО'!X1127/Параметри!$K$25,0)</f>
        <v>0</v>
      </c>
      <c r="BN1127" s="40">
        <f>(BK1127*Параметри!$K$34+BL1127*Параметри!$L$34+BM1127*Параметри!$M$34)/18</f>
        <v>0</v>
      </c>
      <c r="BO1127" s="40">
        <f>IF(K1127=0,0,'Дані з ДІСО'!AC1127/K1127)</f>
        <v>0</v>
      </c>
      <c r="BP1127" s="29">
        <f>(1+0.25*BO1127)*BN1127*Параметри!$K$51</f>
        <v>0</v>
      </c>
      <c r="BQ1127" s="29">
        <f>BP1127*'Коефіцієнти АТО'!U1127</f>
        <v>0</v>
      </c>
      <c r="BR1127" s="29">
        <f>K1127*(1+0.25*BO1127)*Параметри!$K$66*Параметри!$K$20/1000</f>
        <v>0</v>
      </c>
      <c r="BS1127" s="29">
        <f>(1+0.25*BO1127)*K1127*'Коефіцієнти АТО'!S1127*Параметри!$K$20/1000</f>
        <v>0</v>
      </c>
      <c r="BT1127" s="29">
        <f t="shared" si="160"/>
        <v>0</v>
      </c>
      <c r="BU1127" s="40">
        <f>ROUNDUP('Дані з ДІСО'!AG1127/Параметри!$K$71,0)</f>
        <v>0</v>
      </c>
      <c r="BV1127" s="40">
        <f t="shared" si="161"/>
        <v>0</v>
      </c>
      <c r="BW1127" s="40">
        <f>IF('Дані з ДІСО'!AG1127=0,0,'Дані з ДІСО'!AJ1127/'Дані з ДІСО'!AG1127)</f>
        <v>0</v>
      </c>
      <c r="BX1127" s="29">
        <f>BV1127*(1+0.25*BW1127)*Параметри!$K$51</f>
        <v>0</v>
      </c>
      <c r="BY1127" s="29">
        <f>ROUND(IF(Параметри!$K$77="No",CC1127,CC1127*Параметри!$K$78)+AG1127,1)</f>
        <v>19283.599999999999</v>
      </c>
      <c r="BZ1127" s="29">
        <f>ROUND(IF(Параметри!$K$77="No",BF1127,BF1127*Параметри!$K$78),1)</f>
        <v>0</v>
      </c>
      <c r="CA1127" s="29">
        <f>ROUND(IF(Параметри!$K$77="No",BI1127,BI1127*Параметри!$K$78),1)</f>
        <v>0</v>
      </c>
      <c r="CB1127" s="29">
        <f>ROUND(IF(Параметри!$K$77="No",BJ1127,BJ1127*Параметри!$K$78),1)</f>
        <v>0</v>
      </c>
      <c r="CC1127" s="29">
        <f t="shared" si="155"/>
        <v>21426.276919939537</v>
      </c>
    </row>
    <row r="1128" spans="1:81">
      <c r="A1128" s="9">
        <v>1127</v>
      </c>
      <c r="B1128" s="9" t="s">
        <v>3151</v>
      </c>
      <c r="C1128" s="9" t="s">
        <v>3151</v>
      </c>
      <c r="D1128" s="9" t="s">
        <v>4172</v>
      </c>
      <c r="E1128" s="9" t="s">
        <v>29</v>
      </c>
      <c r="F1128" s="9" t="s">
        <v>3989</v>
      </c>
      <c r="G1128" s="9" t="s">
        <v>2346</v>
      </c>
      <c r="H1128" s="29">
        <f>SUM('Дані з ДІСО'!J1128:L1128)</f>
        <v>721.5</v>
      </c>
      <c r="I1128" s="29">
        <f>SUM('Дані з ДІСО'!G1128:I1128)</f>
        <v>30</v>
      </c>
      <c r="J1128" s="29">
        <f>SUM('Дані з ДІСО'!P1128:R1128)</f>
        <v>0</v>
      </c>
      <c r="K1128" s="29">
        <f>SUM('Дані з ДІСО'!V1128:X1128)</f>
        <v>0</v>
      </c>
      <c r="L1128" s="40">
        <f>ROUNDUP('Дані з ДІСО'!J1128/'Коефіцієнти АТО'!$R1128,0)</f>
        <v>15</v>
      </c>
      <c r="M1128" s="40">
        <f>ROUNDUP('Дані з ДІСО'!K1128/'Коефіцієнти АТО'!$R1128,0)</f>
        <v>22</v>
      </c>
      <c r="N1128" s="40">
        <f>ROUNDUP('Дані з ДІСО'!L1128/'Коефіцієнти АТО'!$R1128,0)</f>
        <v>8</v>
      </c>
      <c r="O1128" s="59">
        <f>(L1128*Параметри!$K$32+M1128*Параметри!$L$32+N1128*Параметри!$M$32)/18</f>
        <v>74.911111111111111</v>
      </c>
      <c r="P1128" s="41">
        <f>IF(H1128=0,"",'Дані з ДІСО'!Y1128/H1128)</f>
        <v>0</v>
      </c>
      <c r="Q1128" s="29">
        <f>IF(H1128=0,"",(1+0.25*P1128)*O1128*Параметри!$K$51)</f>
        <v>15343.309579227911</v>
      </c>
      <c r="R1128" s="29">
        <f>IF(H1128=0,"",Q1128*'Коефіцієнти АТО'!T1128)</f>
        <v>260.83626284687449</v>
      </c>
      <c r="S1128" s="29">
        <f>IF(H1128=0,"",H1128*(1+0.25*P1128)*Параметри!$K$66*Параметри!$K$20/1000)</f>
        <v>0</v>
      </c>
      <c r="T1128" s="29">
        <f>IF(H1128=0,"",H1128*(1+0.25*P1128)*'Коефіцієнти АТО'!$S1128*Параметри!$K$20/1000)</f>
        <v>2952.5702340652606</v>
      </c>
      <c r="U1128" s="29">
        <f t="shared" si="156"/>
        <v>18556.716076140045</v>
      </c>
      <c r="V1128" s="29">
        <f t="shared" si="157"/>
        <v>18556.716076140045</v>
      </c>
      <c r="W1128" s="40">
        <f>ROUNDUP('Дані з ДІСО'!P1128/Параметри!$K$24,0)</f>
        <v>0</v>
      </c>
      <c r="X1128" s="40">
        <f>ROUNDUP('Дані з ДІСО'!Q1128/Параметри!$K$24,0)</f>
        <v>0</v>
      </c>
      <c r="Y1128" s="40">
        <f>ROUNDUP('Дані з ДІСО'!R1128/Параметри!$K$24,0)</f>
        <v>0</v>
      </c>
      <c r="Z1128" s="59">
        <f>(W1128*Параметри!$K$33+X1128*Параметри!$L$33+Y1128*Параметри!$M$33)/18</f>
        <v>0</v>
      </c>
      <c r="AA1128" s="41">
        <f>IF(J1128=0,0,'Дані з ДІСО'!AA1128/J1128)</f>
        <v>0</v>
      </c>
      <c r="AB1128" s="29">
        <f>(1+0.25*AA1128)*Z1128*Параметри!$K$51</f>
        <v>0</v>
      </c>
      <c r="AC1128" s="29">
        <f>AB1128*'Коефіцієнти АТО'!U1128</f>
        <v>0</v>
      </c>
      <c r="AD1128" s="29">
        <f>J1128*(1+0.25*AA1128)*Параметри!$K$66*Параметри!$K$20/1000</f>
        <v>0</v>
      </c>
      <c r="AE1128" s="29">
        <f>(1+0.25*AA1128)*J1128*'Коефіцієнти АТО'!S1128*Параметри!$K$20/1000</f>
        <v>0</v>
      </c>
      <c r="AF1128" s="29">
        <f t="shared" si="153"/>
        <v>0</v>
      </c>
      <c r="AG1128" s="29">
        <v>0</v>
      </c>
      <c r="AH1128" s="40">
        <v>9</v>
      </c>
      <c r="AI1128" s="40">
        <v>0</v>
      </c>
      <c r="AJ1128" s="40">
        <f t="shared" si="154"/>
        <v>0</v>
      </c>
      <c r="AK1128" s="29">
        <f>(AH1128+AI1128)*(1+0.25*AJ1128)*Параметри!$K$53</f>
        <v>1614.8634812640005</v>
      </c>
      <c r="AL1128" s="29">
        <f>ROUNDUP(('Дані з ДІСО'!AU1128+'Дані з ДІСО'!AW1128)/Параметри!$K$28,0)</f>
        <v>0</v>
      </c>
      <c r="AM1128" s="64">
        <f>AL1128*Параметри!$M$35/18</f>
        <v>0</v>
      </c>
      <c r="AN1128" s="29">
        <f>IF(AL1128=0,0,'Дані з ДІСО'!AW1128/SUM('Дані з ДІСО'!AU1128,'Дані з ДІСО'!AW1128))</f>
        <v>0</v>
      </c>
      <c r="AO1128" s="29">
        <f>(1+0.25*AN1128)*AM1128*Параметри!$K$51</f>
        <v>0</v>
      </c>
      <c r="AP1128" s="40">
        <f>ROUNDUP(('Дані з ДІСО'!AE1128+'Дані не з ДІСО'!E1128+'Дані не з ДІСО'!G1128)/Параметри!$K$69,0)</f>
        <v>0</v>
      </c>
      <c r="AQ1128" s="40">
        <f t="shared" si="158"/>
        <v>0</v>
      </c>
      <c r="AR1128" s="40">
        <f>IF(AP1128=0,0,('Дані з ДІСО'!AH1128+'Дані не з ДІСО'!G1128)/('Дані з ДІСО'!AE1128+'Дані не з ДІСО'!E1128+'Дані не з ДІСО'!G1128))</f>
        <v>0</v>
      </c>
      <c r="AS1128" s="29">
        <f>AQ1128*(1+0.25*AR1128)*Параметри!$K$51</f>
        <v>0</v>
      </c>
      <c r="AT1128" s="40">
        <f>ROUNDUP('Дані з ДІСО'!AF1128/Параметри!$K$70,0)</f>
        <v>0</v>
      </c>
      <c r="AU1128" s="40">
        <f t="shared" si="159"/>
        <v>0</v>
      </c>
      <c r="AV1128" s="40">
        <f>IF(AT1128=0,0,'Дані з ДІСО'!AI1128/'Дані з ДІСО'!AF1128)</f>
        <v>0</v>
      </c>
      <c r="AW1128" s="29">
        <f>AU1128*(1+0.25*AV1128)*Параметри!$K$51</f>
        <v>0</v>
      </c>
      <c r="AX1128" s="40">
        <f>ROUNDUP('Дані з ДІСО'!AR1128/Параметри!$K$29,0)</f>
        <v>0</v>
      </c>
      <c r="AY1128" s="40">
        <f>ROUNDUP('Дані з ДІСО'!AS1128/Параметри!$K$29,0)</f>
        <v>0</v>
      </c>
      <c r="AZ1128" s="40">
        <f>ROUNDUP('Дані з ДІСО'!AT1128/Параметри!$K$29,0)</f>
        <v>0</v>
      </c>
      <c r="BA1128" s="64">
        <f>(AX1128*Параметри!$K$32+AY1128*Параметри!$L$32+AZ1128*Параметри!$M$32)/18</f>
        <v>0</v>
      </c>
      <c r="BB1128" s="29">
        <f>(BA1128*Параметри!$K$51+SUM('Дані з ДІСО'!AR1128:AT1128)*Параметри!$K$48*Параметри!$K$20/1000)*Параметри!$K$74</f>
        <v>0</v>
      </c>
      <c r="BC1128" s="40">
        <f>ROUNDUP(('Дані не з ДІСО'!I1128+'Дані не з ДІСО'!K1128)/Параметри!$K$26,0)</f>
        <v>0</v>
      </c>
      <c r="BD1128" s="29">
        <f>BC1128*Параметри!$M$36/18</f>
        <v>0</v>
      </c>
      <c r="BE1128" s="40">
        <f>IF(BC1128=0,0,'Дані не з ДІСО'!K1128/('Дані не з ДІСО'!I1128+'Дані не з ДІСО'!K1128))</f>
        <v>0</v>
      </c>
      <c r="BF1128" s="29">
        <f>(1+0.25*BE1128)*BD1128*Параметри!$K$51</f>
        <v>0</v>
      </c>
      <c r="BG1128" s="40">
        <f>ROUNDUP('Дані не з ДІСО'!M1128/Параметри!$K$27,0)</f>
        <v>0</v>
      </c>
      <c r="BH1128" s="40">
        <f>BG1128*Параметри!$M$37/18</f>
        <v>0</v>
      </c>
      <c r="BI1128" s="29">
        <f>BH1128*Параметри!$K$51</f>
        <v>0</v>
      </c>
      <c r="BJ1128" s="29">
        <f>'Дані не з ДІСО'!N1128*Параметри!$K$76</f>
        <v>0</v>
      </c>
      <c r="BK1128" s="40">
        <f>ROUNDUP('Дані з ДІСО'!V1128/Параметри!$K$25,0)</f>
        <v>0</v>
      </c>
      <c r="BL1128" s="40">
        <f>ROUNDUP('Дані з ДІСО'!W1128/Параметри!$K$25,0)</f>
        <v>0</v>
      </c>
      <c r="BM1128" s="40">
        <f>ROUNDUP('Дані з ДІСО'!X1128/Параметри!$K$25,0)</f>
        <v>0</v>
      </c>
      <c r="BN1128" s="40">
        <f>(BK1128*Параметри!$K$34+BL1128*Параметри!$L$34+BM1128*Параметри!$M$34)/18</f>
        <v>0</v>
      </c>
      <c r="BO1128" s="40">
        <f>IF(K1128=0,0,'Дані з ДІСО'!AC1128/K1128)</f>
        <v>0</v>
      </c>
      <c r="BP1128" s="29">
        <f>(1+0.25*BO1128)*BN1128*Параметри!$K$51</f>
        <v>0</v>
      </c>
      <c r="BQ1128" s="29">
        <f>BP1128*'Коефіцієнти АТО'!U1128</f>
        <v>0</v>
      </c>
      <c r="BR1128" s="29">
        <f>K1128*(1+0.25*BO1128)*Параметри!$K$66*Параметри!$K$20/1000</f>
        <v>0</v>
      </c>
      <c r="BS1128" s="29">
        <f>(1+0.25*BO1128)*K1128*'Коефіцієнти АТО'!S1128*Параметри!$K$20/1000</f>
        <v>0</v>
      </c>
      <c r="BT1128" s="29">
        <f t="shared" si="160"/>
        <v>0</v>
      </c>
      <c r="BU1128" s="40">
        <f>ROUNDUP('Дані з ДІСО'!AG1128/Параметри!$K$71,0)</f>
        <v>0</v>
      </c>
      <c r="BV1128" s="40">
        <f t="shared" si="161"/>
        <v>0</v>
      </c>
      <c r="BW1128" s="40">
        <f>IF('Дані з ДІСО'!AG1128=0,0,'Дані з ДІСО'!AJ1128/'Дані з ДІСО'!AG1128)</f>
        <v>0</v>
      </c>
      <c r="BX1128" s="29">
        <f>BV1128*(1+0.25*BW1128)*Параметри!$K$51</f>
        <v>0</v>
      </c>
      <c r="BY1128" s="29">
        <f>ROUND(IF(Параметри!$K$77="No",CC1128,CC1128*Параметри!$K$78)+AG1128,1)</f>
        <v>18154.400000000001</v>
      </c>
      <c r="BZ1128" s="29">
        <f>ROUND(IF(Параметри!$K$77="No",BF1128,BF1128*Параметри!$K$78),1)</f>
        <v>0</v>
      </c>
      <c r="CA1128" s="29">
        <f>ROUND(IF(Параметри!$K$77="No",BI1128,BI1128*Параметри!$K$78),1)</f>
        <v>0</v>
      </c>
      <c r="CB1128" s="29">
        <f>ROUND(IF(Параметри!$K$77="No",BJ1128,BJ1128*Параметри!$K$78),1)</f>
        <v>0</v>
      </c>
      <c r="CC1128" s="29">
        <f t="shared" si="155"/>
        <v>20171.579557404046</v>
      </c>
    </row>
    <row r="1129" spans="1:81">
      <c r="A1129" s="9">
        <v>1128</v>
      </c>
      <c r="B1129" s="9" t="s">
        <v>3148</v>
      </c>
      <c r="C1129" s="9" t="s">
        <v>3148</v>
      </c>
      <c r="D1129" s="9" t="s">
        <v>4172</v>
      </c>
      <c r="E1129" s="9" t="s">
        <v>24</v>
      </c>
      <c r="F1129" s="9" t="s">
        <v>4180</v>
      </c>
      <c r="G1129" s="9" t="s">
        <v>2348</v>
      </c>
      <c r="H1129" s="29">
        <f>SUM('Дані з ДІСО'!J1129:L1129)</f>
        <v>1000</v>
      </c>
      <c r="I1129" s="29">
        <f>SUM('Дані з ДІСО'!G1129:I1129)</f>
        <v>93</v>
      </c>
      <c r="J1129" s="29">
        <f>SUM('Дані з ДІСО'!P1129:R1129)</f>
        <v>0</v>
      </c>
      <c r="K1129" s="29">
        <f>SUM('Дані з ДІСО'!V1129:X1129)</f>
        <v>0</v>
      </c>
      <c r="L1129" s="40">
        <f>ROUNDUP('Дані з ДІСО'!J1129/'Коефіцієнти АТО'!$R1129,0)</f>
        <v>33</v>
      </c>
      <c r="M1129" s="40">
        <f>ROUNDUP('Дані з ДІСО'!K1129/'Коефіцієнти АТО'!$R1129,0)</f>
        <v>46</v>
      </c>
      <c r="N1129" s="40">
        <f>ROUNDUP('Дані з ДІСО'!L1129/'Коефіцієнти АТО'!$R1129,0)</f>
        <v>6</v>
      </c>
      <c r="O1129" s="59">
        <f>(L1129*Параметри!$K$32+M1129*Параметри!$L$32+N1129*Параметри!$M$32)/18</f>
        <v>137.56666666666666</v>
      </c>
      <c r="P1129" s="41">
        <f>IF(H1129=0,"",'Дані з ДІСО'!Y1129/H1129)</f>
        <v>0</v>
      </c>
      <c r="Q1129" s="29">
        <f>IF(H1129=0,"",(1+0.25*P1129)*O1129*Параметри!$K$51)</f>
        <v>28176.433684429066</v>
      </c>
      <c r="R1129" s="29">
        <f>IF(H1129=0,"",Q1129*'Коефіцієнти АТО'!T1129)</f>
        <v>478.99937263529415</v>
      </c>
      <c r="S1129" s="29">
        <f>IF(H1129=0,"",H1129*(1+0.25*P1129)*Параметри!$K$66*Параметри!$K$20/1000)</f>
        <v>0</v>
      </c>
      <c r="T1129" s="29">
        <f>IF(H1129=0,"",H1129*(1+0.25*P1129)*'Коефіцієнти АТО'!$S1129*Параметри!$K$20/1000)</f>
        <v>5043.9563056764437</v>
      </c>
      <c r="U1129" s="29">
        <f t="shared" si="156"/>
        <v>33699.389362740803</v>
      </c>
      <c r="V1129" s="29">
        <f t="shared" si="157"/>
        <v>33699.389362740803</v>
      </c>
      <c r="W1129" s="40">
        <f>ROUNDUP('Дані з ДІСО'!P1129/Параметри!$K$24,0)</f>
        <v>0</v>
      </c>
      <c r="X1129" s="40">
        <f>ROUNDUP('Дані з ДІСО'!Q1129/Параметри!$K$24,0)</f>
        <v>0</v>
      </c>
      <c r="Y1129" s="40">
        <f>ROUNDUP('Дані з ДІСО'!R1129/Параметри!$K$24,0)</f>
        <v>0</v>
      </c>
      <c r="Z1129" s="59">
        <f>(W1129*Параметри!$K$33+X1129*Параметри!$L$33+Y1129*Параметри!$M$33)/18</f>
        <v>0</v>
      </c>
      <c r="AA1129" s="41">
        <f>IF(J1129=0,0,'Дані з ДІСО'!AA1129/J1129)</f>
        <v>0</v>
      </c>
      <c r="AB1129" s="29">
        <f>(1+0.25*AA1129)*Z1129*Параметри!$K$51</f>
        <v>0</v>
      </c>
      <c r="AC1129" s="29">
        <f>AB1129*'Коефіцієнти АТО'!U1129</f>
        <v>0</v>
      </c>
      <c r="AD1129" s="29">
        <f>J1129*(1+0.25*AA1129)*Параметри!$K$66*Параметри!$K$20/1000</f>
        <v>0</v>
      </c>
      <c r="AE1129" s="29">
        <f>(1+0.25*AA1129)*J1129*'Коефіцієнти АТО'!S1129*Параметри!$K$20/1000</f>
        <v>0</v>
      </c>
      <c r="AF1129" s="29">
        <f t="shared" si="153"/>
        <v>0</v>
      </c>
      <c r="AG1129" s="29">
        <v>0</v>
      </c>
      <c r="AH1129" s="40">
        <v>6</v>
      </c>
      <c r="AI1129" s="40">
        <v>0</v>
      </c>
      <c r="AJ1129" s="40">
        <f t="shared" si="154"/>
        <v>0</v>
      </c>
      <c r="AK1129" s="29">
        <f>(AH1129+AI1129)*(1+0.25*AJ1129)*Параметри!$K$53</f>
        <v>1076.5756541760002</v>
      </c>
      <c r="AL1129" s="29">
        <f>ROUNDUP(('Дані з ДІСО'!AU1129+'Дані з ДІСО'!AW1129)/Параметри!$K$28,0)</f>
        <v>0</v>
      </c>
      <c r="AM1129" s="64">
        <f>AL1129*Параметри!$M$35/18</f>
        <v>0</v>
      </c>
      <c r="AN1129" s="29">
        <f>IF(AL1129=0,0,'Дані з ДІСО'!AW1129/SUM('Дані з ДІСО'!AU1129,'Дані з ДІСО'!AW1129))</f>
        <v>0</v>
      </c>
      <c r="AO1129" s="29">
        <f>(1+0.25*AN1129)*AM1129*Параметри!$K$51</f>
        <v>0</v>
      </c>
      <c r="AP1129" s="40">
        <f>ROUNDUP(('Дані з ДІСО'!AE1129+'Дані не з ДІСО'!E1129+'Дані не з ДІСО'!G1129)/Параметри!$K$69,0)</f>
        <v>0</v>
      </c>
      <c r="AQ1129" s="40">
        <f t="shared" si="158"/>
        <v>0</v>
      </c>
      <c r="AR1129" s="40">
        <f>IF(AP1129=0,0,('Дані з ДІСО'!AH1129+'Дані не з ДІСО'!G1129)/('Дані з ДІСО'!AE1129+'Дані не з ДІСО'!E1129+'Дані не з ДІСО'!G1129))</f>
        <v>0</v>
      </c>
      <c r="AS1129" s="29">
        <f>AQ1129*(1+0.25*AR1129)*Параметри!$K$51</f>
        <v>0</v>
      </c>
      <c r="AT1129" s="40">
        <f>ROUNDUP('Дані з ДІСО'!AF1129/Параметри!$K$70,0)</f>
        <v>0</v>
      </c>
      <c r="AU1129" s="40">
        <f t="shared" si="159"/>
        <v>0</v>
      </c>
      <c r="AV1129" s="40">
        <f>IF(AT1129=0,0,'Дані з ДІСО'!AI1129/'Дані з ДІСО'!AF1129)</f>
        <v>0</v>
      </c>
      <c r="AW1129" s="29">
        <f>AU1129*(1+0.25*AV1129)*Параметри!$K$51</f>
        <v>0</v>
      </c>
      <c r="AX1129" s="40">
        <f>ROUNDUP('Дані з ДІСО'!AR1129/Параметри!$K$29,0)</f>
        <v>0</v>
      </c>
      <c r="AY1129" s="40">
        <f>ROUNDUP('Дані з ДІСО'!AS1129/Параметри!$K$29,0)</f>
        <v>0</v>
      </c>
      <c r="AZ1129" s="40">
        <f>ROUNDUP('Дані з ДІСО'!AT1129/Параметри!$K$29,0)</f>
        <v>0</v>
      </c>
      <c r="BA1129" s="64">
        <f>(AX1129*Параметри!$K$32+AY1129*Параметри!$L$32+AZ1129*Параметри!$M$32)/18</f>
        <v>0</v>
      </c>
      <c r="BB1129" s="29">
        <f>(BA1129*Параметри!$K$51+SUM('Дані з ДІСО'!AR1129:AT1129)*Параметри!$K$48*Параметри!$K$20/1000)*Параметри!$K$74</f>
        <v>0</v>
      </c>
      <c r="BC1129" s="40">
        <f>ROUNDUP(('Дані не з ДІСО'!I1129+'Дані не з ДІСО'!K1129)/Параметри!$K$26,0)</f>
        <v>0</v>
      </c>
      <c r="BD1129" s="29">
        <f>BC1129*Параметри!$M$36/18</f>
        <v>0</v>
      </c>
      <c r="BE1129" s="40">
        <f>IF(BC1129=0,0,'Дані не з ДІСО'!K1129/('Дані не з ДІСО'!I1129+'Дані не з ДІСО'!K1129))</f>
        <v>0</v>
      </c>
      <c r="BF1129" s="29">
        <f>(1+0.25*BE1129)*BD1129*Параметри!$K$51</f>
        <v>0</v>
      </c>
      <c r="BG1129" s="40">
        <f>ROUNDUP('Дані не з ДІСО'!M1129/Параметри!$K$27,0)</f>
        <v>0</v>
      </c>
      <c r="BH1129" s="40">
        <f>BG1129*Параметри!$M$37/18</f>
        <v>0</v>
      </c>
      <c r="BI1129" s="29">
        <f>BH1129*Параметри!$K$51</f>
        <v>0</v>
      </c>
      <c r="BJ1129" s="29">
        <f>'Дані не з ДІСО'!N1129*Параметри!$K$76</f>
        <v>0</v>
      </c>
      <c r="BK1129" s="40">
        <f>ROUNDUP('Дані з ДІСО'!V1129/Параметри!$K$25,0)</f>
        <v>0</v>
      </c>
      <c r="BL1129" s="40">
        <f>ROUNDUP('Дані з ДІСО'!W1129/Параметри!$K$25,0)</f>
        <v>0</v>
      </c>
      <c r="BM1129" s="40">
        <f>ROUNDUP('Дані з ДІСО'!X1129/Параметри!$K$25,0)</f>
        <v>0</v>
      </c>
      <c r="BN1129" s="40">
        <f>(BK1129*Параметри!$K$34+BL1129*Параметри!$L$34+BM1129*Параметри!$M$34)/18</f>
        <v>0</v>
      </c>
      <c r="BO1129" s="40">
        <f>IF(K1129=0,0,'Дані з ДІСО'!AC1129/K1129)</f>
        <v>0</v>
      </c>
      <c r="BP1129" s="29">
        <f>(1+0.25*BO1129)*BN1129*Параметри!$K$51</f>
        <v>0</v>
      </c>
      <c r="BQ1129" s="29">
        <f>BP1129*'Коефіцієнти АТО'!U1129</f>
        <v>0</v>
      </c>
      <c r="BR1129" s="29">
        <f>K1129*(1+0.25*BO1129)*Параметри!$K$66*Параметри!$K$20/1000</f>
        <v>0</v>
      </c>
      <c r="BS1129" s="29">
        <f>(1+0.25*BO1129)*K1129*'Коефіцієнти АТО'!S1129*Параметри!$K$20/1000</f>
        <v>0</v>
      </c>
      <c r="BT1129" s="29">
        <f t="shared" si="160"/>
        <v>0</v>
      </c>
      <c r="BU1129" s="40">
        <f>ROUNDUP('Дані з ДІСО'!AG1129/Параметри!$K$71,0)</f>
        <v>0</v>
      </c>
      <c r="BV1129" s="40">
        <f t="shared" si="161"/>
        <v>0</v>
      </c>
      <c r="BW1129" s="40">
        <f>IF('Дані з ДІСО'!AG1129=0,0,'Дані з ДІСО'!AJ1129/'Дані з ДІСО'!AG1129)</f>
        <v>0</v>
      </c>
      <c r="BX1129" s="29">
        <f>BV1129*(1+0.25*BW1129)*Параметри!$K$51</f>
        <v>0</v>
      </c>
      <c r="BY1129" s="29">
        <f>ROUND(IF(Параметри!$K$77="No",CC1129,CC1129*Параметри!$K$78)+AG1129,1)</f>
        <v>31298.400000000001</v>
      </c>
      <c r="BZ1129" s="29">
        <f>ROUND(IF(Параметри!$K$77="No",BF1129,BF1129*Параметри!$K$78),1)</f>
        <v>0</v>
      </c>
      <c r="CA1129" s="29">
        <f>ROUND(IF(Параметри!$K$77="No",BI1129,BI1129*Параметри!$K$78),1)</f>
        <v>0</v>
      </c>
      <c r="CB1129" s="29">
        <f>ROUND(IF(Параметри!$K$77="No",BJ1129,BJ1129*Параметри!$K$78),1)</f>
        <v>0</v>
      </c>
      <c r="CC1129" s="29">
        <f t="shared" si="155"/>
        <v>34775.965016916802</v>
      </c>
    </row>
    <row r="1130" spans="1:81">
      <c r="A1130" s="9">
        <v>1129</v>
      </c>
      <c r="B1130" s="9" t="s">
        <v>3151</v>
      </c>
      <c r="C1130" s="9" t="s">
        <v>3151</v>
      </c>
      <c r="D1130" s="9" t="s">
        <v>4172</v>
      </c>
      <c r="E1130" s="9" t="s">
        <v>29</v>
      </c>
      <c r="F1130" s="9" t="s">
        <v>3560</v>
      </c>
      <c r="G1130" s="9" t="s">
        <v>2350</v>
      </c>
      <c r="H1130" s="29">
        <f>SUM('Дані з ДІСО'!J1130:L1130)</f>
        <v>810</v>
      </c>
      <c r="I1130" s="29">
        <f>SUM('Дані з ДІСО'!G1130:I1130)</f>
        <v>44</v>
      </c>
      <c r="J1130" s="29">
        <f>SUM('Дані з ДІСО'!P1130:R1130)</f>
        <v>0</v>
      </c>
      <c r="K1130" s="29">
        <f>SUM('Дані з ДІСО'!V1130:X1130)</f>
        <v>0</v>
      </c>
      <c r="L1130" s="40">
        <f>ROUNDUP('Дані з ДІСО'!J1130/'Коефіцієнти АТО'!$R1130,0)</f>
        <v>16</v>
      </c>
      <c r="M1130" s="40">
        <f>ROUNDUP('Дані з ДІСО'!K1130/'Коефіцієнти АТО'!$R1130,0)</f>
        <v>25</v>
      </c>
      <c r="N1130" s="40">
        <f>ROUNDUP('Дані з ДІСО'!L1130/'Коефіцієнти АТО'!$R1130,0)</f>
        <v>6</v>
      </c>
      <c r="O1130" s="59">
        <f>(L1130*Параметри!$K$32+M1130*Параметри!$L$32+N1130*Параметри!$M$32)/18</f>
        <v>77.694444444444443</v>
      </c>
      <c r="P1130" s="41">
        <f>IF(H1130=0,"",'Дані з ДІСО'!Y1130/H1130)</f>
        <v>0</v>
      </c>
      <c r="Q1130" s="29">
        <f>IF(H1130=0,"",(1+0.25*P1130)*O1130*Параметри!$K$51)</f>
        <v>15913.392499666445</v>
      </c>
      <c r="R1130" s="29">
        <f>IF(H1130=0,"",Q1130*'Коефіцієнти АТО'!T1130)</f>
        <v>270.52767249432958</v>
      </c>
      <c r="S1130" s="29">
        <f>IF(H1130=0,"",H1130*(1+0.25*P1130)*Параметри!$K$66*Параметри!$K$20/1000)</f>
        <v>0</v>
      </c>
      <c r="T1130" s="29">
        <f>IF(H1130=0,"",H1130*(1+0.25*P1130)*'Коефіцієнти АТО'!$S1130*Параметри!$K$20/1000)</f>
        <v>1772.9982259387198</v>
      </c>
      <c r="U1130" s="29">
        <f t="shared" si="156"/>
        <v>17956.918398099493</v>
      </c>
      <c r="V1130" s="29">
        <f t="shared" si="157"/>
        <v>17956.918398099493</v>
      </c>
      <c r="W1130" s="40">
        <f>ROUNDUP('Дані з ДІСО'!P1130/Параметри!$K$24,0)</f>
        <v>0</v>
      </c>
      <c r="X1130" s="40">
        <f>ROUNDUP('Дані з ДІСО'!Q1130/Параметри!$K$24,0)</f>
        <v>0</v>
      </c>
      <c r="Y1130" s="40">
        <f>ROUNDUP('Дані з ДІСО'!R1130/Параметри!$K$24,0)</f>
        <v>0</v>
      </c>
      <c r="Z1130" s="59">
        <f>(W1130*Параметри!$K$33+X1130*Параметри!$L$33+Y1130*Параметри!$M$33)/18</f>
        <v>0</v>
      </c>
      <c r="AA1130" s="41">
        <f>IF(J1130=0,0,'Дані з ДІСО'!AA1130/J1130)</f>
        <v>0</v>
      </c>
      <c r="AB1130" s="29">
        <f>(1+0.25*AA1130)*Z1130*Параметри!$K$51</f>
        <v>0</v>
      </c>
      <c r="AC1130" s="29">
        <f>AB1130*'Коефіцієнти АТО'!U1130</f>
        <v>0</v>
      </c>
      <c r="AD1130" s="29">
        <f>J1130*(1+0.25*AA1130)*Параметри!$K$66*Параметри!$K$20/1000</f>
        <v>0</v>
      </c>
      <c r="AE1130" s="29">
        <f>(1+0.25*AA1130)*J1130*'Коефіцієнти АТО'!S1130*Параметри!$K$20/1000</f>
        <v>0</v>
      </c>
      <c r="AF1130" s="29">
        <f t="shared" si="153"/>
        <v>0</v>
      </c>
      <c r="AG1130" s="29">
        <v>0</v>
      </c>
      <c r="AH1130" s="40">
        <v>6</v>
      </c>
      <c r="AI1130" s="40">
        <v>0</v>
      </c>
      <c r="AJ1130" s="40">
        <f t="shared" si="154"/>
        <v>0</v>
      </c>
      <c r="AK1130" s="29">
        <f>(AH1130+AI1130)*(1+0.25*AJ1130)*Параметри!$K$53</f>
        <v>1076.5756541760002</v>
      </c>
      <c r="AL1130" s="29">
        <f>ROUNDUP(('Дані з ДІСО'!AU1130+'Дані з ДІСО'!AW1130)/Параметри!$K$28,0)</f>
        <v>0</v>
      </c>
      <c r="AM1130" s="64">
        <f>AL1130*Параметри!$M$35/18</f>
        <v>0</v>
      </c>
      <c r="AN1130" s="29">
        <f>IF(AL1130=0,0,'Дані з ДІСО'!AW1130/SUM('Дані з ДІСО'!AU1130,'Дані з ДІСО'!AW1130))</f>
        <v>0</v>
      </c>
      <c r="AO1130" s="29">
        <f>(1+0.25*AN1130)*AM1130*Параметри!$K$51</f>
        <v>0</v>
      </c>
      <c r="AP1130" s="40">
        <f>ROUNDUP(('Дані з ДІСО'!AE1130+'Дані не з ДІСО'!E1130+'Дані не з ДІСО'!G1130)/Параметри!$K$69,0)</f>
        <v>0</v>
      </c>
      <c r="AQ1130" s="40">
        <f t="shared" si="158"/>
        <v>0</v>
      </c>
      <c r="AR1130" s="40">
        <f>IF(AP1130=0,0,('Дані з ДІСО'!AH1130+'Дані не з ДІСО'!G1130)/('Дані з ДІСО'!AE1130+'Дані не з ДІСО'!E1130+'Дані не з ДІСО'!G1130))</f>
        <v>0</v>
      </c>
      <c r="AS1130" s="29">
        <f>AQ1130*(1+0.25*AR1130)*Параметри!$K$51</f>
        <v>0</v>
      </c>
      <c r="AT1130" s="40">
        <f>ROUNDUP('Дані з ДІСО'!AF1130/Параметри!$K$70,0)</f>
        <v>0</v>
      </c>
      <c r="AU1130" s="40">
        <f t="shared" si="159"/>
        <v>0</v>
      </c>
      <c r="AV1130" s="40">
        <f>IF(AT1130=0,0,'Дані з ДІСО'!AI1130/'Дані з ДІСО'!AF1130)</f>
        <v>0</v>
      </c>
      <c r="AW1130" s="29">
        <f>AU1130*(1+0.25*AV1130)*Параметри!$K$51</f>
        <v>0</v>
      </c>
      <c r="AX1130" s="40">
        <f>ROUNDUP('Дані з ДІСО'!AR1130/Параметри!$K$29,0)</f>
        <v>0</v>
      </c>
      <c r="AY1130" s="40">
        <f>ROUNDUP('Дані з ДІСО'!AS1130/Параметри!$K$29,0)</f>
        <v>0</v>
      </c>
      <c r="AZ1130" s="40">
        <f>ROUNDUP('Дані з ДІСО'!AT1130/Параметри!$K$29,0)</f>
        <v>0</v>
      </c>
      <c r="BA1130" s="64">
        <f>(AX1130*Параметри!$K$32+AY1130*Параметри!$L$32+AZ1130*Параметри!$M$32)/18</f>
        <v>0</v>
      </c>
      <c r="BB1130" s="29">
        <f>(BA1130*Параметри!$K$51+SUM('Дані з ДІСО'!AR1130:AT1130)*Параметри!$K$48*Параметри!$K$20/1000)*Параметри!$K$74</f>
        <v>0</v>
      </c>
      <c r="BC1130" s="40">
        <f>ROUNDUP(('Дані не з ДІСО'!I1130+'Дані не з ДІСО'!K1130)/Параметри!$K$26,0)</f>
        <v>0</v>
      </c>
      <c r="BD1130" s="29">
        <f>BC1130*Параметри!$M$36/18</f>
        <v>0</v>
      </c>
      <c r="BE1130" s="40">
        <f>IF(BC1130=0,0,'Дані не з ДІСО'!K1130/('Дані не з ДІСО'!I1130+'Дані не з ДІСО'!K1130))</f>
        <v>0</v>
      </c>
      <c r="BF1130" s="29">
        <f>(1+0.25*BE1130)*BD1130*Параметри!$K$51</f>
        <v>0</v>
      </c>
      <c r="BG1130" s="40">
        <f>ROUNDUP('Дані не з ДІСО'!M1130/Параметри!$K$27,0)</f>
        <v>0</v>
      </c>
      <c r="BH1130" s="40">
        <f>BG1130*Параметри!$M$37/18</f>
        <v>0</v>
      </c>
      <c r="BI1130" s="29">
        <f>BH1130*Параметри!$K$51</f>
        <v>0</v>
      </c>
      <c r="BJ1130" s="29">
        <f>'Дані не з ДІСО'!N1130*Параметри!$K$76</f>
        <v>0</v>
      </c>
      <c r="BK1130" s="40">
        <f>ROUNDUP('Дані з ДІСО'!V1130/Параметри!$K$25,0)</f>
        <v>0</v>
      </c>
      <c r="BL1130" s="40">
        <f>ROUNDUP('Дані з ДІСО'!W1130/Параметри!$K$25,0)</f>
        <v>0</v>
      </c>
      <c r="BM1130" s="40">
        <f>ROUNDUP('Дані з ДІСО'!X1130/Параметри!$K$25,0)</f>
        <v>0</v>
      </c>
      <c r="BN1130" s="40">
        <f>(BK1130*Параметри!$K$34+BL1130*Параметри!$L$34+BM1130*Параметри!$M$34)/18</f>
        <v>0</v>
      </c>
      <c r="BO1130" s="40">
        <f>IF(K1130=0,0,'Дані з ДІСО'!AC1130/K1130)</f>
        <v>0</v>
      </c>
      <c r="BP1130" s="29">
        <f>(1+0.25*BO1130)*BN1130*Параметри!$K$51</f>
        <v>0</v>
      </c>
      <c r="BQ1130" s="29">
        <f>BP1130*'Коефіцієнти АТО'!U1130</f>
        <v>0</v>
      </c>
      <c r="BR1130" s="29">
        <f>K1130*(1+0.25*BO1130)*Параметри!$K$66*Параметри!$K$20/1000</f>
        <v>0</v>
      </c>
      <c r="BS1130" s="29">
        <f>(1+0.25*BO1130)*K1130*'Коефіцієнти АТО'!S1130*Параметри!$K$20/1000</f>
        <v>0</v>
      </c>
      <c r="BT1130" s="29">
        <f t="shared" si="160"/>
        <v>0</v>
      </c>
      <c r="BU1130" s="40">
        <f>ROUNDUP('Дані з ДІСО'!AG1130/Параметри!$K$71,0)</f>
        <v>0</v>
      </c>
      <c r="BV1130" s="40">
        <f t="shared" si="161"/>
        <v>0</v>
      </c>
      <c r="BW1130" s="40">
        <f>IF('Дані з ДІСО'!AG1130=0,0,'Дані з ДІСО'!AJ1130/'Дані з ДІСО'!AG1130)</f>
        <v>0</v>
      </c>
      <c r="BX1130" s="29">
        <f>BV1130*(1+0.25*BW1130)*Параметри!$K$51</f>
        <v>0</v>
      </c>
      <c r="BY1130" s="29">
        <f>ROUND(IF(Параметри!$K$77="No",CC1130,CC1130*Параметри!$K$78)+AG1130,1)</f>
        <v>17130.099999999999</v>
      </c>
      <c r="BZ1130" s="29">
        <f>ROUND(IF(Параметри!$K$77="No",BF1130,BF1130*Параметри!$K$78),1)</f>
        <v>0</v>
      </c>
      <c r="CA1130" s="29">
        <f>ROUND(IF(Параметри!$K$77="No",BI1130,BI1130*Параметри!$K$78),1)</f>
        <v>0</v>
      </c>
      <c r="CB1130" s="29">
        <f>ROUND(IF(Параметри!$K$77="No",BJ1130,BJ1130*Параметри!$K$78),1)</f>
        <v>0</v>
      </c>
      <c r="CC1130" s="29">
        <f t="shared" si="155"/>
        <v>19033.494052275491</v>
      </c>
    </row>
    <row r="1131" spans="1:81">
      <c r="A1131" s="9">
        <v>1130</v>
      </c>
      <c r="B1131" s="9" t="s">
        <v>3151</v>
      </c>
      <c r="C1131" s="9" t="s">
        <v>3151</v>
      </c>
      <c r="D1131" s="9" t="s">
        <v>4172</v>
      </c>
      <c r="E1131" s="9" t="s">
        <v>29</v>
      </c>
      <c r="F1131" s="9" t="s">
        <v>4181</v>
      </c>
      <c r="G1131" s="9" t="s">
        <v>2352</v>
      </c>
      <c r="H1131" s="29">
        <f>SUM('Дані з ДІСО'!J1131:L1131)</f>
        <v>0</v>
      </c>
      <c r="I1131" s="29">
        <f>SUM('Дані з ДІСО'!G1131:I1131)</f>
        <v>0</v>
      </c>
      <c r="J1131" s="29">
        <f>SUM('Дані з ДІСО'!P1131:R1131)</f>
        <v>0</v>
      </c>
      <c r="K1131" s="29">
        <f>SUM('Дані з ДІСО'!V1131:X1131)</f>
        <v>0</v>
      </c>
      <c r="L1131" s="40">
        <f>ROUNDUP('Дані з ДІСО'!J1131/'Коефіцієнти АТО'!$R1131,0)</f>
        <v>0</v>
      </c>
      <c r="M1131" s="40">
        <f>ROUNDUP('Дані з ДІСО'!K1131/'Коефіцієнти АТО'!$R1131,0)</f>
        <v>0</v>
      </c>
      <c r="N1131" s="40">
        <f>ROUNDUP('Дані з ДІСО'!L1131/'Коефіцієнти АТО'!$R1131,0)</f>
        <v>0</v>
      </c>
      <c r="O1131" s="59">
        <f>(L1131*Параметри!$K$32+M1131*Параметри!$L$32+N1131*Параметри!$M$32)/18</f>
        <v>0</v>
      </c>
      <c r="P1131" s="41" t="str">
        <f>IF(H1131=0,"",'Дані з ДІСО'!Y1131/H1131)</f>
        <v/>
      </c>
      <c r="Q1131" s="29" t="str">
        <f>IF(H1131=0,"",(1+0.25*P1131)*O1131*Параметри!$K$51)</f>
        <v/>
      </c>
      <c r="R1131" s="29" t="str">
        <f>IF(H1131=0,"",Q1131*'Коефіцієнти АТО'!T1131)</f>
        <v/>
      </c>
      <c r="S1131" s="29" t="str">
        <f>IF(H1131=0,"",H1131*(1+0.25*P1131)*Параметри!$K$66*Параметри!$K$20/1000)</f>
        <v/>
      </c>
      <c r="T1131" s="29" t="str">
        <f>IF(H1131=0,"",H1131*(1+0.25*P1131)*'Коефіцієнти АТО'!$S1131*Параметри!$K$20/1000)</f>
        <v/>
      </c>
      <c r="U1131" s="29">
        <f t="shared" si="156"/>
        <v>0</v>
      </c>
      <c r="V1131" s="29">
        <f t="shared" si="157"/>
        <v>0</v>
      </c>
      <c r="W1131" s="40">
        <f>ROUNDUP('Дані з ДІСО'!P1131/Параметри!$K$24,0)</f>
        <v>0</v>
      </c>
      <c r="X1131" s="40">
        <f>ROUNDUP('Дані з ДІСО'!Q1131/Параметри!$K$24,0)</f>
        <v>0</v>
      </c>
      <c r="Y1131" s="40">
        <f>ROUNDUP('Дані з ДІСО'!R1131/Параметри!$K$24,0)</f>
        <v>0</v>
      </c>
      <c r="Z1131" s="59">
        <f>(W1131*Параметри!$K$33+X1131*Параметри!$L$33+Y1131*Параметри!$M$33)/18</f>
        <v>0</v>
      </c>
      <c r="AA1131" s="41">
        <f>IF(J1131=0,0,'Дані з ДІСО'!AA1131/J1131)</f>
        <v>0</v>
      </c>
      <c r="AB1131" s="29">
        <f>(1+0.25*AA1131)*Z1131*Параметри!$K$51</f>
        <v>0</v>
      </c>
      <c r="AC1131" s="29">
        <f>AB1131*'Коефіцієнти АТО'!U1131</f>
        <v>0</v>
      </c>
      <c r="AD1131" s="29">
        <f>J1131*(1+0.25*AA1131)*Параметри!$K$66*Параметри!$K$20/1000</f>
        <v>0</v>
      </c>
      <c r="AE1131" s="29">
        <f>(1+0.25*AA1131)*J1131*'Коефіцієнти АТО'!S1131*Параметри!$K$20/1000</f>
        <v>0</v>
      </c>
      <c r="AF1131" s="29">
        <f t="shared" si="153"/>
        <v>0</v>
      </c>
      <c r="AG1131" s="29">
        <v>0</v>
      </c>
      <c r="AH1131" s="40">
        <v>0</v>
      </c>
      <c r="AI1131" s="40">
        <v>0</v>
      </c>
      <c r="AJ1131" s="40">
        <f t="shared" si="154"/>
        <v>0</v>
      </c>
      <c r="AK1131" s="29">
        <f>(AH1131+AI1131)*(1+0.25*AJ1131)*Параметри!$K$53</f>
        <v>0</v>
      </c>
      <c r="AL1131" s="29">
        <f>ROUNDUP(('Дані з ДІСО'!AU1131+'Дані з ДІСО'!AW1131)/Параметри!$K$28,0)</f>
        <v>0</v>
      </c>
      <c r="AM1131" s="64">
        <f>AL1131*Параметри!$M$35/18</f>
        <v>0</v>
      </c>
      <c r="AN1131" s="29">
        <f>IF(AL1131=0,0,'Дані з ДІСО'!AW1131/SUM('Дані з ДІСО'!AU1131,'Дані з ДІСО'!AW1131))</f>
        <v>0</v>
      </c>
      <c r="AO1131" s="29">
        <f>(1+0.25*AN1131)*AM1131*Параметри!$K$51</f>
        <v>0</v>
      </c>
      <c r="AP1131" s="40">
        <f>ROUNDUP(('Дані з ДІСО'!AE1131+'Дані не з ДІСО'!E1131+'Дані не з ДІСО'!G1131)/Параметри!$K$69,0)</f>
        <v>0</v>
      </c>
      <c r="AQ1131" s="40">
        <f t="shared" si="158"/>
        <v>0</v>
      </c>
      <c r="AR1131" s="40">
        <f>IF(AP1131=0,0,('Дані з ДІСО'!AH1131+'Дані не з ДІСО'!G1131)/('Дані з ДІСО'!AE1131+'Дані не з ДІСО'!E1131+'Дані не з ДІСО'!G1131))</f>
        <v>0</v>
      </c>
      <c r="AS1131" s="29">
        <f>AQ1131*(1+0.25*AR1131)*Параметри!$K$51</f>
        <v>0</v>
      </c>
      <c r="AT1131" s="40">
        <f>ROUNDUP('Дані з ДІСО'!AF1131/Параметри!$K$70,0)</f>
        <v>0</v>
      </c>
      <c r="AU1131" s="40">
        <f t="shared" si="159"/>
        <v>0</v>
      </c>
      <c r="AV1131" s="40">
        <f>IF(AT1131=0,0,'Дані з ДІСО'!AI1131/'Дані з ДІСО'!AF1131)</f>
        <v>0</v>
      </c>
      <c r="AW1131" s="29">
        <f>AU1131*(1+0.25*AV1131)*Параметри!$K$51</f>
        <v>0</v>
      </c>
      <c r="AX1131" s="40">
        <f>ROUNDUP('Дані з ДІСО'!AR1131/Параметри!$K$29,0)</f>
        <v>0</v>
      </c>
      <c r="AY1131" s="40">
        <f>ROUNDUP('Дані з ДІСО'!AS1131/Параметри!$K$29,0)</f>
        <v>0</v>
      </c>
      <c r="AZ1131" s="40">
        <f>ROUNDUP('Дані з ДІСО'!AT1131/Параметри!$K$29,0)</f>
        <v>0</v>
      </c>
      <c r="BA1131" s="64">
        <f>(AX1131*Параметри!$K$32+AY1131*Параметри!$L$32+AZ1131*Параметри!$M$32)/18</f>
        <v>0</v>
      </c>
      <c r="BB1131" s="29">
        <f>(BA1131*Параметри!$K$51+SUM('Дані з ДІСО'!AR1131:AT1131)*Параметри!$K$48*Параметри!$K$20/1000)*Параметри!$K$74</f>
        <v>0</v>
      </c>
      <c r="BC1131" s="40">
        <f>ROUNDUP(('Дані не з ДІСО'!I1131+'Дані не з ДІСО'!K1131)/Параметри!$K$26,0)</f>
        <v>0</v>
      </c>
      <c r="BD1131" s="29">
        <f>BC1131*Параметри!$M$36/18</f>
        <v>0</v>
      </c>
      <c r="BE1131" s="40">
        <f>IF(BC1131=0,0,'Дані не з ДІСО'!K1131/('Дані не з ДІСО'!I1131+'Дані не з ДІСО'!K1131))</f>
        <v>0</v>
      </c>
      <c r="BF1131" s="29">
        <f>(1+0.25*BE1131)*BD1131*Параметри!$K$51</f>
        <v>0</v>
      </c>
      <c r="BG1131" s="40">
        <f>ROUNDUP('Дані не з ДІСО'!M1131/Параметри!$K$27,0)</f>
        <v>0</v>
      </c>
      <c r="BH1131" s="40">
        <f>BG1131*Параметри!$M$37/18</f>
        <v>0</v>
      </c>
      <c r="BI1131" s="29">
        <f>BH1131*Параметри!$K$51</f>
        <v>0</v>
      </c>
      <c r="BJ1131" s="29">
        <f>'Дані не з ДІСО'!N1131*Параметри!$K$76</f>
        <v>0</v>
      </c>
      <c r="BK1131" s="40">
        <f>ROUNDUP('Дані з ДІСО'!V1131/Параметри!$K$25,0)</f>
        <v>0</v>
      </c>
      <c r="BL1131" s="40">
        <f>ROUNDUP('Дані з ДІСО'!W1131/Параметри!$K$25,0)</f>
        <v>0</v>
      </c>
      <c r="BM1131" s="40">
        <f>ROUNDUP('Дані з ДІСО'!X1131/Параметри!$K$25,0)</f>
        <v>0</v>
      </c>
      <c r="BN1131" s="40">
        <f>(BK1131*Параметри!$K$34+BL1131*Параметри!$L$34+BM1131*Параметри!$M$34)/18</f>
        <v>0</v>
      </c>
      <c r="BO1131" s="40">
        <f>IF(K1131=0,0,'Дані з ДІСО'!AC1131/K1131)</f>
        <v>0</v>
      </c>
      <c r="BP1131" s="29">
        <f>(1+0.25*BO1131)*BN1131*Параметри!$K$51</f>
        <v>0</v>
      </c>
      <c r="BQ1131" s="29">
        <f>BP1131*'Коефіцієнти АТО'!U1131</f>
        <v>0</v>
      </c>
      <c r="BR1131" s="29">
        <f>K1131*(1+0.25*BO1131)*Параметри!$K$66*Параметри!$K$20/1000</f>
        <v>0</v>
      </c>
      <c r="BS1131" s="29">
        <f>(1+0.25*BO1131)*K1131*'Коефіцієнти АТО'!S1131*Параметри!$K$20/1000</f>
        <v>0</v>
      </c>
      <c r="BT1131" s="29">
        <f t="shared" si="160"/>
        <v>0</v>
      </c>
      <c r="BU1131" s="40">
        <f>ROUNDUP('Дані з ДІСО'!AG1131/Параметри!$K$71,0)</f>
        <v>0</v>
      </c>
      <c r="BV1131" s="40">
        <f t="shared" si="161"/>
        <v>0</v>
      </c>
      <c r="BW1131" s="40">
        <f>IF('Дані з ДІСО'!AG1131=0,0,'Дані з ДІСО'!AJ1131/'Дані з ДІСО'!AG1131)</f>
        <v>0</v>
      </c>
      <c r="BX1131" s="29">
        <f>BV1131*(1+0.25*BW1131)*Параметри!$K$51</f>
        <v>0</v>
      </c>
      <c r="BY1131" s="29">
        <f>ROUND(IF(Параметри!$K$77="No",CC1131,CC1131*Параметри!$K$78)+AG1131,1)</f>
        <v>0</v>
      </c>
      <c r="BZ1131" s="29">
        <f>ROUND(IF(Параметри!$K$77="No",BF1131,BF1131*Параметри!$K$78),1)</f>
        <v>0</v>
      </c>
      <c r="CA1131" s="29">
        <f>ROUND(IF(Параметри!$K$77="No",BI1131,BI1131*Параметри!$K$78),1)</f>
        <v>0</v>
      </c>
      <c r="CB1131" s="29">
        <f>ROUND(IF(Параметри!$K$77="No",BJ1131,BJ1131*Параметри!$K$78),1)</f>
        <v>0</v>
      </c>
      <c r="CC1131" s="29">
        <f t="shared" si="155"/>
        <v>0</v>
      </c>
    </row>
    <row r="1132" spans="1:81">
      <c r="A1132" s="9">
        <v>1131</v>
      </c>
      <c r="B1132" s="9" t="s">
        <v>3151</v>
      </c>
      <c r="C1132" s="9" t="s">
        <v>3151</v>
      </c>
      <c r="D1132" s="9" t="s">
        <v>4172</v>
      </c>
      <c r="E1132" s="9" t="s">
        <v>29</v>
      </c>
      <c r="F1132" s="9" t="s">
        <v>4182</v>
      </c>
      <c r="G1132" s="9" t="s">
        <v>2354</v>
      </c>
      <c r="H1132" s="29">
        <f>SUM('Дані з ДІСО'!J1132:L1132)</f>
        <v>3559</v>
      </c>
      <c r="I1132" s="29">
        <f>SUM('Дані з ДІСО'!G1132:I1132)</f>
        <v>129</v>
      </c>
      <c r="J1132" s="29">
        <f>SUM('Дані з ДІСО'!P1132:R1132)</f>
        <v>0</v>
      </c>
      <c r="K1132" s="29">
        <f>SUM('Дані з ДІСО'!V1132:X1132)</f>
        <v>0</v>
      </c>
      <c r="L1132" s="40">
        <f>ROUNDUP('Дані з ДІСО'!J1132/'Коефіцієнти АТО'!$R1132,0)</f>
        <v>61</v>
      </c>
      <c r="M1132" s="40">
        <f>ROUNDUP('Дані з ДІСО'!K1132/'Коефіцієнти АТО'!$R1132,0)</f>
        <v>66</v>
      </c>
      <c r="N1132" s="40">
        <f>ROUNDUP('Дані з ДІСО'!L1132/'Коефіцієнти АТО'!$R1132,0)</f>
        <v>14</v>
      </c>
      <c r="O1132" s="59">
        <f>(L1132*Параметри!$K$32+M1132*Параметри!$L$32+N1132*Параметри!$M$32)/18</f>
        <v>225.45555555555558</v>
      </c>
      <c r="P1132" s="41">
        <f>IF(H1132=0,"",'Дані з ДІСО'!Y1132/H1132)</f>
        <v>0</v>
      </c>
      <c r="Q1132" s="29">
        <f>IF(H1132=0,"",(1+0.25*P1132)*O1132*Параметри!$K$51)</f>
        <v>46177.854445581957</v>
      </c>
      <c r="R1132" s="29">
        <f>IF(H1132=0,"",Q1132*'Коефіцієнти АТО'!T1132)</f>
        <v>5772.2318056977447</v>
      </c>
      <c r="S1132" s="29">
        <f>IF(H1132=0,"",H1132*(1+0.25*P1132)*Параметри!$K$66*Параметри!$K$20/1000)</f>
        <v>0</v>
      </c>
      <c r="T1132" s="29">
        <f>IF(H1132=0,"",H1132*(1+0.25*P1132)*'Коефіцієнти АТО'!$S1132*Параметри!$K$20/1000)</f>
        <v>7790.2477606369175</v>
      </c>
      <c r="U1132" s="29">
        <f t="shared" si="156"/>
        <v>59740.334011916624</v>
      </c>
      <c r="V1132" s="29">
        <f t="shared" si="157"/>
        <v>59740.334011916624</v>
      </c>
      <c r="W1132" s="40">
        <f>ROUNDUP('Дані з ДІСО'!P1132/Параметри!$K$24,0)</f>
        <v>0</v>
      </c>
      <c r="X1132" s="40">
        <f>ROUNDUP('Дані з ДІСО'!Q1132/Параметри!$K$24,0)</f>
        <v>0</v>
      </c>
      <c r="Y1132" s="40">
        <f>ROUNDUP('Дані з ДІСО'!R1132/Параметри!$K$24,0)</f>
        <v>0</v>
      </c>
      <c r="Z1132" s="59">
        <f>(W1132*Параметри!$K$33+X1132*Параметри!$L$33+Y1132*Параметри!$M$33)/18</f>
        <v>0</v>
      </c>
      <c r="AA1132" s="41">
        <f>IF(J1132=0,0,'Дані з ДІСО'!AA1132/J1132)</f>
        <v>0</v>
      </c>
      <c r="AB1132" s="29">
        <f>(1+0.25*AA1132)*Z1132*Параметри!$K$51</f>
        <v>0</v>
      </c>
      <c r="AC1132" s="29">
        <f>AB1132*'Коефіцієнти АТО'!U1132</f>
        <v>0</v>
      </c>
      <c r="AD1132" s="29">
        <f>J1132*(1+0.25*AA1132)*Параметри!$K$66*Параметри!$K$20/1000</f>
        <v>0</v>
      </c>
      <c r="AE1132" s="29">
        <f>(1+0.25*AA1132)*J1132*'Коефіцієнти АТО'!S1132*Параметри!$K$20/1000</f>
        <v>0</v>
      </c>
      <c r="AF1132" s="29">
        <f t="shared" si="153"/>
        <v>0</v>
      </c>
      <c r="AG1132" s="29">
        <v>0</v>
      </c>
      <c r="AH1132" s="40">
        <v>12</v>
      </c>
      <c r="AI1132" s="40">
        <v>0</v>
      </c>
      <c r="AJ1132" s="40">
        <f t="shared" si="154"/>
        <v>0</v>
      </c>
      <c r="AK1132" s="29">
        <f>(AH1132+AI1132)*(1+0.25*AJ1132)*Параметри!$K$53</f>
        <v>2153.1513083520003</v>
      </c>
      <c r="AL1132" s="29">
        <f>ROUNDUP(('Дані з ДІСО'!AU1132+'Дані з ДІСО'!AW1132)/Параметри!$K$28,0)</f>
        <v>0</v>
      </c>
      <c r="AM1132" s="64">
        <f>AL1132*Параметри!$M$35/18</f>
        <v>0</v>
      </c>
      <c r="AN1132" s="29">
        <f>IF(AL1132=0,0,'Дані з ДІСО'!AW1132/SUM('Дані з ДІСО'!AU1132,'Дані з ДІСО'!AW1132))</f>
        <v>0</v>
      </c>
      <c r="AO1132" s="29">
        <f>(1+0.25*AN1132)*AM1132*Параметри!$K$51</f>
        <v>0</v>
      </c>
      <c r="AP1132" s="40">
        <f>ROUNDUP(('Дані з ДІСО'!AE1132+'Дані не з ДІСО'!E1132+'Дані не з ДІСО'!G1132)/Параметри!$K$69,0)</f>
        <v>0</v>
      </c>
      <c r="AQ1132" s="40">
        <f t="shared" si="158"/>
        <v>0</v>
      </c>
      <c r="AR1132" s="40">
        <f>IF(AP1132=0,0,('Дані з ДІСО'!AH1132+'Дані не з ДІСО'!G1132)/('Дані з ДІСО'!AE1132+'Дані не з ДІСО'!E1132+'Дані не з ДІСО'!G1132))</f>
        <v>0</v>
      </c>
      <c r="AS1132" s="29">
        <f>AQ1132*(1+0.25*AR1132)*Параметри!$K$51</f>
        <v>0</v>
      </c>
      <c r="AT1132" s="40">
        <f>ROUNDUP('Дані з ДІСО'!AF1132/Параметри!$K$70,0)</f>
        <v>0</v>
      </c>
      <c r="AU1132" s="40">
        <f t="shared" si="159"/>
        <v>0</v>
      </c>
      <c r="AV1132" s="40">
        <f>IF(AT1132=0,0,'Дані з ДІСО'!AI1132/'Дані з ДІСО'!AF1132)</f>
        <v>0</v>
      </c>
      <c r="AW1132" s="29">
        <f>AU1132*(1+0.25*AV1132)*Параметри!$K$51</f>
        <v>0</v>
      </c>
      <c r="AX1132" s="40">
        <f>ROUNDUP('Дані з ДІСО'!AR1132/Параметри!$K$29,0)</f>
        <v>0</v>
      </c>
      <c r="AY1132" s="40">
        <f>ROUNDUP('Дані з ДІСО'!AS1132/Параметри!$K$29,0)</f>
        <v>0</v>
      </c>
      <c r="AZ1132" s="40">
        <f>ROUNDUP('Дані з ДІСО'!AT1132/Параметри!$K$29,0)</f>
        <v>0</v>
      </c>
      <c r="BA1132" s="64">
        <f>(AX1132*Параметри!$K$32+AY1132*Параметри!$L$32+AZ1132*Параметри!$M$32)/18</f>
        <v>0</v>
      </c>
      <c r="BB1132" s="29">
        <f>(BA1132*Параметри!$K$51+SUM('Дані з ДІСО'!AR1132:AT1132)*Параметри!$K$48*Параметри!$K$20/1000)*Параметри!$K$74</f>
        <v>0</v>
      </c>
      <c r="BC1132" s="40">
        <f>ROUNDUP(('Дані не з ДІСО'!I1132+'Дані не з ДІСО'!K1132)/Параметри!$K$26,0)</f>
        <v>0</v>
      </c>
      <c r="BD1132" s="29">
        <f>BC1132*Параметри!$M$36/18</f>
        <v>0</v>
      </c>
      <c r="BE1132" s="40">
        <f>IF(BC1132=0,0,'Дані не з ДІСО'!K1132/('Дані не з ДІСО'!I1132+'Дані не з ДІСО'!K1132))</f>
        <v>0</v>
      </c>
      <c r="BF1132" s="29">
        <f>(1+0.25*BE1132)*BD1132*Параметри!$K$51</f>
        <v>0</v>
      </c>
      <c r="BG1132" s="40">
        <f>ROUNDUP('Дані не з ДІСО'!M1132/Параметри!$K$27,0)</f>
        <v>0</v>
      </c>
      <c r="BH1132" s="40">
        <f>BG1132*Параметри!$M$37/18</f>
        <v>0</v>
      </c>
      <c r="BI1132" s="29">
        <f>BH1132*Параметри!$K$51</f>
        <v>0</v>
      </c>
      <c r="BJ1132" s="29">
        <f>'Дані не з ДІСО'!N1132*Параметри!$K$76</f>
        <v>0</v>
      </c>
      <c r="BK1132" s="40">
        <f>ROUNDUP('Дані з ДІСО'!V1132/Параметри!$K$25,0)</f>
        <v>0</v>
      </c>
      <c r="BL1132" s="40">
        <f>ROUNDUP('Дані з ДІСО'!W1132/Параметри!$K$25,0)</f>
        <v>0</v>
      </c>
      <c r="BM1132" s="40">
        <f>ROUNDUP('Дані з ДІСО'!X1132/Параметри!$K$25,0)</f>
        <v>0</v>
      </c>
      <c r="BN1132" s="40">
        <f>(BK1132*Параметри!$K$34+BL1132*Параметри!$L$34+BM1132*Параметри!$M$34)/18</f>
        <v>0</v>
      </c>
      <c r="BO1132" s="40">
        <f>IF(K1132=0,0,'Дані з ДІСО'!AC1132/K1132)</f>
        <v>0</v>
      </c>
      <c r="BP1132" s="29">
        <f>(1+0.25*BO1132)*BN1132*Параметри!$K$51</f>
        <v>0</v>
      </c>
      <c r="BQ1132" s="29">
        <f>BP1132*'Коефіцієнти АТО'!U1132</f>
        <v>0</v>
      </c>
      <c r="BR1132" s="29">
        <f>K1132*(1+0.25*BO1132)*Параметри!$K$66*Параметри!$K$20/1000</f>
        <v>0</v>
      </c>
      <c r="BS1132" s="29">
        <f>(1+0.25*BO1132)*K1132*'Коефіцієнти АТО'!S1132*Параметри!$K$20/1000</f>
        <v>0</v>
      </c>
      <c r="BT1132" s="29">
        <f t="shared" si="160"/>
        <v>0</v>
      </c>
      <c r="BU1132" s="40">
        <f>ROUNDUP('Дані з ДІСО'!AG1132/Параметри!$K$71,0)</f>
        <v>0</v>
      </c>
      <c r="BV1132" s="40">
        <f t="shared" si="161"/>
        <v>0</v>
      </c>
      <c r="BW1132" s="40">
        <f>IF('Дані з ДІСО'!AG1132=0,0,'Дані з ДІСО'!AJ1132/'Дані з ДІСО'!AG1132)</f>
        <v>0</v>
      </c>
      <c r="BX1132" s="29">
        <f>BV1132*(1+0.25*BW1132)*Параметри!$K$51</f>
        <v>0</v>
      </c>
      <c r="BY1132" s="29">
        <f>ROUND(IF(Параметри!$K$77="No",CC1132,CC1132*Параметри!$K$78)+AG1132,1)</f>
        <v>55704.1</v>
      </c>
      <c r="BZ1132" s="29">
        <f>ROUND(IF(Параметри!$K$77="No",BF1132,BF1132*Параметри!$K$78),1)</f>
        <v>0</v>
      </c>
      <c r="CA1132" s="29">
        <f>ROUND(IF(Параметри!$K$77="No",BI1132,BI1132*Параметри!$K$78),1)</f>
        <v>0</v>
      </c>
      <c r="CB1132" s="29">
        <f>ROUND(IF(Параметри!$K$77="No",BJ1132,BJ1132*Параметри!$K$78),1)</f>
        <v>0</v>
      </c>
      <c r="CC1132" s="29">
        <f t="shared" si="155"/>
        <v>61893.485320268621</v>
      </c>
    </row>
    <row r="1133" spans="1:81">
      <c r="A1133" s="9">
        <v>1132</v>
      </c>
      <c r="B1133" s="9" t="s">
        <v>3148</v>
      </c>
      <c r="C1133" s="9" t="s">
        <v>3148</v>
      </c>
      <c r="D1133" s="9" t="s">
        <v>4172</v>
      </c>
      <c r="E1133" s="9" t="s">
        <v>24</v>
      </c>
      <c r="F1133" s="9" t="s">
        <v>4183</v>
      </c>
      <c r="G1133" s="9" t="s">
        <v>2356</v>
      </c>
      <c r="H1133" s="29">
        <f>SUM('Дані з ДІСО'!J1133:L1133)</f>
        <v>787</v>
      </c>
      <c r="I1133" s="29">
        <f>SUM('Дані з ДІСО'!G1133:I1133)</f>
        <v>88</v>
      </c>
      <c r="J1133" s="29">
        <f>SUM('Дані з ДІСО'!P1133:R1133)</f>
        <v>0</v>
      </c>
      <c r="K1133" s="29">
        <f>SUM('Дані з ДІСО'!V1133:X1133)</f>
        <v>0</v>
      </c>
      <c r="L1133" s="40">
        <f>ROUNDUP('Дані з ДІСО'!J1133/'Коефіцієнти АТО'!$R1133,0)</f>
        <v>26</v>
      </c>
      <c r="M1133" s="40">
        <f>ROUNDUP('Дані з ДІСО'!K1133/'Коефіцієнти АТО'!$R1133,0)</f>
        <v>39</v>
      </c>
      <c r="N1133" s="40">
        <f>ROUNDUP('Дані з ДІСО'!L1133/'Коефіцієнти АТО'!$R1133,0)</f>
        <v>8</v>
      </c>
      <c r="O1133" s="59">
        <f>(L1133*Параметри!$K$32+M1133*Параметри!$L$32+N1133*Параметри!$M$32)/18</f>
        <v>119.85000000000001</v>
      </c>
      <c r="P1133" s="41">
        <f>IF(H1133=0,"",'Дані з ДІСО'!Y1133/H1133)</f>
        <v>0</v>
      </c>
      <c r="Q1133" s="29">
        <f>IF(H1133=0,"",(1+0.25*P1133)*O1133*Параметри!$K$51)</f>
        <v>24547.702280679601</v>
      </c>
      <c r="R1133" s="29">
        <f>IF(H1133=0,"",Q1133*'Коефіцієнти АТО'!T1133)</f>
        <v>417.31093877155325</v>
      </c>
      <c r="S1133" s="29">
        <f>IF(H1133=0,"",H1133*(1+0.25*P1133)*Параметри!$K$66*Параметри!$K$20/1000)</f>
        <v>0</v>
      </c>
      <c r="T1133" s="29">
        <f>IF(H1133=0,"",H1133*(1+0.25*P1133)*'Коефіцієнти АТО'!$S1133*Параметри!$K$20/1000)</f>
        <v>3969.5936125673611</v>
      </c>
      <c r="U1133" s="29">
        <f t="shared" si="156"/>
        <v>28934.606832018515</v>
      </c>
      <c r="V1133" s="29">
        <f t="shared" si="157"/>
        <v>28934.606832018515</v>
      </c>
      <c r="W1133" s="40">
        <f>ROUNDUP('Дані з ДІСО'!P1133/Параметри!$K$24,0)</f>
        <v>0</v>
      </c>
      <c r="X1133" s="40">
        <f>ROUNDUP('Дані з ДІСО'!Q1133/Параметри!$K$24,0)</f>
        <v>0</v>
      </c>
      <c r="Y1133" s="40">
        <f>ROUNDUP('Дані з ДІСО'!R1133/Параметри!$K$24,0)</f>
        <v>0</v>
      </c>
      <c r="Z1133" s="59">
        <f>(W1133*Параметри!$K$33+X1133*Параметри!$L$33+Y1133*Параметри!$M$33)/18</f>
        <v>0</v>
      </c>
      <c r="AA1133" s="41">
        <f>IF(J1133=0,0,'Дані з ДІСО'!AA1133/J1133)</f>
        <v>0</v>
      </c>
      <c r="AB1133" s="29">
        <f>(1+0.25*AA1133)*Z1133*Параметри!$K$51</f>
        <v>0</v>
      </c>
      <c r="AC1133" s="29">
        <f>AB1133*'Коефіцієнти АТО'!U1133</f>
        <v>0</v>
      </c>
      <c r="AD1133" s="29">
        <f>J1133*(1+0.25*AA1133)*Параметри!$K$66*Параметри!$K$20/1000</f>
        <v>0</v>
      </c>
      <c r="AE1133" s="29">
        <f>(1+0.25*AA1133)*J1133*'Коефіцієнти АТО'!S1133*Параметри!$K$20/1000</f>
        <v>0</v>
      </c>
      <c r="AF1133" s="29">
        <f t="shared" si="153"/>
        <v>0</v>
      </c>
      <c r="AG1133" s="29">
        <v>0</v>
      </c>
      <c r="AH1133" s="40">
        <v>0</v>
      </c>
      <c r="AI1133" s="40">
        <v>0</v>
      </c>
      <c r="AJ1133" s="40">
        <f t="shared" si="154"/>
        <v>0</v>
      </c>
      <c r="AK1133" s="29">
        <f>(AH1133+AI1133)*(1+0.25*AJ1133)*Параметри!$K$53</f>
        <v>0</v>
      </c>
      <c r="AL1133" s="29">
        <f>ROUNDUP(('Дані з ДІСО'!AU1133+'Дані з ДІСО'!AW1133)/Параметри!$K$28,0)</f>
        <v>0</v>
      </c>
      <c r="AM1133" s="64">
        <f>AL1133*Параметри!$M$35/18</f>
        <v>0</v>
      </c>
      <c r="AN1133" s="29">
        <f>IF(AL1133=0,0,'Дані з ДІСО'!AW1133/SUM('Дані з ДІСО'!AU1133,'Дані з ДІСО'!AW1133))</f>
        <v>0</v>
      </c>
      <c r="AO1133" s="29">
        <f>(1+0.25*AN1133)*AM1133*Параметри!$K$51</f>
        <v>0</v>
      </c>
      <c r="AP1133" s="40">
        <f>ROUNDUP(('Дані з ДІСО'!AE1133+'Дані не з ДІСО'!E1133+'Дані не з ДІСО'!G1133)/Параметри!$K$69,0)</f>
        <v>0</v>
      </c>
      <c r="AQ1133" s="40">
        <f t="shared" si="158"/>
        <v>0</v>
      </c>
      <c r="AR1133" s="40">
        <f>IF(AP1133=0,0,('Дані з ДІСО'!AH1133+'Дані не з ДІСО'!G1133)/('Дані з ДІСО'!AE1133+'Дані не з ДІСО'!E1133+'Дані не з ДІСО'!G1133))</f>
        <v>0</v>
      </c>
      <c r="AS1133" s="29">
        <f>AQ1133*(1+0.25*AR1133)*Параметри!$K$51</f>
        <v>0</v>
      </c>
      <c r="AT1133" s="40">
        <f>ROUNDUP('Дані з ДІСО'!AF1133/Параметри!$K$70,0)</f>
        <v>0</v>
      </c>
      <c r="AU1133" s="40">
        <f t="shared" si="159"/>
        <v>0</v>
      </c>
      <c r="AV1133" s="40">
        <f>IF(AT1133=0,0,'Дані з ДІСО'!AI1133/'Дані з ДІСО'!AF1133)</f>
        <v>0</v>
      </c>
      <c r="AW1133" s="29">
        <f>AU1133*(1+0.25*AV1133)*Параметри!$K$51</f>
        <v>0</v>
      </c>
      <c r="AX1133" s="40">
        <f>ROUNDUP('Дані з ДІСО'!AR1133/Параметри!$K$29,0)</f>
        <v>0</v>
      </c>
      <c r="AY1133" s="40">
        <f>ROUNDUP('Дані з ДІСО'!AS1133/Параметри!$K$29,0)</f>
        <v>0</v>
      </c>
      <c r="AZ1133" s="40">
        <f>ROUNDUP('Дані з ДІСО'!AT1133/Параметри!$K$29,0)</f>
        <v>0</v>
      </c>
      <c r="BA1133" s="64">
        <f>(AX1133*Параметри!$K$32+AY1133*Параметри!$L$32+AZ1133*Параметри!$M$32)/18</f>
        <v>0</v>
      </c>
      <c r="BB1133" s="29">
        <f>(BA1133*Параметри!$K$51+SUM('Дані з ДІСО'!AR1133:AT1133)*Параметри!$K$48*Параметри!$K$20/1000)*Параметри!$K$74</f>
        <v>0</v>
      </c>
      <c r="BC1133" s="40">
        <f>ROUNDUP(('Дані не з ДІСО'!I1133+'Дані не з ДІСО'!K1133)/Параметри!$K$26,0)</f>
        <v>0</v>
      </c>
      <c r="BD1133" s="29">
        <f>BC1133*Параметри!$M$36/18</f>
        <v>0</v>
      </c>
      <c r="BE1133" s="40">
        <f>IF(BC1133=0,0,'Дані не з ДІСО'!K1133/('Дані не з ДІСО'!I1133+'Дані не з ДІСО'!K1133))</f>
        <v>0</v>
      </c>
      <c r="BF1133" s="29">
        <f>(1+0.25*BE1133)*BD1133*Параметри!$K$51</f>
        <v>0</v>
      </c>
      <c r="BG1133" s="40">
        <f>ROUNDUP('Дані не з ДІСО'!M1133/Параметри!$K$27,0)</f>
        <v>0</v>
      </c>
      <c r="BH1133" s="40">
        <f>BG1133*Параметри!$M$37/18</f>
        <v>0</v>
      </c>
      <c r="BI1133" s="29">
        <f>BH1133*Параметри!$K$51</f>
        <v>0</v>
      </c>
      <c r="BJ1133" s="29">
        <f>'Дані не з ДІСО'!N1133*Параметри!$K$76</f>
        <v>0</v>
      </c>
      <c r="BK1133" s="40">
        <f>ROUNDUP('Дані з ДІСО'!V1133/Параметри!$K$25,0)</f>
        <v>0</v>
      </c>
      <c r="BL1133" s="40">
        <f>ROUNDUP('Дані з ДІСО'!W1133/Параметри!$K$25,0)</f>
        <v>0</v>
      </c>
      <c r="BM1133" s="40">
        <f>ROUNDUP('Дані з ДІСО'!X1133/Параметри!$K$25,0)</f>
        <v>0</v>
      </c>
      <c r="BN1133" s="40">
        <f>(BK1133*Параметри!$K$34+BL1133*Параметри!$L$34+BM1133*Параметри!$M$34)/18</f>
        <v>0</v>
      </c>
      <c r="BO1133" s="40">
        <f>IF(K1133=0,0,'Дані з ДІСО'!AC1133/K1133)</f>
        <v>0</v>
      </c>
      <c r="BP1133" s="29">
        <f>(1+0.25*BO1133)*BN1133*Параметри!$K$51</f>
        <v>0</v>
      </c>
      <c r="BQ1133" s="29">
        <f>BP1133*'Коефіцієнти АТО'!U1133</f>
        <v>0</v>
      </c>
      <c r="BR1133" s="29">
        <f>K1133*(1+0.25*BO1133)*Параметри!$K$66*Параметри!$K$20/1000</f>
        <v>0</v>
      </c>
      <c r="BS1133" s="29">
        <f>(1+0.25*BO1133)*K1133*'Коефіцієнти АТО'!S1133*Параметри!$K$20/1000</f>
        <v>0</v>
      </c>
      <c r="BT1133" s="29">
        <f t="shared" si="160"/>
        <v>0</v>
      </c>
      <c r="BU1133" s="40">
        <f>ROUNDUP('Дані з ДІСО'!AG1133/Параметри!$K$71,0)</f>
        <v>0</v>
      </c>
      <c r="BV1133" s="40">
        <f t="shared" si="161"/>
        <v>0</v>
      </c>
      <c r="BW1133" s="40">
        <f>IF('Дані з ДІСО'!AG1133=0,0,'Дані з ДІСО'!AJ1133/'Дані з ДІСО'!AG1133)</f>
        <v>0</v>
      </c>
      <c r="BX1133" s="29">
        <f>BV1133*(1+0.25*BW1133)*Параметри!$K$51</f>
        <v>0</v>
      </c>
      <c r="BY1133" s="29">
        <f>ROUND(IF(Параметри!$K$77="No",CC1133,CC1133*Параметри!$K$78)+AG1133,1)</f>
        <v>26041.1</v>
      </c>
      <c r="BZ1133" s="29">
        <f>ROUND(IF(Параметри!$K$77="No",BF1133,BF1133*Параметри!$K$78),1)</f>
        <v>0</v>
      </c>
      <c r="CA1133" s="29">
        <f>ROUND(IF(Параметри!$K$77="No",BI1133,BI1133*Параметри!$K$78),1)</f>
        <v>0</v>
      </c>
      <c r="CB1133" s="29">
        <f>ROUND(IF(Параметри!$K$77="No",BJ1133,BJ1133*Параметри!$K$78),1)</f>
        <v>0</v>
      </c>
      <c r="CC1133" s="29">
        <f t="shared" si="155"/>
        <v>28934.606832018515</v>
      </c>
    </row>
    <row r="1134" spans="1:81">
      <c r="A1134" s="9">
        <v>1133</v>
      </c>
      <c r="B1134" s="9" t="s">
        <v>3148</v>
      </c>
      <c r="C1134" s="9" t="s">
        <v>3148</v>
      </c>
      <c r="D1134" s="9" t="s">
        <v>4172</v>
      </c>
      <c r="E1134" s="9" t="s">
        <v>24</v>
      </c>
      <c r="F1134" s="9" t="s">
        <v>4184</v>
      </c>
      <c r="G1134" s="9" t="s">
        <v>2358</v>
      </c>
      <c r="H1134" s="29">
        <f>SUM('Дані з ДІСО'!J1134:L1134)</f>
        <v>600.5</v>
      </c>
      <c r="I1134" s="29">
        <f>SUM('Дані з ДІСО'!G1134:I1134)</f>
        <v>34</v>
      </c>
      <c r="J1134" s="29">
        <f>SUM('Дані з ДІСО'!P1134:R1134)</f>
        <v>0</v>
      </c>
      <c r="K1134" s="29">
        <f>SUM('Дані з ДІСО'!V1134:X1134)</f>
        <v>0</v>
      </c>
      <c r="L1134" s="40">
        <f>ROUNDUP('Дані з ДІСО'!J1134/'Коефіцієнти АТО'!$R1134,0)</f>
        <v>11</v>
      </c>
      <c r="M1134" s="40">
        <f>ROUNDUP('Дані з ДІСО'!K1134/'Коефіцієнти АТО'!$R1134,0)</f>
        <v>17</v>
      </c>
      <c r="N1134" s="40">
        <f>ROUNDUP('Дані з ДІСО'!L1134/'Коефіцієнти АТО'!$R1134,0)</f>
        <v>5</v>
      </c>
      <c r="O1134" s="59">
        <f>(L1134*Параметри!$K$32+M1134*Параметри!$L$32+N1134*Параметри!$M$32)/18</f>
        <v>54.800000000000004</v>
      </c>
      <c r="P1134" s="41">
        <f>IF(H1134=0,"",'Дані з ДІСО'!Y1134/H1134)</f>
        <v>0</v>
      </c>
      <c r="Q1134" s="29">
        <f>IF(H1134=0,"",(1+0.25*P1134)*O1134*Параметри!$K$51)</f>
        <v>11224.1475592928</v>
      </c>
      <c r="R1134" s="29">
        <f>IF(H1134=0,"",Q1134*'Коефіцієнти АТО'!T1134)</f>
        <v>190.8105085079776</v>
      </c>
      <c r="S1134" s="29">
        <f>IF(H1134=0,"",H1134*(1+0.25*P1134)*Параметри!$K$66*Параметри!$K$20/1000)</f>
        <v>0</v>
      </c>
      <c r="T1134" s="29">
        <f>IF(H1134=0,"",H1134*(1+0.25*P1134)*'Коефіцієнти АТО'!$S1134*Параметри!$K$20/1000)</f>
        <v>3028.8957615587046</v>
      </c>
      <c r="U1134" s="29">
        <f t="shared" si="156"/>
        <v>14443.853829359481</v>
      </c>
      <c r="V1134" s="29">
        <f t="shared" si="157"/>
        <v>14443.853829359481</v>
      </c>
      <c r="W1134" s="40">
        <f>ROUNDUP('Дані з ДІСО'!P1134/Параметри!$K$24,0)</f>
        <v>0</v>
      </c>
      <c r="X1134" s="40">
        <f>ROUNDUP('Дані з ДІСО'!Q1134/Параметри!$K$24,0)</f>
        <v>0</v>
      </c>
      <c r="Y1134" s="40">
        <f>ROUNDUP('Дані з ДІСО'!R1134/Параметри!$K$24,0)</f>
        <v>0</v>
      </c>
      <c r="Z1134" s="59">
        <f>(W1134*Параметри!$K$33+X1134*Параметри!$L$33+Y1134*Параметри!$M$33)/18</f>
        <v>0</v>
      </c>
      <c r="AA1134" s="41">
        <f>IF(J1134=0,0,'Дані з ДІСО'!AA1134/J1134)</f>
        <v>0</v>
      </c>
      <c r="AB1134" s="29">
        <f>(1+0.25*AA1134)*Z1134*Параметри!$K$51</f>
        <v>0</v>
      </c>
      <c r="AC1134" s="29">
        <f>AB1134*'Коефіцієнти АТО'!U1134</f>
        <v>0</v>
      </c>
      <c r="AD1134" s="29">
        <f>J1134*(1+0.25*AA1134)*Параметри!$K$66*Параметри!$K$20/1000</f>
        <v>0</v>
      </c>
      <c r="AE1134" s="29">
        <f>(1+0.25*AA1134)*J1134*'Коефіцієнти АТО'!S1134*Параметри!$K$20/1000</f>
        <v>0</v>
      </c>
      <c r="AF1134" s="29">
        <f t="shared" si="153"/>
        <v>0</v>
      </c>
      <c r="AG1134" s="29">
        <v>0</v>
      </c>
      <c r="AH1134" s="40">
        <v>0</v>
      </c>
      <c r="AI1134" s="40">
        <v>0</v>
      </c>
      <c r="AJ1134" s="40">
        <f t="shared" si="154"/>
        <v>0</v>
      </c>
      <c r="AK1134" s="29">
        <f>(AH1134+AI1134)*(1+0.25*AJ1134)*Параметри!$K$53</f>
        <v>0</v>
      </c>
      <c r="AL1134" s="29">
        <f>ROUNDUP(('Дані з ДІСО'!AU1134+'Дані з ДІСО'!AW1134)/Параметри!$K$28,0)</f>
        <v>0</v>
      </c>
      <c r="AM1134" s="64">
        <f>AL1134*Параметри!$M$35/18</f>
        <v>0</v>
      </c>
      <c r="AN1134" s="29">
        <f>IF(AL1134=0,0,'Дані з ДІСО'!AW1134/SUM('Дані з ДІСО'!AU1134,'Дані з ДІСО'!AW1134))</f>
        <v>0</v>
      </c>
      <c r="AO1134" s="29">
        <f>(1+0.25*AN1134)*AM1134*Параметри!$K$51</f>
        <v>0</v>
      </c>
      <c r="AP1134" s="40">
        <f>ROUNDUP(('Дані з ДІСО'!AE1134+'Дані не з ДІСО'!E1134+'Дані не з ДІСО'!G1134)/Параметри!$K$69,0)</f>
        <v>0</v>
      </c>
      <c r="AQ1134" s="40">
        <f t="shared" si="158"/>
        <v>0</v>
      </c>
      <c r="AR1134" s="40">
        <f>IF(AP1134=0,0,('Дані з ДІСО'!AH1134+'Дані не з ДІСО'!G1134)/('Дані з ДІСО'!AE1134+'Дані не з ДІСО'!E1134+'Дані не з ДІСО'!G1134))</f>
        <v>0</v>
      </c>
      <c r="AS1134" s="29">
        <f>AQ1134*(1+0.25*AR1134)*Параметри!$K$51</f>
        <v>0</v>
      </c>
      <c r="AT1134" s="40">
        <f>ROUNDUP('Дані з ДІСО'!AF1134/Параметри!$K$70,0)</f>
        <v>0</v>
      </c>
      <c r="AU1134" s="40">
        <f t="shared" si="159"/>
        <v>0</v>
      </c>
      <c r="AV1134" s="40">
        <f>IF(AT1134=0,0,'Дані з ДІСО'!AI1134/'Дані з ДІСО'!AF1134)</f>
        <v>0</v>
      </c>
      <c r="AW1134" s="29">
        <f>AU1134*(1+0.25*AV1134)*Параметри!$K$51</f>
        <v>0</v>
      </c>
      <c r="AX1134" s="40">
        <f>ROUNDUP('Дані з ДІСО'!AR1134/Параметри!$K$29,0)</f>
        <v>0</v>
      </c>
      <c r="AY1134" s="40">
        <f>ROUNDUP('Дані з ДІСО'!AS1134/Параметри!$K$29,0)</f>
        <v>0</v>
      </c>
      <c r="AZ1134" s="40">
        <f>ROUNDUP('Дані з ДІСО'!AT1134/Параметри!$K$29,0)</f>
        <v>0</v>
      </c>
      <c r="BA1134" s="64">
        <f>(AX1134*Параметри!$K$32+AY1134*Параметри!$L$32+AZ1134*Параметри!$M$32)/18</f>
        <v>0</v>
      </c>
      <c r="BB1134" s="29">
        <f>(BA1134*Параметри!$K$51+SUM('Дані з ДІСО'!AR1134:AT1134)*Параметри!$K$48*Параметри!$K$20/1000)*Параметри!$K$74</f>
        <v>0</v>
      </c>
      <c r="BC1134" s="40">
        <f>ROUNDUP(('Дані не з ДІСО'!I1134+'Дані не з ДІСО'!K1134)/Параметри!$K$26,0)</f>
        <v>0</v>
      </c>
      <c r="BD1134" s="29">
        <f>BC1134*Параметри!$M$36/18</f>
        <v>0</v>
      </c>
      <c r="BE1134" s="40">
        <f>IF(BC1134=0,0,'Дані не з ДІСО'!K1134/('Дані не з ДІСО'!I1134+'Дані не з ДІСО'!K1134))</f>
        <v>0</v>
      </c>
      <c r="BF1134" s="29">
        <f>(1+0.25*BE1134)*BD1134*Параметри!$K$51</f>
        <v>0</v>
      </c>
      <c r="BG1134" s="40">
        <f>ROUNDUP('Дані не з ДІСО'!M1134/Параметри!$K$27,0)</f>
        <v>0</v>
      </c>
      <c r="BH1134" s="40">
        <f>BG1134*Параметри!$M$37/18</f>
        <v>0</v>
      </c>
      <c r="BI1134" s="29">
        <f>BH1134*Параметри!$K$51</f>
        <v>0</v>
      </c>
      <c r="BJ1134" s="29">
        <f>'Дані не з ДІСО'!N1134*Параметри!$K$76</f>
        <v>0</v>
      </c>
      <c r="BK1134" s="40">
        <f>ROUNDUP('Дані з ДІСО'!V1134/Параметри!$K$25,0)</f>
        <v>0</v>
      </c>
      <c r="BL1134" s="40">
        <f>ROUNDUP('Дані з ДІСО'!W1134/Параметри!$K$25,0)</f>
        <v>0</v>
      </c>
      <c r="BM1134" s="40">
        <f>ROUNDUP('Дані з ДІСО'!X1134/Параметри!$K$25,0)</f>
        <v>0</v>
      </c>
      <c r="BN1134" s="40">
        <f>(BK1134*Параметри!$K$34+BL1134*Параметри!$L$34+BM1134*Параметри!$M$34)/18</f>
        <v>0</v>
      </c>
      <c r="BO1134" s="40">
        <f>IF(K1134=0,0,'Дані з ДІСО'!AC1134/K1134)</f>
        <v>0</v>
      </c>
      <c r="BP1134" s="29">
        <f>(1+0.25*BO1134)*BN1134*Параметри!$K$51</f>
        <v>0</v>
      </c>
      <c r="BQ1134" s="29">
        <f>BP1134*'Коефіцієнти АТО'!U1134</f>
        <v>0</v>
      </c>
      <c r="BR1134" s="29">
        <f>K1134*(1+0.25*BO1134)*Параметри!$K$66*Параметри!$K$20/1000</f>
        <v>0</v>
      </c>
      <c r="BS1134" s="29">
        <f>(1+0.25*BO1134)*K1134*'Коефіцієнти АТО'!S1134*Параметри!$K$20/1000</f>
        <v>0</v>
      </c>
      <c r="BT1134" s="29">
        <f t="shared" si="160"/>
        <v>0</v>
      </c>
      <c r="BU1134" s="40">
        <f>ROUNDUP('Дані з ДІСО'!AG1134/Параметри!$K$71,0)</f>
        <v>0</v>
      </c>
      <c r="BV1134" s="40">
        <f t="shared" si="161"/>
        <v>0</v>
      </c>
      <c r="BW1134" s="40">
        <f>IF('Дані з ДІСО'!AG1134=0,0,'Дані з ДІСО'!AJ1134/'Дані з ДІСО'!AG1134)</f>
        <v>0</v>
      </c>
      <c r="BX1134" s="29">
        <f>BV1134*(1+0.25*BW1134)*Параметри!$K$51</f>
        <v>0</v>
      </c>
      <c r="BY1134" s="29">
        <f>ROUND(IF(Параметри!$K$77="No",CC1134,CC1134*Параметри!$K$78)+AG1134,1)</f>
        <v>12999.5</v>
      </c>
      <c r="BZ1134" s="29">
        <f>ROUND(IF(Параметри!$K$77="No",BF1134,BF1134*Параметри!$K$78),1)</f>
        <v>0</v>
      </c>
      <c r="CA1134" s="29">
        <f>ROUND(IF(Параметри!$K$77="No",BI1134,BI1134*Параметри!$K$78),1)</f>
        <v>0</v>
      </c>
      <c r="CB1134" s="29">
        <f>ROUND(IF(Параметри!$K$77="No",BJ1134,BJ1134*Параметри!$K$78),1)</f>
        <v>0</v>
      </c>
      <c r="CC1134" s="29">
        <f t="shared" si="155"/>
        <v>14443.853829359481</v>
      </c>
    </row>
    <row r="1135" spans="1:81">
      <c r="A1135" s="9">
        <v>1134</v>
      </c>
      <c r="B1135" s="9" t="s">
        <v>3176</v>
      </c>
      <c r="C1135" s="9" t="s">
        <v>3146</v>
      </c>
      <c r="D1135" s="9" t="s">
        <v>4172</v>
      </c>
      <c r="E1135" s="9" t="s">
        <v>78</v>
      </c>
      <c r="F1135" s="9" t="s">
        <v>4185</v>
      </c>
      <c r="G1135" s="9" t="s">
        <v>2360</v>
      </c>
      <c r="H1135" s="29">
        <f>SUM('Дані з ДІСО'!J1135:L1135)</f>
        <v>8449.5</v>
      </c>
      <c r="I1135" s="29">
        <f>SUM('Дані з ДІСО'!G1135:I1135)</f>
        <v>364</v>
      </c>
      <c r="J1135" s="29">
        <f>SUM('Дані з ДІСО'!P1135:R1135)</f>
        <v>0</v>
      </c>
      <c r="K1135" s="29">
        <f>SUM('Дані з ДІСО'!V1135:X1135)</f>
        <v>0</v>
      </c>
      <c r="L1135" s="40">
        <f>ROUNDUP('Дані з ДІСО'!J1135/'Коефіцієнти АТО'!$R1135,0)</f>
        <v>164</v>
      </c>
      <c r="M1135" s="40">
        <f>ROUNDUP('Дані з ДІСО'!K1135/'Коефіцієнти АТО'!$R1135,0)</f>
        <v>220</v>
      </c>
      <c r="N1135" s="40">
        <f>ROUNDUP('Дані з ДІСО'!L1135/'Коефіцієнти АТО'!$R1135,0)</f>
        <v>50</v>
      </c>
      <c r="O1135" s="59">
        <f>(L1135*Параметри!$K$32+M1135*Параметри!$L$32+N1135*Параметри!$M$32)/18</f>
        <v>707.83333333333337</v>
      </c>
      <c r="P1135" s="41">
        <f>IF(H1135=0,"",'Дані з ДІСО'!Y1135/H1135)</f>
        <v>0</v>
      </c>
      <c r="Q1135" s="29">
        <f>IF(H1135=0,"",(1+0.25*P1135)*O1135*Параметри!$K$51)</f>
        <v>144978.57264086534</v>
      </c>
      <c r="R1135" s="29">
        <f>IF(H1135=0,"",Q1135*'Коефіцієнти АТО'!T1135)</f>
        <v>2464.6357348947108</v>
      </c>
      <c r="S1135" s="29">
        <f>IF(H1135=0,"",H1135*(1+0.25*P1135)*Параметри!$K$66*Параметри!$K$20/1000)</f>
        <v>0</v>
      </c>
      <c r="T1135" s="29">
        <f>IF(H1135=0,"",H1135*(1+0.25*P1135)*'Коефіцієнти АТО'!$S1135*Параметри!$K$20/1000)</f>
        <v>26536.301708657214</v>
      </c>
      <c r="U1135" s="29">
        <f t="shared" si="156"/>
        <v>173979.51008441727</v>
      </c>
      <c r="V1135" s="29">
        <f t="shared" si="157"/>
        <v>173979.51008441727</v>
      </c>
      <c r="W1135" s="40">
        <f>ROUNDUP('Дані з ДІСО'!P1135/Параметри!$K$24,0)</f>
        <v>0</v>
      </c>
      <c r="X1135" s="40">
        <f>ROUNDUP('Дані з ДІСО'!Q1135/Параметри!$K$24,0)</f>
        <v>0</v>
      </c>
      <c r="Y1135" s="40">
        <f>ROUNDUP('Дані з ДІСО'!R1135/Параметри!$K$24,0)</f>
        <v>0</v>
      </c>
      <c r="Z1135" s="59">
        <f>(W1135*Параметри!$K$33+X1135*Параметри!$L$33+Y1135*Параметри!$M$33)/18</f>
        <v>0</v>
      </c>
      <c r="AA1135" s="41">
        <f>IF(J1135=0,0,'Дані з ДІСО'!AA1135/J1135)</f>
        <v>0</v>
      </c>
      <c r="AB1135" s="29">
        <f>(1+0.25*AA1135)*Z1135*Параметри!$K$51</f>
        <v>0</v>
      </c>
      <c r="AC1135" s="29">
        <f>AB1135*'Коефіцієнти АТО'!U1135</f>
        <v>0</v>
      </c>
      <c r="AD1135" s="29">
        <f>J1135*(1+0.25*AA1135)*Параметри!$K$66*Параметри!$K$20/1000</f>
        <v>0</v>
      </c>
      <c r="AE1135" s="29">
        <f>(1+0.25*AA1135)*J1135*'Коефіцієнти АТО'!S1135*Параметри!$K$20/1000</f>
        <v>0</v>
      </c>
      <c r="AF1135" s="29">
        <f t="shared" si="153"/>
        <v>0</v>
      </c>
      <c r="AG1135" s="29">
        <v>0</v>
      </c>
      <c r="AH1135" s="40">
        <v>55</v>
      </c>
      <c r="AI1135" s="40">
        <v>0</v>
      </c>
      <c r="AJ1135" s="40">
        <f t="shared" si="154"/>
        <v>0</v>
      </c>
      <c r="AK1135" s="29">
        <f>(AH1135+AI1135)*(1+0.25*AJ1135)*Параметри!$K$53</f>
        <v>9868.6101632800019</v>
      </c>
      <c r="AL1135" s="29">
        <f>ROUNDUP(('Дані з ДІСО'!AU1135+'Дані з ДІСО'!AW1135)/Параметри!$K$28,0)</f>
        <v>0</v>
      </c>
      <c r="AM1135" s="64">
        <f>AL1135*Параметри!$M$35/18</f>
        <v>0</v>
      </c>
      <c r="AN1135" s="29">
        <f>IF(AL1135=0,0,'Дані з ДІСО'!AW1135/SUM('Дані з ДІСО'!AU1135,'Дані з ДІСО'!AW1135))</f>
        <v>0</v>
      </c>
      <c r="AO1135" s="29">
        <f>(1+0.25*AN1135)*AM1135*Параметри!$K$51</f>
        <v>0</v>
      </c>
      <c r="AP1135" s="40">
        <f>ROUNDUP(('Дані з ДІСО'!AE1135+'Дані не з ДІСО'!E1135+'Дані не з ДІСО'!G1135)/Параметри!$K$69,0)</f>
        <v>0</v>
      </c>
      <c r="AQ1135" s="40">
        <f t="shared" si="158"/>
        <v>0</v>
      </c>
      <c r="AR1135" s="40">
        <f>IF(AP1135=0,0,('Дані з ДІСО'!AH1135+'Дані не з ДІСО'!G1135)/('Дані з ДІСО'!AE1135+'Дані не з ДІСО'!E1135+'Дані не з ДІСО'!G1135))</f>
        <v>0</v>
      </c>
      <c r="AS1135" s="29">
        <f>AQ1135*(1+0.25*AR1135)*Параметри!$K$51</f>
        <v>0</v>
      </c>
      <c r="AT1135" s="40">
        <f>ROUNDUP('Дані з ДІСО'!AF1135/Параметри!$K$70,0)</f>
        <v>0</v>
      </c>
      <c r="AU1135" s="40">
        <f t="shared" si="159"/>
        <v>0</v>
      </c>
      <c r="AV1135" s="40">
        <f>IF(AT1135=0,0,'Дані з ДІСО'!AI1135/'Дані з ДІСО'!AF1135)</f>
        <v>0</v>
      </c>
      <c r="AW1135" s="29">
        <f>AU1135*(1+0.25*AV1135)*Параметри!$K$51</f>
        <v>0</v>
      </c>
      <c r="AX1135" s="40">
        <f>ROUNDUP('Дані з ДІСО'!AR1135/Параметри!$K$29,0)</f>
        <v>0</v>
      </c>
      <c r="AY1135" s="40">
        <f>ROUNDUP('Дані з ДІСО'!AS1135/Параметри!$K$29,0)</f>
        <v>0</v>
      </c>
      <c r="AZ1135" s="40">
        <f>ROUNDUP('Дані з ДІСО'!AT1135/Параметри!$K$29,0)</f>
        <v>0</v>
      </c>
      <c r="BA1135" s="64">
        <f>(AX1135*Параметри!$K$32+AY1135*Параметри!$L$32+AZ1135*Параметри!$M$32)/18</f>
        <v>0</v>
      </c>
      <c r="BB1135" s="29">
        <f>(BA1135*Параметри!$K$51+SUM('Дані з ДІСО'!AR1135:AT1135)*Параметри!$K$48*Параметри!$K$20/1000)*Параметри!$K$74</f>
        <v>0</v>
      </c>
      <c r="BC1135" s="40">
        <f>ROUNDUP(('Дані не з ДІСО'!I1135+'Дані не з ДІСО'!K1135)/Параметри!$K$26,0)</f>
        <v>0</v>
      </c>
      <c r="BD1135" s="29">
        <f>BC1135*Параметри!$M$36/18</f>
        <v>0</v>
      </c>
      <c r="BE1135" s="40">
        <f>IF(BC1135=0,0,'Дані не з ДІСО'!K1135/('Дані не з ДІСО'!I1135+'Дані не з ДІСО'!K1135))</f>
        <v>0</v>
      </c>
      <c r="BF1135" s="29">
        <f>(1+0.25*BE1135)*BD1135*Параметри!$K$51</f>
        <v>0</v>
      </c>
      <c r="BG1135" s="40">
        <f>ROUNDUP('Дані не з ДІСО'!M1135/Параметри!$K$27,0)</f>
        <v>0</v>
      </c>
      <c r="BH1135" s="40">
        <f>BG1135*Параметри!$M$37/18</f>
        <v>0</v>
      </c>
      <c r="BI1135" s="29">
        <f>BH1135*Параметри!$K$51</f>
        <v>0</v>
      </c>
      <c r="BJ1135" s="29">
        <f>'Дані не з ДІСО'!N1135*Параметри!$K$76</f>
        <v>0</v>
      </c>
      <c r="BK1135" s="40">
        <f>ROUNDUP('Дані з ДІСО'!V1135/Параметри!$K$25,0)</f>
        <v>0</v>
      </c>
      <c r="BL1135" s="40">
        <f>ROUNDUP('Дані з ДІСО'!W1135/Параметри!$K$25,0)</f>
        <v>0</v>
      </c>
      <c r="BM1135" s="40">
        <f>ROUNDUP('Дані з ДІСО'!X1135/Параметри!$K$25,0)</f>
        <v>0</v>
      </c>
      <c r="BN1135" s="40">
        <f>(BK1135*Параметри!$K$34+BL1135*Параметри!$L$34+BM1135*Параметри!$M$34)/18</f>
        <v>0</v>
      </c>
      <c r="BO1135" s="40">
        <f>IF(K1135=0,0,'Дані з ДІСО'!AC1135/K1135)</f>
        <v>0</v>
      </c>
      <c r="BP1135" s="29">
        <f>(1+0.25*BO1135)*BN1135*Параметри!$K$51</f>
        <v>0</v>
      </c>
      <c r="BQ1135" s="29">
        <f>BP1135*'Коефіцієнти АТО'!U1135</f>
        <v>0</v>
      </c>
      <c r="BR1135" s="29">
        <f>K1135*(1+0.25*BO1135)*Параметри!$K$66*Параметри!$K$20/1000</f>
        <v>0</v>
      </c>
      <c r="BS1135" s="29">
        <f>(1+0.25*BO1135)*K1135*'Коефіцієнти АТО'!S1135*Параметри!$K$20/1000</f>
        <v>0</v>
      </c>
      <c r="BT1135" s="29">
        <f t="shared" si="160"/>
        <v>0</v>
      </c>
      <c r="BU1135" s="40">
        <f>ROUNDUP('Дані з ДІСО'!AG1135/Параметри!$K$71,0)</f>
        <v>0</v>
      </c>
      <c r="BV1135" s="40">
        <f t="shared" si="161"/>
        <v>0</v>
      </c>
      <c r="BW1135" s="40">
        <f>IF('Дані з ДІСО'!AG1135=0,0,'Дані з ДІСО'!AJ1135/'Дані з ДІСО'!AG1135)</f>
        <v>0</v>
      </c>
      <c r="BX1135" s="29">
        <f>BV1135*(1+0.25*BW1135)*Параметри!$K$51</f>
        <v>0</v>
      </c>
      <c r="BY1135" s="29">
        <f>ROUND(IF(Параметри!$K$77="No",CC1135,CC1135*Параметри!$K$78)+AG1135,1)</f>
        <v>165463.29999999999</v>
      </c>
      <c r="BZ1135" s="29">
        <f>ROUND(IF(Параметри!$K$77="No",BF1135,BF1135*Параметри!$K$78),1)</f>
        <v>0</v>
      </c>
      <c r="CA1135" s="29">
        <f>ROUND(IF(Параметри!$K$77="No",BI1135,BI1135*Параметри!$K$78),1)</f>
        <v>0</v>
      </c>
      <c r="CB1135" s="29">
        <f>ROUND(IF(Параметри!$K$77="No",BJ1135,BJ1135*Параметри!$K$78),1)</f>
        <v>0</v>
      </c>
      <c r="CC1135" s="29">
        <f t="shared" si="155"/>
        <v>183848.12024769728</v>
      </c>
    </row>
    <row r="1136" spans="1:81">
      <c r="A1136" s="9">
        <v>1135</v>
      </c>
      <c r="B1136" s="9" t="s">
        <v>3176</v>
      </c>
      <c r="C1136" s="9" t="s">
        <v>3146</v>
      </c>
      <c r="D1136" s="9" t="s">
        <v>4172</v>
      </c>
      <c r="E1136" s="9" t="s">
        <v>78</v>
      </c>
      <c r="F1136" s="9" t="s">
        <v>4186</v>
      </c>
      <c r="G1136" s="9" t="s">
        <v>2362</v>
      </c>
      <c r="H1136" s="29">
        <f>SUM('Дані з ДІСО'!J1136:L1136)</f>
        <v>3618.5</v>
      </c>
      <c r="I1136" s="29">
        <f>SUM('Дані з ДІСО'!G1136:I1136)</f>
        <v>143</v>
      </c>
      <c r="J1136" s="29">
        <f>SUM('Дані з ДІСО'!P1136:R1136)</f>
        <v>0</v>
      </c>
      <c r="K1136" s="29">
        <f>SUM('Дані з ДІСО'!V1136:X1136)</f>
        <v>0</v>
      </c>
      <c r="L1136" s="40">
        <f>ROUNDUP('Дані з ДІСО'!J1136/'Коефіцієнти АТО'!$R1136,0)</f>
        <v>48</v>
      </c>
      <c r="M1136" s="40">
        <f>ROUNDUP('Дані з ДІСО'!K1136/'Коефіцієнти АТО'!$R1136,0)</f>
        <v>82</v>
      </c>
      <c r="N1136" s="40">
        <f>ROUNDUP('Дані з ДІСО'!L1136/'Коефіцієнти АТО'!$R1136,0)</f>
        <v>19</v>
      </c>
      <c r="O1136" s="59">
        <f>(L1136*Параметри!$K$32+M1136*Параметри!$L$32+N1136*Параметри!$M$32)/18</f>
        <v>247.77222222222221</v>
      </c>
      <c r="P1136" s="41">
        <f>IF(H1136=0,"",'Дані з ДІСО'!Y1136/H1136)</f>
        <v>0</v>
      </c>
      <c r="Q1136" s="29">
        <f>IF(H1136=0,"",(1+0.25*P1136)*O1136*Параметри!$K$51)</f>
        <v>50748.75881963702</v>
      </c>
      <c r="R1136" s="29">
        <f>IF(H1136=0,"",Q1136*'Коефіцієнти АТО'!T1136)</f>
        <v>5074.8758819637023</v>
      </c>
      <c r="S1136" s="29">
        <f>IF(H1136=0,"",H1136*(1+0.25*P1136)*Параметри!$K$66*Параметри!$K$20/1000)</f>
        <v>0</v>
      </c>
      <c r="T1136" s="29">
        <f>IF(H1136=0,"",H1136*(1+0.25*P1136)*'Коефіцієнти АТО'!$S1136*Параметри!$K$20/1000)</f>
        <v>7920.4865192089583</v>
      </c>
      <c r="U1136" s="29">
        <f t="shared" si="156"/>
        <v>63744.121220809677</v>
      </c>
      <c r="V1136" s="29">
        <f t="shared" si="157"/>
        <v>63744.121220809677</v>
      </c>
      <c r="W1136" s="40">
        <f>ROUNDUP('Дані з ДІСО'!P1136/Параметри!$K$24,0)</f>
        <v>0</v>
      </c>
      <c r="X1136" s="40">
        <f>ROUNDUP('Дані з ДІСО'!Q1136/Параметри!$K$24,0)</f>
        <v>0</v>
      </c>
      <c r="Y1136" s="40">
        <f>ROUNDUP('Дані з ДІСО'!R1136/Параметри!$K$24,0)</f>
        <v>0</v>
      </c>
      <c r="Z1136" s="59">
        <f>(W1136*Параметри!$K$33+X1136*Параметри!$L$33+Y1136*Параметри!$M$33)/18</f>
        <v>0</v>
      </c>
      <c r="AA1136" s="41">
        <f>IF(J1136=0,0,'Дані з ДІСО'!AA1136/J1136)</f>
        <v>0</v>
      </c>
      <c r="AB1136" s="29">
        <f>(1+0.25*AA1136)*Z1136*Параметри!$K$51</f>
        <v>0</v>
      </c>
      <c r="AC1136" s="29">
        <f>AB1136*'Коефіцієнти АТО'!U1136</f>
        <v>0</v>
      </c>
      <c r="AD1136" s="29">
        <f>J1136*(1+0.25*AA1136)*Параметри!$K$66*Параметри!$K$20/1000</f>
        <v>0</v>
      </c>
      <c r="AE1136" s="29">
        <f>(1+0.25*AA1136)*J1136*'Коефіцієнти АТО'!S1136*Параметри!$K$20/1000</f>
        <v>0</v>
      </c>
      <c r="AF1136" s="29">
        <f t="shared" si="153"/>
        <v>0</v>
      </c>
      <c r="AG1136" s="29">
        <v>0</v>
      </c>
      <c r="AH1136" s="40">
        <v>15</v>
      </c>
      <c r="AI1136" s="40">
        <v>0</v>
      </c>
      <c r="AJ1136" s="40">
        <f t="shared" si="154"/>
        <v>0</v>
      </c>
      <c r="AK1136" s="29">
        <f>(AH1136+AI1136)*(1+0.25*AJ1136)*Параметри!$K$53</f>
        <v>2691.4391354400009</v>
      </c>
      <c r="AL1136" s="29">
        <f>ROUNDUP(('Дані з ДІСО'!AU1136+'Дані з ДІСО'!AW1136)/Параметри!$K$28,0)</f>
        <v>0</v>
      </c>
      <c r="AM1136" s="64">
        <f>AL1136*Параметри!$M$35/18</f>
        <v>0</v>
      </c>
      <c r="AN1136" s="29">
        <f>IF(AL1136=0,0,'Дані з ДІСО'!AW1136/SUM('Дані з ДІСО'!AU1136,'Дані з ДІСО'!AW1136))</f>
        <v>0</v>
      </c>
      <c r="AO1136" s="29">
        <f>(1+0.25*AN1136)*AM1136*Параметри!$K$51</f>
        <v>0</v>
      </c>
      <c r="AP1136" s="40">
        <f>ROUNDUP(('Дані з ДІСО'!AE1136+'Дані не з ДІСО'!E1136+'Дані не з ДІСО'!G1136)/Параметри!$K$69,0)</f>
        <v>0</v>
      </c>
      <c r="AQ1136" s="40">
        <f t="shared" si="158"/>
        <v>0</v>
      </c>
      <c r="AR1136" s="40">
        <f>IF(AP1136=0,0,('Дані з ДІСО'!AH1136+'Дані не з ДІСО'!G1136)/('Дані з ДІСО'!AE1136+'Дані не з ДІСО'!E1136+'Дані не з ДІСО'!G1136))</f>
        <v>0</v>
      </c>
      <c r="AS1136" s="29">
        <f>AQ1136*(1+0.25*AR1136)*Параметри!$K$51</f>
        <v>0</v>
      </c>
      <c r="AT1136" s="40">
        <f>ROUNDUP('Дані з ДІСО'!AF1136/Параметри!$K$70,0)</f>
        <v>0</v>
      </c>
      <c r="AU1136" s="40">
        <f t="shared" si="159"/>
        <v>0</v>
      </c>
      <c r="AV1136" s="40">
        <f>IF(AT1136=0,0,'Дані з ДІСО'!AI1136/'Дані з ДІСО'!AF1136)</f>
        <v>0</v>
      </c>
      <c r="AW1136" s="29">
        <f>AU1136*(1+0.25*AV1136)*Параметри!$K$51</f>
        <v>0</v>
      </c>
      <c r="AX1136" s="40">
        <f>ROUNDUP('Дані з ДІСО'!AR1136/Параметри!$K$29,0)</f>
        <v>0</v>
      </c>
      <c r="AY1136" s="40">
        <f>ROUNDUP('Дані з ДІСО'!AS1136/Параметри!$K$29,0)</f>
        <v>0</v>
      </c>
      <c r="AZ1136" s="40">
        <f>ROUNDUP('Дані з ДІСО'!AT1136/Параметри!$K$29,0)</f>
        <v>0</v>
      </c>
      <c r="BA1136" s="64">
        <f>(AX1136*Параметри!$K$32+AY1136*Параметри!$L$32+AZ1136*Параметри!$M$32)/18</f>
        <v>0</v>
      </c>
      <c r="BB1136" s="29">
        <f>(BA1136*Параметри!$K$51+SUM('Дані з ДІСО'!AR1136:AT1136)*Параметри!$K$48*Параметри!$K$20/1000)*Параметри!$K$74</f>
        <v>0</v>
      </c>
      <c r="BC1136" s="40">
        <f>ROUNDUP(('Дані не з ДІСО'!I1136+'Дані не з ДІСО'!K1136)/Параметри!$K$26,0)</f>
        <v>0</v>
      </c>
      <c r="BD1136" s="29">
        <f>BC1136*Параметри!$M$36/18</f>
        <v>0</v>
      </c>
      <c r="BE1136" s="40">
        <f>IF(BC1136=0,0,'Дані не з ДІСО'!K1136/('Дані не з ДІСО'!I1136+'Дані не з ДІСО'!K1136))</f>
        <v>0</v>
      </c>
      <c r="BF1136" s="29">
        <f>(1+0.25*BE1136)*BD1136*Параметри!$K$51</f>
        <v>0</v>
      </c>
      <c r="BG1136" s="40">
        <f>ROUNDUP('Дані не з ДІСО'!M1136/Параметри!$K$27,0)</f>
        <v>0</v>
      </c>
      <c r="BH1136" s="40">
        <f>BG1136*Параметри!$M$37/18</f>
        <v>0</v>
      </c>
      <c r="BI1136" s="29">
        <f>BH1136*Параметри!$K$51</f>
        <v>0</v>
      </c>
      <c r="BJ1136" s="29">
        <f>'Дані не з ДІСО'!N1136*Параметри!$K$76</f>
        <v>0</v>
      </c>
      <c r="BK1136" s="40">
        <f>ROUNDUP('Дані з ДІСО'!V1136/Параметри!$K$25,0)</f>
        <v>0</v>
      </c>
      <c r="BL1136" s="40">
        <f>ROUNDUP('Дані з ДІСО'!W1136/Параметри!$K$25,0)</f>
        <v>0</v>
      </c>
      <c r="BM1136" s="40">
        <f>ROUNDUP('Дані з ДІСО'!X1136/Параметри!$K$25,0)</f>
        <v>0</v>
      </c>
      <c r="BN1136" s="40">
        <f>(BK1136*Параметри!$K$34+BL1136*Параметри!$L$34+BM1136*Параметри!$M$34)/18</f>
        <v>0</v>
      </c>
      <c r="BO1136" s="40">
        <f>IF(K1136=0,0,'Дані з ДІСО'!AC1136/K1136)</f>
        <v>0</v>
      </c>
      <c r="BP1136" s="29">
        <f>(1+0.25*BO1136)*BN1136*Параметри!$K$51</f>
        <v>0</v>
      </c>
      <c r="BQ1136" s="29">
        <f>BP1136*'Коефіцієнти АТО'!U1136</f>
        <v>0</v>
      </c>
      <c r="BR1136" s="29">
        <f>K1136*(1+0.25*BO1136)*Параметри!$K$66*Параметри!$K$20/1000</f>
        <v>0</v>
      </c>
      <c r="BS1136" s="29">
        <f>(1+0.25*BO1136)*K1136*'Коефіцієнти АТО'!S1136*Параметри!$K$20/1000</f>
        <v>0</v>
      </c>
      <c r="BT1136" s="29">
        <f t="shared" si="160"/>
        <v>0</v>
      </c>
      <c r="BU1136" s="40">
        <f>ROUNDUP('Дані з ДІСО'!AG1136/Параметри!$K$71,0)</f>
        <v>0</v>
      </c>
      <c r="BV1136" s="40">
        <f t="shared" si="161"/>
        <v>0</v>
      </c>
      <c r="BW1136" s="40">
        <f>IF('Дані з ДІСО'!AG1136=0,0,'Дані з ДІСО'!AJ1136/'Дані з ДІСО'!AG1136)</f>
        <v>0</v>
      </c>
      <c r="BX1136" s="29">
        <f>BV1136*(1+0.25*BW1136)*Параметри!$K$51</f>
        <v>0</v>
      </c>
      <c r="BY1136" s="29">
        <f>ROUND(IF(Параметри!$K$77="No",CC1136,CC1136*Параметри!$K$78)+AG1136,1)</f>
        <v>59792</v>
      </c>
      <c r="BZ1136" s="29">
        <f>ROUND(IF(Параметри!$K$77="No",BF1136,BF1136*Параметри!$K$78),1)</f>
        <v>0</v>
      </c>
      <c r="CA1136" s="29">
        <f>ROUND(IF(Параметри!$K$77="No",BI1136,BI1136*Параметри!$K$78),1)</f>
        <v>0</v>
      </c>
      <c r="CB1136" s="29">
        <f>ROUND(IF(Параметри!$K$77="No",BJ1136,BJ1136*Параметри!$K$78),1)</f>
        <v>0</v>
      </c>
      <c r="CC1136" s="29">
        <f t="shared" si="155"/>
        <v>66435.560356249684</v>
      </c>
    </row>
    <row r="1137" spans="1:81">
      <c r="A1137" s="9">
        <v>1136</v>
      </c>
      <c r="B1137" s="9" t="s">
        <v>3148</v>
      </c>
      <c r="C1137" s="9" t="s">
        <v>3148</v>
      </c>
      <c r="D1137" s="9" t="s">
        <v>4172</v>
      </c>
      <c r="E1137" s="9" t="s">
        <v>24</v>
      </c>
      <c r="F1137" s="9" t="s">
        <v>4187</v>
      </c>
      <c r="G1137" s="9" t="s">
        <v>2364</v>
      </c>
      <c r="H1137" s="29">
        <f>SUM('Дані з ДІСО'!J1137:L1137)</f>
        <v>492</v>
      </c>
      <c r="I1137" s="29">
        <f>SUM('Дані з ДІСО'!G1137:I1137)</f>
        <v>44</v>
      </c>
      <c r="J1137" s="29">
        <f>SUM('Дані з ДІСО'!P1137:R1137)</f>
        <v>0</v>
      </c>
      <c r="K1137" s="29">
        <f>SUM('Дані з ДІСО'!V1137:X1137)</f>
        <v>0</v>
      </c>
      <c r="L1137" s="40">
        <f>ROUNDUP('Дані з ДІСО'!J1137/'Коефіцієнти АТО'!$R1137,0)</f>
        <v>18</v>
      </c>
      <c r="M1137" s="40">
        <f>ROUNDUP('Дані з ДІСО'!K1137/'Коефіцієнти АТО'!$R1137,0)</f>
        <v>27</v>
      </c>
      <c r="N1137" s="40">
        <f>ROUNDUP('Дані з ДІСО'!L1137/'Коефіцієнти АТО'!$R1137,0)</f>
        <v>5</v>
      </c>
      <c r="O1137" s="59">
        <f>(L1137*Параметри!$K$32+M1137*Параметри!$L$32+N1137*Параметри!$M$32)/18</f>
        <v>81.911111111111111</v>
      </c>
      <c r="P1137" s="41">
        <f>IF(H1137=0,"",'Дані з ДІСО'!Y1137/H1137)</f>
        <v>0</v>
      </c>
      <c r="Q1137" s="29">
        <f>IF(H1137=0,"",(1+0.25*P1137)*O1137*Параметри!$K$51)</f>
        <v>16777.05105577991</v>
      </c>
      <c r="R1137" s="29">
        <f>IF(H1137=0,"",Q1137*'Коефіцієнти АТО'!T1137)</f>
        <v>285.20986794825848</v>
      </c>
      <c r="S1137" s="29">
        <f>IF(H1137=0,"",H1137*(1+0.25*P1137)*Параметри!$K$66*Параметри!$K$20/1000)</f>
        <v>0</v>
      </c>
      <c r="T1137" s="29">
        <f>IF(H1137=0,"",H1137*(1+0.25*P1137)*'Коефіцієнти АТО'!$S1137*Параметри!$K$20/1000)</f>
        <v>2481.6265023928099</v>
      </c>
      <c r="U1137" s="29">
        <f t="shared" si="156"/>
        <v>19543.887426120978</v>
      </c>
      <c r="V1137" s="29">
        <f t="shared" si="157"/>
        <v>19543.887426120978</v>
      </c>
      <c r="W1137" s="40">
        <f>ROUNDUP('Дані з ДІСО'!P1137/Параметри!$K$24,0)</f>
        <v>0</v>
      </c>
      <c r="X1137" s="40">
        <f>ROUNDUP('Дані з ДІСО'!Q1137/Параметри!$K$24,0)</f>
        <v>0</v>
      </c>
      <c r="Y1137" s="40">
        <f>ROUNDUP('Дані з ДІСО'!R1137/Параметри!$K$24,0)</f>
        <v>0</v>
      </c>
      <c r="Z1137" s="59">
        <f>(W1137*Параметри!$K$33+X1137*Параметри!$L$33+Y1137*Параметри!$M$33)/18</f>
        <v>0</v>
      </c>
      <c r="AA1137" s="41">
        <f>IF(J1137=0,0,'Дані з ДІСО'!AA1137/J1137)</f>
        <v>0</v>
      </c>
      <c r="AB1137" s="29">
        <f>(1+0.25*AA1137)*Z1137*Параметри!$K$51</f>
        <v>0</v>
      </c>
      <c r="AC1137" s="29">
        <f>AB1137*'Коефіцієнти АТО'!U1137</f>
        <v>0</v>
      </c>
      <c r="AD1137" s="29">
        <f>J1137*(1+0.25*AA1137)*Параметри!$K$66*Параметри!$K$20/1000</f>
        <v>0</v>
      </c>
      <c r="AE1137" s="29">
        <f>(1+0.25*AA1137)*J1137*'Коефіцієнти АТО'!S1137*Параметри!$K$20/1000</f>
        <v>0</v>
      </c>
      <c r="AF1137" s="29">
        <f t="shared" si="153"/>
        <v>0</v>
      </c>
      <c r="AG1137" s="29">
        <v>0</v>
      </c>
      <c r="AH1137" s="40">
        <v>2</v>
      </c>
      <c r="AI1137" s="40">
        <v>0</v>
      </c>
      <c r="AJ1137" s="40">
        <f t="shared" si="154"/>
        <v>0</v>
      </c>
      <c r="AK1137" s="29">
        <f>(AH1137+AI1137)*(1+0.25*AJ1137)*Параметри!$K$53</f>
        <v>358.85855139200009</v>
      </c>
      <c r="AL1137" s="29">
        <f>ROUNDUP(('Дані з ДІСО'!AU1137+'Дані з ДІСО'!AW1137)/Параметри!$K$28,0)</f>
        <v>0</v>
      </c>
      <c r="AM1137" s="64">
        <f>AL1137*Параметри!$M$35/18</f>
        <v>0</v>
      </c>
      <c r="AN1137" s="29">
        <f>IF(AL1137=0,0,'Дані з ДІСО'!AW1137/SUM('Дані з ДІСО'!AU1137,'Дані з ДІСО'!AW1137))</f>
        <v>0</v>
      </c>
      <c r="AO1137" s="29">
        <f>(1+0.25*AN1137)*AM1137*Параметри!$K$51</f>
        <v>0</v>
      </c>
      <c r="AP1137" s="40">
        <f>ROUNDUP(('Дані з ДІСО'!AE1137+'Дані не з ДІСО'!E1137+'Дані не з ДІСО'!G1137)/Параметри!$K$69,0)</f>
        <v>0</v>
      </c>
      <c r="AQ1137" s="40">
        <f t="shared" si="158"/>
        <v>0</v>
      </c>
      <c r="AR1137" s="40">
        <f>IF(AP1137=0,0,('Дані з ДІСО'!AH1137+'Дані не з ДІСО'!G1137)/('Дані з ДІСО'!AE1137+'Дані не з ДІСО'!E1137+'Дані не з ДІСО'!G1137))</f>
        <v>0</v>
      </c>
      <c r="AS1137" s="29">
        <f>AQ1137*(1+0.25*AR1137)*Параметри!$K$51</f>
        <v>0</v>
      </c>
      <c r="AT1137" s="40">
        <f>ROUNDUP('Дані з ДІСО'!AF1137/Параметри!$K$70,0)</f>
        <v>0</v>
      </c>
      <c r="AU1137" s="40">
        <f t="shared" si="159"/>
        <v>0</v>
      </c>
      <c r="AV1137" s="40">
        <f>IF(AT1137=0,0,'Дані з ДІСО'!AI1137/'Дані з ДІСО'!AF1137)</f>
        <v>0</v>
      </c>
      <c r="AW1137" s="29">
        <f>AU1137*(1+0.25*AV1137)*Параметри!$K$51</f>
        <v>0</v>
      </c>
      <c r="AX1137" s="40">
        <f>ROUNDUP('Дані з ДІСО'!AR1137/Параметри!$K$29,0)</f>
        <v>0</v>
      </c>
      <c r="AY1137" s="40">
        <f>ROUNDUP('Дані з ДІСО'!AS1137/Параметри!$K$29,0)</f>
        <v>0</v>
      </c>
      <c r="AZ1137" s="40">
        <f>ROUNDUP('Дані з ДІСО'!AT1137/Параметри!$K$29,0)</f>
        <v>0</v>
      </c>
      <c r="BA1137" s="64">
        <f>(AX1137*Параметри!$K$32+AY1137*Параметри!$L$32+AZ1137*Параметри!$M$32)/18</f>
        <v>0</v>
      </c>
      <c r="BB1137" s="29">
        <f>(BA1137*Параметри!$K$51+SUM('Дані з ДІСО'!AR1137:AT1137)*Параметри!$K$48*Параметри!$K$20/1000)*Параметри!$K$74</f>
        <v>0</v>
      </c>
      <c r="BC1137" s="40">
        <f>ROUNDUP(('Дані не з ДІСО'!I1137+'Дані не з ДІСО'!K1137)/Параметри!$K$26,0)</f>
        <v>0</v>
      </c>
      <c r="BD1137" s="29">
        <f>BC1137*Параметри!$M$36/18</f>
        <v>0</v>
      </c>
      <c r="BE1137" s="40">
        <f>IF(BC1137=0,0,'Дані не з ДІСО'!K1137/('Дані не з ДІСО'!I1137+'Дані не з ДІСО'!K1137))</f>
        <v>0</v>
      </c>
      <c r="BF1137" s="29">
        <f>(1+0.25*BE1137)*BD1137*Параметри!$K$51</f>
        <v>0</v>
      </c>
      <c r="BG1137" s="40">
        <f>ROUNDUP('Дані не з ДІСО'!M1137/Параметри!$K$27,0)</f>
        <v>0</v>
      </c>
      <c r="BH1137" s="40">
        <f>BG1137*Параметри!$M$37/18</f>
        <v>0</v>
      </c>
      <c r="BI1137" s="29">
        <f>BH1137*Параметри!$K$51</f>
        <v>0</v>
      </c>
      <c r="BJ1137" s="29">
        <f>'Дані не з ДІСО'!N1137*Параметри!$K$76</f>
        <v>0</v>
      </c>
      <c r="BK1137" s="40">
        <f>ROUNDUP('Дані з ДІСО'!V1137/Параметри!$K$25,0)</f>
        <v>0</v>
      </c>
      <c r="BL1137" s="40">
        <f>ROUNDUP('Дані з ДІСО'!W1137/Параметри!$K$25,0)</f>
        <v>0</v>
      </c>
      <c r="BM1137" s="40">
        <f>ROUNDUP('Дані з ДІСО'!X1137/Параметри!$K$25,0)</f>
        <v>0</v>
      </c>
      <c r="BN1137" s="40">
        <f>(BK1137*Параметри!$K$34+BL1137*Параметри!$L$34+BM1137*Параметри!$M$34)/18</f>
        <v>0</v>
      </c>
      <c r="BO1137" s="40">
        <f>IF(K1137=0,0,'Дані з ДІСО'!AC1137/K1137)</f>
        <v>0</v>
      </c>
      <c r="BP1137" s="29">
        <f>(1+0.25*BO1137)*BN1137*Параметри!$K$51</f>
        <v>0</v>
      </c>
      <c r="BQ1137" s="29">
        <f>BP1137*'Коефіцієнти АТО'!U1137</f>
        <v>0</v>
      </c>
      <c r="BR1137" s="29">
        <f>K1137*(1+0.25*BO1137)*Параметри!$K$66*Параметри!$K$20/1000</f>
        <v>0</v>
      </c>
      <c r="BS1137" s="29">
        <f>(1+0.25*BO1137)*K1137*'Коефіцієнти АТО'!S1137*Параметри!$K$20/1000</f>
        <v>0</v>
      </c>
      <c r="BT1137" s="29">
        <f t="shared" si="160"/>
        <v>0</v>
      </c>
      <c r="BU1137" s="40">
        <f>ROUNDUP('Дані з ДІСО'!AG1137/Параметри!$K$71,0)</f>
        <v>0</v>
      </c>
      <c r="BV1137" s="40">
        <f t="shared" si="161"/>
        <v>0</v>
      </c>
      <c r="BW1137" s="40">
        <f>IF('Дані з ДІСО'!AG1137=0,0,'Дані з ДІСО'!AJ1137/'Дані з ДІСО'!AG1137)</f>
        <v>0</v>
      </c>
      <c r="BX1137" s="29">
        <f>BV1137*(1+0.25*BW1137)*Параметри!$K$51</f>
        <v>0</v>
      </c>
      <c r="BY1137" s="29">
        <f>ROUND(IF(Параметри!$K$77="No",CC1137,CC1137*Параметри!$K$78)+AG1137,1)</f>
        <v>17912.5</v>
      </c>
      <c r="BZ1137" s="29">
        <f>ROUND(IF(Параметри!$K$77="No",BF1137,BF1137*Параметри!$K$78),1)</f>
        <v>0</v>
      </c>
      <c r="CA1137" s="29">
        <f>ROUND(IF(Параметри!$K$77="No",BI1137,BI1137*Параметри!$K$78),1)</f>
        <v>0</v>
      </c>
      <c r="CB1137" s="29">
        <f>ROUND(IF(Параметри!$K$77="No",BJ1137,BJ1137*Параметри!$K$78),1)</f>
        <v>0</v>
      </c>
      <c r="CC1137" s="29">
        <f t="shared" si="155"/>
        <v>19902.745977512979</v>
      </c>
    </row>
    <row r="1138" spans="1:81">
      <c r="A1138" s="9">
        <v>1137</v>
      </c>
      <c r="B1138" s="9" t="s">
        <v>3151</v>
      </c>
      <c r="C1138" s="9" t="s">
        <v>3151</v>
      </c>
      <c r="D1138" s="9" t="s">
        <v>4172</v>
      </c>
      <c r="E1138" s="9" t="s">
        <v>29</v>
      </c>
      <c r="F1138" s="9" t="s">
        <v>4188</v>
      </c>
      <c r="G1138" s="9" t="s">
        <v>2366</v>
      </c>
      <c r="H1138" s="29">
        <f>SUM('Дані з ДІСО'!J1138:L1138)</f>
        <v>1954</v>
      </c>
      <c r="I1138" s="29">
        <f>SUM('Дані з ДІСО'!G1138:I1138)</f>
        <v>101</v>
      </c>
      <c r="J1138" s="29">
        <f>SUM('Дані з ДІСО'!P1138:R1138)</f>
        <v>0</v>
      </c>
      <c r="K1138" s="29">
        <f>SUM('Дані з ДІСО'!V1138:X1138)</f>
        <v>0</v>
      </c>
      <c r="L1138" s="40">
        <f>ROUNDUP('Дані з ДІСО'!J1138/'Коефіцієнти АТО'!$R1138,0)</f>
        <v>38</v>
      </c>
      <c r="M1138" s="40">
        <f>ROUNDUP('Дані з ДІСО'!K1138/'Коефіцієнти АТО'!$R1138,0)</f>
        <v>54</v>
      </c>
      <c r="N1138" s="40">
        <f>ROUNDUP('Дані з ДІСО'!L1138/'Коефіцієнти АТО'!$R1138,0)</f>
        <v>15</v>
      </c>
      <c r="O1138" s="59">
        <f>(L1138*Параметри!$K$32+M1138*Параметри!$L$32+N1138*Параметри!$M$32)/18</f>
        <v>176.23888888888891</v>
      </c>
      <c r="P1138" s="41">
        <f>IF(H1138=0,"",'Дані з ДІСО'!Y1138/H1138)</f>
        <v>0</v>
      </c>
      <c r="Q1138" s="29">
        <f>IF(H1138=0,"",(1+0.25*P1138)*O1138*Параметри!$K$51)</f>
        <v>36097.286397348493</v>
      </c>
      <c r="R1138" s="29">
        <f>IF(H1138=0,"",Q1138*'Коефіцієнти АТО'!T1138)</f>
        <v>613.65386875492447</v>
      </c>
      <c r="S1138" s="29">
        <f>IF(H1138=0,"",H1138*(1+0.25*P1138)*Параметри!$K$66*Параметри!$K$20/1000)</f>
        <v>0</v>
      </c>
      <c r="T1138" s="29">
        <f>IF(H1138=0,"",H1138*(1+0.25*P1138)*'Коефіцієнти АТО'!$S1138*Параметри!$K$20/1000)</f>
        <v>6136.6866132571395</v>
      </c>
      <c r="U1138" s="29">
        <f t="shared" si="156"/>
        <v>42847.626879360556</v>
      </c>
      <c r="V1138" s="29">
        <f t="shared" si="157"/>
        <v>42847.626879360556</v>
      </c>
      <c r="W1138" s="40">
        <f>ROUNDUP('Дані з ДІСО'!P1138/Параметри!$K$24,0)</f>
        <v>0</v>
      </c>
      <c r="X1138" s="40">
        <f>ROUNDUP('Дані з ДІСО'!Q1138/Параметри!$K$24,0)</f>
        <v>0</v>
      </c>
      <c r="Y1138" s="40">
        <f>ROUNDUP('Дані з ДІСО'!R1138/Параметри!$K$24,0)</f>
        <v>0</v>
      </c>
      <c r="Z1138" s="59">
        <f>(W1138*Параметри!$K$33+X1138*Параметри!$L$33+Y1138*Параметри!$M$33)/18</f>
        <v>0</v>
      </c>
      <c r="AA1138" s="41">
        <f>IF(J1138=0,0,'Дані з ДІСО'!AA1138/J1138)</f>
        <v>0</v>
      </c>
      <c r="AB1138" s="29">
        <f>(1+0.25*AA1138)*Z1138*Параметри!$K$51</f>
        <v>0</v>
      </c>
      <c r="AC1138" s="29">
        <f>AB1138*'Коефіцієнти АТО'!U1138</f>
        <v>0</v>
      </c>
      <c r="AD1138" s="29">
        <f>J1138*(1+0.25*AA1138)*Параметри!$K$66*Параметри!$K$20/1000</f>
        <v>0</v>
      </c>
      <c r="AE1138" s="29">
        <f>(1+0.25*AA1138)*J1138*'Коефіцієнти АТО'!S1138*Параметри!$K$20/1000</f>
        <v>0</v>
      </c>
      <c r="AF1138" s="29">
        <f t="shared" si="153"/>
        <v>0</v>
      </c>
      <c r="AG1138" s="29">
        <v>0</v>
      </c>
      <c r="AH1138" s="40">
        <v>4</v>
      </c>
      <c r="AI1138" s="40">
        <v>0</v>
      </c>
      <c r="AJ1138" s="40">
        <f t="shared" si="154"/>
        <v>0</v>
      </c>
      <c r="AK1138" s="29">
        <f>(AH1138+AI1138)*(1+0.25*AJ1138)*Параметри!$K$53</f>
        <v>717.71710278400019</v>
      </c>
      <c r="AL1138" s="29">
        <f>ROUNDUP(('Дані з ДІСО'!AU1138+'Дані з ДІСО'!AW1138)/Параметри!$K$28,0)</f>
        <v>0</v>
      </c>
      <c r="AM1138" s="64">
        <f>AL1138*Параметри!$M$35/18</f>
        <v>0</v>
      </c>
      <c r="AN1138" s="29">
        <f>IF(AL1138=0,0,'Дані з ДІСО'!AW1138/SUM('Дані з ДІСО'!AU1138,'Дані з ДІСО'!AW1138))</f>
        <v>0</v>
      </c>
      <c r="AO1138" s="29">
        <f>(1+0.25*AN1138)*AM1138*Параметри!$K$51</f>
        <v>0</v>
      </c>
      <c r="AP1138" s="40">
        <f>ROUNDUP(('Дані з ДІСО'!AE1138+'Дані не з ДІСО'!E1138+'Дані не з ДІСО'!G1138)/Параметри!$K$69,0)</f>
        <v>0</v>
      </c>
      <c r="AQ1138" s="40">
        <f t="shared" si="158"/>
        <v>0</v>
      </c>
      <c r="AR1138" s="40">
        <f>IF(AP1138=0,0,('Дані з ДІСО'!AH1138+'Дані не з ДІСО'!G1138)/('Дані з ДІСО'!AE1138+'Дані не з ДІСО'!E1138+'Дані не з ДІСО'!G1138))</f>
        <v>0</v>
      </c>
      <c r="AS1138" s="29">
        <f>AQ1138*(1+0.25*AR1138)*Параметри!$K$51</f>
        <v>0</v>
      </c>
      <c r="AT1138" s="40">
        <f>ROUNDUP('Дані з ДІСО'!AF1138/Параметри!$K$70,0)</f>
        <v>0</v>
      </c>
      <c r="AU1138" s="40">
        <f t="shared" si="159"/>
        <v>0</v>
      </c>
      <c r="AV1138" s="40">
        <f>IF(AT1138=0,0,'Дані з ДІСО'!AI1138/'Дані з ДІСО'!AF1138)</f>
        <v>0</v>
      </c>
      <c r="AW1138" s="29">
        <f>AU1138*(1+0.25*AV1138)*Параметри!$K$51</f>
        <v>0</v>
      </c>
      <c r="AX1138" s="40">
        <f>ROUNDUP('Дані з ДІСО'!AR1138/Параметри!$K$29,0)</f>
        <v>0</v>
      </c>
      <c r="AY1138" s="40">
        <f>ROUNDUP('Дані з ДІСО'!AS1138/Параметри!$K$29,0)</f>
        <v>0</v>
      </c>
      <c r="AZ1138" s="40">
        <f>ROUNDUP('Дані з ДІСО'!AT1138/Параметри!$K$29,0)</f>
        <v>0</v>
      </c>
      <c r="BA1138" s="64">
        <f>(AX1138*Параметри!$K$32+AY1138*Параметри!$L$32+AZ1138*Параметри!$M$32)/18</f>
        <v>0</v>
      </c>
      <c r="BB1138" s="29">
        <f>(BA1138*Параметри!$K$51+SUM('Дані з ДІСО'!AR1138:AT1138)*Параметри!$K$48*Параметри!$K$20/1000)*Параметри!$K$74</f>
        <v>0</v>
      </c>
      <c r="BC1138" s="40">
        <f>ROUNDUP(('Дані не з ДІСО'!I1138+'Дані не з ДІСО'!K1138)/Параметри!$K$26,0)</f>
        <v>0</v>
      </c>
      <c r="BD1138" s="29">
        <f>BC1138*Параметри!$M$36/18</f>
        <v>0</v>
      </c>
      <c r="BE1138" s="40">
        <f>IF(BC1138=0,0,'Дані не з ДІСО'!K1138/('Дані не з ДІСО'!I1138+'Дані не з ДІСО'!K1138))</f>
        <v>0</v>
      </c>
      <c r="BF1138" s="29">
        <f>(1+0.25*BE1138)*BD1138*Параметри!$K$51</f>
        <v>0</v>
      </c>
      <c r="BG1138" s="40">
        <f>ROUNDUP('Дані не з ДІСО'!M1138/Параметри!$K$27,0)</f>
        <v>0</v>
      </c>
      <c r="BH1138" s="40">
        <f>BG1138*Параметри!$M$37/18</f>
        <v>0</v>
      </c>
      <c r="BI1138" s="29">
        <f>BH1138*Параметри!$K$51</f>
        <v>0</v>
      </c>
      <c r="BJ1138" s="29">
        <f>'Дані не з ДІСО'!N1138*Параметри!$K$76</f>
        <v>0</v>
      </c>
      <c r="BK1138" s="40">
        <f>ROUNDUP('Дані з ДІСО'!V1138/Параметри!$K$25,0)</f>
        <v>0</v>
      </c>
      <c r="BL1138" s="40">
        <f>ROUNDUP('Дані з ДІСО'!W1138/Параметри!$K$25,0)</f>
        <v>0</v>
      </c>
      <c r="BM1138" s="40">
        <f>ROUNDUP('Дані з ДІСО'!X1138/Параметри!$K$25,0)</f>
        <v>0</v>
      </c>
      <c r="BN1138" s="40">
        <f>(BK1138*Параметри!$K$34+BL1138*Параметри!$L$34+BM1138*Параметри!$M$34)/18</f>
        <v>0</v>
      </c>
      <c r="BO1138" s="40">
        <f>IF(K1138=0,0,'Дані з ДІСО'!AC1138/K1138)</f>
        <v>0</v>
      </c>
      <c r="BP1138" s="29">
        <f>(1+0.25*BO1138)*BN1138*Параметри!$K$51</f>
        <v>0</v>
      </c>
      <c r="BQ1138" s="29">
        <f>BP1138*'Коефіцієнти АТО'!U1138</f>
        <v>0</v>
      </c>
      <c r="BR1138" s="29">
        <f>K1138*(1+0.25*BO1138)*Параметри!$K$66*Параметри!$K$20/1000</f>
        <v>0</v>
      </c>
      <c r="BS1138" s="29">
        <f>(1+0.25*BO1138)*K1138*'Коефіцієнти АТО'!S1138*Параметри!$K$20/1000</f>
        <v>0</v>
      </c>
      <c r="BT1138" s="29">
        <f t="shared" si="160"/>
        <v>0</v>
      </c>
      <c r="BU1138" s="40">
        <f>ROUNDUP('Дані з ДІСО'!AG1138/Параметри!$K$71,0)</f>
        <v>0</v>
      </c>
      <c r="BV1138" s="40">
        <f t="shared" si="161"/>
        <v>0</v>
      </c>
      <c r="BW1138" s="40">
        <f>IF('Дані з ДІСО'!AG1138=0,0,'Дані з ДІСО'!AJ1138/'Дані з ДІСО'!AG1138)</f>
        <v>0</v>
      </c>
      <c r="BX1138" s="29">
        <f>BV1138*(1+0.25*BW1138)*Параметри!$K$51</f>
        <v>0</v>
      </c>
      <c r="BY1138" s="29">
        <f>ROUND(IF(Параметри!$K$77="No",CC1138,CC1138*Параметри!$K$78)+AG1138,1)</f>
        <v>39208.800000000003</v>
      </c>
      <c r="BZ1138" s="29">
        <f>ROUND(IF(Параметри!$K$77="No",BF1138,BF1138*Параметри!$K$78),1)</f>
        <v>0</v>
      </c>
      <c r="CA1138" s="29">
        <f>ROUND(IF(Параметри!$K$77="No",BI1138,BI1138*Параметри!$K$78),1)</f>
        <v>0</v>
      </c>
      <c r="CB1138" s="29">
        <f>ROUND(IF(Параметри!$K$77="No",BJ1138,BJ1138*Параметри!$K$78),1)</f>
        <v>0</v>
      </c>
      <c r="CC1138" s="29">
        <f t="shared" si="155"/>
        <v>43565.343982144557</v>
      </c>
    </row>
    <row r="1139" spans="1:81">
      <c r="A1139" s="9">
        <v>1138</v>
      </c>
      <c r="B1139" s="9" t="s">
        <v>3148</v>
      </c>
      <c r="C1139" s="9" t="s">
        <v>3148</v>
      </c>
      <c r="D1139" s="9" t="s">
        <v>4172</v>
      </c>
      <c r="E1139" s="9" t="s">
        <v>24</v>
      </c>
      <c r="F1139" s="9" t="s">
        <v>4189</v>
      </c>
      <c r="G1139" s="9" t="s">
        <v>2368</v>
      </c>
      <c r="H1139" s="29">
        <f>SUM('Дані з ДІСО'!J1139:L1139)</f>
        <v>0</v>
      </c>
      <c r="I1139" s="29">
        <f>SUM('Дані з ДІСО'!G1139:I1139)</f>
        <v>10</v>
      </c>
      <c r="J1139" s="29">
        <f>SUM('Дані з ДІСО'!P1139:R1139)</f>
        <v>0</v>
      </c>
      <c r="K1139" s="29">
        <f>SUM('Дані з ДІСО'!V1139:X1139)</f>
        <v>0</v>
      </c>
      <c r="L1139" s="40">
        <f>ROUNDUP('Дані з ДІСО'!J1139/'Коефіцієнти АТО'!$R1139,0)</f>
        <v>0</v>
      </c>
      <c r="M1139" s="40">
        <f>ROUNDUP('Дані з ДІСО'!K1139/'Коефіцієнти АТО'!$R1139,0)</f>
        <v>0</v>
      </c>
      <c r="N1139" s="40">
        <f>ROUNDUP('Дані з ДІСО'!L1139/'Коефіцієнти АТО'!$R1139,0)</f>
        <v>0</v>
      </c>
      <c r="O1139" s="59">
        <f>(L1139*Параметри!$K$32+M1139*Параметри!$L$32+N1139*Параметри!$M$32)/18</f>
        <v>0</v>
      </c>
      <c r="P1139" s="41" t="str">
        <f>IF(H1139=0,"",'Дані з ДІСО'!Y1139/H1139)</f>
        <v/>
      </c>
      <c r="Q1139" s="29" t="str">
        <f>IF(H1139=0,"",(1+0.25*P1139)*O1139*Параметри!$K$51)</f>
        <v/>
      </c>
      <c r="R1139" s="29" t="str">
        <f>IF(H1139=0,"",Q1139*'Коефіцієнти АТО'!T1139)</f>
        <v/>
      </c>
      <c r="S1139" s="29" t="str">
        <f>IF(H1139=0,"",H1139*(1+0.25*P1139)*Параметри!$K$66*Параметри!$K$20/1000)</f>
        <v/>
      </c>
      <c r="T1139" s="29" t="str">
        <f>IF(H1139=0,"",H1139*(1+0.25*P1139)*'Коефіцієнти АТО'!$S1139*Параметри!$K$20/1000)</f>
        <v/>
      </c>
      <c r="U1139" s="29">
        <f t="shared" si="156"/>
        <v>0</v>
      </c>
      <c r="V1139" s="29">
        <f t="shared" si="157"/>
        <v>0</v>
      </c>
      <c r="W1139" s="40">
        <f>ROUNDUP('Дані з ДІСО'!P1139/Параметри!$K$24,0)</f>
        <v>0</v>
      </c>
      <c r="X1139" s="40">
        <f>ROUNDUP('Дані з ДІСО'!Q1139/Параметри!$K$24,0)</f>
        <v>0</v>
      </c>
      <c r="Y1139" s="40">
        <f>ROUNDUP('Дані з ДІСО'!R1139/Параметри!$K$24,0)</f>
        <v>0</v>
      </c>
      <c r="Z1139" s="59">
        <f>(W1139*Параметри!$K$33+X1139*Параметри!$L$33+Y1139*Параметри!$M$33)/18</f>
        <v>0</v>
      </c>
      <c r="AA1139" s="41">
        <f>IF(J1139=0,0,'Дані з ДІСО'!AA1139/J1139)</f>
        <v>0</v>
      </c>
      <c r="AB1139" s="29">
        <f>(1+0.25*AA1139)*Z1139*Параметри!$K$51</f>
        <v>0</v>
      </c>
      <c r="AC1139" s="29">
        <f>AB1139*'Коефіцієнти АТО'!U1139</f>
        <v>0</v>
      </c>
      <c r="AD1139" s="29">
        <f>J1139*(1+0.25*AA1139)*Параметри!$K$66*Параметри!$K$20/1000</f>
        <v>0</v>
      </c>
      <c r="AE1139" s="29">
        <f>(1+0.25*AA1139)*J1139*'Коефіцієнти АТО'!S1139*Параметри!$K$20/1000</f>
        <v>0</v>
      </c>
      <c r="AF1139" s="29">
        <f t="shared" si="153"/>
        <v>0</v>
      </c>
      <c r="AG1139" s="29">
        <v>0</v>
      </c>
      <c r="AH1139" s="40">
        <v>0</v>
      </c>
      <c r="AI1139" s="40">
        <v>0</v>
      </c>
      <c r="AJ1139" s="40">
        <f t="shared" si="154"/>
        <v>0</v>
      </c>
      <c r="AK1139" s="29">
        <f>(AH1139+AI1139)*(1+0.25*AJ1139)*Параметри!$K$53</f>
        <v>0</v>
      </c>
      <c r="AL1139" s="29">
        <f>ROUNDUP(('Дані з ДІСО'!AU1139+'Дані з ДІСО'!AW1139)/Параметри!$K$28,0)</f>
        <v>0</v>
      </c>
      <c r="AM1139" s="64">
        <f>AL1139*Параметри!$M$35/18</f>
        <v>0</v>
      </c>
      <c r="AN1139" s="29">
        <f>IF(AL1139=0,0,'Дані з ДІСО'!AW1139/SUM('Дані з ДІСО'!AU1139,'Дані з ДІСО'!AW1139))</f>
        <v>0</v>
      </c>
      <c r="AO1139" s="29">
        <f>(1+0.25*AN1139)*AM1139*Параметри!$K$51</f>
        <v>0</v>
      </c>
      <c r="AP1139" s="40">
        <f>ROUNDUP(('Дані з ДІСО'!AE1139+'Дані не з ДІСО'!E1139+'Дані не з ДІСО'!G1139)/Параметри!$K$69,0)</f>
        <v>0</v>
      </c>
      <c r="AQ1139" s="40">
        <f t="shared" si="158"/>
        <v>0</v>
      </c>
      <c r="AR1139" s="40">
        <f>IF(AP1139=0,0,('Дані з ДІСО'!AH1139+'Дані не з ДІСО'!G1139)/('Дані з ДІСО'!AE1139+'Дані не з ДІСО'!E1139+'Дані не з ДІСО'!G1139))</f>
        <v>0</v>
      </c>
      <c r="AS1139" s="29">
        <f>AQ1139*(1+0.25*AR1139)*Параметри!$K$51</f>
        <v>0</v>
      </c>
      <c r="AT1139" s="40">
        <f>ROUNDUP('Дані з ДІСО'!AF1139/Параметри!$K$70,0)</f>
        <v>0</v>
      </c>
      <c r="AU1139" s="40">
        <f t="shared" si="159"/>
        <v>0</v>
      </c>
      <c r="AV1139" s="40">
        <f>IF(AT1139=0,0,'Дані з ДІСО'!AI1139/'Дані з ДІСО'!AF1139)</f>
        <v>0</v>
      </c>
      <c r="AW1139" s="29">
        <f>AU1139*(1+0.25*AV1139)*Параметри!$K$51</f>
        <v>0</v>
      </c>
      <c r="AX1139" s="40">
        <f>ROUNDUP('Дані з ДІСО'!AR1139/Параметри!$K$29,0)</f>
        <v>0</v>
      </c>
      <c r="AY1139" s="40">
        <f>ROUNDUP('Дані з ДІСО'!AS1139/Параметри!$K$29,0)</f>
        <v>0</v>
      </c>
      <c r="AZ1139" s="40">
        <f>ROUNDUP('Дані з ДІСО'!AT1139/Параметри!$K$29,0)</f>
        <v>0</v>
      </c>
      <c r="BA1139" s="64">
        <f>(AX1139*Параметри!$K$32+AY1139*Параметри!$L$32+AZ1139*Параметри!$M$32)/18</f>
        <v>0</v>
      </c>
      <c r="BB1139" s="29">
        <f>(BA1139*Параметри!$K$51+SUM('Дані з ДІСО'!AR1139:AT1139)*Параметри!$K$48*Параметри!$K$20/1000)*Параметри!$K$74</f>
        <v>0</v>
      </c>
      <c r="BC1139" s="40">
        <f>ROUNDUP(('Дані не з ДІСО'!I1139+'Дані не з ДІСО'!K1139)/Параметри!$K$26,0)</f>
        <v>0</v>
      </c>
      <c r="BD1139" s="29">
        <f>BC1139*Параметри!$M$36/18</f>
        <v>0</v>
      </c>
      <c r="BE1139" s="40">
        <f>IF(BC1139=0,0,'Дані не з ДІСО'!K1139/('Дані не з ДІСО'!I1139+'Дані не з ДІСО'!K1139))</f>
        <v>0</v>
      </c>
      <c r="BF1139" s="29">
        <f>(1+0.25*BE1139)*BD1139*Параметри!$K$51</f>
        <v>0</v>
      </c>
      <c r="BG1139" s="40">
        <f>ROUNDUP('Дані не з ДІСО'!M1139/Параметри!$K$27,0)</f>
        <v>0</v>
      </c>
      <c r="BH1139" s="40">
        <f>BG1139*Параметри!$M$37/18</f>
        <v>0</v>
      </c>
      <c r="BI1139" s="29">
        <f>BH1139*Параметри!$K$51</f>
        <v>0</v>
      </c>
      <c r="BJ1139" s="29">
        <f>'Дані не з ДІСО'!N1139*Параметри!$K$76</f>
        <v>0</v>
      </c>
      <c r="BK1139" s="40">
        <f>ROUNDUP('Дані з ДІСО'!V1139/Параметри!$K$25,0)</f>
        <v>0</v>
      </c>
      <c r="BL1139" s="40">
        <f>ROUNDUP('Дані з ДІСО'!W1139/Параметри!$K$25,0)</f>
        <v>0</v>
      </c>
      <c r="BM1139" s="40">
        <f>ROUNDUP('Дані з ДІСО'!X1139/Параметри!$K$25,0)</f>
        <v>0</v>
      </c>
      <c r="BN1139" s="40">
        <f>(BK1139*Параметри!$K$34+BL1139*Параметри!$L$34+BM1139*Параметри!$M$34)/18</f>
        <v>0</v>
      </c>
      <c r="BO1139" s="40">
        <f>IF(K1139=0,0,'Дані з ДІСО'!AC1139/K1139)</f>
        <v>0</v>
      </c>
      <c r="BP1139" s="29">
        <f>(1+0.25*BO1139)*BN1139*Параметри!$K$51</f>
        <v>0</v>
      </c>
      <c r="BQ1139" s="29">
        <f>BP1139*'Коефіцієнти АТО'!U1139</f>
        <v>0</v>
      </c>
      <c r="BR1139" s="29">
        <f>K1139*(1+0.25*BO1139)*Параметри!$K$66*Параметри!$K$20/1000</f>
        <v>0</v>
      </c>
      <c r="BS1139" s="29">
        <f>(1+0.25*BO1139)*K1139*'Коефіцієнти АТО'!S1139*Параметри!$K$20/1000</f>
        <v>0</v>
      </c>
      <c r="BT1139" s="29">
        <f t="shared" si="160"/>
        <v>0</v>
      </c>
      <c r="BU1139" s="40">
        <f>ROUNDUP('Дані з ДІСО'!AG1139/Параметри!$K$71,0)</f>
        <v>0</v>
      </c>
      <c r="BV1139" s="40">
        <f t="shared" si="161"/>
        <v>0</v>
      </c>
      <c r="BW1139" s="40">
        <f>IF('Дані з ДІСО'!AG1139=0,0,'Дані з ДІСО'!AJ1139/'Дані з ДІСО'!AG1139)</f>
        <v>0</v>
      </c>
      <c r="BX1139" s="29">
        <f>BV1139*(1+0.25*BW1139)*Параметри!$K$51</f>
        <v>0</v>
      </c>
      <c r="BY1139" s="29">
        <f>ROUND(IF(Параметри!$K$77="No",CC1139,CC1139*Параметри!$K$78)+AG1139,1)</f>
        <v>0</v>
      </c>
      <c r="BZ1139" s="29">
        <f>ROUND(IF(Параметри!$K$77="No",BF1139,BF1139*Параметри!$K$78),1)</f>
        <v>0</v>
      </c>
      <c r="CA1139" s="29">
        <f>ROUND(IF(Параметри!$K$77="No",BI1139,BI1139*Параметри!$K$78),1)</f>
        <v>0</v>
      </c>
      <c r="CB1139" s="29">
        <f>ROUND(IF(Параметри!$K$77="No",BJ1139,BJ1139*Параметри!$K$78),1)</f>
        <v>0</v>
      </c>
      <c r="CC1139" s="29">
        <f t="shared" si="155"/>
        <v>0</v>
      </c>
    </row>
    <row r="1140" spans="1:81">
      <c r="A1140" s="9">
        <v>1139</v>
      </c>
      <c r="B1140" s="9" t="s">
        <v>3148</v>
      </c>
      <c r="C1140" s="9" t="s">
        <v>3148</v>
      </c>
      <c r="D1140" s="9" t="s">
        <v>4172</v>
      </c>
      <c r="E1140" s="9" t="s">
        <v>24</v>
      </c>
      <c r="F1140" s="9" t="s">
        <v>4190</v>
      </c>
      <c r="G1140" s="9" t="s">
        <v>2370</v>
      </c>
      <c r="H1140" s="29">
        <f>SUM('Дані з ДІСО'!J1140:L1140)</f>
        <v>0</v>
      </c>
      <c r="I1140" s="29">
        <f>SUM('Дані з ДІСО'!G1140:I1140)</f>
        <v>0</v>
      </c>
      <c r="J1140" s="29">
        <f>SUM('Дані з ДІСО'!P1140:R1140)</f>
        <v>0</v>
      </c>
      <c r="K1140" s="29">
        <f>SUM('Дані з ДІСО'!V1140:X1140)</f>
        <v>0</v>
      </c>
      <c r="L1140" s="40">
        <f>ROUNDUP('Дані з ДІСО'!J1140/'Коефіцієнти АТО'!$R1140,0)</f>
        <v>0</v>
      </c>
      <c r="M1140" s="40">
        <f>ROUNDUP('Дані з ДІСО'!K1140/'Коефіцієнти АТО'!$R1140,0)</f>
        <v>0</v>
      </c>
      <c r="N1140" s="40">
        <f>ROUNDUP('Дані з ДІСО'!L1140/'Коефіцієнти АТО'!$R1140,0)</f>
        <v>0</v>
      </c>
      <c r="O1140" s="59">
        <f>(L1140*Параметри!$K$32+M1140*Параметри!$L$32+N1140*Параметри!$M$32)/18</f>
        <v>0</v>
      </c>
      <c r="P1140" s="41" t="str">
        <f>IF(H1140=0,"",'Дані з ДІСО'!Y1140/H1140)</f>
        <v/>
      </c>
      <c r="Q1140" s="29" t="str">
        <f>IF(H1140=0,"",(1+0.25*P1140)*O1140*Параметри!$K$51)</f>
        <v/>
      </c>
      <c r="R1140" s="29" t="str">
        <f>IF(H1140=0,"",Q1140*'Коефіцієнти АТО'!T1140)</f>
        <v/>
      </c>
      <c r="S1140" s="29" t="str">
        <f>IF(H1140=0,"",H1140*(1+0.25*P1140)*Параметри!$K$66*Параметри!$K$20/1000)</f>
        <v/>
      </c>
      <c r="T1140" s="29" t="str">
        <f>IF(H1140=0,"",H1140*(1+0.25*P1140)*'Коефіцієнти АТО'!$S1140*Параметри!$K$20/1000)</f>
        <v/>
      </c>
      <c r="U1140" s="29">
        <f t="shared" si="156"/>
        <v>0</v>
      </c>
      <c r="V1140" s="29">
        <f t="shared" si="157"/>
        <v>0</v>
      </c>
      <c r="W1140" s="40">
        <f>ROUNDUP('Дані з ДІСО'!P1140/Параметри!$K$24,0)</f>
        <v>0</v>
      </c>
      <c r="X1140" s="40">
        <f>ROUNDUP('Дані з ДІСО'!Q1140/Параметри!$K$24,0)</f>
        <v>0</v>
      </c>
      <c r="Y1140" s="40">
        <f>ROUNDUP('Дані з ДІСО'!R1140/Параметри!$K$24,0)</f>
        <v>0</v>
      </c>
      <c r="Z1140" s="59">
        <f>(W1140*Параметри!$K$33+X1140*Параметри!$L$33+Y1140*Параметри!$M$33)/18</f>
        <v>0</v>
      </c>
      <c r="AA1140" s="41">
        <f>IF(J1140=0,0,'Дані з ДІСО'!AA1140/J1140)</f>
        <v>0</v>
      </c>
      <c r="AB1140" s="29">
        <f>(1+0.25*AA1140)*Z1140*Параметри!$K$51</f>
        <v>0</v>
      </c>
      <c r="AC1140" s="29">
        <f>AB1140*'Коефіцієнти АТО'!U1140</f>
        <v>0</v>
      </c>
      <c r="AD1140" s="29">
        <f>J1140*(1+0.25*AA1140)*Параметри!$K$66*Параметри!$K$20/1000</f>
        <v>0</v>
      </c>
      <c r="AE1140" s="29">
        <f>(1+0.25*AA1140)*J1140*'Коефіцієнти АТО'!S1140*Параметри!$K$20/1000</f>
        <v>0</v>
      </c>
      <c r="AF1140" s="29">
        <f t="shared" si="153"/>
        <v>0</v>
      </c>
      <c r="AG1140" s="29">
        <v>0</v>
      </c>
      <c r="AH1140" s="40">
        <v>0</v>
      </c>
      <c r="AI1140" s="40">
        <v>0</v>
      </c>
      <c r="AJ1140" s="40">
        <f t="shared" si="154"/>
        <v>0</v>
      </c>
      <c r="AK1140" s="29">
        <f>(AH1140+AI1140)*(1+0.25*AJ1140)*Параметри!$K$53</f>
        <v>0</v>
      </c>
      <c r="AL1140" s="29">
        <f>ROUNDUP(('Дані з ДІСО'!AU1140+'Дані з ДІСО'!AW1140)/Параметри!$K$28,0)</f>
        <v>0</v>
      </c>
      <c r="AM1140" s="64">
        <f>AL1140*Параметри!$M$35/18</f>
        <v>0</v>
      </c>
      <c r="AN1140" s="29">
        <f>IF(AL1140=0,0,'Дані з ДІСО'!AW1140/SUM('Дані з ДІСО'!AU1140,'Дані з ДІСО'!AW1140))</f>
        <v>0</v>
      </c>
      <c r="AO1140" s="29">
        <f>(1+0.25*AN1140)*AM1140*Параметри!$K$51</f>
        <v>0</v>
      </c>
      <c r="AP1140" s="40">
        <f>ROUNDUP(('Дані з ДІСО'!AE1140+'Дані не з ДІСО'!E1140+'Дані не з ДІСО'!G1140)/Параметри!$K$69,0)</f>
        <v>0</v>
      </c>
      <c r="AQ1140" s="40">
        <f t="shared" si="158"/>
        <v>0</v>
      </c>
      <c r="AR1140" s="40">
        <f>IF(AP1140=0,0,('Дані з ДІСО'!AH1140+'Дані не з ДІСО'!G1140)/('Дані з ДІСО'!AE1140+'Дані не з ДІСО'!E1140+'Дані не з ДІСО'!G1140))</f>
        <v>0</v>
      </c>
      <c r="AS1140" s="29">
        <f>AQ1140*(1+0.25*AR1140)*Параметри!$K$51</f>
        <v>0</v>
      </c>
      <c r="AT1140" s="40">
        <f>ROUNDUP('Дані з ДІСО'!AF1140/Параметри!$K$70,0)</f>
        <v>0</v>
      </c>
      <c r="AU1140" s="40">
        <f t="shared" si="159"/>
        <v>0</v>
      </c>
      <c r="AV1140" s="40">
        <f>IF(AT1140=0,0,'Дані з ДІСО'!AI1140/'Дані з ДІСО'!AF1140)</f>
        <v>0</v>
      </c>
      <c r="AW1140" s="29">
        <f>AU1140*(1+0.25*AV1140)*Параметри!$K$51</f>
        <v>0</v>
      </c>
      <c r="AX1140" s="40">
        <f>ROUNDUP('Дані з ДІСО'!AR1140/Параметри!$K$29,0)</f>
        <v>0</v>
      </c>
      <c r="AY1140" s="40">
        <f>ROUNDUP('Дані з ДІСО'!AS1140/Параметри!$K$29,0)</f>
        <v>0</v>
      </c>
      <c r="AZ1140" s="40">
        <f>ROUNDUP('Дані з ДІСО'!AT1140/Параметри!$K$29,0)</f>
        <v>0</v>
      </c>
      <c r="BA1140" s="64">
        <f>(AX1140*Параметри!$K$32+AY1140*Параметри!$L$32+AZ1140*Параметри!$M$32)/18</f>
        <v>0</v>
      </c>
      <c r="BB1140" s="29">
        <f>(BA1140*Параметри!$K$51+SUM('Дані з ДІСО'!AR1140:AT1140)*Параметри!$K$48*Параметри!$K$20/1000)*Параметри!$K$74</f>
        <v>0</v>
      </c>
      <c r="BC1140" s="40">
        <f>ROUNDUP(('Дані не з ДІСО'!I1140+'Дані не з ДІСО'!K1140)/Параметри!$K$26,0)</f>
        <v>0</v>
      </c>
      <c r="BD1140" s="29">
        <f>BC1140*Параметри!$M$36/18</f>
        <v>0</v>
      </c>
      <c r="BE1140" s="40">
        <f>IF(BC1140=0,0,'Дані не з ДІСО'!K1140/('Дані не з ДІСО'!I1140+'Дані не з ДІСО'!K1140))</f>
        <v>0</v>
      </c>
      <c r="BF1140" s="29">
        <f>(1+0.25*BE1140)*BD1140*Параметри!$K$51</f>
        <v>0</v>
      </c>
      <c r="BG1140" s="40">
        <f>ROUNDUP('Дані не з ДІСО'!M1140/Параметри!$K$27,0)</f>
        <v>0</v>
      </c>
      <c r="BH1140" s="40">
        <f>BG1140*Параметри!$M$37/18</f>
        <v>0</v>
      </c>
      <c r="BI1140" s="29">
        <f>BH1140*Параметри!$K$51</f>
        <v>0</v>
      </c>
      <c r="BJ1140" s="29">
        <f>'Дані не з ДІСО'!N1140*Параметри!$K$76</f>
        <v>0</v>
      </c>
      <c r="BK1140" s="40">
        <f>ROUNDUP('Дані з ДІСО'!V1140/Параметри!$K$25,0)</f>
        <v>0</v>
      </c>
      <c r="BL1140" s="40">
        <f>ROUNDUP('Дані з ДІСО'!W1140/Параметри!$K$25,0)</f>
        <v>0</v>
      </c>
      <c r="BM1140" s="40">
        <f>ROUNDUP('Дані з ДІСО'!X1140/Параметри!$K$25,0)</f>
        <v>0</v>
      </c>
      <c r="BN1140" s="40">
        <f>(BK1140*Параметри!$K$34+BL1140*Параметри!$L$34+BM1140*Параметри!$M$34)/18</f>
        <v>0</v>
      </c>
      <c r="BO1140" s="40">
        <f>IF(K1140=0,0,'Дані з ДІСО'!AC1140/K1140)</f>
        <v>0</v>
      </c>
      <c r="BP1140" s="29">
        <f>(1+0.25*BO1140)*BN1140*Параметри!$K$51</f>
        <v>0</v>
      </c>
      <c r="BQ1140" s="29">
        <f>BP1140*'Коефіцієнти АТО'!U1140</f>
        <v>0</v>
      </c>
      <c r="BR1140" s="29">
        <f>K1140*(1+0.25*BO1140)*Параметри!$K$66*Параметри!$K$20/1000</f>
        <v>0</v>
      </c>
      <c r="BS1140" s="29">
        <f>(1+0.25*BO1140)*K1140*'Коефіцієнти АТО'!S1140*Параметри!$K$20/1000</f>
        <v>0</v>
      </c>
      <c r="BT1140" s="29">
        <f t="shared" si="160"/>
        <v>0</v>
      </c>
      <c r="BU1140" s="40">
        <f>ROUNDUP('Дані з ДІСО'!AG1140/Параметри!$K$71,0)</f>
        <v>0</v>
      </c>
      <c r="BV1140" s="40">
        <f t="shared" si="161"/>
        <v>0</v>
      </c>
      <c r="BW1140" s="40">
        <f>IF('Дані з ДІСО'!AG1140=0,0,'Дані з ДІСО'!AJ1140/'Дані з ДІСО'!AG1140)</f>
        <v>0</v>
      </c>
      <c r="BX1140" s="29">
        <f>BV1140*(1+0.25*BW1140)*Параметри!$K$51</f>
        <v>0</v>
      </c>
      <c r="BY1140" s="29">
        <f>ROUND(IF(Параметри!$K$77="No",CC1140,CC1140*Параметри!$K$78)+AG1140,1)</f>
        <v>0</v>
      </c>
      <c r="BZ1140" s="29">
        <f>ROUND(IF(Параметри!$K$77="No",BF1140,BF1140*Параметри!$K$78),1)</f>
        <v>0</v>
      </c>
      <c r="CA1140" s="29">
        <f>ROUND(IF(Параметри!$K$77="No",BI1140,BI1140*Параметри!$K$78),1)</f>
        <v>0</v>
      </c>
      <c r="CB1140" s="29">
        <f>ROUND(IF(Параметри!$K$77="No",BJ1140,BJ1140*Параметри!$K$78),1)</f>
        <v>0</v>
      </c>
      <c r="CC1140" s="29">
        <f t="shared" si="155"/>
        <v>0</v>
      </c>
    </row>
    <row r="1141" spans="1:81">
      <c r="A1141" s="9">
        <v>1140</v>
      </c>
      <c r="B1141" s="9" t="s">
        <v>3148</v>
      </c>
      <c r="C1141" s="9" t="s">
        <v>3148</v>
      </c>
      <c r="D1141" s="9" t="s">
        <v>4172</v>
      </c>
      <c r="E1141" s="9" t="s">
        <v>24</v>
      </c>
      <c r="F1141" s="9" t="s">
        <v>3346</v>
      </c>
      <c r="G1141" s="9" t="s">
        <v>2372</v>
      </c>
      <c r="H1141" s="29">
        <f>SUM('Дані з ДІСО'!J1141:L1141)</f>
        <v>0</v>
      </c>
      <c r="I1141" s="29">
        <f>SUM('Дані з ДІСО'!G1141:I1141)</f>
        <v>0</v>
      </c>
      <c r="J1141" s="29">
        <f>SUM('Дані з ДІСО'!P1141:R1141)</f>
        <v>0</v>
      </c>
      <c r="K1141" s="29">
        <f>SUM('Дані з ДІСО'!V1141:X1141)</f>
        <v>0</v>
      </c>
      <c r="L1141" s="40">
        <f>ROUNDUP('Дані з ДІСО'!J1141/'Коефіцієнти АТО'!$R1141,0)</f>
        <v>0</v>
      </c>
      <c r="M1141" s="40">
        <f>ROUNDUP('Дані з ДІСО'!K1141/'Коефіцієнти АТО'!$R1141,0)</f>
        <v>0</v>
      </c>
      <c r="N1141" s="40">
        <f>ROUNDUP('Дані з ДІСО'!L1141/'Коефіцієнти АТО'!$R1141,0)</f>
        <v>0</v>
      </c>
      <c r="O1141" s="59">
        <f>(L1141*Параметри!$K$32+M1141*Параметри!$L$32+N1141*Параметри!$M$32)/18</f>
        <v>0</v>
      </c>
      <c r="P1141" s="41" t="str">
        <f>IF(H1141=0,"",'Дані з ДІСО'!Y1141/H1141)</f>
        <v/>
      </c>
      <c r="Q1141" s="29" t="str">
        <f>IF(H1141=0,"",(1+0.25*P1141)*O1141*Параметри!$K$51)</f>
        <v/>
      </c>
      <c r="R1141" s="29" t="str">
        <f>IF(H1141=0,"",Q1141*'Коефіцієнти АТО'!T1141)</f>
        <v/>
      </c>
      <c r="S1141" s="29" t="str">
        <f>IF(H1141=0,"",H1141*(1+0.25*P1141)*Параметри!$K$66*Параметри!$K$20/1000)</f>
        <v/>
      </c>
      <c r="T1141" s="29" t="str">
        <f>IF(H1141=0,"",H1141*(1+0.25*P1141)*'Коефіцієнти АТО'!$S1141*Параметри!$K$20/1000)</f>
        <v/>
      </c>
      <c r="U1141" s="29">
        <f t="shared" si="156"/>
        <v>0</v>
      </c>
      <c r="V1141" s="29">
        <f t="shared" si="157"/>
        <v>0</v>
      </c>
      <c r="W1141" s="40">
        <f>ROUNDUP('Дані з ДІСО'!P1141/Параметри!$K$24,0)</f>
        <v>0</v>
      </c>
      <c r="X1141" s="40">
        <f>ROUNDUP('Дані з ДІСО'!Q1141/Параметри!$K$24,0)</f>
        <v>0</v>
      </c>
      <c r="Y1141" s="40">
        <f>ROUNDUP('Дані з ДІСО'!R1141/Параметри!$K$24,0)</f>
        <v>0</v>
      </c>
      <c r="Z1141" s="59">
        <f>(W1141*Параметри!$K$33+X1141*Параметри!$L$33+Y1141*Параметри!$M$33)/18</f>
        <v>0</v>
      </c>
      <c r="AA1141" s="41">
        <f>IF(J1141=0,0,'Дані з ДІСО'!AA1141/J1141)</f>
        <v>0</v>
      </c>
      <c r="AB1141" s="29">
        <f>(1+0.25*AA1141)*Z1141*Параметри!$K$51</f>
        <v>0</v>
      </c>
      <c r="AC1141" s="29">
        <f>AB1141*'Коефіцієнти АТО'!U1141</f>
        <v>0</v>
      </c>
      <c r="AD1141" s="29">
        <f>J1141*(1+0.25*AA1141)*Параметри!$K$66*Параметри!$K$20/1000</f>
        <v>0</v>
      </c>
      <c r="AE1141" s="29">
        <f>(1+0.25*AA1141)*J1141*'Коефіцієнти АТО'!S1141*Параметри!$K$20/1000</f>
        <v>0</v>
      </c>
      <c r="AF1141" s="29">
        <f t="shared" si="153"/>
        <v>0</v>
      </c>
      <c r="AG1141" s="29">
        <v>0</v>
      </c>
      <c r="AH1141" s="40">
        <v>0</v>
      </c>
      <c r="AI1141" s="40">
        <v>0</v>
      </c>
      <c r="AJ1141" s="40">
        <f t="shared" si="154"/>
        <v>0</v>
      </c>
      <c r="AK1141" s="29">
        <f>(AH1141+AI1141)*(1+0.25*AJ1141)*Параметри!$K$53</f>
        <v>0</v>
      </c>
      <c r="AL1141" s="29">
        <f>ROUNDUP(('Дані з ДІСО'!AU1141+'Дані з ДІСО'!AW1141)/Параметри!$K$28,0)</f>
        <v>0</v>
      </c>
      <c r="AM1141" s="64">
        <f>AL1141*Параметри!$M$35/18</f>
        <v>0</v>
      </c>
      <c r="AN1141" s="29">
        <f>IF(AL1141=0,0,'Дані з ДІСО'!AW1141/SUM('Дані з ДІСО'!AU1141,'Дані з ДІСО'!AW1141))</f>
        <v>0</v>
      </c>
      <c r="AO1141" s="29">
        <f>(1+0.25*AN1141)*AM1141*Параметри!$K$51</f>
        <v>0</v>
      </c>
      <c r="AP1141" s="40">
        <f>ROUNDUP(('Дані з ДІСО'!AE1141+'Дані не з ДІСО'!E1141+'Дані не з ДІСО'!G1141)/Параметри!$K$69,0)</f>
        <v>0</v>
      </c>
      <c r="AQ1141" s="40">
        <f t="shared" si="158"/>
        <v>0</v>
      </c>
      <c r="AR1141" s="40">
        <f>IF(AP1141=0,0,('Дані з ДІСО'!AH1141+'Дані не з ДІСО'!G1141)/('Дані з ДІСО'!AE1141+'Дані не з ДІСО'!E1141+'Дані не з ДІСО'!G1141))</f>
        <v>0</v>
      </c>
      <c r="AS1141" s="29">
        <f>AQ1141*(1+0.25*AR1141)*Параметри!$K$51</f>
        <v>0</v>
      </c>
      <c r="AT1141" s="40">
        <f>ROUNDUP('Дані з ДІСО'!AF1141/Параметри!$K$70,0)</f>
        <v>0</v>
      </c>
      <c r="AU1141" s="40">
        <f t="shared" si="159"/>
        <v>0</v>
      </c>
      <c r="AV1141" s="40">
        <f>IF(AT1141=0,0,'Дані з ДІСО'!AI1141/'Дані з ДІСО'!AF1141)</f>
        <v>0</v>
      </c>
      <c r="AW1141" s="29">
        <f>AU1141*(1+0.25*AV1141)*Параметри!$K$51</f>
        <v>0</v>
      </c>
      <c r="AX1141" s="40">
        <f>ROUNDUP('Дані з ДІСО'!AR1141/Параметри!$K$29,0)</f>
        <v>0</v>
      </c>
      <c r="AY1141" s="40">
        <f>ROUNDUP('Дані з ДІСО'!AS1141/Параметри!$K$29,0)</f>
        <v>0</v>
      </c>
      <c r="AZ1141" s="40">
        <f>ROUNDUP('Дані з ДІСО'!AT1141/Параметри!$K$29,0)</f>
        <v>0</v>
      </c>
      <c r="BA1141" s="64">
        <f>(AX1141*Параметри!$K$32+AY1141*Параметри!$L$32+AZ1141*Параметри!$M$32)/18</f>
        <v>0</v>
      </c>
      <c r="BB1141" s="29">
        <f>(BA1141*Параметри!$K$51+SUM('Дані з ДІСО'!AR1141:AT1141)*Параметри!$K$48*Параметри!$K$20/1000)*Параметри!$K$74</f>
        <v>0</v>
      </c>
      <c r="BC1141" s="40">
        <f>ROUNDUP(('Дані не з ДІСО'!I1141+'Дані не з ДІСО'!K1141)/Параметри!$K$26,0)</f>
        <v>0</v>
      </c>
      <c r="BD1141" s="29">
        <f>BC1141*Параметри!$M$36/18</f>
        <v>0</v>
      </c>
      <c r="BE1141" s="40">
        <f>IF(BC1141=0,0,'Дані не з ДІСО'!K1141/('Дані не з ДІСО'!I1141+'Дані не з ДІСО'!K1141))</f>
        <v>0</v>
      </c>
      <c r="BF1141" s="29">
        <f>(1+0.25*BE1141)*BD1141*Параметри!$K$51</f>
        <v>0</v>
      </c>
      <c r="BG1141" s="40">
        <f>ROUNDUP('Дані не з ДІСО'!M1141/Параметри!$K$27,0)</f>
        <v>0</v>
      </c>
      <c r="BH1141" s="40">
        <f>BG1141*Параметри!$M$37/18</f>
        <v>0</v>
      </c>
      <c r="BI1141" s="29">
        <f>BH1141*Параметри!$K$51</f>
        <v>0</v>
      </c>
      <c r="BJ1141" s="29">
        <f>'Дані не з ДІСО'!N1141*Параметри!$K$76</f>
        <v>0</v>
      </c>
      <c r="BK1141" s="40">
        <f>ROUNDUP('Дані з ДІСО'!V1141/Параметри!$K$25,0)</f>
        <v>0</v>
      </c>
      <c r="BL1141" s="40">
        <f>ROUNDUP('Дані з ДІСО'!W1141/Параметри!$K$25,0)</f>
        <v>0</v>
      </c>
      <c r="BM1141" s="40">
        <f>ROUNDUP('Дані з ДІСО'!X1141/Параметри!$K$25,0)</f>
        <v>0</v>
      </c>
      <c r="BN1141" s="40">
        <f>(BK1141*Параметри!$K$34+BL1141*Параметри!$L$34+BM1141*Параметри!$M$34)/18</f>
        <v>0</v>
      </c>
      <c r="BO1141" s="40">
        <f>IF(K1141=0,0,'Дані з ДІСО'!AC1141/K1141)</f>
        <v>0</v>
      </c>
      <c r="BP1141" s="29">
        <f>(1+0.25*BO1141)*BN1141*Параметри!$K$51</f>
        <v>0</v>
      </c>
      <c r="BQ1141" s="29">
        <f>BP1141*'Коефіцієнти АТО'!U1141</f>
        <v>0</v>
      </c>
      <c r="BR1141" s="29">
        <f>K1141*(1+0.25*BO1141)*Параметри!$K$66*Параметри!$K$20/1000</f>
        <v>0</v>
      </c>
      <c r="BS1141" s="29">
        <f>(1+0.25*BO1141)*K1141*'Коефіцієнти АТО'!S1141*Параметри!$K$20/1000</f>
        <v>0</v>
      </c>
      <c r="BT1141" s="29">
        <f t="shared" si="160"/>
        <v>0</v>
      </c>
      <c r="BU1141" s="40">
        <f>ROUNDUP('Дані з ДІСО'!AG1141/Параметри!$K$71,0)</f>
        <v>0</v>
      </c>
      <c r="BV1141" s="40">
        <f t="shared" si="161"/>
        <v>0</v>
      </c>
      <c r="BW1141" s="40">
        <f>IF('Дані з ДІСО'!AG1141=0,0,'Дані з ДІСО'!AJ1141/'Дані з ДІСО'!AG1141)</f>
        <v>0</v>
      </c>
      <c r="BX1141" s="29">
        <f>BV1141*(1+0.25*BW1141)*Параметри!$K$51</f>
        <v>0</v>
      </c>
      <c r="BY1141" s="29">
        <f>ROUND(IF(Параметри!$K$77="No",CC1141,CC1141*Параметри!$K$78)+AG1141,1)</f>
        <v>0</v>
      </c>
      <c r="BZ1141" s="29">
        <f>ROUND(IF(Параметри!$K$77="No",BF1141,BF1141*Параметри!$K$78),1)</f>
        <v>0</v>
      </c>
      <c r="CA1141" s="29">
        <f>ROUND(IF(Параметри!$K$77="No",BI1141,BI1141*Параметри!$K$78),1)</f>
        <v>0</v>
      </c>
      <c r="CB1141" s="29">
        <f>ROUND(IF(Параметри!$K$77="No",BJ1141,BJ1141*Параметри!$K$78),1)</f>
        <v>0</v>
      </c>
      <c r="CC1141" s="29">
        <f t="shared" si="155"/>
        <v>0</v>
      </c>
    </row>
    <row r="1142" spans="1:81">
      <c r="A1142" s="9">
        <v>1141</v>
      </c>
      <c r="B1142" s="9" t="s">
        <v>3145</v>
      </c>
      <c r="C1142" s="9" t="s">
        <v>3146</v>
      </c>
      <c r="D1142" s="9" t="s">
        <v>4172</v>
      </c>
      <c r="E1142" s="9" t="s">
        <v>21</v>
      </c>
      <c r="F1142" s="9" t="s">
        <v>4191</v>
      </c>
      <c r="G1142" s="9" t="s">
        <v>2374</v>
      </c>
      <c r="H1142" s="29">
        <f>SUM('Дані з ДІСО'!J1142:L1142)</f>
        <v>3172</v>
      </c>
      <c r="I1142" s="29">
        <f>SUM('Дані з ДІСО'!G1142:I1142)</f>
        <v>227</v>
      </c>
      <c r="J1142" s="29">
        <f>SUM('Дані з ДІСО'!P1142:R1142)</f>
        <v>7</v>
      </c>
      <c r="K1142" s="29">
        <f>SUM('Дані з ДІСО'!V1142:X1142)</f>
        <v>0</v>
      </c>
      <c r="L1142" s="40">
        <f>ROUNDUP('Дані з ДІСО'!J1142/'Коефіцієнти АТО'!$R1142,0)</f>
        <v>58</v>
      </c>
      <c r="M1142" s="40">
        <f>ROUNDUP('Дані з ДІСО'!K1142/'Коефіцієнти АТО'!$R1142,0)</f>
        <v>92</v>
      </c>
      <c r="N1142" s="40">
        <f>ROUNDUP('Дані з ДІСО'!L1142/'Коефіцієнти АТО'!$R1142,0)</f>
        <v>38</v>
      </c>
      <c r="O1142" s="59">
        <f>(L1142*Параметри!$K$32+M1142*Параметри!$L$32+N1142*Параметри!$M$32)/18</f>
        <v>316.18888888888887</v>
      </c>
      <c r="P1142" s="41">
        <f>IF(H1142=0,"",'Дані з ДІСО'!Y1142/H1142)</f>
        <v>0</v>
      </c>
      <c r="Q1142" s="29">
        <f>IF(H1142=0,"",(1+0.25*P1142)*O1142*Параметри!$K$51)</f>
        <v>64761.874917841684</v>
      </c>
      <c r="R1142" s="29">
        <f>IF(H1142=0,"",Q1142*'Коефіцієнти АТО'!T1142)</f>
        <v>1100.9518736033087</v>
      </c>
      <c r="S1142" s="29">
        <f>IF(H1142=0,"",H1142*(1+0.25*P1142)*Параметри!$K$66*Параметри!$K$20/1000)</f>
        <v>0</v>
      </c>
      <c r="T1142" s="29">
        <f>IF(H1142=0,"",H1142*(1+0.25*P1142)*'Коефіцієнти АТО'!$S1142*Параметри!$K$20/1000)</f>
        <v>12980.669137151775</v>
      </c>
      <c r="U1142" s="29">
        <f t="shared" si="156"/>
        <v>78843.495928596778</v>
      </c>
      <c r="V1142" s="29">
        <f t="shared" si="157"/>
        <v>78843.495928596778</v>
      </c>
      <c r="W1142" s="40">
        <f>ROUNDUP('Дані з ДІСО'!P1142/Параметри!$K$24,0)</f>
        <v>1</v>
      </c>
      <c r="X1142" s="40">
        <f>ROUNDUP('Дані з ДІСО'!Q1142/Параметри!$K$24,0)</f>
        <v>0</v>
      </c>
      <c r="Y1142" s="40">
        <f>ROUNDUP('Дані з ДІСО'!R1142/Параметри!$K$24,0)</f>
        <v>0</v>
      </c>
      <c r="Z1142" s="59">
        <f>(W1142*Параметри!$K$33+X1142*Параметри!$L$33+Y1142*Параметри!$M$33)/18</f>
        <v>2</v>
      </c>
      <c r="AA1142" s="41">
        <f>IF(J1142=0,0,'Дані з ДІСО'!AA1142/J1142)</f>
        <v>0</v>
      </c>
      <c r="AB1142" s="29">
        <f>(1+0.25*AA1142)*Z1142*Параметри!$K$51</f>
        <v>409.64042187199999</v>
      </c>
      <c r="AC1142" s="29">
        <f>AB1142*'Коефіцієнти АТО'!U1142</f>
        <v>19.253099827983998</v>
      </c>
      <c r="AD1142" s="29">
        <f>J1142*(1+0.25*AA1142)*Параметри!$K$66*Параметри!$K$20/1000</f>
        <v>0</v>
      </c>
      <c r="AE1142" s="29">
        <f>(1+0.25*AA1142)*J1142*'Коефіцієнти АТО'!S1142*Параметри!$K$20/1000</f>
        <v>28.645865056766212</v>
      </c>
      <c r="AF1142" s="29">
        <f t="shared" si="153"/>
        <v>457.53938675675022</v>
      </c>
      <c r="AG1142" s="29">
        <v>0</v>
      </c>
      <c r="AH1142" s="40">
        <v>4</v>
      </c>
      <c r="AI1142" s="40">
        <v>0</v>
      </c>
      <c r="AJ1142" s="40">
        <f t="shared" si="154"/>
        <v>0</v>
      </c>
      <c r="AK1142" s="29">
        <f>(AH1142+AI1142)*(1+0.25*AJ1142)*Параметри!$K$53</f>
        <v>717.71710278400019</v>
      </c>
      <c r="AL1142" s="29">
        <f>ROUNDUP(('Дані з ДІСО'!AU1142+'Дані з ДІСО'!AW1142)/Параметри!$K$28,0)</f>
        <v>0</v>
      </c>
      <c r="AM1142" s="64">
        <f>AL1142*Параметри!$M$35/18</f>
        <v>0</v>
      </c>
      <c r="AN1142" s="29">
        <f>IF(AL1142=0,0,'Дані з ДІСО'!AW1142/SUM('Дані з ДІСО'!AU1142,'Дані з ДІСО'!AW1142))</f>
        <v>0</v>
      </c>
      <c r="AO1142" s="29">
        <f>(1+0.25*AN1142)*AM1142*Параметри!$K$51</f>
        <v>0</v>
      </c>
      <c r="AP1142" s="40">
        <f>ROUNDUP(('Дані з ДІСО'!AE1142+'Дані не з ДІСО'!E1142+'Дані не з ДІСО'!G1142)/Параметри!$K$69,0)</f>
        <v>0</v>
      </c>
      <c r="AQ1142" s="40">
        <f t="shared" si="158"/>
        <v>0</v>
      </c>
      <c r="AR1142" s="40">
        <f>IF(AP1142=0,0,('Дані з ДІСО'!AH1142+'Дані не з ДІСО'!G1142)/('Дані з ДІСО'!AE1142+'Дані не з ДІСО'!E1142+'Дані не з ДІСО'!G1142))</f>
        <v>0</v>
      </c>
      <c r="AS1142" s="29">
        <f>AQ1142*(1+0.25*AR1142)*Параметри!$K$51</f>
        <v>0</v>
      </c>
      <c r="AT1142" s="40">
        <f>ROUNDUP('Дані з ДІСО'!AF1142/Параметри!$K$70,0)</f>
        <v>0</v>
      </c>
      <c r="AU1142" s="40">
        <f t="shared" si="159"/>
        <v>0</v>
      </c>
      <c r="AV1142" s="40">
        <f>IF(AT1142=0,0,'Дані з ДІСО'!AI1142/'Дані з ДІСО'!AF1142)</f>
        <v>0</v>
      </c>
      <c r="AW1142" s="29">
        <f>AU1142*(1+0.25*AV1142)*Параметри!$K$51</f>
        <v>0</v>
      </c>
      <c r="AX1142" s="40">
        <f>ROUNDUP('Дані з ДІСО'!AR1142/Параметри!$K$29,0)</f>
        <v>0</v>
      </c>
      <c r="AY1142" s="40">
        <f>ROUNDUP('Дані з ДІСО'!AS1142/Параметри!$K$29,0)</f>
        <v>0</v>
      </c>
      <c r="AZ1142" s="40">
        <f>ROUNDUP('Дані з ДІСО'!AT1142/Параметри!$K$29,0)</f>
        <v>0</v>
      </c>
      <c r="BA1142" s="64">
        <f>(AX1142*Параметри!$K$32+AY1142*Параметри!$L$32+AZ1142*Параметри!$M$32)/18</f>
        <v>0</v>
      </c>
      <c r="BB1142" s="29">
        <f>(BA1142*Параметри!$K$51+SUM('Дані з ДІСО'!AR1142:AT1142)*Параметри!$K$48*Параметри!$K$20/1000)*Параметри!$K$74</f>
        <v>0</v>
      </c>
      <c r="BC1142" s="40">
        <f>ROUNDUP(('Дані не з ДІСО'!I1142+'Дані не з ДІСО'!K1142)/Параметри!$K$26,0)</f>
        <v>0</v>
      </c>
      <c r="BD1142" s="29">
        <f>BC1142*Параметри!$M$36/18</f>
        <v>0</v>
      </c>
      <c r="BE1142" s="40">
        <f>IF(BC1142=0,0,'Дані не з ДІСО'!K1142/('Дані не з ДІСО'!I1142+'Дані не з ДІСО'!K1142))</f>
        <v>0</v>
      </c>
      <c r="BF1142" s="29">
        <f>(1+0.25*BE1142)*BD1142*Параметри!$K$51</f>
        <v>0</v>
      </c>
      <c r="BG1142" s="40">
        <f>ROUNDUP('Дані не з ДІСО'!M1142/Параметри!$K$27,0)</f>
        <v>0</v>
      </c>
      <c r="BH1142" s="40">
        <f>BG1142*Параметри!$M$37/18</f>
        <v>0</v>
      </c>
      <c r="BI1142" s="29">
        <f>BH1142*Параметри!$K$51</f>
        <v>0</v>
      </c>
      <c r="BJ1142" s="29">
        <f>'Дані не з ДІСО'!N1142*Параметри!$K$76</f>
        <v>0</v>
      </c>
      <c r="BK1142" s="40">
        <f>ROUNDUP('Дані з ДІСО'!V1142/Параметри!$K$25,0)</f>
        <v>0</v>
      </c>
      <c r="BL1142" s="40">
        <f>ROUNDUP('Дані з ДІСО'!W1142/Параметри!$K$25,0)</f>
        <v>0</v>
      </c>
      <c r="BM1142" s="40">
        <f>ROUNDUP('Дані з ДІСО'!X1142/Параметри!$K$25,0)</f>
        <v>0</v>
      </c>
      <c r="BN1142" s="40">
        <f>(BK1142*Параметри!$K$34+BL1142*Параметри!$L$34+BM1142*Параметри!$M$34)/18</f>
        <v>0</v>
      </c>
      <c r="BO1142" s="40">
        <f>IF(K1142=0,0,'Дані з ДІСО'!AC1142/K1142)</f>
        <v>0</v>
      </c>
      <c r="BP1142" s="29">
        <f>(1+0.25*BO1142)*BN1142*Параметри!$K$51</f>
        <v>0</v>
      </c>
      <c r="BQ1142" s="29">
        <f>BP1142*'Коефіцієнти АТО'!U1142</f>
        <v>0</v>
      </c>
      <c r="BR1142" s="29">
        <f>K1142*(1+0.25*BO1142)*Параметри!$K$66*Параметри!$K$20/1000</f>
        <v>0</v>
      </c>
      <c r="BS1142" s="29">
        <f>(1+0.25*BO1142)*K1142*'Коефіцієнти АТО'!S1142*Параметри!$K$20/1000</f>
        <v>0</v>
      </c>
      <c r="BT1142" s="29">
        <f t="shared" si="160"/>
        <v>0</v>
      </c>
      <c r="BU1142" s="40">
        <f>ROUNDUP('Дані з ДІСО'!AG1142/Параметри!$K$71,0)</f>
        <v>0</v>
      </c>
      <c r="BV1142" s="40">
        <f t="shared" si="161"/>
        <v>0</v>
      </c>
      <c r="BW1142" s="40">
        <f>IF('Дані з ДІСО'!AG1142=0,0,'Дані з ДІСО'!AJ1142/'Дані з ДІСО'!AG1142)</f>
        <v>0</v>
      </c>
      <c r="BX1142" s="29">
        <f>BV1142*(1+0.25*BW1142)*Параметри!$K$51</f>
        <v>0</v>
      </c>
      <c r="BY1142" s="29">
        <f>ROUND(IF(Параметри!$K$77="No",CC1142,CC1142*Параметри!$K$78)+AG1142,1)</f>
        <v>72016.899999999994</v>
      </c>
      <c r="BZ1142" s="29">
        <f>ROUND(IF(Параметри!$K$77="No",BF1142,BF1142*Параметри!$K$78),1)</f>
        <v>0</v>
      </c>
      <c r="CA1142" s="29">
        <f>ROUND(IF(Параметри!$K$77="No",BI1142,BI1142*Параметри!$K$78),1)</f>
        <v>0</v>
      </c>
      <c r="CB1142" s="29">
        <f>ROUND(IF(Параметри!$K$77="No",BJ1142,BJ1142*Параметри!$K$78),1)</f>
        <v>0</v>
      </c>
      <c r="CC1142" s="29">
        <f t="shared" si="155"/>
        <v>80018.752418137519</v>
      </c>
    </row>
    <row r="1143" spans="1:81">
      <c r="A1143" s="9">
        <v>1142</v>
      </c>
      <c r="B1143" s="9" t="s">
        <v>3145</v>
      </c>
      <c r="C1143" s="9" t="s">
        <v>3146</v>
      </c>
      <c r="D1143" s="9" t="s">
        <v>4172</v>
      </c>
      <c r="E1143" s="9" t="s">
        <v>21</v>
      </c>
      <c r="F1143" s="9" t="s">
        <v>4192</v>
      </c>
      <c r="G1143" s="9" t="s">
        <v>2376</v>
      </c>
      <c r="H1143" s="29">
        <f>SUM('Дані з ДІСО'!J1143:L1143)</f>
        <v>1819</v>
      </c>
      <c r="I1143" s="29">
        <f>SUM('Дані з ДІСО'!G1143:I1143)</f>
        <v>95</v>
      </c>
      <c r="J1143" s="29">
        <f>SUM('Дані з ДІСО'!P1143:R1143)</f>
        <v>0</v>
      </c>
      <c r="K1143" s="29">
        <f>SUM('Дані з ДІСО'!V1143:X1143)</f>
        <v>0</v>
      </c>
      <c r="L1143" s="40">
        <f>ROUNDUP('Дані з ДІСО'!J1143/'Коефіцієнти АТО'!$R1143,0)</f>
        <v>48</v>
      </c>
      <c r="M1143" s="40">
        <f>ROUNDUP('Дані з ДІСО'!K1143/'Коефіцієнти АТО'!$R1143,0)</f>
        <v>71</v>
      </c>
      <c r="N1143" s="40">
        <f>ROUNDUP('Дані з ДІСО'!L1143/'Коефіцієнти АТО'!$R1143,0)</f>
        <v>17</v>
      </c>
      <c r="O1143" s="59">
        <f>(L1143*Параметри!$K$32+M1143*Параметри!$L$32+N1143*Параметри!$M$32)/18</f>
        <v>223.84444444444446</v>
      </c>
      <c r="P1143" s="41">
        <f>IF(H1143=0,"",'Дані з ДІСО'!Y1143/H1143)</f>
        <v>0</v>
      </c>
      <c r="Q1143" s="29">
        <f>IF(H1143=0,"",(1+0.25*P1143)*O1143*Параметри!$K$51)</f>
        <v>45847.866327962845</v>
      </c>
      <c r="R1143" s="29">
        <f>IF(H1143=0,"",Q1143*'Коефіцієнти АТО'!T1143)</f>
        <v>779.4137275753684</v>
      </c>
      <c r="S1143" s="29">
        <f>IF(H1143=0,"",H1143*(1+0.25*P1143)*Параметри!$K$66*Параметри!$K$20/1000)</f>
        <v>0</v>
      </c>
      <c r="T1143" s="29">
        <f>IF(H1143=0,"",H1143*(1+0.25*P1143)*'Коефіцієнти АТО'!$S1143*Параметри!$K$20/1000)</f>
        <v>7443.8326483225346</v>
      </c>
      <c r="U1143" s="29">
        <f t="shared" si="156"/>
        <v>54071.112703860745</v>
      </c>
      <c r="V1143" s="29">
        <f t="shared" si="157"/>
        <v>54071.112703860745</v>
      </c>
      <c r="W1143" s="40">
        <f>ROUNDUP('Дані з ДІСО'!P1143/Параметри!$K$24,0)</f>
        <v>0</v>
      </c>
      <c r="X1143" s="40">
        <f>ROUNDUP('Дані з ДІСО'!Q1143/Параметри!$K$24,0)</f>
        <v>0</v>
      </c>
      <c r="Y1143" s="40">
        <f>ROUNDUP('Дані з ДІСО'!R1143/Параметри!$K$24,0)</f>
        <v>0</v>
      </c>
      <c r="Z1143" s="59">
        <f>(W1143*Параметри!$K$33+X1143*Параметри!$L$33+Y1143*Параметри!$M$33)/18</f>
        <v>0</v>
      </c>
      <c r="AA1143" s="41">
        <f>IF(J1143=0,0,'Дані з ДІСО'!AA1143/J1143)</f>
        <v>0</v>
      </c>
      <c r="AB1143" s="29">
        <f>(1+0.25*AA1143)*Z1143*Параметри!$K$51</f>
        <v>0</v>
      </c>
      <c r="AC1143" s="29">
        <f>AB1143*'Коефіцієнти АТО'!U1143</f>
        <v>0</v>
      </c>
      <c r="AD1143" s="29">
        <f>J1143*(1+0.25*AA1143)*Параметри!$K$66*Параметри!$K$20/1000</f>
        <v>0</v>
      </c>
      <c r="AE1143" s="29">
        <f>(1+0.25*AA1143)*J1143*'Коефіцієнти АТО'!S1143*Параметри!$K$20/1000</f>
        <v>0</v>
      </c>
      <c r="AF1143" s="29">
        <f t="shared" si="153"/>
        <v>0</v>
      </c>
      <c r="AG1143" s="29">
        <v>0</v>
      </c>
      <c r="AH1143" s="40">
        <v>44</v>
      </c>
      <c r="AI1143" s="40">
        <v>0</v>
      </c>
      <c r="AJ1143" s="40">
        <f t="shared" si="154"/>
        <v>0</v>
      </c>
      <c r="AK1143" s="29">
        <f>(AH1143+AI1143)*(1+0.25*AJ1143)*Параметри!$K$53</f>
        <v>7894.8881306240019</v>
      </c>
      <c r="AL1143" s="29">
        <f>ROUNDUP(('Дані з ДІСО'!AU1143+'Дані з ДІСО'!AW1143)/Параметри!$K$28,0)</f>
        <v>0</v>
      </c>
      <c r="AM1143" s="64">
        <f>AL1143*Параметри!$M$35/18</f>
        <v>0</v>
      </c>
      <c r="AN1143" s="29">
        <f>IF(AL1143=0,0,'Дані з ДІСО'!AW1143/SUM('Дані з ДІСО'!AU1143,'Дані з ДІСО'!AW1143))</f>
        <v>0</v>
      </c>
      <c r="AO1143" s="29">
        <f>(1+0.25*AN1143)*AM1143*Параметри!$K$51</f>
        <v>0</v>
      </c>
      <c r="AP1143" s="40">
        <f>ROUNDUP(('Дані з ДІСО'!AE1143+'Дані не з ДІСО'!E1143+'Дані не з ДІСО'!G1143)/Параметри!$K$69,0)</f>
        <v>0</v>
      </c>
      <c r="AQ1143" s="40">
        <f t="shared" si="158"/>
        <v>0</v>
      </c>
      <c r="AR1143" s="40">
        <f>IF(AP1143=0,0,('Дані з ДІСО'!AH1143+'Дані не з ДІСО'!G1143)/('Дані з ДІСО'!AE1143+'Дані не з ДІСО'!E1143+'Дані не з ДІСО'!G1143))</f>
        <v>0</v>
      </c>
      <c r="AS1143" s="29">
        <f>AQ1143*(1+0.25*AR1143)*Параметри!$K$51</f>
        <v>0</v>
      </c>
      <c r="AT1143" s="40">
        <f>ROUNDUP('Дані з ДІСО'!AF1143/Параметри!$K$70,0)</f>
        <v>0</v>
      </c>
      <c r="AU1143" s="40">
        <f t="shared" si="159"/>
        <v>0</v>
      </c>
      <c r="AV1143" s="40">
        <f>IF(AT1143=0,0,'Дані з ДІСО'!AI1143/'Дані з ДІСО'!AF1143)</f>
        <v>0</v>
      </c>
      <c r="AW1143" s="29">
        <f>AU1143*(1+0.25*AV1143)*Параметри!$K$51</f>
        <v>0</v>
      </c>
      <c r="AX1143" s="40">
        <f>ROUNDUP('Дані з ДІСО'!AR1143/Параметри!$K$29,0)</f>
        <v>0</v>
      </c>
      <c r="AY1143" s="40">
        <f>ROUNDUP('Дані з ДІСО'!AS1143/Параметри!$K$29,0)</f>
        <v>0</v>
      </c>
      <c r="AZ1143" s="40">
        <f>ROUNDUP('Дані з ДІСО'!AT1143/Параметри!$K$29,0)</f>
        <v>0</v>
      </c>
      <c r="BA1143" s="64">
        <f>(AX1143*Параметри!$K$32+AY1143*Параметри!$L$32+AZ1143*Параметри!$M$32)/18</f>
        <v>0</v>
      </c>
      <c r="BB1143" s="29">
        <f>(BA1143*Параметри!$K$51+SUM('Дані з ДІСО'!AR1143:AT1143)*Параметри!$K$48*Параметри!$K$20/1000)*Параметри!$K$74</f>
        <v>0</v>
      </c>
      <c r="BC1143" s="40">
        <f>ROUNDUP(('Дані не з ДІСО'!I1143+'Дані не з ДІСО'!K1143)/Параметри!$K$26,0)</f>
        <v>0</v>
      </c>
      <c r="BD1143" s="29">
        <f>BC1143*Параметри!$M$36/18</f>
        <v>0</v>
      </c>
      <c r="BE1143" s="40">
        <f>IF(BC1143=0,0,'Дані не з ДІСО'!K1143/('Дані не з ДІСО'!I1143+'Дані не з ДІСО'!K1143))</f>
        <v>0</v>
      </c>
      <c r="BF1143" s="29">
        <f>(1+0.25*BE1143)*BD1143*Параметри!$K$51</f>
        <v>0</v>
      </c>
      <c r="BG1143" s="40">
        <f>ROUNDUP('Дані не з ДІСО'!M1143/Параметри!$K$27,0)</f>
        <v>0</v>
      </c>
      <c r="BH1143" s="40">
        <f>BG1143*Параметри!$M$37/18</f>
        <v>0</v>
      </c>
      <c r="BI1143" s="29">
        <f>BH1143*Параметри!$K$51</f>
        <v>0</v>
      </c>
      <c r="BJ1143" s="29">
        <f>'Дані не з ДІСО'!N1143*Параметри!$K$76</f>
        <v>0</v>
      </c>
      <c r="BK1143" s="40">
        <f>ROUNDUP('Дані з ДІСО'!V1143/Параметри!$K$25,0)</f>
        <v>0</v>
      </c>
      <c r="BL1143" s="40">
        <f>ROUNDUP('Дані з ДІСО'!W1143/Параметри!$K$25,0)</f>
        <v>0</v>
      </c>
      <c r="BM1143" s="40">
        <f>ROUNDUP('Дані з ДІСО'!X1143/Параметри!$K$25,0)</f>
        <v>0</v>
      </c>
      <c r="BN1143" s="40">
        <f>(BK1143*Параметри!$K$34+BL1143*Параметри!$L$34+BM1143*Параметри!$M$34)/18</f>
        <v>0</v>
      </c>
      <c r="BO1143" s="40">
        <f>IF(K1143=0,0,'Дані з ДІСО'!AC1143/K1143)</f>
        <v>0</v>
      </c>
      <c r="BP1143" s="29">
        <f>(1+0.25*BO1143)*BN1143*Параметри!$K$51</f>
        <v>0</v>
      </c>
      <c r="BQ1143" s="29">
        <f>BP1143*'Коефіцієнти АТО'!U1143</f>
        <v>0</v>
      </c>
      <c r="BR1143" s="29">
        <f>K1143*(1+0.25*BO1143)*Параметри!$K$66*Параметри!$K$20/1000</f>
        <v>0</v>
      </c>
      <c r="BS1143" s="29">
        <f>(1+0.25*BO1143)*K1143*'Коефіцієнти АТО'!S1143*Параметри!$K$20/1000</f>
        <v>0</v>
      </c>
      <c r="BT1143" s="29">
        <f t="shared" si="160"/>
        <v>0</v>
      </c>
      <c r="BU1143" s="40">
        <f>ROUNDUP('Дані з ДІСО'!AG1143/Параметри!$K$71,0)</f>
        <v>0</v>
      </c>
      <c r="BV1143" s="40">
        <f t="shared" si="161"/>
        <v>0</v>
      </c>
      <c r="BW1143" s="40">
        <f>IF('Дані з ДІСО'!AG1143=0,0,'Дані з ДІСО'!AJ1143/'Дані з ДІСО'!AG1143)</f>
        <v>0</v>
      </c>
      <c r="BX1143" s="29">
        <f>BV1143*(1+0.25*BW1143)*Параметри!$K$51</f>
        <v>0</v>
      </c>
      <c r="BY1143" s="29">
        <f>ROUND(IF(Параметри!$K$77="No",CC1143,CC1143*Параметри!$K$78)+AG1143,1)</f>
        <v>55769.4</v>
      </c>
      <c r="BZ1143" s="29">
        <f>ROUND(IF(Параметри!$K$77="No",BF1143,BF1143*Параметри!$K$78),1)</f>
        <v>0</v>
      </c>
      <c r="CA1143" s="29">
        <f>ROUND(IF(Параметри!$K$77="No",BI1143,BI1143*Параметри!$K$78),1)</f>
        <v>0</v>
      </c>
      <c r="CB1143" s="29">
        <f>ROUND(IF(Параметри!$K$77="No",BJ1143,BJ1143*Параметри!$K$78),1)</f>
        <v>0</v>
      </c>
      <c r="CC1143" s="29">
        <f t="shared" si="155"/>
        <v>61966.000834484745</v>
      </c>
    </row>
    <row r="1144" spans="1:81">
      <c r="A1144" s="9">
        <v>1143</v>
      </c>
      <c r="B1144" s="9" t="s">
        <v>3151</v>
      </c>
      <c r="C1144" s="9" t="s">
        <v>3151</v>
      </c>
      <c r="D1144" s="9" t="s">
        <v>4172</v>
      </c>
      <c r="E1144" s="9" t="s">
        <v>29</v>
      </c>
      <c r="F1144" s="9" t="s">
        <v>4193</v>
      </c>
      <c r="G1144" s="9" t="s">
        <v>2378</v>
      </c>
      <c r="H1144" s="29">
        <f>SUM('Дані з ДІСО'!J1144:L1144)</f>
        <v>2011</v>
      </c>
      <c r="I1144" s="29">
        <f>SUM('Дані з ДІСО'!G1144:I1144)</f>
        <v>86</v>
      </c>
      <c r="J1144" s="29">
        <f>SUM('Дані з ДІСО'!P1144:R1144)</f>
        <v>0</v>
      </c>
      <c r="K1144" s="29">
        <f>SUM('Дані з ДІСО'!V1144:X1144)</f>
        <v>0</v>
      </c>
      <c r="L1144" s="40">
        <f>ROUNDUP('Дані з ДІСО'!J1144/'Коефіцієнти АТО'!$R1144,0)</f>
        <v>34</v>
      </c>
      <c r="M1144" s="40">
        <f>ROUNDUP('Дані з ДІСО'!K1144/'Коефіцієнти АТО'!$R1144,0)</f>
        <v>47</v>
      </c>
      <c r="N1144" s="40">
        <f>ROUNDUP('Дані з ДІСО'!L1144/'Коефіцієнти АТО'!$R1144,0)</f>
        <v>14</v>
      </c>
      <c r="O1144" s="59">
        <f>(L1144*Параметри!$K$32+M1144*Параметри!$L$32+N1144*Параметри!$M$32)/18</f>
        <v>156.4388888888889</v>
      </c>
      <c r="P1144" s="41">
        <f>IF(H1144=0,"",'Дані з ДІСО'!Y1144/H1144)</f>
        <v>0</v>
      </c>
      <c r="Q1144" s="29">
        <f>IF(H1144=0,"",(1+0.25*P1144)*O1144*Параметри!$K$51)</f>
        <v>32041.846220815689</v>
      </c>
      <c r="R1144" s="29">
        <f>IF(H1144=0,"",Q1144*'Коефіцієнти АТО'!T1144)</f>
        <v>2403.1384665611768</v>
      </c>
      <c r="S1144" s="29">
        <f>IF(H1144=0,"",H1144*(1+0.25*P1144)*Параметри!$K$66*Параметри!$K$20/1000)</f>
        <v>0</v>
      </c>
      <c r="T1144" s="29">
        <f>IF(H1144=0,"",H1144*(1+0.25*P1144)*'Коефіцієнти АТО'!$S1144*Параметри!$K$20/1000)</f>
        <v>4401.8511510651415</v>
      </c>
      <c r="U1144" s="29">
        <f t="shared" si="156"/>
        <v>38846.835838442013</v>
      </c>
      <c r="V1144" s="29">
        <f t="shared" si="157"/>
        <v>38846.835838442013</v>
      </c>
      <c r="W1144" s="40">
        <f>ROUNDUP('Дані з ДІСО'!P1144/Параметри!$K$24,0)</f>
        <v>0</v>
      </c>
      <c r="X1144" s="40">
        <f>ROUNDUP('Дані з ДІСО'!Q1144/Параметри!$K$24,0)</f>
        <v>0</v>
      </c>
      <c r="Y1144" s="40">
        <f>ROUNDUP('Дані з ДІСО'!R1144/Параметри!$K$24,0)</f>
        <v>0</v>
      </c>
      <c r="Z1144" s="59">
        <f>(W1144*Параметри!$K$33+X1144*Параметри!$L$33+Y1144*Параметри!$M$33)/18</f>
        <v>0</v>
      </c>
      <c r="AA1144" s="41">
        <f>IF(J1144=0,0,'Дані з ДІСО'!AA1144/J1144)</f>
        <v>0</v>
      </c>
      <c r="AB1144" s="29">
        <f>(1+0.25*AA1144)*Z1144*Параметри!$K$51</f>
        <v>0</v>
      </c>
      <c r="AC1144" s="29">
        <f>AB1144*'Коефіцієнти АТО'!U1144</f>
        <v>0</v>
      </c>
      <c r="AD1144" s="29">
        <f>J1144*(1+0.25*AA1144)*Параметри!$K$66*Параметри!$K$20/1000</f>
        <v>0</v>
      </c>
      <c r="AE1144" s="29">
        <f>(1+0.25*AA1144)*J1144*'Коефіцієнти АТО'!S1144*Параметри!$K$20/1000</f>
        <v>0</v>
      </c>
      <c r="AF1144" s="29">
        <f t="shared" si="153"/>
        <v>0</v>
      </c>
      <c r="AG1144" s="29">
        <v>0</v>
      </c>
      <c r="AH1144" s="40">
        <v>9</v>
      </c>
      <c r="AI1144" s="40">
        <v>0</v>
      </c>
      <c r="AJ1144" s="40">
        <f t="shared" si="154"/>
        <v>0</v>
      </c>
      <c r="AK1144" s="29">
        <f>(AH1144+AI1144)*(1+0.25*AJ1144)*Параметри!$K$53</f>
        <v>1614.8634812640005</v>
      </c>
      <c r="AL1144" s="29">
        <f>ROUNDUP(('Дані з ДІСО'!AU1144+'Дані з ДІСО'!AW1144)/Параметри!$K$28,0)</f>
        <v>0</v>
      </c>
      <c r="AM1144" s="64">
        <f>AL1144*Параметри!$M$35/18</f>
        <v>0</v>
      </c>
      <c r="AN1144" s="29">
        <f>IF(AL1144=0,0,'Дані з ДІСО'!AW1144/SUM('Дані з ДІСО'!AU1144,'Дані з ДІСО'!AW1144))</f>
        <v>0</v>
      </c>
      <c r="AO1144" s="29">
        <f>(1+0.25*AN1144)*AM1144*Параметри!$K$51</f>
        <v>0</v>
      </c>
      <c r="AP1144" s="40">
        <f>ROUNDUP(('Дані з ДІСО'!AE1144+'Дані не з ДІСО'!E1144+'Дані не з ДІСО'!G1144)/Параметри!$K$69,0)</f>
        <v>0</v>
      </c>
      <c r="AQ1144" s="40">
        <f t="shared" si="158"/>
        <v>0</v>
      </c>
      <c r="AR1144" s="40">
        <f>IF(AP1144=0,0,('Дані з ДІСО'!AH1144+'Дані не з ДІСО'!G1144)/('Дані з ДІСО'!AE1144+'Дані не з ДІСО'!E1144+'Дані не з ДІСО'!G1144))</f>
        <v>0</v>
      </c>
      <c r="AS1144" s="29">
        <f>AQ1144*(1+0.25*AR1144)*Параметри!$K$51</f>
        <v>0</v>
      </c>
      <c r="AT1144" s="40">
        <f>ROUNDUP('Дані з ДІСО'!AF1144/Параметри!$K$70,0)</f>
        <v>0</v>
      </c>
      <c r="AU1144" s="40">
        <f t="shared" si="159"/>
        <v>0</v>
      </c>
      <c r="AV1144" s="40">
        <f>IF(AT1144=0,0,'Дані з ДІСО'!AI1144/'Дані з ДІСО'!AF1144)</f>
        <v>0</v>
      </c>
      <c r="AW1144" s="29">
        <f>AU1144*(1+0.25*AV1144)*Параметри!$K$51</f>
        <v>0</v>
      </c>
      <c r="AX1144" s="40">
        <f>ROUNDUP('Дані з ДІСО'!AR1144/Параметри!$K$29,0)</f>
        <v>0</v>
      </c>
      <c r="AY1144" s="40">
        <f>ROUNDUP('Дані з ДІСО'!AS1144/Параметри!$K$29,0)</f>
        <v>0</v>
      </c>
      <c r="AZ1144" s="40">
        <f>ROUNDUP('Дані з ДІСО'!AT1144/Параметри!$K$29,0)</f>
        <v>0</v>
      </c>
      <c r="BA1144" s="64">
        <f>(AX1144*Параметри!$K$32+AY1144*Параметри!$L$32+AZ1144*Параметри!$M$32)/18</f>
        <v>0</v>
      </c>
      <c r="BB1144" s="29">
        <f>(BA1144*Параметри!$K$51+SUM('Дані з ДІСО'!AR1144:AT1144)*Параметри!$K$48*Параметри!$K$20/1000)*Параметри!$K$74</f>
        <v>0</v>
      </c>
      <c r="BC1144" s="40">
        <f>ROUNDUP(('Дані не з ДІСО'!I1144+'Дані не з ДІСО'!K1144)/Параметри!$K$26,0)</f>
        <v>0</v>
      </c>
      <c r="BD1144" s="29">
        <f>BC1144*Параметри!$M$36/18</f>
        <v>0</v>
      </c>
      <c r="BE1144" s="40">
        <f>IF(BC1144=0,0,'Дані не з ДІСО'!K1144/('Дані не з ДІСО'!I1144+'Дані не з ДІСО'!K1144))</f>
        <v>0</v>
      </c>
      <c r="BF1144" s="29">
        <f>(1+0.25*BE1144)*BD1144*Параметри!$K$51</f>
        <v>0</v>
      </c>
      <c r="BG1144" s="40">
        <f>ROUNDUP('Дані не з ДІСО'!M1144/Параметри!$K$27,0)</f>
        <v>0</v>
      </c>
      <c r="BH1144" s="40">
        <f>BG1144*Параметри!$M$37/18</f>
        <v>0</v>
      </c>
      <c r="BI1144" s="29">
        <f>BH1144*Параметри!$K$51</f>
        <v>0</v>
      </c>
      <c r="BJ1144" s="29">
        <f>'Дані не з ДІСО'!N1144*Параметри!$K$76</f>
        <v>0</v>
      </c>
      <c r="BK1144" s="40">
        <f>ROUNDUP('Дані з ДІСО'!V1144/Параметри!$K$25,0)</f>
        <v>0</v>
      </c>
      <c r="BL1144" s="40">
        <f>ROUNDUP('Дані з ДІСО'!W1144/Параметри!$K$25,0)</f>
        <v>0</v>
      </c>
      <c r="BM1144" s="40">
        <f>ROUNDUP('Дані з ДІСО'!X1144/Параметри!$K$25,0)</f>
        <v>0</v>
      </c>
      <c r="BN1144" s="40">
        <f>(BK1144*Параметри!$K$34+BL1144*Параметри!$L$34+BM1144*Параметри!$M$34)/18</f>
        <v>0</v>
      </c>
      <c r="BO1144" s="40">
        <f>IF(K1144=0,0,'Дані з ДІСО'!AC1144/K1144)</f>
        <v>0</v>
      </c>
      <c r="BP1144" s="29">
        <f>(1+0.25*BO1144)*BN1144*Параметри!$K$51</f>
        <v>0</v>
      </c>
      <c r="BQ1144" s="29">
        <f>BP1144*'Коефіцієнти АТО'!U1144</f>
        <v>0</v>
      </c>
      <c r="BR1144" s="29">
        <f>K1144*(1+0.25*BO1144)*Параметри!$K$66*Параметри!$K$20/1000</f>
        <v>0</v>
      </c>
      <c r="BS1144" s="29">
        <f>(1+0.25*BO1144)*K1144*'Коефіцієнти АТО'!S1144*Параметри!$K$20/1000</f>
        <v>0</v>
      </c>
      <c r="BT1144" s="29">
        <f t="shared" si="160"/>
        <v>0</v>
      </c>
      <c r="BU1144" s="40">
        <f>ROUNDUP('Дані з ДІСО'!AG1144/Параметри!$K$71,0)</f>
        <v>0</v>
      </c>
      <c r="BV1144" s="40">
        <f t="shared" si="161"/>
        <v>0</v>
      </c>
      <c r="BW1144" s="40">
        <f>IF('Дані з ДІСО'!AG1144=0,0,'Дані з ДІСО'!AJ1144/'Дані з ДІСО'!AG1144)</f>
        <v>0</v>
      </c>
      <c r="BX1144" s="29">
        <f>BV1144*(1+0.25*BW1144)*Параметри!$K$51</f>
        <v>0</v>
      </c>
      <c r="BY1144" s="29">
        <f>ROUND(IF(Параметри!$K$77="No",CC1144,CC1144*Параметри!$K$78)+AG1144,1)</f>
        <v>36415.5</v>
      </c>
      <c r="BZ1144" s="29">
        <f>ROUND(IF(Параметри!$K$77="No",BF1144,BF1144*Параметри!$K$78),1)</f>
        <v>0</v>
      </c>
      <c r="CA1144" s="29">
        <f>ROUND(IF(Параметри!$K$77="No",BI1144,BI1144*Параметри!$K$78),1)</f>
        <v>0</v>
      </c>
      <c r="CB1144" s="29">
        <f>ROUND(IF(Параметри!$K$77="No",BJ1144,BJ1144*Параметри!$K$78),1)</f>
        <v>0</v>
      </c>
      <c r="CC1144" s="29">
        <f t="shared" si="155"/>
        <v>40461.699319706015</v>
      </c>
    </row>
    <row r="1145" spans="1:81">
      <c r="A1145" s="9">
        <v>1144</v>
      </c>
      <c r="B1145" s="9" t="s">
        <v>3148</v>
      </c>
      <c r="C1145" s="9" t="s">
        <v>3148</v>
      </c>
      <c r="D1145" s="9" t="s">
        <v>4172</v>
      </c>
      <c r="E1145" s="9" t="s">
        <v>24</v>
      </c>
      <c r="F1145" s="9" t="s">
        <v>3889</v>
      </c>
      <c r="G1145" s="9" t="s">
        <v>2380</v>
      </c>
      <c r="H1145" s="29">
        <f>SUM('Дані з ДІСО'!J1145:L1145)</f>
        <v>454</v>
      </c>
      <c r="I1145" s="29">
        <f>SUM('Дані з ДІСО'!G1145:I1145)</f>
        <v>32</v>
      </c>
      <c r="J1145" s="29">
        <f>SUM('Дані з ДІСО'!P1145:R1145)</f>
        <v>0</v>
      </c>
      <c r="K1145" s="29">
        <f>SUM('Дані з ДІСО'!V1145:X1145)</f>
        <v>0</v>
      </c>
      <c r="L1145" s="40">
        <f>ROUNDUP('Дані з ДІСО'!J1145/'Коефіцієнти АТО'!$R1145,0)</f>
        <v>18</v>
      </c>
      <c r="M1145" s="40">
        <f>ROUNDUP('Дані з ДІСО'!K1145/'Коефіцієнти АТО'!$R1145,0)</f>
        <v>21</v>
      </c>
      <c r="N1145" s="40">
        <f>ROUNDUP('Дані з ДІСО'!L1145/'Коефіцієнти АТО'!$R1145,0)</f>
        <v>4</v>
      </c>
      <c r="O1145" s="59">
        <f>(L1145*Параметри!$K$32+M1145*Параметри!$L$32+N1145*Параметри!$M$32)/18</f>
        <v>69.038888888888891</v>
      </c>
      <c r="P1145" s="41">
        <f>IF(H1145=0,"",'Дані з ДІСО'!Y1145/H1145)</f>
        <v>0</v>
      </c>
      <c r="Q1145" s="29">
        <f>IF(H1145=0,"",(1+0.25*P1145)*O1145*Параметри!$K$51)</f>
        <v>14140.559785009289</v>
      </c>
      <c r="R1145" s="29">
        <f>IF(H1145=0,"",Q1145*'Коефіцієнти АТО'!T1145)</f>
        <v>240.38951634515794</v>
      </c>
      <c r="S1145" s="29">
        <f>IF(H1145=0,"",H1145*(1+0.25*P1145)*Параметри!$K$66*Параметри!$K$20/1000)</f>
        <v>0</v>
      </c>
      <c r="T1145" s="29">
        <f>IF(H1145=0,"",H1145*(1+0.25*P1145)*'Коефіцієнти АТО'!$S1145*Параметри!$K$20/1000)</f>
        <v>2289.9561627771054</v>
      </c>
      <c r="U1145" s="29">
        <f t="shared" si="156"/>
        <v>16670.905464131552</v>
      </c>
      <c r="V1145" s="29">
        <f t="shared" si="157"/>
        <v>16670.905464131552</v>
      </c>
      <c r="W1145" s="40">
        <f>ROUNDUP('Дані з ДІСО'!P1145/Параметри!$K$24,0)</f>
        <v>0</v>
      </c>
      <c r="X1145" s="40">
        <f>ROUNDUP('Дані з ДІСО'!Q1145/Параметри!$K$24,0)</f>
        <v>0</v>
      </c>
      <c r="Y1145" s="40">
        <f>ROUNDUP('Дані з ДІСО'!R1145/Параметри!$K$24,0)</f>
        <v>0</v>
      </c>
      <c r="Z1145" s="59">
        <f>(W1145*Параметри!$K$33+X1145*Параметри!$L$33+Y1145*Параметри!$M$33)/18</f>
        <v>0</v>
      </c>
      <c r="AA1145" s="41">
        <f>IF(J1145=0,0,'Дані з ДІСО'!AA1145/J1145)</f>
        <v>0</v>
      </c>
      <c r="AB1145" s="29">
        <f>(1+0.25*AA1145)*Z1145*Параметри!$K$51</f>
        <v>0</v>
      </c>
      <c r="AC1145" s="29">
        <f>AB1145*'Коефіцієнти АТО'!U1145</f>
        <v>0</v>
      </c>
      <c r="AD1145" s="29">
        <f>J1145*(1+0.25*AA1145)*Параметри!$K$66*Параметри!$K$20/1000</f>
        <v>0</v>
      </c>
      <c r="AE1145" s="29">
        <f>(1+0.25*AA1145)*J1145*'Коефіцієнти АТО'!S1145*Параметри!$K$20/1000</f>
        <v>0</v>
      </c>
      <c r="AF1145" s="29">
        <f t="shared" si="153"/>
        <v>0</v>
      </c>
      <c r="AG1145" s="29">
        <v>0</v>
      </c>
      <c r="AH1145" s="40">
        <v>7</v>
      </c>
      <c r="AI1145" s="40">
        <v>0</v>
      </c>
      <c r="AJ1145" s="40">
        <f t="shared" si="154"/>
        <v>0</v>
      </c>
      <c r="AK1145" s="29">
        <f>(AH1145+AI1145)*(1+0.25*AJ1145)*Параметри!$K$53</f>
        <v>1256.0049298720003</v>
      </c>
      <c r="AL1145" s="29">
        <f>ROUNDUP(('Дані з ДІСО'!AU1145+'Дані з ДІСО'!AW1145)/Параметри!$K$28,0)</f>
        <v>0</v>
      </c>
      <c r="AM1145" s="64">
        <f>AL1145*Параметри!$M$35/18</f>
        <v>0</v>
      </c>
      <c r="AN1145" s="29">
        <f>IF(AL1145=0,0,'Дані з ДІСО'!AW1145/SUM('Дані з ДІСО'!AU1145,'Дані з ДІСО'!AW1145))</f>
        <v>0</v>
      </c>
      <c r="AO1145" s="29">
        <f>(1+0.25*AN1145)*AM1145*Параметри!$K$51</f>
        <v>0</v>
      </c>
      <c r="AP1145" s="40">
        <f>ROUNDUP(('Дані з ДІСО'!AE1145+'Дані не з ДІСО'!E1145+'Дані не з ДІСО'!G1145)/Параметри!$K$69,0)</f>
        <v>0</v>
      </c>
      <c r="AQ1145" s="40">
        <f t="shared" si="158"/>
        <v>0</v>
      </c>
      <c r="AR1145" s="40">
        <f>IF(AP1145=0,0,('Дані з ДІСО'!AH1145+'Дані не з ДІСО'!G1145)/('Дані з ДІСО'!AE1145+'Дані не з ДІСО'!E1145+'Дані не з ДІСО'!G1145))</f>
        <v>0</v>
      </c>
      <c r="AS1145" s="29">
        <f>AQ1145*(1+0.25*AR1145)*Параметри!$K$51</f>
        <v>0</v>
      </c>
      <c r="AT1145" s="40">
        <f>ROUNDUP('Дані з ДІСО'!AF1145/Параметри!$K$70,0)</f>
        <v>0</v>
      </c>
      <c r="AU1145" s="40">
        <f t="shared" si="159"/>
        <v>0</v>
      </c>
      <c r="AV1145" s="40">
        <f>IF(AT1145=0,0,'Дані з ДІСО'!AI1145/'Дані з ДІСО'!AF1145)</f>
        <v>0</v>
      </c>
      <c r="AW1145" s="29">
        <f>AU1145*(1+0.25*AV1145)*Параметри!$K$51</f>
        <v>0</v>
      </c>
      <c r="AX1145" s="40">
        <f>ROUNDUP('Дані з ДІСО'!AR1145/Параметри!$K$29,0)</f>
        <v>0</v>
      </c>
      <c r="AY1145" s="40">
        <f>ROUNDUP('Дані з ДІСО'!AS1145/Параметри!$K$29,0)</f>
        <v>0</v>
      </c>
      <c r="AZ1145" s="40">
        <f>ROUNDUP('Дані з ДІСО'!AT1145/Параметри!$K$29,0)</f>
        <v>0</v>
      </c>
      <c r="BA1145" s="64">
        <f>(AX1145*Параметри!$K$32+AY1145*Параметри!$L$32+AZ1145*Параметри!$M$32)/18</f>
        <v>0</v>
      </c>
      <c r="BB1145" s="29">
        <f>(BA1145*Параметри!$K$51+SUM('Дані з ДІСО'!AR1145:AT1145)*Параметри!$K$48*Параметри!$K$20/1000)*Параметри!$K$74</f>
        <v>0</v>
      </c>
      <c r="BC1145" s="40">
        <f>ROUNDUP(('Дані не з ДІСО'!I1145+'Дані не з ДІСО'!K1145)/Параметри!$K$26,0)</f>
        <v>0</v>
      </c>
      <c r="BD1145" s="29">
        <f>BC1145*Параметри!$M$36/18</f>
        <v>0</v>
      </c>
      <c r="BE1145" s="40">
        <f>IF(BC1145=0,0,'Дані не з ДІСО'!K1145/('Дані не з ДІСО'!I1145+'Дані не з ДІСО'!K1145))</f>
        <v>0</v>
      </c>
      <c r="BF1145" s="29">
        <f>(1+0.25*BE1145)*BD1145*Параметри!$K$51</f>
        <v>0</v>
      </c>
      <c r="BG1145" s="40">
        <f>ROUNDUP('Дані не з ДІСО'!M1145/Параметри!$K$27,0)</f>
        <v>0</v>
      </c>
      <c r="BH1145" s="40">
        <f>BG1145*Параметри!$M$37/18</f>
        <v>0</v>
      </c>
      <c r="BI1145" s="29">
        <f>BH1145*Параметри!$K$51</f>
        <v>0</v>
      </c>
      <c r="BJ1145" s="29">
        <f>'Дані не з ДІСО'!N1145*Параметри!$K$76</f>
        <v>0</v>
      </c>
      <c r="BK1145" s="40">
        <f>ROUNDUP('Дані з ДІСО'!V1145/Параметри!$K$25,0)</f>
        <v>0</v>
      </c>
      <c r="BL1145" s="40">
        <f>ROUNDUP('Дані з ДІСО'!W1145/Параметри!$K$25,0)</f>
        <v>0</v>
      </c>
      <c r="BM1145" s="40">
        <f>ROUNDUP('Дані з ДІСО'!X1145/Параметри!$K$25,0)</f>
        <v>0</v>
      </c>
      <c r="BN1145" s="40">
        <f>(BK1145*Параметри!$K$34+BL1145*Параметри!$L$34+BM1145*Параметри!$M$34)/18</f>
        <v>0</v>
      </c>
      <c r="BO1145" s="40">
        <f>IF(K1145=0,0,'Дані з ДІСО'!AC1145/K1145)</f>
        <v>0</v>
      </c>
      <c r="BP1145" s="29">
        <f>(1+0.25*BO1145)*BN1145*Параметри!$K$51</f>
        <v>0</v>
      </c>
      <c r="BQ1145" s="29">
        <f>BP1145*'Коефіцієнти АТО'!U1145</f>
        <v>0</v>
      </c>
      <c r="BR1145" s="29">
        <f>K1145*(1+0.25*BO1145)*Параметри!$K$66*Параметри!$K$20/1000</f>
        <v>0</v>
      </c>
      <c r="BS1145" s="29">
        <f>(1+0.25*BO1145)*K1145*'Коефіцієнти АТО'!S1145*Параметри!$K$20/1000</f>
        <v>0</v>
      </c>
      <c r="BT1145" s="29">
        <f t="shared" si="160"/>
        <v>0</v>
      </c>
      <c r="BU1145" s="40">
        <f>ROUNDUP('Дані з ДІСО'!AG1145/Параметри!$K$71,0)</f>
        <v>0</v>
      </c>
      <c r="BV1145" s="40">
        <f t="shared" si="161"/>
        <v>0</v>
      </c>
      <c r="BW1145" s="40">
        <f>IF('Дані з ДІСО'!AG1145=0,0,'Дані з ДІСО'!AJ1145/'Дані з ДІСО'!AG1145)</f>
        <v>0</v>
      </c>
      <c r="BX1145" s="29">
        <f>BV1145*(1+0.25*BW1145)*Параметри!$K$51</f>
        <v>0</v>
      </c>
      <c r="BY1145" s="29">
        <f>ROUND(IF(Параметри!$K$77="No",CC1145,CC1145*Параметри!$K$78)+AG1145,1)</f>
        <v>16134.2</v>
      </c>
      <c r="BZ1145" s="29">
        <f>ROUND(IF(Параметри!$K$77="No",BF1145,BF1145*Параметри!$K$78),1)</f>
        <v>0</v>
      </c>
      <c r="CA1145" s="29">
        <f>ROUND(IF(Параметри!$K$77="No",BI1145,BI1145*Параметри!$K$78),1)</f>
        <v>0</v>
      </c>
      <c r="CB1145" s="29">
        <f>ROUND(IF(Параметри!$K$77="No",BJ1145,BJ1145*Параметри!$K$78),1)</f>
        <v>0</v>
      </c>
      <c r="CC1145" s="29">
        <f t="shared" si="155"/>
        <v>17926.910394003553</v>
      </c>
    </row>
    <row r="1146" spans="1:81">
      <c r="A1146" s="9">
        <v>1145</v>
      </c>
      <c r="B1146" s="9" t="s">
        <v>3151</v>
      </c>
      <c r="C1146" s="9" t="s">
        <v>3151</v>
      </c>
      <c r="D1146" s="9" t="s">
        <v>4172</v>
      </c>
      <c r="E1146" s="9" t="s">
        <v>29</v>
      </c>
      <c r="F1146" s="9" t="s">
        <v>4194</v>
      </c>
      <c r="G1146" s="9" t="s">
        <v>2382</v>
      </c>
      <c r="H1146" s="29">
        <f>SUM('Дані з ДІСО'!J1146:L1146)</f>
        <v>1626</v>
      </c>
      <c r="I1146" s="29">
        <f>SUM('Дані з ДІСО'!G1146:I1146)</f>
        <v>106</v>
      </c>
      <c r="J1146" s="29">
        <f>SUM('Дані з ДІСО'!P1146:R1146)</f>
        <v>0</v>
      </c>
      <c r="K1146" s="29">
        <f>SUM('Дані з ДІСО'!V1146:X1146)</f>
        <v>0</v>
      </c>
      <c r="L1146" s="40">
        <f>ROUNDUP('Дані з ДІСО'!J1146/'Коефіцієнти АТО'!$R1146,0)</f>
        <v>52</v>
      </c>
      <c r="M1146" s="40">
        <f>ROUNDUP('Дані з ДІСО'!K1146/'Коефіцієнти АТО'!$R1146,0)</f>
        <v>77</v>
      </c>
      <c r="N1146" s="40">
        <f>ROUNDUP('Дані з ДІСО'!L1146/'Коефіцієнти АТО'!$R1146,0)</f>
        <v>21</v>
      </c>
      <c r="O1146" s="59">
        <f>(L1146*Параметри!$K$32+M1146*Параметри!$L$32+N1146*Параметри!$M$32)/18</f>
        <v>247.74444444444441</v>
      </c>
      <c r="P1146" s="41">
        <f>IF(H1146=0,"",'Дані з ДІСО'!Y1146/H1146)</f>
        <v>0</v>
      </c>
      <c r="Q1146" s="29">
        <f>IF(H1146=0,"",(1+0.25*P1146)*O1146*Параметри!$K$51)</f>
        <v>50743.069369333236</v>
      </c>
      <c r="R1146" s="29">
        <f>IF(H1146=0,"",Q1146*'Коефіцієнти АТО'!T1146)</f>
        <v>862.63217927866503</v>
      </c>
      <c r="S1146" s="29">
        <f>IF(H1146=0,"",H1146*(1+0.25*P1146)*Параметри!$K$66*Параметри!$K$20/1000)</f>
        <v>0</v>
      </c>
      <c r="T1146" s="29">
        <f>IF(H1146=0,"",H1146*(1+0.25*P1146)*'Коефіцієнти АТО'!$S1146*Параметри!$K$20/1000)</f>
        <v>7427.7490895365108</v>
      </c>
      <c r="U1146" s="29">
        <f t="shared" si="156"/>
        <v>59033.45063814841</v>
      </c>
      <c r="V1146" s="29">
        <f t="shared" si="157"/>
        <v>59033.45063814841</v>
      </c>
      <c r="W1146" s="40">
        <f>ROUNDUP('Дані з ДІСО'!P1146/Параметри!$K$24,0)</f>
        <v>0</v>
      </c>
      <c r="X1146" s="40">
        <f>ROUNDUP('Дані з ДІСО'!Q1146/Параметри!$K$24,0)</f>
        <v>0</v>
      </c>
      <c r="Y1146" s="40">
        <f>ROUNDUP('Дані з ДІСО'!R1146/Параметри!$K$24,0)</f>
        <v>0</v>
      </c>
      <c r="Z1146" s="59">
        <f>(W1146*Параметри!$K$33+X1146*Параметри!$L$33+Y1146*Параметри!$M$33)/18</f>
        <v>0</v>
      </c>
      <c r="AA1146" s="41">
        <f>IF(J1146=0,0,'Дані з ДІСО'!AA1146/J1146)</f>
        <v>0</v>
      </c>
      <c r="AB1146" s="29">
        <f>(1+0.25*AA1146)*Z1146*Параметри!$K$51</f>
        <v>0</v>
      </c>
      <c r="AC1146" s="29">
        <f>AB1146*'Коефіцієнти АТО'!U1146</f>
        <v>0</v>
      </c>
      <c r="AD1146" s="29">
        <f>J1146*(1+0.25*AA1146)*Параметри!$K$66*Параметри!$K$20/1000</f>
        <v>0</v>
      </c>
      <c r="AE1146" s="29">
        <f>(1+0.25*AA1146)*J1146*'Коефіцієнти АТО'!S1146*Параметри!$K$20/1000</f>
        <v>0</v>
      </c>
      <c r="AF1146" s="29">
        <f t="shared" si="153"/>
        <v>0</v>
      </c>
      <c r="AG1146" s="29">
        <v>0</v>
      </c>
      <c r="AH1146" s="40">
        <v>29</v>
      </c>
      <c r="AI1146" s="40">
        <v>0</v>
      </c>
      <c r="AJ1146" s="40">
        <f t="shared" si="154"/>
        <v>0</v>
      </c>
      <c r="AK1146" s="29">
        <f>(AH1146+AI1146)*(1+0.25*AJ1146)*Параметри!$K$53</f>
        <v>5203.4489951840014</v>
      </c>
      <c r="AL1146" s="29">
        <f>ROUNDUP(('Дані з ДІСО'!AU1146+'Дані з ДІСО'!AW1146)/Параметри!$K$28,0)</f>
        <v>0</v>
      </c>
      <c r="AM1146" s="64">
        <f>AL1146*Параметри!$M$35/18</f>
        <v>0</v>
      </c>
      <c r="AN1146" s="29">
        <f>IF(AL1146=0,0,'Дані з ДІСО'!AW1146/SUM('Дані з ДІСО'!AU1146,'Дані з ДІСО'!AW1146))</f>
        <v>0</v>
      </c>
      <c r="AO1146" s="29">
        <f>(1+0.25*AN1146)*AM1146*Параметри!$K$51</f>
        <v>0</v>
      </c>
      <c r="AP1146" s="40">
        <f>ROUNDUP(('Дані з ДІСО'!AE1146+'Дані не з ДІСО'!E1146+'Дані не з ДІСО'!G1146)/Параметри!$K$69,0)</f>
        <v>0</v>
      </c>
      <c r="AQ1146" s="40">
        <f t="shared" si="158"/>
        <v>0</v>
      </c>
      <c r="AR1146" s="40">
        <f>IF(AP1146=0,0,('Дані з ДІСО'!AH1146+'Дані не з ДІСО'!G1146)/('Дані з ДІСО'!AE1146+'Дані не з ДІСО'!E1146+'Дані не з ДІСО'!G1146))</f>
        <v>0</v>
      </c>
      <c r="AS1146" s="29">
        <f>AQ1146*(1+0.25*AR1146)*Параметри!$K$51</f>
        <v>0</v>
      </c>
      <c r="AT1146" s="40">
        <f>ROUNDUP('Дані з ДІСО'!AF1146/Параметри!$K$70,0)</f>
        <v>0</v>
      </c>
      <c r="AU1146" s="40">
        <f t="shared" si="159"/>
        <v>0</v>
      </c>
      <c r="AV1146" s="40">
        <f>IF(AT1146=0,0,'Дані з ДІСО'!AI1146/'Дані з ДІСО'!AF1146)</f>
        <v>0</v>
      </c>
      <c r="AW1146" s="29">
        <f>AU1146*(1+0.25*AV1146)*Параметри!$K$51</f>
        <v>0</v>
      </c>
      <c r="AX1146" s="40">
        <f>ROUNDUP('Дані з ДІСО'!AR1146/Параметри!$K$29,0)</f>
        <v>0</v>
      </c>
      <c r="AY1146" s="40">
        <f>ROUNDUP('Дані з ДІСО'!AS1146/Параметри!$K$29,0)</f>
        <v>0</v>
      </c>
      <c r="AZ1146" s="40">
        <f>ROUNDUP('Дані з ДІСО'!AT1146/Параметри!$K$29,0)</f>
        <v>0</v>
      </c>
      <c r="BA1146" s="64">
        <f>(AX1146*Параметри!$K$32+AY1146*Параметри!$L$32+AZ1146*Параметри!$M$32)/18</f>
        <v>0</v>
      </c>
      <c r="BB1146" s="29">
        <f>(BA1146*Параметри!$K$51+SUM('Дані з ДІСО'!AR1146:AT1146)*Параметри!$K$48*Параметри!$K$20/1000)*Параметри!$K$74</f>
        <v>0</v>
      </c>
      <c r="BC1146" s="40">
        <f>ROUNDUP(('Дані не з ДІСО'!I1146+'Дані не з ДІСО'!K1146)/Параметри!$K$26,0)</f>
        <v>0</v>
      </c>
      <c r="BD1146" s="29">
        <f>BC1146*Параметри!$M$36/18</f>
        <v>0</v>
      </c>
      <c r="BE1146" s="40">
        <f>IF(BC1146=0,0,'Дані не з ДІСО'!K1146/('Дані не з ДІСО'!I1146+'Дані не з ДІСО'!K1146))</f>
        <v>0</v>
      </c>
      <c r="BF1146" s="29">
        <f>(1+0.25*BE1146)*BD1146*Параметри!$K$51</f>
        <v>0</v>
      </c>
      <c r="BG1146" s="40">
        <f>ROUNDUP('Дані не з ДІСО'!M1146/Параметри!$K$27,0)</f>
        <v>0</v>
      </c>
      <c r="BH1146" s="40">
        <f>BG1146*Параметри!$M$37/18</f>
        <v>0</v>
      </c>
      <c r="BI1146" s="29">
        <f>BH1146*Параметри!$K$51</f>
        <v>0</v>
      </c>
      <c r="BJ1146" s="29">
        <f>'Дані не з ДІСО'!N1146*Параметри!$K$76</f>
        <v>0</v>
      </c>
      <c r="BK1146" s="40">
        <f>ROUNDUP('Дані з ДІСО'!V1146/Параметри!$K$25,0)</f>
        <v>0</v>
      </c>
      <c r="BL1146" s="40">
        <f>ROUNDUP('Дані з ДІСО'!W1146/Параметри!$K$25,0)</f>
        <v>0</v>
      </c>
      <c r="BM1146" s="40">
        <f>ROUNDUP('Дані з ДІСО'!X1146/Параметри!$K$25,0)</f>
        <v>0</v>
      </c>
      <c r="BN1146" s="40">
        <f>(BK1146*Параметри!$K$34+BL1146*Параметри!$L$34+BM1146*Параметри!$M$34)/18</f>
        <v>0</v>
      </c>
      <c r="BO1146" s="40">
        <f>IF(K1146=0,0,'Дані з ДІСО'!AC1146/K1146)</f>
        <v>0</v>
      </c>
      <c r="BP1146" s="29">
        <f>(1+0.25*BO1146)*BN1146*Параметри!$K$51</f>
        <v>0</v>
      </c>
      <c r="BQ1146" s="29">
        <f>BP1146*'Коефіцієнти АТО'!U1146</f>
        <v>0</v>
      </c>
      <c r="BR1146" s="29">
        <f>K1146*(1+0.25*BO1146)*Параметри!$K$66*Параметри!$K$20/1000</f>
        <v>0</v>
      </c>
      <c r="BS1146" s="29">
        <f>(1+0.25*BO1146)*K1146*'Коефіцієнти АТО'!S1146*Параметри!$K$20/1000</f>
        <v>0</v>
      </c>
      <c r="BT1146" s="29">
        <f t="shared" si="160"/>
        <v>0</v>
      </c>
      <c r="BU1146" s="40">
        <f>ROUNDUP('Дані з ДІСО'!AG1146/Параметри!$K$71,0)</f>
        <v>0</v>
      </c>
      <c r="BV1146" s="40">
        <f t="shared" si="161"/>
        <v>0</v>
      </c>
      <c r="BW1146" s="40">
        <f>IF('Дані з ДІСО'!AG1146=0,0,'Дані з ДІСО'!AJ1146/'Дані з ДІСО'!AG1146)</f>
        <v>0</v>
      </c>
      <c r="BX1146" s="29">
        <f>BV1146*(1+0.25*BW1146)*Параметри!$K$51</f>
        <v>0</v>
      </c>
      <c r="BY1146" s="29">
        <f>ROUND(IF(Параметри!$K$77="No",CC1146,CC1146*Параметри!$K$78)+AG1146,1)</f>
        <v>57813.2</v>
      </c>
      <c r="BZ1146" s="29">
        <f>ROUND(IF(Параметри!$K$77="No",BF1146,BF1146*Параметри!$K$78),1)</f>
        <v>0</v>
      </c>
      <c r="CA1146" s="29">
        <f>ROUND(IF(Параметри!$K$77="No",BI1146,BI1146*Параметри!$K$78),1)</f>
        <v>0</v>
      </c>
      <c r="CB1146" s="29">
        <f>ROUND(IF(Параметри!$K$77="No",BJ1146,BJ1146*Параметри!$K$78),1)</f>
        <v>0</v>
      </c>
      <c r="CC1146" s="29">
        <f t="shared" si="155"/>
        <v>64236.89963333241</v>
      </c>
    </row>
    <row r="1147" spans="1:81">
      <c r="A1147" s="9">
        <v>1146</v>
      </c>
      <c r="B1147" s="9" t="s">
        <v>3145</v>
      </c>
      <c r="C1147" s="9" t="s">
        <v>3146</v>
      </c>
      <c r="D1147" s="9" t="s">
        <v>4172</v>
      </c>
      <c r="E1147" s="9" t="s">
        <v>21</v>
      </c>
      <c r="F1147" s="9" t="s">
        <v>4195</v>
      </c>
      <c r="G1147" s="9" t="s">
        <v>2384</v>
      </c>
      <c r="H1147" s="29">
        <f>SUM('Дані з ДІСО'!J1147:L1147)</f>
        <v>3388</v>
      </c>
      <c r="I1147" s="29">
        <f>SUM('Дані з ДІСО'!G1147:I1147)</f>
        <v>205</v>
      </c>
      <c r="J1147" s="29">
        <f>SUM('Дані з ДІСО'!P1147:R1147)</f>
        <v>0</v>
      </c>
      <c r="K1147" s="29">
        <f>SUM('Дані з ДІСО'!V1147:X1147)</f>
        <v>0</v>
      </c>
      <c r="L1147" s="40">
        <f>ROUNDUP('Дані з ДІСО'!J1147/'Коефіцієнти АТО'!$R1147,0)</f>
        <v>88</v>
      </c>
      <c r="M1147" s="40">
        <f>ROUNDUP('Дані з ДІСО'!K1147/'Коефіцієнти АТО'!$R1147,0)</f>
        <v>118</v>
      </c>
      <c r="N1147" s="40">
        <f>ROUNDUP('Дані з ДІСО'!L1147/'Коефіцієнти АТО'!$R1147,0)</f>
        <v>21</v>
      </c>
      <c r="O1147" s="59">
        <f>(L1147*Параметри!$K$32+M1147*Параметри!$L$32+N1147*Параметри!$M$32)/18</f>
        <v>368.22777777777782</v>
      </c>
      <c r="P1147" s="41">
        <f>IF(H1147=0,"",'Дані з ДІСО'!Y1147/H1147)</f>
        <v>0</v>
      </c>
      <c r="Q1147" s="29">
        <f>IF(H1147=0,"",(1+0.25*P1147)*O1147*Параметри!$K$51)</f>
        <v>75420.491116938982</v>
      </c>
      <c r="R1147" s="29">
        <f>IF(H1147=0,"",Q1147*'Коефіцієнти АТО'!T1147)</f>
        <v>1282.1483489879629</v>
      </c>
      <c r="S1147" s="29">
        <f>IF(H1147=0,"",H1147*(1+0.25*P1147)*Параметри!$K$66*Параметри!$K$20/1000)</f>
        <v>0</v>
      </c>
      <c r="T1147" s="29">
        <f>IF(H1147=0,"",H1147*(1+0.25*P1147)*'Коефіцієнти АТО'!$S1147*Параметри!$K$20/1000)</f>
        <v>13864.598687474847</v>
      </c>
      <c r="U1147" s="29">
        <f t="shared" si="156"/>
        <v>90567.238153401791</v>
      </c>
      <c r="V1147" s="29">
        <f t="shared" si="157"/>
        <v>90567.238153401791</v>
      </c>
      <c r="W1147" s="40">
        <f>ROUNDUP('Дані з ДІСО'!P1147/Параметри!$K$24,0)</f>
        <v>0</v>
      </c>
      <c r="X1147" s="40">
        <f>ROUNDUP('Дані з ДІСО'!Q1147/Параметри!$K$24,0)</f>
        <v>0</v>
      </c>
      <c r="Y1147" s="40">
        <f>ROUNDUP('Дані з ДІСО'!R1147/Параметри!$K$24,0)</f>
        <v>0</v>
      </c>
      <c r="Z1147" s="59">
        <f>(W1147*Параметри!$K$33+X1147*Параметри!$L$33+Y1147*Параметри!$M$33)/18</f>
        <v>0</v>
      </c>
      <c r="AA1147" s="41">
        <f>IF(J1147=0,0,'Дані з ДІСО'!AA1147/J1147)</f>
        <v>0</v>
      </c>
      <c r="AB1147" s="29">
        <f>(1+0.25*AA1147)*Z1147*Параметри!$K$51</f>
        <v>0</v>
      </c>
      <c r="AC1147" s="29">
        <f>AB1147*'Коефіцієнти АТО'!U1147</f>
        <v>0</v>
      </c>
      <c r="AD1147" s="29">
        <f>J1147*(1+0.25*AA1147)*Параметри!$K$66*Параметри!$K$20/1000</f>
        <v>0</v>
      </c>
      <c r="AE1147" s="29">
        <f>(1+0.25*AA1147)*J1147*'Коефіцієнти АТО'!S1147*Параметри!$K$20/1000</f>
        <v>0</v>
      </c>
      <c r="AF1147" s="29">
        <f t="shared" si="153"/>
        <v>0</v>
      </c>
      <c r="AG1147" s="29">
        <v>0</v>
      </c>
      <c r="AH1147" s="40">
        <v>29</v>
      </c>
      <c r="AI1147" s="40">
        <v>0</v>
      </c>
      <c r="AJ1147" s="40">
        <f t="shared" si="154"/>
        <v>0</v>
      </c>
      <c r="AK1147" s="29">
        <f>(AH1147+AI1147)*(1+0.25*AJ1147)*Параметри!$K$53</f>
        <v>5203.4489951840014</v>
      </c>
      <c r="AL1147" s="29">
        <f>ROUNDUP(('Дані з ДІСО'!AU1147+'Дані з ДІСО'!AW1147)/Параметри!$K$28,0)</f>
        <v>0</v>
      </c>
      <c r="AM1147" s="64">
        <f>AL1147*Параметри!$M$35/18</f>
        <v>0</v>
      </c>
      <c r="AN1147" s="29">
        <f>IF(AL1147=0,0,'Дані з ДІСО'!AW1147/SUM('Дані з ДІСО'!AU1147,'Дані з ДІСО'!AW1147))</f>
        <v>0</v>
      </c>
      <c r="AO1147" s="29">
        <f>(1+0.25*AN1147)*AM1147*Параметри!$K$51</f>
        <v>0</v>
      </c>
      <c r="AP1147" s="40">
        <f>ROUNDUP(('Дані з ДІСО'!AE1147+'Дані не з ДІСО'!E1147+'Дані не з ДІСО'!G1147)/Параметри!$K$69,0)</f>
        <v>0</v>
      </c>
      <c r="AQ1147" s="40">
        <f t="shared" si="158"/>
        <v>0</v>
      </c>
      <c r="AR1147" s="40">
        <f>IF(AP1147=0,0,('Дані з ДІСО'!AH1147+'Дані не з ДІСО'!G1147)/('Дані з ДІСО'!AE1147+'Дані не з ДІСО'!E1147+'Дані не з ДІСО'!G1147))</f>
        <v>0</v>
      </c>
      <c r="AS1147" s="29">
        <f>AQ1147*(1+0.25*AR1147)*Параметри!$K$51</f>
        <v>0</v>
      </c>
      <c r="AT1147" s="40">
        <f>ROUNDUP('Дані з ДІСО'!AF1147/Параметри!$K$70,0)</f>
        <v>0</v>
      </c>
      <c r="AU1147" s="40">
        <f t="shared" si="159"/>
        <v>0</v>
      </c>
      <c r="AV1147" s="40">
        <f>IF(AT1147=0,0,'Дані з ДІСО'!AI1147/'Дані з ДІСО'!AF1147)</f>
        <v>0</v>
      </c>
      <c r="AW1147" s="29">
        <f>AU1147*(1+0.25*AV1147)*Параметри!$K$51</f>
        <v>0</v>
      </c>
      <c r="AX1147" s="40">
        <f>ROUNDUP('Дані з ДІСО'!AR1147/Параметри!$K$29,0)</f>
        <v>0</v>
      </c>
      <c r="AY1147" s="40">
        <f>ROUNDUP('Дані з ДІСО'!AS1147/Параметри!$K$29,0)</f>
        <v>0</v>
      </c>
      <c r="AZ1147" s="40">
        <f>ROUNDUP('Дані з ДІСО'!AT1147/Параметри!$K$29,0)</f>
        <v>0</v>
      </c>
      <c r="BA1147" s="64">
        <f>(AX1147*Параметри!$K$32+AY1147*Параметри!$L$32+AZ1147*Параметри!$M$32)/18</f>
        <v>0</v>
      </c>
      <c r="BB1147" s="29">
        <f>(BA1147*Параметри!$K$51+SUM('Дані з ДІСО'!AR1147:AT1147)*Параметри!$K$48*Параметри!$K$20/1000)*Параметри!$K$74</f>
        <v>0</v>
      </c>
      <c r="BC1147" s="40">
        <f>ROUNDUP(('Дані не з ДІСО'!I1147+'Дані не з ДІСО'!K1147)/Параметри!$K$26,0)</f>
        <v>0</v>
      </c>
      <c r="BD1147" s="29">
        <f>BC1147*Параметри!$M$36/18</f>
        <v>0</v>
      </c>
      <c r="BE1147" s="40">
        <f>IF(BC1147=0,0,'Дані не з ДІСО'!K1147/('Дані не з ДІСО'!I1147+'Дані не з ДІСО'!K1147))</f>
        <v>0</v>
      </c>
      <c r="BF1147" s="29">
        <f>(1+0.25*BE1147)*BD1147*Параметри!$K$51</f>
        <v>0</v>
      </c>
      <c r="BG1147" s="40">
        <f>ROUNDUP('Дані не з ДІСО'!M1147/Параметри!$K$27,0)</f>
        <v>0</v>
      </c>
      <c r="BH1147" s="40">
        <f>BG1147*Параметри!$M$37/18</f>
        <v>0</v>
      </c>
      <c r="BI1147" s="29">
        <f>BH1147*Параметри!$K$51</f>
        <v>0</v>
      </c>
      <c r="BJ1147" s="29">
        <f>'Дані не з ДІСО'!N1147*Параметри!$K$76</f>
        <v>0</v>
      </c>
      <c r="BK1147" s="40">
        <f>ROUNDUP('Дані з ДІСО'!V1147/Параметри!$K$25,0)</f>
        <v>0</v>
      </c>
      <c r="BL1147" s="40">
        <f>ROUNDUP('Дані з ДІСО'!W1147/Параметри!$K$25,0)</f>
        <v>0</v>
      </c>
      <c r="BM1147" s="40">
        <f>ROUNDUP('Дані з ДІСО'!X1147/Параметри!$K$25,0)</f>
        <v>0</v>
      </c>
      <c r="BN1147" s="40">
        <f>(BK1147*Параметри!$K$34+BL1147*Параметри!$L$34+BM1147*Параметри!$M$34)/18</f>
        <v>0</v>
      </c>
      <c r="BO1147" s="40">
        <f>IF(K1147=0,0,'Дані з ДІСО'!AC1147/K1147)</f>
        <v>0</v>
      </c>
      <c r="BP1147" s="29">
        <f>(1+0.25*BO1147)*BN1147*Параметри!$K$51</f>
        <v>0</v>
      </c>
      <c r="BQ1147" s="29">
        <f>BP1147*'Коефіцієнти АТО'!U1147</f>
        <v>0</v>
      </c>
      <c r="BR1147" s="29">
        <f>K1147*(1+0.25*BO1147)*Параметри!$K$66*Параметри!$K$20/1000</f>
        <v>0</v>
      </c>
      <c r="BS1147" s="29">
        <f>(1+0.25*BO1147)*K1147*'Коефіцієнти АТО'!S1147*Параметри!$K$20/1000</f>
        <v>0</v>
      </c>
      <c r="BT1147" s="29">
        <f t="shared" si="160"/>
        <v>0</v>
      </c>
      <c r="BU1147" s="40">
        <f>ROUNDUP('Дані з ДІСО'!AG1147/Параметри!$K$71,0)</f>
        <v>0</v>
      </c>
      <c r="BV1147" s="40">
        <f t="shared" si="161"/>
        <v>0</v>
      </c>
      <c r="BW1147" s="40">
        <f>IF('Дані з ДІСО'!AG1147=0,0,'Дані з ДІСО'!AJ1147/'Дані з ДІСО'!AG1147)</f>
        <v>0</v>
      </c>
      <c r="BX1147" s="29">
        <f>BV1147*(1+0.25*BW1147)*Параметри!$K$51</f>
        <v>0</v>
      </c>
      <c r="BY1147" s="29">
        <f>ROUND(IF(Параметри!$K$77="No",CC1147,CC1147*Параметри!$K$78)+AG1147,1)</f>
        <v>86193.600000000006</v>
      </c>
      <c r="BZ1147" s="29">
        <f>ROUND(IF(Параметри!$K$77="No",BF1147,BF1147*Параметри!$K$78),1)</f>
        <v>0</v>
      </c>
      <c r="CA1147" s="29">
        <f>ROUND(IF(Параметри!$K$77="No",BI1147,BI1147*Параметри!$K$78),1)</f>
        <v>0</v>
      </c>
      <c r="CB1147" s="29">
        <f>ROUND(IF(Параметри!$K$77="No",BJ1147,BJ1147*Параметри!$K$78),1)</f>
        <v>0</v>
      </c>
      <c r="CC1147" s="29">
        <f t="shared" si="155"/>
        <v>95770.687148585799</v>
      </c>
    </row>
    <row r="1148" spans="1:81">
      <c r="A1148" s="9">
        <v>1147</v>
      </c>
      <c r="B1148" s="9" t="s">
        <v>3151</v>
      </c>
      <c r="C1148" s="9" t="s">
        <v>3151</v>
      </c>
      <c r="D1148" s="9" t="s">
        <v>4172</v>
      </c>
      <c r="E1148" s="9" t="s">
        <v>29</v>
      </c>
      <c r="F1148" s="9" t="s">
        <v>4196</v>
      </c>
      <c r="G1148" s="9" t="s">
        <v>2386</v>
      </c>
      <c r="H1148" s="29">
        <f>SUM('Дані з ДІСО'!J1148:L1148)</f>
        <v>1130.5</v>
      </c>
      <c r="I1148" s="29">
        <f>SUM('Дані з ДІСО'!G1148:I1148)</f>
        <v>94</v>
      </c>
      <c r="J1148" s="29">
        <f>SUM('Дані з ДІСО'!P1148:R1148)</f>
        <v>0</v>
      </c>
      <c r="K1148" s="29">
        <f>SUM('Дані з ДІСО'!V1148:X1148)</f>
        <v>0</v>
      </c>
      <c r="L1148" s="40">
        <f>ROUNDUP('Дані з ДІСО'!J1148/'Коефіцієнти АТО'!$R1148,0)</f>
        <v>27</v>
      </c>
      <c r="M1148" s="40">
        <f>ROUNDUP('Дані з ДІСО'!K1148/'Коефіцієнти АТО'!$R1148,0)</f>
        <v>49</v>
      </c>
      <c r="N1148" s="40">
        <f>ROUNDUP('Дані з ДІСО'!L1148/'Коефіцієнти АТО'!$R1148,0)</f>
        <v>13</v>
      </c>
      <c r="O1148" s="59">
        <f>(L1148*Параметри!$K$32+M1148*Параметри!$L$32+N1148*Параметри!$M$32)/18</f>
        <v>149.15555555555557</v>
      </c>
      <c r="P1148" s="41">
        <f>IF(H1148=0,"",'Дані з ДІСО'!Y1148/H1148)</f>
        <v>0</v>
      </c>
      <c r="Q1148" s="29">
        <f>IF(H1148=0,"",(1+0.25*P1148)*O1148*Параметри!$K$51)</f>
        <v>30550.072351165156</v>
      </c>
      <c r="R1148" s="29">
        <f>IF(H1148=0,"",Q1148*'Коефіцієнти АТО'!T1148)</f>
        <v>519.35122996980772</v>
      </c>
      <c r="S1148" s="29">
        <f>IF(H1148=0,"",H1148*(1+0.25*P1148)*Параметри!$K$66*Параметри!$K$20/1000)</f>
        <v>0</v>
      </c>
      <c r="T1148" s="29">
        <f>IF(H1148=0,"",H1148*(1+0.25*P1148)*'Коефіцієнти АТО'!$S1148*Параметри!$K$20/1000)</f>
        <v>5164.2499051174809</v>
      </c>
      <c r="U1148" s="29">
        <f t="shared" si="156"/>
        <v>36233.673486252446</v>
      </c>
      <c r="V1148" s="29">
        <f t="shared" si="157"/>
        <v>36233.673486252446</v>
      </c>
      <c r="W1148" s="40">
        <f>ROUNDUP('Дані з ДІСО'!P1148/Параметри!$K$24,0)</f>
        <v>0</v>
      </c>
      <c r="X1148" s="40">
        <f>ROUNDUP('Дані з ДІСО'!Q1148/Параметри!$K$24,0)</f>
        <v>0</v>
      </c>
      <c r="Y1148" s="40">
        <f>ROUNDUP('Дані з ДІСО'!R1148/Параметри!$K$24,0)</f>
        <v>0</v>
      </c>
      <c r="Z1148" s="59">
        <f>(W1148*Параметри!$K$33+X1148*Параметри!$L$33+Y1148*Параметри!$M$33)/18</f>
        <v>0</v>
      </c>
      <c r="AA1148" s="41">
        <f>IF(J1148=0,0,'Дані з ДІСО'!AA1148/J1148)</f>
        <v>0</v>
      </c>
      <c r="AB1148" s="29">
        <f>(1+0.25*AA1148)*Z1148*Параметри!$K$51</f>
        <v>0</v>
      </c>
      <c r="AC1148" s="29">
        <f>AB1148*'Коефіцієнти АТО'!U1148</f>
        <v>0</v>
      </c>
      <c r="AD1148" s="29">
        <f>J1148*(1+0.25*AA1148)*Параметри!$K$66*Параметри!$K$20/1000</f>
        <v>0</v>
      </c>
      <c r="AE1148" s="29">
        <f>(1+0.25*AA1148)*J1148*'Коефіцієнти АТО'!S1148*Параметри!$K$20/1000</f>
        <v>0</v>
      </c>
      <c r="AF1148" s="29">
        <f t="shared" si="153"/>
        <v>0</v>
      </c>
      <c r="AG1148" s="29">
        <v>0</v>
      </c>
      <c r="AH1148" s="40">
        <v>0</v>
      </c>
      <c r="AI1148" s="40">
        <v>0</v>
      </c>
      <c r="AJ1148" s="40">
        <f t="shared" si="154"/>
        <v>0</v>
      </c>
      <c r="AK1148" s="29">
        <f>(AH1148+AI1148)*(1+0.25*AJ1148)*Параметри!$K$53</f>
        <v>0</v>
      </c>
      <c r="AL1148" s="29">
        <f>ROUNDUP(('Дані з ДІСО'!AU1148+'Дані з ДІСО'!AW1148)/Параметри!$K$28,0)</f>
        <v>0</v>
      </c>
      <c r="AM1148" s="64">
        <f>AL1148*Параметри!$M$35/18</f>
        <v>0</v>
      </c>
      <c r="AN1148" s="29">
        <f>IF(AL1148=0,0,'Дані з ДІСО'!AW1148/SUM('Дані з ДІСО'!AU1148,'Дані з ДІСО'!AW1148))</f>
        <v>0</v>
      </c>
      <c r="AO1148" s="29">
        <f>(1+0.25*AN1148)*AM1148*Параметри!$K$51</f>
        <v>0</v>
      </c>
      <c r="AP1148" s="40">
        <f>ROUNDUP(('Дані з ДІСО'!AE1148+'Дані не з ДІСО'!E1148+'Дані не з ДІСО'!G1148)/Параметри!$K$69,0)</f>
        <v>0</v>
      </c>
      <c r="AQ1148" s="40">
        <f t="shared" si="158"/>
        <v>0</v>
      </c>
      <c r="AR1148" s="40">
        <f>IF(AP1148=0,0,('Дані з ДІСО'!AH1148+'Дані не з ДІСО'!G1148)/('Дані з ДІСО'!AE1148+'Дані не з ДІСО'!E1148+'Дані не з ДІСО'!G1148))</f>
        <v>0</v>
      </c>
      <c r="AS1148" s="29">
        <f>AQ1148*(1+0.25*AR1148)*Параметри!$K$51</f>
        <v>0</v>
      </c>
      <c r="AT1148" s="40">
        <f>ROUNDUP('Дані з ДІСО'!AF1148/Параметри!$K$70,0)</f>
        <v>0</v>
      </c>
      <c r="AU1148" s="40">
        <f t="shared" si="159"/>
        <v>0</v>
      </c>
      <c r="AV1148" s="40">
        <f>IF(AT1148=0,0,'Дані з ДІСО'!AI1148/'Дані з ДІСО'!AF1148)</f>
        <v>0</v>
      </c>
      <c r="AW1148" s="29">
        <f>AU1148*(1+0.25*AV1148)*Параметри!$K$51</f>
        <v>0</v>
      </c>
      <c r="AX1148" s="40">
        <f>ROUNDUP('Дані з ДІСО'!AR1148/Параметри!$K$29,0)</f>
        <v>0</v>
      </c>
      <c r="AY1148" s="40">
        <f>ROUNDUP('Дані з ДІСО'!AS1148/Параметри!$K$29,0)</f>
        <v>0</v>
      </c>
      <c r="AZ1148" s="40">
        <f>ROUNDUP('Дані з ДІСО'!AT1148/Параметри!$K$29,0)</f>
        <v>0</v>
      </c>
      <c r="BA1148" s="64">
        <f>(AX1148*Параметри!$K$32+AY1148*Параметри!$L$32+AZ1148*Параметри!$M$32)/18</f>
        <v>0</v>
      </c>
      <c r="BB1148" s="29">
        <f>(BA1148*Параметри!$K$51+SUM('Дані з ДІСО'!AR1148:AT1148)*Параметри!$K$48*Параметри!$K$20/1000)*Параметри!$K$74</f>
        <v>0</v>
      </c>
      <c r="BC1148" s="40">
        <f>ROUNDUP(('Дані не з ДІСО'!I1148+'Дані не з ДІСО'!K1148)/Параметри!$K$26,0)</f>
        <v>0</v>
      </c>
      <c r="BD1148" s="29">
        <f>BC1148*Параметри!$M$36/18</f>
        <v>0</v>
      </c>
      <c r="BE1148" s="40">
        <f>IF(BC1148=0,0,'Дані не з ДІСО'!K1148/('Дані не з ДІСО'!I1148+'Дані не з ДІСО'!K1148))</f>
        <v>0</v>
      </c>
      <c r="BF1148" s="29">
        <f>(1+0.25*BE1148)*BD1148*Параметри!$K$51</f>
        <v>0</v>
      </c>
      <c r="BG1148" s="40">
        <f>ROUNDUP('Дані не з ДІСО'!M1148/Параметри!$K$27,0)</f>
        <v>0</v>
      </c>
      <c r="BH1148" s="40">
        <f>BG1148*Параметри!$M$37/18</f>
        <v>0</v>
      </c>
      <c r="BI1148" s="29">
        <f>BH1148*Параметри!$K$51</f>
        <v>0</v>
      </c>
      <c r="BJ1148" s="29">
        <f>'Дані не з ДІСО'!N1148*Параметри!$K$76</f>
        <v>0</v>
      </c>
      <c r="BK1148" s="40">
        <f>ROUNDUP('Дані з ДІСО'!V1148/Параметри!$K$25,0)</f>
        <v>0</v>
      </c>
      <c r="BL1148" s="40">
        <f>ROUNDUP('Дані з ДІСО'!W1148/Параметри!$K$25,0)</f>
        <v>0</v>
      </c>
      <c r="BM1148" s="40">
        <f>ROUNDUP('Дані з ДІСО'!X1148/Параметри!$K$25,0)</f>
        <v>0</v>
      </c>
      <c r="BN1148" s="40">
        <f>(BK1148*Параметри!$K$34+BL1148*Параметри!$L$34+BM1148*Параметри!$M$34)/18</f>
        <v>0</v>
      </c>
      <c r="BO1148" s="40">
        <f>IF(K1148=0,0,'Дані з ДІСО'!AC1148/K1148)</f>
        <v>0</v>
      </c>
      <c r="BP1148" s="29">
        <f>(1+0.25*BO1148)*BN1148*Параметри!$K$51</f>
        <v>0</v>
      </c>
      <c r="BQ1148" s="29">
        <f>BP1148*'Коефіцієнти АТО'!U1148</f>
        <v>0</v>
      </c>
      <c r="BR1148" s="29">
        <f>K1148*(1+0.25*BO1148)*Параметри!$K$66*Параметри!$K$20/1000</f>
        <v>0</v>
      </c>
      <c r="BS1148" s="29">
        <f>(1+0.25*BO1148)*K1148*'Коефіцієнти АТО'!S1148*Параметри!$K$20/1000</f>
        <v>0</v>
      </c>
      <c r="BT1148" s="29">
        <f t="shared" si="160"/>
        <v>0</v>
      </c>
      <c r="BU1148" s="40">
        <f>ROUNDUP('Дані з ДІСО'!AG1148/Параметри!$K$71,0)</f>
        <v>0</v>
      </c>
      <c r="BV1148" s="40">
        <f t="shared" si="161"/>
        <v>0</v>
      </c>
      <c r="BW1148" s="40">
        <f>IF('Дані з ДІСО'!AG1148=0,0,'Дані з ДІСО'!AJ1148/'Дані з ДІСО'!AG1148)</f>
        <v>0</v>
      </c>
      <c r="BX1148" s="29">
        <f>BV1148*(1+0.25*BW1148)*Параметри!$K$51</f>
        <v>0</v>
      </c>
      <c r="BY1148" s="29">
        <f>ROUND(IF(Параметри!$K$77="No",CC1148,CC1148*Параметри!$K$78)+AG1148,1)</f>
        <v>32610.3</v>
      </c>
      <c r="BZ1148" s="29">
        <f>ROUND(IF(Параметри!$K$77="No",BF1148,BF1148*Параметри!$K$78),1)</f>
        <v>0</v>
      </c>
      <c r="CA1148" s="29">
        <f>ROUND(IF(Параметри!$K$77="No",BI1148,BI1148*Параметри!$K$78),1)</f>
        <v>0</v>
      </c>
      <c r="CB1148" s="29">
        <f>ROUND(IF(Параметри!$K$77="No",BJ1148,BJ1148*Параметри!$K$78),1)</f>
        <v>0</v>
      </c>
      <c r="CC1148" s="29">
        <f t="shared" si="155"/>
        <v>36233.673486252446</v>
      </c>
    </row>
    <row r="1149" spans="1:81">
      <c r="A1149" s="9">
        <v>1148</v>
      </c>
      <c r="B1149" s="9" t="s">
        <v>3145</v>
      </c>
      <c r="C1149" s="9" t="s">
        <v>3146</v>
      </c>
      <c r="D1149" s="9" t="s">
        <v>4172</v>
      </c>
      <c r="E1149" s="9" t="s">
        <v>21</v>
      </c>
      <c r="F1149" s="9" t="s">
        <v>4197</v>
      </c>
      <c r="G1149" s="9" t="s">
        <v>2388</v>
      </c>
      <c r="H1149" s="29">
        <f>SUM('Дані з ДІСО'!J1149:L1149)</f>
        <v>2964.5</v>
      </c>
      <c r="I1149" s="29">
        <f>SUM('Дані з ДІСО'!G1149:I1149)</f>
        <v>182</v>
      </c>
      <c r="J1149" s="29">
        <f>SUM('Дані з ДІСО'!P1149:R1149)</f>
        <v>0</v>
      </c>
      <c r="K1149" s="29">
        <f>SUM('Дані з ДІСО'!V1149:X1149)</f>
        <v>0</v>
      </c>
      <c r="L1149" s="40">
        <f>ROUNDUP('Дані з ДІСО'!J1149/'Коефіцієнти АТО'!$R1149,0)</f>
        <v>76</v>
      </c>
      <c r="M1149" s="40">
        <f>ROUNDUP('Дані з ДІСО'!K1149/'Коефіцієнти АТО'!$R1149,0)</f>
        <v>97</v>
      </c>
      <c r="N1149" s="40">
        <f>ROUNDUP('Дані з ДІСО'!L1149/'Коефіцієнти АТО'!$R1149,0)</f>
        <v>26</v>
      </c>
      <c r="O1149" s="59">
        <f>(L1149*Параметри!$K$32+M1149*Параметри!$L$32+N1149*Параметри!$M$32)/18</f>
        <v>324.60555555555555</v>
      </c>
      <c r="P1149" s="41">
        <f>IF(H1149=0,"",'Дані з ДІСО'!Y1149/H1149)</f>
        <v>0</v>
      </c>
      <c r="Q1149" s="29">
        <f>IF(H1149=0,"",(1+0.25*P1149)*O1149*Параметри!$K$51)</f>
        <v>66485.778359886361</v>
      </c>
      <c r="R1149" s="29">
        <f>IF(H1149=0,"",Q1149*'Коефіцієнти АТО'!T1149)</f>
        <v>1130.2582321180682</v>
      </c>
      <c r="S1149" s="29">
        <f>IF(H1149=0,"",H1149*(1+0.25*P1149)*Параметри!$K$66*Параметри!$K$20/1000)</f>
        <v>0</v>
      </c>
      <c r="T1149" s="29">
        <f>IF(H1149=0,"",H1149*(1+0.25*P1149)*'Коефіцієнти АТО'!$S1149*Параметри!$K$20/1000)</f>
        <v>12131.523851540491</v>
      </c>
      <c r="U1149" s="29">
        <f t="shared" si="156"/>
        <v>79747.56044354492</v>
      </c>
      <c r="V1149" s="29">
        <f t="shared" si="157"/>
        <v>79747.56044354492</v>
      </c>
      <c r="W1149" s="40">
        <f>ROUNDUP('Дані з ДІСО'!P1149/Параметри!$K$24,0)</f>
        <v>0</v>
      </c>
      <c r="X1149" s="40">
        <f>ROUNDUP('Дані з ДІСО'!Q1149/Параметри!$K$24,0)</f>
        <v>0</v>
      </c>
      <c r="Y1149" s="40">
        <f>ROUNDUP('Дані з ДІСО'!R1149/Параметри!$K$24,0)</f>
        <v>0</v>
      </c>
      <c r="Z1149" s="59">
        <f>(W1149*Параметри!$K$33+X1149*Параметри!$L$33+Y1149*Параметри!$M$33)/18</f>
        <v>0</v>
      </c>
      <c r="AA1149" s="41">
        <f>IF(J1149=0,0,'Дані з ДІСО'!AA1149/J1149)</f>
        <v>0</v>
      </c>
      <c r="AB1149" s="29">
        <f>(1+0.25*AA1149)*Z1149*Параметри!$K$51</f>
        <v>0</v>
      </c>
      <c r="AC1149" s="29">
        <f>AB1149*'Коефіцієнти АТО'!U1149</f>
        <v>0</v>
      </c>
      <c r="AD1149" s="29">
        <f>J1149*(1+0.25*AA1149)*Параметри!$K$66*Параметри!$K$20/1000</f>
        <v>0</v>
      </c>
      <c r="AE1149" s="29">
        <f>(1+0.25*AA1149)*J1149*'Коефіцієнти АТО'!S1149*Параметри!$K$20/1000</f>
        <v>0</v>
      </c>
      <c r="AF1149" s="29">
        <f t="shared" si="153"/>
        <v>0</v>
      </c>
      <c r="AG1149" s="29">
        <v>0</v>
      </c>
      <c r="AH1149" s="40">
        <v>23</v>
      </c>
      <c r="AI1149" s="40">
        <v>0</v>
      </c>
      <c r="AJ1149" s="40">
        <f t="shared" si="154"/>
        <v>0</v>
      </c>
      <c r="AK1149" s="29">
        <f>(AH1149+AI1149)*(1+0.25*AJ1149)*Параметри!$K$53</f>
        <v>4126.8733410080013</v>
      </c>
      <c r="AL1149" s="29">
        <f>ROUNDUP(('Дані з ДІСО'!AU1149+'Дані з ДІСО'!AW1149)/Параметри!$K$28,0)</f>
        <v>0</v>
      </c>
      <c r="AM1149" s="64">
        <f>AL1149*Параметри!$M$35/18</f>
        <v>0</v>
      </c>
      <c r="AN1149" s="29">
        <f>IF(AL1149=0,0,'Дані з ДІСО'!AW1149/SUM('Дані з ДІСО'!AU1149,'Дані з ДІСО'!AW1149))</f>
        <v>0</v>
      </c>
      <c r="AO1149" s="29">
        <f>(1+0.25*AN1149)*AM1149*Параметри!$K$51</f>
        <v>0</v>
      </c>
      <c r="AP1149" s="40">
        <f>ROUNDUP(('Дані з ДІСО'!AE1149+'Дані не з ДІСО'!E1149+'Дані не з ДІСО'!G1149)/Параметри!$K$69,0)</f>
        <v>0</v>
      </c>
      <c r="AQ1149" s="40">
        <f t="shared" si="158"/>
        <v>0</v>
      </c>
      <c r="AR1149" s="40">
        <f>IF(AP1149=0,0,('Дані з ДІСО'!AH1149+'Дані не з ДІСО'!G1149)/('Дані з ДІСО'!AE1149+'Дані не з ДІСО'!E1149+'Дані не з ДІСО'!G1149))</f>
        <v>0</v>
      </c>
      <c r="AS1149" s="29">
        <f>AQ1149*(1+0.25*AR1149)*Параметри!$K$51</f>
        <v>0</v>
      </c>
      <c r="AT1149" s="40">
        <f>ROUNDUP('Дані з ДІСО'!AF1149/Параметри!$K$70,0)</f>
        <v>0</v>
      </c>
      <c r="AU1149" s="40">
        <f t="shared" si="159"/>
        <v>0</v>
      </c>
      <c r="AV1149" s="40">
        <f>IF(AT1149=0,0,'Дані з ДІСО'!AI1149/'Дані з ДІСО'!AF1149)</f>
        <v>0</v>
      </c>
      <c r="AW1149" s="29">
        <f>AU1149*(1+0.25*AV1149)*Параметри!$K$51</f>
        <v>0</v>
      </c>
      <c r="AX1149" s="40">
        <f>ROUNDUP('Дані з ДІСО'!AR1149/Параметри!$K$29,0)</f>
        <v>0</v>
      </c>
      <c r="AY1149" s="40">
        <f>ROUNDUP('Дані з ДІСО'!AS1149/Параметри!$K$29,0)</f>
        <v>0</v>
      </c>
      <c r="AZ1149" s="40">
        <f>ROUNDUP('Дані з ДІСО'!AT1149/Параметри!$K$29,0)</f>
        <v>0</v>
      </c>
      <c r="BA1149" s="64">
        <f>(AX1149*Параметри!$K$32+AY1149*Параметри!$L$32+AZ1149*Параметри!$M$32)/18</f>
        <v>0</v>
      </c>
      <c r="BB1149" s="29">
        <f>(BA1149*Параметри!$K$51+SUM('Дані з ДІСО'!AR1149:AT1149)*Параметри!$K$48*Параметри!$K$20/1000)*Параметри!$K$74</f>
        <v>0</v>
      </c>
      <c r="BC1149" s="40">
        <f>ROUNDUP(('Дані не з ДІСО'!I1149+'Дані не з ДІСО'!K1149)/Параметри!$K$26,0)</f>
        <v>0</v>
      </c>
      <c r="BD1149" s="29">
        <f>BC1149*Параметри!$M$36/18</f>
        <v>0</v>
      </c>
      <c r="BE1149" s="40">
        <f>IF(BC1149=0,0,'Дані не з ДІСО'!K1149/('Дані не з ДІСО'!I1149+'Дані не з ДІСО'!K1149))</f>
        <v>0</v>
      </c>
      <c r="BF1149" s="29">
        <f>(1+0.25*BE1149)*BD1149*Параметри!$K$51</f>
        <v>0</v>
      </c>
      <c r="BG1149" s="40">
        <f>ROUNDUP('Дані не з ДІСО'!M1149/Параметри!$K$27,0)</f>
        <v>0</v>
      </c>
      <c r="BH1149" s="40">
        <f>BG1149*Параметри!$M$37/18</f>
        <v>0</v>
      </c>
      <c r="BI1149" s="29">
        <f>BH1149*Параметри!$K$51</f>
        <v>0</v>
      </c>
      <c r="BJ1149" s="29">
        <f>'Дані не з ДІСО'!N1149*Параметри!$K$76</f>
        <v>0</v>
      </c>
      <c r="BK1149" s="40">
        <f>ROUNDUP('Дані з ДІСО'!V1149/Параметри!$K$25,0)</f>
        <v>0</v>
      </c>
      <c r="BL1149" s="40">
        <f>ROUNDUP('Дані з ДІСО'!W1149/Параметри!$K$25,0)</f>
        <v>0</v>
      </c>
      <c r="BM1149" s="40">
        <f>ROUNDUP('Дані з ДІСО'!X1149/Параметри!$K$25,0)</f>
        <v>0</v>
      </c>
      <c r="BN1149" s="40">
        <f>(BK1149*Параметри!$K$34+BL1149*Параметри!$L$34+BM1149*Параметри!$M$34)/18</f>
        <v>0</v>
      </c>
      <c r="BO1149" s="40">
        <f>IF(K1149=0,0,'Дані з ДІСО'!AC1149/K1149)</f>
        <v>0</v>
      </c>
      <c r="BP1149" s="29">
        <f>(1+0.25*BO1149)*BN1149*Параметри!$K$51</f>
        <v>0</v>
      </c>
      <c r="BQ1149" s="29">
        <f>BP1149*'Коефіцієнти АТО'!U1149</f>
        <v>0</v>
      </c>
      <c r="BR1149" s="29">
        <f>K1149*(1+0.25*BO1149)*Параметри!$K$66*Параметри!$K$20/1000</f>
        <v>0</v>
      </c>
      <c r="BS1149" s="29">
        <f>(1+0.25*BO1149)*K1149*'Коефіцієнти АТО'!S1149*Параметри!$K$20/1000</f>
        <v>0</v>
      </c>
      <c r="BT1149" s="29">
        <f t="shared" si="160"/>
        <v>0</v>
      </c>
      <c r="BU1149" s="40">
        <f>ROUNDUP('Дані з ДІСО'!AG1149/Параметри!$K$71,0)</f>
        <v>0</v>
      </c>
      <c r="BV1149" s="40">
        <f t="shared" si="161"/>
        <v>0</v>
      </c>
      <c r="BW1149" s="40">
        <f>IF('Дані з ДІСО'!AG1149=0,0,'Дані з ДІСО'!AJ1149/'Дані з ДІСО'!AG1149)</f>
        <v>0</v>
      </c>
      <c r="BX1149" s="29">
        <f>BV1149*(1+0.25*BW1149)*Параметри!$K$51</f>
        <v>0</v>
      </c>
      <c r="BY1149" s="29">
        <f>ROUND(IF(Параметри!$K$77="No",CC1149,CC1149*Параметри!$K$78)+AG1149,1)</f>
        <v>75487</v>
      </c>
      <c r="BZ1149" s="29">
        <f>ROUND(IF(Параметри!$K$77="No",BF1149,BF1149*Параметри!$K$78),1)</f>
        <v>0</v>
      </c>
      <c r="CA1149" s="29">
        <f>ROUND(IF(Параметри!$K$77="No",BI1149,BI1149*Параметри!$K$78),1)</f>
        <v>0</v>
      </c>
      <c r="CB1149" s="29">
        <f>ROUND(IF(Параметри!$K$77="No",BJ1149,BJ1149*Параметри!$K$78),1)</f>
        <v>0</v>
      </c>
      <c r="CC1149" s="29">
        <f t="shared" si="155"/>
        <v>83874.433784552923</v>
      </c>
    </row>
    <row r="1150" spans="1:81">
      <c r="A1150" s="9">
        <v>1149</v>
      </c>
      <c r="B1150" s="9" t="s">
        <v>3151</v>
      </c>
      <c r="C1150" s="9" t="s">
        <v>3151</v>
      </c>
      <c r="D1150" s="9" t="s">
        <v>4172</v>
      </c>
      <c r="E1150" s="9" t="s">
        <v>29</v>
      </c>
      <c r="F1150" s="9" t="s">
        <v>4198</v>
      </c>
      <c r="G1150" s="9" t="s">
        <v>2390</v>
      </c>
      <c r="H1150" s="29">
        <f>SUM('Дані з ДІСО'!J1150:L1150)</f>
        <v>2421</v>
      </c>
      <c r="I1150" s="29">
        <f>SUM('Дані з ДІСО'!G1150:I1150)</f>
        <v>89</v>
      </c>
      <c r="J1150" s="29">
        <f>SUM('Дані з ДІСО'!P1150:R1150)</f>
        <v>0</v>
      </c>
      <c r="K1150" s="29">
        <f>SUM('Дані з ДІСО'!V1150:X1150)</f>
        <v>0</v>
      </c>
      <c r="L1150" s="40">
        <f>ROUNDUP('Дані з ДІСО'!J1150/'Коефіцієнти АТО'!$R1150,0)</f>
        <v>39</v>
      </c>
      <c r="M1150" s="40">
        <f>ROUNDUP('Дані з ДІСО'!K1150/'Коефіцієнти АТО'!$R1150,0)</f>
        <v>52</v>
      </c>
      <c r="N1150" s="40">
        <f>ROUNDUP('Дані з ДІСО'!L1150/'Коефіцієнти АТО'!$R1150,0)</f>
        <v>13</v>
      </c>
      <c r="O1150" s="59">
        <f>(L1150*Параметри!$K$32+M1150*Параметри!$L$32+N1150*Параметри!$M$32)/18</f>
        <v>169.9388888888889</v>
      </c>
      <c r="P1150" s="41">
        <f>IF(H1150=0,"",'Дані з ДІСО'!Y1150/H1150)</f>
        <v>0</v>
      </c>
      <c r="Q1150" s="29">
        <f>IF(H1150=0,"",(1+0.25*P1150)*O1150*Параметри!$K$51)</f>
        <v>34806.919068451687</v>
      </c>
      <c r="R1150" s="29">
        <f>IF(H1150=0,"",Q1150*'Коефіцієнти АТО'!T1150)</f>
        <v>3480.6919068451689</v>
      </c>
      <c r="S1150" s="29">
        <f>IF(H1150=0,"",H1150*(1+0.25*P1150)*Параметри!$K$66*Параметри!$K$20/1000)</f>
        <v>0</v>
      </c>
      <c r="T1150" s="29">
        <f>IF(H1150=0,"",H1150*(1+0.25*P1150)*'Коефіцієнти АТО'!$S1150*Параметри!$K$20/1000)</f>
        <v>5299.294697527951</v>
      </c>
      <c r="U1150" s="29">
        <f t="shared" si="156"/>
        <v>43586.905672824803</v>
      </c>
      <c r="V1150" s="29">
        <f t="shared" si="157"/>
        <v>43586.905672824803</v>
      </c>
      <c r="W1150" s="40">
        <f>ROUNDUP('Дані з ДІСО'!P1150/Параметри!$K$24,0)</f>
        <v>0</v>
      </c>
      <c r="X1150" s="40">
        <f>ROUNDUP('Дані з ДІСО'!Q1150/Параметри!$K$24,0)</f>
        <v>0</v>
      </c>
      <c r="Y1150" s="40">
        <f>ROUNDUP('Дані з ДІСО'!R1150/Параметри!$K$24,0)</f>
        <v>0</v>
      </c>
      <c r="Z1150" s="59">
        <f>(W1150*Параметри!$K$33+X1150*Параметри!$L$33+Y1150*Параметри!$M$33)/18</f>
        <v>0</v>
      </c>
      <c r="AA1150" s="41">
        <f>IF(J1150=0,0,'Дані з ДІСО'!AA1150/J1150)</f>
        <v>0</v>
      </c>
      <c r="AB1150" s="29">
        <f>(1+0.25*AA1150)*Z1150*Параметри!$K$51</f>
        <v>0</v>
      </c>
      <c r="AC1150" s="29">
        <f>AB1150*'Коефіцієнти АТО'!U1150</f>
        <v>0</v>
      </c>
      <c r="AD1150" s="29">
        <f>J1150*(1+0.25*AA1150)*Параметри!$K$66*Параметри!$K$20/1000</f>
        <v>0</v>
      </c>
      <c r="AE1150" s="29">
        <f>(1+0.25*AA1150)*J1150*'Коефіцієнти АТО'!S1150*Параметри!$K$20/1000</f>
        <v>0</v>
      </c>
      <c r="AF1150" s="29">
        <f t="shared" si="153"/>
        <v>0</v>
      </c>
      <c r="AG1150" s="29">
        <v>0</v>
      </c>
      <c r="AH1150" s="40">
        <v>13</v>
      </c>
      <c r="AI1150" s="40">
        <v>0</v>
      </c>
      <c r="AJ1150" s="40">
        <f t="shared" si="154"/>
        <v>0</v>
      </c>
      <c r="AK1150" s="29">
        <f>(AH1150+AI1150)*(1+0.25*AJ1150)*Параметри!$K$53</f>
        <v>2332.5805840480007</v>
      </c>
      <c r="AL1150" s="29">
        <f>ROUNDUP(('Дані з ДІСО'!AU1150+'Дані з ДІСО'!AW1150)/Параметри!$K$28,0)</f>
        <v>0</v>
      </c>
      <c r="AM1150" s="64">
        <f>AL1150*Параметри!$M$35/18</f>
        <v>0</v>
      </c>
      <c r="AN1150" s="29">
        <f>IF(AL1150=0,0,'Дані з ДІСО'!AW1150/SUM('Дані з ДІСО'!AU1150,'Дані з ДІСО'!AW1150))</f>
        <v>0</v>
      </c>
      <c r="AO1150" s="29">
        <f>(1+0.25*AN1150)*AM1150*Параметри!$K$51</f>
        <v>0</v>
      </c>
      <c r="AP1150" s="40">
        <f>ROUNDUP(('Дані з ДІСО'!AE1150+'Дані не з ДІСО'!E1150+'Дані не з ДІСО'!G1150)/Параметри!$K$69,0)</f>
        <v>0</v>
      </c>
      <c r="AQ1150" s="40">
        <f t="shared" si="158"/>
        <v>0</v>
      </c>
      <c r="AR1150" s="40">
        <f>IF(AP1150=0,0,('Дані з ДІСО'!AH1150+'Дані не з ДІСО'!G1150)/('Дані з ДІСО'!AE1150+'Дані не з ДІСО'!E1150+'Дані не з ДІСО'!G1150))</f>
        <v>0</v>
      </c>
      <c r="AS1150" s="29">
        <f>AQ1150*(1+0.25*AR1150)*Параметри!$K$51</f>
        <v>0</v>
      </c>
      <c r="AT1150" s="40">
        <f>ROUNDUP('Дані з ДІСО'!AF1150/Параметри!$K$70,0)</f>
        <v>0</v>
      </c>
      <c r="AU1150" s="40">
        <f t="shared" si="159"/>
        <v>0</v>
      </c>
      <c r="AV1150" s="40">
        <f>IF(AT1150=0,0,'Дані з ДІСО'!AI1150/'Дані з ДІСО'!AF1150)</f>
        <v>0</v>
      </c>
      <c r="AW1150" s="29">
        <f>AU1150*(1+0.25*AV1150)*Параметри!$K$51</f>
        <v>0</v>
      </c>
      <c r="AX1150" s="40">
        <f>ROUNDUP('Дані з ДІСО'!AR1150/Параметри!$K$29,0)</f>
        <v>0</v>
      </c>
      <c r="AY1150" s="40">
        <f>ROUNDUP('Дані з ДІСО'!AS1150/Параметри!$K$29,0)</f>
        <v>0</v>
      </c>
      <c r="AZ1150" s="40">
        <f>ROUNDUP('Дані з ДІСО'!AT1150/Параметри!$K$29,0)</f>
        <v>0</v>
      </c>
      <c r="BA1150" s="64">
        <f>(AX1150*Параметри!$K$32+AY1150*Параметри!$L$32+AZ1150*Параметри!$M$32)/18</f>
        <v>0</v>
      </c>
      <c r="BB1150" s="29">
        <f>(BA1150*Параметри!$K$51+SUM('Дані з ДІСО'!AR1150:AT1150)*Параметри!$K$48*Параметри!$K$20/1000)*Параметри!$K$74</f>
        <v>0</v>
      </c>
      <c r="BC1150" s="40">
        <f>ROUNDUP(('Дані не з ДІСО'!I1150+'Дані не з ДІСО'!K1150)/Параметри!$K$26,0)</f>
        <v>0</v>
      </c>
      <c r="BD1150" s="29">
        <f>BC1150*Параметри!$M$36/18</f>
        <v>0</v>
      </c>
      <c r="BE1150" s="40">
        <f>IF(BC1150=0,0,'Дані не з ДІСО'!K1150/('Дані не з ДІСО'!I1150+'Дані не з ДІСО'!K1150))</f>
        <v>0</v>
      </c>
      <c r="BF1150" s="29">
        <f>(1+0.25*BE1150)*BD1150*Параметри!$K$51</f>
        <v>0</v>
      </c>
      <c r="BG1150" s="40">
        <f>ROUNDUP('Дані не з ДІСО'!M1150/Параметри!$K$27,0)</f>
        <v>0</v>
      </c>
      <c r="BH1150" s="40">
        <f>BG1150*Параметри!$M$37/18</f>
        <v>0</v>
      </c>
      <c r="BI1150" s="29">
        <f>BH1150*Параметри!$K$51</f>
        <v>0</v>
      </c>
      <c r="BJ1150" s="29">
        <f>'Дані не з ДІСО'!N1150*Параметри!$K$76</f>
        <v>0</v>
      </c>
      <c r="BK1150" s="40">
        <f>ROUNDUP('Дані з ДІСО'!V1150/Параметри!$K$25,0)</f>
        <v>0</v>
      </c>
      <c r="BL1150" s="40">
        <f>ROUNDUP('Дані з ДІСО'!W1150/Параметри!$K$25,0)</f>
        <v>0</v>
      </c>
      <c r="BM1150" s="40">
        <f>ROUNDUP('Дані з ДІСО'!X1150/Параметри!$K$25,0)</f>
        <v>0</v>
      </c>
      <c r="BN1150" s="40">
        <f>(BK1150*Параметри!$K$34+BL1150*Параметри!$L$34+BM1150*Параметри!$M$34)/18</f>
        <v>0</v>
      </c>
      <c r="BO1150" s="40">
        <f>IF(K1150=0,0,'Дані з ДІСО'!AC1150/K1150)</f>
        <v>0</v>
      </c>
      <c r="BP1150" s="29">
        <f>(1+0.25*BO1150)*BN1150*Параметри!$K$51</f>
        <v>0</v>
      </c>
      <c r="BQ1150" s="29">
        <f>BP1150*'Коефіцієнти АТО'!U1150</f>
        <v>0</v>
      </c>
      <c r="BR1150" s="29">
        <f>K1150*(1+0.25*BO1150)*Параметри!$K$66*Параметри!$K$20/1000</f>
        <v>0</v>
      </c>
      <c r="BS1150" s="29">
        <f>(1+0.25*BO1150)*K1150*'Коефіцієнти АТО'!S1150*Параметри!$K$20/1000</f>
        <v>0</v>
      </c>
      <c r="BT1150" s="29">
        <f t="shared" si="160"/>
        <v>0</v>
      </c>
      <c r="BU1150" s="40">
        <f>ROUNDUP('Дані з ДІСО'!AG1150/Параметри!$K$71,0)</f>
        <v>0</v>
      </c>
      <c r="BV1150" s="40">
        <f t="shared" si="161"/>
        <v>0</v>
      </c>
      <c r="BW1150" s="40">
        <f>IF('Дані з ДІСО'!AG1150=0,0,'Дані з ДІСО'!AJ1150/'Дані з ДІСО'!AG1150)</f>
        <v>0</v>
      </c>
      <c r="BX1150" s="29">
        <f>BV1150*(1+0.25*BW1150)*Параметри!$K$51</f>
        <v>0</v>
      </c>
      <c r="BY1150" s="29">
        <f>ROUND(IF(Параметри!$K$77="No",CC1150,CC1150*Параметри!$K$78)+AG1150,1)</f>
        <v>41327.5</v>
      </c>
      <c r="BZ1150" s="29">
        <f>ROUND(IF(Параметри!$K$77="No",BF1150,BF1150*Параметри!$K$78),1)</f>
        <v>0</v>
      </c>
      <c r="CA1150" s="29">
        <f>ROUND(IF(Параметри!$K$77="No",BI1150,BI1150*Параметри!$K$78),1)</f>
        <v>0</v>
      </c>
      <c r="CB1150" s="29">
        <f>ROUND(IF(Параметри!$K$77="No",BJ1150,BJ1150*Параметри!$K$78),1)</f>
        <v>0</v>
      </c>
      <c r="CC1150" s="29">
        <f t="shared" si="155"/>
        <v>45919.486256872806</v>
      </c>
    </row>
    <row r="1151" spans="1:81">
      <c r="A1151" s="9">
        <v>1150</v>
      </c>
      <c r="B1151" s="9" t="s">
        <v>3148</v>
      </c>
      <c r="C1151" s="9" t="s">
        <v>3148</v>
      </c>
      <c r="D1151" s="9" t="s">
        <v>4172</v>
      </c>
      <c r="E1151" s="9" t="s">
        <v>24</v>
      </c>
      <c r="F1151" s="9" t="s">
        <v>4199</v>
      </c>
      <c r="G1151" s="9" t="s">
        <v>2392</v>
      </c>
      <c r="H1151" s="29">
        <f>SUM('Дані з ДІСО'!J1151:L1151)</f>
        <v>620.5</v>
      </c>
      <c r="I1151" s="29">
        <f>SUM('Дані з ДІСО'!G1151:I1151)</f>
        <v>54</v>
      </c>
      <c r="J1151" s="29">
        <f>SUM('Дані з ДІСО'!P1151:R1151)</f>
        <v>0</v>
      </c>
      <c r="K1151" s="29">
        <f>SUM('Дані з ДІСО'!V1151:X1151)</f>
        <v>0</v>
      </c>
      <c r="L1151" s="40">
        <f>ROUNDUP('Дані з ДІСО'!J1151/'Коефіцієнти АТО'!$R1151,0)</f>
        <v>18</v>
      </c>
      <c r="M1151" s="40">
        <f>ROUNDUP('Дані з ДІСО'!K1151/'Коефіцієнти АТО'!$R1151,0)</f>
        <v>25</v>
      </c>
      <c r="N1151" s="40">
        <f>ROUNDUP('Дані з ДІСО'!L1151/'Коефіцієнти АТО'!$R1151,0)</f>
        <v>6</v>
      </c>
      <c r="O1151" s="59">
        <f>(L1151*Параметри!$K$32+M1151*Параметри!$L$32+N1151*Параметри!$M$32)/18</f>
        <v>80.25</v>
      </c>
      <c r="P1151" s="41">
        <f>IF(H1151=0,"",'Дані з ДІСО'!Y1151/H1151)</f>
        <v>0</v>
      </c>
      <c r="Q1151" s="29">
        <f>IF(H1151=0,"",(1+0.25*P1151)*O1151*Параметри!$K$51)</f>
        <v>16436.821927614001</v>
      </c>
      <c r="R1151" s="29">
        <f>IF(H1151=0,"",Q1151*'Коефіцієнти АТО'!T1151)</f>
        <v>279.42597276943803</v>
      </c>
      <c r="S1151" s="29">
        <f>IF(H1151=0,"",H1151*(1+0.25*P1151)*Параметри!$K$66*Параметри!$K$20/1000)</f>
        <v>0</v>
      </c>
      <c r="T1151" s="29">
        <f>IF(H1151=0,"",H1151*(1+0.25*P1151)*'Коефіцієнти АТО'!$S1151*Параметри!$K$20/1000)</f>
        <v>3129.774887672233</v>
      </c>
      <c r="U1151" s="29">
        <f t="shared" si="156"/>
        <v>19846.02278805567</v>
      </c>
      <c r="V1151" s="29">
        <f t="shared" si="157"/>
        <v>19846.02278805567</v>
      </c>
      <c r="W1151" s="40">
        <f>ROUNDUP('Дані з ДІСО'!P1151/Параметри!$K$24,0)</f>
        <v>0</v>
      </c>
      <c r="X1151" s="40">
        <f>ROUNDUP('Дані з ДІСО'!Q1151/Параметри!$K$24,0)</f>
        <v>0</v>
      </c>
      <c r="Y1151" s="40">
        <f>ROUNDUP('Дані з ДІСО'!R1151/Параметри!$K$24,0)</f>
        <v>0</v>
      </c>
      <c r="Z1151" s="59">
        <f>(W1151*Параметри!$K$33+X1151*Параметри!$L$33+Y1151*Параметри!$M$33)/18</f>
        <v>0</v>
      </c>
      <c r="AA1151" s="41">
        <f>IF(J1151=0,0,'Дані з ДІСО'!AA1151/J1151)</f>
        <v>0</v>
      </c>
      <c r="AB1151" s="29">
        <f>(1+0.25*AA1151)*Z1151*Параметри!$K$51</f>
        <v>0</v>
      </c>
      <c r="AC1151" s="29">
        <f>AB1151*'Коефіцієнти АТО'!U1151</f>
        <v>0</v>
      </c>
      <c r="AD1151" s="29">
        <f>J1151*(1+0.25*AA1151)*Параметри!$K$66*Параметри!$K$20/1000</f>
        <v>0</v>
      </c>
      <c r="AE1151" s="29">
        <f>(1+0.25*AA1151)*J1151*'Коефіцієнти АТО'!S1151*Параметри!$K$20/1000</f>
        <v>0</v>
      </c>
      <c r="AF1151" s="29">
        <f t="shared" si="153"/>
        <v>0</v>
      </c>
      <c r="AG1151" s="29">
        <v>0</v>
      </c>
      <c r="AH1151" s="40">
        <v>1</v>
      </c>
      <c r="AI1151" s="40">
        <v>0</v>
      </c>
      <c r="AJ1151" s="40">
        <f t="shared" si="154"/>
        <v>0</v>
      </c>
      <c r="AK1151" s="29">
        <f>(AH1151+AI1151)*(1+0.25*AJ1151)*Параметри!$K$53</f>
        <v>179.42927569600005</v>
      </c>
      <c r="AL1151" s="29">
        <f>ROUNDUP(('Дані з ДІСО'!AU1151+'Дані з ДІСО'!AW1151)/Параметри!$K$28,0)</f>
        <v>0</v>
      </c>
      <c r="AM1151" s="64">
        <f>AL1151*Параметри!$M$35/18</f>
        <v>0</v>
      </c>
      <c r="AN1151" s="29">
        <f>IF(AL1151=0,0,'Дані з ДІСО'!AW1151/SUM('Дані з ДІСО'!AU1151,'Дані з ДІСО'!AW1151))</f>
        <v>0</v>
      </c>
      <c r="AO1151" s="29">
        <f>(1+0.25*AN1151)*AM1151*Параметри!$K$51</f>
        <v>0</v>
      </c>
      <c r="AP1151" s="40">
        <f>ROUNDUP(('Дані з ДІСО'!AE1151+'Дані не з ДІСО'!E1151+'Дані не з ДІСО'!G1151)/Параметри!$K$69,0)</f>
        <v>0</v>
      </c>
      <c r="AQ1151" s="40">
        <f t="shared" si="158"/>
        <v>0</v>
      </c>
      <c r="AR1151" s="40">
        <f>IF(AP1151=0,0,('Дані з ДІСО'!AH1151+'Дані не з ДІСО'!G1151)/('Дані з ДІСО'!AE1151+'Дані не з ДІСО'!E1151+'Дані не з ДІСО'!G1151))</f>
        <v>0</v>
      </c>
      <c r="AS1151" s="29">
        <f>AQ1151*(1+0.25*AR1151)*Параметри!$K$51</f>
        <v>0</v>
      </c>
      <c r="AT1151" s="40">
        <f>ROUNDUP('Дані з ДІСО'!AF1151/Параметри!$K$70,0)</f>
        <v>0</v>
      </c>
      <c r="AU1151" s="40">
        <f t="shared" si="159"/>
        <v>0</v>
      </c>
      <c r="AV1151" s="40">
        <f>IF(AT1151=0,0,'Дані з ДІСО'!AI1151/'Дані з ДІСО'!AF1151)</f>
        <v>0</v>
      </c>
      <c r="AW1151" s="29">
        <f>AU1151*(1+0.25*AV1151)*Параметри!$K$51</f>
        <v>0</v>
      </c>
      <c r="AX1151" s="40">
        <f>ROUNDUP('Дані з ДІСО'!AR1151/Параметри!$K$29,0)</f>
        <v>0</v>
      </c>
      <c r="AY1151" s="40">
        <f>ROUNDUP('Дані з ДІСО'!AS1151/Параметри!$K$29,0)</f>
        <v>0</v>
      </c>
      <c r="AZ1151" s="40">
        <f>ROUNDUP('Дані з ДІСО'!AT1151/Параметри!$K$29,0)</f>
        <v>0</v>
      </c>
      <c r="BA1151" s="64">
        <f>(AX1151*Параметри!$K$32+AY1151*Параметри!$L$32+AZ1151*Параметри!$M$32)/18</f>
        <v>0</v>
      </c>
      <c r="BB1151" s="29">
        <f>(BA1151*Параметри!$K$51+SUM('Дані з ДІСО'!AR1151:AT1151)*Параметри!$K$48*Параметри!$K$20/1000)*Параметри!$K$74</f>
        <v>0</v>
      </c>
      <c r="BC1151" s="40">
        <f>ROUNDUP(('Дані не з ДІСО'!I1151+'Дані не з ДІСО'!K1151)/Параметри!$K$26,0)</f>
        <v>0</v>
      </c>
      <c r="BD1151" s="29">
        <f>BC1151*Параметри!$M$36/18</f>
        <v>0</v>
      </c>
      <c r="BE1151" s="40">
        <f>IF(BC1151=0,0,'Дані не з ДІСО'!K1151/('Дані не з ДІСО'!I1151+'Дані не з ДІСО'!K1151))</f>
        <v>0</v>
      </c>
      <c r="BF1151" s="29">
        <f>(1+0.25*BE1151)*BD1151*Параметри!$K$51</f>
        <v>0</v>
      </c>
      <c r="BG1151" s="40">
        <f>ROUNDUP('Дані не з ДІСО'!M1151/Параметри!$K$27,0)</f>
        <v>0</v>
      </c>
      <c r="BH1151" s="40">
        <f>BG1151*Параметри!$M$37/18</f>
        <v>0</v>
      </c>
      <c r="BI1151" s="29">
        <f>BH1151*Параметри!$K$51</f>
        <v>0</v>
      </c>
      <c r="BJ1151" s="29">
        <f>'Дані не з ДІСО'!N1151*Параметри!$K$76</f>
        <v>0</v>
      </c>
      <c r="BK1151" s="40">
        <f>ROUNDUP('Дані з ДІСО'!V1151/Параметри!$K$25,0)</f>
        <v>0</v>
      </c>
      <c r="BL1151" s="40">
        <f>ROUNDUP('Дані з ДІСО'!W1151/Параметри!$K$25,0)</f>
        <v>0</v>
      </c>
      <c r="BM1151" s="40">
        <f>ROUNDUP('Дані з ДІСО'!X1151/Параметри!$K$25,0)</f>
        <v>0</v>
      </c>
      <c r="BN1151" s="40">
        <f>(BK1151*Параметри!$K$34+BL1151*Параметри!$L$34+BM1151*Параметри!$M$34)/18</f>
        <v>0</v>
      </c>
      <c r="BO1151" s="40">
        <f>IF(K1151=0,0,'Дані з ДІСО'!AC1151/K1151)</f>
        <v>0</v>
      </c>
      <c r="BP1151" s="29">
        <f>(1+0.25*BO1151)*BN1151*Параметри!$K$51</f>
        <v>0</v>
      </c>
      <c r="BQ1151" s="29">
        <f>BP1151*'Коефіцієнти АТО'!U1151</f>
        <v>0</v>
      </c>
      <c r="BR1151" s="29">
        <f>K1151*(1+0.25*BO1151)*Параметри!$K$66*Параметри!$K$20/1000</f>
        <v>0</v>
      </c>
      <c r="BS1151" s="29">
        <f>(1+0.25*BO1151)*K1151*'Коефіцієнти АТО'!S1151*Параметри!$K$20/1000</f>
        <v>0</v>
      </c>
      <c r="BT1151" s="29">
        <f t="shared" si="160"/>
        <v>0</v>
      </c>
      <c r="BU1151" s="40">
        <f>ROUNDUP('Дані з ДІСО'!AG1151/Параметри!$K$71,0)</f>
        <v>0</v>
      </c>
      <c r="BV1151" s="40">
        <f t="shared" si="161"/>
        <v>0</v>
      </c>
      <c r="BW1151" s="40">
        <f>IF('Дані з ДІСО'!AG1151=0,0,'Дані з ДІСО'!AJ1151/'Дані з ДІСО'!AG1151)</f>
        <v>0</v>
      </c>
      <c r="BX1151" s="29">
        <f>BV1151*(1+0.25*BW1151)*Параметри!$K$51</f>
        <v>0</v>
      </c>
      <c r="BY1151" s="29">
        <f>ROUND(IF(Параметри!$K$77="No",CC1151,CC1151*Параметри!$K$78)+AG1151,1)</f>
        <v>18022.900000000001</v>
      </c>
      <c r="BZ1151" s="29">
        <f>ROUND(IF(Параметри!$K$77="No",BF1151,BF1151*Параметри!$K$78),1)</f>
        <v>0</v>
      </c>
      <c r="CA1151" s="29">
        <f>ROUND(IF(Параметри!$K$77="No",BI1151,BI1151*Параметри!$K$78),1)</f>
        <v>0</v>
      </c>
      <c r="CB1151" s="29">
        <f>ROUND(IF(Параметри!$K$77="No",BJ1151,BJ1151*Параметри!$K$78),1)</f>
        <v>0</v>
      </c>
      <c r="CC1151" s="29">
        <f t="shared" si="155"/>
        <v>20025.452063751669</v>
      </c>
    </row>
    <row r="1152" spans="1:81">
      <c r="A1152" s="9">
        <v>1151</v>
      </c>
      <c r="B1152" s="9" t="s">
        <v>3148</v>
      </c>
      <c r="C1152" s="9" t="s">
        <v>3148</v>
      </c>
      <c r="D1152" s="9" t="s">
        <v>4172</v>
      </c>
      <c r="E1152" s="9" t="s">
        <v>24</v>
      </c>
      <c r="F1152" s="9" t="s">
        <v>4200</v>
      </c>
      <c r="G1152" s="9" t="s">
        <v>2394</v>
      </c>
      <c r="H1152" s="29">
        <f>SUM('Дані з ДІСО'!J1152:L1152)</f>
        <v>78</v>
      </c>
      <c r="I1152" s="29">
        <f>SUM('Дані з ДІСО'!G1152:I1152)</f>
        <v>11</v>
      </c>
      <c r="J1152" s="29">
        <f>SUM('Дані з ДІСО'!P1152:R1152)</f>
        <v>0</v>
      </c>
      <c r="K1152" s="29">
        <f>SUM('Дані з ДІСО'!V1152:X1152)</f>
        <v>0</v>
      </c>
      <c r="L1152" s="40">
        <f>ROUNDUP('Дані з ДІСО'!J1152/'Коефіцієнти АТО'!$R1152,0)</f>
        <v>3</v>
      </c>
      <c r="M1152" s="40">
        <f>ROUNDUP('Дані з ДІСО'!K1152/'Коефіцієнти АТО'!$R1152,0)</f>
        <v>3</v>
      </c>
      <c r="N1152" s="40">
        <f>ROUNDUP('Дані з ДІСО'!L1152/'Коефіцієнти АТО'!$R1152,0)</f>
        <v>2</v>
      </c>
      <c r="O1152" s="59">
        <f>(L1152*Параметри!$K$32+M1152*Параметри!$L$32+N1152*Параметри!$M$32)/18</f>
        <v>13.22777777777778</v>
      </c>
      <c r="P1152" s="41">
        <f>IF(H1152=0,"",'Дані з ДІСО'!Y1152/H1152)</f>
        <v>0</v>
      </c>
      <c r="Q1152" s="29">
        <f>IF(H1152=0,"",(1+0.25*P1152)*O1152*Параметри!$K$51)</f>
        <v>2709.3162346589779</v>
      </c>
      <c r="R1152" s="29">
        <f>IF(H1152=0,"",Q1152*'Коефіцієнти АТО'!T1152)</f>
        <v>46.058375989202631</v>
      </c>
      <c r="S1152" s="29">
        <f>IF(H1152=0,"",H1152*(1+0.25*P1152)*Параметри!$K$66*Параметри!$K$20/1000)</f>
        <v>0</v>
      </c>
      <c r="T1152" s="29">
        <f>IF(H1152=0,"",H1152*(1+0.25*P1152)*'Коефіцієнти АТО'!$S1152*Параметри!$K$20/1000)</f>
        <v>356.31268695193586</v>
      </c>
      <c r="U1152" s="29">
        <f t="shared" si="156"/>
        <v>3111.6872976001164</v>
      </c>
      <c r="V1152" s="29">
        <f t="shared" si="157"/>
        <v>3111.6872976001164</v>
      </c>
      <c r="W1152" s="40">
        <f>ROUNDUP('Дані з ДІСО'!P1152/Параметри!$K$24,0)</f>
        <v>0</v>
      </c>
      <c r="X1152" s="40">
        <f>ROUNDUP('Дані з ДІСО'!Q1152/Параметри!$K$24,0)</f>
        <v>0</v>
      </c>
      <c r="Y1152" s="40">
        <f>ROUNDUP('Дані з ДІСО'!R1152/Параметри!$K$24,0)</f>
        <v>0</v>
      </c>
      <c r="Z1152" s="59">
        <f>(W1152*Параметри!$K$33+X1152*Параметри!$L$33+Y1152*Параметри!$M$33)/18</f>
        <v>0</v>
      </c>
      <c r="AA1152" s="41">
        <f>IF(J1152=0,0,'Дані з ДІСО'!AA1152/J1152)</f>
        <v>0</v>
      </c>
      <c r="AB1152" s="29">
        <f>(1+0.25*AA1152)*Z1152*Параметри!$K$51</f>
        <v>0</v>
      </c>
      <c r="AC1152" s="29">
        <f>AB1152*'Коефіцієнти АТО'!U1152</f>
        <v>0</v>
      </c>
      <c r="AD1152" s="29">
        <f>J1152*(1+0.25*AA1152)*Параметри!$K$66*Параметри!$K$20/1000</f>
        <v>0</v>
      </c>
      <c r="AE1152" s="29">
        <f>(1+0.25*AA1152)*J1152*'Коефіцієнти АТО'!S1152*Параметри!$K$20/1000</f>
        <v>0</v>
      </c>
      <c r="AF1152" s="29">
        <f t="shared" si="153"/>
        <v>0</v>
      </c>
      <c r="AG1152" s="29">
        <v>0</v>
      </c>
      <c r="AH1152" s="40">
        <v>0</v>
      </c>
      <c r="AI1152" s="40">
        <v>0</v>
      </c>
      <c r="AJ1152" s="40">
        <f t="shared" si="154"/>
        <v>0</v>
      </c>
      <c r="AK1152" s="29">
        <f>(AH1152+AI1152)*(1+0.25*AJ1152)*Параметри!$K$53</f>
        <v>0</v>
      </c>
      <c r="AL1152" s="29">
        <f>ROUNDUP(('Дані з ДІСО'!AU1152+'Дані з ДІСО'!AW1152)/Параметри!$K$28,0)</f>
        <v>0</v>
      </c>
      <c r="AM1152" s="64">
        <f>AL1152*Параметри!$M$35/18</f>
        <v>0</v>
      </c>
      <c r="AN1152" s="29">
        <f>IF(AL1152=0,0,'Дані з ДІСО'!AW1152/SUM('Дані з ДІСО'!AU1152,'Дані з ДІСО'!AW1152))</f>
        <v>0</v>
      </c>
      <c r="AO1152" s="29">
        <f>(1+0.25*AN1152)*AM1152*Параметри!$K$51</f>
        <v>0</v>
      </c>
      <c r="AP1152" s="40">
        <f>ROUNDUP(('Дані з ДІСО'!AE1152+'Дані не з ДІСО'!E1152+'Дані не з ДІСО'!G1152)/Параметри!$K$69,0)</f>
        <v>0</v>
      </c>
      <c r="AQ1152" s="40">
        <f t="shared" si="158"/>
        <v>0</v>
      </c>
      <c r="AR1152" s="40">
        <f>IF(AP1152=0,0,('Дані з ДІСО'!AH1152+'Дані не з ДІСО'!G1152)/('Дані з ДІСО'!AE1152+'Дані не з ДІСО'!E1152+'Дані не з ДІСО'!G1152))</f>
        <v>0</v>
      </c>
      <c r="AS1152" s="29">
        <f>AQ1152*(1+0.25*AR1152)*Параметри!$K$51</f>
        <v>0</v>
      </c>
      <c r="AT1152" s="40">
        <f>ROUNDUP('Дані з ДІСО'!AF1152/Параметри!$K$70,0)</f>
        <v>0</v>
      </c>
      <c r="AU1152" s="40">
        <f t="shared" si="159"/>
        <v>0</v>
      </c>
      <c r="AV1152" s="40">
        <f>IF(AT1152=0,0,'Дані з ДІСО'!AI1152/'Дані з ДІСО'!AF1152)</f>
        <v>0</v>
      </c>
      <c r="AW1152" s="29">
        <f>AU1152*(1+0.25*AV1152)*Параметри!$K$51</f>
        <v>0</v>
      </c>
      <c r="AX1152" s="40">
        <f>ROUNDUP('Дані з ДІСО'!AR1152/Параметри!$K$29,0)</f>
        <v>0</v>
      </c>
      <c r="AY1152" s="40">
        <f>ROUNDUP('Дані з ДІСО'!AS1152/Параметри!$K$29,0)</f>
        <v>0</v>
      </c>
      <c r="AZ1152" s="40">
        <f>ROUNDUP('Дані з ДІСО'!AT1152/Параметри!$K$29,0)</f>
        <v>0</v>
      </c>
      <c r="BA1152" s="64">
        <f>(AX1152*Параметри!$K$32+AY1152*Параметри!$L$32+AZ1152*Параметри!$M$32)/18</f>
        <v>0</v>
      </c>
      <c r="BB1152" s="29">
        <f>(BA1152*Параметри!$K$51+SUM('Дані з ДІСО'!AR1152:AT1152)*Параметри!$K$48*Параметри!$K$20/1000)*Параметри!$K$74</f>
        <v>0</v>
      </c>
      <c r="BC1152" s="40">
        <f>ROUNDUP(('Дані не з ДІСО'!I1152+'Дані не з ДІСО'!K1152)/Параметри!$K$26,0)</f>
        <v>0</v>
      </c>
      <c r="BD1152" s="29">
        <f>BC1152*Параметри!$M$36/18</f>
        <v>0</v>
      </c>
      <c r="BE1152" s="40">
        <f>IF(BC1152=0,0,'Дані не з ДІСО'!K1152/('Дані не з ДІСО'!I1152+'Дані не з ДІСО'!K1152))</f>
        <v>0</v>
      </c>
      <c r="BF1152" s="29">
        <f>(1+0.25*BE1152)*BD1152*Параметри!$K$51</f>
        <v>0</v>
      </c>
      <c r="BG1152" s="40">
        <f>ROUNDUP('Дані не з ДІСО'!M1152/Параметри!$K$27,0)</f>
        <v>0</v>
      </c>
      <c r="BH1152" s="40">
        <f>BG1152*Параметри!$M$37/18</f>
        <v>0</v>
      </c>
      <c r="BI1152" s="29">
        <f>BH1152*Параметри!$K$51</f>
        <v>0</v>
      </c>
      <c r="BJ1152" s="29">
        <f>'Дані не з ДІСО'!N1152*Параметри!$K$76</f>
        <v>0</v>
      </c>
      <c r="BK1152" s="40">
        <f>ROUNDUP('Дані з ДІСО'!V1152/Параметри!$K$25,0)</f>
        <v>0</v>
      </c>
      <c r="BL1152" s="40">
        <f>ROUNDUP('Дані з ДІСО'!W1152/Параметри!$K$25,0)</f>
        <v>0</v>
      </c>
      <c r="BM1152" s="40">
        <f>ROUNDUP('Дані з ДІСО'!X1152/Параметри!$K$25,0)</f>
        <v>0</v>
      </c>
      <c r="BN1152" s="40">
        <f>(BK1152*Параметри!$K$34+BL1152*Параметри!$L$34+BM1152*Параметри!$M$34)/18</f>
        <v>0</v>
      </c>
      <c r="BO1152" s="40">
        <f>IF(K1152=0,0,'Дані з ДІСО'!AC1152/K1152)</f>
        <v>0</v>
      </c>
      <c r="BP1152" s="29">
        <f>(1+0.25*BO1152)*BN1152*Параметри!$K$51</f>
        <v>0</v>
      </c>
      <c r="BQ1152" s="29">
        <f>BP1152*'Коефіцієнти АТО'!U1152</f>
        <v>0</v>
      </c>
      <c r="BR1152" s="29">
        <f>K1152*(1+0.25*BO1152)*Параметри!$K$66*Параметри!$K$20/1000</f>
        <v>0</v>
      </c>
      <c r="BS1152" s="29">
        <f>(1+0.25*BO1152)*K1152*'Коефіцієнти АТО'!S1152*Параметри!$K$20/1000</f>
        <v>0</v>
      </c>
      <c r="BT1152" s="29">
        <f t="shared" si="160"/>
        <v>0</v>
      </c>
      <c r="BU1152" s="40">
        <f>ROUNDUP('Дані з ДІСО'!AG1152/Параметри!$K$71,0)</f>
        <v>0</v>
      </c>
      <c r="BV1152" s="40">
        <f t="shared" si="161"/>
        <v>0</v>
      </c>
      <c r="BW1152" s="40">
        <f>IF('Дані з ДІСО'!AG1152=0,0,'Дані з ДІСО'!AJ1152/'Дані з ДІСО'!AG1152)</f>
        <v>0</v>
      </c>
      <c r="BX1152" s="29">
        <f>BV1152*(1+0.25*BW1152)*Параметри!$K$51</f>
        <v>0</v>
      </c>
      <c r="BY1152" s="29">
        <f>ROUND(IF(Параметри!$K$77="No",CC1152,CC1152*Параметри!$K$78)+AG1152,1)</f>
        <v>2800.5</v>
      </c>
      <c r="BZ1152" s="29">
        <f>ROUND(IF(Параметри!$K$77="No",BF1152,BF1152*Параметри!$K$78),1)</f>
        <v>0</v>
      </c>
      <c r="CA1152" s="29">
        <f>ROUND(IF(Параметри!$K$77="No",BI1152,BI1152*Параметри!$K$78),1)</f>
        <v>0</v>
      </c>
      <c r="CB1152" s="29">
        <f>ROUND(IF(Параметри!$K$77="No",BJ1152,BJ1152*Параметри!$K$78),1)</f>
        <v>0</v>
      </c>
      <c r="CC1152" s="29">
        <f t="shared" si="155"/>
        <v>3111.6872976001164</v>
      </c>
    </row>
    <row r="1153" spans="1:81">
      <c r="A1153" s="9">
        <v>1152</v>
      </c>
      <c r="B1153" s="9" t="s">
        <v>3145</v>
      </c>
      <c r="C1153" s="9" t="s">
        <v>3146</v>
      </c>
      <c r="D1153" s="9" t="s">
        <v>4172</v>
      </c>
      <c r="E1153" s="9" t="s">
        <v>21</v>
      </c>
      <c r="F1153" s="9" t="s">
        <v>4201</v>
      </c>
      <c r="G1153" s="9" t="s">
        <v>2396</v>
      </c>
      <c r="H1153" s="29">
        <f>SUM('Дані з ДІСО'!J1153:L1153)</f>
        <v>0</v>
      </c>
      <c r="I1153" s="29">
        <f>SUM('Дані з ДІСО'!G1153:I1153)</f>
        <v>0</v>
      </c>
      <c r="J1153" s="29">
        <f>SUM('Дані з ДІСО'!P1153:R1153)</f>
        <v>0</v>
      </c>
      <c r="K1153" s="29">
        <f>SUM('Дані з ДІСО'!V1153:X1153)</f>
        <v>0</v>
      </c>
      <c r="L1153" s="40">
        <f>ROUNDUP('Дані з ДІСО'!J1153/'Коефіцієнти АТО'!$R1153,0)</f>
        <v>0</v>
      </c>
      <c r="M1153" s="40">
        <f>ROUNDUP('Дані з ДІСО'!K1153/'Коефіцієнти АТО'!$R1153,0)</f>
        <v>0</v>
      </c>
      <c r="N1153" s="40">
        <f>ROUNDUP('Дані з ДІСО'!L1153/'Коефіцієнти АТО'!$R1153,0)</f>
        <v>0</v>
      </c>
      <c r="O1153" s="59">
        <f>(L1153*Параметри!$K$32+M1153*Параметри!$L$32+N1153*Параметри!$M$32)/18</f>
        <v>0</v>
      </c>
      <c r="P1153" s="41" t="str">
        <f>IF(H1153=0,"",'Дані з ДІСО'!Y1153/H1153)</f>
        <v/>
      </c>
      <c r="Q1153" s="29" t="str">
        <f>IF(H1153=0,"",(1+0.25*P1153)*O1153*Параметри!$K$51)</f>
        <v/>
      </c>
      <c r="R1153" s="29" t="str">
        <f>IF(H1153=0,"",Q1153*'Коефіцієнти АТО'!T1153)</f>
        <v/>
      </c>
      <c r="S1153" s="29" t="str">
        <f>IF(H1153=0,"",H1153*(1+0.25*P1153)*Параметри!$K$66*Параметри!$K$20/1000)</f>
        <v/>
      </c>
      <c r="T1153" s="29" t="str">
        <f>IF(H1153=0,"",H1153*(1+0.25*P1153)*'Коефіцієнти АТО'!$S1153*Параметри!$K$20/1000)</f>
        <v/>
      </c>
      <c r="U1153" s="29">
        <f t="shared" si="156"/>
        <v>0</v>
      </c>
      <c r="V1153" s="29">
        <f t="shared" si="157"/>
        <v>0</v>
      </c>
      <c r="W1153" s="40">
        <f>ROUNDUP('Дані з ДІСО'!P1153/Параметри!$K$24,0)</f>
        <v>0</v>
      </c>
      <c r="X1153" s="40">
        <f>ROUNDUP('Дані з ДІСО'!Q1153/Параметри!$K$24,0)</f>
        <v>0</v>
      </c>
      <c r="Y1153" s="40">
        <f>ROUNDUP('Дані з ДІСО'!R1153/Параметри!$K$24,0)</f>
        <v>0</v>
      </c>
      <c r="Z1153" s="59">
        <f>(W1153*Параметри!$K$33+X1153*Параметри!$L$33+Y1153*Параметри!$M$33)/18</f>
        <v>0</v>
      </c>
      <c r="AA1153" s="41">
        <f>IF(J1153=0,0,'Дані з ДІСО'!AA1153/J1153)</f>
        <v>0</v>
      </c>
      <c r="AB1153" s="29">
        <f>(1+0.25*AA1153)*Z1153*Параметри!$K$51</f>
        <v>0</v>
      </c>
      <c r="AC1153" s="29">
        <f>AB1153*'Коефіцієнти АТО'!U1153</f>
        <v>0</v>
      </c>
      <c r="AD1153" s="29">
        <f>J1153*(1+0.25*AA1153)*Параметри!$K$66*Параметри!$K$20/1000</f>
        <v>0</v>
      </c>
      <c r="AE1153" s="29">
        <f>(1+0.25*AA1153)*J1153*'Коефіцієнти АТО'!S1153*Параметри!$K$20/1000</f>
        <v>0</v>
      </c>
      <c r="AF1153" s="29">
        <f t="shared" si="153"/>
        <v>0</v>
      </c>
      <c r="AG1153" s="29">
        <v>0</v>
      </c>
      <c r="AH1153" s="40">
        <v>0</v>
      </c>
      <c r="AI1153" s="40">
        <v>0</v>
      </c>
      <c r="AJ1153" s="40">
        <f t="shared" si="154"/>
        <v>0</v>
      </c>
      <c r="AK1153" s="29">
        <f>(AH1153+AI1153)*(1+0.25*AJ1153)*Параметри!$K$53</f>
        <v>0</v>
      </c>
      <c r="AL1153" s="29">
        <f>ROUNDUP(('Дані з ДІСО'!AU1153+'Дані з ДІСО'!AW1153)/Параметри!$K$28,0)</f>
        <v>0</v>
      </c>
      <c r="AM1153" s="64">
        <f>AL1153*Параметри!$M$35/18</f>
        <v>0</v>
      </c>
      <c r="AN1153" s="29">
        <f>IF(AL1153=0,0,'Дані з ДІСО'!AW1153/SUM('Дані з ДІСО'!AU1153,'Дані з ДІСО'!AW1153))</f>
        <v>0</v>
      </c>
      <c r="AO1153" s="29">
        <f>(1+0.25*AN1153)*AM1153*Параметри!$K$51</f>
        <v>0</v>
      </c>
      <c r="AP1153" s="40">
        <f>ROUNDUP(('Дані з ДІСО'!AE1153+'Дані не з ДІСО'!E1153+'Дані не з ДІСО'!G1153)/Параметри!$K$69,0)</f>
        <v>0</v>
      </c>
      <c r="AQ1153" s="40">
        <f t="shared" si="158"/>
        <v>0</v>
      </c>
      <c r="AR1153" s="40">
        <f>IF(AP1153=0,0,('Дані з ДІСО'!AH1153+'Дані не з ДІСО'!G1153)/('Дані з ДІСО'!AE1153+'Дані не з ДІСО'!E1153+'Дані не з ДІСО'!G1153))</f>
        <v>0</v>
      </c>
      <c r="AS1153" s="29">
        <f>AQ1153*(1+0.25*AR1153)*Параметри!$K$51</f>
        <v>0</v>
      </c>
      <c r="AT1153" s="40">
        <f>ROUNDUP('Дані з ДІСО'!AF1153/Параметри!$K$70,0)</f>
        <v>0</v>
      </c>
      <c r="AU1153" s="40">
        <f t="shared" si="159"/>
        <v>0</v>
      </c>
      <c r="AV1153" s="40">
        <f>IF(AT1153=0,0,'Дані з ДІСО'!AI1153/'Дані з ДІСО'!AF1153)</f>
        <v>0</v>
      </c>
      <c r="AW1153" s="29">
        <f>AU1153*(1+0.25*AV1153)*Параметри!$K$51</f>
        <v>0</v>
      </c>
      <c r="AX1153" s="40">
        <f>ROUNDUP('Дані з ДІСО'!AR1153/Параметри!$K$29,0)</f>
        <v>0</v>
      </c>
      <c r="AY1153" s="40">
        <f>ROUNDUP('Дані з ДІСО'!AS1153/Параметри!$K$29,0)</f>
        <v>0</v>
      </c>
      <c r="AZ1153" s="40">
        <f>ROUNDUP('Дані з ДІСО'!AT1153/Параметри!$K$29,0)</f>
        <v>0</v>
      </c>
      <c r="BA1153" s="64">
        <f>(AX1153*Параметри!$K$32+AY1153*Параметри!$L$32+AZ1153*Параметри!$M$32)/18</f>
        <v>0</v>
      </c>
      <c r="BB1153" s="29">
        <f>(BA1153*Параметри!$K$51+SUM('Дані з ДІСО'!AR1153:AT1153)*Параметри!$K$48*Параметри!$K$20/1000)*Параметри!$K$74</f>
        <v>0</v>
      </c>
      <c r="BC1153" s="40">
        <f>ROUNDUP(('Дані не з ДІСО'!I1153+'Дані не з ДІСО'!K1153)/Параметри!$K$26,0)</f>
        <v>0</v>
      </c>
      <c r="BD1153" s="29">
        <f>BC1153*Параметри!$M$36/18</f>
        <v>0</v>
      </c>
      <c r="BE1153" s="40">
        <f>IF(BC1153=0,0,'Дані не з ДІСО'!K1153/('Дані не з ДІСО'!I1153+'Дані не з ДІСО'!K1153))</f>
        <v>0</v>
      </c>
      <c r="BF1153" s="29">
        <f>(1+0.25*BE1153)*BD1153*Параметри!$K$51</f>
        <v>0</v>
      </c>
      <c r="BG1153" s="40">
        <f>ROUNDUP('Дані не з ДІСО'!M1153/Параметри!$K$27,0)</f>
        <v>0</v>
      </c>
      <c r="BH1153" s="40">
        <f>BG1153*Параметри!$M$37/18</f>
        <v>0</v>
      </c>
      <c r="BI1153" s="29">
        <f>BH1153*Параметри!$K$51</f>
        <v>0</v>
      </c>
      <c r="BJ1153" s="29">
        <f>'Дані не з ДІСО'!N1153*Параметри!$K$76</f>
        <v>0</v>
      </c>
      <c r="BK1153" s="40">
        <f>ROUNDUP('Дані з ДІСО'!V1153/Параметри!$K$25,0)</f>
        <v>0</v>
      </c>
      <c r="BL1153" s="40">
        <f>ROUNDUP('Дані з ДІСО'!W1153/Параметри!$K$25,0)</f>
        <v>0</v>
      </c>
      <c r="BM1153" s="40">
        <f>ROUNDUP('Дані з ДІСО'!X1153/Параметри!$K$25,0)</f>
        <v>0</v>
      </c>
      <c r="BN1153" s="40">
        <f>(BK1153*Параметри!$K$34+BL1153*Параметри!$L$34+BM1153*Параметри!$M$34)/18</f>
        <v>0</v>
      </c>
      <c r="BO1153" s="40">
        <f>IF(K1153=0,0,'Дані з ДІСО'!AC1153/K1153)</f>
        <v>0</v>
      </c>
      <c r="BP1153" s="29">
        <f>(1+0.25*BO1153)*BN1153*Параметри!$K$51</f>
        <v>0</v>
      </c>
      <c r="BQ1153" s="29">
        <f>BP1153*'Коефіцієнти АТО'!U1153</f>
        <v>0</v>
      </c>
      <c r="BR1153" s="29">
        <f>K1153*(1+0.25*BO1153)*Параметри!$K$66*Параметри!$K$20/1000</f>
        <v>0</v>
      </c>
      <c r="BS1153" s="29">
        <f>(1+0.25*BO1153)*K1153*'Коефіцієнти АТО'!S1153*Параметри!$K$20/1000</f>
        <v>0</v>
      </c>
      <c r="BT1153" s="29">
        <f t="shared" si="160"/>
        <v>0</v>
      </c>
      <c r="BU1153" s="40">
        <f>ROUNDUP('Дані з ДІСО'!AG1153/Параметри!$K$71,0)</f>
        <v>0</v>
      </c>
      <c r="BV1153" s="40">
        <f t="shared" si="161"/>
        <v>0</v>
      </c>
      <c r="BW1153" s="40">
        <f>IF('Дані з ДІСО'!AG1153=0,0,'Дані з ДІСО'!AJ1153/'Дані з ДІСО'!AG1153)</f>
        <v>0</v>
      </c>
      <c r="BX1153" s="29">
        <f>BV1153*(1+0.25*BW1153)*Параметри!$K$51</f>
        <v>0</v>
      </c>
      <c r="BY1153" s="29">
        <f>ROUND(IF(Параметри!$K$77="No",CC1153,CC1153*Параметри!$K$78)+AG1153,1)</f>
        <v>0</v>
      </c>
      <c r="BZ1153" s="29">
        <f>ROUND(IF(Параметри!$K$77="No",BF1153,BF1153*Параметри!$K$78),1)</f>
        <v>0</v>
      </c>
      <c r="CA1153" s="29">
        <f>ROUND(IF(Параметри!$K$77="No",BI1153,BI1153*Параметри!$K$78),1)</f>
        <v>0</v>
      </c>
      <c r="CB1153" s="29">
        <f>ROUND(IF(Параметри!$K$77="No",BJ1153,BJ1153*Параметри!$K$78),1)</f>
        <v>0</v>
      </c>
      <c r="CC1153" s="29">
        <f t="shared" si="155"/>
        <v>0</v>
      </c>
    </row>
    <row r="1154" spans="1:81">
      <c r="A1154" s="9">
        <v>1153</v>
      </c>
      <c r="B1154" s="9" t="s">
        <v>3151</v>
      </c>
      <c r="C1154" s="9" t="s">
        <v>3151</v>
      </c>
      <c r="D1154" s="9" t="s">
        <v>4172</v>
      </c>
      <c r="E1154" s="9" t="s">
        <v>29</v>
      </c>
      <c r="F1154" s="9" t="s">
        <v>4202</v>
      </c>
      <c r="G1154" s="9" t="s">
        <v>2398</v>
      </c>
      <c r="H1154" s="29">
        <f>SUM('Дані з ДІСО'!J1154:L1154)</f>
        <v>0</v>
      </c>
      <c r="I1154" s="29">
        <f>SUM('Дані з ДІСО'!G1154:I1154)</f>
        <v>0</v>
      </c>
      <c r="J1154" s="29">
        <f>SUM('Дані з ДІСО'!P1154:R1154)</f>
        <v>0</v>
      </c>
      <c r="K1154" s="29">
        <f>SUM('Дані з ДІСО'!V1154:X1154)</f>
        <v>0</v>
      </c>
      <c r="L1154" s="40">
        <f>ROUNDUP('Дані з ДІСО'!J1154/'Коефіцієнти АТО'!$R1154,0)</f>
        <v>0</v>
      </c>
      <c r="M1154" s="40">
        <f>ROUNDUP('Дані з ДІСО'!K1154/'Коефіцієнти АТО'!$R1154,0)</f>
        <v>0</v>
      </c>
      <c r="N1154" s="40">
        <f>ROUNDUP('Дані з ДІСО'!L1154/'Коефіцієнти АТО'!$R1154,0)</f>
        <v>0</v>
      </c>
      <c r="O1154" s="59">
        <f>(L1154*Параметри!$K$32+M1154*Параметри!$L$32+N1154*Параметри!$M$32)/18</f>
        <v>0</v>
      </c>
      <c r="P1154" s="41" t="str">
        <f>IF(H1154=0,"",'Дані з ДІСО'!Y1154/H1154)</f>
        <v/>
      </c>
      <c r="Q1154" s="29" t="str">
        <f>IF(H1154=0,"",(1+0.25*P1154)*O1154*Параметри!$K$51)</f>
        <v/>
      </c>
      <c r="R1154" s="29" t="str">
        <f>IF(H1154=0,"",Q1154*'Коефіцієнти АТО'!T1154)</f>
        <v/>
      </c>
      <c r="S1154" s="29" t="str">
        <f>IF(H1154=0,"",H1154*(1+0.25*P1154)*Параметри!$K$66*Параметри!$K$20/1000)</f>
        <v/>
      </c>
      <c r="T1154" s="29" t="str">
        <f>IF(H1154=0,"",H1154*(1+0.25*P1154)*'Коефіцієнти АТО'!$S1154*Параметри!$K$20/1000)</f>
        <v/>
      </c>
      <c r="U1154" s="29">
        <f t="shared" si="156"/>
        <v>0</v>
      </c>
      <c r="V1154" s="29">
        <f t="shared" si="157"/>
        <v>0</v>
      </c>
      <c r="W1154" s="40">
        <f>ROUNDUP('Дані з ДІСО'!P1154/Параметри!$K$24,0)</f>
        <v>0</v>
      </c>
      <c r="X1154" s="40">
        <f>ROUNDUP('Дані з ДІСО'!Q1154/Параметри!$K$24,0)</f>
        <v>0</v>
      </c>
      <c r="Y1154" s="40">
        <f>ROUNDUP('Дані з ДІСО'!R1154/Параметри!$K$24,0)</f>
        <v>0</v>
      </c>
      <c r="Z1154" s="59">
        <f>(W1154*Параметри!$K$33+X1154*Параметри!$L$33+Y1154*Параметри!$M$33)/18</f>
        <v>0</v>
      </c>
      <c r="AA1154" s="41">
        <f>IF(J1154=0,0,'Дані з ДІСО'!AA1154/J1154)</f>
        <v>0</v>
      </c>
      <c r="AB1154" s="29">
        <f>(1+0.25*AA1154)*Z1154*Параметри!$K$51</f>
        <v>0</v>
      </c>
      <c r="AC1154" s="29">
        <f>AB1154*'Коефіцієнти АТО'!U1154</f>
        <v>0</v>
      </c>
      <c r="AD1154" s="29">
        <f>J1154*(1+0.25*AA1154)*Параметри!$K$66*Параметри!$K$20/1000</f>
        <v>0</v>
      </c>
      <c r="AE1154" s="29">
        <f>(1+0.25*AA1154)*J1154*'Коефіцієнти АТО'!S1154*Параметри!$K$20/1000</f>
        <v>0</v>
      </c>
      <c r="AF1154" s="29">
        <f t="shared" ref="AF1154:AF1217" si="162">SUM(AB1154:AE1154)</f>
        <v>0</v>
      </c>
      <c r="AG1154" s="29">
        <v>0</v>
      </c>
      <c r="AH1154" s="40">
        <v>0</v>
      </c>
      <c r="AI1154" s="40">
        <v>0</v>
      </c>
      <c r="AJ1154" s="40">
        <f t="shared" ref="AJ1154:AJ1217" si="163">IF(AH1154+AI1154=0,0,AI1154/(AH1154+AI1154))</f>
        <v>0</v>
      </c>
      <c r="AK1154" s="29">
        <f>(AH1154+AI1154)*(1+0.25*AJ1154)*Параметри!$K$53</f>
        <v>0</v>
      </c>
      <c r="AL1154" s="29">
        <f>ROUNDUP(('Дані з ДІСО'!AU1154+'Дані з ДІСО'!AW1154)/Параметри!$K$28,0)</f>
        <v>0</v>
      </c>
      <c r="AM1154" s="64">
        <f>AL1154*Параметри!$M$35/18</f>
        <v>0</v>
      </c>
      <c r="AN1154" s="29">
        <f>IF(AL1154=0,0,'Дані з ДІСО'!AW1154/SUM('Дані з ДІСО'!AU1154,'Дані з ДІСО'!AW1154))</f>
        <v>0</v>
      </c>
      <c r="AO1154" s="29">
        <f>(1+0.25*AN1154)*AM1154*Параметри!$K$51</f>
        <v>0</v>
      </c>
      <c r="AP1154" s="40">
        <f>ROUNDUP(('Дані з ДІСО'!AE1154+'Дані не з ДІСО'!E1154+'Дані не з ДІСО'!G1154)/Параметри!$K$69,0)</f>
        <v>0</v>
      </c>
      <c r="AQ1154" s="40">
        <f t="shared" si="158"/>
        <v>0</v>
      </c>
      <c r="AR1154" s="40">
        <f>IF(AP1154=0,0,('Дані з ДІСО'!AH1154+'Дані не з ДІСО'!G1154)/('Дані з ДІСО'!AE1154+'Дані не з ДІСО'!E1154+'Дані не з ДІСО'!G1154))</f>
        <v>0</v>
      </c>
      <c r="AS1154" s="29">
        <f>AQ1154*(1+0.25*AR1154)*Параметри!$K$51</f>
        <v>0</v>
      </c>
      <c r="AT1154" s="40">
        <f>ROUNDUP('Дані з ДІСО'!AF1154/Параметри!$K$70,0)</f>
        <v>0</v>
      </c>
      <c r="AU1154" s="40">
        <f t="shared" si="159"/>
        <v>0</v>
      </c>
      <c r="AV1154" s="40">
        <f>IF(AT1154=0,0,'Дані з ДІСО'!AI1154/'Дані з ДІСО'!AF1154)</f>
        <v>0</v>
      </c>
      <c r="AW1154" s="29">
        <f>AU1154*(1+0.25*AV1154)*Параметри!$K$51</f>
        <v>0</v>
      </c>
      <c r="AX1154" s="40">
        <f>ROUNDUP('Дані з ДІСО'!AR1154/Параметри!$K$29,0)</f>
        <v>0</v>
      </c>
      <c r="AY1154" s="40">
        <f>ROUNDUP('Дані з ДІСО'!AS1154/Параметри!$K$29,0)</f>
        <v>0</v>
      </c>
      <c r="AZ1154" s="40">
        <f>ROUNDUP('Дані з ДІСО'!AT1154/Параметри!$K$29,0)</f>
        <v>0</v>
      </c>
      <c r="BA1154" s="64">
        <f>(AX1154*Параметри!$K$32+AY1154*Параметри!$L$32+AZ1154*Параметри!$M$32)/18</f>
        <v>0</v>
      </c>
      <c r="BB1154" s="29">
        <f>(BA1154*Параметри!$K$51+SUM('Дані з ДІСО'!AR1154:AT1154)*Параметри!$K$48*Параметри!$K$20/1000)*Параметри!$K$74</f>
        <v>0</v>
      </c>
      <c r="BC1154" s="40">
        <f>ROUNDUP(('Дані не з ДІСО'!I1154+'Дані не з ДІСО'!K1154)/Параметри!$K$26,0)</f>
        <v>0</v>
      </c>
      <c r="BD1154" s="29">
        <f>BC1154*Параметри!$M$36/18</f>
        <v>0</v>
      </c>
      <c r="BE1154" s="40">
        <f>IF(BC1154=0,0,'Дані не з ДІСО'!K1154/('Дані не з ДІСО'!I1154+'Дані не з ДІСО'!K1154))</f>
        <v>0</v>
      </c>
      <c r="BF1154" s="29">
        <f>(1+0.25*BE1154)*BD1154*Параметри!$K$51</f>
        <v>0</v>
      </c>
      <c r="BG1154" s="40">
        <f>ROUNDUP('Дані не з ДІСО'!M1154/Параметри!$K$27,0)</f>
        <v>0</v>
      </c>
      <c r="BH1154" s="40">
        <f>BG1154*Параметри!$M$37/18</f>
        <v>0</v>
      </c>
      <c r="BI1154" s="29">
        <f>BH1154*Параметри!$K$51</f>
        <v>0</v>
      </c>
      <c r="BJ1154" s="29">
        <f>'Дані не з ДІСО'!N1154*Параметри!$K$76</f>
        <v>0</v>
      </c>
      <c r="BK1154" s="40">
        <f>ROUNDUP('Дані з ДІСО'!V1154/Параметри!$K$25,0)</f>
        <v>0</v>
      </c>
      <c r="BL1154" s="40">
        <f>ROUNDUP('Дані з ДІСО'!W1154/Параметри!$K$25,0)</f>
        <v>0</v>
      </c>
      <c r="BM1154" s="40">
        <f>ROUNDUP('Дані з ДІСО'!X1154/Параметри!$K$25,0)</f>
        <v>0</v>
      </c>
      <c r="BN1154" s="40">
        <f>(BK1154*Параметри!$K$34+BL1154*Параметри!$L$34+BM1154*Параметри!$M$34)/18</f>
        <v>0</v>
      </c>
      <c r="BO1154" s="40">
        <f>IF(K1154=0,0,'Дані з ДІСО'!AC1154/K1154)</f>
        <v>0</v>
      </c>
      <c r="BP1154" s="29">
        <f>(1+0.25*BO1154)*BN1154*Параметри!$K$51</f>
        <v>0</v>
      </c>
      <c r="BQ1154" s="29">
        <f>BP1154*'Коефіцієнти АТО'!U1154</f>
        <v>0</v>
      </c>
      <c r="BR1154" s="29">
        <f>K1154*(1+0.25*BO1154)*Параметри!$K$66*Параметри!$K$20/1000</f>
        <v>0</v>
      </c>
      <c r="BS1154" s="29">
        <f>(1+0.25*BO1154)*K1154*'Коефіцієнти АТО'!S1154*Параметри!$K$20/1000</f>
        <v>0</v>
      </c>
      <c r="BT1154" s="29">
        <f t="shared" si="160"/>
        <v>0</v>
      </c>
      <c r="BU1154" s="40">
        <f>ROUNDUP('Дані з ДІСО'!AG1154/Параметри!$K$71,0)</f>
        <v>0</v>
      </c>
      <c r="BV1154" s="40">
        <f t="shared" si="161"/>
        <v>0</v>
      </c>
      <c r="BW1154" s="40">
        <f>IF('Дані з ДІСО'!AG1154=0,0,'Дані з ДІСО'!AJ1154/'Дані з ДІСО'!AG1154)</f>
        <v>0</v>
      </c>
      <c r="BX1154" s="29">
        <f>BV1154*(1+0.25*BW1154)*Параметри!$K$51</f>
        <v>0</v>
      </c>
      <c r="BY1154" s="29">
        <f>ROUND(IF(Параметри!$K$77="No",CC1154,CC1154*Параметри!$K$78)+AG1154,1)</f>
        <v>0</v>
      </c>
      <c r="BZ1154" s="29">
        <f>ROUND(IF(Параметри!$K$77="No",BF1154,BF1154*Параметри!$K$78),1)</f>
        <v>0</v>
      </c>
      <c r="CA1154" s="29">
        <f>ROUND(IF(Параметри!$K$77="No",BI1154,BI1154*Параметри!$K$78),1)</f>
        <v>0</v>
      </c>
      <c r="CB1154" s="29">
        <f>ROUND(IF(Параметри!$K$77="No",BJ1154,BJ1154*Параметри!$K$78),1)</f>
        <v>0</v>
      </c>
      <c r="CC1154" s="29">
        <f t="shared" ref="CC1154:CC1217" si="164">U1154+AF1154+AK1154+AO1154+AS1154+AW1154+BB1154+BT1154+BX1154</f>
        <v>0</v>
      </c>
    </row>
    <row r="1155" spans="1:81">
      <c r="A1155" s="9">
        <v>1154</v>
      </c>
      <c r="B1155" s="9" t="s">
        <v>3145</v>
      </c>
      <c r="C1155" s="9" t="s">
        <v>3146</v>
      </c>
      <c r="D1155" s="9" t="s">
        <v>4172</v>
      </c>
      <c r="E1155" s="9" t="s">
        <v>21</v>
      </c>
      <c r="F1155" s="9" t="s">
        <v>4203</v>
      </c>
      <c r="G1155" s="9" t="s">
        <v>2400</v>
      </c>
      <c r="H1155" s="29">
        <f>SUM('Дані з ДІСО'!J1155:L1155)</f>
        <v>4600</v>
      </c>
      <c r="I1155" s="29">
        <f>SUM('Дані з ДІСО'!G1155:I1155)</f>
        <v>199</v>
      </c>
      <c r="J1155" s="29">
        <f>SUM('Дані з ДІСО'!P1155:R1155)</f>
        <v>0</v>
      </c>
      <c r="K1155" s="29">
        <f>SUM('Дані з ДІСО'!V1155:X1155)</f>
        <v>0</v>
      </c>
      <c r="L1155" s="40">
        <f>ROUNDUP('Дані з ДІСО'!J1155/'Коефіцієнти АТО'!$R1155,0)</f>
        <v>80</v>
      </c>
      <c r="M1155" s="40">
        <f>ROUNDUP('Дані з ДІСО'!K1155/'Коефіцієнти АТО'!$R1155,0)</f>
        <v>112</v>
      </c>
      <c r="N1155" s="40">
        <f>ROUNDUP('Дані з ДІСО'!L1155/'Коефіцієнти АТО'!$R1155,0)</f>
        <v>39</v>
      </c>
      <c r="O1155" s="59">
        <f>(L1155*Параметри!$K$32+M1155*Параметри!$L$32+N1155*Параметри!$M$32)/18</f>
        <v>382.60555555555561</v>
      </c>
      <c r="P1155" s="41">
        <f>IF(H1155=0,"",'Дані з ДІСО'!Y1155/H1155)</f>
        <v>0</v>
      </c>
      <c r="Q1155" s="29">
        <f>IF(H1155=0,"",(1+0.25*P1155)*O1155*Параметри!$K$51)</f>
        <v>78365.350594174364</v>
      </c>
      <c r="R1155" s="29">
        <f>IF(H1155=0,"",Q1155*'Коефіцієнти АТО'!T1155)</f>
        <v>5877.4012945630775</v>
      </c>
      <c r="S1155" s="29">
        <f>IF(H1155=0,"",H1155*(1+0.25*P1155)*Параметри!$K$66*Параметри!$K$20/1000)</f>
        <v>0</v>
      </c>
      <c r="T1155" s="29">
        <f>IF(H1155=0,"",H1155*(1+0.25*P1155)*'Коефіцієнти АТО'!$S1155*Параметри!$K$20/1000)</f>
        <v>14446.65221135253</v>
      </c>
      <c r="U1155" s="29">
        <f t="shared" ref="U1155:U1218" si="165">IF(H1155=0,0,SUM(Q1155:T1155))</f>
        <v>98689.404100089974</v>
      </c>
      <c r="V1155" s="29">
        <f t="shared" ref="V1155:V1218" si="166">U1155</f>
        <v>98689.404100089974</v>
      </c>
      <c r="W1155" s="40">
        <f>ROUNDUP('Дані з ДІСО'!P1155/Параметри!$K$24,0)</f>
        <v>0</v>
      </c>
      <c r="X1155" s="40">
        <f>ROUNDUP('Дані з ДІСО'!Q1155/Параметри!$K$24,0)</f>
        <v>0</v>
      </c>
      <c r="Y1155" s="40">
        <f>ROUNDUP('Дані з ДІСО'!R1155/Параметри!$K$24,0)</f>
        <v>0</v>
      </c>
      <c r="Z1155" s="59">
        <f>(W1155*Параметри!$K$33+X1155*Параметри!$L$33+Y1155*Параметри!$M$33)/18</f>
        <v>0</v>
      </c>
      <c r="AA1155" s="41">
        <f>IF(J1155=0,0,'Дані з ДІСО'!AA1155/J1155)</f>
        <v>0</v>
      </c>
      <c r="AB1155" s="29">
        <f>(1+0.25*AA1155)*Z1155*Параметри!$K$51</f>
        <v>0</v>
      </c>
      <c r="AC1155" s="29">
        <f>AB1155*'Коефіцієнти АТО'!U1155</f>
        <v>0</v>
      </c>
      <c r="AD1155" s="29">
        <f>J1155*(1+0.25*AA1155)*Параметри!$K$66*Параметри!$K$20/1000</f>
        <v>0</v>
      </c>
      <c r="AE1155" s="29">
        <f>(1+0.25*AA1155)*J1155*'Коефіцієнти АТО'!S1155*Параметри!$K$20/1000</f>
        <v>0</v>
      </c>
      <c r="AF1155" s="29">
        <f t="shared" si="162"/>
        <v>0</v>
      </c>
      <c r="AG1155" s="29">
        <v>0</v>
      </c>
      <c r="AH1155" s="40">
        <v>11</v>
      </c>
      <c r="AI1155" s="40">
        <v>0</v>
      </c>
      <c r="AJ1155" s="40">
        <f t="shared" si="163"/>
        <v>0</v>
      </c>
      <c r="AK1155" s="29">
        <f>(AH1155+AI1155)*(1+0.25*AJ1155)*Параметри!$K$53</f>
        <v>1973.7220326560005</v>
      </c>
      <c r="AL1155" s="29">
        <f>ROUNDUP(('Дані з ДІСО'!AU1155+'Дані з ДІСО'!AW1155)/Параметри!$K$28,0)</f>
        <v>4</v>
      </c>
      <c r="AM1155" s="64">
        <f>AL1155*Параметри!$M$35/18</f>
        <v>5.1111111111111107</v>
      </c>
      <c r="AN1155" s="29">
        <f>IF(AL1155=0,0,'Дані з ДІСО'!AW1155/SUM('Дані з ДІСО'!AU1155,'Дані з ДІСО'!AW1155))</f>
        <v>0</v>
      </c>
      <c r="AO1155" s="29">
        <f>(1+0.25*AN1155)*AM1155*Параметри!$K$51</f>
        <v>1046.858855895111</v>
      </c>
      <c r="AP1155" s="40">
        <f>ROUNDUP(('Дані з ДІСО'!AE1155+'Дані не з ДІСО'!E1155+'Дані не з ДІСО'!G1155)/Параметри!$K$69,0)</f>
        <v>0</v>
      </c>
      <c r="AQ1155" s="40">
        <f t="shared" ref="AQ1155:AQ1218" si="167">AP1155*2</f>
        <v>0</v>
      </c>
      <c r="AR1155" s="40">
        <f>IF(AP1155=0,0,('Дані з ДІСО'!AH1155+'Дані не з ДІСО'!G1155)/('Дані з ДІСО'!AE1155+'Дані не з ДІСО'!E1155+'Дані не з ДІСО'!G1155))</f>
        <v>0</v>
      </c>
      <c r="AS1155" s="29">
        <f>AQ1155*(1+0.25*AR1155)*Параметри!$K$51</f>
        <v>0</v>
      </c>
      <c r="AT1155" s="40">
        <f>ROUNDUP('Дані з ДІСО'!AF1155/Параметри!$K$70,0)</f>
        <v>0</v>
      </c>
      <c r="AU1155" s="40">
        <f t="shared" ref="AU1155:AU1218" si="168">AT1155*2</f>
        <v>0</v>
      </c>
      <c r="AV1155" s="40">
        <f>IF(AT1155=0,0,'Дані з ДІСО'!AI1155/'Дані з ДІСО'!AF1155)</f>
        <v>0</v>
      </c>
      <c r="AW1155" s="29">
        <f>AU1155*(1+0.25*AV1155)*Параметри!$K$51</f>
        <v>0</v>
      </c>
      <c r="AX1155" s="40">
        <f>ROUNDUP('Дані з ДІСО'!AR1155/Параметри!$K$29,0)</f>
        <v>0</v>
      </c>
      <c r="AY1155" s="40">
        <f>ROUNDUP('Дані з ДІСО'!AS1155/Параметри!$K$29,0)</f>
        <v>0</v>
      </c>
      <c r="AZ1155" s="40">
        <f>ROUNDUP('Дані з ДІСО'!AT1155/Параметри!$K$29,0)</f>
        <v>0</v>
      </c>
      <c r="BA1155" s="64">
        <f>(AX1155*Параметри!$K$32+AY1155*Параметри!$L$32+AZ1155*Параметри!$M$32)/18</f>
        <v>0</v>
      </c>
      <c r="BB1155" s="29">
        <f>(BA1155*Параметри!$K$51+SUM('Дані з ДІСО'!AR1155:AT1155)*Параметри!$K$48*Параметри!$K$20/1000)*Параметри!$K$74</f>
        <v>0</v>
      </c>
      <c r="BC1155" s="40">
        <f>ROUNDUP(('Дані не з ДІСО'!I1155+'Дані не з ДІСО'!K1155)/Параметри!$K$26,0)</f>
        <v>0</v>
      </c>
      <c r="BD1155" s="29">
        <f>BC1155*Параметри!$M$36/18</f>
        <v>0</v>
      </c>
      <c r="BE1155" s="40">
        <f>IF(BC1155=0,0,'Дані не з ДІСО'!K1155/('Дані не з ДІСО'!I1155+'Дані не з ДІСО'!K1155))</f>
        <v>0</v>
      </c>
      <c r="BF1155" s="29">
        <f>(1+0.25*BE1155)*BD1155*Параметри!$K$51</f>
        <v>0</v>
      </c>
      <c r="BG1155" s="40">
        <f>ROUNDUP('Дані не з ДІСО'!M1155/Параметри!$K$27,0)</f>
        <v>0</v>
      </c>
      <c r="BH1155" s="40">
        <f>BG1155*Параметри!$M$37/18</f>
        <v>0</v>
      </c>
      <c r="BI1155" s="29">
        <f>BH1155*Параметри!$K$51</f>
        <v>0</v>
      </c>
      <c r="BJ1155" s="29">
        <f>'Дані не з ДІСО'!N1155*Параметри!$K$76</f>
        <v>0</v>
      </c>
      <c r="BK1155" s="40">
        <f>ROUNDUP('Дані з ДІСО'!V1155/Параметри!$K$25,0)</f>
        <v>0</v>
      </c>
      <c r="BL1155" s="40">
        <f>ROUNDUP('Дані з ДІСО'!W1155/Параметри!$K$25,0)</f>
        <v>0</v>
      </c>
      <c r="BM1155" s="40">
        <f>ROUNDUP('Дані з ДІСО'!X1155/Параметри!$K$25,0)</f>
        <v>0</v>
      </c>
      <c r="BN1155" s="40">
        <f>(BK1155*Параметри!$K$34+BL1155*Параметри!$L$34+BM1155*Параметри!$M$34)/18</f>
        <v>0</v>
      </c>
      <c r="BO1155" s="40">
        <f>IF(K1155=0,0,'Дані з ДІСО'!AC1155/K1155)</f>
        <v>0</v>
      </c>
      <c r="BP1155" s="29">
        <f>(1+0.25*BO1155)*BN1155*Параметри!$K$51</f>
        <v>0</v>
      </c>
      <c r="BQ1155" s="29">
        <f>BP1155*'Коефіцієнти АТО'!U1155</f>
        <v>0</v>
      </c>
      <c r="BR1155" s="29">
        <f>K1155*(1+0.25*BO1155)*Параметри!$K$66*Параметри!$K$20/1000</f>
        <v>0</v>
      </c>
      <c r="BS1155" s="29">
        <f>(1+0.25*BO1155)*K1155*'Коефіцієнти АТО'!S1155*Параметри!$K$20/1000</f>
        <v>0</v>
      </c>
      <c r="BT1155" s="29">
        <f t="shared" ref="BT1155:BT1218" si="169">SUM(BP1155:BS1155)</f>
        <v>0</v>
      </c>
      <c r="BU1155" s="40">
        <f>ROUNDUP('Дані з ДІСО'!AG1155/Параметри!$K$71,0)</f>
        <v>0</v>
      </c>
      <c r="BV1155" s="40">
        <f t="shared" ref="BV1155:BV1218" si="170">BU1155*2</f>
        <v>0</v>
      </c>
      <c r="BW1155" s="40">
        <f>IF('Дані з ДІСО'!AG1155=0,0,'Дані з ДІСО'!AJ1155/'Дані з ДІСО'!AG1155)</f>
        <v>0</v>
      </c>
      <c r="BX1155" s="29">
        <f>BV1155*(1+0.25*BW1155)*Параметри!$K$51</f>
        <v>0</v>
      </c>
      <c r="BY1155" s="29">
        <f>ROUND(IF(Параметри!$K$77="No",CC1155,CC1155*Параметри!$K$78)+AG1155,1)</f>
        <v>91539</v>
      </c>
      <c r="BZ1155" s="29">
        <f>ROUND(IF(Параметри!$K$77="No",BF1155,BF1155*Параметри!$K$78),1)</f>
        <v>0</v>
      </c>
      <c r="CA1155" s="29">
        <f>ROUND(IF(Параметри!$K$77="No",BI1155,BI1155*Параметри!$K$78),1)</f>
        <v>0</v>
      </c>
      <c r="CB1155" s="29">
        <f>ROUND(IF(Параметри!$K$77="No",BJ1155,BJ1155*Параметри!$K$78),1)</f>
        <v>0</v>
      </c>
      <c r="CC1155" s="29">
        <f t="shared" si="164"/>
        <v>101709.9849886411</v>
      </c>
    </row>
    <row r="1156" spans="1:81">
      <c r="A1156" s="9">
        <v>1155</v>
      </c>
      <c r="B1156" s="9" t="s">
        <v>3145</v>
      </c>
      <c r="C1156" s="9" t="s">
        <v>3146</v>
      </c>
      <c r="D1156" s="9" t="s">
        <v>4172</v>
      </c>
      <c r="E1156" s="9" t="s">
        <v>21</v>
      </c>
      <c r="F1156" s="9" t="s">
        <v>4204</v>
      </c>
      <c r="G1156" s="9" t="s">
        <v>2402</v>
      </c>
      <c r="H1156" s="29">
        <f>SUM('Дані з ДІСО'!J1156:L1156)</f>
        <v>4291</v>
      </c>
      <c r="I1156" s="29">
        <f>SUM('Дані з ДІСО'!G1156:I1156)</f>
        <v>222</v>
      </c>
      <c r="J1156" s="29">
        <f>SUM('Дані з ДІСО'!P1156:R1156)</f>
        <v>0</v>
      </c>
      <c r="K1156" s="29">
        <f>SUM('Дані з ДІСО'!V1156:X1156)</f>
        <v>0</v>
      </c>
      <c r="L1156" s="40">
        <f>ROUNDUP('Дані з ДІСО'!J1156/'Коефіцієнти АТО'!$R1156,0)</f>
        <v>83</v>
      </c>
      <c r="M1156" s="40">
        <f>ROUNDUP('Дані з ДІСО'!K1156/'Коефіцієнти АТО'!$R1156,0)</f>
        <v>105</v>
      </c>
      <c r="N1156" s="40">
        <f>ROUNDUP('Дані з ДІСО'!L1156/'Коефіцієнти АТО'!$R1156,0)</f>
        <v>28</v>
      </c>
      <c r="O1156" s="59">
        <f>(L1156*Параметри!$K$32+M1156*Параметри!$L$32+N1156*Параметри!$M$32)/18</f>
        <v>352.02777777777777</v>
      </c>
      <c r="P1156" s="41">
        <f>IF(H1156=0,"",'Дані з ДІСО'!Y1156/H1156)</f>
        <v>0</v>
      </c>
      <c r="Q1156" s="29">
        <f>IF(H1156=0,"",(1+0.25*P1156)*O1156*Параметри!$K$51)</f>
        <v>72102.403699775779</v>
      </c>
      <c r="R1156" s="29">
        <f>IF(H1156=0,"",Q1156*'Коефіцієнти АТО'!T1156)</f>
        <v>5407.6802774831831</v>
      </c>
      <c r="S1156" s="29">
        <f>IF(H1156=0,"",H1156*(1+0.25*P1156)*Параметри!$K$66*Параметри!$K$20/1000)</f>
        <v>0</v>
      </c>
      <c r="T1156" s="29">
        <f>IF(H1156=0,"",H1156*(1+0.25*P1156)*'Коефіцієнти АТО'!$S1156*Параметри!$K$20/1000)</f>
        <v>17559.915279797689</v>
      </c>
      <c r="U1156" s="29">
        <f t="shared" si="165"/>
        <v>95069.999257056654</v>
      </c>
      <c r="V1156" s="29">
        <f t="shared" si="166"/>
        <v>95069.999257056654</v>
      </c>
      <c r="W1156" s="40">
        <f>ROUNDUP('Дані з ДІСО'!P1156/Параметри!$K$24,0)</f>
        <v>0</v>
      </c>
      <c r="X1156" s="40">
        <f>ROUNDUP('Дані з ДІСО'!Q1156/Параметри!$K$24,0)</f>
        <v>0</v>
      </c>
      <c r="Y1156" s="40">
        <f>ROUNDUP('Дані з ДІСО'!R1156/Параметри!$K$24,0)</f>
        <v>0</v>
      </c>
      <c r="Z1156" s="59">
        <f>(W1156*Параметри!$K$33+X1156*Параметри!$L$33+Y1156*Параметри!$M$33)/18</f>
        <v>0</v>
      </c>
      <c r="AA1156" s="41">
        <f>IF(J1156=0,0,'Дані з ДІСО'!AA1156/J1156)</f>
        <v>0</v>
      </c>
      <c r="AB1156" s="29">
        <f>(1+0.25*AA1156)*Z1156*Параметри!$K$51</f>
        <v>0</v>
      </c>
      <c r="AC1156" s="29">
        <f>AB1156*'Коефіцієнти АТО'!U1156</f>
        <v>0</v>
      </c>
      <c r="AD1156" s="29">
        <f>J1156*(1+0.25*AA1156)*Параметри!$K$66*Параметри!$K$20/1000</f>
        <v>0</v>
      </c>
      <c r="AE1156" s="29">
        <f>(1+0.25*AA1156)*J1156*'Коефіцієнти АТО'!S1156*Параметри!$K$20/1000</f>
        <v>0</v>
      </c>
      <c r="AF1156" s="29">
        <f t="shared" si="162"/>
        <v>0</v>
      </c>
      <c r="AG1156" s="29">
        <v>0</v>
      </c>
      <c r="AH1156" s="40">
        <v>17</v>
      </c>
      <c r="AI1156" s="40">
        <v>0</v>
      </c>
      <c r="AJ1156" s="40">
        <f t="shared" si="163"/>
        <v>0</v>
      </c>
      <c r="AK1156" s="29">
        <f>(AH1156+AI1156)*(1+0.25*AJ1156)*Параметри!$K$53</f>
        <v>3050.2976868320006</v>
      </c>
      <c r="AL1156" s="29">
        <f>ROUNDUP(('Дані з ДІСО'!AU1156+'Дані з ДІСО'!AW1156)/Параметри!$K$28,0)</f>
        <v>0</v>
      </c>
      <c r="AM1156" s="64">
        <f>AL1156*Параметри!$M$35/18</f>
        <v>0</v>
      </c>
      <c r="AN1156" s="29">
        <f>IF(AL1156=0,0,'Дані з ДІСО'!AW1156/SUM('Дані з ДІСО'!AU1156,'Дані з ДІСО'!AW1156))</f>
        <v>0</v>
      </c>
      <c r="AO1156" s="29">
        <f>(1+0.25*AN1156)*AM1156*Параметри!$K$51</f>
        <v>0</v>
      </c>
      <c r="AP1156" s="40">
        <f>ROUNDUP(('Дані з ДІСО'!AE1156+'Дані не з ДІСО'!E1156+'Дані не з ДІСО'!G1156)/Параметри!$K$69,0)</f>
        <v>3</v>
      </c>
      <c r="AQ1156" s="40">
        <f t="shared" si="167"/>
        <v>6</v>
      </c>
      <c r="AR1156" s="40">
        <f>IF(AP1156=0,0,('Дані з ДІСО'!AH1156+'Дані не з ДІСО'!G1156)/('Дані з ДІСО'!AE1156+'Дані не з ДІСО'!E1156+'Дані не з ДІСО'!G1156))</f>
        <v>0</v>
      </c>
      <c r="AS1156" s="29">
        <f>AQ1156*(1+0.25*AR1156)*Параметри!$K$51</f>
        <v>1228.921265616</v>
      </c>
      <c r="AT1156" s="40">
        <f>ROUNDUP('Дані з ДІСО'!AF1156/Параметри!$K$70,0)</f>
        <v>0</v>
      </c>
      <c r="AU1156" s="40">
        <f t="shared" si="168"/>
        <v>0</v>
      </c>
      <c r="AV1156" s="40">
        <f>IF(AT1156=0,0,'Дані з ДІСО'!AI1156/'Дані з ДІСО'!AF1156)</f>
        <v>0</v>
      </c>
      <c r="AW1156" s="29">
        <f>AU1156*(1+0.25*AV1156)*Параметри!$K$51</f>
        <v>0</v>
      </c>
      <c r="AX1156" s="40">
        <f>ROUNDUP('Дані з ДІСО'!AR1156/Параметри!$K$29,0)</f>
        <v>0</v>
      </c>
      <c r="AY1156" s="40">
        <f>ROUNDUP('Дані з ДІСО'!AS1156/Параметри!$K$29,0)</f>
        <v>0</v>
      </c>
      <c r="AZ1156" s="40">
        <f>ROUNDUP('Дані з ДІСО'!AT1156/Параметри!$K$29,0)</f>
        <v>0</v>
      </c>
      <c r="BA1156" s="64">
        <f>(AX1156*Параметри!$K$32+AY1156*Параметри!$L$32+AZ1156*Параметри!$M$32)/18</f>
        <v>0</v>
      </c>
      <c r="BB1156" s="29">
        <f>(BA1156*Параметри!$K$51+SUM('Дані з ДІСО'!AR1156:AT1156)*Параметри!$K$48*Параметри!$K$20/1000)*Параметри!$K$74</f>
        <v>0</v>
      </c>
      <c r="BC1156" s="40">
        <f>ROUNDUP(('Дані не з ДІСО'!I1156+'Дані не з ДІСО'!K1156)/Параметри!$K$26,0)</f>
        <v>0</v>
      </c>
      <c r="BD1156" s="29">
        <f>BC1156*Параметри!$M$36/18</f>
        <v>0</v>
      </c>
      <c r="BE1156" s="40">
        <f>IF(BC1156=0,0,'Дані не з ДІСО'!K1156/('Дані не з ДІСО'!I1156+'Дані не з ДІСО'!K1156))</f>
        <v>0</v>
      </c>
      <c r="BF1156" s="29">
        <f>(1+0.25*BE1156)*BD1156*Параметри!$K$51</f>
        <v>0</v>
      </c>
      <c r="BG1156" s="40">
        <f>ROUNDUP('Дані не з ДІСО'!M1156/Параметри!$K$27,0)</f>
        <v>0</v>
      </c>
      <c r="BH1156" s="40">
        <f>BG1156*Параметри!$M$37/18</f>
        <v>0</v>
      </c>
      <c r="BI1156" s="29">
        <f>BH1156*Параметри!$K$51</f>
        <v>0</v>
      </c>
      <c r="BJ1156" s="29">
        <f>'Дані не з ДІСО'!N1156*Параметри!$K$76</f>
        <v>0</v>
      </c>
      <c r="BK1156" s="40">
        <f>ROUNDUP('Дані з ДІСО'!V1156/Параметри!$K$25,0)</f>
        <v>0</v>
      </c>
      <c r="BL1156" s="40">
        <f>ROUNDUP('Дані з ДІСО'!W1156/Параметри!$K$25,0)</f>
        <v>0</v>
      </c>
      <c r="BM1156" s="40">
        <f>ROUNDUP('Дані з ДІСО'!X1156/Параметри!$K$25,0)</f>
        <v>0</v>
      </c>
      <c r="BN1156" s="40">
        <f>(BK1156*Параметри!$K$34+BL1156*Параметри!$L$34+BM1156*Параметри!$M$34)/18</f>
        <v>0</v>
      </c>
      <c r="BO1156" s="40">
        <f>IF(K1156=0,0,'Дані з ДІСО'!AC1156/K1156)</f>
        <v>0</v>
      </c>
      <c r="BP1156" s="29">
        <f>(1+0.25*BO1156)*BN1156*Параметри!$K$51</f>
        <v>0</v>
      </c>
      <c r="BQ1156" s="29">
        <f>BP1156*'Коефіцієнти АТО'!U1156</f>
        <v>0</v>
      </c>
      <c r="BR1156" s="29">
        <f>K1156*(1+0.25*BO1156)*Параметри!$K$66*Параметри!$K$20/1000</f>
        <v>0</v>
      </c>
      <c r="BS1156" s="29">
        <f>(1+0.25*BO1156)*K1156*'Коефіцієнти АТО'!S1156*Параметри!$K$20/1000</f>
        <v>0</v>
      </c>
      <c r="BT1156" s="29">
        <f t="shared" si="169"/>
        <v>0</v>
      </c>
      <c r="BU1156" s="40">
        <f>ROUNDUP('Дані з ДІСО'!AG1156/Параметри!$K$71,0)</f>
        <v>0</v>
      </c>
      <c r="BV1156" s="40">
        <f t="shared" si="170"/>
        <v>0</v>
      </c>
      <c r="BW1156" s="40">
        <f>IF('Дані з ДІСО'!AG1156=0,0,'Дані з ДІСО'!AJ1156/'Дані з ДІСО'!AG1156)</f>
        <v>0</v>
      </c>
      <c r="BX1156" s="29">
        <f>BV1156*(1+0.25*BW1156)*Параметри!$K$51</f>
        <v>0</v>
      </c>
      <c r="BY1156" s="29">
        <f>ROUND(IF(Параметри!$K$77="No",CC1156,CC1156*Параметри!$K$78)+AG1156,1)</f>
        <v>89414.3</v>
      </c>
      <c r="BZ1156" s="29">
        <f>ROUND(IF(Параметри!$K$77="No",BF1156,BF1156*Параметри!$K$78),1)</f>
        <v>0</v>
      </c>
      <c r="CA1156" s="29">
        <f>ROUND(IF(Параметри!$K$77="No",BI1156,BI1156*Параметри!$K$78),1)</f>
        <v>0</v>
      </c>
      <c r="CB1156" s="29">
        <f>ROUND(IF(Параметри!$K$77="No",BJ1156,BJ1156*Параметри!$K$78),1)</f>
        <v>0</v>
      </c>
      <c r="CC1156" s="29">
        <f t="shared" si="164"/>
        <v>99349.218209504645</v>
      </c>
    </row>
    <row r="1157" spans="1:81">
      <c r="A1157" s="9">
        <v>1156</v>
      </c>
      <c r="B1157" s="9" t="s">
        <v>3151</v>
      </c>
      <c r="C1157" s="9" t="s">
        <v>3151</v>
      </c>
      <c r="D1157" s="9" t="s">
        <v>4172</v>
      </c>
      <c r="E1157" s="9" t="s">
        <v>29</v>
      </c>
      <c r="F1157" s="9" t="s">
        <v>4205</v>
      </c>
      <c r="G1157" s="9" t="s">
        <v>2404</v>
      </c>
      <c r="H1157" s="29">
        <f>SUM('Дані з ДІСО'!J1157:L1157)</f>
        <v>2030</v>
      </c>
      <c r="I1157" s="29">
        <f>SUM('Дані з ДІСО'!G1157:I1157)</f>
        <v>134</v>
      </c>
      <c r="J1157" s="29">
        <f>SUM('Дані з ДІСО'!P1157:R1157)</f>
        <v>0</v>
      </c>
      <c r="K1157" s="29">
        <f>SUM('Дані з ДІСО'!V1157:X1157)</f>
        <v>0</v>
      </c>
      <c r="L1157" s="40">
        <f>ROUNDUP('Дані з ДІСО'!J1157/'Коефіцієнти АТО'!$R1157,0)</f>
        <v>52</v>
      </c>
      <c r="M1157" s="40">
        <f>ROUNDUP('Дані з ДІСО'!K1157/'Коефіцієнти АТО'!$R1157,0)</f>
        <v>75</v>
      </c>
      <c r="N1157" s="40">
        <f>ROUNDUP('Дані з ДІСО'!L1157/'Коефіцієнти АТО'!$R1157,0)</f>
        <v>15</v>
      </c>
      <c r="O1157" s="59">
        <f>(L1157*Параметри!$K$32+M1157*Параметри!$L$32+N1157*Параметри!$M$32)/18</f>
        <v>232.27777777777777</v>
      </c>
      <c r="P1157" s="41">
        <f>IF(H1157=0,"",'Дані з ДІСО'!Y1157/H1157)</f>
        <v>0</v>
      </c>
      <c r="Q1157" s="29">
        <f>IF(H1157=0,"",(1+0.25*P1157)*O1157*Параметри!$K$51)</f>
        <v>47575.183440189772</v>
      </c>
      <c r="R1157" s="29">
        <f>IF(H1157=0,"",Q1157*'Коефіцієнти АТО'!T1157)</f>
        <v>808.77811848322619</v>
      </c>
      <c r="S1157" s="29">
        <f>IF(H1157=0,"",H1157*(1+0.25*P1157)*Параметри!$K$66*Параметри!$K$20/1000)</f>
        <v>0</v>
      </c>
      <c r="T1157" s="29">
        <f>IF(H1157=0,"",H1157*(1+0.25*P1157)*'Коефіцієнти АТО'!$S1157*Параметри!$K$20/1000)</f>
        <v>8307.3008664622012</v>
      </c>
      <c r="U1157" s="29">
        <f t="shared" si="165"/>
        <v>56691.262425135203</v>
      </c>
      <c r="V1157" s="29">
        <f t="shared" si="166"/>
        <v>56691.262425135203</v>
      </c>
      <c r="W1157" s="40">
        <f>ROUNDUP('Дані з ДІСО'!P1157/Параметри!$K$24,0)</f>
        <v>0</v>
      </c>
      <c r="X1157" s="40">
        <f>ROUNDUP('Дані з ДІСО'!Q1157/Параметри!$K$24,0)</f>
        <v>0</v>
      </c>
      <c r="Y1157" s="40">
        <f>ROUNDUP('Дані з ДІСО'!R1157/Параметри!$K$24,0)</f>
        <v>0</v>
      </c>
      <c r="Z1157" s="59">
        <f>(W1157*Параметри!$K$33+X1157*Параметри!$L$33+Y1157*Параметри!$M$33)/18</f>
        <v>0</v>
      </c>
      <c r="AA1157" s="41">
        <f>IF(J1157=0,0,'Дані з ДІСО'!AA1157/J1157)</f>
        <v>0</v>
      </c>
      <c r="AB1157" s="29">
        <f>(1+0.25*AA1157)*Z1157*Параметри!$K$51</f>
        <v>0</v>
      </c>
      <c r="AC1157" s="29">
        <f>AB1157*'Коефіцієнти АТО'!U1157</f>
        <v>0</v>
      </c>
      <c r="AD1157" s="29">
        <f>J1157*(1+0.25*AA1157)*Параметри!$K$66*Параметри!$K$20/1000</f>
        <v>0</v>
      </c>
      <c r="AE1157" s="29">
        <f>(1+0.25*AA1157)*J1157*'Коефіцієнти АТО'!S1157*Параметри!$K$20/1000</f>
        <v>0</v>
      </c>
      <c r="AF1157" s="29">
        <f t="shared" si="162"/>
        <v>0</v>
      </c>
      <c r="AG1157" s="29">
        <v>0</v>
      </c>
      <c r="AH1157" s="40">
        <v>10</v>
      </c>
      <c r="AI1157" s="40">
        <v>0</v>
      </c>
      <c r="AJ1157" s="40">
        <f t="shared" si="163"/>
        <v>0</v>
      </c>
      <c r="AK1157" s="29">
        <f>(AH1157+AI1157)*(1+0.25*AJ1157)*Параметри!$K$53</f>
        <v>1794.2927569600006</v>
      </c>
      <c r="AL1157" s="29">
        <f>ROUNDUP(('Дані з ДІСО'!AU1157+'Дані з ДІСО'!AW1157)/Параметри!$K$28,0)</f>
        <v>0</v>
      </c>
      <c r="AM1157" s="64">
        <f>AL1157*Параметри!$M$35/18</f>
        <v>0</v>
      </c>
      <c r="AN1157" s="29">
        <f>IF(AL1157=0,0,'Дані з ДІСО'!AW1157/SUM('Дані з ДІСО'!AU1157,'Дані з ДІСО'!AW1157))</f>
        <v>0</v>
      </c>
      <c r="AO1157" s="29">
        <f>(1+0.25*AN1157)*AM1157*Параметри!$K$51</f>
        <v>0</v>
      </c>
      <c r="AP1157" s="40">
        <f>ROUNDUP(('Дані з ДІСО'!AE1157+'Дані не з ДІСО'!E1157+'Дані не з ДІСО'!G1157)/Параметри!$K$69,0)</f>
        <v>0</v>
      </c>
      <c r="AQ1157" s="40">
        <f t="shared" si="167"/>
        <v>0</v>
      </c>
      <c r="AR1157" s="40">
        <f>IF(AP1157=0,0,('Дані з ДІСО'!AH1157+'Дані не з ДІСО'!G1157)/('Дані з ДІСО'!AE1157+'Дані не з ДІСО'!E1157+'Дані не з ДІСО'!G1157))</f>
        <v>0</v>
      </c>
      <c r="AS1157" s="29">
        <f>AQ1157*(1+0.25*AR1157)*Параметри!$K$51</f>
        <v>0</v>
      </c>
      <c r="AT1157" s="40">
        <f>ROUNDUP('Дані з ДІСО'!AF1157/Параметри!$K$70,0)</f>
        <v>0</v>
      </c>
      <c r="AU1157" s="40">
        <f t="shared" si="168"/>
        <v>0</v>
      </c>
      <c r="AV1157" s="40">
        <f>IF(AT1157=0,0,'Дані з ДІСО'!AI1157/'Дані з ДІСО'!AF1157)</f>
        <v>0</v>
      </c>
      <c r="AW1157" s="29">
        <f>AU1157*(1+0.25*AV1157)*Параметри!$K$51</f>
        <v>0</v>
      </c>
      <c r="AX1157" s="40">
        <f>ROUNDUP('Дані з ДІСО'!AR1157/Параметри!$K$29,0)</f>
        <v>0</v>
      </c>
      <c r="AY1157" s="40">
        <f>ROUNDUP('Дані з ДІСО'!AS1157/Параметри!$K$29,0)</f>
        <v>0</v>
      </c>
      <c r="AZ1157" s="40">
        <f>ROUNDUP('Дані з ДІСО'!AT1157/Параметри!$K$29,0)</f>
        <v>0</v>
      </c>
      <c r="BA1157" s="64">
        <f>(AX1157*Параметри!$K$32+AY1157*Параметри!$L$32+AZ1157*Параметри!$M$32)/18</f>
        <v>0</v>
      </c>
      <c r="BB1157" s="29">
        <f>(BA1157*Параметри!$K$51+SUM('Дані з ДІСО'!AR1157:AT1157)*Параметри!$K$48*Параметри!$K$20/1000)*Параметри!$K$74</f>
        <v>0</v>
      </c>
      <c r="BC1157" s="40">
        <f>ROUNDUP(('Дані не з ДІСО'!I1157+'Дані не з ДІСО'!K1157)/Параметри!$K$26,0)</f>
        <v>0</v>
      </c>
      <c r="BD1157" s="29">
        <f>BC1157*Параметри!$M$36/18</f>
        <v>0</v>
      </c>
      <c r="BE1157" s="40">
        <f>IF(BC1157=0,0,'Дані не з ДІСО'!K1157/('Дані не з ДІСО'!I1157+'Дані не з ДІСО'!K1157))</f>
        <v>0</v>
      </c>
      <c r="BF1157" s="29">
        <f>(1+0.25*BE1157)*BD1157*Параметри!$K$51</f>
        <v>0</v>
      </c>
      <c r="BG1157" s="40">
        <f>ROUNDUP('Дані не з ДІСО'!M1157/Параметри!$K$27,0)</f>
        <v>0</v>
      </c>
      <c r="BH1157" s="40">
        <f>BG1157*Параметри!$M$37/18</f>
        <v>0</v>
      </c>
      <c r="BI1157" s="29">
        <f>BH1157*Параметри!$K$51</f>
        <v>0</v>
      </c>
      <c r="BJ1157" s="29">
        <f>'Дані не з ДІСО'!N1157*Параметри!$K$76</f>
        <v>0</v>
      </c>
      <c r="BK1157" s="40">
        <f>ROUNDUP('Дані з ДІСО'!V1157/Параметри!$K$25,0)</f>
        <v>0</v>
      </c>
      <c r="BL1157" s="40">
        <f>ROUNDUP('Дані з ДІСО'!W1157/Параметри!$K$25,0)</f>
        <v>0</v>
      </c>
      <c r="BM1157" s="40">
        <f>ROUNDUP('Дані з ДІСО'!X1157/Параметри!$K$25,0)</f>
        <v>0</v>
      </c>
      <c r="BN1157" s="40">
        <f>(BK1157*Параметри!$K$34+BL1157*Параметри!$L$34+BM1157*Параметри!$M$34)/18</f>
        <v>0</v>
      </c>
      <c r="BO1157" s="40">
        <f>IF(K1157=0,0,'Дані з ДІСО'!AC1157/K1157)</f>
        <v>0</v>
      </c>
      <c r="BP1157" s="29">
        <f>(1+0.25*BO1157)*BN1157*Параметри!$K$51</f>
        <v>0</v>
      </c>
      <c r="BQ1157" s="29">
        <f>BP1157*'Коефіцієнти АТО'!U1157</f>
        <v>0</v>
      </c>
      <c r="BR1157" s="29">
        <f>K1157*(1+0.25*BO1157)*Параметри!$K$66*Параметри!$K$20/1000</f>
        <v>0</v>
      </c>
      <c r="BS1157" s="29">
        <f>(1+0.25*BO1157)*K1157*'Коефіцієнти АТО'!S1157*Параметри!$K$20/1000</f>
        <v>0</v>
      </c>
      <c r="BT1157" s="29">
        <f t="shared" si="169"/>
        <v>0</v>
      </c>
      <c r="BU1157" s="40">
        <f>ROUNDUP('Дані з ДІСО'!AG1157/Параметри!$K$71,0)</f>
        <v>0</v>
      </c>
      <c r="BV1157" s="40">
        <f t="shared" si="170"/>
        <v>0</v>
      </c>
      <c r="BW1157" s="40">
        <f>IF('Дані з ДІСО'!AG1157=0,0,'Дані з ДІСО'!AJ1157/'Дані з ДІСО'!AG1157)</f>
        <v>0</v>
      </c>
      <c r="BX1157" s="29">
        <f>BV1157*(1+0.25*BW1157)*Параметри!$K$51</f>
        <v>0</v>
      </c>
      <c r="BY1157" s="29">
        <f>ROUND(IF(Параметри!$K$77="No",CC1157,CC1157*Параметри!$K$78)+AG1157,1)</f>
        <v>52637</v>
      </c>
      <c r="BZ1157" s="29">
        <f>ROUND(IF(Параметри!$K$77="No",BF1157,BF1157*Параметри!$K$78),1)</f>
        <v>0</v>
      </c>
      <c r="CA1157" s="29">
        <f>ROUND(IF(Параметри!$K$77="No",BI1157,BI1157*Параметри!$K$78),1)</f>
        <v>0</v>
      </c>
      <c r="CB1157" s="29">
        <f>ROUND(IF(Параметри!$K$77="No",BJ1157,BJ1157*Параметри!$K$78),1)</f>
        <v>0</v>
      </c>
      <c r="CC1157" s="29">
        <f t="shared" si="164"/>
        <v>58485.555182095202</v>
      </c>
    </row>
    <row r="1158" spans="1:81">
      <c r="A1158" s="9">
        <v>1157</v>
      </c>
      <c r="B1158" s="9" t="s">
        <v>3145</v>
      </c>
      <c r="C1158" s="9" t="s">
        <v>3146</v>
      </c>
      <c r="D1158" s="9" t="s">
        <v>4172</v>
      </c>
      <c r="E1158" s="9" t="s">
        <v>21</v>
      </c>
      <c r="F1158" s="9" t="s">
        <v>4206</v>
      </c>
      <c r="G1158" s="9" t="s">
        <v>2406</v>
      </c>
      <c r="H1158" s="29">
        <f>SUM('Дані з ДІСО'!J1158:L1158)</f>
        <v>3303</v>
      </c>
      <c r="I1158" s="29">
        <f>SUM('Дані з ДІСО'!G1158:I1158)</f>
        <v>124</v>
      </c>
      <c r="J1158" s="29">
        <f>SUM('Дані з ДІСО'!P1158:R1158)</f>
        <v>0</v>
      </c>
      <c r="K1158" s="29">
        <f>SUM('Дані з ДІСО'!V1158:X1158)</f>
        <v>0</v>
      </c>
      <c r="L1158" s="40">
        <f>ROUNDUP('Дані з ДІСО'!J1158/'Коефіцієнти АТО'!$R1158,0)</f>
        <v>73</v>
      </c>
      <c r="M1158" s="40">
        <f>ROUNDUP('Дані з ДІСО'!K1158/'Коефіцієнти АТО'!$R1158,0)</f>
        <v>91</v>
      </c>
      <c r="N1158" s="40">
        <f>ROUNDUP('Дані з ДІСО'!L1158/'Коефіцієнти АТО'!$R1158,0)</f>
        <v>17</v>
      </c>
      <c r="O1158" s="59">
        <f>(L1158*Параметри!$K$32+M1158*Параметри!$L$32+N1158*Параметри!$M$32)/18</f>
        <v>292.12222222222226</v>
      </c>
      <c r="P1158" s="41">
        <f>IF(H1158=0,"",'Дані з ДІСО'!Y1158/H1158)</f>
        <v>0</v>
      </c>
      <c r="Q1158" s="29">
        <f>IF(H1158=0,"",(1+0.25*P1158)*O1158*Параметри!$K$51)</f>
        <v>59832.535174648627</v>
      </c>
      <c r="R1158" s="29">
        <f>IF(H1158=0,"",Q1158*'Коефіцієнти АТО'!T1158)</f>
        <v>1017.1530979690267</v>
      </c>
      <c r="S1158" s="29">
        <f>IF(H1158=0,"",H1158*(1+0.25*P1158)*Параметри!$K$66*Параметри!$K$20/1000)</f>
        <v>0</v>
      </c>
      <c r="T1158" s="29">
        <f>IF(H1158=0,"",H1158*(1+0.25*P1158)*'Коефіцієнти АТО'!$S1158*Параметри!$K$20/1000)</f>
        <v>10373.324403064653</v>
      </c>
      <c r="U1158" s="29">
        <f t="shared" si="165"/>
        <v>71223.012675682316</v>
      </c>
      <c r="V1158" s="29">
        <f t="shared" si="166"/>
        <v>71223.012675682316</v>
      </c>
      <c r="W1158" s="40">
        <f>ROUNDUP('Дані з ДІСО'!P1158/Параметри!$K$24,0)</f>
        <v>0</v>
      </c>
      <c r="X1158" s="40">
        <f>ROUNDUP('Дані з ДІСО'!Q1158/Параметри!$K$24,0)</f>
        <v>0</v>
      </c>
      <c r="Y1158" s="40">
        <f>ROUNDUP('Дані з ДІСО'!R1158/Параметри!$K$24,0)</f>
        <v>0</v>
      </c>
      <c r="Z1158" s="59">
        <f>(W1158*Параметри!$K$33+X1158*Параметри!$L$33+Y1158*Параметри!$M$33)/18</f>
        <v>0</v>
      </c>
      <c r="AA1158" s="41">
        <f>IF(J1158=0,0,'Дані з ДІСО'!AA1158/J1158)</f>
        <v>0</v>
      </c>
      <c r="AB1158" s="29">
        <f>(1+0.25*AA1158)*Z1158*Параметри!$K$51</f>
        <v>0</v>
      </c>
      <c r="AC1158" s="29">
        <f>AB1158*'Коефіцієнти АТО'!U1158</f>
        <v>0</v>
      </c>
      <c r="AD1158" s="29">
        <f>J1158*(1+0.25*AA1158)*Параметри!$K$66*Параметри!$K$20/1000</f>
        <v>0</v>
      </c>
      <c r="AE1158" s="29">
        <f>(1+0.25*AA1158)*J1158*'Коефіцієнти АТО'!S1158*Параметри!$K$20/1000</f>
        <v>0</v>
      </c>
      <c r="AF1158" s="29">
        <f t="shared" si="162"/>
        <v>0</v>
      </c>
      <c r="AG1158" s="29">
        <v>0</v>
      </c>
      <c r="AH1158" s="40">
        <v>37</v>
      </c>
      <c r="AI1158" s="40">
        <v>0</v>
      </c>
      <c r="AJ1158" s="40">
        <f t="shared" si="163"/>
        <v>0</v>
      </c>
      <c r="AK1158" s="29">
        <f>(AH1158+AI1158)*(1+0.25*AJ1158)*Параметри!$K$53</f>
        <v>6638.8832007520014</v>
      </c>
      <c r="AL1158" s="29">
        <f>ROUNDUP(('Дані з ДІСО'!AU1158+'Дані з ДІСО'!AW1158)/Параметри!$K$28,0)</f>
        <v>0</v>
      </c>
      <c r="AM1158" s="64">
        <f>AL1158*Параметри!$M$35/18</f>
        <v>0</v>
      </c>
      <c r="AN1158" s="29">
        <f>IF(AL1158=0,0,'Дані з ДІСО'!AW1158/SUM('Дані з ДІСО'!AU1158,'Дані з ДІСО'!AW1158))</f>
        <v>0</v>
      </c>
      <c r="AO1158" s="29">
        <f>(1+0.25*AN1158)*AM1158*Параметри!$K$51</f>
        <v>0</v>
      </c>
      <c r="AP1158" s="40">
        <f>ROUNDUP(('Дані з ДІСО'!AE1158+'Дані не з ДІСО'!E1158+'Дані не з ДІСО'!G1158)/Параметри!$K$69,0)</f>
        <v>0</v>
      </c>
      <c r="AQ1158" s="40">
        <f t="shared" si="167"/>
        <v>0</v>
      </c>
      <c r="AR1158" s="40">
        <f>IF(AP1158=0,0,('Дані з ДІСО'!AH1158+'Дані не з ДІСО'!G1158)/('Дані з ДІСО'!AE1158+'Дані не з ДІСО'!E1158+'Дані не з ДІСО'!G1158))</f>
        <v>0</v>
      </c>
      <c r="AS1158" s="29">
        <f>AQ1158*(1+0.25*AR1158)*Параметри!$K$51</f>
        <v>0</v>
      </c>
      <c r="AT1158" s="40">
        <f>ROUNDUP('Дані з ДІСО'!AF1158/Параметри!$K$70,0)</f>
        <v>0</v>
      </c>
      <c r="AU1158" s="40">
        <f t="shared" si="168"/>
        <v>0</v>
      </c>
      <c r="AV1158" s="40">
        <f>IF(AT1158=0,0,'Дані з ДІСО'!AI1158/'Дані з ДІСО'!AF1158)</f>
        <v>0</v>
      </c>
      <c r="AW1158" s="29">
        <f>AU1158*(1+0.25*AV1158)*Параметри!$K$51</f>
        <v>0</v>
      </c>
      <c r="AX1158" s="40">
        <f>ROUNDUP('Дані з ДІСО'!AR1158/Параметри!$K$29,0)</f>
        <v>0</v>
      </c>
      <c r="AY1158" s="40">
        <f>ROUNDUP('Дані з ДІСО'!AS1158/Параметри!$K$29,0)</f>
        <v>0</v>
      </c>
      <c r="AZ1158" s="40">
        <f>ROUNDUP('Дані з ДІСО'!AT1158/Параметри!$K$29,0)</f>
        <v>0</v>
      </c>
      <c r="BA1158" s="64">
        <f>(AX1158*Параметри!$K$32+AY1158*Параметри!$L$32+AZ1158*Параметри!$M$32)/18</f>
        <v>0</v>
      </c>
      <c r="BB1158" s="29">
        <f>(BA1158*Параметри!$K$51+SUM('Дані з ДІСО'!AR1158:AT1158)*Параметри!$K$48*Параметри!$K$20/1000)*Параметри!$K$74</f>
        <v>0</v>
      </c>
      <c r="BC1158" s="40">
        <f>ROUNDUP(('Дані не з ДІСО'!I1158+'Дані не з ДІСО'!K1158)/Параметри!$K$26,0)</f>
        <v>0</v>
      </c>
      <c r="BD1158" s="29">
        <f>BC1158*Параметри!$M$36/18</f>
        <v>0</v>
      </c>
      <c r="BE1158" s="40">
        <f>IF(BC1158=0,0,'Дані не з ДІСО'!K1158/('Дані не з ДІСО'!I1158+'Дані не з ДІСО'!K1158))</f>
        <v>0</v>
      </c>
      <c r="BF1158" s="29">
        <f>(1+0.25*BE1158)*BD1158*Параметри!$K$51</f>
        <v>0</v>
      </c>
      <c r="BG1158" s="40">
        <f>ROUNDUP('Дані не з ДІСО'!M1158/Параметри!$K$27,0)</f>
        <v>0</v>
      </c>
      <c r="BH1158" s="40">
        <f>BG1158*Параметри!$M$37/18</f>
        <v>0</v>
      </c>
      <c r="BI1158" s="29">
        <f>BH1158*Параметри!$K$51</f>
        <v>0</v>
      </c>
      <c r="BJ1158" s="29">
        <f>'Дані не з ДІСО'!N1158*Параметри!$K$76</f>
        <v>0</v>
      </c>
      <c r="BK1158" s="40">
        <f>ROUNDUP('Дані з ДІСО'!V1158/Параметри!$K$25,0)</f>
        <v>0</v>
      </c>
      <c r="BL1158" s="40">
        <f>ROUNDUP('Дані з ДІСО'!W1158/Параметри!$K$25,0)</f>
        <v>0</v>
      </c>
      <c r="BM1158" s="40">
        <f>ROUNDUP('Дані з ДІСО'!X1158/Параметри!$K$25,0)</f>
        <v>0</v>
      </c>
      <c r="BN1158" s="40">
        <f>(BK1158*Параметри!$K$34+BL1158*Параметри!$L$34+BM1158*Параметри!$M$34)/18</f>
        <v>0</v>
      </c>
      <c r="BO1158" s="40">
        <f>IF(K1158=0,0,'Дані з ДІСО'!AC1158/K1158)</f>
        <v>0</v>
      </c>
      <c r="BP1158" s="29">
        <f>(1+0.25*BO1158)*BN1158*Параметри!$K$51</f>
        <v>0</v>
      </c>
      <c r="BQ1158" s="29">
        <f>BP1158*'Коефіцієнти АТО'!U1158</f>
        <v>0</v>
      </c>
      <c r="BR1158" s="29">
        <f>K1158*(1+0.25*BO1158)*Параметри!$K$66*Параметри!$K$20/1000</f>
        <v>0</v>
      </c>
      <c r="BS1158" s="29">
        <f>(1+0.25*BO1158)*K1158*'Коефіцієнти АТО'!S1158*Параметри!$K$20/1000</f>
        <v>0</v>
      </c>
      <c r="BT1158" s="29">
        <f t="shared" si="169"/>
        <v>0</v>
      </c>
      <c r="BU1158" s="40">
        <f>ROUNDUP('Дані з ДІСО'!AG1158/Параметри!$K$71,0)</f>
        <v>0</v>
      </c>
      <c r="BV1158" s="40">
        <f t="shared" si="170"/>
        <v>0</v>
      </c>
      <c r="BW1158" s="40">
        <f>IF('Дані з ДІСО'!AG1158=0,0,'Дані з ДІСО'!AJ1158/'Дані з ДІСО'!AG1158)</f>
        <v>0</v>
      </c>
      <c r="BX1158" s="29">
        <f>BV1158*(1+0.25*BW1158)*Параметри!$K$51</f>
        <v>0</v>
      </c>
      <c r="BY1158" s="29">
        <f>ROUND(IF(Параметри!$K$77="No",CC1158,CC1158*Параметри!$K$78)+AG1158,1)</f>
        <v>70075.7</v>
      </c>
      <c r="BZ1158" s="29">
        <f>ROUND(IF(Параметри!$K$77="No",BF1158,BF1158*Параметри!$K$78),1)</f>
        <v>0</v>
      </c>
      <c r="CA1158" s="29">
        <f>ROUND(IF(Параметри!$K$77="No",BI1158,BI1158*Параметри!$K$78),1)</f>
        <v>0</v>
      </c>
      <c r="CB1158" s="29">
        <f>ROUND(IF(Параметри!$K$77="No",BJ1158,BJ1158*Параметри!$K$78),1)</f>
        <v>0</v>
      </c>
      <c r="CC1158" s="29">
        <f t="shared" si="164"/>
        <v>77861.895876434312</v>
      </c>
    </row>
    <row r="1159" spans="1:81">
      <c r="A1159" s="9">
        <v>1158</v>
      </c>
      <c r="B1159" s="9" t="s">
        <v>3151</v>
      </c>
      <c r="C1159" s="9" t="s">
        <v>3151</v>
      </c>
      <c r="D1159" s="9" t="s">
        <v>4172</v>
      </c>
      <c r="E1159" s="9" t="s">
        <v>29</v>
      </c>
      <c r="F1159" s="9" t="s">
        <v>4207</v>
      </c>
      <c r="G1159" s="9" t="s">
        <v>2408</v>
      </c>
      <c r="H1159" s="29">
        <f>SUM('Дані з ДІСО'!J1159:L1159)</f>
        <v>2603</v>
      </c>
      <c r="I1159" s="29">
        <f>SUM('Дані з ДІСО'!G1159:I1159)</f>
        <v>150</v>
      </c>
      <c r="J1159" s="29">
        <f>SUM('Дані з ДІСО'!P1159:R1159)</f>
        <v>0</v>
      </c>
      <c r="K1159" s="29">
        <f>SUM('Дані з ДІСО'!V1159:X1159)</f>
        <v>0</v>
      </c>
      <c r="L1159" s="40">
        <f>ROUNDUP('Дані з ДІСО'!J1159/'Коефіцієнти АТО'!$R1159,0)</f>
        <v>72</v>
      </c>
      <c r="M1159" s="40">
        <f>ROUNDUP('Дані з ДІСО'!K1159/'Коефіцієнти АТО'!$R1159,0)</f>
        <v>92</v>
      </c>
      <c r="N1159" s="40">
        <f>ROUNDUP('Дані з ДІСО'!L1159/'Коефіцієнти АТО'!$R1159,0)</f>
        <v>24</v>
      </c>
      <c r="O1159" s="59">
        <f>(L1159*Параметри!$K$32+M1159*Параметри!$L$32+N1159*Параметри!$M$32)/18</f>
        <v>306.46666666666664</v>
      </c>
      <c r="P1159" s="41">
        <f>IF(H1159=0,"",'Дані з ДІСО'!Y1159/H1159)</f>
        <v>0</v>
      </c>
      <c r="Q1159" s="29">
        <f>IF(H1159=0,"",(1+0.25*P1159)*O1159*Параметри!$K$51)</f>
        <v>62770.567311519459</v>
      </c>
      <c r="R1159" s="29">
        <f>IF(H1159=0,"",Q1159*'Коефіцієнти АТО'!T1159)</f>
        <v>1067.0996442958308</v>
      </c>
      <c r="S1159" s="29">
        <f>IF(H1159=0,"",H1159*(1+0.25*P1159)*Параметри!$K$66*Параметри!$K$20/1000)</f>
        <v>0</v>
      </c>
      <c r="T1159" s="29">
        <f>IF(H1159=0,"",H1159*(1+0.25*P1159)*'Коефіцієнти АТО'!$S1159*Параметри!$K$20/1000)</f>
        <v>11890.793899178067</v>
      </c>
      <c r="U1159" s="29">
        <f t="shared" si="165"/>
        <v>75728.460854993347</v>
      </c>
      <c r="V1159" s="29">
        <f t="shared" si="166"/>
        <v>75728.460854993347</v>
      </c>
      <c r="W1159" s="40">
        <f>ROUNDUP('Дані з ДІСО'!P1159/Параметри!$K$24,0)</f>
        <v>0</v>
      </c>
      <c r="X1159" s="40">
        <f>ROUNDUP('Дані з ДІСО'!Q1159/Параметри!$K$24,0)</f>
        <v>0</v>
      </c>
      <c r="Y1159" s="40">
        <f>ROUNDUP('Дані з ДІСО'!R1159/Параметри!$K$24,0)</f>
        <v>0</v>
      </c>
      <c r="Z1159" s="59">
        <f>(W1159*Параметри!$K$33+X1159*Параметри!$L$33+Y1159*Параметри!$M$33)/18</f>
        <v>0</v>
      </c>
      <c r="AA1159" s="41">
        <f>IF(J1159=0,0,'Дані з ДІСО'!AA1159/J1159)</f>
        <v>0</v>
      </c>
      <c r="AB1159" s="29">
        <f>(1+0.25*AA1159)*Z1159*Параметри!$K$51</f>
        <v>0</v>
      </c>
      <c r="AC1159" s="29">
        <f>AB1159*'Коефіцієнти АТО'!U1159</f>
        <v>0</v>
      </c>
      <c r="AD1159" s="29">
        <f>J1159*(1+0.25*AA1159)*Параметри!$K$66*Параметри!$K$20/1000</f>
        <v>0</v>
      </c>
      <c r="AE1159" s="29">
        <f>(1+0.25*AA1159)*J1159*'Коефіцієнти АТО'!S1159*Параметри!$K$20/1000</f>
        <v>0</v>
      </c>
      <c r="AF1159" s="29">
        <f t="shared" si="162"/>
        <v>0</v>
      </c>
      <c r="AG1159" s="29">
        <v>0</v>
      </c>
      <c r="AH1159" s="40">
        <v>31</v>
      </c>
      <c r="AI1159" s="40">
        <v>0</v>
      </c>
      <c r="AJ1159" s="40">
        <f t="shared" si="163"/>
        <v>0</v>
      </c>
      <c r="AK1159" s="29">
        <f>(AH1159+AI1159)*(1+0.25*AJ1159)*Параметри!$K$53</f>
        <v>5562.3075465760012</v>
      </c>
      <c r="AL1159" s="29">
        <f>ROUNDUP(('Дані з ДІСО'!AU1159+'Дані з ДІСО'!AW1159)/Параметри!$K$28,0)</f>
        <v>0</v>
      </c>
      <c r="AM1159" s="64">
        <f>AL1159*Параметри!$M$35/18</f>
        <v>0</v>
      </c>
      <c r="AN1159" s="29">
        <f>IF(AL1159=0,0,'Дані з ДІСО'!AW1159/SUM('Дані з ДІСО'!AU1159,'Дані з ДІСО'!AW1159))</f>
        <v>0</v>
      </c>
      <c r="AO1159" s="29">
        <f>(1+0.25*AN1159)*AM1159*Параметри!$K$51</f>
        <v>0</v>
      </c>
      <c r="AP1159" s="40">
        <f>ROUNDUP(('Дані з ДІСО'!AE1159+'Дані не з ДІСО'!E1159+'Дані не з ДІСО'!G1159)/Параметри!$K$69,0)</f>
        <v>0</v>
      </c>
      <c r="AQ1159" s="40">
        <f t="shared" si="167"/>
        <v>0</v>
      </c>
      <c r="AR1159" s="40">
        <f>IF(AP1159=0,0,('Дані з ДІСО'!AH1159+'Дані не з ДІСО'!G1159)/('Дані з ДІСО'!AE1159+'Дані не з ДІСО'!E1159+'Дані не з ДІСО'!G1159))</f>
        <v>0</v>
      </c>
      <c r="AS1159" s="29">
        <f>AQ1159*(1+0.25*AR1159)*Параметри!$K$51</f>
        <v>0</v>
      </c>
      <c r="AT1159" s="40">
        <f>ROUNDUP('Дані з ДІСО'!AF1159/Параметри!$K$70,0)</f>
        <v>0</v>
      </c>
      <c r="AU1159" s="40">
        <f t="shared" si="168"/>
        <v>0</v>
      </c>
      <c r="AV1159" s="40">
        <f>IF(AT1159=0,0,'Дані з ДІСО'!AI1159/'Дані з ДІСО'!AF1159)</f>
        <v>0</v>
      </c>
      <c r="AW1159" s="29">
        <f>AU1159*(1+0.25*AV1159)*Параметри!$K$51</f>
        <v>0</v>
      </c>
      <c r="AX1159" s="40">
        <f>ROUNDUP('Дані з ДІСО'!AR1159/Параметри!$K$29,0)</f>
        <v>0</v>
      </c>
      <c r="AY1159" s="40">
        <f>ROUNDUP('Дані з ДІСО'!AS1159/Параметри!$K$29,0)</f>
        <v>0</v>
      </c>
      <c r="AZ1159" s="40">
        <f>ROUNDUP('Дані з ДІСО'!AT1159/Параметри!$K$29,0)</f>
        <v>0</v>
      </c>
      <c r="BA1159" s="64">
        <f>(AX1159*Параметри!$K$32+AY1159*Параметри!$L$32+AZ1159*Параметри!$M$32)/18</f>
        <v>0</v>
      </c>
      <c r="BB1159" s="29">
        <f>(BA1159*Параметри!$K$51+SUM('Дані з ДІСО'!AR1159:AT1159)*Параметри!$K$48*Параметри!$K$20/1000)*Параметри!$K$74</f>
        <v>0</v>
      </c>
      <c r="BC1159" s="40">
        <f>ROUNDUP(('Дані не з ДІСО'!I1159+'Дані не з ДІСО'!K1159)/Параметри!$K$26,0)</f>
        <v>0</v>
      </c>
      <c r="BD1159" s="29">
        <f>BC1159*Параметри!$M$36/18</f>
        <v>0</v>
      </c>
      <c r="BE1159" s="40">
        <f>IF(BC1159=0,0,'Дані не з ДІСО'!K1159/('Дані не з ДІСО'!I1159+'Дані не з ДІСО'!K1159))</f>
        <v>0</v>
      </c>
      <c r="BF1159" s="29">
        <f>(1+0.25*BE1159)*BD1159*Параметри!$K$51</f>
        <v>0</v>
      </c>
      <c r="BG1159" s="40">
        <f>ROUNDUP('Дані не з ДІСО'!M1159/Параметри!$K$27,0)</f>
        <v>0</v>
      </c>
      <c r="BH1159" s="40">
        <f>BG1159*Параметри!$M$37/18</f>
        <v>0</v>
      </c>
      <c r="BI1159" s="29">
        <f>BH1159*Параметри!$K$51</f>
        <v>0</v>
      </c>
      <c r="BJ1159" s="29">
        <f>'Дані не з ДІСО'!N1159*Параметри!$K$76</f>
        <v>0</v>
      </c>
      <c r="BK1159" s="40">
        <f>ROUNDUP('Дані з ДІСО'!V1159/Параметри!$K$25,0)</f>
        <v>0</v>
      </c>
      <c r="BL1159" s="40">
        <f>ROUNDUP('Дані з ДІСО'!W1159/Параметри!$K$25,0)</f>
        <v>0</v>
      </c>
      <c r="BM1159" s="40">
        <f>ROUNDUP('Дані з ДІСО'!X1159/Параметри!$K$25,0)</f>
        <v>0</v>
      </c>
      <c r="BN1159" s="40">
        <f>(BK1159*Параметри!$K$34+BL1159*Параметри!$L$34+BM1159*Параметри!$M$34)/18</f>
        <v>0</v>
      </c>
      <c r="BO1159" s="40">
        <f>IF(K1159=0,0,'Дані з ДІСО'!AC1159/K1159)</f>
        <v>0</v>
      </c>
      <c r="BP1159" s="29">
        <f>(1+0.25*BO1159)*BN1159*Параметри!$K$51</f>
        <v>0</v>
      </c>
      <c r="BQ1159" s="29">
        <f>BP1159*'Коефіцієнти АТО'!U1159</f>
        <v>0</v>
      </c>
      <c r="BR1159" s="29">
        <f>K1159*(1+0.25*BO1159)*Параметри!$K$66*Параметри!$K$20/1000</f>
        <v>0</v>
      </c>
      <c r="BS1159" s="29">
        <f>(1+0.25*BO1159)*K1159*'Коефіцієнти АТО'!S1159*Параметри!$K$20/1000</f>
        <v>0</v>
      </c>
      <c r="BT1159" s="29">
        <f t="shared" si="169"/>
        <v>0</v>
      </c>
      <c r="BU1159" s="40">
        <f>ROUNDUP('Дані з ДІСО'!AG1159/Параметри!$K$71,0)</f>
        <v>0</v>
      </c>
      <c r="BV1159" s="40">
        <f t="shared" si="170"/>
        <v>0</v>
      </c>
      <c r="BW1159" s="40">
        <f>IF('Дані з ДІСО'!AG1159=0,0,'Дані з ДІСО'!AJ1159/'Дані з ДІСО'!AG1159)</f>
        <v>0</v>
      </c>
      <c r="BX1159" s="29">
        <f>BV1159*(1+0.25*BW1159)*Параметри!$K$51</f>
        <v>0</v>
      </c>
      <c r="BY1159" s="29">
        <f>ROUND(IF(Параметри!$K$77="No",CC1159,CC1159*Параметри!$K$78)+AG1159,1)</f>
        <v>73161.7</v>
      </c>
      <c r="BZ1159" s="29">
        <f>ROUND(IF(Параметри!$K$77="No",BF1159,BF1159*Параметри!$K$78),1)</f>
        <v>0</v>
      </c>
      <c r="CA1159" s="29">
        <f>ROUND(IF(Параметри!$K$77="No",BI1159,BI1159*Параметри!$K$78),1)</f>
        <v>0</v>
      </c>
      <c r="CB1159" s="29">
        <f>ROUND(IF(Параметри!$K$77="No",BJ1159,BJ1159*Параметри!$K$78),1)</f>
        <v>0</v>
      </c>
      <c r="CC1159" s="29">
        <f t="shared" si="164"/>
        <v>81290.768401569352</v>
      </c>
    </row>
    <row r="1160" spans="1:81">
      <c r="A1160" s="9">
        <v>1159</v>
      </c>
      <c r="B1160" s="9" t="s">
        <v>3148</v>
      </c>
      <c r="C1160" s="9" t="s">
        <v>3148</v>
      </c>
      <c r="D1160" s="9" t="s">
        <v>4172</v>
      </c>
      <c r="E1160" s="9" t="s">
        <v>24</v>
      </c>
      <c r="F1160" s="9" t="s">
        <v>4208</v>
      </c>
      <c r="G1160" s="9" t="s">
        <v>2410</v>
      </c>
      <c r="H1160" s="29">
        <f>SUM('Дані з ДІСО'!J1160:L1160)</f>
        <v>530</v>
      </c>
      <c r="I1160" s="29">
        <f>SUM('Дані з ДІСО'!G1160:I1160)</f>
        <v>58</v>
      </c>
      <c r="J1160" s="29">
        <f>SUM('Дані з ДІСО'!P1160:R1160)</f>
        <v>0</v>
      </c>
      <c r="K1160" s="29">
        <f>SUM('Дані з ДІСО'!V1160:X1160)</f>
        <v>0</v>
      </c>
      <c r="L1160" s="40">
        <f>ROUNDUP('Дані з ДІСО'!J1160/'Коефіцієнти АТО'!$R1160,0)</f>
        <v>14</v>
      </c>
      <c r="M1160" s="40">
        <f>ROUNDUP('Дані з ДІСО'!K1160/'Коефіцієнти АТО'!$R1160,0)</f>
        <v>25</v>
      </c>
      <c r="N1160" s="40">
        <f>ROUNDUP('Дані з ДІСО'!L1160/'Коефіцієнти АТО'!$R1160,0)</f>
        <v>7</v>
      </c>
      <c r="O1160" s="59">
        <f>(L1160*Параметри!$K$32+M1160*Параметри!$L$32+N1160*Параметри!$M$32)/18</f>
        <v>77.111111111111114</v>
      </c>
      <c r="P1160" s="41">
        <f>IF(H1160=0,"",'Дані з ДІСО'!Y1160/H1160)</f>
        <v>0</v>
      </c>
      <c r="Q1160" s="29">
        <f>IF(H1160=0,"",(1+0.25*P1160)*O1160*Параметри!$K$51)</f>
        <v>15793.914043287112</v>
      </c>
      <c r="R1160" s="29">
        <f>IF(H1160=0,"",Q1160*'Коефіцієнти АТО'!T1160)</f>
        <v>268.4965387358809</v>
      </c>
      <c r="S1160" s="29">
        <f>IF(H1160=0,"",H1160*(1+0.25*P1160)*Параметри!$K$66*Параметри!$K$20/1000)</f>
        <v>0</v>
      </c>
      <c r="T1160" s="29">
        <f>IF(H1160=0,"",H1160*(1+0.25*P1160)*'Коефіцієнти АТО'!$S1160*Параметри!$K$20/1000)</f>
        <v>2673.2968420085153</v>
      </c>
      <c r="U1160" s="29">
        <f t="shared" si="165"/>
        <v>18735.707424031509</v>
      </c>
      <c r="V1160" s="29">
        <f t="shared" si="166"/>
        <v>18735.707424031509</v>
      </c>
      <c r="W1160" s="40">
        <f>ROUNDUP('Дані з ДІСО'!P1160/Параметри!$K$24,0)</f>
        <v>0</v>
      </c>
      <c r="X1160" s="40">
        <f>ROUNDUP('Дані з ДІСО'!Q1160/Параметри!$K$24,0)</f>
        <v>0</v>
      </c>
      <c r="Y1160" s="40">
        <f>ROUNDUP('Дані з ДІСО'!R1160/Параметри!$K$24,0)</f>
        <v>0</v>
      </c>
      <c r="Z1160" s="59">
        <f>(W1160*Параметри!$K$33+X1160*Параметри!$L$33+Y1160*Параметри!$M$33)/18</f>
        <v>0</v>
      </c>
      <c r="AA1160" s="41">
        <f>IF(J1160=0,0,'Дані з ДІСО'!AA1160/J1160)</f>
        <v>0</v>
      </c>
      <c r="AB1160" s="29">
        <f>(1+0.25*AA1160)*Z1160*Параметри!$K$51</f>
        <v>0</v>
      </c>
      <c r="AC1160" s="29">
        <f>AB1160*'Коефіцієнти АТО'!U1160</f>
        <v>0</v>
      </c>
      <c r="AD1160" s="29">
        <f>J1160*(1+0.25*AA1160)*Параметри!$K$66*Параметри!$K$20/1000</f>
        <v>0</v>
      </c>
      <c r="AE1160" s="29">
        <f>(1+0.25*AA1160)*J1160*'Коефіцієнти АТО'!S1160*Параметри!$K$20/1000</f>
        <v>0</v>
      </c>
      <c r="AF1160" s="29">
        <f t="shared" si="162"/>
        <v>0</v>
      </c>
      <c r="AG1160" s="29">
        <v>0</v>
      </c>
      <c r="AH1160" s="40">
        <v>0</v>
      </c>
      <c r="AI1160" s="40">
        <v>0</v>
      </c>
      <c r="AJ1160" s="40">
        <f t="shared" si="163"/>
        <v>0</v>
      </c>
      <c r="AK1160" s="29">
        <f>(AH1160+AI1160)*(1+0.25*AJ1160)*Параметри!$K$53</f>
        <v>0</v>
      </c>
      <c r="AL1160" s="29">
        <f>ROUNDUP(('Дані з ДІСО'!AU1160+'Дані з ДІСО'!AW1160)/Параметри!$K$28,0)</f>
        <v>0</v>
      </c>
      <c r="AM1160" s="64">
        <f>AL1160*Параметри!$M$35/18</f>
        <v>0</v>
      </c>
      <c r="AN1160" s="29">
        <f>IF(AL1160=0,0,'Дані з ДІСО'!AW1160/SUM('Дані з ДІСО'!AU1160,'Дані з ДІСО'!AW1160))</f>
        <v>0</v>
      </c>
      <c r="AO1160" s="29">
        <f>(1+0.25*AN1160)*AM1160*Параметри!$K$51</f>
        <v>0</v>
      </c>
      <c r="AP1160" s="40">
        <f>ROUNDUP(('Дані з ДІСО'!AE1160+'Дані не з ДІСО'!E1160+'Дані не з ДІСО'!G1160)/Параметри!$K$69,0)</f>
        <v>0</v>
      </c>
      <c r="AQ1160" s="40">
        <f t="shared" si="167"/>
        <v>0</v>
      </c>
      <c r="AR1160" s="40">
        <f>IF(AP1160=0,0,('Дані з ДІСО'!AH1160+'Дані не з ДІСО'!G1160)/('Дані з ДІСО'!AE1160+'Дані не з ДІСО'!E1160+'Дані не з ДІСО'!G1160))</f>
        <v>0</v>
      </c>
      <c r="AS1160" s="29">
        <f>AQ1160*(1+0.25*AR1160)*Параметри!$K$51</f>
        <v>0</v>
      </c>
      <c r="AT1160" s="40">
        <f>ROUNDUP('Дані з ДІСО'!AF1160/Параметри!$K$70,0)</f>
        <v>0</v>
      </c>
      <c r="AU1160" s="40">
        <f t="shared" si="168"/>
        <v>0</v>
      </c>
      <c r="AV1160" s="40">
        <f>IF(AT1160=0,0,'Дані з ДІСО'!AI1160/'Дані з ДІСО'!AF1160)</f>
        <v>0</v>
      </c>
      <c r="AW1160" s="29">
        <f>AU1160*(1+0.25*AV1160)*Параметри!$K$51</f>
        <v>0</v>
      </c>
      <c r="AX1160" s="40">
        <f>ROUNDUP('Дані з ДІСО'!AR1160/Параметри!$K$29,0)</f>
        <v>0</v>
      </c>
      <c r="AY1160" s="40">
        <f>ROUNDUP('Дані з ДІСО'!AS1160/Параметри!$K$29,0)</f>
        <v>0</v>
      </c>
      <c r="AZ1160" s="40">
        <f>ROUNDUP('Дані з ДІСО'!AT1160/Параметри!$K$29,0)</f>
        <v>0</v>
      </c>
      <c r="BA1160" s="64">
        <f>(AX1160*Параметри!$K$32+AY1160*Параметри!$L$32+AZ1160*Параметри!$M$32)/18</f>
        <v>0</v>
      </c>
      <c r="BB1160" s="29">
        <f>(BA1160*Параметри!$K$51+SUM('Дані з ДІСО'!AR1160:AT1160)*Параметри!$K$48*Параметри!$K$20/1000)*Параметри!$K$74</f>
        <v>0</v>
      </c>
      <c r="BC1160" s="40">
        <f>ROUNDUP(('Дані не з ДІСО'!I1160+'Дані не з ДІСО'!K1160)/Параметри!$K$26,0)</f>
        <v>0</v>
      </c>
      <c r="BD1160" s="29">
        <f>BC1160*Параметри!$M$36/18</f>
        <v>0</v>
      </c>
      <c r="BE1160" s="40">
        <f>IF(BC1160=0,0,'Дані не з ДІСО'!K1160/('Дані не з ДІСО'!I1160+'Дані не з ДІСО'!K1160))</f>
        <v>0</v>
      </c>
      <c r="BF1160" s="29">
        <f>(1+0.25*BE1160)*BD1160*Параметри!$K$51</f>
        <v>0</v>
      </c>
      <c r="BG1160" s="40">
        <f>ROUNDUP('Дані не з ДІСО'!M1160/Параметри!$K$27,0)</f>
        <v>0</v>
      </c>
      <c r="BH1160" s="40">
        <f>BG1160*Параметри!$M$37/18</f>
        <v>0</v>
      </c>
      <c r="BI1160" s="29">
        <f>BH1160*Параметри!$K$51</f>
        <v>0</v>
      </c>
      <c r="BJ1160" s="29">
        <f>'Дані не з ДІСО'!N1160*Параметри!$K$76</f>
        <v>0</v>
      </c>
      <c r="BK1160" s="40">
        <f>ROUNDUP('Дані з ДІСО'!V1160/Параметри!$K$25,0)</f>
        <v>0</v>
      </c>
      <c r="BL1160" s="40">
        <f>ROUNDUP('Дані з ДІСО'!W1160/Параметри!$K$25,0)</f>
        <v>0</v>
      </c>
      <c r="BM1160" s="40">
        <f>ROUNDUP('Дані з ДІСО'!X1160/Параметри!$K$25,0)</f>
        <v>0</v>
      </c>
      <c r="BN1160" s="40">
        <f>(BK1160*Параметри!$K$34+BL1160*Параметри!$L$34+BM1160*Параметри!$M$34)/18</f>
        <v>0</v>
      </c>
      <c r="BO1160" s="40">
        <f>IF(K1160=0,0,'Дані з ДІСО'!AC1160/K1160)</f>
        <v>0</v>
      </c>
      <c r="BP1160" s="29">
        <f>(1+0.25*BO1160)*BN1160*Параметри!$K$51</f>
        <v>0</v>
      </c>
      <c r="BQ1160" s="29">
        <f>BP1160*'Коефіцієнти АТО'!U1160</f>
        <v>0</v>
      </c>
      <c r="BR1160" s="29">
        <f>K1160*(1+0.25*BO1160)*Параметри!$K$66*Параметри!$K$20/1000</f>
        <v>0</v>
      </c>
      <c r="BS1160" s="29">
        <f>(1+0.25*BO1160)*K1160*'Коефіцієнти АТО'!S1160*Параметри!$K$20/1000</f>
        <v>0</v>
      </c>
      <c r="BT1160" s="29">
        <f t="shared" si="169"/>
        <v>0</v>
      </c>
      <c r="BU1160" s="40">
        <f>ROUNDUP('Дані з ДІСО'!AG1160/Параметри!$K$71,0)</f>
        <v>0</v>
      </c>
      <c r="BV1160" s="40">
        <f t="shared" si="170"/>
        <v>0</v>
      </c>
      <c r="BW1160" s="40">
        <f>IF('Дані з ДІСО'!AG1160=0,0,'Дані з ДІСО'!AJ1160/'Дані з ДІСО'!AG1160)</f>
        <v>0</v>
      </c>
      <c r="BX1160" s="29">
        <f>BV1160*(1+0.25*BW1160)*Параметри!$K$51</f>
        <v>0</v>
      </c>
      <c r="BY1160" s="29">
        <f>ROUND(IF(Параметри!$K$77="No",CC1160,CC1160*Параметри!$K$78)+AG1160,1)</f>
        <v>16862.099999999999</v>
      </c>
      <c r="BZ1160" s="29">
        <f>ROUND(IF(Параметри!$K$77="No",BF1160,BF1160*Параметри!$K$78),1)</f>
        <v>0</v>
      </c>
      <c r="CA1160" s="29">
        <f>ROUND(IF(Параметри!$K$77="No",BI1160,BI1160*Параметри!$K$78),1)</f>
        <v>0</v>
      </c>
      <c r="CB1160" s="29">
        <f>ROUND(IF(Параметри!$K$77="No",BJ1160,BJ1160*Параметри!$K$78),1)</f>
        <v>0</v>
      </c>
      <c r="CC1160" s="29">
        <f t="shared" si="164"/>
        <v>18735.707424031509</v>
      </c>
    </row>
    <row r="1161" spans="1:81">
      <c r="A1161" s="9">
        <v>1160</v>
      </c>
      <c r="B1161" s="9" t="s">
        <v>3176</v>
      </c>
      <c r="C1161" s="9" t="s">
        <v>3146</v>
      </c>
      <c r="D1161" s="9" t="s">
        <v>4172</v>
      </c>
      <c r="E1161" s="9" t="s">
        <v>78</v>
      </c>
      <c r="F1161" s="9" t="s">
        <v>4209</v>
      </c>
      <c r="G1161" s="9" t="s">
        <v>2412</v>
      </c>
      <c r="H1161" s="29">
        <f>SUM('Дані з ДІСО'!J1161:L1161)</f>
        <v>0</v>
      </c>
      <c r="I1161" s="29">
        <f>SUM('Дані з ДІСО'!G1161:I1161)</f>
        <v>0</v>
      </c>
      <c r="J1161" s="29">
        <f>SUM('Дані з ДІСО'!P1161:R1161)</f>
        <v>0</v>
      </c>
      <c r="K1161" s="29">
        <f>SUM('Дані з ДІСО'!V1161:X1161)</f>
        <v>0</v>
      </c>
      <c r="L1161" s="40">
        <f>ROUNDUP('Дані з ДІСО'!J1161/'Коефіцієнти АТО'!$R1161,0)</f>
        <v>0</v>
      </c>
      <c r="M1161" s="40">
        <f>ROUNDUP('Дані з ДІСО'!K1161/'Коефіцієнти АТО'!$R1161,0)</f>
        <v>0</v>
      </c>
      <c r="N1161" s="40">
        <f>ROUNDUP('Дані з ДІСО'!L1161/'Коефіцієнти АТО'!$R1161,0)</f>
        <v>0</v>
      </c>
      <c r="O1161" s="59">
        <f>(L1161*Параметри!$K$32+M1161*Параметри!$L$32+N1161*Параметри!$M$32)/18</f>
        <v>0</v>
      </c>
      <c r="P1161" s="41" t="str">
        <f>IF(H1161=0,"",'Дані з ДІСО'!Y1161/H1161)</f>
        <v/>
      </c>
      <c r="Q1161" s="29" t="str">
        <f>IF(H1161=0,"",(1+0.25*P1161)*O1161*Параметри!$K$51)</f>
        <v/>
      </c>
      <c r="R1161" s="29" t="str">
        <f>IF(H1161=0,"",Q1161*'Коефіцієнти АТО'!T1161)</f>
        <v/>
      </c>
      <c r="S1161" s="29" t="str">
        <f>IF(H1161=0,"",H1161*(1+0.25*P1161)*Параметри!$K$66*Параметри!$K$20/1000)</f>
        <v/>
      </c>
      <c r="T1161" s="29" t="str">
        <f>IF(H1161=0,"",H1161*(1+0.25*P1161)*'Коефіцієнти АТО'!$S1161*Параметри!$K$20/1000)</f>
        <v/>
      </c>
      <c r="U1161" s="29">
        <f t="shared" si="165"/>
        <v>0</v>
      </c>
      <c r="V1161" s="29">
        <f t="shared" si="166"/>
        <v>0</v>
      </c>
      <c r="W1161" s="40">
        <f>ROUNDUP('Дані з ДІСО'!P1161/Параметри!$K$24,0)</f>
        <v>0</v>
      </c>
      <c r="X1161" s="40">
        <f>ROUNDUP('Дані з ДІСО'!Q1161/Параметри!$K$24,0)</f>
        <v>0</v>
      </c>
      <c r="Y1161" s="40">
        <f>ROUNDUP('Дані з ДІСО'!R1161/Параметри!$K$24,0)</f>
        <v>0</v>
      </c>
      <c r="Z1161" s="59">
        <f>(W1161*Параметри!$K$33+X1161*Параметри!$L$33+Y1161*Параметри!$M$33)/18</f>
        <v>0</v>
      </c>
      <c r="AA1161" s="41">
        <f>IF(J1161=0,0,'Дані з ДІСО'!AA1161/J1161)</f>
        <v>0</v>
      </c>
      <c r="AB1161" s="29">
        <f>(1+0.25*AA1161)*Z1161*Параметри!$K$51</f>
        <v>0</v>
      </c>
      <c r="AC1161" s="29">
        <f>AB1161*'Коефіцієнти АТО'!U1161</f>
        <v>0</v>
      </c>
      <c r="AD1161" s="29">
        <f>J1161*(1+0.25*AA1161)*Параметри!$K$66*Параметри!$K$20/1000</f>
        <v>0</v>
      </c>
      <c r="AE1161" s="29">
        <f>(1+0.25*AA1161)*J1161*'Коефіцієнти АТО'!S1161*Параметри!$K$20/1000</f>
        <v>0</v>
      </c>
      <c r="AF1161" s="29">
        <f t="shared" si="162"/>
        <v>0</v>
      </c>
      <c r="AG1161" s="29">
        <v>0</v>
      </c>
      <c r="AH1161" s="40">
        <v>0</v>
      </c>
      <c r="AI1161" s="40">
        <v>0</v>
      </c>
      <c r="AJ1161" s="40">
        <f t="shared" si="163"/>
        <v>0</v>
      </c>
      <c r="AK1161" s="29">
        <f>(AH1161+AI1161)*(1+0.25*AJ1161)*Параметри!$K$53</f>
        <v>0</v>
      </c>
      <c r="AL1161" s="29">
        <f>ROUNDUP(('Дані з ДІСО'!AU1161+'Дані з ДІСО'!AW1161)/Параметри!$K$28,0)</f>
        <v>0</v>
      </c>
      <c r="AM1161" s="64">
        <f>AL1161*Параметри!$M$35/18</f>
        <v>0</v>
      </c>
      <c r="AN1161" s="29">
        <f>IF(AL1161=0,0,'Дані з ДІСО'!AW1161/SUM('Дані з ДІСО'!AU1161,'Дані з ДІСО'!AW1161))</f>
        <v>0</v>
      </c>
      <c r="AO1161" s="29">
        <f>(1+0.25*AN1161)*AM1161*Параметри!$K$51</f>
        <v>0</v>
      </c>
      <c r="AP1161" s="40">
        <f>ROUNDUP(('Дані з ДІСО'!AE1161+'Дані не з ДІСО'!E1161+'Дані не з ДІСО'!G1161)/Параметри!$K$69,0)</f>
        <v>0</v>
      </c>
      <c r="AQ1161" s="40">
        <f t="shared" si="167"/>
        <v>0</v>
      </c>
      <c r="AR1161" s="40">
        <f>IF(AP1161=0,0,('Дані з ДІСО'!AH1161+'Дані не з ДІСО'!G1161)/('Дані з ДІСО'!AE1161+'Дані не з ДІСО'!E1161+'Дані не з ДІСО'!G1161))</f>
        <v>0</v>
      </c>
      <c r="AS1161" s="29">
        <f>AQ1161*(1+0.25*AR1161)*Параметри!$K$51</f>
        <v>0</v>
      </c>
      <c r="AT1161" s="40">
        <f>ROUNDUP('Дані з ДІСО'!AF1161/Параметри!$K$70,0)</f>
        <v>0</v>
      </c>
      <c r="AU1161" s="40">
        <f t="shared" si="168"/>
        <v>0</v>
      </c>
      <c r="AV1161" s="40">
        <f>IF(AT1161=0,0,'Дані з ДІСО'!AI1161/'Дані з ДІСО'!AF1161)</f>
        <v>0</v>
      </c>
      <c r="AW1161" s="29">
        <f>AU1161*(1+0.25*AV1161)*Параметри!$K$51</f>
        <v>0</v>
      </c>
      <c r="AX1161" s="40">
        <f>ROUNDUP('Дані з ДІСО'!AR1161/Параметри!$K$29,0)</f>
        <v>0</v>
      </c>
      <c r="AY1161" s="40">
        <f>ROUNDUP('Дані з ДІСО'!AS1161/Параметри!$K$29,0)</f>
        <v>0</v>
      </c>
      <c r="AZ1161" s="40">
        <f>ROUNDUP('Дані з ДІСО'!AT1161/Параметри!$K$29,0)</f>
        <v>0</v>
      </c>
      <c r="BA1161" s="64">
        <f>(AX1161*Параметри!$K$32+AY1161*Параметри!$L$32+AZ1161*Параметри!$M$32)/18</f>
        <v>0</v>
      </c>
      <c r="BB1161" s="29">
        <f>(BA1161*Параметри!$K$51+SUM('Дані з ДІСО'!AR1161:AT1161)*Параметри!$K$48*Параметри!$K$20/1000)*Параметри!$K$74</f>
        <v>0</v>
      </c>
      <c r="BC1161" s="40">
        <f>ROUNDUP(('Дані не з ДІСО'!I1161+'Дані не з ДІСО'!K1161)/Параметри!$K$26,0)</f>
        <v>0</v>
      </c>
      <c r="BD1161" s="29">
        <f>BC1161*Параметри!$M$36/18</f>
        <v>0</v>
      </c>
      <c r="BE1161" s="40">
        <f>IF(BC1161=0,0,'Дані не з ДІСО'!K1161/('Дані не з ДІСО'!I1161+'Дані не з ДІСО'!K1161))</f>
        <v>0</v>
      </c>
      <c r="BF1161" s="29">
        <f>(1+0.25*BE1161)*BD1161*Параметри!$K$51</f>
        <v>0</v>
      </c>
      <c r="BG1161" s="40">
        <f>ROUNDUP('Дані не з ДІСО'!M1161/Параметри!$K$27,0)</f>
        <v>0</v>
      </c>
      <c r="BH1161" s="40">
        <f>BG1161*Параметри!$M$37/18</f>
        <v>0</v>
      </c>
      <c r="BI1161" s="29">
        <f>BH1161*Параметри!$K$51</f>
        <v>0</v>
      </c>
      <c r="BJ1161" s="29">
        <f>'Дані не з ДІСО'!N1161*Параметри!$K$76</f>
        <v>0</v>
      </c>
      <c r="BK1161" s="40">
        <f>ROUNDUP('Дані з ДІСО'!V1161/Параметри!$K$25,0)</f>
        <v>0</v>
      </c>
      <c r="BL1161" s="40">
        <f>ROUNDUP('Дані з ДІСО'!W1161/Параметри!$K$25,0)</f>
        <v>0</v>
      </c>
      <c r="BM1161" s="40">
        <f>ROUNDUP('Дані з ДІСО'!X1161/Параметри!$K$25,0)</f>
        <v>0</v>
      </c>
      <c r="BN1161" s="40">
        <f>(BK1161*Параметри!$K$34+BL1161*Параметри!$L$34+BM1161*Параметри!$M$34)/18</f>
        <v>0</v>
      </c>
      <c r="BO1161" s="40">
        <f>IF(K1161=0,0,'Дані з ДІСО'!AC1161/K1161)</f>
        <v>0</v>
      </c>
      <c r="BP1161" s="29">
        <f>(1+0.25*BO1161)*BN1161*Параметри!$K$51</f>
        <v>0</v>
      </c>
      <c r="BQ1161" s="29">
        <f>BP1161*'Коефіцієнти АТО'!U1161</f>
        <v>0</v>
      </c>
      <c r="BR1161" s="29">
        <f>K1161*(1+0.25*BO1161)*Параметри!$K$66*Параметри!$K$20/1000</f>
        <v>0</v>
      </c>
      <c r="BS1161" s="29">
        <f>(1+0.25*BO1161)*K1161*'Коефіцієнти АТО'!S1161*Параметри!$K$20/1000</f>
        <v>0</v>
      </c>
      <c r="BT1161" s="29">
        <f t="shared" si="169"/>
        <v>0</v>
      </c>
      <c r="BU1161" s="40">
        <f>ROUNDUP('Дані з ДІСО'!AG1161/Параметри!$K$71,0)</f>
        <v>0</v>
      </c>
      <c r="BV1161" s="40">
        <f t="shared" si="170"/>
        <v>0</v>
      </c>
      <c r="BW1161" s="40">
        <f>IF('Дані з ДІСО'!AG1161=0,0,'Дані з ДІСО'!AJ1161/'Дані з ДІСО'!AG1161)</f>
        <v>0</v>
      </c>
      <c r="BX1161" s="29">
        <f>BV1161*(1+0.25*BW1161)*Параметри!$K$51</f>
        <v>0</v>
      </c>
      <c r="BY1161" s="29">
        <f>ROUND(IF(Параметри!$K$77="No",CC1161,CC1161*Параметри!$K$78)+AG1161,1)</f>
        <v>0</v>
      </c>
      <c r="BZ1161" s="29">
        <f>ROUND(IF(Параметри!$K$77="No",BF1161,BF1161*Параметри!$K$78),1)</f>
        <v>0</v>
      </c>
      <c r="CA1161" s="29">
        <f>ROUND(IF(Параметри!$K$77="No",BI1161,BI1161*Параметри!$K$78),1)</f>
        <v>0</v>
      </c>
      <c r="CB1161" s="29">
        <f>ROUND(IF(Параметри!$K$77="No",BJ1161,BJ1161*Параметри!$K$78),1)</f>
        <v>0</v>
      </c>
      <c r="CC1161" s="29">
        <f t="shared" si="164"/>
        <v>0</v>
      </c>
    </row>
    <row r="1162" spans="1:81">
      <c r="A1162" s="9">
        <v>1161</v>
      </c>
      <c r="B1162" s="9" t="s">
        <v>3148</v>
      </c>
      <c r="C1162" s="9" t="s">
        <v>3148</v>
      </c>
      <c r="D1162" s="9" t="s">
        <v>4172</v>
      </c>
      <c r="E1162" s="9" t="s">
        <v>24</v>
      </c>
      <c r="F1162" s="9" t="s">
        <v>4210</v>
      </c>
      <c r="G1162" s="9" t="s">
        <v>2414</v>
      </c>
      <c r="H1162" s="29">
        <f>SUM('Дані з ДІСО'!J1162:L1162)</f>
        <v>621.5</v>
      </c>
      <c r="I1162" s="29">
        <f>SUM('Дані з ДІСО'!G1162:I1162)</f>
        <v>43</v>
      </c>
      <c r="J1162" s="29">
        <f>SUM('Дані з ДІСО'!P1162:R1162)</f>
        <v>0</v>
      </c>
      <c r="K1162" s="29">
        <f>SUM('Дані з ДІСО'!V1162:X1162)</f>
        <v>0</v>
      </c>
      <c r="L1162" s="40">
        <f>ROUNDUP('Дані з ДІСО'!J1162/'Коефіцієнти АТО'!$R1162,0)</f>
        <v>18</v>
      </c>
      <c r="M1162" s="40">
        <f>ROUNDUP('Дані з ДІСО'!K1162/'Коефіцієнти АТО'!$R1162,0)</f>
        <v>23</v>
      </c>
      <c r="N1162" s="40">
        <f>ROUNDUP('Дані з ДІСО'!L1162/'Коефіцієнти АТО'!$R1162,0)</f>
        <v>8</v>
      </c>
      <c r="O1162" s="59">
        <f>(L1162*Параметри!$K$32+M1162*Параметри!$L$32+N1162*Параметри!$M$32)/18</f>
        <v>80.561111111111103</v>
      </c>
      <c r="P1162" s="41">
        <f>IF(H1162=0,"",'Дані з ДІСО'!Y1162/H1162)</f>
        <v>0</v>
      </c>
      <c r="Q1162" s="29">
        <f>IF(H1162=0,"",(1+0.25*P1162)*O1162*Параметри!$K$51)</f>
        <v>16500.54377101631</v>
      </c>
      <c r="R1162" s="29">
        <f>IF(H1162=0,"",Q1162*'Коефіцієнти АТО'!T1162)</f>
        <v>280.50924410727731</v>
      </c>
      <c r="S1162" s="29">
        <f>IF(H1162=0,"",H1162*(1+0.25*P1162)*Параметри!$K$66*Параметри!$K$20/1000)</f>
        <v>0</v>
      </c>
      <c r="T1162" s="29">
        <f>IF(H1162=0,"",H1162*(1+0.25*P1162)*'Коефіцієнти АТО'!$S1162*Параметри!$K$20/1000)</f>
        <v>3134.8188439779096</v>
      </c>
      <c r="U1162" s="29">
        <f t="shared" si="165"/>
        <v>19915.871859101499</v>
      </c>
      <c r="V1162" s="29">
        <f t="shared" si="166"/>
        <v>19915.871859101499</v>
      </c>
      <c r="W1162" s="40">
        <f>ROUNDUP('Дані з ДІСО'!P1162/Параметри!$K$24,0)</f>
        <v>0</v>
      </c>
      <c r="X1162" s="40">
        <f>ROUNDUP('Дані з ДІСО'!Q1162/Параметри!$K$24,0)</f>
        <v>0</v>
      </c>
      <c r="Y1162" s="40">
        <f>ROUNDUP('Дані з ДІСО'!R1162/Параметри!$K$24,0)</f>
        <v>0</v>
      </c>
      <c r="Z1162" s="59">
        <f>(W1162*Параметри!$K$33+X1162*Параметри!$L$33+Y1162*Параметри!$M$33)/18</f>
        <v>0</v>
      </c>
      <c r="AA1162" s="41">
        <f>IF(J1162=0,0,'Дані з ДІСО'!AA1162/J1162)</f>
        <v>0</v>
      </c>
      <c r="AB1162" s="29">
        <f>(1+0.25*AA1162)*Z1162*Параметри!$K$51</f>
        <v>0</v>
      </c>
      <c r="AC1162" s="29">
        <f>AB1162*'Коефіцієнти АТО'!U1162</f>
        <v>0</v>
      </c>
      <c r="AD1162" s="29">
        <f>J1162*(1+0.25*AA1162)*Параметри!$K$66*Параметри!$K$20/1000</f>
        <v>0</v>
      </c>
      <c r="AE1162" s="29">
        <f>(1+0.25*AA1162)*J1162*'Коефіцієнти АТО'!S1162*Параметри!$K$20/1000</f>
        <v>0</v>
      </c>
      <c r="AF1162" s="29">
        <f t="shared" si="162"/>
        <v>0</v>
      </c>
      <c r="AG1162" s="29">
        <v>0</v>
      </c>
      <c r="AH1162" s="40">
        <v>0</v>
      </c>
      <c r="AI1162" s="40">
        <v>0</v>
      </c>
      <c r="AJ1162" s="40">
        <f t="shared" si="163"/>
        <v>0</v>
      </c>
      <c r="AK1162" s="29">
        <f>(AH1162+AI1162)*(1+0.25*AJ1162)*Параметри!$K$53</f>
        <v>0</v>
      </c>
      <c r="AL1162" s="29">
        <f>ROUNDUP(('Дані з ДІСО'!AU1162+'Дані з ДІСО'!AW1162)/Параметри!$K$28,0)</f>
        <v>0</v>
      </c>
      <c r="AM1162" s="64">
        <f>AL1162*Параметри!$M$35/18</f>
        <v>0</v>
      </c>
      <c r="AN1162" s="29">
        <f>IF(AL1162=0,0,'Дані з ДІСО'!AW1162/SUM('Дані з ДІСО'!AU1162,'Дані з ДІСО'!AW1162))</f>
        <v>0</v>
      </c>
      <c r="AO1162" s="29">
        <f>(1+0.25*AN1162)*AM1162*Параметри!$K$51</f>
        <v>0</v>
      </c>
      <c r="AP1162" s="40">
        <f>ROUNDUP(('Дані з ДІСО'!AE1162+'Дані не з ДІСО'!E1162+'Дані не з ДІСО'!G1162)/Параметри!$K$69,0)</f>
        <v>0</v>
      </c>
      <c r="AQ1162" s="40">
        <f t="shared" si="167"/>
        <v>0</v>
      </c>
      <c r="AR1162" s="40">
        <f>IF(AP1162=0,0,('Дані з ДІСО'!AH1162+'Дані не з ДІСО'!G1162)/('Дані з ДІСО'!AE1162+'Дані не з ДІСО'!E1162+'Дані не з ДІСО'!G1162))</f>
        <v>0</v>
      </c>
      <c r="AS1162" s="29">
        <f>AQ1162*(1+0.25*AR1162)*Параметри!$K$51</f>
        <v>0</v>
      </c>
      <c r="AT1162" s="40">
        <f>ROUNDUP('Дані з ДІСО'!AF1162/Параметри!$K$70,0)</f>
        <v>0</v>
      </c>
      <c r="AU1162" s="40">
        <f t="shared" si="168"/>
        <v>0</v>
      </c>
      <c r="AV1162" s="40">
        <f>IF(AT1162=0,0,'Дані з ДІСО'!AI1162/'Дані з ДІСО'!AF1162)</f>
        <v>0</v>
      </c>
      <c r="AW1162" s="29">
        <f>AU1162*(1+0.25*AV1162)*Параметри!$K$51</f>
        <v>0</v>
      </c>
      <c r="AX1162" s="40">
        <f>ROUNDUP('Дані з ДІСО'!AR1162/Параметри!$K$29,0)</f>
        <v>0</v>
      </c>
      <c r="AY1162" s="40">
        <f>ROUNDUP('Дані з ДІСО'!AS1162/Параметри!$K$29,0)</f>
        <v>0</v>
      </c>
      <c r="AZ1162" s="40">
        <f>ROUNDUP('Дані з ДІСО'!AT1162/Параметри!$K$29,0)</f>
        <v>0</v>
      </c>
      <c r="BA1162" s="64">
        <f>(AX1162*Параметри!$K$32+AY1162*Параметри!$L$32+AZ1162*Параметри!$M$32)/18</f>
        <v>0</v>
      </c>
      <c r="BB1162" s="29">
        <f>(BA1162*Параметри!$K$51+SUM('Дані з ДІСО'!AR1162:AT1162)*Параметри!$K$48*Параметри!$K$20/1000)*Параметри!$K$74</f>
        <v>0</v>
      </c>
      <c r="BC1162" s="40">
        <f>ROUNDUP(('Дані не з ДІСО'!I1162+'Дані не з ДІСО'!K1162)/Параметри!$K$26,0)</f>
        <v>0</v>
      </c>
      <c r="BD1162" s="29">
        <f>BC1162*Параметри!$M$36/18</f>
        <v>0</v>
      </c>
      <c r="BE1162" s="40">
        <f>IF(BC1162=0,0,'Дані не з ДІСО'!K1162/('Дані не з ДІСО'!I1162+'Дані не з ДІСО'!K1162))</f>
        <v>0</v>
      </c>
      <c r="BF1162" s="29">
        <f>(1+0.25*BE1162)*BD1162*Параметри!$K$51</f>
        <v>0</v>
      </c>
      <c r="BG1162" s="40">
        <f>ROUNDUP('Дані не з ДІСО'!M1162/Параметри!$K$27,0)</f>
        <v>0</v>
      </c>
      <c r="BH1162" s="40">
        <f>BG1162*Параметри!$M$37/18</f>
        <v>0</v>
      </c>
      <c r="BI1162" s="29">
        <f>BH1162*Параметри!$K$51</f>
        <v>0</v>
      </c>
      <c r="BJ1162" s="29">
        <f>'Дані не з ДІСО'!N1162*Параметри!$K$76</f>
        <v>0</v>
      </c>
      <c r="BK1162" s="40">
        <f>ROUNDUP('Дані з ДІСО'!V1162/Параметри!$K$25,0)</f>
        <v>0</v>
      </c>
      <c r="BL1162" s="40">
        <f>ROUNDUP('Дані з ДІСО'!W1162/Параметри!$K$25,0)</f>
        <v>0</v>
      </c>
      <c r="BM1162" s="40">
        <f>ROUNDUP('Дані з ДІСО'!X1162/Параметри!$K$25,0)</f>
        <v>0</v>
      </c>
      <c r="BN1162" s="40">
        <f>(BK1162*Параметри!$K$34+BL1162*Параметри!$L$34+BM1162*Параметри!$M$34)/18</f>
        <v>0</v>
      </c>
      <c r="BO1162" s="40">
        <f>IF(K1162=0,0,'Дані з ДІСО'!AC1162/K1162)</f>
        <v>0</v>
      </c>
      <c r="BP1162" s="29">
        <f>(1+0.25*BO1162)*BN1162*Параметри!$K$51</f>
        <v>0</v>
      </c>
      <c r="BQ1162" s="29">
        <f>BP1162*'Коефіцієнти АТО'!U1162</f>
        <v>0</v>
      </c>
      <c r="BR1162" s="29">
        <f>K1162*(1+0.25*BO1162)*Параметри!$K$66*Параметри!$K$20/1000</f>
        <v>0</v>
      </c>
      <c r="BS1162" s="29">
        <f>(1+0.25*BO1162)*K1162*'Коефіцієнти АТО'!S1162*Параметри!$K$20/1000</f>
        <v>0</v>
      </c>
      <c r="BT1162" s="29">
        <f t="shared" si="169"/>
        <v>0</v>
      </c>
      <c r="BU1162" s="40">
        <f>ROUNDUP('Дані з ДІСО'!AG1162/Параметри!$K$71,0)</f>
        <v>0</v>
      </c>
      <c r="BV1162" s="40">
        <f t="shared" si="170"/>
        <v>0</v>
      </c>
      <c r="BW1162" s="40">
        <f>IF('Дані з ДІСО'!AG1162=0,0,'Дані з ДІСО'!AJ1162/'Дані з ДІСО'!AG1162)</f>
        <v>0</v>
      </c>
      <c r="BX1162" s="29">
        <f>BV1162*(1+0.25*BW1162)*Параметри!$K$51</f>
        <v>0</v>
      </c>
      <c r="BY1162" s="29">
        <f>ROUND(IF(Параметри!$K$77="No",CC1162,CC1162*Параметри!$K$78)+AG1162,1)</f>
        <v>17924.3</v>
      </c>
      <c r="BZ1162" s="29">
        <f>ROUND(IF(Параметри!$K$77="No",BF1162,BF1162*Параметри!$K$78),1)</f>
        <v>0</v>
      </c>
      <c r="CA1162" s="29">
        <f>ROUND(IF(Параметри!$K$77="No",BI1162,BI1162*Параметри!$K$78),1)</f>
        <v>0</v>
      </c>
      <c r="CB1162" s="29">
        <f>ROUND(IF(Параметри!$K$77="No",BJ1162,BJ1162*Параметри!$K$78),1)</f>
        <v>0</v>
      </c>
      <c r="CC1162" s="29">
        <f t="shared" si="164"/>
        <v>19915.871859101499</v>
      </c>
    </row>
    <row r="1163" spans="1:81">
      <c r="A1163" s="9">
        <v>1162</v>
      </c>
      <c r="B1163" s="9" t="s">
        <v>3176</v>
      </c>
      <c r="C1163" s="9" t="s">
        <v>3146</v>
      </c>
      <c r="D1163" s="9" t="s">
        <v>4172</v>
      </c>
      <c r="E1163" s="9" t="s">
        <v>78</v>
      </c>
      <c r="F1163" s="9" t="s">
        <v>4211</v>
      </c>
      <c r="G1163" s="9" t="s">
        <v>2416</v>
      </c>
      <c r="H1163" s="29">
        <f>SUM('Дані з ДІСО'!J1163:L1163)</f>
        <v>2719</v>
      </c>
      <c r="I1163" s="29">
        <f>SUM('Дані з ДІСО'!G1163:I1163)</f>
        <v>122</v>
      </c>
      <c r="J1163" s="29">
        <f>SUM('Дані з ДІСО'!P1163:R1163)</f>
        <v>0</v>
      </c>
      <c r="K1163" s="29">
        <f>SUM('Дані з ДІСО'!V1163:X1163)</f>
        <v>0</v>
      </c>
      <c r="L1163" s="40">
        <f>ROUNDUP('Дані з ДІСО'!J1163/'Коефіцієнти АТО'!$R1163,0)</f>
        <v>49</v>
      </c>
      <c r="M1163" s="40">
        <f>ROUNDUP('Дані з ДІСО'!K1163/'Коефіцієнти АТО'!$R1163,0)</f>
        <v>63</v>
      </c>
      <c r="N1163" s="40">
        <f>ROUNDUP('Дані з ДІСО'!L1163/'Коефіцієнти АТО'!$R1163,0)</f>
        <v>16</v>
      </c>
      <c r="O1163" s="59">
        <f>(L1163*Параметри!$K$32+M1163*Параметри!$L$32+N1163*Параметри!$M$32)/18</f>
        <v>208.61666666666667</v>
      </c>
      <c r="P1163" s="41">
        <f>IF(H1163=0,"",'Дані з ДІСО'!Y1163/H1163)</f>
        <v>0</v>
      </c>
      <c r="Q1163" s="29">
        <f>IF(H1163=0,"",(1+0.25*P1163)*O1163*Параметри!$K$51)</f>
        <v>42728.909671431866</v>
      </c>
      <c r="R1163" s="29">
        <f>IF(H1163=0,"",Q1163*'Коефіцієнти АТО'!T1163)</f>
        <v>3204.6682253573899</v>
      </c>
      <c r="S1163" s="29">
        <f>IF(H1163=0,"",H1163*(1+0.25*P1163)*Параметри!$K$66*Параметри!$K$20/1000)</f>
        <v>0</v>
      </c>
      <c r="T1163" s="29">
        <f>IF(H1163=0,"",H1163*(1+0.25*P1163)*'Коефіцієнти АТО'!$S1163*Параметри!$K$20/1000)</f>
        <v>8539.2276875364205</v>
      </c>
      <c r="U1163" s="29">
        <f t="shared" si="165"/>
        <v>54472.805584325673</v>
      </c>
      <c r="V1163" s="29">
        <f t="shared" si="166"/>
        <v>54472.805584325673</v>
      </c>
      <c r="W1163" s="40">
        <f>ROUNDUP('Дані з ДІСО'!P1163/Параметри!$K$24,0)</f>
        <v>0</v>
      </c>
      <c r="X1163" s="40">
        <f>ROUNDUP('Дані з ДІСО'!Q1163/Параметри!$K$24,0)</f>
        <v>0</v>
      </c>
      <c r="Y1163" s="40">
        <f>ROUNDUP('Дані з ДІСО'!R1163/Параметри!$K$24,0)</f>
        <v>0</v>
      </c>
      <c r="Z1163" s="59">
        <f>(W1163*Параметри!$K$33+X1163*Параметри!$L$33+Y1163*Параметри!$M$33)/18</f>
        <v>0</v>
      </c>
      <c r="AA1163" s="41">
        <f>IF(J1163=0,0,'Дані з ДІСО'!AA1163/J1163)</f>
        <v>0</v>
      </c>
      <c r="AB1163" s="29">
        <f>(1+0.25*AA1163)*Z1163*Параметри!$K$51</f>
        <v>0</v>
      </c>
      <c r="AC1163" s="29">
        <f>AB1163*'Коефіцієнти АТО'!U1163</f>
        <v>0</v>
      </c>
      <c r="AD1163" s="29">
        <f>J1163*(1+0.25*AA1163)*Параметри!$K$66*Параметри!$K$20/1000</f>
        <v>0</v>
      </c>
      <c r="AE1163" s="29">
        <f>(1+0.25*AA1163)*J1163*'Коефіцієнти АТО'!S1163*Параметри!$K$20/1000</f>
        <v>0</v>
      </c>
      <c r="AF1163" s="29">
        <f t="shared" si="162"/>
        <v>0</v>
      </c>
      <c r="AG1163" s="29">
        <v>0</v>
      </c>
      <c r="AH1163" s="40">
        <v>11</v>
      </c>
      <c r="AI1163" s="40">
        <v>0</v>
      </c>
      <c r="AJ1163" s="40">
        <f t="shared" si="163"/>
        <v>0</v>
      </c>
      <c r="AK1163" s="29">
        <f>(AH1163+AI1163)*(1+0.25*AJ1163)*Параметри!$K$53</f>
        <v>1973.7220326560005</v>
      </c>
      <c r="AL1163" s="29">
        <f>ROUNDUP(('Дані з ДІСО'!AU1163+'Дані з ДІСО'!AW1163)/Параметри!$K$28,0)</f>
        <v>0</v>
      </c>
      <c r="AM1163" s="64">
        <f>AL1163*Параметри!$M$35/18</f>
        <v>0</v>
      </c>
      <c r="AN1163" s="29">
        <f>IF(AL1163=0,0,'Дані з ДІСО'!AW1163/SUM('Дані з ДІСО'!AU1163,'Дані з ДІСО'!AW1163))</f>
        <v>0</v>
      </c>
      <c r="AO1163" s="29">
        <f>(1+0.25*AN1163)*AM1163*Параметри!$K$51</f>
        <v>0</v>
      </c>
      <c r="AP1163" s="40">
        <f>ROUNDUP(('Дані з ДІСО'!AE1163+'Дані не з ДІСО'!E1163+'Дані не з ДІСО'!G1163)/Параметри!$K$69,0)</f>
        <v>0</v>
      </c>
      <c r="AQ1163" s="40">
        <f t="shared" si="167"/>
        <v>0</v>
      </c>
      <c r="AR1163" s="40">
        <f>IF(AP1163=0,0,('Дані з ДІСО'!AH1163+'Дані не з ДІСО'!G1163)/('Дані з ДІСО'!AE1163+'Дані не з ДІСО'!E1163+'Дані не з ДІСО'!G1163))</f>
        <v>0</v>
      </c>
      <c r="AS1163" s="29">
        <f>AQ1163*(1+0.25*AR1163)*Параметри!$K$51</f>
        <v>0</v>
      </c>
      <c r="AT1163" s="40">
        <f>ROUNDUP('Дані з ДІСО'!AF1163/Параметри!$K$70,0)</f>
        <v>0</v>
      </c>
      <c r="AU1163" s="40">
        <f t="shared" si="168"/>
        <v>0</v>
      </c>
      <c r="AV1163" s="40">
        <f>IF(AT1163=0,0,'Дані з ДІСО'!AI1163/'Дані з ДІСО'!AF1163)</f>
        <v>0</v>
      </c>
      <c r="AW1163" s="29">
        <f>AU1163*(1+0.25*AV1163)*Параметри!$K$51</f>
        <v>0</v>
      </c>
      <c r="AX1163" s="40">
        <f>ROUNDUP('Дані з ДІСО'!AR1163/Параметри!$K$29,0)</f>
        <v>0</v>
      </c>
      <c r="AY1163" s="40">
        <f>ROUNDUP('Дані з ДІСО'!AS1163/Параметри!$K$29,0)</f>
        <v>0</v>
      </c>
      <c r="AZ1163" s="40">
        <f>ROUNDUP('Дані з ДІСО'!AT1163/Параметри!$K$29,0)</f>
        <v>0</v>
      </c>
      <c r="BA1163" s="64">
        <f>(AX1163*Параметри!$K$32+AY1163*Параметри!$L$32+AZ1163*Параметри!$M$32)/18</f>
        <v>0</v>
      </c>
      <c r="BB1163" s="29">
        <f>(BA1163*Параметри!$K$51+SUM('Дані з ДІСО'!AR1163:AT1163)*Параметри!$K$48*Параметри!$K$20/1000)*Параметри!$K$74</f>
        <v>0</v>
      </c>
      <c r="BC1163" s="40">
        <f>ROUNDUP(('Дані не з ДІСО'!I1163+'Дані не з ДІСО'!K1163)/Параметри!$K$26,0)</f>
        <v>0</v>
      </c>
      <c r="BD1163" s="29">
        <f>BC1163*Параметри!$M$36/18</f>
        <v>0</v>
      </c>
      <c r="BE1163" s="40">
        <f>IF(BC1163=0,0,'Дані не з ДІСО'!K1163/('Дані не з ДІСО'!I1163+'Дані не з ДІСО'!K1163))</f>
        <v>0</v>
      </c>
      <c r="BF1163" s="29">
        <f>(1+0.25*BE1163)*BD1163*Параметри!$K$51</f>
        <v>0</v>
      </c>
      <c r="BG1163" s="40">
        <f>ROUNDUP('Дані не з ДІСО'!M1163/Параметри!$K$27,0)</f>
        <v>0</v>
      </c>
      <c r="BH1163" s="40">
        <f>BG1163*Параметри!$M$37/18</f>
        <v>0</v>
      </c>
      <c r="BI1163" s="29">
        <f>BH1163*Параметри!$K$51</f>
        <v>0</v>
      </c>
      <c r="BJ1163" s="29">
        <f>'Дані не з ДІСО'!N1163*Параметри!$K$76</f>
        <v>0</v>
      </c>
      <c r="BK1163" s="40">
        <f>ROUNDUP('Дані з ДІСО'!V1163/Параметри!$K$25,0)</f>
        <v>0</v>
      </c>
      <c r="BL1163" s="40">
        <f>ROUNDUP('Дані з ДІСО'!W1163/Параметри!$K$25,0)</f>
        <v>0</v>
      </c>
      <c r="BM1163" s="40">
        <f>ROUNDUP('Дані з ДІСО'!X1163/Параметри!$K$25,0)</f>
        <v>0</v>
      </c>
      <c r="BN1163" s="40">
        <f>(BK1163*Параметри!$K$34+BL1163*Параметри!$L$34+BM1163*Параметри!$M$34)/18</f>
        <v>0</v>
      </c>
      <c r="BO1163" s="40">
        <f>IF(K1163=0,0,'Дані з ДІСО'!AC1163/K1163)</f>
        <v>0</v>
      </c>
      <c r="BP1163" s="29">
        <f>(1+0.25*BO1163)*BN1163*Параметри!$K$51</f>
        <v>0</v>
      </c>
      <c r="BQ1163" s="29">
        <f>BP1163*'Коефіцієнти АТО'!U1163</f>
        <v>0</v>
      </c>
      <c r="BR1163" s="29">
        <f>K1163*(1+0.25*BO1163)*Параметри!$K$66*Параметри!$K$20/1000</f>
        <v>0</v>
      </c>
      <c r="BS1163" s="29">
        <f>(1+0.25*BO1163)*K1163*'Коефіцієнти АТО'!S1163*Параметри!$K$20/1000</f>
        <v>0</v>
      </c>
      <c r="BT1163" s="29">
        <f t="shared" si="169"/>
        <v>0</v>
      </c>
      <c r="BU1163" s="40">
        <f>ROUNDUP('Дані з ДІСО'!AG1163/Параметри!$K$71,0)</f>
        <v>0</v>
      </c>
      <c r="BV1163" s="40">
        <f t="shared" si="170"/>
        <v>0</v>
      </c>
      <c r="BW1163" s="40">
        <f>IF('Дані з ДІСО'!AG1163=0,0,'Дані з ДІСО'!AJ1163/'Дані з ДІСО'!AG1163)</f>
        <v>0</v>
      </c>
      <c r="BX1163" s="29">
        <f>BV1163*(1+0.25*BW1163)*Параметри!$K$51</f>
        <v>0</v>
      </c>
      <c r="BY1163" s="29">
        <f>ROUND(IF(Параметри!$K$77="No",CC1163,CC1163*Параметри!$K$78)+AG1163,1)</f>
        <v>50801.9</v>
      </c>
      <c r="BZ1163" s="29">
        <f>ROUND(IF(Параметри!$K$77="No",BF1163,BF1163*Параметри!$K$78),1)</f>
        <v>0</v>
      </c>
      <c r="CA1163" s="29">
        <f>ROUND(IF(Параметри!$K$77="No",BI1163,BI1163*Параметри!$K$78),1)</f>
        <v>0</v>
      </c>
      <c r="CB1163" s="29">
        <f>ROUND(IF(Параметри!$K$77="No",BJ1163,BJ1163*Параметри!$K$78),1)</f>
        <v>0</v>
      </c>
      <c r="CC1163" s="29">
        <f t="shared" si="164"/>
        <v>56446.527616981672</v>
      </c>
    </row>
    <row r="1164" spans="1:81">
      <c r="A1164" s="9">
        <v>1163</v>
      </c>
      <c r="B1164" s="9" t="s">
        <v>3151</v>
      </c>
      <c r="C1164" s="9" t="s">
        <v>3151</v>
      </c>
      <c r="D1164" s="9" t="s">
        <v>4172</v>
      </c>
      <c r="E1164" s="9" t="s">
        <v>29</v>
      </c>
      <c r="F1164" s="9" t="s">
        <v>3281</v>
      </c>
      <c r="G1164" s="9" t="s">
        <v>2418</v>
      </c>
      <c r="H1164" s="29">
        <f>SUM('Дані з ДІСО'!J1164:L1164)</f>
        <v>1517</v>
      </c>
      <c r="I1164" s="29">
        <f>SUM('Дані з ДІСО'!G1164:I1164)</f>
        <v>62</v>
      </c>
      <c r="J1164" s="29">
        <f>SUM('Дані з ДІСО'!P1164:R1164)</f>
        <v>0</v>
      </c>
      <c r="K1164" s="29">
        <f>SUM('Дані з ДІСО'!V1164:X1164)</f>
        <v>0</v>
      </c>
      <c r="L1164" s="40">
        <f>ROUNDUP('Дані з ДІСО'!J1164/'Коефіцієнти АТО'!$R1164,0)</f>
        <v>31</v>
      </c>
      <c r="M1164" s="40">
        <f>ROUNDUP('Дані з ДІСО'!K1164/'Коефіцієнти АТО'!$R1164,0)</f>
        <v>41</v>
      </c>
      <c r="N1164" s="40">
        <f>ROUNDUP('Дані з ДІСО'!L1164/'Коефіцієнти АТО'!$R1164,0)</f>
        <v>11</v>
      </c>
      <c r="O1164" s="59">
        <f>(L1164*Параметри!$K$32+M1164*Параметри!$L$32+N1164*Параметри!$M$32)/18</f>
        <v>135.78888888888889</v>
      </c>
      <c r="P1164" s="41">
        <f>IF(H1164=0,"",'Дані з ДІСО'!Y1164/H1164)</f>
        <v>0</v>
      </c>
      <c r="Q1164" s="29">
        <f>IF(H1164=0,"",(1+0.25*P1164)*O1164*Параметри!$K$51)</f>
        <v>27812.308864987288</v>
      </c>
      <c r="R1164" s="29">
        <f>IF(H1164=0,"",Q1164*'Коефіцієнти АТО'!T1164)</f>
        <v>472.80925070478395</v>
      </c>
      <c r="S1164" s="29">
        <f>IF(H1164=0,"",H1164*(1+0.25*P1164)*Параметри!$K$66*Параметри!$K$20/1000)</f>
        <v>0</v>
      </c>
      <c r="T1164" s="29">
        <f>IF(H1164=0,"",H1164*(1+0.25*P1164)*'Коефіцієнти АТО'!$S1164*Параметри!$K$20/1000)</f>
        <v>4764.2546531786502</v>
      </c>
      <c r="U1164" s="29">
        <f t="shared" si="165"/>
        <v>33049.372768870722</v>
      </c>
      <c r="V1164" s="29">
        <f t="shared" si="166"/>
        <v>33049.372768870722</v>
      </c>
      <c r="W1164" s="40">
        <f>ROUNDUP('Дані з ДІСО'!P1164/Параметри!$K$24,0)</f>
        <v>0</v>
      </c>
      <c r="X1164" s="40">
        <f>ROUNDUP('Дані з ДІСО'!Q1164/Параметри!$K$24,0)</f>
        <v>0</v>
      </c>
      <c r="Y1164" s="40">
        <f>ROUNDUP('Дані з ДІСО'!R1164/Параметри!$K$24,0)</f>
        <v>0</v>
      </c>
      <c r="Z1164" s="59">
        <f>(W1164*Параметри!$K$33+X1164*Параметри!$L$33+Y1164*Параметри!$M$33)/18</f>
        <v>0</v>
      </c>
      <c r="AA1164" s="41">
        <f>IF(J1164=0,0,'Дані з ДІСО'!AA1164/J1164)</f>
        <v>0</v>
      </c>
      <c r="AB1164" s="29">
        <f>(1+0.25*AA1164)*Z1164*Параметри!$K$51</f>
        <v>0</v>
      </c>
      <c r="AC1164" s="29">
        <f>AB1164*'Коефіцієнти АТО'!U1164</f>
        <v>0</v>
      </c>
      <c r="AD1164" s="29">
        <f>J1164*(1+0.25*AA1164)*Параметри!$K$66*Параметри!$K$20/1000</f>
        <v>0</v>
      </c>
      <c r="AE1164" s="29">
        <f>(1+0.25*AA1164)*J1164*'Коефіцієнти АТО'!S1164*Параметри!$K$20/1000</f>
        <v>0</v>
      </c>
      <c r="AF1164" s="29">
        <f t="shared" si="162"/>
        <v>0</v>
      </c>
      <c r="AG1164" s="29">
        <v>0</v>
      </c>
      <c r="AH1164" s="40">
        <v>24</v>
      </c>
      <c r="AI1164" s="40">
        <v>0</v>
      </c>
      <c r="AJ1164" s="40">
        <f t="shared" si="163"/>
        <v>0</v>
      </c>
      <c r="AK1164" s="29">
        <f>(AH1164+AI1164)*(1+0.25*AJ1164)*Параметри!$K$53</f>
        <v>4306.3026167040007</v>
      </c>
      <c r="AL1164" s="29">
        <f>ROUNDUP(('Дані з ДІСО'!AU1164+'Дані з ДІСО'!AW1164)/Параметри!$K$28,0)</f>
        <v>0</v>
      </c>
      <c r="AM1164" s="64">
        <f>AL1164*Параметри!$M$35/18</f>
        <v>0</v>
      </c>
      <c r="AN1164" s="29">
        <f>IF(AL1164=0,0,'Дані з ДІСО'!AW1164/SUM('Дані з ДІСО'!AU1164,'Дані з ДІСО'!AW1164))</f>
        <v>0</v>
      </c>
      <c r="AO1164" s="29">
        <f>(1+0.25*AN1164)*AM1164*Параметри!$K$51</f>
        <v>0</v>
      </c>
      <c r="AP1164" s="40">
        <f>ROUNDUP(('Дані з ДІСО'!AE1164+'Дані не з ДІСО'!E1164+'Дані не з ДІСО'!G1164)/Параметри!$K$69,0)</f>
        <v>0</v>
      </c>
      <c r="AQ1164" s="40">
        <f t="shared" si="167"/>
        <v>0</v>
      </c>
      <c r="AR1164" s="40">
        <f>IF(AP1164=0,0,('Дані з ДІСО'!AH1164+'Дані не з ДІСО'!G1164)/('Дані з ДІСО'!AE1164+'Дані не з ДІСО'!E1164+'Дані не з ДІСО'!G1164))</f>
        <v>0</v>
      </c>
      <c r="AS1164" s="29">
        <f>AQ1164*(1+0.25*AR1164)*Параметри!$K$51</f>
        <v>0</v>
      </c>
      <c r="AT1164" s="40">
        <f>ROUNDUP('Дані з ДІСО'!AF1164/Параметри!$K$70,0)</f>
        <v>0</v>
      </c>
      <c r="AU1164" s="40">
        <f t="shared" si="168"/>
        <v>0</v>
      </c>
      <c r="AV1164" s="40">
        <f>IF(AT1164=0,0,'Дані з ДІСО'!AI1164/'Дані з ДІСО'!AF1164)</f>
        <v>0</v>
      </c>
      <c r="AW1164" s="29">
        <f>AU1164*(1+0.25*AV1164)*Параметри!$K$51</f>
        <v>0</v>
      </c>
      <c r="AX1164" s="40">
        <f>ROUNDUP('Дані з ДІСО'!AR1164/Параметри!$K$29,0)</f>
        <v>0</v>
      </c>
      <c r="AY1164" s="40">
        <f>ROUNDUP('Дані з ДІСО'!AS1164/Параметри!$K$29,0)</f>
        <v>0</v>
      </c>
      <c r="AZ1164" s="40">
        <f>ROUNDUP('Дані з ДІСО'!AT1164/Параметри!$K$29,0)</f>
        <v>0</v>
      </c>
      <c r="BA1164" s="64">
        <f>(AX1164*Параметри!$K$32+AY1164*Параметри!$L$32+AZ1164*Параметри!$M$32)/18</f>
        <v>0</v>
      </c>
      <c r="BB1164" s="29">
        <f>(BA1164*Параметри!$K$51+SUM('Дані з ДІСО'!AR1164:AT1164)*Параметри!$K$48*Параметри!$K$20/1000)*Параметри!$K$74</f>
        <v>0</v>
      </c>
      <c r="BC1164" s="40">
        <f>ROUNDUP(('Дані не з ДІСО'!I1164+'Дані не з ДІСО'!K1164)/Параметри!$K$26,0)</f>
        <v>0</v>
      </c>
      <c r="BD1164" s="29">
        <f>BC1164*Параметри!$M$36/18</f>
        <v>0</v>
      </c>
      <c r="BE1164" s="40">
        <f>IF(BC1164=0,0,'Дані не з ДІСО'!K1164/('Дані не з ДІСО'!I1164+'Дані не з ДІСО'!K1164))</f>
        <v>0</v>
      </c>
      <c r="BF1164" s="29">
        <f>(1+0.25*BE1164)*BD1164*Параметри!$K$51</f>
        <v>0</v>
      </c>
      <c r="BG1164" s="40">
        <f>ROUNDUP('Дані не з ДІСО'!M1164/Параметри!$K$27,0)</f>
        <v>0</v>
      </c>
      <c r="BH1164" s="40">
        <f>BG1164*Параметри!$M$37/18</f>
        <v>0</v>
      </c>
      <c r="BI1164" s="29">
        <f>BH1164*Параметри!$K$51</f>
        <v>0</v>
      </c>
      <c r="BJ1164" s="29">
        <f>'Дані не з ДІСО'!N1164*Параметри!$K$76</f>
        <v>0</v>
      </c>
      <c r="BK1164" s="40">
        <f>ROUNDUP('Дані з ДІСО'!V1164/Параметри!$K$25,0)</f>
        <v>0</v>
      </c>
      <c r="BL1164" s="40">
        <f>ROUNDUP('Дані з ДІСО'!W1164/Параметри!$K$25,0)</f>
        <v>0</v>
      </c>
      <c r="BM1164" s="40">
        <f>ROUNDUP('Дані з ДІСО'!X1164/Параметри!$K$25,0)</f>
        <v>0</v>
      </c>
      <c r="BN1164" s="40">
        <f>(BK1164*Параметри!$K$34+BL1164*Параметри!$L$34+BM1164*Параметри!$M$34)/18</f>
        <v>0</v>
      </c>
      <c r="BO1164" s="40">
        <f>IF(K1164=0,0,'Дані з ДІСО'!AC1164/K1164)</f>
        <v>0</v>
      </c>
      <c r="BP1164" s="29">
        <f>(1+0.25*BO1164)*BN1164*Параметри!$K$51</f>
        <v>0</v>
      </c>
      <c r="BQ1164" s="29">
        <f>BP1164*'Коефіцієнти АТО'!U1164</f>
        <v>0</v>
      </c>
      <c r="BR1164" s="29">
        <f>K1164*(1+0.25*BO1164)*Параметри!$K$66*Параметри!$K$20/1000</f>
        <v>0</v>
      </c>
      <c r="BS1164" s="29">
        <f>(1+0.25*BO1164)*K1164*'Коефіцієнти АТО'!S1164*Параметри!$K$20/1000</f>
        <v>0</v>
      </c>
      <c r="BT1164" s="29">
        <f t="shared" si="169"/>
        <v>0</v>
      </c>
      <c r="BU1164" s="40">
        <f>ROUNDUP('Дані з ДІСО'!AG1164/Параметри!$K$71,0)</f>
        <v>0</v>
      </c>
      <c r="BV1164" s="40">
        <f t="shared" si="170"/>
        <v>0</v>
      </c>
      <c r="BW1164" s="40">
        <f>IF('Дані з ДІСО'!AG1164=0,0,'Дані з ДІСО'!AJ1164/'Дані з ДІСО'!AG1164)</f>
        <v>0</v>
      </c>
      <c r="BX1164" s="29">
        <f>BV1164*(1+0.25*BW1164)*Параметри!$K$51</f>
        <v>0</v>
      </c>
      <c r="BY1164" s="29">
        <f>ROUND(IF(Параметри!$K$77="No",CC1164,CC1164*Параметри!$K$78)+AG1164,1)</f>
        <v>33620.1</v>
      </c>
      <c r="BZ1164" s="29">
        <f>ROUND(IF(Параметри!$K$77="No",BF1164,BF1164*Параметри!$K$78),1)</f>
        <v>0</v>
      </c>
      <c r="CA1164" s="29">
        <f>ROUND(IF(Параметри!$K$77="No",BI1164,BI1164*Параметри!$K$78),1)</f>
        <v>0</v>
      </c>
      <c r="CB1164" s="29">
        <f>ROUND(IF(Параметри!$K$77="No",BJ1164,BJ1164*Параметри!$K$78),1)</f>
        <v>0</v>
      </c>
      <c r="CC1164" s="29">
        <f t="shared" si="164"/>
        <v>37355.675385574723</v>
      </c>
    </row>
    <row r="1165" spans="1:81">
      <c r="A1165" s="9">
        <v>1164</v>
      </c>
      <c r="B1165" s="9" t="s">
        <v>3176</v>
      </c>
      <c r="C1165" s="9" t="s">
        <v>3146</v>
      </c>
      <c r="D1165" s="9" t="s">
        <v>4172</v>
      </c>
      <c r="E1165" s="9" t="s">
        <v>78</v>
      </c>
      <c r="F1165" s="9" t="s">
        <v>3882</v>
      </c>
      <c r="G1165" s="9" t="s">
        <v>2420</v>
      </c>
      <c r="H1165" s="29">
        <f>SUM('Дані з ДІСО'!J1165:L1165)</f>
        <v>3170</v>
      </c>
      <c r="I1165" s="29">
        <f>SUM('Дані з ДІСО'!G1165:I1165)</f>
        <v>107</v>
      </c>
      <c r="J1165" s="29">
        <f>SUM('Дані з ДІСО'!P1165:R1165)</f>
        <v>0</v>
      </c>
      <c r="K1165" s="29">
        <f>SUM('Дані з ДІСО'!V1165:X1165)</f>
        <v>0</v>
      </c>
      <c r="L1165" s="40">
        <f>ROUNDUP('Дані з ДІСО'!J1165/'Коефіцієнти АТО'!$R1165,0)</f>
        <v>46</v>
      </c>
      <c r="M1165" s="40">
        <f>ROUNDUP('Дані з ДІСО'!K1165/'Коефіцієнти АТО'!$R1165,0)</f>
        <v>64</v>
      </c>
      <c r="N1165" s="40">
        <f>ROUNDUP('Дані з ДІСО'!L1165/'Коефіцієнти АТО'!$R1165,0)</f>
        <v>21</v>
      </c>
      <c r="O1165" s="59">
        <f>(L1165*Параметри!$K$32+M1165*Параметри!$L$32+N1165*Параметри!$M$32)/18</f>
        <v>216.46111111111111</v>
      </c>
      <c r="P1165" s="41">
        <f>IF(H1165=0,"",'Дані з ДІСО'!Y1165/H1165)</f>
        <v>0</v>
      </c>
      <c r="Q1165" s="29">
        <f>IF(H1165=0,"",(1+0.25*P1165)*O1165*Параметри!$K$51)</f>
        <v>44335.610437218711</v>
      </c>
      <c r="R1165" s="29">
        <f>IF(H1165=0,"",Q1165*'Коефіцієнти АТО'!T1165)</f>
        <v>4433.5610437218711</v>
      </c>
      <c r="S1165" s="29">
        <f>IF(H1165=0,"",H1165*(1+0.25*P1165)*Параметри!$K$66*Параметри!$K$20/1000)</f>
        <v>0</v>
      </c>
      <c r="T1165" s="29">
        <f>IF(H1165=0,"",H1165*(1+0.25*P1165)*'Коефіцієнти АТО'!$S1165*Параметри!$K$20/1000)</f>
        <v>6938.7708348465931</v>
      </c>
      <c r="U1165" s="29">
        <f t="shared" si="165"/>
        <v>55707.942315787179</v>
      </c>
      <c r="V1165" s="29">
        <f t="shared" si="166"/>
        <v>55707.942315787179</v>
      </c>
      <c r="W1165" s="40">
        <f>ROUNDUP('Дані з ДІСО'!P1165/Параметри!$K$24,0)</f>
        <v>0</v>
      </c>
      <c r="X1165" s="40">
        <f>ROUNDUP('Дані з ДІСО'!Q1165/Параметри!$K$24,0)</f>
        <v>0</v>
      </c>
      <c r="Y1165" s="40">
        <f>ROUNDUP('Дані з ДІСО'!R1165/Параметри!$K$24,0)</f>
        <v>0</v>
      </c>
      <c r="Z1165" s="59">
        <f>(W1165*Параметри!$K$33+X1165*Параметри!$L$33+Y1165*Параметри!$M$33)/18</f>
        <v>0</v>
      </c>
      <c r="AA1165" s="41">
        <f>IF(J1165=0,0,'Дані з ДІСО'!AA1165/J1165)</f>
        <v>0</v>
      </c>
      <c r="AB1165" s="29">
        <f>(1+0.25*AA1165)*Z1165*Параметри!$K$51</f>
        <v>0</v>
      </c>
      <c r="AC1165" s="29">
        <f>AB1165*'Коефіцієнти АТО'!U1165</f>
        <v>0</v>
      </c>
      <c r="AD1165" s="29">
        <f>J1165*(1+0.25*AA1165)*Параметри!$K$66*Параметри!$K$20/1000</f>
        <v>0</v>
      </c>
      <c r="AE1165" s="29">
        <f>(1+0.25*AA1165)*J1165*'Коефіцієнти АТО'!S1165*Параметри!$K$20/1000</f>
        <v>0</v>
      </c>
      <c r="AF1165" s="29">
        <f t="shared" si="162"/>
        <v>0</v>
      </c>
      <c r="AG1165" s="29">
        <v>0</v>
      </c>
      <c r="AH1165" s="40">
        <v>21</v>
      </c>
      <c r="AI1165" s="40">
        <v>0</v>
      </c>
      <c r="AJ1165" s="40">
        <f t="shared" si="163"/>
        <v>0</v>
      </c>
      <c r="AK1165" s="29">
        <f>(AH1165+AI1165)*(1+0.25*AJ1165)*Параметри!$K$53</f>
        <v>3768.0147896160011</v>
      </c>
      <c r="AL1165" s="29">
        <f>ROUNDUP(('Дані з ДІСО'!AU1165+'Дані з ДІСО'!AW1165)/Параметри!$K$28,0)</f>
        <v>0</v>
      </c>
      <c r="AM1165" s="64">
        <f>AL1165*Параметри!$M$35/18</f>
        <v>0</v>
      </c>
      <c r="AN1165" s="29">
        <f>IF(AL1165=0,0,'Дані з ДІСО'!AW1165/SUM('Дані з ДІСО'!AU1165,'Дані з ДІСО'!AW1165))</f>
        <v>0</v>
      </c>
      <c r="AO1165" s="29">
        <f>(1+0.25*AN1165)*AM1165*Параметри!$K$51</f>
        <v>0</v>
      </c>
      <c r="AP1165" s="40">
        <f>ROUNDUP(('Дані з ДІСО'!AE1165+'Дані не з ДІСО'!E1165+'Дані не з ДІСО'!G1165)/Параметри!$K$69,0)</f>
        <v>0</v>
      </c>
      <c r="AQ1165" s="40">
        <f t="shared" si="167"/>
        <v>0</v>
      </c>
      <c r="AR1165" s="40">
        <f>IF(AP1165=0,0,('Дані з ДІСО'!AH1165+'Дані не з ДІСО'!G1165)/('Дані з ДІСО'!AE1165+'Дані не з ДІСО'!E1165+'Дані не з ДІСО'!G1165))</f>
        <v>0</v>
      </c>
      <c r="AS1165" s="29">
        <f>AQ1165*(1+0.25*AR1165)*Параметри!$K$51</f>
        <v>0</v>
      </c>
      <c r="AT1165" s="40">
        <f>ROUNDUP('Дані з ДІСО'!AF1165/Параметри!$K$70,0)</f>
        <v>0</v>
      </c>
      <c r="AU1165" s="40">
        <f t="shared" si="168"/>
        <v>0</v>
      </c>
      <c r="AV1165" s="40">
        <f>IF(AT1165=0,0,'Дані з ДІСО'!AI1165/'Дані з ДІСО'!AF1165)</f>
        <v>0</v>
      </c>
      <c r="AW1165" s="29">
        <f>AU1165*(1+0.25*AV1165)*Параметри!$K$51</f>
        <v>0</v>
      </c>
      <c r="AX1165" s="40">
        <f>ROUNDUP('Дані з ДІСО'!AR1165/Параметри!$K$29,0)</f>
        <v>0</v>
      </c>
      <c r="AY1165" s="40">
        <f>ROUNDUP('Дані з ДІСО'!AS1165/Параметри!$K$29,0)</f>
        <v>0</v>
      </c>
      <c r="AZ1165" s="40">
        <f>ROUNDUP('Дані з ДІСО'!AT1165/Параметри!$K$29,0)</f>
        <v>0</v>
      </c>
      <c r="BA1165" s="64">
        <f>(AX1165*Параметри!$K$32+AY1165*Параметри!$L$32+AZ1165*Параметри!$M$32)/18</f>
        <v>0</v>
      </c>
      <c r="BB1165" s="29">
        <f>(BA1165*Параметри!$K$51+SUM('Дані з ДІСО'!AR1165:AT1165)*Параметри!$K$48*Параметри!$K$20/1000)*Параметри!$K$74</f>
        <v>0</v>
      </c>
      <c r="BC1165" s="40">
        <f>ROUNDUP(('Дані не з ДІСО'!I1165+'Дані не з ДІСО'!K1165)/Параметри!$K$26,0)</f>
        <v>0</v>
      </c>
      <c r="BD1165" s="29">
        <f>BC1165*Параметри!$M$36/18</f>
        <v>0</v>
      </c>
      <c r="BE1165" s="40">
        <f>IF(BC1165=0,0,'Дані не з ДІСО'!K1165/('Дані не з ДІСО'!I1165+'Дані не з ДІСО'!K1165))</f>
        <v>0</v>
      </c>
      <c r="BF1165" s="29">
        <f>(1+0.25*BE1165)*BD1165*Параметри!$K$51</f>
        <v>0</v>
      </c>
      <c r="BG1165" s="40">
        <f>ROUNDUP('Дані не з ДІСО'!M1165/Параметри!$K$27,0)</f>
        <v>0</v>
      </c>
      <c r="BH1165" s="40">
        <f>BG1165*Параметри!$M$37/18</f>
        <v>0</v>
      </c>
      <c r="BI1165" s="29">
        <f>BH1165*Параметри!$K$51</f>
        <v>0</v>
      </c>
      <c r="BJ1165" s="29">
        <f>'Дані не з ДІСО'!N1165*Параметри!$K$76</f>
        <v>0</v>
      </c>
      <c r="BK1165" s="40">
        <f>ROUNDUP('Дані з ДІСО'!V1165/Параметри!$K$25,0)</f>
        <v>0</v>
      </c>
      <c r="BL1165" s="40">
        <f>ROUNDUP('Дані з ДІСО'!W1165/Параметри!$K$25,0)</f>
        <v>0</v>
      </c>
      <c r="BM1165" s="40">
        <f>ROUNDUP('Дані з ДІСО'!X1165/Параметри!$K$25,0)</f>
        <v>0</v>
      </c>
      <c r="BN1165" s="40">
        <f>(BK1165*Параметри!$K$34+BL1165*Параметри!$L$34+BM1165*Параметри!$M$34)/18</f>
        <v>0</v>
      </c>
      <c r="BO1165" s="40">
        <f>IF(K1165=0,0,'Дані з ДІСО'!AC1165/K1165)</f>
        <v>0</v>
      </c>
      <c r="BP1165" s="29">
        <f>(1+0.25*BO1165)*BN1165*Параметри!$K$51</f>
        <v>0</v>
      </c>
      <c r="BQ1165" s="29">
        <f>BP1165*'Коефіцієнти АТО'!U1165</f>
        <v>0</v>
      </c>
      <c r="BR1165" s="29">
        <f>K1165*(1+0.25*BO1165)*Параметри!$K$66*Параметри!$K$20/1000</f>
        <v>0</v>
      </c>
      <c r="BS1165" s="29">
        <f>(1+0.25*BO1165)*K1165*'Коефіцієнти АТО'!S1165*Параметри!$K$20/1000</f>
        <v>0</v>
      </c>
      <c r="BT1165" s="29">
        <f t="shared" si="169"/>
        <v>0</v>
      </c>
      <c r="BU1165" s="40">
        <f>ROUNDUP('Дані з ДІСО'!AG1165/Параметри!$K$71,0)</f>
        <v>0</v>
      </c>
      <c r="BV1165" s="40">
        <f t="shared" si="170"/>
        <v>0</v>
      </c>
      <c r="BW1165" s="40">
        <f>IF('Дані з ДІСО'!AG1165=0,0,'Дані з ДІСО'!AJ1165/'Дані з ДІСО'!AG1165)</f>
        <v>0</v>
      </c>
      <c r="BX1165" s="29">
        <f>BV1165*(1+0.25*BW1165)*Параметри!$K$51</f>
        <v>0</v>
      </c>
      <c r="BY1165" s="29">
        <f>ROUND(IF(Параметри!$K$77="No",CC1165,CC1165*Параметри!$K$78)+AG1165,1)</f>
        <v>53528.4</v>
      </c>
      <c r="BZ1165" s="29">
        <f>ROUND(IF(Параметри!$K$77="No",BF1165,BF1165*Параметри!$K$78),1)</f>
        <v>0</v>
      </c>
      <c r="CA1165" s="29">
        <f>ROUND(IF(Параметри!$K$77="No",BI1165,BI1165*Параметри!$K$78),1)</f>
        <v>0</v>
      </c>
      <c r="CB1165" s="29">
        <f>ROUND(IF(Параметри!$K$77="No",BJ1165,BJ1165*Параметри!$K$78),1)</f>
        <v>0</v>
      </c>
      <c r="CC1165" s="29">
        <f t="shared" si="164"/>
        <v>59475.957105403177</v>
      </c>
    </row>
    <row r="1166" spans="1:81">
      <c r="A1166" s="9">
        <v>1165</v>
      </c>
      <c r="B1166" s="9" t="s">
        <v>3151</v>
      </c>
      <c r="C1166" s="9" t="s">
        <v>3151</v>
      </c>
      <c r="D1166" s="9" t="s">
        <v>4172</v>
      </c>
      <c r="E1166" s="9" t="s">
        <v>29</v>
      </c>
      <c r="F1166" s="9" t="s">
        <v>4212</v>
      </c>
      <c r="G1166" s="9" t="s">
        <v>2421</v>
      </c>
      <c r="H1166" s="29">
        <f>SUM('Дані з ДІСО'!J1166:L1166)</f>
        <v>684.5</v>
      </c>
      <c r="I1166" s="29">
        <f>SUM('Дані з ДІСО'!G1166:I1166)</f>
        <v>49</v>
      </c>
      <c r="J1166" s="29">
        <f>SUM('Дані з ДІСО'!P1166:R1166)</f>
        <v>0</v>
      </c>
      <c r="K1166" s="29">
        <f>SUM('Дані з ДІСО'!V1166:X1166)</f>
        <v>0</v>
      </c>
      <c r="L1166" s="40">
        <f>ROUNDUP('Дані з ДІСО'!J1166/'Коефіцієнти АТО'!$R1166,0)</f>
        <v>17</v>
      </c>
      <c r="M1166" s="40">
        <f>ROUNDUP('Дані з ДІСО'!K1166/'Коефіцієнти АТО'!$R1166,0)</f>
        <v>23</v>
      </c>
      <c r="N1166" s="40">
        <f>ROUNDUP('Дані з ДІСО'!L1166/'Коефіцієнти АТО'!$R1166,0)</f>
        <v>7</v>
      </c>
      <c r="O1166" s="59">
        <f>(L1166*Параметри!$K$32+M1166*Параметри!$L$32+N1166*Параметри!$M$32)/18</f>
        <v>77.311111111111103</v>
      </c>
      <c r="P1166" s="41">
        <f>IF(H1166=0,"",'Дані з ДІСО'!Y1166/H1166)</f>
        <v>0</v>
      </c>
      <c r="Q1166" s="29">
        <f>IF(H1166=0,"",(1+0.25*P1166)*O1166*Параметри!$K$51)</f>
        <v>15834.878085474309</v>
      </c>
      <c r="R1166" s="29">
        <f>IF(H1166=0,"",Q1166*'Коефіцієнти АТО'!T1166)</f>
        <v>269.19292745306325</v>
      </c>
      <c r="S1166" s="29">
        <f>IF(H1166=0,"",H1166*(1+0.25*P1166)*Параметри!$K$66*Параметри!$K$20/1000)</f>
        <v>0</v>
      </c>
      <c r="T1166" s="29">
        <f>IF(H1166=0,"",H1166*(1+0.25*P1166)*'Коефіцієнти АТО'!$S1166*Параметри!$K$20/1000)</f>
        <v>2801.1563759080673</v>
      </c>
      <c r="U1166" s="29">
        <f t="shared" si="165"/>
        <v>18905.227388835439</v>
      </c>
      <c r="V1166" s="29">
        <f t="shared" si="166"/>
        <v>18905.227388835439</v>
      </c>
      <c r="W1166" s="40">
        <f>ROUNDUP('Дані з ДІСО'!P1166/Параметри!$K$24,0)</f>
        <v>0</v>
      </c>
      <c r="X1166" s="40">
        <f>ROUNDUP('Дані з ДІСО'!Q1166/Параметри!$K$24,0)</f>
        <v>0</v>
      </c>
      <c r="Y1166" s="40">
        <f>ROUNDUP('Дані з ДІСО'!R1166/Параметри!$K$24,0)</f>
        <v>0</v>
      </c>
      <c r="Z1166" s="59">
        <f>(W1166*Параметри!$K$33+X1166*Параметри!$L$33+Y1166*Параметри!$M$33)/18</f>
        <v>0</v>
      </c>
      <c r="AA1166" s="41">
        <f>IF(J1166=0,0,'Дані з ДІСО'!AA1166/J1166)</f>
        <v>0</v>
      </c>
      <c r="AB1166" s="29">
        <f>(1+0.25*AA1166)*Z1166*Параметри!$K$51</f>
        <v>0</v>
      </c>
      <c r="AC1166" s="29">
        <f>AB1166*'Коефіцієнти АТО'!U1166</f>
        <v>0</v>
      </c>
      <c r="AD1166" s="29">
        <f>J1166*(1+0.25*AA1166)*Параметри!$K$66*Параметри!$K$20/1000</f>
        <v>0</v>
      </c>
      <c r="AE1166" s="29">
        <f>(1+0.25*AA1166)*J1166*'Коефіцієнти АТО'!S1166*Параметри!$K$20/1000</f>
        <v>0</v>
      </c>
      <c r="AF1166" s="29">
        <f t="shared" si="162"/>
        <v>0</v>
      </c>
      <c r="AG1166" s="29">
        <v>0</v>
      </c>
      <c r="AH1166" s="40">
        <v>0</v>
      </c>
      <c r="AI1166" s="40">
        <v>0</v>
      </c>
      <c r="AJ1166" s="40">
        <f t="shared" si="163"/>
        <v>0</v>
      </c>
      <c r="AK1166" s="29">
        <f>(AH1166+AI1166)*(1+0.25*AJ1166)*Параметри!$K$53</f>
        <v>0</v>
      </c>
      <c r="AL1166" s="29">
        <f>ROUNDUP(('Дані з ДІСО'!AU1166+'Дані з ДІСО'!AW1166)/Параметри!$K$28,0)</f>
        <v>0</v>
      </c>
      <c r="AM1166" s="64">
        <f>AL1166*Параметри!$M$35/18</f>
        <v>0</v>
      </c>
      <c r="AN1166" s="29">
        <f>IF(AL1166=0,0,'Дані з ДІСО'!AW1166/SUM('Дані з ДІСО'!AU1166,'Дані з ДІСО'!AW1166))</f>
        <v>0</v>
      </c>
      <c r="AO1166" s="29">
        <f>(1+0.25*AN1166)*AM1166*Параметри!$K$51</f>
        <v>0</v>
      </c>
      <c r="AP1166" s="40">
        <f>ROUNDUP(('Дані з ДІСО'!AE1166+'Дані не з ДІСО'!E1166+'Дані не з ДІСО'!G1166)/Параметри!$K$69,0)</f>
        <v>0</v>
      </c>
      <c r="AQ1166" s="40">
        <f t="shared" si="167"/>
        <v>0</v>
      </c>
      <c r="AR1166" s="40">
        <f>IF(AP1166=0,0,('Дані з ДІСО'!AH1166+'Дані не з ДІСО'!G1166)/('Дані з ДІСО'!AE1166+'Дані не з ДІСО'!E1166+'Дані не з ДІСО'!G1166))</f>
        <v>0</v>
      </c>
      <c r="AS1166" s="29">
        <f>AQ1166*(1+0.25*AR1166)*Параметри!$K$51</f>
        <v>0</v>
      </c>
      <c r="AT1166" s="40">
        <f>ROUNDUP('Дані з ДІСО'!AF1166/Параметри!$K$70,0)</f>
        <v>0</v>
      </c>
      <c r="AU1166" s="40">
        <f t="shared" si="168"/>
        <v>0</v>
      </c>
      <c r="AV1166" s="40">
        <f>IF(AT1166=0,0,'Дані з ДІСО'!AI1166/'Дані з ДІСО'!AF1166)</f>
        <v>0</v>
      </c>
      <c r="AW1166" s="29">
        <f>AU1166*(1+0.25*AV1166)*Параметри!$K$51</f>
        <v>0</v>
      </c>
      <c r="AX1166" s="40">
        <f>ROUNDUP('Дані з ДІСО'!AR1166/Параметри!$K$29,0)</f>
        <v>0</v>
      </c>
      <c r="AY1166" s="40">
        <f>ROUNDUP('Дані з ДІСО'!AS1166/Параметри!$K$29,0)</f>
        <v>0</v>
      </c>
      <c r="AZ1166" s="40">
        <f>ROUNDUP('Дані з ДІСО'!AT1166/Параметри!$K$29,0)</f>
        <v>0</v>
      </c>
      <c r="BA1166" s="64">
        <f>(AX1166*Параметри!$K$32+AY1166*Параметри!$L$32+AZ1166*Параметри!$M$32)/18</f>
        <v>0</v>
      </c>
      <c r="BB1166" s="29">
        <f>(BA1166*Параметри!$K$51+SUM('Дані з ДІСО'!AR1166:AT1166)*Параметри!$K$48*Параметри!$K$20/1000)*Параметри!$K$74</f>
        <v>0</v>
      </c>
      <c r="BC1166" s="40">
        <f>ROUNDUP(('Дані не з ДІСО'!I1166+'Дані не з ДІСО'!K1166)/Параметри!$K$26,0)</f>
        <v>0</v>
      </c>
      <c r="BD1166" s="29">
        <f>BC1166*Параметри!$M$36/18</f>
        <v>0</v>
      </c>
      <c r="BE1166" s="40">
        <f>IF(BC1166=0,0,'Дані не з ДІСО'!K1166/('Дані не з ДІСО'!I1166+'Дані не з ДІСО'!K1166))</f>
        <v>0</v>
      </c>
      <c r="BF1166" s="29">
        <f>(1+0.25*BE1166)*BD1166*Параметри!$K$51</f>
        <v>0</v>
      </c>
      <c r="BG1166" s="40">
        <f>ROUNDUP('Дані не з ДІСО'!M1166/Параметри!$K$27,0)</f>
        <v>0</v>
      </c>
      <c r="BH1166" s="40">
        <f>BG1166*Параметри!$M$37/18</f>
        <v>0</v>
      </c>
      <c r="BI1166" s="29">
        <f>BH1166*Параметри!$K$51</f>
        <v>0</v>
      </c>
      <c r="BJ1166" s="29">
        <f>'Дані не з ДІСО'!N1166*Параметри!$K$76</f>
        <v>0</v>
      </c>
      <c r="BK1166" s="40">
        <f>ROUNDUP('Дані з ДІСО'!V1166/Параметри!$K$25,0)</f>
        <v>0</v>
      </c>
      <c r="BL1166" s="40">
        <f>ROUNDUP('Дані з ДІСО'!W1166/Параметри!$K$25,0)</f>
        <v>0</v>
      </c>
      <c r="BM1166" s="40">
        <f>ROUNDUP('Дані з ДІСО'!X1166/Параметри!$K$25,0)</f>
        <v>0</v>
      </c>
      <c r="BN1166" s="40">
        <f>(BK1166*Параметри!$K$34+BL1166*Параметри!$L$34+BM1166*Параметри!$M$34)/18</f>
        <v>0</v>
      </c>
      <c r="BO1166" s="40">
        <f>IF(K1166=0,0,'Дані з ДІСО'!AC1166/K1166)</f>
        <v>0</v>
      </c>
      <c r="BP1166" s="29">
        <f>(1+0.25*BO1166)*BN1166*Параметри!$K$51</f>
        <v>0</v>
      </c>
      <c r="BQ1166" s="29">
        <f>BP1166*'Коефіцієнти АТО'!U1166</f>
        <v>0</v>
      </c>
      <c r="BR1166" s="29">
        <f>K1166*(1+0.25*BO1166)*Параметри!$K$66*Параметри!$K$20/1000</f>
        <v>0</v>
      </c>
      <c r="BS1166" s="29">
        <f>(1+0.25*BO1166)*K1166*'Коефіцієнти АТО'!S1166*Параметри!$K$20/1000</f>
        <v>0</v>
      </c>
      <c r="BT1166" s="29">
        <f t="shared" si="169"/>
        <v>0</v>
      </c>
      <c r="BU1166" s="40">
        <f>ROUNDUP('Дані з ДІСО'!AG1166/Параметри!$K$71,0)</f>
        <v>0</v>
      </c>
      <c r="BV1166" s="40">
        <f t="shared" si="170"/>
        <v>0</v>
      </c>
      <c r="BW1166" s="40">
        <f>IF('Дані з ДІСО'!AG1166=0,0,'Дані з ДІСО'!AJ1166/'Дані з ДІСО'!AG1166)</f>
        <v>0</v>
      </c>
      <c r="BX1166" s="29">
        <f>BV1166*(1+0.25*BW1166)*Параметри!$K$51</f>
        <v>0</v>
      </c>
      <c r="BY1166" s="29">
        <f>ROUND(IF(Параметри!$K$77="No",CC1166,CC1166*Параметри!$K$78)+AG1166,1)</f>
        <v>17014.7</v>
      </c>
      <c r="BZ1166" s="29">
        <f>ROUND(IF(Параметри!$K$77="No",BF1166,BF1166*Параметри!$K$78),1)</f>
        <v>0</v>
      </c>
      <c r="CA1166" s="29">
        <f>ROUND(IF(Параметри!$K$77="No",BI1166,BI1166*Параметри!$K$78),1)</f>
        <v>0</v>
      </c>
      <c r="CB1166" s="29">
        <f>ROUND(IF(Параметри!$K$77="No",BJ1166,BJ1166*Параметри!$K$78),1)</f>
        <v>0</v>
      </c>
      <c r="CC1166" s="29">
        <f t="shared" si="164"/>
        <v>18905.227388835439</v>
      </c>
    </row>
    <row r="1167" spans="1:81">
      <c r="A1167" s="9">
        <v>1166</v>
      </c>
      <c r="B1167" s="9" t="s">
        <v>3145</v>
      </c>
      <c r="C1167" s="9" t="s">
        <v>3146</v>
      </c>
      <c r="D1167" s="9" t="s">
        <v>4172</v>
      </c>
      <c r="E1167" s="9" t="s">
        <v>21</v>
      </c>
      <c r="F1167" s="9" t="s">
        <v>4213</v>
      </c>
      <c r="G1167" s="9" t="s">
        <v>2423</v>
      </c>
      <c r="H1167" s="29">
        <f>SUM('Дані з ДІСО'!J1167:L1167)</f>
        <v>1566</v>
      </c>
      <c r="I1167" s="29">
        <f>SUM('Дані з ДІСО'!G1167:I1167)</f>
        <v>61</v>
      </c>
      <c r="J1167" s="29">
        <f>SUM('Дані з ДІСО'!P1167:R1167)</f>
        <v>0</v>
      </c>
      <c r="K1167" s="29">
        <f>SUM('Дані з ДІСО'!V1167:X1167)</f>
        <v>0</v>
      </c>
      <c r="L1167" s="40">
        <f>ROUNDUP('Дані з ДІСО'!J1167/'Коефіцієнти АТО'!$R1167,0)</f>
        <v>26</v>
      </c>
      <c r="M1167" s="40">
        <f>ROUNDUP('Дані з ДІСО'!K1167/'Коефіцієнти АТО'!$R1167,0)</f>
        <v>32</v>
      </c>
      <c r="N1167" s="40">
        <f>ROUNDUP('Дані з ДІСО'!L1167/'Коефіцієнти АТО'!$R1167,0)</f>
        <v>10</v>
      </c>
      <c r="O1167" s="59">
        <f>(L1167*Параметри!$K$32+M1167*Параметри!$L$32+N1167*Параметри!$M$32)/18</f>
        <v>111.07777777777778</v>
      </c>
      <c r="P1167" s="41">
        <f>IF(H1167=0,"",'Дані з ДІСО'!Y1167/H1167)</f>
        <v>0</v>
      </c>
      <c r="Q1167" s="29">
        <f>IF(H1167=0,"",(1+0.25*P1167)*O1167*Параметри!$K$51)</f>
        <v>22750.973874746578</v>
      </c>
      <c r="R1167" s="29">
        <f>IF(H1167=0,"",Q1167*'Коефіцієнти АТО'!T1167)</f>
        <v>2275.0973874746578</v>
      </c>
      <c r="S1167" s="29">
        <f>IF(H1167=0,"",H1167*(1+0.25*P1167)*Параметри!$K$66*Параметри!$K$20/1000)</f>
        <v>0</v>
      </c>
      <c r="T1167" s="29">
        <f>IF(H1167=0,"",H1167*(1+0.25*P1167)*'Коефіцієнти АТО'!$S1167*Параметри!$K$20/1000)</f>
        <v>3427.7965701481908</v>
      </c>
      <c r="U1167" s="29">
        <f t="shared" si="165"/>
        <v>28453.867832369429</v>
      </c>
      <c r="V1167" s="29">
        <f t="shared" si="166"/>
        <v>28453.867832369429</v>
      </c>
      <c r="W1167" s="40">
        <f>ROUNDUP('Дані з ДІСО'!P1167/Параметри!$K$24,0)</f>
        <v>0</v>
      </c>
      <c r="X1167" s="40">
        <f>ROUNDUP('Дані з ДІСО'!Q1167/Параметри!$K$24,0)</f>
        <v>0</v>
      </c>
      <c r="Y1167" s="40">
        <f>ROUNDUP('Дані з ДІСО'!R1167/Параметри!$K$24,0)</f>
        <v>0</v>
      </c>
      <c r="Z1167" s="59">
        <f>(W1167*Параметри!$K$33+X1167*Параметри!$L$33+Y1167*Параметри!$M$33)/18</f>
        <v>0</v>
      </c>
      <c r="AA1167" s="41">
        <f>IF(J1167=0,0,'Дані з ДІСО'!AA1167/J1167)</f>
        <v>0</v>
      </c>
      <c r="AB1167" s="29">
        <f>(1+0.25*AA1167)*Z1167*Параметри!$K$51</f>
        <v>0</v>
      </c>
      <c r="AC1167" s="29">
        <f>AB1167*'Коефіцієнти АТО'!U1167</f>
        <v>0</v>
      </c>
      <c r="AD1167" s="29">
        <f>J1167*(1+0.25*AA1167)*Параметри!$K$66*Параметри!$K$20/1000</f>
        <v>0</v>
      </c>
      <c r="AE1167" s="29">
        <f>(1+0.25*AA1167)*J1167*'Коефіцієнти АТО'!S1167*Параметри!$K$20/1000</f>
        <v>0</v>
      </c>
      <c r="AF1167" s="29">
        <f t="shared" si="162"/>
        <v>0</v>
      </c>
      <c r="AG1167" s="29">
        <v>0</v>
      </c>
      <c r="AH1167" s="40">
        <v>5</v>
      </c>
      <c r="AI1167" s="40">
        <v>0</v>
      </c>
      <c r="AJ1167" s="40">
        <f t="shared" si="163"/>
        <v>0</v>
      </c>
      <c r="AK1167" s="29">
        <f>(AH1167+AI1167)*(1+0.25*AJ1167)*Параметри!$K$53</f>
        <v>897.14637848000029</v>
      </c>
      <c r="AL1167" s="29">
        <f>ROUNDUP(('Дані з ДІСО'!AU1167+'Дані з ДІСО'!AW1167)/Параметри!$K$28,0)</f>
        <v>0</v>
      </c>
      <c r="AM1167" s="64">
        <f>AL1167*Параметри!$M$35/18</f>
        <v>0</v>
      </c>
      <c r="AN1167" s="29">
        <f>IF(AL1167=0,0,'Дані з ДІСО'!AW1167/SUM('Дані з ДІСО'!AU1167,'Дані з ДІСО'!AW1167))</f>
        <v>0</v>
      </c>
      <c r="AO1167" s="29">
        <f>(1+0.25*AN1167)*AM1167*Параметри!$K$51</f>
        <v>0</v>
      </c>
      <c r="AP1167" s="40">
        <f>ROUNDUP(('Дані з ДІСО'!AE1167+'Дані не з ДІСО'!E1167+'Дані не з ДІСО'!G1167)/Параметри!$K$69,0)</f>
        <v>0</v>
      </c>
      <c r="AQ1167" s="40">
        <f t="shared" si="167"/>
        <v>0</v>
      </c>
      <c r="AR1167" s="40">
        <f>IF(AP1167=0,0,('Дані з ДІСО'!AH1167+'Дані не з ДІСО'!G1167)/('Дані з ДІСО'!AE1167+'Дані не з ДІСО'!E1167+'Дані не з ДІСО'!G1167))</f>
        <v>0</v>
      </c>
      <c r="AS1167" s="29">
        <f>AQ1167*(1+0.25*AR1167)*Параметри!$K$51</f>
        <v>0</v>
      </c>
      <c r="AT1167" s="40">
        <f>ROUNDUP('Дані з ДІСО'!AF1167/Параметри!$K$70,0)</f>
        <v>0</v>
      </c>
      <c r="AU1167" s="40">
        <f t="shared" si="168"/>
        <v>0</v>
      </c>
      <c r="AV1167" s="40">
        <f>IF(AT1167=0,0,'Дані з ДІСО'!AI1167/'Дані з ДІСО'!AF1167)</f>
        <v>0</v>
      </c>
      <c r="AW1167" s="29">
        <f>AU1167*(1+0.25*AV1167)*Параметри!$K$51</f>
        <v>0</v>
      </c>
      <c r="AX1167" s="40">
        <f>ROUNDUP('Дані з ДІСО'!AR1167/Параметри!$K$29,0)</f>
        <v>0</v>
      </c>
      <c r="AY1167" s="40">
        <f>ROUNDUP('Дані з ДІСО'!AS1167/Параметри!$K$29,0)</f>
        <v>0</v>
      </c>
      <c r="AZ1167" s="40">
        <f>ROUNDUP('Дані з ДІСО'!AT1167/Параметри!$K$29,0)</f>
        <v>0</v>
      </c>
      <c r="BA1167" s="64">
        <f>(AX1167*Параметри!$K$32+AY1167*Параметри!$L$32+AZ1167*Параметри!$M$32)/18</f>
        <v>0</v>
      </c>
      <c r="BB1167" s="29">
        <f>(BA1167*Параметри!$K$51+SUM('Дані з ДІСО'!AR1167:AT1167)*Параметри!$K$48*Параметри!$K$20/1000)*Параметри!$K$74</f>
        <v>0</v>
      </c>
      <c r="BC1167" s="40">
        <f>ROUNDUP(('Дані не з ДІСО'!I1167+'Дані не з ДІСО'!K1167)/Параметри!$K$26,0)</f>
        <v>0</v>
      </c>
      <c r="BD1167" s="29">
        <f>BC1167*Параметри!$M$36/18</f>
        <v>0</v>
      </c>
      <c r="BE1167" s="40">
        <f>IF(BC1167=0,0,'Дані не з ДІСО'!K1167/('Дані не з ДІСО'!I1167+'Дані не з ДІСО'!K1167))</f>
        <v>0</v>
      </c>
      <c r="BF1167" s="29">
        <f>(1+0.25*BE1167)*BD1167*Параметри!$K$51</f>
        <v>0</v>
      </c>
      <c r="BG1167" s="40">
        <f>ROUNDUP('Дані не з ДІСО'!M1167/Параметри!$K$27,0)</f>
        <v>0</v>
      </c>
      <c r="BH1167" s="40">
        <f>BG1167*Параметри!$M$37/18</f>
        <v>0</v>
      </c>
      <c r="BI1167" s="29">
        <f>BH1167*Параметри!$K$51</f>
        <v>0</v>
      </c>
      <c r="BJ1167" s="29">
        <f>'Дані не з ДІСО'!N1167*Параметри!$K$76</f>
        <v>0</v>
      </c>
      <c r="BK1167" s="40">
        <f>ROUNDUP('Дані з ДІСО'!V1167/Параметри!$K$25,0)</f>
        <v>0</v>
      </c>
      <c r="BL1167" s="40">
        <f>ROUNDUP('Дані з ДІСО'!W1167/Параметри!$K$25,0)</f>
        <v>0</v>
      </c>
      <c r="BM1167" s="40">
        <f>ROUNDUP('Дані з ДІСО'!X1167/Параметри!$K$25,0)</f>
        <v>0</v>
      </c>
      <c r="BN1167" s="40">
        <f>(BK1167*Параметри!$K$34+BL1167*Параметри!$L$34+BM1167*Параметри!$M$34)/18</f>
        <v>0</v>
      </c>
      <c r="BO1167" s="40">
        <f>IF(K1167=0,0,'Дані з ДІСО'!AC1167/K1167)</f>
        <v>0</v>
      </c>
      <c r="BP1167" s="29">
        <f>(1+0.25*BO1167)*BN1167*Параметри!$K$51</f>
        <v>0</v>
      </c>
      <c r="BQ1167" s="29">
        <f>BP1167*'Коефіцієнти АТО'!U1167</f>
        <v>0</v>
      </c>
      <c r="BR1167" s="29">
        <f>K1167*(1+0.25*BO1167)*Параметри!$K$66*Параметри!$K$20/1000</f>
        <v>0</v>
      </c>
      <c r="BS1167" s="29">
        <f>(1+0.25*BO1167)*K1167*'Коефіцієнти АТО'!S1167*Параметри!$K$20/1000</f>
        <v>0</v>
      </c>
      <c r="BT1167" s="29">
        <f t="shared" si="169"/>
        <v>0</v>
      </c>
      <c r="BU1167" s="40">
        <f>ROUNDUP('Дані з ДІСО'!AG1167/Параметри!$K$71,0)</f>
        <v>0</v>
      </c>
      <c r="BV1167" s="40">
        <f t="shared" si="170"/>
        <v>0</v>
      </c>
      <c r="BW1167" s="40">
        <f>IF('Дані з ДІСО'!AG1167=0,0,'Дані з ДІСО'!AJ1167/'Дані з ДІСО'!AG1167)</f>
        <v>0</v>
      </c>
      <c r="BX1167" s="29">
        <f>BV1167*(1+0.25*BW1167)*Параметри!$K$51</f>
        <v>0</v>
      </c>
      <c r="BY1167" s="29">
        <f>ROUND(IF(Параметри!$K$77="No",CC1167,CC1167*Параметри!$K$78)+AG1167,1)</f>
        <v>26415.9</v>
      </c>
      <c r="BZ1167" s="29">
        <f>ROUND(IF(Параметри!$K$77="No",BF1167,BF1167*Параметри!$K$78),1)</f>
        <v>0</v>
      </c>
      <c r="CA1167" s="29">
        <f>ROUND(IF(Параметри!$K$77="No",BI1167,BI1167*Параметри!$K$78),1)</f>
        <v>0</v>
      </c>
      <c r="CB1167" s="29">
        <f>ROUND(IF(Параметри!$K$77="No",BJ1167,BJ1167*Параметри!$K$78),1)</f>
        <v>0</v>
      </c>
      <c r="CC1167" s="29">
        <f t="shared" si="164"/>
        <v>29351.014210849429</v>
      </c>
    </row>
    <row r="1168" spans="1:81">
      <c r="A1168" s="9">
        <v>1167</v>
      </c>
      <c r="B1168" s="9" t="s">
        <v>3151</v>
      </c>
      <c r="C1168" s="9" t="s">
        <v>3151</v>
      </c>
      <c r="D1168" s="9" t="s">
        <v>4172</v>
      </c>
      <c r="E1168" s="9" t="s">
        <v>29</v>
      </c>
      <c r="F1168" s="9" t="s">
        <v>4214</v>
      </c>
      <c r="G1168" s="9" t="s">
        <v>2425</v>
      </c>
      <c r="H1168" s="29">
        <f>SUM('Дані з ДІСО'!J1168:L1168)</f>
        <v>647.5</v>
      </c>
      <c r="I1168" s="29">
        <f>SUM('Дані з ДІСО'!G1168:I1168)</f>
        <v>60</v>
      </c>
      <c r="J1168" s="29">
        <f>SUM('Дані з ДІСО'!P1168:R1168)</f>
        <v>0</v>
      </c>
      <c r="K1168" s="29">
        <f>SUM('Дані з ДІСО'!V1168:X1168)</f>
        <v>0</v>
      </c>
      <c r="L1168" s="40">
        <f>ROUNDUP('Дані з ДІСО'!J1168/'Коефіцієнти АТО'!$R1168,0)</f>
        <v>16</v>
      </c>
      <c r="M1168" s="40">
        <f>ROUNDUP('Дані з ДІСО'!K1168/'Коефіцієнти АТО'!$R1168,0)</f>
        <v>24</v>
      </c>
      <c r="N1168" s="40">
        <f>ROUNDUP('Дані з ДІСО'!L1168/'Коефіцієнти АТО'!$R1168,0)</f>
        <v>7</v>
      </c>
      <c r="O1168" s="59">
        <f>(L1168*Параметри!$K$32+M1168*Параметри!$L$32+N1168*Параметри!$M$32)/18</f>
        <v>77.850000000000009</v>
      </c>
      <c r="P1168" s="41">
        <f>IF(H1168=0,"",'Дані з ДІСО'!Y1168/H1168)</f>
        <v>0</v>
      </c>
      <c r="Q1168" s="29">
        <f>IF(H1168=0,"",(1+0.25*P1168)*O1168*Параметри!$K$51)</f>
        <v>15945.253421367601</v>
      </c>
      <c r="R1168" s="29">
        <f>IF(H1168=0,"",Q1168*'Коефіцієнти АТО'!T1168)</f>
        <v>271.06930816324922</v>
      </c>
      <c r="S1168" s="29">
        <f>IF(H1168=0,"",H1168*(1+0.25*P1168)*Параметри!$K$66*Параметри!$K$20/1000)</f>
        <v>0</v>
      </c>
      <c r="T1168" s="29">
        <f>IF(H1168=0,"",H1168*(1+0.25*P1168)*'Коефіцієнти АТО'!$S1168*Параметри!$K$20/1000)</f>
        <v>2649.7425177508749</v>
      </c>
      <c r="U1168" s="29">
        <f t="shared" si="165"/>
        <v>18866.065247281724</v>
      </c>
      <c r="V1168" s="29">
        <f t="shared" si="166"/>
        <v>18866.065247281724</v>
      </c>
      <c r="W1168" s="40">
        <f>ROUNDUP('Дані з ДІСО'!P1168/Параметри!$K$24,0)</f>
        <v>0</v>
      </c>
      <c r="X1168" s="40">
        <f>ROUNDUP('Дані з ДІСО'!Q1168/Параметри!$K$24,0)</f>
        <v>0</v>
      </c>
      <c r="Y1168" s="40">
        <f>ROUNDUP('Дані з ДІСО'!R1168/Параметри!$K$24,0)</f>
        <v>0</v>
      </c>
      <c r="Z1168" s="59">
        <f>(W1168*Параметри!$K$33+X1168*Параметри!$L$33+Y1168*Параметри!$M$33)/18</f>
        <v>0</v>
      </c>
      <c r="AA1168" s="41">
        <f>IF(J1168=0,0,'Дані з ДІСО'!AA1168/J1168)</f>
        <v>0</v>
      </c>
      <c r="AB1168" s="29">
        <f>(1+0.25*AA1168)*Z1168*Параметри!$K$51</f>
        <v>0</v>
      </c>
      <c r="AC1168" s="29">
        <f>AB1168*'Коефіцієнти АТО'!U1168</f>
        <v>0</v>
      </c>
      <c r="AD1168" s="29">
        <f>J1168*(1+0.25*AA1168)*Параметри!$K$66*Параметри!$K$20/1000</f>
        <v>0</v>
      </c>
      <c r="AE1168" s="29">
        <f>(1+0.25*AA1168)*J1168*'Коефіцієнти АТО'!S1168*Параметри!$K$20/1000</f>
        <v>0</v>
      </c>
      <c r="AF1168" s="29">
        <f t="shared" si="162"/>
        <v>0</v>
      </c>
      <c r="AG1168" s="29">
        <v>0</v>
      </c>
      <c r="AH1168" s="40">
        <v>0</v>
      </c>
      <c r="AI1168" s="40">
        <v>0</v>
      </c>
      <c r="AJ1168" s="40">
        <f t="shared" si="163"/>
        <v>0</v>
      </c>
      <c r="AK1168" s="29">
        <f>(AH1168+AI1168)*(1+0.25*AJ1168)*Параметри!$K$53</f>
        <v>0</v>
      </c>
      <c r="AL1168" s="29">
        <f>ROUNDUP(('Дані з ДІСО'!AU1168+'Дані з ДІСО'!AW1168)/Параметри!$K$28,0)</f>
        <v>0</v>
      </c>
      <c r="AM1168" s="64">
        <f>AL1168*Параметри!$M$35/18</f>
        <v>0</v>
      </c>
      <c r="AN1168" s="29">
        <f>IF(AL1168=0,0,'Дані з ДІСО'!AW1168/SUM('Дані з ДІСО'!AU1168,'Дані з ДІСО'!AW1168))</f>
        <v>0</v>
      </c>
      <c r="AO1168" s="29">
        <f>(1+0.25*AN1168)*AM1168*Параметри!$K$51</f>
        <v>0</v>
      </c>
      <c r="AP1168" s="40">
        <f>ROUNDUP(('Дані з ДІСО'!AE1168+'Дані не з ДІСО'!E1168+'Дані не з ДІСО'!G1168)/Параметри!$K$69,0)</f>
        <v>0</v>
      </c>
      <c r="AQ1168" s="40">
        <f t="shared" si="167"/>
        <v>0</v>
      </c>
      <c r="AR1168" s="40">
        <f>IF(AP1168=0,0,('Дані з ДІСО'!AH1168+'Дані не з ДІСО'!G1168)/('Дані з ДІСО'!AE1168+'Дані не з ДІСО'!E1168+'Дані не з ДІСО'!G1168))</f>
        <v>0</v>
      </c>
      <c r="AS1168" s="29">
        <f>AQ1168*(1+0.25*AR1168)*Параметри!$K$51</f>
        <v>0</v>
      </c>
      <c r="AT1168" s="40">
        <f>ROUNDUP('Дані з ДІСО'!AF1168/Параметри!$K$70,0)</f>
        <v>0</v>
      </c>
      <c r="AU1168" s="40">
        <f t="shared" si="168"/>
        <v>0</v>
      </c>
      <c r="AV1168" s="40">
        <f>IF(AT1168=0,0,'Дані з ДІСО'!AI1168/'Дані з ДІСО'!AF1168)</f>
        <v>0</v>
      </c>
      <c r="AW1168" s="29">
        <f>AU1168*(1+0.25*AV1168)*Параметри!$K$51</f>
        <v>0</v>
      </c>
      <c r="AX1168" s="40">
        <f>ROUNDUP('Дані з ДІСО'!AR1168/Параметри!$K$29,0)</f>
        <v>0</v>
      </c>
      <c r="AY1168" s="40">
        <f>ROUNDUP('Дані з ДІСО'!AS1168/Параметри!$K$29,0)</f>
        <v>0</v>
      </c>
      <c r="AZ1168" s="40">
        <f>ROUNDUP('Дані з ДІСО'!AT1168/Параметри!$K$29,0)</f>
        <v>0</v>
      </c>
      <c r="BA1168" s="64">
        <f>(AX1168*Параметри!$K$32+AY1168*Параметри!$L$32+AZ1168*Параметри!$M$32)/18</f>
        <v>0</v>
      </c>
      <c r="BB1168" s="29">
        <f>(BA1168*Параметри!$K$51+SUM('Дані з ДІСО'!AR1168:AT1168)*Параметри!$K$48*Параметри!$K$20/1000)*Параметри!$K$74</f>
        <v>0</v>
      </c>
      <c r="BC1168" s="40">
        <f>ROUNDUP(('Дані не з ДІСО'!I1168+'Дані не з ДІСО'!K1168)/Параметри!$K$26,0)</f>
        <v>0</v>
      </c>
      <c r="BD1168" s="29">
        <f>BC1168*Параметри!$M$36/18</f>
        <v>0</v>
      </c>
      <c r="BE1168" s="40">
        <f>IF(BC1168=0,0,'Дані не з ДІСО'!K1168/('Дані не з ДІСО'!I1168+'Дані не з ДІСО'!K1168))</f>
        <v>0</v>
      </c>
      <c r="BF1168" s="29">
        <f>(1+0.25*BE1168)*BD1168*Параметри!$K$51</f>
        <v>0</v>
      </c>
      <c r="BG1168" s="40">
        <f>ROUNDUP('Дані не з ДІСО'!M1168/Параметри!$K$27,0)</f>
        <v>0</v>
      </c>
      <c r="BH1168" s="40">
        <f>BG1168*Параметри!$M$37/18</f>
        <v>0</v>
      </c>
      <c r="BI1168" s="29">
        <f>BH1168*Параметри!$K$51</f>
        <v>0</v>
      </c>
      <c r="BJ1168" s="29">
        <f>'Дані не з ДІСО'!N1168*Параметри!$K$76</f>
        <v>0</v>
      </c>
      <c r="BK1168" s="40">
        <f>ROUNDUP('Дані з ДІСО'!V1168/Параметри!$K$25,0)</f>
        <v>0</v>
      </c>
      <c r="BL1168" s="40">
        <f>ROUNDUP('Дані з ДІСО'!W1168/Параметри!$K$25,0)</f>
        <v>0</v>
      </c>
      <c r="BM1168" s="40">
        <f>ROUNDUP('Дані з ДІСО'!X1168/Параметри!$K$25,0)</f>
        <v>0</v>
      </c>
      <c r="BN1168" s="40">
        <f>(BK1168*Параметри!$K$34+BL1168*Параметри!$L$34+BM1168*Параметри!$M$34)/18</f>
        <v>0</v>
      </c>
      <c r="BO1168" s="40">
        <f>IF(K1168=0,0,'Дані з ДІСО'!AC1168/K1168)</f>
        <v>0</v>
      </c>
      <c r="BP1168" s="29">
        <f>(1+0.25*BO1168)*BN1168*Параметри!$K$51</f>
        <v>0</v>
      </c>
      <c r="BQ1168" s="29">
        <f>BP1168*'Коефіцієнти АТО'!U1168</f>
        <v>0</v>
      </c>
      <c r="BR1168" s="29">
        <f>K1168*(1+0.25*BO1168)*Параметри!$K$66*Параметри!$K$20/1000</f>
        <v>0</v>
      </c>
      <c r="BS1168" s="29">
        <f>(1+0.25*BO1168)*K1168*'Коефіцієнти АТО'!S1168*Параметри!$K$20/1000</f>
        <v>0</v>
      </c>
      <c r="BT1168" s="29">
        <f t="shared" si="169"/>
        <v>0</v>
      </c>
      <c r="BU1168" s="40">
        <f>ROUNDUP('Дані з ДІСО'!AG1168/Параметри!$K$71,0)</f>
        <v>0</v>
      </c>
      <c r="BV1168" s="40">
        <f t="shared" si="170"/>
        <v>0</v>
      </c>
      <c r="BW1168" s="40">
        <f>IF('Дані з ДІСО'!AG1168=0,0,'Дані з ДІСО'!AJ1168/'Дані з ДІСО'!AG1168)</f>
        <v>0</v>
      </c>
      <c r="BX1168" s="29">
        <f>BV1168*(1+0.25*BW1168)*Параметри!$K$51</f>
        <v>0</v>
      </c>
      <c r="BY1168" s="29">
        <f>ROUND(IF(Параметри!$K$77="No",CC1168,CC1168*Параметри!$K$78)+AG1168,1)</f>
        <v>16979.5</v>
      </c>
      <c r="BZ1168" s="29">
        <f>ROUND(IF(Параметри!$K$77="No",BF1168,BF1168*Параметри!$K$78),1)</f>
        <v>0</v>
      </c>
      <c r="CA1168" s="29">
        <f>ROUND(IF(Параметри!$K$77="No",BI1168,BI1168*Параметри!$K$78),1)</f>
        <v>0</v>
      </c>
      <c r="CB1168" s="29">
        <f>ROUND(IF(Параметри!$K$77="No",BJ1168,BJ1168*Параметри!$K$78),1)</f>
        <v>0</v>
      </c>
      <c r="CC1168" s="29">
        <f t="shared" si="164"/>
        <v>18866.065247281724</v>
      </c>
    </row>
    <row r="1169" spans="1:81">
      <c r="A1169" s="9">
        <v>1168</v>
      </c>
      <c r="B1169" s="9" t="s">
        <v>3151</v>
      </c>
      <c r="C1169" s="9" t="s">
        <v>3151</v>
      </c>
      <c r="D1169" s="9" t="s">
        <v>4172</v>
      </c>
      <c r="E1169" s="9" t="s">
        <v>29</v>
      </c>
      <c r="F1169" s="9" t="s">
        <v>4215</v>
      </c>
      <c r="G1169" s="9" t="s">
        <v>2427</v>
      </c>
      <c r="H1169" s="29">
        <f>SUM('Дані з ДІСО'!J1169:L1169)</f>
        <v>2174</v>
      </c>
      <c r="I1169" s="29">
        <f>SUM('Дані з ДІСО'!G1169:I1169)</f>
        <v>167</v>
      </c>
      <c r="J1169" s="29">
        <f>SUM('Дані з ДІСО'!P1169:R1169)</f>
        <v>0</v>
      </c>
      <c r="K1169" s="29">
        <f>SUM('Дані з ДІСО'!V1169:X1169)</f>
        <v>0</v>
      </c>
      <c r="L1169" s="40">
        <f>ROUNDUP('Дані з ДІСО'!J1169/'Коефіцієнти АТО'!$R1169,0)</f>
        <v>61</v>
      </c>
      <c r="M1169" s="40">
        <f>ROUNDUP('Дані з ДІСО'!K1169/'Коефіцієнти АТО'!$R1169,0)</f>
        <v>81</v>
      </c>
      <c r="N1169" s="40">
        <f>ROUNDUP('Дані з ДІСО'!L1169/'Коефіцієнти АТО'!$R1169,0)</f>
        <v>21</v>
      </c>
      <c r="O1169" s="59">
        <f>(L1169*Параметри!$K$32+M1169*Параметри!$L$32+N1169*Параметри!$M$32)/18</f>
        <v>266.51111111111118</v>
      </c>
      <c r="P1169" s="41">
        <f>IF(H1169=0,"",'Дані з ДІСО'!Y1169/H1169)</f>
        <v>0</v>
      </c>
      <c r="Q1169" s="29">
        <f>IF(H1169=0,"",(1+0.25*P1169)*O1169*Параметри!$K$51)</f>
        <v>54586.861994565523</v>
      </c>
      <c r="R1169" s="29">
        <f>IF(H1169=0,"",Q1169*'Коефіцієнти АТО'!T1169)</f>
        <v>927.97665390761392</v>
      </c>
      <c r="S1169" s="29">
        <f>IF(H1169=0,"",H1169*(1+0.25*P1169)*Параметри!$K$66*Параметри!$K$20/1000)</f>
        <v>0</v>
      </c>
      <c r="T1169" s="29">
        <f>IF(H1169=0,"",H1169*(1+0.25*P1169)*'Коефіцієнти АТО'!$S1169*Параметри!$K$20/1000)</f>
        <v>9931.0741209424195</v>
      </c>
      <c r="U1169" s="29">
        <f t="shared" si="165"/>
        <v>65445.912769415561</v>
      </c>
      <c r="V1169" s="29">
        <f t="shared" si="166"/>
        <v>65445.912769415561</v>
      </c>
      <c r="W1169" s="40">
        <f>ROUNDUP('Дані з ДІСО'!P1169/Параметри!$K$24,0)</f>
        <v>0</v>
      </c>
      <c r="X1169" s="40">
        <f>ROUNDUP('Дані з ДІСО'!Q1169/Параметри!$K$24,0)</f>
        <v>0</v>
      </c>
      <c r="Y1169" s="40">
        <f>ROUNDUP('Дані з ДІСО'!R1169/Параметри!$K$24,0)</f>
        <v>0</v>
      </c>
      <c r="Z1169" s="59">
        <f>(W1169*Параметри!$K$33+X1169*Параметри!$L$33+Y1169*Параметри!$M$33)/18</f>
        <v>0</v>
      </c>
      <c r="AA1169" s="41">
        <f>IF(J1169=0,0,'Дані з ДІСО'!AA1169/J1169)</f>
        <v>0</v>
      </c>
      <c r="AB1169" s="29">
        <f>(1+0.25*AA1169)*Z1169*Параметри!$K$51</f>
        <v>0</v>
      </c>
      <c r="AC1169" s="29">
        <f>AB1169*'Коефіцієнти АТО'!U1169</f>
        <v>0</v>
      </c>
      <c r="AD1169" s="29">
        <f>J1169*(1+0.25*AA1169)*Параметри!$K$66*Параметри!$K$20/1000</f>
        <v>0</v>
      </c>
      <c r="AE1169" s="29">
        <f>(1+0.25*AA1169)*J1169*'Коефіцієнти АТО'!S1169*Параметри!$K$20/1000</f>
        <v>0</v>
      </c>
      <c r="AF1169" s="29">
        <f t="shared" si="162"/>
        <v>0</v>
      </c>
      <c r="AG1169" s="29">
        <v>0</v>
      </c>
      <c r="AH1169" s="40">
        <v>22</v>
      </c>
      <c r="AI1169" s="40">
        <v>0</v>
      </c>
      <c r="AJ1169" s="40">
        <f t="shared" si="163"/>
        <v>0</v>
      </c>
      <c r="AK1169" s="29">
        <f>(AH1169+AI1169)*(1+0.25*AJ1169)*Параметри!$K$53</f>
        <v>3947.4440653120009</v>
      </c>
      <c r="AL1169" s="29">
        <f>ROUNDUP(('Дані з ДІСО'!AU1169+'Дані з ДІСО'!AW1169)/Параметри!$K$28,0)</f>
        <v>0</v>
      </c>
      <c r="AM1169" s="64">
        <f>AL1169*Параметри!$M$35/18</f>
        <v>0</v>
      </c>
      <c r="AN1169" s="29">
        <f>IF(AL1169=0,0,'Дані з ДІСО'!AW1169/SUM('Дані з ДІСО'!AU1169,'Дані з ДІСО'!AW1169))</f>
        <v>0</v>
      </c>
      <c r="AO1169" s="29">
        <f>(1+0.25*AN1169)*AM1169*Параметри!$K$51</f>
        <v>0</v>
      </c>
      <c r="AP1169" s="40">
        <f>ROUNDUP(('Дані з ДІСО'!AE1169+'Дані не з ДІСО'!E1169+'Дані не з ДІСО'!G1169)/Параметри!$K$69,0)</f>
        <v>0</v>
      </c>
      <c r="AQ1169" s="40">
        <f t="shared" si="167"/>
        <v>0</v>
      </c>
      <c r="AR1169" s="40">
        <f>IF(AP1169=0,0,('Дані з ДІСО'!AH1169+'Дані не з ДІСО'!G1169)/('Дані з ДІСО'!AE1169+'Дані не з ДІСО'!E1169+'Дані не з ДІСО'!G1169))</f>
        <v>0</v>
      </c>
      <c r="AS1169" s="29">
        <f>AQ1169*(1+0.25*AR1169)*Параметри!$K$51</f>
        <v>0</v>
      </c>
      <c r="AT1169" s="40">
        <f>ROUNDUP('Дані з ДІСО'!AF1169/Параметри!$K$70,0)</f>
        <v>0</v>
      </c>
      <c r="AU1169" s="40">
        <f t="shared" si="168"/>
        <v>0</v>
      </c>
      <c r="AV1169" s="40">
        <f>IF(AT1169=0,0,'Дані з ДІСО'!AI1169/'Дані з ДІСО'!AF1169)</f>
        <v>0</v>
      </c>
      <c r="AW1169" s="29">
        <f>AU1169*(1+0.25*AV1169)*Параметри!$K$51</f>
        <v>0</v>
      </c>
      <c r="AX1169" s="40">
        <f>ROUNDUP('Дані з ДІСО'!AR1169/Параметри!$K$29,0)</f>
        <v>0</v>
      </c>
      <c r="AY1169" s="40">
        <f>ROUNDUP('Дані з ДІСО'!AS1169/Параметри!$K$29,0)</f>
        <v>0</v>
      </c>
      <c r="AZ1169" s="40">
        <f>ROUNDUP('Дані з ДІСО'!AT1169/Параметри!$K$29,0)</f>
        <v>0</v>
      </c>
      <c r="BA1169" s="64">
        <f>(AX1169*Параметри!$K$32+AY1169*Параметри!$L$32+AZ1169*Параметри!$M$32)/18</f>
        <v>0</v>
      </c>
      <c r="BB1169" s="29">
        <f>(BA1169*Параметри!$K$51+SUM('Дані з ДІСО'!AR1169:AT1169)*Параметри!$K$48*Параметри!$K$20/1000)*Параметри!$K$74</f>
        <v>0</v>
      </c>
      <c r="BC1169" s="40">
        <f>ROUNDUP(('Дані не з ДІСО'!I1169+'Дані не з ДІСО'!K1169)/Параметри!$K$26,0)</f>
        <v>0</v>
      </c>
      <c r="BD1169" s="29">
        <f>BC1169*Параметри!$M$36/18</f>
        <v>0</v>
      </c>
      <c r="BE1169" s="40">
        <f>IF(BC1169=0,0,'Дані не з ДІСО'!K1169/('Дані не з ДІСО'!I1169+'Дані не з ДІСО'!K1169))</f>
        <v>0</v>
      </c>
      <c r="BF1169" s="29">
        <f>(1+0.25*BE1169)*BD1169*Параметри!$K$51</f>
        <v>0</v>
      </c>
      <c r="BG1169" s="40">
        <f>ROUNDUP('Дані не з ДІСО'!M1169/Параметри!$K$27,0)</f>
        <v>0</v>
      </c>
      <c r="BH1169" s="40">
        <f>BG1169*Параметри!$M$37/18</f>
        <v>0</v>
      </c>
      <c r="BI1169" s="29">
        <f>BH1169*Параметри!$K$51</f>
        <v>0</v>
      </c>
      <c r="BJ1169" s="29">
        <f>'Дані не з ДІСО'!N1169*Параметри!$K$76</f>
        <v>0</v>
      </c>
      <c r="BK1169" s="40">
        <f>ROUNDUP('Дані з ДІСО'!V1169/Параметри!$K$25,0)</f>
        <v>0</v>
      </c>
      <c r="BL1169" s="40">
        <f>ROUNDUP('Дані з ДІСО'!W1169/Параметри!$K$25,0)</f>
        <v>0</v>
      </c>
      <c r="BM1169" s="40">
        <f>ROUNDUP('Дані з ДІСО'!X1169/Параметри!$K$25,0)</f>
        <v>0</v>
      </c>
      <c r="BN1169" s="40">
        <f>(BK1169*Параметри!$K$34+BL1169*Параметри!$L$34+BM1169*Параметри!$M$34)/18</f>
        <v>0</v>
      </c>
      <c r="BO1169" s="40">
        <f>IF(K1169=0,0,'Дані з ДІСО'!AC1169/K1169)</f>
        <v>0</v>
      </c>
      <c r="BP1169" s="29">
        <f>(1+0.25*BO1169)*BN1169*Параметри!$K$51</f>
        <v>0</v>
      </c>
      <c r="BQ1169" s="29">
        <f>BP1169*'Коефіцієнти АТО'!U1169</f>
        <v>0</v>
      </c>
      <c r="BR1169" s="29">
        <f>K1169*(1+0.25*BO1169)*Параметри!$K$66*Параметри!$K$20/1000</f>
        <v>0</v>
      </c>
      <c r="BS1169" s="29">
        <f>(1+0.25*BO1169)*K1169*'Коефіцієнти АТО'!S1169*Параметри!$K$20/1000</f>
        <v>0</v>
      </c>
      <c r="BT1169" s="29">
        <f t="shared" si="169"/>
        <v>0</v>
      </c>
      <c r="BU1169" s="40">
        <f>ROUNDUP('Дані з ДІСО'!AG1169/Параметри!$K$71,0)</f>
        <v>0</v>
      </c>
      <c r="BV1169" s="40">
        <f t="shared" si="170"/>
        <v>0</v>
      </c>
      <c r="BW1169" s="40">
        <f>IF('Дані з ДІСО'!AG1169=0,0,'Дані з ДІСО'!AJ1169/'Дані з ДІСО'!AG1169)</f>
        <v>0</v>
      </c>
      <c r="BX1169" s="29">
        <f>BV1169*(1+0.25*BW1169)*Параметри!$K$51</f>
        <v>0</v>
      </c>
      <c r="BY1169" s="29">
        <f>ROUND(IF(Параметри!$K$77="No",CC1169,CC1169*Параметри!$K$78)+AG1169,1)</f>
        <v>62454</v>
      </c>
      <c r="BZ1169" s="29">
        <f>ROUND(IF(Параметри!$K$77="No",BF1169,BF1169*Параметри!$K$78),1)</f>
        <v>0</v>
      </c>
      <c r="CA1169" s="29">
        <f>ROUND(IF(Параметри!$K$77="No",BI1169,BI1169*Параметри!$K$78),1)</f>
        <v>0</v>
      </c>
      <c r="CB1169" s="29">
        <f>ROUND(IF(Параметри!$K$77="No",BJ1169,BJ1169*Параметри!$K$78),1)</f>
        <v>0</v>
      </c>
      <c r="CC1169" s="29">
        <f t="shared" si="164"/>
        <v>69393.356834727558</v>
      </c>
    </row>
    <row r="1170" spans="1:81">
      <c r="A1170" s="9">
        <v>1169</v>
      </c>
      <c r="B1170" s="9" t="s">
        <v>3151</v>
      </c>
      <c r="C1170" s="9" t="s">
        <v>3151</v>
      </c>
      <c r="D1170" s="9" t="s">
        <v>4172</v>
      </c>
      <c r="E1170" s="9" t="s">
        <v>29</v>
      </c>
      <c r="F1170" s="9" t="s">
        <v>3284</v>
      </c>
      <c r="G1170" s="9" t="s">
        <v>2429</v>
      </c>
      <c r="H1170" s="29">
        <f>SUM('Дані з ДІСО'!J1170:L1170)</f>
        <v>2419.5</v>
      </c>
      <c r="I1170" s="29">
        <f>SUM('Дані з ДІСО'!G1170:I1170)</f>
        <v>130</v>
      </c>
      <c r="J1170" s="29">
        <f>SUM('Дані з ДІСО'!P1170:R1170)</f>
        <v>0</v>
      </c>
      <c r="K1170" s="29">
        <f>SUM('Дані з ДІСО'!V1170:X1170)</f>
        <v>0</v>
      </c>
      <c r="L1170" s="40">
        <f>ROUNDUP('Дані з ДІСО'!J1170/'Коефіцієнти АТО'!$R1170,0)</f>
        <v>50</v>
      </c>
      <c r="M1170" s="40">
        <f>ROUNDUP('Дані з ДІСО'!K1170/'Коефіцієнти АТО'!$R1170,0)</f>
        <v>69</v>
      </c>
      <c r="N1170" s="40">
        <f>ROUNDUP('Дані з ДІСО'!L1170/'Коефіцієнти АТО'!$R1170,0)</f>
        <v>17</v>
      </c>
      <c r="O1170" s="59">
        <f>(L1170*Параметри!$K$32+M1170*Параметри!$L$32+N1170*Параметри!$M$32)/18</f>
        <v>222.76666666666668</v>
      </c>
      <c r="P1170" s="41">
        <f>IF(H1170=0,"",'Дані з ДІСО'!Y1170/H1170)</f>
        <v>0</v>
      </c>
      <c r="Q1170" s="29">
        <f>IF(H1170=0,"",(1+0.25*P1170)*O1170*Параметри!$K$51)</f>
        <v>45627.115656176269</v>
      </c>
      <c r="R1170" s="29">
        <f>IF(H1170=0,"",Q1170*'Коефіцієнти АТО'!T1170)</f>
        <v>775.66096615499669</v>
      </c>
      <c r="S1170" s="29">
        <f>IF(H1170=0,"",H1170*(1+0.25*P1170)*Параметри!$K$66*Параметри!$K$20/1000)</f>
        <v>0</v>
      </c>
      <c r="T1170" s="29">
        <f>IF(H1170=0,"",H1170*(1+0.25*P1170)*'Коефіцієнти АТО'!$S1170*Параметри!$K$20/1000)</f>
        <v>9901.2386435494082</v>
      </c>
      <c r="U1170" s="29">
        <f t="shared" si="165"/>
        <v>56304.015265880676</v>
      </c>
      <c r="V1170" s="29">
        <f t="shared" si="166"/>
        <v>56304.015265880676</v>
      </c>
      <c r="W1170" s="40">
        <f>ROUNDUP('Дані з ДІСО'!P1170/Параметри!$K$24,0)</f>
        <v>0</v>
      </c>
      <c r="X1170" s="40">
        <f>ROUNDUP('Дані з ДІСО'!Q1170/Параметри!$K$24,0)</f>
        <v>0</v>
      </c>
      <c r="Y1170" s="40">
        <f>ROUNDUP('Дані з ДІСО'!R1170/Параметри!$K$24,0)</f>
        <v>0</v>
      </c>
      <c r="Z1170" s="59">
        <f>(W1170*Параметри!$K$33+X1170*Параметри!$L$33+Y1170*Параметри!$M$33)/18</f>
        <v>0</v>
      </c>
      <c r="AA1170" s="41">
        <f>IF(J1170=0,0,'Дані з ДІСО'!AA1170/J1170)</f>
        <v>0</v>
      </c>
      <c r="AB1170" s="29">
        <f>(1+0.25*AA1170)*Z1170*Параметри!$K$51</f>
        <v>0</v>
      </c>
      <c r="AC1170" s="29">
        <f>AB1170*'Коефіцієнти АТО'!U1170</f>
        <v>0</v>
      </c>
      <c r="AD1170" s="29">
        <f>J1170*(1+0.25*AA1170)*Параметри!$K$66*Параметри!$K$20/1000</f>
        <v>0</v>
      </c>
      <c r="AE1170" s="29">
        <f>(1+0.25*AA1170)*J1170*'Коефіцієнти АТО'!S1170*Параметри!$K$20/1000</f>
        <v>0</v>
      </c>
      <c r="AF1170" s="29">
        <f t="shared" si="162"/>
        <v>0</v>
      </c>
      <c r="AG1170" s="29">
        <v>0</v>
      </c>
      <c r="AH1170" s="40">
        <v>5</v>
      </c>
      <c r="AI1170" s="40">
        <v>0</v>
      </c>
      <c r="AJ1170" s="40">
        <f t="shared" si="163"/>
        <v>0</v>
      </c>
      <c r="AK1170" s="29">
        <f>(AH1170+AI1170)*(1+0.25*AJ1170)*Параметри!$K$53</f>
        <v>897.14637848000029</v>
      </c>
      <c r="AL1170" s="29">
        <f>ROUNDUP(('Дані з ДІСО'!AU1170+'Дані з ДІСО'!AW1170)/Параметри!$K$28,0)</f>
        <v>0</v>
      </c>
      <c r="AM1170" s="64">
        <f>AL1170*Параметри!$M$35/18</f>
        <v>0</v>
      </c>
      <c r="AN1170" s="29">
        <f>IF(AL1170=0,0,'Дані з ДІСО'!AW1170/SUM('Дані з ДІСО'!AU1170,'Дані з ДІСО'!AW1170))</f>
        <v>0</v>
      </c>
      <c r="AO1170" s="29">
        <f>(1+0.25*AN1170)*AM1170*Параметри!$K$51</f>
        <v>0</v>
      </c>
      <c r="AP1170" s="40">
        <f>ROUNDUP(('Дані з ДІСО'!AE1170+'Дані не з ДІСО'!E1170+'Дані не з ДІСО'!G1170)/Параметри!$K$69,0)</f>
        <v>0</v>
      </c>
      <c r="AQ1170" s="40">
        <f t="shared" si="167"/>
        <v>0</v>
      </c>
      <c r="AR1170" s="40">
        <f>IF(AP1170=0,0,('Дані з ДІСО'!AH1170+'Дані не з ДІСО'!G1170)/('Дані з ДІСО'!AE1170+'Дані не з ДІСО'!E1170+'Дані не з ДІСО'!G1170))</f>
        <v>0</v>
      </c>
      <c r="AS1170" s="29">
        <f>AQ1170*(1+0.25*AR1170)*Параметри!$K$51</f>
        <v>0</v>
      </c>
      <c r="AT1170" s="40">
        <f>ROUNDUP('Дані з ДІСО'!AF1170/Параметри!$K$70,0)</f>
        <v>0</v>
      </c>
      <c r="AU1170" s="40">
        <f t="shared" si="168"/>
        <v>0</v>
      </c>
      <c r="AV1170" s="40">
        <f>IF(AT1170=0,0,'Дані з ДІСО'!AI1170/'Дані з ДІСО'!AF1170)</f>
        <v>0</v>
      </c>
      <c r="AW1170" s="29">
        <f>AU1170*(1+0.25*AV1170)*Параметри!$K$51</f>
        <v>0</v>
      </c>
      <c r="AX1170" s="40">
        <f>ROUNDUP('Дані з ДІСО'!AR1170/Параметри!$K$29,0)</f>
        <v>0</v>
      </c>
      <c r="AY1170" s="40">
        <f>ROUNDUP('Дані з ДІСО'!AS1170/Параметри!$K$29,0)</f>
        <v>0</v>
      </c>
      <c r="AZ1170" s="40">
        <f>ROUNDUP('Дані з ДІСО'!AT1170/Параметри!$K$29,0)</f>
        <v>0</v>
      </c>
      <c r="BA1170" s="64">
        <f>(AX1170*Параметри!$K$32+AY1170*Параметри!$L$32+AZ1170*Параметри!$M$32)/18</f>
        <v>0</v>
      </c>
      <c r="BB1170" s="29">
        <f>(BA1170*Параметри!$K$51+SUM('Дані з ДІСО'!AR1170:AT1170)*Параметри!$K$48*Параметри!$K$20/1000)*Параметри!$K$74</f>
        <v>0</v>
      </c>
      <c r="BC1170" s="40">
        <f>ROUNDUP(('Дані не з ДІСО'!I1170+'Дані не з ДІСО'!K1170)/Параметри!$K$26,0)</f>
        <v>0</v>
      </c>
      <c r="BD1170" s="29">
        <f>BC1170*Параметри!$M$36/18</f>
        <v>0</v>
      </c>
      <c r="BE1170" s="40">
        <f>IF(BC1170=0,0,'Дані не з ДІСО'!K1170/('Дані не з ДІСО'!I1170+'Дані не з ДІСО'!K1170))</f>
        <v>0</v>
      </c>
      <c r="BF1170" s="29">
        <f>(1+0.25*BE1170)*BD1170*Параметри!$K$51</f>
        <v>0</v>
      </c>
      <c r="BG1170" s="40">
        <f>ROUNDUP('Дані не з ДІСО'!M1170/Параметри!$K$27,0)</f>
        <v>0</v>
      </c>
      <c r="BH1170" s="40">
        <f>BG1170*Параметри!$M$37/18</f>
        <v>0</v>
      </c>
      <c r="BI1170" s="29">
        <f>BH1170*Параметри!$K$51</f>
        <v>0</v>
      </c>
      <c r="BJ1170" s="29">
        <f>'Дані не з ДІСО'!N1170*Параметри!$K$76</f>
        <v>0</v>
      </c>
      <c r="BK1170" s="40">
        <f>ROUNDUP('Дані з ДІСО'!V1170/Параметри!$K$25,0)</f>
        <v>0</v>
      </c>
      <c r="BL1170" s="40">
        <f>ROUNDUP('Дані з ДІСО'!W1170/Параметри!$K$25,0)</f>
        <v>0</v>
      </c>
      <c r="BM1170" s="40">
        <f>ROUNDUP('Дані з ДІСО'!X1170/Параметри!$K$25,0)</f>
        <v>0</v>
      </c>
      <c r="BN1170" s="40">
        <f>(BK1170*Параметри!$K$34+BL1170*Параметри!$L$34+BM1170*Параметри!$M$34)/18</f>
        <v>0</v>
      </c>
      <c r="BO1170" s="40">
        <f>IF(K1170=0,0,'Дані з ДІСО'!AC1170/K1170)</f>
        <v>0</v>
      </c>
      <c r="BP1170" s="29">
        <f>(1+0.25*BO1170)*BN1170*Параметри!$K$51</f>
        <v>0</v>
      </c>
      <c r="BQ1170" s="29">
        <f>BP1170*'Коефіцієнти АТО'!U1170</f>
        <v>0</v>
      </c>
      <c r="BR1170" s="29">
        <f>K1170*(1+0.25*BO1170)*Параметри!$K$66*Параметри!$K$20/1000</f>
        <v>0</v>
      </c>
      <c r="BS1170" s="29">
        <f>(1+0.25*BO1170)*K1170*'Коефіцієнти АТО'!S1170*Параметри!$K$20/1000</f>
        <v>0</v>
      </c>
      <c r="BT1170" s="29">
        <f t="shared" si="169"/>
        <v>0</v>
      </c>
      <c r="BU1170" s="40">
        <f>ROUNDUP('Дані з ДІСО'!AG1170/Параметри!$K$71,0)</f>
        <v>0</v>
      </c>
      <c r="BV1170" s="40">
        <f t="shared" si="170"/>
        <v>0</v>
      </c>
      <c r="BW1170" s="40">
        <f>IF('Дані з ДІСО'!AG1170=0,0,'Дані з ДІСО'!AJ1170/'Дані з ДІСО'!AG1170)</f>
        <v>0</v>
      </c>
      <c r="BX1170" s="29">
        <f>BV1170*(1+0.25*BW1170)*Параметри!$K$51</f>
        <v>0</v>
      </c>
      <c r="BY1170" s="29">
        <f>ROUND(IF(Параметри!$K$77="No",CC1170,CC1170*Параметри!$K$78)+AG1170,1)</f>
        <v>51481</v>
      </c>
      <c r="BZ1170" s="29">
        <f>ROUND(IF(Параметри!$K$77="No",BF1170,BF1170*Параметри!$K$78),1)</f>
        <v>0</v>
      </c>
      <c r="CA1170" s="29">
        <f>ROUND(IF(Параметри!$K$77="No",BI1170,BI1170*Параметри!$K$78),1)</f>
        <v>0</v>
      </c>
      <c r="CB1170" s="29">
        <f>ROUND(IF(Параметри!$K$77="No",BJ1170,BJ1170*Параметри!$K$78),1)</f>
        <v>0</v>
      </c>
      <c r="CC1170" s="29">
        <f t="shared" si="164"/>
        <v>57201.161644360676</v>
      </c>
    </row>
    <row r="1171" spans="1:81">
      <c r="A1171" s="9">
        <v>1170</v>
      </c>
      <c r="B1171" s="9" t="s">
        <v>3151</v>
      </c>
      <c r="C1171" s="9" t="s">
        <v>3151</v>
      </c>
      <c r="D1171" s="9" t="s">
        <v>4172</v>
      </c>
      <c r="E1171" s="9" t="s">
        <v>29</v>
      </c>
      <c r="F1171" s="9" t="s">
        <v>4216</v>
      </c>
      <c r="G1171" s="9" t="s">
        <v>2431</v>
      </c>
      <c r="H1171" s="29">
        <f>SUM('Дані з ДІСО'!J1171:L1171)</f>
        <v>3107</v>
      </c>
      <c r="I1171" s="29">
        <f>SUM('Дані з ДІСО'!G1171:I1171)</f>
        <v>171</v>
      </c>
      <c r="J1171" s="29">
        <f>SUM('Дані з ДІСО'!P1171:R1171)</f>
        <v>0</v>
      </c>
      <c r="K1171" s="29">
        <f>SUM('Дані з ДІСО'!V1171:X1171)</f>
        <v>0</v>
      </c>
      <c r="L1171" s="40">
        <f>ROUNDUP('Дані з ДІСО'!J1171/'Коефіцієнти АТО'!$R1171,0)</f>
        <v>53</v>
      </c>
      <c r="M1171" s="40">
        <f>ROUNDUP('Дані з ДІСО'!K1171/'Коефіцієнти АТО'!$R1171,0)</f>
        <v>75</v>
      </c>
      <c r="N1171" s="40">
        <f>ROUNDUP('Дані з ДІСО'!L1171/'Коефіцієнти АТО'!$R1171,0)</f>
        <v>18</v>
      </c>
      <c r="O1171" s="59">
        <f>(L1171*Параметри!$K$32+M1171*Параметри!$L$32+N1171*Параметри!$M$32)/18</f>
        <v>239.47222222222223</v>
      </c>
      <c r="P1171" s="41">
        <f>IF(H1171=0,"",'Дані з ДІСО'!Y1171/H1171)</f>
        <v>0</v>
      </c>
      <c r="Q1171" s="29">
        <f>IF(H1171=0,"",(1+0.25*P1171)*O1171*Параметри!$K$51)</f>
        <v>49048.751068868223</v>
      </c>
      <c r="R1171" s="29">
        <f>IF(H1171=0,"",Q1171*'Коефіцієнти АТО'!T1171)</f>
        <v>3678.6563301651167</v>
      </c>
      <c r="S1171" s="29">
        <f>IF(H1171=0,"",H1171*(1+0.25*P1171)*Параметри!$K$66*Параметри!$K$20/1000)</f>
        <v>0</v>
      </c>
      <c r="T1171" s="29">
        <f>IF(H1171=0,"",H1171*(1+0.25*P1171)*'Коефіцієнти АТО'!$S1171*Параметри!$K$20/1000)</f>
        <v>9757.7713957983269</v>
      </c>
      <c r="U1171" s="29">
        <f t="shared" si="165"/>
        <v>62485.178794831671</v>
      </c>
      <c r="V1171" s="29">
        <f t="shared" si="166"/>
        <v>62485.178794831671</v>
      </c>
      <c r="W1171" s="40">
        <f>ROUNDUP('Дані з ДІСО'!P1171/Параметри!$K$24,0)</f>
        <v>0</v>
      </c>
      <c r="X1171" s="40">
        <f>ROUNDUP('Дані з ДІСО'!Q1171/Параметри!$K$24,0)</f>
        <v>0</v>
      </c>
      <c r="Y1171" s="40">
        <f>ROUNDUP('Дані з ДІСО'!R1171/Параметри!$K$24,0)</f>
        <v>0</v>
      </c>
      <c r="Z1171" s="59">
        <f>(W1171*Параметри!$K$33+X1171*Параметри!$L$33+Y1171*Параметри!$M$33)/18</f>
        <v>0</v>
      </c>
      <c r="AA1171" s="41">
        <f>IF(J1171=0,0,'Дані з ДІСО'!AA1171/J1171)</f>
        <v>0</v>
      </c>
      <c r="AB1171" s="29">
        <f>(1+0.25*AA1171)*Z1171*Параметри!$K$51</f>
        <v>0</v>
      </c>
      <c r="AC1171" s="29">
        <f>AB1171*'Коефіцієнти АТО'!U1171</f>
        <v>0</v>
      </c>
      <c r="AD1171" s="29">
        <f>J1171*(1+0.25*AA1171)*Параметри!$K$66*Параметри!$K$20/1000</f>
        <v>0</v>
      </c>
      <c r="AE1171" s="29">
        <f>(1+0.25*AA1171)*J1171*'Коефіцієнти АТО'!S1171*Параметри!$K$20/1000</f>
        <v>0</v>
      </c>
      <c r="AF1171" s="29">
        <f t="shared" si="162"/>
        <v>0</v>
      </c>
      <c r="AG1171" s="29">
        <v>0</v>
      </c>
      <c r="AH1171" s="40">
        <v>4</v>
      </c>
      <c r="AI1171" s="40">
        <v>0</v>
      </c>
      <c r="AJ1171" s="40">
        <f t="shared" si="163"/>
        <v>0</v>
      </c>
      <c r="AK1171" s="29">
        <f>(AH1171+AI1171)*(1+0.25*AJ1171)*Параметри!$K$53</f>
        <v>717.71710278400019</v>
      </c>
      <c r="AL1171" s="29">
        <f>ROUNDUP(('Дані з ДІСО'!AU1171+'Дані з ДІСО'!AW1171)/Параметри!$K$28,0)</f>
        <v>0</v>
      </c>
      <c r="AM1171" s="64">
        <f>AL1171*Параметри!$M$35/18</f>
        <v>0</v>
      </c>
      <c r="AN1171" s="29">
        <f>IF(AL1171=0,0,'Дані з ДІСО'!AW1171/SUM('Дані з ДІСО'!AU1171,'Дані з ДІСО'!AW1171))</f>
        <v>0</v>
      </c>
      <c r="AO1171" s="29">
        <f>(1+0.25*AN1171)*AM1171*Параметри!$K$51</f>
        <v>0</v>
      </c>
      <c r="AP1171" s="40">
        <f>ROUNDUP(('Дані з ДІСО'!AE1171+'Дані не з ДІСО'!E1171+'Дані не з ДІСО'!G1171)/Параметри!$K$69,0)</f>
        <v>0</v>
      </c>
      <c r="AQ1171" s="40">
        <f t="shared" si="167"/>
        <v>0</v>
      </c>
      <c r="AR1171" s="40">
        <f>IF(AP1171=0,0,('Дані з ДІСО'!AH1171+'Дані не з ДІСО'!G1171)/('Дані з ДІСО'!AE1171+'Дані не з ДІСО'!E1171+'Дані не з ДІСО'!G1171))</f>
        <v>0</v>
      </c>
      <c r="AS1171" s="29">
        <f>AQ1171*(1+0.25*AR1171)*Параметри!$K$51</f>
        <v>0</v>
      </c>
      <c r="AT1171" s="40">
        <f>ROUNDUP('Дані з ДІСО'!AF1171/Параметри!$K$70,0)</f>
        <v>0</v>
      </c>
      <c r="AU1171" s="40">
        <f t="shared" si="168"/>
        <v>0</v>
      </c>
      <c r="AV1171" s="40">
        <f>IF(AT1171=0,0,'Дані з ДІСО'!AI1171/'Дані з ДІСО'!AF1171)</f>
        <v>0</v>
      </c>
      <c r="AW1171" s="29">
        <f>AU1171*(1+0.25*AV1171)*Параметри!$K$51</f>
        <v>0</v>
      </c>
      <c r="AX1171" s="40">
        <f>ROUNDUP('Дані з ДІСО'!AR1171/Параметри!$K$29,0)</f>
        <v>0</v>
      </c>
      <c r="AY1171" s="40">
        <f>ROUNDUP('Дані з ДІСО'!AS1171/Параметри!$K$29,0)</f>
        <v>0</v>
      </c>
      <c r="AZ1171" s="40">
        <f>ROUNDUP('Дані з ДІСО'!AT1171/Параметри!$K$29,0)</f>
        <v>0</v>
      </c>
      <c r="BA1171" s="64">
        <f>(AX1171*Параметри!$K$32+AY1171*Параметри!$L$32+AZ1171*Параметри!$M$32)/18</f>
        <v>0</v>
      </c>
      <c r="BB1171" s="29">
        <f>(BA1171*Параметри!$K$51+SUM('Дані з ДІСО'!AR1171:AT1171)*Параметри!$K$48*Параметри!$K$20/1000)*Параметри!$K$74</f>
        <v>0</v>
      </c>
      <c r="BC1171" s="40">
        <f>ROUNDUP(('Дані не з ДІСО'!I1171+'Дані не з ДІСО'!K1171)/Параметри!$K$26,0)</f>
        <v>0</v>
      </c>
      <c r="BD1171" s="29">
        <f>BC1171*Параметри!$M$36/18</f>
        <v>0</v>
      </c>
      <c r="BE1171" s="40">
        <f>IF(BC1171=0,0,'Дані не з ДІСО'!K1171/('Дані не з ДІСО'!I1171+'Дані не з ДІСО'!K1171))</f>
        <v>0</v>
      </c>
      <c r="BF1171" s="29">
        <f>(1+0.25*BE1171)*BD1171*Параметри!$K$51</f>
        <v>0</v>
      </c>
      <c r="BG1171" s="40">
        <f>ROUNDUP('Дані не з ДІСО'!M1171/Параметри!$K$27,0)</f>
        <v>0</v>
      </c>
      <c r="BH1171" s="40">
        <f>BG1171*Параметри!$M$37/18</f>
        <v>0</v>
      </c>
      <c r="BI1171" s="29">
        <f>BH1171*Параметри!$K$51</f>
        <v>0</v>
      </c>
      <c r="BJ1171" s="29">
        <f>'Дані не з ДІСО'!N1171*Параметри!$K$76</f>
        <v>0</v>
      </c>
      <c r="BK1171" s="40">
        <f>ROUNDUP('Дані з ДІСО'!V1171/Параметри!$K$25,0)</f>
        <v>0</v>
      </c>
      <c r="BL1171" s="40">
        <f>ROUNDUP('Дані з ДІСО'!W1171/Параметри!$K$25,0)</f>
        <v>0</v>
      </c>
      <c r="BM1171" s="40">
        <f>ROUNDUP('Дані з ДІСО'!X1171/Параметри!$K$25,0)</f>
        <v>0</v>
      </c>
      <c r="BN1171" s="40">
        <f>(BK1171*Параметри!$K$34+BL1171*Параметри!$L$34+BM1171*Параметри!$M$34)/18</f>
        <v>0</v>
      </c>
      <c r="BO1171" s="40">
        <f>IF(K1171=0,0,'Дані з ДІСО'!AC1171/K1171)</f>
        <v>0</v>
      </c>
      <c r="BP1171" s="29">
        <f>(1+0.25*BO1171)*BN1171*Параметри!$K$51</f>
        <v>0</v>
      </c>
      <c r="BQ1171" s="29">
        <f>BP1171*'Коефіцієнти АТО'!U1171</f>
        <v>0</v>
      </c>
      <c r="BR1171" s="29">
        <f>K1171*(1+0.25*BO1171)*Параметри!$K$66*Параметри!$K$20/1000</f>
        <v>0</v>
      </c>
      <c r="BS1171" s="29">
        <f>(1+0.25*BO1171)*K1171*'Коефіцієнти АТО'!S1171*Параметри!$K$20/1000</f>
        <v>0</v>
      </c>
      <c r="BT1171" s="29">
        <f t="shared" si="169"/>
        <v>0</v>
      </c>
      <c r="BU1171" s="40">
        <f>ROUNDUP('Дані з ДІСО'!AG1171/Параметри!$K$71,0)</f>
        <v>0</v>
      </c>
      <c r="BV1171" s="40">
        <f t="shared" si="170"/>
        <v>0</v>
      </c>
      <c r="BW1171" s="40">
        <f>IF('Дані з ДІСО'!AG1171=0,0,'Дані з ДІСО'!AJ1171/'Дані з ДІСО'!AG1171)</f>
        <v>0</v>
      </c>
      <c r="BX1171" s="29">
        <f>BV1171*(1+0.25*BW1171)*Параметри!$K$51</f>
        <v>0</v>
      </c>
      <c r="BY1171" s="29">
        <f>ROUND(IF(Параметри!$K$77="No",CC1171,CC1171*Параметри!$K$78)+AG1171,1)</f>
        <v>56882.6</v>
      </c>
      <c r="BZ1171" s="29">
        <f>ROUND(IF(Параметри!$K$77="No",BF1171,BF1171*Параметри!$K$78),1)</f>
        <v>0</v>
      </c>
      <c r="CA1171" s="29">
        <f>ROUND(IF(Параметри!$K$77="No",BI1171,BI1171*Параметри!$K$78),1)</f>
        <v>0</v>
      </c>
      <c r="CB1171" s="29">
        <f>ROUND(IF(Параметри!$K$77="No",BJ1171,BJ1171*Параметри!$K$78),1)</f>
        <v>0</v>
      </c>
      <c r="CC1171" s="29">
        <f t="shared" si="164"/>
        <v>63202.895897615672</v>
      </c>
    </row>
    <row r="1172" spans="1:81">
      <c r="A1172" s="9">
        <v>1171</v>
      </c>
      <c r="B1172" s="9" t="s">
        <v>3176</v>
      </c>
      <c r="C1172" s="9" t="s">
        <v>3146</v>
      </c>
      <c r="D1172" s="9" t="s">
        <v>4172</v>
      </c>
      <c r="E1172" s="9" t="s">
        <v>78</v>
      </c>
      <c r="F1172" s="9" t="s">
        <v>4217</v>
      </c>
      <c r="G1172" s="9" t="s">
        <v>2433</v>
      </c>
      <c r="H1172" s="29">
        <f>SUM('Дані з ДІСО'!J1172:L1172)</f>
        <v>107273</v>
      </c>
      <c r="I1172" s="29">
        <f>SUM('Дані з ДІСО'!G1172:I1172)</f>
        <v>4096</v>
      </c>
      <c r="J1172" s="29">
        <f>SUM('Дані з ДІСО'!P1172:R1172)</f>
        <v>165</v>
      </c>
      <c r="K1172" s="29">
        <f>SUM('Дані з ДІСО'!V1172:X1172)</f>
        <v>0</v>
      </c>
      <c r="L1172" s="40">
        <f>ROUNDUP('Дані з ДІСО'!J1172/'Коефіцієнти АТО'!$R1172,0)</f>
        <v>1436</v>
      </c>
      <c r="M1172" s="40">
        <f>ROUNDUP('Дані з ДІСО'!K1172/'Коефіцієнти АТО'!$R1172,0)</f>
        <v>1994</v>
      </c>
      <c r="N1172" s="40">
        <f>ROUNDUP('Дані з ДІСО'!L1172/'Коефіцієнти АТО'!$R1172,0)</f>
        <v>473</v>
      </c>
      <c r="O1172" s="59">
        <f>(L1172*Параметри!$K$32+M1172*Параметри!$L$32+N1172*Параметри!$M$32)/18</f>
        <v>6390.1833333333334</v>
      </c>
      <c r="P1172" s="41">
        <f>IF(H1172=0,"",'Дані з ДІСО'!Y1172/H1172)</f>
        <v>0</v>
      </c>
      <c r="Q1172" s="29">
        <f>IF(H1172=0,"",(1+0.25*P1172)*O1172*Параметри!$K$51)</f>
        <v>1308838.6982530449</v>
      </c>
      <c r="R1172" s="29">
        <f>IF(H1172=0,"",Q1172*'Коефіцієнти АТО'!T1172)</f>
        <v>196325.80473795673</v>
      </c>
      <c r="S1172" s="29">
        <f>IF(H1172=0,"",H1172*(1+0.25*P1172)*Параметри!$K$66*Параметри!$K$20/1000)</f>
        <v>0</v>
      </c>
      <c r="T1172" s="29">
        <f>IF(H1172=0,"",H1172*(1+0.25*P1172)*'Коефіцієнти АТО'!$S1172*Параметри!$K$20/1000)</f>
        <v>234808.44282854849</v>
      </c>
      <c r="U1172" s="29">
        <f t="shared" si="165"/>
        <v>1739972.9458195502</v>
      </c>
      <c r="V1172" s="29">
        <f t="shared" si="166"/>
        <v>1739972.9458195502</v>
      </c>
      <c r="W1172" s="40">
        <f>ROUNDUP('Дані з ДІСО'!P1172/Параметри!$K$24,0)</f>
        <v>14</v>
      </c>
      <c r="X1172" s="40">
        <f>ROUNDUP('Дані з ДІСО'!Q1172/Параметри!$K$24,0)</f>
        <v>0</v>
      </c>
      <c r="Y1172" s="40">
        <f>ROUNDUP('Дані з ДІСО'!R1172/Параметри!$K$24,0)</f>
        <v>6</v>
      </c>
      <c r="Z1172" s="59">
        <f>(W1172*Параметри!$K$33+X1172*Параметри!$L$33+Y1172*Параметри!$M$33)/18</f>
        <v>40</v>
      </c>
      <c r="AA1172" s="41">
        <f>IF(J1172=0,0,'Дані з ДІСО'!AA1172/J1172)</f>
        <v>0</v>
      </c>
      <c r="AB1172" s="29">
        <f>(1+0.25*AA1172)*Z1172*Параметри!$K$51</f>
        <v>8192.8084374400005</v>
      </c>
      <c r="AC1172" s="29">
        <f>AB1172*'Коефіцієнти АТО'!U1172</f>
        <v>827.47365218144012</v>
      </c>
      <c r="AD1172" s="29">
        <f>J1172*(1+0.25*AA1172)*Параметри!$K$66*Параметри!$K$20/1000</f>
        <v>0</v>
      </c>
      <c r="AE1172" s="29">
        <f>(1+0.25*AA1172)*J1172*'Коефіцієнти АТО'!S1172*Параметри!$K$20/1000</f>
        <v>361.16630528381324</v>
      </c>
      <c r="AF1172" s="29">
        <f t="shared" si="162"/>
        <v>9381.4483949052537</v>
      </c>
      <c r="AG1172" s="29">
        <v>0</v>
      </c>
      <c r="AH1172" s="40">
        <v>141</v>
      </c>
      <c r="AI1172" s="40">
        <v>0</v>
      </c>
      <c r="AJ1172" s="40">
        <f t="shared" si="163"/>
        <v>0</v>
      </c>
      <c r="AK1172" s="29">
        <f>(AH1172+AI1172)*(1+0.25*AJ1172)*Параметри!$K$53</f>
        <v>25299.527873136005</v>
      </c>
      <c r="AL1172" s="29">
        <f>ROUNDUP(('Дані з ДІСО'!AU1172+'Дані з ДІСО'!AW1172)/Параметри!$K$28,0)</f>
        <v>11</v>
      </c>
      <c r="AM1172" s="64">
        <f>AL1172*Параметри!$M$35/18</f>
        <v>14.055555555555555</v>
      </c>
      <c r="AN1172" s="29">
        <f>IF(AL1172=0,0,'Дані з ДІСО'!AW1172/SUM('Дані з ДІСО'!AU1172,'Дані з ДІСО'!AW1172))</f>
        <v>0</v>
      </c>
      <c r="AO1172" s="29">
        <f>(1+0.25*AN1172)*AM1172*Параметри!$K$51</f>
        <v>2878.8618537115553</v>
      </c>
      <c r="AP1172" s="40">
        <f>ROUNDUP(('Дані з ДІСО'!AE1172+'Дані не з ДІСО'!E1172+'Дані не з ДІСО'!G1172)/Параметри!$K$69,0)</f>
        <v>0</v>
      </c>
      <c r="AQ1172" s="40">
        <f t="shared" si="167"/>
        <v>0</v>
      </c>
      <c r="AR1172" s="40">
        <f>IF(AP1172=0,0,('Дані з ДІСО'!AH1172+'Дані не з ДІСО'!G1172)/('Дані з ДІСО'!AE1172+'Дані не з ДІСО'!E1172+'Дані не з ДІСО'!G1172))</f>
        <v>0</v>
      </c>
      <c r="AS1172" s="29">
        <f>AQ1172*(1+0.25*AR1172)*Параметри!$K$51</f>
        <v>0</v>
      </c>
      <c r="AT1172" s="40">
        <f>ROUNDUP('Дані з ДІСО'!AF1172/Параметри!$K$70,0)</f>
        <v>0</v>
      </c>
      <c r="AU1172" s="40">
        <f t="shared" si="168"/>
        <v>0</v>
      </c>
      <c r="AV1172" s="40">
        <f>IF(AT1172=0,0,'Дані з ДІСО'!AI1172/'Дані з ДІСО'!AF1172)</f>
        <v>0</v>
      </c>
      <c r="AW1172" s="29">
        <f>AU1172*(1+0.25*AV1172)*Параметри!$K$51</f>
        <v>0</v>
      </c>
      <c r="AX1172" s="40">
        <f>ROUNDUP('Дані з ДІСО'!AR1172/Параметри!$K$29,0)</f>
        <v>0</v>
      </c>
      <c r="AY1172" s="40">
        <f>ROUNDUP('Дані з ДІСО'!AS1172/Параметри!$K$29,0)</f>
        <v>0</v>
      </c>
      <c r="AZ1172" s="40">
        <f>ROUNDUP('Дані з ДІСО'!AT1172/Параметри!$K$29,0)</f>
        <v>0</v>
      </c>
      <c r="BA1172" s="64">
        <f>(AX1172*Параметри!$K$32+AY1172*Параметри!$L$32+AZ1172*Параметри!$M$32)/18</f>
        <v>0</v>
      </c>
      <c r="BB1172" s="29">
        <f>(BA1172*Параметри!$K$51+SUM('Дані з ДІСО'!AR1172:AT1172)*Параметри!$K$48*Параметри!$K$20/1000)*Параметри!$K$74</f>
        <v>0</v>
      </c>
      <c r="BC1172" s="40">
        <f>ROUNDUP(('Дані не з ДІСО'!I1172+'Дані не з ДІСО'!K1172)/Параметри!$K$26,0)</f>
        <v>191</v>
      </c>
      <c r="BD1172" s="29">
        <f>BC1172*Параметри!$M$36/18</f>
        <v>297.11111111111109</v>
      </c>
      <c r="BE1172" s="40">
        <f>IF(BC1172=0,0,'Дані не з ДІСО'!K1172/('Дані не з ДІСО'!I1172+'Дані не з ДІСО'!K1172))</f>
        <v>0</v>
      </c>
      <c r="BF1172" s="29">
        <f>(1+0.25*BE1172)*BD1172*Параметри!$K$51</f>
        <v>60854.360449207103</v>
      </c>
      <c r="BG1172" s="40">
        <f>ROUNDUP('Дані не з ДІСО'!M1172/Параметри!$K$27,0)</f>
        <v>0</v>
      </c>
      <c r="BH1172" s="40">
        <f>BG1172*Параметри!$M$37/18</f>
        <v>0</v>
      </c>
      <c r="BI1172" s="29">
        <f>BH1172*Параметри!$K$51</f>
        <v>0</v>
      </c>
      <c r="BJ1172" s="29">
        <f>'Дані не з ДІСО'!N1172*Параметри!$K$76</f>
        <v>0</v>
      </c>
      <c r="BK1172" s="40">
        <f>ROUNDUP('Дані з ДІСО'!V1172/Параметри!$K$25,0)</f>
        <v>0</v>
      </c>
      <c r="BL1172" s="40">
        <f>ROUNDUP('Дані з ДІСО'!W1172/Параметри!$K$25,0)</f>
        <v>0</v>
      </c>
      <c r="BM1172" s="40">
        <f>ROUNDUP('Дані з ДІСО'!X1172/Параметри!$K$25,0)</f>
        <v>0</v>
      </c>
      <c r="BN1172" s="40">
        <f>(BK1172*Параметри!$K$34+BL1172*Параметри!$L$34+BM1172*Параметри!$M$34)/18</f>
        <v>0</v>
      </c>
      <c r="BO1172" s="40">
        <f>IF(K1172=0,0,'Дані з ДІСО'!AC1172/K1172)</f>
        <v>0</v>
      </c>
      <c r="BP1172" s="29">
        <f>(1+0.25*BO1172)*BN1172*Параметри!$K$51</f>
        <v>0</v>
      </c>
      <c r="BQ1172" s="29">
        <f>BP1172*'Коефіцієнти АТО'!U1172</f>
        <v>0</v>
      </c>
      <c r="BR1172" s="29">
        <f>K1172*(1+0.25*BO1172)*Параметри!$K$66*Параметри!$K$20/1000</f>
        <v>0</v>
      </c>
      <c r="BS1172" s="29">
        <f>(1+0.25*BO1172)*K1172*'Коефіцієнти АТО'!S1172*Параметри!$K$20/1000</f>
        <v>0</v>
      </c>
      <c r="BT1172" s="29">
        <f t="shared" si="169"/>
        <v>0</v>
      </c>
      <c r="BU1172" s="40">
        <f>ROUNDUP('Дані з ДІСО'!AG1172/Параметри!$K$71,0)</f>
        <v>0</v>
      </c>
      <c r="BV1172" s="40">
        <f t="shared" si="170"/>
        <v>0</v>
      </c>
      <c r="BW1172" s="40">
        <f>IF('Дані з ДІСО'!AG1172=0,0,'Дані з ДІСО'!AJ1172/'Дані з ДІСО'!AG1172)</f>
        <v>0</v>
      </c>
      <c r="BX1172" s="29">
        <f>BV1172*(1+0.25*BW1172)*Параметри!$K$51</f>
        <v>0</v>
      </c>
      <c r="BY1172" s="29">
        <f>ROUND(IF(Параметри!$K$77="No",CC1172,CC1172*Параметри!$K$78)+AG1172,1)</f>
        <v>1599779.5</v>
      </c>
      <c r="BZ1172" s="29">
        <f>ROUND(IF(Параметри!$K$77="No",BF1172,BF1172*Параметри!$K$78),1)</f>
        <v>54768.9</v>
      </c>
      <c r="CA1172" s="29">
        <f>ROUND(IF(Параметри!$K$77="No",BI1172,BI1172*Параметри!$K$78),1)</f>
        <v>0</v>
      </c>
      <c r="CB1172" s="29">
        <f>ROUND(IF(Параметри!$K$77="No",BJ1172,BJ1172*Параметри!$K$78),1)</f>
        <v>0</v>
      </c>
      <c r="CC1172" s="29">
        <f t="shared" si="164"/>
        <v>1777532.7839413031</v>
      </c>
    </row>
    <row r="1173" spans="1:81">
      <c r="A1173" s="9">
        <v>1172</v>
      </c>
      <c r="B1173" s="9" t="s">
        <v>3176</v>
      </c>
      <c r="C1173" s="9" t="s">
        <v>3146</v>
      </c>
      <c r="D1173" s="9" t="s">
        <v>4172</v>
      </c>
      <c r="E1173" s="9" t="s">
        <v>78</v>
      </c>
      <c r="F1173" s="9" t="s">
        <v>4218</v>
      </c>
      <c r="G1173" s="9" t="s">
        <v>2435</v>
      </c>
      <c r="H1173" s="29">
        <f>SUM('Дані з ДІСО'!J1173:L1173)</f>
        <v>3429</v>
      </c>
      <c r="I1173" s="29">
        <f>SUM('Дані з ДІСО'!G1173:I1173)</f>
        <v>148</v>
      </c>
      <c r="J1173" s="29">
        <f>SUM('Дані з ДІСО'!P1173:R1173)</f>
        <v>0</v>
      </c>
      <c r="K1173" s="29">
        <f>SUM('Дані з ДІСО'!V1173:X1173)</f>
        <v>0</v>
      </c>
      <c r="L1173" s="40">
        <f>ROUNDUP('Дані з ДІСО'!J1173/'Коефіцієнти АТО'!$R1173,0)</f>
        <v>48</v>
      </c>
      <c r="M1173" s="40">
        <f>ROUNDUP('Дані з ДІСО'!K1173/'Коефіцієнти АТО'!$R1173,0)</f>
        <v>78</v>
      </c>
      <c r="N1173" s="40">
        <f>ROUNDUP('Дані з ДІСО'!L1173/'Коефіцієнти АТО'!$R1173,0)</f>
        <v>18</v>
      </c>
      <c r="O1173" s="59">
        <f>(L1173*Параметри!$K$32+M1173*Параметри!$L$32+N1173*Параметри!$M$32)/18</f>
        <v>238.53333333333336</v>
      </c>
      <c r="P1173" s="41">
        <f>IF(H1173=0,"",'Дані з ДІСО'!Y1173/H1173)</f>
        <v>0</v>
      </c>
      <c r="Q1173" s="29">
        <f>IF(H1173=0,"",(1+0.25*P1173)*O1173*Параметри!$K$51)</f>
        <v>48856.447648600537</v>
      </c>
      <c r="R1173" s="29">
        <f>IF(H1173=0,"",Q1173*'Коефіцієнти АТО'!T1173)</f>
        <v>4885.6447648600542</v>
      </c>
      <c r="S1173" s="29">
        <f>IF(H1173=0,"",H1173*(1+0.25*P1173)*Параметри!$K$66*Параметри!$K$20/1000)</f>
        <v>0</v>
      </c>
      <c r="T1173" s="29">
        <f>IF(H1173=0,"",H1173*(1+0.25*P1173)*'Коефіцієнти АТО'!$S1173*Параметри!$K$20/1000)</f>
        <v>7505.6924898072466</v>
      </c>
      <c r="U1173" s="29">
        <f t="shared" si="165"/>
        <v>61247.784903267835</v>
      </c>
      <c r="V1173" s="29">
        <f t="shared" si="166"/>
        <v>61247.784903267835</v>
      </c>
      <c r="W1173" s="40">
        <f>ROUNDUP('Дані з ДІСО'!P1173/Параметри!$K$24,0)</f>
        <v>0</v>
      </c>
      <c r="X1173" s="40">
        <f>ROUNDUP('Дані з ДІСО'!Q1173/Параметри!$K$24,0)</f>
        <v>0</v>
      </c>
      <c r="Y1173" s="40">
        <f>ROUNDUP('Дані з ДІСО'!R1173/Параметри!$K$24,0)</f>
        <v>0</v>
      </c>
      <c r="Z1173" s="59">
        <f>(W1173*Параметри!$K$33+X1173*Параметри!$L$33+Y1173*Параметри!$M$33)/18</f>
        <v>0</v>
      </c>
      <c r="AA1173" s="41">
        <f>IF(J1173=0,0,'Дані з ДІСО'!AA1173/J1173)</f>
        <v>0</v>
      </c>
      <c r="AB1173" s="29">
        <f>(1+0.25*AA1173)*Z1173*Параметри!$K$51</f>
        <v>0</v>
      </c>
      <c r="AC1173" s="29">
        <f>AB1173*'Коефіцієнти АТО'!U1173</f>
        <v>0</v>
      </c>
      <c r="AD1173" s="29">
        <f>J1173*(1+0.25*AA1173)*Параметри!$K$66*Параметри!$K$20/1000</f>
        <v>0</v>
      </c>
      <c r="AE1173" s="29">
        <f>(1+0.25*AA1173)*J1173*'Коефіцієнти АТО'!S1173*Параметри!$K$20/1000</f>
        <v>0</v>
      </c>
      <c r="AF1173" s="29">
        <f t="shared" si="162"/>
        <v>0</v>
      </c>
      <c r="AG1173" s="29">
        <v>0</v>
      </c>
      <c r="AH1173" s="40">
        <v>37</v>
      </c>
      <c r="AI1173" s="40">
        <v>0</v>
      </c>
      <c r="AJ1173" s="40">
        <f t="shared" si="163"/>
        <v>0</v>
      </c>
      <c r="AK1173" s="29">
        <f>(AH1173+AI1173)*(1+0.25*AJ1173)*Параметри!$K$53</f>
        <v>6638.8832007520014</v>
      </c>
      <c r="AL1173" s="29">
        <f>ROUNDUP(('Дані з ДІСО'!AU1173+'Дані з ДІСО'!AW1173)/Параметри!$K$28,0)</f>
        <v>0</v>
      </c>
      <c r="AM1173" s="64">
        <f>AL1173*Параметри!$M$35/18</f>
        <v>0</v>
      </c>
      <c r="AN1173" s="29">
        <f>IF(AL1173=0,0,'Дані з ДІСО'!AW1173/SUM('Дані з ДІСО'!AU1173,'Дані з ДІСО'!AW1173))</f>
        <v>0</v>
      </c>
      <c r="AO1173" s="29">
        <f>(1+0.25*AN1173)*AM1173*Параметри!$K$51</f>
        <v>0</v>
      </c>
      <c r="AP1173" s="40">
        <f>ROUNDUP(('Дані з ДІСО'!AE1173+'Дані не з ДІСО'!E1173+'Дані не з ДІСО'!G1173)/Параметри!$K$69,0)</f>
        <v>0</v>
      </c>
      <c r="AQ1173" s="40">
        <f t="shared" si="167"/>
        <v>0</v>
      </c>
      <c r="AR1173" s="40">
        <f>IF(AP1173=0,0,('Дані з ДІСО'!AH1173+'Дані не з ДІСО'!G1173)/('Дані з ДІСО'!AE1173+'Дані не з ДІСО'!E1173+'Дані не з ДІСО'!G1173))</f>
        <v>0</v>
      </c>
      <c r="AS1173" s="29">
        <f>AQ1173*(1+0.25*AR1173)*Параметри!$K$51</f>
        <v>0</v>
      </c>
      <c r="AT1173" s="40">
        <f>ROUNDUP('Дані з ДІСО'!AF1173/Параметри!$K$70,0)</f>
        <v>0</v>
      </c>
      <c r="AU1173" s="40">
        <f t="shared" si="168"/>
        <v>0</v>
      </c>
      <c r="AV1173" s="40">
        <f>IF(AT1173=0,0,'Дані з ДІСО'!AI1173/'Дані з ДІСО'!AF1173)</f>
        <v>0</v>
      </c>
      <c r="AW1173" s="29">
        <f>AU1173*(1+0.25*AV1173)*Параметри!$K$51</f>
        <v>0</v>
      </c>
      <c r="AX1173" s="40">
        <f>ROUNDUP('Дані з ДІСО'!AR1173/Параметри!$K$29,0)</f>
        <v>0</v>
      </c>
      <c r="AY1173" s="40">
        <f>ROUNDUP('Дані з ДІСО'!AS1173/Параметри!$K$29,0)</f>
        <v>0</v>
      </c>
      <c r="AZ1173" s="40">
        <f>ROUNDUP('Дані з ДІСО'!AT1173/Параметри!$K$29,0)</f>
        <v>0</v>
      </c>
      <c r="BA1173" s="64">
        <f>(AX1173*Параметри!$K$32+AY1173*Параметри!$L$32+AZ1173*Параметри!$M$32)/18</f>
        <v>0</v>
      </c>
      <c r="BB1173" s="29">
        <f>(BA1173*Параметри!$K$51+SUM('Дані з ДІСО'!AR1173:AT1173)*Параметри!$K$48*Параметри!$K$20/1000)*Параметри!$K$74</f>
        <v>0</v>
      </c>
      <c r="BC1173" s="40">
        <f>ROUNDUP(('Дані не з ДІСО'!I1173+'Дані не з ДІСО'!K1173)/Параметри!$K$26,0)</f>
        <v>0</v>
      </c>
      <c r="BD1173" s="29">
        <f>BC1173*Параметри!$M$36/18</f>
        <v>0</v>
      </c>
      <c r="BE1173" s="40">
        <f>IF(BC1173=0,0,'Дані не з ДІСО'!K1173/('Дані не з ДІСО'!I1173+'Дані не з ДІСО'!K1173))</f>
        <v>0</v>
      </c>
      <c r="BF1173" s="29">
        <f>(1+0.25*BE1173)*BD1173*Параметри!$K$51</f>
        <v>0</v>
      </c>
      <c r="BG1173" s="40">
        <f>ROUNDUP('Дані не з ДІСО'!M1173/Параметри!$K$27,0)</f>
        <v>0</v>
      </c>
      <c r="BH1173" s="40">
        <f>BG1173*Параметри!$M$37/18</f>
        <v>0</v>
      </c>
      <c r="BI1173" s="29">
        <f>BH1173*Параметри!$K$51</f>
        <v>0</v>
      </c>
      <c r="BJ1173" s="29">
        <f>'Дані не з ДІСО'!N1173*Параметри!$K$76</f>
        <v>0</v>
      </c>
      <c r="BK1173" s="40">
        <f>ROUNDUP('Дані з ДІСО'!V1173/Параметри!$K$25,0)</f>
        <v>0</v>
      </c>
      <c r="BL1173" s="40">
        <f>ROUNDUP('Дані з ДІСО'!W1173/Параметри!$K$25,0)</f>
        <v>0</v>
      </c>
      <c r="BM1173" s="40">
        <f>ROUNDUP('Дані з ДІСО'!X1173/Параметри!$K$25,0)</f>
        <v>0</v>
      </c>
      <c r="BN1173" s="40">
        <f>(BK1173*Параметри!$K$34+BL1173*Параметри!$L$34+BM1173*Параметри!$M$34)/18</f>
        <v>0</v>
      </c>
      <c r="BO1173" s="40">
        <f>IF(K1173=0,0,'Дані з ДІСО'!AC1173/K1173)</f>
        <v>0</v>
      </c>
      <c r="BP1173" s="29">
        <f>(1+0.25*BO1173)*BN1173*Параметри!$K$51</f>
        <v>0</v>
      </c>
      <c r="BQ1173" s="29">
        <f>BP1173*'Коефіцієнти АТО'!U1173</f>
        <v>0</v>
      </c>
      <c r="BR1173" s="29">
        <f>K1173*(1+0.25*BO1173)*Параметри!$K$66*Параметри!$K$20/1000</f>
        <v>0</v>
      </c>
      <c r="BS1173" s="29">
        <f>(1+0.25*BO1173)*K1173*'Коефіцієнти АТО'!S1173*Параметри!$K$20/1000</f>
        <v>0</v>
      </c>
      <c r="BT1173" s="29">
        <f t="shared" si="169"/>
        <v>0</v>
      </c>
      <c r="BU1173" s="40">
        <f>ROUNDUP('Дані з ДІСО'!AG1173/Параметри!$K$71,0)</f>
        <v>0</v>
      </c>
      <c r="BV1173" s="40">
        <f t="shared" si="170"/>
        <v>0</v>
      </c>
      <c r="BW1173" s="40">
        <f>IF('Дані з ДІСО'!AG1173=0,0,'Дані з ДІСО'!AJ1173/'Дані з ДІСО'!AG1173)</f>
        <v>0</v>
      </c>
      <c r="BX1173" s="29">
        <f>BV1173*(1+0.25*BW1173)*Параметри!$K$51</f>
        <v>0</v>
      </c>
      <c r="BY1173" s="29">
        <f>ROUND(IF(Параметри!$K$77="No",CC1173,CC1173*Параметри!$K$78)+AG1173,1)</f>
        <v>61098</v>
      </c>
      <c r="BZ1173" s="29">
        <f>ROUND(IF(Параметри!$K$77="No",BF1173,BF1173*Параметри!$K$78),1)</f>
        <v>0</v>
      </c>
      <c r="CA1173" s="29">
        <f>ROUND(IF(Параметри!$K$77="No",BI1173,BI1173*Параметри!$K$78),1)</f>
        <v>0</v>
      </c>
      <c r="CB1173" s="29">
        <f>ROUND(IF(Параметри!$K$77="No",BJ1173,BJ1173*Параметри!$K$78),1)</f>
        <v>0</v>
      </c>
      <c r="CC1173" s="29">
        <f t="shared" si="164"/>
        <v>67886.668104019831</v>
      </c>
    </row>
    <row r="1174" spans="1:81">
      <c r="A1174" s="9">
        <v>1173</v>
      </c>
      <c r="B1174" s="9" t="s">
        <v>3151</v>
      </c>
      <c r="C1174" s="9" t="s">
        <v>3151</v>
      </c>
      <c r="D1174" s="9" t="s">
        <v>4172</v>
      </c>
      <c r="E1174" s="9" t="s">
        <v>29</v>
      </c>
      <c r="F1174" s="9" t="s">
        <v>3859</v>
      </c>
      <c r="G1174" s="9" t="s">
        <v>2437</v>
      </c>
      <c r="H1174" s="29">
        <f>SUM('Дані з ДІСО'!J1174:L1174)</f>
        <v>1260</v>
      </c>
      <c r="I1174" s="29">
        <f>SUM('Дані з ДІСО'!G1174:I1174)</f>
        <v>101</v>
      </c>
      <c r="J1174" s="29">
        <f>SUM('Дані з ДІСО'!P1174:R1174)</f>
        <v>118</v>
      </c>
      <c r="K1174" s="29">
        <f>SUM('Дані з ДІСО'!V1174:X1174)</f>
        <v>0</v>
      </c>
      <c r="L1174" s="40">
        <f>ROUNDUP('Дані з ДІСО'!J1174/'Коефіцієнти АТО'!$R1174,0)</f>
        <v>31</v>
      </c>
      <c r="M1174" s="40">
        <f>ROUNDUP('Дані з ДІСО'!K1174/'Коефіцієнти АТО'!$R1174,0)</f>
        <v>52</v>
      </c>
      <c r="N1174" s="40">
        <f>ROUNDUP('Дані з ДІСО'!L1174/'Коефіцієнти АТО'!$R1174,0)</f>
        <v>13</v>
      </c>
      <c r="O1174" s="59">
        <f>(L1174*Параметри!$K$32+M1174*Параметри!$L$32+N1174*Параметри!$M$32)/18</f>
        <v>159.71666666666667</v>
      </c>
      <c r="P1174" s="41">
        <f>IF(H1174=0,"",'Дані з ДІСО'!Y1174/H1174)</f>
        <v>0</v>
      </c>
      <c r="Q1174" s="29">
        <f>IF(H1174=0,"",(1+0.25*P1174)*O1174*Параметри!$K$51)</f>
        <v>32713.201356661466</v>
      </c>
      <c r="R1174" s="29">
        <f>IF(H1174=0,"",Q1174*'Коефіцієнти АТО'!T1174)</f>
        <v>556.12442306324499</v>
      </c>
      <c r="S1174" s="29">
        <f>IF(H1174=0,"",H1174*(1+0.25*P1174)*Параметри!$K$66*Параметри!$K$20/1000)</f>
        <v>0</v>
      </c>
      <c r="T1174" s="29">
        <f>IF(H1174=0,"",H1174*(1+0.25*P1174)*'Коефіцієнти АТО'!$S1174*Параметри!$K$20/1000)</f>
        <v>5755.8203276851182</v>
      </c>
      <c r="U1174" s="29">
        <f t="shared" si="165"/>
        <v>39025.146107409833</v>
      </c>
      <c r="V1174" s="29">
        <f t="shared" si="166"/>
        <v>39025.146107409833</v>
      </c>
      <c r="W1174" s="40">
        <f>ROUNDUP('Дані з ДІСО'!P1174/Параметри!$K$24,0)</f>
        <v>9</v>
      </c>
      <c r="X1174" s="40">
        <f>ROUNDUP('Дані з ДІСО'!Q1174/Параметри!$K$24,0)</f>
        <v>5</v>
      </c>
      <c r="Y1174" s="40">
        <f>ROUNDUP('Дані з ДІСО'!R1174/Параметри!$K$24,0)</f>
        <v>0</v>
      </c>
      <c r="Z1174" s="59">
        <f>(W1174*Параметри!$K$33+X1174*Параметри!$L$33+Y1174*Параметри!$M$33)/18</f>
        <v>28</v>
      </c>
      <c r="AA1174" s="41">
        <f>IF(J1174=0,0,'Дані з ДІСО'!AA1174/J1174)</f>
        <v>0</v>
      </c>
      <c r="AB1174" s="29">
        <f>(1+0.25*AA1174)*Z1174*Параметри!$K$51</f>
        <v>5734.965906208</v>
      </c>
      <c r="AC1174" s="29">
        <f>AB1174*'Коефіцієнти АТО'!U1174</f>
        <v>269.543397591776</v>
      </c>
      <c r="AD1174" s="29">
        <f>J1174*(1+0.25*AA1174)*Параметри!$K$66*Параметри!$K$20/1000</f>
        <v>0</v>
      </c>
      <c r="AE1174" s="29">
        <f>(1+0.25*AA1174)*J1174*'Коефіцієнти АТО'!S1174*Параметри!$K$20/1000</f>
        <v>539.03714179908252</v>
      </c>
      <c r="AF1174" s="29">
        <f t="shared" si="162"/>
        <v>6543.5464455988586</v>
      </c>
      <c r="AG1174" s="29">
        <v>0</v>
      </c>
      <c r="AH1174" s="40">
        <v>9</v>
      </c>
      <c r="AI1174" s="40">
        <v>0</v>
      </c>
      <c r="AJ1174" s="40">
        <f t="shared" si="163"/>
        <v>0</v>
      </c>
      <c r="AK1174" s="29">
        <f>(AH1174+AI1174)*(1+0.25*AJ1174)*Параметри!$K$53</f>
        <v>1614.8634812640005</v>
      </c>
      <c r="AL1174" s="29">
        <f>ROUNDUP(('Дані з ДІСО'!AU1174+'Дані з ДІСО'!AW1174)/Параметри!$K$28,0)</f>
        <v>0</v>
      </c>
      <c r="AM1174" s="64">
        <f>AL1174*Параметри!$M$35/18</f>
        <v>0</v>
      </c>
      <c r="AN1174" s="29">
        <f>IF(AL1174=0,0,'Дані з ДІСО'!AW1174/SUM('Дані з ДІСО'!AU1174,'Дані з ДІСО'!AW1174))</f>
        <v>0</v>
      </c>
      <c r="AO1174" s="29">
        <f>(1+0.25*AN1174)*AM1174*Параметри!$K$51</f>
        <v>0</v>
      </c>
      <c r="AP1174" s="40">
        <f>ROUNDUP(('Дані з ДІСО'!AE1174+'Дані не з ДІСО'!E1174+'Дані не з ДІСО'!G1174)/Параметри!$K$69,0)</f>
        <v>0</v>
      </c>
      <c r="AQ1174" s="40">
        <f t="shared" si="167"/>
        <v>0</v>
      </c>
      <c r="AR1174" s="40">
        <f>IF(AP1174=0,0,('Дані з ДІСО'!AH1174+'Дані не з ДІСО'!G1174)/('Дані з ДІСО'!AE1174+'Дані не з ДІСО'!E1174+'Дані не з ДІСО'!G1174))</f>
        <v>0</v>
      </c>
      <c r="AS1174" s="29">
        <f>AQ1174*(1+0.25*AR1174)*Параметри!$K$51</f>
        <v>0</v>
      </c>
      <c r="AT1174" s="40">
        <f>ROUNDUP('Дані з ДІСО'!AF1174/Параметри!$K$70,0)</f>
        <v>0</v>
      </c>
      <c r="AU1174" s="40">
        <f t="shared" si="168"/>
        <v>0</v>
      </c>
      <c r="AV1174" s="40">
        <f>IF(AT1174=0,0,'Дані з ДІСО'!AI1174/'Дані з ДІСО'!AF1174)</f>
        <v>0</v>
      </c>
      <c r="AW1174" s="29">
        <f>AU1174*(1+0.25*AV1174)*Параметри!$K$51</f>
        <v>0</v>
      </c>
      <c r="AX1174" s="40">
        <f>ROUNDUP('Дані з ДІСО'!AR1174/Параметри!$K$29,0)</f>
        <v>0</v>
      </c>
      <c r="AY1174" s="40">
        <f>ROUNDUP('Дані з ДІСО'!AS1174/Параметри!$K$29,0)</f>
        <v>0</v>
      </c>
      <c r="AZ1174" s="40">
        <f>ROUNDUP('Дані з ДІСО'!AT1174/Параметри!$K$29,0)</f>
        <v>0</v>
      </c>
      <c r="BA1174" s="64">
        <f>(AX1174*Параметри!$K$32+AY1174*Параметри!$L$32+AZ1174*Параметри!$M$32)/18</f>
        <v>0</v>
      </c>
      <c r="BB1174" s="29">
        <f>(BA1174*Параметри!$K$51+SUM('Дані з ДІСО'!AR1174:AT1174)*Параметри!$K$48*Параметри!$K$20/1000)*Параметри!$K$74</f>
        <v>0</v>
      </c>
      <c r="BC1174" s="40">
        <f>ROUNDUP(('Дані не з ДІСО'!I1174+'Дані не з ДІСО'!K1174)/Параметри!$K$26,0)</f>
        <v>0</v>
      </c>
      <c r="BD1174" s="29">
        <f>BC1174*Параметри!$M$36/18</f>
        <v>0</v>
      </c>
      <c r="BE1174" s="40">
        <f>IF(BC1174=0,0,'Дані не з ДІСО'!K1174/('Дані не з ДІСО'!I1174+'Дані не з ДІСО'!K1174))</f>
        <v>0</v>
      </c>
      <c r="BF1174" s="29">
        <f>(1+0.25*BE1174)*BD1174*Параметри!$K$51</f>
        <v>0</v>
      </c>
      <c r="BG1174" s="40">
        <f>ROUNDUP('Дані не з ДІСО'!M1174/Параметри!$K$27,0)</f>
        <v>0</v>
      </c>
      <c r="BH1174" s="40">
        <f>BG1174*Параметри!$M$37/18</f>
        <v>0</v>
      </c>
      <c r="BI1174" s="29">
        <f>BH1174*Параметри!$K$51</f>
        <v>0</v>
      </c>
      <c r="BJ1174" s="29">
        <f>'Дані не з ДІСО'!N1174*Параметри!$K$76</f>
        <v>0</v>
      </c>
      <c r="BK1174" s="40">
        <f>ROUNDUP('Дані з ДІСО'!V1174/Параметри!$K$25,0)</f>
        <v>0</v>
      </c>
      <c r="BL1174" s="40">
        <f>ROUNDUP('Дані з ДІСО'!W1174/Параметри!$K$25,0)</f>
        <v>0</v>
      </c>
      <c r="BM1174" s="40">
        <f>ROUNDUP('Дані з ДІСО'!X1174/Параметри!$K$25,0)</f>
        <v>0</v>
      </c>
      <c r="BN1174" s="40">
        <f>(BK1174*Параметри!$K$34+BL1174*Параметри!$L$34+BM1174*Параметри!$M$34)/18</f>
        <v>0</v>
      </c>
      <c r="BO1174" s="40">
        <f>IF(K1174=0,0,'Дані з ДІСО'!AC1174/K1174)</f>
        <v>0</v>
      </c>
      <c r="BP1174" s="29">
        <f>(1+0.25*BO1174)*BN1174*Параметри!$K$51</f>
        <v>0</v>
      </c>
      <c r="BQ1174" s="29">
        <f>BP1174*'Коефіцієнти АТО'!U1174</f>
        <v>0</v>
      </c>
      <c r="BR1174" s="29">
        <f>K1174*(1+0.25*BO1174)*Параметри!$K$66*Параметри!$K$20/1000</f>
        <v>0</v>
      </c>
      <c r="BS1174" s="29">
        <f>(1+0.25*BO1174)*K1174*'Коефіцієнти АТО'!S1174*Параметри!$K$20/1000</f>
        <v>0</v>
      </c>
      <c r="BT1174" s="29">
        <f t="shared" si="169"/>
        <v>0</v>
      </c>
      <c r="BU1174" s="40">
        <f>ROUNDUP('Дані з ДІСО'!AG1174/Параметри!$K$71,0)</f>
        <v>0</v>
      </c>
      <c r="BV1174" s="40">
        <f t="shared" si="170"/>
        <v>0</v>
      </c>
      <c r="BW1174" s="40">
        <f>IF('Дані з ДІСО'!AG1174=0,0,'Дані з ДІСО'!AJ1174/'Дані з ДІСО'!AG1174)</f>
        <v>0</v>
      </c>
      <c r="BX1174" s="29">
        <f>BV1174*(1+0.25*BW1174)*Параметри!$K$51</f>
        <v>0</v>
      </c>
      <c r="BY1174" s="29">
        <f>ROUND(IF(Параметри!$K$77="No",CC1174,CC1174*Параметри!$K$78)+AG1174,1)</f>
        <v>42465.2</v>
      </c>
      <c r="BZ1174" s="29">
        <f>ROUND(IF(Параметри!$K$77="No",BF1174,BF1174*Параметри!$K$78),1)</f>
        <v>0</v>
      </c>
      <c r="CA1174" s="29">
        <f>ROUND(IF(Параметри!$K$77="No",BI1174,BI1174*Параметри!$K$78),1)</f>
        <v>0</v>
      </c>
      <c r="CB1174" s="29">
        <f>ROUND(IF(Параметри!$K$77="No",BJ1174,BJ1174*Параметри!$K$78),1)</f>
        <v>0</v>
      </c>
      <c r="CC1174" s="29">
        <f t="shared" si="164"/>
        <v>47183.556034272689</v>
      </c>
    </row>
    <row r="1175" spans="1:81">
      <c r="A1175" s="9">
        <v>1174</v>
      </c>
      <c r="B1175" s="9" t="s">
        <v>3097</v>
      </c>
      <c r="C1175" s="9" t="s">
        <v>3097</v>
      </c>
      <c r="D1175" s="9" t="s">
        <v>4219</v>
      </c>
      <c r="E1175" s="9" t="s">
        <v>15</v>
      </c>
      <c r="F1175" s="9" t="s">
        <v>3133</v>
      </c>
      <c r="G1175" s="9" t="s">
        <v>2442</v>
      </c>
      <c r="H1175" s="29">
        <f>SUM('Дані з ДІСО'!J1175:L1175)</f>
        <v>1160.5</v>
      </c>
      <c r="I1175" s="29">
        <f>SUM('Дані з ДІСО'!G1175:I1175)</f>
        <v>49</v>
      </c>
      <c r="J1175" s="29">
        <f>SUM('Дані з ДІСО'!P1175:R1175)</f>
        <v>0</v>
      </c>
      <c r="K1175" s="29">
        <f>SUM('Дані з ДІСО'!V1175:X1175)</f>
        <v>0</v>
      </c>
      <c r="L1175" s="40">
        <f>ROUNDUP('Дані з ДІСО'!J1175/'Коефіцієнти АТО'!$R1175,0)</f>
        <v>9</v>
      </c>
      <c r="M1175" s="40">
        <f>ROUNDUP('Дані з ДІСО'!K1175/'Коефіцієнти АТО'!$R1175,0)</f>
        <v>30</v>
      </c>
      <c r="N1175" s="40">
        <f>ROUNDUP('Дані з ДІСО'!L1175/'Коефіцієнти АТО'!$R1175,0)</f>
        <v>20</v>
      </c>
      <c r="O1175" s="59">
        <f>(L1175*Параметри!$K$32+M1175*Параметри!$L$32+N1175*Параметри!$M$32)/18</f>
        <v>105.44444444444444</v>
      </c>
      <c r="P1175" s="41">
        <f>IF(H1175=0,"",'Дані з ДІСО'!Y1175/H1175)</f>
        <v>0</v>
      </c>
      <c r="Q1175" s="29">
        <f>IF(H1175=0,"",(1+0.25*P1175)*O1175*Параметри!$K$51)</f>
        <v>21597.153353140442</v>
      </c>
      <c r="R1175" s="29">
        <f>IF(H1175=0,"",Q1175*'Коефіцієнти АТО'!T1175)</f>
        <v>1511.8007347198311</v>
      </c>
      <c r="S1175" s="29">
        <f>IF(H1175=0,"",H1175*(1+0.25*P1175)*Параметри!$K$66*Параметри!$K$20/1000)</f>
        <v>0</v>
      </c>
      <c r="T1175" s="29">
        <f>IF(H1175=0,"",H1175*(1+0.25*P1175)*'Коефіцієнти АТО'!$S1175*Параметри!$K$20/1000)</f>
        <v>2540.2030138294863</v>
      </c>
      <c r="U1175" s="29">
        <f t="shared" si="165"/>
        <v>25649.157101689761</v>
      </c>
      <c r="V1175" s="29">
        <f t="shared" si="166"/>
        <v>25649.157101689761</v>
      </c>
      <c r="W1175" s="40">
        <f>ROUNDUP('Дані з ДІСО'!P1175/Параметри!$K$24,0)</f>
        <v>0</v>
      </c>
      <c r="X1175" s="40">
        <f>ROUNDUP('Дані з ДІСО'!Q1175/Параметри!$K$24,0)</f>
        <v>0</v>
      </c>
      <c r="Y1175" s="40">
        <f>ROUNDUP('Дані з ДІСО'!R1175/Параметри!$K$24,0)</f>
        <v>0</v>
      </c>
      <c r="Z1175" s="59">
        <f>(W1175*Параметри!$K$33+X1175*Параметри!$L$33+Y1175*Параметри!$M$33)/18</f>
        <v>0</v>
      </c>
      <c r="AA1175" s="41">
        <f>IF(J1175=0,0,'Дані з ДІСО'!AA1175/J1175)</f>
        <v>0</v>
      </c>
      <c r="AB1175" s="29">
        <f>(1+0.25*AA1175)*Z1175*Параметри!$K$51</f>
        <v>0</v>
      </c>
      <c r="AC1175" s="29">
        <f>AB1175*'Коефіцієнти АТО'!U1175</f>
        <v>0</v>
      </c>
      <c r="AD1175" s="29">
        <f>J1175*(1+0.25*AA1175)*Параметри!$K$66*Параметри!$K$20/1000</f>
        <v>0</v>
      </c>
      <c r="AE1175" s="29">
        <f>(1+0.25*AA1175)*J1175*'Коефіцієнти АТО'!S1175*Параметри!$K$20/1000</f>
        <v>0</v>
      </c>
      <c r="AF1175" s="29">
        <f t="shared" si="162"/>
        <v>0</v>
      </c>
      <c r="AG1175" s="29">
        <v>214214.3030641712</v>
      </c>
      <c r="AH1175" s="40">
        <v>0</v>
      </c>
      <c r="AI1175" s="40">
        <v>0</v>
      </c>
      <c r="AJ1175" s="40">
        <f t="shared" si="163"/>
        <v>0</v>
      </c>
      <c r="AK1175" s="29">
        <f>(AH1175+AI1175)*(1+0.25*AJ1175)*Параметри!$K$53</f>
        <v>0</v>
      </c>
      <c r="AL1175" s="29">
        <f>ROUNDUP(('Дані з ДІСО'!AU1175+'Дані з ДІСО'!AW1175)/Параметри!$K$28,0)</f>
        <v>0</v>
      </c>
      <c r="AM1175" s="64">
        <f>AL1175*Параметри!$M$35/18</f>
        <v>0</v>
      </c>
      <c r="AN1175" s="29">
        <f>IF(AL1175=0,0,'Дані з ДІСО'!AW1175/SUM('Дані з ДІСО'!AU1175,'Дані з ДІСО'!AW1175))</f>
        <v>0</v>
      </c>
      <c r="AO1175" s="29">
        <f>(1+0.25*AN1175)*AM1175*Параметри!$K$51</f>
        <v>0</v>
      </c>
      <c r="AP1175" s="40">
        <f>ROUNDUP(('Дані з ДІСО'!AE1175+'Дані не з ДІСО'!E1175+'Дані не з ДІСО'!G1175)/Параметри!$K$69,0)</f>
        <v>58</v>
      </c>
      <c r="AQ1175" s="40">
        <f t="shared" si="167"/>
        <v>116</v>
      </c>
      <c r="AR1175" s="40">
        <f>IF(AP1175=0,0,('Дані з ДІСО'!AH1175+'Дані не з ДІСО'!G1175)/('Дані з ДІСО'!AE1175+'Дані не з ДІСО'!E1175+'Дані не з ДІСО'!G1175))</f>
        <v>0</v>
      </c>
      <c r="AS1175" s="29">
        <f>AQ1175*(1+0.25*AR1175)*Параметри!$K$51</f>
        <v>23759.144468576</v>
      </c>
      <c r="AT1175" s="40">
        <f>ROUNDUP('Дані з ДІСО'!AF1175/Параметри!$K$70,0)</f>
        <v>0</v>
      </c>
      <c r="AU1175" s="40">
        <f t="shared" si="168"/>
        <v>0</v>
      </c>
      <c r="AV1175" s="40">
        <f>IF(AT1175=0,0,'Дані з ДІСО'!AI1175/'Дані з ДІСО'!AF1175)</f>
        <v>0</v>
      </c>
      <c r="AW1175" s="29">
        <f>AU1175*(1+0.25*AV1175)*Параметри!$K$51</f>
        <v>0</v>
      </c>
      <c r="AX1175" s="40">
        <f>ROUNDUP('Дані з ДІСО'!AR1175/Параметри!$K$29,0)</f>
        <v>0</v>
      </c>
      <c r="AY1175" s="40">
        <f>ROUNDUP('Дані з ДІСО'!AS1175/Параметри!$K$29,0)</f>
        <v>0</v>
      </c>
      <c r="AZ1175" s="40">
        <f>ROUNDUP('Дані з ДІСО'!AT1175/Параметри!$K$29,0)</f>
        <v>0</v>
      </c>
      <c r="BA1175" s="64">
        <f>(AX1175*Параметри!$K$32+AY1175*Параметри!$L$32+AZ1175*Параметри!$M$32)/18</f>
        <v>0</v>
      </c>
      <c r="BB1175" s="29">
        <f>(BA1175*Параметри!$K$51+SUM('Дані з ДІСО'!AR1175:AT1175)*Параметри!$K$48*Параметри!$K$20/1000)*Параметри!$K$74</f>
        <v>0</v>
      </c>
      <c r="BC1175" s="40">
        <f>ROUNDUP(('Дані не з ДІСО'!I1175+'Дані не з ДІСО'!K1175)/Параметри!$K$26,0)</f>
        <v>105</v>
      </c>
      <c r="BD1175" s="29">
        <f>BC1175*Параметри!$M$36/18</f>
        <v>163.33333333333334</v>
      </c>
      <c r="BE1175" s="40">
        <f>IF(BC1175=0,0,'Дані не з ДІСО'!K1175/('Дані не з ДІСО'!I1175+'Дані не з ДІСО'!K1175))</f>
        <v>0</v>
      </c>
      <c r="BF1175" s="29">
        <f>(1+0.25*BE1175)*BD1175*Параметри!$K$51</f>
        <v>33453.967786213332</v>
      </c>
      <c r="BG1175" s="40">
        <f>ROUNDUP('Дані не з ДІСО'!M1175/Параметри!$K$27,0)</f>
        <v>32</v>
      </c>
      <c r="BH1175" s="40">
        <f>BG1175*Параметри!$M$37/18</f>
        <v>53.333333333333336</v>
      </c>
      <c r="BI1175" s="29">
        <f>BH1175*Параметри!$K$51</f>
        <v>10923.744583253334</v>
      </c>
      <c r="BJ1175" s="29">
        <f>'Дані не з ДІСО'!N1175*Параметри!$K$76</f>
        <v>25184.773128372002</v>
      </c>
      <c r="BK1175" s="40">
        <f>ROUNDUP('Дані з ДІСО'!V1175/Параметри!$K$25,0)</f>
        <v>0</v>
      </c>
      <c r="BL1175" s="40">
        <f>ROUNDUP('Дані з ДІСО'!W1175/Параметри!$K$25,0)</f>
        <v>0</v>
      </c>
      <c r="BM1175" s="40">
        <f>ROUNDUP('Дані з ДІСО'!X1175/Параметри!$K$25,0)</f>
        <v>0</v>
      </c>
      <c r="BN1175" s="40">
        <f>(BK1175*Параметри!$K$34+BL1175*Параметри!$L$34+BM1175*Параметри!$M$34)/18</f>
        <v>0</v>
      </c>
      <c r="BO1175" s="40">
        <f>IF(K1175=0,0,'Дані з ДІСО'!AC1175/K1175)</f>
        <v>0</v>
      </c>
      <c r="BP1175" s="29">
        <f>(1+0.25*BO1175)*BN1175*Параметри!$K$51</f>
        <v>0</v>
      </c>
      <c r="BQ1175" s="29">
        <f>BP1175*'Коефіцієнти АТО'!U1175</f>
        <v>0</v>
      </c>
      <c r="BR1175" s="29">
        <f>K1175*(1+0.25*BO1175)*Параметри!$K$66*Параметри!$K$20/1000</f>
        <v>0</v>
      </c>
      <c r="BS1175" s="29">
        <f>(1+0.25*BO1175)*K1175*'Коефіцієнти АТО'!S1175*Параметри!$K$20/1000</f>
        <v>0</v>
      </c>
      <c r="BT1175" s="29">
        <f t="shared" si="169"/>
        <v>0</v>
      </c>
      <c r="BU1175" s="40">
        <f>ROUNDUP('Дані з ДІСО'!AG1175/Параметри!$K$71,0)</f>
        <v>0</v>
      </c>
      <c r="BV1175" s="40">
        <f t="shared" si="170"/>
        <v>0</v>
      </c>
      <c r="BW1175" s="40">
        <f>IF('Дані з ДІСО'!AG1175=0,0,'Дані з ДІСО'!AJ1175/'Дані з ДІСО'!AG1175)</f>
        <v>0</v>
      </c>
      <c r="BX1175" s="29">
        <f>BV1175*(1+0.25*BW1175)*Параметри!$K$51</f>
        <v>0</v>
      </c>
      <c r="BY1175" s="29">
        <f>ROUND(IF(Параметри!$K$77="No",CC1175,CC1175*Параметри!$K$78)+AG1175,1)</f>
        <v>258681.8</v>
      </c>
      <c r="BZ1175" s="29">
        <f>ROUND(IF(Параметри!$K$77="No",BF1175,BF1175*Параметри!$K$78),1)</f>
        <v>30108.6</v>
      </c>
      <c r="CA1175" s="29">
        <f>ROUND(IF(Параметри!$K$77="No",BI1175,BI1175*Параметри!$K$78),1)</f>
        <v>9831.4</v>
      </c>
      <c r="CB1175" s="29">
        <f>ROUND(IF(Параметри!$K$77="No",BJ1175,BJ1175*Параметри!$K$78),1)</f>
        <v>22666.3</v>
      </c>
      <c r="CC1175" s="29">
        <f t="shared" si="164"/>
        <v>49408.301570265758</v>
      </c>
    </row>
    <row r="1176" spans="1:81">
      <c r="A1176" s="9">
        <v>1175</v>
      </c>
      <c r="B1176" s="9" t="s">
        <v>3148</v>
      </c>
      <c r="C1176" s="9" t="s">
        <v>3148</v>
      </c>
      <c r="D1176" s="9" t="s">
        <v>4219</v>
      </c>
      <c r="E1176" s="9" t="s">
        <v>24</v>
      </c>
      <c r="F1176" s="9" t="s">
        <v>4220</v>
      </c>
      <c r="G1176" s="9" t="s">
        <v>2446</v>
      </c>
      <c r="H1176" s="29">
        <f>SUM('Дані з ДІСО'!J1176:L1176)</f>
        <v>214.5</v>
      </c>
      <c r="I1176" s="29">
        <f>SUM('Дані з ДІСО'!G1176:I1176)</f>
        <v>28</v>
      </c>
      <c r="J1176" s="29">
        <f>SUM('Дані з ДІСО'!P1176:R1176)</f>
        <v>0</v>
      </c>
      <c r="K1176" s="29">
        <f>SUM('Дані з ДІСО'!V1176:X1176)</f>
        <v>0</v>
      </c>
      <c r="L1176" s="40">
        <f>ROUNDUP('Дані з ДІСО'!J1176/'Коефіцієнти АТО'!$R1176,0)</f>
        <v>8</v>
      </c>
      <c r="M1176" s="40">
        <f>ROUNDUP('Дані з ДІСО'!K1176/'Коефіцієнти АТО'!$R1176,0)</f>
        <v>10</v>
      </c>
      <c r="N1176" s="40">
        <f>ROUNDUP('Дані з ДІСО'!L1176/'Коефіцієнти АТО'!$R1176,0)</f>
        <v>3</v>
      </c>
      <c r="O1176" s="59">
        <f>(L1176*Параметри!$K$32+M1176*Параметри!$L$32+N1176*Параметри!$M$32)/18</f>
        <v>34.305555555555557</v>
      </c>
      <c r="P1176" s="41">
        <f>IF(H1176=0,"",'Дані з ДІСО'!Y1176/H1176)</f>
        <v>0</v>
      </c>
      <c r="Q1176" s="29">
        <f>IF(H1176=0,"",(1+0.25*P1176)*O1176*Параметри!$K$51)</f>
        <v>7026.4711251655553</v>
      </c>
      <c r="R1176" s="29">
        <f>IF(H1176=0,"",Q1176*'Коефіцієнти АТО'!T1176)</f>
        <v>119.45000912781445</v>
      </c>
      <c r="S1176" s="29">
        <f>IF(H1176=0,"",H1176*(1+0.25*P1176)*Параметри!$K$66*Параметри!$K$20/1000)</f>
        <v>0</v>
      </c>
      <c r="T1176" s="29">
        <f>IF(H1176=0,"",H1176*(1+0.25*P1176)*'Коефіцієнти АТО'!$S1176*Параметри!$K$20/1000)</f>
        <v>1081.928627567597</v>
      </c>
      <c r="U1176" s="29">
        <f t="shared" si="165"/>
        <v>8227.8497618609672</v>
      </c>
      <c r="V1176" s="29">
        <f t="shared" si="166"/>
        <v>8227.8497618609672</v>
      </c>
      <c r="W1176" s="40">
        <f>ROUNDUP('Дані з ДІСО'!P1176/Параметри!$K$24,0)</f>
        <v>0</v>
      </c>
      <c r="X1176" s="40">
        <f>ROUNDUP('Дані з ДІСО'!Q1176/Параметри!$K$24,0)</f>
        <v>0</v>
      </c>
      <c r="Y1176" s="40">
        <f>ROUNDUP('Дані з ДІСО'!R1176/Параметри!$K$24,0)</f>
        <v>0</v>
      </c>
      <c r="Z1176" s="59">
        <f>(W1176*Параметри!$K$33+X1176*Параметри!$L$33+Y1176*Параметри!$M$33)/18</f>
        <v>0</v>
      </c>
      <c r="AA1176" s="41">
        <f>IF(J1176=0,0,'Дані з ДІСО'!AA1176/J1176)</f>
        <v>0</v>
      </c>
      <c r="AB1176" s="29">
        <f>(1+0.25*AA1176)*Z1176*Параметри!$K$51</f>
        <v>0</v>
      </c>
      <c r="AC1176" s="29">
        <f>AB1176*'Коефіцієнти АТО'!U1176</f>
        <v>0</v>
      </c>
      <c r="AD1176" s="29">
        <f>J1176*(1+0.25*AA1176)*Параметри!$K$66*Параметри!$K$20/1000</f>
        <v>0</v>
      </c>
      <c r="AE1176" s="29">
        <f>(1+0.25*AA1176)*J1176*'Коефіцієнти АТО'!S1176*Параметри!$K$20/1000</f>
        <v>0</v>
      </c>
      <c r="AF1176" s="29">
        <f t="shared" si="162"/>
        <v>0</v>
      </c>
      <c r="AG1176" s="29">
        <v>0</v>
      </c>
      <c r="AH1176" s="40">
        <v>2</v>
      </c>
      <c r="AI1176" s="40">
        <v>0</v>
      </c>
      <c r="AJ1176" s="40">
        <f t="shared" si="163"/>
        <v>0</v>
      </c>
      <c r="AK1176" s="29">
        <f>(AH1176+AI1176)*(1+0.25*AJ1176)*Параметри!$K$53</f>
        <v>358.85855139200009</v>
      </c>
      <c r="AL1176" s="29">
        <f>ROUNDUP(('Дані з ДІСО'!AU1176+'Дані з ДІСО'!AW1176)/Параметри!$K$28,0)</f>
        <v>0</v>
      </c>
      <c r="AM1176" s="64">
        <f>AL1176*Параметри!$M$35/18</f>
        <v>0</v>
      </c>
      <c r="AN1176" s="29">
        <f>IF(AL1176=0,0,'Дані з ДІСО'!AW1176/SUM('Дані з ДІСО'!AU1176,'Дані з ДІСО'!AW1176))</f>
        <v>0</v>
      </c>
      <c r="AO1176" s="29">
        <f>(1+0.25*AN1176)*AM1176*Параметри!$K$51</f>
        <v>0</v>
      </c>
      <c r="AP1176" s="40">
        <f>ROUNDUP(('Дані з ДІСО'!AE1176+'Дані не з ДІСО'!E1176+'Дані не з ДІСО'!G1176)/Параметри!$K$69,0)</f>
        <v>0</v>
      </c>
      <c r="AQ1176" s="40">
        <f t="shared" si="167"/>
        <v>0</v>
      </c>
      <c r="AR1176" s="40">
        <f>IF(AP1176=0,0,('Дані з ДІСО'!AH1176+'Дані не з ДІСО'!G1176)/('Дані з ДІСО'!AE1176+'Дані не з ДІСО'!E1176+'Дані не з ДІСО'!G1176))</f>
        <v>0</v>
      </c>
      <c r="AS1176" s="29">
        <f>AQ1176*(1+0.25*AR1176)*Параметри!$K$51</f>
        <v>0</v>
      </c>
      <c r="AT1176" s="40">
        <f>ROUNDUP('Дані з ДІСО'!AF1176/Параметри!$K$70,0)</f>
        <v>0</v>
      </c>
      <c r="AU1176" s="40">
        <f t="shared" si="168"/>
        <v>0</v>
      </c>
      <c r="AV1176" s="40">
        <f>IF(AT1176=0,0,'Дані з ДІСО'!AI1176/'Дані з ДІСО'!AF1176)</f>
        <v>0</v>
      </c>
      <c r="AW1176" s="29">
        <f>AU1176*(1+0.25*AV1176)*Параметри!$K$51</f>
        <v>0</v>
      </c>
      <c r="AX1176" s="40">
        <f>ROUNDUP('Дані з ДІСО'!AR1176/Параметри!$K$29,0)</f>
        <v>0</v>
      </c>
      <c r="AY1176" s="40">
        <f>ROUNDUP('Дані з ДІСО'!AS1176/Параметри!$K$29,0)</f>
        <v>0</v>
      </c>
      <c r="AZ1176" s="40">
        <f>ROUNDUP('Дані з ДІСО'!AT1176/Параметри!$K$29,0)</f>
        <v>0</v>
      </c>
      <c r="BA1176" s="64">
        <f>(AX1176*Параметри!$K$32+AY1176*Параметри!$L$32+AZ1176*Параметри!$M$32)/18</f>
        <v>0</v>
      </c>
      <c r="BB1176" s="29">
        <f>(BA1176*Параметри!$K$51+SUM('Дані з ДІСО'!AR1176:AT1176)*Параметри!$K$48*Параметри!$K$20/1000)*Параметри!$K$74</f>
        <v>0</v>
      </c>
      <c r="BC1176" s="40">
        <f>ROUNDUP(('Дані не з ДІСО'!I1176+'Дані не з ДІСО'!K1176)/Параметри!$K$26,0)</f>
        <v>0</v>
      </c>
      <c r="BD1176" s="29">
        <f>BC1176*Параметри!$M$36/18</f>
        <v>0</v>
      </c>
      <c r="BE1176" s="40">
        <f>IF(BC1176=0,0,'Дані не з ДІСО'!K1176/('Дані не з ДІСО'!I1176+'Дані не з ДІСО'!K1176))</f>
        <v>0</v>
      </c>
      <c r="BF1176" s="29">
        <f>(1+0.25*BE1176)*BD1176*Параметри!$K$51</f>
        <v>0</v>
      </c>
      <c r="BG1176" s="40">
        <f>ROUNDUP('Дані не з ДІСО'!M1176/Параметри!$K$27,0)</f>
        <v>0</v>
      </c>
      <c r="BH1176" s="40">
        <f>BG1176*Параметри!$M$37/18</f>
        <v>0</v>
      </c>
      <c r="BI1176" s="29">
        <f>BH1176*Параметри!$K$51</f>
        <v>0</v>
      </c>
      <c r="BJ1176" s="29">
        <f>'Дані не з ДІСО'!N1176*Параметри!$K$76</f>
        <v>0</v>
      </c>
      <c r="BK1176" s="40">
        <f>ROUNDUP('Дані з ДІСО'!V1176/Параметри!$K$25,0)</f>
        <v>0</v>
      </c>
      <c r="BL1176" s="40">
        <f>ROUNDUP('Дані з ДІСО'!W1176/Параметри!$K$25,0)</f>
        <v>0</v>
      </c>
      <c r="BM1176" s="40">
        <f>ROUNDUP('Дані з ДІСО'!X1176/Параметри!$K$25,0)</f>
        <v>0</v>
      </c>
      <c r="BN1176" s="40">
        <f>(BK1176*Параметри!$K$34+BL1176*Параметри!$L$34+BM1176*Параметри!$M$34)/18</f>
        <v>0</v>
      </c>
      <c r="BO1176" s="40">
        <f>IF(K1176=0,0,'Дані з ДІСО'!AC1176/K1176)</f>
        <v>0</v>
      </c>
      <c r="BP1176" s="29">
        <f>(1+0.25*BO1176)*BN1176*Параметри!$K$51</f>
        <v>0</v>
      </c>
      <c r="BQ1176" s="29">
        <f>BP1176*'Коефіцієнти АТО'!U1176</f>
        <v>0</v>
      </c>
      <c r="BR1176" s="29">
        <f>K1176*(1+0.25*BO1176)*Параметри!$K$66*Параметри!$K$20/1000</f>
        <v>0</v>
      </c>
      <c r="BS1176" s="29">
        <f>(1+0.25*BO1176)*K1176*'Коефіцієнти АТО'!S1176*Параметри!$K$20/1000</f>
        <v>0</v>
      </c>
      <c r="BT1176" s="29">
        <f t="shared" si="169"/>
        <v>0</v>
      </c>
      <c r="BU1176" s="40">
        <f>ROUNDUP('Дані з ДІСО'!AG1176/Параметри!$K$71,0)</f>
        <v>0</v>
      </c>
      <c r="BV1176" s="40">
        <f t="shared" si="170"/>
        <v>0</v>
      </c>
      <c r="BW1176" s="40">
        <f>IF('Дані з ДІСО'!AG1176=0,0,'Дані з ДІСО'!AJ1176/'Дані з ДІСО'!AG1176)</f>
        <v>0</v>
      </c>
      <c r="BX1176" s="29">
        <f>BV1176*(1+0.25*BW1176)*Параметри!$K$51</f>
        <v>0</v>
      </c>
      <c r="BY1176" s="29">
        <f>ROUND(IF(Параметри!$K$77="No",CC1176,CC1176*Параметри!$K$78)+AG1176,1)</f>
        <v>7728</v>
      </c>
      <c r="BZ1176" s="29">
        <f>ROUND(IF(Параметри!$K$77="No",BF1176,BF1176*Параметри!$K$78),1)</f>
        <v>0</v>
      </c>
      <c r="CA1176" s="29">
        <f>ROUND(IF(Параметри!$K$77="No",BI1176,BI1176*Параметри!$K$78),1)</f>
        <v>0</v>
      </c>
      <c r="CB1176" s="29">
        <f>ROUND(IF(Параметри!$K$77="No",BJ1176,BJ1176*Параметри!$K$78),1)</f>
        <v>0</v>
      </c>
      <c r="CC1176" s="29">
        <f t="shared" si="164"/>
        <v>8586.7083132529679</v>
      </c>
    </row>
    <row r="1177" spans="1:81">
      <c r="A1177" s="9">
        <v>1176</v>
      </c>
      <c r="B1177" s="9" t="s">
        <v>3151</v>
      </c>
      <c r="C1177" s="9" t="s">
        <v>3151</v>
      </c>
      <c r="D1177" s="9" t="s">
        <v>4219</v>
      </c>
      <c r="E1177" s="9" t="s">
        <v>29</v>
      </c>
      <c r="F1177" s="9" t="s">
        <v>4221</v>
      </c>
      <c r="G1177" s="9" t="s">
        <v>2448</v>
      </c>
      <c r="H1177" s="29">
        <f>SUM('Дані з ДІСО'!J1177:L1177)</f>
        <v>0</v>
      </c>
      <c r="I1177" s="29">
        <f>SUM('Дані з ДІСО'!G1177:I1177)</f>
        <v>0</v>
      </c>
      <c r="J1177" s="29">
        <f>SUM('Дані з ДІСО'!P1177:R1177)</f>
        <v>0</v>
      </c>
      <c r="K1177" s="29">
        <f>SUM('Дані з ДІСО'!V1177:X1177)</f>
        <v>0</v>
      </c>
      <c r="L1177" s="40">
        <f>ROUNDUP('Дані з ДІСО'!J1177/'Коефіцієнти АТО'!$R1177,0)</f>
        <v>0</v>
      </c>
      <c r="M1177" s="40">
        <f>ROUNDUP('Дані з ДІСО'!K1177/'Коефіцієнти АТО'!$R1177,0)</f>
        <v>0</v>
      </c>
      <c r="N1177" s="40">
        <f>ROUNDUP('Дані з ДІСО'!L1177/'Коефіцієнти АТО'!$R1177,0)</f>
        <v>0</v>
      </c>
      <c r="O1177" s="59">
        <f>(L1177*Параметри!$K$32+M1177*Параметри!$L$32+N1177*Параметри!$M$32)/18</f>
        <v>0</v>
      </c>
      <c r="P1177" s="41" t="str">
        <f>IF(H1177=0,"",'Дані з ДІСО'!Y1177/H1177)</f>
        <v/>
      </c>
      <c r="Q1177" s="29" t="str">
        <f>IF(H1177=0,"",(1+0.25*P1177)*O1177*Параметри!$K$51)</f>
        <v/>
      </c>
      <c r="R1177" s="29" t="str">
        <f>IF(H1177=0,"",Q1177*'Коефіцієнти АТО'!T1177)</f>
        <v/>
      </c>
      <c r="S1177" s="29" t="str">
        <f>IF(H1177=0,"",H1177*(1+0.25*P1177)*Параметри!$K$66*Параметри!$K$20/1000)</f>
        <v/>
      </c>
      <c r="T1177" s="29" t="str">
        <f>IF(H1177=0,"",H1177*(1+0.25*P1177)*'Коефіцієнти АТО'!$S1177*Параметри!$K$20/1000)</f>
        <v/>
      </c>
      <c r="U1177" s="29">
        <f t="shared" si="165"/>
        <v>0</v>
      </c>
      <c r="V1177" s="29">
        <f t="shared" si="166"/>
        <v>0</v>
      </c>
      <c r="W1177" s="40">
        <f>ROUNDUP('Дані з ДІСО'!P1177/Параметри!$K$24,0)</f>
        <v>0</v>
      </c>
      <c r="X1177" s="40">
        <f>ROUNDUP('Дані з ДІСО'!Q1177/Параметри!$K$24,0)</f>
        <v>0</v>
      </c>
      <c r="Y1177" s="40">
        <f>ROUNDUP('Дані з ДІСО'!R1177/Параметри!$K$24,0)</f>
        <v>0</v>
      </c>
      <c r="Z1177" s="59">
        <f>(W1177*Параметри!$K$33+X1177*Параметри!$L$33+Y1177*Параметри!$M$33)/18</f>
        <v>0</v>
      </c>
      <c r="AA1177" s="41">
        <f>IF(J1177=0,0,'Дані з ДІСО'!AA1177/J1177)</f>
        <v>0</v>
      </c>
      <c r="AB1177" s="29">
        <f>(1+0.25*AA1177)*Z1177*Параметри!$K$51</f>
        <v>0</v>
      </c>
      <c r="AC1177" s="29">
        <f>AB1177*'Коефіцієнти АТО'!U1177</f>
        <v>0</v>
      </c>
      <c r="AD1177" s="29">
        <f>J1177*(1+0.25*AA1177)*Параметри!$K$66*Параметри!$K$20/1000</f>
        <v>0</v>
      </c>
      <c r="AE1177" s="29">
        <f>(1+0.25*AA1177)*J1177*'Коефіцієнти АТО'!S1177*Параметри!$K$20/1000</f>
        <v>0</v>
      </c>
      <c r="AF1177" s="29">
        <f t="shared" si="162"/>
        <v>0</v>
      </c>
      <c r="AG1177" s="29">
        <v>0</v>
      </c>
      <c r="AH1177" s="40">
        <v>0</v>
      </c>
      <c r="AI1177" s="40">
        <v>0</v>
      </c>
      <c r="AJ1177" s="40">
        <f t="shared" si="163"/>
        <v>0</v>
      </c>
      <c r="AK1177" s="29">
        <f>(AH1177+AI1177)*(1+0.25*AJ1177)*Параметри!$K$53</f>
        <v>0</v>
      </c>
      <c r="AL1177" s="29">
        <f>ROUNDUP(('Дані з ДІСО'!AU1177+'Дані з ДІСО'!AW1177)/Параметри!$K$28,0)</f>
        <v>0</v>
      </c>
      <c r="AM1177" s="64">
        <f>AL1177*Параметри!$M$35/18</f>
        <v>0</v>
      </c>
      <c r="AN1177" s="29">
        <f>IF(AL1177=0,0,'Дані з ДІСО'!AW1177/SUM('Дані з ДІСО'!AU1177,'Дані з ДІСО'!AW1177))</f>
        <v>0</v>
      </c>
      <c r="AO1177" s="29">
        <f>(1+0.25*AN1177)*AM1177*Параметри!$K$51</f>
        <v>0</v>
      </c>
      <c r="AP1177" s="40">
        <f>ROUNDUP(('Дані з ДІСО'!AE1177+'Дані не з ДІСО'!E1177+'Дані не з ДІСО'!G1177)/Параметри!$K$69,0)</f>
        <v>0</v>
      </c>
      <c r="AQ1177" s="40">
        <f t="shared" si="167"/>
        <v>0</v>
      </c>
      <c r="AR1177" s="40">
        <f>IF(AP1177=0,0,('Дані з ДІСО'!AH1177+'Дані не з ДІСО'!G1177)/('Дані з ДІСО'!AE1177+'Дані не з ДІСО'!E1177+'Дані не з ДІСО'!G1177))</f>
        <v>0</v>
      </c>
      <c r="AS1177" s="29">
        <f>AQ1177*(1+0.25*AR1177)*Параметри!$K$51</f>
        <v>0</v>
      </c>
      <c r="AT1177" s="40">
        <f>ROUNDUP('Дані з ДІСО'!AF1177/Параметри!$K$70,0)</f>
        <v>0</v>
      </c>
      <c r="AU1177" s="40">
        <f t="shared" si="168"/>
        <v>0</v>
      </c>
      <c r="AV1177" s="40">
        <f>IF(AT1177=0,0,'Дані з ДІСО'!AI1177/'Дані з ДІСО'!AF1177)</f>
        <v>0</v>
      </c>
      <c r="AW1177" s="29">
        <f>AU1177*(1+0.25*AV1177)*Параметри!$K$51</f>
        <v>0</v>
      </c>
      <c r="AX1177" s="40">
        <f>ROUNDUP('Дані з ДІСО'!AR1177/Параметри!$K$29,0)</f>
        <v>0</v>
      </c>
      <c r="AY1177" s="40">
        <f>ROUNDUP('Дані з ДІСО'!AS1177/Параметри!$K$29,0)</f>
        <v>0</v>
      </c>
      <c r="AZ1177" s="40">
        <f>ROUNDUP('Дані з ДІСО'!AT1177/Параметри!$K$29,0)</f>
        <v>0</v>
      </c>
      <c r="BA1177" s="64">
        <f>(AX1177*Параметри!$K$32+AY1177*Параметри!$L$32+AZ1177*Параметри!$M$32)/18</f>
        <v>0</v>
      </c>
      <c r="BB1177" s="29">
        <f>(BA1177*Параметри!$K$51+SUM('Дані з ДІСО'!AR1177:AT1177)*Параметри!$K$48*Параметри!$K$20/1000)*Параметри!$K$74</f>
        <v>0</v>
      </c>
      <c r="BC1177" s="40">
        <f>ROUNDUP(('Дані не з ДІСО'!I1177+'Дані не з ДІСО'!K1177)/Параметри!$K$26,0)</f>
        <v>0</v>
      </c>
      <c r="BD1177" s="29">
        <f>BC1177*Параметри!$M$36/18</f>
        <v>0</v>
      </c>
      <c r="BE1177" s="40">
        <f>IF(BC1177=0,0,'Дані не з ДІСО'!K1177/('Дані не з ДІСО'!I1177+'Дані не з ДІСО'!K1177))</f>
        <v>0</v>
      </c>
      <c r="BF1177" s="29">
        <f>(1+0.25*BE1177)*BD1177*Параметри!$K$51</f>
        <v>0</v>
      </c>
      <c r="BG1177" s="40">
        <f>ROUNDUP('Дані не з ДІСО'!M1177/Параметри!$K$27,0)</f>
        <v>0</v>
      </c>
      <c r="BH1177" s="40">
        <f>BG1177*Параметри!$M$37/18</f>
        <v>0</v>
      </c>
      <c r="BI1177" s="29">
        <f>BH1177*Параметри!$K$51</f>
        <v>0</v>
      </c>
      <c r="BJ1177" s="29">
        <f>'Дані не з ДІСО'!N1177*Параметри!$K$76</f>
        <v>0</v>
      </c>
      <c r="BK1177" s="40">
        <f>ROUNDUP('Дані з ДІСО'!V1177/Параметри!$K$25,0)</f>
        <v>0</v>
      </c>
      <c r="BL1177" s="40">
        <f>ROUNDUP('Дані з ДІСО'!W1177/Параметри!$K$25,0)</f>
        <v>0</v>
      </c>
      <c r="BM1177" s="40">
        <f>ROUNDUP('Дані з ДІСО'!X1177/Параметри!$K$25,0)</f>
        <v>0</v>
      </c>
      <c r="BN1177" s="40">
        <f>(BK1177*Параметри!$K$34+BL1177*Параметри!$L$34+BM1177*Параметри!$M$34)/18</f>
        <v>0</v>
      </c>
      <c r="BO1177" s="40">
        <f>IF(K1177=0,0,'Дані з ДІСО'!AC1177/K1177)</f>
        <v>0</v>
      </c>
      <c r="BP1177" s="29">
        <f>(1+0.25*BO1177)*BN1177*Параметри!$K$51</f>
        <v>0</v>
      </c>
      <c r="BQ1177" s="29">
        <f>BP1177*'Коефіцієнти АТО'!U1177</f>
        <v>0</v>
      </c>
      <c r="BR1177" s="29">
        <f>K1177*(1+0.25*BO1177)*Параметри!$K$66*Параметри!$K$20/1000</f>
        <v>0</v>
      </c>
      <c r="BS1177" s="29">
        <f>(1+0.25*BO1177)*K1177*'Коефіцієнти АТО'!S1177*Параметри!$K$20/1000</f>
        <v>0</v>
      </c>
      <c r="BT1177" s="29">
        <f t="shared" si="169"/>
        <v>0</v>
      </c>
      <c r="BU1177" s="40">
        <f>ROUNDUP('Дані з ДІСО'!AG1177/Параметри!$K$71,0)</f>
        <v>0</v>
      </c>
      <c r="BV1177" s="40">
        <f t="shared" si="170"/>
        <v>0</v>
      </c>
      <c r="BW1177" s="40">
        <f>IF('Дані з ДІСО'!AG1177=0,0,'Дані з ДІСО'!AJ1177/'Дані з ДІСО'!AG1177)</f>
        <v>0</v>
      </c>
      <c r="BX1177" s="29">
        <f>BV1177*(1+0.25*BW1177)*Параметри!$K$51</f>
        <v>0</v>
      </c>
      <c r="BY1177" s="29">
        <f>ROUND(IF(Параметри!$K$77="No",CC1177,CC1177*Параметри!$K$78)+AG1177,1)</f>
        <v>0</v>
      </c>
      <c r="BZ1177" s="29">
        <f>ROUND(IF(Параметри!$K$77="No",BF1177,BF1177*Параметри!$K$78),1)</f>
        <v>0</v>
      </c>
      <c r="CA1177" s="29">
        <f>ROUND(IF(Параметри!$K$77="No",BI1177,BI1177*Параметри!$K$78),1)</f>
        <v>0</v>
      </c>
      <c r="CB1177" s="29">
        <f>ROUND(IF(Параметри!$K$77="No",BJ1177,BJ1177*Параметри!$K$78),1)</f>
        <v>0</v>
      </c>
      <c r="CC1177" s="29">
        <f t="shared" si="164"/>
        <v>0</v>
      </c>
    </row>
    <row r="1178" spans="1:81">
      <c r="A1178" s="9">
        <v>1177</v>
      </c>
      <c r="B1178" s="9" t="s">
        <v>3151</v>
      </c>
      <c r="C1178" s="9" t="s">
        <v>3151</v>
      </c>
      <c r="D1178" s="9" t="s">
        <v>4219</v>
      </c>
      <c r="E1178" s="9" t="s">
        <v>29</v>
      </c>
      <c r="F1178" s="9" t="s">
        <v>4222</v>
      </c>
      <c r="G1178" s="9" t="s">
        <v>2450</v>
      </c>
      <c r="H1178" s="29">
        <f>SUM('Дані з ДІСО'!J1178:L1178)</f>
        <v>1284</v>
      </c>
      <c r="I1178" s="29">
        <f>SUM('Дані з ДІСО'!G1178:I1178)</f>
        <v>41</v>
      </c>
      <c r="J1178" s="29">
        <f>SUM('Дані з ДІСО'!P1178:R1178)</f>
        <v>0</v>
      </c>
      <c r="K1178" s="29">
        <f>SUM('Дані з ДІСО'!V1178:X1178)</f>
        <v>0</v>
      </c>
      <c r="L1178" s="40">
        <f>ROUNDUP('Дані з ДІСО'!J1178/'Коефіцієнти АТО'!$R1178,0)</f>
        <v>31</v>
      </c>
      <c r="M1178" s="40">
        <f>ROUNDUP('Дані з ДІСО'!K1178/'Коефіцієнти АТО'!$R1178,0)</f>
        <v>40</v>
      </c>
      <c r="N1178" s="40">
        <f>ROUNDUP('Дані з ДІСО'!L1178/'Коефіцієнти АТО'!$R1178,0)</f>
        <v>14</v>
      </c>
      <c r="O1178" s="59">
        <f>(L1178*Параметри!$K$32+M1178*Параметри!$L$32+N1178*Параметри!$M$32)/18</f>
        <v>139.88888888888889</v>
      </c>
      <c r="P1178" s="41">
        <f>IF(H1178=0,"",'Дані з ДІСО'!Y1178/H1178)</f>
        <v>0</v>
      </c>
      <c r="Q1178" s="29">
        <f>IF(H1178=0,"",(1+0.25*P1178)*O1178*Параметри!$K$51)</f>
        <v>28652.071729824889</v>
      </c>
      <c r="R1178" s="29">
        <f>IF(H1178=0,"",Q1178*'Коефіцієнти АТО'!T1178)</f>
        <v>487.08521940702315</v>
      </c>
      <c r="S1178" s="29">
        <f>IF(H1178=0,"",H1178*(1+0.25*P1178)*Параметри!$K$66*Параметри!$K$20/1000)</f>
        <v>0</v>
      </c>
      <c r="T1178" s="29">
        <f>IF(H1178=0,"",H1178*(1+0.25*P1178)*'Коефіцієнти АТО'!$S1178*Параметри!$K$20/1000)</f>
        <v>5254.47010469826</v>
      </c>
      <c r="U1178" s="29">
        <f t="shared" si="165"/>
        <v>34393.627053930177</v>
      </c>
      <c r="V1178" s="29">
        <f t="shared" si="166"/>
        <v>34393.627053930177</v>
      </c>
      <c r="W1178" s="40">
        <f>ROUNDUP('Дані з ДІСО'!P1178/Параметри!$K$24,0)</f>
        <v>0</v>
      </c>
      <c r="X1178" s="40">
        <f>ROUNDUP('Дані з ДІСО'!Q1178/Параметри!$K$24,0)</f>
        <v>0</v>
      </c>
      <c r="Y1178" s="40">
        <f>ROUNDUP('Дані з ДІСО'!R1178/Параметри!$K$24,0)</f>
        <v>0</v>
      </c>
      <c r="Z1178" s="59">
        <f>(W1178*Параметри!$K$33+X1178*Параметри!$L$33+Y1178*Параметри!$M$33)/18</f>
        <v>0</v>
      </c>
      <c r="AA1178" s="41">
        <f>IF(J1178=0,0,'Дані з ДІСО'!AA1178/J1178)</f>
        <v>0</v>
      </c>
      <c r="AB1178" s="29">
        <f>(1+0.25*AA1178)*Z1178*Параметри!$K$51</f>
        <v>0</v>
      </c>
      <c r="AC1178" s="29">
        <f>AB1178*'Коефіцієнти АТО'!U1178</f>
        <v>0</v>
      </c>
      <c r="AD1178" s="29">
        <f>J1178*(1+0.25*AA1178)*Параметри!$K$66*Параметри!$K$20/1000</f>
        <v>0</v>
      </c>
      <c r="AE1178" s="29">
        <f>(1+0.25*AA1178)*J1178*'Коефіцієнти АТО'!S1178*Параметри!$K$20/1000</f>
        <v>0</v>
      </c>
      <c r="AF1178" s="29">
        <f t="shared" si="162"/>
        <v>0</v>
      </c>
      <c r="AG1178" s="29">
        <v>0</v>
      </c>
      <c r="AH1178" s="40">
        <v>0</v>
      </c>
      <c r="AI1178" s="40">
        <v>0</v>
      </c>
      <c r="AJ1178" s="40">
        <f t="shared" si="163"/>
        <v>0</v>
      </c>
      <c r="AK1178" s="29">
        <f>(AH1178+AI1178)*(1+0.25*AJ1178)*Параметри!$K$53</f>
        <v>0</v>
      </c>
      <c r="AL1178" s="29">
        <f>ROUNDUP(('Дані з ДІСО'!AU1178+'Дані з ДІСО'!AW1178)/Параметри!$K$28,0)</f>
        <v>0</v>
      </c>
      <c r="AM1178" s="64">
        <f>AL1178*Параметри!$M$35/18</f>
        <v>0</v>
      </c>
      <c r="AN1178" s="29">
        <f>IF(AL1178=0,0,'Дані з ДІСО'!AW1178/SUM('Дані з ДІСО'!AU1178,'Дані з ДІСО'!AW1178))</f>
        <v>0</v>
      </c>
      <c r="AO1178" s="29">
        <f>(1+0.25*AN1178)*AM1178*Параметри!$K$51</f>
        <v>0</v>
      </c>
      <c r="AP1178" s="40">
        <f>ROUNDUP(('Дані з ДІСО'!AE1178+'Дані не з ДІСО'!E1178+'Дані не з ДІСО'!G1178)/Параметри!$K$69,0)</f>
        <v>0</v>
      </c>
      <c r="AQ1178" s="40">
        <f t="shared" si="167"/>
        <v>0</v>
      </c>
      <c r="AR1178" s="40">
        <f>IF(AP1178=0,0,('Дані з ДІСО'!AH1178+'Дані не з ДІСО'!G1178)/('Дані з ДІСО'!AE1178+'Дані не з ДІСО'!E1178+'Дані не з ДІСО'!G1178))</f>
        <v>0</v>
      </c>
      <c r="AS1178" s="29">
        <f>AQ1178*(1+0.25*AR1178)*Параметри!$K$51</f>
        <v>0</v>
      </c>
      <c r="AT1178" s="40">
        <f>ROUNDUP('Дані з ДІСО'!AF1178/Параметри!$K$70,0)</f>
        <v>0</v>
      </c>
      <c r="AU1178" s="40">
        <f t="shared" si="168"/>
        <v>0</v>
      </c>
      <c r="AV1178" s="40">
        <f>IF(AT1178=0,0,'Дані з ДІСО'!AI1178/'Дані з ДІСО'!AF1178)</f>
        <v>0</v>
      </c>
      <c r="AW1178" s="29">
        <f>AU1178*(1+0.25*AV1178)*Параметри!$K$51</f>
        <v>0</v>
      </c>
      <c r="AX1178" s="40">
        <f>ROUNDUP('Дані з ДІСО'!AR1178/Параметри!$K$29,0)</f>
        <v>0</v>
      </c>
      <c r="AY1178" s="40">
        <f>ROUNDUP('Дані з ДІСО'!AS1178/Параметри!$K$29,0)</f>
        <v>0</v>
      </c>
      <c r="AZ1178" s="40">
        <f>ROUNDUP('Дані з ДІСО'!AT1178/Параметри!$K$29,0)</f>
        <v>0</v>
      </c>
      <c r="BA1178" s="64">
        <f>(AX1178*Параметри!$K$32+AY1178*Параметри!$L$32+AZ1178*Параметри!$M$32)/18</f>
        <v>0</v>
      </c>
      <c r="BB1178" s="29">
        <f>(BA1178*Параметри!$K$51+SUM('Дані з ДІСО'!AR1178:AT1178)*Параметри!$K$48*Параметри!$K$20/1000)*Параметри!$K$74</f>
        <v>0</v>
      </c>
      <c r="BC1178" s="40">
        <f>ROUNDUP(('Дані не з ДІСО'!I1178+'Дані не з ДІСО'!K1178)/Параметри!$K$26,0)</f>
        <v>0</v>
      </c>
      <c r="BD1178" s="29">
        <f>BC1178*Параметри!$M$36/18</f>
        <v>0</v>
      </c>
      <c r="BE1178" s="40">
        <f>IF(BC1178=0,0,'Дані не з ДІСО'!K1178/('Дані не з ДІСО'!I1178+'Дані не з ДІСО'!K1178))</f>
        <v>0</v>
      </c>
      <c r="BF1178" s="29">
        <f>(1+0.25*BE1178)*BD1178*Параметри!$K$51</f>
        <v>0</v>
      </c>
      <c r="BG1178" s="40">
        <f>ROUNDUP('Дані не з ДІСО'!M1178/Параметри!$K$27,0)</f>
        <v>0</v>
      </c>
      <c r="BH1178" s="40">
        <f>BG1178*Параметри!$M$37/18</f>
        <v>0</v>
      </c>
      <c r="BI1178" s="29">
        <f>BH1178*Параметри!$K$51</f>
        <v>0</v>
      </c>
      <c r="BJ1178" s="29">
        <f>'Дані не з ДІСО'!N1178*Параметри!$K$76</f>
        <v>0</v>
      </c>
      <c r="BK1178" s="40">
        <f>ROUNDUP('Дані з ДІСО'!V1178/Параметри!$K$25,0)</f>
        <v>0</v>
      </c>
      <c r="BL1178" s="40">
        <f>ROUNDUP('Дані з ДІСО'!W1178/Параметри!$K$25,0)</f>
        <v>0</v>
      </c>
      <c r="BM1178" s="40">
        <f>ROUNDUP('Дані з ДІСО'!X1178/Параметри!$K$25,0)</f>
        <v>0</v>
      </c>
      <c r="BN1178" s="40">
        <f>(BK1178*Параметри!$K$34+BL1178*Параметри!$L$34+BM1178*Параметри!$M$34)/18</f>
        <v>0</v>
      </c>
      <c r="BO1178" s="40">
        <f>IF(K1178=0,0,'Дані з ДІСО'!AC1178/K1178)</f>
        <v>0</v>
      </c>
      <c r="BP1178" s="29">
        <f>(1+0.25*BO1178)*BN1178*Параметри!$K$51</f>
        <v>0</v>
      </c>
      <c r="BQ1178" s="29">
        <f>BP1178*'Коефіцієнти АТО'!U1178</f>
        <v>0</v>
      </c>
      <c r="BR1178" s="29">
        <f>K1178*(1+0.25*BO1178)*Параметри!$K$66*Параметри!$K$20/1000</f>
        <v>0</v>
      </c>
      <c r="BS1178" s="29">
        <f>(1+0.25*BO1178)*K1178*'Коефіцієнти АТО'!S1178*Параметри!$K$20/1000</f>
        <v>0</v>
      </c>
      <c r="BT1178" s="29">
        <f t="shared" si="169"/>
        <v>0</v>
      </c>
      <c r="BU1178" s="40">
        <f>ROUNDUP('Дані з ДІСО'!AG1178/Параметри!$K$71,0)</f>
        <v>0</v>
      </c>
      <c r="BV1178" s="40">
        <f t="shared" si="170"/>
        <v>0</v>
      </c>
      <c r="BW1178" s="40">
        <f>IF('Дані з ДІСО'!AG1178=0,0,'Дані з ДІСО'!AJ1178/'Дані з ДІСО'!AG1178)</f>
        <v>0</v>
      </c>
      <c r="BX1178" s="29">
        <f>BV1178*(1+0.25*BW1178)*Параметри!$K$51</f>
        <v>0</v>
      </c>
      <c r="BY1178" s="29">
        <f>ROUND(IF(Параметри!$K$77="No",CC1178,CC1178*Параметри!$K$78)+AG1178,1)</f>
        <v>30954.3</v>
      </c>
      <c r="BZ1178" s="29">
        <f>ROUND(IF(Параметри!$K$77="No",BF1178,BF1178*Параметри!$K$78),1)</f>
        <v>0</v>
      </c>
      <c r="CA1178" s="29">
        <f>ROUND(IF(Параметри!$K$77="No",BI1178,BI1178*Параметри!$K$78),1)</f>
        <v>0</v>
      </c>
      <c r="CB1178" s="29">
        <f>ROUND(IF(Параметри!$K$77="No",BJ1178,BJ1178*Параметри!$K$78),1)</f>
        <v>0</v>
      </c>
      <c r="CC1178" s="29">
        <f t="shared" si="164"/>
        <v>34393.627053930177</v>
      </c>
    </row>
    <row r="1179" spans="1:81">
      <c r="A1179" s="9">
        <v>1178</v>
      </c>
      <c r="B1179" s="9" t="s">
        <v>3151</v>
      </c>
      <c r="C1179" s="9" t="s">
        <v>3151</v>
      </c>
      <c r="D1179" s="9" t="s">
        <v>4219</v>
      </c>
      <c r="E1179" s="9" t="s">
        <v>29</v>
      </c>
      <c r="F1179" s="9" t="s">
        <v>3377</v>
      </c>
      <c r="G1179" s="9" t="s">
        <v>2452</v>
      </c>
      <c r="H1179" s="29">
        <f>SUM('Дані з ДІСО'!J1179:L1179)</f>
        <v>0</v>
      </c>
      <c r="I1179" s="29">
        <f>SUM('Дані з ДІСО'!G1179:I1179)</f>
        <v>0</v>
      </c>
      <c r="J1179" s="29">
        <f>SUM('Дані з ДІСО'!P1179:R1179)</f>
        <v>0</v>
      </c>
      <c r="K1179" s="29">
        <f>SUM('Дані з ДІСО'!V1179:X1179)</f>
        <v>0</v>
      </c>
      <c r="L1179" s="40">
        <f>ROUNDUP('Дані з ДІСО'!J1179/'Коефіцієнти АТО'!$R1179,0)</f>
        <v>0</v>
      </c>
      <c r="M1179" s="40">
        <f>ROUNDUP('Дані з ДІСО'!K1179/'Коефіцієнти АТО'!$R1179,0)</f>
        <v>0</v>
      </c>
      <c r="N1179" s="40">
        <f>ROUNDUP('Дані з ДІСО'!L1179/'Коефіцієнти АТО'!$R1179,0)</f>
        <v>0</v>
      </c>
      <c r="O1179" s="59">
        <f>(L1179*Параметри!$K$32+M1179*Параметри!$L$32+N1179*Параметри!$M$32)/18</f>
        <v>0</v>
      </c>
      <c r="P1179" s="41" t="str">
        <f>IF(H1179=0,"",'Дані з ДІСО'!Y1179/H1179)</f>
        <v/>
      </c>
      <c r="Q1179" s="29" t="str">
        <f>IF(H1179=0,"",(1+0.25*P1179)*O1179*Параметри!$K$51)</f>
        <v/>
      </c>
      <c r="R1179" s="29" t="str">
        <f>IF(H1179=0,"",Q1179*'Коефіцієнти АТО'!T1179)</f>
        <v/>
      </c>
      <c r="S1179" s="29" t="str">
        <f>IF(H1179=0,"",H1179*(1+0.25*P1179)*Параметри!$K$66*Параметри!$K$20/1000)</f>
        <v/>
      </c>
      <c r="T1179" s="29" t="str">
        <f>IF(H1179=0,"",H1179*(1+0.25*P1179)*'Коефіцієнти АТО'!$S1179*Параметри!$K$20/1000)</f>
        <v/>
      </c>
      <c r="U1179" s="29">
        <f t="shared" si="165"/>
        <v>0</v>
      </c>
      <c r="V1179" s="29">
        <f t="shared" si="166"/>
        <v>0</v>
      </c>
      <c r="W1179" s="40">
        <f>ROUNDUP('Дані з ДІСО'!P1179/Параметри!$K$24,0)</f>
        <v>0</v>
      </c>
      <c r="X1179" s="40">
        <f>ROUNDUP('Дані з ДІСО'!Q1179/Параметри!$K$24,0)</f>
        <v>0</v>
      </c>
      <c r="Y1179" s="40">
        <f>ROUNDUP('Дані з ДІСО'!R1179/Параметри!$K$24,0)</f>
        <v>0</v>
      </c>
      <c r="Z1179" s="59">
        <f>(W1179*Параметри!$K$33+X1179*Параметри!$L$33+Y1179*Параметри!$M$33)/18</f>
        <v>0</v>
      </c>
      <c r="AA1179" s="41">
        <f>IF(J1179=0,0,'Дані з ДІСО'!AA1179/J1179)</f>
        <v>0</v>
      </c>
      <c r="AB1179" s="29">
        <f>(1+0.25*AA1179)*Z1179*Параметри!$K$51</f>
        <v>0</v>
      </c>
      <c r="AC1179" s="29">
        <f>AB1179*'Коефіцієнти АТО'!U1179</f>
        <v>0</v>
      </c>
      <c r="AD1179" s="29">
        <f>J1179*(1+0.25*AA1179)*Параметри!$K$66*Параметри!$K$20/1000</f>
        <v>0</v>
      </c>
      <c r="AE1179" s="29">
        <f>(1+0.25*AA1179)*J1179*'Коефіцієнти АТО'!S1179*Параметри!$K$20/1000</f>
        <v>0</v>
      </c>
      <c r="AF1179" s="29">
        <f t="shared" si="162"/>
        <v>0</v>
      </c>
      <c r="AG1179" s="29">
        <v>0</v>
      </c>
      <c r="AH1179" s="40">
        <v>0</v>
      </c>
      <c r="AI1179" s="40">
        <v>0</v>
      </c>
      <c r="AJ1179" s="40">
        <f t="shared" si="163"/>
        <v>0</v>
      </c>
      <c r="AK1179" s="29">
        <f>(AH1179+AI1179)*(1+0.25*AJ1179)*Параметри!$K$53</f>
        <v>0</v>
      </c>
      <c r="AL1179" s="29">
        <f>ROUNDUP(('Дані з ДІСО'!AU1179+'Дані з ДІСО'!AW1179)/Параметри!$K$28,0)</f>
        <v>0</v>
      </c>
      <c r="AM1179" s="64">
        <f>AL1179*Параметри!$M$35/18</f>
        <v>0</v>
      </c>
      <c r="AN1179" s="29">
        <f>IF(AL1179=0,0,'Дані з ДІСО'!AW1179/SUM('Дані з ДІСО'!AU1179,'Дані з ДІСО'!AW1179))</f>
        <v>0</v>
      </c>
      <c r="AO1179" s="29">
        <f>(1+0.25*AN1179)*AM1179*Параметри!$K$51</f>
        <v>0</v>
      </c>
      <c r="AP1179" s="40">
        <f>ROUNDUP(('Дані з ДІСО'!AE1179+'Дані не з ДІСО'!E1179+'Дані не з ДІСО'!G1179)/Параметри!$K$69,0)</f>
        <v>0</v>
      </c>
      <c r="AQ1179" s="40">
        <f t="shared" si="167"/>
        <v>0</v>
      </c>
      <c r="AR1179" s="40">
        <f>IF(AP1179=0,0,('Дані з ДІСО'!AH1179+'Дані не з ДІСО'!G1179)/('Дані з ДІСО'!AE1179+'Дані не з ДІСО'!E1179+'Дані не з ДІСО'!G1179))</f>
        <v>0</v>
      </c>
      <c r="AS1179" s="29">
        <f>AQ1179*(1+0.25*AR1179)*Параметри!$K$51</f>
        <v>0</v>
      </c>
      <c r="AT1179" s="40">
        <f>ROUNDUP('Дані з ДІСО'!AF1179/Параметри!$K$70,0)</f>
        <v>0</v>
      </c>
      <c r="AU1179" s="40">
        <f t="shared" si="168"/>
        <v>0</v>
      </c>
      <c r="AV1179" s="40">
        <f>IF(AT1179=0,0,'Дані з ДІСО'!AI1179/'Дані з ДІСО'!AF1179)</f>
        <v>0</v>
      </c>
      <c r="AW1179" s="29">
        <f>AU1179*(1+0.25*AV1179)*Параметри!$K$51</f>
        <v>0</v>
      </c>
      <c r="AX1179" s="40">
        <f>ROUNDUP('Дані з ДІСО'!AR1179/Параметри!$K$29,0)</f>
        <v>0</v>
      </c>
      <c r="AY1179" s="40">
        <f>ROUNDUP('Дані з ДІСО'!AS1179/Параметри!$K$29,0)</f>
        <v>0</v>
      </c>
      <c r="AZ1179" s="40">
        <f>ROUNDUP('Дані з ДІСО'!AT1179/Параметри!$K$29,0)</f>
        <v>0</v>
      </c>
      <c r="BA1179" s="64">
        <f>(AX1179*Параметри!$K$32+AY1179*Параметри!$L$32+AZ1179*Параметри!$M$32)/18</f>
        <v>0</v>
      </c>
      <c r="BB1179" s="29">
        <f>(BA1179*Параметри!$K$51+SUM('Дані з ДІСО'!AR1179:AT1179)*Параметри!$K$48*Параметри!$K$20/1000)*Параметри!$K$74</f>
        <v>0</v>
      </c>
      <c r="BC1179" s="40">
        <f>ROUNDUP(('Дані не з ДІСО'!I1179+'Дані не з ДІСО'!K1179)/Параметри!$K$26,0)</f>
        <v>0</v>
      </c>
      <c r="BD1179" s="29">
        <f>BC1179*Параметри!$M$36/18</f>
        <v>0</v>
      </c>
      <c r="BE1179" s="40">
        <f>IF(BC1179=0,0,'Дані не з ДІСО'!K1179/('Дані не з ДІСО'!I1179+'Дані не з ДІСО'!K1179))</f>
        <v>0</v>
      </c>
      <c r="BF1179" s="29">
        <f>(1+0.25*BE1179)*BD1179*Параметри!$K$51</f>
        <v>0</v>
      </c>
      <c r="BG1179" s="40">
        <f>ROUNDUP('Дані не з ДІСО'!M1179/Параметри!$K$27,0)</f>
        <v>0</v>
      </c>
      <c r="BH1179" s="40">
        <f>BG1179*Параметри!$M$37/18</f>
        <v>0</v>
      </c>
      <c r="BI1179" s="29">
        <f>BH1179*Параметри!$K$51</f>
        <v>0</v>
      </c>
      <c r="BJ1179" s="29">
        <f>'Дані не з ДІСО'!N1179*Параметри!$K$76</f>
        <v>0</v>
      </c>
      <c r="BK1179" s="40">
        <f>ROUNDUP('Дані з ДІСО'!V1179/Параметри!$K$25,0)</f>
        <v>0</v>
      </c>
      <c r="BL1179" s="40">
        <f>ROUNDUP('Дані з ДІСО'!W1179/Параметри!$K$25,0)</f>
        <v>0</v>
      </c>
      <c r="BM1179" s="40">
        <f>ROUNDUP('Дані з ДІСО'!X1179/Параметри!$K$25,0)</f>
        <v>0</v>
      </c>
      <c r="BN1179" s="40">
        <f>(BK1179*Параметри!$K$34+BL1179*Параметри!$L$34+BM1179*Параметри!$M$34)/18</f>
        <v>0</v>
      </c>
      <c r="BO1179" s="40">
        <f>IF(K1179=0,0,'Дані з ДІСО'!AC1179/K1179)</f>
        <v>0</v>
      </c>
      <c r="BP1179" s="29">
        <f>(1+0.25*BO1179)*BN1179*Параметри!$K$51</f>
        <v>0</v>
      </c>
      <c r="BQ1179" s="29">
        <f>BP1179*'Коефіцієнти АТО'!U1179</f>
        <v>0</v>
      </c>
      <c r="BR1179" s="29">
        <f>K1179*(1+0.25*BO1179)*Параметри!$K$66*Параметри!$K$20/1000</f>
        <v>0</v>
      </c>
      <c r="BS1179" s="29">
        <f>(1+0.25*BO1179)*K1179*'Коефіцієнти АТО'!S1179*Параметри!$K$20/1000</f>
        <v>0</v>
      </c>
      <c r="BT1179" s="29">
        <f t="shared" si="169"/>
        <v>0</v>
      </c>
      <c r="BU1179" s="40">
        <f>ROUNDUP('Дані з ДІСО'!AG1179/Параметри!$K$71,0)</f>
        <v>0</v>
      </c>
      <c r="BV1179" s="40">
        <f t="shared" si="170"/>
        <v>0</v>
      </c>
      <c r="BW1179" s="40">
        <f>IF('Дані з ДІСО'!AG1179=0,0,'Дані з ДІСО'!AJ1179/'Дані з ДІСО'!AG1179)</f>
        <v>0</v>
      </c>
      <c r="BX1179" s="29">
        <f>BV1179*(1+0.25*BW1179)*Параметри!$K$51</f>
        <v>0</v>
      </c>
      <c r="BY1179" s="29">
        <f>ROUND(IF(Параметри!$K$77="No",CC1179,CC1179*Параметри!$K$78)+AG1179,1)</f>
        <v>0</v>
      </c>
      <c r="BZ1179" s="29">
        <f>ROUND(IF(Параметри!$K$77="No",BF1179,BF1179*Параметри!$K$78),1)</f>
        <v>0</v>
      </c>
      <c r="CA1179" s="29">
        <f>ROUND(IF(Параметри!$K$77="No",BI1179,BI1179*Параметри!$K$78),1)</f>
        <v>0</v>
      </c>
      <c r="CB1179" s="29">
        <f>ROUND(IF(Параметри!$K$77="No",BJ1179,BJ1179*Параметри!$K$78),1)</f>
        <v>0</v>
      </c>
      <c r="CC1179" s="29">
        <f t="shared" si="164"/>
        <v>0</v>
      </c>
    </row>
    <row r="1180" spans="1:81">
      <c r="A1180" s="9">
        <v>1179</v>
      </c>
      <c r="B1180" s="9" t="s">
        <v>3151</v>
      </c>
      <c r="C1180" s="9" t="s">
        <v>3151</v>
      </c>
      <c r="D1180" s="9" t="s">
        <v>4219</v>
      </c>
      <c r="E1180" s="9" t="s">
        <v>29</v>
      </c>
      <c r="F1180" s="9" t="s">
        <v>4223</v>
      </c>
      <c r="G1180" s="9" t="s">
        <v>2453</v>
      </c>
      <c r="H1180" s="29">
        <f>SUM('Дані з ДІСО'!J1180:L1180)</f>
        <v>0</v>
      </c>
      <c r="I1180" s="29">
        <f>SUM('Дані з ДІСО'!G1180:I1180)</f>
        <v>0</v>
      </c>
      <c r="J1180" s="29">
        <f>SUM('Дані з ДІСО'!P1180:R1180)</f>
        <v>0</v>
      </c>
      <c r="K1180" s="29">
        <f>SUM('Дані з ДІСО'!V1180:X1180)</f>
        <v>0</v>
      </c>
      <c r="L1180" s="40">
        <f>ROUNDUP('Дані з ДІСО'!J1180/'Коефіцієнти АТО'!$R1180,0)</f>
        <v>0</v>
      </c>
      <c r="M1180" s="40">
        <f>ROUNDUP('Дані з ДІСО'!K1180/'Коефіцієнти АТО'!$R1180,0)</f>
        <v>0</v>
      </c>
      <c r="N1180" s="40">
        <f>ROUNDUP('Дані з ДІСО'!L1180/'Коефіцієнти АТО'!$R1180,0)</f>
        <v>0</v>
      </c>
      <c r="O1180" s="59">
        <f>(L1180*Параметри!$K$32+M1180*Параметри!$L$32+N1180*Параметри!$M$32)/18</f>
        <v>0</v>
      </c>
      <c r="P1180" s="41" t="str">
        <f>IF(H1180=0,"",'Дані з ДІСО'!Y1180/H1180)</f>
        <v/>
      </c>
      <c r="Q1180" s="29" t="str">
        <f>IF(H1180=0,"",(1+0.25*P1180)*O1180*Параметри!$K$51)</f>
        <v/>
      </c>
      <c r="R1180" s="29" t="str">
        <f>IF(H1180=0,"",Q1180*'Коефіцієнти АТО'!T1180)</f>
        <v/>
      </c>
      <c r="S1180" s="29" t="str">
        <f>IF(H1180=0,"",H1180*(1+0.25*P1180)*Параметри!$K$66*Параметри!$K$20/1000)</f>
        <v/>
      </c>
      <c r="T1180" s="29" t="str">
        <f>IF(H1180=0,"",H1180*(1+0.25*P1180)*'Коефіцієнти АТО'!$S1180*Параметри!$K$20/1000)</f>
        <v/>
      </c>
      <c r="U1180" s="29">
        <f t="shared" si="165"/>
        <v>0</v>
      </c>
      <c r="V1180" s="29">
        <f t="shared" si="166"/>
        <v>0</v>
      </c>
      <c r="W1180" s="40">
        <f>ROUNDUP('Дані з ДІСО'!P1180/Параметри!$K$24,0)</f>
        <v>0</v>
      </c>
      <c r="X1180" s="40">
        <f>ROUNDUP('Дані з ДІСО'!Q1180/Параметри!$K$24,0)</f>
        <v>0</v>
      </c>
      <c r="Y1180" s="40">
        <f>ROUNDUP('Дані з ДІСО'!R1180/Параметри!$K$24,0)</f>
        <v>0</v>
      </c>
      <c r="Z1180" s="59">
        <f>(W1180*Параметри!$K$33+X1180*Параметри!$L$33+Y1180*Параметри!$M$33)/18</f>
        <v>0</v>
      </c>
      <c r="AA1180" s="41">
        <f>IF(J1180=0,0,'Дані з ДІСО'!AA1180/J1180)</f>
        <v>0</v>
      </c>
      <c r="AB1180" s="29">
        <f>(1+0.25*AA1180)*Z1180*Параметри!$K$51</f>
        <v>0</v>
      </c>
      <c r="AC1180" s="29">
        <f>AB1180*'Коефіцієнти АТО'!U1180</f>
        <v>0</v>
      </c>
      <c r="AD1180" s="29">
        <f>J1180*(1+0.25*AA1180)*Параметри!$K$66*Параметри!$K$20/1000</f>
        <v>0</v>
      </c>
      <c r="AE1180" s="29">
        <f>(1+0.25*AA1180)*J1180*'Коефіцієнти АТО'!S1180*Параметри!$K$20/1000</f>
        <v>0</v>
      </c>
      <c r="AF1180" s="29">
        <f t="shared" si="162"/>
        <v>0</v>
      </c>
      <c r="AG1180" s="29">
        <v>0</v>
      </c>
      <c r="AH1180" s="40">
        <v>0</v>
      </c>
      <c r="AI1180" s="40">
        <v>0</v>
      </c>
      <c r="AJ1180" s="40">
        <f t="shared" si="163"/>
        <v>0</v>
      </c>
      <c r="AK1180" s="29">
        <f>(AH1180+AI1180)*(1+0.25*AJ1180)*Параметри!$K$53</f>
        <v>0</v>
      </c>
      <c r="AL1180" s="29">
        <f>ROUNDUP(('Дані з ДІСО'!AU1180+'Дані з ДІСО'!AW1180)/Параметри!$K$28,0)</f>
        <v>0</v>
      </c>
      <c r="AM1180" s="64">
        <f>AL1180*Параметри!$M$35/18</f>
        <v>0</v>
      </c>
      <c r="AN1180" s="29">
        <f>IF(AL1180=0,0,'Дані з ДІСО'!AW1180/SUM('Дані з ДІСО'!AU1180,'Дані з ДІСО'!AW1180))</f>
        <v>0</v>
      </c>
      <c r="AO1180" s="29">
        <f>(1+0.25*AN1180)*AM1180*Параметри!$K$51</f>
        <v>0</v>
      </c>
      <c r="AP1180" s="40">
        <f>ROUNDUP(('Дані з ДІСО'!AE1180+'Дані не з ДІСО'!E1180+'Дані не з ДІСО'!G1180)/Параметри!$K$69,0)</f>
        <v>0</v>
      </c>
      <c r="AQ1180" s="40">
        <f t="shared" si="167"/>
        <v>0</v>
      </c>
      <c r="AR1180" s="40">
        <f>IF(AP1180=0,0,('Дані з ДІСО'!AH1180+'Дані не з ДІСО'!G1180)/('Дані з ДІСО'!AE1180+'Дані не з ДІСО'!E1180+'Дані не з ДІСО'!G1180))</f>
        <v>0</v>
      </c>
      <c r="AS1180" s="29">
        <f>AQ1180*(1+0.25*AR1180)*Параметри!$K$51</f>
        <v>0</v>
      </c>
      <c r="AT1180" s="40">
        <f>ROUNDUP('Дані з ДІСО'!AF1180/Параметри!$K$70,0)</f>
        <v>0</v>
      </c>
      <c r="AU1180" s="40">
        <f t="shared" si="168"/>
        <v>0</v>
      </c>
      <c r="AV1180" s="40">
        <f>IF(AT1180=0,0,'Дані з ДІСО'!AI1180/'Дані з ДІСО'!AF1180)</f>
        <v>0</v>
      </c>
      <c r="AW1180" s="29">
        <f>AU1180*(1+0.25*AV1180)*Параметри!$K$51</f>
        <v>0</v>
      </c>
      <c r="AX1180" s="40">
        <f>ROUNDUP('Дані з ДІСО'!AR1180/Параметри!$K$29,0)</f>
        <v>0</v>
      </c>
      <c r="AY1180" s="40">
        <f>ROUNDUP('Дані з ДІСО'!AS1180/Параметри!$K$29,0)</f>
        <v>0</v>
      </c>
      <c r="AZ1180" s="40">
        <f>ROUNDUP('Дані з ДІСО'!AT1180/Параметри!$K$29,0)</f>
        <v>0</v>
      </c>
      <c r="BA1180" s="64">
        <f>(AX1180*Параметри!$K$32+AY1180*Параметри!$L$32+AZ1180*Параметри!$M$32)/18</f>
        <v>0</v>
      </c>
      <c r="BB1180" s="29">
        <f>(BA1180*Параметри!$K$51+SUM('Дані з ДІСО'!AR1180:AT1180)*Параметри!$K$48*Параметри!$K$20/1000)*Параметри!$K$74</f>
        <v>0</v>
      </c>
      <c r="BC1180" s="40">
        <f>ROUNDUP(('Дані не з ДІСО'!I1180+'Дані не з ДІСО'!K1180)/Параметри!$K$26,0)</f>
        <v>0</v>
      </c>
      <c r="BD1180" s="29">
        <f>BC1180*Параметри!$M$36/18</f>
        <v>0</v>
      </c>
      <c r="BE1180" s="40">
        <f>IF(BC1180=0,0,'Дані не з ДІСО'!K1180/('Дані не з ДІСО'!I1180+'Дані не з ДІСО'!K1180))</f>
        <v>0</v>
      </c>
      <c r="BF1180" s="29">
        <f>(1+0.25*BE1180)*BD1180*Параметри!$K$51</f>
        <v>0</v>
      </c>
      <c r="BG1180" s="40">
        <f>ROUNDUP('Дані не з ДІСО'!M1180/Параметри!$K$27,0)</f>
        <v>0</v>
      </c>
      <c r="BH1180" s="40">
        <f>BG1180*Параметри!$M$37/18</f>
        <v>0</v>
      </c>
      <c r="BI1180" s="29">
        <f>BH1180*Параметри!$K$51</f>
        <v>0</v>
      </c>
      <c r="BJ1180" s="29">
        <f>'Дані не з ДІСО'!N1180*Параметри!$K$76</f>
        <v>0</v>
      </c>
      <c r="BK1180" s="40">
        <f>ROUNDUP('Дані з ДІСО'!V1180/Параметри!$K$25,0)</f>
        <v>0</v>
      </c>
      <c r="BL1180" s="40">
        <f>ROUNDUP('Дані з ДІСО'!W1180/Параметри!$K$25,0)</f>
        <v>0</v>
      </c>
      <c r="BM1180" s="40">
        <f>ROUNDUP('Дані з ДІСО'!X1180/Параметри!$K$25,0)</f>
        <v>0</v>
      </c>
      <c r="BN1180" s="40">
        <f>(BK1180*Параметри!$K$34+BL1180*Параметри!$L$34+BM1180*Параметри!$M$34)/18</f>
        <v>0</v>
      </c>
      <c r="BO1180" s="40">
        <f>IF(K1180=0,0,'Дані з ДІСО'!AC1180/K1180)</f>
        <v>0</v>
      </c>
      <c r="BP1180" s="29">
        <f>(1+0.25*BO1180)*BN1180*Параметри!$K$51</f>
        <v>0</v>
      </c>
      <c r="BQ1180" s="29">
        <f>BP1180*'Коефіцієнти АТО'!U1180</f>
        <v>0</v>
      </c>
      <c r="BR1180" s="29">
        <f>K1180*(1+0.25*BO1180)*Параметри!$K$66*Параметри!$K$20/1000</f>
        <v>0</v>
      </c>
      <c r="BS1180" s="29">
        <f>(1+0.25*BO1180)*K1180*'Коефіцієнти АТО'!S1180*Параметри!$K$20/1000</f>
        <v>0</v>
      </c>
      <c r="BT1180" s="29">
        <f t="shared" si="169"/>
        <v>0</v>
      </c>
      <c r="BU1180" s="40">
        <f>ROUNDUP('Дані з ДІСО'!AG1180/Параметри!$K$71,0)</f>
        <v>0</v>
      </c>
      <c r="BV1180" s="40">
        <f t="shared" si="170"/>
        <v>0</v>
      </c>
      <c r="BW1180" s="40">
        <f>IF('Дані з ДІСО'!AG1180=0,0,'Дані з ДІСО'!AJ1180/'Дані з ДІСО'!AG1180)</f>
        <v>0</v>
      </c>
      <c r="BX1180" s="29">
        <f>BV1180*(1+0.25*BW1180)*Параметри!$K$51</f>
        <v>0</v>
      </c>
      <c r="BY1180" s="29">
        <f>ROUND(IF(Параметри!$K$77="No",CC1180,CC1180*Параметри!$K$78)+AG1180,1)</f>
        <v>0</v>
      </c>
      <c r="BZ1180" s="29">
        <f>ROUND(IF(Параметри!$K$77="No",BF1180,BF1180*Параметри!$K$78),1)</f>
        <v>0</v>
      </c>
      <c r="CA1180" s="29">
        <f>ROUND(IF(Параметри!$K$77="No",BI1180,BI1180*Параметри!$K$78),1)</f>
        <v>0</v>
      </c>
      <c r="CB1180" s="29">
        <f>ROUND(IF(Параметри!$K$77="No",BJ1180,BJ1180*Параметри!$K$78),1)</f>
        <v>0</v>
      </c>
      <c r="CC1180" s="29">
        <f t="shared" si="164"/>
        <v>0</v>
      </c>
    </row>
    <row r="1181" spans="1:81">
      <c r="A1181" s="9">
        <v>1180</v>
      </c>
      <c r="B1181" s="9" t="s">
        <v>3148</v>
      </c>
      <c r="C1181" s="9" t="s">
        <v>3148</v>
      </c>
      <c r="D1181" s="9" t="s">
        <v>4219</v>
      </c>
      <c r="E1181" s="9" t="s">
        <v>24</v>
      </c>
      <c r="F1181" s="9" t="s">
        <v>4224</v>
      </c>
      <c r="G1181" s="9" t="s">
        <v>2455</v>
      </c>
      <c r="H1181" s="29">
        <f>SUM('Дані з ДІСО'!J1181:L1181)</f>
        <v>673.5</v>
      </c>
      <c r="I1181" s="29">
        <f>SUM('Дані з ДІСО'!G1181:I1181)</f>
        <v>10</v>
      </c>
      <c r="J1181" s="29">
        <f>SUM('Дані з ДІСО'!P1181:R1181)</f>
        <v>0</v>
      </c>
      <c r="K1181" s="29">
        <f>SUM('Дані з ДІСО'!V1181:X1181)</f>
        <v>0</v>
      </c>
      <c r="L1181" s="40">
        <f>ROUNDUP('Дані з ДІСО'!J1181/'Коефіцієнти АТО'!$R1181,0)</f>
        <v>21</v>
      </c>
      <c r="M1181" s="40">
        <f>ROUNDUP('Дані з ДІСО'!K1181/'Коефіцієнти АТО'!$R1181,0)</f>
        <v>30</v>
      </c>
      <c r="N1181" s="40">
        <f>ROUNDUP('Дані з ДІСО'!L1181/'Коефіцієнти АТО'!$R1181,0)</f>
        <v>6</v>
      </c>
      <c r="O1181" s="59">
        <f>(L1181*Параметри!$K$32+M1181*Параметри!$L$32+N1181*Параметри!$M$32)/18</f>
        <v>93.166666666666671</v>
      </c>
      <c r="P1181" s="41">
        <f>IF(H1181=0,"",'Дані з ДІСО'!Y1181/H1181)</f>
        <v>0</v>
      </c>
      <c r="Q1181" s="29">
        <f>IF(H1181=0,"",(1+0.25*P1181)*O1181*Параметри!$K$51)</f>
        <v>19082.416318870666</v>
      </c>
      <c r="R1181" s="29">
        <f>IF(H1181=0,"",Q1181*'Коефіцієнти АТО'!T1181)</f>
        <v>324.40107742080136</v>
      </c>
      <c r="S1181" s="29">
        <f>IF(H1181=0,"",H1181*(1+0.25*P1181)*Параметри!$K$66*Параметри!$K$20/1000)</f>
        <v>0</v>
      </c>
      <c r="T1181" s="29">
        <f>IF(H1181=0,"",H1181*(1+0.25*P1181)*'Коефіцієнти АТО'!$S1181*Параметри!$K$20/1000)</f>
        <v>3397.1045718730848</v>
      </c>
      <c r="U1181" s="29">
        <f t="shared" si="165"/>
        <v>22803.921968164552</v>
      </c>
      <c r="V1181" s="29">
        <f t="shared" si="166"/>
        <v>22803.921968164552</v>
      </c>
      <c r="W1181" s="40">
        <f>ROUNDUP('Дані з ДІСО'!P1181/Параметри!$K$24,0)</f>
        <v>0</v>
      </c>
      <c r="X1181" s="40">
        <f>ROUNDUP('Дані з ДІСО'!Q1181/Параметри!$K$24,0)</f>
        <v>0</v>
      </c>
      <c r="Y1181" s="40">
        <f>ROUNDUP('Дані з ДІСО'!R1181/Параметри!$K$24,0)</f>
        <v>0</v>
      </c>
      <c r="Z1181" s="59">
        <f>(W1181*Параметри!$K$33+X1181*Параметри!$L$33+Y1181*Параметри!$M$33)/18</f>
        <v>0</v>
      </c>
      <c r="AA1181" s="41">
        <f>IF(J1181=0,0,'Дані з ДІСО'!AA1181/J1181)</f>
        <v>0</v>
      </c>
      <c r="AB1181" s="29">
        <f>(1+0.25*AA1181)*Z1181*Параметри!$K$51</f>
        <v>0</v>
      </c>
      <c r="AC1181" s="29">
        <f>AB1181*'Коефіцієнти АТО'!U1181</f>
        <v>0</v>
      </c>
      <c r="AD1181" s="29">
        <f>J1181*(1+0.25*AA1181)*Параметри!$K$66*Параметри!$K$20/1000</f>
        <v>0</v>
      </c>
      <c r="AE1181" s="29">
        <f>(1+0.25*AA1181)*J1181*'Коефіцієнти АТО'!S1181*Параметри!$K$20/1000</f>
        <v>0</v>
      </c>
      <c r="AF1181" s="29">
        <f t="shared" si="162"/>
        <v>0</v>
      </c>
      <c r="AG1181" s="29">
        <v>0</v>
      </c>
      <c r="AH1181" s="40">
        <v>1</v>
      </c>
      <c r="AI1181" s="40">
        <v>0</v>
      </c>
      <c r="AJ1181" s="40">
        <f t="shared" si="163"/>
        <v>0</v>
      </c>
      <c r="AK1181" s="29">
        <f>(AH1181+AI1181)*(1+0.25*AJ1181)*Параметри!$K$53</f>
        <v>179.42927569600005</v>
      </c>
      <c r="AL1181" s="29">
        <f>ROUNDUP(('Дані з ДІСО'!AU1181+'Дані з ДІСО'!AW1181)/Параметри!$K$28,0)</f>
        <v>0</v>
      </c>
      <c r="AM1181" s="64">
        <f>AL1181*Параметри!$M$35/18</f>
        <v>0</v>
      </c>
      <c r="AN1181" s="29">
        <f>IF(AL1181=0,0,'Дані з ДІСО'!AW1181/SUM('Дані з ДІСО'!AU1181,'Дані з ДІСО'!AW1181))</f>
        <v>0</v>
      </c>
      <c r="AO1181" s="29">
        <f>(1+0.25*AN1181)*AM1181*Параметри!$K$51</f>
        <v>0</v>
      </c>
      <c r="AP1181" s="40">
        <f>ROUNDUP(('Дані з ДІСО'!AE1181+'Дані не з ДІСО'!E1181+'Дані не з ДІСО'!G1181)/Параметри!$K$69,0)</f>
        <v>0</v>
      </c>
      <c r="AQ1181" s="40">
        <f t="shared" si="167"/>
        <v>0</v>
      </c>
      <c r="AR1181" s="40">
        <f>IF(AP1181=0,0,('Дані з ДІСО'!AH1181+'Дані не з ДІСО'!G1181)/('Дані з ДІСО'!AE1181+'Дані не з ДІСО'!E1181+'Дані не з ДІСО'!G1181))</f>
        <v>0</v>
      </c>
      <c r="AS1181" s="29">
        <f>AQ1181*(1+0.25*AR1181)*Параметри!$K$51</f>
        <v>0</v>
      </c>
      <c r="AT1181" s="40">
        <f>ROUNDUP('Дані з ДІСО'!AF1181/Параметри!$K$70,0)</f>
        <v>0</v>
      </c>
      <c r="AU1181" s="40">
        <f t="shared" si="168"/>
        <v>0</v>
      </c>
      <c r="AV1181" s="40">
        <f>IF(AT1181=0,0,'Дані з ДІСО'!AI1181/'Дані з ДІСО'!AF1181)</f>
        <v>0</v>
      </c>
      <c r="AW1181" s="29">
        <f>AU1181*(1+0.25*AV1181)*Параметри!$K$51</f>
        <v>0</v>
      </c>
      <c r="AX1181" s="40">
        <f>ROUNDUP('Дані з ДІСО'!AR1181/Параметри!$K$29,0)</f>
        <v>0</v>
      </c>
      <c r="AY1181" s="40">
        <f>ROUNDUP('Дані з ДІСО'!AS1181/Параметри!$K$29,0)</f>
        <v>0</v>
      </c>
      <c r="AZ1181" s="40">
        <f>ROUNDUP('Дані з ДІСО'!AT1181/Параметри!$K$29,0)</f>
        <v>0</v>
      </c>
      <c r="BA1181" s="64">
        <f>(AX1181*Параметри!$K$32+AY1181*Параметри!$L$32+AZ1181*Параметри!$M$32)/18</f>
        <v>0</v>
      </c>
      <c r="BB1181" s="29">
        <f>(BA1181*Параметри!$K$51+SUM('Дані з ДІСО'!AR1181:AT1181)*Параметри!$K$48*Параметри!$K$20/1000)*Параметри!$K$74</f>
        <v>0</v>
      </c>
      <c r="BC1181" s="40">
        <f>ROUNDUP(('Дані не з ДІСО'!I1181+'Дані не з ДІСО'!K1181)/Параметри!$K$26,0)</f>
        <v>0</v>
      </c>
      <c r="BD1181" s="29">
        <f>BC1181*Параметри!$M$36/18</f>
        <v>0</v>
      </c>
      <c r="BE1181" s="40">
        <f>IF(BC1181=0,0,'Дані не з ДІСО'!K1181/('Дані не з ДІСО'!I1181+'Дані не з ДІСО'!K1181))</f>
        <v>0</v>
      </c>
      <c r="BF1181" s="29">
        <f>(1+0.25*BE1181)*BD1181*Параметри!$K$51</f>
        <v>0</v>
      </c>
      <c r="BG1181" s="40">
        <f>ROUNDUP('Дані не з ДІСО'!M1181/Параметри!$K$27,0)</f>
        <v>0</v>
      </c>
      <c r="BH1181" s="40">
        <f>BG1181*Параметри!$M$37/18</f>
        <v>0</v>
      </c>
      <c r="BI1181" s="29">
        <f>BH1181*Параметри!$K$51</f>
        <v>0</v>
      </c>
      <c r="BJ1181" s="29">
        <f>'Дані не з ДІСО'!N1181*Параметри!$K$76</f>
        <v>0</v>
      </c>
      <c r="BK1181" s="40">
        <f>ROUNDUP('Дані з ДІСО'!V1181/Параметри!$K$25,0)</f>
        <v>0</v>
      </c>
      <c r="BL1181" s="40">
        <f>ROUNDUP('Дані з ДІСО'!W1181/Параметри!$K$25,0)</f>
        <v>0</v>
      </c>
      <c r="BM1181" s="40">
        <f>ROUNDUP('Дані з ДІСО'!X1181/Параметри!$K$25,0)</f>
        <v>0</v>
      </c>
      <c r="BN1181" s="40">
        <f>(BK1181*Параметри!$K$34+BL1181*Параметри!$L$34+BM1181*Параметри!$M$34)/18</f>
        <v>0</v>
      </c>
      <c r="BO1181" s="40">
        <f>IF(K1181=0,0,'Дані з ДІСО'!AC1181/K1181)</f>
        <v>0</v>
      </c>
      <c r="BP1181" s="29">
        <f>(1+0.25*BO1181)*BN1181*Параметри!$K$51</f>
        <v>0</v>
      </c>
      <c r="BQ1181" s="29">
        <f>BP1181*'Коефіцієнти АТО'!U1181</f>
        <v>0</v>
      </c>
      <c r="BR1181" s="29">
        <f>K1181*(1+0.25*BO1181)*Параметри!$K$66*Параметри!$K$20/1000</f>
        <v>0</v>
      </c>
      <c r="BS1181" s="29">
        <f>(1+0.25*BO1181)*K1181*'Коефіцієнти АТО'!S1181*Параметри!$K$20/1000</f>
        <v>0</v>
      </c>
      <c r="BT1181" s="29">
        <f t="shared" si="169"/>
        <v>0</v>
      </c>
      <c r="BU1181" s="40">
        <f>ROUNDUP('Дані з ДІСО'!AG1181/Параметри!$K$71,0)</f>
        <v>0</v>
      </c>
      <c r="BV1181" s="40">
        <f t="shared" si="170"/>
        <v>0</v>
      </c>
      <c r="BW1181" s="40">
        <f>IF('Дані з ДІСО'!AG1181=0,0,'Дані з ДІСО'!AJ1181/'Дані з ДІСО'!AG1181)</f>
        <v>0</v>
      </c>
      <c r="BX1181" s="29">
        <f>BV1181*(1+0.25*BW1181)*Параметри!$K$51</f>
        <v>0</v>
      </c>
      <c r="BY1181" s="29">
        <f>ROUND(IF(Параметри!$K$77="No",CC1181,CC1181*Параметри!$K$78)+AG1181,1)</f>
        <v>20685</v>
      </c>
      <c r="BZ1181" s="29">
        <f>ROUND(IF(Параметри!$K$77="No",BF1181,BF1181*Параметри!$K$78),1)</f>
        <v>0</v>
      </c>
      <c r="CA1181" s="29">
        <f>ROUND(IF(Параметри!$K$77="No",BI1181,BI1181*Параметри!$K$78),1)</f>
        <v>0</v>
      </c>
      <c r="CB1181" s="29">
        <f>ROUND(IF(Параметри!$K$77="No",BJ1181,BJ1181*Параметри!$K$78),1)</f>
        <v>0</v>
      </c>
      <c r="CC1181" s="29">
        <f t="shared" si="164"/>
        <v>22983.35124386055</v>
      </c>
    </row>
    <row r="1182" spans="1:81">
      <c r="A1182" s="9">
        <v>1181</v>
      </c>
      <c r="B1182" s="9" t="s">
        <v>3148</v>
      </c>
      <c r="C1182" s="9" t="s">
        <v>3148</v>
      </c>
      <c r="D1182" s="9" t="s">
        <v>4219</v>
      </c>
      <c r="E1182" s="9" t="s">
        <v>24</v>
      </c>
      <c r="F1182" s="9" t="s">
        <v>4225</v>
      </c>
      <c r="G1182" s="9" t="s">
        <v>2457</v>
      </c>
      <c r="H1182" s="29">
        <f>SUM('Дані з ДІСО'!J1182:L1182)</f>
        <v>722.5</v>
      </c>
      <c r="I1182" s="29">
        <f>SUM('Дані з ДІСО'!G1182:I1182)</f>
        <v>32</v>
      </c>
      <c r="J1182" s="29">
        <f>SUM('Дані з ДІСО'!P1182:R1182)</f>
        <v>0</v>
      </c>
      <c r="K1182" s="29">
        <f>SUM('Дані з ДІСО'!V1182:X1182)</f>
        <v>0</v>
      </c>
      <c r="L1182" s="40">
        <f>ROUNDUP('Дані з ДІСО'!J1182/'Коефіцієнти АТО'!$R1182,0)</f>
        <v>15</v>
      </c>
      <c r="M1182" s="40">
        <f>ROUNDUP('Дані з ДІСО'!K1182/'Коефіцієнти АТО'!$R1182,0)</f>
        <v>22</v>
      </c>
      <c r="N1182" s="40">
        <f>ROUNDUP('Дані з ДІСО'!L1182/'Коефіцієнти АТО'!$R1182,0)</f>
        <v>6</v>
      </c>
      <c r="O1182" s="59">
        <f>(L1182*Параметри!$K$32+M1182*Параметри!$L$32+N1182*Параметри!$M$32)/18</f>
        <v>70.966666666666669</v>
      </c>
      <c r="P1182" s="41">
        <f>IF(H1182=0,"",'Дані з ДІСО'!Y1182/H1182)</f>
        <v>0</v>
      </c>
      <c r="Q1182" s="29">
        <f>IF(H1182=0,"",(1+0.25*P1182)*O1182*Параметри!$K$51)</f>
        <v>14535.407636091466</v>
      </c>
      <c r="R1182" s="29">
        <f>IF(H1182=0,"",Q1182*'Коефіцієнти АТО'!T1182)</f>
        <v>247.10192981355493</v>
      </c>
      <c r="S1182" s="29">
        <f>IF(H1182=0,"",H1182*(1+0.25*P1182)*Параметри!$K$66*Параметри!$K$20/1000)</f>
        <v>0</v>
      </c>
      <c r="T1182" s="29">
        <f>IF(H1182=0,"",H1182*(1+0.25*P1182)*'Коефіцієнти АТО'!$S1182*Параметри!$K$20/1000)</f>
        <v>3644.2584308512305</v>
      </c>
      <c r="U1182" s="29">
        <f t="shared" si="165"/>
        <v>18426.767996756251</v>
      </c>
      <c r="V1182" s="29">
        <f t="shared" si="166"/>
        <v>18426.767996756251</v>
      </c>
      <c r="W1182" s="40">
        <f>ROUNDUP('Дані з ДІСО'!P1182/Параметри!$K$24,0)</f>
        <v>0</v>
      </c>
      <c r="X1182" s="40">
        <f>ROUNDUP('Дані з ДІСО'!Q1182/Параметри!$K$24,0)</f>
        <v>0</v>
      </c>
      <c r="Y1182" s="40">
        <f>ROUNDUP('Дані з ДІСО'!R1182/Параметри!$K$24,0)</f>
        <v>0</v>
      </c>
      <c r="Z1182" s="59">
        <f>(W1182*Параметри!$K$33+X1182*Параметри!$L$33+Y1182*Параметри!$M$33)/18</f>
        <v>0</v>
      </c>
      <c r="AA1182" s="41">
        <f>IF(J1182=0,0,'Дані з ДІСО'!AA1182/J1182)</f>
        <v>0</v>
      </c>
      <c r="AB1182" s="29">
        <f>(1+0.25*AA1182)*Z1182*Параметри!$K$51</f>
        <v>0</v>
      </c>
      <c r="AC1182" s="29">
        <f>AB1182*'Коефіцієнти АТО'!U1182</f>
        <v>0</v>
      </c>
      <c r="AD1182" s="29">
        <f>J1182*(1+0.25*AA1182)*Параметри!$K$66*Параметри!$K$20/1000</f>
        <v>0</v>
      </c>
      <c r="AE1182" s="29">
        <f>(1+0.25*AA1182)*J1182*'Коефіцієнти АТО'!S1182*Параметри!$K$20/1000</f>
        <v>0</v>
      </c>
      <c r="AF1182" s="29">
        <f t="shared" si="162"/>
        <v>0</v>
      </c>
      <c r="AG1182" s="29">
        <v>0</v>
      </c>
      <c r="AH1182" s="40">
        <v>0</v>
      </c>
      <c r="AI1182" s="40">
        <v>0</v>
      </c>
      <c r="AJ1182" s="40">
        <f t="shared" si="163"/>
        <v>0</v>
      </c>
      <c r="AK1182" s="29">
        <f>(AH1182+AI1182)*(1+0.25*AJ1182)*Параметри!$K$53</f>
        <v>0</v>
      </c>
      <c r="AL1182" s="29">
        <f>ROUNDUP(('Дані з ДІСО'!AU1182+'Дані з ДІСО'!AW1182)/Параметри!$K$28,0)</f>
        <v>0</v>
      </c>
      <c r="AM1182" s="64">
        <f>AL1182*Параметри!$M$35/18</f>
        <v>0</v>
      </c>
      <c r="AN1182" s="29">
        <f>IF(AL1182=0,0,'Дані з ДІСО'!AW1182/SUM('Дані з ДІСО'!AU1182,'Дані з ДІСО'!AW1182))</f>
        <v>0</v>
      </c>
      <c r="AO1182" s="29">
        <f>(1+0.25*AN1182)*AM1182*Параметри!$K$51</f>
        <v>0</v>
      </c>
      <c r="AP1182" s="40">
        <f>ROUNDUP(('Дані з ДІСО'!AE1182+'Дані не з ДІСО'!E1182+'Дані не з ДІСО'!G1182)/Параметри!$K$69,0)</f>
        <v>0</v>
      </c>
      <c r="AQ1182" s="40">
        <f t="shared" si="167"/>
        <v>0</v>
      </c>
      <c r="AR1182" s="40">
        <f>IF(AP1182=0,0,('Дані з ДІСО'!AH1182+'Дані не з ДІСО'!G1182)/('Дані з ДІСО'!AE1182+'Дані не з ДІСО'!E1182+'Дані не з ДІСО'!G1182))</f>
        <v>0</v>
      </c>
      <c r="AS1182" s="29">
        <f>AQ1182*(1+0.25*AR1182)*Параметри!$K$51</f>
        <v>0</v>
      </c>
      <c r="AT1182" s="40">
        <f>ROUNDUP('Дані з ДІСО'!AF1182/Параметри!$K$70,0)</f>
        <v>0</v>
      </c>
      <c r="AU1182" s="40">
        <f t="shared" si="168"/>
        <v>0</v>
      </c>
      <c r="AV1182" s="40">
        <f>IF(AT1182=0,0,'Дані з ДІСО'!AI1182/'Дані з ДІСО'!AF1182)</f>
        <v>0</v>
      </c>
      <c r="AW1182" s="29">
        <f>AU1182*(1+0.25*AV1182)*Параметри!$K$51</f>
        <v>0</v>
      </c>
      <c r="AX1182" s="40">
        <f>ROUNDUP('Дані з ДІСО'!AR1182/Параметри!$K$29,0)</f>
        <v>0</v>
      </c>
      <c r="AY1182" s="40">
        <f>ROUNDUP('Дані з ДІСО'!AS1182/Параметри!$K$29,0)</f>
        <v>0</v>
      </c>
      <c r="AZ1182" s="40">
        <f>ROUNDUP('Дані з ДІСО'!AT1182/Параметри!$K$29,0)</f>
        <v>0</v>
      </c>
      <c r="BA1182" s="64">
        <f>(AX1182*Параметри!$K$32+AY1182*Параметри!$L$32+AZ1182*Параметри!$M$32)/18</f>
        <v>0</v>
      </c>
      <c r="BB1182" s="29">
        <f>(BA1182*Параметри!$K$51+SUM('Дані з ДІСО'!AR1182:AT1182)*Параметри!$K$48*Параметри!$K$20/1000)*Параметри!$K$74</f>
        <v>0</v>
      </c>
      <c r="BC1182" s="40">
        <f>ROUNDUP(('Дані не з ДІСО'!I1182+'Дані не з ДІСО'!K1182)/Параметри!$K$26,0)</f>
        <v>0</v>
      </c>
      <c r="BD1182" s="29">
        <f>BC1182*Параметри!$M$36/18</f>
        <v>0</v>
      </c>
      <c r="BE1182" s="40">
        <f>IF(BC1182=0,0,'Дані не з ДІСО'!K1182/('Дані не з ДІСО'!I1182+'Дані не з ДІСО'!K1182))</f>
        <v>0</v>
      </c>
      <c r="BF1182" s="29">
        <f>(1+0.25*BE1182)*BD1182*Параметри!$K$51</f>
        <v>0</v>
      </c>
      <c r="BG1182" s="40">
        <f>ROUNDUP('Дані не з ДІСО'!M1182/Параметри!$K$27,0)</f>
        <v>0</v>
      </c>
      <c r="BH1182" s="40">
        <f>BG1182*Параметри!$M$37/18</f>
        <v>0</v>
      </c>
      <c r="BI1182" s="29">
        <f>BH1182*Параметри!$K$51</f>
        <v>0</v>
      </c>
      <c r="BJ1182" s="29">
        <f>'Дані не з ДІСО'!N1182*Параметри!$K$76</f>
        <v>0</v>
      </c>
      <c r="BK1182" s="40">
        <f>ROUNDUP('Дані з ДІСО'!V1182/Параметри!$K$25,0)</f>
        <v>0</v>
      </c>
      <c r="BL1182" s="40">
        <f>ROUNDUP('Дані з ДІСО'!W1182/Параметри!$K$25,0)</f>
        <v>0</v>
      </c>
      <c r="BM1182" s="40">
        <f>ROUNDUP('Дані з ДІСО'!X1182/Параметри!$K$25,0)</f>
        <v>0</v>
      </c>
      <c r="BN1182" s="40">
        <f>(BK1182*Параметри!$K$34+BL1182*Параметри!$L$34+BM1182*Параметри!$M$34)/18</f>
        <v>0</v>
      </c>
      <c r="BO1182" s="40">
        <f>IF(K1182=0,0,'Дані з ДІСО'!AC1182/K1182)</f>
        <v>0</v>
      </c>
      <c r="BP1182" s="29">
        <f>(1+0.25*BO1182)*BN1182*Параметри!$K$51</f>
        <v>0</v>
      </c>
      <c r="BQ1182" s="29">
        <f>BP1182*'Коефіцієнти АТО'!U1182</f>
        <v>0</v>
      </c>
      <c r="BR1182" s="29">
        <f>K1182*(1+0.25*BO1182)*Параметри!$K$66*Параметри!$K$20/1000</f>
        <v>0</v>
      </c>
      <c r="BS1182" s="29">
        <f>(1+0.25*BO1182)*K1182*'Коефіцієнти АТО'!S1182*Параметри!$K$20/1000</f>
        <v>0</v>
      </c>
      <c r="BT1182" s="29">
        <f t="shared" si="169"/>
        <v>0</v>
      </c>
      <c r="BU1182" s="40">
        <f>ROUNDUP('Дані з ДІСО'!AG1182/Параметри!$K$71,0)</f>
        <v>0</v>
      </c>
      <c r="BV1182" s="40">
        <f t="shared" si="170"/>
        <v>0</v>
      </c>
      <c r="BW1182" s="40">
        <f>IF('Дані з ДІСО'!AG1182=0,0,'Дані з ДІСО'!AJ1182/'Дані з ДІСО'!AG1182)</f>
        <v>0</v>
      </c>
      <c r="BX1182" s="29">
        <f>BV1182*(1+0.25*BW1182)*Параметри!$K$51</f>
        <v>0</v>
      </c>
      <c r="BY1182" s="29">
        <f>ROUND(IF(Параметри!$K$77="No",CC1182,CC1182*Параметри!$K$78)+AG1182,1)</f>
        <v>16584.099999999999</v>
      </c>
      <c r="BZ1182" s="29">
        <f>ROUND(IF(Параметри!$K$77="No",BF1182,BF1182*Параметри!$K$78),1)</f>
        <v>0</v>
      </c>
      <c r="CA1182" s="29">
        <f>ROUND(IF(Параметри!$K$77="No",BI1182,BI1182*Параметри!$K$78),1)</f>
        <v>0</v>
      </c>
      <c r="CB1182" s="29">
        <f>ROUND(IF(Параметри!$K$77="No",BJ1182,BJ1182*Параметри!$K$78),1)</f>
        <v>0</v>
      </c>
      <c r="CC1182" s="29">
        <f t="shared" si="164"/>
        <v>18426.767996756251</v>
      </c>
    </row>
    <row r="1183" spans="1:81">
      <c r="A1183" s="9">
        <v>1182</v>
      </c>
      <c r="B1183" s="9" t="s">
        <v>3148</v>
      </c>
      <c r="C1183" s="9" t="s">
        <v>3148</v>
      </c>
      <c r="D1183" s="9" t="s">
        <v>4219</v>
      </c>
      <c r="E1183" s="9" t="s">
        <v>24</v>
      </c>
      <c r="F1183" s="9" t="s">
        <v>4226</v>
      </c>
      <c r="G1183" s="9" t="s">
        <v>2459</v>
      </c>
      <c r="H1183" s="29">
        <f>SUM('Дані з ДІСО'!J1183:L1183)</f>
        <v>0</v>
      </c>
      <c r="I1183" s="29">
        <f>SUM('Дані з ДІСО'!G1183:I1183)</f>
        <v>0</v>
      </c>
      <c r="J1183" s="29">
        <f>SUM('Дані з ДІСО'!P1183:R1183)</f>
        <v>0</v>
      </c>
      <c r="K1183" s="29">
        <f>SUM('Дані з ДІСО'!V1183:X1183)</f>
        <v>0</v>
      </c>
      <c r="L1183" s="40">
        <f>ROUNDUP('Дані з ДІСО'!J1183/'Коефіцієнти АТО'!$R1183,0)</f>
        <v>0</v>
      </c>
      <c r="M1183" s="40">
        <f>ROUNDUP('Дані з ДІСО'!K1183/'Коефіцієнти АТО'!$R1183,0)</f>
        <v>0</v>
      </c>
      <c r="N1183" s="40">
        <f>ROUNDUP('Дані з ДІСО'!L1183/'Коефіцієнти АТО'!$R1183,0)</f>
        <v>0</v>
      </c>
      <c r="O1183" s="59">
        <f>(L1183*Параметри!$K$32+M1183*Параметри!$L$32+N1183*Параметри!$M$32)/18</f>
        <v>0</v>
      </c>
      <c r="P1183" s="41" t="str">
        <f>IF(H1183=0,"",'Дані з ДІСО'!Y1183/H1183)</f>
        <v/>
      </c>
      <c r="Q1183" s="29" t="str">
        <f>IF(H1183=0,"",(1+0.25*P1183)*O1183*Параметри!$K$51)</f>
        <v/>
      </c>
      <c r="R1183" s="29" t="str">
        <f>IF(H1183=0,"",Q1183*'Коефіцієнти АТО'!T1183)</f>
        <v/>
      </c>
      <c r="S1183" s="29" t="str">
        <f>IF(H1183=0,"",H1183*(1+0.25*P1183)*Параметри!$K$66*Параметри!$K$20/1000)</f>
        <v/>
      </c>
      <c r="T1183" s="29" t="str">
        <f>IF(H1183=0,"",H1183*(1+0.25*P1183)*'Коефіцієнти АТО'!$S1183*Параметри!$K$20/1000)</f>
        <v/>
      </c>
      <c r="U1183" s="29">
        <f t="shared" si="165"/>
        <v>0</v>
      </c>
      <c r="V1183" s="29">
        <f t="shared" si="166"/>
        <v>0</v>
      </c>
      <c r="W1183" s="40">
        <f>ROUNDUP('Дані з ДІСО'!P1183/Параметри!$K$24,0)</f>
        <v>0</v>
      </c>
      <c r="X1183" s="40">
        <f>ROUNDUP('Дані з ДІСО'!Q1183/Параметри!$K$24,0)</f>
        <v>0</v>
      </c>
      <c r="Y1183" s="40">
        <f>ROUNDUP('Дані з ДІСО'!R1183/Параметри!$K$24,0)</f>
        <v>0</v>
      </c>
      <c r="Z1183" s="59">
        <f>(W1183*Параметри!$K$33+X1183*Параметри!$L$33+Y1183*Параметри!$M$33)/18</f>
        <v>0</v>
      </c>
      <c r="AA1183" s="41">
        <f>IF(J1183=0,0,'Дані з ДІСО'!AA1183/J1183)</f>
        <v>0</v>
      </c>
      <c r="AB1183" s="29">
        <f>(1+0.25*AA1183)*Z1183*Параметри!$K$51</f>
        <v>0</v>
      </c>
      <c r="AC1183" s="29">
        <f>AB1183*'Коефіцієнти АТО'!U1183</f>
        <v>0</v>
      </c>
      <c r="AD1183" s="29">
        <f>J1183*(1+0.25*AA1183)*Параметри!$K$66*Параметри!$K$20/1000</f>
        <v>0</v>
      </c>
      <c r="AE1183" s="29">
        <f>(1+0.25*AA1183)*J1183*'Коефіцієнти АТО'!S1183*Параметри!$K$20/1000</f>
        <v>0</v>
      </c>
      <c r="AF1183" s="29">
        <f t="shared" si="162"/>
        <v>0</v>
      </c>
      <c r="AG1183" s="29">
        <v>0</v>
      </c>
      <c r="AH1183" s="40">
        <v>0</v>
      </c>
      <c r="AI1183" s="40">
        <v>0</v>
      </c>
      <c r="AJ1183" s="40">
        <f t="shared" si="163"/>
        <v>0</v>
      </c>
      <c r="AK1183" s="29">
        <f>(AH1183+AI1183)*(1+0.25*AJ1183)*Параметри!$K$53</f>
        <v>0</v>
      </c>
      <c r="AL1183" s="29">
        <f>ROUNDUP(('Дані з ДІСО'!AU1183+'Дані з ДІСО'!AW1183)/Параметри!$K$28,0)</f>
        <v>0</v>
      </c>
      <c r="AM1183" s="64">
        <f>AL1183*Параметри!$M$35/18</f>
        <v>0</v>
      </c>
      <c r="AN1183" s="29">
        <f>IF(AL1183=0,0,'Дані з ДІСО'!AW1183/SUM('Дані з ДІСО'!AU1183,'Дані з ДІСО'!AW1183))</f>
        <v>0</v>
      </c>
      <c r="AO1183" s="29">
        <f>(1+0.25*AN1183)*AM1183*Параметри!$K$51</f>
        <v>0</v>
      </c>
      <c r="AP1183" s="40">
        <f>ROUNDUP(('Дані з ДІСО'!AE1183+'Дані не з ДІСО'!E1183+'Дані не з ДІСО'!G1183)/Параметри!$K$69,0)</f>
        <v>0</v>
      </c>
      <c r="AQ1183" s="40">
        <f t="shared" si="167"/>
        <v>0</v>
      </c>
      <c r="AR1183" s="40">
        <f>IF(AP1183=0,0,('Дані з ДІСО'!AH1183+'Дані не з ДІСО'!G1183)/('Дані з ДІСО'!AE1183+'Дані не з ДІСО'!E1183+'Дані не з ДІСО'!G1183))</f>
        <v>0</v>
      </c>
      <c r="AS1183" s="29">
        <f>AQ1183*(1+0.25*AR1183)*Параметри!$K$51</f>
        <v>0</v>
      </c>
      <c r="AT1183" s="40">
        <f>ROUNDUP('Дані з ДІСО'!AF1183/Параметри!$K$70,0)</f>
        <v>0</v>
      </c>
      <c r="AU1183" s="40">
        <f t="shared" si="168"/>
        <v>0</v>
      </c>
      <c r="AV1183" s="40">
        <f>IF(AT1183=0,0,'Дані з ДІСО'!AI1183/'Дані з ДІСО'!AF1183)</f>
        <v>0</v>
      </c>
      <c r="AW1183" s="29">
        <f>AU1183*(1+0.25*AV1183)*Параметри!$K$51</f>
        <v>0</v>
      </c>
      <c r="AX1183" s="40">
        <f>ROUNDUP('Дані з ДІСО'!AR1183/Параметри!$K$29,0)</f>
        <v>0</v>
      </c>
      <c r="AY1183" s="40">
        <f>ROUNDUP('Дані з ДІСО'!AS1183/Параметри!$K$29,0)</f>
        <v>0</v>
      </c>
      <c r="AZ1183" s="40">
        <f>ROUNDUP('Дані з ДІСО'!AT1183/Параметри!$K$29,0)</f>
        <v>0</v>
      </c>
      <c r="BA1183" s="64">
        <f>(AX1183*Параметри!$K$32+AY1183*Параметри!$L$32+AZ1183*Параметри!$M$32)/18</f>
        <v>0</v>
      </c>
      <c r="BB1183" s="29">
        <f>(BA1183*Параметри!$K$51+SUM('Дані з ДІСО'!AR1183:AT1183)*Параметри!$K$48*Параметри!$K$20/1000)*Параметри!$K$74</f>
        <v>0</v>
      </c>
      <c r="BC1183" s="40">
        <f>ROUNDUP(('Дані не з ДІСО'!I1183+'Дані не з ДІСО'!K1183)/Параметри!$K$26,0)</f>
        <v>0</v>
      </c>
      <c r="BD1183" s="29">
        <f>BC1183*Параметри!$M$36/18</f>
        <v>0</v>
      </c>
      <c r="BE1183" s="40">
        <f>IF(BC1183=0,0,'Дані не з ДІСО'!K1183/('Дані не з ДІСО'!I1183+'Дані не з ДІСО'!K1183))</f>
        <v>0</v>
      </c>
      <c r="BF1183" s="29">
        <f>(1+0.25*BE1183)*BD1183*Параметри!$K$51</f>
        <v>0</v>
      </c>
      <c r="BG1183" s="40">
        <f>ROUNDUP('Дані не з ДІСО'!M1183/Параметри!$K$27,0)</f>
        <v>0</v>
      </c>
      <c r="BH1183" s="40">
        <f>BG1183*Параметри!$M$37/18</f>
        <v>0</v>
      </c>
      <c r="BI1183" s="29">
        <f>BH1183*Параметри!$K$51</f>
        <v>0</v>
      </c>
      <c r="BJ1183" s="29">
        <f>'Дані не з ДІСО'!N1183*Параметри!$K$76</f>
        <v>0</v>
      </c>
      <c r="BK1183" s="40">
        <f>ROUNDUP('Дані з ДІСО'!V1183/Параметри!$K$25,0)</f>
        <v>0</v>
      </c>
      <c r="BL1183" s="40">
        <f>ROUNDUP('Дані з ДІСО'!W1183/Параметри!$K$25,0)</f>
        <v>0</v>
      </c>
      <c r="BM1183" s="40">
        <f>ROUNDUP('Дані з ДІСО'!X1183/Параметри!$K$25,0)</f>
        <v>0</v>
      </c>
      <c r="BN1183" s="40">
        <f>(BK1183*Параметри!$K$34+BL1183*Параметри!$L$34+BM1183*Параметри!$M$34)/18</f>
        <v>0</v>
      </c>
      <c r="BO1183" s="40">
        <f>IF(K1183=0,0,'Дані з ДІСО'!AC1183/K1183)</f>
        <v>0</v>
      </c>
      <c r="BP1183" s="29">
        <f>(1+0.25*BO1183)*BN1183*Параметри!$K$51</f>
        <v>0</v>
      </c>
      <c r="BQ1183" s="29">
        <f>BP1183*'Коефіцієнти АТО'!U1183</f>
        <v>0</v>
      </c>
      <c r="BR1183" s="29">
        <f>K1183*(1+0.25*BO1183)*Параметри!$K$66*Параметри!$K$20/1000</f>
        <v>0</v>
      </c>
      <c r="BS1183" s="29">
        <f>(1+0.25*BO1183)*K1183*'Коефіцієнти АТО'!S1183*Параметри!$K$20/1000</f>
        <v>0</v>
      </c>
      <c r="BT1183" s="29">
        <f t="shared" si="169"/>
        <v>0</v>
      </c>
      <c r="BU1183" s="40">
        <f>ROUNDUP('Дані з ДІСО'!AG1183/Параметри!$K$71,0)</f>
        <v>0</v>
      </c>
      <c r="BV1183" s="40">
        <f t="shared" si="170"/>
        <v>0</v>
      </c>
      <c r="BW1183" s="40">
        <f>IF('Дані з ДІСО'!AG1183=0,0,'Дані з ДІСО'!AJ1183/'Дані з ДІСО'!AG1183)</f>
        <v>0</v>
      </c>
      <c r="BX1183" s="29">
        <f>BV1183*(1+0.25*BW1183)*Параметри!$K$51</f>
        <v>0</v>
      </c>
      <c r="BY1183" s="29">
        <f>ROUND(IF(Параметри!$K$77="No",CC1183,CC1183*Параметри!$K$78)+AG1183,1)</f>
        <v>0</v>
      </c>
      <c r="BZ1183" s="29">
        <f>ROUND(IF(Параметри!$K$77="No",BF1183,BF1183*Параметри!$K$78),1)</f>
        <v>0</v>
      </c>
      <c r="CA1183" s="29">
        <f>ROUND(IF(Параметри!$K$77="No",BI1183,BI1183*Параметри!$K$78),1)</f>
        <v>0</v>
      </c>
      <c r="CB1183" s="29">
        <f>ROUND(IF(Параметри!$K$77="No",BJ1183,BJ1183*Параметри!$K$78),1)</f>
        <v>0</v>
      </c>
      <c r="CC1183" s="29">
        <f t="shared" si="164"/>
        <v>0</v>
      </c>
    </row>
    <row r="1184" spans="1:81">
      <c r="A1184" s="9">
        <v>1183</v>
      </c>
      <c r="B1184" s="9" t="s">
        <v>3148</v>
      </c>
      <c r="C1184" s="9" t="s">
        <v>3148</v>
      </c>
      <c r="D1184" s="9" t="s">
        <v>4219</v>
      </c>
      <c r="E1184" s="9" t="s">
        <v>24</v>
      </c>
      <c r="F1184" s="9" t="s">
        <v>4227</v>
      </c>
      <c r="G1184" s="9" t="s">
        <v>2461</v>
      </c>
      <c r="H1184" s="29">
        <f>SUM('Дані з ДІСО'!J1184:L1184)</f>
        <v>445</v>
      </c>
      <c r="I1184" s="29">
        <f>SUM('Дані з ДІСО'!G1184:I1184)</f>
        <v>9</v>
      </c>
      <c r="J1184" s="29">
        <f>SUM('Дані з ДІСО'!P1184:R1184)</f>
        <v>0</v>
      </c>
      <c r="K1184" s="29">
        <f>SUM('Дані з ДІСО'!V1184:X1184)</f>
        <v>0</v>
      </c>
      <c r="L1184" s="40">
        <f>ROUNDUP('Дані з ДІСО'!J1184/'Коефіцієнти АТО'!$R1184,0)</f>
        <v>12</v>
      </c>
      <c r="M1184" s="40">
        <f>ROUNDUP('Дані з ДІСО'!K1184/'Коефіцієнти АТО'!$R1184,0)</f>
        <v>16</v>
      </c>
      <c r="N1184" s="40">
        <f>ROUNDUP('Дані з ДІСО'!L1184/'Коефіцієнти АТО'!$R1184,0)</f>
        <v>5</v>
      </c>
      <c r="O1184" s="59">
        <f>(L1184*Параметри!$K$32+M1184*Параметри!$L$32+N1184*Параметри!$M$32)/18</f>
        <v>54.261111111111113</v>
      </c>
      <c r="P1184" s="41">
        <f>IF(H1184=0,"",'Дані з ДІСО'!Y1184/H1184)</f>
        <v>0</v>
      </c>
      <c r="Q1184" s="29">
        <f>IF(H1184=0,"",(1+0.25*P1184)*O1184*Параметри!$K$51)</f>
        <v>11113.772223399512</v>
      </c>
      <c r="R1184" s="29">
        <f>IF(H1184=0,"",Q1184*'Коефіцієнти АТО'!T1184)</f>
        <v>188.93412779779172</v>
      </c>
      <c r="S1184" s="29">
        <f>IF(H1184=0,"",H1184*(1+0.25*P1184)*Параметри!$K$66*Параметри!$K$20/1000)</f>
        <v>0</v>
      </c>
      <c r="T1184" s="29">
        <f>IF(H1184=0,"",H1184*(1+0.25*P1184)*'Коефіцієнти АТО'!$S1184*Параметри!$K$20/1000)</f>
        <v>2244.5605560260174</v>
      </c>
      <c r="U1184" s="29">
        <f t="shared" si="165"/>
        <v>13547.26690722332</v>
      </c>
      <c r="V1184" s="29">
        <f t="shared" si="166"/>
        <v>13547.26690722332</v>
      </c>
      <c r="W1184" s="40">
        <f>ROUNDUP('Дані з ДІСО'!P1184/Параметри!$K$24,0)</f>
        <v>0</v>
      </c>
      <c r="X1184" s="40">
        <f>ROUNDUP('Дані з ДІСО'!Q1184/Параметри!$K$24,0)</f>
        <v>0</v>
      </c>
      <c r="Y1184" s="40">
        <f>ROUNDUP('Дані з ДІСО'!R1184/Параметри!$K$24,0)</f>
        <v>0</v>
      </c>
      <c r="Z1184" s="59">
        <f>(W1184*Параметри!$K$33+X1184*Параметри!$L$33+Y1184*Параметри!$M$33)/18</f>
        <v>0</v>
      </c>
      <c r="AA1184" s="41">
        <f>IF(J1184=0,0,'Дані з ДІСО'!AA1184/J1184)</f>
        <v>0</v>
      </c>
      <c r="AB1184" s="29">
        <f>(1+0.25*AA1184)*Z1184*Параметри!$K$51</f>
        <v>0</v>
      </c>
      <c r="AC1184" s="29">
        <f>AB1184*'Коефіцієнти АТО'!U1184</f>
        <v>0</v>
      </c>
      <c r="AD1184" s="29">
        <f>J1184*(1+0.25*AA1184)*Параметри!$K$66*Параметри!$K$20/1000</f>
        <v>0</v>
      </c>
      <c r="AE1184" s="29">
        <f>(1+0.25*AA1184)*J1184*'Коефіцієнти АТО'!S1184*Параметри!$K$20/1000</f>
        <v>0</v>
      </c>
      <c r="AF1184" s="29">
        <f t="shared" si="162"/>
        <v>0</v>
      </c>
      <c r="AG1184" s="29">
        <v>0</v>
      </c>
      <c r="AH1184" s="40">
        <v>4</v>
      </c>
      <c r="AI1184" s="40">
        <v>0</v>
      </c>
      <c r="AJ1184" s="40">
        <f t="shared" si="163"/>
        <v>0</v>
      </c>
      <c r="AK1184" s="29">
        <f>(AH1184+AI1184)*(1+0.25*AJ1184)*Параметри!$K$53</f>
        <v>717.71710278400019</v>
      </c>
      <c r="AL1184" s="29">
        <f>ROUNDUP(('Дані з ДІСО'!AU1184+'Дані з ДІСО'!AW1184)/Параметри!$K$28,0)</f>
        <v>0</v>
      </c>
      <c r="AM1184" s="64">
        <f>AL1184*Параметри!$M$35/18</f>
        <v>0</v>
      </c>
      <c r="AN1184" s="29">
        <f>IF(AL1184=0,0,'Дані з ДІСО'!AW1184/SUM('Дані з ДІСО'!AU1184,'Дані з ДІСО'!AW1184))</f>
        <v>0</v>
      </c>
      <c r="AO1184" s="29">
        <f>(1+0.25*AN1184)*AM1184*Параметри!$K$51</f>
        <v>0</v>
      </c>
      <c r="AP1184" s="40">
        <f>ROUNDUP(('Дані з ДІСО'!AE1184+'Дані не з ДІСО'!E1184+'Дані не з ДІСО'!G1184)/Параметри!$K$69,0)</f>
        <v>0</v>
      </c>
      <c r="AQ1184" s="40">
        <f t="shared" si="167"/>
        <v>0</v>
      </c>
      <c r="AR1184" s="40">
        <f>IF(AP1184=0,0,('Дані з ДІСО'!AH1184+'Дані не з ДІСО'!G1184)/('Дані з ДІСО'!AE1184+'Дані не з ДІСО'!E1184+'Дані не з ДІСО'!G1184))</f>
        <v>0</v>
      </c>
      <c r="AS1184" s="29">
        <f>AQ1184*(1+0.25*AR1184)*Параметри!$K$51</f>
        <v>0</v>
      </c>
      <c r="AT1184" s="40">
        <f>ROUNDUP('Дані з ДІСО'!AF1184/Параметри!$K$70,0)</f>
        <v>0</v>
      </c>
      <c r="AU1184" s="40">
        <f t="shared" si="168"/>
        <v>0</v>
      </c>
      <c r="AV1184" s="40">
        <f>IF(AT1184=0,0,'Дані з ДІСО'!AI1184/'Дані з ДІСО'!AF1184)</f>
        <v>0</v>
      </c>
      <c r="AW1184" s="29">
        <f>AU1184*(1+0.25*AV1184)*Параметри!$K$51</f>
        <v>0</v>
      </c>
      <c r="AX1184" s="40">
        <f>ROUNDUP('Дані з ДІСО'!AR1184/Параметри!$K$29,0)</f>
        <v>0</v>
      </c>
      <c r="AY1184" s="40">
        <f>ROUNDUP('Дані з ДІСО'!AS1184/Параметри!$K$29,0)</f>
        <v>0</v>
      </c>
      <c r="AZ1184" s="40">
        <f>ROUNDUP('Дані з ДІСО'!AT1184/Параметри!$K$29,0)</f>
        <v>0</v>
      </c>
      <c r="BA1184" s="64">
        <f>(AX1184*Параметри!$K$32+AY1184*Параметри!$L$32+AZ1184*Параметри!$M$32)/18</f>
        <v>0</v>
      </c>
      <c r="BB1184" s="29">
        <f>(BA1184*Параметри!$K$51+SUM('Дані з ДІСО'!AR1184:AT1184)*Параметри!$K$48*Параметри!$K$20/1000)*Параметри!$K$74</f>
        <v>0</v>
      </c>
      <c r="BC1184" s="40">
        <f>ROUNDUP(('Дані не з ДІСО'!I1184+'Дані не з ДІСО'!K1184)/Параметри!$K$26,0)</f>
        <v>0</v>
      </c>
      <c r="BD1184" s="29">
        <f>BC1184*Параметри!$M$36/18</f>
        <v>0</v>
      </c>
      <c r="BE1184" s="40">
        <f>IF(BC1184=0,0,'Дані не з ДІСО'!K1184/('Дані не з ДІСО'!I1184+'Дані не з ДІСО'!K1184))</f>
        <v>0</v>
      </c>
      <c r="BF1184" s="29">
        <f>(1+0.25*BE1184)*BD1184*Параметри!$K$51</f>
        <v>0</v>
      </c>
      <c r="BG1184" s="40">
        <f>ROUNDUP('Дані не з ДІСО'!M1184/Параметри!$K$27,0)</f>
        <v>0</v>
      </c>
      <c r="BH1184" s="40">
        <f>BG1184*Параметри!$M$37/18</f>
        <v>0</v>
      </c>
      <c r="BI1184" s="29">
        <f>BH1184*Параметри!$K$51</f>
        <v>0</v>
      </c>
      <c r="BJ1184" s="29">
        <f>'Дані не з ДІСО'!N1184*Параметри!$K$76</f>
        <v>0</v>
      </c>
      <c r="BK1184" s="40">
        <f>ROUNDUP('Дані з ДІСО'!V1184/Параметри!$K$25,0)</f>
        <v>0</v>
      </c>
      <c r="BL1184" s="40">
        <f>ROUNDUP('Дані з ДІСО'!W1184/Параметри!$K$25,0)</f>
        <v>0</v>
      </c>
      <c r="BM1184" s="40">
        <f>ROUNDUP('Дані з ДІСО'!X1184/Параметри!$K$25,0)</f>
        <v>0</v>
      </c>
      <c r="BN1184" s="40">
        <f>(BK1184*Параметри!$K$34+BL1184*Параметри!$L$34+BM1184*Параметри!$M$34)/18</f>
        <v>0</v>
      </c>
      <c r="BO1184" s="40">
        <f>IF(K1184=0,0,'Дані з ДІСО'!AC1184/K1184)</f>
        <v>0</v>
      </c>
      <c r="BP1184" s="29">
        <f>(1+0.25*BO1184)*BN1184*Параметри!$K$51</f>
        <v>0</v>
      </c>
      <c r="BQ1184" s="29">
        <f>BP1184*'Коефіцієнти АТО'!U1184</f>
        <v>0</v>
      </c>
      <c r="BR1184" s="29">
        <f>K1184*(1+0.25*BO1184)*Параметри!$K$66*Параметри!$K$20/1000</f>
        <v>0</v>
      </c>
      <c r="BS1184" s="29">
        <f>(1+0.25*BO1184)*K1184*'Коефіцієнти АТО'!S1184*Параметри!$K$20/1000</f>
        <v>0</v>
      </c>
      <c r="BT1184" s="29">
        <f t="shared" si="169"/>
        <v>0</v>
      </c>
      <c r="BU1184" s="40">
        <f>ROUNDUP('Дані з ДІСО'!AG1184/Параметри!$K$71,0)</f>
        <v>0</v>
      </c>
      <c r="BV1184" s="40">
        <f t="shared" si="170"/>
        <v>0</v>
      </c>
      <c r="BW1184" s="40">
        <f>IF('Дані з ДІСО'!AG1184=0,0,'Дані з ДІСО'!AJ1184/'Дані з ДІСО'!AG1184)</f>
        <v>0</v>
      </c>
      <c r="BX1184" s="29">
        <f>BV1184*(1+0.25*BW1184)*Параметри!$K$51</f>
        <v>0</v>
      </c>
      <c r="BY1184" s="29">
        <f>ROUND(IF(Параметри!$K$77="No",CC1184,CC1184*Параметри!$K$78)+AG1184,1)</f>
        <v>12838.5</v>
      </c>
      <c r="BZ1184" s="29">
        <f>ROUND(IF(Параметри!$K$77="No",BF1184,BF1184*Параметри!$K$78),1)</f>
        <v>0</v>
      </c>
      <c r="CA1184" s="29">
        <f>ROUND(IF(Параметри!$K$77="No",BI1184,BI1184*Параметри!$K$78),1)</f>
        <v>0</v>
      </c>
      <c r="CB1184" s="29">
        <f>ROUND(IF(Параметри!$K$77="No",BJ1184,BJ1184*Параметри!$K$78),1)</f>
        <v>0</v>
      </c>
      <c r="CC1184" s="29">
        <f t="shared" si="164"/>
        <v>14264.98401000732</v>
      </c>
    </row>
    <row r="1185" spans="1:81">
      <c r="A1185" s="9">
        <v>1184</v>
      </c>
      <c r="B1185" s="9" t="s">
        <v>3148</v>
      </c>
      <c r="C1185" s="9" t="s">
        <v>3148</v>
      </c>
      <c r="D1185" s="9" t="s">
        <v>4219</v>
      </c>
      <c r="E1185" s="9" t="s">
        <v>24</v>
      </c>
      <c r="F1185" s="9" t="s">
        <v>4228</v>
      </c>
      <c r="G1185" s="9" t="s">
        <v>2463</v>
      </c>
      <c r="H1185" s="29">
        <f>SUM('Дані з ДІСО'!J1185:L1185)</f>
        <v>460</v>
      </c>
      <c r="I1185" s="29">
        <f>SUM('Дані з ДІСО'!G1185:I1185)</f>
        <v>17</v>
      </c>
      <c r="J1185" s="29">
        <f>SUM('Дані з ДІСО'!P1185:R1185)</f>
        <v>0</v>
      </c>
      <c r="K1185" s="29">
        <f>SUM('Дані з ДІСО'!V1185:X1185)</f>
        <v>0</v>
      </c>
      <c r="L1185" s="40">
        <f>ROUNDUP('Дані з ДІСО'!J1185/'Коефіцієнти АТО'!$R1185,0)</f>
        <v>15</v>
      </c>
      <c r="M1185" s="40">
        <f>ROUNDUP('Дані з ДІСО'!K1185/'Коефіцієнти АТО'!$R1185,0)</f>
        <v>18</v>
      </c>
      <c r="N1185" s="40">
        <f>ROUNDUP('Дані з ДІСО'!L1185/'Коефіцієнти АТО'!$R1185,0)</f>
        <v>4</v>
      </c>
      <c r="O1185" s="59">
        <f>(L1185*Параметри!$K$32+M1185*Параметри!$L$32+N1185*Параметри!$M$32)/18</f>
        <v>59.755555555555553</v>
      </c>
      <c r="P1185" s="41">
        <f>IF(H1185=0,"",'Дані з ДІСО'!Y1185/H1185)</f>
        <v>0</v>
      </c>
      <c r="Q1185" s="29">
        <f>IF(H1185=0,"",(1+0.25*P1185)*O1185*Параметри!$K$51)</f>
        <v>12239.145493486754</v>
      </c>
      <c r="R1185" s="29">
        <f>IF(H1185=0,"",Q1185*'Коефіцієнти АТО'!T1185)</f>
        <v>208.06547338927484</v>
      </c>
      <c r="S1185" s="29">
        <f>IF(H1185=0,"",H1185*(1+0.25*P1185)*Параметри!$K$66*Параметри!$K$20/1000)</f>
        <v>0</v>
      </c>
      <c r="T1185" s="29">
        <f>IF(H1185=0,"",H1185*(1+0.25*P1185)*'Коефіцієнти АТО'!$S1185*Параметри!$K$20/1000)</f>
        <v>2320.2199006111641</v>
      </c>
      <c r="U1185" s="29">
        <f t="shared" si="165"/>
        <v>14767.430867487194</v>
      </c>
      <c r="V1185" s="29">
        <f t="shared" si="166"/>
        <v>14767.430867487194</v>
      </c>
      <c r="W1185" s="40">
        <f>ROUNDUP('Дані з ДІСО'!P1185/Параметри!$K$24,0)</f>
        <v>0</v>
      </c>
      <c r="X1185" s="40">
        <f>ROUNDUP('Дані з ДІСО'!Q1185/Параметри!$K$24,0)</f>
        <v>0</v>
      </c>
      <c r="Y1185" s="40">
        <f>ROUNDUP('Дані з ДІСО'!R1185/Параметри!$K$24,0)</f>
        <v>0</v>
      </c>
      <c r="Z1185" s="59">
        <f>(W1185*Параметри!$K$33+X1185*Параметри!$L$33+Y1185*Параметри!$M$33)/18</f>
        <v>0</v>
      </c>
      <c r="AA1185" s="41">
        <f>IF(J1185=0,0,'Дані з ДІСО'!AA1185/J1185)</f>
        <v>0</v>
      </c>
      <c r="AB1185" s="29">
        <f>(1+0.25*AA1185)*Z1185*Параметри!$K$51</f>
        <v>0</v>
      </c>
      <c r="AC1185" s="29">
        <f>AB1185*'Коефіцієнти АТО'!U1185</f>
        <v>0</v>
      </c>
      <c r="AD1185" s="29">
        <f>J1185*(1+0.25*AA1185)*Параметри!$K$66*Параметри!$K$20/1000</f>
        <v>0</v>
      </c>
      <c r="AE1185" s="29">
        <f>(1+0.25*AA1185)*J1185*'Коефіцієнти АТО'!S1185*Параметри!$K$20/1000</f>
        <v>0</v>
      </c>
      <c r="AF1185" s="29">
        <f t="shared" si="162"/>
        <v>0</v>
      </c>
      <c r="AG1185" s="29">
        <v>0</v>
      </c>
      <c r="AH1185" s="40">
        <v>0</v>
      </c>
      <c r="AI1185" s="40">
        <v>0</v>
      </c>
      <c r="AJ1185" s="40">
        <f t="shared" si="163"/>
        <v>0</v>
      </c>
      <c r="AK1185" s="29">
        <f>(AH1185+AI1185)*(1+0.25*AJ1185)*Параметри!$K$53</f>
        <v>0</v>
      </c>
      <c r="AL1185" s="29">
        <f>ROUNDUP(('Дані з ДІСО'!AU1185+'Дані з ДІСО'!AW1185)/Параметри!$K$28,0)</f>
        <v>0</v>
      </c>
      <c r="AM1185" s="64">
        <f>AL1185*Параметри!$M$35/18</f>
        <v>0</v>
      </c>
      <c r="AN1185" s="29">
        <f>IF(AL1185=0,0,'Дані з ДІСО'!AW1185/SUM('Дані з ДІСО'!AU1185,'Дані з ДІСО'!AW1185))</f>
        <v>0</v>
      </c>
      <c r="AO1185" s="29">
        <f>(1+0.25*AN1185)*AM1185*Параметри!$K$51</f>
        <v>0</v>
      </c>
      <c r="AP1185" s="40">
        <f>ROUNDUP(('Дані з ДІСО'!AE1185+'Дані не з ДІСО'!E1185+'Дані не з ДІСО'!G1185)/Параметри!$K$69,0)</f>
        <v>0</v>
      </c>
      <c r="AQ1185" s="40">
        <f t="shared" si="167"/>
        <v>0</v>
      </c>
      <c r="AR1185" s="40">
        <f>IF(AP1185=0,0,('Дані з ДІСО'!AH1185+'Дані не з ДІСО'!G1185)/('Дані з ДІСО'!AE1185+'Дані не з ДІСО'!E1185+'Дані не з ДІСО'!G1185))</f>
        <v>0</v>
      </c>
      <c r="AS1185" s="29">
        <f>AQ1185*(1+0.25*AR1185)*Параметри!$K$51</f>
        <v>0</v>
      </c>
      <c r="AT1185" s="40">
        <f>ROUNDUP('Дані з ДІСО'!AF1185/Параметри!$K$70,0)</f>
        <v>0</v>
      </c>
      <c r="AU1185" s="40">
        <f t="shared" si="168"/>
        <v>0</v>
      </c>
      <c r="AV1185" s="40">
        <f>IF(AT1185=0,0,'Дані з ДІСО'!AI1185/'Дані з ДІСО'!AF1185)</f>
        <v>0</v>
      </c>
      <c r="AW1185" s="29">
        <f>AU1185*(1+0.25*AV1185)*Параметри!$K$51</f>
        <v>0</v>
      </c>
      <c r="AX1185" s="40">
        <f>ROUNDUP('Дані з ДІСО'!AR1185/Параметри!$K$29,0)</f>
        <v>0</v>
      </c>
      <c r="AY1185" s="40">
        <f>ROUNDUP('Дані з ДІСО'!AS1185/Параметри!$K$29,0)</f>
        <v>0</v>
      </c>
      <c r="AZ1185" s="40">
        <f>ROUNDUP('Дані з ДІСО'!AT1185/Параметри!$K$29,0)</f>
        <v>0</v>
      </c>
      <c r="BA1185" s="64">
        <f>(AX1185*Параметри!$K$32+AY1185*Параметри!$L$32+AZ1185*Параметри!$M$32)/18</f>
        <v>0</v>
      </c>
      <c r="BB1185" s="29">
        <f>(BA1185*Параметри!$K$51+SUM('Дані з ДІСО'!AR1185:AT1185)*Параметри!$K$48*Параметри!$K$20/1000)*Параметри!$K$74</f>
        <v>0</v>
      </c>
      <c r="BC1185" s="40">
        <f>ROUNDUP(('Дані не з ДІСО'!I1185+'Дані не з ДІСО'!K1185)/Параметри!$K$26,0)</f>
        <v>0</v>
      </c>
      <c r="BD1185" s="29">
        <f>BC1185*Параметри!$M$36/18</f>
        <v>0</v>
      </c>
      <c r="BE1185" s="40">
        <f>IF(BC1185=0,0,'Дані не з ДІСО'!K1185/('Дані не з ДІСО'!I1185+'Дані не з ДІСО'!K1185))</f>
        <v>0</v>
      </c>
      <c r="BF1185" s="29">
        <f>(1+0.25*BE1185)*BD1185*Параметри!$K$51</f>
        <v>0</v>
      </c>
      <c r="BG1185" s="40">
        <f>ROUNDUP('Дані не з ДІСО'!M1185/Параметри!$K$27,0)</f>
        <v>0</v>
      </c>
      <c r="BH1185" s="40">
        <f>BG1185*Параметри!$M$37/18</f>
        <v>0</v>
      </c>
      <c r="BI1185" s="29">
        <f>BH1185*Параметри!$K$51</f>
        <v>0</v>
      </c>
      <c r="BJ1185" s="29">
        <f>'Дані не з ДІСО'!N1185*Параметри!$K$76</f>
        <v>0</v>
      </c>
      <c r="BK1185" s="40">
        <f>ROUNDUP('Дані з ДІСО'!V1185/Параметри!$K$25,0)</f>
        <v>0</v>
      </c>
      <c r="BL1185" s="40">
        <f>ROUNDUP('Дані з ДІСО'!W1185/Параметри!$K$25,0)</f>
        <v>0</v>
      </c>
      <c r="BM1185" s="40">
        <f>ROUNDUP('Дані з ДІСО'!X1185/Параметри!$K$25,0)</f>
        <v>0</v>
      </c>
      <c r="BN1185" s="40">
        <f>(BK1185*Параметри!$K$34+BL1185*Параметри!$L$34+BM1185*Параметри!$M$34)/18</f>
        <v>0</v>
      </c>
      <c r="BO1185" s="40">
        <f>IF(K1185=0,0,'Дані з ДІСО'!AC1185/K1185)</f>
        <v>0</v>
      </c>
      <c r="BP1185" s="29">
        <f>(1+0.25*BO1185)*BN1185*Параметри!$K$51</f>
        <v>0</v>
      </c>
      <c r="BQ1185" s="29">
        <f>BP1185*'Коефіцієнти АТО'!U1185</f>
        <v>0</v>
      </c>
      <c r="BR1185" s="29">
        <f>K1185*(1+0.25*BO1185)*Параметри!$K$66*Параметри!$K$20/1000</f>
        <v>0</v>
      </c>
      <c r="BS1185" s="29">
        <f>(1+0.25*BO1185)*K1185*'Коефіцієнти АТО'!S1185*Параметри!$K$20/1000</f>
        <v>0</v>
      </c>
      <c r="BT1185" s="29">
        <f t="shared" si="169"/>
        <v>0</v>
      </c>
      <c r="BU1185" s="40">
        <f>ROUNDUP('Дані з ДІСО'!AG1185/Параметри!$K$71,0)</f>
        <v>0</v>
      </c>
      <c r="BV1185" s="40">
        <f t="shared" si="170"/>
        <v>0</v>
      </c>
      <c r="BW1185" s="40">
        <f>IF('Дані з ДІСО'!AG1185=0,0,'Дані з ДІСО'!AJ1185/'Дані з ДІСО'!AG1185)</f>
        <v>0</v>
      </c>
      <c r="BX1185" s="29">
        <f>BV1185*(1+0.25*BW1185)*Параметри!$K$51</f>
        <v>0</v>
      </c>
      <c r="BY1185" s="29">
        <f>ROUND(IF(Параметри!$K$77="No",CC1185,CC1185*Параметри!$K$78)+AG1185,1)</f>
        <v>13290.7</v>
      </c>
      <c r="BZ1185" s="29">
        <f>ROUND(IF(Параметри!$K$77="No",BF1185,BF1185*Параметри!$K$78),1)</f>
        <v>0</v>
      </c>
      <c r="CA1185" s="29">
        <f>ROUND(IF(Параметри!$K$77="No",BI1185,BI1185*Параметри!$K$78),1)</f>
        <v>0</v>
      </c>
      <c r="CB1185" s="29">
        <f>ROUND(IF(Параметри!$K$77="No",BJ1185,BJ1185*Параметри!$K$78),1)</f>
        <v>0</v>
      </c>
      <c r="CC1185" s="29">
        <f t="shared" si="164"/>
        <v>14767.430867487194</v>
      </c>
    </row>
    <row r="1186" spans="1:81">
      <c r="A1186" s="9">
        <v>1185</v>
      </c>
      <c r="B1186" s="9" t="s">
        <v>3148</v>
      </c>
      <c r="C1186" s="9" t="s">
        <v>3148</v>
      </c>
      <c r="D1186" s="9" t="s">
        <v>4219</v>
      </c>
      <c r="E1186" s="9" t="s">
        <v>24</v>
      </c>
      <c r="F1186" s="9" t="s">
        <v>4229</v>
      </c>
      <c r="G1186" s="9" t="s">
        <v>2465</v>
      </c>
      <c r="H1186" s="29">
        <f>SUM('Дані з ДІСО'!J1186:L1186)</f>
        <v>0</v>
      </c>
      <c r="I1186" s="29">
        <f>SUM('Дані з ДІСО'!G1186:I1186)</f>
        <v>10</v>
      </c>
      <c r="J1186" s="29">
        <f>SUM('Дані з ДІСО'!P1186:R1186)</f>
        <v>0</v>
      </c>
      <c r="K1186" s="29">
        <f>SUM('Дані з ДІСО'!V1186:X1186)</f>
        <v>0</v>
      </c>
      <c r="L1186" s="40">
        <f>ROUNDUP('Дані з ДІСО'!J1186/'Коефіцієнти АТО'!$R1186,0)</f>
        <v>0</v>
      </c>
      <c r="M1186" s="40">
        <f>ROUNDUP('Дані з ДІСО'!K1186/'Коефіцієнти АТО'!$R1186,0)</f>
        <v>0</v>
      </c>
      <c r="N1186" s="40">
        <f>ROUNDUP('Дані з ДІСО'!L1186/'Коефіцієнти АТО'!$R1186,0)</f>
        <v>0</v>
      </c>
      <c r="O1186" s="59">
        <f>(L1186*Параметри!$K$32+M1186*Параметри!$L$32+N1186*Параметри!$M$32)/18</f>
        <v>0</v>
      </c>
      <c r="P1186" s="41" t="str">
        <f>IF(H1186=0,"",'Дані з ДІСО'!Y1186/H1186)</f>
        <v/>
      </c>
      <c r="Q1186" s="29" t="str">
        <f>IF(H1186=0,"",(1+0.25*P1186)*O1186*Параметри!$K$51)</f>
        <v/>
      </c>
      <c r="R1186" s="29" t="str">
        <f>IF(H1186=0,"",Q1186*'Коефіцієнти АТО'!T1186)</f>
        <v/>
      </c>
      <c r="S1186" s="29" t="str">
        <f>IF(H1186=0,"",H1186*(1+0.25*P1186)*Параметри!$K$66*Параметри!$K$20/1000)</f>
        <v/>
      </c>
      <c r="T1186" s="29" t="str">
        <f>IF(H1186=0,"",H1186*(1+0.25*P1186)*'Коефіцієнти АТО'!$S1186*Параметри!$K$20/1000)</f>
        <v/>
      </c>
      <c r="U1186" s="29">
        <f t="shared" si="165"/>
        <v>0</v>
      </c>
      <c r="V1186" s="29">
        <f t="shared" si="166"/>
        <v>0</v>
      </c>
      <c r="W1186" s="40">
        <f>ROUNDUP('Дані з ДІСО'!P1186/Параметри!$K$24,0)</f>
        <v>0</v>
      </c>
      <c r="X1186" s="40">
        <f>ROUNDUP('Дані з ДІСО'!Q1186/Параметри!$K$24,0)</f>
        <v>0</v>
      </c>
      <c r="Y1186" s="40">
        <f>ROUNDUP('Дані з ДІСО'!R1186/Параметри!$K$24,0)</f>
        <v>0</v>
      </c>
      <c r="Z1186" s="59">
        <f>(W1186*Параметри!$K$33+X1186*Параметри!$L$33+Y1186*Параметри!$M$33)/18</f>
        <v>0</v>
      </c>
      <c r="AA1186" s="41">
        <f>IF(J1186=0,0,'Дані з ДІСО'!AA1186/J1186)</f>
        <v>0</v>
      </c>
      <c r="AB1186" s="29">
        <f>(1+0.25*AA1186)*Z1186*Параметри!$K$51</f>
        <v>0</v>
      </c>
      <c r="AC1186" s="29">
        <f>AB1186*'Коефіцієнти АТО'!U1186</f>
        <v>0</v>
      </c>
      <c r="AD1186" s="29">
        <f>J1186*(1+0.25*AA1186)*Параметри!$K$66*Параметри!$K$20/1000</f>
        <v>0</v>
      </c>
      <c r="AE1186" s="29">
        <f>(1+0.25*AA1186)*J1186*'Коефіцієнти АТО'!S1186*Параметри!$K$20/1000</f>
        <v>0</v>
      </c>
      <c r="AF1186" s="29">
        <f t="shared" si="162"/>
        <v>0</v>
      </c>
      <c r="AG1186" s="29">
        <v>0</v>
      </c>
      <c r="AH1186" s="40">
        <v>0</v>
      </c>
      <c r="AI1186" s="40">
        <v>0</v>
      </c>
      <c r="AJ1186" s="40">
        <f t="shared" si="163"/>
        <v>0</v>
      </c>
      <c r="AK1186" s="29">
        <f>(AH1186+AI1186)*(1+0.25*AJ1186)*Параметри!$K$53</f>
        <v>0</v>
      </c>
      <c r="AL1186" s="29">
        <f>ROUNDUP(('Дані з ДІСО'!AU1186+'Дані з ДІСО'!AW1186)/Параметри!$K$28,0)</f>
        <v>0</v>
      </c>
      <c r="AM1186" s="64">
        <f>AL1186*Параметри!$M$35/18</f>
        <v>0</v>
      </c>
      <c r="AN1186" s="29">
        <f>IF(AL1186=0,0,'Дані з ДІСО'!AW1186/SUM('Дані з ДІСО'!AU1186,'Дані з ДІСО'!AW1186))</f>
        <v>0</v>
      </c>
      <c r="AO1186" s="29">
        <f>(1+0.25*AN1186)*AM1186*Параметри!$K$51</f>
        <v>0</v>
      </c>
      <c r="AP1186" s="40">
        <f>ROUNDUP(('Дані з ДІСО'!AE1186+'Дані не з ДІСО'!E1186+'Дані не з ДІСО'!G1186)/Параметри!$K$69,0)</f>
        <v>0</v>
      </c>
      <c r="AQ1186" s="40">
        <f t="shared" si="167"/>
        <v>0</v>
      </c>
      <c r="AR1186" s="40">
        <f>IF(AP1186=0,0,('Дані з ДІСО'!AH1186+'Дані не з ДІСО'!G1186)/('Дані з ДІСО'!AE1186+'Дані не з ДІСО'!E1186+'Дані не з ДІСО'!G1186))</f>
        <v>0</v>
      </c>
      <c r="AS1186" s="29">
        <f>AQ1186*(1+0.25*AR1186)*Параметри!$K$51</f>
        <v>0</v>
      </c>
      <c r="AT1186" s="40">
        <f>ROUNDUP('Дані з ДІСО'!AF1186/Параметри!$K$70,0)</f>
        <v>0</v>
      </c>
      <c r="AU1186" s="40">
        <f t="shared" si="168"/>
        <v>0</v>
      </c>
      <c r="AV1186" s="40">
        <f>IF(AT1186=0,0,'Дані з ДІСО'!AI1186/'Дані з ДІСО'!AF1186)</f>
        <v>0</v>
      </c>
      <c r="AW1186" s="29">
        <f>AU1186*(1+0.25*AV1186)*Параметри!$K$51</f>
        <v>0</v>
      </c>
      <c r="AX1186" s="40">
        <f>ROUNDUP('Дані з ДІСО'!AR1186/Параметри!$K$29,0)</f>
        <v>0</v>
      </c>
      <c r="AY1186" s="40">
        <f>ROUNDUP('Дані з ДІСО'!AS1186/Параметри!$K$29,0)</f>
        <v>0</v>
      </c>
      <c r="AZ1186" s="40">
        <f>ROUNDUP('Дані з ДІСО'!AT1186/Параметри!$K$29,0)</f>
        <v>0</v>
      </c>
      <c r="BA1186" s="64">
        <f>(AX1186*Параметри!$K$32+AY1186*Параметри!$L$32+AZ1186*Параметри!$M$32)/18</f>
        <v>0</v>
      </c>
      <c r="BB1186" s="29">
        <f>(BA1186*Параметри!$K$51+SUM('Дані з ДІСО'!AR1186:AT1186)*Параметри!$K$48*Параметри!$K$20/1000)*Параметри!$K$74</f>
        <v>0</v>
      </c>
      <c r="BC1186" s="40">
        <f>ROUNDUP(('Дані не з ДІСО'!I1186+'Дані не з ДІСО'!K1186)/Параметри!$K$26,0)</f>
        <v>0</v>
      </c>
      <c r="BD1186" s="29">
        <f>BC1186*Параметри!$M$36/18</f>
        <v>0</v>
      </c>
      <c r="BE1186" s="40">
        <f>IF(BC1186=0,0,'Дані не з ДІСО'!K1186/('Дані не з ДІСО'!I1186+'Дані не з ДІСО'!K1186))</f>
        <v>0</v>
      </c>
      <c r="BF1186" s="29">
        <f>(1+0.25*BE1186)*BD1186*Параметри!$K$51</f>
        <v>0</v>
      </c>
      <c r="BG1186" s="40">
        <f>ROUNDUP('Дані не з ДІСО'!M1186/Параметри!$K$27,0)</f>
        <v>0</v>
      </c>
      <c r="BH1186" s="40">
        <f>BG1186*Параметри!$M$37/18</f>
        <v>0</v>
      </c>
      <c r="BI1186" s="29">
        <f>BH1186*Параметри!$K$51</f>
        <v>0</v>
      </c>
      <c r="BJ1186" s="29">
        <f>'Дані не з ДІСО'!N1186*Параметри!$K$76</f>
        <v>0</v>
      </c>
      <c r="BK1186" s="40">
        <f>ROUNDUP('Дані з ДІСО'!V1186/Параметри!$K$25,0)</f>
        <v>0</v>
      </c>
      <c r="BL1186" s="40">
        <f>ROUNDUP('Дані з ДІСО'!W1186/Параметри!$K$25,0)</f>
        <v>0</v>
      </c>
      <c r="BM1186" s="40">
        <f>ROUNDUP('Дані з ДІСО'!X1186/Параметри!$K$25,0)</f>
        <v>0</v>
      </c>
      <c r="BN1186" s="40">
        <f>(BK1186*Параметри!$K$34+BL1186*Параметри!$L$34+BM1186*Параметри!$M$34)/18</f>
        <v>0</v>
      </c>
      <c r="BO1186" s="40">
        <f>IF(K1186=0,0,'Дані з ДІСО'!AC1186/K1186)</f>
        <v>0</v>
      </c>
      <c r="BP1186" s="29">
        <f>(1+0.25*BO1186)*BN1186*Параметри!$K$51</f>
        <v>0</v>
      </c>
      <c r="BQ1186" s="29">
        <f>BP1186*'Коефіцієнти АТО'!U1186</f>
        <v>0</v>
      </c>
      <c r="BR1186" s="29">
        <f>K1186*(1+0.25*BO1186)*Параметри!$K$66*Параметри!$K$20/1000</f>
        <v>0</v>
      </c>
      <c r="BS1186" s="29">
        <f>(1+0.25*BO1186)*K1186*'Коефіцієнти АТО'!S1186*Параметри!$K$20/1000</f>
        <v>0</v>
      </c>
      <c r="BT1186" s="29">
        <f t="shared" si="169"/>
        <v>0</v>
      </c>
      <c r="BU1186" s="40">
        <f>ROUNDUP('Дані з ДІСО'!AG1186/Параметри!$K$71,0)</f>
        <v>0</v>
      </c>
      <c r="BV1186" s="40">
        <f t="shared" si="170"/>
        <v>0</v>
      </c>
      <c r="BW1186" s="40">
        <f>IF('Дані з ДІСО'!AG1186=0,0,'Дані з ДІСО'!AJ1186/'Дані з ДІСО'!AG1186)</f>
        <v>0</v>
      </c>
      <c r="BX1186" s="29">
        <f>BV1186*(1+0.25*BW1186)*Параметри!$K$51</f>
        <v>0</v>
      </c>
      <c r="BY1186" s="29">
        <f>ROUND(IF(Параметри!$K$77="No",CC1186,CC1186*Параметри!$K$78)+AG1186,1)</f>
        <v>0</v>
      </c>
      <c r="BZ1186" s="29">
        <f>ROUND(IF(Параметри!$K$77="No",BF1186,BF1186*Параметри!$K$78),1)</f>
        <v>0</v>
      </c>
      <c r="CA1186" s="29">
        <f>ROUND(IF(Параметри!$K$77="No",BI1186,BI1186*Параметри!$K$78),1)</f>
        <v>0</v>
      </c>
      <c r="CB1186" s="29">
        <f>ROUND(IF(Параметри!$K$77="No",BJ1186,BJ1186*Параметри!$K$78),1)</f>
        <v>0</v>
      </c>
      <c r="CC1186" s="29">
        <f t="shared" si="164"/>
        <v>0</v>
      </c>
    </row>
    <row r="1187" spans="1:81">
      <c r="A1187" s="9">
        <v>1186</v>
      </c>
      <c r="B1187" s="9" t="s">
        <v>3148</v>
      </c>
      <c r="C1187" s="9" t="s">
        <v>3148</v>
      </c>
      <c r="D1187" s="9" t="s">
        <v>4219</v>
      </c>
      <c r="E1187" s="9" t="s">
        <v>24</v>
      </c>
      <c r="F1187" s="9" t="s">
        <v>3489</v>
      </c>
      <c r="G1187" s="9" t="s">
        <v>2467</v>
      </c>
      <c r="H1187" s="29">
        <f>SUM('Дані з ДІСО'!J1187:L1187)</f>
        <v>400</v>
      </c>
      <c r="I1187" s="29">
        <f>SUM('Дані з ДІСО'!G1187:I1187)</f>
        <v>20</v>
      </c>
      <c r="J1187" s="29">
        <f>SUM('Дані з ДІСО'!P1187:R1187)</f>
        <v>0</v>
      </c>
      <c r="K1187" s="29">
        <f>SUM('Дані з ДІСО'!V1187:X1187)</f>
        <v>0</v>
      </c>
      <c r="L1187" s="40">
        <f>ROUNDUP('Дані з ДІСО'!J1187/'Коефіцієнти АТО'!$R1187,0)</f>
        <v>8</v>
      </c>
      <c r="M1187" s="40">
        <f>ROUNDUP('Дані з ДІСО'!K1187/'Коефіцієнти АТО'!$R1187,0)</f>
        <v>12</v>
      </c>
      <c r="N1187" s="40">
        <f>ROUNDUP('Дані з ДІСО'!L1187/'Коефіцієнти АТО'!$R1187,0)</f>
        <v>4</v>
      </c>
      <c r="O1187" s="59">
        <f>(L1187*Параметри!$K$32+M1187*Параметри!$L$32+N1187*Параметри!$M$32)/18</f>
        <v>39.911111111111119</v>
      </c>
      <c r="P1187" s="41">
        <f>IF(H1187=0,"",'Дані з ДІСО'!Y1187/H1187)</f>
        <v>0</v>
      </c>
      <c r="Q1187" s="29">
        <f>IF(H1187=0,"",(1+0.25*P1187)*O1187*Параметри!$K$51)</f>
        <v>8174.6021964679121</v>
      </c>
      <c r="R1187" s="29">
        <f>IF(H1187=0,"",Q1187*'Коефіцієнти АТО'!T1187)</f>
        <v>138.96823733995453</v>
      </c>
      <c r="S1187" s="29">
        <f>IF(H1187=0,"",H1187*(1+0.25*P1187)*Параметри!$K$66*Параметри!$K$20/1000)</f>
        <v>0</v>
      </c>
      <c r="T1187" s="29">
        <f>IF(H1187=0,"",H1187*(1+0.25*P1187)*'Коефіцієнти АТО'!$S1187*Параметри!$K$20/1000)</f>
        <v>1827.2445484714663</v>
      </c>
      <c r="U1187" s="29">
        <f t="shared" si="165"/>
        <v>10140.814982279333</v>
      </c>
      <c r="V1187" s="29">
        <f t="shared" si="166"/>
        <v>10140.814982279333</v>
      </c>
      <c r="W1187" s="40">
        <f>ROUNDUP('Дані з ДІСО'!P1187/Параметри!$K$24,0)</f>
        <v>0</v>
      </c>
      <c r="X1187" s="40">
        <f>ROUNDUP('Дані з ДІСО'!Q1187/Параметри!$K$24,0)</f>
        <v>0</v>
      </c>
      <c r="Y1187" s="40">
        <f>ROUNDUP('Дані з ДІСО'!R1187/Параметри!$K$24,0)</f>
        <v>0</v>
      </c>
      <c r="Z1187" s="59">
        <f>(W1187*Параметри!$K$33+X1187*Параметри!$L$33+Y1187*Параметри!$M$33)/18</f>
        <v>0</v>
      </c>
      <c r="AA1187" s="41">
        <f>IF(J1187=0,0,'Дані з ДІСО'!AA1187/J1187)</f>
        <v>0</v>
      </c>
      <c r="AB1187" s="29">
        <f>(1+0.25*AA1187)*Z1187*Параметри!$K$51</f>
        <v>0</v>
      </c>
      <c r="AC1187" s="29">
        <f>AB1187*'Коефіцієнти АТО'!U1187</f>
        <v>0</v>
      </c>
      <c r="AD1187" s="29">
        <f>J1187*(1+0.25*AA1187)*Параметри!$K$66*Параметри!$K$20/1000</f>
        <v>0</v>
      </c>
      <c r="AE1187" s="29">
        <f>(1+0.25*AA1187)*J1187*'Коефіцієнти АТО'!S1187*Параметри!$K$20/1000</f>
        <v>0</v>
      </c>
      <c r="AF1187" s="29">
        <f t="shared" si="162"/>
        <v>0</v>
      </c>
      <c r="AG1187" s="29">
        <v>0</v>
      </c>
      <c r="AH1187" s="40">
        <v>0</v>
      </c>
      <c r="AI1187" s="40">
        <v>0</v>
      </c>
      <c r="AJ1187" s="40">
        <f t="shared" si="163"/>
        <v>0</v>
      </c>
      <c r="AK1187" s="29">
        <f>(AH1187+AI1187)*(1+0.25*AJ1187)*Параметри!$K$53</f>
        <v>0</v>
      </c>
      <c r="AL1187" s="29">
        <f>ROUNDUP(('Дані з ДІСО'!AU1187+'Дані з ДІСО'!AW1187)/Параметри!$K$28,0)</f>
        <v>0</v>
      </c>
      <c r="AM1187" s="64">
        <f>AL1187*Параметри!$M$35/18</f>
        <v>0</v>
      </c>
      <c r="AN1187" s="29">
        <f>IF(AL1187=0,0,'Дані з ДІСО'!AW1187/SUM('Дані з ДІСО'!AU1187,'Дані з ДІСО'!AW1187))</f>
        <v>0</v>
      </c>
      <c r="AO1187" s="29">
        <f>(1+0.25*AN1187)*AM1187*Параметри!$K$51</f>
        <v>0</v>
      </c>
      <c r="AP1187" s="40">
        <f>ROUNDUP(('Дані з ДІСО'!AE1187+'Дані не з ДІСО'!E1187+'Дані не з ДІСО'!G1187)/Параметри!$K$69,0)</f>
        <v>0</v>
      </c>
      <c r="AQ1187" s="40">
        <f t="shared" si="167"/>
        <v>0</v>
      </c>
      <c r="AR1187" s="40">
        <f>IF(AP1187=0,0,('Дані з ДІСО'!AH1187+'Дані не з ДІСО'!G1187)/('Дані з ДІСО'!AE1187+'Дані не з ДІСО'!E1187+'Дані не з ДІСО'!G1187))</f>
        <v>0</v>
      </c>
      <c r="AS1187" s="29">
        <f>AQ1187*(1+0.25*AR1187)*Параметри!$K$51</f>
        <v>0</v>
      </c>
      <c r="AT1187" s="40">
        <f>ROUNDUP('Дані з ДІСО'!AF1187/Параметри!$K$70,0)</f>
        <v>0</v>
      </c>
      <c r="AU1187" s="40">
        <f t="shared" si="168"/>
        <v>0</v>
      </c>
      <c r="AV1187" s="40">
        <f>IF(AT1187=0,0,'Дані з ДІСО'!AI1187/'Дані з ДІСО'!AF1187)</f>
        <v>0</v>
      </c>
      <c r="AW1187" s="29">
        <f>AU1187*(1+0.25*AV1187)*Параметри!$K$51</f>
        <v>0</v>
      </c>
      <c r="AX1187" s="40">
        <f>ROUNDUP('Дані з ДІСО'!AR1187/Параметри!$K$29,0)</f>
        <v>0</v>
      </c>
      <c r="AY1187" s="40">
        <f>ROUNDUP('Дані з ДІСО'!AS1187/Параметри!$K$29,0)</f>
        <v>0</v>
      </c>
      <c r="AZ1187" s="40">
        <f>ROUNDUP('Дані з ДІСО'!AT1187/Параметри!$K$29,0)</f>
        <v>0</v>
      </c>
      <c r="BA1187" s="64">
        <f>(AX1187*Параметри!$K$32+AY1187*Параметри!$L$32+AZ1187*Параметри!$M$32)/18</f>
        <v>0</v>
      </c>
      <c r="BB1187" s="29">
        <f>(BA1187*Параметри!$K$51+SUM('Дані з ДІСО'!AR1187:AT1187)*Параметри!$K$48*Параметри!$K$20/1000)*Параметри!$K$74</f>
        <v>0</v>
      </c>
      <c r="BC1187" s="40">
        <f>ROUNDUP(('Дані не з ДІСО'!I1187+'Дані не з ДІСО'!K1187)/Параметри!$K$26,0)</f>
        <v>0</v>
      </c>
      <c r="BD1187" s="29">
        <f>BC1187*Параметри!$M$36/18</f>
        <v>0</v>
      </c>
      <c r="BE1187" s="40">
        <f>IF(BC1187=0,0,'Дані не з ДІСО'!K1187/('Дані не з ДІСО'!I1187+'Дані не з ДІСО'!K1187))</f>
        <v>0</v>
      </c>
      <c r="BF1187" s="29">
        <f>(1+0.25*BE1187)*BD1187*Параметри!$K$51</f>
        <v>0</v>
      </c>
      <c r="BG1187" s="40">
        <f>ROUNDUP('Дані не з ДІСО'!M1187/Параметри!$K$27,0)</f>
        <v>0</v>
      </c>
      <c r="BH1187" s="40">
        <f>BG1187*Параметри!$M$37/18</f>
        <v>0</v>
      </c>
      <c r="BI1187" s="29">
        <f>BH1187*Параметри!$K$51</f>
        <v>0</v>
      </c>
      <c r="BJ1187" s="29">
        <f>'Дані не з ДІСО'!N1187*Параметри!$K$76</f>
        <v>0</v>
      </c>
      <c r="BK1187" s="40">
        <f>ROUNDUP('Дані з ДІСО'!V1187/Параметри!$K$25,0)</f>
        <v>0</v>
      </c>
      <c r="BL1187" s="40">
        <f>ROUNDUP('Дані з ДІСО'!W1187/Параметри!$K$25,0)</f>
        <v>0</v>
      </c>
      <c r="BM1187" s="40">
        <f>ROUNDUP('Дані з ДІСО'!X1187/Параметри!$K$25,0)</f>
        <v>0</v>
      </c>
      <c r="BN1187" s="40">
        <f>(BK1187*Параметри!$K$34+BL1187*Параметри!$L$34+BM1187*Параметри!$M$34)/18</f>
        <v>0</v>
      </c>
      <c r="BO1187" s="40">
        <f>IF(K1187=0,0,'Дані з ДІСО'!AC1187/K1187)</f>
        <v>0</v>
      </c>
      <c r="BP1187" s="29">
        <f>(1+0.25*BO1187)*BN1187*Параметри!$K$51</f>
        <v>0</v>
      </c>
      <c r="BQ1187" s="29">
        <f>BP1187*'Коефіцієнти АТО'!U1187</f>
        <v>0</v>
      </c>
      <c r="BR1187" s="29">
        <f>K1187*(1+0.25*BO1187)*Параметри!$K$66*Параметри!$K$20/1000</f>
        <v>0</v>
      </c>
      <c r="BS1187" s="29">
        <f>(1+0.25*BO1187)*K1187*'Коефіцієнти АТО'!S1187*Параметри!$K$20/1000</f>
        <v>0</v>
      </c>
      <c r="BT1187" s="29">
        <f t="shared" si="169"/>
        <v>0</v>
      </c>
      <c r="BU1187" s="40">
        <f>ROUNDUP('Дані з ДІСО'!AG1187/Параметри!$K$71,0)</f>
        <v>0</v>
      </c>
      <c r="BV1187" s="40">
        <f t="shared" si="170"/>
        <v>0</v>
      </c>
      <c r="BW1187" s="40">
        <f>IF('Дані з ДІСО'!AG1187=0,0,'Дані з ДІСО'!AJ1187/'Дані з ДІСО'!AG1187)</f>
        <v>0</v>
      </c>
      <c r="BX1187" s="29">
        <f>BV1187*(1+0.25*BW1187)*Параметри!$K$51</f>
        <v>0</v>
      </c>
      <c r="BY1187" s="29">
        <f>ROUND(IF(Параметри!$K$77="No",CC1187,CC1187*Параметри!$K$78)+AG1187,1)</f>
        <v>9126.7000000000007</v>
      </c>
      <c r="BZ1187" s="29">
        <f>ROUND(IF(Параметри!$K$77="No",BF1187,BF1187*Параметри!$K$78),1)</f>
        <v>0</v>
      </c>
      <c r="CA1187" s="29">
        <f>ROUND(IF(Параметри!$K$77="No",BI1187,BI1187*Параметри!$K$78),1)</f>
        <v>0</v>
      </c>
      <c r="CB1187" s="29">
        <f>ROUND(IF(Параметри!$K$77="No",BJ1187,BJ1187*Параметри!$K$78),1)</f>
        <v>0</v>
      </c>
      <c r="CC1187" s="29">
        <f t="shared" si="164"/>
        <v>10140.814982279333</v>
      </c>
    </row>
    <row r="1188" spans="1:81">
      <c r="A1188" s="9">
        <v>1187</v>
      </c>
      <c r="B1188" s="9" t="s">
        <v>3151</v>
      </c>
      <c r="C1188" s="9" t="s">
        <v>3151</v>
      </c>
      <c r="D1188" s="9" t="s">
        <v>4219</v>
      </c>
      <c r="E1188" s="9" t="s">
        <v>29</v>
      </c>
      <c r="F1188" s="9" t="s">
        <v>4230</v>
      </c>
      <c r="G1188" s="9" t="s">
        <v>2469</v>
      </c>
      <c r="H1188" s="29">
        <f>SUM('Дані з ДІСО'!J1188:L1188)</f>
        <v>0</v>
      </c>
      <c r="I1188" s="29">
        <f>SUM('Дані з ДІСО'!G1188:I1188)</f>
        <v>0</v>
      </c>
      <c r="J1188" s="29">
        <f>SUM('Дані з ДІСО'!P1188:R1188)</f>
        <v>0</v>
      </c>
      <c r="K1188" s="29">
        <f>SUM('Дані з ДІСО'!V1188:X1188)</f>
        <v>0</v>
      </c>
      <c r="L1188" s="40">
        <f>ROUNDUP('Дані з ДІСО'!J1188/'Коефіцієнти АТО'!$R1188,0)</f>
        <v>0</v>
      </c>
      <c r="M1188" s="40">
        <f>ROUNDUP('Дані з ДІСО'!K1188/'Коефіцієнти АТО'!$R1188,0)</f>
        <v>0</v>
      </c>
      <c r="N1188" s="40">
        <f>ROUNDUP('Дані з ДІСО'!L1188/'Коефіцієнти АТО'!$R1188,0)</f>
        <v>0</v>
      </c>
      <c r="O1188" s="59">
        <f>(L1188*Параметри!$K$32+M1188*Параметри!$L$32+N1188*Параметри!$M$32)/18</f>
        <v>0</v>
      </c>
      <c r="P1188" s="41" t="str">
        <f>IF(H1188=0,"",'Дані з ДІСО'!Y1188/H1188)</f>
        <v/>
      </c>
      <c r="Q1188" s="29" t="str">
        <f>IF(H1188=0,"",(1+0.25*P1188)*O1188*Параметри!$K$51)</f>
        <v/>
      </c>
      <c r="R1188" s="29" t="str">
        <f>IF(H1188=0,"",Q1188*'Коефіцієнти АТО'!T1188)</f>
        <v/>
      </c>
      <c r="S1188" s="29" t="str">
        <f>IF(H1188=0,"",H1188*(1+0.25*P1188)*Параметри!$K$66*Параметри!$K$20/1000)</f>
        <v/>
      </c>
      <c r="T1188" s="29" t="str">
        <f>IF(H1188=0,"",H1188*(1+0.25*P1188)*'Коефіцієнти АТО'!$S1188*Параметри!$K$20/1000)</f>
        <v/>
      </c>
      <c r="U1188" s="29">
        <f t="shared" si="165"/>
        <v>0</v>
      </c>
      <c r="V1188" s="29">
        <f t="shared" si="166"/>
        <v>0</v>
      </c>
      <c r="W1188" s="40">
        <f>ROUNDUP('Дані з ДІСО'!P1188/Параметри!$K$24,0)</f>
        <v>0</v>
      </c>
      <c r="X1188" s="40">
        <f>ROUNDUP('Дані з ДІСО'!Q1188/Параметри!$K$24,0)</f>
        <v>0</v>
      </c>
      <c r="Y1188" s="40">
        <f>ROUNDUP('Дані з ДІСО'!R1188/Параметри!$K$24,0)</f>
        <v>0</v>
      </c>
      <c r="Z1188" s="59">
        <f>(W1188*Параметри!$K$33+X1188*Параметри!$L$33+Y1188*Параметри!$M$33)/18</f>
        <v>0</v>
      </c>
      <c r="AA1188" s="41">
        <f>IF(J1188=0,0,'Дані з ДІСО'!AA1188/J1188)</f>
        <v>0</v>
      </c>
      <c r="AB1188" s="29">
        <f>(1+0.25*AA1188)*Z1188*Параметри!$K$51</f>
        <v>0</v>
      </c>
      <c r="AC1188" s="29">
        <f>AB1188*'Коефіцієнти АТО'!U1188</f>
        <v>0</v>
      </c>
      <c r="AD1188" s="29">
        <f>J1188*(1+0.25*AA1188)*Параметри!$K$66*Параметри!$K$20/1000</f>
        <v>0</v>
      </c>
      <c r="AE1188" s="29">
        <f>(1+0.25*AA1188)*J1188*'Коефіцієнти АТО'!S1188*Параметри!$K$20/1000</f>
        <v>0</v>
      </c>
      <c r="AF1188" s="29">
        <f t="shared" si="162"/>
        <v>0</v>
      </c>
      <c r="AG1188" s="29">
        <v>0</v>
      </c>
      <c r="AH1188" s="40">
        <v>0</v>
      </c>
      <c r="AI1188" s="40">
        <v>0</v>
      </c>
      <c r="AJ1188" s="40">
        <f t="shared" si="163"/>
        <v>0</v>
      </c>
      <c r="AK1188" s="29">
        <f>(AH1188+AI1188)*(1+0.25*AJ1188)*Параметри!$K$53</f>
        <v>0</v>
      </c>
      <c r="AL1188" s="29">
        <f>ROUNDUP(('Дані з ДІСО'!AU1188+'Дані з ДІСО'!AW1188)/Параметри!$K$28,0)</f>
        <v>0</v>
      </c>
      <c r="AM1188" s="64">
        <f>AL1188*Параметри!$M$35/18</f>
        <v>0</v>
      </c>
      <c r="AN1188" s="29">
        <f>IF(AL1188=0,0,'Дані з ДІСО'!AW1188/SUM('Дані з ДІСО'!AU1188,'Дані з ДІСО'!AW1188))</f>
        <v>0</v>
      </c>
      <c r="AO1188" s="29">
        <f>(1+0.25*AN1188)*AM1188*Параметри!$K$51</f>
        <v>0</v>
      </c>
      <c r="AP1188" s="40">
        <f>ROUNDUP(('Дані з ДІСО'!AE1188+'Дані не з ДІСО'!E1188+'Дані не з ДІСО'!G1188)/Параметри!$K$69,0)</f>
        <v>0</v>
      </c>
      <c r="AQ1188" s="40">
        <f t="shared" si="167"/>
        <v>0</v>
      </c>
      <c r="AR1188" s="40">
        <f>IF(AP1188=0,0,('Дані з ДІСО'!AH1188+'Дані не з ДІСО'!G1188)/('Дані з ДІСО'!AE1188+'Дані не з ДІСО'!E1188+'Дані не з ДІСО'!G1188))</f>
        <v>0</v>
      </c>
      <c r="AS1188" s="29">
        <f>AQ1188*(1+0.25*AR1188)*Параметри!$K$51</f>
        <v>0</v>
      </c>
      <c r="AT1188" s="40">
        <f>ROUNDUP('Дані з ДІСО'!AF1188/Параметри!$K$70,0)</f>
        <v>0</v>
      </c>
      <c r="AU1188" s="40">
        <f t="shared" si="168"/>
        <v>0</v>
      </c>
      <c r="AV1188" s="40">
        <f>IF(AT1188=0,0,'Дані з ДІСО'!AI1188/'Дані з ДІСО'!AF1188)</f>
        <v>0</v>
      </c>
      <c r="AW1188" s="29">
        <f>AU1188*(1+0.25*AV1188)*Параметри!$K$51</f>
        <v>0</v>
      </c>
      <c r="AX1188" s="40">
        <f>ROUNDUP('Дані з ДІСО'!AR1188/Параметри!$K$29,0)</f>
        <v>0</v>
      </c>
      <c r="AY1188" s="40">
        <f>ROUNDUP('Дані з ДІСО'!AS1188/Параметри!$K$29,0)</f>
        <v>0</v>
      </c>
      <c r="AZ1188" s="40">
        <f>ROUNDUP('Дані з ДІСО'!AT1188/Параметри!$K$29,0)</f>
        <v>0</v>
      </c>
      <c r="BA1188" s="64">
        <f>(AX1188*Параметри!$K$32+AY1188*Параметри!$L$32+AZ1188*Параметри!$M$32)/18</f>
        <v>0</v>
      </c>
      <c r="BB1188" s="29">
        <f>(BA1188*Параметри!$K$51+SUM('Дані з ДІСО'!AR1188:AT1188)*Параметри!$K$48*Параметри!$K$20/1000)*Параметри!$K$74</f>
        <v>0</v>
      </c>
      <c r="BC1188" s="40">
        <f>ROUNDUP(('Дані не з ДІСО'!I1188+'Дані не з ДІСО'!K1188)/Параметри!$K$26,0)</f>
        <v>0</v>
      </c>
      <c r="BD1188" s="29">
        <f>BC1188*Параметри!$M$36/18</f>
        <v>0</v>
      </c>
      <c r="BE1188" s="40">
        <f>IF(BC1188=0,0,'Дані не з ДІСО'!K1188/('Дані не з ДІСО'!I1188+'Дані не з ДІСО'!K1188))</f>
        <v>0</v>
      </c>
      <c r="BF1188" s="29">
        <f>(1+0.25*BE1188)*BD1188*Параметри!$K$51</f>
        <v>0</v>
      </c>
      <c r="BG1188" s="40">
        <f>ROUNDUP('Дані не з ДІСО'!M1188/Параметри!$K$27,0)</f>
        <v>0</v>
      </c>
      <c r="BH1188" s="40">
        <f>BG1188*Параметри!$M$37/18</f>
        <v>0</v>
      </c>
      <c r="BI1188" s="29">
        <f>BH1188*Параметри!$K$51</f>
        <v>0</v>
      </c>
      <c r="BJ1188" s="29">
        <f>'Дані не з ДІСО'!N1188*Параметри!$K$76</f>
        <v>0</v>
      </c>
      <c r="BK1188" s="40">
        <f>ROUNDUP('Дані з ДІСО'!V1188/Параметри!$K$25,0)</f>
        <v>0</v>
      </c>
      <c r="BL1188" s="40">
        <f>ROUNDUP('Дані з ДІСО'!W1188/Параметри!$K$25,0)</f>
        <v>0</v>
      </c>
      <c r="BM1188" s="40">
        <f>ROUNDUP('Дані з ДІСО'!X1188/Параметри!$K$25,0)</f>
        <v>0</v>
      </c>
      <c r="BN1188" s="40">
        <f>(BK1188*Параметри!$K$34+BL1188*Параметри!$L$34+BM1188*Параметри!$M$34)/18</f>
        <v>0</v>
      </c>
      <c r="BO1188" s="40">
        <f>IF(K1188=0,0,'Дані з ДІСО'!AC1188/K1188)</f>
        <v>0</v>
      </c>
      <c r="BP1188" s="29">
        <f>(1+0.25*BO1188)*BN1188*Параметри!$K$51</f>
        <v>0</v>
      </c>
      <c r="BQ1188" s="29">
        <f>BP1188*'Коефіцієнти АТО'!U1188</f>
        <v>0</v>
      </c>
      <c r="BR1188" s="29">
        <f>K1188*(1+0.25*BO1188)*Параметри!$K$66*Параметри!$K$20/1000</f>
        <v>0</v>
      </c>
      <c r="BS1188" s="29">
        <f>(1+0.25*BO1188)*K1188*'Коефіцієнти АТО'!S1188*Параметри!$K$20/1000</f>
        <v>0</v>
      </c>
      <c r="BT1188" s="29">
        <f t="shared" si="169"/>
        <v>0</v>
      </c>
      <c r="BU1188" s="40">
        <f>ROUNDUP('Дані з ДІСО'!AG1188/Параметри!$K$71,0)</f>
        <v>0</v>
      </c>
      <c r="BV1188" s="40">
        <f t="shared" si="170"/>
        <v>0</v>
      </c>
      <c r="BW1188" s="40">
        <f>IF('Дані з ДІСО'!AG1188=0,0,'Дані з ДІСО'!AJ1188/'Дані з ДІСО'!AG1188)</f>
        <v>0</v>
      </c>
      <c r="BX1188" s="29">
        <f>BV1188*(1+0.25*BW1188)*Параметри!$K$51</f>
        <v>0</v>
      </c>
      <c r="BY1188" s="29">
        <f>ROUND(IF(Параметри!$K$77="No",CC1188,CC1188*Параметри!$K$78)+AG1188,1)</f>
        <v>0</v>
      </c>
      <c r="BZ1188" s="29">
        <f>ROUND(IF(Параметри!$K$77="No",BF1188,BF1188*Параметри!$K$78),1)</f>
        <v>0</v>
      </c>
      <c r="CA1188" s="29">
        <f>ROUND(IF(Параметри!$K$77="No",BI1188,BI1188*Параметри!$K$78),1)</f>
        <v>0</v>
      </c>
      <c r="CB1188" s="29">
        <f>ROUND(IF(Параметри!$K$77="No",BJ1188,BJ1188*Параметри!$K$78),1)</f>
        <v>0</v>
      </c>
      <c r="CC1188" s="29">
        <f t="shared" si="164"/>
        <v>0</v>
      </c>
    </row>
    <row r="1189" spans="1:81">
      <c r="A1189" s="9">
        <v>1188</v>
      </c>
      <c r="B1189" s="9" t="s">
        <v>3148</v>
      </c>
      <c r="C1189" s="9" t="s">
        <v>3148</v>
      </c>
      <c r="D1189" s="9" t="s">
        <v>4219</v>
      </c>
      <c r="E1189" s="9" t="s">
        <v>24</v>
      </c>
      <c r="F1189" s="9" t="s">
        <v>4231</v>
      </c>
      <c r="G1189" s="9" t="s">
        <v>2471</v>
      </c>
      <c r="H1189" s="29">
        <f>SUM('Дані з ДІСО'!J1189:L1189)</f>
        <v>224</v>
      </c>
      <c r="I1189" s="29">
        <f>SUM('Дані з ДІСО'!G1189:I1189)</f>
        <v>22</v>
      </c>
      <c r="J1189" s="29">
        <f>SUM('Дані з ДІСО'!P1189:R1189)</f>
        <v>0</v>
      </c>
      <c r="K1189" s="29">
        <f>SUM('Дані з ДІСО'!V1189:X1189)</f>
        <v>0</v>
      </c>
      <c r="L1189" s="40">
        <f>ROUNDUP('Дані з ДІСО'!J1189/'Коефіцієнти АТО'!$R1189,0)</f>
        <v>10</v>
      </c>
      <c r="M1189" s="40">
        <f>ROUNDUP('Дані з ДІСО'!K1189/'Коефіцієнти АТО'!$R1189,0)</f>
        <v>4</v>
      </c>
      <c r="N1189" s="40">
        <f>ROUNDUP('Дані з ДІСО'!L1189/'Коефіцієнти АТО'!$R1189,0)</f>
        <v>0</v>
      </c>
      <c r="O1189" s="59">
        <f>(L1189*Параметри!$K$32+M1189*Параметри!$L$32+N1189*Параметри!$M$32)/18</f>
        <v>20.044444444444444</v>
      </c>
      <c r="P1189" s="41">
        <f>IF(H1189=0,"",'Дані з ДІСО'!Y1189/H1189)</f>
        <v>0</v>
      </c>
      <c r="Q1189" s="29">
        <f>IF(H1189=0,"",(1+0.25*P1189)*O1189*Параметри!$K$51)</f>
        <v>4105.507339206044</v>
      </c>
      <c r="R1189" s="29">
        <f>IF(H1189=0,"",Q1189*'Коефіцієнти АТО'!T1189)</f>
        <v>69.793624766502759</v>
      </c>
      <c r="S1189" s="29">
        <f>IF(H1189=0,"",H1189*(1+0.25*P1189)*Параметри!$K$66*Параметри!$K$20/1000)</f>
        <v>0</v>
      </c>
      <c r="T1189" s="29">
        <f>IF(H1189=0,"",H1189*(1+0.25*P1189)*'Коефіцієнти АТО'!$S1189*Параметри!$K$20/1000)</f>
        <v>1129.8462124715234</v>
      </c>
      <c r="U1189" s="29">
        <f t="shared" si="165"/>
        <v>5305.1471764440703</v>
      </c>
      <c r="V1189" s="29">
        <f t="shared" si="166"/>
        <v>5305.1471764440703</v>
      </c>
      <c r="W1189" s="40">
        <f>ROUNDUP('Дані з ДІСО'!P1189/Параметри!$K$24,0)</f>
        <v>0</v>
      </c>
      <c r="X1189" s="40">
        <f>ROUNDUP('Дані з ДІСО'!Q1189/Параметри!$K$24,0)</f>
        <v>0</v>
      </c>
      <c r="Y1189" s="40">
        <f>ROUNDUP('Дані з ДІСО'!R1189/Параметри!$K$24,0)</f>
        <v>0</v>
      </c>
      <c r="Z1189" s="59">
        <f>(W1189*Параметри!$K$33+X1189*Параметри!$L$33+Y1189*Параметри!$M$33)/18</f>
        <v>0</v>
      </c>
      <c r="AA1189" s="41">
        <f>IF(J1189=0,0,'Дані з ДІСО'!AA1189/J1189)</f>
        <v>0</v>
      </c>
      <c r="AB1189" s="29">
        <f>(1+0.25*AA1189)*Z1189*Параметри!$K$51</f>
        <v>0</v>
      </c>
      <c r="AC1189" s="29">
        <f>AB1189*'Коефіцієнти АТО'!U1189</f>
        <v>0</v>
      </c>
      <c r="AD1189" s="29">
        <f>J1189*(1+0.25*AA1189)*Параметри!$K$66*Параметри!$K$20/1000</f>
        <v>0</v>
      </c>
      <c r="AE1189" s="29">
        <f>(1+0.25*AA1189)*J1189*'Коефіцієнти АТО'!S1189*Параметри!$K$20/1000</f>
        <v>0</v>
      </c>
      <c r="AF1189" s="29">
        <f t="shared" si="162"/>
        <v>0</v>
      </c>
      <c r="AG1189" s="29">
        <v>0</v>
      </c>
      <c r="AH1189" s="40">
        <v>0</v>
      </c>
      <c r="AI1189" s="40">
        <v>0</v>
      </c>
      <c r="AJ1189" s="40">
        <f t="shared" si="163"/>
        <v>0</v>
      </c>
      <c r="AK1189" s="29">
        <f>(AH1189+AI1189)*(1+0.25*AJ1189)*Параметри!$K$53</f>
        <v>0</v>
      </c>
      <c r="AL1189" s="29">
        <f>ROUNDUP(('Дані з ДІСО'!AU1189+'Дані з ДІСО'!AW1189)/Параметри!$K$28,0)</f>
        <v>0</v>
      </c>
      <c r="AM1189" s="64">
        <f>AL1189*Параметри!$M$35/18</f>
        <v>0</v>
      </c>
      <c r="AN1189" s="29">
        <f>IF(AL1189=0,0,'Дані з ДІСО'!AW1189/SUM('Дані з ДІСО'!AU1189,'Дані з ДІСО'!AW1189))</f>
        <v>0</v>
      </c>
      <c r="AO1189" s="29">
        <f>(1+0.25*AN1189)*AM1189*Параметри!$K$51</f>
        <v>0</v>
      </c>
      <c r="AP1189" s="40">
        <f>ROUNDUP(('Дані з ДІСО'!AE1189+'Дані не з ДІСО'!E1189+'Дані не з ДІСО'!G1189)/Параметри!$K$69,0)</f>
        <v>0</v>
      </c>
      <c r="AQ1189" s="40">
        <f t="shared" si="167"/>
        <v>0</v>
      </c>
      <c r="AR1189" s="40">
        <f>IF(AP1189=0,0,('Дані з ДІСО'!AH1189+'Дані не з ДІСО'!G1189)/('Дані з ДІСО'!AE1189+'Дані не з ДІСО'!E1189+'Дані не з ДІСО'!G1189))</f>
        <v>0</v>
      </c>
      <c r="AS1189" s="29">
        <f>AQ1189*(1+0.25*AR1189)*Параметри!$K$51</f>
        <v>0</v>
      </c>
      <c r="AT1189" s="40">
        <f>ROUNDUP('Дані з ДІСО'!AF1189/Параметри!$K$70,0)</f>
        <v>0</v>
      </c>
      <c r="AU1189" s="40">
        <f t="shared" si="168"/>
        <v>0</v>
      </c>
      <c r="AV1189" s="40">
        <f>IF(AT1189=0,0,'Дані з ДІСО'!AI1189/'Дані з ДІСО'!AF1189)</f>
        <v>0</v>
      </c>
      <c r="AW1189" s="29">
        <f>AU1189*(1+0.25*AV1189)*Параметри!$K$51</f>
        <v>0</v>
      </c>
      <c r="AX1189" s="40">
        <f>ROUNDUP('Дані з ДІСО'!AR1189/Параметри!$K$29,0)</f>
        <v>0</v>
      </c>
      <c r="AY1189" s="40">
        <f>ROUNDUP('Дані з ДІСО'!AS1189/Параметри!$K$29,0)</f>
        <v>0</v>
      </c>
      <c r="AZ1189" s="40">
        <f>ROUNDUP('Дані з ДІСО'!AT1189/Параметри!$K$29,0)</f>
        <v>0</v>
      </c>
      <c r="BA1189" s="64">
        <f>(AX1189*Параметри!$K$32+AY1189*Параметри!$L$32+AZ1189*Параметри!$M$32)/18</f>
        <v>0</v>
      </c>
      <c r="BB1189" s="29">
        <f>(BA1189*Параметри!$K$51+SUM('Дані з ДІСО'!AR1189:AT1189)*Параметри!$K$48*Параметри!$K$20/1000)*Параметри!$K$74</f>
        <v>0</v>
      </c>
      <c r="BC1189" s="40">
        <f>ROUNDUP(('Дані не з ДІСО'!I1189+'Дані не з ДІСО'!K1189)/Параметри!$K$26,0)</f>
        <v>0</v>
      </c>
      <c r="BD1189" s="29">
        <f>BC1189*Параметри!$M$36/18</f>
        <v>0</v>
      </c>
      <c r="BE1189" s="40">
        <f>IF(BC1189=0,0,'Дані не з ДІСО'!K1189/('Дані не з ДІСО'!I1189+'Дані не з ДІСО'!K1189))</f>
        <v>0</v>
      </c>
      <c r="BF1189" s="29">
        <f>(1+0.25*BE1189)*BD1189*Параметри!$K$51</f>
        <v>0</v>
      </c>
      <c r="BG1189" s="40">
        <f>ROUNDUP('Дані не з ДІСО'!M1189/Параметри!$K$27,0)</f>
        <v>0</v>
      </c>
      <c r="BH1189" s="40">
        <f>BG1189*Параметри!$M$37/18</f>
        <v>0</v>
      </c>
      <c r="BI1189" s="29">
        <f>BH1189*Параметри!$K$51</f>
        <v>0</v>
      </c>
      <c r="BJ1189" s="29">
        <f>'Дані не з ДІСО'!N1189*Параметри!$K$76</f>
        <v>0</v>
      </c>
      <c r="BK1189" s="40">
        <f>ROUNDUP('Дані з ДІСО'!V1189/Параметри!$K$25,0)</f>
        <v>0</v>
      </c>
      <c r="BL1189" s="40">
        <f>ROUNDUP('Дані з ДІСО'!W1189/Параметри!$K$25,0)</f>
        <v>0</v>
      </c>
      <c r="BM1189" s="40">
        <f>ROUNDUP('Дані з ДІСО'!X1189/Параметри!$K$25,0)</f>
        <v>0</v>
      </c>
      <c r="BN1189" s="40">
        <f>(BK1189*Параметри!$K$34+BL1189*Параметри!$L$34+BM1189*Параметри!$M$34)/18</f>
        <v>0</v>
      </c>
      <c r="BO1189" s="40">
        <f>IF(K1189=0,0,'Дані з ДІСО'!AC1189/K1189)</f>
        <v>0</v>
      </c>
      <c r="BP1189" s="29">
        <f>(1+0.25*BO1189)*BN1189*Параметри!$K$51</f>
        <v>0</v>
      </c>
      <c r="BQ1189" s="29">
        <f>BP1189*'Коефіцієнти АТО'!U1189</f>
        <v>0</v>
      </c>
      <c r="BR1189" s="29">
        <f>K1189*(1+0.25*BO1189)*Параметри!$K$66*Параметри!$K$20/1000</f>
        <v>0</v>
      </c>
      <c r="BS1189" s="29">
        <f>(1+0.25*BO1189)*K1189*'Коефіцієнти АТО'!S1189*Параметри!$K$20/1000</f>
        <v>0</v>
      </c>
      <c r="BT1189" s="29">
        <f t="shared" si="169"/>
        <v>0</v>
      </c>
      <c r="BU1189" s="40">
        <f>ROUNDUP('Дані з ДІСО'!AG1189/Параметри!$K$71,0)</f>
        <v>0</v>
      </c>
      <c r="BV1189" s="40">
        <f t="shared" si="170"/>
        <v>0</v>
      </c>
      <c r="BW1189" s="40">
        <f>IF('Дані з ДІСО'!AG1189=0,0,'Дані з ДІСО'!AJ1189/'Дані з ДІСО'!AG1189)</f>
        <v>0</v>
      </c>
      <c r="BX1189" s="29">
        <f>BV1189*(1+0.25*BW1189)*Параметри!$K$51</f>
        <v>0</v>
      </c>
      <c r="BY1189" s="29">
        <f>ROUND(IF(Параметри!$K$77="No",CC1189,CC1189*Параметри!$K$78)+AG1189,1)</f>
        <v>4774.6000000000004</v>
      </c>
      <c r="BZ1189" s="29">
        <f>ROUND(IF(Параметри!$K$77="No",BF1189,BF1189*Параметри!$K$78),1)</f>
        <v>0</v>
      </c>
      <c r="CA1189" s="29">
        <f>ROUND(IF(Параметри!$K$77="No",BI1189,BI1189*Параметри!$K$78),1)</f>
        <v>0</v>
      </c>
      <c r="CB1189" s="29">
        <f>ROUND(IF(Параметри!$K$77="No",BJ1189,BJ1189*Параметри!$K$78),1)</f>
        <v>0</v>
      </c>
      <c r="CC1189" s="29">
        <f t="shared" si="164"/>
        <v>5305.1471764440703</v>
      </c>
    </row>
    <row r="1190" spans="1:81">
      <c r="A1190" s="9">
        <v>1189</v>
      </c>
      <c r="B1190" s="9" t="s">
        <v>3151</v>
      </c>
      <c r="C1190" s="9" t="s">
        <v>3151</v>
      </c>
      <c r="D1190" s="9" t="s">
        <v>4219</v>
      </c>
      <c r="E1190" s="9" t="s">
        <v>29</v>
      </c>
      <c r="F1190" s="9" t="s">
        <v>3363</v>
      </c>
      <c r="G1190" s="9" t="s">
        <v>2473</v>
      </c>
      <c r="H1190" s="29">
        <f>SUM('Дані з ДІСО'!J1190:L1190)</f>
        <v>1853</v>
      </c>
      <c r="I1190" s="29">
        <f>SUM('Дані з ДІСО'!G1190:I1190)</f>
        <v>104</v>
      </c>
      <c r="J1190" s="29">
        <f>SUM('Дані з ДІСО'!P1190:R1190)</f>
        <v>0</v>
      </c>
      <c r="K1190" s="29">
        <f>SUM('Дані з ДІСО'!V1190:X1190)</f>
        <v>0</v>
      </c>
      <c r="L1190" s="40">
        <f>ROUNDUP('Дані з ДІСО'!J1190/'Коефіцієнти АТО'!$R1190,0)</f>
        <v>41</v>
      </c>
      <c r="M1190" s="40">
        <f>ROUNDUP('Дані з ДІСО'!K1190/'Коефіцієнти АТО'!$R1190,0)</f>
        <v>51</v>
      </c>
      <c r="N1190" s="40">
        <f>ROUNDUP('Дані з ДІСО'!L1190/'Коефіцієнти АТО'!$R1190,0)</f>
        <v>15</v>
      </c>
      <c r="O1190" s="59">
        <f>(L1190*Параметри!$K$32+M1190*Параметри!$L$32+N1190*Параметри!$M$32)/18</f>
        <v>174.62222222222221</v>
      </c>
      <c r="P1190" s="41">
        <f>IF(H1190=0,"",'Дані з ДІСО'!Y1190/H1190)</f>
        <v>0</v>
      </c>
      <c r="Q1190" s="29">
        <f>IF(H1190=0,"",(1+0.25*P1190)*O1190*Параметри!$K$51)</f>
        <v>35766.160389668621</v>
      </c>
      <c r="R1190" s="29">
        <f>IF(H1190=0,"",Q1190*'Коефіцієнти АТО'!T1190)</f>
        <v>608.02472662436662</v>
      </c>
      <c r="S1190" s="29">
        <f>IF(H1190=0,"",H1190*(1+0.25*P1190)*Параметри!$K$66*Параметри!$K$20/1000)</f>
        <v>0</v>
      </c>
      <c r="T1190" s="29">
        <f>IF(H1190=0,"",H1190*(1+0.25*P1190)*'Коефіцієнти АТО'!$S1190*Параметри!$K$20/1000)</f>
        <v>7582.9697071696846</v>
      </c>
      <c r="U1190" s="29">
        <f t="shared" si="165"/>
        <v>43957.154823462675</v>
      </c>
      <c r="V1190" s="29">
        <f t="shared" si="166"/>
        <v>43957.154823462675</v>
      </c>
      <c r="W1190" s="40">
        <f>ROUNDUP('Дані з ДІСО'!P1190/Параметри!$K$24,0)</f>
        <v>0</v>
      </c>
      <c r="X1190" s="40">
        <f>ROUNDUP('Дані з ДІСО'!Q1190/Параметри!$K$24,0)</f>
        <v>0</v>
      </c>
      <c r="Y1190" s="40">
        <f>ROUNDUP('Дані з ДІСО'!R1190/Параметри!$K$24,0)</f>
        <v>0</v>
      </c>
      <c r="Z1190" s="59">
        <f>(W1190*Параметри!$K$33+X1190*Параметри!$L$33+Y1190*Параметри!$M$33)/18</f>
        <v>0</v>
      </c>
      <c r="AA1190" s="41">
        <f>IF(J1190=0,0,'Дані з ДІСО'!AA1190/J1190)</f>
        <v>0</v>
      </c>
      <c r="AB1190" s="29">
        <f>(1+0.25*AA1190)*Z1190*Параметри!$K$51</f>
        <v>0</v>
      </c>
      <c r="AC1190" s="29">
        <f>AB1190*'Коефіцієнти АТО'!U1190</f>
        <v>0</v>
      </c>
      <c r="AD1190" s="29">
        <f>J1190*(1+0.25*AA1190)*Параметри!$K$66*Параметри!$K$20/1000</f>
        <v>0</v>
      </c>
      <c r="AE1190" s="29">
        <f>(1+0.25*AA1190)*J1190*'Коефіцієнти АТО'!S1190*Параметри!$K$20/1000</f>
        <v>0</v>
      </c>
      <c r="AF1190" s="29">
        <f t="shared" si="162"/>
        <v>0</v>
      </c>
      <c r="AG1190" s="29">
        <v>0</v>
      </c>
      <c r="AH1190" s="40">
        <v>7</v>
      </c>
      <c r="AI1190" s="40">
        <v>0</v>
      </c>
      <c r="AJ1190" s="40">
        <f t="shared" si="163"/>
        <v>0</v>
      </c>
      <c r="AK1190" s="29">
        <f>(AH1190+AI1190)*(1+0.25*AJ1190)*Параметри!$K$53</f>
        <v>1256.0049298720003</v>
      </c>
      <c r="AL1190" s="29">
        <f>ROUNDUP(('Дані з ДІСО'!AU1190+'Дані з ДІСО'!AW1190)/Параметри!$K$28,0)</f>
        <v>0</v>
      </c>
      <c r="AM1190" s="64">
        <f>AL1190*Параметри!$M$35/18</f>
        <v>0</v>
      </c>
      <c r="AN1190" s="29">
        <f>IF(AL1190=0,0,'Дані з ДІСО'!AW1190/SUM('Дані з ДІСО'!AU1190,'Дані з ДІСО'!AW1190))</f>
        <v>0</v>
      </c>
      <c r="AO1190" s="29">
        <f>(1+0.25*AN1190)*AM1190*Параметри!$K$51</f>
        <v>0</v>
      </c>
      <c r="AP1190" s="40">
        <f>ROUNDUP(('Дані з ДІСО'!AE1190+'Дані не з ДІСО'!E1190+'Дані не з ДІСО'!G1190)/Параметри!$K$69,0)</f>
        <v>0</v>
      </c>
      <c r="AQ1190" s="40">
        <f t="shared" si="167"/>
        <v>0</v>
      </c>
      <c r="AR1190" s="40">
        <f>IF(AP1190=0,0,('Дані з ДІСО'!AH1190+'Дані не з ДІСО'!G1190)/('Дані з ДІСО'!AE1190+'Дані не з ДІСО'!E1190+'Дані не з ДІСО'!G1190))</f>
        <v>0</v>
      </c>
      <c r="AS1190" s="29">
        <f>AQ1190*(1+0.25*AR1190)*Параметри!$K$51</f>
        <v>0</v>
      </c>
      <c r="AT1190" s="40">
        <f>ROUNDUP('Дані з ДІСО'!AF1190/Параметри!$K$70,0)</f>
        <v>0</v>
      </c>
      <c r="AU1190" s="40">
        <f t="shared" si="168"/>
        <v>0</v>
      </c>
      <c r="AV1190" s="40">
        <f>IF(AT1190=0,0,'Дані з ДІСО'!AI1190/'Дані з ДІСО'!AF1190)</f>
        <v>0</v>
      </c>
      <c r="AW1190" s="29">
        <f>AU1190*(1+0.25*AV1190)*Параметри!$K$51</f>
        <v>0</v>
      </c>
      <c r="AX1190" s="40">
        <f>ROUNDUP('Дані з ДІСО'!AR1190/Параметри!$K$29,0)</f>
        <v>0</v>
      </c>
      <c r="AY1190" s="40">
        <f>ROUNDUP('Дані з ДІСО'!AS1190/Параметри!$K$29,0)</f>
        <v>0</v>
      </c>
      <c r="AZ1190" s="40">
        <f>ROUNDUP('Дані з ДІСО'!AT1190/Параметри!$K$29,0)</f>
        <v>0</v>
      </c>
      <c r="BA1190" s="64">
        <f>(AX1190*Параметри!$K$32+AY1190*Параметри!$L$32+AZ1190*Параметри!$M$32)/18</f>
        <v>0</v>
      </c>
      <c r="BB1190" s="29">
        <f>(BA1190*Параметри!$K$51+SUM('Дані з ДІСО'!AR1190:AT1190)*Параметри!$K$48*Параметри!$K$20/1000)*Параметри!$K$74</f>
        <v>0</v>
      </c>
      <c r="BC1190" s="40">
        <f>ROUNDUP(('Дані не з ДІСО'!I1190+'Дані не з ДІСО'!K1190)/Параметри!$K$26,0)</f>
        <v>0</v>
      </c>
      <c r="BD1190" s="29">
        <f>BC1190*Параметри!$M$36/18</f>
        <v>0</v>
      </c>
      <c r="BE1190" s="40">
        <f>IF(BC1190=0,0,'Дані не з ДІСО'!K1190/('Дані не з ДІСО'!I1190+'Дані не з ДІСО'!K1190))</f>
        <v>0</v>
      </c>
      <c r="BF1190" s="29">
        <f>(1+0.25*BE1190)*BD1190*Параметри!$K$51</f>
        <v>0</v>
      </c>
      <c r="BG1190" s="40">
        <f>ROUNDUP('Дані не з ДІСО'!M1190/Параметри!$K$27,0)</f>
        <v>0</v>
      </c>
      <c r="BH1190" s="40">
        <f>BG1190*Параметри!$M$37/18</f>
        <v>0</v>
      </c>
      <c r="BI1190" s="29">
        <f>BH1190*Параметри!$K$51</f>
        <v>0</v>
      </c>
      <c r="BJ1190" s="29">
        <f>'Дані не з ДІСО'!N1190*Параметри!$K$76</f>
        <v>0</v>
      </c>
      <c r="BK1190" s="40">
        <f>ROUNDUP('Дані з ДІСО'!V1190/Параметри!$K$25,0)</f>
        <v>0</v>
      </c>
      <c r="BL1190" s="40">
        <f>ROUNDUP('Дані з ДІСО'!W1190/Параметри!$K$25,0)</f>
        <v>0</v>
      </c>
      <c r="BM1190" s="40">
        <f>ROUNDUP('Дані з ДІСО'!X1190/Параметри!$K$25,0)</f>
        <v>0</v>
      </c>
      <c r="BN1190" s="40">
        <f>(BK1190*Параметри!$K$34+BL1190*Параметри!$L$34+BM1190*Параметри!$M$34)/18</f>
        <v>0</v>
      </c>
      <c r="BO1190" s="40">
        <f>IF(K1190=0,0,'Дані з ДІСО'!AC1190/K1190)</f>
        <v>0</v>
      </c>
      <c r="BP1190" s="29">
        <f>(1+0.25*BO1190)*BN1190*Параметри!$K$51</f>
        <v>0</v>
      </c>
      <c r="BQ1190" s="29">
        <f>BP1190*'Коефіцієнти АТО'!U1190</f>
        <v>0</v>
      </c>
      <c r="BR1190" s="29">
        <f>K1190*(1+0.25*BO1190)*Параметри!$K$66*Параметри!$K$20/1000</f>
        <v>0</v>
      </c>
      <c r="BS1190" s="29">
        <f>(1+0.25*BO1190)*K1190*'Коефіцієнти АТО'!S1190*Параметри!$K$20/1000</f>
        <v>0</v>
      </c>
      <c r="BT1190" s="29">
        <f t="shared" si="169"/>
        <v>0</v>
      </c>
      <c r="BU1190" s="40">
        <f>ROUNDUP('Дані з ДІСО'!AG1190/Параметри!$K$71,0)</f>
        <v>0</v>
      </c>
      <c r="BV1190" s="40">
        <f t="shared" si="170"/>
        <v>0</v>
      </c>
      <c r="BW1190" s="40">
        <f>IF('Дані з ДІСО'!AG1190=0,0,'Дані з ДІСО'!AJ1190/'Дані з ДІСО'!AG1190)</f>
        <v>0</v>
      </c>
      <c r="BX1190" s="29">
        <f>BV1190*(1+0.25*BW1190)*Параметри!$K$51</f>
        <v>0</v>
      </c>
      <c r="BY1190" s="29">
        <f>ROUND(IF(Параметри!$K$77="No",CC1190,CC1190*Параметри!$K$78)+AG1190,1)</f>
        <v>40691.800000000003</v>
      </c>
      <c r="BZ1190" s="29">
        <f>ROUND(IF(Параметри!$K$77="No",BF1190,BF1190*Параметри!$K$78),1)</f>
        <v>0</v>
      </c>
      <c r="CA1190" s="29">
        <f>ROUND(IF(Параметри!$K$77="No",BI1190,BI1190*Параметри!$K$78),1)</f>
        <v>0</v>
      </c>
      <c r="CB1190" s="29">
        <f>ROUND(IF(Параметри!$K$77="No",BJ1190,BJ1190*Параметри!$K$78),1)</f>
        <v>0</v>
      </c>
      <c r="CC1190" s="29">
        <f t="shared" si="164"/>
        <v>45213.159753334672</v>
      </c>
    </row>
    <row r="1191" spans="1:81">
      <c r="A1191" s="9">
        <v>1190</v>
      </c>
      <c r="B1191" s="9" t="s">
        <v>3148</v>
      </c>
      <c r="C1191" s="9" t="s">
        <v>3148</v>
      </c>
      <c r="D1191" s="9" t="s">
        <v>4219</v>
      </c>
      <c r="E1191" s="9" t="s">
        <v>24</v>
      </c>
      <c r="F1191" s="9" t="s">
        <v>4232</v>
      </c>
      <c r="G1191" s="9" t="s">
        <v>2475</v>
      </c>
      <c r="H1191" s="29">
        <f>SUM('Дані з ДІСО'!J1191:L1191)</f>
        <v>61.5</v>
      </c>
      <c r="I1191" s="29">
        <f>SUM('Дані з ДІСО'!G1191:I1191)</f>
        <v>7</v>
      </c>
      <c r="J1191" s="29">
        <f>SUM('Дані з ДІСО'!P1191:R1191)</f>
        <v>0</v>
      </c>
      <c r="K1191" s="29">
        <f>SUM('Дані з ДІСО'!V1191:X1191)</f>
        <v>0</v>
      </c>
      <c r="L1191" s="40">
        <f>ROUNDUP('Дані з ДІСО'!J1191/'Коефіцієнти АТО'!$R1191,0)</f>
        <v>2</v>
      </c>
      <c r="M1191" s="40">
        <f>ROUNDUP('Дані з ДІСО'!K1191/'Коефіцієнти АТО'!$R1191,0)</f>
        <v>4</v>
      </c>
      <c r="N1191" s="40">
        <f>ROUNDUP('Дані з ДІСО'!L1191/'Коефіцієнти АТО'!$R1191,0)</f>
        <v>0</v>
      </c>
      <c r="O1191" s="59">
        <f>(L1191*Параметри!$K$32+M1191*Параметри!$L$32+N1191*Параметри!$M$32)/18</f>
        <v>9.8222222222222229</v>
      </c>
      <c r="P1191" s="41">
        <f>IF(H1191=0,"",'Дані з ДІСО'!Y1191/H1191)</f>
        <v>0</v>
      </c>
      <c r="Q1191" s="29">
        <f>IF(H1191=0,"",(1+0.25*P1191)*O1191*Параметри!$K$51)</f>
        <v>2011.7896274158222</v>
      </c>
      <c r="R1191" s="29">
        <f>IF(H1191=0,"",Q1191*'Коефіцієнти АТО'!T1191)</f>
        <v>34.200423666068978</v>
      </c>
      <c r="S1191" s="29">
        <f>IF(H1191=0,"",H1191*(1+0.25*P1191)*Параметри!$K$66*Параметри!$K$20/1000)</f>
        <v>0</v>
      </c>
      <c r="T1191" s="29">
        <f>IF(H1191=0,"",H1191*(1+0.25*P1191)*'Коефіцієнти АТО'!$S1191*Параметри!$K$20/1000)</f>
        <v>310.20331279910124</v>
      </c>
      <c r="U1191" s="29">
        <f t="shared" si="165"/>
        <v>2356.1933638809924</v>
      </c>
      <c r="V1191" s="29">
        <f t="shared" si="166"/>
        <v>2356.1933638809924</v>
      </c>
      <c r="W1191" s="40">
        <f>ROUNDUP('Дані з ДІСО'!P1191/Параметри!$K$24,0)</f>
        <v>0</v>
      </c>
      <c r="X1191" s="40">
        <f>ROUNDUP('Дані з ДІСО'!Q1191/Параметри!$K$24,0)</f>
        <v>0</v>
      </c>
      <c r="Y1191" s="40">
        <f>ROUNDUP('Дані з ДІСО'!R1191/Параметри!$K$24,0)</f>
        <v>0</v>
      </c>
      <c r="Z1191" s="59">
        <f>(W1191*Параметри!$K$33+X1191*Параметри!$L$33+Y1191*Параметри!$M$33)/18</f>
        <v>0</v>
      </c>
      <c r="AA1191" s="41">
        <f>IF(J1191=0,0,'Дані з ДІСО'!AA1191/J1191)</f>
        <v>0</v>
      </c>
      <c r="AB1191" s="29">
        <f>(1+0.25*AA1191)*Z1191*Параметри!$K$51</f>
        <v>0</v>
      </c>
      <c r="AC1191" s="29">
        <f>AB1191*'Коефіцієнти АТО'!U1191</f>
        <v>0</v>
      </c>
      <c r="AD1191" s="29">
        <f>J1191*(1+0.25*AA1191)*Параметри!$K$66*Параметри!$K$20/1000</f>
        <v>0</v>
      </c>
      <c r="AE1191" s="29">
        <f>(1+0.25*AA1191)*J1191*'Коефіцієнти АТО'!S1191*Параметри!$K$20/1000</f>
        <v>0</v>
      </c>
      <c r="AF1191" s="29">
        <f t="shared" si="162"/>
        <v>0</v>
      </c>
      <c r="AG1191" s="29">
        <v>0</v>
      </c>
      <c r="AH1191" s="40">
        <v>0</v>
      </c>
      <c r="AI1191" s="40">
        <v>0</v>
      </c>
      <c r="AJ1191" s="40">
        <f t="shared" si="163"/>
        <v>0</v>
      </c>
      <c r="AK1191" s="29">
        <f>(AH1191+AI1191)*(1+0.25*AJ1191)*Параметри!$K$53</f>
        <v>0</v>
      </c>
      <c r="AL1191" s="29">
        <f>ROUNDUP(('Дані з ДІСО'!AU1191+'Дані з ДІСО'!AW1191)/Параметри!$K$28,0)</f>
        <v>0</v>
      </c>
      <c r="AM1191" s="64">
        <f>AL1191*Параметри!$M$35/18</f>
        <v>0</v>
      </c>
      <c r="AN1191" s="29">
        <f>IF(AL1191=0,0,'Дані з ДІСО'!AW1191/SUM('Дані з ДІСО'!AU1191,'Дані з ДІСО'!AW1191))</f>
        <v>0</v>
      </c>
      <c r="AO1191" s="29">
        <f>(1+0.25*AN1191)*AM1191*Параметри!$K$51</f>
        <v>0</v>
      </c>
      <c r="AP1191" s="40">
        <f>ROUNDUP(('Дані з ДІСО'!AE1191+'Дані не з ДІСО'!E1191+'Дані не з ДІСО'!G1191)/Параметри!$K$69,0)</f>
        <v>0</v>
      </c>
      <c r="AQ1191" s="40">
        <f t="shared" si="167"/>
        <v>0</v>
      </c>
      <c r="AR1191" s="40">
        <f>IF(AP1191=0,0,('Дані з ДІСО'!AH1191+'Дані не з ДІСО'!G1191)/('Дані з ДІСО'!AE1191+'Дані не з ДІСО'!E1191+'Дані не з ДІСО'!G1191))</f>
        <v>0</v>
      </c>
      <c r="AS1191" s="29">
        <f>AQ1191*(1+0.25*AR1191)*Параметри!$K$51</f>
        <v>0</v>
      </c>
      <c r="AT1191" s="40">
        <f>ROUNDUP('Дані з ДІСО'!AF1191/Параметри!$K$70,0)</f>
        <v>0</v>
      </c>
      <c r="AU1191" s="40">
        <f t="shared" si="168"/>
        <v>0</v>
      </c>
      <c r="AV1191" s="40">
        <f>IF(AT1191=0,0,'Дані з ДІСО'!AI1191/'Дані з ДІСО'!AF1191)</f>
        <v>0</v>
      </c>
      <c r="AW1191" s="29">
        <f>AU1191*(1+0.25*AV1191)*Параметри!$K$51</f>
        <v>0</v>
      </c>
      <c r="AX1191" s="40">
        <f>ROUNDUP('Дані з ДІСО'!AR1191/Параметри!$K$29,0)</f>
        <v>0</v>
      </c>
      <c r="AY1191" s="40">
        <f>ROUNDUP('Дані з ДІСО'!AS1191/Параметри!$K$29,0)</f>
        <v>0</v>
      </c>
      <c r="AZ1191" s="40">
        <f>ROUNDUP('Дані з ДІСО'!AT1191/Параметри!$K$29,0)</f>
        <v>0</v>
      </c>
      <c r="BA1191" s="64">
        <f>(AX1191*Параметри!$K$32+AY1191*Параметри!$L$32+AZ1191*Параметри!$M$32)/18</f>
        <v>0</v>
      </c>
      <c r="BB1191" s="29">
        <f>(BA1191*Параметри!$K$51+SUM('Дані з ДІСО'!AR1191:AT1191)*Параметри!$K$48*Параметри!$K$20/1000)*Параметри!$K$74</f>
        <v>0</v>
      </c>
      <c r="BC1191" s="40">
        <f>ROUNDUP(('Дані не з ДІСО'!I1191+'Дані не з ДІСО'!K1191)/Параметри!$K$26,0)</f>
        <v>0</v>
      </c>
      <c r="BD1191" s="29">
        <f>BC1191*Параметри!$M$36/18</f>
        <v>0</v>
      </c>
      <c r="BE1191" s="40">
        <f>IF(BC1191=0,0,'Дані не з ДІСО'!K1191/('Дані не з ДІСО'!I1191+'Дані не з ДІСО'!K1191))</f>
        <v>0</v>
      </c>
      <c r="BF1191" s="29">
        <f>(1+0.25*BE1191)*BD1191*Параметри!$K$51</f>
        <v>0</v>
      </c>
      <c r="BG1191" s="40">
        <f>ROUNDUP('Дані не з ДІСО'!M1191/Параметри!$K$27,0)</f>
        <v>0</v>
      </c>
      <c r="BH1191" s="40">
        <f>BG1191*Параметри!$M$37/18</f>
        <v>0</v>
      </c>
      <c r="BI1191" s="29">
        <f>BH1191*Параметри!$K$51</f>
        <v>0</v>
      </c>
      <c r="BJ1191" s="29">
        <f>'Дані не з ДІСО'!N1191*Параметри!$K$76</f>
        <v>0</v>
      </c>
      <c r="BK1191" s="40">
        <f>ROUNDUP('Дані з ДІСО'!V1191/Параметри!$K$25,0)</f>
        <v>0</v>
      </c>
      <c r="BL1191" s="40">
        <f>ROUNDUP('Дані з ДІСО'!W1191/Параметри!$K$25,0)</f>
        <v>0</v>
      </c>
      <c r="BM1191" s="40">
        <f>ROUNDUP('Дані з ДІСО'!X1191/Параметри!$K$25,0)</f>
        <v>0</v>
      </c>
      <c r="BN1191" s="40">
        <f>(BK1191*Параметри!$K$34+BL1191*Параметри!$L$34+BM1191*Параметри!$M$34)/18</f>
        <v>0</v>
      </c>
      <c r="BO1191" s="40">
        <f>IF(K1191=0,0,'Дані з ДІСО'!AC1191/K1191)</f>
        <v>0</v>
      </c>
      <c r="BP1191" s="29">
        <f>(1+0.25*BO1191)*BN1191*Параметри!$K$51</f>
        <v>0</v>
      </c>
      <c r="BQ1191" s="29">
        <f>BP1191*'Коефіцієнти АТО'!U1191</f>
        <v>0</v>
      </c>
      <c r="BR1191" s="29">
        <f>K1191*(1+0.25*BO1191)*Параметри!$K$66*Параметри!$K$20/1000</f>
        <v>0</v>
      </c>
      <c r="BS1191" s="29">
        <f>(1+0.25*BO1191)*K1191*'Коефіцієнти АТО'!S1191*Параметри!$K$20/1000</f>
        <v>0</v>
      </c>
      <c r="BT1191" s="29">
        <f t="shared" si="169"/>
        <v>0</v>
      </c>
      <c r="BU1191" s="40">
        <f>ROUNDUP('Дані з ДІСО'!AG1191/Параметри!$K$71,0)</f>
        <v>0</v>
      </c>
      <c r="BV1191" s="40">
        <f t="shared" si="170"/>
        <v>0</v>
      </c>
      <c r="BW1191" s="40">
        <f>IF('Дані з ДІСО'!AG1191=0,0,'Дані з ДІСО'!AJ1191/'Дані з ДІСО'!AG1191)</f>
        <v>0</v>
      </c>
      <c r="BX1191" s="29">
        <f>BV1191*(1+0.25*BW1191)*Параметри!$K$51</f>
        <v>0</v>
      </c>
      <c r="BY1191" s="29">
        <f>ROUND(IF(Параметри!$K$77="No",CC1191,CC1191*Параметри!$K$78)+AG1191,1)</f>
        <v>2120.6</v>
      </c>
      <c r="BZ1191" s="29">
        <f>ROUND(IF(Параметри!$K$77="No",BF1191,BF1191*Параметри!$K$78),1)</f>
        <v>0</v>
      </c>
      <c r="CA1191" s="29">
        <f>ROUND(IF(Параметри!$K$77="No",BI1191,BI1191*Параметри!$K$78),1)</f>
        <v>0</v>
      </c>
      <c r="CB1191" s="29">
        <f>ROUND(IF(Параметри!$K$77="No",BJ1191,BJ1191*Параметри!$K$78),1)</f>
        <v>0</v>
      </c>
      <c r="CC1191" s="29">
        <f t="shared" si="164"/>
        <v>2356.1933638809924</v>
      </c>
    </row>
    <row r="1192" spans="1:81">
      <c r="A1192" s="9">
        <v>1191</v>
      </c>
      <c r="B1192" s="9" t="s">
        <v>3151</v>
      </c>
      <c r="C1192" s="9" t="s">
        <v>3151</v>
      </c>
      <c r="D1192" s="9" t="s">
        <v>4219</v>
      </c>
      <c r="E1192" s="9" t="s">
        <v>29</v>
      </c>
      <c r="F1192" s="9" t="s">
        <v>4233</v>
      </c>
      <c r="G1192" s="9" t="s">
        <v>2477</v>
      </c>
      <c r="H1192" s="29">
        <f>SUM('Дані з ДІСО'!J1192:L1192)</f>
        <v>789</v>
      </c>
      <c r="I1192" s="29">
        <f>SUM('Дані з ДІСО'!G1192:I1192)</f>
        <v>73</v>
      </c>
      <c r="J1192" s="29">
        <f>SUM('Дані з ДІСО'!P1192:R1192)</f>
        <v>0</v>
      </c>
      <c r="K1192" s="29">
        <f>SUM('Дані з ДІСО'!V1192:X1192)</f>
        <v>0</v>
      </c>
      <c r="L1192" s="40">
        <f>ROUNDUP('Дані з ДІСО'!J1192/'Коефіцієнти АТО'!$R1192,0)</f>
        <v>23</v>
      </c>
      <c r="M1192" s="40">
        <f>ROUNDUP('Дані з ДІСО'!K1192/'Коефіцієнти АТО'!$R1192,0)</f>
        <v>27</v>
      </c>
      <c r="N1192" s="40">
        <f>ROUNDUP('Дані з ДІСО'!L1192/'Коефіцієнти АТО'!$R1192,0)</f>
        <v>5</v>
      </c>
      <c r="O1192" s="59">
        <f>(L1192*Параметри!$K$32+M1192*Параметри!$L$32+N1192*Параметри!$M$32)/18</f>
        <v>88.300000000000011</v>
      </c>
      <c r="P1192" s="41">
        <f>IF(H1192=0,"",'Дані з ДІСО'!Y1192/H1192)</f>
        <v>0</v>
      </c>
      <c r="Q1192" s="29">
        <f>IF(H1192=0,"",(1+0.25*P1192)*O1192*Параметри!$K$51)</f>
        <v>18085.624625648801</v>
      </c>
      <c r="R1192" s="29">
        <f>IF(H1192=0,"",Q1192*'Коефіцієнти АТО'!T1192)</f>
        <v>307.45561863602967</v>
      </c>
      <c r="S1192" s="29">
        <f>IF(H1192=0,"",H1192*(1+0.25*P1192)*Параметри!$K$66*Параметри!$K$20/1000)</f>
        <v>0</v>
      </c>
      <c r="T1192" s="29">
        <f>IF(H1192=0,"",H1192*(1+0.25*P1192)*'Коефіцієнти АТО'!$S1192*Параметри!$K$20/1000)</f>
        <v>3228.7982185412202</v>
      </c>
      <c r="U1192" s="29">
        <f t="shared" si="165"/>
        <v>21621.878462826055</v>
      </c>
      <c r="V1192" s="29">
        <f t="shared" si="166"/>
        <v>21621.878462826055</v>
      </c>
      <c r="W1192" s="40">
        <f>ROUNDUP('Дані з ДІСО'!P1192/Параметри!$K$24,0)</f>
        <v>0</v>
      </c>
      <c r="X1192" s="40">
        <f>ROUNDUP('Дані з ДІСО'!Q1192/Параметри!$K$24,0)</f>
        <v>0</v>
      </c>
      <c r="Y1192" s="40">
        <f>ROUNDUP('Дані з ДІСО'!R1192/Параметри!$K$24,0)</f>
        <v>0</v>
      </c>
      <c r="Z1192" s="59">
        <f>(W1192*Параметри!$K$33+X1192*Параметри!$L$33+Y1192*Параметри!$M$33)/18</f>
        <v>0</v>
      </c>
      <c r="AA1192" s="41">
        <f>IF(J1192=0,0,'Дані з ДІСО'!AA1192/J1192)</f>
        <v>0</v>
      </c>
      <c r="AB1192" s="29">
        <f>(1+0.25*AA1192)*Z1192*Параметри!$K$51</f>
        <v>0</v>
      </c>
      <c r="AC1192" s="29">
        <f>AB1192*'Коефіцієнти АТО'!U1192</f>
        <v>0</v>
      </c>
      <c r="AD1192" s="29">
        <f>J1192*(1+0.25*AA1192)*Параметри!$K$66*Параметри!$K$20/1000</f>
        <v>0</v>
      </c>
      <c r="AE1192" s="29">
        <f>(1+0.25*AA1192)*J1192*'Коефіцієнти АТО'!S1192*Параметри!$K$20/1000</f>
        <v>0</v>
      </c>
      <c r="AF1192" s="29">
        <f t="shared" si="162"/>
        <v>0</v>
      </c>
      <c r="AG1192" s="29">
        <v>0</v>
      </c>
      <c r="AH1192" s="40">
        <v>0</v>
      </c>
      <c r="AI1192" s="40">
        <v>0</v>
      </c>
      <c r="AJ1192" s="40">
        <f t="shared" si="163"/>
        <v>0</v>
      </c>
      <c r="AK1192" s="29">
        <f>(AH1192+AI1192)*(1+0.25*AJ1192)*Параметри!$K$53</f>
        <v>0</v>
      </c>
      <c r="AL1192" s="29">
        <f>ROUNDUP(('Дані з ДІСО'!AU1192+'Дані з ДІСО'!AW1192)/Параметри!$K$28,0)</f>
        <v>0</v>
      </c>
      <c r="AM1192" s="64">
        <f>AL1192*Параметри!$M$35/18</f>
        <v>0</v>
      </c>
      <c r="AN1192" s="29">
        <f>IF(AL1192=0,0,'Дані з ДІСО'!AW1192/SUM('Дані з ДІСО'!AU1192,'Дані з ДІСО'!AW1192))</f>
        <v>0</v>
      </c>
      <c r="AO1192" s="29">
        <f>(1+0.25*AN1192)*AM1192*Параметри!$K$51</f>
        <v>0</v>
      </c>
      <c r="AP1192" s="40">
        <f>ROUNDUP(('Дані з ДІСО'!AE1192+'Дані не з ДІСО'!E1192+'Дані не з ДІСО'!G1192)/Параметри!$K$69,0)</f>
        <v>0</v>
      </c>
      <c r="AQ1192" s="40">
        <f t="shared" si="167"/>
        <v>0</v>
      </c>
      <c r="AR1192" s="40">
        <f>IF(AP1192=0,0,('Дані з ДІСО'!AH1192+'Дані не з ДІСО'!G1192)/('Дані з ДІСО'!AE1192+'Дані не з ДІСО'!E1192+'Дані не з ДІСО'!G1192))</f>
        <v>0</v>
      </c>
      <c r="AS1192" s="29">
        <f>AQ1192*(1+0.25*AR1192)*Параметри!$K$51</f>
        <v>0</v>
      </c>
      <c r="AT1192" s="40">
        <f>ROUNDUP('Дані з ДІСО'!AF1192/Параметри!$K$70,0)</f>
        <v>0</v>
      </c>
      <c r="AU1192" s="40">
        <f t="shared" si="168"/>
        <v>0</v>
      </c>
      <c r="AV1192" s="40">
        <f>IF(AT1192=0,0,'Дані з ДІСО'!AI1192/'Дані з ДІСО'!AF1192)</f>
        <v>0</v>
      </c>
      <c r="AW1192" s="29">
        <f>AU1192*(1+0.25*AV1192)*Параметри!$K$51</f>
        <v>0</v>
      </c>
      <c r="AX1192" s="40">
        <f>ROUNDUP('Дані з ДІСО'!AR1192/Параметри!$K$29,0)</f>
        <v>0</v>
      </c>
      <c r="AY1192" s="40">
        <f>ROUNDUP('Дані з ДІСО'!AS1192/Параметри!$K$29,0)</f>
        <v>0</v>
      </c>
      <c r="AZ1192" s="40">
        <f>ROUNDUP('Дані з ДІСО'!AT1192/Параметри!$K$29,0)</f>
        <v>0</v>
      </c>
      <c r="BA1192" s="64">
        <f>(AX1192*Параметри!$K$32+AY1192*Параметри!$L$32+AZ1192*Параметри!$M$32)/18</f>
        <v>0</v>
      </c>
      <c r="BB1192" s="29">
        <f>(BA1192*Параметри!$K$51+SUM('Дані з ДІСО'!AR1192:AT1192)*Параметри!$K$48*Параметри!$K$20/1000)*Параметри!$K$74</f>
        <v>0</v>
      </c>
      <c r="BC1192" s="40">
        <f>ROUNDUP(('Дані не з ДІСО'!I1192+'Дані не з ДІСО'!K1192)/Параметри!$K$26,0)</f>
        <v>0</v>
      </c>
      <c r="BD1192" s="29">
        <f>BC1192*Параметри!$M$36/18</f>
        <v>0</v>
      </c>
      <c r="BE1192" s="40">
        <f>IF(BC1192=0,0,'Дані не з ДІСО'!K1192/('Дані не з ДІСО'!I1192+'Дані не з ДІСО'!K1192))</f>
        <v>0</v>
      </c>
      <c r="BF1192" s="29">
        <f>(1+0.25*BE1192)*BD1192*Параметри!$K$51</f>
        <v>0</v>
      </c>
      <c r="BG1192" s="40">
        <f>ROUNDUP('Дані не з ДІСО'!M1192/Параметри!$K$27,0)</f>
        <v>0</v>
      </c>
      <c r="BH1192" s="40">
        <f>BG1192*Параметри!$M$37/18</f>
        <v>0</v>
      </c>
      <c r="BI1192" s="29">
        <f>BH1192*Параметри!$K$51</f>
        <v>0</v>
      </c>
      <c r="BJ1192" s="29">
        <f>'Дані не з ДІСО'!N1192*Параметри!$K$76</f>
        <v>0</v>
      </c>
      <c r="BK1192" s="40">
        <f>ROUNDUP('Дані з ДІСО'!V1192/Параметри!$K$25,0)</f>
        <v>0</v>
      </c>
      <c r="BL1192" s="40">
        <f>ROUNDUP('Дані з ДІСО'!W1192/Параметри!$K$25,0)</f>
        <v>0</v>
      </c>
      <c r="BM1192" s="40">
        <f>ROUNDUP('Дані з ДІСО'!X1192/Параметри!$K$25,0)</f>
        <v>0</v>
      </c>
      <c r="BN1192" s="40">
        <f>(BK1192*Параметри!$K$34+BL1192*Параметри!$L$34+BM1192*Параметри!$M$34)/18</f>
        <v>0</v>
      </c>
      <c r="BO1192" s="40">
        <f>IF(K1192=0,0,'Дані з ДІСО'!AC1192/K1192)</f>
        <v>0</v>
      </c>
      <c r="BP1192" s="29">
        <f>(1+0.25*BO1192)*BN1192*Параметри!$K$51</f>
        <v>0</v>
      </c>
      <c r="BQ1192" s="29">
        <f>BP1192*'Коефіцієнти АТО'!U1192</f>
        <v>0</v>
      </c>
      <c r="BR1192" s="29">
        <f>K1192*(1+0.25*BO1192)*Параметри!$K$66*Параметри!$K$20/1000</f>
        <v>0</v>
      </c>
      <c r="BS1192" s="29">
        <f>(1+0.25*BO1192)*K1192*'Коефіцієнти АТО'!S1192*Параметри!$K$20/1000</f>
        <v>0</v>
      </c>
      <c r="BT1192" s="29">
        <f t="shared" si="169"/>
        <v>0</v>
      </c>
      <c r="BU1192" s="40">
        <f>ROUNDUP('Дані з ДІСО'!AG1192/Параметри!$K$71,0)</f>
        <v>0</v>
      </c>
      <c r="BV1192" s="40">
        <f t="shared" si="170"/>
        <v>0</v>
      </c>
      <c r="BW1192" s="40">
        <f>IF('Дані з ДІСО'!AG1192=0,0,'Дані з ДІСО'!AJ1192/'Дані з ДІСО'!AG1192)</f>
        <v>0</v>
      </c>
      <c r="BX1192" s="29">
        <f>BV1192*(1+0.25*BW1192)*Параметри!$K$51</f>
        <v>0</v>
      </c>
      <c r="BY1192" s="29">
        <f>ROUND(IF(Параметри!$K$77="No",CC1192,CC1192*Параметри!$K$78)+AG1192,1)</f>
        <v>19459.7</v>
      </c>
      <c r="BZ1192" s="29">
        <f>ROUND(IF(Параметри!$K$77="No",BF1192,BF1192*Параметри!$K$78),1)</f>
        <v>0</v>
      </c>
      <c r="CA1192" s="29">
        <f>ROUND(IF(Параметри!$K$77="No",BI1192,BI1192*Параметри!$K$78),1)</f>
        <v>0</v>
      </c>
      <c r="CB1192" s="29">
        <f>ROUND(IF(Параметри!$K$77="No",BJ1192,BJ1192*Параметри!$K$78),1)</f>
        <v>0</v>
      </c>
      <c r="CC1192" s="29">
        <f t="shared" si="164"/>
        <v>21621.878462826055</v>
      </c>
    </row>
    <row r="1193" spans="1:81">
      <c r="A1193" s="9">
        <v>1192</v>
      </c>
      <c r="B1193" s="9" t="s">
        <v>3148</v>
      </c>
      <c r="C1193" s="9" t="s">
        <v>3148</v>
      </c>
      <c r="D1193" s="9" t="s">
        <v>4219</v>
      </c>
      <c r="E1193" s="9" t="s">
        <v>24</v>
      </c>
      <c r="F1193" s="9" t="s">
        <v>4234</v>
      </c>
      <c r="G1193" s="9" t="s">
        <v>2479</v>
      </c>
      <c r="H1193" s="29">
        <f>SUM('Дані з ДІСО'!J1193:L1193)</f>
        <v>81</v>
      </c>
      <c r="I1193" s="29">
        <f>SUM('Дані з ДІСО'!G1193:I1193)</f>
        <v>11</v>
      </c>
      <c r="J1193" s="29">
        <f>SUM('Дані з ДІСО'!P1193:R1193)</f>
        <v>0</v>
      </c>
      <c r="K1193" s="29">
        <f>SUM('Дані з ДІСО'!V1193:X1193)</f>
        <v>0</v>
      </c>
      <c r="L1193" s="40">
        <f>ROUNDUP('Дані з ДІСО'!J1193/'Коефіцієнти АТО'!$R1193,0)</f>
        <v>3</v>
      </c>
      <c r="M1193" s="40">
        <f>ROUNDUP('Дані з ДІСО'!K1193/'Коефіцієнти АТО'!$R1193,0)</f>
        <v>4</v>
      </c>
      <c r="N1193" s="40">
        <f>ROUNDUP('Дані з ДІСО'!L1193/'Коефіцієнти АТО'!$R1193,0)</f>
        <v>1</v>
      </c>
      <c r="O1193" s="59">
        <f>(L1193*Параметри!$K$32+M1193*Параметри!$L$32+N1193*Параметри!$M$32)/18</f>
        <v>13.072222222222223</v>
      </c>
      <c r="P1193" s="41">
        <f>IF(H1193=0,"",'Дані з ДІСО'!Y1193/H1193)</f>
        <v>0</v>
      </c>
      <c r="Q1193" s="29">
        <f>IF(H1193=0,"",(1+0.25*P1193)*O1193*Параметри!$K$51)</f>
        <v>2677.4553129578221</v>
      </c>
      <c r="R1193" s="29">
        <f>IF(H1193=0,"",Q1193*'Коефіцієнти АТО'!T1193)</f>
        <v>45.516740320282977</v>
      </c>
      <c r="S1193" s="29">
        <f>IF(H1193=0,"",H1193*(1+0.25*P1193)*Параметри!$K$66*Параметри!$K$20/1000)</f>
        <v>0</v>
      </c>
      <c r="T1193" s="29">
        <f>IF(H1193=0,"",H1193*(1+0.25*P1193)*'Коефіцієнти АТО'!$S1193*Параметри!$K$20/1000)</f>
        <v>408.56046075979191</v>
      </c>
      <c r="U1193" s="29">
        <f t="shared" si="165"/>
        <v>3131.5325140378973</v>
      </c>
      <c r="V1193" s="29">
        <f t="shared" si="166"/>
        <v>3131.5325140378973</v>
      </c>
      <c r="W1193" s="40">
        <f>ROUNDUP('Дані з ДІСО'!P1193/Параметри!$K$24,0)</f>
        <v>0</v>
      </c>
      <c r="X1193" s="40">
        <f>ROUNDUP('Дані з ДІСО'!Q1193/Параметри!$K$24,0)</f>
        <v>0</v>
      </c>
      <c r="Y1193" s="40">
        <f>ROUNDUP('Дані з ДІСО'!R1193/Параметри!$K$24,0)</f>
        <v>0</v>
      </c>
      <c r="Z1193" s="59">
        <f>(W1193*Параметри!$K$33+X1193*Параметри!$L$33+Y1193*Параметри!$M$33)/18</f>
        <v>0</v>
      </c>
      <c r="AA1193" s="41">
        <f>IF(J1193=0,0,'Дані з ДІСО'!AA1193/J1193)</f>
        <v>0</v>
      </c>
      <c r="AB1193" s="29">
        <f>(1+0.25*AA1193)*Z1193*Параметри!$K$51</f>
        <v>0</v>
      </c>
      <c r="AC1193" s="29">
        <f>AB1193*'Коефіцієнти АТО'!U1193</f>
        <v>0</v>
      </c>
      <c r="AD1193" s="29">
        <f>J1193*(1+0.25*AA1193)*Параметри!$K$66*Параметри!$K$20/1000</f>
        <v>0</v>
      </c>
      <c r="AE1193" s="29">
        <f>(1+0.25*AA1193)*J1193*'Коефіцієнти АТО'!S1193*Параметри!$K$20/1000</f>
        <v>0</v>
      </c>
      <c r="AF1193" s="29">
        <f t="shared" si="162"/>
        <v>0</v>
      </c>
      <c r="AG1193" s="29">
        <v>0</v>
      </c>
      <c r="AH1193" s="40">
        <v>0</v>
      </c>
      <c r="AI1193" s="40">
        <v>0</v>
      </c>
      <c r="AJ1193" s="40">
        <f t="shared" si="163"/>
        <v>0</v>
      </c>
      <c r="AK1193" s="29">
        <f>(AH1193+AI1193)*(1+0.25*AJ1193)*Параметри!$K$53</f>
        <v>0</v>
      </c>
      <c r="AL1193" s="29">
        <f>ROUNDUP(('Дані з ДІСО'!AU1193+'Дані з ДІСО'!AW1193)/Параметри!$K$28,0)</f>
        <v>0</v>
      </c>
      <c r="AM1193" s="64">
        <f>AL1193*Параметри!$M$35/18</f>
        <v>0</v>
      </c>
      <c r="AN1193" s="29">
        <f>IF(AL1193=0,0,'Дані з ДІСО'!AW1193/SUM('Дані з ДІСО'!AU1193,'Дані з ДІСО'!AW1193))</f>
        <v>0</v>
      </c>
      <c r="AO1193" s="29">
        <f>(1+0.25*AN1193)*AM1193*Параметри!$K$51</f>
        <v>0</v>
      </c>
      <c r="AP1193" s="40">
        <f>ROUNDUP(('Дані з ДІСО'!AE1193+'Дані не з ДІСО'!E1193+'Дані не з ДІСО'!G1193)/Параметри!$K$69,0)</f>
        <v>0</v>
      </c>
      <c r="AQ1193" s="40">
        <f t="shared" si="167"/>
        <v>0</v>
      </c>
      <c r="AR1193" s="40">
        <f>IF(AP1193=0,0,('Дані з ДІСО'!AH1193+'Дані не з ДІСО'!G1193)/('Дані з ДІСО'!AE1193+'Дані не з ДІСО'!E1193+'Дані не з ДІСО'!G1193))</f>
        <v>0</v>
      </c>
      <c r="AS1193" s="29">
        <f>AQ1193*(1+0.25*AR1193)*Параметри!$K$51</f>
        <v>0</v>
      </c>
      <c r="AT1193" s="40">
        <f>ROUNDUP('Дані з ДІСО'!AF1193/Параметри!$K$70,0)</f>
        <v>0</v>
      </c>
      <c r="AU1193" s="40">
        <f t="shared" si="168"/>
        <v>0</v>
      </c>
      <c r="AV1193" s="40">
        <f>IF(AT1193=0,0,'Дані з ДІСО'!AI1193/'Дані з ДІСО'!AF1193)</f>
        <v>0</v>
      </c>
      <c r="AW1193" s="29">
        <f>AU1193*(1+0.25*AV1193)*Параметри!$K$51</f>
        <v>0</v>
      </c>
      <c r="AX1193" s="40">
        <f>ROUNDUP('Дані з ДІСО'!AR1193/Параметри!$K$29,0)</f>
        <v>0</v>
      </c>
      <c r="AY1193" s="40">
        <f>ROUNDUP('Дані з ДІСО'!AS1193/Параметри!$K$29,0)</f>
        <v>0</v>
      </c>
      <c r="AZ1193" s="40">
        <f>ROUNDUP('Дані з ДІСО'!AT1193/Параметри!$K$29,0)</f>
        <v>0</v>
      </c>
      <c r="BA1193" s="64">
        <f>(AX1193*Параметри!$K$32+AY1193*Параметри!$L$32+AZ1193*Параметри!$M$32)/18</f>
        <v>0</v>
      </c>
      <c r="BB1193" s="29">
        <f>(BA1193*Параметри!$K$51+SUM('Дані з ДІСО'!AR1193:AT1193)*Параметри!$K$48*Параметри!$K$20/1000)*Параметри!$K$74</f>
        <v>0</v>
      </c>
      <c r="BC1193" s="40">
        <f>ROUNDUP(('Дані не з ДІСО'!I1193+'Дані не з ДІСО'!K1193)/Параметри!$K$26,0)</f>
        <v>0</v>
      </c>
      <c r="BD1193" s="29">
        <f>BC1193*Параметри!$M$36/18</f>
        <v>0</v>
      </c>
      <c r="BE1193" s="40">
        <f>IF(BC1193=0,0,'Дані не з ДІСО'!K1193/('Дані не з ДІСО'!I1193+'Дані не з ДІСО'!K1193))</f>
        <v>0</v>
      </c>
      <c r="BF1193" s="29">
        <f>(1+0.25*BE1193)*BD1193*Параметри!$K$51</f>
        <v>0</v>
      </c>
      <c r="BG1193" s="40">
        <f>ROUNDUP('Дані не з ДІСО'!M1193/Параметри!$K$27,0)</f>
        <v>0</v>
      </c>
      <c r="BH1193" s="40">
        <f>BG1193*Параметри!$M$37/18</f>
        <v>0</v>
      </c>
      <c r="BI1193" s="29">
        <f>BH1193*Параметри!$K$51</f>
        <v>0</v>
      </c>
      <c r="BJ1193" s="29">
        <f>'Дані не з ДІСО'!N1193*Параметри!$K$76</f>
        <v>0</v>
      </c>
      <c r="BK1193" s="40">
        <f>ROUNDUP('Дані з ДІСО'!V1193/Параметри!$K$25,0)</f>
        <v>0</v>
      </c>
      <c r="BL1193" s="40">
        <f>ROUNDUP('Дані з ДІСО'!W1193/Параметри!$K$25,0)</f>
        <v>0</v>
      </c>
      <c r="BM1193" s="40">
        <f>ROUNDUP('Дані з ДІСО'!X1193/Параметри!$K$25,0)</f>
        <v>0</v>
      </c>
      <c r="BN1193" s="40">
        <f>(BK1193*Параметри!$K$34+BL1193*Параметри!$L$34+BM1193*Параметри!$M$34)/18</f>
        <v>0</v>
      </c>
      <c r="BO1193" s="40">
        <f>IF(K1193=0,0,'Дані з ДІСО'!AC1193/K1193)</f>
        <v>0</v>
      </c>
      <c r="BP1193" s="29">
        <f>(1+0.25*BO1193)*BN1193*Параметри!$K$51</f>
        <v>0</v>
      </c>
      <c r="BQ1193" s="29">
        <f>BP1193*'Коефіцієнти АТО'!U1193</f>
        <v>0</v>
      </c>
      <c r="BR1193" s="29">
        <f>K1193*(1+0.25*BO1193)*Параметри!$K$66*Параметри!$K$20/1000</f>
        <v>0</v>
      </c>
      <c r="BS1193" s="29">
        <f>(1+0.25*BO1193)*K1193*'Коефіцієнти АТО'!S1193*Параметри!$K$20/1000</f>
        <v>0</v>
      </c>
      <c r="BT1193" s="29">
        <f t="shared" si="169"/>
        <v>0</v>
      </c>
      <c r="BU1193" s="40">
        <f>ROUNDUP('Дані з ДІСО'!AG1193/Параметри!$K$71,0)</f>
        <v>0</v>
      </c>
      <c r="BV1193" s="40">
        <f t="shared" si="170"/>
        <v>0</v>
      </c>
      <c r="BW1193" s="40">
        <f>IF('Дані з ДІСО'!AG1193=0,0,'Дані з ДІСО'!AJ1193/'Дані з ДІСО'!AG1193)</f>
        <v>0</v>
      </c>
      <c r="BX1193" s="29">
        <f>BV1193*(1+0.25*BW1193)*Параметри!$K$51</f>
        <v>0</v>
      </c>
      <c r="BY1193" s="29">
        <f>ROUND(IF(Параметри!$K$77="No",CC1193,CC1193*Параметри!$K$78)+AG1193,1)</f>
        <v>2818.4</v>
      </c>
      <c r="BZ1193" s="29">
        <f>ROUND(IF(Параметри!$K$77="No",BF1193,BF1193*Параметри!$K$78),1)</f>
        <v>0</v>
      </c>
      <c r="CA1193" s="29">
        <f>ROUND(IF(Параметри!$K$77="No",BI1193,BI1193*Параметри!$K$78),1)</f>
        <v>0</v>
      </c>
      <c r="CB1193" s="29">
        <f>ROUND(IF(Параметри!$K$77="No",BJ1193,BJ1193*Параметри!$K$78),1)</f>
        <v>0</v>
      </c>
      <c r="CC1193" s="29">
        <f t="shared" si="164"/>
        <v>3131.5325140378973</v>
      </c>
    </row>
    <row r="1194" spans="1:81">
      <c r="A1194" s="9">
        <v>1193</v>
      </c>
      <c r="B1194" s="9" t="s">
        <v>3148</v>
      </c>
      <c r="C1194" s="9" t="s">
        <v>3148</v>
      </c>
      <c r="D1194" s="9" t="s">
        <v>4219</v>
      </c>
      <c r="E1194" s="9" t="s">
        <v>24</v>
      </c>
      <c r="F1194" s="9" t="s">
        <v>4235</v>
      </c>
      <c r="G1194" s="9" t="s">
        <v>2481</v>
      </c>
      <c r="H1194" s="29">
        <f>SUM('Дані з ДІСО'!J1194:L1194)</f>
        <v>164</v>
      </c>
      <c r="I1194" s="29">
        <f>SUM('Дані з ДІСО'!G1194:I1194)</f>
        <v>10</v>
      </c>
      <c r="J1194" s="29">
        <f>SUM('Дані з ДІСО'!P1194:R1194)</f>
        <v>0</v>
      </c>
      <c r="K1194" s="29">
        <f>SUM('Дані з ДІСО'!V1194:X1194)</f>
        <v>0</v>
      </c>
      <c r="L1194" s="40">
        <f>ROUNDUP('Дані з ДІСО'!J1194/'Коефіцієнти АТО'!$R1194,0)</f>
        <v>4</v>
      </c>
      <c r="M1194" s="40">
        <f>ROUNDUP('Дані з ДІСО'!K1194/'Коефіцієнти АТО'!$R1194,0)</f>
        <v>9</v>
      </c>
      <c r="N1194" s="40">
        <f>ROUNDUP('Дані з ДІСО'!L1194/'Коефіцієнти АТО'!$R1194,0)</f>
        <v>2</v>
      </c>
      <c r="O1194" s="59">
        <f>(L1194*Параметри!$K$32+M1194*Параметри!$L$32+N1194*Параметри!$M$32)/18</f>
        <v>25.405555555555555</v>
      </c>
      <c r="P1194" s="41">
        <f>IF(H1194=0,"",'Дані з ДІСО'!Y1194/H1194)</f>
        <v>0</v>
      </c>
      <c r="Q1194" s="29">
        <f>IF(H1194=0,"",(1+0.25*P1194)*O1194*Параметри!$K$51)</f>
        <v>5203.5712478351552</v>
      </c>
      <c r="R1194" s="29">
        <f>IF(H1194=0,"",Q1194*'Коефіцієнти АТО'!T1194)</f>
        <v>88.460711213197641</v>
      </c>
      <c r="S1194" s="29">
        <f>IF(H1194=0,"",H1194*(1+0.25*P1194)*Параметри!$K$66*Параметри!$K$20/1000)</f>
        <v>0</v>
      </c>
      <c r="T1194" s="29">
        <f>IF(H1194=0,"",H1194*(1+0.25*P1194)*'Коефіцієнти АТО'!$S1194*Параметри!$K$20/1000)</f>
        <v>827.20883413093668</v>
      </c>
      <c r="U1194" s="29">
        <f t="shared" si="165"/>
        <v>6119.2407931792895</v>
      </c>
      <c r="V1194" s="29">
        <f t="shared" si="166"/>
        <v>6119.2407931792895</v>
      </c>
      <c r="W1194" s="40">
        <f>ROUNDUP('Дані з ДІСО'!P1194/Параметри!$K$24,0)</f>
        <v>0</v>
      </c>
      <c r="X1194" s="40">
        <f>ROUNDUP('Дані з ДІСО'!Q1194/Параметри!$K$24,0)</f>
        <v>0</v>
      </c>
      <c r="Y1194" s="40">
        <f>ROUNDUP('Дані з ДІСО'!R1194/Параметри!$K$24,0)</f>
        <v>0</v>
      </c>
      <c r="Z1194" s="59">
        <f>(W1194*Параметри!$K$33+X1194*Параметри!$L$33+Y1194*Параметри!$M$33)/18</f>
        <v>0</v>
      </c>
      <c r="AA1194" s="41">
        <f>IF(J1194=0,0,'Дані з ДІСО'!AA1194/J1194)</f>
        <v>0</v>
      </c>
      <c r="AB1194" s="29">
        <f>(1+0.25*AA1194)*Z1194*Параметри!$K$51</f>
        <v>0</v>
      </c>
      <c r="AC1194" s="29">
        <f>AB1194*'Коефіцієнти АТО'!U1194</f>
        <v>0</v>
      </c>
      <c r="AD1194" s="29">
        <f>J1194*(1+0.25*AA1194)*Параметри!$K$66*Параметри!$K$20/1000</f>
        <v>0</v>
      </c>
      <c r="AE1194" s="29">
        <f>(1+0.25*AA1194)*J1194*'Коефіцієнти АТО'!S1194*Параметри!$K$20/1000</f>
        <v>0</v>
      </c>
      <c r="AF1194" s="29">
        <f t="shared" si="162"/>
        <v>0</v>
      </c>
      <c r="AG1194" s="29">
        <v>0</v>
      </c>
      <c r="AH1194" s="40">
        <v>0</v>
      </c>
      <c r="AI1194" s="40">
        <v>0</v>
      </c>
      <c r="AJ1194" s="40">
        <f t="shared" si="163"/>
        <v>0</v>
      </c>
      <c r="AK1194" s="29">
        <f>(AH1194+AI1194)*(1+0.25*AJ1194)*Параметри!$K$53</f>
        <v>0</v>
      </c>
      <c r="AL1194" s="29">
        <f>ROUNDUP(('Дані з ДІСО'!AU1194+'Дані з ДІСО'!AW1194)/Параметри!$K$28,0)</f>
        <v>0</v>
      </c>
      <c r="AM1194" s="64">
        <f>AL1194*Параметри!$M$35/18</f>
        <v>0</v>
      </c>
      <c r="AN1194" s="29">
        <f>IF(AL1194=0,0,'Дані з ДІСО'!AW1194/SUM('Дані з ДІСО'!AU1194,'Дані з ДІСО'!AW1194))</f>
        <v>0</v>
      </c>
      <c r="AO1194" s="29">
        <f>(1+0.25*AN1194)*AM1194*Параметри!$K$51</f>
        <v>0</v>
      </c>
      <c r="AP1194" s="40">
        <f>ROUNDUP(('Дані з ДІСО'!AE1194+'Дані не з ДІСО'!E1194+'Дані не з ДІСО'!G1194)/Параметри!$K$69,0)</f>
        <v>0</v>
      </c>
      <c r="AQ1194" s="40">
        <f t="shared" si="167"/>
        <v>0</v>
      </c>
      <c r="AR1194" s="40">
        <f>IF(AP1194=0,0,('Дані з ДІСО'!AH1194+'Дані не з ДІСО'!G1194)/('Дані з ДІСО'!AE1194+'Дані не з ДІСО'!E1194+'Дані не з ДІСО'!G1194))</f>
        <v>0</v>
      </c>
      <c r="AS1194" s="29">
        <f>AQ1194*(1+0.25*AR1194)*Параметри!$K$51</f>
        <v>0</v>
      </c>
      <c r="AT1194" s="40">
        <f>ROUNDUP('Дані з ДІСО'!AF1194/Параметри!$K$70,0)</f>
        <v>0</v>
      </c>
      <c r="AU1194" s="40">
        <f t="shared" si="168"/>
        <v>0</v>
      </c>
      <c r="AV1194" s="40">
        <f>IF(AT1194=0,0,'Дані з ДІСО'!AI1194/'Дані з ДІСО'!AF1194)</f>
        <v>0</v>
      </c>
      <c r="AW1194" s="29">
        <f>AU1194*(1+0.25*AV1194)*Параметри!$K$51</f>
        <v>0</v>
      </c>
      <c r="AX1194" s="40">
        <f>ROUNDUP('Дані з ДІСО'!AR1194/Параметри!$K$29,0)</f>
        <v>0</v>
      </c>
      <c r="AY1194" s="40">
        <f>ROUNDUP('Дані з ДІСО'!AS1194/Параметри!$K$29,0)</f>
        <v>0</v>
      </c>
      <c r="AZ1194" s="40">
        <f>ROUNDUP('Дані з ДІСО'!AT1194/Параметри!$K$29,0)</f>
        <v>0</v>
      </c>
      <c r="BA1194" s="64">
        <f>(AX1194*Параметри!$K$32+AY1194*Параметри!$L$32+AZ1194*Параметри!$M$32)/18</f>
        <v>0</v>
      </c>
      <c r="BB1194" s="29">
        <f>(BA1194*Параметри!$K$51+SUM('Дані з ДІСО'!AR1194:AT1194)*Параметри!$K$48*Параметри!$K$20/1000)*Параметри!$K$74</f>
        <v>0</v>
      </c>
      <c r="BC1194" s="40">
        <f>ROUNDUP(('Дані не з ДІСО'!I1194+'Дані не з ДІСО'!K1194)/Параметри!$K$26,0)</f>
        <v>0</v>
      </c>
      <c r="BD1194" s="29">
        <f>BC1194*Параметри!$M$36/18</f>
        <v>0</v>
      </c>
      <c r="BE1194" s="40">
        <f>IF(BC1194=0,0,'Дані не з ДІСО'!K1194/('Дані не з ДІСО'!I1194+'Дані не з ДІСО'!K1194))</f>
        <v>0</v>
      </c>
      <c r="BF1194" s="29">
        <f>(1+0.25*BE1194)*BD1194*Параметри!$K$51</f>
        <v>0</v>
      </c>
      <c r="BG1194" s="40">
        <f>ROUNDUP('Дані не з ДІСО'!M1194/Параметри!$K$27,0)</f>
        <v>0</v>
      </c>
      <c r="BH1194" s="40">
        <f>BG1194*Параметри!$M$37/18</f>
        <v>0</v>
      </c>
      <c r="BI1194" s="29">
        <f>BH1194*Параметри!$K$51</f>
        <v>0</v>
      </c>
      <c r="BJ1194" s="29">
        <f>'Дані не з ДІСО'!N1194*Параметри!$K$76</f>
        <v>0</v>
      </c>
      <c r="BK1194" s="40">
        <f>ROUNDUP('Дані з ДІСО'!V1194/Параметри!$K$25,0)</f>
        <v>0</v>
      </c>
      <c r="BL1194" s="40">
        <f>ROUNDUP('Дані з ДІСО'!W1194/Параметри!$K$25,0)</f>
        <v>0</v>
      </c>
      <c r="BM1194" s="40">
        <f>ROUNDUP('Дані з ДІСО'!X1194/Параметри!$K$25,0)</f>
        <v>0</v>
      </c>
      <c r="BN1194" s="40">
        <f>(BK1194*Параметри!$K$34+BL1194*Параметри!$L$34+BM1194*Параметри!$M$34)/18</f>
        <v>0</v>
      </c>
      <c r="BO1194" s="40">
        <f>IF(K1194=0,0,'Дані з ДІСО'!AC1194/K1194)</f>
        <v>0</v>
      </c>
      <c r="BP1194" s="29">
        <f>(1+0.25*BO1194)*BN1194*Параметри!$K$51</f>
        <v>0</v>
      </c>
      <c r="BQ1194" s="29">
        <f>BP1194*'Коефіцієнти АТО'!U1194</f>
        <v>0</v>
      </c>
      <c r="BR1194" s="29">
        <f>K1194*(1+0.25*BO1194)*Параметри!$K$66*Параметри!$K$20/1000</f>
        <v>0</v>
      </c>
      <c r="BS1194" s="29">
        <f>(1+0.25*BO1194)*K1194*'Коефіцієнти АТО'!S1194*Параметри!$K$20/1000</f>
        <v>0</v>
      </c>
      <c r="BT1194" s="29">
        <f t="shared" si="169"/>
        <v>0</v>
      </c>
      <c r="BU1194" s="40">
        <f>ROUNDUP('Дані з ДІСО'!AG1194/Параметри!$K$71,0)</f>
        <v>0</v>
      </c>
      <c r="BV1194" s="40">
        <f t="shared" si="170"/>
        <v>0</v>
      </c>
      <c r="BW1194" s="40">
        <f>IF('Дані з ДІСО'!AG1194=0,0,'Дані з ДІСО'!AJ1194/'Дані з ДІСО'!AG1194)</f>
        <v>0</v>
      </c>
      <c r="BX1194" s="29">
        <f>BV1194*(1+0.25*BW1194)*Параметри!$K$51</f>
        <v>0</v>
      </c>
      <c r="BY1194" s="29">
        <f>ROUND(IF(Параметри!$K$77="No",CC1194,CC1194*Параметри!$K$78)+AG1194,1)</f>
        <v>5507.3</v>
      </c>
      <c r="BZ1194" s="29">
        <f>ROUND(IF(Параметри!$K$77="No",BF1194,BF1194*Параметри!$K$78),1)</f>
        <v>0</v>
      </c>
      <c r="CA1194" s="29">
        <f>ROUND(IF(Параметри!$K$77="No",BI1194,BI1194*Параметри!$K$78),1)</f>
        <v>0</v>
      </c>
      <c r="CB1194" s="29">
        <f>ROUND(IF(Параметри!$K$77="No",BJ1194,BJ1194*Параметри!$K$78),1)</f>
        <v>0</v>
      </c>
      <c r="CC1194" s="29">
        <f t="shared" si="164"/>
        <v>6119.2407931792895</v>
      </c>
    </row>
    <row r="1195" spans="1:81">
      <c r="A1195" s="9">
        <v>1194</v>
      </c>
      <c r="B1195" s="9" t="s">
        <v>3148</v>
      </c>
      <c r="C1195" s="9" t="s">
        <v>3148</v>
      </c>
      <c r="D1195" s="9" t="s">
        <v>4219</v>
      </c>
      <c r="E1195" s="9" t="s">
        <v>24</v>
      </c>
      <c r="F1195" s="9" t="s">
        <v>3371</v>
      </c>
      <c r="G1195" s="9" t="s">
        <v>2483</v>
      </c>
      <c r="H1195" s="29">
        <f>SUM('Дані з ДІСО'!J1195:L1195)</f>
        <v>0</v>
      </c>
      <c r="I1195" s="29">
        <f>SUM('Дані з ДІСО'!G1195:I1195)</f>
        <v>0</v>
      </c>
      <c r="J1195" s="29">
        <f>SUM('Дані з ДІСО'!P1195:R1195)</f>
        <v>0</v>
      </c>
      <c r="K1195" s="29">
        <f>SUM('Дані з ДІСО'!V1195:X1195)</f>
        <v>0</v>
      </c>
      <c r="L1195" s="40">
        <f>ROUNDUP('Дані з ДІСО'!J1195/'Коефіцієнти АТО'!$R1195,0)</f>
        <v>0</v>
      </c>
      <c r="M1195" s="40">
        <f>ROUNDUP('Дані з ДІСО'!K1195/'Коефіцієнти АТО'!$R1195,0)</f>
        <v>0</v>
      </c>
      <c r="N1195" s="40">
        <f>ROUNDUP('Дані з ДІСО'!L1195/'Коефіцієнти АТО'!$R1195,0)</f>
        <v>0</v>
      </c>
      <c r="O1195" s="59">
        <f>(L1195*Параметри!$K$32+M1195*Параметри!$L$32+N1195*Параметри!$M$32)/18</f>
        <v>0</v>
      </c>
      <c r="P1195" s="41" t="str">
        <f>IF(H1195=0,"",'Дані з ДІСО'!Y1195/H1195)</f>
        <v/>
      </c>
      <c r="Q1195" s="29" t="str">
        <f>IF(H1195=0,"",(1+0.25*P1195)*O1195*Параметри!$K$51)</f>
        <v/>
      </c>
      <c r="R1195" s="29" t="str">
        <f>IF(H1195=0,"",Q1195*'Коефіцієнти АТО'!T1195)</f>
        <v/>
      </c>
      <c r="S1195" s="29" t="str">
        <f>IF(H1195=0,"",H1195*(1+0.25*P1195)*Параметри!$K$66*Параметри!$K$20/1000)</f>
        <v/>
      </c>
      <c r="T1195" s="29" t="str">
        <f>IF(H1195=0,"",H1195*(1+0.25*P1195)*'Коефіцієнти АТО'!$S1195*Параметри!$K$20/1000)</f>
        <v/>
      </c>
      <c r="U1195" s="29">
        <f t="shared" si="165"/>
        <v>0</v>
      </c>
      <c r="V1195" s="29">
        <f t="shared" si="166"/>
        <v>0</v>
      </c>
      <c r="W1195" s="40">
        <f>ROUNDUP('Дані з ДІСО'!P1195/Параметри!$K$24,0)</f>
        <v>0</v>
      </c>
      <c r="X1195" s="40">
        <f>ROUNDUP('Дані з ДІСО'!Q1195/Параметри!$K$24,0)</f>
        <v>0</v>
      </c>
      <c r="Y1195" s="40">
        <f>ROUNDUP('Дані з ДІСО'!R1195/Параметри!$K$24,0)</f>
        <v>0</v>
      </c>
      <c r="Z1195" s="59">
        <f>(W1195*Параметри!$K$33+X1195*Параметри!$L$33+Y1195*Параметри!$M$33)/18</f>
        <v>0</v>
      </c>
      <c r="AA1195" s="41">
        <f>IF(J1195=0,0,'Дані з ДІСО'!AA1195/J1195)</f>
        <v>0</v>
      </c>
      <c r="AB1195" s="29">
        <f>(1+0.25*AA1195)*Z1195*Параметри!$K$51</f>
        <v>0</v>
      </c>
      <c r="AC1195" s="29">
        <f>AB1195*'Коефіцієнти АТО'!U1195</f>
        <v>0</v>
      </c>
      <c r="AD1195" s="29">
        <f>J1195*(1+0.25*AA1195)*Параметри!$K$66*Параметри!$K$20/1000</f>
        <v>0</v>
      </c>
      <c r="AE1195" s="29">
        <f>(1+0.25*AA1195)*J1195*'Коефіцієнти АТО'!S1195*Параметри!$K$20/1000</f>
        <v>0</v>
      </c>
      <c r="AF1195" s="29">
        <f t="shared" si="162"/>
        <v>0</v>
      </c>
      <c r="AG1195" s="29">
        <v>0</v>
      </c>
      <c r="AH1195" s="40">
        <v>0</v>
      </c>
      <c r="AI1195" s="40">
        <v>0</v>
      </c>
      <c r="AJ1195" s="40">
        <f t="shared" si="163"/>
        <v>0</v>
      </c>
      <c r="AK1195" s="29">
        <f>(AH1195+AI1195)*(1+0.25*AJ1195)*Параметри!$K$53</f>
        <v>0</v>
      </c>
      <c r="AL1195" s="29">
        <f>ROUNDUP(('Дані з ДІСО'!AU1195+'Дані з ДІСО'!AW1195)/Параметри!$K$28,0)</f>
        <v>0</v>
      </c>
      <c r="AM1195" s="64">
        <f>AL1195*Параметри!$M$35/18</f>
        <v>0</v>
      </c>
      <c r="AN1195" s="29">
        <f>IF(AL1195=0,0,'Дані з ДІСО'!AW1195/SUM('Дані з ДІСО'!AU1195,'Дані з ДІСО'!AW1195))</f>
        <v>0</v>
      </c>
      <c r="AO1195" s="29">
        <f>(1+0.25*AN1195)*AM1195*Параметри!$K$51</f>
        <v>0</v>
      </c>
      <c r="AP1195" s="40">
        <f>ROUNDUP(('Дані з ДІСО'!AE1195+'Дані не з ДІСО'!E1195+'Дані не з ДІСО'!G1195)/Параметри!$K$69,0)</f>
        <v>0</v>
      </c>
      <c r="AQ1195" s="40">
        <f t="shared" si="167"/>
        <v>0</v>
      </c>
      <c r="AR1195" s="40">
        <f>IF(AP1195=0,0,('Дані з ДІСО'!AH1195+'Дані не з ДІСО'!G1195)/('Дані з ДІСО'!AE1195+'Дані не з ДІСО'!E1195+'Дані не з ДІСО'!G1195))</f>
        <v>0</v>
      </c>
      <c r="AS1195" s="29">
        <f>AQ1195*(1+0.25*AR1195)*Параметри!$K$51</f>
        <v>0</v>
      </c>
      <c r="AT1195" s="40">
        <f>ROUNDUP('Дані з ДІСО'!AF1195/Параметри!$K$70,0)</f>
        <v>0</v>
      </c>
      <c r="AU1195" s="40">
        <f t="shared" si="168"/>
        <v>0</v>
      </c>
      <c r="AV1195" s="40">
        <f>IF(AT1195=0,0,'Дані з ДІСО'!AI1195/'Дані з ДІСО'!AF1195)</f>
        <v>0</v>
      </c>
      <c r="AW1195" s="29">
        <f>AU1195*(1+0.25*AV1195)*Параметри!$K$51</f>
        <v>0</v>
      </c>
      <c r="AX1195" s="40">
        <f>ROUNDUP('Дані з ДІСО'!AR1195/Параметри!$K$29,0)</f>
        <v>0</v>
      </c>
      <c r="AY1195" s="40">
        <f>ROUNDUP('Дані з ДІСО'!AS1195/Параметри!$K$29,0)</f>
        <v>0</v>
      </c>
      <c r="AZ1195" s="40">
        <f>ROUNDUP('Дані з ДІСО'!AT1195/Параметри!$K$29,0)</f>
        <v>0</v>
      </c>
      <c r="BA1195" s="64">
        <f>(AX1195*Параметри!$K$32+AY1195*Параметри!$L$32+AZ1195*Параметри!$M$32)/18</f>
        <v>0</v>
      </c>
      <c r="BB1195" s="29">
        <f>(BA1195*Параметри!$K$51+SUM('Дані з ДІСО'!AR1195:AT1195)*Параметри!$K$48*Параметри!$K$20/1000)*Параметри!$K$74</f>
        <v>0</v>
      </c>
      <c r="BC1195" s="40">
        <f>ROUNDUP(('Дані не з ДІСО'!I1195+'Дані не з ДІСО'!K1195)/Параметри!$K$26,0)</f>
        <v>0</v>
      </c>
      <c r="BD1195" s="29">
        <f>BC1195*Параметри!$M$36/18</f>
        <v>0</v>
      </c>
      <c r="BE1195" s="40">
        <f>IF(BC1195=0,0,'Дані не з ДІСО'!K1195/('Дані не з ДІСО'!I1195+'Дані не з ДІСО'!K1195))</f>
        <v>0</v>
      </c>
      <c r="BF1195" s="29">
        <f>(1+0.25*BE1195)*BD1195*Параметри!$K$51</f>
        <v>0</v>
      </c>
      <c r="BG1195" s="40">
        <f>ROUNDUP('Дані не з ДІСО'!M1195/Параметри!$K$27,0)</f>
        <v>0</v>
      </c>
      <c r="BH1195" s="40">
        <f>BG1195*Параметри!$M$37/18</f>
        <v>0</v>
      </c>
      <c r="BI1195" s="29">
        <f>BH1195*Параметри!$K$51</f>
        <v>0</v>
      </c>
      <c r="BJ1195" s="29">
        <f>'Дані не з ДІСО'!N1195*Параметри!$K$76</f>
        <v>0</v>
      </c>
      <c r="BK1195" s="40">
        <f>ROUNDUP('Дані з ДІСО'!V1195/Параметри!$K$25,0)</f>
        <v>0</v>
      </c>
      <c r="BL1195" s="40">
        <f>ROUNDUP('Дані з ДІСО'!W1195/Параметри!$K$25,0)</f>
        <v>0</v>
      </c>
      <c r="BM1195" s="40">
        <f>ROUNDUP('Дані з ДІСО'!X1195/Параметри!$K$25,0)</f>
        <v>0</v>
      </c>
      <c r="BN1195" s="40">
        <f>(BK1195*Параметри!$K$34+BL1195*Параметри!$L$34+BM1195*Параметри!$M$34)/18</f>
        <v>0</v>
      </c>
      <c r="BO1195" s="40">
        <f>IF(K1195=0,0,'Дані з ДІСО'!AC1195/K1195)</f>
        <v>0</v>
      </c>
      <c r="BP1195" s="29">
        <f>(1+0.25*BO1195)*BN1195*Параметри!$K$51</f>
        <v>0</v>
      </c>
      <c r="BQ1195" s="29">
        <f>BP1195*'Коефіцієнти АТО'!U1195</f>
        <v>0</v>
      </c>
      <c r="BR1195" s="29">
        <f>K1195*(1+0.25*BO1195)*Параметри!$K$66*Параметри!$K$20/1000</f>
        <v>0</v>
      </c>
      <c r="BS1195" s="29">
        <f>(1+0.25*BO1195)*K1195*'Коефіцієнти АТО'!S1195*Параметри!$K$20/1000</f>
        <v>0</v>
      </c>
      <c r="BT1195" s="29">
        <f t="shared" si="169"/>
        <v>0</v>
      </c>
      <c r="BU1195" s="40">
        <f>ROUNDUP('Дані з ДІСО'!AG1195/Параметри!$K$71,0)</f>
        <v>0</v>
      </c>
      <c r="BV1195" s="40">
        <f t="shared" si="170"/>
        <v>0</v>
      </c>
      <c r="BW1195" s="40">
        <f>IF('Дані з ДІСО'!AG1195=0,0,'Дані з ДІСО'!AJ1195/'Дані з ДІСО'!AG1195)</f>
        <v>0</v>
      </c>
      <c r="BX1195" s="29">
        <f>BV1195*(1+0.25*BW1195)*Параметри!$K$51</f>
        <v>0</v>
      </c>
      <c r="BY1195" s="29">
        <f>ROUND(IF(Параметри!$K$77="No",CC1195,CC1195*Параметри!$K$78)+AG1195,1)</f>
        <v>0</v>
      </c>
      <c r="BZ1195" s="29">
        <f>ROUND(IF(Параметри!$K$77="No",BF1195,BF1195*Параметри!$K$78),1)</f>
        <v>0</v>
      </c>
      <c r="CA1195" s="29">
        <f>ROUND(IF(Параметри!$K$77="No",BI1195,BI1195*Параметри!$K$78),1)</f>
        <v>0</v>
      </c>
      <c r="CB1195" s="29">
        <f>ROUND(IF(Параметри!$K$77="No",BJ1195,BJ1195*Параметри!$K$78),1)</f>
        <v>0</v>
      </c>
      <c r="CC1195" s="29">
        <f t="shared" si="164"/>
        <v>0</v>
      </c>
    </row>
    <row r="1196" spans="1:81">
      <c r="A1196" s="9">
        <v>1195</v>
      </c>
      <c r="B1196" s="9" t="s">
        <v>3151</v>
      </c>
      <c r="C1196" s="9" t="s">
        <v>3151</v>
      </c>
      <c r="D1196" s="9" t="s">
        <v>4219</v>
      </c>
      <c r="E1196" s="9" t="s">
        <v>29</v>
      </c>
      <c r="F1196" s="9" t="s">
        <v>3169</v>
      </c>
      <c r="G1196" s="9" t="s">
        <v>2484</v>
      </c>
      <c r="H1196" s="29">
        <f>SUM('Дані з ДІСО'!J1196:L1196)</f>
        <v>950</v>
      </c>
      <c r="I1196" s="29">
        <f>SUM('Дані з ДІСО'!G1196:I1196)</f>
        <v>22</v>
      </c>
      <c r="J1196" s="29">
        <f>SUM('Дані з ДІСО'!P1196:R1196)</f>
        <v>0</v>
      </c>
      <c r="K1196" s="29">
        <f>SUM('Дані з ДІСО'!V1196:X1196)</f>
        <v>0</v>
      </c>
      <c r="L1196" s="40">
        <f>ROUNDUP('Дані з ДІСО'!J1196/'Коефіцієнти АТО'!$R1196,0)</f>
        <v>27</v>
      </c>
      <c r="M1196" s="40">
        <f>ROUNDUP('Дані з ДІСО'!K1196/'Коефіцієнти АТО'!$R1196,0)</f>
        <v>37</v>
      </c>
      <c r="N1196" s="40">
        <f>ROUNDUP('Дані з ДІСО'!L1196/'Коефіцієнти АТО'!$R1196,0)</f>
        <v>10</v>
      </c>
      <c r="O1196" s="59">
        <f>(L1196*Параметри!$K$32+M1196*Параметри!$L$32+N1196*Параметри!$M$32)/18</f>
        <v>121.4388888888889</v>
      </c>
      <c r="P1196" s="41">
        <f>IF(H1196=0,"",'Дані з ДІСО'!Y1196/H1196)</f>
        <v>0</v>
      </c>
      <c r="Q1196" s="29">
        <f>IF(H1196=0,"",(1+0.25*P1196)*O1196*Параметри!$K$51)</f>
        <v>24873.138838055689</v>
      </c>
      <c r="R1196" s="29">
        <f>IF(H1196=0,"",Q1196*'Коефіцієнти АТО'!T1196)</f>
        <v>422.84336024694676</v>
      </c>
      <c r="S1196" s="29">
        <f>IF(H1196=0,"",H1196*(1+0.25*P1196)*Параметри!$K$66*Параметри!$K$20/1000)</f>
        <v>0</v>
      </c>
      <c r="T1196" s="29">
        <f>IF(H1196=0,"",H1196*(1+0.25*P1196)*'Коефіцієнти АТО'!$S1196*Параметри!$K$20/1000)</f>
        <v>4339.7058026197319</v>
      </c>
      <c r="U1196" s="29">
        <f t="shared" si="165"/>
        <v>29635.688000922368</v>
      </c>
      <c r="V1196" s="29">
        <f t="shared" si="166"/>
        <v>29635.688000922368</v>
      </c>
      <c r="W1196" s="40">
        <f>ROUNDUP('Дані з ДІСО'!P1196/Параметри!$K$24,0)</f>
        <v>0</v>
      </c>
      <c r="X1196" s="40">
        <f>ROUNDUP('Дані з ДІСО'!Q1196/Параметри!$K$24,0)</f>
        <v>0</v>
      </c>
      <c r="Y1196" s="40">
        <f>ROUNDUP('Дані з ДІСО'!R1196/Параметри!$K$24,0)</f>
        <v>0</v>
      </c>
      <c r="Z1196" s="59">
        <f>(W1196*Параметри!$K$33+X1196*Параметри!$L$33+Y1196*Параметри!$M$33)/18</f>
        <v>0</v>
      </c>
      <c r="AA1196" s="41">
        <f>IF(J1196=0,0,'Дані з ДІСО'!AA1196/J1196)</f>
        <v>0</v>
      </c>
      <c r="AB1196" s="29">
        <f>(1+0.25*AA1196)*Z1196*Параметри!$K$51</f>
        <v>0</v>
      </c>
      <c r="AC1196" s="29">
        <f>AB1196*'Коефіцієнти АТО'!U1196</f>
        <v>0</v>
      </c>
      <c r="AD1196" s="29">
        <f>J1196*(1+0.25*AA1196)*Параметри!$K$66*Параметри!$K$20/1000</f>
        <v>0</v>
      </c>
      <c r="AE1196" s="29">
        <f>(1+0.25*AA1196)*J1196*'Коефіцієнти АТО'!S1196*Параметри!$K$20/1000</f>
        <v>0</v>
      </c>
      <c r="AF1196" s="29">
        <f t="shared" si="162"/>
        <v>0</v>
      </c>
      <c r="AG1196" s="29">
        <v>0</v>
      </c>
      <c r="AH1196" s="40">
        <v>0</v>
      </c>
      <c r="AI1196" s="40">
        <v>0</v>
      </c>
      <c r="AJ1196" s="40">
        <f t="shared" si="163"/>
        <v>0</v>
      </c>
      <c r="AK1196" s="29">
        <f>(AH1196+AI1196)*(1+0.25*AJ1196)*Параметри!$K$53</f>
        <v>0</v>
      </c>
      <c r="AL1196" s="29">
        <f>ROUNDUP(('Дані з ДІСО'!AU1196+'Дані з ДІСО'!AW1196)/Параметри!$K$28,0)</f>
        <v>0</v>
      </c>
      <c r="AM1196" s="64">
        <f>AL1196*Параметри!$M$35/18</f>
        <v>0</v>
      </c>
      <c r="AN1196" s="29">
        <f>IF(AL1196=0,0,'Дані з ДІСО'!AW1196/SUM('Дані з ДІСО'!AU1196,'Дані з ДІСО'!AW1196))</f>
        <v>0</v>
      </c>
      <c r="AO1196" s="29">
        <f>(1+0.25*AN1196)*AM1196*Параметри!$K$51</f>
        <v>0</v>
      </c>
      <c r="AP1196" s="40">
        <f>ROUNDUP(('Дані з ДІСО'!AE1196+'Дані не з ДІСО'!E1196+'Дані не з ДІСО'!G1196)/Параметри!$K$69,0)</f>
        <v>0</v>
      </c>
      <c r="AQ1196" s="40">
        <f t="shared" si="167"/>
        <v>0</v>
      </c>
      <c r="AR1196" s="40">
        <f>IF(AP1196=0,0,('Дані з ДІСО'!AH1196+'Дані не з ДІСО'!G1196)/('Дані з ДІСО'!AE1196+'Дані не з ДІСО'!E1196+'Дані не з ДІСО'!G1196))</f>
        <v>0</v>
      </c>
      <c r="AS1196" s="29">
        <f>AQ1196*(1+0.25*AR1196)*Параметри!$K$51</f>
        <v>0</v>
      </c>
      <c r="AT1196" s="40">
        <f>ROUNDUP('Дані з ДІСО'!AF1196/Параметри!$K$70,0)</f>
        <v>0</v>
      </c>
      <c r="AU1196" s="40">
        <f t="shared" si="168"/>
        <v>0</v>
      </c>
      <c r="AV1196" s="40">
        <f>IF(AT1196=0,0,'Дані з ДІСО'!AI1196/'Дані з ДІСО'!AF1196)</f>
        <v>0</v>
      </c>
      <c r="AW1196" s="29">
        <f>AU1196*(1+0.25*AV1196)*Параметри!$K$51</f>
        <v>0</v>
      </c>
      <c r="AX1196" s="40">
        <f>ROUNDUP('Дані з ДІСО'!AR1196/Параметри!$K$29,0)</f>
        <v>0</v>
      </c>
      <c r="AY1196" s="40">
        <f>ROUNDUP('Дані з ДІСО'!AS1196/Параметри!$K$29,0)</f>
        <v>0</v>
      </c>
      <c r="AZ1196" s="40">
        <f>ROUNDUP('Дані з ДІСО'!AT1196/Параметри!$K$29,0)</f>
        <v>0</v>
      </c>
      <c r="BA1196" s="64">
        <f>(AX1196*Параметри!$K$32+AY1196*Параметри!$L$32+AZ1196*Параметри!$M$32)/18</f>
        <v>0</v>
      </c>
      <c r="BB1196" s="29">
        <f>(BA1196*Параметри!$K$51+SUM('Дані з ДІСО'!AR1196:AT1196)*Параметри!$K$48*Параметри!$K$20/1000)*Параметри!$K$74</f>
        <v>0</v>
      </c>
      <c r="BC1196" s="40">
        <f>ROUNDUP(('Дані не з ДІСО'!I1196+'Дані не з ДІСО'!K1196)/Параметри!$K$26,0)</f>
        <v>0</v>
      </c>
      <c r="BD1196" s="29">
        <f>BC1196*Параметри!$M$36/18</f>
        <v>0</v>
      </c>
      <c r="BE1196" s="40">
        <f>IF(BC1196=0,0,'Дані не з ДІСО'!K1196/('Дані не з ДІСО'!I1196+'Дані не з ДІСО'!K1196))</f>
        <v>0</v>
      </c>
      <c r="BF1196" s="29">
        <f>(1+0.25*BE1196)*BD1196*Параметри!$K$51</f>
        <v>0</v>
      </c>
      <c r="BG1196" s="40">
        <f>ROUNDUP('Дані не з ДІСО'!M1196/Параметри!$K$27,0)</f>
        <v>0</v>
      </c>
      <c r="BH1196" s="40">
        <f>BG1196*Параметри!$M$37/18</f>
        <v>0</v>
      </c>
      <c r="BI1196" s="29">
        <f>BH1196*Параметри!$K$51</f>
        <v>0</v>
      </c>
      <c r="BJ1196" s="29">
        <f>'Дані не з ДІСО'!N1196*Параметри!$K$76</f>
        <v>0</v>
      </c>
      <c r="BK1196" s="40">
        <f>ROUNDUP('Дані з ДІСО'!V1196/Параметри!$K$25,0)</f>
        <v>0</v>
      </c>
      <c r="BL1196" s="40">
        <f>ROUNDUP('Дані з ДІСО'!W1196/Параметри!$K$25,0)</f>
        <v>0</v>
      </c>
      <c r="BM1196" s="40">
        <f>ROUNDUP('Дані з ДІСО'!X1196/Параметри!$K$25,0)</f>
        <v>0</v>
      </c>
      <c r="BN1196" s="40">
        <f>(BK1196*Параметри!$K$34+BL1196*Параметри!$L$34+BM1196*Параметри!$M$34)/18</f>
        <v>0</v>
      </c>
      <c r="BO1196" s="40">
        <f>IF(K1196=0,0,'Дані з ДІСО'!AC1196/K1196)</f>
        <v>0</v>
      </c>
      <c r="BP1196" s="29">
        <f>(1+0.25*BO1196)*BN1196*Параметри!$K$51</f>
        <v>0</v>
      </c>
      <c r="BQ1196" s="29">
        <f>BP1196*'Коефіцієнти АТО'!U1196</f>
        <v>0</v>
      </c>
      <c r="BR1196" s="29">
        <f>K1196*(1+0.25*BO1196)*Параметри!$K$66*Параметри!$K$20/1000</f>
        <v>0</v>
      </c>
      <c r="BS1196" s="29">
        <f>(1+0.25*BO1196)*K1196*'Коефіцієнти АТО'!S1196*Параметри!$K$20/1000</f>
        <v>0</v>
      </c>
      <c r="BT1196" s="29">
        <f t="shared" si="169"/>
        <v>0</v>
      </c>
      <c r="BU1196" s="40">
        <f>ROUNDUP('Дані з ДІСО'!AG1196/Параметри!$K$71,0)</f>
        <v>0</v>
      </c>
      <c r="BV1196" s="40">
        <f t="shared" si="170"/>
        <v>0</v>
      </c>
      <c r="BW1196" s="40">
        <f>IF('Дані з ДІСО'!AG1196=0,0,'Дані з ДІСО'!AJ1196/'Дані з ДІСО'!AG1196)</f>
        <v>0</v>
      </c>
      <c r="BX1196" s="29">
        <f>BV1196*(1+0.25*BW1196)*Параметри!$K$51</f>
        <v>0</v>
      </c>
      <c r="BY1196" s="29">
        <f>ROUND(IF(Параметри!$K$77="No",CC1196,CC1196*Параметри!$K$78)+AG1196,1)</f>
        <v>26672.1</v>
      </c>
      <c r="BZ1196" s="29">
        <f>ROUND(IF(Параметри!$K$77="No",BF1196,BF1196*Параметри!$K$78),1)</f>
        <v>0</v>
      </c>
      <c r="CA1196" s="29">
        <f>ROUND(IF(Параметри!$K$77="No",BI1196,BI1196*Параметри!$K$78),1)</f>
        <v>0</v>
      </c>
      <c r="CB1196" s="29">
        <f>ROUND(IF(Параметри!$K$77="No",BJ1196,BJ1196*Параметри!$K$78),1)</f>
        <v>0</v>
      </c>
      <c r="CC1196" s="29">
        <f t="shared" si="164"/>
        <v>29635.688000922368</v>
      </c>
    </row>
    <row r="1197" spans="1:81">
      <c r="A1197" s="9">
        <v>1196</v>
      </c>
      <c r="B1197" s="9" t="s">
        <v>3148</v>
      </c>
      <c r="C1197" s="9" t="s">
        <v>3148</v>
      </c>
      <c r="D1197" s="9" t="s">
        <v>4219</v>
      </c>
      <c r="E1197" s="9" t="s">
        <v>24</v>
      </c>
      <c r="F1197" s="9" t="s">
        <v>4236</v>
      </c>
      <c r="G1197" s="9" t="s">
        <v>2486</v>
      </c>
      <c r="H1197" s="29">
        <f>SUM('Дані з ДІСО'!J1197:L1197)</f>
        <v>323</v>
      </c>
      <c r="I1197" s="29">
        <f>SUM('Дані з ДІСО'!G1197:I1197)</f>
        <v>12</v>
      </c>
      <c r="J1197" s="29">
        <f>SUM('Дані з ДІСО'!P1197:R1197)</f>
        <v>0</v>
      </c>
      <c r="K1197" s="29">
        <f>SUM('Дані з ДІСО'!V1197:X1197)</f>
        <v>0</v>
      </c>
      <c r="L1197" s="40">
        <f>ROUNDUP('Дані з ДІСО'!J1197/'Коефіцієнти АТО'!$R1197,0)</f>
        <v>7</v>
      </c>
      <c r="M1197" s="40">
        <f>ROUNDUP('Дані з ДІСО'!K1197/'Коефіцієнти АТО'!$R1197,0)</f>
        <v>10</v>
      </c>
      <c r="N1197" s="40">
        <f>ROUNDUP('Дані з ДІСО'!L1197/'Коефіцієнти АТО'!$R1197,0)</f>
        <v>4</v>
      </c>
      <c r="O1197" s="59">
        <f>(L1197*Параметри!$K$32+M1197*Параметри!$L$32+N1197*Параметри!$M$32)/18</f>
        <v>35</v>
      </c>
      <c r="P1197" s="41">
        <f>IF(H1197=0,"",'Дані з ДІСО'!Y1197/H1197)</f>
        <v>0</v>
      </c>
      <c r="Q1197" s="29">
        <f>IF(H1197=0,"",(1+0.25*P1197)*O1197*Параметри!$K$51)</f>
        <v>7168.7073827599997</v>
      </c>
      <c r="R1197" s="29">
        <f>IF(H1197=0,"",Q1197*'Коефіцієнти АТО'!T1197)</f>
        <v>121.86802550692001</v>
      </c>
      <c r="S1197" s="29">
        <f>IF(H1197=0,"",H1197*(1+0.25*P1197)*Параметри!$K$66*Параметри!$K$20/1000)</f>
        <v>0</v>
      </c>
      <c r="T1197" s="29">
        <f>IF(H1197=0,"",H1197*(1+0.25*P1197)*'Коефіцієнти АТО'!$S1197*Параметри!$K$20/1000)</f>
        <v>1321.8020590479266</v>
      </c>
      <c r="U1197" s="29">
        <f t="shared" si="165"/>
        <v>8612.3774673148473</v>
      </c>
      <c r="V1197" s="29">
        <f t="shared" si="166"/>
        <v>8612.3774673148473</v>
      </c>
      <c r="W1197" s="40">
        <f>ROUNDUP('Дані з ДІСО'!P1197/Параметри!$K$24,0)</f>
        <v>0</v>
      </c>
      <c r="X1197" s="40">
        <f>ROUNDUP('Дані з ДІСО'!Q1197/Параметри!$K$24,0)</f>
        <v>0</v>
      </c>
      <c r="Y1197" s="40">
        <f>ROUNDUP('Дані з ДІСО'!R1197/Параметри!$K$24,0)</f>
        <v>0</v>
      </c>
      <c r="Z1197" s="59">
        <f>(W1197*Параметри!$K$33+X1197*Параметри!$L$33+Y1197*Параметри!$M$33)/18</f>
        <v>0</v>
      </c>
      <c r="AA1197" s="41">
        <f>IF(J1197=0,0,'Дані з ДІСО'!AA1197/J1197)</f>
        <v>0</v>
      </c>
      <c r="AB1197" s="29">
        <f>(1+0.25*AA1197)*Z1197*Параметри!$K$51</f>
        <v>0</v>
      </c>
      <c r="AC1197" s="29">
        <f>AB1197*'Коефіцієнти АТО'!U1197</f>
        <v>0</v>
      </c>
      <c r="AD1197" s="29">
        <f>J1197*(1+0.25*AA1197)*Параметри!$K$66*Параметри!$K$20/1000</f>
        <v>0</v>
      </c>
      <c r="AE1197" s="29">
        <f>(1+0.25*AA1197)*J1197*'Коефіцієнти АТО'!S1197*Параметри!$K$20/1000</f>
        <v>0</v>
      </c>
      <c r="AF1197" s="29">
        <f t="shared" si="162"/>
        <v>0</v>
      </c>
      <c r="AG1197" s="29">
        <v>0</v>
      </c>
      <c r="AH1197" s="40">
        <v>0</v>
      </c>
      <c r="AI1197" s="40">
        <v>0</v>
      </c>
      <c r="AJ1197" s="40">
        <f t="shared" si="163"/>
        <v>0</v>
      </c>
      <c r="AK1197" s="29">
        <f>(AH1197+AI1197)*(1+0.25*AJ1197)*Параметри!$K$53</f>
        <v>0</v>
      </c>
      <c r="AL1197" s="29">
        <f>ROUNDUP(('Дані з ДІСО'!AU1197+'Дані з ДІСО'!AW1197)/Параметри!$K$28,0)</f>
        <v>0</v>
      </c>
      <c r="AM1197" s="64">
        <f>AL1197*Параметри!$M$35/18</f>
        <v>0</v>
      </c>
      <c r="AN1197" s="29">
        <f>IF(AL1197=0,0,'Дані з ДІСО'!AW1197/SUM('Дані з ДІСО'!AU1197,'Дані з ДІСО'!AW1197))</f>
        <v>0</v>
      </c>
      <c r="AO1197" s="29">
        <f>(1+0.25*AN1197)*AM1197*Параметри!$K$51</f>
        <v>0</v>
      </c>
      <c r="AP1197" s="40">
        <f>ROUNDUP(('Дані з ДІСО'!AE1197+'Дані не з ДІСО'!E1197+'Дані не з ДІСО'!G1197)/Параметри!$K$69,0)</f>
        <v>0</v>
      </c>
      <c r="AQ1197" s="40">
        <f t="shared" si="167"/>
        <v>0</v>
      </c>
      <c r="AR1197" s="40">
        <f>IF(AP1197=0,0,('Дані з ДІСО'!AH1197+'Дані не з ДІСО'!G1197)/('Дані з ДІСО'!AE1197+'Дані не з ДІСО'!E1197+'Дані не з ДІСО'!G1197))</f>
        <v>0</v>
      </c>
      <c r="AS1197" s="29">
        <f>AQ1197*(1+0.25*AR1197)*Параметри!$K$51</f>
        <v>0</v>
      </c>
      <c r="AT1197" s="40">
        <f>ROUNDUP('Дані з ДІСО'!AF1197/Параметри!$K$70,0)</f>
        <v>0</v>
      </c>
      <c r="AU1197" s="40">
        <f t="shared" si="168"/>
        <v>0</v>
      </c>
      <c r="AV1197" s="40">
        <f>IF(AT1197=0,0,'Дані з ДІСО'!AI1197/'Дані з ДІСО'!AF1197)</f>
        <v>0</v>
      </c>
      <c r="AW1197" s="29">
        <f>AU1197*(1+0.25*AV1197)*Параметри!$K$51</f>
        <v>0</v>
      </c>
      <c r="AX1197" s="40">
        <f>ROUNDUP('Дані з ДІСО'!AR1197/Параметри!$K$29,0)</f>
        <v>0</v>
      </c>
      <c r="AY1197" s="40">
        <f>ROUNDUP('Дані з ДІСО'!AS1197/Параметри!$K$29,0)</f>
        <v>0</v>
      </c>
      <c r="AZ1197" s="40">
        <f>ROUNDUP('Дані з ДІСО'!AT1197/Параметри!$K$29,0)</f>
        <v>0</v>
      </c>
      <c r="BA1197" s="64">
        <f>(AX1197*Параметри!$K$32+AY1197*Параметри!$L$32+AZ1197*Параметри!$M$32)/18</f>
        <v>0</v>
      </c>
      <c r="BB1197" s="29">
        <f>(BA1197*Параметри!$K$51+SUM('Дані з ДІСО'!AR1197:AT1197)*Параметри!$K$48*Параметри!$K$20/1000)*Параметри!$K$74</f>
        <v>0</v>
      </c>
      <c r="BC1197" s="40">
        <f>ROUNDUP(('Дані не з ДІСО'!I1197+'Дані не з ДІСО'!K1197)/Параметри!$K$26,0)</f>
        <v>0</v>
      </c>
      <c r="BD1197" s="29">
        <f>BC1197*Параметри!$M$36/18</f>
        <v>0</v>
      </c>
      <c r="BE1197" s="40">
        <f>IF(BC1197=0,0,'Дані не з ДІСО'!K1197/('Дані не з ДІСО'!I1197+'Дані не з ДІСО'!K1197))</f>
        <v>0</v>
      </c>
      <c r="BF1197" s="29">
        <f>(1+0.25*BE1197)*BD1197*Параметри!$K$51</f>
        <v>0</v>
      </c>
      <c r="BG1197" s="40">
        <f>ROUNDUP('Дані не з ДІСО'!M1197/Параметри!$K$27,0)</f>
        <v>0</v>
      </c>
      <c r="BH1197" s="40">
        <f>BG1197*Параметри!$M$37/18</f>
        <v>0</v>
      </c>
      <c r="BI1197" s="29">
        <f>BH1197*Параметри!$K$51</f>
        <v>0</v>
      </c>
      <c r="BJ1197" s="29">
        <f>'Дані не з ДІСО'!N1197*Параметри!$K$76</f>
        <v>0</v>
      </c>
      <c r="BK1197" s="40">
        <f>ROUNDUP('Дані з ДІСО'!V1197/Параметри!$K$25,0)</f>
        <v>0</v>
      </c>
      <c r="BL1197" s="40">
        <f>ROUNDUP('Дані з ДІСО'!W1197/Параметри!$K$25,0)</f>
        <v>0</v>
      </c>
      <c r="BM1197" s="40">
        <f>ROUNDUP('Дані з ДІСО'!X1197/Параметри!$K$25,0)</f>
        <v>0</v>
      </c>
      <c r="BN1197" s="40">
        <f>(BK1197*Параметри!$K$34+BL1197*Параметри!$L$34+BM1197*Параметри!$M$34)/18</f>
        <v>0</v>
      </c>
      <c r="BO1197" s="40">
        <f>IF(K1197=0,0,'Дані з ДІСО'!AC1197/K1197)</f>
        <v>0</v>
      </c>
      <c r="BP1197" s="29">
        <f>(1+0.25*BO1197)*BN1197*Параметри!$K$51</f>
        <v>0</v>
      </c>
      <c r="BQ1197" s="29">
        <f>BP1197*'Коефіцієнти АТО'!U1197</f>
        <v>0</v>
      </c>
      <c r="BR1197" s="29">
        <f>K1197*(1+0.25*BO1197)*Параметри!$K$66*Параметри!$K$20/1000</f>
        <v>0</v>
      </c>
      <c r="BS1197" s="29">
        <f>(1+0.25*BO1197)*K1197*'Коефіцієнти АТО'!S1197*Параметри!$K$20/1000</f>
        <v>0</v>
      </c>
      <c r="BT1197" s="29">
        <f t="shared" si="169"/>
        <v>0</v>
      </c>
      <c r="BU1197" s="40">
        <f>ROUNDUP('Дані з ДІСО'!AG1197/Параметри!$K$71,0)</f>
        <v>0</v>
      </c>
      <c r="BV1197" s="40">
        <f t="shared" si="170"/>
        <v>0</v>
      </c>
      <c r="BW1197" s="40">
        <f>IF('Дані з ДІСО'!AG1197=0,0,'Дані з ДІСО'!AJ1197/'Дані з ДІСО'!AG1197)</f>
        <v>0</v>
      </c>
      <c r="BX1197" s="29">
        <f>BV1197*(1+0.25*BW1197)*Параметри!$K$51</f>
        <v>0</v>
      </c>
      <c r="BY1197" s="29">
        <f>ROUND(IF(Параметри!$K$77="No",CC1197,CC1197*Параметри!$K$78)+AG1197,1)</f>
        <v>7751.1</v>
      </c>
      <c r="BZ1197" s="29">
        <f>ROUND(IF(Параметри!$K$77="No",BF1197,BF1197*Параметри!$K$78),1)</f>
        <v>0</v>
      </c>
      <c r="CA1197" s="29">
        <f>ROUND(IF(Параметри!$K$77="No",BI1197,BI1197*Параметри!$K$78),1)</f>
        <v>0</v>
      </c>
      <c r="CB1197" s="29">
        <f>ROUND(IF(Параметри!$K$77="No",BJ1197,BJ1197*Параметри!$K$78),1)</f>
        <v>0</v>
      </c>
      <c r="CC1197" s="29">
        <f t="shared" si="164"/>
        <v>8612.3774673148473</v>
      </c>
    </row>
    <row r="1198" spans="1:81">
      <c r="A1198" s="9">
        <v>1197</v>
      </c>
      <c r="B1198" s="9" t="s">
        <v>3151</v>
      </c>
      <c r="C1198" s="9" t="s">
        <v>3151</v>
      </c>
      <c r="D1198" s="9" t="s">
        <v>4219</v>
      </c>
      <c r="E1198" s="9" t="s">
        <v>29</v>
      </c>
      <c r="F1198" s="9" t="s">
        <v>3317</v>
      </c>
      <c r="G1198" s="9" t="s">
        <v>2488</v>
      </c>
      <c r="H1198" s="29">
        <f>SUM('Дані з ДІСО'!J1198:L1198)</f>
        <v>589</v>
      </c>
      <c r="I1198" s="29">
        <f>SUM('Дані з ДІСО'!G1198:I1198)</f>
        <v>19</v>
      </c>
      <c r="J1198" s="29">
        <f>SUM('Дані з ДІСО'!P1198:R1198)</f>
        <v>0</v>
      </c>
      <c r="K1198" s="29">
        <f>SUM('Дані з ДІСО'!V1198:X1198)</f>
        <v>0</v>
      </c>
      <c r="L1198" s="40">
        <f>ROUNDUP('Дані з ДІСО'!J1198/'Коефіцієнти АТО'!$R1198,0)</f>
        <v>11</v>
      </c>
      <c r="M1198" s="40">
        <f>ROUNDUP('Дані з ДІСО'!K1198/'Коефіцієнти АТО'!$R1198,0)</f>
        <v>19</v>
      </c>
      <c r="N1198" s="40">
        <f>ROUNDUP('Дані з ДІСО'!L1198/'Коефіцієнти АТО'!$R1198,0)</f>
        <v>5</v>
      </c>
      <c r="O1198" s="59">
        <f>(L1198*Параметри!$K$32+M1198*Параметри!$L$32+N1198*Параметри!$M$32)/18</f>
        <v>58.433333333333344</v>
      </c>
      <c r="P1198" s="41">
        <f>IF(H1198=0,"",'Дані з ДІСО'!Y1198/H1198)</f>
        <v>0</v>
      </c>
      <c r="Q1198" s="29">
        <f>IF(H1198=0,"",(1+0.25*P1198)*O1198*Параметри!$K$51)</f>
        <v>11968.327659026936</v>
      </c>
      <c r="R1198" s="29">
        <f>IF(H1198=0,"",Q1198*'Коефіцієнти АТО'!T1198)</f>
        <v>203.46157020345794</v>
      </c>
      <c r="S1198" s="29">
        <f>IF(H1198=0,"",H1198*(1+0.25*P1198)*Параметри!$K$66*Параметри!$K$20/1000)</f>
        <v>0</v>
      </c>
      <c r="T1198" s="29">
        <f>IF(H1198=0,"",H1198*(1+0.25*P1198)*'Коефіцієнти АТО'!$S1198*Параметри!$K$20/1000)</f>
        <v>1849.7995983666608</v>
      </c>
      <c r="U1198" s="29">
        <f t="shared" si="165"/>
        <v>14021.588827597054</v>
      </c>
      <c r="V1198" s="29">
        <f t="shared" si="166"/>
        <v>14021.588827597054</v>
      </c>
      <c r="W1198" s="40">
        <f>ROUNDUP('Дані з ДІСО'!P1198/Параметри!$K$24,0)</f>
        <v>0</v>
      </c>
      <c r="X1198" s="40">
        <f>ROUNDUP('Дані з ДІСО'!Q1198/Параметри!$K$24,0)</f>
        <v>0</v>
      </c>
      <c r="Y1198" s="40">
        <f>ROUNDUP('Дані з ДІСО'!R1198/Параметри!$K$24,0)</f>
        <v>0</v>
      </c>
      <c r="Z1198" s="59">
        <f>(W1198*Параметри!$K$33+X1198*Параметри!$L$33+Y1198*Параметри!$M$33)/18</f>
        <v>0</v>
      </c>
      <c r="AA1198" s="41">
        <f>IF(J1198=0,0,'Дані з ДІСО'!AA1198/J1198)</f>
        <v>0</v>
      </c>
      <c r="AB1198" s="29">
        <f>(1+0.25*AA1198)*Z1198*Параметри!$K$51</f>
        <v>0</v>
      </c>
      <c r="AC1198" s="29">
        <f>AB1198*'Коефіцієнти АТО'!U1198</f>
        <v>0</v>
      </c>
      <c r="AD1198" s="29">
        <f>J1198*(1+0.25*AA1198)*Параметри!$K$66*Параметри!$K$20/1000</f>
        <v>0</v>
      </c>
      <c r="AE1198" s="29">
        <f>(1+0.25*AA1198)*J1198*'Коефіцієнти АТО'!S1198*Параметри!$K$20/1000</f>
        <v>0</v>
      </c>
      <c r="AF1198" s="29">
        <f t="shared" si="162"/>
        <v>0</v>
      </c>
      <c r="AG1198" s="29">
        <v>0</v>
      </c>
      <c r="AH1198" s="40">
        <v>4</v>
      </c>
      <c r="AI1198" s="40">
        <v>0</v>
      </c>
      <c r="AJ1198" s="40">
        <f t="shared" si="163"/>
        <v>0</v>
      </c>
      <c r="AK1198" s="29">
        <f>(AH1198+AI1198)*(1+0.25*AJ1198)*Параметри!$K$53</f>
        <v>717.71710278400019</v>
      </c>
      <c r="AL1198" s="29">
        <f>ROUNDUP(('Дані з ДІСО'!AU1198+'Дані з ДІСО'!AW1198)/Параметри!$K$28,0)</f>
        <v>0</v>
      </c>
      <c r="AM1198" s="64">
        <f>AL1198*Параметри!$M$35/18</f>
        <v>0</v>
      </c>
      <c r="AN1198" s="29">
        <f>IF(AL1198=0,0,'Дані з ДІСО'!AW1198/SUM('Дані з ДІСО'!AU1198,'Дані з ДІСО'!AW1198))</f>
        <v>0</v>
      </c>
      <c r="AO1198" s="29">
        <f>(1+0.25*AN1198)*AM1198*Параметри!$K$51</f>
        <v>0</v>
      </c>
      <c r="AP1198" s="40">
        <f>ROUNDUP(('Дані з ДІСО'!AE1198+'Дані не з ДІСО'!E1198+'Дані не з ДІСО'!G1198)/Параметри!$K$69,0)</f>
        <v>0</v>
      </c>
      <c r="AQ1198" s="40">
        <f t="shared" si="167"/>
        <v>0</v>
      </c>
      <c r="AR1198" s="40">
        <f>IF(AP1198=0,0,('Дані з ДІСО'!AH1198+'Дані не з ДІСО'!G1198)/('Дані з ДІСО'!AE1198+'Дані не з ДІСО'!E1198+'Дані не з ДІСО'!G1198))</f>
        <v>0</v>
      </c>
      <c r="AS1198" s="29">
        <f>AQ1198*(1+0.25*AR1198)*Параметри!$K$51</f>
        <v>0</v>
      </c>
      <c r="AT1198" s="40">
        <f>ROUNDUP('Дані з ДІСО'!AF1198/Параметри!$K$70,0)</f>
        <v>0</v>
      </c>
      <c r="AU1198" s="40">
        <f t="shared" si="168"/>
        <v>0</v>
      </c>
      <c r="AV1198" s="40">
        <f>IF(AT1198=0,0,'Дані з ДІСО'!AI1198/'Дані з ДІСО'!AF1198)</f>
        <v>0</v>
      </c>
      <c r="AW1198" s="29">
        <f>AU1198*(1+0.25*AV1198)*Параметри!$K$51</f>
        <v>0</v>
      </c>
      <c r="AX1198" s="40">
        <f>ROUNDUP('Дані з ДІСО'!AR1198/Параметри!$K$29,0)</f>
        <v>0</v>
      </c>
      <c r="AY1198" s="40">
        <f>ROUNDUP('Дані з ДІСО'!AS1198/Параметри!$K$29,0)</f>
        <v>0</v>
      </c>
      <c r="AZ1198" s="40">
        <f>ROUNDUP('Дані з ДІСО'!AT1198/Параметри!$K$29,0)</f>
        <v>0</v>
      </c>
      <c r="BA1198" s="64">
        <f>(AX1198*Параметри!$K$32+AY1198*Параметри!$L$32+AZ1198*Параметри!$M$32)/18</f>
        <v>0</v>
      </c>
      <c r="BB1198" s="29">
        <f>(BA1198*Параметри!$K$51+SUM('Дані з ДІСО'!AR1198:AT1198)*Параметри!$K$48*Параметри!$K$20/1000)*Параметри!$K$74</f>
        <v>0</v>
      </c>
      <c r="BC1198" s="40">
        <f>ROUNDUP(('Дані не з ДІСО'!I1198+'Дані не з ДІСО'!K1198)/Параметри!$K$26,0)</f>
        <v>0</v>
      </c>
      <c r="BD1198" s="29">
        <f>BC1198*Параметри!$M$36/18</f>
        <v>0</v>
      </c>
      <c r="BE1198" s="40">
        <f>IF(BC1198=0,0,'Дані не з ДІСО'!K1198/('Дані не з ДІСО'!I1198+'Дані не з ДІСО'!K1198))</f>
        <v>0</v>
      </c>
      <c r="BF1198" s="29">
        <f>(1+0.25*BE1198)*BD1198*Параметри!$K$51</f>
        <v>0</v>
      </c>
      <c r="BG1198" s="40">
        <f>ROUNDUP('Дані не з ДІСО'!M1198/Параметри!$K$27,0)</f>
        <v>0</v>
      </c>
      <c r="BH1198" s="40">
        <f>BG1198*Параметри!$M$37/18</f>
        <v>0</v>
      </c>
      <c r="BI1198" s="29">
        <f>BH1198*Параметри!$K$51</f>
        <v>0</v>
      </c>
      <c r="BJ1198" s="29">
        <f>'Дані не з ДІСО'!N1198*Параметри!$K$76</f>
        <v>0</v>
      </c>
      <c r="BK1198" s="40">
        <f>ROUNDUP('Дані з ДІСО'!V1198/Параметри!$K$25,0)</f>
        <v>0</v>
      </c>
      <c r="BL1198" s="40">
        <f>ROUNDUP('Дані з ДІСО'!W1198/Параметри!$K$25,0)</f>
        <v>0</v>
      </c>
      <c r="BM1198" s="40">
        <f>ROUNDUP('Дані з ДІСО'!X1198/Параметри!$K$25,0)</f>
        <v>0</v>
      </c>
      <c r="BN1198" s="40">
        <f>(BK1198*Параметри!$K$34+BL1198*Параметри!$L$34+BM1198*Параметри!$M$34)/18</f>
        <v>0</v>
      </c>
      <c r="BO1198" s="40">
        <f>IF(K1198=0,0,'Дані з ДІСО'!AC1198/K1198)</f>
        <v>0</v>
      </c>
      <c r="BP1198" s="29">
        <f>(1+0.25*BO1198)*BN1198*Параметри!$K$51</f>
        <v>0</v>
      </c>
      <c r="BQ1198" s="29">
        <f>BP1198*'Коефіцієнти АТО'!U1198</f>
        <v>0</v>
      </c>
      <c r="BR1198" s="29">
        <f>K1198*(1+0.25*BO1198)*Параметри!$K$66*Параметри!$K$20/1000</f>
        <v>0</v>
      </c>
      <c r="BS1198" s="29">
        <f>(1+0.25*BO1198)*K1198*'Коефіцієнти АТО'!S1198*Параметри!$K$20/1000</f>
        <v>0</v>
      </c>
      <c r="BT1198" s="29">
        <f t="shared" si="169"/>
        <v>0</v>
      </c>
      <c r="BU1198" s="40">
        <f>ROUNDUP('Дані з ДІСО'!AG1198/Параметри!$K$71,0)</f>
        <v>0</v>
      </c>
      <c r="BV1198" s="40">
        <f t="shared" si="170"/>
        <v>0</v>
      </c>
      <c r="BW1198" s="40">
        <f>IF('Дані з ДІСО'!AG1198=0,0,'Дані з ДІСО'!AJ1198/'Дані з ДІСО'!AG1198)</f>
        <v>0</v>
      </c>
      <c r="BX1198" s="29">
        <f>BV1198*(1+0.25*BW1198)*Параметри!$K$51</f>
        <v>0</v>
      </c>
      <c r="BY1198" s="29">
        <f>ROUND(IF(Параметри!$K$77="No",CC1198,CC1198*Параметри!$K$78)+AG1198,1)</f>
        <v>13265.4</v>
      </c>
      <c r="BZ1198" s="29">
        <f>ROUND(IF(Параметри!$K$77="No",BF1198,BF1198*Параметри!$K$78),1)</f>
        <v>0</v>
      </c>
      <c r="CA1198" s="29">
        <f>ROUND(IF(Параметри!$K$77="No",BI1198,BI1198*Параметри!$K$78),1)</f>
        <v>0</v>
      </c>
      <c r="CB1198" s="29">
        <f>ROUND(IF(Параметри!$K$77="No",BJ1198,BJ1198*Параметри!$K$78),1)</f>
        <v>0</v>
      </c>
      <c r="CC1198" s="29">
        <f t="shared" si="164"/>
        <v>14739.305930381053</v>
      </c>
    </row>
    <row r="1199" spans="1:81">
      <c r="A1199" s="9">
        <v>1198</v>
      </c>
      <c r="B1199" s="9" t="s">
        <v>3148</v>
      </c>
      <c r="C1199" s="9" t="s">
        <v>3148</v>
      </c>
      <c r="D1199" s="9" t="s">
        <v>4219</v>
      </c>
      <c r="E1199" s="9" t="s">
        <v>24</v>
      </c>
      <c r="F1199" s="9" t="s">
        <v>4237</v>
      </c>
      <c r="G1199" s="9" t="s">
        <v>2490</v>
      </c>
      <c r="H1199" s="29">
        <f>SUM('Дані з ДІСО'!J1199:L1199)</f>
        <v>408</v>
      </c>
      <c r="I1199" s="29">
        <f>SUM('Дані з ДІСО'!G1199:I1199)</f>
        <v>22</v>
      </c>
      <c r="J1199" s="29">
        <f>SUM('Дані з ДІСО'!P1199:R1199)</f>
        <v>0</v>
      </c>
      <c r="K1199" s="29">
        <f>SUM('Дані з ДІСО'!V1199:X1199)</f>
        <v>0</v>
      </c>
      <c r="L1199" s="40">
        <f>ROUNDUP('Дані з ДІСО'!J1199/'Коефіцієнти АТО'!$R1199,0)</f>
        <v>10</v>
      </c>
      <c r="M1199" s="40">
        <f>ROUNDUP('Дані з ДІСО'!K1199/'Коефіцієнти АТО'!$R1199,0)</f>
        <v>15</v>
      </c>
      <c r="N1199" s="40">
        <f>ROUNDUP('Дані з ДІСО'!L1199/'Коефіцієнти АТО'!$R1199,0)</f>
        <v>4</v>
      </c>
      <c r="O1199" s="59">
        <f>(L1199*Параметри!$K$32+M1199*Параметри!$L$32+N1199*Параметри!$M$32)/18</f>
        <v>47.916666666666664</v>
      </c>
      <c r="P1199" s="41">
        <f>IF(H1199=0,"",'Дані з ДІСО'!Y1199/H1199)</f>
        <v>0</v>
      </c>
      <c r="Q1199" s="29">
        <f>IF(H1199=0,"",(1+0.25*P1199)*O1199*Параметри!$K$51)</f>
        <v>9814.3017740166651</v>
      </c>
      <c r="R1199" s="29">
        <f>IF(H1199=0,"",Q1199*'Коефіцієнти АТО'!T1199)</f>
        <v>166.84313015828332</v>
      </c>
      <c r="S1199" s="29">
        <f>IF(H1199=0,"",H1199*(1+0.25*P1199)*Параметри!$K$66*Параметри!$K$20/1000)</f>
        <v>0</v>
      </c>
      <c r="T1199" s="29">
        <f>IF(H1199=0,"",H1199*(1+0.25*P1199)*'Коефіцієнти АТО'!$S1199*Параметри!$K$20/1000)</f>
        <v>2057.934172715989</v>
      </c>
      <c r="U1199" s="29">
        <f t="shared" si="165"/>
        <v>12039.079076890939</v>
      </c>
      <c r="V1199" s="29">
        <f t="shared" si="166"/>
        <v>12039.079076890939</v>
      </c>
      <c r="W1199" s="40">
        <f>ROUNDUP('Дані з ДІСО'!P1199/Параметри!$K$24,0)</f>
        <v>0</v>
      </c>
      <c r="X1199" s="40">
        <f>ROUNDUP('Дані з ДІСО'!Q1199/Параметри!$K$24,0)</f>
        <v>0</v>
      </c>
      <c r="Y1199" s="40">
        <f>ROUNDUP('Дані з ДІСО'!R1199/Параметри!$K$24,0)</f>
        <v>0</v>
      </c>
      <c r="Z1199" s="59">
        <f>(W1199*Параметри!$K$33+X1199*Параметри!$L$33+Y1199*Параметри!$M$33)/18</f>
        <v>0</v>
      </c>
      <c r="AA1199" s="41">
        <f>IF(J1199=0,0,'Дані з ДІСО'!AA1199/J1199)</f>
        <v>0</v>
      </c>
      <c r="AB1199" s="29">
        <f>(1+0.25*AA1199)*Z1199*Параметри!$K$51</f>
        <v>0</v>
      </c>
      <c r="AC1199" s="29">
        <f>AB1199*'Коефіцієнти АТО'!U1199</f>
        <v>0</v>
      </c>
      <c r="AD1199" s="29">
        <f>J1199*(1+0.25*AA1199)*Параметри!$K$66*Параметри!$K$20/1000</f>
        <v>0</v>
      </c>
      <c r="AE1199" s="29">
        <f>(1+0.25*AA1199)*J1199*'Коефіцієнти АТО'!S1199*Параметри!$K$20/1000</f>
        <v>0</v>
      </c>
      <c r="AF1199" s="29">
        <f t="shared" si="162"/>
        <v>0</v>
      </c>
      <c r="AG1199" s="29">
        <v>0</v>
      </c>
      <c r="AH1199" s="40">
        <v>0</v>
      </c>
      <c r="AI1199" s="40">
        <v>0</v>
      </c>
      <c r="AJ1199" s="40">
        <f t="shared" si="163"/>
        <v>0</v>
      </c>
      <c r="AK1199" s="29">
        <f>(AH1199+AI1199)*(1+0.25*AJ1199)*Параметри!$K$53</f>
        <v>0</v>
      </c>
      <c r="AL1199" s="29">
        <f>ROUNDUP(('Дані з ДІСО'!AU1199+'Дані з ДІСО'!AW1199)/Параметри!$K$28,0)</f>
        <v>0</v>
      </c>
      <c r="AM1199" s="64">
        <f>AL1199*Параметри!$M$35/18</f>
        <v>0</v>
      </c>
      <c r="AN1199" s="29">
        <f>IF(AL1199=0,0,'Дані з ДІСО'!AW1199/SUM('Дані з ДІСО'!AU1199,'Дані з ДІСО'!AW1199))</f>
        <v>0</v>
      </c>
      <c r="AO1199" s="29">
        <f>(1+0.25*AN1199)*AM1199*Параметри!$K$51</f>
        <v>0</v>
      </c>
      <c r="AP1199" s="40">
        <f>ROUNDUP(('Дані з ДІСО'!AE1199+'Дані не з ДІСО'!E1199+'Дані не з ДІСО'!G1199)/Параметри!$K$69,0)</f>
        <v>0</v>
      </c>
      <c r="AQ1199" s="40">
        <f t="shared" si="167"/>
        <v>0</v>
      </c>
      <c r="AR1199" s="40">
        <f>IF(AP1199=0,0,('Дані з ДІСО'!AH1199+'Дані не з ДІСО'!G1199)/('Дані з ДІСО'!AE1199+'Дані не з ДІСО'!E1199+'Дані не з ДІСО'!G1199))</f>
        <v>0</v>
      </c>
      <c r="AS1199" s="29">
        <f>AQ1199*(1+0.25*AR1199)*Параметри!$K$51</f>
        <v>0</v>
      </c>
      <c r="AT1199" s="40">
        <f>ROUNDUP('Дані з ДІСО'!AF1199/Параметри!$K$70,0)</f>
        <v>0</v>
      </c>
      <c r="AU1199" s="40">
        <f t="shared" si="168"/>
        <v>0</v>
      </c>
      <c r="AV1199" s="40">
        <f>IF(AT1199=0,0,'Дані з ДІСО'!AI1199/'Дані з ДІСО'!AF1199)</f>
        <v>0</v>
      </c>
      <c r="AW1199" s="29">
        <f>AU1199*(1+0.25*AV1199)*Параметри!$K$51</f>
        <v>0</v>
      </c>
      <c r="AX1199" s="40">
        <f>ROUNDUP('Дані з ДІСО'!AR1199/Параметри!$K$29,0)</f>
        <v>0</v>
      </c>
      <c r="AY1199" s="40">
        <f>ROUNDUP('Дані з ДІСО'!AS1199/Параметри!$K$29,0)</f>
        <v>0</v>
      </c>
      <c r="AZ1199" s="40">
        <f>ROUNDUP('Дані з ДІСО'!AT1199/Параметри!$K$29,0)</f>
        <v>0</v>
      </c>
      <c r="BA1199" s="64">
        <f>(AX1199*Параметри!$K$32+AY1199*Параметри!$L$32+AZ1199*Параметри!$M$32)/18</f>
        <v>0</v>
      </c>
      <c r="BB1199" s="29">
        <f>(BA1199*Параметри!$K$51+SUM('Дані з ДІСО'!AR1199:AT1199)*Параметри!$K$48*Параметри!$K$20/1000)*Параметри!$K$74</f>
        <v>0</v>
      </c>
      <c r="BC1199" s="40">
        <f>ROUNDUP(('Дані не з ДІСО'!I1199+'Дані не з ДІСО'!K1199)/Параметри!$K$26,0)</f>
        <v>0</v>
      </c>
      <c r="BD1199" s="29">
        <f>BC1199*Параметри!$M$36/18</f>
        <v>0</v>
      </c>
      <c r="BE1199" s="40">
        <f>IF(BC1199=0,0,'Дані не з ДІСО'!K1199/('Дані не з ДІСО'!I1199+'Дані не з ДІСО'!K1199))</f>
        <v>0</v>
      </c>
      <c r="BF1199" s="29">
        <f>(1+0.25*BE1199)*BD1199*Параметри!$K$51</f>
        <v>0</v>
      </c>
      <c r="BG1199" s="40">
        <f>ROUNDUP('Дані не з ДІСО'!M1199/Параметри!$K$27,0)</f>
        <v>0</v>
      </c>
      <c r="BH1199" s="40">
        <f>BG1199*Параметри!$M$37/18</f>
        <v>0</v>
      </c>
      <c r="BI1199" s="29">
        <f>BH1199*Параметри!$K$51</f>
        <v>0</v>
      </c>
      <c r="BJ1199" s="29">
        <f>'Дані не з ДІСО'!N1199*Параметри!$K$76</f>
        <v>0</v>
      </c>
      <c r="BK1199" s="40">
        <f>ROUNDUP('Дані з ДІСО'!V1199/Параметри!$K$25,0)</f>
        <v>0</v>
      </c>
      <c r="BL1199" s="40">
        <f>ROUNDUP('Дані з ДІСО'!W1199/Параметри!$K$25,0)</f>
        <v>0</v>
      </c>
      <c r="BM1199" s="40">
        <f>ROUNDUP('Дані з ДІСО'!X1199/Параметри!$K$25,0)</f>
        <v>0</v>
      </c>
      <c r="BN1199" s="40">
        <f>(BK1199*Параметри!$K$34+BL1199*Параметри!$L$34+BM1199*Параметри!$M$34)/18</f>
        <v>0</v>
      </c>
      <c r="BO1199" s="40">
        <f>IF(K1199=0,0,'Дані з ДІСО'!AC1199/K1199)</f>
        <v>0</v>
      </c>
      <c r="BP1199" s="29">
        <f>(1+0.25*BO1199)*BN1199*Параметри!$K$51</f>
        <v>0</v>
      </c>
      <c r="BQ1199" s="29">
        <f>BP1199*'Коефіцієнти АТО'!U1199</f>
        <v>0</v>
      </c>
      <c r="BR1199" s="29">
        <f>K1199*(1+0.25*BO1199)*Параметри!$K$66*Параметри!$K$20/1000</f>
        <v>0</v>
      </c>
      <c r="BS1199" s="29">
        <f>(1+0.25*BO1199)*K1199*'Коефіцієнти АТО'!S1199*Параметри!$K$20/1000</f>
        <v>0</v>
      </c>
      <c r="BT1199" s="29">
        <f t="shared" si="169"/>
        <v>0</v>
      </c>
      <c r="BU1199" s="40">
        <f>ROUNDUP('Дані з ДІСО'!AG1199/Параметри!$K$71,0)</f>
        <v>0</v>
      </c>
      <c r="BV1199" s="40">
        <f t="shared" si="170"/>
        <v>0</v>
      </c>
      <c r="BW1199" s="40">
        <f>IF('Дані з ДІСО'!AG1199=0,0,'Дані з ДІСО'!AJ1199/'Дані з ДІСО'!AG1199)</f>
        <v>0</v>
      </c>
      <c r="BX1199" s="29">
        <f>BV1199*(1+0.25*BW1199)*Параметри!$K$51</f>
        <v>0</v>
      </c>
      <c r="BY1199" s="29">
        <f>ROUND(IF(Параметри!$K$77="No",CC1199,CC1199*Параметри!$K$78)+AG1199,1)</f>
        <v>10835.2</v>
      </c>
      <c r="BZ1199" s="29">
        <f>ROUND(IF(Параметри!$K$77="No",BF1199,BF1199*Параметри!$K$78),1)</f>
        <v>0</v>
      </c>
      <c r="CA1199" s="29">
        <f>ROUND(IF(Параметри!$K$77="No",BI1199,BI1199*Параметри!$K$78),1)</f>
        <v>0</v>
      </c>
      <c r="CB1199" s="29">
        <f>ROUND(IF(Параметри!$K$77="No",BJ1199,BJ1199*Параметри!$K$78),1)</f>
        <v>0</v>
      </c>
      <c r="CC1199" s="29">
        <f t="shared" si="164"/>
        <v>12039.079076890939</v>
      </c>
    </row>
    <row r="1200" spans="1:81">
      <c r="A1200" s="9">
        <v>1199</v>
      </c>
      <c r="B1200" s="9" t="s">
        <v>3148</v>
      </c>
      <c r="C1200" s="9" t="s">
        <v>3148</v>
      </c>
      <c r="D1200" s="9" t="s">
        <v>4219</v>
      </c>
      <c r="E1200" s="9" t="s">
        <v>24</v>
      </c>
      <c r="F1200" s="9" t="s">
        <v>4238</v>
      </c>
      <c r="G1200" s="9" t="s">
        <v>2492</v>
      </c>
      <c r="H1200" s="29">
        <f>SUM('Дані з ДІСО'!J1200:L1200)</f>
        <v>361.5</v>
      </c>
      <c r="I1200" s="29">
        <f>SUM('Дані з ДІСО'!G1200:I1200)</f>
        <v>20</v>
      </c>
      <c r="J1200" s="29">
        <f>SUM('Дані з ДІСО'!P1200:R1200)</f>
        <v>1</v>
      </c>
      <c r="K1200" s="29">
        <f>SUM('Дані з ДІСО'!V1200:X1200)</f>
        <v>0</v>
      </c>
      <c r="L1200" s="40">
        <f>ROUNDUP('Дані з ДІСО'!J1200/'Коефіцієнти АТО'!$R1200,0)</f>
        <v>10</v>
      </c>
      <c r="M1200" s="40">
        <f>ROUNDUP('Дані з ДІСО'!K1200/'Коефіцієнти АТО'!$R1200,0)</f>
        <v>17</v>
      </c>
      <c r="N1200" s="40">
        <f>ROUNDUP('Дані з ДІСО'!L1200/'Коефіцієнти АТО'!$R1200,0)</f>
        <v>3</v>
      </c>
      <c r="O1200" s="59">
        <f>(L1200*Параметри!$K$32+M1200*Параметри!$L$32+N1200*Параметри!$M$32)/18</f>
        <v>49.577777777777783</v>
      </c>
      <c r="P1200" s="41">
        <f>IF(H1200=0,"",'Дані з ДІСО'!Y1200/H1200)</f>
        <v>0</v>
      </c>
      <c r="Q1200" s="29">
        <f>IF(H1200=0,"",(1+0.25*P1200)*O1200*Параметри!$K$51)</f>
        <v>10154.530902182578</v>
      </c>
      <c r="R1200" s="29">
        <f>IF(H1200=0,"",Q1200*'Коефіцієнти АТО'!T1200)</f>
        <v>172.62702533710385</v>
      </c>
      <c r="S1200" s="29">
        <f>IF(H1200=0,"",H1200*(1+0.25*P1200)*Параметри!$K$66*Параметри!$K$20/1000)</f>
        <v>0</v>
      </c>
      <c r="T1200" s="29">
        <f>IF(H1200=0,"",H1200*(1+0.25*P1200)*'Коефіцієнти АТО'!$S1200*Параметри!$K$20/1000)</f>
        <v>1823.3902045020343</v>
      </c>
      <c r="U1200" s="29">
        <f t="shared" si="165"/>
        <v>12150.548132021717</v>
      </c>
      <c r="V1200" s="29">
        <f t="shared" si="166"/>
        <v>12150.548132021717</v>
      </c>
      <c r="W1200" s="40">
        <f>ROUNDUP('Дані з ДІСО'!P1200/Параметри!$K$24,0)</f>
        <v>0</v>
      </c>
      <c r="X1200" s="40">
        <f>ROUNDUP('Дані з ДІСО'!Q1200/Параметри!$K$24,0)</f>
        <v>1</v>
      </c>
      <c r="Y1200" s="40">
        <f>ROUNDUP('Дані з ДІСО'!R1200/Параметри!$K$24,0)</f>
        <v>0</v>
      </c>
      <c r="Z1200" s="59">
        <f>(W1200*Параметри!$K$33+X1200*Параметри!$L$33+Y1200*Параметри!$M$33)/18</f>
        <v>2</v>
      </c>
      <c r="AA1200" s="41">
        <f>IF(J1200=0,0,'Дані з ДІСО'!AA1200/J1200)</f>
        <v>0</v>
      </c>
      <c r="AB1200" s="29">
        <f>(1+0.25*AA1200)*Z1200*Параметри!$K$51</f>
        <v>409.64042187199999</v>
      </c>
      <c r="AC1200" s="29">
        <f>AB1200*'Коефіцієнти АТО'!U1200</f>
        <v>19.253099827983998</v>
      </c>
      <c r="AD1200" s="29">
        <f>J1200*(1+0.25*AA1200)*Параметри!$K$66*Параметри!$K$20/1000</f>
        <v>0</v>
      </c>
      <c r="AE1200" s="29">
        <f>(1+0.25*AA1200)*J1200*'Коефіцієнти АТО'!S1200*Параметри!$K$20/1000</f>
        <v>5.0439563056764438</v>
      </c>
      <c r="AF1200" s="29">
        <f t="shared" si="162"/>
        <v>433.93747800566041</v>
      </c>
      <c r="AG1200" s="29">
        <v>0</v>
      </c>
      <c r="AH1200" s="40">
        <v>0</v>
      </c>
      <c r="AI1200" s="40">
        <v>0</v>
      </c>
      <c r="AJ1200" s="40">
        <f t="shared" si="163"/>
        <v>0</v>
      </c>
      <c r="AK1200" s="29">
        <f>(AH1200+AI1200)*(1+0.25*AJ1200)*Параметри!$K$53</f>
        <v>0</v>
      </c>
      <c r="AL1200" s="29">
        <f>ROUNDUP(('Дані з ДІСО'!AU1200+'Дані з ДІСО'!AW1200)/Параметри!$K$28,0)</f>
        <v>0</v>
      </c>
      <c r="AM1200" s="64">
        <f>AL1200*Параметри!$M$35/18</f>
        <v>0</v>
      </c>
      <c r="AN1200" s="29">
        <f>IF(AL1200=0,0,'Дані з ДІСО'!AW1200/SUM('Дані з ДІСО'!AU1200,'Дані з ДІСО'!AW1200))</f>
        <v>0</v>
      </c>
      <c r="AO1200" s="29">
        <f>(1+0.25*AN1200)*AM1200*Параметри!$K$51</f>
        <v>0</v>
      </c>
      <c r="AP1200" s="40">
        <f>ROUNDUP(('Дані з ДІСО'!AE1200+'Дані не з ДІСО'!E1200+'Дані не з ДІСО'!G1200)/Параметри!$K$69,0)</f>
        <v>0</v>
      </c>
      <c r="AQ1200" s="40">
        <f t="shared" si="167"/>
        <v>0</v>
      </c>
      <c r="AR1200" s="40">
        <f>IF(AP1200=0,0,('Дані з ДІСО'!AH1200+'Дані не з ДІСО'!G1200)/('Дані з ДІСО'!AE1200+'Дані не з ДІСО'!E1200+'Дані не з ДІСО'!G1200))</f>
        <v>0</v>
      </c>
      <c r="AS1200" s="29">
        <f>AQ1200*(1+0.25*AR1200)*Параметри!$K$51</f>
        <v>0</v>
      </c>
      <c r="AT1200" s="40">
        <f>ROUNDUP('Дані з ДІСО'!AF1200/Параметри!$K$70,0)</f>
        <v>0</v>
      </c>
      <c r="AU1200" s="40">
        <f t="shared" si="168"/>
        <v>0</v>
      </c>
      <c r="AV1200" s="40">
        <f>IF(AT1200=0,0,'Дані з ДІСО'!AI1200/'Дані з ДІСО'!AF1200)</f>
        <v>0</v>
      </c>
      <c r="AW1200" s="29">
        <f>AU1200*(1+0.25*AV1200)*Параметри!$K$51</f>
        <v>0</v>
      </c>
      <c r="AX1200" s="40">
        <f>ROUNDUP('Дані з ДІСО'!AR1200/Параметри!$K$29,0)</f>
        <v>0</v>
      </c>
      <c r="AY1200" s="40">
        <f>ROUNDUP('Дані з ДІСО'!AS1200/Параметри!$K$29,0)</f>
        <v>0</v>
      </c>
      <c r="AZ1200" s="40">
        <f>ROUNDUP('Дані з ДІСО'!AT1200/Параметри!$K$29,0)</f>
        <v>0</v>
      </c>
      <c r="BA1200" s="64">
        <f>(AX1200*Параметри!$K$32+AY1200*Параметри!$L$32+AZ1200*Параметри!$M$32)/18</f>
        <v>0</v>
      </c>
      <c r="BB1200" s="29">
        <f>(BA1200*Параметри!$K$51+SUM('Дані з ДІСО'!AR1200:AT1200)*Параметри!$K$48*Параметри!$K$20/1000)*Параметри!$K$74</f>
        <v>0</v>
      </c>
      <c r="BC1200" s="40">
        <f>ROUNDUP(('Дані не з ДІСО'!I1200+'Дані не з ДІСО'!K1200)/Параметри!$K$26,0)</f>
        <v>0</v>
      </c>
      <c r="BD1200" s="29">
        <f>BC1200*Параметри!$M$36/18</f>
        <v>0</v>
      </c>
      <c r="BE1200" s="40">
        <f>IF(BC1200=0,0,'Дані не з ДІСО'!K1200/('Дані не з ДІСО'!I1200+'Дані не з ДІСО'!K1200))</f>
        <v>0</v>
      </c>
      <c r="BF1200" s="29">
        <f>(1+0.25*BE1200)*BD1200*Параметри!$K$51</f>
        <v>0</v>
      </c>
      <c r="BG1200" s="40">
        <f>ROUNDUP('Дані не з ДІСО'!M1200/Параметри!$K$27,0)</f>
        <v>0</v>
      </c>
      <c r="BH1200" s="40">
        <f>BG1200*Параметри!$M$37/18</f>
        <v>0</v>
      </c>
      <c r="BI1200" s="29">
        <f>BH1200*Параметри!$K$51</f>
        <v>0</v>
      </c>
      <c r="BJ1200" s="29">
        <f>'Дані не з ДІСО'!N1200*Параметри!$K$76</f>
        <v>0</v>
      </c>
      <c r="BK1200" s="40">
        <f>ROUNDUP('Дані з ДІСО'!V1200/Параметри!$K$25,0)</f>
        <v>0</v>
      </c>
      <c r="BL1200" s="40">
        <f>ROUNDUP('Дані з ДІСО'!W1200/Параметри!$K$25,0)</f>
        <v>0</v>
      </c>
      <c r="BM1200" s="40">
        <f>ROUNDUP('Дані з ДІСО'!X1200/Параметри!$K$25,0)</f>
        <v>0</v>
      </c>
      <c r="BN1200" s="40">
        <f>(BK1200*Параметри!$K$34+BL1200*Параметри!$L$34+BM1200*Параметри!$M$34)/18</f>
        <v>0</v>
      </c>
      <c r="BO1200" s="40">
        <f>IF(K1200=0,0,'Дані з ДІСО'!AC1200/K1200)</f>
        <v>0</v>
      </c>
      <c r="BP1200" s="29">
        <f>(1+0.25*BO1200)*BN1200*Параметри!$K$51</f>
        <v>0</v>
      </c>
      <c r="BQ1200" s="29">
        <f>BP1200*'Коефіцієнти АТО'!U1200</f>
        <v>0</v>
      </c>
      <c r="BR1200" s="29">
        <f>K1200*(1+0.25*BO1200)*Параметри!$K$66*Параметри!$K$20/1000</f>
        <v>0</v>
      </c>
      <c r="BS1200" s="29">
        <f>(1+0.25*BO1200)*K1200*'Коефіцієнти АТО'!S1200*Параметри!$K$20/1000</f>
        <v>0</v>
      </c>
      <c r="BT1200" s="29">
        <f t="shared" si="169"/>
        <v>0</v>
      </c>
      <c r="BU1200" s="40">
        <f>ROUNDUP('Дані з ДІСО'!AG1200/Параметри!$K$71,0)</f>
        <v>0</v>
      </c>
      <c r="BV1200" s="40">
        <f t="shared" si="170"/>
        <v>0</v>
      </c>
      <c r="BW1200" s="40">
        <f>IF('Дані з ДІСО'!AG1200=0,0,'Дані з ДІСО'!AJ1200/'Дані з ДІСО'!AG1200)</f>
        <v>0</v>
      </c>
      <c r="BX1200" s="29">
        <f>BV1200*(1+0.25*BW1200)*Параметри!$K$51</f>
        <v>0</v>
      </c>
      <c r="BY1200" s="29">
        <f>ROUND(IF(Параметри!$K$77="No",CC1200,CC1200*Параметри!$K$78)+AG1200,1)</f>
        <v>11326</v>
      </c>
      <c r="BZ1200" s="29">
        <f>ROUND(IF(Параметри!$K$77="No",BF1200,BF1200*Параметри!$K$78),1)</f>
        <v>0</v>
      </c>
      <c r="CA1200" s="29">
        <f>ROUND(IF(Параметри!$K$77="No",BI1200,BI1200*Параметри!$K$78),1)</f>
        <v>0</v>
      </c>
      <c r="CB1200" s="29">
        <f>ROUND(IF(Параметри!$K$77="No",BJ1200,BJ1200*Параметри!$K$78),1)</f>
        <v>0</v>
      </c>
      <c r="CC1200" s="29">
        <f t="shared" si="164"/>
        <v>12584.485610027377</v>
      </c>
    </row>
    <row r="1201" spans="1:81">
      <c r="A1201" s="9">
        <v>1200</v>
      </c>
      <c r="B1201" s="9" t="s">
        <v>3176</v>
      </c>
      <c r="C1201" s="9" t="s">
        <v>3146</v>
      </c>
      <c r="D1201" s="9" t="s">
        <v>4219</v>
      </c>
      <c r="E1201" s="9" t="s">
        <v>78</v>
      </c>
      <c r="F1201" s="9" t="s">
        <v>4239</v>
      </c>
      <c r="G1201" s="9" t="s">
        <v>2494</v>
      </c>
      <c r="H1201" s="29">
        <f>SUM('Дані з ДІСО'!J1201:L1201)</f>
        <v>4330</v>
      </c>
      <c r="I1201" s="29">
        <f>SUM('Дані з ДІСО'!G1201:I1201)</f>
        <v>170</v>
      </c>
      <c r="J1201" s="29">
        <f>SUM('Дані з ДІСО'!P1201:R1201)</f>
        <v>0</v>
      </c>
      <c r="K1201" s="29">
        <f>SUM('Дані з ДІСО'!V1201:X1201)</f>
        <v>0</v>
      </c>
      <c r="L1201" s="40">
        <f>ROUNDUP('Дані з ДІСО'!J1201/'Коефіцієнти АТО'!$R1201,0)</f>
        <v>63</v>
      </c>
      <c r="M1201" s="40">
        <f>ROUNDUP('Дані з ДІСО'!K1201/'Коефіцієнти АТО'!$R1201,0)</f>
        <v>96</v>
      </c>
      <c r="N1201" s="40">
        <f>ROUNDUP('Дані з ДІСО'!L1201/'Коефіцієнти АТО'!$R1201,0)</f>
        <v>19</v>
      </c>
      <c r="O1201" s="59">
        <f>(L1201*Параметри!$K$32+M1201*Параметри!$L$32+N1201*Параметри!$M$32)/18</f>
        <v>292.37222222222226</v>
      </c>
      <c r="P1201" s="41">
        <f>IF(H1201=0,"",'Дані з ДІСО'!Y1201/H1201)</f>
        <v>0</v>
      </c>
      <c r="Q1201" s="29">
        <f>IF(H1201=0,"",(1+0.25*P1201)*O1201*Параметри!$K$51)</f>
        <v>59883.74022738263</v>
      </c>
      <c r="R1201" s="29">
        <f>IF(H1201=0,"",Q1201*'Коефіцієнти АТО'!T1201)</f>
        <v>5988.3740227382632</v>
      </c>
      <c r="S1201" s="29">
        <f>IF(H1201=0,"",H1201*(1+0.25*P1201)*Параметри!$K$66*Параметри!$K$20/1000)</f>
        <v>0</v>
      </c>
      <c r="T1201" s="29">
        <f>IF(H1201=0,"",H1201*(1+0.25*P1201)*'Коефіцієнти АТО'!$S1201*Параметри!$K$20/1000)</f>
        <v>9477.8794053267357</v>
      </c>
      <c r="U1201" s="29">
        <f t="shared" si="165"/>
        <v>75349.99365544763</v>
      </c>
      <c r="V1201" s="29">
        <f t="shared" si="166"/>
        <v>75349.99365544763</v>
      </c>
      <c r="W1201" s="40">
        <f>ROUNDUP('Дані з ДІСО'!P1201/Параметри!$K$24,0)</f>
        <v>0</v>
      </c>
      <c r="X1201" s="40">
        <f>ROUNDUP('Дані з ДІСО'!Q1201/Параметри!$K$24,0)</f>
        <v>0</v>
      </c>
      <c r="Y1201" s="40">
        <f>ROUNDUP('Дані з ДІСО'!R1201/Параметри!$K$24,0)</f>
        <v>0</v>
      </c>
      <c r="Z1201" s="59">
        <f>(W1201*Параметри!$K$33+X1201*Параметри!$L$33+Y1201*Параметри!$M$33)/18</f>
        <v>0</v>
      </c>
      <c r="AA1201" s="41">
        <f>IF(J1201=0,0,'Дані з ДІСО'!AA1201/J1201)</f>
        <v>0</v>
      </c>
      <c r="AB1201" s="29">
        <f>(1+0.25*AA1201)*Z1201*Параметри!$K$51</f>
        <v>0</v>
      </c>
      <c r="AC1201" s="29">
        <f>AB1201*'Коефіцієнти АТО'!U1201</f>
        <v>0</v>
      </c>
      <c r="AD1201" s="29">
        <f>J1201*(1+0.25*AA1201)*Параметри!$K$66*Параметри!$K$20/1000</f>
        <v>0</v>
      </c>
      <c r="AE1201" s="29">
        <f>(1+0.25*AA1201)*J1201*'Коефіцієнти АТО'!S1201*Параметри!$K$20/1000</f>
        <v>0</v>
      </c>
      <c r="AF1201" s="29">
        <f t="shared" si="162"/>
        <v>0</v>
      </c>
      <c r="AG1201" s="29">
        <v>0</v>
      </c>
      <c r="AH1201" s="40">
        <v>20</v>
      </c>
      <c r="AI1201" s="40">
        <v>0</v>
      </c>
      <c r="AJ1201" s="40">
        <f t="shared" si="163"/>
        <v>0</v>
      </c>
      <c r="AK1201" s="29">
        <f>(AH1201+AI1201)*(1+0.25*AJ1201)*Параметри!$K$53</f>
        <v>3588.5855139200012</v>
      </c>
      <c r="AL1201" s="29">
        <f>ROUNDUP(('Дані з ДІСО'!AU1201+'Дані з ДІСО'!AW1201)/Параметри!$K$28,0)</f>
        <v>0</v>
      </c>
      <c r="AM1201" s="64">
        <f>AL1201*Параметри!$M$35/18</f>
        <v>0</v>
      </c>
      <c r="AN1201" s="29">
        <f>IF(AL1201=0,0,'Дані з ДІСО'!AW1201/SUM('Дані з ДІСО'!AU1201,'Дані з ДІСО'!AW1201))</f>
        <v>0</v>
      </c>
      <c r="AO1201" s="29">
        <f>(1+0.25*AN1201)*AM1201*Параметри!$K$51</f>
        <v>0</v>
      </c>
      <c r="AP1201" s="40">
        <f>ROUNDUP(('Дані з ДІСО'!AE1201+'Дані не з ДІСО'!E1201+'Дані не з ДІСО'!G1201)/Параметри!$K$69,0)</f>
        <v>0</v>
      </c>
      <c r="AQ1201" s="40">
        <f t="shared" si="167"/>
        <v>0</v>
      </c>
      <c r="AR1201" s="40">
        <f>IF(AP1201=0,0,('Дані з ДІСО'!AH1201+'Дані не з ДІСО'!G1201)/('Дані з ДІСО'!AE1201+'Дані не з ДІСО'!E1201+'Дані не з ДІСО'!G1201))</f>
        <v>0</v>
      </c>
      <c r="AS1201" s="29">
        <f>AQ1201*(1+0.25*AR1201)*Параметри!$K$51</f>
        <v>0</v>
      </c>
      <c r="AT1201" s="40">
        <f>ROUNDUP('Дані з ДІСО'!AF1201/Параметри!$K$70,0)</f>
        <v>0</v>
      </c>
      <c r="AU1201" s="40">
        <f t="shared" si="168"/>
        <v>0</v>
      </c>
      <c r="AV1201" s="40">
        <f>IF(AT1201=0,0,'Дані з ДІСО'!AI1201/'Дані з ДІСО'!AF1201)</f>
        <v>0</v>
      </c>
      <c r="AW1201" s="29">
        <f>AU1201*(1+0.25*AV1201)*Параметри!$K$51</f>
        <v>0</v>
      </c>
      <c r="AX1201" s="40">
        <f>ROUNDUP('Дані з ДІСО'!AR1201/Параметри!$K$29,0)</f>
        <v>0</v>
      </c>
      <c r="AY1201" s="40">
        <f>ROUNDUP('Дані з ДІСО'!AS1201/Параметри!$K$29,0)</f>
        <v>0</v>
      </c>
      <c r="AZ1201" s="40">
        <f>ROUNDUP('Дані з ДІСО'!AT1201/Параметри!$K$29,0)</f>
        <v>0</v>
      </c>
      <c r="BA1201" s="64">
        <f>(AX1201*Параметри!$K$32+AY1201*Параметри!$L$32+AZ1201*Параметри!$M$32)/18</f>
        <v>0</v>
      </c>
      <c r="BB1201" s="29">
        <f>(BA1201*Параметри!$K$51+SUM('Дані з ДІСО'!AR1201:AT1201)*Параметри!$K$48*Параметри!$K$20/1000)*Параметри!$K$74</f>
        <v>0</v>
      </c>
      <c r="BC1201" s="40">
        <f>ROUNDUP(('Дані не з ДІСО'!I1201+'Дані не з ДІСО'!K1201)/Параметри!$K$26,0)</f>
        <v>0</v>
      </c>
      <c r="BD1201" s="29">
        <f>BC1201*Параметри!$M$36/18</f>
        <v>0</v>
      </c>
      <c r="BE1201" s="40">
        <f>IF(BC1201=0,0,'Дані не з ДІСО'!K1201/('Дані не з ДІСО'!I1201+'Дані не з ДІСО'!K1201))</f>
        <v>0</v>
      </c>
      <c r="BF1201" s="29">
        <f>(1+0.25*BE1201)*BD1201*Параметри!$K$51</f>
        <v>0</v>
      </c>
      <c r="BG1201" s="40">
        <f>ROUNDUP('Дані не з ДІСО'!M1201/Параметри!$K$27,0)</f>
        <v>0</v>
      </c>
      <c r="BH1201" s="40">
        <f>BG1201*Параметри!$M$37/18</f>
        <v>0</v>
      </c>
      <c r="BI1201" s="29">
        <f>BH1201*Параметри!$K$51</f>
        <v>0</v>
      </c>
      <c r="BJ1201" s="29">
        <f>'Дані не з ДІСО'!N1201*Параметри!$K$76</f>
        <v>0</v>
      </c>
      <c r="BK1201" s="40">
        <f>ROUNDUP('Дані з ДІСО'!V1201/Параметри!$K$25,0)</f>
        <v>0</v>
      </c>
      <c r="BL1201" s="40">
        <f>ROUNDUP('Дані з ДІСО'!W1201/Параметри!$K$25,0)</f>
        <v>0</v>
      </c>
      <c r="BM1201" s="40">
        <f>ROUNDUP('Дані з ДІСО'!X1201/Параметри!$K$25,0)</f>
        <v>0</v>
      </c>
      <c r="BN1201" s="40">
        <f>(BK1201*Параметри!$K$34+BL1201*Параметри!$L$34+BM1201*Параметри!$M$34)/18</f>
        <v>0</v>
      </c>
      <c r="BO1201" s="40">
        <f>IF(K1201=0,0,'Дані з ДІСО'!AC1201/K1201)</f>
        <v>0</v>
      </c>
      <c r="BP1201" s="29">
        <f>(1+0.25*BO1201)*BN1201*Параметри!$K$51</f>
        <v>0</v>
      </c>
      <c r="BQ1201" s="29">
        <f>BP1201*'Коефіцієнти АТО'!U1201</f>
        <v>0</v>
      </c>
      <c r="BR1201" s="29">
        <f>K1201*(1+0.25*BO1201)*Параметри!$K$66*Параметри!$K$20/1000</f>
        <v>0</v>
      </c>
      <c r="BS1201" s="29">
        <f>(1+0.25*BO1201)*K1201*'Коефіцієнти АТО'!S1201*Параметри!$K$20/1000</f>
        <v>0</v>
      </c>
      <c r="BT1201" s="29">
        <f t="shared" si="169"/>
        <v>0</v>
      </c>
      <c r="BU1201" s="40">
        <f>ROUNDUP('Дані з ДІСО'!AG1201/Параметри!$K$71,0)</f>
        <v>0</v>
      </c>
      <c r="BV1201" s="40">
        <f t="shared" si="170"/>
        <v>0</v>
      </c>
      <c r="BW1201" s="40">
        <f>IF('Дані з ДІСО'!AG1201=0,0,'Дані з ДІСО'!AJ1201/'Дані з ДІСО'!AG1201)</f>
        <v>0</v>
      </c>
      <c r="BX1201" s="29">
        <f>BV1201*(1+0.25*BW1201)*Параметри!$K$51</f>
        <v>0</v>
      </c>
      <c r="BY1201" s="29">
        <f>ROUND(IF(Параметри!$K$77="No",CC1201,CC1201*Параметри!$K$78)+AG1201,1)</f>
        <v>71044.7</v>
      </c>
      <c r="BZ1201" s="29">
        <f>ROUND(IF(Параметри!$K$77="No",BF1201,BF1201*Параметри!$K$78),1)</f>
        <v>0</v>
      </c>
      <c r="CA1201" s="29">
        <f>ROUND(IF(Параметри!$K$77="No",BI1201,BI1201*Параметри!$K$78),1)</f>
        <v>0</v>
      </c>
      <c r="CB1201" s="29">
        <f>ROUND(IF(Параметри!$K$77="No",BJ1201,BJ1201*Параметри!$K$78),1)</f>
        <v>0</v>
      </c>
      <c r="CC1201" s="29">
        <f t="shared" si="164"/>
        <v>78938.579169367629</v>
      </c>
    </row>
    <row r="1202" spans="1:81">
      <c r="A1202" s="9">
        <v>1201</v>
      </c>
      <c r="B1202" s="9" t="s">
        <v>3176</v>
      </c>
      <c r="C1202" s="9" t="s">
        <v>3146</v>
      </c>
      <c r="D1202" s="9" t="s">
        <v>4219</v>
      </c>
      <c r="E1202" s="9" t="s">
        <v>78</v>
      </c>
      <c r="F1202" s="9" t="s">
        <v>4240</v>
      </c>
      <c r="G1202" s="9" t="s">
        <v>2496</v>
      </c>
      <c r="H1202" s="29">
        <f>SUM('Дані з ДІСО'!J1202:L1202)</f>
        <v>2193.5</v>
      </c>
      <c r="I1202" s="29">
        <f>SUM('Дані з ДІСО'!G1202:I1202)</f>
        <v>40</v>
      </c>
      <c r="J1202" s="29">
        <f>SUM('Дані з ДІСО'!P1202:R1202)</f>
        <v>0</v>
      </c>
      <c r="K1202" s="29">
        <f>SUM('Дані з ДІСО'!V1202:X1202)</f>
        <v>0</v>
      </c>
      <c r="L1202" s="40">
        <f>ROUNDUP('Дані з ДІСО'!J1202/'Коефіцієнти АТО'!$R1202,0)</f>
        <v>45</v>
      </c>
      <c r="M1202" s="40">
        <f>ROUNDUP('Дані з ДІСО'!K1202/'Коефіцієнти АТО'!$R1202,0)</f>
        <v>63</v>
      </c>
      <c r="N1202" s="40">
        <f>ROUNDUP('Дані з ДІСО'!L1202/'Коефіцієнти АТО'!$R1202,0)</f>
        <v>15</v>
      </c>
      <c r="O1202" s="59">
        <f>(L1202*Параметри!$K$32+M1202*Параметри!$L$32+N1202*Параметри!$M$32)/18</f>
        <v>201.53333333333336</v>
      </c>
      <c r="P1202" s="41">
        <f>IF(H1202=0,"",'Дані з ДІСО'!Y1202/H1202)</f>
        <v>0</v>
      </c>
      <c r="Q1202" s="29">
        <f>IF(H1202=0,"",(1+0.25*P1202)*O1202*Параметри!$K$51)</f>
        <v>41278.099843968535</v>
      </c>
      <c r="R1202" s="29">
        <f>IF(H1202=0,"",Q1202*'Коефіцієнти АТО'!T1202)</f>
        <v>701.7276973474651</v>
      </c>
      <c r="S1202" s="29">
        <f>IF(H1202=0,"",H1202*(1+0.25*P1202)*Параметри!$K$66*Параметри!$K$20/1000)</f>
        <v>0</v>
      </c>
      <c r="T1202" s="29">
        <f>IF(H1202=0,"",H1202*(1+0.25*P1202)*'Коефіцієнти АТО'!$S1202*Параметри!$K$20/1000)</f>
        <v>8976.3864288595287</v>
      </c>
      <c r="U1202" s="29">
        <f t="shared" si="165"/>
        <v>50956.21397017553</v>
      </c>
      <c r="V1202" s="29">
        <f t="shared" si="166"/>
        <v>50956.21397017553</v>
      </c>
      <c r="W1202" s="40">
        <f>ROUNDUP('Дані з ДІСО'!P1202/Параметри!$K$24,0)</f>
        <v>0</v>
      </c>
      <c r="X1202" s="40">
        <f>ROUNDUP('Дані з ДІСО'!Q1202/Параметри!$K$24,0)</f>
        <v>0</v>
      </c>
      <c r="Y1202" s="40">
        <f>ROUNDUP('Дані з ДІСО'!R1202/Параметри!$K$24,0)</f>
        <v>0</v>
      </c>
      <c r="Z1202" s="59">
        <f>(W1202*Параметри!$K$33+X1202*Параметри!$L$33+Y1202*Параметри!$M$33)/18</f>
        <v>0</v>
      </c>
      <c r="AA1202" s="41">
        <f>IF(J1202=0,0,'Дані з ДІСО'!AA1202/J1202)</f>
        <v>0</v>
      </c>
      <c r="AB1202" s="29">
        <f>(1+0.25*AA1202)*Z1202*Параметри!$K$51</f>
        <v>0</v>
      </c>
      <c r="AC1202" s="29">
        <f>AB1202*'Коефіцієнти АТО'!U1202</f>
        <v>0</v>
      </c>
      <c r="AD1202" s="29">
        <f>J1202*(1+0.25*AA1202)*Параметри!$K$66*Параметри!$K$20/1000</f>
        <v>0</v>
      </c>
      <c r="AE1202" s="29">
        <f>(1+0.25*AA1202)*J1202*'Коефіцієнти АТО'!S1202*Параметри!$K$20/1000</f>
        <v>0</v>
      </c>
      <c r="AF1202" s="29">
        <f t="shared" si="162"/>
        <v>0</v>
      </c>
      <c r="AG1202" s="29">
        <v>0</v>
      </c>
      <c r="AH1202" s="40">
        <v>32</v>
      </c>
      <c r="AI1202" s="40">
        <v>0</v>
      </c>
      <c r="AJ1202" s="40">
        <f t="shared" si="163"/>
        <v>0</v>
      </c>
      <c r="AK1202" s="29">
        <f>(AH1202+AI1202)*(1+0.25*AJ1202)*Параметри!$K$53</f>
        <v>5741.7368222720015</v>
      </c>
      <c r="AL1202" s="29">
        <f>ROUNDUP(('Дані з ДІСО'!AU1202+'Дані з ДІСО'!AW1202)/Параметри!$K$28,0)</f>
        <v>0</v>
      </c>
      <c r="AM1202" s="64">
        <f>AL1202*Параметри!$M$35/18</f>
        <v>0</v>
      </c>
      <c r="AN1202" s="29">
        <f>IF(AL1202=0,0,'Дані з ДІСО'!AW1202/SUM('Дані з ДІСО'!AU1202,'Дані з ДІСО'!AW1202))</f>
        <v>0</v>
      </c>
      <c r="AO1202" s="29">
        <f>(1+0.25*AN1202)*AM1202*Параметри!$K$51</f>
        <v>0</v>
      </c>
      <c r="AP1202" s="40">
        <f>ROUNDUP(('Дані з ДІСО'!AE1202+'Дані не з ДІСО'!E1202+'Дані не з ДІСО'!G1202)/Параметри!$K$69,0)</f>
        <v>0</v>
      </c>
      <c r="AQ1202" s="40">
        <f t="shared" si="167"/>
        <v>0</v>
      </c>
      <c r="AR1202" s="40">
        <f>IF(AP1202=0,0,('Дані з ДІСО'!AH1202+'Дані не з ДІСО'!G1202)/('Дані з ДІСО'!AE1202+'Дані не з ДІСО'!E1202+'Дані не з ДІСО'!G1202))</f>
        <v>0</v>
      </c>
      <c r="AS1202" s="29">
        <f>AQ1202*(1+0.25*AR1202)*Параметри!$K$51</f>
        <v>0</v>
      </c>
      <c r="AT1202" s="40">
        <f>ROUNDUP('Дані з ДІСО'!AF1202/Параметри!$K$70,0)</f>
        <v>0</v>
      </c>
      <c r="AU1202" s="40">
        <f t="shared" si="168"/>
        <v>0</v>
      </c>
      <c r="AV1202" s="40">
        <f>IF(AT1202=0,0,'Дані з ДІСО'!AI1202/'Дані з ДІСО'!AF1202)</f>
        <v>0</v>
      </c>
      <c r="AW1202" s="29">
        <f>AU1202*(1+0.25*AV1202)*Параметри!$K$51</f>
        <v>0</v>
      </c>
      <c r="AX1202" s="40">
        <f>ROUNDUP('Дані з ДІСО'!AR1202/Параметри!$K$29,0)</f>
        <v>0</v>
      </c>
      <c r="AY1202" s="40">
        <f>ROUNDUP('Дані з ДІСО'!AS1202/Параметри!$K$29,0)</f>
        <v>0</v>
      </c>
      <c r="AZ1202" s="40">
        <f>ROUNDUP('Дані з ДІСО'!AT1202/Параметри!$K$29,0)</f>
        <v>0</v>
      </c>
      <c r="BA1202" s="64">
        <f>(AX1202*Параметри!$K$32+AY1202*Параметри!$L$32+AZ1202*Параметри!$M$32)/18</f>
        <v>0</v>
      </c>
      <c r="BB1202" s="29">
        <f>(BA1202*Параметри!$K$51+SUM('Дані з ДІСО'!AR1202:AT1202)*Параметри!$K$48*Параметри!$K$20/1000)*Параметри!$K$74</f>
        <v>0</v>
      </c>
      <c r="BC1202" s="40">
        <f>ROUNDUP(('Дані не з ДІСО'!I1202+'Дані не з ДІСО'!K1202)/Параметри!$K$26,0)</f>
        <v>0</v>
      </c>
      <c r="BD1202" s="29">
        <f>BC1202*Параметри!$M$36/18</f>
        <v>0</v>
      </c>
      <c r="BE1202" s="40">
        <f>IF(BC1202=0,0,'Дані не з ДІСО'!K1202/('Дані не з ДІСО'!I1202+'Дані не з ДІСО'!K1202))</f>
        <v>0</v>
      </c>
      <c r="BF1202" s="29">
        <f>(1+0.25*BE1202)*BD1202*Параметри!$K$51</f>
        <v>0</v>
      </c>
      <c r="BG1202" s="40">
        <f>ROUNDUP('Дані не з ДІСО'!M1202/Параметри!$K$27,0)</f>
        <v>0</v>
      </c>
      <c r="BH1202" s="40">
        <f>BG1202*Параметри!$M$37/18</f>
        <v>0</v>
      </c>
      <c r="BI1202" s="29">
        <f>BH1202*Параметри!$K$51</f>
        <v>0</v>
      </c>
      <c r="BJ1202" s="29">
        <f>'Дані не з ДІСО'!N1202*Параметри!$K$76</f>
        <v>0</v>
      </c>
      <c r="BK1202" s="40">
        <f>ROUNDUP('Дані з ДІСО'!V1202/Параметри!$K$25,0)</f>
        <v>0</v>
      </c>
      <c r="BL1202" s="40">
        <f>ROUNDUP('Дані з ДІСО'!W1202/Параметри!$K$25,0)</f>
        <v>0</v>
      </c>
      <c r="BM1202" s="40">
        <f>ROUNDUP('Дані з ДІСО'!X1202/Параметри!$K$25,0)</f>
        <v>0</v>
      </c>
      <c r="BN1202" s="40">
        <f>(BK1202*Параметри!$K$34+BL1202*Параметри!$L$34+BM1202*Параметри!$M$34)/18</f>
        <v>0</v>
      </c>
      <c r="BO1202" s="40">
        <f>IF(K1202=0,0,'Дані з ДІСО'!AC1202/K1202)</f>
        <v>0</v>
      </c>
      <c r="BP1202" s="29">
        <f>(1+0.25*BO1202)*BN1202*Параметри!$K$51</f>
        <v>0</v>
      </c>
      <c r="BQ1202" s="29">
        <f>BP1202*'Коефіцієнти АТО'!U1202</f>
        <v>0</v>
      </c>
      <c r="BR1202" s="29">
        <f>K1202*(1+0.25*BO1202)*Параметри!$K$66*Параметри!$K$20/1000</f>
        <v>0</v>
      </c>
      <c r="BS1202" s="29">
        <f>(1+0.25*BO1202)*K1202*'Коефіцієнти АТО'!S1202*Параметри!$K$20/1000</f>
        <v>0</v>
      </c>
      <c r="BT1202" s="29">
        <f t="shared" si="169"/>
        <v>0</v>
      </c>
      <c r="BU1202" s="40">
        <f>ROUNDUP('Дані з ДІСО'!AG1202/Параметри!$K$71,0)</f>
        <v>0</v>
      </c>
      <c r="BV1202" s="40">
        <f t="shared" si="170"/>
        <v>0</v>
      </c>
      <c r="BW1202" s="40">
        <f>IF('Дані з ДІСО'!AG1202=0,0,'Дані з ДІСО'!AJ1202/'Дані з ДІСО'!AG1202)</f>
        <v>0</v>
      </c>
      <c r="BX1202" s="29">
        <f>BV1202*(1+0.25*BW1202)*Параметри!$K$51</f>
        <v>0</v>
      </c>
      <c r="BY1202" s="29">
        <f>ROUND(IF(Параметри!$K$77="No",CC1202,CC1202*Параметри!$K$78)+AG1202,1)</f>
        <v>51028.2</v>
      </c>
      <c r="BZ1202" s="29">
        <f>ROUND(IF(Параметри!$K$77="No",BF1202,BF1202*Параметри!$K$78),1)</f>
        <v>0</v>
      </c>
      <c r="CA1202" s="29">
        <f>ROUND(IF(Параметри!$K$77="No",BI1202,BI1202*Параметри!$K$78),1)</f>
        <v>0</v>
      </c>
      <c r="CB1202" s="29">
        <f>ROUND(IF(Параметри!$K$77="No",BJ1202,BJ1202*Параметри!$K$78),1)</f>
        <v>0</v>
      </c>
      <c r="CC1202" s="29">
        <f t="shared" si="164"/>
        <v>56697.950792447533</v>
      </c>
    </row>
    <row r="1203" spans="1:81">
      <c r="A1203" s="9">
        <v>1202</v>
      </c>
      <c r="B1203" s="9" t="s">
        <v>3148</v>
      </c>
      <c r="C1203" s="9" t="s">
        <v>3148</v>
      </c>
      <c r="D1203" s="9" t="s">
        <v>4219</v>
      </c>
      <c r="E1203" s="9" t="s">
        <v>24</v>
      </c>
      <c r="F1203" s="9" t="s">
        <v>4241</v>
      </c>
      <c r="G1203" s="9" t="s">
        <v>2498</v>
      </c>
      <c r="H1203" s="29">
        <f>SUM('Дані з ДІСО'!J1203:L1203)</f>
        <v>201</v>
      </c>
      <c r="I1203" s="29">
        <f>SUM('Дані з ДІСО'!G1203:I1203)</f>
        <v>8</v>
      </c>
      <c r="J1203" s="29">
        <f>SUM('Дані з ДІСО'!P1203:R1203)</f>
        <v>0</v>
      </c>
      <c r="K1203" s="29">
        <f>SUM('Дані з ДІСО'!V1203:X1203)</f>
        <v>0</v>
      </c>
      <c r="L1203" s="40">
        <f>ROUNDUP('Дані з ДІСО'!J1203/'Коефіцієнти АТО'!$R1203,0)</f>
        <v>7</v>
      </c>
      <c r="M1203" s="40">
        <f>ROUNDUP('Дані з ДІСО'!K1203/'Коефіцієнти АТО'!$R1203,0)</f>
        <v>10</v>
      </c>
      <c r="N1203" s="40">
        <f>ROUNDUP('Дані з ДІСО'!L1203/'Коефіцієнти АТО'!$R1203,0)</f>
        <v>2</v>
      </c>
      <c r="O1203" s="59">
        <f>(L1203*Параметри!$K$32+M1203*Параметри!$L$32+N1203*Параметри!$M$32)/18</f>
        <v>31.055555555555557</v>
      </c>
      <c r="P1203" s="41">
        <f>IF(H1203=0,"",'Дані з ДІСО'!Y1203/H1203)</f>
        <v>0</v>
      </c>
      <c r="Q1203" s="29">
        <f>IF(H1203=0,"",(1+0.25*P1203)*O1203*Параметри!$K$51)</f>
        <v>6360.8054396235557</v>
      </c>
      <c r="R1203" s="29">
        <f>IF(H1203=0,"",Q1203*'Коефіцієнти АТО'!T1203)</f>
        <v>108.13369247360045</v>
      </c>
      <c r="S1203" s="29">
        <f>IF(H1203=0,"",H1203*(1+0.25*P1203)*Параметри!$K$66*Параметри!$K$20/1000)</f>
        <v>0</v>
      </c>
      <c r="T1203" s="29">
        <f>IF(H1203=0,"",H1203*(1+0.25*P1203)*'Коефіцієнти АТО'!$S1203*Параметри!$K$20/1000)</f>
        <v>1013.8352174409652</v>
      </c>
      <c r="U1203" s="29">
        <f t="shared" si="165"/>
        <v>7482.7743495381219</v>
      </c>
      <c r="V1203" s="29">
        <f t="shared" si="166"/>
        <v>7482.7743495381219</v>
      </c>
      <c r="W1203" s="40">
        <f>ROUNDUP('Дані з ДІСО'!P1203/Параметри!$K$24,0)</f>
        <v>0</v>
      </c>
      <c r="X1203" s="40">
        <f>ROUNDUP('Дані з ДІСО'!Q1203/Параметри!$K$24,0)</f>
        <v>0</v>
      </c>
      <c r="Y1203" s="40">
        <f>ROUNDUP('Дані з ДІСО'!R1203/Параметри!$K$24,0)</f>
        <v>0</v>
      </c>
      <c r="Z1203" s="59">
        <f>(W1203*Параметри!$K$33+X1203*Параметри!$L$33+Y1203*Параметри!$M$33)/18</f>
        <v>0</v>
      </c>
      <c r="AA1203" s="41">
        <f>IF(J1203=0,0,'Дані з ДІСО'!AA1203/J1203)</f>
        <v>0</v>
      </c>
      <c r="AB1203" s="29">
        <f>(1+0.25*AA1203)*Z1203*Параметри!$K$51</f>
        <v>0</v>
      </c>
      <c r="AC1203" s="29">
        <f>AB1203*'Коефіцієнти АТО'!U1203</f>
        <v>0</v>
      </c>
      <c r="AD1203" s="29">
        <f>J1203*(1+0.25*AA1203)*Параметри!$K$66*Параметри!$K$20/1000</f>
        <v>0</v>
      </c>
      <c r="AE1203" s="29">
        <f>(1+0.25*AA1203)*J1203*'Коефіцієнти АТО'!S1203*Параметри!$K$20/1000</f>
        <v>0</v>
      </c>
      <c r="AF1203" s="29">
        <f t="shared" si="162"/>
        <v>0</v>
      </c>
      <c r="AG1203" s="29">
        <v>0</v>
      </c>
      <c r="AH1203" s="40">
        <v>3</v>
      </c>
      <c r="AI1203" s="40">
        <v>0</v>
      </c>
      <c r="AJ1203" s="40">
        <f t="shared" si="163"/>
        <v>0</v>
      </c>
      <c r="AK1203" s="29">
        <f>(AH1203+AI1203)*(1+0.25*AJ1203)*Параметри!$K$53</f>
        <v>538.28782708800009</v>
      </c>
      <c r="AL1203" s="29">
        <f>ROUNDUP(('Дані з ДІСО'!AU1203+'Дані з ДІСО'!AW1203)/Параметри!$K$28,0)</f>
        <v>0</v>
      </c>
      <c r="AM1203" s="64">
        <f>AL1203*Параметри!$M$35/18</f>
        <v>0</v>
      </c>
      <c r="AN1203" s="29">
        <f>IF(AL1203=0,0,'Дані з ДІСО'!AW1203/SUM('Дані з ДІСО'!AU1203,'Дані з ДІСО'!AW1203))</f>
        <v>0</v>
      </c>
      <c r="AO1203" s="29">
        <f>(1+0.25*AN1203)*AM1203*Параметри!$K$51</f>
        <v>0</v>
      </c>
      <c r="AP1203" s="40">
        <f>ROUNDUP(('Дані з ДІСО'!AE1203+'Дані не з ДІСО'!E1203+'Дані не з ДІСО'!G1203)/Параметри!$K$69,0)</f>
        <v>0</v>
      </c>
      <c r="AQ1203" s="40">
        <f t="shared" si="167"/>
        <v>0</v>
      </c>
      <c r="AR1203" s="40">
        <f>IF(AP1203=0,0,('Дані з ДІСО'!AH1203+'Дані не з ДІСО'!G1203)/('Дані з ДІСО'!AE1203+'Дані не з ДІСО'!E1203+'Дані не з ДІСО'!G1203))</f>
        <v>0</v>
      </c>
      <c r="AS1203" s="29">
        <f>AQ1203*(1+0.25*AR1203)*Параметри!$K$51</f>
        <v>0</v>
      </c>
      <c r="AT1203" s="40">
        <f>ROUNDUP('Дані з ДІСО'!AF1203/Параметри!$K$70,0)</f>
        <v>0</v>
      </c>
      <c r="AU1203" s="40">
        <f t="shared" si="168"/>
        <v>0</v>
      </c>
      <c r="AV1203" s="40">
        <f>IF(AT1203=0,0,'Дані з ДІСО'!AI1203/'Дані з ДІСО'!AF1203)</f>
        <v>0</v>
      </c>
      <c r="AW1203" s="29">
        <f>AU1203*(1+0.25*AV1203)*Параметри!$K$51</f>
        <v>0</v>
      </c>
      <c r="AX1203" s="40">
        <f>ROUNDUP('Дані з ДІСО'!AR1203/Параметри!$K$29,0)</f>
        <v>0</v>
      </c>
      <c r="AY1203" s="40">
        <f>ROUNDUP('Дані з ДІСО'!AS1203/Параметри!$K$29,0)</f>
        <v>0</v>
      </c>
      <c r="AZ1203" s="40">
        <f>ROUNDUP('Дані з ДІСО'!AT1203/Параметри!$K$29,0)</f>
        <v>0</v>
      </c>
      <c r="BA1203" s="64">
        <f>(AX1203*Параметри!$K$32+AY1203*Параметри!$L$32+AZ1203*Параметри!$M$32)/18</f>
        <v>0</v>
      </c>
      <c r="BB1203" s="29">
        <f>(BA1203*Параметри!$K$51+SUM('Дані з ДІСО'!AR1203:AT1203)*Параметри!$K$48*Параметри!$K$20/1000)*Параметри!$K$74</f>
        <v>0</v>
      </c>
      <c r="BC1203" s="40">
        <f>ROUNDUP(('Дані не з ДІСО'!I1203+'Дані не з ДІСО'!K1203)/Параметри!$K$26,0)</f>
        <v>0</v>
      </c>
      <c r="BD1203" s="29">
        <f>BC1203*Параметри!$M$36/18</f>
        <v>0</v>
      </c>
      <c r="BE1203" s="40">
        <f>IF(BC1203=0,0,'Дані не з ДІСО'!K1203/('Дані не з ДІСО'!I1203+'Дані не з ДІСО'!K1203))</f>
        <v>0</v>
      </c>
      <c r="BF1203" s="29">
        <f>(1+0.25*BE1203)*BD1203*Параметри!$K$51</f>
        <v>0</v>
      </c>
      <c r="BG1203" s="40">
        <f>ROUNDUP('Дані не з ДІСО'!M1203/Параметри!$K$27,0)</f>
        <v>0</v>
      </c>
      <c r="BH1203" s="40">
        <f>BG1203*Параметри!$M$37/18</f>
        <v>0</v>
      </c>
      <c r="BI1203" s="29">
        <f>BH1203*Параметри!$K$51</f>
        <v>0</v>
      </c>
      <c r="BJ1203" s="29">
        <f>'Дані не з ДІСО'!N1203*Параметри!$K$76</f>
        <v>0</v>
      </c>
      <c r="BK1203" s="40">
        <f>ROUNDUP('Дані з ДІСО'!V1203/Параметри!$K$25,0)</f>
        <v>0</v>
      </c>
      <c r="BL1203" s="40">
        <f>ROUNDUP('Дані з ДІСО'!W1203/Параметри!$K$25,0)</f>
        <v>0</v>
      </c>
      <c r="BM1203" s="40">
        <f>ROUNDUP('Дані з ДІСО'!X1203/Параметри!$K$25,0)</f>
        <v>0</v>
      </c>
      <c r="BN1203" s="40">
        <f>(BK1203*Параметри!$K$34+BL1203*Параметри!$L$34+BM1203*Параметри!$M$34)/18</f>
        <v>0</v>
      </c>
      <c r="BO1203" s="40">
        <f>IF(K1203=0,0,'Дані з ДІСО'!AC1203/K1203)</f>
        <v>0</v>
      </c>
      <c r="BP1203" s="29">
        <f>(1+0.25*BO1203)*BN1203*Параметри!$K$51</f>
        <v>0</v>
      </c>
      <c r="BQ1203" s="29">
        <f>BP1203*'Коефіцієнти АТО'!U1203</f>
        <v>0</v>
      </c>
      <c r="BR1203" s="29">
        <f>K1203*(1+0.25*BO1203)*Параметри!$K$66*Параметри!$K$20/1000</f>
        <v>0</v>
      </c>
      <c r="BS1203" s="29">
        <f>(1+0.25*BO1203)*K1203*'Коефіцієнти АТО'!S1203*Параметри!$K$20/1000</f>
        <v>0</v>
      </c>
      <c r="BT1203" s="29">
        <f t="shared" si="169"/>
        <v>0</v>
      </c>
      <c r="BU1203" s="40">
        <f>ROUNDUP('Дані з ДІСО'!AG1203/Параметри!$K$71,0)</f>
        <v>0</v>
      </c>
      <c r="BV1203" s="40">
        <f t="shared" si="170"/>
        <v>0</v>
      </c>
      <c r="BW1203" s="40">
        <f>IF('Дані з ДІСО'!AG1203=0,0,'Дані з ДІСО'!AJ1203/'Дані з ДІСО'!AG1203)</f>
        <v>0</v>
      </c>
      <c r="BX1203" s="29">
        <f>BV1203*(1+0.25*BW1203)*Параметри!$K$51</f>
        <v>0</v>
      </c>
      <c r="BY1203" s="29">
        <f>ROUND(IF(Параметри!$K$77="No",CC1203,CC1203*Параметри!$K$78)+AG1203,1)</f>
        <v>7219</v>
      </c>
      <c r="BZ1203" s="29">
        <f>ROUND(IF(Параметри!$K$77="No",BF1203,BF1203*Параметри!$K$78),1)</f>
        <v>0</v>
      </c>
      <c r="CA1203" s="29">
        <f>ROUND(IF(Параметри!$K$77="No",BI1203,BI1203*Параметри!$K$78),1)</f>
        <v>0</v>
      </c>
      <c r="CB1203" s="29">
        <f>ROUND(IF(Параметри!$K$77="No",BJ1203,BJ1203*Параметри!$K$78),1)</f>
        <v>0</v>
      </c>
      <c r="CC1203" s="29">
        <f t="shared" si="164"/>
        <v>8021.062176626122</v>
      </c>
    </row>
    <row r="1204" spans="1:81">
      <c r="A1204" s="9">
        <v>1203</v>
      </c>
      <c r="B1204" s="9" t="s">
        <v>3145</v>
      </c>
      <c r="C1204" s="9" t="s">
        <v>3146</v>
      </c>
      <c r="D1204" s="9" t="s">
        <v>4219</v>
      </c>
      <c r="E1204" s="9" t="s">
        <v>21</v>
      </c>
      <c r="F1204" s="9" t="s">
        <v>4242</v>
      </c>
      <c r="G1204" s="9" t="s">
        <v>2500</v>
      </c>
      <c r="H1204" s="29">
        <f>SUM('Дані з ДІСО'!J1204:L1204)</f>
        <v>1130</v>
      </c>
      <c r="I1204" s="29">
        <f>SUM('Дані з ДІСО'!G1204:I1204)</f>
        <v>39</v>
      </c>
      <c r="J1204" s="29">
        <f>SUM('Дані з ДІСО'!P1204:R1204)</f>
        <v>0</v>
      </c>
      <c r="K1204" s="29">
        <f>SUM('Дані з ДІСО'!V1204:X1204)</f>
        <v>0</v>
      </c>
      <c r="L1204" s="40">
        <f>ROUNDUP('Дані з ДІСО'!J1204/'Коефіцієнти АТО'!$R1204,0)</f>
        <v>23</v>
      </c>
      <c r="M1204" s="40">
        <f>ROUNDUP('Дані з ДІСО'!K1204/'Коефіцієнти АТО'!$R1204,0)</f>
        <v>32</v>
      </c>
      <c r="N1204" s="40">
        <f>ROUNDUP('Дані з ДІСО'!L1204/'Коефіцієнти АТО'!$R1204,0)</f>
        <v>9</v>
      </c>
      <c r="O1204" s="59">
        <f>(L1204*Параметри!$K$32+M1204*Параметри!$L$32+N1204*Параметри!$M$32)/18</f>
        <v>105.27222222222223</v>
      </c>
      <c r="P1204" s="41">
        <f>IF(H1204=0,"",'Дані з ДІСО'!Y1204/H1204)</f>
        <v>0</v>
      </c>
      <c r="Q1204" s="29">
        <f>IF(H1204=0,"",(1+0.25*P1204)*O1204*Параметри!$K$51)</f>
        <v>21561.878761257023</v>
      </c>
      <c r="R1204" s="29">
        <f>IF(H1204=0,"",Q1204*'Коефіцієнти АТО'!T1204)</f>
        <v>366.55193894136943</v>
      </c>
      <c r="S1204" s="29">
        <f>IF(H1204=0,"",H1204*(1+0.25*P1204)*Параметри!$K$66*Параметри!$K$20/1000)</f>
        <v>0</v>
      </c>
      <c r="T1204" s="29">
        <f>IF(H1204=0,"",H1204*(1+0.25*P1204)*'Коефіцієнти АТО'!$S1204*Параметри!$K$20/1000)</f>
        <v>3548.851521484426</v>
      </c>
      <c r="U1204" s="29">
        <f t="shared" si="165"/>
        <v>25477.282221682821</v>
      </c>
      <c r="V1204" s="29">
        <f t="shared" si="166"/>
        <v>25477.282221682821</v>
      </c>
      <c r="W1204" s="40">
        <f>ROUNDUP('Дані з ДІСО'!P1204/Параметри!$K$24,0)</f>
        <v>0</v>
      </c>
      <c r="X1204" s="40">
        <f>ROUNDUP('Дані з ДІСО'!Q1204/Параметри!$K$24,0)</f>
        <v>0</v>
      </c>
      <c r="Y1204" s="40">
        <f>ROUNDUP('Дані з ДІСО'!R1204/Параметри!$K$24,0)</f>
        <v>0</v>
      </c>
      <c r="Z1204" s="59">
        <f>(W1204*Параметри!$K$33+X1204*Параметри!$L$33+Y1204*Параметри!$M$33)/18</f>
        <v>0</v>
      </c>
      <c r="AA1204" s="41">
        <f>IF(J1204=0,0,'Дані з ДІСО'!AA1204/J1204)</f>
        <v>0</v>
      </c>
      <c r="AB1204" s="29">
        <f>(1+0.25*AA1204)*Z1204*Параметри!$K$51</f>
        <v>0</v>
      </c>
      <c r="AC1204" s="29">
        <f>AB1204*'Коефіцієнти АТО'!U1204</f>
        <v>0</v>
      </c>
      <c r="AD1204" s="29">
        <f>J1204*(1+0.25*AA1204)*Параметри!$K$66*Параметри!$K$20/1000</f>
        <v>0</v>
      </c>
      <c r="AE1204" s="29">
        <f>(1+0.25*AA1204)*J1204*'Коефіцієнти АТО'!S1204*Параметри!$K$20/1000</f>
        <v>0</v>
      </c>
      <c r="AF1204" s="29">
        <f t="shared" si="162"/>
        <v>0</v>
      </c>
      <c r="AG1204" s="29">
        <v>0</v>
      </c>
      <c r="AH1204" s="40">
        <v>0</v>
      </c>
      <c r="AI1204" s="40">
        <v>0</v>
      </c>
      <c r="AJ1204" s="40">
        <f t="shared" si="163"/>
        <v>0</v>
      </c>
      <c r="AK1204" s="29">
        <f>(AH1204+AI1204)*(1+0.25*AJ1204)*Параметри!$K$53</f>
        <v>0</v>
      </c>
      <c r="AL1204" s="29">
        <f>ROUNDUP(('Дані з ДІСО'!AU1204+'Дані з ДІСО'!AW1204)/Параметри!$K$28,0)</f>
        <v>0</v>
      </c>
      <c r="AM1204" s="64">
        <f>AL1204*Параметри!$M$35/18</f>
        <v>0</v>
      </c>
      <c r="AN1204" s="29">
        <f>IF(AL1204=0,0,'Дані з ДІСО'!AW1204/SUM('Дані з ДІСО'!AU1204,'Дані з ДІСО'!AW1204))</f>
        <v>0</v>
      </c>
      <c r="AO1204" s="29">
        <f>(1+0.25*AN1204)*AM1204*Параметри!$K$51</f>
        <v>0</v>
      </c>
      <c r="AP1204" s="40">
        <f>ROUNDUP(('Дані з ДІСО'!AE1204+'Дані не з ДІСО'!E1204+'Дані не з ДІСО'!G1204)/Параметри!$K$69,0)</f>
        <v>0</v>
      </c>
      <c r="AQ1204" s="40">
        <f t="shared" si="167"/>
        <v>0</v>
      </c>
      <c r="AR1204" s="40">
        <f>IF(AP1204=0,0,('Дані з ДІСО'!AH1204+'Дані не з ДІСО'!G1204)/('Дані з ДІСО'!AE1204+'Дані не з ДІСО'!E1204+'Дані не з ДІСО'!G1204))</f>
        <v>0</v>
      </c>
      <c r="AS1204" s="29">
        <f>AQ1204*(1+0.25*AR1204)*Параметри!$K$51</f>
        <v>0</v>
      </c>
      <c r="AT1204" s="40">
        <f>ROUNDUP('Дані з ДІСО'!AF1204/Параметри!$K$70,0)</f>
        <v>0</v>
      </c>
      <c r="AU1204" s="40">
        <f t="shared" si="168"/>
        <v>0</v>
      </c>
      <c r="AV1204" s="40">
        <f>IF(AT1204=0,0,'Дані з ДІСО'!AI1204/'Дані з ДІСО'!AF1204)</f>
        <v>0</v>
      </c>
      <c r="AW1204" s="29">
        <f>AU1204*(1+0.25*AV1204)*Параметри!$K$51</f>
        <v>0</v>
      </c>
      <c r="AX1204" s="40">
        <f>ROUNDUP('Дані з ДІСО'!AR1204/Параметри!$K$29,0)</f>
        <v>0</v>
      </c>
      <c r="AY1204" s="40">
        <f>ROUNDUP('Дані з ДІСО'!AS1204/Параметри!$K$29,0)</f>
        <v>0</v>
      </c>
      <c r="AZ1204" s="40">
        <f>ROUNDUP('Дані з ДІСО'!AT1204/Параметри!$K$29,0)</f>
        <v>0</v>
      </c>
      <c r="BA1204" s="64">
        <f>(AX1204*Параметри!$K$32+AY1204*Параметри!$L$32+AZ1204*Параметри!$M$32)/18</f>
        <v>0</v>
      </c>
      <c r="BB1204" s="29">
        <f>(BA1204*Параметри!$K$51+SUM('Дані з ДІСО'!AR1204:AT1204)*Параметри!$K$48*Параметри!$K$20/1000)*Параметри!$K$74</f>
        <v>0</v>
      </c>
      <c r="BC1204" s="40">
        <f>ROUNDUP(('Дані не з ДІСО'!I1204+'Дані не з ДІСО'!K1204)/Параметри!$K$26,0)</f>
        <v>0</v>
      </c>
      <c r="BD1204" s="29">
        <f>BC1204*Параметри!$M$36/18</f>
        <v>0</v>
      </c>
      <c r="BE1204" s="40">
        <f>IF(BC1204=0,0,'Дані не з ДІСО'!K1204/('Дані не з ДІСО'!I1204+'Дані не з ДІСО'!K1204))</f>
        <v>0</v>
      </c>
      <c r="BF1204" s="29">
        <f>(1+0.25*BE1204)*BD1204*Параметри!$K$51</f>
        <v>0</v>
      </c>
      <c r="BG1204" s="40">
        <f>ROUNDUP('Дані не з ДІСО'!M1204/Параметри!$K$27,0)</f>
        <v>0</v>
      </c>
      <c r="BH1204" s="40">
        <f>BG1204*Параметри!$M$37/18</f>
        <v>0</v>
      </c>
      <c r="BI1204" s="29">
        <f>BH1204*Параметри!$K$51</f>
        <v>0</v>
      </c>
      <c r="BJ1204" s="29">
        <f>'Дані не з ДІСО'!N1204*Параметри!$K$76</f>
        <v>0</v>
      </c>
      <c r="BK1204" s="40">
        <f>ROUNDUP('Дані з ДІСО'!V1204/Параметри!$K$25,0)</f>
        <v>0</v>
      </c>
      <c r="BL1204" s="40">
        <f>ROUNDUP('Дані з ДІСО'!W1204/Параметри!$K$25,0)</f>
        <v>0</v>
      </c>
      <c r="BM1204" s="40">
        <f>ROUNDUP('Дані з ДІСО'!X1204/Параметри!$K$25,0)</f>
        <v>0</v>
      </c>
      <c r="BN1204" s="40">
        <f>(BK1204*Параметри!$K$34+BL1204*Параметри!$L$34+BM1204*Параметри!$M$34)/18</f>
        <v>0</v>
      </c>
      <c r="BO1204" s="40">
        <f>IF(K1204=0,0,'Дані з ДІСО'!AC1204/K1204)</f>
        <v>0</v>
      </c>
      <c r="BP1204" s="29">
        <f>(1+0.25*BO1204)*BN1204*Параметри!$K$51</f>
        <v>0</v>
      </c>
      <c r="BQ1204" s="29">
        <f>BP1204*'Коефіцієнти АТО'!U1204</f>
        <v>0</v>
      </c>
      <c r="BR1204" s="29">
        <f>K1204*(1+0.25*BO1204)*Параметри!$K$66*Параметри!$K$20/1000</f>
        <v>0</v>
      </c>
      <c r="BS1204" s="29">
        <f>(1+0.25*BO1204)*K1204*'Коефіцієнти АТО'!S1204*Параметри!$K$20/1000</f>
        <v>0</v>
      </c>
      <c r="BT1204" s="29">
        <f t="shared" si="169"/>
        <v>0</v>
      </c>
      <c r="BU1204" s="40">
        <f>ROUNDUP('Дані з ДІСО'!AG1204/Параметри!$K$71,0)</f>
        <v>0</v>
      </c>
      <c r="BV1204" s="40">
        <f t="shared" si="170"/>
        <v>0</v>
      </c>
      <c r="BW1204" s="40">
        <f>IF('Дані з ДІСО'!AG1204=0,0,'Дані з ДІСО'!AJ1204/'Дані з ДІСО'!AG1204)</f>
        <v>0</v>
      </c>
      <c r="BX1204" s="29">
        <f>BV1204*(1+0.25*BW1204)*Параметри!$K$51</f>
        <v>0</v>
      </c>
      <c r="BY1204" s="29">
        <f>ROUND(IF(Параметри!$K$77="No",CC1204,CC1204*Параметри!$K$78)+AG1204,1)</f>
        <v>22929.599999999999</v>
      </c>
      <c r="BZ1204" s="29">
        <f>ROUND(IF(Параметри!$K$77="No",BF1204,BF1204*Параметри!$K$78),1)</f>
        <v>0</v>
      </c>
      <c r="CA1204" s="29">
        <f>ROUND(IF(Параметри!$K$77="No",BI1204,BI1204*Параметри!$K$78),1)</f>
        <v>0</v>
      </c>
      <c r="CB1204" s="29">
        <f>ROUND(IF(Параметри!$K$77="No",BJ1204,BJ1204*Параметри!$K$78),1)</f>
        <v>0</v>
      </c>
      <c r="CC1204" s="29">
        <f t="shared" si="164"/>
        <v>25477.282221682821</v>
      </c>
    </row>
    <row r="1205" spans="1:81">
      <c r="A1205" s="9">
        <v>1204</v>
      </c>
      <c r="B1205" s="9" t="s">
        <v>3151</v>
      </c>
      <c r="C1205" s="9" t="s">
        <v>3151</v>
      </c>
      <c r="D1205" s="9" t="s">
        <v>4219</v>
      </c>
      <c r="E1205" s="9" t="s">
        <v>29</v>
      </c>
      <c r="F1205" s="9" t="s">
        <v>4243</v>
      </c>
      <c r="G1205" s="9" t="s">
        <v>2502</v>
      </c>
      <c r="H1205" s="29">
        <f>SUM('Дані з ДІСО'!J1205:L1205)</f>
        <v>0</v>
      </c>
      <c r="I1205" s="29">
        <f>SUM('Дані з ДІСО'!G1205:I1205)</f>
        <v>0</v>
      </c>
      <c r="J1205" s="29">
        <f>SUM('Дані з ДІСО'!P1205:R1205)</f>
        <v>0</v>
      </c>
      <c r="K1205" s="29">
        <f>SUM('Дані з ДІСО'!V1205:X1205)</f>
        <v>0</v>
      </c>
      <c r="L1205" s="40">
        <f>ROUNDUP('Дані з ДІСО'!J1205/'Коефіцієнти АТО'!$R1205,0)</f>
        <v>0</v>
      </c>
      <c r="M1205" s="40">
        <f>ROUNDUP('Дані з ДІСО'!K1205/'Коефіцієнти АТО'!$R1205,0)</f>
        <v>0</v>
      </c>
      <c r="N1205" s="40">
        <f>ROUNDUP('Дані з ДІСО'!L1205/'Коефіцієнти АТО'!$R1205,0)</f>
        <v>0</v>
      </c>
      <c r="O1205" s="59">
        <f>(L1205*Параметри!$K$32+M1205*Параметри!$L$32+N1205*Параметри!$M$32)/18</f>
        <v>0</v>
      </c>
      <c r="P1205" s="41" t="str">
        <f>IF(H1205=0,"",'Дані з ДІСО'!Y1205/H1205)</f>
        <v/>
      </c>
      <c r="Q1205" s="29" t="str">
        <f>IF(H1205=0,"",(1+0.25*P1205)*O1205*Параметри!$K$51)</f>
        <v/>
      </c>
      <c r="R1205" s="29" t="str">
        <f>IF(H1205=0,"",Q1205*'Коефіцієнти АТО'!T1205)</f>
        <v/>
      </c>
      <c r="S1205" s="29" t="str">
        <f>IF(H1205=0,"",H1205*(1+0.25*P1205)*Параметри!$K$66*Параметри!$K$20/1000)</f>
        <v/>
      </c>
      <c r="T1205" s="29" t="str">
        <f>IF(H1205=0,"",H1205*(1+0.25*P1205)*'Коефіцієнти АТО'!$S1205*Параметри!$K$20/1000)</f>
        <v/>
      </c>
      <c r="U1205" s="29">
        <f t="shared" si="165"/>
        <v>0</v>
      </c>
      <c r="V1205" s="29">
        <f t="shared" si="166"/>
        <v>0</v>
      </c>
      <c r="W1205" s="40">
        <f>ROUNDUP('Дані з ДІСО'!P1205/Параметри!$K$24,0)</f>
        <v>0</v>
      </c>
      <c r="X1205" s="40">
        <f>ROUNDUP('Дані з ДІСО'!Q1205/Параметри!$K$24,0)</f>
        <v>0</v>
      </c>
      <c r="Y1205" s="40">
        <f>ROUNDUP('Дані з ДІСО'!R1205/Параметри!$K$24,0)</f>
        <v>0</v>
      </c>
      <c r="Z1205" s="59">
        <f>(W1205*Параметри!$K$33+X1205*Параметри!$L$33+Y1205*Параметри!$M$33)/18</f>
        <v>0</v>
      </c>
      <c r="AA1205" s="41">
        <f>IF(J1205=0,0,'Дані з ДІСО'!AA1205/J1205)</f>
        <v>0</v>
      </c>
      <c r="AB1205" s="29">
        <f>(1+0.25*AA1205)*Z1205*Параметри!$K$51</f>
        <v>0</v>
      </c>
      <c r="AC1205" s="29">
        <f>AB1205*'Коефіцієнти АТО'!U1205</f>
        <v>0</v>
      </c>
      <c r="AD1205" s="29">
        <f>J1205*(1+0.25*AA1205)*Параметри!$K$66*Параметри!$K$20/1000</f>
        <v>0</v>
      </c>
      <c r="AE1205" s="29">
        <f>(1+0.25*AA1205)*J1205*'Коефіцієнти АТО'!S1205*Параметри!$K$20/1000</f>
        <v>0</v>
      </c>
      <c r="AF1205" s="29">
        <f t="shared" si="162"/>
        <v>0</v>
      </c>
      <c r="AG1205" s="29">
        <v>0</v>
      </c>
      <c r="AH1205" s="40">
        <v>0</v>
      </c>
      <c r="AI1205" s="40">
        <v>0</v>
      </c>
      <c r="AJ1205" s="40">
        <f t="shared" si="163"/>
        <v>0</v>
      </c>
      <c r="AK1205" s="29">
        <f>(AH1205+AI1205)*(1+0.25*AJ1205)*Параметри!$K$53</f>
        <v>0</v>
      </c>
      <c r="AL1205" s="29">
        <f>ROUNDUP(('Дані з ДІСО'!AU1205+'Дані з ДІСО'!AW1205)/Параметри!$K$28,0)</f>
        <v>0</v>
      </c>
      <c r="AM1205" s="64">
        <f>AL1205*Параметри!$M$35/18</f>
        <v>0</v>
      </c>
      <c r="AN1205" s="29">
        <f>IF(AL1205=0,0,'Дані з ДІСО'!AW1205/SUM('Дані з ДІСО'!AU1205,'Дані з ДІСО'!AW1205))</f>
        <v>0</v>
      </c>
      <c r="AO1205" s="29">
        <f>(1+0.25*AN1205)*AM1205*Параметри!$K$51</f>
        <v>0</v>
      </c>
      <c r="AP1205" s="40">
        <f>ROUNDUP(('Дані з ДІСО'!AE1205+'Дані не з ДІСО'!E1205+'Дані не з ДІСО'!G1205)/Параметри!$K$69,0)</f>
        <v>0</v>
      </c>
      <c r="AQ1205" s="40">
        <f t="shared" si="167"/>
        <v>0</v>
      </c>
      <c r="AR1205" s="40">
        <f>IF(AP1205=0,0,('Дані з ДІСО'!AH1205+'Дані не з ДІСО'!G1205)/('Дані з ДІСО'!AE1205+'Дані не з ДІСО'!E1205+'Дані не з ДІСО'!G1205))</f>
        <v>0</v>
      </c>
      <c r="AS1205" s="29">
        <f>AQ1205*(1+0.25*AR1205)*Параметри!$K$51</f>
        <v>0</v>
      </c>
      <c r="AT1205" s="40">
        <f>ROUNDUP('Дані з ДІСО'!AF1205/Параметри!$K$70,0)</f>
        <v>0</v>
      </c>
      <c r="AU1205" s="40">
        <f t="shared" si="168"/>
        <v>0</v>
      </c>
      <c r="AV1205" s="40">
        <f>IF(AT1205=0,0,'Дані з ДІСО'!AI1205/'Дані з ДІСО'!AF1205)</f>
        <v>0</v>
      </c>
      <c r="AW1205" s="29">
        <f>AU1205*(1+0.25*AV1205)*Параметри!$K$51</f>
        <v>0</v>
      </c>
      <c r="AX1205" s="40">
        <f>ROUNDUP('Дані з ДІСО'!AR1205/Параметри!$K$29,0)</f>
        <v>0</v>
      </c>
      <c r="AY1205" s="40">
        <f>ROUNDUP('Дані з ДІСО'!AS1205/Параметри!$K$29,0)</f>
        <v>0</v>
      </c>
      <c r="AZ1205" s="40">
        <f>ROUNDUP('Дані з ДІСО'!AT1205/Параметри!$K$29,0)</f>
        <v>0</v>
      </c>
      <c r="BA1205" s="64">
        <f>(AX1205*Параметри!$K$32+AY1205*Параметри!$L$32+AZ1205*Параметри!$M$32)/18</f>
        <v>0</v>
      </c>
      <c r="BB1205" s="29">
        <f>(BA1205*Параметри!$K$51+SUM('Дані з ДІСО'!AR1205:AT1205)*Параметри!$K$48*Параметри!$K$20/1000)*Параметри!$K$74</f>
        <v>0</v>
      </c>
      <c r="BC1205" s="40">
        <f>ROUNDUP(('Дані не з ДІСО'!I1205+'Дані не з ДІСО'!K1205)/Параметри!$K$26,0)</f>
        <v>0</v>
      </c>
      <c r="BD1205" s="29">
        <f>BC1205*Параметри!$M$36/18</f>
        <v>0</v>
      </c>
      <c r="BE1205" s="40">
        <f>IF(BC1205=0,0,'Дані не з ДІСО'!K1205/('Дані не з ДІСО'!I1205+'Дані не з ДІСО'!K1205))</f>
        <v>0</v>
      </c>
      <c r="BF1205" s="29">
        <f>(1+0.25*BE1205)*BD1205*Параметри!$K$51</f>
        <v>0</v>
      </c>
      <c r="BG1205" s="40">
        <f>ROUNDUP('Дані не з ДІСО'!M1205/Параметри!$K$27,0)</f>
        <v>0</v>
      </c>
      <c r="BH1205" s="40">
        <f>BG1205*Параметри!$M$37/18</f>
        <v>0</v>
      </c>
      <c r="BI1205" s="29">
        <f>BH1205*Параметри!$K$51</f>
        <v>0</v>
      </c>
      <c r="BJ1205" s="29">
        <f>'Дані не з ДІСО'!N1205*Параметри!$K$76</f>
        <v>0</v>
      </c>
      <c r="BK1205" s="40">
        <f>ROUNDUP('Дані з ДІСО'!V1205/Параметри!$K$25,0)</f>
        <v>0</v>
      </c>
      <c r="BL1205" s="40">
        <f>ROUNDUP('Дані з ДІСО'!W1205/Параметри!$K$25,0)</f>
        <v>0</v>
      </c>
      <c r="BM1205" s="40">
        <f>ROUNDUP('Дані з ДІСО'!X1205/Параметри!$K$25,0)</f>
        <v>0</v>
      </c>
      <c r="BN1205" s="40">
        <f>(BK1205*Параметри!$K$34+BL1205*Параметри!$L$34+BM1205*Параметри!$M$34)/18</f>
        <v>0</v>
      </c>
      <c r="BO1205" s="40">
        <f>IF(K1205=0,0,'Дані з ДІСО'!AC1205/K1205)</f>
        <v>0</v>
      </c>
      <c r="BP1205" s="29">
        <f>(1+0.25*BO1205)*BN1205*Параметри!$K$51</f>
        <v>0</v>
      </c>
      <c r="BQ1205" s="29">
        <f>BP1205*'Коефіцієнти АТО'!U1205</f>
        <v>0</v>
      </c>
      <c r="BR1205" s="29">
        <f>K1205*(1+0.25*BO1205)*Параметри!$K$66*Параметри!$K$20/1000</f>
        <v>0</v>
      </c>
      <c r="BS1205" s="29">
        <f>(1+0.25*BO1205)*K1205*'Коефіцієнти АТО'!S1205*Параметри!$K$20/1000</f>
        <v>0</v>
      </c>
      <c r="BT1205" s="29">
        <f t="shared" si="169"/>
        <v>0</v>
      </c>
      <c r="BU1205" s="40">
        <f>ROUNDUP('Дані з ДІСО'!AG1205/Параметри!$K$71,0)</f>
        <v>0</v>
      </c>
      <c r="BV1205" s="40">
        <f t="shared" si="170"/>
        <v>0</v>
      </c>
      <c r="BW1205" s="40">
        <f>IF('Дані з ДІСО'!AG1205=0,0,'Дані з ДІСО'!AJ1205/'Дані з ДІСО'!AG1205)</f>
        <v>0</v>
      </c>
      <c r="BX1205" s="29">
        <f>BV1205*(1+0.25*BW1205)*Параметри!$K$51</f>
        <v>0</v>
      </c>
      <c r="BY1205" s="29">
        <f>ROUND(IF(Параметри!$K$77="No",CC1205,CC1205*Параметри!$K$78)+AG1205,1)</f>
        <v>0</v>
      </c>
      <c r="BZ1205" s="29">
        <f>ROUND(IF(Параметри!$K$77="No",BF1205,BF1205*Параметри!$K$78),1)</f>
        <v>0</v>
      </c>
      <c r="CA1205" s="29">
        <f>ROUND(IF(Параметри!$K$77="No",BI1205,BI1205*Параметри!$K$78),1)</f>
        <v>0</v>
      </c>
      <c r="CB1205" s="29">
        <f>ROUND(IF(Параметри!$K$77="No",BJ1205,BJ1205*Параметри!$K$78),1)</f>
        <v>0</v>
      </c>
      <c r="CC1205" s="29">
        <f t="shared" si="164"/>
        <v>0</v>
      </c>
    </row>
    <row r="1206" spans="1:81">
      <c r="A1206" s="9">
        <v>1205</v>
      </c>
      <c r="B1206" s="9" t="s">
        <v>3151</v>
      </c>
      <c r="C1206" s="9" t="s">
        <v>3151</v>
      </c>
      <c r="D1206" s="9" t="s">
        <v>4219</v>
      </c>
      <c r="E1206" s="9" t="s">
        <v>29</v>
      </c>
      <c r="F1206" s="9" t="s">
        <v>4244</v>
      </c>
      <c r="G1206" s="9" t="s">
        <v>2504</v>
      </c>
      <c r="H1206" s="29">
        <f>SUM('Дані з ДІСО'!J1206:L1206)</f>
        <v>2199.5</v>
      </c>
      <c r="I1206" s="29">
        <f>SUM('Дані з ДІСО'!G1206:I1206)</f>
        <v>127</v>
      </c>
      <c r="J1206" s="29">
        <f>SUM('Дані з ДІСО'!P1206:R1206)</f>
        <v>0</v>
      </c>
      <c r="K1206" s="29">
        <f>SUM('Дані з ДІСО'!V1206:X1206)</f>
        <v>0</v>
      </c>
      <c r="L1206" s="40">
        <f>ROUNDUP('Дані з ДІСО'!J1206/'Коефіцієнти АТО'!$R1206,0)</f>
        <v>48</v>
      </c>
      <c r="M1206" s="40">
        <f>ROUNDUP('Дані з ДІСО'!K1206/'Коефіцієнти АТО'!$R1206,0)</f>
        <v>76</v>
      </c>
      <c r="N1206" s="40">
        <f>ROUNDUP('Дані з ДІСО'!L1206/'Коефіцієнти АТО'!$R1206,0)</f>
        <v>24</v>
      </c>
      <c r="O1206" s="59">
        <f>(L1206*Параметри!$K$32+M1206*Параметри!$L$32+N1206*Параметри!$M$32)/18</f>
        <v>246.73333333333338</v>
      </c>
      <c r="P1206" s="41">
        <f>IF(H1206=0,"",'Дані з ДІСО'!Y1206/H1206)</f>
        <v>0</v>
      </c>
      <c r="Q1206" s="29">
        <f>IF(H1206=0,"",(1+0.25*P1206)*O1206*Параметри!$K$51)</f>
        <v>50535.973378275739</v>
      </c>
      <c r="R1206" s="29">
        <f>IF(H1206=0,"",Q1206*'Коефіцієнти АТО'!T1206)</f>
        <v>859.11154743068766</v>
      </c>
      <c r="S1206" s="29">
        <f>IF(H1206=0,"",H1206*(1+0.25*P1206)*Параметри!$K$66*Параметри!$K$20/1000)</f>
        <v>0</v>
      </c>
      <c r="T1206" s="29">
        <f>IF(H1206=0,"",H1206*(1+0.25*P1206)*'Коефіцієнти АТО'!$S1206*Параметри!$K$20/1000)</f>
        <v>9000.9400274796135</v>
      </c>
      <c r="U1206" s="29">
        <f t="shared" si="165"/>
        <v>60396.024953186039</v>
      </c>
      <c r="V1206" s="29">
        <f t="shared" si="166"/>
        <v>60396.024953186039</v>
      </c>
      <c r="W1206" s="40">
        <f>ROUNDUP('Дані з ДІСО'!P1206/Параметри!$K$24,0)</f>
        <v>0</v>
      </c>
      <c r="X1206" s="40">
        <f>ROUNDUP('Дані з ДІСО'!Q1206/Параметри!$K$24,0)</f>
        <v>0</v>
      </c>
      <c r="Y1206" s="40">
        <f>ROUNDUP('Дані з ДІСО'!R1206/Параметри!$K$24,0)</f>
        <v>0</v>
      </c>
      <c r="Z1206" s="59">
        <f>(W1206*Параметри!$K$33+X1206*Параметри!$L$33+Y1206*Параметри!$M$33)/18</f>
        <v>0</v>
      </c>
      <c r="AA1206" s="41">
        <f>IF(J1206=0,0,'Дані з ДІСО'!AA1206/J1206)</f>
        <v>0</v>
      </c>
      <c r="AB1206" s="29">
        <f>(1+0.25*AA1206)*Z1206*Параметри!$K$51</f>
        <v>0</v>
      </c>
      <c r="AC1206" s="29">
        <f>AB1206*'Коефіцієнти АТО'!U1206</f>
        <v>0</v>
      </c>
      <c r="AD1206" s="29">
        <f>J1206*(1+0.25*AA1206)*Параметри!$K$66*Параметри!$K$20/1000</f>
        <v>0</v>
      </c>
      <c r="AE1206" s="29">
        <f>(1+0.25*AA1206)*J1206*'Коефіцієнти АТО'!S1206*Параметри!$K$20/1000</f>
        <v>0</v>
      </c>
      <c r="AF1206" s="29">
        <f t="shared" si="162"/>
        <v>0</v>
      </c>
      <c r="AG1206" s="29">
        <v>0</v>
      </c>
      <c r="AH1206" s="40">
        <v>23</v>
      </c>
      <c r="AI1206" s="40">
        <v>0</v>
      </c>
      <c r="AJ1206" s="40">
        <f t="shared" si="163"/>
        <v>0</v>
      </c>
      <c r="AK1206" s="29">
        <f>(AH1206+AI1206)*(1+0.25*AJ1206)*Параметри!$K$53</f>
        <v>4126.8733410080013</v>
      </c>
      <c r="AL1206" s="29">
        <f>ROUNDUP(('Дані з ДІСО'!AU1206+'Дані з ДІСО'!AW1206)/Параметри!$K$28,0)</f>
        <v>0</v>
      </c>
      <c r="AM1206" s="64">
        <f>AL1206*Параметри!$M$35/18</f>
        <v>0</v>
      </c>
      <c r="AN1206" s="29">
        <f>IF(AL1206=0,0,'Дані з ДІСО'!AW1206/SUM('Дані з ДІСО'!AU1206,'Дані з ДІСО'!AW1206))</f>
        <v>0</v>
      </c>
      <c r="AO1206" s="29">
        <f>(1+0.25*AN1206)*AM1206*Параметри!$K$51</f>
        <v>0</v>
      </c>
      <c r="AP1206" s="40">
        <f>ROUNDUP(('Дані з ДІСО'!AE1206+'Дані не з ДІСО'!E1206+'Дані не з ДІСО'!G1206)/Параметри!$K$69,0)</f>
        <v>0</v>
      </c>
      <c r="AQ1206" s="40">
        <f t="shared" si="167"/>
        <v>0</v>
      </c>
      <c r="AR1206" s="40">
        <f>IF(AP1206=0,0,('Дані з ДІСО'!AH1206+'Дані не з ДІСО'!G1206)/('Дані з ДІСО'!AE1206+'Дані не з ДІСО'!E1206+'Дані не з ДІСО'!G1206))</f>
        <v>0</v>
      </c>
      <c r="AS1206" s="29">
        <f>AQ1206*(1+0.25*AR1206)*Параметри!$K$51</f>
        <v>0</v>
      </c>
      <c r="AT1206" s="40">
        <f>ROUNDUP('Дані з ДІСО'!AF1206/Параметри!$K$70,0)</f>
        <v>0</v>
      </c>
      <c r="AU1206" s="40">
        <f t="shared" si="168"/>
        <v>0</v>
      </c>
      <c r="AV1206" s="40">
        <f>IF(AT1206=0,0,'Дані з ДІСО'!AI1206/'Дані з ДІСО'!AF1206)</f>
        <v>0</v>
      </c>
      <c r="AW1206" s="29">
        <f>AU1206*(1+0.25*AV1206)*Параметри!$K$51</f>
        <v>0</v>
      </c>
      <c r="AX1206" s="40">
        <f>ROUNDUP('Дані з ДІСО'!AR1206/Параметри!$K$29,0)</f>
        <v>0</v>
      </c>
      <c r="AY1206" s="40">
        <f>ROUNDUP('Дані з ДІСО'!AS1206/Параметри!$K$29,0)</f>
        <v>0</v>
      </c>
      <c r="AZ1206" s="40">
        <f>ROUNDUP('Дані з ДІСО'!AT1206/Параметри!$K$29,0)</f>
        <v>0</v>
      </c>
      <c r="BA1206" s="64">
        <f>(AX1206*Параметри!$K$32+AY1206*Параметри!$L$32+AZ1206*Параметри!$M$32)/18</f>
        <v>0</v>
      </c>
      <c r="BB1206" s="29">
        <f>(BA1206*Параметри!$K$51+SUM('Дані з ДІСО'!AR1206:AT1206)*Параметри!$K$48*Параметри!$K$20/1000)*Параметри!$K$74</f>
        <v>0</v>
      </c>
      <c r="BC1206" s="40">
        <f>ROUNDUP(('Дані не з ДІСО'!I1206+'Дані не з ДІСО'!K1206)/Параметри!$K$26,0)</f>
        <v>0</v>
      </c>
      <c r="BD1206" s="29">
        <f>BC1206*Параметри!$M$36/18</f>
        <v>0</v>
      </c>
      <c r="BE1206" s="40">
        <f>IF(BC1206=0,0,'Дані не з ДІСО'!K1206/('Дані не з ДІСО'!I1206+'Дані не з ДІСО'!K1206))</f>
        <v>0</v>
      </c>
      <c r="BF1206" s="29">
        <f>(1+0.25*BE1206)*BD1206*Параметри!$K$51</f>
        <v>0</v>
      </c>
      <c r="BG1206" s="40">
        <f>ROUNDUP('Дані не з ДІСО'!M1206/Параметри!$K$27,0)</f>
        <v>0</v>
      </c>
      <c r="BH1206" s="40">
        <f>BG1206*Параметри!$M$37/18</f>
        <v>0</v>
      </c>
      <c r="BI1206" s="29">
        <f>BH1206*Параметри!$K$51</f>
        <v>0</v>
      </c>
      <c r="BJ1206" s="29">
        <f>'Дані не з ДІСО'!N1206*Параметри!$K$76</f>
        <v>0</v>
      </c>
      <c r="BK1206" s="40">
        <f>ROUNDUP('Дані з ДІСО'!V1206/Параметри!$K$25,0)</f>
        <v>0</v>
      </c>
      <c r="BL1206" s="40">
        <f>ROUNDUP('Дані з ДІСО'!W1206/Параметри!$K$25,0)</f>
        <v>0</v>
      </c>
      <c r="BM1206" s="40">
        <f>ROUNDUP('Дані з ДІСО'!X1206/Параметри!$K$25,0)</f>
        <v>0</v>
      </c>
      <c r="BN1206" s="40">
        <f>(BK1206*Параметри!$K$34+BL1206*Параметри!$L$34+BM1206*Параметри!$M$34)/18</f>
        <v>0</v>
      </c>
      <c r="BO1206" s="40">
        <f>IF(K1206=0,0,'Дані з ДІСО'!AC1206/K1206)</f>
        <v>0</v>
      </c>
      <c r="BP1206" s="29">
        <f>(1+0.25*BO1206)*BN1206*Параметри!$K$51</f>
        <v>0</v>
      </c>
      <c r="BQ1206" s="29">
        <f>BP1206*'Коефіцієнти АТО'!U1206</f>
        <v>0</v>
      </c>
      <c r="BR1206" s="29">
        <f>K1206*(1+0.25*BO1206)*Параметри!$K$66*Параметри!$K$20/1000</f>
        <v>0</v>
      </c>
      <c r="BS1206" s="29">
        <f>(1+0.25*BO1206)*K1206*'Коефіцієнти АТО'!S1206*Параметри!$K$20/1000</f>
        <v>0</v>
      </c>
      <c r="BT1206" s="29">
        <f t="shared" si="169"/>
        <v>0</v>
      </c>
      <c r="BU1206" s="40">
        <f>ROUNDUP('Дані з ДІСО'!AG1206/Параметри!$K$71,0)</f>
        <v>0</v>
      </c>
      <c r="BV1206" s="40">
        <f t="shared" si="170"/>
        <v>0</v>
      </c>
      <c r="BW1206" s="40">
        <f>IF('Дані з ДІСО'!AG1206=0,0,'Дані з ДІСО'!AJ1206/'Дані з ДІСО'!AG1206)</f>
        <v>0</v>
      </c>
      <c r="BX1206" s="29">
        <f>BV1206*(1+0.25*BW1206)*Параметри!$K$51</f>
        <v>0</v>
      </c>
      <c r="BY1206" s="29">
        <f>ROUND(IF(Параметри!$K$77="No",CC1206,CC1206*Параметри!$K$78)+AG1206,1)</f>
        <v>58070.6</v>
      </c>
      <c r="BZ1206" s="29">
        <f>ROUND(IF(Параметри!$K$77="No",BF1206,BF1206*Параметри!$K$78),1)</f>
        <v>0</v>
      </c>
      <c r="CA1206" s="29">
        <f>ROUND(IF(Параметри!$K$77="No",BI1206,BI1206*Параметри!$K$78),1)</f>
        <v>0</v>
      </c>
      <c r="CB1206" s="29">
        <f>ROUND(IF(Параметри!$K$77="No",BJ1206,BJ1206*Параметри!$K$78),1)</f>
        <v>0</v>
      </c>
      <c r="CC1206" s="29">
        <f t="shared" si="164"/>
        <v>64522.898294194041</v>
      </c>
    </row>
    <row r="1207" spans="1:81">
      <c r="A1207" s="9">
        <v>1206</v>
      </c>
      <c r="B1207" s="9" t="s">
        <v>3151</v>
      </c>
      <c r="C1207" s="9" t="s">
        <v>3151</v>
      </c>
      <c r="D1207" s="9" t="s">
        <v>4219</v>
      </c>
      <c r="E1207" s="9" t="s">
        <v>29</v>
      </c>
      <c r="F1207" s="9" t="s">
        <v>4245</v>
      </c>
      <c r="G1207" s="9" t="s">
        <v>2506</v>
      </c>
      <c r="H1207" s="29">
        <f>SUM('Дані з ДІСО'!J1207:L1207)</f>
        <v>0</v>
      </c>
      <c r="I1207" s="29">
        <f>SUM('Дані з ДІСО'!G1207:I1207)</f>
        <v>0</v>
      </c>
      <c r="J1207" s="29">
        <f>SUM('Дані з ДІСО'!P1207:R1207)</f>
        <v>0</v>
      </c>
      <c r="K1207" s="29">
        <f>SUM('Дані з ДІСО'!V1207:X1207)</f>
        <v>0</v>
      </c>
      <c r="L1207" s="40">
        <f>ROUNDUP('Дані з ДІСО'!J1207/'Коефіцієнти АТО'!$R1207,0)</f>
        <v>0</v>
      </c>
      <c r="M1207" s="40">
        <f>ROUNDUP('Дані з ДІСО'!K1207/'Коефіцієнти АТО'!$R1207,0)</f>
        <v>0</v>
      </c>
      <c r="N1207" s="40">
        <f>ROUNDUP('Дані з ДІСО'!L1207/'Коефіцієнти АТО'!$R1207,0)</f>
        <v>0</v>
      </c>
      <c r="O1207" s="59">
        <f>(L1207*Параметри!$K$32+M1207*Параметри!$L$32+N1207*Параметри!$M$32)/18</f>
        <v>0</v>
      </c>
      <c r="P1207" s="41" t="str">
        <f>IF(H1207=0,"",'Дані з ДІСО'!Y1207/H1207)</f>
        <v/>
      </c>
      <c r="Q1207" s="29" t="str">
        <f>IF(H1207=0,"",(1+0.25*P1207)*O1207*Параметри!$K$51)</f>
        <v/>
      </c>
      <c r="R1207" s="29" t="str">
        <f>IF(H1207=0,"",Q1207*'Коефіцієнти АТО'!T1207)</f>
        <v/>
      </c>
      <c r="S1207" s="29" t="str">
        <f>IF(H1207=0,"",H1207*(1+0.25*P1207)*Параметри!$K$66*Параметри!$K$20/1000)</f>
        <v/>
      </c>
      <c r="T1207" s="29" t="str">
        <f>IF(H1207=0,"",H1207*(1+0.25*P1207)*'Коефіцієнти АТО'!$S1207*Параметри!$K$20/1000)</f>
        <v/>
      </c>
      <c r="U1207" s="29">
        <f t="shared" si="165"/>
        <v>0</v>
      </c>
      <c r="V1207" s="29">
        <f t="shared" si="166"/>
        <v>0</v>
      </c>
      <c r="W1207" s="40">
        <f>ROUNDUP('Дані з ДІСО'!P1207/Параметри!$K$24,0)</f>
        <v>0</v>
      </c>
      <c r="X1207" s="40">
        <f>ROUNDUP('Дані з ДІСО'!Q1207/Параметри!$K$24,0)</f>
        <v>0</v>
      </c>
      <c r="Y1207" s="40">
        <f>ROUNDUP('Дані з ДІСО'!R1207/Параметри!$K$24,0)</f>
        <v>0</v>
      </c>
      <c r="Z1207" s="59">
        <f>(W1207*Параметри!$K$33+X1207*Параметри!$L$33+Y1207*Параметри!$M$33)/18</f>
        <v>0</v>
      </c>
      <c r="AA1207" s="41">
        <f>IF(J1207=0,0,'Дані з ДІСО'!AA1207/J1207)</f>
        <v>0</v>
      </c>
      <c r="AB1207" s="29">
        <f>(1+0.25*AA1207)*Z1207*Параметри!$K$51</f>
        <v>0</v>
      </c>
      <c r="AC1207" s="29">
        <f>AB1207*'Коефіцієнти АТО'!U1207</f>
        <v>0</v>
      </c>
      <c r="AD1207" s="29">
        <f>J1207*(1+0.25*AA1207)*Параметри!$K$66*Параметри!$K$20/1000</f>
        <v>0</v>
      </c>
      <c r="AE1207" s="29">
        <f>(1+0.25*AA1207)*J1207*'Коефіцієнти АТО'!S1207*Параметри!$K$20/1000</f>
        <v>0</v>
      </c>
      <c r="AF1207" s="29">
        <f t="shared" si="162"/>
        <v>0</v>
      </c>
      <c r="AG1207" s="29">
        <v>0</v>
      </c>
      <c r="AH1207" s="40">
        <v>0</v>
      </c>
      <c r="AI1207" s="40">
        <v>0</v>
      </c>
      <c r="AJ1207" s="40">
        <f t="shared" si="163"/>
        <v>0</v>
      </c>
      <c r="AK1207" s="29">
        <f>(AH1207+AI1207)*(1+0.25*AJ1207)*Параметри!$K$53</f>
        <v>0</v>
      </c>
      <c r="AL1207" s="29">
        <f>ROUNDUP(('Дані з ДІСО'!AU1207+'Дані з ДІСО'!AW1207)/Параметри!$K$28,0)</f>
        <v>0</v>
      </c>
      <c r="AM1207" s="64">
        <f>AL1207*Параметри!$M$35/18</f>
        <v>0</v>
      </c>
      <c r="AN1207" s="29">
        <f>IF(AL1207=0,0,'Дані з ДІСО'!AW1207/SUM('Дані з ДІСО'!AU1207,'Дані з ДІСО'!AW1207))</f>
        <v>0</v>
      </c>
      <c r="AO1207" s="29">
        <f>(1+0.25*AN1207)*AM1207*Параметри!$K$51</f>
        <v>0</v>
      </c>
      <c r="AP1207" s="40">
        <f>ROUNDUP(('Дані з ДІСО'!AE1207+'Дані не з ДІСО'!E1207+'Дані не з ДІСО'!G1207)/Параметри!$K$69,0)</f>
        <v>0</v>
      </c>
      <c r="AQ1207" s="40">
        <f t="shared" si="167"/>
        <v>0</v>
      </c>
      <c r="AR1207" s="40">
        <f>IF(AP1207=0,0,('Дані з ДІСО'!AH1207+'Дані не з ДІСО'!G1207)/('Дані з ДІСО'!AE1207+'Дані не з ДІСО'!E1207+'Дані не з ДІСО'!G1207))</f>
        <v>0</v>
      </c>
      <c r="AS1207" s="29">
        <f>AQ1207*(1+0.25*AR1207)*Параметри!$K$51</f>
        <v>0</v>
      </c>
      <c r="AT1207" s="40">
        <f>ROUNDUP('Дані з ДІСО'!AF1207/Параметри!$K$70,0)</f>
        <v>0</v>
      </c>
      <c r="AU1207" s="40">
        <f t="shared" si="168"/>
        <v>0</v>
      </c>
      <c r="AV1207" s="40">
        <f>IF(AT1207=0,0,'Дані з ДІСО'!AI1207/'Дані з ДІСО'!AF1207)</f>
        <v>0</v>
      </c>
      <c r="AW1207" s="29">
        <f>AU1207*(1+0.25*AV1207)*Параметри!$K$51</f>
        <v>0</v>
      </c>
      <c r="AX1207" s="40">
        <f>ROUNDUP('Дані з ДІСО'!AR1207/Параметри!$K$29,0)</f>
        <v>0</v>
      </c>
      <c r="AY1207" s="40">
        <f>ROUNDUP('Дані з ДІСО'!AS1207/Параметри!$K$29,0)</f>
        <v>0</v>
      </c>
      <c r="AZ1207" s="40">
        <f>ROUNDUP('Дані з ДІСО'!AT1207/Параметри!$K$29,0)</f>
        <v>0</v>
      </c>
      <c r="BA1207" s="64">
        <f>(AX1207*Параметри!$K$32+AY1207*Параметри!$L$32+AZ1207*Параметри!$M$32)/18</f>
        <v>0</v>
      </c>
      <c r="BB1207" s="29">
        <f>(BA1207*Параметри!$K$51+SUM('Дані з ДІСО'!AR1207:AT1207)*Параметри!$K$48*Параметри!$K$20/1000)*Параметри!$K$74</f>
        <v>0</v>
      </c>
      <c r="BC1207" s="40">
        <f>ROUNDUP(('Дані не з ДІСО'!I1207+'Дані не з ДІСО'!K1207)/Параметри!$K$26,0)</f>
        <v>0</v>
      </c>
      <c r="BD1207" s="29">
        <f>BC1207*Параметри!$M$36/18</f>
        <v>0</v>
      </c>
      <c r="BE1207" s="40">
        <f>IF(BC1207=0,0,'Дані не з ДІСО'!K1207/('Дані не з ДІСО'!I1207+'Дані не з ДІСО'!K1207))</f>
        <v>0</v>
      </c>
      <c r="BF1207" s="29">
        <f>(1+0.25*BE1207)*BD1207*Параметри!$K$51</f>
        <v>0</v>
      </c>
      <c r="BG1207" s="40">
        <f>ROUNDUP('Дані не з ДІСО'!M1207/Параметри!$K$27,0)</f>
        <v>0</v>
      </c>
      <c r="BH1207" s="40">
        <f>BG1207*Параметри!$M$37/18</f>
        <v>0</v>
      </c>
      <c r="BI1207" s="29">
        <f>BH1207*Параметри!$K$51</f>
        <v>0</v>
      </c>
      <c r="BJ1207" s="29">
        <f>'Дані не з ДІСО'!N1207*Параметри!$K$76</f>
        <v>0</v>
      </c>
      <c r="BK1207" s="40">
        <f>ROUNDUP('Дані з ДІСО'!V1207/Параметри!$K$25,0)</f>
        <v>0</v>
      </c>
      <c r="BL1207" s="40">
        <f>ROUNDUP('Дані з ДІСО'!W1207/Параметри!$K$25,0)</f>
        <v>0</v>
      </c>
      <c r="BM1207" s="40">
        <f>ROUNDUP('Дані з ДІСО'!X1207/Параметри!$K$25,0)</f>
        <v>0</v>
      </c>
      <c r="BN1207" s="40">
        <f>(BK1207*Параметри!$K$34+BL1207*Параметри!$L$34+BM1207*Параметри!$M$34)/18</f>
        <v>0</v>
      </c>
      <c r="BO1207" s="40">
        <f>IF(K1207=0,0,'Дані з ДІСО'!AC1207/K1207)</f>
        <v>0</v>
      </c>
      <c r="BP1207" s="29">
        <f>(1+0.25*BO1207)*BN1207*Параметри!$K$51</f>
        <v>0</v>
      </c>
      <c r="BQ1207" s="29">
        <f>BP1207*'Коефіцієнти АТО'!U1207</f>
        <v>0</v>
      </c>
      <c r="BR1207" s="29">
        <f>K1207*(1+0.25*BO1207)*Параметри!$K$66*Параметри!$K$20/1000</f>
        <v>0</v>
      </c>
      <c r="BS1207" s="29">
        <f>(1+0.25*BO1207)*K1207*'Коефіцієнти АТО'!S1207*Параметри!$K$20/1000</f>
        <v>0</v>
      </c>
      <c r="BT1207" s="29">
        <f t="shared" si="169"/>
        <v>0</v>
      </c>
      <c r="BU1207" s="40">
        <f>ROUNDUP('Дані з ДІСО'!AG1207/Параметри!$K$71,0)</f>
        <v>0</v>
      </c>
      <c r="BV1207" s="40">
        <f t="shared" si="170"/>
        <v>0</v>
      </c>
      <c r="BW1207" s="40">
        <f>IF('Дані з ДІСО'!AG1207=0,0,'Дані з ДІСО'!AJ1207/'Дані з ДІСО'!AG1207)</f>
        <v>0</v>
      </c>
      <c r="BX1207" s="29">
        <f>BV1207*(1+0.25*BW1207)*Параметри!$K$51</f>
        <v>0</v>
      </c>
      <c r="BY1207" s="29">
        <f>ROUND(IF(Параметри!$K$77="No",CC1207,CC1207*Параметри!$K$78)+AG1207,1)</f>
        <v>0</v>
      </c>
      <c r="BZ1207" s="29">
        <f>ROUND(IF(Параметри!$K$77="No",BF1207,BF1207*Параметри!$K$78),1)</f>
        <v>0</v>
      </c>
      <c r="CA1207" s="29">
        <f>ROUND(IF(Параметри!$K$77="No",BI1207,BI1207*Параметри!$K$78),1)</f>
        <v>0</v>
      </c>
      <c r="CB1207" s="29">
        <f>ROUND(IF(Параметри!$K$77="No",BJ1207,BJ1207*Параметри!$K$78),1)</f>
        <v>0</v>
      </c>
      <c r="CC1207" s="29">
        <f t="shared" si="164"/>
        <v>0</v>
      </c>
    </row>
    <row r="1208" spans="1:81">
      <c r="A1208" s="9">
        <v>1207</v>
      </c>
      <c r="B1208" s="9" t="s">
        <v>3145</v>
      </c>
      <c r="C1208" s="9" t="s">
        <v>3146</v>
      </c>
      <c r="D1208" s="9" t="s">
        <v>4219</v>
      </c>
      <c r="E1208" s="9" t="s">
        <v>21</v>
      </c>
      <c r="F1208" s="9" t="s">
        <v>4246</v>
      </c>
      <c r="G1208" s="9" t="s">
        <v>2508</v>
      </c>
      <c r="H1208" s="29">
        <f>SUM('Дані з ДІСО'!J1208:L1208)</f>
        <v>576.5</v>
      </c>
      <c r="I1208" s="29">
        <f>SUM('Дані з ДІСО'!G1208:I1208)</f>
        <v>19</v>
      </c>
      <c r="J1208" s="29">
        <f>SUM('Дані з ДІСО'!P1208:R1208)</f>
        <v>0</v>
      </c>
      <c r="K1208" s="29">
        <f>SUM('Дані з ДІСО'!V1208:X1208)</f>
        <v>0</v>
      </c>
      <c r="L1208" s="40">
        <f>ROUNDUP('Дані з ДІСО'!J1208/'Коефіцієнти АТО'!$R1208,0)</f>
        <v>10</v>
      </c>
      <c r="M1208" s="40">
        <f>ROUNDUP('Дані з ДІСО'!K1208/'Коефіцієнти АТО'!$R1208,0)</f>
        <v>19</v>
      </c>
      <c r="N1208" s="40">
        <f>ROUNDUP('Дані з ДІСО'!L1208/'Коефіцієнти АТО'!$R1208,0)</f>
        <v>6</v>
      </c>
      <c r="O1208" s="59">
        <f>(L1208*Параметри!$K$32+M1208*Параметри!$L$32+N1208*Параметри!$M$32)/18</f>
        <v>59.127777777777787</v>
      </c>
      <c r="P1208" s="41">
        <f>IF(H1208=0,"",'Дані з ДІСО'!Y1208/H1208)</f>
        <v>0</v>
      </c>
      <c r="Q1208" s="29">
        <f>IF(H1208=0,"",(1+0.25*P1208)*O1208*Параметри!$K$51)</f>
        <v>12110.563916621379</v>
      </c>
      <c r="R1208" s="29">
        <f>IF(H1208=0,"",Q1208*'Коефіцієнти АТО'!T1208)</f>
        <v>205.87958658256346</v>
      </c>
      <c r="S1208" s="29">
        <f>IF(H1208=0,"",H1208*(1+0.25*P1208)*Параметри!$K$66*Параметри!$K$20/1000)</f>
        <v>0</v>
      </c>
      <c r="T1208" s="29">
        <f>IF(H1208=0,"",H1208*(1+0.25*P1208)*'Коефіцієнти АТО'!$S1208*Параметри!$K$20/1000)</f>
        <v>2359.191600746532</v>
      </c>
      <c r="U1208" s="29">
        <f t="shared" si="165"/>
        <v>14675.635103950473</v>
      </c>
      <c r="V1208" s="29">
        <f t="shared" si="166"/>
        <v>14675.635103950473</v>
      </c>
      <c r="W1208" s="40">
        <f>ROUNDUP('Дані з ДІСО'!P1208/Параметри!$K$24,0)</f>
        <v>0</v>
      </c>
      <c r="X1208" s="40">
        <f>ROUNDUP('Дані з ДІСО'!Q1208/Параметри!$K$24,0)</f>
        <v>0</v>
      </c>
      <c r="Y1208" s="40">
        <f>ROUNDUP('Дані з ДІСО'!R1208/Параметри!$K$24,0)</f>
        <v>0</v>
      </c>
      <c r="Z1208" s="59">
        <f>(W1208*Параметри!$K$33+X1208*Параметри!$L$33+Y1208*Параметри!$M$33)/18</f>
        <v>0</v>
      </c>
      <c r="AA1208" s="41">
        <f>IF(J1208=0,0,'Дані з ДІСО'!AA1208/J1208)</f>
        <v>0</v>
      </c>
      <c r="AB1208" s="29">
        <f>(1+0.25*AA1208)*Z1208*Параметри!$K$51</f>
        <v>0</v>
      </c>
      <c r="AC1208" s="29">
        <f>AB1208*'Коефіцієнти АТО'!U1208</f>
        <v>0</v>
      </c>
      <c r="AD1208" s="29">
        <f>J1208*(1+0.25*AA1208)*Параметри!$K$66*Параметри!$K$20/1000</f>
        <v>0</v>
      </c>
      <c r="AE1208" s="29">
        <f>(1+0.25*AA1208)*J1208*'Коефіцієнти АТО'!S1208*Параметри!$K$20/1000</f>
        <v>0</v>
      </c>
      <c r="AF1208" s="29">
        <f t="shared" si="162"/>
        <v>0</v>
      </c>
      <c r="AG1208" s="29">
        <v>0</v>
      </c>
      <c r="AH1208" s="40">
        <v>0</v>
      </c>
      <c r="AI1208" s="40">
        <v>0</v>
      </c>
      <c r="AJ1208" s="40">
        <f t="shared" si="163"/>
        <v>0</v>
      </c>
      <c r="AK1208" s="29">
        <f>(AH1208+AI1208)*(1+0.25*AJ1208)*Параметри!$K$53</f>
        <v>0</v>
      </c>
      <c r="AL1208" s="29">
        <f>ROUNDUP(('Дані з ДІСО'!AU1208+'Дані з ДІСО'!AW1208)/Параметри!$K$28,0)</f>
        <v>0</v>
      </c>
      <c r="AM1208" s="64">
        <f>AL1208*Параметри!$M$35/18</f>
        <v>0</v>
      </c>
      <c r="AN1208" s="29">
        <f>IF(AL1208=0,0,'Дані з ДІСО'!AW1208/SUM('Дані з ДІСО'!AU1208,'Дані з ДІСО'!AW1208))</f>
        <v>0</v>
      </c>
      <c r="AO1208" s="29">
        <f>(1+0.25*AN1208)*AM1208*Параметри!$K$51</f>
        <v>0</v>
      </c>
      <c r="AP1208" s="40">
        <f>ROUNDUP(('Дані з ДІСО'!AE1208+'Дані не з ДІСО'!E1208+'Дані не з ДІСО'!G1208)/Параметри!$K$69,0)</f>
        <v>0</v>
      </c>
      <c r="AQ1208" s="40">
        <f t="shared" si="167"/>
        <v>0</v>
      </c>
      <c r="AR1208" s="40">
        <f>IF(AP1208=0,0,('Дані з ДІСО'!AH1208+'Дані не з ДІСО'!G1208)/('Дані з ДІСО'!AE1208+'Дані не з ДІСО'!E1208+'Дані не з ДІСО'!G1208))</f>
        <v>0</v>
      </c>
      <c r="AS1208" s="29">
        <f>AQ1208*(1+0.25*AR1208)*Параметри!$K$51</f>
        <v>0</v>
      </c>
      <c r="AT1208" s="40">
        <f>ROUNDUP('Дані з ДІСО'!AF1208/Параметри!$K$70,0)</f>
        <v>0</v>
      </c>
      <c r="AU1208" s="40">
        <f t="shared" si="168"/>
        <v>0</v>
      </c>
      <c r="AV1208" s="40">
        <f>IF(AT1208=0,0,'Дані з ДІСО'!AI1208/'Дані з ДІСО'!AF1208)</f>
        <v>0</v>
      </c>
      <c r="AW1208" s="29">
        <f>AU1208*(1+0.25*AV1208)*Параметри!$K$51</f>
        <v>0</v>
      </c>
      <c r="AX1208" s="40">
        <f>ROUNDUP('Дані з ДІСО'!AR1208/Параметри!$K$29,0)</f>
        <v>0</v>
      </c>
      <c r="AY1208" s="40">
        <f>ROUNDUP('Дані з ДІСО'!AS1208/Параметри!$K$29,0)</f>
        <v>0</v>
      </c>
      <c r="AZ1208" s="40">
        <f>ROUNDUP('Дані з ДІСО'!AT1208/Параметри!$K$29,0)</f>
        <v>0</v>
      </c>
      <c r="BA1208" s="64">
        <f>(AX1208*Параметри!$K$32+AY1208*Параметри!$L$32+AZ1208*Параметри!$M$32)/18</f>
        <v>0</v>
      </c>
      <c r="BB1208" s="29">
        <f>(BA1208*Параметри!$K$51+SUM('Дані з ДІСО'!AR1208:AT1208)*Параметри!$K$48*Параметри!$K$20/1000)*Параметри!$K$74</f>
        <v>0</v>
      </c>
      <c r="BC1208" s="40">
        <f>ROUNDUP(('Дані не з ДІСО'!I1208+'Дані не з ДІСО'!K1208)/Параметри!$K$26,0)</f>
        <v>0</v>
      </c>
      <c r="BD1208" s="29">
        <f>BC1208*Параметри!$M$36/18</f>
        <v>0</v>
      </c>
      <c r="BE1208" s="40">
        <f>IF(BC1208=0,0,'Дані не з ДІСО'!K1208/('Дані не з ДІСО'!I1208+'Дані не з ДІСО'!K1208))</f>
        <v>0</v>
      </c>
      <c r="BF1208" s="29">
        <f>(1+0.25*BE1208)*BD1208*Параметри!$K$51</f>
        <v>0</v>
      </c>
      <c r="BG1208" s="40">
        <f>ROUNDUP('Дані не з ДІСО'!M1208/Параметри!$K$27,0)</f>
        <v>0</v>
      </c>
      <c r="BH1208" s="40">
        <f>BG1208*Параметри!$M$37/18</f>
        <v>0</v>
      </c>
      <c r="BI1208" s="29">
        <f>BH1208*Параметри!$K$51</f>
        <v>0</v>
      </c>
      <c r="BJ1208" s="29">
        <f>'Дані не з ДІСО'!N1208*Параметри!$K$76</f>
        <v>0</v>
      </c>
      <c r="BK1208" s="40">
        <f>ROUNDUP('Дані з ДІСО'!V1208/Параметри!$K$25,0)</f>
        <v>0</v>
      </c>
      <c r="BL1208" s="40">
        <f>ROUNDUP('Дані з ДІСО'!W1208/Параметри!$K$25,0)</f>
        <v>0</v>
      </c>
      <c r="BM1208" s="40">
        <f>ROUNDUP('Дані з ДІСО'!X1208/Параметри!$K$25,0)</f>
        <v>0</v>
      </c>
      <c r="BN1208" s="40">
        <f>(BK1208*Параметри!$K$34+BL1208*Параметри!$L$34+BM1208*Параметри!$M$34)/18</f>
        <v>0</v>
      </c>
      <c r="BO1208" s="40">
        <f>IF(K1208=0,0,'Дані з ДІСО'!AC1208/K1208)</f>
        <v>0</v>
      </c>
      <c r="BP1208" s="29">
        <f>(1+0.25*BO1208)*BN1208*Параметри!$K$51</f>
        <v>0</v>
      </c>
      <c r="BQ1208" s="29">
        <f>BP1208*'Коефіцієнти АТО'!U1208</f>
        <v>0</v>
      </c>
      <c r="BR1208" s="29">
        <f>K1208*(1+0.25*BO1208)*Параметри!$K$66*Параметри!$K$20/1000</f>
        <v>0</v>
      </c>
      <c r="BS1208" s="29">
        <f>(1+0.25*BO1208)*K1208*'Коефіцієнти АТО'!S1208*Параметри!$K$20/1000</f>
        <v>0</v>
      </c>
      <c r="BT1208" s="29">
        <f t="shared" si="169"/>
        <v>0</v>
      </c>
      <c r="BU1208" s="40">
        <f>ROUNDUP('Дані з ДІСО'!AG1208/Параметри!$K$71,0)</f>
        <v>0</v>
      </c>
      <c r="BV1208" s="40">
        <f t="shared" si="170"/>
        <v>0</v>
      </c>
      <c r="BW1208" s="40">
        <f>IF('Дані з ДІСО'!AG1208=0,0,'Дані з ДІСО'!AJ1208/'Дані з ДІСО'!AG1208)</f>
        <v>0</v>
      </c>
      <c r="BX1208" s="29">
        <f>BV1208*(1+0.25*BW1208)*Параметри!$K$51</f>
        <v>0</v>
      </c>
      <c r="BY1208" s="29">
        <f>ROUND(IF(Параметри!$K$77="No",CC1208,CC1208*Параметри!$K$78)+AG1208,1)</f>
        <v>13208.1</v>
      </c>
      <c r="BZ1208" s="29">
        <f>ROUND(IF(Параметри!$K$77="No",BF1208,BF1208*Параметри!$K$78),1)</f>
        <v>0</v>
      </c>
      <c r="CA1208" s="29">
        <f>ROUND(IF(Параметри!$K$77="No",BI1208,BI1208*Параметри!$K$78),1)</f>
        <v>0</v>
      </c>
      <c r="CB1208" s="29">
        <f>ROUND(IF(Параметри!$K$77="No",BJ1208,BJ1208*Параметри!$K$78),1)</f>
        <v>0</v>
      </c>
      <c r="CC1208" s="29">
        <f t="shared" si="164"/>
        <v>14675.635103950473</v>
      </c>
    </row>
    <row r="1209" spans="1:81">
      <c r="A1209" s="9">
        <v>1208</v>
      </c>
      <c r="B1209" s="9" t="s">
        <v>3148</v>
      </c>
      <c r="C1209" s="9" t="s">
        <v>3148</v>
      </c>
      <c r="D1209" s="9" t="s">
        <v>4219</v>
      </c>
      <c r="E1209" s="9" t="s">
        <v>24</v>
      </c>
      <c r="F1209" s="9" t="s">
        <v>4247</v>
      </c>
      <c r="G1209" s="9" t="s">
        <v>2510</v>
      </c>
      <c r="H1209" s="29">
        <f>SUM('Дані з ДІСО'!J1209:L1209)</f>
        <v>429</v>
      </c>
      <c r="I1209" s="29">
        <f>SUM('Дані з ДІСО'!G1209:I1209)</f>
        <v>8</v>
      </c>
      <c r="J1209" s="29">
        <f>SUM('Дані з ДІСО'!P1209:R1209)</f>
        <v>0</v>
      </c>
      <c r="K1209" s="29">
        <f>SUM('Дані з ДІСО'!V1209:X1209)</f>
        <v>0</v>
      </c>
      <c r="L1209" s="40">
        <f>ROUNDUP('Дані з ДІСО'!J1209/'Коефіцієнти АТО'!$R1209,0)</f>
        <v>11</v>
      </c>
      <c r="M1209" s="40">
        <f>ROUNDUP('Дані з ДІСО'!K1209/'Коефіцієнти АТО'!$R1209,0)</f>
        <v>17</v>
      </c>
      <c r="N1209" s="40">
        <f>ROUNDUP('Дані з ДІСО'!L1209/'Коефіцієнти АТО'!$R1209,0)</f>
        <v>4</v>
      </c>
      <c r="O1209" s="59">
        <f>(L1209*Параметри!$K$32+M1209*Параметри!$L$32+N1209*Параметри!$M$32)/18</f>
        <v>52.827777777777783</v>
      </c>
      <c r="P1209" s="41">
        <f>IF(H1209=0,"",'Дані з ДІСО'!Y1209/H1209)</f>
        <v>0</v>
      </c>
      <c r="Q1209" s="29">
        <f>IF(H1209=0,"",(1+0.25*P1209)*O1209*Параметри!$K$51)</f>
        <v>10820.196587724578</v>
      </c>
      <c r="R1209" s="29">
        <f>IF(H1209=0,"",Q1209*'Коефіцієнти АТО'!T1209)</f>
        <v>183.94334199131785</v>
      </c>
      <c r="S1209" s="29">
        <f>IF(H1209=0,"",H1209*(1+0.25*P1209)*Параметри!$K$66*Параметри!$K$20/1000)</f>
        <v>0</v>
      </c>
      <c r="T1209" s="29">
        <f>IF(H1209=0,"",H1209*(1+0.25*P1209)*'Коефіцієнти АТО'!$S1209*Параметри!$K$20/1000)</f>
        <v>2163.857255135194</v>
      </c>
      <c r="U1209" s="29">
        <f t="shared" si="165"/>
        <v>13167.99718485109</v>
      </c>
      <c r="V1209" s="29">
        <f t="shared" si="166"/>
        <v>13167.99718485109</v>
      </c>
      <c r="W1209" s="40">
        <f>ROUNDUP('Дані з ДІСО'!P1209/Параметри!$K$24,0)</f>
        <v>0</v>
      </c>
      <c r="X1209" s="40">
        <f>ROUNDUP('Дані з ДІСО'!Q1209/Параметри!$K$24,0)</f>
        <v>0</v>
      </c>
      <c r="Y1209" s="40">
        <f>ROUNDUP('Дані з ДІСО'!R1209/Параметри!$K$24,0)</f>
        <v>0</v>
      </c>
      <c r="Z1209" s="59">
        <f>(W1209*Параметри!$K$33+X1209*Параметри!$L$33+Y1209*Параметри!$M$33)/18</f>
        <v>0</v>
      </c>
      <c r="AA1209" s="41">
        <f>IF(J1209=0,0,'Дані з ДІСО'!AA1209/J1209)</f>
        <v>0</v>
      </c>
      <c r="AB1209" s="29">
        <f>(1+0.25*AA1209)*Z1209*Параметри!$K$51</f>
        <v>0</v>
      </c>
      <c r="AC1209" s="29">
        <f>AB1209*'Коефіцієнти АТО'!U1209</f>
        <v>0</v>
      </c>
      <c r="AD1209" s="29">
        <f>J1209*(1+0.25*AA1209)*Параметри!$K$66*Параметри!$K$20/1000</f>
        <v>0</v>
      </c>
      <c r="AE1209" s="29">
        <f>(1+0.25*AA1209)*J1209*'Коефіцієнти АТО'!S1209*Параметри!$K$20/1000</f>
        <v>0</v>
      </c>
      <c r="AF1209" s="29">
        <f t="shared" si="162"/>
        <v>0</v>
      </c>
      <c r="AG1209" s="29">
        <v>0</v>
      </c>
      <c r="AH1209" s="40">
        <v>4</v>
      </c>
      <c r="AI1209" s="40">
        <v>0</v>
      </c>
      <c r="AJ1209" s="40">
        <f t="shared" si="163"/>
        <v>0</v>
      </c>
      <c r="AK1209" s="29">
        <f>(AH1209+AI1209)*(1+0.25*AJ1209)*Параметри!$K$53</f>
        <v>717.71710278400019</v>
      </c>
      <c r="AL1209" s="29">
        <f>ROUNDUP(('Дані з ДІСО'!AU1209+'Дані з ДІСО'!AW1209)/Параметри!$K$28,0)</f>
        <v>0</v>
      </c>
      <c r="AM1209" s="64">
        <f>AL1209*Параметри!$M$35/18</f>
        <v>0</v>
      </c>
      <c r="AN1209" s="29">
        <f>IF(AL1209=0,0,'Дані з ДІСО'!AW1209/SUM('Дані з ДІСО'!AU1209,'Дані з ДІСО'!AW1209))</f>
        <v>0</v>
      </c>
      <c r="AO1209" s="29">
        <f>(1+0.25*AN1209)*AM1209*Параметри!$K$51</f>
        <v>0</v>
      </c>
      <c r="AP1209" s="40">
        <f>ROUNDUP(('Дані з ДІСО'!AE1209+'Дані не з ДІСО'!E1209+'Дані не з ДІСО'!G1209)/Параметри!$K$69,0)</f>
        <v>0</v>
      </c>
      <c r="AQ1209" s="40">
        <f t="shared" si="167"/>
        <v>0</v>
      </c>
      <c r="AR1209" s="40">
        <f>IF(AP1209=0,0,('Дані з ДІСО'!AH1209+'Дані не з ДІСО'!G1209)/('Дані з ДІСО'!AE1209+'Дані не з ДІСО'!E1209+'Дані не з ДІСО'!G1209))</f>
        <v>0</v>
      </c>
      <c r="AS1209" s="29">
        <f>AQ1209*(1+0.25*AR1209)*Параметри!$K$51</f>
        <v>0</v>
      </c>
      <c r="AT1209" s="40">
        <f>ROUNDUP('Дані з ДІСО'!AF1209/Параметри!$K$70,0)</f>
        <v>0</v>
      </c>
      <c r="AU1209" s="40">
        <f t="shared" si="168"/>
        <v>0</v>
      </c>
      <c r="AV1209" s="40">
        <f>IF(AT1209=0,0,'Дані з ДІСО'!AI1209/'Дані з ДІСО'!AF1209)</f>
        <v>0</v>
      </c>
      <c r="AW1209" s="29">
        <f>AU1209*(1+0.25*AV1209)*Параметри!$K$51</f>
        <v>0</v>
      </c>
      <c r="AX1209" s="40">
        <f>ROUNDUP('Дані з ДІСО'!AR1209/Параметри!$K$29,0)</f>
        <v>0</v>
      </c>
      <c r="AY1209" s="40">
        <f>ROUNDUP('Дані з ДІСО'!AS1209/Параметри!$K$29,0)</f>
        <v>0</v>
      </c>
      <c r="AZ1209" s="40">
        <f>ROUNDUP('Дані з ДІСО'!AT1209/Параметри!$K$29,0)</f>
        <v>0</v>
      </c>
      <c r="BA1209" s="64">
        <f>(AX1209*Параметри!$K$32+AY1209*Параметри!$L$32+AZ1209*Параметри!$M$32)/18</f>
        <v>0</v>
      </c>
      <c r="BB1209" s="29">
        <f>(BA1209*Параметри!$K$51+SUM('Дані з ДІСО'!AR1209:AT1209)*Параметри!$K$48*Параметри!$K$20/1000)*Параметри!$K$74</f>
        <v>0</v>
      </c>
      <c r="BC1209" s="40">
        <f>ROUNDUP(('Дані не з ДІСО'!I1209+'Дані не з ДІСО'!K1209)/Параметри!$K$26,0)</f>
        <v>0</v>
      </c>
      <c r="BD1209" s="29">
        <f>BC1209*Параметри!$M$36/18</f>
        <v>0</v>
      </c>
      <c r="BE1209" s="40">
        <f>IF(BC1209=0,0,'Дані не з ДІСО'!K1209/('Дані не з ДІСО'!I1209+'Дані не з ДІСО'!K1209))</f>
        <v>0</v>
      </c>
      <c r="BF1209" s="29">
        <f>(1+0.25*BE1209)*BD1209*Параметри!$K$51</f>
        <v>0</v>
      </c>
      <c r="BG1209" s="40">
        <f>ROUNDUP('Дані не з ДІСО'!M1209/Параметри!$K$27,0)</f>
        <v>0</v>
      </c>
      <c r="BH1209" s="40">
        <f>BG1209*Параметри!$M$37/18</f>
        <v>0</v>
      </c>
      <c r="BI1209" s="29">
        <f>BH1209*Параметри!$K$51</f>
        <v>0</v>
      </c>
      <c r="BJ1209" s="29">
        <f>'Дані не з ДІСО'!N1209*Параметри!$K$76</f>
        <v>0</v>
      </c>
      <c r="BK1209" s="40">
        <f>ROUNDUP('Дані з ДІСО'!V1209/Параметри!$K$25,0)</f>
        <v>0</v>
      </c>
      <c r="BL1209" s="40">
        <f>ROUNDUP('Дані з ДІСО'!W1209/Параметри!$K$25,0)</f>
        <v>0</v>
      </c>
      <c r="BM1209" s="40">
        <f>ROUNDUP('Дані з ДІСО'!X1209/Параметри!$K$25,0)</f>
        <v>0</v>
      </c>
      <c r="BN1209" s="40">
        <f>(BK1209*Параметри!$K$34+BL1209*Параметри!$L$34+BM1209*Параметри!$M$34)/18</f>
        <v>0</v>
      </c>
      <c r="BO1209" s="40">
        <f>IF(K1209=0,0,'Дані з ДІСО'!AC1209/K1209)</f>
        <v>0</v>
      </c>
      <c r="BP1209" s="29">
        <f>(1+0.25*BO1209)*BN1209*Параметри!$K$51</f>
        <v>0</v>
      </c>
      <c r="BQ1209" s="29">
        <f>BP1209*'Коефіцієнти АТО'!U1209</f>
        <v>0</v>
      </c>
      <c r="BR1209" s="29">
        <f>K1209*(1+0.25*BO1209)*Параметри!$K$66*Параметри!$K$20/1000</f>
        <v>0</v>
      </c>
      <c r="BS1209" s="29">
        <f>(1+0.25*BO1209)*K1209*'Коефіцієнти АТО'!S1209*Параметри!$K$20/1000</f>
        <v>0</v>
      </c>
      <c r="BT1209" s="29">
        <f t="shared" si="169"/>
        <v>0</v>
      </c>
      <c r="BU1209" s="40">
        <f>ROUNDUP('Дані з ДІСО'!AG1209/Параметри!$K$71,0)</f>
        <v>0</v>
      </c>
      <c r="BV1209" s="40">
        <f t="shared" si="170"/>
        <v>0</v>
      </c>
      <c r="BW1209" s="40">
        <f>IF('Дані з ДІСО'!AG1209=0,0,'Дані з ДІСО'!AJ1209/'Дані з ДІСО'!AG1209)</f>
        <v>0</v>
      </c>
      <c r="BX1209" s="29">
        <f>BV1209*(1+0.25*BW1209)*Параметри!$K$51</f>
        <v>0</v>
      </c>
      <c r="BY1209" s="29">
        <f>ROUND(IF(Параметри!$K$77="No",CC1209,CC1209*Параметри!$K$78)+AG1209,1)</f>
        <v>12497.1</v>
      </c>
      <c r="BZ1209" s="29">
        <f>ROUND(IF(Параметри!$K$77="No",BF1209,BF1209*Параметри!$K$78),1)</f>
        <v>0</v>
      </c>
      <c r="CA1209" s="29">
        <f>ROUND(IF(Параметри!$K$77="No",BI1209,BI1209*Параметри!$K$78),1)</f>
        <v>0</v>
      </c>
      <c r="CB1209" s="29">
        <f>ROUND(IF(Параметри!$K$77="No",BJ1209,BJ1209*Параметри!$K$78),1)</f>
        <v>0</v>
      </c>
      <c r="CC1209" s="29">
        <f t="shared" si="164"/>
        <v>13885.71428763509</v>
      </c>
    </row>
    <row r="1210" spans="1:81">
      <c r="A1210" s="9">
        <v>1209</v>
      </c>
      <c r="B1210" s="9" t="s">
        <v>3151</v>
      </c>
      <c r="C1210" s="9" t="s">
        <v>3151</v>
      </c>
      <c r="D1210" s="9" t="s">
        <v>4219</v>
      </c>
      <c r="E1210" s="9" t="s">
        <v>29</v>
      </c>
      <c r="F1210" s="9" t="s">
        <v>3147</v>
      </c>
      <c r="G1210" s="9" t="s">
        <v>2512</v>
      </c>
      <c r="H1210" s="29">
        <f>SUM('Дані з ДІСО'!J1210:L1210)</f>
        <v>0</v>
      </c>
      <c r="I1210" s="29">
        <f>SUM('Дані з ДІСО'!G1210:I1210)</f>
        <v>0</v>
      </c>
      <c r="J1210" s="29">
        <f>SUM('Дані з ДІСО'!P1210:R1210)</f>
        <v>0</v>
      </c>
      <c r="K1210" s="29">
        <f>SUM('Дані з ДІСО'!V1210:X1210)</f>
        <v>0</v>
      </c>
      <c r="L1210" s="40">
        <f>ROUNDUP('Дані з ДІСО'!J1210/'Коефіцієнти АТО'!$R1210,0)</f>
        <v>0</v>
      </c>
      <c r="M1210" s="40">
        <f>ROUNDUP('Дані з ДІСО'!K1210/'Коефіцієнти АТО'!$R1210,0)</f>
        <v>0</v>
      </c>
      <c r="N1210" s="40">
        <f>ROUNDUP('Дані з ДІСО'!L1210/'Коефіцієнти АТО'!$R1210,0)</f>
        <v>0</v>
      </c>
      <c r="O1210" s="59">
        <f>(L1210*Параметри!$K$32+M1210*Параметри!$L$32+N1210*Параметри!$M$32)/18</f>
        <v>0</v>
      </c>
      <c r="P1210" s="41" t="str">
        <f>IF(H1210=0,"",'Дані з ДІСО'!Y1210/H1210)</f>
        <v/>
      </c>
      <c r="Q1210" s="29" t="str">
        <f>IF(H1210=0,"",(1+0.25*P1210)*O1210*Параметри!$K$51)</f>
        <v/>
      </c>
      <c r="R1210" s="29" t="str">
        <f>IF(H1210=0,"",Q1210*'Коефіцієнти АТО'!T1210)</f>
        <v/>
      </c>
      <c r="S1210" s="29" t="str">
        <f>IF(H1210=0,"",H1210*(1+0.25*P1210)*Параметри!$K$66*Параметри!$K$20/1000)</f>
        <v/>
      </c>
      <c r="T1210" s="29" t="str">
        <f>IF(H1210=0,"",H1210*(1+0.25*P1210)*'Коефіцієнти АТО'!$S1210*Параметри!$K$20/1000)</f>
        <v/>
      </c>
      <c r="U1210" s="29">
        <f t="shared" si="165"/>
        <v>0</v>
      </c>
      <c r="V1210" s="29">
        <f t="shared" si="166"/>
        <v>0</v>
      </c>
      <c r="W1210" s="40">
        <f>ROUNDUP('Дані з ДІСО'!P1210/Параметри!$K$24,0)</f>
        <v>0</v>
      </c>
      <c r="X1210" s="40">
        <f>ROUNDUP('Дані з ДІСО'!Q1210/Параметри!$K$24,0)</f>
        <v>0</v>
      </c>
      <c r="Y1210" s="40">
        <f>ROUNDUP('Дані з ДІСО'!R1210/Параметри!$K$24,0)</f>
        <v>0</v>
      </c>
      <c r="Z1210" s="59">
        <f>(W1210*Параметри!$K$33+X1210*Параметри!$L$33+Y1210*Параметри!$M$33)/18</f>
        <v>0</v>
      </c>
      <c r="AA1210" s="41">
        <f>IF(J1210=0,0,'Дані з ДІСО'!AA1210/J1210)</f>
        <v>0</v>
      </c>
      <c r="AB1210" s="29">
        <f>(1+0.25*AA1210)*Z1210*Параметри!$K$51</f>
        <v>0</v>
      </c>
      <c r="AC1210" s="29">
        <f>AB1210*'Коефіцієнти АТО'!U1210</f>
        <v>0</v>
      </c>
      <c r="AD1210" s="29">
        <f>J1210*(1+0.25*AA1210)*Параметри!$K$66*Параметри!$K$20/1000</f>
        <v>0</v>
      </c>
      <c r="AE1210" s="29">
        <f>(1+0.25*AA1210)*J1210*'Коефіцієнти АТО'!S1210*Параметри!$K$20/1000</f>
        <v>0</v>
      </c>
      <c r="AF1210" s="29">
        <f t="shared" si="162"/>
        <v>0</v>
      </c>
      <c r="AG1210" s="29">
        <v>0</v>
      </c>
      <c r="AH1210" s="40">
        <v>0</v>
      </c>
      <c r="AI1210" s="40">
        <v>0</v>
      </c>
      <c r="AJ1210" s="40">
        <f t="shared" si="163"/>
        <v>0</v>
      </c>
      <c r="AK1210" s="29">
        <f>(AH1210+AI1210)*(1+0.25*AJ1210)*Параметри!$K$53</f>
        <v>0</v>
      </c>
      <c r="AL1210" s="29">
        <f>ROUNDUP(('Дані з ДІСО'!AU1210+'Дані з ДІСО'!AW1210)/Параметри!$K$28,0)</f>
        <v>0</v>
      </c>
      <c r="AM1210" s="64">
        <f>AL1210*Параметри!$M$35/18</f>
        <v>0</v>
      </c>
      <c r="AN1210" s="29">
        <f>IF(AL1210=0,0,'Дані з ДІСО'!AW1210/SUM('Дані з ДІСО'!AU1210,'Дані з ДІСО'!AW1210))</f>
        <v>0</v>
      </c>
      <c r="AO1210" s="29">
        <f>(1+0.25*AN1210)*AM1210*Параметри!$K$51</f>
        <v>0</v>
      </c>
      <c r="AP1210" s="40">
        <f>ROUNDUP(('Дані з ДІСО'!AE1210+'Дані не з ДІСО'!E1210+'Дані не з ДІСО'!G1210)/Параметри!$K$69,0)</f>
        <v>0</v>
      </c>
      <c r="AQ1210" s="40">
        <f t="shared" si="167"/>
        <v>0</v>
      </c>
      <c r="AR1210" s="40">
        <f>IF(AP1210=0,0,('Дані з ДІСО'!AH1210+'Дані не з ДІСО'!G1210)/('Дані з ДІСО'!AE1210+'Дані не з ДІСО'!E1210+'Дані не з ДІСО'!G1210))</f>
        <v>0</v>
      </c>
      <c r="AS1210" s="29">
        <f>AQ1210*(1+0.25*AR1210)*Параметри!$K$51</f>
        <v>0</v>
      </c>
      <c r="AT1210" s="40">
        <f>ROUNDUP('Дані з ДІСО'!AF1210/Параметри!$K$70,0)</f>
        <v>0</v>
      </c>
      <c r="AU1210" s="40">
        <f t="shared" si="168"/>
        <v>0</v>
      </c>
      <c r="AV1210" s="40">
        <f>IF(AT1210=0,0,'Дані з ДІСО'!AI1210/'Дані з ДІСО'!AF1210)</f>
        <v>0</v>
      </c>
      <c r="AW1210" s="29">
        <f>AU1210*(1+0.25*AV1210)*Параметри!$K$51</f>
        <v>0</v>
      </c>
      <c r="AX1210" s="40">
        <f>ROUNDUP('Дані з ДІСО'!AR1210/Параметри!$K$29,0)</f>
        <v>0</v>
      </c>
      <c r="AY1210" s="40">
        <f>ROUNDUP('Дані з ДІСО'!AS1210/Параметри!$K$29,0)</f>
        <v>0</v>
      </c>
      <c r="AZ1210" s="40">
        <f>ROUNDUP('Дані з ДІСО'!AT1210/Параметри!$K$29,0)</f>
        <v>0</v>
      </c>
      <c r="BA1210" s="64">
        <f>(AX1210*Параметри!$K$32+AY1210*Параметри!$L$32+AZ1210*Параметри!$M$32)/18</f>
        <v>0</v>
      </c>
      <c r="BB1210" s="29">
        <f>(BA1210*Параметри!$K$51+SUM('Дані з ДІСО'!AR1210:AT1210)*Параметри!$K$48*Параметри!$K$20/1000)*Параметри!$K$74</f>
        <v>0</v>
      </c>
      <c r="BC1210" s="40">
        <f>ROUNDUP(('Дані не з ДІСО'!I1210+'Дані не з ДІСО'!K1210)/Параметри!$K$26,0)</f>
        <v>0</v>
      </c>
      <c r="BD1210" s="29">
        <f>BC1210*Параметри!$M$36/18</f>
        <v>0</v>
      </c>
      <c r="BE1210" s="40">
        <f>IF(BC1210=0,0,'Дані не з ДІСО'!K1210/('Дані не з ДІСО'!I1210+'Дані не з ДІСО'!K1210))</f>
        <v>0</v>
      </c>
      <c r="BF1210" s="29">
        <f>(1+0.25*BE1210)*BD1210*Параметри!$K$51</f>
        <v>0</v>
      </c>
      <c r="BG1210" s="40">
        <f>ROUNDUP('Дані не з ДІСО'!M1210/Параметри!$K$27,0)</f>
        <v>0</v>
      </c>
      <c r="BH1210" s="40">
        <f>BG1210*Параметри!$M$37/18</f>
        <v>0</v>
      </c>
      <c r="BI1210" s="29">
        <f>BH1210*Параметри!$K$51</f>
        <v>0</v>
      </c>
      <c r="BJ1210" s="29">
        <f>'Дані не з ДІСО'!N1210*Параметри!$K$76</f>
        <v>0</v>
      </c>
      <c r="BK1210" s="40">
        <f>ROUNDUP('Дані з ДІСО'!V1210/Параметри!$K$25,0)</f>
        <v>0</v>
      </c>
      <c r="BL1210" s="40">
        <f>ROUNDUP('Дані з ДІСО'!W1210/Параметри!$K$25,0)</f>
        <v>0</v>
      </c>
      <c r="BM1210" s="40">
        <f>ROUNDUP('Дані з ДІСО'!X1210/Параметри!$K$25,0)</f>
        <v>0</v>
      </c>
      <c r="BN1210" s="40">
        <f>(BK1210*Параметри!$K$34+BL1210*Параметри!$L$34+BM1210*Параметри!$M$34)/18</f>
        <v>0</v>
      </c>
      <c r="BO1210" s="40">
        <f>IF(K1210=0,0,'Дані з ДІСО'!AC1210/K1210)</f>
        <v>0</v>
      </c>
      <c r="BP1210" s="29">
        <f>(1+0.25*BO1210)*BN1210*Параметри!$K$51</f>
        <v>0</v>
      </c>
      <c r="BQ1210" s="29">
        <f>BP1210*'Коефіцієнти АТО'!U1210</f>
        <v>0</v>
      </c>
      <c r="BR1210" s="29">
        <f>K1210*(1+0.25*BO1210)*Параметри!$K$66*Параметри!$K$20/1000</f>
        <v>0</v>
      </c>
      <c r="BS1210" s="29">
        <f>(1+0.25*BO1210)*K1210*'Коефіцієнти АТО'!S1210*Параметри!$K$20/1000</f>
        <v>0</v>
      </c>
      <c r="BT1210" s="29">
        <f t="shared" si="169"/>
        <v>0</v>
      </c>
      <c r="BU1210" s="40">
        <f>ROUNDUP('Дані з ДІСО'!AG1210/Параметри!$K$71,0)</f>
        <v>0</v>
      </c>
      <c r="BV1210" s="40">
        <f t="shared" si="170"/>
        <v>0</v>
      </c>
      <c r="BW1210" s="40">
        <f>IF('Дані з ДІСО'!AG1210=0,0,'Дані з ДІСО'!AJ1210/'Дані з ДІСО'!AG1210)</f>
        <v>0</v>
      </c>
      <c r="BX1210" s="29">
        <f>BV1210*(1+0.25*BW1210)*Параметри!$K$51</f>
        <v>0</v>
      </c>
      <c r="BY1210" s="29">
        <f>ROUND(IF(Параметри!$K$77="No",CC1210,CC1210*Параметри!$K$78)+AG1210,1)</f>
        <v>0</v>
      </c>
      <c r="BZ1210" s="29">
        <f>ROUND(IF(Параметри!$K$77="No",BF1210,BF1210*Параметри!$K$78),1)</f>
        <v>0</v>
      </c>
      <c r="CA1210" s="29">
        <f>ROUND(IF(Параметри!$K$77="No",BI1210,BI1210*Параметри!$K$78),1)</f>
        <v>0</v>
      </c>
      <c r="CB1210" s="29">
        <f>ROUND(IF(Параметри!$K$77="No",BJ1210,BJ1210*Параметри!$K$78),1)</f>
        <v>0</v>
      </c>
      <c r="CC1210" s="29">
        <f t="shared" si="164"/>
        <v>0</v>
      </c>
    </row>
    <row r="1211" spans="1:81">
      <c r="A1211" s="9">
        <v>1210</v>
      </c>
      <c r="B1211" s="9" t="s">
        <v>3176</v>
      </c>
      <c r="C1211" s="9" t="s">
        <v>3146</v>
      </c>
      <c r="D1211" s="9" t="s">
        <v>4219</v>
      </c>
      <c r="E1211" s="9" t="s">
        <v>78</v>
      </c>
      <c r="F1211" s="9" t="s">
        <v>4248</v>
      </c>
      <c r="G1211" s="9" t="s">
        <v>2513</v>
      </c>
      <c r="H1211" s="29">
        <f>SUM('Дані з ДІСО'!J1211:L1211)</f>
        <v>2834.5</v>
      </c>
      <c r="I1211" s="29">
        <f>SUM('Дані з ДІСО'!G1211:I1211)</f>
        <v>80</v>
      </c>
      <c r="J1211" s="29">
        <f>SUM('Дані з ДІСО'!P1211:R1211)</f>
        <v>0</v>
      </c>
      <c r="K1211" s="29">
        <f>SUM('Дані з ДІСО'!V1211:X1211)</f>
        <v>0</v>
      </c>
      <c r="L1211" s="40">
        <f>ROUNDUP('Дані з ДІСО'!J1211/'Коефіцієнти АТО'!$R1211,0)</f>
        <v>45</v>
      </c>
      <c r="M1211" s="40">
        <f>ROUNDUP('Дані з ДІСО'!K1211/'Коефіцієнти АТО'!$R1211,0)</f>
        <v>65</v>
      </c>
      <c r="N1211" s="40">
        <f>ROUNDUP('Дані з ДІСО'!L1211/'Коефіцієнти АТО'!$R1211,0)</f>
        <v>12</v>
      </c>
      <c r="O1211" s="59">
        <f>(L1211*Параметри!$K$32+M1211*Параметри!$L$32+N1211*Параметри!$M$32)/18</f>
        <v>199.25</v>
      </c>
      <c r="P1211" s="41">
        <f>IF(H1211=0,"",'Дані з ДІСО'!Y1211/H1211)</f>
        <v>0</v>
      </c>
      <c r="Q1211" s="29">
        <f>IF(H1211=0,"",(1+0.25*P1211)*O1211*Параметри!$K$51)</f>
        <v>40810.427028997998</v>
      </c>
      <c r="R1211" s="29">
        <f>IF(H1211=0,"",Q1211*'Коефіцієнти АТО'!T1211)</f>
        <v>4081.0427028998001</v>
      </c>
      <c r="S1211" s="29">
        <f>IF(H1211=0,"",H1211*(1+0.25*P1211)*Параметри!$K$66*Параметри!$K$20/1000)</f>
        <v>0</v>
      </c>
      <c r="T1211" s="29">
        <f>IF(H1211=0,"",H1211*(1+0.25*P1211)*'Коефіцієнти АТО'!$S1211*Параметри!$K$20/1000)</f>
        <v>6204.3993474361741</v>
      </c>
      <c r="U1211" s="29">
        <f t="shared" si="165"/>
        <v>51095.869079333977</v>
      </c>
      <c r="V1211" s="29">
        <f t="shared" si="166"/>
        <v>51095.869079333977</v>
      </c>
      <c r="W1211" s="40">
        <f>ROUNDUP('Дані з ДІСО'!P1211/Параметри!$K$24,0)</f>
        <v>0</v>
      </c>
      <c r="X1211" s="40">
        <f>ROUNDUP('Дані з ДІСО'!Q1211/Параметри!$K$24,0)</f>
        <v>0</v>
      </c>
      <c r="Y1211" s="40">
        <f>ROUNDUP('Дані з ДІСО'!R1211/Параметри!$K$24,0)</f>
        <v>0</v>
      </c>
      <c r="Z1211" s="59">
        <f>(W1211*Параметри!$K$33+X1211*Параметри!$L$33+Y1211*Параметри!$M$33)/18</f>
        <v>0</v>
      </c>
      <c r="AA1211" s="41">
        <f>IF(J1211=0,0,'Дані з ДІСО'!AA1211/J1211)</f>
        <v>0</v>
      </c>
      <c r="AB1211" s="29">
        <f>(1+0.25*AA1211)*Z1211*Параметри!$K$51</f>
        <v>0</v>
      </c>
      <c r="AC1211" s="29">
        <f>AB1211*'Коефіцієнти АТО'!U1211</f>
        <v>0</v>
      </c>
      <c r="AD1211" s="29">
        <f>J1211*(1+0.25*AA1211)*Параметри!$K$66*Параметри!$K$20/1000</f>
        <v>0</v>
      </c>
      <c r="AE1211" s="29">
        <f>(1+0.25*AA1211)*J1211*'Коефіцієнти АТО'!S1211*Параметри!$K$20/1000</f>
        <v>0</v>
      </c>
      <c r="AF1211" s="29">
        <f t="shared" si="162"/>
        <v>0</v>
      </c>
      <c r="AG1211" s="29">
        <v>0</v>
      </c>
      <c r="AH1211" s="40">
        <v>15</v>
      </c>
      <c r="AI1211" s="40">
        <v>0</v>
      </c>
      <c r="AJ1211" s="40">
        <f t="shared" si="163"/>
        <v>0</v>
      </c>
      <c r="AK1211" s="29">
        <f>(AH1211+AI1211)*(1+0.25*AJ1211)*Параметри!$K$53</f>
        <v>2691.4391354400009</v>
      </c>
      <c r="AL1211" s="29">
        <f>ROUNDUP(('Дані з ДІСО'!AU1211+'Дані з ДІСО'!AW1211)/Параметри!$K$28,0)</f>
        <v>0</v>
      </c>
      <c r="AM1211" s="64">
        <f>AL1211*Параметри!$M$35/18</f>
        <v>0</v>
      </c>
      <c r="AN1211" s="29">
        <f>IF(AL1211=0,0,'Дані з ДІСО'!AW1211/SUM('Дані з ДІСО'!AU1211,'Дані з ДІСО'!AW1211))</f>
        <v>0</v>
      </c>
      <c r="AO1211" s="29">
        <f>(1+0.25*AN1211)*AM1211*Параметри!$K$51</f>
        <v>0</v>
      </c>
      <c r="AP1211" s="40">
        <f>ROUNDUP(('Дані з ДІСО'!AE1211+'Дані не з ДІСО'!E1211+'Дані не з ДІСО'!G1211)/Параметри!$K$69,0)</f>
        <v>0</v>
      </c>
      <c r="AQ1211" s="40">
        <f t="shared" si="167"/>
        <v>0</v>
      </c>
      <c r="AR1211" s="40">
        <f>IF(AP1211=0,0,('Дані з ДІСО'!AH1211+'Дані не з ДІСО'!G1211)/('Дані з ДІСО'!AE1211+'Дані не з ДІСО'!E1211+'Дані не з ДІСО'!G1211))</f>
        <v>0</v>
      </c>
      <c r="AS1211" s="29">
        <f>AQ1211*(1+0.25*AR1211)*Параметри!$K$51</f>
        <v>0</v>
      </c>
      <c r="AT1211" s="40">
        <f>ROUNDUP('Дані з ДІСО'!AF1211/Параметри!$K$70,0)</f>
        <v>0</v>
      </c>
      <c r="AU1211" s="40">
        <f t="shared" si="168"/>
        <v>0</v>
      </c>
      <c r="AV1211" s="40">
        <f>IF(AT1211=0,0,'Дані з ДІСО'!AI1211/'Дані з ДІСО'!AF1211)</f>
        <v>0</v>
      </c>
      <c r="AW1211" s="29">
        <f>AU1211*(1+0.25*AV1211)*Параметри!$K$51</f>
        <v>0</v>
      </c>
      <c r="AX1211" s="40">
        <f>ROUNDUP('Дані з ДІСО'!AR1211/Параметри!$K$29,0)</f>
        <v>0</v>
      </c>
      <c r="AY1211" s="40">
        <f>ROUNDUP('Дані з ДІСО'!AS1211/Параметри!$K$29,0)</f>
        <v>0</v>
      </c>
      <c r="AZ1211" s="40">
        <f>ROUNDUP('Дані з ДІСО'!AT1211/Параметри!$K$29,0)</f>
        <v>0</v>
      </c>
      <c r="BA1211" s="64">
        <f>(AX1211*Параметри!$K$32+AY1211*Параметри!$L$32+AZ1211*Параметри!$M$32)/18</f>
        <v>0</v>
      </c>
      <c r="BB1211" s="29">
        <f>(BA1211*Параметри!$K$51+SUM('Дані з ДІСО'!AR1211:AT1211)*Параметри!$K$48*Параметри!$K$20/1000)*Параметри!$K$74</f>
        <v>0</v>
      </c>
      <c r="BC1211" s="40">
        <f>ROUNDUP(('Дані не з ДІСО'!I1211+'Дані не з ДІСО'!K1211)/Параметри!$K$26,0)</f>
        <v>0</v>
      </c>
      <c r="BD1211" s="29">
        <f>BC1211*Параметри!$M$36/18</f>
        <v>0</v>
      </c>
      <c r="BE1211" s="40">
        <f>IF(BC1211=0,0,'Дані не з ДІСО'!K1211/('Дані не з ДІСО'!I1211+'Дані не з ДІСО'!K1211))</f>
        <v>0</v>
      </c>
      <c r="BF1211" s="29">
        <f>(1+0.25*BE1211)*BD1211*Параметри!$K$51</f>
        <v>0</v>
      </c>
      <c r="BG1211" s="40">
        <f>ROUNDUP('Дані не з ДІСО'!M1211/Параметри!$K$27,0)</f>
        <v>0</v>
      </c>
      <c r="BH1211" s="40">
        <f>BG1211*Параметри!$M$37/18</f>
        <v>0</v>
      </c>
      <c r="BI1211" s="29">
        <f>BH1211*Параметри!$K$51</f>
        <v>0</v>
      </c>
      <c r="BJ1211" s="29">
        <f>'Дані не з ДІСО'!N1211*Параметри!$K$76</f>
        <v>0</v>
      </c>
      <c r="BK1211" s="40">
        <f>ROUNDUP('Дані з ДІСО'!V1211/Параметри!$K$25,0)</f>
        <v>0</v>
      </c>
      <c r="BL1211" s="40">
        <f>ROUNDUP('Дані з ДІСО'!W1211/Параметри!$K$25,0)</f>
        <v>0</v>
      </c>
      <c r="BM1211" s="40">
        <f>ROUNDUP('Дані з ДІСО'!X1211/Параметри!$K$25,0)</f>
        <v>0</v>
      </c>
      <c r="BN1211" s="40">
        <f>(BK1211*Параметри!$K$34+BL1211*Параметри!$L$34+BM1211*Параметри!$M$34)/18</f>
        <v>0</v>
      </c>
      <c r="BO1211" s="40">
        <f>IF(K1211=0,0,'Дані з ДІСО'!AC1211/K1211)</f>
        <v>0</v>
      </c>
      <c r="BP1211" s="29">
        <f>(1+0.25*BO1211)*BN1211*Параметри!$K$51</f>
        <v>0</v>
      </c>
      <c r="BQ1211" s="29">
        <f>BP1211*'Коефіцієнти АТО'!U1211</f>
        <v>0</v>
      </c>
      <c r="BR1211" s="29">
        <f>K1211*(1+0.25*BO1211)*Параметри!$K$66*Параметри!$K$20/1000</f>
        <v>0</v>
      </c>
      <c r="BS1211" s="29">
        <f>(1+0.25*BO1211)*K1211*'Коефіцієнти АТО'!S1211*Параметри!$K$20/1000</f>
        <v>0</v>
      </c>
      <c r="BT1211" s="29">
        <f t="shared" si="169"/>
        <v>0</v>
      </c>
      <c r="BU1211" s="40">
        <f>ROUNDUP('Дані з ДІСО'!AG1211/Параметри!$K$71,0)</f>
        <v>0</v>
      </c>
      <c r="BV1211" s="40">
        <f t="shared" si="170"/>
        <v>0</v>
      </c>
      <c r="BW1211" s="40">
        <f>IF('Дані з ДІСО'!AG1211=0,0,'Дані з ДІСО'!AJ1211/'Дані з ДІСО'!AG1211)</f>
        <v>0</v>
      </c>
      <c r="BX1211" s="29">
        <f>BV1211*(1+0.25*BW1211)*Параметри!$K$51</f>
        <v>0</v>
      </c>
      <c r="BY1211" s="29">
        <f>ROUND(IF(Параметри!$K$77="No",CC1211,CC1211*Параметри!$K$78)+AG1211,1)</f>
        <v>48408.6</v>
      </c>
      <c r="BZ1211" s="29">
        <f>ROUND(IF(Параметри!$K$77="No",BF1211,BF1211*Параметри!$K$78),1)</f>
        <v>0</v>
      </c>
      <c r="CA1211" s="29">
        <f>ROUND(IF(Параметри!$K$77="No",BI1211,BI1211*Параметри!$K$78),1)</f>
        <v>0</v>
      </c>
      <c r="CB1211" s="29">
        <f>ROUND(IF(Параметри!$K$77="No",BJ1211,BJ1211*Параметри!$K$78),1)</f>
        <v>0</v>
      </c>
      <c r="CC1211" s="29">
        <f t="shared" si="164"/>
        <v>53787.308214773977</v>
      </c>
    </row>
    <row r="1212" spans="1:81">
      <c r="A1212" s="9">
        <v>1211</v>
      </c>
      <c r="B1212" s="9" t="s">
        <v>3151</v>
      </c>
      <c r="C1212" s="9" t="s">
        <v>3151</v>
      </c>
      <c r="D1212" s="9" t="s">
        <v>4219</v>
      </c>
      <c r="E1212" s="9" t="s">
        <v>29</v>
      </c>
      <c r="F1212" s="9" t="s">
        <v>4249</v>
      </c>
      <c r="G1212" s="9" t="s">
        <v>2515</v>
      </c>
      <c r="H1212" s="29">
        <f>SUM('Дані з ДІСО'!J1212:L1212)</f>
        <v>0</v>
      </c>
      <c r="I1212" s="29">
        <f>SUM('Дані з ДІСО'!G1212:I1212)</f>
        <v>0</v>
      </c>
      <c r="J1212" s="29">
        <f>SUM('Дані з ДІСО'!P1212:R1212)</f>
        <v>0</v>
      </c>
      <c r="K1212" s="29">
        <f>SUM('Дані з ДІСО'!V1212:X1212)</f>
        <v>0</v>
      </c>
      <c r="L1212" s="40">
        <f>ROUNDUP('Дані з ДІСО'!J1212/'Коефіцієнти АТО'!$R1212,0)</f>
        <v>0</v>
      </c>
      <c r="M1212" s="40">
        <f>ROUNDUP('Дані з ДІСО'!K1212/'Коефіцієнти АТО'!$R1212,0)</f>
        <v>0</v>
      </c>
      <c r="N1212" s="40">
        <f>ROUNDUP('Дані з ДІСО'!L1212/'Коефіцієнти АТО'!$R1212,0)</f>
        <v>0</v>
      </c>
      <c r="O1212" s="59">
        <f>(L1212*Параметри!$K$32+M1212*Параметри!$L$32+N1212*Параметри!$M$32)/18</f>
        <v>0</v>
      </c>
      <c r="P1212" s="41" t="str">
        <f>IF(H1212=0,"",'Дані з ДІСО'!Y1212/H1212)</f>
        <v/>
      </c>
      <c r="Q1212" s="29" t="str">
        <f>IF(H1212=0,"",(1+0.25*P1212)*O1212*Параметри!$K$51)</f>
        <v/>
      </c>
      <c r="R1212" s="29" t="str">
        <f>IF(H1212=0,"",Q1212*'Коефіцієнти АТО'!T1212)</f>
        <v/>
      </c>
      <c r="S1212" s="29" t="str">
        <f>IF(H1212=0,"",H1212*(1+0.25*P1212)*Параметри!$K$66*Параметри!$K$20/1000)</f>
        <v/>
      </c>
      <c r="T1212" s="29" t="str">
        <f>IF(H1212=0,"",H1212*(1+0.25*P1212)*'Коефіцієнти АТО'!$S1212*Параметри!$K$20/1000)</f>
        <v/>
      </c>
      <c r="U1212" s="29">
        <f t="shared" si="165"/>
        <v>0</v>
      </c>
      <c r="V1212" s="29">
        <f t="shared" si="166"/>
        <v>0</v>
      </c>
      <c r="W1212" s="40">
        <f>ROUNDUP('Дані з ДІСО'!P1212/Параметри!$K$24,0)</f>
        <v>0</v>
      </c>
      <c r="X1212" s="40">
        <f>ROUNDUP('Дані з ДІСО'!Q1212/Параметри!$K$24,0)</f>
        <v>0</v>
      </c>
      <c r="Y1212" s="40">
        <f>ROUNDUP('Дані з ДІСО'!R1212/Параметри!$K$24,0)</f>
        <v>0</v>
      </c>
      <c r="Z1212" s="59">
        <f>(W1212*Параметри!$K$33+X1212*Параметри!$L$33+Y1212*Параметри!$M$33)/18</f>
        <v>0</v>
      </c>
      <c r="AA1212" s="41">
        <f>IF(J1212=0,0,'Дані з ДІСО'!AA1212/J1212)</f>
        <v>0</v>
      </c>
      <c r="AB1212" s="29">
        <f>(1+0.25*AA1212)*Z1212*Параметри!$K$51</f>
        <v>0</v>
      </c>
      <c r="AC1212" s="29">
        <f>AB1212*'Коефіцієнти АТО'!U1212</f>
        <v>0</v>
      </c>
      <c r="AD1212" s="29">
        <f>J1212*(1+0.25*AA1212)*Параметри!$K$66*Параметри!$K$20/1000</f>
        <v>0</v>
      </c>
      <c r="AE1212" s="29">
        <f>(1+0.25*AA1212)*J1212*'Коефіцієнти АТО'!S1212*Параметри!$K$20/1000</f>
        <v>0</v>
      </c>
      <c r="AF1212" s="29">
        <f t="shared" si="162"/>
        <v>0</v>
      </c>
      <c r="AG1212" s="29">
        <v>0</v>
      </c>
      <c r="AH1212" s="40">
        <v>0</v>
      </c>
      <c r="AI1212" s="40">
        <v>0</v>
      </c>
      <c r="AJ1212" s="40">
        <f t="shared" si="163"/>
        <v>0</v>
      </c>
      <c r="AK1212" s="29">
        <f>(AH1212+AI1212)*(1+0.25*AJ1212)*Параметри!$K$53</f>
        <v>0</v>
      </c>
      <c r="AL1212" s="29">
        <f>ROUNDUP(('Дані з ДІСО'!AU1212+'Дані з ДІСО'!AW1212)/Параметри!$K$28,0)</f>
        <v>0</v>
      </c>
      <c r="AM1212" s="64">
        <f>AL1212*Параметри!$M$35/18</f>
        <v>0</v>
      </c>
      <c r="AN1212" s="29">
        <f>IF(AL1212=0,0,'Дані з ДІСО'!AW1212/SUM('Дані з ДІСО'!AU1212,'Дані з ДІСО'!AW1212))</f>
        <v>0</v>
      </c>
      <c r="AO1212" s="29">
        <f>(1+0.25*AN1212)*AM1212*Параметри!$K$51</f>
        <v>0</v>
      </c>
      <c r="AP1212" s="40">
        <f>ROUNDUP(('Дані з ДІСО'!AE1212+'Дані не з ДІСО'!E1212+'Дані не з ДІСО'!G1212)/Параметри!$K$69,0)</f>
        <v>0</v>
      </c>
      <c r="AQ1212" s="40">
        <f t="shared" si="167"/>
        <v>0</v>
      </c>
      <c r="AR1212" s="40">
        <f>IF(AP1212=0,0,('Дані з ДІСО'!AH1212+'Дані не з ДІСО'!G1212)/('Дані з ДІСО'!AE1212+'Дані не з ДІСО'!E1212+'Дані не з ДІСО'!G1212))</f>
        <v>0</v>
      </c>
      <c r="AS1212" s="29">
        <f>AQ1212*(1+0.25*AR1212)*Параметри!$K$51</f>
        <v>0</v>
      </c>
      <c r="AT1212" s="40">
        <f>ROUNDUP('Дані з ДІСО'!AF1212/Параметри!$K$70,0)</f>
        <v>0</v>
      </c>
      <c r="AU1212" s="40">
        <f t="shared" si="168"/>
        <v>0</v>
      </c>
      <c r="AV1212" s="40">
        <f>IF(AT1212=0,0,'Дані з ДІСО'!AI1212/'Дані з ДІСО'!AF1212)</f>
        <v>0</v>
      </c>
      <c r="AW1212" s="29">
        <f>AU1212*(1+0.25*AV1212)*Параметри!$K$51</f>
        <v>0</v>
      </c>
      <c r="AX1212" s="40">
        <f>ROUNDUP('Дані з ДІСО'!AR1212/Параметри!$K$29,0)</f>
        <v>0</v>
      </c>
      <c r="AY1212" s="40">
        <f>ROUNDUP('Дані з ДІСО'!AS1212/Параметри!$K$29,0)</f>
        <v>0</v>
      </c>
      <c r="AZ1212" s="40">
        <f>ROUNDUP('Дані з ДІСО'!AT1212/Параметри!$K$29,0)</f>
        <v>0</v>
      </c>
      <c r="BA1212" s="64">
        <f>(AX1212*Параметри!$K$32+AY1212*Параметри!$L$32+AZ1212*Параметри!$M$32)/18</f>
        <v>0</v>
      </c>
      <c r="BB1212" s="29">
        <f>(BA1212*Параметри!$K$51+SUM('Дані з ДІСО'!AR1212:AT1212)*Параметри!$K$48*Параметри!$K$20/1000)*Параметри!$K$74</f>
        <v>0</v>
      </c>
      <c r="BC1212" s="40">
        <f>ROUNDUP(('Дані не з ДІСО'!I1212+'Дані не з ДІСО'!K1212)/Параметри!$K$26,0)</f>
        <v>0</v>
      </c>
      <c r="BD1212" s="29">
        <f>BC1212*Параметри!$M$36/18</f>
        <v>0</v>
      </c>
      <c r="BE1212" s="40">
        <f>IF(BC1212=0,0,'Дані не з ДІСО'!K1212/('Дані не з ДІСО'!I1212+'Дані не з ДІСО'!K1212))</f>
        <v>0</v>
      </c>
      <c r="BF1212" s="29">
        <f>(1+0.25*BE1212)*BD1212*Параметри!$K$51</f>
        <v>0</v>
      </c>
      <c r="BG1212" s="40">
        <f>ROUNDUP('Дані не з ДІСО'!M1212/Параметри!$K$27,0)</f>
        <v>0</v>
      </c>
      <c r="BH1212" s="40">
        <f>BG1212*Параметри!$M$37/18</f>
        <v>0</v>
      </c>
      <c r="BI1212" s="29">
        <f>BH1212*Параметри!$K$51</f>
        <v>0</v>
      </c>
      <c r="BJ1212" s="29">
        <f>'Дані не з ДІСО'!N1212*Параметри!$K$76</f>
        <v>0</v>
      </c>
      <c r="BK1212" s="40">
        <f>ROUNDUP('Дані з ДІСО'!V1212/Параметри!$K$25,0)</f>
        <v>0</v>
      </c>
      <c r="BL1212" s="40">
        <f>ROUNDUP('Дані з ДІСО'!W1212/Параметри!$K$25,0)</f>
        <v>0</v>
      </c>
      <c r="BM1212" s="40">
        <f>ROUNDUP('Дані з ДІСО'!X1212/Параметри!$K$25,0)</f>
        <v>0</v>
      </c>
      <c r="BN1212" s="40">
        <f>(BK1212*Параметри!$K$34+BL1212*Параметри!$L$34+BM1212*Параметри!$M$34)/18</f>
        <v>0</v>
      </c>
      <c r="BO1212" s="40">
        <f>IF(K1212=0,0,'Дані з ДІСО'!AC1212/K1212)</f>
        <v>0</v>
      </c>
      <c r="BP1212" s="29">
        <f>(1+0.25*BO1212)*BN1212*Параметри!$K$51</f>
        <v>0</v>
      </c>
      <c r="BQ1212" s="29">
        <f>BP1212*'Коефіцієнти АТО'!U1212</f>
        <v>0</v>
      </c>
      <c r="BR1212" s="29">
        <f>K1212*(1+0.25*BO1212)*Параметри!$K$66*Параметри!$K$20/1000</f>
        <v>0</v>
      </c>
      <c r="BS1212" s="29">
        <f>(1+0.25*BO1212)*K1212*'Коефіцієнти АТО'!S1212*Параметри!$K$20/1000</f>
        <v>0</v>
      </c>
      <c r="BT1212" s="29">
        <f t="shared" si="169"/>
        <v>0</v>
      </c>
      <c r="BU1212" s="40">
        <f>ROUNDUP('Дані з ДІСО'!AG1212/Параметри!$K$71,0)</f>
        <v>0</v>
      </c>
      <c r="BV1212" s="40">
        <f t="shared" si="170"/>
        <v>0</v>
      </c>
      <c r="BW1212" s="40">
        <f>IF('Дані з ДІСО'!AG1212=0,0,'Дані з ДІСО'!AJ1212/'Дані з ДІСО'!AG1212)</f>
        <v>0</v>
      </c>
      <c r="BX1212" s="29">
        <f>BV1212*(1+0.25*BW1212)*Параметри!$K$51</f>
        <v>0</v>
      </c>
      <c r="BY1212" s="29">
        <f>ROUND(IF(Параметри!$K$77="No",CC1212,CC1212*Параметри!$K$78)+AG1212,1)</f>
        <v>0</v>
      </c>
      <c r="BZ1212" s="29">
        <f>ROUND(IF(Параметри!$K$77="No",BF1212,BF1212*Параметри!$K$78),1)</f>
        <v>0</v>
      </c>
      <c r="CA1212" s="29">
        <f>ROUND(IF(Параметри!$K$77="No",BI1212,BI1212*Параметри!$K$78),1)</f>
        <v>0</v>
      </c>
      <c r="CB1212" s="29">
        <f>ROUND(IF(Параметри!$K$77="No",BJ1212,BJ1212*Параметри!$K$78),1)</f>
        <v>0</v>
      </c>
      <c r="CC1212" s="29">
        <f t="shared" si="164"/>
        <v>0</v>
      </c>
    </row>
    <row r="1213" spans="1:81">
      <c r="A1213" s="9">
        <v>1212</v>
      </c>
      <c r="B1213" s="9" t="s">
        <v>3151</v>
      </c>
      <c r="C1213" s="9" t="s">
        <v>3151</v>
      </c>
      <c r="D1213" s="9" t="s">
        <v>4219</v>
      </c>
      <c r="E1213" s="9" t="s">
        <v>29</v>
      </c>
      <c r="F1213" s="9" t="s">
        <v>4250</v>
      </c>
      <c r="G1213" s="9" t="s">
        <v>2517</v>
      </c>
      <c r="H1213" s="29">
        <f>SUM('Дані з ДІСО'!J1213:L1213)</f>
        <v>1078.5</v>
      </c>
      <c r="I1213" s="29">
        <f>SUM('Дані з ДІСО'!G1213:I1213)</f>
        <v>25</v>
      </c>
      <c r="J1213" s="29">
        <f>SUM('Дані з ДІСО'!P1213:R1213)</f>
        <v>0</v>
      </c>
      <c r="K1213" s="29">
        <f>SUM('Дані з ДІСО'!V1213:X1213)</f>
        <v>0</v>
      </c>
      <c r="L1213" s="40">
        <f>ROUNDUP('Дані з ДІСО'!J1213/'Коефіцієнти АТО'!$R1213,0)</f>
        <v>30</v>
      </c>
      <c r="M1213" s="40">
        <f>ROUNDUP('Дані з ДІСО'!K1213/'Коефіцієнти АТО'!$R1213,0)</f>
        <v>50</v>
      </c>
      <c r="N1213" s="40">
        <f>ROUNDUP('Дані з ДІСО'!L1213/'Коефіцієнти АТО'!$R1213,0)</f>
        <v>15</v>
      </c>
      <c r="O1213" s="59">
        <f>(L1213*Параметри!$K$32+M1213*Параметри!$L$32+N1213*Параметри!$M$32)/18</f>
        <v>158.75</v>
      </c>
      <c r="P1213" s="41">
        <f>IF(H1213=0,"",'Дані з ДІСО'!Y1213/H1213)</f>
        <v>0</v>
      </c>
      <c r="Q1213" s="29">
        <f>IF(H1213=0,"",(1+0.25*P1213)*O1213*Параметри!$K$51)</f>
        <v>32515.208486089999</v>
      </c>
      <c r="R1213" s="29">
        <f>IF(H1213=0,"",Q1213*'Коефіцієнти АТО'!T1213)</f>
        <v>552.75854426352998</v>
      </c>
      <c r="S1213" s="29">
        <f>IF(H1213=0,"",H1213*(1+0.25*P1213)*Параметри!$K$66*Параметри!$K$20/1000)</f>
        <v>0</v>
      </c>
      <c r="T1213" s="29">
        <f>IF(H1213=0,"",H1213*(1+0.25*P1213)*'Коефіцієнти АТО'!$S1213*Параметри!$K$20/1000)</f>
        <v>4926.7081138161902</v>
      </c>
      <c r="U1213" s="29">
        <f t="shared" si="165"/>
        <v>37994.67514416972</v>
      </c>
      <c r="V1213" s="29">
        <f t="shared" si="166"/>
        <v>37994.67514416972</v>
      </c>
      <c r="W1213" s="40">
        <f>ROUNDUP('Дані з ДІСО'!P1213/Параметри!$K$24,0)</f>
        <v>0</v>
      </c>
      <c r="X1213" s="40">
        <f>ROUNDUP('Дані з ДІСО'!Q1213/Параметри!$K$24,0)</f>
        <v>0</v>
      </c>
      <c r="Y1213" s="40">
        <f>ROUNDUP('Дані з ДІСО'!R1213/Параметри!$K$24,0)</f>
        <v>0</v>
      </c>
      <c r="Z1213" s="59">
        <f>(W1213*Параметри!$K$33+X1213*Параметри!$L$33+Y1213*Параметри!$M$33)/18</f>
        <v>0</v>
      </c>
      <c r="AA1213" s="41">
        <f>IF(J1213=0,0,'Дані з ДІСО'!AA1213/J1213)</f>
        <v>0</v>
      </c>
      <c r="AB1213" s="29">
        <f>(1+0.25*AA1213)*Z1213*Параметри!$K$51</f>
        <v>0</v>
      </c>
      <c r="AC1213" s="29">
        <f>AB1213*'Коефіцієнти АТО'!U1213</f>
        <v>0</v>
      </c>
      <c r="AD1213" s="29">
        <f>J1213*(1+0.25*AA1213)*Параметри!$K$66*Параметри!$K$20/1000</f>
        <v>0</v>
      </c>
      <c r="AE1213" s="29">
        <f>(1+0.25*AA1213)*J1213*'Коефіцієнти АТО'!S1213*Параметри!$K$20/1000</f>
        <v>0</v>
      </c>
      <c r="AF1213" s="29">
        <f t="shared" si="162"/>
        <v>0</v>
      </c>
      <c r="AG1213" s="29">
        <v>0</v>
      </c>
      <c r="AH1213" s="40">
        <v>6</v>
      </c>
      <c r="AI1213" s="40">
        <v>0</v>
      </c>
      <c r="AJ1213" s="40">
        <f t="shared" si="163"/>
        <v>0</v>
      </c>
      <c r="AK1213" s="29">
        <f>(AH1213+AI1213)*(1+0.25*AJ1213)*Параметри!$K$53</f>
        <v>1076.5756541760002</v>
      </c>
      <c r="AL1213" s="29">
        <f>ROUNDUP(('Дані з ДІСО'!AU1213+'Дані з ДІСО'!AW1213)/Параметри!$K$28,0)</f>
        <v>0</v>
      </c>
      <c r="AM1213" s="64">
        <f>AL1213*Параметри!$M$35/18</f>
        <v>0</v>
      </c>
      <c r="AN1213" s="29">
        <f>IF(AL1213=0,0,'Дані з ДІСО'!AW1213/SUM('Дані з ДІСО'!AU1213,'Дані з ДІСО'!AW1213))</f>
        <v>0</v>
      </c>
      <c r="AO1213" s="29">
        <f>(1+0.25*AN1213)*AM1213*Параметри!$K$51</f>
        <v>0</v>
      </c>
      <c r="AP1213" s="40">
        <f>ROUNDUP(('Дані з ДІСО'!AE1213+'Дані не з ДІСО'!E1213+'Дані не з ДІСО'!G1213)/Параметри!$K$69,0)</f>
        <v>0</v>
      </c>
      <c r="AQ1213" s="40">
        <f t="shared" si="167"/>
        <v>0</v>
      </c>
      <c r="AR1213" s="40">
        <f>IF(AP1213=0,0,('Дані з ДІСО'!AH1213+'Дані не з ДІСО'!G1213)/('Дані з ДІСО'!AE1213+'Дані не з ДІСО'!E1213+'Дані не з ДІСО'!G1213))</f>
        <v>0</v>
      </c>
      <c r="AS1213" s="29">
        <f>AQ1213*(1+0.25*AR1213)*Параметри!$K$51</f>
        <v>0</v>
      </c>
      <c r="AT1213" s="40">
        <f>ROUNDUP('Дані з ДІСО'!AF1213/Параметри!$K$70,0)</f>
        <v>0</v>
      </c>
      <c r="AU1213" s="40">
        <f t="shared" si="168"/>
        <v>0</v>
      </c>
      <c r="AV1213" s="40">
        <f>IF(AT1213=0,0,'Дані з ДІСО'!AI1213/'Дані з ДІСО'!AF1213)</f>
        <v>0</v>
      </c>
      <c r="AW1213" s="29">
        <f>AU1213*(1+0.25*AV1213)*Параметри!$K$51</f>
        <v>0</v>
      </c>
      <c r="AX1213" s="40">
        <f>ROUNDUP('Дані з ДІСО'!AR1213/Параметри!$K$29,0)</f>
        <v>0</v>
      </c>
      <c r="AY1213" s="40">
        <f>ROUNDUP('Дані з ДІСО'!AS1213/Параметри!$K$29,0)</f>
        <v>0</v>
      </c>
      <c r="AZ1213" s="40">
        <f>ROUNDUP('Дані з ДІСО'!AT1213/Параметри!$K$29,0)</f>
        <v>0</v>
      </c>
      <c r="BA1213" s="64">
        <f>(AX1213*Параметри!$K$32+AY1213*Параметри!$L$32+AZ1213*Параметри!$M$32)/18</f>
        <v>0</v>
      </c>
      <c r="BB1213" s="29">
        <f>(BA1213*Параметри!$K$51+SUM('Дані з ДІСО'!AR1213:AT1213)*Параметри!$K$48*Параметри!$K$20/1000)*Параметри!$K$74</f>
        <v>0</v>
      </c>
      <c r="BC1213" s="40">
        <f>ROUNDUP(('Дані не з ДІСО'!I1213+'Дані не з ДІСО'!K1213)/Параметри!$K$26,0)</f>
        <v>0</v>
      </c>
      <c r="BD1213" s="29">
        <f>BC1213*Параметри!$M$36/18</f>
        <v>0</v>
      </c>
      <c r="BE1213" s="40">
        <f>IF(BC1213=0,0,'Дані не з ДІСО'!K1213/('Дані не з ДІСО'!I1213+'Дані не з ДІСО'!K1213))</f>
        <v>0</v>
      </c>
      <c r="BF1213" s="29">
        <f>(1+0.25*BE1213)*BD1213*Параметри!$K$51</f>
        <v>0</v>
      </c>
      <c r="BG1213" s="40">
        <f>ROUNDUP('Дані не з ДІСО'!M1213/Параметри!$K$27,0)</f>
        <v>0</v>
      </c>
      <c r="BH1213" s="40">
        <f>BG1213*Параметри!$M$37/18</f>
        <v>0</v>
      </c>
      <c r="BI1213" s="29">
        <f>BH1213*Параметри!$K$51</f>
        <v>0</v>
      </c>
      <c r="BJ1213" s="29">
        <f>'Дані не з ДІСО'!N1213*Параметри!$K$76</f>
        <v>0</v>
      </c>
      <c r="BK1213" s="40">
        <f>ROUNDUP('Дані з ДІСО'!V1213/Параметри!$K$25,0)</f>
        <v>0</v>
      </c>
      <c r="BL1213" s="40">
        <f>ROUNDUP('Дані з ДІСО'!W1213/Параметри!$K$25,0)</f>
        <v>0</v>
      </c>
      <c r="BM1213" s="40">
        <f>ROUNDUP('Дані з ДІСО'!X1213/Параметри!$K$25,0)</f>
        <v>0</v>
      </c>
      <c r="BN1213" s="40">
        <f>(BK1213*Параметри!$K$34+BL1213*Параметри!$L$34+BM1213*Параметри!$M$34)/18</f>
        <v>0</v>
      </c>
      <c r="BO1213" s="40">
        <f>IF(K1213=0,0,'Дані з ДІСО'!AC1213/K1213)</f>
        <v>0</v>
      </c>
      <c r="BP1213" s="29">
        <f>(1+0.25*BO1213)*BN1213*Параметри!$K$51</f>
        <v>0</v>
      </c>
      <c r="BQ1213" s="29">
        <f>BP1213*'Коефіцієнти АТО'!U1213</f>
        <v>0</v>
      </c>
      <c r="BR1213" s="29">
        <f>K1213*(1+0.25*BO1213)*Параметри!$K$66*Параметри!$K$20/1000</f>
        <v>0</v>
      </c>
      <c r="BS1213" s="29">
        <f>(1+0.25*BO1213)*K1213*'Коефіцієнти АТО'!S1213*Параметри!$K$20/1000</f>
        <v>0</v>
      </c>
      <c r="BT1213" s="29">
        <f t="shared" si="169"/>
        <v>0</v>
      </c>
      <c r="BU1213" s="40">
        <f>ROUNDUP('Дані з ДІСО'!AG1213/Параметри!$K$71,0)</f>
        <v>0</v>
      </c>
      <c r="BV1213" s="40">
        <f t="shared" si="170"/>
        <v>0</v>
      </c>
      <c r="BW1213" s="40">
        <f>IF('Дані з ДІСО'!AG1213=0,0,'Дані з ДІСО'!AJ1213/'Дані з ДІСО'!AG1213)</f>
        <v>0</v>
      </c>
      <c r="BX1213" s="29">
        <f>BV1213*(1+0.25*BW1213)*Параметри!$K$51</f>
        <v>0</v>
      </c>
      <c r="BY1213" s="29">
        <f>ROUND(IF(Параметри!$K$77="No",CC1213,CC1213*Параметри!$K$78)+AG1213,1)</f>
        <v>35164.1</v>
      </c>
      <c r="BZ1213" s="29">
        <f>ROUND(IF(Параметри!$K$77="No",BF1213,BF1213*Параметри!$K$78),1)</f>
        <v>0</v>
      </c>
      <c r="CA1213" s="29">
        <f>ROUND(IF(Параметри!$K$77="No",BI1213,BI1213*Параметри!$K$78),1)</f>
        <v>0</v>
      </c>
      <c r="CB1213" s="29">
        <f>ROUND(IF(Параметри!$K$77="No",BJ1213,BJ1213*Параметри!$K$78),1)</f>
        <v>0</v>
      </c>
      <c r="CC1213" s="29">
        <f t="shared" si="164"/>
        <v>39071.250798345718</v>
      </c>
    </row>
    <row r="1214" spans="1:81">
      <c r="A1214" s="9">
        <v>1213</v>
      </c>
      <c r="B1214" s="9" t="s">
        <v>3151</v>
      </c>
      <c r="C1214" s="9" t="s">
        <v>3151</v>
      </c>
      <c r="D1214" s="9" t="s">
        <v>4219</v>
      </c>
      <c r="E1214" s="9" t="s">
        <v>29</v>
      </c>
      <c r="F1214" s="9" t="s">
        <v>4251</v>
      </c>
      <c r="G1214" s="9" t="s">
        <v>2519</v>
      </c>
      <c r="H1214" s="29">
        <f>SUM('Дані з ДІСО'!J1214:L1214)</f>
        <v>1701</v>
      </c>
      <c r="I1214" s="29">
        <f>SUM('Дані з ДІСО'!G1214:I1214)</f>
        <v>77</v>
      </c>
      <c r="J1214" s="29">
        <f>SUM('Дані з ДІСО'!P1214:R1214)</f>
        <v>0</v>
      </c>
      <c r="K1214" s="29">
        <f>SUM('Дані з ДІСО'!V1214:X1214)</f>
        <v>0</v>
      </c>
      <c r="L1214" s="40">
        <f>ROUNDUP('Дані з ДІСО'!J1214/'Коефіцієнти АТО'!$R1214,0)</f>
        <v>37</v>
      </c>
      <c r="M1214" s="40">
        <f>ROUNDUP('Дані з ДІСО'!K1214/'Коефіцієнти АТО'!$R1214,0)</f>
        <v>60</v>
      </c>
      <c r="N1214" s="40">
        <f>ROUNDUP('Дані з ДІСО'!L1214/'Коефіцієнти АТО'!$R1214,0)</f>
        <v>17</v>
      </c>
      <c r="O1214" s="59">
        <f>(L1214*Параметри!$K$32+M1214*Параметри!$L$32+N1214*Параметри!$M$32)/18</f>
        <v>189.80555555555554</v>
      </c>
      <c r="P1214" s="41">
        <f>IF(H1214=0,"",'Дані з ДІСО'!Y1214/H1214)</f>
        <v>0</v>
      </c>
      <c r="Q1214" s="29">
        <f>IF(H1214=0,"",(1+0.25*P1214)*O1214*Параметри!$K$51)</f>
        <v>38876.013925713552</v>
      </c>
      <c r="R1214" s="29">
        <f>IF(H1214=0,"",Q1214*'Коефіцієнти АТО'!T1214)</f>
        <v>660.89223673713047</v>
      </c>
      <c r="S1214" s="29">
        <f>IF(H1214=0,"",H1214*(1+0.25*P1214)*Параметри!$K$66*Параметри!$K$20/1000)</f>
        <v>0</v>
      </c>
      <c r="T1214" s="29">
        <f>IF(H1214=0,"",H1214*(1+0.25*P1214)*'Коефіцієнти АТО'!$S1214*Параметри!$K$20/1000)</f>
        <v>6960.94520879419</v>
      </c>
      <c r="U1214" s="29">
        <f t="shared" si="165"/>
        <v>46497.851371244869</v>
      </c>
      <c r="V1214" s="29">
        <f t="shared" si="166"/>
        <v>46497.851371244869</v>
      </c>
      <c r="W1214" s="40">
        <f>ROUNDUP('Дані з ДІСО'!P1214/Параметри!$K$24,0)</f>
        <v>0</v>
      </c>
      <c r="X1214" s="40">
        <f>ROUNDUP('Дані з ДІСО'!Q1214/Параметри!$K$24,0)</f>
        <v>0</v>
      </c>
      <c r="Y1214" s="40">
        <f>ROUNDUP('Дані з ДІСО'!R1214/Параметри!$K$24,0)</f>
        <v>0</v>
      </c>
      <c r="Z1214" s="59">
        <f>(W1214*Параметри!$K$33+X1214*Параметри!$L$33+Y1214*Параметри!$M$33)/18</f>
        <v>0</v>
      </c>
      <c r="AA1214" s="41">
        <f>IF(J1214=0,0,'Дані з ДІСО'!AA1214/J1214)</f>
        <v>0</v>
      </c>
      <c r="AB1214" s="29">
        <f>(1+0.25*AA1214)*Z1214*Параметри!$K$51</f>
        <v>0</v>
      </c>
      <c r="AC1214" s="29">
        <f>AB1214*'Коефіцієнти АТО'!U1214</f>
        <v>0</v>
      </c>
      <c r="AD1214" s="29">
        <f>J1214*(1+0.25*AA1214)*Параметри!$K$66*Параметри!$K$20/1000</f>
        <v>0</v>
      </c>
      <c r="AE1214" s="29">
        <f>(1+0.25*AA1214)*J1214*'Коефіцієнти АТО'!S1214*Параметри!$K$20/1000</f>
        <v>0</v>
      </c>
      <c r="AF1214" s="29">
        <f t="shared" si="162"/>
        <v>0</v>
      </c>
      <c r="AG1214" s="29">
        <v>0</v>
      </c>
      <c r="AH1214" s="40">
        <v>10</v>
      </c>
      <c r="AI1214" s="40">
        <v>0</v>
      </c>
      <c r="AJ1214" s="40">
        <f t="shared" si="163"/>
        <v>0</v>
      </c>
      <c r="AK1214" s="29">
        <f>(AH1214+AI1214)*(1+0.25*AJ1214)*Параметри!$K$53</f>
        <v>1794.2927569600006</v>
      </c>
      <c r="AL1214" s="29">
        <f>ROUNDUP(('Дані з ДІСО'!AU1214+'Дані з ДІСО'!AW1214)/Параметри!$K$28,0)</f>
        <v>0</v>
      </c>
      <c r="AM1214" s="64">
        <f>AL1214*Параметри!$M$35/18</f>
        <v>0</v>
      </c>
      <c r="AN1214" s="29">
        <f>IF(AL1214=0,0,'Дані з ДІСО'!AW1214/SUM('Дані з ДІСО'!AU1214,'Дані з ДІСО'!AW1214))</f>
        <v>0</v>
      </c>
      <c r="AO1214" s="29">
        <f>(1+0.25*AN1214)*AM1214*Параметри!$K$51</f>
        <v>0</v>
      </c>
      <c r="AP1214" s="40">
        <f>ROUNDUP(('Дані з ДІСО'!AE1214+'Дані не з ДІСО'!E1214+'Дані не з ДІСО'!G1214)/Параметри!$K$69,0)</f>
        <v>0</v>
      </c>
      <c r="AQ1214" s="40">
        <f t="shared" si="167"/>
        <v>0</v>
      </c>
      <c r="AR1214" s="40">
        <f>IF(AP1214=0,0,('Дані з ДІСО'!AH1214+'Дані не з ДІСО'!G1214)/('Дані з ДІСО'!AE1214+'Дані не з ДІСО'!E1214+'Дані не з ДІСО'!G1214))</f>
        <v>0</v>
      </c>
      <c r="AS1214" s="29">
        <f>AQ1214*(1+0.25*AR1214)*Параметри!$K$51</f>
        <v>0</v>
      </c>
      <c r="AT1214" s="40">
        <f>ROUNDUP('Дані з ДІСО'!AF1214/Параметри!$K$70,0)</f>
        <v>0</v>
      </c>
      <c r="AU1214" s="40">
        <f t="shared" si="168"/>
        <v>0</v>
      </c>
      <c r="AV1214" s="40">
        <f>IF(AT1214=0,0,'Дані з ДІСО'!AI1214/'Дані з ДІСО'!AF1214)</f>
        <v>0</v>
      </c>
      <c r="AW1214" s="29">
        <f>AU1214*(1+0.25*AV1214)*Параметри!$K$51</f>
        <v>0</v>
      </c>
      <c r="AX1214" s="40">
        <f>ROUNDUP('Дані з ДІСО'!AR1214/Параметри!$K$29,0)</f>
        <v>0</v>
      </c>
      <c r="AY1214" s="40">
        <f>ROUNDUP('Дані з ДІСО'!AS1214/Параметри!$K$29,0)</f>
        <v>0</v>
      </c>
      <c r="AZ1214" s="40">
        <f>ROUNDUP('Дані з ДІСО'!AT1214/Параметри!$K$29,0)</f>
        <v>0</v>
      </c>
      <c r="BA1214" s="64">
        <f>(AX1214*Параметри!$K$32+AY1214*Параметри!$L$32+AZ1214*Параметри!$M$32)/18</f>
        <v>0</v>
      </c>
      <c r="BB1214" s="29">
        <f>(BA1214*Параметри!$K$51+SUM('Дані з ДІСО'!AR1214:AT1214)*Параметри!$K$48*Параметри!$K$20/1000)*Параметри!$K$74</f>
        <v>0</v>
      </c>
      <c r="BC1214" s="40">
        <f>ROUNDUP(('Дані не з ДІСО'!I1214+'Дані не з ДІСО'!K1214)/Параметри!$K$26,0)</f>
        <v>0</v>
      </c>
      <c r="BD1214" s="29">
        <f>BC1214*Параметри!$M$36/18</f>
        <v>0</v>
      </c>
      <c r="BE1214" s="40">
        <f>IF(BC1214=0,0,'Дані не з ДІСО'!K1214/('Дані не з ДІСО'!I1214+'Дані не з ДІСО'!K1214))</f>
        <v>0</v>
      </c>
      <c r="BF1214" s="29">
        <f>(1+0.25*BE1214)*BD1214*Параметри!$K$51</f>
        <v>0</v>
      </c>
      <c r="BG1214" s="40">
        <f>ROUNDUP('Дані не з ДІСО'!M1214/Параметри!$K$27,0)</f>
        <v>0</v>
      </c>
      <c r="BH1214" s="40">
        <f>BG1214*Параметри!$M$37/18</f>
        <v>0</v>
      </c>
      <c r="BI1214" s="29">
        <f>BH1214*Параметри!$K$51</f>
        <v>0</v>
      </c>
      <c r="BJ1214" s="29">
        <f>'Дані не з ДІСО'!N1214*Параметри!$K$76</f>
        <v>0</v>
      </c>
      <c r="BK1214" s="40">
        <f>ROUNDUP('Дані з ДІСО'!V1214/Параметри!$K$25,0)</f>
        <v>0</v>
      </c>
      <c r="BL1214" s="40">
        <f>ROUNDUP('Дані з ДІСО'!W1214/Параметри!$K$25,0)</f>
        <v>0</v>
      </c>
      <c r="BM1214" s="40">
        <f>ROUNDUP('Дані з ДІСО'!X1214/Параметри!$K$25,0)</f>
        <v>0</v>
      </c>
      <c r="BN1214" s="40">
        <f>(BK1214*Параметри!$K$34+BL1214*Параметри!$L$34+BM1214*Параметри!$M$34)/18</f>
        <v>0</v>
      </c>
      <c r="BO1214" s="40">
        <f>IF(K1214=0,0,'Дані з ДІСО'!AC1214/K1214)</f>
        <v>0</v>
      </c>
      <c r="BP1214" s="29">
        <f>(1+0.25*BO1214)*BN1214*Параметри!$K$51</f>
        <v>0</v>
      </c>
      <c r="BQ1214" s="29">
        <f>BP1214*'Коефіцієнти АТО'!U1214</f>
        <v>0</v>
      </c>
      <c r="BR1214" s="29">
        <f>K1214*(1+0.25*BO1214)*Параметри!$K$66*Параметри!$K$20/1000</f>
        <v>0</v>
      </c>
      <c r="BS1214" s="29">
        <f>(1+0.25*BO1214)*K1214*'Коефіцієнти АТО'!S1214*Параметри!$K$20/1000</f>
        <v>0</v>
      </c>
      <c r="BT1214" s="29">
        <f t="shared" si="169"/>
        <v>0</v>
      </c>
      <c r="BU1214" s="40">
        <f>ROUNDUP('Дані з ДІСО'!AG1214/Параметри!$K$71,0)</f>
        <v>0</v>
      </c>
      <c r="BV1214" s="40">
        <f t="shared" si="170"/>
        <v>0</v>
      </c>
      <c r="BW1214" s="40">
        <f>IF('Дані з ДІСО'!AG1214=0,0,'Дані з ДІСО'!AJ1214/'Дані з ДІСО'!AG1214)</f>
        <v>0</v>
      </c>
      <c r="BX1214" s="29">
        <f>BV1214*(1+0.25*BW1214)*Параметри!$K$51</f>
        <v>0</v>
      </c>
      <c r="BY1214" s="29">
        <f>ROUND(IF(Параметри!$K$77="No",CC1214,CC1214*Параметри!$K$78)+AG1214,1)</f>
        <v>43462.9</v>
      </c>
      <c r="BZ1214" s="29">
        <f>ROUND(IF(Параметри!$K$77="No",BF1214,BF1214*Параметри!$K$78),1)</f>
        <v>0</v>
      </c>
      <c r="CA1214" s="29">
        <f>ROUND(IF(Параметри!$K$77="No",BI1214,BI1214*Параметри!$K$78),1)</f>
        <v>0</v>
      </c>
      <c r="CB1214" s="29">
        <f>ROUND(IF(Параметри!$K$77="No",BJ1214,BJ1214*Параметри!$K$78),1)</f>
        <v>0</v>
      </c>
      <c r="CC1214" s="29">
        <f t="shared" si="164"/>
        <v>48292.144128204869</v>
      </c>
    </row>
    <row r="1215" spans="1:81">
      <c r="A1215" s="9">
        <v>1214</v>
      </c>
      <c r="B1215" s="9" t="s">
        <v>3148</v>
      </c>
      <c r="C1215" s="9" t="s">
        <v>3148</v>
      </c>
      <c r="D1215" s="9" t="s">
        <v>4219</v>
      </c>
      <c r="E1215" s="9" t="s">
        <v>24</v>
      </c>
      <c r="F1215" s="9" t="s">
        <v>3577</v>
      </c>
      <c r="G1215" s="9" t="s">
        <v>2521</v>
      </c>
      <c r="H1215" s="29">
        <f>SUM('Дані з ДІСО'!J1215:L1215)</f>
        <v>0</v>
      </c>
      <c r="I1215" s="29">
        <f>SUM('Дані з ДІСО'!G1215:I1215)</f>
        <v>0</v>
      </c>
      <c r="J1215" s="29">
        <f>SUM('Дані з ДІСО'!P1215:R1215)</f>
        <v>0</v>
      </c>
      <c r="K1215" s="29">
        <f>SUM('Дані з ДІСО'!V1215:X1215)</f>
        <v>0</v>
      </c>
      <c r="L1215" s="40">
        <f>ROUNDUP('Дані з ДІСО'!J1215/'Коефіцієнти АТО'!$R1215,0)</f>
        <v>0</v>
      </c>
      <c r="M1215" s="40">
        <f>ROUNDUP('Дані з ДІСО'!K1215/'Коефіцієнти АТО'!$R1215,0)</f>
        <v>0</v>
      </c>
      <c r="N1215" s="40">
        <f>ROUNDUP('Дані з ДІСО'!L1215/'Коефіцієнти АТО'!$R1215,0)</f>
        <v>0</v>
      </c>
      <c r="O1215" s="59">
        <f>(L1215*Параметри!$K$32+M1215*Параметри!$L$32+N1215*Параметри!$M$32)/18</f>
        <v>0</v>
      </c>
      <c r="P1215" s="41" t="str">
        <f>IF(H1215=0,"",'Дані з ДІСО'!Y1215/H1215)</f>
        <v/>
      </c>
      <c r="Q1215" s="29" t="str">
        <f>IF(H1215=0,"",(1+0.25*P1215)*O1215*Параметри!$K$51)</f>
        <v/>
      </c>
      <c r="R1215" s="29" t="str">
        <f>IF(H1215=0,"",Q1215*'Коефіцієнти АТО'!T1215)</f>
        <v/>
      </c>
      <c r="S1215" s="29" t="str">
        <f>IF(H1215=0,"",H1215*(1+0.25*P1215)*Параметри!$K$66*Параметри!$K$20/1000)</f>
        <v/>
      </c>
      <c r="T1215" s="29" t="str">
        <f>IF(H1215=0,"",H1215*(1+0.25*P1215)*'Коефіцієнти АТО'!$S1215*Параметри!$K$20/1000)</f>
        <v/>
      </c>
      <c r="U1215" s="29">
        <f t="shared" si="165"/>
        <v>0</v>
      </c>
      <c r="V1215" s="29">
        <f t="shared" si="166"/>
        <v>0</v>
      </c>
      <c r="W1215" s="40">
        <f>ROUNDUP('Дані з ДІСО'!P1215/Параметри!$K$24,0)</f>
        <v>0</v>
      </c>
      <c r="X1215" s="40">
        <f>ROUNDUP('Дані з ДІСО'!Q1215/Параметри!$K$24,0)</f>
        <v>0</v>
      </c>
      <c r="Y1215" s="40">
        <f>ROUNDUP('Дані з ДІСО'!R1215/Параметри!$K$24,0)</f>
        <v>0</v>
      </c>
      <c r="Z1215" s="59">
        <f>(W1215*Параметри!$K$33+X1215*Параметри!$L$33+Y1215*Параметри!$M$33)/18</f>
        <v>0</v>
      </c>
      <c r="AA1215" s="41">
        <f>IF(J1215=0,0,'Дані з ДІСО'!AA1215/J1215)</f>
        <v>0</v>
      </c>
      <c r="AB1215" s="29">
        <f>(1+0.25*AA1215)*Z1215*Параметри!$K$51</f>
        <v>0</v>
      </c>
      <c r="AC1215" s="29">
        <f>AB1215*'Коефіцієнти АТО'!U1215</f>
        <v>0</v>
      </c>
      <c r="AD1215" s="29">
        <f>J1215*(1+0.25*AA1215)*Параметри!$K$66*Параметри!$K$20/1000</f>
        <v>0</v>
      </c>
      <c r="AE1215" s="29">
        <f>(1+0.25*AA1215)*J1215*'Коефіцієнти АТО'!S1215*Параметри!$K$20/1000</f>
        <v>0</v>
      </c>
      <c r="AF1215" s="29">
        <f t="shared" si="162"/>
        <v>0</v>
      </c>
      <c r="AG1215" s="29">
        <v>0</v>
      </c>
      <c r="AH1215" s="40">
        <v>0</v>
      </c>
      <c r="AI1215" s="40">
        <v>0</v>
      </c>
      <c r="AJ1215" s="40">
        <f t="shared" si="163"/>
        <v>0</v>
      </c>
      <c r="AK1215" s="29">
        <f>(AH1215+AI1215)*(1+0.25*AJ1215)*Параметри!$K$53</f>
        <v>0</v>
      </c>
      <c r="AL1215" s="29">
        <f>ROUNDUP(('Дані з ДІСО'!AU1215+'Дані з ДІСО'!AW1215)/Параметри!$K$28,0)</f>
        <v>0</v>
      </c>
      <c r="AM1215" s="64">
        <f>AL1215*Параметри!$M$35/18</f>
        <v>0</v>
      </c>
      <c r="AN1215" s="29">
        <f>IF(AL1215=0,0,'Дані з ДІСО'!AW1215/SUM('Дані з ДІСО'!AU1215,'Дані з ДІСО'!AW1215))</f>
        <v>0</v>
      </c>
      <c r="AO1215" s="29">
        <f>(1+0.25*AN1215)*AM1215*Параметри!$K$51</f>
        <v>0</v>
      </c>
      <c r="AP1215" s="40">
        <f>ROUNDUP(('Дані з ДІСО'!AE1215+'Дані не з ДІСО'!E1215+'Дані не з ДІСО'!G1215)/Параметри!$K$69,0)</f>
        <v>0</v>
      </c>
      <c r="AQ1215" s="40">
        <f t="shared" si="167"/>
        <v>0</v>
      </c>
      <c r="AR1215" s="40">
        <f>IF(AP1215=0,0,('Дані з ДІСО'!AH1215+'Дані не з ДІСО'!G1215)/('Дані з ДІСО'!AE1215+'Дані не з ДІСО'!E1215+'Дані не з ДІСО'!G1215))</f>
        <v>0</v>
      </c>
      <c r="AS1215" s="29">
        <f>AQ1215*(1+0.25*AR1215)*Параметри!$K$51</f>
        <v>0</v>
      </c>
      <c r="AT1215" s="40">
        <f>ROUNDUP('Дані з ДІСО'!AF1215/Параметри!$K$70,0)</f>
        <v>0</v>
      </c>
      <c r="AU1215" s="40">
        <f t="shared" si="168"/>
        <v>0</v>
      </c>
      <c r="AV1215" s="40">
        <f>IF(AT1215=0,0,'Дані з ДІСО'!AI1215/'Дані з ДІСО'!AF1215)</f>
        <v>0</v>
      </c>
      <c r="AW1215" s="29">
        <f>AU1215*(1+0.25*AV1215)*Параметри!$K$51</f>
        <v>0</v>
      </c>
      <c r="AX1215" s="40">
        <f>ROUNDUP('Дані з ДІСО'!AR1215/Параметри!$K$29,0)</f>
        <v>0</v>
      </c>
      <c r="AY1215" s="40">
        <f>ROUNDUP('Дані з ДІСО'!AS1215/Параметри!$K$29,0)</f>
        <v>0</v>
      </c>
      <c r="AZ1215" s="40">
        <f>ROUNDUP('Дані з ДІСО'!AT1215/Параметри!$K$29,0)</f>
        <v>0</v>
      </c>
      <c r="BA1215" s="64">
        <f>(AX1215*Параметри!$K$32+AY1215*Параметри!$L$32+AZ1215*Параметри!$M$32)/18</f>
        <v>0</v>
      </c>
      <c r="BB1215" s="29">
        <f>(BA1215*Параметри!$K$51+SUM('Дані з ДІСО'!AR1215:AT1215)*Параметри!$K$48*Параметри!$K$20/1000)*Параметри!$K$74</f>
        <v>0</v>
      </c>
      <c r="BC1215" s="40">
        <f>ROUNDUP(('Дані не з ДІСО'!I1215+'Дані не з ДІСО'!K1215)/Параметри!$K$26,0)</f>
        <v>0</v>
      </c>
      <c r="BD1215" s="29">
        <f>BC1215*Параметри!$M$36/18</f>
        <v>0</v>
      </c>
      <c r="BE1215" s="40">
        <f>IF(BC1215=0,0,'Дані не з ДІСО'!K1215/('Дані не з ДІСО'!I1215+'Дані не з ДІСО'!K1215))</f>
        <v>0</v>
      </c>
      <c r="BF1215" s="29">
        <f>(1+0.25*BE1215)*BD1215*Параметри!$K$51</f>
        <v>0</v>
      </c>
      <c r="BG1215" s="40">
        <f>ROUNDUP('Дані не з ДІСО'!M1215/Параметри!$K$27,0)</f>
        <v>0</v>
      </c>
      <c r="BH1215" s="40">
        <f>BG1215*Параметри!$M$37/18</f>
        <v>0</v>
      </c>
      <c r="BI1215" s="29">
        <f>BH1215*Параметри!$K$51</f>
        <v>0</v>
      </c>
      <c r="BJ1215" s="29">
        <f>'Дані не з ДІСО'!N1215*Параметри!$K$76</f>
        <v>0</v>
      </c>
      <c r="BK1215" s="40">
        <f>ROUNDUP('Дані з ДІСО'!V1215/Параметри!$K$25,0)</f>
        <v>0</v>
      </c>
      <c r="BL1215" s="40">
        <f>ROUNDUP('Дані з ДІСО'!W1215/Параметри!$K$25,0)</f>
        <v>0</v>
      </c>
      <c r="BM1215" s="40">
        <f>ROUNDUP('Дані з ДІСО'!X1215/Параметри!$K$25,0)</f>
        <v>0</v>
      </c>
      <c r="BN1215" s="40">
        <f>(BK1215*Параметри!$K$34+BL1215*Параметри!$L$34+BM1215*Параметри!$M$34)/18</f>
        <v>0</v>
      </c>
      <c r="BO1215" s="40">
        <f>IF(K1215=0,0,'Дані з ДІСО'!AC1215/K1215)</f>
        <v>0</v>
      </c>
      <c r="BP1215" s="29">
        <f>(1+0.25*BO1215)*BN1215*Параметри!$K$51</f>
        <v>0</v>
      </c>
      <c r="BQ1215" s="29">
        <f>BP1215*'Коефіцієнти АТО'!U1215</f>
        <v>0</v>
      </c>
      <c r="BR1215" s="29">
        <f>K1215*(1+0.25*BO1215)*Параметри!$K$66*Параметри!$K$20/1000</f>
        <v>0</v>
      </c>
      <c r="BS1215" s="29">
        <f>(1+0.25*BO1215)*K1215*'Коефіцієнти АТО'!S1215*Параметри!$K$20/1000</f>
        <v>0</v>
      </c>
      <c r="BT1215" s="29">
        <f t="shared" si="169"/>
        <v>0</v>
      </c>
      <c r="BU1215" s="40">
        <f>ROUNDUP('Дані з ДІСО'!AG1215/Параметри!$K$71,0)</f>
        <v>0</v>
      </c>
      <c r="BV1215" s="40">
        <f t="shared" si="170"/>
        <v>0</v>
      </c>
      <c r="BW1215" s="40">
        <f>IF('Дані з ДІСО'!AG1215=0,0,'Дані з ДІСО'!AJ1215/'Дані з ДІСО'!AG1215)</f>
        <v>0</v>
      </c>
      <c r="BX1215" s="29">
        <f>BV1215*(1+0.25*BW1215)*Параметри!$K$51</f>
        <v>0</v>
      </c>
      <c r="BY1215" s="29">
        <f>ROUND(IF(Параметри!$K$77="No",CC1215,CC1215*Параметри!$K$78)+AG1215,1)</f>
        <v>0</v>
      </c>
      <c r="BZ1215" s="29">
        <f>ROUND(IF(Параметри!$K$77="No",BF1215,BF1215*Параметри!$K$78),1)</f>
        <v>0</v>
      </c>
      <c r="CA1215" s="29">
        <f>ROUND(IF(Параметри!$K$77="No",BI1215,BI1215*Параметри!$K$78),1)</f>
        <v>0</v>
      </c>
      <c r="CB1215" s="29">
        <f>ROUND(IF(Параметри!$K$77="No",BJ1215,BJ1215*Параметри!$K$78),1)</f>
        <v>0</v>
      </c>
      <c r="CC1215" s="29">
        <f t="shared" si="164"/>
        <v>0</v>
      </c>
    </row>
    <row r="1216" spans="1:81">
      <c r="A1216" s="9">
        <v>1215</v>
      </c>
      <c r="B1216" s="9" t="s">
        <v>3148</v>
      </c>
      <c r="C1216" s="9" t="s">
        <v>3148</v>
      </c>
      <c r="D1216" s="9" t="s">
        <v>4219</v>
      </c>
      <c r="E1216" s="9" t="s">
        <v>24</v>
      </c>
      <c r="F1216" s="9" t="s">
        <v>3280</v>
      </c>
      <c r="G1216" s="9" t="s">
        <v>2523</v>
      </c>
      <c r="H1216" s="29">
        <f>SUM('Дані з ДІСО'!J1216:L1216)</f>
        <v>696</v>
      </c>
      <c r="I1216" s="29">
        <f>SUM('Дані з ДІСО'!G1216:I1216)</f>
        <v>48</v>
      </c>
      <c r="J1216" s="29">
        <f>SUM('Дані з ДІСО'!P1216:R1216)</f>
        <v>0</v>
      </c>
      <c r="K1216" s="29">
        <f>SUM('Дані з ДІСО'!V1216:X1216)</f>
        <v>0</v>
      </c>
      <c r="L1216" s="40">
        <f>ROUNDUP('Дані з ДІСО'!J1216/'Коефіцієнти АТО'!$R1216,0)</f>
        <v>19</v>
      </c>
      <c r="M1216" s="40">
        <f>ROUNDUP('Дані з ДІСО'!K1216/'Коефіцієнти АТО'!$R1216,0)</f>
        <v>36</v>
      </c>
      <c r="N1216" s="40">
        <f>ROUNDUP('Дані з ДІСО'!L1216/'Коефіцієнти АТО'!$R1216,0)</f>
        <v>10</v>
      </c>
      <c r="O1216" s="59">
        <f>(L1216*Параметри!$K$32+M1216*Параметри!$L$32+N1216*Параметри!$M$32)/18</f>
        <v>109.4</v>
      </c>
      <c r="P1216" s="41">
        <f>IF(H1216=0,"",'Дані з ДІСО'!Y1216/H1216)</f>
        <v>0</v>
      </c>
      <c r="Q1216" s="29">
        <f>IF(H1216=0,"",(1+0.25*P1216)*O1216*Параметри!$K$51)</f>
        <v>22407.331076398401</v>
      </c>
      <c r="R1216" s="29">
        <f>IF(H1216=0,"",Q1216*'Коефіцієнти АТО'!T1216)</f>
        <v>380.92462829877286</v>
      </c>
      <c r="S1216" s="29">
        <f>IF(H1216=0,"",H1216*(1+0.25*P1216)*Параметри!$K$66*Параметри!$K$20/1000)</f>
        <v>0</v>
      </c>
      <c r="T1216" s="29">
        <f>IF(H1216=0,"",H1216*(1+0.25*P1216)*'Коефіцієнти АТО'!$S1216*Параметри!$K$20/1000)</f>
        <v>3510.5935887508044</v>
      </c>
      <c r="U1216" s="29">
        <f t="shared" si="165"/>
        <v>26298.84929344798</v>
      </c>
      <c r="V1216" s="29">
        <f t="shared" si="166"/>
        <v>26298.84929344798</v>
      </c>
      <c r="W1216" s="40">
        <f>ROUNDUP('Дані з ДІСО'!P1216/Параметри!$K$24,0)</f>
        <v>0</v>
      </c>
      <c r="X1216" s="40">
        <f>ROUNDUP('Дані з ДІСО'!Q1216/Параметри!$K$24,0)</f>
        <v>0</v>
      </c>
      <c r="Y1216" s="40">
        <f>ROUNDUP('Дані з ДІСО'!R1216/Параметри!$K$24,0)</f>
        <v>0</v>
      </c>
      <c r="Z1216" s="59">
        <f>(W1216*Параметри!$K$33+X1216*Параметри!$L$33+Y1216*Параметри!$M$33)/18</f>
        <v>0</v>
      </c>
      <c r="AA1216" s="41">
        <f>IF(J1216=0,0,'Дані з ДІСО'!AA1216/J1216)</f>
        <v>0</v>
      </c>
      <c r="AB1216" s="29">
        <f>(1+0.25*AA1216)*Z1216*Параметри!$K$51</f>
        <v>0</v>
      </c>
      <c r="AC1216" s="29">
        <f>AB1216*'Коефіцієнти АТО'!U1216</f>
        <v>0</v>
      </c>
      <c r="AD1216" s="29">
        <f>J1216*(1+0.25*AA1216)*Параметри!$K$66*Параметри!$K$20/1000</f>
        <v>0</v>
      </c>
      <c r="AE1216" s="29">
        <f>(1+0.25*AA1216)*J1216*'Коефіцієнти АТО'!S1216*Параметри!$K$20/1000</f>
        <v>0</v>
      </c>
      <c r="AF1216" s="29">
        <f t="shared" si="162"/>
        <v>0</v>
      </c>
      <c r="AG1216" s="29">
        <v>0</v>
      </c>
      <c r="AH1216" s="40">
        <v>0</v>
      </c>
      <c r="AI1216" s="40">
        <v>0</v>
      </c>
      <c r="AJ1216" s="40">
        <f t="shared" si="163"/>
        <v>0</v>
      </c>
      <c r="AK1216" s="29">
        <f>(AH1216+AI1216)*(1+0.25*AJ1216)*Параметри!$K$53</f>
        <v>0</v>
      </c>
      <c r="AL1216" s="29">
        <f>ROUNDUP(('Дані з ДІСО'!AU1216+'Дані з ДІСО'!AW1216)/Параметри!$K$28,0)</f>
        <v>0</v>
      </c>
      <c r="AM1216" s="64">
        <f>AL1216*Параметри!$M$35/18</f>
        <v>0</v>
      </c>
      <c r="AN1216" s="29">
        <f>IF(AL1216=0,0,'Дані з ДІСО'!AW1216/SUM('Дані з ДІСО'!AU1216,'Дані з ДІСО'!AW1216))</f>
        <v>0</v>
      </c>
      <c r="AO1216" s="29">
        <f>(1+0.25*AN1216)*AM1216*Параметри!$K$51</f>
        <v>0</v>
      </c>
      <c r="AP1216" s="40">
        <f>ROUNDUP(('Дані з ДІСО'!AE1216+'Дані не з ДІСО'!E1216+'Дані не з ДІСО'!G1216)/Параметри!$K$69,0)</f>
        <v>0</v>
      </c>
      <c r="AQ1216" s="40">
        <f t="shared" si="167"/>
        <v>0</v>
      </c>
      <c r="AR1216" s="40">
        <f>IF(AP1216=0,0,('Дані з ДІСО'!AH1216+'Дані не з ДІСО'!G1216)/('Дані з ДІСО'!AE1216+'Дані не з ДІСО'!E1216+'Дані не з ДІСО'!G1216))</f>
        <v>0</v>
      </c>
      <c r="AS1216" s="29">
        <f>AQ1216*(1+0.25*AR1216)*Параметри!$K$51</f>
        <v>0</v>
      </c>
      <c r="AT1216" s="40">
        <f>ROUNDUP('Дані з ДІСО'!AF1216/Параметри!$K$70,0)</f>
        <v>0</v>
      </c>
      <c r="AU1216" s="40">
        <f t="shared" si="168"/>
        <v>0</v>
      </c>
      <c r="AV1216" s="40">
        <f>IF(AT1216=0,0,'Дані з ДІСО'!AI1216/'Дані з ДІСО'!AF1216)</f>
        <v>0</v>
      </c>
      <c r="AW1216" s="29">
        <f>AU1216*(1+0.25*AV1216)*Параметри!$K$51</f>
        <v>0</v>
      </c>
      <c r="AX1216" s="40">
        <f>ROUNDUP('Дані з ДІСО'!AR1216/Параметри!$K$29,0)</f>
        <v>0</v>
      </c>
      <c r="AY1216" s="40">
        <f>ROUNDUP('Дані з ДІСО'!AS1216/Параметри!$K$29,0)</f>
        <v>0</v>
      </c>
      <c r="AZ1216" s="40">
        <f>ROUNDUP('Дані з ДІСО'!AT1216/Параметри!$K$29,0)</f>
        <v>0</v>
      </c>
      <c r="BA1216" s="64">
        <f>(AX1216*Параметри!$K$32+AY1216*Параметри!$L$32+AZ1216*Параметри!$M$32)/18</f>
        <v>0</v>
      </c>
      <c r="BB1216" s="29">
        <f>(BA1216*Параметри!$K$51+SUM('Дані з ДІСО'!AR1216:AT1216)*Параметри!$K$48*Параметри!$K$20/1000)*Параметри!$K$74</f>
        <v>0</v>
      </c>
      <c r="BC1216" s="40">
        <f>ROUNDUP(('Дані не з ДІСО'!I1216+'Дані не з ДІСО'!K1216)/Параметри!$K$26,0)</f>
        <v>0</v>
      </c>
      <c r="BD1216" s="29">
        <f>BC1216*Параметри!$M$36/18</f>
        <v>0</v>
      </c>
      <c r="BE1216" s="40">
        <f>IF(BC1216=0,0,'Дані не з ДІСО'!K1216/('Дані не з ДІСО'!I1216+'Дані не з ДІСО'!K1216))</f>
        <v>0</v>
      </c>
      <c r="BF1216" s="29">
        <f>(1+0.25*BE1216)*BD1216*Параметри!$K$51</f>
        <v>0</v>
      </c>
      <c r="BG1216" s="40">
        <f>ROUNDUP('Дані не з ДІСО'!M1216/Параметри!$K$27,0)</f>
        <v>0</v>
      </c>
      <c r="BH1216" s="40">
        <f>BG1216*Параметри!$M$37/18</f>
        <v>0</v>
      </c>
      <c r="BI1216" s="29">
        <f>BH1216*Параметри!$K$51</f>
        <v>0</v>
      </c>
      <c r="BJ1216" s="29">
        <f>'Дані не з ДІСО'!N1216*Параметри!$K$76</f>
        <v>0</v>
      </c>
      <c r="BK1216" s="40">
        <f>ROUNDUP('Дані з ДІСО'!V1216/Параметри!$K$25,0)</f>
        <v>0</v>
      </c>
      <c r="BL1216" s="40">
        <f>ROUNDUP('Дані з ДІСО'!W1216/Параметри!$K$25,0)</f>
        <v>0</v>
      </c>
      <c r="BM1216" s="40">
        <f>ROUNDUP('Дані з ДІСО'!X1216/Параметри!$K$25,0)</f>
        <v>0</v>
      </c>
      <c r="BN1216" s="40">
        <f>(BK1216*Параметри!$K$34+BL1216*Параметри!$L$34+BM1216*Параметри!$M$34)/18</f>
        <v>0</v>
      </c>
      <c r="BO1216" s="40">
        <f>IF(K1216=0,0,'Дані з ДІСО'!AC1216/K1216)</f>
        <v>0</v>
      </c>
      <c r="BP1216" s="29">
        <f>(1+0.25*BO1216)*BN1216*Параметри!$K$51</f>
        <v>0</v>
      </c>
      <c r="BQ1216" s="29">
        <f>BP1216*'Коефіцієнти АТО'!U1216</f>
        <v>0</v>
      </c>
      <c r="BR1216" s="29">
        <f>K1216*(1+0.25*BO1216)*Параметри!$K$66*Параметри!$K$20/1000</f>
        <v>0</v>
      </c>
      <c r="BS1216" s="29">
        <f>(1+0.25*BO1216)*K1216*'Коефіцієнти АТО'!S1216*Параметри!$K$20/1000</f>
        <v>0</v>
      </c>
      <c r="BT1216" s="29">
        <f t="shared" si="169"/>
        <v>0</v>
      </c>
      <c r="BU1216" s="40">
        <f>ROUNDUP('Дані з ДІСО'!AG1216/Параметри!$K$71,0)</f>
        <v>0</v>
      </c>
      <c r="BV1216" s="40">
        <f t="shared" si="170"/>
        <v>0</v>
      </c>
      <c r="BW1216" s="40">
        <f>IF('Дані з ДІСО'!AG1216=0,0,'Дані з ДІСО'!AJ1216/'Дані з ДІСО'!AG1216)</f>
        <v>0</v>
      </c>
      <c r="BX1216" s="29">
        <f>BV1216*(1+0.25*BW1216)*Параметри!$K$51</f>
        <v>0</v>
      </c>
      <c r="BY1216" s="29">
        <f>ROUND(IF(Параметри!$K$77="No",CC1216,CC1216*Параметри!$K$78)+AG1216,1)</f>
        <v>23669</v>
      </c>
      <c r="BZ1216" s="29">
        <f>ROUND(IF(Параметри!$K$77="No",BF1216,BF1216*Параметри!$K$78),1)</f>
        <v>0</v>
      </c>
      <c r="CA1216" s="29">
        <f>ROUND(IF(Параметри!$K$77="No",BI1216,BI1216*Параметри!$K$78),1)</f>
        <v>0</v>
      </c>
      <c r="CB1216" s="29">
        <f>ROUND(IF(Параметри!$K$77="No",BJ1216,BJ1216*Параметри!$K$78),1)</f>
        <v>0</v>
      </c>
      <c r="CC1216" s="29">
        <f t="shared" si="164"/>
        <v>26298.84929344798</v>
      </c>
    </row>
    <row r="1217" spans="1:81">
      <c r="A1217" s="9">
        <v>1216</v>
      </c>
      <c r="B1217" s="9" t="s">
        <v>3151</v>
      </c>
      <c r="C1217" s="9" t="s">
        <v>3151</v>
      </c>
      <c r="D1217" s="9" t="s">
        <v>4219</v>
      </c>
      <c r="E1217" s="9" t="s">
        <v>29</v>
      </c>
      <c r="F1217" s="9" t="s">
        <v>4252</v>
      </c>
      <c r="G1217" s="9" t="s">
        <v>2524</v>
      </c>
      <c r="H1217" s="29">
        <f>SUM('Дані з ДІСО'!J1217:L1217)</f>
        <v>0</v>
      </c>
      <c r="I1217" s="29">
        <f>SUM('Дані з ДІСО'!G1217:I1217)</f>
        <v>0</v>
      </c>
      <c r="J1217" s="29">
        <f>SUM('Дані з ДІСО'!P1217:R1217)</f>
        <v>0</v>
      </c>
      <c r="K1217" s="29">
        <f>SUM('Дані з ДІСО'!V1217:X1217)</f>
        <v>0</v>
      </c>
      <c r="L1217" s="40">
        <f>ROUNDUP('Дані з ДІСО'!J1217/'Коефіцієнти АТО'!$R1217,0)</f>
        <v>0</v>
      </c>
      <c r="M1217" s="40">
        <f>ROUNDUP('Дані з ДІСО'!K1217/'Коефіцієнти АТО'!$R1217,0)</f>
        <v>0</v>
      </c>
      <c r="N1217" s="40">
        <f>ROUNDUP('Дані з ДІСО'!L1217/'Коефіцієнти АТО'!$R1217,0)</f>
        <v>0</v>
      </c>
      <c r="O1217" s="59">
        <f>(L1217*Параметри!$K$32+M1217*Параметри!$L$32+N1217*Параметри!$M$32)/18</f>
        <v>0</v>
      </c>
      <c r="P1217" s="41" t="str">
        <f>IF(H1217=0,"",'Дані з ДІСО'!Y1217/H1217)</f>
        <v/>
      </c>
      <c r="Q1217" s="29" t="str">
        <f>IF(H1217=0,"",(1+0.25*P1217)*O1217*Параметри!$K$51)</f>
        <v/>
      </c>
      <c r="R1217" s="29" t="str">
        <f>IF(H1217=0,"",Q1217*'Коефіцієнти АТО'!T1217)</f>
        <v/>
      </c>
      <c r="S1217" s="29" t="str">
        <f>IF(H1217=0,"",H1217*(1+0.25*P1217)*Параметри!$K$66*Параметри!$K$20/1000)</f>
        <v/>
      </c>
      <c r="T1217" s="29" t="str">
        <f>IF(H1217=0,"",H1217*(1+0.25*P1217)*'Коефіцієнти АТО'!$S1217*Параметри!$K$20/1000)</f>
        <v/>
      </c>
      <c r="U1217" s="29">
        <f t="shared" si="165"/>
        <v>0</v>
      </c>
      <c r="V1217" s="29">
        <f t="shared" si="166"/>
        <v>0</v>
      </c>
      <c r="W1217" s="40">
        <f>ROUNDUP('Дані з ДІСО'!P1217/Параметри!$K$24,0)</f>
        <v>0</v>
      </c>
      <c r="X1217" s="40">
        <f>ROUNDUP('Дані з ДІСО'!Q1217/Параметри!$K$24,0)</f>
        <v>0</v>
      </c>
      <c r="Y1217" s="40">
        <f>ROUNDUP('Дані з ДІСО'!R1217/Параметри!$K$24,0)</f>
        <v>0</v>
      </c>
      <c r="Z1217" s="59">
        <f>(W1217*Параметри!$K$33+X1217*Параметри!$L$33+Y1217*Параметри!$M$33)/18</f>
        <v>0</v>
      </c>
      <c r="AA1217" s="41">
        <f>IF(J1217=0,0,'Дані з ДІСО'!AA1217/J1217)</f>
        <v>0</v>
      </c>
      <c r="AB1217" s="29">
        <f>(1+0.25*AA1217)*Z1217*Параметри!$K$51</f>
        <v>0</v>
      </c>
      <c r="AC1217" s="29">
        <f>AB1217*'Коефіцієнти АТО'!U1217</f>
        <v>0</v>
      </c>
      <c r="AD1217" s="29">
        <f>J1217*(1+0.25*AA1217)*Параметри!$K$66*Параметри!$K$20/1000</f>
        <v>0</v>
      </c>
      <c r="AE1217" s="29">
        <f>(1+0.25*AA1217)*J1217*'Коефіцієнти АТО'!S1217*Параметри!$K$20/1000</f>
        <v>0</v>
      </c>
      <c r="AF1217" s="29">
        <f t="shared" si="162"/>
        <v>0</v>
      </c>
      <c r="AG1217" s="29">
        <v>0</v>
      </c>
      <c r="AH1217" s="40">
        <v>0</v>
      </c>
      <c r="AI1217" s="40">
        <v>0</v>
      </c>
      <c r="AJ1217" s="40">
        <f t="shared" si="163"/>
        <v>0</v>
      </c>
      <c r="AK1217" s="29">
        <f>(AH1217+AI1217)*(1+0.25*AJ1217)*Параметри!$K$53</f>
        <v>0</v>
      </c>
      <c r="AL1217" s="29">
        <f>ROUNDUP(('Дані з ДІСО'!AU1217+'Дані з ДІСО'!AW1217)/Параметри!$K$28,0)</f>
        <v>0</v>
      </c>
      <c r="AM1217" s="64">
        <f>AL1217*Параметри!$M$35/18</f>
        <v>0</v>
      </c>
      <c r="AN1217" s="29">
        <f>IF(AL1217=0,0,'Дані з ДІСО'!AW1217/SUM('Дані з ДІСО'!AU1217,'Дані з ДІСО'!AW1217))</f>
        <v>0</v>
      </c>
      <c r="AO1217" s="29">
        <f>(1+0.25*AN1217)*AM1217*Параметри!$K$51</f>
        <v>0</v>
      </c>
      <c r="AP1217" s="40">
        <f>ROUNDUP(('Дані з ДІСО'!AE1217+'Дані не з ДІСО'!E1217+'Дані не з ДІСО'!G1217)/Параметри!$K$69,0)</f>
        <v>0</v>
      </c>
      <c r="AQ1217" s="40">
        <f t="shared" si="167"/>
        <v>0</v>
      </c>
      <c r="AR1217" s="40">
        <f>IF(AP1217=0,0,('Дані з ДІСО'!AH1217+'Дані не з ДІСО'!G1217)/('Дані з ДІСО'!AE1217+'Дані не з ДІСО'!E1217+'Дані не з ДІСО'!G1217))</f>
        <v>0</v>
      </c>
      <c r="AS1217" s="29">
        <f>AQ1217*(1+0.25*AR1217)*Параметри!$K$51</f>
        <v>0</v>
      </c>
      <c r="AT1217" s="40">
        <f>ROUNDUP('Дані з ДІСО'!AF1217/Параметри!$K$70,0)</f>
        <v>0</v>
      </c>
      <c r="AU1217" s="40">
        <f t="shared" si="168"/>
        <v>0</v>
      </c>
      <c r="AV1217" s="40">
        <f>IF(AT1217=0,0,'Дані з ДІСО'!AI1217/'Дані з ДІСО'!AF1217)</f>
        <v>0</v>
      </c>
      <c r="AW1217" s="29">
        <f>AU1217*(1+0.25*AV1217)*Параметри!$K$51</f>
        <v>0</v>
      </c>
      <c r="AX1217" s="40">
        <f>ROUNDUP('Дані з ДІСО'!AR1217/Параметри!$K$29,0)</f>
        <v>0</v>
      </c>
      <c r="AY1217" s="40">
        <f>ROUNDUP('Дані з ДІСО'!AS1217/Параметри!$K$29,0)</f>
        <v>0</v>
      </c>
      <c r="AZ1217" s="40">
        <f>ROUNDUP('Дані з ДІСО'!AT1217/Параметри!$K$29,0)</f>
        <v>0</v>
      </c>
      <c r="BA1217" s="64">
        <f>(AX1217*Параметри!$K$32+AY1217*Параметри!$L$32+AZ1217*Параметри!$M$32)/18</f>
        <v>0</v>
      </c>
      <c r="BB1217" s="29">
        <f>(BA1217*Параметри!$K$51+SUM('Дані з ДІСО'!AR1217:AT1217)*Параметри!$K$48*Параметри!$K$20/1000)*Параметри!$K$74</f>
        <v>0</v>
      </c>
      <c r="BC1217" s="40">
        <f>ROUNDUP(('Дані не з ДІСО'!I1217+'Дані не з ДІСО'!K1217)/Параметри!$K$26,0)</f>
        <v>0</v>
      </c>
      <c r="BD1217" s="29">
        <f>BC1217*Параметри!$M$36/18</f>
        <v>0</v>
      </c>
      <c r="BE1217" s="40">
        <f>IF(BC1217=0,0,'Дані не з ДІСО'!K1217/('Дані не з ДІСО'!I1217+'Дані не з ДІСО'!K1217))</f>
        <v>0</v>
      </c>
      <c r="BF1217" s="29">
        <f>(1+0.25*BE1217)*BD1217*Параметри!$K$51</f>
        <v>0</v>
      </c>
      <c r="BG1217" s="40">
        <f>ROUNDUP('Дані не з ДІСО'!M1217/Параметри!$K$27,0)</f>
        <v>0</v>
      </c>
      <c r="BH1217" s="40">
        <f>BG1217*Параметри!$M$37/18</f>
        <v>0</v>
      </c>
      <c r="BI1217" s="29">
        <f>BH1217*Параметри!$K$51</f>
        <v>0</v>
      </c>
      <c r="BJ1217" s="29">
        <f>'Дані не з ДІСО'!N1217*Параметри!$K$76</f>
        <v>0</v>
      </c>
      <c r="BK1217" s="40">
        <f>ROUNDUP('Дані з ДІСО'!V1217/Параметри!$K$25,0)</f>
        <v>0</v>
      </c>
      <c r="BL1217" s="40">
        <f>ROUNDUP('Дані з ДІСО'!W1217/Параметри!$K$25,0)</f>
        <v>0</v>
      </c>
      <c r="BM1217" s="40">
        <f>ROUNDUP('Дані з ДІСО'!X1217/Параметри!$K$25,0)</f>
        <v>0</v>
      </c>
      <c r="BN1217" s="40">
        <f>(BK1217*Параметри!$K$34+BL1217*Параметри!$L$34+BM1217*Параметри!$M$34)/18</f>
        <v>0</v>
      </c>
      <c r="BO1217" s="40">
        <f>IF(K1217=0,0,'Дані з ДІСО'!AC1217/K1217)</f>
        <v>0</v>
      </c>
      <c r="BP1217" s="29">
        <f>(1+0.25*BO1217)*BN1217*Параметри!$K$51</f>
        <v>0</v>
      </c>
      <c r="BQ1217" s="29">
        <f>BP1217*'Коефіцієнти АТО'!U1217</f>
        <v>0</v>
      </c>
      <c r="BR1217" s="29">
        <f>K1217*(1+0.25*BO1217)*Параметри!$K$66*Параметри!$K$20/1000</f>
        <v>0</v>
      </c>
      <c r="BS1217" s="29">
        <f>(1+0.25*BO1217)*K1217*'Коефіцієнти АТО'!S1217*Параметри!$K$20/1000</f>
        <v>0</v>
      </c>
      <c r="BT1217" s="29">
        <f t="shared" si="169"/>
        <v>0</v>
      </c>
      <c r="BU1217" s="40">
        <f>ROUNDUP('Дані з ДІСО'!AG1217/Параметри!$K$71,0)</f>
        <v>0</v>
      </c>
      <c r="BV1217" s="40">
        <f t="shared" si="170"/>
        <v>0</v>
      </c>
      <c r="BW1217" s="40">
        <f>IF('Дані з ДІСО'!AG1217=0,0,'Дані з ДІСО'!AJ1217/'Дані з ДІСО'!AG1217)</f>
        <v>0</v>
      </c>
      <c r="BX1217" s="29">
        <f>BV1217*(1+0.25*BW1217)*Параметри!$K$51</f>
        <v>0</v>
      </c>
      <c r="BY1217" s="29">
        <f>ROUND(IF(Параметри!$K$77="No",CC1217,CC1217*Параметри!$K$78)+AG1217,1)</f>
        <v>0</v>
      </c>
      <c r="BZ1217" s="29">
        <f>ROUND(IF(Параметри!$K$77="No",BF1217,BF1217*Параметри!$K$78),1)</f>
        <v>0</v>
      </c>
      <c r="CA1217" s="29">
        <f>ROUND(IF(Параметри!$K$77="No",BI1217,BI1217*Параметри!$K$78),1)</f>
        <v>0</v>
      </c>
      <c r="CB1217" s="29">
        <f>ROUND(IF(Параметри!$K$77="No",BJ1217,BJ1217*Параметри!$K$78),1)</f>
        <v>0</v>
      </c>
      <c r="CC1217" s="29">
        <f t="shared" si="164"/>
        <v>0</v>
      </c>
    </row>
    <row r="1218" spans="1:81">
      <c r="A1218" s="9">
        <v>1217</v>
      </c>
      <c r="B1218" s="9" t="s">
        <v>3145</v>
      </c>
      <c r="C1218" s="9" t="s">
        <v>3146</v>
      </c>
      <c r="D1218" s="9" t="s">
        <v>4219</v>
      </c>
      <c r="E1218" s="9" t="s">
        <v>21</v>
      </c>
      <c r="F1218" s="9" t="s">
        <v>4253</v>
      </c>
      <c r="G1218" s="9" t="s">
        <v>2526</v>
      </c>
      <c r="H1218" s="29">
        <f>SUM('Дані з ДІСО'!J1218:L1218)</f>
        <v>3428.5</v>
      </c>
      <c r="I1218" s="29">
        <f>SUM('Дані з ДІСО'!G1218:I1218)</f>
        <v>134</v>
      </c>
      <c r="J1218" s="29">
        <f>SUM('Дані з ДІСО'!P1218:R1218)</f>
        <v>37</v>
      </c>
      <c r="K1218" s="29">
        <f>SUM('Дані з ДІСО'!V1218:X1218)</f>
        <v>0</v>
      </c>
      <c r="L1218" s="40">
        <f>ROUNDUP('Дані з ДІСО'!J1218/'Коефіцієнти АТО'!$R1218,0)</f>
        <v>63</v>
      </c>
      <c r="M1218" s="40">
        <f>ROUNDUP('Дані з ДІСО'!K1218/'Коефіцієнти АТО'!$R1218,0)</f>
        <v>89</v>
      </c>
      <c r="N1218" s="40">
        <f>ROUNDUP('Дані з ДІСО'!L1218/'Коефіцієнти АТО'!$R1218,0)</f>
        <v>25</v>
      </c>
      <c r="O1218" s="59">
        <f>(L1218*Параметри!$K$32+M1218*Параметри!$L$32+N1218*Параметри!$M$32)/18</f>
        <v>291.48888888888888</v>
      </c>
      <c r="P1218" s="41">
        <f>IF(H1218=0,"",'Дані з ДІСО'!Y1218/H1218)</f>
        <v>0</v>
      </c>
      <c r="Q1218" s="29">
        <f>IF(H1218=0,"",(1+0.25*P1218)*O1218*Параметри!$K$51)</f>
        <v>59702.815707722482</v>
      </c>
      <c r="R1218" s="29">
        <f>IF(H1218=0,"",Q1218*'Коефіцієнти АТО'!T1218)</f>
        <v>1014.9478670312823</v>
      </c>
      <c r="S1218" s="29">
        <f>IF(H1218=0,"",H1218*(1+0.25*P1218)*Параметри!$K$66*Параметри!$K$20/1000)</f>
        <v>0</v>
      </c>
      <c r="T1218" s="29">
        <f>IF(H1218=0,"",H1218*(1+0.25*P1218)*'Коефіцієнти АТО'!$S1218*Параметри!$K$20/1000)</f>
        <v>10767.466762309163</v>
      </c>
      <c r="U1218" s="29">
        <f t="shared" si="165"/>
        <v>71485.230337062923</v>
      </c>
      <c r="V1218" s="29">
        <f t="shared" si="166"/>
        <v>71485.230337062923</v>
      </c>
      <c r="W1218" s="40">
        <f>ROUNDUP('Дані з ДІСО'!P1218/Параметри!$K$24,0)</f>
        <v>1</v>
      </c>
      <c r="X1218" s="40">
        <f>ROUNDUP('Дані з ДІСО'!Q1218/Параметри!$K$24,0)</f>
        <v>4</v>
      </c>
      <c r="Y1218" s="40">
        <f>ROUNDUP('Дані з ДІСО'!R1218/Параметри!$K$24,0)</f>
        <v>0</v>
      </c>
      <c r="Z1218" s="59">
        <f>(W1218*Параметри!$K$33+X1218*Параметри!$L$33+Y1218*Параметри!$M$33)/18</f>
        <v>10</v>
      </c>
      <c r="AA1218" s="41">
        <f>IF(J1218=0,0,'Дані з ДІСО'!AA1218/J1218)</f>
        <v>0</v>
      </c>
      <c r="AB1218" s="29">
        <f>(1+0.25*AA1218)*Z1218*Параметри!$K$51</f>
        <v>2048.2021093600001</v>
      </c>
      <c r="AC1218" s="29">
        <f>AB1218*'Коефіцієнти АТО'!U1218</f>
        <v>96.26549913992001</v>
      </c>
      <c r="AD1218" s="29">
        <f>J1218*(1+0.25*AA1218)*Параметри!$K$66*Параметри!$K$20/1000</f>
        <v>0</v>
      </c>
      <c r="AE1218" s="29">
        <f>(1+0.25*AA1218)*J1218*'Коефіцієнти АТО'!S1218*Параметри!$K$20/1000</f>
        <v>116.20133300435731</v>
      </c>
      <c r="AF1218" s="29">
        <f t="shared" ref="AF1218:AF1281" si="171">SUM(AB1218:AE1218)</f>
        <v>2260.6689415042774</v>
      </c>
      <c r="AG1218" s="29">
        <v>0</v>
      </c>
      <c r="AH1218" s="40">
        <v>28</v>
      </c>
      <c r="AI1218" s="40">
        <v>0</v>
      </c>
      <c r="AJ1218" s="40">
        <f t="shared" ref="AJ1218:AJ1281" si="172">IF(AH1218+AI1218=0,0,AI1218/(AH1218+AI1218))</f>
        <v>0</v>
      </c>
      <c r="AK1218" s="29">
        <f>(AH1218+AI1218)*(1+0.25*AJ1218)*Параметри!$K$53</f>
        <v>5024.0197194880011</v>
      </c>
      <c r="AL1218" s="29">
        <f>ROUNDUP(('Дані з ДІСО'!AU1218+'Дані з ДІСО'!AW1218)/Параметри!$K$28,0)</f>
        <v>0</v>
      </c>
      <c r="AM1218" s="64">
        <f>AL1218*Параметри!$M$35/18</f>
        <v>0</v>
      </c>
      <c r="AN1218" s="29">
        <f>IF(AL1218=0,0,'Дані з ДІСО'!AW1218/SUM('Дані з ДІСО'!AU1218,'Дані з ДІСО'!AW1218))</f>
        <v>0</v>
      </c>
      <c r="AO1218" s="29">
        <f>(1+0.25*AN1218)*AM1218*Параметри!$K$51</f>
        <v>0</v>
      </c>
      <c r="AP1218" s="40">
        <f>ROUNDUP(('Дані з ДІСО'!AE1218+'Дані не з ДІСО'!E1218+'Дані не з ДІСО'!G1218)/Параметри!$K$69,0)</f>
        <v>0</v>
      </c>
      <c r="AQ1218" s="40">
        <f t="shared" si="167"/>
        <v>0</v>
      </c>
      <c r="AR1218" s="40">
        <f>IF(AP1218=0,0,('Дані з ДІСО'!AH1218+'Дані не з ДІСО'!G1218)/('Дані з ДІСО'!AE1218+'Дані не з ДІСО'!E1218+'Дані не з ДІСО'!G1218))</f>
        <v>0</v>
      </c>
      <c r="AS1218" s="29">
        <f>AQ1218*(1+0.25*AR1218)*Параметри!$K$51</f>
        <v>0</v>
      </c>
      <c r="AT1218" s="40">
        <f>ROUNDUP('Дані з ДІСО'!AF1218/Параметри!$K$70,0)</f>
        <v>0</v>
      </c>
      <c r="AU1218" s="40">
        <f t="shared" si="168"/>
        <v>0</v>
      </c>
      <c r="AV1218" s="40">
        <f>IF(AT1218=0,0,'Дані з ДІСО'!AI1218/'Дані з ДІСО'!AF1218)</f>
        <v>0</v>
      </c>
      <c r="AW1218" s="29">
        <f>AU1218*(1+0.25*AV1218)*Параметри!$K$51</f>
        <v>0</v>
      </c>
      <c r="AX1218" s="40">
        <f>ROUNDUP('Дані з ДІСО'!AR1218/Параметри!$K$29,0)</f>
        <v>0</v>
      </c>
      <c r="AY1218" s="40">
        <f>ROUNDUP('Дані з ДІСО'!AS1218/Параметри!$K$29,0)</f>
        <v>0</v>
      </c>
      <c r="AZ1218" s="40">
        <f>ROUNDUP('Дані з ДІСО'!AT1218/Параметри!$K$29,0)</f>
        <v>0</v>
      </c>
      <c r="BA1218" s="64">
        <f>(AX1218*Параметри!$K$32+AY1218*Параметри!$L$32+AZ1218*Параметри!$M$32)/18</f>
        <v>0</v>
      </c>
      <c r="BB1218" s="29">
        <f>(BA1218*Параметри!$K$51+SUM('Дані з ДІСО'!AR1218:AT1218)*Параметри!$K$48*Параметри!$K$20/1000)*Параметри!$K$74</f>
        <v>0</v>
      </c>
      <c r="BC1218" s="40">
        <f>ROUNDUP(('Дані не з ДІСО'!I1218+'Дані не з ДІСО'!K1218)/Параметри!$K$26,0)</f>
        <v>0</v>
      </c>
      <c r="BD1218" s="29">
        <f>BC1218*Параметри!$M$36/18</f>
        <v>0</v>
      </c>
      <c r="BE1218" s="40">
        <f>IF(BC1218=0,0,'Дані не з ДІСО'!K1218/('Дані не з ДІСО'!I1218+'Дані не з ДІСО'!K1218))</f>
        <v>0</v>
      </c>
      <c r="BF1218" s="29">
        <f>(1+0.25*BE1218)*BD1218*Параметри!$K$51</f>
        <v>0</v>
      </c>
      <c r="BG1218" s="40">
        <f>ROUNDUP('Дані не з ДІСО'!M1218/Параметри!$K$27,0)</f>
        <v>0</v>
      </c>
      <c r="BH1218" s="40">
        <f>BG1218*Параметри!$M$37/18</f>
        <v>0</v>
      </c>
      <c r="BI1218" s="29">
        <f>BH1218*Параметри!$K$51</f>
        <v>0</v>
      </c>
      <c r="BJ1218" s="29">
        <f>'Дані не з ДІСО'!N1218*Параметри!$K$76</f>
        <v>0</v>
      </c>
      <c r="BK1218" s="40">
        <f>ROUNDUP('Дані з ДІСО'!V1218/Параметри!$K$25,0)</f>
        <v>0</v>
      </c>
      <c r="BL1218" s="40">
        <f>ROUNDUP('Дані з ДІСО'!W1218/Параметри!$K$25,0)</f>
        <v>0</v>
      </c>
      <c r="BM1218" s="40">
        <f>ROUNDUP('Дані з ДІСО'!X1218/Параметри!$K$25,0)</f>
        <v>0</v>
      </c>
      <c r="BN1218" s="40">
        <f>(BK1218*Параметри!$K$34+BL1218*Параметри!$L$34+BM1218*Параметри!$M$34)/18</f>
        <v>0</v>
      </c>
      <c r="BO1218" s="40">
        <f>IF(K1218=0,0,'Дані з ДІСО'!AC1218/K1218)</f>
        <v>0</v>
      </c>
      <c r="BP1218" s="29">
        <f>(1+0.25*BO1218)*BN1218*Параметри!$K$51</f>
        <v>0</v>
      </c>
      <c r="BQ1218" s="29">
        <f>BP1218*'Коефіцієнти АТО'!U1218</f>
        <v>0</v>
      </c>
      <c r="BR1218" s="29">
        <f>K1218*(1+0.25*BO1218)*Параметри!$K$66*Параметри!$K$20/1000</f>
        <v>0</v>
      </c>
      <c r="BS1218" s="29">
        <f>(1+0.25*BO1218)*K1218*'Коефіцієнти АТО'!S1218*Параметри!$K$20/1000</f>
        <v>0</v>
      </c>
      <c r="BT1218" s="29">
        <f t="shared" si="169"/>
        <v>0</v>
      </c>
      <c r="BU1218" s="40">
        <f>ROUNDUP('Дані з ДІСО'!AG1218/Параметри!$K$71,0)</f>
        <v>0</v>
      </c>
      <c r="BV1218" s="40">
        <f t="shared" si="170"/>
        <v>0</v>
      </c>
      <c r="BW1218" s="40">
        <f>IF('Дані з ДІСО'!AG1218=0,0,'Дані з ДІСО'!AJ1218/'Дані з ДІСО'!AG1218)</f>
        <v>0</v>
      </c>
      <c r="BX1218" s="29">
        <f>BV1218*(1+0.25*BW1218)*Параметри!$K$51</f>
        <v>0</v>
      </c>
      <c r="BY1218" s="29">
        <f>ROUND(IF(Параметри!$K$77="No",CC1218,CC1218*Параметри!$K$78)+AG1218,1)</f>
        <v>70892.899999999994</v>
      </c>
      <c r="BZ1218" s="29">
        <f>ROUND(IF(Параметри!$K$77="No",BF1218,BF1218*Параметри!$K$78),1)</f>
        <v>0</v>
      </c>
      <c r="CA1218" s="29">
        <f>ROUND(IF(Параметри!$K$77="No",BI1218,BI1218*Параметри!$K$78),1)</f>
        <v>0</v>
      </c>
      <c r="CB1218" s="29">
        <f>ROUND(IF(Параметри!$K$77="No",BJ1218,BJ1218*Параметри!$K$78),1)</f>
        <v>0</v>
      </c>
      <c r="CC1218" s="29">
        <f t="shared" ref="CC1218:CC1281" si="173">U1218+AF1218+AK1218+AO1218+AS1218+AW1218+BB1218+BT1218+BX1218</f>
        <v>78769.918998055204</v>
      </c>
    </row>
    <row r="1219" spans="1:81">
      <c r="A1219" s="9">
        <v>1218</v>
      </c>
      <c r="B1219" s="9" t="s">
        <v>3148</v>
      </c>
      <c r="C1219" s="9" t="s">
        <v>3148</v>
      </c>
      <c r="D1219" s="9" t="s">
        <v>4219</v>
      </c>
      <c r="E1219" s="9" t="s">
        <v>24</v>
      </c>
      <c r="F1219" s="9" t="s">
        <v>4254</v>
      </c>
      <c r="G1219" s="9" t="s">
        <v>2528</v>
      </c>
      <c r="H1219" s="29">
        <f>SUM('Дані з ДІСО'!J1219:L1219)</f>
        <v>0</v>
      </c>
      <c r="I1219" s="29">
        <f>SUM('Дані з ДІСО'!G1219:I1219)</f>
        <v>0</v>
      </c>
      <c r="J1219" s="29">
        <f>SUM('Дані з ДІСО'!P1219:R1219)</f>
        <v>0</v>
      </c>
      <c r="K1219" s="29">
        <f>SUM('Дані з ДІСО'!V1219:X1219)</f>
        <v>0</v>
      </c>
      <c r="L1219" s="40">
        <f>ROUNDUP('Дані з ДІСО'!J1219/'Коефіцієнти АТО'!$R1219,0)</f>
        <v>0</v>
      </c>
      <c r="M1219" s="40">
        <f>ROUNDUP('Дані з ДІСО'!K1219/'Коефіцієнти АТО'!$R1219,0)</f>
        <v>0</v>
      </c>
      <c r="N1219" s="40">
        <f>ROUNDUP('Дані з ДІСО'!L1219/'Коефіцієнти АТО'!$R1219,0)</f>
        <v>0</v>
      </c>
      <c r="O1219" s="59">
        <f>(L1219*Параметри!$K$32+M1219*Параметри!$L$32+N1219*Параметри!$M$32)/18</f>
        <v>0</v>
      </c>
      <c r="P1219" s="41" t="str">
        <f>IF(H1219=0,"",'Дані з ДІСО'!Y1219/H1219)</f>
        <v/>
      </c>
      <c r="Q1219" s="29" t="str">
        <f>IF(H1219=0,"",(1+0.25*P1219)*O1219*Параметри!$K$51)</f>
        <v/>
      </c>
      <c r="R1219" s="29" t="str">
        <f>IF(H1219=0,"",Q1219*'Коефіцієнти АТО'!T1219)</f>
        <v/>
      </c>
      <c r="S1219" s="29" t="str">
        <f>IF(H1219=0,"",H1219*(1+0.25*P1219)*Параметри!$K$66*Параметри!$K$20/1000)</f>
        <v/>
      </c>
      <c r="T1219" s="29" t="str">
        <f>IF(H1219=0,"",H1219*(1+0.25*P1219)*'Коефіцієнти АТО'!$S1219*Параметри!$K$20/1000)</f>
        <v/>
      </c>
      <c r="U1219" s="29">
        <f t="shared" ref="U1219:U1282" si="174">IF(H1219=0,0,SUM(Q1219:T1219))</f>
        <v>0</v>
      </c>
      <c r="V1219" s="29">
        <f t="shared" ref="V1219:V1282" si="175">U1219</f>
        <v>0</v>
      </c>
      <c r="W1219" s="40">
        <f>ROUNDUP('Дані з ДІСО'!P1219/Параметри!$K$24,0)</f>
        <v>0</v>
      </c>
      <c r="X1219" s="40">
        <f>ROUNDUP('Дані з ДІСО'!Q1219/Параметри!$K$24,0)</f>
        <v>0</v>
      </c>
      <c r="Y1219" s="40">
        <f>ROUNDUP('Дані з ДІСО'!R1219/Параметри!$K$24,0)</f>
        <v>0</v>
      </c>
      <c r="Z1219" s="59">
        <f>(W1219*Параметри!$K$33+X1219*Параметри!$L$33+Y1219*Параметри!$M$33)/18</f>
        <v>0</v>
      </c>
      <c r="AA1219" s="41">
        <f>IF(J1219=0,0,'Дані з ДІСО'!AA1219/J1219)</f>
        <v>0</v>
      </c>
      <c r="AB1219" s="29">
        <f>(1+0.25*AA1219)*Z1219*Параметри!$K$51</f>
        <v>0</v>
      </c>
      <c r="AC1219" s="29">
        <f>AB1219*'Коефіцієнти АТО'!U1219</f>
        <v>0</v>
      </c>
      <c r="AD1219" s="29">
        <f>J1219*(1+0.25*AA1219)*Параметри!$K$66*Параметри!$K$20/1000</f>
        <v>0</v>
      </c>
      <c r="AE1219" s="29">
        <f>(1+0.25*AA1219)*J1219*'Коефіцієнти АТО'!S1219*Параметри!$K$20/1000</f>
        <v>0</v>
      </c>
      <c r="AF1219" s="29">
        <f t="shared" si="171"/>
        <v>0</v>
      </c>
      <c r="AG1219" s="29">
        <v>0</v>
      </c>
      <c r="AH1219" s="40">
        <v>0</v>
      </c>
      <c r="AI1219" s="40">
        <v>0</v>
      </c>
      <c r="AJ1219" s="40">
        <f t="shared" si="172"/>
        <v>0</v>
      </c>
      <c r="AK1219" s="29">
        <f>(AH1219+AI1219)*(1+0.25*AJ1219)*Параметри!$K$53</f>
        <v>0</v>
      </c>
      <c r="AL1219" s="29">
        <f>ROUNDUP(('Дані з ДІСО'!AU1219+'Дані з ДІСО'!AW1219)/Параметри!$K$28,0)</f>
        <v>0</v>
      </c>
      <c r="AM1219" s="64">
        <f>AL1219*Параметри!$M$35/18</f>
        <v>0</v>
      </c>
      <c r="AN1219" s="29">
        <f>IF(AL1219=0,0,'Дані з ДІСО'!AW1219/SUM('Дані з ДІСО'!AU1219,'Дані з ДІСО'!AW1219))</f>
        <v>0</v>
      </c>
      <c r="AO1219" s="29">
        <f>(1+0.25*AN1219)*AM1219*Параметри!$K$51</f>
        <v>0</v>
      </c>
      <c r="AP1219" s="40">
        <f>ROUNDUP(('Дані з ДІСО'!AE1219+'Дані не з ДІСО'!E1219+'Дані не з ДІСО'!G1219)/Параметри!$K$69,0)</f>
        <v>0</v>
      </c>
      <c r="AQ1219" s="40">
        <f t="shared" ref="AQ1219:AQ1282" si="176">AP1219*2</f>
        <v>0</v>
      </c>
      <c r="AR1219" s="40">
        <f>IF(AP1219=0,0,('Дані з ДІСО'!AH1219+'Дані не з ДІСО'!G1219)/('Дані з ДІСО'!AE1219+'Дані не з ДІСО'!E1219+'Дані не з ДІСО'!G1219))</f>
        <v>0</v>
      </c>
      <c r="AS1219" s="29">
        <f>AQ1219*(1+0.25*AR1219)*Параметри!$K$51</f>
        <v>0</v>
      </c>
      <c r="AT1219" s="40">
        <f>ROUNDUP('Дані з ДІСО'!AF1219/Параметри!$K$70,0)</f>
        <v>0</v>
      </c>
      <c r="AU1219" s="40">
        <f t="shared" ref="AU1219:AU1282" si="177">AT1219*2</f>
        <v>0</v>
      </c>
      <c r="AV1219" s="40">
        <f>IF(AT1219=0,0,'Дані з ДІСО'!AI1219/'Дані з ДІСО'!AF1219)</f>
        <v>0</v>
      </c>
      <c r="AW1219" s="29">
        <f>AU1219*(1+0.25*AV1219)*Параметри!$K$51</f>
        <v>0</v>
      </c>
      <c r="AX1219" s="40">
        <f>ROUNDUP('Дані з ДІСО'!AR1219/Параметри!$K$29,0)</f>
        <v>0</v>
      </c>
      <c r="AY1219" s="40">
        <f>ROUNDUP('Дані з ДІСО'!AS1219/Параметри!$K$29,0)</f>
        <v>0</v>
      </c>
      <c r="AZ1219" s="40">
        <f>ROUNDUP('Дані з ДІСО'!AT1219/Параметри!$K$29,0)</f>
        <v>0</v>
      </c>
      <c r="BA1219" s="64">
        <f>(AX1219*Параметри!$K$32+AY1219*Параметри!$L$32+AZ1219*Параметри!$M$32)/18</f>
        <v>0</v>
      </c>
      <c r="BB1219" s="29">
        <f>(BA1219*Параметри!$K$51+SUM('Дані з ДІСО'!AR1219:AT1219)*Параметри!$K$48*Параметри!$K$20/1000)*Параметри!$K$74</f>
        <v>0</v>
      </c>
      <c r="BC1219" s="40">
        <f>ROUNDUP(('Дані не з ДІСО'!I1219+'Дані не з ДІСО'!K1219)/Параметри!$K$26,0)</f>
        <v>0</v>
      </c>
      <c r="BD1219" s="29">
        <f>BC1219*Параметри!$M$36/18</f>
        <v>0</v>
      </c>
      <c r="BE1219" s="40">
        <f>IF(BC1219=0,0,'Дані не з ДІСО'!K1219/('Дані не з ДІСО'!I1219+'Дані не з ДІСО'!K1219))</f>
        <v>0</v>
      </c>
      <c r="BF1219" s="29">
        <f>(1+0.25*BE1219)*BD1219*Параметри!$K$51</f>
        <v>0</v>
      </c>
      <c r="BG1219" s="40">
        <f>ROUNDUP('Дані не з ДІСО'!M1219/Параметри!$K$27,0)</f>
        <v>0</v>
      </c>
      <c r="BH1219" s="40">
        <f>BG1219*Параметри!$M$37/18</f>
        <v>0</v>
      </c>
      <c r="BI1219" s="29">
        <f>BH1219*Параметри!$K$51</f>
        <v>0</v>
      </c>
      <c r="BJ1219" s="29">
        <f>'Дані не з ДІСО'!N1219*Параметри!$K$76</f>
        <v>0</v>
      </c>
      <c r="BK1219" s="40">
        <f>ROUNDUP('Дані з ДІСО'!V1219/Параметри!$K$25,0)</f>
        <v>0</v>
      </c>
      <c r="BL1219" s="40">
        <f>ROUNDUP('Дані з ДІСО'!W1219/Параметри!$K$25,0)</f>
        <v>0</v>
      </c>
      <c r="BM1219" s="40">
        <f>ROUNDUP('Дані з ДІСО'!X1219/Параметри!$K$25,0)</f>
        <v>0</v>
      </c>
      <c r="BN1219" s="40">
        <f>(BK1219*Параметри!$K$34+BL1219*Параметри!$L$34+BM1219*Параметри!$M$34)/18</f>
        <v>0</v>
      </c>
      <c r="BO1219" s="40">
        <f>IF(K1219=0,0,'Дані з ДІСО'!AC1219/K1219)</f>
        <v>0</v>
      </c>
      <c r="BP1219" s="29">
        <f>(1+0.25*BO1219)*BN1219*Параметри!$K$51</f>
        <v>0</v>
      </c>
      <c r="BQ1219" s="29">
        <f>BP1219*'Коефіцієнти АТО'!U1219</f>
        <v>0</v>
      </c>
      <c r="BR1219" s="29">
        <f>K1219*(1+0.25*BO1219)*Параметри!$K$66*Параметри!$K$20/1000</f>
        <v>0</v>
      </c>
      <c r="BS1219" s="29">
        <f>(1+0.25*BO1219)*K1219*'Коефіцієнти АТО'!S1219*Параметри!$K$20/1000</f>
        <v>0</v>
      </c>
      <c r="BT1219" s="29">
        <f t="shared" ref="BT1219:BT1282" si="178">SUM(BP1219:BS1219)</f>
        <v>0</v>
      </c>
      <c r="BU1219" s="40">
        <f>ROUNDUP('Дані з ДІСО'!AG1219/Параметри!$K$71,0)</f>
        <v>0</v>
      </c>
      <c r="BV1219" s="40">
        <f t="shared" ref="BV1219:BV1282" si="179">BU1219*2</f>
        <v>0</v>
      </c>
      <c r="BW1219" s="40">
        <f>IF('Дані з ДІСО'!AG1219=0,0,'Дані з ДІСО'!AJ1219/'Дані з ДІСО'!AG1219)</f>
        <v>0</v>
      </c>
      <c r="BX1219" s="29">
        <f>BV1219*(1+0.25*BW1219)*Параметри!$K$51</f>
        <v>0</v>
      </c>
      <c r="BY1219" s="29">
        <f>ROUND(IF(Параметри!$K$77="No",CC1219,CC1219*Параметри!$K$78)+AG1219,1)</f>
        <v>0</v>
      </c>
      <c r="BZ1219" s="29">
        <f>ROUND(IF(Параметри!$K$77="No",BF1219,BF1219*Параметри!$K$78),1)</f>
        <v>0</v>
      </c>
      <c r="CA1219" s="29">
        <f>ROUND(IF(Параметри!$K$77="No",BI1219,BI1219*Параметри!$K$78),1)</f>
        <v>0</v>
      </c>
      <c r="CB1219" s="29">
        <f>ROUND(IF(Параметри!$K$77="No",BJ1219,BJ1219*Параметри!$K$78),1)</f>
        <v>0</v>
      </c>
      <c r="CC1219" s="29">
        <f t="shared" si="173"/>
        <v>0</v>
      </c>
    </row>
    <row r="1220" spans="1:81">
      <c r="A1220" s="9">
        <v>1219</v>
      </c>
      <c r="B1220" s="9" t="s">
        <v>3145</v>
      </c>
      <c r="C1220" s="9" t="s">
        <v>3146</v>
      </c>
      <c r="D1220" s="9" t="s">
        <v>4219</v>
      </c>
      <c r="E1220" s="9" t="s">
        <v>21</v>
      </c>
      <c r="F1220" s="9" t="s">
        <v>4255</v>
      </c>
      <c r="G1220" s="9" t="s">
        <v>2530</v>
      </c>
      <c r="H1220" s="29">
        <f>SUM('Дані з ДІСО'!J1220:L1220)</f>
        <v>2701</v>
      </c>
      <c r="I1220" s="29">
        <f>SUM('Дані з ДІСО'!G1220:I1220)</f>
        <v>142</v>
      </c>
      <c r="J1220" s="29">
        <f>SUM('Дані з ДІСО'!P1220:R1220)</f>
        <v>0</v>
      </c>
      <c r="K1220" s="29">
        <f>SUM('Дані з ДІСО'!V1220:X1220)</f>
        <v>0</v>
      </c>
      <c r="L1220" s="40">
        <f>ROUNDUP('Дані з ДІСО'!J1220/'Коефіцієнти АТО'!$R1220,0)</f>
        <v>54</v>
      </c>
      <c r="M1220" s="40">
        <f>ROUNDUP('Дані з ДІСО'!K1220/'Коефіцієнти АТО'!$R1220,0)</f>
        <v>78</v>
      </c>
      <c r="N1220" s="40">
        <f>ROUNDUP('Дані з ДІСО'!L1220/'Коефіцієнти АТО'!$R1220,0)</f>
        <v>20</v>
      </c>
      <c r="O1220" s="59">
        <f>(L1220*Параметри!$K$32+M1220*Параметри!$L$32+N1220*Параметри!$M$32)/18</f>
        <v>250.14444444444447</v>
      </c>
      <c r="P1220" s="41">
        <f>IF(H1220=0,"",'Дані з ДІСО'!Y1220/H1220)</f>
        <v>0</v>
      </c>
      <c r="Q1220" s="29">
        <f>IF(H1220=0,"",(1+0.25*P1220)*O1220*Параметри!$K$51)</f>
        <v>51234.637875579647</v>
      </c>
      <c r="R1220" s="29">
        <f>IF(H1220=0,"",Q1220*'Коефіцієнти АТО'!T1220)</f>
        <v>870.98884388485408</v>
      </c>
      <c r="S1220" s="29">
        <f>IF(H1220=0,"",H1220*(1+0.25*P1220)*Параметри!$K$66*Параметри!$K$20/1000)</f>
        <v>0</v>
      </c>
      <c r="T1220" s="29">
        <f>IF(H1220=0,"",H1220*(1+0.25*P1220)*'Коефіцієнти АТО'!$S1220*Параметри!$K$20/1000)</f>
        <v>11053.211645475078</v>
      </c>
      <c r="U1220" s="29">
        <f t="shared" si="174"/>
        <v>63158.838364939584</v>
      </c>
      <c r="V1220" s="29">
        <f t="shared" si="175"/>
        <v>63158.838364939584</v>
      </c>
      <c r="W1220" s="40">
        <f>ROUNDUP('Дані з ДІСО'!P1220/Параметри!$K$24,0)</f>
        <v>0</v>
      </c>
      <c r="X1220" s="40">
        <f>ROUNDUP('Дані з ДІСО'!Q1220/Параметри!$K$24,0)</f>
        <v>0</v>
      </c>
      <c r="Y1220" s="40">
        <f>ROUNDUP('Дані з ДІСО'!R1220/Параметри!$K$24,0)</f>
        <v>0</v>
      </c>
      <c r="Z1220" s="59">
        <f>(W1220*Параметри!$K$33+X1220*Параметри!$L$33+Y1220*Параметри!$M$33)/18</f>
        <v>0</v>
      </c>
      <c r="AA1220" s="41">
        <f>IF(J1220=0,0,'Дані з ДІСО'!AA1220/J1220)</f>
        <v>0</v>
      </c>
      <c r="AB1220" s="29">
        <f>(1+0.25*AA1220)*Z1220*Параметри!$K$51</f>
        <v>0</v>
      </c>
      <c r="AC1220" s="29">
        <f>AB1220*'Коефіцієнти АТО'!U1220</f>
        <v>0</v>
      </c>
      <c r="AD1220" s="29">
        <f>J1220*(1+0.25*AA1220)*Параметри!$K$66*Параметри!$K$20/1000</f>
        <v>0</v>
      </c>
      <c r="AE1220" s="29">
        <f>(1+0.25*AA1220)*J1220*'Коефіцієнти АТО'!S1220*Параметри!$K$20/1000</f>
        <v>0</v>
      </c>
      <c r="AF1220" s="29">
        <f t="shared" si="171"/>
        <v>0</v>
      </c>
      <c r="AG1220" s="29">
        <v>0</v>
      </c>
      <c r="AH1220" s="40">
        <v>0</v>
      </c>
      <c r="AI1220" s="40">
        <v>0</v>
      </c>
      <c r="AJ1220" s="40">
        <f t="shared" si="172"/>
        <v>0</v>
      </c>
      <c r="AK1220" s="29">
        <f>(AH1220+AI1220)*(1+0.25*AJ1220)*Параметри!$K$53</f>
        <v>0</v>
      </c>
      <c r="AL1220" s="29">
        <f>ROUNDUP(('Дані з ДІСО'!AU1220+'Дані з ДІСО'!AW1220)/Параметри!$K$28,0)</f>
        <v>0</v>
      </c>
      <c r="AM1220" s="64">
        <f>AL1220*Параметри!$M$35/18</f>
        <v>0</v>
      </c>
      <c r="AN1220" s="29">
        <f>IF(AL1220=0,0,'Дані з ДІСО'!AW1220/SUM('Дані з ДІСО'!AU1220,'Дані з ДІСО'!AW1220))</f>
        <v>0</v>
      </c>
      <c r="AO1220" s="29">
        <f>(1+0.25*AN1220)*AM1220*Параметри!$K$51</f>
        <v>0</v>
      </c>
      <c r="AP1220" s="40">
        <f>ROUNDUP(('Дані з ДІСО'!AE1220+'Дані не з ДІСО'!E1220+'Дані не з ДІСО'!G1220)/Параметри!$K$69,0)</f>
        <v>0</v>
      </c>
      <c r="AQ1220" s="40">
        <f t="shared" si="176"/>
        <v>0</v>
      </c>
      <c r="AR1220" s="40">
        <f>IF(AP1220=0,0,('Дані з ДІСО'!AH1220+'Дані не з ДІСО'!G1220)/('Дані з ДІСО'!AE1220+'Дані не з ДІСО'!E1220+'Дані не з ДІСО'!G1220))</f>
        <v>0</v>
      </c>
      <c r="AS1220" s="29">
        <f>AQ1220*(1+0.25*AR1220)*Параметри!$K$51</f>
        <v>0</v>
      </c>
      <c r="AT1220" s="40">
        <f>ROUNDUP('Дані з ДІСО'!AF1220/Параметри!$K$70,0)</f>
        <v>0</v>
      </c>
      <c r="AU1220" s="40">
        <f t="shared" si="177"/>
        <v>0</v>
      </c>
      <c r="AV1220" s="40">
        <f>IF(AT1220=0,0,'Дані з ДІСО'!AI1220/'Дані з ДІСО'!AF1220)</f>
        <v>0</v>
      </c>
      <c r="AW1220" s="29">
        <f>AU1220*(1+0.25*AV1220)*Параметри!$K$51</f>
        <v>0</v>
      </c>
      <c r="AX1220" s="40">
        <f>ROUNDUP('Дані з ДІСО'!AR1220/Параметри!$K$29,0)</f>
        <v>0</v>
      </c>
      <c r="AY1220" s="40">
        <f>ROUNDUP('Дані з ДІСО'!AS1220/Параметри!$K$29,0)</f>
        <v>0</v>
      </c>
      <c r="AZ1220" s="40">
        <f>ROUNDUP('Дані з ДІСО'!AT1220/Параметри!$K$29,0)</f>
        <v>0</v>
      </c>
      <c r="BA1220" s="64">
        <f>(AX1220*Параметри!$K$32+AY1220*Параметри!$L$32+AZ1220*Параметри!$M$32)/18</f>
        <v>0</v>
      </c>
      <c r="BB1220" s="29">
        <f>(BA1220*Параметри!$K$51+SUM('Дані з ДІСО'!AR1220:AT1220)*Параметри!$K$48*Параметри!$K$20/1000)*Параметри!$K$74</f>
        <v>0</v>
      </c>
      <c r="BC1220" s="40">
        <f>ROUNDUP(('Дані не з ДІСО'!I1220+'Дані не з ДІСО'!K1220)/Параметри!$K$26,0)</f>
        <v>0</v>
      </c>
      <c r="BD1220" s="29">
        <f>BC1220*Параметри!$M$36/18</f>
        <v>0</v>
      </c>
      <c r="BE1220" s="40">
        <f>IF(BC1220=0,0,'Дані не з ДІСО'!K1220/('Дані не з ДІСО'!I1220+'Дані не з ДІСО'!K1220))</f>
        <v>0</v>
      </c>
      <c r="BF1220" s="29">
        <f>(1+0.25*BE1220)*BD1220*Параметри!$K$51</f>
        <v>0</v>
      </c>
      <c r="BG1220" s="40">
        <f>ROUNDUP('Дані не з ДІСО'!M1220/Параметри!$K$27,0)</f>
        <v>0</v>
      </c>
      <c r="BH1220" s="40">
        <f>BG1220*Параметри!$M$37/18</f>
        <v>0</v>
      </c>
      <c r="BI1220" s="29">
        <f>BH1220*Параметри!$K$51</f>
        <v>0</v>
      </c>
      <c r="BJ1220" s="29">
        <f>'Дані не з ДІСО'!N1220*Параметри!$K$76</f>
        <v>0</v>
      </c>
      <c r="BK1220" s="40">
        <f>ROUNDUP('Дані з ДІСО'!V1220/Параметри!$K$25,0)</f>
        <v>0</v>
      </c>
      <c r="BL1220" s="40">
        <f>ROUNDUP('Дані з ДІСО'!W1220/Параметри!$K$25,0)</f>
        <v>0</v>
      </c>
      <c r="BM1220" s="40">
        <f>ROUNDUP('Дані з ДІСО'!X1220/Параметри!$K$25,0)</f>
        <v>0</v>
      </c>
      <c r="BN1220" s="40">
        <f>(BK1220*Параметри!$K$34+BL1220*Параметри!$L$34+BM1220*Параметри!$M$34)/18</f>
        <v>0</v>
      </c>
      <c r="BO1220" s="40">
        <f>IF(K1220=0,0,'Дані з ДІСО'!AC1220/K1220)</f>
        <v>0</v>
      </c>
      <c r="BP1220" s="29">
        <f>(1+0.25*BO1220)*BN1220*Параметри!$K$51</f>
        <v>0</v>
      </c>
      <c r="BQ1220" s="29">
        <f>BP1220*'Коефіцієнти АТО'!U1220</f>
        <v>0</v>
      </c>
      <c r="BR1220" s="29">
        <f>K1220*(1+0.25*BO1220)*Параметри!$K$66*Параметри!$K$20/1000</f>
        <v>0</v>
      </c>
      <c r="BS1220" s="29">
        <f>(1+0.25*BO1220)*K1220*'Коефіцієнти АТО'!S1220*Параметри!$K$20/1000</f>
        <v>0</v>
      </c>
      <c r="BT1220" s="29">
        <f t="shared" si="178"/>
        <v>0</v>
      </c>
      <c r="BU1220" s="40">
        <f>ROUNDUP('Дані з ДІСО'!AG1220/Параметри!$K$71,0)</f>
        <v>0</v>
      </c>
      <c r="BV1220" s="40">
        <f t="shared" si="179"/>
        <v>0</v>
      </c>
      <c r="BW1220" s="40">
        <f>IF('Дані з ДІСО'!AG1220=0,0,'Дані з ДІСО'!AJ1220/'Дані з ДІСО'!AG1220)</f>
        <v>0</v>
      </c>
      <c r="BX1220" s="29">
        <f>BV1220*(1+0.25*BW1220)*Параметри!$K$51</f>
        <v>0</v>
      </c>
      <c r="BY1220" s="29">
        <f>ROUND(IF(Параметри!$K$77="No",CC1220,CC1220*Параметри!$K$78)+AG1220,1)</f>
        <v>56843</v>
      </c>
      <c r="BZ1220" s="29">
        <f>ROUND(IF(Параметри!$K$77="No",BF1220,BF1220*Параметри!$K$78),1)</f>
        <v>0</v>
      </c>
      <c r="CA1220" s="29">
        <f>ROUND(IF(Параметри!$K$77="No",BI1220,BI1220*Параметри!$K$78),1)</f>
        <v>0</v>
      </c>
      <c r="CB1220" s="29">
        <f>ROUND(IF(Параметри!$K$77="No",BJ1220,BJ1220*Параметри!$K$78),1)</f>
        <v>0</v>
      </c>
      <c r="CC1220" s="29">
        <f t="shared" si="173"/>
        <v>63158.838364939584</v>
      </c>
    </row>
    <row r="1221" spans="1:81">
      <c r="A1221" s="9">
        <v>1220</v>
      </c>
      <c r="B1221" s="9" t="s">
        <v>3145</v>
      </c>
      <c r="C1221" s="9" t="s">
        <v>3146</v>
      </c>
      <c r="D1221" s="9" t="s">
        <v>4219</v>
      </c>
      <c r="E1221" s="9" t="s">
        <v>21</v>
      </c>
      <c r="F1221" s="9" t="s">
        <v>3536</v>
      </c>
      <c r="G1221" s="9" t="s">
        <v>2532</v>
      </c>
      <c r="H1221" s="29">
        <f>SUM('Дані з ДІСО'!J1221:L1221)</f>
        <v>1171</v>
      </c>
      <c r="I1221" s="29">
        <f>SUM('Дані з ДІСО'!G1221:I1221)</f>
        <v>28</v>
      </c>
      <c r="J1221" s="29">
        <f>SUM('Дані з ДІСО'!P1221:R1221)</f>
        <v>0</v>
      </c>
      <c r="K1221" s="29">
        <f>SUM('Дані з ДІСО'!V1221:X1221)</f>
        <v>0</v>
      </c>
      <c r="L1221" s="40">
        <f>ROUNDUP('Дані з ДІСО'!J1221/'Коефіцієнти АТО'!$R1221,0)</f>
        <v>22</v>
      </c>
      <c r="M1221" s="40">
        <f>ROUNDUP('Дані з ДІСО'!K1221/'Коефіцієнти АТО'!$R1221,0)</f>
        <v>31</v>
      </c>
      <c r="N1221" s="40">
        <f>ROUNDUP('Дані з ДІСО'!L1221/'Коефіцієнти АТО'!$R1221,0)</f>
        <v>7</v>
      </c>
      <c r="O1221" s="59">
        <f>(L1221*Параметри!$K$32+M1221*Параметри!$L$32+N1221*Параметри!$M$32)/18</f>
        <v>98.233333333333334</v>
      </c>
      <c r="P1221" s="41">
        <f>IF(H1221=0,"",'Дані з ДІСО'!Y1221/H1221)</f>
        <v>0</v>
      </c>
      <c r="Q1221" s="29">
        <f>IF(H1221=0,"",(1+0.25*P1221)*O1221*Параметри!$K$51)</f>
        <v>20120.172054279734</v>
      </c>
      <c r="R1221" s="29">
        <f>IF(H1221=0,"",Q1221*'Коефіцієнти АТО'!T1221)</f>
        <v>1509.0129040709801</v>
      </c>
      <c r="S1221" s="29">
        <f>IF(H1221=0,"",H1221*(1+0.25*P1221)*Параметри!$K$66*Параметри!$K$20/1000)</f>
        <v>0</v>
      </c>
      <c r="T1221" s="29">
        <f>IF(H1221=0,"",H1221*(1+0.25*P1221)*'Коефіцієнти АТО'!$S1221*Параметри!$K$20/1000)</f>
        <v>3677.6151607595243</v>
      </c>
      <c r="U1221" s="29">
        <f t="shared" si="174"/>
        <v>25306.800119110238</v>
      </c>
      <c r="V1221" s="29">
        <f t="shared" si="175"/>
        <v>25306.800119110238</v>
      </c>
      <c r="W1221" s="40">
        <f>ROUNDUP('Дані з ДІСО'!P1221/Параметри!$K$24,0)</f>
        <v>0</v>
      </c>
      <c r="X1221" s="40">
        <f>ROUNDUP('Дані з ДІСО'!Q1221/Параметри!$K$24,0)</f>
        <v>0</v>
      </c>
      <c r="Y1221" s="40">
        <f>ROUNDUP('Дані з ДІСО'!R1221/Параметри!$K$24,0)</f>
        <v>0</v>
      </c>
      <c r="Z1221" s="59">
        <f>(W1221*Параметри!$K$33+X1221*Параметри!$L$33+Y1221*Параметри!$M$33)/18</f>
        <v>0</v>
      </c>
      <c r="AA1221" s="41">
        <f>IF(J1221=0,0,'Дані з ДІСО'!AA1221/J1221)</f>
        <v>0</v>
      </c>
      <c r="AB1221" s="29">
        <f>(1+0.25*AA1221)*Z1221*Параметри!$K$51</f>
        <v>0</v>
      </c>
      <c r="AC1221" s="29">
        <f>AB1221*'Коефіцієнти АТО'!U1221</f>
        <v>0</v>
      </c>
      <c r="AD1221" s="29">
        <f>J1221*(1+0.25*AA1221)*Параметри!$K$66*Параметри!$K$20/1000</f>
        <v>0</v>
      </c>
      <c r="AE1221" s="29">
        <f>(1+0.25*AA1221)*J1221*'Коефіцієнти АТО'!S1221*Параметри!$K$20/1000</f>
        <v>0</v>
      </c>
      <c r="AF1221" s="29">
        <f t="shared" si="171"/>
        <v>0</v>
      </c>
      <c r="AG1221" s="29">
        <v>0</v>
      </c>
      <c r="AH1221" s="40">
        <v>0</v>
      </c>
      <c r="AI1221" s="40">
        <v>0</v>
      </c>
      <c r="AJ1221" s="40">
        <f t="shared" si="172"/>
        <v>0</v>
      </c>
      <c r="AK1221" s="29">
        <f>(AH1221+AI1221)*(1+0.25*AJ1221)*Параметри!$K$53</f>
        <v>0</v>
      </c>
      <c r="AL1221" s="29">
        <f>ROUNDUP(('Дані з ДІСО'!AU1221+'Дані з ДІСО'!AW1221)/Параметри!$K$28,0)</f>
        <v>0</v>
      </c>
      <c r="AM1221" s="64">
        <f>AL1221*Параметри!$M$35/18</f>
        <v>0</v>
      </c>
      <c r="AN1221" s="29">
        <f>IF(AL1221=0,0,'Дані з ДІСО'!AW1221/SUM('Дані з ДІСО'!AU1221,'Дані з ДІСО'!AW1221))</f>
        <v>0</v>
      </c>
      <c r="AO1221" s="29">
        <f>(1+0.25*AN1221)*AM1221*Параметри!$K$51</f>
        <v>0</v>
      </c>
      <c r="AP1221" s="40">
        <f>ROUNDUP(('Дані з ДІСО'!AE1221+'Дані не з ДІСО'!E1221+'Дані не з ДІСО'!G1221)/Параметри!$K$69,0)</f>
        <v>0</v>
      </c>
      <c r="AQ1221" s="40">
        <f t="shared" si="176"/>
        <v>0</v>
      </c>
      <c r="AR1221" s="40">
        <f>IF(AP1221=0,0,('Дані з ДІСО'!AH1221+'Дані не з ДІСО'!G1221)/('Дані з ДІСО'!AE1221+'Дані не з ДІСО'!E1221+'Дані не з ДІСО'!G1221))</f>
        <v>0</v>
      </c>
      <c r="AS1221" s="29">
        <f>AQ1221*(1+0.25*AR1221)*Параметри!$K$51</f>
        <v>0</v>
      </c>
      <c r="AT1221" s="40">
        <f>ROUNDUP('Дані з ДІСО'!AF1221/Параметри!$K$70,0)</f>
        <v>0</v>
      </c>
      <c r="AU1221" s="40">
        <f t="shared" si="177"/>
        <v>0</v>
      </c>
      <c r="AV1221" s="40">
        <f>IF(AT1221=0,0,'Дані з ДІСО'!AI1221/'Дані з ДІСО'!AF1221)</f>
        <v>0</v>
      </c>
      <c r="AW1221" s="29">
        <f>AU1221*(1+0.25*AV1221)*Параметри!$K$51</f>
        <v>0</v>
      </c>
      <c r="AX1221" s="40">
        <f>ROUNDUP('Дані з ДІСО'!AR1221/Параметри!$K$29,0)</f>
        <v>0</v>
      </c>
      <c r="AY1221" s="40">
        <f>ROUNDUP('Дані з ДІСО'!AS1221/Параметри!$K$29,0)</f>
        <v>0</v>
      </c>
      <c r="AZ1221" s="40">
        <f>ROUNDUP('Дані з ДІСО'!AT1221/Параметри!$K$29,0)</f>
        <v>0</v>
      </c>
      <c r="BA1221" s="64">
        <f>(AX1221*Параметри!$K$32+AY1221*Параметри!$L$32+AZ1221*Параметри!$M$32)/18</f>
        <v>0</v>
      </c>
      <c r="BB1221" s="29">
        <f>(BA1221*Параметри!$K$51+SUM('Дані з ДІСО'!AR1221:AT1221)*Параметри!$K$48*Параметри!$K$20/1000)*Параметри!$K$74</f>
        <v>0</v>
      </c>
      <c r="BC1221" s="40">
        <f>ROUNDUP(('Дані не з ДІСО'!I1221+'Дані не з ДІСО'!K1221)/Параметри!$K$26,0)</f>
        <v>0</v>
      </c>
      <c r="BD1221" s="29">
        <f>BC1221*Параметри!$M$36/18</f>
        <v>0</v>
      </c>
      <c r="BE1221" s="40">
        <f>IF(BC1221=0,0,'Дані не з ДІСО'!K1221/('Дані не з ДІСО'!I1221+'Дані не з ДІСО'!K1221))</f>
        <v>0</v>
      </c>
      <c r="BF1221" s="29">
        <f>(1+0.25*BE1221)*BD1221*Параметри!$K$51</f>
        <v>0</v>
      </c>
      <c r="BG1221" s="40">
        <f>ROUNDUP('Дані не з ДІСО'!M1221/Параметри!$K$27,0)</f>
        <v>0</v>
      </c>
      <c r="BH1221" s="40">
        <f>BG1221*Параметри!$M$37/18</f>
        <v>0</v>
      </c>
      <c r="BI1221" s="29">
        <f>BH1221*Параметри!$K$51</f>
        <v>0</v>
      </c>
      <c r="BJ1221" s="29">
        <f>'Дані не з ДІСО'!N1221*Параметри!$K$76</f>
        <v>0</v>
      </c>
      <c r="BK1221" s="40">
        <f>ROUNDUP('Дані з ДІСО'!V1221/Параметри!$K$25,0)</f>
        <v>0</v>
      </c>
      <c r="BL1221" s="40">
        <f>ROUNDUP('Дані з ДІСО'!W1221/Параметри!$K$25,0)</f>
        <v>0</v>
      </c>
      <c r="BM1221" s="40">
        <f>ROUNDUP('Дані з ДІСО'!X1221/Параметри!$K$25,0)</f>
        <v>0</v>
      </c>
      <c r="BN1221" s="40">
        <f>(BK1221*Параметри!$K$34+BL1221*Параметри!$L$34+BM1221*Параметри!$M$34)/18</f>
        <v>0</v>
      </c>
      <c r="BO1221" s="40">
        <f>IF(K1221=0,0,'Дані з ДІСО'!AC1221/K1221)</f>
        <v>0</v>
      </c>
      <c r="BP1221" s="29">
        <f>(1+0.25*BO1221)*BN1221*Параметри!$K$51</f>
        <v>0</v>
      </c>
      <c r="BQ1221" s="29">
        <f>BP1221*'Коефіцієнти АТО'!U1221</f>
        <v>0</v>
      </c>
      <c r="BR1221" s="29">
        <f>K1221*(1+0.25*BO1221)*Параметри!$K$66*Параметри!$K$20/1000</f>
        <v>0</v>
      </c>
      <c r="BS1221" s="29">
        <f>(1+0.25*BO1221)*K1221*'Коефіцієнти АТО'!S1221*Параметри!$K$20/1000</f>
        <v>0</v>
      </c>
      <c r="BT1221" s="29">
        <f t="shared" si="178"/>
        <v>0</v>
      </c>
      <c r="BU1221" s="40">
        <f>ROUNDUP('Дані з ДІСО'!AG1221/Параметри!$K$71,0)</f>
        <v>0</v>
      </c>
      <c r="BV1221" s="40">
        <f t="shared" si="179"/>
        <v>0</v>
      </c>
      <c r="BW1221" s="40">
        <f>IF('Дані з ДІСО'!AG1221=0,0,'Дані з ДІСО'!AJ1221/'Дані з ДІСО'!AG1221)</f>
        <v>0</v>
      </c>
      <c r="BX1221" s="29">
        <f>BV1221*(1+0.25*BW1221)*Параметри!$K$51</f>
        <v>0</v>
      </c>
      <c r="BY1221" s="29">
        <f>ROUND(IF(Параметри!$K$77="No",CC1221,CC1221*Параметри!$K$78)+AG1221,1)</f>
        <v>22776.1</v>
      </c>
      <c r="BZ1221" s="29">
        <f>ROUND(IF(Параметри!$K$77="No",BF1221,BF1221*Параметри!$K$78),1)</f>
        <v>0</v>
      </c>
      <c r="CA1221" s="29">
        <f>ROUND(IF(Параметри!$K$77="No",BI1221,BI1221*Параметри!$K$78),1)</f>
        <v>0</v>
      </c>
      <c r="CB1221" s="29">
        <f>ROUND(IF(Параметри!$K$77="No",BJ1221,BJ1221*Параметри!$K$78),1)</f>
        <v>0</v>
      </c>
      <c r="CC1221" s="29">
        <f t="shared" si="173"/>
        <v>25306.800119110238</v>
      </c>
    </row>
    <row r="1222" spans="1:81">
      <c r="A1222" s="9">
        <v>1221</v>
      </c>
      <c r="B1222" s="9" t="s">
        <v>3148</v>
      </c>
      <c r="C1222" s="9" t="s">
        <v>3148</v>
      </c>
      <c r="D1222" s="9" t="s">
        <v>4219</v>
      </c>
      <c r="E1222" s="9" t="s">
        <v>24</v>
      </c>
      <c r="F1222" s="9" t="s">
        <v>4256</v>
      </c>
      <c r="G1222" s="9" t="s">
        <v>2534</v>
      </c>
      <c r="H1222" s="29">
        <f>SUM('Дані з ДІСО'!J1222:L1222)</f>
        <v>765</v>
      </c>
      <c r="I1222" s="29">
        <f>SUM('Дані з ДІСО'!G1222:I1222)</f>
        <v>34</v>
      </c>
      <c r="J1222" s="29">
        <f>SUM('Дані з ДІСО'!P1222:R1222)</f>
        <v>0</v>
      </c>
      <c r="K1222" s="29">
        <f>SUM('Дані з ДІСО'!V1222:X1222)</f>
        <v>0</v>
      </c>
      <c r="L1222" s="40">
        <f>ROUNDUP('Дані з ДІСО'!J1222/'Коефіцієнти АТО'!$R1222,0)</f>
        <v>20</v>
      </c>
      <c r="M1222" s="40">
        <f>ROUNDUP('Дані з ДІСО'!K1222/'Коефіцієнти АТО'!$R1222,0)</f>
        <v>32</v>
      </c>
      <c r="N1222" s="40">
        <f>ROUNDUP('Дані з ДІСО'!L1222/'Коефіцієнти АТО'!$R1222,0)</f>
        <v>8</v>
      </c>
      <c r="O1222" s="59">
        <f>(L1222*Параметри!$K$32+M1222*Параметри!$L$32+N1222*Параметри!$M$32)/18</f>
        <v>99.466666666666669</v>
      </c>
      <c r="P1222" s="41">
        <f>IF(H1222=0,"",'Дані з ДІСО'!Y1222/H1222)</f>
        <v>0</v>
      </c>
      <c r="Q1222" s="29">
        <f>IF(H1222=0,"",(1+0.25*P1222)*O1222*Параметри!$K$51)</f>
        <v>20372.783647767468</v>
      </c>
      <c r="R1222" s="29">
        <f>IF(H1222=0,"",Q1222*'Коефіцієнти АТО'!T1222)</f>
        <v>346.33732201204697</v>
      </c>
      <c r="S1222" s="29">
        <f>IF(H1222=0,"",H1222*(1+0.25*P1222)*Параметри!$K$66*Параметри!$K$20/1000)</f>
        <v>0</v>
      </c>
      <c r="T1222" s="29">
        <f>IF(H1222=0,"",H1222*(1+0.25*P1222)*'Коефіцієнти АТО'!$S1222*Параметри!$K$20/1000)</f>
        <v>3858.6265738424795</v>
      </c>
      <c r="U1222" s="29">
        <f t="shared" si="174"/>
        <v>24577.747543621997</v>
      </c>
      <c r="V1222" s="29">
        <f t="shared" si="175"/>
        <v>24577.747543621997</v>
      </c>
      <c r="W1222" s="40">
        <f>ROUNDUP('Дані з ДІСО'!P1222/Параметри!$K$24,0)</f>
        <v>0</v>
      </c>
      <c r="X1222" s="40">
        <f>ROUNDUP('Дані з ДІСО'!Q1222/Параметри!$K$24,0)</f>
        <v>0</v>
      </c>
      <c r="Y1222" s="40">
        <f>ROUNDUP('Дані з ДІСО'!R1222/Параметри!$K$24,0)</f>
        <v>0</v>
      </c>
      <c r="Z1222" s="59">
        <f>(W1222*Параметри!$K$33+X1222*Параметри!$L$33+Y1222*Параметри!$M$33)/18</f>
        <v>0</v>
      </c>
      <c r="AA1222" s="41">
        <f>IF(J1222=0,0,'Дані з ДІСО'!AA1222/J1222)</f>
        <v>0</v>
      </c>
      <c r="AB1222" s="29">
        <f>(1+0.25*AA1222)*Z1222*Параметри!$K$51</f>
        <v>0</v>
      </c>
      <c r="AC1222" s="29">
        <f>AB1222*'Коефіцієнти АТО'!U1222</f>
        <v>0</v>
      </c>
      <c r="AD1222" s="29">
        <f>J1222*(1+0.25*AA1222)*Параметри!$K$66*Параметри!$K$20/1000</f>
        <v>0</v>
      </c>
      <c r="AE1222" s="29">
        <f>(1+0.25*AA1222)*J1222*'Коефіцієнти АТО'!S1222*Параметри!$K$20/1000</f>
        <v>0</v>
      </c>
      <c r="AF1222" s="29">
        <f t="shared" si="171"/>
        <v>0</v>
      </c>
      <c r="AG1222" s="29">
        <v>0</v>
      </c>
      <c r="AH1222" s="40">
        <v>0</v>
      </c>
      <c r="AI1222" s="40">
        <v>0</v>
      </c>
      <c r="AJ1222" s="40">
        <f t="shared" si="172"/>
        <v>0</v>
      </c>
      <c r="AK1222" s="29">
        <f>(AH1222+AI1222)*(1+0.25*AJ1222)*Параметри!$K$53</f>
        <v>0</v>
      </c>
      <c r="AL1222" s="29">
        <f>ROUNDUP(('Дані з ДІСО'!AU1222+'Дані з ДІСО'!AW1222)/Параметри!$K$28,0)</f>
        <v>0</v>
      </c>
      <c r="AM1222" s="64">
        <f>AL1222*Параметри!$M$35/18</f>
        <v>0</v>
      </c>
      <c r="AN1222" s="29">
        <f>IF(AL1222=0,0,'Дані з ДІСО'!AW1222/SUM('Дані з ДІСО'!AU1222,'Дані з ДІСО'!AW1222))</f>
        <v>0</v>
      </c>
      <c r="AO1222" s="29">
        <f>(1+0.25*AN1222)*AM1222*Параметри!$K$51</f>
        <v>0</v>
      </c>
      <c r="AP1222" s="40">
        <f>ROUNDUP(('Дані з ДІСО'!AE1222+'Дані не з ДІСО'!E1222+'Дані не з ДІСО'!G1222)/Параметри!$K$69,0)</f>
        <v>0</v>
      </c>
      <c r="AQ1222" s="40">
        <f t="shared" si="176"/>
        <v>0</v>
      </c>
      <c r="AR1222" s="40">
        <f>IF(AP1222=0,0,('Дані з ДІСО'!AH1222+'Дані не з ДІСО'!G1222)/('Дані з ДІСО'!AE1222+'Дані не з ДІСО'!E1222+'Дані не з ДІСО'!G1222))</f>
        <v>0</v>
      </c>
      <c r="AS1222" s="29">
        <f>AQ1222*(1+0.25*AR1222)*Параметри!$K$51</f>
        <v>0</v>
      </c>
      <c r="AT1222" s="40">
        <f>ROUNDUP('Дані з ДІСО'!AF1222/Параметри!$K$70,0)</f>
        <v>0</v>
      </c>
      <c r="AU1222" s="40">
        <f t="shared" si="177"/>
        <v>0</v>
      </c>
      <c r="AV1222" s="40">
        <f>IF(AT1222=0,0,'Дані з ДІСО'!AI1222/'Дані з ДІСО'!AF1222)</f>
        <v>0</v>
      </c>
      <c r="AW1222" s="29">
        <f>AU1222*(1+0.25*AV1222)*Параметри!$K$51</f>
        <v>0</v>
      </c>
      <c r="AX1222" s="40">
        <f>ROUNDUP('Дані з ДІСО'!AR1222/Параметри!$K$29,0)</f>
        <v>0</v>
      </c>
      <c r="AY1222" s="40">
        <f>ROUNDUP('Дані з ДІСО'!AS1222/Параметри!$K$29,0)</f>
        <v>0</v>
      </c>
      <c r="AZ1222" s="40">
        <f>ROUNDUP('Дані з ДІСО'!AT1222/Параметри!$K$29,0)</f>
        <v>0</v>
      </c>
      <c r="BA1222" s="64">
        <f>(AX1222*Параметри!$K$32+AY1222*Параметри!$L$32+AZ1222*Параметри!$M$32)/18</f>
        <v>0</v>
      </c>
      <c r="BB1222" s="29">
        <f>(BA1222*Параметри!$K$51+SUM('Дані з ДІСО'!AR1222:AT1222)*Параметри!$K$48*Параметри!$K$20/1000)*Параметри!$K$74</f>
        <v>0</v>
      </c>
      <c r="BC1222" s="40">
        <f>ROUNDUP(('Дані не з ДІСО'!I1222+'Дані не з ДІСО'!K1222)/Параметри!$K$26,0)</f>
        <v>0</v>
      </c>
      <c r="BD1222" s="29">
        <f>BC1222*Параметри!$M$36/18</f>
        <v>0</v>
      </c>
      <c r="BE1222" s="40">
        <f>IF(BC1222=0,0,'Дані не з ДІСО'!K1222/('Дані не з ДІСО'!I1222+'Дані не з ДІСО'!K1222))</f>
        <v>0</v>
      </c>
      <c r="BF1222" s="29">
        <f>(1+0.25*BE1222)*BD1222*Параметри!$K$51</f>
        <v>0</v>
      </c>
      <c r="BG1222" s="40">
        <f>ROUNDUP('Дані не з ДІСО'!M1222/Параметри!$K$27,0)</f>
        <v>0</v>
      </c>
      <c r="BH1222" s="40">
        <f>BG1222*Параметри!$M$37/18</f>
        <v>0</v>
      </c>
      <c r="BI1222" s="29">
        <f>BH1222*Параметри!$K$51</f>
        <v>0</v>
      </c>
      <c r="BJ1222" s="29">
        <f>'Дані не з ДІСО'!N1222*Параметри!$K$76</f>
        <v>0</v>
      </c>
      <c r="BK1222" s="40">
        <f>ROUNDUP('Дані з ДІСО'!V1222/Параметри!$K$25,0)</f>
        <v>0</v>
      </c>
      <c r="BL1222" s="40">
        <f>ROUNDUP('Дані з ДІСО'!W1222/Параметри!$K$25,0)</f>
        <v>0</v>
      </c>
      <c r="BM1222" s="40">
        <f>ROUNDUP('Дані з ДІСО'!X1222/Параметри!$K$25,0)</f>
        <v>0</v>
      </c>
      <c r="BN1222" s="40">
        <f>(BK1222*Параметри!$K$34+BL1222*Параметри!$L$34+BM1222*Параметри!$M$34)/18</f>
        <v>0</v>
      </c>
      <c r="BO1222" s="40">
        <f>IF(K1222=0,0,'Дані з ДІСО'!AC1222/K1222)</f>
        <v>0</v>
      </c>
      <c r="BP1222" s="29">
        <f>(1+0.25*BO1222)*BN1222*Параметри!$K$51</f>
        <v>0</v>
      </c>
      <c r="BQ1222" s="29">
        <f>BP1222*'Коефіцієнти АТО'!U1222</f>
        <v>0</v>
      </c>
      <c r="BR1222" s="29">
        <f>K1222*(1+0.25*BO1222)*Параметри!$K$66*Параметри!$K$20/1000</f>
        <v>0</v>
      </c>
      <c r="BS1222" s="29">
        <f>(1+0.25*BO1222)*K1222*'Коефіцієнти АТО'!S1222*Параметри!$K$20/1000</f>
        <v>0</v>
      </c>
      <c r="BT1222" s="29">
        <f t="shared" si="178"/>
        <v>0</v>
      </c>
      <c r="BU1222" s="40">
        <f>ROUNDUP('Дані з ДІСО'!AG1222/Параметри!$K$71,0)</f>
        <v>0</v>
      </c>
      <c r="BV1222" s="40">
        <f t="shared" si="179"/>
        <v>0</v>
      </c>
      <c r="BW1222" s="40">
        <f>IF('Дані з ДІСО'!AG1222=0,0,'Дані з ДІСО'!AJ1222/'Дані з ДІСО'!AG1222)</f>
        <v>0</v>
      </c>
      <c r="BX1222" s="29">
        <f>BV1222*(1+0.25*BW1222)*Параметри!$K$51</f>
        <v>0</v>
      </c>
      <c r="BY1222" s="29">
        <f>ROUND(IF(Параметри!$K$77="No",CC1222,CC1222*Параметри!$K$78)+AG1222,1)</f>
        <v>22120</v>
      </c>
      <c r="BZ1222" s="29">
        <f>ROUND(IF(Параметри!$K$77="No",BF1222,BF1222*Параметри!$K$78),1)</f>
        <v>0</v>
      </c>
      <c r="CA1222" s="29">
        <f>ROUND(IF(Параметри!$K$77="No",BI1222,BI1222*Параметри!$K$78),1)</f>
        <v>0</v>
      </c>
      <c r="CB1222" s="29">
        <f>ROUND(IF(Параметри!$K$77="No",BJ1222,BJ1222*Параметри!$K$78),1)</f>
        <v>0</v>
      </c>
      <c r="CC1222" s="29">
        <f t="shared" si="173"/>
        <v>24577.747543621997</v>
      </c>
    </row>
    <row r="1223" spans="1:81">
      <c r="A1223" s="9">
        <v>1222</v>
      </c>
      <c r="B1223" s="9" t="s">
        <v>3176</v>
      </c>
      <c r="C1223" s="9" t="s">
        <v>3146</v>
      </c>
      <c r="D1223" s="9" t="s">
        <v>4219</v>
      </c>
      <c r="E1223" s="9" t="s">
        <v>78</v>
      </c>
      <c r="F1223" s="9" t="s">
        <v>4257</v>
      </c>
      <c r="G1223" s="9" t="s">
        <v>2536</v>
      </c>
      <c r="H1223" s="29">
        <f>SUM('Дані з ДІСО'!J1223:L1223)</f>
        <v>27673.5</v>
      </c>
      <c r="I1223" s="29">
        <f>SUM('Дані з ДІСО'!G1223:I1223)</f>
        <v>871</v>
      </c>
      <c r="J1223" s="29">
        <f>SUM('Дані з ДІСО'!P1223:R1223)</f>
        <v>663</v>
      </c>
      <c r="K1223" s="29">
        <f>SUM('Дані з ДІСО'!V1223:X1223)</f>
        <v>0</v>
      </c>
      <c r="L1223" s="40">
        <f>ROUNDUP('Дані з ДІСО'!J1223/'Коефіцієнти АТО'!$R1223,0)</f>
        <v>389</v>
      </c>
      <c r="M1223" s="40">
        <f>ROUNDUP('Дані з ДІСО'!K1223/'Коефіцієнти АТО'!$R1223,0)</f>
        <v>513</v>
      </c>
      <c r="N1223" s="40">
        <f>ROUNDUP('Дані з ДІСО'!L1223/'Коефіцієнти АТО'!$R1223,0)</f>
        <v>106</v>
      </c>
      <c r="O1223" s="59">
        <f>(L1223*Параметри!$K$32+M1223*Параметри!$L$32+N1223*Параметри!$M$32)/18</f>
        <v>1638.0611111111111</v>
      </c>
      <c r="P1223" s="41">
        <f>IF(H1223=0,"",'Дані з ДІСО'!Y1223/H1223)</f>
        <v>0</v>
      </c>
      <c r="Q1223" s="29">
        <f>IF(H1223=0,"",(1+0.25*P1223)*O1223*Параметри!$K$51)</f>
        <v>335508.0223038363</v>
      </c>
      <c r="R1223" s="29">
        <f>IF(H1223=0,"",Q1223*'Коефіцієнти АТО'!T1223)</f>
        <v>50326.203345575443</v>
      </c>
      <c r="S1223" s="29">
        <f>IF(H1223=0,"",H1223*(1+0.25*P1223)*Параметри!$K$66*Параметри!$K$20/1000)</f>
        <v>0</v>
      </c>
      <c r="T1223" s="29">
        <f>IF(H1223=0,"",H1223*(1+0.25*P1223)*'Коефіцієнти АТО'!$S1223*Параметри!$K$20/1000)</f>
        <v>60574.156056191554</v>
      </c>
      <c r="U1223" s="29">
        <f t="shared" si="174"/>
        <v>446408.38170560327</v>
      </c>
      <c r="V1223" s="29">
        <f t="shared" si="175"/>
        <v>446408.38170560327</v>
      </c>
      <c r="W1223" s="40">
        <f>ROUNDUP('Дані з ДІСО'!P1223/Параметри!$K$24,0)</f>
        <v>32</v>
      </c>
      <c r="X1223" s="40">
        <f>ROUNDUP('Дані з ДІСО'!Q1223/Параметри!$K$24,0)</f>
        <v>37</v>
      </c>
      <c r="Y1223" s="40">
        <f>ROUNDUP('Дані з ДІСО'!R1223/Параметри!$K$24,0)</f>
        <v>5</v>
      </c>
      <c r="Z1223" s="59">
        <f>(W1223*Параметри!$K$33+X1223*Параметри!$L$33+Y1223*Параметри!$M$33)/18</f>
        <v>148</v>
      </c>
      <c r="AA1223" s="41">
        <f>IF(J1223=0,0,'Дані з ДІСО'!AA1223/J1223)</f>
        <v>0</v>
      </c>
      <c r="AB1223" s="29">
        <f>(1+0.25*AA1223)*Z1223*Параметри!$K$51</f>
        <v>30313.391218527999</v>
      </c>
      <c r="AC1223" s="29">
        <f>AB1223*'Коефіцієнти АТО'!U1223</f>
        <v>3061.652513071328</v>
      </c>
      <c r="AD1223" s="29">
        <f>J1223*(1+0.25*AA1223)*Параметри!$K$66*Параметри!$K$20/1000</f>
        <v>0</v>
      </c>
      <c r="AE1223" s="29">
        <f>(1+0.25*AA1223)*J1223*'Коефіцієнти АТО'!S1223*Параметри!$K$20/1000</f>
        <v>1451.2318812313224</v>
      </c>
      <c r="AF1223" s="29">
        <f t="shared" si="171"/>
        <v>34826.27561283065</v>
      </c>
      <c r="AG1223" s="29">
        <v>0</v>
      </c>
      <c r="AH1223" s="40">
        <v>54</v>
      </c>
      <c r="AI1223" s="40">
        <v>0</v>
      </c>
      <c r="AJ1223" s="40">
        <f t="shared" si="172"/>
        <v>0</v>
      </c>
      <c r="AK1223" s="29">
        <f>(AH1223+AI1223)*(1+0.25*AJ1223)*Параметри!$K$53</f>
        <v>9689.1808875840034</v>
      </c>
      <c r="AL1223" s="29">
        <f>ROUNDUP(('Дані з ДІСО'!AU1223+'Дані з ДІСО'!AW1223)/Параметри!$K$28,0)</f>
        <v>2</v>
      </c>
      <c r="AM1223" s="64">
        <f>AL1223*Параметри!$M$35/18</f>
        <v>2.5555555555555554</v>
      </c>
      <c r="AN1223" s="29">
        <f>IF(AL1223=0,0,'Дані з ДІСО'!AW1223/SUM('Дані з ДІСО'!AU1223,'Дані з ДІСО'!AW1223))</f>
        <v>0</v>
      </c>
      <c r="AO1223" s="29">
        <f>(1+0.25*AN1223)*AM1223*Параметри!$K$51</f>
        <v>523.4294279475555</v>
      </c>
      <c r="AP1223" s="40">
        <f>ROUNDUP(('Дані з ДІСО'!AE1223+'Дані не з ДІСО'!E1223+'Дані не з ДІСО'!G1223)/Параметри!$K$69,0)</f>
        <v>0</v>
      </c>
      <c r="AQ1223" s="40">
        <f t="shared" si="176"/>
        <v>0</v>
      </c>
      <c r="AR1223" s="40">
        <f>IF(AP1223=0,0,('Дані з ДІСО'!AH1223+'Дані не з ДІСО'!G1223)/('Дані з ДІСО'!AE1223+'Дані не з ДІСО'!E1223+'Дані не з ДІСО'!G1223))</f>
        <v>0</v>
      </c>
      <c r="AS1223" s="29">
        <f>AQ1223*(1+0.25*AR1223)*Параметри!$K$51</f>
        <v>0</v>
      </c>
      <c r="AT1223" s="40">
        <f>ROUNDUP('Дані з ДІСО'!AF1223/Параметри!$K$70,0)</f>
        <v>0</v>
      </c>
      <c r="AU1223" s="40">
        <f t="shared" si="177"/>
        <v>0</v>
      </c>
      <c r="AV1223" s="40">
        <f>IF(AT1223=0,0,'Дані з ДІСО'!AI1223/'Дані з ДІСО'!AF1223)</f>
        <v>0</v>
      </c>
      <c r="AW1223" s="29">
        <f>AU1223*(1+0.25*AV1223)*Параметри!$K$51</f>
        <v>0</v>
      </c>
      <c r="AX1223" s="40">
        <f>ROUNDUP('Дані з ДІСО'!AR1223/Параметри!$K$29,0)</f>
        <v>0</v>
      </c>
      <c r="AY1223" s="40">
        <f>ROUNDUP('Дані з ДІСО'!AS1223/Параметри!$K$29,0)</f>
        <v>0</v>
      </c>
      <c r="AZ1223" s="40">
        <f>ROUNDUP('Дані з ДІСО'!AT1223/Параметри!$K$29,0)</f>
        <v>0</v>
      </c>
      <c r="BA1223" s="64">
        <f>(AX1223*Параметри!$K$32+AY1223*Параметри!$L$32+AZ1223*Параметри!$M$32)/18</f>
        <v>0</v>
      </c>
      <c r="BB1223" s="29">
        <f>(BA1223*Параметри!$K$51+SUM('Дані з ДІСО'!AR1223:AT1223)*Параметри!$K$48*Параметри!$K$20/1000)*Параметри!$K$74</f>
        <v>0</v>
      </c>
      <c r="BC1223" s="40">
        <f>ROUNDUP(('Дані не з ДІСО'!I1223+'Дані не з ДІСО'!K1223)/Параметри!$K$26,0)</f>
        <v>66</v>
      </c>
      <c r="BD1223" s="29">
        <f>BC1223*Параметри!$M$36/18</f>
        <v>102.66666666666667</v>
      </c>
      <c r="BE1223" s="40">
        <f>IF(BC1223=0,0,'Дані не з ДІСО'!K1223/('Дані не з ДІСО'!I1223+'Дані не з ДІСО'!K1223))</f>
        <v>0</v>
      </c>
      <c r="BF1223" s="29">
        <f>(1+0.25*BE1223)*BD1223*Параметри!$K$51</f>
        <v>21028.208322762668</v>
      </c>
      <c r="BG1223" s="40">
        <f>ROUNDUP('Дані не з ДІСО'!M1223/Параметри!$K$27,0)</f>
        <v>0</v>
      </c>
      <c r="BH1223" s="40">
        <f>BG1223*Параметри!$M$37/18</f>
        <v>0</v>
      </c>
      <c r="BI1223" s="29">
        <f>BH1223*Параметри!$K$51</f>
        <v>0</v>
      </c>
      <c r="BJ1223" s="29">
        <f>'Дані не з ДІСО'!N1223*Параметри!$K$76</f>
        <v>0</v>
      </c>
      <c r="BK1223" s="40">
        <f>ROUNDUP('Дані з ДІСО'!V1223/Параметри!$K$25,0)</f>
        <v>0</v>
      </c>
      <c r="BL1223" s="40">
        <f>ROUNDUP('Дані з ДІСО'!W1223/Параметри!$K$25,0)</f>
        <v>0</v>
      </c>
      <c r="BM1223" s="40">
        <f>ROUNDUP('Дані з ДІСО'!X1223/Параметри!$K$25,0)</f>
        <v>0</v>
      </c>
      <c r="BN1223" s="40">
        <f>(BK1223*Параметри!$K$34+BL1223*Параметри!$L$34+BM1223*Параметри!$M$34)/18</f>
        <v>0</v>
      </c>
      <c r="BO1223" s="40">
        <f>IF(K1223=0,0,'Дані з ДІСО'!AC1223/K1223)</f>
        <v>0</v>
      </c>
      <c r="BP1223" s="29">
        <f>(1+0.25*BO1223)*BN1223*Параметри!$K$51</f>
        <v>0</v>
      </c>
      <c r="BQ1223" s="29">
        <f>BP1223*'Коефіцієнти АТО'!U1223</f>
        <v>0</v>
      </c>
      <c r="BR1223" s="29">
        <f>K1223*(1+0.25*BO1223)*Параметри!$K$66*Параметри!$K$20/1000</f>
        <v>0</v>
      </c>
      <c r="BS1223" s="29">
        <f>(1+0.25*BO1223)*K1223*'Коефіцієнти АТО'!S1223*Параметри!$K$20/1000</f>
        <v>0</v>
      </c>
      <c r="BT1223" s="29">
        <f t="shared" si="178"/>
        <v>0</v>
      </c>
      <c r="BU1223" s="40">
        <f>ROUNDUP('Дані з ДІСО'!AG1223/Параметри!$K$71,0)</f>
        <v>0</v>
      </c>
      <c r="BV1223" s="40">
        <f t="shared" si="179"/>
        <v>0</v>
      </c>
      <c r="BW1223" s="40">
        <f>IF('Дані з ДІСО'!AG1223=0,0,'Дані з ДІСО'!AJ1223/'Дані з ДІСО'!AG1223)</f>
        <v>0</v>
      </c>
      <c r="BX1223" s="29">
        <f>BV1223*(1+0.25*BW1223)*Параметри!$K$51</f>
        <v>0</v>
      </c>
      <c r="BY1223" s="29">
        <f>ROUND(IF(Параметри!$K$77="No",CC1223,CC1223*Параметри!$K$78)+AG1223,1)</f>
        <v>442302.5</v>
      </c>
      <c r="BZ1223" s="29">
        <f>ROUND(IF(Параметри!$K$77="No",BF1223,BF1223*Параметри!$K$78),1)</f>
        <v>18925.400000000001</v>
      </c>
      <c r="CA1223" s="29">
        <f>ROUND(IF(Параметри!$K$77="No",BI1223,BI1223*Параметри!$K$78),1)</f>
        <v>0</v>
      </c>
      <c r="CB1223" s="29">
        <f>ROUND(IF(Параметри!$K$77="No",BJ1223,BJ1223*Параметри!$K$78),1)</f>
        <v>0</v>
      </c>
      <c r="CC1223" s="29">
        <f t="shared" si="173"/>
        <v>491447.26763396547</v>
      </c>
    </row>
    <row r="1224" spans="1:81">
      <c r="A1224" s="9">
        <v>1223</v>
      </c>
      <c r="B1224" s="9" t="s">
        <v>3148</v>
      </c>
      <c r="C1224" s="9" t="s">
        <v>3148</v>
      </c>
      <c r="D1224" s="9" t="s">
        <v>4219</v>
      </c>
      <c r="E1224" s="9" t="s">
        <v>24</v>
      </c>
      <c r="F1224" s="9" t="s">
        <v>4258</v>
      </c>
      <c r="G1224" s="9" t="s">
        <v>2538</v>
      </c>
      <c r="H1224" s="29">
        <f>SUM('Дані з ДІСО'!J1224:L1224)</f>
        <v>667</v>
      </c>
      <c r="I1224" s="29">
        <f>SUM('Дані з ДІСО'!G1224:I1224)</f>
        <v>18</v>
      </c>
      <c r="J1224" s="29">
        <f>SUM('Дані з ДІСО'!P1224:R1224)</f>
        <v>0</v>
      </c>
      <c r="K1224" s="29">
        <f>SUM('Дані з ДІСО'!V1224:X1224)</f>
        <v>0</v>
      </c>
      <c r="L1224" s="40">
        <f>ROUNDUP('Дані з ДІСО'!J1224/'Коефіцієнти АТО'!$R1224,0)</f>
        <v>12</v>
      </c>
      <c r="M1224" s="40">
        <f>ROUNDUP('Дані з ДІСО'!K1224/'Коефіцієнти АТО'!$R1224,0)</f>
        <v>21</v>
      </c>
      <c r="N1224" s="40">
        <f>ROUNDUP('Дані з ДІСО'!L1224/'Коефіцієнти АТО'!$R1224,0)</f>
        <v>6</v>
      </c>
      <c r="O1224" s="59">
        <f>(L1224*Параметри!$K$32+M1224*Параметри!$L$32+N1224*Параметри!$M$32)/18</f>
        <v>65.316666666666663</v>
      </c>
      <c r="P1224" s="41">
        <f>IF(H1224=0,"",'Дані з ДІСО'!Y1224/H1224)</f>
        <v>0</v>
      </c>
      <c r="Q1224" s="29">
        <f>IF(H1224=0,"",(1+0.25*P1224)*O1224*Параметри!$K$51)</f>
        <v>13378.173444303065</v>
      </c>
      <c r="R1224" s="29">
        <f>IF(H1224=0,"",Q1224*'Коефіцієнти АТО'!T1224)</f>
        <v>227.42894855315214</v>
      </c>
      <c r="S1224" s="29">
        <f>IF(H1224=0,"",H1224*(1+0.25*P1224)*Параметри!$K$66*Параметри!$K$20/1000)</f>
        <v>0</v>
      </c>
      <c r="T1224" s="29">
        <f>IF(H1224=0,"",H1224*(1+0.25*P1224)*'Коефіцієнти АТО'!$S1224*Параметри!$K$20/1000)</f>
        <v>3364.3188558861875</v>
      </c>
      <c r="U1224" s="29">
        <f t="shared" si="174"/>
        <v>16969.921248742405</v>
      </c>
      <c r="V1224" s="29">
        <f t="shared" si="175"/>
        <v>16969.921248742405</v>
      </c>
      <c r="W1224" s="40">
        <f>ROUNDUP('Дані з ДІСО'!P1224/Параметри!$K$24,0)</f>
        <v>0</v>
      </c>
      <c r="X1224" s="40">
        <f>ROUNDUP('Дані з ДІСО'!Q1224/Параметри!$K$24,0)</f>
        <v>0</v>
      </c>
      <c r="Y1224" s="40">
        <f>ROUNDUP('Дані з ДІСО'!R1224/Параметри!$K$24,0)</f>
        <v>0</v>
      </c>
      <c r="Z1224" s="59">
        <f>(W1224*Параметри!$K$33+X1224*Параметри!$L$33+Y1224*Параметри!$M$33)/18</f>
        <v>0</v>
      </c>
      <c r="AA1224" s="41">
        <f>IF(J1224=0,0,'Дані з ДІСО'!AA1224/J1224)</f>
        <v>0</v>
      </c>
      <c r="AB1224" s="29">
        <f>(1+0.25*AA1224)*Z1224*Параметри!$K$51</f>
        <v>0</v>
      </c>
      <c r="AC1224" s="29">
        <f>AB1224*'Коефіцієнти АТО'!U1224</f>
        <v>0</v>
      </c>
      <c r="AD1224" s="29">
        <f>J1224*(1+0.25*AA1224)*Параметри!$K$66*Параметри!$K$20/1000</f>
        <v>0</v>
      </c>
      <c r="AE1224" s="29">
        <f>(1+0.25*AA1224)*J1224*'Коефіцієнти АТО'!S1224*Параметри!$K$20/1000</f>
        <v>0</v>
      </c>
      <c r="AF1224" s="29">
        <f t="shared" si="171"/>
        <v>0</v>
      </c>
      <c r="AG1224" s="29">
        <v>0</v>
      </c>
      <c r="AH1224" s="40">
        <v>5</v>
      </c>
      <c r="AI1224" s="40">
        <v>0</v>
      </c>
      <c r="AJ1224" s="40">
        <f t="shared" si="172"/>
        <v>0</v>
      </c>
      <c r="AK1224" s="29">
        <f>(AH1224+AI1224)*(1+0.25*AJ1224)*Параметри!$K$53</f>
        <v>897.14637848000029</v>
      </c>
      <c r="AL1224" s="29">
        <f>ROUNDUP(('Дані з ДІСО'!AU1224+'Дані з ДІСО'!AW1224)/Параметри!$K$28,0)</f>
        <v>0</v>
      </c>
      <c r="AM1224" s="64">
        <f>AL1224*Параметри!$M$35/18</f>
        <v>0</v>
      </c>
      <c r="AN1224" s="29">
        <f>IF(AL1224=0,0,'Дані з ДІСО'!AW1224/SUM('Дані з ДІСО'!AU1224,'Дані з ДІСО'!AW1224))</f>
        <v>0</v>
      </c>
      <c r="AO1224" s="29">
        <f>(1+0.25*AN1224)*AM1224*Параметри!$K$51</f>
        <v>0</v>
      </c>
      <c r="AP1224" s="40">
        <f>ROUNDUP(('Дані з ДІСО'!AE1224+'Дані не з ДІСО'!E1224+'Дані не з ДІСО'!G1224)/Параметри!$K$69,0)</f>
        <v>0</v>
      </c>
      <c r="AQ1224" s="40">
        <f t="shared" si="176"/>
        <v>0</v>
      </c>
      <c r="AR1224" s="40">
        <f>IF(AP1224=0,0,('Дані з ДІСО'!AH1224+'Дані не з ДІСО'!G1224)/('Дані з ДІСО'!AE1224+'Дані не з ДІСО'!E1224+'Дані не з ДІСО'!G1224))</f>
        <v>0</v>
      </c>
      <c r="AS1224" s="29">
        <f>AQ1224*(1+0.25*AR1224)*Параметри!$K$51</f>
        <v>0</v>
      </c>
      <c r="AT1224" s="40">
        <f>ROUNDUP('Дані з ДІСО'!AF1224/Параметри!$K$70,0)</f>
        <v>0</v>
      </c>
      <c r="AU1224" s="40">
        <f t="shared" si="177"/>
        <v>0</v>
      </c>
      <c r="AV1224" s="40">
        <f>IF(AT1224=0,0,'Дані з ДІСО'!AI1224/'Дані з ДІСО'!AF1224)</f>
        <v>0</v>
      </c>
      <c r="AW1224" s="29">
        <f>AU1224*(1+0.25*AV1224)*Параметри!$K$51</f>
        <v>0</v>
      </c>
      <c r="AX1224" s="40">
        <f>ROUNDUP('Дані з ДІСО'!AR1224/Параметри!$K$29,0)</f>
        <v>0</v>
      </c>
      <c r="AY1224" s="40">
        <f>ROUNDUP('Дані з ДІСО'!AS1224/Параметри!$K$29,0)</f>
        <v>0</v>
      </c>
      <c r="AZ1224" s="40">
        <f>ROUNDUP('Дані з ДІСО'!AT1224/Параметри!$K$29,0)</f>
        <v>0</v>
      </c>
      <c r="BA1224" s="64">
        <f>(AX1224*Параметри!$K$32+AY1224*Параметри!$L$32+AZ1224*Параметри!$M$32)/18</f>
        <v>0</v>
      </c>
      <c r="BB1224" s="29">
        <f>(BA1224*Параметри!$K$51+SUM('Дані з ДІСО'!AR1224:AT1224)*Параметри!$K$48*Параметри!$K$20/1000)*Параметри!$K$74</f>
        <v>0</v>
      </c>
      <c r="BC1224" s="40">
        <f>ROUNDUP(('Дані не з ДІСО'!I1224+'Дані не з ДІСО'!K1224)/Параметри!$K$26,0)</f>
        <v>0</v>
      </c>
      <c r="BD1224" s="29">
        <f>BC1224*Параметри!$M$36/18</f>
        <v>0</v>
      </c>
      <c r="BE1224" s="40">
        <f>IF(BC1224=0,0,'Дані не з ДІСО'!K1224/('Дані не з ДІСО'!I1224+'Дані не з ДІСО'!K1224))</f>
        <v>0</v>
      </c>
      <c r="BF1224" s="29">
        <f>(1+0.25*BE1224)*BD1224*Параметри!$K$51</f>
        <v>0</v>
      </c>
      <c r="BG1224" s="40">
        <f>ROUNDUP('Дані не з ДІСО'!M1224/Параметри!$K$27,0)</f>
        <v>0</v>
      </c>
      <c r="BH1224" s="40">
        <f>BG1224*Параметри!$M$37/18</f>
        <v>0</v>
      </c>
      <c r="BI1224" s="29">
        <f>BH1224*Параметри!$K$51</f>
        <v>0</v>
      </c>
      <c r="BJ1224" s="29">
        <f>'Дані не з ДІСО'!N1224*Параметри!$K$76</f>
        <v>0</v>
      </c>
      <c r="BK1224" s="40">
        <f>ROUNDUP('Дані з ДІСО'!V1224/Параметри!$K$25,0)</f>
        <v>0</v>
      </c>
      <c r="BL1224" s="40">
        <f>ROUNDUP('Дані з ДІСО'!W1224/Параметри!$K$25,0)</f>
        <v>0</v>
      </c>
      <c r="BM1224" s="40">
        <f>ROUNDUP('Дані з ДІСО'!X1224/Параметри!$K$25,0)</f>
        <v>0</v>
      </c>
      <c r="BN1224" s="40">
        <f>(BK1224*Параметри!$K$34+BL1224*Параметри!$L$34+BM1224*Параметри!$M$34)/18</f>
        <v>0</v>
      </c>
      <c r="BO1224" s="40">
        <f>IF(K1224=0,0,'Дані з ДІСО'!AC1224/K1224)</f>
        <v>0</v>
      </c>
      <c r="BP1224" s="29">
        <f>(1+0.25*BO1224)*BN1224*Параметри!$K$51</f>
        <v>0</v>
      </c>
      <c r="BQ1224" s="29">
        <f>BP1224*'Коефіцієнти АТО'!U1224</f>
        <v>0</v>
      </c>
      <c r="BR1224" s="29">
        <f>K1224*(1+0.25*BO1224)*Параметри!$K$66*Параметри!$K$20/1000</f>
        <v>0</v>
      </c>
      <c r="BS1224" s="29">
        <f>(1+0.25*BO1224)*K1224*'Коефіцієнти АТО'!S1224*Параметри!$K$20/1000</f>
        <v>0</v>
      </c>
      <c r="BT1224" s="29">
        <f t="shared" si="178"/>
        <v>0</v>
      </c>
      <c r="BU1224" s="40">
        <f>ROUNDUP('Дані з ДІСО'!AG1224/Параметри!$K$71,0)</f>
        <v>0</v>
      </c>
      <c r="BV1224" s="40">
        <f t="shared" si="179"/>
        <v>0</v>
      </c>
      <c r="BW1224" s="40">
        <f>IF('Дані з ДІСО'!AG1224=0,0,'Дані з ДІСО'!AJ1224/'Дані з ДІСО'!AG1224)</f>
        <v>0</v>
      </c>
      <c r="BX1224" s="29">
        <f>BV1224*(1+0.25*BW1224)*Параметри!$K$51</f>
        <v>0</v>
      </c>
      <c r="BY1224" s="29">
        <f>ROUND(IF(Параметри!$K$77="No",CC1224,CC1224*Параметри!$K$78)+AG1224,1)</f>
        <v>16080.4</v>
      </c>
      <c r="BZ1224" s="29">
        <f>ROUND(IF(Параметри!$K$77="No",BF1224,BF1224*Параметри!$K$78),1)</f>
        <v>0</v>
      </c>
      <c r="CA1224" s="29">
        <f>ROUND(IF(Параметри!$K$77="No",BI1224,BI1224*Параметри!$K$78),1)</f>
        <v>0</v>
      </c>
      <c r="CB1224" s="29">
        <f>ROUND(IF(Параметри!$K$77="No",BJ1224,BJ1224*Параметри!$K$78),1)</f>
        <v>0</v>
      </c>
      <c r="CC1224" s="29">
        <f t="shared" si="173"/>
        <v>17867.067627222405</v>
      </c>
    </row>
    <row r="1225" spans="1:81">
      <c r="A1225" s="9">
        <v>1224</v>
      </c>
      <c r="B1225" s="9" t="s">
        <v>3097</v>
      </c>
      <c r="C1225" s="9" t="s">
        <v>3097</v>
      </c>
      <c r="D1225" s="9" t="s">
        <v>4259</v>
      </c>
      <c r="E1225" s="9" t="s">
        <v>15</v>
      </c>
      <c r="F1225" s="9" t="s">
        <v>3134</v>
      </c>
      <c r="G1225" s="9" t="s">
        <v>2543</v>
      </c>
      <c r="H1225" s="29">
        <f>SUM('Дані з ДІСО'!J1225:L1225)</f>
        <v>1631</v>
      </c>
      <c r="I1225" s="29">
        <f>SUM('Дані з ДІСО'!G1225:I1225)</f>
        <v>63</v>
      </c>
      <c r="J1225" s="29">
        <f>SUM('Дані з ДІСО'!P1225:R1225)</f>
        <v>671</v>
      </c>
      <c r="K1225" s="29">
        <f>SUM('Дані з ДІСО'!V1225:X1225)</f>
        <v>384</v>
      </c>
      <c r="L1225" s="40">
        <f>ROUNDUP('Дані з ДІСО'!J1225/'Коефіцієнти АТО'!$R1225,0)</f>
        <v>3</v>
      </c>
      <c r="M1225" s="40">
        <f>ROUNDUP('Дані з ДІСО'!K1225/'Коефіцієнти АТО'!$R1225,0)</f>
        <v>29</v>
      </c>
      <c r="N1225" s="40">
        <f>ROUNDUP('Дані з ДІСО'!L1225/'Коефіцієнти АТО'!$R1225,0)</f>
        <v>51</v>
      </c>
      <c r="O1225" s="59">
        <f>(L1225*Параметри!$K$32+M1225*Параметри!$L$32+N1225*Параметри!$M$32)/18</f>
        <v>157.10000000000002</v>
      </c>
      <c r="P1225" s="41">
        <f>IF(H1225=0,"",'Дані з ДІСО'!Y1225/H1225)</f>
        <v>0</v>
      </c>
      <c r="Q1225" s="29">
        <f>IF(H1225=0,"",(1+0.25*P1225)*O1225*Параметри!$K$51)</f>
        <v>32177.255138045603</v>
      </c>
      <c r="R1225" s="29">
        <f>IF(H1225=0,"",Q1225*'Коефіцієнти АТО'!T1225)</f>
        <v>2252.4078596631925</v>
      </c>
      <c r="S1225" s="29">
        <f>IF(H1225=0,"",H1225*(1+0.25*P1225)*Параметри!$K$66*Параметри!$K$20/1000)</f>
        <v>0</v>
      </c>
      <c r="T1225" s="29">
        <f>IF(H1225=0,"",H1225*(1+0.25*P1225)*'Коефіцієнти АТО'!$S1225*Параметри!$K$20/1000)</f>
        <v>3570.0742055630267</v>
      </c>
      <c r="U1225" s="29">
        <f t="shared" si="174"/>
        <v>37999.737203271819</v>
      </c>
      <c r="V1225" s="29">
        <f t="shared" si="175"/>
        <v>37999.737203271819</v>
      </c>
      <c r="W1225" s="40">
        <f>ROUNDUP('Дані з ДІСО'!P1225/Параметри!$K$24,0)</f>
        <v>28</v>
      </c>
      <c r="X1225" s="40">
        <f>ROUNDUP('Дані з ДІСО'!Q1225/Параметри!$K$24,0)</f>
        <v>38</v>
      </c>
      <c r="Y1225" s="40">
        <f>ROUNDUP('Дані з ДІСО'!R1225/Параметри!$K$24,0)</f>
        <v>10</v>
      </c>
      <c r="Z1225" s="59">
        <f>(W1225*Параметри!$K$33+X1225*Параметри!$L$33+Y1225*Параметри!$M$33)/18</f>
        <v>152</v>
      </c>
      <c r="AA1225" s="41">
        <f>IF(J1225=0,0,'Дані з ДІСО'!AA1225/J1225)</f>
        <v>0</v>
      </c>
      <c r="AB1225" s="29">
        <f>(1+0.25*AA1225)*Z1225*Параметри!$K$51</f>
        <v>31132.672062271999</v>
      </c>
      <c r="AC1225" s="29">
        <f>AB1225*'Коефіцієнти АТО'!U1225</f>
        <v>3144.3998782894719</v>
      </c>
      <c r="AD1225" s="29">
        <f>J1225*(1+0.25*AA1225)*Параметри!$K$66*Параметри!$K$20/1000</f>
        <v>0</v>
      </c>
      <c r="AE1225" s="29">
        <f>(1+0.25*AA1225)*J1225*'Коефіцієнти АТО'!S1225*Параметри!$K$20/1000</f>
        <v>1468.7429748208406</v>
      </c>
      <c r="AF1225" s="29">
        <f t="shared" si="171"/>
        <v>35745.814915382311</v>
      </c>
      <c r="AG1225" s="29">
        <v>0</v>
      </c>
      <c r="AH1225" s="40">
        <v>2</v>
      </c>
      <c r="AI1225" s="40">
        <v>0</v>
      </c>
      <c r="AJ1225" s="40">
        <f t="shared" si="172"/>
        <v>0</v>
      </c>
      <c r="AK1225" s="29">
        <f>(AH1225+AI1225)*(1+0.25*AJ1225)*Параметри!$K$53</f>
        <v>358.85855139200009</v>
      </c>
      <c r="AL1225" s="29">
        <f>ROUNDUP(('Дані з ДІСО'!AU1225+'Дані з ДІСО'!AW1225)/Параметри!$K$28,0)</f>
        <v>0</v>
      </c>
      <c r="AM1225" s="64">
        <f>AL1225*Параметри!$M$35/18</f>
        <v>0</v>
      </c>
      <c r="AN1225" s="29">
        <f>IF(AL1225=0,0,'Дані з ДІСО'!AW1225/SUM('Дані з ДІСО'!AU1225,'Дані з ДІСО'!AW1225))</f>
        <v>0</v>
      </c>
      <c r="AO1225" s="29">
        <f>(1+0.25*AN1225)*AM1225*Параметри!$K$51</f>
        <v>0</v>
      </c>
      <c r="AP1225" s="40">
        <f>ROUNDUP(('Дані з ДІСО'!AE1225+'Дані не з ДІСО'!E1225+'Дані не з ДІСО'!G1225)/Параметри!$K$69,0)</f>
        <v>62</v>
      </c>
      <c r="AQ1225" s="40">
        <f t="shared" si="176"/>
        <v>124</v>
      </c>
      <c r="AR1225" s="40">
        <f>IF(AP1225=0,0,('Дані з ДІСО'!AH1225+'Дані не з ДІСО'!G1225)/('Дані з ДІСО'!AE1225+'Дані не з ДІСО'!E1225+'Дані не з ДІСО'!G1225))</f>
        <v>0</v>
      </c>
      <c r="AS1225" s="29">
        <f>AQ1225*(1+0.25*AR1225)*Параметри!$K$51</f>
        <v>25397.706156064</v>
      </c>
      <c r="AT1225" s="40">
        <f>ROUNDUP('Дані з ДІСО'!AF1225/Параметри!$K$70,0)</f>
        <v>47</v>
      </c>
      <c r="AU1225" s="40">
        <f t="shared" si="177"/>
        <v>94</v>
      </c>
      <c r="AV1225" s="40">
        <f>IF(AT1225=0,0,'Дані з ДІСО'!AI1225/'Дані з ДІСО'!AF1225)</f>
        <v>0</v>
      </c>
      <c r="AW1225" s="29">
        <f>AU1225*(1+0.25*AV1225)*Параметри!$K$51</f>
        <v>19253.099827983999</v>
      </c>
      <c r="AX1225" s="40">
        <f>ROUNDUP('Дані з ДІСО'!AR1225/Параметри!$K$29,0)</f>
        <v>11</v>
      </c>
      <c r="AY1225" s="40">
        <f>ROUNDUP('Дані з ДІСО'!AS1225/Параметри!$K$29,0)</f>
        <v>10</v>
      </c>
      <c r="AZ1225" s="40">
        <f>ROUNDUP('Дані з ДІСО'!AT1225/Параметри!$K$29,0)</f>
        <v>2</v>
      </c>
      <c r="BA1225" s="64">
        <f>(AX1225*Параметри!$K$32+AY1225*Параметри!$L$32+AZ1225*Параметри!$M$32)/18</f>
        <v>36.166666666666664</v>
      </c>
      <c r="BB1225" s="29">
        <f>(BA1225*Параметри!$K$51+SUM('Дані з ДІСО'!AR1225:AT1225)*Параметри!$K$48*Параметри!$K$20/1000)*Параметри!$K$74</f>
        <v>6977.6726064655031</v>
      </c>
      <c r="BC1225" s="40">
        <f>ROUNDUP(('Дані не з ДІСО'!I1225+'Дані не з ДІСО'!K1225)/Параметри!$K$26,0)</f>
        <v>156</v>
      </c>
      <c r="BD1225" s="29">
        <f>BC1225*Параметри!$M$36/18</f>
        <v>242.66666666666666</v>
      </c>
      <c r="BE1225" s="40">
        <f>IF(BC1225=0,0,'Дані не з ДІСО'!K1225/('Дані не з ДІСО'!I1225+'Дані не з ДІСО'!K1225))</f>
        <v>0</v>
      </c>
      <c r="BF1225" s="29">
        <f>(1+0.25*BE1225)*BD1225*Параметри!$K$51</f>
        <v>49703.037853802663</v>
      </c>
      <c r="BG1225" s="40">
        <f>ROUNDUP('Дані не з ДІСО'!M1225/Параметри!$K$27,0)</f>
        <v>57</v>
      </c>
      <c r="BH1225" s="40">
        <f>BG1225*Параметри!$M$37/18</f>
        <v>95</v>
      </c>
      <c r="BI1225" s="29">
        <f>BH1225*Параметри!$K$51</f>
        <v>19457.920038919998</v>
      </c>
      <c r="BJ1225" s="29">
        <f>'Дані не з ДІСО'!N1225*Параметри!$K$76</f>
        <v>52306.836497388002</v>
      </c>
      <c r="BK1225" s="40">
        <f>ROUNDUP('Дані з ДІСО'!V1225/Параметри!$K$25,0)</f>
        <v>25</v>
      </c>
      <c r="BL1225" s="40">
        <f>ROUNDUP('Дані з ДІСО'!W1225/Параметри!$K$25,0)</f>
        <v>33</v>
      </c>
      <c r="BM1225" s="40">
        <f>ROUNDUP('Дані з ДІСО'!X1225/Параметри!$K$25,0)</f>
        <v>7</v>
      </c>
      <c r="BN1225" s="40">
        <f>(BK1225*Параметри!$K$34+BL1225*Параметри!$L$34+BM1225*Параметри!$M$34)/18</f>
        <v>130</v>
      </c>
      <c r="BO1225" s="40">
        <f>IF(K1225=0,0,'Дані з ДІСО'!AC1225/K1225)</f>
        <v>0</v>
      </c>
      <c r="BP1225" s="29">
        <f>(1+0.25*BO1225)*BN1225*Параметри!$K$51</f>
        <v>26626.627421680001</v>
      </c>
      <c r="BQ1225" s="29">
        <f>BP1225*'Коефіцієнти АТО'!U1225</f>
        <v>2689.2893695896801</v>
      </c>
      <c r="BR1225" s="29">
        <f>K1225*(1+0.25*BO1225)*Параметри!$K$66*Параметри!$K$20/1000</f>
        <v>0</v>
      </c>
      <c r="BS1225" s="29">
        <f>(1+0.25*BO1225)*K1225*'Коефіцієнти АТО'!S1225*Параметри!$K$20/1000</f>
        <v>840.53249229687458</v>
      </c>
      <c r="BT1225" s="29">
        <f t="shared" si="178"/>
        <v>30156.449283566555</v>
      </c>
      <c r="BU1225" s="40">
        <f>ROUNDUP('Дані з ДІСО'!AG1225/Параметри!$K$71,0)</f>
        <v>63</v>
      </c>
      <c r="BV1225" s="40">
        <f t="shared" si="179"/>
        <v>126</v>
      </c>
      <c r="BW1225" s="40">
        <f>IF('Дані з ДІСО'!AG1225=0,0,'Дані з ДІСО'!AJ1225/'Дані з ДІСО'!AG1225)</f>
        <v>0</v>
      </c>
      <c r="BX1225" s="29">
        <f>BV1225*(1+0.25*BW1225)*Параметри!$K$51</f>
        <v>25807.346577935998</v>
      </c>
      <c r="BY1225" s="29">
        <f>ROUND(IF(Параметри!$K$77="No",CC1225,CC1225*Параметри!$K$78)+AG1225,1)</f>
        <v>163527</v>
      </c>
      <c r="BZ1225" s="29">
        <f>ROUND(IF(Параметри!$K$77="No",BF1225,BF1225*Параметри!$K$78),1)</f>
        <v>44732.7</v>
      </c>
      <c r="CA1225" s="29">
        <f>ROUND(IF(Параметри!$K$77="No",BI1225,BI1225*Параметри!$K$78),1)</f>
        <v>17512.099999999999</v>
      </c>
      <c r="CB1225" s="29">
        <f>ROUND(IF(Параметри!$K$77="No",BJ1225,BJ1225*Параметри!$K$78),1)</f>
        <v>47076.2</v>
      </c>
      <c r="CC1225" s="29">
        <f t="shared" si="173"/>
        <v>181696.68512206219</v>
      </c>
    </row>
    <row r="1226" spans="1:81">
      <c r="A1226" s="9">
        <v>1225</v>
      </c>
      <c r="B1226" s="9" t="s">
        <v>3148</v>
      </c>
      <c r="C1226" s="9" t="s">
        <v>3148</v>
      </c>
      <c r="D1226" s="9" t="s">
        <v>4259</v>
      </c>
      <c r="E1226" s="9" t="s">
        <v>24</v>
      </c>
      <c r="F1226" s="9" t="s">
        <v>4260</v>
      </c>
      <c r="G1226" s="9" t="s">
        <v>2547</v>
      </c>
      <c r="H1226" s="29">
        <f>SUM('Дані з ДІСО'!J1226:L1226)</f>
        <v>792</v>
      </c>
      <c r="I1226" s="29">
        <f>SUM('Дані з ДІСО'!G1226:I1226)</f>
        <v>72</v>
      </c>
      <c r="J1226" s="29">
        <f>SUM('Дані з ДІСО'!P1226:R1226)</f>
        <v>0</v>
      </c>
      <c r="K1226" s="29">
        <f>SUM('Дані з ДІСО'!V1226:X1226)</f>
        <v>0</v>
      </c>
      <c r="L1226" s="40">
        <f>ROUNDUP('Дані з ДІСО'!J1226/'Коефіцієнти АТО'!$R1226,0)</f>
        <v>23</v>
      </c>
      <c r="M1226" s="40">
        <f>ROUNDUP('Дані з ДІСО'!K1226/'Коефіцієнти АТО'!$R1226,0)</f>
        <v>34</v>
      </c>
      <c r="N1226" s="40">
        <f>ROUNDUP('Дані з ДІСО'!L1226/'Коефіцієнти АТО'!$R1226,0)</f>
        <v>8</v>
      </c>
      <c r="O1226" s="59">
        <f>(L1226*Параметри!$K$32+M1226*Параметри!$L$32+N1226*Параметри!$M$32)/18</f>
        <v>106.93333333333334</v>
      </c>
      <c r="P1226" s="41">
        <f>IF(H1226=0,"",'Дані з ДІСО'!Y1226/H1226)</f>
        <v>0</v>
      </c>
      <c r="Q1226" s="29">
        <f>IF(H1226=0,"",(1+0.25*P1226)*O1226*Параметри!$K$51)</f>
        <v>21902.107889422932</v>
      </c>
      <c r="R1226" s="29">
        <f>IF(H1226=0,"",Q1226*'Коефіцієнти АТО'!T1226)</f>
        <v>372.33583412018987</v>
      </c>
      <c r="S1226" s="29">
        <f>IF(H1226=0,"",H1226*(1+0.25*P1226)*Параметри!$K$66*Параметри!$K$20/1000)</f>
        <v>0</v>
      </c>
      <c r="T1226" s="29">
        <f>IF(H1226=0,"",H1226*(1+0.25*P1226)*'Коефіцієнти АТО'!$S1226*Параметри!$K$20/1000)</f>
        <v>3994.8133940957437</v>
      </c>
      <c r="U1226" s="29">
        <f t="shared" si="174"/>
        <v>26269.257117638866</v>
      </c>
      <c r="V1226" s="29">
        <f t="shared" si="175"/>
        <v>26269.257117638866</v>
      </c>
      <c r="W1226" s="40">
        <f>ROUNDUP('Дані з ДІСО'!P1226/Параметри!$K$24,0)</f>
        <v>0</v>
      </c>
      <c r="X1226" s="40">
        <f>ROUNDUP('Дані з ДІСО'!Q1226/Параметри!$K$24,0)</f>
        <v>0</v>
      </c>
      <c r="Y1226" s="40">
        <f>ROUNDUP('Дані з ДІСО'!R1226/Параметри!$K$24,0)</f>
        <v>0</v>
      </c>
      <c r="Z1226" s="59">
        <f>(W1226*Параметри!$K$33+X1226*Параметри!$L$33+Y1226*Параметри!$M$33)/18</f>
        <v>0</v>
      </c>
      <c r="AA1226" s="41">
        <f>IF(J1226=0,0,'Дані з ДІСО'!AA1226/J1226)</f>
        <v>0</v>
      </c>
      <c r="AB1226" s="29">
        <f>(1+0.25*AA1226)*Z1226*Параметри!$K$51</f>
        <v>0</v>
      </c>
      <c r="AC1226" s="29">
        <f>AB1226*'Коефіцієнти АТО'!U1226</f>
        <v>0</v>
      </c>
      <c r="AD1226" s="29">
        <f>J1226*(1+0.25*AA1226)*Параметри!$K$66*Параметри!$K$20/1000</f>
        <v>0</v>
      </c>
      <c r="AE1226" s="29">
        <f>(1+0.25*AA1226)*J1226*'Коефіцієнти АТО'!S1226*Параметри!$K$20/1000</f>
        <v>0</v>
      </c>
      <c r="AF1226" s="29">
        <f t="shared" si="171"/>
        <v>0</v>
      </c>
      <c r="AG1226" s="29">
        <v>0</v>
      </c>
      <c r="AH1226" s="40">
        <v>8</v>
      </c>
      <c r="AI1226" s="40">
        <v>0</v>
      </c>
      <c r="AJ1226" s="40">
        <f t="shared" si="172"/>
        <v>0</v>
      </c>
      <c r="AK1226" s="29">
        <f>(AH1226+AI1226)*(1+0.25*AJ1226)*Параметри!$K$53</f>
        <v>1435.4342055680004</v>
      </c>
      <c r="AL1226" s="29">
        <f>ROUNDUP(('Дані з ДІСО'!AU1226+'Дані з ДІСО'!AW1226)/Параметри!$K$28,0)</f>
        <v>0</v>
      </c>
      <c r="AM1226" s="64">
        <f>AL1226*Параметри!$M$35/18</f>
        <v>0</v>
      </c>
      <c r="AN1226" s="29">
        <f>IF(AL1226=0,0,'Дані з ДІСО'!AW1226/SUM('Дані з ДІСО'!AU1226,'Дані з ДІСО'!AW1226))</f>
        <v>0</v>
      </c>
      <c r="AO1226" s="29">
        <f>(1+0.25*AN1226)*AM1226*Параметри!$K$51</f>
        <v>0</v>
      </c>
      <c r="AP1226" s="40">
        <f>ROUNDUP(('Дані з ДІСО'!AE1226+'Дані не з ДІСО'!E1226+'Дані не з ДІСО'!G1226)/Параметри!$K$69,0)</f>
        <v>0</v>
      </c>
      <c r="AQ1226" s="40">
        <f t="shared" si="176"/>
        <v>0</v>
      </c>
      <c r="AR1226" s="40">
        <f>IF(AP1226=0,0,('Дані з ДІСО'!AH1226+'Дані не з ДІСО'!G1226)/('Дані з ДІСО'!AE1226+'Дані не з ДІСО'!E1226+'Дані не з ДІСО'!G1226))</f>
        <v>0</v>
      </c>
      <c r="AS1226" s="29">
        <f>AQ1226*(1+0.25*AR1226)*Параметри!$K$51</f>
        <v>0</v>
      </c>
      <c r="AT1226" s="40">
        <f>ROUNDUP('Дані з ДІСО'!AF1226/Параметри!$K$70,0)</f>
        <v>0</v>
      </c>
      <c r="AU1226" s="40">
        <f t="shared" si="177"/>
        <v>0</v>
      </c>
      <c r="AV1226" s="40">
        <f>IF(AT1226=0,0,'Дані з ДІСО'!AI1226/'Дані з ДІСО'!AF1226)</f>
        <v>0</v>
      </c>
      <c r="AW1226" s="29">
        <f>AU1226*(1+0.25*AV1226)*Параметри!$K$51</f>
        <v>0</v>
      </c>
      <c r="AX1226" s="40">
        <f>ROUNDUP('Дані з ДІСО'!AR1226/Параметри!$K$29,0)</f>
        <v>0</v>
      </c>
      <c r="AY1226" s="40">
        <f>ROUNDUP('Дані з ДІСО'!AS1226/Параметри!$K$29,0)</f>
        <v>0</v>
      </c>
      <c r="AZ1226" s="40">
        <f>ROUNDUP('Дані з ДІСО'!AT1226/Параметри!$K$29,0)</f>
        <v>0</v>
      </c>
      <c r="BA1226" s="64">
        <f>(AX1226*Параметри!$K$32+AY1226*Параметри!$L$32+AZ1226*Параметри!$M$32)/18</f>
        <v>0</v>
      </c>
      <c r="BB1226" s="29">
        <f>(BA1226*Параметри!$K$51+SUM('Дані з ДІСО'!AR1226:AT1226)*Параметри!$K$48*Параметри!$K$20/1000)*Параметри!$K$74</f>
        <v>0</v>
      </c>
      <c r="BC1226" s="40">
        <f>ROUNDUP(('Дані не з ДІСО'!I1226+'Дані не з ДІСО'!K1226)/Параметри!$K$26,0)</f>
        <v>0</v>
      </c>
      <c r="BD1226" s="29">
        <f>BC1226*Параметри!$M$36/18</f>
        <v>0</v>
      </c>
      <c r="BE1226" s="40">
        <f>IF(BC1226=0,0,'Дані не з ДІСО'!K1226/('Дані не з ДІСО'!I1226+'Дані не з ДІСО'!K1226))</f>
        <v>0</v>
      </c>
      <c r="BF1226" s="29">
        <f>(1+0.25*BE1226)*BD1226*Параметри!$K$51</f>
        <v>0</v>
      </c>
      <c r="BG1226" s="40">
        <f>ROUNDUP('Дані не з ДІСО'!M1226/Параметри!$K$27,0)</f>
        <v>0</v>
      </c>
      <c r="BH1226" s="40">
        <f>BG1226*Параметри!$M$37/18</f>
        <v>0</v>
      </c>
      <c r="BI1226" s="29">
        <f>BH1226*Параметри!$K$51</f>
        <v>0</v>
      </c>
      <c r="BJ1226" s="29">
        <f>'Дані не з ДІСО'!N1226*Параметри!$K$76</f>
        <v>0</v>
      </c>
      <c r="BK1226" s="40">
        <f>ROUNDUP('Дані з ДІСО'!V1226/Параметри!$K$25,0)</f>
        <v>0</v>
      </c>
      <c r="BL1226" s="40">
        <f>ROUNDUP('Дані з ДІСО'!W1226/Параметри!$K$25,0)</f>
        <v>0</v>
      </c>
      <c r="BM1226" s="40">
        <f>ROUNDUP('Дані з ДІСО'!X1226/Параметри!$K$25,0)</f>
        <v>0</v>
      </c>
      <c r="BN1226" s="40">
        <f>(BK1226*Параметри!$K$34+BL1226*Параметри!$L$34+BM1226*Параметри!$M$34)/18</f>
        <v>0</v>
      </c>
      <c r="BO1226" s="40">
        <f>IF(K1226=0,0,'Дані з ДІСО'!AC1226/K1226)</f>
        <v>0</v>
      </c>
      <c r="BP1226" s="29">
        <f>(1+0.25*BO1226)*BN1226*Параметри!$K$51</f>
        <v>0</v>
      </c>
      <c r="BQ1226" s="29">
        <f>BP1226*'Коефіцієнти АТО'!U1226</f>
        <v>0</v>
      </c>
      <c r="BR1226" s="29">
        <f>K1226*(1+0.25*BO1226)*Параметри!$K$66*Параметри!$K$20/1000</f>
        <v>0</v>
      </c>
      <c r="BS1226" s="29">
        <f>(1+0.25*BO1226)*K1226*'Коефіцієнти АТО'!S1226*Параметри!$K$20/1000</f>
        <v>0</v>
      </c>
      <c r="BT1226" s="29">
        <f t="shared" si="178"/>
        <v>0</v>
      </c>
      <c r="BU1226" s="40">
        <f>ROUNDUP('Дані з ДІСО'!AG1226/Параметри!$K$71,0)</f>
        <v>0</v>
      </c>
      <c r="BV1226" s="40">
        <f t="shared" si="179"/>
        <v>0</v>
      </c>
      <c r="BW1226" s="40">
        <f>IF('Дані з ДІСО'!AG1226=0,0,'Дані з ДІСО'!AJ1226/'Дані з ДІСО'!AG1226)</f>
        <v>0</v>
      </c>
      <c r="BX1226" s="29">
        <f>BV1226*(1+0.25*BW1226)*Параметри!$K$51</f>
        <v>0</v>
      </c>
      <c r="BY1226" s="29">
        <f>ROUND(IF(Параметри!$K$77="No",CC1226,CC1226*Параметри!$K$78)+AG1226,1)</f>
        <v>24934.2</v>
      </c>
      <c r="BZ1226" s="29">
        <f>ROUND(IF(Параметри!$K$77="No",BF1226,BF1226*Параметри!$K$78),1)</f>
        <v>0</v>
      </c>
      <c r="CA1226" s="29">
        <f>ROUND(IF(Параметри!$K$77="No",BI1226,BI1226*Параметри!$K$78),1)</f>
        <v>0</v>
      </c>
      <c r="CB1226" s="29">
        <f>ROUND(IF(Параметри!$K$77="No",BJ1226,BJ1226*Параметри!$K$78),1)</f>
        <v>0</v>
      </c>
      <c r="CC1226" s="29">
        <f t="shared" si="173"/>
        <v>27704.691323206865</v>
      </c>
    </row>
    <row r="1227" spans="1:81">
      <c r="A1227" s="9">
        <v>1226</v>
      </c>
      <c r="B1227" s="9" t="s">
        <v>3151</v>
      </c>
      <c r="C1227" s="9" t="s">
        <v>3151</v>
      </c>
      <c r="D1227" s="9" t="s">
        <v>4259</v>
      </c>
      <c r="E1227" s="9" t="s">
        <v>29</v>
      </c>
      <c r="F1227" s="9" t="s">
        <v>4261</v>
      </c>
      <c r="G1227" s="9" t="s">
        <v>2549</v>
      </c>
      <c r="H1227" s="29">
        <f>SUM('Дані з ДІСО'!J1227:L1227)</f>
        <v>689</v>
      </c>
      <c r="I1227" s="29">
        <f>SUM('Дані з ДІСО'!G1227:I1227)</f>
        <v>58</v>
      </c>
      <c r="J1227" s="29">
        <f>SUM('Дані з ДІСО'!P1227:R1227)</f>
        <v>0</v>
      </c>
      <c r="K1227" s="29">
        <f>SUM('Дані з ДІСО'!V1227:X1227)</f>
        <v>0</v>
      </c>
      <c r="L1227" s="40">
        <f>ROUNDUP('Дані з ДІСО'!J1227/'Коефіцієнти АТО'!$R1227,0)</f>
        <v>19</v>
      </c>
      <c r="M1227" s="40">
        <f>ROUNDUP('Дані з ДІСО'!K1227/'Коефіцієнти АТО'!$R1227,0)</f>
        <v>26</v>
      </c>
      <c r="N1227" s="40">
        <f>ROUNDUP('Дані з ДІСО'!L1227/'Коефіцієнти АТО'!$R1227,0)</f>
        <v>7</v>
      </c>
      <c r="O1227" s="59">
        <f>(L1227*Параметри!$K$32+M1227*Параметри!$L$32+N1227*Параметри!$M$32)/18</f>
        <v>85.316666666666663</v>
      </c>
      <c r="P1227" s="41">
        <f>IF(H1227=0,"",'Дані з ДІСО'!Y1227/H1227)</f>
        <v>0</v>
      </c>
      <c r="Q1227" s="29">
        <f>IF(H1227=0,"",(1+0.25*P1227)*O1227*Параметри!$K$51)</f>
        <v>17474.577663023065</v>
      </c>
      <c r="R1227" s="29">
        <f>IF(H1227=0,"",Q1227*'Коефіцієнти АТО'!T1227)</f>
        <v>297.06782027139212</v>
      </c>
      <c r="S1227" s="29">
        <f>IF(H1227=0,"",H1227*(1+0.25*P1227)*Параметри!$K$66*Параметри!$K$20/1000)</f>
        <v>0</v>
      </c>
      <c r="T1227" s="29">
        <f>IF(H1227=0,"",H1227*(1+0.25*P1227)*'Коефіцієнти АТО'!$S1227*Параметри!$K$20/1000)</f>
        <v>3475.2858946110696</v>
      </c>
      <c r="U1227" s="29">
        <f t="shared" si="174"/>
        <v>21246.931377905526</v>
      </c>
      <c r="V1227" s="29">
        <f t="shared" si="175"/>
        <v>21246.931377905526</v>
      </c>
      <c r="W1227" s="40">
        <f>ROUNDUP('Дані з ДІСО'!P1227/Параметри!$K$24,0)</f>
        <v>0</v>
      </c>
      <c r="X1227" s="40">
        <f>ROUNDUP('Дані з ДІСО'!Q1227/Параметри!$K$24,0)</f>
        <v>0</v>
      </c>
      <c r="Y1227" s="40">
        <f>ROUNDUP('Дані з ДІСО'!R1227/Параметри!$K$24,0)</f>
        <v>0</v>
      </c>
      <c r="Z1227" s="59">
        <f>(W1227*Параметри!$K$33+X1227*Параметри!$L$33+Y1227*Параметри!$M$33)/18</f>
        <v>0</v>
      </c>
      <c r="AA1227" s="41">
        <f>IF(J1227=0,0,'Дані з ДІСО'!AA1227/J1227)</f>
        <v>0</v>
      </c>
      <c r="AB1227" s="29">
        <f>(1+0.25*AA1227)*Z1227*Параметри!$K$51</f>
        <v>0</v>
      </c>
      <c r="AC1227" s="29">
        <f>AB1227*'Коефіцієнти АТО'!U1227</f>
        <v>0</v>
      </c>
      <c r="AD1227" s="29">
        <f>J1227*(1+0.25*AA1227)*Параметри!$K$66*Параметри!$K$20/1000</f>
        <v>0</v>
      </c>
      <c r="AE1227" s="29">
        <f>(1+0.25*AA1227)*J1227*'Коефіцієнти АТО'!S1227*Параметри!$K$20/1000</f>
        <v>0</v>
      </c>
      <c r="AF1227" s="29">
        <f t="shared" si="171"/>
        <v>0</v>
      </c>
      <c r="AG1227" s="29">
        <v>0</v>
      </c>
      <c r="AH1227" s="40">
        <v>3</v>
      </c>
      <c r="AI1227" s="40">
        <v>0</v>
      </c>
      <c r="AJ1227" s="40">
        <f t="shared" si="172"/>
        <v>0</v>
      </c>
      <c r="AK1227" s="29">
        <f>(AH1227+AI1227)*(1+0.25*AJ1227)*Параметри!$K$53</f>
        <v>538.28782708800009</v>
      </c>
      <c r="AL1227" s="29">
        <f>ROUNDUP(('Дані з ДІСО'!AU1227+'Дані з ДІСО'!AW1227)/Параметри!$K$28,0)</f>
        <v>0</v>
      </c>
      <c r="AM1227" s="64">
        <f>AL1227*Параметри!$M$35/18</f>
        <v>0</v>
      </c>
      <c r="AN1227" s="29">
        <f>IF(AL1227=0,0,'Дані з ДІСО'!AW1227/SUM('Дані з ДІСО'!AU1227,'Дані з ДІСО'!AW1227))</f>
        <v>0</v>
      </c>
      <c r="AO1227" s="29">
        <f>(1+0.25*AN1227)*AM1227*Параметри!$K$51</f>
        <v>0</v>
      </c>
      <c r="AP1227" s="40">
        <f>ROUNDUP(('Дані з ДІСО'!AE1227+'Дані не з ДІСО'!E1227+'Дані не з ДІСО'!G1227)/Параметри!$K$69,0)</f>
        <v>0</v>
      </c>
      <c r="AQ1227" s="40">
        <f t="shared" si="176"/>
        <v>0</v>
      </c>
      <c r="AR1227" s="40">
        <f>IF(AP1227=0,0,('Дані з ДІСО'!AH1227+'Дані не з ДІСО'!G1227)/('Дані з ДІСО'!AE1227+'Дані не з ДІСО'!E1227+'Дані не з ДІСО'!G1227))</f>
        <v>0</v>
      </c>
      <c r="AS1227" s="29">
        <f>AQ1227*(1+0.25*AR1227)*Параметри!$K$51</f>
        <v>0</v>
      </c>
      <c r="AT1227" s="40">
        <f>ROUNDUP('Дані з ДІСО'!AF1227/Параметри!$K$70,0)</f>
        <v>0</v>
      </c>
      <c r="AU1227" s="40">
        <f t="shared" si="177"/>
        <v>0</v>
      </c>
      <c r="AV1227" s="40">
        <f>IF(AT1227=0,0,'Дані з ДІСО'!AI1227/'Дані з ДІСО'!AF1227)</f>
        <v>0</v>
      </c>
      <c r="AW1227" s="29">
        <f>AU1227*(1+0.25*AV1227)*Параметри!$K$51</f>
        <v>0</v>
      </c>
      <c r="AX1227" s="40">
        <f>ROUNDUP('Дані з ДІСО'!AR1227/Параметри!$K$29,0)</f>
        <v>0</v>
      </c>
      <c r="AY1227" s="40">
        <f>ROUNDUP('Дані з ДІСО'!AS1227/Параметри!$K$29,0)</f>
        <v>0</v>
      </c>
      <c r="AZ1227" s="40">
        <f>ROUNDUP('Дані з ДІСО'!AT1227/Параметри!$K$29,0)</f>
        <v>0</v>
      </c>
      <c r="BA1227" s="64">
        <f>(AX1227*Параметри!$K$32+AY1227*Параметри!$L$32+AZ1227*Параметри!$M$32)/18</f>
        <v>0</v>
      </c>
      <c r="BB1227" s="29">
        <f>(BA1227*Параметри!$K$51+SUM('Дані з ДІСО'!AR1227:AT1227)*Параметри!$K$48*Параметри!$K$20/1000)*Параметри!$K$74</f>
        <v>0</v>
      </c>
      <c r="BC1227" s="40">
        <f>ROUNDUP(('Дані не з ДІСО'!I1227+'Дані не з ДІСО'!K1227)/Параметри!$K$26,0)</f>
        <v>0</v>
      </c>
      <c r="BD1227" s="29">
        <f>BC1227*Параметри!$M$36/18</f>
        <v>0</v>
      </c>
      <c r="BE1227" s="40">
        <f>IF(BC1227=0,0,'Дані не з ДІСО'!K1227/('Дані не з ДІСО'!I1227+'Дані не з ДІСО'!K1227))</f>
        <v>0</v>
      </c>
      <c r="BF1227" s="29">
        <f>(1+0.25*BE1227)*BD1227*Параметри!$K$51</f>
        <v>0</v>
      </c>
      <c r="BG1227" s="40">
        <f>ROUNDUP('Дані не з ДІСО'!M1227/Параметри!$K$27,0)</f>
        <v>0</v>
      </c>
      <c r="BH1227" s="40">
        <f>BG1227*Параметри!$M$37/18</f>
        <v>0</v>
      </c>
      <c r="BI1227" s="29">
        <f>BH1227*Параметри!$K$51</f>
        <v>0</v>
      </c>
      <c r="BJ1227" s="29">
        <f>'Дані не з ДІСО'!N1227*Параметри!$K$76</f>
        <v>0</v>
      </c>
      <c r="BK1227" s="40">
        <f>ROUNDUP('Дані з ДІСО'!V1227/Параметри!$K$25,0)</f>
        <v>0</v>
      </c>
      <c r="BL1227" s="40">
        <f>ROUNDUP('Дані з ДІСО'!W1227/Параметри!$K$25,0)</f>
        <v>0</v>
      </c>
      <c r="BM1227" s="40">
        <f>ROUNDUP('Дані з ДІСО'!X1227/Параметри!$K$25,0)</f>
        <v>0</v>
      </c>
      <c r="BN1227" s="40">
        <f>(BK1227*Параметри!$K$34+BL1227*Параметри!$L$34+BM1227*Параметри!$M$34)/18</f>
        <v>0</v>
      </c>
      <c r="BO1227" s="40">
        <f>IF(K1227=0,0,'Дані з ДІСО'!AC1227/K1227)</f>
        <v>0</v>
      </c>
      <c r="BP1227" s="29">
        <f>(1+0.25*BO1227)*BN1227*Параметри!$K$51</f>
        <v>0</v>
      </c>
      <c r="BQ1227" s="29">
        <f>BP1227*'Коефіцієнти АТО'!U1227</f>
        <v>0</v>
      </c>
      <c r="BR1227" s="29">
        <f>K1227*(1+0.25*BO1227)*Параметри!$K$66*Параметри!$K$20/1000</f>
        <v>0</v>
      </c>
      <c r="BS1227" s="29">
        <f>(1+0.25*BO1227)*K1227*'Коефіцієнти АТО'!S1227*Параметри!$K$20/1000</f>
        <v>0</v>
      </c>
      <c r="BT1227" s="29">
        <f t="shared" si="178"/>
        <v>0</v>
      </c>
      <c r="BU1227" s="40">
        <f>ROUNDUP('Дані з ДІСО'!AG1227/Параметри!$K$71,0)</f>
        <v>0</v>
      </c>
      <c r="BV1227" s="40">
        <f t="shared" si="179"/>
        <v>0</v>
      </c>
      <c r="BW1227" s="40">
        <f>IF('Дані з ДІСО'!AG1227=0,0,'Дані з ДІСО'!AJ1227/'Дані з ДІСО'!AG1227)</f>
        <v>0</v>
      </c>
      <c r="BX1227" s="29">
        <f>BV1227*(1+0.25*BW1227)*Параметри!$K$51</f>
        <v>0</v>
      </c>
      <c r="BY1227" s="29">
        <f>ROUND(IF(Параметри!$K$77="No",CC1227,CC1227*Параметри!$K$78)+AG1227,1)</f>
        <v>19606.7</v>
      </c>
      <c r="BZ1227" s="29">
        <f>ROUND(IF(Параметри!$K$77="No",BF1227,BF1227*Параметри!$K$78),1)</f>
        <v>0</v>
      </c>
      <c r="CA1227" s="29">
        <f>ROUND(IF(Параметри!$K$77="No",BI1227,BI1227*Параметри!$K$78),1)</f>
        <v>0</v>
      </c>
      <c r="CB1227" s="29">
        <f>ROUND(IF(Параметри!$K$77="No",BJ1227,BJ1227*Параметри!$K$78),1)</f>
        <v>0</v>
      </c>
      <c r="CC1227" s="29">
        <f t="shared" si="173"/>
        <v>21785.219204993526</v>
      </c>
    </row>
    <row r="1228" spans="1:81">
      <c r="A1228" s="9">
        <v>1227</v>
      </c>
      <c r="B1228" s="9" t="s">
        <v>3145</v>
      </c>
      <c r="C1228" s="9" t="s">
        <v>3146</v>
      </c>
      <c r="D1228" s="9" t="s">
        <v>4259</v>
      </c>
      <c r="E1228" s="9" t="s">
        <v>21</v>
      </c>
      <c r="F1228" s="9" t="s">
        <v>4262</v>
      </c>
      <c r="G1228" s="9" t="s">
        <v>2551</v>
      </c>
      <c r="H1228" s="29">
        <f>SUM('Дані з ДІСО'!J1228:L1228)</f>
        <v>3796</v>
      </c>
      <c r="I1228" s="29">
        <f>SUM('Дані з ДІСО'!G1228:I1228)</f>
        <v>234</v>
      </c>
      <c r="J1228" s="29">
        <f>SUM('Дані з ДІСО'!P1228:R1228)</f>
        <v>0</v>
      </c>
      <c r="K1228" s="29">
        <f>SUM('Дані з ДІСО'!V1228:X1228)</f>
        <v>0</v>
      </c>
      <c r="L1228" s="40">
        <f>ROUNDUP('Дані з ДІСО'!J1228/'Коефіцієнти АТО'!$R1228,0)</f>
        <v>85</v>
      </c>
      <c r="M1228" s="40">
        <f>ROUNDUP('Дані з ДІСО'!K1228/'Коефіцієнти АТО'!$R1228,0)</f>
        <v>110</v>
      </c>
      <c r="N1228" s="40">
        <f>ROUNDUP('Дані з ДІСО'!L1228/'Коефіцієнти АТО'!$R1228,0)</f>
        <v>23</v>
      </c>
      <c r="O1228" s="59">
        <f>(L1228*Параметри!$K$32+M1228*Параметри!$L$32+N1228*Параметри!$M$32)/18</f>
        <v>353.80555555555554</v>
      </c>
      <c r="P1228" s="41">
        <f>IF(H1228=0,"",'Дані з ДІСО'!Y1228/H1228)</f>
        <v>0</v>
      </c>
      <c r="Q1228" s="29">
        <f>IF(H1228=0,"",(1+0.25*P1228)*O1228*Параметри!$K$51)</f>
        <v>72466.528519217551</v>
      </c>
      <c r="R1228" s="29">
        <f>IF(H1228=0,"",Q1228*'Коефіцієнти АТО'!T1228)</f>
        <v>1231.9309848266985</v>
      </c>
      <c r="S1228" s="29">
        <f>IF(H1228=0,"",H1228*(1+0.25*P1228)*Параметри!$K$66*Параметри!$K$20/1000)</f>
        <v>0</v>
      </c>
      <c r="T1228" s="29">
        <f>IF(H1228=0,"",H1228*(1+0.25*P1228)*'Коефіцієнти АТО'!$S1228*Параметри!$K$20/1000)</f>
        <v>15534.243393640651</v>
      </c>
      <c r="U1228" s="29">
        <f t="shared" si="174"/>
        <v>89232.702897684896</v>
      </c>
      <c r="V1228" s="29">
        <f t="shared" si="175"/>
        <v>89232.702897684896</v>
      </c>
      <c r="W1228" s="40">
        <f>ROUNDUP('Дані з ДІСО'!P1228/Параметри!$K$24,0)</f>
        <v>0</v>
      </c>
      <c r="X1228" s="40">
        <f>ROUNDUP('Дані з ДІСО'!Q1228/Параметри!$K$24,0)</f>
        <v>0</v>
      </c>
      <c r="Y1228" s="40">
        <f>ROUNDUP('Дані з ДІСО'!R1228/Параметри!$K$24,0)</f>
        <v>0</v>
      </c>
      <c r="Z1228" s="59">
        <f>(W1228*Параметри!$K$33+X1228*Параметри!$L$33+Y1228*Параметри!$M$33)/18</f>
        <v>0</v>
      </c>
      <c r="AA1228" s="41">
        <f>IF(J1228=0,0,'Дані з ДІСО'!AA1228/J1228)</f>
        <v>0</v>
      </c>
      <c r="AB1228" s="29">
        <f>(1+0.25*AA1228)*Z1228*Параметри!$K$51</f>
        <v>0</v>
      </c>
      <c r="AC1228" s="29">
        <f>AB1228*'Коефіцієнти АТО'!U1228</f>
        <v>0</v>
      </c>
      <c r="AD1228" s="29">
        <f>J1228*(1+0.25*AA1228)*Параметри!$K$66*Параметри!$K$20/1000</f>
        <v>0</v>
      </c>
      <c r="AE1228" s="29">
        <f>(1+0.25*AA1228)*J1228*'Коефіцієнти АТО'!S1228*Параметри!$K$20/1000</f>
        <v>0</v>
      </c>
      <c r="AF1228" s="29">
        <f t="shared" si="171"/>
        <v>0</v>
      </c>
      <c r="AG1228" s="29">
        <v>0</v>
      </c>
      <c r="AH1228" s="40">
        <v>16</v>
      </c>
      <c r="AI1228" s="40">
        <v>0</v>
      </c>
      <c r="AJ1228" s="40">
        <f t="shared" si="172"/>
        <v>0</v>
      </c>
      <c r="AK1228" s="29">
        <f>(AH1228+AI1228)*(1+0.25*AJ1228)*Параметри!$K$53</f>
        <v>2870.8684111360008</v>
      </c>
      <c r="AL1228" s="29">
        <f>ROUNDUP(('Дані з ДІСО'!AU1228+'Дані з ДІСО'!AW1228)/Параметри!$K$28,0)</f>
        <v>0</v>
      </c>
      <c r="AM1228" s="64">
        <f>AL1228*Параметри!$M$35/18</f>
        <v>0</v>
      </c>
      <c r="AN1228" s="29">
        <f>IF(AL1228=0,0,'Дані з ДІСО'!AW1228/SUM('Дані з ДІСО'!AU1228,'Дані з ДІСО'!AW1228))</f>
        <v>0</v>
      </c>
      <c r="AO1228" s="29">
        <f>(1+0.25*AN1228)*AM1228*Параметри!$K$51</f>
        <v>0</v>
      </c>
      <c r="AP1228" s="40">
        <f>ROUNDUP(('Дані з ДІСО'!AE1228+'Дані не з ДІСО'!E1228+'Дані не з ДІСО'!G1228)/Параметри!$K$69,0)</f>
        <v>0</v>
      </c>
      <c r="AQ1228" s="40">
        <f t="shared" si="176"/>
        <v>0</v>
      </c>
      <c r="AR1228" s="40">
        <f>IF(AP1228=0,0,('Дані з ДІСО'!AH1228+'Дані не з ДІСО'!G1228)/('Дані з ДІСО'!AE1228+'Дані не з ДІСО'!E1228+'Дані не з ДІСО'!G1228))</f>
        <v>0</v>
      </c>
      <c r="AS1228" s="29">
        <f>AQ1228*(1+0.25*AR1228)*Параметри!$K$51</f>
        <v>0</v>
      </c>
      <c r="AT1228" s="40">
        <f>ROUNDUP('Дані з ДІСО'!AF1228/Параметри!$K$70,0)</f>
        <v>0</v>
      </c>
      <c r="AU1228" s="40">
        <f t="shared" si="177"/>
        <v>0</v>
      </c>
      <c r="AV1228" s="40">
        <f>IF(AT1228=0,0,'Дані з ДІСО'!AI1228/'Дані з ДІСО'!AF1228)</f>
        <v>0</v>
      </c>
      <c r="AW1228" s="29">
        <f>AU1228*(1+0.25*AV1228)*Параметри!$K$51</f>
        <v>0</v>
      </c>
      <c r="AX1228" s="40">
        <f>ROUNDUP('Дані з ДІСО'!AR1228/Параметри!$K$29,0)</f>
        <v>0</v>
      </c>
      <c r="AY1228" s="40">
        <f>ROUNDUP('Дані з ДІСО'!AS1228/Параметри!$K$29,0)</f>
        <v>0</v>
      </c>
      <c r="AZ1228" s="40">
        <f>ROUNDUP('Дані з ДІСО'!AT1228/Параметри!$K$29,0)</f>
        <v>0</v>
      </c>
      <c r="BA1228" s="64">
        <f>(AX1228*Параметри!$K$32+AY1228*Параметри!$L$32+AZ1228*Параметри!$M$32)/18</f>
        <v>0</v>
      </c>
      <c r="BB1228" s="29">
        <f>(BA1228*Параметри!$K$51+SUM('Дані з ДІСО'!AR1228:AT1228)*Параметри!$K$48*Параметри!$K$20/1000)*Параметри!$K$74</f>
        <v>0</v>
      </c>
      <c r="BC1228" s="40">
        <f>ROUNDUP(('Дані не з ДІСО'!I1228+'Дані не з ДІСО'!K1228)/Параметри!$K$26,0)</f>
        <v>0</v>
      </c>
      <c r="BD1228" s="29">
        <f>BC1228*Параметри!$M$36/18</f>
        <v>0</v>
      </c>
      <c r="BE1228" s="40">
        <f>IF(BC1228=0,0,'Дані не з ДІСО'!K1228/('Дані не з ДІСО'!I1228+'Дані не з ДІСО'!K1228))</f>
        <v>0</v>
      </c>
      <c r="BF1228" s="29">
        <f>(1+0.25*BE1228)*BD1228*Параметри!$K$51</f>
        <v>0</v>
      </c>
      <c r="BG1228" s="40">
        <f>ROUNDUP('Дані не з ДІСО'!M1228/Параметри!$K$27,0)</f>
        <v>0</v>
      </c>
      <c r="BH1228" s="40">
        <f>BG1228*Параметри!$M$37/18</f>
        <v>0</v>
      </c>
      <c r="BI1228" s="29">
        <f>BH1228*Параметри!$K$51</f>
        <v>0</v>
      </c>
      <c r="BJ1228" s="29">
        <f>'Дані не з ДІСО'!N1228*Параметри!$K$76</f>
        <v>0</v>
      </c>
      <c r="BK1228" s="40">
        <f>ROUNDUP('Дані з ДІСО'!V1228/Параметри!$K$25,0)</f>
        <v>0</v>
      </c>
      <c r="BL1228" s="40">
        <f>ROUNDUP('Дані з ДІСО'!W1228/Параметри!$K$25,0)</f>
        <v>0</v>
      </c>
      <c r="BM1228" s="40">
        <f>ROUNDUP('Дані з ДІСО'!X1228/Параметри!$K$25,0)</f>
        <v>0</v>
      </c>
      <c r="BN1228" s="40">
        <f>(BK1228*Параметри!$K$34+BL1228*Параметри!$L$34+BM1228*Параметри!$M$34)/18</f>
        <v>0</v>
      </c>
      <c r="BO1228" s="40">
        <f>IF(K1228=0,0,'Дані з ДІСО'!AC1228/K1228)</f>
        <v>0</v>
      </c>
      <c r="BP1228" s="29">
        <f>(1+0.25*BO1228)*BN1228*Параметри!$K$51</f>
        <v>0</v>
      </c>
      <c r="BQ1228" s="29">
        <f>BP1228*'Коефіцієнти АТО'!U1228</f>
        <v>0</v>
      </c>
      <c r="BR1228" s="29">
        <f>K1228*(1+0.25*BO1228)*Параметри!$K$66*Параметри!$K$20/1000</f>
        <v>0</v>
      </c>
      <c r="BS1228" s="29">
        <f>(1+0.25*BO1228)*K1228*'Коефіцієнти АТО'!S1228*Параметри!$K$20/1000</f>
        <v>0</v>
      </c>
      <c r="BT1228" s="29">
        <f t="shared" si="178"/>
        <v>0</v>
      </c>
      <c r="BU1228" s="40">
        <f>ROUNDUP('Дані з ДІСО'!AG1228/Параметри!$K$71,0)</f>
        <v>0</v>
      </c>
      <c r="BV1228" s="40">
        <f t="shared" si="179"/>
        <v>0</v>
      </c>
      <c r="BW1228" s="40">
        <f>IF('Дані з ДІСО'!AG1228=0,0,'Дані з ДІСО'!AJ1228/'Дані з ДІСО'!AG1228)</f>
        <v>0</v>
      </c>
      <c r="BX1228" s="29">
        <f>BV1228*(1+0.25*BW1228)*Параметри!$K$51</f>
        <v>0</v>
      </c>
      <c r="BY1228" s="29">
        <f>ROUND(IF(Параметри!$K$77="No",CC1228,CC1228*Параметри!$K$78)+AG1228,1)</f>
        <v>82893.2</v>
      </c>
      <c r="BZ1228" s="29">
        <f>ROUND(IF(Параметри!$K$77="No",BF1228,BF1228*Параметри!$K$78),1)</f>
        <v>0</v>
      </c>
      <c r="CA1228" s="29">
        <f>ROUND(IF(Параметри!$K$77="No",BI1228,BI1228*Параметри!$K$78),1)</f>
        <v>0</v>
      </c>
      <c r="CB1228" s="29">
        <f>ROUND(IF(Параметри!$K$77="No",BJ1228,BJ1228*Параметри!$K$78),1)</f>
        <v>0</v>
      </c>
      <c r="CC1228" s="29">
        <f t="shared" si="173"/>
        <v>92103.571308820901</v>
      </c>
    </row>
    <row r="1229" spans="1:81">
      <c r="A1229" s="9">
        <v>1228</v>
      </c>
      <c r="B1229" s="9" t="s">
        <v>3148</v>
      </c>
      <c r="C1229" s="9" t="s">
        <v>3148</v>
      </c>
      <c r="D1229" s="9" t="s">
        <v>4259</v>
      </c>
      <c r="E1229" s="9" t="s">
        <v>24</v>
      </c>
      <c r="F1229" s="9" t="s">
        <v>4263</v>
      </c>
      <c r="G1229" s="9" t="s">
        <v>2553</v>
      </c>
      <c r="H1229" s="29">
        <f>SUM('Дані з ДІСО'!J1229:L1229)</f>
        <v>643</v>
      </c>
      <c r="I1229" s="29">
        <f>SUM('Дані з ДІСО'!G1229:I1229)</f>
        <v>51</v>
      </c>
      <c r="J1229" s="29">
        <f>SUM('Дані з ДІСО'!P1229:R1229)</f>
        <v>0</v>
      </c>
      <c r="K1229" s="29">
        <f>SUM('Дані з ДІСО'!V1229:X1229)</f>
        <v>0</v>
      </c>
      <c r="L1229" s="40">
        <f>ROUNDUP('Дані з ДІСО'!J1229/'Коефіцієнти АТО'!$R1229,0)</f>
        <v>17</v>
      </c>
      <c r="M1229" s="40">
        <f>ROUNDUP('Дані з ДІСО'!K1229/'Коефіцієнти АТО'!$R1229,0)</f>
        <v>27</v>
      </c>
      <c r="N1229" s="40">
        <f>ROUNDUP('Дані з ДІСО'!L1229/'Коефіцієнти АТО'!$R1229,0)</f>
        <v>7</v>
      </c>
      <c r="O1229" s="59">
        <f>(L1229*Параметри!$K$32+M1229*Параметри!$L$32+N1229*Параметри!$M$32)/18</f>
        <v>84.577777777777783</v>
      </c>
      <c r="P1229" s="41">
        <f>IF(H1229=0,"",'Дані з ДІСО'!Y1229/H1229)</f>
        <v>0</v>
      </c>
      <c r="Q1229" s="29">
        <f>IF(H1229=0,"",(1+0.25*P1229)*O1229*Параметри!$K$51)</f>
        <v>17323.238284942578</v>
      </c>
      <c r="R1229" s="29">
        <f>IF(H1229=0,"",Q1229*'Коефіцієнти АТО'!T1229)</f>
        <v>294.49505084402387</v>
      </c>
      <c r="S1229" s="29">
        <f>IF(H1229=0,"",H1229*(1+0.25*P1229)*Параметри!$K$66*Параметри!$K$20/1000)</f>
        <v>0</v>
      </c>
      <c r="T1229" s="29">
        <f>IF(H1229=0,"",H1229*(1+0.25*P1229)*'Коефіцієнти АТО'!$S1229*Параметри!$K$20/1000)</f>
        <v>3243.2639045499532</v>
      </c>
      <c r="U1229" s="29">
        <f t="shared" si="174"/>
        <v>20860.997240336554</v>
      </c>
      <c r="V1229" s="29">
        <f t="shared" si="175"/>
        <v>20860.997240336554</v>
      </c>
      <c r="W1229" s="40">
        <f>ROUNDUP('Дані з ДІСО'!P1229/Параметри!$K$24,0)</f>
        <v>0</v>
      </c>
      <c r="X1229" s="40">
        <f>ROUNDUP('Дані з ДІСО'!Q1229/Параметри!$K$24,0)</f>
        <v>0</v>
      </c>
      <c r="Y1229" s="40">
        <f>ROUNDUP('Дані з ДІСО'!R1229/Параметри!$K$24,0)</f>
        <v>0</v>
      </c>
      <c r="Z1229" s="59">
        <f>(W1229*Параметри!$K$33+X1229*Параметри!$L$33+Y1229*Параметри!$M$33)/18</f>
        <v>0</v>
      </c>
      <c r="AA1229" s="41">
        <f>IF(J1229=0,0,'Дані з ДІСО'!AA1229/J1229)</f>
        <v>0</v>
      </c>
      <c r="AB1229" s="29">
        <f>(1+0.25*AA1229)*Z1229*Параметри!$K$51</f>
        <v>0</v>
      </c>
      <c r="AC1229" s="29">
        <f>AB1229*'Коефіцієнти АТО'!U1229</f>
        <v>0</v>
      </c>
      <c r="AD1229" s="29">
        <f>J1229*(1+0.25*AA1229)*Параметри!$K$66*Параметри!$K$20/1000</f>
        <v>0</v>
      </c>
      <c r="AE1229" s="29">
        <f>(1+0.25*AA1229)*J1229*'Коефіцієнти АТО'!S1229*Параметри!$K$20/1000</f>
        <v>0</v>
      </c>
      <c r="AF1229" s="29">
        <f t="shared" si="171"/>
        <v>0</v>
      </c>
      <c r="AG1229" s="29">
        <v>0</v>
      </c>
      <c r="AH1229" s="40">
        <v>8</v>
      </c>
      <c r="AI1229" s="40">
        <v>0</v>
      </c>
      <c r="AJ1229" s="40">
        <f t="shared" si="172"/>
        <v>0</v>
      </c>
      <c r="AK1229" s="29">
        <f>(AH1229+AI1229)*(1+0.25*AJ1229)*Параметри!$K$53</f>
        <v>1435.4342055680004</v>
      </c>
      <c r="AL1229" s="29">
        <f>ROUNDUP(('Дані з ДІСО'!AU1229+'Дані з ДІСО'!AW1229)/Параметри!$K$28,0)</f>
        <v>0</v>
      </c>
      <c r="AM1229" s="64">
        <f>AL1229*Параметри!$M$35/18</f>
        <v>0</v>
      </c>
      <c r="AN1229" s="29">
        <f>IF(AL1229=0,0,'Дані з ДІСО'!AW1229/SUM('Дані з ДІСО'!AU1229,'Дані з ДІСО'!AW1229))</f>
        <v>0</v>
      </c>
      <c r="AO1229" s="29">
        <f>(1+0.25*AN1229)*AM1229*Параметри!$K$51</f>
        <v>0</v>
      </c>
      <c r="AP1229" s="40">
        <f>ROUNDUP(('Дані з ДІСО'!AE1229+'Дані не з ДІСО'!E1229+'Дані не з ДІСО'!G1229)/Параметри!$K$69,0)</f>
        <v>0</v>
      </c>
      <c r="AQ1229" s="40">
        <f t="shared" si="176"/>
        <v>0</v>
      </c>
      <c r="AR1229" s="40">
        <f>IF(AP1229=0,0,('Дані з ДІСО'!AH1229+'Дані не з ДІСО'!G1229)/('Дані з ДІСО'!AE1229+'Дані не з ДІСО'!E1229+'Дані не з ДІСО'!G1229))</f>
        <v>0</v>
      </c>
      <c r="AS1229" s="29">
        <f>AQ1229*(1+0.25*AR1229)*Параметри!$K$51</f>
        <v>0</v>
      </c>
      <c r="AT1229" s="40">
        <f>ROUNDUP('Дані з ДІСО'!AF1229/Параметри!$K$70,0)</f>
        <v>0</v>
      </c>
      <c r="AU1229" s="40">
        <f t="shared" si="177"/>
        <v>0</v>
      </c>
      <c r="AV1229" s="40">
        <f>IF(AT1229=0,0,'Дані з ДІСО'!AI1229/'Дані з ДІСО'!AF1229)</f>
        <v>0</v>
      </c>
      <c r="AW1229" s="29">
        <f>AU1229*(1+0.25*AV1229)*Параметри!$K$51</f>
        <v>0</v>
      </c>
      <c r="AX1229" s="40">
        <f>ROUNDUP('Дані з ДІСО'!AR1229/Параметри!$K$29,0)</f>
        <v>0</v>
      </c>
      <c r="AY1229" s="40">
        <f>ROUNDUP('Дані з ДІСО'!AS1229/Параметри!$K$29,0)</f>
        <v>0</v>
      </c>
      <c r="AZ1229" s="40">
        <f>ROUNDUP('Дані з ДІСО'!AT1229/Параметри!$K$29,0)</f>
        <v>0</v>
      </c>
      <c r="BA1229" s="64">
        <f>(AX1229*Параметри!$K$32+AY1229*Параметри!$L$32+AZ1229*Параметри!$M$32)/18</f>
        <v>0</v>
      </c>
      <c r="BB1229" s="29">
        <f>(BA1229*Параметри!$K$51+SUM('Дані з ДІСО'!AR1229:AT1229)*Параметри!$K$48*Параметри!$K$20/1000)*Параметри!$K$74</f>
        <v>0</v>
      </c>
      <c r="BC1229" s="40">
        <f>ROUNDUP(('Дані не з ДІСО'!I1229+'Дані не з ДІСО'!K1229)/Параметри!$K$26,0)</f>
        <v>0</v>
      </c>
      <c r="BD1229" s="29">
        <f>BC1229*Параметри!$M$36/18</f>
        <v>0</v>
      </c>
      <c r="BE1229" s="40">
        <f>IF(BC1229=0,0,'Дані не з ДІСО'!K1229/('Дані не з ДІСО'!I1229+'Дані не з ДІСО'!K1229))</f>
        <v>0</v>
      </c>
      <c r="BF1229" s="29">
        <f>(1+0.25*BE1229)*BD1229*Параметри!$K$51</f>
        <v>0</v>
      </c>
      <c r="BG1229" s="40">
        <f>ROUNDUP('Дані не з ДІСО'!M1229/Параметри!$K$27,0)</f>
        <v>0</v>
      </c>
      <c r="BH1229" s="40">
        <f>BG1229*Параметри!$M$37/18</f>
        <v>0</v>
      </c>
      <c r="BI1229" s="29">
        <f>BH1229*Параметри!$K$51</f>
        <v>0</v>
      </c>
      <c r="BJ1229" s="29">
        <f>'Дані не з ДІСО'!N1229*Параметри!$K$76</f>
        <v>0</v>
      </c>
      <c r="BK1229" s="40">
        <f>ROUNDUP('Дані з ДІСО'!V1229/Параметри!$K$25,0)</f>
        <v>0</v>
      </c>
      <c r="BL1229" s="40">
        <f>ROUNDUP('Дані з ДІСО'!W1229/Параметри!$K$25,0)</f>
        <v>0</v>
      </c>
      <c r="BM1229" s="40">
        <f>ROUNDUP('Дані з ДІСО'!X1229/Параметри!$K$25,0)</f>
        <v>0</v>
      </c>
      <c r="BN1229" s="40">
        <f>(BK1229*Параметри!$K$34+BL1229*Параметри!$L$34+BM1229*Параметри!$M$34)/18</f>
        <v>0</v>
      </c>
      <c r="BO1229" s="40">
        <f>IF(K1229=0,0,'Дані з ДІСО'!AC1229/K1229)</f>
        <v>0</v>
      </c>
      <c r="BP1229" s="29">
        <f>(1+0.25*BO1229)*BN1229*Параметри!$K$51</f>
        <v>0</v>
      </c>
      <c r="BQ1229" s="29">
        <f>BP1229*'Коефіцієнти АТО'!U1229</f>
        <v>0</v>
      </c>
      <c r="BR1229" s="29">
        <f>K1229*(1+0.25*BO1229)*Параметри!$K$66*Параметри!$K$20/1000</f>
        <v>0</v>
      </c>
      <c r="BS1229" s="29">
        <f>(1+0.25*BO1229)*K1229*'Коефіцієнти АТО'!S1229*Параметри!$K$20/1000</f>
        <v>0</v>
      </c>
      <c r="BT1229" s="29">
        <f t="shared" si="178"/>
        <v>0</v>
      </c>
      <c r="BU1229" s="40">
        <f>ROUNDUP('Дані з ДІСО'!AG1229/Параметри!$K$71,0)</f>
        <v>0</v>
      </c>
      <c r="BV1229" s="40">
        <f t="shared" si="179"/>
        <v>0</v>
      </c>
      <c r="BW1229" s="40">
        <f>IF('Дані з ДІСО'!AG1229=0,0,'Дані з ДІСО'!AJ1229/'Дані з ДІСО'!AG1229)</f>
        <v>0</v>
      </c>
      <c r="BX1229" s="29">
        <f>BV1229*(1+0.25*BW1229)*Параметри!$K$51</f>
        <v>0</v>
      </c>
      <c r="BY1229" s="29">
        <f>ROUND(IF(Параметри!$K$77="No",CC1229,CC1229*Параметри!$K$78)+AG1229,1)</f>
        <v>20066.8</v>
      </c>
      <c r="BZ1229" s="29">
        <f>ROUND(IF(Параметри!$K$77="No",BF1229,BF1229*Параметри!$K$78),1)</f>
        <v>0</v>
      </c>
      <c r="CA1229" s="29">
        <f>ROUND(IF(Параметри!$K$77="No",BI1229,BI1229*Параметри!$K$78),1)</f>
        <v>0</v>
      </c>
      <c r="CB1229" s="29">
        <f>ROUND(IF(Параметри!$K$77="No",BJ1229,BJ1229*Параметри!$K$78),1)</f>
        <v>0</v>
      </c>
      <c r="CC1229" s="29">
        <f t="shared" si="173"/>
        <v>22296.431445904553</v>
      </c>
    </row>
    <row r="1230" spans="1:81">
      <c r="A1230" s="9">
        <v>1229</v>
      </c>
      <c r="B1230" s="9" t="s">
        <v>3148</v>
      </c>
      <c r="C1230" s="9" t="s">
        <v>3148</v>
      </c>
      <c r="D1230" s="9" t="s">
        <v>4259</v>
      </c>
      <c r="E1230" s="9" t="s">
        <v>24</v>
      </c>
      <c r="F1230" s="9" t="s">
        <v>4264</v>
      </c>
      <c r="G1230" s="9" t="s">
        <v>2555</v>
      </c>
      <c r="H1230" s="29">
        <f>SUM('Дані з ДІСО'!J1230:L1230)</f>
        <v>553</v>
      </c>
      <c r="I1230" s="29">
        <f>SUM('Дані з ДІСО'!G1230:I1230)</f>
        <v>48</v>
      </c>
      <c r="J1230" s="29">
        <f>SUM('Дані з ДІСО'!P1230:R1230)</f>
        <v>0</v>
      </c>
      <c r="K1230" s="29">
        <f>SUM('Дані з ДІСО'!V1230:X1230)</f>
        <v>0</v>
      </c>
      <c r="L1230" s="40">
        <f>ROUNDUP('Дані з ДІСО'!J1230/'Коефіцієнти АТО'!$R1230,0)</f>
        <v>17</v>
      </c>
      <c r="M1230" s="40">
        <f>ROUNDUP('Дані з ДІСО'!K1230/'Коефіцієнти АТО'!$R1230,0)</f>
        <v>22</v>
      </c>
      <c r="N1230" s="40">
        <f>ROUNDUP('Дані з ДІСО'!L1230/'Коефіцієнти АТО'!$R1230,0)</f>
        <v>5</v>
      </c>
      <c r="O1230" s="59">
        <f>(L1230*Параметри!$K$32+M1230*Параметри!$L$32+N1230*Параметри!$M$32)/18</f>
        <v>71.550000000000011</v>
      </c>
      <c r="P1230" s="41">
        <f>IF(H1230=0,"",'Дані з ДІСО'!Y1230/H1230)</f>
        <v>0</v>
      </c>
      <c r="Q1230" s="29">
        <f>IF(H1230=0,"",(1+0.25*P1230)*O1230*Параметри!$K$51)</f>
        <v>14654.886092470802</v>
      </c>
      <c r="R1230" s="29">
        <f>IF(H1230=0,"",Q1230*'Коефіцієнти АТО'!T1230)</f>
        <v>249.13306357200366</v>
      </c>
      <c r="S1230" s="29">
        <f>IF(H1230=0,"",H1230*(1+0.25*P1230)*Параметри!$K$66*Параметри!$K$20/1000)</f>
        <v>0</v>
      </c>
      <c r="T1230" s="29">
        <f>IF(H1230=0,"",H1230*(1+0.25*P1230)*'Коефіцієнти АТО'!$S1230*Параметри!$K$20/1000)</f>
        <v>2789.3078370390735</v>
      </c>
      <c r="U1230" s="29">
        <f t="shared" si="174"/>
        <v>17693.326993081879</v>
      </c>
      <c r="V1230" s="29">
        <f t="shared" si="175"/>
        <v>17693.326993081879</v>
      </c>
      <c r="W1230" s="40">
        <f>ROUNDUP('Дані з ДІСО'!P1230/Параметри!$K$24,0)</f>
        <v>0</v>
      </c>
      <c r="X1230" s="40">
        <f>ROUNDUP('Дані з ДІСО'!Q1230/Параметри!$K$24,0)</f>
        <v>0</v>
      </c>
      <c r="Y1230" s="40">
        <f>ROUNDUP('Дані з ДІСО'!R1230/Параметри!$K$24,0)</f>
        <v>0</v>
      </c>
      <c r="Z1230" s="59">
        <f>(W1230*Параметри!$K$33+X1230*Параметри!$L$33+Y1230*Параметри!$M$33)/18</f>
        <v>0</v>
      </c>
      <c r="AA1230" s="41">
        <f>IF(J1230=0,0,'Дані з ДІСО'!AA1230/J1230)</f>
        <v>0</v>
      </c>
      <c r="AB1230" s="29">
        <f>(1+0.25*AA1230)*Z1230*Параметри!$K$51</f>
        <v>0</v>
      </c>
      <c r="AC1230" s="29">
        <f>AB1230*'Коефіцієнти АТО'!U1230</f>
        <v>0</v>
      </c>
      <c r="AD1230" s="29">
        <f>J1230*(1+0.25*AA1230)*Параметри!$K$66*Параметри!$K$20/1000</f>
        <v>0</v>
      </c>
      <c r="AE1230" s="29">
        <f>(1+0.25*AA1230)*J1230*'Коефіцієнти АТО'!S1230*Параметри!$K$20/1000</f>
        <v>0</v>
      </c>
      <c r="AF1230" s="29">
        <f t="shared" si="171"/>
        <v>0</v>
      </c>
      <c r="AG1230" s="29">
        <v>0</v>
      </c>
      <c r="AH1230" s="40">
        <v>0</v>
      </c>
      <c r="AI1230" s="40">
        <v>0</v>
      </c>
      <c r="AJ1230" s="40">
        <f t="shared" si="172"/>
        <v>0</v>
      </c>
      <c r="AK1230" s="29">
        <f>(AH1230+AI1230)*(1+0.25*AJ1230)*Параметри!$K$53</f>
        <v>0</v>
      </c>
      <c r="AL1230" s="29">
        <f>ROUNDUP(('Дані з ДІСО'!AU1230+'Дані з ДІСО'!AW1230)/Параметри!$K$28,0)</f>
        <v>2</v>
      </c>
      <c r="AM1230" s="64">
        <f>AL1230*Параметри!$M$35/18</f>
        <v>2.5555555555555554</v>
      </c>
      <c r="AN1230" s="29">
        <f>IF(AL1230=0,0,'Дані з ДІСО'!AW1230/SUM('Дані з ДІСО'!AU1230,'Дані з ДІСО'!AW1230))</f>
        <v>0</v>
      </c>
      <c r="AO1230" s="29">
        <f>(1+0.25*AN1230)*AM1230*Параметри!$K$51</f>
        <v>523.4294279475555</v>
      </c>
      <c r="AP1230" s="40">
        <f>ROUNDUP(('Дані з ДІСО'!AE1230+'Дані не з ДІСО'!E1230+'Дані не з ДІСО'!G1230)/Параметри!$K$69,0)</f>
        <v>0</v>
      </c>
      <c r="AQ1230" s="40">
        <f t="shared" si="176"/>
        <v>0</v>
      </c>
      <c r="AR1230" s="40">
        <f>IF(AP1230=0,0,('Дані з ДІСО'!AH1230+'Дані не з ДІСО'!G1230)/('Дані з ДІСО'!AE1230+'Дані не з ДІСО'!E1230+'Дані не з ДІСО'!G1230))</f>
        <v>0</v>
      </c>
      <c r="AS1230" s="29">
        <f>AQ1230*(1+0.25*AR1230)*Параметри!$K$51</f>
        <v>0</v>
      </c>
      <c r="AT1230" s="40">
        <f>ROUNDUP('Дані з ДІСО'!AF1230/Параметри!$K$70,0)</f>
        <v>0</v>
      </c>
      <c r="AU1230" s="40">
        <f t="shared" si="177"/>
        <v>0</v>
      </c>
      <c r="AV1230" s="40">
        <f>IF(AT1230=0,0,'Дані з ДІСО'!AI1230/'Дані з ДІСО'!AF1230)</f>
        <v>0</v>
      </c>
      <c r="AW1230" s="29">
        <f>AU1230*(1+0.25*AV1230)*Параметри!$K$51</f>
        <v>0</v>
      </c>
      <c r="AX1230" s="40">
        <f>ROUNDUP('Дані з ДІСО'!AR1230/Параметри!$K$29,0)</f>
        <v>0</v>
      </c>
      <c r="AY1230" s="40">
        <f>ROUNDUP('Дані з ДІСО'!AS1230/Параметри!$K$29,0)</f>
        <v>0</v>
      </c>
      <c r="AZ1230" s="40">
        <f>ROUNDUP('Дані з ДІСО'!AT1230/Параметри!$K$29,0)</f>
        <v>0</v>
      </c>
      <c r="BA1230" s="64">
        <f>(AX1230*Параметри!$K$32+AY1230*Параметри!$L$32+AZ1230*Параметри!$M$32)/18</f>
        <v>0</v>
      </c>
      <c r="BB1230" s="29">
        <f>(BA1230*Параметри!$K$51+SUM('Дані з ДІСО'!AR1230:AT1230)*Параметри!$K$48*Параметри!$K$20/1000)*Параметри!$K$74</f>
        <v>0</v>
      </c>
      <c r="BC1230" s="40">
        <f>ROUNDUP(('Дані не з ДІСО'!I1230+'Дані не з ДІСО'!K1230)/Параметри!$K$26,0)</f>
        <v>0</v>
      </c>
      <c r="BD1230" s="29">
        <f>BC1230*Параметри!$M$36/18</f>
        <v>0</v>
      </c>
      <c r="BE1230" s="40">
        <f>IF(BC1230=0,0,'Дані не з ДІСО'!K1230/('Дані не з ДІСО'!I1230+'Дані не з ДІСО'!K1230))</f>
        <v>0</v>
      </c>
      <c r="BF1230" s="29">
        <f>(1+0.25*BE1230)*BD1230*Параметри!$K$51</f>
        <v>0</v>
      </c>
      <c r="BG1230" s="40">
        <f>ROUNDUP('Дані не з ДІСО'!M1230/Параметри!$K$27,0)</f>
        <v>0</v>
      </c>
      <c r="BH1230" s="40">
        <f>BG1230*Параметри!$M$37/18</f>
        <v>0</v>
      </c>
      <c r="BI1230" s="29">
        <f>BH1230*Параметри!$K$51</f>
        <v>0</v>
      </c>
      <c r="BJ1230" s="29">
        <f>'Дані не з ДІСО'!N1230*Параметри!$K$76</f>
        <v>0</v>
      </c>
      <c r="BK1230" s="40">
        <f>ROUNDUP('Дані з ДІСО'!V1230/Параметри!$K$25,0)</f>
        <v>0</v>
      </c>
      <c r="BL1230" s="40">
        <f>ROUNDUP('Дані з ДІСО'!W1230/Параметри!$K$25,0)</f>
        <v>0</v>
      </c>
      <c r="BM1230" s="40">
        <f>ROUNDUP('Дані з ДІСО'!X1230/Параметри!$K$25,0)</f>
        <v>0</v>
      </c>
      <c r="BN1230" s="40">
        <f>(BK1230*Параметри!$K$34+BL1230*Параметри!$L$34+BM1230*Параметри!$M$34)/18</f>
        <v>0</v>
      </c>
      <c r="BO1230" s="40">
        <f>IF(K1230=0,0,'Дані з ДІСО'!AC1230/K1230)</f>
        <v>0</v>
      </c>
      <c r="BP1230" s="29">
        <f>(1+0.25*BO1230)*BN1230*Параметри!$K$51</f>
        <v>0</v>
      </c>
      <c r="BQ1230" s="29">
        <f>BP1230*'Коефіцієнти АТО'!U1230</f>
        <v>0</v>
      </c>
      <c r="BR1230" s="29">
        <f>K1230*(1+0.25*BO1230)*Параметри!$K$66*Параметри!$K$20/1000</f>
        <v>0</v>
      </c>
      <c r="BS1230" s="29">
        <f>(1+0.25*BO1230)*K1230*'Коефіцієнти АТО'!S1230*Параметри!$K$20/1000</f>
        <v>0</v>
      </c>
      <c r="BT1230" s="29">
        <f t="shared" si="178"/>
        <v>0</v>
      </c>
      <c r="BU1230" s="40">
        <f>ROUNDUP('Дані з ДІСО'!AG1230/Параметри!$K$71,0)</f>
        <v>0</v>
      </c>
      <c r="BV1230" s="40">
        <f t="shared" si="179"/>
        <v>0</v>
      </c>
      <c r="BW1230" s="40">
        <f>IF('Дані з ДІСО'!AG1230=0,0,'Дані з ДІСО'!AJ1230/'Дані з ДІСО'!AG1230)</f>
        <v>0</v>
      </c>
      <c r="BX1230" s="29">
        <f>BV1230*(1+0.25*BW1230)*Параметри!$K$51</f>
        <v>0</v>
      </c>
      <c r="BY1230" s="29">
        <f>ROUND(IF(Параметри!$K$77="No",CC1230,CC1230*Параметри!$K$78)+AG1230,1)</f>
        <v>16395.099999999999</v>
      </c>
      <c r="BZ1230" s="29">
        <f>ROUND(IF(Параметри!$K$77="No",BF1230,BF1230*Параметри!$K$78),1)</f>
        <v>0</v>
      </c>
      <c r="CA1230" s="29">
        <f>ROUND(IF(Параметри!$K$77="No",BI1230,BI1230*Параметри!$K$78),1)</f>
        <v>0</v>
      </c>
      <c r="CB1230" s="29">
        <f>ROUND(IF(Параметри!$K$77="No",BJ1230,BJ1230*Параметри!$K$78),1)</f>
        <v>0</v>
      </c>
      <c r="CC1230" s="29">
        <f t="shared" si="173"/>
        <v>18216.756421029433</v>
      </c>
    </row>
    <row r="1231" spans="1:81">
      <c r="A1231" s="9">
        <v>1230</v>
      </c>
      <c r="B1231" s="9" t="s">
        <v>3148</v>
      </c>
      <c r="C1231" s="9" t="s">
        <v>3148</v>
      </c>
      <c r="D1231" s="9" t="s">
        <v>4259</v>
      </c>
      <c r="E1231" s="9" t="s">
        <v>24</v>
      </c>
      <c r="F1231" s="9" t="s">
        <v>4265</v>
      </c>
      <c r="G1231" s="9" t="s">
        <v>2557</v>
      </c>
      <c r="H1231" s="29">
        <f>SUM('Дані з ДІСО'!J1231:L1231)</f>
        <v>927</v>
      </c>
      <c r="I1231" s="29">
        <f>SUM('Дані з ДІСО'!G1231:I1231)</f>
        <v>74</v>
      </c>
      <c r="J1231" s="29">
        <f>SUM('Дані з ДІСО'!P1231:R1231)</f>
        <v>0</v>
      </c>
      <c r="K1231" s="29">
        <f>SUM('Дані з ДІСО'!V1231:X1231)</f>
        <v>0</v>
      </c>
      <c r="L1231" s="40">
        <f>ROUNDUP('Дані з ДІСО'!J1231/'Коефіцієнти АТО'!$R1231,0)</f>
        <v>26</v>
      </c>
      <c r="M1231" s="40">
        <f>ROUNDUP('Дані з ДІСО'!K1231/'Коефіцієнти АТО'!$R1231,0)</f>
        <v>41</v>
      </c>
      <c r="N1231" s="40">
        <f>ROUNDUP('Дані з ДІСО'!L1231/'Коефіцієнти АТО'!$R1231,0)</f>
        <v>3</v>
      </c>
      <c r="O1231" s="59">
        <f>(L1231*Параметри!$K$32+M1231*Параметри!$L$32+N1231*Параметри!$M$32)/18</f>
        <v>113.62222222222222</v>
      </c>
      <c r="P1231" s="41">
        <f>IF(H1231=0,"",'Дані з ДІСО'!Y1231/H1231)</f>
        <v>0</v>
      </c>
      <c r="Q1231" s="29">
        <f>IF(H1231=0,"",(1+0.25*P1231)*O1231*Параметри!$K$51)</f>
        <v>23272.12752257262</v>
      </c>
      <c r="R1231" s="29">
        <f>IF(H1231=0,"",Q1231*'Коефіцієнти АТО'!T1231)</f>
        <v>395.62616788373458</v>
      </c>
      <c r="S1231" s="29">
        <f>IF(H1231=0,"",H1231*(1+0.25*P1231)*Параметри!$K$66*Параметри!$K$20/1000)</f>
        <v>0</v>
      </c>
      <c r="T1231" s="29">
        <f>IF(H1231=0,"",H1231*(1+0.25*P1231)*'Коефіцієнти АТО'!$S1231*Параметри!$K$20/1000)</f>
        <v>4675.7474953620631</v>
      </c>
      <c r="U1231" s="29">
        <f t="shared" si="174"/>
        <v>28343.501185818419</v>
      </c>
      <c r="V1231" s="29">
        <f t="shared" si="175"/>
        <v>28343.501185818419</v>
      </c>
      <c r="W1231" s="40">
        <f>ROUNDUP('Дані з ДІСО'!P1231/Параметри!$K$24,0)</f>
        <v>0</v>
      </c>
      <c r="X1231" s="40">
        <f>ROUNDUP('Дані з ДІСО'!Q1231/Параметри!$K$24,0)</f>
        <v>0</v>
      </c>
      <c r="Y1231" s="40">
        <f>ROUNDUP('Дані з ДІСО'!R1231/Параметри!$K$24,0)</f>
        <v>0</v>
      </c>
      <c r="Z1231" s="59">
        <f>(W1231*Параметри!$K$33+X1231*Параметри!$L$33+Y1231*Параметри!$M$33)/18</f>
        <v>0</v>
      </c>
      <c r="AA1231" s="41">
        <f>IF(J1231=0,0,'Дані з ДІСО'!AA1231/J1231)</f>
        <v>0</v>
      </c>
      <c r="AB1231" s="29">
        <f>(1+0.25*AA1231)*Z1231*Параметри!$K$51</f>
        <v>0</v>
      </c>
      <c r="AC1231" s="29">
        <f>AB1231*'Коефіцієнти АТО'!U1231</f>
        <v>0</v>
      </c>
      <c r="AD1231" s="29">
        <f>J1231*(1+0.25*AA1231)*Параметри!$K$66*Параметри!$K$20/1000</f>
        <v>0</v>
      </c>
      <c r="AE1231" s="29">
        <f>(1+0.25*AA1231)*J1231*'Коефіцієнти АТО'!S1231*Параметри!$K$20/1000</f>
        <v>0</v>
      </c>
      <c r="AF1231" s="29">
        <f t="shared" si="171"/>
        <v>0</v>
      </c>
      <c r="AG1231" s="29">
        <v>0</v>
      </c>
      <c r="AH1231" s="40">
        <v>9</v>
      </c>
      <c r="AI1231" s="40">
        <v>0</v>
      </c>
      <c r="AJ1231" s="40">
        <f t="shared" si="172"/>
        <v>0</v>
      </c>
      <c r="AK1231" s="29">
        <f>(AH1231+AI1231)*(1+0.25*AJ1231)*Параметри!$K$53</f>
        <v>1614.8634812640005</v>
      </c>
      <c r="AL1231" s="29">
        <f>ROUNDUP(('Дані з ДІСО'!AU1231+'Дані з ДІСО'!AW1231)/Параметри!$K$28,0)</f>
        <v>0</v>
      </c>
      <c r="AM1231" s="64">
        <f>AL1231*Параметри!$M$35/18</f>
        <v>0</v>
      </c>
      <c r="AN1231" s="29">
        <f>IF(AL1231=0,0,'Дані з ДІСО'!AW1231/SUM('Дані з ДІСО'!AU1231,'Дані з ДІСО'!AW1231))</f>
        <v>0</v>
      </c>
      <c r="AO1231" s="29">
        <f>(1+0.25*AN1231)*AM1231*Параметри!$K$51</f>
        <v>0</v>
      </c>
      <c r="AP1231" s="40">
        <f>ROUNDUP(('Дані з ДІСО'!AE1231+'Дані не з ДІСО'!E1231+'Дані не з ДІСО'!G1231)/Параметри!$K$69,0)</f>
        <v>0</v>
      </c>
      <c r="AQ1231" s="40">
        <f t="shared" si="176"/>
        <v>0</v>
      </c>
      <c r="AR1231" s="40">
        <f>IF(AP1231=0,0,('Дані з ДІСО'!AH1231+'Дані не з ДІСО'!G1231)/('Дані з ДІСО'!AE1231+'Дані не з ДІСО'!E1231+'Дані не з ДІСО'!G1231))</f>
        <v>0</v>
      </c>
      <c r="AS1231" s="29">
        <f>AQ1231*(1+0.25*AR1231)*Параметри!$K$51</f>
        <v>0</v>
      </c>
      <c r="AT1231" s="40">
        <f>ROUNDUP('Дані з ДІСО'!AF1231/Параметри!$K$70,0)</f>
        <v>0</v>
      </c>
      <c r="AU1231" s="40">
        <f t="shared" si="177"/>
        <v>0</v>
      </c>
      <c r="AV1231" s="40">
        <f>IF(AT1231=0,0,'Дані з ДІСО'!AI1231/'Дані з ДІСО'!AF1231)</f>
        <v>0</v>
      </c>
      <c r="AW1231" s="29">
        <f>AU1231*(1+0.25*AV1231)*Параметри!$K$51</f>
        <v>0</v>
      </c>
      <c r="AX1231" s="40">
        <f>ROUNDUP('Дані з ДІСО'!AR1231/Параметри!$K$29,0)</f>
        <v>0</v>
      </c>
      <c r="AY1231" s="40">
        <f>ROUNDUP('Дані з ДІСО'!AS1231/Параметри!$K$29,0)</f>
        <v>0</v>
      </c>
      <c r="AZ1231" s="40">
        <f>ROUNDUP('Дані з ДІСО'!AT1231/Параметри!$K$29,0)</f>
        <v>0</v>
      </c>
      <c r="BA1231" s="64">
        <f>(AX1231*Параметри!$K$32+AY1231*Параметри!$L$32+AZ1231*Параметри!$M$32)/18</f>
        <v>0</v>
      </c>
      <c r="BB1231" s="29">
        <f>(BA1231*Параметри!$K$51+SUM('Дані з ДІСО'!AR1231:AT1231)*Параметри!$K$48*Параметри!$K$20/1000)*Параметри!$K$74</f>
        <v>0</v>
      </c>
      <c r="BC1231" s="40">
        <f>ROUNDUP(('Дані не з ДІСО'!I1231+'Дані не з ДІСО'!K1231)/Параметри!$K$26,0)</f>
        <v>0</v>
      </c>
      <c r="BD1231" s="29">
        <f>BC1231*Параметри!$M$36/18</f>
        <v>0</v>
      </c>
      <c r="BE1231" s="40">
        <f>IF(BC1231=0,0,'Дані не з ДІСО'!K1231/('Дані не з ДІСО'!I1231+'Дані не з ДІСО'!K1231))</f>
        <v>0</v>
      </c>
      <c r="BF1231" s="29">
        <f>(1+0.25*BE1231)*BD1231*Параметри!$K$51</f>
        <v>0</v>
      </c>
      <c r="BG1231" s="40">
        <f>ROUNDUP('Дані не з ДІСО'!M1231/Параметри!$K$27,0)</f>
        <v>0</v>
      </c>
      <c r="BH1231" s="40">
        <f>BG1231*Параметри!$M$37/18</f>
        <v>0</v>
      </c>
      <c r="BI1231" s="29">
        <f>BH1231*Параметри!$K$51</f>
        <v>0</v>
      </c>
      <c r="BJ1231" s="29">
        <f>'Дані не з ДІСО'!N1231*Параметри!$K$76</f>
        <v>0</v>
      </c>
      <c r="BK1231" s="40">
        <f>ROUNDUP('Дані з ДІСО'!V1231/Параметри!$K$25,0)</f>
        <v>0</v>
      </c>
      <c r="BL1231" s="40">
        <f>ROUNDUP('Дані з ДІСО'!W1231/Параметри!$K$25,0)</f>
        <v>0</v>
      </c>
      <c r="BM1231" s="40">
        <f>ROUNDUP('Дані з ДІСО'!X1231/Параметри!$K$25,0)</f>
        <v>0</v>
      </c>
      <c r="BN1231" s="40">
        <f>(BK1231*Параметри!$K$34+BL1231*Параметри!$L$34+BM1231*Параметри!$M$34)/18</f>
        <v>0</v>
      </c>
      <c r="BO1231" s="40">
        <f>IF(K1231=0,0,'Дані з ДІСО'!AC1231/K1231)</f>
        <v>0</v>
      </c>
      <c r="BP1231" s="29">
        <f>(1+0.25*BO1231)*BN1231*Параметри!$K$51</f>
        <v>0</v>
      </c>
      <c r="BQ1231" s="29">
        <f>BP1231*'Коефіцієнти АТО'!U1231</f>
        <v>0</v>
      </c>
      <c r="BR1231" s="29">
        <f>K1231*(1+0.25*BO1231)*Параметри!$K$66*Параметри!$K$20/1000</f>
        <v>0</v>
      </c>
      <c r="BS1231" s="29">
        <f>(1+0.25*BO1231)*K1231*'Коефіцієнти АТО'!S1231*Параметри!$K$20/1000</f>
        <v>0</v>
      </c>
      <c r="BT1231" s="29">
        <f t="shared" si="178"/>
        <v>0</v>
      </c>
      <c r="BU1231" s="40">
        <f>ROUNDUP('Дані з ДІСО'!AG1231/Параметри!$K$71,0)</f>
        <v>0</v>
      </c>
      <c r="BV1231" s="40">
        <f t="shared" si="179"/>
        <v>0</v>
      </c>
      <c r="BW1231" s="40">
        <f>IF('Дані з ДІСО'!AG1231=0,0,'Дані з ДІСО'!AJ1231/'Дані з ДІСО'!AG1231)</f>
        <v>0</v>
      </c>
      <c r="BX1231" s="29">
        <f>BV1231*(1+0.25*BW1231)*Параметри!$K$51</f>
        <v>0</v>
      </c>
      <c r="BY1231" s="29">
        <f>ROUND(IF(Параметри!$K$77="No",CC1231,CC1231*Параметри!$K$78)+AG1231,1)</f>
        <v>26962.5</v>
      </c>
      <c r="BZ1231" s="29">
        <f>ROUND(IF(Параметри!$K$77="No",BF1231,BF1231*Параметри!$K$78),1)</f>
        <v>0</v>
      </c>
      <c r="CA1231" s="29">
        <f>ROUND(IF(Параметри!$K$77="No",BI1231,BI1231*Параметри!$K$78),1)</f>
        <v>0</v>
      </c>
      <c r="CB1231" s="29">
        <f>ROUND(IF(Параметри!$K$77="No",BJ1231,BJ1231*Параметри!$K$78),1)</f>
        <v>0</v>
      </c>
      <c r="CC1231" s="29">
        <f t="shared" si="173"/>
        <v>29958.36466708242</v>
      </c>
    </row>
    <row r="1232" spans="1:81">
      <c r="A1232" s="9">
        <v>1231</v>
      </c>
      <c r="B1232" s="9" t="s">
        <v>3145</v>
      </c>
      <c r="C1232" s="9" t="s">
        <v>3146</v>
      </c>
      <c r="D1232" s="9" t="s">
        <v>4259</v>
      </c>
      <c r="E1232" s="9" t="s">
        <v>21</v>
      </c>
      <c r="F1232" s="9" t="s">
        <v>4266</v>
      </c>
      <c r="G1232" s="9" t="s">
        <v>2559</v>
      </c>
      <c r="H1232" s="29">
        <f>SUM('Дані з ДІСО'!J1232:L1232)</f>
        <v>3836</v>
      </c>
      <c r="I1232" s="29">
        <f>SUM('Дані з ДІСО'!G1232:I1232)</f>
        <v>242</v>
      </c>
      <c r="J1232" s="29">
        <f>SUM('Дані з ДІСО'!P1232:R1232)</f>
        <v>0</v>
      </c>
      <c r="K1232" s="29">
        <f>SUM('Дані з ДІСО'!V1232:X1232)</f>
        <v>0</v>
      </c>
      <c r="L1232" s="40">
        <f>ROUNDUP('Дані з ДІСО'!J1232/'Коефіцієнти АТО'!$R1232,0)</f>
        <v>89</v>
      </c>
      <c r="M1232" s="40">
        <f>ROUNDUP('Дані з ДІСО'!K1232/'Коефіцієнти АТО'!$R1232,0)</f>
        <v>113</v>
      </c>
      <c r="N1232" s="40">
        <f>ROUNDUP('Дані з ДІСО'!L1232/'Коефіцієнти АТО'!$R1232,0)</f>
        <v>25</v>
      </c>
      <c r="O1232" s="59">
        <f>(L1232*Параметри!$K$32+M1232*Параметри!$L$32+N1232*Параметри!$M$32)/18</f>
        <v>368.31111111111113</v>
      </c>
      <c r="P1232" s="41">
        <f>IF(H1232=0,"",'Дані з ДІСО'!Y1232/H1232)</f>
        <v>0</v>
      </c>
      <c r="Q1232" s="29">
        <f>IF(H1232=0,"",(1+0.25*P1232)*O1232*Параметри!$K$51)</f>
        <v>75437.559467850311</v>
      </c>
      <c r="R1232" s="29">
        <f>IF(H1232=0,"",Q1232*'Коефіцієнти АТО'!T1232)</f>
        <v>1282.4385109534553</v>
      </c>
      <c r="S1232" s="29">
        <f>IF(H1232=0,"",H1232*(1+0.25*P1232)*Параметри!$K$66*Параметри!$K$20/1000)</f>
        <v>0</v>
      </c>
      <c r="T1232" s="29">
        <f>IF(H1232=0,"",H1232*(1+0.25*P1232)*'Коефіцієнти АТО'!$S1232*Параметри!$K$20/1000)</f>
        <v>15697.934051107884</v>
      </c>
      <c r="U1232" s="29">
        <f t="shared" si="174"/>
        <v>92417.932029911637</v>
      </c>
      <c r="V1232" s="29">
        <f t="shared" si="175"/>
        <v>92417.932029911637</v>
      </c>
      <c r="W1232" s="40">
        <f>ROUNDUP('Дані з ДІСО'!P1232/Параметри!$K$24,0)</f>
        <v>0</v>
      </c>
      <c r="X1232" s="40">
        <f>ROUNDUP('Дані з ДІСО'!Q1232/Параметри!$K$24,0)</f>
        <v>0</v>
      </c>
      <c r="Y1232" s="40">
        <f>ROUNDUP('Дані з ДІСО'!R1232/Параметри!$K$24,0)</f>
        <v>0</v>
      </c>
      <c r="Z1232" s="59">
        <f>(W1232*Параметри!$K$33+X1232*Параметри!$L$33+Y1232*Параметри!$M$33)/18</f>
        <v>0</v>
      </c>
      <c r="AA1232" s="41">
        <f>IF(J1232=0,0,'Дані з ДІСО'!AA1232/J1232)</f>
        <v>0</v>
      </c>
      <c r="AB1232" s="29">
        <f>(1+0.25*AA1232)*Z1232*Параметри!$K$51</f>
        <v>0</v>
      </c>
      <c r="AC1232" s="29">
        <f>AB1232*'Коефіцієнти АТО'!U1232</f>
        <v>0</v>
      </c>
      <c r="AD1232" s="29">
        <f>J1232*(1+0.25*AA1232)*Параметри!$K$66*Параметри!$K$20/1000</f>
        <v>0</v>
      </c>
      <c r="AE1232" s="29">
        <f>(1+0.25*AA1232)*J1232*'Коефіцієнти АТО'!S1232*Параметри!$K$20/1000</f>
        <v>0</v>
      </c>
      <c r="AF1232" s="29">
        <f t="shared" si="171"/>
        <v>0</v>
      </c>
      <c r="AG1232" s="29">
        <v>0</v>
      </c>
      <c r="AH1232" s="40">
        <v>5</v>
      </c>
      <c r="AI1232" s="40">
        <v>0</v>
      </c>
      <c r="AJ1232" s="40">
        <f t="shared" si="172"/>
        <v>0</v>
      </c>
      <c r="AK1232" s="29">
        <f>(AH1232+AI1232)*(1+0.25*AJ1232)*Параметри!$K$53</f>
        <v>897.14637848000029</v>
      </c>
      <c r="AL1232" s="29">
        <f>ROUNDUP(('Дані з ДІСО'!AU1232+'Дані з ДІСО'!AW1232)/Параметри!$K$28,0)</f>
        <v>0</v>
      </c>
      <c r="AM1232" s="64">
        <f>AL1232*Параметри!$M$35/18</f>
        <v>0</v>
      </c>
      <c r="AN1232" s="29">
        <f>IF(AL1232=0,0,'Дані з ДІСО'!AW1232/SUM('Дані з ДІСО'!AU1232,'Дані з ДІСО'!AW1232))</f>
        <v>0</v>
      </c>
      <c r="AO1232" s="29">
        <f>(1+0.25*AN1232)*AM1232*Параметри!$K$51</f>
        <v>0</v>
      </c>
      <c r="AP1232" s="40">
        <f>ROUNDUP(('Дані з ДІСО'!AE1232+'Дані не з ДІСО'!E1232+'Дані не з ДІСО'!G1232)/Параметри!$K$69,0)</f>
        <v>0</v>
      </c>
      <c r="AQ1232" s="40">
        <f t="shared" si="176"/>
        <v>0</v>
      </c>
      <c r="AR1232" s="40">
        <f>IF(AP1232=0,0,('Дані з ДІСО'!AH1232+'Дані не з ДІСО'!G1232)/('Дані з ДІСО'!AE1232+'Дані не з ДІСО'!E1232+'Дані не з ДІСО'!G1232))</f>
        <v>0</v>
      </c>
      <c r="AS1232" s="29">
        <f>AQ1232*(1+0.25*AR1232)*Параметри!$K$51</f>
        <v>0</v>
      </c>
      <c r="AT1232" s="40">
        <f>ROUNDUP('Дані з ДІСО'!AF1232/Параметри!$K$70,0)</f>
        <v>0</v>
      </c>
      <c r="AU1232" s="40">
        <f t="shared" si="177"/>
        <v>0</v>
      </c>
      <c r="AV1232" s="40">
        <f>IF(AT1232=0,0,'Дані з ДІСО'!AI1232/'Дані з ДІСО'!AF1232)</f>
        <v>0</v>
      </c>
      <c r="AW1232" s="29">
        <f>AU1232*(1+0.25*AV1232)*Параметри!$K$51</f>
        <v>0</v>
      </c>
      <c r="AX1232" s="40">
        <f>ROUNDUP('Дані з ДІСО'!AR1232/Параметри!$K$29,0)</f>
        <v>0</v>
      </c>
      <c r="AY1232" s="40">
        <f>ROUNDUP('Дані з ДІСО'!AS1232/Параметри!$K$29,0)</f>
        <v>0</v>
      </c>
      <c r="AZ1232" s="40">
        <f>ROUNDUP('Дані з ДІСО'!AT1232/Параметри!$K$29,0)</f>
        <v>0</v>
      </c>
      <c r="BA1232" s="64">
        <f>(AX1232*Параметри!$K$32+AY1232*Параметри!$L$32+AZ1232*Параметри!$M$32)/18</f>
        <v>0</v>
      </c>
      <c r="BB1232" s="29">
        <f>(BA1232*Параметри!$K$51+SUM('Дані з ДІСО'!AR1232:AT1232)*Параметри!$K$48*Параметри!$K$20/1000)*Параметри!$K$74</f>
        <v>0</v>
      </c>
      <c r="BC1232" s="40">
        <f>ROUNDUP(('Дані не з ДІСО'!I1232+'Дані не з ДІСО'!K1232)/Параметри!$K$26,0)</f>
        <v>0</v>
      </c>
      <c r="BD1232" s="29">
        <f>BC1232*Параметри!$M$36/18</f>
        <v>0</v>
      </c>
      <c r="BE1232" s="40">
        <f>IF(BC1232=0,0,'Дані не з ДІСО'!K1232/('Дані не з ДІСО'!I1232+'Дані не з ДІСО'!K1232))</f>
        <v>0</v>
      </c>
      <c r="BF1232" s="29">
        <f>(1+0.25*BE1232)*BD1232*Параметри!$K$51</f>
        <v>0</v>
      </c>
      <c r="BG1232" s="40">
        <f>ROUNDUP('Дані не з ДІСО'!M1232/Параметри!$K$27,0)</f>
        <v>0</v>
      </c>
      <c r="BH1232" s="40">
        <f>BG1232*Параметри!$M$37/18</f>
        <v>0</v>
      </c>
      <c r="BI1232" s="29">
        <f>BH1232*Параметри!$K$51</f>
        <v>0</v>
      </c>
      <c r="BJ1232" s="29">
        <f>'Дані не з ДІСО'!N1232*Параметри!$K$76</f>
        <v>0</v>
      </c>
      <c r="BK1232" s="40">
        <f>ROUNDUP('Дані з ДІСО'!V1232/Параметри!$K$25,0)</f>
        <v>0</v>
      </c>
      <c r="BL1232" s="40">
        <f>ROUNDUP('Дані з ДІСО'!W1232/Параметри!$K$25,0)</f>
        <v>0</v>
      </c>
      <c r="BM1232" s="40">
        <f>ROUNDUP('Дані з ДІСО'!X1232/Параметри!$K$25,0)</f>
        <v>0</v>
      </c>
      <c r="BN1232" s="40">
        <f>(BK1232*Параметри!$K$34+BL1232*Параметри!$L$34+BM1232*Параметри!$M$34)/18</f>
        <v>0</v>
      </c>
      <c r="BO1232" s="40">
        <f>IF(K1232=0,0,'Дані з ДІСО'!AC1232/K1232)</f>
        <v>0</v>
      </c>
      <c r="BP1232" s="29">
        <f>(1+0.25*BO1232)*BN1232*Параметри!$K$51</f>
        <v>0</v>
      </c>
      <c r="BQ1232" s="29">
        <f>BP1232*'Коефіцієнти АТО'!U1232</f>
        <v>0</v>
      </c>
      <c r="BR1232" s="29">
        <f>K1232*(1+0.25*BO1232)*Параметри!$K$66*Параметри!$K$20/1000</f>
        <v>0</v>
      </c>
      <c r="BS1232" s="29">
        <f>(1+0.25*BO1232)*K1232*'Коефіцієнти АТО'!S1232*Параметри!$K$20/1000</f>
        <v>0</v>
      </c>
      <c r="BT1232" s="29">
        <f t="shared" si="178"/>
        <v>0</v>
      </c>
      <c r="BU1232" s="40">
        <f>ROUNDUP('Дані з ДІСО'!AG1232/Параметри!$K$71,0)</f>
        <v>0</v>
      </c>
      <c r="BV1232" s="40">
        <f t="shared" si="179"/>
        <v>0</v>
      </c>
      <c r="BW1232" s="40">
        <f>IF('Дані з ДІСО'!AG1232=0,0,'Дані з ДІСО'!AJ1232/'Дані з ДІСО'!AG1232)</f>
        <v>0</v>
      </c>
      <c r="BX1232" s="29">
        <f>BV1232*(1+0.25*BW1232)*Параметри!$K$51</f>
        <v>0</v>
      </c>
      <c r="BY1232" s="29">
        <f>ROUND(IF(Параметри!$K$77="No",CC1232,CC1232*Параметри!$K$78)+AG1232,1)</f>
        <v>83983.6</v>
      </c>
      <c r="BZ1232" s="29">
        <f>ROUND(IF(Параметри!$K$77="No",BF1232,BF1232*Параметри!$K$78),1)</f>
        <v>0</v>
      </c>
      <c r="CA1232" s="29">
        <f>ROUND(IF(Параметри!$K$77="No",BI1232,BI1232*Параметри!$K$78),1)</f>
        <v>0</v>
      </c>
      <c r="CB1232" s="29">
        <f>ROUND(IF(Параметри!$K$77="No",BJ1232,BJ1232*Параметри!$K$78),1)</f>
        <v>0</v>
      </c>
      <c r="CC1232" s="29">
        <f t="shared" si="173"/>
        <v>93315.078408391637</v>
      </c>
    </row>
    <row r="1233" spans="1:81">
      <c r="A1233" s="9">
        <v>1232</v>
      </c>
      <c r="B1233" s="9" t="s">
        <v>3151</v>
      </c>
      <c r="C1233" s="9" t="s">
        <v>3151</v>
      </c>
      <c r="D1233" s="9" t="s">
        <v>4259</v>
      </c>
      <c r="E1233" s="9" t="s">
        <v>29</v>
      </c>
      <c r="F1233" s="9" t="s">
        <v>4267</v>
      </c>
      <c r="G1233" s="9" t="s">
        <v>2561</v>
      </c>
      <c r="H1233" s="29">
        <f>SUM('Дані з ДІСО'!J1233:L1233)</f>
        <v>844</v>
      </c>
      <c r="I1233" s="29">
        <f>SUM('Дані з ДІСО'!G1233:I1233)</f>
        <v>79</v>
      </c>
      <c r="J1233" s="29">
        <f>SUM('Дані з ДІСО'!P1233:R1233)</f>
        <v>0</v>
      </c>
      <c r="K1233" s="29">
        <f>SUM('Дані з ДІСО'!V1233:X1233)</f>
        <v>0</v>
      </c>
      <c r="L1233" s="40">
        <f>ROUNDUP('Дані з ДІСО'!J1233/'Коефіцієнти АТО'!$R1233,0)</f>
        <v>24</v>
      </c>
      <c r="M1233" s="40">
        <f>ROUNDUP('Дані з ДІСО'!K1233/'Коефіцієнти АТО'!$R1233,0)</f>
        <v>33</v>
      </c>
      <c r="N1233" s="40">
        <f>ROUNDUP('Дані з ДІСО'!L1233/'Коефіцієнти АТО'!$R1233,0)</f>
        <v>6</v>
      </c>
      <c r="O1233" s="59">
        <f>(L1233*Параметри!$K$32+M1233*Параметри!$L$32+N1233*Параметри!$M$32)/18</f>
        <v>102.45</v>
      </c>
      <c r="P1233" s="41">
        <f>IF(H1233=0,"",'Дані з ДІСО'!Y1233/H1233)</f>
        <v>0</v>
      </c>
      <c r="Q1233" s="29">
        <f>IF(H1233=0,"",(1+0.25*P1233)*O1233*Параметри!$K$51)</f>
        <v>20983.830610393201</v>
      </c>
      <c r="R1233" s="29">
        <f>IF(H1233=0,"",Q1233*'Коефіцієнти АТО'!T1233)</f>
        <v>356.72512037668446</v>
      </c>
      <c r="S1233" s="29">
        <f>IF(H1233=0,"",H1233*(1+0.25*P1233)*Параметри!$K$66*Параметри!$K$20/1000)</f>
        <v>0</v>
      </c>
      <c r="T1233" s="29">
        <f>IF(H1233=0,"",H1233*(1+0.25*P1233)*'Коефіцієнти АТО'!$S1233*Параметри!$K$20/1000)</f>
        <v>3855.4859972747936</v>
      </c>
      <c r="U1233" s="29">
        <f t="shared" si="174"/>
        <v>25196.041728044678</v>
      </c>
      <c r="V1233" s="29">
        <f t="shared" si="175"/>
        <v>25196.041728044678</v>
      </c>
      <c r="W1233" s="40">
        <f>ROUNDUP('Дані з ДІСО'!P1233/Параметри!$K$24,0)</f>
        <v>0</v>
      </c>
      <c r="X1233" s="40">
        <f>ROUNDUP('Дані з ДІСО'!Q1233/Параметри!$K$24,0)</f>
        <v>0</v>
      </c>
      <c r="Y1233" s="40">
        <f>ROUNDUP('Дані з ДІСО'!R1233/Параметри!$K$24,0)</f>
        <v>0</v>
      </c>
      <c r="Z1233" s="59">
        <f>(W1233*Параметри!$K$33+X1233*Параметри!$L$33+Y1233*Параметри!$M$33)/18</f>
        <v>0</v>
      </c>
      <c r="AA1233" s="41">
        <f>IF(J1233=0,0,'Дані з ДІСО'!AA1233/J1233)</f>
        <v>0</v>
      </c>
      <c r="AB1233" s="29">
        <f>(1+0.25*AA1233)*Z1233*Параметри!$K$51</f>
        <v>0</v>
      </c>
      <c r="AC1233" s="29">
        <f>AB1233*'Коефіцієнти АТО'!U1233</f>
        <v>0</v>
      </c>
      <c r="AD1233" s="29">
        <f>J1233*(1+0.25*AA1233)*Параметри!$K$66*Параметри!$K$20/1000</f>
        <v>0</v>
      </c>
      <c r="AE1233" s="29">
        <f>(1+0.25*AA1233)*J1233*'Коефіцієнти АТО'!S1233*Параметри!$K$20/1000</f>
        <v>0</v>
      </c>
      <c r="AF1233" s="29">
        <f t="shared" si="171"/>
        <v>0</v>
      </c>
      <c r="AG1233" s="29">
        <v>0</v>
      </c>
      <c r="AH1233" s="40">
        <v>0</v>
      </c>
      <c r="AI1233" s="40">
        <v>0</v>
      </c>
      <c r="AJ1233" s="40">
        <f t="shared" si="172"/>
        <v>0</v>
      </c>
      <c r="AK1233" s="29">
        <f>(AH1233+AI1233)*(1+0.25*AJ1233)*Параметри!$K$53</f>
        <v>0</v>
      </c>
      <c r="AL1233" s="29">
        <f>ROUNDUP(('Дані з ДІСО'!AU1233+'Дані з ДІСО'!AW1233)/Параметри!$K$28,0)</f>
        <v>0</v>
      </c>
      <c r="AM1233" s="64">
        <f>AL1233*Параметри!$M$35/18</f>
        <v>0</v>
      </c>
      <c r="AN1233" s="29">
        <f>IF(AL1233=0,0,'Дані з ДІСО'!AW1233/SUM('Дані з ДІСО'!AU1233,'Дані з ДІСО'!AW1233))</f>
        <v>0</v>
      </c>
      <c r="AO1233" s="29">
        <f>(1+0.25*AN1233)*AM1233*Параметри!$K$51</f>
        <v>0</v>
      </c>
      <c r="AP1233" s="40">
        <f>ROUNDUP(('Дані з ДІСО'!AE1233+'Дані не з ДІСО'!E1233+'Дані не з ДІСО'!G1233)/Параметри!$K$69,0)</f>
        <v>0</v>
      </c>
      <c r="AQ1233" s="40">
        <f t="shared" si="176"/>
        <v>0</v>
      </c>
      <c r="AR1233" s="40">
        <f>IF(AP1233=0,0,('Дані з ДІСО'!AH1233+'Дані не з ДІСО'!G1233)/('Дані з ДІСО'!AE1233+'Дані не з ДІСО'!E1233+'Дані не з ДІСО'!G1233))</f>
        <v>0</v>
      </c>
      <c r="AS1233" s="29">
        <f>AQ1233*(1+0.25*AR1233)*Параметри!$K$51</f>
        <v>0</v>
      </c>
      <c r="AT1233" s="40">
        <f>ROUNDUP('Дані з ДІСО'!AF1233/Параметри!$K$70,0)</f>
        <v>0</v>
      </c>
      <c r="AU1233" s="40">
        <f t="shared" si="177"/>
        <v>0</v>
      </c>
      <c r="AV1233" s="40">
        <f>IF(AT1233=0,0,'Дані з ДІСО'!AI1233/'Дані з ДІСО'!AF1233)</f>
        <v>0</v>
      </c>
      <c r="AW1233" s="29">
        <f>AU1233*(1+0.25*AV1233)*Параметри!$K$51</f>
        <v>0</v>
      </c>
      <c r="AX1233" s="40">
        <f>ROUNDUP('Дані з ДІСО'!AR1233/Параметри!$K$29,0)</f>
        <v>0</v>
      </c>
      <c r="AY1233" s="40">
        <f>ROUNDUP('Дані з ДІСО'!AS1233/Параметри!$K$29,0)</f>
        <v>0</v>
      </c>
      <c r="AZ1233" s="40">
        <f>ROUNDUP('Дані з ДІСО'!AT1233/Параметри!$K$29,0)</f>
        <v>0</v>
      </c>
      <c r="BA1233" s="64">
        <f>(AX1233*Параметри!$K$32+AY1233*Параметри!$L$32+AZ1233*Параметри!$M$32)/18</f>
        <v>0</v>
      </c>
      <c r="BB1233" s="29">
        <f>(BA1233*Параметри!$K$51+SUM('Дані з ДІСО'!AR1233:AT1233)*Параметри!$K$48*Параметри!$K$20/1000)*Параметри!$K$74</f>
        <v>0</v>
      </c>
      <c r="BC1233" s="40">
        <f>ROUNDUP(('Дані не з ДІСО'!I1233+'Дані не з ДІСО'!K1233)/Параметри!$K$26,0)</f>
        <v>0</v>
      </c>
      <c r="BD1233" s="29">
        <f>BC1233*Параметри!$M$36/18</f>
        <v>0</v>
      </c>
      <c r="BE1233" s="40">
        <f>IF(BC1233=0,0,'Дані не з ДІСО'!K1233/('Дані не з ДІСО'!I1233+'Дані не з ДІСО'!K1233))</f>
        <v>0</v>
      </c>
      <c r="BF1233" s="29">
        <f>(1+0.25*BE1233)*BD1233*Параметри!$K$51</f>
        <v>0</v>
      </c>
      <c r="BG1233" s="40">
        <f>ROUNDUP('Дані не з ДІСО'!M1233/Параметри!$K$27,0)</f>
        <v>0</v>
      </c>
      <c r="BH1233" s="40">
        <f>BG1233*Параметри!$M$37/18</f>
        <v>0</v>
      </c>
      <c r="BI1233" s="29">
        <f>BH1233*Параметри!$K$51</f>
        <v>0</v>
      </c>
      <c r="BJ1233" s="29">
        <f>'Дані не з ДІСО'!N1233*Параметри!$K$76</f>
        <v>0</v>
      </c>
      <c r="BK1233" s="40">
        <f>ROUNDUP('Дані з ДІСО'!V1233/Параметри!$K$25,0)</f>
        <v>0</v>
      </c>
      <c r="BL1233" s="40">
        <f>ROUNDUP('Дані з ДІСО'!W1233/Параметри!$K$25,0)</f>
        <v>0</v>
      </c>
      <c r="BM1233" s="40">
        <f>ROUNDUP('Дані з ДІСО'!X1233/Параметри!$K$25,0)</f>
        <v>0</v>
      </c>
      <c r="BN1233" s="40">
        <f>(BK1233*Параметри!$K$34+BL1233*Параметри!$L$34+BM1233*Параметри!$M$34)/18</f>
        <v>0</v>
      </c>
      <c r="BO1233" s="40">
        <f>IF(K1233=0,0,'Дані з ДІСО'!AC1233/K1233)</f>
        <v>0</v>
      </c>
      <c r="BP1233" s="29">
        <f>(1+0.25*BO1233)*BN1233*Параметри!$K$51</f>
        <v>0</v>
      </c>
      <c r="BQ1233" s="29">
        <f>BP1233*'Коефіцієнти АТО'!U1233</f>
        <v>0</v>
      </c>
      <c r="BR1233" s="29">
        <f>K1233*(1+0.25*BO1233)*Параметри!$K$66*Параметри!$K$20/1000</f>
        <v>0</v>
      </c>
      <c r="BS1233" s="29">
        <f>(1+0.25*BO1233)*K1233*'Коефіцієнти АТО'!S1233*Параметри!$K$20/1000</f>
        <v>0</v>
      </c>
      <c r="BT1233" s="29">
        <f t="shared" si="178"/>
        <v>0</v>
      </c>
      <c r="BU1233" s="40">
        <f>ROUNDUP('Дані з ДІСО'!AG1233/Параметри!$K$71,0)</f>
        <v>0</v>
      </c>
      <c r="BV1233" s="40">
        <f t="shared" si="179"/>
        <v>0</v>
      </c>
      <c r="BW1233" s="40">
        <f>IF('Дані з ДІСО'!AG1233=0,0,'Дані з ДІСО'!AJ1233/'Дані з ДІСО'!AG1233)</f>
        <v>0</v>
      </c>
      <c r="BX1233" s="29">
        <f>BV1233*(1+0.25*BW1233)*Параметри!$K$51</f>
        <v>0</v>
      </c>
      <c r="BY1233" s="29">
        <f>ROUND(IF(Параметри!$K$77="No",CC1233,CC1233*Параметри!$K$78)+AG1233,1)</f>
        <v>22676.400000000001</v>
      </c>
      <c r="BZ1233" s="29">
        <f>ROUND(IF(Параметри!$K$77="No",BF1233,BF1233*Параметри!$K$78),1)</f>
        <v>0</v>
      </c>
      <c r="CA1233" s="29">
        <f>ROUND(IF(Параметри!$K$77="No",BI1233,BI1233*Параметри!$K$78),1)</f>
        <v>0</v>
      </c>
      <c r="CB1233" s="29">
        <f>ROUND(IF(Параметри!$K$77="No",BJ1233,BJ1233*Параметри!$K$78),1)</f>
        <v>0</v>
      </c>
      <c r="CC1233" s="29">
        <f t="shared" si="173"/>
        <v>25196.041728044678</v>
      </c>
    </row>
    <row r="1234" spans="1:81">
      <c r="A1234" s="9">
        <v>1233</v>
      </c>
      <c r="B1234" s="9" t="s">
        <v>3148</v>
      </c>
      <c r="C1234" s="9" t="s">
        <v>3148</v>
      </c>
      <c r="D1234" s="9" t="s">
        <v>4259</v>
      </c>
      <c r="E1234" s="9" t="s">
        <v>24</v>
      </c>
      <c r="F1234" s="9" t="s">
        <v>3313</v>
      </c>
      <c r="G1234" s="9" t="s">
        <v>2563</v>
      </c>
      <c r="H1234" s="29">
        <f>SUM('Дані з ДІСО'!J1234:L1234)</f>
        <v>218</v>
      </c>
      <c r="I1234" s="29">
        <f>SUM('Дані з ДІСО'!G1234:I1234)</f>
        <v>34</v>
      </c>
      <c r="J1234" s="29">
        <f>SUM('Дані з ДІСО'!P1234:R1234)</f>
        <v>0</v>
      </c>
      <c r="K1234" s="29">
        <f>SUM('Дані з ДІСО'!V1234:X1234)</f>
        <v>0</v>
      </c>
      <c r="L1234" s="40">
        <f>ROUNDUP('Дані з ДІСО'!J1234/'Коефіцієнти АТО'!$R1234,0)</f>
        <v>7</v>
      </c>
      <c r="M1234" s="40">
        <f>ROUNDUP('Дані з ДІСО'!K1234/'Коефіцієнти АТО'!$R1234,0)</f>
        <v>10</v>
      </c>
      <c r="N1234" s="40">
        <f>ROUNDUP('Дані з ДІСО'!L1234/'Коефіцієнти АТО'!$R1234,0)</f>
        <v>4</v>
      </c>
      <c r="O1234" s="59">
        <f>(L1234*Параметри!$K$32+M1234*Параметри!$L$32+N1234*Параметри!$M$32)/18</f>
        <v>35</v>
      </c>
      <c r="P1234" s="41">
        <f>IF(H1234=0,"",'Дані з ДІСО'!Y1234/H1234)</f>
        <v>0</v>
      </c>
      <c r="Q1234" s="29">
        <f>IF(H1234=0,"",(1+0.25*P1234)*O1234*Параметри!$K$51)</f>
        <v>7168.7073827599997</v>
      </c>
      <c r="R1234" s="29">
        <f>IF(H1234=0,"",Q1234*'Коефіцієнти АТО'!T1234)</f>
        <v>121.86802550692001</v>
      </c>
      <c r="S1234" s="29">
        <f>IF(H1234=0,"",H1234*(1+0.25*P1234)*Параметри!$K$66*Параметри!$K$20/1000)</f>
        <v>0</v>
      </c>
      <c r="T1234" s="29">
        <f>IF(H1234=0,"",H1234*(1+0.25*P1234)*'Коефіцієнти АТО'!$S1234*Параметри!$K$20/1000)</f>
        <v>1099.5824746374647</v>
      </c>
      <c r="U1234" s="29">
        <f t="shared" si="174"/>
        <v>8390.1578829043847</v>
      </c>
      <c r="V1234" s="29">
        <f t="shared" si="175"/>
        <v>8390.1578829043847</v>
      </c>
      <c r="W1234" s="40">
        <f>ROUNDUP('Дані з ДІСО'!P1234/Параметри!$K$24,0)</f>
        <v>0</v>
      </c>
      <c r="X1234" s="40">
        <f>ROUNDUP('Дані з ДІСО'!Q1234/Параметри!$K$24,0)</f>
        <v>0</v>
      </c>
      <c r="Y1234" s="40">
        <f>ROUNDUP('Дані з ДІСО'!R1234/Параметри!$K$24,0)</f>
        <v>0</v>
      </c>
      <c r="Z1234" s="59">
        <f>(W1234*Параметри!$K$33+X1234*Параметри!$L$33+Y1234*Параметри!$M$33)/18</f>
        <v>0</v>
      </c>
      <c r="AA1234" s="41">
        <f>IF(J1234=0,0,'Дані з ДІСО'!AA1234/J1234)</f>
        <v>0</v>
      </c>
      <c r="AB1234" s="29">
        <f>(1+0.25*AA1234)*Z1234*Параметри!$K$51</f>
        <v>0</v>
      </c>
      <c r="AC1234" s="29">
        <f>AB1234*'Коефіцієнти АТО'!U1234</f>
        <v>0</v>
      </c>
      <c r="AD1234" s="29">
        <f>J1234*(1+0.25*AA1234)*Параметри!$K$66*Параметри!$K$20/1000</f>
        <v>0</v>
      </c>
      <c r="AE1234" s="29">
        <f>(1+0.25*AA1234)*J1234*'Коефіцієнти АТО'!S1234*Параметри!$K$20/1000</f>
        <v>0</v>
      </c>
      <c r="AF1234" s="29">
        <f t="shared" si="171"/>
        <v>0</v>
      </c>
      <c r="AG1234" s="29">
        <v>0</v>
      </c>
      <c r="AH1234" s="40">
        <v>0</v>
      </c>
      <c r="AI1234" s="40">
        <v>0</v>
      </c>
      <c r="AJ1234" s="40">
        <f t="shared" si="172"/>
        <v>0</v>
      </c>
      <c r="AK1234" s="29">
        <f>(AH1234+AI1234)*(1+0.25*AJ1234)*Параметри!$K$53</f>
        <v>0</v>
      </c>
      <c r="AL1234" s="29">
        <f>ROUNDUP(('Дані з ДІСО'!AU1234+'Дані з ДІСО'!AW1234)/Параметри!$K$28,0)</f>
        <v>0</v>
      </c>
      <c r="AM1234" s="64">
        <f>AL1234*Параметри!$M$35/18</f>
        <v>0</v>
      </c>
      <c r="AN1234" s="29">
        <f>IF(AL1234=0,0,'Дані з ДІСО'!AW1234/SUM('Дані з ДІСО'!AU1234,'Дані з ДІСО'!AW1234))</f>
        <v>0</v>
      </c>
      <c r="AO1234" s="29">
        <f>(1+0.25*AN1234)*AM1234*Параметри!$K$51</f>
        <v>0</v>
      </c>
      <c r="AP1234" s="40">
        <f>ROUNDUP(('Дані з ДІСО'!AE1234+'Дані не з ДІСО'!E1234+'Дані не з ДІСО'!G1234)/Параметри!$K$69,0)</f>
        <v>0</v>
      </c>
      <c r="AQ1234" s="40">
        <f t="shared" si="176"/>
        <v>0</v>
      </c>
      <c r="AR1234" s="40">
        <f>IF(AP1234=0,0,('Дані з ДІСО'!AH1234+'Дані не з ДІСО'!G1234)/('Дані з ДІСО'!AE1234+'Дані не з ДІСО'!E1234+'Дані не з ДІСО'!G1234))</f>
        <v>0</v>
      </c>
      <c r="AS1234" s="29">
        <f>AQ1234*(1+0.25*AR1234)*Параметри!$K$51</f>
        <v>0</v>
      </c>
      <c r="AT1234" s="40">
        <f>ROUNDUP('Дані з ДІСО'!AF1234/Параметри!$K$70,0)</f>
        <v>0</v>
      </c>
      <c r="AU1234" s="40">
        <f t="shared" si="177"/>
        <v>0</v>
      </c>
      <c r="AV1234" s="40">
        <f>IF(AT1234=0,0,'Дані з ДІСО'!AI1234/'Дані з ДІСО'!AF1234)</f>
        <v>0</v>
      </c>
      <c r="AW1234" s="29">
        <f>AU1234*(1+0.25*AV1234)*Параметри!$K$51</f>
        <v>0</v>
      </c>
      <c r="AX1234" s="40">
        <f>ROUNDUP('Дані з ДІСО'!AR1234/Параметри!$K$29,0)</f>
        <v>0</v>
      </c>
      <c r="AY1234" s="40">
        <f>ROUNDUP('Дані з ДІСО'!AS1234/Параметри!$K$29,0)</f>
        <v>0</v>
      </c>
      <c r="AZ1234" s="40">
        <f>ROUNDUP('Дані з ДІСО'!AT1234/Параметри!$K$29,0)</f>
        <v>0</v>
      </c>
      <c r="BA1234" s="64">
        <f>(AX1234*Параметри!$K$32+AY1234*Параметри!$L$32+AZ1234*Параметри!$M$32)/18</f>
        <v>0</v>
      </c>
      <c r="BB1234" s="29">
        <f>(BA1234*Параметри!$K$51+SUM('Дані з ДІСО'!AR1234:AT1234)*Параметри!$K$48*Параметри!$K$20/1000)*Параметри!$K$74</f>
        <v>0</v>
      </c>
      <c r="BC1234" s="40">
        <f>ROUNDUP(('Дані не з ДІСО'!I1234+'Дані не з ДІСО'!K1234)/Параметри!$K$26,0)</f>
        <v>0</v>
      </c>
      <c r="BD1234" s="29">
        <f>BC1234*Параметри!$M$36/18</f>
        <v>0</v>
      </c>
      <c r="BE1234" s="40">
        <f>IF(BC1234=0,0,'Дані не з ДІСО'!K1234/('Дані не з ДІСО'!I1234+'Дані не з ДІСО'!K1234))</f>
        <v>0</v>
      </c>
      <c r="BF1234" s="29">
        <f>(1+0.25*BE1234)*BD1234*Параметри!$K$51</f>
        <v>0</v>
      </c>
      <c r="BG1234" s="40">
        <f>ROUNDUP('Дані не з ДІСО'!M1234/Параметри!$K$27,0)</f>
        <v>0</v>
      </c>
      <c r="BH1234" s="40">
        <f>BG1234*Параметри!$M$37/18</f>
        <v>0</v>
      </c>
      <c r="BI1234" s="29">
        <f>BH1234*Параметри!$K$51</f>
        <v>0</v>
      </c>
      <c r="BJ1234" s="29">
        <f>'Дані не з ДІСО'!N1234*Параметри!$K$76</f>
        <v>0</v>
      </c>
      <c r="BK1234" s="40">
        <f>ROUNDUP('Дані з ДІСО'!V1234/Параметри!$K$25,0)</f>
        <v>0</v>
      </c>
      <c r="BL1234" s="40">
        <f>ROUNDUP('Дані з ДІСО'!W1234/Параметри!$K$25,0)</f>
        <v>0</v>
      </c>
      <c r="BM1234" s="40">
        <f>ROUNDUP('Дані з ДІСО'!X1234/Параметри!$K$25,0)</f>
        <v>0</v>
      </c>
      <c r="BN1234" s="40">
        <f>(BK1234*Параметри!$K$34+BL1234*Параметри!$L$34+BM1234*Параметри!$M$34)/18</f>
        <v>0</v>
      </c>
      <c r="BO1234" s="40">
        <f>IF(K1234=0,0,'Дані з ДІСО'!AC1234/K1234)</f>
        <v>0</v>
      </c>
      <c r="BP1234" s="29">
        <f>(1+0.25*BO1234)*BN1234*Параметри!$K$51</f>
        <v>0</v>
      </c>
      <c r="BQ1234" s="29">
        <f>BP1234*'Коефіцієнти АТО'!U1234</f>
        <v>0</v>
      </c>
      <c r="BR1234" s="29">
        <f>K1234*(1+0.25*BO1234)*Параметри!$K$66*Параметри!$K$20/1000</f>
        <v>0</v>
      </c>
      <c r="BS1234" s="29">
        <f>(1+0.25*BO1234)*K1234*'Коефіцієнти АТО'!S1234*Параметри!$K$20/1000</f>
        <v>0</v>
      </c>
      <c r="BT1234" s="29">
        <f t="shared" si="178"/>
        <v>0</v>
      </c>
      <c r="BU1234" s="40">
        <f>ROUNDUP('Дані з ДІСО'!AG1234/Параметри!$K$71,0)</f>
        <v>0</v>
      </c>
      <c r="BV1234" s="40">
        <f t="shared" si="179"/>
        <v>0</v>
      </c>
      <c r="BW1234" s="40">
        <f>IF('Дані з ДІСО'!AG1234=0,0,'Дані з ДІСО'!AJ1234/'Дані з ДІСО'!AG1234)</f>
        <v>0</v>
      </c>
      <c r="BX1234" s="29">
        <f>BV1234*(1+0.25*BW1234)*Параметри!$K$51</f>
        <v>0</v>
      </c>
      <c r="BY1234" s="29">
        <f>ROUND(IF(Параметри!$K$77="No",CC1234,CC1234*Параметри!$K$78)+AG1234,1)</f>
        <v>7551.1</v>
      </c>
      <c r="BZ1234" s="29">
        <f>ROUND(IF(Параметри!$K$77="No",BF1234,BF1234*Параметри!$K$78),1)</f>
        <v>0</v>
      </c>
      <c r="CA1234" s="29">
        <f>ROUND(IF(Параметри!$K$77="No",BI1234,BI1234*Параметри!$K$78),1)</f>
        <v>0</v>
      </c>
      <c r="CB1234" s="29">
        <f>ROUND(IF(Параметри!$K$77="No",BJ1234,BJ1234*Параметри!$K$78),1)</f>
        <v>0</v>
      </c>
      <c r="CC1234" s="29">
        <f t="shared" si="173"/>
        <v>8390.1578829043847</v>
      </c>
    </row>
    <row r="1235" spans="1:81">
      <c r="A1235" s="9">
        <v>1234</v>
      </c>
      <c r="B1235" s="9" t="s">
        <v>3151</v>
      </c>
      <c r="C1235" s="9" t="s">
        <v>3151</v>
      </c>
      <c r="D1235" s="9" t="s">
        <v>4259</v>
      </c>
      <c r="E1235" s="9" t="s">
        <v>29</v>
      </c>
      <c r="F1235" s="9" t="s">
        <v>4268</v>
      </c>
      <c r="G1235" s="9" t="s">
        <v>2565</v>
      </c>
      <c r="H1235" s="29">
        <f>SUM('Дані з ДІСО'!J1235:L1235)</f>
        <v>2146</v>
      </c>
      <c r="I1235" s="29">
        <f>SUM('Дані з ДІСО'!G1235:I1235)</f>
        <v>118</v>
      </c>
      <c r="J1235" s="29">
        <f>SUM('Дані з ДІСО'!P1235:R1235)</f>
        <v>0</v>
      </c>
      <c r="K1235" s="29">
        <f>SUM('Дані з ДІСО'!V1235:X1235)</f>
        <v>0</v>
      </c>
      <c r="L1235" s="40">
        <f>ROUNDUP('Дані з ДІСО'!J1235/'Коефіцієнти АТО'!$R1235,0)</f>
        <v>49</v>
      </c>
      <c r="M1235" s="40">
        <f>ROUNDUP('Дані з ДІСО'!K1235/'Коефіцієнти АТО'!$R1235,0)</f>
        <v>62</v>
      </c>
      <c r="N1235" s="40">
        <f>ROUNDUP('Дані з ДІСО'!L1235/'Коефіцієнти АТО'!$R1235,0)</f>
        <v>17</v>
      </c>
      <c r="O1235" s="59">
        <f>(L1235*Параметри!$K$32+M1235*Параметри!$L$32+N1235*Параметри!$M$32)/18</f>
        <v>208.77222222222224</v>
      </c>
      <c r="P1235" s="41">
        <f>IF(H1235=0,"",'Дані з ДІСО'!Y1235/H1235)</f>
        <v>0</v>
      </c>
      <c r="Q1235" s="29">
        <f>IF(H1235=0,"",(1+0.25*P1235)*O1235*Параметри!$K$51)</f>
        <v>42760.770593133027</v>
      </c>
      <c r="R1235" s="29">
        <f>IF(H1235=0,"",Q1235*'Коефіцієнти АТО'!T1235)</f>
        <v>726.93310008326148</v>
      </c>
      <c r="S1235" s="29">
        <f>IF(H1235=0,"",H1235*(1+0.25*P1235)*Параметри!$K$66*Параметри!$K$20/1000)</f>
        <v>0</v>
      </c>
      <c r="T1235" s="29">
        <f>IF(H1235=0,"",H1235*(1+0.25*P1235)*'Коефіцієнти АТО'!$S1235*Параметри!$K$20/1000)</f>
        <v>8782.0037731171851</v>
      </c>
      <c r="U1235" s="29">
        <f t="shared" si="174"/>
        <v>52269.707466333472</v>
      </c>
      <c r="V1235" s="29">
        <f t="shared" si="175"/>
        <v>52269.707466333472</v>
      </c>
      <c r="W1235" s="40">
        <f>ROUNDUP('Дані з ДІСО'!P1235/Параметри!$K$24,0)</f>
        <v>0</v>
      </c>
      <c r="X1235" s="40">
        <f>ROUNDUP('Дані з ДІСО'!Q1235/Параметри!$K$24,0)</f>
        <v>0</v>
      </c>
      <c r="Y1235" s="40">
        <f>ROUNDUP('Дані з ДІСО'!R1235/Параметри!$K$24,0)</f>
        <v>0</v>
      </c>
      <c r="Z1235" s="59">
        <f>(W1235*Параметри!$K$33+X1235*Параметри!$L$33+Y1235*Параметри!$M$33)/18</f>
        <v>0</v>
      </c>
      <c r="AA1235" s="41">
        <f>IF(J1235=0,0,'Дані з ДІСО'!AA1235/J1235)</f>
        <v>0</v>
      </c>
      <c r="AB1235" s="29">
        <f>(1+0.25*AA1235)*Z1235*Параметри!$K$51</f>
        <v>0</v>
      </c>
      <c r="AC1235" s="29">
        <f>AB1235*'Коефіцієнти АТО'!U1235</f>
        <v>0</v>
      </c>
      <c r="AD1235" s="29">
        <f>J1235*(1+0.25*AA1235)*Параметри!$K$66*Параметри!$K$20/1000</f>
        <v>0</v>
      </c>
      <c r="AE1235" s="29">
        <f>(1+0.25*AA1235)*J1235*'Коефіцієнти АТО'!S1235*Параметри!$K$20/1000</f>
        <v>0</v>
      </c>
      <c r="AF1235" s="29">
        <f t="shared" si="171"/>
        <v>0</v>
      </c>
      <c r="AG1235" s="29">
        <v>0</v>
      </c>
      <c r="AH1235" s="40">
        <v>9</v>
      </c>
      <c r="AI1235" s="40">
        <v>0</v>
      </c>
      <c r="AJ1235" s="40">
        <f t="shared" si="172"/>
        <v>0</v>
      </c>
      <c r="AK1235" s="29">
        <f>(AH1235+AI1235)*(1+0.25*AJ1235)*Параметри!$K$53</f>
        <v>1614.8634812640005</v>
      </c>
      <c r="AL1235" s="29">
        <f>ROUNDUP(('Дані з ДІСО'!AU1235+'Дані з ДІСО'!AW1235)/Параметри!$K$28,0)</f>
        <v>0</v>
      </c>
      <c r="AM1235" s="64">
        <f>AL1235*Параметри!$M$35/18</f>
        <v>0</v>
      </c>
      <c r="AN1235" s="29">
        <f>IF(AL1235=0,0,'Дані з ДІСО'!AW1235/SUM('Дані з ДІСО'!AU1235,'Дані з ДІСО'!AW1235))</f>
        <v>0</v>
      </c>
      <c r="AO1235" s="29">
        <f>(1+0.25*AN1235)*AM1235*Параметри!$K$51</f>
        <v>0</v>
      </c>
      <c r="AP1235" s="40">
        <f>ROUNDUP(('Дані з ДІСО'!AE1235+'Дані не з ДІСО'!E1235+'Дані не з ДІСО'!G1235)/Параметри!$K$69,0)</f>
        <v>0</v>
      </c>
      <c r="AQ1235" s="40">
        <f t="shared" si="176"/>
        <v>0</v>
      </c>
      <c r="AR1235" s="40">
        <f>IF(AP1235=0,0,('Дані з ДІСО'!AH1235+'Дані не з ДІСО'!G1235)/('Дані з ДІСО'!AE1235+'Дані не з ДІСО'!E1235+'Дані не з ДІСО'!G1235))</f>
        <v>0</v>
      </c>
      <c r="AS1235" s="29">
        <f>AQ1235*(1+0.25*AR1235)*Параметри!$K$51</f>
        <v>0</v>
      </c>
      <c r="AT1235" s="40">
        <f>ROUNDUP('Дані з ДІСО'!AF1235/Параметри!$K$70,0)</f>
        <v>0</v>
      </c>
      <c r="AU1235" s="40">
        <f t="shared" si="177"/>
        <v>0</v>
      </c>
      <c r="AV1235" s="40">
        <f>IF(AT1235=0,0,'Дані з ДІСО'!AI1235/'Дані з ДІСО'!AF1235)</f>
        <v>0</v>
      </c>
      <c r="AW1235" s="29">
        <f>AU1235*(1+0.25*AV1235)*Параметри!$K$51</f>
        <v>0</v>
      </c>
      <c r="AX1235" s="40">
        <f>ROUNDUP('Дані з ДІСО'!AR1235/Параметри!$K$29,0)</f>
        <v>0</v>
      </c>
      <c r="AY1235" s="40">
        <f>ROUNDUP('Дані з ДІСО'!AS1235/Параметри!$K$29,0)</f>
        <v>0</v>
      </c>
      <c r="AZ1235" s="40">
        <f>ROUNDUP('Дані з ДІСО'!AT1235/Параметри!$K$29,0)</f>
        <v>0</v>
      </c>
      <c r="BA1235" s="64">
        <f>(AX1235*Параметри!$K$32+AY1235*Параметри!$L$32+AZ1235*Параметри!$M$32)/18</f>
        <v>0</v>
      </c>
      <c r="BB1235" s="29">
        <f>(BA1235*Параметри!$K$51+SUM('Дані з ДІСО'!AR1235:AT1235)*Параметри!$K$48*Параметри!$K$20/1000)*Параметри!$K$74</f>
        <v>0</v>
      </c>
      <c r="BC1235" s="40">
        <f>ROUNDUP(('Дані не з ДІСО'!I1235+'Дані не з ДІСО'!K1235)/Параметри!$K$26,0)</f>
        <v>0</v>
      </c>
      <c r="BD1235" s="29">
        <f>BC1235*Параметри!$M$36/18</f>
        <v>0</v>
      </c>
      <c r="BE1235" s="40">
        <f>IF(BC1235=0,0,'Дані не з ДІСО'!K1235/('Дані не з ДІСО'!I1235+'Дані не з ДІСО'!K1235))</f>
        <v>0</v>
      </c>
      <c r="BF1235" s="29">
        <f>(1+0.25*BE1235)*BD1235*Параметри!$K$51</f>
        <v>0</v>
      </c>
      <c r="BG1235" s="40">
        <f>ROUNDUP('Дані не з ДІСО'!M1235/Параметри!$K$27,0)</f>
        <v>0</v>
      </c>
      <c r="BH1235" s="40">
        <f>BG1235*Параметри!$M$37/18</f>
        <v>0</v>
      </c>
      <c r="BI1235" s="29">
        <f>BH1235*Параметри!$K$51</f>
        <v>0</v>
      </c>
      <c r="BJ1235" s="29">
        <f>'Дані не з ДІСО'!N1235*Параметри!$K$76</f>
        <v>0</v>
      </c>
      <c r="BK1235" s="40">
        <f>ROUNDUP('Дані з ДІСО'!V1235/Параметри!$K$25,0)</f>
        <v>0</v>
      </c>
      <c r="BL1235" s="40">
        <f>ROUNDUP('Дані з ДІСО'!W1235/Параметри!$K$25,0)</f>
        <v>0</v>
      </c>
      <c r="BM1235" s="40">
        <f>ROUNDUP('Дані з ДІСО'!X1235/Параметри!$K$25,0)</f>
        <v>0</v>
      </c>
      <c r="BN1235" s="40">
        <f>(BK1235*Параметри!$K$34+BL1235*Параметри!$L$34+BM1235*Параметри!$M$34)/18</f>
        <v>0</v>
      </c>
      <c r="BO1235" s="40">
        <f>IF(K1235=0,0,'Дані з ДІСО'!AC1235/K1235)</f>
        <v>0</v>
      </c>
      <c r="BP1235" s="29">
        <f>(1+0.25*BO1235)*BN1235*Параметри!$K$51</f>
        <v>0</v>
      </c>
      <c r="BQ1235" s="29">
        <f>BP1235*'Коефіцієнти АТО'!U1235</f>
        <v>0</v>
      </c>
      <c r="BR1235" s="29">
        <f>K1235*(1+0.25*BO1235)*Параметри!$K$66*Параметри!$K$20/1000</f>
        <v>0</v>
      </c>
      <c r="BS1235" s="29">
        <f>(1+0.25*BO1235)*K1235*'Коефіцієнти АТО'!S1235*Параметри!$K$20/1000</f>
        <v>0</v>
      </c>
      <c r="BT1235" s="29">
        <f t="shared" si="178"/>
        <v>0</v>
      </c>
      <c r="BU1235" s="40">
        <f>ROUNDUP('Дані з ДІСО'!AG1235/Параметри!$K$71,0)</f>
        <v>0</v>
      </c>
      <c r="BV1235" s="40">
        <f t="shared" si="179"/>
        <v>0</v>
      </c>
      <c r="BW1235" s="40">
        <f>IF('Дані з ДІСО'!AG1235=0,0,'Дані з ДІСО'!AJ1235/'Дані з ДІСО'!AG1235)</f>
        <v>0</v>
      </c>
      <c r="BX1235" s="29">
        <f>BV1235*(1+0.25*BW1235)*Параметри!$K$51</f>
        <v>0</v>
      </c>
      <c r="BY1235" s="29">
        <f>ROUND(IF(Параметри!$K$77="No",CC1235,CC1235*Параметри!$K$78)+AG1235,1)</f>
        <v>48496.1</v>
      </c>
      <c r="BZ1235" s="29">
        <f>ROUND(IF(Параметри!$K$77="No",BF1235,BF1235*Параметри!$K$78),1)</f>
        <v>0</v>
      </c>
      <c r="CA1235" s="29">
        <f>ROUND(IF(Параметри!$K$77="No",BI1235,BI1235*Параметри!$K$78),1)</f>
        <v>0</v>
      </c>
      <c r="CB1235" s="29">
        <f>ROUND(IF(Параметри!$K$77="No",BJ1235,BJ1235*Параметри!$K$78),1)</f>
        <v>0</v>
      </c>
      <c r="CC1235" s="29">
        <f t="shared" si="173"/>
        <v>53884.570947597473</v>
      </c>
    </row>
    <row r="1236" spans="1:81">
      <c r="A1236" s="9">
        <v>1235</v>
      </c>
      <c r="B1236" s="9" t="s">
        <v>3148</v>
      </c>
      <c r="C1236" s="9" t="s">
        <v>3148</v>
      </c>
      <c r="D1236" s="9" t="s">
        <v>4259</v>
      </c>
      <c r="E1236" s="9" t="s">
        <v>24</v>
      </c>
      <c r="F1236" s="9" t="s">
        <v>4269</v>
      </c>
      <c r="G1236" s="9" t="s">
        <v>2567</v>
      </c>
      <c r="H1236" s="29">
        <f>SUM('Дані з ДІСО'!J1236:L1236)</f>
        <v>512</v>
      </c>
      <c r="I1236" s="29">
        <f>SUM('Дані з ДІСО'!G1236:I1236)</f>
        <v>55</v>
      </c>
      <c r="J1236" s="29">
        <f>SUM('Дані з ДІСО'!P1236:R1236)</f>
        <v>0</v>
      </c>
      <c r="K1236" s="29">
        <f>SUM('Дані з ДІСО'!V1236:X1236)</f>
        <v>0</v>
      </c>
      <c r="L1236" s="40">
        <f>ROUNDUP('Дані з ДІСО'!J1236/'Коефіцієнти АТО'!$R1236,0)</f>
        <v>18</v>
      </c>
      <c r="M1236" s="40">
        <f>ROUNDUP('Дані з ДІСО'!K1236/'Коефіцієнти АТО'!$R1236,0)</f>
        <v>21</v>
      </c>
      <c r="N1236" s="40">
        <f>ROUNDUP('Дані з ДІСО'!L1236/'Коефіцієнти АТО'!$R1236,0)</f>
        <v>3</v>
      </c>
      <c r="O1236" s="59">
        <f>(L1236*Параметри!$K$32+M1236*Параметри!$L$32+N1236*Параметри!$M$32)/18</f>
        <v>67.066666666666663</v>
      </c>
      <c r="P1236" s="41">
        <f>IF(H1236=0,"",'Дані з ДІСО'!Y1236/H1236)</f>
        <v>0</v>
      </c>
      <c r="Q1236" s="29">
        <f>IF(H1236=0,"",(1+0.25*P1236)*O1236*Параметри!$K$51)</f>
        <v>13736.608813441066</v>
      </c>
      <c r="R1236" s="29">
        <f>IF(H1236=0,"",Q1236*'Коефіцієнти АТО'!T1236)</f>
        <v>233.52234982849814</v>
      </c>
      <c r="S1236" s="29">
        <f>IF(H1236=0,"",H1236*(1+0.25*P1236)*Параметри!$K$66*Параметри!$K$20/1000)</f>
        <v>0</v>
      </c>
      <c r="T1236" s="29">
        <f>IF(H1236=0,"",H1236*(1+0.25*P1236)*'Коефіцієнти АТО'!$S1236*Параметри!$K$20/1000)</f>
        <v>2582.5056285063392</v>
      </c>
      <c r="U1236" s="29">
        <f t="shared" si="174"/>
        <v>16552.636791775902</v>
      </c>
      <c r="V1236" s="29">
        <f t="shared" si="175"/>
        <v>16552.636791775902</v>
      </c>
      <c r="W1236" s="40">
        <f>ROUNDUP('Дані з ДІСО'!P1236/Параметри!$K$24,0)</f>
        <v>0</v>
      </c>
      <c r="X1236" s="40">
        <f>ROUNDUP('Дані з ДІСО'!Q1236/Параметри!$K$24,0)</f>
        <v>0</v>
      </c>
      <c r="Y1236" s="40">
        <f>ROUNDUP('Дані з ДІСО'!R1236/Параметри!$K$24,0)</f>
        <v>0</v>
      </c>
      <c r="Z1236" s="59">
        <f>(W1236*Параметри!$K$33+X1236*Параметри!$L$33+Y1236*Параметри!$M$33)/18</f>
        <v>0</v>
      </c>
      <c r="AA1236" s="41">
        <f>IF(J1236=0,0,'Дані з ДІСО'!AA1236/J1236)</f>
        <v>0</v>
      </c>
      <c r="AB1236" s="29">
        <f>(1+0.25*AA1236)*Z1236*Параметри!$K$51</f>
        <v>0</v>
      </c>
      <c r="AC1236" s="29">
        <f>AB1236*'Коефіцієнти АТО'!U1236</f>
        <v>0</v>
      </c>
      <c r="AD1236" s="29">
        <f>J1236*(1+0.25*AA1236)*Параметри!$K$66*Параметри!$K$20/1000</f>
        <v>0</v>
      </c>
      <c r="AE1236" s="29">
        <f>(1+0.25*AA1236)*J1236*'Коефіцієнти АТО'!S1236*Параметри!$K$20/1000</f>
        <v>0</v>
      </c>
      <c r="AF1236" s="29">
        <f t="shared" si="171"/>
        <v>0</v>
      </c>
      <c r="AG1236" s="29">
        <v>0</v>
      </c>
      <c r="AH1236" s="40">
        <v>0</v>
      </c>
      <c r="AI1236" s="40">
        <v>0</v>
      </c>
      <c r="AJ1236" s="40">
        <f t="shared" si="172"/>
        <v>0</v>
      </c>
      <c r="AK1236" s="29">
        <f>(AH1236+AI1236)*(1+0.25*AJ1236)*Параметри!$K$53</f>
        <v>0</v>
      </c>
      <c r="AL1236" s="29">
        <f>ROUNDUP(('Дані з ДІСО'!AU1236+'Дані з ДІСО'!AW1236)/Параметри!$K$28,0)</f>
        <v>0</v>
      </c>
      <c r="AM1236" s="64">
        <f>AL1236*Параметри!$M$35/18</f>
        <v>0</v>
      </c>
      <c r="AN1236" s="29">
        <f>IF(AL1236=0,0,'Дані з ДІСО'!AW1236/SUM('Дані з ДІСО'!AU1236,'Дані з ДІСО'!AW1236))</f>
        <v>0</v>
      </c>
      <c r="AO1236" s="29">
        <f>(1+0.25*AN1236)*AM1236*Параметри!$K$51</f>
        <v>0</v>
      </c>
      <c r="AP1236" s="40">
        <f>ROUNDUP(('Дані з ДІСО'!AE1236+'Дані не з ДІСО'!E1236+'Дані не з ДІСО'!G1236)/Параметри!$K$69,0)</f>
        <v>0</v>
      </c>
      <c r="AQ1236" s="40">
        <f t="shared" si="176"/>
        <v>0</v>
      </c>
      <c r="AR1236" s="40">
        <f>IF(AP1236=0,0,('Дані з ДІСО'!AH1236+'Дані не з ДІСО'!G1236)/('Дані з ДІСО'!AE1236+'Дані не з ДІСО'!E1236+'Дані не з ДІСО'!G1236))</f>
        <v>0</v>
      </c>
      <c r="AS1236" s="29">
        <f>AQ1236*(1+0.25*AR1236)*Параметри!$K$51</f>
        <v>0</v>
      </c>
      <c r="AT1236" s="40">
        <f>ROUNDUP('Дані з ДІСО'!AF1236/Параметри!$K$70,0)</f>
        <v>0</v>
      </c>
      <c r="AU1236" s="40">
        <f t="shared" si="177"/>
        <v>0</v>
      </c>
      <c r="AV1236" s="40">
        <f>IF(AT1236=0,0,'Дані з ДІСО'!AI1236/'Дані з ДІСО'!AF1236)</f>
        <v>0</v>
      </c>
      <c r="AW1236" s="29">
        <f>AU1236*(1+0.25*AV1236)*Параметри!$K$51</f>
        <v>0</v>
      </c>
      <c r="AX1236" s="40">
        <f>ROUNDUP('Дані з ДІСО'!AR1236/Параметри!$K$29,0)</f>
        <v>0</v>
      </c>
      <c r="AY1236" s="40">
        <f>ROUNDUP('Дані з ДІСО'!AS1236/Параметри!$K$29,0)</f>
        <v>0</v>
      </c>
      <c r="AZ1236" s="40">
        <f>ROUNDUP('Дані з ДІСО'!AT1236/Параметри!$K$29,0)</f>
        <v>0</v>
      </c>
      <c r="BA1236" s="64">
        <f>(AX1236*Параметри!$K$32+AY1236*Параметри!$L$32+AZ1236*Параметри!$M$32)/18</f>
        <v>0</v>
      </c>
      <c r="BB1236" s="29">
        <f>(BA1236*Параметри!$K$51+SUM('Дані з ДІСО'!AR1236:AT1236)*Параметри!$K$48*Параметри!$K$20/1000)*Параметри!$K$74</f>
        <v>0</v>
      </c>
      <c r="BC1236" s="40">
        <f>ROUNDUP(('Дані не з ДІСО'!I1236+'Дані не з ДІСО'!K1236)/Параметри!$K$26,0)</f>
        <v>0</v>
      </c>
      <c r="BD1236" s="29">
        <f>BC1236*Параметри!$M$36/18</f>
        <v>0</v>
      </c>
      <c r="BE1236" s="40">
        <f>IF(BC1236=0,0,'Дані не з ДІСО'!K1236/('Дані не з ДІСО'!I1236+'Дані не з ДІСО'!K1236))</f>
        <v>0</v>
      </c>
      <c r="BF1236" s="29">
        <f>(1+0.25*BE1236)*BD1236*Параметри!$K$51</f>
        <v>0</v>
      </c>
      <c r="BG1236" s="40">
        <f>ROUNDUP('Дані не з ДІСО'!M1236/Параметри!$K$27,0)</f>
        <v>0</v>
      </c>
      <c r="BH1236" s="40">
        <f>BG1236*Параметри!$M$37/18</f>
        <v>0</v>
      </c>
      <c r="BI1236" s="29">
        <f>BH1236*Параметри!$K$51</f>
        <v>0</v>
      </c>
      <c r="BJ1236" s="29">
        <f>'Дані не з ДІСО'!N1236*Параметри!$K$76</f>
        <v>0</v>
      </c>
      <c r="BK1236" s="40">
        <f>ROUNDUP('Дані з ДІСО'!V1236/Параметри!$K$25,0)</f>
        <v>0</v>
      </c>
      <c r="BL1236" s="40">
        <f>ROUNDUP('Дані з ДІСО'!W1236/Параметри!$K$25,0)</f>
        <v>0</v>
      </c>
      <c r="BM1236" s="40">
        <f>ROUNDUP('Дані з ДІСО'!X1236/Параметри!$K$25,0)</f>
        <v>0</v>
      </c>
      <c r="BN1236" s="40">
        <f>(BK1236*Параметри!$K$34+BL1236*Параметри!$L$34+BM1236*Параметри!$M$34)/18</f>
        <v>0</v>
      </c>
      <c r="BO1236" s="40">
        <f>IF(K1236=0,0,'Дані з ДІСО'!AC1236/K1236)</f>
        <v>0</v>
      </c>
      <c r="BP1236" s="29">
        <f>(1+0.25*BO1236)*BN1236*Параметри!$K$51</f>
        <v>0</v>
      </c>
      <c r="BQ1236" s="29">
        <f>BP1236*'Коефіцієнти АТО'!U1236</f>
        <v>0</v>
      </c>
      <c r="BR1236" s="29">
        <f>K1236*(1+0.25*BO1236)*Параметри!$K$66*Параметри!$K$20/1000</f>
        <v>0</v>
      </c>
      <c r="BS1236" s="29">
        <f>(1+0.25*BO1236)*K1236*'Коефіцієнти АТО'!S1236*Параметри!$K$20/1000</f>
        <v>0</v>
      </c>
      <c r="BT1236" s="29">
        <f t="shared" si="178"/>
        <v>0</v>
      </c>
      <c r="BU1236" s="40">
        <f>ROUNDUP('Дані з ДІСО'!AG1236/Параметри!$K$71,0)</f>
        <v>0</v>
      </c>
      <c r="BV1236" s="40">
        <f t="shared" si="179"/>
        <v>0</v>
      </c>
      <c r="BW1236" s="40">
        <f>IF('Дані з ДІСО'!AG1236=0,0,'Дані з ДІСО'!AJ1236/'Дані з ДІСО'!AG1236)</f>
        <v>0</v>
      </c>
      <c r="BX1236" s="29">
        <f>BV1236*(1+0.25*BW1236)*Параметри!$K$51</f>
        <v>0</v>
      </c>
      <c r="BY1236" s="29">
        <f>ROUND(IF(Параметри!$K$77="No",CC1236,CC1236*Параметри!$K$78)+AG1236,1)</f>
        <v>14897.4</v>
      </c>
      <c r="BZ1236" s="29">
        <f>ROUND(IF(Параметри!$K$77="No",BF1236,BF1236*Параметри!$K$78),1)</f>
        <v>0</v>
      </c>
      <c r="CA1236" s="29">
        <f>ROUND(IF(Параметри!$K$77="No",BI1236,BI1236*Параметри!$K$78),1)</f>
        <v>0</v>
      </c>
      <c r="CB1236" s="29">
        <f>ROUND(IF(Параметри!$K$77="No",BJ1236,BJ1236*Параметри!$K$78),1)</f>
        <v>0</v>
      </c>
      <c r="CC1236" s="29">
        <f t="shared" si="173"/>
        <v>16552.636791775902</v>
      </c>
    </row>
    <row r="1237" spans="1:81">
      <c r="A1237" s="9">
        <v>1236</v>
      </c>
      <c r="B1237" s="9" t="s">
        <v>3148</v>
      </c>
      <c r="C1237" s="9" t="s">
        <v>3148</v>
      </c>
      <c r="D1237" s="9" t="s">
        <v>4259</v>
      </c>
      <c r="E1237" s="9" t="s">
        <v>24</v>
      </c>
      <c r="F1237" s="9" t="s">
        <v>4270</v>
      </c>
      <c r="G1237" s="9" t="s">
        <v>2569</v>
      </c>
      <c r="H1237" s="29">
        <f>SUM('Дані з ДІСО'!J1237:L1237)</f>
        <v>630</v>
      </c>
      <c r="I1237" s="29">
        <f>SUM('Дані з ДІСО'!G1237:I1237)</f>
        <v>40</v>
      </c>
      <c r="J1237" s="29">
        <f>SUM('Дані з ДІСО'!P1237:R1237)</f>
        <v>0</v>
      </c>
      <c r="K1237" s="29">
        <f>SUM('Дані з ДІСО'!V1237:X1237)</f>
        <v>0</v>
      </c>
      <c r="L1237" s="40">
        <f>ROUNDUP('Дані з ДІСО'!J1237/'Коефіцієнти АТО'!$R1237,0)</f>
        <v>15</v>
      </c>
      <c r="M1237" s="40">
        <f>ROUNDUP('Дані з ДІСО'!K1237/'Коефіцієнти АТО'!$R1237,0)</f>
        <v>22</v>
      </c>
      <c r="N1237" s="40">
        <f>ROUNDUP('Дані з ДІСО'!L1237/'Коефіцієнти АТО'!$R1237,0)</f>
        <v>5</v>
      </c>
      <c r="O1237" s="59">
        <f>(L1237*Параметри!$K$32+M1237*Параметри!$L$32+N1237*Параметри!$M$32)/18</f>
        <v>68.994444444444454</v>
      </c>
      <c r="P1237" s="41">
        <f>IF(H1237=0,"",'Дані з ДІСО'!Y1237/H1237)</f>
        <v>0</v>
      </c>
      <c r="Q1237" s="29">
        <f>IF(H1237=0,"",(1+0.25*P1237)*O1237*Параметри!$K$51)</f>
        <v>14131.456664523246</v>
      </c>
      <c r="R1237" s="29">
        <f>IF(H1237=0,"",Q1237*'Коефіцієнти АТО'!T1237)</f>
        <v>240.23476329689521</v>
      </c>
      <c r="S1237" s="29">
        <f>IF(H1237=0,"",H1237*(1+0.25*P1237)*Параметри!$K$66*Параметри!$K$20/1000)</f>
        <v>0</v>
      </c>
      <c r="T1237" s="29">
        <f>IF(H1237=0,"",H1237*(1+0.25*P1237)*'Коефіцієнти АТО'!$S1237*Параметри!$K$20/1000)</f>
        <v>3177.6924725761596</v>
      </c>
      <c r="U1237" s="29">
        <f t="shared" si="174"/>
        <v>17549.3839003963</v>
      </c>
      <c r="V1237" s="29">
        <f t="shared" si="175"/>
        <v>17549.3839003963</v>
      </c>
      <c r="W1237" s="40">
        <f>ROUNDUP('Дані з ДІСО'!P1237/Параметри!$K$24,0)</f>
        <v>0</v>
      </c>
      <c r="X1237" s="40">
        <f>ROUNDUP('Дані з ДІСО'!Q1237/Параметри!$K$24,0)</f>
        <v>0</v>
      </c>
      <c r="Y1237" s="40">
        <f>ROUNDUP('Дані з ДІСО'!R1237/Параметри!$K$24,0)</f>
        <v>0</v>
      </c>
      <c r="Z1237" s="59">
        <f>(W1237*Параметри!$K$33+X1237*Параметри!$L$33+Y1237*Параметри!$M$33)/18</f>
        <v>0</v>
      </c>
      <c r="AA1237" s="41">
        <f>IF(J1237=0,0,'Дані з ДІСО'!AA1237/J1237)</f>
        <v>0</v>
      </c>
      <c r="AB1237" s="29">
        <f>(1+0.25*AA1237)*Z1237*Параметри!$K$51</f>
        <v>0</v>
      </c>
      <c r="AC1237" s="29">
        <f>AB1237*'Коефіцієнти АТО'!U1237</f>
        <v>0</v>
      </c>
      <c r="AD1237" s="29">
        <f>J1237*(1+0.25*AA1237)*Параметри!$K$66*Параметри!$K$20/1000</f>
        <v>0</v>
      </c>
      <c r="AE1237" s="29">
        <f>(1+0.25*AA1237)*J1237*'Коефіцієнти АТО'!S1237*Параметри!$K$20/1000</f>
        <v>0</v>
      </c>
      <c r="AF1237" s="29">
        <f t="shared" si="171"/>
        <v>0</v>
      </c>
      <c r="AG1237" s="29">
        <v>0</v>
      </c>
      <c r="AH1237" s="40">
        <v>2</v>
      </c>
      <c r="AI1237" s="40">
        <v>0</v>
      </c>
      <c r="AJ1237" s="40">
        <f t="shared" si="172"/>
        <v>0</v>
      </c>
      <c r="AK1237" s="29">
        <f>(AH1237+AI1237)*(1+0.25*AJ1237)*Параметри!$K$53</f>
        <v>358.85855139200009</v>
      </c>
      <c r="AL1237" s="29">
        <f>ROUNDUP(('Дані з ДІСО'!AU1237+'Дані з ДІСО'!AW1237)/Параметри!$K$28,0)</f>
        <v>0</v>
      </c>
      <c r="AM1237" s="64">
        <f>AL1237*Параметри!$M$35/18</f>
        <v>0</v>
      </c>
      <c r="AN1237" s="29">
        <f>IF(AL1237=0,0,'Дані з ДІСО'!AW1237/SUM('Дані з ДІСО'!AU1237,'Дані з ДІСО'!AW1237))</f>
        <v>0</v>
      </c>
      <c r="AO1237" s="29">
        <f>(1+0.25*AN1237)*AM1237*Параметри!$K$51</f>
        <v>0</v>
      </c>
      <c r="AP1237" s="40">
        <f>ROUNDUP(('Дані з ДІСО'!AE1237+'Дані не з ДІСО'!E1237+'Дані не з ДІСО'!G1237)/Параметри!$K$69,0)</f>
        <v>0</v>
      </c>
      <c r="AQ1237" s="40">
        <f t="shared" si="176"/>
        <v>0</v>
      </c>
      <c r="AR1237" s="40">
        <f>IF(AP1237=0,0,('Дані з ДІСО'!AH1237+'Дані не з ДІСО'!G1237)/('Дані з ДІСО'!AE1237+'Дані не з ДІСО'!E1237+'Дані не з ДІСО'!G1237))</f>
        <v>0</v>
      </c>
      <c r="AS1237" s="29">
        <f>AQ1237*(1+0.25*AR1237)*Параметри!$K$51</f>
        <v>0</v>
      </c>
      <c r="AT1237" s="40">
        <f>ROUNDUP('Дані з ДІСО'!AF1237/Параметри!$K$70,0)</f>
        <v>0</v>
      </c>
      <c r="AU1237" s="40">
        <f t="shared" si="177"/>
        <v>0</v>
      </c>
      <c r="AV1237" s="40">
        <f>IF(AT1237=0,0,'Дані з ДІСО'!AI1237/'Дані з ДІСО'!AF1237)</f>
        <v>0</v>
      </c>
      <c r="AW1237" s="29">
        <f>AU1237*(1+0.25*AV1237)*Параметри!$K$51</f>
        <v>0</v>
      </c>
      <c r="AX1237" s="40">
        <f>ROUNDUP('Дані з ДІСО'!AR1237/Параметри!$K$29,0)</f>
        <v>0</v>
      </c>
      <c r="AY1237" s="40">
        <f>ROUNDUP('Дані з ДІСО'!AS1237/Параметри!$K$29,0)</f>
        <v>0</v>
      </c>
      <c r="AZ1237" s="40">
        <f>ROUNDUP('Дані з ДІСО'!AT1237/Параметри!$K$29,0)</f>
        <v>0</v>
      </c>
      <c r="BA1237" s="64">
        <f>(AX1237*Параметри!$K$32+AY1237*Параметри!$L$32+AZ1237*Параметри!$M$32)/18</f>
        <v>0</v>
      </c>
      <c r="BB1237" s="29">
        <f>(BA1237*Параметри!$K$51+SUM('Дані з ДІСО'!AR1237:AT1237)*Параметри!$K$48*Параметри!$K$20/1000)*Параметри!$K$74</f>
        <v>0</v>
      </c>
      <c r="BC1237" s="40">
        <f>ROUNDUP(('Дані не з ДІСО'!I1237+'Дані не з ДІСО'!K1237)/Параметри!$K$26,0)</f>
        <v>0</v>
      </c>
      <c r="BD1237" s="29">
        <f>BC1237*Параметри!$M$36/18</f>
        <v>0</v>
      </c>
      <c r="BE1237" s="40">
        <f>IF(BC1237=0,0,'Дані не з ДІСО'!K1237/('Дані не з ДІСО'!I1237+'Дані не з ДІСО'!K1237))</f>
        <v>0</v>
      </c>
      <c r="BF1237" s="29">
        <f>(1+0.25*BE1237)*BD1237*Параметри!$K$51</f>
        <v>0</v>
      </c>
      <c r="BG1237" s="40">
        <f>ROUNDUP('Дані не з ДІСО'!M1237/Параметри!$K$27,0)</f>
        <v>0</v>
      </c>
      <c r="BH1237" s="40">
        <f>BG1237*Параметри!$M$37/18</f>
        <v>0</v>
      </c>
      <c r="BI1237" s="29">
        <f>BH1237*Параметри!$K$51</f>
        <v>0</v>
      </c>
      <c r="BJ1237" s="29">
        <f>'Дані не з ДІСО'!N1237*Параметри!$K$76</f>
        <v>0</v>
      </c>
      <c r="BK1237" s="40">
        <f>ROUNDUP('Дані з ДІСО'!V1237/Параметри!$K$25,0)</f>
        <v>0</v>
      </c>
      <c r="BL1237" s="40">
        <f>ROUNDUP('Дані з ДІСО'!W1237/Параметри!$K$25,0)</f>
        <v>0</v>
      </c>
      <c r="BM1237" s="40">
        <f>ROUNDUP('Дані з ДІСО'!X1237/Параметри!$K$25,0)</f>
        <v>0</v>
      </c>
      <c r="BN1237" s="40">
        <f>(BK1237*Параметри!$K$34+BL1237*Параметри!$L$34+BM1237*Параметри!$M$34)/18</f>
        <v>0</v>
      </c>
      <c r="BO1237" s="40">
        <f>IF(K1237=0,0,'Дані з ДІСО'!AC1237/K1237)</f>
        <v>0</v>
      </c>
      <c r="BP1237" s="29">
        <f>(1+0.25*BO1237)*BN1237*Параметри!$K$51</f>
        <v>0</v>
      </c>
      <c r="BQ1237" s="29">
        <f>BP1237*'Коефіцієнти АТО'!U1237</f>
        <v>0</v>
      </c>
      <c r="BR1237" s="29">
        <f>K1237*(1+0.25*BO1237)*Параметри!$K$66*Параметри!$K$20/1000</f>
        <v>0</v>
      </c>
      <c r="BS1237" s="29">
        <f>(1+0.25*BO1237)*K1237*'Коефіцієнти АТО'!S1237*Параметри!$K$20/1000</f>
        <v>0</v>
      </c>
      <c r="BT1237" s="29">
        <f t="shared" si="178"/>
        <v>0</v>
      </c>
      <c r="BU1237" s="40">
        <f>ROUNDUP('Дані з ДІСО'!AG1237/Параметри!$K$71,0)</f>
        <v>0</v>
      </c>
      <c r="BV1237" s="40">
        <f t="shared" si="179"/>
        <v>0</v>
      </c>
      <c r="BW1237" s="40">
        <f>IF('Дані з ДІСО'!AG1237=0,0,'Дані з ДІСО'!AJ1237/'Дані з ДІСО'!AG1237)</f>
        <v>0</v>
      </c>
      <c r="BX1237" s="29">
        <f>BV1237*(1+0.25*BW1237)*Параметри!$K$51</f>
        <v>0</v>
      </c>
      <c r="BY1237" s="29">
        <f>ROUND(IF(Параметри!$K$77="No",CC1237,CC1237*Параметри!$K$78)+AG1237,1)</f>
        <v>16117.4</v>
      </c>
      <c r="BZ1237" s="29">
        <f>ROUND(IF(Параметри!$K$77="No",BF1237,BF1237*Параметри!$K$78),1)</f>
        <v>0</v>
      </c>
      <c r="CA1237" s="29">
        <f>ROUND(IF(Параметри!$K$77="No",BI1237,BI1237*Параметри!$K$78),1)</f>
        <v>0</v>
      </c>
      <c r="CB1237" s="29">
        <f>ROUND(IF(Параметри!$K$77="No",BJ1237,BJ1237*Параметри!$K$78),1)</f>
        <v>0</v>
      </c>
      <c r="CC1237" s="29">
        <f t="shared" si="173"/>
        <v>17908.242451788301</v>
      </c>
    </row>
    <row r="1238" spans="1:81">
      <c r="A1238" s="9">
        <v>1237</v>
      </c>
      <c r="B1238" s="9" t="s">
        <v>3151</v>
      </c>
      <c r="C1238" s="9" t="s">
        <v>3151</v>
      </c>
      <c r="D1238" s="9" t="s">
        <v>4259</v>
      </c>
      <c r="E1238" s="9" t="s">
        <v>29</v>
      </c>
      <c r="F1238" s="9" t="s">
        <v>4271</v>
      </c>
      <c r="G1238" s="9" t="s">
        <v>2571</v>
      </c>
      <c r="H1238" s="29">
        <f>SUM('Дані з ДІСО'!J1238:L1238)</f>
        <v>719.5</v>
      </c>
      <c r="I1238" s="29">
        <f>SUM('Дані з ДІСО'!G1238:I1238)</f>
        <v>55</v>
      </c>
      <c r="J1238" s="29">
        <f>SUM('Дані з ДІСО'!P1238:R1238)</f>
        <v>0</v>
      </c>
      <c r="K1238" s="29">
        <f>SUM('Дані з ДІСО'!V1238:X1238)</f>
        <v>0</v>
      </c>
      <c r="L1238" s="40">
        <f>ROUNDUP('Дані з ДІСО'!J1238/'Коефіцієнти АТО'!$R1238,0)</f>
        <v>22</v>
      </c>
      <c r="M1238" s="40">
        <f>ROUNDUP('Дані з ДІСО'!K1238/'Коефіцієнти АТО'!$R1238,0)</f>
        <v>29</v>
      </c>
      <c r="N1238" s="40">
        <f>ROUNDUP('Дані з ДІСО'!L1238/'Коефіцієнти АТО'!$R1238,0)</f>
        <v>6</v>
      </c>
      <c r="O1238" s="59">
        <f>(L1238*Параметри!$K$32+M1238*Параметри!$L$32+N1238*Параметри!$M$32)/18</f>
        <v>92.627777777777794</v>
      </c>
      <c r="P1238" s="41">
        <f>IF(H1238=0,"",'Дані з ДІСО'!Y1238/H1238)</f>
        <v>0</v>
      </c>
      <c r="Q1238" s="29">
        <f>IF(H1238=0,"",(1+0.25*P1238)*O1238*Параметри!$K$51)</f>
        <v>18972.040982977382</v>
      </c>
      <c r="R1238" s="29">
        <f>IF(H1238=0,"",Q1238*'Коефіцієнти АТО'!T1238)</f>
        <v>322.5246967106155</v>
      </c>
      <c r="S1238" s="29">
        <f>IF(H1238=0,"",H1238*(1+0.25*P1238)*Параметри!$K$66*Параметри!$K$20/1000)</f>
        <v>0</v>
      </c>
      <c r="T1238" s="29">
        <f>IF(H1238=0,"",H1238*(1+0.25*P1238)*'Коефіцієнти АТО'!$S1238*Параметри!$K$20/1000)</f>
        <v>3629.1265619342012</v>
      </c>
      <c r="U1238" s="29">
        <f t="shared" si="174"/>
        <v>22923.692241622197</v>
      </c>
      <c r="V1238" s="29">
        <f t="shared" si="175"/>
        <v>22923.692241622197</v>
      </c>
      <c r="W1238" s="40">
        <f>ROUNDUP('Дані з ДІСО'!P1238/Параметри!$K$24,0)</f>
        <v>0</v>
      </c>
      <c r="X1238" s="40">
        <f>ROUNDUP('Дані з ДІСО'!Q1238/Параметри!$K$24,0)</f>
        <v>0</v>
      </c>
      <c r="Y1238" s="40">
        <f>ROUNDUP('Дані з ДІСО'!R1238/Параметри!$K$24,0)</f>
        <v>0</v>
      </c>
      <c r="Z1238" s="59">
        <f>(W1238*Параметри!$K$33+X1238*Параметри!$L$33+Y1238*Параметри!$M$33)/18</f>
        <v>0</v>
      </c>
      <c r="AA1238" s="41">
        <f>IF(J1238=0,0,'Дані з ДІСО'!AA1238/J1238)</f>
        <v>0</v>
      </c>
      <c r="AB1238" s="29">
        <f>(1+0.25*AA1238)*Z1238*Параметри!$K$51</f>
        <v>0</v>
      </c>
      <c r="AC1238" s="29">
        <f>AB1238*'Коефіцієнти АТО'!U1238</f>
        <v>0</v>
      </c>
      <c r="AD1238" s="29">
        <f>J1238*(1+0.25*AA1238)*Параметри!$K$66*Параметри!$K$20/1000</f>
        <v>0</v>
      </c>
      <c r="AE1238" s="29">
        <f>(1+0.25*AA1238)*J1238*'Коефіцієнти АТО'!S1238*Параметри!$K$20/1000</f>
        <v>0</v>
      </c>
      <c r="AF1238" s="29">
        <f t="shared" si="171"/>
        <v>0</v>
      </c>
      <c r="AG1238" s="29">
        <v>0</v>
      </c>
      <c r="AH1238" s="40">
        <v>9</v>
      </c>
      <c r="AI1238" s="40">
        <v>0</v>
      </c>
      <c r="AJ1238" s="40">
        <f t="shared" si="172"/>
        <v>0</v>
      </c>
      <c r="AK1238" s="29">
        <f>(AH1238+AI1238)*(1+0.25*AJ1238)*Параметри!$K$53</f>
        <v>1614.8634812640005</v>
      </c>
      <c r="AL1238" s="29">
        <f>ROUNDUP(('Дані з ДІСО'!AU1238+'Дані з ДІСО'!AW1238)/Параметри!$K$28,0)</f>
        <v>0</v>
      </c>
      <c r="AM1238" s="64">
        <f>AL1238*Параметри!$M$35/18</f>
        <v>0</v>
      </c>
      <c r="AN1238" s="29">
        <f>IF(AL1238=0,0,'Дані з ДІСО'!AW1238/SUM('Дані з ДІСО'!AU1238,'Дані з ДІСО'!AW1238))</f>
        <v>0</v>
      </c>
      <c r="AO1238" s="29">
        <f>(1+0.25*AN1238)*AM1238*Параметри!$K$51</f>
        <v>0</v>
      </c>
      <c r="AP1238" s="40">
        <f>ROUNDUP(('Дані з ДІСО'!AE1238+'Дані не з ДІСО'!E1238+'Дані не з ДІСО'!G1238)/Параметри!$K$69,0)</f>
        <v>0</v>
      </c>
      <c r="AQ1238" s="40">
        <f t="shared" si="176"/>
        <v>0</v>
      </c>
      <c r="AR1238" s="40">
        <f>IF(AP1238=0,0,('Дані з ДІСО'!AH1238+'Дані не з ДІСО'!G1238)/('Дані з ДІСО'!AE1238+'Дані не з ДІСО'!E1238+'Дані не з ДІСО'!G1238))</f>
        <v>0</v>
      </c>
      <c r="AS1238" s="29">
        <f>AQ1238*(1+0.25*AR1238)*Параметри!$K$51</f>
        <v>0</v>
      </c>
      <c r="AT1238" s="40">
        <f>ROUNDUP('Дані з ДІСО'!AF1238/Параметри!$K$70,0)</f>
        <v>0</v>
      </c>
      <c r="AU1238" s="40">
        <f t="shared" si="177"/>
        <v>0</v>
      </c>
      <c r="AV1238" s="40">
        <f>IF(AT1238=0,0,'Дані з ДІСО'!AI1238/'Дані з ДІСО'!AF1238)</f>
        <v>0</v>
      </c>
      <c r="AW1238" s="29">
        <f>AU1238*(1+0.25*AV1238)*Параметри!$K$51</f>
        <v>0</v>
      </c>
      <c r="AX1238" s="40">
        <f>ROUNDUP('Дані з ДІСО'!AR1238/Параметри!$K$29,0)</f>
        <v>0</v>
      </c>
      <c r="AY1238" s="40">
        <f>ROUNDUP('Дані з ДІСО'!AS1238/Параметри!$K$29,0)</f>
        <v>0</v>
      </c>
      <c r="AZ1238" s="40">
        <f>ROUNDUP('Дані з ДІСО'!AT1238/Параметри!$K$29,0)</f>
        <v>0</v>
      </c>
      <c r="BA1238" s="64">
        <f>(AX1238*Параметри!$K$32+AY1238*Параметри!$L$32+AZ1238*Параметри!$M$32)/18</f>
        <v>0</v>
      </c>
      <c r="BB1238" s="29">
        <f>(BA1238*Параметри!$K$51+SUM('Дані з ДІСО'!AR1238:AT1238)*Параметри!$K$48*Параметри!$K$20/1000)*Параметри!$K$74</f>
        <v>0</v>
      </c>
      <c r="BC1238" s="40">
        <f>ROUNDUP(('Дані не з ДІСО'!I1238+'Дані не з ДІСО'!K1238)/Параметри!$K$26,0)</f>
        <v>0</v>
      </c>
      <c r="BD1238" s="29">
        <f>BC1238*Параметри!$M$36/18</f>
        <v>0</v>
      </c>
      <c r="BE1238" s="40">
        <f>IF(BC1238=0,0,'Дані не з ДІСО'!K1238/('Дані не з ДІСО'!I1238+'Дані не з ДІСО'!K1238))</f>
        <v>0</v>
      </c>
      <c r="BF1238" s="29">
        <f>(1+0.25*BE1238)*BD1238*Параметри!$K$51</f>
        <v>0</v>
      </c>
      <c r="BG1238" s="40">
        <f>ROUNDUP('Дані не з ДІСО'!M1238/Параметри!$K$27,0)</f>
        <v>0</v>
      </c>
      <c r="BH1238" s="40">
        <f>BG1238*Параметри!$M$37/18</f>
        <v>0</v>
      </c>
      <c r="BI1238" s="29">
        <f>BH1238*Параметри!$K$51</f>
        <v>0</v>
      </c>
      <c r="BJ1238" s="29">
        <f>'Дані не з ДІСО'!N1238*Параметри!$K$76</f>
        <v>0</v>
      </c>
      <c r="BK1238" s="40">
        <f>ROUNDUP('Дані з ДІСО'!V1238/Параметри!$K$25,0)</f>
        <v>0</v>
      </c>
      <c r="BL1238" s="40">
        <f>ROUNDUP('Дані з ДІСО'!W1238/Параметри!$K$25,0)</f>
        <v>0</v>
      </c>
      <c r="BM1238" s="40">
        <f>ROUNDUP('Дані з ДІСО'!X1238/Параметри!$K$25,0)</f>
        <v>0</v>
      </c>
      <c r="BN1238" s="40">
        <f>(BK1238*Параметри!$K$34+BL1238*Параметри!$L$34+BM1238*Параметри!$M$34)/18</f>
        <v>0</v>
      </c>
      <c r="BO1238" s="40">
        <f>IF(K1238=0,0,'Дані з ДІСО'!AC1238/K1238)</f>
        <v>0</v>
      </c>
      <c r="BP1238" s="29">
        <f>(1+0.25*BO1238)*BN1238*Параметри!$K$51</f>
        <v>0</v>
      </c>
      <c r="BQ1238" s="29">
        <f>BP1238*'Коефіцієнти АТО'!U1238</f>
        <v>0</v>
      </c>
      <c r="BR1238" s="29">
        <f>K1238*(1+0.25*BO1238)*Параметри!$K$66*Параметри!$K$20/1000</f>
        <v>0</v>
      </c>
      <c r="BS1238" s="29">
        <f>(1+0.25*BO1238)*K1238*'Коефіцієнти АТО'!S1238*Параметри!$K$20/1000</f>
        <v>0</v>
      </c>
      <c r="BT1238" s="29">
        <f t="shared" si="178"/>
        <v>0</v>
      </c>
      <c r="BU1238" s="40">
        <f>ROUNDUP('Дані з ДІСО'!AG1238/Параметри!$K$71,0)</f>
        <v>0</v>
      </c>
      <c r="BV1238" s="40">
        <f t="shared" si="179"/>
        <v>0</v>
      </c>
      <c r="BW1238" s="40">
        <f>IF('Дані з ДІСО'!AG1238=0,0,'Дані з ДІСО'!AJ1238/'Дані з ДІСО'!AG1238)</f>
        <v>0</v>
      </c>
      <c r="BX1238" s="29">
        <f>BV1238*(1+0.25*BW1238)*Параметри!$K$51</f>
        <v>0</v>
      </c>
      <c r="BY1238" s="29">
        <f>ROUND(IF(Параметри!$K$77="No",CC1238,CC1238*Параметри!$K$78)+AG1238,1)</f>
        <v>22084.7</v>
      </c>
      <c r="BZ1238" s="29">
        <f>ROUND(IF(Параметри!$K$77="No",BF1238,BF1238*Параметри!$K$78),1)</f>
        <v>0</v>
      </c>
      <c r="CA1238" s="29">
        <f>ROUND(IF(Параметри!$K$77="No",BI1238,BI1238*Параметри!$K$78),1)</f>
        <v>0</v>
      </c>
      <c r="CB1238" s="29">
        <f>ROUND(IF(Параметри!$K$77="No",BJ1238,BJ1238*Параметри!$K$78),1)</f>
        <v>0</v>
      </c>
      <c r="CC1238" s="29">
        <f t="shared" si="173"/>
        <v>24538.555722886198</v>
      </c>
    </row>
    <row r="1239" spans="1:81">
      <c r="A1239" s="9">
        <v>1238</v>
      </c>
      <c r="B1239" s="9" t="s">
        <v>3151</v>
      </c>
      <c r="C1239" s="9" t="s">
        <v>3151</v>
      </c>
      <c r="D1239" s="9" t="s">
        <v>4259</v>
      </c>
      <c r="E1239" s="9" t="s">
        <v>29</v>
      </c>
      <c r="F1239" s="9" t="s">
        <v>4272</v>
      </c>
      <c r="G1239" s="9" t="s">
        <v>2573</v>
      </c>
      <c r="H1239" s="29">
        <f>SUM('Дані з ДІСО'!J1239:L1239)</f>
        <v>442</v>
      </c>
      <c r="I1239" s="29">
        <f>SUM('Дані з ДІСО'!G1239:I1239)</f>
        <v>36</v>
      </c>
      <c r="J1239" s="29">
        <f>SUM('Дані з ДІСО'!P1239:R1239)</f>
        <v>0</v>
      </c>
      <c r="K1239" s="29">
        <f>SUM('Дані з ДІСО'!V1239:X1239)</f>
        <v>0</v>
      </c>
      <c r="L1239" s="40">
        <f>ROUNDUP('Дані з ДІСО'!J1239/'Коефіцієнти АТО'!$R1239,0)</f>
        <v>11</v>
      </c>
      <c r="M1239" s="40">
        <f>ROUNDUP('Дані з ДІСО'!K1239/'Коефіцієнти АТО'!$R1239,0)</f>
        <v>20</v>
      </c>
      <c r="N1239" s="40">
        <f>ROUNDUP('Дані з ДІСО'!L1239/'Коефіцієнти АТО'!$R1239,0)</f>
        <v>3</v>
      </c>
      <c r="O1239" s="59">
        <f>(L1239*Параметри!$K$32+M1239*Параметри!$L$32+N1239*Параметри!$M$32)/18</f>
        <v>56.305555555555557</v>
      </c>
      <c r="P1239" s="41">
        <f>IF(H1239=0,"",'Дані з ДІСО'!Y1239/H1239)</f>
        <v>0</v>
      </c>
      <c r="Q1239" s="29">
        <f>IF(H1239=0,"",(1+0.25*P1239)*O1239*Параметри!$K$51)</f>
        <v>11532.515765757556</v>
      </c>
      <c r="R1239" s="29">
        <f>IF(H1239=0,"",Q1239*'Коефіцієнти АТО'!T1239)</f>
        <v>196.05276801787846</v>
      </c>
      <c r="S1239" s="29">
        <f>IF(H1239=0,"",H1239*(1+0.25*P1239)*Параметри!$K$66*Параметри!$K$20/1000)</f>
        <v>0</v>
      </c>
      <c r="T1239" s="29">
        <f>IF(H1239=0,"",H1239*(1+0.25*P1239)*'Коефіцієнти АТО'!$S1239*Параметри!$K$20/1000)</f>
        <v>2019.1052260609699</v>
      </c>
      <c r="U1239" s="29">
        <f t="shared" si="174"/>
        <v>13747.673759836405</v>
      </c>
      <c r="V1239" s="29">
        <f t="shared" si="175"/>
        <v>13747.673759836405</v>
      </c>
      <c r="W1239" s="40">
        <f>ROUNDUP('Дані з ДІСО'!P1239/Параметри!$K$24,0)</f>
        <v>0</v>
      </c>
      <c r="X1239" s="40">
        <f>ROUNDUP('Дані з ДІСО'!Q1239/Параметри!$K$24,0)</f>
        <v>0</v>
      </c>
      <c r="Y1239" s="40">
        <f>ROUNDUP('Дані з ДІСО'!R1239/Параметри!$K$24,0)</f>
        <v>0</v>
      </c>
      <c r="Z1239" s="59">
        <f>(W1239*Параметри!$K$33+X1239*Параметри!$L$33+Y1239*Параметри!$M$33)/18</f>
        <v>0</v>
      </c>
      <c r="AA1239" s="41">
        <f>IF(J1239=0,0,'Дані з ДІСО'!AA1239/J1239)</f>
        <v>0</v>
      </c>
      <c r="AB1239" s="29">
        <f>(1+0.25*AA1239)*Z1239*Параметри!$K$51</f>
        <v>0</v>
      </c>
      <c r="AC1239" s="29">
        <f>AB1239*'Коефіцієнти АТО'!U1239</f>
        <v>0</v>
      </c>
      <c r="AD1239" s="29">
        <f>J1239*(1+0.25*AA1239)*Параметри!$K$66*Параметри!$K$20/1000</f>
        <v>0</v>
      </c>
      <c r="AE1239" s="29">
        <f>(1+0.25*AA1239)*J1239*'Коефіцієнти АТО'!S1239*Параметри!$K$20/1000</f>
        <v>0</v>
      </c>
      <c r="AF1239" s="29">
        <f t="shared" si="171"/>
        <v>0</v>
      </c>
      <c r="AG1239" s="29">
        <v>0</v>
      </c>
      <c r="AH1239" s="40">
        <v>1</v>
      </c>
      <c r="AI1239" s="40">
        <v>0</v>
      </c>
      <c r="AJ1239" s="40">
        <f t="shared" si="172"/>
        <v>0</v>
      </c>
      <c r="AK1239" s="29">
        <f>(AH1239+AI1239)*(1+0.25*AJ1239)*Параметри!$K$53</f>
        <v>179.42927569600005</v>
      </c>
      <c r="AL1239" s="29">
        <f>ROUNDUP(('Дані з ДІСО'!AU1239+'Дані з ДІСО'!AW1239)/Параметри!$K$28,0)</f>
        <v>0</v>
      </c>
      <c r="AM1239" s="64">
        <f>AL1239*Параметри!$M$35/18</f>
        <v>0</v>
      </c>
      <c r="AN1239" s="29">
        <f>IF(AL1239=0,0,'Дані з ДІСО'!AW1239/SUM('Дані з ДІСО'!AU1239,'Дані з ДІСО'!AW1239))</f>
        <v>0</v>
      </c>
      <c r="AO1239" s="29">
        <f>(1+0.25*AN1239)*AM1239*Параметри!$K$51</f>
        <v>0</v>
      </c>
      <c r="AP1239" s="40">
        <f>ROUNDUP(('Дані з ДІСО'!AE1239+'Дані не з ДІСО'!E1239+'Дані не з ДІСО'!G1239)/Параметри!$K$69,0)</f>
        <v>0</v>
      </c>
      <c r="AQ1239" s="40">
        <f t="shared" si="176"/>
        <v>0</v>
      </c>
      <c r="AR1239" s="40">
        <f>IF(AP1239=0,0,('Дані з ДІСО'!AH1239+'Дані не з ДІСО'!G1239)/('Дані з ДІСО'!AE1239+'Дані не з ДІСО'!E1239+'Дані не з ДІСО'!G1239))</f>
        <v>0</v>
      </c>
      <c r="AS1239" s="29">
        <f>AQ1239*(1+0.25*AR1239)*Параметри!$K$51</f>
        <v>0</v>
      </c>
      <c r="AT1239" s="40">
        <f>ROUNDUP('Дані з ДІСО'!AF1239/Параметри!$K$70,0)</f>
        <v>0</v>
      </c>
      <c r="AU1239" s="40">
        <f t="shared" si="177"/>
        <v>0</v>
      </c>
      <c r="AV1239" s="40">
        <f>IF(AT1239=0,0,'Дані з ДІСО'!AI1239/'Дані з ДІСО'!AF1239)</f>
        <v>0</v>
      </c>
      <c r="AW1239" s="29">
        <f>AU1239*(1+0.25*AV1239)*Параметри!$K$51</f>
        <v>0</v>
      </c>
      <c r="AX1239" s="40">
        <f>ROUNDUP('Дані з ДІСО'!AR1239/Параметри!$K$29,0)</f>
        <v>0</v>
      </c>
      <c r="AY1239" s="40">
        <f>ROUNDUP('Дані з ДІСО'!AS1239/Параметри!$K$29,0)</f>
        <v>0</v>
      </c>
      <c r="AZ1239" s="40">
        <f>ROUNDUP('Дані з ДІСО'!AT1239/Параметри!$K$29,0)</f>
        <v>0</v>
      </c>
      <c r="BA1239" s="64">
        <f>(AX1239*Параметри!$K$32+AY1239*Параметри!$L$32+AZ1239*Параметри!$M$32)/18</f>
        <v>0</v>
      </c>
      <c r="BB1239" s="29">
        <f>(BA1239*Параметри!$K$51+SUM('Дані з ДІСО'!AR1239:AT1239)*Параметри!$K$48*Параметри!$K$20/1000)*Параметри!$K$74</f>
        <v>0</v>
      </c>
      <c r="BC1239" s="40">
        <f>ROUNDUP(('Дані не з ДІСО'!I1239+'Дані не з ДІСО'!K1239)/Параметри!$K$26,0)</f>
        <v>0</v>
      </c>
      <c r="BD1239" s="29">
        <f>BC1239*Параметри!$M$36/18</f>
        <v>0</v>
      </c>
      <c r="BE1239" s="40">
        <f>IF(BC1239=0,0,'Дані не з ДІСО'!K1239/('Дані не з ДІСО'!I1239+'Дані не з ДІСО'!K1239))</f>
        <v>0</v>
      </c>
      <c r="BF1239" s="29">
        <f>(1+0.25*BE1239)*BD1239*Параметри!$K$51</f>
        <v>0</v>
      </c>
      <c r="BG1239" s="40">
        <f>ROUNDUP('Дані не з ДІСО'!M1239/Параметри!$K$27,0)</f>
        <v>0</v>
      </c>
      <c r="BH1239" s="40">
        <f>BG1239*Параметри!$M$37/18</f>
        <v>0</v>
      </c>
      <c r="BI1239" s="29">
        <f>BH1239*Параметри!$K$51</f>
        <v>0</v>
      </c>
      <c r="BJ1239" s="29">
        <f>'Дані не з ДІСО'!N1239*Параметри!$K$76</f>
        <v>0</v>
      </c>
      <c r="BK1239" s="40">
        <f>ROUNDUP('Дані з ДІСО'!V1239/Параметри!$K$25,0)</f>
        <v>0</v>
      </c>
      <c r="BL1239" s="40">
        <f>ROUNDUP('Дані з ДІСО'!W1239/Параметри!$K$25,0)</f>
        <v>0</v>
      </c>
      <c r="BM1239" s="40">
        <f>ROUNDUP('Дані з ДІСО'!X1239/Параметри!$K$25,0)</f>
        <v>0</v>
      </c>
      <c r="BN1239" s="40">
        <f>(BK1239*Параметри!$K$34+BL1239*Параметри!$L$34+BM1239*Параметри!$M$34)/18</f>
        <v>0</v>
      </c>
      <c r="BO1239" s="40">
        <f>IF(K1239=0,0,'Дані з ДІСО'!AC1239/K1239)</f>
        <v>0</v>
      </c>
      <c r="BP1239" s="29">
        <f>(1+0.25*BO1239)*BN1239*Параметри!$K$51</f>
        <v>0</v>
      </c>
      <c r="BQ1239" s="29">
        <f>BP1239*'Коефіцієнти АТО'!U1239</f>
        <v>0</v>
      </c>
      <c r="BR1239" s="29">
        <f>K1239*(1+0.25*BO1239)*Параметри!$K$66*Параметри!$K$20/1000</f>
        <v>0</v>
      </c>
      <c r="BS1239" s="29">
        <f>(1+0.25*BO1239)*K1239*'Коефіцієнти АТО'!S1239*Параметри!$K$20/1000</f>
        <v>0</v>
      </c>
      <c r="BT1239" s="29">
        <f t="shared" si="178"/>
        <v>0</v>
      </c>
      <c r="BU1239" s="40">
        <f>ROUNDUP('Дані з ДІСО'!AG1239/Параметри!$K$71,0)</f>
        <v>0</v>
      </c>
      <c r="BV1239" s="40">
        <f t="shared" si="179"/>
        <v>0</v>
      </c>
      <c r="BW1239" s="40">
        <f>IF('Дані з ДІСО'!AG1239=0,0,'Дані з ДІСО'!AJ1239/'Дані з ДІСО'!AG1239)</f>
        <v>0</v>
      </c>
      <c r="BX1239" s="29">
        <f>BV1239*(1+0.25*BW1239)*Параметри!$K$51</f>
        <v>0</v>
      </c>
      <c r="BY1239" s="29">
        <f>ROUND(IF(Параметри!$K$77="No",CC1239,CC1239*Параметри!$K$78)+AG1239,1)</f>
        <v>12534.4</v>
      </c>
      <c r="BZ1239" s="29">
        <f>ROUND(IF(Параметри!$K$77="No",BF1239,BF1239*Параметри!$K$78),1)</f>
        <v>0</v>
      </c>
      <c r="CA1239" s="29">
        <f>ROUND(IF(Параметри!$K$77="No",BI1239,BI1239*Параметри!$K$78),1)</f>
        <v>0</v>
      </c>
      <c r="CB1239" s="29">
        <f>ROUND(IF(Параметри!$K$77="No",BJ1239,BJ1239*Параметри!$K$78),1)</f>
        <v>0</v>
      </c>
      <c r="CC1239" s="29">
        <f t="shared" si="173"/>
        <v>13927.103035532406</v>
      </c>
    </row>
    <row r="1240" spans="1:81">
      <c r="A1240" s="9">
        <v>1239</v>
      </c>
      <c r="B1240" s="9" t="s">
        <v>3151</v>
      </c>
      <c r="C1240" s="9" t="s">
        <v>3151</v>
      </c>
      <c r="D1240" s="9" t="s">
        <v>4259</v>
      </c>
      <c r="E1240" s="9" t="s">
        <v>29</v>
      </c>
      <c r="F1240" s="9" t="s">
        <v>4273</v>
      </c>
      <c r="G1240" s="9" t="s">
        <v>2575</v>
      </c>
      <c r="H1240" s="29">
        <f>SUM('Дані з ДІСО'!J1240:L1240)</f>
        <v>2005.5</v>
      </c>
      <c r="I1240" s="29">
        <f>SUM('Дані з ДІСО'!G1240:I1240)</f>
        <v>171</v>
      </c>
      <c r="J1240" s="29">
        <f>SUM('Дані з ДІСО'!P1240:R1240)</f>
        <v>0</v>
      </c>
      <c r="K1240" s="29">
        <f>SUM('Дані з ДІСО'!V1240:X1240)</f>
        <v>0</v>
      </c>
      <c r="L1240" s="40">
        <f>ROUNDUP('Дані з ДІСО'!J1240/'Коефіцієнти АТО'!$R1240,0)</f>
        <v>57</v>
      </c>
      <c r="M1240" s="40">
        <f>ROUNDUP('Дані з ДІСО'!K1240/'Коефіцієнти АТО'!$R1240,0)</f>
        <v>83</v>
      </c>
      <c r="N1240" s="40">
        <f>ROUNDUP('Дані з ДІСО'!L1240/'Коефіцієнти АТО'!$R1240,0)</f>
        <v>15</v>
      </c>
      <c r="O1240" s="59">
        <f>(L1240*Параметри!$K$32+M1240*Параметри!$L$32+N1240*Параметри!$M$32)/18</f>
        <v>253.20000000000002</v>
      </c>
      <c r="P1240" s="41">
        <f>IF(H1240=0,"",'Дані з ДІСО'!Y1240/H1240)</f>
        <v>0</v>
      </c>
      <c r="Q1240" s="29">
        <f>IF(H1240=0,"",(1+0.25*P1240)*O1240*Параметри!$K$51)</f>
        <v>51860.477408995204</v>
      </c>
      <c r="R1240" s="29">
        <f>IF(H1240=0,"",Q1240*'Коефіцієнти АТО'!T1240)</f>
        <v>881.62811595291851</v>
      </c>
      <c r="S1240" s="29">
        <f>IF(H1240=0,"",H1240*(1+0.25*P1240)*Параметри!$K$66*Параметри!$K$20/1000)</f>
        <v>0</v>
      </c>
      <c r="T1240" s="29">
        <f>IF(H1240=0,"",H1240*(1+0.25*P1240)*'Коефіцієнти АТО'!$S1240*Параметри!$K$20/1000)</f>
        <v>10115.654371034107</v>
      </c>
      <c r="U1240" s="29">
        <f t="shared" si="174"/>
        <v>62857.759895982228</v>
      </c>
      <c r="V1240" s="29">
        <f t="shared" si="175"/>
        <v>62857.759895982228</v>
      </c>
      <c r="W1240" s="40">
        <f>ROUNDUP('Дані з ДІСО'!P1240/Параметри!$K$24,0)</f>
        <v>0</v>
      </c>
      <c r="X1240" s="40">
        <f>ROUNDUP('Дані з ДІСО'!Q1240/Параметри!$K$24,0)</f>
        <v>0</v>
      </c>
      <c r="Y1240" s="40">
        <f>ROUNDUP('Дані з ДІСО'!R1240/Параметри!$K$24,0)</f>
        <v>0</v>
      </c>
      <c r="Z1240" s="59">
        <f>(W1240*Параметри!$K$33+X1240*Параметри!$L$33+Y1240*Параметри!$M$33)/18</f>
        <v>0</v>
      </c>
      <c r="AA1240" s="41">
        <f>IF(J1240=0,0,'Дані з ДІСО'!AA1240/J1240)</f>
        <v>0</v>
      </c>
      <c r="AB1240" s="29">
        <f>(1+0.25*AA1240)*Z1240*Параметри!$K$51</f>
        <v>0</v>
      </c>
      <c r="AC1240" s="29">
        <f>AB1240*'Коефіцієнти АТО'!U1240</f>
        <v>0</v>
      </c>
      <c r="AD1240" s="29">
        <f>J1240*(1+0.25*AA1240)*Параметри!$K$66*Параметри!$K$20/1000</f>
        <v>0</v>
      </c>
      <c r="AE1240" s="29">
        <f>(1+0.25*AA1240)*J1240*'Коефіцієнти АТО'!S1240*Параметри!$K$20/1000</f>
        <v>0</v>
      </c>
      <c r="AF1240" s="29">
        <f t="shared" si="171"/>
        <v>0</v>
      </c>
      <c r="AG1240" s="29">
        <v>0</v>
      </c>
      <c r="AH1240" s="40">
        <v>13</v>
      </c>
      <c r="AI1240" s="40">
        <v>0</v>
      </c>
      <c r="AJ1240" s="40">
        <f t="shared" si="172"/>
        <v>0</v>
      </c>
      <c r="AK1240" s="29">
        <f>(AH1240+AI1240)*(1+0.25*AJ1240)*Параметри!$K$53</f>
        <v>2332.5805840480007</v>
      </c>
      <c r="AL1240" s="29">
        <f>ROUNDUP(('Дані з ДІСО'!AU1240+'Дані з ДІСО'!AW1240)/Параметри!$K$28,0)</f>
        <v>0</v>
      </c>
      <c r="AM1240" s="64">
        <f>AL1240*Параметри!$M$35/18</f>
        <v>0</v>
      </c>
      <c r="AN1240" s="29">
        <f>IF(AL1240=0,0,'Дані з ДІСО'!AW1240/SUM('Дані з ДІСО'!AU1240,'Дані з ДІСО'!AW1240))</f>
        <v>0</v>
      </c>
      <c r="AO1240" s="29">
        <f>(1+0.25*AN1240)*AM1240*Параметри!$K$51</f>
        <v>0</v>
      </c>
      <c r="AP1240" s="40">
        <f>ROUNDUP(('Дані з ДІСО'!AE1240+'Дані не з ДІСО'!E1240+'Дані не з ДІСО'!G1240)/Параметри!$K$69,0)</f>
        <v>0</v>
      </c>
      <c r="AQ1240" s="40">
        <f t="shared" si="176"/>
        <v>0</v>
      </c>
      <c r="AR1240" s="40">
        <f>IF(AP1240=0,0,('Дані з ДІСО'!AH1240+'Дані не з ДІСО'!G1240)/('Дані з ДІСО'!AE1240+'Дані не з ДІСО'!E1240+'Дані не з ДІСО'!G1240))</f>
        <v>0</v>
      </c>
      <c r="AS1240" s="29">
        <f>AQ1240*(1+0.25*AR1240)*Параметри!$K$51</f>
        <v>0</v>
      </c>
      <c r="AT1240" s="40">
        <f>ROUNDUP('Дані з ДІСО'!AF1240/Параметри!$K$70,0)</f>
        <v>0</v>
      </c>
      <c r="AU1240" s="40">
        <f t="shared" si="177"/>
        <v>0</v>
      </c>
      <c r="AV1240" s="40">
        <f>IF(AT1240=0,0,'Дані з ДІСО'!AI1240/'Дані з ДІСО'!AF1240)</f>
        <v>0</v>
      </c>
      <c r="AW1240" s="29">
        <f>AU1240*(1+0.25*AV1240)*Параметри!$K$51</f>
        <v>0</v>
      </c>
      <c r="AX1240" s="40">
        <f>ROUNDUP('Дані з ДІСО'!AR1240/Параметри!$K$29,0)</f>
        <v>0</v>
      </c>
      <c r="AY1240" s="40">
        <f>ROUNDUP('Дані з ДІСО'!AS1240/Параметри!$K$29,0)</f>
        <v>0</v>
      </c>
      <c r="AZ1240" s="40">
        <f>ROUNDUP('Дані з ДІСО'!AT1240/Параметри!$K$29,0)</f>
        <v>0</v>
      </c>
      <c r="BA1240" s="64">
        <f>(AX1240*Параметри!$K$32+AY1240*Параметри!$L$32+AZ1240*Параметри!$M$32)/18</f>
        <v>0</v>
      </c>
      <c r="BB1240" s="29">
        <f>(BA1240*Параметри!$K$51+SUM('Дані з ДІСО'!AR1240:AT1240)*Параметри!$K$48*Параметри!$K$20/1000)*Параметри!$K$74</f>
        <v>0</v>
      </c>
      <c r="BC1240" s="40">
        <f>ROUNDUP(('Дані не з ДІСО'!I1240+'Дані не з ДІСО'!K1240)/Параметри!$K$26,0)</f>
        <v>0</v>
      </c>
      <c r="BD1240" s="29">
        <f>BC1240*Параметри!$M$36/18</f>
        <v>0</v>
      </c>
      <c r="BE1240" s="40">
        <f>IF(BC1240=0,0,'Дані не з ДІСО'!K1240/('Дані не з ДІСО'!I1240+'Дані не з ДІСО'!K1240))</f>
        <v>0</v>
      </c>
      <c r="BF1240" s="29">
        <f>(1+0.25*BE1240)*BD1240*Параметри!$K$51</f>
        <v>0</v>
      </c>
      <c r="BG1240" s="40">
        <f>ROUNDUP('Дані не з ДІСО'!M1240/Параметри!$K$27,0)</f>
        <v>0</v>
      </c>
      <c r="BH1240" s="40">
        <f>BG1240*Параметри!$M$37/18</f>
        <v>0</v>
      </c>
      <c r="BI1240" s="29">
        <f>BH1240*Параметри!$K$51</f>
        <v>0</v>
      </c>
      <c r="BJ1240" s="29">
        <f>'Дані не з ДІСО'!N1240*Параметри!$K$76</f>
        <v>0</v>
      </c>
      <c r="BK1240" s="40">
        <f>ROUNDUP('Дані з ДІСО'!V1240/Параметри!$K$25,0)</f>
        <v>0</v>
      </c>
      <c r="BL1240" s="40">
        <f>ROUNDUP('Дані з ДІСО'!W1240/Параметри!$K$25,0)</f>
        <v>0</v>
      </c>
      <c r="BM1240" s="40">
        <f>ROUNDUP('Дані з ДІСО'!X1240/Параметри!$K$25,0)</f>
        <v>0</v>
      </c>
      <c r="BN1240" s="40">
        <f>(BK1240*Параметри!$K$34+BL1240*Параметри!$L$34+BM1240*Параметри!$M$34)/18</f>
        <v>0</v>
      </c>
      <c r="BO1240" s="40">
        <f>IF(K1240=0,0,'Дані з ДІСО'!AC1240/K1240)</f>
        <v>0</v>
      </c>
      <c r="BP1240" s="29">
        <f>(1+0.25*BO1240)*BN1240*Параметри!$K$51</f>
        <v>0</v>
      </c>
      <c r="BQ1240" s="29">
        <f>BP1240*'Коефіцієнти АТО'!U1240</f>
        <v>0</v>
      </c>
      <c r="BR1240" s="29">
        <f>K1240*(1+0.25*BO1240)*Параметри!$K$66*Параметри!$K$20/1000</f>
        <v>0</v>
      </c>
      <c r="BS1240" s="29">
        <f>(1+0.25*BO1240)*K1240*'Коефіцієнти АТО'!S1240*Параметри!$K$20/1000</f>
        <v>0</v>
      </c>
      <c r="BT1240" s="29">
        <f t="shared" si="178"/>
        <v>0</v>
      </c>
      <c r="BU1240" s="40">
        <f>ROUNDUP('Дані з ДІСО'!AG1240/Параметри!$K$71,0)</f>
        <v>0</v>
      </c>
      <c r="BV1240" s="40">
        <f t="shared" si="179"/>
        <v>0</v>
      </c>
      <c r="BW1240" s="40">
        <f>IF('Дані з ДІСО'!AG1240=0,0,'Дані з ДІСО'!AJ1240/'Дані з ДІСО'!AG1240)</f>
        <v>0</v>
      </c>
      <c r="BX1240" s="29">
        <f>BV1240*(1+0.25*BW1240)*Параметри!$K$51</f>
        <v>0</v>
      </c>
      <c r="BY1240" s="29">
        <f>ROUND(IF(Параметри!$K$77="No",CC1240,CC1240*Параметри!$K$78)+AG1240,1)</f>
        <v>58671.3</v>
      </c>
      <c r="BZ1240" s="29">
        <f>ROUND(IF(Параметри!$K$77="No",BF1240,BF1240*Параметри!$K$78),1)</f>
        <v>0</v>
      </c>
      <c r="CA1240" s="29">
        <f>ROUND(IF(Параметри!$K$77="No",BI1240,BI1240*Параметри!$K$78),1)</f>
        <v>0</v>
      </c>
      <c r="CB1240" s="29">
        <f>ROUND(IF(Параметри!$K$77="No",BJ1240,BJ1240*Параметри!$K$78),1)</f>
        <v>0</v>
      </c>
      <c r="CC1240" s="29">
        <f t="shared" si="173"/>
        <v>65190.340480030231</v>
      </c>
    </row>
    <row r="1241" spans="1:81">
      <c r="A1241" s="9">
        <v>1240</v>
      </c>
      <c r="B1241" s="9" t="s">
        <v>3145</v>
      </c>
      <c r="C1241" s="9" t="s">
        <v>3146</v>
      </c>
      <c r="D1241" s="9" t="s">
        <v>4259</v>
      </c>
      <c r="E1241" s="9" t="s">
        <v>21</v>
      </c>
      <c r="F1241" s="9" t="s">
        <v>4274</v>
      </c>
      <c r="G1241" s="9" t="s">
        <v>2577</v>
      </c>
      <c r="H1241" s="29">
        <f>SUM('Дані з ДІСО'!J1241:L1241)</f>
        <v>3926</v>
      </c>
      <c r="I1241" s="29">
        <f>SUM('Дані з ДІСО'!G1241:I1241)</f>
        <v>190</v>
      </c>
      <c r="J1241" s="29">
        <f>SUM('Дані з ДІСО'!P1241:R1241)</f>
        <v>0</v>
      </c>
      <c r="K1241" s="29">
        <f>SUM('Дані з ДІСО'!V1241:X1241)</f>
        <v>0</v>
      </c>
      <c r="L1241" s="40">
        <f>ROUNDUP('Дані з ДІСО'!J1241/'Коефіцієнти АТО'!$R1241,0)</f>
        <v>80</v>
      </c>
      <c r="M1241" s="40">
        <f>ROUNDUP('Дані з ДІСО'!K1241/'Коефіцієнти АТО'!$R1241,0)</f>
        <v>113</v>
      </c>
      <c r="N1241" s="40">
        <f>ROUNDUP('Дані з ДІСО'!L1241/'Коефіцієнти АТО'!$R1241,0)</f>
        <v>27</v>
      </c>
      <c r="O1241" s="59">
        <f>(L1241*Параметри!$K$32+M1241*Параметри!$L$32+N1241*Параметри!$M$32)/18</f>
        <v>360.75555555555559</v>
      </c>
      <c r="P1241" s="41">
        <f>IF(H1241=0,"",'Дані з ДІСО'!Y1241/H1241)</f>
        <v>0</v>
      </c>
      <c r="Q1241" s="29">
        <f>IF(H1241=0,"",(1+0.25*P1241)*O1241*Параметри!$K$51)</f>
        <v>73890.028985222758</v>
      </c>
      <c r="R1241" s="29">
        <f>IF(H1241=0,"",Q1241*'Коефіцієнти АТО'!T1241)</f>
        <v>1256.130492748787</v>
      </c>
      <c r="S1241" s="29">
        <f>IF(H1241=0,"",H1241*(1+0.25*P1241)*Параметри!$K$66*Параметри!$K$20/1000)</f>
        <v>0</v>
      </c>
      <c r="T1241" s="29">
        <f>IF(H1241=0,"",H1241*(1+0.25*P1241)*'Коефіцієнти АТО'!$S1241*Параметри!$K$20/1000)</f>
        <v>12329.903604732615</v>
      </c>
      <c r="U1241" s="29">
        <f t="shared" si="174"/>
        <v>87476.063082704146</v>
      </c>
      <c r="V1241" s="29">
        <f t="shared" si="175"/>
        <v>87476.063082704146</v>
      </c>
      <c r="W1241" s="40">
        <f>ROUNDUP('Дані з ДІСО'!P1241/Параметри!$K$24,0)</f>
        <v>0</v>
      </c>
      <c r="X1241" s="40">
        <f>ROUNDUP('Дані з ДІСО'!Q1241/Параметри!$K$24,0)</f>
        <v>0</v>
      </c>
      <c r="Y1241" s="40">
        <f>ROUNDUP('Дані з ДІСО'!R1241/Параметри!$K$24,0)</f>
        <v>0</v>
      </c>
      <c r="Z1241" s="59">
        <f>(W1241*Параметри!$K$33+X1241*Параметри!$L$33+Y1241*Параметри!$M$33)/18</f>
        <v>0</v>
      </c>
      <c r="AA1241" s="41">
        <f>IF(J1241=0,0,'Дані з ДІСО'!AA1241/J1241)</f>
        <v>0</v>
      </c>
      <c r="AB1241" s="29">
        <f>(1+0.25*AA1241)*Z1241*Параметри!$K$51</f>
        <v>0</v>
      </c>
      <c r="AC1241" s="29">
        <f>AB1241*'Коефіцієнти АТО'!U1241</f>
        <v>0</v>
      </c>
      <c r="AD1241" s="29">
        <f>J1241*(1+0.25*AA1241)*Параметри!$K$66*Параметри!$K$20/1000</f>
        <v>0</v>
      </c>
      <c r="AE1241" s="29">
        <f>(1+0.25*AA1241)*J1241*'Коефіцієнти АТО'!S1241*Параметри!$K$20/1000</f>
        <v>0</v>
      </c>
      <c r="AF1241" s="29">
        <f t="shared" si="171"/>
        <v>0</v>
      </c>
      <c r="AG1241" s="29">
        <v>0</v>
      </c>
      <c r="AH1241" s="40">
        <v>37</v>
      </c>
      <c r="AI1241" s="40">
        <v>0</v>
      </c>
      <c r="AJ1241" s="40">
        <f t="shared" si="172"/>
        <v>0</v>
      </c>
      <c r="AK1241" s="29">
        <f>(AH1241+AI1241)*(1+0.25*AJ1241)*Параметри!$K$53</f>
        <v>6638.8832007520014</v>
      </c>
      <c r="AL1241" s="29">
        <f>ROUNDUP(('Дані з ДІСО'!AU1241+'Дані з ДІСО'!AW1241)/Параметри!$K$28,0)</f>
        <v>0</v>
      </c>
      <c r="AM1241" s="64">
        <f>AL1241*Параметри!$M$35/18</f>
        <v>0</v>
      </c>
      <c r="AN1241" s="29">
        <f>IF(AL1241=0,0,'Дані з ДІСО'!AW1241/SUM('Дані з ДІСО'!AU1241,'Дані з ДІСО'!AW1241))</f>
        <v>0</v>
      </c>
      <c r="AO1241" s="29">
        <f>(1+0.25*AN1241)*AM1241*Параметри!$K$51</f>
        <v>0</v>
      </c>
      <c r="AP1241" s="40">
        <f>ROUNDUP(('Дані з ДІСО'!AE1241+'Дані не з ДІСО'!E1241+'Дані не з ДІСО'!G1241)/Параметри!$K$69,0)</f>
        <v>0</v>
      </c>
      <c r="AQ1241" s="40">
        <f t="shared" si="176"/>
        <v>0</v>
      </c>
      <c r="AR1241" s="40">
        <f>IF(AP1241=0,0,('Дані з ДІСО'!AH1241+'Дані не з ДІСО'!G1241)/('Дані з ДІСО'!AE1241+'Дані не з ДІСО'!E1241+'Дані не з ДІСО'!G1241))</f>
        <v>0</v>
      </c>
      <c r="AS1241" s="29">
        <f>AQ1241*(1+0.25*AR1241)*Параметри!$K$51</f>
        <v>0</v>
      </c>
      <c r="AT1241" s="40">
        <f>ROUNDUP('Дані з ДІСО'!AF1241/Параметри!$K$70,0)</f>
        <v>0</v>
      </c>
      <c r="AU1241" s="40">
        <f t="shared" si="177"/>
        <v>0</v>
      </c>
      <c r="AV1241" s="40">
        <f>IF(AT1241=0,0,'Дані з ДІСО'!AI1241/'Дані з ДІСО'!AF1241)</f>
        <v>0</v>
      </c>
      <c r="AW1241" s="29">
        <f>AU1241*(1+0.25*AV1241)*Параметри!$K$51</f>
        <v>0</v>
      </c>
      <c r="AX1241" s="40">
        <f>ROUNDUP('Дані з ДІСО'!AR1241/Параметри!$K$29,0)</f>
        <v>0</v>
      </c>
      <c r="AY1241" s="40">
        <f>ROUNDUP('Дані з ДІСО'!AS1241/Параметри!$K$29,0)</f>
        <v>0</v>
      </c>
      <c r="AZ1241" s="40">
        <f>ROUNDUP('Дані з ДІСО'!AT1241/Параметри!$K$29,0)</f>
        <v>0</v>
      </c>
      <c r="BA1241" s="64">
        <f>(AX1241*Параметри!$K$32+AY1241*Параметри!$L$32+AZ1241*Параметри!$M$32)/18</f>
        <v>0</v>
      </c>
      <c r="BB1241" s="29">
        <f>(BA1241*Параметри!$K$51+SUM('Дані з ДІСО'!AR1241:AT1241)*Параметри!$K$48*Параметри!$K$20/1000)*Параметри!$K$74</f>
        <v>0</v>
      </c>
      <c r="BC1241" s="40">
        <f>ROUNDUP(('Дані не з ДІСО'!I1241+'Дані не з ДІСО'!K1241)/Параметри!$K$26,0)</f>
        <v>0</v>
      </c>
      <c r="BD1241" s="29">
        <f>BC1241*Параметри!$M$36/18</f>
        <v>0</v>
      </c>
      <c r="BE1241" s="40">
        <f>IF(BC1241=0,0,'Дані не з ДІСО'!K1241/('Дані не з ДІСО'!I1241+'Дані не з ДІСО'!K1241))</f>
        <v>0</v>
      </c>
      <c r="BF1241" s="29">
        <f>(1+0.25*BE1241)*BD1241*Параметри!$K$51</f>
        <v>0</v>
      </c>
      <c r="BG1241" s="40">
        <f>ROUNDUP('Дані не з ДІСО'!M1241/Параметри!$K$27,0)</f>
        <v>0</v>
      </c>
      <c r="BH1241" s="40">
        <f>BG1241*Параметри!$M$37/18</f>
        <v>0</v>
      </c>
      <c r="BI1241" s="29">
        <f>BH1241*Параметри!$K$51</f>
        <v>0</v>
      </c>
      <c r="BJ1241" s="29">
        <f>'Дані не з ДІСО'!N1241*Параметри!$K$76</f>
        <v>0</v>
      </c>
      <c r="BK1241" s="40">
        <f>ROUNDUP('Дані з ДІСО'!V1241/Параметри!$K$25,0)</f>
        <v>0</v>
      </c>
      <c r="BL1241" s="40">
        <f>ROUNDUP('Дані з ДІСО'!W1241/Параметри!$K$25,0)</f>
        <v>0</v>
      </c>
      <c r="BM1241" s="40">
        <f>ROUNDUP('Дані з ДІСО'!X1241/Параметри!$K$25,0)</f>
        <v>0</v>
      </c>
      <c r="BN1241" s="40">
        <f>(BK1241*Параметри!$K$34+BL1241*Параметри!$L$34+BM1241*Параметри!$M$34)/18</f>
        <v>0</v>
      </c>
      <c r="BO1241" s="40">
        <f>IF(K1241=0,0,'Дані з ДІСО'!AC1241/K1241)</f>
        <v>0</v>
      </c>
      <c r="BP1241" s="29">
        <f>(1+0.25*BO1241)*BN1241*Параметри!$K$51</f>
        <v>0</v>
      </c>
      <c r="BQ1241" s="29">
        <f>BP1241*'Коефіцієнти АТО'!U1241</f>
        <v>0</v>
      </c>
      <c r="BR1241" s="29">
        <f>K1241*(1+0.25*BO1241)*Параметри!$K$66*Параметри!$K$20/1000</f>
        <v>0</v>
      </c>
      <c r="BS1241" s="29">
        <f>(1+0.25*BO1241)*K1241*'Коефіцієнти АТО'!S1241*Параметри!$K$20/1000</f>
        <v>0</v>
      </c>
      <c r="BT1241" s="29">
        <f t="shared" si="178"/>
        <v>0</v>
      </c>
      <c r="BU1241" s="40">
        <f>ROUNDUP('Дані з ДІСО'!AG1241/Параметри!$K$71,0)</f>
        <v>0</v>
      </c>
      <c r="BV1241" s="40">
        <f t="shared" si="179"/>
        <v>0</v>
      </c>
      <c r="BW1241" s="40">
        <f>IF('Дані з ДІСО'!AG1241=0,0,'Дані з ДІСО'!AJ1241/'Дані з ДІСО'!AG1241)</f>
        <v>0</v>
      </c>
      <c r="BX1241" s="29">
        <f>BV1241*(1+0.25*BW1241)*Параметри!$K$51</f>
        <v>0</v>
      </c>
      <c r="BY1241" s="29">
        <f>ROUND(IF(Параметри!$K$77="No",CC1241,CC1241*Параметри!$K$78)+AG1241,1)</f>
        <v>84703.5</v>
      </c>
      <c r="BZ1241" s="29">
        <f>ROUND(IF(Параметри!$K$77="No",BF1241,BF1241*Параметри!$K$78),1)</f>
        <v>0</v>
      </c>
      <c r="CA1241" s="29">
        <f>ROUND(IF(Параметри!$K$77="No",BI1241,BI1241*Параметри!$K$78),1)</f>
        <v>0</v>
      </c>
      <c r="CB1241" s="29">
        <f>ROUND(IF(Параметри!$K$77="No",BJ1241,BJ1241*Параметри!$K$78),1)</f>
        <v>0</v>
      </c>
      <c r="CC1241" s="29">
        <f t="shared" si="173"/>
        <v>94114.946283456142</v>
      </c>
    </row>
    <row r="1242" spans="1:81">
      <c r="A1242" s="9">
        <v>1241</v>
      </c>
      <c r="B1242" s="9" t="s">
        <v>3151</v>
      </c>
      <c r="C1242" s="9" t="s">
        <v>3151</v>
      </c>
      <c r="D1242" s="9" t="s">
        <v>4259</v>
      </c>
      <c r="E1242" s="9" t="s">
        <v>29</v>
      </c>
      <c r="F1242" s="9" t="s">
        <v>4275</v>
      </c>
      <c r="G1242" s="9" t="s">
        <v>2579</v>
      </c>
      <c r="H1242" s="29">
        <f>SUM('Дані з ДІСО'!J1242:L1242)</f>
        <v>887</v>
      </c>
      <c r="I1242" s="29">
        <f>SUM('Дані з ДІСО'!G1242:I1242)</f>
        <v>35</v>
      </c>
      <c r="J1242" s="29">
        <f>SUM('Дані з ДІСО'!P1242:R1242)</f>
        <v>0</v>
      </c>
      <c r="K1242" s="29">
        <f>SUM('Дані з ДІСО'!V1242:X1242)</f>
        <v>0</v>
      </c>
      <c r="L1242" s="40">
        <f>ROUNDUP('Дані з ДІСО'!J1242/'Коефіцієнти АТО'!$R1242,0)</f>
        <v>18</v>
      </c>
      <c r="M1242" s="40">
        <f>ROUNDUP('Дані з ДІСО'!K1242/'Коефіцієнти АТО'!$R1242,0)</f>
        <v>24</v>
      </c>
      <c r="N1242" s="40">
        <f>ROUNDUP('Дані з ДІСО'!L1242/'Коефіцієнти АТО'!$R1242,0)</f>
        <v>4</v>
      </c>
      <c r="O1242" s="59">
        <f>(L1242*Параметри!$K$32+M1242*Параметри!$L$32+N1242*Параметри!$M$32)/18</f>
        <v>74.488888888888894</v>
      </c>
      <c r="P1242" s="41">
        <f>IF(H1242=0,"",'Дані з ДІСО'!Y1242/H1242)</f>
        <v>0</v>
      </c>
      <c r="Q1242" s="29">
        <f>IF(H1242=0,"",(1+0.25*P1242)*O1242*Параметри!$K$51)</f>
        <v>15256.82993461049</v>
      </c>
      <c r="R1242" s="29">
        <f>IF(H1242=0,"",Q1242*'Коефіцієнти АТО'!T1242)</f>
        <v>1144.2622450957867</v>
      </c>
      <c r="S1242" s="29">
        <f>IF(H1242=0,"",H1242*(1+0.25*P1242)*Параметри!$K$66*Параметри!$K$20/1000)</f>
        <v>0</v>
      </c>
      <c r="T1242" s="29">
        <f>IF(H1242=0,"",H1242*(1+0.25*P1242)*'Коефіцієнти АТО'!$S1242*Параметри!$K$20/1000)</f>
        <v>1941.5425017378325</v>
      </c>
      <c r="U1242" s="29">
        <f t="shared" si="174"/>
        <v>18342.634681444109</v>
      </c>
      <c r="V1242" s="29">
        <f t="shared" si="175"/>
        <v>18342.634681444109</v>
      </c>
      <c r="W1242" s="40">
        <f>ROUNDUP('Дані з ДІСО'!P1242/Параметри!$K$24,0)</f>
        <v>0</v>
      </c>
      <c r="X1242" s="40">
        <f>ROUNDUP('Дані з ДІСО'!Q1242/Параметри!$K$24,0)</f>
        <v>0</v>
      </c>
      <c r="Y1242" s="40">
        <f>ROUNDUP('Дані з ДІСО'!R1242/Параметри!$K$24,0)</f>
        <v>0</v>
      </c>
      <c r="Z1242" s="59">
        <f>(W1242*Параметри!$K$33+X1242*Параметри!$L$33+Y1242*Параметри!$M$33)/18</f>
        <v>0</v>
      </c>
      <c r="AA1242" s="41">
        <f>IF(J1242=0,0,'Дані з ДІСО'!AA1242/J1242)</f>
        <v>0</v>
      </c>
      <c r="AB1242" s="29">
        <f>(1+0.25*AA1242)*Z1242*Параметри!$K$51</f>
        <v>0</v>
      </c>
      <c r="AC1242" s="29">
        <f>AB1242*'Коефіцієнти АТО'!U1242</f>
        <v>0</v>
      </c>
      <c r="AD1242" s="29">
        <f>J1242*(1+0.25*AA1242)*Параметри!$K$66*Параметри!$K$20/1000</f>
        <v>0</v>
      </c>
      <c r="AE1242" s="29">
        <f>(1+0.25*AA1242)*J1242*'Коефіцієнти АТО'!S1242*Параметри!$K$20/1000</f>
        <v>0</v>
      </c>
      <c r="AF1242" s="29">
        <f t="shared" si="171"/>
        <v>0</v>
      </c>
      <c r="AG1242" s="29">
        <v>0</v>
      </c>
      <c r="AH1242" s="40">
        <v>13</v>
      </c>
      <c r="AI1242" s="40">
        <v>0</v>
      </c>
      <c r="AJ1242" s="40">
        <f t="shared" si="172"/>
        <v>0</v>
      </c>
      <c r="AK1242" s="29">
        <f>(AH1242+AI1242)*(1+0.25*AJ1242)*Параметри!$K$53</f>
        <v>2332.5805840480007</v>
      </c>
      <c r="AL1242" s="29">
        <f>ROUNDUP(('Дані з ДІСО'!AU1242+'Дані з ДІСО'!AW1242)/Параметри!$K$28,0)</f>
        <v>0</v>
      </c>
      <c r="AM1242" s="64">
        <f>AL1242*Параметри!$M$35/18</f>
        <v>0</v>
      </c>
      <c r="AN1242" s="29">
        <f>IF(AL1242=0,0,'Дані з ДІСО'!AW1242/SUM('Дані з ДІСО'!AU1242,'Дані з ДІСО'!AW1242))</f>
        <v>0</v>
      </c>
      <c r="AO1242" s="29">
        <f>(1+0.25*AN1242)*AM1242*Параметри!$K$51</f>
        <v>0</v>
      </c>
      <c r="AP1242" s="40">
        <f>ROUNDUP(('Дані з ДІСО'!AE1242+'Дані не з ДІСО'!E1242+'Дані не з ДІСО'!G1242)/Параметри!$K$69,0)</f>
        <v>0</v>
      </c>
      <c r="AQ1242" s="40">
        <f t="shared" si="176"/>
        <v>0</v>
      </c>
      <c r="AR1242" s="40">
        <f>IF(AP1242=0,0,('Дані з ДІСО'!AH1242+'Дані не з ДІСО'!G1242)/('Дані з ДІСО'!AE1242+'Дані не з ДІСО'!E1242+'Дані не з ДІСО'!G1242))</f>
        <v>0</v>
      </c>
      <c r="AS1242" s="29">
        <f>AQ1242*(1+0.25*AR1242)*Параметри!$K$51</f>
        <v>0</v>
      </c>
      <c r="AT1242" s="40">
        <f>ROUNDUP('Дані з ДІСО'!AF1242/Параметри!$K$70,0)</f>
        <v>0</v>
      </c>
      <c r="AU1242" s="40">
        <f t="shared" si="177"/>
        <v>0</v>
      </c>
      <c r="AV1242" s="40">
        <f>IF(AT1242=0,0,'Дані з ДІСО'!AI1242/'Дані з ДІСО'!AF1242)</f>
        <v>0</v>
      </c>
      <c r="AW1242" s="29">
        <f>AU1242*(1+0.25*AV1242)*Параметри!$K$51</f>
        <v>0</v>
      </c>
      <c r="AX1242" s="40">
        <f>ROUNDUP('Дані з ДІСО'!AR1242/Параметри!$K$29,0)</f>
        <v>0</v>
      </c>
      <c r="AY1242" s="40">
        <f>ROUNDUP('Дані з ДІСО'!AS1242/Параметри!$K$29,0)</f>
        <v>0</v>
      </c>
      <c r="AZ1242" s="40">
        <f>ROUNDUP('Дані з ДІСО'!AT1242/Параметри!$K$29,0)</f>
        <v>0</v>
      </c>
      <c r="BA1242" s="64">
        <f>(AX1242*Параметри!$K$32+AY1242*Параметри!$L$32+AZ1242*Параметри!$M$32)/18</f>
        <v>0</v>
      </c>
      <c r="BB1242" s="29">
        <f>(BA1242*Параметри!$K$51+SUM('Дані з ДІСО'!AR1242:AT1242)*Параметри!$K$48*Параметри!$K$20/1000)*Параметри!$K$74</f>
        <v>0</v>
      </c>
      <c r="BC1242" s="40">
        <f>ROUNDUP(('Дані не з ДІСО'!I1242+'Дані не з ДІСО'!K1242)/Параметри!$K$26,0)</f>
        <v>0</v>
      </c>
      <c r="BD1242" s="29">
        <f>BC1242*Параметри!$M$36/18</f>
        <v>0</v>
      </c>
      <c r="BE1242" s="40">
        <f>IF(BC1242=0,0,'Дані не з ДІСО'!K1242/('Дані не з ДІСО'!I1242+'Дані не з ДІСО'!K1242))</f>
        <v>0</v>
      </c>
      <c r="BF1242" s="29">
        <f>(1+0.25*BE1242)*BD1242*Параметри!$K$51</f>
        <v>0</v>
      </c>
      <c r="BG1242" s="40">
        <f>ROUNDUP('Дані не з ДІСО'!M1242/Параметри!$K$27,0)</f>
        <v>0</v>
      </c>
      <c r="BH1242" s="40">
        <f>BG1242*Параметри!$M$37/18</f>
        <v>0</v>
      </c>
      <c r="BI1242" s="29">
        <f>BH1242*Параметри!$K$51</f>
        <v>0</v>
      </c>
      <c r="BJ1242" s="29">
        <f>'Дані не з ДІСО'!N1242*Параметри!$K$76</f>
        <v>0</v>
      </c>
      <c r="BK1242" s="40">
        <f>ROUNDUP('Дані з ДІСО'!V1242/Параметри!$K$25,0)</f>
        <v>0</v>
      </c>
      <c r="BL1242" s="40">
        <f>ROUNDUP('Дані з ДІСО'!W1242/Параметри!$K$25,0)</f>
        <v>0</v>
      </c>
      <c r="BM1242" s="40">
        <f>ROUNDUP('Дані з ДІСО'!X1242/Параметри!$K$25,0)</f>
        <v>0</v>
      </c>
      <c r="BN1242" s="40">
        <f>(BK1242*Параметри!$K$34+BL1242*Параметри!$L$34+BM1242*Параметри!$M$34)/18</f>
        <v>0</v>
      </c>
      <c r="BO1242" s="40">
        <f>IF(K1242=0,0,'Дані з ДІСО'!AC1242/K1242)</f>
        <v>0</v>
      </c>
      <c r="BP1242" s="29">
        <f>(1+0.25*BO1242)*BN1242*Параметри!$K$51</f>
        <v>0</v>
      </c>
      <c r="BQ1242" s="29">
        <f>BP1242*'Коефіцієнти АТО'!U1242</f>
        <v>0</v>
      </c>
      <c r="BR1242" s="29">
        <f>K1242*(1+0.25*BO1242)*Параметри!$K$66*Параметри!$K$20/1000</f>
        <v>0</v>
      </c>
      <c r="BS1242" s="29">
        <f>(1+0.25*BO1242)*K1242*'Коефіцієнти АТО'!S1242*Параметри!$K$20/1000</f>
        <v>0</v>
      </c>
      <c r="BT1242" s="29">
        <f t="shared" si="178"/>
        <v>0</v>
      </c>
      <c r="BU1242" s="40">
        <f>ROUNDUP('Дані з ДІСО'!AG1242/Параметри!$K$71,0)</f>
        <v>0</v>
      </c>
      <c r="BV1242" s="40">
        <f t="shared" si="179"/>
        <v>0</v>
      </c>
      <c r="BW1242" s="40">
        <f>IF('Дані з ДІСО'!AG1242=0,0,'Дані з ДІСО'!AJ1242/'Дані з ДІСО'!AG1242)</f>
        <v>0</v>
      </c>
      <c r="BX1242" s="29">
        <f>BV1242*(1+0.25*BW1242)*Параметри!$K$51</f>
        <v>0</v>
      </c>
      <c r="BY1242" s="29">
        <f>ROUND(IF(Параметри!$K$77="No",CC1242,CC1242*Параметри!$K$78)+AG1242,1)</f>
        <v>18607.7</v>
      </c>
      <c r="BZ1242" s="29">
        <f>ROUND(IF(Параметри!$K$77="No",BF1242,BF1242*Параметри!$K$78),1)</f>
        <v>0</v>
      </c>
      <c r="CA1242" s="29">
        <f>ROUND(IF(Параметри!$K$77="No",BI1242,BI1242*Параметри!$K$78),1)</f>
        <v>0</v>
      </c>
      <c r="CB1242" s="29">
        <f>ROUND(IF(Параметри!$K$77="No",BJ1242,BJ1242*Параметри!$K$78),1)</f>
        <v>0</v>
      </c>
      <c r="CC1242" s="29">
        <f t="shared" si="173"/>
        <v>20675.215265492108</v>
      </c>
    </row>
    <row r="1243" spans="1:81">
      <c r="A1243" s="9">
        <v>1242</v>
      </c>
      <c r="B1243" s="9" t="s">
        <v>3148</v>
      </c>
      <c r="C1243" s="9" t="s">
        <v>3148</v>
      </c>
      <c r="D1243" s="9" t="s">
        <v>4259</v>
      </c>
      <c r="E1243" s="9" t="s">
        <v>24</v>
      </c>
      <c r="F1243" s="9" t="s">
        <v>4276</v>
      </c>
      <c r="G1243" s="9" t="s">
        <v>2581</v>
      </c>
      <c r="H1243" s="29">
        <f>SUM('Дані з ДІСО'!J1243:L1243)</f>
        <v>1148</v>
      </c>
      <c r="I1243" s="29">
        <f>SUM('Дані з ДІСО'!G1243:I1243)</f>
        <v>97</v>
      </c>
      <c r="J1243" s="29">
        <f>SUM('Дані з ДІСО'!P1243:R1243)</f>
        <v>0</v>
      </c>
      <c r="K1243" s="29">
        <f>SUM('Дані з ДІСО'!V1243:X1243)</f>
        <v>0</v>
      </c>
      <c r="L1243" s="40">
        <f>ROUNDUP('Дані з ДІСО'!J1243/'Коефіцієнти АТО'!$R1243,0)</f>
        <v>35</v>
      </c>
      <c r="M1243" s="40">
        <f>ROUNDUP('Дані з ДІСО'!K1243/'Коефіцієнти АТО'!$R1243,0)</f>
        <v>46</v>
      </c>
      <c r="N1243" s="40">
        <f>ROUNDUP('Дані з ДІСО'!L1243/'Коефіцієнти АТО'!$R1243,0)</f>
        <v>9</v>
      </c>
      <c r="O1243" s="59">
        <f>(L1243*Параметри!$K$32+M1243*Параметри!$L$32+N1243*Параметри!$M$32)/18</f>
        <v>146.03888888888889</v>
      </c>
      <c r="P1243" s="41">
        <f>IF(H1243=0,"",'Дані з ДІСО'!Y1243/H1243)</f>
        <v>0</v>
      </c>
      <c r="Q1243" s="29">
        <f>IF(H1243=0,"",(1+0.25*P1243)*O1243*Параметри!$K$51)</f>
        <v>29911.716027081289</v>
      </c>
      <c r="R1243" s="29">
        <f>IF(H1243=0,"",Q1243*'Коефіцієнти АТО'!T1243)</f>
        <v>508.49917246038194</v>
      </c>
      <c r="S1243" s="29">
        <f>IF(H1243=0,"",H1243*(1+0.25*P1243)*Параметри!$K$66*Параметри!$K$20/1000)</f>
        <v>0</v>
      </c>
      <c r="T1243" s="29">
        <f>IF(H1243=0,"",H1243*(1+0.25*P1243)*'Коефіцієнти АТО'!$S1243*Параметри!$K$20/1000)</f>
        <v>5790.4618389165571</v>
      </c>
      <c r="U1243" s="29">
        <f t="shared" si="174"/>
        <v>36210.677038458227</v>
      </c>
      <c r="V1243" s="29">
        <f t="shared" si="175"/>
        <v>36210.677038458227</v>
      </c>
      <c r="W1243" s="40">
        <f>ROUNDUP('Дані з ДІСО'!P1243/Параметри!$K$24,0)</f>
        <v>0</v>
      </c>
      <c r="X1243" s="40">
        <f>ROUNDUP('Дані з ДІСО'!Q1243/Параметри!$K$24,0)</f>
        <v>0</v>
      </c>
      <c r="Y1243" s="40">
        <f>ROUNDUP('Дані з ДІСО'!R1243/Параметри!$K$24,0)</f>
        <v>0</v>
      </c>
      <c r="Z1243" s="59">
        <f>(W1243*Параметри!$K$33+X1243*Параметри!$L$33+Y1243*Параметри!$M$33)/18</f>
        <v>0</v>
      </c>
      <c r="AA1243" s="41">
        <f>IF(J1243=0,0,'Дані з ДІСО'!AA1243/J1243)</f>
        <v>0</v>
      </c>
      <c r="AB1243" s="29">
        <f>(1+0.25*AA1243)*Z1243*Параметри!$K$51</f>
        <v>0</v>
      </c>
      <c r="AC1243" s="29">
        <f>AB1243*'Коефіцієнти АТО'!U1243</f>
        <v>0</v>
      </c>
      <c r="AD1243" s="29">
        <f>J1243*(1+0.25*AA1243)*Параметри!$K$66*Параметри!$K$20/1000</f>
        <v>0</v>
      </c>
      <c r="AE1243" s="29">
        <f>(1+0.25*AA1243)*J1243*'Коефіцієнти АТО'!S1243*Параметри!$K$20/1000</f>
        <v>0</v>
      </c>
      <c r="AF1243" s="29">
        <f t="shared" si="171"/>
        <v>0</v>
      </c>
      <c r="AG1243" s="29">
        <v>0</v>
      </c>
      <c r="AH1243" s="40">
        <v>6</v>
      </c>
      <c r="AI1243" s="40">
        <v>0</v>
      </c>
      <c r="AJ1243" s="40">
        <f t="shared" si="172"/>
        <v>0</v>
      </c>
      <c r="AK1243" s="29">
        <f>(AH1243+AI1243)*(1+0.25*AJ1243)*Параметри!$K$53</f>
        <v>1076.5756541760002</v>
      </c>
      <c r="AL1243" s="29">
        <f>ROUNDUP(('Дані з ДІСО'!AU1243+'Дані з ДІСО'!AW1243)/Параметри!$K$28,0)</f>
        <v>0</v>
      </c>
      <c r="AM1243" s="64">
        <f>AL1243*Параметри!$M$35/18</f>
        <v>0</v>
      </c>
      <c r="AN1243" s="29">
        <f>IF(AL1243=0,0,'Дані з ДІСО'!AW1243/SUM('Дані з ДІСО'!AU1243,'Дані з ДІСО'!AW1243))</f>
        <v>0</v>
      </c>
      <c r="AO1243" s="29">
        <f>(1+0.25*AN1243)*AM1243*Параметри!$K$51</f>
        <v>0</v>
      </c>
      <c r="AP1243" s="40">
        <f>ROUNDUP(('Дані з ДІСО'!AE1243+'Дані не з ДІСО'!E1243+'Дані не з ДІСО'!G1243)/Параметри!$K$69,0)</f>
        <v>0</v>
      </c>
      <c r="AQ1243" s="40">
        <f t="shared" si="176"/>
        <v>0</v>
      </c>
      <c r="AR1243" s="40">
        <f>IF(AP1243=0,0,('Дані з ДІСО'!AH1243+'Дані не з ДІСО'!G1243)/('Дані з ДІСО'!AE1243+'Дані не з ДІСО'!E1243+'Дані не з ДІСО'!G1243))</f>
        <v>0</v>
      </c>
      <c r="AS1243" s="29">
        <f>AQ1243*(1+0.25*AR1243)*Параметри!$K$51</f>
        <v>0</v>
      </c>
      <c r="AT1243" s="40">
        <f>ROUNDUP('Дані з ДІСО'!AF1243/Параметри!$K$70,0)</f>
        <v>0</v>
      </c>
      <c r="AU1243" s="40">
        <f t="shared" si="177"/>
        <v>0</v>
      </c>
      <c r="AV1243" s="40">
        <f>IF(AT1243=0,0,'Дані з ДІСО'!AI1243/'Дані з ДІСО'!AF1243)</f>
        <v>0</v>
      </c>
      <c r="AW1243" s="29">
        <f>AU1243*(1+0.25*AV1243)*Параметри!$K$51</f>
        <v>0</v>
      </c>
      <c r="AX1243" s="40">
        <f>ROUNDUP('Дані з ДІСО'!AR1243/Параметри!$K$29,0)</f>
        <v>0</v>
      </c>
      <c r="AY1243" s="40">
        <f>ROUNDUP('Дані з ДІСО'!AS1243/Параметри!$K$29,0)</f>
        <v>0</v>
      </c>
      <c r="AZ1243" s="40">
        <f>ROUNDUP('Дані з ДІСО'!AT1243/Параметри!$K$29,0)</f>
        <v>0</v>
      </c>
      <c r="BA1243" s="64">
        <f>(AX1243*Параметри!$K$32+AY1243*Параметри!$L$32+AZ1243*Параметри!$M$32)/18</f>
        <v>0</v>
      </c>
      <c r="BB1243" s="29">
        <f>(BA1243*Параметри!$K$51+SUM('Дані з ДІСО'!AR1243:AT1243)*Параметри!$K$48*Параметри!$K$20/1000)*Параметри!$K$74</f>
        <v>0</v>
      </c>
      <c r="BC1243" s="40">
        <f>ROUNDUP(('Дані не з ДІСО'!I1243+'Дані не з ДІСО'!K1243)/Параметри!$K$26,0)</f>
        <v>0</v>
      </c>
      <c r="BD1243" s="29">
        <f>BC1243*Параметри!$M$36/18</f>
        <v>0</v>
      </c>
      <c r="BE1243" s="40">
        <f>IF(BC1243=0,0,'Дані не з ДІСО'!K1243/('Дані не з ДІСО'!I1243+'Дані не з ДІСО'!K1243))</f>
        <v>0</v>
      </c>
      <c r="BF1243" s="29">
        <f>(1+0.25*BE1243)*BD1243*Параметри!$K$51</f>
        <v>0</v>
      </c>
      <c r="BG1243" s="40">
        <f>ROUNDUP('Дані не з ДІСО'!M1243/Параметри!$K$27,0)</f>
        <v>0</v>
      </c>
      <c r="BH1243" s="40">
        <f>BG1243*Параметри!$M$37/18</f>
        <v>0</v>
      </c>
      <c r="BI1243" s="29">
        <f>BH1243*Параметри!$K$51</f>
        <v>0</v>
      </c>
      <c r="BJ1243" s="29">
        <f>'Дані не з ДІСО'!N1243*Параметри!$K$76</f>
        <v>0</v>
      </c>
      <c r="BK1243" s="40">
        <f>ROUNDUP('Дані з ДІСО'!V1243/Параметри!$K$25,0)</f>
        <v>0</v>
      </c>
      <c r="BL1243" s="40">
        <f>ROUNDUP('Дані з ДІСО'!W1243/Параметри!$K$25,0)</f>
        <v>0</v>
      </c>
      <c r="BM1243" s="40">
        <f>ROUNDUP('Дані з ДІСО'!X1243/Параметри!$K$25,0)</f>
        <v>0</v>
      </c>
      <c r="BN1243" s="40">
        <f>(BK1243*Параметри!$K$34+BL1243*Параметри!$L$34+BM1243*Параметри!$M$34)/18</f>
        <v>0</v>
      </c>
      <c r="BO1243" s="40">
        <f>IF(K1243=0,0,'Дані з ДІСО'!AC1243/K1243)</f>
        <v>0</v>
      </c>
      <c r="BP1243" s="29">
        <f>(1+0.25*BO1243)*BN1243*Параметри!$K$51</f>
        <v>0</v>
      </c>
      <c r="BQ1243" s="29">
        <f>BP1243*'Коефіцієнти АТО'!U1243</f>
        <v>0</v>
      </c>
      <c r="BR1243" s="29">
        <f>K1243*(1+0.25*BO1243)*Параметри!$K$66*Параметри!$K$20/1000</f>
        <v>0</v>
      </c>
      <c r="BS1243" s="29">
        <f>(1+0.25*BO1243)*K1243*'Коефіцієнти АТО'!S1243*Параметри!$K$20/1000</f>
        <v>0</v>
      </c>
      <c r="BT1243" s="29">
        <f t="shared" si="178"/>
        <v>0</v>
      </c>
      <c r="BU1243" s="40">
        <f>ROUNDUP('Дані з ДІСО'!AG1243/Параметри!$K$71,0)</f>
        <v>0</v>
      </c>
      <c r="BV1243" s="40">
        <f t="shared" si="179"/>
        <v>0</v>
      </c>
      <c r="BW1243" s="40">
        <f>IF('Дані з ДІСО'!AG1243=0,0,'Дані з ДІСО'!AJ1243/'Дані з ДІСО'!AG1243)</f>
        <v>0</v>
      </c>
      <c r="BX1243" s="29">
        <f>BV1243*(1+0.25*BW1243)*Параметри!$K$51</f>
        <v>0</v>
      </c>
      <c r="BY1243" s="29">
        <f>ROUND(IF(Параметри!$K$77="No",CC1243,CC1243*Параметри!$K$78)+AG1243,1)</f>
        <v>33558.5</v>
      </c>
      <c r="BZ1243" s="29">
        <f>ROUND(IF(Параметри!$K$77="No",BF1243,BF1243*Параметри!$K$78),1)</f>
        <v>0</v>
      </c>
      <c r="CA1243" s="29">
        <f>ROUND(IF(Параметри!$K$77="No",BI1243,BI1243*Параметри!$K$78),1)</f>
        <v>0</v>
      </c>
      <c r="CB1243" s="29">
        <f>ROUND(IF(Параметри!$K$77="No",BJ1243,BJ1243*Параметри!$K$78),1)</f>
        <v>0</v>
      </c>
      <c r="CC1243" s="29">
        <f t="shared" si="173"/>
        <v>37287.252692634225</v>
      </c>
    </row>
    <row r="1244" spans="1:81">
      <c r="A1244" s="9">
        <v>1243</v>
      </c>
      <c r="B1244" s="9" t="s">
        <v>3151</v>
      </c>
      <c r="C1244" s="9" t="s">
        <v>3151</v>
      </c>
      <c r="D1244" s="9" t="s">
        <v>4259</v>
      </c>
      <c r="E1244" s="9" t="s">
        <v>29</v>
      </c>
      <c r="F1244" s="9" t="s">
        <v>4277</v>
      </c>
      <c r="G1244" s="9" t="s">
        <v>2583</v>
      </c>
      <c r="H1244" s="29">
        <f>SUM('Дані з ДІСО'!J1244:L1244)</f>
        <v>926.5</v>
      </c>
      <c r="I1244" s="29">
        <f>SUM('Дані з ДІСО'!G1244:I1244)</f>
        <v>71</v>
      </c>
      <c r="J1244" s="29">
        <f>SUM('Дані з ДІСО'!P1244:R1244)</f>
        <v>0</v>
      </c>
      <c r="K1244" s="29">
        <f>SUM('Дані з ДІСО'!V1244:X1244)</f>
        <v>0</v>
      </c>
      <c r="L1244" s="40">
        <f>ROUNDUP('Дані з ДІСО'!J1244/'Коефіцієнти АТО'!$R1244,0)</f>
        <v>28</v>
      </c>
      <c r="M1244" s="40">
        <f>ROUNDUP('Дані з ДІСО'!K1244/'Коефіцієнти АТО'!$R1244,0)</f>
        <v>37</v>
      </c>
      <c r="N1244" s="40">
        <f>ROUNDUP('Дані з ДІСО'!L1244/'Коефіцієнти АТО'!$R1244,0)</f>
        <v>8</v>
      </c>
      <c r="O1244" s="59">
        <f>(L1244*Параметри!$K$32+M1244*Параметри!$L$32+N1244*Параметри!$M$32)/18</f>
        <v>118.77222222222223</v>
      </c>
      <c r="P1244" s="41">
        <f>IF(H1244=0,"",'Дані з ДІСО'!Y1244/H1244)</f>
        <v>0</v>
      </c>
      <c r="Q1244" s="29">
        <f>IF(H1244=0,"",(1+0.25*P1244)*O1244*Параметри!$K$51)</f>
        <v>24326.951608893021</v>
      </c>
      <c r="R1244" s="29">
        <f>IF(H1244=0,"",Q1244*'Коефіцієнти АТО'!T1244)</f>
        <v>413.55817735118137</v>
      </c>
      <c r="S1244" s="29">
        <f>IF(H1244=0,"",H1244*(1+0.25*P1244)*Параметри!$K$66*Параметри!$K$20/1000)</f>
        <v>0</v>
      </c>
      <c r="T1244" s="29">
        <f>IF(H1244=0,"",H1244*(1+0.25*P1244)*'Коефіцієнти АТО'!$S1244*Параметри!$K$20/1000)</f>
        <v>4232.3551853970339</v>
      </c>
      <c r="U1244" s="29">
        <f t="shared" si="174"/>
        <v>28972.864971641236</v>
      </c>
      <c r="V1244" s="29">
        <f t="shared" si="175"/>
        <v>28972.864971641236</v>
      </c>
      <c r="W1244" s="40">
        <f>ROUNDUP('Дані з ДІСО'!P1244/Параметри!$K$24,0)</f>
        <v>0</v>
      </c>
      <c r="X1244" s="40">
        <f>ROUNDUP('Дані з ДІСО'!Q1244/Параметри!$K$24,0)</f>
        <v>0</v>
      </c>
      <c r="Y1244" s="40">
        <f>ROUNDUP('Дані з ДІСО'!R1244/Параметри!$K$24,0)</f>
        <v>0</v>
      </c>
      <c r="Z1244" s="59">
        <f>(W1244*Параметри!$K$33+X1244*Параметри!$L$33+Y1244*Параметри!$M$33)/18</f>
        <v>0</v>
      </c>
      <c r="AA1244" s="41">
        <f>IF(J1244=0,0,'Дані з ДІСО'!AA1244/J1244)</f>
        <v>0</v>
      </c>
      <c r="AB1244" s="29">
        <f>(1+0.25*AA1244)*Z1244*Параметри!$K$51</f>
        <v>0</v>
      </c>
      <c r="AC1244" s="29">
        <f>AB1244*'Коефіцієнти АТО'!U1244</f>
        <v>0</v>
      </c>
      <c r="AD1244" s="29">
        <f>J1244*(1+0.25*AA1244)*Параметри!$K$66*Параметри!$K$20/1000</f>
        <v>0</v>
      </c>
      <c r="AE1244" s="29">
        <f>(1+0.25*AA1244)*J1244*'Коефіцієнти АТО'!S1244*Параметри!$K$20/1000</f>
        <v>0</v>
      </c>
      <c r="AF1244" s="29">
        <f t="shared" si="171"/>
        <v>0</v>
      </c>
      <c r="AG1244" s="29">
        <v>0</v>
      </c>
      <c r="AH1244" s="40">
        <v>1</v>
      </c>
      <c r="AI1244" s="40">
        <v>0</v>
      </c>
      <c r="AJ1244" s="40">
        <f t="shared" si="172"/>
        <v>0</v>
      </c>
      <c r="AK1244" s="29">
        <f>(AH1244+AI1244)*(1+0.25*AJ1244)*Параметри!$K$53</f>
        <v>179.42927569600005</v>
      </c>
      <c r="AL1244" s="29">
        <f>ROUNDUP(('Дані з ДІСО'!AU1244+'Дані з ДІСО'!AW1244)/Параметри!$K$28,0)</f>
        <v>0</v>
      </c>
      <c r="AM1244" s="64">
        <f>AL1244*Параметри!$M$35/18</f>
        <v>0</v>
      </c>
      <c r="AN1244" s="29">
        <f>IF(AL1244=0,0,'Дані з ДІСО'!AW1244/SUM('Дані з ДІСО'!AU1244,'Дані з ДІСО'!AW1244))</f>
        <v>0</v>
      </c>
      <c r="AO1244" s="29">
        <f>(1+0.25*AN1244)*AM1244*Параметри!$K$51</f>
        <v>0</v>
      </c>
      <c r="AP1244" s="40">
        <f>ROUNDUP(('Дані з ДІСО'!AE1244+'Дані не з ДІСО'!E1244+'Дані не з ДІСО'!G1244)/Параметри!$K$69,0)</f>
        <v>0</v>
      </c>
      <c r="AQ1244" s="40">
        <f t="shared" si="176"/>
        <v>0</v>
      </c>
      <c r="AR1244" s="40">
        <f>IF(AP1244=0,0,('Дані з ДІСО'!AH1244+'Дані не з ДІСО'!G1244)/('Дані з ДІСО'!AE1244+'Дані не з ДІСО'!E1244+'Дані не з ДІСО'!G1244))</f>
        <v>0</v>
      </c>
      <c r="AS1244" s="29">
        <f>AQ1244*(1+0.25*AR1244)*Параметри!$K$51</f>
        <v>0</v>
      </c>
      <c r="AT1244" s="40">
        <f>ROUNDUP('Дані з ДІСО'!AF1244/Параметри!$K$70,0)</f>
        <v>0</v>
      </c>
      <c r="AU1244" s="40">
        <f t="shared" si="177"/>
        <v>0</v>
      </c>
      <c r="AV1244" s="40">
        <f>IF(AT1244=0,0,'Дані з ДІСО'!AI1244/'Дані з ДІСО'!AF1244)</f>
        <v>0</v>
      </c>
      <c r="AW1244" s="29">
        <f>AU1244*(1+0.25*AV1244)*Параметри!$K$51</f>
        <v>0</v>
      </c>
      <c r="AX1244" s="40">
        <f>ROUNDUP('Дані з ДІСО'!AR1244/Параметри!$K$29,0)</f>
        <v>0</v>
      </c>
      <c r="AY1244" s="40">
        <f>ROUNDUP('Дані з ДІСО'!AS1244/Параметри!$K$29,0)</f>
        <v>0</v>
      </c>
      <c r="AZ1244" s="40">
        <f>ROUNDUP('Дані з ДІСО'!AT1244/Параметри!$K$29,0)</f>
        <v>0</v>
      </c>
      <c r="BA1244" s="64">
        <f>(AX1244*Параметри!$K$32+AY1244*Параметри!$L$32+AZ1244*Параметри!$M$32)/18</f>
        <v>0</v>
      </c>
      <c r="BB1244" s="29">
        <f>(BA1244*Параметри!$K$51+SUM('Дані з ДІСО'!AR1244:AT1244)*Параметри!$K$48*Параметри!$K$20/1000)*Параметри!$K$74</f>
        <v>0</v>
      </c>
      <c r="BC1244" s="40">
        <f>ROUNDUP(('Дані не з ДІСО'!I1244+'Дані не з ДІСО'!K1244)/Параметри!$K$26,0)</f>
        <v>0</v>
      </c>
      <c r="BD1244" s="29">
        <f>BC1244*Параметри!$M$36/18</f>
        <v>0</v>
      </c>
      <c r="BE1244" s="40">
        <f>IF(BC1244=0,0,'Дані не з ДІСО'!K1244/('Дані не з ДІСО'!I1244+'Дані не з ДІСО'!K1244))</f>
        <v>0</v>
      </c>
      <c r="BF1244" s="29">
        <f>(1+0.25*BE1244)*BD1244*Параметри!$K$51</f>
        <v>0</v>
      </c>
      <c r="BG1244" s="40">
        <f>ROUNDUP('Дані не з ДІСО'!M1244/Параметри!$K$27,0)</f>
        <v>0</v>
      </c>
      <c r="BH1244" s="40">
        <f>BG1244*Параметри!$M$37/18</f>
        <v>0</v>
      </c>
      <c r="BI1244" s="29">
        <f>BH1244*Параметри!$K$51</f>
        <v>0</v>
      </c>
      <c r="BJ1244" s="29">
        <f>'Дані не з ДІСО'!N1244*Параметри!$K$76</f>
        <v>0</v>
      </c>
      <c r="BK1244" s="40">
        <f>ROUNDUP('Дані з ДІСО'!V1244/Параметри!$K$25,0)</f>
        <v>0</v>
      </c>
      <c r="BL1244" s="40">
        <f>ROUNDUP('Дані з ДІСО'!W1244/Параметри!$K$25,0)</f>
        <v>0</v>
      </c>
      <c r="BM1244" s="40">
        <f>ROUNDUP('Дані з ДІСО'!X1244/Параметри!$K$25,0)</f>
        <v>0</v>
      </c>
      <c r="BN1244" s="40">
        <f>(BK1244*Параметри!$K$34+BL1244*Параметри!$L$34+BM1244*Параметри!$M$34)/18</f>
        <v>0</v>
      </c>
      <c r="BO1244" s="40">
        <f>IF(K1244=0,0,'Дані з ДІСО'!AC1244/K1244)</f>
        <v>0</v>
      </c>
      <c r="BP1244" s="29">
        <f>(1+0.25*BO1244)*BN1244*Параметри!$K$51</f>
        <v>0</v>
      </c>
      <c r="BQ1244" s="29">
        <f>BP1244*'Коефіцієнти АТО'!U1244</f>
        <v>0</v>
      </c>
      <c r="BR1244" s="29">
        <f>K1244*(1+0.25*BO1244)*Параметри!$K$66*Параметри!$K$20/1000</f>
        <v>0</v>
      </c>
      <c r="BS1244" s="29">
        <f>(1+0.25*BO1244)*K1244*'Коефіцієнти АТО'!S1244*Параметри!$K$20/1000</f>
        <v>0</v>
      </c>
      <c r="BT1244" s="29">
        <f t="shared" si="178"/>
        <v>0</v>
      </c>
      <c r="BU1244" s="40">
        <f>ROUNDUP('Дані з ДІСО'!AG1244/Параметри!$K$71,0)</f>
        <v>0</v>
      </c>
      <c r="BV1244" s="40">
        <f t="shared" si="179"/>
        <v>0</v>
      </c>
      <c r="BW1244" s="40">
        <f>IF('Дані з ДІСО'!AG1244=0,0,'Дані з ДІСО'!AJ1244/'Дані з ДІСО'!AG1244)</f>
        <v>0</v>
      </c>
      <c r="BX1244" s="29">
        <f>BV1244*(1+0.25*BW1244)*Параметри!$K$51</f>
        <v>0</v>
      </c>
      <c r="BY1244" s="29">
        <f>ROUND(IF(Параметри!$K$77="No",CC1244,CC1244*Параметри!$K$78)+AG1244,1)</f>
        <v>26237.1</v>
      </c>
      <c r="BZ1244" s="29">
        <f>ROUND(IF(Параметри!$K$77="No",BF1244,BF1244*Параметри!$K$78),1)</f>
        <v>0</v>
      </c>
      <c r="CA1244" s="29">
        <f>ROUND(IF(Параметри!$K$77="No",BI1244,BI1244*Параметри!$K$78),1)</f>
        <v>0</v>
      </c>
      <c r="CB1244" s="29">
        <f>ROUND(IF(Параметри!$K$77="No",BJ1244,BJ1244*Параметри!$K$78),1)</f>
        <v>0</v>
      </c>
      <c r="CC1244" s="29">
        <f t="shared" si="173"/>
        <v>29152.294247337235</v>
      </c>
    </row>
    <row r="1245" spans="1:81">
      <c r="A1245" s="9">
        <v>1244</v>
      </c>
      <c r="B1245" s="9" t="s">
        <v>3151</v>
      </c>
      <c r="C1245" s="9" t="s">
        <v>3151</v>
      </c>
      <c r="D1245" s="9" t="s">
        <v>4259</v>
      </c>
      <c r="E1245" s="9" t="s">
        <v>29</v>
      </c>
      <c r="F1245" s="9" t="s">
        <v>4278</v>
      </c>
      <c r="G1245" s="9" t="s">
        <v>2585</v>
      </c>
      <c r="H1245" s="29">
        <f>SUM('Дані з ДІСО'!J1245:L1245)</f>
        <v>1570</v>
      </c>
      <c r="I1245" s="29">
        <f>SUM('Дані з ДІСО'!G1245:I1245)</f>
        <v>124</v>
      </c>
      <c r="J1245" s="29">
        <f>SUM('Дані з ДІСО'!P1245:R1245)</f>
        <v>0</v>
      </c>
      <c r="K1245" s="29">
        <f>SUM('Дані з ДІСО'!V1245:X1245)</f>
        <v>0</v>
      </c>
      <c r="L1245" s="40">
        <f>ROUNDUP('Дані з ДІСО'!J1245/'Коефіцієнти АТО'!$R1245,0)</f>
        <v>44</v>
      </c>
      <c r="M1245" s="40">
        <f>ROUNDUP('Дані з ДІСО'!K1245/'Коефіцієнти АТО'!$R1245,0)</f>
        <v>60</v>
      </c>
      <c r="N1245" s="40">
        <f>ROUNDUP('Дані з ДІСО'!L1245/'Коефіцієнти АТО'!$R1245,0)</f>
        <v>18</v>
      </c>
      <c r="O1245" s="59">
        <f>(L1245*Параметри!$K$32+M1245*Параметри!$L$32+N1245*Параметри!$M$32)/18</f>
        <v>200.72222222222223</v>
      </c>
      <c r="P1245" s="41">
        <f>IF(H1245=0,"",'Дані з ДІСО'!Y1245/H1245)</f>
        <v>0</v>
      </c>
      <c r="Q1245" s="29">
        <f>IF(H1245=0,"",(1+0.25*P1245)*O1245*Параметри!$K$51)</f>
        <v>41111.96789509822</v>
      </c>
      <c r="R1245" s="29">
        <f>IF(H1245=0,"",Q1245*'Коефіцієнти АТО'!T1245)</f>
        <v>698.90345421666973</v>
      </c>
      <c r="S1245" s="29">
        <f>IF(H1245=0,"",H1245*(1+0.25*P1245)*Параметри!$K$66*Параметри!$K$20/1000)</f>
        <v>0</v>
      </c>
      <c r="T1245" s="29">
        <f>IF(H1245=0,"",H1245*(1+0.25*P1245)*'Коефіцієнти АТО'!$S1245*Параметри!$K$20/1000)</f>
        <v>7171.9348527505053</v>
      </c>
      <c r="U1245" s="29">
        <f t="shared" si="174"/>
        <v>48982.806202065396</v>
      </c>
      <c r="V1245" s="29">
        <f t="shared" si="175"/>
        <v>48982.806202065396</v>
      </c>
      <c r="W1245" s="40">
        <f>ROUNDUP('Дані з ДІСО'!P1245/Параметри!$K$24,0)</f>
        <v>0</v>
      </c>
      <c r="X1245" s="40">
        <f>ROUNDUP('Дані з ДІСО'!Q1245/Параметри!$K$24,0)</f>
        <v>0</v>
      </c>
      <c r="Y1245" s="40">
        <f>ROUNDUP('Дані з ДІСО'!R1245/Параметри!$K$24,0)</f>
        <v>0</v>
      </c>
      <c r="Z1245" s="59">
        <f>(W1245*Параметри!$K$33+X1245*Параметри!$L$33+Y1245*Параметри!$M$33)/18</f>
        <v>0</v>
      </c>
      <c r="AA1245" s="41">
        <f>IF(J1245=0,0,'Дані з ДІСО'!AA1245/J1245)</f>
        <v>0</v>
      </c>
      <c r="AB1245" s="29">
        <f>(1+0.25*AA1245)*Z1245*Параметри!$K$51</f>
        <v>0</v>
      </c>
      <c r="AC1245" s="29">
        <f>AB1245*'Коефіцієнти АТО'!U1245</f>
        <v>0</v>
      </c>
      <c r="AD1245" s="29">
        <f>J1245*(1+0.25*AA1245)*Параметри!$K$66*Параметри!$K$20/1000</f>
        <v>0</v>
      </c>
      <c r="AE1245" s="29">
        <f>(1+0.25*AA1245)*J1245*'Коефіцієнти АТО'!S1245*Параметри!$K$20/1000</f>
        <v>0</v>
      </c>
      <c r="AF1245" s="29">
        <f t="shared" si="171"/>
        <v>0</v>
      </c>
      <c r="AG1245" s="29">
        <v>0</v>
      </c>
      <c r="AH1245" s="40">
        <v>25</v>
      </c>
      <c r="AI1245" s="40">
        <v>0</v>
      </c>
      <c r="AJ1245" s="40">
        <f t="shared" si="172"/>
        <v>0</v>
      </c>
      <c r="AK1245" s="29">
        <f>(AH1245+AI1245)*(1+0.25*AJ1245)*Параметри!$K$53</f>
        <v>4485.731892400001</v>
      </c>
      <c r="AL1245" s="29">
        <f>ROUNDUP(('Дані з ДІСО'!AU1245+'Дані з ДІСО'!AW1245)/Параметри!$K$28,0)</f>
        <v>0</v>
      </c>
      <c r="AM1245" s="64">
        <f>AL1245*Параметри!$M$35/18</f>
        <v>0</v>
      </c>
      <c r="AN1245" s="29">
        <f>IF(AL1245=0,0,'Дані з ДІСО'!AW1245/SUM('Дані з ДІСО'!AU1245,'Дані з ДІСО'!AW1245))</f>
        <v>0</v>
      </c>
      <c r="AO1245" s="29">
        <f>(1+0.25*AN1245)*AM1245*Параметри!$K$51</f>
        <v>0</v>
      </c>
      <c r="AP1245" s="40">
        <f>ROUNDUP(('Дані з ДІСО'!AE1245+'Дані не з ДІСО'!E1245+'Дані не з ДІСО'!G1245)/Параметри!$K$69,0)</f>
        <v>0</v>
      </c>
      <c r="AQ1245" s="40">
        <f t="shared" si="176"/>
        <v>0</v>
      </c>
      <c r="AR1245" s="40">
        <f>IF(AP1245=0,0,('Дані з ДІСО'!AH1245+'Дані не з ДІСО'!G1245)/('Дані з ДІСО'!AE1245+'Дані не з ДІСО'!E1245+'Дані не з ДІСО'!G1245))</f>
        <v>0</v>
      </c>
      <c r="AS1245" s="29">
        <f>AQ1245*(1+0.25*AR1245)*Параметри!$K$51</f>
        <v>0</v>
      </c>
      <c r="AT1245" s="40">
        <f>ROUNDUP('Дані з ДІСО'!AF1245/Параметри!$K$70,0)</f>
        <v>0</v>
      </c>
      <c r="AU1245" s="40">
        <f t="shared" si="177"/>
        <v>0</v>
      </c>
      <c r="AV1245" s="40">
        <f>IF(AT1245=0,0,'Дані з ДІСО'!AI1245/'Дані з ДІСО'!AF1245)</f>
        <v>0</v>
      </c>
      <c r="AW1245" s="29">
        <f>AU1245*(1+0.25*AV1245)*Параметри!$K$51</f>
        <v>0</v>
      </c>
      <c r="AX1245" s="40">
        <f>ROUNDUP('Дані з ДІСО'!AR1245/Параметри!$K$29,0)</f>
        <v>0</v>
      </c>
      <c r="AY1245" s="40">
        <f>ROUNDUP('Дані з ДІСО'!AS1245/Параметри!$K$29,0)</f>
        <v>0</v>
      </c>
      <c r="AZ1245" s="40">
        <f>ROUNDUP('Дані з ДІСО'!AT1245/Параметри!$K$29,0)</f>
        <v>0</v>
      </c>
      <c r="BA1245" s="64">
        <f>(AX1245*Параметри!$K$32+AY1245*Параметри!$L$32+AZ1245*Параметри!$M$32)/18</f>
        <v>0</v>
      </c>
      <c r="BB1245" s="29">
        <f>(BA1245*Параметри!$K$51+SUM('Дані з ДІСО'!AR1245:AT1245)*Параметри!$K$48*Параметри!$K$20/1000)*Параметри!$K$74</f>
        <v>0</v>
      </c>
      <c r="BC1245" s="40">
        <f>ROUNDUP(('Дані не з ДІСО'!I1245+'Дані не з ДІСО'!K1245)/Параметри!$K$26,0)</f>
        <v>0</v>
      </c>
      <c r="BD1245" s="29">
        <f>BC1245*Параметри!$M$36/18</f>
        <v>0</v>
      </c>
      <c r="BE1245" s="40">
        <f>IF(BC1245=0,0,'Дані не з ДІСО'!K1245/('Дані не з ДІСО'!I1245+'Дані не з ДІСО'!K1245))</f>
        <v>0</v>
      </c>
      <c r="BF1245" s="29">
        <f>(1+0.25*BE1245)*BD1245*Параметри!$K$51</f>
        <v>0</v>
      </c>
      <c r="BG1245" s="40">
        <f>ROUNDUP('Дані не з ДІСО'!M1245/Параметри!$K$27,0)</f>
        <v>0</v>
      </c>
      <c r="BH1245" s="40">
        <f>BG1245*Параметри!$M$37/18</f>
        <v>0</v>
      </c>
      <c r="BI1245" s="29">
        <f>BH1245*Параметри!$K$51</f>
        <v>0</v>
      </c>
      <c r="BJ1245" s="29">
        <f>'Дані не з ДІСО'!N1245*Параметри!$K$76</f>
        <v>0</v>
      </c>
      <c r="BK1245" s="40">
        <f>ROUNDUP('Дані з ДІСО'!V1245/Параметри!$K$25,0)</f>
        <v>0</v>
      </c>
      <c r="BL1245" s="40">
        <f>ROUNDUP('Дані з ДІСО'!W1245/Параметри!$K$25,0)</f>
        <v>0</v>
      </c>
      <c r="BM1245" s="40">
        <f>ROUNDUP('Дані з ДІСО'!X1245/Параметри!$K$25,0)</f>
        <v>0</v>
      </c>
      <c r="BN1245" s="40">
        <f>(BK1245*Параметри!$K$34+BL1245*Параметри!$L$34+BM1245*Параметри!$M$34)/18</f>
        <v>0</v>
      </c>
      <c r="BO1245" s="40">
        <f>IF(K1245=0,0,'Дані з ДІСО'!AC1245/K1245)</f>
        <v>0</v>
      </c>
      <c r="BP1245" s="29">
        <f>(1+0.25*BO1245)*BN1245*Параметри!$K$51</f>
        <v>0</v>
      </c>
      <c r="BQ1245" s="29">
        <f>BP1245*'Коефіцієнти АТО'!U1245</f>
        <v>0</v>
      </c>
      <c r="BR1245" s="29">
        <f>K1245*(1+0.25*BO1245)*Параметри!$K$66*Параметри!$K$20/1000</f>
        <v>0</v>
      </c>
      <c r="BS1245" s="29">
        <f>(1+0.25*BO1245)*K1245*'Коефіцієнти АТО'!S1245*Параметри!$K$20/1000</f>
        <v>0</v>
      </c>
      <c r="BT1245" s="29">
        <f t="shared" si="178"/>
        <v>0</v>
      </c>
      <c r="BU1245" s="40">
        <f>ROUNDUP('Дані з ДІСО'!AG1245/Параметри!$K$71,0)</f>
        <v>0</v>
      </c>
      <c r="BV1245" s="40">
        <f t="shared" si="179"/>
        <v>0</v>
      </c>
      <c r="BW1245" s="40">
        <f>IF('Дані з ДІСО'!AG1245=0,0,'Дані з ДІСО'!AJ1245/'Дані з ДІСО'!AG1245)</f>
        <v>0</v>
      </c>
      <c r="BX1245" s="29">
        <f>BV1245*(1+0.25*BW1245)*Параметри!$K$51</f>
        <v>0</v>
      </c>
      <c r="BY1245" s="29">
        <f>ROUND(IF(Параметри!$K$77="No",CC1245,CC1245*Параметри!$K$78)+AG1245,1)</f>
        <v>48121.7</v>
      </c>
      <c r="BZ1245" s="29">
        <f>ROUND(IF(Параметри!$K$77="No",BF1245,BF1245*Параметри!$K$78),1)</f>
        <v>0</v>
      </c>
      <c r="CA1245" s="29">
        <f>ROUND(IF(Параметри!$K$77="No",BI1245,BI1245*Параметри!$K$78),1)</f>
        <v>0</v>
      </c>
      <c r="CB1245" s="29">
        <f>ROUND(IF(Параметри!$K$77="No",BJ1245,BJ1245*Параметри!$K$78),1)</f>
        <v>0</v>
      </c>
      <c r="CC1245" s="29">
        <f t="shared" si="173"/>
        <v>53468.538094465395</v>
      </c>
    </row>
    <row r="1246" spans="1:81">
      <c r="A1246" s="9">
        <v>1245</v>
      </c>
      <c r="B1246" s="9" t="s">
        <v>3151</v>
      </c>
      <c r="C1246" s="9" t="s">
        <v>3151</v>
      </c>
      <c r="D1246" s="9" t="s">
        <v>4259</v>
      </c>
      <c r="E1246" s="9" t="s">
        <v>29</v>
      </c>
      <c r="F1246" s="9" t="s">
        <v>4279</v>
      </c>
      <c r="G1246" s="9" t="s">
        <v>2587</v>
      </c>
      <c r="H1246" s="29">
        <f>SUM('Дані з ДІСО'!J1246:L1246)</f>
        <v>986</v>
      </c>
      <c r="I1246" s="29">
        <f>SUM('Дані з ДІСО'!G1246:I1246)</f>
        <v>92</v>
      </c>
      <c r="J1246" s="29">
        <f>SUM('Дані з ДІСО'!P1246:R1246)</f>
        <v>0</v>
      </c>
      <c r="K1246" s="29">
        <f>SUM('Дані з ДІСО'!V1246:X1246)</f>
        <v>0</v>
      </c>
      <c r="L1246" s="40">
        <f>ROUNDUP('Дані з ДІСО'!J1246/'Коефіцієнти АТО'!$R1246,0)</f>
        <v>30</v>
      </c>
      <c r="M1246" s="40">
        <f>ROUNDUP('Дані з ДІСО'!K1246/'Коефіцієнти АТО'!$R1246,0)</f>
        <v>39</v>
      </c>
      <c r="N1246" s="40">
        <f>ROUNDUP('Дані з ДІСО'!L1246/'Коефіцієнти АТО'!$R1246,0)</f>
        <v>5</v>
      </c>
      <c r="O1246" s="59">
        <f>(L1246*Параметри!$K$32+M1246*Параметри!$L$32+N1246*Параметри!$M$32)/18</f>
        <v>119.04444444444445</v>
      </c>
      <c r="P1246" s="41">
        <f>IF(H1246=0,"",'Дані з ДІСО'!Y1246/H1246)</f>
        <v>0</v>
      </c>
      <c r="Q1246" s="29">
        <f>IF(H1246=0,"",(1+0.25*P1246)*O1246*Параметри!$K$51)</f>
        <v>24382.708221870045</v>
      </c>
      <c r="R1246" s="29">
        <f>IF(H1246=0,"",Q1246*'Коефіцієнти АТО'!T1246)</f>
        <v>414.50603977179082</v>
      </c>
      <c r="S1246" s="29">
        <f>IF(H1246=0,"",H1246*(1+0.25*P1246)*Параметри!$K$66*Параметри!$K$20/1000)</f>
        <v>0</v>
      </c>
      <c r="T1246" s="29">
        <f>IF(H1246=0,"",H1246*(1+0.25*P1246)*'Коефіцієнти АТО'!$S1246*Параметри!$K$20/1000)</f>
        <v>4973.3409173969731</v>
      </c>
      <c r="U1246" s="29">
        <f t="shared" si="174"/>
        <v>29770.555179038809</v>
      </c>
      <c r="V1246" s="29">
        <f t="shared" si="175"/>
        <v>29770.555179038809</v>
      </c>
      <c r="W1246" s="40">
        <f>ROUNDUP('Дані з ДІСО'!P1246/Параметри!$K$24,0)</f>
        <v>0</v>
      </c>
      <c r="X1246" s="40">
        <f>ROUNDUP('Дані з ДІСО'!Q1246/Параметри!$K$24,0)</f>
        <v>0</v>
      </c>
      <c r="Y1246" s="40">
        <f>ROUNDUP('Дані з ДІСО'!R1246/Параметри!$K$24,0)</f>
        <v>0</v>
      </c>
      <c r="Z1246" s="59">
        <f>(W1246*Параметри!$K$33+X1246*Параметри!$L$33+Y1246*Параметри!$M$33)/18</f>
        <v>0</v>
      </c>
      <c r="AA1246" s="41">
        <f>IF(J1246=0,0,'Дані з ДІСО'!AA1246/J1246)</f>
        <v>0</v>
      </c>
      <c r="AB1246" s="29">
        <f>(1+0.25*AA1246)*Z1246*Параметри!$K$51</f>
        <v>0</v>
      </c>
      <c r="AC1246" s="29">
        <f>AB1246*'Коефіцієнти АТО'!U1246</f>
        <v>0</v>
      </c>
      <c r="AD1246" s="29">
        <f>J1246*(1+0.25*AA1246)*Параметри!$K$66*Параметри!$K$20/1000</f>
        <v>0</v>
      </c>
      <c r="AE1246" s="29">
        <f>(1+0.25*AA1246)*J1246*'Коефіцієнти АТО'!S1246*Параметри!$K$20/1000</f>
        <v>0</v>
      </c>
      <c r="AF1246" s="29">
        <f t="shared" si="171"/>
        <v>0</v>
      </c>
      <c r="AG1246" s="29">
        <v>0</v>
      </c>
      <c r="AH1246" s="40">
        <v>0</v>
      </c>
      <c r="AI1246" s="40">
        <v>0</v>
      </c>
      <c r="AJ1246" s="40">
        <f t="shared" si="172"/>
        <v>0</v>
      </c>
      <c r="AK1246" s="29">
        <f>(AH1246+AI1246)*(1+0.25*AJ1246)*Параметри!$K$53</f>
        <v>0</v>
      </c>
      <c r="AL1246" s="29">
        <f>ROUNDUP(('Дані з ДІСО'!AU1246+'Дані з ДІСО'!AW1246)/Параметри!$K$28,0)</f>
        <v>0</v>
      </c>
      <c r="AM1246" s="64">
        <f>AL1246*Параметри!$M$35/18</f>
        <v>0</v>
      </c>
      <c r="AN1246" s="29">
        <f>IF(AL1246=0,0,'Дані з ДІСО'!AW1246/SUM('Дані з ДІСО'!AU1246,'Дані з ДІСО'!AW1246))</f>
        <v>0</v>
      </c>
      <c r="AO1246" s="29">
        <f>(1+0.25*AN1246)*AM1246*Параметри!$K$51</f>
        <v>0</v>
      </c>
      <c r="AP1246" s="40">
        <f>ROUNDUP(('Дані з ДІСО'!AE1246+'Дані не з ДІСО'!E1246+'Дані не з ДІСО'!G1246)/Параметри!$K$69,0)</f>
        <v>0</v>
      </c>
      <c r="AQ1246" s="40">
        <f t="shared" si="176"/>
        <v>0</v>
      </c>
      <c r="AR1246" s="40">
        <f>IF(AP1246=0,0,('Дані з ДІСО'!AH1246+'Дані не з ДІСО'!G1246)/('Дані з ДІСО'!AE1246+'Дані не з ДІСО'!E1246+'Дані не з ДІСО'!G1246))</f>
        <v>0</v>
      </c>
      <c r="AS1246" s="29">
        <f>AQ1246*(1+0.25*AR1246)*Параметри!$K$51</f>
        <v>0</v>
      </c>
      <c r="AT1246" s="40">
        <f>ROUNDUP('Дані з ДІСО'!AF1246/Параметри!$K$70,0)</f>
        <v>0</v>
      </c>
      <c r="AU1246" s="40">
        <f t="shared" si="177"/>
        <v>0</v>
      </c>
      <c r="AV1246" s="40">
        <f>IF(AT1246=0,0,'Дані з ДІСО'!AI1246/'Дані з ДІСО'!AF1246)</f>
        <v>0</v>
      </c>
      <c r="AW1246" s="29">
        <f>AU1246*(1+0.25*AV1246)*Параметри!$K$51</f>
        <v>0</v>
      </c>
      <c r="AX1246" s="40">
        <f>ROUNDUP('Дані з ДІСО'!AR1246/Параметри!$K$29,0)</f>
        <v>0</v>
      </c>
      <c r="AY1246" s="40">
        <f>ROUNDUP('Дані з ДІСО'!AS1246/Параметри!$K$29,0)</f>
        <v>0</v>
      </c>
      <c r="AZ1246" s="40">
        <f>ROUNDUP('Дані з ДІСО'!AT1246/Параметри!$K$29,0)</f>
        <v>0</v>
      </c>
      <c r="BA1246" s="64">
        <f>(AX1246*Параметри!$K$32+AY1246*Параметри!$L$32+AZ1246*Параметри!$M$32)/18</f>
        <v>0</v>
      </c>
      <c r="BB1246" s="29">
        <f>(BA1246*Параметри!$K$51+SUM('Дані з ДІСО'!AR1246:AT1246)*Параметри!$K$48*Параметри!$K$20/1000)*Параметри!$K$74</f>
        <v>0</v>
      </c>
      <c r="BC1246" s="40">
        <f>ROUNDUP(('Дані не з ДІСО'!I1246+'Дані не з ДІСО'!K1246)/Параметри!$K$26,0)</f>
        <v>0</v>
      </c>
      <c r="BD1246" s="29">
        <f>BC1246*Параметри!$M$36/18</f>
        <v>0</v>
      </c>
      <c r="BE1246" s="40">
        <f>IF(BC1246=0,0,'Дані не з ДІСО'!K1246/('Дані не з ДІСО'!I1246+'Дані не з ДІСО'!K1246))</f>
        <v>0</v>
      </c>
      <c r="BF1246" s="29">
        <f>(1+0.25*BE1246)*BD1246*Параметри!$K$51</f>
        <v>0</v>
      </c>
      <c r="BG1246" s="40">
        <f>ROUNDUP('Дані не з ДІСО'!M1246/Параметри!$K$27,0)</f>
        <v>0</v>
      </c>
      <c r="BH1246" s="40">
        <f>BG1246*Параметри!$M$37/18</f>
        <v>0</v>
      </c>
      <c r="BI1246" s="29">
        <f>BH1246*Параметри!$K$51</f>
        <v>0</v>
      </c>
      <c r="BJ1246" s="29">
        <f>'Дані не з ДІСО'!N1246*Параметри!$K$76</f>
        <v>0</v>
      </c>
      <c r="BK1246" s="40">
        <f>ROUNDUP('Дані з ДІСО'!V1246/Параметри!$K$25,0)</f>
        <v>0</v>
      </c>
      <c r="BL1246" s="40">
        <f>ROUNDUP('Дані з ДІСО'!W1246/Параметри!$K$25,0)</f>
        <v>0</v>
      </c>
      <c r="BM1246" s="40">
        <f>ROUNDUP('Дані з ДІСО'!X1246/Параметри!$K$25,0)</f>
        <v>0</v>
      </c>
      <c r="BN1246" s="40">
        <f>(BK1246*Параметри!$K$34+BL1246*Параметри!$L$34+BM1246*Параметри!$M$34)/18</f>
        <v>0</v>
      </c>
      <c r="BO1246" s="40">
        <f>IF(K1246=0,0,'Дані з ДІСО'!AC1246/K1246)</f>
        <v>0</v>
      </c>
      <c r="BP1246" s="29">
        <f>(1+0.25*BO1246)*BN1246*Параметри!$K$51</f>
        <v>0</v>
      </c>
      <c r="BQ1246" s="29">
        <f>BP1246*'Коефіцієнти АТО'!U1246</f>
        <v>0</v>
      </c>
      <c r="BR1246" s="29">
        <f>K1246*(1+0.25*BO1246)*Параметри!$K$66*Параметри!$K$20/1000</f>
        <v>0</v>
      </c>
      <c r="BS1246" s="29">
        <f>(1+0.25*BO1246)*K1246*'Коефіцієнти АТО'!S1246*Параметри!$K$20/1000</f>
        <v>0</v>
      </c>
      <c r="BT1246" s="29">
        <f t="shared" si="178"/>
        <v>0</v>
      </c>
      <c r="BU1246" s="40">
        <f>ROUNDUP('Дані з ДІСО'!AG1246/Параметри!$K$71,0)</f>
        <v>0</v>
      </c>
      <c r="BV1246" s="40">
        <f t="shared" si="179"/>
        <v>0</v>
      </c>
      <c r="BW1246" s="40">
        <f>IF('Дані з ДІСО'!AG1246=0,0,'Дані з ДІСО'!AJ1246/'Дані з ДІСО'!AG1246)</f>
        <v>0</v>
      </c>
      <c r="BX1246" s="29">
        <f>BV1246*(1+0.25*BW1246)*Параметри!$K$51</f>
        <v>0</v>
      </c>
      <c r="BY1246" s="29">
        <f>ROUND(IF(Параметри!$K$77="No",CC1246,CC1246*Параметри!$K$78)+AG1246,1)</f>
        <v>26793.5</v>
      </c>
      <c r="BZ1246" s="29">
        <f>ROUND(IF(Параметри!$K$77="No",BF1246,BF1246*Параметри!$K$78),1)</f>
        <v>0</v>
      </c>
      <c r="CA1246" s="29">
        <f>ROUND(IF(Параметри!$K$77="No",BI1246,BI1246*Параметри!$K$78),1)</f>
        <v>0</v>
      </c>
      <c r="CB1246" s="29">
        <f>ROUND(IF(Параметри!$K$77="No",BJ1246,BJ1246*Параметри!$K$78),1)</f>
        <v>0</v>
      </c>
      <c r="CC1246" s="29">
        <f t="shared" si="173"/>
        <v>29770.555179038809</v>
      </c>
    </row>
    <row r="1247" spans="1:81">
      <c r="A1247" s="9">
        <v>1246</v>
      </c>
      <c r="B1247" s="9" t="s">
        <v>3151</v>
      </c>
      <c r="C1247" s="9" t="s">
        <v>3151</v>
      </c>
      <c r="D1247" s="9" t="s">
        <v>4259</v>
      </c>
      <c r="E1247" s="9" t="s">
        <v>29</v>
      </c>
      <c r="F1247" s="9" t="s">
        <v>4280</v>
      </c>
      <c r="G1247" s="9" t="s">
        <v>2589</v>
      </c>
      <c r="H1247" s="29">
        <f>SUM('Дані з ДІСО'!J1247:L1247)</f>
        <v>2190</v>
      </c>
      <c r="I1247" s="29">
        <f>SUM('Дані з ДІСО'!G1247:I1247)</f>
        <v>182</v>
      </c>
      <c r="J1247" s="29">
        <f>SUM('Дані з ДІСО'!P1247:R1247)</f>
        <v>0</v>
      </c>
      <c r="K1247" s="29">
        <f>SUM('Дані з ДІСО'!V1247:X1247)</f>
        <v>0</v>
      </c>
      <c r="L1247" s="40">
        <f>ROUNDUP('Дані з ДІСО'!J1247/'Коефіцієнти АТО'!$R1247,0)</f>
        <v>64</v>
      </c>
      <c r="M1247" s="40">
        <f>ROUNDUP('Дані з ДІСО'!K1247/'Коефіцієнти АТО'!$R1247,0)</f>
        <v>82</v>
      </c>
      <c r="N1247" s="40">
        <f>ROUNDUP('Дані з ДІСО'!L1247/'Коефіцієнти АТО'!$R1247,0)</f>
        <v>18</v>
      </c>
      <c r="O1247" s="59">
        <f>(L1247*Параметри!$K$32+M1247*Параметри!$L$32+N1247*Параметри!$M$32)/18</f>
        <v>266.24444444444441</v>
      </c>
      <c r="P1247" s="41">
        <f>IF(H1247=0,"",'Дані з ДІСО'!Y1247/H1247)</f>
        <v>0</v>
      </c>
      <c r="Q1247" s="29">
        <f>IF(H1247=0,"",(1+0.25*P1247)*O1247*Параметри!$K$51)</f>
        <v>54532.243271649233</v>
      </c>
      <c r="R1247" s="29">
        <f>IF(H1247=0,"",Q1247*'Коефіцієнти АТО'!T1247)</f>
        <v>927.04813561803701</v>
      </c>
      <c r="S1247" s="29">
        <f>IF(H1247=0,"",H1247*(1+0.25*P1247)*Параметри!$K$66*Параметри!$K$20/1000)</f>
        <v>0</v>
      </c>
      <c r="T1247" s="29">
        <f>IF(H1247=0,"",H1247*(1+0.25*P1247)*'Коефіцієнти АТО'!$S1247*Параметри!$K$20/1000)</f>
        <v>11046.264309431412</v>
      </c>
      <c r="U1247" s="29">
        <f t="shared" si="174"/>
        <v>66505.555716698684</v>
      </c>
      <c r="V1247" s="29">
        <f t="shared" si="175"/>
        <v>66505.555716698684</v>
      </c>
      <c r="W1247" s="40">
        <f>ROUNDUP('Дані з ДІСО'!P1247/Параметри!$K$24,0)</f>
        <v>0</v>
      </c>
      <c r="X1247" s="40">
        <f>ROUNDUP('Дані з ДІСО'!Q1247/Параметри!$K$24,0)</f>
        <v>0</v>
      </c>
      <c r="Y1247" s="40">
        <f>ROUNDUP('Дані з ДІСО'!R1247/Параметри!$K$24,0)</f>
        <v>0</v>
      </c>
      <c r="Z1247" s="59">
        <f>(W1247*Параметри!$K$33+X1247*Параметри!$L$33+Y1247*Параметри!$M$33)/18</f>
        <v>0</v>
      </c>
      <c r="AA1247" s="41">
        <f>IF(J1247=0,0,'Дані з ДІСО'!AA1247/J1247)</f>
        <v>0</v>
      </c>
      <c r="AB1247" s="29">
        <f>(1+0.25*AA1247)*Z1247*Параметри!$K$51</f>
        <v>0</v>
      </c>
      <c r="AC1247" s="29">
        <f>AB1247*'Коефіцієнти АТО'!U1247</f>
        <v>0</v>
      </c>
      <c r="AD1247" s="29">
        <f>J1247*(1+0.25*AA1247)*Параметри!$K$66*Параметри!$K$20/1000</f>
        <v>0</v>
      </c>
      <c r="AE1247" s="29">
        <f>(1+0.25*AA1247)*J1247*'Коефіцієнти АТО'!S1247*Параметри!$K$20/1000</f>
        <v>0</v>
      </c>
      <c r="AF1247" s="29">
        <f t="shared" si="171"/>
        <v>0</v>
      </c>
      <c r="AG1247" s="29">
        <v>0</v>
      </c>
      <c r="AH1247" s="40">
        <v>2</v>
      </c>
      <c r="AI1247" s="40">
        <v>0</v>
      </c>
      <c r="AJ1247" s="40">
        <f t="shared" si="172"/>
        <v>0</v>
      </c>
      <c r="AK1247" s="29">
        <f>(AH1247+AI1247)*(1+0.25*AJ1247)*Параметри!$K$53</f>
        <v>358.85855139200009</v>
      </c>
      <c r="AL1247" s="29">
        <f>ROUNDUP(('Дані з ДІСО'!AU1247+'Дані з ДІСО'!AW1247)/Параметри!$K$28,0)</f>
        <v>0</v>
      </c>
      <c r="AM1247" s="64">
        <f>AL1247*Параметри!$M$35/18</f>
        <v>0</v>
      </c>
      <c r="AN1247" s="29">
        <f>IF(AL1247=0,0,'Дані з ДІСО'!AW1247/SUM('Дані з ДІСО'!AU1247,'Дані з ДІСО'!AW1247))</f>
        <v>0</v>
      </c>
      <c r="AO1247" s="29">
        <f>(1+0.25*AN1247)*AM1247*Параметри!$K$51</f>
        <v>0</v>
      </c>
      <c r="AP1247" s="40">
        <f>ROUNDUP(('Дані з ДІСО'!AE1247+'Дані не з ДІСО'!E1247+'Дані не з ДІСО'!G1247)/Параметри!$K$69,0)</f>
        <v>0</v>
      </c>
      <c r="AQ1247" s="40">
        <f t="shared" si="176"/>
        <v>0</v>
      </c>
      <c r="AR1247" s="40">
        <f>IF(AP1247=0,0,('Дані з ДІСО'!AH1247+'Дані не з ДІСО'!G1247)/('Дані з ДІСО'!AE1247+'Дані не з ДІСО'!E1247+'Дані не з ДІСО'!G1247))</f>
        <v>0</v>
      </c>
      <c r="AS1247" s="29">
        <f>AQ1247*(1+0.25*AR1247)*Параметри!$K$51</f>
        <v>0</v>
      </c>
      <c r="AT1247" s="40">
        <f>ROUNDUP('Дані з ДІСО'!AF1247/Параметри!$K$70,0)</f>
        <v>0</v>
      </c>
      <c r="AU1247" s="40">
        <f t="shared" si="177"/>
        <v>0</v>
      </c>
      <c r="AV1247" s="40">
        <f>IF(AT1247=0,0,'Дані з ДІСО'!AI1247/'Дані з ДІСО'!AF1247)</f>
        <v>0</v>
      </c>
      <c r="AW1247" s="29">
        <f>AU1247*(1+0.25*AV1247)*Параметри!$K$51</f>
        <v>0</v>
      </c>
      <c r="AX1247" s="40">
        <f>ROUNDUP('Дані з ДІСО'!AR1247/Параметри!$K$29,0)</f>
        <v>0</v>
      </c>
      <c r="AY1247" s="40">
        <f>ROUNDUP('Дані з ДІСО'!AS1247/Параметри!$K$29,0)</f>
        <v>0</v>
      </c>
      <c r="AZ1247" s="40">
        <f>ROUNDUP('Дані з ДІСО'!AT1247/Параметри!$K$29,0)</f>
        <v>0</v>
      </c>
      <c r="BA1247" s="64">
        <f>(AX1247*Параметри!$K$32+AY1247*Параметри!$L$32+AZ1247*Параметри!$M$32)/18</f>
        <v>0</v>
      </c>
      <c r="BB1247" s="29">
        <f>(BA1247*Параметри!$K$51+SUM('Дані з ДІСО'!AR1247:AT1247)*Параметри!$K$48*Параметри!$K$20/1000)*Параметри!$K$74</f>
        <v>0</v>
      </c>
      <c r="BC1247" s="40">
        <f>ROUNDUP(('Дані не з ДІСО'!I1247+'Дані не з ДІСО'!K1247)/Параметри!$K$26,0)</f>
        <v>0</v>
      </c>
      <c r="BD1247" s="29">
        <f>BC1247*Параметри!$M$36/18</f>
        <v>0</v>
      </c>
      <c r="BE1247" s="40">
        <f>IF(BC1247=0,0,'Дані не з ДІСО'!K1247/('Дані не з ДІСО'!I1247+'Дані не з ДІСО'!K1247))</f>
        <v>0</v>
      </c>
      <c r="BF1247" s="29">
        <f>(1+0.25*BE1247)*BD1247*Параметри!$K$51</f>
        <v>0</v>
      </c>
      <c r="BG1247" s="40">
        <f>ROUNDUP('Дані не з ДІСО'!M1247/Параметри!$K$27,0)</f>
        <v>0</v>
      </c>
      <c r="BH1247" s="40">
        <f>BG1247*Параметри!$M$37/18</f>
        <v>0</v>
      </c>
      <c r="BI1247" s="29">
        <f>BH1247*Параметри!$K$51</f>
        <v>0</v>
      </c>
      <c r="BJ1247" s="29">
        <f>'Дані не з ДІСО'!N1247*Параметри!$K$76</f>
        <v>0</v>
      </c>
      <c r="BK1247" s="40">
        <f>ROUNDUP('Дані з ДІСО'!V1247/Параметри!$K$25,0)</f>
        <v>0</v>
      </c>
      <c r="BL1247" s="40">
        <f>ROUNDUP('Дані з ДІСО'!W1247/Параметри!$K$25,0)</f>
        <v>0</v>
      </c>
      <c r="BM1247" s="40">
        <f>ROUNDUP('Дані з ДІСО'!X1247/Параметри!$K$25,0)</f>
        <v>0</v>
      </c>
      <c r="BN1247" s="40">
        <f>(BK1247*Параметри!$K$34+BL1247*Параметри!$L$34+BM1247*Параметри!$M$34)/18</f>
        <v>0</v>
      </c>
      <c r="BO1247" s="40">
        <f>IF(K1247=0,0,'Дані з ДІСО'!AC1247/K1247)</f>
        <v>0</v>
      </c>
      <c r="BP1247" s="29">
        <f>(1+0.25*BO1247)*BN1247*Параметри!$K$51</f>
        <v>0</v>
      </c>
      <c r="BQ1247" s="29">
        <f>BP1247*'Коефіцієнти АТО'!U1247</f>
        <v>0</v>
      </c>
      <c r="BR1247" s="29">
        <f>K1247*(1+0.25*BO1247)*Параметри!$K$66*Параметри!$K$20/1000</f>
        <v>0</v>
      </c>
      <c r="BS1247" s="29">
        <f>(1+0.25*BO1247)*K1247*'Коефіцієнти АТО'!S1247*Параметри!$K$20/1000</f>
        <v>0</v>
      </c>
      <c r="BT1247" s="29">
        <f t="shared" si="178"/>
        <v>0</v>
      </c>
      <c r="BU1247" s="40">
        <f>ROUNDUP('Дані з ДІСО'!AG1247/Параметри!$K$71,0)</f>
        <v>0</v>
      </c>
      <c r="BV1247" s="40">
        <f t="shared" si="179"/>
        <v>0</v>
      </c>
      <c r="BW1247" s="40">
        <f>IF('Дані з ДІСО'!AG1247=0,0,'Дані з ДІСО'!AJ1247/'Дані з ДІСО'!AG1247)</f>
        <v>0</v>
      </c>
      <c r="BX1247" s="29">
        <f>BV1247*(1+0.25*BW1247)*Параметри!$K$51</f>
        <v>0</v>
      </c>
      <c r="BY1247" s="29">
        <f>ROUND(IF(Параметри!$K$77="No",CC1247,CC1247*Параметри!$K$78)+AG1247,1)</f>
        <v>60178</v>
      </c>
      <c r="BZ1247" s="29">
        <f>ROUND(IF(Параметри!$K$77="No",BF1247,BF1247*Параметри!$K$78),1)</f>
        <v>0</v>
      </c>
      <c r="CA1247" s="29">
        <f>ROUND(IF(Параметри!$K$77="No",BI1247,BI1247*Параметри!$K$78),1)</f>
        <v>0</v>
      </c>
      <c r="CB1247" s="29">
        <f>ROUND(IF(Параметри!$K$77="No",BJ1247,BJ1247*Параметри!$K$78),1)</f>
        <v>0</v>
      </c>
      <c r="CC1247" s="29">
        <f t="shared" si="173"/>
        <v>66864.414268090681</v>
      </c>
    </row>
    <row r="1248" spans="1:81">
      <c r="A1248" s="9">
        <v>1247</v>
      </c>
      <c r="B1248" s="9" t="s">
        <v>3148</v>
      </c>
      <c r="C1248" s="9" t="s">
        <v>3148</v>
      </c>
      <c r="D1248" s="9" t="s">
        <v>4259</v>
      </c>
      <c r="E1248" s="9" t="s">
        <v>24</v>
      </c>
      <c r="F1248" s="9" t="s">
        <v>4281</v>
      </c>
      <c r="G1248" s="9" t="s">
        <v>2591</v>
      </c>
      <c r="H1248" s="29">
        <f>SUM('Дані з ДІСО'!J1248:L1248)</f>
        <v>194</v>
      </c>
      <c r="I1248" s="29">
        <f>SUM('Дані з ДІСО'!G1248:I1248)</f>
        <v>8</v>
      </c>
      <c r="J1248" s="29">
        <f>SUM('Дані з ДІСО'!P1248:R1248)</f>
        <v>0</v>
      </c>
      <c r="K1248" s="29">
        <f>SUM('Дані з ДІСО'!V1248:X1248)</f>
        <v>0</v>
      </c>
      <c r="L1248" s="40">
        <f>ROUNDUP('Дані з ДІСО'!J1248/'Коефіцієнти АТО'!$R1248,0)</f>
        <v>7</v>
      </c>
      <c r="M1248" s="40">
        <f>ROUNDUP('Дані з ДІСО'!K1248/'Коефіцієнти АТО'!$R1248,0)</f>
        <v>8</v>
      </c>
      <c r="N1248" s="40">
        <f>ROUNDUP('Дані з ДІСО'!L1248/'Коефіцієнти АТО'!$R1248,0)</f>
        <v>3</v>
      </c>
      <c r="O1248" s="59">
        <f>(L1248*Параметри!$K$32+M1248*Параметри!$L$32+N1248*Параметри!$M$32)/18</f>
        <v>29.394444444444446</v>
      </c>
      <c r="P1248" s="41">
        <f>IF(H1248=0,"",'Дані з ДІСО'!Y1248/H1248)</f>
        <v>0</v>
      </c>
      <c r="Q1248" s="29">
        <f>IF(H1248=0,"",(1+0.25*P1248)*O1248*Параметри!$K$51)</f>
        <v>6020.5763114576448</v>
      </c>
      <c r="R1248" s="29">
        <f>IF(H1248=0,"",Q1248*'Коефіцієнти АТО'!T1248)</f>
        <v>102.34979729477998</v>
      </c>
      <c r="S1248" s="29">
        <f>IF(H1248=0,"",H1248*(1+0.25*P1248)*Параметри!$K$66*Параметри!$K$20/1000)</f>
        <v>0</v>
      </c>
      <c r="T1248" s="29">
        <f>IF(H1248=0,"",H1248*(1+0.25*P1248)*'Коефіцієнти АТО'!$S1248*Параметри!$K$20/1000)</f>
        <v>978.52752330123008</v>
      </c>
      <c r="U1248" s="29">
        <f t="shared" si="174"/>
        <v>7101.4536320536545</v>
      </c>
      <c r="V1248" s="29">
        <f t="shared" si="175"/>
        <v>7101.4536320536545</v>
      </c>
      <c r="W1248" s="40">
        <f>ROUNDUP('Дані з ДІСО'!P1248/Параметри!$K$24,0)</f>
        <v>0</v>
      </c>
      <c r="X1248" s="40">
        <f>ROUNDUP('Дані з ДІСО'!Q1248/Параметри!$K$24,0)</f>
        <v>0</v>
      </c>
      <c r="Y1248" s="40">
        <f>ROUNDUP('Дані з ДІСО'!R1248/Параметри!$K$24,0)</f>
        <v>0</v>
      </c>
      <c r="Z1248" s="59">
        <f>(W1248*Параметри!$K$33+X1248*Параметри!$L$33+Y1248*Параметри!$M$33)/18</f>
        <v>0</v>
      </c>
      <c r="AA1248" s="41">
        <f>IF(J1248=0,0,'Дані з ДІСО'!AA1248/J1248)</f>
        <v>0</v>
      </c>
      <c r="AB1248" s="29">
        <f>(1+0.25*AA1248)*Z1248*Параметри!$K$51</f>
        <v>0</v>
      </c>
      <c r="AC1248" s="29">
        <f>AB1248*'Коефіцієнти АТО'!U1248</f>
        <v>0</v>
      </c>
      <c r="AD1248" s="29">
        <f>J1248*(1+0.25*AA1248)*Параметри!$K$66*Параметри!$K$20/1000</f>
        <v>0</v>
      </c>
      <c r="AE1248" s="29">
        <f>(1+0.25*AA1248)*J1248*'Коефіцієнти АТО'!S1248*Параметри!$K$20/1000</f>
        <v>0</v>
      </c>
      <c r="AF1248" s="29">
        <f t="shared" si="171"/>
        <v>0</v>
      </c>
      <c r="AG1248" s="29">
        <v>0</v>
      </c>
      <c r="AH1248" s="40">
        <v>3</v>
      </c>
      <c r="AI1248" s="40">
        <v>0</v>
      </c>
      <c r="AJ1248" s="40">
        <f t="shared" si="172"/>
        <v>0</v>
      </c>
      <c r="AK1248" s="29">
        <f>(AH1248+AI1248)*(1+0.25*AJ1248)*Параметри!$K$53</f>
        <v>538.28782708800009</v>
      </c>
      <c r="AL1248" s="29">
        <f>ROUNDUP(('Дані з ДІСО'!AU1248+'Дані з ДІСО'!AW1248)/Параметри!$K$28,0)</f>
        <v>0</v>
      </c>
      <c r="AM1248" s="64">
        <f>AL1248*Параметри!$M$35/18</f>
        <v>0</v>
      </c>
      <c r="AN1248" s="29">
        <f>IF(AL1248=0,0,'Дані з ДІСО'!AW1248/SUM('Дані з ДІСО'!AU1248,'Дані з ДІСО'!AW1248))</f>
        <v>0</v>
      </c>
      <c r="AO1248" s="29">
        <f>(1+0.25*AN1248)*AM1248*Параметри!$K$51</f>
        <v>0</v>
      </c>
      <c r="AP1248" s="40">
        <f>ROUNDUP(('Дані з ДІСО'!AE1248+'Дані не з ДІСО'!E1248+'Дані не з ДІСО'!G1248)/Параметри!$K$69,0)</f>
        <v>0</v>
      </c>
      <c r="AQ1248" s="40">
        <f t="shared" si="176"/>
        <v>0</v>
      </c>
      <c r="AR1248" s="40">
        <f>IF(AP1248=0,0,('Дані з ДІСО'!AH1248+'Дані не з ДІСО'!G1248)/('Дані з ДІСО'!AE1248+'Дані не з ДІСО'!E1248+'Дані не з ДІСО'!G1248))</f>
        <v>0</v>
      </c>
      <c r="AS1248" s="29">
        <f>AQ1248*(1+0.25*AR1248)*Параметри!$K$51</f>
        <v>0</v>
      </c>
      <c r="AT1248" s="40">
        <f>ROUNDUP('Дані з ДІСО'!AF1248/Параметри!$K$70,0)</f>
        <v>0</v>
      </c>
      <c r="AU1248" s="40">
        <f t="shared" si="177"/>
        <v>0</v>
      </c>
      <c r="AV1248" s="40">
        <f>IF(AT1248=0,0,'Дані з ДІСО'!AI1248/'Дані з ДІСО'!AF1248)</f>
        <v>0</v>
      </c>
      <c r="AW1248" s="29">
        <f>AU1248*(1+0.25*AV1248)*Параметри!$K$51</f>
        <v>0</v>
      </c>
      <c r="AX1248" s="40">
        <f>ROUNDUP('Дані з ДІСО'!AR1248/Параметри!$K$29,0)</f>
        <v>0</v>
      </c>
      <c r="AY1248" s="40">
        <f>ROUNDUP('Дані з ДІСО'!AS1248/Параметри!$K$29,0)</f>
        <v>0</v>
      </c>
      <c r="AZ1248" s="40">
        <f>ROUNDUP('Дані з ДІСО'!AT1248/Параметри!$K$29,0)</f>
        <v>0</v>
      </c>
      <c r="BA1248" s="64">
        <f>(AX1248*Параметри!$K$32+AY1248*Параметри!$L$32+AZ1248*Параметри!$M$32)/18</f>
        <v>0</v>
      </c>
      <c r="BB1248" s="29">
        <f>(BA1248*Параметри!$K$51+SUM('Дані з ДІСО'!AR1248:AT1248)*Параметри!$K$48*Параметри!$K$20/1000)*Параметри!$K$74</f>
        <v>0</v>
      </c>
      <c r="BC1248" s="40">
        <f>ROUNDUP(('Дані не з ДІСО'!I1248+'Дані не з ДІСО'!K1248)/Параметри!$K$26,0)</f>
        <v>0</v>
      </c>
      <c r="BD1248" s="29">
        <f>BC1248*Параметри!$M$36/18</f>
        <v>0</v>
      </c>
      <c r="BE1248" s="40">
        <f>IF(BC1248=0,0,'Дані не з ДІСО'!K1248/('Дані не з ДІСО'!I1248+'Дані не з ДІСО'!K1248))</f>
        <v>0</v>
      </c>
      <c r="BF1248" s="29">
        <f>(1+0.25*BE1248)*BD1248*Параметри!$K$51</f>
        <v>0</v>
      </c>
      <c r="BG1248" s="40">
        <f>ROUNDUP('Дані не з ДІСО'!M1248/Параметри!$K$27,0)</f>
        <v>0</v>
      </c>
      <c r="BH1248" s="40">
        <f>BG1248*Параметри!$M$37/18</f>
        <v>0</v>
      </c>
      <c r="BI1248" s="29">
        <f>BH1248*Параметри!$K$51</f>
        <v>0</v>
      </c>
      <c r="BJ1248" s="29">
        <f>'Дані не з ДІСО'!N1248*Параметри!$K$76</f>
        <v>0</v>
      </c>
      <c r="BK1248" s="40">
        <f>ROUNDUP('Дані з ДІСО'!V1248/Параметри!$K$25,0)</f>
        <v>0</v>
      </c>
      <c r="BL1248" s="40">
        <f>ROUNDUP('Дані з ДІСО'!W1248/Параметри!$K$25,0)</f>
        <v>0</v>
      </c>
      <c r="BM1248" s="40">
        <f>ROUNDUP('Дані з ДІСО'!X1248/Параметри!$K$25,0)</f>
        <v>0</v>
      </c>
      <c r="BN1248" s="40">
        <f>(BK1248*Параметри!$K$34+BL1248*Параметри!$L$34+BM1248*Параметри!$M$34)/18</f>
        <v>0</v>
      </c>
      <c r="BO1248" s="40">
        <f>IF(K1248=0,0,'Дані з ДІСО'!AC1248/K1248)</f>
        <v>0</v>
      </c>
      <c r="BP1248" s="29">
        <f>(1+0.25*BO1248)*BN1248*Параметри!$K$51</f>
        <v>0</v>
      </c>
      <c r="BQ1248" s="29">
        <f>BP1248*'Коефіцієнти АТО'!U1248</f>
        <v>0</v>
      </c>
      <c r="BR1248" s="29">
        <f>K1248*(1+0.25*BO1248)*Параметри!$K$66*Параметри!$K$20/1000</f>
        <v>0</v>
      </c>
      <c r="BS1248" s="29">
        <f>(1+0.25*BO1248)*K1248*'Коефіцієнти АТО'!S1248*Параметри!$K$20/1000</f>
        <v>0</v>
      </c>
      <c r="BT1248" s="29">
        <f t="shared" si="178"/>
        <v>0</v>
      </c>
      <c r="BU1248" s="40">
        <f>ROUNDUP('Дані з ДІСО'!AG1248/Параметри!$K$71,0)</f>
        <v>0</v>
      </c>
      <c r="BV1248" s="40">
        <f t="shared" si="179"/>
        <v>0</v>
      </c>
      <c r="BW1248" s="40">
        <f>IF('Дані з ДІСО'!AG1248=0,0,'Дані з ДІСО'!AJ1248/'Дані з ДІСО'!AG1248)</f>
        <v>0</v>
      </c>
      <c r="BX1248" s="29">
        <f>BV1248*(1+0.25*BW1248)*Параметри!$K$51</f>
        <v>0</v>
      </c>
      <c r="BY1248" s="29">
        <f>ROUND(IF(Параметри!$K$77="No",CC1248,CC1248*Параметри!$K$78)+AG1248,1)</f>
        <v>6875.8</v>
      </c>
      <c r="BZ1248" s="29">
        <f>ROUND(IF(Параметри!$K$77="No",BF1248,BF1248*Параметри!$K$78),1)</f>
        <v>0</v>
      </c>
      <c r="CA1248" s="29">
        <f>ROUND(IF(Параметри!$K$77="No",BI1248,BI1248*Параметри!$K$78),1)</f>
        <v>0</v>
      </c>
      <c r="CB1248" s="29">
        <f>ROUND(IF(Параметри!$K$77="No",BJ1248,BJ1248*Параметри!$K$78),1)</f>
        <v>0</v>
      </c>
      <c r="CC1248" s="29">
        <f t="shared" si="173"/>
        <v>7639.7414591416546</v>
      </c>
    </row>
    <row r="1249" spans="1:81">
      <c r="A1249" s="9">
        <v>1248</v>
      </c>
      <c r="B1249" s="9" t="s">
        <v>3148</v>
      </c>
      <c r="C1249" s="9" t="s">
        <v>3148</v>
      </c>
      <c r="D1249" s="9" t="s">
        <v>4259</v>
      </c>
      <c r="E1249" s="9" t="s">
        <v>24</v>
      </c>
      <c r="F1249" s="9" t="s">
        <v>4282</v>
      </c>
      <c r="G1249" s="9" t="s">
        <v>2593</v>
      </c>
      <c r="H1249" s="29">
        <f>SUM('Дані з ДІСО'!J1249:L1249)</f>
        <v>569</v>
      </c>
      <c r="I1249" s="29">
        <f>SUM('Дані з ДІСО'!G1249:I1249)</f>
        <v>51</v>
      </c>
      <c r="J1249" s="29">
        <f>SUM('Дані з ДІСО'!P1249:R1249)</f>
        <v>0</v>
      </c>
      <c r="K1249" s="29">
        <f>SUM('Дані з ДІСО'!V1249:X1249)</f>
        <v>0</v>
      </c>
      <c r="L1249" s="40">
        <f>ROUNDUP('Дані з ДІСО'!J1249/'Коефіцієнти АТО'!$R1249,0)</f>
        <v>16</v>
      </c>
      <c r="M1249" s="40">
        <f>ROUNDUP('Дані з ДІСО'!K1249/'Коефіцієнти АТО'!$R1249,0)</f>
        <v>24</v>
      </c>
      <c r="N1249" s="40">
        <f>ROUNDUP('Дані з ДІСО'!L1249/'Коефіцієнти АТО'!$R1249,0)</f>
        <v>7</v>
      </c>
      <c r="O1249" s="59">
        <f>(L1249*Параметри!$K$32+M1249*Параметри!$L$32+N1249*Параметри!$M$32)/18</f>
        <v>77.850000000000009</v>
      </c>
      <c r="P1249" s="41">
        <f>IF(H1249=0,"",'Дані з ДІСО'!Y1249/H1249)</f>
        <v>0</v>
      </c>
      <c r="Q1249" s="29">
        <f>IF(H1249=0,"",(1+0.25*P1249)*O1249*Параметри!$K$51)</f>
        <v>15945.253421367601</v>
      </c>
      <c r="R1249" s="29">
        <f>IF(H1249=0,"",Q1249*'Коефіцієнти АТО'!T1249)</f>
        <v>271.06930816324922</v>
      </c>
      <c r="S1249" s="29">
        <f>IF(H1249=0,"",H1249*(1+0.25*P1249)*Параметри!$K$66*Параметри!$K$20/1000)</f>
        <v>0</v>
      </c>
      <c r="T1249" s="29">
        <f>IF(H1249=0,"",H1249*(1+0.25*P1249)*'Коефіцієнти АТО'!$S1249*Параметри!$K$20/1000)</f>
        <v>2870.011137929896</v>
      </c>
      <c r="U1249" s="29">
        <f t="shared" si="174"/>
        <v>19086.333867460744</v>
      </c>
      <c r="V1249" s="29">
        <f t="shared" si="175"/>
        <v>19086.333867460744</v>
      </c>
      <c r="W1249" s="40">
        <f>ROUNDUP('Дані з ДІСО'!P1249/Параметри!$K$24,0)</f>
        <v>0</v>
      </c>
      <c r="X1249" s="40">
        <f>ROUNDUP('Дані з ДІСО'!Q1249/Параметри!$K$24,0)</f>
        <v>0</v>
      </c>
      <c r="Y1249" s="40">
        <f>ROUNDUP('Дані з ДІСО'!R1249/Параметри!$K$24,0)</f>
        <v>0</v>
      </c>
      <c r="Z1249" s="59">
        <f>(W1249*Параметри!$K$33+X1249*Параметри!$L$33+Y1249*Параметри!$M$33)/18</f>
        <v>0</v>
      </c>
      <c r="AA1249" s="41">
        <f>IF(J1249=0,0,'Дані з ДІСО'!AA1249/J1249)</f>
        <v>0</v>
      </c>
      <c r="AB1249" s="29">
        <f>(1+0.25*AA1249)*Z1249*Параметри!$K$51</f>
        <v>0</v>
      </c>
      <c r="AC1249" s="29">
        <f>AB1249*'Коефіцієнти АТО'!U1249</f>
        <v>0</v>
      </c>
      <c r="AD1249" s="29">
        <f>J1249*(1+0.25*AA1249)*Параметри!$K$66*Параметри!$K$20/1000</f>
        <v>0</v>
      </c>
      <c r="AE1249" s="29">
        <f>(1+0.25*AA1249)*J1249*'Коефіцієнти АТО'!S1249*Параметри!$K$20/1000</f>
        <v>0</v>
      </c>
      <c r="AF1249" s="29">
        <f t="shared" si="171"/>
        <v>0</v>
      </c>
      <c r="AG1249" s="29">
        <v>0</v>
      </c>
      <c r="AH1249" s="40">
        <v>2</v>
      </c>
      <c r="AI1249" s="40">
        <v>0</v>
      </c>
      <c r="AJ1249" s="40">
        <f t="shared" si="172"/>
        <v>0</v>
      </c>
      <c r="AK1249" s="29">
        <f>(AH1249+AI1249)*(1+0.25*AJ1249)*Параметри!$K$53</f>
        <v>358.85855139200009</v>
      </c>
      <c r="AL1249" s="29">
        <f>ROUNDUP(('Дані з ДІСО'!AU1249+'Дані з ДІСО'!AW1249)/Параметри!$K$28,0)</f>
        <v>0</v>
      </c>
      <c r="AM1249" s="64">
        <f>AL1249*Параметри!$M$35/18</f>
        <v>0</v>
      </c>
      <c r="AN1249" s="29">
        <f>IF(AL1249=0,0,'Дані з ДІСО'!AW1249/SUM('Дані з ДІСО'!AU1249,'Дані з ДІСО'!AW1249))</f>
        <v>0</v>
      </c>
      <c r="AO1249" s="29">
        <f>(1+0.25*AN1249)*AM1249*Параметри!$K$51</f>
        <v>0</v>
      </c>
      <c r="AP1249" s="40">
        <f>ROUNDUP(('Дані з ДІСО'!AE1249+'Дані не з ДІСО'!E1249+'Дані не з ДІСО'!G1249)/Параметри!$K$69,0)</f>
        <v>0</v>
      </c>
      <c r="AQ1249" s="40">
        <f t="shared" si="176"/>
        <v>0</v>
      </c>
      <c r="AR1249" s="40">
        <f>IF(AP1249=0,0,('Дані з ДІСО'!AH1249+'Дані не з ДІСО'!G1249)/('Дані з ДІСО'!AE1249+'Дані не з ДІСО'!E1249+'Дані не з ДІСО'!G1249))</f>
        <v>0</v>
      </c>
      <c r="AS1249" s="29">
        <f>AQ1249*(1+0.25*AR1249)*Параметри!$K$51</f>
        <v>0</v>
      </c>
      <c r="AT1249" s="40">
        <f>ROUNDUP('Дані з ДІСО'!AF1249/Параметри!$K$70,0)</f>
        <v>0</v>
      </c>
      <c r="AU1249" s="40">
        <f t="shared" si="177"/>
        <v>0</v>
      </c>
      <c r="AV1249" s="40">
        <f>IF(AT1249=0,0,'Дані з ДІСО'!AI1249/'Дані з ДІСО'!AF1249)</f>
        <v>0</v>
      </c>
      <c r="AW1249" s="29">
        <f>AU1249*(1+0.25*AV1249)*Параметри!$K$51</f>
        <v>0</v>
      </c>
      <c r="AX1249" s="40">
        <f>ROUNDUP('Дані з ДІСО'!AR1249/Параметри!$K$29,0)</f>
        <v>0</v>
      </c>
      <c r="AY1249" s="40">
        <f>ROUNDUP('Дані з ДІСО'!AS1249/Параметри!$K$29,0)</f>
        <v>0</v>
      </c>
      <c r="AZ1249" s="40">
        <f>ROUNDUP('Дані з ДІСО'!AT1249/Параметри!$K$29,0)</f>
        <v>0</v>
      </c>
      <c r="BA1249" s="64">
        <f>(AX1249*Параметри!$K$32+AY1249*Параметри!$L$32+AZ1249*Параметри!$M$32)/18</f>
        <v>0</v>
      </c>
      <c r="BB1249" s="29">
        <f>(BA1249*Параметри!$K$51+SUM('Дані з ДІСО'!AR1249:AT1249)*Параметри!$K$48*Параметри!$K$20/1000)*Параметри!$K$74</f>
        <v>0</v>
      </c>
      <c r="BC1249" s="40">
        <f>ROUNDUP(('Дані не з ДІСО'!I1249+'Дані не з ДІСО'!K1249)/Параметри!$K$26,0)</f>
        <v>0</v>
      </c>
      <c r="BD1249" s="29">
        <f>BC1249*Параметри!$M$36/18</f>
        <v>0</v>
      </c>
      <c r="BE1249" s="40">
        <f>IF(BC1249=0,0,'Дані не з ДІСО'!K1249/('Дані не з ДІСО'!I1249+'Дані не з ДІСО'!K1249))</f>
        <v>0</v>
      </c>
      <c r="BF1249" s="29">
        <f>(1+0.25*BE1249)*BD1249*Параметри!$K$51</f>
        <v>0</v>
      </c>
      <c r="BG1249" s="40">
        <f>ROUNDUP('Дані не з ДІСО'!M1249/Параметри!$K$27,0)</f>
        <v>0</v>
      </c>
      <c r="BH1249" s="40">
        <f>BG1249*Параметри!$M$37/18</f>
        <v>0</v>
      </c>
      <c r="BI1249" s="29">
        <f>BH1249*Параметри!$K$51</f>
        <v>0</v>
      </c>
      <c r="BJ1249" s="29">
        <f>'Дані не з ДІСО'!N1249*Параметри!$K$76</f>
        <v>0</v>
      </c>
      <c r="BK1249" s="40">
        <f>ROUNDUP('Дані з ДІСО'!V1249/Параметри!$K$25,0)</f>
        <v>0</v>
      </c>
      <c r="BL1249" s="40">
        <f>ROUNDUP('Дані з ДІСО'!W1249/Параметри!$K$25,0)</f>
        <v>0</v>
      </c>
      <c r="BM1249" s="40">
        <f>ROUNDUP('Дані з ДІСО'!X1249/Параметри!$K$25,0)</f>
        <v>0</v>
      </c>
      <c r="BN1249" s="40">
        <f>(BK1249*Параметри!$K$34+BL1249*Параметри!$L$34+BM1249*Параметри!$M$34)/18</f>
        <v>0</v>
      </c>
      <c r="BO1249" s="40">
        <f>IF(K1249=0,0,'Дані з ДІСО'!AC1249/K1249)</f>
        <v>0</v>
      </c>
      <c r="BP1249" s="29">
        <f>(1+0.25*BO1249)*BN1249*Параметри!$K$51</f>
        <v>0</v>
      </c>
      <c r="BQ1249" s="29">
        <f>BP1249*'Коефіцієнти АТО'!U1249</f>
        <v>0</v>
      </c>
      <c r="BR1249" s="29">
        <f>K1249*(1+0.25*BO1249)*Параметри!$K$66*Параметри!$K$20/1000</f>
        <v>0</v>
      </c>
      <c r="BS1249" s="29">
        <f>(1+0.25*BO1249)*K1249*'Коефіцієнти АТО'!S1249*Параметри!$K$20/1000</f>
        <v>0</v>
      </c>
      <c r="BT1249" s="29">
        <f t="shared" si="178"/>
        <v>0</v>
      </c>
      <c r="BU1249" s="40">
        <f>ROUNDUP('Дані з ДІСО'!AG1249/Параметри!$K$71,0)</f>
        <v>0</v>
      </c>
      <c r="BV1249" s="40">
        <f t="shared" si="179"/>
        <v>0</v>
      </c>
      <c r="BW1249" s="40">
        <f>IF('Дані з ДІСО'!AG1249=0,0,'Дані з ДІСО'!AJ1249/'Дані з ДІСО'!AG1249)</f>
        <v>0</v>
      </c>
      <c r="BX1249" s="29">
        <f>BV1249*(1+0.25*BW1249)*Параметри!$K$51</f>
        <v>0</v>
      </c>
      <c r="BY1249" s="29">
        <f>ROUND(IF(Параметри!$K$77="No",CC1249,CC1249*Параметри!$K$78)+AG1249,1)</f>
        <v>17500.7</v>
      </c>
      <c r="BZ1249" s="29">
        <f>ROUND(IF(Параметри!$K$77="No",BF1249,BF1249*Параметри!$K$78),1)</f>
        <v>0</v>
      </c>
      <c r="CA1249" s="29">
        <f>ROUND(IF(Параметри!$K$77="No",BI1249,BI1249*Параметри!$K$78),1)</f>
        <v>0</v>
      </c>
      <c r="CB1249" s="29">
        <f>ROUND(IF(Параметри!$K$77="No",BJ1249,BJ1249*Параметри!$K$78),1)</f>
        <v>0</v>
      </c>
      <c r="CC1249" s="29">
        <f t="shared" si="173"/>
        <v>19445.192418852745</v>
      </c>
    </row>
    <row r="1250" spans="1:81">
      <c r="A1250" s="9">
        <v>1249</v>
      </c>
      <c r="B1250" s="9" t="s">
        <v>3148</v>
      </c>
      <c r="C1250" s="9" t="s">
        <v>3148</v>
      </c>
      <c r="D1250" s="9" t="s">
        <v>4259</v>
      </c>
      <c r="E1250" s="9" t="s">
        <v>24</v>
      </c>
      <c r="F1250" s="9" t="s">
        <v>4283</v>
      </c>
      <c r="G1250" s="9" t="s">
        <v>2595</v>
      </c>
      <c r="H1250" s="29">
        <f>SUM('Дані з ДІСО'!J1250:L1250)</f>
        <v>1293</v>
      </c>
      <c r="I1250" s="29">
        <f>SUM('Дані з ДІСО'!G1250:I1250)</f>
        <v>78</v>
      </c>
      <c r="J1250" s="29">
        <f>SUM('Дані з ДІСО'!P1250:R1250)</f>
        <v>0</v>
      </c>
      <c r="K1250" s="29">
        <f>SUM('Дані з ДІСО'!V1250:X1250)</f>
        <v>0</v>
      </c>
      <c r="L1250" s="40">
        <f>ROUNDUP('Дані з ДІСО'!J1250/'Коефіцієнти АТО'!$R1250,0)</f>
        <v>36</v>
      </c>
      <c r="M1250" s="40">
        <f>ROUNDUP('Дані з ДІСО'!K1250/'Коефіцієнти АТО'!$R1250,0)</f>
        <v>50</v>
      </c>
      <c r="N1250" s="40">
        <f>ROUNDUP('Дані з ДІСО'!L1250/'Коефіцієнти АТО'!$R1250,0)</f>
        <v>12</v>
      </c>
      <c r="O1250" s="59">
        <f>(L1250*Параметри!$K$32+M1250*Параметри!$L$32+N1250*Параметри!$M$32)/18</f>
        <v>160.5</v>
      </c>
      <c r="P1250" s="41">
        <f>IF(H1250=0,"",'Дані з ДІСО'!Y1250/H1250)</f>
        <v>0</v>
      </c>
      <c r="Q1250" s="29">
        <f>IF(H1250=0,"",(1+0.25*P1250)*O1250*Параметри!$K$51)</f>
        <v>32873.643855228001</v>
      </c>
      <c r="R1250" s="29">
        <f>IF(H1250=0,"",Q1250*'Коефіцієнти АТО'!T1250)</f>
        <v>558.85194553887607</v>
      </c>
      <c r="S1250" s="29">
        <f>IF(H1250=0,"",H1250*(1+0.25*P1250)*Параметри!$K$66*Параметри!$K$20/1000)</f>
        <v>0</v>
      </c>
      <c r="T1250" s="29">
        <f>IF(H1250=0,"",H1250*(1+0.25*P1250)*'Коефіцієнти АТО'!$S1250*Параметри!$K$20/1000)</f>
        <v>6521.8355032396421</v>
      </c>
      <c r="U1250" s="29">
        <f t="shared" si="174"/>
        <v>39954.331304006519</v>
      </c>
      <c r="V1250" s="29">
        <f t="shared" si="175"/>
        <v>39954.331304006519</v>
      </c>
      <c r="W1250" s="40">
        <f>ROUNDUP('Дані з ДІСО'!P1250/Параметри!$K$24,0)</f>
        <v>0</v>
      </c>
      <c r="X1250" s="40">
        <f>ROUNDUP('Дані з ДІСО'!Q1250/Параметри!$K$24,0)</f>
        <v>0</v>
      </c>
      <c r="Y1250" s="40">
        <f>ROUNDUP('Дані з ДІСО'!R1250/Параметри!$K$24,0)</f>
        <v>0</v>
      </c>
      <c r="Z1250" s="59">
        <f>(W1250*Параметри!$K$33+X1250*Параметри!$L$33+Y1250*Параметри!$M$33)/18</f>
        <v>0</v>
      </c>
      <c r="AA1250" s="41">
        <f>IF(J1250=0,0,'Дані з ДІСО'!AA1250/J1250)</f>
        <v>0</v>
      </c>
      <c r="AB1250" s="29">
        <f>(1+0.25*AA1250)*Z1250*Параметри!$K$51</f>
        <v>0</v>
      </c>
      <c r="AC1250" s="29">
        <f>AB1250*'Коефіцієнти АТО'!U1250</f>
        <v>0</v>
      </c>
      <c r="AD1250" s="29">
        <f>J1250*(1+0.25*AA1250)*Параметри!$K$66*Параметри!$K$20/1000</f>
        <v>0</v>
      </c>
      <c r="AE1250" s="29">
        <f>(1+0.25*AA1250)*J1250*'Коефіцієнти АТО'!S1250*Параметри!$K$20/1000</f>
        <v>0</v>
      </c>
      <c r="AF1250" s="29">
        <f t="shared" si="171"/>
        <v>0</v>
      </c>
      <c r="AG1250" s="29">
        <v>0</v>
      </c>
      <c r="AH1250" s="40">
        <v>8</v>
      </c>
      <c r="AI1250" s="40">
        <v>0</v>
      </c>
      <c r="AJ1250" s="40">
        <f t="shared" si="172"/>
        <v>0</v>
      </c>
      <c r="AK1250" s="29">
        <f>(AH1250+AI1250)*(1+0.25*AJ1250)*Параметри!$K$53</f>
        <v>1435.4342055680004</v>
      </c>
      <c r="AL1250" s="29">
        <f>ROUNDUP(('Дані з ДІСО'!AU1250+'Дані з ДІСО'!AW1250)/Параметри!$K$28,0)</f>
        <v>3</v>
      </c>
      <c r="AM1250" s="64">
        <f>AL1250*Параметри!$M$35/18</f>
        <v>3.8333333333333335</v>
      </c>
      <c r="AN1250" s="29">
        <f>IF(AL1250=0,0,'Дані з ДІСО'!AW1250/SUM('Дані з ДІСО'!AU1250,'Дані з ДІСО'!AW1250))</f>
        <v>0</v>
      </c>
      <c r="AO1250" s="29">
        <f>(1+0.25*AN1250)*AM1250*Параметри!$K$51</f>
        <v>785.14414192133336</v>
      </c>
      <c r="AP1250" s="40">
        <f>ROUNDUP(('Дані з ДІСО'!AE1250+'Дані не з ДІСО'!E1250+'Дані не з ДІСО'!G1250)/Параметри!$K$69,0)</f>
        <v>0</v>
      </c>
      <c r="AQ1250" s="40">
        <f t="shared" si="176"/>
        <v>0</v>
      </c>
      <c r="AR1250" s="40">
        <f>IF(AP1250=0,0,('Дані з ДІСО'!AH1250+'Дані не з ДІСО'!G1250)/('Дані з ДІСО'!AE1250+'Дані не з ДІСО'!E1250+'Дані не з ДІСО'!G1250))</f>
        <v>0</v>
      </c>
      <c r="AS1250" s="29">
        <f>AQ1250*(1+0.25*AR1250)*Параметри!$K$51</f>
        <v>0</v>
      </c>
      <c r="AT1250" s="40">
        <f>ROUNDUP('Дані з ДІСО'!AF1250/Параметри!$K$70,0)</f>
        <v>0</v>
      </c>
      <c r="AU1250" s="40">
        <f t="shared" si="177"/>
        <v>0</v>
      </c>
      <c r="AV1250" s="40">
        <f>IF(AT1250=0,0,'Дані з ДІСО'!AI1250/'Дані з ДІСО'!AF1250)</f>
        <v>0</v>
      </c>
      <c r="AW1250" s="29">
        <f>AU1250*(1+0.25*AV1250)*Параметри!$K$51</f>
        <v>0</v>
      </c>
      <c r="AX1250" s="40">
        <f>ROUNDUP('Дані з ДІСО'!AR1250/Параметри!$K$29,0)</f>
        <v>0</v>
      </c>
      <c r="AY1250" s="40">
        <f>ROUNDUP('Дані з ДІСО'!AS1250/Параметри!$K$29,0)</f>
        <v>0</v>
      </c>
      <c r="AZ1250" s="40">
        <f>ROUNDUP('Дані з ДІСО'!AT1250/Параметри!$K$29,0)</f>
        <v>0</v>
      </c>
      <c r="BA1250" s="64">
        <f>(AX1250*Параметри!$K$32+AY1250*Параметри!$L$32+AZ1250*Параметри!$M$32)/18</f>
        <v>0</v>
      </c>
      <c r="BB1250" s="29">
        <f>(BA1250*Параметри!$K$51+SUM('Дані з ДІСО'!AR1250:AT1250)*Параметри!$K$48*Параметри!$K$20/1000)*Параметри!$K$74</f>
        <v>0</v>
      </c>
      <c r="BC1250" s="40">
        <f>ROUNDUP(('Дані не з ДІСО'!I1250+'Дані не з ДІСО'!K1250)/Параметри!$K$26,0)</f>
        <v>0</v>
      </c>
      <c r="BD1250" s="29">
        <f>BC1250*Параметри!$M$36/18</f>
        <v>0</v>
      </c>
      <c r="BE1250" s="40">
        <f>IF(BC1250=0,0,'Дані не з ДІСО'!K1250/('Дані не з ДІСО'!I1250+'Дані не з ДІСО'!K1250))</f>
        <v>0</v>
      </c>
      <c r="BF1250" s="29">
        <f>(1+0.25*BE1250)*BD1250*Параметри!$K$51</f>
        <v>0</v>
      </c>
      <c r="BG1250" s="40">
        <f>ROUNDUP('Дані не з ДІСО'!M1250/Параметри!$K$27,0)</f>
        <v>0</v>
      </c>
      <c r="BH1250" s="40">
        <f>BG1250*Параметри!$M$37/18</f>
        <v>0</v>
      </c>
      <c r="BI1250" s="29">
        <f>BH1250*Параметри!$K$51</f>
        <v>0</v>
      </c>
      <c r="BJ1250" s="29">
        <f>'Дані не з ДІСО'!N1250*Параметри!$K$76</f>
        <v>0</v>
      </c>
      <c r="BK1250" s="40">
        <f>ROUNDUP('Дані з ДІСО'!V1250/Параметри!$K$25,0)</f>
        <v>0</v>
      </c>
      <c r="BL1250" s="40">
        <f>ROUNDUP('Дані з ДІСО'!W1250/Параметри!$K$25,0)</f>
        <v>0</v>
      </c>
      <c r="BM1250" s="40">
        <f>ROUNDUP('Дані з ДІСО'!X1250/Параметри!$K$25,0)</f>
        <v>0</v>
      </c>
      <c r="BN1250" s="40">
        <f>(BK1250*Параметри!$K$34+BL1250*Параметри!$L$34+BM1250*Параметри!$M$34)/18</f>
        <v>0</v>
      </c>
      <c r="BO1250" s="40">
        <f>IF(K1250=0,0,'Дані з ДІСО'!AC1250/K1250)</f>
        <v>0</v>
      </c>
      <c r="BP1250" s="29">
        <f>(1+0.25*BO1250)*BN1250*Параметри!$K$51</f>
        <v>0</v>
      </c>
      <c r="BQ1250" s="29">
        <f>BP1250*'Коефіцієнти АТО'!U1250</f>
        <v>0</v>
      </c>
      <c r="BR1250" s="29">
        <f>K1250*(1+0.25*BO1250)*Параметри!$K$66*Параметри!$K$20/1000</f>
        <v>0</v>
      </c>
      <c r="BS1250" s="29">
        <f>(1+0.25*BO1250)*K1250*'Коефіцієнти АТО'!S1250*Параметри!$K$20/1000</f>
        <v>0</v>
      </c>
      <c r="BT1250" s="29">
        <f t="shared" si="178"/>
        <v>0</v>
      </c>
      <c r="BU1250" s="40">
        <f>ROUNDUP('Дані з ДІСО'!AG1250/Параметри!$K$71,0)</f>
        <v>0</v>
      </c>
      <c r="BV1250" s="40">
        <f t="shared" si="179"/>
        <v>0</v>
      </c>
      <c r="BW1250" s="40">
        <f>IF('Дані з ДІСО'!AG1250=0,0,'Дані з ДІСО'!AJ1250/'Дані з ДІСО'!AG1250)</f>
        <v>0</v>
      </c>
      <c r="BX1250" s="29">
        <f>BV1250*(1+0.25*BW1250)*Параметри!$K$51</f>
        <v>0</v>
      </c>
      <c r="BY1250" s="29">
        <f>ROUND(IF(Параметри!$K$77="No",CC1250,CC1250*Параметри!$K$78)+AG1250,1)</f>
        <v>37957.4</v>
      </c>
      <c r="BZ1250" s="29">
        <f>ROUND(IF(Параметри!$K$77="No",BF1250,BF1250*Параметри!$K$78),1)</f>
        <v>0</v>
      </c>
      <c r="CA1250" s="29">
        <f>ROUND(IF(Параметри!$K$77="No",BI1250,BI1250*Параметри!$K$78),1)</f>
        <v>0</v>
      </c>
      <c r="CB1250" s="29">
        <f>ROUND(IF(Параметри!$K$77="No",BJ1250,BJ1250*Параметри!$K$78),1)</f>
        <v>0</v>
      </c>
      <c r="CC1250" s="29">
        <f t="shared" si="173"/>
        <v>42174.909651495851</v>
      </c>
    </row>
    <row r="1251" spans="1:81">
      <c r="A1251" s="9">
        <v>1250</v>
      </c>
      <c r="B1251" s="9" t="s">
        <v>3145</v>
      </c>
      <c r="C1251" s="9" t="s">
        <v>3146</v>
      </c>
      <c r="D1251" s="9" t="s">
        <v>4259</v>
      </c>
      <c r="E1251" s="9" t="s">
        <v>21</v>
      </c>
      <c r="F1251" s="9" t="s">
        <v>3451</v>
      </c>
      <c r="G1251" s="9" t="s">
        <v>2597</v>
      </c>
      <c r="H1251" s="29">
        <f>SUM('Дані з ДІСО'!J1251:L1251)</f>
        <v>3315</v>
      </c>
      <c r="I1251" s="29">
        <f>SUM('Дані з ДІСО'!G1251:I1251)</f>
        <v>181</v>
      </c>
      <c r="J1251" s="29">
        <f>SUM('Дані з ДІСО'!P1251:R1251)</f>
        <v>0</v>
      </c>
      <c r="K1251" s="29">
        <f>SUM('Дані з ДІСО'!V1251:X1251)</f>
        <v>0</v>
      </c>
      <c r="L1251" s="40">
        <f>ROUNDUP('Дані з ДІСО'!J1251/'Коефіцієнти АТО'!$R1251,0)</f>
        <v>75</v>
      </c>
      <c r="M1251" s="40">
        <f>ROUNDUP('Дані з ДІСО'!K1251/'Коефіцієнти АТО'!$R1251,0)</f>
        <v>100</v>
      </c>
      <c r="N1251" s="40">
        <f>ROUNDUP('Дані з ДІСО'!L1251/'Коефіцієнти АТО'!$R1251,0)</f>
        <v>27</v>
      </c>
      <c r="O1251" s="59">
        <f>(L1251*Параметри!$K$32+M1251*Параметри!$L$32+N1251*Параметри!$M$32)/18</f>
        <v>330.75</v>
      </c>
      <c r="P1251" s="41">
        <f>IF(H1251=0,"",'Дані з ДІСО'!Y1251/H1251)</f>
        <v>0</v>
      </c>
      <c r="Q1251" s="29">
        <f>IF(H1251=0,"",(1+0.25*P1251)*O1251*Параметри!$K$51)</f>
        <v>67744.284767082005</v>
      </c>
      <c r="R1251" s="29">
        <f>IF(H1251=0,"",Q1251*'Коефіцієнти АТО'!T1251)</f>
        <v>1151.6528410403942</v>
      </c>
      <c r="S1251" s="29">
        <f>IF(H1251=0,"",H1251*(1+0.25*P1251)*Параметри!$K$66*Параметри!$K$20/1000)</f>
        <v>0</v>
      </c>
      <c r="T1251" s="29">
        <f>IF(H1251=0,"",H1251*(1+0.25*P1251)*'Коефіцієнти АТО'!$S1251*Параметри!$K$20/1000)</f>
        <v>13565.863237597143</v>
      </c>
      <c r="U1251" s="29">
        <f t="shared" si="174"/>
        <v>82461.800845719554</v>
      </c>
      <c r="V1251" s="29">
        <f t="shared" si="175"/>
        <v>82461.800845719554</v>
      </c>
      <c r="W1251" s="40">
        <f>ROUNDUP('Дані з ДІСО'!P1251/Параметри!$K$24,0)</f>
        <v>0</v>
      </c>
      <c r="X1251" s="40">
        <f>ROUNDUP('Дані з ДІСО'!Q1251/Параметри!$K$24,0)</f>
        <v>0</v>
      </c>
      <c r="Y1251" s="40">
        <f>ROUNDUP('Дані з ДІСО'!R1251/Параметри!$K$24,0)</f>
        <v>0</v>
      </c>
      <c r="Z1251" s="59">
        <f>(W1251*Параметри!$K$33+X1251*Параметри!$L$33+Y1251*Параметри!$M$33)/18</f>
        <v>0</v>
      </c>
      <c r="AA1251" s="41">
        <f>IF(J1251=0,0,'Дані з ДІСО'!AA1251/J1251)</f>
        <v>0</v>
      </c>
      <c r="AB1251" s="29">
        <f>(1+0.25*AA1251)*Z1251*Параметри!$K$51</f>
        <v>0</v>
      </c>
      <c r="AC1251" s="29">
        <f>AB1251*'Коефіцієнти АТО'!U1251</f>
        <v>0</v>
      </c>
      <c r="AD1251" s="29">
        <f>J1251*(1+0.25*AA1251)*Параметри!$K$66*Параметри!$K$20/1000</f>
        <v>0</v>
      </c>
      <c r="AE1251" s="29">
        <f>(1+0.25*AA1251)*J1251*'Коефіцієнти АТО'!S1251*Параметри!$K$20/1000</f>
        <v>0</v>
      </c>
      <c r="AF1251" s="29">
        <f t="shared" si="171"/>
        <v>0</v>
      </c>
      <c r="AG1251" s="29">
        <v>0</v>
      </c>
      <c r="AH1251" s="40">
        <v>35</v>
      </c>
      <c r="AI1251" s="40">
        <v>0</v>
      </c>
      <c r="AJ1251" s="40">
        <f t="shared" si="172"/>
        <v>0</v>
      </c>
      <c r="AK1251" s="29">
        <f>(AH1251+AI1251)*(1+0.25*AJ1251)*Параметри!$K$53</f>
        <v>6280.0246493600016</v>
      </c>
      <c r="AL1251" s="29">
        <f>ROUNDUP(('Дані з ДІСО'!AU1251+'Дані з ДІСО'!AW1251)/Параметри!$K$28,0)</f>
        <v>0</v>
      </c>
      <c r="AM1251" s="64">
        <f>AL1251*Параметри!$M$35/18</f>
        <v>0</v>
      </c>
      <c r="AN1251" s="29">
        <f>IF(AL1251=0,0,'Дані з ДІСО'!AW1251/SUM('Дані з ДІСО'!AU1251,'Дані з ДІСО'!AW1251))</f>
        <v>0</v>
      </c>
      <c r="AO1251" s="29">
        <f>(1+0.25*AN1251)*AM1251*Параметри!$K$51</f>
        <v>0</v>
      </c>
      <c r="AP1251" s="40">
        <f>ROUNDUP(('Дані з ДІСО'!AE1251+'Дані не з ДІСО'!E1251+'Дані не з ДІСО'!G1251)/Параметри!$K$69,0)</f>
        <v>0</v>
      </c>
      <c r="AQ1251" s="40">
        <f t="shared" si="176"/>
        <v>0</v>
      </c>
      <c r="AR1251" s="40">
        <f>IF(AP1251=0,0,('Дані з ДІСО'!AH1251+'Дані не з ДІСО'!G1251)/('Дані з ДІСО'!AE1251+'Дані не з ДІСО'!E1251+'Дані не з ДІСО'!G1251))</f>
        <v>0</v>
      </c>
      <c r="AS1251" s="29">
        <f>AQ1251*(1+0.25*AR1251)*Параметри!$K$51</f>
        <v>0</v>
      </c>
      <c r="AT1251" s="40">
        <f>ROUNDUP('Дані з ДІСО'!AF1251/Параметри!$K$70,0)</f>
        <v>0</v>
      </c>
      <c r="AU1251" s="40">
        <f t="shared" si="177"/>
        <v>0</v>
      </c>
      <c r="AV1251" s="40">
        <f>IF(AT1251=0,0,'Дані з ДІСО'!AI1251/'Дані з ДІСО'!AF1251)</f>
        <v>0</v>
      </c>
      <c r="AW1251" s="29">
        <f>AU1251*(1+0.25*AV1251)*Параметри!$K$51</f>
        <v>0</v>
      </c>
      <c r="AX1251" s="40">
        <f>ROUNDUP('Дані з ДІСО'!AR1251/Параметри!$K$29,0)</f>
        <v>0</v>
      </c>
      <c r="AY1251" s="40">
        <f>ROUNDUP('Дані з ДІСО'!AS1251/Параметри!$K$29,0)</f>
        <v>0</v>
      </c>
      <c r="AZ1251" s="40">
        <f>ROUNDUP('Дані з ДІСО'!AT1251/Параметри!$K$29,0)</f>
        <v>0</v>
      </c>
      <c r="BA1251" s="64">
        <f>(AX1251*Параметри!$K$32+AY1251*Параметри!$L$32+AZ1251*Параметри!$M$32)/18</f>
        <v>0</v>
      </c>
      <c r="BB1251" s="29">
        <f>(BA1251*Параметри!$K$51+SUM('Дані з ДІСО'!AR1251:AT1251)*Параметри!$K$48*Параметри!$K$20/1000)*Параметри!$K$74</f>
        <v>0</v>
      </c>
      <c r="BC1251" s="40">
        <f>ROUNDUP(('Дані не з ДІСО'!I1251+'Дані не з ДІСО'!K1251)/Параметри!$K$26,0)</f>
        <v>0</v>
      </c>
      <c r="BD1251" s="29">
        <f>BC1251*Параметри!$M$36/18</f>
        <v>0</v>
      </c>
      <c r="BE1251" s="40">
        <f>IF(BC1251=0,0,'Дані не з ДІСО'!K1251/('Дані не з ДІСО'!I1251+'Дані не з ДІСО'!K1251))</f>
        <v>0</v>
      </c>
      <c r="BF1251" s="29">
        <f>(1+0.25*BE1251)*BD1251*Параметри!$K$51</f>
        <v>0</v>
      </c>
      <c r="BG1251" s="40">
        <f>ROUNDUP('Дані не з ДІСО'!M1251/Параметри!$K$27,0)</f>
        <v>0</v>
      </c>
      <c r="BH1251" s="40">
        <f>BG1251*Параметри!$M$37/18</f>
        <v>0</v>
      </c>
      <c r="BI1251" s="29">
        <f>BH1251*Параметри!$K$51</f>
        <v>0</v>
      </c>
      <c r="BJ1251" s="29">
        <f>'Дані не з ДІСО'!N1251*Параметри!$K$76</f>
        <v>0</v>
      </c>
      <c r="BK1251" s="40">
        <f>ROUNDUP('Дані з ДІСО'!V1251/Параметри!$K$25,0)</f>
        <v>0</v>
      </c>
      <c r="BL1251" s="40">
        <f>ROUNDUP('Дані з ДІСО'!W1251/Параметри!$K$25,0)</f>
        <v>0</v>
      </c>
      <c r="BM1251" s="40">
        <f>ROUNDUP('Дані з ДІСО'!X1251/Параметри!$K$25,0)</f>
        <v>0</v>
      </c>
      <c r="BN1251" s="40">
        <f>(BK1251*Параметри!$K$34+BL1251*Параметри!$L$34+BM1251*Параметри!$M$34)/18</f>
        <v>0</v>
      </c>
      <c r="BO1251" s="40">
        <f>IF(K1251=0,0,'Дані з ДІСО'!AC1251/K1251)</f>
        <v>0</v>
      </c>
      <c r="BP1251" s="29">
        <f>(1+0.25*BO1251)*BN1251*Параметри!$K$51</f>
        <v>0</v>
      </c>
      <c r="BQ1251" s="29">
        <f>BP1251*'Коефіцієнти АТО'!U1251</f>
        <v>0</v>
      </c>
      <c r="BR1251" s="29">
        <f>K1251*(1+0.25*BO1251)*Параметри!$K$66*Параметри!$K$20/1000</f>
        <v>0</v>
      </c>
      <c r="BS1251" s="29">
        <f>(1+0.25*BO1251)*K1251*'Коефіцієнти АТО'!S1251*Параметри!$K$20/1000</f>
        <v>0</v>
      </c>
      <c r="BT1251" s="29">
        <f t="shared" si="178"/>
        <v>0</v>
      </c>
      <c r="BU1251" s="40">
        <f>ROUNDUP('Дані з ДІСО'!AG1251/Параметри!$K$71,0)</f>
        <v>0</v>
      </c>
      <c r="BV1251" s="40">
        <f t="shared" si="179"/>
        <v>0</v>
      </c>
      <c r="BW1251" s="40">
        <f>IF('Дані з ДІСО'!AG1251=0,0,'Дані з ДІСО'!AJ1251/'Дані з ДІСО'!AG1251)</f>
        <v>0</v>
      </c>
      <c r="BX1251" s="29">
        <f>BV1251*(1+0.25*BW1251)*Параметри!$K$51</f>
        <v>0</v>
      </c>
      <c r="BY1251" s="29">
        <f>ROUND(IF(Параметри!$K$77="No",CC1251,CC1251*Параметри!$K$78)+AG1251,1)</f>
        <v>79867.600000000006</v>
      </c>
      <c r="BZ1251" s="29">
        <f>ROUND(IF(Параметри!$K$77="No",BF1251,BF1251*Параметри!$K$78),1)</f>
        <v>0</v>
      </c>
      <c r="CA1251" s="29">
        <f>ROUND(IF(Параметри!$K$77="No",BI1251,BI1251*Параметри!$K$78),1)</f>
        <v>0</v>
      </c>
      <c r="CB1251" s="29">
        <f>ROUND(IF(Параметри!$K$77="No",BJ1251,BJ1251*Параметри!$K$78),1)</f>
        <v>0</v>
      </c>
      <c r="CC1251" s="29">
        <f t="shared" si="173"/>
        <v>88741.825495079553</v>
      </c>
    </row>
    <row r="1252" spans="1:81">
      <c r="A1252" s="9">
        <v>1251</v>
      </c>
      <c r="B1252" s="9" t="s">
        <v>3148</v>
      </c>
      <c r="C1252" s="9" t="s">
        <v>3148</v>
      </c>
      <c r="D1252" s="9" t="s">
        <v>4259</v>
      </c>
      <c r="E1252" s="9" t="s">
        <v>24</v>
      </c>
      <c r="F1252" s="9" t="s">
        <v>4284</v>
      </c>
      <c r="G1252" s="9" t="s">
        <v>2599</v>
      </c>
      <c r="H1252" s="29">
        <f>SUM('Дані з ДІСО'!J1252:L1252)</f>
        <v>747.5</v>
      </c>
      <c r="I1252" s="29">
        <f>SUM('Дані з ДІСО'!G1252:I1252)</f>
        <v>84</v>
      </c>
      <c r="J1252" s="29">
        <f>SUM('Дані з ДІСО'!P1252:R1252)</f>
        <v>0</v>
      </c>
      <c r="K1252" s="29">
        <f>SUM('Дані з ДІСО'!V1252:X1252)</f>
        <v>0</v>
      </c>
      <c r="L1252" s="40">
        <f>ROUNDUP('Дані з ДІСО'!J1252/'Коефіцієнти АТО'!$R1252,0)</f>
        <v>23</v>
      </c>
      <c r="M1252" s="40">
        <f>ROUNDUP('Дані з ДІСО'!K1252/'Коефіцієнти АТО'!$R1252,0)</f>
        <v>32</v>
      </c>
      <c r="N1252" s="40">
        <f>ROUNDUP('Дані з ДІСО'!L1252/'Коефіцієнти АТО'!$R1252,0)</f>
        <v>4</v>
      </c>
      <c r="O1252" s="59">
        <f>(L1252*Параметри!$K$32+M1252*Параметри!$L$32+N1252*Параметри!$M$32)/18</f>
        <v>95.411111111111111</v>
      </c>
      <c r="P1252" s="41">
        <f>IF(H1252=0,"",'Дані з ДІСО'!Y1252/H1252)</f>
        <v>0</v>
      </c>
      <c r="Q1252" s="29">
        <f>IF(H1252=0,"",(1+0.25*P1252)*O1252*Параметри!$K$51)</f>
        <v>19542.123903415912</v>
      </c>
      <c r="R1252" s="29">
        <f>IF(H1252=0,"",Q1252*'Коефіцієнти АТО'!T1252)</f>
        <v>332.21610635807053</v>
      </c>
      <c r="S1252" s="29">
        <f>IF(H1252=0,"",H1252*(1+0.25*P1252)*Параметри!$K$66*Параметри!$K$20/1000)</f>
        <v>0</v>
      </c>
      <c r="T1252" s="29">
        <f>IF(H1252=0,"",H1252*(1+0.25*P1252)*'Коефіцієнти АТО'!$S1252*Параметри!$K$20/1000)</f>
        <v>3770.3573384931415</v>
      </c>
      <c r="U1252" s="29">
        <f t="shared" si="174"/>
        <v>23644.697348267124</v>
      </c>
      <c r="V1252" s="29">
        <f t="shared" si="175"/>
        <v>23644.697348267124</v>
      </c>
      <c r="W1252" s="40">
        <f>ROUNDUP('Дані з ДІСО'!P1252/Параметри!$K$24,0)</f>
        <v>0</v>
      </c>
      <c r="X1252" s="40">
        <f>ROUNDUP('Дані з ДІСО'!Q1252/Параметри!$K$24,0)</f>
        <v>0</v>
      </c>
      <c r="Y1252" s="40">
        <f>ROUNDUP('Дані з ДІСО'!R1252/Параметри!$K$24,0)</f>
        <v>0</v>
      </c>
      <c r="Z1252" s="59">
        <f>(W1252*Параметри!$K$33+X1252*Параметри!$L$33+Y1252*Параметри!$M$33)/18</f>
        <v>0</v>
      </c>
      <c r="AA1252" s="41">
        <f>IF(J1252=0,0,'Дані з ДІСО'!AA1252/J1252)</f>
        <v>0</v>
      </c>
      <c r="AB1252" s="29">
        <f>(1+0.25*AA1252)*Z1252*Параметри!$K$51</f>
        <v>0</v>
      </c>
      <c r="AC1252" s="29">
        <f>AB1252*'Коефіцієнти АТО'!U1252</f>
        <v>0</v>
      </c>
      <c r="AD1252" s="29">
        <f>J1252*(1+0.25*AA1252)*Параметри!$K$66*Параметри!$K$20/1000</f>
        <v>0</v>
      </c>
      <c r="AE1252" s="29">
        <f>(1+0.25*AA1252)*J1252*'Коефіцієнти АТО'!S1252*Параметри!$K$20/1000</f>
        <v>0</v>
      </c>
      <c r="AF1252" s="29">
        <f t="shared" si="171"/>
        <v>0</v>
      </c>
      <c r="AG1252" s="29">
        <v>0</v>
      </c>
      <c r="AH1252" s="40">
        <v>1</v>
      </c>
      <c r="AI1252" s="40">
        <v>0</v>
      </c>
      <c r="AJ1252" s="40">
        <f t="shared" si="172"/>
        <v>0</v>
      </c>
      <c r="AK1252" s="29">
        <f>(AH1252+AI1252)*(1+0.25*AJ1252)*Параметри!$K$53</f>
        <v>179.42927569600005</v>
      </c>
      <c r="AL1252" s="29">
        <f>ROUNDUP(('Дані з ДІСО'!AU1252+'Дані з ДІСО'!AW1252)/Параметри!$K$28,0)</f>
        <v>0</v>
      </c>
      <c r="AM1252" s="64">
        <f>AL1252*Параметри!$M$35/18</f>
        <v>0</v>
      </c>
      <c r="AN1252" s="29">
        <f>IF(AL1252=0,0,'Дані з ДІСО'!AW1252/SUM('Дані з ДІСО'!AU1252,'Дані з ДІСО'!AW1252))</f>
        <v>0</v>
      </c>
      <c r="AO1252" s="29">
        <f>(1+0.25*AN1252)*AM1252*Параметри!$K$51</f>
        <v>0</v>
      </c>
      <c r="AP1252" s="40">
        <f>ROUNDUP(('Дані з ДІСО'!AE1252+'Дані не з ДІСО'!E1252+'Дані не з ДІСО'!G1252)/Параметри!$K$69,0)</f>
        <v>0</v>
      </c>
      <c r="AQ1252" s="40">
        <f t="shared" si="176"/>
        <v>0</v>
      </c>
      <c r="AR1252" s="40">
        <f>IF(AP1252=0,0,('Дані з ДІСО'!AH1252+'Дані не з ДІСО'!G1252)/('Дані з ДІСО'!AE1252+'Дані не з ДІСО'!E1252+'Дані не з ДІСО'!G1252))</f>
        <v>0</v>
      </c>
      <c r="AS1252" s="29">
        <f>AQ1252*(1+0.25*AR1252)*Параметри!$K$51</f>
        <v>0</v>
      </c>
      <c r="AT1252" s="40">
        <f>ROUNDUP('Дані з ДІСО'!AF1252/Параметри!$K$70,0)</f>
        <v>0</v>
      </c>
      <c r="AU1252" s="40">
        <f t="shared" si="177"/>
        <v>0</v>
      </c>
      <c r="AV1252" s="40">
        <f>IF(AT1252=0,0,'Дані з ДІСО'!AI1252/'Дані з ДІСО'!AF1252)</f>
        <v>0</v>
      </c>
      <c r="AW1252" s="29">
        <f>AU1252*(1+0.25*AV1252)*Параметри!$K$51</f>
        <v>0</v>
      </c>
      <c r="AX1252" s="40">
        <f>ROUNDUP('Дані з ДІСО'!AR1252/Параметри!$K$29,0)</f>
        <v>0</v>
      </c>
      <c r="AY1252" s="40">
        <f>ROUNDUP('Дані з ДІСО'!AS1252/Параметри!$K$29,0)</f>
        <v>0</v>
      </c>
      <c r="AZ1252" s="40">
        <f>ROUNDUP('Дані з ДІСО'!AT1252/Параметри!$K$29,0)</f>
        <v>0</v>
      </c>
      <c r="BA1252" s="64">
        <f>(AX1252*Параметри!$K$32+AY1252*Параметри!$L$32+AZ1252*Параметри!$M$32)/18</f>
        <v>0</v>
      </c>
      <c r="BB1252" s="29">
        <f>(BA1252*Параметри!$K$51+SUM('Дані з ДІСО'!AR1252:AT1252)*Параметри!$K$48*Параметри!$K$20/1000)*Параметри!$K$74</f>
        <v>0</v>
      </c>
      <c r="BC1252" s="40">
        <f>ROUNDUP(('Дані не з ДІСО'!I1252+'Дані не з ДІСО'!K1252)/Параметри!$K$26,0)</f>
        <v>0</v>
      </c>
      <c r="BD1252" s="29">
        <f>BC1252*Параметри!$M$36/18</f>
        <v>0</v>
      </c>
      <c r="BE1252" s="40">
        <f>IF(BC1252=0,0,'Дані не з ДІСО'!K1252/('Дані не з ДІСО'!I1252+'Дані не з ДІСО'!K1252))</f>
        <v>0</v>
      </c>
      <c r="BF1252" s="29">
        <f>(1+0.25*BE1252)*BD1252*Параметри!$K$51</f>
        <v>0</v>
      </c>
      <c r="BG1252" s="40">
        <f>ROUNDUP('Дані не з ДІСО'!M1252/Параметри!$K$27,0)</f>
        <v>0</v>
      </c>
      <c r="BH1252" s="40">
        <f>BG1252*Параметри!$M$37/18</f>
        <v>0</v>
      </c>
      <c r="BI1252" s="29">
        <f>BH1252*Параметри!$K$51</f>
        <v>0</v>
      </c>
      <c r="BJ1252" s="29">
        <f>'Дані не з ДІСО'!N1252*Параметри!$K$76</f>
        <v>0</v>
      </c>
      <c r="BK1252" s="40">
        <f>ROUNDUP('Дані з ДІСО'!V1252/Параметри!$K$25,0)</f>
        <v>0</v>
      </c>
      <c r="BL1252" s="40">
        <f>ROUNDUP('Дані з ДІСО'!W1252/Параметри!$K$25,0)</f>
        <v>0</v>
      </c>
      <c r="BM1252" s="40">
        <f>ROUNDUP('Дані з ДІСО'!X1252/Параметри!$K$25,0)</f>
        <v>0</v>
      </c>
      <c r="BN1252" s="40">
        <f>(BK1252*Параметри!$K$34+BL1252*Параметри!$L$34+BM1252*Параметри!$M$34)/18</f>
        <v>0</v>
      </c>
      <c r="BO1252" s="40">
        <f>IF(K1252=0,0,'Дані з ДІСО'!AC1252/K1252)</f>
        <v>0</v>
      </c>
      <c r="BP1252" s="29">
        <f>(1+0.25*BO1252)*BN1252*Параметри!$K$51</f>
        <v>0</v>
      </c>
      <c r="BQ1252" s="29">
        <f>BP1252*'Коефіцієнти АТО'!U1252</f>
        <v>0</v>
      </c>
      <c r="BR1252" s="29">
        <f>K1252*(1+0.25*BO1252)*Параметри!$K$66*Параметри!$K$20/1000</f>
        <v>0</v>
      </c>
      <c r="BS1252" s="29">
        <f>(1+0.25*BO1252)*K1252*'Коефіцієнти АТО'!S1252*Параметри!$K$20/1000</f>
        <v>0</v>
      </c>
      <c r="BT1252" s="29">
        <f t="shared" si="178"/>
        <v>0</v>
      </c>
      <c r="BU1252" s="40">
        <f>ROUNDUP('Дані з ДІСО'!AG1252/Параметри!$K$71,0)</f>
        <v>0</v>
      </c>
      <c r="BV1252" s="40">
        <f t="shared" si="179"/>
        <v>0</v>
      </c>
      <c r="BW1252" s="40">
        <f>IF('Дані з ДІСО'!AG1252=0,0,'Дані з ДІСО'!AJ1252/'Дані з ДІСО'!AG1252)</f>
        <v>0</v>
      </c>
      <c r="BX1252" s="29">
        <f>BV1252*(1+0.25*BW1252)*Параметри!$K$51</f>
        <v>0</v>
      </c>
      <c r="BY1252" s="29">
        <f>ROUND(IF(Параметри!$K$77="No",CC1252,CC1252*Параметри!$K$78)+AG1252,1)</f>
        <v>21441.7</v>
      </c>
      <c r="BZ1252" s="29">
        <f>ROUND(IF(Параметри!$K$77="No",BF1252,BF1252*Параметри!$K$78),1)</f>
        <v>0</v>
      </c>
      <c r="CA1252" s="29">
        <f>ROUND(IF(Параметри!$K$77="No",BI1252,BI1252*Параметри!$K$78),1)</f>
        <v>0</v>
      </c>
      <c r="CB1252" s="29">
        <f>ROUND(IF(Параметри!$K$77="No",BJ1252,BJ1252*Параметри!$K$78),1)</f>
        <v>0</v>
      </c>
      <c r="CC1252" s="29">
        <f t="shared" si="173"/>
        <v>23824.126623963122</v>
      </c>
    </row>
    <row r="1253" spans="1:81">
      <c r="A1253" s="9">
        <v>1252</v>
      </c>
      <c r="B1253" s="9" t="s">
        <v>3151</v>
      </c>
      <c r="C1253" s="9" t="s">
        <v>3151</v>
      </c>
      <c r="D1253" s="9" t="s">
        <v>4259</v>
      </c>
      <c r="E1253" s="9" t="s">
        <v>29</v>
      </c>
      <c r="F1253" s="9" t="s">
        <v>4285</v>
      </c>
      <c r="G1253" s="9" t="s">
        <v>2601</v>
      </c>
      <c r="H1253" s="29">
        <f>SUM('Дані з ДІСО'!J1253:L1253)</f>
        <v>955</v>
      </c>
      <c r="I1253" s="29">
        <f>SUM('Дані з ДІСО'!G1253:I1253)</f>
        <v>81</v>
      </c>
      <c r="J1253" s="29">
        <f>SUM('Дані з ДІСО'!P1253:R1253)</f>
        <v>0</v>
      </c>
      <c r="K1253" s="29">
        <f>SUM('Дані з ДІСО'!V1253:X1253)</f>
        <v>0</v>
      </c>
      <c r="L1253" s="40">
        <f>ROUNDUP('Дані з ДІСО'!J1253/'Коефіцієнти АТО'!$R1253,0)</f>
        <v>24</v>
      </c>
      <c r="M1253" s="40">
        <f>ROUNDUP('Дані з ДІСО'!K1253/'Коефіцієнти АТО'!$R1253,0)</f>
        <v>40</v>
      </c>
      <c r="N1253" s="40">
        <f>ROUNDUP('Дані з ДІСО'!L1253/'Коефіцієнти АТО'!$R1253,0)</f>
        <v>11</v>
      </c>
      <c r="O1253" s="59">
        <f>(L1253*Параметри!$K$32+M1253*Параметри!$L$32+N1253*Параметри!$M$32)/18</f>
        <v>125.02777777777777</v>
      </c>
      <c r="P1253" s="41">
        <f>IF(H1253=0,"",'Дані з ДІСО'!Y1253/H1253)</f>
        <v>0</v>
      </c>
      <c r="Q1253" s="29">
        <f>IF(H1253=0,"",(1+0.25*P1253)*O1253*Параметри!$K$51)</f>
        <v>25608.215817303775</v>
      </c>
      <c r="R1253" s="29">
        <f>IF(H1253=0,"",Q1253*'Коефіцієнти АТО'!T1253)</f>
        <v>435.33966889416422</v>
      </c>
      <c r="S1253" s="29">
        <f>IF(H1253=0,"",H1253*(1+0.25*P1253)*Параметри!$K$66*Параметри!$K$20/1000)</f>
        <v>0</v>
      </c>
      <c r="T1253" s="29">
        <f>IF(H1253=0,"",H1253*(1+0.25*P1253)*'Коефіцієнти АТО'!$S1253*Параметри!$K$20/1000)</f>
        <v>4362.5463594756256</v>
      </c>
      <c r="U1253" s="29">
        <f t="shared" si="174"/>
        <v>30406.101845673566</v>
      </c>
      <c r="V1253" s="29">
        <f t="shared" si="175"/>
        <v>30406.101845673566</v>
      </c>
      <c r="W1253" s="40">
        <f>ROUNDUP('Дані з ДІСО'!P1253/Параметри!$K$24,0)</f>
        <v>0</v>
      </c>
      <c r="X1253" s="40">
        <f>ROUNDUP('Дані з ДІСО'!Q1253/Параметри!$K$24,0)</f>
        <v>0</v>
      </c>
      <c r="Y1253" s="40">
        <f>ROUNDUP('Дані з ДІСО'!R1253/Параметри!$K$24,0)</f>
        <v>0</v>
      </c>
      <c r="Z1253" s="59">
        <f>(W1253*Параметри!$K$33+X1253*Параметри!$L$33+Y1253*Параметри!$M$33)/18</f>
        <v>0</v>
      </c>
      <c r="AA1253" s="41">
        <f>IF(J1253=0,0,'Дані з ДІСО'!AA1253/J1253)</f>
        <v>0</v>
      </c>
      <c r="AB1253" s="29">
        <f>(1+0.25*AA1253)*Z1253*Параметри!$K$51</f>
        <v>0</v>
      </c>
      <c r="AC1253" s="29">
        <f>AB1253*'Коефіцієнти АТО'!U1253</f>
        <v>0</v>
      </c>
      <c r="AD1253" s="29">
        <f>J1253*(1+0.25*AA1253)*Параметри!$K$66*Параметри!$K$20/1000</f>
        <v>0</v>
      </c>
      <c r="AE1253" s="29">
        <f>(1+0.25*AA1253)*J1253*'Коефіцієнти АТО'!S1253*Параметри!$K$20/1000</f>
        <v>0</v>
      </c>
      <c r="AF1253" s="29">
        <f t="shared" si="171"/>
        <v>0</v>
      </c>
      <c r="AG1253" s="29">
        <v>0</v>
      </c>
      <c r="AH1253" s="40">
        <v>0</v>
      </c>
      <c r="AI1253" s="40">
        <v>0</v>
      </c>
      <c r="AJ1253" s="40">
        <f t="shared" si="172"/>
        <v>0</v>
      </c>
      <c r="AK1253" s="29">
        <f>(AH1253+AI1253)*(1+0.25*AJ1253)*Параметри!$K$53</f>
        <v>0</v>
      </c>
      <c r="AL1253" s="29">
        <f>ROUNDUP(('Дані з ДІСО'!AU1253+'Дані з ДІСО'!AW1253)/Параметри!$K$28,0)</f>
        <v>0</v>
      </c>
      <c r="AM1253" s="64">
        <f>AL1253*Параметри!$M$35/18</f>
        <v>0</v>
      </c>
      <c r="AN1253" s="29">
        <f>IF(AL1253=0,0,'Дані з ДІСО'!AW1253/SUM('Дані з ДІСО'!AU1253,'Дані з ДІСО'!AW1253))</f>
        <v>0</v>
      </c>
      <c r="AO1253" s="29">
        <f>(1+0.25*AN1253)*AM1253*Параметри!$K$51</f>
        <v>0</v>
      </c>
      <c r="AP1253" s="40">
        <f>ROUNDUP(('Дані з ДІСО'!AE1253+'Дані не з ДІСО'!E1253+'Дані не з ДІСО'!G1253)/Параметри!$K$69,0)</f>
        <v>0</v>
      </c>
      <c r="AQ1253" s="40">
        <f t="shared" si="176"/>
        <v>0</v>
      </c>
      <c r="AR1253" s="40">
        <f>IF(AP1253=0,0,('Дані з ДІСО'!AH1253+'Дані не з ДІСО'!G1253)/('Дані з ДІСО'!AE1253+'Дані не з ДІСО'!E1253+'Дані не з ДІСО'!G1253))</f>
        <v>0</v>
      </c>
      <c r="AS1253" s="29">
        <f>AQ1253*(1+0.25*AR1253)*Параметри!$K$51</f>
        <v>0</v>
      </c>
      <c r="AT1253" s="40">
        <f>ROUNDUP('Дані з ДІСО'!AF1253/Параметри!$K$70,0)</f>
        <v>0</v>
      </c>
      <c r="AU1253" s="40">
        <f t="shared" si="177"/>
        <v>0</v>
      </c>
      <c r="AV1253" s="40">
        <f>IF(AT1253=0,0,'Дані з ДІСО'!AI1253/'Дані з ДІСО'!AF1253)</f>
        <v>0</v>
      </c>
      <c r="AW1253" s="29">
        <f>AU1253*(1+0.25*AV1253)*Параметри!$K$51</f>
        <v>0</v>
      </c>
      <c r="AX1253" s="40">
        <f>ROUNDUP('Дані з ДІСО'!AR1253/Параметри!$K$29,0)</f>
        <v>0</v>
      </c>
      <c r="AY1253" s="40">
        <f>ROUNDUP('Дані з ДІСО'!AS1253/Параметри!$K$29,0)</f>
        <v>0</v>
      </c>
      <c r="AZ1253" s="40">
        <f>ROUNDUP('Дані з ДІСО'!AT1253/Параметри!$K$29,0)</f>
        <v>0</v>
      </c>
      <c r="BA1253" s="64">
        <f>(AX1253*Параметри!$K$32+AY1253*Параметри!$L$32+AZ1253*Параметри!$M$32)/18</f>
        <v>0</v>
      </c>
      <c r="BB1253" s="29">
        <f>(BA1253*Параметри!$K$51+SUM('Дані з ДІСО'!AR1253:AT1253)*Параметри!$K$48*Параметри!$K$20/1000)*Параметри!$K$74</f>
        <v>0</v>
      </c>
      <c r="BC1253" s="40">
        <f>ROUNDUP(('Дані не з ДІСО'!I1253+'Дані не з ДІСО'!K1253)/Параметри!$K$26,0)</f>
        <v>0</v>
      </c>
      <c r="BD1253" s="29">
        <f>BC1253*Параметри!$M$36/18</f>
        <v>0</v>
      </c>
      <c r="BE1253" s="40">
        <f>IF(BC1253=0,0,'Дані не з ДІСО'!K1253/('Дані не з ДІСО'!I1253+'Дані не з ДІСО'!K1253))</f>
        <v>0</v>
      </c>
      <c r="BF1253" s="29">
        <f>(1+0.25*BE1253)*BD1253*Параметри!$K$51</f>
        <v>0</v>
      </c>
      <c r="BG1253" s="40">
        <f>ROUNDUP('Дані не з ДІСО'!M1253/Параметри!$K$27,0)</f>
        <v>0</v>
      </c>
      <c r="BH1253" s="40">
        <f>BG1253*Параметри!$M$37/18</f>
        <v>0</v>
      </c>
      <c r="BI1253" s="29">
        <f>BH1253*Параметри!$K$51</f>
        <v>0</v>
      </c>
      <c r="BJ1253" s="29">
        <f>'Дані не з ДІСО'!N1253*Параметри!$K$76</f>
        <v>0</v>
      </c>
      <c r="BK1253" s="40">
        <f>ROUNDUP('Дані з ДІСО'!V1253/Параметри!$K$25,0)</f>
        <v>0</v>
      </c>
      <c r="BL1253" s="40">
        <f>ROUNDUP('Дані з ДІСО'!W1253/Параметри!$K$25,0)</f>
        <v>0</v>
      </c>
      <c r="BM1253" s="40">
        <f>ROUNDUP('Дані з ДІСО'!X1253/Параметри!$K$25,0)</f>
        <v>0</v>
      </c>
      <c r="BN1253" s="40">
        <f>(BK1253*Параметри!$K$34+BL1253*Параметри!$L$34+BM1253*Параметри!$M$34)/18</f>
        <v>0</v>
      </c>
      <c r="BO1253" s="40">
        <f>IF(K1253=0,0,'Дані з ДІСО'!AC1253/K1253)</f>
        <v>0</v>
      </c>
      <c r="BP1253" s="29">
        <f>(1+0.25*BO1253)*BN1253*Параметри!$K$51</f>
        <v>0</v>
      </c>
      <c r="BQ1253" s="29">
        <f>BP1253*'Коефіцієнти АТО'!U1253</f>
        <v>0</v>
      </c>
      <c r="BR1253" s="29">
        <f>K1253*(1+0.25*BO1253)*Параметри!$K$66*Параметри!$K$20/1000</f>
        <v>0</v>
      </c>
      <c r="BS1253" s="29">
        <f>(1+0.25*BO1253)*K1253*'Коефіцієнти АТО'!S1253*Параметри!$K$20/1000</f>
        <v>0</v>
      </c>
      <c r="BT1253" s="29">
        <f t="shared" si="178"/>
        <v>0</v>
      </c>
      <c r="BU1253" s="40">
        <f>ROUNDUP('Дані з ДІСО'!AG1253/Параметри!$K$71,0)</f>
        <v>0</v>
      </c>
      <c r="BV1253" s="40">
        <f t="shared" si="179"/>
        <v>0</v>
      </c>
      <c r="BW1253" s="40">
        <f>IF('Дані з ДІСО'!AG1253=0,0,'Дані з ДІСО'!AJ1253/'Дані з ДІСО'!AG1253)</f>
        <v>0</v>
      </c>
      <c r="BX1253" s="29">
        <f>BV1253*(1+0.25*BW1253)*Параметри!$K$51</f>
        <v>0</v>
      </c>
      <c r="BY1253" s="29">
        <f>ROUND(IF(Параметри!$K$77="No",CC1253,CC1253*Параметри!$K$78)+AG1253,1)</f>
        <v>27365.5</v>
      </c>
      <c r="BZ1253" s="29">
        <f>ROUND(IF(Параметри!$K$77="No",BF1253,BF1253*Параметри!$K$78),1)</f>
        <v>0</v>
      </c>
      <c r="CA1253" s="29">
        <f>ROUND(IF(Параметри!$K$77="No",BI1253,BI1253*Параметри!$K$78),1)</f>
        <v>0</v>
      </c>
      <c r="CB1253" s="29">
        <f>ROUND(IF(Параметри!$K$77="No",BJ1253,BJ1253*Параметри!$K$78),1)</f>
        <v>0</v>
      </c>
      <c r="CC1253" s="29">
        <f t="shared" si="173"/>
        <v>30406.101845673566</v>
      </c>
    </row>
    <row r="1254" spans="1:81">
      <c r="A1254" s="9">
        <v>1253</v>
      </c>
      <c r="B1254" s="9" t="s">
        <v>3145</v>
      </c>
      <c r="C1254" s="9" t="s">
        <v>3146</v>
      </c>
      <c r="D1254" s="9" t="s">
        <v>4259</v>
      </c>
      <c r="E1254" s="9" t="s">
        <v>21</v>
      </c>
      <c r="F1254" s="9" t="s">
        <v>4286</v>
      </c>
      <c r="G1254" s="9" t="s">
        <v>2603</v>
      </c>
      <c r="H1254" s="29">
        <f>SUM('Дані з ДІСО'!J1254:L1254)</f>
        <v>3364</v>
      </c>
      <c r="I1254" s="29">
        <f>SUM('Дані з ДІСО'!G1254:I1254)</f>
        <v>214</v>
      </c>
      <c r="J1254" s="29">
        <f>SUM('Дані з ДІСО'!P1254:R1254)</f>
        <v>0</v>
      </c>
      <c r="K1254" s="29">
        <f>SUM('Дані з ДІСО'!V1254:X1254)</f>
        <v>0</v>
      </c>
      <c r="L1254" s="40">
        <f>ROUNDUP('Дані з ДІСО'!J1254/'Коефіцієнти АТО'!$R1254,0)</f>
        <v>74</v>
      </c>
      <c r="M1254" s="40">
        <f>ROUNDUP('Дані з ДІСО'!K1254/'Коефіцієнти АТО'!$R1254,0)</f>
        <v>97</v>
      </c>
      <c r="N1254" s="40">
        <f>ROUNDUP('Дані з ДІСО'!L1254/'Коефіцієнти АТО'!$R1254,0)</f>
        <v>17</v>
      </c>
      <c r="O1254" s="59">
        <f>(L1254*Параметри!$K$32+M1254*Параметри!$L$32+N1254*Параметри!$M$32)/18</f>
        <v>304.29999999999995</v>
      </c>
      <c r="P1254" s="41">
        <f>IF(H1254=0,"",'Дані з ДІСО'!Y1254/H1254)</f>
        <v>0</v>
      </c>
      <c r="Q1254" s="29">
        <f>IF(H1254=0,"",(1+0.25*P1254)*O1254*Параметри!$K$51)</f>
        <v>62326.790187824787</v>
      </c>
      <c r="R1254" s="29">
        <f>IF(H1254=0,"",Q1254*'Коефіцієнти АТО'!T1254)</f>
        <v>1059.5554331930214</v>
      </c>
      <c r="S1254" s="29">
        <f>IF(H1254=0,"",H1254*(1+0.25*P1254)*Параметри!$K$66*Параметри!$K$20/1000)</f>
        <v>0</v>
      </c>
      <c r="T1254" s="29">
        <f>IF(H1254=0,"",H1254*(1+0.25*P1254)*'Коефіцієнти АТО'!$S1254*Параметри!$K$20/1000)</f>
        <v>10564.899573693459</v>
      </c>
      <c r="U1254" s="29">
        <f t="shared" si="174"/>
        <v>73951.245194711257</v>
      </c>
      <c r="V1254" s="29">
        <f t="shared" si="175"/>
        <v>73951.245194711257</v>
      </c>
      <c r="W1254" s="40">
        <f>ROUNDUP('Дані з ДІСО'!P1254/Параметри!$K$24,0)</f>
        <v>0</v>
      </c>
      <c r="X1254" s="40">
        <f>ROUNDUP('Дані з ДІСО'!Q1254/Параметри!$K$24,0)</f>
        <v>0</v>
      </c>
      <c r="Y1254" s="40">
        <f>ROUNDUP('Дані з ДІСО'!R1254/Параметри!$K$24,0)</f>
        <v>0</v>
      </c>
      <c r="Z1254" s="59">
        <f>(W1254*Параметри!$K$33+X1254*Параметри!$L$33+Y1254*Параметри!$M$33)/18</f>
        <v>0</v>
      </c>
      <c r="AA1254" s="41">
        <f>IF(J1254=0,0,'Дані з ДІСО'!AA1254/J1254)</f>
        <v>0</v>
      </c>
      <c r="AB1254" s="29">
        <f>(1+0.25*AA1254)*Z1254*Параметри!$K$51</f>
        <v>0</v>
      </c>
      <c r="AC1254" s="29">
        <f>AB1254*'Коефіцієнти АТО'!U1254</f>
        <v>0</v>
      </c>
      <c r="AD1254" s="29">
        <f>J1254*(1+0.25*AA1254)*Параметри!$K$66*Параметри!$K$20/1000</f>
        <v>0</v>
      </c>
      <c r="AE1254" s="29">
        <f>(1+0.25*AA1254)*J1254*'Коефіцієнти АТО'!S1254*Параметри!$K$20/1000</f>
        <v>0</v>
      </c>
      <c r="AF1254" s="29">
        <f t="shared" si="171"/>
        <v>0</v>
      </c>
      <c r="AG1254" s="29">
        <v>0</v>
      </c>
      <c r="AH1254" s="40">
        <v>10</v>
      </c>
      <c r="AI1254" s="40">
        <v>0</v>
      </c>
      <c r="AJ1254" s="40">
        <f t="shared" si="172"/>
        <v>0</v>
      </c>
      <c r="AK1254" s="29">
        <f>(AH1254+AI1254)*(1+0.25*AJ1254)*Параметри!$K$53</f>
        <v>1794.2927569600006</v>
      </c>
      <c r="AL1254" s="29">
        <f>ROUNDUP(('Дані з ДІСО'!AU1254+'Дані з ДІСО'!AW1254)/Параметри!$K$28,0)</f>
        <v>0</v>
      </c>
      <c r="AM1254" s="64">
        <f>AL1254*Параметри!$M$35/18</f>
        <v>0</v>
      </c>
      <c r="AN1254" s="29">
        <f>IF(AL1254=0,0,'Дані з ДІСО'!AW1254/SUM('Дані з ДІСО'!AU1254,'Дані з ДІСО'!AW1254))</f>
        <v>0</v>
      </c>
      <c r="AO1254" s="29">
        <f>(1+0.25*AN1254)*AM1254*Параметри!$K$51</f>
        <v>0</v>
      </c>
      <c r="AP1254" s="40">
        <f>ROUNDUP(('Дані з ДІСО'!AE1254+'Дані не з ДІСО'!E1254+'Дані не з ДІСО'!G1254)/Параметри!$K$69,0)</f>
        <v>0</v>
      </c>
      <c r="AQ1254" s="40">
        <f t="shared" si="176"/>
        <v>0</v>
      </c>
      <c r="AR1254" s="40">
        <f>IF(AP1254=0,0,('Дані з ДІСО'!AH1254+'Дані не з ДІСО'!G1254)/('Дані з ДІСО'!AE1254+'Дані не з ДІСО'!E1254+'Дані не з ДІСО'!G1254))</f>
        <v>0</v>
      </c>
      <c r="AS1254" s="29">
        <f>AQ1254*(1+0.25*AR1254)*Параметри!$K$51</f>
        <v>0</v>
      </c>
      <c r="AT1254" s="40">
        <f>ROUNDUP('Дані з ДІСО'!AF1254/Параметри!$K$70,0)</f>
        <v>0</v>
      </c>
      <c r="AU1254" s="40">
        <f t="shared" si="177"/>
        <v>0</v>
      </c>
      <c r="AV1254" s="40">
        <f>IF(AT1254=0,0,'Дані з ДІСО'!AI1254/'Дані з ДІСО'!AF1254)</f>
        <v>0</v>
      </c>
      <c r="AW1254" s="29">
        <f>AU1254*(1+0.25*AV1254)*Параметри!$K$51</f>
        <v>0</v>
      </c>
      <c r="AX1254" s="40">
        <f>ROUNDUP('Дані з ДІСО'!AR1254/Параметри!$K$29,0)</f>
        <v>0</v>
      </c>
      <c r="AY1254" s="40">
        <f>ROUNDUP('Дані з ДІСО'!AS1254/Параметри!$K$29,0)</f>
        <v>0</v>
      </c>
      <c r="AZ1254" s="40">
        <f>ROUNDUP('Дані з ДІСО'!AT1254/Параметри!$K$29,0)</f>
        <v>0</v>
      </c>
      <c r="BA1254" s="64">
        <f>(AX1254*Параметри!$K$32+AY1254*Параметри!$L$32+AZ1254*Параметри!$M$32)/18</f>
        <v>0</v>
      </c>
      <c r="BB1254" s="29">
        <f>(BA1254*Параметри!$K$51+SUM('Дані з ДІСО'!AR1254:AT1254)*Параметри!$K$48*Параметри!$K$20/1000)*Параметри!$K$74</f>
        <v>0</v>
      </c>
      <c r="BC1254" s="40">
        <f>ROUNDUP(('Дані не з ДІСО'!I1254+'Дані не з ДІСО'!K1254)/Параметри!$K$26,0)</f>
        <v>0</v>
      </c>
      <c r="BD1254" s="29">
        <f>BC1254*Параметри!$M$36/18</f>
        <v>0</v>
      </c>
      <c r="BE1254" s="40">
        <f>IF(BC1254=0,0,'Дані не з ДІСО'!K1254/('Дані не з ДІСО'!I1254+'Дані не з ДІСО'!K1254))</f>
        <v>0</v>
      </c>
      <c r="BF1254" s="29">
        <f>(1+0.25*BE1254)*BD1254*Параметри!$K$51</f>
        <v>0</v>
      </c>
      <c r="BG1254" s="40">
        <f>ROUNDUP('Дані не з ДІСО'!M1254/Параметри!$K$27,0)</f>
        <v>0</v>
      </c>
      <c r="BH1254" s="40">
        <f>BG1254*Параметри!$M$37/18</f>
        <v>0</v>
      </c>
      <c r="BI1254" s="29">
        <f>BH1254*Параметри!$K$51</f>
        <v>0</v>
      </c>
      <c r="BJ1254" s="29">
        <f>'Дані не з ДІСО'!N1254*Параметри!$K$76</f>
        <v>0</v>
      </c>
      <c r="BK1254" s="40">
        <f>ROUNDUP('Дані з ДІСО'!V1254/Параметри!$K$25,0)</f>
        <v>0</v>
      </c>
      <c r="BL1254" s="40">
        <f>ROUNDUP('Дані з ДІСО'!W1254/Параметри!$K$25,0)</f>
        <v>0</v>
      </c>
      <c r="BM1254" s="40">
        <f>ROUNDUP('Дані з ДІСО'!X1254/Параметри!$K$25,0)</f>
        <v>0</v>
      </c>
      <c r="BN1254" s="40">
        <f>(BK1254*Параметри!$K$34+BL1254*Параметри!$L$34+BM1254*Параметри!$M$34)/18</f>
        <v>0</v>
      </c>
      <c r="BO1254" s="40">
        <f>IF(K1254=0,0,'Дані з ДІСО'!AC1254/K1254)</f>
        <v>0</v>
      </c>
      <c r="BP1254" s="29">
        <f>(1+0.25*BO1254)*BN1254*Параметри!$K$51</f>
        <v>0</v>
      </c>
      <c r="BQ1254" s="29">
        <f>BP1254*'Коефіцієнти АТО'!U1254</f>
        <v>0</v>
      </c>
      <c r="BR1254" s="29">
        <f>K1254*(1+0.25*BO1254)*Параметри!$K$66*Параметри!$K$20/1000</f>
        <v>0</v>
      </c>
      <c r="BS1254" s="29">
        <f>(1+0.25*BO1254)*K1254*'Коефіцієнти АТО'!S1254*Параметри!$K$20/1000</f>
        <v>0</v>
      </c>
      <c r="BT1254" s="29">
        <f t="shared" si="178"/>
        <v>0</v>
      </c>
      <c r="BU1254" s="40">
        <f>ROUNDUP('Дані з ДІСО'!AG1254/Параметри!$K$71,0)</f>
        <v>0</v>
      </c>
      <c r="BV1254" s="40">
        <f t="shared" si="179"/>
        <v>0</v>
      </c>
      <c r="BW1254" s="40">
        <f>IF('Дані з ДІСО'!AG1254=0,0,'Дані з ДІСО'!AJ1254/'Дані з ДІСО'!AG1254)</f>
        <v>0</v>
      </c>
      <c r="BX1254" s="29">
        <f>BV1254*(1+0.25*BW1254)*Параметри!$K$51</f>
        <v>0</v>
      </c>
      <c r="BY1254" s="29">
        <f>ROUND(IF(Параметри!$K$77="No",CC1254,CC1254*Параметри!$K$78)+AG1254,1)</f>
        <v>68171</v>
      </c>
      <c r="BZ1254" s="29">
        <f>ROUND(IF(Параметри!$K$77="No",BF1254,BF1254*Параметри!$K$78),1)</f>
        <v>0</v>
      </c>
      <c r="CA1254" s="29">
        <f>ROUND(IF(Параметри!$K$77="No",BI1254,BI1254*Параметри!$K$78),1)</f>
        <v>0</v>
      </c>
      <c r="CB1254" s="29">
        <f>ROUND(IF(Параметри!$K$77="No",BJ1254,BJ1254*Параметри!$K$78),1)</f>
        <v>0</v>
      </c>
      <c r="CC1254" s="29">
        <f t="shared" si="173"/>
        <v>75745.537951671256</v>
      </c>
    </row>
    <row r="1255" spans="1:81">
      <c r="A1255" s="9">
        <v>1254</v>
      </c>
      <c r="B1255" s="9" t="s">
        <v>3148</v>
      </c>
      <c r="C1255" s="9" t="s">
        <v>3148</v>
      </c>
      <c r="D1255" s="9" t="s">
        <v>4259</v>
      </c>
      <c r="E1255" s="9" t="s">
        <v>24</v>
      </c>
      <c r="F1255" s="9" t="s">
        <v>4287</v>
      </c>
      <c r="G1255" s="9" t="s">
        <v>2605</v>
      </c>
      <c r="H1255" s="29">
        <f>SUM('Дані з ДІСО'!J1255:L1255)</f>
        <v>404</v>
      </c>
      <c r="I1255" s="29">
        <f>SUM('Дані з ДІСО'!G1255:I1255)</f>
        <v>28</v>
      </c>
      <c r="J1255" s="29">
        <f>SUM('Дані з ДІСО'!P1255:R1255)</f>
        <v>0</v>
      </c>
      <c r="K1255" s="29">
        <f>SUM('Дані з ДІСО'!V1255:X1255)</f>
        <v>0</v>
      </c>
      <c r="L1255" s="40">
        <f>ROUNDUP('Дані з ДІСО'!J1255/'Коефіцієнти АТО'!$R1255,0)</f>
        <v>13</v>
      </c>
      <c r="M1255" s="40">
        <f>ROUNDUP('Дані з ДІСО'!K1255/'Коефіцієнти АТО'!$R1255,0)</f>
        <v>17</v>
      </c>
      <c r="N1255" s="40">
        <f>ROUNDUP('Дані з ДІСО'!L1255/'Коефіцієнти АТО'!$R1255,0)</f>
        <v>3</v>
      </c>
      <c r="O1255" s="59">
        <f>(L1255*Параметри!$K$32+M1255*Параметри!$L$32+N1255*Параметри!$M$32)/18</f>
        <v>53.411111111111119</v>
      </c>
      <c r="P1255" s="41">
        <f>IF(H1255=0,"",'Дані з ДІСО'!Y1255/H1255)</f>
        <v>0</v>
      </c>
      <c r="Q1255" s="29">
        <f>IF(H1255=0,"",(1+0.25*P1255)*O1255*Параметри!$K$51)</f>
        <v>10939.675044103913</v>
      </c>
      <c r="R1255" s="29">
        <f>IF(H1255=0,"",Q1255*'Коефіцієнти АТО'!T1255)</f>
        <v>185.97447574976653</v>
      </c>
      <c r="S1255" s="29">
        <f>IF(H1255=0,"",H1255*(1+0.25*P1255)*Параметри!$K$66*Параметри!$K$20/1000)</f>
        <v>0</v>
      </c>
      <c r="T1255" s="29">
        <f>IF(H1255=0,"",H1255*(1+0.25*P1255)*'Коефіцієнти АТО'!$S1255*Параметри!$K$20/1000)</f>
        <v>2037.7583474932831</v>
      </c>
      <c r="U1255" s="29">
        <f t="shared" si="174"/>
        <v>13163.407867346963</v>
      </c>
      <c r="V1255" s="29">
        <f t="shared" si="175"/>
        <v>13163.407867346963</v>
      </c>
      <c r="W1255" s="40">
        <f>ROUNDUP('Дані з ДІСО'!P1255/Параметри!$K$24,0)</f>
        <v>0</v>
      </c>
      <c r="X1255" s="40">
        <f>ROUNDUP('Дані з ДІСО'!Q1255/Параметри!$K$24,0)</f>
        <v>0</v>
      </c>
      <c r="Y1255" s="40">
        <f>ROUNDUP('Дані з ДІСО'!R1255/Параметри!$K$24,0)</f>
        <v>0</v>
      </c>
      <c r="Z1255" s="59">
        <f>(W1255*Параметри!$K$33+X1255*Параметри!$L$33+Y1255*Параметри!$M$33)/18</f>
        <v>0</v>
      </c>
      <c r="AA1255" s="41">
        <f>IF(J1255=0,0,'Дані з ДІСО'!AA1255/J1255)</f>
        <v>0</v>
      </c>
      <c r="AB1255" s="29">
        <f>(1+0.25*AA1255)*Z1255*Параметри!$K$51</f>
        <v>0</v>
      </c>
      <c r="AC1255" s="29">
        <f>AB1255*'Коефіцієнти АТО'!U1255</f>
        <v>0</v>
      </c>
      <c r="AD1255" s="29">
        <f>J1255*(1+0.25*AA1255)*Параметри!$K$66*Параметри!$K$20/1000</f>
        <v>0</v>
      </c>
      <c r="AE1255" s="29">
        <f>(1+0.25*AA1255)*J1255*'Коефіцієнти АТО'!S1255*Параметри!$K$20/1000</f>
        <v>0</v>
      </c>
      <c r="AF1255" s="29">
        <f t="shared" si="171"/>
        <v>0</v>
      </c>
      <c r="AG1255" s="29">
        <v>0</v>
      </c>
      <c r="AH1255" s="40">
        <v>1</v>
      </c>
      <c r="AI1255" s="40">
        <v>0</v>
      </c>
      <c r="AJ1255" s="40">
        <f t="shared" si="172"/>
        <v>0</v>
      </c>
      <c r="AK1255" s="29">
        <f>(AH1255+AI1255)*(1+0.25*AJ1255)*Параметри!$K$53</f>
        <v>179.42927569600005</v>
      </c>
      <c r="AL1255" s="29">
        <f>ROUNDUP(('Дані з ДІСО'!AU1255+'Дані з ДІСО'!AW1255)/Параметри!$K$28,0)</f>
        <v>0</v>
      </c>
      <c r="AM1255" s="64">
        <f>AL1255*Параметри!$M$35/18</f>
        <v>0</v>
      </c>
      <c r="AN1255" s="29">
        <f>IF(AL1255=0,0,'Дані з ДІСО'!AW1255/SUM('Дані з ДІСО'!AU1255,'Дані з ДІСО'!AW1255))</f>
        <v>0</v>
      </c>
      <c r="AO1255" s="29">
        <f>(1+0.25*AN1255)*AM1255*Параметри!$K$51</f>
        <v>0</v>
      </c>
      <c r="AP1255" s="40">
        <f>ROUNDUP(('Дані з ДІСО'!AE1255+'Дані не з ДІСО'!E1255+'Дані не з ДІСО'!G1255)/Параметри!$K$69,0)</f>
        <v>0</v>
      </c>
      <c r="AQ1255" s="40">
        <f t="shared" si="176"/>
        <v>0</v>
      </c>
      <c r="AR1255" s="40">
        <f>IF(AP1255=0,0,('Дані з ДІСО'!AH1255+'Дані не з ДІСО'!G1255)/('Дані з ДІСО'!AE1255+'Дані не з ДІСО'!E1255+'Дані не з ДІСО'!G1255))</f>
        <v>0</v>
      </c>
      <c r="AS1255" s="29">
        <f>AQ1255*(1+0.25*AR1255)*Параметри!$K$51</f>
        <v>0</v>
      </c>
      <c r="AT1255" s="40">
        <f>ROUNDUP('Дані з ДІСО'!AF1255/Параметри!$K$70,0)</f>
        <v>0</v>
      </c>
      <c r="AU1255" s="40">
        <f t="shared" si="177"/>
        <v>0</v>
      </c>
      <c r="AV1255" s="40">
        <f>IF(AT1255=0,0,'Дані з ДІСО'!AI1255/'Дані з ДІСО'!AF1255)</f>
        <v>0</v>
      </c>
      <c r="AW1255" s="29">
        <f>AU1255*(1+0.25*AV1255)*Параметри!$K$51</f>
        <v>0</v>
      </c>
      <c r="AX1255" s="40">
        <f>ROUNDUP('Дані з ДІСО'!AR1255/Параметри!$K$29,0)</f>
        <v>0</v>
      </c>
      <c r="AY1255" s="40">
        <f>ROUNDUP('Дані з ДІСО'!AS1255/Параметри!$K$29,0)</f>
        <v>0</v>
      </c>
      <c r="AZ1255" s="40">
        <f>ROUNDUP('Дані з ДІСО'!AT1255/Параметри!$K$29,0)</f>
        <v>0</v>
      </c>
      <c r="BA1255" s="64">
        <f>(AX1255*Параметри!$K$32+AY1255*Параметри!$L$32+AZ1255*Параметри!$M$32)/18</f>
        <v>0</v>
      </c>
      <c r="BB1255" s="29">
        <f>(BA1255*Параметри!$K$51+SUM('Дані з ДІСО'!AR1255:AT1255)*Параметри!$K$48*Параметри!$K$20/1000)*Параметри!$K$74</f>
        <v>0</v>
      </c>
      <c r="BC1255" s="40">
        <f>ROUNDUP(('Дані не з ДІСО'!I1255+'Дані не з ДІСО'!K1255)/Параметри!$K$26,0)</f>
        <v>0</v>
      </c>
      <c r="BD1255" s="29">
        <f>BC1255*Параметри!$M$36/18</f>
        <v>0</v>
      </c>
      <c r="BE1255" s="40">
        <f>IF(BC1255=0,0,'Дані не з ДІСО'!K1255/('Дані не з ДІСО'!I1255+'Дані не з ДІСО'!K1255))</f>
        <v>0</v>
      </c>
      <c r="BF1255" s="29">
        <f>(1+0.25*BE1255)*BD1255*Параметри!$K$51</f>
        <v>0</v>
      </c>
      <c r="BG1255" s="40">
        <f>ROUNDUP('Дані не з ДІСО'!M1255/Параметри!$K$27,0)</f>
        <v>0</v>
      </c>
      <c r="BH1255" s="40">
        <f>BG1255*Параметри!$M$37/18</f>
        <v>0</v>
      </c>
      <c r="BI1255" s="29">
        <f>BH1255*Параметри!$K$51</f>
        <v>0</v>
      </c>
      <c r="BJ1255" s="29">
        <f>'Дані не з ДІСО'!N1255*Параметри!$K$76</f>
        <v>0</v>
      </c>
      <c r="BK1255" s="40">
        <f>ROUNDUP('Дані з ДІСО'!V1255/Параметри!$K$25,0)</f>
        <v>0</v>
      </c>
      <c r="BL1255" s="40">
        <f>ROUNDUP('Дані з ДІСО'!W1255/Параметри!$K$25,0)</f>
        <v>0</v>
      </c>
      <c r="BM1255" s="40">
        <f>ROUNDUP('Дані з ДІСО'!X1255/Параметри!$K$25,0)</f>
        <v>0</v>
      </c>
      <c r="BN1255" s="40">
        <f>(BK1255*Параметри!$K$34+BL1255*Параметри!$L$34+BM1255*Параметри!$M$34)/18</f>
        <v>0</v>
      </c>
      <c r="BO1255" s="40">
        <f>IF(K1255=0,0,'Дані з ДІСО'!AC1255/K1255)</f>
        <v>0</v>
      </c>
      <c r="BP1255" s="29">
        <f>(1+0.25*BO1255)*BN1255*Параметри!$K$51</f>
        <v>0</v>
      </c>
      <c r="BQ1255" s="29">
        <f>BP1255*'Коефіцієнти АТО'!U1255</f>
        <v>0</v>
      </c>
      <c r="BR1255" s="29">
        <f>K1255*(1+0.25*BO1255)*Параметри!$K$66*Параметри!$K$20/1000</f>
        <v>0</v>
      </c>
      <c r="BS1255" s="29">
        <f>(1+0.25*BO1255)*K1255*'Коефіцієнти АТО'!S1255*Параметри!$K$20/1000</f>
        <v>0</v>
      </c>
      <c r="BT1255" s="29">
        <f t="shared" si="178"/>
        <v>0</v>
      </c>
      <c r="BU1255" s="40">
        <f>ROUNDUP('Дані з ДІСО'!AG1255/Параметри!$K$71,0)</f>
        <v>0</v>
      </c>
      <c r="BV1255" s="40">
        <f t="shared" si="179"/>
        <v>0</v>
      </c>
      <c r="BW1255" s="40">
        <f>IF('Дані з ДІСО'!AG1255=0,0,'Дані з ДІСО'!AJ1255/'Дані з ДІСО'!AG1255)</f>
        <v>0</v>
      </c>
      <c r="BX1255" s="29">
        <f>BV1255*(1+0.25*BW1255)*Параметри!$K$51</f>
        <v>0</v>
      </c>
      <c r="BY1255" s="29">
        <f>ROUND(IF(Параметри!$K$77="No",CC1255,CC1255*Параметри!$K$78)+AG1255,1)</f>
        <v>12008.6</v>
      </c>
      <c r="BZ1255" s="29">
        <f>ROUND(IF(Параметри!$K$77="No",BF1255,BF1255*Параметри!$K$78),1)</f>
        <v>0</v>
      </c>
      <c r="CA1255" s="29">
        <f>ROUND(IF(Параметри!$K$77="No",BI1255,BI1255*Параметри!$K$78),1)</f>
        <v>0</v>
      </c>
      <c r="CB1255" s="29">
        <f>ROUND(IF(Параметри!$K$77="No",BJ1255,BJ1255*Параметри!$K$78),1)</f>
        <v>0</v>
      </c>
      <c r="CC1255" s="29">
        <f t="shared" si="173"/>
        <v>13342.837143042963</v>
      </c>
    </row>
    <row r="1256" spans="1:81">
      <c r="A1256" s="9">
        <v>1255</v>
      </c>
      <c r="B1256" s="9" t="s">
        <v>3151</v>
      </c>
      <c r="C1256" s="9" t="s">
        <v>3151</v>
      </c>
      <c r="D1256" s="9" t="s">
        <v>4259</v>
      </c>
      <c r="E1256" s="9" t="s">
        <v>29</v>
      </c>
      <c r="F1256" s="9" t="s">
        <v>4288</v>
      </c>
      <c r="G1256" s="9" t="s">
        <v>2607</v>
      </c>
      <c r="H1256" s="29">
        <f>SUM('Дані з ДІСО'!J1256:L1256)</f>
        <v>653</v>
      </c>
      <c r="I1256" s="29">
        <f>SUM('Дані з ДІСО'!G1256:I1256)</f>
        <v>37</v>
      </c>
      <c r="J1256" s="29">
        <f>SUM('Дані з ДІСО'!P1256:R1256)</f>
        <v>0</v>
      </c>
      <c r="K1256" s="29">
        <f>SUM('Дані з ДІСО'!V1256:X1256)</f>
        <v>0</v>
      </c>
      <c r="L1256" s="40">
        <f>ROUNDUP('Дані з ДІСО'!J1256/'Коефіцієнти АТО'!$R1256,0)</f>
        <v>18</v>
      </c>
      <c r="M1256" s="40">
        <f>ROUNDUP('Дані з ДІСО'!K1256/'Коефіцієнти АТО'!$R1256,0)</f>
        <v>22</v>
      </c>
      <c r="N1256" s="40">
        <f>ROUNDUP('Дані з ДІСО'!L1256/'Коефіцієнти АТО'!$R1256,0)</f>
        <v>3</v>
      </c>
      <c r="O1256" s="59">
        <f>(L1256*Параметри!$K$32+M1256*Параметри!$L$32+N1256*Параметри!$M$32)/18</f>
        <v>68.88333333333334</v>
      </c>
      <c r="P1256" s="41">
        <f>IF(H1256=0,"",'Дані з ДІСО'!Y1256/H1256)</f>
        <v>0</v>
      </c>
      <c r="Q1256" s="29">
        <f>IF(H1256=0,"",(1+0.25*P1256)*O1256*Параметри!$K$51)</f>
        <v>14108.698863308135</v>
      </c>
      <c r="R1256" s="29">
        <f>IF(H1256=0,"",Q1256*'Коефіцієнти АТО'!T1256)</f>
        <v>239.8478806762383</v>
      </c>
      <c r="S1256" s="29">
        <f>IF(H1256=0,"",H1256*(1+0.25*P1256)*Параметри!$K$66*Параметри!$K$20/1000)</f>
        <v>0</v>
      </c>
      <c r="T1256" s="29">
        <f>IF(H1256=0,"",H1256*(1+0.25*P1256)*'Коефіцієнти АТО'!$S1256*Параметри!$K$20/1000)</f>
        <v>2672.2499831526202</v>
      </c>
      <c r="U1256" s="29">
        <f t="shared" si="174"/>
        <v>17020.796727136993</v>
      </c>
      <c r="V1256" s="29">
        <f t="shared" si="175"/>
        <v>17020.796727136993</v>
      </c>
      <c r="W1256" s="40">
        <f>ROUNDUP('Дані з ДІСО'!P1256/Параметри!$K$24,0)</f>
        <v>0</v>
      </c>
      <c r="X1256" s="40">
        <f>ROUNDUP('Дані з ДІСО'!Q1256/Параметри!$K$24,0)</f>
        <v>0</v>
      </c>
      <c r="Y1256" s="40">
        <f>ROUNDUP('Дані з ДІСО'!R1256/Параметри!$K$24,0)</f>
        <v>0</v>
      </c>
      <c r="Z1256" s="59">
        <f>(W1256*Параметри!$K$33+X1256*Параметри!$L$33+Y1256*Параметри!$M$33)/18</f>
        <v>0</v>
      </c>
      <c r="AA1256" s="41">
        <f>IF(J1256=0,0,'Дані з ДІСО'!AA1256/J1256)</f>
        <v>0</v>
      </c>
      <c r="AB1256" s="29">
        <f>(1+0.25*AA1256)*Z1256*Параметри!$K$51</f>
        <v>0</v>
      </c>
      <c r="AC1256" s="29">
        <f>AB1256*'Коефіцієнти АТО'!U1256</f>
        <v>0</v>
      </c>
      <c r="AD1256" s="29">
        <f>J1256*(1+0.25*AA1256)*Параметри!$K$66*Параметри!$K$20/1000</f>
        <v>0</v>
      </c>
      <c r="AE1256" s="29">
        <f>(1+0.25*AA1256)*J1256*'Коефіцієнти АТО'!S1256*Параметри!$K$20/1000</f>
        <v>0</v>
      </c>
      <c r="AF1256" s="29">
        <f t="shared" si="171"/>
        <v>0</v>
      </c>
      <c r="AG1256" s="29">
        <v>0</v>
      </c>
      <c r="AH1256" s="40">
        <v>5</v>
      </c>
      <c r="AI1256" s="40">
        <v>0</v>
      </c>
      <c r="AJ1256" s="40">
        <f t="shared" si="172"/>
        <v>0</v>
      </c>
      <c r="AK1256" s="29">
        <f>(AH1256+AI1256)*(1+0.25*AJ1256)*Параметри!$K$53</f>
        <v>897.14637848000029</v>
      </c>
      <c r="AL1256" s="29">
        <f>ROUNDUP(('Дані з ДІСО'!AU1256+'Дані з ДІСО'!AW1256)/Параметри!$K$28,0)</f>
        <v>0</v>
      </c>
      <c r="AM1256" s="64">
        <f>AL1256*Параметри!$M$35/18</f>
        <v>0</v>
      </c>
      <c r="AN1256" s="29">
        <f>IF(AL1256=0,0,'Дані з ДІСО'!AW1256/SUM('Дані з ДІСО'!AU1256,'Дані з ДІСО'!AW1256))</f>
        <v>0</v>
      </c>
      <c r="AO1256" s="29">
        <f>(1+0.25*AN1256)*AM1256*Параметри!$K$51</f>
        <v>0</v>
      </c>
      <c r="AP1256" s="40">
        <f>ROUNDUP(('Дані з ДІСО'!AE1256+'Дані не з ДІСО'!E1256+'Дані не з ДІСО'!G1256)/Параметри!$K$69,0)</f>
        <v>0</v>
      </c>
      <c r="AQ1256" s="40">
        <f t="shared" si="176"/>
        <v>0</v>
      </c>
      <c r="AR1256" s="40">
        <f>IF(AP1256=0,0,('Дані з ДІСО'!AH1256+'Дані не з ДІСО'!G1256)/('Дані з ДІСО'!AE1256+'Дані не з ДІСО'!E1256+'Дані не з ДІСО'!G1256))</f>
        <v>0</v>
      </c>
      <c r="AS1256" s="29">
        <f>AQ1256*(1+0.25*AR1256)*Параметри!$K$51</f>
        <v>0</v>
      </c>
      <c r="AT1256" s="40">
        <f>ROUNDUP('Дані з ДІСО'!AF1256/Параметри!$K$70,0)</f>
        <v>0</v>
      </c>
      <c r="AU1256" s="40">
        <f t="shared" si="177"/>
        <v>0</v>
      </c>
      <c r="AV1256" s="40">
        <f>IF(AT1256=0,0,'Дані з ДІСО'!AI1256/'Дані з ДІСО'!AF1256)</f>
        <v>0</v>
      </c>
      <c r="AW1256" s="29">
        <f>AU1256*(1+0.25*AV1256)*Параметри!$K$51</f>
        <v>0</v>
      </c>
      <c r="AX1256" s="40">
        <f>ROUNDUP('Дані з ДІСО'!AR1256/Параметри!$K$29,0)</f>
        <v>0</v>
      </c>
      <c r="AY1256" s="40">
        <f>ROUNDUP('Дані з ДІСО'!AS1256/Параметри!$K$29,0)</f>
        <v>0</v>
      </c>
      <c r="AZ1256" s="40">
        <f>ROUNDUP('Дані з ДІСО'!AT1256/Параметри!$K$29,0)</f>
        <v>0</v>
      </c>
      <c r="BA1256" s="64">
        <f>(AX1256*Параметри!$K$32+AY1256*Параметри!$L$32+AZ1256*Параметри!$M$32)/18</f>
        <v>0</v>
      </c>
      <c r="BB1256" s="29">
        <f>(BA1256*Параметри!$K$51+SUM('Дані з ДІСО'!AR1256:AT1256)*Параметри!$K$48*Параметри!$K$20/1000)*Параметри!$K$74</f>
        <v>0</v>
      </c>
      <c r="BC1256" s="40">
        <f>ROUNDUP(('Дані не з ДІСО'!I1256+'Дані не з ДІСО'!K1256)/Параметри!$K$26,0)</f>
        <v>0</v>
      </c>
      <c r="BD1256" s="29">
        <f>BC1256*Параметри!$M$36/18</f>
        <v>0</v>
      </c>
      <c r="BE1256" s="40">
        <f>IF(BC1256=0,0,'Дані не з ДІСО'!K1256/('Дані не з ДІСО'!I1256+'Дані не з ДІСО'!K1256))</f>
        <v>0</v>
      </c>
      <c r="BF1256" s="29">
        <f>(1+0.25*BE1256)*BD1256*Параметри!$K$51</f>
        <v>0</v>
      </c>
      <c r="BG1256" s="40">
        <f>ROUNDUP('Дані не з ДІСО'!M1256/Параметри!$K$27,0)</f>
        <v>0</v>
      </c>
      <c r="BH1256" s="40">
        <f>BG1256*Параметри!$M$37/18</f>
        <v>0</v>
      </c>
      <c r="BI1256" s="29">
        <f>BH1256*Параметри!$K$51</f>
        <v>0</v>
      </c>
      <c r="BJ1256" s="29">
        <f>'Дані не з ДІСО'!N1256*Параметри!$K$76</f>
        <v>0</v>
      </c>
      <c r="BK1256" s="40">
        <f>ROUNDUP('Дані з ДІСО'!V1256/Параметри!$K$25,0)</f>
        <v>0</v>
      </c>
      <c r="BL1256" s="40">
        <f>ROUNDUP('Дані з ДІСО'!W1256/Параметри!$K$25,0)</f>
        <v>0</v>
      </c>
      <c r="BM1256" s="40">
        <f>ROUNDUP('Дані з ДІСО'!X1256/Параметри!$K$25,0)</f>
        <v>0</v>
      </c>
      <c r="BN1256" s="40">
        <f>(BK1256*Параметри!$K$34+BL1256*Параметри!$L$34+BM1256*Параметри!$M$34)/18</f>
        <v>0</v>
      </c>
      <c r="BO1256" s="40">
        <f>IF(K1256=0,0,'Дані з ДІСО'!AC1256/K1256)</f>
        <v>0</v>
      </c>
      <c r="BP1256" s="29">
        <f>(1+0.25*BO1256)*BN1256*Параметри!$K$51</f>
        <v>0</v>
      </c>
      <c r="BQ1256" s="29">
        <f>BP1256*'Коефіцієнти АТО'!U1256</f>
        <v>0</v>
      </c>
      <c r="BR1256" s="29">
        <f>K1256*(1+0.25*BO1256)*Параметри!$K$66*Параметри!$K$20/1000</f>
        <v>0</v>
      </c>
      <c r="BS1256" s="29">
        <f>(1+0.25*BO1256)*K1256*'Коефіцієнти АТО'!S1256*Параметри!$K$20/1000</f>
        <v>0</v>
      </c>
      <c r="BT1256" s="29">
        <f t="shared" si="178"/>
        <v>0</v>
      </c>
      <c r="BU1256" s="40">
        <f>ROUNDUP('Дані з ДІСО'!AG1256/Параметри!$K$71,0)</f>
        <v>0</v>
      </c>
      <c r="BV1256" s="40">
        <f t="shared" si="179"/>
        <v>0</v>
      </c>
      <c r="BW1256" s="40">
        <f>IF('Дані з ДІСО'!AG1256=0,0,'Дані з ДІСО'!AJ1256/'Дані з ДІСО'!AG1256)</f>
        <v>0</v>
      </c>
      <c r="BX1256" s="29">
        <f>BV1256*(1+0.25*BW1256)*Параметри!$K$51</f>
        <v>0</v>
      </c>
      <c r="BY1256" s="29">
        <f>ROUND(IF(Параметри!$K$77="No",CC1256,CC1256*Параметри!$K$78)+AG1256,1)</f>
        <v>16126.1</v>
      </c>
      <c r="BZ1256" s="29">
        <f>ROUND(IF(Параметри!$K$77="No",BF1256,BF1256*Параметри!$K$78),1)</f>
        <v>0</v>
      </c>
      <c r="CA1256" s="29">
        <f>ROUND(IF(Параметри!$K$77="No",BI1256,BI1256*Параметри!$K$78),1)</f>
        <v>0</v>
      </c>
      <c r="CB1256" s="29">
        <f>ROUND(IF(Параметри!$K$77="No",BJ1256,BJ1256*Параметри!$K$78),1)</f>
        <v>0</v>
      </c>
      <c r="CC1256" s="29">
        <f t="shared" si="173"/>
        <v>17917.943105616992</v>
      </c>
    </row>
    <row r="1257" spans="1:81">
      <c r="A1257" s="9">
        <v>1256</v>
      </c>
      <c r="B1257" s="9" t="s">
        <v>3151</v>
      </c>
      <c r="C1257" s="9" t="s">
        <v>3151</v>
      </c>
      <c r="D1257" s="9" t="s">
        <v>4259</v>
      </c>
      <c r="E1257" s="9" t="s">
        <v>29</v>
      </c>
      <c r="F1257" s="9" t="s">
        <v>4289</v>
      </c>
      <c r="G1257" s="9" t="s">
        <v>2609</v>
      </c>
      <c r="H1257" s="29">
        <f>SUM('Дані з ДІСО'!J1257:L1257)</f>
        <v>654</v>
      </c>
      <c r="I1257" s="29">
        <f>SUM('Дані з ДІСО'!G1257:I1257)</f>
        <v>54</v>
      </c>
      <c r="J1257" s="29">
        <f>SUM('Дані з ДІСО'!P1257:R1257)</f>
        <v>0</v>
      </c>
      <c r="K1257" s="29">
        <f>SUM('Дані з ДІСО'!V1257:X1257)</f>
        <v>0</v>
      </c>
      <c r="L1257" s="40">
        <f>ROUNDUP('Дані з ДІСО'!J1257/'Коефіцієнти АТО'!$R1257,0)</f>
        <v>18</v>
      </c>
      <c r="M1257" s="40">
        <f>ROUNDUP('Дані з ДІСО'!K1257/'Коефіцієнти АТО'!$R1257,0)</f>
        <v>24</v>
      </c>
      <c r="N1257" s="40">
        <f>ROUNDUP('Дані з ДІСО'!L1257/'Коефіцієнти АТО'!$R1257,0)</f>
        <v>5</v>
      </c>
      <c r="O1257" s="59">
        <f>(L1257*Параметри!$K$32+M1257*Параметри!$L$32+N1257*Параметри!$M$32)/18</f>
        <v>76.461111111111123</v>
      </c>
      <c r="P1257" s="41">
        <f>IF(H1257=0,"",'Дані з ДІСО'!Y1257/H1257)</f>
        <v>0</v>
      </c>
      <c r="Q1257" s="29">
        <f>IF(H1257=0,"",(1+0.25*P1257)*O1257*Параметри!$K$51)</f>
        <v>15660.780906178714</v>
      </c>
      <c r="R1257" s="29">
        <f>IF(H1257=0,"",Q1257*'Коефіцієнти АТО'!T1257)</f>
        <v>266.23327540503817</v>
      </c>
      <c r="S1257" s="29">
        <f>IF(H1257=0,"",H1257*(1+0.25*P1257)*Параметри!$K$66*Параметри!$K$20/1000)</f>
        <v>0</v>
      </c>
      <c r="T1257" s="29">
        <f>IF(H1257=0,"",H1257*(1+0.25*P1257)*'Коефіцієнти АТО'!$S1257*Параметри!$K$20/1000)</f>
        <v>2987.5448367508475</v>
      </c>
      <c r="U1257" s="29">
        <f t="shared" si="174"/>
        <v>18914.559018334599</v>
      </c>
      <c r="V1257" s="29">
        <f t="shared" si="175"/>
        <v>18914.559018334599</v>
      </c>
      <c r="W1257" s="40">
        <f>ROUNDUP('Дані з ДІСО'!P1257/Параметри!$K$24,0)</f>
        <v>0</v>
      </c>
      <c r="X1257" s="40">
        <f>ROUNDUP('Дані з ДІСО'!Q1257/Параметри!$K$24,0)</f>
        <v>0</v>
      </c>
      <c r="Y1257" s="40">
        <f>ROUNDUP('Дані з ДІСО'!R1257/Параметри!$K$24,0)</f>
        <v>0</v>
      </c>
      <c r="Z1257" s="59">
        <f>(W1257*Параметри!$K$33+X1257*Параметри!$L$33+Y1257*Параметри!$M$33)/18</f>
        <v>0</v>
      </c>
      <c r="AA1257" s="41">
        <f>IF(J1257=0,0,'Дані з ДІСО'!AA1257/J1257)</f>
        <v>0</v>
      </c>
      <c r="AB1257" s="29">
        <f>(1+0.25*AA1257)*Z1257*Параметри!$K$51</f>
        <v>0</v>
      </c>
      <c r="AC1257" s="29">
        <f>AB1257*'Коефіцієнти АТО'!U1257</f>
        <v>0</v>
      </c>
      <c r="AD1257" s="29">
        <f>J1257*(1+0.25*AA1257)*Параметри!$K$66*Параметри!$K$20/1000</f>
        <v>0</v>
      </c>
      <c r="AE1257" s="29">
        <f>(1+0.25*AA1257)*J1257*'Коефіцієнти АТО'!S1257*Параметри!$K$20/1000</f>
        <v>0</v>
      </c>
      <c r="AF1257" s="29">
        <f t="shared" si="171"/>
        <v>0</v>
      </c>
      <c r="AG1257" s="29">
        <v>0</v>
      </c>
      <c r="AH1257" s="40">
        <v>4</v>
      </c>
      <c r="AI1257" s="40">
        <v>0</v>
      </c>
      <c r="AJ1257" s="40">
        <f t="shared" si="172"/>
        <v>0</v>
      </c>
      <c r="AK1257" s="29">
        <f>(AH1257+AI1257)*(1+0.25*AJ1257)*Параметри!$K$53</f>
        <v>717.71710278400019</v>
      </c>
      <c r="AL1257" s="29">
        <f>ROUNDUP(('Дані з ДІСО'!AU1257+'Дані з ДІСО'!AW1257)/Параметри!$K$28,0)</f>
        <v>0</v>
      </c>
      <c r="AM1257" s="64">
        <f>AL1257*Параметри!$M$35/18</f>
        <v>0</v>
      </c>
      <c r="AN1257" s="29">
        <f>IF(AL1257=0,0,'Дані з ДІСО'!AW1257/SUM('Дані з ДІСО'!AU1257,'Дані з ДІСО'!AW1257))</f>
        <v>0</v>
      </c>
      <c r="AO1257" s="29">
        <f>(1+0.25*AN1257)*AM1257*Параметри!$K$51</f>
        <v>0</v>
      </c>
      <c r="AP1257" s="40">
        <f>ROUNDUP(('Дані з ДІСО'!AE1257+'Дані не з ДІСО'!E1257+'Дані не з ДІСО'!G1257)/Параметри!$K$69,0)</f>
        <v>0</v>
      </c>
      <c r="AQ1257" s="40">
        <f t="shared" si="176"/>
        <v>0</v>
      </c>
      <c r="AR1257" s="40">
        <f>IF(AP1257=0,0,('Дані з ДІСО'!AH1257+'Дані не з ДІСО'!G1257)/('Дані з ДІСО'!AE1257+'Дані не з ДІСО'!E1257+'Дані не з ДІСО'!G1257))</f>
        <v>0</v>
      </c>
      <c r="AS1257" s="29">
        <f>AQ1257*(1+0.25*AR1257)*Параметри!$K$51</f>
        <v>0</v>
      </c>
      <c r="AT1257" s="40">
        <f>ROUNDUP('Дані з ДІСО'!AF1257/Параметри!$K$70,0)</f>
        <v>0</v>
      </c>
      <c r="AU1257" s="40">
        <f t="shared" si="177"/>
        <v>0</v>
      </c>
      <c r="AV1257" s="40">
        <f>IF(AT1257=0,0,'Дані з ДІСО'!AI1257/'Дані з ДІСО'!AF1257)</f>
        <v>0</v>
      </c>
      <c r="AW1257" s="29">
        <f>AU1257*(1+0.25*AV1257)*Параметри!$K$51</f>
        <v>0</v>
      </c>
      <c r="AX1257" s="40">
        <f>ROUNDUP('Дані з ДІСО'!AR1257/Параметри!$K$29,0)</f>
        <v>0</v>
      </c>
      <c r="AY1257" s="40">
        <f>ROUNDUP('Дані з ДІСО'!AS1257/Параметри!$K$29,0)</f>
        <v>0</v>
      </c>
      <c r="AZ1257" s="40">
        <f>ROUNDUP('Дані з ДІСО'!AT1257/Параметри!$K$29,0)</f>
        <v>0</v>
      </c>
      <c r="BA1257" s="64">
        <f>(AX1257*Параметри!$K$32+AY1257*Параметри!$L$32+AZ1257*Параметри!$M$32)/18</f>
        <v>0</v>
      </c>
      <c r="BB1257" s="29">
        <f>(BA1257*Параметри!$K$51+SUM('Дані з ДІСО'!AR1257:AT1257)*Параметри!$K$48*Параметри!$K$20/1000)*Параметри!$K$74</f>
        <v>0</v>
      </c>
      <c r="BC1257" s="40">
        <f>ROUNDUP(('Дані не з ДІСО'!I1257+'Дані не з ДІСО'!K1257)/Параметри!$K$26,0)</f>
        <v>0</v>
      </c>
      <c r="BD1257" s="29">
        <f>BC1257*Параметри!$M$36/18</f>
        <v>0</v>
      </c>
      <c r="BE1257" s="40">
        <f>IF(BC1257=0,0,'Дані не з ДІСО'!K1257/('Дані не з ДІСО'!I1257+'Дані не з ДІСО'!K1257))</f>
        <v>0</v>
      </c>
      <c r="BF1257" s="29">
        <f>(1+0.25*BE1257)*BD1257*Параметри!$K$51</f>
        <v>0</v>
      </c>
      <c r="BG1257" s="40">
        <f>ROUNDUP('Дані не з ДІСО'!M1257/Параметри!$K$27,0)</f>
        <v>0</v>
      </c>
      <c r="BH1257" s="40">
        <f>BG1257*Параметри!$M$37/18</f>
        <v>0</v>
      </c>
      <c r="BI1257" s="29">
        <f>BH1257*Параметри!$K$51</f>
        <v>0</v>
      </c>
      <c r="BJ1257" s="29">
        <f>'Дані не з ДІСО'!N1257*Параметри!$K$76</f>
        <v>0</v>
      </c>
      <c r="BK1257" s="40">
        <f>ROUNDUP('Дані з ДІСО'!V1257/Параметри!$K$25,0)</f>
        <v>0</v>
      </c>
      <c r="BL1257" s="40">
        <f>ROUNDUP('Дані з ДІСО'!W1257/Параметри!$K$25,0)</f>
        <v>0</v>
      </c>
      <c r="BM1257" s="40">
        <f>ROUNDUP('Дані з ДІСО'!X1257/Параметри!$K$25,0)</f>
        <v>0</v>
      </c>
      <c r="BN1257" s="40">
        <f>(BK1257*Параметри!$K$34+BL1257*Параметри!$L$34+BM1257*Параметри!$M$34)/18</f>
        <v>0</v>
      </c>
      <c r="BO1257" s="40">
        <f>IF(K1257=0,0,'Дані з ДІСО'!AC1257/K1257)</f>
        <v>0</v>
      </c>
      <c r="BP1257" s="29">
        <f>(1+0.25*BO1257)*BN1257*Параметри!$K$51</f>
        <v>0</v>
      </c>
      <c r="BQ1257" s="29">
        <f>BP1257*'Коефіцієнти АТО'!U1257</f>
        <v>0</v>
      </c>
      <c r="BR1257" s="29">
        <f>K1257*(1+0.25*BO1257)*Параметри!$K$66*Параметри!$K$20/1000</f>
        <v>0</v>
      </c>
      <c r="BS1257" s="29">
        <f>(1+0.25*BO1257)*K1257*'Коефіцієнти АТО'!S1257*Параметри!$K$20/1000</f>
        <v>0</v>
      </c>
      <c r="BT1257" s="29">
        <f t="shared" si="178"/>
        <v>0</v>
      </c>
      <c r="BU1257" s="40">
        <f>ROUNDUP('Дані з ДІСО'!AG1257/Параметри!$K$71,0)</f>
        <v>0</v>
      </c>
      <c r="BV1257" s="40">
        <f t="shared" si="179"/>
        <v>0</v>
      </c>
      <c r="BW1257" s="40">
        <f>IF('Дані з ДІСО'!AG1257=0,0,'Дані з ДІСО'!AJ1257/'Дані з ДІСО'!AG1257)</f>
        <v>0</v>
      </c>
      <c r="BX1257" s="29">
        <f>BV1257*(1+0.25*BW1257)*Параметри!$K$51</f>
        <v>0</v>
      </c>
      <c r="BY1257" s="29">
        <f>ROUND(IF(Параметри!$K$77="No",CC1257,CC1257*Параметри!$K$78)+AG1257,1)</f>
        <v>17669</v>
      </c>
      <c r="BZ1257" s="29">
        <f>ROUND(IF(Параметри!$K$77="No",BF1257,BF1257*Параметри!$K$78),1)</f>
        <v>0</v>
      </c>
      <c r="CA1257" s="29">
        <f>ROUND(IF(Параметри!$K$77="No",BI1257,BI1257*Параметри!$K$78),1)</f>
        <v>0</v>
      </c>
      <c r="CB1257" s="29">
        <f>ROUND(IF(Параметри!$K$77="No",BJ1257,BJ1257*Параметри!$K$78),1)</f>
        <v>0</v>
      </c>
      <c r="CC1257" s="29">
        <f t="shared" si="173"/>
        <v>19632.276121118601</v>
      </c>
    </row>
    <row r="1258" spans="1:81">
      <c r="A1258" s="9">
        <v>1257</v>
      </c>
      <c r="B1258" s="9" t="s">
        <v>3151</v>
      </c>
      <c r="C1258" s="9" t="s">
        <v>3151</v>
      </c>
      <c r="D1258" s="9" t="s">
        <v>4259</v>
      </c>
      <c r="E1258" s="9" t="s">
        <v>29</v>
      </c>
      <c r="F1258" s="9" t="s">
        <v>4290</v>
      </c>
      <c r="G1258" s="9" t="s">
        <v>2611</v>
      </c>
      <c r="H1258" s="29">
        <f>SUM('Дані з ДІСО'!J1258:L1258)</f>
        <v>543</v>
      </c>
      <c r="I1258" s="29">
        <f>SUM('Дані з ДІСО'!G1258:I1258)</f>
        <v>41</v>
      </c>
      <c r="J1258" s="29">
        <f>SUM('Дані з ДІСО'!P1258:R1258)</f>
        <v>0</v>
      </c>
      <c r="K1258" s="29">
        <f>SUM('Дані з ДІСО'!V1258:X1258)</f>
        <v>0</v>
      </c>
      <c r="L1258" s="40">
        <f>ROUNDUP('Дані з ДІСО'!J1258/'Коефіцієнти АТО'!$R1258,0)</f>
        <v>15</v>
      </c>
      <c r="M1258" s="40">
        <f>ROUNDUP('Дані з ДІСО'!K1258/'Коефіцієнти АТО'!$R1258,0)</f>
        <v>21</v>
      </c>
      <c r="N1258" s="40">
        <f>ROUNDUP('Дані з ДІСО'!L1258/'Коефіцієнти АТО'!$R1258,0)</f>
        <v>5</v>
      </c>
      <c r="O1258" s="59">
        <f>(L1258*Параметри!$K$32+M1258*Параметри!$L$32+N1258*Параметри!$M$32)/18</f>
        <v>67.177777777777777</v>
      </c>
      <c r="P1258" s="41">
        <f>IF(H1258=0,"",'Дані з ДІСО'!Y1258/H1258)</f>
        <v>0</v>
      </c>
      <c r="Q1258" s="29">
        <f>IF(H1258=0,"",(1+0.25*P1258)*O1258*Параметри!$K$51)</f>
        <v>13759.366614656177</v>
      </c>
      <c r="R1258" s="29">
        <f>IF(H1258=0,"",Q1258*'Коефіцієнти АТО'!T1258)</f>
        <v>233.90923244915504</v>
      </c>
      <c r="S1258" s="29">
        <f>IF(H1258=0,"",H1258*(1+0.25*P1258)*Параметри!$K$66*Параметри!$K$20/1000)</f>
        <v>0</v>
      </c>
      <c r="T1258" s="29">
        <f>IF(H1258=0,"",H1258*(1+0.25*P1258)*'Коефіцієнти АТО'!$S1258*Параметри!$K$20/1000)</f>
        <v>2480.4844745500154</v>
      </c>
      <c r="U1258" s="29">
        <f t="shared" si="174"/>
        <v>16473.760321655347</v>
      </c>
      <c r="V1258" s="29">
        <f t="shared" si="175"/>
        <v>16473.760321655347</v>
      </c>
      <c r="W1258" s="40">
        <f>ROUNDUP('Дані з ДІСО'!P1258/Параметри!$K$24,0)</f>
        <v>0</v>
      </c>
      <c r="X1258" s="40">
        <f>ROUNDUP('Дані з ДІСО'!Q1258/Параметри!$K$24,0)</f>
        <v>0</v>
      </c>
      <c r="Y1258" s="40">
        <f>ROUNDUP('Дані з ДІСО'!R1258/Параметри!$K$24,0)</f>
        <v>0</v>
      </c>
      <c r="Z1258" s="59">
        <f>(W1258*Параметри!$K$33+X1258*Параметри!$L$33+Y1258*Параметри!$M$33)/18</f>
        <v>0</v>
      </c>
      <c r="AA1258" s="41">
        <f>IF(J1258=0,0,'Дані з ДІСО'!AA1258/J1258)</f>
        <v>0</v>
      </c>
      <c r="AB1258" s="29">
        <f>(1+0.25*AA1258)*Z1258*Параметри!$K$51</f>
        <v>0</v>
      </c>
      <c r="AC1258" s="29">
        <f>AB1258*'Коефіцієнти АТО'!U1258</f>
        <v>0</v>
      </c>
      <c r="AD1258" s="29">
        <f>J1258*(1+0.25*AA1258)*Параметри!$K$66*Параметри!$K$20/1000</f>
        <v>0</v>
      </c>
      <c r="AE1258" s="29">
        <f>(1+0.25*AA1258)*J1258*'Коефіцієнти АТО'!S1258*Параметри!$K$20/1000</f>
        <v>0</v>
      </c>
      <c r="AF1258" s="29">
        <f t="shared" si="171"/>
        <v>0</v>
      </c>
      <c r="AG1258" s="29">
        <v>0</v>
      </c>
      <c r="AH1258" s="40">
        <v>1</v>
      </c>
      <c r="AI1258" s="40">
        <v>0</v>
      </c>
      <c r="AJ1258" s="40">
        <f t="shared" si="172"/>
        <v>0</v>
      </c>
      <c r="AK1258" s="29">
        <f>(AH1258+AI1258)*(1+0.25*AJ1258)*Параметри!$K$53</f>
        <v>179.42927569600005</v>
      </c>
      <c r="AL1258" s="29">
        <f>ROUNDUP(('Дані з ДІСО'!AU1258+'Дані з ДІСО'!AW1258)/Параметри!$K$28,0)</f>
        <v>0</v>
      </c>
      <c r="AM1258" s="64">
        <f>AL1258*Параметри!$M$35/18</f>
        <v>0</v>
      </c>
      <c r="AN1258" s="29">
        <f>IF(AL1258=0,0,'Дані з ДІСО'!AW1258/SUM('Дані з ДІСО'!AU1258,'Дані з ДІСО'!AW1258))</f>
        <v>0</v>
      </c>
      <c r="AO1258" s="29">
        <f>(1+0.25*AN1258)*AM1258*Параметри!$K$51</f>
        <v>0</v>
      </c>
      <c r="AP1258" s="40">
        <f>ROUNDUP(('Дані з ДІСО'!AE1258+'Дані не з ДІСО'!E1258+'Дані не з ДІСО'!G1258)/Параметри!$K$69,0)</f>
        <v>0</v>
      </c>
      <c r="AQ1258" s="40">
        <f t="shared" si="176"/>
        <v>0</v>
      </c>
      <c r="AR1258" s="40">
        <f>IF(AP1258=0,0,('Дані з ДІСО'!AH1258+'Дані не з ДІСО'!G1258)/('Дані з ДІСО'!AE1258+'Дані не з ДІСО'!E1258+'Дані не з ДІСО'!G1258))</f>
        <v>0</v>
      </c>
      <c r="AS1258" s="29">
        <f>AQ1258*(1+0.25*AR1258)*Параметри!$K$51</f>
        <v>0</v>
      </c>
      <c r="AT1258" s="40">
        <f>ROUNDUP('Дані з ДІСО'!AF1258/Параметри!$K$70,0)</f>
        <v>0</v>
      </c>
      <c r="AU1258" s="40">
        <f t="shared" si="177"/>
        <v>0</v>
      </c>
      <c r="AV1258" s="40">
        <f>IF(AT1258=0,0,'Дані з ДІСО'!AI1258/'Дані з ДІСО'!AF1258)</f>
        <v>0</v>
      </c>
      <c r="AW1258" s="29">
        <f>AU1258*(1+0.25*AV1258)*Параметри!$K$51</f>
        <v>0</v>
      </c>
      <c r="AX1258" s="40">
        <f>ROUNDUP('Дані з ДІСО'!AR1258/Параметри!$K$29,0)</f>
        <v>0</v>
      </c>
      <c r="AY1258" s="40">
        <f>ROUNDUP('Дані з ДІСО'!AS1258/Параметри!$K$29,0)</f>
        <v>0</v>
      </c>
      <c r="AZ1258" s="40">
        <f>ROUNDUP('Дані з ДІСО'!AT1258/Параметри!$K$29,0)</f>
        <v>0</v>
      </c>
      <c r="BA1258" s="64">
        <f>(AX1258*Параметри!$K$32+AY1258*Параметри!$L$32+AZ1258*Параметри!$M$32)/18</f>
        <v>0</v>
      </c>
      <c r="BB1258" s="29">
        <f>(BA1258*Параметри!$K$51+SUM('Дані з ДІСО'!AR1258:AT1258)*Параметри!$K$48*Параметри!$K$20/1000)*Параметри!$K$74</f>
        <v>0</v>
      </c>
      <c r="BC1258" s="40">
        <f>ROUNDUP(('Дані не з ДІСО'!I1258+'Дані не з ДІСО'!K1258)/Параметри!$K$26,0)</f>
        <v>0</v>
      </c>
      <c r="BD1258" s="29">
        <f>BC1258*Параметри!$M$36/18</f>
        <v>0</v>
      </c>
      <c r="BE1258" s="40">
        <f>IF(BC1258=0,0,'Дані не з ДІСО'!K1258/('Дані не з ДІСО'!I1258+'Дані не з ДІСО'!K1258))</f>
        <v>0</v>
      </c>
      <c r="BF1258" s="29">
        <f>(1+0.25*BE1258)*BD1258*Параметри!$K$51</f>
        <v>0</v>
      </c>
      <c r="BG1258" s="40">
        <f>ROUNDUP('Дані не з ДІСО'!M1258/Параметри!$K$27,0)</f>
        <v>0</v>
      </c>
      <c r="BH1258" s="40">
        <f>BG1258*Параметри!$M$37/18</f>
        <v>0</v>
      </c>
      <c r="BI1258" s="29">
        <f>BH1258*Параметри!$K$51</f>
        <v>0</v>
      </c>
      <c r="BJ1258" s="29">
        <f>'Дані не з ДІСО'!N1258*Параметри!$K$76</f>
        <v>0</v>
      </c>
      <c r="BK1258" s="40">
        <f>ROUNDUP('Дані з ДІСО'!V1258/Параметри!$K$25,0)</f>
        <v>0</v>
      </c>
      <c r="BL1258" s="40">
        <f>ROUNDUP('Дані з ДІСО'!W1258/Параметри!$K$25,0)</f>
        <v>0</v>
      </c>
      <c r="BM1258" s="40">
        <f>ROUNDUP('Дані з ДІСО'!X1258/Параметри!$K$25,0)</f>
        <v>0</v>
      </c>
      <c r="BN1258" s="40">
        <f>(BK1258*Параметри!$K$34+BL1258*Параметри!$L$34+BM1258*Параметри!$M$34)/18</f>
        <v>0</v>
      </c>
      <c r="BO1258" s="40">
        <f>IF(K1258=0,0,'Дані з ДІСО'!AC1258/K1258)</f>
        <v>0</v>
      </c>
      <c r="BP1258" s="29">
        <f>(1+0.25*BO1258)*BN1258*Параметри!$K$51</f>
        <v>0</v>
      </c>
      <c r="BQ1258" s="29">
        <f>BP1258*'Коефіцієнти АТО'!U1258</f>
        <v>0</v>
      </c>
      <c r="BR1258" s="29">
        <f>K1258*(1+0.25*BO1258)*Параметри!$K$66*Параметри!$K$20/1000</f>
        <v>0</v>
      </c>
      <c r="BS1258" s="29">
        <f>(1+0.25*BO1258)*K1258*'Коефіцієнти АТО'!S1258*Параметри!$K$20/1000</f>
        <v>0</v>
      </c>
      <c r="BT1258" s="29">
        <f t="shared" si="178"/>
        <v>0</v>
      </c>
      <c r="BU1258" s="40">
        <f>ROUNDUP('Дані з ДІСО'!AG1258/Параметри!$K$71,0)</f>
        <v>0</v>
      </c>
      <c r="BV1258" s="40">
        <f t="shared" si="179"/>
        <v>0</v>
      </c>
      <c r="BW1258" s="40">
        <f>IF('Дані з ДІСО'!AG1258=0,0,'Дані з ДІСО'!AJ1258/'Дані з ДІСО'!AG1258)</f>
        <v>0</v>
      </c>
      <c r="BX1258" s="29">
        <f>BV1258*(1+0.25*BW1258)*Параметри!$K$51</f>
        <v>0</v>
      </c>
      <c r="BY1258" s="29">
        <f>ROUND(IF(Параметри!$K$77="No",CC1258,CC1258*Параметри!$K$78)+AG1258,1)</f>
        <v>14987.9</v>
      </c>
      <c r="BZ1258" s="29">
        <f>ROUND(IF(Параметри!$K$77="No",BF1258,BF1258*Параметри!$K$78),1)</f>
        <v>0</v>
      </c>
      <c r="CA1258" s="29">
        <f>ROUND(IF(Параметри!$K$77="No",BI1258,BI1258*Параметри!$K$78),1)</f>
        <v>0</v>
      </c>
      <c r="CB1258" s="29">
        <f>ROUND(IF(Параметри!$K$77="No",BJ1258,BJ1258*Параметри!$K$78),1)</f>
        <v>0</v>
      </c>
      <c r="CC1258" s="29">
        <f t="shared" si="173"/>
        <v>16653.189597351346</v>
      </c>
    </row>
    <row r="1259" spans="1:81">
      <c r="A1259" s="9">
        <v>1258</v>
      </c>
      <c r="B1259" s="9" t="s">
        <v>3148</v>
      </c>
      <c r="C1259" s="9" t="s">
        <v>3148</v>
      </c>
      <c r="D1259" s="9" t="s">
        <v>4259</v>
      </c>
      <c r="E1259" s="9" t="s">
        <v>24</v>
      </c>
      <c r="F1259" s="9" t="s">
        <v>4291</v>
      </c>
      <c r="G1259" s="9" t="s">
        <v>2613</v>
      </c>
      <c r="H1259" s="29">
        <f>SUM('Дані з ДІСО'!J1259:L1259)</f>
        <v>555</v>
      </c>
      <c r="I1259" s="29">
        <f>SUM('Дані з ДІСО'!G1259:I1259)</f>
        <v>43</v>
      </c>
      <c r="J1259" s="29">
        <f>SUM('Дані з ДІСО'!P1259:R1259)</f>
        <v>0</v>
      </c>
      <c r="K1259" s="29">
        <f>SUM('Дані з ДІСО'!V1259:X1259)</f>
        <v>0</v>
      </c>
      <c r="L1259" s="40">
        <f>ROUNDUP('Дані з ДІСО'!J1259/'Коефіцієнти АТО'!$R1259,0)</f>
        <v>16</v>
      </c>
      <c r="M1259" s="40">
        <f>ROUNDUP('Дані з ДІСО'!K1259/'Коефіцієнти АТО'!$R1259,0)</f>
        <v>25</v>
      </c>
      <c r="N1259" s="40">
        <f>ROUNDUP('Дані з ДІСО'!L1259/'Коефіцієнти АТО'!$R1259,0)</f>
        <v>5</v>
      </c>
      <c r="O1259" s="59">
        <f>(L1259*Параметри!$K$32+M1259*Параметри!$L$32+N1259*Параметри!$M$32)/18</f>
        <v>75.722222222222229</v>
      </c>
      <c r="P1259" s="41">
        <f>IF(H1259=0,"",'Дані з ДІСО'!Y1259/H1259)</f>
        <v>0</v>
      </c>
      <c r="Q1259" s="29">
        <f>IF(H1259=0,"",(1+0.25*P1259)*O1259*Параметри!$K$51)</f>
        <v>15509.441528098223</v>
      </c>
      <c r="R1259" s="29">
        <f>IF(H1259=0,"",Q1259*'Коефіцієнти АТО'!T1259)</f>
        <v>263.6605059776698</v>
      </c>
      <c r="S1259" s="29">
        <f>IF(H1259=0,"",H1259*(1+0.25*P1259)*Параметри!$K$66*Параметри!$K$20/1000)</f>
        <v>0</v>
      </c>
      <c r="T1259" s="29">
        <f>IF(H1259=0,"",H1259*(1+0.25*P1259)*'Коефіцієнти АТО'!$S1259*Параметри!$K$20/1000)</f>
        <v>2799.3957496504263</v>
      </c>
      <c r="U1259" s="29">
        <f t="shared" si="174"/>
        <v>18572.497783726321</v>
      </c>
      <c r="V1259" s="29">
        <f t="shared" si="175"/>
        <v>18572.497783726321</v>
      </c>
      <c r="W1259" s="40">
        <f>ROUNDUP('Дані з ДІСО'!P1259/Параметри!$K$24,0)</f>
        <v>0</v>
      </c>
      <c r="X1259" s="40">
        <f>ROUNDUP('Дані з ДІСО'!Q1259/Параметри!$K$24,0)</f>
        <v>0</v>
      </c>
      <c r="Y1259" s="40">
        <f>ROUNDUP('Дані з ДІСО'!R1259/Параметри!$K$24,0)</f>
        <v>0</v>
      </c>
      <c r="Z1259" s="59">
        <f>(W1259*Параметри!$K$33+X1259*Параметри!$L$33+Y1259*Параметри!$M$33)/18</f>
        <v>0</v>
      </c>
      <c r="AA1259" s="41">
        <f>IF(J1259=0,0,'Дані з ДІСО'!AA1259/J1259)</f>
        <v>0</v>
      </c>
      <c r="AB1259" s="29">
        <f>(1+0.25*AA1259)*Z1259*Параметри!$K$51</f>
        <v>0</v>
      </c>
      <c r="AC1259" s="29">
        <f>AB1259*'Коефіцієнти АТО'!U1259</f>
        <v>0</v>
      </c>
      <c r="AD1259" s="29">
        <f>J1259*(1+0.25*AA1259)*Параметри!$K$66*Параметри!$K$20/1000</f>
        <v>0</v>
      </c>
      <c r="AE1259" s="29">
        <f>(1+0.25*AA1259)*J1259*'Коефіцієнти АТО'!S1259*Параметри!$K$20/1000</f>
        <v>0</v>
      </c>
      <c r="AF1259" s="29">
        <f t="shared" si="171"/>
        <v>0</v>
      </c>
      <c r="AG1259" s="29">
        <v>0</v>
      </c>
      <c r="AH1259" s="40">
        <v>0</v>
      </c>
      <c r="AI1259" s="40">
        <v>0</v>
      </c>
      <c r="AJ1259" s="40">
        <f t="shared" si="172"/>
        <v>0</v>
      </c>
      <c r="AK1259" s="29">
        <f>(AH1259+AI1259)*(1+0.25*AJ1259)*Параметри!$K$53</f>
        <v>0</v>
      </c>
      <c r="AL1259" s="29">
        <f>ROUNDUP(('Дані з ДІСО'!AU1259+'Дані з ДІСО'!AW1259)/Параметри!$K$28,0)</f>
        <v>0</v>
      </c>
      <c r="AM1259" s="64">
        <f>AL1259*Параметри!$M$35/18</f>
        <v>0</v>
      </c>
      <c r="AN1259" s="29">
        <f>IF(AL1259=0,0,'Дані з ДІСО'!AW1259/SUM('Дані з ДІСО'!AU1259,'Дані з ДІСО'!AW1259))</f>
        <v>0</v>
      </c>
      <c r="AO1259" s="29">
        <f>(1+0.25*AN1259)*AM1259*Параметри!$K$51</f>
        <v>0</v>
      </c>
      <c r="AP1259" s="40">
        <f>ROUNDUP(('Дані з ДІСО'!AE1259+'Дані не з ДІСО'!E1259+'Дані не з ДІСО'!G1259)/Параметри!$K$69,0)</f>
        <v>0</v>
      </c>
      <c r="AQ1259" s="40">
        <f t="shared" si="176"/>
        <v>0</v>
      </c>
      <c r="AR1259" s="40">
        <f>IF(AP1259=0,0,('Дані з ДІСО'!AH1259+'Дані не з ДІСО'!G1259)/('Дані з ДІСО'!AE1259+'Дані не з ДІСО'!E1259+'Дані не з ДІСО'!G1259))</f>
        <v>0</v>
      </c>
      <c r="AS1259" s="29">
        <f>AQ1259*(1+0.25*AR1259)*Параметри!$K$51</f>
        <v>0</v>
      </c>
      <c r="AT1259" s="40">
        <f>ROUNDUP('Дані з ДІСО'!AF1259/Параметри!$K$70,0)</f>
        <v>0</v>
      </c>
      <c r="AU1259" s="40">
        <f t="shared" si="177"/>
        <v>0</v>
      </c>
      <c r="AV1259" s="40">
        <f>IF(AT1259=0,0,'Дані з ДІСО'!AI1259/'Дані з ДІСО'!AF1259)</f>
        <v>0</v>
      </c>
      <c r="AW1259" s="29">
        <f>AU1259*(1+0.25*AV1259)*Параметри!$K$51</f>
        <v>0</v>
      </c>
      <c r="AX1259" s="40">
        <f>ROUNDUP('Дані з ДІСО'!AR1259/Параметри!$K$29,0)</f>
        <v>0</v>
      </c>
      <c r="AY1259" s="40">
        <f>ROUNDUP('Дані з ДІСО'!AS1259/Параметри!$K$29,0)</f>
        <v>0</v>
      </c>
      <c r="AZ1259" s="40">
        <f>ROUNDUP('Дані з ДІСО'!AT1259/Параметри!$K$29,0)</f>
        <v>0</v>
      </c>
      <c r="BA1259" s="64">
        <f>(AX1259*Параметри!$K$32+AY1259*Параметри!$L$32+AZ1259*Параметри!$M$32)/18</f>
        <v>0</v>
      </c>
      <c r="BB1259" s="29">
        <f>(BA1259*Параметри!$K$51+SUM('Дані з ДІСО'!AR1259:AT1259)*Параметри!$K$48*Параметри!$K$20/1000)*Параметри!$K$74</f>
        <v>0</v>
      </c>
      <c r="BC1259" s="40">
        <f>ROUNDUP(('Дані не з ДІСО'!I1259+'Дані не з ДІСО'!K1259)/Параметри!$K$26,0)</f>
        <v>0</v>
      </c>
      <c r="BD1259" s="29">
        <f>BC1259*Параметри!$M$36/18</f>
        <v>0</v>
      </c>
      <c r="BE1259" s="40">
        <f>IF(BC1259=0,0,'Дані не з ДІСО'!K1259/('Дані не з ДІСО'!I1259+'Дані не з ДІСО'!K1259))</f>
        <v>0</v>
      </c>
      <c r="BF1259" s="29">
        <f>(1+0.25*BE1259)*BD1259*Параметри!$K$51</f>
        <v>0</v>
      </c>
      <c r="BG1259" s="40">
        <f>ROUNDUP('Дані не з ДІСО'!M1259/Параметри!$K$27,0)</f>
        <v>0</v>
      </c>
      <c r="BH1259" s="40">
        <f>BG1259*Параметри!$M$37/18</f>
        <v>0</v>
      </c>
      <c r="BI1259" s="29">
        <f>BH1259*Параметри!$K$51</f>
        <v>0</v>
      </c>
      <c r="BJ1259" s="29">
        <f>'Дані не з ДІСО'!N1259*Параметри!$K$76</f>
        <v>0</v>
      </c>
      <c r="BK1259" s="40">
        <f>ROUNDUP('Дані з ДІСО'!V1259/Параметри!$K$25,0)</f>
        <v>0</v>
      </c>
      <c r="BL1259" s="40">
        <f>ROUNDUP('Дані з ДІСО'!W1259/Параметри!$K$25,0)</f>
        <v>0</v>
      </c>
      <c r="BM1259" s="40">
        <f>ROUNDUP('Дані з ДІСО'!X1259/Параметри!$K$25,0)</f>
        <v>0</v>
      </c>
      <c r="BN1259" s="40">
        <f>(BK1259*Параметри!$K$34+BL1259*Параметри!$L$34+BM1259*Параметри!$M$34)/18</f>
        <v>0</v>
      </c>
      <c r="BO1259" s="40">
        <f>IF(K1259=0,0,'Дані з ДІСО'!AC1259/K1259)</f>
        <v>0</v>
      </c>
      <c r="BP1259" s="29">
        <f>(1+0.25*BO1259)*BN1259*Параметри!$K$51</f>
        <v>0</v>
      </c>
      <c r="BQ1259" s="29">
        <f>BP1259*'Коефіцієнти АТО'!U1259</f>
        <v>0</v>
      </c>
      <c r="BR1259" s="29">
        <f>K1259*(1+0.25*BO1259)*Параметри!$K$66*Параметри!$K$20/1000</f>
        <v>0</v>
      </c>
      <c r="BS1259" s="29">
        <f>(1+0.25*BO1259)*K1259*'Коефіцієнти АТО'!S1259*Параметри!$K$20/1000</f>
        <v>0</v>
      </c>
      <c r="BT1259" s="29">
        <f t="shared" si="178"/>
        <v>0</v>
      </c>
      <c r="BU1259" s="40">
        <f>ROUNDUP('Дані з ДІСО'!AG1259/Параметри!$K$71,0)</f>
        <v>0</v>
      </c>
      <c r="BV1259" s="40">
        <f t="shared" si="179"/>
        <v>0</v>
      </c>
      <c r="BW1259" s="40">
        <f>IF('Дані з ДІСО'!AG1259=0,0,'Дані з ДІСО'!AJ1259/'Дані з ДІСО'!AG1259)</f>
        <v>0</v>
      </c>
      <c r="BX1259" s="29">
        <f>BV1259*(1+0.25*BW1259)*Параметри!$K$51</f>
        <v>0</v>
      </c>
      <c r="BY1259" s="29">
        <f>ROUND(IF(Параметри!$K$77="No",CC1259,CC1259*Параметри!$K$78)+AG1259,1)</f>
        <v>16715.2</v>
      </c>
      <c r="BZ1259" s="29">
        <f>ROUND(IF(Параметри!$K$77="No",BF1259,BF1259*Параметри!$K$78),1)</f>
        <v>0</v>
      </c>
      <c r="CA1259" s="29">
        <f>ROUND(IF(Параметри!$K$77="No",BI1259,BI1259*Параметри!$K$78),1)</f>
        <v>0</v>
      </c>
      <c r="CB1259" s="29">
        <f>ROUND(IF(Параметри!$K$77="No",BJ1259,BJ1259*Параметри!$K$78),1)</f>
        <v>0</v>
      </c>
      <c r="CC1259" s="29">
        <f t="shared" si="173"/>
        <v>18572.497783726321</v>
      </c>
    </row>
    <row r="1260" spans="1:81">
      <c r="A1260" s="9">
        <v>1259</v>
      </c>
      <c r="B1260" s="9" t="s">
        <v>3151</v>
      </c>
      <c r="C1260" s="9" t="s">
        <v>3151</v>
      </c>
      <c r="D1260" s="9" t="s">
        <v>4259</v>
      </c>
      <c r="E1260" s="9" t="s">
        <v>29</v>
      </c>
      <c r="F1260" s="9" t="s">
        <v>4292</v>
      </c>
      <c r="G1260" s="9" t="s">
        <v>2615</v>
      </c>
      <c r="H1260" s="29">
        <f>SUM('Дані з ДІСО'!J1260:L1260)</f>
        <v>414</v>
      </c>
      <c r="I1260" s="29">
        <f>SUM('Дані з ДІСО'!G1260:I1260)</f>
        <v>39</v>
      </c>
      <c r="J1260" s="29">
        <f>SUM('Дані з ДІСО'!P1260:R1260)</f>
        <v>0</v>
      </c>
      <c r="K1260" s="29">
        <f>SUM('Дані з ДІСО'!V1260:X1260)</f>
        <v>0</v>
      </c>
      <c r="L1260" s="40">
        <f>ROUNDUP('Дані з ДІСО'!J1260/'Коефіцієнти АТО'!$R1260,0)</f>
        <v>14</v>
      </c>
      <c r="M1260" s="40">
        <f>ROUNDUP('Дані з ДІСО'!K1260/'Коефіцієнти АТО'!$R1260,0)</f>
        <v>18</v>
      </c>
      <c r="N1260" s="40">
        <f>ROUNDUP('Дані з ДІСО'!L1260/'Коефіцієнти АТО'!$R1260,0)</f>
        <v>5</v>
      </c>
      <c r="O1260" s="59">
        <f>(L1260*Параметри!$K$32+M1260*Параметри!$L$32+N1260*Параметри!$M$32)/18</f>
        <v>60.449999999999996</v>
      </c>
      <c r="P1260" s="41">
        <f>IF(H1260=0,"",'Дані з ДІСО'!Y1260/H1260)</f>
        <v>0</v>
      </c>
      <c r="Q1260" s="29">
        <f>IF(H1260=0,"",(1+0.25*P1260)*O1260*Параметри!$K$51)</f>
        <v>12381.381751081199</v>
      </c>
      <c r="R1260" s="29">
        <f>IF(H1260=0,"",Q1260*'Коефіцієнти АТО'!T1260)</f>
        <v>210.48348976838039</v>
      </c>
      <c r="S1260" s="29">
        <f>IF(H1260=0,"",H1260*(1+0.25*P1260)*Параметри!$K$66*Параметри!$K$20/1000)</f>
        <v>0</v>
      </c>
      <c r="T1260" s="29">
        <f>IF(H1260=0,"",H1260*(1+0.25*P1260)*'Коефіцієнти АТО'!$S1260*Параметри!$K$20/1000)</f>
        <v>1891.1981076679674</v>
      </c>
      <c r="U1260" s="29">
        <f t="shared" si="174"/>
        <v>14483.063348517546</v>
      </c>
      <c r="V1260" s="29">
        <f t="shared" si="175"/>
        <v>14483.063348517546</v>
      </c>
      <c r="W1260" s="40">
        <f>ROUNDUP('Дані з ДІСО'!P1260/Параметри!$K$24,0)</f>
        <v>0</v>
      </c>
      <c r="X1260" s="40">
        <f>ROUNDUP('Дані з ДІСО'!Q1260/Параметри!$K$24,0)</f>
        <v>0</v>
      </c>
      <c r="Y1260" s="40">
        <f>ROUNDUP('Дані з ДІСО'!R1260/Параметри!$K$24,0)</f>
        <v>0</v>
      </c>
      <c r="Z1260" s="59">
        <f>(W1260*Параметри!$K$33+X1260*Параметри!$L$33+Y1260*Параметри!$M$33)/18</f>
        <v>0</v>
      </c>
      <c r="AA1260" s="41">
        <f>IF(J1260=0,0,'Дані з ДІСО'!AA1260/J1260)</f>
        <v>0</v>
      </c>
      <c r="AB1260" s="29">
        <f>(1+0.25*AA1260)*Z1260*Параметри!$K$51</f>
        <v>0</v>
      </c>
      <c r="AC1260" s="29">
        <f>AB1260*'Коефіцієнти АТО'!U1260</f>
        <v>0</v>
      </c>
      <c r="AD1260" s="29">
        <f>J1260*(1+0.25*AA1260)*Параметри!$K$66*Параметри!$K$20/1000</f>
        <v>0</v>
      </c>
      <c r="AE1260" s="29">
        <f>(1+0.25*AA1260)*J1260*'Коефіцієнти АТО'!S1260*Параметри!$K$20/1000</f>
        <v>0</v>
      </c>
      <c r="AF1260" s="29">
        <f t="shared" si="171"/>
        <v>0</v>
      </c>
      <c r="AG1260" s="29">
        <v>0</v>
      </c>
      <c r="AH1260" s="40">
        <v>3</v>
      </c>
      <c r="AI1260" s="40">
        <v>0</v>
      </c>
      <c r="AJ1260" s="40">
        <f t="shared" si="172"/>
        <v>0</v>
      </c>
      <c r="AK1260" s="29">
        <f>(AH1260+AI1260)*(1+0.25*AJ1260)*Параметри!$K$53</f>
        <v>538.28782708800009</v>
      </c>
      <c r="AL1260" s="29">
        <f>ROUNDUP(('Дані з ДІСО'!AU1260+'Дані з ДІСО'!AW1260)/Параметри!$K$28,0)</f>
        <v>0</v>
      </c>
      <c r="AM1260" s="64">
        <f>AL1260*Параметри!$M$35/18</f>
        <v>0</v>
      </c>
      <c r="AN1260" s="29">
        <f>IF(AL1260=0,0,'Дані з ДІСО'!AW1260/SUM('Дані з ДІСО'!AU1260,'Дані з ДІСО'!AW1260))</f>
        <v>0</v>
      </c>
      <c r="AO1260" s="29">
        <f>(1+0.25*AN1260)*AM1260*Параметри!$K$51</f>
        <v>0</v>
      </c>
      <c r="AP1260" s="40">
        <f>ROUNDUP(('Дані з ДІСО'!AE1260+'Дані не з ДІСО'!E1260+'Дані не з ДІСО'!G1260)/Параметри!$K$69,0)</f>
        <v>0</v>
      </c>
      <c r="AQ1260" s="40">
        <f t="shared" si="176"/>
        <v>0</v>
      </c>
      <c r="AR1260" s="40">
        <f>IF(AP1260=0,0,('Дані з ДІСО'!AH1260+'Дані не з ДІСО'!G1260)/('Дані з ДІСО'!AE1260+'Дані не з ДІСО'!E1260+'Дані не з ДІСО'!G1260))</f>
        <v>0</v>
      </c>
      <c r="AS1260" s="29">
        <f>AQ1260*(1+0.25*AR1260)*Параметри!$K$51</f>
        <v>0</v>
      </c>
      <c r="AT1260" s="40">
        <f>ROUNDUP('Дані з ДІСО'!AF1260/Параметри!$K$70,0)</f>
        <v>0</v>
      </c>
      <c r="AU1260" s="40">
        <f t="shared" si="177"/>
        <v>0</v>
      </c>
      <c r="AV1260" s="40">
        <f>IF(AT1260=0,0,'Дані з ДІСО'!AI1260/'Дані з ДІСО'!AF1260)</f>
        <v>0</v>
      </c>
      <c r="AW1260" s="29">
        <f>AU1260*(1+0.25*AV1260)*Параметри!$K$51</f>
        <v>0</v>
      </c>
      <c r="AX1260" s="40">
        <f>ROUNDUP('Дані з ДІСО'!AR1260/Параметри!$K$29,0)</f>
        <v>0</v>
      </c>
      <c r="AY1260" s="40">
        <f>ROUNDUP('Дані з ДІСО'!AS1260/Параметри!$K$29,0)</f>
        <v>0</v>
      </c>
      <c r="AZ1260" s="40">
        <f>ROUNDUP('Дані з ДІСО'!AT1260/Параметри!$K$29,0)</f>
        <v>0</v>
      </c>
      <c r="BA1260" s="64">
        <f>(AX1260*Параметри!$K$32+AY1260*Параметри!$L$32+AZ1260*Параметри!$M$32)/18</f>
        <v>0</v>
      </c>
      <c r="BB1260" s="29">
        <f>(BA1260*Параметри!$K$51+SUM('Дані з ДІСО'!AR1260:AT1260)*Параметри!$K$48*Параметри!$K$20/1000)*Параметри!$K$74</f>
        <v>0</v>
      </c>
      <c r="BC1260" s="40">
        <f>ROUNDUP(('Дані не з ДІСО'!I1260+'Дані не з ДІСО'!K1260)/Параметри!$K$26,0)</f>
        <v>0</v>
      </c>
      <c r="BD1260" s="29">
        <f>BC1260*Параметри!$M$36/18</f>
        <v>0</v>
      </c>
      <c r="BE1260" s="40">
        <f>IF(BC1260=0,0,'Дані не з ДІСО'!K1260/('Дані не з ДІСО'!I1260+'Дані не з ДІСО'!K1260))</f>
        <v>0</v>
      </c>
      <c r="BF1260" s="29">
        <f>(1+0.25*BE1260)*BD1260*Параметри!$K$51</f>
        <v>0</v>
      </c>
      <c r="BG1260" s="40">
        <f>ROUNDUP('Дані не з ДІСО'!M1260/Параметри!$K$27,0)</f>
        <v>0</v>
      </c>
      <c r="BH1260" s="40">
        <f>BG1260*Параметри!$M$37/18</f>
        <v>0</v>
      </c>
      <c r="BI1260" s="29">
        <f>BH1260*Параметри!$K$51</f>
        <v>0</v>
      </c>
      <c r="BJ1260" s="29">
        <f>'Дані не з ДІСО'!N1260*Параметри!$K$76</f>
        <v>0</v>
      </c>
      <c r="BK1260" s="40">
        <f>ROUNDUP('Дані з ДІСО'!V1260/Параметри!$K$25,0)</f>
        <v>0</v>
      </c>
      <c r="BL1260" s="40">
        <f>ROUNDUP('Дані з ДІСО'!W1260/Параметри!$K$25,0)</f>
        <v>0</v>
      </c>
      <c r="BM1260" s="40">
        <f>ROUNDUP('Дані з ДІСО'!X1260/Параметри!$K$25,0)</f>
        <v>0</v>
      </c>
      <c r="BN1260" s="40">
        <f>(BK1260*Параметри!$K$34+BL1260*Параметри!$L$34+BM1260*Параметри!$M$34)/18</f>
        <v>0</v>
      </c>
      <c r="BO1260" s="40">
        <f>IF(K1260=0,0,'Дані з ДІСО'!AC1260/K1260)</f>
        <v>0</v>
      </c>
      <c r="BP1260" s="29">
        <f>(1+0.25*BO1260)*BN1260*Параметри!$K$51</f>
        <v>0</v>
      </c>
      <c r="BQ1260" s="29">
        <f>BP1260*'Коефіцієнти АТО'!U1260</f>
        <v>0</v>
      </c>
      <c r="BR1260" s="29">
        <f>K1260*(1+0.25*BO1260)*Параметри!$K$66*Параметри!$K$20/1000</f>
        <v>0</v>
      </c>
      <c r="BS1260" s="29">
        <f>(1+0.25*BO1260)*K1260*'Коефіцієнти АТО'!S1260*Параметри!$K$20/1000</f>
        <v>0</v>
      </c>
      <c r="BT1260" s="29">
        <f t="shared" si="178"/>
        <v>0</v>
      </c>
      <c r="BU1260" s="40">
        <f>ROUNDUP('Дані з ДІСО'!AG1260/Параметри!$K$71,0)</f>
        <v>0</v>
      </c>
      <c r="BV1260" s="40">
        <f t="shared" si="179"/>
        <v>0</v>
      </c>
      <c r="BW1260" s="40">
        <f>IF('Дані з ДІСО'!AG1260=0,0,'Дані з ДІСО'!AJ1260/'Дані з ДІСО'!AG1260)</f>
        <v>0</v>
      </c>
      <c r="BX1260" s="29">
        <f>BV1260*(1+0.25*BW1260)*Параметри!$K$51</f>
        <v>0</v>
      </c>
      <c r="BY1260" s="29">
        <f>ROUND(IF(Параметри!$K$77="No",CC1260,CC1260*Параметри!$K$78)+AG1260,1)</f>
        <v>13519.2</v>
      </c>
      <c r="BZ1260" s="29">
        <f>ROUND(IF(Параметри!$K$77="No",BF1260,BF1260*Параметри!$K$78),1)</f>
        <v>0</v>
      </c>
      <c r="CA1260" s="29">
        <f>ROUND(IF(Параметри!$K$77="No",BI1260,BI1260*Параметри!$K$78),1)</f>
        <v>0</v>
      </c>
      <c r="CB1260" s="29">
        <f>ROUND(IF(Параметри!$K$77="No",BJ1260,BJ1260*Параметри!$K$78),1)</f>
        <v>0</v>
      </c>
      <c r="CC1260" s="29">
        <f t="shared" si="173"/>
        <v>15021.351175605545</v>
      </c>
    </row>
    <row r="1261" spans="1:81">
      <c r="A1261" s="9">
        <v>1260</v>
      </c>
      <c r="B1261" s="9" t="s">
        <v>3148</v>
      </c>
      <c r="C1261" s="9" t="s">
        <v>3148</v>
      </c>
      <c r="D1261" s="9" t="s">
        <v>4259</v>
      </c>
      <c r="E1261" s="9" t="s">
        <v>24</v>
      </c>
      <c r="F1261" s="9" t="s">
        <v>4027</v>
      </c>
      <c r="G1261" s="9" t="s">
        <v>2617</v>
      </c>
      <c r="H1261" s="29">
        <f>SUM('Дані з ДІСО'!J1261:L1261)</f>
        <v>307</v>
      </c>
      <c r="I1261" s="29">
        <f>SUM('Дані з ДІСО'!G1261:I1261)</f>
        <v>30</v>
      </c>
      <c r="J1261" s="29">
        <f>SUM('Дані з ДІСО'!P1261:R1261)</f>
        <v>0</v>
      </c>
      <c r="K1261" s="29">
        <f>SUM('Дані з ДІСО'!V1261:X1261)</f>
        <v>0</v>
      </c>
      <c r="L1261" s="40">
        <f>ROUNDUP('Дані з ДІСО'!J1261/'Коефіцієнти АТО'!$R1261,0)</f>
        <v>10</v>
      </c>
      <c r="M1261" s="40">
        <f>ROUNDUP('Дані з ДІСО'!K1261/'Коефіцієнти АТО'!$R1261,0)</f>
        <v>14</v>
      </c>
      <c r="N1261" s="40">
        <f>ROUNDUP('Дані з ДІСО'!L1261/'Коефіцієнти АТО'!$R1261,0)</f>
        <v>3</v>
      </c>
      <c r="O1261" s="59">
        <f>(L1261*Параметри!$K$32+M1261*Параметри!$L$32+N1261*Параметри!$M$32)/18</f>
        <v>44.12777777777778</v>
      </c>
      <c r="P1261" s="41">
        <f>IF(H1261=0,"",'Дані з ДІСО'!Y1261/H1261)</f>
        <v>0</v>
      </c>
      <c r="Q1261" s="29">
        <f>IF(H1261=0,"",(1+0.25*P1261)*O1261*Параметри!$K$51)</f>
        <v>9038.2607525813783</v>
      </c>
      <c r="R1261" s="29">
        <f>IF(H1261=0,"",Q1261*'Коефіцієнти АТО'!T1261)</f>
        <v>153.65043279388345</v>
      </c>
      <c r="S1261" s="29">
        <f>IF(H1261=0,"",H1261*(1+0.25*P1261)*Параметри!$K$66*Параметри!$K$20/1000)</f>
        <v>0</v>
      </c>
      <c r="T1261" s="29">
        <f>IF(H1261=0,"",H1261*(1+0.25*P1261)*'Коефіцієнти АТО'!$S1261*Параметри!$K$20/1000)</f>
        <v>1548.4945858426681</v>
      </c>
      <c r="U1261" s="29">
        <f t="shared" si="174"/>
        <v>10740.405771217931</v>
      </c>
      <c r="V1261" s="29">
        <f t="shared" si="175"/>
        <v>10740.405771217931</v>
      </c>
      <c r="W1261" s="40">
        <f>ROUNDUP('Дані з ДІСО'!P1261/Параметри!$K$24,0)</f>
        <v>0</v>
      </c>
      <c r="X1261" s="40">
        <f>ROUNDUP('Дані з ДІСО'!Q1261/Параметри!$K$24,0)</f>
        <v>0</v>
      </c>
      <c r="Y1261" s="40">
        <f>ROUNDUP('Дані з ДІСО'!R1261/Параметри!$K$24,0)</f>
        <v>0</v>
      </c>
      <c r="Z1261" s="59">
        <f>(W1261*Параметри!$K$33+X1261*Параметри!$L$33+Y1261*Параметри!$M$33)/18</f>
        <v>0</v>
      </c>
      <c r="AA1261" s="41">
        <f>IF(J1261=0,0,'Дані з ДІСО'!AA1261/J1261)</f>
        <v>0</v>
      </c>
      <c r="AB1261" s="29">
        <f>(1+0.25*AA1261)*Z1261*Параметри!$K$51</f>
        <v>0</v>
      </c>
      <c r="AC1261" s="29">
        <f>AB1261*'Коефіцієнти АТО'!U1261</f>
        <v>0</v>
      </c>
      <c r="AD1261" s="29">
        <f>J1261*(1+0.25*AA1261)*Параметри!$K$66*Параметри!$K$20/1000</f>
        <v>0</v>
      </c>
      <c r="AE1261" s="29">
        <f>(1+0.25*AA1261)*J1261*'Коефіцієнти АТО'!S1261*Параметри!$K$20/1000</f>
        <v>0</v>
      </c>
      <c r="AF1261" s="29">
        <f t="shared" si="171"/>
        <v>0</v>
      </c>
      <c r="AG1261" s="29">
        <v>0</v>
      </c>
      <c r="AH1261" s="40">
        <v>2</v>
      </c>
      <c r="AI1261" s="40">
        <v>0</v>
      </c>
      <c r="AJ1261" s="40">
        <f t="shared" si="172"/>
        <v>0</v>
      </c>
      <c r="AK1261" s="29">
        <f>(AH1261+AI1261)*(1+0.25*AJ1261)*Параметри!$K$53</f>
        <v>358.85855139200009</v>
      </c>
      <c r="AL1261" s="29">
        <f>ROUNDUP(('Дані з ДІСО'!AU1261+'Дані з ДІСО'!AW1261)/Параметри!$K$28,0)</f>
        <v>0</v>
      </c>
      <c r="AM1261" s="64">
        <f>AL1261*Параметри!$M$35/18</f>
        <v>0</v>
      </c>
      <c r="AN1261" s="29">
        <f>IF(AL1261=0,0,'Дані з ДІСО'!AW1261/SUM('Дані з ДІСО'!AU1261,'Дані з ДІСО'!AW1261))</f>
        <v>0</v>
      </c>
      <c r="AO1261" s="29">
        <f>(1+0.25*AN1261)*AM1261*Параметри!$K$51</f>
        <v>0</v>
      </c>
      <c r="AP1261" s="40">
        <f>ROUNDUP(('Дані з ДІСО'!AE1261+'Дані не з ДІСО'!E1261+'Дані не з ДІСО'!G1261)/Параметри!$K$69,0)</f>
        <v>0</v>
      </c>
      <c r="AQ1261" s="40">
        <f t="shared" si="176"/>
        <v>0</v>
      </c>
      <c r="AR1261" s="40">
        <f>IF(AP1261=0,0,('Дані з ДІСО'!AH1261+'Дані не з ДІСО'!G1261)/('Дані з ДІСО'!AE1261+'Дані не з ДІСО'!E1261+'Дані не з ДІСО'!G1261))</f>
        <v>0</v>
      </c>
      <c r="AS1261" s="29">
        <f>AQ1261*(1+0.25*AR1261)*Параметри!$K$51</f>
        <v>0</v>
      </c>
      <c r="AT1261" s="40">
        <f>ROUNDUP('Дані з ДІСО'!AF1261/Параметри!$K$70,0)</f>
        <v>0</v>
      </c>
      <c r="AU1261" s="40">
        <f t="shared" si="177"/>
        <v>0</v>
      </c>
      <c r="AV1261" s="40">
        <f>IF(AT1261=0,0,'Дані з ДІСО'!AI1261/'Дані з ДІСО'!AF1261)</f>
        <v>0</v>
      </c>
      <c r="AW1261" s="29">
        <f>AU1261*(1+0.25*AV1261)*Параметри!$K$51</f>
        <v>0</v>
      </c>
      <c r="AX1261" s="40">
        <f>ROUNDUP('Дані з ДІСО'!AR1261/Параметри!$K$29,0)</f>
        <v>0</v>
      </c>
      <c r="AY1261" s="40">
        <f>ROUNDUP('Дані з ДІСО'!AS1261/Параметри!$K$29,0)</f>
        <v>0</v>
      </c>
      <c r="AZ1261" s="40">
        <f>ROUNDUP('Дані з ДІСО'!AT1261/Параметри!$K$29,0)</f>
        <v>0</v>
      </c>
      <c r="BA1261" s="64">
        <f>(AX1261*Параметри!$K$32+AY1261*Параметри!$L$32+AZ1261*Параметри!$M$32)/18</f>
        <v>0</v>
      </c>
      <c r="BB1261" s="29">
        <f>(BA1261*Параметри!$K$51+SUM('Дані з ДІСО'!AR1261:AT1261)*Параметри!$K$48*Параметри!$K$20/1000)*Параметри!$K$74</f>
        <v>0</v>
      </c>
      <c r="BC1261" s="40">
        <f>ROUNDUP(('Дані не з ДІСО'!I1261+'Дані не з ДІСО'!K1261)/Параметри!$K$26,0)</f>
        <v>0</v>
      </c>
      <c r="BD1261" s="29">
        <f>BC1261*Параметри!$M$36/18</f>
        <v>0</v>
      </c>
      <c r="BE1261" s="40">
        <f>IF(BC1261=0,0,'Дані не з ДІСО'!K1261/('Дані не з ДІСО'!I1261+'Дані не з ДІСО'!K1261))</f>
        <v>0</v>
      </c>
      <c r="BF1261" s="29">
        <f>(1+0.25*BE1261)*BD1261*Параметри!$K$51</f>
        <v>0</v>
      </c>
      <c r="BG1261" s="40">
        <f>ROUNDUP('Дані не з ДІСО'!M1261/Параметри!$K$27,0)</f>
        <v>0</v>
      </c>
      <c r="BH1261" s="40">
        <f>BG1261*Параметри!$M$37/18</f>
        <v>0</v>
      </c>
      <c r="BI1261" s="29">
        <f>BH1261*Параметри!$K$51</f>
        <v>0</v>
      </c>
      <c r="BJ1261" s="29">
        <f>'Дані не з ДІСО'!N1261*Параметри!$K$76</f>
        <v>0</v>
      </c>
      <c r="BK1261" s="40">
        <f>ROUNDUP('Дані з ДІСО'!V1261/Параметри!$K$25,0)</f>
        <v>0</v>
      </c>
      <c r="BL1261" s="40">
        <f>ROUNDUP('Дані з ДІСО'!W1261/Параметри!$K$25,0)</f>
        <v>0</v>
      </c>
      <c r="BM1261" s="40">
        <f>ROUNDUP('Дані з ДІСО'!X1261/Параметри!$K$25,0)</f>
        <v>0</v>
      </c>
      <c r="BN1261" s="40">
        <f>(BK1261*Параметри!$K$34+BL1261*Параметри!$L$34+BM1261*Параметри!$M$34)/18</f>
        <v>0</v>
      </c>
      <c r="BO1261" s="40">
        <f>IF(K1261=0,0,'Дані з ДІСО'!AC1261/K1261)</f>
        <v>0</v>
      </c>
      <c r="BP1261" s="29">
        <f>(1+0.25*BO1261)*BN1261*Параметри!$K$51</f>
        <v>0</v>
      </c>
      <c r="BQ1261" s="29">
        <f>BP1261*'Коефіцієнти АТО'!U1261</f>
        <v>0</v>
      </c>
      <c r="BR1261" s="29">
        <f>K1261*(1+0.25*BO1261)*Параметри!$K$66*Параметри!$K$20/1000</f>
        <v>0</v>
      </c>
      <c r="BS1261" s="29">
        <f>(1+0.25*BO1261)*K1261*'Коефіцієнти АТО'!S1261*Параметри!$K$20/1000</f>
        <v>0</v>
      </c>
      <c r="BT1261" s="29">
        <f t="shared" si="178"/>
        <v>0</v>
      </c>
      <c r="BU1261" s="40">
        <f>ROUNDUP('Дані з ДІСО'!AG1261/Параметри!$K$71,0)</f>
        <v>0</v>
      </c>
      <c r="BV1261" s="40">
        <f t="shared" si="179"/>
        <v>0</v>
      </c>
      <c r="BW1261" s="40">
        <f>IF('Дані з ДІСО'!AG1261=0,0,'Дані з ДІСО'!AJ1261/'Дані з ДІСО'!AG1261)</f>
        <v>0</v>
      </c>
      <c r="BX1261" s="29">
        <f>BV1261*(1+0.25*BW1261)*Параметри!$K$51</f>
        <v>0</v>
      </c>
      <c r="BY1261" s="29">
        <f>ROUND(IF(Параметри!$K$77="No",CC1261,CC1261*Параметри!$K$78)+AG1261,1)</f>
        <v>9989.2999999999993</v>
      </c>
      <c r="BZ1261" s="29">
        <f>ROUND(IF(Параметри!$K$77="No",BF1261,BF1261*Параметри!$K$78),1)</f>
        <v>0</v>
      </c>
      <c r="CA1261" s="29">
        <f>ROUND(IF(Параметри!$K$77="No",BI1261,BI1261*Параметри!$K$78),1)</f>
        <v>0</v>
      </c>
      <c r="CB1261" s="29">
        <f>ROUND(IF(Параметри!$K$77="No",BJ1261,BJ1261*Параметри!$K$78),1)</f>
        <v>0</v>
      </c>
      <c r="CC1261" s="29">
        <f t="shared" si="173"/>
        <v>11099.264322609932</v>
      </c>
    </row>
    <row r="1262" spans="1:81">
      <c r="A1262" s="9">
        <v>1261</v>
      </c>
      <c r="B1262" s="9" t="s">
        <v>3151</v>
      </c>
      <c r="C1262" s="9" t="s">
        <v>3151</v>
      </c>
      <c r="D1262" s="9" t="s">
        <v>4259</v>
      </c>
      <c r="E1262" s="9" t="s">
        <v>29</v>
      </c>
      <c r="F1262" s="9" t="s">
        <v>4293</v>
      </c>
      <c r="G1262" s="9" t="s">
        <v>2619</v>
      </c>
      <c r="H1262" s="29">
        <f>SUM('Дані з ДІСО'!J1262:L1262)</f>
        <v>1980</v>
      </c>
      <c r="I1262" s="29">
        <f>SUM('Дані з ДІСО'!G1262:I1262)</f>
        <v>130</v>
      </c>
      <c r="J1262" s="29">
        <f>SUM('Дані з ДІСО'!P1262:R1262)</f>
        <v>0</v>
      </c>
      <c r="K1262" s="29">
        <f>SUM('Дані з ДІСО'!V1262:X1262)</f>
        <v>0</v>
      </c>
      <c r="L1262" s="40">
        <f>ROUNDUP('Дані з ДІСО'!J1262/'Коефіцієнти АТО'!$R1262,0)</f>
        <v>54</v>
      </c>
      <c r="M1262" s="40">
        <f>ROUNDUP('Дані з ДІСО'!K1262/'Коефіцієнти АТО'!$R1262,0)</f>
        <v>77</v>
      </c>
      <c r="N1262" s="40">
        <f>ROUNDUP('Дані з ДІСО'!L1262/'Коефіцієнти АТО'!$R1262,0)</f>
        <v>17</v>
      </c>
      <c r="O1262" s="59">
        <f>(L1262*Параметри!$K$32+M1262*Параметри!$L$32+N1262*Параметри!$M$32)/18</f>
        <v>242.4111111111111</v>
      </c>
      <c r="P1262" s="41">
        <f>IF(H1262=0,"",'Дані з ДІСО'!Y1262/H1262)</f>
        <v>0</v>
      </c>
      <c r="Q1262" s="29">
        <f>IF(H1262=0,"",(1+0.25*P1262)*O1262*Параметри!$K$51)</f>
        <v>49650.694911007908</v>
      </c>
      <c r="R1262" s="29">
        <f>IF(H1262=0,"",Q1262*'Коефіцієнти АТО'!T1262)</f>
        <v>844.06181348713449</v>
      </c>
      <c r="S1262" s="29">
        <f>IF(H1262=0,"",H1262*(1+0.25*P1262)*Параметри!$K$66*Параметри!$K$20/1000)</f>
        <v>0</v>
      </c>
      <c r="T1262" s="29">
        <f>IF(H1262=0,"",H1262*(1+0.25*P1262)*'Коефіцієнти АТО'!$S1262*Параметри!$K$20/1000)</f>
        <v>9044.8605149337582</v>
      </c>
      <c r="U1262" s="29">
        <f t="shared" si="174"/>
        <v>59539.617239428801</v>
      </c>
      <c r="V1262" s="29">
        <f t="shared" si="175"/>
        <v>59539.617239428801</v>
      </c>
      <c r="W1262" s="40">
        <f>ROUNDUP('Дані з ДІСО'!P1262/Параметри!$K$24,0)</f>
        <v>0</v>
      </c>
      <c r="X1262" s="40">
        <f>ROUNDUP('Дані з ДІСО'!Q1262/Параметри!$K$24,0)</f>
        <v>0</v>
      </c>
      <c r="Y1262" s="40">
        <f>ROUNDUP('Дані з ДІСО'!R1262/Параметри!$K$24,0)</f>
        <v>0</v>
      </c>
      <c r="Z1262" s="59">
        <f>(W1262*Параметри!$K$33+X1262*Параметри!$L$33+Y1262*Параметри!$M$33)/18</f>
        <v>0</v>
      </c>
      <c r="AA1262" s="41">
        <f>IF(J1262=0,0,'Дані з ДІСО'!AA1262/J1262)</f>
        <v>0</v>
      </c>
      <c r="AB1262" s="29">
        <f>(1+0.25*AA1262)*Z1262*Параметри!$K$51</f>
        <v>0</v>
      </c>
      <c r="AC1262" s="29">
        <f>AB1262*'Коефіцієнти АТО'!U1262</f>
        <v>0</v>
      </c>
      <c r="AD1262" s="29">
        <f>J1262*(1+0.25*AA1262)*Параметри!$K$66*Параметри!$K$20/1000</f>
        <v>0</v>
      </c>
      <c r="AE1262" s="29">
        <f>(1+0.25*AA1262)*J1262*'Коефіцієнти АТО'!S1262*Параметри!$K$20/1000</f>
        <v>0</v>
      </c>
      <c r="AF1262" s="29">
        <f t="shared" si="171"/>
        <v>0</v>
      </c>
      <c r="AG1262" s="29">
        <v>0</v>
      </c>
      <c r="AH1262" s="40">
        <v>24</v>
      </c>
      <c r="AI1262" s="40">
        <v>0</v>
      </c>
      <c r="AJ1262" s="40">
        <f t="shared" si="172"/>
        <v>0</v>
      </c>
      <c r="AK1262" s="29">
        <f>(AH1262+AI1262)*(1+0.25*AJ1262)*Параметри!$K$53</f>
        <v>4306.3026167040007</v>
      </c>
      <c r="AL1262" s="29">
        <f>ROUNDUP(('Дані з ДІСО'!AU1262+'Дані з ДІСО'!AW1262)/Параметри!$K$28,0)</f>
        <v>0</v>
      </c>
      <c r="AM1262" s="64">
        <f>AL1262*Параметри!$M$35/18</f>
        <v>0</v>
      </c>
      <c r="AN1262" s="29">
        <f>IF(AL1262=0,0,'Дані з ДІСО'!AW1262/SUM('Дані з ДІСО'!AU1262,'Дані з ДІСО'!AW1262))</f>
        <v>0</v>
      </c>
      <c r="AO1262" s="29">
        <f>(1+0.25*AN1262)*AM1262*Параметри!$K$51</f>
        <v>0</v>
      </c>
      <c r="AP1262" s="40">
        <f>ROUNDUP(('Дані з ДІСО'!AE1262+'Дані не з ДІСО'!E1262+'Дані не з ДІСО'!G1262)/Параметри!$K$69,0)</f>
        <v>0</v>
      </c>
      <c r="AQ1262" s="40">
        <f t="shared" si="176"/>
        <v>0</v>
      </c>
      <c r="AR1262" s="40">
        <f>IF(AP1262=0,0,('Дані з ДІСО'!AH1262+'Дані не з ДІСО'!G1262)/('Дані з ДІСО'!AE1262+'Дані не з ДІСО'!E1262+'Дані не з ДІСО'!G1262))</f>
        <v>0</v>
      </c>
      <c r="AS1262" s="29">
        <f>AQ1262*(1+0.25*AR1262)*Параметри!$K$51</f>
        <v>0</v>
      </c>
      <c r="AT1262" s="40">
        <f>ROUNDUP('Дані з ДІСО'!AF1262/Параметри!$K$70,0)</f>
        <v>0</v>
      </c>
      <c r="AU1262" s="40">
        <f t="shared" si="177"/>
        <v>0</v>
      </c>
      <c r="AV1262" s="40">
        <f>IF(AT1262=0,0,'Дані з ДІСО'!AI1262/'Дані з ДІСО'!AF1262)</f>
        <v>0</v>
      </c>
      <c r="AW1262" s="29">
        <f>AU1262*(1+0.25*AV1262)*Параметри!$K$51</f>
        <v>0</v>
      </c>
      <c r="AX1262" s="40">
        <f>ROUNDUP('Дані з ДІСО'!AR1262/Параметри!$K$29,0)</f>
        <v>0</v>
      </c>
      <c r="AY1262" s="40">
        <f>ROUNDUP('Дані з ДІСО'!AS1262/Параметри!$K$29,0)</f>
        <v>0</v>
      </c>
      <c r="AZ1262" s="40">
        <f>ROUNDUP('Дані з ДІСО'!AT1262/Параметри!$K$29,0)</f>
        <v>0</v>
      </c>
      <c r="BA1262" s="64">
        <f>(AX1262*Параметри!$K$32+AY1262*Параметри!$L$32+AZ1262*Параметри!$M$32)/18</f>
        <v>0</v>
      </c>
      <c r="BB1262" s="29">
        <f>(BA1262*Параметри!$K$51+SUM('Дані з ДІСО'!AR1262:AT1262)*Параметри!$K$48*Параметри!$K$20/1000)*Параметри!$K$74</f>
        <v>0</v>
      </c>
      <c r="BC1262" s="40">
        <f>ROUNDUP(('Дані не з ДІСО'!I1262+'Дані не з ДІСО'!K1262)/Параметри!$K$26,0)</f>
        <v>0</v>
      </c>
      <c r="BD1262" s="29">
        <f>BC1262*Параметри!$M$36/18</f>
        <v>0</v>
      </c>
      <c r="BE1262" s="40">
        <f>IF(BC1262=0,0,'Дані не з ДІСО'!K1262/('Дані не з ДІСО'!I1262+'Дані не з ДІСО'!K1262))</f>
        <v>0</v>
      </c>
      <c r="BF1262" s="29">
        <f>(1+0.25*BE1262)*BD1262*Параметри!$K$51</f>
        <v>0</v>
      </c>
      <c r="BG1262" s="40">
        <f>ROUNDUP('Дані не з ДІСО'!M1262/Параметри!$K$27,0)</f>
        <v>0</v>
      </c>
      <c r="BH1262" s="40">
        <f>BG1262*Параметри!$M$37/18</f>
        <v>0</v>
      </c>
      <c r="BI1262" s="29">
        <f>BH1262*Параметри!$K$51</f>
        <v>0</v>
      </c>
      <c r="BJ1262" s="29">
        <f>'Дані не з ДІСО'!N1262*Параметри!$K$76</f>
        <v>0</v>
      </c>
      <c r="BK1262" s="40">
        <f>ROUNDUP('Дані з ДІСО'!V1262/Параметри!$K$25,0)</f>
        <v>0</v>
      </c>
      <c r="BL1262" s="40">
        <f>ROUNDUP('Дані з ДІСО'!W1262/Параметри!$K$25,0)</f>
        <v>0</v>
      </c>
      <c r="BM1262" s="40">
        <f>ROUNDUP('Дані з ДІСО'!X1262/Параметри!$K$25,0)</f>
        <v>0</v>
      </c>
      <c r="BN1262" s="40">
        <f>(BK1262*Параметри!$K$34+BL1262*Параметри!$L$34+BM1262*Параметри!$M$34)/18</f>
        <v>0</v>
      </c>
      <c r="BO1262" s="40">
        <f>IF(K1262=0,0,'Дані з ДІСО'!AC1262/K1262)</f>
        <v>0</v>
      </c>
      <c r="BP1262" s="29">
        <f>(1+0.25*BO1262)*BN1262*Параметри!$K$51</f>
        <v>0</v>
      </c>
      <c r="BQ1262" s="29">
        <f>BP1262*'Коефіцієнти АТО'!U1262</f>
        <v>0</v>
      </c>
      <c r="BR1262" s="29">
        <f>K1262*(1+0.25*BO1262)*Параметри!$K$66*Параметри!$K$20/1000</f>
        <v>0</v>
      </c>
      <c r="BS1262" s="29">
        <f>(1+0.25*BO1262)*K1262*'Коефіцієнти АТО'!S1262*Параметри!$K$20/1000</f>
        <v>0</v>
      </c>
      <c r="BT1262" s="29">
        <f t="shared" si="178"/>
        <v>0</v>
      </c>
      <c r="BU1262" s="40">
        <f>ROUNDUP('Дані з ДІСО'!AG1262/Параметри!$K$71,0)</f>
        <v>0</v>
      </c>
      <c r="BV1262" s="40">
        <f t="shared" si="179"/>
        <v>0</v>
      </c>
      <c r="BW1262" s="40">
        <f>IF('Дані з ДІСО'!AG1262=0,0,'Дані з ДІСО'!AJ1262/'Дані з ДІСО'!AG1262)</f>
        <v>0</v>
      </c>
      <c r="BX1262" s="29">
        <f>BV1262*(1+0.25*BW1262)*Параметри!$K$51</f>
        <v>0</v>
      </c>
      <c r="BY1262" s="29">
        <f>ROUND(IF(Параметри!$K$77="No",CC1262,CC1262*Параметри!$K$78)+AG1262,1)</f>
        <v>57461.3</v>
      </c>
      <c r="BZ1262" s="29">
        <f>ROUND(IF(Параметри!$K$77="No",BF1262,BF1262*Параметри!$K$78),1)</f>
        <v>0</v>
      </c>
      <c r="CA1262" s="29">
        <f>ROUND(IF(Параметри!$K$77="No",BI1262,BI1262*Параметри!$K$78),1)</f>
        <v>0</v>
      </c>
      <c r="CB1262" s="29">
        <f>ROUND(IF(Параметри!$K$77="No",BJ1262,BJ1262*Параметри!$K$78),1)</f>
        <v>0</v>
      </c>
      <c r="CC1262" s="29">
        <f t="shared" si="173"/>
        <v>63845.919856132801</v>
      </c>
    </row>
    <row r="1263" spans="1:81">
      <c r="A1263" s="9">
        <v>1262</v>
      </c>
      <c r="B1263" s="9" t="s">
        <v>3148</v>
      </c>
      <c r="C1263" s="9" t="s">
        <v>3148</v>
      </c>
      <c r="D1263" s="9" t="s">
        <v>4259</v>
      </c>
      <c r="E1263" s="9" t="s">
        <v>24</v>
      </c>
      <c r="F1263" s="9" t="s">
        <v>4294</v>
      </c>
      <c r="G1263" s="9" t="s">
        <v>2621</v>
      </c>
      <c r="H1263" s="29">
        <f>SUM('Дані з ДІСО'!J1263:L1263)</f>
        <v>891</v>
      </c>
      <c r="I1263" s="29">
        <f>SUM('Дані з ДІСО'!G1263:I1263)</f>
        <v>63</v>
      </c>
      <c r="J1263" s="29">
        <f>SUM('Дані з ДІСО'!P1263:R1263)</f>
        <v>0</v>
      </c>
      <c r="K1263" s="29">
        <f>SUM('Дані з ДІСО'!V1263:X1263)</f>
        <v>0</v>
      </c>
      <c r="L1263" s="40">
        <f>ROUNDUP('Дані з ДІСО'!J1263/'Коефіцієнти АТО'!$R1263,0)</f>
        <v>27</v>
      </c>
      <c r="M1263" s="40">
        <f>ROUNDUP('Дані з ДІСО'!K1263/'Коефіцієнти АТО'!$R1263,0)</f>
        <v>38</v>
      </c>
      <c r="N1263" s="40">
        <f>ROUNDUP('Дані з ДІСО'!L1263/'Коефіцієнти АТО'!$R1263,0)</f>
        <v>8</v>
      </c>
      <c r="O1263" s="59">
        <f>(L1263*Параметри!$K$32+M1263*Параметри!$L$32+N1263*Параметри!$M$32)/18</f>
        <v>119.31111111111113</v>
      </c>
      <c r="P1263" s="41">
        <f>IF(H1263=0,"",'Дані з ДІСО'!Y1263/H1263)</f>
        <v>0</v>
      </c>
      <c r="Q1263" s="29">
        <f>IF(H1263=0,"",(1+0.25*P1263)*O1263*Параметри!$K$51)</f>
        <v>24437.326944786313</v>
      </c>
      <c r="R1263" s="29">
        <f>IF(H1263=0,"",Q1263*'Коефіцієнти АТО'!T1263)</f>
        <v>415.43455806136734</v>
      </c>
      <c r="S1263" s="29">
        <f>IF(H1263=0,"",H1263*(1+0.25*P1263)*Параметри!$K$66*Параметри!$K$20/1000)</f>
        <v>0</v>
      </c>
      <c r="T1263" s="29">
        <f>IF(H1263=0,"",H1263*(1+0.25*P1263)*'Коефіцієнти АТО'!$S1263*Параметри!$K$20/1000)</f>
        <v>4494.1650683577109</v>
      </c>
      <c r="U1263" s="29">
        <f t="shared" si="174"/>
        <v>29346.926571205389</v>
      </c>
      <c r="V1263" s="29">
        <f t="shared" si="175"/>
        <v>29346.926571205389</v>
      </c>
      <c r="W1263" s="40">
        <f>ROUNDUP('Дані з ДІСО'!P1263/Параметри!$K$24,0)</f>
        <v>0</v>
      </c>
      <c r="X1263" s="40">
        <f>ROUNDUP('Дані з ДІСО'!Q1263/Параметри!$K$24,0)</f>
        <v>0</v>
      </c>
      <c r="Y1263" s="40">
        <f>ROUNDUP('Дані з ДІСО'!R1263/Параметри!$K$24,0)</f>
        <v>0</v>
      </c>
      <c r="Z1263" s="59">
        <f>(W1263*Параметри!$K$33+X1263*Параметри!$L$33+Y1263*Параметри!$M$33)/18</f>
        <v>0</v>
      </c>
      <c r="AA1263" s="41">
        <f>IF(J1263=0,0,'Дані з ДІСО'!AA1263/J1263)</f>
        <v>0</v>
      </c>
      <c r="AB1263" s="29">
        <f>(1+0.25*AA1263)*Z1263*Параметри!$K$51</f>
        <v>0</v>
      </c>
      <c r="AC1263" s="29">
        <f>AB1263*'Коефіцієнти АТО'!U1263</f>
        <v>0</v>
      </c>
      <c r="AD1263" s="29">
        <f>J1263*(1+0.25*AA1263)*Параметри!$K$66*Параметри!$K$20/1000</f>
        <v>0</v>
      </c>
      <c r="AE1263" s="29">
        <f>(1+0.25*AA1263)*J1263*'Коефіцієнти АТО'!S1263*Параметри!$K$20/1000</f>
        <v>0</v>
      </c>
      <c r="AF1263" s="29">
        <f t="shared" si="171"/>
        <v>0</v>
      </c>
      <c r="AG1263" s="29">
        <v>0</v>
      </c>
      <c r="AH1263" s="40">
        <v>14</v>
      </c>
      <c r="AI1263" s="40">
        <v>0</v>
      </c>
      <c r="AJ1263" s="40">
        <f t="shared" si="172"/>
        <v>0</v>
      </c>
      <c r="AK1263" s="29">
        <f>(AH1263+AI1263)*(1+0.25*AJ1263)*Параметри!$K$53</f>
        <v>2512.0098597440006</v>
      </c>
      <c r="AL1263" s="29">
        <f>ROUNDUP(('Дані з ДІСО'!AU1263+'Дані з ДІСО'!AW1263)/Параметри!$K$28,0)</f>
        <v>0</v>
      </c>
      <c r="AM1263" s="64">
        <f>AL1263*Параметри!$M$35/18</f>
        <v>0</v>
      </c>
      <c r="AN1263" s="29">
        <f>IF(AL1263=0,0,'Дані з ДІСО'!AW1263/SUM('Дані з ДІСО'!AU1263,'Дані з ДІСО'!AW1263))</f>
        <v>0</v>
      </c>
      <c r="AO1263" s="29">
        <f>(1+0.25*AN1263)*AM1263*Параметри!$K$51</f>
        <v>0</v>
      </c>
      <c r="AP1263" s="40">
        <f>ROUNDUP(('Дані з ДІСО'!AE1263+'Дані не з ДІСО'!E1263+'Дані не з ДІСО'!G1263)/Параметри!$K$69,0)</f>
        <v>0</v>
      </c>
      <c r="AQ1263" s="40">
        <f t="shared" si="176"/>
        <v>0</v>
      </c>
      <c r="AR1263" s="40">
        <f>IF(AP1263=0,0,('Дані з ДІСО'!AH1263+'Дані не з ДІСО'!G1263)/('Дані з ДІСО'!AE1263+'Дані не з ДІСО'!E1263+'Дані не з ДІСО'!G1263))</f>
        <v>0</v>
      </c>
      <c r="AS1263" s="29">
        <f>AQ1263*(1+0.25*AR1263)*Параметри!$K$51</f>
        <v>0</v>
      </c>
      <c r="AT1263" s="40">
        <f>ROUNDUP('Дані з ДІСО'!AF1263/Параметри!$K$70,0)</f>
        <v>0</v>
      </c>
      <c r="AU1263" s="40">
        <f t="shared" si="177"/>
        <v>0</v>
      </c>
      <c r="AV1263" s="40">
        <f>IF(AT1263=0,0,'Дані з ДІСО'!AI1263/'Дані з ДІСО'!AF1263)</f>
        <v>0</v>
      </c>
      <c r="AW1263" s="29">
        <f>AU1263*(1+0.25*AV1263)*Параметри!$K$51</f>
        <v>0</v>
      </c>
      <c r="AX1263" s="40">
        <f>ROUNDUP('Дані з ДІСО'!AR1263/Параметри!$K$29,0)</f>
        <v>0</v>
      </c>
      <c r="AY1263" s="40">
        <f>ROUNDUP('Дані з ДІСО'!AS1263/Параметри!$K$29,0)</f>
        <v>0</v>
      </c>
      <c r="AZ1263" s="40">
        <f>ROUNDUP('Дані з ДІСО'!AT1263/Параметри!$K$29,0)</f>
        <v>0</v>
      </c>
      <c r="BA1263" s="64">
        <f>(AX1263*Параметри!$K$32+AY1263*Параметри!$L$32+AZ1263*Параметри!$M$32)/18</f>
        <v>0</v>
      </c>
      <c r="BB1263" s="29">
        <f>(BA1263*Параметри!$K$51+SUM('Дані з ДІСО'!AR1263:AT1263)*Параметри!$K$48*Параметри!$K$20/1000)*Параметри!$K$74</f>
        <v>0</v>
      </c>
      <c r="BC1263" s="40">
        <f>ROUNDUP(('Дані не з ДІСО'!I1263+'Дані не з ДІСО'!K1263)/Параметри!$K$26,0)</f>
        <v>0</v>
      </c>
      <c r="BD1263" s="29">
        <f>BC1263*Параметри!$M$36/18</f>
        <v>0</v>
      </c>
      <c r="BE1263" s="40">
        <f>IF(BC1263=0,0,'Дані не з ДІСО'!K1263/('Дані не з ДІСО'!I1263+'Дані не з ДІСО'!K1263))</f>
        <v>0</v>
      </c>
      <c r="BF1263" s="29">
        <f>(1+0.25*BE1263)*BD1263*Параметри!$K$51</f>
        <v>0</v>
      </c>
      <c r="BG1263" s="40">
        <f>ROUNDUP('Дані не з ДІСО'!M1263/Параметри!$K$27,0)</f>
        <v>0</v>
      </c>
      <c r="BH1263" s="40">
        <f>BG1263*Параметри!$M$37/18</f>
        <v>0</v>
      </c>
      <c r="BI1263" s="29">
        <f>BH1263*Параметри!$K$51</f>
        <v>0</v>
      </c>
      <c r="BJ1263" s="29">
        <f>'Дані не з ДІСО'!N1263*Параметри!$K$76</f>
        <v>0</v>
      </c>
      <c r="BK1263" s="40">
        <f>ROUNDUP('Дані з ДІСО'!V1263/Параметри!$K$25,0)</f>
        <v>0</v>
      </c>
      <c r="BL1263" s="40">
        <f>ROUNDUP('Дані з ДІСО'!W1263/Параметри!$K$25,0)</f>
        <v>0</v>
      </c>
      <c r="BM1263" s="40">
        <f>ROUNDUP('Дані з ДІСО'!X1263/Параметри!$K$25,0)</f>
        <v>0</v>
      </c>
      <c r="BN1263" s="40">
        <f>(BK1263*Параметри!$K$34+BL1263*Параметри!$L$34+BM1263*Параметри!$M$34)/18</f>
        <v>0</v>
      </c>
      <c r="BO1263" s="40">
        <f>IF(K1263=0,0,'Дані з ДІСО'!AC1263/K1263)</f>
        <v>0</v>
      </c>
      <c r="BP1263" s="29">
        <f>(1+0.25*BO1263)*BN1263*Параметри!$K$51</f>
        <v>0</v>
      </c>
      <c r="BQ1263" s="29">
        <f>BP1263*'Коефіцієнти АТО'!U1263</f>
        <v>0</v>
      </c>
      <c r="BR1263" s="29">
        <f>K1263*(1+0.25*BO1263)*Параметри!$K$66*Параметри!$K$20/1000</f>
        <v>0</v>
      </c>
      <c r="BS1263" s="29">
        <f>(1+0.25*BO1263)*K1263*'Коефіцієнти АТО'!S1263*Параметри!$K$20/1000</f>
        <v>0</v>
      </c>
      <c r="BT1263" s="29">
        <f t="shared" si="178"/>
        <v>0</v>
      </c>
      <c r="BU1263" s="40">
        <f>ROUNDUP('Дані з ДІСО'!AG1263/Параметри!$K$71,0)</f>
        <v>0</v>
      </c>
      <c r="BV1263" s="40">
        <f t="shared" si="179"/>
        <v>0</v>
      </c>
      <c r="BW1263" s="40">
        <f>IF('Дані з ДІСО'!AG1263=0,0,'Дані з ДІСО'!AJ1263/'Дані з ДІСО'!AG1263)</f>
        <v>0</v>
      </c>
      <c r="BX1263" s="29">
        <f>BV1263*(1+0.25*BW1263)*Параметри!$K$51</f>
        <v>0</v>
      </c>
      <c r="BY1263" s="29">
        <f>ROUND(IF(Параметри!$K$77="No",CC1263,CC1263*Параметри!$K$78)+AG1263,1)</f>
        <v>28673</v>
      </c>
      <c r="BZ1263" s="29">
        <f>ROUND(IF(Параметри!$K$77="No",BF1263,BF1263*Параметри!$K$78),1)</f>
        <v>0</v>
      </c>
      <c r="CA1263" s="29">
        <f>ROUND(IF(Параметри!$K$77="No",BI1263,BI1263*Параметри!$K$78),1)</f>
        <v>0</v>
      </c>
      <c r="CB1263" s="29">
        <f>ROUND(IF(Параметри!$K$77="No",BJ1263,BJ1263*Параметри!$K$78),1)</f>
        <v>0</v>
      </c>
      <c r="CC1263" s="29">
        <f t="shared" si="173"/>
        <v>31858.93643094939</v>
      </c>
    </row>
    <row r="1264" spans="1:81">
      <c r="A1264" s="9">
        <v>1263</v>
      </c>
      <c r="B1264" s="9" t="s">
        <v>3151</v>
      </c>
      <c r="C1264" s="9" t="s">
        <v>3151</v>
      </c>
      <c r="D1264" s="9" t="s">
        <v>4259</v>
      </c>
      <c r="E1264" s="9" t="s">
        <v>29</v>
      </c>
      <c r="F1264" s="9" t="s">
        <v>3212</v>
      </c>
      <c r="G1264" s="9" t="s">
        <v>2623</v>
      </c>
      <c r="H1264" s="29">
        <f>SUM('Дані з ДІСО'!J1264:L1264)</f>
        <v>644</v>
      </c>
      <c r="I1264" s="29">
        <f>SUM('Дані з ДІСО'!G1264:I1264)</f>
        <v>55</v>
      </c>
      <c r="J1264" s="29">
        <f>SUM('Дані з ДІСО'!P1264:R1264)</f>
        <v>0</v>
      </c>
      <c r="K1264" s="29">
        <f>SUM('Дані з ДІСО'!V1264:X1264)</f>
        <v>0</v>
      </c>
      <c r="L1264" s="40">
        <f>ROUNDUP('Дані з ДІСО'!J1264/'Коефіцієнти АТО'!$R1264,0)</f>
        <v>17</v>
      </c>
      <c r="M1264" s="40">
        <f>ROUNDUP('Дані з ДІСО'!K1264/'Коефіцієнти АТО'!$R1264,0)</f>
        <v>24</v>
      </c>
      <c r="N1264" s="40">
        <f>ROUNDUP('Дані з ДІСО'!L1264/'Коефіцієнти АТО'!$R1264,0)</f>
        <v>5</v>
      </c>
      <c r="O1264" s="59">
        <f>(L1264*Параметри!$K$32+M1264*Параметри!$L$32+N1264*Параметри!$M$32)/18</f>
        <v>75.183333333333337</v>
      </c>
      <c r="P1264" s="41">
        <f>IF(H1264=0,"",'Дані з ДІСО'!Y1264/H1264)</f>
        <v>0</v>
      </c>
      <c r="Q1264" s="29">
        <f>IF(H1264=0,"",(1+0.25*P1264)*O1264*Параметри!$K$51)</f>
        <v>15399.066192204933</v>
      </c>
      <c r="R1264" s="29">
        <f>IF(H1264=0,"",Q1264*'Коефіцієнти АТО'!T1264)</f>
        <v>261.78412526748389</v>
      </c>
      <c r="S1264" s="29">
        <f>IF(H1264=0,"",H1264*(1+0.25*P1264)*Параметри!$K$66*Параметри!$K$20/1000)</f>
        <v>0</v>
      </c>
      <c r="T1264" s="29">
        <f>IF(H1264=0,"",H1264*(1+0.25*P1264)*'Коефіцієнти АТО'!$S1264*Параметри!$K$20/1000)</f>
        <v>2941.8637230390605</v>
      </c>
      <c r="U1264" s="29">
        <f t="shared" si="174"/>
        <v>18602.714040511477</v>
      </c>
      <c r="V1264" s="29">
        <f t="shared" si="175"/>
        <v>18602.714040511477</v>
      </c>
      <c r="W1264" s="40">
        <f>ROUNDUP('Дані з ДІСО'!P1264/Параметри!$K$24,0)</f>
        <v>0</v>
      </c>
      <c r="X1264" s="40">
        <f>ROUNDUP('Дані з ДІСО'!Q1264/Параметри!$K$24,0)</f>
        <v>0</v>
      </c>
      <c r="Y1264" s="40">
        <f>ROUNDUP('Дані з ДІСО'!R1264/Параметри!$K$24,0)</f>
        <v>0</v>
      </c>
      <c r="Z1264" s="59">
        <f>(W1264*Параметри!$K$33+X1264*Параметри!$L$33+Y1264*Параметри!$M$33)/18</f>
        <v>0</v>
      </c>
      <c r="AA1264" s="41">
        <f>IF(J1264=0,0,'Дані з ДІСО'!AA1264/J1264)</f>
        <v>0</v>
      </c>
      <c r="AB1264" s="29">
        <f>(1+0.25*AA1264)*Z1264*Параметри!$K$51</f>
        <v>0</v>
      </c>
      <c r="AC1264" s="29">
        <f>AB1264*'Коефіцієнти АТО'!U1264</f>
        <v>0</v>
      </c>
      <c r="AD1264" s="29">
        <f>J1264*(1+0.25*AA1264)*Параметри!$K$66*Параметри!$K$20/1000</f>
        <v>0</v>
      </c>
      <c r="AE1264" s="29">
        <f>(1+0.25*AA1264)*J1264*'Коефіцієнти АТО'!S1264*Параметри!$K$20/1000</f>
        <v>0</v>
      </c>
      <c r="AF1264" s="29">
        <f t="shared" si="171"/>
        <v>0</v>
      </c>
      <c r="AG1264" s="29">
        <v>0</v>
      </c>
      <c r="AH1264" s="40">
        <v>8</v>
      </c>
      <c r="AI1264" s="40">
        <v>0</v>
      </c>
      <c r="AJ1264" s="40">
        <f t="shared" si="172"/>
        <v>0</v>
      </c>
      <c r="AK1264" s="29">
        <f>(AH1264+AI1264)*(1+0.25*AJ1264)*Параметри!$K$53</f>
        <v>1435.4342055680004</v>
      </c>
      <c r="AL1264" s="29">
        <f>ROUNDUP(('Дані з ДІСО'!AU1264+'Дані з ДІСО'!AW1264)/Параметри!$K$28,0)</f>
        <v>0</v>
      </c>
      <c r="AM1264" s="64">
        <f>AL1264*Параметри!$M$35/18</f>
        <v>0</v>
      </c>
      <c r="AN1264" s="29">
        <f>IF(AL1264=0,0,'Дані з ДІСО'!AW1264/SUM('Дані з ДІСО'!AU1264,'Дані з ДІСО'!AW1264))</f>
        <v>0</v>
      </c>
      <c r="AO1264" s="29">
        <f>(1+0.25*AN1264)*AM1264*Параметри!$K$51</f>
        <v>0</v>
      </c>
      <c r="AP1264" s="40">
        <f>ROUNDUP(('Дані з ДІСО'!AE1264+'Дані не з ДІСО'!E1264+'Дані не з ДІСО'!G1264)/Параметри!$K$69,0)</f>
        <v>0</v>
      </c>
      <c r="AQ1264" s="40">
        <f t="shared" si="176"/>
        <v>0</v>
      </c>
      <c r="AR1264" s="40">
        <f>IF(AP1264=0,0,('Дані з ДІСО'!AH1264+'Дані не з ДІСО'!G1264)/('Дані з ДІСО'!AE1264+'Дані не з ДІСО'!E1264+'Дані не з ДІСО'!G1264))</f>
        <v>0</v>
      </c>
      <c r="AS1264" s="29">
        <f>AQ1264*(1+0.25*AR1264)*Параметри!$K$51</f>
        <v>0</v>
      </c>
      <c r="AT1264" s="40">
        <f>ROUNDUP('Дані з ДІСО'!AF1264/Параметри!$K$70,0)</f>
        <v>0</v>
      </c>
      <c r="AU1264" s="40">
        <f t="shared" si="177"/>
        <v>0</v>
      </c>
      <c r="AV1264" s="40">
        <f>IF(AT1264=0,0,'Дані з ДІСО'!AI1264/'Дані з ДІСО'!AF1264)</f>
        <v>0</v>
      </c>
      <c r="AW1264" s="29">
        <f>AU1264*(1+0.25*AV1264)*Параметри!$K$51</f>
        <v>0</v>
      </c>
      <c r="AX1264" s="40">
        <f>ROUNDUP('Дані з ДІСО'!AR1264/Параметри!$K$29,0)</f>
        <v>0</v>
      </c>
      <c r="AY1264" s="40">
        <f>ROUNDUP('Дані з ДІСО'!AS1264/Параметри!$K$29,0)</f>
        <v>0</v>
      </c>
      <c r="AZ1264" s="40">
        <f>ROUNDUP('Дані з ДІСО'!AT1264/Параметри!$K$29,0)</f>
        <v>0</v>
      </c>
      <c r="BA1264" s="64">
        <f>(AX1264*Параметри!$K$32+AY1264*Параметри!$L$32+AZ1264*Параметри!$M$32)/18</f>
        <v>0</v>
      </c>
      <c r="BB1264" s="29">
        <f>(BA1264*Параметри!$K$51+SUM('Дані з ДІСО'!AR1264:AT1264)*Параметри!$K$48*Параметри!$K$20/1000)*Параметри!$K$74</f>
        <v>0</v>
      </c>
      <c r="BC1264" s="40">
        <f>ROUNDUP(('Дані не з ДІСО'!I1264+'Дані не з ДІСО'!K1264)/Параметри!$K$26,0)</f>
        <v>0</v>
      </c>
      <c r="BD1264" s="29">
        <f>BC1264*Параметри!$M$36/18</f>
        <v>0</v>
      </c>
      <c r="BE1264" s="40">
        <f>IF(BC1264=0,0,'Дані не з ДІСО'!K1264/('Дані не з ДІСО'!I1264+'Дані не з ДІСО'!K1264))</f>
        <v>0</v>
      </c>
      <c r="BF1264" s="29">
        <f>(1+0.25*BE1264)*BD1264*Параметри!$K$51</f>
        <v>0</v>
      </c>
      <c r="BG1264" s="40">
        <f>ROUNDUP('Дані не з ДІСО'!M1264/Параметри!$K$27,0)</f>
        <v>0</v>
      </c>
      <c r="BH1264" s="40">
        <f>BG1264*Параметри!$M$37/18</f>
        <v>0</v>
      </c>
      <c r="BI1264" s="29">
        <f>BH1264*Параметри!$K$51</f>
        <v>0</v>
      </c>
      <c r="BJ1264" s="29">
        <f>'Дані не з ДІСО'!N1264*Параметри!$K$76</f>
        <v>0</v>
      </c>
      <c r="BK1264" s="40">
        <f>ROUNDUP('Дані з ДІСО'!V1264/Параметри!$K$25,0)</f>
        <v>0</v>
      </c>
      <c r="BL1264" s="40">
        <f>ROUNDUP('Дані з ДІСО'!W1264/Параметри!$K$25,0)</f>
        <v>0</v>
      </c>
      <c r="BM1264" s="40">
        <f>ROUNDUP('Дані з ДІСО'!X1264/Параметри!$K$25,0)</f>
        <v>0</v>
      </c>
      <c r="BN1264" s="40">
        <f>(BK1264*Параметри!$K$34+BL1264*Параметри!$L$34+BM1264*Параметри!$M$34)/18</f>
        <v>0</v>
      </c>
      <c r="BO1264" s="40">
        <f>IF(K1264=0,0,'Дані з ДІСО'!AC1264/K1264)</f>
        <v>0</v>
      </c>
      <c r="BP1264" s="29">
        <f>(1+0.25*BO1264)*BN1264*Параметри!$K$51</f>
        <v>0</v>
      </c>
      <c r="BQ1264" s="29">
        <f>BP1264*'Коефіцієнти АТО'!U1264</f>
        <v>0</v>
      </c>
      <c r="BR1264" s="29">
        <f>K1264*(1+0.25*BO1264)*Параметри!$K$66*Параметри!$K$20/1000</f>
        <v>0</v>
      </c>
      <c r="BS1264" s="29">
        <f>(1+0.25*BO1264)*K1264*'Коефіцієнти АТО'!S1264*Параметри!$K$20/1000</f>
        <v>0</v>
      </c>
      <c r="BT1264" s="29">
        <f t="shared" si="178"/>
        <v>0</v>
      </c>
      <c r="BU1264" s="40">
        <f>ROUNDUP('Дані з ДІСО'!AG1264/Параметри!$K$71,0)</f>
        <v>0</v>
      </c>
      <c r="BV1264" s="40">
        <f t="shared" si="179"/>
        <v>0</v>
      </c>
      <c r="BW1264" s="40">
        <f>IF('Дані з ДІСО'!AG1264=0,0,'Дані з ДІСО'!AJ1264/'Дані з ДІСО'!AG1264)</f>
        <v>0</v>
      </c>
      <c r="BX1264" s="29">
        <f>BV1264*(1+0.25*BW1264)*Параметри!$K$51</f>
        <v>0</v>
      </c>
      <c r="BY1264" s="29">
        <f>ROUND(IF(Параметри!$K$77="No",CC1264,CC1264*Параметри!$K$78)+AG1264,1)</f>
        <v>18034.3</v>
      </c>
      <c r="BZ1264" s="29">
        <f>ROUND(IF(Параметри!$K$77="No",BF1264,BF1264*Параметри!$K$78),1)</f>
        <v>0</v>
      </c>
      <c r="CA1264" s="29">
        <f>ROUND(IF(Параметри!$K$77="No",BI1264,BI1264*Параметри!$K$78),1)</f>
        <v>0</v>
      </c>
      <c r="CB1264" s="29">
        <f>ROUND(IF(Параметри!$K$77="No",BJ1264,BJ1264*Параметри!$K$78),1)</f>
        <v>0</v>
      </c>
      <c r="CC1264" s="29">
        <f t="shared" si="173"/>
        <v>20038.148246079476</v>
      </c>
    </row>
    <row r="1265" spans="1:81">
      <c r="A1265" s="9">
        <v>1264</v>
      </c>
      <c r="B1265" s="9" t="s">
        <v>3176</v>
      </c>
      <c r="C1265" s="9" t="s">
        <v>3146</v>
      </c>
      <c r="D1265" s="9" t="s">
        <v>4259</v>
      </c>
      <c r="E1265" s="9" t="s">
        <v>78</v>
      </c>
      <c r="F1265" s="9" t="s">
        <v>4295</v>
      </c>
      <c r="G1265" s="9" t="s">
        <v>2624</v>
      </c>
      <c r="H1265" s="29">
        <f>SUM('Дані з ДІСО'!J1265:L1265)</f>
        <v>4400</v>
      </c>
      <c r="I1265" s="29">
        <f>SUM('Дані з ДІСО'!G1265:I1265)</f>
        <v>131</v>
      </c>
      <c r="J1265" s="29">
        <f>SUM('Дані з ДІСО'!P1265:R1265)</f>
        <v>0</v>
      </c>
      <c r="K1265" s="29">
        <f>SUM('Дані з ДІСО'!V1265:X1265)</f>
        <v>0</v>
      </c>
      <c r="L1265" s="40">
        <f>ROUNDUP('Дані з ДІСО'!J1265/'Коефіцієнти АТО'!$R1265,0)</f>
        <v>68</v>
      </c>
      <c r="M1265" s="40">
        <f>ROUNDUP('Дані з ДІСО'!K1265/'Коефіцієнти АТО'!$R1265,0)</f>
        <v>84</v>
      </c>
      <c r="N1265" s="40">
        <f>ROUNDUP('Дані з ДІСО'!L1265/'Коефіцієнти АТО'!$R1265,0)</f>
        <v>16</v>
      </c>
      <c r="O1265" s="59">
        <f>(L1265*Параметри!$K$32+M1265*Параметри!$L$32+N1265*Параметри!$M$32)/18</f>
        <v>271.04444444444448</v>
      </c>
      <c r="P1265" s="41">
        <f>IF(H1265=0,"",'Дані з ДІСО'!Y1265/H1265)</f>
        <v>0</v>
      </c>
      <c r="Q1265" s="29">
        <f>IF(H1265=0,"",(1+0.25*P1265)*O1265*Параметри!$K$51)</f>
        <v>55515.380284142047</v>
      </c>
      <c r="R1265" s="29">
        <f>IF(H1265=0,"",Q1265*'Коефіцієнти АТО'!T1265)</f>
        <v>6939.4225355177559</v>
      </c>
      <c r="S1265" s="29">
        <f>IF(H1265=0,"",H1265*(1+0.25*P1265)*Параметри!$K$66*Параметри!$K$20/1000)</f>
        <v>0</v>
      </c>
      <c r="T1265" s="29">
        <f>IF(H1265=0,"",H1265*(1+0.25*P1265)*'Коефіцієнти АТО'!$S1265*Параметри!$K$20/1000)</f>
        <v>9631.101474235018</v>
      </c>
      <c r="U1265" s="29">
        <f t="shared" si="174"/>
        <v>72085.904293894826</v>
      </c>
      <c r="V1265" s="29">
        <f t="shared" si="175"/>
        <v>72085.904293894826</v>
      </c>
      <c r="W1265" s="40">
        <f>ROUNDUP('Дані з ДІСО'!P1265/Параметри!$K$24,0)</f>
        <v>0</v>
      </c>
      <c r="X1265" s="40">
        <f>ROUNDUP('Дані з ДІСО'!Q1265/Параметри!$K$24,0)</f>
        <v>0</v>
      </c>
      <c r="Y1265" s="40">
        <f>ROUNDUP('Дані з ДІСО'!R1265/Параметри!$K$24,0)</f>
        <v>0</v>
      </c>
      <c r="Z1265" s="59">
        <f>(W1265*Параметри!$K$33+X1265*Параметри!$L$33+Y1265*Параметри!$M$33)/18</f>
        <v>0</v>
      </c>
      <c r="AA1265" s="41">
        <f>IF(J1265=0,0,'Дані з ДІСО'!AA1265/J1265)</f>
        <v>0</v>
      </c>
      <c r="AB1265" s="29">
        <f>(1+0.25*AA1265)*Z1265*Параметри!$K$51</f>
        <v>0</v>
      </c>
      <c r="AC1265" s="29">
        <f>AB1265*'Коефіцієнти АТО'!U1265</f>
        <v>0</v>
      </c>
      <c r="AD1265" s="29">
        <f>J1265*(1+0.25*AA1265)*Параметри!$K$66*Параметри!$K$20/1000</f>
        <v>0</v>
      </c>
      <c r="AE1265" s="29">
        <f>(1+0.25*AA1265)*J1265*'Коефіцієнти АТО'!S1265*Параметри!$K$20/1000</f>
        <v>0</v>
      </c>
      <c r="AF1265" s="29">
        <f t="shared" si="171"/>
        <v>0</v>
      </c>
      <c r="AG1265" s="29">
        <v>0</v>
      </c>
      <c r="AH1265" s="40">
        <v>31</v>
      </c>
      <c r="AI1265" s="40">
        <v>0</v>
      </c>
      <c r="AJ1265" s="40">
        <f t="shared" si="172"/>
        <v>0</v>
      </c>
      <c r="AK1265" s="29">
        <f>(AH1265+AI1265)*(1+0.25*AJ1265)*Параметри!$K$53</f>
        <v>5562.3075465760012</v>
      </c>
      <c r="AL1265" s="29">
        <f>ROUNDUP(('Дані з ДІСО'!AU1265+'Дані з ДІСО'!AW1265)/Параметри!$K$28,0)</f>
        <v>0</v>
      </c>
      <c r="AM1265" s="64">
        <f>AL1265*Параметри!$M$35/18</f>
        <v>0</v>
      </c>
      <c r="AN1265" s="29">
        <f>IF(AL1265=0,0,'Дані з ДІСО'!AW1265/SUM('Дані з ДІСО'!AU1265,'Дані з ДІСО'!AW1265))</f>
        <v>0</v>
      </c>
      <c r="AO1265" s="29">
        <f>(1+0.25*AN1265)*AM1265*Параметри!$K$51</f>
        <v>0</v>
      </c>
      <c r="AP1265" s="40">
        <f>ROUNDUP(('Дані з ДІСО'!AE1265+'Дані не з ДІСО'!E1265+'Дані не з ДІСО'!G1265)/Параметри!$K$69,0)</f>
        <v>0</v>
      </c>
      <c r="AQ1265" s="40">
        <f t="shared" si="176"/>
        <v>0</v>
      </c>
      <c r="AR1265" s="40">
        <f>IF(AP1265=0,0,('Дані з ДІСО'!AH1265+'Дані не з ДІСО'!G1265)/('Дані з ДІСО'!AE1265+'Дані не з ДІСО'!E1265+'Дані не з ДІСО'!G1265))</f>
        <v>0</v>
      </c>
      <c r="AS1265" s="29">
        <f>AQ1265*(1+0.25*AR1265)*Параметри!$K$51</f>
        <v>0</v>
      </c>
      <c r="AT1265" s="40">
        <f>ROUNDUP('Дані з ДІСО'!AF1265/Параметри!$K$70,0)</f>
        <v>0</v>
      </c>
      <c r="AU1265" s="40">
        <f t="shared" si="177"/>
        <v>0</v>
      </c>
      <c r="AV1265" s="40">
        <f>IF(AT1265=0,0,'Дані з ДІСО'!AI1265/'Дані з ДІСО'!AF1265)</f>
        <v>0</v>
      </c>
      <c r="AW1265" s="29">
        <f>AU1265*(1+0.25*AV1265)*Параметри!$K$51</f>
        <v>0</v>
      </c>
      <c r="AX1265" s="40">
        <f>ROUNDUP('Дані з ДІСО'!AR1265/Параметри!$K$29,0)</f>
        <v>0</v>
      </c>
      <c r="AY1265" s="40">
        <f>ROUNDUP('Дані з ДІСО'!AS1265/Параметри!$K$29,0)</f>
        <v>0</v>
      </c>
      <c r="AZ1265" s="40">
        <f>ROUNDUP('Дані з ДІСО'!AT1265/Параметри!$K$29,0)</f>
        <v>0</v>
      </c>
      <c r="BA1265" s="64">
        <f>(AX1265*Параметри!$K$32+AY1265*Параметри!$L$32+AZ1265*Параметри!$M$32)/18</f>
        <v>0</v>
      </c>
      <c r="BB1265" s="29">
        <f>(BA1265*Параметри!$K$51+SUM('Дані з ДІСО'!AR1265:AT1265)*Параметри!$K$48*Параметри!$K$20/1000)*Параметри!$K$74</f>
        <v>0</v>
      </c>
      <c r="BC1265" s="40">
        <f>ROUNDUP(('Дані не з ДІСО'!I1265+'Дані не з ДІСО'!K1265)/Параметри!$K$26,0)</f>
        <v>0</v>
      </c>
      <c r="BD1265" s="29">
        <f>BC1265*Параметри!$M$36/18</f>
        <v>0</v>
      </c>
      <c r="BE1265" s="40">
        <f>IF(BC1265=0,0,'Дані не з ДІСО'!K1265/('Дані не з ДІСО'!I1265+'Дані не з ДІСО'!K1265))</f>
        <v>0</v>
      </c>
      <c r="BF1265" s="29">
        <f>(1+0.25*BE1265)*BD1265*Параметри!$K$51</f>
        <v>0</v>
      </c>
      <c r="BG1265" s="40">
        <f>ROUNDUP('Дані не з ДІСО'!M1265/Параметри!$K$27,0)</f>
        <v>0</v>
      </c>
      <c r="BH1265" s="40">
        <f>BG1265*Параметри!$M$37/18</f>
        <v>0</v>
      </c>
      <c r="BI1265" s="29">
        <f>BH1265*Параметри!$K$51</f>
        <v>0</v>
      </c>
      <c r="BJ1265" s="29">
        <f>'Дані не з ДІСО'!N1265*Параметри!$K$76</f>
        <v>0</v>
      </c>
      <c r="BK1265" s="40">
        <f>ROUNDUP('Дані з ДІСО'!V1265/Параметри!$K$25,0)</f>
        <v>0</v>
      </c>
      <c r="BL1265" s="40">
        <f>ROUNDUP('Дані з ДІСО'!W1265/Параметри!$K$25,0)</f>
        <v>0</v>
      </c>
      <c r="BM1265" s="40">
        <f>ROUNDUP('Дані з ДІСО'!X1265/Параметри!$K$25,0)</f>
        <v>0</v>
      </c>
      <c r="BN1265" s="40">
        <f>(BK1265*Параметри!$K$34+BL1265*Параметри!$L$34+BM1265*Параметри!$M$34)/18</f>
        <v>0</v>
      </c>
      <c r="BO1265" s="40">
        <f>IF(K1265=0,0,'Дані з ДІСО'!AC1265/K1265)</f>
        <v>0</v>
      </c>
      <c r="BP1265" s="29">
        <f>(1+0.25*BO1265)*BN1265*Параметри!$K$51</f>
        <v>0</v>
      </c>
      <c r="BQ1265" s="29">
        <f>BP1265*'Коефіцієнти АТО'!U1265</f>
        <v>0</v>
      </c>
      <c r="BR1265" s="29">
        <f>K1265*(1+0.25*BO1265)*Параметри!$K$66*Параметри!$K$20/1000</f>
        <v>0</v>
      </c>
      <c r="BS1265" s="29">
        <f>(1+0.25*BO1265)*K1265*'Коефіцієнти АТО'!S1265*Параметри!$K$20/1000</f>
        <v>0</v>
      </c>
      <c r="BT1265" s="29">
        <f t="shared" si="178"/>
        <v>0</v>
      </c>
      <c r="BU1265" s="40">
        <f>ROUNDUP('Дані з ДІСО'!AG1265/Параметри!$K$71,0)</f>
        <v>0</v>
      </c>
      <c r="BV1265" s="40">
        <f t="shared" si="179"/>
        <v>0</v>
      </c>
      <c r="BW1265" s="40">
        <f>IF('Дані з ДІСО'!AG1265=0,0,'Дані з ДІСО'!AJ1265/'Дані з ДІСО'!AG1265)</f>
        <v>0</v>
      </c>
      <c r="BX1265" s="29">
        <f>BV1265*(1+0.25*BW1265)*Параметри!$K$51</f>
        <v>0</v>
      </c>
      <c r="BY1265" s="29">
        <f>ROUND(IF(Параметри!$K$77="No",CC1265,CC1265*Параметри!$K$78)+AG1265,1)</f>
        <v>69883.399999999994</v>
      </c>
      <c r="BZ1265" s="29">
        <f>ROUND(IF(Параметри!$K$77="No",BF1265,BF1265*Параметри!$K$78),1)</f>
        <v>0</v>
      </c>
      <c r="CA1265" s="29">
        <f>ROUND(IF(Параметри!$K$77="No",BI1265,BI1265*Параметри!$K$78),1)</f>
        <v>0</v>
      </c>
      <c r="CB1265" s="29">
        <f>ROUND(IF(Параметри!$K$77="No",BJ1265,BJ1265*Параметри!$K$78),1)</f>
        <v>0</v>
      </c>
      <c r="CC1265" s="29">
        <f t="shared" si="173"/>
        <v>77648.211840470831</v>
      </c>
    </row>
    <row r="1266" spans="1:81">
      <c r="A1266" s="9">
        <v>1265</v>
      </c>
      <c r="B1266" s="9" t="s">
        <v>3176</v>
      </c>
      <c r="C1266" s="9" t="s">
        <v>3146</v>
      </c>
      <c r="D1266" s="9" t="s">
        <v>4259</v>
      </c>
      <c r="E1266" s="9" t="s">
        <v>78</v>
      </c>
      <c r="F1266" s="9" t="s">
        <v>4296</v>
      </c>
      <c r="G1266" s="9" t="s">
        <v>2626</v>
      </c>
      <c r="H1266" s="29">
        <f>SUM('Дані з ДІСО'!J1266:L1266)</f>
        <v>4269.5</v>
      </c>
      <c r="I1266" s="29">
        <f>SUM('Дані з ДІСО'!G1266:I1266)</f>
        <v>146</v>
      </c>
      <c r="J1266" s="29">
        <f>SUM('Дані з ДІСО'!P1266:R1266)</f>
        <v>0</v>
      </c>
      <c r="K1266" s="29">
        <f>SUM('Дані з ДІСО'!V1266:X1266)</f>
        <v>0</v>
      </c>
      <c r="L1266" s="40">
        <f>ROUNDUP('Дані з ДІСО'!J1266/'Коефіцієнти АТО'!$R1266,0)</f>
        <v>66</v>
      </c>
      <c r="M1266" s="40">
        <f>ROUNDUP('Дані з ДІСО'!K1266/'Коефіцієнти АТО'!$R1266,0)</f>
        <v>85</v>
      </c>
      <c r="N1266" s="40">
        <f>ROUNDUP('Дані з ДІСО'!L1266/'Коефіцієнти АТО'!$R1266,0)</f>
        <v>22</v>
      </c>
      <c r="O1266" s="59">
        <f>(L1266*Параметри!$K$32+M1266*Параметри!$L$32+N1266*Параметри!$M$32)/18</f>
        <v>282.13888888888891</v>
      </c>
      <c r="P1266" s="41">
        <f>IF(H1266=0,"",'Дані з ДІСО'!Y1266/H1266)</f>
        <v>0</v>
      </c>
      <c r="Q1266" s="29">
        <f>IF(H1266=0,"",(1+0.25*P1266)*O1266*Параметри!$K$51)</f>
        <v>57787.746735470893</v>
      </c>
      <c r="R1266" s="29">
        <f>IF(H1266=0,"",Q1266*'Коефіцієнти АТО'!T1266)</f>
        <v>7223.4683419338617</v>
      </c>
      <c r="S1266" s="29">
        <f>IF(H1266=0,"",H1266*(1+0.25*P1266)*Параметри!$K$66*Параметри!$K$20/1000)</f>
        <v>0</v>
      </c>
      <c r="T1266" s="29">
        <f>IF(H1266=0,"",H1266*(1+0.25*P1266)*'Коефіцієнти АТО'!$S1266*Параметри!$K$20/1000)</f>
        <v>9345.4517600560048</v>
      </c>
      <c r="U1266" s="29">
        <f t="shared" si="174"/>
        <v>74356.666837460754</v>
      </c>
      <c r="V1266" s="29">
        <f t="shared" si="175"/>
        <v>74356.666837460754</v>
      </c>
      <c r="W1266" s="40">
        <f>ROUNDUP('Дані з ДІСО'!P1266/Параметри!$K$24,0)</f>
        <v>0</v>
      </c>
      <c r="X1266" s="40">
        <f>ROUNDUP('Дані з ДІСО'!Q1266/Параметри!$K$24,0)</f>
        <v>0</v>
      </c>
      <c r="Y1266" s="40">
        <f>ROUNDUP('Дані з ДІСО'!R1266/Параметри!$K$24,0)</f>
        <v>0</v>
      </c>
      <c r="Z1266" s="59">
        <f>(W1266*Параметри!$K$33+X1266*Параметри!$L$33+Y1266*Параметри!$M$33)/18</f>
        <v>0</v>
      </c>
      <c r="AA1266" s="41">
        <f>IF(J1266=0,0,'Дані з ДІСО'!AA1266/J1266)</f>
        <v>0</v>
      </c>
      <c r="AB1266" s="29">
        <f>(1+0.25*AA1266)*Z1266*Параметри!$K$51</f>
        <v>0</v>
      </c>
      <c r="AC1266" s="29">
        <f>AB1266*'Коефіцієнти АТО'!U1266</f>
        <v>0</v>
      </c>
      <c r="AD1266" s="29">
        <f>J1266*(1+0.25*AA1266)*Параметри!$K$66*Параметри!$K$20/1000</f>
        <v>0</v>
      </c>
      <c r="AE1266" s="29">
        <f>(1+0.25*AA1266)*J1266*'Коефіцієнти АТО'!S1266*Параметри!$K$20/1000</f>
        <v>0</v>
      </c>
      <c r="AF1266" s="29">
        <f t="shared" si="171"/>
        <v>0</v>
      </c>
      <c r="AG1266" s="29">
        <v>0</v>
      </c>
      <c r="AH1266" s="40">
        <v>24</v>
      </c>
      <c r="AI1266" s="40">
        <v>0</v>
      </c>
      <c r="AJ1266" s="40">
        <f t="shared" si="172"/>
        <v>0</v>
      </c>
      <c r="AK1266" s="29">
        <f>(AH1266+AI1266)*(1+0.25*AJ1266)*Параметри!$K$53</f>
        <v>4306.3026167040007</v>
      </c>
      <c r="AL1266" s="29">
        <f>ROUNDUP(('Дані з ДІСО'!AU1266+'Дані з ДІСО'!AW1266)/Параметри!$K$28,0)</f>
        <v>0</v>
      </c>
      <c r="AM1266" s="64">
        <f>AL1266*Параметри!$M$35/18</f>
        <v>0</v>
      </c>
      <c r="AN1266" s="29">
        <f>IF(AL1266=0,0,'Дані з ДІСО'!AW1266/SUM('Дані з ДІСО'!AU1266,'Дані з ДІСО'!AW1266))</f>
        <v>0</v>
      </c>
      <c r="AO1266" s="29">
        <f>(1+0.25*AN1266)*AM1266*Параметри!$K$51</f>
        <v>0</v>
      </c>
      <c r="AP1266" s="40">
        <f>ROUNDUP(('Дані з ДІСО'!AE1266+'Дані не з ДІСО'!E1266+'Дані не з ДІСО'!G1266)/Параметри!$K$69,0)</f>
        <v>0</v>
      </c>
      <c r="AQ1266" s="40">
        <f t="shared" si="176"/>
        <v>0</v>
      </c>
      <c r="AR1266" s="40">
        <f>IF(AP1266=0,0,('Дані з ДІСО'!AH1266+'Дані не з ДІСО'!G1266)/('Дані з ДІСО'!AE1266+'Дані не з ДІСО'!E1266+'Дані не з ДІСО'!G1266))</f>
        <v>0</v>
      </c>
      <c r="AS1266" s="29">
        <f>AQ1266*(1+0.25*AR1266)*Параметри!$K$51</f>
        <v>0</v>
      </c>
      <c r="AT1266" s="40">
        <f>ROUNDUP('Дані з ДІСО'!AF1266/Параметри!$K$70,0)</f>
        <v>0</v>
      </c>
      <c r="AU1266" s="40">
        <f t="shared" si="177"/>
        <v>0</v>
      </c>
      <c r="AV1266" s="40">
        <f>IF(AT1266=0,0,'Дані з ДІСО'!AI1266/'Дані з ДІСО'!AF1266)</f>
        <v>0</v>
      </c>
      <c r="AW1266" s="29">
        <f>AU1266*(1+0.25*AV1266)*Параметри!$K$51</f>
        <v>0</v>
      </c>
      <c r="AX1266" s="40">
        <f>ROUNDUP('Дані з ДІСО'!AR1266/Параметри!$K$29,0)</f>
        <v>0</v>
      </c>
      <c r="AY1266" s="40">
        <f>ROUNDUP('Дані з ДІСО'!AS1266/Параметри!$K$29,0)</f>
        <v>0</v>
      </c>
      <c r="AZ1266" s="40">
        <f>ROUNDUP('Дані з ДІСО'!AT1266/Параметри!$K$29,0)</f>
        <v>0</v>
      </c>
      <c r="BA1266" s="64">
        <f>(AX1266*Параметри!$K$32+AY1266*Параметри!$L$32+AZ1266*Параметри!$M$32)/18</f>
        <v>0</v>
      </c>
      <c r="BB1266" s="29">
        <f>(BA1266*Параметри!$K$51+SUM('Дані з ДІСО'!AR1266:AT1266)*Параметри!$K$48*Параметри!$K$20/1000)*Параметри!$K$74</f>
        <v>0</v>
      </c>
      <c r="BC1266" s="40">
        <f>ROUNDUP(('Дані не з ДІСО'!I1266+'Дані не з ДІСО'!K1266)/Параметри!$K$26,0)</f>
        <v>0</v>
      </c>
      <c r="BD1266" s="29">
        <f>BC1266*Параметри!$M$36/18</f>
        <v>0</v>
      </c>
      <c r="BE1266" s="40">
        <f>IF(BC1266=0,0,'Дані не з ДІСО'!K1266/('Дані не з ДІСО'!I1266+'Дані не з ДІСО'!K1266))</f>
        <v>0</v>
      </c>
      <c r="BF1266" s="29">
        <f>(1+0.25*BE1266)*BD1266*Параметри!$K$51</f>
        <v>0</v>
      </c>
      <c r="BG1266" s="40">
        <f>ROUNDUP('Дані не з ДІСО'!M1266/Параметри!$K$27,0)</f>
        <v>0</v>
      </c>
      <c r="BH1266" s="40">
        <f>BG1266*Параметри!$M$37/18</f>
        <v>0</v>
      </c>
      <c r="BI1266" s="29">
        <f>BH1266*Параметри!$K$51</f>
        <v>0</v>
      </c>
      <c r="BJ1266" s="29">
        <f>'Дані не з ДІСО'!N1266*Параметри!$K$76</f>
        <v>0</v>
      </c>
      <c r="BK1266" s="40">
        <f>ROUNDUP('Дані з ДІСО'!V1266/Параметри!$K$25,0)</f>
        <v>0</v>
      </c>
      <c r="BL1266" s="40">
        <f>ROUNDUP('Дані з ДІСО'!W1266/Параметри!$K$25,0)</f>
        <v>0</v>
      </c>
      <c r="BM1266" s="40">
        <f>ROUNDUP('Дані з ДІСО'!X1266/Параметри!$K$25,0)</f>
        <v>0</v>
      </c>
      <c r="BN1266" s="40">
        <f>(BK1266*Параметри!$K$34+BL1266*Параметри!$L$34+BM1266*Параметри!$M$34)/18</f>
        <v>0</v>
      </c>
      <c r="BO1266" s="40">
        <f>IF(K1266=0,0,'Дані з ДІСО'!AC1266/K1266)</f>
        <v>0</v>
      </c>
      <c r="BP1266" s="29">
        <f>(1+0.25*BO1266)*BN1266*Параметри!$K$51</f>
        <v>0</v>
      </c>
      <c r="BQ1266" s="29">
        <f>BP1266*'Коефіцієнти АТО'!U1266</f>
        <v>0</v>
      </c>
      <c r="BR1266" s="29">
        <f>K1266*(1+0.25*BO1266)*Параметри!$K$66*Параметри!$K$20/1000</f>
        <v>0</v>
      </c>
      <c r="BS1266" s="29">
        <f>(1+0.25*BO1266)*K1266*'Коефіцієнти АТО'!S1266*Параметри!$K$20/1000</f>
        <v>0</v>
      </c>
      <c r="BT1266" s="29">
        <f t="shared" si="178"/>
        <v>0</v>
      </c>
      <c r="BU1266" s="40">
        <f>ROUNDUP('Дані з ДІСО'!AG1266/Параметри!$K$71,0)</f>
        <v>0</v>
      </c>
      <c r="BV1266" s="40">
        <f t="shared" si="179"/>
        <v>0</v>
      </c>
      <c r="BW1266" s="40">
        <f>IF('Дані з ДІСО'!AG1266=0,0,'Дані з ДІСО'!AJ1266/'Дані з ДІСО'!AG1266)</f>
        <v>0</v>
      </c>
      <c r="BX1266" s="29">
        <f>BV1266*(1+0.25*BW1266)*Параметри!$K$51</f>
        <v>0</v>
      </c>
      <c r="BY1266" s="29">
        <f>ROUND(IF(Параметри!$K$77="No",CC1266,CC1266*Параметри!$K$78)+AG1266,1)</f>
        <v>70796.7</v>
      </c>
      <c r="BZ1266" s="29">
        <f>ROUND(IF(Параметри!$K$77="No",BF1266,BF1266*Параметри!$K$78),1)</f>
        <v>0</v>
      </c>
      <c r="CA1266" s="29">
        <f>ROUND(IF(Параметри!$K$77="No",BI1266,BI1266*Параметри!$K$78),1)</f>
        <v>0</v>
      </c>
      <c r="CB1266" s="29">
        <f>ROUND(IF(Параметри!$K$77="No",BJ1266,BJ1266*Параметри!$K$78),1)</f>
        <v>0</v>
      </c>
      <c r="CC1266" s="29">
        <f t="shared" si="173"/>
        <v>78662.969454164762</v>
      </c>
    </row>
    <row r="1267" spans="1:81">
      <c r="A1267" s="9">
        <v>1266</v>
      </c>
      <c r="B1267" s="9" t="s">
        <v>3148</v>
      </c>
      <c r="C1267" s="9" t="s">
        <v>3148</v>
      </c>
      <c r="D1267" s="9" t="s">
        <v>4259</v>
      </c>
      <c r="E1267" s="9" t="s">
        <v>24</v>
      </c>
      <c r="F1267" s="9" t="s">
        <v>4297</v>
      </c>
      <c r="G1267" s="9" t="s">
        <v>2628</v>
      </c>
      <c r="H1267" s="29">
        <f>SUM('Дані з ДІСО'!J1267:L1267)</f>
        <v>685</v>
      </c>
      <c r="I1267" s="29">
        <f>SUM('Дані з ДІСО'!G1267:I1267)</f>
        <v>51</v>
      </c>
      <c r="J1267" s="29">
        <f>SUM('Дані з ДІСО'!P1267:R1267)</f>
        <v>0</v>
      </c>
      <c r="K1267" s="29">
        <f>SUM('Дані з ДІСО'!V1267:X1267)</f>
        <v>0</v>
      </c>
      <c r="L1267" s="40">
        <f>ROUNDUP('Дані з ДІСО'!J1267/'Коефіцієнти АТО'!$R1267,0)</f>
        <v>22</v>
      </c>
      <c r="M1267" s="40">
        <f>ROUNDUP('Дані з ДІСО'!K1267/'Коефіцієнти АТО'!$R1267,0)</f>
        <v>30</v>
      </c>
      <c r="N1267" s="40">
        <f>ROUNDUP('Дані з ДІСО'!L1267/'Коефіцієнти АТО'!$R1267,0)</f>
        <v>6</v>
      </c>
      <c r="O1267" s="59">
        <f>(L1267*Параметри!$K$32+M1267*Параметри!$L$32+N1267*Параметри!$M$32)/18</f>
        <v>94.444444444444443</v>
      </c>
      <c r="P1267" s="41">
        <f>IF(H1267=0,"",'Дані з ДІСО'!Y1267/H1267)</f>
        <v>0</v>
      </c>
      <c r="Q1267" s="29">
        <f>IF(H1267=0,"",(1+0.25*P1267)*O1267*Параметри!$K$51)</f>
        <v>19344.131032844445</v>
      </c>
      <c r="R1267" s="29">
        <f>IF(H1267=0,"",Q1267*'Коефіцієнти АТО'!T1267)</f>
        <v>328.85022755835558</v>
      </c>
      <c r="S1267" s="29">
        <f>IF(H1267=0,"",H1267*(1+0.25*P1267)*Параметри!$K$66*Параметри!$K$20/1000)</f>
        <v>0</v>
      </c>
      <c r="T1267" s="29">
        <f>IF(H1267=0,"",H1267*(1+0.25*P1267)*'Коефіцієнти АТО'!$S1267*Параметри!$K$20/1000)</f>
        <v>3455.1100693883636</v>
      </c>
      <c r="U1267" s="29">
        <f t="shared" si="174"/>
        <v>23128.091329791165</v>
      </c>
      <c r="V1267" s="29">
        <f t="shared" si="175"/>
        <v>23128.091329791165</v>
      </c>
      <c r="W1267" s="40">
        <f>ROUNDUP('Дані з ДІСО'!P1267/Параметри!$K$24,0)</f>
        <v>0</v>
      </c>
      <c r="X1267" s="40">
        <f>ROUNDUP('Дані з ДІСО'!Q1267/Параметри!$K$24,0)</f>
        <v>0</v>
      </c>
      <c r="Y1267" s="40">
        <f>ROUNDUP('Дані з ДІСО'!R1267/Параметри!$K$24,0)</f>
        <v>0</v>
      </c>
      <c r="Z1267" s="59">
        <f>(W1267*Параметри!$K$33+X1267*Параметри!$L$33+Y1267*Параметри!$M$33)/18</f>
        <v>0</v>
      </c>
      <c r="AA1267" s="41">
        <f>IF(J1267=0,0,'Дані з ДІСО'!AA1267/J1267)</f>
        <v>0</v>
      </c>
      <c r="AB1267" s="29">
        <f>(1+0.25*AA1267)*Z1267*Параметри!$K$51</f>
        <v>0</v>
      </c>
      <c r="AC1267" s="29">
        <f>AB1267*'Коефіцієнти АТО'!U1267</f>
        <v>0</v>
      </c>
      <c r="AD1267" s="29">
        <f>J1267*(1+0.25*AA1267)*Параметри!$K$66*Параметри!$K$20/1000</f>
        <v>0</v>
      </c>
      <c r="AE1267" s="29">
        <f>(1+0.25*AA1267)*J1267*'Коефіцієнти АТО'!S1267*Параметри!$K$20/1000</f>
        <v>0</v>
      </c>
      <c r="AF1267" s="29">
        <f t="shared" si="171"/>
        <v>0</v>
      </c>
      <c r="AG1267" s="29">
        <v>0</v>
      </c>
      <c r="AH1267" s="40">
        <v>1</v>
      </c>
      <c r="AI1267" s="40">
        <v>0</v>
      </c>
      <c r="AJ1267" s="40">
        <f t="shared" si="172"/>
        <v>0</v>
      </c>
      <c r="AK1267" s="29">
        <f>(AH1267+AI1267)*(1+0.25*AJ1267)*Параметри!$K$53</f>
        <v>179.42927569600005</v>
      </c>
      <c r="AL1267" s="29">
        <f>ROUNDUP(('Дані з ДІСО'!AU1267+'Дані з ДІСО'!AW1267)/Параметри!$K$28,0)</f>
        <v>0</v>
      </c>
      <c r="AM1267" s="64">
        <f>AL1267*Параметри!$M$35/18</f>
        <v>0</v>
      </c>
      <c r="AN1267" s="29">
        <f>IF(AL1267=0,0,'Дані з ДІСО'!AW1267/SUM('Дані з ДІСО'!AU1267,'Дані з ДІСО'!AW1267))</f>
        <v>0</v>
      </c>
      <c r="AO1267" s="29">
        <f>(1+0.25*AN1267)*AM1267*Параметри!$K$51</f>
        <v>0</v>
      </c>
      <c r="AP1267" s="40">
        <f>ROUNDUP(('Дані з ДІСО'!AE1267+'Дані не з ДІСО'!E1267+'Дані не з ДІСО'!G1267)/Параметри!$K$69,0)</f>
        <v>0</v>
      </c>
      <c r="AQ1267" s="40">
        <f t="shared" si="176"/>
        <v>0</v>
      </c>
      <c r="AR1267" s="40">
        <f>IF(AP1267=0,0,('Дані з ДІСО'!AH1267+'Дані не з ДІСО'!G1267)/('Дані з ДІСО'!AE1267+'Дані не з ДІСО'!E1267+'Дані не з ДІСО'!G1267))</f>
        <v>0</v>
      </c>
      <c r="AS1267" s="29">
        <f>AQ1267*(1+0.25*AR1267)*Параметри!$K$51</f>
        <v>0</v>
      </c>
      <c r="AT1267" s="40">
        <f>ROUNDUP('Дані з ДІСО'!AF1267/Параметри!$K$70,0)</f>
        <v>0</v>
      </c>
      <c r="AU1267" s="40">
        <f t="shared" si="177"/>
        <v>0</v>
      </c>
      <c r="AV1267" s="40">
        <f>IF(AT1267=0,0,'Дані з ДІСО'!AI1267/'Дані з ДІСО'!AF1267)</f>
        <v>0</v>
      </c>
      <c r="AW1267" s="29">
        <f>AU1267*(1+0.25*AV1267)*Параметри!$K$51</f>
        <v>0</v>
      </c>
      <c r="AX1267" s="40">
        <f>ROUNDUP('Дані з ДІСО'!AR1267/Параметри!$K$29,0)</f>
        <v>0</v>
      </c>
      <c r="AY1267" s="40">
        <f>ROUNDUP('Дані з ДІСО'!AS1267/Параметри!$K$29,0)</f>
        <v>0</v>
      </c>
      <c r="AZ1267" s="40">
        <f>ROUNDUP('Дані з ДІСО'!AT1267/Параметри!$K$29,0)</f>
        <v>0</v>
      </c>
      <c r="BA1267" s="64">
        <f>(AX1267*Параметри!$K$32+AY1267*Параметри!$L$32+AZ1267*Параметри!$M$32)/18</f>
        <v>0</v>
      </c>
      <c r="BB1267" s="29">
        <f>(BA1267*Параметри!$K$51+SUM('Дані з ДІСО'!AR1267:AT1267)*Параметри!$K$48*Параметри!$K$20/1000)*Параметри!$K$74</f>
        <v>0</v>
      </c>
      <c r="BC1267" s="40">
        <f>ROUNDUP(('Дані не з ДІСО'!I1267+'Дані не з ДІСО'!K1267)/Параметри!$K$26,0)</f>
        <v>0</v>
      </c>
      <c r="BD1267" s="29">
        <f>BC1267*Параметри!$M$36/18</f>
        <v>0</v>
      </c>
      <c r="BE1267" s="40">
        <f>IF(BC1267=0,0,'Дані не з ДІСО'!K1267/('Дані не з ДІСО'!I1267+'Дані не з ДІСО'!K1267))</f>
        <v>0</v>
      </c>
      <c r="BF1267" s="29">
        <f>(1+0.25*BE1267)*BD1267*Параметри!$K$51</f>
        <v>0</v>
      </c>
      <c r="BG1267" s="40">
        <f>ROUNDUP('Дані не з ДІСО'!M1267/Параметри!$K$27,0)</f>
        <v>0</v>
      </c>
      <c r="BH1267" s="40">
        <f>BG1267*Параметри!$M$37/18</f>
        <v>0</v>
      </c>
      <c r="BI1267" s="29">
        <f>BH1267*Параметри!$K$51</f>
        <v>0</v>
      </c>
      <c r="BJ1267" s="29">
        <f>'Дані не з ДІСО'!N1267*Параметри!$K$76</f>
        <v>0</v>
      </c>
      <c r="BK1267" s="40">
        <f>ROUNDUP('Дані з ДІСО'!V1267/Параметри!$K$25,0)</f>
        <v>0</v>
      </c>
      <c r="BL1267" s="40">
        <f>ROUNDUP('Дані з ДІСО'!W1267/Параметри!$K$25,0)</f>
        <v>0</v>
      </c>
      <c r="BM1267" s="40">
        <f>ROUNDUP('Дані з ДІСО'!X1267/Параметри!$K$25,0)</f>
        <v>0</v>
      </c>
      <c r="BN1267" s="40">
        <f>(BK1267*Параметри!$K$34+BL1267*Параметри!$L$34+BM1267*Параметри!$M$34)/18</f>
        <v>0</v>
      </c>
      <c r="BO1267" s="40">
        <f>IF(K1267=0,0,'Дані з ДІСО'!AC1267/K1267)</f>
        <v>0</v>
      </c>
      <c r="BP1267" s="29">
        <f>(1+0.25*BO1267)*BN1267*Параметри!$K$51</f>
        <v>0</v>
      </c>
      <c r="BQ1267" s="29">
        <f>BP1267*'Коефіцієнти АТО'!U1267</f>
        <v>0</v>
      </c>
      <c r="BR1267" s="29">
        <f>K1267*(1+0.25*BO1267)*Параметри!$K$66*Параметри!$K$20/1000</f>
        <v>0</v>
      </c>
      <c r="BS1267" s="29">
        <f>(1+0.25*BO1267)*K1267*'Коефіцієнти АТО'!S1267*Параметри!$K$20/1000</f>
        <v>0</v>
      </c>
      <c r="BT1267" s="29">
        <f t="shared" si="178"/>
        <v>0</v>
      </c>
      <c r="BU1267" s="40">
        <f>ROUNDUP('Дані з ДІСО'!AG1267/Параметри!$K$71,0)</f>
        <v>0</v>
      </c>
      <c r="BV1267" s="40">
        <f t="shared" si="179"/>
        <v>0</v>
      </c>
      <c r="BW1267" s="40">
        <f>IF('Дані з ДІСО'!AG1267=0,0,'Дані з ДІСО'!AJ1267/'Дані з ДІСО'!AG1267)</f>
        <v>0</v>
      </c>
      <c r="BX1267" s="29">
        <f>BV1267*(1+0.25*BW1267)*Параметри!$K$51</f>
        <v>0</v>
      </c>
      <c r="BY1267" s="29">
        <f>ROUND(IF(Параметри!$K$77="No",CC1267,CC1267*Параметри!$K$78)+AG1267,1)</f>
        <v>20976.799999999999</v>
      </c>
      <c r="BZ1267" s="29">
        <f>ROUND(IF(Параметри!$K$77="No",BF1267,BF1267*Параметри!$K$78),1)</f>
        <v>0</v>
      </c>
      <c r="CA1267" s="29">
        <f>ROUND(IF(Параметри!$K$77="No",BI1267,BI1267*Параметри!$K$78),1)</f>
        <v>0</v>
      </c>
      <c r="CB1267" s="29">
        <f>ROUND(IF(Параметри!$K$77="No",BJ1267,BJ1267*Параметри!$K$78),1)</f>
        <v>0</v>
      </c>
      <c r="CC1267" s="29">
        <f t="shared" si="173"/>
        <v>23307.520605487163</v>
      </c>
    </row>
    <row r="1268" spans="1:81">
      <c r="A1268" s="9">
        <v>1267</v>
      </c>
      <c r="B1268" s="9" t="s">
        <v>3148</v>
      </c>
      <c r="C1268" s="9" t="s">
        <v>3148</v>
      </c>
      <c r="D1268" s="9" t="s">
        <v>4259</v>
      </c>
      <c r="E1268" s="9" t="s">
        <v>24</v>
      </c>
      <c r="F1268" s="9" t="s">
        <v>4298</v>
      </c>
      <c r="G1268" s="9" t="s">
        <v>2630</v>
      </c>
      <c r="H1268" s="29">
        <f>SUM('Дані з ДІСО'!J1268:L1268)</f>
        <v>413</v>
      </c>
      <c r="I1268" s="29">
        <f>SUM('Дані з ДІСО'!G1268:I1268)</f>
        <v>38</v>
      </c>
      <c r="J1268" s="29">
        <f>SUM('Дані з ДІСО'!P1268:R1268)</f>
        <v>0</v>
      </c>
      <c r="K1268" s="29">
        <f>SUM('Дані з ДІСО'!V1268:X1268)</f>
        <v>0</v>
      </c>
      <c r="L1268" s="40">
        <f>ROUNDUP('Дані з ДІСО'!J1268/'Коефіцієнти АТО'!$R1268,0)</f>
        <v>12</v>
      </c>
      <c r="M1268" s="40">
        <f>ROUNDUP('Дані з ДІСО'!K1268/'Коефіцієнти АТО'!$R1268,0)</f>
        <v>19</v>
      </c>
      <c r="N1268" s="40">
        <f>ROUNDUP('Дані з ДІСО'!L1268/'Коефіцієнти АТО'!$R1268,0)</f>
        <v>4</v>
      </c>
      <c r="O1268" s="59">
        <f>(L1268*Параметри!$K$32+M1268*Параметри!$L$32+N1268*Параметри!$M$32)/18</f>
        <v>57.738888888888901</v>
      </c>
      <c r="P1268" s="41">
        <f>IF(H1268=0,"",'Дані з ДІСО'!Y1268/H1268)</f>
        <v>0</v>
      </c>
      <c r="Q1268" s="29">
        <f>IF(H1268=0,"",(1+0.25*P1268)*O1268*Параметри!$K$51)</f>
        <v>11826.091401432492</v>
      </c>
      <c r="R1268" s="29">
        <f>IF(H1268=0,"",Q1268*'Коефіцієнти АТО'!T1268)</f>
        <v>201.04355382435239</v>
      </c>
      <c r="S1268" s="29">
        <f>IF(H1268=0,"",H1268*(1+0.25*P1268)*Параметри!$K$66*Параметри!$K$20/1000)</f>
        <v>0</v>
      </c>
      <c r="T1268" s="29">
        <f>IF(H1268=0,"",H1268*(1+0.25*P1268)*'Коефіцієнти АТО'!$S1268*Параметри!$K$20/1000)</f>
        <v>2083.1539542443711</v>
      </c>
      <c r="U1268" s="29">
        <f t="shared" si="174"/>
        <v>14110.288909501216</v>
      </c>
      <c r="V1268" s="29">
        <f t="shared" si="175"/>
        <v>14110.288909501216</v>
      </c>
      <c r="W1268" s="40">
        <f>ROUNDUP('Дані з ДІСО'!P1268/Параметри!$K$24,0)</f>
        <v>0</v>
      </c>
      <c r="X1268" s="40">
        <f>ROUNDUP('Дані з ДІСО'!Q1268/Параметри!$K$24,0)</f>
        <v>0</v>
      </c>
      <c r="Y1268" s="40">
        <f>ROUNDUP('Дані з ДІСО'!R1268/Параметри!$K$24,0)</f>
        <v>0</v>
      </c>
      <c r="Z1268" s="59">
        <f>(W1268*Параметри!$K$33+X1268*Параметри!$L$33+Y1268*Параметри!$M$33)/18</f>
        <v>0</v>
      </c>
      <c r="AA1268" s="41">
        <f>IF(J1268=0,0,'Дані з ДІСО'!AA1268/J1268)</f>
        <v>0</v>
      </c>
      <c r="AB1268" s="29">
        <f>(1+0.25*AA1268)*Z1268*Параметри!$K$51</f>
        <v>0</v>
      </c>
      <c r="AC1268" s="29">
        <f>AB1268*'Коефіцієнти АТО'!U1268</f>
        <v>0</v>
      </c>
      <c r="AD1268" s="29">
        <f>J1268*(1+0.25*AA1268)*Параметри!$K$66*Параметри!$K$20/1000</f>
        <v>0</v>
      </c>
      <c r="AE1268" s="29">
        <f>(1+0.25*AA1268)*J1268*'Коефіцієнти АТО'!S1268*Параметри!$K$20/1000</f>
        <v>0</v>
      </c>
      <c r="AF1268" s="29">
        <f t="shared" si="171"/>
        <v>0</v>
      </c>
      <c r="AG1268" s="29">
        <v>0</v>
      </c>
      <c r="AH1268" s="40">
        <v>3</v>
      </c>
      <c r="AI1268" s="40">
        <v>0</v>
      </c>
      <c r="AJ1268" s="40">
        <f t="shared" si="172"/>
        <v>0</v>
      </c>
      <c r="AK1268" s="29">
        <f>(AH1268+AI1268)*(1+0.25*AJ1268)*Параметри!$K$53</f>
        <v>538.28782708800009</v>
      </c>
      <c r="AL1268" s="29">
        <f>ROUNDUP(('Дані з ДІСО'!AU1268+'Дані з ДІСО'!AW1268)/Параметри!$K$28,0)</f>
        <v>0</v>
      </c>
      <c r="AM1268" s="64">
        <f>AL1268*Параметри!$M$35/18</f>
        <v>0</v>
      </c>
      <c r="AN1268" s="29">
        <f>IF(AL1268=0,0,'Дані з ДІСО'!AW1268/SUM('Дані з ДІСО'!AU1268,'Дані з ДІСО'!AW1268))</f>
        <v>0</v>
      </c>
      <c r="AO1268" s="29">
        <f>(1+0.25*AN1268)*AM1268*Параметри!$K$51</f>
        <v>0</v>
      </c>
      <c r="AP1268" s="40">
        <f>ROUNDUP(('Дані з ДІСО'!AE1268+'Дані не з ДІСО'!E1268+'Дані не з ДІСО'!G1268)/Параметри!$K$69,0)</f>
        <v>0</v>
      </c>
      <c r="AQ1268" s="40">
        <f t="shared" si="176"/>
        <v>0</v>
      </c>
      <c r="AR1268" s="40">
        <f>IF(AP1268=0,0,('Дані з ДІСО'!AH1268+'Дані не з ДІСО'!G1268)/('Дані з ДІСО'!AE1268+'Дані не з ДІСО'!E1268+'Дані не з ДІСО'!G1268))</f>
        <v>0</v>
      </c>
      <c r="AS1268" s="29">
        <f>AQ1268*(1+0.25*AR1268)*Параметри!$K$51</f>
        <v>0</v>
      </c>
      <c r="AT1268" s="40">
        <f>ROUNDUP('Дані з ДІСО'!AF1268/Параметри!$K$70,0)</f>
        <v>0</v>
      </c>
      <c r="AU1268" s="40">
        <f t="shared" si="177"/>
        <v>0</v>
      </c>
      <c r="AV1268" s="40">
        <f>IF(AT1268=0,0,'Дані з ДІСО'!AI1268/'Дані з ДІСО'!AF1268)</f>
        <v>0</v>
      </c>
      <c r="AW1268" s="29">
        <f>AU1268*(1+0.25*AV1268)*Параметри!$K$51</f>
        <v>0</v>
      </c>
      <c r="AX1268" s="40">
        <f>ROUNDUP('Дані з ДІСО'!AR1268/Параметри!$K$29,0)</f>
        <v>0</v>
      </c>
      <c r="AY1268" s="40">
        <f>ROUNDUP('Дані з ДІСО'!AS1268/Параметри!$K$29,0)</f>
        <v>0</v>
      </c>
      <c r="AZ1268" s="40">
        <f>ROUNDUP('Дані з ДІСО'!AT1268/Параметри!$K$29,0)</f>
        <v>0</v>
      </c>
      <c r="BA1268" s="64">
        <f>(AX1268*Параметри!$K$32+AY1268*Параметри!$L$32+AZ1268*Параметри!$M$32)/18</f>
        <v>0</v>
      </c>
      <c r="BB1268" s="29">
        <f>(BA1268*Параметри!$K$51+SUM('Дані з ДІСО'!AR1268:AT1268)*Параметри!$K$48*Параметри!$K$20/1000)*Параметри!$K$74</f>
        <v>0</v>
      </c>
      <c r="BC1268" s="40">
        <f>ROUNDUP(('Дані не з ДІСО'!I1268+'Дані не з ДІСО'!K1268)/Параметри!$K$26,0)</f>
        <v>0</v>
      </c>
      <c r="BD1268" s="29">
        <f>BC1268*Параметри!$M$36/18</f>
        <v>0</v>
      </c>
      <c r="BE1268" s="40">
        <f>IF(BC1268=0,0,'Дані не з ДІСО'!K1268/('Дані не з ДІСО'!I1268+'Дані не з ДІСО'!K1268))</f>
        <v>0</v>
      </c>
      <c r="BF1268" s="29">
        <f>(1+0.25*BE1268)*BD1268*Параметри!$K$51</f>
        <v>0</v>
      </c>
      <c r="BG1268" s="40">
        <f>ROUNDUP('Дані не з ДІСО'!M1268/Параметри!$K$27,0)</f>
        <v>0</v>
      </c>
      <c r="BH1268" s="40">
        <f>BG1268*Параметри!$M$37/18</f>
        <v>0</v>
      </c>
      <c r="BI1268" s="29">
        <f>BH1268*Параметри!$K$51</f>
        <v>0</v>
      </c>
      <c r="BJ1268" s="29">
        <f>'Дані не з ДІСО'!N1268*Параметри!$K$76</f>
        <v>0</v>
      </c>
      <c r="BK1268" s="40">
        <f>ROUNDUP('Дані з ДІСО'!V1268/Параметри!$K$25,0)</f>
        <v>0</v>
      </c>
      <c r="BL1268" s="40">
        <f>ROUNDUP('Дані з ДІСО'!W1268/Параметри!$K$25,0)</f>
        <v>0</v>
      </c>
      <c r="BM1268" s="40">
        <f>ROUNDUP('Дані з ДІСО'!X1268/Параметри!$K$25,0)</f>
        <v>0</v>
      </c>
      <c r="BN1268" s="40">
        <f>(BK1268*Параметри!$K$34+BL1268*Параметри!$L$34+BM1268*Параметри!$M$34)/18</f>
        <v>0</v>
      </c>
      <c r="BO1268" s="40">
        <f>IF(K1268=0,0,'Дані з ДІСО'!AC1268/K1268)</f>
        <v>0</v>
      </c>
      <c r="BP1268" s="29">
        <f>(1+0.25*BO1268)*BN1268*Параметри!$K$51</f>
        <v>0</v>
      </c>
      <c r="BQ1268" s="29">
        <f>BP1268*'Коефіцієнти АТО'!U1268</f>
        <v>0</v>
      </c>
      <c r="BR1268" s="29">
        <f>K1268*(1+0.25*BO1268)*Параметри!$K$66*Параметри!$K$20/1000</f>
        <v>0</v>
      </c>
      <c r="BS1268" s="29">
        <f>(1+0.25*BO1268)*K1268*'Коефіцієнти АТО'!S1268*Параметри!$K$20/1000</f>
        <v>0</v>
      </c>
      <c r="BT1268" s="29">
        <f t="shared" si="178"/>
        <v>0</v>
      </c>
      <c r="BU1268" s="40">
        <f>ROUNDUP('Дані з ДІСО'!AG1268/Параметри!$K$71,0)</f>
        <v>0</v>
      </c>
      <c r="BV1268" s="40">
        <f t="shared" si="179"/>
        <v>0</v>
      </c>
      <c r="BW1268" s="40">
        <f>IF('Дані з ДІСО'!AG1268=0,0,'Дані з ДІСО'!AJ1268/'Дані з ДІСО'!AG1268)</f>
        <v>0</v>
      </c>
      <c r="BX1268" s="29">
        <f>BV1268*(1+0.25*BW1268)*Параметри!$K$51</f>
        <v>0</v>
      </c>
      <c r="BY1268" s="29">
        <f>ROUND(IF(Параметри!$K$77="No",CC1268,CC1268*Параметри!$K$78)+AG1268,1)</f>
        <v>13183.7</v>
      </c>
      <c r="BZ1268" s="29">
        <f>ROUND(IF(Параметри!$K$77="No",BF1268,BF1268*Параметри!$K$78),1)</f>
        <v>0</v>
      </c>
      <c r="CA1268" s="29">
        <f>ROUND(IF(Параметри!$K$77="No",BI1268,BI1268*Параметри!$K$78),1)</f>
        <v>0</v>
      </c>
      <c r="CB1268" s="29">
        <f>ROUND(IF(Параметри!$K$77="No",BJ1268,BJ1268*Параметри!$K$78),1)</f>
        <v>0</v>
      </c>
      <c r="CC1268" s="29">
        <f t="shared" si="173"/>
        <v>14648.576736589217</v>
      </c>
    </row>
    <row r="1269" spans="1:81">
      <c r="A1269" s="9">
        <v>1268</v>
      </c>
      <c r="B1269" s="9" t="s">
        <v>3148</v>
      </c>
      <c r="C1269" s="9" t="s">
        <v>3148</v>
      </c>
      <c r="D1269" s="9" t="s">
        <v>4259</v>
      </c>
      <c r="E1269" s="9" t="s">
        <v>24</v>
      </c>
      <c r="F1269" s="9" t="s">
        <v>4299</v>
      </c>
      <c r="G1269" s="9" t="s">
        <v>2632</v>
      </c>
      <c r="H1269" s="29">
        <f>SUM('Дані з ДІСО'!J1269:L1269)</f>
        <v>420</v>
      </c>
      <c r="I1269" s="29">
        <f>SUM('Дані з ДІСО'!G1269:I1269)</f>
        <v>50</v>
      </c>
      <c r="J1269" s="29">
        <f>SUM('Дані з ДІСО'!P1269:R1269)</f>
        <v>0</v>
      </c>
      <c r="K1269" s="29">
        <f>SUM('Дані з ДІСО'!V1269:X1269)</f>
        <v>0</v>
      </c>
      <c r="L1269" s="40">
        <f>ROUNDUP('Дані з ДІСО'!J1269/'Коефіцієнти АТО'!$R1269,0)</f>
        <v>15</v>
      </c>
      <c r="M1269" s="40">
        <f>ROUNDUP('Дані з ДІСО'!K1269/'Коефіцієнти АТО'!$R1269,0)</f>
        <v>20</v>
      </c>
      <c r="N1269" s="40">
        <f>ROUNDUP('Дані з ДІСО'!L1269/'Коефіцієнти АТО'!$R1269,0)</f>
        <v>5</v>
      </c>
      <c r="O1269" s="59">
        <f>(L1269*Параметри!$K$32+M1269*Параметри!$L$32+N1269*Параметри!$M$32)/18</f>
        <v>65.361111111111114</v>
      </c>
      <c r="P1269" s="41">
        <f>IF(H1269=0,"",'Дані з ДІСО'!Y1269/H1269)</f>
        <v>0</v>
      </c>
      <c r="Q1269" s="29">
        <f>IF(H1269=0,"",(1+0.25*P1269)*O1269*Параметри!$K$51)</f>
        <v>13387.276564789112</v>
      </c>
      <c r="R1269" s="29">
        <f>IF(H1269=0,"",Q1269*'Коефіцієнти АТО'!T1269)</f>
        <v>227.58370160141493</v>
      </c>
      <c r="S1269" s="29">
        <f>IF(H1269=0,"",H1269*(1+0.25*P1269)*Параметри!$K$66*Параметри!$K$20/1000)</f>
        <v>0</v>
      </c>
      <c r="T1269" s="29">
        <f>IF(H1269=0,"",H1269*(1+0.25*P1269)*'Коефіцієнти АТО'!$S1269*Параметри!$K$20/1000)</f>
        <v>2118.4616483841064</v>
      </c>
      <c r="U1269" s="29">
        <f t="shared" si="174"/>
        <v>15733.321914774635</v>
      </c>
      <c r="V1269" s="29">
        <f t="shared" si="175"/>
        <v>15733.321914774635</v>
      </c>
      <c r="W1269" s="40">
        <f>ROUNDUP('Дані з ДІСО'!P1269/Параметри!$K$24,0)</f>
        <v>0</v>
      </c>
      <c r="X1269" s="40">
        <f>ROUNDUP('Дані з ДІСО'!Q1269/Параметри!$K$24,0)</f>
        <v>0</v>
      </c>
      <c r="Y1269" s="40">
        <f>ROUNDUP('Дані з ДІСО'!R1269/Параметри!$K$24,0)</f>
        <v>0</v>
      </c>
      <c r="Z1269" s="59">
        <f>(W1269*Параметри!$K$33+X1269*Параметри!$L$33+Y1269*Параметри!$M$33)/18</f>
        <v>0</v>
      </c>
      <c r="AA1269" s="41">
        <f>IF(J1269=0,0,'Дані з ДІСО'!AA1269/J1269)</f>
        <v>0</v>
      </c>
      <c r="AB1269" s="29">
        <f>(1+0.25*AA1269)*Z1269*Параметри!$K$51</f>
        <v>0</v>
      </c>
      <c r="AC1269" s="29">
        <f>AB1269*'Коефіцієнти АТО'!U1269</f>
        <v>0</v>
      </c>
      <c r="AD1269" s="29">
        <f>J1269*(1+0.25*AA1269)*Параметри!$K$66*Параметри!$K$20/1000</f>
        <v>0</v>
      </c>
      <c r="AE1269" s="29">
        <f>(1+0.25*AA1269)*J1269*'Коефіцієнти АТО'!S1269*Параметри!$K$20/1000</f>
        <v>0</v>
      </c>
      <c r="AF1269" s="29">
        <f t="shared" si="171"/>
        <v>0</v>
      </c>
      <c r="AG1269" s="29">
        <v>0</v>
      </c>
      <c r="AH1269" s="40">
        <v>2</v>
      </c>
      <c r="AI1269" s="40">
        <v>0</v>
      </c>
      <c r="AJ1269" s="40">
        <f t="shared" si="172"/>
        <v>0</v>
      </c>
      <c r="AK1269" s="29">
        <f>(AH1269+AI1269)*(1+0.25*AJ1269)*Параметри!$K$53</f>
        <v>358.85855139200009</v>
      </c>
      <c r="AL1269" s="29">
        <f>ROUNDUP(('Дані з ДІСО'!AU1269+'Дані з ДІСО'!AW1269)/Параметри!$K$28,0)</f>
        <v>0</v>
      </c>
      <c r="AM1269" s="64">
        <f>AL1269*Параметри!$M$35/18</f>
        <v>0</v>
      </c>
      <c r="AN1269" s="29">
        <f>IF(AL1269=0,0,'Дані з ДІСО'!AW1269/SUM('Дані з ДІСО'!AU1269,'Дані з ДІСО'!AW1269))</f>
        <v>0</v>
      </c>
      <c r="AO1269" s="29">
        <f>(1+0.25*AN1269)*AM1269*Параметри!$K$51</f>
        <v>0</v>
      </c>
      <c r="AP1269" s="40">
        <f>ROUNDUP(('Дані з ДІСО'!AE1269+'Дані не з ДІСО'!E1269+'Дані не з ДІСО'!G1269)/Параметри!$K$69,0)</f>
        <v>0</v>
      </c>
      <c r="AQ1269" s="40">
        <f t="shared" si="176"/>
        <v>0</v>
      </c>
      <c r="AR1269" s="40">
        <f>IF(AP1269=0,0,('Дані з ДІСО'!AH1269+'Дані не з ДІСО'!G1269)/('Дані з ДІСО'!AE1269+'Дані не з ДІСО'!E1269+'Дані не з ДІСО'!G1269))</f>
        <v>0</v>
      </c>
      <c r="AS1269" s="29">
        <f>AQ1269*(1+0.25*AR1269)*Параметри!$K$51</f>
        <v>0</v>
      </c>
      <c r="AT1269" s="40">
        <f>ROUNDUP('Дані з ДІСО'!AF1269/Параметри!$K$70,0)</f>
        <v>0</v>
      </c>
      <c r="AU1269" s="40">
        <f t="shared" si="177"/>
        <v>0</v>
      </c>
      <c r="AV1269" s="40">
        <f>IF(AT1269=0,0,'Дані з ДІСО'!AI1269/'Дані з ДІСО'!AF1269)</f>
        <v>0</v>
      </c>
      <c r="AW1269" s="29">
        <f>AU1269*(1+0.25*AV1269)*Параметри!$K$51</f>
        <v>0</v>
      </c>
      <c r="AX1269" s="40">
        <f>ROUNDUP('Дані з ДІСО'!AR1269/Параметри!$K$29,0)</f>
        <v>0</v>
      </c>
      <c r="AY1269" s="40">
        <f>ROUNDUP('Дані з ДІСО'!AS1269/Параметри!$K$29,0)</f>
        <v>0</v>
      </c>
      <c r="AZ1269" s="40">
        <f>ROUNDUP('Дані з ДІСО'!AT1269/Параметри!$K$29,0)</f>
        <v>0</v>
      </c>
      <c r="BA1269" s="64">
        <f>(AX1269*Параметри!$K$32+AY1269*Параметри!$L$32+AZ1269*Параметри!$M$32)/18</f>
        <v>0</v>
      </c>
      <c r="BB1269" s="29">
        <f>(BA1269*Параметри!$K$51+SUM('Дані з ДІСО'!AR1269:AT1269)*Параметри!$K$48*Параметри!$K$20/1000)*Параметри!$K$74</f>
        <v>0</v>
      </c>
      <c r="BC1269" s="40">
        <f>ROUNDUP(('Дані не з ДІСО'!I1269+'Дані не з ДІСО'!K1269)/Параметри!$K$26,0)</f>
        <v>0</v>
      </c>
      <c r="BD1269" s="29">
        <f>BC1269*Параметри!$M$36/18</f>
        <v>0</v>
      </c>
      <c r="BE1269" s="40">
        <f>IF(BC1269=0,0,'Дані не з ДІСО'!K1269/('Дані не з ДІСО'!I1269+'Дані не з ДІСО'!K1269))</f>
        <v>0</v>
      </c>
      <c r="BF1269" s="29">
        <f>(1+0.25*BE1269)*BD1269*Параметри!$K$51</f>
        <v>0</v>
      </c>
      <c r="BG1269" s="40">
        <f>ROUNDUP('Дані не з ДІСО'!M1269/Параметри!$K$27,0)</f>
        <v>0</v>
      </c>
      <c r="BH1269" s="40">
        <f>BG1269*Параметри!$M$37/18</f>
        <v>0</v>
      </c>
      <c r="BI1269" s="29">
        <f>BH1269*Параметри!$K$51</f>
        <v>0</v>
      </c>
      <c r="BJ1269" s="29">
        <f>'Дані не з ДІСО'!N1269*Параметри!$K$76</f>
        <v>0</v>
      </c>
      <c r="BK1269" s="40">
        <f>ROUNDUP('Дані з ДІСО'!V1269/Параметри!$K$25,0)</f>
        <v>0</v>
      </c>
      <c r="BL1269" s="40">
        <f>ROUNDUP('Дані з ДІСО'!W1269/Параметри!$K$25,0)</f>
        <v>0</v>
      </c>
      <c r="BM1269" s="40">
        <f>ROUNDUP('Дані з ДІСО'!X1269/Параметри!$K$25,0)</f>
        <v>0</v>
      </c>
      <c r="BN1269" s="40">
        <f>(BK1269*Параметри!$K$34+BL1269*Параметри!$L$34+BM1269*Параметри!$M$34)/18</f>
        <v>0</v>
      </c>
      <c r="BO1269" s="40">
        <f>IF(K1269=0,0,'Дані з ДІСО'!AC1269/K1269)</f>
        <v>0</v>
      </c>
      <c r="BP1269" s="29">
        <f>(1+0.25*BO1269)*BN1269*Параметри!$K$51</f>
        <v>0</v>
      </c>
      <c r="BQ1269" s="29">
        <f>BP1269*'Коефіцієнти АТО'!U1269</f>
        <v>0</v>
      </c>
      <c r="BR1269" s="29">
        <f>K1269*(1+0.25*BO1269)*Параметри!$K$66*Параметри!$K$20/1000</f>
        <v>0</v>
      </c>
      <c r="BS1269" s="29">
        <f>(1+0.25*BO1269)*K1269*'Коефіцієнти АТО'!S1269*Параметри!$K$20/1000</f>
        <v>0</v>
      </c>
      <c r="BT1269" s="29">
        <f t="shared" si="178"/>
        <v>0</v>
      </c>
      <c r="BU1269" s="40">
        <f>ROUNDUP('Дані з ДІСО'!AG1269/Параметри!$K$71,0)</f>
        <v>0</v>
      </c>
      <c r="BV1269" s="40">
        <f t="shared" si="179"/>
        <v>0</v>
      </c>
      <c r="BW1269" s="40">
        <f>IF('Дані з ДІСО'!AG1269=0,0,'Дані з ДІСО'!AJ1269/'Дані з ДІСО'!AG1269)</f>
        <v>0</v>
      </c>
      <c r="BX1269" s="29">
        <f>BV1269*(1+0.25*BW1269)*Параметри!$K$51</f>
        <v>0</v>
      </c>
      <c r="BY1269" s="29">
        <f>ROUND(IF(Параметри!$K$77="No",CC1269,CC1269*Параметри!$K$78)+AG1269,1)</f>
        <v>14483</v>
      </c>
      <c r="BZ1269" s="29">
        <f>ROUND(IF(Параметри!$K$77="No",BF1269,BF1269*Параметри!$K$78),1)</f>
        <v>0</v>
      </c>
      <c r="CA1269" s="29">
        <f>ROUND(IF(Параметри!$K$77="No",BI1269,BI1269*Параметри!$K$78),1)</f>
        <v>0</v>
      </c>
      <c r="CB1269" s="29">
        <f>ROUND(IF(Параметри!$K$77="No",BJ1269,BJ1269*Параметри!$K$78),1)</f>
        <v>0</v>
      </c>
      <c r="CC1269" s="29">
        <f t="shared" si="173"/>
        <v>16092.180466166636</v>
      </c>
    </row>
    <row r="1270" spans="1:81">
      <c r="A1270" s="9">
        <v>1269</v>
      </c>
      <c r="B1270" s="9" t="s">
        <v>3176</v>
      </c>
      <c r="C1270" s="9" t="s">
        <v>3146</v>
      </c>
      <c r="D1270" s="9" t="s">
        <v>4259</v>
      </c>
      <c r="E1270" s="9" t="s">
        <v>78</v>
      </c>
      <c r="F1270" s="9" t="s">
        <v>4300</v>
      </c>
      <c r="G1270" s="9" t="s">
        <v>2634</v>
      </c>
      <c r="H1270" s="29">
        <f>SUM('Дані з ДІСО'!J1270:L1270)</f>
        <v>6407</v>
      </c>
      <c r="I1270" s="29">
        <f>SUM('Дані з ДІСО'!G1270:I1270)</f>
        <v>330</v>
      </c>
      <c r="J1270" s="29">
        <f>SUM('Дані з ДІСО'!P1270:R1270)</f>
        <v>6</v>
      </c>
      <c r="K1270" s="29">
        <f>SUM('Дані з ДІСО'!V1270:X1270)</f>
        <v>0</v>
      </c>
      <c r="L1270" s="40">
        <f>ROUNDUP('Дані з ДІСО'!J1270/'Коефіцієнти АТО'!$R1270,0)</f>
        <v>132</v>
      </c>
      <c r="M1270" s="40">
        <f>ROUNDUP('Дані з ДІСО'!K1270/'Коефіцієнти АТО'!$R1270,0)</f>
        <v>173</v>
      </c>
      <c r="N1270" s="40">
        <f>ROUNDUP('Дані з ДІСО'!L1270/'Коефіцієнти АТО'!$R1270,0)</f>
        <v>52</v>
      </c>
      <c r="O1270" s="59">
        <f>(L1270*Параметри!$K$32+M1270*Параметри!$L$32+N1270*Параметри!$M$32)/18</f>
        <v>585.50555555555559</v>
      </c>
      <c r="P1270" s="41">
        <f>IF(H1270=0,"",'Дані з ДІСО'!Y1270/H1270)</f>
        <v>0</v>
      </c>
      <c r="Q1270" s="29">
        <f>IF(H1270=0,"",(1+0.25*P1270)*O1270*Параметри!$K$51)</f>
        <v>119923.37139308876</v>
      </c>
      <c r="R1270" s="29">
        <f>IF(H1270=0,"",Q1270*'Коефіцієнти АТО'!T1270)</f>
        <v>2038.697313682509</v>
      </c>
      <c r="S1270" s="29">
        <f>IF(H1270=0,"",H1270*(1+0.25*P1270)*Параметри!$K$66*Параметри!$K$20/1000)</f>
        <v>0</v>
      </c>
      <c r="T1270" s="29">
        <f>IF(H1270=0,"",H1270*(1+0.25*P1270)*'Коефіцієнти АТО'!$S1270*Параметри!$K$20/1000)</f>
        <v>20121.674069159926</v>
      </c>
      <c r="U1270" s="29">
        <f t="shared" si="174"/>
        <v>142083.7427759312</v>
      </c>
      <c r="V1270" s="29">
        <f t="shared" si="175"/>
        <v>142083.7427759312</v>
      </c>
      <c r="W1270" s="40">
        <f>ROUNDUP('Дані з ДІСО'!P1270/Параметри!$K$24,0)</f>
        <v>1</v>
      </c>
      <c r="X1270" s="40">
        <f>ROUNDUP('Дані з ДІСО'!Q1270/Параметри!$K$24,0)</f>
        <v>0</v>
      </c>
      <c r="Y1270" s="40">
        <f>ROUNDUP('Дані з ДІСО'!R1270/Параметри!$K$24,0)</f>
        <v>0</v>
      </c>
      <c r="Z1270" s="59">
        <f>(W1270*Параметри!$K$33+X1270*Параметри!$L$33+Y1270*Параметри!$M$33)/18</f>
        <v>2</v>
      </c>
      <c r="AA1270" s="41">
        <f>IF(J1270=0,0,'Дані з ДІСО'!AA1270/J1270)</f>
        <v>0</v>
      </c>
      <c r="AB1270" s="29">
        <f>(1+0.25*AA1270)*Z1270*Параметри!$K$51</f>
        <v>409.64042187199999</v>
      </c>
      <c r="AC1270" s="29">
        <f>AB1270*'Коефіцієнти АТО'!U1270</f>
        <v>19.253099827983998</v>
      </c>
      <c r="AD1270" s="29">
        <f>J1270*(1+0.25*AA1270)*Параметри!$K$66*Параметри!$K$20/1000</f>
        <v>0</v>
      </c>
      <c r="AE1270" s="29">
        <f>(1+0.25*AA1270)*J1270*'Коефіцієнти АТО'!S1270*Параметри!$K$20/1000</f>
        <v>18.843459406111993</v>
      </c>
      <c r="AF1270" s="29">
        <f t="shared" si="171"/>
        <v>447.73698110609598</v>
      </c>
      <c r="AG1270" s="29">
        <v>0</v>
      </c>
      <c r="AH1270" s="40">
        <v>21</v>
      </c>
      <c r="AI1270" s="40">
        <v>0</v>
      </c>
      <c r="AJ1270" s="40">
        <f t="shared" si="172"/>
        <v>0</v>
      </c>
      <c r="AK1270" s="29">
        <f>(AH1270+AI1270)*(1+0.25*AJ1270)*Параметри!$K$53</f>
        <v>3768.0147896160011</v>
      </c>
      <c r="AL1270" s="29">
        <f>ROUNDUP(('Дані з ДІСО'!AU1270+'Дані з ДІСО'!AW1270)/Параметри!$K$28,0)</f>
        <v>0</v>
      </c>
      <c r="AM1270" s="64">
        <f>AL1270*Параметри!$M$35/18</f>
        <v>0</v>
      </c>
      <c r="AN1270" s="29">
        <f>IF(AL1270=0,0,'Дані з ДІСО'!AW1270/SUM('Дані з ДІСО'!AU1270,'Дані з ДІСО'!AW1270))</f>
        <v>0</v>
      </c>
      <c r="AO1270" s="29">
        <f>(1+0.25*AN1270)*AM1270*Параметри!$K$51</f>
        <v>0</v>
      </c>
      <c r="AP1270" s="40">
        <f>ROUNDUP(('Дані з ДІСО'!AE1270+'Дані не з ДІСО'!E1270+'Дані не з ДІСО'!G1270)/Параметри!$K$69,0)</f>
        <v>0</v>
      </c>
      <c r="AQ1270" s="40">
        <f t="shared" si="176"/>
        <v>0</v>
      </c>
      <c r="AR1270" s="40">
        <f>IF(AP1270=0,0,('Дані з ДІСО'!AH1270+'Дані не з ДІСО'!G1270)/('Дані з ДІСО'!AE1270+'Дані не з ДІСО'!E1270+'Дані не з ДІСО'!G1270))</f>
        <v>0</v>
      </c>
      <c r="AS1270" s="29">
        <f>AQ1270*(1+0.25*AR1270)*Параметри!$K$51</f>
        <v>0</v>
      </c>
      <c r="AT1270" s="40">
        <f>ROUNDUP('Дані з ДІСО'!AF1270/Параметри!$K$70,0)</f>
        <v>0</v>
      </c>
      <c r="AU1270" s="40">
        <f t="shared" si="177"/>
        <v>0</v>
      </c>
      <c r="AV1270" s="40">
        <f>IF(AT1270=0,0,'Дані з ДІСО'!AI1270/'Дані з ДІСО'!AF1270)</f>
        <v>0</v>
      </c>
      <c r="AW1270" s="29">
        <f>AU1270*(1+0.25*AV1270)*Параметри!$K$51</f>
        <v>0</v>
      </c>
      <c r="AX1270" s="40">
        <f>ROUNDUP('Дані з ДІСО'!AR1270/Параметри!$K$29,0)</f>
        <v>0</v>
      </c>
      <c r="AY1270" s="40">
        <f>ROUNDUP('Дані з ДІСО'!AS1270/Параметри!$K$29,0)</f>
        <v>0</v>
      </c>
      <c r="AZ1270" s="40">
        <f>ROUNDUP('Дані з ДІСО'!AT1270/Параметри!$K$29,0)</f>
        <v>0</v>
      </c>
      <c r="BA1270" s="64">
        <f>(AX1270*Параметри!$K$32+AY1270*Параметри!$L$32+AZ1270*Параметри!$M$32)/18</f>
        <v>0</v>
      </c>
      <c r="BB1270" s="29">
        <f>(BA1270*Параметри!$K$51+SUM('Дані з ДІСО'!AR1270:AT1270)*Параметри!$K$48*Параметри!$K$20/1000)*Параметри!$K$74</f>
        <v>0</v>
      </c>
      <c r="BC1270" s="40">
        <f>ROUNDUP(('Дані не з ДІСО'!I1270+'Дані не з ДІСО'!K1270)/Параметри!$K$26,0)</f>
        <v>0</v>
      </c>
      <c r="BD1270" s="29">
        <f>BC1270*Параметри!$M$36/18</f>
        <v>0</v>
      </c>
      <c r="BE1270" s="40">
        <f>IF(BC1270=0,0,'Дані не з ДІСО'!K1270/('Дані не з ДІСО'!I1270+'Дані не з ДІСО'!K1270))</f>
        <v>0</v>
      </c>
      <c r="BF1270" s="29">
        <f>(1+0.25*BE1270)*BD1270*Параметри!$K$51</f>
        <v>0</v>
      </c>
      <c r="BG1270" s="40">
        <f>ROUNDUP('Дані не з ДІСО'!M1270/Параметри!$K$27,0)</f>
        <v>0</v>
      </c>
      <c r="BH1270" s="40">
        <f>BG1270*Параметри!$M$37/18</f>
        <v>0</v>
      </c>
      <c r="BI1270" s="29">
        <f>BH1270*Параметри!$K$51</f>
        <v>0</v>
      </c>
      <c r="BJ1270" s="29">
        <f>'Дані не з ДІСО'!N1270*Параметри!$K$76</f>
        <v>0</v>
      </c>
      <c r="BK1270" s="40">
        <f>ROUNDUP('Дані з ДІСО'!V1270/Параметри!$K$25,0)</f>
        <v>0</v>
      </c>
      <c r="BL1270" s="40">
        <f>ROUNDUP('Дані з ДІСО'!W1270/Параметри!$K$25,0)</f>
        <v>0</v>
      </c>
      <c r="BM1270" s="40">
        <f>ROUNDUP('Дані з ДІСО'!X1270/Параметри!$K$25,0)</f>
        <v>0</v>
      </c>
      <c r="BN1270" s="40">
        <f>(BK1270*Параметри!$K$34+BL1270*Параметри!$L$34+BM1270*Параметри!$M$34)/18</f>
        <v>0</v>
      </c>
      <c r="BO1270" s="40">
        <f>IF(K1270=0,0,'Дані з ДІСО'!AC1270/K1270)</f>
        <v>0</v>
      </c>
      <c r="BP1270" s="29">
        <f>(1+0.25*BO1270)*BN1270*Параметри!$K$51</f>
        <v>0</v>
      </c>
      <c r="BQ1270" s="29">
        <f>BP1270*'Коефіцієнти АТО'!U1270</f>
        <v>0</v>
      </c>
      <c r="BR1270" s="29">
        <f>K1270*(1+0.25*BO1270)*Параметри!$K$66*Параметри!$K$20/1000</f>
        <v>0</v>
      </c>
      <c r="BS1270" s="29">
        <f>(1+0.25*BO1270)*K1270*'Коефіцієнти АТО'!S1270*Параметри!$K$20/1000</f>
        <v>0</v>
      </c>
      <c r="BT1270" s="29">
        <f t="shared" si="178"/>
        <v>0</v>
      </c>
      <c r="BU1270" s="40">
        <f>ROUNDUP('Дані з ДІСО'!AG1270/Параметри!$K$71,0)</f>
        <v>0</v>
      </c>
      <c r="BV1270" s="40">
        <f t="shared" si="179"/>
        <v>0</v>
      </c>
      <c r="BW1270" s="40">
        <f>IF('Дані з ДІСО'!AG1270=0,0,'Дані з ДІСО'!AJ1270/'Дані з ДІСО'!AG1270)</f>
        <v>0</v>
      </c>
      <c r="BX1270" s="29">
        <f>BV1270*(1+0.25*BW1270)*Параметри!$K$51</f>
        <v>0</v>
      </c>
      <c r="BY1270" s="29">
        <f>ROUND(IF(Параметри!$K$77="No",CC1270,CC1270*Параметри!$K$78)+AG1270,1)</f>
        <v>131669.5</v>
      </c>
      <c r="BZ1270" s="29">
        <f>ROUND(IF(Параметри!$K$77="No",BF1270,BF1270*Параметри!$K$78),1)</f>
        <v>0</v>
      </c>
      <c r="CA1270" s="29">
        <f>ROUND(IF(Параметри!$K$77="No",BI1270,BI1270*Параметри!$K$78),1)</f>
        <v>0</v>
      </c>
      <c r="CB1270" s="29">
        <f>ROUND(IF(Параметри!$K$77="No",BJ1270,BJ1270*Параметри!$K$78),1)</f>
        <v>0</v>
      </c>
      <c r="CC1270" s="29">
        <f t="shared" si="173"/>
        <v>146299.4945466533</v>
      </c>
    </row>
    <row r="1271" spans="1:81">
      <c r="A1271" s="9">
        <v>1270</v>
      </c>
      <c r="B1271" s="9" t="s">
        <v>3151</v>
      </c>
      <c r="C1271" s="9" t="s">
        <v>3151</v>
      </c>
      <c r="D1271" s="9" t="s">
        <v>4259</v>
      </c>
      <c r="E1271" s="9" t="s">
        <v>29</v>
      </c>
      <c r="F1271" s="9" t="s">
        <v>4301</v>
      </c>
      <c r="G1271" s="9" t="s">
        <v>2636</v>
      </c>
      <c r="H1271" s="29">
        <f>SUM('Дані з ДІСО'!J1271:L1271)</f>
        <v>1688</v>
      </c>
      <c r="I1271" s="29">
        <f>SUM('Дані з ДІСО'!G1271:I1271)</f>
        <v>125</v>
      </c>
      <c r="J1271" s="29">
        <f>SUM('Дані з ДІСО'!P1271:R1271)</f>
        <v>0</v>
      </c>
      <c r="K1271" s="29">
        <f>SUM('Дані з ДІСО'!V1271:X1271)</f>
        <v>0</v>
      </c>
      <c r="L1271" s="40">
        <f>ROUNDUP('Дані з ДІСО'!J1271/'Коефіцієнти АТО'!$R1271,0)</f>
        <v>45</v>
      </c>
      <c r="M1271" s="40">
        <f>ROUNDUP('Дані з ДІСО'!K1271/'Коефіцієнти АТО'!$R1271,0)</f>
        <v>63</v>
      </c>
      <c r="N1271" s="40">
        <f>ROUNDUP('Дані з ДІСО'!L1271/'Коефіцієнти АТО'!$R1271,0)</f>
        <v>14</v>
      </c>
      <c r="O1271" s="59">
        <f>(L1271*Параметри!$K$32+M1271*Параметри!$L$32+N1271*Параметри!$M$32)/18</f>
        <v>199.56111111111113</v>
      </c>
      <c r="P1271" s="41">
        <f>IF(H1271=0,"",'Дані з ДІСО'!Y1271/H1271)</f>
        <v>0</v>
      </c>
      <c r="Q1271" s="29">
        <f>IF(H1271=0,"",(1+0.25*P1271)*O1271*Параметри!$K$51)</f>
        <v>40874.148872400314</v>
      </c>
      <c r="R1271" s="29">
        <f>IF(H1271=0,"",Q1271*'Коефіцієнти АТО'!T1271)</f>
        <v>694.86053083080537</v>
      </c>
      <c r="S1271" s="29">
        <f>IF(H1271=0,"",H1271*(1+0.25*P1271)*Параметри!$K$66*Параметри!$K$20/1000)</f>
        <v>0</v>
      </c>
      <c r="T1271" s="29">
        <f>IF(H1271=0,"",H1271*(1+0.25*P1271)*'Коефіцієнти АТО'!$S1271*Параметри!$K$20/1000)</f>
        <v>7710.9719945495872</v>
      </c>
      <c r="U1271" s="29">
        <f t="shared" si="174"/>
        <v>49279.981397780706</v>
      </c>
      <c r="V1271" s="29">
        <f t="shared" si="175"/>
        <v>49279.981397780706</v>
      </c>
      <c r="W1271" s="40">
        <f>ROUNDUP('Дані з ДІСО'!P1271/Параметри!$K$24,0)</f>
        <v>0</v>
      </c>
      <c r="X1271" s="40">
        <f>ROUNDUP('Дані з ДІСО'!Q1271/Параметри!$K$24,0)</f>
        <v>0</v>
      </c>
      <c r="Y1271" s="40">
        <f>ROUNDUP('Дані з ДІСО'!R1271/Параметри!$K$24,0)</f>
        <v>0</v>
      </c>
      <c r="Z1271" s="59">
        <f>(W1271*Параметри!$K$33+X1271*Параметри!$L$33+Y1271*Параметри!$M$33)/18</f>
        <v>0</v>
      </c>
      <c r="AA1271" s="41">
        <f>IF(J1271=0,0,'Дані з ДІСО'!AA1271/J1271)</f>
        <v>0</v>
      </c>
      <c r="AB1271" s="29">
        <f>(1+0.25*AA1271)*Z1271*Параметри!$K$51</f>
        <v>0</v>
      </c>
      <c r="AC1271" s="29">
        <f>AB1271*'Коефіцієнти АТО'!U1271</f>
        <v>0</v>
      </c>
      <c r="AD1271" s="29">
        <f>J1271*(1+0.25*AA1271)*Параметри!$K$66*Параметри!$K$20/1000</f>
        <v>0</v>
      </c>
      <c r="AE1271" s="29">
        <f>(1+0.25*AA1271)*J1271*'Коефіцієнти АТО'!S1271*Параметри!$K$20/1000</f>
        <v>0</v>
      </c>
      <c r="AF1271" s="29">
        <f t="shared" si="171"/>
        <v>0</v>
      </c>
      <c r="AG1271" s="29">
        <v>0</v>
      </c>
      <c r="AH1271" s="40">
        <v>18</v>
      </c>
      <c r="AI1271" s="40">
        <v>0</v>
      </c>
      <c r="AJ1271" s="40">
        <f t="shared" si="172"/>
        <v>0</v>
      </c>
      <c r="AK1271" s="29">
        <f>(AH1271+AI1271)*(1+0.25*AJ1271)*Параметри!$K$53</f>
        <v>3229.726962528001</v>
      </c>
      <c r="AL1271" s="29">
        <f>ROUNDUP(('Дані з ДІСО'!AU1271+'Дані з ДІСО'!AW1271)/Параметри!$K$28,0)</f>
        <v>0</v>
      </c>
      <c r="AM1271" s="64">
        <f>AL1271*Параметри!$M$35/18</f>
        <v>0</v>
      </c>
      <c r="AN1271" s="29">
        <f>IF(AL1271=0,0,'Дані з ДІСО'!AW1271/SUM('Дані з ДІСО'!AU1271,'Дані з ДІСО'!AW1271))</f>
        <v>0</v>
      </c>
      <c r="AO1271" s="29">
        <f>(1+0.25*AN1271)*AM1271*Параметри!$K$51</f>
        <v>0</v>
      </c>
      <c r="AP1271" s="40">
        <f>ROUNDUP(('Дані з ДІСО'!AE1271+'Дані не з ДІСО'!E1271+'Дані не з ДІСО'!G1271)/Параметри!$K$69,0)</f>
        <v>0</v>
      </c>
      <c r="AQ1271" s="40">
        <f t="shared" si="176"/>
        <v>0</v>
      </c>
      <c r="AR1271" s="40">
        <f>IF(AP1271=0,0,('Дані з ДІСО'!AH1271+'Дані не з ДІСО'!G1271)/('Дані з ДІСО'!AE1271+'Дані не з ДІСО'!E1271+'Дані не з ДІСО'!G1271))</f>
        <v>0</v>
      </c>
      <c r="AS1271" s="29">
        <f>AQ1271*(1+0.25*AR1271)*Параметри!$K$51</f>
        <v>0</v>
      </c>
      <c r="AT1271" s="40">
        <f>ROUNDUP('Дані з ДІСО'!AF1271/Параметри!$K$70,0)</f>
        <v>0</v>
      </c>
      <c r="AU1271" s="40">
        <f t="shared" si="177"/>
        <v>0</v>
      </c>
      <c r="AV1271" s="40">
        <f>IF(AT1271=0,0,'Дані з ДІСО'!AI1271/'Дані з ДІСО'!AF1271)</f>
        <v>0</v>
      </c>
      <c r="AW1271" s="29">
        <f>AU1271*(1+0.25*AV1271)*Параметри!$K$51</f>
        <v>0</v>
      </c>
      <c r="AX1271" s="40">
        <f>ROUNDUP('Дані з ДІСО'!AR1271/Параметри!$K$29,0)</f>
        <v>0</v>
      </c>
      <c r="AY1271" s="40">
        <f>ROUNDUP('Дані з ДІСО'!AS1271/Параметри!$K$29,0)</f>
        <v>0</v>
      </c>
      <c r="AZ1271" s="40">
        <f>ROUNDUP('Дані з ДІСО'!AT1271/Параметри!$K$29,0)</f>
        <v>0</v>
      </c>
      <c r="BA1271" s="64">
        <f>(AX1271*Параметри!$K$32+AY1271*Параметри!$L$32+AZ1271*Параметри!$M$32)/18</f>
        <v>0</v>
      </c>
      <c r="BB1271" s="29">
        <f>(BA1271*Параметри!$K$51+SUM('Дані з ДІСО'!AR1271:AT1271)*Параметри!$K$48*Параметри!$K$20/1000)*Параметри!$K$74</f>
        <v>0</v>
      </c>
      <c r="BC1271" s="40">
        <f>ROUNDUP(('Дані не з ДІСО'!I1271+'Дані не з ДІСО'!K1271)/Параметри!$K$26,0)</f>
        <v>0</v>
      </c>
      <c r="BD1271" s="29">
        <f>BC1271*Параметри!$M$36/18</f>
        <v>0</v>
      </c>
      <c r="BE1271" s="40">
        <f>IF(BC1271=0,0,'Дані не з ДІСО'!K1271/('Дані не з ДІСО'!I1271+'Дані не з ДІСО'!K1271))</f>
        <v>0</v>
      </c>
      <c r="BF1271" s="29">
        <f>(1+0.25*BE1271)*BD1271*Параметри!$K$51</f>
        <v>0</v>
      </c>
      <c r="BG1271" s="40">
        <f>ROUNDUP('Дані не з ДІСО'!M1271/Параметри!$K$27,0)</f>
        <v>0</v>
      </c>
      <c r="BH1271" s="40">
        <f>BG1271*Параметри!$M$37/18</f>
        <v>0</v>
      </c>
      <c r="BI1271" s="29">
        <f>BH1271*Параметри!$K$51</f>
        <v>0</v>
      </c>
      <c r="BJ1271" s="29">
        <f>'Дані не з ДІСО'!N1271*Параметри!$K$76</f>
        <v>0</v>
      </c>
      <c r="BK1271" s="40">
        <f>ROUNDUP('Дані з ДІСО'!V1271/Параметри!$K$25,0)</f>
        <v>0</v>
      </c>
      <c r="BL1271" s="40">
        <f>ROUNDUP('Дані з ДІСО'!W1271/Параметри!$K$25,0)</f>
        <v>0</v>
      </c>
      <c r="BM1271" s="40">
        <f>ROUNDUP('Дані з ДІСО'!X1271/Параметри!$K$25,0)</f>
        <v>0</v>
      </c>
      <c r="BN1271" s="40">
        <f>(BK1271*Параметри!$K$34+BL1271*Параметри!$L$34+BM1271*Параметри!$M$34)/18</f>
        <v>0</v>
      </c>
      <c r="BO1271" s="40">
        <f>IF(K1271=0,0,'Дані з ДІСО'!AC1271/K1271)</f>
        <v>0</v>
      </c>
      <c r="BP1271" s="29">
        <f>(1+0.25*BO1271)*BN1271*Параметри!$K$51</f>
        <v>0</v>
      </c>
      <c r="BQ1271" s="29">
        <f>BP1271*'Коефіцієнти АТО'!U1271</f>
        <v>0</v>
      </c>
      <c r="BR1271" s="29">
        <f>K1271*(1+0.25*BO1271)*Параметри!$K$66*Параметри!$K$20/1000</f>
        <v>0</v>
      </c>
      <c r="BS1271" s="29">
        <f>(1+0.25*BO1271)*K1271*'Коефіцієнти АТО'!S1271*Параметри!$K$20/1000</f>
        <v>0</v>
      </c>
      <c r="BT1271" s="29">
        <f t="shared" si="178"/>
        <v>0</v>
      </c>
      <c r="BU1271" s="40">
        <f>ROUNDUP('Дані з ДІСО'!AG1271/Параметри!$K$71,0)</f>
        <v>0</v>
      </c>
      <c r="BV1271" s="40">
        <f t="shared" si="179"/>
        <v>0</v>
      </c>
      <c r="BW1271" s="40">
        <f>IF('Дані з ДІСО'!AG1271=0,0,'Дані з ДІСО'!AJ1271/'Дані з ДІСО'!AG1271)</f>
        <v>0</v>
      </c>
      <c r="BX1271" s="29">
        <f>BV1271*(1+0.25*BW1271)*Параметри!$K$51</f>
        <v>0</v>
      </c>
      <c r="BY1271" s="29">
        <f>ROUND(IF(Параметри!$K$77="No",CC1271,CC1271*Параметри!$K$78)+AG1271,1)</f>
        <v>47258.7</v>
      </c>
      <c r="BZ1271" s="29">
        <f>ROUND(IF(Параметри!$K$77="No",BF1271,BF1271*Параметри!$K$78),1)</f>
        <v>0</v>
      </c>
      <c r="CA1271" s="29">
        <f>ROUND(IF(Параметри!$K$77="No",BI1271,BI1271*Параметри!$K$78),1)</f>
        <v>0</v>
      </c>
      <c r="CB1271" s="29">
        <f>ROUND(IF(Параметри!$K$77="No",BJ1271,BJ1271*Параметри!$K$78),1)</f>
        <v>0</v>
      </c>
      <c r="CC1271" s="29">
        <f t="shared" si="173"/>
        <v>52509.708360308709</v>
      </c>
    </row>
    <row r="1272" spans="1:81">
      <c r="A1272" s="9">
        <v>1271</v>
      </c>
      <c r="B1272" s="9" t="s">
        <v>3145</v>
      </c>
      <c r="C1272" s="9" t="s">
        <v>3146</v>
      </c>
      <c r="D1272" s="9" t="s">
        <v>4259</v>
      </c>
      <c r="E1272" s="9" t="s">
        <v>21</v>
      </c>
      <c r="F1272" s="9" t="s">
        <v>4302</v>
      </c>
      <c r="G1272" s="9" t="s">
        <v>2638</v>
      </c>
      <c r="H1272" s="29">
        <f>SUM('Дані з ДІСО'!J1272:L1272)</f>
        <v>2472</v>
      </c>
      <c r="I1272" s="29">
        <f>SUM('Дані з ДІСО'!G1272:I1272)</f>
        <v>142</v>
      </c>
      <c r="J1272" s="29">
        <f>SUM('Дані з ДІСО'!P1272:R1272)</f>
        <v>0</v>
      </c>
      <c r="K1272" s="29">
        <f>SUM('Дані з ДІСО'!V1272:X1272)</f>
        <v>0</v>
      </c>
      <c r="L1272" s="40">
        <f>ROUNDUP('Дані з ДІСО'!J1272/'Коефіцієнти АТО'!$R1272,0)</f>
        <v>63</v>
      </c>
      <c r="M1272" s="40">
        <f>ROUNDUP('Дані з ДІСО'!K1272/'Коефіцієнти АТО'!$R1272,0)</f>
        <v>81</v>
      </c>
      <c r="N1272" s="40">
        <f>ROUNDUP('Дані з ДІСО'!L1272/'Коефіцієнти АТО'!$R1272,0)</f>
        <v>16</v>
      </c>
      <c r="O1272" s="59">
        <f>(L1272*Параметри!$K$32+M1272*Параметри!$L$32+N1272*Параметри!$M$32)/18</f>
        <v>259.20555555555558</v>
      </c>
      <c r="P1272" s="41">
        <f>IF(H1272=0,"",'Дані з ДІСО'!Y1272/H1272)</f>
        <v>0</v>
      </c>
      <c r="Q1272" s="29">
        <f>IF(H1272=0,"",(1+0.25*P1272)*O1272*Параметри!$K$51)</f>
        <v>53090.536564671958</v>
      </c>
      <c r="R1272" s="29">
        <f>IF(H1272=0,"",Q1272*'Коефіцієнти АТО'!T1272)</f>
        <v>902.53912159942331</v>
      </c>
      <c r="S1272" s="29">
        <f>IF(H1272=0,"",H1272*(1+0.25*P1272)*Параметри!$K$66*Параметри!$K$20/1000)</f>
        <v>0</v>
      </c>
      <c r="T1272" s="29">
        <f>IF(H1272=0,"",H1272*(1+0.25*P1272)*'Коефіцієнти АТО'!$S1272*Параметри!$K$20/1000)</f>
        <v>10116.082631475154</v>
      </c>
      <c r="U1272" s="29">
        <f t="shared" si="174"/>
        <v>64109.158317746536</v>
      </c>
      <c r="V1272" s="29">
        <f t="shared" si="175"/>
        <v>64109.158317746536</v>
      </c>
      <c r="W1272" s="40">
        <f>ROUNDUP('Дані з ДІСО'!P1272/Параметри!$K$24,0)</f>
        <v>0</v>
      </c>
      <c r="X1272" s="40">
        <f>ROUNDUP('Дані з ДІСО'!Q1272/Параметри!$K$24,0)</f>
        <v>0</v>
      </c>
      <c r="Y1272" s="40">
        <f>ROUNDUP('Дані з ДІСО'!R1272/Параметри!$K$24,0)</f>
        <v>0</v>
      </c>
      <c r="Z1272" s="59">
        <f>(W1272*Параметри!$K$33+X1272*Параметри!$L$33+Y1272*Параметри!$M$33)/18</f>
        <v>0</v>
      </c>
      <c r="AA1272" s="41">
        <f>IF(J1272=0,0,'Дані з ДІСО'!AA1272/J1272)</f>
        <v>0</v>
      </c>
      <c r="AB1272" s="29">
        <f>(1+0.25*AA1272)*Z1272*Параметри!$K$51</f>
        <v>0</v>
      </c>
      <c r="AC1272" s="29">
        <f>AB1272*'Коефіцієнти АТО'!U1272</f>
        <v>0</v>
      </c>
      <c r="AD1272" s="29">
        <f>J1272*(1+0.25*AA1272)*Параметри!$K$66*Параметри!$K$20/1000</f>
        <v>0</v>
      </c>
      <c r="AE1272" s="29">
        <f>(1+0.25*AA1272)*J1272*'Коефіцієнти АТО'!S1272*Параметри!$K$20/1000</f>
        <v>0</v>
      </c>
      <c r="AF1272" s="29">
        <f t="shared" si="171"/>
        <v>0</v>
      </c>
      <c r="AG1272" s="29">
        <v>0</v>
      </c>
      <c r="AH1272" s="40">
        <v>15</v>
      </c>
      <c r="AI1272" s="40">
        <v>0</v>
      </c>
      <c r="AJ1272" s="40">
        <f t="shared" si="172"/>
        <v>0</v>
      </c>
      <c r="AK1272" s="29">
        <f>(AH1272+AI1272)*(1+0.25*AJ1272)*Параметри!$K$53</f>
        <v>2691.4391354400009</v>
      </c>
      <c r="AL1272" s="29">
        <f>ROUNDUP(('Дані з ДІСО'!AU1272+'Дані з ДІСО'!AW1272)/Параметри!$K$28,0)</f>
        <v>0</v>
      </c>
      <c r="AM1272" s="64">
        <f>AL1272*Параметри!$M$35/18</f>
        <v>0</v>
      </c>
      <c r="AN1272" s="29">
        <f>IF(AL1272=0,0,'Дані з ДІСО'!AW1272/SUM('Дані з ДІСО'!AU1272,'Дані з ДІСО'!AW1272))</f>
        <v>0</v>
      </c>
      <c r="AO1272" s="29">
        <f>(1+0.25*AN1272)*AM1272*Параметри!$K$51</f>
        <v>0</v>
      </c>
      <c r="AP1272" s="40">
        <f>ROUNDUP(('Дані з ДІСО'!AE1272+'Дані не з ДІСО'!E1272+'Дані не з ДІСО'!G1272)/Параметри!$K$69,0)</f>
        <v>0</v>
      </c>
      <c r="AQ1272" s="40">
        <f t="shared" si="176"/>
        <v>0</v>
      </c>
      <c r="AR1272" s="40">
        <f>IF(AP1272=0,0,('Дані з ДІСО'!AH1272+'Дані не з ДІСО'!G1272)/('Дані з ДІСО'!AE1272+'Дані не з ДІСО'!E1272+'Дані не з ДІСО'!G1272))</f>
        <v>0</v>
      </c>
      <c r="AS1272" s="29">
        <f>AQ1272*(1+0.25*AR1272)*Параметри!$K$51</f>
        <v>0</v>
      </c>
      <c r="AT1272" s="40">
        <f>ROUNDUP('Дані з ДІСО'!AF1272/Параметри!$K$70,0)</f>
        <v>0</v>
      </c>
      <c r="AU1272" s="40">
        <f t="shared" si="177"/>
        <v>0</v>
      </c>
      <c r="AV1272" s="40">
        <f>IF(AT1272=0,0,'Дані з ДІСО'!AI1272/'Дані з ДІСО'!AF1272)</f>
        <v>0</v>
      </c>
      <c r="AW1272" s="29">
        <f>AU1272*(1+0.25*AV1272)*Параметри!$K$51</f>
        <v>0</v>
      </c>
      <c r="AX1272" s="40">
        <f>ROUNDUP('Дані з ДІСО'!AR1272/Параметри!$K$29,0)</f>
        <v>0</v>
      </c>
      <c r="AY1272" s="40">
        <f>ROUNDUP('Дані з ДІСО'!AS1272/Параметри!$K$29,0)</f>
        <v>0</v>
      </c>
      <c r="AZ1272" s="40">
        <f>ROUNDUP('Дані з ДІСО'!AT1272/Параметри!$K$29,0)</f>
        <v>0</v>
      </c>
      <c r="BA1272" s="64">
        <f>(AX1272*Параметри!$K$32+AY1272*Параметри!$L$32+AZ1272*Параметри!$M$32)/18</f>
        <v>0</v>
      </c>
      <c r="BB1272" s="29">
        <f>(BA1272*Параметри!$K$51+SUM('Дані з ДІСО'!AR1272:AT1272)*Параметри!$K$48*Параметри!$K$20/1000)*Параметри!$K$74</f>
        <v>0</v>
      </c>
      <c r="BC1272" s="40">
        <f>ROUNDUP(('Дані не з ДІСО'!I1272+'Дані не з ДІСО'!K1272)/Параметри!$K$26,0)</f>
        <v>0</v>
      </c>
      <c r="BD1272" s="29">
        <f>BC1272*Параметри!$M$36/18</f>
        <v>0</v>
      </c>
      <c r="BE1272" s="40">
        <f>IF(BC1272=0,0,'Дані не з ДІСО'!K1272/('Дані не з ДІСО'!I1272+'Дані не з ДІСО'!K1272))</f>
        <v>0</v>
      </c>
      <c r="BF1272" s="29">
        <f>(1+0.25*BE1272)*BD1272*Параметри!$K$51</f>
        <v>0</v>
      </c>
      <c r="BG1272" s="40">
        <f>ROUNDUP('Дані не з ДІСО'!M1272/Параметри!$K$27,0)</f>
        <v>0</v>
      </c>
      <c r="BH1272" s="40">
        <f>BG1272*Параметри!$M$37/18</f>
        <v>0</v>
      </c>
      <c r="BI1272" s="29">
        <f>BH1272*Параметри!$K$51</f>
        <v>0</v>
      </c>
      <c r="BJ1272" s="29">
        <f>'Дані не з ДІСО'!N1272*Параметри!$K$76</f>
        <v>0</v>
      </c>
      <c r="BK1272" s="40">
        <f>ROUNDUP('Дані з ДІСО'!V1272/Параметри!$K$25,0)</f>
        <v>0</v>
      </c>
      <c r="BL1272" s="40">
        <f>ROUNDUP('Дані з ДІСО'!W1272/Параметри!$K$25,0)</f>
        <v>0</v>
      </c>
      <c r="BM1272" s="40">
        <f>ROUNDUP('Дані з ДІСО'!X1272/Параметри!$K$25,0)</f>
        <v>0</v>
      </c>
      <c r="BN1272" s="40">
        <f>(BK1272*Параметри!$K$34+BL1272*Параметри!$L$34+BM1272*Параметри!$M$34)/18</f>
        <v>0</v>
      </c>
      <c r="BO1272" s="40">
        <f>IF(K1272=0,0,'Дані з ДІСО'!AC1272/K1272)</f>
        <v>0</v>
      </c>
      <c r="BP1272" s="29">
        <f>(1+0.25*BO1272)*BN1272*Параметри!$K$51</f>
        <v>0</v>
      </c>
      <c r="BQ1272" s="29">
        <f>BP1272*'Коефіцієнти АТО'!U1272</f>
        <v>0</v>
      </c>
      <c r="BR1272" s="29">
        <f>K1272*(1+0.25*BO1272)*Параметри!$K$66*Параметри!$K$20/1000</f>
        <v>0</v>
      </c>
      <c r="BS1272" s="29">
        <f>(1+0.25*BO1272)*K1272*'Коефіцієнти АТО'!S1272*Параметри!$K$20/1000</f>
        <v>0</v>
      </c>
      <c r="BT1272" s="29">
        <f t="shared" si="178"/>
        <v>0</v>
      </c>
      <c r="BU1272" s="40">
        <f>ROUNDUP('Дані з ДІСО'!AG1272/Параметри!$K$71,0)</f>
        <v>0</v>
      </c>
      <c r="BV1272" s="40">
        <f t="shared" si="179"/>
        <v>0</v>
      </c>
      <c r="BW1272" s="40">
        <f>IF('Дані з ДІСО'!AG1272=0,0,'Дані з ДІСО'!AJ1272/'Дані з ДІСО'!AG1272)</f>
        <v>0</v>
      </c>
      <c r="BX1272" s="29">
        <f>BV1272*(1+0.25*BW1272)*Параметри!$K$51</f>
        <v>0</v>
      </c>
      <c r="BY1272" s="29">
        <f>ROUND(IF(Параметри!$K$77="No",CC1272,CC1272*Параметри!$K$78)+AG1272,1)</f>
        <v>60120.5</v>
      </c>
      <c r="BZ1272" s="29">
        <f>ROUND(IF(Параметри!$K$77="No",BF1272,BF1272*Параметри!$K$78),1)</f>
        <v>0</v>
      </c>
      <c r="CA1272" s="29">
        <f>ROUND(IF(Параметри!$K$77="No",BI1272,BI1272*Параметри!$K$78),1)</f>
        <v>0</v>
      </c>
      <c r="CB1272" s="29">
        <f>ROUND(IF(Параметри!$K$77="No",BJ1272,BJ1272*Параметри!$K$78),1)</f>
        <v>0</v>
      </c>
      <c r="CC1272" s="29">
        <f t="shared" si="173"/>
        <v>66800.597453186536</v>
      </c>
    </row>
    <row r="1273" spans="1:81">
      <c r="A1273" s="9">
        <v>1272</v>
      </c>
      <c r="B1273" s="9" t="s">
        <v>3151</v>
      </c>
      <c r="C1273" s="9" t="s">
        <v>3151</v>
      </c>
      <c r="D1273" s="9" t="s">
        <v>4259</v>
      </c>
      <c r="E1273" s="9" t="s">
        <v>29</v>
      </c>
      <c r="F1273" s="9" t="s">
        <v>4303</v>
      </c>
      <c r="G1273" s="9" t="s">
        <v>2640</v>
      </c>
      <c r="H1273" s="29">
        <f>SUM('Дані з ДІСО'!J1273:L1273)</f>
        <v>569</v>
      </c>
      <c r="I1273" s="29">
        <f>SUM('Дані з ДІСО'!G1273:I1273)</f>
        <v>49</v>
      </c>
      <c r="J1273" s="29">
        <f>SUM('Дані з ДІСО'!P1273:R1273)</f>
        <v>0</v>
      </c>
      <c r="K1273" s="29">
        <f>SUM('Дані з ДІСО'!V1273:X1273)</f>
        <v>0</v>
      </c>
      <c r="L1273" s="40">
        <f>ROUNDUP('Дані з ДІСО'!J1273/'Коефіцієнти АТО'!$R1273,0)</f>
        <v>15</v>
      </c>
      <c r="M1273" s="40">
        <f>ROUNDUP('Дані з ДІСО'!K1273/'Коефіцієнти АТО'!$R1273,0)</f>
        <v>23</v>
      </c>
      <c r="N1273" s="40">
        <f>ROUNDUP('Дані з ДІСО'!L1273/'Коефіцієнти АТО'!$R1273,0)</f>
        <v>6</v>
      </c>
      <c r="O1273" s="59">
        <f>(L1273*Параметри!$K$32+M1273*Параметри!$L$32+N1273*Параметри!$M$32)/18</f>
        <v>72.783333333333331</v>
      </c>
      <c r="P1273" s="41">
        <f>IF(H1273=0,"",'Дані з ДІСО'!Y1273/H1273)</f>
        <v>0</v>
      </c>
      <c r="Q1273" s="29">
        <f>IF(H1273=0,"",(1+0.25*P1273)*O1273*Параметри!$K$51)</f>
        <v>14907.497685958533</v>
      </c>
      <c r="R1273" s="29">
        <f>IF(H1273=0,"",Q1273*'Коефіцієнти АТО'!T1273)</f>
        <v>253.42746066129507</v>
      </c>
      <c r="S1273" s="29">
        <f>IF(H1273=0,"",H1273*(1+0.25*P1273)*Параметри!$K$66*Параметри!$K$20/1000)</f>
        <v>0</v>
      </c>
      <c r="T1273" s="29">
        <f>IF(H1273=0,"",H1273*(1+0.25*P1273)*'Коефіцієнти АТО'!$S1273*Параметри!$K$20/1000)</f>
        <v>2870.011137929896</v>
      </c>
      <c r="U1273" s="29">
        <f t="shared" si="174"/>
        <v>18030.936284549723</v>
      </c>
      <c r="V1273" s="29">
        <f t="shared" si="175"/>
        <v>18030.936284549723</v>
      </c>
      <c r="W1273" s="40">
        <f>ROUNDUP('Дані з ДІСО'!P1273/Параметри!$K$24,0)</f>
        <v>0</v>
      </c>
      <c r="X1273" s="40">
        <f>ROUNDUP('Дані з ДІСО'!Q1273/Параметри!$K$24,0)</f>
        <v>0</v>
      </c>
      <c r="Y1273" s="40">
        <f>ROUNDUP('Дані з ДІСО'!R1273/Параметри!$K$24,0)</f>
        <v>0</v>
      </c>
      <c r="Z1273" s="59">
        <f>(W1273*Параметри!$K$33+X1273*Параметри!$L$33+Y1273*Параметри!$M$33)/18</f>
        <v>0</v>
      </c>
      <c r="AA1273" s="41">
        <f>IF(J1273=0,0,'Дані з ДІСО'!AA1273/J1273)</f>
        <v>0</v>
      </c>
      <c r="AB1273" s="29">
        <f>(1+0.25*AA1273)*Z1273*Параметри!$K$51</f>
        <v>0</v>
      </c>
      <c r="AC1273" s="29">
        <f>AB1273*'Коефіцієнти АТО'!U1273</f>
        <v>0</v>
      </c>
      <c r="AD1273" s="29">
        <f>J1273*(1+0.25*AA1273)*Параметри!$K$66*Параметри!$K$20/1000</f>
        <v>0</v>
      </c>
      <c r="AE1273" s="29">
        <f>(1+0.25*AA1273)*J1273*'Коефіцієнти АТО'!S1273*Параметри!$K$20/1000</f>
        <v>0</v>
      </c>
      <c r="AF1273" s="29">
        <f t="shared" si="171"/>
        <v>0</v>
      </c>
      <c r="AG1273" s="29">
        <v>0</v>
      </c>
      <c r="AH1273" s="40">
        <v>2</v>
      </c>
      <c r="AI1273" s="40">
        <v>0</v>
      </c>
      <c r="AJ1273" s="40">
        <f t="shared" si="172"/>
        <v>0</v>
      </c>
      <c r="AK1273" s="29">
        <f>(AH1273+AI1273)*(1+0.25*AJ1273)*Параметри!$K$53</f>
        <v>358.85855139200009</v>
      </c>
      <c r="AL1273" s="29">
        <f>ROUNDUP(('Дані з ДІСО'!AU1273+'Дані з ДІСО'!AW1273)/Параметри!$K$28,0)</f>
        <v>0</v>
      </c>
      <c r="AM1273" s="64">
        <f>AL1273*Параметри!$M$35/18</f>
        <v>0</v>
      </c>
      <c r="AN1273" s="29">
        <f>IF(AL1273=0,0,'Дані з ДІСО'!AW1273/SUM('Дані з ДІСО'!AU1273,'Дані з ДІСО'!AW1273))</f>
        <v>0</v>
      </c>
      <c r="AO1273" s="29">
        <f>(1+0.25*AN1273)*AM1273*Параметри!$K$51</f>
        <v>0</v>
      </c>
      <c r="AP1273" s="40">
        <f>ROUNDUP(('Дані з ДІСО'!AE1273+'Дані не з ДІСО'!E1273+'Дані не з ДІСО'!G1273)/Параметри!$K$69,0)</f>
        <v>0</v>
      </c>
      <c r="AQ1273" s="40">
        <f t="shared" si="176"/>
        <v>0</v>
      </c>
      <c r="AR1273" s="40">
        <f>IF(AP1273=0,0,('Дані з ДІСО'!AH1273+'Дані не з ДІСО'!G1273)/('Дані з ДІСО'!AE1273+'Дані не з ДІСО'!E1273+'Дані не з ДІСО'!G1273))</f>
        <v>0</v>
      </c>
      <c r="AS1273" s="29">
        <f>AQ1273*(1+0.25*AR1273)*Параметри!$K$51</f>
        <v>0</v>
      </c>
      <c r="AT1273" s="40">
        <f>ROUNDUP('Дані з ДІСО'!AF1273/Параметри!$K$70,0)</f>
        <v>0</v>
      </c>
      <c r="AU1273" s="40">
        <f t="shared" si="177"/>
        <v>0</v>
      </c>
      <c r="AV1273" s="40">
        <f>IF(AT1273=0,0,'Дані з ДІСО'!AI1273/'Дані з ДІСО'!AF1273)</f>
        <v>0</v>
      </c>
      <c r="AW1273" s="29">
        <f>AU1273*(1+0.25*AV1273)*Параметри!$K$51</f>
        <v>0</v>
      </c>
      <c r="AX1273" s="40">
        <f>ROUNDUP('Дані з ДІСО'!AR1273/Параметри!$K$29,0)</f>
        <v>0</v>
      </c>
      <c r="AY1273" s="40">
        <f>ROUNDUP('Дані з ДІСО'!AS1273/Параметри!$K$29,0)</f>
        <v>0</v>
      </c>
      <c r="AZ1273" s="40">
        <f>ROUNDUP('Дані з ДІСО'!AT1273/Параметри!$K$29,0)</f>
        <v>0</v>
      </c>
      <c r="BA1273" s="64">
        <f>(AX1273*Параметри!$K$32+AY1273*Параметри!$L$32+AZ1273*Параметри!$M$32)/18</f>
        <v>0</v>
      </c>
      <c r="BB1273" s="29">
        <f>(BA1273*Параметри!$K$51+SUM('Дані з ДІСО'!AR1273:AT1273)*Параметри!$K$48*Параметри!$K$20/1000)*Параметри!$K$74</f>
        <v>0</v>
      </c>
      <c r="BC1273" s="40">
        <f>ROUNDUP(('Дані не з ДІСО'!I1273+'Дані не з ДІСО'!K1273)/Параметри!$K$26,0)</f>
        <v>0</v>
      </c>
      <c r="BD1273" s="29">
        <f>BC1273*Параметри!$M$36/18</f>
        <v>0</v>
      </c>
      <c r="BE1273" s="40">
        <f>IF(BC1273=0,0,'Дані не з ДІСО'!K1273/('Дані не з ДІСО'!I1273+'Дані не з ДІСО'!K1273))</f>
        <v>0</v>
      </c>
      <c r="BF1273" s="29">
        <f>(1+0.25*BE1273)*BD1273*Параметри!$K$51</f>
        <v>0</v>
      </c>
      <c r="BG1273" s="40">
        <f>ROUNDUP('Дані не з ДІСО'!M1273/Параметри!$K$27,0)</f>
        <v>0</v>
      </c>
      <c r="BH1273" s="40">
        <f>BG1273*Параметри!$M$37/18</f>
        <v>0</v>
      </c>
      <c r="BI1273" s="29">
        <f>BH1273*Параметри!$K$51</f>
        <v>0</v>
      </c>
      <c r="BJ1273" s="29">
        <f>'Дані не з ДІСО'!N1273*Параметри!$K$76</f>
        <v>0</v>
      </c>
      <c r="BK1273" s="40">
        <f>ROUNDUP('Дані з ДІСО'!V1273/Параметри!$K$25,0)</f>
        <v>0</v>
      </c>
      <c r="BL1273" s="40">
        <f>ROUNDUP('Дані з ДІСО'!W1273/Параметри!$K$25,0)</f>
        <v>0</v>
      </c>
      <c r="BM1273" s="40">
        <f>ROUNDUP('Дані з ДІСО'!X1273/Параметри!$K$25,0)</f>
        <v>0</v>
      </c>
      <c r="BN1273" s="40">
        <f>(BK1273*Параметри!$K$34+BL1273*Параметри!$L$34+BM1273*Параметри!$M$34)/18</f>
        <v>0</v>
      </c>
      <c r="BO1273" s="40">
        <f>IF(K1273=0,0,'Дані з ДІСО'!AC1273/K1273)</f>
        <v>0</v>
      </c>
      <c r="BP1273" s="29">
        <f>(1+0.25*BO1273)*BN1273*Параметри!$K$51</f>
        <v>0</v>
      </c>
      <c r="BQ1273" s="29">
        <f>BP1273*'Коефіцієнти АТО'!U1273</f>
        <v>0</v>
      </c>
      <c r="BR1273" s="29">
        <f>K1273*(1+0.25*BO1273)*Параметри!$K$66*Параметри!$K$20/1000</f>
        <v>0</v>
      </c>
      <c r="BS1273" s="29">
        <f>(1+0.25*BO1273)*K1273*'Коефіцієнти АТО'!S1273*Параметри!$K$20/1000</f>
        <v>0</v>
      </c>
      <c r="BT1273" s="29">
        <f t="shared" si="178"/>
        <v>0</v>
      </c>
      <c r="BU1273" s="40">
        <f>ROUNDUP('Дані з ДІСО'!AG1273/Параметри!$K$71,0)</f>
        <v>0</v>
      </c>
      <c r="BV1273" s="40">
        <f t="shared" si="179"/>
        <v>0</v>
      </c>
      <c r="BW1273" s="40">
        <f>IF('Дані з ДІСО'!AG1273=0,0,'Дані з ДІСО'!AJ1273/'Дані з ДІСО'!AG1273)</f>
        <v>0</v>
      </c>
      <c r="BX1273" s="29">
        <f>BV1273*(1+0.25*BW1273)*Параметри!$K$51</f>
        <v>0</v>
      </c>
      <c r="BY1273" s="29">
        <f>ROUND(IF(Параметри!$K$77="No",CC1273,CC1273*Параметри!$K$78)+AG1273,1)</f>
        <v>16550.8</v>
      </c>
      <c r="BZ1273" s="29">
        <f>ROUND(IF(Параметри!$K$77="No",BF1273,BF1273*Параметри!$K$78),1)</f>
        <v>0</v>
      </c>
      <c r="CA1273" s="29">
        <f>ROUND(IF(Параметри!$K$77="No",BI1273,BI1273*Параметри!$K$78),1)</f>
        <v>0</v>
      </c>
      <c r="CB1273" s="29">
        <f>ROUND(IF(Параметри!$K$77="No",BJ1273,BJ1273*Параметри!$K$78),1)</f>
        <v>0</v>
      </c>
      <c r="CC1273" s="29">
        <f t="shared" si="173"/>
        <v>18389.794835941724</v>
      </c>
    </row>
    <row r="1274" spans="1:81">
      <c r="A1274" s="9">
        <v>1273</v>
      </c>
      <c r="B1274" s="9" t="s">
        <v>3148</v>
      </c>
      <c r="C1274" s="9" t="s">
        <v>3148</v>
      </c>
      <c r="D1274" s="9" t="s">
        <v>4259</v>
      </c>
      <c r="E1274" s="9" t="s">
        <v>24</v>
      </c>
      <c r="F1274" s="9" t="s">
        <v>3998</v>
      </c>
      <c r="G1274" s="9" t="s">
        <v>2642</v>
      </c>
      <c r="H1274" s="29">
        <f>SUM('Дані з ДІСО'!J1274:L1274)</f>
        <v>251</v>
      </c>
      <c r="I1274" s="29">
        <f>SUM('Дані з ДІСО'!G1274:I1274)</f>
        <v>12</v>
      </c>
      <c r="J1274" s="29">
        <f>SUM('Дані з ДІСО'!P1274:R1274)</f>
        <v>0</v>
      </c>
      <c r="K1274" s="29">
        <f>SUM('Дані з ДІСО'!V1274:X1274)</f>
        <v>0</v>
      </c>
      <c r="L1274" s="40">
        <f>ROUNDUP('Дані з ДІСО'!J1274/'Коефіцієнти АТО'!$R1274,0)</f>
        <v>5</v>
      </c>
      <c r="M1274" s="40">
        <f>ROUNDUP('Дані з ДІСО'!K1274/'Коефіцієнти АТО'!$R1274,0)</f>
        <v>9</v>
      </c>
      <c r="N1274" s="40">
        <f>ROUNDUP('Дані з ДІСО'!L1274/'Коефіцієнти АТО'!$R1274,0)</f>
        <v>2</v>
      </c>
      <c r="O1274" s="59">
        <f>(L1274*Параметри!$K$32+M1274*Параметри!$L$32+N1274*Параметри!$M$32)/18</f>
        <v>26.683333333333334</v>
      </c>
      <c r="P1274" s="41">
        <f>IF(H1274=0,"",'Дані з ДІСО'!Y1274/H1274)</f>
        <v>0</v>
      </c>
      <c r="Q1274" s="29">
        <f>IF(H1274=0,"",(1+0.25*P1274)*O1274*Параметри!$K$51)</f>
        <v>5465.2859618089333</v>
      </c>
      <c r="R1274" s="29">
        <f>IF(H1274=0,"",Q1274*'Коефіцієнти АТО'!T1274)</f>
        <v>92.909861350751868</v>
      </c>
      <c r="S1274" s="29">
        <f>IF(H1274=0,"",H1274*(1+0.25*P1274)*Параметри!$K$66*Параметри!$K$20/1000)</f>
        <v>0</v>
      </c>
      <c r="T1274" s="29">
        <f>IF(H1274=0,"",H1274*(1+0.25*P1274)*'Коефіцієнти АТО'!$S1274*Параметри!$K$20/1000)</f>
        <v>1266.0330327247873</v>
      </c>
      <c r="U1274" s="29">
        <f t="shared" si="174"/>
        <v>6824.228855884473</v>
      </c>
      <c r="V1274" s="29">
        <f t="shared" si="175"/>
        <v>6824.228855884473</v>
      </c>
      <c r="W1274" s="40">
        <f>ROUNDUP('Дані з ДІСО'!P1274/Параметри!$K$24,0)</f>
        <v>0</v>
      </c>
      <c r="X1274" s="40">
        <f>ROUNDUP('Дані з ДІСО'!Q1274/Параметри!$K$24,0)</f>
        <v>0</v>
      </c>
      <c r="Y1274" s="40">
        <f>ROUNDUP('Дані з ДІСО'!R1274/Параметри!$K$24,0)</f>
        <v>0</v>
      </c>
      <c r="Z1274" s="59">
        <f>(W1274*Параметри!$K$33+X1274*Параметри!$L$33+Y1274*Параметри!$M$33)/18</f>
        <v>0</v>
      </c>
      <c r="AA1274" s="41">
        <f>IF(J1274=0,0,'Дані з ДІСО'!AA1274/J1274)</f>
        <v>0</v>
      </c>
      <c r="AB1274" s="29">
        <f>(1+0.25*AA1274)*Z1274*Параметри!$K$51</f>
        <v>0</v>
      </c>
      <c r="AC1274" s="29">
        <f>AB1274*'Коефіцієнти АТО'!U1274</f>
        <v>0</v>
      </c>
      <c r="AD1274" s="29">
        <f>J1274*(1+0.25*AA1274)*Параметри!$K$66*Параметри!$K$20/1000</f>
        <v>0</v>
      </c>
      <c r="AE1274" s="29">
        <f>(1+0.25*AA1274)*J1274*'Коефіцієнти АТО'!S1274*Параметри!$K$20/1000</f>
        <v>0</v>
      </c>
      <c r="AF1274" s="29">
        <f t="shared" si="171"/>
        <v>0</v>
      </c>
      <c r="AG1274" s="29">
        <v>0</v>
      </c>
      <c r="AH1274" s="40">
        <v>0</v>
      </c>
      <c r="AI1274" s="40">
        <v>0</v>
      </c>
      <c r="AJ1274" s="40">
        <f t="shared" si="172"/>
        <v>0</v>
      </c>
      <c r="AK1274" s="29">
        <f>(AH1274+AI1274)*(1+0.25*AJ1274)*Параметри!$K$53</f>
        <v>0</v>
      </c>
      <c r="AL1274" s="29">
        <f>ROUNDUP(('Дані з ДІСО'!AU1274+'Дані з ДІСО'!AW1274)/Параметри!$K$28,0)</f>
        <v>0</v>
      </c>
      <c r="AM1274" s="64">
        <f>AL1274*Параметри!$M$35/18</f>
        <v>0</v>
      </c>
      <c r="AN1274" s="29">
        <f>IF(AL1274=0,0,'Дані з ДІСО'!AW1274/SUM('Дані з ДІСО'!AU1274,'Дані з ДІСО'!AW1274))</f>
        <v>0</v>
      </c>
      <c r="AO1274" s="29">
        <f>(1+0.25*AN1274)*AM1274*Параметри!$K$51</f>
        <v>0</v>
      </c>
      <c r="AP1274" s="40">
        <f>ROUNDUP(('Дані з ДІСО'!AE1274+'Дані не з ДІСО'!E1274+'Дані не з ДІСО'!G1274)/Параметри!$K$69,0)</f>
        <v>0</v>
      </c>
      <c r="AQ1274" s="40">
        <f t="shared" si="176"/>
        <v>0</v>
      </c>
      <c r="AR1274" s="40">
        <f>IF(AP1274=0,0,('Дані з ДІСО'!AH1274+'Дані не з ДІСО'!G1274)/('Дані з ДІСО'!AE1274+'Дані не з ДІСО'!E1274+'Дані не з ДІСО'!G1274))</f>
        <v>0</v>
      </c>
      <c r="AS1274" s="29">
        <f>AQ1274*(1+0.25*AR1274)*Параметри!$K$51</f>
        <v>0</v>
      </c>
      <c r="AT1274" s="40">
        <f>ROUNDUP('Дані з ДІСО'!AF1274/Параметри!$K$70,0)</f>
        <v>0</v>
      </c>
      <c r="AU1274" s="40">
        <f t="shared" si="177"/>
        <v>0</v>
      </c>
      <c r="AV1274" s="40">
        <f>IF(AT1274=0,0,'Дані з ДІСО'!AI1274/'Дані з ДІСО'!AF1274)</f>
        <v>0</v>
      </c>
      <c r="AW1274" s="29">
        <f>AU1274*(1+0.25*AV1274)*Параметри!$K$51</f>
        <v>0</v>
      </c>
      <c r="AX1274" s="40">
        <f>ROUNDUP('Дані з ДІСО'!AR1274/Параметри!$K$29,0)</f>
        <v>0</v>
      </c>
      <c r="AY1274" s="40">
        <f>ROUNDUP('Дані з ДІСО'!AS1274/Параметри!$K$29,0)</f>
        <v>0</v>
      </c>
      <c r="AZ1274" s="40">
        <f>ROUNDUP('Дані з ДІСО'!AT1274/Параметри!$K$29,0)</f>
        <v>0</v>
      </c>
      <c r="BA1274" s="64">
        <f>(AX1274*Параметри!$K$32+AY1274*Параметри!$L$32+AZ1274*Параметри!$M$32)/18</f>
        <v>0</v>
      </c>
      <c r="BB1274" s="29">
        <f>(BA1274*Параметри!$K$51+SUM('Дані з ДІСО'!AR1274:AT1274)*Параметри!$K$48*Параметри!$K$20/1000)*Параметри!$K$74</f>
        <v>0</v>
      </c>
      <c r="BC1274" s="40">
        <f>ROUNDUP(('Дані не з ДІСО'!I1274+'Дані не з ДІСО'!K1274)/Параметри!$K$26,0)</f>
        <v>0</v>
      </c>
      <c r="BD1274" s="29">
        <f>BC1274*Параметри!$M$36/18</f>
        <v>0</v>
      </c>
      <c r="BE1274" s="40">
        <f>IF(BC1274=0,0,'Дані не з ДІСО'!K1274/('Дані не з ДІСО'!I1274+'Дані не з ДІСО'!K1274))</f>
        <v>0</v>
      </c>
      <c r="BF1274" s="29">
        <f>(1+0.25*BE1274)*BD1274*Параметри!$K$51</f>
        <v>0</v>
      </c>
      <c r="BG1274" s="40">
        <f>ROUNDUP('Дані не з ДІСО'!M1274/Параметри!$K$27,0)</f>
        <v>0</v>
      </c>
      <c r="BH1274" s="40">
        <f>BG1274*Параметри!$M$37/18</f>
        <v>0</v>
      </c>
      <c r="BI1274" s="29">
        <f>BH1274*Параметри!$K$51</f>
        <v>0</v>
      </c>
      <c r="BJ1274" s="29">
        <f>'Дані не з ДІСО'!N1274*Параметри!$K$76</f>
        <v>0</v>
      </c>
      <c r="BK1274" s="40">
        <f>ROUNDUP('Дані з ДІСО'!V1274/Параметри!$K$25,0)</f>
        <v>0</v>
      </c>
      <c r="BL1274" s="40">
        <f>ROUNDUP('Дані з ДІСО'!W1274/Параметри!$K$25,0)</f>
        <v>0</v>
      </c>
      <c r="BM1274" s="40">
        <f>ROUNDUP('Дані з ДІСО'!X1274/Параметри!$K$25,0)</f>
        <v>0</v>
      </c>
      <c r="BN1274" s="40">
        <f>(BK1274*Параметри!$K$34+BL1274*Параметри!$L$34+BM1274*Параметри!$M$34)/18</f>
        <v>0</v>
      </c>
      <c r="BO1274" s="40">
        <f>IF(K1274=0,0,'Дані з ДІСО'!AC1274/K1274)</f>
        <v>0</v>
      </c>
      <c r="BP1274" s="29">
        <f>(1+0.25*BO1274)*BN1274*Параметри!$K$51</f>
        <v>0</v>
      </c>
      <c r="BQ1274" s="29">
        <f>BP1274*'Коефіцієнти АТО'!U1274</f>
        <v>0</v>
      </c>
      <c r="BR1274" s="29">
        <f>K1274*(1+0.25*BO1274)*Параметри!$K$66*Параметри!$K$20/1000</f>
        <v>0</v>
      </c>
      <c r="BS1274" s="29">
        <f>(1+0.25*BO1274)*K1274*'Коефіцієнти АТО'!S1274*Параметри!$K$20/1000</f>
        <v>0</v>
      </c>
      <c r="BT1274" s="29">
        <f t="shared" si="178"/>
        <v>0</v>
      </c>
      <c r="BU1274" s="40">
        <f>ROUNDUP('Дані з ДІСО'!AG1274/Параметри!$K$71,0)</f>
        <v>0</v>
      </c>
      <c r="BV1274" s="40">
        <f t="shared" si="179"/>
        <v>0</v>
      </c>
      <c r="BW1274" s="40">
        <f>IF('Дані з ДІСО'!AG1274=0,0,'Дані з ДІСО'!AJ1274/'Дані з ДІСО'!AG1274)</f>
        <v>0</v>
      </c>
      <c r="BX1274" s="29">
        <f>BV1274*(1+0.25*BW1274)*Параметри!$K$51</f>
        <v>0</v>
      </c>
      <c r="BY1274" s="29">
        <f>ROUND(IF(Параметри!$K$77="No",CC1274,CC1274*Параметри!$K$78)+AG1274,1)</f>
        <v>6141.8</v>
      </c>
      <c r="BZ1274" s="29">
        <f>ROUND(IF(Параметри!$K$77="No",BF1274,BF1274*Параметри!$K$78),1)</f>
        <v>0</v>
      </c>
      <c r="CA1274" s="29">
        <f>ROUND(IF(Параметри!$K$77="No",BI1274,BI1274*Параметри!$K$78),1)</f>
        <v>0</v>
      </c>
      <c r="CB1274" s="29">
        <f>ROUND(IF(Параметри!$K$77="No",BJ1274,BJ1274*Параметри!$K$78),1)</f>
        <v>0</v>
      </c>
      <c r="CC1274" s="29">
        <f t="shared" si="173"/>
        <v>6824.228855884473</v>
      </c>
    </row>
    <row r="1275" spans="1:81">
      <c r="A1275" s="9">
        <v>1274</v>
      </c>
      <c r="B1275" s="9" t="s">
        <v>3145</v>
      </c>
      <c r="C1275" s="9" t="s">
        <v>3146</v>
      </c>
      <c r="D1275" s="9" t="s">
        <v>4259</v>
      </c>
      <c r="E1275" s="9" t="s">
        <v>21</v>
      </c>
      <c r="F1275" s="9" t="s">
        <v>4304</v>
      </c>
      <c r="G1275" s="9" t="s">
        <v>2644</v>
      </c>
      <c r="H1275" s="29">
        <f>SUM('Дані з ДІСО'!J1275:L1275)</f>
        <v>3021</v>
      </c>
      <c r="I1275" s="29">
        <f>SUM('Дані з ДІСО'!G1275:I1275)</f>
        <v>174</v>
      </c>
      <c r="J1275" s="29">
        <f>SUM('Дані з ДІСО'!P1275:R1275)</f>
        <v>0</v>
      </c>
      <c r="K1275" s="29">
        <f>SUM('Дані з ДІСО'!V1275:X1275)</f>
        <v>0</v>
      </c>
      <c r="L1275" s="40">
        <f>ROUNDUP('Дані з ДІСО'!J1275/'Коефіцієнти АТО'!$R1275,0)</f>
        <v>63</v>
      </c>
      <c r="M1275" s="40">
        <f>ROUNDUP('Дані з ДІСО'!K1275/'Коефіцієнти АТО'!$R1275,0)</f>
        <v>85</v>
      </c>
      <c r="N1275" s="40">
        <f>ROUNDUP('Дані з ДІСО'!L1275/'Коефіцієнти АТО'!$R1275,0)</f>
        <v>21</v>
      </c>
      <c r="O1275" s="59">
        <f>(L1275*Параметри!$K$32+M1275*Параметри!$L$32+N1275*Параметри!$M$32)/18</f>
        <v>276.33333333333331</v>
      </c>
      <c r="P1275" s="41">
        <f>IF(H1275=0,"",'Дані з ДІСО'!Y1275/H1275)</f>
        <v>0</v>
      </c>
      <c r="Q1275" s="29">
        <f>IF(H1275=0,"",(1+0.25*P1275)*O1275*Параметри!$K$51)</f>
        <v>56598.651621981327</v>
      </c>
      <c r="R1275" s="29">
        <f>IF(H1275=0,"",Q1275*'Коефіцієнти АТО'!T1275)</f>
        <v>962.1770775736826</v>
      </c>
      <c r="S1275" s="29">
        <f>IF(H1275=0,"",H1275*(1+0.25*P1275)*Параметри!$K$66*Параметри!$K$20/1000)</f>
        <v>0</v>
      </c>
      <c r="T1275" s="29">
        <f>IF(H1275=0,"",H1275*(1+0.25*P1275)*'Коефіцієнти АТО'!$S1275*Параметри!$K$20/1000)</f>
        <v>12362.736905212962</v>
      </c>
      <c r="U1275" s="29">
        <f t="shared" si="174"/>
        <v>69923.565604767966</v>
      </c>
      <c r="V1275" s="29">
        <f t="shared" si="175"/>
        <v>69923.565604767966</v>
      </c>
      <c r="W1275" s="40">
        <f>ROUNDUP('Дані з ДІСО'!P1275/Параметри!$K$24,0)</f>
        <v>0</v>
      </c>
      <c r="X1275" s="40">
        <f>ROUNDUP('Дані з ДІСО'!Q1275/Параметри!$K$24,0)</f>
        <v>0</v>
      </c>
      <c r="Y1275" s="40">
        <f>ROUNDUP('Дані з ДІСО'!R1275/Параметри!$K$24,0)</f>
        <v>0</v>
      </c>
      <c r="Z1275" s="59">
        <f>(W1275*Параметри!$K$33+X1275*Параметри!$L$33+Y1275*Параметри!$M$33)/18</f>
        <v>0</v>
      </c>
      <c r="AA1275" s="41">
        <f>IF(J1275=0,0,'Дані з ДІСО'!AA1275/J1275)</f>
        <v>0</v>
      </c>
      <c r="AB1275" s="29">
        <f>(1+0.25*AA1275)*Z1275*Параметри!$K$51</f>
        <v>0</v>
      </c>
      <c r="AC1275" s="29">
        <f>AB1275*'Коефіцієнти АТО'!U1275</f>
        <v>0</v>
      </c>
      <c r="AD1275" s="29">
        <f>J1275*(1+0.25*AA1275)*Параметри!$K$66*Параметри!$K$20/1000</f>
        <v>0</v>
      </c>
      <c r="AE1275" s="29">
        <f>(1+0.25*AA1275)*J1275*'Коефіцієнти АТО'!S1275*Параметри!$K$20/1000</f>
        <v>0</v>
      </c>
      <c r="AF1275" s="29">
        <f t="shared" si="171"/>
        <v>0</v>
      </c>
      <c r="AG1275" s="29">
        <v>0</v>
      </c>
      <c r="AH1275" s="40">
        <v>10</v>
      </c>
      <c r="AI1275" s="40">
        <v>0</v>
      </c>
      <c r="AJ1275" s="40">
        <f t="shared" si="172"/>
        <v>0</v>
      </c>
      <c r="AK1275" s="29">
        <f>(AH1275+AI1275)*(1+0.25*AJ1275)*Параметри!$K$53</f>
        <v>1794.2927569600006</v>
      </c>
      <c r="AL1275" s="29">
        <f>ROUNDUP(('Дані з ДІСО'!AU1275+'Дані з ДІСО'!AW1275)/Параметри!$K$28,0)</f>
        <v>3</v>
      </c>
      <c r="AM1275" s="64">
        <f>AL1275*Параметри!$M$35/18</f>
        <v>3.8333333333333335</v>
      </c>
      <c r="AN1275" s="29">
        <f>IF(AL1275=0,0,'Дані з ДІСО'!AW1275/SUM('Дані з ДІСО'!AU1275,'Дані з ДІСО'!AW1275))</f>
        <v>0</v>
      </c>
      <c r="AO1275" s="29">
        <f>(1+0.25*AN1275)*AM1275*Параметри!$K$51</f>
        <v>785.14414192133336</v>
      </c>
      <c r="AP1275" s="40">
        <f>ROUNDUP(('Дані з ДІСО'!AE1275+'Дані не з ДІСО'!E1275+'Дані не з ДІСО'!G1275)/Параметри!$K$69,0)</f>
        <v>0</v>
      </c>
      <c r="AQ1275" s="40">
        <f t="shared" si="176"/>
        <v>0</v>
      </c>
      <c r="AR1275" s="40">
        <f>IF(AP1275=0,0,('Дані з ДІСО'!AH1275+'Дані не з ДІСО'!G1275)/('Дані з ДІСО'!AE1275+'Дані не з ДІСО'!E1275+'Дані не з ДІСО'!G1275))</f>
        <v>0</v>
      </c>
      <c r="AS1275" s="29">
        <f>AQ1275*(1+0.25*AR1275)*Параметри!$K$51</f>
        <v>0</v>
      </c>
      <c r="AT1275" s="40">
        <f>ROUNDUP('Дані з ДІСО'!AF1275/Параметри!$K$70,0)</f>
        <v>0</v>
      </c>
      <c r="AU1275" s="40">
        <f t="shared" si="177"/>
        <v>0</v>
      </c>
      <c r="AV1275" s="40">
        <f>IF(AT1275=0,0,'Дані з ДІСО'!AI1275/'Дані з ДІСО'!AF1275)</f>
        <v>0</v>
      </c>
      <c r="AW1275" s="29">
        <f>AU1275*(1+0.25*AV1275)*Параметри!$K$51</f>
        <v>0</v>
      </c>
      <c r="AX1275" s="40">
        <f>ROUNDUP('Дані з ДІСО'!AR1275/Параметри!$K$29,0)</f>
        <v>0</v>
      </c>
      <c r="AY1275" s="40">
        <f>ROUNDUP('Дані з ДІСО'!AS1275/Параметри!$K$29,0)</f>
        <v>0</v>
      </c>
      <c r="AZ1275" s="40">
        <f>ROUNDUP('Дані з ДІСО'!AT1275/Параметри!$K$29,0)</f>
        <v>0</v>
      </c>
      <c r="BA1275" s="64">
        <f>(AX1275*Параметри!$K$32+AY1275*Параметри!$L$32+AZ1275*Параметри!$M$32)/18</f>
        <v>0</v>
      </c>
      <c r="BB1275" s="29">
        <f>(BA1275*Параметри!$K$51+SUM('Дані з ДІСО'!AR1275:AT1275)*Параметри!$K$48*Параметри!$K$20/1000)*Параметри!$K$74</f>
        <v>0</v>
      </c>
      <c r="BC1275" s="40">
        <f>ROUNDUP(('Дані не з ДІСО'!I1275+'Дані не з ДІСО'!K1275)/Параметри!$K$26,0)</f>
        <v>0</v>
      </c>
      <c r="BD1275" s="29">
        <f>BC1275*Параметри!$M$36/18</f>
        <v>0</v>
      </c>
      <c r="BE1275" s="40">
        <f>IF(BC1275=0,0,'Дані не з ДІСО'!K1275/('Дані не з ДІСО'!I1275+'Дані не з ДІСО'!K1275))</f>
        <v>0</v>
      </c>
      <c r="BF1275" s="29">
        <f>(1+0.25*BE1275)*BD1275*Параметри!$K$51</f>
        <v>0</v>
      </c>
      <c r="BG1275" s="40">
        <f>ROUNDUP('Дані не з ДІСО'!M1275/Параметри!$K$27,0)</f>
        <v>0</v>
      </c>
      <c r="BH1275" s="40">
        <f>BG1275*Параметри!$M$37/18</f>
        <v>0</v>
      </c>
      <c r="BI1275" s="29">
        <f>BH1275*Параметри!$K$51</f>
        <v>0</v>
      </c>
      <c r="BJ1275" s="29">
        <f>'Дані не з ДІСО'!N1275*Параметри!$K$76</f>
        <v>0</v>
      </c>
      <c r="BK1275" s="40">
        <f>ROUNDUP('Дані з ДІСО'!V1275/Параметри!$K$25,0)</f>
        <v>0</v>
      </c>
      <c r="BL1275" s="40">
        <f>ROUNDUP('Дані з ДІСО'!W1275/Параметри!$K$25,0)</f>
        <v>0</v>
      </c>
      <c r="BM1275" s="40">
        <f>ROUNDUP('Дані з ДІСО'!X1275/Параметри!$K$25,0)</f>
        <v>0</v>
      </c>
      <c r="BN1275" s="40">
        <f>(BK1275*Параметри!$K$34+BL1275*Параметри!$L$34+BM1275*Параметри!$M$34)/18</f>
        <v>0</v>
      </c>
      <c r="BO1275" s="40">
        <f>IF(K1275=0,0,'Дані з ДІСО'!AC1275/K1275)</f>
        <v>0</v>
      </c>
      <c r="BP1275" s="29">
        <f>(1+0.25*BO1275)*BN1275*Параметри!$K$51</f>
        <v>0</v>
      </c>
      <c r="BQ1275" s="29">
        <f>BP1275*'Коефіцієнти АТО'!U1275</f>
        <v>0</v>
      </c>
      <c r="BR1275" s="29">
        <f>K1275*(1+0.25*BO1275)*Параметри!$K$66*Параметри!$K$20/1000</f>
        <v>0</v>
      </c>
      <c r="BS1275" s="29">
        <f>(1+0.25*BO1275)*K1275*'Коефіцієнти АТО'!S1275*Параметри!$K$20/1000</f>
        <v>0</v>
      </c>
      <c r="BT1275" s="29">
        <f t="shared" si="178"/>
        <v>0</v>
      </c>
      <c r="BU1275" s="40">
        <f>ROUNDUP('Дані з ДІСО'!AG1275/Параметри!$K$71,0)</f>
        <v>0</v>
      </c>
      <c r="BV1275" s="40">
        <f t="shared" si="179"/>
        <v>0</v>
      </c>
      <c r="BW1275" s="40">
        <f>IF('Дані з ДІСО'!AG1275=0,0,'Дані з ДІСО'!AJ1275/'Дані з ДІСО'!AG1275)</f>
        <v>0</v>
      </c>
      <c r="BX1275" s="29">
        <f>BV1275*(1+0.25*BW1275)*Параметри!$K$51</f>
        <v>0</v>
      </c>
      <c r="BY1275" s="29">
        <f>ROUND(IF(Параметри!$K$77="No",CC1275,CC1275*Параметри!$K$78)+AG1275,1)</f>
        <v>65252.7</v>
      </c>
      <c r="BZ1275" s="29">
        <f>ROUND(IF(Параметри!$K$77="No",BF1275,BF1275*Параметри!$K$78),1)</f>
        <v>0</v>
      </c>
      <c r="CA1275" s="29">
        <f>ROUND(IF(Параметри!$K$77="No",BI1275,BI1275*Параметри!$K$78),1)</f>
        <v>0</v>
      </c>
      <c r="CB1275" s="29">
        <f>ROUND(IF(Параметри!$K$77="No",BJ1275,BJ1275*Параметри!$K$78),1)</f>
        <v>0</v>
      </c>
      <c r="CC1275" s="29">
        <f t="shared" si="173"/>
        <v>72503.002503649303</v>
      </c>
    </row>
    <row r="1276" spans="1:81">
      <c r="A1276" s="9">
        <v>1275</v>
      </c>
      <c r="B1276" s="9" t="s">
        <v>3176</v>
      </c>
      <c r="C1276" s="9" t="s">
        <v>3146</v>
      </c>
      <c r="D1276" s="9" t="s">
        <v>4259</v>
      </c>
      <c r="E1276" s="9" t="s">
        <v>78</v>
      </c>
      <c r="F1276" s="9" t="s">
        <v>4305</v>
      </c>
      <c r="G1276" s="9" t="s">
        <v>2646</v>
      </c>
      <c r="H1276" s="29">
        <f>SUM('Дані з ДІСО'!J1276:L1276)</f>
        <v>11739</v>
      </c>
      <c r="I1276" s="29">
        <f>SUM('Дані з ДІСО'!G1276:I1276)</f>
        <v>317</v>
      </c>
      <c r="J1276" s="29">
        <f>SUM('Дані з ДІСО'!P1276:R1276)</f>
        <v>6</v>
      </c>
      <c r="K1276" s="29">
        <f>SUM('Дані з ДІСО'!V1276:X1276)</f>
        <v>0</v>
      </c>
      <c r="L1276" s="40">
        <f>ROUNDUP('Дані з ДІСО'!J1276/'Коефіцієнти АТО'!$R1276,0)</f>
        <v>191</v>
      </c>
      <c r="M1276" s="40">
        <f>ROUNDUP('Дані з ДІСО'!K1276/'Коефіцієнти АТО'!$R1276,0)</f>
        <v>224</v>
      </c>
      <c r="N1276" s="40">
        <f>ROUNDUP('Дані з ДІСО'!L1276/'Коефіцієнти АТО'!$R1276,0)</f>
        <v>46</v>
      </c>
      <c r="O1276" s="59">
        <f>(L1276*Параметри!$K$32+M1276*Параметри!$L$32+N1276*Параметри!$M$32)/18</f>
        <v>741.71111111111122</v>
      </c>
      <c r="P1276" s="41">
        <f>IF(H1276=0,"",'Дані з ДІСО'!Y1276/H1276)</f>
        <v>0</v>
      </c>
      <c r="Q1276" s="29">
        <f>IF(H1276=0,"",(1+0.25*P1276)*O1276*Параметри!$K$51)</f>
        <v>151917.42623135273</v>
      </c>
      <c r="R1276" s="29">
        <f>IF(H1276=0,"",Q1276*'Коефіцієнти АТО'!T1276)</f>
        <v>18989.678278919091</v>
      </c>
      <c r="S1276" s="29">
        <f>IF(H1276=0,"",H1276*(1+0.25*P1276)*Параметри!$K$66*Параметри!$K$20/1000)</f>
        <v>0</v>
      </c>
      <c r="T1276" s="29">
        <f>IF(H1276=0,"",H1276*(1+0.25*P1276)*'Коефіцієнти АТО'!$S1276*Параметри!$K$20/1000)</f>
        <v>25695.340955919295</v>
      </c>
      <c r="U1276" s="29">
        <f t="shared" si="174"/>
        <v>196602.4454661911</v>
      </c>
      <c r="V1276" s="29">
        <f t="shared" si="175"/>
        <v>196602.4454661911</v>
      </c>
      <c r="W1276" s="40">
        <f>ROUNDUP('Дані з ДІСО'!P1276/Параметри!$K$24,0)</f>
        <v>1</v>
      </c>
      <c r="X1276" s="40">
        <f>ROUNDUP('Дані з ДІСО'!Q1276/Параметри!$K$24,0)</f>
        <v>0</v>
      </c>
      <c r="Y1276" s="40">
        <f>ROUNDUP('Дані з ДІСО'!R1276/Параметри!$K$24,0)</f>
        <v>0</v>
      </c>
      <c r="Z1276" s="59">
        <f>(W1276*Параметри!$K$33+X1276*Параметри!$L$33+Y1276*Параметри!$M$33)/18</f>
        <v>2</v>
      </c>
      <c r="AA1276" s="41">
        <f>IF(J1276=0,0,'Дані з ДІСО'!AA1276/J1276)</f>
        <v>0</v>
      </c>
      <c r="AB1276" s="29">
        <f>(1+0.25*AA1276)*Z1276*Параметри!$K$51</f>
        <v>409.64042187199999</v>
      </c>
      <c r="AC1276" s="29">
        <f>AB1276*'Коефіцієнти АТО'!U1276</f>
        <v>19.253099827983998</v>
      </c>
      <c r="AD1276" s="29">
        <f>J1276*(1+0.25*AA1276)*Параметри!$K$66*Параметри!$K$20/1000</f>
        <v>0</v>
      </c>
      <c r="AE1276" s="29">
        <f>(1+0.25*AA1276)*J1276*'Коефіцієнти АТО'!S1276*Параметри!$K$20/1000</f>
        <v>13.133320192138665</v>
      </c>
      <c r="AF1276" s="29">
        <f t="shared" si="171"/>
        <v>442.02684189212266</v>
      </c>
      <c r="AG1276" s="29">
        <v>0</v>
      </c>
      <c r="AH1276" s="40">
        <v>139</v>
      </c>
      <c r="AI1276" s="40">
        <v>0</v>
      </c>
      <c r="AJ1276" s="40">
        <f t="shared" si="172"/>
        <v>0</v>
      </c>
      <c r="AK1276" s="29">
        <f>(AH1276+AI1276)*(1+0.25*AJ1276)*Параметри!$K$53</f>
        <v>24940.669321744008</v>
      </c>
      <c r="AL1276" s="29">
        <f>ROUNDUP(('Дані з ДІСО'!AU1276+'Дані з ДІСО'!AW1276)/Параметри!$K$28,0)</f>
        <v>4</v>
      </c>
      <c r="AM1276" s="64">
        <f>AL1276*Параметри!$M$35/18</f>
        <v>5.1111111111111107</v>
      </c>
      <c r="AN1276" s="29">
        <f>IF(AL1276=0,0,'Дані з ДІСО'!AW1276/SUM('Дані з ДІСО'!AU1276,'Дані з ДІСО'!AW1276))</f>
        <v>0</v>
      </c>
      <c r="AO1276" s="29">
        <f>(1+0.25*AN1276)*AM1276*Параметри!$K$51</f>
        <v>1046.858855895111</v>
      </c>
      <c r="AP1276" s="40">
        <f>ROUNDUP(('Дані з ДІСО'!AE1276+'Дані не з ДІСО'!E1276+'Дані не з ДІСО'!G1276)/Параметри!$K$69,0)</f>
        <v>0</v>
      </c>
      <c r="AQ1276" s="40">
        <f t="shared" si="176"/>
        <v>0</v>
      </c>
      <c r="AR1276" s="40">
        <f>IF(AP1276=0,0,('Дані з ДІСО'!AH1276+'Дані не з ДІСО'!G1276)/('Дані з ДІСО'!AE1276+'Дані не з ДІСО'!E1276+'Дані не з ДІСО'!G1276))</f>
        <v>0</v>
      </c>
      <c r="AS1276" s="29">
        <f>AQ1276*(1+0.25*AR1276)*Параметри!$K$51</f>
        <v>0</v>
      </c>
      <c r="AT1276" s="40">
        <f>ROUNDUP('Дані з ДІСО'!AF1276/Параметри!$K$70,0)</f>
        <v>0</v>
      </c>
      <c r="AU1276" s="40">
        <f t="shared" si="177"/>
        <v>0</v>
      </c>
      <c r="AV1276" s="40">
        <f>IF(AT1276=0,0,'Дані з ДІСО'!AI1276/'Дані з ДІСО'!AF1276)</f>
        <v>0</v>
      </c>
      <c r="AW1276" s="29">
        <f>AU1276*(1+0.25*AV1276)*Параметри!$K$51</f>
        <v>0</v>
      </c>
      <c r="AX1276" s="40">
        <f>ROUNDUP('Дані з ДІСО'!AR1276/Параметри!$K$29,0)</f>
        <v>0</v>
      </c>
      <c r="AY1276" s="40">
        <f>ROUNDUP('Дані з ДІСО'!AS1276/Параметри!$K$29,0)</f>
        <v>0</v>
      </c>
      <c r="AZ1276" s="40">
        <f>ROUNDUP('Дані з ДІСО'!AT1276/Параметри!$K$29,0)</f>
        <v>0</v>
      </c>
      <c r="BA1276" s="64">
        <f>(AX1276*Параметри!$K$32+AY1276*Параметри!$L$32+AZ1276*Параметри!$M$32)/18</f>
        <v>0</v>
      </c>
      <c r="BB1276" s="29">
        <f>(BA1276*Параметри!$K$51+SUM('Дані з ДІСО'!AR1276:AT1276)*Параметри!$K$48*Параметри!$K$20/1000)*Параметри!$K$74</f>
        <v>0</v>
      </c>
      <c r="BC1276" s="40">
        <f>ROUNDUP(('Дані не з ДІСО'!I1276+'Дані не з ДІСО'!K1276)/Параметри!$K$26,0)</f>
        <v>0</v>
      </c>
      <c r="BD1276" s="29">
        <f>BC1276*Параметри!$M$36/18</f>
        <v>0</v>
      </c>
      <c r="BE1276" s="40">
        <f>IF(BC1276=0,0,'Дані не з ДІСО'!K1276/('Дані не з ДІСО'!I1276+'Дані не з ДІСО'!K1276))</f>
        <v>0</v>
      </c>
      <c r="BF1276" s="29">
        <f>(1+0.25*BE1276)*BD1276*Параметри!$K$51</f>
        <v>0</v>
      </c>
      <c r="BG1276" s="40">
        <f>ROUNDUP('Дані не з ДІСО'!M1276/Параметри!$K$27,0)</f>
        <v>0</v>
      </c>
      <c r="BH1276" s="40">
        <f>BG1276*Параметри!$M$37/18</f>
        <v>0</v>
      </c>
      <c r="BI1276" s="29">
        <f>BH1276*Параметри!$K$51</f>
        <v>0</v>
      </c>
      <c r="BJ1276" s="29">
        <f>'Дані не з ДІСО'!N1276*Параметри!$K$76</f>
        <v>0</v>
      </c>
      <c r="BK1276" s="40">
        <f>ROUNDUP('Дані з ДІСО'!V1276/Параметри!$K$25,0)</f>
        <v>0</v>
      </c>
      <c r="BL1276" s="40">
        <f>ROUNDUP('Дані з ДІСО'!W1276/Параметри!$K$25,0)</f>
        <v>0</v>
      </c>
      <c r="BM1276" s="40">
        <f>ROUNDUP('Дані з ДІСО'!X1276/Параметри!$K$25,0)</f>
        <v>0</v>
      </c>
      <c r="BN1276" s="40">
        <f>(BK1276*Параметри!$K$34+BL1276*Параметри!$L$34+BM1276*Параметри!$M$34)/18</f>
        <v>0</v>
      </c>
      <c r="BO1276" s="40">
        <f>IF(K1276=0,0,'Дані з ДІСО'!AC1276/K1276)</f>
        <v>0</v>
      </c>
      <c r="BP1276" s="29">
        <f>(1+0.25*BO1276)*BN1276*Параметри!$K$51</f>
        <v>0</v>
      </c>
      <c r="BQ1276" s="29">
        <f>BP1276*'Коефіцієнти АТО'!U1276</f>
        <v>0</v>
      </c>
      <c r="BR1276" s="29">
        <f>K1276*(1+0.25*BO1276)*Параметри!$K$66*Параметри!$K$20/1000</f>
        <v>0</v>
      </c>
      <c r="BS1276" s="29">
        <f>(1+0.25*BO1276)*K1276*'Коефіцієнти АТО'!S1276*Параметри!$K$20/1000</f>
        <v>0</v>
      </c>
      <c r="BT1276" s="29">
        <f t="shared" si="178"/>
        <v>0</v>
      </c>
      <c r="BU1276" s="40">
        <f>ROUNDUP('Дані з ДІСО'!AG1276/Параметри!$K$71,0)</f>
        <v>0</v>
      </c>
      <c r="BV1276" s="40">
        <f t="shared" si="179"/>
        <v>0</v>
      </c>
      <c r="BW1276" s="40">
        <f>IF('Дані з ДІСО'!AG1276=0,0,'Дані з ДІСО'!AJ1276/'Дані з ДІСО'!AG1276)</f>
        <v>0</v>
      </c>
      <c r="BX1276" s="29">
        <f>BV1276*(1+0.25*BW1276)*Параметри!$K$51</f>
        <v>0</v>
      </c>
      <c r="BY1276" s="29">
        <f>ROUND(IF(Параметри!$K$77="No",CC1276,CC1276*Параметри!$K$78)+AG1276,1)</f>
        <v>200728.8</v>
      </c>
      <c r="BZ1276" s="29">
        <f>ROUND(IF(Параметри!$K$77="No",BF1276,BF1276*Параметри!$K$78),1)</f>
        <v>0</v>
      </c>
      <c r="CA1276" s="29">
        <f>ROUND(IF(Параметри!$K$77="No",BI1276,BI1276*Параметри!$K$78),1)</f>
        <v>0</v>
      </c>
      <c r="CB1276" s="29">
        <f>ROUND(IF(Параметри!$K$77="No",BJ1276,BJ1276*Параметри!$K$78),1)</f>
        <v>0</v>
      </c>
      <c r="CC1276" s="29">
        <f t="shared" si="173"/>
        <v>223032.00048572235</v>
      </c>
    </row>
    <row r="1277" spans="1:81">
      <c r="A1277" s="9">
        <v>1276</v>
      </c>
      <c r="B1277" s="9" t="s">
        <v>3148</v>
      </c>
      <c r="C1277" s="9" t="s">
        <v>3148</v>
      </c>
      <c r="D1277" s="9" t="s">
        <v>4259</v>
      </c>
      <c r="E1277" s="9" t="s">
        <v>24</v>
      </c>
      <c r="F1277" s="9" t="s">
        <v>4306</v>
      </c>
      <c r="G1277" s="9" t="s">
        <v>2648</v>
      </c>
      <c r="H1277" s="29">
        <f>SUM('Дані з ДІСО'!J1277:L1277)</f>
        <v>362</v>
      </c>
      <c r="I1277" s="29">
        <f>SUM('Дані з ДІСО'!G1277:I1277)</f>
        <v>26</v>
      </c>
      <c r="J1277" s="29">
        <f>SUM('Дані з ДІСО'!P1277:R1277)</f>
        <v>0</v>
      </c>
      <c r="K1277" s="29">
        <f>SUM('Дані з ДІСО'!V1277:X1277)</f>
        <v>0</v>
      </c>
      <c r="L1277" s="40">
        <f>ROUNDUP('Дані з ДІСО'!J1277/'Коефіцієнти АТО'!$R1277,0)</f>
        <v>9</v>
      </c>
      <c r="M1277" s="40">
        <f>ROUNDUP('Дані з ДІСО'!K1277/'Коефіцієнти АТО'!$R1277,0)</f>
        <v>19</v>
      </c>
      <c r="N1277" s="40">
        <f>ROUNDUP('Дані з ДІСО'!L1277/'Коефіцієнти АТО'!$R1277,0)</f>
        <v>3</v>
      </c>
      <c r="O1277" s="59">
        <f>(L1277*Параметри!$K$32+M1277*Параметри!$L$32+N1277*Параметри!$M$32)/18</f>
        <v>51.933333333333337</v>
      </c>
      <c r="P1277" s="41">
        <f>IF(H1277=0,"",'Дані з ДІСО'!Y1277/H1277)</f>
        <v>0</v>
      </c>
      <c r="Q1277" s="29">
        <f>IF(H1277=0,"",(1+0.25*P1277)*O1277*Параметри!$K$51)</f>
        <v>10636.996287942933</v>
      </c>
      <c r="R1277" s="29">
        <f>IF(H1277=0,"",Q1277*'Коефіцієнти АТО'!T1277)</f>
        <v>180.82893689502987</v>
      </c>
      <c r="S1277" s="29">
        <f>IF(H1277=0,"",H1277*(1+0.25*P1277)*Параметри!$K$66*Параметри!$K$20/1000)</f>
        <v>0</v>
      </c>
      <c r="T1277" s="29">
        <f>IF(H1277=0,"",H1277*(1+0.25*P1277)*'Коефіцієнти АТО'!$S1277*Параметри!$K$20/1000)</f>
        <v>1825.9121826548726</v>
      </c>
      <c r="U1277" s="29">
        <f t="shared" si="174"/>
        <v>12643.737407492836</v>
      </c>
      <c r="V1277" s="29">
        <f t="shared" si="175"/>
        <v>12643.737407492836</v>
      </c>
      <c r="W1277" s="40">
        <f>ROUNDUP('Дані з ДІСО'!P1277/Параметри!$K$24,0)</f>
        <v>0</v>
      </c>
      <c r="X1277" s="40">
        <f>ROUNDUP('Дані з ДІСО'!Q1277/Параметри!$K$24,0)</f>
        <v>0</v>
      </c>
      <c r="Y1277" s="40">
        <f>ROUNDUP('Дані з ДІСО'!R1277/Параметри!$K$24,0)</f>
        <v>0</v>
      </c>
      <c r="Z1277" s="59">
        <f>(W1277*Параметри!$K$33+X1277*Параметри!$L$33+Y1277*Параметри!$M$33)/18</f>
        <v>0</v>
      </c>
      <c r="AA1277" s="41">
        <f>IF(J1277=0,0,'Дані з ДІСО'!AA1277/J1277)</f>
        <v>0</v>
      </c>
      <c r="AB1277" s="29">
        <f>(1+0.25*AA1277)*Z1277*Параметри!$K$51</f>
        <v>0</v>
      </c>
      <c r="AC1277" s="29">
        <f>AB1277*'Коефіцієнти АТО'!U1277</f>
        <v>0</v>
      </c>
      <c r="AD1277" s="29">
        <f>J1277*(1+0.25*AA1277)*Параметри!$K$66*Параметри!$K$20/1000</f>
        <v>0</v>
      </c>
      <c r="AE1277" s="29">
        <f>(1+0.25*AA1277)*J1277*'Коефіцієнти АТО'!S1277*Параметри!$K$20/1000</f>
        <v>0</v>
      </c>
      <c r="AF1277" s="29">
        <f t="shared" si="171"/>
        <v>0</v>
      </c>
      <c r="AG1277" s="29">
        <v>0</v>
      </c>
      <c r="AH1277" s="40">
        <v>0</v>
      </c>
      <c r="AI1277" s="40">
        <v>0</v>
      </c>
      <c r="AJ1277" s="40">
        <f t="shared" si="172"/>
        <v>0</v>
      </c>
      <c r="AK1277" s="29">
        <f>(AH1277+AI1277)*(1+0.25*AJ1277)*Параметри!$K$53</f>
        <v>0</v>
      </c>
      <c r="AL1277" s="29">
        <f>ROUNDUP(('Дані з ДІСО'!AU1277+'Дані з ДІСО'!AW1277)/Параметри!$K$28,0)</f>
        <v>0</v>
      </c>
      <c r="AM1277" s="64">
        <f>AL1277*Параметри!$M$35/18</f>
        <v>0</v>
      </c>
      <c r="AN1277" s="29">
        <f>IF(AL1277=0,0,'Дані з ДІСО'!AW1277/SUM('Дані з ДІСО'!AU1277,'Дані з ДІСО'!AW1277))</f>
        <v>0</v>
      </c>
      <c r="AO1277" s="29">
        <f>(1+0.25*AN1277)*AM1277*Параметри!$K$51</f>
        <v>0</v>
      </c>
      <c r="AP1277" s="40">
        <f>ROUNDUP(('Дані з ДІСО'!AE1277+'Дані не з ДІСО'!E1277+'Дані не з ДІСО'!G1277)/Параметри!$K$69,0)</f>
        <v>0</v>
      </c>
      <c r="AQ1277" s="40">
        <f t="shared" si="176"/>
        <v>0</v>
      </c>
      <c r="AR1277" s="40">
        <f>IF(AP1277=0,0,('Дані з ДІСО'!AH1277+'Дані не з ДІСО'!G1277)/('Дані з ДІСО'!AE1277+'Дані не з ДІСО'!E1277+'Дані не з ДІСО'!G1277))</f>
        <v>0</v>
      </c>
      <c r="AS1277" s="29">
        <f>AQ1277*(1+0.25*AR1277)*Параметри!$K$51</f>
        <v>0</v>
      </c>
      <c r="AT1277" s="40">
        <f>ROUNDUP('Дані з ДІСО'!AF1277/Параметри!$K$70,0)</f>
        <v>0</v>
      </c>
      <c r="AU1277" s="40">
        <f t="shared" si="177"/>
        <v>0</v>
      </c>
      <c r="AV1277" s="40">
        <f>IF(AT1277=0,0,'Дані з ДІСО'!AI1277/'Дані з ДІСО'!AF1277)</f>
        <v>0</v>
      </c>
      <c r="AW1277" s="29">
        <f>AU1277*(1+0.25*AV1277)*Параметри!$K$51</f>
        <v>0</v>
      </c>
      <c r="AX1277" s="40">
        <f>ROUNDUP('Дані з ДІСО'!AR1277/Параметри!$K$29,0)</f>
        <v>0</v>
      </c>
      <c r="AY1277" s="40">
        <f>ROUNDUP('Дані з ДІСО'!AS1277/Параметри!$K$29,0)</f>
        <v>0</v>
      </c>
      <c r="AZ1277" s="40">
        <f>ROUNDUP('Дані з ДІСО'!AT1277/Параметри!$K$29,0)</f>
        <v>0</v>
      </c>
      <c r="BA1277" s="64">
        <f>(AX1277*Параметри!$K$32+AY1277*Параметри!$L$32+AZ1277*Параметри!$M$32)/18</f>
        <v>0</v>
      </c>
      <c r="BB1277" s="29">
        <f>(BA1277*Параметри!$K$51+SUM('Дані з ДІСО'!AR1277:AT1277)*Параметри!$K$48*Параметри!$K$20/1000)*Параметри!$K$74</f>
        <v>0</v>
      </c>
      <c r="BC1277" s="40">
        <f>ROUNDUP(('Дані не з ДІСО'!I1277+'Дані не з ДІСО'!K1277)/Параметри!$K$26,0)</f>
        <v>0</v>
      </c>
      <c r="BD1277" s="29">
        <f>BC1277*Параметри!$M$36/18</f>
        <v>0</v>
      </c>
      <c r="BE1277" s="40">
        <f>IF(BC1277=0,0,'Дані не з ДІСО'!K1277/('Дані не з ДІСО'!I1277+'Дані не з ДІСО'!K1277))</f>
        <v>0</v>
      </c>
      <c r="BF1277" s="29">
        <f>(1+0.25*BE1277)*BD1277*Параметри!$K$51</f>
        <v>0</v>
      </c>
      <c r="BG1277" s="40">
        <f>ROUNDUP('Дані не з ДІСО'!M1277/Параметри!$K$27,0)</f>
        <v>0</v>
      </c>
      <c r="BH1277" s="40">
        <f>BG1277*Параметри!$M$37/18</f>
        <v>0</v>
      </c>
      <c r="BI1277" s="29">
        <f>BH1277*Параметри!$K$51</f>
        <v>0</v>
      </c>
      <c r="BJ1277" s="29">
        <f>'Дані не з ДІСО'!N1277*Параметри!$K$76</f>
        <v>0</v>
      </c>
      <c r="BK1277" s="40">
        <f>ROUNDUP('Дані з ДІСО'!V1277/Параметри!$K$25,0)</f>
        <v>0</v>
      </c>
      <c r="BL1277" s="40">
        <f>ROUNDUP('Дані з ДІСО'!W1277/Параметри!$K$25,0)</f>
        <v>0</v>
      </c>
      <c r="BM1277" s="40">
        <f>ROUNDUP('Дані з ДІСО'!X1277/Параметри!$K$25,0)</f>
        <v>0</v>
      </c>
      <c r="BN1277" s="40">
        <f>(BK1277*Параметри!$K$34+BL1277*Параметри!$L$34+BM1277*Параметри!$M$34)/18</f>
        <v>0</v>
      </c>
      <c r="BO1277" s="40">
        <f>IF(K1277=0,0,'Дані з ДІСО'!AC1277/K1277)</f>
        <v>0</v>
      </c>
      <c r="BP1277" s="29">
        <f>(1+0.25*BO1277)*BN1277*Параметри!$K$51</f>
        <v>0</v>
      </c>
      <c r="BQ1277" s="29">
        <f>BP1277*'Коефіцієнти АТО'!U1277</f>
        <v>0</v>
      </c>
      <c r="BR1277" s="29">
        <f>K1277*(1+0.25*BO1277)*Параметри!$K$66*Параметри!$K$20/1000</f>
        <v>0</v>
      </c>
      <c r="BS1277" s="29">
        <f>(1+0.25*BO1277)*K1277*'Коефіцієнти АТО'!S1277*Параметри!$K$20/1000</f>
        <v>0</v>
      </c>
      <c r="BT1277" s="29">
        <f t="shared" si="178"/>
        <v>0</v>
      </c>
      <c r="BU1277" s="40">
        <f>ROUNDUP('Дані з ДІСО'!AG1277/Параметри!$K$71,0)</f>
        <v>0</v>
      </c>
      <c r="BV1277" s="40">
        <f t="shared" si="179"/>
        <v>0</v>
      </c>
      <c r="BW1277" s="40">
        <f>IF('Дані з ДІСО'!AG1277=0,0,'Дані з ДІСО'!AJ1277/'Дані з ДІСО'!AG1277)</f>
        <v>0</v>
      </c>
      <c r="BX1277" s="29">
        <f>BV1277*(1+0.25*BW1277)*Параметри!$K$51</f>
        <v>0</v>
      </c>
      <c r="BY1277" s="29">
        <f>ROUND(IF(Параметри!$K$77="No",CC1277,CC1277*Параметри!$K$78)+AG1277,1)</f>
        <v>11379.4</v>
      </c>
      <c r="BZ1277" s="29">
        <f>ROUND(IF(Параметри!$K$77="No",BF1277,BF1277*Параметри!$K$78),1)</f>
        <v>0</v>
      </c>
      <c r="CA1277" s="29">
        <f>ROUND(IF(Параметри!$K$77="No",BI1277,BI1277*Параметри!$K$78),1)</f>
        <v>0</v>
      </c>
      <c r="CB1277" s="29">
        <f>ROUND(IF(Параметри!$K$77="No",BJ1277,BJ1277*Параметри!$K$78),1)</f>
        <v>0</v>
      </c>
      <c r="CC1277" s="29">
        <f t="shared" si="173"/>
        <v>12643.737407492836</v>
      </c>
    </row>
    <row r="1278" spans="1:81">
      <c r="A1278" s="9">
        <v>1277</v>
      </c>
      <c r="B1278" s="9" t="s">
        <v>3148</v>
      </c>
      <c r="C1278" s="9" t="s">
        <v>3148</v>
      </c>
      <c r="D1278" s="9" t="s">
        <v>4259</v>
      </c>
      <c r="E1278" s="9" t="s">
        <v>24</v>
      </c>
      <c r="F1278" s="9" t="s">
        <v>4307</v>
      </c>
      <c r="G1278" s="9" t="s">
        <v>2650</v>
      </c>
      <c r="H1278" s="29">
        <f>SUM('Дані з ДІСО'!J1278:L1278)</f>
        <v>640</v>
      </c>
      <c r="I1278" s="29">
        <f>SUM('Дані з ДІСО'!G1278:I1278)</f>
        <v>37</v>
      </c>
      <c r="J1278" s="29">
        <f>SUM('Дані з ДІСО'!P1278:R1278)</f>
        <v>0</v>
      </c>
      <c r="K1278" s="29">
        <f>SUM('Дані з ДІСО'!V1278:X1278)</f>
        <v>0</v>
      </c>
      <c r="L1278" s="40">
        <f>ROUNDUP('Дані з ДІСО'!J1278/'Коефіцієнти АТО'!$R1278,0)</f>
        <v>18</v>
      </c>
      <c r="M1278" s="40">
        <f>ROUNDUP('Дані з ДІСО'!K1278/'Коефіцієнти АТО'!$R1278,0)</f>
        <v>25</v>
      </c>
      <c r="N1278" s="40">
        <f>ROUNDUP('Дані з ДІСО'!L1278/'Коефіцієнти АТО'!$R1278,0)</f>
        <v>8</v>
      </c>
      <c r="O1278" s="59">
        <f>(L1278*Параметри!$K$32+M1278*Параметри!$L$32+N1278*Параметри!$M$32)/18</f>
        <v>84.194444444444443</v>
      </c>
      <c r="P1278" s="41">
        <f>IF(H1278=0,"",'Дані з ДІСО'!Y1278/H1278)</f>
        <v>0</v>
      </c>
      <c r="Q1278" s="29">
        <f>IF(H1278=0,"",(1+0.25*P1278)*O1278*Параметри!$K$51)</f>
        <v>17244.723870750444</v>
      </c>
      <c r="R1278" s="29">
        <f>IF(H1278=0,"",Q1278*'Коефіцієнти АТО'!T1278)</f>
        <v>293.16030580275759</v>
      </c>
      <c r="S1278" s="29">
        <f>IF(H1278=0,"",H1278*(1+0.25*P1278)*Параметри!$K$66*Параметри!$K$20/1000)</f>
        <v>0</v>
      </c>
      <c r="T1278" s="29">
        <f>IF(H1278=0,"",H1278*(1+0.25*P1278)*'Коефіцієнти АТО'!$S1278*Параметри!$K$20/1000)</f>
        <v>3228.1320356329243</v>
      </c>
      <c r="U1278" s="29">
        <f t="shared" si="174"/>
        <v>20766.016212186125</v>
      </c>
      <c r="V1278" s="29">
        <f t="shared" si="175"/>
        <v>20766.016212186125</v>
      </c>
      <c r="W1278" s="40">
        <f>ROUNDUP('Дані з ДІСО'!P1278/Параметри!$K$24,0)</f>
        <v>0</v>
      </c>
      <c r="X1278" s="40">
        <f>ROUNDUP('Дані з ДІСО'!Q1278/Параметри!$K$24,0)</f>
        <v>0</v>
      </c>
      <c r="Y1278" s="40">
        <f>ROUNDUP('Дані з ДІСО'!R1278/Параметри!$K$24,0)</f>
        <v>0</v>
      </c>
      <c r="Z1278" s="59">
        <f>(W1278*Параметри!$K$33+X1278*Параметри!$L$33+Y1278*Параметри!$M$33)/18</f>
        <v>0</v>
      </c>
      <c r="AA1278" s="41">
        <f>IF(J1278=0,0,'Дані з ДІСО'!AA1278/J1278)</f>
        <v>0</v>
      </c>
      <c r="AB1278" s="29">
        <f>(1+0.25*AA1278)*Z1278*Параметри!$K$51</f>
        <v>0</v>
      </c>
      <c r="AC1278" s="29">
        <f>AB1278*'Коефіцієнти АТО'!U1278</f>
        <v>0</v>
      </c>
      <c r="AD1278" s="29">
        <f>J1278*(1+0.25*AA1278)*Параметри!$K$66*Параметри!$K$20/1000</f>
        <v>0</v>
      </c>
      <c r="AE1278" s="29">
        <f>(1+0.25*AA1278)*J1278*'Коефіцієнти АТО'!S1278*Параметри!$K$20/1000</f>
        <v>0</v>
      </c>
      <c r="AF1278" s="29">
        <f t="shared" si="171"/>
        <v>0</v>
      </c>
      <c r="AG1278" s="29">
        <v>0</v>
      </c>
      <c r="AH1278" s="40">
        <v>6</v>
      </c>
      <c r="AI1278" s="40">
        <v>0</v>
      </c>
      <c r="AJ1278" s="40">
        <f t="shared" si="172"/>
        <v>0</v>
      </c>
      <c r="AK1278" s="29">
        <f>(AH1278+AI1278)*(1+0.25*AJ1278)*Параметри!$K$53</f>
        <v>1076.5756541760002</v>
      </c>
      <c r="AL1278" s="29">
        <f>ROUNDUP(('Дані з ДІСО'!AU1278+'Дані з ДІСО'!AW1278)/Параметри!$K$28,0)</f>
        <v>0</v>
      </c>
      <c r="AM1278" s="64">
        <f>AL1278*Параметри!$M$35/18</f>
        <v>0</v>
      </c>
      <c r="AN1278" s="29">
        <f>IF(AL1278=0,0,'Дані з ДІСО'!AW1278/SUM('Дані з ДІСО'!AU1278,'Дані з ДІСО'!AW1278))</f>
        <v>0</v>
      </c>
      <c r="AO1278" s="29">
        <f>(1+0.25*AN1278)*AM1278*Параметри!$K$51</f>
        <v>0</v>
      </c>
      <c r="AP1278" s="40">
        <f>ROUNDUP(('Дані з ДІСО'!AE1278+'Дані не з ДІСО'!E1278+'Дані не з ДІСО'!G1278)/Параметри!$K$69,0)</f>
        <v>0</v>
      </c>
      <c r="AQ1278" s="40">
        <f t="shared" si="176"/>
        <v>0</v>
      </c>
      <c r="AR1278" s="40">
        <f>IF(AP1278=0,0,('Дані з ДІСО'!AH1278+'Дані не з ДІСО'!G1278)/('Дані з ДІСО'!AE1278+'Дані не з ДІСО'!E1278+'Дані не з ДІСО'!G1278))</f>
        <v>0</v>
      </c>
      <c r="AS1278" s="29">
        <f>AQ1278*(1+0.25*AR1278)*Параметри!$K$51</f>
        <v>0</v>
      </c>
      <c r="AT1278" s="40">
        <f>ROUNDUP('Дані з ДІСО'!AF1278/Параметри!$K$70,0)</f>
        <v>0</v>
      </c>
      <c r="AU1278" s="40">
        <f t="shared" si="177"/>
        <v>0</v>
      </c>
      <c r="AV1278" s="40">
        <f>IF(AT1278=0,0,'Дані з ДІСО'!AI1278/'Дані з ДІСО'!AF1278)</f>
        <v>0</v>
      </c>
      <c r="AW1278" s="29">
        <f>AU1278*(1+0.25*AV1278)*Параметри!$K$51</f>
        <v>0</v>
      </c>
      <c r="AX1278" s="40">
        <f>ROUNDUP('Дані з ДІСО'!AR1278/Параметри!$K$29,0)</f>
        <v>0</v>
      </c>
      <c r="AY1278" s="40">
        <f>ROUNDUP('Дані з ДІСО'!AS1278/Параметри!$K$29,0)</f>
        <v>0</v>
      </c>
      <c r="AZ1278" s="40">
        <f>ROUNDUP('Дані з ДІСО'!AT1278/Параметри!$K$29,0)</f>
        <v>0</v>
      </c>
      <c r="BA1278" s="64">
        <f>(AX1278*Параметри!$K$32+AY1278*Параметри!$L$32+AZ1278*Параметри!$M$32)/18</f>
        <v>0</v>
      </c>
      <c r="BB1278" s="29">
        <f>(BA1278*Параметри!$K$51+SUM('Дані з ДІСО'!AR1278:AT1278)*Параметри!$K$48*Параметри!$K$20/1000)*Параметри!$K$74</f>
        <v>0</v>
      </c>
      <c r="BC1278" s="40">
        <f>ROUNDUP(('Дані не з ДІСО'!I1278+'Дані не з ДІСО'!K1278)/Параметри!$K$26,0)</f>
        <v>0</v>
      </c>
      <c r="BD1278" s="29">
        <f>BC1278*Параметри!$M$36/18</f>
        <v>0</v>
      </c>
      <c r="BE1278" s="40">
        <f>IF(BC1278=0,0,'Дані не з ДІСО'!K1278/('Дані не з ДІСО'!I1278+'Дані не з ДІСО'!K1278))</f>
        <v>0</v>
      </c>
      <c r="BF1278" s="29">
        <f>(1+0.25*BE1278)*BD1278*Параметри!$K$51</f>
        <v>0</v>
      </c>
      <c r="BG1278" s="40">
        <f>ROUNDUP('Дані не з ДІСО'!M1278/Параметри!$K$27,0)</f>
        <v>0</v>
      </c>
      <c r="BH1278" s="40">
        <f>BG1278*Параметри!$M$37/18</f>
        <v>0</v>
      </c>
      <c r="BI1278" s="29">
        <f>BH1278*Параметри!$K$51</f>
        <v>0</v>
      </c>
      <c r="BJ1278" s="29">
        <f>'Дані не з ДІСО'!N1278*Параметри!$K$76</f>
        <v>0</v>
      </c>
      <c r="BK1278" s="40">
        <f>ROUNDUP('Дані з ДІСО'!V1278/Параметри!$K$25,0)</f>
        <v>0</v>
      </c>
      <c r="BL1278" s="40">
        <f>ROUNDUP('Дані з ДІСО'!W1278/Параметри!$K$25,0)</f>
        <v>0</v>
      </c>
      <c r="BM1278" s="40">
        <f>ROUNDUP('Дані з ДІСО'!X1278/Параметри!$K$25,0)</f>
        <v>0</v>
      </c>
      <c r="BN1278" s="40">
        <f>(BK1278*Параметри!$K$34+BL1278*Параметри!$L$34+BM1278*Параметри!$M$34)/18</f>
        <v>0</v>
      </c>
      <c r="BO1278" s="40">
        <f>IF(K1278=0,0,'Дані з ДІСО'!AC1278/K1278)</f>
        <v>0</v>
      </c>
      <c r="BP1278" s="29">
        <f>(1+0.25*BO1278)*BN1278*Параметри!$K$51</f>
        <v>0</v>
      </c>
      <c r="BQ1278" s="29">
        <f>BP1278*'Коефіцієнти АТО'!U1278</f>
        <v>0</v>
      </c>
      <c r="BR1278" s="29">
        <f>K1278*(1+0.25*BO1278)*Параметри!$K$66*Параметри!$K$20/1000</f>
        <v>0</v>
      </c>
      <c r="BS1278" s="29">
        <f>(1+0.25*BO1278)*K1278*'Коефіцієнти АТО'!S1278*Параметри!$K$20/1000</f>
        <v>0</v>
      </c>
      <c r="BT1278" s="29">
        <f t="shared" si="178"/>
        <v>0</v>
      </c>
      <c r="BU1278" s="40">
        <f>ROUNDUP('Дані з ДІСО'!AG1278/Параметри!$K$71,0)</f>
        <v>0</v>
      </c>
      <c r="BV1278" s="40">
        <f t="shared" si="179"/>
        <v>0</v>
      </c>
      <c r="BW1278" s="40">
        <f>IF('Дані з ДІСО'!AG1278=0,0,'Дані з ДІСО'!AJ1278/'Дані з ДІСО'!AG1278)</f>
        <v>0</v>
      </c>
      <c r="BX1278" s="29">
        <f>BV1278*(1+0.25*BW1278)*Параметри!$K$51</f>
        <v>0</v>
      </c>
      <c r="BY1278" s="29">
        <f>ROUND(IF(Параметри!$K$77="No",CC1278,CC1278*Параметри!$K$78)+AG1278,1)</f>
        <v>19658.3</v>
      </c>
      <c r="BZ1278" s="29">
        <f>ROUND(IF(Параметри!$K$77="No",BF1278,BF1278*Параметри!$K$78),1)</f>
        <v>0</v>
      </c>
      <c r="CA1278" s="29">
        <f>ROUND(IF(Параметри!$K$77="No",BI1278,BI1278*Параметри!$K$78),1)</f>
        <v>0</v>
      </c>
      <c r="CB1278" s="29">
        <f>ROUND(IF(Параметри!$K$77="No",BJ1278,BJ1278*Параметри!$K$78),1)</f>
        <v>0</v>
      </c>
      <c r="CC1278" s="29">
        <f t="shared" si="173"/>
        <v>21842.591866362127</v>
      </c>
    </row>
    <row r="1279" spans="1:81">
      <c r="A1279" s="9">
        <v>1278</v>
      </c>
      <c r="B1279" s="9" t="s">
        <v>3148</v>
      </c>
      <c r="C1279" s="9" t="s">
        <v>3148</v>
      </c>
      <c r="D1279" s="9" t="s">
        <v>4259</v>
      </c>
      <c r="E1279" s="9" t="s">
        <v>24</v>
      </c>
      <c r="F1279" s="9" t="s">
        <v>4308</v>
      </c>
      <c r="G1279" s="9" t="s">
        <v>2652</v>
      </c>
      <c r="H1279" s="29">
        <f>SUM('Дані з ДІСО'!J1279:L1279)</f>
        <v>685</v>
      </c>
      <c r="I1279" s="29">
        <f>SUM('Дані з ДІСО'!G1279:I1279)</f>
        <v>48</v>
      </c>
      <c r="J1279" s="29">
        <f>SUM('Дані з ДІСО'!P1279:R1279)</f>
        <v>0</v>
      </c>
      <c r="K1279" s="29">
        <f>SUM('Дані з ДІСО'!V1279:X1279)</f>
        <v>0</v>
      </c>
      <c r="L1279" s="40">
        <f>ROUNDUP('Дані з ДІСО'!J1279/'Коефіцієнти АТО'!$R1279,0)</f>
        <v>21</v>
      </c>
      <c r="M1279" s="40">
        <f>ROUNDUP('Дані з ДІСО'!K1279/'Коефіцієнти АТО'!$R1279,0)</f>
        <v>29</v>
      </c>
      <c r="N1279" s="40">
        <f>ROUNDUP('Дані з ДІСО'!L1279/'Коефіцієнти АТО'!$R1279,0)</f>
        <v>6</v>
      </c>
      <c r="O1279" s="59">
        <f>(L1279*Параметри!$K$32+M1279*Параметри!$L$32+N1279*Параметри!$M$32)/18</f>
        <v>91.350000000000009</v>
      </c>
      <c r="P1279" s="41">
        <f>IF(H1279=0,"",'Дані з ДІСО'!Y1279/H1279)</f>
        <v>0</v>
      </c>
      <c r="Q1279" s="29">
        <f>IF(H1279=0,"",(1+0.25*P1279)*O1279*Параметри!$K$51)</f>
        <v>18710.326269003603</v>
      </c>
      <c r="R1279" s="29">
        <f>IF(H1279=0,"",Q1279*'Коефіцієнти АТО'!T1279)</f>
        <v>318.07554657306127</v>
      </c>
      <c r="S1279" s="29">
        <f>IF(H1279=0,"",H1279*(1+0.25*P1279)*Параметри!$K$66*Параметри!$K$20/1000)</f>
        <v>0</v>
      </c>
      <c r="T1279" s="29">
        <f>IF(H1279=0,"",H1279*(1+0.25*P1279)*'Коефіцієнти АТО'!$S1279*Параметри!$K$20/1000)</f>
        <v>3455.1100693883636</v>
      </c>
      <c r="U1279" s="29">
        <f t="shared" si="174"/>
        <v>22483.511884965028</v>
      </c>
      <c r="V1279" s="29">
        <f t="shared" si="175"/>
        <v>22483.511884965028</v>
      </c>
      <c r="W1279" s="40">
        <f>ROUNDUP('Дані з ДІСО'!P1279/Параметри!$K$24,0)</f>
        <v>0</v>
      </c>
      <c r="X1279" s="40">
        <f>ROUNDUP('Дані з ДІСО'!Q1279/Параметри!$K$24,0)</f>
        <v>0</v>
      </c>
      <c r="Y1279" s="40">
        <f>ROUNDUP('Дані з ДІСО'!R1279/Параметри!$K$24,0)</f>
        <v>0</v>
      </c>
      <c r="Z1279" s="59">
        <f>(W1279*Параметри!$K$33+X1279*Параметри!$L$33+Y1279*Параметри!$M$33)/18</f>
        <v>0</v>
      </c>
      <c r="AA1279" s="41">
        <f>IF(J1279=0,0,'Дані з ДІСО'!AA1279/J1279)</f>
        <v>0</v>
      </c>
      <c r="AB1279" s="29">
        <f>(1+0.25*AA1279)*Z1279*Параметри!$K$51</f>
        <v>0</v>
      </c>
      <c r="AC1279" s="29">
        <f>AB1279*'Коефіцієнти АТО'!U1279</f>
        <v>0</v>
      </c>
      <c r="AD1279" s="29">
        <f>J1279*(1+0.25*AA1279)*Параметри!$K$66*Параметри!$K$20/1000</f>
        <v>0</v>
      </c>
      <c r="AE1279" s="29">
        <f>(1+0.25*AA1279)*J1279*'Коефіцієнти АТО'!S1279*Параметри!$K$20/1000</f>
        <v>0</v>
      </c>
      <c r="AF1279" s="29">
        <f t="shared" si="171"/>
        <v>0</v>
      </c>
      <c r="AG1279" s="29">
        <v>0</v>
      </c>
      <c r="AH1279" s="40">
        <v>6</v>
      </c>
      <c r="AI1279" s="40">
        <v>0</v>
      </c>
      <c r="AJ1279" s="40">
        <f t="shared" si="172"/>
        <v>0</v>
      </c>
      <c r="AK1279" s="29">
        <f>(AH1279+AI1279)*(1+0.25*AJ1279)*Параметри!$K$53</f>
        <v>1076.5756541760002</v>
      </c>
      <c r="AL1279" s="29">
        <f>ROUNDUP(('Дані з ДІСО'!AU1279+'Дані з ДІСО'!AW1279)/Параметри!$K$28,0)</f>
        <v>0</v>
      </c>
      <c r="AM1279" s="64">
        <f>AL1279*Параметри!$M$35/18</f>
        <v>0</v>
      </c>
      <c r="AN1279" s="29">
        <f>IF(AL1279=0,0,'Дані з ДІСО'!AW1279/SUM('Дані з ДІСО'!AU1279,'Дані з ДІСО'!AW1279))</f>
        <v>0</v>
      </c>
      <c r="AO1279" s="29">
        <f>(1+0.25*AN1279)*AM1279*Параметри!$K$51</f>
        <v>0</v>
      </c>
      <c r="AP1279" s="40">
        <f>ROUNDUP(('Дані з ДІСО'!AE1279+'Дані не з ДІСО'!E1279+'Дані не з ДІСО'!G1279)/Параметри!$K$69,0)</f>
        <v>0</v>
      </c>
      <c r="AQ1279" s="40">
        <f t="shared" si="176"/>
        <v>0</v>
      </c>
      <c r="AR1279" s="40">
        <f>IF(AP1279=0,0,('Дані з ДІСО'!AH1279+'Дані не з ДІСО'!G1279)/('Дані з ДІСО'!AE1279+'Дані не з ДІСО'!E1279+'Дані не з ДІСО'!G1279))</f>
        <v>0</v>
      </c>
      <c r="AS1279" s="29">
        <f>AQ1279*(1+0.25*AR1279)*Параметри!$K$51</f>
        <v>0</v>
      </c>
      <c r="AT1279" s="40">
        <f>ROUNDUP('Дані з ДІСО'!AF1279/Параметри!$K$70,0)</f>
        <v>0</v>
      </c>
      <c r="AU1279" s="40">
        <f t="shared" si="177"/>
        <v>0</v>
      </c>
      <c r="AV1279" s="40">
        <f>IF(AT1279=0,0,'Дані з ДІСО'!AI1279/'Дані з ДІСО'!AF1279)</f>
        <v>0</v>
      </c>
      <c r="AW1279" s="29">
        <f>AU1279*(1+0.25*AV1279)*Параметри!$K$51</f>
        <v>0</v>
      </c>
      <c r="AX1279" s="40">
        <f>ROUNDUP('Дані з ДІСО'!AR1279/Параметри!$K$29,0)</f>
        <v>0</v>
      </c>
      <c r="AY1279" s="40">
        <f>ROUNDUP('Дані з ДІСО'!AS1279/Параметри!$K$29,0)</f>
        <v>0</v>
      </c>
      <c r="AZ1279" s="40">
        <f>ROUNDUP('Дані з ДІСО'!AT1279/Параметри!$K$29,0)</f>
        <v>0</v>
      </c>
      <c r="BA1279" s="64">
        <f>(AX1279*Параметри!$K$32+AY1279*Параметри!$L$32+AZ1279*Параметри!$M$32)/18</f>
        <v>0</v>
      </c>
      <c r="BB1279" s="29">
        <f>(BA1279*Параметри!$K$51+SUM('Дані з ДІСО'!AR1279:AT1279)*Параметри!$K$48*Параметри!$K$20/1000)*Параметри!$K$74</f>
        <v>0</v>
      </c>
      <c r="BC1279" s="40">
        <f>ROUNDUP(('Дані не з ДІСО'!I1279+'Дані не з ДІСО'!K1279)/Параметри!$K$26,0)</f>
        <v>0</v>
      </c>
      <c r="BD1279" s="29">
        <f>BC1279*Параметри!$M$36/18</f>
        <v>0</v>
      </c>
      <c r="BE1279" s="40">
        <f>IF(BC1279=0,0,'Дані не з ДІСО'!K1279/('Дані не з ДІСО'!I1279+'Дані не з ДІСО'!K1279))</f>
        <v>0</v>
      </c>
      <c r="BF1279" s="29">
        <f>(1+0.25*BE1279)*BD1279*Параметри!$K$51</f>
        <v>0</v>
      </c>
      <c r="BG1279" s="40">
        <f>ROUNDUP('Дані не з ДІСО'!M1279/Параметри!$K$27,0)</f>
        <v>0</v>
      </c>
      <c r="BH1279" s="40">
        <f>BG1279*Параметри!$M$37/18</f>
        <v>0</v>
      </c>
      <c r="BI1279" s="29">
        <f>BH1279*Параметри!$K$51</f>
        <v>0</v>
      </c>
      <c r="BJ1279" s="29">
        <f>'Дані не з ДІСО'!N1279*Параметри!$K$76</f>
        <v>0</v>
      </c>
      <c r="BK1279" s="40">
        <f>ROUNDUP('Дані з ДІСО'!V1279/Параметри!$K$25,0)</f>
        <v>0</v>
      </c>
      <c r="BL1279" s="40">
        <f>ROUNDUP('Дані з ДІСО'!W1279/Параметри!$K$25,0)</f>
        <v>0</v>
      </c>
      <c r="BM1279" s="40">
        <f>ROUNDUP('Дані з ДІСО'!X1279/Параметри!$K$25,0)</f>
        <v>0</v>
      </c>
      <c r="BN1279" s="40">
        <f>(BK1279*Параметри!$K$34+BL1279*Параметри!$L$34+BM1279*Параметри!$M$34)/18</f>
        <v>0</v>
      </c>
      <c r="BO1279" s="40">
        <f>IF(K1279=0,0,'Дані з ДІСО'!AC1279/K1279)</f>
        <v>0</v>
      </c>
      <c r="BP1279" s="29">
        <f>(1+0.25*BO1279)*BN1279*Параметри!$K$51</f>
        <v>0</v>
      </c>
      <c r="BQ1279" s="29">
        <f>BP1279*'Коефіцієнти АТО'!U1279</f>
        <v>0</v>
      </c>
      <c r="BR1279" s="29">
        <f>K1279*(1+0.25*BO1279)*Параметри!$K$66*Параметри!$K$20/1000</f>
        <v>0</v>
      </c>
      <c r="BS1279" s="29">
        <f>(1+0.25*BO1279)*K1279*'Коефіцієнти АТО'!S1279*Параметри!$K$20/1000</f>
        <v>0</v>
      </c>
      <c r="BT1279" s="29">
        <f t="shared" si="178"/>
        <v>0</v>
      </c>
      <c r="BU1279" s="40">
        <f>ROUNDUP('Дані з ДІСО'!AG1279/Параметри!$K$71,0)</f>
        <v>0</v>
      </c>
      <c r="BV1279" s="40">
        <f t="shared" si="179"/>
        <v>0</v>
      </c>
      <c r="BW1279" s="40">
        <f>IF('Дані з ДІСО'!AG1279=0,0,'Дані з ДІСО'!AJ1279/'Дані з ДІСО'!AG1279)</f>
        <v>0</v>
      </c>
      <c r="BX1279" s="29">
        <f>BV1279*(1+0.25*BW1279)*Параметри!$K$51</f>
        <v>0</v>
      </c>
      <c r="BY1279" s="29">
        <f>ROUND(IF(Параметри!$K$77="No",CC1279,CC1279*Параметри!$K$78)+AG1279,1)</f>
        <v>21204.1</v>
      </c>
      <c r="BZ1279" s="29">
        <f>ROUND(IF(Параметри!$K$77="No",BF1279,BF1279*Параметри!$K$78),1)</f>
        <v>0</v>
      </c>
      <c r="CA1279" s="29">
        <f>ROUND(IF(Параметри!$K$77="No",BI1279,BI1279*Параметри!$K$78),1)</f>
        <v>0</v>
      </c>
      <c r="CB1279" s="29">
        <f>ROUND(IF(Параметри!$K$77="No",BJ1279,BJ1279*Параметри!$K$78),1)</f>
        <v>0</v>
      </c>
      <c r="CC1279" s="29">
        <f t="shared" si="173"/>
        <v>23560.08753914103</v>
      </c>
    </row>
    <row r="1280" spans="1:81">
      <c r="A1280" s="9">
        <v>1279</v>
      </c>
      <c r="B1280" s="9" t="s">
        <v>3148</v>
      </c>
      <c r="C1280" s="9" t="s">
        <v>3148</v>
      </c>
      <c r="D1280" s="9" t="s">
        <v>4259</v>
      </c>
      <c r="E1280" s="9" t="s">
        <v>24</v>
      </c>
      <c r="F1280" s="9" t="s">
        <v>4309</v>
      </c>
      <c r="G1280" s="9" t="s">
        <v>2654</v>
      </c>
      <c r="H1280" s="29">
        <f>SUM('Дані з ДІСО'!J1280:L1280)</f>
        <v>503.5</v>
      </c>
      <c r="I1280" s="29">
        <f>SUM('Дані з ДІСО'!G1280:I1280)</f>
        <v>34</v>
      </c>
      <c r="J1280" s="29">
        <f>SUM('Дані з ДІСО'!P1280:R1280)</f>
        <v>0</v>
      </c>
      <c r="K1280" s="29">
        <f>SUM('Дані з ДІСО'!V1280:X1280)</f>
        <v>0</v>
      </c>
      <c r="L1280" s="40">
        <f>ROUNDUP('Дані з ДІСО'!J1280/'Коефіцієнти АТО'!$R1280,0)</f>
        <v>15</v>
      </c>
      <c r="M1280" s="40">
        <f>ROUNDUP('Дані з ДІСО'!K1280/'Коефіцієнти АТО'!$R1280,0)</f>
        <v>22</v>
      </c>
      <c r="N1280" s="40">
        <f>ROUNDUP('Дані з ДІСО'!L1280/'Коефіцієнти АТО'!$R1280,0)</f>
        <v>7</v>
      </c>
      <c r="O1280" s="59">
        <f>(L1280*Параметри!$K$32+M1280*Параметри!$L$32+N1280*Параметри!$M$32)/18</f>
        <v>72.938888888888897</v>
      </c>
      <c r="P1280" s="41">
        <f>IF(H1280=0,"",'Дані з ДІСО'!Y1280/H1280)</f>
        <v>0</v>
      </c>
      <c r="Q1280" s="29">
        <f>IF(H1280=0,"",(1+0.25*P1280)*O1280*Параметри!$K$51)</f>
        <v>14939.358607659689</v>
      </c>
      <c r="R1280" s="29">
        <f>IF(H1280=0,"",Q1280*'Коефіцієнти АТО'!T1280)</f>
        <v>253.96909633021474</v>
      </c>
      <c r="S1280" s="29">
        <f>IF(H1280=0,"",H1280*(1+0.25*P1280)*Параметри!$K$66*Параметри!$K$20/1000)</f>
        <v>0</v>
      </c>
      <c r="T1280" s="29">
        <f>IF(H1280=0,"",H1280*(1+0.25*P1280)*'Коефіцієнти АТО'!$S1280*Параметри!$K$20/1000)</f>
        <v>2539.6319999080893</v>
      </c>
      <c r="U1280" s="29">
        <f t="shared" si="174"/>
        <v>17732.959703897992</v>
      </c>
      <c r="V1280" s="29">
        <f t="shared" si="175"/>
        <v>17732.959703897992</v>
      </c>
      <c r="W1280" s="40">
        <f>ROUNDUP('Дані з ДІСО'!P1280/Параметри!$K$24,0)</f>
        <v>0</v>
      </c>
      <c r="X1280" s="40">
        <f>ROUNDUP('Дані з ДІСО'!Q1280/Параметри!$K$24,0)</f>
        <v>0</v>
      </c>
      <c r="Y1280" s="40">
        <f>ROUNDUP('Дані з ДІСО'!R1280/Параметри!$K$24,0)</f>
        <v>0</v>
      </c>
      <c r="Z1280" s="59">
        <f>(W1280*Параметри!$K$33+X1280*Параметри!$L$33+Y1280*Параметри!$M$33)/18</f>
        <v>0</v>
      </c>
      <c r="AA1280" s="41">
        <f>IF(J1280=0,0,'Дані з ДІСО'!AA1280/J1280)</f>
        <v>0</v>
      </c>
      <c r="AB1280" s="29">
        <f>(1+0.25*AA1280)*Z1280*Параметри!$K$51</f>
        <v>0</v>
      </c>
      <c r="AC1280" s="29">
        <f>AB1280*'Коефіцієнти АТО'!U1280</f>
        <v>0</v>
      </c>
      <c r="AD1280" s="29">
        <f>J1280*(1+0.25*AA1280)*Параметри!$K$66*Параметри!$K$20/1000</f>
        <v>0</v>
      </c>
      <c r="AE1280" s="29">
        <f>(1+0.25*AA1280)*J1280*'Коефіцієнти АТО'!S1280*Параметри!$K$20/1000</f>
        <v>0</v>
      </c>
      <c r="AF1280" s="29">
        <f t="shared" si="171"/>
        <v>0</v>
      </c>
      <c r="AG1280" s="29">
        <v>0</v>
      </c>
      <c r="AH1280" s="40">
        <v>0</v>
      </c>
      <c r="AI1280" s="40">
        <v>0</v>
      </c>
      <c r="AJ1280" s="40">
        <f t="shared" si="172"/>
        <v>0</v>
      </c>
      <c r="AK1280" s="29">
        <f>(AH1280+AI1280)*(1+0.25*AJ1280)*Параметри!$K$53</f>
        <v>0</v>
      </c>
      <c r="AL1280" s="29">
        <f>ROUNDUP(('Дані з ДІСО'!AU1280+'Дані з ДІСО'!AW1280)/Параметри!$K$28,0)</f>
        <v>0</v>
      </c>
      <c r="AM1280" s="64">
        <f>AL1280*Параметри!$M$35/18</f>
        <v>0</v>
      </c>
      <c r="AN1280" s="29">
        <f>IF(AL1280=0,0,'Дані з ДІСО'!AW1280/SUM('Дані з ДІСО'!AU1280,'Дані з ДІСО'!AW1280))</f>
        <v>0</v>
      </c>
      <c r="AO1280" s="29">
        <f>(1+0.25*AN1280)*AM1280*Параметри!$K$51</f>
        <v>0</v>
      </c>
      <c r="AP1280" s="40">
        <f>ROUNDUP(('Дані з ДІСО'!AE1280+'Дані не з ДІСО'!E1280+'Дані не з ДІСО'!G1280)/Параметри!$K$69,0)</f>
        <v>0</v>
      </c>
      <c r="AQ1280" s="40">
        <f t="shared" si="176"/>
        <v>0</v>
      </c>
      <c r="AR1280" s="40">
        <f>IF(AP1280=0,0,('Дані з ДІСО'!AH1280+'Дані не з ДІСО'!G1280)/('Дані з ДІСО'!AE1280+'Дані не з ДІСО'!E1280+'Дані не з ДІСО'!G1280))</f>
        <v>0</v>
      </c>
      <c r="AS1280" s="29">
        <f>AQ1280*(1+0.25*AR1280)*Параметри!$K$51</f>
        <v>0</v>
      </c>
      <c r="AT1280" s="40">
        <f>ROUNDUP('Дані з ДІСО'!AF1280/Параметри!$K$70,0)</f>
        <v>0</v>
      </c>
      <c r="AU1280" s="40">
        <f t="shared" si="177"/>
        <v>0</v>
      </c>
      <c r="AV1280" s="40">
        <f>IF(AT1280=0,0,'Дані з ДІСО'!AI1280/'Дані з ДІСО'!AF1280)</f>
        <v>0</v>
      </c>
      <c r="AW1280" s="29">
        <f>AU1280*(1+0.25*AV1280)*Параметри!$K$51</f>
        <v>0</v>
      </c>
      <c r="AX1280" s="40">
        <f>ROUNDUP('Дані з ДІСО'!AR1280/Параметри!$K$29,0)</f>
        <v>0</v>
      </c>
      <c r="AY1280" s="40">
        <f>ROUNDUP('Дані з ДІСО'!AS1280/Параметри!$K$29,0)</f>
        <v>0</v>
      </c>
      <c r="AZ1280" s="40">
        <f>ROUNDUP('Дані з ДІСО'!AT1280/Параметри!$K$29,0)</f>
        <v>0</v>
      </c>
      <c r="BA1280" s="64">
        <f>(AX1280*Параметри!$K$32+AY1280*Параметри!$L$32+AZ1280*Параметри!$M$32)/18</f>
        <v>0</v>
      </c>
      <c r="BB1280" s="29">
        <f>(BA1280*Параметри!$K$51+SUM('Дані з ДІСО'!AR1280:AT1280)*Параметри!$K$48*Параметри!$K$20/1000)*Параметри!$K$74</f>
        <v>0</v>
      </c>
      <c r="BC1280" s="40">
        <f>ROUNDUP(('Дані не з ДІСО'!I1280+'Дані не з ДІСО'!K1280)/Параметри!$K$26,0)</f>
        <v>0</v>
      </c>
      <c r="BD1280" s="29">
        <f>BC1280*Параметри!$M$36/18</f>
        <v>0</v>
      </c>
      <c r="BE1280" s="40">
        <f>IF(BC1280=0,0,'Дані не з ДІСО'!K1280/('Дані не з ДІСО'!I1280+'Дані не з ДІСО'!K1280))</f>
        <v>0</v>
      </c>
      <c r="BF1280" s="29">
        <f>(1+0.25*BE1280)*BD1280*Параметри!$K$51</f>
        <v>0</v>
      </c>
      <c r="BG1280" s="40">
        <f>ROUNDUP('Дані не з ДІСО'!M1280/Параметри!$K$27,0)</f>
        <v>0</v>
      </c>
      <c r="BH1280" s="40">
        <f>BG1280*Параметри!$M$37/18</f>
        <v>0</v>
      </c>
      <c r="BI1280" s="29">
        <f>BH1280*Параметри!$K$51</f>
        <v>0</v>
      </c>
      <c r="BJ1280" s="29">
        <f>'Дані не з ДІСО'!N1280*Параметри!$K$76</f>
        <v>0</v>
      </c>
      <c r="BK1280" s="40">
        <f>ROUNDUP('Дані з ДІСО'!V1280/Параметри!$K$25,0)</f>
        <v>0</v>
      </c>
      <c r="BL1280" s="40">
        <f>ROUNDUP('Дані з ДІСО'!W1280/Параметри!$K$25,0)</f>
        <v>0</v>
      </c>
      <c r="BM1280" s="40">
        <f>ROUNDUP('Дані з ДІСО'!X1280/Параметри!$K$25,0)</f>
        <v>0</v>
      </c>
      <c r="BN1280" s="40">
        <f>(BK1280*Параметри!$K$34+BL1280*Параметри!$L$34+BM1280*Параметри!$M$34)/18</f>
        <v>0</v>
      </c>
      <c r="BO1280" s="40">
        <f>IF(K1280=0,0,'Дані з ДІСО'!AC1280/K1280)</f>
        <v>0</v>
      </c>
      <c r="BP1280" s="29">
        <f>(1+0.25*BO1280)*BN1280*Параметри!$K$51</f>
        <v>0</v>
      </c>
      <c r="BQ1280" s="29">
        <f>BP1280*'Коефіцієнти АТО'!U1280</f>
        <v>0</v>
      </c>
      <c r="BR1280" s="29">
        <f>K1280*(1+0.25*BO1280)*Параметри!$K$66*Параметри!$K$20/1000</f>
        <v>0</v>
      </c>
      <c r="BS1280" s="29">
        <f>(1+0.25*BO1280)*K1280*'Коефіцієнти АТО'!S1280*Параметри!$K$20/1000</f>
        <v>0</v>
      </c>
      <c r="BT1280" s="29">
        <f t="shared" si="178"/>
        <v>0</v>
      </c>
      <c r="BU1280" s="40">
        <f>ROUNDUP('Дані з ДІСО'!AG1280/Параметри!$K$71,0)</f>
        <v>0</v>
      </c>
      <c r="BV1280" s="40">
        <f t="shared" si="179"/>
        <v>0</v>
      </c>
      <c r="BW1280" s="40">
        <f>IF('Дані з ДІСО'!AG1280=0,0,'Дані з ДІСО'!AJ1280/'Дані з ДІСО'!AG1280)</f>
        <v>0</v>
      </c>
      <c r="BX1280" s="29">
        <f>BV1280*(1+0.25*BW1280)*Параметри!$K$51</f>
        <v>0</v>
      </c>
      <c r="BY1280" s="29">
        <f>ROUND(IF(Параметри!$K$77="No",CC1280,CC1280*Параметри!$K$78)+AG1280,1)</f>
        <v>15959.7</v>
      </c>
      <c r="BZ1280" s="29">
        <f>ROUND(IF(Параметри!$K$77="No",BF1280,BF1280*Параметри!$K$78),1)</f>
        <v>0</v>
      </c>
      <c r="CA1280" s="29">
        <f>ROUND(IF(Параметри!$K$77="No",BI1280,BI1280*Параметри!$K$78),1)</f>
        <v>0</v>
      </c>
      <c r="CB1280" s="29">
        <f>ROUND(IF(Параметри!$K$77="No",BJ1280,BJ1280*Параметри!$K$78),1)</f>
        <v>0</v>
      </c>
      <c r="CC1280" s="29">
        <f t="shared" si="173"/>
        <v>17732.959703897992</v>
      </c>
    </row>
    <row r="1281" spans="1:81">
      <c r="A1281" s="9">
        <v>1280</v>
      </c>
      <c r="B1281" s="9" t="s">
        <v>3151</v>
      </c>
      <c r="C1281" s="9" t="s">
        <v>3151</v>
      </c>
      <c r="D1281" s="9" t="s">
        <v>4259</v>
      </c>
      <c r="E1281" s="9" t="s">
        <v>29</v>
      </c>
      <c r="F1281" s="9" t="s">
        <v>4310</v>
      </c>
      <c r="G1281" s="9" t="s">
        <v>2656</v>
      </c>
      <c r="H1281" s="29">
        <f>SUM('Дані з ДІСО'!J1281:L1281)</f>
        <v>2821</v>
      </c>
      <c r="I1281" s="29">
        <f>SUM('Дані з ДІСО'!G1281:I1281)</f>
        <v>198</v>
      </c>
      <c r="J1281" s="29">
        <f>SUM('Дані з ДІСО'!P1281:R1281)</f>
        <v>0</v>
      </c>
      <c r="K1281" s="29">
        <f>SUM('Дані з ДІСО'!V1281:X1281)</f>
        <v>0</v>
      </c>
      <c r="L1281" s="40">
        <f>ROUNDUP('Дані з ДІСО'!J1281/'Коефіцієнти АТО'!$R1281,0)</f>
        <v>71</v>
      </c>
      <c r="M1281" s="40">
        <f>ROUNDUP('Дані з ДІСО'!K1281/'Коефіцієнти АТО'!$R1281,0)</f>
        <v>99</v>
      </c>
      <c r="N1281" s="40">
        <f>ROUNDUP('Дані з ДІСО'!L1281/'Коефіцієнти АТО'!$R1281,0)</f>
        <v>25</v>
      </c>
      <c r="O1281" s="59">
        <f>(L1281*Параметри!$K$32+M1281*Параметри!$L$32+N1281*Параметри!$M$32)/18</f>
        <v>319.87777777777779</v>
      </c>
      <c r="P1281" s="41">
        <f>IF(H1281=0,"",'Дані з ДІСО'!Y1281/H1281)</f>
        <v>0</v>
      </c>
      <c r="Q1281" s="29">
        <f>IF(H1281=0,"",(1+0.25*P1281)*O1281*Параметри!$K$51)</f>
        <v>65517.433918183378</v>
      </c>
      <c r="R1281" s="29">
        <f>IF(H1281=0,"",Q1281*'Коефіцієнти АТО'!T1281)</f>
        <v>1113.7963766091175</v>
      </c>
      <c r="S1281" s="29">
        <f>IF(H1281=0,"",H1281*(1+0.25*P1281)*Параметри!$K$66*Параметри!$K$20/1000)</f>
        <v>0</v>
      </c>
      <c r="T1281" s="29">
        <f>IF(H1281=0,"",H1281*(1+0.25*P1281)*'Коефіцієнти АТО'!$S1281*Параметри!$K$20/1000)</f>
        <v>12886.642178095015</v>
      </c>
      <c r="U1281" s="29">
        <f t="shared" si="174"/>
        <v>79517.87247288751</v>
      </c>
      <c r="V1281" s="29">
        <f t="shared" si="175"/>
        <v>79517.87247288751</v>
      </c>
      <c r="W1281" s="40">
        <f>ROUNDUP('Дані з ДІСО'!P1281/Параметри!$K$24,0)</f>
        <v>0</v>
      </c>
      <c r="X1281" s="40">
        <f>ROUNDUP('Дані з ДІСО'!Q1281/Параметри!$K$24,0)</f>
        <v>0</v>
      </c>
      <c r="Y1281" s="40">
        <f>ROUNDUP('Дані з ДІСО'!R1281/Параметри!$K$24,0)</f>
        <v>0</v>
      </c>
      <c r="Z1281" s="59">
        <f>(W1281*Параметри!$K$33+X1281*Параметри!$L$33+Y1281*Параметри!$M$33)/18</f>
        <v>0</v>
      </c>
      <c r="AA1281" s="41">
        <f>IF(J1281=0,0,'Дані з ДІСО'!AA1281/J1281)</f>
        <v>0</v>
      </c>
      <c r="AB1281" s="29">
        <f>(1+0.25*AA1281)*Z1281*Параметри!$K$51</f>
        <v>0</v>
      </c>
      <c r="AC1281" s="29">
        <f>AB1281*'Коефіцієнти АТО'!U1281</f>
        <v>0</v>
      </c>
      <c r="AD1281" s="29">
        <f>J1281*(1+0.25*AA1281)*Параметри!$K$66*Параметри!$K$20/1000</f>
        <v>0</v>
      </c>
      <c r="AE1281" s="29">
        <f>(1+0.25*AA1281)*J1281*'Коефіцієнти АТО'!S1281*Параметри!$K$20/1000</f>
        <v>0</v>
      </c>
      <c r="AF1281" s="29">
        <f t="shared" si="171"/>
        <v>0</v>
      </c>
      <c r="AG1281" s="29">
        <v>0</v>
      </c>
      <c r="AH1281" s="40">
        <v>17</v>
      </c>
      <c r="AI1281" s="40">
        <v>0</v>
      </c>
      <c r="AJ1281" s="40">
        <f t="shared" si="172"/>
        <v>0</v>
      </c>
      <c r="AK1281" s="29">
        <f>(AH1281+AI1281)*(1+0.25*AJ1281)*Параметри!$K$53</f>
        <v>3050.2976868320006</v>
      </c>
      <c r="AL1281" s="29">
        <f>ROUNDUP(('Дані з ДІСО'!AU1281+'Дані з ДІСО'!AW1281)/Параметри!$K$28,0)</f>
        <v>0</v>
      </c>
      <c r="AM1281" s="64">
        <f>AL1281*Параметри!$M$35/18</f>
        <v>0</v>
      </c>
      <c r="AN1281" s="29">
        <f>IF(AL1281=0,0,'Дані з ДІСО'!AW1281/SUM('Дані з ДІСО'!AU1281,'Дані з ДІСО'!AW1281))</f>
        <v>0</v>
      </c>
      <c r="AO1281" s="29">
        <f>(1+0.25*AN1281)*AM1281*Параметри!$K$51</f>
        <v>0</v>
      </c>
      <c r="AP1281" s="40">
        <f>ROUNDUP(('Дані з ДІСО'!AE1281+'Дані не з ДІСО'!E1281+'Дані не з ДІСО'!G1281)/Параметри!$K$69,0)</f>
        <v>0</v>
      </c>
      <c r="AQ1281" s="40">
        <f t="shared" si="176"/>
        <v>0</v>
      </c>
      <c r="AR1281" s="40">
        <f>IF(AP1281=0,0,('Дані з ДІСО'!AH1281+'Дані не з ДІСО'!G1281)/('Дані з ДІСО'!AE1281+'Дані не з ДІСО'!E1281+'Дані не з ДІСО'!G1281))</f>
        <v>0</v>
      </c>
      <c r="AS1281" s="29">
        <f>AQ1281*(1+0.25*AR1281)*Параметри!$K$51</f>
        <v>0</v>
      </c>
      <c r="AT1281" s="40">
        <f>ROUNDUP('Дані з ДІСО'!AF1281/Параметри!$K$70,0)</f>
        <v>0</v>
      </c>
      <c r="AU1281" s="40">
        <f t="shared" si="177"/>
        <v>0</v>
      </c>
      <c r="AV1281" s="40">
        <f>IF(AT1281=0,0,'Дані з ДІСО'!AI1281/'Дані з ДІСО'!AF1281)</f>
        <v>0</v>
      </c>
      <c r="AW1281" s="29">
        <f>AU1281*(1+0.25*AV1281)*Параметри!$K$51</f>
        <v>0</v>
      </c>
      <c r="AX1281" s="40">
        <f>ROUNDUP('Дані з ДІСО'!AR1281/Параметри!$K$29,0)</f>
        <v>0</v>
      </c>
      <c r="AY1281" s="40">
        <f>ROUNDUP('Дані з ДІСО'!AS1281/Параметри!$K$29,0)</f>
        <v>0</v>
      </c>
      <c r="AZ1281" s="40">
        <f>ROUNDUP('Дані з ДІСО'!AT1281/Параметри!$K$29,0)</f>
        <v>0</v>
      </c>
      <c r="BA1281" s="64">
        <f>(AX1281*Параметри!$K$32+AY1281*Параметри!$L$32+AZ1281*Параметри!$M$32)/18</f>
        <v>0</v>
      </c>
      <c r="BB1281" s="29">
        <f>(BA1281*Параметри!$K$51+SUM('Дані з ДІСО'!AR1281:AT1281)*Параметри!$K$48*Параметри!$K$20/1000)*Параметри!$K$74</f>
        <v>0</v>
      </c>
      <c r="BC1281" s="40">
        <f>ROUNDUP(('Дані не з ДІСО'!I1281+'Дані не з ДІСО'!K1281)/Параметри!$K$26,0)</f>
        <v>0</v>
      </c>
      <c r="BD1281" s="29">
        <f>BC1281*Параметри!$M$36/18</f>
        <v>0</v>
      </c>
      <c r="BE1281" s="40">
        <f>IF(BC1281=0,0,'Дані не з ДІСО'!K1281/('Дані не з ДІСО'!I1281+'Дані не з ДІСО'!K1281))</f>
        <v>0</v>
      </c>
      <c r="BF1281" s="29">
        <f>(1+0.25*BE1281)*BD1281*Параметри!$K$51</f>
        <v>0</v>
      </c>
      <c r="BG1281" s="40">
        <f>ROUNDUP('Дані не з ДІСО'!M1281/Параметри!$K$27,0)</f>
        <v>0</v>
      </c>
      <c r="BH1281" s="40">
        <f>BG1281*Параметри!$M$37/18</f>
        <v>0</v>
      </c>
      <c r="BI1281" s="29">
        <f>BH1281*Параметри!$K$51</f>
        <v>0</v>
      </c>
      <c r="BJ1281" s="29">
        <f>'Дані не з ДІСО'!N1281*Параметри!$K$76</f>
        <v>0</v>
      </c>
      <c r="BK1281" s="40">
        <f>ROUNDUP('Дані з ДІСО'!V1281/Параметри!$K$25,0)</f>
        <v>0</v>
      </c>
      <c r="BL1281" s="40">
        <f>ROUNDUP('Дані з ДІСО'!W1281/Параметри!$K$25,0)</f>
        <v>0</v>
      </c>
      <c r="BM1281" s="40">
        <f>ROUNDUP('Дані з ДІСО'!X1281/Параметри!$K$25,0)</f>
        <v>0</v>
      </c>
      <c r="BN1281" s="40">
        <f>(BK1281*Параметри!$K$34+BL1281*Параметри!$L$34+BM1281*Параметри!$M$34)/18</f>
        <v>0</v>
      </c>
      <c r="BO1281" s="40">
        <f>IF(K1281=0,0,'Дані з ДІСО'!AC1281/K1281)</f>
        <v>0</v>
      </c>
      <c r="BP1281" s="29">
        <f>(1+0.25*BO1281)*BN1281*Параметри!$K$51</f>
        <v>0</v>
      </c>
      <c r="BQ1281" s="29">
        <f>BP1281*'Коефіцієнти АТО'!U1281</f>
        <v>0</v>
      </c>
      <c r="BR1281" s="29">
        <f>K1281*(1+0.25*BO1281)*Параметри!$K$66*Параметри!$K$20/1000</f>
        <v>0</v>
      </c>
      <c r="BS1281" s="29">
        <f>(1+0.25*BO1281)*K1281*'Коефіцієнти АТО'!S1281*Параметри!$K$20/1000</f>
        <v>0</v>
      </c>
      <c r="BT1281" s="29">
        <f t="shared" si="178"/>
        <v>0</v>
      </c>
      <c r="BU1281" s="40">
        <f>ROUNDUP('Дані з ДІСО'!AG1281/Параметри!$K$71,0)</f>
        <v>0</v>
      </c>
      <c r="BV1281" s="40">
        <f t="shared" si="179"/>
        <v>0</v>
      </c>
      <c r="BW1281" s="40">
        <f>IF('Дані з ДІСО'!AG1281=0,0,'Дані з ДІСО'!AJ1281/'Дані з ДІСО'!AG1281)</f>
        <v>0</v>
      </c>
      <c r="BX1281" s="29">
        <f>BV1281*(1+0.25*BW1281)*Параметри!$K$51</f>
        <v>0</v>
      </c>
      <c r="BY1281" s="29">
        <f>ROUND(IF(Параметри!$K$77="No",CC1281,CC1281*Параметри!$K$78)+AG1281,1)</f>
        <v>74311.399999999994</v>
      </c>
      <c r="BZ1281" s="29">
        <f>ROUND(IF(Параметри!$K$77="No",BF1281,BF1281*Параметри!$K$78),1)</f>
        <v>0</v>
      </c>
      <c r="CA1281" s="29">
        <f>ROUND(IF(Параметри!$K$77="No",BI1281,BI1281*Параметри!$K$78),1)</f>
        <v>0</v>
      </c>
      <c r="CB1281" s="29">
        <f>ROUND(IF(Параметри!$K$77="No",BJ1281,BJ1281*Параметри!$K$78),1)</f>
        <v>0</v>
      </c>
      <c r="CC1281" s="29">
        <f t="shared" si="173"/>
        <v>82568.170159719506</v>
      </c>
    </row>
    <row r="1282" spans="1:81">
      <c r="A1282" s="9">
        <v>1281</v>
      </c>
      <c r="B1282" s="9" t="s">
        <v>3176</v>
      </c>
      <c r="C1282" s="9" t="s">
        <v>3146</v>
      </c>
      <c r="D1282" s="9" t="s">
        <v>4259</v>
      </c>
      <c r="E1282" s="9" t="s">
        <v>78</v>
      </c>
      <c r="F1282" s="9" t="s">
        <v>4311</v>
      </c>
      <c r="G1282" s="9" t="s">
        <v>2658</v>
      </c>
      <c r="H1282" s="29">
        <f>SUM('Дані з ДІСО'!J1282:L1282)</f>
        <v>38634</v>
      </c>
      <c r="I1282" s="29">
        <f>SUM('Дані з ДІСО'!G1282:I1282)</f>
        <v>1159</v>
      </c>
      <c r="J1282" s="29">
        <f>SUM('Дані з ДІСО'!P1282:R1282)</f>
        <v>152</v>
      </c>
      <c r="K1282" s="29">
        <f>SUM('Дані з ДІСО'!V1282:X1282)</f>
        <v>0</v>
      </c>
      <c r="L1282" s="40">
        <f>ROUNDUP('Дані з ДІСО'!J1282/'Коефіцієнти АТО'!$R1282,0)</f>
        <v>588</v>
      </c>
      <c r="M1282" s="40">
        <f>ROUNDUP('Дані з ДІСО'!K1282/'Коефіцієнти АТО'!$R1282,0)</f>
        <v>689</v>
      </c>
      <c r="N1282" s="40">
        <f>ROUNDUP('Дані з ДІСО'!L1282/'Коефіцієнти АТО'!$R1282,0)</f>
        <v>129</v>
      </c>
      <c r="O1282" s="59">
        <f>(L1282*Параметри!$K$32+M1282*Параметри!$L$32+N1282*Параметри!$M$32)/18</f>
        <v>2257.4333333333334</v>
      </c>
      <c r="P1282" s="41">
        <f>IF(H1282=0,"",'Дані з ДІСО'!Y1282/H1282)</f>
        <v>0</v>
      </c>
      <c r="Q1282" s="29">
        <f>IF(H1282=0,"",(1+0.25*P1282)*O1282*Параметри!$K$51)</f>
        <v>462367.97150729096</v>
      </c>
      <c r="R1282" s="29">
        <f>IF(H1282=0,"",Q1282*'Коефіцієнти АТО'!T1282)</f>
        <v>69355.195726093647</v>
      </c>
      <c r="S1282" s="29">
        <f>IF(H1282=0,"",H1282*(1+0.25*P1282)*Параметри!$K$66*Параметри!$K$20/1000)</f>
        <v>0</v>
      </c>
      <c r="T1282" s="29">
        <f>IF(H1282=0,"",H1282*(1+0.25*P1282)*'Коефіцієнти АТО'!$S1282*Параметри!$K$20/1000)</f>
        <v>84565.448717180843</v>
      </c>
      <c r="U1282" s="29">
        <f t="shared" si="174"/>
        <v>616288.61595056544</v>
      </c>
      <c r="V1282" s="29">
        <f t="shared" si="175"/>
        <v>616288.61595056544</v>
      </c>
      <c r="W1282" s="40">
        <f>ROUNDUP('Дані з ДІСО'!P1282/Параметри!$K$24,0)</f>
        <v>6</v>
      </c>
      <c r="X1282" s="40">
        <f>ROUNDUP('Дані з ДІСО'!Q1282/Параметри!$K$24,0)</f>
        <v>10</v>
      </c>
      <c r="Y1282" s="40">
        <f>ROUNDUP('Дані з ДІСО'!R1282/Параметри!$K$24,0)</f>
        <v>3</v>
      </c>
      <c r="Z1282" s="59">
        <f>(W1282*Параметри!$K$33+X1282*Параметри!$L$33+Y1282*Параметри!$M$33)/18</f>
        <v>38</v>
      </c>
      <c r="AA1282" s="41">
        <f>IF(J1282=0,0,'Дані з ДІСО'!AA1282/J1282)</f>
        <v>0</v>
      </c>
      <c r="AB1282" s="29">
        <f>(1+0.25*AA1282)*Z1282*Параметри!$K$51</f>
        <v>7783.1680155679996</v>
      </c>
      <c r="AC1282" s="29">
        <f>AB1282*'Коефіцієнти АТО'!U1282</f>
        <v>786.09996957236797</v>
      </c>
      <c r="AD1282" s="29">
        <f>J1282*(1+0.25*AA1282)*Параметри!$K$66*Параметри!$K$20/1000</f>
        <v>0</v>
      </c>
      <c r="AE1282" s="29">
        <f>(1+0.25*AA1282)*J1282*'Коефіцієнти АТО'!S1282*Параметри!$K$20/1000</f>
        <v>332.71077820084616</v>
      </c>
      <c r="AF1282" s="29">
        <f t="shared" ref="AF1282:AF1345" si="180">SUM(AB1282:AE1282)</f>
        <v>8901.9787633412143</v>
      </c>
      <c r="AG1282" s="29">
        <v>0</v>
      </c>
      <c r="AH1282" s="40">
        <v>183</v>
      </c>
      <c r="AI1282" s="40">
        <v>0</v>
      </c>
      <c r="AJ1282" s="40">
        <f t="shared" ref="AJ1282:AJ1345" si="181">IF(AH1282+AI1282=0,0,AI1282/(AH1282+AI1282))</f>
        <v>0</v>
      </c>
      <c r="AK1282" s="29">
        <f>(AH1282+AI1282)*(1+0.25*AJ1282)*Параметри!$K$53</f>
        <v>32835.557452368012</v>
      </c>
      <c r="AL1282" s="29">
        <f>ROUNDUP(('Дані з ДІСО'!AU1282+'Дані з ДІСО'!AW1282)/Параметри!$K$28,0)</f>
        <v>6</v>
      </c>
      <c r="AM1282" s="64">
        <f>AL1282*Параметри!$M$35/18</f>
        <v>7.666666666666667</v>
      </c>
      <c r="AN1282" s="29">
        <f>IF(AL1282=0,0,'Дані з ДІСО'!AW1282/SUM('Дані з ДІСО'!AU1282,'Дані з ДІСО'!AW1282))</f>
        <v>0</v>
      </c>
      <c r="AO1282" s="29">
        <f>(1+0.25*AN1282)*AM1282*Параметри!$K$51</f>
        <v>1570.2882838426667</v>
      </c>
      <c r="AP1282" s="40">
        <f>ROUNDUP(('Дані з ДІСО'!AE1282+'Дані не з ДІСО'!E1282+'Дані не з ДІСО'!G1282)/Параметри!$K$69,0)</f>
        <v>12</v>
      </c>
      <c r="AQ1282" s="40">
        <f t="shared" si="176"/>
        <v>24</v>
      </c>
      <c r="AR1282" s="40">
        <f>IF(AP1282=0,0,('Дані з ДІСО'!AH1282+'Дані не з ДІСО'!G1282)/('Дані з ДІСО'!AE1282+'Дані не з ДІСО'!E1282+'Дані не з ДІСО'!G1282))</f>
        <v>0</v>
      </c>
      <c r="AS1282" s="29">
        <f>AQ1282*(1+0.25*AR1282)*Параметри!$K$51</f>
        <v>4915.6850624640001</v>
      </c>
      <c r="AT1282" s="40">
        <f>ROUNDUP('Дані з ДІСО'!AF1282/Параметри!$K$70,0)</f>
        <v>0</v>
      </c>
      <c r="AU1282" s="40">
        <f t="shared" si="177"/>
        <v>0</v>
      </c>
      <c r="AV1282" s="40">
        <f>IF(AT1282=0,0,'Дані з ДІСО'!AI1282/'Дані з ДІСО'!AF1282)</f>
        <v>0</v>
      </c>
      <c r="AW1282" s="29">
        <f>AU1282*(1+0.25*AV1282)*Параметри!$K$51</f>
        <v>0</v>
      </c>
      <c r="AX1282" s="40">
        <f>ROUNDUP('Дані з ДІСО'!AR1282/Параметри!$K$29,0)</f>
        <v>0</v>
      </c>
      <c r="AY1282" s="40">
        <f>ROUNDUP('Дані з ДІСО'!AS1282/Параметри!$K$29,0)</f>
        <v>0</v>
      </c>
      <c r="AZ1282" s="40">
        <f>ROUNDUP('Дані з ДІСО'!AT1282/Параметри!$K$29,0)</f>
        <v>0</v>
      </c>
      <c r="BA1282" s="64">
        <f>(AX1282*Параметри!$K$32+AY1282*Параметри!$L$32+AZ1282*Параметри!$M$32)/18</f>
        <v>0</v>
      </c>
      <c r="BB1282" s="29">
        <f>(BA1282*Параметри!$K$51+SUM('Дані з ДІСО'!AR1282:AT1282)*Параметри!$K$48*Параметри!$K$20/1000)*Параметри!$K$74</f>
        <v>0</v>
      </c>
      <c r="BC1282" s="40">
        <f>ROUNDUP(('Дані не з ДІСО'!I1282+'Дані не з ДІСО'!K1282)/Параметри!$K$26,0)</f>
        <v>85</v>
      </c>
      <c r="BD1282" s="29">
        <f>BC1282*Параметри!$M$36/18</f>
        <v>132.22222222222223</v>
      </c>
      <c r="BE1282" s="40">
        <f>IF(BC1282=0,0,'Дані не з ДІСО'!K1282/('Дані не з ДІСО'!I1282+'Дані не з ДІСО'!K1282))</f>
        <v>0</v>
      </c>
      <c r="BF1282" s="29">
        <f>(1+0.25*BE1282)*BD1282*Параметри!$K$51</f>
        <v>27081.783445982222</v>
      </c>
      <c r="BG1282" s="40">
        <f>ROUNDUP('Дані не з ДІСО'!M1282/Параметри!$K$27,0)</f>
        <v>0</v>
      </c>
      <c r="BH1282" s="40">
        <f>BG1282*Параметри!$M$37/18</f>
        <v>0</v>
      </c>
      <c r="BI1282" s="29">
        <f>BH1282*Параметри!$K$51</f>
        <v>0</v>
      </c>
      <c r="BJ1282" s="29">
        <f>'Дані не з ДІСО'!N1282*Параметри!$K$76</f>
        <v>0</v>
      </c>
      <c r="BK1282" s="40">
        <f>ROUNDUP('Дані з ДІСО'!V1282/Параметри!$K$25,0)</f>
        <v>0</v>
      </c>
      <c r="BL1282" s="40">
        <f>ROUNDUP('Дані з ДІСО'!W1282/Параметри!$K$25,0)</f>
        <v>0</v>
      </c>
      <c r="BM1282" s="40">
        <f>ROUNDUP('Дані з ДІСО'!X1282/Параметри!$K$25,0)</f>
        <v>0</v>
      </c>
      <c r="BN1282" s="40">
        <f>(BK1282*Параметри!$K$34+BL1282*Параметри!$L$34+BM1282*Параметри!$M$34)/18</f>
        <v>0</v>
      </c>
      <c r="BO1282" s="40">
        <f>IF(K1282=0,0,'Дані з ДІСО'!AC1282/K1282)</f>
        <v>0</v>
      </c>
      <c r="BP1282" s="29">
        <f>(1+0.25*BO1282)*BN1282*Параметри!$K$51</f>
        <v>0</v>
      </c>
      <c r="BQ1282" s="29">
        <f>BP1282*'Коефіцієнти АТО'!U1282</f>
        <v>0</v>
      </c>
      <c r="BR1282" s="29">
        <f>K1282*(1+0.25*BO1282)*Параметри!$K$66*Параметри!$K$20/1000</f>
        <v>0</v>
      </c>
      <c r="BS1282" s="29">
        <f>(1+0.25*BO1282)*K1282*'Коефіцієнти АТО'!S1282*Параметри!$K$20/1000</f>
        <v>0</v>
      </c>
      <c r="BT1282" s="29">
        <f t="shared" si="178"/>
        <v>0</v>
      </c>
      <c r="BU1282" s="40">
        <f>ROUNDUP('Дані з ДІСО'!AG1282/Параметри!$K$71,0)</f>
        <v>0</v>
      </c>
      <c r="BV1282" s="40">
        <f t="shared" si="179"/>
        <v>0</v>
      </c>
      <c r="BW1282" s="40">
        <f>IF('Дані з ДІСО'!AG1282=0,0,'Дані з ДІСО'!AJ1282/'Дані з ДІСО'!AG1282)</f>
        <v>0</v>
      </c>
      <c r="BX1282" s="29">
        <f>BV1282*(1+0.25*BW1282)*Параметри!$K$51</f>
        <v>0</v>
      </c>
      <c r="BY1282" s="29">
        <f>ROUND(IF(Параметри!$K$77="No",CC1282,CC1282*Параметри!$K$78)+AG1282,1)</f>
        <v>598060.9</v>
      </c>
      <c r="BZ1282" s="29">
        <f>ROUND(IF(Параметри!$K$77="No",BF1282,BF1282*Параметри!$K$78),1)</f>
        <v>24373.599999999999</v>
      </c>
      <c r="CA1282" s="29">
        <f>ROUND(IF(Параметри!$K$77="No",BI1282,BI1282*Параметри!$K$78),1)</f>
        <v>0</v>
      </c>
      <c r="CB1282" s="29">
        <f>ROUND(IF(Параметри!$K$77="No",BJ1282,BJ1282*Параметри!$K$78),1)</f>
        <v>0</v>
      </c>
      <c r="CC1282" s="29">
        <f t="shared" ref="CC1282:CC1345" si="182">U1282+AF1282+AK1282+AO1282+AS1282+AW1282+BB1282+BT1282+BX1282</f>
        <v>664512.1255125812</v>
      </c>
    </row>
    <row r="1283" spans="1:81">
      <c r="A1283" s="9">
        <v>1282</v>
      </c>
      <c r="B1283" s="9" t="s">
        <v>3176</v>
      </c>
      <c r="C1283" s="9" t="s">
        <v>3146</v>
      </c>
      <c r="D1283" s="9" t="s">
        <v>4259</v>
      </c>
      <c r="E1283" s="9" t="s">
        <v>78</v>
      </c>
      <c r="F1283" s="9" t="s">
        <v>4312</v>
      </c>
      <c r="G1283" s="9" t="s">
        <v>2660</v>
      </c>
      <c r="H1283" s="29">
        <f>SUM('Дані з ДІСО'!J1283:L1283)</f>
        <v>5776.5</v>
      </c>
      <c r="I1283" s="29">
        <f>SUM('Дані з ДІСО'!G1283:I1283)</f>
        <v>207</v>
      </c>
      <c r="J1283" s="29">
        <f>SUM('Дані з ДІСО'!P1283:R1283)</f>
        <v>16</v>
      </c>
      <c r="K1283" s="29">
        <f>SUM('Дані з ДІСО'!V1283:X1283)</f>
        <v>0</v>
      </c>
      <c r="L1283" s="40">
        <f>ROUNDUP('Дані з ДІСО'!J1283/'Коефіцієнти АТО'!$R1283,0)</f>
        <v>91</v>
      </c>
      <c r="M1283" s="40">
        <f>ROUNDUP('Дані з ДІСО'!K1283/'Коефіцієнти АТО'!$R1283,0)</f>
        <v>122</v>
      </c>
      <c r="N1283" s="40">
        <f>ROUNDUP('Дані з ДІСО'!L1283/'Коефіцієнти АТО'!$R1283,0)</f>
        <v>25</v>
      </c>
      <c r="O1283" s="59">
        <f>(L1283*Параметри!$K$32+M1283*Параметри!$L$32+N1283*Параметри!$M$32)/18</f>
        <v>387.2166666666667</v>
      </c>
      <c r="P1283" s="41">
        <f>IF(H1283=0,"",'Дані з ДІСО'!Y1283/H1283)</f>
        <v>0</v>
      </c>
      <c r="Q1283" s="29">
        <f>IF(H1283=0,"",(1+0.25*P1283)*O1283*Параметри!$K$51)</f>
        <v>79309.799344601473</v>
      </c>
      <c r="R1283" s="29">
        <f>IF(H1283=0,"",Q1283*'Коефіцієнти АТО'!T1283)</f>
        <v>7930.9799344601479</v>
      </c>
      <c r="S1283" s="29">
        <f>IF(H1283=0,"",H1283*(1+0.25*P1283)*Параметри!$K$66*Параметри!$K$20/1000)</f>
        <v>0</v>
      </c>
      <c r="T1283" s="29">
        <f>IF(H1283=0,"",H1283*(1+0.25*P1283)*'Коефіцієнти АТО'!$S1283*Параметри!$K$20/1000)</f>
        <v>12644.104014981498</v>
      </c>
      <c r="U1283" s="29">
        <f t="shared" ref="U1283:U1346" si="183">IF(H1283=0,0,SUM(Q1283:T1283))</f>
        <v>99884.883294043117</v>
      </c>
      <c r="V1283" s="29">
        <f t="shared" ref="V1283:V1346" si="184">U1283</f>
        <v>99884.883294043117</v>
      </c>
      <c r="W1283" s="40">
        <f>ROUNDUP('Дані з ДІСО'!P1283/Параметри!$K$24,0)</f>
        <v>1</v>
      </c>
      <c r="X1283" s="40">
        <f>ROUNDUP('Дані з ДІСО'!Q1283/Параметри!$K$24,0)</f>
        <v>1</v>
      </c>
      <c r="Y1283" s="40">
        <f>ROUNDUP('Дані з ДІСО'!R1283/Параметри!$K$24,0)</f>
        <v>0</v>
      </c>
      <c r="Z1283" s="59">
        <f>(W1283*Параметри!$K$33+X1283*Параметри!$L$33+Y1283*Параметри!$M$33)/18</f>
        <v>4</v>
      </c>
      <c r="AA1283" s="41">
        <f>IF(J1283=0,0,'Дані з ДІСО'!AA1283/J1283)</f>
        <v>0</v>
      </c>
      <c r="AB1283" s="29">
        <f>(1+0.25*AA1283)*Z1283*Параметри!$K$51</f>
        <v>819.28084374399998</v>
      </c>
      <c r="AC1283" s="29">
        <f>AB1283*'Коефіцієнти АТО'!U1283</f>
        <v>38.506199655967997</v>
      </c>
      <c r="AD1283" s="29">
        <f>J1283*(1+0.25*AA1283)*Параметри!$K$66*Параметри!$K$20/1000</f>
        <v>0</v>
      </c>
      <c r="AE1283" s="29">
        <f>(1+0.25*AA1283)*J1283*'Коефіцієнти АТО'!S1283*Параметри!$K$20/1000</f>
        <v>35.022187179036436</v>
      </c>
      <c r="AF1283" s="29">
        <f t="shared" si="180"/>
        <v>892.80923057900441</v>
      </c>
      <c r="AG1283" s="29">
        <v>0</v>
      </c>
      <c r="AH1283" s="40">
        <v>21</v>
      </c>
      <c r="AI1283" s="40">
        <v>0</v>
      </c>
      <c r="AJ1283" s="40">
        <f t="shared" si="181"/>
        <v>0</v>
      </c>
      <c r="AK1283" s="29">
        <f>(AH1283+AI1283)*(1+0.25*AJ1283)*Параметри!$K$53</f>
        <v>3768.0147896160011</v>
      </c>
      <c r="AL1283" s="29">
        <f>ROUNDUP(('Дані з ДІСО'!AU1283+'Дані з ДІСО'!AW1283)/Параметри!$K$28,0)</f>
        <v>0</v>
      </c>
      <c r="AM1283" s="64">
        <f>AL1283*Параметри!$M$35/18</f>
        <v>0</v>
      </c>
      <c r="AN1283" s="29">
        <f>IF(AL1283=0,0,'Дані з ДІСО'!AW1283/SUM('Дані з ДІСО'!AU1283,'Дані з ДІСО'!AW1283))</f>
        <v>0</v>
      </c>
      <c r="AO1283" s="29">
        <f>(1+0.25*AN1283)*AM1283*Параметри!$K$51</f>
        <v>0</v>
      </c>
      <c r="AP1283" s="40">
        <f>ROUNDUP(('Дані з ДІСО'!AE1283+'Дані не з ДІСО'!E1283+'Дані не з ДІСО'!G1283)/Параметри!$K$69,0)</f>
        <v>3</v>
      </c>
      <c r="AQ1283" s="40">
        <f t="shared" ref="AQ1283:AQ1346" si="185">AP1283*2</f>
        <v>6</v>
      </c>
      <c r="AR1283" s="40">
        <f>IF(AP1283=0,0,('Дані з ДІСО'!AH1283+'Дані не з ДІСО'!G1283)/('Дані з ДІСО'!AE1283+'Дані не з ДІСО'!E1283+'Дані не з ДІСО'!G1283))</f>
        <v>0</v>
      </c>
      <c r="AS1283" s="29">
        <f>AQ1283*(1+0.25*AR1283)*Параметри!$K$51</f>
        <v>1228.921265616</v>
      </c>
      <c r="AT1283" s="40">
        <f>ROUNDUP('Дані з ДІСО'!AF1283/Параметри!$K$70,0)</f>
        <v>0</v>
      </c>
      <c r="AU1283" s="40">
        <f t="shared" ref="AU1283:AU1346" si="186">AT1283*2</f>
        <v>0</v>
      </c>
      <c r="AV1283" s="40">
        <f>IF(AT1283=0,0,'Дані з ДІСО'!AI1283/'Дані з ДІСО'!AF1283)</f>
        <v>0</v>
      </c>
      <c r="AW1283" s="29">
        <f>AU1283*(1+0.25*AV1283)*Параметри!$K$51</f>
        <v>0</v>
      </c>
      <c r="AX1283" s="40">
        <f>ROUNDUP('Дані з ДІСО'!AR1283/Параметри!$K$29,0)</f>
        <v>0</v>
      </c>
      <c r="AY1283" s="40">
        <f>ROUNDUP('Дані з ДІСО'!AS1283/Параметри!$K$29,0)</f>
        <v>0</v>
      </c>
      <c r="AZ1283" s="40">
        <f>ROUNDUP('Дані з ДІСО'!AT1283/Параметри!$K$29,0)</f>
        <v>0</v>
      </c>
      <c r="BA1283" s="64">
        <f>(AX1283*Параметри!$K$32+AY1283*Параметри!$L$32+AZ1283*Параметри!$M$32)/18</f>
        <v>0</v>
      </c>
      <c r="BB1283" s="29">
        <f>(BA1283*Параметри!$K$51+SUM('Дані з ДІСО'!AR1283:AT1283)*Параметри!$K$48*Параметри!$K$20/1000)*Параметри!$K$74</f>
        <v>0</v>
      </c>
      <c r="BC1283" s="40">
        <f>ROUNDUP(('Дані не з ДІСО'!I1283+'Дані не з ДІСО'!K1283)/Параметри!$K$26,0)</f>
        <v>0</v>
      </c>
      <c r="BD1283" s="29">
        <f>BC1283*Параметри!$M$36/18</f>
        <v>0</v>
      </c>
      <c r="BE1283" s="40">
        <f>IF(BC1283=0,0,'Дані не з ДІСО'!K1283/('Дані не з ДІСО'!I1283+'Дані не з ДІСО'!K1283))</f>
        <v>0</v>
      </c>
      <c r="BF1283" s="29">
        <f>(1+0.25*BE1283)*BD1283*Параметри!$K$51</f>
        <v>0</v>
      </c>
      <c r="BG1283" s="40">
        <f>ROUNDUP('Дані не з ДІСО'!M1283/Параметри!$K$27,0)</f>
        <v>0</v>
      </c>
      <c r="BH1283" s="40">
        <f>BG1283*Параметри!$M$37/18</f>
        <v>0</v>
      </c>
      <c r="BI1283" s="29">
        <f>BH1283*Параметри!$K$51</f>
        <v>0</v>
      </c>
      <c r="BJ1283" s="29">
        <f>'Дані не з ДІСО'!N1283*Параметри!$K$76</f>
        <v>0</v>
      </c>
      <c r="BK1283" s="40">
        <f>ROUNDUP('Дані з ДІСО'!V1283/Параметри!$K$25,0)</f>
        <v>0</v>
      </c>
      <c r="BL1283" s="40">
        <f>ROUNDUP('Дані з ДІСО'!W1283/Параметри!$K$25,0)</f>
        <v>0</v>
      </c>
      <c r="BM1283" s="40">
        <f>ROUNDUP('Дані з ДІСО'!X1283/Параметри!$K$25,0)</f>
        <v>0</v>
      </c>
      <c r="BN1283" s="40">
        <f>(BK1283*Параметри!$K$34+BL1283*Параметри!$L$34+BM1283*Параметри!$M$34)/18</f>
        <v>0</v>
      </c>
      <c r="BO1283" s="40">
        <f>IF(K1283=0,0,'Дані з ДІСО'!AC1283/K1283)</f>
        <v>0</v>
      </c>
      <c r="BP1283" s="29">
        <f>(1+0.25*BO1283)*BN1283*Параметри!$K$51</f>
        <v>0</v>
      </c>
      <c r="BQ1283" s="29">
        <f>BP1283*'Коефіцієнти АТО'!U1283</f>
        <v>0</v>
      </c>
      <c r="BR1283" s="29">
        <f>K1283*(1+0.25*BO1283)*Параметри!$K$66*Параметри!$K$20/1000</f>
        <v>0</v>
      </c>
      <c r="BS1283" s="29">
        <f>(1+0.25*BO1283)*K1283*'Коефіцієнти АТО'!S1283*Параметри!$K$20/1000</f>
        <v>0</v>
      </c>
      <c r="BT1283" s="29">
        <f t="shared" ref="BT1283:BT1346" si="187">SUM(BP1283:BS1283)</f>
        <v>0</v>
      </c>
      <c r="BU1283" s="40">
        <f>ROUNDUP('Дані з ДІСО'!AG1283/Параметри!$K$71,0)</f>
        <v>0</v>
      </c>
      <c r="BV1283" s="40">
        <f t="shared" ref="BV1283:BV1346" si="188">BU1283*2</f>
        <v>0</v>
      </c>
      <c r="BW1283" s="40">
        <f>IF('Дані з ДІСО'!AG1283=0,0,'Дані з ДІСО'!AJ1283/'Дані з ДІСО'!AG1283)</f>
        <v>0</v>
      </c>
      <c r="BX1283" s="29">
        <f>BV1283*(1+0.25*BW1283)*Параметри!$K$51</f>
        <v>0</v>
      </c>
      <c r="BY1283" s="29">
        <f>ROUND(IF(Параметри!$K$77="No",CC1283,CC1283*Параметри!$K$78)+AG1283,1)</f>
        <v>95197.2</v>
      </c>
      <c r="BZ1283" s="29">
        <f>ROUND(IF(Параметри!$K$77="No",BF1283,BF1283*Параметри!$K$78),1)</f>
        <v>0</v>
      </c>
      <c r="CA1283" s="29">
        <f>ROUND(IF(Параметри!$K$77="No",BI1283,BI1283*Параметри!$K$78),1)</f>
        <v>0</v>
      </c>
      <c r="CB1283" s="29">
        <f>ROUND(IF(Параметри!$K$77="No",BJ1283,BJ1283*Параметри!$K$78),1)</f>
        <v>0</v>
      </c>
      <c r="CC1283" s="29">
        <f t="shared" si="182"/>
        <v>105774.62857985412</v>
      </c>
    </row>
    <row r="1284" spans="1:81">
      <c r="A1284" s="9">
        <v>1283</v>
      </c>
      <c r="B1284" s="9" t="s">
        <v>3148</v>
      </c>
      <c r="C1284" s="9" t="s">
        <v>3148</v>
      </c>
      <c r="D1284" s="9" t="s">
        <v>4259</v>
      </c>
      <c r="E1284" s="9" t="s">
        <v>24</v>
      </c>
      <c r="F1284" s="9" t="s">
        <v>4313</v>
      </c>
      <c r="G1284" s="9" t="s">
        <v>2662</v>
      </c>
      <c r="H1284" s="29">
        <f>SUM('Дані з ДІСО'!J1284:L1284)</f>
        <v>384</v>
      </c>
      <c r="I1284" s="29">
        <f>SUM('Дані з ДІСО'!G1284:I1284)</f>
        <v>39</v>
      </c>
      <c r="J1284" s="29">
        <f>SUM('Дані з ДІСО'!P1284:R1284)</f>
        <v>0</v>
      </c>
      <c r="K1284" s="29">
        <f>SUM('Дані з ДІСО'!V1284:X1284)</f>
        <v>0</v>
      </c>
      <c r="L1284" s="40">
        <f>ROUNDUP('Дані з ДІСО'!J1284/'Коефіцієнти АТО'!$R1284,0)</f>
        <v>11</v>
      </c>
      <c r="M1284" s="40">
        <f>ROUNDUP('Дані з ДІСО'!K1284/'Коефіцієнти АТО'!$R1284,0)</f>
        <v>18</v>
      </c>
      <c r="N1284" s="40">
        <f>ROUNDUP('Дані з ДІСО'!L1284/'Коефіцієнти АТО'!$R1284,0)</f>
        <v>5</v>
      </c>
      <c r="O1284" s="59">
        <f>(L1284*Параметри!$K$32+M1284*Параметри!$L$32+N1284*Параметри!$M$32)/18</f>
        <v>56.616666666666667</v>
      </c>
      <c r="P1284" s="41">
        <f>IF(H1284=0,"",'Дані з ДІСО'!Y1284/H1284)</f>
        <v>0</v>
      </c>
      <c r="Q1284" s="29">
        <f>IF(H1284=0,"",(1+0.25*P1284)*O1284*Параметри!$K$51)</f>
        <v>11596.237609159867</v>
      </c>
      <c r="R1284" s="29">
        <f>IF(H1284=0,"",Q1284*'Коефіцієнти АТО'!T1284)</f>
        <v>197.13603935571774</v>
      </c>
      <c r="S1284" s="29">
        <f>IF(H1284=0,"",H1284*(1+0.25*P1284)*Параметри!$K$66*Параметри!$K$20/1000)</f>
        <v>0</v>
      </c>
      <c r="T1284" s="29">
        <f>IF(H1284=0,"",H1284*(1+0.25*P1284)*'Коефіцієнти АТО'!$S1284*Параметри!$K$20/1000)</f>
        <v>1936.8792213797542</v>
      </c>
      <c r="U1284" s="29">
        <f t="shared" si="183"/>
        <v>13730.252869895339</v>
      </c>
      <c r="V1284" s="29">
        <f t="shared" si="184"/>
        <v>13730.252869895339</v>
      </c>
      <c r="W1284" s="40">
        <f>ROUNDUP('Дані з ДІСО'!P1284/Параметри!$K$24,0)</f>
        <v>0</v>
      </c>
      <c r="X1284" s="40">
        <f>ROUNDUP('Дані з ДІСО'!Q1284/Параметри!$K$24,0)</f>
        <v>0</v>
      </c>
      <c r="Y1284" s="40">
        <f>ROUNDUP('Дані з ДІСО'!R1284/Параметри!$K$24,0)</f>
        <v>0</v>
      </c>
      <c r="Z1284" s="59">
        <f>(W1284*Параметри!$K$33+X1284*Параметри!$L$33+Y1284*Параметри!$M$33)/18</f>
        <v>0</v>
      </c>
      <c r="AA1284" s="41">
        <f>IF(J1284=0,0,'Дані з ДІСО'!AA1284/J1284)</f>
        <v>0</v>
      </c>
      <c r="AB1284" s="29">
        <f>(1+0.25*AA1284)*Z1284*Параметри!$K$51</f>
        <v>0</v>
      </c>
      <c r="AC1284" s="29">
        <f>AB1284*'Коефіцієнти АТО'!U1284</f>
        <v>0</v>
      </c>
      <c r="AD1284" s="29">
        <f>J1284*(1+0.25*AA1284)*Параметри!$K$66*Параметри!$K$20/1000</f>
        <v>0</v>
      </c>
      <c r="AE1284" s="29">
        <f>(1+0.25*AA1284)*J1284*'Коефіцієнти АТО'!S1284*Параметри!$K$20/1000</f>
        <v>0</v>
      </c>
      <c r="AF1284" s="29">
        <f t="shared" si="180"/>
        <v>0</v>
      </c>
      <c r="AG1284" s="29">
        <v>0</v>
      </c>
      <c r="AH1284" s="40">
        <v>1</v>
      </c>
      <c r="AI1284" s="40">
        <v>0</v>
      </c>
      <c r="AJ1284" s="40">
        <f t="shared" si="181"/>
        <v>0</v>
      </c>
      <c r="AK1284" s="29">
        <f>(AH1284+AI1284)*(1+0.25*AJ1284)*Параметри!$K$53</f>
        <v>179.42927569600005</v>
      </c>
      <c r="AL1284" s="29">
        <f>ROUNDUP(('Дані з ДІСО'!AU1284+'Дані з ДІСО'!AW1284)/Параметри!$K$28,0)</f>
        <v>0</v>
      </c>
      <c r="AM1284" s="64">
        <f>AL1284*Параметри!$M$35/18</f>
        <v>0</v>
      </c>
      <c r="AN1284" s="29">
        <f>IF(AL1284=0,0,'Дані з ДІСО'!AW1284/SUM('Дані з ДІСО'!AU1284,'Дані з ДІСО'!AW1284))</f>
        <v>0</v>
      </c>
      <c r="AO1284" s="29">
        <f>(1+0.25*AN1284)*AM1284*Параметри!$K$51</f>
        <v>0</v>
      </c>
      <c r="AP1284" s="40">
        <f>ROUNDUP(('Дані з ДІСО'!AE1284+'Дані не з ДІСО'!E1284+'Дані не з ДІСО'!G1284)/Параметри!$K$69,0)</f>
        <v>0</v>
      </c>
      <c r="AQ1284" s="40">
        <f t="shared" si="185"/>
        <v>0</v>
      </c>
      <c r="AR1284" s="40">
        <f>IF(AP1284=0,0,('Дані з ДІСО'!AH1284+'Дані не з ДІСО'!G1284)/('Дані з ДІСО'!AE1284+'Дані не з ДІСО'!E1284+'Дані не з ДІСО'!G1284))</f>
        <v>0</v>
      </c>
      <c r="AS1284" s="29">
        <f>AQ1284*(1+0.25*AR1284)*Параметри!$K$51</f>
        <v>0</v>
      </c>
      <c r="AT1284" s="40">
        <f>ROUNDUP('Дані з ДІСО'!AF1284/Параметри!$K$70,0)</f>
        <v>0</v>
      </c>
      <c r="AU1284" s="40">
        <f t="shared" si="186"/>
        <v>0</v>
      </c>
      <c r="AV1284" s="40">
        <f>IF(AT1284=0,0,'Дані з ДІСО'!AI1284/'Дані з ДІСО'!AF1284)</f>
        <v>0</v>
      </c>
      <c r="AW1284" s="29">
        <f>AU1284*(1+0.25*AV1284)*Параметри!$K$51</f>
        <v>0</v>
      </c>
      <c r="AX1284" s="40">
        <f>ROUNDUP('Дані з ДІСО'!AR1284/Параметри!$K$29,0)</f>
        <v>0</v>
      </c>
      <c r="AY1284" s="40">
        <f>ROUNDUP('Дані з ДІСО'!AS1284/Параметри!$K$29,0)</f>
        <v>0</v>
      </c>
      <c r="AZ1284" s="40">
        <f>ROUNDUP('Дані з ДІСО'!AT1284/Параметри!$K$29,0)</f>
        <v>0</v>
      </c>
      <c r="BA1284" s="64">
        <f>(AX1284*Параметри!$K$32+AY1284*Параметри!$L$32+AZ1284*Параметри!$M$32)/18</f>
        <v>0</v>
      </c>
      <c r="BB1284" s="29">
        <f>(BA1284*Параметри!$K$51+SUM('Дані з ДІСО'!AR1284:AT1284)*Параметри!$K$48*Параметри!$K$20/1000)*Параметри!$K$74</f>
        <v>0</v>
      </c>
      <c r="BC1284" s="40">
        <f>ROUNDUP(('Дані не з ДІСО'!I1284+'Дані не з ДІСО'!K1284)/Параметри!$K$26,0)</f>
        <v>0</v>
      </c>
      <c r="BD1284" s="29">
        <f>BC1284*Параметри!$M$36/18</f>
        <v>0</v>
      </c>
      <c r="BE1284" s="40">
        <f>IF(BC1284=0,0,'Дані не з ДІСО'!K1284/('Дані не з ДІСО'!I1284+'Дані не з ДІСО'!K1284))</f>
        <v>0</v>
      </c>
      <c r="BF1284" s="29">
        <f>(1+0.25*BE1284)*BD1284*Параметри!$K$51</f>
        <v>0</v>
      </c>
      <c r="BG1284" s="40">
        <f>ROUNDUP('Дані не з ДІСО'!M1284/Параметри!$K$27,0)</f>
        <v>0</v>
      </c>
      <c r="BH1284" s="40">
        <f>BG1284*Параметри!$M$37/18</f>
        <v>0</v>
      </c>
      <c r="BI1284" s="29">
        <f>BH1284*Параметри!$K$51</f>
        <v>0</v>
      </c>
      <c r="BJ1284" s="29">
        <f>'Дані не з ДІСО'!N1284*Параметри!$K$76</f>
        <v>0</v>
      </c>
      <c r="BK1284" s="40">
        <f>ROUNDUP('Дані з ДІСО'!V1284/Параметри!$K$25,0)</f>
        <v>0</v>
      </c>
      <c r="BL1284" s="40">
        <f>ROUNDUP('Дані з ДІСО'!W1284/Параметри!$K$25,0)</f>
        <v>0</v>
      </c>
      <c r="BM1284" s="40">
        <f>ROUNDUP('Дані з ДІСО'!X1284/Параметри!$K$25,0)</f>
        <v>0</v>
      </c>
      <c r="BN1284" s="40">
        <f>(BK1284*Параметри!$K$34+BL1284*Параметри!$L$34+BM1284*Параметри!$M$34)/18</f>
        <v>0</v>
      </c>
      <c r="BO1284" s="40">
        <f>IF(K1284=0,0,'Дані з ДІСО'!AC1284/K1284)</f>
        <v>0</v>
      </c>
      <c r="BP1284" s="29">
        <f>(1+0.25*BO1284)*BN1284*Параметри!$K$51</f>
        <v>0</v>
      </c>
      <c r="BQ1284" s="29">
        <f>BP1284*'Коефіцієнти АТО'!U1284</f>
        <v>0</v>
      </c>
      <c r="BR1284" s="29">
        <f>K1284*(1+0.25*BO1284)*Параметри!$K$66*Параметри!$K$20/1000</f>
        <v>0</v>
      </c>
      <c r="BS1284" s="29">
        <f>(1+0.25*BO1284)*K1284*'Коефіцієнти АТО'!S1284*Параметри!$K$20/1000</f>
        <v>0</v>
      </c>
      <c r="BT1284" s="29">
        <f t="shared" si="187"/>
        <v>0</v>
      </c>
      <c r="BU1284" s="40">
        <f>ROUNDUP('Дані з ДІСО'!AG1284/Параметри!$K$71,0)</f>
        <v>0</v>
      </c>
      <c r="BV1284" s="40">
        <f t="shared" si="188"/>
        <v>0</v>
      </c>
      <c r="BW1284" s="40">
        <f>IF('Дані з ДІСО'!AG1284=0,0,'Дані з ДІСО'!AJ1284/'Дані з ДІСО'!AG1284)</f>
        <v>0</v>
      </c>
      <c r="BX1284" s="29">
        <f>BV1284*(1+0.25*BW1284)*Параметри!$K$51</f>
        <v>0</v>
      </c>
      <c r="BY1284" s="29">
        <f>ROUND(IF(Параметри!$K$77="No",CC1284,CC1284*Параметри!$K$78)+AG1284,1)</f>
        <v>12518.7</v>
      </c>
      <c r="BZ1284" s="29">
        <f>ROUND(IF(Параметри!$K$77="No",BF1284,BF1284*Параметри!$K$78),1)</f>
        <v>0</v>
      </c>
      <c r="CA1284" s="29">
        <f>ROUND(IF(Параметри!$K$77="No",BI1284,BI1284*Параметри!$K$78),1)</f>
        <v>0</v>
      </c>
      <c r="CB1284" s="29">
        <f>ROUND(IF(Параметри!$K$77="No",BJ1284,BJ1284*Параметри!$K$78),1)</f>
        <v>0</v>
      </c>
      <c r="CC1284" s="29">
        <f t="shared" si="182"/>
        <v>13909.68214559134</v>
      </c>
    </row>
    <row r="1285" spans="1:81">
      <c r="A1285" s="9">
        <v>1284</v>
      </c>
      <c r="B1285" s="9" t="s">
        <v>3151</v>
      </c>
      <c r="C1285" s="9" t="s">
        <v>3151</v>
      </c>
      <c r="D1285" s="9" t="s">
        <v>4259</v>
      </c>
      <c r="E1285" s="9" t="s">
        <v>29</v>
      </c>
      <c r="F1285" s="9" t="s">
        <v>4314</v>
      </c>
      <c r="G1285" s="9" t="s">
        <v>2664</v>
      </c>
      <c r="H1285" s="29">
        <f>SUM('Дані з ДІСО'!J1285:L1285)</f>
        <v>2038.5</v>
      </c>
      <c r="I1285" s="29">
        <f>SUM('Дані з ДІСО'!G1285:I1285)</f>
        <v>110</v>
      </c>
      <c r="J1285" s="29">
        <f>SUM('Дані з ДІСО'!P1285:R1285)</f>
        <v>0</v>
      </c>
      <c r="K1285" s="29">
        <f>SUM('Дані з ДІСО'!V1285:X1285)</f>
        <v>0</v>
      </c>
      <c r="L1285" s="40">
        <f>ROUNDUP('Дані з ДІСО'!J1285/'Коефіцієнти АТО'!$R1285,0)</f>
        <v>53</v>
      </c>
      <c r="M1285" s="40">
        <f>ROUNDUP('Дані з ДІСО'!K1285/'Коефіцієнти АТО'!$R1285,0)</f>
        <v>72</v>
      </c>
      <c r="N1285" s="40">
        <f>ROUNDUP('Дані з ДІСО'!L1285/'Коефіцієнти АТО'!$R1285,0)</f>
        <v>17</v>
      </c>
      <c r="O1285" s="59">
        <f>(L1285*Параметри!$K$32+M1285*Параметри!$L$32+N1285*Параметри!$M$32)/18</f>
        <v>232.04999999999998</v>
      </c>
      <c r="P1285" s="41">
        <f>IF(H1285=0,"",'Дані з ДІСО'!Y1285/H1285)</f>
        <v>0</v>
      </c>
      <c r="Q1285" s="29">
        <f>IF(H1285=0,"",(1+0.25*P1285)*O1285*Параметри!$K$51)</f>
        <v>47528.529947698793</v>
      </c>
      <c r="R1285" s="29">
        <f>IF(H1285=0,"",Q1285*'Коефіцієнти АТО'!T1285)</f>
        <v>807.98500911087956</v>
      </c>
      <c r="S1285" s="29">
        <f>IF(H1285=0,"",H1285*(1+0.25*P1285)*Параметри!$K$66*Параметри!$K$20/1000)</f>
        <v>0</v>
      </c>
      <c r="T1285" s="29">
        <f>IF(H1285=0,"",H1285*(1+0.25*P1285)*'Коефіцієнти АТО'!$S1285*Параметри!$K$20/1000)</f>
        <v>9312.0950301477096</v>
      </c>
      <c r="U1285" s="29">
        <f t="shared" si="183"/>
        <v>57648.609986957381</v>
      </c>
      <c r="V1285" s="29">
        <f t="shared" si="184"/>
        <v>57648.609986957381</v>
      </c>
      <c r="W1285" s="40">
        <f>ROUNDUP('Дані з ДІСО'!P1285/Параметри!$K$24,0)</f>
        <v>0</v>
      </c>
      <c r="X1285" s="40">
        <f>ROUNDUP('Дані з ДІСО'!Q1285/Параметри!$K$24,0)</f>
        <v>0</v>
      </c>
      <c r="Y1285" s="40">
        <f>ROUNDUP('Дані з ДІСО'!R1285/Параметри!$K$24,0)</f>
        <v>0</v>
      </c>
      <c r="Z1285" s="59">
        <f>(W1285*Параметри!$K$33+X1285*Параметри!$L$33+Y1285*Параметри!$M$33)/18</f>
        <v>0</v>
      </c>
      <c r="AA1285" s="41">
        <f>IF(J1285=0,0,'Дані з ДІСО'!AA1285/J1285)</f>
        <v>0</v>
      </c>
      <c r="AB1285" s="29">
        <f>(1+0.25*AA1285)*Z1285*Параметри!$K$51</f>
        <v>0</v>
      </c>
      <c r="AC1285" s="29">
        <f>AB1285*'Коефіцієнти АТО'!U1285</f>
        <v>0</v>
      </c>
      <c r="AD1285" s="29">
        <f>J1285*(1+0.25*AA1285)*Параметри!$K$66*Параметри!$K$20/1000</f>
        <v>0</v>
      </c>
      <c r="AE1285" s="29">
        <f>(1+0.25*AA1285)*J1285*'Коефіцієнти АТО'!S1285*Параметри!$K$20/1000</f>
        <v>0</v>
      </c>
      <c r="AF1285" s="29">
        <f t="shared" si="180"/>
        <v>0</v>
      </c>
      <c r="AG1285" s="29">
        <v>0</v>
      </c>
      <c r="AH1285" s="40">
        <v>27</v>
      </c>
      <c r="AI1285" s="40">
        <v>0</v>
      </c>
      <c r="AJ1285" s="40">
        <f t="shared" si="181"/>
        <v>0</v>
      </c>
      <c r="AK1285" s="29">
        <f>(AH1285+AI1285)*(1+0.25*AJ1285)*Параметри!$K$53</f>
        <v>4844.5904437920017</v>
      </c>
      <c r="AL1285" s="29">
        <f>ROUNDUP(('Дані з ДІСО'!AU1285+'Дані з ДІСО'!AW1285)/Параметри!$K$28,0)</f>
        <v>0</v>
      </c>
      <c r="AM1285" s="64">
        <f>AL1285*Параметри!$M$35/18</f>
        <v>0</v>
      </c>
      <c r="AN1285" s="29">
        <f>IF(AL1285=0,0,'Дані з ДІСО'!AW1285/SUM('Дані з ДІСО'!AU1285,'Дані з ДІСО'!AW1285))</f>
        <v>0</v>
      </c>
      <c r="AO1285" s="29">
        <f>(1+0.25*AN1285)*AM1285*Параметри!$K$51</f>
        <v>0</v>
      </c>
      <c r="AP1285" s="40">
        <f>ROUNDUP(('Дані з ДІСО'!AE1285+'Дані не з ДІСО'!E1285+'Дані не з ДІСО'!G1285)/Параметри!$K$69,0)</f>
        <v>0</v>
      </c>
      <c r="AQ1285" s="40">
        <f t="shared" si="185"/>
        <v>0</v>
      </c>
      <c r="AR1285" s="40">
        <f>IF(AP1285=0,0,('Дані з ДІСО'!AH1285+'Дані не з ДІСО'!G1285)/('Дані з ДІСО'!AE1285+'Дані не з ДІСО'!E1285+'Дані не з ДІСО'!G1285))</f>
        <v>0</v>
      </c>
      <c r="AS1285" s="29">
        <f>AQ1285*(1+0.25*AR1285)*Параметри!$K$51</f>
        <v>0</v>
      </c>
      <c r="AT1285" s="40">
        <f>ROUNDUP('Дані з ДІСО'!AF1285/Параметри!$K$70,0)</f>
        <v>0</v>
      </c>
      <c r="AU1285" s="40">
        <f t="shared" si="186"/>
        <v>0</v>
      </c>
      <c r="AV1285" s="40">
        <f>IF(AT1285=0,0,'Дані з ДІСО'!AI1285/'Дані з ДІСО'!AF1285)</f>
        <v>0</v>
      </c>
      <c r="AW1285" s="29">
        <f>AU1285*(1+0.25*AV1285)*Параметри!$K$51</f>
        <v>0</v>
      </c>
      <c r="AX1285" s="40">
        <f>ROUNDUP('Дані з ДІСО'!AR1285/Параметри!$K$29,0)</f>
        <v>0</v>
      </c>
      <c r="AY1285" s="40">
        <f>ROUNDUP('Дані з ДІСО'!AS1285/Параметри!$K$29,0)</f>
        <v>0</v>
      </c>
      <c r="AZ1285" s="40">
        <f>ROUNDUP('Дані з ДІСО'!AT1285/Параметри!$K$29,0)</f>
        <v>0</v>
      </c>
      <c r="BA1285" s="64">
        <f>(AX1285*Параметри!$K$32+AY1285*Параметри!$L$32+AZ1285*Параметри!$M$32)/18</f>
        <v>0</v>
      </c>
      <c r="BB1285" s="29">
        <f>(BA1285*Параметри!$K$51+SUM('Дані з ДІСО'!AR1285:AT1285)*Параметри!$K$48*Параметри!$K$20/1000)*Параметри!$K$74</f>
        <v>0</v>
      </c>
      <c r="BC1285" s="40">
        <f>ROUNDUP(('Дані не з ДІСО'!I1285+'Дані не з ДІСО'!K1285)/Параметри!$K$26,0)</f>
        <v>0</v>
      </c>
      <c r="BD1285" s="29">
        <f>BC1285*Параметри!$M$36/18</f>
        <v>0</v>
      </c>
      <c r="BE1285" s="40">
        <f>IF(BC1285=0,0,'Дані не з ДІСО'!K1285/('Дані не з ДІСО'!I1285+'Дані не з ДІСО'!K1285))</f>
        <v>0</v>
      </c>
      <c r="BF1285" s="29">
        <f>(1+0.25*BE1285)*BD1285*Параметри!$K$51</f>
        <v>0</v>
      </c>
      <c r="BG1285" s="40">
        <f>ROUNDUP('Дані не з ДІСО'!M1285/Параметри!$K$27,0)</f>
        <v>0</v>
      </c>
      <c r="BH1285" s="40">
        <f>BG1285*Параметри!$M$37/18</f>
        <v>0</v>
      </c>
      <c r="BI1285" s="29">
        <f>BH1285*Параметри!$K$51</f>
        <v>0</v>
      </c>
      <c r="BJ1285" s="29">
        <f>'Дані не з ДІСО'!N1285*Параметри!$K$76</f>
        <v>0</v>
      </c>
      <c r="BK1285" s="40">
        <f>ROUNDUP('Дані з ДІСО'!V1285/Параметри!$K$25,0)</f>
        <v>0</v>
      </c>
      <c r="BL1285" s="40">
        <f>ROUNDUP('Дані з ДІСО'!W1285/Параметри!$K$25,0)</f>
        <v>0</v>
      </c>
      <c r="BM1285" s="40">
        <f>ROUNDUP('Дані з ДІСО'!X1285/Параметри!$K$25,0)</f>
        <v>0</v>
      </c>
      <c r="BN1285" s="40">
        <f>(BK1285*Параметри!$K$34+BL1285*Параметри!$L$34+BM1285*Параметри!$M$34)/18</f>
        <v>0</v>
      </c>
      <c r="BO1285" s="40">
        <f>IF(K1285=0,0,'Дані з ДІСО'!AC1285/K1285)</f>
        <v>0</v>
      </c>
      <c r="BP1285" s="29">
        <f>(1+0.25*BO1285)*BN1285*Параметри!$K$51</f>
        <v>0</v>
      </c>
      <c r="BQ1285" s="29">
        <f>BP1285*'Коефіцієнти АТО'!U1285</f>
        <v>0</v>
      </c>
      <c r="BR1285" s="29">
        <f>K1285*(1+0.25*BO1285)*Параметри!$K$66*Параметри!$K$20/1000</f>
        <v>0</v>
      </c>
      <c r="BS1285" s="29">
        <f>(1+0.25*BO1285)*K1285*'Коефіцієнти АТО'!S1285*Параметри!$K$20/1000</f>
        <v>0</v>
      </c>
      <c r="BT1285" s="29">
        <f t="shared" si="187"/>
        <v>0</v>
      </c>
      <c r="BU1285" s="40">
        <f>ROUNDUP('Дані з ДІСО'!AG1285/Параметри!$K$71,0)</f>
        <v>0</v>
      </c>
      <c r="BV1285" s="40">
        <f t="shared" si="188"/>
        <v>0</v>
      </c>
      <c r="BW1285" s="40">
        <f>IF('Дані з ДІСО'!AG1285=0,0,'Дані з ДІСО'!AJ1285/'Дані з ДІСО'!AG1285)</f>
        <v>0</v>
      </c>
      <c r="BX1285" s="29">
        <f>BV1285*(1+0.25*BW1285)*Параметри!$K$51</f>
        <v>0</v>
      </c>
      <c r="BY1285" s="29">
        <f>ROUND(IF(Параметри!$K$77="No",CC1285,CC1285*Параметри!$K$78)+AG1285,1)</f>
        <v>56243.9</v>
      </c>
      <c r="BZ1285" s="29">
        <f>ROUND(IF(Параметри!$K$77="No",BF1285,BF1285*Параметри!$K$78),1)</f>
        <v>0</v>
      </c>
      <c r="CA1285" s="29">
        <f>ROUND(IF(Параметри!$K$77="No",BI1285,BI1285*Параметри!$K$78),1)</f>
        <v>0</v>
      </c>
      <c r="CB1285" s="29">
        <f>ROUND(IF(Параметри!$K$77="No",BJ1285,BJ1285*Параметри!$K$78),1)</f>
        <v>0</v>
      </c>
      <c r="CC1285" s="29">
        <f t="shared" si="182"/>
        <v>62493.200430749384</v>
      </c>
    </row>
    <row r="1286" spans="1:81">
      <c r="A1286" s="9">
        <v>1285</v>
      </c>
      <c r="B1286" s="9" t="s">
        <v>3097</v>
      </c>
      <c r="C1286" s="9" t="s">
        <v>3097</v>
      </c>
      <c r="D1286" s="9" t="s">
        <v>4315</v>
      </c>
      <c r="E1286" s="9" t="s">
        <v>15</v>
      </c>
      <c r="F1286" s="9" t="s">
        <v>3135</v>
      </c>
      <c r="G1286" s="9" t="s">
        <v>2669</v>
      </c>
      <c r="H1286" s="29">
        <f>SUM('Дані з ДІСО'!J1286:L1286)</f>
        <v>2084.5</v>
      </c>
      <c r="I1286" s="29">
        <f>SUM('Дані з ДІСО'!G1286:I1286)</f>
        <v>104</v>
      </c>
      <c r="J1286" s="29">
        <f>SUM('Дані з ДІСО'!P1286:R1286)</f>
        <v>674</v>
      </c>
      <c r="K1286" s="29">
        <f>SUM('Дані з ДІСО'!V1286:X1286)</f>
        <v>359</v>
      </c>
      <c r="L1286" s="40">
        <f>ROUNDUP('Дані з ДІСО'!J1286/'Коефіцієнти АТО'!$R1286,0)</f>
        <v>42</v>
      </c>
      <c r="M1286" s="40">
        <f>ROUNDUP('Дані з ДІСО'!K1286/'Коефіцієнти АТО'!$R1286,0)</f>
        <v>52</v>
      </c>
      <c r="N1286" s="40">
        <f>ROUNDUP('Дані з ДІСО'!L1286/'Коефіцієнти АТО'!$R1286,0)</f>
        <v>12</v>
      </c>
      <c r="O1286" s="59">
        <f>(L1286*Параметри!$K$32+M1286*Параметри!$L$32+N1286*Параметри!$M$32)/18</f>
        <v>171.8</v>
      </c>
      <c r="P1286" s="41">
        <f>IF(H1286=0,"",'Дані з ДІСО'!Y1286/H1286)</f>
        <v>0</v>
      </c>
      <c r="Q1286" s="29">
        <f>IF(H1286=0,"",(1+0.25*P1286)*O1286*Параметри!$K$51)</f>
        <v>35188.112238804802</v>
      </c>
      <c r="R1286" s="29">
        <f>IF(H1286=0,"",Q1286*'Коефіцієнти АТО'!T1286)</f>
        <v>2463.1678567163362</v>
      </c>
      <c r="S1286" s="29">
        <f>IF(H1286=0,"",H1286*(1+0.25*P1286)*Параметри!$K$66*Параметри!$K$20/1000)</f>
        <v>0</v>
      </c>
      <c r="T1286" s="29">
        <f>IF(H1286=0,"",H1286*(1+0.25*P1286)*'Коефіцієнти АТО'!$S1286*Параметри!$K$20/1000)</f>
        <v>4562.7343234188411</v>
      </c>
      <c r="U1286" s="29">
        <f t="shared" si="183"/>
        <v>42214.014418939987</v>
      </c>
      <c r="V1286" s="29">
        <f t="shared" si="184"/>
        <v>42214.014418939987</v>
      </c>
      <c r="W1286" s="40">
        <f>ROUNDUP('Дані з ДІСО'!P1286/Параметри!$K$24,0)</f>
        <v>28</v>
      </c>
      <c r="X1286" s="40">
        <f>ROUNDUP('Дані з ДІСО'!Q1286/Параметри!$K$24,0)</f>
        <v>40</v>
      </c>
      <c r="Y1286" s="40">
        <f>ROUNDUP('Дані з ДІСО'!R1286/Параметри!$K$24,0)</f>
        <v>8</v>
      </c>
      <c r="Z1286" s="59">
        <f>(W1286*Параметри!$K$33+X1286*Параметри!$L$33+Y1286*Параметри!$M$33)/18</f>
        <v>152</v>
      </c>
      <c r="AA1286" s="41">
        <f>IF(J1286=0,0,'Дані з ДІСО'!AA1286/J1286)</f>
        <v>0</v>
      </c>
      <c r="AB1286" s="29">
        <f>(1+0.25*AA1286)*Z1286*Параметри!$K$51</f>
        <v>31132.672062271999</v>
      </c>
      <c r="AC1286" s="29">
        <f>AB1286*'Коефіцієнти АТО'!U1286</f>
        <v>3144.3998782894719</v>
      </c>
      <c r="AD1286" s="29">
        <f>J1286*(1+0.25*AA1286)*Параметри!$K$66*Параметри!$K$20/1000</f>
        <v>0</v>
      </c>
      <c r="AE1286" s="29">
        <f>(1+0.25*AA1286)*J1286*'Коефіцієнти АТО'!S1286*Параметри!$K$20/1000</f>
        <v>1475.30963491691</v>
      </c>
      <c r="AF1286" s="29">
        <f t="shared" si="180"/>
        <v>35752.381575478386</v>
      </c>
      <c r="AG1286" s="29">
        <v>0</v>
      </c>
      <c r="AH1286" s="40">
        <v>0</v>
      </c>
      <c r="AI1286" s="40">
        <v>0</v>
      </c>
      <c r="AJ1286" s="40">
        <f t="shared" si="181"/>
        <v>0</v>
      </c>
      <c r="AK1286" s="29">
        <f>(AH1286+AI1286)*(1+0.25*AJ1286)*Параметри!$K$53</f>
        <v>0</v>
      </c>
      <c r="AL1286" s="29">
        <f>ROUNDUP(('Дані з ДІСО'!AU1286+'Дані з ДІСО'!AW1286)/Параметри!$K$28,0)</f>
        <v>0</v>
      </c>
      <c r="AM1286" s="64">
        <f>AL1286*Параметри!$M$35/18</f>
        <v>0</v>
      </c>
      <c r="AN1286" s="29">
        <f>IF(AL1286=0,0,'Дані з ДІСО'!AW1286/SUM('Дані з ДІСО'!AU1286,'Дані з ДІСО'!AW1286))</f>
        <v>0</v>
      </c>
      <c r="AO1286" s="29">
        <f>(1+0.25*AN1286)*AM1286*Параметри!$K$51</f>
        <v>0</v>
      </c>
      <c r="AP1286" s="40">
        <f>ROUNDUP(('Дані з ДІСО'!AE1286+'Дані не з ДІСО'!E1286+'Дані не з ДІСО'!G1286)/Параметри!$K$69,0)</f>
        <v>105</v>
      </c>
      <c r="AQ1286" s="40">
        <f t="shared" si="185"/>
        <v>210</v>
      </c>
      <c r="AR1286" s="40">
        <f>IF(AP1286=0,0,('Дані з ДІСО'!AH1286+'Дані не з ДІСО'!G1286)/('Дані з ДІСО'!AE1286+'Дані не з ДІСО'!E1286+'Дані не з ДІСО'!G1286))</f>
        <v>0</v>
      </c>
      <c r="AS1286" s="29">
        <f>AQ1286*(1+0.25*AR1286)*Параметри!$K$51</f>
        <v>43012.244296559998</v>
      </c>
      <c r="AT1286" s="40">
        <f>ROUNDUP('Дані з ДІСО'!AF1286/Параметри!$K$70,0)</f>
        <v>75</v>
      </c>
      <c r="AU1286" s="40">
        <f t="shared" si="186"/>
        <v>150</v>
      </c>
      <c r="AV1286" s="40">
        <f>IF(AT1286=0,0,'Дані з ДІСО'!AI1286/'Дані з ДІСО'!AF1286)</f>
        <v>0</v>
      </c>
      <c r="AW1286" s="29">
        <f>AU1286*(1+0.25*AV1286)*Параметри!$K$51</f>
        <v>30723.0316404</v>
      </c>
      <c r="AX1286" s="40">
        <f>ROUNDUP('Дані з ДІСО'!AR1286/Параметри!$K$29,0)</f>
        <v>12</v>
      </c>
      <c r="AY1286" s="40">
        <f>ROUNDUP('Дані з ДІСО'!AS1286/Параметри!$K$29,0)</f>
        <v>8</v>
      </c>
      <c r="AZ1286" s="40">
        <f>ROUNDUP('Дані з ДІСО'!AT1286/Параметри!$K$29,0)</f>
        <v>3</v>
      </c>
      <c r="BA1286" s="64">
        <f>(AX1286*Параметри!$K$32+AY1286*Параметри!$L$32+AZ1286*Параметри!$M$32)/18</f>
        <v>35.783333333333331</v>
      </c>
      <c r="BB1286" s="29">
        <f>(BA1286*Параметри!$K$51+SUM('Дані з ДІСО'!AR1286:AT1286)*Параметри!$K$48*Параметри!$K$20/1000)*Параметри!$K$74</f>
        <v>6876.3366692148556</v>
      </c>
      <c r="BC1286" s="40">
        <f>ROUNDUP(('Дані не з ДІСО'!I1286+'Дані не з ДІСО'!K1286)/Параметри!$K$26,0)</f>
        <v>134</v>
      </c>
      <c r="BD1286" s="29">
        <f>BC1286*Параметри!$M$36/18</f>
        <v>208.44444444444446</v>
      </c>
      <c r="BE1286" s="40">
        <f>IF(BC1286=0,0,'Дані не з ДІСО'!K1286/('Дані не з ДІСО'!I1286+'Дані не з ДІСО'!K1286))</f>
        <v>0</v>
      </c>
      <c r="BF1286" s="29">
        <f>(1+0.25*BE1286)*BD1286*Параметри!$K$51</f>
        <v>42693.635079548447</v>
      </c>
      <c r="BG1286" s="40">
        <f>ROUNDUP('Дані не з ДІСО'!M1286/Параметри!$K$27,0)</f>
        <v>74</v>
      </c>
      <c r="BH1286" s="40">
        <f>BG1286*Параметри!$M$37/18</f>
        <v>123.33333333333333</v>
      </c>
      <c r="BI1286" s="29">
        <f>BH1286*Параметри!$K$51</f>
        <v>25261.159348773333</v>
      </c>
      <c r="BJ1286" s="29">
        <f>'Дані не з ДІСО'!N1286*Параметри!$K$76</f>
        <v>48432.2560161</v>
      </c>
      <c r="BK1286" s="40">
        <f>ROUNDUP('Дані з ДІСО'!V1286/Параметри!$K$25,0)</f>
        <v>38</v>
      </c>
      <c r="BL1286" s="40">
        <f>ROUNDUP('Дані з ДІСО'!W1286/Параметри!$K$25,0)</f>
        <v>21</v>
      </c>
      <c r="BM1286" s="40">
        <f>ROUNDUP('Дані з ДІСО'!X1286/Параметри!$K$25,0)</f>
        <v>2</v>
      </c>
      <c r="BN1286" s="40">
        <f>(BK1286*Параметри!$K$34+BL1286*Параметри!$L$34+BM1286*Параметри!$M$34)/18</f>
        <v>122</v>
      </c>
      <c r="BO1286" s="40">
        <f>IF(K1286=0,0,'Дані з ДІСО'!AC1286/K1286)</f>
        <v>0</v>
      </c>
      <c r="BP1286" s="29">
        <f>(1+0.25*BO1286)*BN1286*Параметри!$K$51</f>
        <v>24988.065734191998</v>
      </c>
      <c r="BQ1286" s="29">
        <f>BP1286*'Коефіцієнти АТО'!U1286</f>
        <v>2523.7946391533919</v>
      </c>
      <c r="BR1286" s="29">
        <f>K1286*(1+0.25*BO1286)*Параметри!$K$66*Параметри!$K$20/1000</f>
        <v>0</v>
      </c>
      <c r="BS1286" s="29">
        <f>(1+0.25*BO1286)*K1286*'Коефіцієнти АТО'!S1286*Параметри!$K$20/1000</f>
        <v>785.81032482963008</v>
      </c>
      <c r="BT1286" s="29">
        <f t="shared" si="187"/>
        <v>28297.670698175018</v>
      </c>
      <c r="BU1286" s="40">
        <f>ROUNDUP('Дані з ДІСО'!AG1286/Параметри!$K$71,0)</f>
        <v>60</v>
      </c>
      <c r="BV1286" s="40">
        <f t="shared" si="188"/>
        <v>120</v>
      </c>
      <c r="BW1286" s="40">
        <f>IF('Дані з ДІСО'!AG1286=0,0,'Дані з ДІСО'!AJ1286/'Дані з ДІСО'!AG1286)</f>
        <v>0</v>
      </c>
      <c r="BX1286" s="29">
        <f>BV1286*(1+0.25*BW1286)*Параметри!$K$51</f>
        <v>24578.42531232</v>
      </c>
      <c r="BY1286" s="29">
        <f>ROUND(IF(Параметри!$K$77="No",CC1286,CC1286*Параметри!$K$78)+AG1286,1)</f>
        <v>190308.7</v>
      </c>
      <c r="BZ1286" s="29">
        <f>ROUND(IF(Параметри!$K$77="No",BF1286,BF1286*Параметри!$K$78),1)</f>
        <v>38424.300000000003</v>
      </c>
      <c r="CA1286" s="29">
        <f>ROUND(IF(Параметри!$K$77="No",BI1286,BI1286*Параметри!$K$78),1)</f>
        <v>22735</v>
      </c>
      <c r="CB1286" s="29">
        <f>ROUND(IF(Параметри!$K$77="No",BJ1286,BJ1286*Параметри!$K$78),1)</f>
        <v>43589</v>
      </c>
      <c r="CC1286" s="29">
        <f t="shared" si="182"/>
        <v>211454.10461108823</v>
      </c>
    </row>
    <row r="1287" spans="1:81">
      <c r="A1287" s="9">
        <v>1286</v>
      </c>
      <c r="B1287" s="9" t="s">
        <v>3148</v>
      </c>
      <c r="C1287" s="9" t="s">
        <v>3148</v>
      </c>
      <c r="D1287" s="9" t="s">
        <v>4315</v>
      </c>
      <c r="E1287" s="9" t="s">
        <v>24</v>
      </c>
      <c r="F1287" s="9" t="s">
        <v>4316</v>
      </c>
      <c r="G1287" s="9" t="s">
        <v>2673</v>
      </c>
      <c r="H1287" s="29">
        <f>SUM('Дані з ДІСО'!J1287:L1287)</f>
        <v>807</v>
      </c>
      <c r="I1287" s="29">
        <f>SUM('Дані з ДІСО'!G1287:I1287)</f>
        <v>42</v>
      </c>
      <c r="J1287" s="29">
        <f>SUM('Дані з ДІСО'!P1287:R1287)</f>
        <v>0</v>
      </c>
      <c r="K1287" s="29">
        <f>SUM('Дані з ДІСО'!V1287:X1287)</f>
        <v>0</v>
      </c>
      <c r="L1287" s="40">
        <f>ROUNDUP('Дані з ДІСО'!J1287/'Коефіцієнти АТО'!$R1287,0)</f>
        <v>23</v>
      </c>
      <c r="M1287" s="40">
        <f>ROUNDUP('Дані з ДІСО'!K1287/'Коефіцієнти АТО'!$R1287,0)</f>
        <v>27</v>
      </c>
      <c r="N1287" s="40">
        <f>ROUNDUP('Дані з ДІСО'!L1287/'Коефіцієнти АТО'!$R1287,0)</f>
        <v>6</v>
      </c>
      <c r="O1287" s="59">
        <f>(L1287*Параметри!$K$32+M1287*Параметри!$L$32+N1287*Параметри!$M$32)/18</f>
        <v>90.272222222222226</v>
      </c>
      <c r="P1287" s="41">
        <f>IF(H1287=0,"",'Дані з ДІСО'!Y1287/H1287)</f>
        <v>0</v>
      </c>
      <c r="Q1287" s="29">
        <f>IF(H1287=0,"",(1+0.25*P1287)*O1287*Параметри!$K$51)</f>
        <v>18489.575597217023</v>
      </c>
      <c r="R1287" s="29">
        <f>IF(H1287=0,"",Q1287*'Коефіцієнти АТО'!T1287)</f>
        <v>314.32278515268939</v>
      </c>
      <c r="S1287" s="29">
        <f>IF(H1287=0,"",H1287*(1+0.25*P1287)*Параметри!$K$66*Параметри!$K$20/1000)</f>
        <v>0</v>
      </c>
      <c r="T1287" s="29">
        <f>IF(H1287=0,"",H1287*(1+0.25*P1287)*'Коефіцієнти АТО'!$S1287*Параметри!$K$20/1000)</f>
        <v>4070.47273868089</v>
      </c>
      <c r="U1287" s="29">
        <f t="shared" si="183"/>
        <v>22874.371121050601</v>
      </c>
      <c r="V1287" s="29">
        <f t="shared" si="184"/>
        <v>22874.371121050601</v>
      </c>
      <c r="W1287" s="40">
        <f>ROUNDUP('Дані з ДІСО'!P1287/Параметри!$K$24,0)</f>
        <v>0</v>
      </c>
      <c r="X1287" s="40">
        <f>ROUNDUP('Дані з ДІСО'!Q1287/Параметри!$K$24,0)</f>
        <v>0</v>
      </c>
      <c r="Y1287" s="40">
        <f>ROUNDUP('Дані з ДІСО'!R1287/Параметри!$K$24,0)</f>
        <v>0</v>
      </c>
      <c r="Z1287" s="59">
        <f>(W1287*Параметри!$K$33+X1287*Параметри!$L$33+Y1287*Параметри!$M$33)/18</f>
        <v>0</v>
      </c>
      <c r="AA1287" s="41">
        <f>IF(J1287=0,0,'Дані з ДІСО'!AA1287/J1287)</f>
        <v>0</v>
      </c>
      <c r="AB1287" s="29">
        <f>(1+0.25*AA1287)*Z1287*Параметри!$K$51</f>
        <v>0</v>
      </c>
      <c r="AC1287" s="29">
        <f>AB1287*'Коефіцієнти АТО'!U1287</f>
        <v>0</v>
      </c>
      <c r="AD1287" s="29">
        <f>J1287*(1+0.25*AA1287)*Параметри!$K$66*Параметри!$K$20/1000</f>
        <v>0</v>
      </c>
      <c r="AE1287" s="29">
        <f>(1+0.25*AA1287)*J1287*'Коефіцієнти АТО'!S1287*Параметри!$K$20/1000</f>
        <v>0</v>
      </c>
      <c r="AF1287" s="29">
        <f t="shared" si="180"/>
        <v>0</v>
      </c>
      <c r="AG1287" s="29">
        <v>0</v>
      </c>
      <c r="AH1287" s="40">
        <v>6</v>
      </c>
      <c r="AI1287" s="40">
        <v>0</v>
      </c>
      <c r="AJ1287" s="40">
        <f t="shared" si="181"/>
        <v>0</v>
      </c>
      <c r="AK1287" s="29">
        <f>(AH1287+AI1287)*(1+0.25*AJ1287)*Параметри!$K$53</f>
        <v>1076.5756541760002</v>
      </c>
      <c r="AL1287" s="29">
        <f>ROUNDUP(('Дані з ДІСО'!AU1287+'Дані з ДІСО'!AW1287)/Параметри!$K$28,0)</f>
        <v>0</v>
      </c>
      <c r="AM1287" s="64">
        <f>AL1287*Параметри!$M$35/18</f>
        <v>0</v>
      </c>
      <c r="AN1287" s="29">
        <f>IF(AL1287=0,0,'Дані з ДІСО'!AW1287/SUM('Дані з ДІСО'!AU1287,'Дані з ДІСО'!AW1287))</f>
        <v>0</v>
      </c>
      <c r="AO1287" s="29">
        <f>(1+0.25*AN1287)*AM1287*Параметри!$K$51</f>
        <v>0</v>
      </c>
      <c r="AP1287" s="40">
        <f>ROUNDUP(('Дані з ДІСО'!AE1287+'Дані не з ДІСО'!E1287+'Дані не з ДІСО'!G1287)/Параметри!$K$69,0)</f>
        <v>0</v>
      </c>
      <c r="AQ1287" s="40">
        <f t="shared" si="185"/>
        <v>0</v>
      </c>
      <c r="AR1287" s="40">
        <f>IF(AP1287=0,0,('Дані з ДІСО'!AH1287+'Дані не з ДІСО'!G1287)/('Дані з ДІСО'!AE1287+'Дані не з ДІСО'!E1287+'Дані не з ДІСО'!G1287))</f>
        <v>0</v>
      </c>
      <c r="AS1287" s="29">
        <f>AQ1287*(1+0.25*AR1287)*Параметри!$K$51</f>
        <v>0</v>
      </c>
      <c r="AT1287" s="40">
        <f>ROUNDUP('Дані з ДІСО'!AF1287/Параметри!$K$70,0)</f>
        <v>0</v>
      </c>
      <c r="AU1287" s="40">
        <f t="shared" si="186"/>
        <v>0</v>
      </c>
      <c r="AV1287" s="40">
        <f>IF(AT1287=0,0,'Дані з ДІСО'!AI1287/'Дані з ДІСО'!AF1287)</f>
        <v>0</v>
      </c>
      <c r="AW1287" s="29">
        <f>AU1287*(1+0.25*AV1287)*Параметри!$K$51</f>
        <v>0</v>
      </c>
      <c r="AX1287" s="40">
        <f>ROUNDUP('Дані з ДІСО'!AR1287/Параметри!$K$29,0)</f>
        <v>0</v>
      </c>
      <c r="AY1287" s="40">
        <f>ROUNDUP('Дані з ДІСО'!AS1287/Параметри!$K$29,0)</f>
        <v>0</v>
      </c>
      <c r="AZ1287" s="40">
        <f>ROUNDUP('Дані з ДІСО'!AT1287/Параметри!$K$29,0)</f>
        <v>0</v>
      </c>
      <c r="BA1287" s="64">
        <f>(AX1287*Параметри!$K$32+AY1287*Параметри!$L$32+AZ1287*Параметри!$M$32)/18</f>
        <v>0</v>
      </c>
      <c r="BB1287" s="29">
        <f>(BA1287*Параметри!$K$51+SUM('Дані з ДІСО'!AR1287:AT1287)*Параметри!$K$48*Параметри!$K$20/1000)*Параметри!$K$74</f>
        <v>0</v>
      </c>
      <c r="BC1287" s="40">
        <f>ROUNDUP(('Дані не з ДІСО'!I1287+'Дані не з ДІСО'!K1287)/Параметри!$K$26,0)</f>
        <v>0</v>
      </c>
      <c r="BD1287" s="29">
        <f>BC1287*Параметри!$M$36/18</f>
        <v>0</v>
      </c>
      <c r="BE1287" s="40">
        <f>IF(BC1287=0,0,'Дані не з ДІСО'!K1287/('Дані не з ДІСО'!I1287+'Дані не з ДІСО'!K1287))</f>
        <v>0</v>
      </c>
      <c r="BF1287" s="29">
        <f>(1+0.25*BE1287)*BD1287*Параметри!$K$51</f>
        <v>0</v>
      </c>
      <c r="BG1287" s="40">
        <f>ROUNDUP('Дані не з ДІСО'!M1287/Параметри!$K$27,0)</f>
        <v>0</v>
      </c>
      <c r="BH1287" s="40">
        <f>BG1287*Параметри!$M$37/18</f>
        <v>0</v>
      </c>
      <c r="BI1287" s="29">
        <f>BH1287*Параметри!$K$51</f>
        <v>0</v>
      </c>
      <c r="BJ1287" s="29">
        <f>'Дані не з ДІСО'!N1287*Параметри!$K$76</f>
        <v>0</v>
      </c>
      <c r="BK1287" s="40">
        <f>ROUNDUP('Дані з ДІСО'!V1287/Параметри!$K$25,0)</f>
        <v>0</v>
      </c>
      <c r="BL1287" s="40">
        <f>ROUNDUP('Дані з ДІСО'!W1287/Параметри!$K$25,0)</f>
        <v>0</v>
      </c>
      <c r="BM1287" s="40">
        <f>ROUNDUP('Дані з ДІСО'!X1287/Параметри!$K$25,0)</f>
        <v>0</v>
      </c>
      <c r="BN1287" s="40">
        <f>(BK1287*Параметри!$K$34+BL1287*Параметри!$L$34+BM1287*Параметри!$M$34)/18</f>
        <v>0</v>
      </c>
      <c r="BO1287" s="40">
        <f>IF(K1287=0,0,'Дані з ДІСО'!AC1287/K1287)</f>
        <v>0</v>
      </c>
      <c r="BP1287" s="29">
        <f>(1+0.25*BO1287)*BN1287*Параметри!$K$51</f>
        <v>0</v>
      </c>
      <c r="BQ1287" s="29">
        <f>BP1287*'Коефіцієнти АТО'!U1287</f>
        <v>0</v>
      </c>
      <c r="BR1287" s="29">
        <f>K1287*(1+0.25*BO1287)*Параметри!$K$66*Параметри!$K$20/1000</f>
        <v>0</v>
      </c>
      <c r="BS1287" s="29">
        <f>(1+0.25*BO1287)*K1287*'Коефіцієнти АТО'!S1287*Параметри!$K$20/1000</f>
        <v>0</v>
      </c>
      <c r="BT1287" s="29">
        <f t="shared" si="187"/>
        <v>0</v>
      </c>
      <c r="BU1287" s="40">
        <f>ROUNDUP('Дані з ДІСО'!AG1287/Параметри!$K$71,0)</f>
        <v>0</v>
      </c>
      <c r="BV1287" s="40">
        <f t="shared" si="188"/>
        <v>0</v>
      </c>
      <c r="BW1287" s="40">
        <f>IF('Дані з ДІСО'!AG1287=0,0,'Дані з ДІСО'!AJ1287/'Дані з ДІСО'!AG1287)</f>
        <v>0</v>
      </c>
      <c r="BX1287" s="29">
        <f>BV1287*(1+0.25*BW1287)*Параметри!$K$51</f>
        <v>0</v>
      </c>
      <c r="BY1287" s="29">
        <f>ROUND(IF(Параметри!$K$77="No",CC1287,CC1287*Параметри!$K$78)+AG1287,1)</f>
        <v>21555.9</v>
      </c>
      <c r="BZ1287" s="29">
        <f>ROUND(IF(Параметри!$K$77="No",BF1287,BF1287*Параметри!$K$78),1)</f>
        <v>0</v>
      </c>
      <c r="CA1287" s="29">
        <f>ROUND(IF(Параметри!$K$77="No",BI1287,BI1287*Параметри!$K$78),1)</f>
        <v>0</v>
      </c>
      <c r="CB1287" s="29">
        <f>ROUND(IF(Параметри!$K$77="No",BJ1287,BJ1287*Параметри!$K$78),1)</f>
        <v>0</v>
      </c>
      <c r="CC1287" s="29">
        <f t="shared" si="182"/>
        <v>23950.946775226599</v>
      </c>
    </row>
    <row r="1288" spans="1:81">
      <c r="A1288" s="9">
        <v>1287</v>
      </c>
      <c r="B1288" s="9" t="s">
        <v>3151</v>
      </c>
      <c r="C1288" s="9" t="s">
        <v>3151</v>
      </c>
      <c r="D1288" s="9" t="s">
        <v>4315</v>
      </c>
      <c r="E1288" s="9" t="s">
        <v>29</v>
      </c>
      <c r="F1288" s="9" t="s">
        <v>4317</v>
      </c>
      <c r="G1288" s="9" t="s">
        <v>2675</v>
      </c>
      <c r="H1288" s="29">
        <f>SUM('Дані з ДІСО'!J1288:L1288)</f>
        <v>516.5</v>
      </c>
      <c r="I1288" s="29">
        <f>SUM('Дані з ДІСО'!G1288:I1288)</f>
        <v>19</v>
      </c>
      <c r="J1288" s="29">
        <f>SUM('Дані з ДІСО'!P1288:R1288)</f>
        <v>0</v>
      </c>
      <c r="K1288" s="29">
        <f>SUM('Дані з ДІСО'!V1288:X1288)</f>
        <v>0</v>
      </c>
      <c r="L1288" s="40">
        <f>ROUNDUP('Дані з ДІСО'!J1288/'Коефіцієнти АТО'!$R1288,0)</f>
        <v>9</v>
      </c>
      <c r="M1288" s="40">
        <f>ROUNDUP('Дані з ДІСО'!K1288/'Коефіцієнти АТО'!$R1288,0)</f>
        <v>14</v>
      </c>
      <c r="N1288" s="40">
        <f>ROUNDUP('Дані з ДІСО'!L1288/'Коефіцієнти АТО'!$R1288,0)</f>
        <v>3</v>
      </c>
      <c r="O1288" s="59">
        <f>(L1288*Параметри!$K$32+M1288*Параметри!$L$32+N1288*Параметри!$M$32)/18</f>
        <v>42.85</v>
      </c>
      <c r="P1288" s="41">
        <f>IF(H1288=0,"",'Дані з ДІСО'!Y1288/H1288)</f>
        <v>0</v>
      </c>
      <c r="Q1288" s="29">
        <f>IF(H1288=0,"",(1+0.25*P1288)*O1288*Параметри!$K$51)</f>
        <v>8776.5460386075993</v>
      </c>
      <c r="R1288" s="29">
        <f>IF(H1288=0,"",Q1288*'Коефіцієнти АТО'!T1288)</f>
        <v>658.24095289556988</v>
      </c>
      <c r="S1288" s="29">
        <f>IF(H1288=0,"",H1288*(1+0.25*P1288)*Параметри!$K$66*Параметри!$K$20/1000)</f>
        <v>0</v>
      </c>
      <c r="T1288" s="29">
        <f>IF(H1288=0,"",H1288*(1+0.25*P1288)*'Коефіцієнти АТО'!$S1288*Параметри!$K$20/1000)</f>
        <v>1622.1077972094745</v>
      </c>
      <c r="U1288" s="29">
        <f t="shared" si="183"/>
        <v>11056.894788712645</v>
      </c>
      <c r="V1288" s="29">
        <f t="shared" si="184"/>
        <v>11056.894788712645</v>
      </c>
      <c r="W1288" s="40">
        <f>ROUNDUP('Дані з ДІСО'!P1288/Параметри!$K$24,0)</f>
        <v>0</v>
      </c>
      <c r="X1288" s="40">
        <f>ROUNDUP('Дані з ДІСО'!Q1288/Параметри!$K$24,0)</f>
        <v>0</v>
      </c>
      <c r="Y1288" s="40">
        <f>ROUNDUP('Дані з ДІСО'!R1288/Параметри!$K$24,0)</f>
        <v>0</v>
      </c>
      <c r="Z1288" s="59">
        <f>(W1288*Параметри!$K$33+X1288*Параметри!$L$33+Y1288*Параметри!$M$33)/18</f>
        <v>0</v>
      </c>
      <c r="AA1288" s="41">
        <f>IF(J1288=0,0,'Дані з ДІСО'!AA1288/J1288)</f>
        <v>0</v>
      </c>
      <c r="AB1288" s="29">
        <f>(1+0.25*AA1288)*Z1288*Параметри!$K$51</f>
        <v>0</v>
      </c>
      <c r="AC1288" s="29">
        <f>AB1288*'Коефіцієнти АТО'!U1288</f>
        <v>0</v>
      </c>
      <c r="AD1288" s="29">
        <f>J1288*(1+0.25*AA1288)*Параметри!$K$66*Параметри!$K$20/1000</f>
        <v>0</v>
      </c>
      <c r="AE1288" s="29">
        <f>(1+0.25*AA1288)*J1288*'Коефіцієнти АТО'!S1288*Параметри!$K$20/1000</f>
        <v>0</v>
      </c>
      <c r="AF1288" s="29">
        <f t="shared" si="180"/>
        <v>0</v>
      </c>
      <c r="AG1288" s="29">
        <v>0</v>
      </c>
      <c r="AH1288" s="40">
        <v>5</v>
      </c>
      <c r="AI1288" s="40">
        <v>0</v>
      </c>
      <c r="AJ1288" s="40">
        <f t="shared" si="181"/>
        <v>0</v>
      </c>
      <c r="AK1288" s="29">
        <f>(AH1288+AI1288)*(1+0.25*AJ1288)*Параметри!$K$53</f>
        <v>897.14637848000029</v>
      </c>
      <c r="AL1288" s="29">
        <f>ROUNDUP(('Дані з ДІСО'!AU1288+'Дані з ДІСО'!AW1288)/Параметри!$K$28,0)</f>
        <v>0</v>
      </c>
      <c r="AM1288" s="64">
        <f>AL1288*Параметри!$M$35/18</f>
        <v>0</v>
      </c>
      <c r="AN1288" s="29">
        <f>IF(AL1288=0,0,'Дані з ДІСО'!AW1288/SUM('Дані з ДІСО'!AU1288,'Дані з ДІСО'!AW1288))</f>
        <v>0</v>
      </c>
      <c r="AO1288" s="29">
        <f>(1+0.25*AN1288)*AM1288*Параметри!$K$51</f>
        <v>0</v>
      </c>
      <c r="AP1288" s="40">
        <f>ROUNDUP(('Дані з ДІСО'!AE1288+'Дані не з ДІСО'!E1288+'Дані не з ДІСО'!G1288)/Параметри!$K$69,0)</f>
        <v>0</v>
      </c>
      <c r="AQ1288" s="40">
        <f t="shared" si="185"/>
        <v>0</v>
      </c>
      <c r="AR1288" s="40">
        <f>IF(AP1288=0,0,('Дані з ДІСО'!AH1288+'Дані не з ДІСО'!G1288)/('Дані з ДІСО'!AE1288+'Дані не з ДІСО'!E1288+'Дані не з ДІСО'!G1288))</f>
        <v>0</v>
      </c>
      <c r="AS1288" s="29">
        <f>AQ1288*(1+0.25*AR1288)*Параметри!$K$51</f>
        <v>0</v>
      </c>
      <c r="AT1288" s="40">
        <f>ROUNDUP('Дані з ДІСО'!AF1288/Параметри!$K$70,0)</f>
        <v>0</v>
      </c>
      <c r="AU1288" s="40">
        <f t="shared" si="186"/>
        <v>0</v>
      </c>
      <c r="AV1288" s="40">
        <f>IF(AT1288=0,0,'Дані з ДІСО'!AI1288/'Дані з ДІСО'!AF1288)</f>
        <v>0</v>
      </c>
      <c r="AW1288" s="29">
        <f>AU1288*(1+0.25*AV1288)*Параметри!$K$51</f>
        <v>0</v>
      </c>
      <c r="AX1288" s="40">
        <f>ROUNDUP('Дані з ДІСО'!AR1288/Параметри!$K$29,0)</f>
        <v>0</v>
      </c>
      <c r="AY1288" s="40">
        <f>ROUNDUP('Дані з ДІСО'!AS1288/Параметри!$K$29,0)</f>
        <v>0</v>
      </c>
      <c r="AZ1288" s="40">
        <f>ROUNDUP('Дані з ДІСО'!AT1288/Параметри!$K$29,0)</f>
        <v>0</v>
      </c>
      <c r="BA1288" s="64">
        <f>(AX1288*Параметри!$K$32+AY1288*Параметри!$L$32+AZ1288*Параметри!$M$32)/18</f>
        <v>0</v>
      </c>
      <c r="BB1288" s="29">
        <f>(BA1288*Параметри!$K$51+SUM('Дані з ДІСО'!AR1288:AT1288)*Параметри!$K$48*Параметри!$K$20/1000)*Параметри!$K$74</f>
        <v>0</v>
      </c>
      <c r="BC1288" s="40">
        <f>ROUNDUP(('Дані не з ДІСО'!I1288+'Дані не з ДІСО'!K1288)/Параметри!$K$26,0)</f>
        <v>0</v>
      </c>
      <c r="BD1288" s="29">
        <f>BC1288*Параметри!$M$36/18</f>
        <v>0</v>
      </c>
      <c r="BE1288" s="40">
        <f>IF(BC1288=0,0,'Дані не з ДІСО'!K1288/('Дані не з ДІСО'!I1288+'Дані не з ДІСО'!K1288))</f>
        <v>0</v>
      </c>
      <c r="BF1288" s="29">
        <f>(1+0.25*BE1288)*BD1288*Параметри!$K$51</f>
        <v>0</v>
      </c>
      <c r="BG1288" s="40">
        <f>ROUNDUP('Дані не з ДІСО'!M1288/Параметри!$K$27,0)</f>
        <v>0</v>
      </c>
      <c r="BH1288" s="40">
        <f>BG1288*Параметри!$M$37/18</f>
        <v>0</v>
      </c>
      <c r="BI1288" s="29">
        <f>BH1288*Параметри!$K$51</f>
        <v>0</v>
      </c>
      <c r="BJ1288" s="29">
        <f>'Дані не з ДІСО'!N1288*Параметри!$K$76</f>
        <v>0</v>
      </c>
      <c r="BK1288" s="40">
        <f>ROUNDUP('Дані з ДІСО'!V1288/Параметри!$K$25,0)</f>
        <v>0</v>
      </c>
      <c r="BL1288" s="40">
        <f>ROUNDUP('Дані з ДІСО'!W1288/Параметри!$K$25,0)</f>
        <v>0</v>
      </c>
      <c r="BM1288" s="40">
        <f>ROUNDUP('Дані з ДІСО'!X1288/Параметри!$K$25,0)</f>
        <v>0</v>
      </c>
      <c r="BN1288" s="40">
        <f>(BK1288*Параметри!$K$34+BL1288*Параметри!$L$34+BM1288*Параметри!$M$34)/18</f>
        <v>0</v>
      </c>
      <c r="BO1288" s="40">
        <f>IF(K1288=0,0,'Дані з ДІСО'!AC1288/K1288)</f>
        <v>0</v>
      </c>
      <c r="BP1288" s="29">
        <f>(1+0.25*BO1288)*BN1288*Параметри!$K$51</f>
        <v>0</v>
      </c>
      <c r="BQ1288" s="29">
        <f>BP1288*'Коефіцієнти АТО'!U1288</f>
        <v>0</v>
      </c>
      <c r="BR1288" s="29">
        <f>K1288*(1+0.25*BO1288)*Параметри!$K$66*Параметри!$K$20/1000</f>
        <v>0</v>
      </c>
      <c r="BS1288" s="29">
        <f>(1+0.25*BO1288)*K1288*'Коефіцієнти АТО'!S1288*Параметри!$K$20/1000</f>
        <v>0</v>
      </c>
      <c r="BT1288" s="29">
        <f t="shared" si="187"/>
        <v>0</v>
      </c>
      <c r="BU1288" s="40">
        <f>ROUNDUP('Дані з ДІСО'!AG1288/Параметри!$K$71,0)</f>
        <v>0</v>
      </c>
      <c r="BV1288" s="40">
        <f t="shared" si="188"/>
        <v>0</v>
      </c>
      <c r="BW1288" s="40">
        <f>IF('Дані з ДІСО'!AG1288=0,0,'Дані з ДІСО'!AJ1288/'Дані з ДІСО'!AG1288)</f>
        <v>0</v>
      </c>
      <c r="BX1288" s="29">
        <f>BV1288*(1+0.25*BW1288)*Параметри!$K$51</f>
        <v>0</v>
      </c>
      <c r="BY1288" s="29">
        <f>ROUND(IF(Параметри!$K$77="No",CC1288,CC1288*Параметри!$K$78)+AG1288,1)</f>
        <v>10758.6</v>
      </c>
      <c r="BZ1288" s="29">
        <f>ROUND(IF(Параметри!$K$77="No",BF1288,BF1288*Параметри!$K$78),1)</f>
        <v>0</v>
      </c>
      <c r="CA1288" s="29">
        <f>ROUND(IF(Параметри!$K$77="No",BI1288,BI1288*Параметри!$K$78),1)</f>
        <v>0</v>
      </c>
      <c r="CB1288" s="29">
        <f>ROUND(IF(Параметри!$K$77="No",BJ1288,BJ1288*Параметри!$K$78),1)</f>
        <v>0</v>
      </c>
      <c r="CC1288" s="29">
        <f t="shared" si="182"/>
        <v>11954.041167192645</v>
      </c>
    </row>
    <row r="1289" spans="1:81">
      <c r="A1289" s="9">
        <v>1288</v>
      </c>
      <c r="B1289" s="9" t="s">
        <v>3148</v>
      </c>
      <c r="C1289" s="9" t="s">
        <v>3148</v>
      </c>
      <c r="D1289" s="9" t="s">
        <v>4315</v>
      </c>
      <c r="E1289" s="9" t="s">
        <v>24</v>
      </c>
      <c r="F1289" s="9" t="s">
        <v>4318</v>
      </c>
      <c r="G1289" s="9" t="s">
        <v>2677</v>
      </c>
      <c r="H1289" s="29">
        <f>SUM('Дані з ДІСО'!J1289:L1289)</f>
        <v>406</v>
      </c>
      <c r="I1289" s="29">
        <f>SUM('Дані з ДІСО'!G1289:I1289)</f>
        <v>28</v>
      </c>
      <c r="J1289" s="29">
        <f>SUM('Дані з ДІСО'!P1289:R1289)</f>
        <v>0</v>
      </c>
      <c r="K1289" s="29">
        <f>SUM('Дані з ДІСО'!V1289:X1289)</f>
        <v>0</v>
      </c>
      <c r="L1289" s="40">
        <f>ROUNDUP('Дані з ДІСО'!J1289/'Коефіцієнти АТО'!$R1289,0)</f>
        <v>11</v>
      </c>
      <c r="M1289" s="40">
        <f>ROUNDUP('Дані з ДІСО'!K1289/'Коефіцієнти АТО'!$R1289,0)</f>
        <v>15</v>
      </c>
      <c r="N1289" s="40">
        <f>ROUNDUP('Дані з ДІСО'!L1289/'Коефіцієнти АТО'!$R1289,0)</f>
        <v>4</v>
      </c>
      <c r="O1289" s="59">
        <f>(L1289*Параметри!$K$32+M1289*Параметри!$L$32+N1289*Параметри!$M$32)/18</f>
        <v>49.194444444444443</v>
      </c>
      <c r="P1289" s="41">
        <f>IF(H1289=0,"",'Дані з ДІСО'!Y1289/H1289)</f>
        <v>0</v>
      </c>
      <c r="Q1289" s="29">
        <f>IF(H1289=0,"",(1+0.25*P1289)*O1289*Параметри!$K$51)</f>
        <v>10076.016487990444</v>
      </c>
      <c r="R1289" s="29">
        <f>IF(H1289=0,"",Q1289*'Коефіцієнти АТО'!T1289)</f>
        <v>171.29228029583757</v>
      </c>
      <c r="S1289" s="29">
        <f>IF(H1289=0,"",H1289*(1+0.25*P1289)*Параметри!$K$66*Параметри!$K$20/1000)</f>
        <v>0</v>
      </c>
      <c r="T1289" s="29">
        <f>IF(H1289=0,"",H1289*(1+0.25*P1289)*'Коефіцієнти АТО'!$S1289*Параметри!$K$20/1000)</f>
        <v>2047.846260104636</v>
      </c>
      <c r="U1289" s="29">
        <f t="shared" si="183"/>
        <v>12295.155028390918</v>
      </c>
      <c r="V1289" s="29">
        <f t="shared" si="184"/>
        <v>12295.155028390918</v>
      </c>
      <c r="W1289" s="40">
        <f>ROUNDUP('Дані з ДІСО'!P1289/Параметри!$K$24,0)</f>
        <v>0</v>
      </c>
      <c r="X1289" s="40">
        <f>ROUNDUP('Дані з ДІСО'!Q1289/Параметри!$K$24,0)</f>
        <v>0</v>
      </c>
      <c r="Y1289" s="40">
        <f>ROUNDUP('Дані з ДІСО'!R1289/Параметри!$K$24,0)</f>
        <v>0</v>
      </c>
      <c r="Z1289" s="59">
        <f>(W1289*Параметри!$K$33+X1289*Параметри!$L$33+Y1289*Параметри!$M$33)/18</f>
        <v>0</v>
      </c>
      <c r="AA1289" s="41">
        <f>IF(J1289=0,0,'Дані з ДІСО'!AA1289/J1289)</f>
        <v>0</v>
      </c>
      <c r="AB1289" s="29">
        <f>(1+0.25*AA1289)*Z1289*Параметри!$K$51</f>
        <v>0</v>
      </c>
      <c r="AC1289" s="29">
        <f>AB1289*'Коефіцієнти АТО'!U1289</f>
        <v>0</v>
      </c>
      <c r="AD1289" s="29">
        <f>J1289*(1+0.25*AA1289)*Параметри!$K$66*Параметри!$K$20/1000</f>
        <v>0</v>
      </c>
      <c r="AE1289" s="29">
        <f>(1+0.25*AA1289)*J1289*'Коефіцієнти АТО'!S1289*Параметри!$K$20/1000</f>
        <v>0</v>
      </c>
      <c r="AF1289" s="29">
        <f t="shared" si="180"/>
        <v>0</v>
      </c>
      <c r="AG1289" s="29">
        <v>0</v>
      </c>
      <c r="AH1289" s="40">
        <v>2</v>
      </c>
      <c r="AI1289" s="40">
        <v>0</v>
      </c>
      <c r="AJ1289" s="40">
        <f t="shared" si="181"/>
        <v>0</v>
      </c>
      <c r="AK1289" s="29">
        <f>(AH1289+AI1289)*(1+0.25*AJ1289)*Параметри!$K$53</f>
        <v>358.85855139200009</v>
      </c>
      <c r="AL1289" s="29">
        <f>ROUNDUP(('Дані з ДІСО'!AU1289+'Дані з ДІСО'!AW1289)/Параметри!$K$28,0)</f>
        <v>0</v>
      </c>
      <c r="AM1289" s="64">
        <f>AL1289*Параметри!$M$35/18</f>
        <v>0</v>
      </c>
      <c r="AN1289" s="29">
        <f>IF(AL1289=0,0,'Дані з ДІСО'!AW1289/SUM('Дані з ДІСО'!AU1289,'Дані з ДІСО'!AW1289))</f>
        <v>0</v>
      </c>
      <c r="AO1289" s="29">
        <f>(1+0.25*AN1289)*AM1289*Параметри!$K$51</f>
        <v>0</v>
      </c>
      <c r="AP1289" s="40">
        <f>ROUNDUP(('Дані з ДІСО'!AE1289+'Дані не з ДІСО'!E1289+'Дані не з ДІСО'!G1289)/Параметри!$K$69,0)</f>
        <v>0</v>
      </c>
      <c r="AQ1289" s="40">
        <f t="shared" si="185"/>
        <v>0</v>
      </c>
      <c r="AR1289" s="40">
        <f>IF(AP1289=0,0,('Дані з ДІСО'!AH1289+'Дані не з ДІСО'!G1289)/('Дані з ДІСО'!AE1289+'Дані не з ДІСО'!E1289+'Дані не з ДІСО'!G1289))</f>
        <v>0</v>
      </c>
      <c r="AS1289" s="29">
        <f>AQ1289*(1+0.25*AR1289)*Параметри!$K$51</f>
        <v>0</v>
      </c>
      <c r="AT1289" s="40">
        <f>ROUNDUP('Дані з ДІСО'!AF1289/Параметри!$K$70,0)</f>
        <v>0</v>
      </c>
      <c r="AU1289" s="40">
        <f t="shared" si="186"/>
        <v>0</v>
      </c>
      <c r="AV1289" s="40">
        <f>IF(AT1289=0,0,'Дані з ДІСО'!AI1289/'Дані з ДІСО'!AF1289)</f>
        <v>0</v>
      </c>
      <c r="AW1289" s="29">
        <f>AU1289*(1+0.25*AV1289)*Параметри!$K$51</f>
        <v>0</v>
      </c>
      <c r="AX1289" s="40">
        <f>ROUNDUP('Дані з ДІСО'!AR1289/Параметри!$K$29,0)</f>
        <v>0</v>
      </c>
      <c r="AY1289" s="40">
        <f>ROUNDUP('Дані з ДІСО'!AS1289/Параметри!$K$29,0)</f>
        <v>0</v>
      </c>
      <c r="AZ1289" s="40">
        <f>ROUNDUP('Дані з ДІСО'!AT1289/Параметри!$K$29,0)</f>
        <v>0</v>
      </c>
      <c r="BA1289" s="64">
        <f>(AX1289*Параметри!$K$32+AY1289*Параметри!$L$32+AZ1289*Параметри!$M$32)/18</f>
        <v>0</v>
      </c>
      <c r="BB1289" s="29">
        <f>(BA1289*Параметри!$K$51+SUM('Дані з ДІСО'!AR1289:AT1289)*Параметри!$K$48*Параметри!$K$20/1000)*Параметри!$K$74</f>
        <v>0</v>
      </c>
      <c r="BC1289" s="40">
        <f>ROUNDUP(('Дані не з ДІСО'!I1289+'Дані не з ДІСО'!K1289)/Параметри!$K$26,0)</f>
        <v>0</v>
      </c>
      <c r="BD1289" s="29">
        <f>BC1289*Параметри!$M$36/18</f>
        <v>0</v>
      </c>
      <c r="BE1289" s="40">
        <f>IF(BC1289=0,0,'Дані не з ДІСО'!K1289/('Дані не з ДІСО'!I1289+'Дані не з ДІСО'!K1289))</f>
        <v>0</v>
      </c>
      <c r="BF1289" s="29">
        <f>(1+0.25*BE1289)*BD1289*Параметри!$K$51</f>
        <v>0</v>
      </c>
      <c r="BG1289" s="40">
        <f>ROUNDUP('Дані не з ДІСО'!M1289/Параметри!$K$27,0)</f>
        <v>0</v>
      </c>
      <c r="BH1289" s="40">
        <f>BG1289*Параметри!$M$37/18</f>
        <v>0</v>
      </c>
      <c r="BI1289" s="29">
        <f>BH1289*Параметри!$K$51</f>
        <v>0</v>
      </c>
      <c r="BJ1289" s="29">
        <f>'Дані не з ДІСО'!N1289*Параметри!$K$76</f>
        <v>0</v>
      </c>
      <c r="BK1289" s="40">
        <f>ROUNDUP('Дані з ДІСО'!V1289/Параметри!$K$25,0)</f>
        <v>0</v>
      </c>
      <c r="BL1289" s="40">
        <f>ROUNDUP('Дані з ДІСО'!W1289/Параметри!$K$25,0)</f>
        <v>0</v>
      </c>
      <c r="BM1289" s="40">
        <f>ROUNDUP('Дані з ДІСО'!X1289/Параметри!$K$25,0)</f>
        <v>0</v>
      </c>
      <c r="BN1289" s="40">
        <f>(BK1289*Параметри!$K$34+BL1289*Параметри!$L$34+BM1289*Параметри!$M$34)/18</f>
        <v>0</v>
      </c>
      <c r="BO1289" s="40">
        <f>IF(K1289=0,0,'Дані з ДІСО'!AC1289/K1289)</f>
        <v>0</v>
      </c>
      <c r="BP1289" s="29">
        <f>(1+0.25*BO1289)*BN1289*Параметри!$K$51</f>
        <v>0</v>
      </c>
      <c r="BQ1289" s="29">
        <f>BP1289*'Коефіцієнти АТО'!U1289</f>
        <v>0</v>
      </c>
      <c r="BR1289" s="29">
        <f>K1289*(1+0.25*BO1289)*Параметри!$K$66*Параметри!$K$20/1000</f>
        <v>0</v>
      </c>
      <c r="BS1289" s="29">
        <f>(1+0.25*BO1289)*K1289*'Коефіцієнти АТО'!S1289*Параметри!$K$20/1000</f>
        <v>0</v>
      </c>
      <c r="BT1289" s="29">
        <f t="shared" si="187"/>
        <v>0</v>
      </c>
      <c r="BU1289" s="40">
        <f>ROUNDUP('Дані з ДІСО'!AG1289/Параметри!$K$71,0)</f>
        <v>0</v>
      </c>
      <c r="BV1289" s="40">
        <f t="shared" si="188"/>
        <v>0</v>
      </c>
      <c r="BW1289" s="40">
        <f>IF('Дані з ДІСО'!AG1289=0,0,'Дані з ДІСО'!AJ1289/'Дані з ДІСО'!AG1289)</f>
        <v>0</v>
      </c>
      <c r="BX1289" s="29">
        <f>BV1289*(1+0.25*BW1289)*Параметри!$K$51</f>
        <v>0</v>
      </c>
      <c r="BY1289" s="29">
        <f>ROUND(IF(Параметри!$K$77="No",CC1289,CC1289*Параметри!$K$78)+AG1289,1)</f>
        <v>11388.6</v>
      </c>
      <c r="BZ1289" s="29">
        <f>ROUND(IF(Параметри!$K$77="No",BF1289,BF1289*Параметри!$K$78),1)</f>
        <v>0</v>
      </c>
      <c r="CA1289" s="29">
        <f>ROUND(IF(Параметри!$K$77="No",BI1289,BI1289*Параметри!$K$78),1)</f>
        <v>0</v>
      </c>
      <c r="CB1289" s="29">
        <f>ROUND(IF(Параметри!$K$77="No",BJ1289,BJ1289*Параметри!$K$78),1)</f>
        <v>0</v>
      </c>
      <c r="CC1289" s="29">
        <f t="shared" si="182"/>
        <v>12654.013579782919</v>
      </c>
    </row>
    <row r="1290" spans="1:81">
      <c r="A1290" s="9">
        <v>1289</v>
      </c>
      <c r="B1290" s="9" t="s">
        <v>3145</v>
      </c>
      <c r="C1290" s="9" t="s">
        <v>3146</v>
      </c>
      <c r="D1290" s="9" t="s">
        <v>4315</v>
      </c>
      <c r="E1290" s="9" t="s">
        <v>21</v>
      </c>
      <c r="F1290" s="9" t="s">
        <v>4319</v>
      </c>
      <c r="G1290" s="9" t="s">
        <v>2679</v>
      </c>
      <c r="H1290" s="29">
        <f>SUM('Дані з ДІСО'!J1290:L1290)</f>
        <v>2739</v>
      </c>
      <c r="I1290" s="29">
        <f>SUM('Дані з ДІСО'!G1290:I1290)</f>
        <v>191</v>
      </c>
      <c r="J1290" s="29">
        <f>SUM('Дані з ДІСО'!P1290:R1290)</f>
        <v>0</v>
      </c>
      <c r="K1290" s="29">
        <f>SUM('Дані з ДІСО'!V1290:X1290)</f>
        <v>0</v>
      </c>
      <c r="L1290" s="40">
        <f>ROUNDUP('Дані з ДІСО'!J1290/'Коефіцієнти АТО'!$R1290,0)</f>
        <v>74</v>
      </c>
      <c r="M1290" s="40">
        <f>ROUNDUP('Дані з ДІСО'!K1290/'Коефіцієнти АТО'!$R1290,0)</f>
        <v>94</v>
      </c>
      <c r="N1290" s="40">
        <f>ROUNDUP('Дані з ДІСО'!L1290/'Коефіцієнти АТО'!$R1290,0)</f>
        <v>22</v>
      </c>
      <c r="O1290" s="59">
        <f>(L1290*Параметри!$K$32+M1290*Параметри!$L$32+N1290*Параметри!$M$32)/18</f>
        <v>308.71111111111111</v>
      </c>
      <c r="P1290" s="41">
        <f>IF(H1290=0,"",'Дані з ДІСО'!Y1290/H1290)</f>
        <v>0</v>
      </c>
      <c r="Q1290" s="29">
        <f>IF(H1290=0,"",(1+0.25*P1290)*O1290*Параметри!$K$51)</f>
        <v>63230.274896064708</v>
      </c>
      <c r="R1290" s="29">
        <f>IF(H1290=0,"",Q1290*'Коефіцієнти АТО'!T1290)</f>
        <v>1074.9146732331001</v>
      </c>
      <c r="S1290" s="29">
        <f>IF(H1290=0,"",H1290*(1+0.25*P1290)*Параметри!$K$66*Параметри!$K$20/1000)</f>
        <v>0</v>
      </c>
      <c r="T1290" s="29">
        <f>IF(H1290=0,"",H1290*(1+0.25*P1290)*'Коефіцієнти АТО'!$S1290*Параметри!$K$20/1000)</f>
        <v>11208.717770068952</v>
      </c>
      <c r="U1290" s="29">
        <f t="shared" si="183"/>
        <v>75513.907339366764</v>
      </c>
      <c r="V1290" s="29">
        <f t="shared" si="184"/>
        <v>75513.907339366764</v>
      </c>
      <c r="W1290" s="40">
        <f>ROUNDUP('Дані з ДІСО'!P1290/Параметри!$K$24,0)</f>
        <v>0</v>
      </c>
      <c r="X1290" s="40">
        <f>ROUNDUP('Дані з ДІСО'!Q1290/Параметри!$K$24,0)</f>
        <v>0</v>
      </c>
      <c r="Y1290" s="40">
        <f>ROUNDUP('Дані з ДІСО'!R1290/Параметри!$K$24,0)</f>
        <v>0</v>
      </c>
      <c r="Z1290" s="59">
        <f>(W1290*Параметри!$K$33+X1290*Параметри!$L$33+Y1290*Параметри!$M$33)/18</f>
        <v>0</v>
      </c>
      <c r="AA1290" s="41">
        <f>IF(J1290=0,0,'Дані з ДІСО'!AA1290/J1290)</f>
        <v>0</v>
      </c>
      <c r="AB1290" s="29">
        <f>(1+0.25*AA1290)*Z1290*Параметри!$K$51</f>
        <v>0</v>
      </c>
      <c r="AC1290" s="29">
        <f>AB1290*'Коефіцієнти АТО'!U1290</f>
        <v>0</v>
      </c>
      <c r="AD1290" s="29">
        <f>J1290*(1+0.25*AA1290)*Параметри!$K$66*Параметри!$K$20/1000</f>
        <v>0</v>
      </c>
      <c r="AE1290" s="29">
        <f>(1+0.25*AA1290)*J1290*'Коефіцієнти АТО'!S1290*Параметри!$K$20/1000</f>
        <v>0</v>
      </c>
      <c r="AF1290" s="29">
        <f t="shared" si="180"/>
        <v>0</v>
      </c>
      <c r="AG1290" s="29">
        <v>0</v>
      </c>
      <c r="AH1290" s="40">
        <v>9</v>
      </c>
      <c r="AI1290" s="40">
        <v>0</v>
      </c>
      <c r="AJ1290" s="40">
        <f t="shared" si="181"/>
        <v>0</v>
      </c>
      <c r="AK1290" s="29">
        <f>(AH1290+AI1290)*(1+0.25*AJ1290)*Параметри!$K$53</f>
        <v>1614.8634812640005</v>
      </c>
      <c r="AL1290" s="29">
        <f>ROUNDUP(('Дані з ДІСО'!AU1290+'Дані з ДІСО'!AW1290)/Параметри!$K$28,0)</f>
        <v>0</v>
      </c>
      <c r="AM1290" s="64">
        <f>AL1290*Параметри!$M$35/18</f>
        <v>0</v>
      </c>
      <c r="AN1290" s="29">
        <f>IF(AL1290=0,0,'Дані з ДІСО'!AW1290/SUM('Дані з ДІСО'!AU1290,'Дані з ДІСО'!AW1290))</f>
        <v>0</v>
      </c>
      <c r="AO1290" s="29">
        <f>(1+0.25*AN1290)*AM1290*Параметри!$K$51</f>
        <v>0</v>
      </c>
      <c r="AP1290" s="40">
        <f>ROUNDUP(('Дані з ДІСО'!AE1290+'Дані не з ДІСО'!E1290+'Дані не з ДІСО'!G1290)/Параметри!$K$69,0)</f>
        <v>0</v>
      </c>
      <c r="AQ1290" s="40">
        <f t="shared" si="185"/>
        <v>0</v>
      </c>
      <c r="AR1290" s="40">
        <f>IF(AP1290=0,0,('Дані з ДІСО'!AH1290+'Дані не з ДІСО'!G1290)/('Дані з ДІСО'!AE1290+'Дані не з ДІСО'!E1290+'Дані не з ДІСО'!G1290))</f>
        <v>0</v>
      </c>
      <c r="AS1290" s="29">
        <f>AQ1290*(1+0.25*AR1290)*Параметри!$K$51</f>
        <v>0</v>
      </c>
      <c r="AT1290" s="40">
        <f>ROUNDUP('Дані з ДІСО'!AF1290/Параметри!$K$70,0)</f>
        <v>0</v>
      </c>
      <c r="AU1290" s="40">
        <f t="shared" si="186"/>
        <v>0</v>
      </c>
      <c r="AV1290" s="40">
        <f>IF(AT1290=0,0,'Дані з ДІСО'!AI1290/'Дані з ДІСО'!AF1290)</f>
        <v>0</v>
      </c>
      <c r="AW1290" s="29">
        <f>AU1290*(1+0.25*AV1290)*Параметри!$K$51</f>
        <v>0</v>
      </c>
      <c r="AX1290" s="40">
        <f>ROUNDUP('Дані з ДІСО'!AR1290/Параметри!$K$29,0)</f>
        <v>0</v>
      </c>
      <c r="AY1290" s="40">
        <f>ROUNDUP('Дані з ДІСО'!AS1290/Параметри!$K$29,0)</f>
        <v>0</v>
      </c>
      <c r="AZ1290" s="40">
        <f>ROUNDUP('Дані з ДІСО'!AT1290/Параметри!$K$29,0)</f>
        <v>0</v>
      </c>
      <c r="BA1290" s="64">
        <f>(AX1290*Параметри!$K$32+AY1290*Параметри!$L$32+AZ1290*Параметри!$M$32)/18</f>
        <v>0</v>
      </c>
      <c r="BB1290" s="29">
        <f>(BA1290*Параметри!$K$51+SUM('Дані з ДІСО'!AR1290:AT1290)*Параметри!$K$48*Параметри!$K$20/1000)*Параметри!$K$74</f>
        <v>0</v>
      </c>
      <c r="BC1290" s="40">
        <f>ROUNDUP(('Дані не з ДІСО'!I1290+'Дані не з ДІСО'!K1290)/Параметри!$K$26,0)</f>
        <v>0</v>
      </c>
      <c r="BD1290" s="29">
        <f>BC1290*Параметри!$M$36/18</f>
        <v>0</v>
      </c>
      <c r="BE1290" s="40">
        <f>IF(BC1290=0,0,'Дані не з ДІСО'!K1290/('Дані не з ДІСО'!I1290+'Дані не з ДІСО'!K1290))</f>
        <v>0</v>
      </c>
      <c r="BF1290" s="29">
        <f>(1+0.25*BE1290)*BD1290*Параметри!$K$51</f>
        <v>0</v>
      </c>
      <c r="BG1290" s="40">
        <f>ROUNDUP('Дані не з ДІСО'!M1290/Параметри!$K$27,0)</f>
        <v>0</v>
      </c>
      <c r="BH1290" s="40">
        <f>BG1290*Параметри!$M$37/18</f>
        <v>0</v>
      </c>
      <c r="BI1290" s="29">
        <f>BH1290*Параметри!$K$51</f>
        <v>0</v>
      </c>
      <c r="BJ1290" s="29">
        <f>'Дані не з ДІСО'!N1290*Параметри!$K$76</f>
        <v>0</v>
      </c>
      <c r="BK1290" s="40">
        <f>ROUNDUP('Дані з ДІСО'!V1290/Параметри!$K$25,0)</f>
        <v>0</v>
      </c>
      <c r="BL1290" s="40">
        <f>ROUNDUP('Дані з ДІСО'!W1290/Параметри!$K$25,0)</f>
        <v>0</v>
      </c>
      <c r="BM1290" s="40">
        <f>ROUNDUP('Дані з ДІСО'!X1290/Параметри!$K$25,0)</f>
        <v>0</v>
      </c>
      <c r="BN1290" s="40">
        <f>(BK1290*Параметри!$K$34+BL1290*Параметри!$L$34+BM1290*Параметри!$M$34)/18</f>
        <v>0</v>
      </c>
      <c r="BO1290" s="40">
        <f>IF(K1290=0,0,'Дані з ДІСО'!AC1290/K1290)</f>
        <v>0</v>
      </c>
      <c r="BP1290" s="29">
        <f>(1+0.25*BO1290)*BN1290*Параметри!$K$51</f>
        <v>0</v>
      </c>
      <c r="BQ1290" s="29">
        <f>BP1290*'Коефіцієнти АТО'!U1290</f>
        <v>0</v>
      </c>
      <c r="BR1290" s="29">
        <f>K1290*(1+0.25*BO1290)*Параметри!$K$66*Параметри!$K$20/1000</f>
        <v>0</v>
      </c>
      <c r="BS1290" s="29">
        <f>(1+0.25*BO1290)*K1290*'Коефіцієнти АТО'!S1290*Параметри!$K$20/1000</f>
        <v>0</v>
      </c>
      <c r="BT1290" s="29">
        <f t="shared" si="187"/>
        <v>0</v>
      </c>
      <c r="BU1290" s="40">
        <f>ROUNDUP('Дані з ДІСО'!AG1290/Параметри!$K$71,0)</f>
        <v>0</v>
      </c>
      <c r="BV1290" s="40">
        <f t="shared" si="188"/>
        <v>0</v>
      </c>
      <c r="BW1290" s="40">
        <f>IF('Дані з ДІСО'!AG1290=0,0,'Дані з ДІСО'!AJ1290/'Дані з ДІСО'!AG1290)</f>
        <v>0</v>
      </c>
      <c r="BX1290" s="29">
        <f>BV1290*(1+0.25*BW1290)*Параметри!$K$51</f>
        <v>0</v>
      </c>
      <c r="BY1290" s="29">
        <f>ROUND(IF(Параметри!$K$77="No",CC1290,CC1290*Параметри!$K$78)+AG1290,1)</f>
        <v>69415.899999999994</v>
      </c>
      <c r="BZ1290" s="29">
        <f>ROUND(IF(Параметри!$K$77="No",BF1290,BF1290*Параметри!$K$78),1)</f>
        <v>0</v>
      </c>
      <c r="CA1290" s="29">
        <f>ROUND(IF(Параметри!$K$77="No",BI1290,BI1290*Параметри!$K$78),1)</f>
        <v>0</v>
      </c>
      <c r="CB1290" s="29">
        <f>ROUND(IF(Параметри!$K$77="No",BJ1290,BJ1290*Параметри!$K$78),1)</f>
        <v>0</v>
      </c>
      <c r="CC1290" s="29">
        <f t="shared" si="182"/>
        <v>77128.770820630758</v>
      </c>
    </row>
    <row r="1291" spans="1:81">
      <c r="A1291" s="9">
        <v>1290</v>
      </c>
      <c r="B1291" s="9" t="s">
        <v>3151</v>
      </c>
      <c r="C1291" s="9" t="s">
        <v>3151</v>
      </c>
      <c r="D1291" s="9" t="s">
        <v>4315</v>
      </c>
      <c r="E1291" s="9" t="s">
        <v>29</v>
      </c>
      <c r="F1291" s="9" t="s">
        <v>4320</v>
      </c>
      <c r="G1291" s="9" t="s">
        <v>2681</v>
      </c>
      <c r="H1291" s="29">
        <f>SUM('Дані з ДІСО'!J1291:L1291)</f>
        <v>581</v>
      </c>
      <c r="I1291" s="29">
        <f>SUM('Дані з ДІСО'!G1291:I1291)</f>
        <v>56</v>
      </c>
      <c r="J1291" s="29">
        <f>SUM('Дані з ДІСО'!P1291:R1291)</f>
        <v>0</v>
      </c>
      <c r="K1291" s="29">
        <f>SUM('Дані з ДІСО'!V1291:X1291)</f>
        <v>0</v>
      </c>
      <c r="L1291" s="40">
        <f>ROUNDUP('Дані з ДІСО'!J1291/'Коефіцієнти АТО'!$R1291,0)</f>
        <v>18</v>
      </c>
      <c r="M1291" s="40">
        <f>ROUNDUP('Дані з ДІСО'!K1291/'Коефіцієнти АТО'!$R1291,0)</f>
        <v>25</v>
      </c>
      <c r="N1291" s="40">
        <f>ROUNDUP('Дані з ДІСО'!L1291/'Коефіцієнти АТО'!$R1291,0)</f>
        <v>4</v>
      </c>
      <c r="O1291" s="59">
        <f>(L1291*Параметри!$K$32+M1291*Параметри!$L$32+N1291*Параметри!$M$32)/18</f>
        <v>76.305555555555557</v>
      </c>
      <c r="P1291" s="41">
        <f>IF(H1291=0,"",'Дані з ДІСО'!Y1291/H1291)</f>
        <v>0</v>
      </c>
      <c r="Q1291" s="29">
        <f>IF(H1291=0,"",(1+0.25*P1291)*O1291*Параметри!$K$51)</f>
        <v>15628.919984477556</v>
      </c>
      <c r="R1291" s="29">
        <f>IF(H1291=0,"",Q1291*'Коефіцієнти АТО'!T1291)</f>
        <v>265.69163973611847</v>
      </c>
      <c r="S1291" s="29">
        <f>IF(H1291=0,"",H1291*(1+0.25*P1291)*Параметри!$K$66*Параметри!$K$20/1000)</f>
        <v>0</v>
      </c>
      <c r="T1291" s="29">
        <f>IF(H1291=0,"",H1291*(1+0.25*P1291)*'Коефіцієнти АТО'!$S1291*Параметри!$K$20/1000)</f>
        <v>2377.6067997115956</v>
      </c>
      <c r="U1291" s="29">
        <f t="shared" si="183"/>
        <v>18272.218423925271</v>
      </c>
      <c r="V1291" s="29">
        <f t="shared" si="184"/>
        <v>18272.218423925271</v>
      </c>
      <c r="W1291" s="40">
        <f>ROUNDUP('Дані з ДІСО'!P1291/Параметри!$K$24,0)</f>
        <v>0</v>
      </c>
      <c r="X1291" s="40">
        <f>ROUNDUP('Дані з ДІСО'!Q1291/Параметри!$K$24,0)</f>
        <v>0</v>
      </c>
      <c r="Y1291" s="40">
        <f>ROUNDUP('Дані з ДІСО'!R1291/Параметри!$K$24,0)</f>
        <v>0</v>
      </c>
      <c r="Z1291" s="59">
        <f>(W1291*Параметри!$K$33+X1291*Параметри!$L$33+Y1291*Параметри!$M$33)/18</f>
        <v>0</v>
      </c>
      <c r="AA1291" s="41">
        <f>IF(J1291=0,0,'Дані з ДІСО'!AA1291/J1291)</f>
        <v>0</v>
      </c>
      <c r="AB1291" s="29">
        <f>(1+0.25*AA1291)*Z1291*Параметри!$K$51</f>
        <v>0</v>
      </c>
      <c r="AC1291" s="29">
        <f>AB1291*'Коефіцієнти АТО'!U1291</f>
        <v>0</v>
      </c>
      <c r="AD1291" s="29">
        <f>J1291*(1+0.25*AA1291)*Параметри!$K$66*Параметри!$K$20/1000</f>
        <v>0</v>
      </c>
      <c r="AE1291" s="29">
        <f>(1+0.25*AA1291)*J1291*'Коефіцієнти АТО'!S1291*Параметри!$K$20/1000</f>
        <v>0</v>
      </c>
      <c r="AF1291" s="29">
        <f t="shared" si="180"/>
        <v>0</v>
      </c>
      <c r="AG1291" s="29">
        <v>0</v>
      </c>
      <c r="AH1291" s="40">
        <v>2</v>
      </c>
      <c r="AI1291" s="40">
        <v>0</v>
      </c>
      <c r="AJ1291" s="40">
        <f t="shared" si="181"/>
        <v>0</v>
      </c>
      <c r="AK1291" s="29">
        <f>(AH1291+AI1291)*(1+0.25*AJ1291)*Параметри!$K$53</f>
        <v>358.85855139200009</v>
      </c>
      <c r="AL1291" s="29">
        <f>ROUNDUP(('Дані з ДІСО'!AU1291+'Дані з ДІСО'!AW1291)/Параметри!$K$28,0)</f>
        <v>0</v>
      </c>
      <c r="AM1291" s="64">
        <f>AL1291*Параметри!$M$35/18</f>
        <v>0</v>
      </c>
      <c r="AN1291" s="29">
        <f>IF(AL1291=0,0,'Дані з ДІСО'!AW1291/SUM('Дані з ДІСО'!AU1291,'Дані з ДІСО'!AW1291))</f>
        <v>0</v>
      </c>
      <c r="AO1291" s="29">
        <f>(1+0.25*AN1291)*AM1291*Параметри!$K$51</f>
        <v>0</v>
      </c>
      <c r="AP1291" s="40">
        <f>ROUNDUP(('Дані з ДІСО'!AE1291+'Дані не з ДІСО'!E1291+'Дані не з ДІСО'!G1291)/Параметри!$K$69,0)</f>
        <v>0</v>
      </c>
      <c r="AQ1291" s="40">
        <f t="shared" si="185"/>
        <v>0</v>
      </c>
      <c r="AR1291" s="40">
        <f>IF(AP1291=0,0,('Дані з ДІСО'!AH1291+'Дані не з ДІСО'!G1291)/('Дані з ДІСО'!AE1291+'Дані не з ДІСО'!E1291+'Дані не з ДІСО'!G1291))</f>
        <v>0</v>
      </c>
      <c r="AS1291" s="29">
        <f>AQ1291*(1+0.25*AR1291)*Параметри!$K$51</f>
        <v>0</v>
      </c>
      <c r="AT1291" s="40">
        <f>ROUNDUP('Дані з ДІСО'!AF1291/Параметри!$K$70,0)</f>
        <v>0</v>
      </c>
      <c r="AU1291" s="40">
        <f t="shared" si="186"/>
        <v>0</v>
      </c>
      <c r="AV1291" s="40">
        <f>IF(AT1291=0,0,'Дані з ДІСО'!AI1291/'Дані з ДІСО'!AF1291)</f>
        <v>0</v>
      </c>
      <c r="AW1291" s="29">
        <f>AU1291*(1+0.25*AV1291)*Параметри!$K$51</f>
        <v>0</v>
      </c>
      <c r="AX1291" s="40">
        <f>ROUNDUP('Дані з ДІСО'!AR1291/Параметри!$K$29,0)</f>
        <v>0</v>
      </c>
      <c r="AY1291" s="40">
        <f>ROUNDUP('Дані з ДІСО'!AS1291/Параметри!$K$29,0)</f>
        <v>0</v>
      </c>
      <c r="AZ1291" s="40">
        <f>ROUNDUP('Дані з ДІСО'!AT1291/Параметри!$K$29,0)</f>
        <v>0</v>
      </c>
      <c r="BA1291" s="64">
        <f>(AX1291*Параметри!$K$32+AY1291*Параметри!$L$32+AZ1291*Параметри!$M$32)/18</f>
        <v>0</v>
      </c>
      <c r="BB1291" s="29">
        <f>(BA1291*Параметри!$K$51+SUM('Дані з ДІСО'!AR1291:AT1291)*Параметри!$K$48*Параметри!$K$20/1000)*Параметри!$K$74</f>
        <v>0</v>
      </c>
      <c r="BC1291" s="40">
        <f>ROUNDUP(('Дані не з ДІСО'!I1291+'Дані не з ДІСО'!K1291)/Параметри!$K$26,0)</f>
        <v>0</v>
      </c>
      <c r="BD1291" s="29">
        <f>BC1291*Параметри!$M$36/18</f>
        <v>0</v>
      </c>
      <c r="BE1291" s="40">
        <f>IF(BC1291=0,0,'Дані не з ДІСО'!K1291/('Дані не з ДІСО'!I1291+'Дані не з ДІСО'!K1291))</f>
        <v>0</v>
      </c>
      <c r="BF1291" s="29">
        <f>(1+0.25*BE1291)*BD1291*Параметри!$K$51</f>
        <v>0</v>
      </c>
      <c r="BG1291" s="40">
        <f>ROUNDUP('Дані не з ДІСО'!M1291/Параметри!$K$27,0)</f>
        <v>0</v>
      </c>
      <c r="BH1291" s="40">
        <f>BG1291*Параметри!$M$37/18</f>
        <v>0</v>
      </c>
      <c r="BI1291" s="29">
        <f>BH1291*Параметри!$K$51</f>
        <v>0</v>
      </c>
      <c r="BJ1291" s="29">
        <f>'Дані не з ДІСО'!N1291*Параметри!$K$76</f>
        <v>0</v>
      </c>
      <c r="BK1291" s="40">
        <f>ROUNDUP('Дані з ДІСО'!V1291/Параметри!$K$25,0)</f>
        <v>0</v>
      </c>
      <c r="BL1291" s="40">
        <f>ROUNDUP('Дані з ДІСО'!W1291/Параметри!$K$25,0)</f>
        <v>0</v>
      </c>
      <c r="BM1291" s="40">
        <f>ROUNDUP('Дані з ДІСО'!X1291/Параметри!$K$25,0)</f>
        <v>0</v>
      </c>
      <c r="BN1291" s="40">
        <f>(BK1291*Параметри!$K$34+BL1291*Параметри!$L$34+BM1291*Параметри!$M$34)/18</f>
        <v>0</v>
      </c>
      <c r="BO1291" s="40">
        <f>IF(K1291=0,0,'Дані з ДІСО'!AC1291/K1291)</f>
        <v>0</v>
      </c>
      <c r="BP1291" s="29">
        <f>(1+0.25*BO1291)*BN1291*Параметри!$K$51</f>
        <v>0</v>
      </c>
      <c r="BQ1291" s="29">
        <f>BP1291*'Коефіцієнти АТО'!U1291</f>
        <v>0</v>
      </c>
      <c r="BR1291" s="29">
        <f>K1291*(1+0.25*BO1291)*Параметри!$K$66*Параметри!$K$20/1000</f>
        <v>0</v>
      </c>
      <c r="BS1291" s="29">
        <f>(1+0.25*BO1291)*K1291*'Коефіцієнти АТО'!S1291*Параметри!$K$20/1000</f>
        <v>0</v>
      </c>
      <c r="BT1291" s="29">
        <f t="shared" si="187"/>
        <v>0</v>
      </c>
      <c r="BU1291" s="40">
        <f>ROUNDUP('Дані з ДІСО'!AG1291/Параметри!$K$71,0)</f>
        <v>0</v>
      </c>
      <c r="BV1291" s="40">
        <f t="shared" si="188"/>
        <v>0</v>
      </c>
      <c r="BW1291" s="40">
        <f>IF('Дані з ДІСО'!AG1291=0,0,'Дані з ДІСО'!AJ1291/'Дані з ДІСО'!AG1291)</f>
        <v>0</v>
      </c>
      <c r="BX1291" s="29">
        <f>BV1291*(1+0.25*BW1291)*Параметри!$K$51</f>
        <v>0</v>
      </c>
      <c r="BY1291" s="29">
        <f>ROUND(IF(Параметри!$K$77="No",CC1291,CC1291*Параметри!$K$78)+AG1291,1)</f>
        <v>16768</v>
      </c>
      <c r="BZ1291" s="29">
        <f>ROUND(IF(Параметри!$K$77="No",BF1291,BF1291*Параметри!$K$78),1)</f>
        <v>0</v>
      </c>
      <c r="CA1291" s="29">
        <f>ROUND(IF(Параметри!$K$77="No",BI1291,BI1291*Параметри!$K$78),1)</f>
        <v>0</v>
      </c>
      <c r="CB1291" s="29">
        <f>ROUND(IF(Параметри!$K$77="No",BJ1291,BJ1291*Параметри!$K$78),1)</f>
        <v>0</v>
      </c>
      <c r="CC1291" s="29">
        <f t="shared" si="182"/>
        <v>18631.076975317272</v>
      </c>
    </row>
    <row r="1292" spans="1:81">
      <c r="A1292" s="9">
        <v>1291</v>
      </c>
      <c r="B1292" s="9" t="s">
        <v>3148</v>
      </c>
      <c r="C1292" s="9" t="s">
        <v>3148</v>
      </c>
      <c r="D1292" s="9" t="s">
        <v>4315</v>
      </c>
      <c r="E1292" s="9" t="s">
        <v>24</v>
      </c>
      <c r="F1292" s="9" t="s">
        <v>4321</v>
      </c>
      <c r="G1292" s="9" t="s">
        <v>2683</v>
      </c>
      <c r="H1292" s="29">
        <f>SUM('Дані з ДІСО'!J1292:L1292)</f>
        <v>310</v>
      </c>
      <c r="I1292" s="29">
        <f>SUM('Дані з ДІСО'!G1292:I1292)</f>
        <v>33</v>
      </c>
      <c r="J1292" s="29">
        <f>SUM('Дані з ДІСО'!P1292:R1292)</f>
        <v>0</v>
      </c>
      <c r="K1292" s="29">
        <f>SUM('Дані з ДІСО'!V1292:X1292)</f>
        <v>0</v>
      </c>
      <c r="L1292" s="40">
        <f>ROUNDUP('Дані з ДІСО'!J1292/'Коефіцієнти АТО'!$R1292,0)</f>
        <v>10</v>
      </c>
      <c r="M1292" s="40">
        <f>ROUNDUP('Дані з ДІСО'!K1292/'Коефіцієнти АТО'!$R1292,0)</f>
        <v>16</v>
      </c>
      <c r="N1292" s="40">
        <f>ROUNDUP('Дані з ДІСО'!L1292/'Коефіцієнти АТО'!$R1292,0)</f>
        <v>3</v>
      </c>
      <c r="O1292" s="59">
        <f>(L1292*Параметри!$K$32+M1292*Параметри!$L$32+N1292*Параметри!$M$32)/18</f>
        <v>47.761111111111113</v>
      </c>
      <c r="P1292" s="41">
        <f>IF(H1292=0,"",'Дані з ДІСО'!Y1292/H1292)</f>
        <v>0</v>
      </c>
      <c r="Q1292" s="29">
        <f>IF(H1292=0,"",(1+0.25*P1292)*O1292*Параметри!$K$51)</f>
        <v>9782.4408523155107</v>
      </c>
      <c r="R1292" s="29">
        <f>IF(H1292=0,"",Q1292*'Коефіцієнти АТО'!T1292)</f>
        <v>166.30149448936371</v>
      </c>
      <c r="S1292" s="29">
        <f>IF(H1292=0,"",H1292*(1+0.25*P1292)*Параметри!$K$66*Параметри!$K$20/1000)</f>
        <v>0</v>
      </c>
      <c r="T1292" s="29">
        <f>IF(H1292=0,"",H1292*(1+0.25*P1292)*'Коефіцієнти АТО'!$S1292*Параметри!$K$20/1000)</f>
        <v>1563.6264547596975</v>
      </c>
      <c r="U1292" s="29">
        <f t="shared" si="183"/>
        <v>11512.368801564571</v>
      </c>
      <c r="V1292" s="29">
        <f t="shared" si="184"/>
        <v>11512.368801564571</v>
      </c>
      <c r="W1292" s="40">
        <f>ROUNDUP('Дані з ДІСО'!P1292/Параметри!$K$24,0)</f>
        <v>0</v>
      </c>
      <c r="X1292" s="40">
        <f>ROUNDUP('Дані з ДІСО'!Q1292/Параметри!$K$24,0)</f>
        <v>0</v>
      </c>
      <c r="Y1292" s="40">
        <f>ROUNDUP('Дані з ДІСО'!R1292/Параметри!$K$24,0)</f>
        <v>0</v>
      </c>
      <c r="Z1292" s="59">
        <f>(W1292*Параметри!$K$33+X1292*Параметри!$L$33+Y1292*Параметри!$M$33)/18</f>
        <v>0</v>
      </c>
      <c r="AA1292" s="41">
        <f>IF(J1292=0,0,'Дані з ДІСО'!AA1292/J1292)</f>
        <v>0</v>
      </c>
      <c r="AB1292" s="29">
        <f>(1+0.25*AA1292)*Z1292*Параметри!$K$51</f>
        <v>0</v>
      </c>
      <c r="AC1292" s="29">
        <f>AB1292*'Коефіцієнти АТО'!U1292</f>
        <v>0</v>
      </c>
      <c r="AD1292" s="29">
        <f>J1292*(1+0.25*AA1292)*Параметри!$K$66*Параметри!$K$20/1000</f>
        <v>0</v>
      </c>
      <c r="AE1292" s="29">
        <f>(1+0.25*AA1292)*J1292*'Коефіцієнти АТО'!S1292*Параметри!$K$20/1000</f>
        <v>0</v>
      </c>
      <c r="AF1292" s="29">
        <f t="shared" si="180"/>
        <v>0</v>
      </c>
      <c r="AG1292" s="29">
        <v>0</v>
      </c>
      <c r="AH1292" s="40">
        <v>5</v>
      </c>
      <c r="AI1292" s="40">
        <v>0</v>
      </c>
      <c r="AJ1292" s="40">
        <f t="shared" si="181"/>
        <v>0</v>
      </c>
      <c r="AK1292" s="29">
        <f>(AH1292+AI1292)*(1+0.25*AJ1292)*Параметри!$K$53</f>
        <v>897.14637848000029</v>
      </c>
      <c r="AL1292" s="29">
        <f>ROUNDUP(('Дані з ДІСО'!AU1292+'Дані з ДІСО'!AW1292)/Параметри!$K$28,0)</f>
        <v>0</v>
      </c>
      <c r="AM1292" s="64">
        <f>AL1292*Параметри!$M$35/18</f>
        <v>0</v>
      </c>
      <c r="AN1292" s="29">
        <f>IF(AL1292=0,0,'Дані з ДІСО'!AW1292/SUM('Дані з ДІСО'!AU1292,'Дані з ДІСО'!AW1292))</f>
        <v>0</v>
      </c>
      <c r="AO1292" s="29">
        <f>(1+0.25*AN1292)*AM1292*Параметри!$K$51</f>
        <v>0</v>
      </c>
      <c r="AP1292" s="40">
        <f>ROUNDUP(('Дані з ДІСО'!AE1292+'Дані не з ДІСО'!E1292+'Дані не з ДІСО'!G1292)/Параметри!$K$69,0)</f>
        <v>0</v>
      </c>
      <c r="AQ1292" s="40">
        <f t="shared" si="185"/>
        <v>0</v>
      </c>
      <c r="AR1292" s="40">
        <f>IF(AP1292=0,0,('Дані з ДІСО'!AH1292+'Дані не з ДІСО'!G1292)/('Дані з ДІСО'!AE1292+'Дані не з ДІСО'!E1292+'Дані не з ДІСО'!G1292))</f>
        <v>0</v>
      </c>
      <c r="AS1292" s="29">
        <f>AQ1292*(1+0.25*AR1292)*Параметри!$K$51</f>
        <v>0</v>
      </c>
      <c r="AT1292" s="40">
        <f>ROUNDUP('Дані з ДІСО'!AF1292/Параметри!$K$70,0)</f>
        <v>0</v>
      </c>
      <c r="AU1292" s="40">
        <f t="shared" si="186"/>
        <v>0</v>
      </c>
      <c r="AV1292" s="40">
        <f>IF(AT1292=0,0,'Дані з ДІСО'!AI1292/'Дані з ДІСО'!AF1292)</f>
        <v>0</v>
      </c>
      <c r="AW1292" s="29">
        <f>AU1292*(1+0.25*AV1292)*Параметри!$K$51</f>
        <v>0</v>
      </c>
      <c r="AX1292" s="40">
        <f>ROUNDUP('Дані з ДІСО'!AR1292/Параметри!$K$29,0)</f>
        <v>0</v>
      </c>
      <c r="AY1292" s="40">
        <f>ROUNDUP('Дані з ДІСО'!AS1292/Параметри!$K$29,0)</f>
        <v>0</v>
      </c>
      <c r="AZ1292" s="40">
        <f>ROUNDUP('Дані з ДІСО'!AT1292/Параметри!$K$29,0)</f>
        <v>0</v>
      </c>
      <c r="BA1292" s="64">
        <f>(AX1292*Параметри!$K$32+AY1292*Параметри!$L$32+AZ1292*Параметри!$M$32)/18</f>
        <v>0</v>
      </c>
      <c r="BB1292" s="29">
        <f>(BA1292*Параметри!$K$51+SUM('Дані з ДІСО'!AR1292:AT1292)*Параметри!$K$48*Параметри!$K$20/1000)*Параметри!$K$74</f>
        <v>0</v>
      </c>
      <c r="BC1292" s="40">
        <f>ROUNDUP(('Дані не з ДІСО'!I1292+'Дані не з ДІСО'!K1292)/Параметри!$K$26,0)</f>
        <v>0</v>
      </c>
      <c r="BD1292" s="29">
        <f>BC1292*Параметри!$M$36/18</f>
        <v>0</v>
      </c>
      <c r="BE1292" s="40">
        <f>IF(BC1292=0,0,'Дані не з ДІСО'!K1292/('Дані не з ДІСО'!I1292+'Дані не з ДІСО'!K1292))</f>
        <v>0</v>
      </c>
      <c r="BF1292" s="29">
        <f>(1+0.25*BE1292)*BD1292*Параметри!$K$51</f>
        <v>0</v>
      </c>
      <c r="BG1292" s="40">
        <f>ROUNDUP('Дані не з ДІСО'!M1292/Параметри!$K$27,0)</f>
        <v>0</v>
      </c>
      <c r="BH1292" s="40">
        <f>BG1292*Параметри!$M$37/18</f>
        <v>0</v>
      </c>
      <c r="BI1292" s="29">
        <f>BH1292*Параметри!$K$51</f>
        <v>0</v>
      </c>
      <c r="BJ1292" s="29">
        <f>'Дані не з ДІСО'!N1292*Параметри!$K$76</f>
        <v>0</v>
      </c>
      <c r="BK1292" s="40">
        <f>ROUNDUP('Дані з ДІСО'!V1292/Параметри!$K$25,0)</f>
        <v>0</v>
      </c>
      <c r="BL1292" s="40">
        <f>ROUNDUP('Дані з ДІСО'!W1292/Параметри!$K$25,0)</f>
        <v>0</v>
      </c>
      <c r="BM1292" s="40">
        <f>ROUNDUP('Дані з ДІСО'!X1292/Параметри!$K$25,0)</f>
        <v>0</v>
      </c>
      <c r="BN1292" s="40">
        <f>(BK1292*Параметри!$K$34+BL1292*Параметри!$L$34+BM1292*Параметри!$M$34)/18</f>
        <v>0</v>
      </c>
      <c r="BO1292" s="40">
        <f>IF(K1292=0,0,'Дані з ДІСО'!AC1292/K1292)</f>
        <v>0</v>
      </c>
      <c r="BP1292" s="29">
        <f>(1+0.25*BO1292)*BN1292*Параметри!$K$51</f>
        <v>0</v>
      </c>
      <c r="BQ1292" s="29">
        <f>BP1292*'Коефіцієнти АТО'!U1292</f>
        <v>0</v>
      </c>
      <c r="BR1292" s="29">
        <f>K1292*(1+0.25*BO1292)*Параметри!$K$66*Параметри!$K$20/1000</f>
        <v>0</v>
      </c>
      <c r="BS1292" s="29">
        <f>(1+0.25*BO1292)*K1292*'Коефіцієнти АТО'!S1292*Параметри!$K$20/1000</f>
        <v>0</v>
      </c>
      <c r="BT1292" s="29">
        <f t="shared" si="187"/>
        <v>0</v>
      </c>
      <c r="BU1292" s="40">
        <f>ROUNDUP('Дані з ДІСО'!AG1292/Параметри!$K$71,0)</f>
        <v>0</v>
      </c>
      <c r="BV1292" s="40">
        <f t="shared" si="188"/>
        <v>0</v>
      </c>
      <c r="BW1292" s="40">
        <f>IF('Дані з ДІСО'!AG1292=0,0,'Дані з ДІСО'!AJ1292/'Дані з ДІСО'!AG1292)</f>
        <v>0</v>
      </c>
      <c r="BX1292" s="29">
        <f>BV1292*(1+0.25*BW1292)*Параметри!$K$51</f>
        <v>0</v>
      </c>
      <c r="BY1292" s="29">
        <f>ROUND(IF(Параметри!$K$77="No",CC1292,CC1292*Параметри!$K$78)+AG1292,1)</f>
        <v>11168.6</v>
      </c>
      <c r="BZ1292" s="29">
        <f>ROUND(IF(Параметри!$K$77="No",BF1292,BF1292*Параметри!$K$78),1)</f>
        <v>0</v>
      </c>
      <c r="CA1292" s="29">
        <f>ROUND(IF(Параметри!$K$77="No",BI1292,BI1292*Параметри!$K$78),1)</f>
        <v>0</v>
      </c>
      <c r="CB1292" s="29">
        <f>ROUND(IF(Параметри!$K$77="No",BJ1292,BJ1292*Параметри!$K$78),1)</f>
        <v>0</v>
      </c>
      <c r="CC1292" s="29">
        <f t="shared" si="182"/>
        <v>12409.515180044571</v>
      </c>
    </row>
    <row r="1293" spans="1:81">
      <c r="A1293" s="9">
        <v>1292</v>
      </c>
      <c r="B1293" s="9" t="s">
        <v>3148</v>
      </c>
      <c r="C1293" s="9" t="s">
        <v>3148</v>
      </c>
      <c r="D1293" s="9" t="s">
        <v>4315</v>
      </c>
      <c r="E1293" s="9" t="s">
        <v>24</v>
      </c>
      <c r="F1293" s="9" t="s">
        <v>4322</v>
      </c>
      <c r="G1293" s="9" t="s">
        <v>2685</v>
      </c>
      <c r="H1293" s="29">
        <f>SUM('Дані з ДІСО'!J1293:L1293)</f>
        <v>340</v>
      </c>
      <c r="I1293" s="29">
        <f>SUM('Дані з ДІСО'!G1293:I1293)</f>
        <v>51</v>
      </c>
      <c r="J1293" s="29">
        <f>SUM('Дані з ДІСО'!P1293:R1293)</f>
        <v>0</v>
      </c>
      <c r="K1293" s="29">
        <f>SUM('Дані з ДІСО'!V1293:X1293)</f>
        <v>0</v>
      </c>
      <c r="L1293" s="40">
        <f>ROUNDUP('Дані з ДІСО'!J1293/'Коефіцієнти АТО'!$R1293,0)</f>
        <v>12</v>
      </c>
      <c r="M1293" s="40">
        <f>ROUNDUP('Дані з ДІСО'!K1293/'Коефіцієнти АТО'!$R1293,0)</f>
        <v>17</v>
      </c>
      <c r="N1293" s="40">
        <f>ROUNDUP('Дані з ДІСО'!L1293/'Коефіцієнти АТО'!$R1293,0)</f>
        <v>3</v>
      </c>
      <c r="O1293" s="59">
        <f>(L1293*Параметри!$K$32+M1293*Параметри!$L$32+N1293*Параметри!$M$32)/18</f>
        <v>52.13333333333334</v>
      </c>
      <c r="P1293" s="41">
        <f>IF(H1293=0,"",'Дані з ДІСО'!Y1293/H1293)</f>
        <v>0</v>
      </c>
      <c r="Q1293" s="29">
        <f>IF(H1293=0,"",(1+0.25*P1293)*O1293*Параметри!$K$51)</f>
        <v>10677.960330130134</v>
      </c>
      <c r="R1293" s="29">
        <f>IF(H1293=0,"",Q1293*'Коефіцієнти АТО'!T1293)</f>
        <v>181.5253256122123</v>
      </c>
      <c r="S1293" s="29">
        <f>IF(H1293=0,"",H1293*(1+0.25*P1293)*Параметри!$K$66*Параметри!$K$20/1000)</f>
        <v>0</v>
      </c>
      <c r="T1293" s="29">
        <f>IF(H1293=0,"",H1293*(1+0.25*P1293)*'Коефіцієнти АТО'!$S1293*Параметри!$K$20/1000)</f>
        <v>1714.9451439299908</v>
      </c>
      <c r="U1293" s="29">
        <f t="shared" si="183"/>
        <v>12574.430799672336</v>
      </c>
      <c r="V1293" s="29">
        <f t="shared" si="184"/>
        <v>12574.430799672336</v>
      </c>
      <c r="W1293" s="40">
        <f>ROUNDUP('Дані з ДІСО'!P1293/Параметри!$K$24,0)</f>
        <v>0</v>
      </c>
      <c r="X1293" s="40">
        <f>ROUNDUP('Дані з ДІСО'!Q1293/Параметри!$K$24,0)</f>
        <v>0</v>
      </c>
      <c r="Y1293" s="40">
        <f>ROUNDUP('Дані з ДІСО'!R1293/Параметри!$K$24,0)</f>
        <v>0</v>
      </c>
      <c r="Z1293" s="59">
        <f>(W1293*Параметри!$K$33+X1293*Параметри!$L$33+Y1293*Параметри!$M$33)/18</f>
        <v>0</v>
      </c>
      <c r="AA1293" s="41">
        <f>IF(J1293=0,0,'Дані з ДІСО'!AA1293/J1293)</f>
        <v>0</v>
      </c>
      <c r="AB1293" s="29">
        <f>(1+0.25*AA1293)*Z1293*Параметри!$K$51</f>
        <v>0</v>
      </c>
      <c r="AC1293" s="29">
        <f>AB1293*'Коефіцієнти АТО'!U1293</f>
        <v>0</v>
      </c>
      <c r="AD1293" s="29">
        <f>J1293*(1+0.25*AA1293)*Параметри!$K$66*Параметри!$K$20/1000</f>
        <v>0</v>
      </c>
      <c r="AE1293" s="29">
        <f>(1+0.25*AA1293)*J1293*'Коефіцієнти АТО'!S1293*Параметри!$K$20/1000</f>
        <v>0</v>
      </c>
      <c r="AF1293" s="29">
        <f t="shared" si="180"/>
        <v>0</v>
      </c>
      <c r="AG1293" s="29">
        <v>0</v>
      </c>
      <c r="AH1293" s="40">
        <v>2</v>
      </c>
      <c r="AI1293" s="40">
        <v>0</v>
      </c>
      <c r="AJ1293" s="40">
        <f t="shared" si="181"/>
        <v>0</v>
      </c>
      <c r="AK1293" s="29">
        <f>(AH1293+AI1293)*(1+0.25*AJ1293)*Параметри!$K$53</f>
        <v>358.85855139200009</v>
      </c>
      <c r="AL1293" s="29">
        <f>ROUNDUP(('Дані з ДІСО'!AU1293+'Дані з ДІСО'!AW1293)/Параметри!$K$28,0)</f>
        <v>0</v>
      </c>
      <c r="AM1293" s="64">
        <f>AL1293*Параметри!$M$35/18</f>
        <v>0</v>
      </c>
      <c r="AN1293" s="29">
        <f>IF(AL1293=0,0,'Дані з ДІСО'!AW1293/SUM('Дані з ДІСО'!AU1293,'Дані з ДІСО'!AW1293))</f>
        <v>0</v>
      </c>
      <c r="AO1293" s="29">
        <f>(1+0.25*AN1293)*AM1293*Параметри!$K$51</f>
        <v>0</v>
      </c>
      <c r="AP1293" s="40">
        <f>ROUNDUP(('Дані з ДІСО'!AE1293+'Дані не з ДІСО'!E1293+'Дані не з ДІСО'!G1293)/Параметри!$K$69,0)</f>
        <v>0</v>
      </c>
      <c r="AQ1293" s="40">
        <f t="shared" si="185"/>
        <v>0</v>
      </c>
      <c r="AR1293" s="40">
        <f>IF(AP1293=0,0,('Дані з ДІСО'!AH1293+'Дані не з ДІСО'!G1293)/('Дані з ДІСО'!AE1293+'Дані не з ДІСО'!E1293+'Дані не з ДІСО'!G1293))</f>
        <v>0</v>
      </c>
      <c r="AS1293" s="29">
        <f>AQ1293*(1+0.25*AR1293)*Параметри!$K$51</f>
        <v>0</v>
      </c>
      <c r="AT1293" s="40">
        <f>ROUNDUP('Дані з ДІСО'!AF1293/Параметри!$K$70,0)</f>
        <v>0</v>
      </c>
      <c r="AU1293" s="40">
        <f t="shared" si="186"/>
        <v>0</v>
      </c>
      <c r="AV1293" s="40">
        <f>IF(AT1293=0,0,'Дані з ДІСО'!AI1293/'Дані з ДІСО'!AF1293)</f>
        <v>0</v>
      </c>
      <c r="AW1293" s="29">
        <f>AU1293*(1+0.25*AV1293)*Параметри!$K$51</f>
        <v>0</v>
      </c>
      <c r="AX1293" s="40">
        <f>ROUNDUP('Дані з ДІСО'!AR1293/Параметри!$K$29,0)</f>
        <v>0</v>
      </c>
      <c r="AY1293" s="40">
        <f>ROUNDUP('Дані з ДІСО'!AS1293/Параметри!$K$29,0)</f>
        <v>0</v>
      </c>
      <c r="AZ1293" s="40">
        <f>ROUNDUP('Дані з ДІСО'!AT1293/Параметри!$K$29,0)</f>
        <v>0</v>
      </c>
      <c r="BA1293" s="64">
        <f>(AX1293*Параметри!$K$32+AY1293*Параметри!$L$32+AZ1293*Параметри!$M$32)/18</f>
        <v>0</v>
      </c>
      <c r="BB1293" s="29">
        <f>(BA1293*Параметри!$K$51+SUM('Дані з ДІСО'!AR1293:AT1293)*Параметри!$K$48*Параметри!$K$20/1000)*Параметри!$K$74</f>
        <v>0</v>
      </c>
      <c r="BC1293" s="40">
        <f>ROUNDUP(('Дані не з ДІСО'!I1293+'Дані не з ДІСО'!K1293)/Параметри!$K$26,0)</f>
        <v>0</v>
      </c>
      <c r="BD1293" s="29">
        <f>BC1293*Параметри!$M$36/18</f>
        <v>0</v>
      </c>
      <c r="BE1293" s="40">
        <f>IF(BC1293=0,0,'Дані не з ДІСО'!K1293/('Дані не з ДІСО'!I1293+'Дані не з ДІСО'!K1293))</f>
        <v>0</v>
      </c>
      <c r="BF1293" s="29">
        <f>(1+0.25*BE1293)*BD1293*Параметри!$K$51</f>
        <v>0</v>
      </c>
      <c r="BG1293" s="40">
        <f>ROUNDUP('Дані не з ДІСО'!M1293/Параметри!$K$27,0)</f>
        <v>0</v>
      </c>
      <c r="BH1293" s="40">
        <f>BG1293*Параметри!$M$37/18</f>
        <v>0</v>
      </c>
      <c r="BI1293" s="29">
        <f>BH1293*Параметри!$K$51</f>
        <v>0</v>
      </c>
      <c r="BJ1293" s="29">
        <f>'Дані не з ДІСО'!N1293*Параметри!$K$76</f>
        <v>0</v>
      </c>
      <c r="BK1293" s="40">
        <f>ROUNDUP('Дані з ДІСО'!V1293/Параметри!$K$25,0)</f>
        <v>0</v>
      </c>
      <c r="BL1293" s="40">
        <f>ROUNDUP('Дані з ДІСО'!W1293/Параметри!$K$25,0)</f>
        <v>0</v>
      </c>
      <c r="BM1293" s="40">
        <f>ROUNDUP('Дані з ДІСО'!X1293/Параметри!$K$25,0)</f>
        <v>0</v>
      </c>
      <c r="BN1293" s="40">
        <f>(BK1293*Параметри!$K$34+BL1293*Параметри!$L$34+BM1293*Параметри!$M$34)/18</f>
        <v>0</v>
      </c>
      <c r="BO1293" s="40">
        <f>IF(K1293=0,0,'Дані з ДІСО'!AC1293/K1293)</f>
        <v>0</v>
      </c>
      <c r="BP1293" s="29">
        <f>(1+0.25*BO1293)*BN1293*Параметри!$K$51</f>
        <v>0</v>
      </c>
      <c r="BQ1293" s="29">
        <f>BP1293*'Коефіцієнти АТО'!U1293</f>
        <v>0</v>
      </c>
      <c r="BR1293" s="29">
        <f>K1293*(1+0.25*BO1293)*Параметри!$K$66*Параметри!$K$20/1000</f>
        <v>0</v>
      </c>
      <c r="BS1293" s="29">
        <f>(1+0.25*BO1293)*K1293*'Коефіцієнти АТО'!S1293*Параметри!$K$20/1000</f>
        <v>0</v>
      </c>
      <c r="BT1293" s="29">
        <f t="shared" si="187"/>
        <v>0</v>
      </c>
      <c r="BU1293" s="40">
        <f>ROUNDUP('Дані з ДІСО'!AG1293/Параметри!$K$71,0)</f>
        <v>0</v>
      </c>
      <c r="BV1293" s="40">
        <f t="shared" si="188"/>
        <v>0</v>
      </c>
      <c r="BW1293" s="40">
        <f>IF('Дані з ДІСО'!AG1293=0,0,'Дані з ДІСО'!AJ1293/'Дані з ДІСО'!AG1293)</f>
        <v>0</v>
      </c>
      <c r="BX1293" s="29">
        <f>BV1293*(1+0.25*BW1293)*Параметри!$K$51</f>
        <v>0</v>
      </c>
      <c r="BY1293" s="29">
        <f>ROUND(IF(Параметри!$K$77="No",CC1293,CC1293*Параметри!$K$78)+AG1293,1)</f>
        <v>11640</v>
      </c>
      <c r="BZ1293" s="29">
        <f>ROUND(IF(Параметри!$K$77="No",BF1293,BF1293*Параметри!$K$78),1)</f>
        <v>0</v>
      </c>
      <c r="CA1293" s="29">
        <f>ROUND(IF(Параметри!$K$77="No",BI1293,BI1293*Параметри!$K$78),1)</f>
        <v>0</v>
      </c>
      <c r="CB1293" s="29">
        <f>ROUND(IF(Параметри!$K$77="No",BJ1293,BJ1293*Параметри!$K$78),1)</f>
        <v>0</v>
      </c>
      <c r="CC1293" s="29">
        <f t="shared" si="182"/>
        <v>12933.289351064337</v>
      </c>
    </row>
    <row r="1294" spans="1:81">
      <c r="A1294" s="9">
        <v>1293</v>
      </c>
      <c r="B1294" s="9" t="s">
        <v>3148</v>
      </c>
      <c r="C1294" s="9" t="s">
        <v>3148</v>
      </c>
      <c r="D1294" s="9" t="s">
        <v>4315</v>
      </c>
      <c r="E1294" s="9" t="s">
        <v>24</v>
      </c>
      <c r="F1294" s="9" t="s">
        <v>4323</v>
      </c>
      <c r="G1294" s="9" t="s">
        <v>2687</v>
      </c>
      <c r="H1294" s="29">
        <f>SUM('Дані з ДІСО'!J1294:L1294)</f>
        <v>656</v>
      </c>
      <c r="I1294" s="29">
        <f>SUM('Дані з ДІСО'!G1294:I1294)</f>
        <v>64</v>
      </c>
      <c r="J1294" s="29">
        <f>SUM('Дані з ДІСО'!P1294:R1294)</f>
        <v>0</v>
      </c>
      <c r="K1294" s="29">
        <f>SUM('Дані з ДІСО'!V1294:X1294)</f>
        <v>0</v>
      </c>
      <c r="L1294" s="40">
        <f>ROUNDUP('Дані з ДІСО'!J1294/'Коефіцієнти АТО'!$R1294,0)</f>
        <v>21</v>
      </c>
      <c r="M1294" s="40">
        <f>ROUNDUP('Дані з ДІСО'!K1294/'Коефіцієнти АТО'!$R1294,0)</f>
        <v>29</v>
      </c>
      <c r="N1294" s="40">
        <f>ROUNDUP('Дані з ДІСО'!L1294/'Коефіцієнти АТО'!$R1294,0)</f>
        <v>6</v>
      </c>
      <c r="O1294" s="59">
        <f>(L1294*Параметри!$K$32+M1294*Параметри!$L$32+N1294*Параметри!$M$32)/18</f>
        <v>91.350000000000009</v>
      </c>
      <c r="P1294" s="41">
        <f>IF(H1294=0,"",'Дані з ДІСО'!Y1294/H1294)</f>
        <v>0</v>
      </c>
      <c r="Q1294" s="29">
        <f>IF(H1294=0,"",(1+0.25*P1294)*O1294*Параметри!$K$51)</f>
        <v>18710.326269003603</v>
      </c>
      <c r="R1294" s="29">
        <f>IF(H1294=0,"",Q1294*'Коефіцієнти АТО'!T1294)</f>
        <v>318.07554657306127</v>
      </c>
      <c r="S1294" s="29">
        <f>IF(H1294=0,"",H1294*(1+0.25*P1294)*Параметри!$K$66*Параметри!$K$20/1000)</f>
        <v>0</v>
      </c>
      <c r="T1294" s="29">
        <f>IF(H1294=0,"",H1294*(1+0.25*P1294)*'Коефіцієнти АТО'!$S1294*Параметри!$K$20/1000)</f>
        <v>3308.8353365237467</v>
      </c>
      <c r="U1294" s="29">
        <f t="shared" si="183"/>
        <v>22337.23715210041</v>
      </c>
      <c r="V1294" s="29">
        <f t="shared" si="184"/>
        <v>22337.23715210041</v>
      </c>
      <c r="W1294" s="40">
        <f>ROUNDUP('Дані з ДІСО'!P1294/Параметри!$K$24,0)</f>
        <v>0</v>
      </c>
      <c r="X1294" s="40">
        <f>ROUNDUP('Дані з ДІСО'!Q1294/Параметри!$K$24,0)</f>
        <v>0</v>
      </c>
      <c r="Y1294" s="40">
        <f>ROUNDUP('Дані з ДІСО'!R1294/Параметри!$K$24,0)</f>
        <v>0</v>
      </c>
      <c r="Z1294" s="59">
        <f>(W1294*Параметри!$K$33+X1294*Параметри!$L$33+Y1294*Параметри!$M$33)/18</f>
        <v>0</v>
      </c>
      <c r="AA1294" s="41">
        <f>IF(J1294=0,0,'Дані з ДІСО'!AA1294/J1294)</f>
        <v>0</v>
      </c>
      <c r="AB1294" s="29">
        <f>(1+0.25*AA1294)*Z1294*Параметри!$K$51</f>
        <v>0</v>
      </c>
      <c r="AC1294" s="29">
        <f>AB1294*'Коефіцієнти АТО'!U1294</f>
        <v>0</v>
      </c>
      <c r="AD1294" s="29">
        <f>J1294*(1+0.25*AA1294)*Параметри!$K$66*Параметри!$K$20/1000</f>
        <v>0</v>
      </c>
      <c r="AE1294" s="29">
        <f>(1+0.25*AA1294)*J1294*'Коефіцієнти АТО'!S1294*Параметри!$K$20/1000</f>
        <v>0</v>
      </c>
      <c r="AF1294" s="29">
        <f t="shared" si="180"/>
        <v>0</v>
      </c>
      <c r="AG1294" s="29">
        <v>0</v>
      </c>
      <c r="AH1294" s="40">
        <v>2</v>
      </c>
      <c r="AI1294" s="40">
        <v>0</v>
      </c>
      <c r="AJ1294" s="40">
        <f t="shared" si="181"/>
        <v>0</v>
      </c>
      <c r="AK1294" s="29">
        <f>(AH1294+AI1294)*(1+0.25*AJ1294)*Параметри!$K$53</f>
        <v>358.85855139200009</v>
      </c>
      <c r="AL1294" s="29">
        <f>ROUNDUP(('Дані з ДІСО'!AU1294+'Дані з ДІСО'!AW1294)/Параметри!$K$28,0)</f>
        <v>0</v>
      </c>
      <c r="AM1294" s="64">
        <f>AL1294*Параметри!$M$35/18</f>
        <v>0</v>
      </c>
      <c r="AN1294" s="29">
        <f>IF(AL1294=0,0,'Дані з ДІСО'!AW1294/SUM('Дані з ДІСО'!AU1294,'Дані з ДІСО'!AW1294))</f>
        <v>0</v>
      </c>
      <c r="AO1294" s="29">
        <f>(1+0.25*AN1294)*AM1294*Параметри!$K$51</f>
        <v>0</v>
      </c>
      <c r="AP1294" s="40">
        <f>ROUNDUP(('Дані з ДІСО'!AE1294+'Дані не з ДІСО'!E1294+'Дані не з ДІСО'!G1294)/Параметри!$K$69,0)</f>
        <v>0</v>
      </c>
      <c r="AQ1294" s="40">
        <f t="shared" si="185"/>
        <v>0</v>
      </c>
      <c r="AR1294" s="40">
        <f>IF(AP1294=0,0,('Дані з ДІСО'!AH1294+'Дані не з ДІСО'!G1294)/('Дані з ДІСО'!AE1294+'Дані не з ДІСО'!E1294+'Дані не з ДІСО'!G1294))</f>
        <v>0</v>
      </c>
      <c r="AS1294" s="29">
        <f>AQ1294*(1+0.25*AR1294)*Параметри!$K$51</f>
        <v>0</v>
      </c>
      <c r="AT1294" s="40">
        <f>ROUNDUP('Дані з ДІСО'!AF1294/Параметри!$K$70,0)</f>
        <v>0</v>
      </c>
      <c r="AU1294" s="40">
        <f t="shared" si="186"/>
        <v>0</v>
      </c>
      <c r="AV1294" s="40">
        <f>IF(AT1294=0,0,'Дані з ДІСО'!AI1294/'Дані з ДІСО'!AF1294)</f>
        <v>0</v>
      </c>
      <c r="AW1294" s="29">
        <f>AU1294*(1+0.25*AV1294)*Параметри!$K$51</f>
        <v>0</v>
      </c>
      <c r="AX1294" s="40">
        <f>ROUNDUP('Дані з ДІСО'!AR1294/Параметри!$K$29,0)</f>
        <v>0</v>
      </c>
      <c r="AY1294" s="40">
        <f>ROUNDUP('Дані з ДІСО'!AS1294/Параметри!$K$29,0)</f>
        <v>0</v>
      </c>
      <c r="AZ1294" s="40">
        <f>ROUNDUP('Дані з ДІСО'!AT1294/Параметри!$K$29,0)</f>
        <v>0</v>
      </c>
      <c r="BA1294" s="64">
        <f>(AX1294*Параметри!$K$32+AY1294*Параметри!$L$32+AZ1294*Параметри!$M$32)/18</f>
        <v>0</v>
      </c>
      <c r="BB1294" s="29">
        <f>(BA1294*Параметри!$K$51+SUM('Дані з ДІСО'!AR1294:AT1294)*Параметри!$K$48*Параметри!$K$20/1000)*Параметри!$K$74</f>
        <v>0</v>
      </c>
      <c r="BC1294" s="40">
        <f>ROUNDUP(('Дані не з ДІСО'!I1294+'Дані не з ДІСО'!K1294)/Параметри!$K$26,0)</f>
        <v>0</v>
      </c>
      <c r="BD1294" s="29">
        <f>BC1294*Параметри!$M$36/18</f>
        <v>0</v>
      </c>
      <c r="BE1294" s="40">
        <f>IF(BC1294=0,0,'Дані не з ДІСО'!K1294/('Дані не з ДІСО'!I1294+'Дані не з ДІСО'!K1294))</f>
        <v>0</v>
      </c>
      <c r="BF1294" s="29">
        <f>(1+0.25*BE1294)*BD1294*Параметри!$K$51</f>
        <v>0</v>
      </c>
      <c r="BG1294" s="40">
        <f>ROUNDUP('Дані не з ДІСО'!M1294/Параметри!$K$27,0)</f>
        <v>0</v>
      </c>
      <c r="BH1294" s="40">
        <f>BG1294*Параметри!$M$37/18</f>
        <v>0</v>
      </c>
      <c r="BI1294" s="29">
        <f>BH1294*Параметри!$K$51</f>
        <v>0</v>
      </c>
      <c r="BJ1294" s="29">
        <f>'Дані не з ДІСО'!N1294*Параметри!$K$76</f>
        <v>0</v>
      </c>
      <c r="BK1294" s="40">
        <f>ROUNDUP('Дані з ДІСО'!V1294/Параметри!$K$25,0)</f>
        <v>0</v>
      </c>
      <c r="BL1294" s="40">
        <f>ROUNDUP('Дані з ДІСО'!W1294/Параметри!$K$25,0)</f>
        <v>0</v>
      </c>
      <c r="BM1294" s="40">
        <f>ROUNDUP('Дані з ДІСО'!X1294/Параметри!$K$25,0)</f>
        <v>0</v>
      </c>
      <c r="BN1294" s="40">
        <f>(BK1294*Параметри!$K$34+BL1294*Параметри!$L$34+BM1294*Параметри!$M$34)/18</f>
        <v>0</v>
      </c>
      <c r="BO1294" s="40">
        <f>IF(K1294=0,0,'Дані з ДІСО'!AC1294/K1294)</f>
        <v>0</v>
      </c>
      <c r="BP1294" s="29">
        <f>(1+0.25*BO1294)*BN1294*Параметри!$K$51</f>
        <v>0</v>
      </c>
      <c r="BQ1294" s="29">
        <f>BP1294*'Коефіцієнти АТО'!U1294</f>
        <v>0</v>
      </c>
      <c r="BR1294" s="29">
        <f>K1294*(1+0.25*BO1294)*Параметри!$K$66*Параметри!$K$20/1000</f>
        <v>0</v>
      </c>
      <c r="BS1294" s="29">
        <f>(1+0.25*BO1294)*K1294*'Коефіцієнти АТО'!S1294*Параметри!$K$20/1000</f>
        <v>0</v>
      </c>
      <c r="BT1294" s="29">
        <f t="shared" si="187"/>
        <v>0</v>
      </c>
      <c r="BU1294" s="40">
        <f>ROUNDUP('Дані з ДІСО'!AG1294/Параметри!$K$71,0)</f>
        <v>0</v>
      </c>
      <c r="BV1294" s="40">
        <f t="shared" si="188"/>
        <v>0</v>
      </c>
      <c r="BW1294" s="40">
        <f>IF('Дані з ДІСО'!AG1294=0,0,'Дані з ДІСО'!AJ1294/'Дані з ДІСО'!AG1294)</f>
        <v>0</v>
      </c>
      <c r="BX1294" s="29">
        <f>BV1294*(1+0.25*BW1294)*Параметри!$K$51</f>
        <v>0</v>
      </c>
      <c r="BY1294" s="29">
        <f>ROUND(IF(Параметри!$K$77="No",CC1294,CC1294*Параметри!$K$78)+AG1294,1)</f>
        <v>20426.5</v>
      </c>
      <c r="BZ1294" s="29">
        <f>ROUND(IF(Параметри!$K$77="No",BF1294,BF1294*Параметри!$K$78),1)</f>
        <v>0</v>
      </c>
      <c r="CA1294" s="29">
        <f>ROUND(IF(Параметри!$K$77="No",BI1294,BI1294*Параметри!$K$78),1)</f>
        <v>0</v>
      </c>
      <c r="CB1294" s="29">
        <f>ROUND(IF(Параметри!$K$77="No",BJ1294,BJ1294*Параметри!$K$78),1)</f>
        <v>0</v>
      </c>
      <c r="CC1294" s="29">
        <f t="shared" si="182"/>
        <v>22696.09570349241</v>
      </c>
    </row>
    <row r="1295" spans="1:81">
      <c r="A1295" s="9">
        <v>1294</v>
      </c>
      <c r="B1295" s="9" t="s">
        <v>3145</v>
      </c>
      <c r="C1295" s="9" t="s">
        <v>3146</v>
      </c>
      <c r="D1295" s="9" t="s">
        <v>4315</v>
      </c>
      <c r="E1295" s="9" t="s">
        <v>21</v>
      </c>
      <c r="F1295" s="9" t="s">
        <v>4324</v>
      </c>
      <c r="G1295" s="9" t="s">
        <v>2689</v>
      </c>
      <c r="H1295" s="29">
        <f>SUM('Дані з ДІСО'!J1295:L1295)</f>
        <v>3406</v>
      </c>
      <c r="I1295" s="29">
        <f>SUM('Дані з ДІСО'!G1295:I1295)</f>
        <v>244</v>
      </c>
      <c r="J1295" s="29">
        <f>SUM('Дані з ДІСО'!P1295:R1295)</f>
        <v>0</v>
      </c>
      <c r="K1295" s="29">
        <f>SUM('Дані з ДІСО'!V1295:X1295)</f>
        <v>0</v>
      </c>
      <c r="L1295" s="40">
        <f>ROUNDUP('Дані з ДІСО'!J1295/'Коефіцієнти АТО'!$R1295,0)</f>
        <v>78</v>
      </c>
      <c r="M1295" s="40">
        <f>ROUNDUP('Дані з ДІСО'!K1295/'Коефіцієнти АТО'!$R1295,0)</f>
        <v>112</v>
      </c>
      <c r="N1295" s="40">
        <f>ROUNDUP('Дані з ДІСО'!L1295/'Коефіцієнти АТО'!$R1295,0)</f>
        <v>31</v>
      </c>
      <c r="O1295" s="59">
        <f>(L1295*Параметри!$K$32+M1295*Параметри!$L$32+N1295*Параметри!$M$32)/18</f>
        <v>364.27222222222224</v>
      </c>
      <c r="P1295" s="41">
        <f>IF(H1295=0,"",'Дані з ДІСО'!Y1295/H1295)</f>
        <v>0</v>
      </c>
      <c r="Q1295" s="29">
        <f>IF(H1295=0,"",(1+0.25*P1295)*O1295*Параметри!$K$51)</f>
        <v>74610.313393681019</v>
      </c>
      <c r="R1295" s="29">
        <f>IF(H1295=0,"",Q1295*'Коефіцієнти АТО'!T1295)</f>
        <v>1268.3753276925775</v>
      </c>
      <c r="S1295" s="29">
        <f>IF(H1295=0,"",H1295*(1+0.25*P1295)*Параметри!$K$66*Параметри!$K$20/1000)</f>
        <v>0</v>
      </c>
      <c r="T1295" s="29">
        <f>IF(H1295=0,"",H1295*(1+0.25*P1295)*'Коефіцієнти АТО'!$S1295*Параметри!$K$20/1000)</f>
        <v>13938.259483335103</v>
      </c>
      <c r="U1295" s="29">
        <f t="shared" si="183"/>
        <v>89816.948204708693</v>
      </c>
      <c r="V1295" s="29">
        <f t="shared" si="184"/>
        <v>89816.948204708693</v>
      </c>
      <c r="W1295" s="40">
        <f>ROUNDUP('Дані з ДІСО'!P1295/Параметри!$K$24,0)</f>
        <v>0</v>
      </c>
      <c r="X1295" s="40">
        <f>ROUNDUP('Дані з ДІСО'!Q1295/Параметри!$K$24,0)</f>
        <v>0</v>
      </c>
      <c r="Y1295" s="40">
        <f>ROUNDUP('Дані з ДІСО'!R1295/Параметри!$K$24,0)</f>
        <v>0</v>
      </c>
      <c r="Z1295" s="59">
        <f>(W1295*Параметри!$K$33+X1295*Параметри!$L$33+Y1295*Параметри!$M$33)/18</f>
        <v>0</v>
      </c>
      <c r="AA1295" s="41">
        <f>IF(J1295=0,0,'Дані з ДІСО'!AA1295/J1295)</f>
        <v>0</v>
      </c>
      <c r="AB1295" s="29">
        <f>(1+0.25*AA1295)*Z1295*Параметри!$K$51</f>
        <v>0</v>
      </c>
      <c r="AC1295" s="29">
        <f>AB1295*'Коефіцієнти АТО'!U1295</f>
        <v>0</v>
      </c>
      <c r="AD1295" s="29">
        <f>J1295*(1+0.25*AA1295)*Параметри!$K$66*Параметри!$K$20/1000</f>
        <v>0</v>
      </c>
      <c r="AE1295" s="29">
        <f>(1+0.25*AA1295)*J1295*'Коефіцієнти АТО'!S1295*Параметри!$K$20/1000</f>
        <v>0</v>
      </c>
      <c r="AF1295" s="29">
        <f t="shared" si="180"/>
        <v>0</v>
      </c>
      <c r="AG1295" s="29">
        <v>0</v>
      </c>
      <c r="AH1295" s="40">
        <v>14</v>
      </c>
      <c r="AI1295" s="40">
        <v>0</v>
      </c>
      <c r="AJ1295" s="40">
        <f t="shared" si="181"/>
        <v>0</v>
      </c>
      <c r="AK1295" s="29">
        <f>(AH1295+AI1295)*(1+0.25*AJ1295)*Параметри!$K$53</f>
        <v>2512.0098597440006</v>
      </c>
      <c r="AL1295" s="29">
        <f>ROUNDUP(('Дані з ДІСО'!AU1295+'Дані з ДІСО'!AW1295)/Параметри!$K$28,0)</f>
        <v>0</v>
      </c>
      <c r="AM1295" s="64">
        <f>AL1295*Параметри!$M$35/18</f>
        <v>0</v>
      </c>
      <c r="AN1295" s="29">
        <f>IF(AL1295=0,0,'Дані з ДІСО'!AW1295/SUM('Дані з ДІСО'!AU1295,'Дані з ДІСО'!AW1295))</f>
        <v>0</v>
      </c>
      <c r="AO1295" s="29">
        <f>(1+0.25*AN1295)*AM1295*Параметри!$K$51</f>
        <v>0</v>
      </c>
      <c r="AP1295" s="40">
        <f>ROUNDUP(('Дані з ДІСО'!AE1295+'Дані не з ДІСО'!E1295+'Дані не з ДІСО'!G1295)/Параметри!$K$69,0)</f>
        <v>0</v>
      </c>
      <c r="AQ1295" s="40">
        <f t="shared" si="185"/>
        <v>0</v>
      </c>
      <c r="AR1295" s="40">
        <f>IF(AP1295=0,0,('Дані з ДІСО'!AH1295+'Дані не з ДІСО'!G1295)/('Дані з ДІСО'!AE1295+'Дані не з ДІСО'!E1295+'Дані не з ДІСО'!G1295))</f>
        <v>0</v>
      </c>
      <c r="AS1295" s="29">
        <f>AQ1295*(1+0.25*AR1295)*Параметри!$K$51</f>
        <v>0</v>
      </c>
      <c r="AT1295" s="40">
        <f>ROUNDUP('Дані з ДІСО'!AF1295/Параметри!$K$70,0)</f>
        <v>0</v>
      </c>
      <c r="AU1295" s="40">
        <f t="shared" si="186"/>
        <v>0</v>
      </c>
      <c r="AV1295" s="40">
        <f>IF(AT1295=0,0,'Дані з ДІСО'!AI1295/'Дані з ДІСО'!AF1295)</f>
        <v>0</v>
      </c>
      <c r="AW1295" s="29">
        <f>AU1295*(1+0.25*AV1295)*Параметри!$K$51</f>
        <v>0</v>
      </c>
      <c r="AX1295" s="40">
        <f>ROUNDUP('Дані з ДІСО'!AR1295/Параметри!$K$29,0)</f>
        <v>0</v>
      </c>
      <c r="AY1295" s="40">
        <f>ROUNDUP('Дані з ДІСО'!AS1295/Параметри!$K$29,0)</f>
        <v>0</v>
      </c>
      <c r="AZ1295" s="40">
        <f>ROUNDUP('Дані з ДІСО'!AT1295/Параметри!$K$29,0)</f>
        <v>0</v>
      </c>
      <c r="BA1295" s="64">
        <f>(AX1295*Параметри!$K$32+AY1295*Параметри!$L$32+AZ1295*Параметри!$M$32)/18</f>
        <v>0</v>
      </c>
      <c r="BB1295" s="29">
        <f>(BA1295*Параметри!$K$51+SUM('Дані з ДІСО'!AR1295:AT1295)*Параметри!$K$48*Параметри!$K$20/1000)*Параметри!$K$74</f>
        <v>0</v>
      </c>
      <c r="BC1295" s="40">
        <f>ROUNDUP(('Дані не з ДІСО'!I1295+'Дані не з ДІСО'!K1295)/Параметри!$K$26,0)</f>
        <v>0</v>
      </c>
      <c r="BD1295" s="29">
        <f>BC1295*Параметри!$M$36/18</f>
        <v>0</v>
      </c>
      <c r="BE1295" s="40">
        <f>IF(BC1295=0,0,'Дані не з ДІСО'!K1295/('Дані не з ДІСО'!I1295+'Дані не з ДІСО'!K1295))</f>
        <v>0</v>
      </c>
      <c r="BF1295" s="29">
        <f>(1+0.25*BE1295)*BD1295*Параметри!$K$51</f>
        <v>0</v>
      </c>
      <c r="BG1295" s="40">
        <f>ROUNDUP('Дані не з ДІСО'!M1295/Параметри!$K$27,0)</f>
        <v>0</v>
      </c>
      <c r="BH1295" s="40">
        <f>BG1295*Параметри!$M$37/18</f>
        <v>0</v>
      </c>
      <c r="BI1295" s="29">
        <f>BH1295*Параметри!$K$51</f>
        <v>0</v>
      </c>
      <c r="BJ1295" s="29">
        <f>'Дані не з ДІСО'!N1295*Параметри!$K$76</f>
        <v>0</v>
      </c>
      <c r="BK1295" s="40">
        <f>ROUNDUP('Дані з ДІСО'!V1295/Параметри!$K$25,0)</f>
        <v>0</v>
      </c>
      <c r="BL1295" s="40">
        <f>ROUNDUP('Дані з ДІСО'!W1295/Параметри!$K$25,0)</f>
        <v>0</v>
      </c>
      <c r="BM1295" s="40">
        <f>ROUNDUP('Дані з ДІСО'!X1295/Параметри!$K$25,0)</f>
        <v>0</v>
      </c>
      <c r="BN1295" s="40">
        <f>(BK1295*Параметри!$K$34+BL1295*Параметри!$L$34+BM1295*Параметри!$M$34)/18</f>
        <v>0</v>
      </c>
      <c r="BO1295" s="40">
        <f>IF(K1295=0,0,'Дані з ДІСО'!AC1295/K1295)</f>
        <v>0</v>
      </c>
      <c r="BP1295" s="29">
        <f>(1+0.25*BO1295)*BN1295*Параметри!$K$51</f>
        <v>0</v>
      </c>
      <c r="BQ1295" s="29">
        <f>BP1295*'Коефіцієнти АТО'!U1295</f>
        <v>0</v>
      </c>
      <c r="BR1295" s="29">
        <f>K1295*(1+0.25*BO1295)*Параметри!$K$66*Параметри!$K$20/1000</f>
        <v>0</v>
      </c>
      <c r="BS1295" s="29">
        <f>(1+0.25*BO1295)*K1295*'Коефіцієнти АТО'!S1295*Параметри!$K$20/1000</f>
        <v>0</v>
      </c>
      <c r="BT1295" s="29">
        <f t="shared" si="187"/>
        <v>0</v>
      </c>
      <c r="BU1295" s="40">
        <f>ROUNDUP('Дані з ДІСО'!AG1295/Параметри!$K$71,0)</f>
        <v>0</v>
      </c>
      <c r="BV1295" s="40">
        <f t="shared" si="188"/>
        <v>0</v>
      </c>
      <c r="BW1295" s="40">
        <f>IF('Дані з ДІСО'!AG1295=0,0,'Дані з ДІСО'!AJ1295/'Дані з ДІСО'!AG1295)</f>
        <v>0</v>
      </c>
      <c r="BX1295" s="29">
        <f>BV1295*(1+0.25*BW1295)*Параметри!$K$51</f>
        <v>0</v>
      </c>
      <c r="BY1295" s="29">
        <f>ROUND(IF(Параметри!$K$77="No",CC1295,CC1295*Параметри!$K$78)+AG1295,1)</f>
        <v>83096.100000000006</v>
      </c>
      <c r="BZ1295" s="29">
        <f>ROUND(IF(Параметри!$K$77="No",BF1295,BF1295*Параметри!$K$78),1)</f>
        <v>0</v>
      </c>
      <c r="CA1295" s="29">
        <f>ROUND(IF(Параметри!$K$77="No",BI1295,BI1295*Параметри!$K$78),1)</f>
        <v>0</v>
      </c>
      <c r="CB1295" s="29">
        <f>ROUND(IF(Параметри!$K$77="No",BJ1295,BJ1295*Параметри!$K$78),1)</f>
        <v>0</v>
      </c>
      <c r="CC1295" s="29">
        <f t="shared" si="182"/>
        <v>92328.958064452687</v>
      </c>
    </row>
    <row r="1296" spans="1:81">
      <c r="A1296" s="9">
        <v>1295</v>
      </c>
      <c r="B1296" s="9" t="s">
        <v>3148</v>
      </c>
      <c r="C1296" s="9" t="s">
        <v>3148</v>
      </c>
      <c r="D1296" s="9" t="s">
        <v>4315</v>
      </c>
      <c r="E1296" s="9" t="s">
        <v>24</v>
      </c>
      <c r="F1296" s="9" t="s">
        <v>4325</v>
      </c>
      <c r="G1296" s="9" t="s">
        <v>2691</v>
      </c>
      <c r="H1296" s="29">
        <f>SUM('Дані з ДІСО'!J1296:L1296)</f>
        <v>565</v>
      </c>
      <c r="I1296" s="29">
        <f>SUM('Дані з ДІСО'!G1296:I1296)</f>
        <v>35</v>
      </c>
      <c r="J1296" s="29">
        <f>SUM('Дані з ДІСО'!P1296:R1296)</f>
        <v>0</v>
      </c>
      <c r="K1296" s="29">
        <f>SUM('Дані з ДІСО'!V1296:X1296)</f>
        <v>0</v>
      </c>
      <c r="L1296" s="40">
        <f>ROUNDUP('Дані з ДІСО'!J1296/'Коефіцієнти АТО'!$R1296,0)</f>
        <v>18</v>
      </c>
      <c r="M1296" s="40">
        <f>ROUNDUP('Дані з ДІСО'!K1296/'Коефіцієнти АТО'!$R1296,0)</f>
        <v>24</v>
      </c>
      <c r="N1296" s="40">
        <f>ROUNDUP('Дані з ДІСО'!L1296/'Коефіцієнти АТО'!$R1296,0)</f>
        <v>4</v>
      </c>
      <c r="O1296" s="59">
        <f>(L1296*Параметри!$K$32+M1296*Параметри!$L$32+N1296*Параметри!$M$32)/18</f>
        <v>74.488888888888894</v>
      </c>
      <c r="P1296" s="41">
        <f>IF(H1296=0,"",'Дані з ДІСО'!Y1296/H1296)</f>
        <v>0</v>
      </c>
      <c r="Q1296" s="29">
        <f>IF(H1296=0,"",(1+0.25*P1296)*O1296*Параметри!$K$51)</f>
        <v>15256.82993461049</v>
      </c>
      <c r="R1296" s="29">
        <f>IF(H1296=0,"",Q1296*'Коефіцієнти АТО'!T1296)</f>
        <v>259.36610888837833</v>
      </c>
      <c r="S1296" s="29">
        <f>IF(H1296=0,"",H1296*(1+0.25*P1296)*Параметри!$K$66*Параметри!$K$20/1000)</f>
        <v>0</v>
      </c>
      <c r="T1296" s="29">
        <f>IF(H1296=0,"",H1296*(1+0.25*P1296)*'Коефіцієнти АТО'!$S1296*Параметри!$K$20/1000)</f>
        <v>2849.8353127071905</v>
      </c>
      <c r="U1296" s="29">
        <f t="shared" si="183"/>
        <v>18366.031356206058</v>
      </c>
      <c r="V1296" s="29">
        <f t="shared" si="184"/>
        <v>18366.031356206058</v>
      </c>
      <c r="W1296" s="40">
        <f>ROUNDUP('Дані з ДІСО'!P1296/Параметри!$K$24,0)</f>
        <v>0</v>
      </c>
      <c r="X1296" s="40">
        <f>ROUNDUP('Дані з ДІСО'!Q1296/Параметри!$K$24,0)</f>
        <v>0</v>
      </c>
      <c r="Y1296" s="40">
        <f>ROUNDUP('Дані з ДІСО'!R1296/Параметри!$K$24,0)</f>
        <v>0</v>
      </c>
      <c r="Z1296" s="59">
        <f>(W1296*Параметри!$K$33+X1296*Параметри!$L$33+Y1296*Параметри!$M$33)/18</f>
        <v>0</v>
      </c>
      <c r="AA1296" s="41">
        <f>IF(J1296=0,0,'Дані з ДІСО'!AA1296/J1296)</f>
        <v>0</v>
      </c>
      <c r="AB1296" s="29">
        <f>(1+0.25*AA1296)*Z1296*Параметри!$K$51</f>
        <v>0</v>
      </c>
      <c r="AC1296" s="29">
        <f>AB1296*'Коефіцієнти АТО'!U1296</f>
        <v>0</v>
      </c>
      <c r="AD1296" s="29">
        <f>J1296*(1+0.25*AA1296)*Параметри!$K$66*Параметри!$K$20/1000</f>
        <v>0</v>
      </c>
      <c r="AE1296" s="29">
        <f>(1+0.25*AA1296)*J1296*'Коефіцієнти АТО'!S1296*Параметри!$K$20/1000</f>
        <v>0</v>
      </c>
      <c r="AF1296" s="29">
        <f t="shared" si="180"/>
        <v>0</v>
      </c>
      <c r="AG1296" s="29">
        <v>0</v>
      </c>
      <c r="AH1296" s="40">
        <v>13</v>
      </c>
      <c r="AI1296" s="40">
        <v>0</v>
      </c>
      <c r="AJ1296" s="40">
        <f t="shared" si="181"/>
        <v>0</v>
      </c>
      <c r="AK1296" s="29">
        <f>(AH1296+AI1296)*(1+0.25*AJ1296)*Параметри!$K$53</f>
        <v>2332.5805840480007</v>
      </c>
      <c r="AL1296" s="29">
        <f>ROUNDUP(('Дані з ДІСО'!AU1296+'Дані з ДІСО'!AW1296)/Параметри!$K$28,0)</f>
        <v>0</v>
      </c>
      <c r="AM1296" s="64">
        <f>AL1296*Параметри!$M$35/18</f>
        <v>0</v>
      </c>
      <c r="AN1296" s="29">
        <f>IF(AL1296=0,0,'Дані з ДІСО'!AW1296/SUM('Дані з ДІСО'!AU1296,'Дані з ДІСО'!AW1296))</f>
        <v>0</v>
      </c>
      <c r="AO1296" s="29">
        <f>(1+0.25*AN1296)*AM1296*Параметри!$K$51</f>
        <v>0</v>
      </c>
      <c r="AP1296" s="40">
        <f>ROUNDUP(('Дані з ДІСО'!AE1296+'Дані не з ДІСО'!E1296+'Дані не з ДІСО'!G1296)/Параметри!$K$69,0)</f>
        <v>0</v>
      </c>
      <c r="AQ1296" s="40">
        <f t="shared" si="185"/>
        <v>0</v>
      </c>
      <c r="AR1296" s="40">
        <f>IF(AP1296=0,0,('Дані з ДІСО'!AH1296+'Дані не з ДІСО'!G1296)/('Дані з ДІСО'!AE1296+'Дані не з ДІСО'!E1296+'Дані не з ДІСО'!G1296))</f>
        <v>0</v>
      </c>
      <c r="AS1296" s="29">
        <f>AQ1296*(1+0.25*AR1296)*Параметри!$K$51</f>
        <v>0</v>
      </c>
      <c r="AT1296" s="40">
        <f>ROUNDUP('Дані з ДІСО'!AF1296/Параметри!$K$70,0)</f>
        <v>0</v>
      </c>
      <c r="AU1296" s="40">
        <f t="shared" si="186"/>
        <v>0</v>
      </c>
      <c r="AV1296" s="40">
        <f>IF(AT1296=0,0,'Дані з ДІСО'!AI1296/'Дані з ДІСО'!AF1296)</f>
        <v>0</v>
      </c>
      <c r="AW1296" s="29">
        <f>AU1296*(1+0.25*AV1296)*Параметри!$K$51</f>
        <v>0</v>
      </c>
      <c r="AX1296" s="40">
        <f>ROUNDUP('Дані з ДІСО'!AR1296/Параметри!$K$29,0)</f>
        <v>0</v>
      </c>
      <c r="AY1296" s="40">
        <f>ROUNDUP('Дані з ДІСО'!AS1296/Параметри!$K$29,0)</f>
        <v>0</v>
      </c>
      <c r="AZ1296" s="40">
        <f>ROUNDUP('Дані з ДІСО'!AT1296/Параметри!$K$29,0)</f>
        <v>0</v>
      </c>
      <c r="BA1296" s="64">
        <f>(AX1296*Параметри!$K$32+AY1296*Параметри!$L$32+AZ1296*Параметри!$M$32)/18</f>
        <v>0</v>
      </c>
      <c r="BB1296" s="29">
        <f>(BA1296*Параметри!$K$51+SUM('Дані з ДІСО'!AR1296:AT1296)*Параметри!$K$48*Параметри!$K$20/1000)*Параметри!$K$74</f>
        <v>0</v>
      </c>
      <c r="BC1296" s="40">
        <f>ROUNDUP(('Дані не з ДІСО'!I1296+'Дані не з ДІСО'!K1296)/Параметри!$K$26,0)</f>
        <v>0</v>
      </c>
      <c r="BD1296" s="29">
        <f>BC1296*Параметри!$M$36/18</f>
        <v>0</v>
      </c>
      <c r="BE1296" s="40">
        <f>IF(BC1296=0,0,'Дані не з ДІСО'!K1296/('Дані не з ДІСО'!I1296+'Дані не з ДІСО'!K1296))</f>
        <v>0</v>
      </c>
      <c r="BF1296" s="29">
        <f>(1+0.25*BE1296)*BD1296*Параметри!$K$51</f>
        <v>0</v>
      </c>
      <c r="BG1296" s="40">
        <f>ROUNDUP('Дані не з ДІСО'!M1296/Параметри!$K$27,0)</f>
        <v>0</v>
      </c>
      <c r="BH1296" s="40">
        <f>BG1296*Параметри!$M$37/18</f>
        <v>0</v>
      </c>
      <c r="BI1296" s="29">
        <f>BH1296*Параметри!$K$51</f>
        <v>0</v>
      </c>
      <c r="BJ1296" s="29">
        <f>'Дані не з ДІСО'!N1296*Параметри!$K$76</f>
        <v>0</v>
      </c>
      <c r="BK1296" s="40">
        <f>ROUNDUP('Дані з ДІСО'!V1296/Параметри!$K$25,0)</f>
        <v>0</v>
      </c>
      <c r="BL1296" s="40">
        <f>ROUNDUP('Дані з ДІСО'!W1296/Параметри!$K$25,0)</f>
        <v>0</v>
      </c>
      <c r="BM1296" s="40">
        <f>ROUNDUP('Дані з ДІСО'!X1296/Параметри!$K$25,0)</f>
        <v>0</v>
      </c>
      <c r="BN1296" s="40">
        <f>(BK1296*Параметри!$K$34+BL1296*Параметри!$L$34+BM1296*Параметри!$M$34)/18</f>
        <v>0</v>
      </c>
      <c r="BO1296" s="40">
        <f>IF(K1296=0,0,'Дані з ДІСО'!AC1296/K1296)</f>
        <v>0</v>
      </c>
      <c r="BP1296" s="29">
        <f>(1+0.25*BO1296)*BN1296*Параметри!$K$51</f>
        <v>0</v>
      </c>
      <c r="BQ1296" s="29">
        <f>BP1296*'Коефіцієнти АТО'!U1296</f>
        <v>0</v>
      </c>
      <c r="BR1296" s="29">
        <f>K1296*(1+0.25*BO1296)*Параметри!$K$66*Параметри!$K$20/1000</f>
        <v>0</v>
      </c>
      <c r="BS1296" s="29">
        <f>(1+0.25*BO1296)*K1296*'Коефіцієнти АТО'!S1296*Параметри!$K$20/1000</f>
        <v>0</v>
      </c>
      <c r="BT1296" s="29">
        <f t="shared" si="187"/>
        <v>0</v>
      </c>
      <c r="BU1296" s="40">
        <f>ROUNDUP('Дані з ДІСО'!AG1296/Параметри!$K$71,0)</f>
        <v>0</v>
      </c>
      <c r="BV1296" s="40">
        <f t="shared" si="188"/>
        <v>0</v>
      </c>
      <c r="BW1296" s="40">
        <f>IF('Дані з ДІСО'!AG1296=0,0,'Дані з ДІСО'!AJ1296/'Дані з ДІСО'!AG1296)</f>
        <v>0</v>
      </c>
      <c r="BX1296" s="29">
        <f>BV1296*(1+0.25*BW1296)*Параметри!$K$51</f>
        <v>0</v>
      </c>
      <c r="BY1296" s="29">
        <f>ROUND(IF(Параметри!$K$77="No",CC1296,CC1296*Параметри!$K$78)+AG1296,1)</f>
        <v>18628.8</v>
      </c>
      <c r="BZ1296" s="29">
        <f>ROUND(IF(Параметри!$K$77="No",BF1296,BF1296*Параметри!$K$78),1)</f>
        <v>0</v>
      </c>
      <c r="CA1296" s="29">
        <f>ROUND(IF(Параметри!$K$77="No",BI1296,BI1296*Параметри!$K$78),1)</f>
        <v>0</v>
      </c>
      <c r="CB1296" s="29">
        <f>ROUND(IF(Параметри!$K$77="No",BJ1296,BJ1296*Параметри!$K$78),1)</f>
        <v>0</v>
      </c>
      <c r="CC1296" s="29">
        <f t="shared" si="182"/>
        <v>20698.611940254057</v>
      </c>
    </row>
    <row r="1297" spans="1:81">
      <c r="A1297" s="9">
        <v>1296</v>
      </c>
      <c r="B1297" s="9" t="s">
        <v>3148</v>
      </c>
      <c r="C1297" s="9" t="s">
        <v>3148</v>
      </c>
      <c r="D1297" s="9" t="s">
        <v>4315</v>
      </c>
      <c r="E1297" s="9" t="s">
        <v>24</v>
      </c>
      <c r="F1297" s="9" t="s">
        <v>4326</v>
      </c>
      <c r="G1297" s="9" t="s">
        <v>2693</v>
      </c>
      <c r="H1297" s="29">
        <f>SUM('Дані з ДІСО'!J1297:L1297)</f>
        <v>455</v>
      </c>
      <c r="I1297" s="29">
        <f>SUM('Дані з ДІСО'!G1297:I1297)</f>
        <v>29</v>
      </c>
      <c r="J1297" s="29">
        <f>SUM('Дані з ДІСО'!P1297:R1297)</f>
        <v>0</v>
      </c>
      <c r="K1297" s="29">
        <f>SUM('Дані з ДІСО'!V1297:X1297)</f>
        <v>0</v>
      </c>
      <c r="L1297" s="40">
        <f>ROUNDUP('Дані з ДІСО'!J1297/'Коефіцієнти АТО'!$R1297,0)</f>
        <v>14</v>
      </c>
      <c r="M1297" s="40">
        <f>ROUNDUP('Дані з ДІСО'!K1297/'Коефіцієнти АТО'!$R1297,0)</f>
        <v>17</v>
      </c>
      <c r="N1297" s="40">
        <f>ROUNDUP('Дані з ДІСО'!L1297/'Коефіцієнти АТО'!$R1297,0)</f>
        <v>6</v>
      </c>
      <c r="O1297" s="59">
        <f>(L1297*Параметри!$K$32+M1297*Параметри!$L$32+N1297*Параметри!$M$32)/18</f>
        <v>60.605555555555561</v>
      </c>
      <c r="P1297" s="41">
        <f>IF(H1297=0,"",'Дані з ДІСО'!Y1297/H1297)</f>
        <v>0</v>
      </c>
      <c r="Q1297" s="29">
        <f>IF(H1297=0,"",(1+0.25*P1297)*O1297*Параметри!$K$51)</f>
        <v>12413.242672782357</v>
      </c>
      <c r="R1297" s="29">
        <f>IF(H1297=0,"",Q1297*'Коефіцієнти АТО'!T1297)</f>
        <v>211.02512543730009</v>
      </c>
      <c r="S1297" s="29">
        <f>IF(H1297=0,"",H1297*(1+0.25*P1297)*Параметри!$K$66*Параметри!$K$20/1000)</f>
        <v>0</v>
      </c>
      <c r="T1297" s="29">
        <f>IF(H1297=0,"",H1297*(1+0.25*P1297)*'Коефіцієнти АТО'!$S1297*Параметри!$K$20/1000)</f>
        <v>2295.0001190827816</v>
      </c>
      <c r="U1297" s="29">
        <f t="shared" si="183"/>
        <v>14919.267917302437</v>
      </c>
      <c r="V1297" s="29">
        <f t="shared" si="184"/>
        <v>14919.267917302437</v>
      </c>
      <c r="W1297" s="40">
        <f>ROUNDUP('Дані з ДІСО'!P1297/Параметри!$K$24,0)</f>
        <v>0</v>
      </c>
      <c r="X1297" s="40">
        <f>ROUNDUP('Дані з ДІСО'!Q1297/Параметри!$K$24,0)</f>
        <v>0</v>
      </c>
      <c r="Y1297" s="40">
        <f>ROUNDUP('Дані з ДІСО'!R1297/Параметри!$K$24,0)</f>
        <v>0</v>
      </c>
      <c r="Z1297" s="59">
        <f>(W1297*Параметри!$K$33+X1297*Параметри!$L$33+Y1297*Параметри!$M$33)/18</f>
        <v>0</v>
      </c>
      <c r="AA1297" s="41">
        <f>IF(J1297=0,0,'Дані з ДІСО'!AA1297/J1297)</f>
        <v>0</v>
      </c>
      <c r="AB1297" s="29">
        <f>(1+0.25*AA1297)*Z1297*Параметри!$K$51</f>
        <v>0</v>
      </c>
      <c r="AC1297" s="29">
        <f>AB1297*'Коефіцієнти АТО'!U1297</f>
        <v>0</v>
      </c>
      <c r="AD1297" s="29">
        <f>J1297*(1+0.25*AA1297)*Параметри!$K$66*Параметри!$K$20/1000</f>
        <v>0</v>
      </c>
      <c r="AE1297" s="29">
        <f>(1+0.25*AA1297)*J1297*'Коефіцієнти АТО'!S1297*Параметри!$K$20/1000</f>
        <v>0</v>
      </c>
      <c r="AF1297" s="29">
        <f t="shared" si="180"/>
        <v>0</v>
      </c>
      <c r="AG1297" s="29">
        <v>0</v>
      </c>
      <c r="AH1297" s="40">
        <v>4</v>
      </c>
      <c r="AI1297" s="40">
        <v>0</v>
      </c>
      <c r="AJ1297" s="40">
        <f t="shared" si="181"/>
        <v>0</v>
      </c>
      <c r="AK1297" s="29">
        <f>(AH1297+AI1297)*(1+0.25*AJ1297)*Параметри!$K$53</f>
        <v>717.71710278400019</v>
      </c>
      <c r="AL1297" s="29">
        <f>ROUNDUP(('Дані з ДІСО'!AU1297+'Дані з ДІСО'!AW1297)/Параметри!$K$28,0)</f>
        <v>0</v>
      </c>
      <c r="AM1297" s="64">
        <f>AL1297*Параметри!$M$35/18</f>
        <v>0</v>
      </c>
      <c r="AN1297" s="29">
        <f>IF(AL1297=0,0,'Дані з ДІСО'!AW1297/SUM('Дані з ДІСО'!AU1297,'Дані з ДІСО'!AW1297))</f>
        <v>0</v>
      </c>
      <c r="AO1297" s="29">
        <f>(1+0.25*AN1297)*AM1297*Параметри!$K$51</f>
        <v>0</v>
      </c>
      <c r="AP1297" s="40">
        <f>ROUNDUP(('Дані з ДІСО'!AE1297+'Дані не з ДІСО'!E1297+'Дані не з ДІСО'!G1297)/Параметри!$K$69,0)</f>
        <v>0</v>
      </c>
      <c r="AQ1297" s="40">
        <f t="shared" si="185"/>
        <v>0</v>
      </c>
      <c r="AR1297" s="40">
        <f>IF(AP1297=0,0,('Дані з ДІСО'!AH1297+'Дані не з ДІСО'!G1297)/('Дані з ДІСО'!AE1297+'Дані не з ДІСО'!E1297+'Дані не з ДІСО'!G1297))</f>
        <v>0</v>
      </c>
      <c r="AS1297" s="29">
        <f>AQ1297*(1+0.25*AR1297)*Параметри!$K$51</f>
        <v>0</v>
      </c>
      <c r="AT1297" s="40">
        <f>ROUNDUP('Дані з ДІСО'!AF1297/Параметри!$K$70,0)</f>
        <v>0</v>
      </c>
      <c r="AU1297" s="40">
        <f t="shared" si="186"/>
        <v>0</v>
      </c>
      <c r="AV1297" s="40">
        <f>IF(AT1297=0,0,'Дані з ДІСО'!AI1297/'Дані з ДІСО'!AF1297)</f>
        <v>0</v>
      </c>
      <c r="AW1297" s="29">
        <f>AU1297*(1+0.25*AV1297)*Параметри!$K$51</f>
        <v>0</v>
      </c>
      <c r="AX1297" s="40">
        <f>ROUNDUP('Дані з ДІСО'!AR1297/Параметри!$K$29,0)</f>
        <v>0</v>
      </c>
      <c r="AY1297" s="40">
        <f>ROUNDUP('Дані з ДІСО'!AS1297/Параметри!$K$29,0)</f>
        <v>0</v>
      </c>
      <c r="AZ1297" s="40">
        <f>ROUNDUP('Дані з ДІСО'!AT1297/Параметри!$K$29,0)</f>
        <v>0</v>
      </c>
      <c r="BA1297" s="64">
        <f>(AX1297*Параметри!$K$32+AY1297*Параметри!$L$32+AZ1297*Параметри!$M$32)/18</f>
        <v>0</v>
      </c>
      <c r="BB1297" s="29">
        <f>(BA1297*Параметри!$K$51+SUM('Дані з ДІСО'!AR1297:AT1297)*Параметри!$K$48*Параметри!$K$20/1000)*Параметри!$K$74</f>
        <v>0</v>
      </c>
      <c r="BC1297" s="40">
        <f>ROUNDUP(('Дані не з ДІСО'!I1297+'Дані не з ДІСО'!K1297)/Параметри!$K$26,0)</f>
        <v>0</v>
      </c>
      <c r="BD1297" s="29">
        <f>BC1297*Параметри!$M$36/18</f>
        <v>0</v>
      </c>
      <c r="BE1297" s="40">
        <f>IF(BC1297=0,0,'Дані не з ДІСО'!K1297/('Дані не з ДІСО'!I1297+'Дані не з ДІСО'!K1297))</f>
        <v>0</v>
      </c>
      <c r="BF1297" s="29">
        <f>(1+0.25*BE1297)*BD1297*Параметри!$K$51</f>
        <v>0</v>
      </c>
      <c r="BG1297" s="40">
        <f>ROUNDUP('Дані не з ДІСО'!M1297/Параметри!$K$27,0)</f>
        <v>0</v>
      </c>
      <c r="BH1297" s="40">
        <f>BG1297*Параметри!$M$37/18</f>
        <v>0</v>
      </c>
      <c r="BI1297" s="29">
        <f>BH1297*Параметри!$K$51</f>
        <v>0</v>
      </c>
      <c r="BJ1297" s="29">
        <f>'Дані не з ДІСО'!N1297*Параметри!$K$76</f>
        <v>0</v>
      </c>
      <c r="BK1297" s="40">
        <f>ROUNDUP('Дані з ДІСО'!V1297/Параметри!$K$25,0)</f>
        <v>0</v>
      </c>
      <c r="BL1297" s="40">
        <f>ROUNDUP('Дані з ДІСО'!W1297/Параметри!$K$25,0)</f>
        <v>0</v>
      </c>
      <c r="BM1297" s="40">
        <f>ROUNDUP('Дані з ДІСО'!X1297/Параметри!$K$25,0)</f>
        <v>0</v>
      </c>
      <c r="BN1297" s="40">
        <f>(BK1297*Параметри!$K$34+BL1297*Параметри!$L$34+BM1297*Параметри!$M$34)/18</f>
        <v>0</v>
      </c>
      <c r="BO1297" s="40">
        <f>IF(K1297=0,0,'Дані з ДІСО'!AC1297/K1297)</f>
        <v>0</v>
      </c>
      <c r="BP1297" s="29">
        <f>(1+0.25*BO1297)*BN1297*Параметри!$K$51</f>
        <v>0</v>
      </c>
      <c r="BQ1297" s="29">
        <f>BP1297*'Коефіцієнти АТО'!U1297</f>
        <v>0</v>
      </c>
      <c r="BR1297" s="29">
        <f>K1297*(1+0.25*BO1297)*Параметри!$K$66*Параметри!$K$20/1000</f>
        <v>0</v>
      </c>
      <c r="BS1297" s="29">
        <f>(1+0.25*BO1297)*K1297*'Коефіцієнти АТО'!S1297*Параметри!$K$20/1000</f>
        <v>0</v>
      </c>
      <c r="BT1297" s="29">
        <f t="shared" si="187"/>
        <v>0</v>
      </c>
      <c r="BU1297" s="40">
        <f>ROUNDUP('Дані з ДІСО'!AG1297/Параметри!$K$71,0)</f>
        <v>0</v>
      </c>
      <c r="BV1297" s="40">
        <f t="shared" si="188"/>
        <v>0</v>
      </c>
      <c r="BW1297" s="40">
        <f>IF('Дані з ДІСО'!AG1297=0,0,'Дані з ДІСО'!AJ1297/'Дані з ДІСО'!AG1297)</f>
        <v>0</v>
      </c>
      <c r="BX1297" s="29">
        <f>BV1297*(1+0.25*BW1297)*Параметри!$K$51</f>
        <v>0</v>
      </c>
      <c r="BY1297" s="29">
        <f>ROUND(IF(Параметри!$K$77="No",CC1297,CC1297*Параметри!$K$78)+AG1297,1)</f>
        <v>14073.3</v>
      </c>
      <c r="BZ1297" s="29">
        <f>ROUND(IF(Параметри!$K$77="No",BF1297,BF1297*Параметри!$K$78),1)</f>
        <v>0</v>
      </c>
      <c r="CA1297" s="29">
        <f>ROUND(IF(Параметри!$K$77="No",BI1297,BI1297*Параметри!$K$78),1)</f>
        <v>0</v>
      </c>
      <c r="CB1297" s="29">
        <f>ROUND(IF(Параметри!$K$77="No",BJ1297,BJ1297*Параметри!$K$78),1)</f>
        <v>0</v>
      </c>
      <c r="CC1297" s="29">
        <f t="shared" si="182"/>
        <v>15636.985020086437</v>
      </c>
    </row>
    <row r="1298" spans="1:81">
      <c r="A1298" s="9">
        <v>1297</v>
      </c>
      <c r="B1298" s="9" t="s">
        <v>3145</v>
      </c>
      <c r="C1298" s="9" t="s">
        <v>3146</v>
      </c>
      <c r="D1298" s="9" t="s">
        <v>4315</v>
      </c>
      <c r="E1298" s="9" t="s">
        <v>21</v>
      </c>
      <c r="F1298" s="9" t="s">
        <v>4327</v>
      </c>
      <c r="G1298" s="9" t="s">
        <v>2696</v>
      </c>
      <c r="H1298" s="29">
        <f>SUM('Дані з ДІСО'!J1298:L1298)</f>
        <v>3448</v>
      </c>
      <c r="I1298" s="29">
        <f>SUM('Дані з ДІСО'!G1298:I1298)</f>
        <v>198</v>
      </c>
      <c r="J1298" s="29">
        <f>SUM('Дані з ДІСО'!P1298:R1298)</f>
        <v>0</v>
      </c>
      <c r="K1298" s="29">
        <f>SUM('Дані з ДІСО'!V1298:X1298)</f>
        <v>0</v>
      </c>
      <c r="L1298" s="40">
        <f>ROUNDUP('Дані з ДІСО'!J1298/'Коефіцієнти АТО'!$R1298,0)</f>
        <v>74</v>
      </c>
      <c r="M1298" s="40">
        <f>ROUNDUP('Дані з ДІСО'!K1298/'Коефіцієнти АТО'!$R1298,0)</f>
        <v>105</v>
      </c>
      <c r="N1298" s="40">
        <f>ROUNDUP('Дані з ДІСО'!L1298/'Коефіцієнти АТО'!$R1298,0)</f>
        <v>26</v>
      </c>
      <c r="O1298" s="59">
        <f>(L1298*Параметри!$K$32+M1298*Параметри!$L$32+N1298*Параметри!$M$32)/18</f>
        <v>336.58333333333331</v>
      </c>
      <c r="P1298" s="41">
        <f>IF(H1298=0,"",'Дані з ДІСО'!Y1298/H1298)</f>
        <v>0</v>
      </c>
      <c r="Q1298" s="29">
        <f>IF(H1298=0,"",(1+0.25*P1298)*O1298*Параметри!$K$51)</f>
        <v>68939.069330875325</v>
      </c>
      <c r="R1298" s="29">
        <f>IF(H1298=0,"",Q1298*'Коефіцієнти АТО'!T1298)</f>
        <v>1171.9641786248806</v>
      </c>
      <c r="S1298" s="29">
        <f>IF(H1298=0,"",H1298*(1+0.25*P1298)*Параметри!$K$66*Параметри!$K$20/1000)</f>
        <v>0</v>
      </c>
      <c r="T1298" s="29">
        <f>IF(H1298=0,"",H1298*(1+0.25*P1298)*'Коефіцієнти АТО'!$S1298*Параметри!$K$20/1000)</f>
        <v>14110.134673675699</v>
      </c>
      <c r="U1298" s="29">
        <f t="shared" si="183"/>
        <v>84221.168183175905</v>
      </c>
      <c r="V1298" s="29">
        <f t="shared" si="184"/>
        <v>84221.168183175905</v>
      </c>
      <c r="W1298" s="40">
        <f>ROUNDUP('Дані з ДІСО'!P1298/Параметри!$K$24,0)</f>
        <v>0</v>
      </c>
      <c r="X1298" s="40">
        <f>ROUNDUP('Дані з ДІСО'!Q1298/Параметри!$K$24,0)</f>
        <v>0</v>
      </c>
      <c r="Y1298" s="40">
        <f>ROUNDUP('Дані з ДІСО'!R1298/Параметри!$K$24,0)</f>
        <v>0</v>
      </c>
      <c r="Z1298" s="59">
        <f>(W1298*Параметри!$K$33+X1298*Параметри!$L$33+Y1298*Параметри!$M$33)/18</f>
        <v>0</v>
      </c>
      <c r="AA1298" s="41">
        <f>IF(J1298=0,0,'Дані з ДІСО'!AA1298/J1298)</f>
        <v>0</v>
      </c>
      <c r="AB1298" s="29">
        <f>(1+0.25*AA1298)*Z1298*Параметри!$K$51</f>
        <v>0</v>
      </c>
      <c r="AC1298" s="29">
        <f>AB1298*'Коефіцієнти АТО'!U1298</f>
        <v>0</v>
      </c>
      <c r="AD1298" s="29">
        <f>J1298*(1+0.25*AA1298)*Параметри!$K$66*Параметри!$K$20/1000</f>
        <v>0</v>
      </c>
      <c r="AE1298" s="29">
        <f>(1+0.25*AA1298)*J1298*'Коефіцієнти АТО'!S1298*Параметри!$K$20/1000</f>
        <v>0</v>
      </c>
      <c r="AF1298" s="29">
        <f t="shared" si="180"/>
        <v>0</v>
      </c>
      <c r="AG1298" s="29">
        <v>0</v>
      </c>
      <c r="AH1298" s="40">
        <v>23</v>
      </c>
      <c r="AI1298" s="40">
        <v>0</v>
      </c>
      <c r="AJ1298" s="40">
        <f t="shared" si="181"/>
        <v>0</v>
      </c>
      <c r="AK1298" s="29">
        <f>(AH1298+AI1298)*(1+0.25*AJ1298)*Параметри!$K$53</f>
        <v>4126.8733410080013</v>
      </c>
      <c r="AL1298" s="29">
        <f>ROUNDUP(('Дані з ДІСО'!AU1298+'Дані з ДІСО'!AW1298)/Параметри!$K$28,0)</f>
        <v>0</v>
      </c>
      <c r="AM1298" s="64">
        <f>AL1298*Параметри!$M$35/18</f>
        <v>0</v>
      </c>
      <c r="AN1298" s="29">
        <f>IF(AL1298=0,0,'Дані з ДІСО'!AW1298/SUM('Дані з ДІСО'!AU1298,'Дані з ДІСО'!AW1298))</f>
        <v>0</v>
      </c>
      <c r="AO1298" s="29">
        <f>(1+0.25*AN1298)*AM1298*Параметри!$K$51</f>
        <v>0</v>
      </c>
      <c r="AP1298" s="40">
        <f>ROUNDUP(('Дані з ДІСО'!AE1298+'Дані не з ДІСО'!E1298+'Дані не з ДІСО'!G1298)/Параметри!$K$69,0)</f>
        <v>0</v>
      </c>
      <c r="AQ1298" s="40">
        <f t="shared" si="185"/>
        <v>0</v>
      </c>
      <c r="AR1298" s="40">
        <f>IF(AP1298=0,0,('Дані з ДІСО'!AH1298+'Дані не з ДІСО'!G1298)/('Дані з ДІСО'!AE1298+'Дані не з ДІСО'!E1298+'Дані не з ДІСО'!G1298))</f>
        <v>0</v>
      </c>
      <c r="AS1298" s="29">
        <f>AQ1298*(1+0.25*AR1298)*Параметри!$K$51</f>
        <v>0</v>
      </c>
      <c r="AT1298" s="40">
        <f>ROUNDUP('Дані з ДІСО'!AF1298/Параметри!$K$70,0)</f>
        <v>0</v>
      </c>
      <c r="AU1298" s="40">
        <f t="shared" si="186"/>
        <v>0</v>
      </c>
      <c r="AV1298" s="40">
        <f>IF(AT1298=0,0,'Дані з ДІСО'!AI1298/'Дані з ДІСО'!AF1298)</f>
        <v>0</v>
      </c>
      <c r="AW1298" s="29">
        <f>AU1298*(1+0.25*AV1298)*Параметри!$K$51</f>
        <v>0</v>
      </c>
      <c r="AX1298" s="40">
        <f>ROUNDUP('Дані з ДІСО'!AR1298/Параметри!$K$29,0)</f>
        <v>0</v>
      </c>
      <c r="AY1298" s="40">
        <f>ROUNDUP('Дані з ДІСО'!AS1298/Параметри!$K$29,0)</f>
        <v>0</v>
      </c>
      <c r="AZ1298" s="40">
        <f>ROUNDUP('Дані з ДІСО'!AT1298/Параметри!$K$29,0)</f>
        <v>0</v>
      </c>
      <c r="BA1298" s="64">
        <f>(AX1298*Параметри!$K$32+AY1298*Параметри!$L$32+AZ1298*Параметри!$M$32)/18</f>
        <v>0</v>
      </c>
      <c r="BB1298" s="29">
        <f>(BA1298*Параметри!$K$51+SUM('Дані з ДІСО'!AR1298:AT1298)*Параметри!$K$48*Параметри!$K$20/1000)*Параметри!$K$74</f>
        <v>0</v>
      </c>
      <c r="BC1298" s="40">
        <f>ROUNDUP(('Дані не з ДІСО'!I1298+'Дані не з ДІСО'!K1298)/Параметри!$K$26,0)</f>
        <v>0</v>
      </c>
      <c r="BD1298" s="29">
        <f>BC1298*Параметри!$M$36/18</f>
        <v>0</v>
      </c>
      <c r="BE1298" s="40">
        <f>IF(BC1298=0,0,'Дані не з ДІСО'!K1298/('Дані не з ДІСО'!I1298+'Дані не з ДІСО'!K1298))</f>
        <v>0</v>
      </c>
      <c r="BF1298" s="29">
        <f>(1+0.25*BE1298)*BD1298*Параметри!$K$51</f>
        <v>0</v>
      </c>
      <c r="BG1298" s="40">
        <f>ROUNDUP('Дані не з ДІСО'!M1298/Параметри!$K$27,0)</f>
        <v>0</v>
      </c>
      <c r="BH1298" s="40">
        <f>BG1298*Параметри!$M$37/18</f>
        <v>0</v>
      </c>
      <c r="BI1298" s="29">
        <f>BH1298*Параметри!$K$51</f>
        <v>0</v>
      </c>
      <c r="BJ1298" s="29">
        <f>'Дані не з ДІСО'!N1298*Параметри!$K$76</f>
        <v>0</v>
      </c>
      <c r="BK1298" s="40">
        <f>ROUNDUP('Дані з ДІСО'!V1298/Параметри!$K$25,0)</f>
        <v>0</v>
      </c>
      <c r="BL1298" s="40">
        <f>ROUNDUP('Дані з ДІСО'!W1298/Параметри!$K$25,0)</f>
        <v>0</v>
      </c>
      <c r="BM1298" s="40">
        <f>ROUNDUP('Дані з ДІСО'!X1298/Параметри!$K$25,0)</f>
        <v>0</v>
      </c>
      <c r="BN1298" s="40">
        <f>(BK1298*Параметри!$K$34+BL1298*Параметри!$L$34+BM1298*Параметри!$M$34)/18</f>
        <v>0</v>
      </c>
      <c r="BO1298" s="40">
        <f>IF(K1298=0,0,'Дані з ДІСО'!AC1298/K1298)</f>
        <v>0</v>
      </c>
      <c r="BP1298" s="29">
        <f>(1+0.25*BO1298)*BN1298*Параметри!$K$51</f>
        <v>0</v>
      </c>
      <c r="BQ1298" s="29">
        <f>BP1298*'Коефіцієнти АТО'!U1298</f>
        <v>0</v>
      </c>
      <c r="BR1298" s="29">
        <f>K1298*(1+0.25*BO1298)*Параметри!$K$66*Параметри!$K$20/1000</f>
        <v>0</v>
      </c>
      <c r="BS1298" s="29">
        <f>(1+0.25*BO1298)*K1298*'Коефіцієнти АТО'!S1298*Параметри!$K$20/1000</f>
        <v>0</v>
      </c>
      <c r="BT1298" s="29">
        <f t="shared" si="187"/>
        <v>0</v>
      </c>
      <c r="BU1298" s="40">
        <f>ROUNDUP('Дані з ДІСО'!AG1298/Параметри!$K$71,0)</f>
        <v>0</v>
      </c>
      <c r="BV1298" s="40">
        <f t="shared" si="188"/>
        <v>0</v>
      </c>
      <c r="BW1298" s="40">
        <f>IF('Дані з ДІСО'!AG1298=0,0,'Дані з ДІСО'!AJ1298/'Дані з ДІСО'!AG1298)</f>
        <v>0</v>
      </c>
      <c r="BX1298" s="29">
        <f>BV1298*(1+0.25*BW1298)*Параметри!$K$51</f>
        <v>0</v>
      </c>
      <c r="BY1298" s="29">
        <f>ROUND(IF(Параметри!$K$77="No",CC1298,CC1298*Параметри!$K$78)+AG1298,1)</f>
        <v>79513.2</v>
      </c>
      <c r="BZ1298" s="29">
        <f>ROUND(IF(Параметри!$K$77="No",BF1298,BF1298*Параметри!$K$78),1)</f>
        <v>0</v>
      </c>
      <c r="CA1298" s="29">
        <f>ROUND(IF(Параметри!$K$77="No",BI1298,BI1298*Параметри!$K$78),1)</f>
        <v>0</v>
      </c>
      <c r="CB1298" s="29">
        <f>ROUND(IF(Параметри!$K$77="No",BJ1298,BJ1298*Параметри!$K$78),1)</f>
        <v>0</v>
      </c>
      <c r="CC1298" s="29">
        <f t="shared" si="182"/>
        <v>88348.041524183907</v>
      </c>
    </row>
    <row r="1299" spans="1:81">
      <c r="A1299" s="9">
        <v>1298</v>
      </c>
      <c r="B1299" s="9" t="s">
        <v>3145</v>
      </c>
      <c r="C1299" s="9" t="s">
        <v>3146</v>
      </c>
      <c r="D1299" s="9" t="s">
        <v>4315</v>
      </c>
      <c r="E1299" s="9" t="s">
        <v>21</v>
      </c>
      <c r="F1299" s="9" t="s">
        <v>3471</v>
      </c>
      <c r="G1299" s="9" t="s">
        <v>2698</v>
      </c>
      <c r="H1299" s="29">
        <f>SUM('Дані з ДІСО'!J1299:L1299)</f>
        <v>1969</v>
      </c>
      <c r="I1299" s="29">
        <f>SUM('Дані з ДІСО'!G1299:I1299)</f>
        <v>118</v>
      </c>
      <c r="J1299" s="29">
        <f>SUM('Дані з ДІСО'!P1299:R1299)</f>
        <v>0</v>
      </c>
      <c r="K1299" s="29">
        <f>SUM('Дані з ДІСО'!V1299:X1299)</f>
        <v>0</v>
      </c>
      <c r="L1299" s="40">
        <f>ROUNDUP('Дані з ДІСО'!J1299/'Коефіцієнти АТО'!$R1299,0)</f>
        <v>40</v>
      </c>
      <c r="M1299" s="40">
        <f>ROUNDUP('Дані з ДІСО'!K1299/'Коефіцієнти АТО'!$R1299,0)</f>
        <v>57</v>
      </c>
      <c r="N1299" s="40">
        <f>ROUNDUP('Дані з ДІСО'!L1299/'Коефіцієнти АТО'!$R1299,0)</f>
        <v>17</v>
      </c>
      <c r="O1299" s="59">
        <f>(L1299*Параметри!$K$32+M1299*Параметри!$L$32+N1299*Параметри!$M$32)/18</f>
        <v>188.1888888888889</v>
      </c>
      <c r="P1299" s="41">
        <f>IF(H1299=0,"",'Дані з ДІСО'!Y1299/H1299)</f>
        <v>0</v>
      </c>
      <c r="Q1299" s="29">
        <f>IF(H1299=0,"",(1+0.25*P1299)*O1299*Параметри!$K$51)</f>
        <v>38544.887918033688</v>
      </c>
      <c r="R1299" s="29">
        <f>IF(H1299=0,"",Q1299*'Коефіцієнти АТО'!T1299)</f>
        <v>655.26309460657274</v>
      </c>
      <c r="S1299" s="29">
        <f>IF(H1299=0,"",H1299*(1+0.25*P1299)*Параметри!$K$66*Параметри!$K$20/1000)</f>
        <v>0</v>
      </c>
      <c r="T1299" s="29">
        <f>IF(H1299=0,"",H1299*(1+0.25*P1299)*'Коефіцієнти АТО'!$S1299*Параметри!$K$20/1000)</f>
        <v>8057.6726138246677</v>
      </c>
      <c r="U1299" s="29">
        <f t="shared" si="183"/>
        <v>47257.823626464924</v>
      </c>
      <c r="V1299" s="29">
        <f t="shared" si="184"/>
        <v>47257.823626464924</v>
      </c>
      <c r="W1299" s="40">
        <f>ROUNDUP('Дані з ДІСО'!P1299/Параметри!$K$24,0)</f>
        <v>0</v>
      </c>
      <c r="X1299" s="40">
        <f>ROUNDUP('Дані з ДІСО'!Q1299/Параметри!$K$24,0)</f>
        <v>0</v>
      </c>
      <c r="Y1299" s="40">
        <f>ROUNDUP('Дані з ДІСО'!R1299/Параметри!$K$24,0)</f>
        <v>0</v>
      </c>
      <c r="Z1299" s="59">
        <f>(W1299*Параметри!$K$33+X1299*Параметри!$L$33+Y1299*Параметри!$M$33)/18</f>
        <v>0</v>
      </c>
      <c r="AA1299" s="41">
        <f>IF(J1299=0,0,'Дані з ДІСО'!AA1299/J1299)</f>
        <v>0</v>
      </c>
      <c r="AB1299" s="29">
        <f>(1+0.25*AA1299)*Z1299*Параметри!$K$51</f>
        <v>0</v>
      </c>
      <c r="AC1299" s="29">
        <f>AB1299*'Коефіцієнти АТО'!U1299</f>
        <v>0</v>
      </c>
      <c r="AD1299" s="29">
        <f>J1299*(1+0.25*AA1299)*Параметри!$K$66*Параметри!$K$20/1000</f>
        <v>0</v>
      </c>
      <c r="AE1299" s="29">
        <f>(1+0.25*AA1299)*J1299*'Коефіцієнти АТО'!S1299*Параметри!$K$20/1000</f>
        <v>0</v>
      </c>
      <c r="AF1299" s="29">
        <f t="shared" si="180"/>
        <v>0</v>
      </c>
      <c r="AG1299" s="29">
        <v>0</v>
      </c>
      <c r="AH1299" s="40">
        <v>5</v>
      </c>
      <c r="AI1299" s="40">
        <v>0</v>
      </c>
      <c r="AJ1299" s="40">
        <f t="shared" si="181"/>
        <v>0</v>
      </c>
      <c r="AK1299" s="29">
        <f>(AH1299+AI1299)*(1+0.25*AJ1299)*Параметри!$K$53</f>
        <v>897.14637848000029</v>
      </c>
      <c r="AL1299" s="29">
        <f>ROUNDUP(('Дані з ДІСО'!AU1299+'Дані з ДІСО'!AW1299)/Параметри!$K$28,0)</f>
        <v>0</v>
      </c>
      <c r="AM1299" s="64">
        <f>AL1299*Параметри!$M$35/18</f>
        <v>0</v>
      </c>
      <c r="AN1299" s="29">
        <f>IF(AL1299=0,0,'Дані з ДІСО'!AW1299/SUM('Дані з ДІСО'!AU1299,'Дані з ДІСО'!AW1299))</f>
        <v>0</v>
      </c>
      <c r="AO1299" s="29">
        <f>(1+0.25*AN1299)*AM1299*Параметри!$K$51</f>
        <v>0</v>
      </c>
      <c r="AP1299" s="40">
        <f>ROUNDUP(('Дані з ДІСО'!AE1299+'Дані не з ДІСО'!E1299+'Дані не з ДІСО'!G1299)/Параметри!$K$69,0)</f>
        <v>0</v>
      </c>
      <c r="AQ1299" s="40">
        <f t="shared" si="185"/>
        <v>0</v>
      </c>
      <c r="AR1299" s="40">
        <f>IF(AP1299=0,0,('Дані з ДІСО'!AH1299+'Дані не з ДІСО'!G1299)/('Дані з ДІСО'!AE1299+'Дані не з ДІСО'!E1299+'Дані не з ДІСО'!G1299))</f>
        <v>0</v>
      </c>
      <c r="AS1299" s="29">
        <f>AQ1299*(1+0.25*AR1299)*Параметри!$K$51</f>
        <v>0</v>
      </c>
      <c r="AT1299" s="40">
        <f>ROUNDUP('Дані з ДІСО'!AF1299/Параметри!$K$70,0)</f>
        <v>0</v>
      </c>
      <c r="AU1299" s="40">
        <f t="shared" si="186"/>
        <v>0</v>
      </c>
      <c r="AV1299" s="40">
        <f>IF(AT1299=0,0,'Дані з ДІСО'!AI1299/'Дані з ДІСО'!AF1299)</f>
        <v>0</v>
      </c>
      <c r="AW1299" s="29">
        <f>AU1299*(1+0.25*AV1299)*Параметри!$K$51</f>
        <v>0</v>
      </c>
      <c r="AX1299" s="40">
        <f>ROUNDUP('Дані з ДІСО'!AR1299/Параметри!$K$29,0)</f>
        <v>0</v>
      </c>
      <c r="AY1299" s="40">
        <f>ROUNDUP('Дані з ДІСО'!AS1299/Параметри!$K$29,0)</f>
        <v>0</v>
      </c>
      <c r="AZ1299" s="40">
        <f>ROUNDUP('Дані з ДІСО'!AT1299/Параметри!$K$29,0)</f>
        <v>0</v>
      </c>
      <c r="BA1299" s="64">
        <f>(AX1299*Параметри!$K$32+AY1299*Параметри!$L$32+AZ1299*Параметри!$M$32)/18</f>
        <v>0</v>
      </c>
      <c r="BB1299" s="29">
        <f>(BA1299*Параметри!$K$51+SUM('Дані з ДІСО'!AR1299:AT1299)*Параметри!$K$48*Параметри!$K$20/1000)*Параметри!$K$74</f>
        <v>0</v>
      </c>
      <c r="BC1299" s="40">
        <f>ROUNDUP(('Дані не з ДІСО'!I1299+'Дані не з ДІСО'!K1299)/Параметри!$K$26,0)</f>
        <v>0</v>
      </c>
      <c r="BD1299" s="29">
        <f>BC1299*Параметри!$M$36/18</f>
        <v>0</v>
      </c>
      <c r="BE1299" s="40">
        <f>IF(BC1299=0,0,'Дані не з ДІСО'!K1299/('Дані не з ДІСО'!I1299+'Дані не з ДІСО'!K1299))</f>
        <v>0</v>
      </c>
      <c r="BF1299" s="29">
        <f>(1+0.25*BE1299)*BD1299*Параметри!$K$51</f>
        <v>0</v>
      </c>
      <c r="BG1299" s="40">
        <f>ROUNDUP('Дані не з ДІСО'!M1299/Параметри!$K$27,0)</f>
        <v>0</v>
      </c>
      <c r="BH1299" s="40">
        <f>BG1299*Параметри!$M$37/18</f>
        <v>0</v>
      </c>
      <c r="BI1299" s="29">
        <f>BH1299*Параметри!$K$51</f>
        <v>0</v>
      </c>
      <c r="BJ1299" s="29">
        <f>'Дані не з ДІСО'!N1299*Параметри!$K$76</f>
        <v>0</v>
      </c>
      <c r="BK1299" s="40">
        <f>ROUNDUP('Дані з ДІСО'!V1299/Параметри!$K$25,0)</f>
        <v>0</v>
      </c>
      <c r="BL1299" s="40">
        <f>ROUNDUP('Дані з ДІСО'!W1299/Параметри!$K$25,0)</f>
        <v>0</v>
      </c>
      <c r="BM1299" s="40">
        <f>ROUNDUP('Дані з ДІСО'!X1299/Параметри!$K$25,0)</f>
        <v>0</v>
      </c>
      <c r="BN1299" s="40">
        <f>(BK1299*Параметри!$K$34+BL1299*Параметри!$L$34+BM1299*Параметри!$M$34)/18</f>
        <v>0</v>
      </c>
      <c r="BO1299" s="40">
        <f>IF(K1299=0,0,'Дані з ДІСО'!AC1299/K1299)</f>
        <v>0</v>
      </c>
      <c r="BP1299" s="29">
        <f>(1+0.25*BO1299)*BN1299*Параметри!$K$51</f>
        <v>0</v>
      </c>
      <c r="BQ1299" s="29">
        <f>BP1299*'Коефіцієнти АТО'!U1299</f>
        <v>0</v>
      </c>
      <c r="BR1299" s="29">
        <f>K1299*(1+0.25*BO1299)*Параметри!$K$66*Параметри!$K$20/1000</f>
        <v>0</v>
      </c>
      <c r="BS1299" s="29">
        <f>(1+0.25*BO1299)*K1299*'Коефіцієнти АТО'!S1299*Параметри!$K$20/1000</f>
        <v>0</v>
      </c>
      <c r="BT1299" s="29">
        <f t="shared" si="187"/>
        <v>0</v>
      </c>
      <c r="BU1299" s="40">
        <f>ROUNDUP('Дані з ДІСО'!AG1299/Параметри!$K$71,0)</f>
        <v>0</v>
      </c>
      <c r="BV1299" s="40">
        <f t="shared" si="188"/>
        <v>0</v>
      </c>
      <c r="BW1299" s="40">
        <f>IF('Дані з ДІСО'!AG1299=0,0,'Дані з ДІСО'!AJ1299/'Дані з ДІСО'!AG1299)</f>
        <v>0</v>
      </c>
      <c r="BX1299" s="29">
        <f>BV1299*(1+0.25*BW1299)*Параметри!$K$51</f>
        <v>0</v>
      </c>
      <c r="BY1299" s="29">
        <f>ROUND(IF(Параметри!$K$77="No",CC1299,CC1299*Параметри!$K$78)+AG1299,1)</f>
        <v>43339.5</v>
      </c>
      <c r="BZ1299" s="29">
        <f>ROUND(IF(Параметри!$K$77="No",BF1299,BF1299*Параметри!$K$78),1)</f>
        <v>0</v>
      </c>
      <c r="CA1299" s="29">
        <f>ROUND(IF(Параметри!$K$77="No",BI1299,BI1299*Параметри!$K$78),1)</f>
        <v>0</v>
      </c>
      <c r="CB1299" s="29">
        <f>ROUND(IF(Параметри!$K$77="No",BJ1299,BJ1299*Параметри!$K$78),1)</f>
        <v>0</v>
      </c>
      <c r="CC1299" s="29">
        <f t="shared" si="182"/>
        <v>48154.970004944924</v>
      </c>
    </row>
    <row r="1300" spans="1:81">
      <c r="A1300" s="9">
        <v>1299</v>
      </c>
      <c r="B1300" s="9" t="s">
        <v>3148</v>
      </c>
      <c r="C1300" s="9" t="s">
        <v>3148</v>
      </c>
      <c r="D1300" s="9" t="s">
        <v>4315</v>
      </c>
      <c r="E1300" s="9" t="s">
        <v>24</v>
      </c>
      <c r="F1300" s="9" t="s">
        <v>4328</v>
      </c>
      <c r="G1300" s="9" t="s">
        <v>2700</v>
      </c>
      <c r="H1300" s="29">
        <f>SUM('Дані з ДІСО'!J1300:L1300)</f>
        <v>323</v>
      </c>
      <c r="I1300" s="29">
        <f>SUM('Дані з ДІСО'!G1300:I1300)</f>
        <v>13</v>
      </c>
      <c r="J1300" s="29">
        <f>SUM('Дані з ДІСО'!P1300:R1300)</f>
        <v>0</v>
      </c>
      <c r="K1300" s="29">
        <f>SUM('Дані з ДІСО'!V1300:X1300)</f>
        <v>0</v>
      </c>
      <c r="L1300" s="40">
        <f>ROUNDUP('Дані з ДІСО'!J1300/'Коефіцієнти АТО'!$R1300,0)</f>
        <v>9</v>
      </c>
      <c r="M1300" s="40">
        <f>ROUNDUP('Дані з ДІСО'!K1300/'Коефіцієнти АТО'!$R1300,0)</f>
        <v>13</v>
      </c>
      <c r="N1300" s="40">
        <f>ROUNDUP('Дані з ДІСО'!L1300/'Коефіцієнти АТО'!$R1300,0)</f>
        <v>4</v>
      </c>
      <c r="O1300" s="59">
        <f>(L1300*Параметри!$K$32+M1300*Параметри!$L$32+N1300*Параметри!$M$32)/18</f>
        <v>43.00555555555556</v>
      </c>
      <c r="P1300" s="41">
        <f>IF(H1300=0,"",'Дані з ДІСО'!Y1300/H1300)</f>
        <v>0</v>
      </c>
      <c r="Q1300" s="29">
        <f>IF(H1300=0,"",(1+0.25*P1300)*O1300*Параметри!$K$51)</f>
        <v>8808.4069603087555</v>
      </c>
      <c r="R1300" s="29">
        <f>IF(H1300=0,"",Q1300*'Коефіцієнти АТО'!T1300)</f>
        <v>149.74291832524887</v>
      </c>
      <c r="S1300" s="29">
        <f>IF(H1300=0,"",H1300*(1+0.25*P1300)*Параметри!$K$66*Параметри!$K$20/1000)</f>
        <v>0</v>
      </c>
      <c r="T1300" s="29">
        <f>IF(H1300=0,"",H1300*(1+0.25*P1300)*'Коефіцієнти АТО'!$S1300*Параметри!$K$20/1000)</f>
        <v>1629.1978867334913</v>
      </c>
      <c r="U1300" s="29">
        <f t="shared" si="183"/>
        <v>10587.347765367496</v>
      </c>
      <c r="V1300" s="29">
        <f t="shared" si="184"/>
        <v>10587.347765367496</v>
      </c>
      <c r="W1300" s="40">
        <f>ROUNDUP('Дані з ДІСО'!P1300/Параметри!$K$24,0)</f>
        <v>0</v>
      </c>
      <c r="X1300" s="40">
        <f>ROUNDUP('Дані з ДІСО'!Q1300/Параметри!$K$24,0)</f>
        <v>0</v>
      </c>
      <c r="Y1300" s="40">
        <f>ROUNDUP('Дані з ДІСО'!R1300/Параметри!$K$24,0)</f>
        <v>0</v>
      </c>
      <c r="Z1300" s="59">
        <f>(W1300*Параметри!$K$33+X1300*Параметри!$L$33+Y1300*Параметри!$M$33)/18</f>
        <v>0</v>
      </c>
      <c r="AA1300" s="41">
        <f>IF(J1300=0,0,'Дані з ДІСО'!AA1300/J1300)</f>
        <v>0</v>
      </c>
      <c r="AB1300" s="29">
        <f>(1+0.25*AA1300)*Z1300*Параметри!$K$51</f>
        <v>0</v>
      </c>
      <c r="AC1300" s="29">
        <f>AB1300*'Коефіцієнти АТО'!U1300</f>
        <v>0</v>
      </c>
      <c r="AD1300" s="29">
        <f>J1300*(1+0.25*AA1300)*Параметри!$K$66*Параметри!$K$20/1000</f>
        <v>0</v>
      </c>
      <c r="AE1300" s="29">
        <f>(1+0.25*AA1300)*J1300*'Коефіцієнти АТО'!S1300*Параметри!$K$20/1000</f>
        <v>0</v>
      </c>
      <c r="AF1300" s="29">
        <f t="shared" si="180"/>
        <v>0</v>
      </c>
      <c r="AG1300" s="29">
        <v>0</v>
      </c>
      <c r="AH1300" s="40">
        <v>9</v>
      </c>
      <c r="AI1300" s="40">
        <v>0</v>
      </c>
      <c r="AJ1300" s="40">
        <f t="shared" si="181"/>
        <v>0</v>
      </c>
      <c r="AK1300" s="29">
        <f>(AH1300+AI1300)*(1+0.25*AJ1300)*Параметри!$K$53</f>
        <v>1614.8634812640005</v>
      </c>
      <c r="AL1300" s="29">
        <f>ROUNDUP(('Дані з ДІСО'!AU1300+'Дані з ДІСО'!AW1300)/Параметри!$K$28,0)</f>
        <v>0</v>
      </c>
      <c r="AM1300" s="64">
        <f>AL1300*Параметри!$M$35/18</f>
        <v>0</v>
      </c>
      <c r="AN1300" s="29">
        <f>IF(AL1300=0,0,'Дані з ДІСО'!AW1300/SUM('Дані з ДІСО'!AU1300,'Дані з ДІСО'!AW1300))</f>
        <v>0</v>
      </c>
      <c r="AO1300" s="29">
        <f>(1+0.25*AN1300)*AM1300*Параметри!$K$51</f>
        <v>0</v>
      </c>
      <c r="AP1300" s="40">
        <f>ROUNDUP(('Дані з ДІСО'!AE1300+'Дані не з ДІСО'!E1300+'Дані не з ДІСО'!G1300)/Параметри!$K$69,0)</f>
        <v>0</v>
      </c>
      <c r="AQ1300" s="40">
        <f t="shared" si="185"/>
        <v>0</v>
      </c>
      <c r="AR1300" s="40">
        <f>IF(AP1300=0,0,('Дані з ДІСО'!AH1300+'Дані не з ДІСО'!G1300)/('Дані з ДІСО'!AE1300+'Дані не з ДІСО'!E1300+'Дані не з ДІСО'!G1300))</f>
        <v>0</v>
      </c>
      <c r="AS1300" s="29">
        <f>AQ1300*(1+0.25*AR1300)*Параметри!$K$51</f>
        <v>0</v>
      </c>
      <c r="AT1300" s="40">
        <f>ROUNDUP('Дані з ДІСО'!AF1300/Параметри!$K$70,0)</f>
        <v>0</v>
      </c>
      <c r="AU1300" s="40">
        <f t="shared" si="186"/>
        <v>0</v>
      </c>
      <c r="AV1300" s="40">
        <f>IF(AT1300=0,0,'Дані з ДІСО'!AI1300/'Дані з ДІСО'!AF1300)</f>
        <v>0</v>
      </c>
      <c r="AW1300" s="29">
        <f>AU1300*(1+0.25*AV1300)*Параметри!$K$51</f>
        <v>0</v>
      </c>
      <c r="AX1300" s="40">
        <f>ROUNDUP('Дані з ДІСО'!AR1300/Параметри!$K$29,0)</f>
        <v>0</v>
      </c>
      <c r="AY1300" s="40">
        <f>ROUNDUP('Дані з ДІСО'!AS1300/Параметри!$K$29,0)</f>
        <v>0</v>
      </c>
      <c r="AZ1300" s="40">
        <f>ROUNDUP('Дані з ДІСО'!AT1300/Параметри!$K$29,0)</f>
        <v>0</v>
      </c>
      <c r="BA1300" s="64">
        <f>(AX1300*Параметри!$K$32+AY1300*Параметри!$L$32+AZ1300*Параметри!$M$32)/18</f>
        <v>0</v>
      </c>
      <c r="BB1300" s="29">
        <f>(BA1300*Параметри!$K$51+SUM('Дані з ДІСО'!AR1300:AT1300)*Параметри!$K$48*Параметри!$K$20/1000)*Параметри!$K$74</f>
        <v>0</v>
      </c>
      <c r="BC1300" s="40">
        <f>ROUNDUP(('Дані не з ДІСО'!I1300+'Дані не з ДІСО'!K1300)/Параметри!$K$26,0)</f>
        <v>0</v>
      </c>
      <c r="BD1300" s="29">
        <f>BC1300*Параметри!$M$36/18</f>
        <v>0</v>
      </c>
      <c r="BE1300" s="40">
        <f>IF(BC1300=0,0,'Дані не з ДІСО'!K1300/('Дані не з ДІСО'!I1300+'Дані не з ДІСО'!K1300))</f>
        <v>0</v>
      </c>
      <c r="BF1300" s="29">
        <f>(1+0.25*BE1300)*BD1300*Параметри!$K$51</f>
        <v>0</v>
      </c>
      <c r="BG1300" s="40">
        <f>ROUNDUP('Дані не з ДІСО'!M1300/Параметри!$K$27,0)</f>
        <v>0</v>
      </c>
      <c r="BH1300" s="40">
        <f>BG1300*Параметри!$M$37/18</f>
        <v>0</v>
      </c>
      <c r="BI1300" s="29">
        <f>BH1300*Параметри!$K$51</f>
        <v>0</v>
      </c>
      <c r="BJ1300" s="29">
        <f>'Дані не з ДІСО'!N1300*Параметри!$K$76</f>
        <v>0</v>
      </c>
      <c r="BK1300" s="40">
        <f>ROUNDUP('Дані з ДІСО'!V1300/Параметри!$K$25,0)</f>
        <v>0</v>
      </c>
      <c r="BL1300" s="40">
        <f>ROUNDUP('Дані з ДІСО'!W1300/Параметри!$K$25,0)</f>
        <v>0</v>
      </c>
      <c r="BM1300" s="40">
        <f>ROUNDUP('Дані з ДІСО'!X1300/Параметри!$K$25,0)</f>
        <v>0</v>
      </c>
      <c r="BN1300" s="40">
        <f>(BK1300*Параметри!$K$34+BL1300*Параметри!$L$34+BM1300*Параметри!$M$34)/18</f>
        <v>0</v>
      </c>
      <c r="BO1300" s="40">
        <f>IF(K1300=0,0,'Дані з ДІСО'!AC1300/K1300)</f>
        <v>0</v>
      </c>
      <c r="BP1300" s="29">
        <f>(1+0.25*BO1300)*BN1300*Параметри!$K$51</f>
        <v>0</v>
      </c>
      <c r="BQ1300" s="29">
        <f>BP1300*'Коефіцієнти АТО'!U1300</f>
        <v>0</v>
      </c>
      <c r="BR1300" s="29">
        <f>K1300*(1+0.25*BO1300)*Параметри!$K$66*Параметри!$K$20/1000</f>
        <v>0</v>
      </c>
      <c r="BS1300" s="29">
        <f>(1+0.25*BO1300)*K1300*'Коефіцієнти АТО'!S1300*Параметри!$K$20/1000</f>
        <v>0</v>
      </c>
      <c r="BT1300" s="29">
        <f t="shared" si="187"/>
        <v>0</v>
      </c>
      <c r="BU1300" s="40">
        <f>ROUNDUP('Дані з ДІСО'!AG1300/Параметри!$K$71,0)</f>
        <v>0</v>
      </c>
      <c r="BV1300" s="40">
        <f t="shared" si="188"/>
        <v>0</v>
      </c>
      <c r="BW1300" s="40">
        <f>IF('Дані з ДІСО'!AG1300=0,0,'Дані з ДІСО'!AJ1300/'Дані з ДІСО'!AG1300)</f>
        <v>0</v>
      </c>
      <c r="BX1300" s="29">
        <f>BV1300*(1+0.25*BW1300)*Параметри!$K$51</f>
        <v>0</v>
      </c>
      <c r="BY1300" s="29">
        <f>ROUND(IF(Параметри!$K$77="No",CC1300,CC1300*Параметри!$K$78)+AG1300,1)</f>
        <v>10982</v>
      </c>
      <c r="BZ1300" s="29">
        <f>ROUND(IF(Параметри!$K$77="No",BF1300,BF1300*Параметри!$K$78),1)</f>
        <v>0</v>
      </c>
      <c r="CA1300" s="29">
        <f>ROUND(IF(Параметри!$K$77="No",BI1300,BI1300*Параметри!$K$78),1)</f>
        <v>0</v>
      </c>
      <c r="CB1300" s="29">
        <f>ROUND(IF(Параметри!$K$77="No",BJ1300,BJ1300*Параметри!$K$78),1)</f>
        <v>0</v>
      </c>
      <c r="CC1300" s="29">
        <f t="shared" si="182"/>
        <v>12202.211246631497</v>
      </c>
    </row>
    <row r="1301" spans="1:81">
      <c r="A1301" s="9">
        <v>1300</v>
      </c>
      <c r="B1301" s="9" t="s">
        <v>3148</v>
      </c>
      <c r="C1301" s="9" t="s">
        <v>3148</v>
      </c>
      <c r="D1301" s="9" t="s">
        <v>4315</v>
      </c>
      <c r="E1301" s="9" t="s">
        <v>24</v>
      </c>
      <c r="F1301" s="9" t="s">
        <v>4329</v>
      </c>
      <c r="G1301" s="9" t="s">
        <v>2702</v>
      </c>
      <c r="H1301" s="29">
        <f>SUM('Дані з ДІСО'!J1301:L1301)</f>
        <v>324</v>
      </c>
      <c r="I1301" s="29">
        <f>SUM('Дані з ДІСО'!G1301:I1301)</f>
        <v>21</v>
      </c>
      <c r="J1301" s="29">
        <f>SUM('Дані з ДІСО'!P1301:R1301)</f>
        <v>0</v>
      </c>
      <c r="K1301" s="29">
        <f>SUM('Дані з ДІСО'!V1301:X1301)</f>
        <v>0</v>
      </c>
      <c r="L1301" s="40">
        <f>ROUNDUP('Дані з ДІСО'!J1301/'Коефіцієнти АТО'!$R1301,0)</f>
        <v>9</v>
      </c>
      <c r="M1301" s="40">
        <f>ROUNDUP('Дані з ДІСО'!K1301/'Коефіцієнти АТО'!$R1301,0)</f>
        <v>14</v>
      </c>
      <c r="N1301" s="40">
        <f>ROUNDUP('Дані з ДІСО'!L1301/'Коефіцієнти АТО'!$R1301,0)</f>
        <v>4</v>
      </c>
      <c r="O1301" s="59">
        <f>(L1301*Параметри!$K$32+M1301*Параметри!$L$32+N1301*Параметри!$M$32)/18</f>
        <v>44.822222222222223</v>
      </c>
      <c r="P1301" s="41">
        <f>IF(H1301=0,"",'Дані з ДІСО'!Y1301/H1301)</f>
        <v>0</v>
      </c>
      <c r="Q1301" s="29">
        <f>IF(H1301=0,"",(1+0.25*P1301)*O1301*Параметри!$K$51)</f>
        <v>9180.4970101758227</v>
      </c>
      <c r="R1301" s="29">
        <f>IF(H1301=0,"",Q1301*'Коефіцієнти АТО'!T1301)</f>
        <v>156.06844917298901</v>
      </c>
      <c r="S1301" s="29">
        <f>IF(H1301=0,"",H1301*(1+0.25*P1301)*Параметри!$K$66*Параметри!$K$20/1000)</f>
        <v>0</v>
      </c>
      <c r="T1301" s="29">
        <f>IF(H1301=0,"",H1301*(1+0.25*P1301)*'Коефіцієнти АТО'!$S1301*Параметри!$K$20/1000)</f>
        <v>1634.2418430391676</v>
      </c>
      <c r="U1301" s="29">
        <f t="shared" si="183"/>
        <v>10970.807302387981</v>
      </c>
      <c r="V1301" s="29">
        <f t="shared" si="184"/>
        <v>10970.807302387981</v>
      </c>
      <c r="W1301" s="40">
        <f>ROUNDUP('Дані з ДІСО'!P1301/Параметри!$K$24,0)</f>
        <v>0</v>
      </c>
      <c r="X1301" s="40">
        <f>ROUNDUP('Дані з ДІСО'!Q1301/Параметри!$K$24,0)</f>
        <v>0</v>
      </c>
      <c r="Y1301" s="40">
        <f>ROUNDUP('Дані з ДІСО'!R1301/Параметри!$K$24,0)</f>
        <v>0</v>
      </c>
      <c r="Z1301" s="59">
        <f>(W1301*Параметри!$K$33+X1301*Параметри!$L$33+Y1301*Параметри!$M$33)/18</f>
        <v>0</v>
      </c>
      <c r="AA1301" s="41">
        <f>IF(J1301=0,0,'Дані з ДІСО'!AA1301/J1301)</f>
        <v>0</v>
      </c>
      <c r="AB1301" s="29">
        <f>(1+0.25*AA1301)*Z1301*Параметри!$K$51</f>
        <v>0</v>
      </c>
      <c r="AC1301" s="29">
        <f>AB1301*'Коефіцієнти АТО'!U1301</f>
        <v>0</v>
      </c>
      <c r="AD1301" s="29">
        <f>J1301*(1+0.25*AA1301)*Параметри!$K$66*Параметри!$K$20/1000</f>
        <v>0</v>
      </c>
      <c r="AE1301" s="29">
        <f>(1+0.25*AA1301)*J1301*'Коефіцієнти АТО'!S1301*Параметри!$K$20/1000</f>
        <v>0</v>
      </c>
      <c r="AF1301" s="29">
        <f t="shared" si="180"/>
        <v>0</v>
      </c>
      <c r="AG1301" s="29">
        <v>0</v>
      </c>
      <c r="AH1301" s="40">
        <v>0</v>
      </c>
      <c r="AI1301" s="40">
        <v>0</v>
      </c>
      <c r="AJ1301" s="40">
        <f t="shared" si="181"/>
        <v>0</v>
      </c>
      <c r="AK1301" s="29">
        <f>(AH1301+AI1301)*(1+0.25*AJ1301)*Параметри!$K$53</f>
        <v>0</v>
      </c>
      <c r="AL1301" s="29">
        <f>ROUNDUP(('Дані з ДІСО'!AU1301+'Дані з ДІСО'!AW1301)/Параметри!$K$28,0)</f>
        <v>0</v>
      </c>
      <c r="AM1301" s="64">
        <f>AL1301*Параметри!$M$35/18</f>
        <v>0</v>
      </c>
      <c r="AN1301" s="29">
        <f>IF(AL1301=0,0,'Дані з ДІСО'!AW1301/SUM('Дані з ДІСО'!AU1301,'Дані з ДІСО'!AW1301))</f>
        <v>0</v>
      </c>
      <c r="AO1301" s="29">
        <f>(1+0.25*AN1301)*AM1301*Параметри!$K$51</f>
        <v>0</v>
      </c>
      <c r="AP1301" s="40">
        <f>ROUNDUP(('Дані з ДІСО'!AE1301+'Дані не з ДІСО'!E1301+'Дані не з ДІСО'!G1301)/Параметри!$K$69,0)</f>
        <v>0</v>
      </c>
      <c r="AQ1301" s="40">
        <f t="shared" si="185"/>
        <v>0</v>
      </c>
      <c r="AR1301" s="40">
        <f>IF(AP1301=0,0,('Дані з ДІСО'!AH1301+'Дані не з ДІСО'!G1301)/('Дані з ДІСО'!AE1301+'Дані не з ДІСО'!E1301+'Дані не з ДІСО'!G1301))</f>
        <v>0</v>
      </c>
      <c r="AS1301" s="29">
        <f>AQ1301*(1+0.25*AR1301)*Параметри!$K$51</f>
        <v>0</v>
      </c>
      <c r="AT1301" s="40">
        <f>ROUNDUP('Дані з ДІСО'!AF1301/Параметри!$K$70,0)</f>
        <v>0</v>
      </c>
      <c r="AU1301" s="40">
        <f t="shared" si="186"/>
        <v>0</v>
      </c>
      <c r="AV1301" s="40">
        <f>IF(AT1301=0,0,'Дані з ДІСО'!AI1301/'Дані з ДІСО'!AF1301)</f>
        <v>0</v>
      </c>
      <c r="AW1301" s="29">
        <f>AU1301*(1+0.25*AV1301)*Параметри!$K$51</f>
        <v>0</v>
      </c>
      <c r="AX1301" s="40">
        <f>ROUNDUP('Дані з ДІСО'!AR1301/Параметри!$K$29,0)</f>
        <v>0</v>
      </c>
      <c r="AY1301" s="40">
        <f>ROUNDUP('Дані з ДІСО'!AS1301/Параметри!$K$29,0)</f>
        <v>0</v>
      </c>
      <c r="AZ1301" s="40">
        <f>ROUNDUP('Дані з ДІСО'!AT1301/Параметри!$K$29,0)</f>
        <v>0</v>
      </c>
      <c r="BA1301" s="64">
        <f>(AX1301*Параметри!$K$32+AY1301*Параметри!$L$32+AZ1301*Параметри!$M$32)/18</f>
        <v>0</v>
      </c>
      <c r="BB1301" s="29">
        <f>(BA1301*Параметри!$K$51+SUM('Дані з ДІСО'!AR1301:AT1301)*Параметри!$K$48*Параметри!$K$20/1000)*Параметри!$K$74</f>
        <v>0</v>
      </c>
      <c r="BC1301" s="40">
        <f>ROUNDUP(('Дані не з ДІСО'!I1301+'Дані не з ДІСО'!K1301)/Параметри!$K$26,0)</f>
        <v>0</v>
      </c>
      <c r="BD1301" s="29">
        <f>BC1301*Параметри!$M$36/18</f>
        <v>0</v>
      </c>
      <c r="BE1301" s="40">
        <f>IF(BC1301=0,0,'Дані не з ДІСО'!K1301/('Дані не з ДІСО'!I1301+'Дані не з ДІСО'!K1301))</f>
        <v>0</v>
      </c>
      <c r="BF1301" s="29">
        <f>(1+0.25*BE1301)*BD1301*Параметри!$K$51</f>
        <v>0</v>
      </c>
      <c r="BG1301" s="40">
        <f>ROUNDUP('Дані не з ДІСО'!M1301/Параметри!$K$27,0)</f>
        <v>0</v>
      </c>
      <c r="BH1301" s="40">
        <f>BG1301*Параметри!$M$37/18</f>
        <v>0</v>
      </c>
      <c r="BI1301" s="29">
        <f>BH1301*Параметри!$K$51</f>
        <v>0</v>
      </c>
      <c r="BJ1301" s="29">
        <f>'Дані не з ДІСО'!N1301*Параметри!$K$76</f>
        <v>0</v>
      </c>
      <c r="BK1301" s="40">
        <f>ROUNDUP('Дані з ДІСО'!V1301/Параметри!$K$25,0)</f>
        <v>0</v>
      </c>
      <c r="BL1301" s="40">
        <f>ROUNDUP('Дані з ДІСО'!W1301/Параметри!$K$25,0)</f>
        <v>0</v>
      </c>
      <c r="BM1301" s="40">
        <f>ROUNDUP('Дані з ДІСО'!X1301/Параметри!$K$25,0)</f>
        <v>0</v>
      </c>
      <c r="BN1301" s="40">
        <f>(BK1301*Параметри!$K$34+BL1301*Параметри!$L$34+BM1301*Параметри!$M$34)/18</f>
        <v>0</v>
      </c>
      <c r="BO1301" s="40">
        <f>IF(K1301=0,0,'Дані з ДІСО'!AC1301/K1301)</f>
        <v>0</v>
      </c>
      <c r="BP1301" s="29">
        <f>(1+0.25*BO1301)*BN1301*Параметри!$K$51</f>
        <v>0</v>
      </c>
      <c r="BQ1301" s="29">
        <f>BP1301*'Коефіцієнти АТО'!U1301</f>
        <v>0</v>
      </c>
      <c r="BR1301" s="29">
        <f>K1301*(1+0.25*BO1301)*Параметри!$K$66*Параметри!$K$20/1000</f>
        <v>0</v>
      </c>
      <c r="BS1301" s="29">
        <f>(1+0.25*BO1301)*K1301*'Коефіцієнти АТО'!S1301*Параметри!$K$20/1000</f>
        <v>0</v>
      </c>
      <c r="BT1301" s="29">
        <f t="shared" si="187"/>
        <v>0</v>
      </c>
      <c r="BU1301" s="40">
        <f>ROUNDUP('Дані з ДІСО'!AG1301/Параметри!$K$71,0)</f>
        <v>0</v>
      </c>
      <c r="BV1301" s="40">
        <f t="shared" si="188"/>
        <v>0</v>
      </c>
      <c r="BW1301" s="40">
        <f>IF('Дані з ДІСО'!AG1301=0,0,'Дані з ДІСО'!AJ1301/'Дані з ДІСО'!AG1301)</f>
        <v>0</v>
      </c>
      <c r="BX1301" s="29">
        <f>BV1301*(1+0.25*BW1301)*Параметри!$K$51</f>
        <v>0</v>
      </c>
      <c r="BY1301" s="29">
        <f>ROUND(IF(Параметри!$K$77="No",CC1301,CC1301*Параметри!$K$78)+AG1301,1)</f>
        <v>9873.7000000000007</v>
      </c>
      <c r="BZ1301" s="29">
        <f>ROUND(IF(Параметри!$K$77="No",BF1301,BF1301*Параметри!$K$78),1)</f>
        <v>0</v>
      </c>
      <c r="CA1301" s="29">
        <f>ROUND(IF(Параметри!$K$77="No",BI1301,BI1301*Параметри!$K$78),1)</f>
        <v>0</v>
      </c>
      <c r="CB1301" s="29">
        <f>ROUND(IF(Параметри!$K$77="No",BJ1301,BJ1301*Параметри!$K$78),1)</f>
        <v>0</v>
      </c>
      <c r="CC1301" s="29">
        <f t="shared" si="182"/>
        <v>10970.807302387981</v>
      </c>
    </row>
    <row r="1302" spans="1:81">
      <c r="A1302" s="9">
        <v>1301</v>
      </c>
      <c r="B1302" s="9" t="s">
        <v>3148</v>
      </c>
      <c r="C1302" s="9" t="s">
        <v>3148</v>
      </c>
      <c r="D1302" s="9" t="s">
        <v>4315</v>
      </c>
      <c r="E1302" s="9" t="s">
        <v>24</v>
      </c>
      <c r="F1302" s="9" t="s">
        <v>4330</v>
      </c>
      <c r="G1302" s="9" t="s">
        <v>2704</v>
      </c>
      <c r="H1302" s="29">
        <f>SUM('Дані з ДІСО'!J1302:L1302)</f>
        <v>1455</v>
      </c>
      <c r="I1302" s="29">
        <f>SUM('Дані з ДІСО'!G1302:I1302)</f>
        <v>111</v>
      </c>
      <c r="J1302" s="29">
        <f>SUM('Дані з ДІСО'!P1302:R1302)</f>
        <v>0</v>
      </c>
      <c r="K1302" s="29">
        <f>SUM('Дані з ДІСО'!V1302:X1302)</f>
        <v>0</v>
      </c>
      <c r="L1302" s="40">
        <f>ROUNDUP('Дані з ДІСО'!J1302/'Коефіцієнти АТО'!$R1302,0)</f>
        <v>47</v>
      </c>
      <c r="M1302" s="40">
        <f>ROUNDUP('Дані з ДІСО'!K1302/'Коефіцієнти АТО'!$R1302,0)</f>
        <v>55</v>
      </c>
      <c r="N1302" s="40">
        <f>ROUNDUP('Дані з ДІСО'!L1302/'Коефіцієнти АТО'!$R1302,0)</f>
        <v>11</v>
      </c>
      <c r="O1302" s="59">
        <f>(L1302*Параметри!$K$32+M1302*Параметри!$L$32+N1302*Параметри!$M$32)/18</f>
        <v>181.66666666666666</v>
      </c>
      <c r="P1302" s="41">
        <f>IF(H1302=0,"",'Дані з ДІСО'!Y1302/H1302)</f>
        <v>0</v>
      </c>
      <c r="Q1302" s="29">
        <f>IF(H1302=0,"",(1+0.25*P1302)*O1302*Параметри!$K$51)</f>
        <v>37209.004986706663</v>
      </c>
      <c r="R1302" s="29">
        <f>IF(H1302=0,"",Q1302*'Коефіцієнти АТО'!T1302)</f>
        <v>632.55308477401331</v>
      </c>
      <c r="S1302" s="29">
        <f>IF(H1302=0,"",H1302*(1+0.25*P1302)*Параметри!$K$66*Параметри!$K$20/1000)</f>
        <v>0</v>
      </c>
      <c r="T1302" s="29">
        <f>IF(H1302=0,"",H1302*(1+0.25*P1302)*'Коефіцієнти АТО'!$S1302*Параметри!$K$20/1000)</f>
        <v>7338.9564247592261</v>
      </c>
      <c r="U1302" s="29">
        <f t="shared" si="183"/>
        <v>45180.514496239906</v>
      </c>
      <c r="V1302" s="29">
        <f t="shared" si="184"/>
        <v>45180.514496239906</v>
      </c>
      <c r="W1302" s="40">
        <f>ROUNDUP('Дані з ДІСО'!P1302/Параметри!$K$24,0)</f>
        <v>0</v>
      </c>
      <c r="X1302" s="40">
        <f>ROUNDUP('Дані з ДІСО'!Q1302/Параметри!$K$24,0)</f>
        <v>0</v>
      </c>
      <c r="Y1302" s="40">
        <f>ROUNDUP('Дані з ДІСО'!R1302/Параметри!$K$24,0)</f>
        <v>0</v>
      </c>
      <c r="Z1302" s="59">
        <f>(W1302*Параметри!$K$33+X1302*Параметри!$L$33+Y1302*Параметри!$M$33)/18</f>
        <v>0</v>
      </c>
      <c r="AA1302" s="41">
        <f>IF(J1302=0,0,'Дані з ДІСО'!AA1302/J1302)</f>
        <v>0</v>
      </c>
      <c r="AB1302" s="29">
        <f>(1+0.25*AA1302)*Z1302*Параметри!$K$51</f>
        <v>0</v>
      </c>
      <c r="AC1302" s="29">
        <f>AB1302*'Коефіцієнти АТО'!U1302</f>
        <v>0</v>
      </c>
      <c r="AD1302" s="29">
        <f>J1302*(1+0.25*AA1302)*Параметри!$K$66*Параметри!$K$20/1000</f>
        <v>0</v>
      </c>
      <c r="AE1302" s="29">
        <f>(1+0.25*AA1302)*J1302*'Коефіцієнти АТО'!S1302*Параметри!$K$20/1000</f>
        <v>0</v>
      </c>
      <c r="AF1302" s="29">
        <f t="shared" si="180"/>
        <v>0</v>
      </c>
      <c r="AG1302" s="29">
        <v>0</v>
      </c>
      <c r="AH1302" s="40">
        <v>16</v>
      </c>
      <c r="AI1302" s="40">
        <v>0</v>
      </c>
      <c r="AJ1302" s="40">
        <f t="shared" si="181"/>
        <v>0</v>
      </c>
      <c r="AK1302" s="29">
        <f>(AH1302+AI1302)*(1+0.25*AJ1302)*Параметри!$K$53</f>
        <v>2870.8684111360008</v>
      </c>
      <c r="AL1302" s="29">
        <f>ROUNDUP(('Дані з ДІСО'!AU1302+'Дані з ДІСО'!AW1302)/Параметри!$K$28,0)</f>
        <v>0</v>
      </c>
      <c r="AM1302" s="64">
        <f>AL1302*Параметри!$M$35/18</f>
        <v>0</v>
      </c>
      <c r="AN1302" s="29">
        <f>IF(AL1302=0,0,'Дані з ДІСО'!AW1302/SUM('Дані з ДІСО'!AU1302,'Дані з ДІСО'!AW1302))</f>
        <v>0</v>
      </c>
      <c r="AO1302" s="29">
        <f>(1+0.25*AN1302)*AM1302*Параметри!$K$51</f>
        <v>0</v>
      </c>
      <c r="AP1302" s="40">
        <f>ROUNDUP(('Дані з ДІСО'!AE1302+'Дані не з ДІСО'!E1302+'Дані не з ДІСО'!G1302)/Параметри!$K$69,0)</f>
        <v>0</v>
      </c>
      <c r="AQ1302" s="40">
        <f t="shared" si="185"/>
        <v>0</v>
      </c>
      <c r="AR1302" s="40">
        <f>IF(AP1302=0,0,('Дані з ДІСО'!AH1302+'Дані не з ДІСО'!G1302)/('Дані з ДІСО'!AE1302+'Дані не з ДІСО'!E1302+'Дані не з ДІСО'!G1302))</f>
        <v>0</v>
      </c>
      <c r="AS1302" s="29">
        <f>AQ1302*(1+0.25*AR1302)*Параметри!$K$51</f>
        <v>0</v>
      </c>
      <c r="AT1302" s="40">
        <f>ROUNDUP('Дані з ДІСО'!AF1302/Параметри!$K$70,0)</f>
        <v>0</v>
      </c>
      <c r="AU1302" s="40">
        <f t="shared" si="186"/>
        <v>0</v>
      </c>
      <c r="AV1302" s="40">
        <f>IF(AT1302=0,0,'Дані з ДІСО'!AI1302/'Дані з ДІСО'!AF1302)</f>
        <v>0</v>
      </c>
      <c r="AW1302" s="29">
        <f>AU1302*(1+0.25*AV1302)*Параметри!$K$51</f>
        <v>0</v>
      </c>
      <c r="AX1302" s="40">
        <f>ROUNDUP('Дані з ДІСО'!AR1302/Параметри!$K$29,0)</f>
        <v>0</v>
      </c>
      <c r="AY1302" s="40">
        <f>ROUNDUP('Дані з ДІСО'!AS1302/Параметри!$K$29,0)</f>
        <v>0</v>
      </c>
      <c r="AZ1302" s="40">
        <f>ROUNDUP('Дані з ДІСО'!AT1302/Параметри!$K$29,0)</f>
        <v>0</v>
      </c>
      <c r="BA1302" s="64">
        <f>(AX1302*Параметри!$K$32+AY1302*Параметри!$L$32+AZ1302*Параметри!$M$32)/18</f>
        <v>0</v>
      </c>
      <c r="BB1302" s="29">
        <f>(BA1302*Параметри!$K$51+SUM('Дані з ДІСО'!AR1302:AT1302)*Параметри!$K$48*Параметри!$K$20/1000)*Параметри!$K$74</f>
        <v>0</v>
      </c>
      <c r="BC1302" s="40">
        <f>ROUNDUP(('Дані не з ДІСО'!I1302+'Дані не з ДІСО'!K1302)/Параметри!$K$26,0)</f>
        <v>0</v>
      </c>
      <c r="BD1302" s="29">
        <f>BC1302*Параметри!$M$36/18</f>
        <v>0</v>
      </c>
      <c r="BE1302" s="40">
        <f>IF(BC1302=0,0,'Дані не з ДІСО'!K1302/('Дані не з ДІСО'!I1302+'Дані не з ДІСО'!K1302))</f>
        <v>0</v>
      </c>
      <c r="BF1302" s="29">
        <f>(1+0.25*BE1302)*BD1302*Параметри!$K$51</f>
        <v>0</v>
      </c>
      <c r="BG1302" s="40">
        <f>ROUNDUP('Дані не з ДІСО'!M1302/Параметри!$K$27,0)</f>
        <v>0</v>
      </c>
      <c r="BH1302" s="40">
        <f>BG1302*Параметри!$M$37/18</f>
        <v>0</v>
      </c>
      <c r="BI1302" s="29">
        <f>BH1302*Параметри!$K$51</f>
        <v>0</v>
      </c>
      <c r="BJ1302" s="29">
        <f>'Дані не з ДІСО'!N1302*Параметри!$K$76</f>
        <v>0</v>
      </c>
      <c r="BK1302" s="40">
        <f>ROUNDUP('Дані з ДІСО'!V1302/Параметри!$K$25,0)</f>
        <v>0</v>
      </c>
      <c r="BL1302" s="40">
        <f>ROUNDUP('Дані з ДІСО'!W1302/Параметри!$K$25,0)</f>
        <v>0</v>
      </c>
      <c r="BM1302" s="40">
        <f>ROUNDUP('Дані з ДІСО'!X1302/Параметри!$K$25,0)</f>
        <v>0</v>
      </c>
      <c r="BN1302" s="40">
        <f>(BK1302*Параметри!$K$34+BL1302*Параметри!$L$34+BM1302*Параметри!$M$34)/18</f>
        <v>0</v>
      </c>
      <c r="BO1302" s="40">
        <f>IF(K1302=0,0,'Дані з ДІСО'!AC1302/K1302)</f>
        <v>0</v>
      </c>
      <c r="BP1302" s="29">
        <f>(1+0.25*BO1302)*BN1302*Параметри!$K$51</f>
        <v>0</v>
      </c>
      <c r="BQ1302" s="29">
        <f>BP1302*'Коефіцієнти АТО'!U1302</f>
        <v>0</v>
      </c>
      <c r="BR1302" s="29">
        <f>K1302*(1+0.25*BO1302)*Параметри!$K$66*Параметри!$K$20/1000</f>
        <v>0</v>
      </c>
      <c r="BS1302" s="29">
        <f>(1+0.25*BO1302)*K1302*'Коефіцієнти АТО'!S1302*Параметри!$K$20/1000</f>
        <v>0</v>
      </c>
      <c r="BT1302" s="29">
        <f t="shared" si="187"/>
        <v>0</v>
      </c>
      <c r="BU1302" s="40">
        <f>ROUNDUP('Дані з ДІСО'!AG1302/Параметри!$K$71,0)</f>
        <v>0</v>
      </c>
      <c r="BV1302" s="40">
        <f t="shared" si="188"/>
        <v>0</v>
      </c>
      <c r="BW1302" s="40">
        <f>IF('Дані з ДІСО'!AG1302=0,0,'Дані з ДІСО'!AJ1302/'Дані з ДІСО'!AG1302)</f>
        <v>0</v>
      </c>
      <c r="BX1302" s="29">
        <f>BV1302*(1+0.25*BW1302)*Параметри!$K$51</f>
        <v>0</v>
      </c>
      <c r="BY1302" s="29">
        <f>ROUND(IF(Параметри!$K$77="No",CC1302,CC1302*Параметри!$K$78)+AG1302,1)</f>
        <v>43246.2</v>
      </c>
      <c r="BZ1302" s="29">
        <f>ROUND(IF(Параметри!$K$77="No",BF1302,BF1302*Параметри!$K$78),1)</f>
        <v>0</v>
      </c>
      <c r="CA1302" s="29">
        <f>ROUND(IF(Параметри!$K$77="No",BI1302,BI1302*Параметри!$K$78),1)</f>
        <v>0</v>
      </c>
      <c r="CB1302" s="29">
        <f>ROUND(IF(Параметри!$K$77="No",BJ1302,BJ1302*Параметри!$K$78),1)</f>
        <v>0</v>
      </c>
      <c r="CC1302" s="29">
        <f t="shared" si="182"/>
        <v>48051.382907375904</v>
      </c>
    </row>
    <row r="1303" spans="1:81">
      <c r="A1303" s="9">
        <v>1302</v>
      </c>
      <c r="B1303" s="9" t="s">
        <v>3148</v>
      </c>
      <c r="C1303" s="9" t="s">
        <v>3148</v>
      </c>
      <c r="D1303" s="9" t="s">
        <v>4315</v>
      </c>
      <c r="E1303" s="9" t="s">
        <v>24</v>
      </c>
      <c r="F1303" s="9" t="s">
        <v>4331</v>
      </c>
      <c r="G1303" s="9" t="s">
        <v>2706</v>
      </c>
      <c r="H1303" s="29">
        <f>SUM('Дані з ДІСО'!J1303:L1303)</f>
        <v>591</v>
      </c>
      <c r="I1303" s="29">
        <f>SUM('Дані з ДІСО'!G1303:I1303)</f>
        <v>34</v>
      </c>
      <c r="J1303" s="29">
        <f>SUM('Дані з ДІСО'!P1303:R1303)</f>
        <v>0</v>
      </c>
      <c r="K1303" s="29">
        <f>SUM('Дані з ДІСО'!V1303:X1303)</f>
        <v>0</v>
      </c>
      <c r="L1303" s="40">
        <f>ROUNDUP('Дані з ДІСО'!J1303/'Коефіцієнти АТО'!$R1303,0)</f>
        <v>15</v>
      </c>
      <c r="M1303" s="40">
        <f>ROUNDUP('Дані з ДІСО'!K1303/'Коефіцієнти АТО'!$R1303,0)</f>
        <v>21</v>
      </c>
      <c r="N1303" s="40">
        <f>ROUNDUP('Дані з ДІСО'!L1303/'Коефіцієнти АТО'!$R1303,0)</f>
        <v>5</v>
      </c>
      <c r="O1303" s="59">
        <f>(L1303*Параметри!$K$32+M1303*Параметри!$L$32+N1303*Параметри!$M$32)/18</f>
        <v>67.177777777777777</v>
      </c>
      <c r="P1303" s="41">
        <f>IF(H1303=0,"",'Дані з ДІСО'!Y1303/H1303)</f>
        <v>0</v>
      </c>
      <c r="Q1303" s="29">
        <f>IF(H1303=0,"",(1+0.25*P1303)*O1303*Параметри!$K$51)</f>
        <v>13759.366614656177</v>
      </c>
      <c r="R1303" s="29">
        <f>IF(H1303=0,"",Q1303*'Коефіцієнти АТО'!T1303)</f>
        <v>233.90923244915504</v>
      </c>
      <c r="S1303" s="29">
        <f>IF(H1303=0,"",H1303*(1+0.25*P1303)*Параметри!$K$66*Параметри!$K$20/1000)</f>
        <v>0</v>
      </c>
      <c r="T1303" s="29">
        <f>IF(H1303=0,"",H1303*(1+0.25*P1303)*'Коефіцієнти АТО'!$S1303*Параметри!$K$20/1000)</f>
        <v>2980.9781766547781</v>
      </c>
      <c r="U1303" s="29">
        <f t="shared" si="183"/>
        <v>16974.25402376011</v>
      </c>
      <c r="V1303" s="29">
        <f t="shared" si="184"/>
        <v>16974.25402376011</v>
      </c>
      <c r="W1303" s="40">
        <f>ROUNDUP('Дані з ДІСО'!P1303/Параметри!$K$24,0)</f>
        <v>0</v>
      </c>
      <c r="X1303" s="40">
        <f>ROUNDUP('Дані з ДІСО'!Q1303/Параметри!$K$24,0)</f>
        <v>0</v>
      </c>
      <c r="Y1303" s="40">
        <f>ROUNDUP('Дані з ДІСО'!R1303/Параметри!$K$24,0)</f>
        <v>0</v>
      </c>
      <c r="Z1303" s="59">
        <f>(W1303*Параметри!$K$33+X1303*Параметри!$L$33+Y1303*Параметри!$M$33)/18</f>
        <v>0</v>
      </c>
      <c r="AA1303" s="41">
        <f>IF(J1303=0,0,'Дані з ДІСО'!AA1303/J1303)</f>
        <v>0</v>
      </c>
      <c r="AB1303" s="29">
        <f>(1+0.25*AA1303)*Z1303*Параметри!$K$51</f>
        <v>0</v>
      </c>
      <c r="AC1303" s="29">
        <f>AB1303*'Коефіцієнти АТО'!U1303</f>
        <v>0</v>
      </c>
      <c r="AD1303" s="29">
        <f>J1303*(1+0.25*AA1303)*Параметри!$K$66*Параметри!$K$20/1000</f>
        <v>0</v>
      </c>
      <c r="AE1303" s="29">
        <f>(1+0.25*AA1303)*J1303*'Коефіцієнти АТО'!S1303*Параметри!$K$20/1000</f>
        <v>0</v>
      </c>
      <c r="AF1303" s="29">
        <f t="shared" si="180"/>
        <v>0</v>
      </c>
      <c r="AG1303" s="29">
        <v>0</v>
      </c>
      <c r="AH1303" s="40">
        <v>2</v>
      </c>
      <c r="AI1303" s="40">
        <v>0</v>
      </c>
      <c r="AJ1303" s="40">
        <f t="shared" si="181"/>
        <v>0</v>
      </c>
      <c r="AK1303" s="29">
        <f>(AH1303+AI1303)*(1+0.25*AJ1303)*Параметри!$K$53</f>
        <v>358.85855139200009</v>
      </c>
      <c r="AL1303" s="29">
        <f>ROUNDUP(('Дані з ДІСО'!AU1303+'Дані з ДІСО'!AW1303)/Параметри!$K$28,0)</f>
        <v>0</v>
      </c>
      <c r="AM1303" s="64">
        <f>AL1303*Параметри!$M$35/18</f>
        <v>0</v>
      </c>
      <c r="AN1303" s="29">
        <f>IF(AL1303=0,0,'Дані з ДІСО'!AW1303/SUM('Дані з ДІСО'!AU1303,'Дані з ДІСО'!AW1303))</f>
        <v>0</v>
      </c>
      <c r="AO1303" s="29">
        <f>(1+0.25*AN1303)*AM1303*Параметри!$K$51</f>
        <v>0</v>
      </c>
      <c r="AP1303" s="40">
        <f>ROUNDUP(('Дані з ДІСО'!AE1303+'Дані не з ДІСО'!E1303+'Дані не з ДІСО'!G1303)/Параметри!$K$69,0)</f>
        <v>0</v>
      </c>
      <c r="AQ1303" s="40">
        <f t="shared" si="185"/>
        <v>0</v>
      </c>
      <c r="AR1303" s="40">
        <f>IF(AP1303=0,0,('Дані з ДІСО'!AH1303+'Дані не з ДІСО'!G1303)/('Дані з ДІСО'!AE1303+'Дані не з ДІСО'!E1303+'Дані не з ДІСО'!G1303))</f>
        <v>0</v>
      </c>
      <c r="AS1303" s="29">
        <f>AQ1303*(1+0.25*AR1303)*Параметри!$K$51</f>
        <v>0</v>
      </c>
      <c r="AT1303" s="40">
        <f>ROUNDUP('Дані з ДІСО'!AF1303/Параметри!$K$70,0)</f>
        <v>0</v>
      </c>
      <c r="AU1303" s="40">
        <f t="shared" si="186"/>
        <v>0</v>
      </c>
      <c r="AV1303" s="40">
        <f>IF(AT1303=0,0,'Дані з ДІСО'!AI1303/'Дані з ДІСО'!AF1303)</f>
        <v>0</v>
      </c>
      <c r="AW1303" s="29">
        <f>AU1303*(1+0.25*AV1303)*Параметри!$K$51</f>
        <v>0</v>
      </c>
      <c r="AX1303" s="40">
        <f>ROUNDUP('Дані з ДІСО'!AR1303/Параметри!$K$29,0)</f>
        <v>0</v>
      </c>
      <c r="AY1303" s="40">
        <f>ROUNDUP('Дані з ДІСО'!AS1303/Параметри!$K$29,0)</f>
        <v>0</v>
      </c>
      <c r="AZ1303" s="40">
        <f>ROUNDUP('Дані з ДІСО'!AT1303/Параметри!$K$29,0)</f>
        <v>0</v>
      </c>
      <c r="BA1303" s="64">
        <f>(AX1303*Параметри!$K$32+AY1303*Параметри!$L$32+AZ1303*Параметри!$M$32)/18</f>
        <v>0</v>
      </c>
      <c r="BB1303" s="29">
        <f>(BA1303*Параметри!$K$51+SUM('Дані з ДІСО'!AR1303:AT1303)*Параметри!$K$48*Параметри!$K$20/1000)*Параметри!$K$74</f>
        <v>0</v>
      </c>
      <c r="BC1303" s="40">
        <f>ROUNDUP(('Дані не з ДІСО'!I1303+'Дані не з ДІСО'!K1303)/Параметри!$K$26,0)</f>
        <v>0</v>
      </c>
      <c r="BD1303" s="29">
        <f>BC1303*Параметри!$M$36/18</f>
        <v>0</v>
      </c>
      <c r="BE1303" s="40">
        <f>IF(BC1303=0,0,'Дані не з ДІСО'!K1303/('Дані не з ДІСО'!I1303+'Дані не з ДІСО'!K1303))</f>
        <v>0</v>
      </c>
      <c r="BF1303" s="29">
        <f>(1+0.25*BE1303)*BD1303*Параметри!$K$51</f>
        <v>0</v>
      </c>
      <c r="BG1303" s="40">
        <f>ROUNDUP('Дані не з ДІСО'!M1303/Параметри!$K$27,0)</f>
        <v>0</v>
      </c>
      <c r="BH1303" s="40">
        <f>BG1303*Параметри!$M$37/18</f>
        <v>0</v>
      </c>
      <c r="BI1303" s="29">
        <f>BH1303*Параметри!$K$51</f>
        <v>0</v>
      </c>
      <c r="BJ1303" s="29">
        <f>'Дані не з ДІСО'!N1303*Параметри!$K$76</f>
        <v>0</v>
      </c>
      <c r="BK1303" s="40">
        <f>ROUNDUP('Дані з ДІСО'!V1303/Параметри!$K$25,0)</f>
        <v>0</v>
      </c>
      <c r="BL1303" s="40">
        <f>ROUNDUP('Дані з ДІСО'!W1303/Параметри!$K$25,0)</f>
        <v>0</v>
      </c>
      <c r="BM1303" s="40">
        <f>ROUNDUP('Дані з ДІСО'!X1303/Параметри!$K$25,0)</f>
        <v>0</v>
      </c>
      <c r="BN1303" s="40">
        <f>(BK1303*Параметри!$K$34+BL1303*Параметри!$L$34+BM1303*Параметри!$M$34)/18</f>
        <v>0</v>
      </c>
      <c r="BO1303" s="40">
        <f>IF(K1303=0,0,'Дані з ДІСО'!AC1303/K1303)</f>
        <v>0</v>
      </c>
      <c r="BP1303" s="29">
        <f>(1+0.25*BO1303)*BN1303*Параметри!$K$51</f>
        <v>0</v>
      </c>
      <c r="BQ1303" s="29">
        <f>BP1303*'Коефіцієнти АТО'!U1303</f>
        <v>0</v>
      </c>
      <c r="BR1303" s="29">
        <f>K1303*(1+0.25*BO1303)*Параметри!$K$66*Параметри!$K$20/1000</f>
        <v>0</v>
      </c>
      <c r="BS1303" s="29">
        <f>(1+0.25*BO1303)*K1303*'Коефіцієнти АТО'!S1303*Параметри!$K$20/1000</f>
        <v>0</v>
      </c>
      <c r="BT1303" s="29">
        <f t="shared" si="187"/>
        <v>0</v>
      </c>
      <c r="BU1303" s="40">
        <f>ROUNDUP('Дані з ДІСО'!AG1303/Параметри!$K$71,0)</f>
        <v>0</v>
      </c>
      <c r="BV1303" s="40">
        <f t="shared" si="188"/>
        <v>0</v>
      </c>
      <c r="BW1303" s="40">
        <f>IF('Дані з ДІСО'!AG1303=0,0,'Дані з ДІСО'!AJ1303/'Дані з ДІСО'!AG1303)</f>
        <v>0</v>
      </c>
      <c r="BX1303" s="29">
        <f>BV1303*(1+0.25*BW1303)*Параметри!$K$51</f>
        <v>0</v>
      </c>
      <c r="BY1303" s="29">
        <f>ROUND(IF(Параметри!$K$77="No",CC1303,CC1303*Параметри!$K$78)+AG1303,1)</f>
        <v>15599.8</v>
      </c>
      <c r="BZ1303" s="29">
        <f>ROUND(IF(Параметри!$K$77="No",BF1303,BF1303*Параметри!$K$78),1)</f>
        <v>0</v>
      </c>
      <c r="CA1303" s="29">
        <f>ROUND(IF(Параметри!$K$77="No",BI1303,BI1303*Параметри!$K$78),1)</f>
        <v>0</v>
      </c>
      <c r="CB1303" s="29">
        <f>ROUND(IF(Параметри!$K$77="No",BJ1303,BJ1303*Параметри!$K$78),1)</f>
        <v>0</v>
      </c>
      <c r="CC1303" s="29">
        <f t="shared" si="182"/>
        <v>17333.11257515211</v>
      </c>
    </row>
    <row r="1304" spans="1:81">
      <c r="A1304" s="9">
        <v>1303</v>
      </c>
      <c r="B1304" s="9" t="s">
        <v>3148</v>
      </c>
      <c r="C1304" s="9" t="s">
        <v>3148</v>
      </c>
      <c r="D1304" s="9" t="s">
        <v>4315</v>
      </c>
      <c r="E1304" s="9" t="s">
        <v>24</v>
      </c>
      <c r="F1304" s="9" t="s">
        <v>4332</v>
      </c>
      <c r="G1304" s="9" t="s">
        <v>2708</v>
      </c>
      <c r="H1304" s="29">
        <f>SUM('Дані з ДІСО'!J1304:L1304)</f>
        <v>1438.5</v>
      </c>
      <c r="I1304" s="29">
        <f>SUM('Дані з ДІСО'!G1304:I1304)</f>
        <v>144</v>
      </c>
      <c r="J1304" s="29">
        <f>SUM('Дані з ДІСО'!P1304:R1304)</f>
        <v>0</v>
      </c>
      <c r="K1304" s="29">
        <f>SUM('Дані з ДІСО'!V1304:X1304)</f>
        <v>0</v>
      </c>
      <c r="L1304" s="40">
        <f>ROUNDUP('Дані з ДІСО'!J1304/'Коефіцієнти АТО'!$R1304,0)</f>
        <v>48</v>
      </c>
      <c r="M1304" s="40">
        <f>ROUNDUP('Дані з ДІСО'!K1304/'Коефіцієнти АТО'!$R1304,0)</f>
        <v>62</v>
      </c>
      <c r="N1304" s="40">
        <f>ROUNDUP('Дані з ДІСО'!L1304/'Коефіцієнти АТО'!$R1304,0)</f>
        <v>11</v>
      </c>
      <c r="O1304" s="59">
        <f>(L1304*Параметри!$K$32+M1304*Параметри!$L$32+N1304*Параметри!$M$32)/18</f>
        <v>195.66111111111113</v>
      </c>
      <c r="P1304" s="41">
        <f>IF(H1304=0,"",'Дані з ДІСО'!Y1304/H1304)</f>
        <v>0</v>
      </c>
      <c r="Q1304" s="29">
        <f>IF(H1304=0,"",(1+0.25*P1304)*O1304*Параметри!$K$51)</f>
        <v>40075.350049749912</v>
      </c>
      <c r="R1304" s="29">
        <f>IF(H1304=0,"",Q1304*'Коефіцієнти АТО'!T1304)</f>
        <v>681.28095084574852</v>
      </c>
      <c r="S1304" s="29">
        <f>IF(H1304=0,"",H1304*(1+0.25*P1304)*Параметри!$K$66*Параметри!$K$20/1000)</f>
        <v>0</v>
      </c>
      <c r="T1304" s="29">
        <f>IF(H1304=0,"",H1304*(1+0.25*P1304)*'Коефіцієнти АТО'!$S1304*Параметри!$K$20/1000)</f>
        <v>7255.7311457155647</v>
      </c>
      <c r="U1304" s="29">
        <f t="shared" si="183"/>
        <v>48012.362146311229</v>
      </c>
      <c r="V1304" s="29">
        <f t="shared" si="184"/>
        <v>48012.362146311229</v>
      </c>
      <c r="W1304" s="40">
        <f>ROUNDUP('Дані з ДІСО'!P1304/Параметри!$K$24,0)</f>
        <v>0</v>
      </c>
      <c r="X1304" s="40">
        <f>ROUNDUP('Дані з ДІСО'!Q1304/Параметри!$K$24,0)</f>
        <v>0</v>
      </c>
      <c r="Y1304" s="40">
        <f>ROUNDUP('Дані з ДІСО'!R1304/Параметри!$K$24,0)</f>
        <v>0</v>
      </c>
      <c r="Z1304" s="59">
        <f>(W1304*Параметри!$K$33+X1304*Параметри!$L$33+Y1304*Параметри!$M$33)/18</f>
        <v>0</v>
      </c>
      <c r="AA1304" s="41">
        <f>IF(J1304=0,0,'Дані з ДІСО'!AA1304/J1304)</f>
        <v>0</v>
      </c>
      <c r="AB1304" s="29">
        <f>(1+0.25*AA1304)*Z1304*Параметри!$K$51</f>
        <v>0</v>
      </c>
      <c r="AC1304" s="29">
        <f>AB1304*'Коефіцієнти АТО'!U1304</f>
        <v>0</v>
      </c>
      <c r="AD1304" s="29">
        <f>J1304*(1+0.25*AA1304)*Параметри!$K$66*Параметри!$K$20/1000</f>
        <v>0</v>
      </c>
      <c r="AE1304" s="29">
        <f>(1+0.25*AA1304)*J1304*'Коефіцієнти АТО'!S1304*Параметри!$K$20/1000</f>
        <v>0</v>
      </c>
      <c r="AF1304" s="29">
        <f t="shared" si="180"/>
        <v>0</v>
      </c>
      <c r="AG1304" s="29">
        <v>0</v>
      </c>
      <c r="AH1304" s="40">
        <v>7</v>
      </c>
      <c r="AI1304" s="40">
        <v>0</v>
      </c>
      <c r="AJ1304" s="40">
        <f t="shared" si="181"/>
        <v>0</v>
      </c>
      <c r="AK1304" s="29">
        <f>(AH1304+AI1304)*(1+0.25*AJ1304)*Параметри!$K$53</f>
        <v>1256.0049298720003</v>
      </c>
      <c r="AL1304" s="29">
        <f>ROUNDUP(('Дані з ДІСО'!AU1304+'Дані з ДІСО'!AW1304)/Параметри!$K$28,0)</f>
        <v>0</v>
      </c>
      <c r="AM1304" s="64">
        <f>AL1304*Параметри!$M$35/18</f>
        <v>0</v>
      </c>
      <c r="AN1304" s="29">
        <f>IF(AL1304=0,0,'Дані з ДІСО'!AW1304/SUM('Дані з ДІСО'!AU1304,'Дані з ДІСО'!AW1304))</f>
        <v>0</v>
      </c>
      <c r="AO1304" s="29">
        <f>(1+0.25*AN1304)*AM1304*Параметри!$K$51</f>
        <v>0</v>
      </c>
      <c r="AP1304" s="40">
        <f>ROUNDUP(('Дані з ДІСО'!AE1304+'Дані не з ДІСО'!E1304+'Дані не з ДІСО'!G1304)/Параметри!$K$69,0)</f>
        <v>0</v>
      </c>
      <c r="AQ1304" s="40">
        <f t="shared" si="185"/>
        <v>0</v>
      </c>
      <c r="AR1304" s="40">
        <f>IF(AP1304=0,0,('Дані з ДІСО'!AH1304+'Дані не з ДІСО'!G1304)/('Дані з ДІСО'!AE1304+'Дані не з ДІСО'!E1304+'Дані не з ДІСО'!G1304))</f>
        <v>0</v>
      </c>
      <c r="AS1304" s="29">
        <f>AQ1304*(1+0.25*AR1304)*Параметри!$K$51</f>
        <v>0</v>
      </c>
      <c r="AT1304" s="40">
        <f>ROUNDUP('Дані з ДІСО'!AF1304/Параметри!$K$70,0)</f>
        <v>0</v>
      </c>
      <c r="AU1304" s="40">
        <f t="shared" si="186"/>
        <v>0</v>
      </c>
      <c r="AV1304" s="40">
        <f>IF(AT1304=0,0,'Дані з ДІСО'!AI1304/'Дані з ДІСО'!AF1304)</f>
        <v>0</v>
      </c>
      <c r="AW1304" s="29">
        <f>AU1304*(1+0.25*AV1304)*Параметри!$K$51</f>
        <v>0</v>
      </c>
      <c r="AX1304" s="40">
        <f>ROUNDUP('Дані з ДІСО'!AR1304/Параметри!$K$29,0)</f>
        <v>0</v>
      </c>
      <c r="AY1304" s="40">
        <f>ROUNDUP('Дані з ДІСО'!AS1304/Параметри!$K$29,0)</f>
        <v>0</v>
      </c>
      <c r="AZ1304" s="40">
        <f>ROUNDUP('Дані з ДІСО'!AT1304/Параметри!$K$29,0)</f>
        <v>0</v>
      </c>
      <c r="BA1304" s="64">
        <f>(AX1304*Параметри!$K$32+AY1304*Параметри!$L$32+AZ1304*Параметри!$M$32)/18</f>
        <v>0</v>
      </c>
      <c r="BB1304" s="29">
        <f>(BA1304*Параметри!$K$51+SUM('Дані з ДІСО'!AR1304:AT1304)*Параметри!$K$48*Параметри!$K$20/1000)*Параметри!$K$74</f>
        <v>0</v>
      </c>
      <c r="BC1304" s="40">
        <f>ROUNDUP(('Дані не з ДІСО'!I1304+'Дані не з ДІСО'!K1304)/Параметри!$K$26,0)</f>
        <v>0</v>
      </c>
      <c r="BD1304" s="29">
        <f>BC1304*Параметри!$M$36/18</f>
        <v>0</v>
      </c>
      <c r="BE1304" s="40">
        <f>IF(BC1304=0,0,'Дані не з ДІСО'!K1304/('Дані не з ДІСО'!I1304+'Дані не з ДІСО'!K1304))</f>
        <v>0</v>
      </c>
      <c r="BF1304" s="29">
        <f>(1+0.25*BE1304)*BD1304*Параметри!$K$51</f>
        <v>0</v>
      </c>
      <c r="BG1304" s="40">
        <f>ROUNDUP('Дані не з ДІСО'!M1304/Параметри!$K$27,0)</f>
        <v>0</v>
      </c>
      <c r="BH1304" s="40">
        <f>BG1304*Параметри!$M$37/18</f>
        <v>0</v>
      </c>
      <c r="BI1304" s="29">
        <f>BH1304*Параметри!$K$51</f>
        <v>0</v>
      </c>
      <c r="BJ1304" s="29">
        <f>'Дані не з ДІСО'!N1304*Параметри!$K$76</f>
        <v>0</v>
      </c>
      <c r="BK1304" s="40">
        <f>ROUNDUP('Дані з ДІСО'!V1304/Параметри!$K$25,0)</f>
        <v>0</v>
      </c>
      <c r="BL1304" s="40">
        <f>ROUNDUP('Дані з ДІСО'!W1304/Параметри!$K$25,0)</f>
        <v>0</v>
      </c>
      <c r="BM1304" s="40">
        <f>ROUNDUP('Дані з ДІСО'!X1304/Параметри!$K$25,0)</f>
        <v>0</v>
      </c>
      <c r="BN1304" s="40">
        <f>(BK1304*Параметри!$K$34+BL1304*Параметри!$L$34+BM1304*Параметри!$M$34)/18</f>
        <v>0</v>
      </c>
      <c r="BO1304" s="40">
        <f>IF(K1304=0,0,'Дані з ДІСО'!AC1304/K1304)</f>
        <v>0</v>
      </c>
      <c r="BP1304" s="29">
        <f>(1+0.25*BO1304)*BN1304*Параметри!$K$51</f>
        <v>0</v>
      </c>
      <c r="BQ1304" s="29">
        <f>BP1304*'Коефіцієнти АТО'!U1304</f>
        <v>0</v>
      </c>
      <c r="BR1304" s="29">
        <f>K1304*(1+0.25*BO1304)*Параметри!$K$66*Параметри!$K$20/1000</f>
        <v>0</v>
      </c>
      <c r="BS1304" s="29">
        <f>(1+0.25*BO1304)*K1304*'Коефіцієнти АТО'!S1304*Параметри!$K$20/1000</f>
        <v>0</v>
      </c>
      <c r="BT1304" s="29">
        <f t="shared" si="187"/>
        <v>0</v>
      </c>
      <c r="BU1304" s="40">
        <f>ROUNDUP('Дані з ДІСО'!AG1304/Параметри!$K$71,0)</f>
        <v>0</v>
      </c>
      <c r="BV1304" s="40">
        <f t="shared" si="188"/>
        <v>0</v>
      </c>
      <c r="BW1304" s="40">
        <f>IF('Дані з ДІСО'!AG1304=0,0,'Дані з ДІСО'!AJ1304/'Дані з ДІСО'!AG1304)</f>
        <v>0</v>
      </c>
      <c r="BX1304" s="29">
        <f>BV1304*(1+0.25*BW1304)*Параметри!$K$51</f>
        <v>0</v>
      </c>
      <c r="BY1304" s="29">
        <f>ROUND(IF(Параметри!$K$77="No",CC1304,CC1304*Параметри!$K$78)+AG1304,1)</f>
        <v>44341.5</v>
      </c>
      <c r="BZ1304" s="29">
        <f>ROUND(IF(Параметри!$K$77="No",BF1304,BF1304*Параметри!$K$78),1)</f>
        <v>0</v>
      </c>
      <c r="CA1304" s="29">
        <f>ROUND(IF(Параметри!$K$77="No",BI1304,BI1304*Параметри!$K$78),1)</f>
        <v>0</v>
      </c>
      <c r="CB1304" s="29">
        <f>ROUND(IF(Параметри!$K$77="No",BJ1304,BJ1304*Параметри!$K$78),1)</f>
        <v>0</v>
      </c>
      <c r="CC1304" s="29">
        <f t="shared" si="182"/>
        <v>49268.367076183225</v>
      </c>
    </row>
    <row r="1305" spans="1:81">
      <c r="A1305" s="9">
        <v>1304</v>
      </c>
      <c r="B1305" s="9" t="s">
        <v>3148</v>
      </c>
      <c r="C1305" s="9" t="s">
        <v>3148</v>
      </c>
      <c r="D1305" s="9" t="s">
        <v>4315</v>
      </c>
      <c r="E1305" s="9" t="s">
        <v>24</v>
      </c>
      <c r="F1305" s="9" t="s">
        <v>4333</v>
      </c>
      <c r="G1305" s="9" t="s">
        <v>2710</v>
      </c>
      <c r="H1305" s="29">
        <f>SUM('Дані з ДІСО'!J1305:L1305)</f>
        <v>252</v>
      </c>
      <c r="I1305" s="29">
        <f>SUM('Дані з ДІСО'!G1305:I1305)</f>
        <v>22</v>
      </c>
      <c r="J1305" s="29">
        <f>SUM('Дані з ДІСО'!P1305:R1305)</f>
        <v>0</v>
      </c>
      <c r="K1305" s="29">
        <f>SUM('Дані з ДІСО'!V1305:X1305)</f>
        <v>0</v>
      </c>
      <c r="L1305" s="40">
        <f>ROUNDUP('Дані з ДІСО'!J1305/'Коефіцієнти АТО'!$R1305,0)</f>
        <v>8</v>
      </c>
      <c r="M1305" s="40">
        <f>ROUNDUP('Дані з ДІСО'!K1305/'Коефіцієнти АТО'!$R1305,0)</f>
        <v>11</v>
      </c>
      <c r="N1305" s="40">
        <f>ROUNDUP('Дані з ДІСО'!L1305/'Коефіцієнти АТО'!$R1305,0)</f>
        <v>3</v>
      </c>
      <c r="O1305" s="59">
        <f>(L1305*Параметри!$K$32+M1305*Параметри!$L$32+N1305*Параметри!$M$32)/18</f>
        <v>36.122222222222227</v>
      </c>
      <c r="P1305" s="41">
        <f>IF(H1305=0,"",'Дані з ДІСО'!Y1305/H1305)</f>
        <v>0</v>
      </c>
      <c r="Q1305" s="29">
        <f>IF(H1305=0,"",(1+0.25*P1305)*O1305*Параметри!$K$51)</f>
        <v>7398.5611750326234</v>
      </c>
      <c r="R1305" s="29">
        <f>IF(H1305=0,"",Q1305*'Коефіцієнти АТО'!T1305)</f>
        <v>125.77553997555461</v>
      </c>
      <c r="S1305" s="29">
        <f>IF(H1305=0,"",H1305*(1+0.25*P1305)*Параметри!$K$66*Параметри!$K$20/1000)</f>
        <v>0</v>
      </c>
      <c r="T1305" s="29">
        <f>IF(H1305=0,"",H1305*(1+0.25*P1305)*'Коефіцієнти АТО'!$S1305*Параметри!$K$20/1000)</f>
        <v>1271.0769890304637</v>
      </c>
      <c r="U1305" s="29">
        <f t="shared" si="183"/>
        <v>8795.4137040386413</v>
      </c>
      <c r="V1305" s="29">
        <f t="shared" si="184"/>
        <v>8795.4137040386413</v>
      </c>
      <c r="W1305" s="40">
        <f>ROUNDUP('Дані з ДІСО'!P1305/Параметри!$K$24,0)</f>
        <v>0</v>
      </c>
      <c r="X1305" s="40">
        <f>ROUNDUP('Дані з ДІСО'!Q1305/Параметри!$K$24,0)</f>
        <v>0</v>
      </c>
      <c r="Y1305" s="40">
        <f>ROUNDUP('Дані з ДІСО'!R1305/Параметри!$K$24,0)</f>
        <v>0</v>
      </c>
      <c r="Z1305" s="59">
        <f>(W1305*Параметри!$K$33+X1305*Параметри!$L$33+Y1305*Параметри!$M$33)/18</f>
        <v>0</v>
      </c>
      <c r="AA1305" s="41">
        <f>IF(J1305=0,0,'Дані з ДІСО'!AA1305/J1305)</f>
        <v>0</v>
      </c>
      <c r="AB1305" s="29">
        <f>(1+0.25*AA1305)*Z1305*Параметри!$K$51</f>
        <v>0</v>
      </c>
      <c r="AC1305" s="29">
        <f>AB1305*'Коефіцієнти АТО'!U1305</f>
        <v>0</v>
      </c>
      <c r="AD1305" s="29">
        <f>J1305*(1+0.25*AA1305)*Параметри!$K$66*Параметри!$K$20/1000</f>
        <v>0</v>
      </c>
      <c r="AE1305" s="29">
        <f>(1+0.25*AA1305)*J1305*'Коефіцієнти АТО'!S1305*Параметри!$K$20/1000</f>
        <v>0</v>
      </c>
      <c r="AF1305" s="29">
        <f t="shared" si="180"/>
        <v>0</v>
      </c>
      <c r="AG1305" s="29">
        <v>0</v>
      </c>
      <c r="AH1305" s="40">
        <v>0</v>
      </c>
      <c r="AI1305" s="40">
        <v>0</v>
      </c>
      <c r="AJ1305" s="40">
        <f t="shared" si="181"/>
        <v>0</v>
      </c>
      <c r="AK1305" s="29">
        <f>(AH1305+AI1305)*(1+0.25*AJ1305)*Параметри!$K$53</f>
        <v>0</v>
      </c>
      <c r="AL1305" s="29">
        <f>ROUNDUP(('Дані з ДІСО'!AU1305+'Дані з ДІСО'!AW1305)/Параметри!$K$28,0)</f>
        <v>0</v>
      </c>
      <c r="AM1305" s="64">
        <f>AL1305*Параметри!$M$35/18</f>
        <v>0</v>
      </c>
      <c r="AN1305" s="29">
        <f>IF(AL1305=0,0,'Дані з ДІСО'!AW1305/SUM('Дані з ДІСО'!AU1305,'Дані з ДІСО'!AW1305))</f>
        <v>0</v>
      </c>
      <c r="AO1305" s="29">
        <f>(1+0.25*AN1305)*AM1305*Параметри!$K$51</f>
        <v>0</v>
      </c>
      <c r="AP1305" s="40">
        <f>ROUNDUP(('Дані з ДІСО'!AE1305+'Дані не з ДІСО'!E1305+'Дані не з ДІСО'!G1305)/Параметри!$K$69,0)</f>
        <v>0</v>
      </c>
      <c r="AQ1305" s="40">
        <f t="shared" si="185"/>
        <v>0</v>
      </c>
      <c r="AR1305" s="40">
        <f>IF(AP1305=0,0,('Дані з ДІСО'!AH1305+'Дані не з ДІСО'!G1305)/('Дані з ДІСО'!AE1305+'Дані не з ДІСО'!E1305+'Дані не з ДІСО'!G1305))</f>
        <v>0</v>
      </c>
      <c r="AS1305" s="29">
        <f>AQ1305*(1+0.25*AR1305)*Параметри!$K$51</f>
        <v>0</v>
      </c>
      <c r="AT1305" s="40">
        <f>ROUNDUP('Дані з ДІСО'!AF1305/Параметри!$K$70,0)</f>
        <v>0</v>
      </c>
      <c r="AU1305" s="40">
        <f t="shared" si="186"/>
        <v>0</v>
      </c>
      <c r="AV1305" s="40">
        <f>IF(AT1305=0,0,'Дані з ДІСО'!AI1305/'Дані з ДІСО'!AF1305)</f>
        <v>0</v>
      </c>
      <c r="AW1305" s="29">
        <f>AU1305*(1+0.25*AV1305)*Параметри!$K$51</f>
        <v>0</v>
      </c>
      <c r="AX1305" s="40">
        <f>ROUNDUP('Дані з ДІСО'!AR1305/Параметри!$K$29,0)</f>
        <v>0</v>
      </c>
      <c r="AY1305" s="40">
        <f>ROUNDUP('Дані з ДІСО'!AS1305/Параметри!$K$29,0)</f>
        <v>0</v>
      </c>
      <c r="AZ1305" s="40">
        <f>ROUNDUP('Дані з ДІСО'!AT1305/Параметри!$K$29,0)</f>
        <v>0</v>
      </c>
      <c r="BA1305" s="64">
        <f>(AX1305*Параметри!$K$32+AY1305*Параметри!$L$32+AZ1305*Параметри!$M$32)/18</f>
        <v>0</v>
      </c>
      <c r="BB1305" s="29">
        <f>(BA1305*Параметри!$K$51+SUM('Дані з ДІСО'!AR1305:AT1305)*Параметри!$K$48*Параметри!$K$20/1000)*Параметри!$K$74</f>
        <v>0</v>
      </c>
      <c r="BC1305" s="40">
        <f>ROUNDUP(('Дані не з ДІСО'!I1305+'Дані не з ДІСО'!K1305)/Параметри!$K$26,0)</f>
        <v>0</v>
      </c>
      <c r="BD1305" s="29">
        <f>BC1305*Параметри!$M$36/18</f>
        <v>0</v>
      </c>
      <c r="BE1305" s="40">
        <f>IF(BC1305=0,0,'Дані не з ДІСО'!K1305/('Дані не з ДІСО'!I1305+'Дані не з ДІСО'!K1305))</f>
        <v>0</v>
      </c>
      <c r="BF1305" s="29">
        <f>(1+0.25*BE1305)*BD1305*Параметри!$K$51</f>
        <v>0</v>
      </c>
      <c r="BG1305" s="40">
        <f>ROUNDUP('Дані не з ДІСО'!M1305/Параметри!$K$27,0)</f>
        <v>0</v>
      </c>
      <c r="BH1305" s="40">
        <f>BG1305*Параметри!$M$37/18</f>
        <v>0</v>
      </c>
      <c r="BI1305" s="29">
        <f>BH1305*Параметри!$K$51</f>
        <v>0</v>
      </c>
      <c r="BJ1305" s="29">
        <f>'Дані не з ДІСО'!N1305*Параметри!$K$76</f>
        <v>0</v>
      </c>
      <c r="BK1305" s="40">
        <f>ROUNDUP('Дані з ДІСО'!V1305/Параметри!$K$25,0)</f>
        <v>0</v>
      </c>
      <c r="BL1305" s="40">
        <f>ROUNDUP('Дані з ДІСО'!W1305/Параметри!$K$25,0)</f>
        <v>0</v>
      </c>
      <c r="BM1305" s="40">
        <f>ROUNDUP('Дані з ДІСО'!X1305/Параметри!$K$25,0)</f>
        <v>0</v>
      </c>
      <c r="BN1305" s="40">
        <f>(BK1305*Параметри!$K$34+BL1305*Параметри!$L$34+BM1305*Параметри!$M$34)/18</f>
        <v>0</v>
      </c>
      <c r="BO1305" s="40">
        <f>IF(K1305=0,0,'Дані з ДІСО'!AC1305/K1305)</f>
        <v>0</v>
      </c>
      <c r="BP1305" s="29">
        <f>(1+0.25*BO1305)*BN1305*Параметри!$K$51</f>
        <v>0</v>
      </c>
      <c r="BQ1305" s="29">
        <f>BP1305*'Коефіцієнти АТО'!U1305</f>
        <v>0</v>
      </c>
      <c r="BR1305" s="29">
        <f>K1305*(1+0.25*BO1305)*Параметри!$K$66*Параметри!$K$20/1000</f>
        <v>0</v>
      </c>
      <c r="BS1305" s="29">
        <f>(1+0.25*BO1305)*K1305*'Коефіцієнти АТО'!S1305*Параметри!$K$20/1000</f>
        <v>0</v>
      </c>
      <c r="BT1305" s="29">
        <f t="shared" si="187"/>
        <v>0</v>
      </c>
      <c r="BU1305" s="40">
        <f>ROUNDUP('Дані з ДІСО'!AG1305/Параметри!$K$71,0)</f>
        <v>0</v>
      </c>
      <c r="BV1305" s="40">
        <f t="shared" si="188"/>
        <v>0</v>
      </c>
      <c r="BW1305" s="40">
        <f>IF('Дані з ДІСО'!AG1305=0,0,'Дані з ДІСО'!AJ1305/'Дані з ДІСО'!AG1305)</f>
        <v>0</v>
      </c>
      <c r="BX1305" s="29">
        <f>BV1305*(1+0.25*BW1305)*Параметри!$K$51</f>
        <v>0</v>
      </c>
      <c r="BY1305" s="29">
        <f>ROUND(IF(Параметри!$K$77="No",CC1305,CC1305*Параметри!$K$78)+AG1305,1)</f>
        <v>7915.9</v>
      </c>
      <c r="BZ1305" s="29">
        <f>ROUND(IF(Параметри!$K$77="No",BF1305,BF1305*Параметри!$K$78),1)</f>
        <v>0</v>
      </c>
      <c r="CA1305" s="29">
        <f>ROUND(IF(Параметри!$K$77="No",BI1305,BI1305*Параметри!$K$78),1)</f>
        <v>0</v>
      </c>
      <c r="CB1305" s="29">
        <f>ROUND(IF(Параметри!$K$77="No",BJ1305,BJ1305*Параметри!$K$78),1)</f>
        <v>0</v>
      </c>
      <c r="CC1305" s="29">
        <f t="shared" si="182"/>
        <v>8795.4137040386413</v>
      </c>
    </row>
    <row r="1306" spans="1:81">
      <c r="A1306" s="9">
        <v>1305</v>
      </c>
      <c r="B1306" s="9" t="s">
        <v>3148</v>
      </c>
      <c r="C1306" s="9" t="s">
        <v>3148</v>
      </c>
      <c r="D1306" s="9" t="s">
        <v>4315</v>
      </c>
      <c r="E1306" s="9" t="s">
        <v>24</v>
      </c>
      <c r="F1306" s="9" t="s">
        <v>4334</v>
      </c>
      <c r="G1306" s="9" t="s">
        <v>2712</v>
      </c>
      <c r="H1306" s="29">
        <f>SUM('Дані з ДІСО'!J1306:L1306)</f>
        <v>267</v>
      </c>
      <c r="I1306" s="29">
        <f>SUM('Дані з ДІСО'!G1306:I1306)</f>
        <v>22</v>
      </c>
      <c r="J1306" s="29">
        <f>SUM('Дані з ДІСО'!P1306:R1306)</f>
        <v>0</v>
      </c>
      <c r="K1306" s="29">
        <f>SUM('Дані з ДІСО'!V1306:X1306)</f>
        <v>0</v>
      </c>
      <c r="L1306" s="40">
        <f>ROUNDUP('Дані з ДІСО'!J1306/'Коефіцієнти АТО'!$R1306,0)</f>
        <v>8</v>
      </c>
      <c r="M1306" s="40">
        <f>ROUNDUP('Дані з ДІСО'!K1306/'Коефіцієнти АТО'!$R1306,0)</f>
        <v>13</v>
      </c>
      <c r="N1306" s="40">
        <f>ROUNDUP('Дані з ДІСО'!L1306/'Коефіцієнти АТО'!$R1306,0)</f>
        <v>3</v>
      </c>
      <c r="O1306" s="59">
        <f>(L1306*Параметри!$K$32+M1306*Параметри!$L$32+N1306*Параметри!$M$32)/18</f>
        <v>39.75555555555556</v>
      </c>
      <c r="P1306" s="41">
        <f>IF(H1306=0,"",'Дані з ДІСО'!Y1306/H1306)</f>
        <v>0</v>
      </c>
      <c r="Q1306" s="29">
        <f>IF(H1306=0,"",(1+0.25*P1306)*O1306*Параметри!$K$51)</f>
        <v>8142.7412747667559</v>
      </c>
      <c r="R1306" s="29">
        <f>IF(H1306=0,"",Q1306*'Коефіцієнти АТО'!T1306)</f>
        <v>138.42660167103486</v>
      </c>
      <c r="S1306" s="29">
        <f>IF(H1306=0,"",H1306*(1+0.25*P1306)*Параметри!$K$66*Параметри!$K$20/1000)</f>
        <v>0</v>
      </c>
      <c r="T1306" s="29">
        <f>IF(H1306=0,"",H1306*(1+0.25*P1306)*'Коефіцієнти АТО'!$S1306*Параметри!$K$20/1000)</f>
        <v>1346.7363336156104</v>
      </c>
      <c r="U1306" s="29">
        <f t="shared" si="183"/>
        <v>9627.9042100534007</v>
      </c>
      <c r="V1306" s="29">
        <f t="shared" si="184"/>
        <v>9627.9042100534007</v>
      </c>
      <c r="W1306" s="40">
        <f>ROUNDUP('Дані з ДІСО'!P1306/Параметри!$K$24,0)</f>
        <v>0</v>
      </c>
      <c r="X1306" s="40">
        <f>ROUNDUP('Дані з ДІСО'!Q1306/Параметри!$K$24,0)</f>
        <v>0</v>
      </c>
      <c r="Y1306" s="40">
        <f>ROUNDUP('Дані з ДІСО'!R1306/Параметри!$K$24,0)</f>
        <v>0</v>
      </c>
      <c r="Z1306" s="59">
        <f>(W1306*Параметри!$K$33+X1306*Параметри!$L$33+Y1306*Параметри!$M$33)/18</f>
        <v>0</v>
      </c>
      <c r="AA1306" s="41">
        <f>IF(J1306=0,0,'Дані з ДІСО'!AA1306/J1306)</f>
        <v>0</v>
      </c>
      <c r="AB1306" s="29">
        <f>(1+0.25*AA1306)*Z1306*Параметри!$K$51</f>
        <v>0</v>
      </c>
      <c r="AC1306" s="29">
        <f>AB1306*'Коефіцієнти АТО'!U1306</f>
        <v>0</v>
      </c>
      <c r="AD1306" s="29">
        <f>J1306*(1+0.25*AA1306)*Параметри!$K$66*Параметри!$K$20/1000</f>
        <v>0</v>
      </c>
      <c r="AE1306" s="29">
        <f>(1+0.25*AA1306)*J1306*'Коефіцієнти АТО'!S1306*Параметри!$K$20/1000</f>
        <v>0</v>
      </c>
      <c r="AF1306" s="29">
        <f t="shared" si="180"/>
        <v>0</v>
      </c>
      <c r="AG1306" s="29">
        <v>0</v>
      </c>
      <c r="AH1306" s="40">
        <v>0</v>
      </c>
      <c r="AI1306" s="40">
        <v>0</v>
      </c>
      <c r="AJ1306" s="40">
        <f t="shared" si="181"/>
        <v>0</v>
      </c>
      <c r="AK1306" s="29">
        <f>(AH1306+AI1306)*(1+0.25*AJ1306)*Параметри!$K$53</f>
        <v>0</v>
      </c>
      <c r="AL1306" s="29">
        <f>ROUNDUP(('Дані з ДІСО'!AU1306+'Дані з ДІСО'!AW1306)/Параметри!$K$28,0)</f>
        <v>0</v>
      </c>
      <c r="AM1306" s="64">
        <f>AL1306*Параметри!$M$35/18</f>
        <v>0</v>
      </c>
      <c r="AN1306" s="29">
        <f>IF(AL1306=0,0,'Дані з ДІСО'!AW1306/SUM('Дані з ДІСО'!AU1306,'Дані з ДІСО'!AW1306))</f>
        <v>0</v>
      </c>
      <c r="AO1306" s="29">
        <f>(1+0.25*AN1306)*AM1306*Параметри!$K$51</f>
        <v>0</v>
      </c>
      <c r="AP1306" s="40">
        <f>ROUNDUP(('Дані з ДІСО'!AE1306+'Дані не з ДІСО'!E1306+'Дані не з ДІСО'!G1306)/Параметри!$K$69,0)</f>
        <v>0</v>
      </c>
      <c r="AQ1306" s="40">
        <f t="shared" si="185"/>
        <v>0</v>
      </c>
      <c r="AR1306" s="40">
        <f>IF(AP1306=0,0,('Дані з ДІСО'!AH1306+'Дані не з ДІСО'!G1306)/('Дані з ДІСО'!AE1306+'Дані не з ДІСО'!E1306+'Дані не з ДІСО'!G1306))</f>
        <v>0</v>
      </c>
      <c r="AS1306" s="29">
        <f>AQ1306*(1+0.25*AR1306)*Параметри!$K$51</f>
        <v>0</v>
      </c>
      <c r="AT1306" s="40">
        <f>ROUNDUP('Дані з ДІСО'!AF1306/Параметри!$K$70,0)</f>
        <v>0</v>
      </c>
      <c r="AU1306" s="40">
        <f t="shared" si="186"/>
        <v>0</v>
      </c>
      <c r="AV1306" s="40">
        <f>IF(AT1306=0,0,'Дані з ДІСО'!AI1306/'Дані з ДІСО'!AF1306)</f>
        <v>0</v>
      </c>
      <c r="AW1306" s="29">
        <f>AU1306*(1+0.25*AV1306)*Параметри!$K$51</f>
        <v>0</v>
      </c>
      <c r="AX1306" s="40">
        <f>ROUNDUP('Дані з ДІСО'!AR1306/Параметри!$K$29,0)</f>
        <v>0</v>
      </c>
      <c r="AY1306" s="40">
        <f>ROUNDUP('Дані з ДІСО'!AS1306/Параметри!$K$29,0)</f>
        <v>0</v>
      </c>
      <c r="AZ1306" s="40">
        <f>ROUNDUP('Дані з ДІСО'!AT1306/Параметри!$K$29,0)</f>
        <v>0</v>
      </c>
      <c r="BA1306" s="64">
        <f>(AX1306*Параметри!$K$32+AY1306*Параметри!$L$32+AZ1306*Параметри!$M$32)/18</f>
        <v>0</v>
      </c>
      <c r="BB1306" s="29">
        <f>(BA1306*Параметри!$K$51+SUM('Дані з ДІСО'!AR1306:AT1306)*Параметри!$K$48*Параметри!$K$20/1000)*Параметри!$K$74</f>
        <v>0</v>
      </c>
      <c r="BC1306" s="40">
        <f>ROUNDUP(('Дані не з ДІСО'!I1306+'Дані не з ДІСО'!K1306)/Параметри!$K$26,0)</f>
        <v>0</v>
      </c>
      <c r="BD1306" s="29">
        <f>BC1306*Параметри!$M$36/18</f>
        <v>0</v>
      </c>
      <c r="BE1306" s="40">
        <f>IF(BC1306=0,0,'Дані не з ДІСО'!K1306/('Дані не з ДІСО'!I1306+'Дані не з ДІСО'!K1306))</f>
        <v>0</v>
      </c>
      <c r="BF1306" s="29">
        <f>(1+0.25*BE1306)*BD1306*Параметри!$K$51</f>
        <v>0</v>
      </c>
      <c r="BG1306" s="40">
        <f>ROUNDUP('Дані не з ДІСО'!M1306/Параметри!$K$27,0)</f>
        <v>0</v>
      </c>
      <c r="BH1306" s="40">
        <f>BG1306*Параметри!$M$37/18</f>
        <v>0</v>
      </c>
      <c r="BI1306" s="29">
        <f>BH1306*Параметри!$K$51</f>
        <v>0</v>
      </c>
      <c r="BJ1306" s="29">
        <f>'Дані не з ДІСО'!N1306*Параметри!$K$76</f>
        <v>0</v>
      </c>
      <c r="BK1306" s="40">
        <f>ROUNDUP('Дані з ДІСО'!V1306/Параметри!$K$25,0)</f>
        <v>0</v>
      </c>
      <c r="BL1306" s="40">
        <f>ROUNDUP('Дані з ДІСО'!W1306/Параметри!$K$25,0)</f>
        <v>0</v>
      </c>
      <c r="BM1306" s="40">
        <f>ROUNDUP('Дані з ДІСО'!X1306/Параметри!$K$25,0)</f>
        <v>0</v>
      </c>
      <c r="BN1306" s="40">
        <f>(BK1306*Параметри!$K$34+BL1306*Параметри!$L$34+BM1306*Параметри!$M$34)/18</f>
        <v>0</v>
      </c>
      <c r="BO1306" s="40">
        <f>IF(K1306=0,0,'Дані з ДІСО'!AC1306/K1306)</f>
        <v>0</v>
      </c>
      <c r="BP1306" s="29">
        <f>(1+0.25*BO1306)*BN1306*Параметри!$K$51</f>
        <v>0</v>
      </c>
      <c r="BQ1306" s="29">
        <f>BP1306*'Коефіцієнти АТО'!U1306</f>
        <v>0</v>
      </c>
      <c r="BR1306" s="29">
        <f>K1306*(1+0.25*BO1306)*Параметри!$K$66*Параметри!$K$20/1000</f>
        <v>0</v>
      </c>
      <c r="BS1306" s="29">
        <f>(1+0.25*BO1306)*K1306*'Коефіцієнти АТО'!S1306*Параметри!$K$20/1000</f>
        <v>0</v>
      </c>
      <c r="BT1306" s="29">
        <f t="shared" si="187"/>
        <v>0</v>
      </c>
      <c r="BU1306" s="40">
        <f>ROUNDUP('Дані з ДІСО'!AG1306/Параметри!$K$71,0)</f>
        <v>0</v>
      </c>
      <c r="BV1306" s="40">
        <f t="shared" si="188"/>
        <v>0</v>
      </c>
      <c r="BW1306" s="40">
        <f>IF('Дані з ДІСО'!AG1306=0,0,'Дані з ДІСО'!AJ1306/'Дані з ДІСО'!AG1306)</f>
        <v>0</v>
      </c>
      <c r="BX1306" s="29">
        <f>BV1306*(1+0.25*BW1306)*Параметри!$K$51</f>
        <v>0</v>
      </c>
      <c r="BY1306" s="29">
        <f>ROUND(IF(Параметри!$K$77="No",CC1306,CC1306*Параметри!$K$78)+AG1306,1)</f>
        <v>8665.1</v>
      </c>
      <c r="BZ1306" s="29">
        <f>ROUND(IF(Параметри!$K$77="No",BF1306,BF1306*Параметри!$K$78),1)</f>
        <v>0</v>
      </c>
      <c r="CA1306" s="29">
        <f>ROUND(IF(Параметри!$K$77="No",BI1306,BI1306*Параметри!$K$78),1)</f>
        <v>0</v>
      </c>
      <c r="CB1306" s="29">
        <f>ROUND(IF(Параметри!$K$77="No",BJ1306,BJ1306*Параметри!$K$78),1)</f>
        <v>0</v>
      </c>
      <c r="CC1306" s="29">
        <f t="shared" si="182"/>
        <v>9627.9042100534007</v>
      </c>
    </row>
    <row r="1307" spans="1:81">
      <c r="A1307" s="9">
        <v>1306</v>
      </c>
      <c r="B1307" s="9" t="s">
        <v>3148</v>
      </c>
      <c r="C1307" s="9" t="s">
        <v>3148</v>
      </c>
      <c r="D1307" s="9" t="s">
        <v>4315</v>
      </c>
      <c r="E1307" s="9" t="s">
        <v>24</v>
      </c>
      <c r="F1307" s="9" t="s">
        <v>3553</v>
      </c>
      <c r="G1307" s="9" t="s">
        <v>2714</v>
      </c>
      <c r="H1307" s="29">
        <f>SUM('Дані з ДІСО'!J1307:L1307)</f>
        <v>569</v>
      </c>
      <c r="I1307" s="29">
        <f>SUM('Дані з ДІСО'!G1307:I1307)</f>
        <v>55</v>
      </c>
      <c r="J1307" s="29">
        <f>SUM('Дані з ДІСО'!P1307:R1307)</f>
        <v>0</v>
      </c>
      <c r="K1307" s="29">
        <f>SUM('Дані з ДІСО'!V1307:X1307)</f>
        <v>0</v>
      </c>
      <c r="L1307" s="40">
        <f>ROUNDUP('Дані з ДІСО'!J1307/'Коефіцієнти АТО'!$R1307,0)</f>
        <v>17</v>
      </c>
      <c r="M1307" s="40">
        <f>ROUNDUP('Дані з ДІСО'!K1307/'Коефіцієнти АТО'!$R1307,0)</f>
        <v>23</v>
      </c>
      <c r="N1307" s="40">
        <f>ROUNDUP('Дані з ДІСО'!L1307/'Коефіцієнти АТО'!$R1307,0)</f>
        <v>7</v>
      </c>
      <c r="O1307" s="59">
        <f>(L1307*Параметри!$K$32+M1307*Параметри!$L$32+N1307*Параметри!$M$32)/18</f>
        <v>77.311111111111103</v>
      </c>
      <c r="P1307" s="41">
        <f>IF(H1307=0,"",'Дані з ДІСО'!Y1307/H1307)</f>
        <v>0</v>
      </c>
      <c r="Q1307" s="29">
        <f>IF(H1307=0,"",(1+0.25*P1307)*O1307*Параметри!$K$51)</f>
        <v>15834.878085474309</v>
      </c>
      <c r="R1307" s="29">
        <f>IF(H1307=0,"",Q1307*'Коефіцієнти АТО'!T1307)</f>
        <v>269.19292745306325</v>
      </c>
      <c r="S1307" s="29">
        <f>IF(H1307=0,"",H1307*(1+0.25*P1307)*Параметри!$K$66*Параметри!$K$20/1000)</f>
        <v>0</v>
      </c>
      <c r="T1307" s="29">
        <f>IF(H1307=0,"",H1307*(1+0.25*P1307)*'Коефіцієнти АТО'!$S1307*Параметри!$K$20/1000)</f>
        <v>2870.011137929896</v>
      </c>
      <c r="U1307" s="29">
        <f t="shared" si="183"/>
        <v>18974.08215085727</v>
      </c>
      <c r="V1307" s="29">
        <f t="shared" si="184"/>
        <v>18974.08215085727</v>
      </c>
      <c r="W1307" s="40">
        <f>ROUNDUP('Дані з ДІСО'!P1307/Параметри!$K$24,0)</f>
        <v>0</v>
      </c>
      <c r="X1307" s="40">
        <f>ROUNDUP('Дані з ДІСО'!Q1307/Параметри!$K$24,0)</f>
        <v>0</v>
      </c>
      <c r="Y1307" s="40">
        <f>ROUNDUP('Дані з ДІСО'!R1307/Параметри!$K$24,0)</f>
        <v>0</v>
      </c>
      <c r="Z1307" s="59">
        <f>(W1307*Параметри!$K$33+X1307*Параметри!$L$33+Y1307*Параметри!$M$33)/18</f>
        <v>0</v>
      </c>
      <c r="AA1307" s="41">
        <f>IF(J1307=0,0,'Дані з ДІСО'!AA1307/J1307)</f>
        <v>0</v>
      </c>
      <c r="AB1307" s="29">
        <f>(1+0.25*AA1307)*Z1307*Параметри!$K$51</f>
        <v>0</v>
      </c>
      <c r="AC1307" s="29">
        <f>AB1307*'Коефіцієнти АТО'!U1307</f>
        <v>0</v>
      </c>
      <c r="AD1307" s="29">
        <f>J1307*(1+0.25*AA1307)*Параметри!$K$66*Параметри!$K$20/1000</f>
        <v>0</v>
      </c>
      <c r="AE1307" s="29">
        <f>(1+0.25*AA1307)*J1307*'Коефіцієнти АТО'!S1307*Параметри!$K$20/1000</f>
        <v>0</v>
      </c>
      <c r="AF1307" s="29">
        <f t="shared" si="180"/>
        <v>0</v>
      </c>
      <c r="AG1307" s="29">
        <v>0</v>
      </c>
      <c r="AH1307" s="40">
        <v>0</v>
      </c>
      <c r="AI1307" s="40">
        <v>0</v>
      </c>
      <c r="AJ1307" s="40">
        <f t="shared" si="181"/>
        <v>0</v>
      </c>
      <c r="AK1307" s="29">
        <f>(AH1307+AI1307)*(1+0.25*AJ1307)*Параметри!$K$53</f>
        <v>0</v>
      </c>
      <c r="AL1307" s="29">
        <f>ROUNDUP(('Дані з ДІСО'!AU1307+'Дані з ДІСО'!AW1307)/Параметри!$K$28,0)</f>
        <v>0</v>
      </c>
      <c r="AM1307" s="64">
        <f>AL1307*Параметри!$M$35/18</f>
        <v>0</v>
      </c>
      <c r="AN1307" s="29">
        <f>IF(AL1307=0,0,'Дані з ДІСО'!AW1307/SUM('Дані з ДІСО'!AU1307,'Дані з ДІСО'!AW1307))</f>
        <v>0</v>
      </c>
      <c r="AO1307" s="29">
        <f>(1+0.25*AN1307)*AM1307*Параметри!$K$51</f>
        <v>0</v>
      </c>
      <c r="AP1307" s="40">
        <f>ROUNDUP(('Дані з ДІСО'!AE1307+'Дані не з ДІСО'!E1307+'Дані не з ДІСО'!G1307)/Параметри!$K$69,0)</f>
        <v>0</v>
      </c>
      <c r="AQ1307" s="40">
        <f t="shared" si="185"/>
        <v>0</v>
      </c>
      <c r="AR1307" s="40">
        <f>IF(AP1307=0,0,('Дані з ДІСО'!AH1307+'Дані не з ДІСО'!G1307)/('Дані з ДІСО'!AE1307+'Дані не з ДІСО'!E1307+'Дані не з ДІСО'!G1307))</f>
        <v>0</v>
      </c>
      <c r="AS1307" s="29">
        <f>AQ1307*(1+0.25*AR1307)*Параметри!$K$51</f>
        <v>0</v>
      </c>
      <c r="AT1307" s="40">
        <f>ROUNDUP('Дані з ДІСО'!AF1307/Параметри!$K$70,0)</f>
        <v>0</v>
      </c>
      <c r="AU1307" s="40">
        <f t="shared" si="186"/>
        <v>0</v>
      </c>
      <c r="AV1307" s="40">
        <f>IF(AT1307=0,0,'Дані з ДІСО'!AI1307/'Дані з ДІСО'!AF1307)</f>
        <v>0</v>
      </c>
      <c r="AW1307" s="29">
        <f>AU1307*(1+0.25*AV1307)*Параметри!$K$51</f>
        <v>0</v>
      </c>
      <c r="AX1307" s="40">
        <f>ROUNDUP('Дані з ДІСО'!AR1307/Параметри!$K$29,0)</f>
        <v>0</v>
      </c>
      <c r="AY1307" s="40">
        <f>ROUNDUP('Дані з ДІСО'!AS1307/Параметри!$K$29,0)</f>
        <v>0</v>
      </c>
      <c r="AZ1307" s="40">
        <f>ROUNDUP('Дані з ДІСО'!AT1307/Параметри!$K$29,0)</f>
        <v>0</v>
      </c>
      <c r="BA1307" s="64">
        <f>(AX1307*Параметри!$K$32+AY1307*Параметри!$L$32+AZ1307*Параметри!$M$32)/18</f>
        <v>0</v>
      </c>
      <c r="BB1307" s="29">
        <f>(BA1307*Параметри!$K$51+SUM('Дані з ДІСО'!AR1307:AT1307)*Параметри!$K$48*Параметри!$K$20/1000)*Параметри!$K$74</f>
        <v>0</v>
      </c>
      <c r="BC1307" s="40">
        <f>ROUNDUP(('Дані не з ДІСО'!I1307+'Дані не з ДІСО'!K1307)/Параметри!$K$26,0)</f>
        <v>0</v>
      </c>
      <c r="BD1307" s="29">
        <f>BC1307*Параметри!$M$36/18</f>
        <v>0</v>
      </c>
      <c r="BE1307" s="40">
        <f>IF(BC1307=0,0,'Дані не з ДІСО'!K1307/('Дані не з ДІСО'!I1307+'Дані не з ДІСО'!K1307))</f>
        <v>0</v>
      </c>
      <c r="BF1307" s="29">
        <f>(1+0.25*BE1307)*BD1307*Параметри!$K$51</f>
        <v>0</v>
      </c>
      <c r="BG1307" s="40">
        <f>ROUNDUP('Дані не з ДІСО'!M1307/Параметри!$K$27,0)</f>
        <v>0</v>
      </c>
      <c r="BH1307" s="40">
        <f>BG1307*Параметри!$M$37/18</f>
        <v>0</v>
      </c>
      <c r="BI1307" s="29">
        <f>BH1307*Параметри!$K$51</f>
        <v>0</v>
      </c>
      <c r="BJ1307" s="29">
        <f>'Дані не з ДІСО'!N1307*Параметри!$K$76</f>
        <v>0</v>
      </c>
      <c r="BK1307" s="40">
        <f>ROUNDUP('Дані з ДІСО'!V1307/Параметри!$K$25,0)</f>
        <v>0</v>
      </c>
      <c r="BL1307" s="40">
        <f>ROUNDUP('Дані з ДІСО'!W1307/Параметри!$K$25,0)</f>
        <v>0</v>
      </c>
      <c r="BM1307" s="40">
        <f>ROUNDUP('Дані з ДІСО'!X1307/Параметри!$K$25,0)</f>
        <v>0</v>
      </c>
      <c r="BN1307" s="40">
        <f>(BK1307*Параметри!$K$34+BL1307*Параметри!$L$34+BM1307*Параметри!$M$34)/18</f>
        <v>0</v>
      </c>
      <c r="BO1307" s="40">
        <f>IF(K1307=0,0,'Дані з ДІСО'!AC1307/K1307)</f>
        <v>0</v>
      </c>
      <c r="BP1307" s="29">
        <f>(1+0.25*BO1307)*BN1307*Параметри!$K$51</f>
        <v>0</v>
      </c>
      <c r="BQ1307" s="29">
        <f>BP1307*'Коефіцієнти АТО'!U1307</f>
        <v>0</v>
      </c>
      <c r="BR1307" s="29">
        <f>K1307*(1+0.25*BO1307)*Параметри!$K$66*Параметри!$K$20/1000</f>
        <v>0</v>
      </c>
      <c r="BS1307" s="29">
        <f>(1+0.25*BO1307)*K1307*'Коефіцієнти АТО'!S1307*Параметри!$K$20/1000</f>
        <v>0</v>
      </c>
      <c r="BT1307" s="29">
        <f t="shared" si="187"/>
        <v>0</v>
      </c>
      <c r="BU1307" s="40">
        <f>ROUNDUP('Дані з ДІСО'!AG1307/Параметри!$K$71,0)</f>
        <v>0</v>
      </c>
      <c r="BV1307" s="40">
        <f t="shared" si="188"/>
        <v>0</v>
      </c>
      <c r="BW1307" s="40">
        <f>IF('Дані з ДІСО'!AG1307=0,0,'Дані з ДІСО'!AJ1307/'Дані з ДІСО'!AG1307)</f>
        <v>0</v>
      </c>
      <c r="BX1307" s="29">
        <f>BV1307*(1+0.25*BW1307)*Параметри!$K$51</f>
        <v>0</v>
      </c>
      <c r="BY1307" s="29">
        <f>ROUND(IF(Параметри!$K$77="No",CC1307,CC1307*Параметри!$K$78)+AG1307,1)</f>
        <v>17076.7</v>
      </c>
      <c r="BZ1307" s="29">
        <f>ROUND(IF(Параметри!$K$77="No",BF1307,BF1307*Параметри!$K$78),1)</f>
        <v>0</v>
      </c>
      <c r="CA1307" s="29">
        <f>ROUND(IF(Параметри!$K$77="No",BI1307,BI1307*Параметри!$K$78),1)</f>
        <v>0</v>
      </c>
      <c r="CB1307" s="29">
        <f>ROUND(IF(Параметри!$K$77="No",BJ1307,BJ1307*Параметри!$K$78),1)</f>
        <v>0</v>
      </c>
      <c r="CC1307" s="29">
        <f t="shared" si="182"/>
        <v>18974.08215085727</v>
      </c>
    </row>
    <row r="1308" spans="1:81">
      <c r="A1308" s="9">
        <v>1307</v>
      </c>
      <c r="B1308" s="9" t="s">
        <v>3151</v>
      </c>
      <c r="C1308" s="9" t="s">
        <v>3151</v>
      </c>
      <c r="D1308" s="9" t="s">
        <v>4315</v>
      </c>
      <c r="E1308" s="9" t="s">
        <v>29</v>
      </c>
      <c r="F1308" s="9" t="s">
        <v>4335</v>
      </c>
      <c r="G1308" s="9" t="s">
        <v>2715</v>
      </c>
      <c r="H1308" s="29">
        <f>SUM('Дані з ДІСО'!J1308:L1308)</f>
        <v>412.5</v>
      </c>
      <c r="I1308" s="29">
        <f>SUM('Дані з ДІСО'!G1308:I1308)</f>
        <v>50</v>
      </c>
      <c r="J1308" s="29">
        <f>SUM('Дані з ДІСО'!P1308:R1308)</f>
        <v>42</v>
      </c>
      <c r="K1308" s="29">
        <f>SUM('Дані з ДІСО'!V1308:X1308)</f>
        <v>0</v>
      </c>
      <c r="L1308" s="40">
        <f>ROUNDUP('Дані з ДІСО'!J1308/'Коефіцієнти АТО'!$R1308,0)</f>
        <v>14</v>
      </c>
      <c r="M1308" s="40">
        <f>ROUNDUP('Дані з ДІСО'!K1308/'Коефіцієнти АТО'!$R1308,0)</f>
        <v>15</v>
      </c>
      <c r="N1308" s="40">
        <f>ROUNDUP('Дані з ДІСО'!L1308/'Коефіцієнти АТО'!$R1308,0)</f>
        <v>5</v>
      </c>
      <c r="O1308" s="59">
        <f>(L1308*Параметри!$K$32+M1308*Параметри!$L$32+N1308*Параметри!$M$32)/18</f>
        <v>55</v>
      </c>
      <c r="P1308" s="41">
        <f>IF(H1308=0,"",'Дані з ДІСО'!Y1308/H1308)</f>
        <v>0</v>
      </c>
      <c r="Q1308" s="29">
        <f>IF(H1308=0,"",(1+0.25*P1308)*O1308*Параметри!$K$51)</f>
        <v>11265.111601479999</v>
      </c>
      <c r="R1308" s="29">
        <f>IF(H1308=0,"",Q1308*'Коефіцієнти АТО'!T1308)</f>
        <v>191.50689722516</v>
      </c>
      <c r="S1308" s="29">
        <f>IF(H1308=0,"",H1308*(1+0.25*P1308)*Параметри!$K$66*Параметри!$K$20/1000)</f>
        <v>0</v>
      </c>
      <c r="T1308" s="29">
        <f>IF(H1308=0,"",H1308*(1+0.25*P1308)*'Коефіцієнти АТО'!$S1308*Параметри!$K$20/1000)</f>
        <v>1884.3459406111995</v>
      </c>
      <c r="U1308" s="29">
        <f t="shared" si="183"/>
        <v>13340.964439316358</v>
      </c>
      <c r="V1308" s="29">
        <f t="shared" si="184"/>
        <v>13340.964439316358</v>
      </c>
      <c r="W1308" s="40">
        <f>ROUNDUP('Дані з ДІСО'!P1308/Параметри!$K$24,0)</f>
        <v>0</v>
      </c>
      <c r="X1308" s="40">
        <f>ROUNDUP('Дані з ДІСО'!Q1308/Параметри!$K$24,0)</f>
        <v>5</v>
      </c>
      <c r="Y1308" s="40">
        <f>ROUNDUP('Дані з ДІСО'!R1308/Параметри!$K$24,0)</f>
        <v>0</v>
      </c>
      <c r="Z1308" s="59">
        <f>(W1308*Параметри!$K$33+X1308*Параметри!$L$33+Y1308*Параметри!$M$33)/18</f>
        <v>10</v>
      </c>
      <c r="AA1308" s="41">
        <f>IF(J1308=0,0,'Дані з ДІСО'!AA1308/J1308)</f>
        <v>0</v>
      </c>
      <c r="AB1308" s="29">
        <f>(1+0.25*AA1308)*Z1308*Параметри!$K$51</f>
        <v>2048.2021093600001</v>
      </c>
      <c r="AC1308" s="29">
        <f>AB1308*'Коефіцієнти АТО'!U1308</f>
        <v>96.26549913992001</v>
      </c>
      <c r="AD1308" s="29">
        <f>J1308*(1+0.25*AA1308)*Параметри!$K$66*Параметри!$K$20/1000</f>
        <v>0</v>
      </c>
      <c r="AE1308" s="29">
        <f>(1+0.25*AA1308)*J1308*'Коефіцієнти АТО'!S1308*Параметри!$K$20/1000</f>
        <v>191.86067758950395</v>
      </c>
      <c r="AF1308" s="29">
        <f t="shared" si="180"/>
        <v>2336.3282860894242</v>
      </c>
      <c r="AG1308" s="29">
        <v>0</v>
      </c>
      <c r="AH1308" s="40">
        <v>0</v>
      </c>
      <c r="AI1308" s="40">
        <v>0</v>
      </c>
      <c r="AJ1308" s="40">
        <f t="shared" si="181"/>
        <v>0</v>
      </c>
      <c r="AK1308" s="29">
        <f>(AH1308+AI1308)*(1+0.25*AJ1308)*Параметри!$K$53</f>
        <v>0</v>
      </c>
      <c r="AL1308" s="29">
        <f>ROUNDUP(('Дані з ДІСО'!AU1308+'Дані з ДІСО'!AW1308)/Параметри!$K$28,0)</f>
        <v>0</v>
      </c>
      <c r="AM1308" s="64">
        <f>AL1308*Параметри!$M$35/18</f>
        <v>0</v>
      </c>
      <c r="AN1308" s="29">
        <f>IF(AL1308=0,0,'Дані з ДІСО'!AW1308/SUM('Дані з ДІСО'!AU1308,'Дані з ДІСО'!AW1308))</f>
        <v>0</v>
      </c>
      <c r="AO1308" s="29">
        <f>(1+0.25*AN1308)*AM1308*Параметри!$K$51</f>
        <v>0</v>
      </c>
      <c r="AP1308" s="40">
        <f>ROUNDUP(('Дані з ДІСО'!AE1308+'Дані не з ДІСО'!E1308+'Дані не з ДІСО'!G1308)/Параметри!$K$69,0)</f>
        <v>0</v>
      </c>
      <c r="AQ1308" s="40">
        <f t="shared" si="185"/>
        <v>0</v>
      </c>
      <c r="AR1308" s="40">
        <f>IF(AP1308=0,0,('Дані з ДІСО'!AH1308+'Дані не з ДІСО'!G1308)/('Дані з ДІСО'!AE1308+'Дані не з ДІСО'!E1308+'Дані не з ДІСО'!G1308))</f>
        <v>0</v>
      </c>
      <c r="AS1308" s="29">
        <f>AQ1308*(1+0.25*AR1308)*Параметри!$K$51</f>
        <v>0</v>
      </c>
      <c r="AT1308" s="40">
        <f>ROUNDUP('Дані з ДІСО'!AF1308/Параметри!$K$70,0)</f>
        <v>0</v>
      </c>
      <c r="AU1308" s="40">
        <f t="shared" si="186"/>
        <v>0</v>
      </c>
      <c r="AV1308" s="40">
        <f>IF(AT1308=0,0,'Дані з ДІСО'!AI1308/'Дані з ДІСО'!AF1308)</f>
        <v>0</v>
      </c>
      <c r="AW1308" s="29">
        <f>AU1308*(1+0.25*AV1308)*Параметри!$K$51</f>
        <v>0</v>
      </c>
      <c r="AX1308" s="40">
        <f>ROUNDUP('Дані з ДІСО'!AR1308/Параметри!$K$29,0)</f>
        <v>0</v>
      </c>
      <c r="AY1308" s="40">
        <f>ROUNDUP('Дані з ДІСО'!AS1308/Параметри!$K$29,0)</f>
        <v>0</v>
      </c>
      <c r="AZ1308" s="40">
        <f>ROUNDUP('Дані з ДІСО'!AT1308/Параметри!$K$29,0)</f>
        <v>0</v>
      </c>
      <c r="BA1308" s="64">
        <f>(AX1308*Параметри!$K$32+AY1308*Параметри!$L$32+AZ1308*Параметри!$M$32)/18</f>
        <v>0</v>
      </c>
      <c r="BB1308" s="29">
        <f>(BA1308*Параметри!$K$51+SUM('Дані з ДІСО'!AR1308:AT1308)*Параметри!$K$48*Параметри!$K$20/1000)*Параметри!$K$74</f>
        <v>0</v>
      </c>
      <c r="BC1308" s="40">
        <f>ROUNDUP(('Дані не з ДІСО'!I1308+'Дані не з ДІСО'!K1308)/Параметри!$K$26,0)</f>
        <v>0</v>
      </c>
      <c r="BD1308" s="29">
        <f>BC1308*Параметри!$M$36/18</f>
        <v>0</v>
      </c>
      <c r="BE1308" s="40">
        <f>IF(BC1308=0,0,'Дані не з ДІСО'!K1308/('Дані не з ДІСО'!I1308+'Дані не з ДІСО'!K1308))</f>
        <v>0</v>
      </c>
      <c r="BF1308" s="29">
        <f>(1+0.25*BE1308)*BD1308*Параметри!$K$51</f>
        <v>0</v>
      </c>
      <c r="BG1308" s="40">
        <f>ROUNDUP('Дані не з ДІСО'!M1308/Параметри!$K$27,0)</f>
        <v>0</v>
      </c>
      <c r="BH1308" s="40">
        <f>BG1308*Параметри!$M$37/18</f>
        <v>0</v>
      </c>
      <c r="BI1308" s="29">
        <f>BH1308*Параметри!$K$51</f>
        <v>0</v>
      </c>
      <c r="BJ1308" s="29">
        <f>'Дані не з ДІСО'!N1308*Параметри!$K$76</f>
        <v>0</v>
      </c>
      <c r="BK1308" s="40">
        <f>ROUNDUP('Дані з ДІСО'!V1308/Параметри!$K$25,0)</f>
        <v>0</v>
      </c>
      <c r="BL1308" s="40">
        <f>ROUNDUP('Дані з ДІСО'!W1308/Параметри!$K$25,0)</f>
        <v>0</v>
      </c>
      <c r="BM1308" s="40">
        <f>ROUNDUP('Дані з ДІСО'!X1308/Параметри!$K$25,0)</f>
        <v>0</v>
      </c>
      <c r="BN1308" s="40">
        <f>(BK1308*Параметри!$K$34+BL1308*Параметри!$L$34+BM1308*Параметри!$M$34)/18</f>
        <v>0</v>
      </c>
      <c r="BO1308" s="40">
        <f>IF(K1308=0,0,'Дані з ДІСО'!AC1308/K1308)</f>
        <v>0</v>
      </c>
      <c r="BP1308" s="29">
        <f>(1+0.25*BO1308)*BN1308*Параметри!$K$51</f>
        <v>0</v>
      </c>
      <c r="BQ1308" s="29">
        <f>BP1308*'Коефіцієнти АТО'!U1308</f>
        <v>0</v>
      </c>
      <c r="BR1308" s="29">
        <f>K1308*(1+0.25*BO1308)*Параметри!$K$66*Параметри!$K$20/1000</f>
        <v>0</v>
      </c>
      <c r="BS1308" s="29">
        <f>(1+0.25*BO1308)*K1308*'Коефіцієнти АТО'!S1308*Параметри!$K$20/1000</f>
        <v>0</v>
      </c>
      <c r="BT1308" s="29">
        <f t="shared" si="187"/>
        <v>0</v>
      </c>
      <c r="BU1308" s="40">
        <f>ROUNDUP('Дані з ДІСО'!AG1308/Параметри!$K$71,0)</f>
        <v>0</v>
      </c>
      <c r="BV1308" s="40">
        <f t="shared" si="188"/>
        <v>0</v>
      </c>
      <c r="BW1308" s="40">
        <f>IF('Дані з ДІСО'!AG1308=0,0,'Дані з ДІСО'!AJ1308/'Дані з ДІСО'!AG1308)</f>
        <v>0</v>
      </c>
      <c r="BX1308" s="29">
        <f>BV1308*(1+0.25*BW1308)*Параметри!$K$51</f>
        <v>0</v>
      </c>
      <c r="BY1308" s="29">
        <f>ROUND(IF(Параметри!$K$77="No",CC1308,CC1308*Параметри!$K$78)+AG1308,1)</f>
        <v>14109.6</v>
      </c>
      <c r="BZ1308" s="29">
        <f>ROUND(IF(Параметри!$K$77="No",BF1308,BF1308*Параметри!$K$78),1)</f>
        <v>0</v>
      </c>
      <c r="CA1308" s="29">
        <f>ROUND(IF(Параметри!$K$77="No",BI1308,BI1308*Параметри!$K$78),1)</f>
        <v>0</v>
      </c>
      <c r="CB1308" s="29">
        <f>ROUND(IF(Параметри!$K$77="No",BJ1308,BJ1308*Параметри!$K$78),1)</f>
        <v>0</v>
      </c>
      <c r="CC1308" s="29">
        <f t="shared" si="182"/>
        <v>15677.292725405783</v>
      </c>
    </row>
    <row r="1309" spans="1:81">
      <c r="A1309" s="9">
        <v>1308</v>
      </c>
      <c r="B1309" s="9" t="s">
        <v>3148</v>
      </c>
      <c r="C1309" s="9" t="s">
        <v>3148</v>
      </c>
      <c r="D1309" s="9" t="s">
        <v>4315</v>
      </c>
      <c r="E1309" s="9" t="s">
        <v>24</v>
      </c>
      <c r="F1309" s="9" t="s">
        <v>4336</v>
      </c>
      <c r="G1309" s="9" t="s">
        <v>2717</v>
      </c>
      <c r="H1309" s="29">
        <f>SUM('Дані з ДІСО'!J1309:L1309)</f>
        <v>804.5</v>
      </c>
      <c r="I1309" s="29">
        <f>SUM('Дані з ДІСО'!G1309:I1309)</f>
        <v>88</v>
      </c>
      <c r="J1309" s="29">
        <f>SUM('Дані з ДІСО'!P1309:R1309)</f>
        <v>0</v>
      </c>
      <c r="K1309" s="29">
        <f>SUM('Дані з ДІСО'!V1309:X1309)</f>
        <v>0</v>
      </c>
      <c r="L1309" s="40">
        <f>ROUNDUP('Дані з ДІСО'!J1309/'Коефіцієнти АТО'!$R1309,0)</f>
        <v>21</v>
      </c>
      <c r="M1309" s="40">
        <f>ROUNDUP('Дані з ДІСО'!K1309/'Коефіцієнти АТО'!$R1309,0)</f>
        <v>32</v>
      </c>
      <c r="N1309" s="40">
        <f>ROUNDUP('Дані з ДІСО'!L1309/'Коефіцієнти АТО'!$R1309,0)</f>
        <v>5</v>
      </c>
      <c r="O1309" s="59">
        <f>(L1309*Параметри!$K$32+M1309*Параметри!$L$32+N1309*Параметри!$M$32)/18</f>
        <v>94.827777777777783</v>
      </c>
      <c r="P1309" s="41">
        <f>IF(H1309=0,"",'Дані з ДІСО'!Y1309/H1309)</f>
        <v>0</v>
      </c>
      <c r="Q1309" s="29">
        <f>IF(H1309=0,"",(1+0.25*P1309)*O1309*Параметри!$K$51)</f>
        <v>19422.645447036579</v>
      </c>
      <c r="R1309" s="29">
        <f>IF(H1309=0,"",Q1309*'Коефіцієнти АТО'!T1309)</f>
        <v>330.18497259962186</v>
      </c>
      <c r="S1309" s="29">
        <f>IF(H1309=0,"",H1309*(1+0.25*P1309)*Параметри!$K$66*Параметри!$K$20/1000)</f>
        <v>0</v>
      </c>
      <c r="T1309" s="29">
        <f>IF(H1309=0,"",H1309*(1+0.25*P1309)*'Коефіцієнти АТО'!$S1309*Параметри!$K$20/1000)</f>
        <v>4057.8628479166991</v>
      </c>
      <c r="U1309" s="29">
        <f t="shared" si="183"/>
        <v>23810.693267552899</v>
      </c>
      <c r="V1309" s="29">
        <f t="shared" si="184"/>
        <v>23810.693267552899</v>
      </c>
      <c r="W1309" s="40">
        <f>ROUNDUP('Дані з ДІСО'!P1309/Параметри!$K$24,0)</f>
        <v>0</v>
      </c>
      <c r="X1309" s="40">
        <f>ROUNDUP('Дані з ДІСО'!Q1309/Параметри!$K$24,0)</f>
        <v>0</v>
      </c>
      <c r="Y1309" s="40">
        <f>ROUNDUP('Дані з ДІСО'!R1309/Параметри!$K$24,0)</f>
        <v>0</v>
      </c>
      <c r="Z1309" s="59">
        <f>(W1309*Параметри!$K$33+X1309*Параметри!$L$33+Y1309*Параметри!$M$33)/18</f>
        <v>0</v>
      </c>
      <c r="AA1309" s="41">
        <f>IF(J1309=0,0,'Дані з ДІСО'!AA1309/J1309)</f>
        <v>0</v>
      </c>
      <c r="AB1309" s="29">
        <f>(1+0.25*AA1309)*Z1309*Параметри!$K$51</f>
        <v>0</v>
      </c>
      <c r="AC1309" s="29">
        <f>AB1309*'Коефіцієнти АТО'!U1309</f>
        <v>0</v>
      </c>
      <c r="AD1309" s="29">
        <f>J1309*(1+0.25*AA1309)*Параметри!$K$66*Параметри!$K$20/1000</f>
        <v>0</v>
      </c>
      <c r="AE1309" s="29">
        <f>(1+0.25*AA1309)*J1309*'Коефіцієнти АТО'!S1309*Параметри!$K$20/1000</f>
        <v>0</v>
      </c>
      <c r="AF1309" s="29">
        <f t="shared" si="180"/>
        <v>0</v>
      </c>
      <c r="AG1309" s="29">
        <v>0</v>
      </c>
      <c r="AH1309" s="40">
        <v>0</v>
      </c>
      <c r="AI1309" s="40">
        <v>0</v>
      </c>
      <c r="AJ1309" s="40">
        <f t="shared" si="181"/>
        <v>0</v>
      </c>
      <c r="AK1309" s="29">
        <f>(AH1309+AI1309)*(1+0.25*AJ1309)*Параметри!$K$53</f>
        <v>0</v>
      </c>
      <c r="AL1309" s="29">
        <f>ROUNDUP(('Дані з ДІСО'!AU1309+'Дані з ДІСО'!AW1309)/Параметри!$K$28,0)</f>
        <v>0</v>
      </c>
      <c r="AM1309" s="64">
        <f>AL1309*Параметри!$M$35/18</f>
        <v>0</v>
      </c>
      <c r="AN1309" s="29">
        <f>IF(AL1309=0,0,'Дані з ДІСО'!AW1309/SUM('Дані з ДІСО'!AU1309,'Дані з ДІСО'!AW1309))</f>
        <v>0</v>
      </c>
      <c r="AO1309" s="29">
        <f>(1+0.25*AN1309)*AM1309*Параметри!$K$51</f>
        <v>0</v>
      </c>
      <c r="AP1309" s="40">
        <f>ROUNDUP(('Дані з ДІСО'!AE1309+'Дані не з ДІСО'!E1309+'Дані не з ДІСО'!G1309)/Параметри!$K$69,0)</f>
        <v>0</v>
      </c>
      <c r="AQ1309" s="40">
        <f t="shared" si="185"/>
        <v>0</v>
      </c>
      <c r="AR1309" s="40">
        <f>IF(AP1309=0,0,('Дані з ДІСО'!AH1309+'Дані не з ДІСО'!G1309)/('Дані з ДІСО'!AE1309+'Дані не з ДІСО'!E1309+'Дані не з ДІСО'!G1309))</f>
        <v>0</v>
      </c>
      <c r="AS1309" s="29">
        <f>AQ1309*(1+0.25*AR1309)*Параметри!$K$51</f>
        <v>0</v>
      </c>
      <c r="AT1309" s="40">
        <f>ROUNDUP('Дані з ДІСО'!AF1309/Параметри!$K$70,0)</f>
        <v>0</v>
      </c>
      <c r="AU1309" s="40">
        <f t="shared" si="186"/>
        <v>0</v>
      </c>
      <c r="AV1309" s="40">
        <f>IF(AT1309=0,0,'Дані з ДІСО'!AI1309/'Дані з ДІСО'!AF1309)</f>
        <v>0</v>
      </c>
      <c r="AW1309" s="29">
        <f>AU1309*(1+0.25*AV1309)*Параметри!$K$51</f>
        <v>0</v>
      </c>
      <c r="AX1309" s="40">
        <f>ROUNDUP('Дані з ДІСО'!AR1309/Параметри!$K$29,0)</f>
        <v>0</v>
      </c>
      <c r="AY1309" s="40">
        <f>ROUNDUP('Дані з ДІСО'!AS1309/Параметри!$K$29,0)</f>
        <v>0</v>
      </c>
      <c r="AZ1309" s="40">
        <f>ROUNDUP('Дані з ДІСО'!AT1309/Параметри!$K$29,0)</f>
        <v>0</v>
      </c>
      <c r="BA1309" s="64">
        <f>(AX1309*Параметри!$K$32+AY1309*Параметри!$L$32+AZ1309*Параметри!$M$32)/18</f>
        <v>0</v>
      </c>
      <c r="BB1309" s="29">
        <f>(BA1309*Параметри!$K$51+SUM('Дані з ДІСО'!AR1309:AT1309)*Параметри!$K$48*Параметри!$K$20/1000)*Параметри!$K$74</f>
        <v>0</v>
      </c>
      <c r="BC1309" s="40">
        <f>ROUNDUP(('Дані не з ДІСО'!I1309+'Дані не з ДІСО'!K1309)/Параметри!$K$26,0)</f>
        <v>0</v>
      </c>
      <c r="BD1309" s="29">
        <f>BC1309*Параметри!$M$36/18</f>
        <v>0</v>
      </c>
      <c r="BE1309" s="40">
        <f>IF(BC1309=0,0,'Дані не з ДІСО'!K1309/('Дані не з ДІСО'!I1309+'Дані не з ДІСО'!K1309))</f>
        <v>0</v>
      </c>
      <c r="BF1309" s="29">
        <f>(1+0.25*BE1309)*BD1309*Параметри!$K$51</f>
        <v>0</v>
      </c>
      <c r="BG1309" s="40">
        <f>ROUNDUP('Дані не з ДІСО'!M1309/Параметри!$K$27,0)</f>
        <v>0</v>
      </c>
      <c r="BH1309" s="40">
        <f>BG1309*Параметри!$M$37/18</f>
        <v>0</v>
      </c>
      <c r="BI1309" s="29">
        <f>BH1309*Параметри!$K$51</f>
        <v>0</v>
      </c>
      <c r="BJ1309" s="29">
        <f>'Дані не з ДІСО'!N1309*Параметри!$K$76</f>
        <v>0</v>
      </c>
      <c r="BK1309" s="40">
        <f>ROUNDUP('Дані з ДІСО'!V1309/Параметри!$K$25,0)</f>
        <v>0</v>
      </c>
      <c r="BL1309" s="40">
        <f>ROUNDUP('Дані з ДІСО'!W1309/Параметри!$K$25,0)</f>
        <v>0</v>
      </c>
      <c r="BM1309" s="40">
        <f>ROUNDUP('Дані з ДІСО'!X1309/Параметри!$K$25,0)</f>
        <v>0</v>
      </c>
      <c r="BN1309" s="40">
        <f>(BK1309*Параметри!$K$34+BL1309*Параметри!$L$34+BM1309*Параметри!$M$34)/18</f>
        <v>0</v>
      </c>
      <c r="BO1309" s="40">
        <f>IF(K1309=0,0,'Дані з ДІСО'!AC1309/K1309)</f>
        <v>0</v>
      </c>
      <c r="BP1309" s="29">
        <f>(1+0.25*BO1309)*BN1309*Параметри!$K$51</f>
        <v>0</v>
      </c>
      <c r="BQ1309" s="29">
        <f>BP1309*'Коефіцієнти АТО'!U1309</f>
        <v>0</v>
      </c>
      <c r="BR1309" s="29">
        <f>K1309*(1+0.25*BO1309)*Параметри!$K$66*Параметри!$K$20/1000</f>
        <v>0</v>
      </c>
      <c r="BS1309" s="29">
        <f>(1+0.25*BO1309)*K1309*'Коефіцієнти АТО'!S1309*Параметри!$K$20/1000</f>
        <v>0</v>
      </c>
      <c r="BT1309" s="29">
        <f t="shared" si="187"/>
        <v>0</v>
      </c>
      <c r="BU1309" s="40">
        <f>ROUNDUP('Дані з ДІСО'!AG1309/Параметри!$K$71,0)</f>
        <v>0</v>
      </c>
      <c r="BV1309" s="40">
        <f t="shared" si="188"/>
        <v>0</v>
      </c>
      <c r="BW1309" s="40">
        <f>IF('Дані з ДІСО'!AG1309=0,0,'Дані з ДІСО'!AJ1309/'Дані з ДІСО'!AG1309)</f>
        <v>0</v>
      </c>
      <c r="BX1309" s="29">
        <f>BV1309*(1+0.25*BW1309)*Параметри!$K$51</f>
        <v>0</v>
      </c>
      <c r="BY1309" s="29">
        <f>ROUND(IF(Параметри!$K$77="No",CC1309,CC1309*Параметри!$K$78)+AG1309,1)</f>
        <v>21429.599999999999</v>
      </c>
      <c r="BZ1309" s="29">
        <f>ROUND(IF(Параметри!$K$77="No",BF1309,BF1309*Параметри!$K$78),1)</f>
        <v>0</v>
      </c>
      <c r="CA1309" s="29">
        <f>ROUND(IF(Параметри!$K$77="No",BI1309,BI1309*Параметри!$K$78),1)</f>
        <v>0</v>
      </c>
      <c r="CB1309" s="29">
        <f>ROUND(IF(Параметри!$K$77="No",BJ1309,BJ1309*Параметри!$K$78),1)</f>
        <v>0</v>
      </c>
      <c r="CC1309" s="29">
        <f t="shared" si="182"/>
        <v>23810.693267552899</v>
      </c>
    </row>
    <row r="1310" spans="1:81">
      <c r="A1310" s="9">
        <v>1309</v>
      </c>
      <c r="B1310" s="9" t="s">
        <v>3148</v>
      </c>
      <c r="C1310" s="9" t="s">
        <v>3148</v>
      </c>
      <c r="D1310" s="9" t="s">
        <v>4315</v>
      </c>
      <c r="E1310" s="9" t="s">
        <v>24</v>
      </c>
      <c r="F1310" s="9" t="s">
        <v>4337</v>
      </c>
      <c r="G1310" s="9" t="s">
        <v>2719</v>
      </c>
      <c r="H1310" s="29">
        <f>SUM('Дані з ДІСО'!J1310:L1310)</f>
        <v>413</v>
      </c>
      <c r="I1310" s="29">
        <f>SUM('Дані з ДІСО'!G1310:I1310)</f>
        <v>32</v>
      </c>
      <c r="J1310" s="29">
        <f>SUM('Дані з ДІСО'!P1310:R1310)</f>
        <v>0</v>
      </c>
      <c r="K1310" s="29">
        <f>SUM('Дані з ДІСО'!V1310:X1310)</f>
        <v>0</v>
      </c>
      <c r="L1310" s="40">
        <f>ROUNDUP('Дані з ДІСО'!J1310/'Коефіцієнти АТО'!$R1310,0)</f>
        <v>12</v>
      </c>
      <c r="M1310" s="40">
        <f>ROUNDUP('Дані з ДІСО'!K1310/'Коефіцієнти АТО'!$R1310,0)</f>
        <v>18</v>
      </c>
      <c r="N1310" s="40">
        <f>ROUNDUP('Дані з ДІСО'!L1310/'Коефіцієнти АТО'!$R1310,0)</f>
        <v>5</v>
      </c>
      <c r="O1310" s="59">
        <f>(L1310*Параметри!$K$32+M1310*Параметри!$L$32+N1310*Параметри!$M$32)/18</f>
        <v>57.894444444444439</v>
      </c>
      <c r="P1310" s="41">
        <f>IF(H1310=0,"",'Дані з ДІСО'!Y1310/H1310)</f>
        <v>0</v>
      </c>
      <c r="Q1310" s="29">
        <f>IF(H1310=0,"",(1+0.25*P1310)*O1310*Параметри!$K$51)</f>
        <v>11857.952323133642</v>
      </c>
      <c r="R1310" s="29">
        <f>IF(H1310=0,"",Q1310*'Коефіцієнти АТО'!T1310)</f>
        <v>201.58518949327194</v>
      </c>
      <c r="S1310" s="29">
        <f>IF(H1310=0,"",H1310*(1+0.25*P1310)*Параметри!$K$66*Параметри!$K$20/1000)</f>
        <v>0</v>
      </c>
      <c r="T1310" s="29">
        <f>IF(H1310=0,"",H1310*(1+0.25*P1310)*'Коефіцієнти АТО'!$S1310*Параметри!$K$20/1000)</f>
        <v>2083.1539542443711</v>
      </c>
      <c r="U1310" s="29">
        <f t="shared" si="183"/>
        <v>14142.691466871285</v>
      </c>
      <c r="V1310" s="29">
        <f t="shared" si="184"/>
        <v>14142.691466871285</v>
      </c>
      <c r="W1310" s="40">
        <f>ROUNDUP('Дані з ДІСО'!P1310/Параметри!$K$24,0)</f>
        <v>0</v>
      </c>
      <c r="X1310" s="40">
        <f>ROUNDUP('Дані з ДІСО'!Q1310/Параметри!$K$24,0)</f>
        <v>0</v>
      </c>
      <c r="Y1310" s="40">
        <f>ROUNDUP('Дані з ДІСО'!R1310/Параметри!$K$24,0)</f>
        <v>0</v>
      </c>
      <c r="Z1310" s="59">
        <f>(W1310*Параметри!$K$33+X1310*Параметри!$L$33+Y1310*Параметри!$M$33)/18</f>
        <v>0</v>
      </c>
      <c r="AA1310" s="41">
        <f>IF(J1310=0,0,'Дані з ДІСО'!AA1310/J1310)</f>
        <v>0</v>
      </c>
      <c r="AB1310" s="29">
        <f>(1+0.25*AA1310)*Z1310*Параметри!$K$51</f>
        <v>0</v>
      </c>
      <c r="AC1310" s="29">
        <f>AB1310*'Коефіцієнти АТО'!U1310</f>
        <v>0</v>
      </c>
      <c r="AD1310" s="29">
        <f>J1310*(1+0.25*AA1310)*Параметри!$K$66*Параметри!$K$20/1000</f>
        <v>0</v>
      </c>
      <c r="AE1310" s="29">
        <f>(1+0.25*AA1310)*J1310*'Коефіцієнти АТО'!S1310*Параметри!$K$20/1000</f>
        <v>0</v>
      </c>
      <c r="AF1310" s="29">
        <f t="shared" si="180"/>
        <v>0</v>
      </c>
      <c r="AG1310" s="29">
        <v>0</v>
      </c>
      <c r="AH1310" s="40">
        <v>1</v>
      </c>
      <c r="AI1310" s="40">
        <v>0</v>
      </c>
      <c r="AJ1310" s="40">
        <f t="shared" si="181"/>
        <v>0</v>
      </c>
      <c r="AK1310" s="29">
        <f>(AH1310+AI1310)*(1+0.25*AJ1310)*Параметри!$K$53</f>
        <v>179.42927569600005</v>
      </c>
      <c r="AL1310" s="29">
        <f>ROUNDUP(('Дані з ДІСО'!AU1310+'Дані з ДІСО'!AW1310)/Параметри!$K$28,0)</f>
        <v>0</v>
      </c>
      <c r="AM1310" s="64">
        <f>AL1310*Параметри!$M$35/18</f>
        <v>0</v>
      </c>
      <c r="AN1310" s="29">
        <f>IF(AL1310=0,0,'Дані з ДІСО'!AW1310/SUM('Дані з ДІСО'!AU1310,'Дані з ДІСО'!AW1310))</f>
        <v>0</v>
      </c>
      <c r="AO1310" s="29">
        <f>(1+0.25*AN1310)*AM1310*Параметри!$K$51</f>
        <v>0</v>
      </c>
      <c r="AP1310" s="40">
        <f>ROUNDUP(('Дані з ДІСО'!AE1310+'Дані не з ДІСО'!E1310+'Дані не з ДІСО'!G1310)/Параметри!$K$69,0)</f>
        <v>0</v>
      </c>
      <c r="AQ1310" s="40">
        <f t="shared" si="185"/>
        <v>0</v>
      </c>
      <c r="AR1310" s="40">
        <f>IF(AP1310=0,0,('Дані з ДІСО'!AH1310+'Дані не з ДІСО'!G1310)/('Дані з ДІСО'!AE1310+'Дані не з ДІСО'!E1310+'Дані не з ДІСО'!G1310))</f>
        <v>0</v>
      </c>
      <c r="AS1310" s="29">
        <f>AQ1310*(1+0.25*AR1310)*Параметри!$K$51</f>
        <v>0</v>
      </c>
      <c r="AT1310" s="40">
        <f>ROUNDUP('Дані з ДІСО'!AF1310/Параметри!$K$70,0)</f>
        <v>0</v>
      </c>
      <c r="AU1310" s="40">
        <f t="shared" si="186"/>
        <v>0</v>
      </c>
      <c r="AV1310" s="40">
        <f>IF(AT1310=0,0,'Дані з ДІСО'!AI1310/'Дані з ДІСО'!AF1310)</f>
        <v>0</v>
      </c>
      <c r="AW1310" s="29">
        <f>AU1310*(1+0.25*AV1310)*Параметри!$K$51</f>
        <v>0</v>
      </c>
      <c r="AX1310" s="40">
        <f>ROUNDUP('Дані з ДІСО'!AR1310/Параметри!$K$29,0)</f>
        <v>0</v>
      </c>
      <c r="AY1310" s="40">
        <f>ROUNDUP('Дані з ДІСО'!AS1310/Параметри!$K$29,0)</f>
        <v>0</v>
      </c>
      <c r="AZ1310" s="40">
        <f>ROUNDUP('Дані з ДІСО'!AT1310/Параметри!$K$29,0)</f>
        <v>0</v>
      </c>
      <c r="BA1310" s="64">
        <f>(AX1310*Параметри!$K$32+AY1310*Параметри!$L$32+AZ1310*Параметри!$M$32)/18</f>
        <v>0</v>
      </c>
      <c r="BB1310" s="29">
        <f>(BA1310*Параметри!$K$51+SUM('Дані з ДІСО'!AR1310:AT1310)*Параметри!$K$48*Параметри!$K$20/1000)*Параметри!$K$74</f>
        <v>0</v>
      </c>
      <c r="BC1310" s="40">
        <f>ROUNDUP(('Дані не з ДІСО'!I1310+'Дані не з ДІСО'!K1310)/Параметри!$K$26,0)</f>
        <v>0</v>
      </c>
      <c r="BD1310" s="29">
        <f>BC1310*Параметри!$M$36/18</f>
        <v>0</v>
      </c>
      <c r="BE1310" s="40">
        <f>IF(BC1310=0,0,'Дані не з ДІСО'!K1310/('Дані не з ДІСО'!I1310+'Дані не з ДІСО'!K1310))</f>
        <v>0</v>
      </c>
      <c r="BF1310" s="29">
        <f>(1+0.25*BE1310)*BD1310*Параметри!$K$51</f>
        <v>0</v>
      </c>
      <c r="BG1310" s="40">
        <f>ROUNDUP('Дані не з ДІСО'!M1310/Параметри!$K$27,0)</f>
        <v>0</v>
      </c>
      <c r="BH1310" s="40">
        <f>BG1310*Параметри!$M$37/18</f>
        <v>0</v>
      </c>
      <c r="BI1310" s="29">
        <f>BH1310*Параметри!$K$51</f>
        <v>0</v>
      </c>
      <c r="BJ1310" s="29">
        <f>'Дані не з ДІСО'!N1310*Параметри!$K$76</f>
        <v>0</v>
      </c>
      <c r="BK1310" s="40">
        <f>ROUNDUP('Дані з ДІСО'!V1310/Параметри!$K$25,0)</f>
        <v>0</v>
      </c>
      <c r="BL1310" s="40">
        <f>ROUNDUP('Дані з ДІСО'!W1310/Параметри!$K$25,0)</f>
        <v>0</v>
      </c>
      <c r="BM1310" s="40">
        <f>ROUNDUP('Дані з ДІСО'!X1310/Параметри!$K$25,0)</f>
        <v>0</v>
      </c>
      <c r="BN1310" s="40">
        <f>(BK1310*Параметри!$K$34+BL1310*Параметри!$L$34+BM1310*Параметри!$M$34)/18</f>
        <v>0</v>
      </c>
      <c r="BO1310" s="40">
        <f>IF(K1310=0,0,'Дані з ДІСО'!AC1310/K1310)</f>
        <v>0</v>
      </c>
      <c r="BP1310" s="29">
        <f>(1+0.25*BO1310)*BN1310*Параметри!$K$51</f>
        <v>0</v>
      </c>
      <c r="BQ1310" s="29">
        <f>BP1310*'Коефіцієнти АТО'!U1310</f>
        <v>0</v>
      </c>
      <c r="BR1310" s="29">
        <f>K1310*(1+0.25*BO1310)*Параметри!$K$66*Параметри!$K$20/1000</f>
        <v>0</v>
      </c>
      <c r="BS1310" s="29">
        <f>(1+0.25*BO1310)*K1310*'Коефіцієнти АТО'!S1310*Параметри!$K$20/1000</f>
        <v>0</v>
      </c>
      <c r="BT1310" s="29">
        <f t="shared" si="187"/>
        <v>0</v>
      </c>
      <c r="BU1310" s="40">
        <f>ROUNDUP('Дані з ДІСО'!AG1310/Параметри!$K$71,0)</f>
        <v>0</v>
      </c>
      <c r="BV1310" s="40">
        <f t="shared" si="188"/>
        <v>0</v>
      </c>
      <c r="BW1310" s="40">
        <f>IF('Дані з ДІСО'!AG1310=0,0,'Дані з ДІСО'!AJ1310/'Дані з ДІСО'!AG1310)</f>
        <v>0</v>
      </c>
      <c r="BX1310" s="29">
        <f>BV1310*(1+0.25*BW1310)*Параметри!$K$51</f>
        <v>0</v>
      </c>
      <c r="BY1310" s="29">
        <f>ROUND(IF(Параметри!$K$77="No",CC1310,CC1310*Параметри!$K$78)+AG1310,1)</f>
        <v>12889.9</v>
      </c>
      <c r="BZ1310" s="29">
        <f>ROUND(IF(Параметри!$K$77="No",BF1310,BF1310*Параметри!$K$78),1)</f>
        <v>0</v>
      </c>
      <c r="CA1310" s="29">
        <f>ROUND(IF(Параметри!$K$77="No",BI1310,BI1310*Параметри!$K$78),1)</f>
        <v>0</v>
      </c>
      <c r="CB1310" s="29">
        <f>ROUND(IF(Параметри!$K$77="No",BJ1310,BJ1310*Параметри!$K$78),1)</f>
        <v>0</v>
      </c>
      <c r="CC1310" s="29">
        <f t="shared" si="182"/>
        <v>14322.120742567286</v>
      </c>
    </row>
    <row r="1311" spans="1:81">
      <c r="A1311" s="9">
        <v>1310</v>
      </c>
      <c r="B1311" s="9" t="s">
        <v>3148</v>
      </c>
      <c r="C1311" s="9" t="s">
        <v>3148</v>
      </c>
      <c r="D1311" s="9" t="s">
        <v>4315</v>
      </c>
      <c r="E1311" s="9" t="s">
        <v>24</v>
      </c>
      <c r="F1311" s="9" t="s">
        <v>4338</v>
      </c>
      <c r="G1311" s="9" t="s">
        <v>2721</v>
      </c>
      <c r="H1311" s="29">
        <f>SUM('Дані з ДІСО'!J1311:L1311)</f>
        <v>320.5</v>
      </c>
      <c r="I1311" s="29">
        <f>SUM('Дані з ДІСО'!G1311:I1311)</f>
        <v>33</v>
      </c>
      <c r="J1311" s="29">
        <f>SUM('Дані з ДІСО'!P1311:R1311)</f>
        <v>0</v>
      </c>
      <c r="K1311" s="29">
        <f>SUM('Дані з ДІСО'!V1311:X1311)</f>
        <v>0</v>
      </c>
      <c r="L1311" s="40">
        <f>ROUNDUP('Дані з ДІСО'!J1311/'Коефіцієнти АТО'!$R1311,0)</f>
        <v>11</v>
      </c>
      <c r="M1311" s="40">
        <f>ROUNDUP('Дані з ДІСО'!K1311/'Коефіцієнти АТО'!$R1311,0)</f>
        <v>18</v>
      </c>
      <c r="N1311" s="40">
        <f>ROUNDUP('Дані з ДІСО'!L1311/'Коефіцієнти АТО'!$R1311,0)</f>
        <v>4</v>
      </c>
      <c r="O1311" s="59">
        <f>(L1311*Параметри!$K$32+M1311*Параметри!$L$32+N1311*Параметри!$M$32)/18</f>
        <v>54.644444444444446</v>
      </c>
      <c r="P1311" s="41">
        <f>IF(H1311=0,"",'Дані з ДІСО'!Y1311/H1311)</f>
        <v>0</v>
      </c>
      <c r="Q1311" s="29">
        <f>IF(H1311=0,"",(1+0.25*P1311)*O1311*Параметри!$K$51)</f>
        <v>11192.286637591644</v>
      </c>
      <c r="R1311" s="29">
        <f>IF(H1311=0,"",Q1311*'Коефіцієнти АТО'!T1311)</f>
        <v>190.26887283905796</v>
      </c>
      <c r="S1311" s="29">
        <f>IF(H1311=0,"",H1311*(1+0.25*P1311)*Параметри!$K$66*Параметри!$K$20/1000)</f>
        <v>0</v>
      </c>
      <c r="T1311" s="29">
        <f>IF(H1311=0,"",H1311*(1+0.25*P1311)*'Коефіцієнти АТО'!$S1311*Параметри!$K$20/1000)</f>
        <v>1616.5879959693002</v>
      </c>
      <c r="U1311" s="29">
        <f t="shared" si="183"/>
        <v>12999.143506400003</v>
      </c>
      <c r="V1311" s="29">
        <f t="shared" si="184"/>
        <v>12999.143506400003</v>
      </c>
      <c r="W1311" s="40">
        <f>ROUNDUP('Дані з ДІСО'!P1311/Параметри!$K$24,0)</f>
        <v>0</v>
      </c>
      <c r="X1311" s="40">
        <f>ROUNDUP('Дані з ДІСО'!Q1311/Параметри!$K$24,0)</f>
        <v>0</v>
      </c>
      <c r="Y1311" s="40">
        <f>ROUNDUP('Дані з ДІСО'!R1311/Параметри!$K$24,0)</f>
        <v>0</v>
      </c>
      <c r="Z1311" s="59">
        <f>(W1311*Параметри!$K$33+X1311*Параметри!$L$33+Y1311*Параметри!$M$33)/18</f>
        <v>0</v>
      </c>
      <c r="AA1311" s="41">
        <f>IF(J1311=0,0,'Дані з ДІСО'!AA1311/J1311)</f>
        <v>0</v>
      </c>
      <c r="AB1311" s="29">
        <f>(1+0.25*AA1311)*Z1311*Параметри!$K$51</f>
        <v>0</v>
      </c>
      <c r="AC1311" s="29">
        <f>AB1311*'Коефіцієнти АТО'!U1311</f>
        <v>0</v>
      </c>
      <c r="AD1311" s="29">
        <f>J1311*(1+0.25*AA1311)*Параметри!$K$66*Параметри!$K$20/1000</f>
        <v>0</v>
      </c>
      <c r="AE1311" s="29">
        <f>(1+0.25*AA1311)*J1311*'Коефіцієнти АТО'!S1311*Параметри!$K$20/1000</f>
        <v>0</v>
      </c>
      <c r="AF1311" s="29">
        <f t="shared" si="180"/>
        <v>0</v>
      </c>
      <c r="AG1311" s="29">
        <v>0</v>
      </c>
      <c r="AH1311" s="40">
        <v>4</v>
      </c>
      <c r="AI1311" s="40">
        <v>0</v>
      </c>
      <c r="AJ1311" s="40">
        <f t="shared" si="181"/>
        <v>0</v>
      </c>
      <c r="AK1311" s="29">
        <f>(AH1311+AI1311)*(1+0.25*AJ1311)*Параметри!$K$53</f>
        <v>717.71710278400019</v>
      </c>
      <c r="AL1311" s="29">
        <f>ROUNDUP(('Дані з ДІСО'!AU1311+'Дані з ДІСО'!AW1311)/Параметри!$K$28,0)</f>
        <v>0</v>
      </c>
      <c r="AM1311" s="64">
        <f>AL1311*Параметри!$M$35/18</f>
        <v>0</v>
      </c>
      <c r="AN1311" s="29">
        <f>IF(AL1311=0,0,'Дані з ДІСО'!AW1311/SUM('Дані з ДІСО'!AU1311,'Дані з ДІСО'!AW1311))</f>
        <v>0</v>
      </c>
      <c r="AO1311" s="29">
        <f>(1+0.25*AN1311)*AM1311*Параметри!$K$51</f>
        <v>0</v>
      </c>
      <c r="AP1311" s="40">
        <f>ROUNDUP(('Дані з ДІСО'!AE1311+'Дані не з ДІСО'!E1311+'Дані не з ДІСО'!G1311)/Параметри!$K$69,0)</f>
        <v>0</v>
      </c>
      <c r="AQ1311" s="40">
        <f t="shared" si="185"/>
        <v>0</v>
      </c>
      <c r="AR1311" s="40">
        <f>IF(AP1311=0,0,('Дані з ДІСО'!AH1311+'Дані не з ДІСО'!G1311)/('Дані з ДІСО'!AE1311+'Дані не з ДІСО'!E1311+'Дані не з ДІСО'!G1311))</f>
        <v>0</v>
      </c>
      <c r="AS1311" s="29">
        <f>AQ1311*(1+0.25*AR1311)*Параметри!$K$51</f>
        <v>0</v>
      </c>
      <c r="AT1311" s="40">
        <f>ROUNDUP('Дані з ДІСО'!AF1311/Параметри!$K$70,0)</f>
        <v>0</v>
      </c>
      <c r="AU1311" s="40">
        <f t="shared" si="186"/>
        <v>0</v>
      </c>
      <c r="AV1311" s="40">
        <f>IF(AT1311=0,0,'Дані з ДІСО'!AI1311/'Дані з ДІСО'!AF1311)</f>
        <v>0</v>
      </c>
      <c r="AW1311" s="29">
        <f>AU1311*(1+0.25*AV1311)*Параметри!$K$51</f>
        <v>0</v>
      </c>
      <c r="AX1311" s="40">
        <f>ROUNDUP('Дані з ДІСО'!AR1311/Параметри!$K$29,0)</f>
        <v>0</v>
      </c>
      <c r="AY1311" s="40">
        <f>ROUNDUP('Дані з ДІСО'!AS1311/Параметри!$K$29,0)</f>
        <v>0</v>
      </c>
      <c r="AZ1311" s="40">
        <f>ROUNDUP('Дані з ДІСО'!AT1311/Параметри!$K$29,0)</f>
        <v>0</v>
      </c>
      <c r="BA1311" s="64">
        <f>(AX1311*Параметри!$K$32+AY1311*Параметри!$L$32+AZ1311*Параметри!$M$32)/18</f>
        <v>0</v>
      </c>
      <c r="BB1311" s="29">
        <f>(BA1311*Параметри!$K$51+SUM('Дані з ДІСО'!AR1311:AT1311)*Параметри!$K$48*Параметри!$K$20/1000)*Параметри!$K$74</f>
        <v>0</v>
      </c>
      <c r="BC1311" s="40">
        <f>ROUNDUP(('Дані не з ДІСО'!I1311+'Дані не з ДІСО'!K1311)/Параметри!$K$26,0)</f>
        <v>0</v>
      </c>
      <c r="BD1311" s="29">
        <f>BC1311*Параметри!$M$36/18</f>
        <v>0</v>
      </c>
      <c r="BE1311" s="40">
        <f>IF(BC1311=0,0,'Дані не з ДІСО'!K1311/('Дані не з ДІСО'!I1311+'Дані не з ДІСО'!K1311))</f>
        <v>0</v>
      </c>
      <c r="BF1311" s="29">
        <f>(1+0.25*BE1311)*BD1311*Параметри!$K$51</f>
        <v>0</v>
      </c>
      <c r="BG1311" s="40">
        <f>ROUNDUP('Дані не з ДІСО'!M1311/Параметри!$K$27,0)</f>
        <v>0</v>
      </c>
      <c r="BH1311" s="40">
        <f>BG1311*Параметри!$M$37/18</f>
        <v>0</v>
      </c>
      <c r="BI1311" s="29">
        <f>BH1311*Параметри!$K$51</f>
        <v>0</v>
      </c>
      <c r="BJ1311" s="29">
        <f>'Дані не з ДІСО'!N1311*Параметри!$K$76</f>
        <v>0</v>
      </c>
      <c r="BK1311" s="40">
        <f>ROUNDUP('Дані з ДІСО'!V1311/Параметри!$K$25,0)</f>
        <v>0</v>
      </c>
      <c r="BL1311" s="40">
        <f>ROUNDUP('Дані з ДІСО'!W1311/Параметри!$K$25,0)</f>
        <v>0</v>
      </c>
      <c r="BM1311" s="40">
        <f>ROUNDUP('Дані з ДІСО'!X1311/Параметри!$K$25,0)</f>
        <v>0</v>
      </c>
      <c r="BN1311" s="40">
        <f>(BK1311*Параметри!$K$34+BL1311*Параметри!$L$34+BM1311*Параметри!$M$34)/18</f>
        <v>0</v>
      </c>
      <c r="BO1311" s="40">
        <f>IF(K1311=0,0,'Дані з ДІСО'!AC1311/K1311)</f>
        <v>0</v>
      </c>
      <c r="BP1311" s="29">
        <f>(1+0.25*BO1311)*BN1311*Параметри!$K$51</f>
        <v>0</v>
      </c>
      <c r="BQ1311" s="29">
        <f>BP1311*'Коефіцієнти АТО'!U1311</f>
        <v>0</v>
      </c>
      <c r="BR1311" s="29">
        <f>K1311*(1+0.25*BO1311)*Параметри!$K$66*Параметри!$K$20/1000</f>
        <v>0</v>
      </c>
      <c r="BS1311" s="29">
        <f>(1+0.25*BO1311)*K1311*'Коефіцієнти АТО'!S1311*Параметри!$K$20/1000</f>
        <v>0</v>
      </c>
      <c r="BT1311" s="29">
        <f t="shared" si="187"/>
        <v>0</v>
      </c>
      <c r="BU1311" s="40">
        <f>ROUNDUP('Дані з ДІСО'!AG1311/Параметри!$K$71,0)</f>
        <v>0</v>
      </c>
      <c r="BV1311" s="40">
        <f t="shared" si="188"/>
        <v>0</v>
      </c>
      <c r="BW1311" s="40">
        <f>IF('Дані з ДІСО'!AG1311=0,0,'Дані з ДІСО'!AJ1311/'Дані з ДІСО'!AG1311)</f>
        <v>0</v>
      </c>
      <c r="BX1311" s="29">
        <f>BV1311*(1+0.25*BW1311)*Параметри!$K$51</f>
        <v>0</v>
      </c>
      <c r="BY1311" s="29">
        <f>ROUND(IF(Параметри!$K$77="No",CC1311,CC1311*Параметри!$K$78)+AG1311,1)</f>
        <v>12345.2</v>
      </c>
      <c r="BZ1311" s="29">
        <f>ROUND(IF(Параметри!$K$77="No",BF1311,BF1311*Параметри!$K$78),1)</f>
        <v>0</v>
      </c>
      <c r="CA1311" s="29">
        <f>ROUND(IF(Параметри!$K$77="No",BI1311,BI1311*Параметри!$K$78),1)</f>
        <v>0</v>
      </c>
      <c r="CB1311" s="29">
        <f>ROUND(IF(Параметри!$K$77="No",BJ1311,BJ1311*Параметри!$K$78),1)</f>
        <v>0</v>
      </c>
      <c r="CC1311" s="29">
        <f t="shared" si="182"/>
        <v>13716.860609184003</v>
      </c>
    </row>
    <row r="1312" spans="1:81">
      <c r="A1312" s="9">
        <v>1311</v>
      </c>
      <c r="B1312" s="9" t="s">
        <v>3148</v>
      </c>
      <c r="C1312" s="9" t="s">
        <v>3148</v>
      </c>
      <c r="D1312" s="9" t="s">
        <v>4315</v>
      </c>
      <c r="E1312" s="9" t="s">
        <v>24</v>
      </c>
      <c r="F1312" s="9" t="s">
        <v>4339</v>
      </c>
      <c r="G1312" s="9" t="s">
        <v>2723</v>
      </c>
      <c r="H1312" s="29">
        <f>SUM('Дані з ДІСО'!J1312:L1312)</f>
        <v>353</v>
      </c>
      <c r="I1312" s="29">
        <f>SUM('Дані з ДІСО'!G1312:I1312)</f>
        <v>18</v>
      </c>
      <c r="J1312" s="29">
        <f>SUM('Дані з ДІСО'!P1312:R1312)</f>
        <v>0</v>
      </c>
      <c r="K1312" s="29">
        <f>SUM('Дані з ДІСО'!V1312:X1312)</f>
        <v>0</v>
      </c>
      <c r="L1312" s="40">
        <f>ROUNDUP('Дані з ДІСО'!J1312/'Коефіцієнти АТО'!$R1312,0)</f>
        <v>9</v>
      </c>
      <c r="M1312" s="40">
        <f>ROUNDUP('Дані з ДІСО'!K1312/'Коефіцієнти АТО'!$R1312,0)</f>
        <v>15</v>
      </c>
      <c r="N1312" s="40">
        <f>ROUNDUP('Дані з ДІСО'!L1312/'Коефіцієнти АТО'!$R1312,0)</f>
        <v>5</v>
      </c>
      <c r="O1312" s="59">
        <f>(L1312*Параметри!$K$32+M1312*Параметри!$L$32+N1312*Параметри!$M$32)/18</f>
        <v>48.611111111111114</v>
      </c>
      <c r="P1312" s="41">
        <f>IF(H1312=0,"",'Дані з ДІСО'!Y1312/H1312)</f>
        <v>0</v>
      </c>
      <c r="Q1312" s="29">
        <f>IF(H1312=0,"",(1+0.25*P1312)*O1312*Параметри!$K$51)</f>
        <v>9956.5380316111114</v>
      </c>
      <c r="R1312" s="29">
        <f>IF(H1312=0,"",Q1312*'Коефіцієнти АТО'!T1312)</f>
        <v>169.2611465373889</v>
      </c>
      <c r="S1312" s="29">
        <f>IF(H1312=0,"",H1312*(1+0.25*P1312)*Параметри!$K$66*Параметри!$K$20/1000)</f>
        <v>0</v>
      </c>
      <c r="T1312" s="29">
        <f>IF(H1312=0,"",H1312*(1+0.25*P1312)*'Коефіцієнти АТО'!$S1312*Параметри!$K$20/1000)</f>
        <v>1780.5165759037845</v>
      </c>
      <c r="U1312" s="29">
        <f t="shared" si="183"/>
        <v>11906.315754052284</v>
      </c>
      <c r="V1312" s="29">
        <f t="shared" si="184"/>
        <v>11906.315754052284</v>
      </c>
      <c r="W1312" s="40">
        <f>ROUNDUP('Дані з ДІСО'!P1312/Параметри!$K$24,0)</f>
        <v>0</v>
      </c>
      <c r="X1312" s="40">
        <f>ROUNDUP('Дані з ДІСО'!Q1312/Параметри!$K$24,0)</f>
        <v>0</v>
      </c>
      <c r="Y1312" s="40">
        <f>ROUNDUP('Дані з ДІСО'!R1312/Параметри!$K$24,0)</f>
        <v>0</v>
      </c>
      <c r="Z1312" s="59">
        <f>(W1312*Параметри!$K$33+X1312*Параметри!$L$33+Y1312*Параметри!$M$33)/18</f>
        <v>0</v>
      </c>
      <c r="AA1312" s="41">
        <f>IF(J1312=0,0,'Дані з ДІСО'!AA1312/J1312)</f>
        <v>0</v>
      </c>
      <c r="AB1312" s="29">
        <f>(1+0.25*AA1312)*Z1312*Параметри!$K$51</f>
        <v>0</v>
      </c>
      <c r="AC1312" s="29">
        <f>AB1312*'Коефіцієнти АТО'!U1312</f>
        <v>0</v>
      </c>
      <c r="AD1312" s="29">
        <f>J1312*(1+0.25*AA1312)*Параметри!$K$66*Параметри!$K$20/1000</f>
        <v>0</v>
      </c>
      <c r="AE1312" s="29">
        <f>(1+0.25*AA1312)*J1312*'Коефіцієнти АТО'!S1312*Параметри!$K$20/1000</f>
        <v>0</v>
      </c>
      <c r="AF1312" s="29">
        <f t="shared" si="180"/>
        <v>0</v>
      </c>
      <c r="AG1312" s="29">
        <v>0</v>
      </c>
      <c r="AH1312" s="40">
        <v>11</v>
      </c>
      <c r="AI1312" s="40">
        <v>0</v>
      </c>
      <c r="AJ1312" s="40">
        <f t="shared" si="181"/>
        <v>0</v>
      </c>
      <c r="AK1312" s="29">
        <f>(AH1312+AI1312)*(1+0.25*AJ1312)*Параметри!$K$53</f>
        <v>1973.7220326560005</v>
      </c>
      <c r="AL1312" s="29">
        <f>ROUNDUP(('Дані з ДІСО'!AU1312+'Дані з ДІСО'!AW1312)/Параметри!$K$28,0)</f>
        <v>0</v>
      </c>
      <c r="AM1312" s="64">
        <f>AL1312*Параметри!$M$35/18</f>
        <v>0</v>
      </c>
      <c r="AN1312" s="29">
        <f>IF(AL1312=0,0,'Дані з ДІСО'!AW1312/SUM('Дані з ДІСО'!AU1312,'Дані з ДІСО'!AW1312))</f>
        <v>0</v>
      </c>
      <c r="AO1312" s="29">
        <f>(1+0.25*AN1312)*AM1312*Параметри!$K$51</f>
        <v>0</v>
      </c>
      <c r="AP1312" s="40">
        <f>ROUNDUP(('Дані з ДІСО'!AE1312+'Дані не з ДІСО'!E1312+'Дані не з ДІСО'!G1312)/Параметри!$K$69,0)</f>
        <v>0</v>
      </c>
      <c r="AQ1312" s="40">
        <f t="shared" si="185"/>
        <v>0</v>
      </c>
      <c r="AR1312" s="40">
        <f>IF(AP1312=0,0,('Дані з ДІСО'!AH1312+'Дані не з ДІСО'!G1312)/('Дані з ДІСО'!AE1312+'Дані не з ДІСО'!E1312+'Дані не з ДІСО'!G1312))</f>
        <v>0</v>
      </c>
      <c r="AS1312" s="29">
        <f>AQ1312*(1+0.25*AR1312)*Параметри!$K$51</f>
        <v>0</v>
      </c>
      <c r="AT1312" s="40">
        <f>ROUNDUP('Дані з ДІСО'!AF1312/Параметри!$K$70,0)</f>
        <v>0</v>
      </c>
      <c r="AU1312" s="40">
        <f t="shared" si="186"/>
        <v>0</v>
      </c>
      <c r="AV1312" s="40">
        <f>IF(AT1312=0,0,'Дані з ДІСО'!AI1312/'Дані з ДІСО'!AF1312)</f>
        <v>0</v>
      </c>
      <c r="AW1312" s="29">
        <f>AU1312*(1+0.25*AV1312)*Параметри!$K$51</f>
        <v>0</v>
      </c>
      <c r="AX1312" s="40">
        <f>ROUNDUP('Дані з ДІСО'!AR1312/Параметри!$K$29,0)</f>
        <v>0</v>
      </c>
      <c r="AY1312" s="40">
        <f>ROUNDUP('Дані з ДІСО'!AS1312/Параметри!$K$29,0)</f>
        <v>0</v>
      </c>
      <c r="AZ1312" s="40">
        <f>ROUNDUP('Дані з ДІСО'!AT1312/Параметри!$K$29,0)</f>
        <v>0</v>
      </c>
      <c r="BA1312" s="64">
        <f>(AX1312*Параметри!$K$32+AY1312*Параметри!$L$32+AZ1312*Параметри!$M$32)/18</f>
        <v>0</v>
      </c>
      <c r="BB1312" s="29">
        <f>(BA1312*Параметри!$K$51+SUM('Дані з ДІСО'!AR1312:AT1312)*Параметри!$K$48*Параметри!$K$20/1000)*Параметри!$K$74</f>
        <v>0</v>
      </c>
      <c r="BC1312" s="40">
        <f>ROUNDUP(('Дані не з ДІСО'!I1312+'Дані не з ДІСО'!K1312)/Параметри!$K$26,0)</f>
        <v>0</v>
      </c>
      <c r="BD1312" s="29">
        <f>BC1312*Параметри!$M$36/18</f>
        <v>0</v>
      </c>
      <c r="BE1312" s="40">
        <f>IF(BC1312=0,0,'Дані не з ДІСО'!K1312/('Дані не з ДІСО'!I1312+'Дані не з ДІСО'!K1312))</f>
        <v>0</v>
      </c>
      <c r="BF1312" s="29">
        <f>(1+0.25*BE1312)*BD1312*Параметри!$K$51</f>
        <v>0</v>
      </c>
      <c r="BG1312" s="40">
        <f>ROUNDUP('Дані не з ДІСО'!M1312/Параметри!$K$27,0)</f>
        <v>0</v>
      </c>
      <c r="BH1312" s="40">
        <f>BG1312*Параметри!$M$37/18</f>
        <v>0</v>
      </c>
      <c r="BI1312" s="29">
        <f>BH1312*Параметри!$K$51</f>
        <v>0</v>
      </c>
      <c r="BJ1312" s="29">
        <f>'Дані не з ДІСО'!N1312*Параметри!$K$76</f>
        <v>0</v>
      </c>
      <c r="BK1312" s="40">
        <f>ROUNDUP('Дані з ДІСО'!V1312/Параметри!$K$25,0)</f>
        <v>0</v>
      </c>
      <c r="BL1312" s="40">
        <f>ROUNDUP('Дані з ДІСО'!W1312/Параметри!$K$25,0)</f>
        <v>0</v>
      </c>
      <c r="BM1312" s="40">
        <f>ROUNDUP('Дані з ДІСО'!X1312/Параметри!$K$25,0)</f>
        <v>0</v>
      </c>
      <c r="BN1312" s="40">
        <f>(BK1312*Параметри!$K$34+BL1312*Параметри!$L$34+BM1312*Параметри!$M$34)/18</f>
        <v>0</v>
      </c>
      <c r="BO1312" s="40">
        <f>IF(K1312=0,0,'Дані з ДІСО'!AC1312/K1312)</f>
        <v>0</v>
      </c>
      <c r="BP1312" s="29">
        <f>(1+0.25*BO1312)*BN1312*Параметри!$K$51</f>
        <v>0</v>
      </c>
      <c r="BQ1312" s="29">
        <f>BP1312*'Коефіцієнти АТО'!U1312</f>
        <v>0</v>
      </c>
      <c r="BR1312" s="29">
        <f>K1312*(1+0.25*BO1312)*Параметри!$K$66*Параметри!$K$20/1000</f>
        <v>0</v>
      </c>
      <c r="BS1312" s="29">
        <f>(1+0.25*BO1312)*K1312*'Коефіцієнти АТО'!S1312*Параметри!$K$20/1000</f>
        <v>0</v>
      </c>
      <c r="BT1312" s="29">
        <f t="shared" si="187"/>
        <v>0</v>
      </c>
      <c r="BU1312" s="40">
        <f>ROUNDUP('Дані з ДІСО'!AG1312/Параметри!$K$71,0)</f>
        <v>0</v>
      </c>
      <c r="BV1312" s="40">
        <f t="shared" si="188"/>
        <v>0</v>
      </c>
      <c r="BW1312" s="40">
        <f>IF('Дані з ДІСО'!AG1312=0,0,'Дані з ДІСО'!AJ1312/'Дані з ДІСО'!AG1312)</f>
        <v>0</v>
      </c>
      <c r="BX1312" s="29">
        <f>BV1312*(1+0.25*BW1312)*Параметри!$K$51</f>
        <v>0</v>
      </c>
      <c r="BY1312" s="29">
        <f>ROUND(IF(Параметри!$K$77="No",CC1312,CC1312*Параметри!$K$78)+AG1312,1)</f>
        <v>12492</v>
      </c>
      <c r="BZ1312" s="29">
        <f>ROUND(IF(Параметри!$K$77="No",BF1312,BF1312*Параметри!$K$78),1)</f>
        <v>0</v>
      </c>
      <c r="CA1312" s="29">
        <f>ROUND(IF(Параметри!$K$77="No",BI1312,BI1312*Параметри!$K$78),1)</f>
        <v>0</v>
      </c>
      <c r="CB1312" s="29">
        <f>ROUND(IF(Параметри!$K$77="No",BJ1312,BJ1312*Параметри!$K$78),1)</f>
        <v>0</v>
      </c>
      <c r="CC1312" s="29">
        <f t="shared" si="182"/>
        <v>13880.037786708284</v>
      </c>
    </row>
    <row r="1313" spans="1:81">
      <c r="A1313" s="9">
        <v>1312</v>
      </c>
      <c r="B1313" s="9" t="s">
        <v>3148</v>
      </c>
      <c r="C1313" s="9" t="s">
        <v>3148</v>
      </c>
      <c r="D1313" s="9" t="s">
        <v>4315</v>
      </c>
      <c r="E1313" s="9" t="s">
        <v>24</v>
      </c>
      <c r="F1313" s="9" t="s">
        <v>4340</v>
      </c>
      <c r="G1313" s="9" t="s">
        <v>2725</v>
      </c>
      <c r="H1313" s="29">
        <f>SUM('Дані з ДІСО'!J1313:L1313)</f>
        <v>243</v>
      </c>
      <c r="I1313" s="29">
        <f>SUM('Дані з ДІСО'!G1313:I1313)</f>
        <v>29</v>
      </c>
      <c r="J1313" s="29">
        <f>SUM('Дані з ДІСО'!P1313:R1313)</f>
        <v>0</v>
      </c>
      <c r="K1313" s="29">
        <f>SUM('Дані з ДІСО'!V1313:X1313)</f>
        <v>0</v>
      </c>
      <c r="L1313" s="40">
        <f>ROUNDUP('Дані з ДІСО'!J1313/'Коефіцієнти АТО'!$R1313,0)</f>
        <v>8</v>
      </c>
      <c r="M1313" s="40">
        <f>ROUNDUP('Дані з ДІСО'!K1313/'Коефіцієнти АТО'!$R1313,0)</f>
        <v>12</v>
      </c>
      <c r="N1313" s="40">
        <f>ROUNDUP('Дані з ДІСО'!L1313/'Коефіцієнти АТО'!$R1313,0)</f>
        <v>2</v>
      </c>
      <c r="O1313" s="59">
        <f>(L1313*Параметри!$K$32+M1313*Параметри!$L$32+N1313*Параметри!$M$32)/18</f>
        <v>35.966666666666669</v>
      </c>
      <c r="P1313" s="41">
        <f>IF(H1313=0,"",'Дані з ДІСО'!Y1313/H1313)</f>
        <v>0</v>
      </c>
      <c r="Q1313" s="29">
        <f>IF(H1313=0,"",(1+0.25*P1313)*O1313*Параметри!$K$51)</f>
        <v>7366.7002533314671</v>
      </c>
      <c r="R1313" s="29">
        <f>IF(H1313=0,"",Q1313*'Коефіцієнти АТО'!T1313)</f>
        <v>125.23390430663495</v>
      </c>
      <c r="S1313" s="29">
        <f>IF(H1313=0,"",H1313*(1+0.25*P1313)*Параметри!$K$66*Параметри!$K$20/1000)</f>
        <v>0</v>
      </c>
      <c r="T1313" s="29">
        <f>IF(H1313=0,"",H1313*(1+0.25*P1313)*'Коефіцієнти АТО'!$S1313*Параметри!$K$20/1000)</f>
        <v>1225.6813822793758</v>
      </c>
      <c r="U1313" s="29">
        <f t="shared" si="183"/>
        <v>8717.6155399174786</v>
      </c>
      <c r="V1313" s="29">
        <f t="shared" si="184"/>
        <v>8717.6155399174786</v>
      </c>
      <c r="W1313" s="40">
        <f>ROUNDUP('Дані з ДІСО'!P1313/Параметри!$K$24,0)</f>
        <v>0</v>
      </c>
      <c r="X1313" s="40">
        <f>ROUNDUP('Дані з ДІСО'!Q1313/Параметри!$K$24,0)</f>
        <v>0</v>
      </c>
      <c r="Y1313" s="40">
        <f>ROUNDUP('Дані з ДІСО'!R1313/Параметри!$K$24,0)</f>
        <v>0</v>
      </c>
      <c r="Z1313" s="59">
        <f>(W1313*Параметри!$K$33+X1313*Параметри!$L$33+Y1313*Параметри!$M$33)/18</f>
        <v>0</v>
      </c>
      <c r="AA1313" s="41">
        <f>IF(J1313=0,0,'Дані з ДІСО'!AA1313/J1313)</f>
        <v>0</v>
      </c>
      <c r="AB1313" s="29">
        <f>(1+0.25*AA1313)*Z1313*Параметри!$K$51</f>
        <v>0</v>
      </c>
      <c r="AC1313" s="29">
        <f>AB1313*'Коефіцієнти АТО'!U1313</f>
        <v>0</v>
      </c>
      <c r="AD1313" s="29">
        <f>J1313*(1+0.25*AA1313)*Параметри!$K$66*Параметри!$K$20/1000</f>
        <v>0</v>
      </c>
      <c r="AE1313" s="29">
        <f>(1+0.25*AA1313)*J1313*'Коефіцієнти АТО'!S1313*Параметри!$K$20/1000</f>
        <v>0</v>
      </c>
      <c r="AF1313" s="29">
        <f t="shared" si="180"/>
        <v>0</v>
      </c>
      <c r="AG1313" s="29">
        <v>0</v>
      </c>
      <c r="AH1313" s="40">
        <v>0</v>
      </c>
      <c r="AI1313" s="40">
        <v>0</v>
      </c>
      <c r="AJ1313" s="40">
        <f t="shared" si="181"/>
        <v>0</v>
      </c>
      <c r="AK1313" s="29">
        <f>(AH1313+AI1313)*(1+0.25*AJ1313)*Параметри!$K$53</f>
        <v>0</v>
      </c>
      <c r="AL1313" s="29">
        <f>ROUNDUP(('Дані з ДІСО'!AU1313+'Дані з ДІСО'!AW1313)/Параметри!$K$28,0)</f>
        <v>0</v>
      </c>
      <c r="AM1313" s="64">
        <f>AL1313*Параметри!$M$35/18</f>
        <v>0</v>
      </c>
      <c r="AN1313" s="29">
        <f>IF(AL1313=0,0,'Дані з ДІСО'!AW1313/SUM('Дані з ДІСО'!AU1313,'Дані з ДІСО'!AW1313))</f>
        <v>0</v>
      </c>
      <c r="AO1313" s="29">
        <f>(1+0.25*AN1313)*AM1313*Параметри!$K$51</f>
        <v>0</v>
      </c>
      <c r="AP1313" s="40">
        <f>ROUNDUP(('Дані з ДІСО'!AE1313+'Дані не з ДІСО'!E1313+'Дані не з ДІСО'!G1313)/Параметри!$K$69,0)</f>
        <v>0</v>
      </c>
      <c r="AQ1313" s="40">
        <f t="shared" si="185"/>
        <v>0</v>
      </c>
      <c r="AR1313" s="40">
        <f>IF(AP1313=0,0,('Дані з ДІСО'!AH1313+'Дані не з ДІСО'!G1313)/('Дані з ДІСО'!AE1313+'Дані не з ДІСО'!E1313+'Дані не з ДІСО'!G1313))</f>
        <v>0</v>
      </c>
      <c r="AS1313" s="29">
        <f>AQ1313*(1+0.25*AR1313)*Параметри!$K$51</f>
        <v>0</v>
      </c>
      <c r="AT1313" s="40">
        <f>ROUNDUP('Дані з ДІСО'!AF1313/Параметри!$K$70,0)</f>
        <v>0</v>
      </c>
      <c r="AU1313" s="40">
        <f t="shared" si="186"/>
        <v>0</v>
      </c>
      <c r="AV1313" s="40">
        <f>IF(AT1313=0,0,'Дані з ДІСО'!AI1313/'Дані з ДІСО'!AF1313)</f>
        <v>0</v>
      </c>
      <c r="AW1313" s="29">
        <f>AU1313*(1+0.25*AV1313)*Параметри!$K$51</f>
        <v>0</v>
      </c>
      <c r="AX1313" s="40">
        <f>ROUNDUP('Дані з ДІСО'!AR1313/Параметри!$K$29,0)</f>
        <v>0</v>
      </c>
      <c r="AY1313" s="40">
        <f>ROUNDUP('Дані з ДІСО'!AS1313/Параметри!$K$29,0)</f>
        <v>0</v>
      </c>
      <c r="AZ1313" s="40">
        <f>ROUNDUP('Дані з ДІСО'!AT1313/Параметри!$K$29,0)</f>
        <v>0</v>
      </c>
      <c r="BA1313" s="64">
        <f>(AX1313*Параметри!$K$32+AY1313*Параметри!$L$32+AZ1313*Параметри!$M$32)/18</f>
        <v>0</v>
      </c>
      <c r="BB1313" s="29">
        <f>(BA1313*Параметри!$K$51+SUM('Дані з ДІСО'!AR1313:AT1313)*Параметри!$K$48*Параметри!$K$20/1000)*Параметри!$K$74</f>
        <v>0</v>
      </c>
      <c r="BC1313" s="40">
        <f>ROUNDUP(('Дані не з ДІСО'!I1313+'Дані не з ДІСО'!K1313)/Параметри!$K$26,0)</f>
        <v>0</v>
      </c>
      <c r="BD1313" s="29">
        <f>BC1313*Параметри!$M$36/18</f>
        <v>0</v>
      </c>
      <c r="BE1313" s="40">
        <f>IF(BC1313=0,0,'Дані не з ДІСО'!K1313/('Дані не з ДІСО'!I1313+'Дані не з ДІСО'!K1313))</f>
        <v>0</v>
      </c>
      <c r="BF1313" s="29">
        <f>(1+0.25*BE1313)*BD1313*Параметри!$K$51</f>
        <v>0</v>
      </c>
      <c r="BG1313" s="40">
        <f>ROUNDUP('Дані не з ДІСО'!M1313/Параметри!$K$27,0)</f>
        <v>0</v>
      </c>
      <c r="BH1313" s="40">
        <f>BG1313*Параметри!$M$37/18</f>
        <v>0</v>
      </c>
      <c r="BI1313" s="29">
        <f>BH1313*Параметри!$K$51</f>
        <v>0</v>
      </c>
      <c r="BJ1313" s="29">
        <f>'Дані не з ДІСО'!N1313*Параметри!$K$76</f>
        <v>0</v>
      </c>
      <c r="BK1313" s="40">
        <f>ROUNDUP('Дані з ДІСО'!V1313/Параметри!$K$25,0)</f>
        <v>0</v>
      </c>
      <c r="BL1313" s="40">
        <f>ROUNDUP('Дані з ДІСО'!W1313/Параметри!$K$25,0)</f>
        <v>0</v>
      </c>
      <c r="BM1313" s="40">
        <f>ROUNDUP('Дані з ДІСО'!X1313/Параметри!$K$25,0)</f>
        <v>0</v>
      </c>
      <c r="BN1313" s="40">
        <f>(BK1313*Параметри!$K$34+BL1313*Параметри!$L$34+BM1313*Параметри!$M$34)/18</f>
        <v>0</v>
      </c>
      <c r="BO1313" s="40">
        <f>IF(K1313=0,0,'Дані з ДІСО'!AC1313/K1313)</f>
        <v>0</v>
      </c>
      <c r="BP1313" s="29">
        <f>(1+0.25*BO1313)*BN1313*Параметри!$K$51</f>
        <v>0</v>
      </c>
      <c r="BQ1313" s="29">
        <f>BP1313*'Коефіцієнти АТО'!U1313</f>
        <v>0</v>
      </c>
      <c r="BR1313" s="29">
        <f>K1313*(1+0.25*BO1313)*Параметри!$K$66*Параметри!$K$20/1000</f>
        <v>0</v>
      </c>
      <c r="BS1313" s="29">
        <f>(1+0.25*BO1313)*K1313*'Коефіцієнти АТО'!S1313*Параметри!$K$20/1000</f>
        <v>0</v>
      </c>
      <c r="BT1313" s="29">
        <f t="shared" si="187"/>
        <v>0</v>
      </c>
      <c r="BU1313" s="40">
        <f>ROUNDUP('Дані з ДІСО'!AG1313/Параметри!$K$71,0)</f>
        <v>0</v>
      </c>
      <c r="BV1313" s="40">
        <f t="shared" si="188"/>
        <v>0</v>
      </c>
      <c r="BW1313" s="40">
        <f>IF('Дані з ДІСО'!AG1313=0,0,'Дані з ДІСО'!AJ1313/'Дані з ДІСО'!AG1313)</f>
        <v>0</v>
      </c>
      <c r="BX1313" s="29">
        <f>BV1313*(1+0.25*BW1313)*Параметри!$K$51</f>
        <v>0</v>
      </c>
      <c r="BY1313" s="29">
        <f>ROUND(IF(Параметри!$K$77="No",CC1313,CC1313*Параметри!$K$78)+AG1313,1)</f>
        <v>7845.9</v>
      </c>
      <c r="BZ1313" s="29">
        <f>ROUND(IF(Параметри!$K$77="No",BF1313,BF1313*Параметри!$K$78),1)</f>
        <v>0</v>
      </c>
      <c r="CA1313" s="29">
        <f>ROUND(IF(Параметри!$K$77="No",BI1313,BI1313*Параметри!$K$78),1)</f>
        <v>0</v>
      </c>
      <c r="CB1313" s="29">
        <f>ROUND(IF(Параметри!$K$77="No",BJ1313,BJ1313*Параметри!$K$78),1)</f>
        <v>0</v>
      </c>
      <c r="CC1313" s="29">
        <f t="shared" si="182"/>
        <v>8717.6155399174786</v>
      </c>
    </row>
    <row r="1314" spans="1:81">
      <c r="A1314" s="9">
        <v>1313</v>
      </c>
      <c r="B1314" s="9" t="s">
        <v>3151</v>
      </c>
      <c r="C1314" s="9" t="s">
        <v>3151</v>
      </c>
      <c r="D1314" s="9" t="s">
        <v>4315</v>
      </c>
      <c r="E1314" s="9" t="s">
        <v>29</v>
      </c>
      <c r="F1314" s="9" t="s">
        <v>3435</v>
      </c>
      <c r="G1314" s="9" t="s">
        <v>2727</v>
      </c>
      <c r="H1314" s="29">
        <f>SUM('Дані з ДІСО'!J1314:L1314)</f>
        <v>574</v>
      </c>
      <c r="I1314" s="29">
        <f>SUM('Дані з ДІСО'!G1314:I1314)</f>
        <v>57</v>
      </c>
      <c r="J1314" s="29">
        <f>SUM('Дані з ДІСО'!P1314:R1314)</f>
        <v>0</v>
      </c>
      <c r="K1314" s="29">
        <f>SUM('Дані з ДІСО'!V1314:X1314)</f>
        <v>0</v>
      </c>
      <c r="L1314" s="40">
        <f>ROUNDUP('Дані з ДІСО'!J1314/'Коефіцієнти АТО'!$R1314,0)</f>
        <v>16</v>
      </c>
      <c r="M1314" s="40">
        <f>ROUNDUP('Дані з ДІСО'!K1314/'Коефіцієнти АТО'!$R1314,0)</f>
        <v>24</v>
      </c>
      <c r="N1314" s="40">
        <f>ROUNDUP('Дані з ДІСО'!L1314/'Коефіцієнти АТО'!$R1314,0)</f>
        <v>6</v>
      </c>
      <c r="O1314" s="59">
        <f>(L1314*Параметри!$K$32+M1314*Параметри!$L$32+N1314*Параметри!$M$32)/18</f>
        <v>75.877777777777794</v>
      </c>
      <c r="P1314" s="41">
        <f>IF(H1314=0,"",'Дані з ДІСО'!Y1314/H1314)</f>
        <v>0</v>
      </c>
      <c r="Q1314" s="29">
        <f>IF(H1314=0,"",(1+0.25*P1314)*O1314*Параметри!$K$51)</f>
        <v>15541.302449799381</v>
      </c>
      <c r="R1314" s="29">
        <f>IF(H1314=0,"",Q1314*'Коефіцієнти АТО'!T1314)</f>
        <v>264.2021416465895</v>
      </c>
      <c r="S1314" s="29">
        <f>IF(H1314=0,"",H1314*(1+0.25*P1314)*Параметри!$K$66*Параметри!$K$20/1000)</f>
        <v>0</v>
      </c>
      <c r="T1314" s="29">
        <f>IF(H1314=0,"",H1314*(1+0.25*P1314)*'Коефіцієнти АТО'!$S1314*Параметри!$K$20/1000)</f>
        <v>2622.0959270565536</v>
      </c>
      <c r="U1314" s="29">
        <f t="shared" si="183"/>
        <v>18427.600518502524</v>
      </c>
      <c r="V1314" s="29">
        <f t="shared" si="184"/>
        <v>18427.600518502524</v>
      </c>
      <c r="W1314" s="40">
        <f>ROUNDUP('Дані з ДІСО'!P1314/Параметри!$K$24,0)</f>
        <v>0</v>
      </c>
      <c r="X1314" s="40">
        <f>ROUNDUP('Дані з ДІСО'!Q1314/Параметри!$K$24,0)</f>
        <v>0</v>
      </c>
      <c r="Y1314" s="40">
        <f>ROUNDUP('Дані з ДІСО'!R1314/Параметри!$K$24,0)</f>
        <v>0</v>
      </c>
      <c r="Z1314" s="59">
        <f>(W1314*Параметри!$K$33+X1314*Параметри!$L$33+Y1314*Параметри!$M$33)/18</f>
        <v>0</v>
      </c>
      <c r="AA1314" s="41">
        <f>IF(J1314=0,0,'Дані з ДІСО'!AA1314/J1314)</f>
        <v>0</v>
      </c>
      <c r="AB1314" s="29">
        <f>(1+0.25*AA1314)*Z1314*Параметри!$K$51</f>
        <v>0</v>
      </c>
      <c r="AC1314" s="29">
        <f>AB1314*'Коефіцієнти АТО'!U1314</f>
        <v>0</v>
      </c>
      <c r="AD1314" s="29">
        <f>J1314*(1+0.25*AA1314)*Параметри!$K$66*Параметри!$K$20/1000</f>
        <v>0</v>
      </c>
      <c r="AE1314" s="29">
        <f>(1+0.25*AA1314)*J1314*'Коефіцієнти АТО'!S1314*Параметри!$K$20/1000</f>
        <v>0</v>
      </c>
      <c r="AF1314" s="29">
        <f t="shared" si="180"/>
        <v>0</v>
      </c>
      <c r="AG1314" s="29">
        <v>0</v>
      </c>
      <c r="AH1314" s="40">
        <v>3</v>
      </c>
      <c r="AI1314" s="40">
        <v>0</v>
      </c>
      <c r="AJ1314" s="40">
        <f t="shared" si="181"/>
        <v>0</v>
      </c>
      <c r="AK1314" s="29">
        <f>(AH1314+AI1314)*(1+0.25*AJ1314)*Параметри!$K$53</f>
        <v>538.28782708800009</v>
      </c>
      <c r="AL1314" s="29">
        <f>ROUNDUP(('Дані з ДІСО'!AU1314+'Дані з ДІСО'!AW1314)/Параметри!$K$28,0)</f>
        <v>0</v>
      </c>
      <c r="AM1314" s="64">
        <f>AL1314*Параметри!$M$35/18</f>
        <v>0</v>
      </c>
      <c r="AN1314" s="29">
        <f>IF(AL1314=0,0,'Дані з ДІСО'!AW1314/SUM('Дані з ДІСО'!AU1314,'Дані з ДІСО'!AW1314))</f>
        <v>0</v>
      </c>
      <c r="AO1314" s="29">
        <f>(1+0.25*AN1314)*AM1314*Параметри!$K$51</f>
        <v>0</v>
      </c>
      <c r="AP1314" s="40">
        <f>ROUNDUP(('Дані з ДІСО'!AE1314+'Дані не з ДІСО'!E1314+'Дані не з ДІСО'!G1314)/Параметри!$K$69,0)</f>
        <v>0</v>
      </c>
      <c r="AQ1314" s="40">
        <f t="shared" si="185"/>
        <v>0</v>
      </c>
      <c r="AR1314" s="40">
        <f>IF(AP1314=0,0,('Дані з ДІСО'!AH1314+'Дані не з ДІСО'!G1314)/('Дані з ДІСО'!AE1314+'Дані не з ДІСО'!E1314+'Дані не з ДІСО'!G1314))</f>
        <v>0</v>
      </c>
      <c r="AS1314" s="29">
        <f>AQ1314*(1+0.25*AR1314)*Параметри!$K$51</f>
        <v>0</v>
      </c>
      <c r="AT1314" s="40">
        <f>ROUNDUP('Дані з ДІСО'!AF1314/Параметри!$K$70,0)</f>
        <v>0</v>
      </c>
      <c r="AU1314" s="40">
        <f t="shared" si="186"/>
        <v>0</v>
      </c>
      <c r="AV1314" s="40">
        <f>IF(AT1314=0,0,'Дані з ДІСО'!AI1314/'Дані з ДІСО'!AF1314)</f>
        <v>0</v>
      </c>
      <c r="AW1314" s="29">
        <f>AU1314*(1+0.25*AV1314)*Параметри!$K$51</f>
        <v>0</v>
      </c>
      <c r="AX1314" s="40">
        <f>ROUNDUP('Дані з ДІСО'!AR1314/Параметри!$K$29,0)</f>
        <v>0</v>
      </c>
      <c r="AY1314" s="40">
        <f>ROUNDUP('Дані з ДІСО'!AS1314/Параметри!$K$29,0)</f>
        <v>0</v>
      </c>
      <c r="AZ1314" s="40">
        <f>ROUNDUP('Дані з ДІСО'!AT1314/Параметри!$K$29,0)</f>
        <v>0</v>
      </c>
      <c r="BA1314" s="64">
        <f>(AX1314*Параметри!$K$32+AY1314*Параметри!$L$32+AZ1314*Параметри!$M$32)/18</f>
        <v>0</v>
      </c>
      <c r="BB1314" s="29">
        <f>(BA1314*Параметри!$K$51+SUM('Дані з ДІСО'!AR1314:AT1314)*Параметри!$K$48*Параметри!$K$20/1000)*Параметри!$K$74</f>
        <v>0</v>
      </c>
      <c r="BC1314" s="40">
        <f>ROUNDUP(('Дані не з ДІСО'!I1314+'Дані не з ДІСО'!K1314)/Параметри!$K$26,0)</f>
        <v>0</v>
      </c>
      <c r="BD1314" s="29">
        <f>BC1314*Параметри!$M$36/18</f>
        <v>0</v>
      </c>
      <c r="BE1314" s="40">
        <f>IF(BC1314=0,0,'Дані не з ДІСО'!K1314/('Дані не з ДІСО'!I1314+'Дані не з ДІСО'!K1314))</f>
        <v>0</v>
      </c>
      <c r="BF1314" s="29">
        <f>(1+0.25*BE1314)*BD1314*Параметри!$K$51</f>
        <v>0</v>
      </c>
      <c r="BG1314" s="40">
        <f>ROUNDUP('Дані не з ДІСО'!M1314/Параметри!$K$27,0)</f>
        <v>0</v>
      </c>
      <c r="BH1314" s="40">
        <f>BG1314*Параметри!$M$37/18</f>
        <v>0</v>
      </c>
      <c r="BI1314" s="29">
        <f>BH1314*Параметри!$K$51</f>
        <v>0</v>
      </c>
      <c r="BJ1314" s="29">
        <f>'Дані не з ДІСО'!N1314*Параметри!$K$76</f>
        <v>0</v>
      </c>
      <c r="BK1314" s="40">
        <f>ROUNDUP('Дані з ДІСО'!V1314/Параметри!$K$25,0)</f>
        <v>0</v>
      </c>
      <c r="BL1314" s="40">
        <f>ROUNDUP('Дані з ДІСО'!W1314/Параметри!$K$25,0)</f>
        <v>0</v>
      </c>
      <c r="BM1314" s="40">
        <f>ROUNDUP('Дані з ДІСО'!X1314/Параметри!$K$25,0)</f>
        <v>0</v>
      </c>
      <c r="BN1314" s="40">
        <f>(BK1314*Параметри!$K$34+BL1314*Параметри!$L$34+BM1314*Параметри!$M$34)/18</f>
        <v>0</v>
      </c>
      <c r="BO1314" s="40">
        <f>IF(K1314=0,0,'Дані з ДІСО'!AC1314/K1314)</f>
        <v>0</v>
      </c>
      <c r="BP1314" s="29">
        <f>(1+0.25*BO1314)*BN1314*Параметри!$K$51</f>
        <v>0</v>
      </c>
      <c r="BQ1314" s="29">
        <f>BP1314*'Коефіцієнти АТО'!U1314</f>
        <v>0</v>
      </c>
      <c r="BR1314" s="29">
        <f>K1314*(1+0.25*BO1314)*Параметри!$K$66*Параметри!$K$20/1000</f>
        <v>0</v>
      </c>
      <c r="BS1314" s="29">
        <f>(1+0.25*BO1314)*K1314*'Коефіцієнти АТО'!S1314*Параметри!$K$20/1000</f>
        <v>0</v>
      </c>
      <c r="BT1314" s="29">
        <f t="shared" si="187"/>
        <v>0</v>
      </c>
      <c r="BU1314" s="40">
        <f>ROUNDUP('Дані з ДІСО'!AG1314/Параметри!$K$71,0)</f>
        <v>0</v>
      </c>
      <c r="BV1314" s="40">
        <f t="shared" si="188"/>
        <v>0</v>
      </c>
      <c r="BW1314" s="40">
        <f>IF('Дані з ДІСО'!AG1314=0,0,'Дані з ДІСО'!AJ1314/'Дані з ДІСО'!AG1314)</f>
        <v>0</v>
      </c>
      <c r="BX1314" s="29">
        <f>BV1314*(1+0.25*BW1314)*Параметри!$K$51</f>
        <v>0</v>
      </c>
      <c r="BY1314" s="29">
        <f>ROUND(IF(Параметри!$K$77="No",CC1314,CC1314*Параметри!$K$78)+AG1314,1)</f>
        <v>17069.3</v>
      </c>
      <c r="BZ1314" s="29">
        <f>ROUND(IF(Параметри!$K$77="No",BF1314,BF1314*Параметри!$K$78),1)</f>
        <v>0</v>
      </c>
      <c r="CA1314" s="29">
        <f>ROUND(IF(Параметри!$K$77="No",BI1314,BI1314*Параметри!$K$78),1)</f>
        <v>0</v>
      </c>
      <c r="CB1314" s="29">
        <f>ROUND(IF(Параметри!$K$77="No",BJ1314,BJ1314*Параметри!$K$78),1)</f>
        <v>0</v>
      </c>
      <c r="CC1314" s="29">
        <f t="shared" si="182"/>
        <v>18965.888345590523</v>
      </c>
    </row>
    <row r="1315" spans="1:81">
      <c r="A1315" s="9">
        <v>1314</v>
      </c>
      <c r="B1315" s="9" t="s">
        <v>3148</v>
      </c>
      <c r="C1315" s="9" t="s">
        <v>3148</v>
      </c>
      <c r="D1315" s="9" t="s">
        <v>4315</v>
      </c>
      <c r="E1315" s="9" t="s">
        <v>24</v>
      </c>
      <c r="F1315" s="9" t="s">
        <v>4341</v>
      </c>
      <c r="G1315" s="9" t="s">
        <v>2728</v>
      </c>
      <c r="H1315" s="29">
        <f>SUM('Дані з ДІСО'!J1315:L1315)</f>
        <v>491</v>
      </c>
      <c r="I1315" s="29">
        <f>SUM('Дані з ДІСО'!G1315:I1315)</f>
        <v>51</v>
      </c>
      <c r="J1315" s="29">
        <f>SUM('Дані з ДІСО'!P1315:R1315)</f>
        <v>2</v>
      </c>
      <c r="K1315" s="29">
        <f>SUM('Дані з ДІСО'!V1315:X1315)</f>
        <v>0</v>
      </c>
      <c r="L1315" s="40">
        <f>ROUNDUP('Дані з ДІСО'!J1315/'Коефіцієнти АТО'!$R1315,0)</f>
        <v>15</v>
      </c>
      <c r="M1315" s="40">
        <f>ROUNDUP('Дані з ДІСО'!K1315/'Коефіцієнти АТО'!$R1315,0)</f>
        <v>23</v>
      </c>
      <c r="N1315" s="40">
        <f>ROUNDUP('Дані з ДІСО'!L1315/'Коефіцієнти АТО'!$R1315,0)</f>
        <v>5</v>
      </c>
      <c r="O1315" s="59">
        <f>(L1315*Параметри!$K$32+M1315*Параметри!$L$32+N1315*Параметри!$M$32)/18</f>
        <v>70.811111111111103</v>
      </c>
      <c r="P1315" s="41">
        <f>IF(H1315=0,"",'Дані з ДІСО'!Y1315/H1315)</f>
        <v>0</v>
      </c>
      <c r="Q1315" s="29">
        <f>IF(H1315=0,"",(1+0.25*P1315)*O1315*Параметри!$K$51)</f>
        <v>14503.54671439031</v>
      </c>
      <c r="R1315" s="29">
        <f>IF(H1315=0,"",Q1315*'Коефіцієнти АТО'!T1315)</f>
        <v>246.56029414463529</v>
      </c>
      <c r="S1315" s="29">
        <f>IF(H1315=0,"",H1315*(1+0.25*P1315)*Параметри!$K$66*Параметри!$K$20/1000)</f>
        <v>0</v>
      </c>
      <c r="T1315" s="29">
        <f>IF(H1315=0,"",H1315*(1+0.25*P1315)*'Коефіцієнти АТО'!$S1315*Параметри!$K$20/1000)</f>
        <v>2476.5825460871338</v>
      </c>
      <c r="U1315" s="29">
        <f t="shared" si="183"/>
        <v>17226.68955462208</v>
      </c>
      <c r="V1315" s="29">
        <f t="shared" si="184"/>
        <v>17226.68955462208</v>
      </c>
      <c r="W1315" s="40">
        <f>ROUNDUP('Дані з ДІСО'!P1315/Параметри!$K$24,0)</f>
        <v>1</v>
      </c>
      <c r="X1315" s="40">
        <f>ROUNDUP('Дані з ДІСО'!Q1315/Параметри!$K$24,0)</f>
        <v>0</v>
      </c>
      <c r="Y1315" s="40">
        <f>ROUNDUP('Дані з ДІСО'!R1315/Параметри!$K$24,0)</f>
        <v>0</v>
      </c>
      <c r="Z1315" s="59">
        <f>(W1315*Параметри!$K$33+X1315*Параметри!$L$33+Y1315*Параметри!$M$33)/18</f>
        <v>2</v>
      </c>
      <c r="AA1315" s="41">
        <f>IF(J1315=0,0,'Дані з ДІСО'!AA1315/J1315)</f>
        <v>0</v>
      </c>
      <c r="AB1315" s="29">
        <f>(1+0.25*AA1315)*Z1315*Параметри!$K$51</f>
        <v>409.64042187199999</v>
      </c>
      <c r="AC1315" s="29">
        <f>AB1315*'Коефіцієнти АТО'!U1315</f>
        <v>19.253099827983998</v>
      </c>
      <c r="AD1315" s="29">
        <f>J1315*(1+0.25*AA1315)*Параметри!$K$66*Параметри!$K$20/1000</f>
        <v>0</v>
      </c>
      <c r="AE1315" s="29">
        <f>(1+0.25*AA1315)*J1315*'Коефіцієнти АТО'!S1315*Параметри!$K$20/1000</f>
        <v>10.087912611352888</v>
      </c>
      <c r="AF1315" s="29">
        <f t="shared" si="180"/>
        <v>438.98143431133684</v>
      </c>
      <c r="AG1315" s="29">
        <v>0</v>
      </c>
      <c r="AH1315" s="40">
        <v>1</v>
      </c>
      <c r="AI1315" s="40">
        <v>0</v>
      </c>
      <c r="AJ1315" s="40">
        <f t="shared" si="181"/>
        <v>0</v>
      </c>
      <c r="AK1315" s="29">
        <f>(AH1315+AI1315)*(1+0.25*AJ1315)*Параметри!$K$53</f>
        <v>179.42927569600005</v>
      </c>
      <c r="AL1315" s="29">
        <f>ROUNDUP(('Дані з ДІСО'!AU1315+'Дані з ДІСО'!AW1315)/Параметри!$K$28,0)</f>
        <v>0</v>
      </c>
      <c r="AM1315" s="64">
        <f>AL1315*Параметри!$M$35/18</f>
        <v>0</v>
      </c>
      <c r="AN1315" s="29">
        <f>IF(AL1315=0,0,'Дані з ДІСО'!AW1315/SUM('Дані з ДІСО'!AU1315,'Дані з ДІСО'!AW1315))</f>
        <v>0</v>
      </c>
      <c r="AO1315" s="29">
        <f>(1+0.25*AN1315)*AM1315*Параметри!$K$51</f>
        <v>0</v>
      </c>
      <c r="AP1315" s="40">
        <f>ROUNDUP(('Дані з ДІСО'!AE1315+'Дані не з ДІСО'!E1315+'Дані не з ДІСО'!G1315)/Параметри!$K$69,0)</f>
        <v>0</v>
      </c>
      <c r="AQ1315" s="40">
        <f t="shared" si="185"/>
        <v>0</v>
      </c>
      <c r="AR1315" s="40">
        <f>IF(AP1315=0,0,('Дані з ДІСО'!AH1315+'Дані не з ДІСО'!G1315)/('Дані з ДІСО'!AE1315+'Дані не з ДІСО'!E1315+'Дані не з ДІСО'!G1315))</f>
        <v>0</v>
      </c>
      <c r="AS1315" s="29">
        <f>AQ1315*(1+0.25*AR1315)*Параметри!$K$51</f>
        <v>0</v>
      </c>
      <c r="AT1315" s="40">
        <f>ROUNDUP('Дані з ДІСО'!AF1315/Параметри!$K$70,0)</f>
        <v>0</v>
      </c>
      <c r="AU1315" s="40">
        <f t="shared" si="186"/>
        <v>0</v>
      </c>
      <c r="AV1315" s="40">
        <f>IF(AT1315=0,0,'Дані з ДІСО'!AI1315/'Дані з ДІСО'!AF1315)</f>
        <v>0</v>
      </c>
      <c r="AW1315" s="29">
        <f>AU1315*(1+0.25*AV1315)*Параметри!$K$51</f>
        <v>0</v>
      </c>
      <c r="AX1315" s="40">
        <f>ROUNDUP('Дані з ДІСО'!AR1315/Параметри!$K$29,0)</f>
        <v>0</v>
      </c>
      <c r="AY1315" s="40">
        <f>ROUNDUP('Дані з ДІСО'!AS1315/Параметри!$K$29,0)</f>
        <v>0</v>
      </c>
      <c r="AZ1315" s="40">
        <f>ROUNDUP('Дані з ДІСО'!AT1315/Параметри!$K$29,0)</f>
        <v>0</v>
      </c>
      <c r="BA1315" s="64">
        <f>(AX1315*Параметри!$K$32+AY1315*Параметри!$L$32+AZ1315*Параметри!$M$32)/18</f>
        <v>0</v>
      </c>
      <c r="BB1315" s="29">
        <f>(BA1315*Параметри!$K$51+SUM('Дані з ДІСО'!AR1315:AT1315)*Параметри!$K$48*Параметри!$K$20/1000)*Параметри!$K$74</f>
        <v>0</v>
      </c>
      <c r="BC1315" s="40">
        <f>ROUNDUP(('Дані не з ДІСО'!I1315+'Дані не з ДІСО'!K1315)/Параметри!$K$26,0)</f>
        <v>0</v>
      </c>
      <c r="BD1315" s="29">
        <f>BC1315*Параметри!$M$36/18</f>
        <v>0</v>
      </c>
      <c r="BE1315" s="40">
        <f>IF(BC1315=0,0,'Дані не з ДІСО'!K1315/('Дані не з ДІСО'!I1315+'Дані не з ДІСО'!K1315))</f>
        <v>0</v>
      </c>
      <c r="BF1315" s="29">
        <f>(1+0.25*BE1315)*BD1315*Параметри!$K$51</f>
        <v>0</v>
      </c>
      <c r="BG1315" s="40">
        <f>ROUNDUP('Дані не з ДІСО'!M1315/Параметри!$K$27,0)</f>
        <v>0</v>
      </c>
      <c r="BH1315" s="40">
        <f>BG1315*Параметри!$M$37/18</f>
        <v>0</v>
      </c>
      <c r="BI1315" s="29">
        <f>BH1315*Параметри!$K$51</f>
        <v>0</v>
      </c>
      <c r="BJ1315" s="29">
        <f>'Дані не з ДІСО'!N1315*Параметри!$K$76</f>
        <v>0</v>
      </c>
      <c r="BK1315" s="40">
        <f>ROUNDUP('Дані з ДІСО'!V1315/Параметри!$K$25,0)</f>
        <v>0</v>
      </c>
      <c r="BL1315" s="40">
        <f>ROUNDUP('Дані з ДІСО'!W1315/Параметри!$K$25,0)</f>
        <v>0</v>
      </c>
      <c r="BM1315" s="40">
        <f>ROUNDUP('Дані з ДІСО'!X1315/Параметри!$K$25,0)</f>
        <v>0</v>
      </c>
      <c r="BN1315" s="40">
        <f>(BK1315*Параметри!$K$34+BL1315*Параметри!$L$34+BM1315*Параметри!$M$34)/18</f>
        <v>0</v>
      </c>
      <c r="BO1315" s="40">
        <f>IF(K1315=0,0,'Дані з ДІСО'!AC1315/K1315)</f>
        <v>0</v>
      </c>
      <c r="BP1315" s="29">
        <f>(1+0.25*BO1315)*BN1315*Параметри!$K$51</f>
        <v>0</v>
      </c>
      <c r="BQ1315" s="29">
        <f>BP1315*'Коефіцієнти АТО'!U1315</f>
        <v>0</v>
      </c>
      <c r="BR1315" s="29">
        <f>K1315*(1+0.25*BO1315)*Параметри!$K$66*Параметри!$K$20/1000</f>
        <v>0</v>
      </c>
      <c r="BS1315" s="29">
        <f>(1+0.25*BO1315)*K1315*'Коефіцієнти АТО'!S1315*Параметри!$K$20/1000</f>
        <v>0</v>
      </c>
      <c r="BT1315" s="29">
        <f t="shared" si="187"/>
        <v>0</v>
      </c>
      <c r="BU1315" s="40">
        <f>ROUNDUP('Дані з ДІСО'!AG1315/Параметри!$K$71,0)</f>
        <v>0</v>
      </c>
      <c r="BV1315" s="40">
        <f t="shared" si="188"/>
        <v>0</v>
      </c>
      <c r="BW1315" s="40">
        <f>IF('Дані з ДІСО'!AG1315=0,0,'Дані з ДІСО'!AJ1315/'Дані з ДІСО'!AG1315)</f>
        <v>0</v>
      </c>
      <c r="BX1315" s="29">
        <f>BV1315*(1+0.25*BW1315)*Параметри!$K$51</f>
        <v>0</v>
      </c>
      <c r="BY1315" s="29">
        <f>ROUND(IF(Параметри!$K$77="No",CC1315,CC1315*Параметри!$K$78)+AG1315,1)</f>
        <v>16060.6</v>
      </c>
      <c r="BZ1315" s="29">
        <f>ROUND(IF(Параметри!$K$77="No",BF1315,BF1315*Параметри!$K$78),1)</f>
        <v>0</v>
      </c>
      <c r="CA1315" s="29">
        <f>ROUND(IF(Параметри!$K$77="No",BI1315,BI1315*Параметри!$K$78),1)</f>
        <v>0</v>
      </c>
      <c r="CB1315" s="29">
        <f>ROUND(IF(Параметри!$K$77="No",BJ1315,BJ1315*Параметри!$K$78),1)</f>
        <v>0</v>
      </c>
      <c r="CC1315" s="29">
        <f t="shared" si="182"/>
        <v>17845.100264629415</v>
      </c>
    </row>
    <row r="1316" spans="1:81">
      <c r="A1316" s="9">
        <v>1315</v>
      </c>
      <c r="B1316" s="9" t="s">
        <v>3148</v>
      </c>
      <c r="C1316" s="9" t="s">
        <v>3148</v>
      </c>
      <c r="D1316" s="9" t="s">
        <v>4315</v>
      </c>
      <c r="E1316" s="9" t="s">
        <v>24</v>
      </c>
      <c r="F1316" s="9" t="s">
        <v>4342</v>
      </c>
      <c r="G1316" s="9" t="s">
        <v>2730</v>
      </c>
      <c r="H1316" s="29">
        <f>SUM('Дані з ДІСО'!J1316:L1316)</f>
        <v>1108</v>
      </c>
      <c r="I1316" s="29">
        <f>SUM('Дані з ДІСО'!G1316:I1316)</f>
        <v>83</v>
      </c>
      <c r="J1316" s="29">
        <f>SUM('Дані з ДІСО'!P1316:R1316)</f>
        <v>0</v>
      </c>
      <c r="K1316" s="29">
        <f>SUM('Дані з ДІСО'!V1316:X1316)</f>
        <v>0</v>
      </c>
      <c r="L1316" s="40">
        <f>ROUNDUP('Дані з ДІСО'!J1316/'Коефіцієнти АТО'!$R1316,0)</f>
        <v>30</v>
      </c>
      <c r="M1316" s="40">
        <f>ROUNDUP('Дані з ДІСО'!K1316/'Коефіцієнти АТО'!$R1316,0)</f>
        <v>45</v>
      </c>
      <c r="N1316" s="40">
        <f>ROUNDUP('Дані з ДІСО'!L1316/'Коефіцієнти АТО'!$R1316,0)</f>
        <v>12</v>
      </c>
      <c r="O1316" s="59">
        <f>(L1316*Параметри!$K$32+M1316*Параметри!$L$32+N1316*Параметри!$M$32)/18</f>
        <v>143.75</v>
      </c>
      <c r="P1316" s="41">
        <f>IF(H1316=0,"",'Дані з ДІСО'!Y1316/H1316)</f>
        <v>0</v>
      </c>
      <c r="Q1316" s="29">
        <f>IF(H1316=0,"",(1+0.25*P1316)*O1316*Параметри!$K$51)</f>
        <v>29442.905322049999</v>
      </c>
      <c r="R1316" s="29">
        <f>IF(H1316=0,"",Q1316*'Коефіцієнти АТО'!T1316)</f>
        <v>500.52939047485</v>
      </c>
      <c r="S1316" s="29">
        <f>IF(H1316=0,"",H1316*(1+0.25*P1316)*Параметри!$K$66*Параметри!$K$20/1000)</f>
        <v>0</v>
      </c>
      <c r="T1316" s="29">
        <f>IF(H1316=0,"",H1316*(1+0.25*P1316)*'Коефіцієнти АТО'!$S1316*Параметри!$K$20/1000)</f>
        <v>5588.7035866894994</v>
      </c>
      <c r="U1316" s="29">
        <f t="shared" si="183"/>
        <v>35532.138299214348</v>
      </c>
      <c r="V1316" s="29">
        <f t="shared" si="184"/>
        <v>35532.138299214348</v>
      </c>
      <c r="W1316" s="40">
        <f>ROUNDUP('Дані з ДІСО'!P1316/Параметри!$K$24,0)</f>
        <v>0</v>
      </c>
      <c r="X1316" s="40">
        <f>ROUNDUP('Дані з ДІСО'!Q1316/Параметри!$K$24,0)</f>
        <v>0</v>
      </c>
      <c r="Y1316" s="40">
        <f>ROUNDUP('Дані з ДІСО'!R1316/Параметри!$K$24,0)</f>
        <v>0</v>
      </c>
      <c r="Z1316" s="59">
        <f>(W1316*Параметри!$K$33+X1316*Параметри!$L$33+Y1316*Параметри!$M$33)/18</f>
        <v>0</v>
      </c>
      <c r="AA1316" s="41">
        <f>IF(J1316=0,0,'Дані з ДІСО'!AA1316/J1316)</f>
        <v>0</v>
      </c>
      <c r="AB1316" s="29">
        <f>(1+0.25*AA1316)*Z1316*Параметри!$K$51</f>
        <v>0</v>
      </c>
      <c r="AC1316" s="29">
        <f>AB1316*'Коефіцієнти АТО'!U1316</f>
        <v>0</v>
      </c>
      <c r="AD1316" s="29">
        <f>J1316*(1+0.25*AA1316)*Параметри!$K$66*Параметри!$K$20/1000</f>
        <v>0</v>
      </c>
      <c r="AE1316" s="29">
        <f>(1+0.25*AA1316)*J1316*'Коефіцієнти АТО'!S1316*Параметри!$K$20/1000</f>
        <v>0</v>
      </c>
      <c r="AF1316" s="29">
        <f t="shared" si="180"/>
        <v>0</v>
      </c>
      <c r="AG1316" s="29">
        <v>0</v>
      </c>
      <c r="AH1316" s="40">
        <v>6</v>
      </c>
      <c r="AI1316" s="40">
        <v>0</v>
      </c>
      <c r="AJ1316" s="40">
        <f t="shared" si="181"/>
        <v>0</v>
      </c>
      <c r="AK1316" s="29">
        <f>(AH1316+AI1316)*(1+0.25*AJ1316)*Параметри!$K$53</f>
        <v>1076.5756541760002</v>
      </c>
      <c r="AL1316" s="29">
        <f>ROUNDUP(('Дані з ДІСО'!AU1316+'Дані з ДІСО'!AW1316)/Параметри!$K$28,0)</f>
        <v>3</v>
      </c>
      <c r="AM1316" s="64">
        <f>AL1316*Параметри!$M$35/18</f>
        <v>3.8333333333333335</v>
      </c>
      <c r="AN1316" s="29">
        <f>IF(AL1316=0,0,'Дані з ДІСО'!AW1316/SUM('Дані з ДІСО'!AU1316,'Дані з ДІСО'!AW1316))</f>
        <v>0</v>
      </c>
      <c r="AO1316" s="29">
        <f>(1+0.25*AN1316)*AM1316*Параметри!$K$51</f>
        <v>785.14414192133336</v>
      </c>
      <c r="AP1316" s="40">
        <f>ROUNDUP(('Дані з ДІСО'!AE1316+'Дані не з ДІСО'!E1316+'Дані не з ДІСО'!G1316)/Параметри!$K$69,0)</f>
        <v>0</v>
      </c>
      <c r="AQ1316" s="40">
        <f t="shared" si="185"/>
        <v>0</v>
      </c>
      <c r="AR1316" s="40">
        <f>IF(AP1316=0,0,('Дані з ДІСО'!AH1316+'Дані не з ДІСО'!G1316)/('Дані з ДІСО'!AE1316+'Дані не з ДІСО'!E1316+'Дані не з ДІСО'!G1316))</f>
        <v>0</v>
      </c>
      <c r="AS1316" s="29">
        <f>AQ1316*(1+0.25*AR1316)*Параметри!$K$51</f>
        <v>0</v>
      </c>
      <c r="AT1316" s="40">
        <f>ROUNDUP('Дані з ДІСО'!AF1316/Параметри!$K$70,0)</f>
        <v>0</v>
      </c>
      <c r="AU1316" s="40">
        <f t="shared" si="186"/>
        <v>0</v>
      </c>
      <c r="AV1316" s="40">
        <f>IF(AT1316=0,0,'Дані з ДІСО'!AI1316/'Дані з ДІСО'!AF1316)</f>
        <v>0</v>
      </c>
      <c r="AW1316" s="29">
        <f>AU1316*(1+0.25*AV1316)*Параметри!$K$51</f>
        <v>0</v>
      </c>
      <c r="AX1316" s="40">
        <f>ROUNDUP('Дані з ДІСО'!AR1316/Параметри!$K$29,0)</f>
        <v>0</v>
      </c>
      <c r="AY1316" s="40">
        <f>ROUNDUP('Дані з ДІСО'!AS1316/Параметри!$K$29,0)</f>
        <v>0</v>
      </c>
      <c r="AZ1316" s="40">
        <f>ROUNDUP('Дані з ДІСО'!AT1316/Параметри!$K$29,0)</f>
        <v>0</v>
      </c>
      <c r="BA1316" s="64">
        <f>(AX1316*Параметри!$K$32+AY1316*Параметри!$L$32+AZ1316*Параметри!$M$32)/18</f>
        <v>0</v>
      </c>
      <c r="BB1316" s="29">
        <f>(BA1316*Параметри!$K$51+SUM('Дані з ДІСО'!AR1316:AT1316)*Параметри!$K$48*Параметри!$K$20/1000)*Параметри!$K$74</f>
        <v>0</v>
      </c>
      <c r="BC1316" s="40">
        <f>ROUNDUP(('Дані не з ДІСО'!I1316+'Дані не з ДІСО'!K1316)/Параметри!$K$26,0)</f>
        <v>0</v>
      </c>
      <c r="BD1316" s="29">
        <f>BC1316*Параметри!$M$36/18</f>
        <v>0</v>
      </c>
      <c r="BE1316" s="40">
        <f>IF(BC1316=0,0,'Дані не з ДІСО'!K1316/('Дані не з ДІСО'!I1316+'Дані не з ДІСО'!K1316))</f>
        <v>0</v>
      </c>
      <c r="BF1316" s="29">
        <f>(1+0.25*BE1316)*BD1316*Параметри!$K$51</f>
        <v>0</v>
      </c>
      <c r="BG1316" s="40">
        <f>ROUNDUP('Дані не з ДІСО'!M1316/Параметри!$K$27,0)</f>
        <v>0</v>
      </c>
      <c r="BH1316" s="40">
        <f>BG1316*Параметри!$M$37/18</f>
        <v>0</v>
      </c>
      <c r="BI1316" s="29">
        <f>BH1316*Параметри!$K$51</f>
        <v>0</v>
      </c>
      <c r="BJ1316" s="29">
        <f>'Дані не з ДІСО'!N1316*Параметри!$K$76</f>
        <v>0</v>
      </c>
      <c r="BK1316" s="40">
        <f>ROUNDUP('Дані з ДІСО'!V1316/Параметри!$K$25,0)</f>
        <v>0</v>
      </c>
      <c r="BL1316" s="40">
        <f>ROUNDUP('Дані з ДІСО'!W1316/Параметри!$K$25,0)</f>
        <v>0</v>
      </c>
      <c r="BM1316" s="40">
        <f>ROUNDUP('Дані з ДІСО'!X1316/Параметри!$K$25,0)</f>
        <v>0</v>
      </c>
      <c r="BN1316" s="40">
        <f>(BK1316*Параметри!$K$34+BL1316*Параметри!$L$34+BM1316*Параметри!$M$34)/18</f>
        <v>0</v>
      </c>
      <c r="BO1316" s="40">
        <f>IF(K1316=0,0,'Дані з ДІСО'!AC1316/K1316)</f>
        <v>0</v>
      </c>
      <c r="BP1316" s="29">
        <f>(1+0.25*BO1316)*BN1316*Параметри!$K$51</f>
        <v>0</v>
      </c>
      <c r="BQ1316" s="29">
        <f>BP1316*'Коефіцієнти АТО'!U1316</f>
        <v>0</v>
      </c>
      <c r="BR1316" s="29">
        <f>K1316*(1+0.25*BO1316)*Параметри!$K$66*Параметри!$K$20/1000</f>
        <v>0</v>
      </c>
      <c r="BS1316" s="29">
        <f>(1+0.25*BO1316)*K1316*'Коефіцієнти АТО'!S1316*Параметри!$K$20/1000</f>
        <v>0</v>
      </c>
      <c r="BT1316" s="29">
        <f t="shared" si="187"/>
        <v>0</v>
      </c>
      <c r="BU1316" s="40">
        <f>ROUNDUP('Дані з ДІСО'!AG1316/Параметри!$K$71,0)</f>
        <v>0</v>
      </c>
      <c r="BV1316" s="40">
        <f t="shared" si="188"/>
        <v>0</v>
      </c>
      <c r="BW1316" s="40">
        <f>IF('Дані з ДІСО'!AG1316=0,0,'Дані з ДІСО'!AJ1316/'Дані з ДІСО'!AG1316)</f>
        <v>0</v>
      </c>
      <c r="BX1316" s="29">
        <f>BV1316*(1+0.25*BW1316)*Параметри!$K$51</f>
        <v>0</v>
      </c>
      <c r="BY1316" s="29">
        <f>ROUND(IF(Параметри!$K$77="No",CC1316,CC1316*Параметри!$K$78)+AG1316,1)</f>
        <v>33654.5</v>
      </c>
      <c r="BZ1316" s="29">
        <f>ROUND(IF(Параметри!$K$77="No",BF1316,BF1316*Параметри!$K$78),1)</f>
        <v>0</v>
      </c>
      <c r="CA1316" s="29">
        <f>ROUND(IF(Параметри!$K$77="No",BI1316,BI1316*Параметри!$K$78),1)</f>
        <v>0</v>
      </c>
      <c r="CB1316" s="29">
        <f>ROUND(IF(Параметри!$K$77="No",BJ1316,BJ1316*Параметри!$K$78),1)</f>
        <v>0</v>
      </c>
      <c r="CC1316" s="29">
        <f t="shared" si="182"/>
        <v>37393.858095311676</v>
      </c>
    </row>
    <row r="1317" spans="1:81">
      <c r="A1317" s="9">
        <v>1316</v>
      </c>
      <c r="B1317" s="9" t="s">
        <v>3148</v>
      </c>
      <c r="C1317" s="9" t="s">
        <v>3148</v>
      </c>
      <c r="D1317" s="9" t="s">
        <v>4315</v>
      </c>
      <c r="E1317" s="9" t="s">
        <v>24</v>
      </c>
      <c r="F1317" s="9" t="s">
        <v>3195</v>
      </c>
      <c r="G1317" s="9" t="s">
        <v>2732</v>
      </c>
      <c r="H1317" s="29">
        <f>SUM('Дані з ДІСО'!J1317:L1317)</f>
        <v>680</v>
      </c>
      <c r="I1317" s="29">
        <f>SUM('Дані з ДІСО'!G1317:I1317)</f>
        <v>54</v>
      </c>
      <c r="J1317" s="29">
        <f>SUM('Дані з ДІСО'!P1317:R1317)</f>
        <v>0</v>
      </c>
      <c r="K1317" s="29">
        <f>SUM('Дані з ДІСО'!V1317:X1317)</f>
        <v>0</v>
      </c>
      <c r="L1317" s="40">
        <f>ROUNDUP('Дані з ДІСО'!J1317/'Коефіцієнти АТО'!$R1317,0)</f>
        <v>20</v>
      </c>
      <c r="M1317" s="40">
        <f>ROUNDUP('Дані з ДІСО'!K1317/'Коефіцієнти АТО'!$R1317,0)</f>
        <v>31</v>
      </c>
      <c r="N1317" s="40">
        <f>ROUNDUP('Дані з ДІСО'!L1317/'Коефіцієнти АТО'!$R1317,0)</f>
        <v>7</v>
      </c>
      <c r="O1317" s="59">
        <f>(L1317*Параметри!$K$32+M1317*Параметри!$L$32+N1317*Параметри!$M$32)/18</f>
        <v>95.677777777777777</v>
      </c>
      <c r="P1317" s="41">
        <f>IF(H1317=0,"",'Дані з ДІСО'!Y1317/H1317)</f>
        <v>0</v>
      </c>
      <c r="Q1317" s="29">
        <f>IF(H1317=0,"",(1+0.25*P1317)*O1317*Параметри!$K$51)</f>
        <v>19596.742626332176</v>
      </c>
      <c r="R1317" s="29">
        <f>IF(H1317=0,"",Q1317*'Коефіцієнти АТО'!T1317)</f>
        <v>333.14462464764699</v>
      </c>
      <c r="S1317" s="29">
        <f>IF(H1317=0,"",H1317*(1+0.25*P1317)*Параметри!$K$66*Параметри!$K$20/1000)</f>
        <v>0</v>
      </c>
      <c r="T1317" s="29">
        <f>IF(H1317=0,"",H1317*(1+0.25*P1317)*'Коефіцієнти АТО'!$S1317*Параметри!$K$20/1000)</f>
        <v>3429.8902878599815</v>
      </c>
      <c r="U1317" s="29">
        <f t="shared" si="183"/>
        <v>23359.777538839804</v>
      </c>
      <c r="V1317" s="29">
        <f t="shared" si="184"/>
        <v>23359.777538839804</v>
      </c>
      <c r="W1317" s="40">
        <f>ROUNDUP('Дані з ДІСО'!P1317/Параметри!$K$24,0)</f>
        <v>0</v>
      </c>
      <c r="X1317" s="40">
        <f>ROUNDUP('Дані з ДІСО'!Q1317/Параметри!$K$24,0)</f>
        <v>0</v>
      </c>
      <c r="Y1317" s="40">
        <f>ROUNDUP('Дані з ДІСО'!R1317/Параметри!$K$24,0)</f>
        <v>0</v>
      </c>
      <c r="Z1317" s="59">
        <f>(W1317*Параметри!$K$33+X1317*Параметри!$L$33+Y1317*Параметри!$M$33)/18</f>
        <v>0</v>
      </c>
      <c r="AA1317" s="41">
        <f>IF(J1317=0,0,'Дані з ДІСО'!AA1317/J1317)</f>
        <v>0</v>
      </c>
      <c r="AB1317" s="29">
        <f>(1+0.25*AA1317)*Z1317*Параметри!$K$51</f>
        <v>0</v>
      </c>
      <c r="AC1317" s="29">
        <f>AB1317*'Коефіцієнти АТО'!U1317</f>
        <v>0</v>
      </c>
      <c r="AD1317" s="29">
        <f>J1317*(1+0.25*AA1317)*Параметри!$K$66*Параметри!$K$20/1000</f>
        <v>0</v>
      </c>
      <c r="AE1317" s="29">
        <f>(1+0.25*AA1317)*J1317*'Коефіцієнти АТО'!S1317*Параметри!$K$20/1000</f>
        <v>0</v>
      </c>
      <c r="AF1317" s="29">
        <f t="shared" si="180"/>
        <v>0</v>
      </c>
      <c r="AG1317" s="29">
        <v>0</v>
      </c>
      <c r="AH1317" s="40">
        <v>5</v>
      </c>
      <c r="AI1317" s="40">
        <v>0</v>
      </c>
      <c r="AJ1317" s="40">
        <f t="shared" si="181"/>
        <v>0</v>
      </c>
      <c r="AK1317" s="29">
        <f>(AH1317+AI1317)*(1+0.25*AJ1317)*Параметри!$K$53</f>
        <v>897.14637848000029</v>
      </c>
      <c r="AL1317" s="29">
        <f>ROUNDUP(('Дані з ДІСО'!AU1317+'Дані з ДІСО'!AW1317)/Параметри!$K$28,0)</f>
        <v>0</v>
      </c>
      <c r="AM1317" s="64">
        <f>AL1317*Параметри!$M$35/18</f>
        <v>0</v>
      </c>
      <c r="AN1317" s="29">
        <f>IF(AL1317=0,0,'Дані з ДІСО'!AW1317/SUM('Дані з ДІСО'!AU1317,'Дані з ДІСО'!AW1317))</f>
        <v>0</v>
      </c>
      <c r="AO1317" s="29">
        <f>(1+0.25*AN1317)*AM1317*Параметри!$K$51</f>
        <v>0</v>
      </c>
      <c r="AP1317" s="40">
        <f>ROUNDUP(('Дані з ДІСО'!AE1317+'Дані не з ДІСО'!E1317+'Дані не з ДІСО'!G1317)/Параметри!$K$69,0)</f>
        <v>0</v>
      </c>
      <c r="AQ1317" s="40">
        <f t="shared" si="185"/>
        <v>0</v>
      </c>
      <c r="AR1317" s="40">
        <f>IF(AP1317=0,0,('Дані з ДІСО'!AH1317+'Дані не з ДІСО'!G1317)/('Дані з ДІСО'!AE1317+'Дані не з ДІСО'!E1317+'Дані не з ДІСО'!G1317))</f>
        <v>0</v>
      </c>
      <c r="AS1317" s="29">
        <f>AQ1317*(1+0.25*AR1317)*Параметри!$K$51</f>
        <v>0</v>
      </c>
      <c r="AT1317" s="40">
        <f>ROUNDUP('Дані з ДІСО'!AF1317/Параметри!$K$70,0)</f>
        <v>0</v>
      </c>
      <c r="AU1317" s="40">
        <f t="shared" si="186"/>
        <v>0</v>
      </c>
      <c r="AV1317" s="40">
        <f>IF(AT1317=0,0,'Дані з ДІСО'!AI1317/'Дані з ДІСО'!AF1317)</f>
        <v>0</v>
      </c>
      <c r="AW1317" s="29">
        <f>AU1317*(1+0.25*AV1317)*Параметри!$K$51</f>
        <v>0</v>
      </c>
      <c r="AX1317" s="40">
        <f>ROUNDUP('Дані з ДІСО'!AR1317/Параметри!$K$29,0)</f>
        <v>0</v>
      </c>
      <c r="AY1317" s="40">
        <f>ROUNDUP('Дані з ДІСО'!AS1317/Параметри!$K$29,0)</f>
        <v>0</v>
      </c>
      <c r="AZ1317" s="40">
        <f>ROUNDUP('Дані з ДІСО'!AT1317/Параметри!$K$29,0)</f>
        <v>0</v>
      </c>
      <c r="BA1317" s="64">
        <f>(AX1317*Параметри!$K$32+AY1317*Параметри!$L$32+AZ1317*Параметри!$M$32)/18</f>
        <v>0</v>
      </c>
      <c r="BB1317" s="29">
        <f>(BA1317*Параметри!$K$51+SUM('Дані з ДІСО'!AR1317:AT1317)*Параметри!$K$48*Параметри!$K$20/1000)*Параметри!$K$74</f>
        <v>0</v>
      </c>
      <c r="BC1317" s="40">
        <f>ROUNDUP(('Дані не з ДІСО'!I1317+'Дані не з ДІСО'!K1317)/Параметри!$K$26,0)</f>
        <v>0</v>
      </c>
      <c r="BD1317" s="29">
        <f>BC1317*Параметри!$M$36/18</f>
        <v>0</v>
      </c>
      <c r="BE1317" s="40">
        <f>IF(BC1317=0,0,'Дані не з ДІСО'!K1317/('Дані не з ДІСО'!I1317+'Дані не з ДІСО'!K1317))</f>
        <v>0</v>
      </c>
      <c r="BF1317" s="29">
        <f>(1+0.25*BE1317)*BD1317*Параметри!$K$51</f>
        <v>0</v>
      </c>
      <c r="BG1317" s="40">
        <f>ROUNDUP('Дані не з ДІСО'!M1317/Параметри!$K$27,0)</f>
        <v>0</v>
      </c>
      <c r="BH1317" s="40">
        <f>BG1317*Параметри!$M$37/18</f>
        <v>0</v>
      </c>
      <c r="BI1317" s="29">
        <f>BH1317*Параметри!$K$51</f>
        <v>0</v>
      </c>
      <c r="BJ1317" s="29">
        <f>'Дані не з ДІСО'!N1317*Параметри!$K$76</f>
        <v>0</v>
      </c>
      <c r="BK1317" s="40">
        <f>ROUNDUP('Дані з ДІСО'!V1317/Параметри!$K$25,0)</f>
        <v>0</v>
      </c>
      <c r="BL1317" s="40">
        <f>ROUNDUP('Дані з ДІСО'!W1317/Параметри!$K$25,0)</f>
        <v>0</v>
      </c>
      <c r="BM1317" s="40">
        <f>ROUNDUP('Дані з ДІСО'!X1317/Параметри!$K$25,0)</f>
        <v>0</v>
      </c>
      <c r="BN1317" s="40">
        <f>(BK1317*Параметри!$K$34+BL1317*Параметри!$L$34+BM1317*Параметри!$M$34)/18</f>
        <v>0</v>
      </c>
      <c r="BO1317" s="40">
        <f>IF(K1317=0,0,'Дані з ДІСО'!AC1317/K1317)</f>
        <v>0</v>
      </c>
      <c r="BP1317" s="29">
        <f>(1+0.25*BO1317)*BN1317*Параметри!$K$51</f>
        <v>0</v>
      </c>
      <c r="BQ1317" s="29">
        <f>BP1317*'Коефіцієнти АТО'!U1317</f>
        <v>0</v>
      </c>
      <c r="BR1317" s="29">
        <f>K1317*(1+0.25*BO1317)*Параметри!$K$66*Параметри!$K$20/1000</f>
        <v>0</v>
      </c>
      <c r="BS1317" s="29">
        <f>(1+0.25*BO1317)*K1317*'Коефіцієнти АТО'!S1317*Параметри!$K$20/1000</f>
        <v>0</v>
      </c>
      <c r="BT1317" s="29">
        <f t="shared" si="187"/>
        <v>0</v>
      </c>
      <c r="BU1317" s="40">
        <f>ROUNDUP('Дані з ДІСО'!AG1317/Параметри!$K$71,0)</f>
        <v>0</v>
      </c>
      <c r="BV1317" s="40">
        <f t="shared" si="188"/>
        <v>0</v>
      </c>
      <c r="BW1317" s="40">
        <f>IF('Дані з ДІСО'!AG1317=0,0,'Дані з ДІСО'!AJ1317/'Дані з ДІСО'!AG1317)</f>
        <v>0</v>
      </c>
      <c r="BX1317" s="29">
        <f>BV1317*(1+0.25*BW1317)*Параметри!$K$51</f>
        <v>0</v>
      </c>
      <c r="BY1317" s="29">
        <f>ROUND(IF(Параметри!$K$77="No",CC1317,CC1317*Параметри!$K$78)+AG1317,1)</f>
        <v>21831.200000000001</v>
      </c>
      <c r="BZ1317" s="29">
        <f>ROUND(IF(Параметри!$K$77="No",BF1317,BF1317*Параметри!$K$78),1)</f>
        <v>0</v>
      </c>
      <c r="CA1317" s="29">
        <f>ROUND(IF(Параметри!$K$77="No",BI1317,BI1317*Параметри!$K$78),1)</f>
        <v>0</v>
      </c>
      <c r="CB1317" s="29">
        <f>ROUND(IF(Параметри!$K$77="No",BJ1317,BJ1317*Параметри!$K$78),1)</f>
        <v>0</v>
      </c>
      <c r="CC1317" s="29">
        <f t="shared" si="182"/>
        <v>24256.923917319804</v>
      </c>
    </row>
    <row r="1318" spans="1:81">
      <c r="A1318" s="9">
        <v>1317</v>
      </c>
      <c r="B1318" s="9" t="s">
        <v>3148</v>
      </c>
      <c r="C1318" s="9" t="s">
        <v>3148</v>
      </c>
      <c r="D1318" s="9" t="s">
        <v>4315</v>
      </c>
      <c r="E1318" s="9" t="s">
        <v>24</v>
      </c>
      <c r="F1318" s="9" t="s">
        <v>4343</v>
      </c>
      <c r="G1318" s="9" t="s">
        <v>2734</v>
      </c>
      <c r="H1318" s="29">
        <f>SUM('Дані з ДІСО'!J1318:L1318)</f>
        <v>722</v>
      </c>
      <c r="I1318" s="29">
        <f>SUM('Дані з ДІСО'!G1318:I1318)</f>
        <v>40</v>
      </c>
      <c r="J1318" s="29">
        <f>SUM('Дані з ДІСО'!P1318:R1318)</f>
        <v>52</v>
      </c>
      <c r="K1318" s="29">
        <f>SUM('Дані з ДІСО'!V1318:X1318)</f>
        <v>0</v>
      </c>
      <c r="L1318" s="40">
        <f>ROUNDUP('Дані з ДІСО'!J1318/'Коефіцієнти АТО'!$R1318,0)</f>
        <v>19</v>
      </c>
      <c r="M1318" s="40">
        <f>ROUNDUP('Дані з ДІСО'!K1318/'Коефіцієнти АТО'!$R1318,0)</f>
        <v>25</v>
      </c>
      <c r="N1318" s="40">
        <f>ROUNDUP('Дані з ДІСО'!L1318/'Коефіцієнти АТО'!$R1318,0)</f>
        <v>7</v>
      </c>
      <c r="O1318" s="59">
        <f>(L1318*Параметри!$K$32+M1318*Параметри!$L$32+N1318*Параметри!$M$32)/18</f>
        <v>83.5</v>
      </c>
      <c r="P1318" s="41">
        <f>IF(H1318=0,"",'Дані з ДІСО'!Y1318/H1318)</f>
        <v>0</v>
      </c>
      <c r="Q1318" s="29">
        <f>IF(H1318=0,"",(1+0.25*P1318)*O1318*Параметри!$K$51)</f>
        <v>17102.487613156001</v>
      </c>
      <c r="R1318" s="29">
        <f>IF(H1318=0,"",Q1318*'Коефіцієнти АТО'!T1318)</f>
        <v>290.74228942365204</v>
      </c>
      <c r="S1318" s="29">
        <f>IF(H1318=0,"",H1318*(1+0.25*P1318)*Параметри!$K$66*Параметри!$K$20/1000)</f>
        <v>0</v>
      </c>
      <c r="T1318" s="29">
        <f>IF(H1318=0,"",H1318*(1+0.25*P1318)*'Коефіцієнти АТО'!$S1318*Параметри!$K$20/1000)</f>
        <v>3641.7364526983924</v>
      </c>
      <c r="U1318" s="29">
        <f t="shared" si="183"/>
        <v>21034.966355278044</v>
      </c>
      <c r="V1318" s="29">
        <f t="shared" si="184"/>
        <v>21034.966355278044</v>
      </c>
      <c r="W1318" s="40">
        <f>ROUNDUP('Дані з ДІСО'!P1318/Параметри!$K$24,0)</f>
        <v>2</v>
      </c>
      <c r="X1318" s="40">
        <f>ROUNDUP('Дані з ДІСО'!Q1318/Параметри!$K$24,0)</f>
        <v>4</v>
      </c>
      <c r="Y1318" s="40">
        <f>ROUNDUP('Дані з ДІСО'!R1318/Параметри!$K$24,0)</f>
        <v>0</v>
      </c>
      <c r="Z1318" s="59">
        <f>(W1318*Параметри!$K$33+X1318*Параметри!$L$33+Y1318*Параметри!$M$33)/18</f>
        <v>12</v>
      </c>
      <c r="AA1318" s="41">
        <f>IF(J1318=0,0,'Дані з ДІСО'!AA1318/J1318)</f>
        <v>0</v>
      </c>
      <c r="AB1318" s="29">
        <f>(1+0.25*AA1318)*Z1318*Параметри!$K$51</f>
        <v>2457.8425312320001</v>
      </c>
      <c r="AC1318" s="29">
        <f>AB1318*'Коефіцієнти АТО'!U1318</f>
        <v>115.518598967904</v>
      </c>
      <c r="AD1318" s="29">
        <f>J1318*(1+0.25*AA1318)*Параметри!$K$66*Параметри!$K$20/1000</f>
        <v>0</v>
      </c>
      <c r="AE1318" s="29">
        <f>(1+0.25*AA1318)*J1318*'Коефіцієнти АТО'!S1318*Параметри!$K$20/1000</f>
        <v>262.28572789517506</v>
      </c>
      <c r="AF1318" s="29">
        <f t="shared" si="180"/>
        <v>2835.6468580950791</v>
      </c>
      <c r="AG1318" s="29">
        <v>0</v>
      </c>
      <c r="AH1318" s="40">
        <v>3</v>
      </c>
      <c r="AI1318" s="40">
        <v>0</v>
      </c>
      <c r="AJ1318" s="40">
        <f t="shared" si="181"/>
        <v>0</v>
      </c>
      <c r="AK1318" s="29">
        <f>(AH1318+AI1318)*(1+0.25*AJ1318)*Параметри!$K$53</f>
        <v>538.28782708800009</v>
      </c>
      <c r="AL1318" s="29">
        <f>ROUNDUP(('Дані з ДІСО'!AU1318+'Дані з ДІСО'!AW1318)/Параметри!$K$28,0)</f>
        <v>0</v>
      </c>
      <c r="AM1318" s="64">
        <f>AL1318*Параметри!$M$35/18</f>
        <v>0</v>
      </c>
      <c r="AN1318" s="29">
        <f>IF(AL1318=0,0,'Дані з ДІСО'!AW1318/SUM('Дані з ДІСО'!AU1318,'Дані з ДІСО'!AW1318))</f>
        <v>0</v>
      </c>
      <c r="AO1318" s="29">
        <f>(1+0.25*AN1318)*AM1318*Параметри!$K$51</f>
        <v>0</v>
      </c>
      <c r="AP1318" s="40">
        <f>ROUNDUP(('Дані з ДІСО'!AE1318+'Дані не з ДІСО'!E1318+'Дані не з ДІСО'!G1318)/Параметри!$K$69,0)</f>
        <v>0</v>
      </c>
      <c r="AQ1318" s="40">
        <f t="shared" si="185"/>
        <v>0</v>
      </c>
      <c r="AR1318" s="40">
        <f>IF(AP1318=0,0,('Дані з ДІСО'!AH1318+'Дані не з ДІСО'!G1318)/('Дані з ДІСО'!AE1318+'Дані не з ДІСО'!E1318+'Дані не з ДІСО'!G1318))</f>
        <v>0</v>
      </c>
      <c r="AS1318" s="29">
        <f>AQ1318*(1+0.25*AR1318)*Параметри!$K$51</f>
        <v>0</v>
      </c>
      <c r="AT1318" s="40">
        <f>ROUNDUP('Дані з ДІСО'!AF1318/Параметри!$K$70,0)</f>
        <v>0</v>
      </c>
      <c r="AU1318" s="40">
        <f t="shared" si="186"/>
        <v>0</v>
      </c>
      <c r="AV1318" s="40">
        <f>IF(AT1318=0,0,'Дані з ДІСО'!AI1318/'Дані з ДІСО'!AF1318)</f>
        <v>0</v>
      </c>
      <c r="AW1318" s="29">
        <f>AU1318*(1+0.25*AV1318)*Параметри!$K$51</f>
        <v>0</v>
      </c>
      <c r="AX1318" s="40">
        <f>ROUNDUP('Дані з ДІСО'!AR1318/Параметри!$K$29,0)</f>
        <v>0</v>
      </c>
      <c r="AY1318" s="40">
        <f>ROUNDUP('Дані з ДІСО'!AS1318/Параметри!$K$29,0)</f>
        <v>0</v>
      </c>
      <c r="AZ1318" s="40">
        <f>ROUNDUP('Дані з ДІСО'!AT1318/Параметри!$K$29,0)</f>
        <v>0</v>
      </c>
      <c r="BA1318" s="64">
        <f>(AX1318*Параметри!$K$32+AY1318*Параметри!$L$32+AZ1318*Параметри!$M$32)/18</f>
        <v>0</v>
      </c>
      <c r="BB1318" s="29">
        <f>(BA1318*Параметри!$K$51+SUM('Дані з ДІСО'!AR1318:AT1318)*Параметри!$K$48*Параметри!$K$20/1000)*Параметри!$K$74</f>
        <v>0</v>
      </c>
      <c r="BC1318" s="40">
        <f>ROUNDUP(('Дані не з ДІСО'!I1318+'Дані не з ДІСО'!K1318)/Параметри!$K$26,0)</f>
        <v>0</v>
      </c>
      <c r="BD1318" s="29">
        <f>BC1318*Параметри!$M$36/18</f>
        <v>0</v>
      </c>
      <c r="BE1318" s="40">
        <f>IF(BC1318=0,0,'Дані не з ДІСО'!K1318/('Дані не з ДІСО'!I1318+'Дані не з ДІСО'!K1318))</f>
        <v>0</v>
      </c>
      <c r="BF1318" s="29">
        <f>(1+0.25*BE1318)*BD1318*Параметри!$K$51</f>
        <v>0</v>
      </c>
      <c r="BG1318" s="40">
        <f>ROUNDUP('Дані не з ДІСО'!M1318/Параметри!$K$27,0)</f>
        <v>0</v>
      </c>
      <c r="BH1318" s="40">
        <f>BG1318*Параметри!$M$37/18</f>
        <v>0</v>
      </c>
      <c r="BI1318" s="29">
        <f>BH1318*Параметри!$K$51</f>
        <v>0</v>
      </c>
      <c r="BJ1318" s="29">
        <f>'Дані не з ДІСО'!N1318*Параметри!$K$76</f>
        <v>0</v>
      </c>
      <c r="BK1318" s="40">
        <f>ROUNDUP('Дані з ДІСО'!V1318/Параметри!$K$25,0)</f>
        <v>0</v>
      </c>
      <c r="BL1318" s="40">
        <f>ROUNDUP('Дані з ДІСО'!W1318/Параметри!$K$25,0)</f>
        <v>0</v>
      </c>
      <c r="BM1318" s="40">
        <f>ROUNDUP('Дані з ДІСО'!X1318/Параметри!$K$25,0)</f>
        <v>0</v>
      </c>
      <c r="BN1318" s="40">
        <f>(BK1318*Параметри!$K$34+BL1318*Параметри!$L$34+BM1318*Параметри!$M$34)/18</f>
        <v>0</v>
      </c>
      <c r="BO1318" s="40">
        <f>IF(K1318=0,0,'Дані з ДІСО'!AC1318/K1318)</f>
        <v>0</v>
      </c>
      <c r="BP1318" s="29">
        <f>(1+0.25*BO1318)*BN1318*Параметри!$K$51</f>
        <v>0</v>
      </c>
      <c r="BQ1318" s="29">
        <f>BP1318*'Коефіцієнти АТО'!U1318</f>
        <v>0</v>
      </c>
      <c r="BR1318" s="29">
        <f>K1318*(1+0.25*BO1318)*Параметри!$K$66*Параметри!$K$20/1000</f>
        <v>0</v>
      </c>
      <c r="BS1318" s="29">
        <f>(1+0.25*BO1318)*K1318*'Коефіцієнти АТО'!S1318*Параметри!$K$20/1000</f>
        <v>0</v>
      </c>
      <c r="BT1318" s="29">
        <f t="shared" si="187"/>
        <v>0</v>
      </c>
      <c r="BU1318" s="40">
        <f>ROUNDUP('Дані з ДІСО'!AG1318/Параметри!$K$71,0)</f>
        <v>0</v>
      </c>
      <c r="BV1318" s="40">
        <f t="shared" si="188"/>
        <v>0</v>
      </c>
      <c r="BW1318" s="40">
        <f>IF('Дані з ДІСО'!AG1318=0,0,'Дані з ДІСО'!AJ1318/'Дані з ДІСО'!AG1318)</f>
        <v>0</v>
      </c>
      <c r="BX1318" s="29">
        <f>BV1318*(1+0.25*BW1318)*Параметри!$K$51</f>
        <v>0</v>
      </c>
      <c r="BY1318" s="29">
        <f>ROUND(IF(Параметри!$K$77="No",CC1318,CC1318*Параметри!$K$78)+AG1318,1)</f>
        <v>21968</v>
      </c>
      <c r="BZ1318" s="29">
        <f>ROUND(IF(Параметри!$K$77="No",BF1318,BF1318*Параметри!$K$78),1)</f>
        <v>0</v>
      </c>
      <c r="CA1318" s="29">
        <f>ROUND(IF(Параметри!$K$77="No",BI1318,BI1318*Параметри!$K$78),1)</f>
        <v>0</v>
      </c>
      <c r="CB1318" s="29">
        <f>ROUND(IF(Параметри!$K$77="No",BJ1318,BJ1318*Параметри!$K$78),1)</f>
        <v>0</v>
      </c>
      <c r="CC1318" s="29">
        <f t="shared" si="182"/>
        <v>24408.901040461122</v>
      </c>
    </row>
    <row r="1319" spans="1:81">
      <c r="A1319" s="9">
        <v>1318</v>
      </c>
      <c r="B1319" s="9" t="s">
        <v>3148</v>
      </c>
      <c r="C1319" s="9" t="s">
        <v>3148</v>
      </c>
      <c r="D1319" s="9" t="s">
        <v>4315</v>
      </c>
      <c r="E1319" s="9" t="s">
        <v>24</v>
      </c>
      <c r="F1319" s="9" t="s">
        <v>4344</v>
      </c>
      <c r="G1319" s="9" t="s">
        <v>2736</v>
      </c>
      <c r="H1319" s="29">
        <f>SUM('Дані з ДІСО'!J1319:L1319)</f>
        <v>171</v>
      </c>
      <c r="I1319" s="29">
        <f>SUM('Дані з ДІСО'!G1319:I1319)</f>
        <v>28</v>
      </c>
      <c r="J1319" s="29">
        <f>SUM('Дані з ДІСО'!P1319:R1319)</f>
        <v>0</v>
      </c>
      <c r="K1319" s="29">
        <f>SUM('Дані з ДІСО'!V1319:X1319)</f>
        <v>0</v>
      </c>
      <c r="L1319" s="40">
        <f>ROUNDUP('Дані з ДІСО'!J1319/'Коефіцієнти АТО'!$R1319,0)</f>
        <v>7</v>
      </c>
      <c r="M1319" s="40">
        <f>ROUNDUP('Дані з ДІСО'!K1319/'Коефіцієнти АТО'!$R1319,0)</f>
        <v>9</v>
      </c>
      <c r="N1319" s="40">
        <f>ROUNDUP('Дані з ДІСО'!L1319/'Коефіцієнти АТО'!$R1319,0)</f>
        <v>2</v>
      </c>
      <c r="O1319" s="59">
        <f>(L1319*Параметри!$K$32+M1319*Параметри!$L$32+N1319*Параметри!$M$32)/18</f>
        <v>29.238888888888887</v>
      </c>
      <c r="P1319" s="41">
        <f>IF(H1319=0,"",'Дані з ДІСО'!Y1319/H1319)</f>
        <v>0</v>
      </c>
      <c r="Q1319" s="29">
        <f>IF(H1319=0,"",(1+0.25*P1319)*O1319*Параметри!$K$51)</f>
        <v>5988.7153897564885</v>
      </c>
      <c r="R1319" s="29">
        <f>IF(H1319=0,"",Q1319*'Коефіцієнти АТО'!T1319)</f>
        <v>101.80816162586031</v>
      </c>
      <c r="S1319" s="29">
        <f>IF(H1319=0,"",H1319*(1+0.25*P1319)*Параметри!$K$66*Параметри!$K$20/1000)</f>
        <v>0</v>
      </c>
      <c r="T1319" s="29">
        <f>IF(H1319=0,"",H1319*(1+0.25*P1319)*'Коефіцієнти АТО'!$S1319*Параметри!$K$20/1000)</f>
        <v>862.51652827067187</v>
      </c>
      <c r="U1319" s="29">
        <f t="shared" si="183"/>
        <v>6953.0400796530212</v>
      </c>
      <c r="V1319" s="29">
        <f t="shared" si="184"/>
        <v>6953.0400796530212</v>
      </c>
      <c r="W1319" s="40">
        <f>ROUNDUP('Дані з ДІСО'!P1319/Параметри!$K$24,0)</f>
        <v>0</v>
      </c>
      <c r="X1319" s="40">
        <f>ROUNDUP('Дані з ДІСО'!Q1319/Параметри!$K$24,0)</f>
        <v>0</v>
      </c>
      <c r="Y1319" s="40">
        <f>ROUNDUP('Дані з ДІСО'!R1319/Параметри!$K$24,0)</f>
        <v>0</v>
      </c>
      <c r="Z1319" s="59">
        <f>(W1319*Параметри!$K$33+X1319*Параметри!$L$33+Y1319*Параметри!$M$33)/18</f>
        <v>0</v>
      </c>
      <c r="AA1319" s="41">
        <f>IF(J1319=0,0,'Дані з ДІСО'!AA1319/J1319)</f>
        <v>0</v>
      </c>
      <c r="AB1319" s="29">
        <f>(1+0.25*AA1319)*Z1319*Параметри!$K$51</f>
        <v>0</v>
      </c>
      <c r="AC1319" s="29">
        <f>AB1319*'Коефіцієнти АТО'!U1319</f>
        <v>0</v>
      </c>
      <c r="AD1319" s="29">
        <f>J1319*(1+0.25*AA1319)*Параметри!$K$66*Параметри!$K$20/1000</f>
        <v>0</v>
      </c>
      <c r="AE1319" s="29">
        <f>(1+0.25*AA1319)*J1319*'Коефіцієнти АТО'!S1319*Параметри!$K$20/1000</f>
        <v>0</v>
      </c>
      <c r="AF1319" s="29">
        <f t="shared" si="180"/>
        <v>0</v>
      </c>
      <c r="AG1319" s="29">
        <v>0</v>
      </c>
      <c r="AH1319" s="40">
        <v>1</v>
      </c>
      <c r="AI1319" s="40">
        <v>0</v>
      </c>
      <c r="AJ1319" s="40">
        <f t="shared" si="181"/>
        <v>0</v>
      </c>
      <c r="AK1319" s="29">
        <f>(AH1319+AI1319)*(1+0.25*AJ1319)*Параметри!$K$53</f>
        <v>179.42927569600005</v>
      </c>
      <c r="AL1319" s="29">
        <f>ROUNDUP(('Дані з ДІСО'!AU1319+'Дані з ДІСО'!AW1319)/Параметри!$K$28,0)</f>
        <v>0</v>
      </c>
      <c r="AM1319" s="64">
        <f>AL1319*Параметри!$M$35/18</f>
        <v>0</v>
      </c>
      <c r="AN1319" s="29">
        <f>IF(AL1319=0,0,'Дані з ДІСО'!AW1319/SUM('Дані з ДІСО'!AU1319,'Дані з ДІСО'!AW1319))</f>
        <v>0</v>
      </c>
      <c r="AO1319" s="29">
        <f>(1+0.25*AN1319)*AM1319*Параметри!$K$51</f>
        <v>0</v>
      </c>
      <c r="AP1319" s="40">
        <f>ROUNDUP(('Дані з ДІСО'!AE1319+'Дані не з ДІСО'!E1319+'Дані не з ДІСО'!G1319)/Параметри!$K$69,0)</f>
        <v>0</v>
      </c>
      <c r="AQ1319" s="40">
        <f t="shared" si="185"/>
        <v>0</v>
      </c>
      <c r="AR1319" s="40">
        <f>IF(AP1319=0,0,('Дані з ДІСО'!AH1319+'Дані не з ДІСО'!G1319)/('Дані з ДІСО'!AE1319+'Дані не з ДІСО'!E1319+'Дані не з ДІСО'!G1319))</f>
        <v>0</v>
      </c>
      <c r="AS1319" s="29">
        <f>AQ1319*(1+0.25*AR1319)*Параметри!$K$51</f>
        <v>0</v>
      </c>
      <c r="AT1319" s="40">
        <f>ROUNDUP('Дані з ДІСО'!AF1319/Параметри!$K$70,0)</f>
        <v>0</v>
      </c>
      <c r="AU1319" s="40">
        <f t="shared" si="186"/>
        <v>0</v>
      </c>
      <c r="AV1319" s="40">
        <f>IF(AT1319=0,0,'Дані з ДІСО'!AI1319/'Дані з ДІСО'!AF1319)</f>
        <v>0</v>
      </c>
      <c r="AW1319" s="29">
        <f>AU1319*(1+0.25*AV1319)*Параметри!$K$51</f>
        <v>0</v>
      </c>
      <c r="AX1319" s="40">
        <f>ROUNDUP('Дані з ДІСО'!AR1319/Параметри!$K$29,0)</f>
        <v>0</v>
      </c>
      <c r="AY1319" s="40">
        <f>ROUNDUP('Дані з ДІСО'!AS1319/Параметри!$K$29,0)</f>
        <v>0</v>
      </c>
      <c r="AZ1319" s="40">
        <f>ROUNDUP('Дані з ДІСО'!AT1319/Параметри!$K$29,0)</f>
        <v>0</v>
      </c>
      <c r="BA1319" s="64">
        <f>(AX1319*Параметри!$K$32+AY1319*Параметри!$L$32+AZ1319*Параметри!$M$32)/18</f>
        <v>0</v>
      </c>
      <c r="BB1319" s="29">
        <f>(BA1319*Параметри!$K$51+SUM('Дані з ДІСО'!AR1319:AT1319)*Параметри!$K$48*Параметри!$K$20/1000)*Параметри!$K$74</f>
        <v>0</v>
      </c>
      <c r="BC1319" s="40">
        <f>ROUNDUP(('Дані не з ДІСО'!I1319+'Дані не з ДІСО'!K1319)/Параметри!$K$26,0)</f>
        <v>0</v>
      </c>
      <c r="BD1319" s="29">
        <f>BC1319*Параметри!$M$36/18</f>
        <v>0</v>
      </c>
      <c r="BE1319" s="40">
        <f>IF(BC1319=0,0,'Дані не з ДІСО'!K1319/('Дані не з ДІСО'!I1319+'Дані не з ДІСО'!K1319))</f>
        <v>0</v>
      </c>
      <c r="BF1319" s="29">
        <f>(1+0.25*BE1319)*BD1319*Параметри!$K$51</f>
        <v>0</v>
      </c>
      <c r="BG1319" s="40">
        <f>ROUNDUP('Дані не з ДІСО'!M1319/Параметри!$K$27,0)</f>
        <v>0</v>
      </c>
      <c r="BH1319" s="40">
        <f>BG1319*Параметри!$M$37/18</f>
        <v>0</v>
      </c>
      <c r="BI1319" s="29">
        <f>BH1319*Параметри!$K$51</f>
        <v>0</v>
      </c>
      <c r="BJ1319" s="29">
        <f>'Дані не з ДІСО'!N1319*Параметри!$K$76</f>
        <v>0</v>
      </c>
      <c r="BK1319" s="40">
        <f>ROUNDUP('Дані з ДІСО'!V1319/Параметри!$K$25,0)</f>
        <v>0</v>
      </c>
      <c r="BL1319" s="40">
        <f>ROUNDUP('Дані з ДІСО'!W1319/Параметри!$K$25,0)</f>
        <v>0</v>
      </c>
      <c r="BM1319" s="40">
        <f>ROUNDUP('Дані з ДІСО'!X1319/Параметри!$K$25,0)</f>
        <v>0</v>
      </c>
      <c r="BN1319" s="40">
        <f>(BK1319*Параметри!$K$34+BL1319*Параметри!$L$34+BM1319*Параметри!$M$34)/18</f>
        <v>0</v>
      </c>
      <c r="BO1319" s="40">
        <f>IF(K1319=0,0,'Дані з ДІСО'!AC1319/K1319)</f>
        <v>0</v>
      </c>
      <c r="BP1319" s="29">
        <f>(1+0.25*BO1319)*BN1319*Параметри!$K$51</f>
        <v>0</v>
      </c>
      <c r="BQ1319" s="29">
        <f>BP1319*'Коефіцієнти АТО'!U1319</f>
        <v>0</v>
      </c>
      <c r="BR1319" s="29">
        <f>K1319*(1+0.25*BO1319)*Параметри!$K$66*Параметри!$K$20/1000</f>
        <v>0</v>
      </c>
      <c r="BS1319" s="29">
        <f>(1+0.25*BO1319)*K1319*'Коефіцієнти АТО'!S1319*Параметри!$K$20/1000</f>
        <v>0</v>
      </c>
      <c r="BT1319" s="29">
        <f t="shared" si="187"/>
        <v>0</v>
      </c>
      <c r="BU1319" s="40">
        <f>ROUNDUP('Дані з ДІСО'!AG1319/Параметри!$K$71,0)</f>
        <v>0</v>
      </c>
      <c r="BV1319" s="40">
        <f t="shared" si="188"/>
        <v>0</v>
      </c>
      <c r="BW1319" s="40">
        <f>IF('Дані з ДІСО'!AG1319=0,0,'Дані з ДІСО'!AJ1319/'Дані з ДІСО'!AG1319)</f>
        <v>0</v>
      </c>
      <c r="BX1319" s="29">
        <f>BV1319*(1+0.25*BW1319)*Параметри!$K$51</f>
        <v>0</v>
      </c>
      <c r="BY1319" s="29">
        <f>ROUND(IF(Параметри!$K$77="No",CC1319,CC1319*Параметри!$K$78)+AG1319,1)</f>
        <v>6419.2</v>
      </c>
      <c r="BZ1319" s="29">
        <f>ROUND(IF(Параметри!$K$77="No",BF1319,BF1319*Параметри!$K$78),1)</f>
        <v>0</v>
      </c>
      <c r="CA1319" s="29">
        <f>ROUND(IF(Параметри!$K$77="No",BI1319,BI1319*Параметри!$K$78),1)</f>
        <v>0</v>
      </c>
      <c r="CB1319" s="29">
        <f>ROUND(IF(Параметри!$K$77="No",BJ1319,BJ1319*Параметри!$K$78),1)</f>
        <v>0</v>
      </c>
      <c r="CC1319" s="29">
        <f t="shared" si="182"/>
        <v>7132.4693553490215</v>
      </c>
    </row>
    <row r="1320" spans="1:81">
      <c r="A1320" s="9">
        <v>1319</v>
      </c>
      <c r="B1320" s="9" t="s">
        <v>3151</v>
      </c>
      <c r="C1320" s="9" t="s">
        <v>3151</v>
      </c>
      <c r="D1320" s="9" t="s">
        <v>4315</v>
      </c>
      <c r="E1320" s="9" t="s">
        <v>29</v>
      </c>
      <c r="F1320" s="9" t="s">
        <v>4345</v>
      </c>
      <c r="G1320" s="9" t="s">
        <v>2738</v>
      </c>
      <c r="H1320" s="29">
        <f>SUM('Дані з ДІСО'!J1320:L1320)</f>
        <v>1202</v>
      </c>
      <c r="I1320" s="29">
        <f>SUM('Дані з ДІСО'!G1320:I1320)</f>
        <v>77</v>
      </c>
      <c r="J1320" s="29">
        <f>SUM('Дані з ДІСО'!P1320:R1320)</f>
        <v>0</v>
      </c>
      <c r="K1320" s="29">
        <f>SUM('Дані з ДІСО'!V1320:X1320)</f>
        <v>0</v>
      </c>
      <c r="L1320" s="40">
        <f>ROUNDUP('Дані з ДІСО'!J1320/'Коефіцієнти АТО'!$R1320,0)</f>
        <v>32</v>
      </c>
      <c r="M1320" s="40">
        <f>ROUNDUP('Дані з ДІСО'!K1320/'Коефіцієнти АТО'!$R1320,0)</f>
        <v>44</v>
      </c>
      <c r="N1320" s="40">
        <f>ROUNDUP('Дані з ДІСО'!L1320/'Коефіцієнти АТО'!$R1320,0)</f>
        <v>8</v>
      </c>
      <c r="O1320" s="59">
        <f>(L1320*Параметри!$K$32+M1320*Параметри!$L$32+N1320*Параметри!$M$32)/18</f>
        <v>136.60000000000002</v>
      </c>
      <c r="P1320" s="41">
        <f>IF(H1320=0,"",'Дані з ДІСО'!Y1320/H1320)</f>
        <v>0</v>
      </c>
      <c r="Q1320" s="29">
        <f>IF(H1320=0,"",(1+0.25*P1320)*O1320*Параметри!$K$51)</f>
        <v>27978.440813857604</v>
      </c>
      <c r="R1320" s="29">
        <f>IF(H1320=0,"",Q1320*'Коефіцієнти АТО'!T1320)</f>
        <v>475.63349383557932</v>
      </c>
      <c r="S1320" s="29">
        <f>IF(H1320=0,"",H1320*(1+0.25*P1320)*Параметри!$K$66*Параметри!$K$20/1000)</f>
        <v>0</v>
      </c>
      <c r="T1320" s="29">
        <f>IF(H1320=0,"",H1320*(1+0.25*P1320)*'Коефіцієнти АТО'!$S1320*Параметри!$K$20/1000)</f>
        <v>4918.904256890427</v>
      </c>
      <c r="U1320" s="29">
        <f t="shared" si="183"/>
        <v>33372.978564583609</v>
      </c>
      <c r="V1320" s="29">
        <f t="shared" si="184"/>
        <v>33372.978564583609</v>
      </c>
      <c r="W1320" s="40">
        <f>ROUNDUP('Дані з ДІСО'!P1320/Параметри!$K$24,0)</f>
        <v>0</v>
      </c>
      <c r="X1320" s="40">
        <f>ROUNDUP('Дані з ДІСО'!Q1320/Параметри!$K$24,0)</f>
        <v>0</v>
      </c>
      <c r="Y1320" s="40">
        <f>ROUNDUP('Дані з ДІСО'!R1320/Параметри!$K$24,0)</f>
        <v>0</v>
      </c>
      <c r="Z1320" s="59">
        <f>(W1320*Параметри!$K$33+X1320*Параметри!$L$33+Y1320*Параметри!$M$33)/18</f>
        <v>0</v>
      </c>
      <c r="AA1320" s="41">
        <f>IF(J1320=0,0,'Дані з ДІСО'!AA1320/J1320)</f>
        <v>0</v>
      </c>
      <c r="AB1320" s="29">
        <f>(1+0.25*AA1320)*Z1320*Параметри!$K$51</f>
        <v>0</v>
      </c>
      <c r="AC1320" s="29">
        <f>AB1320*'Коефіцієнти АТО'!U1320</f>
        <v>0</v>
      </c>
      <c r="AD1320" s="29">
        <f>J1320*(1+0.25*AA1320)*Параметри!$K$66*Параметри!$K$20/1000</f>
        <v>0</v>
      </c>
      <c r="AE1320" s="29">
        <f>(1+0.25*AA1320)*J1320*'Коефіцієнти АТО'!S1320*Параметри!$K$20/1000</f>
        <v>0</v>
      </c>
      <c r="AF1320" s="29">
        <f t="shared" si="180"/>
        <v>0</v>
      </c>
      <c r="AG1320" s="29">
        <v>0</v>
      </c>
      <c r="AH1320" s="40">
        <v>12</v>
      </c>
      <c r="AI1320" s="40">
        <v>0</v>
      </c>
      <c r="AJ1320" s="40">
        <f t="shared" si="181"/>
        <v>0</v>
      </c>
      <c r="AK1320" s="29">
        <f>(AH1320+AI1320)*(1+0.25*AJ1320)*Параметри!$K$53</f>
        <v>2153.1513083520003</v>
      </c>
      <c r="AL1320" s="29">
        <f>ROUNDUP(('Дані з ДІСО'!AU1320+'Дані з ДІСО'!AW1320)/Параметри!$K$28,0)</f>
        <v>0</v>
      </c>
      <c r="AM1320" s="64">
        <f>AL1320*Параметри!$M$35/18</f>
        <v>0</v>
      </c>
      <c r="AN1320" s="29">
        <f>IF(AL1320=0,0,'Дані з ДІСО'!AW1320/SUM('Дані з ДІСО'!AU1320,'Дані з ДІСО'!AW1320))</f>
        <v>0</v>
      </c>
      <c r="AO1320" s="29">
        <f>(1+0.25*AN1320)*AM1320*Параметри!$K$51</f>
        <v>0</v>
      </c>
      <c r="AP1320" s="40">
        <f>ROUNDUP(('Дані з ДІСО'!AE1320+'Дані не з ДІСО'!E1320+'Дані не з ДІСО'!G1320)/Параметри!$K$69,0)</f>
        <v>0</v>
      </c>
      <c r="AQ1320" s="40">
        <f t="shared" si="185"/>
        <v>0</v>
      </c>
      <c r="AR1320" s="40">
        <f>IF(AP1320=0,0,('Дані з ДІСО'!AH1320+'Дані не з ДІСО'!G1320)/('Дані з ДІСО'!AE1320+'Дані не з ДІСО'!E1320+'Дані не з ДІСО'!G1320))</f>
        <v>0</v>
      </c>
      <c r="AS1320" s="29">
        <f>AQ1320*(1+0.25*AR1320)*Параметри!$K$51</f>
        <v>0</v>
      </c>
      <c r="AT1320" s="40">
        <f>ROUNDUP('Дані з ДІСО'!AF1320/Параметри!$K$70,0)</f>
        <v>0</v>
      </c>
      <c r="AU1320" s="40">
        <f t="shared" si="186"/>
        <v>0</v>
      </c>
      <c r="AV1320" s="40">
        <f>IF(AT1320=0,0,'Дані з ДІСО'!AI1320/'Дані з ДІСО'!AF1320)</f>
        <v>0</v>
      </c>
      <c r="AW1320" s="29">
        <f>AU1320*(1+0.25*AV1320)*Параметри!$K$51</f>
        <v>0</v>
      </c>
      <c r="AX1320" s="40">
        <f>ROUNDUP('Дані з ДІСО'!AR1320/Параметри!$K$29,0)</f>
        <v>0</v>
      </c>
      <c r="AY1320" s="40">
        <f>ROUNDUP('Дані з ДІСО'!AS1320/Параметри!$K$29,0)</f>
        <v>0</v>
      </c>
      <c r="AZ1320" s="40">
        <f>ROUNDUP('Дані з ДІСО'!AT1320/Параметри!$K$29,0)</f>
        <v>0</v>
      </c>
      <c r="BA1320" s="64">
        <f>(AX1320*Параметри!$K$32+AY1320*Параметри!$L$32+AZ1320*Параметри!$M$32)/18</f>
        <v>0</v>
      </c>
      <c r="BB1320" s="29">
        <f>(BA1320*Параметри!$K$51+SUM('Дані з ДІСО'!AR1320:AT1320)*Параметри!$K$48*Параметри!$K$20/1000)*Параметри!$K$74</f>
        <v>0</v>
      </c>
      <c r="BC1320" s="40">
        <f>ROUNDUP(('Дані не з ДІСО'!I1320+'Дані не з ДІСО'!K1320)/Параметри!$K$26,0)</f>
        <v>0</v>
      </c>
      <c r="BD1320" s="29">
        <f>BC1320*Параметри!$M$36/18</f>
        <v>0</v>
      </c>
      <c r="BE1320" s="40">
        <f>IF(BC1320=0,0,'Дані не з ДІСО'!K1320/('Дані не з ДІСО'!I1320+'Дані не з ДІСО'!K1320))</f>
        <v>0</v>
      </c>
      <c r="BF1320" s="29">
        <f>(1+0.25*BE1320)*BD1320*Параметри!$K$51</f>
        <v>0</v>
      </c>
      <c r="BG1320" s="40">
        <f>ROUNDUP('Дані не з ДІСО'!M1320/Параметри!$K$27,0)</f>
        <v>0</v>
      </c>
      <c r="BH1320" s="40">
        <f>BG1320*Параметри!$M$37/18</f>
        <v>0</v>
      </c>
      <c r="BI1320" s="29">
        <f>BH1320*Параметри!$K$51</f>
        <v>0</v>
      </c>
      <c r="BJ1320" s="29">
        <f>'Дані не з ДІСО'!N1320*Параметри!$K$76</f>
        <v>0</v>
      </c>
      <c r="BK1320" s="40">
        <f>ROUNDUP('Дані з ДІСО'!V1320/Параметри!$K$25,0)</f>
        <v>0</v>
      </c>
      <c r="BL1320" s="40">
        <f>ROUNDUP('Дані з ДІСО'!W1320/Параметри!$K$25,0)</f>
        <v>0</v>
      </c>
      <c r="BM1320" s="40">
        <f>ROUNDUP('Дані з ДІСО'!X1320/Параметри!$K$25,0)</f>
        <v>0</v>
      </c>
      <c r="BN1320" s="40">
        <f>(BK1320*Параметри!$K$34+BL1320*Параметри!$L$34+BM1320*Параметри!$M$34)/18</f>
        <v>0</v>
      </c>
      <c r="BO1320" s="40">
        <f>IF(K1320=0,0,'Дані з ДІСО'!AC1320/K1320)</f>
        <v>0</v>
      </c>
      <c r="BP1320" s="29">
        <f>(1+0.25*BO1320)*BN1320*Параметри!$K$51</f>
        <v>0</v>
      </c>
      <c r="BQ1320" s="29">
        <f>BP1320*'Коефіцієнти АТО'!U1320</f>
        <v>0</v>
      </c>
      <c r="BR1320" s="29">
        <f>K1320*(1+0.25*BO1320)*Параметри!$K$66*Параметри!$K$20/1000</f>
        <v>0</v>
      </c>
      <c r="BS1320" s="29">
        <f>(1+0.25*BO1320)*K1320*'Коефіцієнти АТО'!S1320*Параметри!$K$20/1000</f>
        <v>0</v>
      </c>
      <c r="BT1320" s="29">
        <f t="shared" si="187"/>
        <v>0</v>
      </c>
      <c r="BU1320" s="40">
        <f>ROUNDUP('Дані з ДІСО'!AG1320/Параметри!$K$71,0)</f>
        <v>0</v>
      </c>
      <c r="BV1320" s="40">
        <f t="shared" si="188"/>
        <v>0</v>
      </c>
      <c r="BW1320" s="40">
        <f>IF('Дані з ДІСО'!AG1320=0,0,'Дані з ДІСО'!AJ1320/'Дані з ДІСО'!AG1320)</f>
        <v>0</v>
      </c>
      <c r="BX1320" s="29">
        <f>BV1320*(1+0.25*BW1320)*Параметри!$K$51</f>
        <v>0</v>
      </c>
      <c r="BY1320" s="29">
        <f>ROUND(IF(Параметри!$K$77="No",CC1320,CC1320*Параметри!$K$78)+AG1320,1)</f>
        <v>31973.5</v>
      </c>
      <c r="BZ1320" s="29">
        <f>ROUND(IF(Параметри!$K$77="No",BF1320,BF1320*Параметри!$K$78),1)</f>
        <v>0</v>
      </c>
      <c r="CA1320" s="29">
        <f>ROUND(IF(Параметри!$K$77="No",BI1320,BI1320*Параметри!$K$78),1)</f>
        <v>0</v>
      </c>
      <c r="CB1320" s="29">
        <f>ROUND(IF(Параметри!$K$77="No",BJ1320,BJ1320*Параметри!$K$78),1)</f>
        <v>0</v>
      </c>
      <c r="CC1320" s="29">
        <f t="shared" si="182"/>
        <v>35526.129872935606</v>
      </c>
    </row>
    <row r="1321" spans="1:81">
      <c r="A1321" s="9">
        <v>1320</v>
      </c>
      <c r="B1321" s="9" t="s">
        <v>3148</v>
      </c>
      <c r="C1321" s="9" t="s">
        <v>3148</v>
      </c>
      <c r="D1321" s="9" t="s">
        <v>4315</v>
      </c>
      <c r="E1321" s="9" t="s">
        <v>24</v>
      </c>
      <c r="F1321" s="9" t="s">
        <v>4346</v>
      </c>
      <c r="G1321" s="9" t="s">
        <v>2740</v>
      </c>
      <c r="H1321" s="29">
        <f>SUM('Дані з ДІСО'!J1321:L1321)</f>
        <v>293</v>
      </c>
      <c r="I1321" s="29">
        <f>SUM('Дані з ДІСО'!G1321:I1321)</f>
        <v>23</v>
      </c>
      <c r="J1321" s="29">
        <f>SUM('Дані з ДІСО'!P1321:R1321)</f>
        <v>0</v>
      </c>
      <c r="K1321" s="29">
        <f>SUM('Дані з ДІСО'!V1321:X1321)</f>
        <v>0</v>
      </c>
      <c r="L1321" s="40">
        <f>ROUNDUP('Дані з ДІСО'!J1321/'Коефіцієнти АТО'!$R1321,0)</f>
        <v>9</v>
      </c>
      <c r="M1321" s="40">
        <f>ROUNDUP('Дані з ДІСО'!K1321/'Коефіцієнти АТО'!$R1321,0)</f>
        <v>14</v>
      </c>
      <c r="N1321" s="40">
        <f>ROUNDUP('Дані з ДІСО'!L1321/'Коефіцієнти АТО'!$R1321,0)</f>
        <v>4</v>
      </c>
      <c r="O1321" s="59">
        <f>(L1321*Параметри!$K$32+M1321*Параметри!$L$32+N1321*Параметри!$M$32)/18</f>
        <v>44.822222222222223</v>
      </c>
      <c r="P1321" s="41">
        <f>IF(H1321=0,"",'Дані з ДІСО'!Y1321/H1321)</f>
        <v>0</v>
      </c>
      <c r="Q1321" s="29">
        <f>IF(H1321=0,"",(1+0.25*P1321)*O1321*Параметри!$K$51)</f>
        <v>9180.4970101758227</v>
      </c>
      <c r="R1321" s="29">
        <f>IF(H1321=0,"",Q1321*'Коефіцієнти АТО'!T1321)</f>
        <v>156.06844917298901</v>
      </c>
      <c r="S1321" s="29">
        <f>IF(H1321=0,"",H1321*(1+0.25*P1321)*Параметри!$K$66*Параметри!$K$20/1000)</f>
        <v>0</v>
      </c>
      <c r="T1321" s="29">
        <f>IF(H1321=0,"",H1321*(1+0.25*P1321)*'Коефіцієнти АТО'!$S1321*Параметри!$K$20/1000)</f>
        <v>1477.879197563198</v>
      </c>
      <c r="U1321" s="29">
        <f t="shared" si="183"/>
        <v>10814.44465691201</v>
      </c>
      <c r="V1321" s="29">
        <f t="shared" si="184"/>
        <v>10814.44465691201</v>
      </c>
      <c r="W1321" s="40">
        <f>ROUNDUP('Дані з ДІСО'!P1321/Параметри!$K$24,0)</f>
        <v>0</v>
      </c>
      <c r="X1321" s="40">
        <f>ROUNDUP('Дані з ДІСО'!Q1321/Параметри!$K$24,0)</f>
        <v>0</v>
      </c>
      <c r="Y1321" s="40">
        <f>ROUNDUP('Дані з ДІСО'!R1321/Параметри!$K$24,0)</f>
        <v>0</v>
      </c>
      <c r="Z1321" s="59">
        <f>(W1321*Параметри!$K$33+X1321*Параметри!$L$33+Y1321*Параметри!$M$33)/18</f>
        <v>0</v>
      </c>
      <c r="AA1321" s="41">
        <f>IF(J1321=0,0,'Дані з ДІСО'!AA1321/J1321)</f>
        <v>0</v>
      </c>
      <c r="AB1321" s="29">
        <f>(1+0.25*AA1321)*Z1321*Параметри!$K$51</f>
        <v>0</v>
      </c>
      <c r="AC1321" s="29">
        <f>AB1321*'Коефіцієнти АТО'!U1321</f>
        <v>0</v>
      </c>
      <c r="AD1321" s="29">
        <f>J1321*(1+0.25*AA1321)*Параметри!$K$66*Параметри!$K$20/1000</f>
        <v>0</v>
      </c>
      <c r="AE1321" s="29">
        <f>(1+0.25*AA1321)*J1321*'Коефіцієнти АТО'!S1321*Параметри!$K$20/1000</f>
        <v>0</v>
      </c>
      <c r="AF1321" s="29">
        <f t="shared" si="180"/>
        <v>0</v>
      </c>
      <c r="AG1321" s="29">
        <v>0</v>
      </c>
      <c r="AH1321" s="40">
        <v>0</v>
      </c>
      <c r="AI1321" s="40">
        <v>0</v>
      </c>
      <c r="AJ1321" s="40">
        <f t="shared" si="181"/>
        <v>0</v>
      </c>
      <c r="AK1321" s="29">
        <f>(AH1321+AI1321)*(1+0.25*AJ1321)*Параметри!$K$53</f>
        <v>0</v>
      </c>
      <c r="AL1321" s="29">
        <f>ROUNDUP(('Дані з ДІСО'!AU1321+'Дані з ДІСО'!AW1321)/Параметри!$K$28,0)</f>
        <v>0</v>
      </c>
      <c r="AM1321" s="64">
        <f>AL1321*Параметри!$M$35/18</f>
        <v>0</v>
      </c>
      <c r="AN1321" s="29">
        <f>IF(AL1321=0,0,'Дані з ДІСО'!AW1321/SUM('Дані з ДІСО'!AU1321,'Дані з ДІСО'!AW1321))</f>
        <v>0</v>
      </c>
      <c r="AO1321" s="29">
        <f>(1+0.25*AN1321)*AM1321*Параметри!$K$51</f>
        <v>0</v>
      </c>
      <c r="AP1321" s="40">
        <f>ROUNDUP(('Дані з ДІСО'!AE1321+'Дані не з ДІСО'!E1321+'Дані не з ДІСО'!G1321)/Параметри!$K$69,0)</f>
        <v>0</v>
      </c>
      <c r="AQ1321" s="40">
        <f t="shared" si="185"/>
        <v>0</v>
      </c>
      <c r="AR1321" s="40">
        <f>IF(AP1321=0,0,('Дані з ДІСО'!AH1321+'Дані не з ДІСО'!G1321)/('Дані з ДІСО'!AE1321+'Дані не з ДІСО'!E1321+'Дані не з ДІСО'!G1321))</f>
        <v>0</v>
      </c>
      <c r="AS1321" s="29">
        <f>AQ1321*(1+0.25*AR1321)*Параметри!$K$51</f>
        <v>0</v>
      </c>
      <c r="AT1321" s="40">
        <f>ROUNDUP('Дані з ДІСО'!AF1321/Параметри!$K$70,0)</f>
        <v>0</v>
      </c>
      <c r="AU1321" s="40">
        <f t="shared" si="186"/>
        <v>0</v>
      </c>
      <c r="AV1321" s="40">
        <f>IF(AT1321=0,0,'Дані з ДІСО'!AI1321/'Дані з ДІСО'!AF1321)</f>
        <v>0</v>
      </c>
      <c r="AW1321" s="29">
        <f>AU1321*(1+0.25*AV1321)*Параметри!$K$51</f>
        <v>0</v>
      </c>
      <c r="AX1321" s="40">
        <f>ROUNDUP('Дані з ДІСО'!AR1321/Параметри!$K$29,0)</f>
        <v>0</v>
      </c>
      <c r="AY1321" s="40">
        <f>ROUNDUP('Дані з ДІСО'!AS1321/Параметри!$K$29,0)</f>
        <v>0</v>
      </c>
      <c r="AZ1321" s="40">
        <f>ROUNDUP('Дані з ДІСО'!AT1321/Параметри!$K$29,0)</f>
        <v>0</v>
      </c>
      <c r="BA1321" s="64">
        <f>(AX1321*Параметри!$K$32+AY1321*Параметри!$L$32+AZ1321*Параметри!$M$32)/18</f>
        <v>0</v>
      </c>
      <c r="BB1321" s="29">
        <f>(BA1321*Параметри!$K$51+SUM('Дані з ДІСО'!AR1321:AT1321)*Параметри!$K$48*Параметри!$K$20/1000)*Параметри!$K$74</f>
        <v>0</v>
      </c>
      <c r="BC1321" s="40">
        <f>ROUNDUP(('Дані не з ДІСО'!I1321+'Дані не з ДІСО'!K1321)/Параметри!$K$26,0)</f>
        <v>0</v>
      </c>
      <c r="BD1321" s="29">
        <f>BC1321*Параметри!$M$36/18</f>
        <v>0</v>
      </c>
      <c r="BE1321" s="40">
        <f>IF(BC1321=0,0,'Дані не з ДІСО'!K1321/('Дані не з ДІСО'!I1321+'Дані не з ДІСО'!K1321))</f>
        <v>0</v>
      </c>
      <c r="BF1321" s="29">
        <f>(1+0.25*BE1321)*BD1321*Параметри!$K$51</f>
        <v>0</v>
      </c>
      <c r="BG1321" s="40">
        <f>ROUNDUP('Дані не з ДІСО'!M1321/Параметри!$K$27,0)</f>
        <v>0</v>
      </c>
      <c r="BH1321" s="40">
        <f>BG1321*Параметри!$M$37/18</f>
        <v>0</v>
      </c>
      <c r="BI1321" s="29">
        <f>BH1321*Параметри!$K$51</f>
        <v>0</v>
      </c>
      <c r="BJ1321" s="29">
        <f>'Дані не з ДІСО'!N1321*Параметри!$K$76</f>
        <v>0</v>
      </c>
      <c r="BK1321" s="40">
        <f>ROUNDUP('Дані з ДІСО'!V1321/Параметри!$K$25,0)</f>
        <v>0</v>
      </c>
      <c r="BL1321" s="40">
        <f>ROUNDUP('Дані з ДІСО'!W1321/Параметри!$K$25,0)</f>
        <v>0</v>
      </c>
      <c r="BM1321" s="40">
        <f>ROUNDUP('Дані з ДІСО'!X1321/Параметри!$K$25,0)</f>
        <v>0</v>
      </c>
      <c r="BN1321" s="40">
        <f>(BK1321*Параметри!$K$34+BL1321*Параметри!$L$34+BM1321*Параметри!$M$34)/18</f>
        <v>0</v>
      </c>
      <c r="BO1321" s="40">
        <f>IF(K1321=0,0,'Дані з ДІСО'!AC1321/K1321)</f>
        <v>0</v>
      </c>
      <c r="BP1321" s="29">
        <f>(1+0.25*BO1321)*BN1321*Параметри!$K$51</f>
        <v>0</v>
      </c>
      <c r="BQ1321" s="29">
        <f>BP1321*'Коефіцієнти АТО'!U1321</f>
        <v>0</v>
      </c>
      <c r="BR1321" s="29">
        <f>K1321*(1+0.25*BO1321)*Параметри!$K$66*Параметри!$K$20/1000</f>
        <v>0</v>
      </c>
      <c r="BS1321" s="29">
        <f>(1+0.25*BO1321)*K1321*'Коефіцієнти АТО'!S1321*Параметри!$K$20/1000</f>
        <v>0</v>
      </c>
      <c r="BT1321" s="29">
        <f t="shared" si="187"/>
        <v>0</v>
      </c>
      <c r="BU1321" s="40">
        <f>ROUNDUP('Дані з ДІСО'!AG1321/Параметри!$K$71,0)</f>
        <v>0</v>
      </c>
      <c r="BV1321" s="40">
        <f t="shared" si="188"/>
        <v>0</v>
      </c>
      <c r="BW1321" s="40">
        <f>IF('Дані з ДІСО'!AG1321=0,0,'Дані з ДІСО'!AJ1321/'Дані з ДІСО'!AG1321)</f>
        <v>0</v>
      </c>
      <c r="BX1321" s="29">
        <f>BV1321*(1+0.25*BW1321)*Параметри!$K$51</f>
        <v>0</v>
      </c>
      <c r="BY1321" s="29">
        <f>ROUND(IF(Параметри!$K$77="No",CC1321,CC1321*Параметри!$K$78)+AG1321,1)</f>
        <v>9733</v>
      </c>
      <c r="BZ1321" s="29">
        <f>ROUND(IF(Параметри!$K$77="No",BF1321,BF1321*Параметри!$K$78),1)</f>
        <v>0</v>
      </c>
      <c r="CA1321" s="29">
        <f>ROUND(IF(Параметри!$K$77="No",BI1321,BI1321*Параметри!$K$78),1)</f>
        <v>0</v>
      </c>
      <c r="CB1321" s="29">
        <f>ROUND(IF(Параметри!$K$77="No",BJ1321,BJ1321*Параметри!$K$78),1)</f>
        <v>0</v>
      </c>
      <c r="CC1321" s="29">
        <f t="shared" si="182"/>
        <v>10814.44465691201</v>
      </c>
    </row>
    <row r="1322" spans="1:81">
      <c r="A1322" s="9">
        <v>1321</v>
      </c>
      <c r="B1322" s="9" t="s">
        <v>3148</v>
      </c>
      <c r="C1322" s="9" t="s">
        <v>3148</v>
      </c>
      <c r="D1322" s="9" t="s">
        <v>4315</v>
      </c>
      <c r="E1322" s="9" t="s">
        <v>24</v>
      </c>
      <c r="F1322" s="9" t="s">
        <v>4347</v>
      </c>
      <c r="G1322" s="9" t="s">
        <v>2742</v>
      </c>
      <c r="H1322" s="29">
        <f>SUM('Дані з ДІСО'!J1322:L1322)</f>
        <v>1504</v>
      </c>
      <c r="I1322" s="29">
        <f>SUM('Дані з ДІСО'!G1322:I1322)</f>
        <v>73</v>
      </c>
      <c r="J1322" s="29">
        <f>SUM('Дані з ДІСО'!P1322:R1322)</f>
        <v>0</v>
      </c>
      <c r="K1322" s="29">
        <f>SUM('Дані з ДІСО'!V1322:X1322)</f>
        <v>0</v>
      </c>
      <c r="L1322" s="40">
        <f>ROUNDUP('Дані з ДІСО'!J1322/'Коефіцієнти АТО'!$R1322,0)</f>
        <v>34</v>
      </c>
      <c r="M1322" s="40">
        <f>ROUNDUP('Дані з ДІСО'!K1322/'Коефіцієнти АТО'!$R1322,0)</f>
        <v>46</v>
      </c>
      <c r="N1322" s="40">
        <f>ROUNDUP('Дані з ДІСО'!L1322/'Коефіцієнти АТО'!$R1322,0)</f>
        <v>13</v>
      </c>
      <c r="O1322" s="59">
        <f>(L1322*Параметри!$K$32+M1322*Параметри!$L$32+N1322*Параметри!$M$32)/18</f>
        <v>152.64999999999998</v>
      </c>
      <c r="P1322" s="41">
        <f>IF(H1322=0,"",'Дані з ДІСО'!Y1322/H1322)</f>
        <v>0</v>
      </c>
      <c r="Q1322" s="29">
        <f>IF(H1322=0,"",(1+0.25*P1322)*O1322*Параметри!$K$51)</f>
        <v>31265.805199380393</v>
      </c>
      <c r="R1322" s="29">
        <f>IF(H1322=0,"",Q1322*'Коефіцієнти АТО'!T1322)</f>
        <v>531.51868838946666</v>
      </c>
      <c r="S1322" s="29">
        <f>IF(H1322=0,"",H1322*(1+0.25*P1322)*Параметри!$K$66*Параметри!$K$20/1000)</f>
        <v>0</v>
      </c>
      <c r="T1322" s="29">
        <f>IF(H1322=0,"",H1322*(1+0.25*P1322)*'Коефіцієнти АТО'!$S1322*Параметри!$K$20/1000)</f>
        <v>7586.110283737371</v>
      </c>
      <c r="U1322" s="29">
        <f t="shared" si="183"/>
        <v>39383.43417150723</v>
      </c>
      <c r="V1322" s="29">
        <f t="shared" si="184"/>
        <v>39383.43417150723</v>
      </c>
      <c r="W1322" s="40">
        <f>ROUNDUP('Дані з ДІСО'!P1322/Параметри!$K$24,0)</f>
        <v>0</v>
      </c>
      <c r="X1322" s="40">
        <f>ROUNDUP('Дані з ДІСО'!Q1322/Параметри!$K$24,0)</f>
        <v>0</v>
      </c>
      <c r="Y1322" s="40">
        <f>ROUNDUP('Дані з ДІСО'!R1322/Параметри!$K$24,0)</f>
        <v>0</v>
      </c>
      <c r="Z1322" s="59">
        <f>(W1322*Параметри!$K$33+X1322*Параметри!$L$33+Y1322*Параметри!$M$33)/18</f>
        <v>0</v>
      </c>
      <c r="AA1322" s="41">
        <f>IF(J1322=0,0,'Дані з ДІСО'!AA1322/J1322)</f>
        <v>0</v>
      </c>
      <c r="AB1322" s="29">
        <f>(1+0.25*AA1322)*Z1322*Параметри!$K$51</f>
        <v>0</v>
      </c>
      <c r="AC1322" s="29">
        <f>AB1322*'Коефіцієнти АТО'!U1322</f>
        <v>0</v>
      </c>
      <c r="AD1322" s="29">
        <f>J1322*(1+0.25*AA1322)*Параметри!$K$66*Параметри!$K$20/1000</f>
        <v>0</v>
      </c>
      <c r="AE1322" s="29">
        <f>(1+0.25*AA1322)*J1322*'Коефіцієнти АТО'!S1322*Параметри!$K$20/1000</f>
        <v>0</v>
      </c>
      <c r="AF1322" s="29">
        <f t="shared" si="180"/>
        <v>0</v>
      </c>
      <c r="AG1322" s="29">
        <v>0</v>
      </c>
      <c r="AH1322" s="40">
        <v>5</v>
      </c>
      <c r="AI1322" s="40">
        <v>0</v>
      </c>
      <c r="AJ1322" s="40">
        <f t="shared" si="181"/>
        <v>0</v>
      </c>
      <c r="AK1322" s="29">
        <f>(AH1322+AI1322)*(1+0.25*AJ1322)*Параметри!$K$53</f>
        <v>897.14637848000029</v>
      </c>
      <c r="AL1322" s="29">
        <f>ROUNDUP(('Дані з ДІСО'!AU1322+'Дані з ДІСО'!AW1322)/Параметри!$K$28,0)</f>
        <v>0</v>
      </c>
      <c r="AM1322" s="64">
        <f>AL1322*Параметри!$M$35/18</f>
        <v>0</v>
      </c>
      <c r="AN1322" s="29">
        <f>IF(AL1322=0,0,'Дані з ДІСО'!AW1322/SUM('Дані з ДІСО'!AU1322,'Дані з ДІСО'!AW1322))</f>
        <v>0</v>
      </c>
      <c r="AO1322" s="29">
        <f>(1+0.25*AN1322)*AM1322*Параметри!$K$51</f>
        <v>0</v>
      </c>
      <c r="AP1322" s="40">
        <f>ROUNDUP(('Дані з ДІСО'!AE1322+'Дані не з ДІСО'!E1322+'Дані не з ДІСО'!G1322)/Параметри!$K$69,0)</f>
        <v>0</v>
      </c>
      <c r="AQ1322" s="40">
        <f t="shared" si="185"/>
        <v>0</v>
      </c>
      <c r="AR1322" s="40">
        <f>IF(AP1322=0,0,('Дані з ДІСО'!AH1322+'Дані не з ДІСО'!G1322)/('Дані з ДІСО'!AE1322+'Дані не з ДІСО'!E1322+'Дані не з ДІСО'!G1322))</f>
        <v>0</v>
      </c>
      <c r="AS1322" s="29">
        <f>AQ1322*(1+0.25*AR1322)*Параметри!$K$51</f>
        <v>0</v>
      </c>
      <c r="AT1322" s="40">
        <f>ROUNDUP('Дані з ДІСО'!AF1322/Параметри!$K$70,0)</f>
        <v>0</v>
      </c>
      <c r="AU1322" s="40">
        <f t="shared" si="186"/>
        <v>0</v>
      </c>
      <c r="AV1322" s="40">
        <f>IF(AT1322=0,0,'Дані з ДІСО'!AI1322/'Дані з ДІСО'!AF1322)</f>
        <v>0</v>
      </c>
      <c r="AW1322" s="29">
        <f>AU1322*(1+0.25*AV1322)*Параметри!$K$51</f>
        <v>0</v>
      </c>
      <c r="AX1322" s="40">
        <f>ROUNDUP('Дані з ДІСО'!AR1322/Параметри!$K$29,0)</f>
        <v>0</v>
      </c>
      <c r="AY1322" s="40">
        <f>ROUNDUP('Дані з ДІСО'!AS1322/Параметри!$K$29,0)</f>
        <v>0</v>
      </c>
      <c r="AZ1322" s="40">
        <f>ROUNDUP('Дані з ДІСО'!AT1322/Параметри!$K$29,0)</f>
        <v>0</v>
      </c>
      <c r="BA1322" s="64">
        <f>(AX1322*Параметри!$K$32+AY1322*Параметри!$L$32+AZ1322*Параметри!$M$32)/18</f>
        <v>0</v>
      </c>
      <c r="BB1322" s="29">
        <f>(BA1322*Параметри!$K$51+SUM('Дані з ДІСО'!AR1322:AT1322)*Параметри!$K$48*Параметри!$K$20/1000)*Параметри!$K$74</f>
        <v>0</v>
      </c>
      <c r="BC1322" s="40">
        <f>ROUNDUP(('Дані не з ДІСО'!I1322+'Дані не з ДІСО'!K1322)/Параметри!$K$26,0)</f>
        <v>0</v>
      </c>
      <c r="BD1322" s="29">
        <f>BC1322*Параметри!$M$36/18</f>
        <v>0</v>
      </c>
      <c r="BE1322" s="40">
        <f>IF(BC1322=0,0,'Дані не з ДІСО'!K1322/('Дані не з ДІСО'!I1322+'Дані не з ДІСО'!K1322))</f>
        <v>0</v>
      </c>
      <c r="BF1322" s="29">
        <f>(1+0.25*BE1322)*BD1322*Параметри!$K$51</f>
        <v>0</v>
      </c>
      <c r="BG1322" s="40">
        <f>ROUNDUP('Дані не з ДІСО'!M1322/Параметри!$K$27,0)</f>
        <v>0</v>
      </c>
      <c r="BH1322" s="40">
        <f>BG1322*Параметри!$M$37/18</f>
        <v>0</v>
      </c>
      <c r="BI1322" s="29">
        <f>BH1322*Параметри!$K$51</f>
        <v>0</v>
      </c>
      <c r="BJ1322" s="29">
        <f>'Дані не з ДІСО'!N1322*Параметри!$K$76</f>
        <v>0</v>
      </c>
      <c r="BK1322" s="40">
        <f>ROUNDUP('Дані з ДІСО'!V1322/Параметри!$K$25,0)</f>
        <v>0</v>
      </c>
      <c r="BL1322" s="40">
        <f>ROUNDUP('Дані з ДІСО'!W1322/Параметри!$K$25,0)</f>
        <v>0</v>
      </c>
      <c r="BM1322" s="40">
        <f>ROUNDUP('Дані з ДІСО'!X1322/Параметри!$K$25,0)</f>
        <v>0</v>
      </c>
      <c r="BN1322" s="40">
        <f>(BK1322*Параметри!$K$34+BL1322*Параметри!$L$34+BM1322*Параметри!$M$34)/18</f>
        <v>0</v>
      </c>
      <c r="BO1322" s="40">
        <f>IF(K1322=0,0,'Дані з ДІСО'!AC1322/K1322)</f>
        <v>0</v>
      </c>
      <c r="BP1322" s="29">
        <f>(1+0.25*BO1322)*BN1322*Параметри!$K$51</f>
        <v>0</v>
      </c>
      <c r="BQ1322" s="29">
        <f>BP1322*'Коефіцієнти АТО'!U1322</f>
        <v>0</v>
      </c>
      <c r="BR1322" s="29">
        <f>K1322*(1+0.25*BO1322)*Параметри!$K$66*Параметри!$K$20/1000</f>
        <v>0</v>
      </c>
      <c r="BS1322" s="29">
        <f>(1+0.25*BO1322)*K1322*'Коефіцієнти АТО'!S1322*Параметри!$K$20/1000</f>
        <v>0</v>
      </c>
      <c r="BT1322" s="29">
        <f t="shared" si="187"/>
        <v>0</v>
      </c>
      <c r="BU1322" s="40">
        <f>ROUNDUP('Дані з ДІСО'!AG1322/Параметри!$K$71,0)</f>
        <v>0</v>
      </c>
      <c r="BV1322" s="40">
        <f t="shared" si="188"/>
        <v>0</v>
      </c>
      <c r="BW1322" s="40">
        <f>IF('Дані з ДІСО'!AG1322=0,0,'Дані з ДІСО'!AJ1322/'Дані з ДІСО'!AG1322)</f>
        <v>0</v>
      </c>
      <c r="BX1322" s="29">
        <f>BV1322*(1+0.25*BW1322)*Параметри!$K$51</f>
        <v>0</v>
      </c>
      <c r="BY1322" s="29">
        <f>ROUND(IF(Параметри!$K$77="No",CC1322,CC1322*Параметри!$K$78)+AG1322,1)</f>
        <v>36252.5</v>
      </c>
      <c r="BZ1322" s="29">
        <f>ROUND(IF(Параметри!$K$77="No",BF1322,BF1322*Параметри!$K$78),1)</f>
        <v>0</v>
      </c>
      <c r="CA1322" s="29">
        <f>ROUND(IF(Параметри!$K$77="No",BI1322,BI1322*Параметри!$K$78),1)</f>
        <v>0</v>
      </c>
      <c r="CB1322" s="29">
        <f>ROUND(IF(Параметри!$K$77="No",BJ1322,BJ1322*Параметри!$K$78),1)</f>
        <v>0</v>
      </c>
      <c r="CC1322" s="29">
        <f t="shared" si="182"/>
        <v>40280.580549987229</v>
      </c>
    </row>
    <row r="1323" spans="1:81">
      <c r="A1323" s="9">
        <v>1322</v>
      </c>
      <c r="B1323" s="9" t="s">
        <v>3148</v>
      </c>
      <c r="C1323" s="9" t="s">
        <v>3148</v>
      </c>
      <c r="D1323" s="9" t="s">
        <v>4315</v>
      </c>
      <c r="E1323" s="9" t="s">
        <v>24</v>
      </c>
      <c r="F1323" s="9" t="s">
        <v>4348</v>
      </c>
      <c r="G1323" s="9" t="s">
        <v>2744</v>
      </c>
      <c r="H1323" s="29">
        <f>SUM('Дані з ДІСО'!J1323:L1323)</f>
        <v>454</v>
      </c>
      <c r="I1323" s="29">
        <f>SUM('Дані з ДІСО'!G1323:I1323)</f>
        <v>25</v>
      </c>
      <c r="J1323" s="29">
        <f>SUM('Дані з ДІСО'!P1323:R1323)</f>
        <v>0</v>
      </c>
      <c r="K1323" s="29">
        <f>SUM('Дані з ДІСО'!V1323:X1323)</f>
        <v>0</v>
      </c>
      <c r="L1323" s="40">
        <f>ROUNDUP('Дані з ДІСО'!J1323/'Коефіцієнти АТО'!$R1323,0)</f>
        <v>11</v>
      </c>
      <c r="M1323" s="40">
        <f>ROUNDUP('Дані з ДІСО'!K1323/'Коефіцієнти АТО'!$R1323,0)</f>
        <v>17</v>
      </c>
      <c r="N1323" s="40">
        <f>ROUNDUP('Дані з ДІСО'!L1323/'Коефіцієнти АТО'!$R1323,0)</f>
        <v>4</v>
      </c>
      <c r="O1323" s="59">
        <f>(L1323*Параметри!$K$32+M1323*Параметри!$L$32+N1323*Параметри!$M$32)/18</f>
        <v>52.827777777777783</v>
      </c>
      <c r="P1323" s="41">
        <f>IF(H1323=0,"",'Дані з ДІСО'!Y1323/H1323)</f>
        <v>0</v>
      </c>
      <c r="Q1323" s="29">
        <f>IF(H1323=0,"",(1+0.25*P1323)*O1323*Параметри!$K$51)</f>
        <v>10820.196587724578</v>
      </c>
      <c r="R1323" s="29">
        <f>IF(H1323=0,"",Q1323*'Коефіцієнти АТО'!T1323)</f>
        <v>183.94334199131785</v>
      </c>
      <c r="S1323" s="29">
        <f>IF(H1323=0,"",H1323*(1+0.25*P1323)*Параметри!$K$66*Параметри!$K$20/1000)</f>
        <v>0</v>
      </c>
      <c r="T1323" s="29">
        <f>IF(H1323=0,"",H1323*(1+0.25*P1323)*'Коефіцієнти АТО'!$S1323*Параметри!$K$20/1000)</f>
        <v>2289.9561627771054</v>
      </c>
      <c r="U1323" s="29">
        <f t="shared" si="183"/>
        <v>13294.096092493002</v>
      </c>
      <c r="V1323" s="29">
        <f t="shared" si="184"/>
        <v>13294.096092493002</v>
      </c>
      <c r="W1323" s="40">
        <f>ROUNDUP('Дані з ДІСО'!P1323/Параметри!$K$24,0)</f>
        <v>0</v>
      </c>
      <c r="X1323" s="40">
        <f>ROUNDUP('Дані з ДІСО'!Q1323/Параметри!$K$24,0)</f>
        <v>0</v>
      </c>
      <c r="Y1323" s="40">
        <f>ROUNDUP('Дані з ДІСО'!R1323/Параметри!$K$24,0)</f>
        <v>0</v>
      </c>
      <c r="Z1323" s="59">
        <f>(W1323*Параметри!$K$33+X1323*Параметри!$L$33+Y1323*Параметри!$M$33)/18</f>
        <v>0</v>
      </c>
      <c r="AA1323" s="41">
        <f>IF(J1323=0,0,'Дані з ДІСО'!AA1323/J1323)</f>
        <v>0</v>
      </c>
      <c r="AB1323" s="29">
        <f>(1+0.25*AA1323)*Z1323*Параметри!$K$51</f>
        <v>0</v>
      </c>
      <c r="AC1323" s="29">
        <f>AB1323*'Коефіцієнти АТО'!U1323</f>
        <v>0</v>
      </c>
      <c r="AD1323" s="29">
        <f>J1323*(1+0.25*AA1323)*Параметри!$K$66*Параметри!$K$20/1000</f>
        <v>0</v>
      </c>
      <c r="AE1323" s="29">
        <f>(1+0.25*AA1323)*J1323*'Коефіцієнти АТО'!S1323*Параметри!$K$20/1000</f>
        <v>0</v>
      </c>
      <c r="AF1323" s="29">
        <f t="shared" si="180"/>
        <v>0</v>
      </c>
      <c r="AG1323" s="29">
        <v>0</v>
      </c>
      <c r="AH1323" s="40">
        <v>1</v>
      </c>
      <c r="AI1323" s="40">
        <v>0</v>
      </c>
      <c r="AJ1323" s="40">
        <f t="shared" si="181"/>
        <v>0</v>
      </c>
      <c r="AK1323" s="29">
        <f>(AH1323+AI1323)*(1+0.25*AJ1323)*Параметри!$K$53</f>
        <v>179.42927569600005</v>
      </c>
      <c r="AL1323" s="29">
        <f>ROUNDUP(('Дані з ДІСО'!AU1323+'Дані з ДІСО'!AW1323)/Параметри!$K$28,0)</f>
        <v>0</v>
      </c>
      <c r="AM1323" s="64">
        <f>AL1323*Параметри!$M$35/18</f>
        <v>0</v>
      </c>
      <c r="AN1323" s="29">
        <f>IF(AL1323=0,0,'Дані з ДІСО'!AW1323/SUM('Дані з ДІСО'!AU1323,'Дані з ДІСО'!AW1323))</f>
        <v>0</v>
      </c>
      <c r="AO1323" s="29">
        <f>(1+0.25*AN1323)*AM1323*Параметри!$K$51</f>
        <v>0</v>
      </c>
      <c r="AP1323" s="40">
        <f>ROUNDUP(('Дані з ДІСО'!AE1323+'Дані не з ДІСО'!E1323+'Дані не з ДІСО'!G1323)/Параметри!$K$69,0)</f>
        <v>0</v>
      </c>
      <c r="AQ1323" s="40">
        <f t="shared" si="185"/>
        <v>0</v>
      </c>
      <c r="AR1323" s="40">
        <f>IF(AP1323=0,0,('Дані з ДІСО'!AH1323+'Дані не з ДІСО'!G1323)/('Дані з ДІСО'!AE1323+'Дані не з ДІСО'!E1323+'Дані не з ДІСО'!G1323))</f>
        <v>0</v>
      </c>
      <c r="AS1323" s="29">
        <f>AQ1323*(1+0.25*AR1323)*Параметри!$K$51</f>
        <v>0</v>
      </c>
      <c r="AT1323" s="40">
        <f>ROUNDUP('Дані з ДІСО'!AF1323/Параметри!$K$70,0)</f>
        <v>0</v>
      </c>
      <c r="AU1323" s="40">
        <f t="shared" si="186"/>
        <v>0</v>
      </c>
      <c r="AV1323" s="40">
        <f>IF(AT1323=0,0,'Дані з ДІСО'!AI1323/'Дані з ДІСО'!AF1323)</f>
        <v>0</v>
      </c>
      <c r="AW1323" s="29">
        <f>AU1323*(1+0.25*AV1323)*Параметри!$K$51</f>
        <v>0</v>
      </c>
      <c r="AX1323" s="40">
        <f>ROUNDUP('Дані з ДІСО'!AR1323/Параметри!$K$29,0)</f>
        <v>0</v>
      </c>
      <c r="AY1323" s="40">
        <f>ROUNDUP('Дані з ДІСО'!AS1323/Параметри!$K$29,0)</f>
        <v>0</v>
      </c>
      <c r="AZ1323" s="40">
        <f>ROUNDUP('Дані з ДІСО'!AT1323/Параметри!$K$29,0)</f>
        <v>0</v>
      </c>
      <c r="BA1323" s="64">
        <f>(AX1323*Параметри!$K$32+AY1323*Параметри!$L$32+AZ1323*Параметри!$M$32)/18</f>
        <v>0</v>
      </c>
      <c r="BB1323" s="29">
        <f>(BA1323*Параметри!$K$51+SUM('Дані з ДІСО'!AR1323:AT1323)*Параметри!$K$48*Параметри!$K$20/1000)*Параметри!$K$74</f>
        <v>0</v>
      </c>
      <c r="BC1323" s="40">
        <f>ROUNDUP(('Дані не з ДІСО'!I1323+'Дані не з ДІСО'!K1323)/Параметри!$K$26,0)</f>
        <v>0</v>
      </c>
      <c r="BD1323" s="29">
        <f>BC1323*Параметри!$M$36/18</f>
        <v>0</v>
      </c>
      <c r="BE1323" s="40">
        <f>IF(BC1323=0,0,'Дані не з ДІСО'!K1323/('Дані не з ДІСО'!I1323+'Дані не з ДІСО'!K1323))</f>
        <v>0</v>
      </c>
      <c r="BF1323" s="29">
        <f>(1+0.25*BE1323)*BD1323*Параметри!$K$51</f>
        <v>0</v>
      </c>
      <c r="BG1323" s="40">
        <f>ROUNDUP('Дані не з ДІСО'!M1323/Параметри!$K$27,0)</f>
        <v>0</v>
      </c>
      <c r="BH1323" s="40">
        <f>BG1323*Параметри!$M$37/18</f>
        <v>0</v>
      </c>
      <c r="BI1323" s="29">
        <f>BH1323*Параметри!$K$51</f>
        <v>0</v>
      </c>
      <c r="BJ1323" s="29">
        <f>'Дані не з ДІСО'!N1323*Параметри!$K$76</f>
        <v>0</v>
      </c>
      <c r="BK1323" s="40">
        <f>ROUNDUP('Дані з ДІСО'!V1323/Параметри!$K$25,0)</f>
        <v>0</v>
      </c>
      <c r="BL1323" s="40">
        <f>ROUNDUP('Дані з ДІСО'!W1323/Параметри!$K$25,0)</f>
        <v>0</v>
      </c>
      <c r="BM1323" s="40">
        <f>ROUNDUP('Дані з ДІСО'!X1323/Параметри!$K$25,0)</f>
        <v>0</v>
      </c>
      <c r="BN1323" s="40">
        <f>(BK1323*Параметри!$K$34+BL1323*Параметри!$L$34+BM1323*Параметри!$M$34)/18</f>
        <v>0</v>
      </c>
      <c r="BO1323" s="40">
        <f>IF(K1323=0,0,'Дані з ДІСО'!AC1323/K1323)</f>
        <v>0</v>
      </c>
      <c r="BP1323" s="29">
        <f>(1+0.25*BO1323)*BN1323*Параметри!$K$51</f>
        <v>0</v>
      </c>
      <c r="BQ1323" s="29">
        <f>BP1323*'Коефіцієнти АТО'!U1323</f>
        <v>0</v>
      </c>
      <c r="BR1323" s="29">
        <f>K1323*(1+0.25*BO1323)*Параметри!$K$66*Параметри!$K$20/1000</f>
        <v>0</v>
      </c>
      <c r="BS1323" s="29">
        <f>(1+0.25*BO1323)*K1323*'Коефіцієнти АТО'!S1323*Параметри!$K$20/1000</f>
        <v>0</v>
      </c>
      <c r="BT1323" s="29">
        <f t="shared" si="187"/>
        <v>0</v>
      </c>
      <c r="BU1323" s="40">
        <f>ROUNDUP('Дані з ДІСО'!AG1323/Параметри!$K$71,0)</f>
        <v>0</v>
      </c>
      <c r="BV1323" s="40">
        <f t="shared" si="188"/>
        <v>0</v>
      </c>
      <c r="BW1323" s="40">
        <f>IF('Дані з ДІСО'!AG1323=0,0,'Дані з ДІСО'!AJ1323/'Дані з ДІСО'!AG1323)</f>
        <v>0</v>
      </c>
      <c r="BX1323" s="29">
        <f>BV1323*(1+0.25*BW1323)*Параметри!$K$51</f>
        <v>0</v>
      </c>
      <c r="BY1323" s="29">
        <f>ROUND(IF(Параметри!$K$77="No",CC1323,CC1323*Параметри!$K$78)+AG1323,1)</f>
        <v>12126.2</v>
      </c>
      <c r="BZ1323" s="29">
        <f>ROUND(IF(Параметри!$K$77="No",BF1323,BF1323*Параметри!$K$78),1)</f>
        <v>0</v>
      </c>
      <c r="CA1323" s="29">
        <f>ROUND(IF(Параметри!$K$77="No",BI1323,BI1323*Параметри!$K$78),1)</f>
        <v>0</v>
      </c>
      <c r="CB1323" s="29">
        <f>ROUND(IF(Параметри!$K$77="No",BJ1323,BJ1323*Параметри!$K$78),1)</f>
        <v>0</v>
      </c>
      <c r="CC1323" s="29">
        <f t="shared" si="182"/>
        <v>13473.525368189003</v>
      </c>
    </row>
    <row r="1324" spans="1:81">
      <c r="A1324" s="9">
        <v>1323</v>
      </c>
      <c r="B1324" s="9" t="s">
        <v>3148</v>
      </c>
      <c r="C1324" s="9" t="s">
        <v>3148</v>
      </c>
      <c r="D1324" s="9" t="s">
        <v>4315</v>
      </c>
      <c r="E1324" s="9" t="s">
        <v>24</v>
      </c>
      <c r="F1324" s="9" t="s">
        <v>3350</v>
      </c>
      <c r="G1324" s="9" t="s">
        <v>2746</v>
      </c>
      <c r="H1324" s="29">
        <f>SUM('Дані з ДІСО'!J1324:L1324)</f>
        <v>291.5</v>
      </c>
      <c r="I1324" s="29">
        <f>SUM('Дані з ДІСО'!G1324:I1324)</f>
        <v>24</v>
      </c>
      <c r="J1324" s="29">
        <f>SUM('Дані з ДІСО'!P1324:R1324)</f>
        <v>0</v>
      </c>
      <c r="K1324" s="29">
        <f>SUM('Дані з ДІСО'!V1324:X1324)</f>
        <v>0</v>
      </c>
      <c r="L1324" s="40">
        <f>ROUNDUP('Дані з ДІСО'!J1324/'Коефіцієнти АТО'!$R1324,0)</f>
        <v>10</v>
      </c>
      <c r="M1324" s="40">
        <f>ROUNDUP('Дані з ДІСО'!K1324/'Коефіцієнти АТО'!$R1324,0)</f>
        <v>13</v>
      </c>
      <c r="N1324" s="40">
        <f>ROUNDUP('Дані з ДІСО'!L1324/'Коефіцієнти АТО'!$R1324,0)</f>
        <v>3</v>
      </c>
      <c r="O1324" s="59">
        <f>(L1324*Параметри!$K$32+M1324*Параметри!$L$32+N1324*Параметри!$M$32)/18</f>
        <v>42.31111111111111</v>
      </c>
      <c r="P1324" s="41">
        <f>IF(H1324=0,"",'Дані з ДІСО'!Y1324/H1324)</f>
        <v>0</v>
      </c>
      <c r="Q1324" s="29">
        <f>IF(H1324=0,"",(1+0.25*P1324)*O1324*Параметри!$K$51)</f>
        <v>8666.1707027143111</v>
      </c>
      <c r="R1324" s="29">
        <f>IF(H1324=0,"",Q1324*'Коефіцієнти АТО'!T1324)</f>
        <v>147.32490194614331</v>
      </c>
      <c r="S1324" s="29">
        <f>IF(H1324=0,"",H1324*(1+0.25*P1324)*Параметри!$K$66*Параметри!$K$20/1000)</f>
        <v>0</v>
      </c>
      <c r="T1324" s="29">
        <f>IF(H1324=0,"",H1324*(1+0.25*P1324)*'Коефіцієнти АТО'!$S1324*Параметри!$K$20/1000)</f>
        <v>1470.3132631046833</v>
      </c>
      <c r="U1324" s="29">
        <f t="shared" si="183"/>
        <v>10283.808867765138</v>
      </c>
      <c r="V1324" s="29">
        <f t="shared" si="184"/>
        <v>10283.808867765138</v>
      </c>
      <c r="W1324" s="40">
        <f>ROUNDUP('Дані з ДІСО'!P1324/Параметри!$K$24,0)</f>
        <v>0</v>
      </c>
      <c r="X1324" s="40">
        <f>ROUNDUP('Дані з ДІСО'!Q1324/Параметри!$K$24,0)</f>
        <v>0</v>
      </c>
      <c r="Y1324" s="40">
        <f>ROUNDUP('Дані з ДІСО'!R1324/Параметри!$K$24,0)</f>
        <v>0</v>
      </c>
      <c r="Z1324" s="59">
        <f>(W1324*Параметри!$K$33+X1324*Параметри!$L$33+Y1324*Параметри!$M$33)/18</f>
        <v>0</v>
      </c>
      <c r="AA1324" s="41">
        <f>IF(J1324=0,0,'Дані з ДІСО'!AA1324/J1324)</f>
        <v>0</v>
      </c>
      <c r="AB1324" s="29">
        <f>(1+0.25*AA1324)*Z1324*Параметри!$K$51</f>
        <v>0</v>
      </c>
      <c r="AC1324" s="29">
        <f>AB1324*'Коефіцієнти АТО'!U1324</f>
        <v>0</v>
      </c>
      <c r="AD1324" s="29">
        <f>J1324*(1+0.25*AA1324)*Параметри!$K$66*Параметри!$K$20/1000</f>
        <v>0</v>
      </c>
      <c r="AE1324" s="29">
        <f>(1+0.25*AA1324)*J1324*'Коефіцієнти АТО'!S1324*Параметри!$K$20/1000</f>
        <v>0</v>
      </c>
      <c r="AF1324" s="29">
        <f t="shared" si="180"/>
        <v>0</v>
      </c>
      <c r="AG1324" s="29">
        <v>0</v>
      </c>
      <c r="AH1324" s="40">
        <v>1</v>
      </c>
      <c r="AI1324" s="40">
        <v>0</v>
      </c>
      <c r="AJ1324" s="40">
        <f t="shared" si="181"/>
        <v>0</v>
      </c>
      <c r="AK1324" s="29">
        <f>(AH1324+AI1324)*(1+0.25*AJ1324)*Параметри!$K$53</f>
        <v>179.42927569600005</v>
      </c>
      <c r="AL1324" s="29">
        <f>ROUNDUP(('Дані з ДІСО'!AU1324+'Дані з ДІСО'!AW1324)/Параметри!$K$28,0)</f>
        <v>0</v>
      </c>
      <c r="AM1324" s="64">
        <f>AL1324*Параметри!$M$35/18</f>
        <v>0</v>
      </c>
      <c r="AN1324" s="29">
        <f>IF(AL1324=0,0,'Дані з ДІСО'!AW1324/SUM('Дані з ДІСО'!AU1324,'Дані з ДІСО'!AW1324))</f>
        <v>0</v>
      </c>
      <c r="AO1324" s="29">
        <f>(1+0.25*AN1324)*AM1324*Параметри!$K$51</f>
        <v>0</v>
      </c>
      <c r="AP1324" s="40">
        <f>ROUNDUP(('Дані з ДІСО'!AE1324+'Дані не з ДІСО'!E1324+'Дані не з ДІСО'!G1324)/Параметри!$K$69,0)</f>
        <v>0</v>
      </c>
      <c r="AQ1324" s="40">
        <f t="shared" si="185"/>
        <v>0</v>
      </c>
      <c r="AR1324" s="40">
        <f>IF(AP1324=0,0,('Дані з ДІСО'!AH1324+'Дані не з ДІСО'!G1324)/('Дані з ДІСО'!AE1324+'Дані не з ДІСО'!E1324+'Дані не з ДІСО'!G1324))</f>
        <v>0</v>
      </c>
      <c r="AS1324" s="29">
        <f>AQ1324*(1+0.25*AR1324)*Параметри!$K$51</f>
        <v>0</v>
      </c>
      <c r="AT1324" s="40">
        <f>ROUNDUP('Дані з ДІСО'!AF1324/Параметри!$K$70,0)</f>
        <v>0</v>
      </c>
      <c r="AU1324" s="40">
        <f t="shared" si="186"/>
        <v>0</v>
      </c>
      <c r="AV1324" s="40">
        <f>IF(AT1324=0,0,'Дані з ДІСО'!AI1324/'Дані з ДІСО'!AF1324)</f>
        <v>0</v>
      </c>
      <c r="AW1324" s="29">
        <f>AU1324*(1+0.25*AV1324)*Параметри!$K$51</f>
        <v>0</v>
      </c>
      <c r="AX1324" s="40">
        <f>ROUNDUP('Дані з ДІСО'!AR1324/Параметри!$K$29,0)</f>
        <v>0</v>
      </c>
      <c r="AY1324" s="40">
        <f>ROUNDUP('Дані з ДІСО'!AS1324/Параметри!$K$29,0)</f>
        <v>0</v>
      </c>
      <c r="AZ1324" s="40">
        <f>ROUNDUP('Дані з ДІСО'!AT1324/Параметри!$K$29,0)</f>
        <v>0</v>
      </c>
      <c r="BA1324" s="64">
        <f>(AX1324*Параметри!$K$32+AY1324*Параметри!$L$32+AZ1324*Параметри!$M$32)/18</f>
        <v>0</v>
      </c>
      <c r="BB1324" s="29">
        <f>(BA1324*Параметри!$K$51+SUM('Дані з ДІСО'!AR1324:AT1324)*Параметри!$K$48*Параметри!$K$20/1000)*Параметри!$K$74</f>
        <v>0</v>
      </c>
      <c r="BC1324" s="40">
        <f>ROUNDUP(('Дані не з ДІСО'!I1324+'Дані не з ДІСО'!K1324)/Параметри!$K$26,0)</f>
        <v>0</v>
      </c>
      <c r="BD1324" s="29">
        <f>BC1324*Параметри!$M$36/18</f>
        <v>0</v>
      </c>
      <c r="BE1324" s="40">
        <f>IF(BC1324=0,0,'Дані не з ДІСО'!K1324/('Дані не з ДІСО'!I1324+'Дані не з ДІСО'!K1324))</f>
        <v>0</v>
      </c>
      <c r="BF1324" s="29">
        <f>(1+0.25*BE1324)*BD1324*Параметри!$K$51</f>
        <v>0</v>
      </c>
      <c r="BG1324" s="40">
        <f>ROUNDUP('Дані не з ДІСО'!M1324/Параметри!$K$27,0)</f>
        <v>0</v>
      </c>
      <c r="BH1324" s="40">
        <f>BG1324*Параметри!$M$37/18</f>
        <v>0</v>
      </c>
      <c r="BI1324" s="29">
        <f>BH1324*Параметри!$K$51</f>
        <v>0</v>
      </c>
      <c r="BJ1324" s="29">
        <f>'Дані не з ДІСО'!N1324*Параметри!$K$76</f>
        <v>0</v>
      </c>
      <c r="BK1324" s="40">
        <f>ROUNDUP('Дані з ДІСО'!V1324/Параметри!$K$25,0)</f>
        <v>0</v>
      </c>
      <c r="BL1324" s="40">
        <f>ROUNDUP('Дані з ДІСО'!W1324/Параметри!$K$25,0)</f>
        <v>0</v>
      </c>
      <c r="BM1324" s="40">
        <f>ROUNDUP('Дані з ДІСО'!X1324/Параметри!$K$25,0)</f>
        <v>0</v>
      </c>
      <c r="BN1324" s="40">
        <f>(BK1324*Параметри!$K$34+BL1324*Параметри!$L$34+BM1324*Параметри!$M$34)/18</f>
        <v>0</v>
      </c>
      <c r="BO1324" s="40">
        <f>IF(K1324=0,0,'Дані з ДІСО'!AC1324/K1324)</f>
        <v>0</v>
      </c>
      <c r="BP1324" s="29">
        <f>(1+0.25*BO1324)*BN1324*Параметри!$K$51</f>
        <v>0</v>
      </c>
      <c r="BQ1324" s="29">
        <f>BP1324*'Коефіцієнти АТО'!U1324</f>
        <v>0</v>
      </c>
      <c r="BR1324" s="29">
        <f>K1324*(1+0.25*BO1324)*Параметри!$K$66*Параметри!$K$20/1000</f>
        <v>0</v>
      </c>
      <c r="BS1324" s="29">
        <f>(1+0.25*BO1324)*K1324*'Коефіцієнти АТО'!S1324*Параметри!$K$20/1000</f>
        <v>0</v>
      </c>
      <c r="BT1324" s="29">
        <f t="shared" si="187"/>
        <v>0</v>
      </c>
      <c r="BU1324" s="40">
        <f>ROUNDUP('Дані з ДІСО'!AG1324/Параметри!$K$71,0)</f>
        <v>0</v>
      </c>
      <c r="BV1324" s="40">
        <f t="shared" si="188"/>
        <v>0</v>
      </c>
      <c r="BW1324" s="40">
        <f>IF('Дані з ДІСО'!AG1324=0,0,'Дані з ДІСО'!AJ1324/'Дані з ДІСО'!AG1324)</f>
        <v>0</v>
      </c>
      <c r="BX1324" s="29">
        <f>BV1324*(1+0.25*BW1324)*Параметри!$K$51</f>
        <v>0</v>
      </c>
      <c r="BY1324" s="29">
        <f>ROUND(IF(Параметри!$K$77="No",CC1324,CC1324*Параметри!$K$78)+AG1324,1)</f>
        <v>9416.9</v>
      </c>
      <c r="BZ1324" s="29">
        <f>ROUND(IF(Параметри!$K$77="No",BF1324,BF1324*Параметри!$K$78),1)</f>
        <v>0</v>
      </c>
      <c r="CA1324" s="29">
        <f>ROUND(IF(Параметри!$K$77="No",BI1324,BI1324*Параметри!$K$78),1)</f>
        <v>0</v>
      </c>
      <c r="CB1324" s="29">
        <f>ROUND(IF(Параметри!$K$77="No",BJ1324,BJ1324*Параметри!$K$78),1)</f>
        <v>0</v>
      </c>
      <c r="CC1324" s="29">
        <f t="shared" si="182"/>
        <v>10463.238143461138</v>
      </c>
    </row>
    <row r="1325" spans="1:81">
      <c r="A1325" s="9">
        <v>1324</v>
      </c>
      <c r="B1325" s="9" t="s">
        <v>3148</v>
      </c>
      <c r="C1325" s="9" t="s">
        <v>3148</v>
      </c>
      <c r="D1325" s="9" t="s">
        <v>4315</v>
      </c>
      <c r="E1325" s="9" t="s">
        <v>24</v>
      </c>
      <c r="F1325" s="9" t="s">
        <v>4349</v>
      </c>
      <c r="G1325" s="9" t="s">
        <v>2748</v>
      </c>
      <c r="H1325" s="29">
        <f>SUM('Дані з ДІСО'!J1325:L1325)</f>
        <v>1535</v>
      </c>
      <c r="I1325" s="29">
        <f>SUM('Дані з ДІСО'!G1325:I1325)</f>
        <v>69</v>
      </c>
      <c r="J1325" s="29">
        <f>SUM('Дані з ДІСО'!P1325:R1325)</f>
        <v>0</v>
      </c>
      <c r="K1325" s="29">
        <f>SUM('Дані з ДІСО'!V1325:X1325)</f>
        <v>0</v>
      </c>
      <c r="L1325" s="40">
        <f>ROUNDUP('Дані з ДІСО'!J1325/'Коефіцієнти АТО'!$R1325,0)</f>
        <v>36</v>
      </c>
      <c r="M1325" s="40">
        <f>ROUNDUP('Дані з ДІСО'!K1325/'Коефіцієнти АТО'!$R1325,0)</f>
        <v>49</v>
      </c>
      <c r="N1325" s="40">
        <f>ROUNDUP('Дані з ДІСО'!L1325/'Коефіцієнти АТО'!$R1325,0)</f>
        <v>10</v>
      </c>
      <c r="O1325" s="59">
        <f>(L1325*Параметри!$K$32+M1325*Параметри!$L$32+N1325*Параметри!$M$32)/18</f>
        <v>154.73888888888891</v>
      </c>
      <c r="P1325" s="41">
        <f>IF(H1325=0,"",'Дані з ДІСО'!Y1325/H1325)</f>
        <v>0</v>
      </c>
      <c r="Q1325" s="29">
        <f>IF(H1325=0,"",(1+0.25*P1325)*O1325*Параметри!$K$51)</f>
        <v>31693.651862224491</v>
      </c>
      <c r="R1325" s="29">
        <f>IF(H1325=0,"",Q1325*'Коефіцієнти АТО'!T1325)</f>
        <v>538.79208165781642</v>
      </c>
      <c r="S1325" s="29">
        <f>IF(H1325=0,"",H1325*(1+0.25*P1325)*Параметри!$K$66*Параметри!$K$20/1000)</f>
        <v>0</v>
      </c>
      <c r="T1325" s="29">
        <f>IF(H1325=0,"",H1325*(1+0.25*P1325)*'Коефіцієнти АТО'!$S1325*Параметри!$K$20/1000)</f>
        <v>7742.4729292133406</v>
      </c>
      <c r="U1325" s="29">
        <f t="shared" si="183"/>
        <v>39974.916873095644</v>
      </c>
      <c r="V1325" s="29">
        <f t="shared" si="184"/>
        <v>39974.916873095644</v>
      </c>
      <c r="W1325" s="40">
        <f>ROUNDUP('Дані з ДІСО'!P1325/Параметри!$K$24,0)</f>
        <v>0</v>
      </c>
      <c r="X1325" s="40">
        <f>ROUNDUP('Дані з ДІСО'!Q1325/Параметри!$K$24,0)</f>
        <v>0</v>
      </c>
      <c r="Y1325" s="40">
        <f>ROUNDUP('Дані з ДІСО'!R1325/Параметри!$K$24,0)</f>
        <v>0</v>
      </c>
      <c r="Z1325" s="59">
        <f>(W1325*Параметри!$K$33+X1325*Параметри!$L$33+Y1325*Параметри!$M$33)/18</f>
        <v>0</v>
      </c>
      <c r="AA1325" s="41">
        <f>IF(J1325=0,0,'Дані з ДІСО'!AA1325/J1325)</f>
        <v>0</v>
      </c>
      <c r="AB1325" s="29">
        <f>(1+0.25*AA1325)*Z1325*Параметри!$K$51</f>
        <v>0</v>
      </c>
      <c r="AC1325" s="29">
        <f>AB1325*'Коефіцієнти АТО'!U1325</f>
        <v>0</v>
      </c>
      <c r="AD1325" s="29">
        <f>J1325*(1+0.25*AA1325)*Параметри!$K$66*Параметри!$K$20/1000</f>
        <v>0</v>
      </c>
      <c r="AE1325" s="29">
        <f>(1+0.25*AA1325)*J1325*'Коефіцієнти АТО'!S1325*Параметри!$K$20/1000</f>
        <v>0</v>
      </c>
      <c r="AF1325" s="29">
        <f t="shared" si="180"/>
        <v>0</v>
      </c>
      <c r="AG1325" s="29">
        <v>0</v>
      </c>
      <c r="AH1325" s="40">
        <v>11</v>
      </c>
      <c r="AI1325" s="40">
        <v>0</v>
      </c>
      <c r="AJ1325" s="40">
        <f t="shared" si="181"/>
        <v>0</v>
      </c>
      <c r="AK1325" s="29">
        <f>(AH1325+AI1325)*(1+0.25*AJ1325)*Параметри!$K$53</f>
        <v>1973.7220326560005</v>
      </c>
      <c r="AL1325" s="29">
        <f>ROUNDUP(('Дані з ДІСО'!AU1325+'Дані з ДІСО'!AW1325)/Параметри!$K$28,0)</f>
        <v>0</v>
      </c>
      <c r="AM1325" s="64">
        <f>AL1325*Параметри!$M$35/18</f>
        <v>0</v>
      </c>
      <c r="AN1325" s="29">
        <f>IF(AL1325=0,0,'Дані з ДІСО'!AW1325/SUM('Дані з ДІСО'!AU1325,'Дані з ДІСО'!AW1325))</f>
        <v>0</v>
      </c>
      <c r="AO1325" s="29">
        <f>(1+0.25*AN1325)*AM1325*Параметри!$K$51</f>
        <v>0</v>
      </c>
      <c r="AP1325" s="40">
        <f>ROUNDUP(('Дані з ДІСО'!AE1325+'Дані не з ДІСО'!E1325+'Дані не з ДІСО'!G1325)/Параметри!$K$69,0)</f>
        <v>0</v>
      </c>
      <c r="AQ1325" s="40">
        <f t="shared" si="185"/>
        <v>0</v>
      </c>
      <c r="AR1325" s="40">
        <f>IF(AP1325=0,0,('Дані з ДІСО'!AH1325+'Дані не з ДІСО'!G1325)/('Дані з ДІСО'!AE1325+'Дані не з ДІСО'!E1325+'Дані не з ДІСО'!G1325))</f>
        <v>0</v>
      </c>
      <c r="AS1325" s="29">
        <f>AQ1325*(1+0.25*AR1325)*Параметри!$K$51</f>
        <v>0</v>
      </c>
      <c r="AT1325" s="40">
        <f>ROUNDUP('Дані з ДІСО'!AF1325/Параметри!$K$70,0)</f>
        <v>0</v>
      </c>
      <c r="AU1325" s="40">
        <f t="shared" si="186"/>
        <v>0</v>
      </c>
      <c r="AV1325" s="40">
        <f>IF(AT1325=0,0,'Дані з ДІСО'!AI1325/'Дані з ДІСО'!AF1325)</f>
        <v>0</v>
      </c>
      <c r="AW1325" s="29">
        <f>AU1325*(1+0.25*AV1325)*Параметри!$K$51</f>
        <v>0</v>
      </c>
      <c r="AX1325" s="40">
        <f>ROUNDUP('Дані з ДІСО'!AR1325/Параметри!$K$29,0)</f>
        <v>0</v>
      </c>
      <c r="AY1325" s="40">
        <f>ROUNDUP('Дані з ДІСО'!AS1325/Параметри!$K$29,0)</f>
        <v>0</v>
      </c>
      <c r="AZ1325" s="40">
        <f>ROUNDUP('Дані з ДІСО'!AT1325/Параметри!$K$29,0)</f>
        <v>0</v>
      </c>
      <c r="BA1325" s="64">
        <f>(AX1325*Параметри!$K$32+AY1325*Параметри!$L$32+AZ1325*Параметри!$M$32)/18</f>
        <v>0</v>
      </c>
      <c r="BB1325" s="29">
        <f>(BA1325*Параметри!$K$51+SUM('Дані з ДІСО'!AR1325:AT1325)*Параметри!$K$48*Параметри!$K$20/1000)*Параметри!$K$74</f>
        <v>0</v>
      </c>
      <c r="BC1325" s="40">
        <f>ROUNDUP(('Дані не з ДІСО'!I1325+'Дані не з ДІСО'!K1325)/Параметри!$K$26,0)</f>
        <v>0</v>
      </c>
      <c r="BD1325" s="29">
        <f>BC1325*Параметри!$M$36/18</f>
        <v>0</v>
      </c>
      <c r="BE1325" s="40">
        <f>IF(BC1325=0,0,'Дані не з ДІСО'!K1325/('Дані не з ДІСО'!I1325+'Дані не з ДІСО'!K1325))</f>
        <v>0</v>
      </c>
      <c r="BF1325" s="29">
        <f>(1+0.25*BE1325)*BD1325*Параметри!$K$51</f>
        <v>0</v>
      </c>
      <c r="BG1325" s="40">
        <f>ROUNDUP('Дані не з ДІСО'!M1325/Параметри!$K$27,0)</f>
        <v>0</v>
      </c>
      <c r="BH1325" s="40">
        <f>BG1325*Параметри!$M$37/18</f>
        <v>0</v>
      </c>
      <c r="BI1325" s="29">
        <f>BH1325*Параметри!$K$51</f>
        <v>0</v>
      </c>
      <c r="BJ1325" s="29">
        <f>'Дані не з ДІСО'!N1325*Параметри!$K$76</f>
        <v>0</v>
      </c>
      <c r="BK1325" s="40">
        <f>ROUNDUP('Дані з ДІСО'!V1325/Параметри!$K$25,0)</f>
        <v>0</v>
      </c>
      <c r="BL1325" s="40">
        <f>ROUNDUP('Дані з ДІСО'!W1325/Параметри!$K$25,0)</f>
        <v>0</v>
      </c>
      <c r="BM1325" s="40">
        <f>ROUNDUP('Дані з ДІСО'!X1325/Параметри!$K$25,0)</f>
        <v>0</v>
      </c>
      <c r="BN1325" s="40">
        <f>(BK1325*Параметри!$K$34+BL1325*Параметри!$L$34+BM1325*Параметри!$M$34)/18</f>
        <v>0</v>
      </c>
      <c r="BO1325" s="40">
        <f>IF(K1325=0,0,'Дані з ДІСО'!AC1325/K1325)</f>
        <v>0</v>
      </c>
      <c r="BP1325" s="29">
        <f>(1+0.25*BO1325)*BN1325*Параметри!$K$51</f>
        <v>0</v>
      </c>
      <c r="BQ1325" s="29">
        <f>BP1325*'Коефіцієнти АТО'!U1325</f>
        <v>0</v>
      </c>
      <c r="BR1325" s="29">
        <f>K1325*(1+0.25*BO1325)*Параметри!$K$66*Параметри!$K$20/1000</f>
        <v>0</v>
      </c>
      <c r="BS1325" s="29">
        <f>(1+0.25*BO1325)*K1325*'Коефіцієнти АТО'!S1325*Параметри!$K$20/1000</f>
        <v>0</v>
      </c>
      <c r="BT1325" s="29">
        <f t="shared" si="187"/>
        <v>0</v>
      </c>
      <c r="BU1325" s="40">
        <f>ROUNDUP('Дані з ДІСО'!AG1325/Параметри!$K$71,0)</f>
        <v>0</v>
      </c>
      <c r="BV1325" s="40">
        <f t="shared" si="188"/>
        <v>0</v>
      </c>
      <c r="BW1325" s="40">
        <f>IF('Дані з ДІСО'!AG1325=0,0,'Дані з ДІСО'!AJ1325/'Дані з ДІСО'!AG1325)</f>
        <v>0</v>
      </c>
      <c r="BX1325" s="29">
        <f>BV1325*(1+0.25*BW1325)*Параметри!$K$51</f>
        <v>0</v>
      </c>
      <c r="BY1325" s="29">
        <f>ROUND(IF(Параметри!$K$77="No",CC1325,CC1325*Параметри!$K$78)+AG1325,1)</f>
        <v>37753.800000000003</v>
      </c>
      <c r="BZ1325" s="29">
        <f>ROUND(IF(Параметри!$K$77="No",BF1325,BF1325*Параметри!$K$78),1)</f>
        <v>0</v>
      </c>
      <c r="CA1325" s="29">
        <f>ROUND(IF(Параметри!$K$77="No",BI1325,BI1325*Параметри!$K$78),1)</f>
        <v>0</v>
      </c>
      <c r="CB1325" s="29">
        <f>ROUND(IF(Параметри!$K$77="No",BJ1325,BJ1325*Параметри!$K$78),1)</f>
        <v>0</v>
      </c>
      <c r="CC1325" s="29">
        <f t="shared" si="182"/>
        <v>41948.638905751643</v>
      </c>
    </row>
    <row r="1326" spans="1:81">
      <c r="A1326" s="9">
        <v>1325</v>
      </c>
      <c r="B1326" s="9" t="s">
        <v>3145</v>
      </c>
      <c r="C1326" s="9" t="s">
        <v>3146</v>
      </c>
      <c r="D1326" s="9" t="s">
        <v>4315</v>
      </c>
      <c r="E1326" s="9" t="s">
        <v>21</v>
      </c>
      <c r="F1326" s="9" t="s">
        <v>4350</v>
      </c>
      <c r="G1326" s="9" t="s">
        <v>2750</v>
      </c>
      <c r="H1326" s="29">
        <f>SUM('Дані з ДІСО'!J1326:L1326)</f>
        <v>2021</v>
      </c>
      <c r="I1326" s="29">
        <f>SUM('Дані з ДІСО'!G1326:I1326)</f>
        <v>113</v>
      </c>
      <c r="J1326" s="29">
        <f>SUM('Дані з ДІСО'!P1326:R1326)</f>
        <v>0</v>
      </c>
      <c r="K1326" s="29">
        <f>SUM('Дані з ДІСО'!V1326:X1326)</f>
        <v>0</v>
      </c>
      <c r="L1326" s="40">
        <f>ROUNDUP('Дані з ДІСО'!J1326/'Коефіцієнти АТО'!$R1326,0)</f>
        <v>50</v>
      </c>
      <c r="M1326" s="40">
        <f>ROUNDUP('Дані з ДІСО'!K1326/'Коефіцієнти АТО'!$R1326,0)</f>
        <v>69</v>
      </c>
      <c r="N1326" s="40">
        <f>ROUNDUP('Дані з ДІСО'!L1326/'Коефіцієнти АТО'!$R1326,0)</f>
        <v>17</v>
      </c>
      <c r="O1326" s="59">
        <f>(L1326*Параметри!$K$32+M1326*Параметри!$L$32+N1326*Параметри!$M$32)/18</f>
        <v>222.76666666666668</v>
      </c>
      <c r="P1326" s="41">
        <f>IF(H1326=0,"",'Дані з ДІСО'!Y1326/H1326)</f>
        <v>0</v>
      </c>
      <c r="Q1326" s="29">
        <f>IF(H1326=0,"",(1+0.25*P1326)*O1326*Параметри!$K$51)</f>
        <v>45627.115656176269</v>
      </c>
      <c r="R1326" s="29">
        <f>IF(H1326=0,"",Q1326*'Коефіцієнти АТО'!T1326)</f>
        <v>775.66096615499669</v>
      </c>
      <c r="S1326" s="29">
        <f>IF(H1326=0,"",H1326*(1+0.25*P1326)*Параметри!$K$66*Параметри!$K$20/1000)</f>
        <v>0</v>
      </c>
      <c r="T1326" s="29">
        <f>IF(H1326=0,"",H1326*(1+0.25*P1326)*'Коефіцієнти АТО'!$S1326*Параметри!$K$20/1000)</f>
        <v>8270.4704685320739</v>
      </c>
      <c r="U1326" s="29">
        <f t="shared" si="183"/>
        <v>54673.24709086334</v>
      </c>
      <c r="V1326" s="29">
        <f t="shared" si="184"/>
        <v>54673.24709086334</v>
      </c>
      <c r="W1326" s="40">
        <f>ROUNDUP('Дані з ДІСО'!P1326/Параметри!$K$24,0)</f>
        <v>0</v>
      </c>
      <c r="X1326" s="40">
        <f>ROUNDUP('Дані з ДІСО'!Q1326/Параметри!$K$24,0)</f>
        <v>0</v>
      </c>
      <c r="Y1326" s="40">
        <f>ROUNDUP('Дані з ДІСО'!R1326/Параметри!$K$24,0)</f>
        <v>0</v>
      </c>
      <c r="Z1326" s="59">
        <f>(W1326*Параметри!$K$33+X1326*Параметри!$L$33+Y1326*Параметри!$M$33)/18</f>
        <v>0</v>
      </c>
      <c r="AA1326" s="41">
        <f>IF(J1326=0,0,'Дані з ДІСО'!AA1326/J1326)</f>
        <v>0</v>
      </c>
      <c r="AB1326" s="29">
        <f>(1+0.25*AA1326)*Z1326*Параметри!$K$51</f>
        <v>0</v>
      </c>
      <c r="AC1326" s="29">
        <f>AB1326*'Коефіцієнти АТО'!U1326</f>
        <v>0</v>
      </c>
      <c r="AD1326" s="29">
        <f>J1326*(1+0.25*AA1326)*Параметри!$K$66*Параметри!$K$20/1000</f>
        <v>0</v>
      </c>
      <c r="AE1326" s="29">
        <f>(1+0.25*AA1326)*J1326*'Коефіцієнти АТО'!S1326*Параметри!$K$20/1000</f>
        <v>0</v>
      </c>
      <c r="AF1326" s="29">
        <f t="shared" si="180"/>
        <v>0</v>
      </c>
      <c r="AG1326" s="29">
        <v>0</v>
      </c>
      <c r="AH1326" s="40">
        <v>11</v>
      </c>
      <c r="AI1326" s="40">
        <v>0</v>
      </c>
      <c r="AJ1326" s="40">
        <f t="shared" si="181"/>
        <v>0</v>
      </c>
      <c r="AK1326" s="29">
        <f>(AH1326+AI1326)*(1+0.25*AJ1326)*Параметри!$K$53</f>
        <v>1973.7220326560005</v>
      </c>
      <c r="AL1326" s="29">
        <f>ROUNDUP(('Дані з ДІСО'!AU1326+'Дані з ДІСО'!AW1326)/Параметри!$K$28,0)</f>
        <v>0</v>
      </c>
      <c r="AM1326" s="64">
        <f>AL1326*Параметри!$M$35/18</f>
        <v>0</v>
      </c>
      <c r="AN1326" s="29">
        <f>IF(AL1326=0,0,'Дані з ДІСО'!AW1326/SUM('Дані з ДІСО'!AU1326,'Дані з ДІСО'!AW1326))</f>
        <v>0</v>
      </c>
      <c r="AO1326" s="29">
        <f>(1+0.25*AN1326)*AM1326*Параметри!$K$51</f>
        <v>0</v>
      </c>
      <c r="AP1326" s="40">
        <f>ROUNDUP(('Дані з ДІСО'!AE1326+'Дані не з ДІСО'!E1326+'Дані не з ДІСО'!G1326)/Параметри!$K$69,0)</f>
        <v>0</v>
      </c>
      <c r="AQ1326" s="40">
        <f t="shared" si="185"/>
        <v>0</v>
      </c>
      <c r="AR1326" s="40">
        <f>IF(AP1326=0,0,('Дані з ДІСО'!AH1326+'Дані не з ДІСО'!G1326)/('Дані з ДІСО'!AE1326+'Дані не з ДІСО'!E1326+'Дані не з ДІСО'!G1326))</f>
        <v>0</v>
      </c>
      <c r="AS1326" s="29">
        <f>AQ1326*(1+0.25*AR1326)*Параметри!$K$51</f>
        <v>0</v>
      </c>
      <c r="AT1326" s="40">
        <f>ROUNDUP('Дані з ДІСО'!AF1326/Параметри!$K$70,0)</f>
        <v>0</v>
      </c>
      <c r="AU1326" s="40">
        <f t="shared" si="186"/>
        <v>0</v>
      </c>
      <c r="AV1326" s="40">
        <f>IF(AT1326=0,0,'Дані з ДІСО'!AI1326/'Дані з ДІСО'!AF1326)</f>
        <v>0</v>
      </c>
      <c r="AW1326" s="29">
        <f>AU1326*(1+0.25*AV1326)*Параметри!$K$51</f>
        <v>0</v>
      </c>
      <c r="AX1326" s="40">
        <f>ROUNDUP('Дані з ДІСО'!AR1326/Параметри!$K$29,0)</f>
        <v>0</v>
      </c>
      <c r="AY1326" s="40">
        <f>ROUNDUP('Дані з ДІСО'!AS1326/Параметри!$K$29,0)</f>
        <v>0</v>
      </c>
      <c r="AZ1326" s="40">
        <f>ROUNDUP('Дані з ДІСО'!AT1326/Параметри!$K$29,0)</f>
        <v>0</v>
      </c>
      <c r="BA1326" s="64">
        <f>(AX1326*Параметри!$K$32+AY1326*Параметри!$L$32+AZ1326*Параметри!$M$32)/18</f>
        <v>0</v>
      </c>
      <c r="BB1326" s="29">
        <f>(BA1326*Параметри!$K$51+SUM('Дані з ДІСО'!AR1326:AT1326)*Параметри!$K$48*Параметри!$K$20/1000)*Параметри!$K$74</f>
        <v>0</v>
      </c>
      <c r="BC1326" s="40">
        <f>ROUNDUP(('Дані не з ДІСО'!I1326+'Дані не з ДІСО'!K1326)/Параметри!$K$26,0)</f>
        <v>0</v>
      </c>
      <c r="BD1326" s="29">
        <f>BC1326*Параметри!$M$36/18</f>
        <v>0</v>
      </c>
      <c r="BE1326" s="40">
        <f>IF(BC1326=0,0,'Дані не з ДІСО'!K1326/('Дані не з ДІСО'!I1326+'Дані не з ДІСО'!K1326))</f>
        <v>0</v>
      </c>
      <c r="BF1326" s="29">
        <f>(1+0.25*BE1326)*BD1326*Параметри!$K$51</f>
        <v>0</v>
      </c>
      <c r="BG1326" s="40">
        <f>ROUNDUP('Дані не з ДІСО'!M1326/Параметри!$K$27,0)</f>
        <v>0</v>
      </c>
      <c r="BH1326" s="40">
        <f>BG1326*Параметри!$M$37/18</f>
        <v>0</v>
      </c>
      <c r="BI1326" s="29">
        <f>BH1326*Параметри!$K$51</f>
        <v>0</v>
      </c>
      <c r="BJ1326" s="29">
        <f>'Дані не з ДІСО'!N1326*Параметри!$K$76</f>
        <v>0</v>
      </c>
      <c r="BK1326" s="40">
        <f>ROUNDUP('Дані з ДІСО'!V1326/Параметри!$K$25,0)</f>
        <v>0</v>
      </c>
      <c r="BL1326" s="40">
        <f>ROUNDUP('Дані з ДІСО'!W1326/Параметри!$K$25,0)</f>
        <v>0</v>
      </c>
      <c r="BM1326" s="40">
        <f>ROUNDUP('Дані з ДІСО'!X1326/Параметри!$K$25,0)</f>
        <v>0</v>
      </c>
      <c r="BN1326" s="40">
        <f>(BK1326*Параметри!$K$34+BL1326*Параметри!$L$34+BM1326*Параметри!$M$34)/18</f>
        <v>0</v>
      </c>
      <c r="BO1326" s="40">
        <f>IF(K1326=0,0,'Дані з ДІСО'!AC1326/K1326)</f>
        <v>0</v>
      </c>
      <c r="BP1326" s="29">
        <f>(1+0.25*BO1326)*BN1326*Параметри!$K$51</f>
        <v>0</v>
      </c>
      <c r="BQ1326" s="29">
        <f>BP1326*'Коефіцієнти АТО'!U1326</f>
        <v>0</v>
      </c>
      <c r="BR1326" s="29">
        <f>K1326*(1+0.25*BO1326)*Параметри!$K$66*Параметри!$K$20/1000</f>
        <v>0</v>
      </c>
      <c r="BS1326" s="29">
        <f>(1+0.25*BO1326)*K1326*'Коефіцієнти АТО'!S1326*Параметри!$K$20/1000</f>
        <v>0</v>
      </c>
      <c r="BT1326" s="29">
        <f t="shared" si="187"/>
        <v>0</v>
      </c>
      <c r="BU1326" s="40">
        <f>ROUNDUP('Дані з ДІСО'!AG1326/Параметри!$K$71,0)</f>
        <v>0</v>
      </c>
      <c r="BV1326" s="40">
        <f t="shared" si="188"/>
        <v>0</v>
      </c>
      <c r="BW1326" s="40">
        <f>IF('Дані з ДІСО'!AG1326=0,0,'Дані з ДІСО'!AJ1326/'Дані з ДІСО'!AG1326)</f>
        <v>0</v>
      </c>
      <c r="BX1326" s="29">
        <f>BV1326*(1+0.25*BW1326)*Параметри!$K$51</f>
        <v>0</v>
      </c>
      <c r="BY1326" s="29">
        <f>ROUND(IF(Параметри!$K$77="No",CC1326,CC1326*Параметри!$K$78)+AG1326,1)</f>
        <v>50982.3</v>
      </c>
      <c r="BZ1326" s="29">
        <f>ROUND(IF(Параметри!$K$77="No",BF1326,BF1326*Параметри!$K$78),1)</f>
        <v>0</v>
      </c>
      <c r="CA1326" s="29">
        <f>ROUND(IF(Параметри!$K$77="No",BI1326,BI1326*Параметри!$K$78),1)</f>
        <v>0</v>
      </c>
      <c r="CB1326" s="29">
        <f>ROUND(IF(Параметри!$K$77="No",BJ1326,BJ1326*Параметри!$K$78),1)</f>
        <v>0</v>
      </c>
      <c r="CC1326" s="29">
        <f t="shared" si="182"/>
        <v>56646.969123519339</v>
      </c>
    </row>
    <row r="1327" spans="1:81">
      <c r="A1327" s="9">
        <v>1326</v>
      </c>
      <c r="B1327" s="9" t="s">
        <v>3148</v>
      </c>
      <c r="C1327" s="9" t="s">
        <v>3148</v>
      </c>
      <c r="D1327" s="9" t="s">
        <v>4315</v>
      </c>
      <c r="E1327" s="9" t="s">
        <v>24</v>
      </c>
      <c r="F1327" s="9" t="s">
        <v>3859</v>
      </c>
      <c r="G1327" s="9" t="s">
        <v>2752</v>
      </c>
      <c r="H1327" s="29">
        <f>SUM('Дані з ДІСО'!J1327:L1327)</f>
        <v>207.5</v>
      </c>
      <c r="I1327" s="29">
        <f>SUM('Дані з ДІСО'!G1327:I1327)</f>
        <v>9</v>
      </c>
      <c r="J1327" s="29">
        <f>SUM('Дані з ДІСО'!P1327:R1327)</f>
        <v>0</v>
      </c>
      <c r="K1327" s="29">
        <f>SUM('Дані з ДІСО'!V1327:X1327)</f>
        <v>0</v>
      </c>
      <c r="L1327" s="40">
        <f>ROUNDUP('Дані з ДІСО'!J1327/'Коефіцієнти АТО'!$R1327,0)</f>
        <v>7</v>
      </c>
      <c r="M1327" s="40">
        <f>ROUNDUP('Дані з ДІСО'!K1327/'Коефіцієнти АТО'!$R1327,0)</f>
        <v>10</v>
      </c>
      <c r="N1327" s="40">
        <f>ROUNDUP('Дані з ДІСО'!L1327/'Коефіцієнти АТО'!$R1327,0)</f>
        <v>2</v>
      </c>
      <c r="O1327" s="59">
        <f>(L1327*Параметри!$K$32+M1327*Параметри!$L$32+N1327*Параметри!$M$32)/18</f>
        <v>31.055555555555557</v>
      </c>
      <c r="P1327" s="41">
        <f>IF(H1327=0,"",'Дані з ДІСО'!Y1327/H1327)</f>
        <v>0</v>
      </c>
      <c r="Q1327" s="29">
        <f>IF(H1327=0,"",(1+0.25*P1327)*O1327*Параметри!$K$51)</f>
        <v>6360.8054396235557</v>
      </c>
      <c r="R1327" s="29">
        <f>IF(H1327=0,"",Q1327*'Коефіцієнти АТО'!T1327)</f>
        <v>108.13369247360045</v>
      </c>
      <c r="S1327" s="29">
        <f>IF(H1327=0,"",H1327*(1+0.25*P1327)*Параметри!$K$66*Параметри!$K$20/1000)</f>
        <v>0</v>
      </c>
      <c r="T1327" s="29">
        <f>IF(H1327=0,"",H1327*(1+0.25*P1327)*'Коефіцієнти АТО'!$S1327*Параметри!$K$20/1000)</f>
        <v>1046.6209334278619</v>
      </c>
      <c r="U1327" s="29">
        <f t="shared" si="183"/>
        <v>7515.5600655250182</v>
      </c>
      <c r="V1327" s="29">
        <f t="shared" si="184"/>
        <v>7515.5600655250182</v>
      </c>
      <c r="W1327" s="40">
        <f>ROUNDUP('Дані з ДІСО'!P1327/Параметри!$K$24,0)</f>
        <v>0</v>
      </c>
      <c r="X1327" s="40">
        <f>ROUNDUP('Дані з ДІСО'!Q1327/Параметри!$K$24,0)</f>
        <v>0</v>
      </c>
      <c r="Y1327" s="40">
        <f>ROUNDUP('Дані з ДІСО'!R1327/Параметри!$K$24,0)</f>
        <v>0</v>
      </c>
      <c r="Z1327" s="59">
        <f>(W1327*Параметри!$K$33+X1327*Параметри!$L$33+Y1327*Параметри!$M$33)/18</f>
        <v>0</v>
      </c>
      <c r="AA1327" s="41">
        <f>IF(J1327=0,0,'Дані з ДІСО'!AA1327/J1327)</f>
        <v>0</v>
      </c>
      <c r="AB1327" s="29">
        <f>(1+0.25*AA1327)*Z1327*Параметри!$K$51</f>
        <v>0</v>
      </c>
      <c r="AC1327" s="29">
        <f>AB1327*'Коефіцієнти АТО'!U1327</f>
        <v>0</v>
      </c>
      <c r="AD1327" s="29">
        <f>J1327*(1+0.25*AA1327)*Параметри!$K$66*Параметри!$K$20/1000</f>
        <v>0</v>
      </c>
      <c r="AE1327" s="29">
        <f>(1+0.25*AA1327)*J1327*'Коефіцієнти АТО'!S1327*Параметри!$K$20/1000</f>
        <v>0</v>
      </c>
      <c r="AF1327" s="29">
        <f t="shared" si="180"/>
        <v>0</v>
      </c>
      <c r="AG1327" s="29">
        <v>0</v>
      </c>
      <c r="AH1327" s="40">
        <v>2</v>
      </c>
      <c r="AI1327" s="40">
        <v>0</v>
      </c>
      <c r="AJ1327" s="40">
        <f t="shared" si="181"/>
        <v>0</v>
      </c>
      <c r="AK1327" s="29">
        <f>(AH1327+AI1327)*(1+0.25*AJ1327)*Параметри!$K$53</f>
        <v>358.85855139200009</v>
      </c>
      <c r="AL1327" s="29">
        <f>ROUNDUP(('Дані з ДІСО'!AU1327+'Дані з ДІСО'!AW1327)/Параметри!$K$28,0)</f>
        <v>0</v>
      </c>
      <c r="AM1327" s="64">
        <f>AL1327*Параметри!$M$35/18</f>
        <v>0</v>
      </c>
      <c r="AN1327" s="29">
        <f>IF(AL1327=0,0,'Дані з ДІСО'!AW1327/SUM('Дані з ДІСО'!AU1327,'Дані з ДІСО'!AW1327))</f>
        <v>0</v>
      </c>
      <c r="AO1327" s="29">
        <f>(1+0.25*AN1327)*AM1327*Параметри!$K$51</f>
        <v>0</v>
      </c>
      <c r="AP1327" s="40">
        <f>ROUNDUP(('Дані з ДІСО'!AE1327+'Дані не з ДІСО'!E1327+'Дані не з ДІСО'!G1327)/Параметри!$K$69,0)</f>
        <v>0</v>
      </c>
      <c r="AQ1327" s="40">
        <f t="shared" si="185"/>
        <v>0</v>
      </c>
      <c r="AR1327" s="40">
        <f>IF(AP1327=0,0,('Дані з ДІСО'!AH1327+'Дані не з ДІСО'!G1327)/('Дані з ДІСО'!AE1327+'Дані не з ДІСО'!E1327+'Дані не з ДІСО'!G1327))</f>
        <v>0</v>
      </c>
      <c r="AS1327" s="29">
        <f>AQ1327*(1+0.25*AR1327)*Параметри!$K$51</f>
        <v>0</v>
      </c>
      <c r="AT1327" s="40">
        <f>ROUNDUP('Дані з ДІСО'!AF1327/Параметри!$K$70,0)</f>
        <v>0</v>
      </c>
      <c r="AU1327" s="40">
        <f t="shared" si="186"/>
        <v>0</v>
      </c>
      <c r="AV1327" s="40">
        <f>IF(AT1327=0,0,'Дані з ДІСО'!AI1327/'Дані з ДІСО'!AF1327)</f>
        <v>0</v>
      </c>
      <c r="AW1327" s="29">
        <f>AU1327*(1+0.25*AV1327)*Параметри!$K$51</f>
        <v>0</v>
      </c>
      <c r="AX1327" s="40">
        <f>ROUNDUP('Дані з ДІСО'!AR1327/Параметри!$K$29,0)</f>
        <v>0</v>
      </c>
      <c r="AY1327" s="40">
        <f>ROUNDUP('Дані з ДІСО'!AS1327/Параметри!$K$29,0)</f>
        <v>0</v>
      </c>
      <c r="AZ1327" s="40">
        <f>ROUNDUP('Дані з ДІСО'!AT1327/Параметри!$K$29,0)</f>
        <v>0</v>
      </c>
      <c r="BA1327" s="64">
        <f>(AX1327*Параметри!$K$32+AY1327*Параметри!$L$32+AZ1327*Параметри!$M$32)/18</f>
        <v>0</v>
      </c>
      <c r="BB1327" s="29">
        <f>(BA1327*Параметри!$K$51+SUM('Дані з ДІСО'!AR1327:AT1327)*Параметри!$K$48*Параметри!$K$20/1000)*Параметри!$K$74</f>
        <v>0</v>
      </c>
      <c r="BC1327" s="40">
        <f>ROUNDUP(('Дані не з ДІСО'!I1327+'Дані не з ДІСО'!K1327)/Параметри!$K$26,0)</f>
        <v>0</v>
      </c>
      <c r="BD1327" s="29">
        <f>BC1327*Параметри!$M$36/18</f>
        <v>0</v>
      </c>
      <c r="BE1327" s="40">
        <f>IF(BC1327=0,0,'Дані не з ДІСО'!K1327/('Дані не з ДІСО'!I1327+'Дані не з ДІСО'!K1327))</f>
        <v>0</v>
      </c>
      <c r="BF1327" s="29">
        <f>(1+0.25*BE1327)*BD1327*Параметри!$K$51</f>
        <v>0</v>
      </c>
      <c r="BG1327" s="40">
        <f>ROUNDUP('Дані не з ДІСО'!M1327/Параметри!$K$27,0)</f>
        <v>0</v>
      </c>
      <c r="BH1327" s="40">
        <f>BG1327*Параметри!$M$37/18</f>
        <v>0</v>
      </c>
      <c r="BI1327" s="29">
        <f>BH1327*Параметри!$K$51</f>
        <v>0</v>
      </c>
      <c r="BJ1327" s="29">
        <f>'Дані не з ДІСО'!N1327*Параметри!$K$76</f>
        <v>0</v>
      </c>
      <c r="BK1327" s="40">
        <f>ROUNDUP('Дані з ДІСО'!V1327/Параметри!$K$25,0)</f>
        <v>0</v>
      </c>
      <c r="BL1327" s="40">
        <f>ROUNDUP('Дані з ДІСО'!W1327/Параметри!$K$25,0)</f>
        <v>0</v>
      </c>
      <c r="BM1327" s="40">
        <f>ROUNDUP('Дані з ДІСО'!X1327/Параметри!$K$25,0)</f>
        <v>0</v>
      </c>
      <c r="BN1327" s="40">
        <f>(BK1327*Параметри!$K$34+BL1327*Параметри!$L$34+BM1327*Параметри!$M$34)/18</f>
        <v>0</v>
      </c>
      <c r="BO1327" s="40">
        <f>IF(K1327=0,0,'Дані з ДІСО'!AC1327/K1327)</f>
        <v>0</v>
      </c>
      <c r="BP1327" s="29">
        <f>(1+0.25*BO1327)*BN1327*Параметри!$K$51</f>
        <v>0</v>
      </c>
      <c r="BQ1327" s="29">
        <f>BP1327*'Коефіцієнти АТО'!U1327</f>
        <v>0</v>
      </c>
      <c r="BR1327" s="29">
        <f>K1327*(1+0.25*BO1327)*Параметри!$K$66*Параметри!$K$20/1000</f>
        <v>0</v>
      </c>
      <c r="BS1327" s="29">
        <f>(1+0.25*BO1327)*K1327*'Коефіцієнти АТО'!S1327*Параметри!$K$20/1000</f>
        <v>0</v>
      </c>
      <c r="BT1327" s="29">
        <f t="shared" si="187"/>
        <v>0</v>
      </c>
      <c r="BU1327" s="40">
        <f>ROUNDUP('Дані з ДІСО'!AG1327/Параметри!$K$71,0)</f>
        <v>0</v>
      </c>
      <c r="BV1327" s="40">
        <f t="shared" si="188"/>
        <v>0</v>
      </c>
      <c r="BW1327" s="40">
        <f>IF('Дані з ДІСО'!AG1327=0,0,'Дані з ДІСО'!AJ1327/'Дані з ДІСО'!AG1327)</f>
        <v>0</v>
      </c>
      <c r="BX1327" s="29">
        <f>BV1327*(1+0.25*BW1327)*Параметри!$K$51</f>
        <v>0</v>
      </c>
      <c r="BY1327" s="29">
        <f>ROUND(IF(Параметри!$K$77="No",CC1327,CC1327*Параметри!$K$78)+AG1327,1)</f>
        <v>7087</v>
      </c>
      <c r="BZ1327" s="29">
        <f>ROUND(IF(Параметри!$K$77="No",BF1327,BF1327*Параметри!$K$78),1)</f>
        <v>0</v>
      </c>
      <c r="CA1327" s="29">
        <f>ROUND(IF(Параметри!$K$77="No",BI1327,BI1327*Параметри!$K$78),1)</f>
        <v>0</v>
      </c>
      <c r="CB1327" s="29">
        <f>ROUND(IF(Параметри!$K$77="No",BJ1327,BJ1327*Параметри!$K$78),1)</f>
        <v>0</v>
      </c>
      <c r="CC1327" s="29">
        <f t="shared" si="182"/>
        <v>7874.418616917018</v>
      </c>
    </row>
    <row r="1328" spans="1:81">
      <c r="A1328" s="9">
        <v>1327</v>
      </c>
      <c r="B1328" s="9" t="s">
        <v>3176</v>
      </c>
      <c r="C1328" s="9" t="s">
        <v>3146</v>
      </c>
      <c r="D1328" s="9" t="s">
        <v>4315</v>
      </c>
      <c r="E1328" s="9" t="s">
        <v>78</v>
      </c>
      <c r="F1328" s="9" t="s">
        <v>4351</v>
      </c>
      <c r="G1328" s="9" t="s">
        <v>2753</v>
      </c>
      <c r="H1328" s="29">
        <f>SUM('Дані з ДІСО'!J1328:L1328)</f>
        <v>2639</v>
      </c>
      <c r="I1328" s="29">
        <f>SUM('Дані з ДІСО'!G1328:I1328)</f>
        <v>93</v>
      </c>
      <c r="J1328" s="29">
        <f>SUM('Дані з ДІСО'!P1328:R1328)</f>
        <v>0</v>
      </c>
      <c r="K1328" s="29">
        <f>SUM('Дані з ДІСО'!V1328:X1328)</f>
        <v>0</v>
      </c>
      <c r="L1328" s="40">
        <f>ROUNDUP('Дані з ДІСО'!J1328/'Коефіцієнти АТО'!$R1328,0)</f>
        <v>45</v>
      </c>
      <c r="M1328" s="40">
        <f>ROUNDUP('Дані з ДІСО'!K1328/'Коефіцієнти АТО'!$R1328,0)</f>
        <v>62</v>
      </c>
      <c r="N1328" s="40">
        <f>ROUNDUP('Дані з ДІСО'!L1328/'Коефіцієнти АТО'!$R1328,0)</f>
        <v>17</v>
      </c>
      <c r="O1328" s="59">
        <f>(L1328*Параметри!$K$32+M1328*Параметри!$L$32+N1328*Параметри!$M$32)/18</f>
        <v>203.66111111111113</v>
      </c>
      <c r="P1328" s="41">
        <f>IF(H1328=0,"",'Дані з ДІСО'!Y1328/H1328)</f>
        <v>0</v>
      </c>
      <c r="Q1328" s="29">
        <f>IF(H1328=0,"",(1+0.25*P1328)*O1328*Параметри!$K$51)</f>
        <v>41713.911737237911</v>
      </c>
      <c r="R1328" s="29">
        <f>IF(H1328=0,"",Q1328*'Коефіцієнти АТО'!T1328)</f>
        <v>3128.5433802928433</v>
      </c>
      <c r="S1328" s="29">
        <f>IF(H1328=0,"",H1328*(1+0.25*P1328)*Параметри!$K$66*Параметри!$K$20/1000)</f>
        <v>0</v>
      </c>
      <c r="T1328" s="29">
        <f>IF(H1328=0,"",H1328*(1+0.25*P1328)*'Коефіцієнти АТО'!$S1328*Параметри!$K$20/1000)</f>
        <v>5776.4719978423218</v>
      </c>
      <c r="U1328" s="29">
        <f t="shared" si="183"/>
        <v>50618.927115373081</v>
      </c>
      <c r="V1328" s="29">
        <f t="shared" si="184"/>
        <v>50618.927115373081</v>
      </c>
      <c r="W1328" s="40">
        <f>ROUNDUP('Дані з ДІСО'!P1328/Параметри!$K$24,0)</f>
        <v>0</v>
      </c>
      <c r="X1328" s="40">
        <f>ROUNDUP('Дані з ДІСО'!Q1328/Параметри!$K$24,0)</f>
        <v>0</v>
      </c>
      <c r="Y1328" s="40">
        <f>ROUNDUP('Дані з ДІСО'!R1328/Параметри!$K$24,0)</f>
        <v>0</v>
      </c>
      <c r="Z1328" s="59">
        <f>(W1328*Параметри!$K$33+X1328*Параметри!$L$33+Y1328*Параметри!$M$33)/18</f>
        <v>0</v>
      </c>
      <c r="AA1328" s="41">
        <f>IF(J1328=0,0,'Дані з ДІСО'!AA1328/J1328)</f>
        <v>0</v>
      </c>
      <c r="AB1328" s="29">
        <f>(1+0.25*AA1328)*Z1328*Параметри!$K$51</f>
        <v>0</v>
      </c>
      <c r="AC1328" s="29">
        <f>AB1328*'Коефіцієнти АТО'!U1328</f>
        <v>0</v>
      </c>
      <c r="AD1328" s="29">
        <f>J1328*(1+0.25*AA1328)*Параметри!$K$66*Параметри!$K$20/1000</f>
        <v>0</v>
      </c>
      <c r="AE1328" s="29">
        <f>(1+0.25*AA1328)*J1328*'Коефіцієнти АТО'!S1328*Параметри!$K$20/1000</f>
        <v>0</v>
      </c>
      <c r="AF1328" s="29">
        <f t="shared" si="180"/>
        <v>0</v>
      </c>
      <c r="AG1328" s="29">
        <v>0</v>
      </c>
      <c r="AH1328" s="40">
        <v>27</v>
      </c>
      <c r="AI1328" s="40">
        <v>0</v>
      </c>
      <c r="AJ1328" s="40">
        <f t="shared" si="181"/>
        <v>0</v>
      </c>
      <c r="AK1328" s="29">
        <f>(AH1328+AI1328)*(1+0.25*AJ1328)*Параметри!$K$53</f>
        <v>4844.5904437920017</v>
      </c>
      <c r="AL1328" s="29">
        <f>ROUNDUP(('Дані з ДІСО'!AU1328+'Дані з ДІСО'!AW1328)/Параметри!$K$28,0)</f>
        <v>0</v>
      </c>
      <c r="AM1328" s="64">
        <f>AL1328*Параметри!$M$35/18</f>
        <v>0</v>
      </c>
      <c r="AN1328" s="29">
        <f>IF(AL1328=0,0,'Дані з ДІСО'!AW1328/SUM('Дані з ДІСО'!AU1328,'Дані з ДІСО'!AW1328))</f>
        <v>0</v>
      </c>
      <c r="AO1328" s="29">
        <f>(1+0.25*AN1328)*AM1328*Параметри!$K$51</f>
        <v>0</v>
      </c>
      <c r="AP1328" s="40">
        <f>ROUNDUP(('Дані з ДІСО'!AE1328+'Дані не з ДІСО'!E1328+'Дані не з ДІСО'!G1328)/Параметри!$K$69,0)</f>
        <v>0</v>
      </c>
      <c r="AQ1328" s="40">
        <f t="shared" si="185"/>
        <v>0</v>
      </c>
      <c r="AR1328" s="40">
        <f>IF(AP1328=0,0,('Дані з ДІСО'!AH1328+'Дані не з ДІСО'!G1328)/('Дані з ДІСО'!AE1328+'Дані не з ДІСО'!E1328+'Дані не з ДІСО'!G1328))</f>
        <v>0</v>
      </c>
      <c r="AS1328" s="29">
        <f>AQ1328*(1+0.25*AR1328)*Параметри!$K$51</f>
        <v>0</v>
      </c>
      <c r="AT1328" s="40">
        <f>ROUNDUP('Дані з ДІСО'!AF1328/Параметри!$K$70,0)</f>
        <v>0</v>
      </c>
      <c r="AU1328" s="40">
        <f t="shared" si="186"/>
        <v>0</v>
      </c>
      <c r="AV1328" s="40">
        <f>IF(AT1328=0,0,'Дані з ДІСО'!AI1328/'Дані з ДІСО'!AF1328)</f>
        <v>0</v>
      </c>
      <c r="AW1328" s="29">
        <f>AU1328*(1+0.25*AV1328)*Параметри!$K$51</f>
        <v>0</v>
      </c>
      <c r="AX1328" s="40">
        <f>ROUNDUP('Дані з ДІСО'!AR1328/Параметри!$K$29,0)</f>
        <v>0</v>
      </c>
      <c r="AY1328" s="40">
        <f>ROUNDUP('Дані з ДІСО'!AS1328/Параметри!$K$29,0)</f>
        <v>0</v>
      </c>
      <c r="AZ1328" s="40">
        <f>ROUNDUP('Дані з ДІСО'!AT1328/Параметри!$K$29,0)</f>
        <v>0</v>
      </c>
      <c r="BA1328" s="64">
        <f>(AX1328*Параметри!$K$32+AY1328*Параметри!$L$32+AZ1328*Параметри!$M$32)/18</f>
        <v>0</v>
      </c>
      <c r="BB1328" s="29">
        <f>(BA1328*Параметри!$K$51+SUM('Дані з ДІСО'!AR1328:AT1328)*Параметри!$K$48*Параметри!$K$20/1000)*Параметри!$K$74</f>
        <v>0</v>
      </c>
      <c r="BC1328" s="40">
        <f>ROUNDUP(('Дані не з ДІСО'!I1328+'Дані не з ДІСО'!K1328)/Параметри!$K$26,0)</f>
        <v>0</v>
      </c>
      <c r="BD1328" s="29">
        <f>BC1328*Параметри!$M$36/18</f>
        <v>0</v>
      </c>
      <c r="BE1328" s="40">
        <f>IF(BC1328=0,0,'Дані не з ДІСО'!K1328/('Дані не з ДІСО'!I1328+'Дані не з ДІСО'!K1328))</f>
        <v>0</v>
      </c>
      <c r="BF1328" s="29">
        <f>(1+0.25*BE1328)*BD1328*Параметри!$K$51</f>
        <v>0</v>
      </c>
      <c r="BG1328" s="40">
        <f>ROUNDUP('Дані не з ДІСО'!M1328/Параметри!$K$27,0)</f>
        <v>0</v>
      </c>
      <c r="BH1328" s="40">
        <f>BG1328*Параметри!$M$37/18</f>
        <v>0</v>
      </c>
      <c r="BI1328" s="29">
        <f>BH1328*Параметри!$K$51</f>
        <v>0</v>
      </c>
      <c r="BJ1328" s="29">
        <f>'Дані не з ДІСО'!N1328*Параметри!$K$76</f>
        <v>0</v>
      </c>
      <c r="BK1328" s="40">
        <f>ROUNDUP('Дані з ДІСО'!V1328/Параметри!$K$25,0)</f>
        <v>0</v>
      </c>
      <c r="BL1328" s="40">
        <f>ROUNDUP('Дані з ДІСО'!W1328/Параметри!$K$25,0)</f>
        <v>0</v>
      </c>
      <c r="BM1328" s="40">
        <f>ROUNDUP('Дані з ДІСО'!X1328/Параметри!$K$25,0)</f>
        <v>0</v>
      </c>
      <c r="BN1328" s="40">
        <f>(BK1328*Параметри!$K$34+BL1328*Параметри!$L$34+BM1328*Параметри!$M$34)/18</f>
        <v>0</v>
      </c>
      <c r="BO1328" s="40">
        <f>IF(K1328=0,0,'Дані з ДІСО'!AC1328/K1328)</f>
        <v>0</v>
      </c>
      <c r="BP1328" s="29">
        <f>(1+0.25*BO1328)*BN1328*Параметри!$K$51</f>
        <v>0</v>
      </c>
      <c r="BQ1328" s="29">
        <f>BP1328*'Коефіцієнти АТО'!U1328</f>
        <v>0</v>
      </c>
      <c r="BR1328" s="29">
        <f>K1328*(1+0.25*BO1328)*Параметри!$K$66*Параметри!$K$20/1000</f>
        <v>0</v>
      </c>
      <c r="BS1328" s="29">
        <f>(1+0.25*BO1328)*K1328*'Коефіцієнти АТО'!S1328*Параметри!$K$20/1000</f>
        <v>0</v>
      </c>
      <c r="BT1328" s="29">
        <f t="shared" si="187"/>
        <v>0</v>
      </c>
      <c r="BU1328" s="40">
        <f>ROUNDUP('Дані з ДІСО'!AG1328/Параметри!$K$71,0)</f>
        <v>0</v>
      </c>
      <c r="BV1328" s="40">
        <f t="shared" si="188"/>
        <v>0</v>
      </c>
      <c r="BW1328" s="40">
        <f>IF('Дані з ДІСО'!AG1328=0,0,'Дані з ДІСО'!AJ1328/'Дані з ДІСО'!AG1328)</f>
        <v>0</v>
      </c>
      <c r="BX1328" s="29">
        <f>BV1328*(1+0.25*BW1328)*Параметри!$K$51</f>
        <v>0</v>
      </c>
      <c r="BY1328" s="29">
        <f>ROUND(IF(Параметри!$K$77="No",CC1328,CC1328*Параметри!$K$78)+AG1328,1)</f>
        <v>49917.2</v>
      </c>
      <c r="BZ1328" s="29">
        <f>ROUND(IF(Параметри!$K$77="No",BF1328,BF1328*Параметри!$K$78),1)</f>
        <v>0</v>
      </c>
      <c r="CA1328" s="29">
        <f>ROUND(IF(Параметри!$K$77="No",BI1328,BI1328*Параметри!$K$78),1)</f>
        <v>0</v>
      </c>
      <c r="CB1328" s="29">
        <f>ROUND(IF(Параметри!$K$77="No",BJ1328,BJ1328*Параметри!$K$78),1)</f>
        <v>0</v>
      </c>
      <c r="CC1328" s="29">
        <f t="shared" si="182"/>
        <v>55463.517559165084</v>
      </c>
    </row>
    <row r="1329" spans="1:81">
      <c r="A1329" s="9">
        <v>1328</v>
      </c>
      <c r="B1329" s="9" t="s">
        <v>3151</v>
      </c>
      <c r="C1329" s="9" t="s">
        <v>3151</v>
      </c>
      <c r="D1329" s="9" t="s">
        <v>4315</v>
      </c>
      <c r="E1329" s="9" t="s">
        <v>29</v>
      </c>
      <c r="F1329" s="9" t="s">
        <v>4352</v>
      </c>
      <c r="G1329" s="9" t="s">
        <v>2755</v>
      </c>
      <c r="H1329" s="29">
        <f>SUM('Дані з ДІСО'!J1329:L1329)</f>
        <v>1267</v>
      </c>
      <c r="I1329" s="29">
        <f>SUM('Дані з ДІСО'!G1329:I1329)</f>
        <v>100</v>
      </c>
      <c r="J1329" s="29">
        <f>SUM('Дані з ДІСО'!P1329:R1329)</f>
        <v>0</v>
      </c>
      <c r="K1329" s="29">
        <f>SUM('Дані з ДІСО'!V1329:X1329)</f>
        <v>0</v>
      </c>
      <c r="L1329" s="40">
        <f>ROUNDUP('Дані з ДІСО'!J1329/'Коефіцієнти АТО'!$R1329,0)</f>
        <v>31</v>
      </c>
      <c r="M1329" s="40">
        <f>ROUNDUP('Дані з ДІСО'!K1329/'Коефіцієнти АТО'!$R1329,0)</f>
        <v>47</v>
      </c>
      <c r="N1329" s="40">
        <f>ROUNDUP('Дані з ДІСО'!L1329/'Коефіцієнти АТО'!$R1329,0)</f>
        <v>12</v>
      </c>
      <c r="O1329" s="59">
        <f>(L1329*Параметри!$K$32+M1329*Параметри!$L$32+N1329*Параметри!$M$32)/18</f>
        <v>148.66111111111113</v>
      </c>
      <c r="P1329" s="41">
        <f>IF(H1329=0,"",'Дані з ДІСО'!Y1329/H1329)</f>
        <v>0</v>
      </c>
      <c r="Q1329" s="29">
        <f>IF(H1329=0,"",(1+0.25*P1329)*O1329*Параметри!$K$51)</f>
        <v>30448.800135757912</v>
      </c>
      <c r="R1329" s="29">
        <f>IF(H1329=0,"",Q1329*'Коефіцієнти АТО'!T1329)</f>
        <v>517.62960230788451</v>
      </c>
      <c r="S1329" s="29">
        <f>IF(H1329=0,"",H1329*(1+0.25*P1329)*Параметри!$K$66*Параметри!$K$20/1000)</f>
        <v>0</v>
      </c>
      <c r="T1329" s="29">
        <f>IF(H1329=0,"",H1329*(1+0.25*P1329)*'Коефіцієнти АТО'!$S1329*Параметри!$K$20/1000)</f>
        <v>5787.7971072833689</v>
      </c>
      <c r="U1329" s="29">
        <f t="shared" si="183"/>
        <v>36754.226845349163</v>
      </c>
      <c r="V1329" s="29">
        <f t="shared" si="184"/>
        <v>36754.226845349163</v>
      </c>
      <c r="W1329" s="40">
        <f>ROUNDUP('Дані з ДІСО'!P1329/Параметри!$K$24,0)</f>
        <v>0</v>
      </c>
      <c r="X1329" s="40">
        <f>ROUNDUP('Дані з ДІСО'!Q1329/Параметри!$K$24,0)</f>
        <v>0</v>
      </c>
      <c r="Y1329" s="40">
        <f>ROUNDUP('Дані з ДІСО'!R1329/Параметри!$K$24,0)</f>
        <v>0</v>
      </c>
      <c r="Z1329" s="59">
        <f>(W1329*Параметри!$K$33+X1329*Параметри!$L$33+Y1329*Параметри!$M$33)/18</f>
        <v>0</v>
      </c>
      <c r="AA1329" s="41">
        <f>IF(J1329=0,0,'Дані з ДІСО'!AA1329/J1329)</f>
        <v>0</v>
      </c>
      <c r="AB1329" s="29">
        <f>(1+0.25*AA1329)*Z1329*Параметри!$K$51</f>
        <v>0</v>
      </c>
      <c r="AC1329" s="29">
        <f>AB1329*'Коефіцієнти АТО'!U1329</f>
        <v>0</v>
      </c>
      <c r="AD1329" s="29">
        <f>J1329*(1+0.25*AA1329)*Параметри!$K$66*Параметри!$K$20/1000</f>
        <v>0</v>
      </c>
      <c r="AE1329" s="29">
        <f>(1+0.25*AA1329)*J1329*'Коефіцієнти АТО'!S1329*Параметри!$K$20/1000</f>
        <v>0</v>
      </c>
      <c r="AF1329" s="29">
        <f t="shared" si="180"/>
        <v>0</v>
      </c>
      <c r="AG1329" s="29">
        <v>0</v>
      </c>
      <c r="AH1329" s="40">
        <v>5</v>
      </c>
      <c r="AI1329" s="40">
        <v>0</v>
      </c>
      <c r="AJ1329" s="40">
        <f t="shared" si="181"/>
        <v>0</v>
      </c>
      <c r="AK1329" s="29">
        <f>(AH1329+AI1329)*(1+0.25*AJ1329)*Параметри!$K$53</f>
        <v>897.14637848000029</v>
      </c>
      <c r="AL1329" s="29">
        <f>ROUNDUP(('Дані з ДІСО'!AU1329+'Дані з ДІСО'!AW1329)/Параметри!$K$28,0)</f>
        <v>0</v>
      </c>
      <c r="AM1329" s="64">
        <f>AL1329*Параметри!$M$35/18</f>
        <v>0</v>
      </c>
      <c r="AN1329" s="29">
        <f>IF(AL1329=0,0,'Дані з ДІСО'!AW1329/SUM('Дані з ДІСО'!AU1329,'Дані з ДІСО'!AW1329))</f>
        <v>0</v>
      </c>
      <c r="AO1329" s="29">
        <f>(1+0.25*AN1329)*AM1329*Параметри!$K$51</f>
        <v>0</v>
      </c>
      <c r="AP1329" s="40">
        <f>ROUNDUP(('Дані з ДІСО'!AE1329+'Дані не з ДІСО'!E1329+'Дані не з ДІСО'!G1329)/Параметри!$K$69,0)</f>
        <v>0</v>
      </c>
      <c r="AQ1329" s="40">
        <f t="shared" si="185"/>
        <v>0</v>
      </c>
      <c r="AR1329" s="40">
        <f>IF(AP1329=0,0,('Дані з ДІСО'!AH1329+'Дані не з ДІСО'!G1329)/('Дані з ДІСО'!AE1329+'Дані не з ДІСО'!E1329+'Дані не з ДІСО'!G1329))</f>
        <v>0</v>
      </c>
      <c r="AS1329" s="29">
        <f>AQ1329*(1+0.25*AR1329)*Параметри!$K$51</f>
        <v>0</v>
      </c>
      <c r="AT1329" s="40">
        <f>ROUNDUP('Дані з ДІСО'!AF1329/Параметри!$K$70,0)</f>
        <v>0</v>
      </c>
      <c r="AU1329" s="40">
        <f t="shared" si="186"/>
        <v>0</v>
      </c>
      <c r="AV1329" s="40">
        <f>IF(AT1329=0,0,'Дані з ДІСО'!AI1329/'Дані з ДІСО'!AF1329)</f>
        <v>0</v>
      </c>
      <c r="AW1329" s="29">
        <f>AU1329*(1+0.25*AV1329)*Параметри!$K$51</f>
        <v>0</v>
      </c>
      <c r="AX1329" s="40">
        <f>ROUNDUP('Дані з ДІСО'!AR1329/Параметри!$K$29,0)</f>
        <v>0</v>
      </c>
      <c r="AY1329" s="40">
        <f>ROUNDUP('Дані з ДІСО'!AS1329/Параметри!$K$29,0)</f>
        <v>0</v>
      </c>
      <c r="AZ1329" s="40">
        <f>ROUNDUP('Дані з ДІСО'!AT1329/Параметри!$K$29,0)</f>
        <v>0</v>
      </c>
      <c r="BA1329" s="64">
        <f>(AX1329*Параметри!$K$32+AY1329*Параметри!$L$32+AZ1329*Параметри!$M$32)/18</f>
        <v>0</v>
      </c>
      <c r="BB1329" s="29">
        <f>(BA1329*Параметри!$K$51+SUM('Дані з ДІСО'!AR1329:AT1329)*Параметри!$K$48*Параметри!$K$20/1000)*Параметри!$K$74</f>
        <v>0</v>
      </c>
      <c r="BC1329" s="40">
        <f>ROUNDUP(('Дані не з ДІСО'!I1329+'Дані не з ДІСО'!K1329)/Параметри!$K$26,0)</f>
        <v>0</v>
      </c>
      <c r="BD1329" s="29">
        <f>BC1329*Параметри!$M$36/18</f>
        <v>0</v>
      </c>
      <c r="BE1329" s="40">
        <f>IF(BC1329=0,0,'Дані не з ДІСО'!K1329/('Дані не з ДІСО'!I1329+'Дані не з ДІСО'!K1329))</f>
        <v>0</v>
      </c>
      <c r="BF1329" s="29">
        <f>(1+0.25*BE1329)*BD1329*Параметри!$K$51</f>
        <v>0</v>
      </c>
      <c r="BG1329" s="40">
        <f>ROUNDUP('Дані не з ДІСО'!M1329/Параметри!$K$27,0)</f>
        <v>0</v>
      </c>
      <c r="BH1329" s="40">
        <f>BG1329*Параметри!$M$37/18</f>
        <v>0</v>
      </c>
      <c r="BI1329" s="29">
        <f>BH1329*Параметри!$K$51</f>
        <v>0</v>
      </c>
      <c r="BJ1329" s="29">
        <f>'Дані не з ДІСО'!N1329*Параметри!$K$76</f>
        <v>0</v>
      </c>
      <c r="BK1329" s="40">
        <f>ROUNDUP('Дані з ДІСО'!V1329/Параметри!$K$25,0)</f>
        <v>0</v>
      </c>
      <c r="BL1329" s="40">
        <f>ROUNDUP('Дані з ДІСО'!W1329/Параметри!$K$25,0)</f>
        <v>0</v>
      </c>
      <c r="BM1329" s="40">
        <f>ROUNDUP('Дані з ДІСО'!X1329/Параметри!$K$25,0)</f>
        <v>0</v>
      </c>
      <c r="BN1329" s="40">
        <f>(BK1329*Параметри!$K$34+BL1329*Параметри!$L$34+BM1329*Параметри!$M$34)/18</f>
        <v>0</v>
      </c>
      <c r="BO1329" s="40">
        <f>IF(K1329=0,0,'Дані з ДІСО'!AC1329/K1329)</f>
        <v>0</v>
      </c>
      <c r="BP1329" s="29">
        <f>(1+0.25*BO1329)*BN1329*Параметри!$K$51</f>
        <v>0</v>
      </c>
      <c r="BQ1329" s="29">
        <f>BP1329*'Коефіцієнти АТО'!U1329</f>
        <v>0</v>
      </c>
      <c r="BR1329" s="29">
        <f>K1329*(1+0.25*BO1329)*Параметри!$K$66*Параметри!$K$20/1000</f>
        <v>0</v>
      </c>
      <c r="BS1329" s="29">
        <f>(1+0.25*BO1329)*K1329*'Коефіцієнти АТО'!S1329*Параметри!$K$20/1000</f>
        <v>0</v>
      </c>
      <c r="BT1329" s="29">
        <f t="shared" si="187"/>
        <v>0</v>
      </c>
      <c r="BU1329" s="40">
        <f>ROUNDUP('Дані з ДІСО'!AG1329/Параметри!$K$71,0)</f>
        <v>0</v>
      </c>
      <c r="BV1329" s="40">
        <f t="shared" si="188"/>
        <v>0</v>
      </c>
      <c r="BW1329" s="40">
        <f>IF('Дані з ДІСО'!AG1329=0,0,'Дані з ДІСО'!AJ1329/'Дані з ДІСО'!AG1329)</f>
        <v>0</v>
      </c>
      <c r="BX1329" s="29">
        <f>BV1329*(1+0.25*BW1329)*Параметри!$K$51</f>
        <v>0</v>
      </c>
      <c r="BY1329" s="29">
        <f>ROUND(IF(Параметри!$K$77="No",CC1329,CC1329*Параметри!$K$78)+AG1329,1)</f>
        <v>33886.199999999997</v>
      </c>
      <c r="BZ1329" s="29">
        <f>ROUND(IF(Параметри!$K$77="No",BF1329,BF1329*Параметри!$K$78),1)</f>
        <v>0</v>
      </c>
      <c r="CA1329" s="29">
        <f>ROUND(IF(Параметри!$K$77="No",BI1329,BI1329*Параметри!$K$78),1)</f>
        <v>0</v>
      </c>
      <c r="CB1329" s="29">
        <f>ROUND(IF(Параметри!$K$77="No",BJ1329,BJ1329*Параметри!$K$78),1)</f>
        <v>0</v>
      </c>
      <c r="CC1329" s="29">
        <f t="shared" si="182"/>
        <v>37651.373223829163</v>
      </c>
    </row>
    <row r="1330" spans="1:81">
      <c r="A1330" s="9">
        <v>1329</v>
      </c>
      <c r="B1330" s="9" t="s">
        <v>3148</v>
      </c>
      <c r="C1330" s="9" t="s">
        <v>3148</v>
      </c>
      <c r="D1330" s="9" t="s">
        <v>4315</v>
      </c>
      <c r="E1330" s="9" t="s">
        <v>24</v>
      </c>
      <c r="F1330" s="9" t="s">
        <v>4353</v>
      </c>
      <c r="G1330" s="9" t="s">
        <v>2757</v>
      </c>
      <c r="H1330" s="29">
        <f>SUM('Дані з ДІСО'!J1330:L1330)</f>
        <v>324</v>
      </c>
      <c r="I1330" s="29">
        <f>SUM('Дані з ДІСО'!G1330:I1330)</f>
        <v>37</v>
      </c>
      <c r="J1330" s="29">
        <f>SUM('Дані з ДІСО'!P1330:R1330)</f>
        <v>0</v>
      </c>
      <c r="K1330" s="29">
        <f>SUM('Дані з ДІСО'!V1330:X1330)</f>
        <v>0</v>
      </c>
      <c r="L1330" s="40">
        <f>ROUNDUP('Дані з ДІСО'!J1330/'Коефіцієнти АТО'!$R1330,0)</f>
        <v>10</v>
      </c>
      <c r="M1330" s="40">
        <f>ROUNDUP('Дані з ДІСО'!K1330/'Коефіцієнти АТО'!$R1330,0)</f>
        <v>17</v>
      </c>
      <c r="N1330" s="40">
        <f>ROUNDUP('Дані з ДІСО'!L1330/'Коефіцієнти АТО'!$R1330,0)</f>
        <v>3</v>
      </c>
      <c r="O1330" s="59">
        <f>(L1330*Параметри!$K$32+M1330*Параметри!$L$32+N1330*Параметри!$M$32)/18</f>
        <v>49.577777777777783</v>
      </c>
      <c r="P1330" s="41">
        <f>IF(H1330=0,"",'Дані з ДІСО'!Y1330/H1330)</f>
        <v>0</v>
      </c>
      <c r="Q1330" s="29">
        <f>IF(H1330=0,"",(1+0.25*P1330)*O1330*Параметри!$K$51)</f>
        <v>10154.530902182578</v>
      </c>
      <c r="R1330" s="29">
        <f>IF(H1330=0,"",Q1330*'Коефіцієнти АТО'!T1330)</f>
        <v>172.62702533710385</v>
      </c>
      <c r="S1330" s="29">
        <f>IF(H1330=0,"",H1330*(1+0.25*P1330)*Параметри!$K$66*Параметри!$K$20/1000)</f>
        <v>0</v>
      </c>
      <c r="T1330" s="29">
        <f>IF(H1330=0,"",H1330*(1+0.25*P1330)*'Коефіцієнти АТО'!$S1330*Параметри!$K$20/1000)</f>
        <v>1634.2418430391676</v>
      </c>
      <c r="U1330" s="29">
        <f t="shared" si="183"/>
        <v>11961.39977055885</v>
      </c>
      <c r="V1330" s="29">
        <f t="shared" si="184"/>
        <v>11961.39977055885</v>
      </c>
      <c r="W1330" s="40">
        <f>ROUNDUP('Дані з ДІСО'!P1330/Параметри!$K$24,0)</f>
        <v>0</v>
      </c>
      <c r="X1330" s="40">
        <f>ROUNDUP('Дані з ДІСО'!Q1330/Параметри!$K$24,0)</f>
        <v>0</v>
      </c>
      <c r="Y1330" s="40">
        <f>ROUNDUP('Дані з ДІСО'!R1330/Параметри!$K$24,0)</f>
        <v>0</v>
      </c>
      <c r="Z1330" s="59">
        <f>(W1330*Параметри!$K$33+X1330*Параметри!$L$33+Y1330*Параметри!$M$33)/18</f>
        <v>0</v>
      </c>
      <c r="AA1330" s="41">
        <f>IF(J1330=0,0,'Дані з ДІСО'!AA1330/J1330)</f>
        <v>0</v>
      </c>
      <c r="AB1330" s="29">
        <f>(1+0.25*AA1330)*Z1330*Параметри!$K$51</f>
        <v>0</v>
      </c>
      <c r="AC1330" s="29">
        <f>AB1330*'Коефіцієнти АТО'!U1330</f>
        <v>0</v>
      </c>
      <c r="AD1330" s="29">
        <f>J1330*(1+0.25*AA1330)*Параметри!$K$66*Параметри!$K$20/1000</f>
        <v>0</v>
      </c>
      <c r="AE1330" s="29">
        <f>(1+0.25*AA1330)*J1330*'Коефіцієнти АТО'!S1330*Параметри!$K$20/1000</f>
        <v>0</v>
      </c>
      <c r="AF1330" s="29">
        <f t="shared" si="180"/>
        <v>0</v>
      </c>
      <c r="AG1330" s="29">
        <v>0</v>
      </c>
      <c r="AH1330" s="40">
        <v>0</v>
      </c>
      <c r="AI1330" s="40">
        <v>0</v>
      </c>
      <c r="AJ1330" s="40">
        <f t="shared" si="181"/>
        <v>0</v>
      </c>
      <c r="AK1330" s="29">
        <f>(AH1330+AI1330)*(1+0.25*AJ1330)*Параметри!$K$53</f>
        <v>0</v>
      </c>
      <c r="AL1330" s="29">
        <f>ROUNDUP(('Дані з ДІСО'!AU1330+'Дані з ДІСО'!AW1330)/Параметри!$K$28,0)</f>
        <v>0</v>
      </c>
      <c r="AM1330" s="64">
        <f>AL1330*Параметри!$M$35/18</f>
        <v>0</v>
      </c>
      <c r="AN1330" s="29">
        <f>IF(AL1330=0,0,'Дані з ДІСО'!AW1330/SUM('Дані з ДІСО'!AU1330,'Дані з ДІСО'!AW1330))</f>
        <v>0</v>
      </c>
      <c r="AO1330" s="29">
        <f>(1+0.25*AN1330)*AM1330*Параметри!$K$51</f>
        <v>0</v>
      </c>
      <c r="AP1330" s="40">
        <f>ROUNDUP(('Дані з ДІСО'!AE1330+'Дані не з ДІСО'!E1330+'Дані не з ДІСО'!G1330)/Параметри!$K$69,0)</f>
        <v>0</v>
      </c>
      <c r="AQ1330" s="40">
        <f t="shared" si="185"/>
        <v>0</v>
      </c>
      <c r="AR1330" s="40">
        <f>IF(AP1330=0,0,('Дані з ДІСО'!AH1330+'Дані не з ДІСО'!G1330)/('Дані з ДІСО'!AE1330+'Дані не з ДІСО'!E1330+'Дані не з ДІСО'!G1330))</f>
        <v>0</v>
      </c>
      <c r="AS1330" s="29">
        <f>AQ1330*(1+0.25*AR1330)*Параметри!$K$51</f>
        <v>0</v>
      </c>
      <c r="AT1330" s="40">
        <f>ROUNDUP('Дані з ДІСО'!AF1330/Параметри!$K$70,0)</f>
        <v>0</v>
      </c>
      <c r="AU1330" s="40">
        <f t="shared" si="186"/>
        <v>0</v>
      </c>
      <c r="AV1330" s="40">
        <f>IF(AT1330=0,0,'Дані з ДІСО'!AI1330/'Дані з ДІСО'!AF1330)</f>
        <v>0</v>
      </c>
      <c r="AW1330" s="29">
        <f>AU1330*(1+0.25*AV1330)*Параметри!$K$51</f>
        <v>0</v>
      </c>
      <c r="AX1330" s="40">
        <f>ROUNDUP('Дані з ДІСО'!AR1330/Параметри!$K$29,0)</f>
        <v>0</v>
      </c>
      <c r="AY1330" s="40">
        <f>ROUNDUP('Дані з ДІСО'!AS1330/Параметри!$K$29,0)</f>
        <v>0</v>
      </c>
      <c r="AZ1330" s="40">
        <f>ROUNDUP('Дані з ДІСО'!AT1330/Параметри!$K$29,0)</f>
        <v>0</v>
      </c>
      <c r="BA1330" s="64">
        <f>(AX1330*Параметри!$K$32+AY1330*Параметри!$L$32+AZ1330*Параметри!$M$32)/18</f>
        <v>0</v>
      </c>
      <c r="BB1330" s="29">
        <f>(BA1330*Параметри!$K$51+SUM('Дані з ДІСО'!AR1330:AT1330)*Параметри!$K$48*Параметри!$K$20/1000)*Параметри!$K$74</f>
        <v>0</v>
      </c>
      <c r="BC1330" s="40">
        <f>ROUNDUP(('Дані не з ДІСО'!I1330+'Дані не з ДІСО'!K1330)/Параметри!$K$26,0)</f>
        <v>0</v>
      </c>
      <c r="BD1330" s="29">
        <f>BC1330*Параметри!$M$36/18</f>
        <v>0</v>
      </c>
      <c r="BE1330" s="40">
        <f>IF(BC1330=0,0,'Дані не з ДІСО'!K1330/('Дані не з ДІСО'!I1330+'Дані не з ДІСО'!K1330))</f>
        <v>0</v>
      </c>
      <c r="BF1330" s="29">
        <f>(1+0.25*BE1330)*BD1330*Параметри!$K$51</f>
        <v>0</v>
      </c>
      <c r="BG1330" s="40">
        <f>ROUNDUP('Дані не з ДІСО'!M1330/Параметри!$K$27,0)</f>
        <v>0</v>
      </c>
      <c r="BH1330" s="40">
        <f>BG1330*Параметри!$M$37/18</f>
        <v>0</v>
      </c>
      <c r="BI1330" s="29">
        <f>BH1330*Параметри!$K$51</f>
        <v>0</v>
      </c>
      <c r="BJ1330" s="29">
        <f>'Дані не з ДІСО'!N1330*Параметри!$K$76</f>
        <v>0</v>
      </c>
      <c r="BK1330" s="40">
        <f>ROUNDUP('Дані з ДІСО'!V1330/Параметри!$K$25,0)</f>
        <v>0</v>
      </c>
      <c r="BL1330" s="40">
        <f>ROUNDUP('Дані з ДІСО'!W1330/Параметри!$K$25,0)</f>
        <v>0</v>
      </c>
      <c r="BM1330" s="40">
        <f>ROUNDUP('Дані з ДІСО'!X1330/Параметри!$K$25,0)</f>
        <v>0</v>
      </c>
      <c r="BN1330" s="40">
        <f>(BK1330*Параметри!$K$34+BL1330*Параметри!$L$34+BM1330*Параметри!$M$34)/18</f>
        <v>0</v>
      </c>
      <c r="BO1330" s="40">
        <f>IF(K1330=0,0,'Дані з ДІСО'!AC1330/K1330)</f>
        <v>0</v>
      </c>
      <c r="BP1330" s="29">
        <f>(1+0.25*BO1330)*BN1330*Параметри!$K$51</f>
        <v>0</v>
      </c>
      <c r="BQ1330" s="29">
        <f>BP1330*'Коефіцієнти АТО'!U1330</f>
        <v>0</v>
      </c>
      <c r="BR1330" s="29">
        <f>K1330*(1+0.25*BO1330)*Параметри!$K$66*Параметри!$K$20/1000</f>
        <v>0</v>
      </c>
      <c r="BS1330" s="29">
        <f>(1+0.25*BO1330)*K1330*'Коефіцієнти АТО'!S1330*Параметри!$K$20/1000</f>
        <v>0</v>
      </c>
      <c r="BT1330" s="29">
        <f t="shared" si="187"/>
        <v>0</v>
      </c>
      <c r="BU1330" s="40">
        <f>ROUNDUP('Дані з ДІСО'!AG1330/Параметри!$K$71,0)</f>
        <v>0</v>
      </c>
      <c r="BV1330" s="40">
        <f t="shared" si="188"/>
        <v>0</v>
      </c>
      <c r="BW1330" s="40">
        <f>IF('Дані з ДІСО'!AG1330=0,0,'Дані з ДІСО'!AJ1330/'Дані з ДІСО'!AG1330)</f>
        <v>0</v>
      </c>
      <c r="BX1330" s="29">
        <f>BV1330*(1+0.25*BW1330)*Параметри!$K$51</f>
        <v>0</v>
      </c>
      <c r="BY1330" s="29">
        <f>ROUND(IF(Параметри!$K$77="No",CC1330,CC1330*Параметри!$K$78)+AG1330,1)</f>
        <v>10765.3</v>
      </c>
      <c r="BZ1330" s="29">
        <f>ROUND(IF(Параметри!$K$77="No",BF1330,BF1330*Параметри!$K$78),1)</f>
        <v>0</v>
      </c>
      <c r="CA1330" s="29">
        <f>ROUND(IF(Параметри!$K$77="No",BI1330,BI1330*Параметри!$K$78),1)</f>
        <v>0</v>
      </c>
      <c r="CB1330" s="29">
        <f>ROUND(IF(Параметри!$K$77="No",BJ1330,BJ1330*Параметри!$K$78),1)</f>
        <v>0</v>
      </c>
      <c r="CC1330" s="29">
        <f t="shared" si="182"/>
        <v>11961.39977055885</v>
      </c>
    </row>
    <row r="1331" spans="1:81">
      <c r="A1331" s="9">
        <v>1330</v>
      </c>
      <c r="B1331" s="9" t="s">
        <v>3148</v>
      </c>
      <c r="C1331" s="9" t="s">
        <v>3148</v>
      </c>
      <c r="D1331" s="9" t="s">
        <v>4315</v>
      </c>
      <c r="E1331" s="9" t="s">
        <v>24</v>
      </c>
      <c r="F1331" s="9" t="s">
        <v>4354</v>
      </c>
      <c r="G1331" s="9" t="s">
        <v>2759</v>
      </c>
      <c r="H1331" s="29">
        <f>SUM('Дані з ДІСО'!J1331:L1331)</f>
        <v>349</v>
      </c>
      <c r="I1331" s="29">
        <f>SUM('Дані з ДІСО'!G1331:I1331)</f>
        <v>29</v>
      </c>
      <c r="J1331" s="29">
        <f>SUM('Дані з ДІСО'!P1331:R1331)</f>
        <v>0</v>
      </c>
      <c r="K1331" s="29">
        <f>SUM('Дані з ДІСО'!V1331:X1331)</f>
        <v>0</v>
      </c>
      <c r="L1331" s="40">
        <f>ROUNDUP('Дані з ДІСО'!J1331/'Коефіцієнти АТО'!$R1331,0)</f>
        <v>10</v>
      </c>
      <c r="M1331" s="40">
        <f>ROUNDUP('Дані з ДІСО'!K1331/'Коефіцієнти АТО'!$R1331,0)</f>
        <v>16</v>
      </c>
      <c r="N1331" s="40">
        <f>ROUNDUP('Дані з ДІСО'!L1331/'Коефіцієнти АТО'!$R1331,0)</f>
        <v>5</v>
      </c>
      <c r="O1331" s="59">
        <f>(L1331*Параметри!$K$32+M1331*Параметри!$L$32+N1331*Параметри!$M$32)/18</f>
        <v>51.705555555555556</v>
      </c>
      <c r="P1331" s="41">
        <f>IF(H1331=0,"",'Дані з ДІСО'!Y1331/H1331)</f>
        <v>0</v>
      </c>
      <c r="Q1331" s="29">
        <f>IF(H1331=0,"",(1+0.25*P1331)*O1331*Параметри!$K$51)</f>
        <v>10590.342795451956</v>
      </c>
      <c r="R1331" s="29">
        <f>IF(H1331=0,"",Q1331*'Коефіцієнти АТО'!T1331)</f>
        <v>180.03582752268326</v>
      </c>
      <c r="S1331" s="29">
        <f>IF(H1331=0,"",H1331*(1+0.25*P1331)*Параметри!$K$66*Параметри!$K$20/1000)</f>
        <v>0</v>
      </c>
      <c r="T1331" s="29">
        <f>IF(H1331=0,"",H1331*(1+0.25*P1331)*'Коефіцієнти АТО'!$S1331*Параметри!$K$20/1000)</f>
        <v>1760.3407506810786</v>
      </c>
      <c r="U1331" s="29">
        <f t="shared" si="183"/>
        <v>12530.719373655716</v>
      </c>
      <c r="V1331" s="29">
        <f t="shared" si="184"/>
        <v>12530.719373655716</v>
      </c>
      <c r="W1331" s="40">
        <f>ROUNDUP('Дані з ДІСО'!P1331/Параметри!$K$24,0)</f>
        <v>0</v>
      </c>
      <c r="X1331" s="40">
        <f>ROUNDUP('Дані з ДІСО'!Q1331/Параметри!$K$24,0)</f>
        <v>0</v>
      </c>
      <c r="Y1331" s="40">
        <f>ROUNDUP('Дані з ДІСО'!R1331/Параметри!$K$24,0)</f>
        <v>0</v>
      </c>
      <c r="Z1331" s="59">
        <f>(W1331*Параметри!$K$33+X1331*Параметри!$L$33+Y1331*Параметри!$M$33)/18</f>
        <v>0</v>
      </c>
      <c r="AA1331" s="41">
        <f>IF(J1331=0,0,'Дані з ДІСО'!AA1331/J1331)</f>
        <v>0</v>
      </c>
      <c r="AB1331" s="29">
        <f>(1+0.25*AA1331)*Z1331*Параметри!$K$51</f>
        <v>0</v>
      </c>
      <c r="AC1331" s="29">
        <f>AB1331*'Коефіцієнти АТО'!U1331</f>
        <v>0</v>
      </c>
      <c r="AD1331" s="29">
        <f>J1331*(1+0.25*AA1331)*Параметри!$K$66*Параметри!$K$20/1000</f>
        <v>0</v>
      </c>
      <c r="AE1331" s="29">
        <f>(1+0.25*AA1331)*J1331*'Коефіцієнти АТО'!S1331*Параметри!$K$20/1000</f>
        <v>0</v>
      </c>
      <c r="AF1331" s="29">
        <f t="shared" si="180"/>
        <v>0</v>
      </c>
      <c r="AG1331" s="29">
        <v>0</v>
      </c>
      <c r="AH1331" s="40">
        <v>3</v>
      </c>
      <c r="AI1331" s="40">
        <v>0</v>
      </c>
      <c r="AJ1331" s="40">
        <f t="shared" si="181"/>
        <v>0</v>
      </c>
      <c r="AK1331" s="29">
        <f>(AH1331+AI1331)*(1+0.25*AJ1331)*Параметри!$K$53</f>
        <v>538.28782708800009</v>
      </c>
      <c r="AL1331" s="29">
        <f>ROUNDUP(('Дані з ДІСО'!AU1331+'Дані з ДІСО'!AW1331)/Параметри!$K$28,0)</f>
        <v>0</v>
      </c>
      <c r="AM1331" s="64">
        <f>AL1331*Параметри!$M$35/18</f>
        <v>0</v>
      </c>
      <c r="AN1331" s="29">
        <f>IF(AL1331=0,0,'Дані з ДІСО'!AW1331/SUM('Дані з ДІСО'!AU1331,'Дані з ДІСО'!AW1331))</f>
        <v>0</v>
      </c>
      <c r="AO1331" s="29">
        <f>(1+0.25*AN1331)*AM1331*Параметри!$K$51</f>
        <v>0</v>
      </c>
      <c r="AP1331" s="40">
        <f>ROUNDUP(('Дані з ДІСО'!AE1331+'Дані не з ДІСО'!E1331+'Дані не з ДІСО'!G1331)/Параметри!$K$69,0)</f>
        <v>0</v>
      </c>
      <c r="AQ1331" s="40">
        <f t="shared" si="185"/>
        <v>0</v>
      </c>
      <c r="AR1331" s="40">
        <f>IF(AP1331=0,0,('Дані з ДІСО'!AH1331+'Дані не з ДІСО'!G1331)/('Дані з ДІСО'!AE1331+'Дані не з ДІСО'!E1331+'Дані не з ДІСО'!G1331))</f>
        <v>0</v>
      </c>
      <c r="AS1331" s="29">
        <f>AQ1331*(1+0.25*AR1331)*Параметри!$K$51</f>
        <v>0</v>
      </c>
      <c r="AT1331" s="40">
        <f>ROUNDUP('Дані з ДІСО'!AF1331/Параметри!$K$70,0)</f>
        <v>0</v>
      </c>
      <c r="AU1331" s="40">
        <f t="shared" si="186"/>
        <v>0</v>
      </c>
      <c r="AV1331" s="40">
        <f>IF(AT1331=0,0,'Дані з ДІСО'!AI1331/'Дані з ДІСО'!AF1331)</f>
        <v>0</v>
      </c>
      <c r="AW1331" s="29">
        <f>AU1331*(1+0.25*AV1331)*Параметри!$K$51</f>
        <v>0</v>
      </c>
      <c r="AX1331" s="40">
        <f>ROUNDUP('Дані з ДІСО'!AR1331/Параметри!$K$29,0)</f>
        <v>0</v>
      </c>
      <c r="AY1331" s="40">
        <f>ROUNDUP('Дані з ДІСО'!AS1331/Параметри!$K$29,0)</f>
        <v>0</v>
      </c>
      <c r="AZ1331" s="40">
        <f>ROUNDUP('Дані з ДІСО'!AT1331/Параметри!$K$29,0)</f>
        <v>0</v>
      </c>
      <c r="BA1331" s="64">
        <f>(AX1331*Параметри!$K$32+AY1331*Параметри!$L$32+AZ1331*Параметри!$M$32)/18</f>
        <v>0</v>
      </c>
      <c r="BB1331" s="29">
        <f>(BA1331*Параметри!$K$51+SUM('Дані з ДІСО'!AR1331:AT1331)*Параметри!$K$48*Параметри!$K$20/1000)*Параметри!$K$74</f>
        <v>0</v>
      </c>
      <c r="BC1331" s="40">
        <f>ROUNDUP(('Дані не з ДІСО'!I1331+'Дані не з ДІСО'!K1331)/Параметри!$K$26,0)</f>
        <v>0</v>
      </c>
      <c r="BD1331" s="29">
        <f>BC1331*Параметри!$M$36/18</f>
        <v>0</v>
      </c>
      <c r="BE1331" s="40">
        <f>IF(BC1331=0,0,'Дані не з ДІСО'!K1331/('Дані не з ДІСО'!I1331+'Дані не з ДІСО'!K1331))</f>
        <v>0</v>
      </c>
      <c r="BF1331" s="29">
        <f>(1+0.25*BE1331)*BD1331*Параметри!$K$51</f>
        <v>0</v>
      </c>
      <c r="BG1331" s="40">
        <f>ROUNDUP('Дані не з ДІСО'!M1331/Параметри!$K$27,0)</f>
        <v>0</v>
      </c>
      <c r="BH1331" s="40">
        <f>BG1331*Параметри!$M$37/18</f>
        <v>0</v>
      </c>
      <c r="BI1331" s="29">
        <f>BH1331*Параметри!$K$51</f>
        <v>0</v>
      </c>
      <c r="BJ1331" s="29">
        <f>'Дані не з ДІСО'!N1331*Параметри!$K$76</f>
        <v>0</v>
      </c>
      <c r="BK1331" s="40">
        <f>ROUNDUP('Дані з ДІСО'!V1331/Параметри!$K$25,0)</f>
        <v>0</v>
      </c>
      <c r="BL1331" s="40">
        <f>ROUNDUP('Дані з ДІСО'!W1331/Параметри!$K$25,0)</f>
        <v>0</v>
      </c>
      <c r="BM1331" s="40">
        <f>ROUNDUP('Дані з ДІСО'!X1331/Параметри!$K$25,0)</f>
        <v>0</v>
      </c>
      <c r="BN1331" s="40">
        <f>(BK1331*Параметри!$K$34+BL1331*Параметри!$L$34+BM1331*Параметри!$M$34)/18</f>
        <v>0</v>
      </c>
      <c r="BO1331" s="40">
        <f>IF(K1331=0,0,'Дані з ДІСО'!AC1331/K1331)</f>
        <v>0</v>
      </c>
      <c r="BP1331" s="29">
        <f>(1+0.25*BO1331)*BN1331*Параметри!$K$51</f>
        <v>0</v>
      </c>
      <c r="BQ1331" s="29">
        <f>BP1331*'Коефіцієнти АТО'!U1331</f>
        <v>0</v>
      </c>
      <c r="BR1331" s="29">
        <f>K1331*(1+0.25*BO1331)*Параметри!$K$66*Параметри!$K$20/1000</f>
        <v>0</v>
      </c>
      <c r="BS1331" s="29">
        <f>(1+0.25*BO1331)*K1331*'Коефіцієнти АТО'!S1331*Параметри!$K$20/1000</f>
        <v>0</v>
      </c>
      <c r="BT1331" s="29">
        <f t="shared" si="187"/>
        <v>0</v>
      </c>
      <c r="BU1331" s="40">
        <f>ROUNDUP('Дані з ДІСО'!AG1331/Параметри!$K$71,0)</f>
        <v>0</v>
      </c>
      <c r="BV1331" s="40">
        <f t="shared" si="188"/>
        <v>0</v>
      </c>
      <c r="BW1331" s="40">
        <f>IF('Дані з ДІСО'!AG1331=0,0,'Дані з ДІСО'!AJ1331/'Дані з ДІСО'!AG1331)</f>
        <v>0</v>
      </c>
      <c r="BX1331" s="29">
        <f>BV1331*(1+0.25*BW1331)*Параметри!$K$51</f>
        <v>0</v>
      </c>
      <c r="BY1331" s="29">
        <f>ROUND(IF(Параметри!$K$77="No",CC1331,CC1331*Параметри!$K$78)+AG1331,1)</f>
        <v>11762.1</v>
      </c>
      <c r="BZ1331" s="29">
        <f>ROUND(IF(Параметри!$K$77="No",BF1331,BF1331*Параметри!$K$78),1)</f>
        <v>0</v>
      </c>
      <c r="CA1331" s="29">
        <f>ROUND(IF(Параметри!$K$77="No",BI1331,BI1331*Параметри!$K$78),1)</f>
        <v>0</v>
      </c>
      <c r="CB1331" s="29">
        <f>ROUND(IF(Параметри!$K$77="No",BJ1331,BJ1331*Параметри!$K$78),1)</f>
        <v>0</v>
      </c>
      <c r="CC1331" s="29">
        <f t="shared" si="182"/>
        <v>13069.007200743716</v>
      </c>
    </row>
    <row r="1332" spans="1:81">
      <c r="A1332" s="9">
        <v>1331</v>
      </c>
      <c r="B1332" s="9" t="s">
        <v>3151</v>
      </c>
      <c r="C1332" s="9" t="s">
        <v>3151</v>
      </c>
      <c r="D1332" s="9" t="s">
        <v>4315</v>
      </c>
      <c r="E1332" s="9" t="s">
        <v>29</v>
      </c>
      <c r="F1332" s="9" t="s">
        <v>4355</v>
      </c>
      <c r="G1332" s="9" t="s">
        <v>2761</v>
      </c>
      <c r="H1332" s="29">
        <f>SUM('Дані з ДІСО'!J1332:L1332)</f>
        <v>489</v>
      </c>
      <c r="I1332" s="29">
        <f>SUM('Дані з ДІСО'!G1332:I1332)</f>
        <v>36</v>
      </c>
      <c r="J1332" s="29">
        <f>SUM('Дані з ДІСО'!P1332:R1332)</f>
        <v>0</v>
      </c>
      <c r="K1332" s="29">
        <f>SUM('Дані з ДІСО'!V1332:X1332)</f>
        <v>0</v>
      </c>
      <c r="L1332" s="40">
        <f>ROUNDUP('Дані з ДІСО'!J1332/'Коефіцієнти АТО'!$R1332,0)</f>
        <v>14</v>
      </c>
      <c r="M1332" s="40">
        <f>ROUNDUP('Дані з ДІСО'!K1332/'Коефіцієнти АТО'!$R1332,0)</f>
        <v>21</v>
      </c>
      <c r="N1332" s="40">
        <f>ROUNDUP('Дані з ДІСО'!L1332/'Коефіцієнти АТО'!$R1332,0)</f>
        <v>3</v>
      </c>
      <c r="O1332" s="59">
        <f>(L1332*Параметри!$K$32+M1332*Параметри!$L$32+N1332*Параметри!$M$32)/18</f>
        <v>61.955555555555556</v>
      </c>
      <c r="P1332" s="41">
        <f>IF(H1332=0,"",'Дані з ДІСО'!Y1332/H1332)</f>
        <v>0</v>
      </c>
      <c r="Q1332" s="29">
        <f>IF(H1332=0,"",(1+0.25*P1332)*O1332*Параметри!$K$51)</f>
        <v>12689.749957545955</v>
      </c>
      <c r="R1332" s="29">
        <f>IF(H1332=0,"",Q1332*'Коефіцієнти АТО'!T1332)</f>
        <v>215.72574927828126</v>
      </c>
      <c r="S1332" s="29">
        <f>IF(H1332=0,"",H1332*(1+0.25*P1332)*Параметри!$K$66*Параметри!$K$20/1000)</f>
        <v>0</v>
      </c>
      <c r="T1332" s="29">
        <f>IF(H1332=0,"",H1332*(1+0.25*P1332)*'Коефіцієнти АТО'!$S1332*Параметри!$K$20/1000)</f>
        <v>2233.8064605063673</v>
      </c>
      <c r="U1332" s="29">
        <f t="shared" si="183"/>
        <v>15139.282167330603</v>
      </c>
      <c r="V1332" s="29">
        <f t="shared" si="184"/>
        <v>15139.282167330603</v>
      </c>
      <c r="W1332" s="40">
        <f>ROUNDUP('Дані з ДІСО'!P1332/Параметри!$K$24,0)</f>
        <v>0</v>
      </c>
      <c r="X1332" s="40">
        <f>ROUNDUP('Дані з ДІСО'!Q1332/Параметри!$K$24,0)</f>
        <v>0</v>
      </c>
      <c r="Y1332" s="40">
        <f>ROUNDUP('Дані з ДІСО'!R1332/Параметри!$K$24,0)</f>
        <v>0</v>
      </c>
      <c r="Z1332" s="59">
        <f>(W1332*Параметри!$K$33+X1332*Параметри!$L$33+Y1332*Параметри!$M$33)/18</f>
        <v>0</v>
      </c>
      <c r="AA1332" s="41">
        <f>IF(J1332=0,0,'Дані з ДІСО'!AA1332/J1332)</f>
        <v>0</v>
      </c>
      <c r="AB1332" s="29">
        <f>(1+0.25*AA1332)*Z1332*Параметри!$K$51</f>
        <v>0</v>
      </c>
      <c r="AC1332" s="29">
        <f>AB1332*'Коефіцієнти АТО'!U1332</f>
        <v>0</v>
      </c>
      <c r="AD1332" s="29">
        <f>J1332*(1+0.25*AA1332)*Параметри!$K$66*Параметри!$K$20/1000</f>
        <v>0</v>
      </c>
      <c r="AE1332" s="29">
        <f>(1+0.25*AA1332)*J1332*'Коефіцієнти АТО'!S1332*Параметри!$K$20/1000</f>
        <v>0</v>
      </c>
      <c r="AF1332" s="29">
        <f t="shared" si="180"/>
        <v>0</v>
      </c>
      <c r="AG1332" s="29">
        <v>0</v>
      </c>
      <c r="AH1332" s="40">
        <v>3</v>
      </c>
      <c r="AI1332" s="40">
        <v>0</v>
      </c>
      <c r="AJ1332" s="40">
        <f t="shared" si="181"/>
        <v>0</v>
      </c>
      <c r="AK1332" s="29">
        <f>(AH1332+AI1332)*(1+0.25*AJ1332)*Параметри!$K$53</f>
        <v>538.28782708800009</v>
      </c>
      <c r="AL1332" s="29">
        <f>ROUNDUP(('Дані з ДІСО'!AU1332+'Дані з ДІСО'!AW1332)/Параметри!$K$28,0)</f>
        <v>0</v>
      </c>
      <c r="AM1332" s="64">
        <f>AL1332*Параметри!$M$35/18</f>
        <v>0</v>
      </c>
      <c r="AN1332" s="29">
        <f>IF(AL1332=0,0,'Дані з ДІСО'!AW1332/SUM('Дані з ДІСО'!AU1332,'Дані з ДІСО'!AW1332))</f>
        <v>0</v>
      </c>
      <c r="AO1332" s="29">
        <f>(1+0.25*AN1332)*AM1332*Параметри!$K$51</f>
        <v>0</v>
      </c>
      <c r="AP1332" s="40">
        <f>ROUNDUP(('Дані з ДІСО'!AE1332+'Дані не з ДІСО'!E1332+'Дані не з ДІСО'!G1332)/Параметри!$K$69,0)</f>
        <v>0</v>
      </c>
      <c r="AQ1332" s="40">
        <f t="shared" si="185"/>
        <v>0</v>
      </c>
      <c r="AR1332" s="40">
        <f>IF(AP1332=0,0,('Дані з ДІСО'!AH1332+'Дані не з ДІСО'!G1332)/('Дані з ДІСО'!AE1332+'Дані не з ДІСО'!E1332+'Дані не з ДІСО'!G1332))</f>
        <v>0</v>
      </c>
      <c r="AS1332" s="29">
        <f>AQ1332*(1+0.25*AR1332)*Параметри!$K$51</f>
        <v>0</v>
      </c>
      <c r="AT1332" s="40">
        <f>ROUNDUP('Дані з ДІСО'!AF1332/Параметри!$K$70,0)</f>
        <v>0</v>
      </c>
      <c r="AU1332" s="40">
        <f t="shared" si="186"/>
        <v>0</v>
      </c>
      <c r="AV1332" s="40">
        <f>IF(AT1332=0,0,'Дані з ДІСО'!AI1332/'Дані з ДІСО'!AF1332)</f>
        <v>0</v>
      </c>
      <c r="AW1332" s="29">
        <f>AU1332*(1+0.25*AV1332)*Параметри!$K$51</f>
        <v>0</v>
      </c>
      <c r="AX1332" s="40">
        <f>ROUNDUP('Дані з ДІСО'!AR1332/Параметри!$K$29,0)</f>
        <v>0</v>
      </c>
      <c r="AY1332" s="40">
        <f>ROUNDUP('Дані з ДІСО'!AS1332/Параметри!$K$29,0)</f>
        <v>0</v>
      </c>
      <c r="AZ1332" s="40">
        <f>ROUNDUP('Дані з ДІСО'!AT1332/Параметри!$K$29,0)</f>
        <v>0</v>
      </c>
      <c r="BA1332" s="64">
        <f>(AX1332*Параметри!$K$32+AY1332*Параметри!$L$32+AZ1332*Параметри!$M$32)/18</f>
        <v>0</v>
      </c>
      <c r="BB1332" s="29">
        <f>(BA1332*Параметри!$K$51+SUM('Дані з ДІСО'!AR1332:AT1332)*Параметри!$K$48*Параметри!$K$20/1000)*Параметри!$K$74</f>
        <v>0</v>
      </c>
      <c r="BC1332" s="40">
        <f>ROUNDUP(('Дані не з ДІСО'!I1332+'Дані не з ДІСО'!K1332)/Параметри!$K$26,0)</f>
        <v>0</v>
      </c>
      <c r="BD1332" s="29">
        <f>BC1332*Параметри!$M$36/18</f>
        <v>0</v>
      </c>
      <c r="BE1332" s="40">
        <f>IF(BC1332=0,0,'Дані не з ДІСО'!K1332/('Дані не з ДІСО'!I1332+'Дані не з ДІСО'!K1332))</f>
        <v>0</v>
      </c>
      <c r="BF1332" s="29">
        <f>(1+0.25*BE1332)*BD1332*Параметри!$K$51</f>
        <v>0</v>
      </c>
      <c r="BG1332" s="40">
        <f>ROUNDUP('Дані не з ДІСО'!M1332/Параметри!$K$27,0)</f>
        <v>0</v>
      </c>
      <c r="BH1332" s="40">
        <f>BG1332*Параметри!$M$37/18</f>
        <v>0</v>
      </c>
      <c r="BI1332" s="29">
        <f>BH1332*Параметри!$K$51</f>
        <v>0</v>
      </c>
      <c r="BJ1332" s="29">
        <f>'Дані не з ДІСО'!N1332*Параметри!$K$76</f>
        <v>0</v>
      </c>
      <c r="BK1332" s="40">
        <f>ROUNDUP('Дані з ДІСО'!V1332/Параметри!$K$25,0)</f>
        <v>0</v>
      </c>
      <c r="BL1332" s="40">
        <f>ROUNDUP('Дані з ДІСО'!W1332/Параметри!$K$25,0)</f>
        <v>0</v>
      </c>
      <c r="BM1332" s="40">
        <f>ROUNDUP('Дані з ДІСО'!X1332/Параметри!$K$25,0)</f>
        <v>0</v>
      </c>
      <c r="BN1332" s="40">
        <f>(BK1332*Параметри!$K$34+BL1332*Параметри!$L$34+BM1332*Параметри!$M$34)/18</f>
        <v>0</v>
      </c>
      <c r="BO1332" s="40">
        <f>IF(K1332=0,0,'Дані з ДІСО'!AC1332/K1332)</f>
        <v>0</v>
      </c>
      <c r="BP1332" s="29">
        <f>(1+0.25*BO1332)*BN1332*Параметри!$K$51</f>
        <v>0</v>
      </c>
      <c r="BQ1332" s="29">
        <f>BP1332*'Коефіцієнти АТО'!U1332</f>
        <v>0</v>
      </c>
      <c r="BR1332" s="29">
        <f>K1332*(1+0.25*BO1332)*Параметри!$K$66*Параметри!$K$20/1000</f>
        <v>0</v>
      </c>
      <c r="BS1332" s="29">
        <f>(1+0.25*BO1332)*K1332*'Коефіцієнти АТО'!S1332*Параметри!$K$20/1000</f>
        <v>0</v>
      </c>
      <c r="BT1332" s="29">
        <f t="shared" si="187"/>
        <v>0</v>
      </c>
      <c r="BU1332" s="40">
        <f>ROUNDUP('Дані з ДІСО'!AG1332/Параметри!$K$71,0)</f>
        <v>0</v>
      </c>
      <c r="BV1332" s="40">
        <f t="shared" si="188"/>
        <v>0</v>
      </c>
      <c r="BW1332" s="40">
        <f>IF('Дані з ДІСО'!AG1332=0,0,'Дані з ДІСО'!AJ1332/'Дані з ДІСО'!AG1332)</f>
        <v>0</v>
      </c>
      <c r="BX1332" s="29">
        <f>BV1332*(1+0.25*BW1332)*Параметри!$K$51</f>
        <v>0</v>
      </c>
      <c r="BY1332" s="29">
        <f>ROUND(IF(Параметри!$K$77="No",CC1332,CC1332*Параметри!$K$78)+AG1332,1)</f>
        <v>14109.8</v>
      </c>
      <c r="BZ1332" s="29">
        <f>ROUND(IF(Параметри!$K$77="No",BF1332,BF1332*Параметри!$K$78),1)</f>
        <v>0</v>
      </c>
      <c r="CA1332" s="29">
        <f>ROUND(IF(Параметри!$K$77="No",BI1332,BI1332*Параметри!$K$78),1)</f>
        <v>0</v>
      </c>
      <c r="CB1332" s="29">
        <f>ROUND(IF(Параметри!$K$77="No",BJ1332,BJ1332*Параметри!$K$78),1)</f>
        <v>0</v>
      </c>
      <c r="CC1332" s="29">
        <f t="shared" si="182"/>
        <v>15677.569994418602</v>
      </c>
    </row>
    <row r="1333" spans="1:81">
      <c r="A1333" s="9">
        <v>1332</v>
      </c>
      <c r="B1333" s="9" t="s">
        <v>3148</v>
      </c>
      <c r="C1333" s="9" t="s">
        <v>3148</v>
      </c>
      <c r="D1333" s="9" t="s">
        <v>4315</v>
      </c>
      <c r="E1333" s="9" t="s">
        <v>24</v>
      </c>
      <c r="F1333" s="9" t="s">
        <v>4356</v>
      </c>
      <c r="G1333" s="9" t="s">
        <v>2763</v>
      </c>
      <c r="H1333" s="29">
        <f>SUM('Дані з ДІСО'!J1333:L1333)</f>
        <v>449</v>
      </c>
      <c r="I1333" s="29">
        <f>SUM('Дані з ДІСО'!G1333:I1333)</f>
        <v>18</v>
      </c>
      <c r="J1333" s="29">
        <f>SUM('Дані з ДІСО'!P1333:R1333)</f>
        <v>0</v>
      </c>
      <c r="K1333" s="29">
        <f>SUM('Дані з ДІСО'!V1333:X1333)</f>
        <v>0</v>
      </c>
      <c r="L1333" s="40">
        <f>ROUNDUP('Дані з ДІСО'!J1333/'Коефіцієнти АТО'!$R1333,0)</f>
        <v>11</v>
      </c>
      <c r="M1333" s="40">
        <f>ROUNDUP('Дані з ДІСО'!K1333/'Коефіцієнти АТО'!$R1333,0)</f>
        <v>14</v>
      </c>
      <c r="N1333" s="40">
        <f>ROUNDUP('Дані з ДІСО'!L1333/'Коефіцієнти АТО'!$R1333,0)</f>
        <v>4</v>
      </c>
      <c r="O1333" s="59">
        <f>(L1333*Параметри!$K$32+M1333*Параметри!$L$32+N1333*Параметри!$M$32)/18</f>
        <v>47.37777777777778</v>
      </c>
      <c r="P1333" s="41">
        <f>IF(H1333=0,"",'Дані з ДІСО'!Y1333/H1333)</f>
        <v>0</v>
      </c>
      <c r="Q1333" s="29">
        <f>IF(H1333=0,"",(1+0.25*P1333)*O1333*Параметри!$K$51)</f>
        <v>9703.9264381233788</v>
      </c>
      <c r="R1333" s="29">
        <f>IF(H1333=0,"",Q1333*'Коефіцієнти АТО'!T1333)</f>
        <v>164.96674944809746</v>
      </c>
      <c r="S1333" s="29">
        <f>IF(H1333=0,"",H1333*(1+0.25*P1333)*Параметри!$K$66*Параметри!$K$20/1000)</f>
        <v>0</v>
      </c>
      <c r="T1333" s="29">
        <f>IF(H1333=0,"",H1333*(1+0.25*P1333)*'Коефіцієнти АТО'!$S1333*Параметри!$K$20/1000)</f>
        <v>2264.7363812487229</v>
      </c>
      <c r="U1333" s="29">
        <f t="shared" si="183"/>
        <v>12133.629568820201</v>
      </c>
      <c r="V1333" s="29">
        <f t="shared" si="184"/>
        <v>12133.629568820201</v>
      </c>
      <c r="W1333" s="40">
        <f>ROUNDUP('Дані з ДІСО'!P1333/Параметри!$K$24,0)</f>
        <v>0</v>
      </c>
      <c r="X1333" s="40">
        <f>ROUNDUP('Дані з ДІСО'!Q1333/Параметри!$K$24,0)</f>
        <v>0</v>
      </c>
      <c r="Y1333" s="40">
        <f>ROUNDUP('Дані з ДІСО'!R1333/Параметри!$K$24,0)</f>
        <v>0</v>
      </c>
      <c r="Z1333" s="59">
        <f>(W1333*Параметри!$K$33+X1333*Параметри!$L$33+Y1333*Параметри!$M$33)/18</f>
        <v>0</v>
      </c>
      <c r="AA1333" s="41">
        <f>IF(J1333=0,0,'Дані з ДІСО'!AA1333/J1333)</f>
        <v>0</v>
      </c>
      <c r="AB1333" s="29">
        <f>(1+0.25*AA1333)*Z1333*Параметри!$K$51</f>
        <v>0</v>
      </c>
      <c r="AC1333" s="29">
        <f>AB1333*'Коефіцієнти АТО'!U1333</f>
        <v>0</v>
      </c>
      <c r="AD1333" s="29">
        <f>J1333*(1+0.25*AA1333)*Параметри!$K$66*Параметри!$K$20/1000</f>
        <v>0</v>
      </c>
      <c r="AE1333" s="29">
        <f>(1+0.25*AA1333)*J1333*'Коефіцієнти АТО'!S1333*Параметри!$K$20/1000</f>
        <v>0</v>
      </c>
      <c r="AF1333" s="29">
        <f t="shared" si="180"/>
        <v>0</v>
      </c>
      <c r="AG1333" s="29">
        <v>0</v>
      </c>
      <c r="AH1333" s="40">
        <v>6</v>
      </c>
      <c r="AI1333" s="40">
        <v>0</v>
      </c>
      <c r="AJ1333" s="40">
        <f t="shared" si="181"/>
        <v>0</v>
      </c>
      <c r="AK1333" s="29">
        <f>(AH1333+AI1333)*(1+0.25*AJ1333)*Параметри!$K$53</f>
        <v>1076.5756541760002</v>
      </c>
      <c r="AL1333" s="29">
        <f>ROUNDUP(('Дані з ДІСО'!AU1333+'Дані з ДІСО'!AW1333)/Параметри!$K$28,0)</f>
        <v>0</v>
      </c>
      <c r="AM1333" s="64">
        <f>AL1333*Параметри!$M$35/18</f>
        <v>0</v>
      </c>
      <c r="AN1333" s="29">
        <f>IF(AL1333=0,0,'Дані з ДІСО'!AW1333/SUM('Дані з ДІСО'!AU1333,'Дані з ДІСО'!AW1333))</f>
        <v>0</v>
      </c>
      <c r="AO1333" s="29">
        <f>(1+0.25*AN1333)*AM1333*Параметри!$K$51</f>
        <v>0</v>
      </c>
      <c r="AP1333" s="40">
        <f>ROUNDUP(('Дані з ДІСО'!AE1333+'Дані не з ДІСО'!E1333+'Дані не з ДІСО'!G1333)/Параметри!$K$69,0)</f>
        <v>0</v>
      </c>
      <c r="AQ1333" s="40">
        <f t="shared" si="185"/>
        <v>0</v>
      </c>
      <c r="AR1333" s="40">
        <f>IF(AP1333=0,0,('Дані з ДІСО'!AH1333+'Дані не з ДІСО'!G1333)/('Дані з ДІСО'!AE1333+'Дані не з ДІСО'!E1333+'Дані не з ДІСО'!G1333))</f>
        <v>0</v>
      </c>
      <c r="AS1333" s="29">
        <f>AQ1333*(1+0.25*AR1333)*Параметри!$K$51</f>
        <v>0</v>
      </c>
      <c r="AT1333" s="40">
        <f>ROUNDUP('Дані з ДІСО'!AF1333/Параметри!$K$70,0)</f>
        <v>0</v>
      </c>
      <c r="AU1333" s="40">
        <f t="shared" si="186"/>
        <v>0</v>
      </c>
      <c r="AV1333" s="40">
        <f>IF(AT1333=0,0,'Дані з ДІСО'!AI1333/'Дані з ДІСО'!AF1333)</f>
        <v>0</v>
      </c>
      <c r="AW1333" s="29">
        <f>AU1333*(1+0.25*AV1333)*Параметри!$K$51</f>
        <v>0</v>
      </c>
      <c r="AX1333" s="40">
        <f>ROUNDUP('Дані з ДІСО'!AR1333/Параметри!$K$29,0)</f>
        <v>0</v>
      </c>
      <c r="AY1333" s="40">
        <f>ROUNDUP('Дані з ДІСО'!AS1333/Параметри!$K$29,0)</f>
        <v>0</v>
      </c>
      <c r="AZ1333" s="40">
        <f>ROUNDUP('Дані з ДІСО'!AT1333/Параметри!$K$29,0)</f>
        <v>0</v>
      </c>
      <c r="BA1333" s="64">
        <f>(AX1333*Параметри!$K$32+AY1333*Параметри!$L$32+AZ1333*Параметри!$M$32)/18</f>
        <v>0</v>
      </c>
      <c r="BB1333" s="29">
        <f>(BA1333*Параметри!$K$51+SUM('Дані з ДІСО'!AR1333:AT1333)*Параметри!$K$48*Параметри!$K$20/1000)*Параметри!$K$74</f>
        <v>0</v>
      </c>
      <c r="BC1333" s="40">
        <f>ROUNDUP(('Дані не з ДІСО'!I1333+'Дані не з ДІСО'!K1333)/Параметри!$K$26,0)</f>
        <v>0</v>
      </c>
      <c r="BD1333" s="29">
        <f>BC1333*Параметри!$M$36/18</f>
        <v>0</v>
      </c>
      <c r="BE1333" s="40">
        <f>IF(BC1333=0,0,'Дані не з ДІСО'!K1333/('Дані не з ДІСО'!I1333+'Дані не з ДІСО'!K1333))</f>
        <v>0</v>
      </c>
      <c r="BF1333" s="29">
        <f>(1+0.25*BE1333)*BD1333*Параметри!$K$51</f>
        <v>0</v>
      </c>
      <c r="BG1333" s="40">
        <f>ROUNDUP('Дані не з ДІСО'!M1333/Параметри!$K$27,0)</f>
        <v>0</v>
      </c>
      <c r="BH1333" s="40">
        <f>BG1333*Параметри!$M$37/18</f>
        <v>0</v>
      </c>
      <c r="BI1333" s="29">
        <f>BH1333*Параметри!$K$51</f>
        <v>0</v>
      </c>
      <c r="BJ1333" s="29">
        <f>'Дані не з ДІСО'!N1333*Параметри!$K$76</f>
        <v>0</v>
      </c>
      <c r="BK1333" s="40">
        <f>ROUNDUP('Дані з ДІСО'!V1333/Параметри!$K$25,0)</f>
        <v>0</v>
      </c>
      <c r="BL1333" s="40">
        <f>ROUNDUP('Дані з ДІСО'!W1333/Параметри!$K$25,0)</f>
        <v>0</v>
      </c>
      <c r="BM1333" s="40">
        <f>ROUNDUP('Дані з ДІСО'!X1333/Параметри!$K$25,0)</f>
        <v>0</v>
      </c>
      <c r="BN1333" s="40">
        <f>(BK1333*Параметри!$K$34+BL1333*Параметри!$L$34+BM1333*Параметри!$M$34)/18</f>
        <v>0</v>
      </c>
      <c r="BO1333" s="40">
        <f>IF(K1333=0,0,'Дані з ДІСО'!AC1333/K1333)</f>
        <v>0</v>
      </c>
      <c r="BP1333" s="29">
        <f>(1+0.25*BO1333)*BN1333*Параметри!$K$51</f>
        <v>0</v>
      </c>
      <c r="BQ1333" s="29">
        <f>BP1333*'Коефіцієнти АТО'!U1333</f>
        <v>0</v>
      </c>
      <c r="BR1333" s="29">
        <f>K1333*(1+0.25*BO1333)*Параметри!$K$66*Параметри!$K$20/1000</f>
        <v>0</v>
      </c>
      <c r="BS1333" s="29">
        <f>(1+0.25*BO1333)*K1333*'Коефіцієнти АТО'!S1333*Параметри!$K$20/1000</f>
        <v>0</v>
      </c>
      <c r="BT1333" s="29">
        <f t="shared" si="187"/>
        <v>0</v>
      </c>
      <c r="BU1333" s="40">
        <f>ROUNDUP('Дані з ДІСО'!AG1333/Параметри!$K$71,0)</f>
        <v>0</v>
      </c>
      <c r="BV1333" s="40">
        <f t="shared" si="188"/>
        <v>0</v>
      </c>
      <c r="BW1333" s="40">
        <f>IF('Дані з ДІСО'!AG1333=0,0,'Дані з ДІСО'!AJ1333/'Дані з ДІСО'!AG1333)</f>
        <v>0</v>
      </c>
      <c r="BX1333" s="29">
        <f>BV1333*(1+0.25*BW1333)*Параметри!$K$51</f>
        <v>0</v>
      </c>
      <c r="BY1333" s="29">
        <f>ROUND(IF(Параметри!$K$77="No",CC1333,CC1333*Параметри!$K$78)+AG1333,1)</f>
        <v>11889.2</v>
      </c>
      <c r="BZ1333" s="29">
        <f>ROUND(IF(Параметри!$K$77="No",BF1333,BF1333*Параметри!$K$78),1)</f>
        <v>0</v>
      </c>
      <c r="CA1333" s="29">
        <f>ROUND(IF(Параметри!$K$77="No",BI1333,BI1333*Параметри!$K$78),1)</f>
        <v>0</v>
      </c>
      <c r="CB1333" s="29">
        <f>ROUND(IF(Параметри!$K$77="No",BJ1333,BJ1333*Параметри!$K$78),1)</f>
        <v>0</v>
      </c>
      <c r="CC1333" s="29">
        <f t="shared" si="182"/>
        <v>13210.205222996201</v>
      </c>
    </row>
    <row r="1334" spans="1:81">
      <c r="A1334" s="9">
        <v>1333</v>
      </c>
      <c r="B1334" s="9" t="s">
        <v>3176</v>
      </c>
      <c r="C1334" s="9" t="s">
        <v>3146</v>
      </c>
      <c r="D1334" s="9" t="s">
        <v>4315</v>
      </c>
      <c r="E1334" s="9" t="s">
        <v>78</v>
      </c>
      <c r="F1334" s="9" t="s">
        <v>4357</v>
      </c>
      <c r="G1334" s="9" t="s">
        <v>2765</v>
      </c>
      <c r="H1334" s="29">
        <f>SUM('Дані з ДІСО'!J1334:L1334)</f>
        <v>1921.5</v>
      </c>
      <c r="I1334" s="29">
        <f>SUM('Дані з ДІСО'!G1334:I1334)</f>
        <v>82</v>
      </c>
      <c r="J1334" s="29">
        <f>SUM('Дані з ДІСО'!P1334:R1334)</f>
        <v>0</v>
      </c>
      <c r="K1334" s="29">
        <f>SUM('Дані з ДІСО'!V1334:X1334)</f>
        <v>0</v>
      </c>
      <c r="L1334" s="40">
        <f>ROUNDUP('Дані з ДІСО'!J1334/'Коефіцієнти АТО'!$R1334,0)</f>
        <v>35</v>
      </c>
      <c r="M1334" s="40">
        <f>ROUNDUP('Дані з ДІСО'!K1334/'Коефіцієнти АТО'!$R1334,0)</f>
        <v>44</v>
      </c>
      <c r="N1334" s="40">
        <f>ROUNDUP('Дані з ДІСО'!L1334/'Коефіцієнти АТО'!$R1334,0)</f>
        <v>12</v>
      </c>
      <c r="O1334" s="59">
        <f>(L1334*Параметри!$K$32+M1334*Параметри!$L$32+N1334*Параметри!$M$32)/18</f>
        <v>148.32222222222222</v>
      </c>
      <c r="P1334" s="41">
        <f>IF(H1334=0,"",'Дані з ДІСО'!Y1334/H1334)</f>
        <v>0</v>
      </c>
      <c r="Q1334" s="29">
        <f>IF(H1334=0,"",(1+0.25*P1334)*O1334*Параметри!$K$51)</f>
        <v>30379.388842051823</v>
      </c>
      <c r="R1334" s="29">
        <f>IF(H1334=0,"",Q1334*'Коефіцієнти АТО'!T1334)</f>
        <v>2278.4541631538868</v>
      </c>
      <c r="S1334" s="29">
        <f>IF(H1334=0,"",H1334*(1+0.25*P1334)*Параметри!$K$66*Параметри!$K$20/1000)</f>
        <v>0</v>
      </c>
      <c r="T1334" s="29">
        <f>IF(H1334=0,"",H1334*(1+0.25*P1334)*'Коефіцієнти АТО'!$S1334*Параметри!$K$20/1000)</f>
        <v>6034.6178748073662</v>
      </c>
      <c r="U1334" s="29">
        <f t="shared" si="183"/>
        <v>38692.460880013074</v>
      </c>
      <c r="V1334" s="29">
        <f t="shared" si="184"/>
        <v>38692.460880013074</v>
      </c>
      <c r="W1334" s="40">
        <f>ROUNDUP('Дані з ДІСО'!P1334/Параметри!$K$24,0)</f>
        <v>0</v>
      </c>
      <c r="X1334" s="40">
        <f>ROUNDUP('Дані з ДІСО'!Q1334/Параметри!$K$24,0)</f>
        <v>0</v>
      </c>
      <c r="Y1334" s="40">
        <f>ROUNDUP('Дані з ДІСО'!R1334/Параметри!$K$24,0)</f>
        <v>0</v>
      </c>
      <c r="Z1334" s="59">
        <f>(W1334*Параметри!$K$33+X1334*Параметри!$L$33+Y1334*Параметри!$M$33)/18</f>
        <v>0</v>
      </c>
      <c r="AA1334" s="41">
        <f>IF(J1334=0,0,'Дані з ДІСО'!AA1334/J1334)</f>
        <v>0</v>
      </c>
      <c r="AB1334" s="29">
        <f>(1+0.25*AA1334)*Z1334*Параметри!$K$51</f>
        <v>0</v>
      </c>
      <c r="AC1334" s="29">
        <f>AB1334*'Коефіцієнти АТО'!U1334</f>
        <v>0</v>
      </c>
      <c r="AD1334" s="29">
        <f>J1334*(1+0.25*AA1334)*Параметри!$K$66*Параметри!$K$20/1000</f>
        <v>0</v>
      </c>
      <c r="AE1334" s="29">
        <f>(1+0.25*AA1334)*J1334*'Коефіцієнти АТО'!S1334*Параметри!$K$20/1000</f>
        <v>0</v>
      </c>
      <c r="AF1334" s="29">
        <f t="shared" si="180"/>
        <v>0</v>
      </c>
      <c r="AG1334" s="29">
        <v>0</v>
      </c>
      <c r="AH1334" s="40">
        <v>12</v>
      </c>
      <c r="AI1334" s="40">
        <v>0</v>
      </c>
      <c r="AJ1334" s="40">
        <f t="shared" si="181"/>
        <v>0</v>
      </c>
      <c r="AK1334" s="29">
        <f>(AH1334+AI1334)*(1+0.25*AJ1334)*Параметри!$K$53</f>
        <v>2153.1513083520003</v>
      </c>
      <c r="AL1334" s="29">
        <f>ROUNDUP(('Дані з ДІСО'!AU1334+'Дані з ДІСО'!AW1334)/Параметри!$K$28,0)</f>
        <v>0</v>
      </c>
      <c r="AM1334" s="64">
        <f>AL1334*Параметри!$M$35/18</f>
        <v>0</v>
      </c>
      <c r="AN1334" s="29">
        <f>IF(AL1334=0,0,'Дані з ДІСО'!AW1334/SUM('Дані з ДІСО'!AU1334,'Дані з ДІСО'!AW1334))</f>
        <v>0</v>
      </c>
      <c r="AO1334" s="29">
        <f>(1+0.25*AN1334)*AM1334*Параметри!$K$51</f>
        <v>0</v>
      </c>
      <c r="AP1334" s="40">
        <f>ROUNDUP(('Дані з ДІСО'!AE1334+'Дані не з ДІСО'!E1334+'Дані не з ДІСО'!G1334)/Параметри!$K$69,0)</f>
        <v>0</v>
      </c>
      <c r="AQ1334" s="40">
        <f t="shared" si="185"/>
        <v>0</v>
      </c>
      <c r="AR1334" s="40">
        <f>IF(AP1334=0,0,('Дані з ДІСО'!AH1334+'Дані не з ДІСО'!G1334)/('Дані з ДІСО'!AE1334+'Дані не з ДІСО'!E1334+'Дані не з ДІСО'!G1334))</f>
        <v>0</v>
      </c>
      <c r="AS1334" s="29">
        <f>AQ1334*(1+0.25*AR1334)*Параметри!$K$51</f>
        <v>0</v>
      </c>
      <c r="AT1334" s="40">
        <f>ROUNDUP('Дані з ДІСО'!AF1334/Параметри!$K$70,0)</f>
        <v>0</v>
      </c>
      <c r="AU1334" s="40">
        <f t="shared" si="186"/>
        <v>0</v>
      </c>
      <c r="AV1334" s="40">
        <f>IF(AT1334=0,0,'Дані з ДІСО'!AI1334/'Дані з ДІСО'!AF1334)</f>
        <v>0</v>
      </c>
      <c r="AW1334" s="29">
        <f>AU1334*(1+0.25*AV1334)*Параметри!$K$51</f>
        <v>0</v>
      </c>
      <c r="AX1334" s="40">
        <f>ROUNDUP('Дані з ДІСО'!AR1334/Параметри!$K$29,0)</f>
        <v>0</v>
      </c>
      <c r="AY1334" s="40">
        <f>ROUNDUP('Дані з ДІСО'!AS1334/Параметри!$K$29,0)</f>
        <v>0</v>
      </c>
      <c r="AZ1334" s="40">
        <f>ROUNDUP('Дані з ДІСО'!AT1334/Параметри!$K$29,0)</f>
        <v>0</v>
      </c>
      <c r="BA1334" s="64">
        <f>(AX1334*Параметри!$K$32+AY1334*Параметри!$L$32+AZ1334*Параметри!$M$32)/18</f>
        <v>0</v>
      </c>
      <c r="BB1334" s="29">
        <f>(BA1334*Параметри!$K$51+SUM('Дані з ДІСО'!AR1334:AT1334)*Параметри!$K$48*Параметри!$K$20/1000)*Параметри!$K$74</f>
        <v>0</v>
      </c>
      <c r="BC1334" s="40">
        <f>ROUNDUP(('Дані не з ДІСО'!I1334+'Дані не з ДІСО'!K1334)/Параметри!$K$26,0)</f>
        <v>0</v>
      </c>
      <c r="BD1334" s="29">
        <f>BC1334*Параметри!$M$36/18</f>
        <v>0</v>
      </c>
      <c r="BE1334" s="40">
        <f>IF(BC1334=0,0,'Дані не з ДІСО'!K1334/('Дані не з ДІСО'!I1334+'Дані не з ДІСО'!K1334))</f>
        <v>0</v>
      </c>
      <c r="BF1334" s="29">
        <f>(1+0.25*BE1334)*BD1334*Параметри!$K$51</f>
        <v>0</v>
      </c>
      <c r="BG1334" s="40">
        <f>ROUNDUP('Дані не з ДІСО'!M1334/Параметри!$K$27,0)</f>
        <v>0</v>
      </c>
      <c r="BH1334" s="40">
        <f>BG1334*Параметри!$M$37/18</f>
        <v>0</v>
      </c>
      <c r="BI1334" s="29">
        <f>BH1334*Параметри!$K$51</f>
        <v>0</v>
      </c>
      <c r="BJ1334" s="29">
        <f>'Дані не з ДІСО'!N1334*Параметри!$K$76</f>
        <v>0</v>
      </c>
      <c r="BK1334" s="40">
        <f>ROUNDUP('Дані з ДІСО'!V1334/Параметри!$K$25,0)</f>
        <v>0</v>
      </c>
      <c r="BL1334" s="40">
        <f>ROUNDUP('Дані з ДІСО'!W1334/Параметри!$K$25,0)</f>
        <v>0</v>
      </c>
      <c r="BM1334" s="40">
        <f>ROUNDUP('Дані з ДІСО'!X1334/Параметри!$K$25,0)</f>
        <v>0</v>
      </c>
      <c r="BN1334" s="40">
        <f>(BK1334*Параметри!$K$34+BL1334*Параметри!$L$34+BM1334*Параметри!$M$34)/18</f>
        <v>0</v>
      </c>
      <c r="BO1334" s="40">
        <f>IF(K1334=0,0,'Дані з ДІСО'!AC1334/K1334)</f>
        <v>0</v>
      </c>
      <c r="BP1334" s="29">
        <f>(1+0.25*BO1334)*BN1334*Параметри!$K$51</f>
        <v>0</v>
      </c>
      <c r="BQ1334" s="29">
        <f>BP1334*'Коефіцієнти АТО'!U1334</f>
        <v>0</v>
      </c>
      <c r="BR1334" s="29">
        <f>K1334*(1+0.25*BO1334)*Параметри!$K$66*Параметри!$K$20/1000</f>
        <v>0</v>
      </c>
      <c r="BS1334" s="29">
        <f>(1+0.25*BO1334)*K1334*'Коефіцієнти АТО'!S1334*Параметри!$K$20/1000</f>
        <v>0</v>
      </c>
      <c r="BT1334" s="29">
        <f t="shared" si="187"/>
        <v>0</v>
      </c>
      <c r="BU1334" s="40">
        <f>ROUNDUP('Дані з ДІСО'!AG1334/Параметри!$K$71,0)</f>
        <v>0</v>
      </c>
      <c r="BV1334" s="40">
        <f t="shared" si="188"/>
        <v>0</v>
      </c>
      <c r="BW1334" s="40">
        <f>IF('Дані з ДІСО'!AG1334=0,0,'Дані з ДІСО'!AJ1334/'Дані з ДІСО'!AG1334)</f>
        <v>0</v>
      </c>
      <c r="BX1334" s="29">
        <f>BV1334*(1+0.25*BW1334)*Параметри!$K$51</f>
        <v>0</v>
      </c>
      <c r="BY1334" s="29">
        <f>ROUND(IF(Параметри!$K$77="No",CC1334,CC1334*Параметри!$K$78)+AG1334,1)</f>
        <v>36761.1</v>
      </c>
      <c r="BZ1334" s="29">
        <f>ROUND(IF(Параметри!$K$77="No",BF1334,BF1334*Параметри!$K$78),1)</f>
        <v>0</v>
      </c>
      <c r="CA1334" s="29">
        <f>ROUND(IF(Параметри!$K$77="No",BI1334,BI1334*Параметри!$K$78),1)</f>
        <v>0</v>
      </c>
      <c r="CB1334" s="29">
        <f>ROUND(IF(Параметри!$K$77="No",BJ1334,BJ1334*Параметри!$K$78),1)</f>
        <v>0</v>
      </c>
      <c r="CC1334" s="29">
        <f t="shared" si="182"/>
        <v>40845.612188365078</v>
      </c>
    </row>
    <row r="1335" spans="1:81">
      <c r="A1335" s="9">
        <v>1334</v>
      </c>
      <c r="B1335" s="9" t="s">
        <v>3148</v>
      </c>
      <c r="C1335" s="9" t="s">
        <v>3148</v>
      </c>
      <c r="D1335" s="9" t="s">
        <v>4315</v>
      </c>
      <c r="E1335" s="9" t="s">
        <v>24</v>
      </c>
      <c r="F1335" s="9" t="s">
        <v>3866</v>
      </c>
      <c r="G1335" s="9" t="s">
        <v>2767</v>
      </c>
      <c r="H1335" s="29">
        <f>SUM('Дані з ДІСО'!J1335:L1335)</f>
        <v>441</v>
      </c>
      <c r="I1335" s="29">
        <f>SUM('Дані з ДІСО'!G1335:I1335)</f>
        <v>32</v>
      </c>
      <c r="J1335" s="29">
        <f>SUM('Дані з ДІСО'!P1335:R1335)</f>
        <v>0</v>
      </c>
      <c r="K1335" s="29">
        <f>SUM('Дані з ДІСО'!V1335:X1335)</f>
        <v>0</v>
      </c>
      <c r="L1335" s="40">
        <f>ROUNDUP('Дані з ДІСО'!J1335/'Коефіцієнти АТО'!$R1335,0)</f>
        <v>11</v>
      </c>
      <c r="M1335" s="40">
        <f>ROUNDUP('Дані з ДІСО'!K1335/'Коефіцієнти АТО'!$R1335,0)</f>
        <v>17</v>
      </c>
      <c r="N1335" s="40">
        <f>ROUNDUP('Дані з ДІСО'!L1335/'Коефіцієнти АТО'!$R1335,0)</f>
        <v>5</v>
      </c>
      <c r="O1335" s="59">
        <f>(L1335*Параметри!$K$32+M1335*Параметри!$L$32+N1335*Параметри!$M$32)/18</f>
        <v>54.800000000000004</v>
      </c>
      <c r="P1335" s="41">
        <f>IF(H1335=0,"",'Дані з ДІСО'!Y1335/H1335)</f>
        <v>0</v>
      </c>
      <c r="Q1335" s="29">
        <f>IF(H1335=0,"",(1+0.25*P1335)*O1335*Параметри!$K$51)</f>
        <v>11224.1475592928</v>
      </c>
      <c r="R1335" s="29">
        <f>IF(H1335=0,"",Q1335*'Коефіцієнти АТО'!T1335)</f>
        <v>190.8105085079776</v>
      </c>
      <c r="S1335" s="29">
        <f>IF(H1335=0,"",H1335*(1+0.25*P1335)*Параметри!$K$66*Параметри!$K$20/1000)</f>
        <v>0</v>
      </c>
      <c r="T1335" s="29">
        <f>IF(H1335=0,"",H1335*(1+0.25*P1335)*'Коефіцієнти АТО'!$S1335*Параметри!$K$20/1000)</f>
        <v>2224.3847308033119</v>
      </c>
      <c r="U1335" s="29">
        <f t="shared" si="183"/>
        <v>13639.342798604088</v>
      </c>
      <c r="V1335" s="29">
        <f t="shared" si="184"/>
        <v>13639.342798604088</v>
      </c>
      <c r="W1335" s="40">
        <f>ROUNDUP('Дані з ДІСО'!P1335/Параметри!$K$24,0)</f>
        <v>0</v>
      </c>
      <c r="X1335" s="40">
        <f>ROUNDUP('Дані з ДІСО'!Q1335/Параметри!$K$24,0)</f>
        <v>0</v>
      </c>
      <c r="Y1335" s="40">
        <f>ROUNDUP('Дані з ДІСО'!R1335/Параметри!$K$24,0)</f>
        <v>0</v>
      </c>
      <c r="Z1335" s="59">
        <f>(W1335*Параметри!$K$33+X1335*Параметри!$L$33+Y1335*Параметри!$M$33)/18</f>
        <v>0</v>
      </c>
      <c r="AA1335" s="41">
        <f>IF(J1335=0,0,'Дані з ДІСО'!AA1335/J1335)</f>
        <v>0</v>
      </c>
      <c r="AB1335" s="29">
        <f>(1+0.25*AA1335)*Z1335*Параметри!$K$51</f>
        <v>0</v>
      </c>
      <c r="AC1335" s="29">
        <f>AB1335*'Коефіцієнти АТО'!U1335</f>
        <v>0</v>
      </c>
      <c r="AD1335" s="29">
        <f>J1335*(1+0.25*AA1335)*Параметри!$K$66*Параметри!$K$20/1000</f>
        <v>0</v>
      </c>
      <c r="AE1335" s="29">
        <f>(1+0.25*AA1335)*J1335*'Коефіцієнти АТО'!S1335*Параметри!$K$20/1000</f>
        <v>0</v>
      </c>
      <c r="AF1335" s="29">
        <f t="shared" si="180"/>
        <v>0</v>
      </c>
      <c r="AG1335" s="29">
        <v>0</v>
      </c>
      <c r="AH1335" s="40">
        <v>1</v>
      </c>
      <c r="AI1335" s="40">
        <v>0</v>
      </c>
      <c r="AJ1335" s="40">
        <f t="shared" si="181"/>
        <v>0</v>
      </c>
      <c r="AK1335" s="29">
        <f>(AH1335+AI1335)*(1+0.25*AJ1335)*Параметри!$K$53</f>
        <v>179.42927569600005</v>
      </c>
      <c r="AL1335" s="29">
        <f>ROUNDUP(('Дані з ДІСО'!AU1335+'Дані з ДІСО'!AW1335)/Параметри!$K$28,0)</f>
        <v>0</v>
      </c>
      <c r="AM1335" s="64">
        <f>AL1335*Параметри!$M$35/18</f>
        <v>0</v>
      </c>
      <c r="AN1335" s="29">
        <f>IF(AL1335=0,0,'Дані з ДІСО'!AW1335/SUM('Дані з ДІСО'!AU1335,'Дані з ДІСО'!AW1335))</f>
        <v>0</v>
      </c>
      <c r="AO1335" s="29">
        <f>(1+0.25*AN1335)*AM1335*Параметри!$K$51</f>
        <v>0</v>
      </c>
      <c r="AP1335" s="40">
        <f>ROUNDUP(('Дані з ДІСО'!AE1335+'Дані не з ДІСО'!E1335+'Дані не з ДІСО'!G1335)/Параметри!$K$69,0)</f>
        <v>0</v>
      </c>
      <c r="AQ1335" s="40">
        <f t="shared" si="185"/>
        <v>0</v>
      </c>
      <c r="AR1335" s="40">
        <f>IF(AP1335=0,0,('Дані з ДІСО'!AH1335+'Дані не з ДІСО'!G1335)/('Дані з ДІСО'!AE1335+'Дані не з ДІСО'!E1335+'Дані не з ДІСО'!G1335))</f>
        <v>0</v>
      </c>
      <c r="AS1335" s="29">
        <f>AQ1335*(1+0.25*AR1335)*Параметри!$K$51</f>
        <v>0</v>
      </c>
      <c r="AT1335" s="40">
        <f>ROUNDUP('Дані з ДІСО'!AF1335/Параметри!$K$70,0)</f>
        <v>0</v>
      </c>
      <c r="AU1335" s="40">
        <f t="shared" si="186"/>
        <v>0</v>
      </c>
      <c r="AV1335" s="40">
        <f>IF(AT1335=0,0,'Дані з ДІСО'!AI1335/'Дані з ДІСО'!AF1335)</f>
        <v>0</v>
      </c>
      <c r="AW1335" s="29">
        <f>AU1335*(1+0.25*AV1335)*Параметри!$K$51</f>
        <v>0</v>
      </c>
      <c r="AX1335" s="40">
        <f>ROUNDUP('Дані з ДІСО'!AR1335/Параметри!$K$29,0)</f>
        <v>0</v>
      </c>
      <c r="AY1335" s="40">
        <f>ROUNDUP('Дані з ДІСО'!AS1335/Параметри!$K$29,0)</f>
        <v>0</v>
      </c>
      <c r="AZ1335" s="40">
        <f>ROUNDUP('Дані з ДІСО'!AT1335/Параметри!$K$29,0)</f>
        <v>0</v>
      </c>
      <c r="BA1335" s="64">
        <f>(AX1335*Параметри!$K$32+AY1335*Параметри!$L$32+AZ1335*Параметри!$M$32)/18</f>
        <v>0</v>
      </c>
      <c r="BB1335" s="29">
        <f>(BA1335*Параметри!$K$51+SUM('Дані з ДІСО'!AR1335:AT1335)*Параметри!$K$48*Параметри!$K$20/1000)*Параметри!$K$74</f>
        <v>0</v>
      </c>
      <c r="BC1335" s="40">
        <f>ROUNDUP(('Дані не з ДІСО'!I1335+'Дані не з ДІСО'!K1335)/Параметри!$K$26,0)</f>
        <v>0</v>
      </c>
      <c r="BD1335" s="29">
        <f>BC1335*Параметри!$M$36/18</f>
        <v>0</v>
      </c>
      <c r="BE1335" s="40">
        <f>IF(BC1335=0,0,'Дані не з ДІСО'!K1335/('Дані не з ДІСО'!I1335+'Дані не з ДІСО'!K1335))</f>
        <v>0</v>
      </c>
      <c r="BF1335" s="29">
        <f>(1+0.25*BE1335)*BD1335*Параметри!$K$51</f>
        <v>0</v>
      </c>
      <c r="BG1335" s="40">
        <f>ROUNDUP('Дані не з ДІСО'!M1335/Параметри!$K$27,0)</f>
        <v>0</v>
      </c>
      <c r="BH1335" s="40">
        <f>BG1335*Параметри!$M$37/18</f>
        <v>0</v>
      </c>
      <c r="BI1335" s="29">
        <f>BH1335*Параметри!$K$51</f>
        <v>0</v>
      </c>
      <c r="BJ1335" s="29">
        <f>'Дані не з ДІСО'!N1335*Параметри!$K$76</f>
        <v>0</v>
      </c>
      <c r="BK1335" s="40">
        <f>ROUNDUP('Дані з ДІСО'!V1335/Параметри!$K$25,0)</f>
        <v>0</v>
      </c>
      <c r="BL1335" s="40">
        <f>ROUNDUP('Дані з ДІСО'!W1335/Параметри!$K$25,0)</f>
        <v>0</v>
      </c>
      <c r="BM1335" s="40">
        <f>ROUNDUP('Дані з ДІСО'!X1335/Параметри!$K$25,0)</f>
        <v>0</v>
      </c>
      <c r="BN1335" s="40">
        <f>(BK1335*Параметри!$K$34+BL1335*Параметри!$L$34+BM1335*Параметри!$M$34)/18</f>
        <v>0</v>
      </c>
      <c r="BO1335" s="40">
        <f>IF(K1335=0,0,'Дані з ДІСО'!AC1335/K1335)</f>
        <v>0</v>
      </c>
      <c r="BP1335" s="29">
        <f>(1+0.25*BO1335)*BN1335*Параметри!$K$51</f>
        <v>0</v>
      </c>
      <c r="BQ1335" s="29">
        <f>BP1335*'Коефіцієнти АТО'!U1335</f>
        <v>0</v>
      </c>
      <c r="BR1335" s="29">
        <f>K1335*(1+0.25*BO1335)*Параметри!$K$66*Параметри!$K$20/1000</f>
        <v>0</v>
      </c>
      <c r="BS1335" s="29">
        <f>(1+0.25*BO1335)*K1335*'Коефіцієнти АТО'!S1335*Параметри!$K$20/1000</f>
        <v>0</v>
      </c>
      <c r="BT1335" s="29">
        <f t="shared" si="187"/>
        <v>0</v>
      </c>
      <c r="BU1335" s="40">
        <f>ROUNDUP('Дані з ДІСО'!AG1335/Параметри!$K$71,0)</f>
        <v>0</v>
      </c>
      <c r="BV1335" s="40">
        <f t="shared" si="188"/>
        <v>0</v>
      </c>
      <c r="BW1335" s="40">
        <f>IF('Дані з ДІСО'!AG1335=0,0,'Дані з ДІСО'!AJ1335/'Дані з ДІСО'!AG1335)</f>
        <v>0</v>
      </c>
      <c r="BX1335" s="29">
        <f>BV1335*(1+0.25*BW1335)*Параметри!$K$51</f>
        <v>0</v>
      </c>
      <c r="BY1335" s="29">
        <f>ROUND(IF(Параметри!$K$77="No",CC1335,CC1335*Параметри!$K$78)+AG1335,1)</f>
        <v>12436.9</v>
      </c>
      <c r="BZ1335" s="29">
        <f>ROUND(IF(Параметри!$K$77="No",BF1335,BF1335*Параметри!$K$78),1)</f>
        <v>0</v>
      </c>
      <c r="CA1335" s="29">
        <f>ROUND(IF(Параметри!$K$77="No",BI1335,BI1335*Параметри!$K$78),1)</f>
        <v>0</v>
      </c>
      <c r="CB1335" s="29">
        <f>ROUND(IF(Параметри!$K$77="No",BJ1335,BJ1335*Параметри!$K$78),1)</f>
        <v>0</v>
      </c>
      <c r="CC1335" s="29">
        <f t="shared" si="182"/>
        <v>13818.772074300088</v>
      </c>
    </row>
    <row r="1336" spans="1:81">
      <c r="A1336" s="9">
        <v>1335</v>
      </c>
      <c r="B1336" s="9" t="s">
        <v>3148</v>
      </c>
      <c r="C1336" s="9" t="s">
        <v>3148</v>
      </c>
      <c r="D1336" s="9" t="s">
        <v>4315</v>
      </c>
      <c r="E1336" s="9" t="s">
        <v>24</v>
      </c>
      <c r="F1336" s="9" t="s">
        <v>4358</v>
      </c>
      <c r="G1336" s="9" t="s">
        <v>2769</v>
      </c>
      <c r="H1336" s="29">
        <f>SUM('Дані з ДІСО'!J1336:L1336)</f>
        <v>791</v>
      </c>
      <c r="I1336" s="29">
        <f>SUM('Дані з ДІСО'!G1336:I1336)</f>
        <v>75</v>
      </c>
      <c r="J1336" s="29">
        <f>SUM('Дані з ДІСО'!P1336:R1336)</f>
        <v>0</v>
      </c>
      <c r="K1336" s="29">
        <f>SUM('Дані з ДІСО'!V1336:X1336)</f>
        <v>0</v>
      </c>
      <c r="L1336" s="40">
        <f>ROUNDUP('Дані з ДІСО'!J1336/'Коефіцієнти АТО'!$R1336,0)</f>
        <v>25</v>
      </c>
      <c r="M1336" s="40">
        <f>ROUNDUP('Дані з ДІСО'!K1336/'Коефіцієнти АТО'!$R1336,0)</f>
        <v>32</v>
      </c>
      <c r="N1336" s="40">
        <f>ROUNDUP('Дані з ДІСО'!L1336/'Коефіцієнти АТО'!$R1336,0)</f>
        <v>8</v>
      </c>
      <c r="O1336" s="59">
        <f>(L1336*Параметри!$K$32+M1336*Параметри!$L$32+N1336*Параметри!$M$32)/18</f>
        <v>105.85555555555555</v>
      </c>
      <c r="P1336" s="41">
        <f>IF(H1336=0,"",'Дані з ДІСО'!Y1336/H1336)</f>
        <v>0</v>
      </c>
      <c r="Q1336" s="29">
        <f>IF(H1336=0,"",(1+0.25*P1336)*O1336*Параметри!$K$51)</f>
        <v>21681.357217636356</v>
      </c>
      <c r="R1336" s="29">
        <f>IF(H1336=0,"",Q1336*'Коефіцієнти АТО'!T1336)</f>
        <v>368.5830726998181</v>
      </c>
      <c r="S1336" s="29">
        <f>IF(H1336=0,"",H1336*(1+0.25*P1336)*Параметри!$K$66*Параметри!$K$20/1000)</f>
        <v>0</v>
      </c>
      <c r="T1336" s="29">
        <f>IF(H1336=0,"",H1336*(1+0.25*P1336)*'Коефіцієнти АТО'!$S1336*Параметри!$K$20/1000)</f>
        <v>3989.7694377900666</v>
      </c>
      <c r="U1336" s="29">
        <f t="shared" si="183"/>
        <v>26039.709728126239</v>
      </c>
      <c r="V1336" s="29">
        <f t="shared" si="184"/>
        <v>26039.709728126239</v>
      </c>
      <c r="W1336" s="40">
        <f>ROUNDUP('Дані з ДІСО'!P1336/Параметри!$K$24,0)</f>
        <v>0</v>
      </c>
      <c r="X1336" s="40">
        <f>ROUNDUP('Дані з ДІСО'!Q1336/Параметри!$K$24,0)</f>
        <v>0</v>
      </c>
      <c r="Y1336" s="40">
        <f>ROUNDUP('Дані з ДІСО'!R1336/Параметри!$K$24,0)</f>
        <v>0</v>
      </c>
      <c r="Z1336" s="59">
        <f>(W1336*Параметри!$K$33+X1336*Параметри!$L$33+Y1336*Параметри!$M$33)/18</f>
        <v>0</v>
      </c>
      <c r="AA1336" s="41">
        <f>IF(J1336=0,0,'Дані з ДІСО'!AA1336/J1336)</f>
        <v>0</v>
      </c>
      <c r="AB1336" s="29">
        <f>(1+0.25*AA1336)*Z1336*Параметри!$K$51</f>
        <v>0</v>
      </c>
      <c r="AC1336" s="29">
        <f>AB1336*'Коефіцієнти АТО'!U1336</f>
        <v>0</v>
      </c>
      <c r="AD1336" s="29">
        <f>J1336*(1+0.25*AA1336)*Параметри!$K$66*Параметри!$K$20/1000</f>
        <v>0</v>
      </c>
      <c r="AE1336" s="29">
        <f>(1+0.25*AA1336)*J1336*'Коефіцієнти АТО'!S1336*Параметри!$K$20/1000</f>
        <v>0</v>
      </c>
      <c r="AF1336" s="29">
        <f t="shared" si="180"/>
        <v>0</v>
      </c>
      <c r="AG1336" s="29">
        <v>0</v>
      </c>
      <c r="AH1336" s="40">
        <v>0</v>
      </c>
      <c r="AI1336" s="40">
        <v>0</v>
      </c>
      <c r="AJ1336" s="40">
        <f t="shared" si="181"/>
        <v>0</v>
      </c>
      <c r="AK1336" s="29">
        <f>(AH1336+AI1336)*(1+0.25*AJ1336)*Параметри!$K$53</f>
        <v>0</v>
      </c>
      <c r="AL1336" s="29">
        <f>ROUNDUP(('Дані з ДІСО'!AU1336+'Дані з ДІСО'!AW1336)/Параметри!$K$28,0)</f>
        <v>0</v>
      </c>
      <c r="AM1336" s="64">
        <f>AL1336*Параметри!$M$35/18</f>
        <v>0</v>
      </c>
      <c r="AN1336" s="29">
        <f>IF(AL1336=0,0,'Дані з ДІСО'!AW1336/SUM('Дані з ДІСО'!AU1336,'Дані з ДІСО'!AW1336))</f>
        <v>0</v>
      </c>
      <c r="AO1336" s="29">
        <f>(1+0.25*AN1336)*AM1336*Параметри!$K$51</f>
        <v>0</v>
      </c>
      <c r="AP1336" s="40">
        <f>ROUNDUP(('Дані з ДІСО'!AE1336+'Дані не з ДІСО'!E1336+'Дані не з ДІСО'!G1336)/Параметри!$K$69,0)</f>
        <v>0</v>
      </c>
      <c r="AQ1336" s="40">
        <f t="shared" si="185"/>
        <v>0</v>
      </c>
      <c r="AR1336" s="40">
        <f>IF(AP1336=0,0,('Дані з ДІСО'!AH1336+'Дані не з ДІСО'!G1336)/('Дані з ДІСО'!AE1336+'Дані не з ДІСО'!E1336+'Дані не з ДІСО'!G1336))</f>
        <v>0</v>
      </c>
      <c r="AS1336" s="29">
        <f>AQ1336*(1+0.25*AR1336)*Параметри!$K$51</f>
        <v>0</v>
      </c>
      <c r="AT1336" s="40">
        <f>ROUNDUP('Дані з ДІСО'!AF1336/Параметри!$K$70,0)</f>
        <v>0</v>
      </c>
      <c r="AU1336" s="40">
        <f t="shared" si="186"/>
        <v>0</v>
      </c>
      <c r="AV1336" s="40">
        <f>IF(AT1336=0,0,'Дані з ДІСО'!AI1336/'Дані з ДІСО'!AF1336)</f>
        <v>0</v>
      </c>
      <c r="AW1336" s="29">
        <f>AU1336*(1+0.25*AV1336)*Параметри!$K$51</f>
        <v>0</v>
      </c>
      <c r="AX1336" s="40">
        <f>ROUNDUP('Дані з ДІСО'!AR1336/Параметри!$K$29,0)</f>
        <v>0</v>
      </c>
      <c r="AY1336" s="40">
        <f>ROUNDUP('Дані з ДІСО'!AS1336/Параметри!$K$29,0)</f>
        <v>0</v>
      </c>
      <c r="AZ1336" s="40">
        <f>ROUNDUP('Дані з ДІСО'!AT1336/Параметри!$K$29,0)</f>
        <v>0</v>
      </c>
      <c r="BA1336" s="64">
        <f>(AX1336*Параметри!$K$32+AY1336*Параметри!$L$32+AZ1336*Параметри!$M$32)/18</f>
        <v>0</v>
      </c>
      <c r="BB1336" s="29">
        <f>(BA1336*Параметри!$K$51+SUM('Дані з ДІСО'!AR1336:AT1336)*Параметри!$K$48*Параметри!$K$20/1000)*Параметри!$K$74</f>
        <v>0</v>
      </c>
      <c r="BC1336" s="40">
        <f>ROUNDUP(('Дані не з ДІСО'!I1336+'Дані не з ДІСО'!K1336)/Параметри!$K$26,0)</f>
        <v>0</v>
      </c>
      <c r="BD1336" s="29">
        <f>BC1336*Параметри!$M$36/18</f>
        <v>0</v>
      </c>
      <c r="BE1336" s="40">
        <f>IF(BC1336=0,0,'Дані не з ДІСО'!K1336/('Дані не з ДІСО'!I1336+'Дані не з ДІСО'!K1336))</f>
        <v>0</v>
      </c>
      <c r="BF1336" s="29">
        <f>(1+0.25*BE1336)*BD1336*Параметри!$K$51</f>
        <v>0</v>
      </c>
      <c r="BG1336" s="40">
        <f>ROUNDUP('Дані не з ДІСО'!M1336/Параметри!$K$27,0)</f>
        <v>0</v>
      </c>
      <c r="BH1336" s="40">
        <f>BG1336*Параметри!$M$37/18</f>
        <v>0</v>
      </c>
      <c r="BI1336" s="29">
        <f>BH1336*Параметри!$K$51</f>
        <v>0</v>
      </c>
      <c r="BJ1336" s="29">
        <f>'Дані не з ДІСО'!N1336*Параметри!$K$76</f>
        <v>0</v>
      </c>
      <c r="BK1336" s="40">
        <f>ROUNDUP('Дані з ДІСО'!V1336/Параметри!$K$25,0)</f>
        <v>0</v>
      </c>
      <c r="BL1336" s="40">
        <f>ROUNDUP('Дані з ДІСО'!W1336/Параметри!$K$25,0)</f>
        <v>0</v>
      </c>
      <c r="BM1336" s="40">
        <f>ROUNDUP('Дані з ДІСО'!X1336/Параметри!$K$25,0)</f>
        <v>0</v>
      </c>
      <c r="BN1336" s="40">
        <f>(BK1336*Параметри!$K$34+BL1336*Параметри!$L$34+BM1336*Параметри!$M$34)/18</f>
        <v>0</v>
      </c>
      <c r="BO1336" s="40">
        <f>IF(K1336=0,0,'Дані з ДІСО'!AC1336/K1336)</f>
        <v>0</v>
      </c>
      <c r="BP1336" s="29">
        <f>(1+0.25*BO1336)*BN1336*Параметри!$K$51</f>
        <v>0</v>
      </c>
      <c r="BQ1336" s="29">
        <f>BP1336*'Коефіцієнти АТО'!U1336</f>
        <v>0</v>
      </c>
      <c r="BR1336" s="29">
        <f>K1336*(1+0.25*BO1336)*Параметри!$K$66*Параметри!$K$20/1000</f>
        <v>0</v>
      </c>
      <c r="BS1336" s="29">
        <f>(1+0.25*BO1336)*K1336*'Коефіцієнти АТО'!S1336*Параметри!$K$20/1000</f>
        <v>0</v>
      </c>
      <c r="BT1336" s="29">
        <f t="shared" si="187"/>
        <v>0</v>
      </c>
      <c r="BU1336" s="40">
        <f>ROUNDUP('Дані з ДІСО'!AG1336/Параметри!$K$71,0)</f>
        <v>0</v>
      </c>
      <c r="BV1336" s="40">
        <f t="shared" si="188"/>
        <v>0</v>
      </c>
      <c r="BW1336" s="40">
        <f>IF('Дані з ДІСО'!AG1336=0,0,'Дані з ДІСО'!AJ1336/'Дані з ДІСО'!AG1336)</f>
        <v>0</v>
      </c>
      <c r="BX1336" s="29">
        <f>BV1336*(1+0.25*BW1336)*Параметри!$K$51</f>
        <v>0</v>
      </c>
      <c r="BY1336" s="29">
        <f>ROUND(IF(Параметри!$K$77="No",CC1336,CC1336*Параметри!$K$78)+AG1336,1)</f>
        <v>23435.7</v>
      </c>
      <c r="BZ1336" s="29">
        <f>ROUND(IF(Параметри!$K$77="No",BF1336,BF1336*Параметри!$K$78),1)</f>
        <v>0</v>
      </c>
      <c r="CA1336" s="29">
        <f>ROUND(IF(Параметри!$K$77="No",BI1336,BI1336*Параметри!$K$78),1)</f>
        <v>0</v>
      </c>
      <c r="CB1336" s="29">
        <f>ROUND(IF(Параметри!$K$77="No",BJ1336,BJ1336*Параметри!$K$78),1)</f>
        <v>0</v>
      </c>
      <c r="CC1336" s="29">
        <f t="shared" si="182"/>
        <v>26039.709728126239</v>
      </c>
    </row>
    <row r="1337" spans="1:81">
      <c r="A1337" s="9">
        <v>1336</v>
      </c>
      <c r="B1337" s="9" t="s">
        <v>3145</v>
      </c>
      <c r="C1337" s="9" t="s">
        <v>3146</v>
      </c>
      <c r="D1337" s="9" t="s">
        <v>4315</v>
      </c>
      <c r="E1337" s="9" t="s">
        <v>21</v>
      </c>
      <c r="F1337" s="9" t="s">
        <v>3248</v>
      </c>
      <c r="G1337" s="9" t="s">
        <v>2771</v>
      </c>
      <c r="H1337" s="29">
        <f>SUM('Дані з ДІСО'!J1337:L1337)</f>
        <v>2153</v>
      </c>
      <c r="I1337" s="29">
        <f>SUM('Дані з ДІСО'!G1337:I1337)</f>
        <v>107</v>
      </c>
      <c r="J1337" s="29">
        <f>SUM('Дані з ДІСО'!P1337:R1337)</f>
        <v>0</v>
      </c>
      <c r="K1337" s="29">
        <f>SUM('Дані з ДІСО'!V1337:X1337)</f>
        <v>0</v>
      </c>
      <c r="L1337" s="40">
        <f>ROUNDUP('Дані з ДІСО'!J1337/'Коефіцієнти АТО'!$R1337,0)</f>
        <v>45</v>
      </c>
      <c r="M1337" s="40">
        <f>ROUNDUP('Дані з ДІСО'!K1337/'Коефіцієнти АТО'!$R1337,0)</f>
        <v>61</v>
      </c>
      <c r="N1337" s="40">
        <f>ROUNDUP('Дані з ДІСО'!L1337/'Коефіцієнти АТО'!$R1337,0)</f>
        <v>15</v>
      </c>
      <c r="O1337" s="59">
        <f>(L1337*Параметри!$K$32+M1337*Параметри!$L$32+N1337*Параметри!$M$32)/18</f>
        <v>197.9</v>
      </c>
      <c r="P1337" s="41">
        <f>IF(H1337=0,"",'Дані з ДІСО'!Y1337/H1337)</f>
        <v>0</v>
      </c>
      <c r="Q1337" s="29">
        <f>IF(H1337=0,"",(1+0.25*P1337)*O1337*Параметри!$K$51)</f>
        <v>40533.919744234401</v>
      </c>
      <c r="R1337" s="29">
        <f>IF(H1337=0,"",Q1337*'Коефіцієнти АТО'!T1337)</f>
        <v>689.07663565198482</v>
      </c>
      <c r="S1337" s="29">
        <f>IF(H1337=0,"",H1337*(1+0.25*P1337)*Параметри!$K$66*Параметри!$K$20/1000)</f>
        <v>0</v>
      </c>
      <c r="T1337" s="29">
        <f>IF(H1337=0,"",H1337*(1+0.25*P1337)*'Коефіцієнти АТО'!$S1337*Параметри!$K$20/1000)</f>
        <v>6761.6613502265209</v>
      </c>
      <c r="U1337" s="29">
        <f t="shared" si="183"/>
        <v>47984.6577301129</v>
      </c>
      <c r="V1337" s="29">
        <f t="shared" si="184"/>
        <v>47984.6577301129</v>
      </c>
      <c r="W1337" s="40">
        <f>ROUNDUP('Дані з ДІСО'!P1337/Параметри!$K$24,0)</f>
        <v>0</v>
      </c>
      <c r="X1337" s="40">
        <f>ROUNDUP('Дані з ДІСО'!Q1337/Параметри!$K$24,0)</f>
        <v>0</v>
      </c>
      <c r="Y1337" s="40">
        <f>ROUNDUP('Дані з ДІСО'!R1337/Параметри!$K$24,0)</f>
        <v>0</v>
      </c>
      <c r="Z1337" s="59">
        <f>(W1337*Параметри!$K$33+X1337*Параметри!$L$33+Y1337*Параметри!$M$33)/18</f>
        <v>0</v>
      </c>
      <c r="AA1337" s="41">
        <f>IF(J1337=0,0,'Дані з ДІСО'!AA1337/J1337)</f>
        <v>0</v>
      </c>
      <c r="AB1337" s="29">
        <f>(1+0.25*AA1337)*Z1337*Параметри!$K$51</f>
        <v>0</v>
      </c>
      <c r="AC1337" s="29">
        <f>AB1337*'Коефіцієнти АТО'!U1337</f>
        <v>0</v>
      </c>
      <c r="AD1337" s="29">
        <f>J1337*(1+0.25*AA1337)*Параметри!$K$66*Параметри!$K$20/1000</f>
        <v>0</v>
      </c>
      <c r="AE1337" s="29">
        <f>(1+0.25*AA1337)*J1337*'Коефіцієнти АТО'!S1337*Параметри!$K$20/1000</f>
        <v>0</v>
      </c>
      <c r="AF1337" s="29">
        <f t="shared" si="180"/>
        <v>0</v>
      </c>
      <c r="AG1337" s="29">
        <v>0</v>
      </c>
      <c r="AH1337" s="40">
        <v>25</v>
      </c>
      <c r="AI1337" s="40">
        <v>0</v>
      </c>
      <c r="AJ1337" s="40">
        <f t="shared" si="181"/>
        <v>0</v>
      </c>
      <c r="AK1337" s="29">
        <f>(AH1337+AI1337)*(1+0.25*AJ1337)*Параметри!$K$53</f>
        <v>4485.731892400001</v>
      </c>
      <c r="AL1337" s="29">
        <f>ROUNDUP(('Дані з ДІСО'!AU1337+'Дані з ДІСО'!AW1337)/Параметри!$K$28,0)</f>
        <v>0</v>
      </c>
      <c r="AM1337" s="64">
        <f>AL1337*Параметри!$M$35/18</f>
        <v>0</v>
      </c>
      <c r="AN1337" s="29">
        <f>IF(AL1337=0,0,'Дані з ДІСО'!AW1337/SUM('Дані з ДІСО'!AU1337,'Дані з ДІСО'!AW1337))</f>
        <v>0</v>
      </c>
      <c r="AO1337" s="29">
        <f>(1+0.25*AN1337)*AM1337*Параметри!$K$51</f>
        <v>0</v>
      </c>
      <c r="AP1337" s="40">
        <f>ROUNDUP(('Дані з ДІСО'!AE1337+'Дані не з ДІСО'!E1337+'Дані не з ДІСО'!G1337)/Параметри!$K$69,0)</f>
        <v>0</v>
      </c>
      <c r="AQ1337" s="40">
        <f t="shared" si="185"/>
        <v>0</v>
      </c>
      <c r="AR1337" s="40">
        <f>IF(AP1337=0,0,('Дані з ДІСО'!AH1337+'Дані не з ДІСО'!G1337)/('Дані з ДІСО'!AE1337+'Дані не з ДІСО'!E1337+'Дані не з ДІСО'!G1337))</f>
        <v>0</v>
      </c>
      <c r="AS1337" s="29">
        <f>AQ1337*(1+0.25*AR1337)*Параметри!$K$51</f>
        <v>0</v>
      </c>
      <c r="AT1337" s="40">
        <f>ROUNDUP('Дані з ДІСО'!AF1337/Параметри!$K$70,0)</f>
        <v>0</v>
      </c>
      <c r="AU1337" s="40">
        <f t="shared" si="186"/>
        <v>0</v>
      </c>
      <c r="AV1337" s="40">
        <f>IF(AT1337=0,0,'Дані з ДІСО'!AI1337/'Дані з ДІСО'!AF1337)</f>
        <v>0</v>
      </c>
      <c r="AW1337" s="29">
        <f>AU1337*(1+0.25*AV1337)*Параметри!$K$51</f>
        <v>0</v>
      </c>
      <c r="AX1337" s="40">
        <f>ROUNDUP('Дані з ДІСО'!AR1337/Параметри!$K$29,0)</f>
        <v>0</v>
      </c>
      <c r="AY1337" s="40">
        <f>ROUNDUP('Дані з ДІСО'!AS1337/Параметри!$K$29,0)</f>
        <v>0</v>
      </c>
      <c r="AZ1337" s="40">
        <f>ROUNDUP('Дані з ДІСО'!AT1337/Параметри!$K$29,0)</f>
        <v>0</v>
      </c>
      <c r="BA1337" s="64">
        <f>(AX1337*Параметри!$K$32+AY1337*Параметри!$L$32+AZ1337*Параметри!$M$32)/18</f>
        <v>0</v>
      </c>
      <c r="BB1337" s="29">
        <f>(BA1337*Параметри!$K$51+SUM('Дані з ДІСО'!AR1337:AT1337)*Параметри!$K$48*Параметри!$K$20/1000)*Параметри!$K$74</f>
        <v>0</v>
      </c>
      <c r="BC1337" s="40">
        <f>ROUNDUP(('Дані не з ДІСО'!I1337+'Дані не з ДІСО'!K1337)/Параметри!$K$26,0)</f>
        <v>0</v>
      </c>
      <c r="BD1337" s="29">
        <f>BC1337*Параметри!$M$36/18</f>
        <v>0</v>
      </c>
      <c r="BE1337" s="40">
        <f>IF(BC1337=0,0,'Дані не з ДІСО'!K1337/('Дані не з ДІСО'!I1337+'Дані не з ДІСО'!K1337))</f>
        <v>0</v>
      </c>
      <c r="BF1337" s="29">
        <f>(1+0.25*BE1337)*BD1337*Параметри!$K$51</f>
        <v>0</v>
      </c>
      <c r="BG1337" s="40">
        <f>ROUNDUP('Дані не з ДІСО'!M1337/Параметри!$K$27,0)</f>
        <v>0</v>
      </c>
      <c r="BH1337" s="40">
        <f>BG1337*Параметри!$M$37/18</f>
        <v>0</v>
      </c>
      <c r="BI1337" s="29">
        <f>BH1337*Параметри!$K$51</f>
        <v>0</v>
      </c>
      <c r="BJ1337" s="29">
        <f>'Дані не з ДІСО'!N1337*Параметри!$K$76</f>
        <v>0</v>
      </c>
      <c r="BK1337" s="40">
        <f>ROUNDUP('Дані з ДІСО'!V1337/Параметри!$K$25,0)</f>
        <v>0</v>
      </c>
      <c r="BL1337" s="40">
        <f>ROUNDUP('Дані з ДІСО'!W1337/Параметри!$K$25,0)</f>
        <v>0</v>
      </c>
      <c r="BM1337" s="40">
        <f>ROUNDUP('Дані з ДІСО'!X1337/Параметри!$K$25,0)</f>
        <v>0</v>
      </c>
      <c r="BN1337" s="40">
        <f>(BK1337*Параметри!$K$34+BL1337*Параметри!$L$34+BM1337*Параметри!$M$34)/18</f>
        <v>0</v>
      </c>
      <c r="BO1337" s="40">
        <f>IF(K1337=0,0,'Дані з ДІСО'!AC1337/K1337)</f>
        <v>0</v>
      </c>
      <c r="BP1337" s="29">
        <f>(1+0.25*BO1337)*BN1337*Параметри!$K$51</f>
        <v>0</v>
      </c>
      <c r="BQ1337" s="29">
        <f>BP1337*'Коефіцієнти АТО'!U1337</f>
        <v>0</v>
      </c>
      <c r="BR1337" s="29">
        <f>K1337*(1+0.25*BO1337)*Параметри!$K$66*Параметри!$K$20/1000</f>
        <v>0</v>
      </c>
      <c r="BS1337" s="29">
        <f>(1+0.25*BO1337)*K1337*'Коефіцієнти АТО'!S1337*Параметри!$K$20/1000</f>
        <v>0</v>
      </c>
      <c r="BT1337" s="29">
        <f t="shared" si="187"/>
        <v>0</v>
      </c>
      <c r="BU1337" s="40">
        <f>ROUNDUP('Дані з ДІСО'!AG1337/Параметри!$K$71,0)</f>
        <v>0</v>
      </c>
      <c r="BV1337" s="40">
        <f t="shared" si="188"/>
        <v>0</v>
      </c>
      <c r="BW1337" s="40">
        <f>IF('Дані з ДІСО'!AG1337=0,0,'Дані з ДІСО'!AJ1337/'Дані з ДІСО'!AG1337)</f>
        <v>0</v>
      </c>
      <c r="BX1337" s="29">
        <f>BV1337*(1+0.25*BW1337)*Параметри!$K$51</f>
        <v>0</v>
      </c>
      <c r="BY1337" s="29">
        <f>ROUND(IF(Параметри!$K$77="No",CC1337,CC1337*Параметри!$K$78)+AG1337,1)</f>
        <v>47223.4</v>
      </c>
      <c r="BZ1337" s="29">
        <f>ROUND(IF(Параметри!$K$77="No",BF1337,BF1337*Параметри!$K$78),1)</f>
        <v>0</v>
      </c>
      <c r="CA1337" s="29">
        <f>ROUND(IF(Параметри!$K$77="No",BI1337,BI1337*Параметри!$K$78),1)</f>
        <v>0</v>
      </c>
      <c r="CB1337" s="29">
        <f>ROUND(IF(Параметри!$K$77="No",BJ1337,BJ1337*Параметри!$K$78),1)</f>
        <v>0</v>
      </c>
      <c r="CC1337" s="29">
        <f t="shared" si="182"/>
        <v>52470.389622512899</v>
      </c>
    </row>
    <row r="1338" spans="1:81">
      <c r="A1338" s="9">
        <v>1337</v>
      </c>
      <c r="B1338" s="9" t="s">
        <v>3145</v>
      </c>
      <c r="C1338" s="9" t="s">
        <v>3146</v>
      </c>
      <c r="D1338" s="9" t="s">
        <v>4315</v>
      </c>
      <c r="E1338" s="9" t="s">
        <v>21</v>
      </c>
      <c r="F1338" s="9" t="s">
        <v>4359</v>
      </c>
      <c r="G1338" s="9" t="s">
        <v>2773</v>
      </c>
      <c r="H1338" s="29">
        <f>SUM('Дані з ДІСО'!J1338:L1338)</f>
        <v>2827.5</v>
      </c>
      <c r="I1338" s="29">
        <f>SUM('Дані з ДІСО'!G1338:I1338)</f>
        <v>161</v>
      </c>
      <c r="J1338" s="29">
        <f>SUM('Дані з ДІСО'!P1338:R1338)</f>
        <v>10</v>
      </c>
      <c r="K1338" s="29">
        <f>SUM('Дані з ДІСО'!V1338:X1338)</f>
        <v>0</v>
      </c>
      <c r="L1338" s="40">
        <f>ROUNDUP('Дані з ДІСО'!J1338/'Коефіцієнти АТО'!$R1338,0)</f>
        <v>61</v>
      </c>
      <c r="M1338" s="40">
        <f>ROUNDUP('Дані з ДІСО'!K1338/'Коефіцієнти АТО'!$R1338,0)</f>
        <v>77</v>
      </c>
      <c r="N1338" s="40">
        <f>ROUNDUP('Дані з ДІСО'!L1338/'Коефіцієнти АТО'!$R1338,0)</f>
        <v>20</v>
      </c>
      <c r="O1338" s="59">
        <f>(L1338*Параметри!$K$32+M1338*Параметри!$L$32+N1338*Параметри!$M$32)/18</f>
        <v>257.27222222222218</v>
      </c>
      <c r="P1338" s="41">
        <f>IF(H1338=0,"",'Дані з ДІСО'!Y1338/H1338)</f>
        <v>0</v>
      </c>
      <c r="Q1338" s="29">
        <f>IF(H1338=0,"",(1+0.25*P1338)*O1338*Параметри!$K$51)</f>
        <v>52694.550823529011</v>
      </c>
      <c r="R1338" s="29">
        <f>IF(H1338=0,"",Q1338*'Коефіцієнти АТО'!T1338)</f>
        <v>895.8073639999933</v>
      </c>
      <c r="S1338" s="29">
        <f>IF(H1338=0,"",H1338*(1+0.25*P1338)*Параметри!$K$66*Параметри!$K$20/1000)</f>
        <v>0</v>
      </c>
      <c r="T1338" s="29">
        <f>IF(H1338=0,"",H1338*(1+0.25*P1338)*'Коефіцієнти АТО'!$S1338*Параметри!$K$20/1000)</f>
        <v>8879.9802451302785</v>
      </c>
      <c r="U1338" s="29">
        <f t="shared" si="183"/>
        <v>62470.338432659279</v>
      </c>
      <c r="V1338" s="29">
        <f t="shared" si="184"/>
        <v>62470.338432659279</v>
      </c>
      <c r="W1338" s="40">
        <f>ROUNDUP('Дані з ДІСО'!P1338/Параметри!$K$24,0)</f>
        <v>0</v>
      </c>
      <c r="X1338" s="40">
        <f>ROUNDUP('Дані з ДІСО'!Q1338/Параметри!$K$24,0)</f>
        <v>0</v>
      </c>
      <c r="Y1338" s="40">
        <f>ROUNDUP('Дані з ДІСО'!R1338/Параметри!$K$24,0)</f>
        <v>2</v>
      </c>
      <c r="Z1338" s="59">
        <f>(W1338*Параметри!$K$33+X1338*Параметри!$L$33+Y1338*Параметри!$M$33)/18</f>
        <v>4</v>
      </c>
      <c r="AA1338" s="41">
        <f>IF(J1338=0,0,'Дані з ДІСО'!AA1338/J1338)</f>
        <v>0</v>
      </c>
      <c r="AB1338" s="29">
        <f>(1+0.25*AA1338)*Z1338*Параметри!$K$51</f>
        <v>819.28084374399998</v>
      </c>
      <c r="AC1338" s="29">
        <f>AB1338*'Коефіцієнти АТО'!U1338</f>
        <v>38.506199655967997</v>
      </c>
      <c r="AD1338" s="29">
        <f>J1338*(1+0.25*AA1338)*Параметри!$K$66*Параметри!$K$20/1000</f>
        <v>0</v>
      </c>
      <c r="AE1338" s="29">
        <f>(1+0.25*AA1338)*J1338*'Коефіцієнти АТО'!S1338*Параметри!$K$20/1000</f>
        <v>31.405765676853328</v>
      </c>
      <c r="AF1338" s="29">
        <f t="shared" si="180"/>
        <v>889.19280907682128</v>
      </c>
      <c r="AG1338" s="29">
        <v>0</v>
      </c>
      <c r="AH1338" s="40">
        <v>10</v>
      </c>
      <c r="AI1338" s="40">
        <v>0</v>
      </c>
      <c r="AJ1338" s="40">
        <f t="shared" si="181"/>
        <v>0</v>
      </c>
      <c r="AK1338" s="29">
        <f>(AH1338+AI1338)*(1+0.25*AJ1338)*Параметри!$K$53</f>
        <v>1794.2927569600006</v>
      </c>
      <c r="AL1338" s="29">
        <f>ROUNDUP(('Дані з ДІСО'!AU1338+'Дані з ДІСО'!AW1338)/Параметри!$K$28,0)</f>
        <v>0</v>
      </c>
      <c r="AM1338" s="64">
        <f>AL1338*Параметри!$M$35/18</f>
        <v>0</v>
      </c>
      <c r="AN1338" s="29">
        <f>IF(AL1338=0,0,'Дані з ДІСО'!AW1338/SUM('Дані з ДІСО'!AU1338,'Дані з ДІСО'!AW1338))</f>
        <v>0</v>
      </c>
      <c r="AO1338" s="29">
        <f>(1+0.25*AN1338)*AM1338*Параметри!$K$51</f>
        <v>0</v>
      </c>
      <c r="AP1338" s="40">
        <f>ROUNDUP(('Дані з ДІСО'!AE1338+'Дані не з ДІСО'!E1338+'Дані не з ДІСО'!G1338)/Параметри!$K$69,0)</f>
        <v>0</v>
      </c>
      <c r="AQ1338" s="40">
        <f t="shared" si="185"/>
        <v>0</v>
      </c>
      <c r="AR1338" s="40">
        <f>IF(AP1338=0,0,('Дані з ДІСО'!AH1338+'Дані не з ДІСО'!G1338)/('Дані з ДІСО'!AE1338+'Дані не з ДІСО'!E1338+'Дані не з ДІСО'!G1338))</f>
        <v>0</v>
      </c>
      <c r="AS1338" s="29">
        <f>AQ1338*(1+0.25*AR1338)*Параметри!$K$51</f>
        <v>0</v>
      </c>
      <c r="AT1338" s="40">
        <f>ROUNDUP('Дані з ДІСО'!AF1338/Параметри!$K$70,0)</f>
        <v>0</v>
      </c>
      <c r="AU1338" s="40">
        <f t="shared" si="186"/>
        <v>0</v>
      </c>
      <c r="AV1338" s="40">
        <f>IF(AT1338=0,0,'Дані з ДІСО'!AI1338/'Дані з ДІСО'!AF1338)</f>
        <v>0</v>
      </c>
      <c r="AW1338" s="29">
        <f>AU1338*(1+0.25*AV1338)*Параметри!$K$51</f>
        <v>0</v>
      </c>
      <c r="AX1338" s="40">
        <f>ROUNDUP('Дані з ДІСО'!AR1338/Параметри!$K$29,0)</f>
        <v>0</v>
      </c>
      <c r="AY1338" s="40">
        <f>ROUNDUP('Дані з ДІСО'!AS1338/Параметри!$K$29,0)</f>
        <v>0</v>
      </c>
      <c r="AZ1338" s="40">
        <f>ROUNDUP('Дані з ДІСО'!AT1338/Параметри!$K$29,0)</f>
        <v>0</v>
      </c>
      <c r="BA1338" s="64">
        <f>(AX1338*Параметри!$K$32+AY1338*Параметри!$L$32+AZ1338*Параметри!$M$32)/18</f>
        <v>0</v>
      </c>
      <c r="BB1338" s="29">
        <f>(BA1338*Параметри!$K$51+SUM('Дані з ДІСО'!AR1338:AT1338)*Параметри!$K$48*Параметри!$K$20/1000)*Параметри!$K$74</f>
        <v>0</v>
      </c>
      <c r="BC1338" s="40">
        <f>ROUNDUP(('Дані не з ДІСО'!I1338+'Дані не з ДІСО'!K1338)/Параметри!$K$26,0)</f>
        <v>0</v>
      </c>
      <c r="BD1338" s="29">
        <f>BC1338*Параметри!$M$36/18</f>
        <v>0</v>
      </c>
      <c r="BE1338" s="40">
        <f>IF(BC1338=0,0,'Дані не з ДІСО'!K1338/('Дані не з ДІСО'!I1338+'Дані не з ДІСО'!K1338))</f>
        <v>0</v>
      </c>
      <c r="BF1338" s="29">
        <f>(1+0.25*BE1338)*BD1338*Параметри!$K$51</f>
        <v>0</v>
      </c>
      <c r="BG1338" s="40">
        <f>ROUNDUP('Дані не з ДІСО'!M1338/Параметри!$K$27,0)</f>
        <v>0</v>
      </c>
      <c r="BH1338" s="40">
        <f>BG1338*Параметри!$M$37/18</f>
        <v>0</v>
      </c>
      <c r="BI1338" s="29">
        <f>BH1338*Параметри!$K$51</f>
        <v>0</v>
      </c>
      <c r="BJ1338" s="29">
        <f>'Дані не з ДІСО'!N1338*Параметри!$K$76</f>
        <v>0</v>
      </c>
      <c r="BK1338" s="40">
        <f>ROUNDUP('Дані з ДІСО'!V1338/Параметри!$K$25,0)</f>
        <v>0</v>
      </c>
      <c r="BL1338" s="40">
        <f>ROUNDUP('Дані з ДІСО'!W1338/Параметри!$K$25,0)</f>
        <v>0</v>
      </c>
      <c r="BM1338" s="40">
        <f>ROUNDUP('Дані з ДІСО'!X1338/Параметри!$K$25,0)</f>
        <v>0</v>
      </c>
      <c r="BN1338" s="40">
        <f>(BK1338*Параметри!$K$34+BL1338*Параметри!$L$34+BM1338*Параметри!$M$34)/18</f>
        <v>0</v>
      </c>
      <c r="BO1338" s="40">
        <f>IF(K1338=0,0,'Дані з ДІСО'!AC1338/K1338)</f>
        <v>0</v>
      </c>
      <c r="BP1338" s="29">
        <f>(1+0.25*BO1338)*BN1338*Параметри!$K$51</f>
        <v>0</v>
      </c>
      <c r="BQ1338" s="29">
        <f>BP1338*'Коефіцієнти АТО'!U1338</f>
        <v>0</v>
      </c>
      <c r="BR1338" s="29">
        <f>K1338*(1+0.25*BO1338)*Параметри!$K$66*Параметри!$K$20/1000</f>
        <v>0</v>
      </c>
      <c r="BS1338" s="29">
        <f>(1+0.25*BO1338)*K1338*'Коефіцієнти АТО'!S1338*Параметри!$K$20/1000</f>
        <v>0</v>
      </c>
      <c r="BT1338" s="29">
        <f t="shared" si="187"/>
        <v>0</v>
      </c>
      <c r="BU1338" s="40">
        <f>ROUNDUP('Дані з ДІСО'!AG1338/Параметри!$K$71,0)</f>
        <v>0</v>
      </c>
      <c r="BV1338" s="40">
        <f t="shared" si="188"/>
        <v>0</v>
      </c>
      <c r="BW1338" s="40">
        <f>IF('Дані з ДІСО'!AG1338=0,0,'Дані з ДІСО'!AJ1338/'Дані з ДІСО'!AG1338)</f>
        <v>0</v>
      </c>
      <c r="BX1338" s="29">
        <f>BV1338*(1+0.25*BW1338)*Параметри!$K$51</f>
        <v>0</v>
      </c>
      <c r="BY1338" s="29">
        <f>ROUND(IF(Параметри!$K$77="No",CC1338,CC1338*Параметри!$K$78)+AG1338,1)</f>
        <v>58638.400000000001</v>
      </c>
      <c r="BZ1338" s="29">
        <f>ROUND(IF(Параметри!$K$77="No",BF1338,BF1338*Параметри!$K$78),1)</f>
        <v>0</v>
      </c>
      <c r="CA1338" s="29">
        <f>ROUND(IF(Параметри!$K$77="No",BI1338,BI1338*Параметри!$K$78),1)</f>
        <v>0</v>
      </c>
      <c r="CB1338" s="29">
        <f>ROUND(IF(Параметри!$K$77="No",BJ1338,BJ1338*Параметри!$K$78),1)</f>
        <v>0</v>
      </c>
      <c r="CC1338" s="29">
        <f t="shared" si="182"/>
        <v>65153.823998696098</v>
      </c>
    </row>
    <row r="1339" spans="1:81">
      <c r="A1339" s="9">
        <v>1338</v>
      </c>
      <c r="B1339" s="9" t="s">
        <v>3176</v>
      </c>
      <c r="C1339" s="9" t="s">
        <v>3146</v>
      </c>
      <c r="D1339" s="9" t="s">
        <v>4315</v>
      </c>
      <c r="E1339" s="9" t="s">
        <v>78</v>
      </c>
      <c r="F1339" s="9" t="s">
        <v>4360</v>
      </c>
      <c r="G1339" s="9" t="s">
        <v>2775</v>
      </c>
      <c r="H1339" s="29">
        <f>SUM('Дані з ДІСО'!J1339:L1339)</f>
        <v>3746</v>
      </c>
      <c r="I1339" s="29">
        <f>SUM('Дані з ДІСО'!G1339:I1339)</f>
        <v>162</v>
      </c>
      <c r="J1339" s="29">
        <f>SUM('Дані з ДІСО'!P1339:R1339)</f>
        <v>0</v>
      </c>
      <c r="K1339" s="29">
        <f>SUM('Дані з ДІСО'!V1339:X1339)</f>
        <v>0</v>
      </c>
      <c r="L1339" s="40">
        <f>ROUNDUP('Дані з ДІСО'!J1339/'Коефіцієнти АТО'!$R1339,0)</f>
        <v>69</v>
      </c>
      <c r="M1339" s="40">
        <f>ROUNDUP('Дані з ДІСО'!K1339/'Коефіцієнти АТО'!$R1339,0)</f>
        <v>96</v>
      </c>
      <c r="N1339" s="40">
        <f>ROUNDUP('Дані з ДІСО'!L1339/'Коефіцієнти АТО'!$R1339,0)</f>
        <v>24</v>
      </c>
      <c r="O1339" s="59">
        <f>(L1339*Параметри!$K$32+M1339*Параметри!$L$32+N1339*Параметри!$M$32)/18</f>
        <v>309.90000000000003</v>
      </c>
      <c r="P1339" s="41">
        <f>IF(H1339=0,"",'Дані з ДІСО'!Y1339/H1339)</f>
        <v>0</v>
      </c>
      <c r="Q1339" s="29">
        <f>IF(H1339=0,"",(1+0.25*P1339)*O1339*Параметри!$K$51)</f>
        <v>63473.783369066405</v>
      </c>
      <c r="R1339" s="29">
        <f>IF(H1339=0,"",Q1339*'Коефіцієнти АТО'!T1339)</f>
        <v>4760.5337526799804</v>
      </c>
      <c r="S1339" s="29">
        <f>IF(H1339=0,"",H1339*(1+0.25*P1339)*Параметри!$K$66*Параметри!$K$20/1000)</f>
        <v>0</v>
      </c>
      <c r="T1339" s="29">
        <f>IF(H1339=0,"",H1339*(1+0.25*P1339)*'Коефіцієнти АТО'!$S1339*Параметри!$K$20/1000)</f>
        <v>11764.599822549255</v>
      </c>
      <c r="U1339" s="29">
        <f t="shared" si="183"/>
        <v>79998.916944295634</v>
      </c>
      <c r="V1339" s="29">
        <f t="shared" si="184"/>
        <v>79998.916944295634</v>
      </c>
      <c r="W1339" s="40">
        <f>ROUNDUP('Дані з ДІСО'!P1339/Параметри!$K$24,0)</f>
        <v>0</v>
      </c>
      <c r="X1339" s="40">
        <f>ROUNDUP('Дані з ДІСО'!Q1339/Параметри!$K$24,0)</f>
        <v>0</v>
      </c>
      <c r="Y1339" s="40">
        <f>ROUNDUP('Дані з ДІСО'!R1339/Параметри!$K$24,0)</f>
        <v>0</v>
      </c>
      <c r="Z1339" s="59">
        <f>(W1339*Параметри!$K$33+X1339*Параметри!$L$33+Y1339*Параметри!$M$33)/18</f>
        <v>0</v>
      </c>
      <c r="AA1339" s="41">
        <f>IF(J1339=0,0,'Дані з ДІСО'!AA1339/J1339)</f>
        <v>0</v>
      </c>
      <c r="AB1339" s="29">
        <f>(1+0.25*AA1339)*Z1339*Параметри!$K$51</f>
        <v>0</v>
      </c>
      <c r="AC1339" s="29">
        <f>AB1339*'Коефіцієнти АТО'!U1339</f>
        <v>0</v>
      </c>
      <c r="AD1339" s="29">
        <f>J1339*(1+0.25*AA1339)*Параметри!$K$66*Параметри!$K$20/1000</f>
        <v>0</v>
      </c>
      <c r="AE1339" s="29">
        <f>(1+0.25*AA1339)*J1339*'Коефіцієнти АТО'!S1339*Параметри!$K$20/1000</f>
        <v>0</v>
      </c>
      <c r="AF1339" s="29">
        <f t="shared" si="180"/>
        <v>0</v>
      </c>
      <c r="AG1339" s="29">
        <v>0</v>
      </c>
      <c r="AH1339" s="40">
        <v>16</v>
      </c>
      <c r="AI1339" s="40">
        <v>0</v>
      </c>
      <c r="AJ1339" s="40">
        <f t="shared" si="181"/>
        <v>0</v>
      </c>
      <c r="AK1339" s="29">
        <f>(AH1339+AI1339)*(1+0.25*AJ1339)*Параметри!$K$53</f>
        <v>2870.8684111360008</v>
      </c>
      <c r="AL1339" s="29">
        <f>ROUNDUP(('Дані з ДІСО'!AU1339+'Дані з ДІСО'!AW1339)/Параметри!$K$28,0)</f>
        <v>0</v>
      </c>
      <c r="AM1339" s="64">
        <f>AL1339*Параметри!$M$35/18</f>
        <v>0</v>
      </c>
      <c r="AN1339" s="29">
        <f>IF(AL1339=0,0,'Дані з ДІСО'!AW1339/SUM('Дані з ДІСО'!AU1339,'Дані з ДІСО'!AW1339))</f>
        <v>0</v>
      </c>
      <c r="AO1339" s="29">
        <f>(1+0.25*AN1339)*AM1339*Параметри!$K$51</f>
        <v>0</v>
      </c>
      <c r="AP1339" s="40">
        <f>ROUNDUP(('Дані з ДІСО'!AE1339+'Дані не з ДІСО'!E1339+'Дані не з ДІСО'!G1339)/Параметри!$K$69,0)</f>
        <v>0</v>
      </c>
      <c r="AQ1339" s="40">
        <f t="shared" si="185"/>
        <v>0</v>
      </c>
      <c r="AR1339" s="40">
        <f>IF(AP1339=0,0,('Дані з ДІСО'!AH1339+'Дані не з ДІСО'!G1339)/('Дані з ДІСО'!AE1339+'Дані не з ДІСО'!E1339+'Дані не з ДІСО'!G1339))</f>
        <v>0</v>
      </c>
      <c r="AS1339" s="29">
        <f>AQ1339*(1+0.25*AR1339)*Параметри!$K$51</f>
        <v>0</v>
      </c>
      <c r="AT1339" s="40">
        <f>ROUNDUP('Дані з ДІСО'!AF1339/Параметри!$K$70,0)</f>
        <v>0</v>
      </c>
      <c r="AU1339" s="40">
        <f t="shared" si="186"/>
        <v>0</v>
      </c>
      <c r="AV1339" s="40">
        <f>IF(AT1339=0,0,'Дані з ДІСО'!AI1339/'Дані з ДІСО'!AF1339)</f>
        <v>0</v>
      </c>
      <c r="AW1339" s="29">
        <f>AU1339*(1+0.25*AV1339)*Параметри!$K$51</f>
        <v>0</v>
      </c>
      <c r="AX1339" s="40">
        <f>ROUNDUP('Дані з ДІСО'!AR1339/Параметри!$K$29,0)</f>
        <v>0</v>
      </c>
      <c r="AY1339" s="40">
        <f>ROUNDUP('Дані з ДІСО'!AS1339/Параметри!$K$29,0)</f>
        <v>0</v>
      </c>
      <c r="AZ1339" s="40">
        <f>ROUNDUP('Дані з ДІСО'!AT1339/Параметри!$K$29,0)</f>
        <v>0</v>
      </c>
      <c r="BA1339" s="64">
        <f>(AX1339*Параметри!$K$32+AY1339*Параметри!$L$32+AZ1339*Параметри!$M$32)/18</f>
        <v>0</v>
      </c>
      <c r="BB1339" s="29">
        <f>(BA1339*Параметри!$K$51+SUM('Дані з ДІСО'!AR1339:AT1339)*Параметри!$K$48*Параметри!$K$20/1000)*Параметри!$K$74</f>
        <v>0</v>
      </c>
      <c r="BC1339" s="40">
        <f>ROUNDUP(('Дані не з ДІСО'!I1339+'Дані не з ДІСО'!K1339)/Параметри!$K$26,0)</f>
        <v>0</v>
      </c>
      <c r="BD1339" s="29">
        <f>BC1339*Параметри!$M$36/18</f>
        <v>0</v>
      </c>
      <c r="BE1339" s="40">
        <f>IF(BC1339=0,0,'Дані не з ДІСО'!K1339/('Дані не з ДІСО'!I1339+'Дані не з ДІСО'!K1339))</f>
        <v>0</v>
      </c>
      <c r="BF1339" s="29">
        <f>(1+0.25*BE1339)*BD1339*Параметри!$K$51</f>
        <v>0</v>
      </c>
      <c r="BG1339" s="40">
        <f>ROUNDUP('Дані не з ДІСО'!M1339/Параметри!$K$27,0)</f>
        <v>0</v>
      </c>
      <c r="BH1339" s="40">
        <f>BG1339*Параметри!$M$37/18</f>
        <v>0</v>
      </c>
      <c r="BI1339" s="29">
        <f>BH1339*Параметри!$K$51</f>
        <v>0</v>
      </c>
      <c r="BJ1339" s="29">
        <f>'Дані не з ДІСО'!N1339*Параметри!$K$76</f>
        <v>0</v>
      </c>
      <c r="BK1339" s="40">
        <f>ROUNDUP('Дані з ДІСО'!V1339/Параметри!$K$25,0)</f>
        <v>0</v>
      </c>
      <c r="BL1339" s="40">
        <f>ROUNDUP('Дані з ДІСО'!W1339/Параметри!$K$25,0)</f>
        <v>0</v>
      </c>
      <c r="BM1339" s="40">
        <f>ROUNDUP('Дані з ДІСО'!X1339/Параметри!$K$25,0)</f>
        <v>0</v>
      </c>
      <c r="BN1339" s="40">
        <f>(BK1339*Параметри!$K$34+BL1339*Параметри!$L$34+BM1339*Параметри!$M$34)/18</f>
        <v>0</v>
      </c>
      <c r="BO1339" s="40">
        <f>IF(K1339=0,0,'Дані з ДІСО'!AC1339/K1339)</f>
        <v>0</v>
      </c>
      <c r="BP1339" s="29">
        <f>(1+0.25*BO1339)*BN1339*Параметри!$K$51</f>
        <v>0</v>
      </c>
      <c r="BQ1339" s="29">
        <f>BP1339*'Коефіцієнти АТО'!U1339</f>
        <v>0</v>
      </c>
      <c r="BR1339" s="29">
        <f>K1339*(1+0.25*BO1339)*Параметри!$K$66*Параметри!$K$20/1000</f>
        <v>0</v>
      </c>
      <c r="BS1339" s="29">
        <f>(1+0.25*BO1339)*K1339*'Коефіцієнти АТО'!S1339*Параметри!$K$20/1000</f>
        <v>0</v>
      </c>
      <c r="BT1339" s="29">
        <f t="shared" si="187"/>
        <v>0</v>
      </c>
      <c r="BU1339" s="40">
        <f>ROUNDUP('Дані з ДІСО'!AG1339/Параметри!$K$71,0)</f>
        <v>0</v>
      </c>
      <c r="BV1339" s="40">
        <f t="shared" si="188"/>
        <v>0</v>
      </c>
      <c r="BW1339" s="40">
        <f>IF('Дані з ДІСО'!AG1339=0,0,'Дані з ДІСО'!AJ1339/'Дані з ДІСО'!AG1339)</f>
        <v>0</v>
      </c>
      <c r="BX1339" s="29">
        <f>BV1339*(1+0.25*BW1339)*Параметри!$K$51</f>
        <v>0</v>
      </c>
      <c r="BY1339" s="29">
        <f>ROUND(IF(Параметри!$K$77="No",CC1339,CC1339*Параметри!$K$78)+AG1339,1)</f>
        <v>74582.8</v>
      </c>
      <c r="BZ1339" s="29">
        <f>ROUND(IF(Параметри!$K$77="No",BF1339,BF1339*Параметри!$K$78),1)</f>
        <v>0</v>
      </c>
      <c r="CA1339" s="29">
        <f>ROUND(IF(Параметри!$K$77="No",BI1339,BI1339*Параметри!$K$78),1)</f>
        <v>0</v>
      </c>
      <c r="CB1339" s="29">
        <f>ROUND(IF(Параметри!$K$77="No",BJ1339,BJ1339*Параметри!$K$78),1)</f>
        <v>0</v>
      </c>
      <c r="CC1339" s="29">
        <f t="shared" si="182"/>
        <v>82869.785355431639</v>
      </c>
    </row>
    <row r="1340" spans="1:81">
      <c r="A1340" s="9">
        <v>1339</v>
      </c>
      <c r="B1340" s="9" t="s">
        <v>3151</v>
      </c>
      <c r="C1340" s="9" t="s">
        <v>3151</v>
      </c>
      <c r="D1340" s="9" t="s">
        <v>4315</v>
      </c>
      <c r="E1340" s="9" t="s">
        <v>29</v>
      </c>
      <c r="F1340" s="9" t="s">
        <v>4361</v>
      </c>
      <c r="G1340" s="9" t="s">
        <v>2777</v>
      </c>
      <c r="H1340" s="29">
        <f>SUM('Дані з ДІСО'!J1340:L1340)</f>
        <v>1195</v>
      </c>
      <c r="I1340" s="29">
        <f>SUM('Дані з ДІСО'!G1340:I1340)</f>
        <v>87</v>
      </c>
      <c r="J1340" s="29">
        <f>SUM('Дані з ДІСО'!P1340:R1340)</f>
        <v>0</v>
      </c>
      <c r="K1340" s="29">
        <f>SUM('Дані з ДІСО'!V1340:X1340)</f>
        <v>0</v>
      </c>
      <c r="L1340" s="40">
        <f>ROUNDUP('Дані з ДІСО'!J1340/'Коефіцієнти АТО'!$R1340,0)</f>
        <v>30</v>
      </c>
      <c r="M1340" s="40">
        <f>ROUNDUP('Дані з ДІСО'!K1340/'Коефіцієнти АТО'!$R1340,0)</f>
        <v>42</v>
      </c>
      <c r="N1340" s="40">
        <f>ROUNDUP('Дані з ДІСО'!L1340/'Коефіцієнти АТО'!$R1340,0)</f>
        <v>12</v>
      </c>
      <c r="O1340" s="59">
        <f>(L1340*Параметри!$K$32+M1340*Параметри!$L$32+N1340*Параметри!$M$32)/18</f>
        <v>138.30000000000001</v>
      </c>
      <c r="P1340" s="41">
        <f>IF(H1340=0,"",'Дані з ДІСО'!Y1340/H1340)</f>
        <v>0</v>
      </c>
      <c r="Q1340" s="29">
        <f>IF(H1340=0,"",(1+0.25*P1340)*O1340*Параметри!$K$51)</f>
        <v>28326.635172448801</v>
      </c>
      <c r="R1340" s="29">
        <f>IF(H1340=0,"",Q1340*'Коефіцієнти АТО'!T1340)</f>
        <v>481.55279793162964</v>
      </c>
      <c r="S1340" s="29">
        <f>IF(H1340=0,"",H1340*(1+0.25*P1340)*Параметри!$K$66*Параметри!$K$20/1000)</f>
        <v>0</v>
      </c>
      <c r="T1340" s="29">
        <f>IF(H1340=0,"",H1340*(1+0.25*P1340)*'Коефіцієнти АТО'!$S1340*Параметри!$K$20/1000)</f>
        <v>4890.2583918336613</v>
      </c>
      <c r="U1340" s="29">
        <f t="shared" si="183"/>
        <v>33698.44636221409</v>
      </c>
      <c r="V1340" s="29">
        <f t="shared" si="184"/>
        <v>33698.44636221409</v>
      </c>
      <c r="W1340" s="40">
        <f>ROUNDUP('Дані з ДІСО'!P1340/Параметри!$K$24,0)</f>
        <v>0</v>
      </c>
      <c r="X1340" s="40">
        <f>ROUNDUP('Дані з ДІСО'!Q1340/Параметри!$K$24,0)</f>
        <v>0</v>
      </c>
      <c r="Y1340" s="40">
        <f>ROUNDUP('Дані з ДІСО'!R1340/Параметри!$K$24,0)</f>
        <v>0</v>
      </c>
      <c r="Z1340" s="59">
        <f>(W1340*Параметри!$K$33+X1340*Параметри!$L$33+Y1340*Параметри!$M$33)/18</f>
        <v>0</v>
      </c>
      <c r="AA1340" s="41">
        <f>IF(J1340=0,0,'Дані з ДІСО'!AA1340/J1340)</f>
        <v>0</v>
      </c>
      <c r="AB1340" s="29">
        <f>(1+0.25*AA1340)*Z1340*Параметри!$K$51</f>
        <v>0</v>
      </c>
      <c r="AC1340" s="29">
        <f>AB1340*'Коефіцієнти АТО'!U1340</f>
        <v>0</v>
      </c>
      <c r="AD1340" s="29">
        <f>J1340*(1+0.25*AA1340)*Параметри!$K$66*Параметри!$K$20/1000</f>
        <v>0</v>
      </c>
      <c r="AE1340" s="29">
        <f>(1+0.25*AA1340)*J1340*'Коефіцієнти АТО'!S1340*Параметри!$K$20/1000</f>
        <v>0</v>
      </c>
      <c r="AF1340" s="29">
        <f t="shared" si="180"/>
        <v>0</v>
      </c>
      <c r="AG1340" s="29">
        <v>0</v>
      </c>
      <c r="AH1340" s="40">
        <v>11</v>
      </c>
      <c r="AI1340" s="40">
        <v>0</v>
      </c>
      <c r="AJ1340" s="40">
        <f t="shared" si="181"/>
        <v>0</v>
      </c>
      <c r="AK1340" s="29">
        <f>(AH1340+AI1340)*(1+0.25*AJ1340)*Параметри!$K$53</f>
        <v>1973.7220326560005</v>
      </c>
      <c r="AL1340" s="29">
        <f>ROUNDUP(('Дані з ДІСО'!AU1340+'Дані з ДІСО'!AW1340)/Параметри!$K$28,0)</f>
        <v>0</v>
      </c>
      <c r="AM1340" s="64">
        <f>AL1340*Параметри!$M$35/18</f>
        <v>0</v>
      </c>
      <c r="AN1340" s="29">
        <f>IF(AL1340=0,0,'Дані з ДІСО'!AW1340/SUM('Дані з ДІСО'!AU1340,'Дані з ДІСО'!AW1340))</f>
        <v>0</v>
      </c>
      <c r="AO1340" s="29">
        <f>(1+0.25*AN1340)*AM1340*Параметри!$K$51</f>
        <v>0</v>
      </c>
      <c r="AP1340" s="40">
        <f>ROUNDUP(('Дані з ДІСО'!AE1340+'Дані не з ДІСО'!E1340+'Дані не з ДІСО'!G1340)/Параметри!$K$69,0)</f>
        <v>0</v>
      </c>
      <c r="AQ1340" s="40">
        <f t="shared" si="185"/>
        <v>0</v>
      </c>
      <c r="AR1340" s="40">
        <f>IF(AP1340=0,0,('Дані з ДІСО'!AH1340+'Дані не з ДІСО'!G1340)/('Дані з ДІСО'!AE1340+'Дані не з ДІСО'!E1340+'Дані не з ДІСО'!G1340))</f>
        <v>0</v>
      </c>
      <c r="AS1340" s="29">
        <f>AQ1340*(1+0.25*AR1340)*Параметри!$K$51</f>
        <v>0</v>
      </c>
      <c r="AT1340" s="40">
        <f>ROUNDUP('Дані з ДІСО'!AF1340/Параметри!$K$70,0)</f>
        <v>0</v>
      </c>
      <c r="AU1340" s="40">
        <f t="shared" si="186"/>
        <v>0</v>
      </c>
      <c r="AV1340" s="40">
        <f>IF(AT1340=0,0,'Дані з ДІСО'!AI1340/'Дані з ДІСО'!AF1340)</f>
        <v>0</v>
      </c>
      <c r="AW1340" s="29">
        <f>AU1340*(1+0.25*AV1340)*Параметри!$K$51</f>
        <v>0</v>
      </c>
      <c r="AX1340" s="40">
        <f>ROUNDUP('Дані з ДІСО'!AR1340/Параметри!$K$29,0)</f>
        <v>0</v>
      </c>
      <c r="AY1340" s="40">
        <f>ROUNDUP('Дані з ДІСО'!AS1340/Параметри!$K$29,0)</f>
        <v>0</v>
      </c>
      <c r="AZ1340" s="40">
        <f>ROUNDUP('Дані з ДІСО'!AT1340/Параметри!$K$29,0)</f>
        <v>0</v>
      </c>
      <c r="BA1340" s="64">
        <f>(AX1340*Параметри!$K$32+AY1340*Параметри!$L$32+AZ1340*Параметри!$M$32)/18</f>
        <v>0</v>
      </c>
      <c r="BB1340" s="29">
        <f>(BA1340*Параметри!$K$51+SUM('Дані з ДІСО'!AR1340:AT1340)*Параметри!$K$48*Параметри!$K$20/1000)*Параметри!$K$74</f>
        <v>0</v>
      </c>
      <c r="BC1340" s="40">
        <f>ROUNDUP(('Дані не з ДІСО'!I1340+'Дані не з ДІСО'!K1340)/Параметри!$K$26,0)</f>
        <v>0</v>
      </c>
      <c r="BD1340" s="29">
        <f>BC1340*Параметри!$M$36/18</f>
        <v>0</v>
      </c>
      <c r="BE1340" s="40">
        <f>IF(BC1340=0,0,'Дані не з ДІСО'!K1340/('Дані не з ДІСО'!I1340+'Дані не з ДІСО'!K1340))</f>
        <v>0</v>
      </c>
      <c r="BF1340" s="29">
        <f>(1+0.25*BE1340)*BD1340*Параметри!$K$51</f>
        <v>0</v>
      </c>
      <c r="BG1340" s="40">
        <f>ROUNDUP('Дані не з ДІСО'!M1340/Параметри!$K$27,0)</f>
        <v>0</v>
      </c>
      <c r="BH1340" s="40">
        <f>BG1340*Параметри!$M$37/18</f>
        <v>0</v>
      </c>
      <c r="BI1340" s="29">
        <f>BH1340*Параметри!$K$51</f>
        <v>0</v>
      </c>
      <c r="BJ1340" s="29">
        <f>'Дані не з ДІСО'!N1340*Параметри!$K$76</f>
        <v>0</v>
      </c>
      <c r="BK1340" s="40">
        <f>ROUNDUP('Дані з ДІСО'!V1340/Параметри!$K$25,0)</f>
        <v>0</v>
      </c>
      <c r="BL1340" s="40">
        <f>ROUNDUP('Дані з ДІСО'!W1340/Параметри!$K$25,0)</f>
        <v>0</v>
      </c>
      <c r="BM1340" s="40">
        <f>ROUNDUP('Дані з ДІСО'!X1340/Параметри!$K$25,0)</f>
        <v>0</v>
      </c>
      <c r="BN1340" s="40">
        <f>(BK1340*Параметри!$K$34+BL1340*Параметри!$L$34+BM1340*Параметри!$M$34)/18</f>
        <v>0</v>
      </c>
      <c r="BO1340" s="40">
        <f>IF(K1340=0,0,'Дані з ДІСО'!AC1340/K1340)</f>
        <v>0</v>
      </c>
      <c r="BP1340" s="29">
        <f>(1+0.25*BO1340)*BN1340*Параметри!$K$51</f>
        <v>0</v>
      </c>
      <c r="BQ1340" s="29">
        <f>BP1340*'Коефіцієнти АТО'!U1340</f>
        <v>0</v>
      </c>
      <c r="BR1340" s="29">
        <f>K1340*(1+0.25*BO1340)*Параметри!$K$66*Параметри!$K$20/1000</f>
        <v>0</v>
      </c>
      <c r="BS1340" s="29">
        <f>(1+0.25*BO1340)*K1340*'Коефіцієнти АТО'!S1340*Параметри!$K$20/1000</f>
        <v>0</v>
      </c>
      <c r="BT1340" s="29">
        <f t="shared" si="187"/>
        <v>0</v>
      </c>
      <c r="BU1340" s="40">
        <f>ROUNDUP('Дані з ДІСО'!AG1340/Параметри!$K$71,0)</f>
        <v>0</v>
      </c>
      <c r="BV1340" s="40">
        <f t="shared" si="188"/>
        <v>0</v>
      </c>
      <c r="BW1340" s="40">
        <f>IF('Дані з ДІСО'!AG1340=0,0,'Дані з ДІСО'!AJ1340/'Дані з ДІСО'!AG1340)</f>
        <v>0</v>
      </c>
      <c r="BX1340" s="29">
        <f>BV1340*(1+0.25*BW1340)*Параметри!$K$51</f>
        <v>0</v>
      </c>
      <c r="BY1340" s="29">
        <f>ROUND(IF(Параметри!$K$77="No",CC1340,CC1340*Параметри!$K$78)+AG1340,1)</f>
        <v>32105</v>
      </c>
      <c r="BZ1340" s="29">
        <f>ROUND(IF(Параметри!$K$77="No",BF1340,BF1340*Параметри!$K$78),1)</f>
        <v>0</v>
      </c>
      <c r="CA1340" s="29">
        <f>ROUND(IF(Параметри!$K$77="No",BI1340,BI1340*Параметри!$K$78),1)</f>
        <v>0</v>
      </c>
      <c r="CB1340" s="29">
        <f>ROUND(IF(Параметри!$K$77="No",BJ1340,BJ1340*Параметри!$K$78),1)</f>
        <v>0</v>
      </c>
      <c r="CC1340" s="29">
        <f t="shared" si="182"/>
        <v>35672.168394870088</v>
      </c>
    </row>
    <row r="1341" spans="1:81">
      <c r="A1341" s="9">
        <v>1340</v>
      </c>
      <c r="B1341" s="9" t="s">
        <v>3145</v>
      </c>
      <c r="C1341" s="9" t="s">
        <v>3146</v>
      </c>
      <c r="D1341" s="9" t="s">
        <v>4315</v>
      </c>
      <c r="E1341" s="9" t="s">
        <v>21</v>
      </c>
      <c r="F1341" s="9" t="s">
        <v>4362</v>
      </c>
      <c r="G1341" s="9" t="s">
        <v>2779</v>
      </c>
      <c r="H1341" s="29">
        <f>SUM('Дані з ДІСО'!J1341:L1341)</f>
        <v>2062</v>
      </c>
      <c r="I1341" s="29">
        <f>SUM('Дані з ДІСО'!G1341:I1341)</f>
        <v>80</v>
      </c>
      <c r="J1341" s="29">
        <f>SUM('Дані з ДІСО'!P1341:R1341)</f>
        <v>0</v>
      </c>
      <c r="K1341" s="29">
        <f>SUM('Дані з ДІСО'!V1341:X1341)</f>
        <v>0</v>
      </c>
      <c r="L1341" s="40">
        <f>ROUNDUP('Дані з ДІСО'!J1341/'Коефіцієнти АТО'!$R1341,0)</f>
        <v>36</v>
      </c>
      <c r="M1341" s="40">
        <f>ROUNDUP('Дані з ДІСО'!K1341/'Коефіцієнти АТО'!$R1341,0)</f>
        <v>50</v>
      </c>
      <c r="N1341" s="40">
        <f>ROUNDUP('Дані з ДІСО'!L1341/'Коефіцієнти АТО'!$R1341,0)</f>
        <v>12</v>
      </c>
      <c r="O1341" s="59">
        <f>(L1341*Параметри!$K$32+M1341*Параметри!$L$32+N1341*Параметри!$M$32)/18</f>
        <v>160.5</v>
      </c>
      <c r="P1341" s="41">
        <f>IF(H1341=0,"",'Дані з ДІСО'!Y1341/H1341)</f>
        <v>0</v>
      </c>
      <c r="Q1341" s="29">
        <f>IF(H1341=0,"",(1+0.25*P1341)*O1341*Параметри!$K$51)</f>
        <v>32873.643855228001</v>
      </c>
      <c r="R1341" s="29">
        <f>IF(H1341=0,"",Q1341*'Коефіцієнти АТО'!T1341)</f>
        <v>2465.5232891421001</v>
      </c>
      <c r="S1341" s="29">
        <f>IF(H1341=0,"",H1341*(1+0.25*P1341)*Параметри!$K$66*Параметри!$K$20/1000)</f>
        <v>0</v>
      </c>
      <c r="T1341" s="29">
        <f>IF(H1341=0,"",H1341*(1+0.25*P1341)*'Коефіцієнти АТО'!$S1341*Параметри!$K$20/1000)</f>
        <v>4513.4843726983208</v>
      </c>
      <c r="U1341" s="29">
        <f t="shared" si="183"/>
        <v>39852.651517068429</v>
      </c>
      <c r="V1341" s="29">
        <f t="shared" si="184"/>
        <v>39852.651517068429</v>
      </c>
      <c r="W1341" s="40">
        <f>ROUNDUP('Дані з ДІСО'!P1341/Параметри!$K$24,0)</f>
        <v>0</v>
      </c>
      <c r="X1341" s="40">
        <f>ROUNDUP('Дані з ДІСО'!Q1341/Параметри!$K$24,0)</f>
        <v>0</v>
      </c>
      <c r="Y1341" s="40">
        <f>ROUNDUP('Дані з ДІСО'!R1341/Параметри!$K$24,0)</f>
        <v>0</v>
      </c>
      <c r="Z1341" s="59">
        <f>(W1341*Параметри!$K$33+X1341*Параметри!$L$33+Y1341*Параметри!$M$33)/18</f>
        <v>0</v>
      </c>
      <c r="AA1341" s="41">
        <f>IF(J1341=0,0,'Дані з ДІСО'!AA1341/J1341)</f>
        <v>0</v>
      </c>
      <c r="AB1341" s="29">
        <f>(1+0.25*AA1341)*Z1341*Параметри!$K$51</f>
        <v>0</v>
      </c>
      <c r="AC1341" s="29">
        <f>AB1341*'Коефіцієнти АТО'!U1341</f>
        <v>0</v>
      </c>
      <c r="AD1341" s="29">
        <f>J1341*(1+0.25*AA1341)*Параметри!$K$66*Параметри!$K$20/1000</f>
        <v>0</v>
      </c>
      <c r="AE1341" s="29">
        <f>(1+0.25*AA1341)*J1341*'Коефіцієнти АТО'!S1341*Параметри!$K$20/1000</f>
        <v>0</v>
      </c>
      <c r="AF1341" s="29">
        <f t="shared" si="180"/>
        <v>0</v>
      </c>
      <c r="AG1341" s="29">
        <v>0</v>
      </c>
      <c r="AH1341" s="40">
        <v>14</v>
      </c>
      <c r="AI1341" s="40">
        <v>0</v>
      </c>
      <c r="AJ1341" s="40">
        <f t="shared" si="181"/>
        <v>0</v>
      </c>
      <c r="AK1341" s="29">
        <f>(AH1341+AI1341)*(1+0.25*AJ1341)*Параметри!$K$53</f>
        <v>2512.0098597440006</v>
      </c>
      <c r="AL1341" s="29">
        <f>ROUNDUP(('Дані з ДІСО'!AU1341+'Дані з ДІСО'!AW1341)/Параметри!$K$28,0)</f>
        <v>0</v>
      </c>
      <c r="AM1341" s="64">
        <f>AL1341*Параметри!$M$35/18</f>
        <v>0</v>
      </c>
      <c r="AN1341" s="29">
        <f>IF(AL1341=0,0,'Дані з ДІСО'!AW1341/SUM('Дані з ДІСО'!AU1341,'Дані з ДІСО'!AW1341))</f>
        <v>0</v>
      </c>
      <c r="AO1341" s="29">
        <f>(1+0.25*AN1341)*AM1341*Параметри!$K$51</f>
        <v>0</v>
      </c>
      <c r="AP1341" s="40">
        <f>ROUNDUP(('Дані з ДІСО'!AE1341+'Дані не з ДІСО'!E1341+'Дані не з ДІСО'!G1341)/Параметри!$K$69,0)</f>
        <v>0</v>
      </c>
      <c r="AQ1341" s="40">
        <f t="shared" si="185"/>
        <v>0</v>
      </c>
      <c r="AR1341" s="40">
        <f>IF(AP1341=0,0,('Дані з ДІСО'!AH1341+'Дані не з ДІСО'!G1341)/('Дані з ДІСО'!AE1341+'Дані не з ДІСО'!E1341+'Дані не з ДІСО'!G1341))</f>
        <v>0</v>
      </c>
      <c r="AS1341" s="29">
        <f>AQ1341*(1+0.25*AR1341)*Параметри!$K$51</f>
        <v>0</v>
      </c>
      <c r="AT1341" s="40">
        <f>ROUNDUP('Дані з ДІСО'!AF1341/Параметри!$K$70,0)</f>
        <v>0</v>
      </c>
      <c r="AU1341" s="40">
        <f t="shared" si="186"/>
        <v>0</v>
      </c>
      <c r="AV1341" s="40">
        <f>IF(AT1341=0,0,'Дані з ДІСО'!AI1341/'Дані з ДІСО'!AF1341)</f>
        <v>0</v>
      </c>
      <c r="AW1341" s="29">
        <f>AU1341*(1+0.25*AV1341)*Параметри!$K$51</f>
        <v>0</v>
      </c>
      <c r="AX1341" s="40">
        <f>ROUNDUP('Дані з ДІСО'!AR1341/Параметри!$K$29,0)</f>
        <v>0</v>
      </c>
      <c r="AY1341" s="40">
        <f>ROUNDUP('Дані з ДІСО'!AS1341/Параметри!$K$29,0)</f>
        <v>0</v>
      </c>
      <c r="AZ1341" s="40">
        <f>ROUNDUP('Дані з ДІСО'!AT1341/Параметри!$K$29,0)</f>
        <v>0</v>
      </c>
      <c r="BA1341" s="64">
        <f>(AX1341*Параметри!$K$32+AY1341*Параметри!$L$32+AZ1341*Параметри!$M$32)/18</f>
        <v>0</v>
      </c>
      <c r="BB1341" s="29">
        <f>(BA1341*Параметри!$K$51+SUM('Дані з ДІСО'!AR1341:AT1341)*Параметри!$K$48*Параметри!$K$20/1000)*Параметри!$K$74</f>
        <v>0</v>
      </c>
      <c r="BC1341" s="40">
        <f>ROUNDUP(('Дані не з ДІСО'!I1341+'Дані не з ДІСО'!K1341)/Параметри!$K$26,0)</f>
        <v>0</v>
      </c>
      <c r="BD1341" s="29">
        <f>BC1341*Параметри!$M$36/18</f>
        <v>0</v>
      </c>
      <c r="BE1341" s="40">
        <f>IF(BC1341=0,0,'Дані не з ДІСО'!K1341/('Дані не з ДІСО'!I1341+'Дані не з ДІСО'!K1341))</f>
        <v>0</v>
      </c>
      <c r="BF1341" s="29">
        <f>(1+0.25*BE1341)*BD1341*Параметри!$K$51</f>
        <v>0</v>
      </c>
      <c r="BG1341" s="40">
        <f>ROUNDUP('Дані не з ДІСО'!M1341/Параметри!$K$27,0)</f>
        <v>0</v>
      </c>
      <c r="BH1341" s="40">
        <f>BG1341*Параметри!$M$37/18</f>
        <v>0</v>
      </c>
      <c r="BI1341" s="29">
        <f>BH1341*Параметри!$K$51</f>
        <v>0</v>
      </c>
      <c r="BJ1341" s="29">
        <f>'Дані не з ДІСО'!N1341*Параметри!$K$76</f>
        <v>0</v>
      </c>
      <c r="BK1341" s="40">
        <f>ROUNDUP('Дані з ДІСО'!V1341/Параметри!$K$25,0)</f>
        <v>0</v>
      </c>
      <c r="BL1341" s="40">
        <f>ROUNDUP('Дані з ДІСО'!W1341/Параметри!$K$25,0)</f>
        <v>0</v>
      </c>
      <c r="BM1341" s="40">
        <f>ROUNDUP('Дані з ДІСО'!X1341/Параметри!$K$25,0)</f>
        <v>0</v>
      </c>
      <c r="BN1341" s="40">
        <f>(BK1341*Параметри!$K$34+BL1341*Параметри!$L$34+BM1341*Параметри!$M$34)/18</f>
        <v>0</v>
      </c>
      <c r="BO1341" s="40">
        <f>IF(K1341=0,0,'Дані з ДІСО'!AC1341/K1341)</f>
        <v>0</v>
      </c>
      <c r="BP1341" s="29">
        <f>(1+0.25*BO1341)*BN1341*Параметри!$K$51</f>
        <v>0</v>
      </c>
      <c r="BQ1341" s="29">
        <f>BP1341*'Коефіцієнти АТО'!U1341</f>
        <v>0</v>
      </c>
      <c r="BR1341" s="29">
        <f>K1341*(1+0.25*BO1341)*Параметри!$K$66*Параметри!$K$20/1000</f>
        <v>0</v>
      </c>
      <c r="BS1341" s="29">
        <f>(1+0.25*BO1341)*K1341*'Коефіцієнти АТО'!S1341*Параметри!$K$20/1000</f>
        <v>0</v>
      </c>
      <c r="BT1341" s="29">
        <f t="shared" si="187"/>
        <v>0</v>
      </c>
      <c r="BU1341" s="40">
        <f>ROUNDUP('Дані з ДІСО'!AG1341/Параметри!$K$71,0)</f>
        <v>0</v>
      </c>
      <c r="BV1341" s="40">
        <f t="shared" si="188"/>
        <v>0</v>
      </c>
      <c r="BW1341" s="40">
        <f>IF('Дані з ДІСО'!AG1341=0,0,'Дані з ДІСО'!AJ1341/'Дані з ДІСО'!AG1341)</f>
        <v>0</v>
      </c>
      <c r="BX1341" s="29">
        <f>BV1341*(1+0.25*BW1341)*Параметри!$K$51</f>
        <v>0</v>
      </c>
      <c r="BY1341" s="29">
        <f>ROUND(IF(Параметри!$K$77="No",CC1341,CC1341*Параметри!$K$78)+AG1341,1)</f>
        <v>38128.199999999997</v>
      </c>
      <c r="BZ1341" s="29">
        <f>ROUND(IF(Параметри!$K$77="No",BF1341,BF1341*Параметри!$K$78),1)</f>
        <v>0</v>
      </c>
      <c r="CA1341" s="29">
        <f>ROUND(IF(Параметри!$K$77="No",BI1341,BI1341*Параметри!$K$78),1)</f>
        <v>0</v>
      </c>
      <c r="CB1341" s="29">
        <f>ROUND(IF(Параметри!$K$77="No",BJ1341,BJ1341*Параметри!$K$78),1)</f>
        <v>0</v>
      </c>
      <c r="CC1341" s="29">
        <f t="shared" si="182"/>
        <v>42364.66137681243</v>
      </c>
    </row>
    <row r="1342" spans="1:81">
      <c r="A1342" s="9">
        <v>1341</v>
      </c>
      <c r="B1342" s="9" t="s">
        <v>3151</v>
      </c>
      <c r="C1342" s="9" t="s">
        <v>3151</v>
      </c>
      <c r="D1342" s="9" t="s">
        <v>4315</v>
      </c>
      <c r="E1342" s="9" t="s">
        <v>29</v>
      </c>
      <c r="F1342" s="9" t="s">
        <v>4363</v>
      </c>
      <c r="G1342" s="9" t="s">
        <v>2781</v>
      </c>
      <c r="H1342" s="29">
        <f>SUM('Дані з ДІСО'!J1342:L1342)</f>
        <v>2004</v>
      </c>
      <c r="I1342" s="29">
        <f>SUM('Дані з ДІСО'!G1342:I1342)</f>
        <v>163</v>
      </c>
      <c r="J1342" s="29">
        <f>SUM('Дані з ДІСО'!P1342:R1342)</f>
        <v>0</v>
      </c>
      <c r="K1342" s="29">
        <f>SUM('Дані з ДІСО'!V1342:X1342)</f>
        <v>0</v>
      </c>
      <c r="L1342" s="40">
        <f>ROUNDUP('Дані з ДІСО'!J1342/'Коефіцієнти АТО'!$R1342,0)</f>
        <v>46</v>
      </c>
      <c r="M1342" s="40">
        <f>ROUNDUP('Дані з ДІСО'!K1342/'Коефіцієнти АТО'!$R1342,0)</f>
        <v>63</v>
      </c>
      <c r="N1342" s="40">
        <f>ROUNDUP('Дані з ДІСО'!L1342/'Коефіцієнти АТО'!$R1342,0)</f>
        <v>17</v>
      </c>
      <c r="O1342" s="59">
        <f>(L1342*Параметри!$K$32+M1342*Параметри!$L$32+N1342*Параметри!$M$32)/18</f>
        <v>206.75555555555559</v>
      </c>
      <c r="P1342" s="41">
        <f>IF(H1342=0,"",'Дані з ДІСО'!Y1342/H1342)</f>
        <v>0</v>
      </c>
      <c r="Q1342" s="29">
        <f>IF(H1342=0,"",(1+0.25*P1342)*O1342*Параметри!$K$51)</f>
        <v>42347.716501078765</v>
      </c>
      <c r="R1342" s="29">
        <f>IF(H1342=0,"",Q1342*'Коефіцієнти АТО'!T1342)</f>
        <v>719.91118051833905</v>
      </c>
      <c r="S1342" s="29">
        <f>IF(H1342=0,"",H1342*(1+0.25*P1342)*Параметри!$K$66*Параметри!$K$20/1000)</f>
        <v>0</v>
      </c>
      <c r="T1342" s="29">
        <f>IF(H1342=0,"",H1342*(1+0.25*P1342)*'Коефіцієнти АТО'!$S1342*Параметри!$K$20/1000)</f>
        <v>8200.9019391084985</v>
      </c>
      <c r="U1342" s="29">
        <f t="shared" si="183"/>
        <v>51268.529620705609</v>
      </c>
      <c r="V1342" s="29">
        <f t="shared" si="184"/>
        <v>51268.529620705609</v>
      </c>
      <c r="W1342" s="40">
        <f>ROUNDUP('Дані з ДІСО'!P1342/Параметри!$K$24,0)</f>
        <v>0</v>
      </c>
      <c r="X1342" s="40">
        <f>ROUNDUP('Дані з ДІСО'!Q1342/Параметри!$K$24,0)</f>
        <v>0</v>
      </c>
      <c r="Y1342" s="40">
        <f>ROUNDUP('Дані з ДІСО'!R1342/Параметри!$K$24,0)</f>
        <v>0</v>
      </c>
      <c r="Z1342" s="59">
        <f>(W1342*Параметри!$K$33+X1342*Параметри!$L$33+Y1342*Параметри!$M$33)/18</f>
        <v>0</v>
      </c>
      <c r="AA1342" s="41">
        <f>IF(J1342=0,0,'Дані з ДІСО'!AA1342/J1342)</f>
        <v>0</v>
      </c>
      <c r="AB1342" s="29">
        <f>(1+0.25*AA1342)*Z1342*Параметри!$K$51</f>
        <v>0</v>
      </c>
      <c r="AC1342" s="29">
        <f>AB1342*'Коефіцієнти АТО'!U1342</f>
        <v>0</v>
      </c>
      <c r="AD1342" s="29">
        <f>J1342*(1+0.25*AA1342)*Параметри!$K$66*Параметри!$K$20/1000</f>
        <v>0</v>
      </c>
      <c r="AE1342" s="29">
        <f>(1+0.25*AA1342)*J1342*'Коефіцієнти АТО'!S1342*Параметри!$K$20/1000</f>
        <v>0</v>
      </c>
      <c r="AF1342" s="29">
        <f t="shared" si="180"/>
        <v>0</v>
      </c>
      <c r="AG1342" s="29">
        <v>0</v>
      </c>
      <c r="AH1342" s="40">
        <v>1</v>
      </c>
      <c r="AI1342" s="40">
        <v>0</v>
      </c>
      <c r="AJ1342" s="40">
        <f t="shared" si="181"/>
        <v>0</v>
      </c>
      <c r="AK1342" s="29">
        <f>(AH1342+AI1342)*(1+0.25*AJ1342)*Параметри!$K$53</f>
        <v>179.42927569600005</v>
      </c>
      <c r="AL1342" s="29">
        <f>ROUNDUP(('Дані з ДІСО'!AU1342+'Дані з ДІСО'!AW1342)/Параметри!$K$28,0)</f>
        <v>0</v>
      </c>
      <c r="AM1342" s="64">
        <f>AL1342*Параметри!$M$35/18</f>
        <v>0</v>
      </c>
      <c r="AN1342" s="29">
        <f>IF(AL1342=0,0,'Дані з ДІСО'!AW1342/SUM('Дані з ДІСО'!AU1342,'Дані з ДІСО'!AW1342))</f>
        <v>0</v>
      </c>
      <c r="AO1342" s="29">
        <f>(1+0.25*AN1342)*AM1342*Параметри!$K$51</f>
        <v>0</v>
      </c>
      <c r="AP1342" s="40">
        <f>ROUNDUP(('Дані з ДІСО'!AE1342+'Дані не з ДІСО'!E1342+'Дані не з ДІСО'!G1342)/Параметри!$K$69,0)</f>
        <v>0</v>
      </c>
      <c r="AQ1342" s="40">
        <f t="shared" si="185"/>
        <v>0</v>
      </c>
      <c r="AR1342" s="40">
        <f>IF(AP1342=0,0,('Дані з ДІСО'!AH1342+'Дані не з ДІСО'!G1342)/('Дані з ДІСО'!AE1342+'Дані не з ДІСО'!E1342+'Дані не з ДІСО'!G1342))</f>
        <v>0</v>
      </c>
      <c r="AS1342" s="29">
        <f>AQ1342*(1+0.25*AR1342)*Параметри!$K$51</f>
        <v>0</v>
      </c>
      <c r="AT1342" s="40">
        <f>ROUNDUP('Дані з ДІСО'!AF1342/Параметри!$K$70,0)</f>
        <v>0</v>
      </c>
      <c r="AU1342" s="40">
        <f t="shared" si="186"/>
        <v>0</v>
      </c>
      <c r="AV1342" s="40">
        <f>IF(AT1342=0,0,'Дані з ДІСО'!AI1342/'Дані з ДІСО'!AF1342)</f>
        <v>0</v>
      </c>
      <c r="AW1342" s="29">
        <f>AU1342*(1+0.25*AV1342)*Параметри!$K$51</f>
        <v>0</v>
      </c>
      <c r="AX1342" s="40">
        <f>ROUNDUP('Дані з ДІСО'!AR1342/Параметри!$K$29,0)</f>
        <v>0</v>
      </c>
      <c r="AY1342" s="40">
        <f>ROUNDUP('Дані з ДІСО'!AS1342/Параметри!$K$29,0)</f>
        <v>0</v>
      </c>
      <c r="AZ1342" s="40">
        <f>ROUNDUP('Дані з ДІСО'!AT1342/Параметри!$K$29,0)</f>
        <v>0</v>
      </c>
      <c r="BA1342" s="64">
        <f>(AX1342*Параметри!$K$32+AY1342*Параметри!$L$32+AZ1342*Параметри!$M$32)/18</f>
        <v>0</v>
      </c>
      <c r="BB1342" s="29">
        <f>(BA1342*Параметри!$K$51+SUM('Дані з ДІСО'!AR1342:AT1342)*Параметри!$K$48*Параметри!$K$20/1000)*Параметри!$K$74</f>
        <v>0</v>
      </c>
      <c r="BC1342" s="40">
        <f>ROUNDUP(('Дані не з ДІСО'!I1342+'Дані не з ДІСО'!K1342)/Параметри!$K$26,0)</f>
        <v>0</v>
      </c>
      <c r="BD1342" s="29">
        <f>BC1342*Параметри!$M$36/18</f>
        <v>0</v>
      </c>
      <c r="BE1342" s="40">
        <f>IF(BC1342=0,0,'Дані не з ДІСО'!K1342/('Дані не з ДІСО'!I1342+'Дані не з ДІСО'!K1342))</f>
        <v>0</v>
      </c>
      <c r="BF1342" s="29">
        <f>(1+0.25*BE1342)*BD1342*Параметри!$K$51</f>
        <v>0</v>
      </c>
      <c r="BG1342" s="40">
        <f>ROUNDUP('Дані не з ДІСО'!M1342/Параметри!$K$27,0)</f>
        <v>0</v>
      </c>
      <c r="BH1342" s="40">
        <f>BG1342*Параметри!$M$37/18</f>
        <v>0</v>
      </c>
      <c r="BI1342" s="29">
        <f>BH1342*Параметри!$K$51</f>
        <v>0</v>
      </c>
      <c r="BJ1342" s="29">
        <f>'Дані не з ДІСО'!N1342*Параметри!$K$76</f>
        <v>0</v>
      </c>
      <c r="BK1342" s="40">
        <f>ROUNDUP('Дані з ДІСО'!V1342/Параметри!$K$25,0)</f>
        <v>0</v>
      </c>
      <c r="BL1342" s="40">
        <f>ROUNDUP('Дані з ДІСО'!W1342/Параметри!$K$25,0)</f>
        <v>0</v>
      </c>
      <c r="BM1342" s="40">
        <f>ROUNDUP('Дані з ДІСО'!X1342/Параметри!$K$25,0)</f>
        <v>0</v>
      </c>
      <c r="BN1342" s="40">
        <f>(BK1342*Параметри!$K$34+BL1342*Параметри!$L$34+BM1342*Параметри!$M$34)/18</f>
        <v>0</v>
      </c>
      <c r="BO1342" s="40">
        <f>IF(K1342=0,0,'Дані з ДІСО'!AC1342/K1342)</f>
        <v>0</v>
      </c>
      <c r="BP1342" s="29">
        <f>(1+0.25*BO1342)*BN1342*Параметри!$K$51</f>
        <v>0</v>
      </c>
      <c r="BQ1342" s="29">
        <f>BP1342*'Коефіцієнти АТО'!U1342</f>
        <v>0</v>
      </c>
      <c r="BR1342" s="29">
        <f>K1342*(1+0.25*BO1342)*Параметри!$K$66*Параметри!$K$20/1000</f>
        <v>0</v>
      </c>
      <c r="BS1342" s="29">
        <f>(1+0.25*BO1342)*K1342*'Коефіцієнти АТО'!S1342*Параметри!$K$20/1000</f>
        <v>0</v>
      </c>
      <c r="BT1342" s="29">
        <f t="shared" si="187"/>
        <v>0</v>
      </c>
      <c r="BU1342" s="40">
        <f>ROUNDUP('Дані з ДІСО'!AG1342/Параметри!$K$71,0)</f>
        <v>0</v>
      </c>
      <c r="BV1342" s="40">
        <f t="shared" si="188"/>
        <v>0</v>
      </c>
      <c r="BW1342" s="40">
        <f>IF('Дані з ДІСО'!AG1342=0,0,'Дані з ДІСО'!AJ1342/'Дані з ДІСО'!AG1342)</f>
        <v>0</v>
      </c>
      <c r="BX1342" s="29">
        <f>BV1342*(1+0.25*BW1342)*Параметри!$K$51</f>
        <v>0</v>
      </c>
      <c r="BY1342" s="29">
        <f>ROUND(IF(Параметри!$K$77="No",CC1342,CC1342*Параметри!$K$78)+AG1342,1)</f>
        <v>46303.199999999997</v>
      </c>
      <c r="BZ1342" s="29">
        <f>ROUND(IF(Параметри!$K$77="No",BF1342,BF1342*Параметри!$K$78),1)</f>
        <v>0</v>
      </c>
      <c r="CA1342" s="29">
        <f>ROUND(IF(Параметри!$K$77="No",BI1342,BI1342*Параметри!$K$78),1)</f>
        <v>0</v>
      </c>
      <c r="CB1342" s="29">
        <f>ROUND(IF(Параметри!$K$77="No",BJ1342,BJ1342*Параметри!$K$78),1)</f>
        <v>0</v>
      </c>
      <c r="CC1342" s="29">
        <f t="shared" si="182"/>
        <v>51447.958896401607</v>
      </c>
    </row>
    <row r="1343" spans="1:81">
      <c r="A1343" s="9">
        <v>1342</v>
      </c>
      <c r="B1343" s="9" t="s">
        <v>3145</v>
      </c>
      <c r="C1343" s="9" t="s">
        <v>3146</v>
      </c>
      <c r="D1343" s="9" t="s">
        <v>4315</v>
      </c>
      <c r="E1343" s="9" t="s">
        <v>21</v>
      </c>
      <c r="F1343" s="9" t="s">
        <v>4364</v>
      </c>
      <c r="G1343" s="9" t="s">
        <v>2783</v>
      </c>
      <c r="H1343" s="29">
        <f>SUM('Дані з ДІСО'!J1343:L1343)</f>
        <v>3015.5</v>
      </c>
      <c r="I1343" s="29">
        <f>SUM('Дані з ДІСО'!G1343:I1343)</f>
        <v>254</v>
      </c>
      <c r="J1343" s="29">
        <f>SUM('Дані з ДІСО'!P1343:R1343)</f>
        <v>0</v>
      </c>
      <c r="K1343" s="29">
        <f>SUM('Дані з ДІСО'!V1343:X1343)</f>
        <v>0</v>
      </c>
      <c r="L1343" s="40">
        <f>ROUNDUP('Дані з ДІСО'!J1343/'Коефіцієнти АТО'!$R1343,0)</f>
        <v>69</v>
      </c>
      <c r="M1343" s="40">
        <f>ROUNDUP('Дані з ДІСО'!K1343/'Коефіцієнти АТО'!$R1343,0)</f>
        <v>104</v>
      </c>
      <c r="N1343" s="40">
        <f>ROUNDUP('Дані з ДІСО'!L1343/'Коефіцієнти АТО'!$R1343,0)</f>
        <v>29</v>
      </c>
      <c r="O1343" s="59">
        <f>(L1343*Параметри!$K$32+M1343*Параметри!$L$32+N1343*Параметри!$M$32)/18</f>
        <v>334.29444444444448</v>
      </c>
      <c r="P1343" s="41">
        <f>IF(H1343=0,"",'Дані з ДІСО'!Y1343/H1343)</f>
        <v>0</v>
      </c>
      <c r="Q1343" s="29">
        <f>IF(H1343=0,"",(1+0.25*P1343)*O1343*Параметри!$K$51)</f>
        <v>68470.258625844057</v>
      </c>
      <c r="R1343" s="29">
        <f>IF(H1343=0,"",Q1343*'Коефіцієнти АТО'!T1343)</f>
        <v>1163.9943966393491</v>
      </c>
      <c r="S1343" s="29">
        <f>IF(H1343=0,"",H1343*(1+0.25*P1343)*Параметри!$K$66*Параметри!$K$20/1000)</f>
        <v>0</v>
      </c>
      <c r="T1343" s="29">
        <f>IF(H1343=0,"",H1343*(1+0.25*P1343)*'Коефіцієнти АТО'!$S1343*Параметри!$K$20/1000)</f>
        <v>13775.139839789266</v>
      </c>
      <c r="U1343" s="29">
        <f t="shared" si="183"/>
        <v>83409.392862272667</v>
      </c>
      <c r="V1343" s="29">
        <f t="shared" si="184"/>
        <v>83409.392862272667</v>
      </c>
      <c r="W1343" s="40">
        <f>ROUNDUP('Дані з ДІСО'!P1343/Параметри!$K$24,0)</f>
        <v>0</v>
      </c>
      <c r="X1343" s="40">
        <f>ROUNDUP('Дані з ДІСО'!Q1343/Параметри!$K$24,0)</f>
        <v>0</v>
      </c>
      <c r="Y1343" s="40">
        <f>ROUNDUP('Дані з ДІСО'!R1343/Параметри!$K$24,0)</f>
        <v>0</v>
      </c>
      <c r="Z1343" s="59">
        <f>(W1343*Параметри!$K$33+X1343*Параметри!$L$33+Y1343*Параметри!$M$33)/18</f>
        <v>0</v>
      </c>
      <c r="AA1343" s="41">
        <f>IF(J1343=0,0,'Дані з ДІСО'!AA1343/J1343)</f>
        <v>0</v>
      </c>
      <c r="AB1343" s="29">
        <f>(1+0.25*AA1343)*Z1343*Параметри!$K$51</f>
        <v>0</v>
      </c>
      <c r="AC1343" s="29">
        <f>AB1343*'Коефіцієнти АТО'!U1343</f>
        <v>0</v>
      </c>
      <c r="AD1343" s="29">
        <f>J1343*(1+0.25*AA1343)*Параметри!$K$66*Параметри!$K$20/1000</f>
        <v>0</v>
      </c>
      <c r="AE1343" s="29">
        <f>(1+0.25*AA1343)*J1343*'Коефіцієнти АТО'!S1343*Параметри!$K$20/1000</f>
        <v>0</v>
      </c>
      <c r="AF1343" s="29">
        <f t="shared" si="180"/>
        <v>0</v>
      </c>
      <c r="AG1343" s="29">
        <v>0</v>
      </c>
      <c r="AH1343" s="40">
        <v>18</v>
      </c>
      <c r="AI1343" s="40">
        <v>0</v>
      </c>
      <c r="AJ1343" s="40">
        <f t="shared" si="181"/>
        <v>0</v>
      </c>
      <c r="AK1343" s="29">
        <f>(AH1343+AI1343)*(1+0.25*AJ1343)*Параметри!$K$53</f>
        <v>3229.726962528001</v>
      </c>
      <c r="AL1343" s="29">
        <f>ROUNDUP(('Дані з ДІСО'!AU1343+'Дані з ДІСО'!AW1343)/Параметри!$K$28,0)</f>
        <v>0</v>
      </c>
      <c r="AM1343" s="64">
        <f>AL1343*Параметри!$M$35/18</f>
        <v>0</v>
      </c>
      <c r="AN1343" s="29">
        <f>IF(AL1343=0,0,'Дані з ДІСО'!AW1343/SUM('Дані з ДІСО'!AU1343,'Дані з ДІСО'!AW1343))</f>
        <v>0</v>
      </c>
      <c r="AO1343" s="29">
        <f>(1+0.25*AN1343)*AM1343*Параметри!$K$51</f>
        <v>0</v>
      </c>
      <c r="AP1343" s="40">
        <f>ROUNDUP(('Дані з ДІСО'!AE1343+'Дані не з ДІСО'!E1343+'Дані не з ДІСО'!G1343)/Параметри!$K$69,0)</f>
        <v>8</v>
      </c>
      <c r="AQ1343" s="40">
        <f t="shared" si="185"/>
        <v>16</v>
      </c>
      <c r="AR1343" s="40">
        <f>IF(AP1343=0,0,('Дані з ДІСО'!AH1343+'Дані не з ДІСО'!G1343)/('Дані з ДІСО'!AE1343+'Дані не з ДІСО'!E1343+'Дані не з ДІСО'!G1343))</f>
        <v>0</v>
      </c>
      <c r="AS1343" s="29">
        <f>AQ1343*(1+0.25*AR1343)*Параметри!$K$51</f>
        <v>3277.1233749759999</v>
      </c>
      <c r="AT1343" s="40">
        <f>ROUNDUP('Дані з ДІСО'!AF1343/Параметри!$K$70,0)</f>
        <v>0</v>
      </c>
      <c r="AU1343" s="40">
        <f t="shared" si="186"/>
        <v>0</v>
      </c>
      <c r="AV1343" s="40">
        <f>IF(AT1343=0,0,'Дані з ДІСО'!AI1343/'Дані з ДІСО'!AF1343)</f>
        <v>0</v>
      </c>
      <c r="AW1343" s="29">
        <f>AU1343*(1+0.25*AV1343)*Параметри!$K$51</f>
        <v>0</v>
      </c>
      <c r="AX1343" s="40">
        <f>ROUNDUP('Дані з ДІСО'!AR1343/Параметри!$K$29,0)</f>
        <v>0</v>
      </c>
      <c r="AY1343" s="40">
        <f>ROUNDUP('Дані з ДІСО'!AS1343/Параметри!$K$29,0)</f>
        <v>0</v>
      </c>
      <c r="AZ1343" s="40">
        <f>ROUNDUP('Дані з ДІСО'!AT1343/Параметри!$K$29,0)</f>
        <v>0</v>
      </c>
      <c r="BA1343" s="64">
        <f>(AX1343*Параметри!$K$32+AY1343*Параметри!$L$32+AZ1343*Параметри!$M$32)/18</f>
        <v>0</v>
      </c>
      <c r="BB1343" s="29">
        <f>(BA1343*Параметри!$K$51+SUM('Дані з ДІСО'!AR1343:AT1343)*Параметри!$K$48*Параметри!$K$20/1000)*Параметри!$K$74</f>
        <v>0</v>
      </c>
      <c r="BC1343" s="40">
        <f>ROUNDUP(('Дані не з ДІСО'!I1343+'Дані не з ДІСО'!K1343)/Параметри!$K$26,0)</f>
        <v>0</v>
      </c>
      <c r="BD1343" s="29">
        <f>BC1343*Параметри!$M$36/18</f>
        <v>0</v>
      </c>
      <c r="BE1343" s="40">
        <f>IF(BC1343=0,0,'Дані не з ДІСО'!K1343/('Дані не з ДІСО'!I1343+'Дані не з ДІСО'!K1343))</f>
        <v>0</v>
      </c>
      <c r="BF1343" s="29">
        <f>(1+0.25*BE1343)*BD1343*Параметри!$K$51</f>
        <v>0</v>
      </c>
      <c r="BG1343" s="40">
        <f>ROUNDUP('Дані не з ДІСО'!M1343/Параметри!$K$27,0)</f>
        <v>0</v>
      </c>
      <c r="BH1343" s="40">
        <f>BG1343*Параметри!$M$37/18</f>
        <v>0</v>
      </c>
      <c r="BI1343" s="29">
        <f>BH1343*Параметри!$K$51</f>
        <v>0</v>
      </c>
      <c r="BJ1343" s="29">
        <f>'Дані не з ДІСО'!N1343*Параметри!$K$76</f>
        <v>0</v>
      </c>
      <c r="BK1343" s="40">
        <f>ROUNDUP('Дані з ДІСО'!V1343/Параметри!$K$25,0)</f>
        <v>0</v>
      </c>
      <c r="BL1343" s="40">
        <f>ROUNDUP('Дані з ДІСО'!W1343/Параметри!$K$25,0)</f>
        <v>0</v>
      </c>
      <c r="BM1343" s="40">
        <f>ROUNDUP('Дані з ДІСО'!X1343/Параметри!$K$25,0)</f>
        <v>0</v>
      </c>
      <c r="BN1343" s="40">
        <f>(BK1343*Параметри!$K$34+BL1343*Параметри!$L$34+BM1343*Параметри!$M$34)/18</f>
        <v>0</v>
      </c>
      <c r="BO1343" s="40">
        <f>IF(K1343=0,0,'Дані з ДІСО'!AC1343/K1343)</f>
        <v>0</v>
      </c>
      <c r="BP1343" s="29">
        <f>(1+0.25*BO1343)*BN1343*Параметри!$K$51</f>
        <v>0</v>
      </c>
      <c r="BQ1343" s="29">
        <f>BP1343*'Коефіцієнти АТО'!U1343</f>
        <v>0</v>
      </c>
      <c r="BR1343" s="29">
        <f>K1343*(1+0.25*BO1343)*Параметри!$K$66*Параметри!$K$20/1000</f>
        <v>0</v>
      </c>
      <c r="BS1343" s="29">
        <f>(1+0.25*BO1343)*K1343*'Коефіцієнти АТО'!S1343*Параметри!$K$20/1000</f>
        <v>0</v>
      </c>
      <c r="BT1343" s="29">
        <f t="shared" si="187"/>
        <v>0</v>
      </c>
      <c r="BU1343" s="40">
        <f>ROUNDUP('Дані з ДІСО'!AG1343/Параметри!$K$71,0)</f>
        <v>0</v>
      </c>
      <c r="BV1343" s="40">
        <f t="shared" si="188"/>
        <v>0</v>
      </c>
      <c r="BW1343" s="40">
        <f>IF('Дані з ДІСО'!AG1343=0,0,'Дані з ДІСО'!AJ1343/'Дані з ДІСО'!AG1343)</f>
        <v>0</v>
      </c>
      <c r="BX1343" s="29">
        <f>BV1343*(1+0.25*BW1343)*Параметри!$K$51</f>
        <v>0</v>
      </c>
      <c r="BY1343" s="29">
        <f>ROUND(IF(Параметри!$K$77="No",CC1343,CC1343*Параметри!$K$78)+AG1343,1)</f>
        <v>80924.600000000006</v>
      </c>
      <c r="BZ1343" s="29">
        <f>ROUND(IF(Параметри!$K$77="No",BF1343,BF1343*Параметри!$K$78),1)</f>
        <v>0</v>
      </c>
      <c r="CA1343" s="29">
        <f>ROUND(IF(Параметри!$K$77="No",BI1343,BI1343*Параметри!$K$78),1)</f>
        <v>0</v>
      </c>
      <c r="CB1343" s="29">
        <f>ROUND(IF(Параметри!$K$77="No",BJ1343,BJ1343*Параметри!$K$78),1)</f>
        <v>0</v>
      </c>
      <c r="CC1343" s="29">
        <f t="shared" si="182"/>
        <v>89916.243199776669</v>
      </c>
    </row>
    <row r="1344" spans="1:81">
      <c r="A1344" s="9">
        <v>1343</v>
      </c>
      <c r="B1344" s="9" t="s">
        <v>3148</v>
      </c>
      <c r="C1344" s="9" t="s">
        <v>3148</v>
      </c>
      <c r="D1344" s="9" t="s">
        <v>4315</v>
      </c>
      <c r="E1344" s="9" t="s">
        <v>24</v>
      </c>
      <c r="F1344" s="9" t="s">
        <v>4365</v>
      </c>
      <c r="G1344" s="9" t="s">
        <v>2785</v>
      </c>
      <c r="H1344" s="29">
        <f>SUM('Дані з ДІСО'!J1344:L1344)</f>
        <v>1165</v>
      </c>
      <c r="I1344" s="29">
        <f>SUM('Дані з ДІСО'!G1344:I1344)</f>
        <v>70</v>
      </c>
      <c r="J1344" s="29">
        <f>SUM('Дані з ДІСО'!P1344:R1344)</f>
        <v>0</v>
      </c>
      <c r="K1344" s="29">
        <f>SUM('Дані з ДІСО'!V1344:X1344)</f>
        <v>0</v>
      </c>
      <c r="L1344" s="40">
        <f>ROUNDUP('Дані з ДІСО'!J1344/'Коефіцієнти АТО'!$R1344,0)</f>
        <v>33</v>
      </c>
      <c r="M1344" s="40">
        <f>ROUNDUP('Дані з ДІСО'!K1344/'Коефіцієнти АТО'!$R1344,0)</f>
        <v>45</v>
      </c>
      <c r="N1344" s="40">
        <f>ROUNDUP('Дані з ДІСО'!L1344/'Коефіцієнти АТО'!$R1344,0)</f>
        <v>13</v>
      </c>
      <c r="O1344" s="59">
        <f>(L1344*Параметри!$K$32+M1344*Параметри!$L$32+N1344*Параметри!$M$32)/18</f>
        <v>149.55555555555554</v>
      </c>
      <c r="P1344" s="41">
        <f>IF(H1344=0,"",'Дані з ДІСО'!Y1344/H1344)</f>
        <v>0</v>
      </c>
      <c r="Q1344" s="29">
        <f>IF(H1344=0,"",(1+0.25*P1344)*O1344*Параметри!$K$51)</f>
        <v>30632.000435539554</v>
      </c>
      <c r="R1344" s="29">
        <f>IF(H1344=0,"",Q1344*'Коефіцієнти АТО'!T1344)</f>
        <v>520.74400740417241</v>
      </c>
      <c r="S1344" s="29">
        <f>IF(H1344=0,"",H1344*(1+0.25*P1344)*Параметри!$K$66*Параметри!$K$20/1000)</f>
        <v>0</v>
      </c>
      <c r="T1344" s="29">
        <f>IF(H1344=0,"",H1344*(1+0.25*P1344)*'Коефіцієнти АТО'!$S1344*Параметри!$K$20/1000)</f>
        <v>5876.2090961130571</v>
      </c>
      <c r="U1344" s="29">
        <f t="shared" si="183"/>
        <v>37028.953539056783</v>
      </c>
      <c r="V1344" s="29">
        <f t="shared" si="184"/>
        <v>37028.953539056783</v>
      </c>
      <c r="W1344" s="40">
        <f>ROUNDUP('Дані з ДІСО'!P1344/Параметри!$K$24,0)</f>
        <v>0</v>
      </c>
      <c r="X1344" s="40">
        <f>ROUNDUP('Дані з ДІСО'!Q1344/Параметри!$K$24,0)</f>
        <v>0</v>
      </c>
      <c r="Y1344" s="40">
        <f>ROUNDUP('Дані з ДІСО'!R1344/Параметри!$K$24,0)</f>
        <v>0</v>
      </c>
      <c r="Z1344" s="59">
        <f>(W1344*Параметри!$K$33+X1344*Параметри!$L$33+Y1344*Параметри!$M$33)/18</f>
        <v>0</v>
      </c>
      <c r="AA1344" s="41">
        <f>IF(J1344=0,0,'Дані з ДІСО'!AA1344/J1344)</f>
        <v>0</v>
      </c>
      <c r="AB1344" s="29">
        <f>(1+0.25*AA1344)*Z1344*Параметри!$K$51</f>
        <v>0</v>
      </c>
      <c r="AC1344" s="29">
        <f>AB1344*'Коефіцієнти АТО'!U1344</f>
        <v>0</v>
      </c>
      <c r="AD1344" s="29">
        <f>J1344*(1+0.25*AA1344)*Параметри!$K$66*Параметри!$K$20/1000</f>
        <v>0</v>
      </c>
      <c r="AE1344" s="29">
        <f>(1+0.25*AA1344)*J1344*'Коефіцієнти АТО'!S1344*Параметри!$K$20/1000</f>
        <v>0</v>
      </c>
      <c r="AF1344" s="29">
        <f t="shared" si="180"/>
        <v>0</v>
      </c>
      <c r="AG1344" s="29">
        <v>0</v>
      </c>
      <c r="AH1344" s="40">
        <v>6</v>
      </c>
      <c r="AI1344" s="40">
        <v>0</v>
      </c>
      <c r="AJ1344" s="40">
        <f t="shared" si="181"/>
        <v>0</v>
      </c>
      <c r="AK1344" s="29">
        <f>(AH1344+AI1344)*(1+0.25*AJ1344)*Параметри!$K$53</f>
        <v>1076.5756541760002</v>
      </c>
      <c r="AL1344" s="29">
        <f>ROUNDUP(('Дані з ДІСО'!AU1344+'Дані з ДІСО'!AW1344)/Параметри!$K$28,0)</f>
        <v>0</v>
      </c>
      <c r="AM1344" s="64">
        <f>AL1344*Параметри!$M$35/18</f>
        <v>0</v>
      </c>
      <c r="AN1344" s="29">
        <f>IF(AL1344=0,0,'Дані з ДІСО'!AW1344/SUM('Дані з ДІСО'!AU1344,'Дані з ДІСО'!AW1344))</f>
        <v>0</v>
      </c>
      <c r="AO1344" s="29">
        <f>(1+0.25*AN1344)*AM1344*Параметри!$K$51</f>
        <v>0</v>
      </c>
      <c r="AP1344" s="40">
        <f>ROUNDUP(('Дані з ДІСО'!AE1344+'Дані не з ДІСО'!E1344+'Дані не з ДІСО'!G1344)/Параметри!$K$69,0)</f>
        <v>0</v>
      </c>
      <c r="AQ1344" s="40">
        <f t="shared" si="185"/>
        <v>0</v>
      </c>
      <c r="AR1344" s="40">
        <f>IF(AP1344=0,0,('Дані з ДІСО'!AH1344+'Дані не з ДІСО'!G1344)/('Дані з ДІСО'!AE1344+'Дані не з ДІСО'!E1344+'Дані не з ДІСО'!G1344))</f>
        <v>0</v>
      </c>
      <c r="AS1344" s="29">
        <f>AQ1344*(1+0.25*AR1344)*Параметри!$K$51</f>
        <v>0</v>
      </c>
      <c r="AT1344" s="40">
        <f>ROUNDUP('Дані з ДІСО'!AF1344/Параметри!$K$70,0)</f>
        <v>0</v>
      </c>
      <c r="AU1344" s="40">
        <f t="shared" si="186"/>
        <v>0</v>
      </c>
      <c r="AV1344" s="40">
        <f>IF(AT1344=0,0,'Дані з ДІСО'!AI1344/'Дані з ДІСО'!AF1344)</f>
        <v>0</v>
      </c>
      <c r="AW1344" s="29">
        <f>AU1344*(1+0.25*AV1344)*Параметри!$K$51</f>
        <v>0</v>
      </c>
      <c r="AX1344" s="40">
        <f>ROUNDUP('Дані з ДІСО'!AR1344/Параметри!$K$29,0)</f>
        <v>0</v>
      </c>
      <c r="AY1344" s="40">
        <f>ROUNDUP('Дані з ДІСО'!AS1344/Параметри!$K$29,0)</f>
        <v>0</v>
      </c>
      <c r="AZ1344" s="40">
        <f>ROUNDUP('Дані з ДІСО'!AT1344/Параметри!$K$29,0)</f>
        <v>0</v>
      </c>
      <c r="BA1344" s="64">
        <f>(AX1344*Параметри!$K$32+AY1344*Параметри!$L$32+AZ1344*Параметри!$M$32)/18</f>
        <v>0</v>
      </c>
      <c r="BB1344" s="29">
        <f>(BA1344*Параметри!$K$51+SUM('Дані з ДІСО'!AR1344:AT1344)*Параметри!$K$48*Параметри!$K$20/1000)*Параметри!$K$74</f>
        <v>0</v>
      </c>
      <c r="BC1344" s="40">
        <f>ROUNDUP(('Дані не з ДІСО'!I1344+'Дані не з ДІСО'!K1344)/Параметри!$K$26,0)</f>
        <v>0</v>
      </c>
      <c r="BD1344" s="29">
        <f>BC1344*Параметри!$M$36/18</f>
        <v>0</v>
      </c>
      <c r="BE1344" s="40">
        <f>IF(BC1344=0,0,'Дані не з ДІСО'!K1344/('Дані не з ДІСО'!I1344+'Дані не з ДІСО'!K1344))</f>
        <v>0</v>
      </c>
      <c r="BF1344" s="29">
        <f>(1+0.25*BE1344)*BD1344*Параметри!$K$51</f>
        <v>0</v>
      </c>
      <c r="BG1344" s="40">
        <f>ROUNDUP('Дані не з ДІСО'!M1344/Параметри!$K$27,0)</f>
        <v>0</v>
      </c>
      <c r="BH1344" s="40">
        <f>BG1344*Параметри!$M$37/18</f>
        <v>0</v>
      </c>
      <c r="BI1344" s="29">
        <f>BH1344*Параметри!$K$51</f>
        <v>0</v>
      </c>
      <c r="BJ1344" s="29">
        <f>'Дані не з ДІСО'!N1344*Параметри!$K$76</f>
        <v>0</v>
      </c>
      <c r="BK1344" s="40">
        <f>ROUNDUP('Дані з ДІСО'!V1344/Параметри!$K$25,0)</f>
        <v>0</v>
      </c>
      <c r="BL1344" s="40">
        <f>ROUNDUP('Дані з ДІСО'!W1344/Параметри!$K$25,0)</f>
        <v>0</v>
      </c>
      <c r="BM1344" s="40">
        <f>ROUNDUP('Дані з ДІСО'!X1344/Параметри!$K$25,0)</f>
        <v>0</v>
      </c>
      <c r="BN1344" s="40">
        <f>(BK1344*Параметри!$K$34+BL1344*Параметри!$L$34+BM1344*Параметри!$M$34)/18</f>
        <v>0</v>
      </c>
      <c r="BO1344" s="40">
        <f>IF(K1344=0,0,'Дані з ДІСО'!AC1344/K1344)</f>
        <v>0</v>
      </c>
      <c r="BP1344" s="29">
        <f>(1+0.25*BO1344)*BN1344*Параметри!$K$51</f>
        <v>0</v>
      </c>
      <c r="BQ1344" s="29">
        <f>BP1344*'Коефіцієнти АТО'!U1344</f>
        <v>0</v>
      </c>
      <c r="BR1344" s="29">
        <f>K1344*(1+0.25*BO1344)*Параметри!$K$66*Параметри!$K$20/1000</f>
        <v>0</v>
      </c>
      <c r="BS1344" s="29">
        <f>(1+0.25*BO1344)*K1344*'Коефіцієнти АТО'!S1344*Параметри!$K$20/1000</f>
        <v>0</v>
      </c>
      <c r="BT1344" s="29">
        <f t="shared" si="187"/>
        <v>0</v>
      </c>
      <c r="BU1344" s="40">
        <f>ROUNDUP('Дані з ДІСО'!AG1344/Параметри!$K$71,0)</f>
        <v>0</v>
      </c>
      <c r="BV1344" s="40">
        <f t="shared" si="188"/>
        <v>0</v>
      </c>
      <c r="BW1344" s="40">
        <f>IF('Дані з ДІСО'!AG1344=0,0,'Дані з ДІСО'!AJ1344/'Дані з ДІСО'!AG1344)</f>
        <v>0</v>
      </c>
      <c r="BX1344" s="29">
        <f>BV1344*(1+0.25*BW1344)*Параметри!$K$51</f>
        <v>0</v>
      </c>
      <c r="BY1344" s="29">
        <f>ROUND(IF(Параметри!$K$77="No",CC1344,CC1344*Параметри!$K$78)+AG1344,1)</f>
        <v>34295</v>
      </c>
      <c r="BZ1344" s="29">
        <f>ROUND(IF(Параметри!$K$77="No",BF1344,BF1344*Параметри!$K$78),1)</f>
        <v>0</v>
      </c>
      <c r="CA1344" s="29">
        <f>ROUND(IF(Параметри!$K$77="No",BI1344,BI1344*Параметри!$K$78),1)</f>
        <v>0</v>
      </c>
      <c r="CB1344" s="29">
        <f>ROUND(IF(Параметри!$K$77="No",BJ1344,BJ1344*Параметри!$K$78),1)</f>
        <v>0</v>
      </c>
      <c r="CC1344" s="29">
        <f t="shared" si="182"/>
        <v>38105.529193232782</v>
      </c>
    </row>
    <row r="1345" spans="1:81">
      <c r="A1345" s="9">
        <v>1344</v>
      </c>
      <c r="B1345" s="9" t="s">
        <v>3148</v>
      </c>
      <c r="C1345" s="9" t="s">
        <v>3148</v>
      </c>
      <c r="D1345" s="9" t="s">
        <v>4315</v>
      </c>
      <c r="E1345" s="9" t="s">
        <v>24</v>
      </c>
      <c r="F1345" s="9" t="s">
        <v>4366</v>
      </c>
      <c r="G1345" s="9" t="s">
        <v>2787</v>
      </c>
      <c r="H1345" s="29">
        <f>SUM('Дані з ДІСО'!J1345:L1345)</f>
        <v>899</v>
      </c>
      <c r="I1345" s="29">
        <f>SUM('Дані з ДІСО'!G1345:I1345)</f>
        <v>88</v>
      </c>
      <c r="J1345" s="29">
        <f>SUM('Дані з ДІСО'!P1345:R1345)</f>
        <v>0</v>
      </c>
      <c r="K1345" s="29">
        <f>SUM('Дані з ДІСО'!V1345:X1345)</f>
        <v>0</v>
      </c>
      <c r="L1345" s="40">
        <f>ROUNDUP('Дані з ДІСО'!J1345/'Коефіцієнти АТО'!$R1345,0)</f>
        <v>27</v>
      </c>
      <c r="M1345" s="40">
        <f>ROUNDUP('Дані з ДІСО'!K1345/'Коефіцієнти АТО'!$R1345,0)</f>
        <v>36</v>
      </c>
      <c r="N1345" s="40">
        <f>ROUNDUP('Дані з ДІСО'!L1345/'Коефіцієнти АТО'!$R1345,0)</f>
        <v>11</v>
      </c>
      <c r="O1345" s="59">
        <f>(L1345*Параметри!$K$32+M1345*Параметри!$L$32+N1345*Параметри!$M$32)/18</f>
        <v>121.59444444444443</v>
      </c>
      <c r="P1345" s="41">
        <f>IF(H1345=0,"",'Дані з ДІСО'!Y1345/H1345)</f>
        <v>0</v>
      </c>
      <c r="Q1345" s="29">
        <f>IF(H1345=0,"",(1+0.25*P1345)*O1345*Параметри!$K$51)</f>
        <v>24904.999759756844</v>
      </c>
      <c r="R1345" s="29">
        <f>IF(H1345=0,"",Q1345*'Коефіцієнти АТО'!T1345)</f>
        <v>423.3849959158664</v>
      </c>
      <c r="S1345" s="29">
        <f>IF(H1345=0,"",H1345*(1+0.25*P1345)*Параметри!$K$66*Параметри!$K$20/1000)</f>
        <v>0</v>
      </c>
      <c r="T1345" s="29">
        <f>IF(H1345=0,"",H1345*(1+0.25*P1345)*'Коефіцієнти АТО'!$S1345*Параметри!$K$20/1000)</f>
        <v>4534.5167188031228</v>
      </c>
      <c r="U1345" s="29">
        <f t="shared" si="183"/>
        <v>29862.901474475831</v>
      </c>
      <c r="V1345" s="29">
        <f t="shared" si="184"/>
        <v>29862.901474475831</v>
      </c>
      <c r="W1345" s="40">
        <f>ROUNDUP('Дані з ДІСО'!P1345/Параметри!$K$24,0)</f>
        <v>0</v>
      </c>
      <c r="X1345" s="40">
        <f>ROUNDUP('Дані з ДІСО'!Q1345/Параметри!$K$24,0)</f>
        <v>0</v>
      </c>
      <c r="Y1345" s="40">
        <f>ROUNDUP('Дані з ДІСО'!R1345/Параметри!$K$24,0)</f>
        <v>0</v>
      </c>
      <c r="Z1345" s="59">
        <f>(W1345*Параметри!$K$33+X1345*Параметри!$L$33+Y1345*Параметри!$M$33)/18</f>
        <v>0</v>
      </c>
      <c r="AA1345" s="41">
        <f>IF(J1345=0,0,'Дані з ДІСО'!AA1345/J1345)</f>
        <v>0</v>
      </c>
      <c r="AB1345" s="29">
        <f>(1+0.25*AA1345)*Z1345*Параметри!$K$51</f>
        <v>0</v>
      </c>
      <c r="AC1345" s="29">
        <f>AB1345*'Коефіцієнти АТО'!U1345</f>
        <v>0</v>
      </c>
      <c r="AD1345" s="29">
        <f>J1345*(1+0.25*AA1345)*Параметри!$K$66*Параметри!$K$20/1000</f>
        <v>0</v>
      </c>
      <c r="AE1345" s="29">
        <f>(1+0.25*AA1345)*J1345*'Коефіцієнти АТО'!S1345*Параметри!$K$20/1000</f>
        <v>0</v>
      </c>
      <c r="AF1345" s="29">
        <f t="shared" si="180"/>
        <v>0</v>
      </c>
      <c r="AG1345" s="29">
        <v>0</v>
      </c>
      <c r="AH1345" s="40">
        <v>8</v>
      </c>
      <c r="AI1345" s="40">
        <v>0</v>
      </c>
      <c r="AJ1345" s="40">
        <f t="shared" si="181"/>
        <v>0</v>
      </c>
      <c r="AK1345" s="29">
        <f>(AH1345+AI1345)*(1+0.25*AJ1345)*Параметри!$K$53</f>
        <v>1435.4342055680004</v>
      </c>
      <c r="AL1345" s="29">
        <f>ROUNDUP(('Дані з ДІСО'!AU1345+'Дані з ДІСО'!AW1345)/Параметри!$K$28,0)</f>
        <v>0</v>
      </c>
      <c r="AM1345" s="64">
        <f>AL1345*Параметри!$M$35/18</f>
        <v>0</v>
      </c>
      <c r="AN1345" s="29">
        <f>IF(AL1345=0,0,'Дані з ДІСО'!AW1345/SUM('Дані з ДІСО'!AU1345,'Дані з ДІСО'!AW1345))</f>
        <v>0</v>
      </c>
      <c r="AO1345" s="29">
        <f>(1+0.25*AN1345)*AM1345*Параметри!$K$51</f>
        <v>0</v>
      </c>
      <c r="AP1345" s="40">
        <f>ROUNDUP(('Дані з ДІСО'!AE1345+'Дані не з ДІСО'!E1345+'Дані не з ДІСО'!G1345)/Параметри!$K$69,0)</f>
        <v>0</v>
      </c>
      <c r="AQ1345" s="40">
        <f t="shared" si="185"/>
        <v>0</v>
      </c>
      <c r="AR1345" s="40">
        <f>IF(AP1345=0,0,('Дані з ДІСО'!AH1345+'Дані не з ДІСО'!G1345)/('Дані з ДІСО'!AE1345+'Дані не з ДІСО'!E1345+'Дані не з ДІСО'!G1345))</f>
        <v>0</v>
      </c>
      <c r="AS1345" s="29">
        <f>AQ1345*(1+0.25*AR1345)*Параметри!$K$51</f>
        <v>0</v>
      </c>
      <c r="AT1345" s="40">
        <f>ROUNDUP('Дані з ДІСО'!AF1345/Параметри!$K$70,0)</f>
        <v>0</v>
      </c>
      <c r="AU1345" s="40">
        <f t="shared" si="186"/>
        <v>0</v>
      </c>
      <c r="AV1345" s="40">
        <f>IF(AT1345=0,0,'Дані з ДІСО'!AI1345/'Дані з ДІСО'!AF1345)</f>
        <v>0</v>
      </c>
      <c r="AW1345" s="29">
        <f>AU1345*(1+0.25*AV1345)*Параметри!$K$51</f>
        <v>0</v>
      </c>
      <c r="AX1345" s="40">
        <f>ROUNDUP('Дані з ДІСО'!AR1345/Параметри!$K$29,0)</f>
        <v>0</v>
      </c>
      <c r="AY1345" s="40">
        <f>ROUNDUP('Дані з ДІСО'!AS1345/Параметри!$K$29,0)</f>
        <v>0</v>
      </c>
      <c r="AZ1345" s="40">
        <f>ROUNDUP('Дані з ДІСО'!AT1345/Параметри!$K$29,0)</f>
        <v>0</v>
      </c>
      <c r="BA1345" s="64">
        <f>(AX1345*Параметри!$K$32+AY1345*Параметри!$L$32+AZ1345*Параметри!$M$32)/18</f>
        <v>0</v>
      </c>
      <c r="BB1345" s="29">
        <f>(BA1345*Параметри!$K$51+SUM('Дані з ДІСО'!AR1345:AT1345)*Параметри!$K$48*Параметри!$K$20/1000)*Параметри!$K$74</f>
        <v>0</v>
      </c>
      <c r="BC1345" s="40">
        <f>ROUNDUP(('Дані не з ДІСО'!I1345+'Дані не з ДІСО'!K1345)/Параметри!$K$26,0)</f>
        <v>0</v>
      </c>
      <c r="BD1345" s="29">
        <f>BC1345*Параметри!$M$36/18</f>
        <v>0</v>
      </c>
      <c r="BE1345" s="40">
        <f>IF(BC1345=0,0,'Дані не з ДІСО'!K1345/('Дані не з ДІСО'!I1345+'Дані не з ДІСО'!K1345))</f>
        <v>0</v>
      </c>
      <c r="BF1345" s="29">
        <f>(1+0.25*BE1345)*BD1345*Параметри!$K$51</f>
        <v>0</v>
      </c>
      <c r="BG1345" s="40">
        <f>ROUNDUP('Дані не з ДІСО'!M1345/Параметри!$K$27,0)</f>
        <v>0</v>
      </c>
      <c r="BH1345" s="40">
        <f>BG1345*Параметри!$M$37/18</f>
        <v>0</v>
      </c>
      <c r="BI1345" s="29">
        <f>BH1345*Параметри!$K$51</f>
        <v>0</v>
      </c>
      <c r="BJ1345" s="29">
        <f>'Дані не з ДІСО'!N1345*Параметри!$K$76</f>
        <v>0</v>
      </c>
      <c r="BK1345" s="40">
        <f>ROUNDUP('Дані з ДІСО'!V1345/Параметри!$K$25,0)</f>
        <v>0</v>
      </c>
      <c r="BL1345" s="40">
        <f>ROUNDUP('Дані з ДІСО'!W1345/Параметри!$K$25,0)</f>
        <v>0</v>
      </c>
      <c r="BM1345" s="40">
        <f>ROUNDUP('Дані з ДІСО'!X1345/Параметри!$K$25,0)</f>
        <v>0</v>
      </c>
      <c r="BN1345" s="40">
        <f>(BK1345*Параметри!$K$34+BL1345*Параметри!$L$34+BM1345*Параметри!$M$34)/18</f>
        <v>0</v>
      </c>
      <c r="BO1345" s="40">
        <f>IF(K1345=0,0,'Дані з ДІСО'!AC1345/K1345)</f>
        <v>0</v>
      </c>
      <c r="BP1345" s="29">
        <f>(1+0.25*BO1345)*BN1345*Параметри!$K$51</f>
        <v>0</v>
      </c>
      <c r="BQ1345" s="29">
        <f>BP1345*'Коефіцієнти АТО'!U1345</f>
        <v>0</v>
      </c>
      <c r="BR1345" s="29">
        <f>K1345*(1+0.25*BO1345)*Параметри!$K$66*Параметри!$K$20/1000</f>
        <v>0</v>
      </c>
      <c r="BS1345" s="29">
        <f>(1+0.25*BO1345)*K1345*'Коефіцієнти АТО'!S1345*Параметри!$K$20/1000</f>
        <v>0</v>
      </c>
      <c r="BT1345" s="29">
        <f t="shared" si="187"/>
        <v>0</v>
      </c>
      <c r="BU1345" s="40">
        <f>ROUNDUP('Дані з ДІСО'!AG1345/Параметри!$K$71,0)</f>
        <v>0</v>
      </c>
      <c r="BV1345" s="40">
        <f t="shared" si="188"/>
        <v>0</v>
      </c>
      <c r="BW1345" s="40">
        <f>IF('Дані з ДІСО'!AG1345=0,0,'Дані з ДІСО'!AJ1345/'Дані з ДІСО'!AG1345)</f>
        <v>0</v>
      </c>
      <c r="BX1345" s="29">
        <f>BV1345*(1+0.25*BW1345)*Параметри!$K$51</f>
        <v>0</v>
      </c>
      <c r="BY1345" s="29">
        <f>ROUND(IF(Параметри!$K$77="No",CC1345,CC1345*Параметри!$K$78)+AG1345,1)</f>
        <v>28168.5</v>
      </c>
      <c r="BZ1345" s="29">
        <f>ROUND(IF(Параметри!$K$77="No",BF1345,BF1345*Параметри!$K$78),1)</f>
        <v>0</v>
      </c>
      <c r="CA1345" s="29">
        <f>ROUND(IF(Параметри!$K$77="No",BI1345,BI1345*Параметри!$K$78),1)</f>
        <v>0</v>
      </c>
      <c r="CB1345" s="29">
        <f>ROUND(IF(Параметри!$K$77="No",BJ1345,BJ1345*Параметри!$K$78),1)</f>
        <v>0</v>
      </c>
      <c r="CC1345" s="29">
        <f t="shared" si="182"/>
        <v>31298.335680043831</v>
      </c>
    </row>
    <row r="1346" spans="1:81">
      <c r="A1346" s="9">
        <v>1345</v>
      </c>
      <c r="B1346" s="9" t="s">
        <v>3148</v>
      </c>
      <c r="C1346" s="9" t="s">
        <v>3148</v>
      </c>
      <c r="D1346" s="9" t="s">
        <v>4315</v>
      </c>
      <c r="E1346" s="9" t="s">
        <v>24</v>
      </c>
      <c r="F1346" s="9" t="s">
        <v>3201</v>
      </c>
      <c r="G1346" s="9" t="s">
        <v>2789</v>
      </c>
      <c r="H1346" s="29">
        <f>SUM('Дані з ДІСО'!J1346:L1346)</f>
        <v>553</v>
      </c>
      <c r="I1346" s="29">
        <f>SUM('Дані з ДІСО'!G1346:I1346)</f>
        <v>39</v>
      </c>
      <c r="J1346" s="29">
        <f>SUM('Дані з ДІСО'!P1346:R1346)</f>
        <v>0</v>
      </c>
      <c r="K1346" s="29">
        <f>SUM('Дані з ДІСО'!V1346:X1346)</f>
        <v>0</v>
      </c>
      <c r="L1346" s="40">
        <f>ROUNDUP('Дані з ДІСО'!J1346/'Коефіцієнти АТО'!$R1346,0)</f>
        <v>18</v>
      </c>
      <c r="M1346" s="40">
        <f>ROUNDUP('Дані з ДІСО'!K1346/'Коефіцієнти АТО'!$R1346,0)</f>
        <v>19</v>
      </c>
      <c r="N1346" s="40">
        <f>ROUNDUP('Дані з ДІСО'!L1346/'Коефіцієнти АТО'!$R1346,0)</f>
        <v>7</v>
      </c>
      <c r="O1346" s="59">
        <f>(L1346*Параметри!$K$32+M1346*Параметри!$L$32+N1346*Параметри!$M$32)/18</f>
        <v>71.322222222222237</v>
      </c>
      <c r="P1346" s="41">
        <f>IF(H1346=0,"",'Дані з ДІСО'!Y1346/H1346)</f>
        <v>0</v>
      </c>
      <c r="Q1346" s="29">
        <f>IF(H1346=0,"",(1+0.25*P1346)*O1346*Параметри!$K$51)</f>
        <v>14608.232599979825</v>
      </c>
      <c r="R1346" s="29">
        <f>IF(H1346=0,"",Q1346*'Коефіцієнти АТО'!T1346)</f>
        <v>248.33995419965703</v>
      </c>
      <c r="S1346" s="29">
        <f>IF(H1346=0,"",H1346*(1+0.25*P1346)*Параметри!$K$66*Параметри!$K$20/1000)</f>
        <v>0</v>
      </c>
      <c r="T1346" s="29">
        <f>IF(H1346=0,"",H1346*(1+0.25*P1346)*'Коефіцієнти АТО'!$S1346*Параметри!$K$20/1000)</f>
        <v>2789.3078370390735</v>
      </c>
      <c r="U1346" s="29">
        <f t="shared" si="183"/>
        <v>17645.880391218554</v>
      </c>
      <c r="V1346" s="29">
        <f t="shared" si="184"/>
        <v>17645.880391218554</v>
      </c>
      <c r="W1346" s="40">
        <f>ROUNDUP('Дані з ДІСО'!P1346/Параметри!$K$24,0)</f>
        <v>0</v>
      </c>
      <c r="X1346" s="40">
        <f>ROUNDUP('Дані з ДІСО'!Q1346/Параметри!$K$24,0)</f>
        <v>0</v>
      </c>
      <c r="Y1346" s="40">
        <f>ROUNDUP('Дані з ДІСО'!R1346/Параметри!$K$24,0)</f>
        <v>0</v>
      </c>
      <c r="Z1346" s="59">
        <f>(W1346*Параметри!$K$33+X1346*Параметри!$L$33+Y1346*Параметри!$M$33)/18</f>
        <v>0</v>
      </c>
      <c r="AA1346" s="41">
        <f>IF(J1346=0,0,'Дані з ДІСО'!AA1346/J1346)</f>
        <v>0</v>
      </c>
      <c r="AB1346" s="29">
        <f>(1+0.25*AA1346)*Z1346*Параметри!$K$51</f>
        <v>0</v>
      </c>
      <c r="AC1346" s="29">
        <f>AB1346*'Коефіцієнти АТО'!U1346</f>
        <v>0</v>
      </c>
      <c r="AD1346" s="29">
        <f>J1346*(1+0.25*AA1346)*Параметри!$K$66*Параметри!$K$20/1000</f>
        <v>0</v>
      </c>
      <c r="AE1346" s="29">
        <f>(1+0.25*AA1346)*J1346*'Коефіцієнти АТО'!S1346*Параметри!$K$20/1000</f>
        <v>0</v>
      </c>
      <c r="AF1346" s="29">
        <f t="shared" ref="AF1346:AF1409" si="189">SUM(AB1346:AE1346)</f>
        <v>0</v>
      </c>
      <c r="AG1346" s="29">
        <v>0</v>
      </c>
      <c r="AH1346" s="40">
        <v>0</v>
      </c>
      <c r="AI1346" s="40">
        <v>0</v>
      </c>
      <c r="AJ1346" s="40">
        <f t="shared" ref="AJ1346:AJ1409" si="190">IF(AH1346+AI1346=0,0,AI1346/(AH1346+AI1346))</f>
        <v>0</v>
      </c>
      <c r="AK1346" s="29">
        <f>(AH1346+AI1346)*(1+0.25*AJ1346)*Параметри!$K$53</f>
        <v>0</v>
      </c>
      <c r="AL1346" s="29">
        <f>ROUNDUP(('Дані з ДІСО'!AU1346+'Дані з ДІСО'!AW1346)/Параметри!$K$28,0)</f>
        <v>0</v>
      </c>
      <c r="AM1346" s="64">
        <f>AL1346*Параметри!$M$35/18</f>
        <v>0</v>
      </c>
      <c r="AN1346" s="29">
        <f>IF(AL1346=0,0,'Дані з ДІСО'!AW1346/SUM('Дані з ДІСО'!AU1346,'Дані з ДІСО'!AW1346))</f>
        <v>0</v>
      </c>
      <c r="AO1346" s="29">
        <f>(1+0.25*AN1346)*AM1346*Параметри!$K$51</f>
        <v>0</v>
      </c>
      <c r="AP1346" s="40">
        <f>ROUNDUP(('Дані з ДІСО'!AE1346+'Дані не з ДІСО'!E1346+'Дані не з ДІСО'!G1346)/Параметри!$K$69,0)</f>
        <v>0</v>
      </c>
      <c r="AQ1346" s="40">
        <f t="shared" si="185"/>
        <v>0</v>
      </c>
      <c r="AR1346" s="40">
        <f>IF(AP1346=0,0,('Дані з ДІСО'!AH1346+'Дані не з ДІСО'!G1346)/('Дані з ДІСО'!AE1346+'Дані не з ДІСО'!E1346+'Дані не з ДІСО'!G1346))</f>
        <v>0</v>
      </c>
      <c r="AS1346" s="29">
        <f>AQ1346*(1+0.25*AR1346)*Параметри!$K$51</f>
        <v>0</v>
      </c>
      <c r="AT1346" s="40">
        <f>ROUNDUP('Дані з ДІСО'!AF1346/Параметри!$K$70,0)</f>
        <v>0</v>
      </c>
      <c r="AU1346" s="40">
        <f t="shared" si="186"/>
        <v>0</v>
      </c>
      <c r="AV1346" s="40">
        <f>IF(AT1346=0,0,'Дані з ДІСО'!AI1346/'Дані з ДІСО'!AF1346)</f>
        <v>0</v>
      </c>
      <c r="AW1346" s="29">
        <f>AU1346*(1+0.25*AV1346)*Параметри!$K$51</f>
        <v>0</v>
      </c>
      <c r="AX1346" s="40">
        <f>ROUNDUP('Дані з ДІСО'!AR1346/Параметри!$K$29,0)</f>
        <v>0</v>
      </c>
      <c r="AY1346" s="40">
        <f>ROUNDUP('Дані з ДІСО'!AS1346/Параметри!$K$29,0)</f>
        <v>0</v>
      </c>
      <c r="AZ1346" s="40">
        <f>ROUNDUP('Дані з ДІСО'!AT1346/Параметри!$K$29,0)</f>
        <v>0</v>
      </c>
      <c r="BA1346" s="64">
        <f>(AX1346*Параметри!$K$32+AY1346*Параметри!$L$32+AZ1346*Параметри!$M$32)/18</f>
        <v>0</v>
      </c>
      <c r="BB1346" s="29">
        <f>(BA1346*Параметри!$K$51+SUM('Дані з ДІСО'!AR1346:AT1346)*Параметри!$K$48*Параметри!$K$20/1000)*Параметри!$K$74</f>
        <v>0</v>
      </c>
      <c r="BC1346" s="40">
        <f>ROUNDUP(('Дані не з ДІСО'!I1346+'Дані не з ДІСО'!K1346)/Параметри!$K$26,0)</f>
        <v>0</v>
      </c>
      <c r="BD1346" s="29">
        <f>BC1346*Параметри!$M$36/18</f>
        <v>0</v>
      </c>
      <c r="BE1346" s="40">
        <f>IF(BC1346=0,0,'Дані не з ДІСО'!K1346/('Дані не з ДІСО'!I1346+'Дані не з ДІСО'!K1346))</f>
        <v>0</v>
      </c>
      <c r="BF1346" s="29">
        <f>(1+0.25*BE1346)*BD1346*Параметри!$K$51</f>
        <v>0</v>
      </c>
      <c r="BG1346" s="40">
        <f>ROUNDUP('Дані не з ДІСО'!M1346/Параметри!$K$27,0)</f>
        <v>0</v>
      </c>
      <c r="BH1346" s="40">
        <f>BG1346*Параметри!$M$37/18</f>
        <v>0</v>
      </c>
      <c r="BI1346" s="29">
        <f>BH1346*Параметри!$K$51</f>
        <v>0</v>
      </c>
      <c r="BJ1346" s="29">
        <f>'Дані не з ДІСО'!N1346*Параметри!$K$76</f>
        <v>0</v>
      </c>
      <c r="BK1346" s="40">
        <f>ROUNDUP('Дані з ДІСО'!V1346/Параметри!$K$25,0)</f>
        <v>0</v>
      </c>
      <c r="BL1346" s="40">
        <f>ROUNDUP('Дані з ДІСО'!W1346/Параметри!$K$25,0)</f>
        <v>0</v>
      </c>
      <c r="BM1346" s="40">
        <f>ROUNDUP('Дані з ДІСО'!X1346/Параметри!$K$25,0)</f>
        <v>0</v>
      </c>
      <c r="BN1346" s="40">
        <f>(BK1346*Параметри!$K$34+BL1346*Параметри!$L$34+BM1346*Параметри!$M$34)/18</f>
        <v>0</v>
      </c>
      <c r="BO1346" s="40">
        <f>IF(K1346=0,0,'Дані з ДІСО'!AC1346/K1346)</f>
        <v>0</v>
      </c>
      <c r="BP1346" s="29">
        <f>(1+0.25*BO1346)*BN1346*Параметри!$K$51</f>
        <v>0</v>
      </c>
      <c r="BQ1346" s="29">
        <f>BP1346*'Коефіцієнти АТО'!U1346</f>
        <v>0</v>
      </c>
      <c r="BR1346" s="29">
        <f>K1346*(1+0.25*BO1346)*Параметри!$K$66*Параметри!$K$20/1000</f>
        <v>0</v>
      </c>
      <c r="BS1346" s="29">
        <f>(1+0.25*BO1346)*K1346*'Коефіцієнти АТО'!S1346*Параметри!$K$20/1000</f>
        <v>0</v>
      </c>
      <c r="BT1346" s="29">
        <f t="shared" si="187"/>
        <v>0</v>
      </c>
      <c r="BU1346" s="40">
        <f>ROUNDUP('Дані з ДІСО'!AG1346/Параметри!$K$71,0)</f>
        <v>0</v>
      </c>
      <c r="BV1346" s="40">
        <f t="shared" si="188"/>
        <v>0</v>
      </c>
      <c r="BW1346" s="40">
        <f>IF('Дані з ДІСО'!AG1346=0,0,'Дані з ДІСО'!AJ1346/'Дані з ДІСО'!AG1346)</f>
        <v>0</v>
      </c>
      <c r="BX1346" s="29">
        <f>BV1346*(1+0.25*BW1346)*Параметри!$K$51</f>
        <v>0</v>
      </c>
      <c r="BY1346" s="29">
        <f>ROUND(IF(Параметри!$K$77="No",CC1346,CC1346*Параметри!$K$78)+AG1346,1)</f>
        <v>15881.3</v>
      </c>
      <c r="BZ1346" s="29">
        <f>ROUND(IF(Параметри!$K$77="No",BF1346,BF1346*Параметри!$K$78),1)</f>
        <v>0</v>
      </c>
      <c r="CA1346" s="29">
        <f>ROUND(IF(Параметри!$K$77="No",BI1346,BI1346*Параметри!$K$78),1)</f>
        <v>0</v>
      </c>
      <c r="CB1346" s="29">
        <f>ROUND(IF(Параметри!$K$77="No",BJ1346,BJ1346*Параметри!$K$78),1)</f>
        <v>0</v>
      </c>
      <c r="CC1346" s="29">
        <f t="shared" ref="CC1346:CC1409" si="191">U1346+AF1346+AK1346+AO1346+AS1346+AW1346+BB1346+BT1346+BX1346</f>
        <v>17645.880391218554</v>
      </c>
    </row>
    <row r="1347" spans="1:81">
      <c r="A1347" s="9">
        <v>1346</v>
      </c>
      <c r="B1347" s="9" t="s">
        <v>3176</v>
      </c>
      <c r="C1347" s="9" t="s">
        <v>3146</v>
      </c>
      <c r="D1347" s="9" t="s">
        <v>4315</v>
      </c>
      <c r="E1347" s="9" t="s">
        <v>78</v>
      </c>
      <c r="F1347" s="9" t="s">
        <v>4367</v>
      </c>
      <c r="G1347" s="9" t="s">
        <v>2790</v>
      </c>
      <c r="H1347" s="29">
        <f>SUM('Дані з ДІСО'!J1347:L1347)</f>
        <v>6516</v>
      </c>
      <c r="I1347" s="29">
        <f>SUM('Дані з ДІСО'!G1347:I1347)</f>
        <v>217</v>
      </c>
      <c r="J1347" s="29">
        <f>SUM('Дані з ДІСО'!P1347:R1347)</f>
        <v>0</v>
      </c>
      <c r="K1347" s="29">
        <f>SUM('Дані з ДІСО'!V1347:X1347)</f>
        <v>0</v>
      </c>
      <c r="L1347" s="40">
        <f>ROUNDUP('Дані з ДІСО'!J1347/'Коефіцієнти АТО'!$R1347,0)</f>
        <v>96</v>
      </c>
      <c r="M1347" s="40">
        <f>ROUNDUP('Дані з ДІСО'!K1347/'Коефіцієнти АТО'!$R1347,0)</f>
        <v>128</v>
      </c>
      <c r="N1347" s="40">
        <f>ROUNDUP('Дані з ДІСО'!L1347/'Коефіцієнти АТО'!$R1347,0)</f>
        <v>29</v>
      </c>
      <c r="O1347" s="59">
        <f>(L1347*Параметри!$K$32+M1347*Параметри!$L$32+N1347*Параметри!$M$32)/18</f>
        <v>412.39444444444445</v>
      </c>
      <c r="P1347" s="41">
        <f>IF(H1347=0,"",'Дані з ДІСО'!Y1347/H1347)</f>
        <v>0</v>
      </c>
      <c r="Q1347" s="29">
        <f>IF(H1347=0,"",(1+0.25*P1347)*O1347*Параметри!$K$51)</f>
        <v>84466.717099945643</v>
      </c>
      <c r="R1347" s="29">
        <f>IF(H1347=0,"",Q1347*'Коефіцієнти АТО'!T1347)</f>
        <v>10558.339637493205</v>
      </c>
      <c r="S1347" s="29">
        <f>IF(H1347=0,"",H1347*(1+0.25*P1347)*Параметри!$K$66*Параметри!$K$20/1000)</f>
        <v>0</v>
      </c>
      <c r="T1347" s="29">
        <f>IF(H1347=0,"",H1347*(1+0.25*P1347)*'Коефіцієнти АТО'!$S1347*Параметри!$K$20/1000)</f>
        <v>14262.785728662589</v>
      </c>
      <c r="U1347" s="29">
        <f t="shared" ref="U1347:U1410" si="192">IF(H1347=0,0,SUM(Q1347:T1347))</f>
        <v>109287.84246610144</v>
      </c>
      <c r="V1347" s="29">
        <f t="shared" ref="V1347:V1410" si="193">U1347</f>
        <v>109287.84246610144</v>
      </c>
      <c r="W1347" s="40">
        <f>ROUNDUP('Дані з ДІСО'!P1347/Параметри!$K$24,0)</f>
        <v>0</v>
      </c>
      <c r="X1347" s="40">
        <f>ROUNDUP('Дані з ДІСО'!Q1347/Параметри!$K$24,0)</f>
        <v>0</v>
      </c>
      <c r="Y1347" s="40">
        <f>ROUNDUP('Дані з ДІСО'!R1347/Параметри!$K$24,0)</f>
        <v>0</v>
      </c>
      <c r="Z1347" s="59">
        <f>(W1347*Параметри!$K$33+X1347*Параметри!$L$33+Y1347*Параметри!$M$33)/18</f>
        <v>0</v>
      </c>
      <c r="AA1347" s="41">
        <f>IF(J1347=0,0,'Дані з ДІСО'!AA1347/J1347)</f>
        <v>0</v>
      </c>
      <c r="AB1347" s="29">
        <f>(1+0.25*AA1347)*Z1347*Параметри!$K$51</f>
        <v>0</v>
      </c>
      <c r="AC1347" s="29">
        <f>AB1347*'Коефіцієнти АТО'!U1347</f>
        <v>0</v>
      </c>
      <c r="AD1347" s="29">
        <f>J1347*(1+0.25*AA1347)*Параметри!$K$66*Параметри!$K$20/1000</f>
        <v>0</v>
      </c>
      <c r="AE1347" s="29">
        <f>(1+0.25*AA1347)*J1347*'Коефіцієнти АТО'!S1347*Параметри!$K$20/1000</f>
        <v>0</v>
      </c>
      <c r="AF1347" s="29">
        <f t="shared" si="189"/>
        <v>0</v>
      </c>
      <c r="AG1347" s="29">
        <v>0</v>
      </c>
      <c r="AH1347" s="40">
        <v>28</v>
      </c>
      <c r="AI1347" s="40">
        <v>0</v>
      </c>
      <c r="AJ1347" s="40">
        <f t="shared" si="190"/>
        <v>0</v>
      </c>
      <c r="AK1347" s="29">
        <f>(AH1347+AI1347)*(1+0.25*AJ1347)*Параметри!$K$53</f>
        <v>5024.0197194880011</v>
      </c>
      <c r="AL1347" s="29">
        <f>ROUNDUP(('Дані з ДІСО'!AU1347+'Дані з ДІСО'!AW1347)/Параметри!$K$28,0)</f>
        <v>2</v>
      </c>
      <c r="AM1347" s="64">
        <f>AL1347*Параметри!$M$35/18</f>
        <v>2.5555555555555554</v>
      </c>
      <c r="AN1347" s="29">
        <f>IF(AL1347=0,0,'Дані з ДІСО'!AW1347/SUM('Дані з ДІСО'!AU1347,'Дані з ДІСО'!AW1347))</f>
        <v>0</v>
      </c>
      <c r="AO1347" s="29">
        <f>(1+0.25*AN1347)*AM1347*Параметри!$K$51</f>
        <v>523.4294279475555</v>
      </c>
      <c r="AP1347" s="40">
        <f>ROUNDUP(('Дані з ДІСО'!AE1347+'Дані не з ДІСО'!E1347+'Дані не з ДІСО'!G1347)/Параметри!$K$69,0)</f>
        <v>0</v>
      </c>
      <c r="AQ1347" s="40">
        <f t="shared" ref="AQ1347:AQ1410" si="194">AP1347*2</f>
        <v>0</v>
      </c>
      <c r="AR1347" s="40">
        <f>IF(AP1347=0,0,('Дані з ДІСО'!AH1347+'Дані не з ДІСО'!G1347)/('Дані з ДІСО'!AE1347+'Дані не з ДІСО'!E1347+'Дані не з ДІСО'!G1347))</f>
        <v>0</v>
      </c>
      <c r="AS1347" s="29">
        <f>AQ1347*(1+0.25*AR1347)*Параметри!$K$51</f>
        <v>0</v>
      </c>
      <c r="AT1347" s="40">
        <f>ROUNDUP('Дані з ДІСО'!AF1347/Параметри!$K$70,0)</f>
        <v>0</v>
      </c>
      <c r="AU1347" s="40">
        <f t="shared" ref="AU1347:AU1410" si="195">AT1347*2</f>
        <v>0</v>
      </c>
      <c r="AV1347" s="40">
        <f>IF(AT1347=0,0,'Дані з ДІСО'!AI1347/'Дані з ДІСО'!AF1347)</f>
        <v>0</v>
      </c>
      <c r="AW1347" s="29">
        <f>AU1347*(1+0.25*AV1347)*Параметри!$K$51</f>
        <v>0</v>
      </c>
      <c r="AX1347" s="40">
        <f>ROUNDUP('Дані з ДІСО'!AR1347/Параметри!$K$29,0)</f>
        <v>0</v>
      </c>
      <c r="AY1347" s="40">
        <f>ROUNDUP('Дані з ДІСО'!AS1347/Параметри!$K$29,0)</f>
        <v>0</v>
      </c>
      <c r="AZ1347" s="40">
        <f>ROUNDUP('Дані з ДІСО'!AT1347/Параметри!$K$29,0)</f>
        <v>0</v>
      </c>
      <c r="BA1347" s="64">
        <f>(AX1347*Параметри!$K$32+AY1347*Параметри!$L$32+AZ1347*Параметри!$M$32)/18</f>
        <v>0</v>
      </c>
      <c r="BB1347" s="29">
        <f>(BA1347*Параметри!$K$51+SUM('Дані з ДІСО'!AR1347:AT1347)*Параметри!$K$48*Параметри!$K$20/1000)*Параметри!$K$74</f>
        <v>0</v>
      </c>
      <c r="BC1347" s="40">
        <f>ROUNDUP(('Дані не з ДІСО'!I1347+'Дані не з ДІСО'!K1347)/Параметри!$K$26,0)</f>
        <v>0</v>
      </c>
      <c r="BD1347" s="29">
        <f>BC1347*Параметри!$M$36/18</f>
        <v>0</v>
      </c>
      <c r="BE1347" s="40">
        <f>IF(BC1347=0,0,'Дані не з ДІСО'!K1347/('Дані не з ДІСО'!I1347+'Дані не з ДІСО'!K1347))</f>
        <v>0</v>
      </c>
      <c r="BF1347" s="29">
        <f>(1+0.25*BE1347)*BD1347*Параметри!$K$51</f>
        <v>0</v>
      </c>
      <c r="BG1347" s="40">
        <f>ROUNDUP('Дані не з ДІСО'!M1347/Параметри!$K$27,0)</f>
        <v>0</v>
      </c>
      <c r="BH1347" s="40">
        <f>BG1347*Параметри!$M$37/18</f>
        <v>0</v>
      </c>
      <c r="BI1347" s="29">
        <f>BH1347*Параметри!$K$51</f>
        <v>0</v>
      </c>
      <c r="BJ1347" s="29">
        <f>'Дані не з ДІСО'!N1347*Параметри!$K$76</f>
        <v>0</v>
      </c>
      <c r="BK1347" s="40">
        <f>ROUNDUP('Дані з ДІСО'!V1347/Параметри!$K$25,0)</f>
        <v>0</v>
      </c>
      <c r="BL1347" s="40">
        <f>ROUNDUP('Дані з ДІСО'!W1347/Параметри!$K$25,0)</f>
        <v>0</v>
      </c>
      <c r="BM1347" s="40">
        <f>ROUNDUP('Дані з ДІСО'!X1347/Параметри!$K$25,0)</f>
        <v>0</v>
      </c>
      <c r="BN1347" s="40">
        <f>(BK1347*Параметри!$K$34+BL1347*Параметри!$L$34+BM1347*Параметри!$M$34)/18</f>
        <v>0</v>
      </c>
      <c r="BO1347" s="40">
        <f>IF(K1347=0,0,'Дані з ДІСО'!AC1347/K1347)</f>
        <v>0</v>
      </c>
      <c r="BP1347" s="29">
        <f>(1+0.25*BO1347)*BN1347*Параметри!$K$51</f>
        <v>0</v>
      </c>
      <c r="BQ1347" s="29">
        <f>BP1347*'Коефіцієнти АТО'!U1347</f>
        <v>0</v>
      </c>
      <c r="BR1347" s="29">
        <f>K1347*(1+0.25*BO1347)*Параметри!$K$66*Параметри!$K$20/1000</f>
        <v>0</v>
      </c>
      <c r="BS1347" s="29">
        <f>(1+0.25*BO1347)*K1347*'Коефіцієнти АТО'!S1347*Параметри!$K$20/1000</f>
        <v>0</v>
      </c>
      <c r="BT1347" s="29">
        <f t="shared" ref="BT1347:BT1410" si="196">SUM(BP1347:BS1347)</f>
        <v>0</v>
      </c>
      <c r="BU1347" s="40">
        <f>ROUNDUP('Дані з ДІСО'!AG1347/Параметри!$K$71,0)</f>
        <v>0</v>
      </c>
      <c r="BV1347" s="40">
        <f t="shared" ref="BV1347:BV1410" si="197">BU1347*2</f>
        <v>0</v>
      </c>
      <c r="BW1347" s="40">
        <f>IF('Дані з ДІСО'!AG1347=0,0,'Дані з ДІСО'!AJ1347/'Дані з ДІСО'!AG1347)</f>
        <v>0</v>
      </c>
      <c r="BX1347" s="29">
        <f>BV1347*(1+0.25*BW1347)*Параметри!$K$51</f>
        <v>0</v>
      </c>
      <c r="BY1347" s="29">
        <f>ROUND(IF(Параметри!$K$77="No",CC1347,CC1347*Параметри!$K$78)+AG1347,1)</f>
        <v>103351.8</v>
      </c>
      <c r="BZ1347" s="29">
        <f>ROUND(IF(Параметри!$K$77="No",BF1347,BF1347*Параметри!$K$78),1)</f>
        <v>0</v>
      </c>
      <c r="CA1347" s="29">
        <f>ROUND(IF(Параметри!$K$77="No",BI1347,BI1347*Параметри!$K$78),1)</f>
        <v>0</v>
      </c>
      <c r="CB1347" s="29">
        <f>ROUND(IF(Параметри!$K$77="No",BJ1347,BJ1347*Параметри!$K$78),1)</f>
        <v>0</v>
      </c>
      <c r="CC1347" s="29">
        <f t="shared" si="191"/>
        <v>114835.291613537</v>
      </c>
    </row>
    <row r="1348" spans="1:81">
      <c r="A1348" s="9">
        <v>1347</v>
      </c>
      <c r="B1348" s="9" t="s">
        <v>3176</v>
      </c>
      <c r="C1348" s="9" t="s">
        <v>3146</v>
      </c>
      <c r="D1348" s="9" t="s">
        <v>4315</v>
      </c>
      <c r="E1348" s="9" t="s">
        <v>78</v>
      </c>
      <c r="F1348" s="9" t="s">
        <v>4368</v>
      </c>
      <c r="G1348" s="9" t="s">
        <v>2792</v>
      </c>
      <c r="H1348" s="29">
        <f>SUM('Дані з ДІСО'!J1348:L1348)</f>
        <v>8694</v>
      </c>
      <c r="I1348" s="29">
        <f>SUM('Дані з ДІСО'!G1348:I1348)</f>
        <v>270</v>
      </c>
      <c r="J1348" s="29">
        <f>SUM('Дані з ДІСО'!P1348:R1348)</f>
        <v>0</v>
      </c>
      <c r="K1348" s="29">
        <f>SUM('Дані з ДІСО'!V1348:X1348)</f>
        <v>0</v>
      </c>
      <c r="L1348" s="40">
        <f>ROUNDUP('Дані з ДІСО'!J1348/'Коефіцієнти АТО'!$R1348,0)</f>
        <v>127</v>
      </c>
      <c r="M1348" s="40">
        <f>ROUNDUP('Дані з ДІСО'!K1348/'Коефіцієнти АТО'!$R1348,0)</f>
        <v>166</v>
      </c>
      <c r="N1348" s="40">
        <f>ROUNDUP('Дані з ДІСО'!L1348/'Коефіцієнти АТО'!$R1348,0)</f>
        <v>31</v>
      </c>
      <c r="O1348" s="59">
        <f>(L1348*Параметри!$K$32+M1348*Параметри!$L$32+N1348*Параметри!$M$32)/18</f>
        <v>524.98333333333335</v>
      </c>
      <c r="P1348" s="41">
        <f>IF(H1348=0,"",'Дані з ДІСО'!Y1348/H1348)</f>
        <v>0</v>
      </c>
      <c r="Q1348" s="29">
        <f>IF(H1348=0,"",(1+0.25*P1348)*O1348*Параметри!$K$51)</f>
        <v>107527.19707121773</v>
      </c>
      <c r="R1348" s="29">
        <f>IF(H1348=0,"",Q1348*'Коефіцієнти АТО'!T1348)</f>
        <v>16129.079560682658</v>
      </c>
      <c r="S1348" s="29">
        <f>IF(H1348=0,"",H1348*(1+0.25*P1348)*Параметри!$K$66*Параметри!$K$20/1000)</f>
        <v>0</v>
      </c>
      <c r="T1348" s="29">
        <f>IF(H1348=0,"",H1348*(1+0.25*P1348)*'Коефіцієнти АТО'!$S1348*Параметри!$K$20/1000)</f>
        <v>19030.180958408924</v>
      </c>
      <c r="U1348" s="29">
        <f t="shared" si="192"/>
        <v>142686.45759030932</v>
      </c>
      <c r="V1348" s="29">
        <f t="shared" si="193"/>
        <v>142686.45759030932</v>
      </c>
      <c r="W1348" s="40">
        <f>ROUNDUP('Дані з ДІСО'!P1348/Параметри!$K$24,0)</f>
        <v>0</v>
      </c>
      <c r="X1348" s="40">
        <f>ROUNDUP('Дані з ДІСО'!Q1348/Параметри!$K$24,0)</f>
        <v>0</v>
      </c>
      <c r="Y1348" s="40">
        <f>ROUNDUP('Дані з ДІСО'!R1348/Параметри!$K$24,0)</f>
        <v>0</v>
      </c>
      <c r="Z1348" s="59">
        <f>(W1348*Параметри!$K$33+X1348*Параметри!$L$33+Y1348*Параметри!$M$33)/18</f>
        <v>0</v>
      </c>
      <c r="AA1348" s="41">
        <f>IF(J1348=0,0,'Дані з ДІСО'!AA1348/J1348)</f>
        <v>0</v>
      </c>
      <c r="AB1348" s="29">
        <f>(1+0.25*AA1348)*Z1348*Параметри!$K$51</f>
        <v>0</v>
      </c>
      <c r="AC1348" s="29">
        <f>AB1348*'Коефіцієнти АТО'!U1348</f>
        <v>0</v>
      </c>
      <c r="AD1348" s="29">
        <f>J1348*(1+0.25*AA1348)*Параметри!$K$66*Параметри!$K$20/1000</f>
        <v>0</v>
      </c>
      <c r="AE1348" s="29">
        <f>(1+0.25*AA1348)*J1348*'Коефіцієнти АТО'!S1348*Параметри!$K$20/1000</f>
        <v>0</v>
      </c>
      <c r="AF1348" s="29">
        <f t="shared" si="189"/>
        <v>0</v>
      </c>
      <c r="AG1348" s="29">
        <v>0</v>
      </c>
      <c r="AH1348" s="40">
        <v>54</v>
      </c>
      <c r="AI1348" s="40">
        <v>0</v>
      </c>
      <c r="AJ1348" s="40">
        <f t="shared" si="190"/>
        <v>0</v>
      </c>
      <c r="AK1348" s="29">
        <f>(AH1348+AI1348)*(1+0.25*AJ1348)*Параметри!$K$53</f>
        <v>9689.1808875840034</v>
      </c>
      <c r="AL1348" s="29">
        <f>ROUNDUP(('Дані з ДІСО'!AU1348+'Дані з ДІСО'!AW1348)/Параметри!$K$28,0)</f>
        <v>0</v>
      </c>
      <c r="AM1348" s="64">
        <f>AL1348*Параметри!$M$35/18</f>
        <v>0</v>
      </c>
      <c r="AN1348" s="29">
        <f>IF(AL1348=0,0,'Дані з ДІСО'!AW1348/SUM('Дані з ДІСО'!AU1348,'Дані з ДІСО'!AW1348))</f>
        <v>0</v>
      </c>
      <c r="AO1348" s="29">
        <f>(1+0.25*AN1348)*AM1348*Параметри!$K$51</f>
        <v>0</v>
      </c>
      <c r="AP1348" s="40">
        <f>ROUNDUP(('Дані з ДІСО'!AE1348+'Дані не з ДІСО'!E1348+'Дані не з ДІСО'!G1348)/Параметри!$K$69,0)</f>
        <v>0</v>
      </c>
      <c r="AQ1348" s="40">
        <f t="shared" si="194"/>
        <v>0</v>
      </c>
      <c r="AR1348" s="40">
        <f>IF(AP1348=0,0,('Дані з ДІСО'!AH1348+'Дані не з ДІСО'!G1348)/('Дані з ДІСО'!AE1348+'Дані не з ДІСО'!E1348+'Дані не з ДІСО'!G1348))</f>
        <v>0</v>
      </c>
      <c r="AS1348" s="29">
        <f>AQ1348*(1+0.25*AR1348)*Параметри!$K$51</f>
        <v>0</v>
      </c>
      <c r="AT1348" s="40">
        <f>ROUNDUP('Дані з ДІСО'!AF1348/Параметри!$K$70,0)</f>
        <v>0</v>
      </c>
      <c r="AU1348" s="40">
        <f t="shared" si="195"/>
        <v>0</v>
      </c>
      <c r="AV1348" s="40">
        <f>IF(AT1348=0,0,'Дані з ДІСО'!AI1348/'Дані з ДІСО'!AF1348)</f>
        <v>0</v>
      </c>
      <c r="AW1348" s="29">
        <f>AU1348*(1+0.25*AV1348)*Параметри!$K$51</f>
        <v>0</v>
      </c>
      <c r="AX1348" s="40">
        <f>ROUNDUP('Дані з ДІСО'!AR1348/Параметри!$K$29,0)</f>
        <v>0</v>
      </c>
      <c r="AY1348" s="40">
        <f>ROUNDUP('Дані з ДІСО'!AS1348/Параметри!$K$29,0)</f>
        <v>0</v>
      </c>
      <c r="AZ1348" s="40">
        <f>ROUNDUP('Дані з ДІСО'!AT1348/Параметри!$K$29,0)</f>
        <v>0</v>
      </c>
      <c r="BA1348" s="64">
        <f>(AX1348*Параметри!$K$32+AY1348*Параметри!$L$32+AZ1348*Параметри!$M$32)/18</f>
        <v>0</v>
      </c>
      <c r="BB1348" s="29">
        <f>(BA1348*Параметри!$K$51+SUM('Дані з ДІСО'!AR1348:AT1348)*Параметри!$K$48*Параметри!$K$20/1000)*Параметри!$K$74</f>
        <v>0</v>
      </c>
      <c r="BC1348" s="40">
        <f>ROUNDUP(('Дані не з ДІСО'!I1348+'Дані не з ДІСО'!K1348)/Параметри!$K$26,0)</f>
        <v>0</v>
      </c>
      <c r="BD1348" s="29">
        <f>BC1348*Параметри!$M$36/18</f>
        <v>0</v>
      </c>
      <c r="BE1348" s="40">
        <f>IF(BC1348=0,0,'Дані не з ДІСО'!K1348/('Дані не з ДІСО'!I1348+'Дані не з ДІСО'!K1348))</f>
        <v>0</v>
      </c>
      <c r="BF1348" s="29">
        <f>(1+0.25*BE1348)*BD1348*Параметри!$K$51</f>
        <v>0</v>
      </c>
      <c r="BG1348" s="40">
        <f>ROUNDUP('Дані не з ДІСО'!M1348/Параметри!$K$27,0)</f>
        <v>0</v>
      </c>
      <c r="BH1348" s="40">
        <f>BG1348*Параметри!$M$37/18</f>
        <v>0</v>
      </c>
      <c r="BI1348" s="29">
        <f>BH1348*Параметри!$K$51</f>
        <v>0</v>
      </c>
      <c r="BJ1348" s="29">
        <f>'Дані не з ДІСО'!N1348*Параметри!$K$76</f>
        <v>0</v>
      </c>
      <c r="BK1348" s="40">
        <f>ROUNDUP('Дані з ДІСО'!V1348/Параметри!$K$25,0)</f>
        <v>0</v>
      </c>
      <c r="BL1348" s="40">
        <f>ROUNDUP('Дані з ДІСО'!W1348/Параметри!$K$25,0)</f>
        <v>0</v>
      </c>
      <c r="BM1348" s="40">
        <f>ROUNDUP('Дані з ДІСО'!X1348/Параметри!$K$25,0)</f>
        <v>0</v>
      </c>
      <c r="BN1348" s="40">
        <f>(BK1348*Параметри!$K$34+BL1348*Параметри!$L$34+BM1348*Параметри!$M$34)/18</f>
        <v>0</v>
      </c>
      <c r="BO1348" s="40">
        <f>IF(K1348=0,0,'Дані з ДІСО'!AC1348/K1348)</f>
        <v>0</v>
      </c>
      <c r="BP1348" s="29">
        <f>(1+0.25*BO1348)*BN1348*Параметри!$K$51</f>
        <v>0</v>
      </c>
      <c r="BQ1348" s="29">
        <f>BP1348*'Коефіцієнти АТО'!U1348</f>
        <v>0</v>
      </c>
      <c r="BR1348" s="29">
        <f>K1348*(1+0.25*BO1348)*Параметри!$K$66*Параметри!$K$20/1000</f>
        <v>0</v>
      </c>
      <c r="BS1348" s="29">
        <f>(1+0.25*BO1348)*K1348*'Коефіцієнти АТО'!S1348*Параметри!$K$20/1000</f>
        <v>0</v>
      </c>
      <c r="BT1348" s="29">
        <f t="shared" si="196"/>
        <v>0</v>
      </c>
      <c r="BU1348" s="40">
        <f>ROUNDUP('Дані з ДІСО'!AG1348/Параметри!$K$71,0)</f>
        <v>0</v>
      </c>
      <c r="BV1348" s="40">
        <f t="shared" si="197"/>
        <v>0</v>
      </c>
      <c r="BW1348" s="40">
        <f>IF('Дані з ДІСО'!AG1348=0,0,'Дані з ДІСО'!AJ1348/'Дані з ДІСО'!AG1348)</f>
        <v>0</v>
      </c>
      <c r="BX1348" s="29">
        <f>BV1348*(1+0.25*BW1348)*Параметри!$K$51</f>
        <v>0</v>
      </c>
      <c r="BY1348" s="29">
        <f>ROUND(IF(Параметри!$K$77="No",CC1348,CC1348*Параметри!$K$78)+AG1348,1)</f>
        <v>137138.1</v>
      </c>
      <c r="BZ1348" s="29">
        <f>ROUND(IF(Параметри!$K$77="No",BF1348,BF1348*Параметри!$K$78),1)</f>
        <v>0</v>
      </c>
      <c r="CA1348" s="29">
        <f>ROUND(IF(Параметри!$K$77="No",BI1348,BI1348*Параметри!$K$78),1)</f>
        <v>0</v>
      </c>
      <c r="CB1348" s="29">
        <f>ROUND(IF(Параметри!$K$77="No",BJ1348,BJ1348*Параметри!$K$78),1)</f>
        <v>0</v>
      </c>
      <c r="CC1348" s="29">
        <f t="shared" si="191"/>
        <v>152375.63847789331</v>
      </c>
    </row>
    <row r="1349" spans="1:81">
      <c r="A1349" s="9">
        <v>1348</v>
      </c>
      <c r="B1349" s="9" t="s">
        <v>3145</v>
      </c>
      <c r="C1349" s="9" t="s">
        <v>3146</v>
      </c>
      <c r="D1349" s="9" t="s">
        <v>4315</v>
      </c>
      <c r="E1349" s="9" t="s">
        <v>21</v>
      </c>
      <c r="F1349" s="9" t="s">
        <v>4369</v>
      </c>
      <c r="G1349" s="9" t="s">
        <v>2794</v>
      </c>
      <c r="H1349" s="29">
        <f>SUM('Дані з ДІСО'!J1349:L1349)</f>
        <v>3140.5</v>
      </c>
      <c r="I1349" s="29">
        <f>SUM('Дані з ДІСО'!G1349:I1349)</f>
        <v>247</v>
      </c>
      <c r="J1349" s="29">
        <f>SUM('Дані з ДІСО'!P1349:R1349)</f>
        <v>0</v>
      </c>
      <c r="K1349" s="29">
        <f>SUM('Дані з ДІСО'!V1349:X1349)</f>
        <v>0</v>
      </c>
      <c r="L1349" s="40">
        <f>ROUNDUP('Дані з ДІСО'!J1349/'Коефіцієнти АТО'!$R1349,0)</f>
        <v>70</v>
      </c>
      <c r="M1349" s="40">
        <f>ROUNDUP('Дані з ДІСО'!K1349/'Коефіцієнти АТО'!$R1349,0)</f>
        <v>102</v>
      </c>
      <c r="N1349" s="40">
        <f>ROUNDUP('Дані з ДІСО'!L1349/'Коефіцієнти АТО'!$R1349,0)</f>
        <v>26</v>
      </c>
      <c r="O1349" s="59">
        <f>(L1349*Параметри!$K$32+M1349*Параметри!$L$32+N1349*Параметри!$M$32)/18</f>
        <v>326.02222222222218</v>
      </c>
      <c r="P1349" s="41">
        <f>IF(H1349=0,"",'Дані з ДІСО'!Y1349/H1349)</f>
        <v>0</v>
      </c>
      <c r="Q1349" s="29">
        <f>IF(H1349=0,"",(1+0.25*P1349)*O1349*Параметри!$K$51)</f>
        <v>66775.940325379008</v>
      </c>
      <c r="R1349" s="29">
        <f>IF(H1349=0,"",Q1349*'Коефіцієнти АТО'!T1349)</f>
        <v>1135.1909855314432</v>
      </c>
      <c r="S1349" s="29">
        <f>IF(H1349=0,"",H1349*(1+0.25*P1349)*Параметри!$K$66*Параметри!$K$20/1000)</f>
        <v>0</v>
      </c>
      <c r="T1349" s="29">
        <f>IF(H1349=0,"",H1349*(1+0.25*P1349)*'Коефіцієнти АТО'!$S1349*Параметри!$K$20/1000)</f>
        <v>12851.762744396327</v>
      </c>
      <c r="U1349" s="29">
        <f t="shared" si="192"/>
        <v>80762.894055306781</v>
      </c>
      <c r="V1349" s="29">
        <f t="shared" si="193"/>
        <v>80762.894055306781</v>
      </c>
      <c r="W1349" s="40">
        <f>ROUNDUP('Дані з ДІСО'!P1349/Параметри!$K$24,0)</f>
        <v>0</v>
      </c>
      <c r="X1349" s="40">
        <f>ROUNDUP('Дані з ДІСО'!Q1349/Параметри!$K$24,0)</f>
        <v>0</v>
      </c>
      <c r="Y1349" s="40">
        <f>ROUNDUP('Дані з ДІСО'!R1349/Параметри!$K$24,0)</f>
        <v>0</v>
      </c>
      <c r="Z1349" s="59">
        <f>(W1349*Параметри!$K$33+X1349*Параметри!$L$33+Y1349*Параметри!$M$33)/18</f>
        <v>0</v>
      </c>
      <c r="AA1349" s="41">
        <f>IF(J1349=0,0,'Дані з ДІСО'!AA1349/J1349)</f>
        <v>0</v>
      </c>
      <c r="AB1349" s="29">
        <f>(1+0.25*AA1349)*Z1349*Параметри!$K$51</f>
        <v>0</v>
      </c>
      <c r="AC1349" s="29">
        <f>AB1349*'Коефіцієнти АТО'!U1349</f>
        <v>0</v>
      </c>
      <c r="AD1349" s="29">
        <f>J1349*(1+0.25*AA1349)*Параметри!$K$66*Параметри!$K$20/1000</f>
        <v>0</v>
      </c>
      <c r="AE1349" s="29">
        <f>(1+0.25*AA1349)*J1349*'Коефіцієнти АТО'!S1349*Параметри!$K$20/1000</f>
        <v>0</v>
      </c>
      <c r="AF1349" s="29">
        <f t="shared" si="189"/>
        <v>0</v>
      </c>
      <c r="AG1349" s="29">
        <v>0</v>
      </c>
      <c r="AH1349" s="40">
        <v>4</v>
      </c>
      <c r="AI1349" s="40">
        <v>0</v>
      </c>
      <c r="AJ1349" s="40">
        <f t="shared" si="190"/>
        <v>0</v>
      </c>
      <c r="AK1349" s="29">
        <f>(AH1349+AI1349)*(1+0.25*AJ1349)*Параметри!$K$53</f>
        <v>717.71710278400019</v>
      </c>
      <c r="AL1349" s="29">
        <f>ROUNDUP(('Дані з ДІСО'!AU1349+'Дані з ДІСО'!AW1349)/Параметри!$K$28,0)</f>
        <v>0</v>
      </c>
      <c r="AM1349" s="64">
        <f>AL1349*Параметри!$M$35/18</f>
        <v>0</v>
      </c>
      <c r="AN1349" s="29">
        <f>IF(AL1349=0,0,'Дані з ДІСО'!AW1349/SUM('Дані з ДІСО'!AU1349,'Дані з ДІСО'!AW1349))</f>
        <v>0</v>
      </c>
      <c r="AO1349" s="29">
        <f>(1+0.25*AN1349)*AM1349*Параметри!$K$51</f>
        <v>0</v>
      </c>
      <c r="AP1349" s="40">
        <f>ROUNDUP(('Дані з ДІСО'!AE1349+'Дані не з ДІСО'!E1349+'Дані не з ДІСО'!G1349)/Параметри!$K$69,0)</f>
        <v>0</v>
      </c>
      <c r="AQ1349" s="40">
        <f t="shared" si="194"/>
        <v>0</v>
      </c>
      <c r="AR1349" s="40">
        <f>IF(AP1349=0,0,('Дані з ДІСО'!AH1349+'Дані не з ДІСО'!G1349)/('Дані з ДІСО'!AE1349+'Дані не з ДІСО'!E1349+'Дані не з ДІСО'!G1349))</f>
        <v>0</v>
      </c>
      <c r="AS1349" s="29">
        <f>AQ1349*(1+0.25*AR1349)*Параметри!$K$51</f>
        <v>0</v>
      </c>
      <c r="AT1349" s="40">
        <f>ROUNDUP('Дані з ДІСО'!AF1349/Параметри!$K$70,0)</f>
        <v>0</v>
      </c>
      <c r="AU1349" s="40">
        <f t="shared" si="195"/>
        <v>0</v>
      </c>
      <c r="AV1349" s="40">
        <f>IF(AT1349=0,0,'Дані з ДІСО'!AI1349/'Дані з ДІСО'!AF1349)</f>
        <v>0</v>
      </c>
      <c r="AW1349" s="29">
        <f>AU1349*(1+0.25*AV1349)*Параметри!$K$51</f>
        <v>0</v>
      </c>
      <c r="AX1349" s="40">
        <f>ROUNDUP('Дані з ДІСО'!AR1349/Параметри!$K$29,0)</f>
        <v>0</v>
      </c>
      <c r="AY1349" s="40">
        <f>ROUNDUP('Дані з ДІСО'!AS1349/Параметри!$K$29,0)</f>
        <v>0</v>
      </c>
      <c r="AZ1349" s="40">
        <f>ROUNDUP('Дані з ДІСО'!AT1349/Параметри!$K$29,0)</f>
        <v>0</v>
      </c>
      <c r="BA1349" s="64">
        <f>(AX1349*Параметри!$K$32+AY1349*Параметри!$L$32+AZ1349*Параметри!$M$32)/18</f>
        <v>0</v>
      </c>
      <c r="BB1349" s="29">
        <f>(BA1349*Параметри!$K$51+SUM('Дані з ДІСО'!AR1349:AT1349)*Параметри!$K$48*Параметри!$K$20/1000)*Параметри!$K$74</f>
        <v>0</v>
      </c>
      <c r="BC1349" s="40">
        <f>ROUNDUP(('Дані не з ДІСО'!I1349+'Дані не з ДІСО'!K1349)/Параметри!$K$26,0)</f>
        <v>0</v>
      </c>
      <c r="BD1349" s="29">
        <f>BC1349*Параметри!$M$36/18</f>
        <v>0</v>
      </c>
      <c r="BE1349" s="40">
        <f>IF(BC1349=0,0,'Дані не з ДІСО'!K1349/('Дані не з ДІСО'!I1349+'Дані не з ДІСО'!K1349))</f>
        <v>0</v>
      </c>
      <c r="BF1349" s="29">
        <f>(1+0.25*BE1349)*BD1349*Параметри!$K$51</f>
        <v>0</v>
      </c>
      <c r="BG1349" s="40">
        <f>ROUNDUP('Дані не з ДІСО'!M1349/Параметри!$K$27,0)</f>
        <v>0</v>
      </c>
      <c r="BH1349" s="40">
        <f>BG1349*Параметри!$M$37/18</f>
        <v>0</v>
      </c>
      <c r="BI1349" s="29">
        <f>BH1349*Параметри!$K$51</f>
        <v>0</v>
      </c>
      <c r="BJ1349" s="29">
        <f>'Дані не з ДІСО'!N1349*Параметри!$K$76</f>
        <v>0</v>
      </c>
      <c r="BK1349" s="40">
        <f>ROUNDUP('Дані з ДІСО'!V1349/Параметри!$K$25,0)</f>
        <v>0</v>
      </c>
      <c r="BL1349" s="40">
        <f>ROUNDUP('Дані з ДІСО'!W1349/Параметри!$K$25,0)</f>
        <v>0</v>
      </c>
      <c r="BM1349" s="40">
        <f>ROUNDUP('Дані з ДІСО'!X1349/Параметри!$K$25,0)</f>
        <v>0</v>
      </c>
      <c r="BN1349" s="40">
        <f>(BK1349*Параметри!$K$34+BL1349*Параметри!$L$34+BM1349*Параметри!$M$34)/18</f>
        <v>0</v>
      </c>
      <c r="BO1349" s="40">
        <f>IF(K1349=0,0,'Дані з ДІСО'!AC1349/K1349)</f>
        <v>0</v>
      </c>
      <c r="BP1349" s="29">
        <f>(1+0.25*BO1349)*BN1349*Параметри!$K$51</f>
        <v>0</v>
      </c>
      <c r="BQ1349" s="29">
        <f>BP1349*'Коефіцієнти АТО'!U1349</f>
        <v>0</v>
      </c>
      <c r="BR1349" s="29">
        <f>K1349*(1+0.25*BO1349)*Параметри!$K$66*Параметри!$K$20/1000</f>
        <v>0</v>
      </c>
      <c r="BS1349" s="29">
        <f>(1+0.25*BO1349)*K1349*'Коефіцієнти АТО'!S1349*Параметри!$K$20/1000</f>
        <v>0</v>
      </c>
      <c r="BT1349" s="29">
        <f t="shared" si="196"/>
        <v>0</v>
      </c>
      <c r="BU1349" s="40">
        <f>ROUNDUP('Дані з ДІСО'!AG1349/Параметри!$K$71,0)</f>
        <v>0</v>
      </c>
      <c r="BV1349" s="40">
        <f t="shared" si="197"/>
        <v>0</v>
      </c>
      <c r="BW1349" s="40">
        <f>IF('Дані з ДІСО'!AG1349=0,0,'Дані з ДІСО'!AJ1349/'Дані з ДІСО'!AG1349)</f>
        <v>0</v>
      </c>
      <c r="BX1349" s="29">
        <f>BV1349*(1+0.25*BW1349)*Параметри!$K$51</f>
        <v>0</v>
      </c>
      <c r="BY1349" s="29">
        <f>ROUND(IF(Параметри!$K$77="No",CC1349,CC1349*Параметри!$K$78)+AG1349,1)</f>
        <v>73332.600000000006</v>
      </c>
      <c r="BZ1349" s="29">
        <f>ROUND(IF(Параметри!$K$77="No",BF1349,BF1349*Параметри!$K$78),1)</f>
        <v>0</v>
      </c>
      <c r="CA1349" s="29">
        <f>ROUND(IF(Параметри!$K$77="No",BI1349,BI1349*Параметри!$K$78),1)</f>
        <v>0</v>
      </c>
      <c r="CB1349" s="29">
        <f>ROUND(IF(Параметри!$K$77="No",BJ1349,BJ1349*Параметри!$K$78),1)</f>
        <v>0</v>
      </c>
      <c r="CC1349" s="29">
        <f t="shared" si="191"/>
        <v>81480.611158090775</v>
      </c>
    </row>
    <row r="1350" spans="1:81">
      <c r="A1350" s="9">
        <v>1349</v>
      </c>
      <c r="B1350" s="9" t="s">
        <v>3176</v>
      </c>
      <c r="C1350" s="9" t="s">
        <v>3146</v>
      </c>
      <c r="D1350" s="9" t="s">
        <v>4315</v>
      </c>
      <c r="E1350" s="9" t="s">
        <v>78</v>
      </c>
      <c r="F1350" s="9" t="s">
        <v>3331</v>
      </c>
      <c r="G1350" s="9" t="s">
        <v>2796</v>
      </c>
      <c r="H1350" s="29">
        <f>SUM('Дані з ДІСО'!J1350:L1350)</f>
        <v>28440</v>
      </c>
      <c r="I1350" s="29">
        <f>SUM('Дані з ДІСО'!G1350:I1350)</f>
        <v>964</v>
      </c>
      <c r="J1350" s="29">
        <f>SUM('Дані з ДІСО'!P1350:R1350)</f>
        <v>112</v>
      </c>
      <c r="K1350" s="29">
        <f>SUM('Дані з ДІСО'!V1350:X1350)</f>
        <v>0</v>
      </c>
      <c r="L1350" s="40">
        <f>ROUNDUP('Дані з ДІСО'!J1350/'Коефіцієнти АТО'!$R1350,0)</f>
        <v>409</v>
      </c>
      <c r="M1350" s="40">
        <f>ROUNDUP('Дані з ДІСО'!K1350/'Коефіцієнти АТО'!$R1350,0)</f>
        <v>506</v>
      </c>
      <c r="N1350" s="40">
        <f>ROUNDUP('Дані з ДІСО'!L1350/'Коефіцієнти АТО'!$R1350,0)</f>
        <v>121</v>
      </c>
      <c r="O1350" s="59">
        <f>(L1350*Параметри!$K$32+M1350*Параметри!$L$32+N1350*Параметри!$M$32)/18</f>
        <v>1680.4833333333333</v>
      </c>
      <c r="P1350" s="41">
        <f>IF(H1350=0,"",'Дані з ДІСО'!Y1350/H1350)</f>
        <v>0</v>
      </c>
      <c r="Q1350" s="29">
        <f>IF(H1350=0,"",(1+0.25*P1350)*O1350*Параметри!$K$51)</f>
        <v>344196.95080776571</v>
      </c>
      <c r="R1350" s="29">
        <f>IF(H1350=0,"",Q1350*'Коефіцієнти АТО'!T1350)</f>
        <v>51629.542621164852</v>
      </c>
      <c r="S1350" s="29">
        <f>IF(H1350=0,"",H1350*(1+0.25*P1350)*Параметри!$K$66*Параметри!$K$20/1000)</f>
        <v>0</v>
      </c>
      <c r="T1350" s="29">
        <f>IF(H1350=0,"",H1350*(1+0.25*P1350)*'Коефіцієнти АТО'!$S1350*Параметри!$K$20/1000)</f>
        <v>62251.937710737271</v>
      </c>
      <c r="U1350" s="29">
        <f t="shared" si="192"/>
        <v>458078.43113966787</v>
      </c>
      <c r="V1350" s="29">
        <f t="shared" si="193"/>
        <v>458078.43113966787</v>
      </c>
      <c r="W1350" s="40">
        <f>ROUNDUP('Дані з ДІСО'!P1350/Параметри!$K$24,0)</f>
        <v>9</v>
      </c>
      <c r="X1350" s="40">
        <f>ROUNDUP('Дані з ДІСО'!Q1350/Параметри!$K$24,0)</f>
        <v>4</v>
      </c>
      <c r="Y1350" s="40">
        <f>ROUNDUP('Дані з ДІСО'!R1350/Параметри!$K$24,0)</f>
        <v>0</v>
      </c>
      <c r="Z1350" s="59">
        <f>(W1350*Параметри!$K$33+X1350*Параметри!$L$33+Y1350*Параметри!$M$33)/18</f>
        <v>26</v>
      </c>
      <c r="AA1350" s="41">
        <f>IF(J1350=0,0,'Дані з ДІСО'!AA1350/J1350)</f>
        <v>0</v>
      </c>
      <c r="AB1350" s="29">
        <f>(1+0.25*AA1350)*Z1350*Параметри!$K$51</f>
        <v>5325.325484336</v>
      </c>
      <c r="AC1350" s="29">
        <f>AB1350*'Коефіцієнти АТО'!U1350</f>
        <v>537.85787391793599</v>
      </c>
      <c r="AD1350" s="29">
        <f>J1350*(1+0.25*AA1350)*Параметри!$K$66*Параметри!$K$20/1000</f>
        <v>0</v>
      </c>
      <c r="AE1350" s="29">
        <f>(1+0.25*AA1350)*J1350*'Коефіцієнти АТО'!S1350*Параметри!$K$20/1000</f>
        <v>245.15531025325507</v>
      </c>
      <c r="AF1350" s="29">
        <f t="shared" si="189"/>
        <v>6108.338668507191</v>
      </c>
      <c r="AG1350" s="29">
        <v>0</v>
      </c>
      <c r="AH1350" s="40">
        <v>67</v>
      </c>
      <c r="AI1350" s="40">
        <v>0</v>
      </c>
      <c r="AJ1350" s="40">
        <f t="shared" si="190"/>
        <v>0</v>
      </c>
      <c r="AK1350" s="29">
        <f>(AH1350+AI1350)*(1+0.25*AJ1350)*Параметри!$K$53</f>
        <v>12021.761471632004</v>
      </c>
      <c r="AL1350" s="29">
        <f>ROUNDUP(('Дані з ДІСО'!AU1350+'Дані з ДІСО'!AW1350)/Параметри!$K$28,0)</f>
        <v>3</v>
      </c>
      <c r="AM1350" s="64">
        <f>AL1350*Параметри!$M$35/18</f>
        <v>3.8333333333333335</v>
      </c>
      <c r="AN1350" s="29">
        <f>IF(AL1350=0,0,'Дані з ДІСО'!AW1350/SUM('Дані з ДІСО'!AU1350,'Дані з ДІСО'!AW1350))</f>
        <v>0</v>
      </c>
      <c r="AO1350" s="29">
        <f>(1+0.25*AN1350)*AM1350*Параметри!$K$51</f>
        <v>785.14414192133336</v>
      </c>
      <c r="AP1350" s="40">
        <f>ROUNDUP(('Дані з ДІСО'!AE1350+'Дані не з ДІСО'!E1350+'Дані не з ДІСО'!G1350)/Параметри!$K$69,0)</f>
        <v>0</v>
      </c>
      <c r="AQ1350" s="40">
        <f t="shared" si="194"/>
        <v>0</v>
      </c>
      <c r="AR1350" s="40">
        <f>IF(AP1350=0,0,('Дані з ДІСО'!AH1350+'Дані не з ДІСО'!G1350)/('Дані з ДІСО'!AE1350+'Дані не з ДІСО'!E1350+'Дані не з ДІСО'!G1350))</f>
        <v>0</v>
      </c>
      <c r="AS1350" s="29">
        <f>AQ1350*(1+0.25*AR1350)*Параметри!$K$51</f>
        <v>0</v>
      </c>
      <c r="AT1350" s="40">
        <f>ROUNDUP('Дані з ДІСО'!AF1350/Параметри!$K$70,0)</f>
        <v>0</v>
      </c>
      <c r="AU1350" s="40">
        <f t="shared" si="195"/>
        <v>0</v>
      </c>
      <c r="AV1350" s="40">
        <f>IF(AT1350=0,0,'Дані з ДІСО'!AI1350/'Дані з ДІСО'!AF1350)</f>
        <v>0</v>
      </c>
      <c r="AW1350" s="29">
        <f>AU1350*(1+0.25*AV1350)*Параметри!$K$51</f>
        <v>0</v>
      </c>
      <c r="AX1350" s="40">
        <f>ROUNDUP('Дані з ДІСО'!AR1350/Параметри!$K$29,0)</f>
        <v>0</v>
      </c>
      <c r="AY1350" s="40">
        <f>ROUNDUP('Дані з ДІСО'!AS1350/Параметри!$K$29,0)</f>
        <v>0</v>
      </c>
      <c r="AZ1350" s="40">
        <f>ROUNDUP('Дані з ДІСО'!AT1350/Параметри!$K$29,0)</f>
        <v>0</v>
      </c>
      <c r="BA1350" s="64">
        <f>(AX1350*Параметри!$K$32+AY1350*Параметри!$L$32+AZ1350*Параметри!$M$32)/18</f>
        <v>0</v>
      </c>
      <c r="BB1350" s="29">
        <f>(BA1350*Параметри!$K$51+SUM('Дані з ДІСО'!AR1350:AT1350)*Параметри!$K$48*Параметри!$K$20/1000)*Параметри!$K$74</f>
        <v>0</v>
      </c>
      <c r="BC1350" s="40">
        <f>ROUNDUP(('Дані не з ДІСО'!I1350+'Дані не з ДІСО'!K1350)/Параметри!$K$26,0)</f>
        <v>48</v>
      </c>
      <c r="BD1350" s="29">
        <f>BC1350*Параметри!$M$36/18</f>
        <v>74.666666666666671</v>
      </c>
      <c r="BE1350" s="40">
        <f>IF(BC1350=0,0,'Дані не з ДІСО'!K1350/('Дані не з ДІСО'!I1350+'Дані не з ДІСО'!K1350))</f>
        <v>0</v>
      </c>
      <c r="BF1350" s="29">
        <f>(1+0.25*BE1350)*BD1350*Параметри!$K$51</f>
        <v>15293.242416554667</v>
      </c>
      <c r="BG1350" s="40">
        <f>ROUNDUP('Дані не з ДІСО'!M1350/Параметри!$K$27,0)</f>
        <v>0</v>
      </c>
      <c r="BH1350" s="40">
        <f>BG1350*Параметри!$M$37/18</f>
        <v>0</v>
      </c>
      <c r="BI1350" s="29">
        <f>BH1350*Параметри!$K$51</f>
        <v>0</v>
      </c>
      <c r="BJ1350" s="29">
        <f>'Дані не з ДІСО'!N1350*Параметри!$K$76</f>
        <v>0</v>
      </c>
      <c r="BK1350" s="40">
        <f>ROUNDUP('Дані з ДІСО'!V1350/Параметри!$K$25,0)</f>
        <v>0</v>
      </c>
      <c r="BL1350" s="40">
        <f>ROUNDUP('Дані з ДІСО'!W1350/Параметри!$K$25,0)</f>
        <v>0</v>
      </c>
      <c r="BM1350" s="40">
        <f>ROUNDUP('Дані з ДІСО'!X1350/Параметри!$K$25,0)</f>
        <v>0</v>
      </c>
      <c r="BN1350" s="40">
        <f>(BK1350*Параметри!$K$34+BL1350*Параметри!$L$34+BM1350*Параметри!$M$34)/18</f>
        <v>0</v>
      </c>
      <c r="BO1350" s="40">
        <f>IF(K1350=0,0,'Дані з ДІСО'!AC1350/K1350)</f>
        <v>0</v>
      </c>
      <c r="BP1350" s="29">
        <f>(1+0.25*BO1350)*BN1350*Параметри!$K$51</f>
        <v>0</v>
      </c>
      <c r="BQ1350" s="29">
        <f>BP1350*'Коефіцієнти АТО'!U1350</f>
        <v>0</v>
      </c>
      <c r="BR1350" s="29">
        <f>K1350*(1+0.25*BO1350)*Параметри!$K$66*Параметри!$K$20/1000</f>
        <v>0</v>
      </c>
      <c r="BS1350" s="29">
        <f>(1+0.25*BO1350)*K1350*'Коефіцієнти АТО'!S1350*Параметри!$K$20/1000</f>
        <v>0</v>
      </c>
      <c r="BT1350" s="29">
        <f t="shared" si="196"/>
        <v>0</v>
      </c>
      <c r="BU1350" s="40">
        <f>ROUNDUP('Дані з ДІСО'!AG1350/Параметри!$K$71,0)</f>
        <v>0</v>
      </c>
      <c r="BV1350" s="40">
        <f t="shared" si="197"/>
        <v>0</v>
      </c>
      <c r="BW1350" s="40">
        <f>IF('Дані з ДІСО'!AG1350=0,0,'Дані з ДІСО'!AJ1350/'Дані з ДІСО'!AG1350)</f>
        <v>0</v>
      </c>
      <c r="BX1350" s="29">
        <f>BV1350*(1+0.25*BW1350)*Параметри!$K$51</f>
        <v>0</v>
      </c>
      <c r="BY1350" s="29">
        <f>ROUND(IF(Параметри!$K$77="No",CC1350,CC1350*Параметри!$K$78)+AG1350,1)</f>
        <v>429294.3</v>
      </c>
      <c r="BZ1350" s="29">
        <f>ROUND(IF(Параметри!$K$77="No",BF1350,BF1350*Параметри!$K$78),1)</f>
        <v>13763.9</v>
      </c>
      <c r="CA1350" s="29">
        <f>ROUND(IF(Параметри!$K$77="No",BI1350,BI1350*Параметри!$K$78),1)</f>
        <v>0</v>
      </c>
      <c r="CB1350" s="29">
        <f>ROUND(IF(Параметри!$K$77="No",BJ1350,BJ1350*Параметри!$K$78),1)</f>
        <v>0</v>
      </c>
      <c r="CC1350" s="29">
        <f t="shared" si="191"/>
        <v>476993.67542172835</v>
      </c>
    </row>
    <row r="1351" spans="1:81">
      <c r="A1351" s="9">
        <v>1350</v>
      </c>
      <c r="B1351" s="9" t="s">
        <v>3151</v>
      </c>
      <c r="C1351" s="9" t="s">
        <v>3151</v>
      </c>
      <c r="D1351" s="9" t="s">
        <v>4315</v>
      </c>
      <c r="E1351" s="9" t="s">
        <v>29</v>
      </c>
      <c r="F1351" s="9" t="s">
        <v>4258</v>
      </c>
      <c r="G1351" s="9" t="s">
        <v>2798</v>
      </c>
      <c r="H1351" s="29">
        <f>SUM('Дані з ДІСО'!J1351:L1351)</f>
        <v>2047</v>
      </c>
      <c r="I1351" s="29">
        <f>SUM('Дані з ДІСО'!G1351:I1351)</f>
        <v>141</v>
      </c>
      <c r="J1351" s="29">
        <f>SUM('Дані з ДІСО'!P1351:R1351)</f>
        <v>0</v>
      </c>
      <c r="K1351" s="29">
        <f>SUM('Дані з ДІСО'!V1351:X1351)</f>
        <v>0</v>
      </c>
      <c r="L1351" s="40">
        <f>ROUNDUP('Дані з ДІСО'!J1351/'Коефіцієнти АТО'!$R1351,0)</f>
        <v>50</v>
      </c>
      <c r="M1351" s="40">
        <f>ROUNDUP('Дані з ДІСО'!K1351/'Коефіцієнти АТО'!$R1351,0)</f>
        <v>71</v>
      </c>
      <c r="N1351" s="40">
        <f>ROUNDUP('Дані з ДІСО'!L1351/'Коефіцієнти АТО'!$R1351,0)</f>
        <v>21</v>
      </c>
      <c r="O1351" s="59">
        <f>(L1351*Параметри!$K$32+M1351*Параметри!$L$32+N1351*Параметри!$M$32)/18</f>
        <v>234.28888888888892</v>
      </c>
      <c r="P1351" s="41">
        <f>IF(H1351=0,"",'Дані з ДІСО'!Y1351/H1351)</f>
        <v>0</v>
      </c>
      <c r="Q1351" s="29">
        <f>IF(H1351=0,"",(1+0.25*P1351)*O1351*Параметри!$K$51)</f>
        <v>47987.099642183297</v>
      </c>
      <c r="R1351" s="29">
        <f>IF(H1351=0,"",Q1351*'Коефіцієнти АТО'!T1351)</f>
        <v>815.78069391711608</v>
      </c>
      <c r="S1351" s="29">
        <f>IF(H1351=0,"",H1351*(1+0.25*P1351)*Параметри!$K$66*Параметри!$K$20/1000)</f>
        <v>0</v>
      </c>
      <c r="T1351" s="29">
        <f>IF(H1351=0,"",H1351*(1+0.25*P1351)*'Коефіцієнти АТО'!$S1351*Параметри!$K$20/1000)</f>
        <v>9350.9239768027273</v>
      </c>
      <c r="U1351" s="29">
        <f t="shared" si="192"/>
        <v>58153.804312903136</v>
      </c>
      <c r="V1351" s="29">
        <f t="shared" si="193"/>
        <v>58153.804312903136</v>
      </c>
      <c r="W1351" s="40">
        <f>ROUNDUP('Дані з ДІСО'!P1351/Параметри!$K$24,0)</f>
        <v>0</v>
      </c>
      <c r="X1351" s="40">
        <f>ROUNDUP('Дані з ДІСО'!Q1351/Параметри!$K$24,0)</f>
        <v>0</v>
      </c>
      <c r="Y1351" s="40">
        <f>ROUNDUP('Дані з ДІСО'!R1351/Параметри!$K$24,0)</f>
        <v>0</v>
      </c>
      <c r="Z1351" s="59">
        <f>(W1351*Параметри!$K$33+X1351*Параметри!$L$33+Y1351*Параметри!$M$33)/18</f>
        <v>0</v>
      </c>
      <c r="AA1351" s="41">
        <f>IF(J1351=0,0,'Дані з ДІСО'!AA1351/J1351)</f>
        <v>0</v>
      </c>
      <c r="AB1351" s="29">
        <f>(1+0.25*AA1351)*Z1351*Параметри!$K$51</f>
        <v>0</v>
      </c>
      <c r="AC1351" s="29">
        <f>AB1351*'Коефіцієнти АТО'!U1351</f>
        <v>0</v>
      </c>
      <c r="AD1351" s="29">
        <f>J1351*(1+0.25*AA1351)*Параметри!$K$66*Параметри!$K$20/1000</f>
        <v>0</v>
      </c>
      <c r="AE1351" s="29">
        <f>(1+0.25*AA1351)*J1351*'Коефіцієнти АТО'!S1351*Параметри!$K$20/1000</f>
        <v>0</v>
      </c>
      <c r="AF1351" s="29">
        <f t="shared" si="189"/>
        <v>0</v>
      </c>
      <c r="AG1351" s="29">
        <v>0</v>
      </c>
      <c r="AH1351" s="40">
        <v>9</v>
      </c>
      <c r="AI1351" s="40">
        <v>0</v>
      </c>
      <c r="AJ1351" s="40">
        <f t="shared" si="190"/>
        <v>0</v>
      </c>
      <c r="AK1351" s="29">
        <f>(AH1351+AI1351)*(1+0.25*AJ1351)*Параметри!$K$53</f>
        <v>1614.8634812640005</v>
      </c>
      <c r="AL1351" s="29">
        <f>ROUNDUP(('Дані з ДІСО'!AU1351+'Дані з ДІСО'!AW1351)/Параметри!$K$28,0)</f>
        <v>0</v>
      </c>
      <c r="AM1351" s="64">
        <f>AL1351*Параметри!$M$35/18</f>
        <v>0</v>
      </c>
      <c r="AN1351" s="29">
        <f>IF(AL1351=0,0,'Дані з ДІСО'!AW1351/SUM('Дані з ДІСО'!AU1351,'Дані з ДІСО'!AW1351))</f>
        <v>0</v>
      </c>
      <c r="AO1351" s="29">
        <f>(1+0.25*AN1351)*AM1351*Параметри!$K$51</f>
        <v>0</v>
      </c>
      <c r="AP1351" s="40">
        <f>ROUNDUP(('Дані з ДІСО'!AE1351+'Дані не з ДІСО'!E1351+'Дані не з ДІСО'!G1351)/Параметри!$K$69,0)</f>
        <v>0</v>
      </c>
      <c r="AQ1351" s="40">
        <f t="shared" si="194"/>
        <v>0</v>
      </c>
      <c r="AR1351" s="40">
        <f>IF(AP1351=0,0,('Дані з ДІСО'!AH1351+'Дані не з ДІСО'!G1351)/('Дані з ДІСО'!AE1351+'Дані не з ДІСО'!E1351+'Дані не з ДІСО'!G1351))</f>
        <v>0</v>
      </c>
      <c r="AS1351" s="29">
        <f>AQ1351*(1+0.25*AR1351)*Параметри!$K$51</f>
        <v>0</v>
      </c>
      <c r="AT1351" s="40">
        <f>ROUNDUP('Дані з ДІСО'!AF1351/Параметри!$K$70,0)</f>
        <v>0</v>
      </c>
      <c r="AU1351" s="40">
        <f t="shared" si="195"/>
        <v>0</v>
      </c>
      <c r="AV1351" s="40">
        <f>IF(AT1351=0,0,'Дані з ДІСО'!AI1351/'Дані з ДІСО'!AF1351)</f>
        <v>0</v>
      </c>
      <c r="AW1351" s="29">
        <f>AU1351*(1+0.25*AV1351)*Параметри!$K$51</f>
        <v>0</v>
      </c>
      <c r="AX1351" s="40">
        <f>ROUNDUP('Дані з ДІСО'!AR1351/Параметри!$K$29,0)</f>
        <v>0</v>
      </c>
      <c r="AY1351" s="40">
        <f>ROUNDUP('Дані з ДІСО'!AS1351/Параметри!$K$29,0)</f>
        <v>0</v>
      </c>
      <c r="AZ1351" s="40">
        <f>ROUNDUP('Дані з ДІСО'!AT1351/Параметри!$K$29,0)</f>
        <v>0</v>
      </c>
      <c r="BA1351" s="64">
        <f>(AX1351*Параметри!$K$32+AY1351*Параметри!$L$32+AZ1351*Параметри!$M$32)/18</f>
        <v>0</v>
      </c>
      <c r="BB1351" s="29">
        <f>(BA1351*Параметри!$K$51+SUM('Дані з ДІСО'!AR1351:AT1351)*Параметри!$K$48*Параметри!$K$20/1000)*Параметри!$K$74</f>
        <v>0</v>
      </c>
      <c r="BC1351" s="40">
        <f>ROUNDUP(('Дані не з ДІСО'!I1351+'Дані не з ДІСО'!K1351)/Параметри!$K$26,0)</f>
        <v>0</v>
      </c>
      <c r="BD1351" s="29">
        <f>BC1351*Параметри!$M$36/18</f>
        <v>0</v>
      </c>
      <c r="BE1351" s="40">
        <f>IF(BC1351=0,0,'Дані не з ДІСО'!K1351/('Дані не з ДІСО'!I1351+'Дані не з ДІСО'!K1351))</f>
        <v>0</v>
      </c>
      <c r="BF1351" s="29">
        <f>(1+0.25*BE1351)*BD1351*Параметри!$K$51</f>
        <v>0</v>
      </c>
      <c r="BG1351" s="40">
        <f>ROUNDUP('Дані не з ДІСО'!M1351/Параметри!$K$27,0)</f>
        <v>0</v>
      </c>
      <c r="BH1351" s="40">
        <f>BG1351*Параметри!$M$37/18</f>
        <v>0</v>
      </c>
      <c r="BI1351" s="29">
        <f>BH1351*Параметри!$K$51</f>
        <v>0</v>
      </c>
      <c r="BJ1351" s="29">
        <f>'Дані не з ДІСО'!N1351*Параметри!$K$76</f>
        <v>0</v>
      </c>
      <c r="BK1351" s="40">
        <f>ROUNDUP('Дані з ДІСО'!V1351/Параметри!$K$25,0)</f>
        <v>0</v>
      </c>
      <c r="BL1351" s="40">
        <f>ROUNDUP('Дані з ДІСО'!W1351/Параметри!$K$25,0)</f>
        <v>0</v>
      </c>
      <c r="BM1351" s="40">
        <f>ROUNDUP('Дані з ДІСО'!X1351/Параметри!$K$25,0)</f>
        <v>0</v>
      </c>
      <c r="BN1351" s="40">
        <f>(BK1351*Параметри!$K$34+BL1351*Параметри!$L$34+BM1351*Параметри!$M$34)/18</f>
        <v>0</v>
      </c>
      <c r="BO1351" s="40">
        <f>IF(K1351=0,0,'Дані з ДІСО'!AC1351/K1351)</f>
        <v>0</v>
      </c>
      <c r="BP1351" s="29">
        <f>(1+0.25*BO1351)*BN1351*Параметри!$K$51</f>
        <v>0</v>
      </c>
      <c r="BQ1351" s="29">
        <f>BP1351*'Коефіцієнти АТО'!U1351</f>
        <v>0</v>
      </c>
      <c r="BR1351" s="29">
        <f>K1351*(1+0.25*BO1351)*Параметри!$K$66*Параметри!$K$20/1000</f>
        <v>0</v>
      </c>
      <c r="BS1351" s="29">
        <f>(1+0.25*BO1351)*K1351*'Коефіцієнти АТО'!S1351*Параметри!$K$20/1000</f>
        <v>0</v>
      </c>
      <c r="BT1351" s="29">
        <f t="shared" si="196"/>
        <v>0</v>
      </c>
      <c r="BU1351" s="40">
        <f>ROUNDUP('Дані з ДІСО'!AG1351/Параметри!$K$71,0)</f>
        <v>0</v>
      </c>
      <c r="BV1351" s="40">
        <f t="shared" si="197"/>
        <v>0</v>
      </c>
      <c r="BW1351" s="40">
        <f>IF('Дані з ДІСО'!AG1351=0,0,'Дані з ДІСО'!AJ1351/'Дані з ДІСО'!AG1351)</f>
        <v>0</v>
      </c>
      <c r="BX1351" s="29">
        <f>BV1351*(1+0.25*BW1351)*Параметри!$K$51</f>
        <v>0</v>
      </c>
      <c r="BY1351" s="29">
        <f>ROUND(IF(Параметри!$K$77="No",CC1351,CC1351*Параметри!$K$78)+AG1351,1)</f>
        <v>53791.8</v>
      </c>
      <c r="BZ1351" s="29">
        <f>ROUND(IF(Параметри!$K$77="No",BF1351,BF1351*Параметри!$K$78),1)</f>
        <v>0</v>
      </c>
      <c r="CA1351" s="29">
        <f>ROUND(IF(Параметри!$K$77="No",BI1351,BI1351*Параметри!$K$78),1)</f>
        <v>0</v>
      </c>
      <c r="CB1351" s="29">
        <f>ROUND(IF(Параметри!$K$77="No",BJ1351,BJ1351*Параметри!$K$78),1)</f>
        <v>0</v>
      </c>
      <c r="CC1351" s="29">
        <f t="shared" si="191"/>
        <v>59768.667794167137</v>
      </c>
    </row>
    <row r="1352" spans="1:81">
      <c r="A1352" s="9">
        <v>1351</v>
      </c>
      <c r="B1352" s="9" t="s">
        <v>3151</v>
      </c>
      <c r="C1352" s="9" t="s">
        <v>3151</v>
      </c>
      <c r="D1352" s="9" t="s">
        <v>4315</v>
      </c>
      <c r="E1352" s="9" t="s">
        <v>29</v>
      </c>
      <c r="F1352" s="9" t="s">
        <v>4370</v>
      </c>
      <c r="G1352" s="9" t="s">
        <v>2800</v>
      </c>
      <c r="H1352" s="29">
        <f>SUM('Дані з ДІСО'!J1352:L1352)</f>
        <v>936</v>
      </c>
      <c r="I1352" s="29">
        <f>SUM('Дані з ДІСО'!G1352:I1352)</f>
        <v>124</v>
      </c>
      <c r="J1352" s="29">
        <f>SUM('Дані з ДІСО'!P1352:R1352)</f>
        <v>0</v>
      </c>
      <c r="K1352" s="29">
        <f>SUM('Дані з ДІСО'!V1352:X1352)</f>
        <v>0</v>
      </c>
      <c r="L1352" s="40">
        <f>ROUNDUP('Дані з ДІСО'!J1352/'Коефіцієнти АТО'!$R1352,0)</f>
        <v>30</v>
      </c>
      <c r="M1352" s="40">
        <f>ROUNDUP('Дані з ДІСО'!K1352/'Коефіцієнти АТО'!$R1352,0)</f>
        <v>35</v>
      </c>
      <c r="N1352" s="40">
        <f>ROUNDUP('Дані з ДІСО'!L1352/'Коефіцієнти АТО'!$R1352,0)</f>
        <v>11</v>
      </c>
      <c r="O1352" s="59">
        <f>(L1352*Параметри!$K$32+M1352*Параметри!$L$32+N1352*Параметри!$M$32)/18</f>
        <v>123.61111111111111</v>
      </c>
      <c r="P1352" s="41">
        <f>IF(H1352=0,"",'Дані з ДІСО'!Y1352/H1352)</f>
        <v>0</v>
      </c>
      <c r="Q1352" s="29">
        <f>IF(H1352=0,"",(1+0.25*P1352)*O1352*Параметри!$K$51)</f>
        <v>25318.05385181111</v>
      </c>
      <c r="R1352" s="29">
        <f>IF(H1352=0,"",Q1352*'Коефіцієнти АТО'!T1352)</f>
        <v>430.40691548078888</v>
      </c>
      <c r="S1352" s="29">
        <f>IF(H1352=0,"",H1352*(1+0.25*P1352)*Параметри!$K$66*Параметри!$K$20/1000)</f>
        <v>0</v>
      </c>
      <c r="T1352" s="29">
        <f>IF(H1352=0,"",H1352*(1+0.25*P1352)*'Коефіцієнти АТО'!$S1352*Параметри!$K$20/1000)</f>
        <v>4721.1431021131511</v>
      </c>
      <c r="U1352" s="29">
        <f t="shared" si="192"/>
        <v>30469.603869405048</v>
      </c>
      <c r="V1352" s="29">
        <f t="shared" si="193"/>
        <v>30469.603869405048</v>
      </c>
      <c r="W1352" s="40">
        <f>ROUNDUP('Дані з ДІСО'!P1352/Параметри!$K$24,0)</f>
        <v>0</v>
      </c>
      <c r="X1352" s="40">
        <f>ROUNDUP('Дані з ДІСО'!Q1352/Параметри!$K$24,0)</f>
        <v>0</v>
      </c>
      <c r="Y1352" s="40">
        <f>ROUNDUP('Дані з ДІСО'!R1352/Параметри!$K$24,0)</f>
        <v>0</v>
      </c>
      <c r="Z1352" s="59">
        <f>(W1352*Параметри!$K$33+X1352*Параметри!$L$33+Y1352*Параметри!$M$33)/18</f>
        <v>0</v>
      </c>
      <c r="AA1352" s="41">
        <f>IF(J1352=0,0,'Дані з ДІСО'!AA1352/J1352)</f>
        <v>0</v>
      </c>
      <c r="AB1352" s="29">
        <f>(1+0.25*AA1352)*Z1352*Параметри!$K$51</f>
        <v>0</v>
      </c>
      <c r="AC1352" s="29">
        <f>AB1352*'Коефіцієнти АТО'!U1352</f>
        <v>0</v>
      </c>
      <c r="AD1352" s="29">
        <f>J1352*(1+0.25*AA1352)*Параметри!$K$66*Параметри!$K$20/1000</f>
        <v>0</v>
      </c>
      <c r="AE1352" s="29">
        <f>(1+0.25*AA1352)*J1352*'Коефіцієнти АТО'!S1352*Параметри!$K$20/1000</f>
        <v>0</v>
      </c>
      <c r="AF1352" s="29">
        <f t="shared" si="189"/>
        <v>0</v>
      </c>
      <c r="AG1352" s="29">
        <v>0</v>
      </c>
      <c r="AH1352" s="40">
        <v>2</v>
      </c>
      <c r="AI1352" s="40">
        <v>0</v>
      </c>
      <c r="AJ1352" s="40">
        <f t="shared" si="190"/>
        <v>0</v>
      </c>
      <c r="AK1352" s="29">
        <f>(AH1352+AI1352)*(1+0.25*AJ1352)*Параметри!$K$53</f>
        <v>358.85855139200009</v>
      </c>
      <c r="AL1352" s="29">
        <f>ROUNDUP(('Дані з ДІСО'!AU1352+'Дані з ДІСО'!AW1352)/Параметри!$K$28,0)</f>
        <v>0</v>
      </c>
      <c r="AM1352" s="64">
        <f>AL1352*Параметри!$M$35/18</f>
        <v>0</v>
      </c>
      <c r="AN1352" s="29">
        <f>IF(AL1352=0,0,'Дані з ДІСО'!AW1352/SUM('Дані з ДІСО'!AU1352,'Дані з ДІСО'!AW1352))</f>
        <v>0</v>
      </c>
      <c r="AO1352" s="29">
        <f>(1+0.25*AN1352)*AM1352*Параметри!$K$51</f>
        <v>0</v>
      </c>
      <c r="AP1352" s="40">
        <f>ROUNDUP(('Дані з ДІСО'!AE1352+'Дані не з ДІСО'!E1352+'Дані не з ДІСО'!G1352)/Параметри!$K$69,0)</f>
        <v>0</v>
      </c>
      <c r="AQ1352" s="40">
        <f t="shared" si="194"/>
        <v>0</v>
      </c>
      <c r="AR1352" s="40">
        <f>IF(AP1352=0,0,('Дані з ДІСО'!AH1352+'Дані не з ДІСО'!G1352)/('Дані з ДІСО'!AE1352+'Дані не з ДІСО'!E1352+'Дані не з ДІСО'!G1352))</f>
        <v>0</v>
      </c>
      <c r="AS1352" s="29">
        <f>AQ1352*(1+0.25*AR1352)*Параметри!$K$51</f>
        <v>0</v>
      </c>
      <c r="AT1352" s="40">
        <f>ROUNDUP('Дані з ДІСО'!AF1352/Параметри!$K$70,0)</f>
        <v>0</v>
      </c>
      <c r="AU1352" s="40">
        <f t="shared" si="195"/>
        <v>0</v>
      </c>
      <c r="AV1352" s="40">
        <f>IF(AT1352=0,0,'Дані з ДІСО'!AI1352/'Дані з ДІСО'!AF1352)</f>
        <v>0</v>
      </c>
      <c r="AW1352" s="29">
        <f>AU1352*(1+0.25*AV1352)*Параметри!$K$51</f>
        <v>0</v>
      </c>
      <c r="AX1352" s="40">
        <f>ROUNDUP('Дані з ДІСО'!AR1352/Параметри!$K$29,0)</f>
        <v>0</v>
      </c>
      <c r="AY1352" s="40">
        <f>ROUNDUP('Дані з ДІСО'!AS1352/Параметри!$K$29,0)</f>
        <v>0</v>
      </c>
      <c r="AZ1352" s="40">
        <f>ROUNDUP('Дані з ДІСО'!AT1352/Параметри!$K$29,0)</f>
        <v>0</v>
      </c>
      <c r="BA1352" s="64">
        <f>(AX1352*Параметри!$K$32+AY1352*Параметри!$L$32+AZ1352*Параметри!$M$32)/18</f>
        <v>0</v>
      </c>
      <c r="BB1352" s="29">
        <f>(BA1352*Параметри!$K$51+SUM('Дані з ДІСО'!AR1352:AT1352)*Параметри!$K$48*Параметри!$K$20/1000)*Параметри!$K$74</f>
        <v>0</v>
      </c>
      <c r="BC1352" s="40">
        <f>ROUNDUP(('Дані не з ДІСО'!I1352+'Дані не з ДІСО'!K1352)/Параметри!$K$26,0)</f>
        <v>0</v>
      </c>
      <c r="BD1352" s="29">
        <f>BC1352*Параметри!$M$36/18</f>
        <v>0</v>
      </c>
      <c r="BE1352" s="40">
        <f>IF(BC1352=0,0,'Дані не з ДІСО'!K1352/('Дані не з ДІСО'!I1352+'Дані не з ДІСО'!K1352))</f>
        <v>0</v>
      </c>
      <c r="BF1352" s="29">
        <f>(1+0.25*BE1352)*BD1352*Параметри!$K$51</f>
        <v>0</v>
      </c>
      <c r="BG1352" s="40">
        <f>ROUNDUP('Дані не з ДІСО'!M1352/Параметри!$K$27,0)</f>
        <v>0</v>
      </c>
      <c r="BH1352" s="40">
        <f>BG1352*Параметри!$M$37/18</f>
        <v>0</v>
      </c>
      <c r="BI1352" s="29">
        <f>BH1352*Параметри!$K$51</f>
        <v>0</v>
      </c>
      <c r="BJ1352" s="29">
        <f>'Дані не з ДІСО'!N1352*Параметри!$K$76</f>
        <v>0</v>
      </c>
      <c r="BK1352" s="40">
        <f>ROUNDUP('Дані з ДІСО'!V1352/Параметри!$K$25,0)</f>
        <v>0</v>
      </c>
      <c r="BL1352" s="40">
        <f>ROUNDUP('Дані з ДІСО'!W1352/Параметри!$K$25,0)</f>
        <v>0</v>
      </c>
      <c r="BM1352" s="40">
        <f>ROUNDUP('Дані з ДІСО'!X1352/Параметри!$K$25,0)</f>
        <v>0</v>
      </c>
      <c r="BN1352" s="40">
        <f>(BK1352*Параметри!$K$34+BL1352*Параметри!$L$34+BM1352*Параметри!$M$34)/18</f>
        <v>0</v>
      </c>
      <c r="BO1352" s="40">
        <f>IF(K1352=0,0,'Дані з ДІСО'!AC1352/K1352)</f>
        <v>0</v>
      </c>
      <c r="BP1352" s="29">
        <f>(1+0.25*BO1352)*BN1352*Параметри!$K$51</f>
        <v>0</v>
      </c>
      <c r="BQ1352" s="29">
        <f>BP1352*'Коефіцієнти АТО'!U1352</f>
        <v>0</v>
      </c>
      <c r="BR1352" s="29">
        <f>K1352*(1+0.25*BO1352)*Параметри!$K$66*Параметри!$K$20/1000</f>
        <v>0</v>
      </c>
      <c r="BS1352" s="29">
        <f>(1+0.25*BO1352)*K1352*'Коефіцієнти АТО'!S1352*Параметри!$K$20/1000</f>
        <v>0</v>
      </c>
      <c r="BT1352" s="29">
        <f t="shared" si="196"/>
        <v>0</v>
      </c>
      <c r="BU1352" s="40">
        <f>ROUNDUP('Дані з ДІСО'!AG1352/Параметри!$K$71,0)</f>
        <v>0</v>
      </c>
      <c r="BV1352" s="40">
        <f t="shared" si="197"/>
        <v>0</v>
      </c>
      <c r="BW1352" s="40">
        <f>IF('Дані з ДІСО'!AG1352=0,0,'Дані з ДІСО'!AJ1352/'Дані з ДІСО'!AG1352)</f>
        <v>0</v>
      </c>
      <c r="BX1352" s="29">
        <f>BV1352*(1+0.25*BW1352)*Параметри!$K$51</f>
        <v>0</v>
      </c>
      <c r="BY1352" s="29">
        <f>ROUND(IF(Параметри!$K$77="No",CC1352,CC1352*Параметри!$K$78)+AG1352,1)</f>
        <v>27745.599999999999</v>
      </c>
      <c r="BZ1352" s="29">
        <f>ROUND(IF(Параметри!$K$77="No",BF1352,BF1352*Параметри!$K$78),1)</f>
        <v>0</v>
      </c>
      <c r="CA1352" s="29">
        <f>ROUND(IF(Параметри!$K$77="No",BI1352,BI1352*Параметри!$K$78),1)</f>
        <v>0</v>
      </c>
      <c r="CB1352" s="29">
        <f>ROUND(IF(Параметри!$K$77="No",BJ1352,BJ1352*Параметри!$K$78),1)</f>
        <v>0</v>
      </c>
      <c r="CC1352" s="29">
        <f t="shared" si="191"/>
        <v>30828.462420797048</v>
      </c>
    </row>
    <row r="1353" spans="1:81">
      <c r="A1353" s="9">
        <v>1352</v>
      </c>
      <c r="B1353" s="9" t="s">
        <v>3097</v>
      </c>
      <c r="C1353" s="9" t="s">
        <v>3097</v>
      </c>
      <c r="D1353" s="9" t="s">
        <v>4371</v>
      </c>
      <c r="E1353" s="9" t="s">
        <v>15</v>
      </c>
      <c r="F1353" s="9" t="s">
        <v>3136</v>
      </c>
      <c r="G1353" s="9" t="s">
        <v>2805</v>
      </c>
      <c r="H1353" s="29">
        <f>SUM('Дані з ДІСО'!J1353:L1353)</f>
        <v>724</v>
      </c>
      <c r="I1353" s="29">
        <f>SUM('Дані з ДІСО'!G1353:I1353)</f>
        <v>32</v>
      </c>
      <c r="J1353" s="29">
        <f>SUM('Дані з ДІСО'!P1353:R1353)</f>
        <v>452</v>
      </c>
      <c r="K1353" s="29">
        <f>SUM('Дані з ДІСО'!V1353:X1353)</f>
        <v>230</v>
      </c>
      <c r="L1353" s="40">
        <f>ROUNDUP('Дані з ДІСО'!J1353/'Коефіцієнти АТО'!$R1353,0)</f>
        <v>4</v>
      </c>
      <c r="M1353" s="40">
        <f>ROUNDUP('Дані з ДІСО'!K1353/'Коефіцієнти АТО'!$R1353,0)</f>
        <v>18</v>
      </c>
      <c r="N1353" s="40">
        <f>ROUNDUP('Дані з ДІСО'!L1353/'Коефіцієнти АТО'!$R1353,0)</f>
        <v>15</v>
      </c>
      <c r="O1353" s="59">
        <f>(L1353*Параметри!$K$32+M1353*Параметри!$L$32+N1353*Параметри!$M$32)/18</f>
        <v>67.394444444444446</v>
      </c>
      <c r="P1353" s="41">
        <f>IF(H1353=0,"",'Дані з ДІСО'!Y1353/H1353)</f>
        <v>0</v>
      </c>
      <c r="Q1353" s="29">
        <f>IF(H1353=0,"",(1+0.25*P1353)*O1353*Параметри!$K$51)</f>
        <v>13803.744327025644</v>
      </c>
      <c r="R1353" s="29">
        <f>IF(H1353=0,"",Q1353*'Коефіцієнти АТО'!T1353)</f>
        <v>966.26210289179517</v>
      </c>
      <c r="S1353" s="29">
        <f>IF(H1353=0,"",H1353*(1+0.25*P1353)*Параметри!$K$66*Параметри!$K$20/1000)</f>
        <v>0</v>
      </c>
      <c r="T1353" s="29">
        <f>IF(H1353=0,"",H1353*(1+0.25*P1353)*'Коефіцієнти АТО'!$S1353*Параметри!$K$20/1000)</f>
        <v>1584.7539698513988</v>
      </c>
      <c r="U1353" s="29">
        <f t="shared" si="192"/>
        <v>16354.760399768838</v>
      </c>
      <c r="V1353" s="29">
        <f t="shared" si="193"/>
        <v>16354.760399768838</v>
      </c>
      <c r="W1353" s="40">
        <f>ROUNDUP('Дані з ДІСО'!P1353/Параметри!$K$24,0)</f>
        <v>17</v>
      </c>
      <c r="X1353" s="40">
        <f>ROUNDUP('Дані з ДІСО'!Q1353/Параметри!$K$24,0)</f>
        <v>30</v>
      </c>
      <c r="Y1353" s="40">
        <f>ROUNDUP('Дані з ДІСО'!R1353/Параметри!$K$24,0)</f>
        <v>5</v>
      </c>
      <c r="Z1353" s="59">
        <f>(W1353*Параметри!$K$33+X1353*Параметри!$L$33+Y1353*Параметри!$M$33)/18</f>
        <v>104</v>
      </c>
      <c r="AA1353" s="41">
        <f>IF(J1353=0,0,'Дані з ДІСО'!AA1353/J1353)</f>
        <v>0</v>
      </c>
      <c r="AB1353" s="29">
        <f>(1+0.25*AA1353)*Z1353*Параметри!$K$51</f>
        <v>21301.301937344</v>
      </c>
      <c r="AC1353" s="29">
        <f>AB1353*'Коефіцієнти АТО'!U1353</f>
        <v>2151.431495671744</v>
      </c>
      <c r="AD1353" s="29">
        <f>J1353*(1+0.25*AA1353)*Параметри!$K$66*Параметри!$K$20/1000</f>
        <v>0</v>
      </c>
      <c r="AE1353" s="29">
        <f>(1+0.25*AA1353)*J1353*'Коефіцієнти АТО'!S1353*Параметри!$K$20/1000</f>
        <v>989.37678780777935</v>
      </c>
      <c r="AF1353" s="29">
        <f t="shared" si="189"/>
        <v>24442.110220823521</v>
      </c>
      <c r="AG1353" s="29">
        <v>0</v>
      </c>
      <c r="AH1353" s="40">
        <v>0</v>
      </c>
      <c r="AI1353" s="40">
        <v>0</v>
      </c>
      <c r="AJ1353" s="40">
        <f t="shared" si="190"/>
        <v>0</v>
      </c>
      <c r="AK1353" s="29">
        <f>(AH1353+AI1353)*(1+0.25*AJ1353)*Параметри!$K$53</f>
        <v>0</v>
      </c>
      <c r="AL1353" s="29">
        <f>ROUNDUP(('Дані з ДІСО'!AU1353+'Дані з ДІСО'!AW1353)/Параметри!$K$28,0)</f>
        <v>0</v>
      </c>
      <c r="AM1353" s="64">
        <f>AL1353*Параметри!$M$35/18</f>
        <v>0</v>
      </c>
      <c r="AN1353" s="29">
        <f>IF(AL1353=0,0,'Дані з ДІСО'!AW1353/SUM('Дані з ДІСО'!AU1353,'Дані з ДІСО'!AW1353))</f>
        <v>0</v>
      </c>
      <c r="AO1353" s="29">
        <f>(1+0.25*AN1353)*AM1353*Параметри!$K$51</f>
        <v>0</v>
      </c>
      <c r="AP1353" s="40">
        <f>ROUNDUP(('Дані з ДІСО'!AE1353+'Дані не з ДІСО'!E1353+'Дані не з ДІСО'!G1353)/Параметри!$K$69,0)</f>
        <v>29</v>
      </c>
      <c r="AQ1353" s="40">
        <f t="shared" si="194"/>
        <v>58</v>
      </c>
      <c r="AR1353" s="40">
        <f>IF(AP1353=0,0,('Дані з ДІСО'!AH1353+'Дані не з ДІСО'!G1353)/('Дані з ДІСО'!AE1353+'Дані не з ДІСО'!E1353+'Дані не з ДІСО'!G1353))</f>
        <v>0</v>
      </c>
      <c r="AS1353" s="29">
        <f>AQ1353*(1+0.25*AR1353)*Параметри!$K$51</f>
        <v>11879.572234288</v>
      </c>
      <c r="AT1353" s="40">
        <f>ROUNDUP('Дані з ДІСО'!AF1353/Параметри!$K$70,0)</f>
        <v>28</v>
      </c>
      <c r="AU1353" s="40">
        <f t="shared" si="195"/>
        <v>56</v>
      </c>
      <c r="AV1353" s="40">
        <f>IF(AT1353=0,0,'Дані з ДІСО'!AI1353/'Дані з ДІСО'!AF1353)</f>
        <v>0</v>
      </c>
      <c r="AW1353" s="29">
        <f>AU1353*(1+0.25*AV1353)*Параметри!$K$51</f>
        <v>11469.931812416</v>
      </c>
      <c r="AX1353" s="40">
        <f>ROUNDUP('Дані з ДІСО'!AR1353/Параметри!$K$29,0)</f>
        <v>19</v>
      </c>
      <c r="AY1353" s="40">
        <f>ROUNDUP('Дані з ДІСО'!AS1353/Параметри!$K$29,0)</f>
        <v>12</v>
      </c>
      <c r="AZ1353" s="40">
        <f>ROUNDUP('Дані з ДІСО'!AT1353/Параметри!$K$29,0)</f>
        <v>1</v>
      </c>
      <c r="BA1353" s="64">
        <f>(AX1353*Параметри!$K$32+AY1353*Параметри!$L$32+AZ1353*Параметри!$M$32)/18</f>
        <v>48.050000000000004</v>
      </c>
      <c r="BB1353" s="29">
        <f>(BA1353*Параметри!$K$51+SUM('Дані з ДІСО'!AR1353:AT1353)*Параметри!$K$48*Параметри!$K$20/1000)*Параметри!$K$74</f>
        <v>9373.9896290015513</v>
      </c>
      <c r="BC1353" s="40">
        <f>ROUNDUP(('Дані не з ДІСО'!I1353+'Дані не з ДІСО'!K1353)/Параметри!$K$26,0)</f>
        <v>41</v>
      </c>
      <c r="BD1353" s="29">
        <f>BC1353*Параметри!$M$36/18</f>
        <v>63.777777777777779</v>
      </c>
      <c r="BE1353" s="40">
        <f>IF(BC1353=0,0,'Дані не з ДІСО'!K1353/('Дані не з ДІСО'!I1353+'Дані не з ДІСО'!K1353))</f>
        <v>0</v>
      </c>
      <c r="BF1353" s="29">
        <f>(1+0.25*BE1353)*BD1353*Параметри!$K$51</f>
        <v>13062.977897473778</v>
      </c>
      <c r="BG1353" s="40">
        <f>ROUNDUP('Дані не з ДІСО'!M1353/Параметри!$K$27,0)</f>
        <v>76</v>
      </c>
      <c r="BH1353" s="40">
        <f>BG1353*Параметри!$M$37/18</f>
        <v>126.66666666666667</v>
      </c>
      <c r="BI1353" s="29">
        <f>BH1353*Параметри!$K$51</f>
        <v>25943.893385226667</v>
      </c>
      <c r="BJ1353" s="29">
        <f>'Дані не з ДІСО'!N1353*Параметри!$K$76</f>
        <v>32933.934090948002</v>
      </c>
      <c r="BK1353" s="40">
        <f>ROUNDUP('Дані з ДІСО'!V1353/Параметри!$K$25,0)</f>
        <v>18</v>
      </c>
      <c r="BL1353" s="40">
        <f>ROUNDUP('Дані з ДІСО'!W1353/Параметри!$K$25,0)</f>
        <v>17</v>
      </c>
      <c r="BM1353" s="40">
        <f>ROUNDUP('Дані з ДІСО'!X1353/Параметри!$K$25,0)</f>
        <v>5</v>
      </c>
      <c r="BN1353" s="40">
        <f>(BK1353*Параметри!$K$34+BL1353*Параметри!$L$34+BM1353*Параметри!$M$34)/18</f>
        <v>80</v>
      </c>
      <c r="BO1353" s="40">
        <f>IF(K1353=0,0,'Дані з ДІСО'!AC1353/K1353)</f>
        <v>0</v>
      </c>
      <c r="BP1353" s="29">
        <f>(1+0.25*BO1353)*BN1353*Параметри!$K$51</f>
        <v>16385.616874880001</v>
      </c>
      <c r="BQ1353" s="29">
        <f>BP1353*'Коефіцієнти АТО'!U1353</f>
        <v>1654.9473043628802</v>
      </c>
      <c r="BR1353" s="29">
        <f>K1353*(1+0.25*BO1353)*Параметри!$K$66*Параметри!$K$20/1000</f>
        <v>0</v>
      </c>
      <c r="BS1353" s="29">
        <f>(1+0.25*BO1353)*K1353*'Коефіцієнти АТО'!S1353*Параметри!$K$20/1000</f>
        <v>503.44394069864882</v>
      </c>
      <c r="BT1353" s="29">
        <f t="shared" si="196"/>
        <v>18544.008119941529</v>
      </c>
      <c r="BU1353" s="40">
        <f>ROUNDUP('Дані з ДІСО'!AG1353/Параметри!$K$71,0)</f>
        <v>15</v>
      </c>
      <c r="BV1353" s="40">
        <f t="shared" si="197"/>
        <v>30</v>
      </c>
      <c r="BW1353" s="40">
        <f>IF('Дані з ДІСО'!AG1353=0,0,'Дані з ДІСО'!AJ1353/'Дані з ДІСО'!AG1353)</f>
        <v>0</v>
      </c>
      <c r="BX1353" s="29">
        <f>BV1353*(1+0.25*BW1353)*Параметри!$K$51</f>
        <v>6144.6063280799999</v>
      </c>
      <c r="BY1353" s="29">
        <f>ROUND(IF(Параметри!$K$77="No",CC1353,CC1353*Параметри!$K$78)+AG1353,1)</f>
        <v>88388.1</v>
      </c>
      <c r="BZ1353" s="29">
        <f>ROUND(IF(Параметри!$K$77="No",BF1353,BF1353*Параметри!$K$78),1)</f>
        <v>11756.7</v>
      </c>
      <c r="CA1353" s="29">
        <f>ROUND(IF(Параметри!$K$77="No",BI1353,BI1353*Параметри!$K$78),1)</f>
        <v>23349.5</v>
      </c>
      <c r="CB1353" s="29">
        <f>ROUND(IF(Параметри!$K$77="No",BJ1353,BJ1353*Параметри!$K$78),1)</f>
        <v>29640.5</v>
      </c>
      <c r="CC1353" s="29">
        <f t="shared" si="191"/>
        <v>98208.978744319436</v>
      </c>
    </row>
    <row r="1354" spans="1:81">
      <c r="A1354" s="9">
        <v>1353</v>
      </c>
      <c r="B1354" s="9" t="s">
        <v>3148</v>
      </c>
      <c r="C1354" s="9" t="s">
        <v>3148</v>
      </c>
      <c r="D1354" s="9" t="s">
        <v>4371</v>
      </c>
      <c r="E1354" s="9" t="s">
        <v>24</v>
      </c>
      <c r="F1354" s="9" t="s">
        <v>4372</v>
      </c>
      <c r="G1354" s="9" t="s">
        <v>2809</v>
      </c>
      <c r="H1354" s="29">
        <f>SUM('Дані з ДІСО'!J1354:L1354)</f>
        <v>647</v>
      </c>
      <c r="I1354" s="29">
        <f>SUM('Дані з ДІСО'!G1354:I1354)</f>
        <v>23</v>
      </c>
      <c r="J1354" s="29">
        <f>SUM('Дані з ДІСО'!P1354:R1354)</f>
        <v>0</v>
      </c>
      <c r="K1354" s="29">
        <f>SUM('Дані з ДІСО'!V1354:X1354)</f>
        <v>0</v>
      </c>
      <c r="L1354" s="40">
        <f>ROUNDUP('Дані з ДІСО'!J1354/'Коефіцієнти АТО'!$R1354,0)</f>
        <v>13</v>
      </c>
      <c r="M1354" s="40">
        <f>ROUNDUP('Дані з ДІСО'!K1354/'Коефіцієнти АТО'!$R1354,0)</f>
        <v>16</v>
      </c>
      <c r="N1354" s="40">
        <f>ROUNDUP('Дані з ДІСО'!L1354/'Коефіцієнти АТО'!$R1354,0)</f>
        <v>6</v>
      </c>
      <c r="O1354" s="59">
        <f>(L1354*Параметри!$K$32+M1354*Параметри!$L$32+N1354*Параметри!$M$32)/18</f>
        <v>57.511111111111113</v>
      </c>
      <c r="P1354" s="41">
        <f>IF(H1354=0,"",'Дані з ДІСО'!Y1354/H1354)</f>
        <v>0</v>
      </c>
      <c r="Q1354" s="29">
        <f>IF(H1354=0,"",(1+0.25*P1354)*O1354*Параметри!$K$51)</f>
        <v>11779.437908941511</v>
      </c>
      <c r="R1354" s="29">
        <f>IF(H1354=0,"",Q1354*'Коефіцієнти АТО'!T1354)</f>
        <v>200.25044445200569</v>
      </c>
      <c r="S1354" s="29">
        <f>IF(H1354=0,"",H1354*(1+0.25*P1354)*Параметри!$K$66*Параметри!$K$20/1000)</f>
        <v>0</v>
      </c>
      <c r="T1354" s="29">
        <f>IF(H1354=0,"",H1354*(1+0.25*P1354)*'Коефіцієнти АТО'!$S1354*Параметри!$K$20/1000)</f>
        <v>3263.4397297726591</v>
      </c>
      <c r="U1354" s="29">
        <f t="shared" si="192"/>
        <v>15243.128083166175</v>
      </c>
      <c r="V1354" s="29">
        <f t="shared" si="193"/>
        <v>15243.128083166175</v>
      </c>
      <c r="W1354" s="40">
        <f>ROUNDUP('Дані з ДІСО'!P1354/Параметри!$K$24,0)</f>
        <v>0</v>
      </c>
      <c r="X1354" s="40">
        <f>ROUNDUP('Дані з ДІСО'!Q1354/Параметри!$K$24,0)</f>
        <v>0</v>
      </c>
      <c r="Y1354" s="40">
        <f>ROUNDUP('Дані з ДІСО'!R1354/Параметри!$K$24,0)</f>
        <v>0</v>
      </c>
      <c r="Z1354" s="59">
        <f>(W1354*Параметри!$K$33+X1354*Параметри!$L$33+Y1354*Параметри!$M$33)/18</f>
        <v>0</v>
      </c>
      <c r="AA1354" s="41">
        <f>IF(J1354=0,0,'Дані з ДІСО'!AA1354/J1354)</f>
        <v>0</v>
      </c>
      <c r="AB1354" s="29">
        <f>(1+0.25*AA1354)*Z1354*Параметри!$K$51</f>
        <v>0</v>
      </c>
      <c r="AC1354" s="29">
        <f>AB1354*'Коефіцієнти АТО'!U1354</f>
        <v>0</v>
      </c>
      <c r="AD1354" s="29">
        <f>J1354*(1+0.25*AA1354)*Параметри!$K$66*Параметри!$K$20/1000</f>
        <v>0</v>
      </c>
      <c r="AE1354" s="29">
        <f>(1+0.25*AA1354)*J1354*'Коефіцієнти АТО'!S1354*Параметри!$K$20/1000</f>
        <v>0</v>
      </c>
      <c r="AF1354" s="29">
        <f t="shared" si="189"/>
        <v>0</v>
      </c>
      <c r="AG1354" s="29">
        <v>0</v>
      </c>
      <c r="AH1354" s="40">
        <v>8</v>
      </c>
      <c r="AI1354" s="40">
        <v>0</v>
      </c>
      <c r="AJ1354" s="40">
        <f t="shared" si="190"/>
        <v>0</v>
      </c>
      <c r="AK1354" s="29">
        <f>(AH1354+AI1354)*(1+0.25*AJ1354)*Параметри!$K$53</f>
        <v>1435.4342055680004</v>
      </c>
      <c r="AL1354" s="29">
        <f>ROUNDUP(('Дані з ДІСО'!AU1354+'Дані з ДІСО'!AW1354)/Параметри!$K$28,0)</f>
        <v>0</v>
      </c>
      <c r="AM1354" s="64">
        <f>AL1354*Параметри!$M$35/18</f>
        <v>0</v>
      </c>
      <c r="AN1354" s="29">
        <f>IF(AL1354=0,0,'Дані з ДІСО'!AW1354/SUM('Дані з ДІСО'!AU1354,'Дані з ДІСО'!AW1354))</f>
        <v>0</v>
      </c>
      <c r="AO1354" s="29">
        <f>(1+0.25*AN1354)*AM1354*Параметри!$K$51</f>
        <v>0</v>
      </c>
      <c r="AP1354" s="40">
        <f>ROUNDUP(('Дані з ДІСО'!AE1354+'Дані не з ДІСО'!E1354+'Дані не з ДІСО'!G1354)/Параметри!$K$69,0)</f>
        <v>0</v>
      </c>
      <c r="AQ1354" s="40">
        <f t="shared" si="194"/>
        <v>0</v>
      </c>
      <c r="AR1354" s="40">
        <f>IF(AP1354=0,0,('Дані з ДІСО'!AH1354+'Дані не з ДІСО'!G1354)/('Дані з ДІСО'!AE1354+'Дані не з ДІСО'!E1354+'Дані не з ДІСО'!G1354))</f>
        <v>0</v>
      </c>
      <c r="AS1354" s="29">
        <f>AQ1354*(1+0.25*AR1354)*Параметри!$K$51</f>
        <v>0</v>
      </c>
      <c r="AT1354" s="40">
        <f>ROUNDUP('Дані з ДІСО'!AF1354/Параметри!$K$70,0)</f>
        <v>0</v>
      </c>
      <c r="AU1354" s="40">
        <f t="shared" si="195"/>
        <v>0</v>
      </c>
      <c r="AV1354" s="40">
        <f>IF(AT1354=0,0,'Дані з ДІСО'!AI1354/'Дані з ДІСО'!AF1354)</f>
        <v>0</v>
      </c>
      <c r="AW1354" s="29">
        <f>AU1354*(1+0.25*AV1354)*Параметри!$K$51</f>
        <v>0</v>
      </c>
      <c r="AX1354" s="40">
        <f>ROUNDUP('Дані з ДІСО'!AR1354/Параметри!$K$29,0)</f>
        <v>0</v>
      </c>
      <c r="AY1354" s="40">
        <f>ROUNDUP('Дані з ДІСО'!AS1354/Параметри!$K$29,0)</f>
        <v>0</v>
      </c>
      <c r="AZ1354" s="40">
        <f>ROUNDUP('Дані з ДІСО'!AT1354/Параметри!$K$29,0)</f>
        <v>0</v>
      </c>
      <c r="BA1354" s="64">
        <f>(AX1354*Параметри!$K$32+AY1354*Параметри!$L$32+AZ1354*Параметри!$M$32)/18</f>
        <v>0</v>
      </c>
      <c r="BB1354" s="29">
        <f>(BA1354*Параметри!$K$51+SUM('Дані з ДІСО'!AR1354:AT1354)*Параметри!$K$48*Параметри!$K$20/1000)*Параметри!$K$74</f>
        <v>0</v>
      </c>
      <c r="BC1354" s="40">
        <f>ROUNDUP(('Дані не з ДІСО'!I1354+'Дані не з ДІСО'!K1354)/Параметри!$K$26,0)</f>
        <v>0</v>
      </c>
      <c r="BD1354" s="29">
        <f>BC1354*Параметри!$M$36/18</f>
        <v>0</v>
      </c>
      <c r="BE1354" s="40">
        <f>IF(BC1354=0,0,'Дані не з ДІСО'!K1354/('Дані не з ДІСО'!I1354+'Дані не з ДІСО'!K1354))</f>
        <v>0</v>
      </c>
      <c r="BF1354" s="29">
        <f>(1+0.25*BE1354)*BD1354*Параметри!$K$51</f>
        <v>0</v>
      </c>
      <c r="BG1354" s="40">
        <f>ROUNDUP('Дані не з ДІСО'!M1354/Параметри!$K$27,0)</f>
        <v>0</v>
      </c>
      <c r="BH1354" s="40">
        <f>BG1354*Параметри!$M$37/18</f>
        <v>0</v>
      </c>
      <c r="BI1354" s="29">
        <f>BH1354*Параметри!$K$51</f>
        <v>0</v>
      </c>
      <c r="BJ1354" s="29">
        <f>'Дані не з ДІСО'!N1354*Параметри!$K$76</f>
        <v>0</v>
      </c>
      <c r="BK1354" s="40">
        <f>ROUNDUP('Дані з ДІСО'!V1354/Параметри!$K$25,0)</f>
        <v>0</v>
      </c>
      <c r="BL1354" s="40">
        <f>ROUNDUP('Дані з ДІСО'!W1354/Параметри!$K$25,0)</f>
        <v>0</v>
      </c>
      <c r="BM1354" s="40">
        <f>ROUNDUP('Дані з ДІСО'!X1354/Параметри!$K$25,0)</f>
        <v>0</v>
      </c>
      <c r="BN1354" s="40">
        <f>(BK1354*Параметри!$K$34+BL1354*Параметри!$L$34+BM1354*Параметри!$M$34)/18</f>
        <v>0</v>
      </c>
      <c r="BO1354" s="40">
        <f>IF(K1354=0,0,'Дані з ДІСО'!AC1354/K1354)</f>
        <v>0</v>
      </c>
      <c r="BP1354" s="29">
        <f>(1+0.25*BO1354)*BN1354*Параметри!$K$51</f>
        <v>0</v>
      </c>
      <c r="BQ1354" s="29">
        <f>BP1354*'Коефіцієнти АТО'!U1354</f>
        <v>0</v>
      </c>
      <c r="BR1354" s="29">
        <f>K1354*(1+0.25*BO1354)*Параметри!$K$66*Параметри!$K$20/1000</f>
        <v>0</v>
      </c>
      <c r="BS1354" s="29">
        <f>(1+0.25*BO1354)*K1354*'Коефіцієнти АТО'!S1354*Параметри!$K$20/1000</f>
        <v>0</v>
      </c>
      <c r="BT1354" s="29">
        <f t="shared" si="196"/>
        <v>0</v>
      </c>
      <c r="BU1354" s="40">
        <f>ROUNDUP('Дані з ДІСО'!AG1354/Параметри!$K$71,0)</f>
        <v>0</v>
      </c>
      <c r="BV1354" s="40">
        <f t="shared" si="197"/>
        <v>0</v>
      </c>
      <c r="BW1354" s="40">
        <f>IF('Дані з ДІСО'!AG1354=0,0,'Дані з ДІСО'!AJ1354/'Дані з ДІСО'!AG1354)</f>
        <v>0</v>
      </c>
      <c r="BX1354" s="29">
        <f>BV1354*(1+0.25*BW1354)*Параметри!$K$51</f>
        <v>0</v>
      </c>
      <c r="BY1354" s="29">
        <f>ROUND(IF(Параметри!$K$77="No",CC1354,CC1354*Параметри!$K$78)+AG1354,1)</f>
        <v>15010.7</v>
      </c>
      <c r="BZ1354" s="29">
        <f>ROUND(IF(Параметри!$K$77="No",BF1354,BF1354*Параметри!$K$78),1)</f>
        <v>0</v>
      </c>
      <c r="CA1354" s="29">
        <f>ROUND(IF(Параметри!$K$77="No",BI1354,BI1354*Параметри!$K$78),1)</f>
        <v>0</v>
      </c>
      <c r="CB1354" s="29">
        <f>ROUND(IF(Параметри!$K$77="No",BJ1354,BJ1354*Параметри!$K$78),1)</f>
        <v>0</v>
      </c>
      <c r="CC1354" s="29">
        <f t="shared" si="191"/>
        <v>16678.562288734174</v>
      </c>
    </row>
    <row r="1355" spans="1:81">
      <c r="A1355" s="9">
        <v>1354</v>
      </c>
      <c r="B1355" s="9" t="s">
        <v>3148</v>
      </c>
      <c r="C1355" s="9" t="s">
        <v>3148</v>
      </c>
      <c r="D1355" s="9" t="s">
        <v>4371</v>
      </c>
      <c r="E1355" s="9" t="s">
        <v>24</v>
      </c>
      <c r="F1355" s="9" t="s">
        <v>4373</v>
      </c>
      <c r="G1355" s="9" t="s">
        <v>2811</v>
      </c>
      <c r="H1355" s="29">
        <f>SUM('Дані з ДІСО'!J1355:L1355)</f>
        <v>1655</v>
      </c>
      <c r="I1355" s="29">
        <f>SUM('Дані з ДІСО'!G1355:I1355)</f>
        <v>48</v>
      </c>
      <c r="J1355" s="29">
        <f>SUM('Дані з ДІСО'!P1355:R1355)</f>
        <v>0</v>
      </c>
      <c r="K1355" s="29">
        <f>SUM('Дані з ДІСО'!V1355:X1355)</f>
        <v>0</v>
      </c>
      <c r="L1355" s="40">
        <f>ROUNDUP('Дані з ДІСО'!J1355/'Коефіцієнти АТО'!$R1355,0)</f>
        <v>32</v>
      </c>
      <c r="M1355" s="40">
        <f>ROUNDUP('Дані з ДІСО'!K1355/'Коефіцієнти АТО'!$R1355,0)</f>
        <v>40</v>
      </c>
      <c r="N1355" s="40">
        <f>ROUNDUP('Дані з ДІСО'!L1355/'Коефіцієнти АТО'!$R1355,0)</f>
        <v>10</v>
      </c>
      <c r="O1355" s="59">
        <f>(L1355*Параметри!$K$32+M1355*Параметри!$L$32+N1355*Параметри!$M$32)/18</f>
        <v>133.27777777777777</v>
      </c>
      <c r="P1355" s="41">
        <f>IF(H1355=0,"",'Дані з ДІСО'!Y1355/H1355)</f>
        <v>0</v>
      </c>
      <c r="Q1355" s="29">
        <f>IF(H1355=0,"",(1+0.25*P1355)*O1355*Параметри!$K$51)</f>
        <v>27297.982557525775</v>
      </c>
      <c r="R1355" s="29">
        <f>IF(H1355=0,"",Q1355*'Коефіцієнти АТО'!T1355)</f>
        <v>2047.3486918144331</v>
      </c>
      <c r="S1355" s="29">
        <f>IF(H1355=0,"",H1355*(1+0.25*P1355)*Параметри!$K$66*Параметри!$K$20/1000)</f>
        <v>0</v>
      </c>
      <c r="T1355" s="29">
        <f>IF(H1355=0,"",H1355*(1+0.25*P1355)*'Коефіцієнти АТО'!$S1355*Параметри!$K$20/1000)</f>
        <v>8347.7476858945138</v>
      </c>
      <c r="U1355" s="29">
        <f t="shared" si="192"/>
        <v>37693.07893523472</v>
      </c>
      <c r="V1355" s="29">
        <f t="shared" si="193"/>
        <v>37693.07893523472</v>
      </c>
      <c r="W1355" s="40">
        <f>ROUNDUP('Дані з ДІСО'!P1355/Параметри!$K$24,0)</f>
        <v>0</v>
      </c>
      <c r="X1355" s="40">
        <f>ROUNDUP('Дані з ДІСО'!Q1355/Параметри!$K$24,0)</f>
        <v>0</v>
      </c>
      <c r="Y1355" s="40">
        <f>ROUNDUP('Дані з ДІСО'!R1355/Параметри!$K$24,0)</f>
        <v>0</v>
      </c>
      <c r="Z1355" s="59">
        <f>(W1355*Параметри!$K$33+X1355*Параметри!$L$33+Y1355*Параметри!$M$33)/18</f>
        <v>0</v>
      </c>
      <c r="AA1355" s="41">
        <f>IF(J1355=0,0,'Дані з ДІСО'!AA1355/J1355)</f>
        <v>0</v>
      </c>
      <c r="AB1355" s="29">
        <f>(1+0.25*AA1355)*Z1355*Параметри!$K$51</f>
        <v>0</v>
      </c>
      <c r="AC1355" s="29">
        <f>AB1355*'Коефіцієнти АТО'!U1355</f>
        <v>0</v>
      </c>
      <c r="AD1355" s="29">
        <f>J1355*(1+0.25*AA1355)*Параметри!$K$66*Параметри!$K$20/1000</f>
        <v>0</v>
      </c>
      <c r="AE1355" s="29">
        <f>(1+0.25*AA1355)*J1355*'Коефіцієнти АТО'!S1355*Параметри!$K$20/1000</f>
        <v>0</v>
      </c>
      <c r="AF1355" s="29">
        <f t="shared" si="189"/>
        <v>0</v>
      </c>
      <c r="AG1355" s="29">
        <v>0</v>
      </c>
      <c r="AH1355" s="40">
        <v>25</v>
      </c>
      <c r="AI1355" s="40">
        <v>0</v>
      </c>
      <c r="AJ1355" s="40">
        <f t="shared" si="190"/>
        <v>0</v>
      </c>
      <c r="AK1355" s="29">
        <f>(AH1355+AI1355)*(1+0.25*AJ1355)*Параметри!$K$53</f>
        <v>4485.731892400001</v>
      </c>
      <c r="AL1355" s="29">
        <f>ROUNDUP(('Дані з ДІСО'!AU1355+'Дані з ДІСО'!AW1355)/Параметри!$K$28,0)</f>
        <v>0</v>
      </c>
      <c r="AM1355" s="64">
        <f>AL1355*Параметри!$M$35/18</f>
        <v>0</v>
      </c>
      <c r="AN1355" s="29">
        <f>IF(AL1355=0,0,'Дані з ДІСО'!AW1355/SUM('Дані з ДІСО'!AU1355,'Дані з ДІСО'!AW1355))</f>
        <v>0</v>
      </c>
      <c r="AO1355" s="29">
        <f>(1+0.25*AN1355)*AM1355*Параметри!$K$51</f>
        <v>0</v>
      </c>
      <c r="AP1355" s="40">
        <f>ROUNDUP(('Дані з ДІСО'!AE1355+'Дані не з ДІСО'!E1355+'Дані не з ДІСО'!G1355)/Параметри!$K$69,0)</f>
        <v>0</v>
      </c>
      <c r="AQ1355" s="40">
        <f t="shared" si="194"/>
        <v>0</v>
      </c>
      <c r="AR1355" s="40">
        <f>IF(AP1355=0,0,('Дані з ДІСО'!AH1355+'Дані не з ДІСО'!G1355)/('Дані з ДІСО'!AE1355+'Дані не з ДІСО'!E1355+'Дані не з ДІСО'!G1355))</f>
        <v>0</v>
      </c>
      <c r="AS1355" s="29">
        <f>AQ1355*(1+0.25*AR1355)*Параметри!$K$51</f>
        <v>0</v>
      </c>
      <c r="AT1355" s="40">
        <f>ROUNDUP('Дані з ДІСО'!AF1355/Параметри!$K$70,0)</f>
        <v>0</v>
      </c>
      <c r="AU1355" s="40">
        <f t="shared" si="195"/>
        <v>0</v>
      </c>
      <c r="AV1355" s="40">
        <f>IF(AT1355=0,0,'Дані з ДІСО'!AI1355/'Дані з ДІСО'!AF1355)</f>
        <v>0</v>
      </c>
      <c r="AW1355" s="29">
        <f>AU1355*(1+0.25*AV1355)*Параметри!$K$51</f>
        <v>0</v>
      </c>
      <c r="AX1355" s="40">
        <f>ROUNDUP('Дані з ДІСО'!AR1355/Параметри!$K$29,0)</f>
        <v>0</v>
      </c>
      <c r="AY1355" s="40">
        <f>ROUNDUP('Дані з ДІСО'!AS1355/Параметри!$K$29,0)</f>
        <v>0</v>
      </c>
      <c r="AZ1355" s="40">
        <f>ROUNDUP('Дані з ДІСО'!AT1355/Параметри!$K$29,0)</f>
        <v>0</v>
      </c>
      <c r="BA1355" s="64">
        <f>(AX1355*Параметри!$K$32+AY1355*Параметри!$L$32+AZ1355*Параметри!$M$32)/18</f>
        <v>0</v>
      </c>
      <c r="BB1355" s="29">
        <f>(BA1355*Параметри!$K$51+SUM('Дані з ДІСО'!AR1355:AT1355)*Параметри!$K$48*Параметри!$K$20/1000)*Параметри!$K$74</f>
        <v>0</v>
      </c>
      <c r="BC1355" s="40">
        <f>ROUNDUP(('Дані не з ДІСО'!I1355+'Дані не з ДІСО'!K1355)/Параметри!$K$26,0)</f>
        <v>0</v>
      </c>
      <c r="BD1355" s="29">
        <f>BC1355*Параметри!$M$36/18</f>
        <v>0</v>
      </c>
      <c r="BE1355" s="40">
        <f>IF(BC1355=0,0,'Дані не з ДІСО'!K1355/('Дані не з ДІСО'!I1355+'Дані не з ДІСО'!K1355))</f>
        <v>0</v>
      </c>
      <c r="BF1355" s="29">
        <f>(1+0.25*BE1355)*BD1355*Параметри!$K$51</f>
        <v>0</v>
      </c>
      <c r="BG1355" s="40">
        <f>ROUNDUP('Дані не з ДІСО'!M1355/Параметри!$K$27,0)</f>
        <v>0</v>
      </c>
      <c r="BH1355" s="40">
        <f>BG1355*Параметри!$M$37/18</f>
        <v>0</v>
      </c>
      <c r="BI1355" s="29">
        <f>BH1355*Параметри!$K$51</f>
        <v>0</v>
      </c>
      <c r="BJ1355" s="29">
        <f>'Дані не з ДІСО'!N1355*Параметри!$K$76</f>
        <v>0</v>
      </c>
      <c r="BK1355" s="40">
        <f>ROUNDUP('Дані з ДІСО'!V1355/Параметри!$K$25,0)</f>
        <v>0</v>
      </c>
      <c r="BL1355" s="40">
        <f>ROUNDUP('Дані з ДІСО'!W1355/Параметри!$K$25,0)</f>
        <v>0</v>
      </c>
      <c r="BM1355" s="40">
        <f>ROUNDUP('Дані з ДІСО'!X1355/Параметри!$K$25,0)</f>
        <v>0</v>
      </c>
      <c r="BN1355" s="40">
        <f>(BK1355*Параметри!$K$34+BL1355*Параметри!$L$34+BM1355*Параметри!$M$34)/18</f>
        <v>0</v>
      </c>
      <c r="BO1355" s="40">
        <f>IF(K1355=0,0,'Дані з ДІСО'!AC1355/K1355)</f>
        <v>0</v>
      </c>
      <c r="BP1355" s="29">
        <f>(1+0.25*BO1355)*BN1355*Параметри!$K$51</f>
        <v>0</v>
      </c>
      <c r="BQ1355" s="29">
        <f>BP1355*'Коефіцієнти АТО'!U1355</f>
        <v>0</v>
      </c>
      <c r="BR1355" s="29">
        <f>K1355*(1+0.25*BO1355)*Параметри!$K$66*Параметри!$K$20/1000</f>
        <v>0</v>
      </c>
      <c r="BS1355" s="29">
        <f>(1+0.25*BO1355)*K1355*'Коефіцієнти АТО'!S1355*Параметри!$K$20/1000</f>
        <v>0</v>
      </c>
      <c r="BT1355" s="29">
        <f t="shared" si="196"/>
        <v>0</v>
      </c>
      <c r="BU1355" s="40">
        <f>ROUNDUP('Дані з ДІСО'!AG1355/Параметри!$K$71,0)</f>
        <v>0</v>
      </c>
      <c r="BV1355" s="40">
        <f t="shared" si="197"/>
        <v>0</v>
      </c>
      <c r="BW1355" s="40">
        <f>IF('Дані з ДІСО'!AG1355=0,0,'Дані з ДІСО'!AJ1355/'Дані з ДІСО'!AG1355)</f>
        <v>0</v>
      </c>
      <c r="BX1355" s="29">
        <f>BV1355*(1+0.25*BW1355)*Параметри!$K$51</f>
        <v>0</v>
      </c>
      <c r="BY1355" s="29">
        <f>ROUND(IF(Параметри!$K$77="No",CC1355,CC1355*Параметри!$K$78)+AG1355,1)</f>
        <v>37960.9</v>
      </c>
      <c r="BZ1355" s="29">
        <f>ROUND(IF(Параметри!$K$77="No",BF1355,BF1355*Параметри!$K$78),1)</f>
        <v>0</v>
      </c>
      <c r="CA1355" s="29">
        <f>ROUND(IF(Параметри!$K$77="No",BI1355,BI1355*Параметри!$K$78),1)</f>
        <v>0</v>
      </c>
      <c r="CB1355" s="29">
        <f>ROUND(IF(Параметри!$K$77="No",BJ1355,BJ1355*Параметри!$K$78),1)</f>
        <v>0</v>
      </c>
      <c r="CC1355" s="29">
        <f t="shared" si="191"/>
        <v>42178.810827634719</v>
      </c>
    </row>
    <row r="1356" spans="1:81">
      <c r="A1356" s="9">
        <v>1355</v>
      </c>
      <c r="B1356" s="9" t="s">
        <v>3148</v>
      </c>
      <c r="C1356" s="9" t="s">
        <v>3148</v>
      </c>
      <c r="D1356" s="9" t="s">
        <v>4371</v>
      </c>
      <c r="E1356" s="9" t="s">
        <v>24</v>
      </c>
      <c r="F1356" s="9" t="s">
        <v>4374</v>
      </c>
      <c r="G1356" s="9" t="s">
        <v>2813</v>
      </c>
      <c r="H1356" s="29">
        <f>SUM('Дані з ДІСО'!J1356:L1356)</f>
        <v>630</v>
      </c>
      <c r="I1356" s="29">
        <f>SUM('Дані з ДІСО'!G1356:I1356)</f>
        <v>36</v>
      </c>
      <c r="J1356" s="29">
        <f>SUM('Дані з ДІСО'!P1356:R1356)</f>
        <v>0</v>
      </c>
      <c r="K1356" s="29">
        <f>SUM('Дані з ДІСО'!V1356:X1356)</f>
        <v>0</v>
      </c>
      <c r="L1356" s="40">
        <f>ROUNDUP('Дані з ДІСО'!J1356/'Коефіцієнти АТО'!$R1356,0)</f>
        <v>15</v>
      </c>
      <c r="M1356" s="40">
        <f>ROUNDUP('Дані з ДІСО'!K1356/'Коефіцієнти АТО'!$R1356,0)</f>
        <v>20</v>
      </c>
      <c r="N1356" s="40">
        <f>ROUNDUP('Дані з ДІСО'!L1356/'Коефіцієнти АТО'!$R1356,0)</f>
        <v>3</v>
      </c>
      <c r="O1356" s="59">
        <f>(L1356*Параметри!$K$32+M1356*Параметри!$L$32+N1356*Параметри!$M$32)/18</f>
        <v>61.416666666666664</v>
      </c>
      <c r="P1356" s="41">
        <f>IF(H1356=0,"",'Дані з ДІСО'!Y1356/H1356)</f>
        <v>0</v>
      </c>
      <c r="Q1356" s="29">
        <f>IF(H1356=0,"",(1+0.25*P1356)*O1356*Параметри!$K$51)</f>
        <v>12579.374621652665</v>
      </c>
      <c r="R1356" s="29">
        <f>IF(H1356=0,"",Q1356*'Коефіцієнти АТО'!T1356)</f>
        <v>213.84936856809531</v>
      </c>
      <c r="S1356" s="29">
        <f>IF(H1356=0,"",H1356*(1+0.25*P1356)*Параметри!$K$66*Параметри!$K$20/1000)</f>
        <v>0</v>
      </c>
      <c r="T1356" s="29">
        <f>IF(H1356=0,"",H1356*(1+0.25*P1356)*'Коефіцієнти АТО'!$S1356*Параметри!$K$20/1000)</f>
        <v>3177.6924725761596</v>
      </c>
      <c r="U1356" s="29">
        <f t="shared" si="192"/>
        <v>15970.91646279692</v>
      </c>
      <c r="V1356" s="29">
        <f t="shared" si="193"/>
        <v>15970.91646279692</v>
      </c>
      <c r="W1356" s="40">
        <f>ROUNDUP('Дані з ДІСО'!P1356/Параметри!$K$24,0)</f>
        <v>0</v>
      </c>
      <c r="X1356" s="40">
        <f>ROUNDUP('Дані з ДІСО'!Q1356/Параметри!$K$24,0)</f>
        <v>0</v>
      </c>
      <c r="Y1356" s="40">
        <f>ROUNDUP('Дані з ДІСО'!R1356/Параметри!$K$24,0)</f>
        <v>0</v>
      </c>
      <c r="Z1356" s="59">
        <f>(W1356*Параметри!$K$33+X1356*Параметри!$L$33+Y1356*Параметри!$M$33)/18</f>
        <v>0</v>
      </c>
      <c r="AA1356" s="41">
        <f>IF(J1356=0,0,'Дані з ДІСО'!AA1356/J1356)</f>
        <v>0</v>
      </c>
      <c r="AB1356" s="29">
        <f>(1+0.25*AA1356)*Z1356*Параметри!$K$51</f>
        <v>0</v>
      </c>
      <c r="AC1356" s="29">
        <f>AB1356*'Коефіцієнти АТО'!U1356</f>
        <v>0</v>
      </c>
      <c r="AD1356" s="29">
        <f>J1356*(1+0.25*AA1356)*Параметри!$K$66*Параметри!$K$20/1000</f>
        <v>0</v>
      </c>
      <c r="AE1356" s="29">
        <f>(1+0.25*AA1356)*J1356*'Коефіцієнти АТО'!S1356*Параметри!$K$20/1000</f>
        <v>0</v>
      </c>
      <c r="AF1356" s="29">
        <f t="shared" si="189"/>
        <v>0</v>
      </c>
      <c r="AG1356" s="29">
        <v>0</v>
      </c>
      <c r="AH1356" s="40">
        <v>4</v>
      </c>
      <c r="AI1356" s="40">
        <v>0</v>
      </c>
      <c r="AJ1356" s="40">
        <f t="shared" si="190"/>
        <v>0</v>
      </c>
      <c r="AK1356" s="29">
        <f>(AH1356+AI1356)*(1+0.25*AJ1356)*Параметри!$K$53</f>
        <v>717.71710278400019</v>
      </c>
      <c r="AL1356" s="29">
        <f>ROUNDUP(('Дані з ДІСО'!AU1356+'Дані з ДІСО'!AW1356)/Параметри!$K$28,0)</f>
        <v>0</v>
      </c>
      <c r="AM1356" s="64">
        <f>AL1356*Параметри!$M$35/18</f>
        <v>0</v>
      </c>
      <c r="AN1356" s="29">
        <f>IF(AL1356=0,0,'Дані з ДІСО'!AW1356/SUM('Дані з ДІСО'!AU1356,'Дані з ДІСО'!AW1356))</f>
        <v>0</v>
      </c>
      <c r="AO1356" s="29">
        <f>(1+0.25*AN1356)*AM1356*Параметри!$K$51</f>
        <v>0</v>
      </c>
      <c r="AP1356" s="40">
        <f>ROUNDUP(('Дані з ДІСО'!AE1356+'Дані не з ДІСО'!E1356+'Дані не з ДІСО'!G1356)/Параметри!$K$69,0)</f>
        <v>0</v>
      </c>
      <c r="AQ1356" s="40">
        <f t="shared" si="194"/>
        <v>0</v>
      </c>
      <c r="AR1356" s="40">
        <f>IF(AP1356=0,0,('Дані з ДІСО'!AH1356+'Дані не з ДІСО'!G1356)/('Дані з ДІСО'!AE1356+'Дані не з ДІСО'!E1356+'Дані не з ДІСО'!G1356))</f>
        <v>0</v>
      </c>
      <c r="AS1356" s="29">
        <f>AQ1356*(1+0.25*AR1356)*Параметри!$K$51</f>
        <v>0</v>
      </c>
      <c r="AT1356" s="40">
        <f>ROUNDUP('Дані з ДІСО'!AF1356/Параметри!$K$70,0)</f>
        <v>0</v>
      </c>
      <c r="AU1356" s="40">
        <f t="shared" si="195"/>
        <v>0</v>
      </c>
      <c r="AV1356" s="40">
        <f>IF(AT1356=0,0,'Дані з ДІСО'!AI1356/'Дані з ДІСО'!AF1356)</f>
        <v>0</v>
      </c>
      <c r="AW1356" s="29">
        <f>AU1356*(1+0.25*AV1356)*Параметри!$K$51</f>
        <v>0</v>
      </c>
      <c r="AX1356" s="40">
        <f>ROUNDUP('Дані з ДІСО'!AR1356/Параметри!$K$29,0)</f>
        <v>0</v>
      </c>
      <c r="AY1356" s="40">
        <f>ROUNDUP('Дані з ДІСО'!AS1356/Параметри!$K$29,0)</f>
        <v>0</v>
      </c>
      <c r="AZ1356" s="40">
        <f>ROUNDUP('Дані з ДІСО'!AT1356/Параметри!$K$29,0)</f>
        <v>0</v>
      </c>
      <c r="BA1356" s="64">
        <f>(AX1356*Параметри!$K$32+AY1356*Параметри!$L$32+AZ1356*Параметри!$M$32)/18</f>
        <v>0</v>
      </c>
      <c r="BB1356" s="29">
        <f>(BA1356*Параметри!$K$51+SUM('Дані з ДІСО'!AR1356:AT1356)*Параметри!$K$48*Параметри!$K$20/1000)*Параметри!$K$74</f>
        <v>0</v>
      </c>
      <c r="BC1356" s="40">
        <f>ROUNDUP(('Дані не з ДІСО'!I1356+'Дані не з ДІСО'!K1356)/Параметри!$K$26,0)</f>
        <v>0</v>
      </c>
      <c r="BD1356" s="29">
        <f>BC1356*Параметри!$M$36/18</f>
        <v>0</v>
      </c>
      <c r="BE1356" s="40">
        <f>IF(BC1356=0,0,'Дані не з ДІСО'!K1356/('Дані не з ДІСО'!I1356+'Дані не з ДІСО'!K1356))</f>
        <v>0</v>
      </c>
      <c r="BF1356" s="29">
        <f>(1+0.25*BE1356)*BD1356*Параметри!$K$51</f>
        <v>0</v>
      </c>
      <c r="BG1356" s="40">
        <f>ROUNDUP('Дані не з ДІСО'!M1356/Параметри!$K$27,0)</f>
        <v>0</v>
      </c>
      <c r="BH1356" s="40">
        <f>BG1356*Параметри!$M$37/18</f>
        <v>0</v>
      </c>
      <c r="BI1356" s="29">
        <f>BH1356*Параметри!$K$51</f>
        <v>0</v>
      </c>
      <c r="BJ1356" s="29">
        <f>'Дані не з ДІСО'!N1356*Параметри!$K$76</f>
        <v>0</v>
      </c>
      <c r="BK1356" s="40">
        <f>ROUNDUP('Дані з ДІСО'!V1356/Параметри!$K$25,0)</f>
        <v>0</v>
      </c>
      <c r="BL1356" s="40">
        <f>ROUNDUP('Дані з ДІСО'!W1356/Параметри!$K$25,0)</f>
        <v>0</v>
      </c>
      <c r="BM1356" s="40">
        <f>ROUNDUP('Дані з ДІСО'!X1356/Параметри!$K$25,0)</f>
        <v>0</v>
      </c>
      <c r="BN1356" s="40">
        <f>(BK1356*Параметри!$K$34+BL1356*Параметри!$L$34+BM1356*Параметри!$M$34)/18</f>
        <v>0</v>
      </c>
      <c r="BO1356" s="40">
        <f>IF(K1356=0,0,'Дані з ДІСО'!AC1356/K1356)</f>
        <v>0</v>
      </c>
      <c r="BP1356" s="29">
        <f>(1+0.25*BO1356)*BN1356*Параметри!$K$51</f>
        <v>0</v>
      </c>
      <c r="BQ1356" s="29">
        <f>BP1356*'Коефіцієнти АТО'!U1356</f>
        <v>0</v>
      </c>
      <c r="BR1356" s="29">
        <f>K1356*(1+0.25*BO1356)*Параметри!$K$66*Параметри!$K$20/1000</f>
        <v>0</v>
      </c>
      <c r="BS1356" s="29">
        <f>(1+0.25*BO1356)*K1356*'Коефіцієнти АТО'!S1356*Параметри!$K$20/1000</f>
        <v>0</v>
      </c>
      <c r="BT1356" s="29">
        <f t="shared" si="196"/>
        <v>0</v>
      </c>
      <c r="BU1356" s="40">
        <f>ROUNDUP('Дані з ДІСО'!AG1356/Параметри!$K$71,0)</f>
        <v>0</v>
      </c>
      <c r="BV1356" s="40">
        <f t="shared" si="197"/>
        <v>0</v>
      </c>
      <c r="BW1356" s="40">
        <f>IF('Дані з ДІСО'!AG1356=0,0,'Дані з ДІСО'!AJ1356/'Дані з ДІСО'!AG1356)</f>
        <v>0</v>
      </c>
      <c r="BX1356" s="29">
        <f>BV1356*(1+0.25*BW1356)*Параметри!$K$51</f>
        <v>0</v>
      </c>
      <c r="BY1356" s="29">
        <f>ROUND(IF(Параметри!$K$77="No",CC1356,CC1356*Параметри!$K$78)+AG1356,1)</f>
        <v>15019.8</v>
      </c>
      <c r="BZ1356" s="29">
        <f>ROUND(IF(Параметри!$K$77="No",BF1356,BF1356*Параметри!$K$78),1)</f>
        <v>0</v>
      </c>
      <c r="CA1356" s="29">
        <f>ROUND(IF(Параметри!$K$77="No",BI1356,BI1356*Параметри!$K$78),1)</f>
        <v>0</v>
      </c>
      <c r="CB1356" s="29">
        <f>ROUND(IF(Параметри!$K$77="No",BJ1356,BJ1356*Параметри!$K$78),1)</f>
        <v>0</v>
      </c>
      <c r="CC1356" s="29">
        <f t="shared" si="191"/>
        <v>16688.63356558092</v>
      </c>
    </row>
    <row r="1357" spans="1:81">
      <c r="A1357" s="9">
        <v>1356</v>
      </c>
      <c r="B1357" s="9" t="s">
        <v>3151</v>
      </c>
      <c r="C1357" s="9" t="s">
        <v>3151</v>
      </c>
      <c r="D1357" s="9" t="s">
        <v>4371</v>
      </c>
      <c r="E1357" s="9" t="s">
        <v>29</v>
      </c>
      <c r="F1357" s="9" t="s">
        <v>4375</v>
      </c>
      <c r="G1357" s="9" t="s">
        <v>2815</v>
      </c>
      <c r="H1357" s="29">
        <f>SUM('Дані з ДІСО'!J1357:L1357)</f>
        <v>2664</v>
      </c>
      <c r="I1357" s="29">
        <f>SUM('Дані з ДІСО'!G1357:I1357)</f>
        <v>122</v>
      </c>
      <c r="J1357" s="29">
        <f>SUM('Дані з ДІСО'!P1357:R1357)</f>
        <v>0</v>
      </c>
      <c r="K1357" s="29">
        <f>SUM('Дані з ДІСО'!V1357:X1357)</f>
        <v>0</v>
      </c>
      <c r="L1357" s="40">
        <f>ROUNDUP('Дані з ДІСО'!J1357/'Коефіцієнти АТО'!$R1357,0)</f>
        <v>55</v>
      </c>
      <c r="M1357" s="40">
        <f>ROUNDUP('Дані з ДІСО'!K1357/'Коефіцієнти АТО'!$R1357,0)</f>
        <v>71</v>
      </c>
      <c r="N1357" s="40">
        <f>ROUNDUP('Дані з ДІСО'!L1357/'Коефіцієнти АТО'!$R1357,0)</f>
        <v>16</v>
      </c>
      <c r="O1357" s="59">
        <f>(L1357*Параметри!$K$32+M1357*Параметри!$L$32+N1357*Параметри!$M$32)/18</f>
        <v>230.81666666666672</v>
      </c>
      <c r="P1357" s="41">
        <f>IF(H1357=0,"",'Дані з ДІСО'!Y1357/H1357)</f>
        <v>0</v>
      </c>
      <c r="Q1357" s="29">
        <f>IF(H1357=0,"",(1+0.25*P1357)*O1357*Параметри!$K$51)</f>
        <v>47275.918354211077</v>
      </c>
      <c r="R1357" s="29">
        <f>IF(H1357=0,"",Q1357*'Коефіцієнти АТО'!T1357)</f>
        <v>803.69061202158832</v>
      </c>
      <c r="S1357" s="29">
        <f>IF(H1357=0,"",H1357*(1+0.25*P1357)*Параметри!$K$66*Параметри!$K$20/1000)</f>
        <v>0</v>
      </c>
      <c r="T1357" s="29">
        <f>IF(H1357=0,"",H1357*(1+0.25*P1357)*'Коефіцієнти АТО'!$S1357*Параметри!$K$20/1000)</f>
        <v>10901.797787317884</v>
      </c>
      <c r="U1357" s="29">
        <f t="shared" si="192"/>
        <v>58981.406753550546</v>
      </c>
      <c r="V1357" s="29">
        <f t="shared" si="193"/>
        <v>58981.406753550546</v>
      </c>
      <c r="W1357" s="40">
        <f>ROUNDUP('Дані з ДІСО'!P1357/Параметри!$K$24,0)</f>
        <v>0</v>
      </c>
      <c r="X1357" s="40">
        <f>ROUNDUP('Дані з ДІСО'!Q1357/Параметри!$K$24,0)</f>
        <v>0</v>
      </c>
      <c r="Y1357" s="40">
        <f>ROUNDUP('Дані з ДІСО'!R1357/Параметри!$K$24,0)</f>
        <v>0</v>
      </c>
      <c r="Z1357" s="59">
        <f>(W1357*Параметри!$K$33+X1357*Параметри!$L$33+Y1357*Параметри!$M$33)/18</f>
        <v>0</v>
      </c>
      <c r="AA1357" s="41">
        <f>IF(J1357=0,0,'Дані з ДІСО'!AA1357/J1357)</f>
        <v>0</v>
      </c>
      <c r="AB1357" s="29">
        <f>(1+0.25*AA1357)*Z1357*Параметри!$K$51</f>
        <v>0</v>
      </c>
      <c r="AC1357" s="29">
        <f>AB1357*'Коефіцієнти АТО'!U1357</f>
        <v>0</v>
      </c>
      <c r="AD1357" s="29">
        <f>J1357*(1+0.25*AA1357)*Параметри!$K$66*Параметри!$K$20/1000</f>
        <v>0</v>
      </c>
      <c r="AE1357" s="29">
        <f>(1+0.25*AA1357)*J1357*'Коефіцієнти АТО'!S1357*Параметри!$K$20/1000</f>
        <v>0</v>
      </c>
      <c r="AF1357" s="29">
        <f t="shared" si="189"/>
        <v>0</v>
      </c>
      <c r="AG1357" s="29">
        <v>0</v>
      </c>
      <c r="AH1357" s="40">
        <v>12</v>
      </c>
      <c r="AI1357" s="40">
        <v>0</v>
      </c>
      <c r="AJ1357" s="40">
        <f t="shared" si="190"/>
        <v>0</v>
      </c>
      <c r="AK1357" s="29">
        <f>(AH1357+AI1357)*(1+0.25*AJ1357)*Параметри!$K$53</f>
        <v>2153.1513083520003</v>
      </c>
      <c r="AL1357" s="29">
        <f>ROUNDUP(('Дані з ДІСО'!AU1357+'Дані з ДІСО'!AW1357)/Параметри!$K$28,0)</f>
        <v>0</v>
      </c>
      <c r="AM1357" s="64">
        <f>AL1357*Параметри!$M$35/18</f>
        <v>0</v>
      </c>
      <c r="AN1357" s="29">
        <f>IF(AL1357=0,0,'Дані з ДІСО'!AW1357/SUM('Дані з ДІСО'!AU1357,'Дані з ДІСО'!AW1357))</f>
        <v>0</v>
      </c>
      <c r="AO1357" s="29">
        <f>(1+0.25*AN1357)*AM1357*Параметри!$K$51</f>
        <v>0</v>
      </c>
      <c r="AP1357" s="40">
        <f>ROUNDUP(('Дані з ДІСО'!AE1357+'Дані не з ДІСО'!E1357+'Дані не з ДІСО'!G1357)/Параметри!$K$69,0)</f>
        <v>0</v>
      </c>
      <c r="AQ1357" s="40">
        <f t="shared" si="194"/>
        <v>0</v>
      </c>
      <c r="AR1357" s="40">
        <f>IF(AP1357=0,0,('Дані з ДІСО'!AH1357+'Дані не з ДІСО'!G1357)/('Дані з ДІСО'!AE1357+'Дані не з ДІСО'!E1357+'Дані не з ДІСО'!G1357))</f>
        <v>0</v>
      </c>
      <c r="AS1357" s="29">
        <f>AQ1357*(1+0.25*AR1357)*Параметри!$K$51</f>
        <v>0</v>
      </c>
      <c r="AT1357" s="40">
        <f>ROUNDUP('Дані з ДІСО'!AF1357/Параметри!$K$70,0)</f>
        <v>0</v>
      </c>
      <c r="AU1357" s="40">
        <f t="shared" si="195"/>
        <v>0</v>
      </c>
      <c r="AV1357" s="40">
        <f>IF(AT1357=0,0,'Дані з ДІСО'!AI1357/'Дані з ДІСО'!AF1357)</f>
        <v>0</v>
      </c>
      <c r="AW1357" s="29">
        <f>AU1357*(1+0.25*AV1357)*Параметри!$K$51</f>
        <v>0</v>
      </c>
      <c r="AX1357" s="40">
        <f>ROUNDUP('Дані з ДІСО'!AR1357/Параметри!$K$29,0)</f>
        <v>0</v>
      </c>
      <c r="AY1357" s="40">
        <f>ROUNDUP('Дані з ДІСО'!AS1357/Параметри!$K$29,0)</f>
        <v>0</v>
      </c>
      <c r="AZ1357" s="40">
        <f>ROUNDUP('Дані з ДІСО'!AT1357/Параметри!$K$29,0)</f>
        <v>0</v>
      </c>
      <c r="BA1357" s="64">
        <f>(AX1357*Параметри!$K$32+AY1357*Параметри!$L$32+AZ1357*Параметри!$M$32)/18</f>
        <v>0</v>
      </c>
      <c r="BB1357" s="29">
        <f>(BA1357*Параметри!$K$51+SUM('Дані з ДІСО'!AR1357:AT1357)*Параметри!$K$48*Параметри!$K$20/1000)*Параметри!$K$74</f>
        <v>0</v>
      </c>
      <c r="BC1357" s="40">
        <f>ROUNDUP(('Дані не з ДІСО'!I1357+'Дані не з ДІСО'!K1357)/Параметри!$K$26,0)</f>
        <v>0</v>
      </c>
      <c r="BD1357" s="29">
        <f>BC1357*Параметри!$M$36/18</f>
        <v>0</v>
      </c>
      <c r="BE1357" s="40">
        <f>IF(BC1357=0,0,'Дані не з ДІСО'!K1357/('Дані не з ДІСО'!I1357+'Дані не з ДІСО'!K1357))</f>
        <v>0</v>
      </c>
      <c r="BF1357" s="29">
        <f>(1+0.25*BE1357)*BD1357*Параметри!$K$51</f>
        <v>0</v>
      </c>
      <c r="BG1357" s="40">
        <f>ROUNDUP('Дані не з ДІСО'!M1357/Параметри!$K$27,0)</f>
        <v>0</v>
      </c>
      <c r="BH1357" s="40">
        <f>BG1357*Параметри!$M$37/18</f>
        <v>0</v>
      </c>
      <c r="BI1357" s="29">
        <f>BH1357*Параметри!$K$51</f>
        <v>0</v>
      </c>
      <c r="BJ1357" s="29">
        <f>'Дані не з ДІСО'!N1357*Параметри!$K$76</f>
        <v>0</v>
      </c>
      <c r="BK1357" s="40">
        <f>ROUNDUP('Дані з ДІСО'!V1357/Параметри!$K$25,0)</f>
        <v>0</v>
      </c>
      <c r="BL1357" s="40">
        <f>ROUNDUP('Дані з ДІСО'!W1357/Параметри!$K$25,0)</f>
        <v>0</v>
      </c>
      <c r="BM1357" s="40">
        <f>ROUNDUP('Дані з ДІСО'!X1357/Параметри!$K$25,0)</f>
        <v>0</v>
      </c>
      <c r="BN1357" s="40">
        <f>(BK1357*Параметри!$K$34+BL1357*Параметри!$L$34+BM1357*Параметри!$M$34)/18</f>
        <v>0</v>
      </c>
      <c r="BO1357" s="40">
        <f>IF(K1357=0,0,'Дані з ДІСО'!AC1357/K1357)</f>
        <v>0</v>
      </c>
      <c r="BP1357" s="29">
        <f>(1+0.25*BO1357)*BN1357*Параметри!$K$51</f>
        <v>0</v>
      </c>
      <c r="BQ1357" s="29">
        <f>BP1357*'Коефіцієнти АТО'!U1357</f>
        <v>0</v>
      </c>
      <c r="BR1357" s="29">
        <f>K1357*(1+0.25*BO1357)*Параметри!$K$66*Параметри!$K$20/1000</f>
        <v>0</v>
      </c>
      <c r="BS1357" s="29">
        <f>(1+0.25*BO1357)*K1357*'Коефіцієнти АТО'!S1357*Параметри!$K$20/1000</f>
        <v>0</v>
      </c>
      <c r="BT1357" s="29">
        <f t="shared" si="196"/>
        <v>0</v>
      </c>
      <c r="BU1357" s="40">
        <f>ROUNDUP('Дані з ДІСО'!AG1357/Параметри!$K$71,0)</f>
        <v>0</v>
      </c>
      <c r="BV1357" s="40">
        <f t="shared" si="197"/>
        <v>0</v>
      </c>
      <c r="BW1357" s="40">
        <f>IF('Дані з ДІСО'!AG1357=0,0,'Дані з ДІСО'!AJ1357/'Дані з ДІСО'!AG1357)</f>
        <v>0</v>
      </c>
      <c r="BX1357" s="29">
        <f>BV1357*(1+0.25*BW1357)*Параметри!$K$51</f>
        <v>0</v>
      </c>
      <c r="BY1357" s="29">
        <f>ROUND(IF(Параметри!$K$77="No",CC1357,CC1357*Параметри!$K$78)+AG1357,1)</f>
        <v>55021.1</v>
      </c>
      <c r="BZ1357" s="29">
        <f>ROUND(IF(Параметри!$K$77="No",BF1357,BF1357*Параметри!$K$78),1)</f>
        <v>0</v>
      </c>
      <c r="CA1357" s="29">
        <f>ROUND(IF(Параметри!$K$77="No",BI1357,BI1357*Параметри!$K$78),1)</f>
        <v>0</v>
      </c>
      <c r="CB1357" s="29">
        <f>ROUND(IF(Параметри!$K$77="No",BJ1357,BJ1357*Параметри!$K$78),1)</f>
        <v>0</v>
      </c>
      <c r="CC1357" s="29">
        <f t="shared" si="191"/>
        <v>61134.558061902542</v>
      </c>
    </row>
    <row r="1358" spans="1:81">
      <c r="A1358" s="9">
        <v>1357</v>
      </c>
      <c r="B1358" s="9" t="s">
        <v>3148</v>
      </c>
      <c r="C1358" s="9" t="s">
        <v>3148</v>
      </c>
      <c r="D1358" s="9" t="s">
        <v>4371</v>
      </c>
      <c r="E1358" s="9" t="s">
        <v>24</v>
      </c>
      <c r="F1358" s="9" t="s">
        <v>4376</v>
      </c>
      <c r="G1358" s="9" t="s">
        <v>2817</v>
      </c>
      <c r="H1358" s="29">
        <f>SUM('Дані з ДІСО'!J1358:L1358)</f>
        <v>1757</v>
      </c>
      <c r="I1358" s="29">
        <f>SUM('Дані з ДІСО'!G1358:I1358)</f>
        <v>74</v>
      </c>
      <c r="J1358" s="29">
        <f>SUM('Дані з ДІСО'!P1358:R1358)</f>
        <v>0</v>
      </c>
      <c r="K1358" s="29">
        <f>SUM('Дані з ДІСО'!V1358:X1358)</f>
        <v>0</v>
      </c>
      <c r="L1358" s="40">
        <f>ROUNDUP('Дані з ДІСО'!J1358/'Коефіцієнти АТО'!$R1358,0)</f>
        <v>45</v>
      </c>
      <c r="M1358" s="40">
        <f>ROUNDUP('Дані з ДІСО'!K1358/'Коефіцієнти АТО'!$R1358,0)</f>
        <v>53</v>
      </c>
      <c r="N1358" s="40">
        <f>ROUNDUP('Дані з ДІСО'!L1358/'Коефіцієнти АТО'!$R1358,0)</f>
        <v>17</v>
      </c>
      <c r="O1358" s="59">
        <f>(L1358*Параметри!$K$32+M1358*Параметри!$L$32+N1358*Параметри!$M$32)/18</f>
        <v>187.31111111111113</v>
      </c>
      <c r="P1358" s="41">
        <f>IF(H1358=0,"",'Дані з ДІСО'!Y1358/H1358)</f>
        <v>0</v>
      </c>
      <c r="Q1358" s="29">
        <f>IF(H1358=0,"",(1+0.25*P1358)*O1358*Параметри!$K$51)</f>
        <v>38365.101288434314</v>
      </c>
      <c r="R1358" s="29">
        <f>IF(H1358=0,"",Q1358*'Коефіцієнти АТО'!T1358)</f>
        <v>652.20672190338337</v>
      </c>
      <c r="S1358" s="29">
        <f>IF(H1358=0,"",H1358*(1+0.25*P1358)*Параметри!$K$66*Параметри!$K$20/1000)</f>
        <v>0</v>
      </c>
      <c r="T1358" s="29">
        <f>IF(H1358=0,"",H1358*(1+0.25*P1358)*'Коефіцієнти АТО'!$S1358*Параметри!$K$20/1000)</f>
        <v>8862.2312290735117</v>
      </c>
      <c r="U1358" s="29">
        <f t="shared" si="192"/>
        <v>47879.539239411213</v>
      </c>
      <c r="V1358" s="29">
        <f t="shared" si="193"/>
        <v>47879.539239411213</v>
      </c>
      <c r="W1358" s="40">
        <f>ROUNDUP('Дані з ДІСО'!P1358/Параметри!$K$24,0)</f>
        <v>0</v>
      </c>
      <c r="X1358" s="40">
        <f>ROUNDUP('Дані з ДІСО'!Q1358/Параметри!$K$24,0)</f>
        <v>0</v>
      </c>
      <c r="Y1358" s="40">
        <f>ROUNDUP('Дані з ДІСО'!R1358/Параметри!$K$24,0)</f>
        <v>0</v>
      </c>
      <c r="Z1358" s="59">
        <f>(W1358*Параметри!$K$33+X1358*Параметри!$L$33+Y1358*Параметри!$M$33)/18</f>
        <v>0</v>
      </c>
      <c r="AA1358" s="41">
        <f>IF(J1358=0,0,'Дані з ДІСО'!AA1358/J1358)</f>
        <v>0</v>
      </c>
      <c r="AB1358" s="29">
        <f>(1+0.25*AA1358)*Z1358*Параметри!$K$51</f>
        <v>0</v>
      </c>
      <c r="AC1358" s="29">
        <f>AB1358*'Коефіцієнти АТО'!U1358</f>
        <v>0</v>
      </c>
      <c r="AD1358" s="29">
        <f>J1358*(1+0.25*AA1358)*Параметри!$K$66*Параметри!$K$20/1000</f>
        <v>0</v>
      </c>
      <c r="AE1358" s="29">
        <f>(1+0.25*AA1358)*J1358*'Коефіцієнти АТО'!S1358*Параметри!$K$20/1000</f>
        <v>0</v>
      </c>
      <c r="AF1358" s="29">
        <f t="shared" si="189"/>
        <v>0</v>
      </c>
      <c r="AG1358" s="29">
        <v>0</v>
      </c>
      <c r="AH1358" s="40">
        <v>24</v>
      </c>
      <c r="AI1358" s="40">
        <v>0</v>
      </c>
      <c r="AJ1358" s="40">
        <f t="shared" si="190"/>
        <v>0</v>
      </c>
      <c r="AK1358" s="29">
        <f>(AH1358+AI1358)*(1+0.25*AJ1358)*Параметри!$K$53</f>
        <v>4306.3026167040007</v>
      </c>
      <c r="AL1358" s="29">
        <f>ROUNDUP(('Дані з ДІСО'!AU1358+'Дані з ДІСО'!AW1358)/Параметри!$K$28,0)</f>
        <v>0</v>
      </c>
      <c r="AM1358" s="64">
        <f>AL1358*Параметри!$M$35/18</f>
        <v>0</v>
      </c>
      <c r="AN1358" s="29">
        <f>IF(AL1358=0,0,'Дані з ДІСО'!AW1358/SUM('Дані з ДІСО'!AU1358,'Дані з ДІСО'!AW1358))</f>
        <v>0</v>
      </c>
      <c r="AO1358" s="29">
        <f>(1+0.25*AN1358)*AM1358*Параметри!$K$51</f>
        <v>0</v>
      </c>
      <c r="AP1358" s="40">
        <f>ROUNDUP(('Дані з ДІСО'!AE1358+'Дані не з ДІСО'!E1358+'Дані не з ДІСО'!G1358)/Параметри!$K$69,0)</f>
        <v>0</v>
      </c>
      <c r="AQ1358" s="40">
        <f t="shared" si="194"/>
        <v>0</v>
      </c>
      <c r="AR1358" s="40">
        <f>IF(AP1358=0,0,('Дані з ДІСО'!AH1358+'Дані не з ДІСО'!G1358)/('Дані з ДІСО'!AE1358+'Дані не з ДІСО'!E1358+'Дані не з ДІСО'!G1358))</f>
        <v>0</v>
      </c>
      <c r="AS1358" s="29">
        <f>AQ1358*(1+0.25*AR1358)*Параметри!$K$51</f>
        <v>0</v>
      </c>
      <c r="AT1358" s="40">
        <f>ROUNDUP('Дані з ДІСО'!AF1358/Параметри!$K$70,0)</f>
        <v>0</v>
      </c>
      <c r="AU1358" s="40">
        <f t="shared" si="195"/>
        <v>0</v>
      </c>
      <c r="AV1358" s="40">
        <f>IF(AT1358=0,0,'Дані з ДІСО'!AI1358/'Дані з ДІСО'!AF1358)</f>
        <v>0</v>
      </c>
      <c r="AW1358" s="29">
        <f>AU1358*(1+0.25*AV1358)*Параметри!$K$51</f>
        <v>0</v>
      </c>
      <c r="AX1358" s="40">
        <f>ROUNDUP('Дані з ДІСО'!AR1358/Параметри!$K$29,0)</f>
        <v>0</v>
      </c>
      <c r="AY1358" s="40">
        <f>ROUNDUP('Дані з ДІСО'!AS1358/Параметри!$K$29,0)</f>
        <v>0</v>
      </c>
      <c r="AZ1358" s="40">
        <f>ROUNDUP('Дані з ДІСО'!AT1358/Параметри!$K$29,0)</f>
        <v>0</v>
      </c>
      <c r="BA1358" s="64">
        <f>(AX1358*Параметри!$K$32+AY1358*Параметри!$L$32+AZ1358*Параметри!$M$32)/18</f>
        <v>0</v>
      </c>
      <c r="BB1358" s="29">
        <f>(BA1358*Параметри!$K$51+SUM('Дані з ДІСО'!AR1358:AT1358)*Параметри!$K$48*Параметри!$K$20/1000)*Параметри!$K$74</f>
        <v>0</v>
      </c>
      <c r="BC1358" s="40">
        <f>ROUNDUP(('Дані не з ДІСО'!I1358+'Дані не з ДІСО'!K1358)/Параметри!$K$26,0)</f>
        <v>0</v>
      </c>
      <c r="BD1358" s="29">
        <f>BC1358*Параметри!$M$36/18</f>
        <v>0</v>
      </c>
      <c r="BE1358" s="40">
        <f>IF(BC1358=0,0,'Дані не з ДІСО'!K1358/('Дані не з ДІСО'!I1358+'Дані не з ДІСО'!K1358))</f>
        <v>0</v>
      </c>
      <c r="BF1358" s="29">
        <f>(1+0.25*BE1358)*BD1358*Параметри!$K$51</f>
        <v>0</v>
      </c>
      <c r="BG1358" s="40">
        <f>ROUNDUP('Дані не з ДІСО'!M1358/Параметри!$K$27,0)</f>
        <v>0</v>
      </c>
      <c r="BH1358" s="40">
        <f>BG1358*Параметри!$M$37/18</f>
        <v>0</v>
      </c>
      <c r="BI1358" s="29">
        <f>BH1358*Параметри!$K$51</f>
        <v>0</v>
      </c>
      <c r="BJ1358" s="29">
        <f>'Дані не з ДІСО'!N1358*Параметри!$K$76</f>
        <v>0</v>
      </c>
      <c r="BK1358" s="40">
        <f>ROUNDUP('Дані з ДІСО'!V1358/Параметри!$K$25,0)</f>
        <v>0</v>
      </c>
      <c r="BL1358" s="40">
        <f>ROUNDUP('Дані з ДІСО'!W1358/Параметри!$K$25,0)</f>
        <v>0</v>
      </c>
      <c r="BM1358" s="40">
        <f>ROUNDUP('Дані з ДІСО'!X1358/Параметри!$K$25,0)</f>
        <v>0</v>
      </c>
      <c r="BN1358" s="40">
        <f>(BK1358*Параметри!$K$34+BL1358*Параметри!$L$34+BM1358*Параметри!$M$34)/18</f>
        <v>0</v>
      </c>
      <c r="BO1358" s="40">
        <f>IF(K1358=0,0,'Дані з ДІСО'!AC1358/K1358)</f>
        <v>0</v>
      </c>
      <c r="BP1358" s="29">
        <f>(1+0.25*BO1358)*BN1358*Параметри!$K$51</f>
        <v>0</v>
      </c>
      <c r="BQ1358" s="29">
        <f>BP1358*'Коефіцієнти АТО'!U1358</f>
        <v>0</v>
      </c>
      <c r="BR1358" s="29">
        <f>K1358*(1+0.25*BO1358)*Параметри!$K$66*Параметри!$K$20/1000</f>
        <v>0</v>
      </c>
      <c r="BS1358" s="29">
        <f>(1+0.25*BO1358)*K1358*'Коефіцієнти АТО'!S1358*Параметри!$K$20/1000</f>
        <v>0</v>
      </c>
      <c r="BT1358" s="29">
        <f t="shared" si="196"/>
        <v>0</v>
      </c>
      <c r="BU1358" s="40">
        <f>ROUNDUP('Дані з ДІСО'!AG1358/Параметри!$K$71,0)</f>
        <v>0</v>
      </c>
      <c r="BV1358" s="40">
        <f t="shared" si="197"/>
        <v>0</v>
      </c>
      <c r="BW1358" s="40">
        <f>IF('Дані з ДІСО'!AG1358=0,0,'Дані з ДІСО'!AJ1358/'Дані з ДІСО'!AG1358)</f>
        <v>0</v>
      </c>
      <c r="BX1358" s="29">
        <f>BV1358*(1+0.25*BW1358)*Параметри!$K$51</f>
        <v>0</v>
      </c>
      <c r="BY1358" s="29">
        <f>ROUND(IF(Параметри!$K$77="No",CC1358,CC1358*Параметри!$K$78)+AG1358,1)</f>
        <v>46967.3</v>
      </c>
      <c r="BZ1358" s="29">
        <f>ROUND(IF(Параметри!$K$77="No",BF1358,BF1358*Параметри!$K$78),1)</f>
        <v>0</v>
      </c>
      <c r="CA1358" s="29">
        <f>ROUND(IF(Параметри!$K$77="No",BI1358,BI1358*Параметри!$K$78),1)</f>
        <v>0</v>
      </c>
      <c r="CB1358" s="29">
        <f>ROUND(IF(Параметри!$K$77="No",BJ1358,BJ1358*Параметри!$K$78),1)</f>
        <v>0</v>
      </c>
      <c r="CC1358" s="29">
        <f t="shared" si="191"/>
        <v>52185.841856115214</v>
      </c>
    </row>
    <row r="1359" spans="1:81">
      <c r="A1359" s="9">
        <v>1358</v>
      </c>
      <c r="B1359" s="9" t="s">
        <v>3148</v>
      </c>
      <c r="C1359" s="9" t="s">
        <v>3148</v>
      </c>
      <c r="D1359" s="9" t="s">
        <v>4371</v>
      </c>
      <c r="E1359" s="9" t="s">
        <v>24</v>
      </c>
      <c r="F1359" s="9" t="s">
        <v>4377</v>
      </c>
      <c r="G1359" s="9" t="s">
        <v>2819</v>
      </c>
      <c r="H1359" s="29">
        <f>SUM('Дані з ДІСО'!J1359:L1359)</f>
        <v>907</v>
      </c>
      <c r="I1359" s="29">
        <f>SUM('Дані з ДІСО'!G1359:I1359)</f>
        <v>64</v>
      </c>
      <c r="J1359" s="29">
        <f>SUM('Дані з ДІСО'!P1359:R1359)</f>
        <v>0</v>
      </c>
      <c r="K1359" s="29">
        <f>SUM('Дані з ДІСО'!V1359:X1359)</f>
        <v>0</v>
      </c>
      <c r="L1359" s="40">
        <f>ROUNDUP('Дані з ДІСО'!J1359/'Коефіцієнти АТО'!$R1359,0)</f>
        <v>23</v>
      </c>
      <c r="M1359" s="40">
        <f>ROUNDUP('Дані з ДІСО'!K1359/'Коефіцієнти АТО'!$R1359,0)</f>
        <v>34</v>
      </c>
      <c r="N1359" s="40">
        <f>ROUNDUP('Дані з ДІСО'!L1359/'Коефіцієнти АТО'!$R1359,0)</f>
        <v>8</v>
      </c>
      <c r="O1359" s="59">
        <f>(L1359*Параметри!$K$32+M1359*Параметри!$L$32+N1359*Параметри!$M$32)/18</f>
        <v>106.93333333333334</v>
      </c>
      <c r="P1359" s="41">
        <f>IF(H1359=0,"",'Дані з ДІСО'!Y1359/H1359)</f>
        <v>0</v>
      </c>
      <c r="Q1359" s="29">
        <f>IF(H1359=0,"",(1+0.25*P1359)*O1359*Параметри!$K$51)</f>
        <v>21902.107889422932</v>
      </c>
      <c r="R1359" s="29">
        <f>IF(H1359=0,"",Q1359*'Коефіцієнти АТО'!T1359)</f>
        <v>372.33583412018987</v>
      </c>
      <c r="S1359" s="29">
        <f>IF(H1359=0,"",H1359*(1+0.25*P1359)*Параметри!$K$66*Параметри!$K$20/1000)</f>
        <v>0</v>
      </c>
      <c r="T1359" s="29">
        <f>IF(H1359=0,"",H1359*(1+0.25*P1359)*'Коефіцієнти АТО'!$S1359*Параметри!$K$20/1000)</f>
        <v>4574.8683692485347</v>
      </c>
      <c r="U1359" s="29">
        <f t="shared" si="192"/>
        <v>26849.312092791657</v>
      </c>
      <c r="V1359" s="29">
        <f t="shared" si="193"/>
        <v>26849.312092791657</v>
      </c>
      <c r="W1359" s="40">
        <f>ROUNDUP('Дані з ДІСО'!P1359/Параметри!$K$24,0)</f>
        <v>0</v>
      </c>
      <c r="X1359" s="40">
        <f>ROUNDUP('Дані з ДІСО'!Q1359/Параметри!$K$24,0)</f>
        <v>0</v>
      </c>
      <c r="Y1359" s="40">
        <f>ROUNDUP('Дані з ДІСО'!R1359/Параметри!$K$24,0)</f>
        <v>0</v>
      </c>
      <c r="Z1359" s="59">
        <f>(W1359*Параметри!$K$33+X1359*Параметри!$L$33+Y1359*Параметри!$M$33)/18</f>
        <v>0</v>
      </c>
      <c r="AA1359" s="41">
        <f>IF(J1359=0,0,'Дані з ДІСО'!AA1359/J1359)</f>
        <v>0</v>
      </c>
      <c r="AB1359" s="29">
        <f>(1+0.25*AA1359)*Z1359*Параметри!$K$51</f>
        <v>0</v>
      </c>
      <c r="AC1359" s="29">
        <f>AB1359*'Коефіцієнти АТО'!U1359</f>
        <v>0</v>
      </c>
      <c r="AD1359" s="29">
        <f>J1359*(1+0.25*AA1359)*Параметри!$K$66*Параметри!$K$20/1000</f>
        <v>0</v>
      </c>
      <c r="AE1359" s="29">
        <f>(1+0.25*AA1359)*J1359*'Коефіцієнти АТО'!S1359*Параметри!$K$20/1000</f>
        <v>0</v>
      </c>
      <c r="AF1359" s="29">
        <f t="shared" si="189"/>
        <v>0</v>
      </c>
      <c r="AG1359" s="29">
        <v>0</v>
      </c>
      <c r="AH1359" s="40">
        <v>5</v>
      </c>
      <c r="AI1359" s="40">
        <v>0</v>
      </c>
      <c r="AJ1359" s="40">
        <f t="shared" si="190"/>
        <v>0</v>
      </c>
      <c r="AK1359" s="29">
        <f>(AH1359+AI1359)*(1+0.25*AJ1359)*Параметри!$K$53</f>
        <v>897.14637848000029</v>
      </c>
      <c r="AL1359" s="29">
        <f>ROUNDUP(('Дані з ДІСО'!AU1359+'Дані з ДІСО'!AW1359)/Параметри!$K$28,0)</f>
        <v>0</v>
      </c>
      <c r="AM1359" s="64">
        <f>AL1359*Параметри!$M$35/18</f>
        <v>0</v>
      </c>
      <c r="AN1359" s="29">
        <f>IF(AL1359=0,0,'Дані з ДІСО'!AW1359/SUM('Дані з ДІСО'!AU1359,'Дані з ДІСО'!AW1359))</f>
        <v>0</v>
      </c>
      <c r="AO1359" s="29">
        <f>(1+0.25*AN1359)*AM1359*Параметри!$K$51</f>
        <v>0</v>
      </c>
      <c r="AP1359" s="40">
        <f>ROUNDUP(('Дані з ДІСО'!AE1359+'Дані не з ДІСО'!E1359+'Дані не з ДІСО'!G1359)/Параметри!$K$69,0)</f>
        <v>0</v>
      </c>
      <c r="AQ1359" s="40">
        <f t="shared" si="194"/>
        <v>0</v>
      </c>
      <c r="AR1359" s="40">
        <f>IF(AP1359=0,0,('Дані з ДІСО'!AH1359+'Дані не з ДІСО'!G1359)/('Дані з ДІСО'!AE1359+'Дані не з ДІСО'!E1359+'Дані не з ДІСО'!G1359))</f>
        <v>0</v>
      </c>
      <c r="AS1359" s="29">
        <f>AQ1359*(1+0.25*AR1359)*Параметри!$K$51</f>
        <v>0</v>
      </c>
      <c r="AT1359" s="40">
        <f>ROUNDUP('Дані з ДІСО'!AF1359/Параметри!$K$70,0)</f>
        <v>0</v>
      </c>
      <c r="AU1359" s="40">
        <f t="shared" si="195"/>
        <v>0</v>
      </c>
      <c r="AV1359" s="40">
        <f>IF(AT1359=0,0,'Дані з ДІСО'!AI1359/'Дані з ДІСО'!AF1359)</f>
        <v>0</v>
      </c>
      <c r="AW1359" s="29">
        <f>AU1359*(1+0.25*AV1359)*Параметри!$K$51</f>
        <v>0</v>
      </c>
      <c r="AX1359" s="40">
        <f>ROUNDUP('Дані з ДІСО'!AR1359/Параметри!$K$29,0)</f>
        <v>0</v>
      </c>
      <c r="AY1359" s="40">
        <f>ROUNDUP('Дані з ДІСО'!AS1359/Параметри!$K$29,0)</f>
        <v>0</v>
      </c>
      <c r="AZ1359" s="40">
        <f>ROUNDUP('Дані з ДІСО'!AT1359/Параметри!$K$29,0)</f>
        <v>0</v>
      </c>
      <c r="BA1359" s="64">
        <f>(AX1359*Параметри!$K$32+AY1359*Параметри!$L$32+AZ1359*Параметри!$M$32)/18</f>
        <v>0</v>
      </c>
      <c r="BB1359" s="29">
        <f>(BA1359*Параметри!$K$51+SUM('Дані з ДІСО'!AR1359:AT1359)*Параметри!$K$48*Параметри!$K$20/1000)*Параметри!$K$74</f>
        <v>0</v>
      </c>
      <c r="BC1359" s="40">
        <f>ROUNDUP(('Дані не з ДІСО'!I1359+'Дані не з ДІСО'!K1359)/Параметри!$K$26,0)</f>
        <v>0</v>
      </c>
      <c r="BD1359" s="29">
        <f>BC1359*Параметри!$M$36/18</f>
        <v>0</v>
      </c>
      <c r="BE1359" s="40">
        <f>IF(BC1359=0,0,'Дані не з ДІСО'!K1359/('Дані не з ДІСО'!I1359+'Дані не з ДІСО'!K1359))</f>
        <v>0</v>
      </c>
      <c r="BF1359" s="29">
        <f>(1+0.25*BE1359)*BD1359*Параметри!$K$51</f>
        <v>0</v>
      </c>
      <c r="BG1359" s="40">
        <f>ROUNDUP('Дані не з ДІСО'!M1359/Параметри!$K$27,0)</f>
        <v>0</v>
      </c>
      <c r="BH1359" s="40">
        <f>BG1359*Параметри!$M$37/18</f>
        <v>0</v>
      </c>
      <c r="BI1359" s="29">
        <f>BH1359*Параметри!$K$51</f>
        <v>0</v>
      </c>
      <c r="BJ1359" s="29">
        <f>'Дані не з ДІСО'!N1359*Параметри!$K$76</f>
        <v>0</v>
      </c>
      <c r="BK1359" s="40">
        <f>ROUNDUP('Дані з ДІСО'!V1359/Параметри!$K$25,0)</f>
        <v>0</v>
      </c>
      <c r="BL1359" s="40">
        <f>ROUNDUP('Дані з ДІСО'!W1359/Параметри!$K$25,0)</f>
        <v>0</v>
      </c>
      <c r="BM1359" s="40">
        <f>ROUNDUP('Дані з ДІСО'!X1359/Параметри!$K$25,0)</f>
        <v>0</v>
      </c>
      <c r="BN1359" s="40">
        <f>(BK1359*Параметри!$K$34+BL1359*Параметри!$L$34+BM1359*Параметри!$M$34)/18</f>
        <v>0</v>
      </c>
      <c r="BO1359" s="40">
        <f>IF(K1359=0,0,'Дані з ДІСО'!AC1359/K1359)</f>
        <v>0</v>
      </c>
      <c r="BP1359" s="29">
        <f>(1+0.25*BO1359)*BN1359*Параметри!$K$51</f>
        <v>0</v>
      </c>
      <c r="BQ1359" s="29">
        <f>BP1359*'Коефіцієнти АТО'!U1359</f>
        <v>0</v>
      </c>
      <c r="BR1359" s="29">
        <f>K1359*(1+0.25*BO1359)*Параметри!$K$66*Параметри!$K$20/1000</f>
        <v>0</v>
      </c>
      <c r="BS1359" s="29">
        <f>(1+0.25*BO1359)*K1359*'Коефіцієнти АТО'!S1359*Параметри!$K$20/1000</f>
        <v>0</v>
      </c>
      <c r="BT1359" s="29">
        <f t="shared" si="196"/>
        <v>0</v>
      </c>
      <c r="BU1359" s="40">
        <f>ROUNDUP('Дані з ДІСО'!AG1359/Параметри!$K$71,0)</f>
        <v>0</v>
      </c>
      <c r="BV1359" s="40">
        <f t="shared" si="197"/>
        <v>0</v>
      </c>
      <c r="BW1359" s="40">
        <f>IF('Дані з ДІСО'!AG1359=0,0,'Дані з ДІСО'!AJ1359/'Дані з ДІСО'!AG1359)</f>
        <v>0</v>
      </c>
      <c r="BX1359" s="29">
        <f>BV1359*(1+0.25*BW1359)*Параметри!$K$51</f>
        <v>0</v>
      </c>
      <c r="BY1359" s="29">
        <f>ROUND(IF(Параметри!$K$77="No",CC1359,CC1359*Параметри!$K$78)+AG1359,1)</f>
        <v>24971.8</v>
      </c>
      <c r="BZ1359" s="29">
        <f>ROUND(IF(Параметри!$K$77="No",BF1359,BF1359*Параметри!$K$78),1)</f>
        <v>0</v>
      </c>
      <c r="CA1359" s="29">
        <f>ROUND(IF(Параметри!$K$77="No",BI1359,BI1359*Параметри!$K$78),1)</f>
        <v>0</v>
      </c>
      <c r="CB1359" s="29">
        <f>ROUND(IF(Параметри!$K$77="No",BJ1359,BJ1359*Параметри!$K$78),1)</f>
        <v>0</v>
      </c>
      <c r="CC1359" s="29">
        <f t="shared" si="191"/>
        <v>27746.458471271657</v>
      </c>
    </row>
    <row r="1360" spans="1:81">
      <c r="A1360" s="9">
        <v>1359</v>
      </c>
      <c r="B1360" s="9" t="s">
        <v>3148</v>
      </c>
      <c r="C1360" s="9" t="s">
        <v>3148</v>
      </c>
      <c r="D1360" s="9" t="s">
        <v>4371</v>
      </c>
      <c r="E1360" s="9" t="s">
        <v>24</v>
      </c>
      <c r="F1360" s="9" t="s">
        <v>4378</v>
      </c>
      <c r="G1360" s="9" t="s">
        <v>2821</v>
      </c>
      <c r="H1360" s="29">
        <f>SUM('Дані з ДІСО'!J1360:L1360)</f>
        <v>1212</v>
      </c>
      <c r="I1360" s="29">
        <f>SUM('Дані з ДІСО'!G1360:I1360)</f>
        <v>60</v>
      </c>
      <c r="J1360" s="29">
        <f>SUM('Дані з ДІСО'!P1360:R1360)</f>
        <v>0</v>
      </c>
      <c r="K1360" s="29">
        <f>SUM('Дані з ДІСО'!V1360:X1360)</f>
        <v>0</v>
      </c>
      <c r="L1360" s="40">
        <f>ROUNDUP('Дані з ДІСО'!J1360/'Коефіцієнти АТО'!$R1360,0)</f>
        <v>32</v>
      </c>
      <c r="M1360" s="40">
        <f>ROUNDUP('Дані з ДІСО'!K1360/'Коефіцієнти АТО'!$R1360,0)</f>
        <v>38</v>
      </c>
      <c r="N1360" s="40">
        <f>ROUNDUP('Дані з ДІСО'!L1360/'Коефіцієнти АТО'!$R1360,0)</f>
        <v>9</v>
      </c>
      <c r="O1360" s="59">
        <f>(L1360*Параметри!$K$32+M1360*Параметри!$L$32+N1360*Параметри!$M$32)/18</f>
        <v>127.67222222222225</v>
      </c>
      <c r="P1360" s="41">
        <f>IF(H1360=0,"",'Дані з ДІСО'!Y1360/H1360)</f>
        <v>0</v>
      </c>
      <c r="Q1360" s="29">
        <f>IF(H1360=0,"",(1+0.25*P1360)*O1360*Параметри!$K$51)</f>
        <v>26149.851486223426</v>
      </c>
      <c r="R1360" s="29">
        <f>IF(H1360=0,"",Q1360*'Коефіцієнти АТО'!T1360)</f>
        <v>444.54747526579825</v>
      </c>
      <c r="S1360" s="29">
        <f>IF(H1360=0,"",H1360*(1+0.25*P1360)*Параметри!$K$66*Параметри!$K$20/1000)</f>
        <v>0</v>
      </c>
      <c r="T1360" s="29">
        <f>IF(H1360=0,"",H1360*(1+0.25*P1360)*'Коефіцієнти АТО'!$S1360*Параметри!$K$20/1000)</f>
        <v>6113.2750424798496</v>
      </c>
      <c r="U1360" s="29">
        <f t="shared" si="192"/>
        <v>32707.674003969074</v>
      </c>
      <c r="V1360" s="29">
        <f t="shared" si="193"/>
        <v>32707.674003969074</v>
      </c>
      <c r="W1360" s="40">
        <f>ROUNDUP('Дані з ДІСО'!P1360/Параметри!$K$24,0)</f>
        <v>0</v>
      </c>
      <c r="X1360" s="40">
        <f>ROUNDUP('Дані з ДІСО'!Q1360/Параметри!$K$24,0)</f>
        <v>0</v>
      </c>
      <c r="Y1360" s="40">
        <f>ROUNDUP('Дані з ДІСО'!R1360/Параметри!$K$24,0)</f>
        <v>0</v>
      </c>
      <c r="Z1360" s="59">
        <f>(W1360*Параметри!$K$33+X1360*Параметри!$L$33+Y1360*Параметри!$M$33)/18</f>
        <v>0</v>
      </c>
      <c r="AA1360" s="41">
        <f>IF(J1360=0,0,'Дані з ДІСО'!AA1360/J1360)</f>
        <v>0</v>
      </c>
      <c r="AB1360" s="29">
        <f>(1+0.25*AA1360)*Z1360*Параметри!$K$51</f>
        <v>0</v>
      </c>
      <c r="AC1360" s="29">
        <f>AB1360*'Коефіцієнти АТО'!U1360</f>
        <v>0</v>
      </c>
      <c r="AD1360" s="29">
        <f>J1360*(1+0.25*AA1360)*Параметри!$K$66*Параметри!$K$20/1000</f>
        <v>0</v>
      </c>
      <c r="AE1360" s="29">
        <f>(1+0.25*AA1360)*J1360*'Коефіцієнти АТО'!S1360*Параметри!$K$20/1000</f>
        <v>0</v>
      </c>
      <c r="AF1360" s="29">
        <f t="shared" si="189"/>
        <v>0</v>
      </c>
      <c r="AG1360" s="29">
        <v>0</v>
      </c>
      <c r="AH1360" s="40">
        <v>13</v>
      </c>
      <c r="AI1360" s="40">
        <v>0</v>
      </c>
      <c r="AJ1360" s="40">
        <f t="shared" si="190"/>
        <v>0</v>
      </c>
      <c r="AK1360" s="29">
        <f>(AH1360+AI1360)*(1+0.25*AJ1360)*Параметри!$K$53</f>
        <v>2332.5805840480007</v>
      </c>
      <c r="AL1360" s="29">
        <f>ROUNDUP(('Дані з ДІСО'!AU1360+'Дані з ДІСО'!AW1360)/Параметри!$K$28,0)</f>
        <v>0</v>
      </c>
      <c r="AM1360" s="64">
        <f>AL1360*Параметри!$M$35/18</f>
        <v>0</v>
      </c>
      <c r="AN1360" s="29">
        <f>IF(AL1360=0,0,'Дані з ДІСО'!AW1360/SUM('Дані з ДІСО'!AU1360,'Дані з ДІСО'!AW1360))</f>
        <v>0</v>
      </c>
      <c r="AO1360" s="29">
        <f>(1+0.25*AN1360)*AM1360*Параметри!$K$51</f>
        <v>0</v>
      </c>
      <c r="AP1360" s="40">
        <f>ROUNDUP(('Дані з ДІСО'!AE1360+'Дані не з ДІСО'!E1360+'Дані не з ДІСО'!G1360)/Параметри!$K$69,0)</f>
        <v>0</v>
      </c>
      <c r="AQ1360" s="40">
        <f t="shared" si="194"/>
        <v>0</v>
      </c>
      <c r="AR1360" s="40">
        <f>IF(AP1360=0,0,('Дані з ДІСО'!AH1360+'Дані не з ДІСО'!G1360)/('Дані з ДІСО'!AE1360+'Дані не з ДІСО'!E1360+'Дані не з ДІСО'!G1360))</f>
        <v>0</v>
      </c>
      <c r="AS1360" s="29">
        <f>AQ1360*(1+0.25*AR1360)*Параметри!$K$51</f>
        <v>0</v>
      </c>
      <c r="AT1360" s="40">
        <f>ROUNDUP('Дані з ДІСО'!AF1360/Параметри!$K$70,0)</f>
        <v>0</v>
      </c>
      <c r="AU1360" s="40">
        <f t="shared" si="195"/>
        <v>0</v>
      </c>
      <c r="AV1360" s="40">
        <f>IF(AT1360=0,0,'Дані з ДІСО'!AI1360/'Дані з ДІСО'!AF1360)</f>
        <v>0</v>
      </c>
      <c r="AW1360" s="29">
        <f>AU1360*(1+0.25*AV1360)*Параметри!$K$51</f>
        <v>0</v>
      </c>
      <c r="AX1360" s="40">
        <f>ROUNDUP('Дані з ДІСО'!AR1360/Параметри!$K$29,0)</f>
        <v>0</v>
      </c>
      <c r="AY1360" s="40">
        <f>ROUNDUP('Дані з ДІСО'!AS1360/Параметри!$K$29,0)</f>
        <v>0</v>
      </c>
      <c r="AZ1360" s="40">
        <f>ROUNDUP('Дані з ДІСО'!AT1360/Параметри!$K$29,0)</f>
        <v>0</v>
      </c>
      <c r="BA1360" s="64">
        <f>(AX1360*Параметри!$K$32+AY1360*Параметри!$L$32+AZ1360*Параметри!$M$32)/18</f>
        <v>0</v>
      </c>
      <c r="BB1360" s="29">
        <f>(BA1360*Параметри!$K$51+SUM('Дані з ДІСО'!AR1360:AT1360)*Параметри!$K$48*Параметри!$K$20/1000)*Параметри!$K$74</f>
        <v>0</v>
      </c>
      <c r="BC1360" s="40">
        <f>ROUNDUP(('Дані не з ДІСО'!I1360+'Дані не з ДІСО'!K1360)/Параметри!$K$26,0)</f>
        <v>0</v>
      </c>
      <c r="BD1360" s="29">
        <f>BC1360*Параметри!$M$36/18</f>
        <v>0</v>
      </c>
      <c r="BE1360" s="40">
        <f>IF(BC1360=0,0,'Дані не з ДІСО'!K1360/('Дані не з ДІСО'!I1360+'Дані не з ДІСО'!K1360))</f>
        <v>0</v>
      </c>
      <c r="BF1360" s="29">
        <f>(1+0.25*BE1360)*BD1360*Параметри!$K$51</f>
        <v>0</v>
      </c>
      <c r="BG1360" s="40">
        <f>ROUNDUP('Дані не з ДІСО'!M1360/Параметри!$K$27,0)</f>
        <v>0</v>
      </c>
      <c r="BH1360" s="40">
        <f>BG1360*Параметри!$M$37/18</f>
        <v>0</v>
      </c>
      <c r="BI1360" s="29">
        <f>BH1360*Параметри!$K$51</f>
        <v>0</v>
      </c>
      <c r="BJ1360" s="29">
        <f>'Дані не з ДІСО'!N1360*Параметри!$K$76</f>
        <v>0</v>
      </c>
      <c r="BK1360" s="40">
        <f>ROUNDUP('Дані з ДІСО'!V1360/Параметри!$K$25,0)</f>
        <v>0</v>
      </c>
      <c r="BL1360" s="40">
        <f>ROUNDUP('Дані з ДІСО'!W1360/Параметри!$K$25,0)</f>
        <v>0</v>
      </c>
      <c r="BM1360" s="40">
        <f>ROUNDUP('Дані з ДІСО'!X1360/Параметри!$K$25,0)</f>
        <v>0</v>
      </c>
      <c r="BN1360" s="40">
        <f>(BK1360*Параметри!$K$34+BL1360*Параметри!$L$34+BM1360*Параметри!$M$34)/18</f>
        <v>0</v>
      </c>
      <c r="BO1360" s="40">
        <f>IF(K1360=0,0,'Дані з ДІСО'!AC1360/K1360)</f>
        <v>0</v>
      </c>
      <c r="BP1360" s="29">
        <f>(1+0.25*BO1360)*BN1360*Параметри!$K$51</f>
        <v>0</v>
      </c>
      <c r="BQ1360" s="29">
        <f>BP1360*'Коефіцієнти АТО'!U1360</f>
        <v>0</v>
      </c>
      <c r="BR1360" s="29">
        <f>K1360*(1+0.25*BO1360)*Параметри!$K$66*Параметри!$K$20/1000</f>
        <v>0</v>
      </c>
      <c r="BS1360" s="29">
        <f>(1+0.25*BO1360)*K1360*'Коефіцієнти АТО'!S1360*Параметри!$K$20/1000</f>
        <v>0</v>
      </c>
      <c r="BT1360" s="29">
        <f t="shared" si="196"/>
        <v>0</v>
      </c>
      <c r="BU1360" s="40">
        <f>ROUNDUP('Дані з ДІСО'!AG1360/Параметри!$K$71,0)</f>
        <v>0</v>
      </c>
      <c r="BV1360" s="40">
        <f t="shared" si="197"/>
        <v>0</v>
      </c>
      <c r="BW1360" s="40">
        <f>IF('Дані з ДІСО'!AG1360=0,0,'Дані з ДІСО'!AJ1360/'Дані з ДІСО'!AG1360)</f>
        <v>0</v>
      </c>
      <c r="BX1360" s="29">
        <f>BV1360*(1+0.25*BW1360)*Параметри!$K$51</f>
        <v>0</v>
      </c>
      <c r="BY1360" s="29">
        <f>ROUND(IF(Параметри!$K$77="No",CC1360,CC1360*Параметри!$K$78)+AG1360,1)</f>
        <v>31536.2</v>
      </c>
      <c r="BZ1360" s="29">
        <f>ROUND(IF(Параметри!$K$77="No",BF1360,BF1360*Параметри!$K$78),1)</f>
        <v>0</v>
      </c>
      <c r="CA1360" s="29">
        <f>ROUND(IF(Параметри!$K$77="No",BI1360,BI1360*Параметри!$K$78),1)</f>
        <v>0</v>
      </c>
      <c r="CB1360" s="29">
        <f>ROUND(IF(Параметри!$K$77="No",BJ1360,BJ1360*Параметри!$K$78),1)</f>
        <v>0</v>
      </c>
      <c r="CC1360" s="29">
        <f t="shared" si="191"/>
        <v>35040.254588017073</v>
      </c>
    </row>
    <row r="1361" spans="1:81">
      <c r="A1361" s="9">
        <v>1360</v>
      </c>
      <c r="B1361" s="9" t="s">
        <v>3148</v>
      </c>
      <c r="C1361" s="9" t="s">
        <v>3148</v>
      </c>
      <c r="D1361" s="9" t="s">
        <v>4371</v>
      </c>
      <c r="E1361" s="9" t="s">
        <v>24</v>
      </c>
      <c r="F1361" s="9" t="s">
        <v>4379</v>
      </c>
      <c r="G1361" s="9" t="s">
        <v>2823</v>
      </c>
      <c r="H1361" s="29">
        <f>SUM('Дані з ДІСО'!J1361:L1361)</f>
        <v>702</v>
      </c>
      <c r="I1361" s="29">
        <f>SUM('Дані з ДІСО'!G1361:I1361)</f>
        <v>38</v>
      </c>
      <c r="J1361" s="29">
        <f>SUM('Дані з ДІСО'!P1361:R1361)</f>
        <v>0</v>
      </c>
      <c r="K1361" s="29">
        <f>SUM('Дані з ДІСО'!V1361:X1361)</f>
        <v>0</v>
      </c>
      <c r="L1361" s="40">
        <f>ROUNDUP('Дані з ДІСО'!J1361/'Коефіцієнти АТО'!$R1361,0)</f>
        <v>15</v>
      </c>
      <c r="M1361" s="40">
        <f>ROUNDUP('Дані з ДІСО'!K1361/'Коефіцієнти АТО'!$R1361,0)</f>
        <v>25</v>
      </c>
      <c r="N1361" s="40">
        <f>ROUNDUP('Дані з ДІСО'!L1361/'Коефіцієнти АТО'!$R1361,0)</f>
        <v>6</v>
      </c>
      <c r="O1361" s="59">
        <f>(L1361*Параметри!$K$32+M1361*Параметри!$L$32+N1361*Параметри!$M$32)/18</f>
        <v>76.416666666666671</v>
      </c>
      <c r="P1361" s="41">
        <f>IF(H1361=0,"",'Дані з ДІСО'!Y1361/H1361)</f>
        <v>0</v>
      </c>
      <c r="Q1361" s="29">
        <f>IF(H1361=0,"",(1+0.25*P1361)*O1361*Параметри!$K$51)</f>
        <v>15651.677785692667</v>
      </c>
      <c r="R1361" s="29">
        <f>IF(H1361=0,"",Q1361*'Коефіцієнти АТО'!T1361)</f>
        <v>266.07852235677535</v>
      </c>
      <c r="S1361" s="29">
        <f>IF(H1361=0,"",H1361*(1+0.25*P1361)*Параметри!$K$66*Параметри!$K$20/1000)</f>
        <v>0</v>
      </c>
      <c r="T1361" s="29">
        <f>IF(H1361=0,"",H1361*(1+0.25*P1361)*'Коефіцієнти АТО'!$S1361*Параметри!$K$20/1000)</f>
        <v>3540.8573265848631</v>
      </c>
      <c r="U1361" s="29">
        <f t="shared" si="192"/>
        <v>19458.613634634305</v>
      </c>
      <c r="V1361" s="29">
        <f t="shared" si="193"/>
        <v>19458.613634634305</v>
      </c>
      <c r="W1361" s="40">
        <f>ROUNDUP('Дані з ДІСО'!P1361/Параметри!$K$24,0)</f>
        <v>0</v>
      </c>
      <c r="X1361" s="40">
        <f>ROUNDUP('Дані з ДІСО'!Q1361/Параметри!$K$24,0)</f>
        <v>0</v>
      </c>
      <c r="Y1361" s="40">
        <f>ROUNDUP('Дані з ДІСО'!R1361/Параметри!$K$24,0)</f>
        <v>0</v>
      </c>
      <c r="Z1361" s="59">
        <f>(W1361*Параметри!$K$33+X1361*Параметри!$L$33+Y1361*Параметри!$M$33)/18</f>
        <v>0</v>
      </c>
      <c r="AA1361" s="41">
        <f>IF(J1361=0,0,'Дані з ДІСО'!AA1361/J1361)</f>
        <v>0</v>
      </c>
      <c r="AB1361" s="29">
        <f>(1+0.25*AA1361)*Z1361*Параметри!$K$51</f>
        <v>0</v>
      </c>
      <c r="AC1361" s="29">
        <f>AB1361*'Коефіцієнти АТО'!U1361</f>
        <v>0</v>
      </c>
      <c r="AD1361" s="29">
        <f>J1361*(1+0.25*AA1361)*Параметри!$K$66*Параметри!$K$20/1000</f>
        <v>0</v>
      </c>
      <c r="AE1361" s="29">
        <f>(1+0.25*AA1361)*J1361*'Коефіцієнти АТО'!S1361*Параметри!$K$20/1000</f>
        <v>0</v>
      </c>
      <c r="AF1361" s="29">
        <f t="shared" si="189"/>
        <v>0</v>
      </c>
      <c r="AG1361" s="29">
        <v>0</v>
      </c>
      <c r="AH1361" s="40">
        <v>8</v>
      </c>
      <c r="AI1361" s="40">
        <v>0</v>
      </c>
      <c r="AJ1361" s="40">
        <f t="shared" si="190"/>
        <v>0</v>
      </c>
      <c r="AK1361" s="29">
        <f>(AH1361+AI1361)*(1+0.25*AJ1361)*Параметри!$K$53</f>
        <v>1435.4342055680004</v>
      </c>
      <c r="AL1361" s="29">
        <f>ROUNDUP(('Дані з ДІСО'!AU1361+'Дані з ДІСО'!AW1361)/Параметри!$K$28,0)</f>
        <v>0</v>
      </c>
      <c r="AM1361" s="64">
        <f>AL1361*Параметри!$M$35/18</f>
        <v>0</v>
      </c>
      <c r="AN1361" s="29">
        <f>IF(AL1361=0,0,'Дані з ДІСО'!AW1361/SUM('Дані з ДІСО'!AU1361,'Дані з ДІСО'!AW1361))</f>
        <v>0</v>
      </c>
      <c r="AO1361" s="29">
        <f>(1+0.25*AN1361)*AM1361*Параметри!$K$51</f>
        <v>0</v>
      </c>
      <c r="AP1361" s="40">
        <f>ROUNDUP(('Дані з ДІСО'!AE1361+'Дані не з ДІСО'!E1361+'Дані не з ДІСО'!G1361)/Параметри!$K$69,0)</f>
        <v>0</v>
      </c>
      <c r="AQ1361" s="40">
        <f t="shared" si="194"/>
        <v>0</v>
      </c>
      <c r="AR1361" s="40">
        <f>IF(AP1361=0,0,('Дані з ДІСО'!AH1361+'Дані не з ДІСО'!G1361)/('Дані з ДІСО'!AE1361+'Дані не з ДІСО'!E1361+'Дані не з ДІСО'!G1361))</f>
        <v>0</v>
      </c>
      <c r="AS1361" s="29">
        <f>AQ1361*(1+0.25*AR1361)*Параметри!$K$51</f>
        <v>0</v>
      </c>
      <c r="AT1361" s="40">
        <f>ROUNDUP('Дані з ДІСО'!AF1361/Параметри!$K$70,0)</f>
        <v>0</v>
      </c>
      <c r="AU1361" s="40">
        <f t="shared" si="195"/>
        <v>0</v>
      </c>
      <c r="AV1361" s="40">
        <f>IF(AT1361=0,0,'Дані з ДІСО'!AI1361/'Дані з ДІСО'!AF1361)</f>
        <v>0</v>
      </c>
      <c r="AW1361" s="29">
        <f>AU1361*(1+0.25*AV1361)*Параметри!$K$51</f>
        <v>0</v>
      </c>
      <c r="AX1361" s="40">
        <f>ROUNDUP('Дані з ДІСО'!AR1361/Параметри!$K$29,0)</f>
        <v>0</v>
      </c>
      <c r="AY1361" s="40">
        <f>ROUNDUP('Дані з ДІСО'!AS1361/Параметри!$K$29,0)</f>
        <v>0</v>
      </c>
      <c r="AZ1361" s="40">
        <f>ROUNDUP('Дані з ДІСО'!AT1361/Параметри!$K$29,0)</f>
        <v>0</v>
      </c>
      <c r="BA1361" s="64">
        <f>(AX1361*Параметри!$K$32+AY1361*Параметри!$L$32+AZ1361*Параметри!$M$32)/18</f>
        <v>0</v>
      </c>
      <c r="BB1361" s="29">
        <f>(BA1361*Параметри!$K$51+SUM('Дані з ДІСО'!AR1361:AT1361)*Параметри!$K$48*Параметри!$K$20/1000)*Параметри!$K$74</f>
        <v>0</v>
      </c>
      <c r="BC1361" s="40">
        <f>ROUNDUP(('Дані не з ДІСО'!I1361+'Дані не з ДІСО'!K1361)/Параметри!$K$26,0)</f>
        <v>0</v>
      </c>
      <c r="BD1361" s="29">
        <f>BC1361*Параметри!$M$36/18</f>
        <v>0</v>
      </c>
      <c r="BE1361" s="40">
        <f>IF(BC1361=0,0,'Дані не з ДІСО'!K1361/('Дані не з ДІСО'!I1361+'Дані не з ДІСО'!K1361))</f>
        <v>0</v>
      </c>
      <c r="BF1361" s="29">
        <f>(1+0.25*BE1361)*BD1361*Параметри!$K$51</f>
        <v>0</v>
      </c>
      <c r="BG1361" s="40">
        <f>ROUNDUP('Дані не з ДІСО'!M1361/Параметри!$K$27,0)</f>
        <v>0</v>
      </c>
      <c r="BH1361" s="40">
        <f>BG1361*Параметри!$M$37/18</f>
        <v>0</v>
      </c>
      <c r="BI1361" s="29">
        <f>BH1361*Параметри!$K$51</f>
        <v>0</v>
      </c>
      <c r="BJ1361" s="29">
        <f>'Дані не з ДІСО'!N1361*Параметри!$K$76</f>
        <v>0</v>
      </c>
      <c r="BK1361" s="40">
        <f>ROUNDUP('Дані з ДІСО'!V1361/Параметри!$K$25,0)</f>
        <v>0</v>
      </c>
      <c r="BL1361" s="40">
        <f>ROUNDUP('Дані з ДІСО'!W1361/Параметри!$K$25,0)</f>
        <v>0</v>
      </c>
      <c r="BM1361" s="40">
        <f>ROUNDUP('Дані з ДІСО'!X1361/Параметри!$K$25,0)</f>
        <v>0</v>
      </c>
      <c r="BN1361" s="40">
        <f>(BK1361*Параметри!$K$34+BL1361*Параметри!$L$34+BM1361*Параметри!$M$34)/18</f>
        <v>0</v>
      </c>
      <c r="BO1361" s="40">
        <f>IF(K1361=0,0,'Дані з ДІСО'!AC1361/K1361)</f>
        <v>0</v>
      </c>
      <c r="BP1361" s="29">
        <f>(1+0.25*BO1361)*BN1361*Параметри!$K$51</f>
        <v>0</v>
      </c>
      <c r="BQ1361" s="29">
        <f>BP1361*'Коефіцієнти АТО'!U1361</f>
        <v>0</v>
      </c>
      <c r="BR1361" s="29">
        <f>K1361*(1+0.25*BO1361)*Параметри!$K$66*Параметри!$K$20/1000</f>
        <v>0</v>
      </c>
      <c r="BS1361" s="29">
        <f>(1+0.25*BO1361)*K1361*'Коефіцієнти АТО'!S1361*Параметри!$K$20/1000</f>
        <v>0</v>
      </c>
      <c r="BT1361" s="29">
        <f t="shared" si="196"/>
        <v>0</v>
      </c>
      <c r="BU1361" s="40">
        <f>ROUNDUP('Дані з ДІСО'!AG1361/Параметри!$K$71,0)</f>
        <v>0</v>
      </c>
      <c r="BV1361" s="40">
        <f t="shared" si="197"/>
        <v>0</v>
      </c>
      <c r="BW1361" s="40">
        <f>IF('Дані з ДІСО'!AG1361=0,0,'Дані з ДІСО'!AJ1361/'Дані з ДІСО'!AG1361)</f>
        <v>0</v>
      </c>
      <c r="BX1361" s="29">
        <f>BV1361*(1+0.25*BW1361)*Параметри!$K$51</f>
        <v>0</v>
      </c>
      <c r="BY1361" s="29">
        <f>ROUND(IF(Параметри!$K$77="No",CC1361,CC1361*Параметри!$K$78)+AG1361,1)</f>
        <v>18804.599999999999</v>
      </c>
      <c r="BZ1361" s="29">
        <f>ROUND(IF(Параметри!$K$77="No",BF1361,BF1361*Параметри!$K$78),1)</f>
        <v>0</v>
      </c>
      <c r="CA1361" s="29">
        <f>ROUND(IF(Параметри!$K$77="No",BI1361,BI1361*Параметри!$K$78),1)</f>
        <v>0</v>
      </c>
      <c r="CB1361" s="29">
        <f>ROUND(IF(Параметри!$K$77="No",BJ1361,BJ1361*Параметри!$K$78),1)</f>
        <v>0</v>
      </c>
      <c r="CC1361" s="29">
        <f t="shared" si="191"/>
        <v>20894.047840202304</v>
      </c>
    </row>
    <row r="1362" spans="1:81">
      <c r="A1362" s="9">
        <v>1361</v>
      </c>
      <c r="B1362" s="9" t="s">
        <v>3145</v>
      </c>
      <c r="C1362" s="9" t="s">
        <v>3146</v>
      </c>
      <c r="D1362" s="9" t="s">
        <v>4371</v>
      </c>
      <c r="E1362" s="9" t="s">
        <v>21</v>
      </c>
      <c r="F1362" s="9" t="s">
        <v>4380</v>
      </c>
      <c r="G1362" s="9" t="s">
        <v>2825</v>
      </c>
      <c r="H1362" s="29">
        <f>SUM('Дані з ДІСО'!J1362:L1362)</f>
        <v>3969</v>
      </c>
      <c r="I1362" s="29">
        <f>SUM('Дані з ДІСО'!G1362:I1362)</f>
        <v>176</v>
      </c>
      <c r="J1362" s="29">
        <f>SUM('Дані з ДІСО'!P1362:R1362)</f>
        <v>0</v>
      </c>
      <c r="K1362" s="29">
        <f>SUM('Дані з ДІСО'!V1362:X1362)</f>
        <v>0</v>
      </c>
      <c r="L1362" s="40">
        <f>ROUNDUP('Дані з ДІСО'!J1362/'Коефіцієнти АТО'!$R1362,0)</f>
        <v>92</v>
      </c>
      <c r="M1362" s="40">
        <f>ROUNDUP('Дані з ДІСО'!K1362/'Коефіцієнти АТО'!$R1362,0)</f>
        <v>123</v>
      </c>
      <c r="N1362" s="40">
        <f>ROUNDUP('Дані з ДІСО'!L1362/'Коефіцієнти АТО'!$R1362,0)</f>
        <v>27</v>
      </c>
      <c r="O1362" s="59">
        <f>(L1362*Параметри!$K$32+M1362*Параметри!$L$32+N1362*Параметри!$M$32)/18</f>
        <v>394.25555555555559</v>
      </c>
      <c r="P1362" s="41">
        <f>IF(H1362=0,"",'Дані з ДІСО'!Y1362/H1362)</f>
        <v>0</v>
      </c>
      <c r="Q1362" s="29">
        <f>IF(H1362=0,"",(1+0.25*P1362)*O1362*Параметри!$K$51)</f>
        <v>80751.506051578763</v>
      </c>
      <c r="R1362" s="29">
        <f>IF(H1362=0,"",Q1362*'Коефіцієнти АТО'!T1362)</f>
        <v>1372.775602876839</v>
      </c>
      <c r="S1362" s="29">
        <f>IF(H1362=0,"",H1362*(1+0.25*P1362)*Параметри!$K$66*Параметри!$K$20/1000)</f>
        <v>0</v>
      </c>
      <c r="T1362" s="29">
        <f>IF(H1362=0,"",H1362*(1+0.25*P1362)*'Коефіцієнти АТО'!$S1362*Параметри!$K$20/1000)</f>
        <v>18130.834032208124</v>
      </c>
      <c r="U1362" s="29">
        <f t="shared" si="192"/>
        <v>100255.11568666372</v>
      </c>
      <c r="V1362" s="29">
        <f t="shared" si="193"/>
        <v>100255.11568666372</v>
      </c>
      <c r="W1362" s="40">
        <f>ROUNDUP('Дані з ДІСО'!P1362/Параметри!$K$24,0)</f>
        <v>0</v>
      </c>
      <c r="X1362" s="40">
        <f>ROUNDUP('Дані з ДІСО'!Q1362/Параметри!$K$24,0)</f>
        <v>0</v>
      </c>
      <c r="Y1362" s="40">
        <f>ROUNDUP('Дані з ДІСО'!R1362/Параметри!$K$24,0)</f>
        <v>0</v>
      </c>
      <c r="Z1362" s="59">
        <f>(W1362*Параметри!$K$33+X1362*Параметри!$L$33+Y1362*Параметри!$M$33)/18</f>
        <v>0</v>
      </c>
      <c r="AA1362" s="41">
        <f>IF(J1362=0,0,'Дані з ДІСО'!AA1362/J1362)</f>
        <v>0</v>
      </c>
      <c r="AB1362" s="29">
        <f>(1+0.25*AA1362)*Z1362*Параметри!$K$51</f>
        <v>0</v>
      </c>
      <c r="AC1362" s="29">
        <f>AB1362*'Коефіцієнти АТО'!U1362</f>
        <v>0</v>
      </c>
      <c r="AD1362" s="29">
        <f>J1362*(1+0.25*AA1362)*Параметри!$K$66*Параметри!$K$20/1000</f>
        <v>0</v>
      </c>
      <c r="AE1362" s="29">
        <f>(1+0.25*AA1362)*J1362*'Коефіцієнти АТО'!S1362*Параметри!$K$20/1000</f>
        <v>0</v>
      </c>
      <c r="AF1362" s="29">
        <f t="shared" si="189"/>
        <v>0</v>
      </c>
      <c r="AG1362" s="29">
        <v>0</v>
      </c>
      <c r="AH1362" s="40">
        <v>41</v>
      </c>
      <c r="AI1362" s="40">
        <v>0</v>
      </c>
      <c r="AJ1362" s="40">
        <f t="shared" si="190"/>
        <v>0</v>
      </c>
      <c r="AK1362" s="29">
        <f>(AH1362+AI1362)*(1+0.25*AJ1362)*Параметри!$K$53</f>
        <v>7356.6003035360018</v>
      </c>
      <c r="AL1362" s="29">
        <f>ROUNDUP(('Дані з ДІСО'!AU1362+'Дані з ДІСО'!AW1362)/Параметри!$K$28,0)</f>
        <v>4</v>
      </c>
      <c r="AM1362" s="64">
        <f>AL1362*Параметри!$M$35/18</f>
        <v>5.1111111111111107</v>
      </c>
      <c r="AN1362" s="29">
        <f>IF(AL1362=0,0,'Дані з ДІСО'!AW1362/SUM('Дані з ДІСО'!AU1362,'Дані з ДІСО'!AW1362))</f>
        <v>0</v>
      </c>
      <c r="AO1362" s="29">
        <f>(1+0.25*AN1362)*AM1362*Параметри!$K$51</f>
        <v>1046.858855895111</v>
      </c>
      <c r="AP1362" s="40">
        <f>ROUNDUP(('Дані з ДІСО'!AE1362+'Дані не з ДІСО'!E1362+'Дані не з ДІСО'!G1362)/Параметри!$K$69,0)</f>
        <v>0</v>
      </c>
      <c r="AQ1362" s="40">
        <f t="shared" si="194"/>
        <v>0</v>
      </c>
      <c r="AR1362" s="40">
        <f>IF(AP1362=0,0,('Дані з ДІСО'!AH1362+'Дані не з ДІСО'!G1362)/('Дані з ДІСО'!AE1362+'Дані не з ДІСО'!E1362+'Дані не з ДІСО'!G1362))</f>
        <v>0</v>
      </c>
      <c r="AS1362" s="29">
        <f>AQ1362*(1+0.25*AR1362)*Параметри!$K$51</f>
        <v>0</v>
      </c>
      <c r="AT1362" s="40">
        <f>ROUNDUP('Дані з ДІСО'!AF1362/Параметри!$K$70,0)</f>
        <v>0</v>
      </c>
      <c r="AU1362" s="40">
        <f t="shared" si="195"/>
        <v>0</v>
      </c>
      <c r="AV1362" s="40">
        <f>IF(AT1362=0,0,'Дані з ДІСО'!AI1362/'Дані з ДІСО'!AF1362)</f>
        <v>0</v>
      </c>
      <c r="AW1362" s="29">
        <f>AU1362*(1+0.25*AV1362)*Параметри!$K$51</f>
        <v>0</v>
      </c>
      <c r="AX1362" s="40">
        <f>ROUNDUP('Дані з ДІСО'!AR1362/Параметри!$K$29,0)</f>
        <v>0</v>
      </c>
      <c r="AY1362" s="40">
        <f>ROUNDUP('Дані з ДІСО'!AS1362/Параметри!$K$29,0)</f>
        <v>0</v>
      </c>
      <c r="AZ1362" s="40">
        <f>ROUNDUP('Дані з ДІСО'!AT1362/Параметри!$K$29,0)</f>
        <v>0</v>
      </c>
      <c r="BA1362" s="64">
        <f>(AX1362*Параметри!$K$32+AY1362*Параметри!$L$32+AZ1362*Параметри!$M$32)/18</f>
        <v>0</v>
      </c>
      <c r="BB1362" s="29">
        <f>(BA1362*Параметри!$K$51+SUM('Дані з ДІСО'!AR1362:AT1362)*Параметри!$K$48*Параметри!$K$20/1000)*Параметри!$K$74</f>
        <v>0</v>
      </c>
      <c r="BC1362" s="40">
        <f>ROUNDUP(('Дані не з ДІСО'!I1362+'Дані не з ДІСО'!K1362)/Параметри!$K$26,0)</f>
        <v>0</v>
      </c>
      <c r="BD1362" s="29">
        <f>BC1362*Параметри!$M$36/18</f>
        <v>0</v>
      </c>
      <c r="BE1362" s="40">
        <f>IF(BC1362=0,0,'Дані не з ДІСО'!K1362/('Дані не з ДІСО'!I1362+'Дані не з ДІСО'!K1362))</f>
        <v>0</v>
      </c>
      <c r="BF1362" s="29">
        <f>(1+0.25*BE1362)*BD1362*Параметри!$K$51</f>
        <v>0</v>
      </c>
      <c r="BG1362" s="40">
        <f>ROUNDUP('Дані не з ДІСО'!M1362/Параметри!$K$27,0)</f>
        <v>0</v>
      </c>
      <c r="BH1362" s="40">
        <f>BG1362*Параметри!$M$37/18</f>
        <v>0</v>
      </c>
      <c r="BI1362" s="29">
        <f>BH1362*Параметри!$K$51</f>
        <v>0</v>
      </c>
      <c r="BJ1362" s="29">
        <f>'Дані не з ДІСО'!N1362*Параметри!$K$76</f>
        <v>0</v>
      </c>
      <c r="BK1362" s="40">
        <f>ROUNDUP('Дані з ДІСО'!V1362/Параметри!$K$25,0)</f>
        <v>0</v>
      </c>
      <c r="BL1362" s="40">
        <f>ROUNDUP('Дані з ДІСО'!W1362/Параметри!$K$25,0)</f>
        <v>0</v>
      </c>
      <c r="BM1362" s="40">
        <f>ROUNDUP('Дані з ДІСО'!X1362/Параметри!$K$25,0)</f>
        <v>0</v>
      </c>
      <c r="BN1362" s="40">
        <f>(BK1362*Параметри!$K$34+BL1362*Параметри!$L$34+BM1362*Параметри!$M$34)/18</f>
        <v>0</v>
      </c>
      <c r="BO1362" s="40">
        <f>IF(K1362=0,0,'Дані з ДІСО'!AC1362/K1362)</f>
        <v>0</v>
      </c>
      <c r="BP1362" s="29">
        <f>(1+0.25*BO1362)*BN1362*Параметри!$K$51</f>
        <v>0</v>
      </c>
      <c r="BQ1362" s="29">
        <f>BP1362*'Коефіцієнти АТО'!U1362</f>
        <v>0</v>
      </c>
      <c r="BR1362" s="29">
        <f>K1362*(1+0.25*BO1362)*Параметри!$K$66*Параметри!$K$20/1000</f>
        <v>0</v>
      </c>
      <c r="BS1362" s="29">
        <f>(1+0.25*BO1362)*K1362*'Коефіцієнти АТО'!S1362*Параметри!$K$20/1000</f>
        <v>0</v>
      </c>
      <c r="BT1362" s="29">
        <f t="shared" si="196"/>
        <v>0</v>
      </c>
      <c r="BU1362" s="40">
        <f>ROUNDUP('Дані з ДІСО'!AG1362/Параметри!$K$71,0)</f>
        <v>0</v>
      </c>
      <c r="BV1362" s="40">
        <f t="shared" si="197"/>
        <v>0</v>
      </c>
      <c r="BW1362" s="40">
        <f>IF('Дані з ДІСО'!AG1362=0,0,'Дані з ДІСО'!AJ1362/'Дані з ДІСО'!AG1362)</f>
        <v>0</v>
      </c>
      <c r="BX1362" s="29">
        <f>BV1362*(1+0.25*BW1362)*Параметри!$K$51</f>
        <v>0</v>
      </c>
      <c r="BY1362" s="29">
        <f>ROUND(IF(Параметри!$K$77="No",CC1362,CC1362*Параметри!$K$78)+AG1362,1)</f>
        <v>97792.7</v>
      </c>
      <c r="BZ1362" s="29">
        <f>ROUND(IF(Параметри!$K$77="No",BF1362,BF1362*Параметри!$K$78),1)</f>
        <v>0</v>
      </c>
      <c r="CA1362" s="29">
        <f>ROUND(IF(Параметри!$K$77="No",BI1362,BI1362*Параметри!$K$78),1)</f>
        <v>0</v>
      </c>
      <c r="CB1362" s="29">
        <f>ROUND(IF(Параметри!$K$77="No",BJ1362,BJ1362*Параметри!$K$78),1)</f>
        <v>0</v>
      </c>
      <c r="CC1362" s="29">
        <f t="shared" si="191"/>
        <v>108658.57484609484</v>
      </c>
    </row>
    <row r="1363" spans="1:81">
      <c r="A1363" s="9">
        <v>1362</v>
      </c>
      <c r="B1363" s="9" t="s">
        <v>3148</v>
      </c>
      <c r="C1363" s="9" t="s">
        <v>3148</v>
      </c>
      <c r="D1363" s="9" t="s">
        <v>4371</v>
      </c>
      <c r="E1363" s="9" t="s">
        <v>24</v>
      </c>
      <c r="F1363" s="9" t="s">
        <v>4381</v>
      </c>
      <c r="G1363" s="9" t="s">
        <v>2827</v>
      </c>
      <c r="H1363" s="29">
        <f>SUM('Дані з ДІСО'!J1363:L1363)</f>
        <v>723</v>
      </c>
      <c r="I1363" s="29">
        <f>SUM('Дані з ДІСО'!G1363:I1363)</f>
        <v>34</v>
      </c>
      <c r="J1363" s="29">
        <f>SUM('Дані з ДІСО'!P1363:R1363)</f>
        <v>0</v>
      </c>
      <c r="K1363" s="29">
        <f>SUM('Дані з ДІСО'!V1363:X1363)</f>
        <v>0</v>
      </c>
      <c r="L1363" s="40">
        <f>ROUNDUP('Дані з ДІСО'!J1363/'Коефіцієнти АТО'!$R1363,0)</f>
        <v>18</v>
      </c>
      <c r="M1363" s="40">
        <f>ROUNDUP('Дані з ДІСО'!K1363/'Коефіцієнти АТО'!$R1363,0)</f>
        <v>25</v>
      </c>
      <c r="N1363" s="40">
        <f>ROUNDUP('Дані з ДІСО'!L1363/'Коефіцієнти АТО'!$R1363,0)</f>
        <v>5</v>
      </c>
      <c r="O1363" s="59">
        <f>(L1363*Параметри!$K$32+M1363*Параметри!$L$32+N1363*Параметри!$M$32)/18</f>
        <v>78.277777777777771</v>
      </c>
      <c r="P1363" s="41">
        <f>IF(H1363=0,"",'Дані з ДІСО'!Y1363/H1363)</f>
        <v>1</v>
      </c>
      <c r="Q1363" s="29">
        <f>IF(H1363=0,"",(1+0.25*P1363)*O1363*Параметри!$K$51)</f>
        <v>20041.08869505722</v>
      </c>
      <c r="R1363" s="29">
        <f>IF(H1363=0,"",Q1363*'Коефіцієнти АТО'!T1363)</f>
        <v>340.69850781597279</v>
      </c>
      <c r="S1363" s="29">
        <f>IF(H1363=0,"",H1363*(1+0.25*P1363)*Параметри!$K$66*Параметри!$K$20/1000)</f>
        <v>0</v>
      </c>
      <c r="T1363" s="29">
        <f>IF(H1363=0,"",H1363*(1+0.25*P1363)*'Коефіцієнти АТО'!$S1363*Параметри!$K$20/1000)</f>
        <v>4558.4755112550856</v>
      </c>
      <c r="U1363" s="29">
        <f t="shared" si="192"/>
        <v>24940.262714128279</v>
      </c>
      <c r="V1363" s="29">
        <f t="shared" si="193"/>
        <v>24940.262714128279</v>
      </c>
      <c r="W1363" s="40">
        <f>ROUNDUP('Дані з ДІСО'!P1363/Параметри!$K$24,0)</f>
        <v>0</v>
      </c>
      <c r="X1363" s="40">
        <f>ROUNDUP('Дані з ДІСО'!Q1363/Параметри!$K$24,0)</f>
        <v>0</v>
      </c>
      <c r="Y1363" s="40">
        <f>ROUNDUP('Дані з ДІСО'!R1363/Параметри!$K$24,0)</f>
        <v>0</v>
      </c>
      <c r="Z1363" s="59">
        <f>(W1363*Параметри!$K$33+X1363*Параметри!$L$33+Y1363*Параметри!$M$33)/18</f>
        <v>0</v>
      </c>
      <c r="AA1363" s="41">
        <f>IF(J1363=0,0,'Дані з ДІСО'!AA1363/J1363)</f>
        <v>0</v>
      </c>
      <c r="AB1363" s="29">
        <f>(1+0.25*AA1363)*Z1363*Параметри!$K$51</f>
        <v>0</v>
      </c>
      <c r="AC1363" s="29">
        <f>AB1363*'Коефіцієнти АТО'!U1363</f>
        <v>0</v>
      </c>
      <c r="AD1363" s="29">
        <f>J1363*(1+0.25*AA1363)*Параметри!$K$66*Параметри!$K$20/1000</f>
        <v>0</v>
      </c>
      <c r="AE1363" s="29">
        <f>(1+0.25*AA1363)*J1363*'Коефіцієнти АТО'!S1363*Параметри!$K$20/1000</f>
        <v>0</v>
      </c>
      <c r="AF1363" s="29">
        <f t="shared" si="189"/>
        <v>0</v>
      </c>
      <c r="AG1363" s="29">
        <v>0</v>
      </c>
      <c r="AH1363" s="40">
        <v>0</v>
      </c>
      <c r="AI1363" s="40">
        <v>11</v>
      </c>
      <c r="AJ1363" s="40">
        <f t="shared" si="190"/>
        <v>1</v>
      </c>
      <c r="AK1363" s="29">
        <f>(AH1363+AI1363)*(1+0.25*AJ1363)*Параметри!$K$53</f>
        <v>2467.1525408200005</v>
      </c>
      <c r="AL1363" s="29">
        <f>ROUNDUP(('Дані з ДІСО'!AU1363+'Дані з ДІСО'!AW1363)/Параметри!$K$28,0)</f>
        <v>0</v>
      </c>
      <c r="AM1363" s="64">
        <f>AL1363*Параметри!$M$35/18</f>
        <v>0</v>
      </c>
      <c r="AN1363" s="29">
        <f>IF(AL1363=0,0,'Дані з ДІСО'!AW1363/SUM('Дані з ДІСО'!AU1363,'Дані з ДІСО'!AW1363))</f>
        <v>0</v>
      </c>
      <c r="AO1363" s="29">
        <f>(1+0.25*AN1363)*AM1363*Параметри!$K$51</f>
        <v>0</v>
      </c>
      <c r="AP1363" s="40">
        <f>ROUNDUP(('Дані з ДІСО'!AE1363+'Дані не з ДІСО'!E1363+'Дані не з ДІСО'!G1363)/Параметри!$K$69,0)</f>
        <v>2</v>
      </c>
      <c r="AQ1363" s="40">
        <f t="shared" si="194"/>
        <v>4</v>
      </c>
      <c r="AR1363" s="40">
        <f>IF(AP1363=0,0,('Дані з ДІСО'!AH1363+'Дані не з ДІСО'!G1363)/('Дані з ДІСО'!AE1363+'Дані не з ДІСО'!E1363+'Дані не з ДІСО'!G1363))</f>
        <v>1</v>
      </c>
      <c r="AS1363" s="29">
        <f>AQ1363*(1+0.25*AR1363)*Параметри!$K$51</f>
        <v>1024.1010546800001</v>
      </c>
      <c r="AT1363" s="40">
        <f>ROUNDUP('Дані з ДІСО'!AF1363/Параметри!$K$70,0)</f>
        <v>0</v>
      </c>
      <c r="AU1363" s="40">
        <f t="shared" si="195"/>
        <v>0</v>
      </c>
      <c r="AV1363" s="40">
        <f>IF(AT1363=0,0,'Дані з ДІСО'!AI1363/'Дані з ДІСО'!AF1363)</f>
        <v>0</v>
      </c>
      <c r="AW1363" s="29">
        <f>AU1363*(1+0.25*AV1363)*Параметри!$K$51</f>
        <v>0</v>
      </c>
      <c r="AX1363" s="40">
        <f>ROUNDUP('Дані з ДІСО'!AR1363/Параметри!$K$29,0)</f>
        <v>0</v>
      </c>
      <c r="AY1363" s="40">
        <f>ROUNDUP('Дані з ДІСО'!AS1363/Параметри!$K$29,0)</f>
        <v>0</v>
      </c>
      <c r="AZ1363" s="40">
        <f>ROUNDUP('Дані з ДІСО'!AT1363/Параметри!$K$29,0)</f>
        <v>0</v>
      </c>
      <c r="BA1363" s="64">
        <f>(AX1363*Параметри!$K$32+AY1363*Параметри!$L$32+AZ1363*Параметри!$M$32)/18</f>
        <v>0</v>
      </c>
      <c r="BB1363" s="29">
        <f>(BA1363*Параметри!$K$51+SUM('Дані з ДІСО'!AR1363:AT1363)*Параметри!$K$48*Параметри!$K$20/1000)*Параметри!$K$74</f>
        <v>0</v>
      </c>
      <c r="BC1363" s="40">
        <f>ROUNDUP(('Дані не з ДІСО'!I1363+'Дані не з ДІСО'!K1363)/Параметри!$K$26,0)</f>
        <v>0</v>
      </c>
      <c r="BD1363" s="29">
        <f>BC1363*Параметри!$M$36/18</f>
        <v>0</v>
      </c>
      <c r="BE1363" s="40">
        <f>IF(BC1363=0,0,'Дані не з ДІСО'!K1363/('Дані не з ДІСО'!I1363+'Дані не з ДІСО'!K1363))</f>
        <v>0</v>
      </c>
      <c r="BF1363" s="29">
        <f>(1+0.25*BE1363)*BD1363*Параметри!$K$51</f>
        <v>0</v>
      </c>
      <c r="BG1363" s="40">
        <f>ROUNDUP('Дані не з ДІСО'!M1363/Параметри!$K$27,0)</f>
        <v>0</v>
      </c>
      <c r="BH1363" s="40">
        <f>BG1363*Параметри!$M$37/18</f>
        <v>0</v>
      </c>
      <c r="BI1363" s="29">
        <f>BH1363*Параметри!$K$51</f>
        <v>0</v>
      </c>
      <c r="BJ1363" s="29">
        <f>'Дані не з ДІСО'!N1363*Параметри!$K$76</f>
        <v>0</v>
      </c>
      <c r="BK1363" s="40">
        <f>ROUNDUP('Дані з ДІСО'!V1363/Параметри!$K$25,0)</f>
        <v>0</v>
      </c>
      <c r="BL1363" s="40">
        <f>ROUNDUP('Дані з ДІСО'!W1363/Параметри!$K$25,0)</f>
        <v>0</v>
      </c>
      <c r="BM1363" s="40">
        <f>ROUNDUP('Дані з ДІСО'!X1363/Параметри!$K$25,0)</f>
        <v>0</v>
      </c>
      <c r="BN1363" s="40">
        <f>(BK1363*Параметри!$K$34+BL1363*Параметри!$L$34+BM1363*Параметри!$M$34)/18</f>
        <v>0</v>
      </c>
      <c r="BO1363" s="40">
        <f>IF(K1363=0,0,'Дані з ДІСО'!AC1363/K1363)</f>
        <v>0</v>
      </c>
      <c r="BP1363" s="29">
        <f>(1+0.25*BO1363)*BN1363*Параметри!$K$51</f>
        <v>0</v>
      </c>
      <c r="BQ1363" s="29">
        <f>BP1363*'Коефіцієнти АТО'!U1363</f>
        <v>0</v>
      </c>
      <c r="BR1363" s="29">
        <f>K1363*(1+0.25*BO1363)*Параметри!$K$66*Параметри!$K$20/1000</f>
        <v>0</v>
      </c>
      <c r="BS1363" s="29">
        <f>(1+0.25*BO1363)*K1363*'Коефіцієнти АТО'!S1363*Параметри!$K$20/1000</f>
        <v>0</v>
      </c>
      <c r="BT1363" s="29">
        <f t="shared" si="196"/>
        <v>0</v>
      </c>
      <c r="BU1363" s="40">
        <f>ROUNDUP('Дані з ДІСО'!AG1363/Параметри!$K$71,0)</f>
        <v>0</v>
      </c>
      <c r="BV1363" s="40">
        <f t="shared" si="197"/>
        <v>0</v>
      </c>
      <c r="BW1363" s="40">
        <f>IF('Дані з ДІСО'!AG1363=0,0,'Дані з ДІСО'!AJ1363/'Дані з ДІСО'!AG1363)</f>
        <v>0</v>
      </c>
      <c r="BX1363" s="29">
        <f>BV1363*(1+0.25*BW1363)*Параметри!$K$51</f>
        <v>0</v>
      </c>
      <c r="BY1363" s="29">
        <f>ROUND(IF(Параметри!$K$77="No",CC1363,CC1363*Параметри!$K$78)+AG1363,1)</f>
        <v>25588.400000000001</v>
      </c>
      <c r="BZ1363" s="29">
        <f>ROUND(IF(Параметри!$K$77="No",BF1363,BF1363*Параметри!$K$78),1)</f>
        <v>0</v>
      </c>
      <c r="CA1363" s="29">
        <f>ROUND(IF(Параметри!$K$77="No",BI1363,BI1363*Параметри!$K$78),1)</f>
        <v>0</v>
      </c>
      <c r="CB1363" s="29">
        <f>ROUND(IF(Параметри!$K$77="No",BJ1363,BJ1363*Параметри!$K$78),1)</f>
        <v>0</v>
      </c>
      <c r="CC1363" s="29">
        <f t="shared" si="191"/>
        <v>28431.516309628278</v>
      </c>
    </row>
    <row r="1364" spans="1:81">
      <c r="A1364" s="9">
        <v>1363</v>
      </c>
      <c r="B1364" s="9" t="s">
        <v>3145</v>
      </c>
      <c r="C1364" s="9" t="s">
        <v>3146</v>
      </c>
      <c r="D1364" s="9" t="s">
        <v>4371</v>
      </c>
      <c r="E1364" s="9" t="s">
        <v>21</v>
      </c>
      <c r="F1364" s="9" t="s">
        <v>4382</v>
      </c>
      <c r="G1364" s="9" t="s">
        <v>2829</v>
      </c>
      <c r="H1364" s="29">
        <f>SUM('Дані з ДІСО'!J1364:L1364)</f>
        <v>1640</v>
      </c>
      <c r="I1364" s="29">
        <f>SUM('Дані з ДІСО'!G1364:I1364)</f>
        <v>75</v>
      </c>
      <c r="J1364" s="29">
        <f>SUM('Дані з ДІСО'!P1364:R1364)</f>
        <v>0</v>
      </c>
      <c r="K1364" s="29">
        <f>SUM('Дані з ДІСО'!V1364:X1364)</f>
        <v>0</v>
      </c>
      <c r="L1364" s="40">
        <f>ROUNDUP('Дані з ДІСО'!J1364/'Коефіцієнти АТО'!$R1364,0)</f>
        <v>32</v>
      </c>
      <c r="M1364" s="40">
        <f>ROUNDUP('Дані з ДІСО'!K1364/'Коефіцієнти АТО'!$R1364,0)</f>
        <v>46</v>
      </c>
      <c r="N1364" s="40">
        <f>ROUNDUP('Дані з ДІСО'!L1364/'Коефіцієнти АТО'!$R1364,0)</f>
        <v>12</v>
      </c>
      <c r="O1364" s="59">
        <f>(L1364*Параметри!$K$32+M1364*Параметри!$L$32+N1364*Параметри!$M$32)/18</f>
        <v>148.12222222222221</v>
      </c>
      <c r="P1364" s="41">
        <f>IF(H1364=0,"",'Дані з ДІСО'!Y1364/H1364)</f>
        <v>0</v>
      </c>
      <c r="Q1364" s="29">
        <f>IF(H1364=0,"",(1+0.25*P1364)*O1364*Параметри!$K$51)</f>
        <v>30338.424799864617</v>
      </c>
      <c r="R1364" s="29">
        <f>IF(H1364=0,"",Q1364*'Коефіцієнти АТО'!T1364)</f>
        <v>515.75322159769848</v>
      </c>
      <c r="S1364" s="29">
        <f>IF(H1364=0,"",H1364*(1+0.25*P1364)*Параметри!$K$66*Параметри!$K$20/1000)</f>
        <v>0</v>
      </c>
      <c r="T1364" s="29">
        <f>IF(H1364=0,"",H1364*(1+0.25*P1364)*'Коефіцієнти АТО'!$S1364*Параметри!$K$20/1000)</f>
        <v>6711.3169561566565</v>
      </c>
      <c r="U1364" s="29">
        <f t="shared" si="192"/>
        <v>37565.494977618968</v>
      </c>
      <c r="V1364" s="29">
        <f t="shared" si="193"/>
        <v>37565.494977618968</v>
      </c>
      <c r="W1364" s="40">
        <f>ROUNDUP('Дані з ДІСО'!P1364/Параметри!$K$24,0)</f>
        <v>0</v>
      </c>
      <c r="X1364" s="40">
        <f>ROUNDUP('Дані з ДІСО'!Q1364/Параметри!$K$24,0)</f>
        <v>0</v>
      </c>
      <c r="Y1364" s="40">
        <f>ROUNDUP('Дані з ДІСО'!R1364/Параметри!$K$24,0)</f>
        <v>0</v>
      </c>
      <c r="Z1364" s="59">
        <f>(W1364*Параметри!$K$33+X1364*Параметри!$L$33+Y1364*Параметри!$M$33)/18</f>
        <v>0</v>
      </c>
      <c r="AA1364" s="41">
        <f>IF(J1364=0,0,'Дані з ДІСО'!AA1364/J1364)</f>
        <v>0</v>
      </c>
      <c r="AB1364" s="29">
        <f>(1+0.25*AA1364)*Z1364*Параметри!$K$51</f>
        <v>0</v>
      </c>
      <c r="AC1364" s="29">
        <f>AB1364*'Коефіцієнти АТО'!U1364</f>
        <v>0</v>
      </c>
      <c r="AD1364" s="29">
        <f>J1364*(1+0.25*AA1364)*Параметри!$K$66*Параметри!$K$20/1000</f>
        <v>0</v>
      </c>
      <c r="AE1364" s="29">
        <f>(1+0.25*AA1364)*J1364*'Коефіцієнти АТО'!S1364*Параметри!$K$20/1000</f>
        <v>0</v>
      </c>
      <c r="AF1364" s="29">
        <f t="shared" si="189"/>
        <v>0</v>
      </c>
      <c r="AG1364" s="29">
        <v>0</v>
      </c>
      <c r="AH1364" s="40">
        <v>15</v>
      </c>
      <c r="AI1364" s="40">
        <v>0</v>
      </c>
      <c r="AJ1364" s="40">
        <f t="shared" si="190"/>
        <v>0</v>
      </c>
      <c r="AK1364" s="29">
        <f>(AH1364+AI1364)*(1+0.25*AJ1364)*Параметри!$K$53</f>
        <v>2691.4391354400009</v>
      </c>
      <c r="AL1364" s="29">
        <f>ROUNDUP(('Дані з ДІСО'!AU1364+'Дані з ДІСО'!AW1364)/Параметри!$K$28,0)</f>
        <v>0</v>
      </c>
      <c r="AM1364" s="64">
        <f>AL1364*Параметри!$M$35/18</f>
        <v>0</v>
      </c>
      <c r="AN1364" s="29">
        <f>IF(AL1364=0,0,'Дані з ДІСО'!AW1364/SUM('Дані з ДІСО'!AU1364,'Дані з ДІСО'!AW1364))</f>
        <v>0</v>
      </c>
      <c r="AO1364" s="29">
        <f>(1+0.25*AN1364)*AM1364*Параметри!$K$51</f>
        <v>0</v>
      </c>
      <c r="AP1364" s="40">
        <f>ROUNDUP(('Дані з ДІСО'!AE1364+'Дані не з ДІСО'!E1364+'Дані не з ДІСО'!G1364)/Параметри!$K$69,0)</f>
        <v>0</v>
      </c>
      <c r="AQ1364" s="40">
        <f t="shared" si="194"/>
        <v>0</v>
      </c>
      <c r="AR1364" s="40">
        <f>IF(AP1364=0,0,('Дані з ДІСО'!AH1364+'Дані не з ДІСО'!G1364)/('Дані з ДІСО'!AE1364+'Дані не з ДІСО'!E1364+'Дані не з ДІСО'!G1364))</f>
        <v>0</v>
      </c>
      <c r="AS1364" s="29">
        <f>AQ1364*(1+0.25*AR1364)*Параметри!$K$51</f>
        <v>0</v>
      </c>
      <c r="AT1364" s="40">
        <f>ROUNDUP('Дані з ДІСО'!AF1364/Параметри!$K$70,0)</f>
        <v>0</v>
      </c>
      <c r="AU1364" s="40">
        <f t="shared" si="195"/>
        <v>0</v>
      </c>
      <c r="AV1364" s="40">
        <f>IF(AT1364=0,0,'Дані з ДІСО'!AI1364/'Дані з ДІСО'!AF1364)</f>
        <v>0</v>
      </c>
      <c r="AW1364" s="29">
        <f>AU1364*(1+0.25*AV1364)*Параметри!$K$51</f>
        <v>0</v>
      </c>
      <c r="AX1364" s="40">
        <f>ROUNDUP('Дані з ДІСО'!AR1364/Параметри!$K$29,0)</f>
        <v>0</v>
      </c>
      <c r="AY1364" s="40">
        <f>ROUNDUP('Дані з ДІСО'!AS1364/Параметри!$K$29,0)</f>
        <v>0</v>
      </c>
      <c r="AZ1364" s="40">
        <f>ROUNDUP('Дані з ДІСО'!AT1364/Параметри!$K$29,0)</f>
        <v>0</v>
      </c>
      <c r="BA1364" s="64">
        <f>(AX1364*Параметри!$K$32+AY1364*Параметри!$L$32+AZ1364*Параметри!$M$32)/18</f>
        <v>0</v>
      </c>
      <c r="BB1364" s="29">
        <f>(BA1364*Параметри!$K$51+SUM('Дані з ДІСО'!AR1364:AT1364)*Параметри!$K$48*Параметри!$K$20/1000)*Параметри!$K$74</f>
        <v>0</v>
      </c>
      <c r="BC1364" s="40">
        <f>ROUNDUP(('Дані не з ДІСО'!I1364+'Дані не з ДІСО'!K1364)/Параметри!$K$26,0)</f>
        <v>0</v>
      </c>
      <c r="BD1364" s="29">
        <f>BC1364*Параметри!$M$36/18</f>
        <v>0</v>
      </c>
      <c r="BE1364" s="40">
        <f>IF(BC1364=0,0,'Дані не з ДІСО'!K1364/('Дані не з ДІСО'!I1364+'Дані не з ДІСО'!K1364))</f>
        <v>0</v>
      </c>
      <c r="BF1364" s="29">
        <f>(1+0.25*BE1364)*BD1364*Параметри!$K$51</f>
        <v>0</v>
      </c>
      <c r="BG1364" s="40">
        <f>ROUNDUP('Дані не з ДІСО'!M1364/Параметри!$K$27,0)</f>
        <v>0</v>
      </c>
      <c r="BH1364" s="40">
        <f>BG1364*Параметри!$M$37/18</f>
        <v>0</v>
      </c>
      <c r="BI1364" s="29">
        <f>BH1364*Параметри!$K$51</f>
        <v>0</v>
      </c>
      <c r="BJ1364" s="29">
        <f>'Дані не з ДІСО'!N1364*Параметри!$K$76</f>
        <v>0</v>
      </c>
      <c r="BK1364" s="40">
        <f>ROUNDUP('Дані з ДІСО'!V1364/Параметри!$K$25,0)</f>
        <v>0</v>
      </c>
      <c r="BL1364" s="40">
        <f>ROUNDUP('Дані з ДІСО'!W1364/Параметри!$K$25,0)</f>
        <v>0</v>
      </c>
      <c r="BM1364" s="40">
        <f>ROUNDUP('Дані з ДІСО'!X1364/Параметри!$K$25,0)</f>
        <v>0</v>
      </c>
      <c r="BN1364" s="40">
        <f>(BK1364*Параметри!$K$34+BL1364*Параметри!$L$34+BM1364*Параметри!$M$34)/18</f>
        <v>0</v>
      </c>
      <c r="BO1364" s="40">
        <f>IF(K1364=0,0,'Дані з ДІСО'!AC1364/K1364)</f>
        <v>0</v>
      </c>
      <c r="BP1364" s="29">
        <f>(1+0.25*BO1364)*BN1364*Параметри!$K$51</f>
        <v>0</v>
      </c>
      <c r="BQ1364" s="29">
        <f>BP1364*'Коефіцієнти АТО'!U1364</f>
        <v>0</v>
      </c>
      <c r="BR1364" s="29">
        <f>K1364*(1+0.25*BO1364)*Параметри!$K$66*Параметри!$K$20/1000</f>
        <v>0</v>
      </c>
      <c r="BS1364" s="29">
        <f>(1+0.25*BO1364)*K1364*'Коефіцієнти АТО'!S1364*Параметри!$K$20/1000</f>
        <v>0</v>
      </c>
      <c r="BT1364" s="29">
        <f t="shared" si="196"/>
        <v>0</v>
      </c>
      <c r="BU1364" s="40">
        <f>ROUNDUP('Дані з ДІСО'!AG1364/Параметри!$K$71,0)</f>
        <v>0</v>
      </c>
      <c r="BV1364" s="40">
        <f t="shared" si="197"/>
        <v>0</v>
      </c>
      <c r="BW1364" s="40">
        <f>IF('Дані з ДІСО'!AG1364=0,0,'Дані з ДІСО'!AJ1364/'Дані з ДІСО'!AG1364)</f>
        <v>0</v>
      </c>
      <c r="BX1364" s="29">
        <f>BV1364*(1+0.25*BW1364)*Параметри!$K$51</f>
        <v>0</v>
      </c>
      <c r="BY1364" s="29">
        <f>ROUND(IF(Параметри!$K$77="No",CC1364,CC1364*Параметри!$K$78)+AG1364,1)</f>
        <v>36231.199999999997</v>
      </c>
      <c r="BZ1364" s="29">
        <f>ROUND(IF(Параметри!$K$77="No",BF1364,BF1364*Параметри!$K$78),1)</f>
        <v>0</v>
      </c>
      <c r="CA1364" s="29">
        <f>ROUND(IF(Параметри!$K$77="No",BI1364,BI1364*Параметри!$K$78),1)</f>
        <v>0</v>
      </c>
      <c r="CB1364" s="29">
        <f>ROUND(IF(Параметри!$K$77="No",BJ1364,BJ1364*Параметри!$K$78),1)</f>
        <v>0</v>
      </c>
      <c r="CC1364" s="29">
        <f t="shared" si="191"/>
        <v>40256.934113058967</v>
      </c>
    </row>
    <row r="1365" spans="1:81">
      <c r="A1365" s="9">
        <v>1364</v>
      </c>
      <c r="B1365" s="9" t="s">
        <v>3145</v>
      </c>
      <c r="C1365" s="9" t="s">
        <v>3146</v>
      </c>
      <c r="D1365" s="9" t="s">
        <v>4371</v>
      </c>
      <c r="E1365" s="9" t="s">
        <v>21</v>
      </c>
      <c r="F1365" s="9" t="s">
        <v>4383</v>
      </c>
      <c r="G1365" s="9" t="s">
        <v>2831</v>
      </c>
      <c r="H1365" s="29">
        <f>SUM('Дані з ДІСО'!J1365:L1365)</f>
        <v>2778</v>
      </c>
      <c r="I1365" s="29">
        <f>SUM('Дані з ДІСО'!G1365:I1365)</f>
        <v>108</v>
      </c>
      <c r="J1365" s="29">
        <f>SUM('Дані з ДІСО'!P1365:R1365)</f>
        <v>0</v>
      </c>
      <c r="K1365" s="29">
        <f>SUM('Дані з ДІСО'!V1365:X1365)</f>
        <v>0</v>
      </c>
      <c r="L1365" s="40">
        <f>ROUNDUP('Дані з ДІСО'!J1365/'Коефіцієнти АТО'!$R1365,0)</f>
        <v>55</v>
      </c>
      <c r="M1365" s="40">
        <f>ROUNDUP('Дані з ДІСО'!K1365/'Коефіцієнти АТО'!$R1365,0)</f>
        <v>73</v>
      </c>
      <c r="N1365" s="40">
        <f>ROUNDUP('Дані з ДІСО'!L1365/'Коефіцієнти АТО'!$R1365,0)</f>
        <v>20</v>
      </c>
      <c r="O1365" s="59">
        <f>(L1365*Параметри!$K$32+M1365*Параметри!$L$32+N1365*Параметри!$M$32)/18</f>
        <v>242.3388888888889</v>
      </c>
      <c r="P1365" s="41">
        <f>IF(H1365=0,"",'Дані з ДІСО'!Y1365/H1365)</f>
        <v>0.1216702663786897</v>
      </c>
      <c r="Q1365" s="29">
        <f>IF(H1365=0,"",(1+0.25*P1365)*O1365*Параметри!$K$51)</f>
        <v>51145.705705138331</v>
      </c>
      <c r="R1365" s="29">
        <f>IF(H1365=0,"",Q1365*'Коефіцієнти АТО'!T1365)</f>
        <v>869.47699698735164</v>
      </c>
      <c r="S1365" s="29">
        <f>IF(H1365=0,"",H1365*(1+0.25*P1365)*Параметри!$K$66*Параметри!$K$20/1000)</f>
        <v>0</v>
      </c>
      <c r="T1365" s="29">
        <f>IF(H1365=0,"",H1365*(1+0.25*P1365)*'Коефіцієнти АТО'!$S1365*Параметри!$K$20/1000)</f>
        <v>13076.218799998929</v>
      </c>
      <c r="U1365" s="29">
        <f t="shared" si="192"/>
        <v>65091.401502124616</v>
      </c>
      <c r="V1365" s="29">
        <f t="shared" si="193"/>
        <v>65091.401502124616</v>
      </c>
      <c r="W1365" s="40">
        <f>ROUNDUP('Дані з ДІСО'!P1365/Параметри!$K$24,0)</f>
        <v>0</v>
      </c>
      <c r="X1365" s="40">
        <f>ROUNDUP('Дані з ДІСО'!Q1365/Параметри!$K$24,0)</f>
        <v>0</v>
      </c>
      <c r="Y1365" s="40">
        <f>ROUNDUP('Дані з ДІСО'!R1365/Параметри!$K$24,0)</f>
        <v>0</v>
      </c>
      <c r="Z1365" s="59">
        <f>(W1365*Параметри!$K$33+X1365*Параметри!$L$33+Y1365*Параметри!$M$33)/18</f>
        <v>0</v>
      </c>
      <c r="AA1365" s="41">
        <f>IF(J1365=0,0,'Дані з ДІСО'!AA1365/J1365)</f>
        <v>0</v>
      </c>
      <c r="AB1365" s="29">
        <f>(1+0.25*AA1365)*Z1365*Параметри!$K$51</f>
        <v>0</v>
      </c>
      <c r="AC1365" s="29">
        <f>AB1365*'Коефіцієнти АТО'!U1365</f>
        <v>0</v>
      </c>
      <c r="AD1365" s="29">
        <f>J1365*(1+0.25*AA1365)*Параметри!$K$66*Параметри!$K$20/1000</f>
        <v>0</v>
      </c>
      <c r="AE1365" s="29">
        <f>(1+0.25*AA1365)*J1365*'Коефіцієнти АТО'!S1365*Параметри!$K$20/1000</f>
        <v>0</v>
      </c>
      <c r="AF1365" s="29">
        <f t="shared" si="189"/>
        <v>0</v>
      </c>
      <c r="AG1365" s="29">
        <v>0</v>
      </c>
      <c r="AH1365" s="40">
        <v>28</v>
      </c>
      <c r="AI1365" s="40">
        <v>7</v>
      </c>
      <c r="AJ1365" s="40">
        <f t="shared" si="190"/>
        <v>0.2</v>
      </c>
      <c r="AK1365" s="29">
        <f>(AH1365+AI1365)*(1+0.25*AJ1365)*Параметри!$K$53</f>
        <v>6594.0258818280017</v>
      </c>
      <c r="AL1365" s="29">
        <f>ROUNDUP(('Дані з ДІСО'!AU1365+'Дані з ДІСО'!AW1365)/Параметри!$K$28,0)</f>
        <v>0</v>
      </c>
      <c r="AM1365" s="64">
        <f>AL1365*Параметри!$M$35/18</f>
        <v>0</v>
      </c>
      <c r="AN1365" s="29">
        <f>IF(AL1365=0,0,'Дані з ДІСО'!AW1365/SUM('Дані з ДІСО'!AU1365,'Дані з ДІСО'!AW1365))</f>
        <v>0</v>
      </c>
      <c r="AO1365" s="29">
        <f>(1+0.25*AN1365)*AM1365*Параметри!$K$51</f>
        <v>0</v>
      </c>
      <c r="AP1365" s="40">
        <f>ROUNDUP(('Дані з ДІСО'!AE1365+'Дані не з ДІСО'!E1365+'Дані не з ДІСО'!G1365)/Параметри!$K$69,0)</f>
        <v>0</v>
      </c>
      <c r="AQ1365" s="40">
        <f t="shared" si="194"/>
        <v>0</v>
      </c>
      <c r="AR1365" s="40">
        <f>IF(AP1365=0,0,('Дані з ДІСО'!AH1365+'Дані не з ДІСО'!G1365)/('Дані з ДІСО'!AE1365+'Дані не з ДІСО'!E1365+'Дані не з ДІСО'!G1365))</f>
        <v>0</v>
      </c>
      <c r="AS1365" s="29">
        <f>AQ1365*(1+0.25*AR1365)*Параметри!$K$51</f>
        <v>0</v>
      </c>
      <c r="AT1365" s="40">
        <f>ROUNDUP('Дані з ДІСО'!AF1365/Параметри!$K$70,0)</f>
        <v>0</v>
      </c>
      <c r="AU1365" s="40">
        <f t="shared" si="195"/>
        <v>0</v>
      </c>
      <c r="AV1365" s="40">
        <f>IF(AT1365=0,0,'Дані з ДІСО'!AI1365/'Дані з ДІСО'!AF1365)</f>
        <v>0</v>
      </c>
      <c r="AW1365" s="29">
        <f>AU1365*(1+0.25*AV1365)*Параметри!$K$51</f>
        <v>0</v>
      </c>
      <c r="AX1365" s="40">
        <f>ROUNDUP('Дані з ДІСО'!AR1365/Параметри!$K$29,0)</f>
        <v>0</v>
      </c>
      <c r="AY1365" s="40">
        <f>ROUNDUP('Дані з ДІСО'!AS1365/Параметри!$K$29,0)</f>
        <v>0</v>
      </c>
      <c r="AZ1365" s="40">
        <f>ROUNDUP('Дані з ДІСО'!AT1365/Параметри!$K$29,0)</f>
        <v>0</v>
      </c>
      <c r="BA1365" s="64">
        <f>(AX1365*Параметри!$K$32+AY1365*Параметри!$L$32+AZ1365*Параметри!$M$32)/18</f>
        <v>0</v>
      </c>
      <c r="BB1365" s="29">
        <f>(BA1365*Параметри!$K$51+SUM('Дані з ДІСО'!AR1365:AT1365)*Параметри!$K$48*Параметри!$K$20/1000)*Параметри!$K$74</f>
        <v>0</v>
      </c>
      <c r="BC1365" s="40">
        <f>ROUNDUP(('Дані не з ДІСО'!I1365+'Дані не з ДІСО'!K1365)/Параметри!$K$26,0)</f>
        <v>0</v>
      </c>
      <c r="BD1365" s="29">
        <f>BC1365*Параметри!$M$36/18</f>
        <v>0</v>
      </c>
      <c r="BE1365" s="40">
        <f>IF(BC1365=0,0,'Дані не з ДІСО'!K1365/('Дані не з ДІСО'!I1365+'Дані не з ДІСО'!K1365))</f>
        <v>0</v>
      </c>
      <c r="BF1365" s="29">
        <f>(1+0.25*BE1365)*BD1365*Параметри!$K$51</f>
        <v>0</v>
      </c>
      <c r="BG1365" s="40">
        <f>ROUNDUP('Дані не з ДІСО'!M1365/Параметри!$K$27,0)</f>
        <v>0</v>
      </c>
      <c r="BH1365" s="40">
        <f>BG1365*Параметри!$M$37/18</f>
        <v>0</v>
      </c>
      <c r="BI1365" s="29">
        <f>BH1365*Параметри!$K$51</f>
        <v>0</v>
      </c>
      <c r="BJ1365" s="29">
        <f>'Дані не з ДІСО'!N1365*Параметри!$K$76</f>
        <v>0</v>
      </c>
      <c r="BK1365" s="40">
        <f>ROUNDUP('Дані з ДІСО'!V1365/Параметри!$K$25,0)</f>
        <v>0</v>
      </c>
      <c r="BL1365" s="40">
        <f>ROUNDUP('Дані з ДІСО'!W1365/Параметри!$K$25,0)</f>
        <v>0</v>
      </c>
      <c r="BM1365" s="40">
        <f>ROUNDUP('Дані з ДІСО'!X1365/Параметри!$K$25,0)</f>
        <v>0</v>
      </c>
      <c r="BN1365" s="40">
        <f>(BK1365*Параметри!$K$34+BL1365*Параметри!$L$34+BM1365*Параметри!$M$34)/18</f>
        <v>0</v>
      </c>
      <c r="BO1365" s="40">
        <f>IF(K1365=0,0,'Дані з ДІСО'!AC1365/K1365)</f>
        <v>0</v>
      </c>
      <c r="BP1365" s="29">
        <f>(1+0.25*BO1365)*BN1365*Параметри!$K$51</f>
        <v>0</v>
      </c>
      <c r="BQ1365" s="29">
        <f>BP1365*'Коефіцієнти АТО'!U1365</f>
        <v>0</v>
      </c>
      <c r="BR1365" s="29">
        <f>K1365*(1+0.25*BO1365)*Параметри!$K$66*Параметри!$K$20/1000</f>
        <v>0</v>
      </c>
      <c r="BS1365" s="29">
        <f>(1+0.25*BO1365)*K1365*'Коефіцієнти АТО'!S1365*Параметри!$K$20/1000</f>
        <v>0</v>
      </c>
      <c r="BT1365" s="29">
        <f t="shared" si="196"/>
        <v>0</v>
      </c>
      <c r="BU1365" s="40">
        <f>ROUNDUP('Дані з ДІСО'!AG1365/Параметри!$K$71,0)</f>
        <v>0</v>
      </c>
      <c r="BV1365" s="40">
        <f t="shared" si="197"/>
        <v>0</v>
      </c>
      <c r="BW1365" s="40">
        <f>IF('Дані з ДІСО'!AG1365=0,0,'Дані з ДІСО'!AJ1365/'Дані з ДІСО'!AG1365)</f>
        <v>0</v>
      </c>
      <c r="BX1365" s="29">
        <f>BV1365*(1+0.25*BW1365)*Параметри!$K$51</f>
        <v>0</v>
      </c>
      <c r="BY1365" s="29">
        <f>ROUND(IF(Параметри!$K$77="No",CC1365,CC1365*Параметри!$K$78)+AG1365,1)</f>
        <v>64516.9</v>
      </c>
      <c r="BZ1365" s="29">
        <f>ROUND(IF(Параметри!$K$77="No",BF1365,BF1365*Параметри!$K$78),1)</f>
        <v>0</v>
      </c>
      <c r="CA1365" s="29">
        <f>ROUND(IF(Параметри!$K$77="No",BI1365,BI1365*Параметри!$K$78),1)</f>
        <v>0</v>
      </c>
      <c r="CB1365" s="29">
        <f>ROUND(IF(Параметри!$K$77="No",BJ1365,BJ1365*Параметри!$K$78),1)</f>
        <v>0</v>
      </c>
      <c r="CC1365" s="29">
        <f t="shared" si="191"/>
        <v>71685.427383952614</v>
      </c>
    </row>
    <row r="1366" spans="1:81">
      <c r="A1366" s="9">
        <v>1365</v>
      </c>
      <c r="B1366" s="9" t="s">
        <v>3145</v>
      </c>
      <c r="C1366" s="9" t="s">
        <v>3146</v>
      </c>
      <c r="D1366" s="9" t="s">
        <v>4371</v>
      </c>
      <c r="E1366" s="9" t="s">
        <v>21</v>
      </c>
      <c r="F1366" s="9" t="s">
        <v>4384</v>
      </c>
      <c r="G1366" s="9" t="s">
        <v>2833</v>
      </c>
      <c r="H1366" s="29">
        <f>SUM('Дані з ДІСО'!J1366:L1366)</f>
        <v>6173</v>
      </c>
      <c r="I1366" s="29">
        <f>SUM('Дані з ДІСО'!G1366:I1366)</f>
        <v>245</v>
      </c>
      <c r="J1366" s="29">
        <f>SUM('Дані з ДІСО'!P1366:R1366)</f>
        <v>0</v>
      </c>
      <c r="K1366" s="29">
        <f>SUM('Дані з ДІСО'!V1366:X1366)</f>
        <v>0</v>
      </c>
      <c r="L1366" s="40">
        <f>ROUNDUP('Дані з ДІСО'!J1366/'Коефіцієнти АТО'!$R1366,0)</f>
        <v>120</v>
      </c>
      <c r="M1366" s="40">
        <f>ROUNDUP('Дані з ДІСО'!K1366/'Коефіцієнти АТО'!$R1366,0)</f>
        <v>156</v>
      </c>
      <c r="N1366" s="40">
        <f>ROUNDUP('Дані з ДІСО'!L1366/'Коефіцієнти АТО'!$R1366,0)</f>
        <v>34</v>
      </c>
      <c r="O1366" s="59">
        <f>(L1366*Параметри!$K$32+M1366*Параметри!$L$32+N1366*Параметри!$M$32)/18</f>
        <v>503.78888888888895</v>
      </c>
      <c r="P1366" s="41">
        <f>IF(H1366=0,"",'Дані з ДІСО'!Y1366/H1366)</f>
        <v>0.12344079053944597</v>
      </c>
      <c r="Q1366" s="29">
        <f>IF(H1366=0,"",(1+0.25*P1366)*O1366*Параметри!$K$51)</f>
        <v>106370.49136327904</v>
      </c>
      <c r="R1366" s="29">
        <f>IF(H1366=0,"",Q1366*'Коефіцієнти АТО'!T1366)</f>
        <v>7977.7868522459275</v>
      </c>
      <c r="S1366" s="29">
        <f>IF(H1366=0,"",H1366*(1+0.25*P1366)*Параметри!$K$66*Параметри!$K$20/1000)</f>
        <v>0</v>
      </c>
      <c r="T1366" s="29">
        <f>IF(H1366=0,"",H1366*(1+0.25*P1366)*'Коефіцієнти АТО'!$S1366*Параметри!$K$20/1000)</f>
        <v>29069.176710495438</v>
      </c>
      <c r="U1366" s="29">
        <f t="shared" si="192"/>
        <v>143417.45492602041</v>
      </c>
      <c r="V1366" s="29">
        <f t="shared" si="193"/>
        <v>143417.45492602041</v>
      </c>
      <c r="W1366" s="40">
        <f>ROUNDUP('Дані з ДІСО'!P1366/Параметри!$K$24,0)</f>
        <v>0</v>
      </c>
      <c r="X1366" s="40">
        <f>ROUNDUP('Дані з ДІСО'!Q1366/Параметри!$K$24,0)</f>
        <v>0</v>
      </c>
      <c r="Y1366" s="40">
        <f>ROUNDUP('Дані з ДІСО'!R1366/Параметри!$K$24,0)</f>
        <v>0</v>
      </c>
      <c r="Z1366" s="59">
        <f>(W1366*Параметри!$K$33+X1366*Параметри!$L$33+Y1366*Параметри!$M$33)/18</f>
        <v>0</v>
      </c>
      <c r="AA1366" s="41">
        <f>IF(J1366=0,0,'Дані з ДІСО'!AA1366/J1366)</f>
        <v>0</v>
      </c>
      <c r="AB1366" s="29">
        <f>(1+0.25*AA1366)*Z1366*Параметри!$K$51</f>
        <v>0</v>
      </c>
      <c r="AC1366" s="29">
        <f>AB1366*'Коефіцієнти АТО'!U1366</f>
        <v>0</v>
      </c>
      <c r="AD1366" s="29">
        <f>J1366*(1+0.25*AA1366)*Параметри!$K$66*Параметри!$K$20/1000</f>
        <v>0</v>
      </c>
      <c r="AE1366" s="29">
        <f>(1+0.25*AA1366)*J1366*'Коефіцієнти АТО'!S1366*Параметри!$K$20/1000</f>
        <v>0</v>
      </c>
      <c r="AF1366" s="29">
        <f t="shared" si="189"/>
        <v>0</v>
      </c>
      <c r="AG1366" s="29">
        <v>0</v>
      </c>
      <c r="AH1366" s="40">
        <v>73</v>
      </c>
      <c r="AI1366" s="40">
        <v>11</v>
      </c>
      <c r="AJ1366" s="40">
        <f t="shared" si="190"/>
        <v>0.13095238095238096</v>
      </c>
      <c r="AK1366" s="29">
        <f>(AH1366+AI1366)*(1+0.25*AJ1366)*Параметри!$K$53</f>
        <v>15565.489666628007</v>
      </c>
      <c r="AL1366" s="29">
        <f>ROUNDUP(('Дані з ДІСО'!AU1366+'Дані з ДІСО'!AW1366)/Параметри!$K$28,0)</f>
        <v>0</v>
      </c>
      <c r="AM1366" s="64">
        <f>AL1366*Параметри!$M$35/18</f>
        <v>0</v>
      </c>
      <c r="AN1366" s="29">
        <f>IF(AL1366=0,0,'Дані з ДІСО'!AW1366/SUM('Дані з ДІСО'!AU1366,'Дані з ДІСО'!AW1366))</f>
        <v>0</v>
      </c>
      <c r="AO1366" s="29">
        <f>(1+0.25*AN1366)*AM1366*Параметри!$K$51</f>
        <v>0</v>
      </c>
      <c r="AP1366" s="40">
        <f>ROUNDUP(('Дані з ДІСО'!AE1366+'Дані не з ДІСО'!E1366+'Дані не з ДІСО'!G1366)/Параметри!$K$69,0)</f>
        <v>0</v>
      </c>
      <c r="AQ1366" s="40">
        <f t="shared" si="194"/>
        <v>0</v>
      </c>
      <c r="AR1366" s="40">
        <f>IF(AP1366=0,0,('Дані з ДІСО'!AH1366+'Дані не з ДІСО'!G1366)/('Дані з ДІСО'!AE1366+'Дані не з ДІСО'!E1366+'Дані не з ДІСО'!G1366))</f>
        <v>0</v>
      </c>
      <c r="AS1366" s="29">
        <f>AQ1366*(1+0.25*AR1366)*Параметри!$K$51</f>
        <v>0</v>
      </c>
      <c r="AT1366" s="40">
        <f>ROUNDUP('Дані з ДІСО'!AF1366/Параметри!$K$70,0)</f>
        <v>0</v>
      </c>
      <c r="AU1366" s="40">
        <f t="shared" si="195"/>
        <v>0</v>
      </c>
      <c r="AV1366" s="40">
        <f>IF(AT1366=0,0,'Дані з ДІСО'!AI1366/'Дані з ДІСО'!AF1366)</f>
        <v>0</v>
      </c>
      <c r="AW1366" s="29">
        <f>AU1366*(1+0.25*AV1366)*Параметри!$K$51</f>
        <v>0</v>
      </c>
      <c r="AX1366" s="40">
        <f>ROUNDUP('Дані з ДІСО'!AR1366/Параметри!$K$29,0)</f>
        <v>0</v>
      </c>
      <c r="AY1366" s="40">
        <f>ROUNDUP('Дані з ДІСО'!AS1366/Параметри!$K$29,0)</f>
        <v>0</v>
      </c>
      <c r="AZ1366" s="40">
        <f>ROUNDUP('Дані з ДІСО'!AT1366/Параметри!$K$29,0)</f>
        <v>0</v>
      </c>
      <c r="BA1366" s="64">
        <f>(AX1366*Параметри!$K$32+AY1366*Параметри!$L$32+AZ1366*Параметри!$M$32)/18</f>
        <v>0</v>
      </c>
      <c r="BB1366" s="29">
        <f>(BA1366*Параметри!$K$51+SUM('Дані з ДІСО'!AR1366:AT1366)*Параметри!$K$48*Параметри!$K$20/1000)*Параметри!$K$74</f>
        <v>0</v>
      </c>
      <c r="BC1366" s="40">
        <f>ROUNDUP(('Дані не з ДІСО'!I1366+'Дані не з ДІСО'!K1366)/Параметри!$K$26,0)</f>
        <v>0</v>
      </c>
      <c r="BD1366" s="29">
        <f>BC1366*Параметри!$M$36/18</f>
        <v>0</v>
      </c>
      <c r="BE1366" s="40">
        <f>IF(BC1366=0,0,'Дані не з ДІСО'!K1366/('Дані не з ДІСО'!I1366+'Дані не з ДІСО'!K1366))</f>
        <v>0</v>
      </c>
      <c r="BF1366" s="29">
        <f>(1+0.25*BE1366)*BD1366*Параметри!$K$51</f>
        <v>0</v>
      </c>
      <c r="BG1366" s="40">
        <f>ROUNDUP('Дані не з ДІСО'!M1366/Параметри!$K$27,0)</f>
        <v>0</v>
      </c>
      <c r="BH1366" s="40">
        <f>BG1366*Параметри!$M$37/18</f>
        <v>0</v>
      </c>
      <c r="BI1366" s="29">
        <f>BH1366*Параметри!$K$51</f>
        <v>0</v>
      </c>
      <c r="BJ1366" s="29">
        <f>'Дані не з ДІСО'!N1366*Параметри!$K$76</f>
        <v>0</v>
      </c>
      <c r="BK1366" s="40">
        <f>ROUNDUP('Дані з ДІСО'!V1366/Параметри!$K$25,0)</f>
        <v>0</v>
      </c>
      <c r="BL1366" s="40">
        <f>ROUNDUP('Дані з ДІСО'!W1366/Параметри!$K$25,0)</f>
        <v>0</v>
      </c>
      <c r="BM1366" s="40">
        <f>ROUNDUP('Дані з ДІСО'!X1366/Параметри!$K$25,0)</f>
        <v>0</v>
      </c>
      <c r="BN1366" s="40">
        <f>(BK1366*Параметри!$K$34+BL1366*Параметри!$L$34+BM1366*Параметри!$M$34)/18</f>
        <v>0</v>
      </c>
      <c r="BO1366" s="40">
        <f>IF(K1366=0,0,'Дані з ДІСО'!AC1366/K1366)</f>
        <v>0</v>
      </c>
      <c r="BP1366" s="29">
        <f>(1+0.25*BO1366)*BN1366*Параметри!$K$51</f>
        <v>0</v>
      </c>
      <c r="BQ1366" s="29">
        <f>BP1366*'Коефіцієнти АТО'!U1366</f>
        <v>0</v>
      </c>
      <c r="BR1366" s="29">
        <f>K1366*(1+0.25*BO1366)*Параметри!$K$66*Параметри!$K$20/1000</f>
        <v>0</v>
      </c>
      <c r="BS1366" s="29">
        <f>(1+0.25*BO1366)*K1366*'Коефіцієнти АТО'!S1366*Параметри!$K$20/1000</f>
        <v>0</v>
      </c>
      <c r="BT1366" s="29">
        <f t="shared" si="196"/>
        <v>0</v>
      </c>
      <c r="BU1366" s="40">
        <f>ROUNDUP('Дані з ДІСО'!AG1366/Параметри!$K$71,0)</f>
        <v>0</v>
      </c>
      <c r="BV1366" s="40">
        <f t="shared" si="197"/>
        <v>0</v>
      </c>
      <c r="BW1366" s="40">
        <f>IF('Дані з ДІСО'!AG1366=0,0,'Дані з ДІСО'!AJ1366/'Дані з ДІСО'!AG1366)</f>
        <v>0</v>
      </c>
      <c r="BX1366" s="29">
        <f>BV1366*(1+0.25*BW1366)*Параметри!$K$51</f>
        <v>0</v>
      </c>
      <c r="BY1366" s="29">
        <f>ROUND(IF(Параметри!$K$77="No",CC1366,CC1366*Параметри!$K$78)+AG1366,1)</f>
        <v>143084.70000000001</v>
      </c>
      <c r="BZ1366" s="29">
        <f>ROUND(IF(Параметри!$K$77="No",BF1366,BF1366*Параметри!$K$78),1)</f>
        <v>0</v>
      </c>
      <c r="CA1366" s="29">
        <f>ROUND(IF(Параметри!$K$77="No",BI1366,BI1366*Параметри!$K$78),1)</f>
        <v>0</v>
      </c>
      <c r="CB1366" s="29">
        <f>ROUND(IF(Параметри!$K$77="No",BJ1366,BJ1366*Параметри!$K$78),1)</f>
        <v>0</v>
      </c>
      <c r="CC1366" s="29">
        <f t="shared" si="191"/>
        <v>158982.94459264842</v>
      </c>
    </row>
    <row r="1367" spans="1:81">
      <c r="A1367" s="9">
        <v>1366</v>
      </c>
      <c r="B1367" s="9" t="s">
        <v>3151</v>
      </c>
      <c r="C1367" s="9" t="s">
        <v>3151</v>
      </c>
      <c r="D1367" s="9" t="s">
        <v>4371</v>
      </c>
      <c r="E1367" s="9" t="s">
        <v>29</v>
      </c>
      <c r="F1367" s="9" t="s">
        <v>4385</v>
      </c>
      <c r="G1367" s="9" t="s">
        <v>2835</v>
      </c>
      <c r="H1367" s="29">
        <f>SUM('Дані з ДІСО'!J1367:L1367)</f>
        <v>1666</v>
      </c>
      <c r="I1367" s="29">
        <f>SUM('Дані з ДІСО'!G1367:I1367)</f>
        <v>78</v>
      </c>
      <c r="J1367" s="29">
        <f>SUM('Дані з ДІСО'!P1367:R1367)</f>
        <v>0</v>
      </c>
      <c r="K1367" s="29">
        <f>SUM('Дані з ДІСО'!V1367:X1367)</f>
        <v>0</v>
      </c>
      <c r="L1367" s="40">
        <f>ROUNDUP('Дані з ДІСО'!J1367/'Коефіцієнти АТО'!$R1367,0)</f>
        <v>32</v>
      </c>
      <c r="M1367" s="40">
        <f>ROUNDUP('Дані з ДІСО'!K1367/'Коефіцієнти АТО'!$R1367,0)</f>
        <v>41</v>
      </c>
      <c r="N1367" s="40">
        <f>ROUNDUP('Дані з ДІСО'!L1367/'Коефіцієнти АТО'!$R1367,0)</f>
        <v>12</v>
      </c>
      <c r="O1367" s="59">
        <f>(L1367*Параметри!$K$32+M1367*Параметри!$L$32+N1367*Параметри!$M$32)/18</f>
        <v>139.03888888888889</v>
      </c>
      <c r="P1367" s="41">
        <f>IF(H1367=0,"",'Дані з ДІСО'!Y1367/H1367)</f>
        <v>6.3625450180072027E-2</v>
      </c>
      <c r="Q1367" s="29">
        <f>IF(H1367=0,"",(1+0.25*P1367)*O1367*Параметри!$K$51)</f>
        <v>28930.955538277805</v>
      </c>
      <c r="R1367" s="29">
        <f>IF(H1367=0,"",Q1367*'Коефіцієнти АТО'!T1367)</f>
        <v>2169.8216653708355</v>
      </c>
      <c r="S1367" s="29">
        <f>IF(H1367=0,"",H1367*(1+0.25*P1367)*Параметри!$K$66*Параметри!$K$20/1000)</f>
        <v>0</v>
      </c>
      <c r="T1367" s="29">
        <f>IF(H1367=0,"",H1367*(1+0.25*P1367)*'Коефіцієнти АТО'!$S1367*Параметри!$K$20/1000)</f>
        <v>3704.6907375324481</v>
      </c>
      <c r="U1367" s="29">
        <f t="shared" si="192"/>
        <v>34805.467941181094</v>
      </c>
      <c r="V1367" s="29">
        <f t="shared" si="193"/>
        <v>34805.467941181094</v>
      </c>
      <c r="W1367" s="40">
        <f>ROUNDUP('Дані з ДІСО'!P1367/Параметри!$K$24,0)</f>
        <v>0</v>
      </c>
      <c r="X1367" s="40">
        <f>ROUNDUP('Дані з ДІСО'!Q1367/Параметри!$K$24,0)</f>
        <v>0</v>
      </c>
      <c r="Y1367" s="40">
        <f>ROUNDUP('Дані з ДІСО'!R1367/Параметри!$K$24,0)</f>
        <v>0</v>
      </c>
      <c r="Z1367" s="59">
        <f>(W1367*Параметри!$K$33+X1367*Параметри!$L$33+Y1367*Параметри!$M$33)/18</f>
        <v>0</v>
      </c>
      <c r="AA1367" s="41">
        <f>IF(J1367=0,0,'Дані з ДІСО'!AA1367/J1367)</f>
        <v>0</v>
      </c>
      <c r="AB1367" s="29">
        <f>(1+0.25*AA1367)*Z1367*Параметри!$K$51</f>
        <v>0</v>
      </c>
      <c r="AC1367" s="29">
        <f>AB1367*'Коефіцієнти АТО'!U1367</f>
        <v>0</v>
      </c>
      <c r="AD1367" s="29">
        <f>J1367*(1+0.25*AA1367)*Параметри!$K$66*Параметри!$K$20/1000</f>
        <v>0</v>
      </c>
      <c r="AE1367" s="29">
        <f>(1+0.25*AA1367)*J1367*'Коефіцієнти АТО'!S1367*Параметри!$K$20/1000</f>
        <v>0</v>
      </c>
      <c r="AF1367" s="29">
        <f t="shared" si="189"/>
        <v>0</v>
      </c>
      <c r="AG1367" s="29">
        <v>0</v>
      </c>
      <c r="AH1367" s="40">
        <v>6</v>
      </c>
      <c r="AI1367" s="40">
        <v>1</v>
      </c>
      <c r="AJ1367" s="40">
        <f t="shared" si="190"/>
        <v>0.14285714285714285</v>
      </c>
      <c r="AK1367" s="29">
        <f>(AH1367+AI1367)*(1+0.25*AJ1367)*Параметри!$K$53</f>
        <v>1300.8622487960006</v>
      </c>
      <c r="AL1367" s="29">
        <f>ROUNDUP(('Дані з ДІСО'!AU1367+'Дані з ДІСО'!AW1367)/Параметри!$K$28,0)</f>
        <v>0</v>
      </c>
      <c r="AM1367" s="64">
        <f>AL1367*Параметри!$M$35/18</f>
        <v>0</v>
      </c>
      <c r="AN1367" s="29">
        <f>IF(AL1367=0,0,'Дані з ДІСО'!AW1367/SUM('Дані з ДІСО'!AU1367,'Дані з ДІСО'!AW1367))</f>
        <v>0</v>
      </c>
      <c r="AO1367" s="29">
        <f>(1+0.25*AN1367)*AM1367*Параметри!$K$51</f>
        <v>0</v>
      </c>
      <c r="AP1367" s="40">
        <f>ROUNDUP(('Дані з ДІСО'!AE1367+'Дані не з ДІСО'!E1367+'Дані не з ДІСО'!G1367)/Параметри!$K$69,0)</f>
        <v>0</v>
      </c>
      <c r="AQ1367" s="40">
        <f t="shared" si="194"/>
        <v>0</v>
      </c>
      <c r="AR1367" s="40">
        <f>IF(AP1367=0,0,('Дані з ДІСО'!AH1367+'Дані не з ДІСО'!G1367)/('Дані з ДІСО'!AE1367+'Дані не з ДІСО'!E1367+'Дані не з ДІСО'!G1367))</f>
        <v>0</v>
      </c>
      <c r="AS1367" s="29">
        <f>AQ1367*(1+0.25*AR1367)*Параметри!$K$51</f>
        <v>0</v>
      </c>
      <c r="AT1367" s="40">
        <f>ROUNDUP('Дані з ДІСО'!AF1367/Параметри!$K$70,0)</f>
        <v>0</v>
      </c>
      <c r="AU1367" s="40">
        <f t="shared" si="195"/>
        <v>0</v>
      </c>
      <c r="AV1367" s="40">
        <f>IF(AT1367=0,0,'Дані з ДІСО'!AI1367/'Дані з ДІСО'!AF1367)</f>
        <v>0</v>
      </c>
      <c r="AW1367" s="29">
        <f>AU1367*(1+0.25*AV1367)*Параметри!$K$51</f>
        <v>0</v>
      </c>
      <c r="AX1367" s="40">
        <f>ROUNDUP('Дані з ДІСО'!AR1367/Параметри!$K$29,0)</f>
        <v>0</v>
      </c>
      <c r="AY1367" s="40">
        <f>ROUNDUP('Дані з ДІСО'!AS1367/Параметри!$K$29,0)</f>
        <v>0</v>
      </c>
      <c r="AZ1367" s="40">
        <f>ROUNDUP('Дані з ДІСО'!AT1367/Параметри!$K$29,0)</f>
        <v>0</v>
      </c>
      <c r="BA1367" s="64">
        <f>(AX1367*Параметри!$K$32+AY1367*Параметри!$L$32+AZ1367*Параметри!$M$32)/18</f>
        <v>0</v>
      </c>
      <c r="BB1367" s="29">
        <f>(BA1367*Параметри!$K$51+SUM('Дані з ДІСО'!AR1367:AT1367)*Параметри!$K$48*Параметри!$K$20/1000)*Параметри!$K$74</f>
        <v>0</v>
      </c>
      <c r="BC1367" s="40">
        <f>ROUNDUP(('Дані не з ДІСО'!I1367+'Дані не з ДІСО'!K1367)/Параметри!$K$26,0)</f>
        <v>0</v>
      </c>
      <c r="BD1367" s="29">
        <f>BC1367*Параметри!$M$36/18</f>
        <v>0</v>
      </c>
      <c r="BE1367" s="40">
        <f>IF(BC1367=0,0,'Дані не з ДІСО'!K1367/('Дані не з ДІСО'!I1367+'Дані не з ДІСО'!K1367))</f>
        <v>0</v>
      </c>
      <c r="BF1367" s="29">
        <f>(1+0.25*BE1367)*BD1367*Параметри!$K$51</f>
        <v>0</v>
      </c>
      <c r="BG1367" s="40">
        <f>ROUNDUP('Дані не з ДІСО'!M1367/Параметри!$K$27,0)</f>
        <v>0</v>
      </c>
      <c r="BH1367" s="40">
        <f>BG1367*Параметри!$M$37/18</f>
        <v>0</v>
      </c>
      <c r="BI1367" s="29">
        <f>BH1367*Параметри!$K$51</f>
        <v>0</v>
      </c>
      <c r="BJ1367" s="29">
        <f>'Дані не з ДІСО'!N1367*Параметри!$K$76</f>
        <v>0</v>
      </c>
      <c r="BK1367" s="40">
        <f>ROUNDUP('Дані з ДІСО'!V1367/Параметри!$K$25,0)</f>
        <v>0</v>
      </c>
      <c r="BL1367" s="40">
        <f>ROUNDUP('Дані з ДІСО'!W1367/Параметри!$K$25,0)</f>
        <v>0</v>
      </c>
      <c r="BM1367" s="40">
        <f>ROUNDUP('Дані з ДІСО'!X1367/Параметри!$K$25,0)</f>
        <v>0</v>
      </c>
      <c r="BN1367" s="40">
        <f>(BK1367*Параметри!$K$34+BL1367*Параметри!$L$34+BM1367*Параметри!$M$34)/18</f>
        <v>0</v>
      </c>
      <c r="BO1367" s="40">
        <f>IF(K1367=0,0,'Дані з ДІСО'!AC1367/K1367)</f>
        <v>0</v>
      </c>
      <c r="BP1367" s="29">
        <f>(1+0.25*BO1367)*BN1367*Параметри!$K$51</f>
        <v>0</v>
      </c>
      <c r="BQ1367" s="29">
        <f>BP1367*'Коефіцієнти АТО'!U1367</f>
        <v>0</v>
      </c>
      <c r="BR1367" s="29">
        <f>K1367*(1+0.25*BO1367)*Параметри!$K$66*Параметри!$K$20/1000</f>
        <v>0</v>
      </c>
      <c r="BS1367" s="29">
        <f>(1+0.25*BO1367)*K1367*'Коефіцієнти АТО'!S1367*Параметри!$K$20/1000</f>
        <v>0</v>
      </c>
      <c r="BT1367" s="29">
        <f t="shared" si="196"/>
        <v>0</v>
      </c>
      <c r="BU1367" s="40">
        <f>ROUNDUP('Дані з ДІСО'!AG1367/Параметри!$K$71,0)</f>
        <v>0</v>
      </c>
      <c r="BV1367" s="40">
        <f t="shared" si="197"/>
        <v>0</v>
      </c>
      <c r="BW1367" s="40">
        <f>IF('Дані з ДІСО'!AG1367=0,0,'Дані з ДІСО'!AJ1367/'Дані з ДІСО'!AG1367)</f>
        <v>0</v>
      </c>
      <c r="BX1367" s="29">
        <f>BV1367*(1+0.25*BW1367)*Параметри!$K$51</f>
        <v>0</v>
      </c>
      <c r="BY1367" s="29">
        <f>ROUND(IF(Параметри!$K$77="No",CC1367,CC1367*Параметри!$K$78)+AG1367,1)</f>
        <v>32495.7</v>
      </c>
      <c r="BZ1367" s="29">
        <f>ROUND(IF(Параметри!$K$77="No",BF1367,BF1367*Параметри!$K$78),1)</f>
        <v>0</v>
      </c>
      <c r="CA1367" s="29">
        <f>ROUND(IF(Параметри!$K$77="No",BI1367,BI1367*Параметри!$K$78),1)</f>
        <v>0</v>
      </c>
      <c r="CB1367" s="29">
        <f>ROUND(IF(Параметри!$K$77="No",BJ1367,BJ1367*Параметри!$K$78),1)</f>
        <v>0</v>
      </c>
      <c r="CC1367" s="29">
        <f t="shared" si="191"/>
        <v>36106.330189977096</v>
      </c>
    </row>
    <row r="1368" spans="1:81">
      <c r="A1368" s="9">
        <v>1367</v>
      </c>
      <c r="B1368" s="9" t="s">
        <v>3148</v>
      </c>
      <c r="C1368" s="9" t="s">
        <v>3148</v>
      </c>
      <c r="D1368" s="9" t="s">
        <v>4371</v>
      </c>
      <c r="E1368" s="9" t="s">
        <v>24</v>
      </c>
      <c r="F1368" s="9" t="s">
        <v>4386</v>
      </c>
      <c r="G1368" s="9" t="s">
        <v>2837</v>
      </c>
      <c r="H1368" s="29">
        <f>SUM('Дані з ДІСО'!J1368:L1368)</f>
        <v>591.5</v>
      </c>
      <c r="I1368" s="29">
        <f>SUM('Дані з ДІСО'!G1368:I1368)</f>
        <v>50</v>
      </c>
      <c r="J1368" s="29">
        <f>SUM('Дані з ДІСО'!P1368:R1368)</f>
        <v>27</v>
      </c>
      <c r="K1368" s="29">
        <f>SUM('Дані з ДІСО'!V1368:X1368)</f>
        <v>0</v>
      </c>
      <c r="L1368" s="40">
        <f>ROUNDUP('Дані з ДІСО'!J1368/'Коефіцієнти АТО'!$R1368,0)</f>
        <v>15</v>
      </c>
      <c r="M1368" s="40">
        <f>ROUNDUP('Дані з ДІСО'!K1368/'Коефіцієнти АТО'!$R1368,0)</f>
        <v>24</v>
      </c>
      <c r="N1368" s="40">
        <f>ROUNDUP('Дані з ДІСО'!L1368/'Коефіцієнти АТО'!$R1368,0)</f>
        <v>6</v>
      </c>
      <c r="O1368" s="59">
        <f>(L1368*Параметри!$K$32+M1368*Параметри!$L$32+N1368*Параметри!$M$32)/18</f>
        <v>74.600000000000009</v>
      </c>
      <c r="P1368" s="41">
        <f>IF(H1368=0,"",'Дані з ДІСО'!Y1368/H1368)</f>
        <v>0</v>
      </c>
      <c r="Q1368" s="29">
        <f>IF(H1368=0,"",(1+0.25*P1368)*O1368*Параметри!$K$51)</f>
        <v>15279.587735825602</v>
      </c>
      <c r="R1368" s="29">
        <f>IF(H1368=0,"",Q1368*'Коефіцієнти АТО'!T1368)</f>
        <v>259.75299150903527</v>
      </c>
      <c r="S1368" s="29">
        <f>IF(H1368=0,"",H1368*(1+0.25*P1368)*Параметри!$K$66*Параметри!$K$20/1000)</f>
        <v>0</v>
      </c>
      <c r="T1368" s="29">
        <f>IF(H1368=0,"",H1368*(1+0.25*P1368)*'Коефіцієнти АТО'!$S1368*Параметри!$K$20/1000)</f>
        <v>2983.5001548076161</v>
      </c>
      <c r="U1368" s="29">
        <f t="shared" si="192"/>
        <v>18522.840882142253</v>
      </c>
      <c r="V1368" s="29">
        <f t="shared" si="193"/>
        <v>18522.840882142253</v>
      </c>
      <c r="W1368" s="40">
        <f>ROUNDUP('Дані з ДІСО'!P1368/Параметри!$K$24,0)</f>
        <v>2</v>
      </c>
      <c r="X1368" s="40">
        <f>ROUNDUP('Дані з ДІСО'!Q1368/Параметри!$K$24,0)</f>
        <v>2</v>
      </c>
      <c r="Y1368" s="40">
        <f>ROUNDUP('Дані з ДІСО'!R1368/Параметри!$K$24,0)</f>
        <v>0</v>
      </c>
      <c r="Z1368" s="59">
        <f>(W1368*Параметри!$K$33+X1368*Параметри!$L$33+Y1368*Параметри!$M$33)/18</f>
        <v>8</v>
      </c>
      <c r="AA1368" s="41">
        <f>IF(J1368=0,0,'Дані з ДІСО'!AA1368/J1368)</f>
        <v>0</v>
      </c>
      <c r="AB1368" s="29">
        <f>(1+0.25*AA1368)*Z1368*Параметри!$K$51</f>
        <v>1638.561687488</v>
      </c>
      <c r="AC1368" s="29">
        <f>AB1368*'Коефіцієнти АТО'!U1368</f>
        <v>77.012399311935994</v>
      </c>
      <c r="AD1368" s="29">
        <f>J1368*(1+0.25*AA1368)*Параметри!$K$66*Параметри!$K$20/1000</f>
        <v>0</v>
      </c>
      <c r="AE1368" s="29">
        <f>(1+0.25*AA1368)*J1368*'Коефіцієнти АТО'!S1368*Параметри!$K$20/1000</f>
        <v>136.18682025326396</v>
      </c>
      <c r="AF1368" s="29">
        <f t="shared" si="189"/>
        <v>1851.7609070531998</v>
      </c>
      <c r="AG1368" s="29">
        <v>0</v>
      </c>
      <c r="AH1368" s="40">
        <v>2</v>
      </c>
      <c r="AI1368" s="40">
        <v>0</v>
      </c>
      <c r="AJ1368" s="40">
        <f t="shared" si="190"/>
        <v>0</v>
      </c>
      <c r="AK1368" s="29">
        <f>(AH1368+AI1368)*(1+0.25*AJ1368)*Параметри!$K$53</f>
        <v>358.85855139200009</v>
      </c>
      <c r="AL1368" s="29">
        <f>ROUNDUP(('Дані з ДІСО'!AU1368+'Дані з ДІСО'!AW1368)/Параметри!$K$28,0)</f>
        <v>0</v>
      </c>
      <c r="AM1368" s="64">
        <f>AL1368*Параметри!$M$35/18</f>
        <v>0</v>
      </c>
      <c r="AN1368" s="29">
        <f>IF(AL1368=0,0,'Дані з ДІСО'!AW1368/SUM('Дані з ДІСО'!AU1368,'Дані з ДІСО'!AW1368))</f>
        <v>0</v>
      </c>
      <c r="AO1368" s="29">
        <f>(1+0.25*AN1368)*AM1368*Параметри!$K$51</f>
        <v>0</v>
      </c>
      <c r="AP1368" s="40">
        <f>ROUNDUP(('Дані з ДІСО'!AE1368+'Дані не з ДІСО'!E1368+'Дані не з ДІСО'!G1368)/Параметри!$K$69,0)</f>
        <v>0</v>
      </c>
      <c r="AQ1368" s="40">
        <f t="shared" si="194"/>
        <v>0</v>
      </c>
      <c r="AR1368" s="40">
        <f>IF(AP1368=0,0,('Дані з ДІСО'!AH1368+'Дані не з ДІСО'!G1368)/('Дані з ДІСО'!AE1368+'Дані не з ДІСО'!E1368+'Дані не з ДІСО'!G1368))</f>
        <v>0</v>
      </c>
      <c r="AS1368" s="29">
        <f>AQ1368*(1+0.25*AR1368)*Параметри!$K$51</f>
        <v>0</v>
      </c>
      <c r="AT1368" s="40">
        <f>ROUNDUP('Дані з ДІСО'!AF1368/Параметри!$K$70,0)</f>
        <v>0</v>
      </c>
      <c r="AU1368" s="40">
        <f t="shared" si="195"/>
        <v>0</v>
      </c>
      <c r="AV1368" s="40">
        <f>IF(AT1368=0,0,'Дані з ДІСО'!AI1368/'Дані з ДІСО'!AF1368)</f>
        <v>0</v>
      </c>
      <c r="AW1368" s="29">
        <f>AU1368*(1+0.25*AV1368)*Параметри!$K$51</f>
        <v>0</v>
      </c>
      <c r="AX1368" s="40">
        <f>ROUNDUP('Дані з ДІСО'!AR1368/Параметри!$K$29,0)</f>
        <v>0</v>
      </c>
      <c r="AY1368" s="40">
        <f>ROUNDUP('Дані з ДІСО'!AS1368/Параметри!$K$29,0)</f>
        <v>0</v>
      </c>
      <c r="AZ1368" s="40">
        <f>ROUNDUP('Дані з ДІСО'!AT1368/Параметри!$K$29,0)</f>
        <v>0</v>
      </c>
      <c r="BA1368" s="64">
        <f>(AX1368*Параметри!$K$32+AY1368*Параметри!$L$32+AZ1368*Параметри!$M$32)/18</f>
        <v>0</v>
      </c>
      <c r="BB1368" s="29">
        <f>(BA1368*Параметри!$K$51+SUM('Дані з ДІСО'!AR1368:AT1368)*Параметри!$K$48*Параметри!$K$20/1000)*Параметри!$K$74</f>
        <v>0</v>
      </c>
      <c r="BC1368" s="40">
        <f>ROUNDUP(('Дані не з ДІСО'!I1368+'Дані не з ДІСО'!K1368)/Параметри!$K$26,0)</f>
        <v>0</v>
      </c>
      <c r="BD1368" s="29">
        <f>BC1368*Параметри!$M$36/18</f>
        <v>0</v>
      </c>
      <c r="BE1368" s="40">
        <f>IF(BC1368=0,0,'Дані не з ДІСО'!K1368/('Дані не з ДІСО'!I1368+'Дані не з ДІСО'!K1368))</f>
        <v>0</v>
      </c>
      <c r="BF1368" s="29">
        <f>(1+0.25*BE1368)*BD1368*Параметри!$K$51</f>
        <v>0</v>
      </c>
      <c r="BG1368" s="40">
        <f>ROUNDUP('Дані не з ДІСО'!M1368/Параметри!$K$27,0)</f>
        <v>0</v>
      </c>
      <c r="BH1368" s="40">
        <f>BG1368*Параметри!$M$37/18</f>
        <v>0</v>
      </c>
      <c r="BI1368" s="29">
        <f>BH1368*Параметри!$K$51</f>
        <v>0</v>
      </c>
      <c r="BJ1368" s="29">
        <f>'Дані не з ДІСО'!N1368*Параметри!$K$76</f>
        <v>0</v>
      </c>
      <c r="BK1368" s="40">
        <f>ROUNDUP('Дані з ДІСО'!V1368/Параметри!$K$25,0)</f>
        <v>0</v>
      </c>
      <c r="BL1368" s="40">
        <f>ROUNDUP('Дані з ДІСО'!W1368/Параметри!$K$25,0)</f>
        <v>0</v>
      </c>
      <c r="BM1368" s="40">
        <f>ROUNDUP('Дані з ДІСО'!X1368/Параметри!$K$25,0)</f>
        <v>0</v>
      </c>
      <c r="BN1368" s="40">
        <f>(BK1368*Параметри!$K$34+BL1368*Параметри!$L$34+BM1368*Параметри!$M$34)/18</f>
        <v>0</v>
      </c>
      <c r="BO1368" s="40">
        <f>IF(K1368=0,0,'Дані з ДІСО'!AC1368/K1368)</f>
        <v>0</v>
      </c>
      <c r="BP1368" s="29">
        <f>(1+0.25*BO1368)*BN1368*Параметри!$K$51</f>
        <v>0</v>
      </c>
      <c r="BQ1368" s="29">
        <f>BP1368*'Коефіцієнти АТО'!U1368</f>
        <v>0</v>
      </c>
      <c r="BR1368" s="29">
        <f>K1368*(1+0.25*BO1368)*Параметри!$K$66*Параметри!$K$20/1000</f>
        <v>0</v>
      </c>
      <c r="BS1368" s="29">
        <f>(1+0.25*BO1368)*K1368*'Коефіцієнти АТО'!S1368*Параметри!$K$20/1000</f>
        <v>0</v>
      </c>
      <c r="BT1368" s="29">
        <f t="shared" si="196"/>
        <v>0</v>
      </c>
      <c r="BU1368" s="40">
        <f>ROUNDUP('Дані з ДІСО'!AG1368/Параметри!$K$71,0)</f>
        <v>0</v>
      </c>
      <c r="BV1368" s="40">
        <f t="shared" si="197"/>
        <v>0</v>
      </c>
      <c r="BW1368" s="40">
        <f>IF('Дані з ДІСО'!AG1368=0,0,'Дані з ДІСО'!AJ1368/'Дані з ДІСО'!AG1368)</f>
        <v>0</v>
      </c>
      <c r="BX1368" s="29">
        <f>BV1368*(1+0.25*BW1368)*Параметри!$K$51</f>
        <v>0</v>
      </c>
      <c r="BY1368" s="29">
        <f>ROUND(IF(Параметри!$K$77="No",CC1368,CC1368*Параметри!$K$78)+AG1368,1)</f>
        <v>18660.099999999999</v>
      </c>
      <c r="BZ1368" s="29">
        <f>ROUND(IF(Параметри!$K$77="No",BF1368,BF1368*Параметри!$K$78),1)</f>
        <v>0</v>
      </c>
      <c r="CA1368" s="29">
        <f>ROUND(IF(Параметри!$K$77="No",BI1368,BI1368*Параметри!$K$78),1)</f>
        <v>0</v>
      </c>
      <c r="CB1368" s="29">
        <f>ROUND(IF(Параметри!$K$77="No",BJ1368,BJ1368*Параметри!$K$78),1)</f>
        <v>0</v>
      </c>
      <c r="CC1368" s="29">
        <f t="shared" si="191"/>
        <v>20733.460340587455</v>
      </c>
    </row>
    <row r="1369" spans="1:81">
      <c r="A1369" s="9">
        <v>1368</v>
      </c>
      <c r="B1369" s="9" t="s">
        <v>3148</v>
      </c>
      <c r="C1369" s="9" t="s">
        <v>3148</v>
      </c>
      <c r="D1369" s="9" t="s">
        <v>4371</v>
      </c>
      <c r="E1369" s="9" t="s">
        <v>24</v>
      </c>
      <c r="F1369" s="9" t="s">
        <v>4387</v>
      </c>
      <c r="G1369" s="9" t="s">
        <v>2839</v>
      </c>
      <c r="H1369" s="29">
        <f>SUM('Дані з ДІСО'!J1369:L1369)</f>
        <v>1968</v>
      </c>
      <c r="I1369" s="29">
        <f>SUM('Дані з ДІСО'!G1369:I1369)</f>
        <v>93</v>
      </c>
      <c r="J1369" s="29">
        <f>SUM('Дані з ДІСО'!P1369:R1369)</f>
        <v>0</v>
      </c>
      <c r="K1369" s="29">
        <f>SUM('Дані з ДІСО'!V1369:X1369)</f>
        <v>0</v>
      </c>
      <c r="L1369" s="40">
        <f>ROUNDUP('Дані з ДІСО'!J1369/'Коефіцієнти АТО'!$R1369,0)</f>
        <v>44</v>
      </c>
      <c r="M1369" s="40">
        <f>ROUNDUP('Дані з ДІСО'!K1369/'Коефіцієнти АТО'!$R1369,0)</f>
        <v>53</v>
      </c>
      <c r="N1369" s="40">
        <f>ROUNDUP('Дані з ДІСО'!L1369/'Коефіцієнти АТО'!$R1369,0)</f>
        <v>14</v>
      </c>
      <c r="O1369" s="59">
        <f>(L1369*Параметри!$K$32+M1369*Параметри!$L$32+N1369*Параметри!$M$32)/18</f>
        <v>180.11666666666667</v>
      </c>
      <c r="P1369" s="41">
        <f>IF(H1369=0,"",'Дані з ДІСО'!Y1369/H1369)</f>
        <v>0</v>
      </c>
      <c r="Q1369" s="29">
        <f>IF(H1369=0,"",(1+0.25*P1369)*O1369*Параметри!$K$51)</f>
        <v>36891.533659755871</v>
      </c>
      <c r="R1369" s="29">
        <f>IF(H1369=0,"",Q1369*'Коефіцієнти АТО'!T1369)</f>
        <v>627.1560722158498</v>
      </c>
      <c r="S1369" s="29">
        <f>IF(H1369=0,"",H1369*(1+0.25*P1369)*Параметри!$K$66*Параметри!$K$20/1000)</f>
        <v>0</v>
      </c>
      <c r="T1369" s="29">
        <f>IF(H1369=0,"",H1369*(1+0.25*P1369)*'Коефіцієнти АТО'!$S1369*Параметри!$K$20/1000)</f>
        <v>9926.5060095712397</v>
      </c>
      <c r="U1369" s="29">
        <f t="shared" si="192"/>
        <v>47445.195741542957</v>
      </c>
      <c r="V1369" s="29">
        <f t="shared" si="193"/>
        <v>47445.195741542957</v>
      </c>
      <c r="W1369" s="40">
        <f>ROUNDUP('Дані з ДІСО'!P1369/Параметри!$K$24,0)</f>
        <v>0</v>
      </c>
      <c r="X1369" s="40">
        <f>ROUNDUP('Дані з ДІСО'!Q1369/Параметри!$K$24,0)</f>
        <v>0</v>
      </c>
      <c r="Y1369" s="40">
        <f>ROUNDUP('Дані з ДІСО'!R1369/Параметри!$K$24,0)</f>
        <v>0</v>
      </c>
      <c r="Z1369" s="59">
        <f>(W1369*Параметри!$K$33+X1369*Параметри!$L$33+Y1369*Параметри!$M$33)/18</f>
        <v>0</v>
      </c>
      <c r="AA1369" s="41">
        <f>IF(J1369=0,0,'Дані з ДІСО'!AA1369/J1369)</f>
        <v>0</v>
      </c>
      <c r="AB1369" s="29">
        <f>(1+0.25*AA1369)*Z1369*Параметри!$K$51</f>
        <v>0</v>
      </c>
      <c r="AC1369" s="29">
        <f>AB1369*'Коефіцієнти АТО'!U1369</f>
        <v>0</v>
      </c>
      <c r="AD1369" s="29">
        <f>J1369*(1+0.25*AA1369)*Параметри!$K$66*Параметри!$K$20/1000</f>
        <v>0</v>
      </c>
      <c r="AE1369" s="29">
        <f>(1+0.25*AA1369)*J1369*'Коефіцієнти АТО'!S1369*Параметри!$K$20/1000</f>
        <v>0</v>
      </c>
      <c r="AF1369" s="29">
        <f t="shared" si="189"/>
        <v>0</v>
      </c>
      <c r="AG1369" s="29">
        <v>0</v>
      </c>
      <c r="AH1369" s="40">
        <v>13</v>
      </c>
      <c r="AI1369" s="40">
        <v>0</v>
      </c>
      <c r="AJ1369" s="40">
        <f t="shared" si="190"/>
        <v>0</v>
      </c>
      <c r="AK1369" s="29">
        <f>(AH1369+AI1369)*(1+0.25*AJ1369)*Параметри!$K$53</f>
        <v>2332.5805840480007</v>
      </c>
      <c r="AL1369" s="29">
        <f>ROUNDUP(('Дані з ДІСО'!AU1369+'Дані з ДІСО'!AW1369)/Параметри!$K$28,0)</f>
        <v>0</v>
      </c>
      <c r="AM1369" s="64">
        <f>AL1369*Параметри!$M$35/18</f>
        <v>0</v>
      </c>
      <c r="AN1369" s="29">
        <f>IF(AL1369=0,0,'Дані з ДІСО'!AW1369/SUM('Дані з ДІСО'!AU1369,'Дані з ДІСО'!AW1369))</f>
        <v>0</v>
      </c>
      <c r="AO1369" s="29">
        <f>(1+0.25*AN1369)*AM1369*Параметри!$K$51</f>
        <v>0</v>
      </c>
      <c r="AP1369" s="40">
        <f>ROUNDUP(('Дані з ДІСО'!AE1369+'Дані не з ДІСО'!E1369+'Дані не з ДІСО'!G1369)/Параметри!$K$69,0)</f>
        <v>0</v>
      </c>
      <c r="AQ1369" s="40">
        <f t="shared" si="194"/>
        <v>0</v>
      </c>
      <c r="AR1369" s="40">
        <f>IF(AP1369=0,0,('Дані з ДІСО'!AH1369+'Дані не з ДІСО'!G1369)/('Дані з ДІСО'!AE1369+'Дані не з ДІСО'!E1369+'Дані не з ДІСО'!G1369))</f>
        <v>0</v>
      </c>
      <c r="AS1369" s="29">
        <f>AQ1369*(1+0.25*AR1369)*Параметри!$K$51</f>
        <v>0</v>
      </c>
      <c r="AT1369" s="40">
        <f>ROUNDUP('Дані з ДІСО'!AF1369/Параметри!$K$70,0)</f>
        <v>0</v>
      </c>
      <c r="AU1369" s="40">
        <f t="shared" si="195"/>
        <v>0</v>
      </c>
      <c r="AV1369" s="40">
        <f>IF(AT1369=0,0,'Дані з ДІСО'!AI1369/'Дані з ДІСО'!AF1369)</f>
        <v>0</v>
      </c>
      <c r="AW1369" s="29">
        <f>AU1369*(1+0.25*AV1369)*Параметри!$K$51</f>
        <v>0</v>
      </c>
      <c r="AX1369" s="40">
        <f>ROUNDUP('Дані з ДІСО'!AR1369/Параметри!$K$29,0)</f>
        <v>0</v>
      </c>
      <c r="AY1369" s="40">
        <f>ROUNDUP('Дані з ДІСО'!AS1369/Параметри!$K$29,0)</f>
        <v>0</v>
      </c>
      <c r="AZ1369" s="40">
        <f>ROUNDUP('Дані з ДІСО'!AT1369/Параметри!$K$29,0)</f>
        <v>0</v>
      </c>
      <c r="BA1369" s="64">
        <f>(AX1369*Параметри!$K$32+AY1369*Параметри!$L$32+AZ1369*Параметри!$M$32)/18</f>
        <v>0</v>
      </c>
      <c r="BB1369" s="29">
        <f>(BA1369*Параметри!$K$51+SUM('Дані з ДІСО'!AR1369:AT1369)*Параметри!$K$48*Параметри!$K$20/1000)*Параметри!$K$74</f>
        <v>0</v>
      </c>
      <c r="BC1369" s="40">
        <f>ROUNDUP(('Дані не з ДІСО'!I1369+'Дані не з ДІСО'!K1369)/Параметри!$K$26,0)</f>
        <v>0</v>
      </c>
      <c r="BD1369" s="29">
        <f>BC1369*Параметри!$M$36/18</f>
        <v>0</v>
      </c>
      <c r="BE1369" s="40">
        <f>IF(BC1369=0,0,'Дані не з ДІСО'!K1369/('Дані не з ДІСО'!I1369+'Дані не з ДІСО'!K1369))</f>
        <v>0</v>
      </c>
      <c r="BF1369" s="29">
        <f>(1+0.25*BE1369)*BD1369*Параметри!$K$51</f>
        <v>0</v>
      </c>
      <c r="BG1369" s="40">
        <f>ROUNDUP('Дані не з ДІСО'!M1369/Параметри!$K$27,0)</f>
        <v>0</v>
      </c>
      <c r="BH1369" s="40">
        <f>BG1369*Параметри!$M$37/18</f>
        <v>0</v>
      </c>
      <c r="BI1369" s="29">
        <f>BH1369*Параметри!$K$51</f>
        <v>0</v>
      </c>
      <c r="BJ1369" s="29">
        <f>'Дані не з ДІСО'!N1369*Параметри!$K$76</f>
        <v>0</v>
      </c>
      <c r="BK1369" s="40">
        <f>ROUNDUP('Дані з ДІСО'!V1369/Параметри!$K$25,0)</f>
        <v>0</v>
      </c>
      <c r="BL1369" s="40">
        <f>ROUNDUP('Дані з ДІСО'!W1369/Параметри!$K$25,0)</f>
        <v>0</v>
      </c>
      <c r="BM1369" s="40">
        <f>ROUNDUP('Дані з ДІСО'!X1369/Параметри!$K$25,0)</f>
        <v>0</v>
      </c>
      <c r="BN1369" s="40">
        <f>(BK1369*Параметри!$K$34+BL1369*Параметри!$L$34+BM1369*Параметри!$M$34)/18</f>
        <v>0</v>
      </c>
      <c r="BO1369" s="40">
        <f>IF(K1369=0,0,'Дані з ДІСО'!AC1369/K1369)</f>
        <v>0</v>
      </c>
      <c r="BP1369" s="29">
        <f>(1+0.25*BO1369)*BN1369*Параметри!$K$51</f>
        <v>0</v>
      </c>
      <c r="BQ1369" s="29">
        <f>BP1369*'Коефіцієнти АТО'!U1369</f>
        <v>0</v>
      </c>
      <c r="BR1369" s="29">
        <f>K1369*(1+0.25*BO1369)*Параметри!$K$66*Параметри!$K$20/1000</f>
        <v>0</v>
      </c>
      <c r="BS1369" s="29">
        <f>(1+0.25*BO1369)*K1369*'Коефіцієнти АТО'!S1369*Параметри!$K$20/1000</f>
        <v>0</v>
      </c>
      <c r="BT1369" s="29">
        <f t="shared" si="196"/>
        <v>0</v>
      </c>
      <c r="BU1369" s="40">
        <f>ROUNDUP('Дані з ДІСО'!AG1369/Параметри!$K$71,0)</f>
        <v>0</v>
      </c>
      <c r="BV1369" s="40">
        <f t="shared" si="197"/>
        <v>0</v>
      </c>
      <c r="BW1369" s="40">
        <f>IF('Дані з ДІСО'!AG1369=0,0,'Дані з ДІСО'!AJ1369/'Дані з ДІСО'!AG1369)</f>
        <v>0</v>
      </c>
      <c r="BX1369" s="29">
        <f>BV1369*(1+0.25*BW1369)*Параметри!$K$51</f>
        <v>0</v>
      </c>
      <c r="BY1369" s="29">
        <f>ROUND(IF(Параметри!$K$77="No",CC1369,CC1369*Параметри!$K$78)+AG1369,1)</f>
        <v>44800</v>
      </c>
      <c r="BZ1369" s="29">
        <f>ROUND(IF(Параметри!$K$77="No",BF1369,BF1369*Параметри!$K$78),1)</f>
        <v>0</v>
      </c>
      <c r="CA1369" s="29">
        <f>ROUND(IF(Параметри!$K$77="No",BI1369,BI1369*Параметри!$K$78),1)</f>
        <v>0</v>
      </c>
      <c r="CB1369" s="29">
        <f>ROUND(IF(Параметри!$K$77="No",BJ1369,BJ1369*Параметри!$K$78),1)</f>
        <v>0</v>
      </c>
      <c r="CC1369" s="29">
        <f t="shared" si="191"/>
        <v>49777.776325590959</v>
      </c>
    </row>
    <row r="1370" spans="1:81">
      <c r="A1370" s="9">
        <v>1369</v>
      </c>
      <c r="B1370" s="9" t="s">
        <v>3148</v>
      </c>
      <c r="C1370" s="9" t="s">
        <v>3148</v>
      </c>
      <c r="D1370" s="9" t="s">
        <v>4371</v>
      </c>
      <c r="E1370" s="9" t="s">
        <v>24</v>
      </c>
      <c r="F1370" s="9" t="s">
        <v>4388</v>
      </c>
      <c r="G1370" s="9" t="s">
        <v>2841</v>
      </c>
      <c r="H1370" s="29">
        <f>SUM('Дані з ДІСО'!J1370:L1370)</f>
        <v>754</v>
      </c>
      <c r="I1370" s="29">
        <f>SUM('Дані з ДІСО'!G1370:I1370)</f>
        <v>46</v>
      </c>
      <c r="J1370" s="29">
        <f>SUM('Дані з ДІСО'!P1370:R1370)</f>
        <v>0</v>
      </c>
      <c r="K1370" s="29">
        <f>SUM('Дані з ДІСО'!V1370:X1370)</f>
        <v>0</v>
      </c>
      <c r="L1370" s="40">
        <f>ROUNDUP('Дані з ДІСО'!J1370/'Коефіцієнти АТО'!$R1370,0)</f>
        <v>20</v>
      </c>
      <c r="M1370" s="40">
        <f>ROUNDUP('Дані з ДІСО'!K1370/'Коефіцієнти АТО'!$R1370,0)</f>
        <v>27</v>
      </c>
      <c r="N1370" s="40">
        <f>ROUNDUP('Дані з ДІСО'!L1370/'Коефіцієнти АТО'!$R1370,0)</f>
        <v>8</v>
      </c>
      <c r="O1370" s="59">
        <f>(L1370*Параметри!$K$32+M1370*Параметри!$L$32+N1370*Параметри!$M$32)/18</f>
        <v>90.38333333333334</v>
      </c>
      <c r="P1370" s="41">
        <f>IF(H1370=0,"",'Дані з ДІСО'!Y1370/H1370)</f>
        <v>1</v>
      </c>
      <c r="Q1370" s="29">
        <f>IF(H1370=0,"",(1+0.25*P1370)*O1370*Параметри!$K$51)</f>
        <v>23140.416748040167</v>
      </c>
      <c r="R1370" s="29">
        <f>IF(H1370=0,"",Q1370*'Коефіцієнти АТО'!T1370)</f>
        <v>393.38708471668286</v>
      </c>
      <c r="S1370" s="29">
        <f>IF(H1370=0,"",H1370*(1+0.25*P1370)*Параметри!$K$66*Параметри!$K$20/1000)</f>
        <v>0</v>
      </c>
      <c r="T1370" s="29">
        <f>IF(H1370=0,"",H1370*(1+0.25*P1370)*'Коефіцієнти АТО'!$S1370*Параметри!$K$20/1000)</f>
        <v>4753.9288181000484</v>
      </c>
      <c r="U1370" s="29">
        <f t="shared" si="192"/>
        <v>28287.732650856899</v>
      </c>
      <c r="V1370" s="29">
        <f t="shared" si="193"/>
        <v>28287.732650856899</v>
      </c>
      <c r="W1370" s="40">
        <f>ROUNDUP('Дані з ДІСО'!P1370/Параметри!$K$24,0)</f>
        <v>0</v>
      </c>
      <c r="X1370" s="40">
        <f>ROUNDUP('Дані з ДІСО'!Q1370/Параметри!$K$24,0)</f>
        <v>0</v>
      </c>
      <c r="Y1370" s="40">
        <f>ROUNDUP('Дані з ДІСО'!R1370/Параметри!$K$24,0)</f>
        <v>0</v>
      </c>
      <c r="Z1370" s="59">
        <f>(W1370*Параметри!$K$33+X1370*Параметри!$L$33+Y1370*Параметри!$M$33)/18</f>
        <v>0</v>
      </c>
      <c r="AA1370" s="41">
        <f>IF(J1370=0,0,'Дані з ДІСО'!AA1370/J1370)</f>
        <v>0</v>
      </c>
      <c r="AB1370" s="29">
        <f>(1+0.25*AA1370)*Z1370*Параметри!$K$51</f>
        <v>0</v>
      </c>
      <c r="AC1370" s="29">
        <f>AB1370*'Коефіцієнти АТО'!U1370</f>
        <v>0</v>
      </c>
      <c r="AD1370" s="29">
        <f>J1370*(1+0.25*AA1370)*Параметри!$K$66*Параметри!$K$20/1000</f>
        <v>0</v>
      </c>
      <c r="AE1370" s="29">
        <f>(1+0.25*AA1370)*J1370*'Коефіцієнти АТО'!S1370*Параметри!$K$20/1000</f>
        <v>0</v>
      </c>
      <c r="AF1370" s="29">
        <f t="shared" si="189"/>
        <v>0</v>
      </c>
      <c r="AG1370" s="29">
        <v>0</v>
      </c>
      <c r="AH1370" s="40">
        <v>0</v>
      </c>
      <c r="AI1370" s="40">
        <v>5</v>
      </c>
      <c r="AJ1370" s="40">
        <f t="shared" si="190"/>
        <v>1</v>
      </c>
      <c r="AK1370" s="29">
        <f>(AH1370+AI1370)*(1+0.25*AJ1370)*Параметри!$K$53</f>
        <v>1121.4329731000003</v>
      </c>
      <c r="AL1370" s="29">
        <f>ROUNDUP(('Дані з ДІСО'!AU1370+'Дані з ДІСО'!AW1370)/Параметри!$K$28,0)</f>
        <v>0</v>
      </c>
      <c r="AM1370" s="64">
        <f>AL1370*Параметри!$M$35/18</f>
        <v>0</v>
      </c>
      <c r="AN1370" s="29">
        <f>IF(AL1370=0,0,'Дані з ДІСО'!AW1370/SUM('Дані з ДІСО'!AU1370,'Дані з ДІСО'!AW1370))</f>
        <v>0</v>
      </c>
      <c r="AO1370" s="29">
        <f>(1+0.25*AN1370)*AM1370*Параметри!$K$51</f>
        <v>0</v>
      </c>
      <c r="AP1370" s="40">
        <f>ROUNDUP(('Дані з ДІСО'!AE1370+'Дані не з ДІСО'!E1370+'Дані не з ДІСО'!G1370)/Параметри!$K$69,0)</f>
        <v>11</v>
      </c>
      <c r="AQ1370" s="40">
        <f t="shared" si="194"/>
        <v>22</v>
      </c>
      <c r="AR1370" s="40">
        <f>IF(AP1370=0,0,('Дані з ДІСО'!AH1370+'Дані не з ДІСО'!G1370)/('Дані з ДІСО'!AE1370+'Дані не з ДІСО'!E1370+'Дані не з ДІСО'!G1370))</f>
        <v>1</v>
      </c>
      <c r="AS1370" s="29">
        <f>AQ1370*(1+0.25*AR1370)*Параметри!$K$51</f>
        <v>5632.5558007399995</v>
      </c>
      <c r="AT1370" s="40">
        <f>ROUNDUP('Дані з ДІСО'!AF1370/Параметри!$K$70,0)</f>
        <v>0</v>
      </c>
      <c r="AU1370" s="40">
        <f t="shared" si="195"/>
        <v>0</v>
      </c>
      <c r="AV1370" s="40">
        <f>IF(AT1370=0,0,'Дані з ДІСО'!AI1370/'Дані з ДІСО'!AF1370)</f>
        <v>0</v>
      </c>
      <c r="AW1370" s="29">
        <f>AU1370*(1+0.25*AV1370)*Параметри!$K$51</f>
        <v>0</v>
      </c>
      <c r="AX1370" s="40">
        <f>ROUNDUP('Дані з ДІСО'!AR1370/Параметри!$K$29,0)</f>
        <v>0</v>
      </c>
      <c r="AY1370" s="40">
        <f>ROUNDUP('Дані з ДІСО'!AS1370/Параметри!$K$29,0)</f>
        <v>0</v>
      </c>
      <c r="AZ1370" s="40">
        <f>ROUNDUP('Дані з ДІСО'!AT1370/Параметри!$K$29,0)</f>
        <v>0</v>
      </c>
      <c r="BA1370" s="64">
        <f>(AX1370*Параметри!$K$32+AY1370*Параметри!$L$32+AZ1370*Параметри!$M$32)/18</f>
        <v>0</v>
      </c>
      <c r="BB1370" s="29">
        <f>(BA1370*Параметри!$K$51+SUM('Дані з ДІСО'!AR1370:AT1370)*Параметри!$K$48*Параметри!$K$20/1000)*Параметри!$K$74</f>
        <v>0</v>
      </c>
      <c r="BC1370" s="40">
        <f>ROUNDUP(('Дані не з ДІСО'!I1370+'Дані не з ДІСО'!K1370)/Параметри!$K$26,0)</f>
        <v>0</v>
      </c>
      <c r="BD1370" s="29">
        <f>BC1370*Параметри!$M$36/18</f>
        <v>0</v>
      </c>
      <c r="BE1370" s="40">
        <f>IF(BC1370=0,0,'Дані не з ДІСО'!K1370/('Дані не з ДІСО'!I1370+'Дані не з ДІСО'!K1370))</f>
        <v>0</v>
      </c>
      <c r="BF1370" s="29">
        <f>(1+0.25*BE1370)*BD1370*Параметри!$K$51</f>
        <v>0</v>
      </c>
      <c r="BG1370" s="40">
        <f>ROUNDUP('Дані не з ДІСО'!M1370/Параметри!$K$27,0)</f>
        <v>0</v>
      </c>
      <c r="BH1370" s="40">
        <f>BG1370*Параметри!$M$37/18</f>
        <v>0</v>
      </c>
      <c r="BI1370" s="29">
        <f>BH1370*Параметри!$K$51</f>
        <v>0</v>
      </c>
      <c r="BJ1370" s="29">
        <f>'Дані не з ДІСО'!N1370*Параметри!$K$76</f>
        <v>0</v>
      </c>
      <c r="BK1370" s="40">
        <f>ROUNDUP('Дані з ДІСО'!V1370/Параметри!$K$25,0)</f>
        <v>0</v>
      </c>
      <c r="BL1370" s="40">
        <f>ROUNDUP('Дані з ДІСО'!W1370/Параметри!$K$25,0)</f>
        <v>0</v>
      </c>
      <c r="BM1370" s="40">
        <f>ROUNDUP('Дані з ДІСО'!X1370/Параметри!$K$25,0)</f>
        <v>0</v>
      </c>
      <c r="BN1370" s="40">
        <f>(BK1370*Параметри!$K$34+BL1370*Параметри!$L$34+BM1370*Параметри!$M$34)/18</f>
        <v>0</v>
      </c>
      <c r="BO1370" s="40">
        <f>IF(K1370=0,0,'Дані з ДІСО'!AC1370/K1370)</f>
        <v>0</v>
      </c>
      <c r="BP1370" s="29">
        <f>(1+0.25*BO1370)*BN1370*Параметри!$K$51</f>
        <v>0</v>
      </c>
      <c r="BQ1370" s="29">
        <f>BP1370*'Коефіцієнти АТО'!U1370</f>
        <v>0</v>
      </c>
      <c r="BR1370" s="29">
        <f>K1370*(1+0.25*BO1370)*Параметри!$K$66*Параметри!$K$20/1000</f>
        <v>0</v>
      </c>
      <c r="BS1370" s="29">
        <f>(1+0.25*BO1370)*K1370*'Коефіцієнти АТО'!S1370*Параметри!$K$20/1000</f>
        <v>0</v>
      </c>
      <c r="BT1370" s="29">
        <f t="shared" si="196"/>
        <v>0</v>
      </c>
      <c r="BU1370" s="40">
        <f>ROUNDUP('Дані з ДІСО'!AG1370/Параметри!$K$71,0)</f>
        <v>0</v>
      </c>
      <c r="BV1370" s="40">
        <f t="shared" si="197"/>
        <v>0</v>
      </c>
      <c r="BW1370" s="40">
        <f>IF('Дані з ДІСО'!AG1370=0,0,'Дані з ДІСО'!AJ1370/'Дані з ДІСО'!AG1370)</f>
        <v>0</v>
      </c>
      <c r="BX1370" s="29">
        <f>BV1370*(1+0.25*BW1370)*Параметри!$K$51</f>
        <v>0</v>
      </c>
      <c r="BY1370" s="29">
        <f>ROUND(IF(Параметри!$K$77="No",CC1370,CC1370*Параметри!$K$78)+AG1370,1)</f>
        <v>31537.5</v>
      </c>
      <c r="BZ1370" s="29">
        <f>ROUND(IF(Параметри!$K$77="No",BF1370,BF1370*Параметри!$K$78),1)</f>
        <v>0</v>
      </c>
      <c r="CA1370" s="29">
        <f>ROUND(IF(Параметри!$K$77="No",BI1370,BI1370*Параметри!$K$78),1)</f>
        <v>0</v>
      </c>
      <c r="CB1370" s="29">
        <f>ROUND(IF(Параметри!$K$77="No",BJ1370,BJ1370*Параметри!$K$78),1)</f>
        <v>0</v>
      </c>
      <c r="CC1370" s="29">
        <f t="shared" si="191"/>
        <v>35041.721424696894</v>
      </c>
    </row>
    <row r="1371" spans="1:81">
      <c r="A1371" s="9">
        <v>1370</v>
      </c>
      <c r="B1371" s="9" t="s">
        <v>3148</v>
      </c>
      <c r="C1371" s="9" t="s">
        <v>3148</v>
      </c>
      <c r="D1371" s="9" t="s">
        <v>4371</v>
      </c>
      <c r="E1371" s="9" t="s">
        <v>24</v>
      </c>
      <c r="F1371" s="9" t="s">
        <v>4389</v>
      </c>
      <c r="G1371" s="9" t="s">
        <v>2843</v>
      </c>
      <c r="H1371" s="29">
        <f>SUM('Дані з ДІСО'!J1371:L1371)</f>
        <v>749.5</v>
      </c>
      <c r="I1371" s="29">
        <f>SUM('Дані з ДІСО'!G1371:I1371)</f>
        <v>41</v>
      </c>
      <c r="J1371" s="29">
        <f>SUM('Дані з ДІСО'!P1371:R1371)</f>
        <v>0</v>
      </c>
      <c r="K1371" s="29">
        <f>SUM('Дані з ДІСО'!V1371:X1371)</f>
        <v>0</v>
      </c>
      <c r="L1371" s="40">
        <f>ROUNDUP('Дані з ДІСО'!J1371/'Коефіцієнти АТО'!$R1371,0)</f>
        <v>20</v>
      </c>
      <c r="M1371" s="40">
        <f>ROUNDUP('Дані з ДІСО'!K1371/'Коефіцієнти АТО'!$R1371,0)</f>
        <v>27</v>
      </c>
      <c r="N1371" s="40">
        <f>ROUNDUP('Дані з ДІСО'!L1371/'Коефіцієнти АТО'!$R1371,0)</f>
        <v>8</v>
      </c>
      <c r="O1371" s="59">
        <f>(L1371*Параметри!$K$32+M1371*Параметри!$L$32+N1371*Параметри!$M$32)/18</f>
        <v>90.38333333333334</v>
      </c>
      <c r="P1371" s="41">
        <f>IF(H1371=0,"",'Дані з ДІСО'!Y1371/H1371)</f>
        <v>1</v>
      </c>
      <c r="Q1371" s="29">
        <f>IF(H1371=0,"",(1+0.25*P1371)*O1371*Параметри!$K$51)</f>
        <v>23140.416748040167</v>
      </c>
      <c r="R1371" s="29">
        <f>IF(H1371=0,"",Q1371*'Коефіцієнти АТО'!T1371)</f>
        <v>393.38708471668286</v>
      </c>
      <c r="S1371" s="29">
        <f>IF(H1371=0,"",H1371*(1+0.25*P1371)*Параметри!$K$66*Параметри!$K$20/1000)</f>
        <v>0</v>
      </c>
      <c r="T1371" s="29">
        <f>IF(H1371=0,"",H1371*(1+0.25*P1371)*'Коефіцієнти АТО'!$S1371*Параметри!$K$20/1000)</f>
        <v>4725.5565638806174</v>
      </c>
      <c r="U1371" s="29">
        <f t="shared" si="192"/>
        <v>28259.360396637469</v>
      </c>
      <c r="V1371" s="29">
        <f t="shared" si="193"/>
        <v>28259.360396637469</v>
      </c>
      <c r="W1371" s="40">
        <f>ROUNDUP('Дані з ДІСО'!P1371/Параметри!$K$24,0)</f>
        <v>0</v>
      </c>
      <c r="X1371" s="40">
        <f>ROUNDUP('Дані з ДІСО'!Q1371/Параметри!$K$24,0)</f>
        <v>0</v>
      </c>
      <c r="Y1371" s="40">
        <f>ROUNDUP('Дані з ДІСО'!R1371/Параметри!$K$24,0)</f>
        <v>0</v>
      </c>
      <c r="Z1371" s="59">
        <f>(W1371*Параметри!$K$33+X1371*Параметри!$L$33+Y1371*Параметри!$M$33)/18</f>
        <v>0</v>
      </c>
      <c r="AA1371" s="41">
        <f>IF(J1371=0,0,'Дані з ДІСО'!AA1371/J1371)</f>
        <v>0</v>
      </c>
      <c r="AB1371" s="29">
        <f>(1+0.25*AA1371)*Z1371*Параметри!$K$51</f>
        <v>0</v>
      </c>
      <c r="AC1371" s="29">
        <f>AB1371*'Коефіцієнти АТО'!U1371</f>
        <v>0</v>
      </c>
      <c r="AD1371" s="29">
        <f>J1371*(1+0.25*AA1371)*Параметри!$K$66*Параметри!$K$20/1000</f>
        <v>0</v>
      </c>
      <c r="AE1371" s="29">
        <f>(1+0.25*AA1371)*J1371*'Коефіцієнти АТО'!S1371*Параметри!$K$20/1000</f>
        <v>0</v>
      </c>
      <c r="AF1371" s="29">
        <f t="shared" si="189"/>
        <v>0</v>
      </c>
      <c r="AG1371" s="29">
        <v>0</v>
      </c>
      <c r="AH1371" s="40">
        <v>0</v>
      </c>
      <c r="AI1371" s="40">
        <v>12</v>
      </c>
      <c r="AJ1371" s="40">
        <f t="shared" si="190"/>
        <v>1</v>
      </c>
      <c r="AK1371" s="29">
        <f>(AH1371+AI1371)*(1+0.25*AJ1371)*Параметри!$K$53</f>
        <v>2691.4391354400009</v>
      </c>
      <c r="AL1371" s="29">
        <f>ROUNDUP(('Дані з ДІСО'!AU1371+'Дані з ДІСО'!AW1371)/Параметри!$K$28,0)</f>
        <v>0</v>
      </c>
      <c r="AM1371" s="64">
        <f>AL1371*Параметри!$M$35/18</f>
        <v>0</v>
      </c>
      <c r="AN1371" s="29">
        <f>IF(AL1371=0,0,'Дані з ДІСО'!AW1371/SUM('Дані з ДІСО'!AU1371,'Дані з ДІСО'!AW1371))</f>
        <v>0</v>
      </c>
      <c r="AO1371" s="29">
        <f>(1+0.25*AN1371)*AM1371*Параметри!$K$51</f>
        <v>0</v>
      </c>
      <c r="AP1371" s="40">
        <f>ROUNDUP(('Дані з ДІСО'!AE1371+'Дані не з ДІСО'!E1371+'Дані не з ДІСО'!G1371)/Параметри!$K$69,0)</f>
        <v>16</v>
      </c>
      <c r="AQ1371" s="40">
        <f t="shared" si="194"/>
        <v>32</v>
      </c>
      <c r="AR1371" s="40">
        <f>IF(AP1371=0,0,('Дані з ДІСО'!AH1371+'Дані не з ДІСО'!G1371)/('Дані з ДІСО'!AE1371+'Дані не з ДІСО'!E1371+'Дані не з ДІСО'!G1371))</f>
        <v>1</v>
      </c>
      <c r="AS1371" s="29">
        <f>AQ1371*(1+0.25*AR1371)*Параметри!$K$51</f>
        <v>8192.8084374400005</v>
      </c>
      <c r="AT1371" s="40">
        <f>ROUNDUP('Дані з ДІСО'!AF1371/Параметри!$K$70,0)</f>
        <v>0</v>
      </c>
      <c r="AU1371" s="40">
        <f t="shared" si="195"/>
        <v>0</v>
      </c>
      <c r="AV1371" s="40">
        <f>IF(AT1371=0,0,'Дані з ДІСО'!AI1371/'Дані з ДІСО'!AF1371)</f>
        <v>0</v>
      </c>
      <c r="AW1371" s="29">
        <f>AU1371*(1+0.25*AV1371)*Параметри!$K$51</f>
        <v>0</v>
      </c>
      <c r="AX1371" s="40">
        <f>ROUNDUP('Дані з ДІСО'!AR1371/Параметри!$K$29,0)</f>
        <v>0</v>
      </c>
      <c r="AY1371" s="40">
        <f>ROUNDUP('Дані з ДІСО'!AS1371/Параметри!$K$29,0)</f>
        <v>0</v>
      </c>
      <c r="AZ1371" s="40">
        <f>ROUNDUP('Дані з ДІСО'!AT1371/Параметри!$K$29,0)</f>
        <v>0</v>
      </c>
      <c r="BA1371" s="64">
        <f>(AX1371*Параметри!$K$32+AY1371*Параметри!$L$32+AZ1371*Параметри!$M$32)/18</f>
        <v>0</v>
      </c>
      <c r="BB1371" s="29">
        <f>(BA1371*Параметри!$K$51+SUM('Дані з ДІСО'!AR1371:AT1371)*Параметри!$K$48*Параметри!$K$20/1000)*Параметри!$K$74</f>
        <v>0</v>
      </c>
      <c r="BC1371" s="40">
        <f>ROUNDUP(('Дані не з ДІСО'!I1371+'Дані не з ДІСО'!K1371)/Параметри!$K$26,0)</f>
        <v>0</v>
      </c>
      <c r="BD1371" s="29">
        <f>BC1371*Параметри!$M$36/18</f>
        <v>0</v>
      </c>
      <c r="BE1371" s="40">
        <f>IF(BC1371=0,0,'Дані не з ДІСО'!K1371/('Дані не з ДІСО'!I1371+'Дані не з ДІСО'!K1371))</f>
        <v>0</v>
      </c>
      <c r="BF1371" s="29">
        <f>(1+0.25*BE1371)*BD1371*Параметри!$K$51</f>
        <v>0</v>
      </c>
      <c r="BG1371" s="40">
        <f>ROUNDUP('Дані не з ДІСО'!M1371/Параметри!$K$27,0)</f>
        <v>0</v>
      </c>
      <c r="BH1371" s="40">
        <f>BG1371*Параметри!$M$37/18</f>
        <v>0</v>
      </c>
      <c r="BI1371" s="29">
        <f>BH1371*Параметри!$K$51</f>
        <v>0</v>
      </c>
      <c r="BJ1371" s="29">
        <f>'Дані не з ДІСО'!N1371*Параметри!$K$76</f>
        <v>0</v>
      </c>
      <c r="BK1371" s="40">
        <f>ROUNDUP('Дані з ДІСО'!V1371/Параметри!$K$25,0)</f>
        <v>0</v>
      </c>
      <c r="BL1371" s="40">
        <f>ROUNDUP('Дані з ДІСО'!W1371/Параметри!$K$25,0)</f>
        <v>0</v>
      </c>
      <c r="BM1371" s="40">
        <f>ROUNDUP('Дані з ДІСО'!X1371/Параметри!$K$25,0)</f>
        <v>0</v>
      </c>
      <c r="BN1371" s="40">
        <f>(BK1371*Параметри!$K$34+BL1371*Параметри!$L$34+BM1371*Параметри!$M$34)/18</f>
        <v>0</v>
      </c>
      <c r="BO1371" s="40">
        <f>IF(K1371=0,0,'Дані з ДІСО'!AC1371/K1371)</f>
        <v>0</v>
      </c>
      <c r="BP1371" s="29">
        <f>(1+0.25*BO1371)*BN1371*Параметри!$K$51</f>
        <v>0</v>
      </c>
      <c r="BQ1371" s="29">
        <f>BP1371*'Коефіцієнти АТО'!U1371</f>
        <v>0</v>
      </c>
      <c r="BR1371" s="29">
        <f>K1371*(1+0.25*BO1371)*Параметри!$K$66*Параметри!$K$20/1000</f>
        <v>0</v>
      </c>
      <c r="BS1371" s="29">
        <f>(1+0.25*BO1371)*K1371*'Коефіцієнти АТО'!S1371*Параметри!$K$20/1000</f>
        <v>0</v>
      </c>
      <c r="BT1371" s="29">
        <f t="shared" si="196"/>
        <v>0</v>
      </c>
      <c r="BU1371" s="40">
        <f>ROUNDUP('Дані з ДІСО'!AG1371/Параметри!$K$71,0)</f>
        <v>0</v>
      </c>
      <c r="BV1371" s="40">
        <f t="shared" si="197"/>
        <v>0</v>
      </c>
      <c r="BW1371" s="40">
        <f>IF('Дані з ДІСО'!AG1371=0,0,'Дані з ДІСО'!AJ1371/'Дані з ДІСО'!AG1371)</f>
        <v>0</v>
      </c>
      <c r="BX1371" s="29">
        <f>BV1371*(1+0.25*BW1371)*Параметри!$K$51</f>
        <v>0</v>
      </c>
      <c r="BY1371" s="29">
        <f>ROUND(IF(Параметри!$K$77="No",CC1371,CC1371*Параметри!$K$78)+AG1371,1)</f>
        <v>35229.199999999997</v>
      </c>
      <c r="BZ1371" s="29">
        <f>ROUND(IF(Параметри!$K$77="No",BF1371,BF1371*Параметри!$K$78),1)</f>
        <v>0</v>
      </c>
      <c r="CA1371" s="29">
        <f>ROUND(IF(Параметри!$K$77="No",BI1371,BI1371*Параметри!$K$78),1)</f>
        <v>0</v>
      </c>
      <c r="CB1371" s="29">
        <f>ROUND(IF(Параметри!$K$77="No",BJ1371,BJ1371*Параметри!$K$78),1)</f>
        <v>0</v>
      </c>
      <c r="CC1371" s="29">
        <f t="shared" si="191"/>
        <v>39143.60796951747</v>
      </c>
    </row>
    <row r="1372" spans="1:81">
      <c r="A1372" s="9">
        <v>1371</v>
      </c>
      <c r="B1372" s="9" t="s">
        <v>3148</v>
      </c>
      <c r="C1372" s="9" t="s">
        <v>3148</v>
      </c>
      <c r="D1372" s="9" t="s">
        <v>4371</v>
      </c>
      <c r="E1372" s="9" t="s">
        <v>24</v>
      </c>
      <c r="F1372" s="9" t="s">
        <v>4390</v>
      </c>
      <c r="G1372" s="9" t="s">
        <v>2845</v>
      </c>
      <c r="H1372" s="29">
        <f>SUM('Дані з ДІСО'!J1372:L1372)</f>
        <v>1733</v>
      </c>
      <c r="I1372" s="29">
        <f>SUM('Дані з ДІСО'!G1372:I1372)</f>
        <v>104</v>
      </c>
      <c r="J1372" s="29">
        <f>SUM('Дані з ДІСО'!P1372:R1372)</f>
        <v>0</v>
      </c>
      <c r="K1372" s="29">
        <f>SUM('Дані з ДІСО'!V1372:X1372)</f>
        <v>0</v>
      </c>
      <c r="L1372" s="40">
        <f>ROUNDUP('Дані з ДІСО'!J1372/'Коефіцієнти АТО'!$R1372,0)</f>
        <v>45</v>
      </c>
      <c r="M1372" s="40">
        <f>ROUNDUP('Дані з ДІСО'!K1372/'Коефіцієнти АТО'!$R1372,0)</f>
        <v>52</v>
      </c>
      <c r="N1372" s="40">
        <f>ROUNDUP('Дані з ДІСО'!L1372/'Коефіцієнти АТО'!$R1372,0)</f>
        <v>16</v>
      </c>
      <c r="O1372" s="59">
        <f>(L1372*Параметри!$K$32+M1372*Параметри!$L$32+N1372*Параметри!$M$32)/18</f>
        <v>183.52222222222224</v>
      </c>
      <c r="P1372" s="41">
        <f>IF(H1372=0,"",'Дані з ДІСО'!Y1372/H1372)</f>
        <v>0</v>
      </c>
      <c r="Q1372" s="29">
        <f>IF(H1372=0,"",(1+0.25*P1372)*O1372*Параметри!$K$51)</f>
        <v>37589.060266999026</v>
      </c>
      <c r="R1372" s="29">
        <f>IF(H1372=0,"",Q1372*'Коефіцієнти АТО'!T1372)</f>
        <v>639.01402453898345</v>
      </c>
      <c r="S1372" s="29">
        <f>IF(H1372=0,"",H1372*(1+0.25*P1372)*Параметри!$K$66*Параметри!$K$20/1000)</f>
        <v>0</v>
      </c>
      <c r="T1372" s="29">
        <f>IF(H1372=0,"",H1372*(1+0.25*P1372)*'Коефіцієнти АТО'!$S1372*Параметри!$K$20/1000)</f>
        <v>8741.1762777372769</v>
      </c>
      <c r="U1372" s="29">
        <f t="shared" si="192"/>
        <v>46969.250569275289</v>
      </c>
      <c r="V1372" s="29">
        <f t="shared" si="193"/>
        <v>46969.250569275289</v>
      </c>
      <c r="W1372" s="40">
        <f>ROUNDUP('Дані з ДІСО'!P1372/Параметри!$K$24,0)</f>
        <v>0</v>
      </c>
      <c r="X1372" s="40">
        <f>ROUNDUP('Дані з ДІСО'!Q1372/Параметри!$K$24,0)</f>
        <v>0</v>
      </c>
      <c r="Y1372" s="40">
        <f>ROUNDUP('Дані з ДІСО'!R1372/Параметри!$K$24,0)</f>
        <v>0</v>
      </c>
      <c r="Z1372" s="59">
        <f>(W1372*Параметри!$K$33+X1372*Параметри!$L$33+Y1372*Параметри!$M$33)/18</f>
        <v>0</v>
      </c>
      <c r="AA1372" s="41">
        <f>IF(J1372=0,0,'Дані з ДІСО'!AA1372/J1372)</f>
        <v>0</v>
      </c>
      <c r="AB1372" s="29">
        <f>(1+0.25*AA1372)*Z1372*Параметри!$K$51</f>
        <v>0</v>
      </c>
      <c r="AC1372" s="29">
        <f>AB1372*'Коефіцієнти АТО'!U1372</f>
        <v>0</v>
      </c>
      <c r="AD1372" s="29">
        <f>J1372*(1+0.25*AA1372)*Параметри!$K$66*Параметри!$K$20/1000</f>
        <v>0</v>
      </c>
      <c r="AE1372" s="29">
        <f>(1+0.25*AA1372)*J1372*'Коефіцієнти АТО'!S1372*Параметри!$K$20/1000</f>
        <v>0</v>
      </c>
      <c r="AF1372" s="29">
        <f t="shared" si="189"/>
        <v>0</v>
      </c>
      <c r="AG1372" s="29">
        <v>0</v>
      </c>
      <c r="AH1372" s="40">
        <v>2</v>
      </c>
      <c r="AI1372" s="40">
        <v>0</v>
      </c>
      <c r="AJ1372" s="40">
        <f t="shared" si="190"/>
        <v>0</v>
      </c>
      <c r="AK1372" s="29">
        <f>(AH1372+AI1372)*(1+0.25*AJ1372)*Параметри!$K$53</f>
        <v>358.85855139200009</v>
      </c>
      <c r="AL1372" s="29">
        <f>ROUNDUP(('Дані з ДІСО'!AU1372+'Дані з ДІСО'!AW1372)/Параметри!$K$28,0)</f>
        <v>0</v>
      </c>
      <c r="AM1372" s="64">
        <f>AL1372*Параметри!$M$35/18</f>
        <v>0</v>
      </c>
      <c r="AN1372" s="29">
        <f>IF(AL1372=0,0,'Дані з ДІСО'!AW1372/SUM('Дані з ДІСО'!AU1372,'Дані з ДІСО'!AW1372))</f>
        <v>0</v>
      </c>
      <c r="AO1372" s="29">
        <f>(1+0.25*AN1372)*AM1372*Параметри!$K$51</f>
        <v>0</v>
      </c>
      <c r="AP1372" s="40">
        <f>ROUNDUP(('Дані з ДІСО'!AE1372+'Дані не з ДІСО'!E1372+'Дані не з ДІСО'!G1372)/Параметри!$K$69,0)</f>
        <v>0</v>
      </c>
      <c r="AQ1372" s="40">
        <f t="shared" si="194"/>
        <v>0</v>
      </c>
      <c r="AR1372" s="40">
        <f>IF(AP1372=0,0,('Дані з ДІСО'!AH1372+'Дані не з ДІСО'!G1372)/('Дані з ДІСО'!AE1372+'Дані не з ДІСО'!E1372+'Дані не з ДІСО'!G1372))</f>
        <v>0</v>
      </c>
      <c r="AS1372" s="29">
        <f>AQ1372*(1+0.25*AR1372)*Параметри!$K$51</f>
        <v>0</v>
      </c>
      <c r="AT1372" s="40">
        <f>ROUNDUP('Дані з ДІСО'!AF1372/Параметри!$K$70,0)</f>
        <v>0</v>
      </c>
      <c r="AU1372" s="40">
        <f t="shared" si="195"/>
        <v>0</v>
      </c>
      <c r="AV1372" s="40">
        <f>IF(AT1372=0,0,'Дані з ДІСО'!AI1372/'Дані з ДІСО'!AF1372)</f>
        <v>0</v>
      </c>
      <c r="AW1372" s="29">
        <f>AU1372*(1+0.25*AV1372)*Параметри!$K$51</f>
        <v>0</v>
      </c>
      <c r="AX1372" s="40">
        <f>ROUNDUP('Дані з ДІСО'!AR1372/Параметри!$K$29,0)</f>
        <v>0</v>
      </c>
      <c r="AY1372" s="40">
        <f>ROUNDUP('Дані з ДІСО'!AS1372/Параметри!$K$29,0)</f>
        <v>0</v>
      </c>
      <c r="AZ1372" s="40">
        <f>ROUNDUP('Дані з ДІСО'!AT1372/Параметри!$K$29,0)</f>
        <v>0</v>
      </c>
      <c r="BA1372" s="64">
        <f>(AX1372*Параметри!$K$32+AY1372*Параметри!$L$32+AZ1372*Параметри!$M$32)/18</f>
        <v>0</v>
      </c>
      <c r="BB1372" s="29">
        <f>(BA1372*Параметри!$K$51+SUM('Дані з ДІСО'!AR1372:AT1372)*Параметри!$K$48*Параметри!$K$20/1000)*Параметри!$K$74</f>
        <v>0</v>
      </c>
      <c r="BC1372" s="40">
        <f>ROUNDUP(('Дані не з ДІСО'!I1372+'Дані не з ДІСО'!K1372)/Параметри!$K$26,0)</f>
        <v>0</v>
      </c>
      <c r="BD1372" s="29">
        <f>BC1372*Параметри!$M$36/18</f>
        <v>0</v>
      </c>
      <c r="BE1372" s="40">
        <f>IF(BC1372=0,0,'Дані не з ДІСО'!K1372/('Дані не з ДІСО'!I1372+'Дані не з ДІСО'!K1372))</f>
        <v>0</v>
      </c>
      <c r="BF1372" s="29">
        <f>(1+0.25*BE1372)*BD1372*Параметри!$K$51</f>
        <v>0</v>
      </c>
      <c r="BG1372" s="40">
        <f>ROUNDUP('Дані не з ДІСО'!M1372/Параметри!$K$27,0)</f>
        <v>0</v>
      </c>
      <c r="BH1372" s="40">
        <f>BG1372*Параметри!$M$37/18</f>
        <v>0</v>
      </c>
      <c r="BI1372" s="29">
        <f>BH1372*Параметри!$K$51</f>
        <v>0</v>
      </c>
      <c r="BJ1372" s="29">
        <f>'Дані не з ДІСО'!N1372*Параметри!$K$76</f>
        <v>0</v>
      </c>
      <c r="BK1372" s="40">
        <f>ROUNDUP('Дані з ДІСО'!V1372/Параметри!$K$25,0)</f>
        <v>0</v>
      </c>
      <c r="BL1372" s="40">
        <f>ROUNDUP('Дані з ДІСО'!W1372/Параметри!$K$25,0)</f>
        <v>0</v>
      </c>
      <c r="BM1372" s="40">
        <f>ROUNDUP('Дані з ДІСО'!X1372/Параметри!$K$25,0)</f>
        <v>0</v>
      </c>
      <c r="BN1372" s="40">
        <f>(BK1372*Параметри!$K$34+BL1372*Параметри!$L$34+BM1372*Параметри!$M$34)/18</f>
        <v>0</v>
      </c>
      <c r="BO1372" s="40">
        <f>IF(K1372=0,0,'Дані з ДІСО'!AC1372/K1372)</f>
        <v>0</v>
      </c>
      <c r="BP1372" s="29">
        <f>(1+0.25*BO1372)*BN1372*Параметри!$K$51</f>
        <v>0</v>
      </c>
      <c r="BQ1372" s="29">
        <f>BP1372*'Коефіцієнти АТО'!U1372</f>
        <v>0</v>
      </c>
      <c r="BR1372" s="29">
        <f>K1372*(1+0.25*BO1372)*Параметри!$K$66*Параметри!$K$20/1000</f>
        <v>0</v>
      </c>
      <c r="BS1372" s="29">
        <f>(1+0.25*BO1372)*K1372*'Коефіцієнти АТО'!S1372*Параметри!$K$20/1000</f>
        <v>0</v>
      </c>
      <c r="BT1372" s="29">
        <f t="shared" si="196"/>
        <v>0</v>
      </c>
      <c r="BU1372" s="40">
        <f>ROUNDUP('Дані з ДІСО'!AG1372/Параметри!$K$71,0)</f>
        <v>0</v>
      </c>
      <c r="BV1372" s="40">
        <f t="shared" si="197"/>
        <v>0</v>
      </c>
      <c r="BW1372" s="40">
        <f>IF('Дані з ДІСО'!AG1372=0,0,'Дані з ДІСО'!AJ1372/'Дані з ДІСО'!AG1372)</f>
        <v>0</v>
      </c>
      <c r="BX1372" s="29">
        <f>BV1372*(1+0.25*BW1372)*Параметри!$K$51</f>
        <v>0</v>
      </c>
      <c r="BY1372" s="29">
        <f>ROUND(IF(Параметри!$K$77="No",CC1372,CC1372*Параметри!$K$78)+AG1372,1)</f>
        <v>42595.3</v>
      </c>
      <c r="BZ1372" s="29">
        <f>ROUND(IF(Параметри!$K$77="No",BF1372,BF1372*Параметри!$K$78),1)</f>
        <v>0</v>
      </c>
      <c r="CA1372" s="29">
        <f>ROUND(IF(Параметри!$K$77="No",BI1372,BI1372*Параметри!$K$78),1)</f>
        <v>0</v>
      </c>
      <c r="CB1372" s="29">
        <f>ROUND(IF(Параметри!$K$77="No",BJ1372,BJ1372*Параметри!$K$78),1)</f>
        <v>0</v>
      </c>
      <c r="CC1372" s="29">
        <f t="shared" si="191"/>
        <v>47328.109120667286</v>
      </c>
    </row>
    <row r="1373" spans="1:81">
      <c r="A1373" s="9">
        <v>1372</v>
      </c>
      <c r="B1373" s="9" t="s">
        <v>3148</v>
      </c>
      <c r="C1373" s="9" t="s">
        <v>3148</v>
      </c>
      <c r="D1373" s="9" t="s">
        <v>4371</v>
      </c>
      <c r="E1373" s="9" t="s">
        <v>24</v>
      </c>
      <c r="F1373" s="9" t="s">
        <v>4391</v>
      </c>
      <c r="G1373" s="9" t="s">
        <v>2847</v>
      </c>
      <c r="H1373" s="29">
        <f>SUM('Дані з ДІСО'!J1373:L1373)</f>
        <v>2302</v>
      </c>
      <c r="I1373" s="29">
        <f>SUM('Дані з ДІСО'!G1373:I1373)</f>
        <v>72</v>
      </c>
      <c r="J1373" s="29">
        <f>SUM('Дані з ДІСО'!P1373:R1373)</f>
        <v>0</v>
      </c>
      <c r="K1373" s="29">
        <f>SUM('Дані з ДІСО'!V1373:X1373)</f>
        <v>0</v>
      </c>
      <c r="L1373" s="40">
        <f>ROUNDUP('Дані з ДІСО'!J1373/'Коефіцієнти АТО'!$R1373,0)</f>
        <v>50</v>
      </c>
      <c r="M1373" s="40">
        <f>ROUNDUP('Дані з ДІСО'!K1373/'Коефіцієнти АТО'!$R1373,0)</f>
        <v>64</v>
      </c>
      <c r="N1373" s="40">
        <f>ROUNDUP('Дані з ДІСО'!L1373/'Коефіцієнти АТО'!$R1373,0)</f>
        <v>15</v>
      </c>
      <c r="O1373" s="59">
        <f>(L1373*Параметри!$K$32+M1373*Параметри!$L$32+N1373*Параметри!$M$32)/18</f>
        <v>209.73888888888891</v>
      </c>
      <c r="P1373" s="41">
        <f>IF(H1373=0,"",'Дані з ДІСО'!Y1373/H1373)</f>
        <v>0</v>
      </c>
      <c r="Q1373" s="29">
        <f>IF(H1373=0,"",(1+0.25*P1373)*O1373*Параметри!$K$51)</f>
        <v>42958.76346370449</v>
      </c>
      <c r="R1373" s="29">
        <f>IF(H1373=0,"",Q1373*'Коефіцієнти АТО'!T1373)</f>
        <v>730.29897888297637</v>
      </c>
      <c r="S1373" s="29">
        <f>IF(H1373=0,"",H1373*(1+0.25*P1373)*Параметри!$K$66*Параметри!$K$20/1000)</f>
        <v>0</v>
      </c>
      <c r="T1373" s="29">
        <f>IF(H1373=0,"",H1373*(1+0.25*P1373)*'Коефіцієнти АТО'!$S1373*Параметри!$K$20/1000)</f>
        <v>10515.792376453288</v>
      </c>
      <c r="U1373" s="29">
        <f t="shared" si="192"/>
        <v>54204.85481904076</v>
      </c>
      <c r="V1373" s="29">
        <f t="shared" si="193"/>
        <v>54204.85481904076</v>
      </c>
      <c r="W1373" s="40">
        <f>ROUNDUP('Дані з ДІСО'!P1373/Параметри!$K$24,0)</f>
        <v>0</v>
      </c>
      <c r="X1373" s="40">
        <f>ROUNDUP('Дані з ДІСО'!Q1373/Параметри!$K$24,0)</f>
        <v>0</v>
      </c>
      <c r="Y1373" s="40">
        <f>ROUNDUP('Дані з ДІСО'!R1373/Параметри!$K$24,0)</f>
        <v>0</v>
      </c>
      <c r="Z1373" s="59">
        <f>(W1373*Параметри!$K$33+X1373*Параметри!$L$33+Y1373*Параметри!$M$33)/18</f>
        <v>0</v>
      </c>
      <c r="AA1373" s="41">
        <f>IF(J1373=0,0,'Дані з ДІСО'!AA1373/J1373)</f>
        <v>0</v>
      </c>
      <c r="AB1373" s="29">
        <f>(1+0.25*AA1373)*Z1373*Параметри!$K$51</f>
        <v>0</v>
      </c>
      <c r="AC1373" s="29">
        <f>AB1373*'Коефіцієнти АТО'!U1373</f>
        <v>0</v>
      </c>
      <c r="AD1373" s="29">
        <f>J1373*(1+0.25*AA1373)*Параметри!$K$66*Параметри!$K$20/1000</f>
        <v>0</v>
      </c>
      <c r="AE1373" s="29">
        <f>(1+0.25*AA1373)*J1373*'Коефіцієнти АТО'!S1373*Параметри!$K$20/1000</f>
        <v>0</v>
      </c>
      <c r="AF1373" s="29">
        <f t="shared" si="189"/>
        <v>0</v>
      </c>
      <c r="AG1373" s="29">
        <v>0</v>
      </c>
      <c r="AH1373" s="40">
        <v>41</v>
      </c>
      <c r="AI1373" s="40">
        <v>0</v>
      </c>
      <c r="AJ1373" s="40">
        <f t="shared" si="190"/>
        <v>0</v>
      </c>
      <c r="AK1373" s="29">
        <f>(AH1373+AI1373)*(1+0.25*AJ1373)*Параметри!$K$53</f>
        <v>7356.6003035360018</v>
      </c>
      <c r="AL1373" s="29">
        <f>ROUNDUP(('Дані з ДІСО'!AU1373+'Дані з ДІСО'!AW1373)/Параметри!$K$28,0)</f>
        <v>0</v>
      </c>
      <c r="AM1373" s="64">
        <f>AL1373*Параметри!$M$35/18</f>
        <v>0</v>
      </c>
      <c r="AN1373" s="29">
        <f>IF(AL1373=0,0,'Дані з ДІСО'!AW1373/SUM('Дані з ДІСО'!AU1373,'Дані з ДІСО'!AW1373))</f>
        <v>0</v>
      </c>
      <c r="AO1373" s="29">
        <f>(1+0.25*AN1373)*AM1373*Параметри!$K$51</f>
        <v>0</v>
      </c>
      <c r="AP1373" s="40">
        <f>ROUNDUP(('Дані з ДІСО'!AE1373+'Дані не з ДІСО'!E1373+'Дані не з ДІСО'!G1373)/Параметри!$K$69,0)</f>
        <v>0</v>
      </c>
      <c r="AQ1373" s="40">
        <f t="shared" si="194"/>
        <v>0</v>
      </c>
      <c r="AR1373" s="40">
        <f>IF(AP1373=0,0,('Дані з ДІСО'!AH1373+'Дані не з ДІСО'!G1373)/('Дані з ДІСО'!AE1373+'Дані не з ДІСО'!E1373+'Дані не з ДІСО'!G1373))</f>
        <v>0</v>
      </c>
      <c r="AS1373" s="29">
        <f>AQ1373*(1+0.25*AR1373)*Параметри!$K$51</f>
        <v>0</v>
      </c>
      <c r="AT1373" s="40">
        <f>ROUNDUP('Дані з ДІСО'!AF1373/Параметри!$K$70,0)</f>
        <v>0</v>
      </c>
      <c r="AU1373" s="40">
        <f t="shared" si="195"/>
        <v>0</v>
      </c>
      <c r="AV1373" s="40">
        <f>IF(AT1373=0,0,'Дані з ДІСО'!AI1373/'Дані з ДІСО'!AF1373)</f>
        <v>0</v>
      </c>
      <c r="AW1373" s="29">
        <f>AU1373*(1+0.25*AV1373)*Параметри!$K$51</f>
        <v>0</v>
      </c>
      <c r="AX1373" s="40">
        <f>ROUNDUP('Дані з ДІСО'!AR1373/Параметри!$K$29,0)</f>
        <v>0</v>
      </c>
      <c r="AY1373" s="40">
        <f>ROUNDUP('Дані з ДІСО'!AS1373/Параметри!$K$29,0)</f>
        <v>0</v>
      </c>
      <c r="AZ1373" s="40">
        <f>ROUNDUP('Дані з ДІСО'!AT1373/Параметри!$K$29,0)</f>
        <v>0</v>
      </c>
      <c r="BA1373" s="64">
        <f>(AX1373*Параметри!$K$32+AY1373*Параметри!$L$32+AZ1373*Параметри!$M$32)/18</f>
        <v>0</v>
      </c>
      <c r="BB1373" s="29">
        <f>(BA1373*Параметри!$K$51+SUM('Дані з ДІСО'!AR1373:AT1373)*Параметри!$K$48*Параметри!$K$20/1000)*Параметри!$K$74</f>
        <v>0</v>
      </c>
      <c r="BC1373" s="40">
        <f>ROUNDUP(('Дані не з ДІСО'!I1373+'Дані не з ДІСО'!K1373)/Параметри!$K$26,0)</f>
        <v>0</v>
      </c>
      <c r="BD1373" s="29">
        <f>BC1373*Параметри!$M$36/18</f>
        <v>0</v>
      </c>
      <c r="BE1373" s="40">
        <f>IF(BC1373=0,0,'Дані не з ДІСО'!K1373/('Дані не з ДІСО'!I1373+'Дані не з ДІСО'!K1373))</f>
        <v>0</v>
      </c>
      <c r="BF1373" s="29">
        <f>(1+0.25*BE1373)*BD1373*Параметри!$K$51</f>
        <v>0</v>
      </c>
      <c r="BG1373" s="40">
        <f>ROUNDUP('Дані не з ДІСО'!M1373/Параметри!$K$27,0)</f>
        <v>0</v>
      </c>
      <c r="BH1373" s="40">
        <f>BG1373*Параметри!$M$37/18</f>
        <v>0</v>
      </c>
      <c r="BI1373" s="29">
        <f>BH1373*Параметри!$K$51</f>
        <v>0</v>
      </c>
      <c r="BJ1373" s="29">
        <f>'Дані не з ДІСО'!N1373*Параметри!$K$76</f>
        <v>0</v>
      </c>
      <c r="BK1373" s="40">
        <f>ROUNDUP('Дані з ДІСО'!V1373/Параметри!$K$25,0)</f>
        <v>0</v>
      </c>
      <c r="BL1373" s="40">
        <f>ROUNDUP('Дані з ДІСО'!W1373/Параметри!$K$25,0)</f>
        <v>0</v>
      </c>
      <c r="BM1373" s="40">
        <f>ROUNDUP('Дані з ДІСО'!X1373/Параметри!$K$25,0)</f>
        <v>0</v>
      </c>
      <c r="BN1373" s="40">
        <f>(BK1373*Параметри!$K$34+BL1373*Параметри!$L$34+BM1373*Параметри!$M$34)/18</f>
        <v>0</v>
      </c>
      <c r="BO1373" s="40">
        <f>IF(K1373=0,0,'Дані з ДІСО'!AC1373/K1373)</f>
        <v>0</v>
      </c>
      <c r="BP1373" s="29">
        <f>(1+0.25*BO1373)*BN1373*Параметри!$K$51</f>
        <v>0</v>
      </c>
      <c r="BQ1373" s="29">
        <f>BP1373*'Коефіцієнти АТО'!U1373</f>
        <v>0</v>
      </c>
      <c r="BR1373" s="29">
        <f>K1373*(1+0.25*BO1373)*Параметри!$K$66*Параметри!$K$20/1000</f>
        <v>0</v>
      </c>
      <c r="BS1373" s="29">
        <f>(1+0.25*BO1373)*K1373*'Коефіцієнти АТО'!S1373*Параметри!$K$20/1000</f>
        <v>0</v>
      </c>
      <c r="BT1373" s="29">
        <f t="shared" si="196"/>
        <v>0</v>
      </c>
      <c r="BU1373" s="40">
        <f>ROUNDUP('Дані з ДІСО'!AG1373/Параметри!$K$71,0)</f>
        <v>0</v>
      </c>
      <c r="BV1373" s="40">
        <f t="shared" si="197"/>
        <v>0</v>
      </c>
      <c r="BW1373" s="40">
        <f>IF('Дані з ДІСО'!AG1373=0,0,'Дані з ДІСО'!AJ1373/'Дані з ДІСО'!AG1373)</f>
        <v>0</v>
      </c>
      <c r="BX1373" s="29">
        <f>BV1373*(1+0.25*BW1373)*Параметри!$K$51</f>
        <v>0</v>
      </c>
      <c r="BY1373" s="29">
        <f>ROUND(IF(Параметри!$K$77="No",CC1373,CC1373*Параметри!$K$78)+AG1373,1)</f>
        <v>55405.3</v>
      </c>
      <c r="BZ1373" s="29">
        <f>ROUND(IF(Параметри!$K$77="No",BF1373,BF1373*Параметри!$K$78),1)</f>
        <v>0</v>
      </c>
      <c r="CA1373" s="29">
        <f>ROUND(IF(Параметри!$K$77="No",BI1373,BI1373*Параметри!$K$78),1)</f>
        <v>0</v>
      </c>
      <c r="CB1373" s="29">
        <f>ROUND(IF(Параметри!$K$77="No",BJ1373,BJ1373*Параметри!$K$78),1)</f>
        <v>0</v>
      </c>
      <c r="CC1373" s="29">
        <f t="shared" si="191"/>
        <v>61561.455122576765</v>
      </c>
    </row>
    <row r="1374" spans="1:81">
      <c r="A1374" s="9">
        <v>1373</v>
      </c>
      <c r="B1374" s="9" t="s">
        <v>3145</v>
      </c>
      <c r="C1374" s="9" t="s">
        <v>3146</v>
      </c>
      <c r="D1374" s="9" t="s">
        <v>4371</v>
      </c>
      <c r="E1374" s="9" t="s">
        <v>21</v>
      </c>
      <c r="F1374" s="9" t="s">
        <v>4392</v>
      </c>
      <c r="G1374" s="9" t="s">
        <v>2849</v>
      </c>
      <c r="H1374" s="29">
        <f>SUM('Дані з ДІСО'!J1374:L1374)</f>
        <v>2335</v>
      </c>
      <c r="I1374" s="29">
        <f>SUM('Дані з ДІСО'!G1374:I1374)</f>
        <v>113</v>
      </c>
      <c r="J1374" s="29">
        <f>SUM('Дані з ДІСО'!P1374:R1374)</f>
        <v>0</v>
      </c>
      <c r="K1374" s="29">
        <f>SUM('Дані з ДІСО'!V1374:X1374)</f>
        <v>0</v>
      </c>
      <c r="L1374" s="40">
        <f>ROUNDUP('Дані з ДІСО'!J1374/'Коефіцієнти АТО'!$R1374,0)</f>
        <v>52</v>
      </c>
      <c r="M1374" s="40">
        <f>ROUNDUP('Дані з ДІСО'!K1374/'Коефіцієнти АТО'!$R1374,0)</f>
        <v>67</v>
      </c>
      <c r="N1374" s="40">
        <f>ROUNDUP('Дані з ДІСО'!L1374/'Коефіцієнти АТО'!$R1374,0)</f>
        <v>12</v>
      </c>
      <c r="O1374" s="59">
        <f>(L1374*Параметри!$K$32+M1374*Параметри!$L$32+N1374*Параметри!$M$32)/18</f>
        <v>211.82777777777778</v>
      </c>
      <c r="P1374" s="41">
        <f>IF(H1374=0,"",'Дані з ДІСО'!Y1374/H1374)</f>
        <v>0</v>
      </c>
      <c r="Q1374" s="29">
        <f>IF(H1374=0,"",(1+0.25*P1374)*O1374*Параметри!$K$51)</f>
        <v>43386.610126548578</v>
      </c>
      <c r="R1374" s="29">
        <f>IF(H1374=0,"",Q1374*'Коефіцієнти АТО'!T1374)</f>
        <v>737.57237215132591</v>
      </c>
      <c r="S1374" s="29">
        <f>IF(H1374=0,"",H1374*(1+0.25*P1374)*Параметри!$K$66*Параметри!$K$20/1000)</f>
        <v>0</v>
      </c>
      <c r="T1374" s="29">
        <f>IF(H1374=0,"",H1374*(1+0.25*P1374)*'Коефіцієнти АТО'!$S1374*Параметри!$K$20/1000)</f>
        <v>10666.540051702183</v>
      </c>
      <c r="U1374" s="29">
        <f t="shared" si="192"/>
        <v>54790.72255040209</v>
      </c>
      <c r="V1374" s="29">
        <f t="shared" si="193"/>
        <v>54790.72255040209</v>
      </c>
      <c r="W1374" s="40">
        <f>ROUNDUP('Дані з ДІСО'!P1374/Параметри!$K$24,0)</f>
        <v>0</v>
      </c>
      <c r="X1374" s="40">
        <f>ROUNDUP('Дані з ДІСО'!Q1374/Параметри!$K$24,0)</f>
        <v>0</v>
      </c>
      <c r="Y1374" s="40">
        <f>ROUNDUP('Дані з ДІСО'!R1374/Параметри!$K$24,0)</f>
        <v>0</v>
      </c>
      <c r="Z1374" s="59">
        <f>(W1374*Параметри!$K$33+X1374*Параметри!$L$33+Y1374*Параметри!$M$33)/18</f>
        <v>0</v>
      </c>
      <c r="AA1374" s="41">
        <f>IF(J1374=0,0,'Дані з ДІСО'!AA1374/J1374)</f>
        <v>0</v>
      </c>
      <c r="AB1374" s="29">
        <f>(1+0.25*AA1374)*Z1374*Параметри!$K$51</f>
        <v>0</v>
      </c>
      <c r="AC1374" s="29">
        <f>AB1374*'Коефіцієнти АТО'!U1374</f>
        <v>0</v>
      </c>
      <c r="AD1374" s="29">
        <f>J1374*(1+0.25*AA1374)*Параметри!$K$66*Параметри!$K$20/1000</f>
        <v>0</v>
      </c>
      <c r="AE1374" s="29">
        <f>(1+0.25*AA1374)*J1374*'Коефіцієнти АТО'!S1374*Параметри!$K$20/1000</f>
        <v>0</v>
      </c>
      <c r="AF1374" s="29">
        <f t="shared" si="189"/>
        <v>0</v>
      </c>
      <c r="AG1374" s="29">
        <v>0</v>
      </c>
      <c r="AH1374" s="40">
        <v>15</v>
      </c>
      <c r="AI1374" s="40">
        <v>0</v>
      </c>
      <c r="AJ1374" s="40">
        <f t="shared" si="190"/>
        <v>0</v>
      </c>
      <c r="AK1374" s="29">
        <f>(AH1374+AI1374)*(1+0.25*AJ1374)*Параметри!$K$53</f>
        <v>2691.4391354400009</v>
      </c>
      <c r="AL1374" s="29">
        <f>ROUNDUP(('Дані з ДІСО'!AU1374+'Дані з ДІСО'!AW1374)/Параметри!$K$28,0)</f>
        <v>0</v>
      </c>
      <c r="AM1374" s="64">
        <f>AL1374*Параметри!$M$35/18</f>
        <v>0</v>
      </c>
      <c r="AN1374" s="29">
        <f>IF(AL1374=0,0,'Дані з ДІСО'!AW1374/SUM('Дані з ДІСО'!AU1374,'Дані з ДІСО'!AW1374))</f>
        <v>0</v>
      </c>
      <c r="AO1374" s="29">
        <f>(1+0.25*AN1374)*AM1374*Параметри!$K$51</f>
        <v>0</v>
      </c>
      <c r="AP1374" s="40">
        <f>ROUNDUP(('Дані з ДІСО'!AE1374+'Дані не з ДІСО'!E1374+'Дані не з ДІСО'!G1374)/Параметри!$K$69,0)</f>
        <v>0</v>
      </c>
      <c r="AQ1374" s="40">
        <f t="shared" si="194"/>
        <v>0</v>
      </c>
      <c r="AR1374" s="40">
        <f>IF(AP1374=0,0,('Дані з ДІСО'!AH1374+'Дані не з ДІСО'!G1374)/('Дані з ДІСО'!AE1374+'Дані не з ДІСО'!E1374+'Дані не з ДІСО'!G1374))</f>
        <v>0</v>
      </c>
      <c r="AS1374" s="29">
        <f>AQ1374*(1+0.25*AR1374)*Параметри!$K$51</f>
        <v>0</v>
      </c>
      <c r="AT1374" s="40">
        <f>ROUNDUP('Дані з ДІСО'!AF1374/Параметри!$K$70,0)</f>
        <v>0</v>
      </c>
      <c r="AU1374" s="40">
        <f t="shared" si="195"/>
        <v>0</v>
      </c>
      <c r="AV1374" s="40">
        <f>IF(AT1374=0,0,'Дані з ДІСО'!AI1374/'Дані з ДІСО'!AF1374)</f>
        <v>0</v>
      </c>
      <c r="AW1374" s="29">
        <f>AU1374*(1+0.25*AV1374)*Параметри!$K$51</f>
        <v>0</v>
      </c>
      <c r="AX1374" s="40">
        <f>ROUNDUP('Дані з ДІСО'!AR1374/Параметри!$K$29,0)</f>
        <v>0</v>
      </c>
      <c r="AY1374" s="40">
        <f>ROUNDUP('Дані з ДІСО'!AS1374/Параметри!$K$29,0)</f>
        <v>0</v>
      </c>
      <c r="AZ1374" s="40">
        <f>ROUNDUP('Дані з ДІСО'!AT1374/Параметри!$K$29,0)</f>
        <v>0</v>
      </c>
      <c r="BA1374" s="64">
        <f>(AX1374*Параметри!$K$32+AY1374*Параметри!$L$32+AZ1374*Параметри!$M$32)/18</f>
        <v>0</v>
      </c>
      <c r="BB1374" s="29">
        <f>(BA1374*Параметри!$K$51+SUM('Дані з ДІСО'!AR1374:AT1374)*Параметри!$K$48*Параметри!$K$20/1000)*Параметри!$K$74</f>
        <v>0</v>
      </c>
      <c r="BC1374" s="40">
        <f>ROUNDUP(('Дані не з ДІСО'!I1374+'Дані не з ДІСО'!K1374)/Параметри!$K$26,0)</f>
        <v>0</v>
      </c>
      <c r="BD1374" s="29">
        <f>BC1374*Параметри!$M$36/18</f>
        <v>0</v>
      </c>
      <c r="BE1374" s="40">
        <f>IF(BC1374=0,0,'Дані не з ДІСО'!K1374/('Дані не з ДІСО'!I1374+'Дані не з ДІСО'!K1374))</f>
        <v>0</v>
      </c>
      <c r="BF1374" s="29">
        <f>(1+0.25*BE1374)*BD1374*Параметри!$K$51</f>
        <v>0</v>
      </c>
      <c r="BG1374" s="40">
        <f>ROUNDUP('Дані не з ДІСО'!M1374/Параметри!$K$27,0)</f>
        <v>0</v>
      </c>
      <c r="BH1374" s="40">
        <f>BG1374*Параметри!$M$37/18</f>
        <v>0</v>
      </c>
      <c r="BI1374" s="29">
        <f>BH1374*Параметри!$K$51</f>
        <v>0</v>
      </c>
      <c r="BJ1374" s="29">
        <f>'Дані не з ДІСО'!N1374*Параметри!$K$76</f>
        <v>0</v>
      </c>
      <c r="BK1374" s="40">
        <f>ROUNDUP('Дані з ДІСО'!V1374/Параметри!$K$25,0)</f>
        <v>0</v>
      </c>
      <c r="BL1374" s="40">
        <f>ROUNDUP('Дані з ДІСО'!W1374/Параметри!$K$25,0)</f>
        <v>0</v>
      </c>
      <c r="BM1374" s="40">
        <f>ROUNDUP('Дані з ДІСО'!X1374/Параметри!$K$25,0)</f>
        <v>0</v>
      </c>
      <c r="BN1374" s="40">
        <f>(BK1374*Параметри!$K$34+BL1374*Параметри!$L$34+BM1374*Параметри!$M$34)/18</f>
        <v>0</v>
      </c>
      <c r="BO1374" s="40">
        <f>IF(K1374=0,0,'Дані з ДІСО'!AC1374/K1374)</f>
        <v>0</v>
      </c>
      <c r="BP1374" s="29">
        <f>(1+0.25*BO1374)*BN1374*Параметри!$K$51</f>
        <v>0</v>
      </c>
      <c r="BQ1374" s="29">
        <f>BP1374*'Коефіцієнти АТО'!U1374</f>
        <v>0</v>
      </c>
      <c r="BR1374" s="29">
        <f>K1374*(1+0.25*BO1374)*Параметри!$K$66*Параметри!$K$20/1000</f>
        <v>0</v>
      </c>
      <c r="BS1374" s="29">
        <f>(1+0.25*BO1374)*K1374*'Коефіцієнти АТО'!S1374*Параметри!$K$20/1000</f>
        <v>0</v>
      </c>
      <c r="BT1374" s="29">
        <f t="shared" si="196"/>
        <v>0</v>
      </c>
      <c r="BU1374" s="40">
        <f>ROUNDUP('Дані з ДІСО'!AG1374/Параметри!$K$71,0)</f>
        <v>0</v>
      </c>
      <c r="BV1374" s="40">
        <f t="shared" si="197"/>
        <v>0</v>
      </c>
      <c r="BW1374" s="40">
        <f>IF('Дані з ДІСО'!AG1374=0,0,'Дані з ДІСО'!AJ1374/'Дані з ДІСО'!AG1374)</f>
        <v>0</v>
      </c>
      <c r="BX1374" s="29">
        <f>BV1374*(1+0.25*BW1374)*Параметри!$K$51</f>
        <v>0</v>
      </c>
      <c r="BY1374" s="29">
        <f>ROUND(IF(Параметри!$K$77="No",CC1374,CC1374*Параметри!$K$78)+AG1374,1)</f>
        <v>51733.9</v>
      </c>
      <c r="BZ1374" s="29">
        <f>ROUND(IF(Параметри!$K$77="No",BF1374,BF1374*Параметри!$K$78),1)</f>
        <v>0</v>
      </c>
      <c r="CA1374" s="29">
        <f>ROUND(IF(Параметри!$K$77="No",BI1374,BI1374*Параметри!$K$78),1)</f>
        <v>0</v>
      </c>
      <c r="CB1374" s="29">
        <f>ROUND(IF(Параметри!$K$77="No",BJ1374,BJ1374*Параметри!$K$78),1)</f>
        <v>0</v>
      </c>
      <c r="CC1374" s="29">
        <f t="shared" si="191"/>
        <v>57482.161685842089</v>
      </c>
    </row>
    <row r="1375" spans="1:81">
      <c r="A1375" s="9">
        <v>1374</v>
      </c>
      <c r="B1375" s="9" t="s">
        <v>3148</v>
      </c>
      <c r="C1375" s="9" t="s">
        <v>3148</v>
      </c>
      <c r="D1375" s="9" t="s">
        <v>4371</v>
      </c>
      <c r="E1375" s="9" t="s">
        <v>24</v>
      </c>
      <c r="F1375" s="9" t="s">
        <v>4393</v>
      </c>
      <c r="G1375" s="9" t="s">
        <v>2851</v>
      </c>
      <c r="H1375" s="29">
        <f>SUM('Дані з ДІСО'!J1375:L1375)</f>
        <v>1318</v>
      </c>
      <c r="I1375" s="29">
        <f>SUM('Дані з ДІСО'!G1375:I1375)</f>
        <v>48</v>
      </c>
      <c r="J1375" s="29">
        <f>SUM('Дані з ДІСО'!P1375:R1375)</f>
        <v>0</v>
      </c>
      <c r="K1375" s="29">
        <f>SUM('Дані з ДІСО'!V1375:X1375)</f>
        <v>0</v>
      </c>
      <c r="L1375" s="40">
        <f>ROUNDUP('Дані з ДІСО'!J1375/'Коефіцієнти АТО'!$R1375,0)</f>
        <v>27</v>
      </c>
      <c r="M1375" s="40">
        <f>ROUNDUP('Дані з ДІСО'!K1375/'Коефіцієнти АТО'!$R1375,0)</f>
        <v>32</v>
      </c>
      <c r="N1375" s="40">
        <f>ROUNDUP('Дані з ДІСО'!L1375/'Коефіцієнти АТО'!$R1375,0)</f>
        <v>8</v>
      </c>
      <c r="O1375" s="59">
        <f>(L1375*Параметри!$K$32+M1375*Параметри!$L$32+N1375*Параметри!$M$32)/18</f>
        <v>108.41111111111111</v>
      </c>
      <c r="P1375" s="41">
        <f>IF(H1375=0,"",'Дані з ДІСО'!Y1375/H1375)</f>
        <v>0</v>
      </c>
      <c r="Q1375" s="29">
        <f>IF(H1375=0,"",(1+0.25*P1375)*O1375*Параметри!$K$51)</f>
        <v>22204.78664558391</v>
      </c>
      <c r="R1375" s="29">
        <f>IF(H1375=0,"",Q1375*'Коефіцієнти АТО'!T1375)</f>
        <v>1665.3589984187931</v>
      </c>
      <c r="S1375" s="29">
        <f>IF(H1375=0,"",H1375*(1+0.25*P1375)*Параметри!$K$66*Параметри!$K$20/1000)</f>
        <v>0</v>
      </c>
      <c r="T1375" s="29">
        <f>IF(H1375=0,"",H1375*(1+0.25*P1375)*'Коефіцієнти АТО'!$S1375*Параметри!$K$20/1000)</f>
        <v>6647.934410881553</v>
      </c>
      <c r="U1375" s="29">
        <f t="shared" si="192"/>
        <v>30518.080054884256</v>
      </c>
      <c r="V1375" s="29">
        <f t="shared" si="193"/>
        <v>30518.080054884256</v>
      </c>
      <c r="W1375" s="40">
        <f>ROUNDUP('Дані з ДІСО'!P1375/Параметри!$K$24,0)</f>
        <v>0</v>
      </c>
      <c r="X1375" s="40">
        <f>ROUNDUP('Дані з ДІСО'!Q1375/Параметри!$K$24,0)</f>
        <v>0</v>
      </c>
      <c r="Y1375" s="40">
        <f>ROUNDUP('Дані з ДІСО'!R1375/Параметри!$K$24,0)</f>
        <v>0</v>
      </c>
      <c r="Z1375" s="59">
        <f>(W1375*Параметри!$K$33+X1375*Параметри!$L$33+Y1375*Параметри!$M$33)/18</f>
        <v>0</v>
      </c>
      <c r="AA1375" s="41">
        <f>IF(J1375=0,0,'Дані з ДІСО'!AA1375/J1375)</f>
        <v>0</v>
      </c>
      <c r="AB1375" s="29">
        <f>(1+0.25*AA1375)*Z1375*Параметри!$K$51</f>
        <v>0</v>
      </c>
      <c r="AC1375" s="29">
        <f>AB1375*'Коефіцієнти АТО'!U1375</f>
        <v>0</v>
      </c>
      <c r="AD1375" s="29">
        <f>J1375*(1+0.25*AA1375)*Параметри!$K$66*Параметри!$K$20/1000</f>
        <v>0</v>
      </c>
      <c r="AE1375" s="29">
        <f>(1+0.25*AA1375)*J1375*'Коефіцієнти АТО'!S1375*Параметри!$K$20/1000</f>
        <v>0</v>
      </c>
      <c r="AF1375" s="29">
        <f t="shared" si="189"/>
        <v>0</v>
      </c>
      <c r="AG1375" s="29">
        <v>0</v>
      </c>
      <c r="AH1375" s="40">
        <v>15</v>
      </c>
      <c r="AI1375" s="40">
        <v>0</v>
      </c>
      <c r="AJ1375" s="40">
        <f t="shared" si="190"/>
        <v>0</v>
      </c>
      <c r="AK1375" s="29">
        <f>(AH1375+AI1375)*(1+0.25*AJ1375)*Параметри!$K$53</f>
        <v>2691.4391354400009</v>
      </c>
      <c r="AL1375" s="29">
        <f>ROUNDUP(('Дані з ДІСО'!AU1375+'Дані з ДІСО'!AW1375)/Параметри!$K$28,0)</f>
        <v>0</v>
      </c>
      <c r="AM1375" s="64">
        <f>AL1375*Параметри!$M$35/18</f>
        <v>0</v>
      </c>
      <c r="AN1375" s="29">
        <f>IF(AL1375=0,0,'Дані з ДІСО'!AW1375/SUM('Дані з ДІСО'!AU1375,'Дані з ДІСО'!AW1375))</f>
        <v>0</v>
      </c>
      <c r="AO1375" s="29">
        <f>(1+0.25*AN1375)*AM1375*Параметри!$K$51</f>
        <v>0</v>
      </c>
      <c r="AP1375" s="40">
        <f>ROUNDUP(('Дані з ДІСО'!AE1375+'Дані не з ДІСО'!E1375+'Дані не з ДІСО'!G1375)/Параметри!$K$69,0)</f>
        <v>0</v>
      </c>
      <c r="AQ1375" s="40">
        <f t="shared" si="194"/>
        <v>0</v>
      </c>
      <c r="AR1375" s="40">
        <f>IF(AP1375=0,0,('Дані з ДІСО'!AH1375+'Дані не з ДІСО'!G1375)/('Дані з ДІСО'!AE1375+'Дані не з ДІСО'!E1375+'Дані не з ДІСО'!G1375))</f>
        <v>0</v>
      </c>
      <c r="AS1375" s="29">
        <f>AQ1375*(1+0.25*AR1375)*Параметри!$K$51</f>
        <v>0</v>
      </c>
      <c r="AT1375" s="40">
        <f>ROUNDUP('Дані з ДІСО'!AF1375/Параметри!$K$70,0)</f>
        <v>0</v>
      </c>
      <c r="AU1375" s="40">
        <f t="shared" si="195"/>
        <v>0</v>
      </c>
      <c r="AV1375" s="40">
        <f>IF(AT1375=0,0,'Дані з ДІСО'!AI1375/'Дані з ДІСО'!AF1375)</f>
        <v>0</v>
      </c>
      <c r="AW1375" s="29">
        <f>AU1375*(1+0.25*AV1375)*Параметри!$K$51</f>
        <v>0</v>
      </c>
      <c r="AX1375" s="40">
        <f>ROUNDUP('Дані з ДІСО'!AR1375/Параметри!$K$29,0)</f>
        <v>0</v>
      </c>
      <c r="AY1375" s="40">
        <f>ROUNDUP('Дані з ДІСО'!AS1375/Параметри!$K$29,0)</f>
        <v>0</v>
      </c>
      <c r="AZ1375" s="40">
        <f>ROUNDUP('Дані з ДІСО'!AT1375/Параметри!$K$29,0)</f>
        <v>0</v>
      </c>
      <c r="BA1375" s="64">
        <f>(AX1375*Параметри!$K$32+AY1375*Параметри!$L$32+AZ1375*Параметри!$M$32)/18</f>
        <v>0</v>
      </c>
      <c r="BB1375" s="29">
        <f>(BA1375*Параметри!$K$51+SUM('Дані з ДІСО'!AR1375:AT1375)*Параметри!$K$48*Параметри!$K$20/1000)*Параметри!$K$74</f>
        <v>0</v>
      </c>
      <c r="BC1375" s="40">
        <f>ROUNDUP(('Дані не з ДІСО'!I1375+'Дані не з ДІСО'!K1375)/Параметри!$K$26,0)</f>
        <v>0</v>
      </c>
      <c r="BD1375" s="29">
        <f>BC1375*Параметри!$M$36/18</f>
        <v>0</v>
      </c>
      <c r="BE1375" s="40">
        <f>IF(BC1375=0,0,'Дані не з ДІСО'!K1375/('Дані не з ДІСО'!I1375+'Дані не з ДІСО'!K1375))</f>
        <v>0</v>
      </c>
      <c r="BF1375" s="29">
        <f>(1+0.25*BE1375)*BD1375*Параметри!$K$51</f>
        <v>0</v>
      </c>
      <c r="BG1375" s="40">
        <f>ROUNDUP('Дані не з ДІСО'!M1375/Параметри!$K$27,0)</f>
        <v>0</v>
      </c>
      <c r="BH1375" s="40">
        <f>BG1375*Параметри!$M$37/18</f>
        <v>0</v>
      </c>
      <c r="BI1375" s="29">
        <f>BH1375*Параметри!$K$51</f>
        <v>0</v>
      </c>
      <c r="BJ1375" s="29">
        <f>'Дані не з ДІСО'!N1375*Параметри!$K$76</f>
        <v>0</v>
      </c>
      <c r="BK1375" s="40">
        <f>ROUNDUP('Дані з ДІСО'!V1375/Параметри!$K$25,0)</f>
        <v>0</v>
      </c>
      <c r="BL1375" s="40">
        <f>ROUNDUP('Дані з ДІСО'!W1375/Параметри!$K$25,0)</f>
        <v>0</v>
      </c>
      <c r="BM1375" s="40">
        <f>ROUNDUP('Дані з ДІСО'!X1375/Параметри!$K$25,0)</f>
        <v>0</v>
      </c>
      <c r="BN1375" s="40">
        <f>(BK1375*Параметри!$K$34+BL1375*Параметри!$L$34+BM1375*Параметри!$M$34)/18</f>
        <v>0</v>
      </c>
      <c r="BO1375" s="40">
        <f>IF(K1375=0,0,'Дані з ДІСО'!AC1375/K1375)</f>
        <v>0</v>
      </c>
      <c r="BP1375" s="29">
        <f>(1+0.25*BO1375)*BN1375*Параметри!$K$51</f>
        <v>0</v>
      </c>
      <c r="BQ1375" s="29">
        <f>BP1375*'Коефіцієнти АТО'!U1375</f>
        <v>0</v>
      </c>
      <c r="BR1375" s="29">
        <f>K1375*(1+0.25*BO1375)*Параметри!$K$66*Параметри!$K$20/1000</f>
        <v>0</v>
      </c>
      <c r="BS1375" s="29">
        <f>(1+0.25*BO1375)*K1375*'Коефіцієнти АТО'!S1375*Параметри!$K$20/1000</f>
        <v>0</v>
      </c>
      <c r="BT1375" s="29">
        <f t="shared" si="196"/>
        <v>0</v>
      </c>
      <c r="BU1375" s="40">
        <f>ROUNDUP('Дані з ДІСО'!AG1375/Параметри!$K$71,0)</f>
        <v>0</v>
      </c>
      <c r="BV1375" s="40">
        <f t="shared" si="197"/>
        <v>0</v>
      </c>
      <c r="BW1375" s="40">
        <f>IF('Дані з ДІСО'!AG1375=0,0,'Дані з ДІСО'!AJ1375/'Дані з ДІСО'!AG1375)</f>
        <v>0</v>
      </c>
      <c r="BX1375" s="29">
        <f>BV1375*(1+0.25*BW1375)*Параметри!$K$51</f>
        <v>0</v>
      </c>
      <c r="BY1375" s="29">
        <f>ROUND(IF(Параметри!$K$77="No",CC1375,CC1375*Параметри!$K$78)+AG1375,1)</f>
        <v>29888.6</v>
      </c>
      <c r="BZ1375" s="29">
        <f>ROUND(IF(Параметри!$K$77="No",BF1375,BF1375*Параметри!$K$78),1)</f>
        <v>0</v>
      </c>
      <c r="CA1375" s="29">
        <f>ROUND(IF(Параметри!$K$77="No",BI1375,BI1375*Параметри!$K$78),1)</f>
        <v>0</v>
      </c>
      <c r="CB1375" s="29">
        <f>ROUND(IF(Параметри!$K$77="No",BJ1375,BJ1375*Параметри!$K$78),1)</f>
        <v>0</v>
      </c>
      <c r="CC1375" s="29">
        <f t="shared" si="191"/>
        <v>33209.519190324259</v>
      </c>
    </row>
    <row r="1376" spans="1:81">
      <c r="A1376" s="9">
        <v>1375</v>
      </c>
      <c r="B1376" s="9" t="s">
        <v>3148</v>
      </c>
      <c r="C1376" s="9" t="s">
        <v>3148</v>
      </c>
      <c r="D1376" s="9" t="s">
        <v>4371</v>
      </c>
      <c r="E1376" s="9" t="s">
        <v>24</v>
      </c>
      <c r="F1376" s="9" t="s">
        <v>4394</v>
      </c>
      <c r="G1376" s="9" t="s">
        <v>2853</v>
      </c>
      <c r="H1376" s="29">
        <f>SUM('Дані з ДІСО'!J1376:L1376)</f>
        <v>536</v>
      </c>
      <c r="I1376" s="29">
        <f>SUM('Дані з ДІСО'!G1376:I1376)</f>
        <v>24</v>
      </c>
      <c r="J1376" s="29">
        <f>SUM('Дані з ДІСО'!P1376:R1376)</f>
        <v>0</v>
      </c>
      <c r="K1376" s="29">
        <f>SUM('Дані з ДІСО'!V1376:X1376)</f>
        <v>0</v>
      </c>
      <c r="L1376" s="40">
        <f>ROUNDUP('Дані з ДІСО'!J1376/'Коефіцієнти АТО'!$R1376,0)</f>
        <v>13</v>
      </c>
      <c r="M1376" s="40">
        <f>ROUNDUP('Дані з ДІСО'!K1376/'Коефіцієнти АТО'!$R1376,0)</f>
        <v>18</v>
      </c>
      <c r="N1376" s="40">
        <f>ROUNDUP('Дані з ДІСО'!L1376/'Коефіцієнти АТО'!$R1376,0)</f>
        <v>5</v>
      </c>
      <c r="O1376" s="59">
        <f>(L1376*Параметри!$K$32+M1376*Параметри!$L$32+N1376*Параметри!$M$32)/18</f>
        <v>59.172222222222217</v>
      </c>
      <c r="P1376" s="41">
        <f>IF(H1376=0,"",'Дані з ДІСО'!Y1376/H1376)</f>
        <v>0</v>
      </c>
      <c r="Q1376" s="29">
        <f>IF(H1376=0,"",(1+0.25*P1376)*O1376*Параметри!$K$51)</f>
        <v>12119.667037107421</v>
      </c>
      <c r="R1376" s="29">
        <f>IF(H1376=0,"",Q1376*'Коефіцієнти АТО'!T1376)</f>
        <v>206.03433963082617</v>
      </c>
      <c r="S1376" s="29">
        <f>IF(H1376=0,"",H1376*(1+0.25*P1376)*Параметри!$K$66*Параметри!$K$20/1000)</f>
        <v>0</v>
      </c>
      <c r="T1376" s="29">
        <f>IF(H1376=0,"",H1376*(1+0.25*P1376)*'Коефіцієнти АТО'!$S1376*Параметри!$K$20/1000)</f>
        <v>2703.560579842574</v>
      </c>
      <c r="U1376" s="29">
        <f t="shared" si="192"/>
        <v>15029.26195658082</v>
      </c>
      <c r="V1376" s="29">
        <f t="shared" si="193"/>
        <v>15029.26195658082</v>
      </c>
      <c r="W1376" s="40">
        <f>ROUNDUP('Дані з ДІСО'!P1376/Параметри!$K$24,0)</f>
        <v>0</v>
      </c>
      <c r="X1376" s="40">
        <f>ROUNDUP('Дані з ДІСО'!Q1376/Параметри!$K$24,0)</f>
        <v>0</v>
      </c>
      <c r="Y1376" s="40">
        <f>ROUNDUP('Дані з ДІСО'!R1376/Параметри!$K$24,0)</f>
        <v>0</v>
      </c>
      <c r="Z1376" s="59">
        <f>(W1376*Параметри!$K$33+X1376*Параметри!$L$33+Y1376*Параметри!$M$33)/18</f>
        <v>0</v>
      </c>
      <c r="AA1376" s="41">
        <f>IF(J1376=0,0,'Дані з ДІСО'!AA1376/J1376)</f>
        <v>0</v>
      </c>
      <c r="AB1376" s="29">
        <f>(1+0.25*AA1376)*Z1376*Параметри!$K$51</f>
        <v>0</v>
      </c>
      <c r="AC1376" s="29">
        <f>AB1376*'Коефіцієнти АТО'!U1376</f>
        <v>0</v>
      </c>
      <c r="AD1376" s="29">
        <f>J1376*(1+0.25*AA1376)*Параметри!$K$66*Параметри!$K$20/1000</f>
        <v>0</v>
      </c>
      <c r="AE1376" s="29">
        <f>(1+0.25*AA1376)*J1376*'Коефіцієнти АТО'!S1376*Параметри!$K$20/1000</f>
        <v>0</v>
      </c>
      <c r="AF1376" s="29">
        <f t="shared" si="189"/>
        <v>0</v>
      </c>
      <c r="AG1376" s="29">
        <v>0</v>
      </c>
      <c r="AH1376" s="40">
        <v>8</v>
      </c>
      <c r="AI1376" s="40">
        <v>0</v>
      </c>
      <c r="AJ1376" s="40">
        <f t="shared" si="190"/>
        <v>0</v>
      </c>
      <c r="AK1376" s="29">
        <f>(AH1376+AI1376)*(1+0.25*AJ1376)*Параметри!$K$53</f>
        <v>1435.4342055680004</v>
      </c>
      <c r="AL1376" s="29">
        <f>ROUNDUP(('Дані з ДІСО'!AU1376+'Дані з ДІСО'!AW1376)/Параметри!$K$28,0)</f>
        <v>0</v>
      </c>
      <c r="AM1376" s="64">
        <f>AL1376*Параметри!$M$35/18</f>
        <v>0</v>
      </c>
      <c r="AN1376" s="29">
        <f>IF(AL1376=0,0,'Дані з ДІСО'!AW1376/SUM('Дані з ДІСО'!AU1376,'Дані з ДІСО'!AW1376))</f>
        <v>0</v>
      </c>
      <c r="AO1376" s="29">
        <f>(1+0.25*AN1376)*AM1376*Параметри!$K$51</f>
        <v>0</v>
      </c>
      <c r="AP1376" s="40">
        <f>ROUNDUP(('Дані з ДІСО'!AE1376+'Дані не з ДІСО'!E1376+'Дані не з ДІСО'!G1376)/Параметри!$K$69,0)</f>
        <v>0</v>
      </c>
      <c r="AQ1376" s="40">
        <f t="shared" si="194"/>
        <v>0</v>
      </c>
      <c r="AR1376" s="40">
        <f>IF(AP1376=0,0,('Дані з ДІСО'!AH1376+'Дані не з ДІСО'!G1376)/('Дані з ДІСО'!AE1376+'Дані не з ДІСО'!E1376+'Дані не з ДІСО'!G1376))</f>
        <v>0</v>
      </c>
      <c r="AS1376" s="29">
        <f>AQ1376*(1+0.25*AR1376)*Параметри!$K$51</f>
        <v>0</v>
      </c>
      <c r="AT1376" s="40">
        <f>ROUNDUP('Дані з ДІСО'!AF1376/Параметри!$K$70,0)</f>
        <v>0</v>
      </c>
      <c r="AU1376" s="40">
        <f t="shared" si="195"/>
        <v>0</v>
      </c>
      <c r="AV1376" s="40">
        <f>IF(AT1376=0,0,'Дані з ДІСО'!AI1376/'Дані з ДІСО'!AF1376)</f>
        <v>0</v>
      </c>
      <c r="AW1376" s="29">
        <f>AU1376*(1+0.25*AV1376)*Параметри!$K$51</f>
        <v>0</v>
      </c>
      <c r="AX1376" s="40">
        <f>ROUNDUP('Дані з ДІСО'!AR1376/Параметри!$K$29,0)</f>
        <v>0</v>
      </c>
      <c r="AY1376" s="40">
        <f>ROUNDUP('Дані з ДІСО'!AS1376/Параметри!$K$29,0)</f>
        <v>0</v>
      </c>
      <c r="AZ1376" s="40">
        <f>ROUNDUP('Дані з ДІСО'!AT1376/Параметри!$K$29,0)</f>
        <v>0</v>
      </c>
      <c r="BA1376" s="64">
        <f>(AX1376*Параметри!$K$32+AY1376*Параметри!$L$32+AZ1376*Параметри!$M$32)/18</f>
        <v>0</v>
      </c>
      <c r="BB1376" s="29">
        <f>(BA1376*Параметри!$K$51+SUM('Дані з ДІСО'!AR1376:AT1376)*Параметри!$K$48*Параметри!$K$20/1000)*Параметри!$K$74</f>
        <v>0</v>
      </c>
      <c r="BC1376" s="40">
        <f>ROUNDUP(('Дані не з ДІСО'!I1376+'Дані не з ДІСО'!K1376)/Параметри!$K$26,0)</f>
        <v>0</v>
      </c>
      <c r="BD1376" s="29">
        <f>BC1376*Параметри!$M$36/18</f>
        <v>0</v>
      </c>
      <c r="BE1376" s="40">
        <f>IF(BC1376=0,0,'Дані не з ДІСО'!K1376/('Дані не з ДІСО'!I1376+'Дані не з ДІСО'!K1376))</f>
        <v>0</v>
      </c>
      <c r="BF1376" s="29">
        <f>(1+0.25*BE1376)*BD1376*Параметри!$K$51</f>
        <v>0</v>
      </c>
      <c r="BG1376" s="40">
        <f>ROUNDUP('Дані не з ДІСО'!M1376/Параметри!$K$27,0)</f>
        <v>0</v>
      </c>
      <c r="BH1376" s="40">
        <f>BG1376*Параметри!$M$37/18</f>
        <v>0</v>
      </c>
      <c r="BI1376" s="29">
        <f>BH1376*Параметри!$K$51</f>
        <v>0</v>
      </c>
      <c r="BJ1376" s="29">
        <f>'Дані не з ДІСО'!N1376*Параметри!$K$76</f>
        <v>0</v>
      </c>
      <c r="BK1376" s="40">
        <f>ROUNDUP('Дані з ДІСО'!V1376/Параметри!$K$25,0)</f>
        <v>0</v>
      </c>
      <c r="BL1376" s="40">
        <f>ROUNDUP('Дані з ДІСО'!W1376/Параметри!$K$25,0)</f>
        <v>0</v>
      </c>
      <c r="BM1376" s="40">
        <f>ROUNDUP('Дані з ДІСО'!X1376/Параметри!$K$25,0)</f>
        <v>0</v>
      </c>
      <c r="BN1376" s="40">
        <f>(BK1376*Параметри!$K$34+BL1376*Параметри!$L$34+BM1376*Параметри!$M$34)/18</f>
        <v>0</v>
      </c>
      <c r="BO1376" s="40">
        <f>IF(K1376=0,0,'Дані з ДІСО'!AC1376/K1376)</f>
        <v>0</v>
      </c>
      <c r="BP1376" s="29">
        <f>(1+0.25*BO1376)*BN1376*Параметри!$K$51</f>
        <v>0</v>
      </c>
      <c r="BQ1376" s="29">
        <f>BP1376*'Коефіцієнти АТО'!U1376</f>
        <v>0</v>
      </c>
      <c r="BR1376" s="29">
        <f>K1376*(1+0.25*BO1376)*Параметри!$K$66*Параметри!$K$20/1000</f>
        <v>0</v>
      </c>
      <c r="BS1376" s="29">
        <f>(1+0.25*BO1376)*K1376*'Коефіцієнти АТО'!S1376*Параметри!$K$20/1000</f>
        <v>0</v>
      </c>
      <c r="BT1376" s="29">
        <f t="shared" si="196"/>
        <v>0</v>
      </c>
      <c r="BU1376" s="40">
        <f>ROUNDUP('Дані з ДІСО'!AG1376/Параметри!$K$71,0)</f>
        <v>0</v>
      </c>
      <c r="BV1376" s="40">
        <f t="shared" si="197"/>
        <v>0</v>
      </c>
      <c r="BW1376" s="40">
        <f>IF('Дані з ДІСО'!AG1376=0,0,'Дані з ДІСО'!AJ1376/'Дані з ДІСО'!AG1376)</f>
        <v>0</v>
      </c>
      <c r="BX1376" s="29">
        <f>BV1376*(1+0.25*BW1376)*Параметри!$K$51</f>
        <v>0</v>
      </c>
      <c r="BY1376" s="29">
        <f>ROUND(IF(Параметри!$K$77="No",CC1376,CC1376*Параметри!$K$78)+AG1376,1)</f>
        <v>14818.2</v>
      </c>
      <c r="BZ1376" s="29">
        <f>ROUND(IF(Параметри!$K$77="No",BF1376,BF1376*Параметри!$K$78),1)</f>
        <v>0</v>
      </c>
      <c r="CA1376" s="29">
        <f>ROUND(IF(Параметри!$K$77="No",BI1376,BI1376*Параметри!$K$78),1)</f>
        <v>0</v>
      </c>
      <c r="CB1376" s="29">
        <f>ROUND(IF(Параметри!$K$77="No",BJ1376,BJ1376*Параметри!$K$78),1)</f>
        <v>0</v>
      </c>
      <c r="CC1376" s="29">
        <f t="shared" si="191"/>
        <v>16464.696162148819</v>
      </c>
    </row>
    <row r="1377" spans="1:81">
      <c r="A1377" s="9">
        <v>1376</v>
      </c>
      <c r="B1377" s="9" t="s">
        <v>3148</v>
      </c>
      <c r="C1377" s="9" t="s">
        <v>3148</v>
      </c>
      <c r="D1377" s="9" t="s">
        <v>4371</v>
      </c>
      <c r="E1377" s="9" t="s">
        <v>24</v>
      </c>
      <c r="F1377" s="9" t="s">
        <v>4395</v>
      </c>
      <c r="G1377" s="9" t="s">
        <v>2855</v>
      </c>
      <c r="H1377" s="29">
        <f>SUM('Дані з ДІСО'!J1377:L1377)</f>
        <v>1324</v>
      </c>
      <c r="I1377" s="29">
        <f>SUM('Дані з ДІСО'!G1377:I1377)</f>
        <v>62</v>
      </c>
      <c r="J1377" s="29">
        <f>SUM('Дані з ДІСО'!P1377:R1377)</f>
        <v>0</v>
      </c>
      <c r="K1377" s="29">
        <f>SUM('Дані з ДІСО'!V1377:X1377)</f>
        <v>0</v>
      </c>
      <c r="L1377" s="40">
        <f>ROUNDUP('Дані з ДІСО'!J1377/'Коефіцієнти АТО'!$R1377,0)</f>
        <v>31</v>
      </c>
      <c r="M1377" s="40">
        <f>ROUNDUP('Дані з ДІСО'!K1377/'Коефіцієнти АТО'!$R1377,0)</f>
        <v>41</v>
      </c>
      <c r="N1377" s="40">
        <f>ROUNDUP('Дані з ДІСО'!L1377/'Коефіцієнти АТО'!$R1377,0)</f>
        <v>12</v>
      </c>
      <c r="O1377" s="59">
        <f>(L1377*Параметри!$K$32+M1377*Параметри!$L$32+N1377*Параметри!$M$32)/18</f>
        <v>137.76111111111109</v>
      </c>
      <c r="P1377" s="41">
        <f>IF(H1377=0,"",'Дані з ДІСО'!Y1377/H1377)</f>
        <v>0</v>
      </c>
      <c r="Q1377" s="29">
        <f>IF(H1377=0,"",(1+0.25*P1377)*O1377*Параметри!$K$51)</f>
        <v>28216.259836555506</v>
      </c>
      <c r="R1377" s="29">
        <f>IF(H1377=0,"",Q1377*'Коефіцієнти АТО'!T1377)</f>
        <v>479.67641722144361</v>
      </c>
      <c r="S1377" s="29">
        <f>IF(H1377=0,"",H1377*(1+0.25*P1377)*Параметри!$K$66*Параметри!$K$20/1000)</f>
        <v>0</v>
      </c>
      <c r="T1377" s="29">
        <f>IF(H1377=0,"",H1377*(1+0.25*P1377)*'Коефіцієнти АТО'!$S1377*Параметри!$K$20/1000)</f>
        <v>6678.1981487156108</v>
      </c>
      <c r="U1377" s="29">
        <f t="shared" si="192"/>
        <v>35374.134402492557</v>
      </c>
      <c r="V1377" s="29">
        <f t="shared" si="193"/>
        <v>35374.134402492557</v>
      </c>
      <c r="W1377" s="40">
        <f>ROUNDUP('Дані з ДІСО'!P1377/Параметри!$K$24,0)</f>
        <v>0</v>
      </c>
      <c r="X1377" s="40">
        <f>ROUNDUP('Дані з ДІСО'!Q1377/Параметри!$K$24,0)</f>
        <v>0</v>
      </c>
      <c r="Y1377" s="40">
        <f>ROUNDUP('Дані з ДІСО'!R1377/Параметри!$K$24,0)</f>
        <v>0</v>
      </c>
      <c r="Z1377" s="59">
        <f>(W1377*Параметри!$K$33+X1377*Параметри!$L$33+Y1377*Параметри!$M$33)/18</f>
        <v>0</v>
      </c>
      <c r="AA1377" s="41">
        <f>IF(J1377=0,0,'Дані з ДІСО'!AA1377/J1377)</f>
        <v>0</v>
      </c>
      <c r="AB1377" s="29">
        <f>(1+0.25*AA1377)*Z1377*Параметри!$K$51</f>
        <v>0</v>
      </c>
      <c r="AC1377" s="29">
        <f>AB1377*'Коефіцієнти АТО'!U1377</f>
        <v>0</v>
      </c>
      <c r="AD1377" s="29">
        <f>J1377*(1+0.25*AA1377)*Параметри!$K$66*Параметри!$K$20/1000</f>
        <v>0</v>
      </c>
      <c r="AE1377" s="29">
        <f>(1+0.25*AA1377)*J1377*'Коефіцієнти АТО'!S1377*Параметри!$K$20/1000</f>
        <v>0</v>
      </c>
      <c r="AF1377" s="29">
        <f t="shared" si="189"/>
        <v>0</v>
      </c>
      <c r="AG1377" s="29">
        <v>0</v>
      </c>
      <c r="AH1377" s="40">
        <v>15</v>
      </c>
      <c r="AI1377" s="40">
        <v>0</v>
      </c>
      <c r="AJ1377" s="40">
        <f t="shared" si="190"/>
        <v>0</v>
      </c>
      <c r="AK1377" s="29">
        <f>(AH1377+AI1377)*(1+0.25*AJ1377)*Параметри!$K$53</f>
        <v>2691.4391354400009</v>
      </c>
      <c r="AL1377" s="29">
        <f>ROUNDUP(('Дані з ДІСО'!AU1377+'Дані з ДІСО'!AW1377)/Параметри!$K$28,0)</f>
        <v>0</v>
      </c>
      <c r="AM1377" s="64">
        <f>AL1377*Параметри!$M$35/18</f>
        <v>0</v>
      </c>
      <c r="AN1377" s="29">
        <f>IF(AL1377=0,0,'Дані з ДІСО'!AW1377/SUM('Дані з ДІСО'!AU1377,'Дані з ДІСО'!AW1377))</f>
        <v>0</v>
      </c>
      <c r="AO1377" s="29">
        <f>(1+0.25*AN1377)*AM1377*Параметри!$K$51</f>
        <v>0</v>
      </c>
      <c r="AP1377" s="40">
        <f>ROUNDUP(('Дані з ДІСО'!AE1377+'Дані не з ДІСО'!E1377+'Дані не з ДІСО'!G1377)/Параметри!$K$69,0)</f>
        <v>0</v>
      </c>
      <c r="AQ1377" s="40">
        <f t="shared" si="194"/>
        <v>0</v>
      </c>
      <c r="AR1377" s="40">
        <f>IF(AP1377=0,0,('Дані з ДІСО'!AH1377+'Дані не з ДІСО'!G1377)/('Дані з ДІСО'!AE1377+'Дані не з ДІСО'!E1377+'Дані не з ДІСО'!G1377))</f>
        <v>0</v>
      </c>
      <c r="AS1377" s="29">
        <f>AQ1377*(1+0.25*AR1377)*Параметри!$K$51</f>
        <v>0</v>
      </c>
      <c r="AT1377" s="40">
        <f>ROUNDUP('Дані з ДІСО'!AF1377/Параметри!$K$70,0)</f>
        <v>0</v>
      </c>
      <c r="AU1377" s="40">
        <f t="shared" si="195"/>
        <v>0</v>
      </c>
      <c r="AV1377" s="40">
        <f>IF(AT1377=0,0,'Дані з ДІСО'!AI1377/'Дані з ДІСО'!AF1377)</f>
        <v>0</v>
      </c>
      <c r="AW1377" s="29">
        <f>AU1377*(1+0.25*AV1377)*Параметри!$K$51</f>
        <v>0</v>
      </c>
      <c r="AX1377" s="40">
        <f>ROUNDUP('Дані з ДІСО'!AR1377/Параметри!$K$29,0)</f>
        <v>0</v>
      </c>
      <c r="AY1377" s="40">
        <f>ROUNDUP('Дані з ДІСО'!AS1377/Параметри!$K$29,0)</f>
        <v>0</v>
      </c>
      <c r="AZ1377" s="40">
        <f>ROUNDUP('Дані з ДІСО'!AT1377/Параметри!$K$29,0)</f>
        <v>0</v>
      </c>
      <c r="BA1377" s="64">
        <f>(AX1377*Параметри!$K$32+AY1377*Параметри!$L$32+AZ1377*Параметри!$M$32)/18</f>
        <v>0</v>
      </c>
      <c r="BB1377" s="29">
        <f>(BA1377*Параметри!$K$51+SUM('Дані з ДІСО'!AR1377:AT1377)*Параметри!$K$48*Параметри!$K$20/1000)*Параметри!$K$74</f>
        <v>0</v>
      </c>
      <c r="BC1377" s="40">
        <f>ROUNDUP(('Дані не з ДІСО'!I1377+'Дані не з ДІСО'!K1377)/Параметри!$K$26,0)</f>
        <v>0</v>
      </c>
      <c r="BD1377" s="29">
        <f>BC1377*Параметри!$M$36/18</f>
        <v>0</v>
      </c>
      <c r="BE1377" s="40">
        <f>IF(BC1377=0,0,'Дані не з ДІСО'!K1377/('Дані не з ДІСО'!I1377+'Дані не з ДІСО'!K1377))</f>
        <v>0</v>
      </c>
      <c r="BF1377" s="29">
        <f>(1+0.25*BE1377)*BD1377*Параметри!$K$51</f>
        <v>0</v>
      </c>
      <c r="BG1377" s="40">
        <f>ROUNDUP('Дані не з ДІСО'!M1377/Параметри!$K$27,0)</f>
        <v>0</v>
      </c>
      <c r="BH1377" s="40">
        <f>BG1377*Параметри!$M$37/18</f>
        <v>0</v>
      </c>
      <c r="BI1377" s="29">
        <f>BH1377*Параметри!$K$51</f>
        <v>0</v>
      </c>
      <c r="BJ1377" s="29">
        <f>'Дані не з ДІСО'!N1377*Параметри!$K$76</f>
        <v>0</v>
      </c>
      <c r="BK1377" s="40">
        <f>ROUNDUP('Дані з ДІСО'!V1377/Параметри!$K$25,0)</f>
        <v>0</v>
      </c>
      <c r="BL1377" s="40">
        <f>ROUNDUP('Дані з ДІСО'!W1377/Параметри!$K$25,0)</f>
        <v>0</v>
      </c>
      <c r="BM1377" s="40">
        <f>ROUNDUP('Дані з ДІСО'!X1377/Параметри!$K$25,0)</f>
        <v>0</v>
      </c>
      <c r="BN1377" s="40">
        <f>(BK1377*Параметри!$K$34+BL1377*Параметри!$L$34+BM1377*Параметри!$M$34)/18</f>
        <v>0</v>
      </c>
      <c r="BO1377" s="40">
        <f>IF(K1377=0,0,'Дані з ДІСО'!AC1377/K1377)</f>
        <v>0</v>
      </c>
      <c r="BP1377" s="29">
        <f>(1+0.25*BO1377)*BN1377*Параметри!$K$51</f>
        <v>0</v>
      </c>
      <c r="BQ1377" s="29">
        <f>BP1377*'Коефіцієнти АТО'!U1377</f>
        <v>0</v>
      </c>
      <c r="BR1377" s="29">
        <f>K1377*(1+0.25*BO1377)*Параметри!$K$66*Параметри!$K$20/1000</f>
        <v>0</v>
      </c>
      <c r="BS1377" s="29">
        <f>(1+0.25*BO1377)*K1377*'Коефіцієнти АТО'!S1377*Параметри!$K$20/1000</f>
        <v>0</v>
      </c>
      <c r="BT1377" s="29">
        <f t="shared" si="196"/>
        <v>0</v>
      </c>
      <c r="BU1377" s="40">
        <f>ROUNDUP('Дані з ДІСО'!AG1377/Параметри!$K$71,0)</f>
        <v>0</v>
      </c>
      <c r="BV1377" s="40">
        <f t="shared" si="197"/>
        <v>0</v>
      </c>
      <c r="BW1377" s="40">
        <f>IF('Дані з ДІСО'!AG1377=0,0,'Дані з ДІСО'!AJ1377/'Дані з ДІСО'!AG1377)</f>
        <v>0</v>
      </c>
      <c r="BX1377" s="29">
        <f>BV1377*(1+0.25*BW1377)*Параметри!$K$51</f>
        <v>0</v>
      </c>
      <c r="BY1377" s="29">
        <f>ROUND(IF(Параметри!$K$77="No",CC1377,CC1377*Параметри!$K$78)+AG1377,1)</f>
        <v>34259</v>
      </c>
      <c r="BZ1377" s="29">
        <f>ROUND(IF(Параметри!$K$77="No",BF1377,BF1377*Параметри!$K$78),1)</f>
        <v>0</v>
      </c>
      <c r="CA1377" s="29">
        <f>ROUND(IF(Параметри!$K$77="No",BI1377,BI1377*Параметри!$K$78),1)</f>
        <v>0</v>
      </c>
      <c r="CB1377" s="29">
        <f>ROUND(IF(Параметри!$K$77="No",BJ1377,BJ1377*Параметри!$K$78),1)</f>
        <v>0</v>
      </c>
      <c r="CC1377" s="29">
        <f t="shared" si="191"/>
        <v>38065.573537932556</v>
      </c>
    </row>
    <row r="1378" spans="1:81">
      <c r="A1378" s="9">
        <v>1377</v>
      </c>
      <c r="B1378" s="9" t="s">
        <v>3151</v>
      </c>
      <c r="C1378" s="9" t="s">
        <v>3151</v>
      </c>
      <c r="D1378" s="9" t="s">
        <v>4371</v>
      </c>
      <c r="E1378" s="9" t="s">
        <v>29</v>
      </c>
      <c r="F1378" s="9" t="s">
        <v>4396</v>
      </c>
      <c r="G1378" s="9" t="s">
        <v>2857</v>
      </c>
      <c r="H1378" s="29">
        <f>SUM('Дані з ДІСО'!J1378:L1378)</f>
        <v>417</v>
      </c>
      <c r="I1378" s="29">
        <f>SUM('Дані з ДІСО'!G1378:I1378)</f>
        <v>18</v>
      </c>
      <c r="J1378" s="29">
        <f>SUM('Дані з ДІСО'!P1378:R1378)</f>
        <v>0</v>
      </c>
      <c r="K1378" s="29">
        <f>SUM('Дані з ДІСО'!V1378:X1378)</f>
        <v>0</v>
      </c>
      <c r="L1378" s="40">
        <f>ROUNDUP('Дані з ДІСО'!J1378/'Коефіцієнти АТО'!$R1378,0)</f>
        <v>8</v>
      </c>
      <c r="M1378" s="40">
        <f>ROUNDUP('Дані з ДІСО'!K1378/'Коефіцієнти АТО'!$R1378,0)</f>
        <v>11</v>
      </c>
      <c r="N1378" s="40">
        <f>ROUNDUP('Дані з ДІСО'!L1378/'Коефіцієнти АТО'!$R1378,0)</f>
        <v>4</v>
      </c>
      <c r="O1378" s="59">
        <f>(L1378*Параметри!$K$32+M1378*Параметри!$L$32+N1378*Параметри!$M$32)/18</f>
        <v>38.094444444444449</v>
      </c>
      <c r="P1378" s="41">
        <f>IF(H1378=0,"",'Дані з ДІСО'!Y1378/H1378)</f>
        <v>0</v>
      </c>
      <c r="Q1378" s="29">
        <f>IF(H1378=0,"",(1+0.25*P1378)*O1378*Параметри!$K$51)</f>
        <v>7802.512146600845</v>
      </c>
      <c r="R1378" s="29">
        <f>IF(H1378=0,"",Q1378*'Коефіцієнти АТО'!T1378)</f>
        <v>132.64270649221439</v>
      </c>
      <c r="S1378" s="29">
        <f>IF(H1378=0,"",H1378*(1+0.25*P1378)*Параметри!$K$66*Параметри!$K$20/1000)</f>
        <v>0</v>
      </c>
      <c r="T1378" s="29">
        <f>IF(H1378=0,"",H1378*(1+0.25*P1378)*'Коефіцієнти АТО'!$S1378*Параметри!$K$20/1000)</f>
        <v>1309.6204287247838</v>
      </c>
      <c r="U1378" s="29">
        <f t="shared" si="192"/>
        <v>9244.7752818178433</v>
      </c>
      <c r="V1378" s="29">
        <f t="shared" si="193"/>
        <v>9244.7752818178433</v>
      </c>
      <c r="W1378" s="40">
        <f>ROUNDUP('Дані з ДІСО'!P1378/Параметри!$K$24,0)</f>
        <v>0</v>
      </c>
      <c r="X1378" s="40">
        <f>ROUNDUP('Дані з ДІСО'!Q1378/Параметри!$K$24,0)</f>
        <v>0</v>
      </c>
      <c r="Y1378" s="40">
        <f>ROUNDUP('Дані з ДІСО'!R1378/Параметри!$K$24,0)</f>
        <v>0</v>
      </c>
      <c r="Z1378" s="59">
        <f>(W1378*Параметри!$K$33+X1378*Параметри!$L$33+Y1378*Параметри!$M$33)/18</f>
        <v>0</v>
      </c>
      <c r="AA1378" s="41">
        <f>IF(J1378=0,0,'Дані з ДІСО'!AA1378/J1378)</f>
        <v>0</v>
      </c>
      <c r="AB1378" s="29">
        <f>(1+0.25*AA1378)*Z1378*Параметри!$K$51</f>
        <v>0</v>
      </c>
      <c r="AC1378" s="29">
        <f>AB1378*'Коефіцієнти АТО'!U1378</f>
        <v>0</v>
      </c>
      <c r="AD1378" s="29">
        <f>J1378*(1+0.25*AA1378)*Параметри!$K$66*Параметри!$K$20/1000</f>
        <v>0</v>
      </c>
      <c r="AE1378" s="29">
        <f>(1+0.25*AA1378)*J1378*'Коефіцієнти АТО'!S1378*Параметри!$K$20/1000</f>
        <v>0</v>
      </c>
      <c r="AF1378" s="29">
        <f t="shared" si="189"/>
        <v>0</v>
      </c>
      <c r="AG1378" s="29">
        <v>0</v>
      </c>
      <c r="AH1378" s="40">
        <v>6</v>
      </c>
      <c r="AI1378" s="40">
        <v>0</v>
      </c>
      <c r="AJ1378" s="40">
        <f t="shared" si="190"/>
        <v>0</v>
      </c>
      <c r="AK1378" s="29">
        <f>(AH1378+AI1378)*(1+0.25*AJ1378)*Параметри!$K$53</f>
        <v>1076.5756541760002</v>
      </c>
      <c r="AL1378" s="29">
        <f>ROUNDUP(('Дані з ДІСО'!AU1378+'Дані з ДІСО'!AW1378)/Параметри!$K$28,0)</f>
        <v>0</v>
      </c>
      <c r="AM1378" s="64">
        <f>AL1378*Параметри!$M$35/18</f>
        <v>0</v>
      </c>
      <c r="AN1378" s="29">
        <f>IF(AL1378=0,0,'Дані з ДІСО'!AW1378/SUM('Дані з ДІСО'!AU1378,'Дані з ДІСО'!AW1378))</f>
        <v>0</v>
      </c>
      <c r="AO1378" s="29">
        <f>(1+0.25*AN1378)*AM1378*Параметри!$K$51</f>
        <v>0</v>
      </c>
      <c r="AP1378" s="40">
        <f>ROUNDUP(('Дані з ДІСО'!AE1378+'Дані не з ДІСО'!E1378+'Дані не з ДІСО'!G1378)/Параметри!$K$69,0)</f>
        <v>0</v>
      </c>
      <c r="AQ1378" s="40">
        <f t="shared" si="194"/>
        <v>0</v>
      </c>
      <c r="AR1378" s="40">
        <f>IF(AP1378=0,0,('Дані з ДІСО'!AH1378+'Дані не з ДІСО'!G1378)/('Дані з ДІСО'!AE1378+'Дані не з ДІСО'!E1378+'Дані не з ДІСО'!G1378))</f>
        <v>0</v>
      </c>
      <c r="AS1378" s="29">
        <f>AQ1378*(1+0.25*AR1378)*Параметри!$K$51</f>
        <v>0</v>
      </c>
      <c r="AT1378" s="40">
        <f>ROUNDUP('Дані з ДІСО'!AF1378/Параметри!$K$70,0)</f>
        <v>0</v>
      </c>
      <c r="AU1378" s="40">
        <f t="shared" si="195"/>
        <v>0</v>
      </c>
      <c r="AV1378" s="40">
        <f>IF(AT1378=0,0,'Дані з ДІСО'!AI1378/'Дані з ДІСО'!AF1378)</f>
        <v>0</v>
      </c>
      <c r="AW1378" s="29">
        <f>AU1378*(1+0.25*AV1378)*Параметри!$K$51</f>
        <v>0</v>
      </c>
      <c r="AX1378" s="40">
        <f>ROUNDUP('Дані з ДІСО'!AR1378/Параметри!$K$29,0)</f>
        <v>0</v>
      </c>
      <c r="AY1378" s="40">
        <f>ROUNDUP('Дані з ДІСО'!AS1378/Параметри!$K$29,0)</f>
        <v>0</v>
      </c>
      <c r="AZ1378" s="40">
        <f>ROUNDUP('Дані з ДІСО'!AT1378/Параметри!$K$29,0)</f>
        <v>0</v>
      </c>
      <c r="BA1378" s="64">
        <f>(AX1378*Параметри!$K$32+AY1378*Параметри!$L$32+AZ1378*Параметри!$M$32)/18</f>
        <v>0</v>
      </c>
      <c r="BB1378" s="29">
        <f>(BA1378*Параметри!$K$51+SUM('Дані з ДІСО'!AR1378:AT1378)*Параметри!$K$48*Параметри!$K$20/1000)*Параметри!$K$74</f>
        <v>0</v>
      </c>
      <c r="BC1378" s="40">
        <f>ROUNDUP(('Дані не з ДІСО'!I1378+'Дані не з ДІСО'!K1378)/Параметри!$K$26,0)</f>
        <v>0</v>
      </c>
      <c r="BD1378" s="29">
        <f>BC1378*Параметри!$M$36/18</f>
        <v>0</v>
      </c>
      <c r="BE1378" s="40">
        <f>IF(BC1378=0,0,'Дані не з ДІСО'!K1378/('Дані не з ДІСО'!I1378+'Дані не з ДІСО'!K1378))</f>
        <v>0</v>
      </c>
      <c r="BF1378" s="29">
        <f>(1+0.25*BE1378)*BD1378*Параметри!$K$51</f>
        <v>0</v>
      </c>
      <c r="BG1378" s="40">
        <f>ROUNDUP('Дані не з ДІСО'!M1378/Параметри!$K$27,0)</f>
        <v>0</v>
      </c>
      <c r="BH1378" s="40">
        <f>BG1378*Параметри!$M$37/18</f>
        <v>0</v>
      </c>
      <c r="BI1378" s="29">
        <f>BH1378*Параметри!$K$51</f>
        <v>0</v>
      </c>
      <c r="BJ1378" s="29">
        <f>'Дані не з ДІСО'!N1378*Параметри!$K$76</f>
        <v>0</v>
      </c>
      <c r="BK1378" s="40">
        <f>ROUNDUP('Дані з ДІСО'!V1378/Параметри!$K$25,0)</f>
        <v>0</v>
      </c>
      <c r="BL1378" s="40">
        <f>ROUNDUP('Дані з ДІСО'!W1378/Параметри!$K$25,0)</f>
        <v>0</v>
      </c>
      <c r="BM1378" s="40">
        <f>ROUNDUP('Дані з ДІСО'!X1378/Параметри!$K$25,0)</f>
        <v>0</v>
      </c>
      <c r="BN1378" s="40">
        <f>(BK1378*Параметри!$K$34+BL1378*Параметри!$L$34+BM1378*Параметри!$M$34)/18</f>
        <v>0</v>
      </c>
      <c r="BO1378" s="40">
        <f>IF(K1378=0,0,'Дані з ДІСО'!AC1378/K1378)</f>
        <v>0</v>
      </c>
      <c r="BP1378" s="29">
        <f>(1+0.25*BO1378)*BN1378*Параметри!$K$51</f>
        <v>0</v>
      </c>
      <c r="BQ1378" s="29">
        <f>BP1378*'Коефіцієнти АТО'!U1378</f>
        <v>0</v>
      </c>
      <c r="BR1378" s="29">
        <f>K1378*(1+0.25*BO1378)*Параметри!$K$66*Параметри!$K$20/1000</f>
        <v>0</v>
      </c>
      <c r="BS1378" s="29">
        <f>(1+0.25*BO1378)*K1378*'Коефіцієнти АТО'!S1378*Параметри!$K$20/1000</f>
        <v>0</v>
      </c>
      <c r="BT1378" s="29">
        <f t="shared" si="196"/>
        <v>0</v>
      </c>
      <c r="BU1378" s="40">
        <f>ROUNDUP('Дані з ДІСО'!AG1378/Параметри!$K$71,0)</f>
        <v>0</v>
      </c>
      <c r="BV1378" s="40">
        <f t="shared" si="197"/>
        <v>0</v>
      </c>
      <c r="BW1378" s="40">
        <f>IF('Дані з ДІСО'!AG1378=0,0,'Дані з ДІСО'!AJ1378/'Дані з ДІСО'!AG1378)</f>
        <v>0</v>
      </c>
      <c r="BX1378" s="29">
        <f>BV1378*(1+0.25*BW1378)*Параметри!$K$51</f>
        <v>0</v>
      </c>
      <c r="BY1378" s="29">
        <f>ROUND(IF(Параметри!$K$77="No",CC1378,CC1378*Параметри!$K$78)+AG1378,1)</f>
        <v>9289.2000000000007</v>
      </c>
      <c r="BZ1378" s="29">
        <f>ROUND(IF(Параметри!$K$77="No",BF1378,BF1378*Параметри!$K$78),1)</f>
        <v>0</v>
      </c>
      <c r="CA1378" s="29">
        <f>ROUND(IF(Параметри!$K$77="No",BI1378,BI1378*Параметри!$K$78),1)</f>
        <v>0</v>
      </c>
      <c r="CB1378" s="29">
        <f>ROUND(IF(Параметри!$K$77="No",BJ1378,BJ1378*Параметри!$K$78),1)</f>
        <v>0</v>
      </c>
      <c r="CC1378" s="29">
        <f t="shared" si="191"/>
        <v>10321.350935993843</v>
      </c>
    </row>
    <row r="1379" spans="1:81">
      <c r="A1379" s="9">
        <v>1378</v>
      </c>
      <c r="B1379" s="9" t="s">
        <v>3145</v>
      </c>
      <c r="C1379" s="9" t="s">
        <v>3146</v>
      </c>
      <c r="D1379" s="9" t="s">
        <v>4371</v>
      </c>
      <c r="E1379" s="9" t="s">
        <v>21</v>
      </c>
      <c r="F1379" s="9" t="s">
        <v>4397</v>
      </c>
      <c r="G1379" s="9" t="s">
        <v>2859</v>
      </c>
      <c r="H1379" s="29">
        <f>SUM('Дані з ДІСО'!J1379:L1379)</f>
        <v>3179</v>
      </c>
      <c r="I1379" s="29">
        <f>SUM('Дані з ДІСО'!G1379:I1379)</f>
        <v>158</v>
      </c>
      <c r="J1379" s="29">
        <f>SUM('Дані з ДІСО'!P1379:R1379)</f>
        <v>0</v>
      </c>
      <c r="K1379" s="29">
        <f>SUM('Дані з ДІСО'!V1379:X1379)</f>
        <v>0</v>
      </c>
      <c r="L1379" s="40">
        <f>ROUNDUP('Дані з ДІСО'!J1379/'Коефіцієнти АТО'!$R1379,0)</f>
        <v>81</v>
      </c>
      <c r="M1379" s="40">
        <f>ROUNDUP('Дані з ДІСО'!K1379/'Коефіцієнти АТО'!$R1379,0)</f>
        <v>96</v>
      </c>
      <c r="N1379" s="40">
        <f>ROUNDUP('Дані з ДІСО'!L1379/'Коефіцієнти АТО'!$R1379,0)</f>
        <v>24</v>
      </c>
      <c r="O1379" s="59">
        <f>(L1379*Параметри!$K$32+M1379*Параметри!$L$32+N1379*Параметри!$M$32)/18</f>
        <v>325.23333333333335</v>
      </c>
      <c r="P1379" s="41">
        <f>IF(H1379=0,"",'Дані з ДІСО'!Y1379/H1379)</f>
        <v>0</v>
      </c>
      <c r="Q1379" s="29">
        <f>IF(H1379=0,"",(1+0.25*P1379)*O1379*Параметри!$K$51)</f>
        <v>66614.359936751731</v>
      </c>
      <c r="R1379" s="29">
        <f>IF(H1379=0,"",Q1379*'Коефіцієнти АТО'!T1379)</f>
        <v>1132.4441189247796</v>
      </c>
      <c r="S1379" s="29">
        <f>IF(H1379=0,"",H1379*(1+0.25*P1379)*Параметри!$K$66*Параметри!$K$20/1000)</f>
        <v>0</v>
      </c>
      <c r="T1379" s="29">
        <f>IF(H1379=0,"",H1379*(1+0.25*P1379)*'Коефіцієнти АТО'!$S1379*Параметри!$K$20/1000)</f>
        <v>14522.026048976977</v>
      </c>
      <c r="U1379" s="29">
        <f t="shared" si="192"/>
        <v>82268.830104653476</v>
      </c>
      <c r="V1379" s="29">
        <f t="shared" si="193"/>
        <v>82268.830104653476</v>
      </c>
      <c r="W1379" s="40">
        <f>ROUNDUP('Дані з ДІСО'!P1379/Параметри!$K$24,0)</f>
        <v>0</v>
      </c>
      <c r="X1379" s="40">
        <f>ROUNDUP('Дані з ДІСО'!Q1379/Параметри!$K$24,0)</f>
        <v>0</v>
      </c>
      <c r="Y1379" s="40">
        <f>ROUNDUP('Дані з ДІСО'!R1379/Параметри!$K$24,0)</f>
        <v>0</v>
      </c>
      <c r="Z1379" s="59">
        <f>(W1379*Параметри!$K$33+X1379*Параметри!$L$33+Y1379*Параметри!$M$33)/18</f>
        <v>0</v>
      </c>
      <c r="AA1379" s="41">
        <f>IF(J1379=0,0,'Дані з ДІСО'!AA1379/J1379)</f>
        <v>0</v>
      </c>
      <c r="AB1379" s="29">
        <f>(1+0.25*AA1379)*Z1379*Параметри!$K$51</f>
        <v>0</v>
      </c>
      <c r="AC1379" s="29">
        <f>AB1379*'Коефіцієнти АТО'!U1379</f>
        <v>0</v>
      </c>
      <c r="AD1379" s="29">
        <f>J1379*(1+0.25*AA1379)*Параметри!$K$66*Параметри!$K$20/1000</f>
        <v>0</v>
      </c>
      <c r="AE1379" s="29">
        <f>(1+0.25*AA1379)*J1379*'Коефіцієнти АТО'!S1379*Параметри!$K$20/1000</f>
        <v>0</v>
      </c>
      <c r="AF1379" s="29">
        <f t="shared" si="189"/>
        <v>0</v>
      </c>
      <c r="AG1379" s="29">
        <v>0</v>
      </c>
      <c r="AH1379" s="40">
        <v>35</v>
      </c>
      <c r="AI1379" s="40">
        <v>0</v>
      </c>
      <c r="AJ1379" s="40">
        <f t="shared" si="190"/>
        <v>0</v>
      </c>
      <c r="AK1379" s="29">
        <f>(AH1379+AI1379)*(1+0.25*AJ1379)*Параметри!$K$53</f>
        <v>6280.0246493600016</v>
      </c>
      <c r="AL1379" s="29">
        <f>ROUNDUP(('Дані з ДІСО'!AU1379+'Дані з ДІСО'!AW1379)/Параметри!$K$28,0)</f>
        <v>0</v>
      </c>
      <c r="AM1379" s="64">
        <f>AL1379*Параметри!$M$35/18</f>
        <v>0</v>
      </c>
      <c r="AN1379" s="29">
        <f>IF(AL1379=0,0,'Дані з ДІСО'!AW1379/SUM('Дані з ДІСО'!AU1379,'Дані з ДІСО'!AW1379))</f>
        <v>0</v>
      </c>
      <c r="AO1379" s="29">
        <f>(1+0.25*AN1379)*AM1379*Параметри!$K$51</f>
        <v>0</v>
      </c>
      <c r="AP1379" s="40">
        <f>ROUNDUP(('Дані з ДІСО'!AE1379+'Дані не з ДІСО'!E1379+'Дані не з ДІСО'!G1379)/Параметри!$K$69,0)</f>
        <v>0</v>
      </c>
      <c r="AQ1379" s="40">
        <f t="shared" si="194"/>
        <v>0</v>
      </c>
      <c r="AR1379" s="40">
        <f>IF(AP1379=0,0,('Дані з ДІСО'!AH1379+'Дані не з ДІСО'!G1379)/('Дані з ДІСО'!AE1379+'Дані не з ДІСО'!E1379+'Дані не з ДІСО'!G1379))</f>
        <v>0</v>
      </c>
      <c r="AS1379" s="29">
        <f>AQ1379*(1+0.25*AR1379)*Параметри!$K$51</f>
        <v>0</v>
      </c>
      <c r="AT1379" s="40">
        <f>ROUNDUP('Дані з ДІСО'!AF1379/Параметри!$K$70,0)</f>
        <v>0</v>
      </c>
      <c r="AU1379" s="40">
        <f t="shared" si="195"/>
        <v>0</v>
      </c>
      <c r="AV1379" s="40">
        <f>IF(AT1379=0,0,'Дані з ДІСО'!AI1379/'Дані з ДІСО'!AF1379)</f>
        <v>0</v>
      </c>
      <c r="AW1379" s="29">
        <f>AU1379*(1+0.25*AV1379)*Параметри!$K$51</f>
        <v>0</v>
      </c>
      <c r="AX1379" s="40">
        <f>ROUNDUP('Дані з ДІСО'!AR1379/Параметри!$K$29,0)</f>
        <v>0</v>
      </c>
      <c r="AY1379" s="40">
        <f>ROUNDUP('Дані з ДІСО'!AS1379/Параметри!$K$29,0)</f>
        <v>0</v>
      </c>
      <c r="AZ1379" s="40">
        <f>ROUNDUP('Дані з ДІСО'!AT1379/Параметри!$K$29,0)</f>
        <v>0</v>
      </c>
      <c r="BA1379" s="64">
        <f>(AX1379*Параметри!$K$32+AY1379*Параметри!$L$32+AZ1379*Параметри!$M$32)/18</f>
        <v>0</v>
      </c>
      <c r="BB1379" s="29">
        <f>(BA1379*Параметри!$K$51+SUM('Дані з ДІСО'!AR1379:AT1379)*Параметри!$K$48*Параметри!$K$20/1000)*Параметри!$K$74</f>
        <v>0</v>
      </c>
      <c r="BC1379" s="40">
        <f>ROUNDUP(('Дані не з ДІСО'!I1379+'Дані не з ДІСО'!K1379)/Параметри!$K$26,0)</f>
        <v>0</v>
      </c>
      <c r="BD1379" s="29">
        <f>BC1379*Параметри!$M$36/18</f>
        <v>0</v>
      </c>
      <c r="BE1379" s="40">
        <f>IF(BC1379=0,0,'Дані не з ДІСО'!K1379/('Дані не з ДІСО'!I1379+'Дані не з ДІСО'!K1379))</f>
        <v>0</v>
      </c>
      <c r="BF1379" s="29">
        <f>(1+0.25*BE1379)*BD1379*Параметри!$K$51</f>
        <v>0</v>
      </c>
      <c r="BG1379" s="40">
        <f>ROUNDUP('Дані не з ДІСО'!M1379/Параметри!$K$27,0)</f>
        <v>0</v>
      </c>
      <c r="BH1379" s="40">
        <f>BG1379*Параметри!$M$37/18</f>
        <v>0</v>
      </c>
      <c r="BI1379" s="29">
        <f>BH1379*Параметри!$K$51</f>
        <v>0</v>
      </c>
      <c r="BJ1379" s="29">
        <f>'Дані не з ДІСО'!N1379*Параметри!$K$76</f>
        <v>0</v>
      </c>
      <c r="BK1379" s="40">
        <f>ROUNDUP('Дані з ДІСО'!V1379/Параметри!$K$25,0)</f>
        <v>0</v>
      </c>
      <c r="BL1379" s="40">
        <f>ROUNDUP('Дані з ДІСО'!W1379/Параметри!$K$25,0)</f>
        <v>0</v>
      </c>
      <c r="BM1379" s="40">
        <f>ROUNDUP('Дані з ДІСО'!X1379/Параметри!$K$25,0)</f>
        <v>0</v>
      </c>
      <c r="BN1379" s="40">
        <f>(BK1379*Параметри!$K$34+BL1379*Параметри!$L$34+BM1379*Параметри!$M$34)/18</f>
        <v>0</v>
      </c>
      <c r="BO1379" s="40">
        <f>IF(K1379=0,0,'Дані з ДІСО'!AC1379/K1379)</f>
        <v>0</v>
      </c>
      <c r="BP1379" s="29">
        <f>(1+0.25*BO1379)*BN1379*Параметри!$K$51</f>
        <v>0</v>
      </c>
      <c r="BQ1379" s="29">
        <f>BP1379*'Коефіцієнти АТО'!U1379</f>
        <v>0</v>
      </c>
      <c r="BR1379" s="29">
        <f>K1379*(1+0.25*BO1379)*Параметри!$K$66*Параметри!$K$20/1000</f>
        <v>0</v>
      </c>
      <c r="BS1379" s="29">
        <f>(1+0.25*BO1379)*K1379*'Коефіцієнти АТО'!S1379*Параметри!$K$20/1000</f>
        <v>0</v>
      </c>
      <c r="BT1379" s="29">
        <f t="shared" si="196"/>
        <v>0</v>
      </c>
      <c r="BU1379" s="40">
        <f>ROUNDUP('Дані з ДІСО'!AG1379/Параметри!$K$71,0)</f>
        <v>0</v>
      </c>
      <c r="BV1379" s="40">
        <f t="shared" si="197"/>
        <v>0</v>
      </c>
      <c r="BW1379" s="40">
        <f>IF('Дані з ДІСО'!AG1379=0,0,'Дані з ДІСО'!AJ1379/'Дані з ДІСО'!AG1379)</f>
        <v>0</v>
      </c>
      <c r="BX1379" s="29">
        <f>BV1379*(1+0.25*BW1379)*Параметри!$K$51</f>
        <v>0</v>
      </c>
      <c r="BY1379" s="29">
        <f>ROUND(IF(Параметри!$K$77="No",CC1379,CC1379*Параметри!$K$78)+AG1379,1)</f>
        <v>79694</v>
      </c>
      <c r="BZ1379" s="29">
        <f>ROUND(IF(Параметри!$K$77="No",BF1379,BF1379*Параметри!$K$78),1)</f>
        <v>0</v>
      </c>
      <c r="CA1379" s="29">
        <f>ROUND(IF(Параметри!$K$77="No",BI1379,BI1379*Параметри!$K$78),1)</f>
        <v>0</v>
      </c>
      <c r="CB1379" s="29">
        <f>ROUND(IF(Параметри!$K$77="No",BJ1379,BJ1379*Параметри!$K$78),1)</f>
        <v>0</v>
      </c>
      <c r="CC1379" s="29">
        <f t="shared" si="191"/>
        <v>88548.854754013475</v>
      </c>
    </row>
    <row r="1380" spans="1:81">
      <c r="A1380" s="9">
        <v>1379</v>
      </c>
      <c r="B1380" s="9" t="s">
        <v>3145</v>
      </c>
      <c r="C1380" s="9" t="s">
        <v>3146</v>
      </c>
      <c r="D1380" s="9" t="s">
        <v>4371</v>
      </c>
      <c r="E1380" s="9" t="s">
        <v>21</v>
      </c>
      <c r="F1380" s="9" t="s">
        <v>4398</v>
      </c>
      <c r="G1380" s="9" t="s">
        <v>2861</v>
      </c>
      <c r="H1380" s="29">
        <f>SUM('Дані з ДІСО'!J1380:L1380)</f>
        <v>2346</v>
      </c>
      <c r="I1380" s="29">
        <f>SUM('Дані з ДІСО'!G1380:I1380)</f>
        <v>149</v>
      </c>
      <c r="J1380" s="29">
        <f>SUM('Дані з ДІСО'!P1380:R1380)</f>
        <v>17</v>
      </c>
      <c r="K1380" s="29">
        <f>SUM('Дані з ДІСО'!V1380:X1380)</f>
        <v>0</v>
      </c>
      <c r="L1380" s="40">
        <f>ROUNDUP('Дані з ДІСО'!J1380/'Коефіцієнти АТО'!$R1380,0)</f>
        <v>55</v>
      </c>
      <c r="M1380" s="40">
        <f>ROUNDUP('Дані з ДІСО'!K1380/'Коефіцієнти АТО'!$R1380,0)</f>
        <v>71</v>
      </c>
      <c r="N1380" s="40">
        <f>ROUNDUP('Дані з ДІСО'!L1380/'Коефіцієнти АТО'!$R1380,0)</f>
        <v>22</v>
      </c>
      <c r="O1380" s="59">
        <f>(L1380*Параметри!$K$32+M1380*Параметри!$L$32+N1380*Параметри!$M$32)/18</f>
        <v>242.65000000000003</v>
      </c>
      <c r="P1380" s="41">
        <f>IF(H1380=0,"",'Дані з ДІСО'!Y1380/H1380)</f>
        <v>0</v>
      </c>
      <c r="Q1380" s="29">
        <f>IF(H1380=0,"",(1+0.25*P1380)*O1380*Параметри!$K$51)</f>
        <v>49699.624183620406</v>
      </c>
      <c r="R1380" s="29">
        <f>IF(H1380=0,"",Q1380*'Коефіцієнти АТО'!T1380)</f>
        <v>844.893611121547</v>
      </c>
      <c r="S1380" s="29">
        <f>IF(H1380=0,"",H1380*(1+0.25*P1380)*Параметри!$K$66*Параметри!$K$20/1000)</f>
        <v>0</v>
      </c>
      <c r="T1380" s="29">
        <f>IF(H1380=0,"",H1380*(1+0.25*P1380)*'Коефіцієнти АТО'!$S1380*Параметри!$K$20/1000)</f>
        <v>11833.121493116936</v>
      </c>
      <c r="U1380" s="29">
        <f t="shared" si="192"/>
        <v>62377.639287858889</v>
      </c>
      <c r="V1380" s="29">
        <f t="shared" si="193"/>
        <v>62377.639287858889</v>
      </c>
      <c r="W1380" s="40">
        <f>ROUNDUP('Дані з ДІСО'!P1380/Параметри!$K$24,0)</f>
        <v>0</v>
      </c>
      <c r="X1380" s="40">
        <f>ROUNDUP('Дані з ДІСО'!Q1380/Параметри!$K$24,0)</f>
        <v>2</v>
      </c>
      <c r="Y1380" s="40">
        <f>ROUNDUP('Дані з ДІСО'!R1380/Параметри!$K$24,0)</f>
        <v>0</v>
      </c>
      <c r="Z1380" s="59">
        <f>(W1380*Параметри!$K$33+X1380*Параметри!$L$33+Y1380*Параметри!$M$33)/18</f>
        <v>4</v>
      </c>
      <c r="AA1380" s="41">
        <f>IF(J1380=0,0,'Дані з ДІСО'!AA1380/J1380)</f>
        <v>0</v>
      </c>
      <c r="AB1380" s="29">
        <f>(1+0.25*AA1380)*Z1380*Параметри!$K$51</f>
        <v>819.28084374399998</v>
      </c>
      <c r="AC1380" s="29">
        <f>AB1380*'Коефіцієнти АТО'!U1380</f>
        <v>38.506199655967997</v>
      </c>
      <c r="AD1380" s="29">
        <f>J1380*(1+0.25*AA1380)*Параметри!$K$66*Параметри!$K$20/1000</f>
        <v>0</v>
      </c>
      <c r="AE1380" s="29">
        <f>(1+0.25*AA1380)*J1380*'Коефіцієнти АТО'!S1380*Параметри!$K$20/1000</f>
        <v>85.747257196499532</v>
      </c>
      <c r="AF1380" s="29">
        <f t="shared" si="189"/>
        <v>943.53430059646746</v>
      </c>
      <c r="AG1380" s="29">
        <v>0</v>
      </c>
      <c r="AH1380" s="40">
        <v>10</v>
      </c>
      <c r="AI1380" s="40">
        <v>0</v>
      </c>
      <c r="AJ1380" s="40">
        <f t="shared" si="190"/>
        <v>0</v>
      </c>
      <c r="AK1380" s="29">
        <f>(AH1380+AI1380)*(1+0.25*AJ1380)*Параметри!$K$53</f>
        <v>1794.2927569600006</v>
      </c>
      <c r="AL1380" s="29">
        <f>ROUNDUP(('Дані з ДІСО'!AU1380+'Дані з ДІСО'!AW1380)/Параметри!$K$28,0)</f>
        <v>0</v>
      </c>
      <c r="AM1380" s="64">
        <f>AL1380*Параметри!$M$35/18</f>
        <v>0</v>
      </c>
      <c r="AN1380" s="29">
        <f>IF(AL1380=0,0,'Дані з ДІСО'!AW1380/SUM('Дані з ДІСО'!AU1380,'Дані з ДІСО'!AW1380))</f>
        <v>0</v>
      </c>
      <c r="AO1380" s="29">
        <f>(1+0.25*AN1380)*AM1380*Параметри!$K$51</f>
        <v>0</v>
      </c>
      <c r="AP1380" s="40">
        <f>ROUNDUP(('Дані з ДІСО'!AE1380+'Дані не з ДІСО'!E1380+'Дані не з ДІСО'!G1380)/Параметри!$K$69,0)</f>
        <v>8</v>
      </c>
      <c r="AQ1380" s="40">
        <f t="shared" si="194"/>
        <v>16</v>
      </c>
      <c r="AR1380" s="40">
        <f>IF(AP1380=0,0,('Дані з ДІСО'!AH1380+'Дані не з ДІСО'!G1380)/('Дані з ДІСО'!AE1380+'Дані не з ДІСО'!E1380+'Дані не з ДІСО'!G1380))</f>
        <v>0</v>
      </c>
      <c r="AS1380" s="29">
        <f>AQ1380*(1+0.25*AR1380)*Параметри!$K$51</f>
        <v>3277.1233749759999</v>
      </c>
      <c r="AT1380" s="40">
        <f>ROUNDUP('Дані з ДІСО'!AF1380/Параметри!$K$70,0)</f>
        <v>0</v>
      </c>
      <c r="AU1380" s="40">
        <f t="shared" si="195"/>
        <v>0</v>
      </c>
      <c r="AV1380" s="40">
        <f>IF(AT1380=0,0,'Дані з ДІСО'!AI1380/'Дані з ДІСО'!AF1380)</f>
        <v>0</v>
      </c>
      <c r="AW1380" s="29">
        <f>AU1380*(1+0.25*AV1380)*Параметри!$K$51</f>
        <v>0</v>
      </c>
      <c r="AX1380" s="40">
        <f>ROUNDUP('Дані з ДІСО'!AR1380/Параметри!$K$29,0)</f>
        <v>0</v>
      </c>
      <c r="AY1380" s="40">
        <f>ROUNDUP('Дані з ДІСО'!AS1380/Параметри!$K$29,0)</f>
        <v>0</v>
      </c>
      <c r="AZ1380" s="40">
        <f>ROUNDUP('Дані з ДІСО'!AT1380/Параметри!$K$29,0)</f>
        <v>0</v>
      </c>
      <c r="BA1380" s="64">
        <f>(AX1380*Параметри!$K$32+AY1380*Параметри!$L$32+AZ1380*Параметри!$M$32)/18</f>
        <v>0</v>
      </c>
      <c r="BB1380" s="29">
        <f>(BA1380*Параметри!$K$51+SUM('Дані з ДІСО'!AR1380:AT1380)*Параметри!$K$48*Параметри!$K$20/1000)*Параметри!$K$74</f>
        <v>0</v>
      </c>
      <c r="BC1380" s="40">
        <f>ROUNDUP(('Дані не з ДІСО'!I1380+'Дані не з ДІСО'!K1380)/Параметри!$K$26,0)</f>
        <v>0</v>
      </c>
      <c r="BD1380" s="29">
        <f>BC1380*Параметри!$M$36/18</f>
        <v>0</v>
      </c>
      <c r="BE1380" s="40">
        <f>IF(BC1380=0,0,'Дані не з ДІСО'!K1380/('Дані не з ДІСО'!I1380+'Дані не з ДІСО'!K1380))</f>
        <v>0</v>
      </c>
      <c r="BF1380" s="29">
        <f>(1+0.25*BE1380)*BD1380*Параметри!$K$51</f>
        <v>0</v>
      </c>
      <c r="BG1380" s="40">
        <f>ROUNDUP('Дані не з ДІСО'!M1380/Параметри!$K$27,0)</f>
        <v>0</v>
      </c>
      <c r="BH1380" s="40">
        <f>BG1380*Параметри!$M$37/18</f>
        <v>0</v>
      </c>
      <c r="BI1380" s="29">
        <f>BH1380*Параметри!$K$51</f>
        <v>0</v>
      </c>
      <c r="BJ1380" s="29">
        <f>'Дані не з ДІСО'!N1380*Параметри!$K$76</f>
        <v>0</v>
      </c>
      <c r="BK1380" s="40">
        <f>ROUNDUP('Дані з ДІСО'!V1380/Параметри!$K$25,0)</f>
        <v>0</v>
      </c>
      <c r="BL1380" s="40">
        <f>ROUNDUP('Дані з ДІСО'!W1380/Параметри!$K$25,0)</f>
        <v>0</v>
      </c>
      <c r="BM1380" s="40">
        <f>ROUNDUP('Дані з ДІСО'!X1380/Параметри!$K$25,0)</f>
        <v>0</v>
      </c>
      <c r="BN1380" s="40">
        <f>(BK1380*Параметри!$K$34+BL1380*Параметри!$L$34+BM1380*Параметри!$M$34)/18</f>
        <v>0</v>
      </c>
      <c r="BO1380" s="40">
        <f>IF(K1380=0,0,'Дані з ДІСО'!AC1380/K1380)</f>
        <v>0</v>
      </c>
      <c r="BP1380" s="29">
        <f>(1+0.25*BO1380)*BN1380*Параметри!$K$51</f>
        <v>0</v>
      </c>
      <c r="BQ1380" s="29">
        <f>BP1380*'Коефіцієнти АТО'!U1380</f>
        <v>0</v>
      </c>
      <c r="BR1380" s="29">
        <f>K1380*(1+0.25*BO1380)*Параметри!$K$66*Параметри!$K$20/1000</f>
        <v>0</v>
      </c>
      <c r="BS1380" s="29">
        <f>(1+0.25*BO1380)*K1380*'Коефіцієнти АТО'!S1380*Параметри!$K$20/1000</f>
        <v>0</v>
      </c>
      <c r="BT1380" s="29">
        <f t="shared" si="196"/>
        <v>0</v>
      </c>
      <c r="BU1380" s="40">
        <f>ROUNDUP('Дані з ДІСО'!AG1380/Параметри!$K$71,0)</f>
        <v>0</v>
      </c>
      <c r="BV1380" s="40">
        <f t="shared" si="197"/>
        <v>0</v>
      </c>
      <c r="BW1380" s="40">
        <f>IF('Дані з ДІСО'!AG1380=0,0,'Дані з ДІСО'!AJ1380/'Дані з ДІСО'!AG1380)</f>
        <v>0</v>
      </c>
      <c r="BX1380" s="29">
        <f>BV1380*(1+0.25*BW1380)*Параметри!$K$51</f>
        <v>0</v>
      </c>
      <c r="BY1380" s="29">
        <f>ROUND(IF(Параметри!$K$77="No",CC1380,CC1380*Параметри!$K$78)+AG1380,1)</f>
        <v>61553.3</v>
      </c>
      <c r="BZ1380" s="29">
        <f>ROUND(IF(Параметри!$K$77="No",BF1380,BF1380*Параметри!$K$78),1)</f>
        <v>0</v>
      </c>
      <c r="CA1380" s="29">
        <f>ROUND(IF(Параметри!$K$77="No",BI1380,BI1380*Параметри!$K$78),1)</f>
        <v>0</v>
      </c>
      <c r="CB1380" s="29">
        <f>ROUND(IF(Параметри!$K$77="No",BJ1380,BJ1380*Параметри!$K$78),1)</f>
        <v>0</v>
      </c>
      <c r="CC1380" s="29">
        <f t="shared" si="191"/>
        <v>68392.589720391363</v>
      </c>
    </row>
    <row r="1381" spans="1:81">
      <c r="A1381" s="9">
        <v>1380</v>
      </c>
      <c r="B1381" s="9" t="s">
        <v>3145</v>
      </c>
      <c r="C1381" s="9" t="s">
        <v>3146</v>
      </c>
      <c r="D1381" s="9" t="s">
        <v>4371</v>
      </c>
      <c r="E1381" s="9" t="s">
        <v>21</v>
      </c>
      <c r="F1381" s="9" t="s">
        <v>4399</v>
      </c>
      <c r="G1381" s="9" t="s">
        <v>2863</v>
      </c>
      <c r="H1381" s="29">
        <f>SUM('Дані з ДІСО'!J1381:L1381)</f>
        <v>1209</v>
      </c>
      <c r="I1381" s="29">
        <f>SUM('Дані з ДІСО'!G1381:I1381)</f>
        <v>45</v>
      </c>
      <c r="J1381" s="29">
        <f>SUM('Дані з ДІСО'!P1381:R1381)</f>
        <v>0</v>
      </c>
      <c r="K1381" s="29">
        <f>SUM('Дані з ДІСО'!V1381:X1381)</f>
        <v>0</v>
      </c>
      <c r="L1381" s="40">
        <f>ROUNDUP('Дані з ДІСО'!J1381/'Коефіцієнти АТО'!$R1381,0)</f>
        <v>21</v>
      </c>
      <c r="M1381" s="40">
        <f>ROUNDUP('Дані з ДІСО'!K1381/'Коефіцієнти АТО'!$R1381,0)</f>
        <v>30</v>
      </c>
      <c r="N1381" s="40">
        <f>ROUNDUP('Дані з ДІСО'!L1381/'Коефіцієнти АТО'!$R1381,0)</f>
        <v>7</v>
      </c>
      <c r="O1381" s="59">
        <f>(L1381*Параметри!$K$32+M1381*Параметри!$L$32+N1381*Параметри!$M$32)/18</f>
        <v>95.138888888888886</v>
      </c>
      <c r="P1381" s="41">
        <f>IF(H1381=0,"",'Дані з ДІСО'!Y1381/H1381)</f>
        <v>0</v>
      </c>
      <c r="Q1381" s="29">
        <f>IF(H1381=0,"",(1+0.25*P1381)*O1381*Параметри!$K$51)</f>
        <v>19486.367290438888</v>
      </c>
      <c r="R1381" s="29">
        <f>IF(H1381=0,"",Q1381*'Коефіцієнти АТО'!T1381)</f>
        <v>1461.4775467829165</v>
      </c>
      <c r="S1381" s="29">
        <f>IF(H1381=0,"",H1381*(1+0.25*P1381)*Параметри!$K$66*Параметри!$K$20/1000)</f>
        <v>0</v>
      </c>
      <c r="T1381" s="29">
        <f>IF(H1381=0,"",H1381*(1+0.25*P1381)*'Коефіцієнти АТО'!$S1381*Параметри!$K$20/1000)</f>
        <v>2646.3640187159403</v>
      </c>
      <c r="U1381" s="29">
        <f t="shared" si="192"/>
        <v>23594.208855937744</v>
      </c>
      <c r="V1381" s="29">
        <f t="shared" si="193"/>
        <v>23594.208855937744</v>
      </c>
      <c r="W1381" s="40">
        <f>ROUNDUP('Дані з ДІСО'!P1381/Параметри!$K$24,0)</f>
        <v>0</v>
      </c>
      <c r="X1381" s="40">
        <f>ROUNDUP('Дані з ДІСО'!Q1381/Параметри!$K$24,0)</f>
        <v>0</v>
      </c>
      <c r="Y1381" s="40">
        <f>ROUNDUP('Дані з ДІСО'!R1381/Параметри!$K$24,0)</f>
        <v>0</v>
      </c>
      <c r="Z1381" s="59">
        <f>(W1381*Параметри!$K$33+X1381*Параметри!$L$33+Y1381*Параметри!$M$33)/18</f>
        <v>0</v>
      </c>
      <c r="AA1381" s="41">
        <f>IF(J1381=0,0,'Дані з ДІСО'!AA1381/J1381)</f>
        <v>0</v>
      </c>
      <c r="AB1381" s="29">
        <f>(1+0.25*AA1381)*Z1381*Параметри!$K$51</f>
        <v>0</v>
      </c>
      <c r="AC1381" s="29">
        <f>AB1381*'Коефіцієнти АТО'!U1381</f>
        <v>0</v>
      </c>
      <c r="AD1381" s="29">
        <f>J1381*(1+0.25*AA1381)*Параметри!$K$66*Параметри!$K$20/1000</f>
        <v>0</v>
      </c>
      <c r="AE1381" s="29">
        <f>(1+0.25*AA1381)*J1381*'Коефіцієнти АТО'!S1381*Параметри!$K$20/1000</f>
        <v>0</v>
      </c>
      <c r="AF1381" s="29">
        <f t="shared" si="189"/>
        <v>0</v>
      </c>
      <c r="AG1381" s="29">
        <v>0</v>
      </c>
      <c r="AH1381" s="40">
        <v>13</v>
      </c>
      <c r="AI1381" s="40">
        <v>0</v>
      </c>
      <c r="AJ1381" s="40">
        <f t="shared" si="190"/>
        <v>0</v>
      </c>
      <c r="AK1381" s="29">
        <f>(AH1381+AI1381)*(1+0.25*AJ1381)*Параметри!$K$53</f>
        <v>2332.5805840480007</v>
      </c>
      <c r="AL1381" s="29">
        <f>ROUNDUP(('Дані з ДІСО'!AU1381+'Дані з ДІСО'!AW1381)/Параметри!$K$28,0)</f>
        <v>0</v>
      </c>
      <c r="AM1381" s="64">
        <f>AL1381*Параметри!$M$35/18</f>
        <v>0</v>
      </c>
      <c r="AN1381" s="29">
        <f>IF(AL1381=0,0,'Дані з ДІСО'!AW1381/SUM('Дані з ДІСО'!AU1381,'Дані з ДІСО'!AW1381))</f>
        <v>0</v>
      </c>
      <c r="AO1381" s="29">
        <f>(1+0.25*AN1381)*AM1381*Параметри!$K$51</f>
        <v>0</v>
      </c>
      <c r="AP1381" s="40">
        <f>ROUNDUP(('Дані з ДІСО'!AE1381+'Дані не з ДІСО'!E1381+'Дані не з ДІСО'!G1381)/Параметри!$K$69,0)</f>
        <v>0</v>
      </c>
      <c r="AQ1381" s="40">
        <f t="shared" si="194"/>
        <v>0</v>
      </c>
      <c r="AR1381" s="40">
        <f>IF(AP1381=0,0,('Дані з ДІСО'!AH1381+'Дані не з ДІСО'!G1381)/('Дані з ДІСО'!AE1381+'Дані не з ДІСО'!E1381+'Дані не з ДІСО'!G1381))</f>
        <v>0</v>
      </c>
      <c r="AS1381" s="29">
        <f>AQ1381*(1+0.25*AR1381)*Параметри!$K$51</f>
        <v>0</v>
      </c>
      <c r="AT1381" s="40">
        <f>ROUNDUP('Дані з ДІСО'!AF1381/Параметри!$K$70,0)</f>
        <v>0</v>
      </c>
      <c r="AU1381" s="40">
        <f t="shared" si="195"/>
        <v>0</v>
      </c>
      <c r="AV1381" s="40">
        <f>IF(AT1381=0,0,'Дані з ДІСО'!AI1381/'Дані з ДІСО'!AF1381)</f>
        <v>0</v>
      </c>
      <c r="AW1381" s="29">
        <f>AU1381*(1+0.25*AV1381)*Параметри!$K$51</f>
        <v>0</v>
      </c>
      <c r="AX1381" s="40">
        <f>ROUNDUP('Дані з ДІСО'!AR1381/Параметри!$K$29,0)</f>
        <v>0</v>
      </c>
      <c r="AY1381" s="40">
        <f>ROUNDUP('Дані з ДІСО'!AS1381/Параметри!$K$29,0)</f>
        <v>0</v>
      </c>
      <c r="AZ1381" s="40">
        <f>ROUNDUP('Дані з ДІСО'!AT1381/Параметри!$K$29,0)</f>
        <v>0</v>
      </c>
      <c r="BA1381" s="64">
        <f>(AX1381*Параметри!$K$32+AY1381*Параметри!$L$32+AZ1381*Параметри!$M$32)/18</f>
        <v>0</v>
      </c>
      <c r="BB1381" s="29">
        <f>(BA1381*Параметри!$K$51+SUM('Дані з ДІСО'!AR1381:AT1381)*Параметри!$K$48*Параметри!$K$20/1000)*Параметри!$K$74</f>
        <v>0</v>
      </c>
      <c r="BC1381" s="40">
        <f>ROUNDUP(('Дані не з ДІСО'!I1381+'Дані не з ДІСО'!K1381)/Параметри!$K$26,0)</f>
        <v>0</v>
      </c>
      <c r="BD1381" s="29">
        <f>BC1381*Параметри!$M$36/18</f>
        <v>0</v>
      </c>
      <c r="BE1381" s="40">
        <f>IF(BC1381=0,0,'Дані не з ДІСО'!K1381/('Дані не з ДІСО'!I1381+'Дані не з ДІСО'!K1381))</f>
        <v>0</v>
      </c>
      <c r="BF1381" s="29">
        <f>(1+0.25*BE1381)*BD1381*Параметри!$K$51</f>
        <v>0</v>
      </c>
      <c r="BG1381" s="40">
        <f>ROUNDUP('Дані не з ДІСО'!M1381/Параметри!$K$27,0)</f>
        <v>0</v>
      </c>
      <c r="BH1381" s="40">
        <f>BG1381*Параметри!$M$37/18</f>
        <v>0</v>
      </c>
      <c r="BI1381" s="29">
        <f>BH1381*Параметри!$K$51</f>
        <v>0</v>
      </c>
      <c r="BJ1381" s="29">
        <f>'Дані не з ДІСО'!N1381*Параметри!$K$76</f>
        <v>0</v>
      </c>
      <c r="BK1381" s="40">
        <f>ROUNDUP('Дані з ДІСО'!V1381/Параметри!$K$25,0)</f>
        <v>0</v>
      </c>
      <c r="BL1381" s="40">
        <f>ROUNDUP('Дані з ДІСО'!W1381/Параметри!$K$25,0)</f>
        <v>0</v>
      </c>
      <c r="BM1381" s="40">
        <f>ROUNDUP('Дані з ДІСО'!X1381/Параметри!$K$25,0)</f>
        <v>0</v>
      </c>
      <c r="BN1381" s="40">
        <f>(BK1381*Параметри!$K$34+BL1381*Параметри!$L$34+BM1381*Параметри!$M$34)/18</f>
        <v>0</v>
      </c>
      <c r="BO1381" s="40">
        <f>IF(K1381=0,0,'Дані з ДІСО'!AC1381/K1381)</f>
        <v>0</v>
      </c>
      <c r="BP1381" s="29">
        <f>(1+0.25*BO1381)*BN1381*Параметри!$K$51</f>
        <v>0</v>
      </c>
      <c r="BQ1381" s="29">
        <f>BP1381*'Коефіцієнти АТО'!U1381</f>
        <v>0</v>
      </c>
      <c r="BR1381" s="29">
        <f>K1381*(1+0.25*BO1381)*Параметри!$K$66*Параметри!$K$20/1000</f>
        <v>0</v>
      </c>
      <c r="BS1381" s="29">
        <f>(1+0.25*BO1381)*K1381*'Коефіцієнти АТО'!S1381*Параметри!$K$20/1000</f>
        <v>0</v>
      </c>
      <c r="BT1381" s="29">
        <f t="shared" si="196"/>
        <v>0</v>
      </c>
      <c r="BU1381" s="40">
        <f>ROUNDUP('Дані з ДІСО'!AG1381/Параметри!$K$71,0)</f>
        <v>0</v>
      </c>
      <c r="BV1381" s="40">
        <f t="shared" si="197"/>
        <v>0</v>
      </c>
      <c r="BW1381" s="40">
        <f>IF('Дані з ДІСО'!AG1381=0,0,'Дані з ДІСО'!AJ1381/'Дані з ДІСО'!AG1381)</f>
        <v>0</v>
      </c>
      <c r="BX1381" s="29">
        <f>BV1381*(1+0.25*BW1381)*Параметри!$K$51</f>
        <v>0</v>
      </c>
      <c r="BY1381" s="29">
        <f>ROUND(IF(Параметри!$K$77="No",CC1381,CC1381*Параметри!$K$78)+AG1381,1)</f>
        <v>23334.1</v>
      </c>
      <c r="BZ1381" s="29">
        <f>ROUND(IF(Параметри!$K$77="No",BF1381,BF1381*Параметри!$K$78),1)</f>
        <v>0</v>
      </c>
      <c r="CA1381" s="29">
        <f>ROUND(IF(Параметри!$K$77="No",BI1381,BI1381*Параметри!$K$78),1)</f>
        <v>0</v>
      </c>
      <c r="CB1381" s="29">
        <f>ROUND(IF(Параметри!$K$77="No",BJ1381,BJ1381*Параметри!$K$78),1)</f>
        <v>0</v>
      </c>
      <c r="CC1381" s="29">
        <f t="shared" si="191"/>
        <v>25926.789439985747</v>
      </c>
    </row>
    <row r="1382" spans="1:81">
      <c r="A1382" s="9">
        <v>1381</v>
      </c>
      <c r="B1382" s="9" t="s">
        <v>3151</v>
      </c>
      <c r="C1382" s="9" t="s">
        <v>3151</v>
      </c>
      <c r="D1382" s="9" t="s">
        <v>4371</v>
      </c>
      <c r="E1382" s="9" t="s">
        <v>29</v>
      </c>
      <c r="F1382" s="9" t="s">
        <v>4400</v>
      </c>
      <c r="G1382" s="9" t="s">
        <v>2865</v>
      </c>
      <c r="H1382" s="29">
        <f>SUM('Дані з ДІСО'!J1382:L1382)</f>
        <v>855</v>
      </c>
      <c r="I1382" s="29">
        <f>SUM('Дані з ДІСО'!G1382:I1382)</f>
        <v>38</v>
      </c>
      <c r="J1382" s="29">
        <f>SUM('Дані з ДІСО'!P1382:R1382)</f>
        <v>0</v>
      </c>
      <c r="K1382" s="29">
        <f>SUM('Дані з ДІСО'!V1382:X1382)</f>
        <v>0</v>
      </c>
      <c r="L1382" s="40">
        <f>ROUNDUP('Дані з ДІСО'!J1382/'Коефіцієнти АТО'!$R1382,0)</f>
        <v>17</v>
      </c>
      <c r="M1382" s="40">
        <f>ROUNDUP('Дані з ДІСО'!K1382/'Коефіцієнти АТО'!$R1382,0)</f>
        <v>24</v>
      </c>
      <c r="N1382" s="40">
        <f>ROUNDUP('Дані з ДІСО'!L1382/'Коефіцієнти АТО'!$R1382,0)</f>
        <v>6</v>
      </c>
      <c r="O1382" s="59">
        <f>(L1382*Параметри!$K$32+M1382*Параметри!$L$32+N1382*Параметри!$M$32)/18</f>
        <v>77.155555555555566</v>
      </c>
      <c r="P1382" s="41">
        <f>IF(H1382=0,"",'Дані з ДІСО'!Y1382/H1382)</f>
        <v>0</v>
      </c>
      <c r="Q1382" s="29">
        <f>IF(H1382=0,"",(1+0.25*P1382)*O1382*Параметри!$K$51)</f>
        <v>15803.017163773156</v>
      </c>
      <c r="R1382" s="29">
        <f>IF(H1382=0,"",Q1382*'Коефіцієнти АТО'!T1382)</f>
        <v>268.65129178414367</v>
      </c>
      <c r="S1382" s="29">
        <f>IF(H1382=0,"",H1382*(1+0.25*P1382)*Параметри!$K$66*Параметри!$K$20/1000)</f>
        <v>0</v>
      </c>
      <c r="T1382" s="29">
        <f>IF(H1382=0,"",H1382*(1+0.25*P1382)*'Коефіцієнти АТО'!$S1382*Параметри!$K$20/1000)</f>
        <v>3905.7352223577586</v>
      </c>
      <c r="U1382" s="29">
        <f t="shared" si="192"/>
        <v>19977.403677915059</v>
      </c>
      <c r="V1382" s="29">
        <f t="shared" si="193"/>
        <v>19977.403677915059</v>
      </c>
      <c r="W1382" s="40">
        <f>ROUNDUP('Дані з ДІСО'!P1382/Параметри!$K$24,0)</f>
        <v>0</v>
      </c>
      <c r="X1382" s="40">
        <f>ROUNDUP('Дані з ДІСО'!Q1382/Параметри!$K$24,0)</f>
        <v>0</v>
      </c>
      <c r="Y1382" s="40">
        <f>ROUNDUP('Дані з ДІСО'!R1382/Параметри!$K$24,0)</f>
        <v>0</v>
      </c>
      <c r="Z1382" s="59">
        <f>(W1382*Параметри!$K$33+X1382*Параметри!$L$33+Y1382*Параметри!$M$33)/18</f>
        <v>0</v>
      </c>
      <c r="AA1382" s="41">
        <f>IF(J1382=0,0,'Дані з ДІСО'!AA1382/J1382)</f>
        <v>0</v>
      </c>
      <c r="AB1382" s="29">
        <f>(1+0.25*AA1382)*Z1382*Параметри!$K$51</f>
        <v>0</v>
      </c>
      <c r="AC1382" s="29">
        <f>AB1382*'Коефіцієнти АТО'!U1382</f>
        <v>0</v>
      </c>
      <c r="AD1382" s="29">
        <f>J1382*(1+0.25*AA1382)*Параметри!$K$66*Параметри!$K$20/1000</f>
        <v>0</v>
      </c>
      <c r="AE1382" s="29">
        <f>(1+0.25*AA1382)*J1382*'Коефіцієнти АТО'!S1382*Параметри!$K$20/1000</f>
        <v>0</v>
      </c>
      <c r="AF1382" s="29">
        <f t="shared" si="189"/>
        <v>0</v>
      </c>
      <c r="AG1382" s="29">
        <v>0</v>
      </c>
      <c r="AH1382" s="40">
        <v>8</v>
      </c>
      <c r="AI1382" s="40">
        <v>0</v>
      </c>
      <c r="AJ1382" s="40">
        <f t="shared" si="190"/>
        <v>0</v>
      </c>
      <c r="AK1382" s="29">
        <f>(AH1382+AI1382)*(1+0.25*AJ1382)*Параметри!$K$53</f>
        <v>1435.4342055680004</v>
      </c>
      <c r="AL1382" s="29">
        <f>ROUNDUP(('Дані з ДІСО'!AU1382+'Дані з ДІСО'!AW1382)/Параметри!$K$28,0)</f>
        <v>0</v>
      </c>
      <c r="AM1382" s="64">
        <f>AL1382*Параметри!$M$35/18</f>
        <v>0</v>
      </c>
      <c r="AN1382" s="29">
        <f>IF(AL1382=0,0,'Дані з ДІСО'!AW1382/SUM('Дані з ДІСО'!AU1382,'Дані з ДІСО'!AW1382))</f>
        <v>0</v>
      </c>
      <c r="AO1382" s="29">
        <f>(1+0.25*AN1382)*AM1382*Параметри!$K$51</f>
        <v>0</v>
      </c>
      <c r="AP1382" s="40">
        <f>ROUNDUP(('Дані з ДІСО'!AE1382+'Дані не з ДІСО'!E1382+'Дані не з ДІСО'!G1382)/Параметри!$K$69,0)</f>
        <v>0</v>
      </c>
      <c r="AQ1382" s="40">
        <f t="shared" si="194"/>
        <v>0</v>
      </c>
      <c r="AR1382" s="40">
        <f>IF(AP1382=0,0,('Дані з ДІСО'!AH1382+'Дані не з ДІСО'!G1382)/('Дані з ДІСО'!AE1382+'Дані не з ДІСО'!E1382+'Дані не з ДІСО'!G1382))</f>
        <v>0</v>
      </c>
      <c r="AS1382" s="29">
        <f>AQ1382*(1+0.25*AR1382)*Параметри!$K$51</f>
        <v>0</v>
      </c>
      <c r="AT1382" s="40">
        <f>ROUNDUP('Дані з ДІСО'!AF1382/Параметри!$K$70,0)</f>
        <v>0</v>
      </c>
      <c r="AU1382" s="40">
        <f t="shared" si="195"/>
        <v>0</v>
      </c>
      <c r="AV1382" s="40">
        <f>IF(AT1382=0,0,'Дані з ДІСО'!AI1382/'Дані з ДІСО'!AF1382)</f>
        <v>0</v>
      </c>
      <c r="AW1382" s="29">
        <f>AU1382*(1+0.25*AV1382)*Параметри!$K$51</f>
        <v>0</v>
      </c>
      <c r="AX1382" s="40">
        <f>ROUNDUP('Дані з ДІСО'!AR1382/Параметри!$K$29,0)</f>
        <v>0</v>
      </c>
      <c r="AY1382" s="40">
        <f>ROUNDUP('Дані з ДІСО'!AS1382/Параметри!$K$29,0)</f>
        <v>0</v>
      </c>
      <c r="AZ1382" s="40">
        <f>ROUNDUP('Дані з ДІСО'!AT1382/Параметри!$K$29,0)</f>
        <v>0</v>
      </c>
      <c r="BA1382" s="64">
        <f>(AX1382*Параметри!$K$32+AY1382*Параметри!$L$32+AZ1382*Параметри!$M$32)/18</f>
        <v>0</v>
      </c>
      <c r="BB1382" s="29">
        <f>(BA1382*Параметри!$K$51+SUM('Дані з ДІСО'!AR1382:AT1382)*Параметри!$K$48*Параметри!$K$20/1000)*Параметри!$K$74</f>
        <v>0</v>
      </c>
      <c r="BC1382" s="40">
        <f>ROUNDUP(('Дані не з ДІСО'!I1382+'Дані не з ДІСО'!K1382)/Параметри!$K$26,0)</f>
        <v>0</v>
      </c>
      <c r="BD1382" s="29">
        <f>BC1382*Параметри!$M$36/18</f>
        <v>0</v>
      </c>
      <c r="BE1382" s="40">
        <f>IF(BC1382=0,0,'Дані не з ДІСО'!K1382/('Дані не з ДІСО'!I1382+'Дані не з ДІСО'!K1382))</f>
        <v>0</v>
      </c>
      <c r="BF1382" s="29">
        <f>(1+0.25*BE1382)*BD1382*Параметри!$K$51</f>
        <v>0</v>
      </c>
      <c r="BG1382" s="40">
        <f>ROUNDUP('Дані не з ДІСО'!M1382/Параметри!$K$27,0)</f>
        <v>0</v>
      </c>
      <c r="BH1382" s="40">
        <f>BG1382*Параметри!$M$37/18</f>
        <v>0</v>
      </c>
      <c r="BI1382" s="29">
        <f>BH1382*Параметри!$K$51</f>
        <v>0</v>
      </c>
      <c r="BJ1382" s="29">
        <f>'Дані не з ДІСО'!N1382*Параметри!$K$76</f>
        <v>0</v>
      </c>
      <c r="BK1382" s="40">
        <f>ROUNDUP('Дані з ДІСО'!V1382/Параметри!$K$25,0)</f>
        <v>0</v>
      </c>
      <c r="BL1382" s="40">
        <f>ROUNDUP('Дані з ДІСО'!W1382/Параметри!$K$25,0)</f>
        <v>0</v>
      </c>
      <c r="BM1382" s="40">
        <f>ROUNDUP('Дані з ДІСО'!X1382/Параметри!$K$25,0)</f>
        <v>0</v>
      </c>
      <c r="BN1382" s="40">
        <f>(BK1382*Параметри!$K$34+BL1382*Параметри!$L$34+BM1382*Параметри!$M$34)/18</f>
        <v>0</v>
      </c>
      <c r="BO1382" s="40">
        <f>IF(K1382=0,0,'Дані з ДІСО'!AC1382/K1382)</f>
        <v>0</v>
      </c>
      <c r="BP1382" s="29">
        <f>(1+0.25*BO1382)*BN1382*Параметри!$K$51</f>
        <v>0</v>
      </c>
      <c r="BQ1382" s="29">
        <f>BP1382*'Коефіцієнти АТО'!U1382</f>
        <v>0</v>
      </c>
      <c r="BR1382" s="29">
        <f>K1382*(1+0.25*BO1382)*Параметри!$K$66*Параметри!$K$20/1000</f>
        <v>0</v>
      </c>
      <c r="BS1382" s="29">
        <f>(1+0.25*BO1382)*K1382*'Коефіцієнти АТО'!S1382*Параметри!$K$20/1000</f>
        <v>0</v>
      </c>
      <c r="BT1382" s="29">
        <f t="shared" si="196"/>
        <v>0</v>
      </c>
      <c r="BU1382" s="40">
        <f>ROUNDUP('Дані з ДІСО'!AG1382/Параметри!$K$71,0)</f>
        <v>0</v>
      </c>
      <c r="BV1382" s="40">
        <f t="shared" si="197"/>
        <v>0</v>
      </c>
      <c r="BW1382" s="40">
        <f>IF('Дані з ДІСО'!AG1382=0,0,'Дані з ДІСО'!AJ1382/'Дані з ДІСО'!AG1382)</f>
        <v>0</v>
      </c>
      <c r="BX1382" s="29">
        <f>BV1382*(1+0.25*BW1382)*Параметри!$K$51</f>
        <v>0</v>
      </c>
      <c r="BY1382" s="29">
        <f>ROUND(IF(Параметри!$K$77="No",CC1382,CC1382*Параметри!$K$78)+AG1382,1)</f>
        <v>19271.599999999999</v>
      </c>
      <c r="BZ1382" s="29">
        <f>ROUND(IF(Параметри!$K$77="No",BF1382,BF1382*Параметри!$K$78),1)</f>
        <v>0</v>
      </c>
      <c r="CA1382" s="29">
        <f>ROUND(IF(Параметри!$K$77="No",BI1382,BI1382*Параметри!$K$78),1)</f>
        <v>0</v>
      </c>
      <c r="CB1382" s="29">
        <f>ROUND(IF(Параметри!$K$77="No",BJ1382,BJ1382*Параметри!$K$78),1)</f>
        <v>0</v>
      </c>
      <c r="CC1382" s="29">
        <f t="shared" si="191"/>
        <v>21412.837883483058</v>
      </c>
    </row>
    <row r="1383" spans="1:81">
      <c r="A1383" s="9">
        <v>1382</v>
      </c>
      <c r="B1383" s="9" t="s">
        <v>3148</v>
      </c>
      <c r="C1383" s="9" t="s">
        <v>3148</v>
      </c>
      <c r="D1383" s="9" t="s">
        <v>4371</v>
      </c>
      <c r="E1383" s="9" t="s">
        <v>24</v>
      </c>
      <c r="F1383" s="9" t="s">
        <v>4401</v>
      </c>
      <c r="G1383" s="9" t="s">
        <v>2867</v>
      </c>
      <c r="H1383" s="29">
        <f>SUM('Дані з ДІСО'!J1383:L1383)</f>
        <v>614</v>
      </c>
      <c r="I1383" s="29">
        <f>SUM('Дані з ДІСО'!G1383:I1383)</f>
        <v>44</v>
      </c>
      <c r="J1383" s="29">
        <f>SUM('Дані з ДІСО'!P1383:R1383)</f>
        <v>0</v>
      </c>
      <c r="K1383" s="29">
        <f>SUM('Дані з ДІСО'!V1383:X1383)</f>
        <v>0</v>
      </c>
      <c r="L1383" s="40">
        <f>ROUNDUP('Дані з ДІСО'!J1383/'Коефіцієнти АТО'!$R1383,0)</f>
        <v>15</v>
      </c>
      <c r="M1383" s="40">
        <f>ROUNDUP('Дані з ДІСО'!K1383/'Коефіцієнти АТО'!$R1383,0)</f>
        <v>25</v>
      </c>
      <c r="N1383" s="40">
        <f>ROUNDUP('Дані з ДІСО'!L1383/'Коефіцієнти АТО'!$R1383,0)</f>
        <v>5</v>
      </c>
      <c r="O1383" s="59">
        <f>(L1383*Параметри!$K$32+M1383*Параметри!$L$32+N1383*Параметри!$M$32)/18</f>
        <v>74.444444444444443</v>
      </c>
      <c r="P1383" s="41">
        <f>IF(H1383=0,"",'Дані з ДІСО'!Y1383/H1383)</f>
        <v>0</v>
      </c>
      <c r="Q1383" s="29">
        <f>IF(H1383=0,"",(1+0.25*P1383)*O1383*Параметри!$K$51)</f>
        <v>15247.726814124444</v>
      </c>
      <c r="R1383" s="29">
        <f>IF(H1383=0,"",Q1383*'Коефіцієнти АТО'!T1383)</f>
        <v>259.21135584011557</v>
      </c>
      <c r="S1383" s="29">
        <f>IF(H1383=0,"",H1383*(1+0.25*P1383)*Параметри!$K$66*Параметри!$K$20/1000)</f>
        <v>0</v>
      </c>
      <c r="T1383" s="29">
        <f>IF(H1383=0,"",H1383*(1+0.25*P1383)*'Коефіцієнти АТО'!$S1383*Параметри!$K$20/1000)</f>
        <v>3096.9891716853363</v>
      </c>
      <c r="U1383" s="29">
        <f t="shared" si="192"/>
        <v>18603.927341649898</v>
      </c>
      <c r="V1383" s="29">
        <f t="shared" si="193"/>
        <v>18603.927341649898</v>
      </c>
      <c r="W1383" s="40">
        <f>ROUNDUP('Дані з ДІСО'!P1383/Параметри!$K$24,0)</f>
        <v>0</v>
      </c>
      <c r="X1383" s="40">
        <f>ROUNDUP('Дані з ДІСО'!Q1383/Параметри!$K$24,0)</f>
        <v>0</v>
      </c>
      <c r="Y1383" s="40">
        <f>ROUNDUP('Дані з ДІСО'!R1383/Параметри!$K$24,0)</f>
        <v>0</v>
      </c>
      <c r="Z1383" s="59">
        <f>(W1383*Параметри!$K$33+X1383*Параметри!$L$33+Y1383*Параметри!$M$33)/18</f>
        <v>0</v>
      </c>
      <c r="AA1383" s="41">
        <f>IF(J1383=0,0,'Дані з ДІСО'!AA1383/J1383)</f>
        <v>0</v>
      </c>
      <c r="AB1383" s="29">
        <f>(1+0.25*AA1383)*Z1383*Параметри!$K$51</f>
        <v>0</v>
      </c>
      <c r="AC1383" s="29">
        <f>AB1383*'Коефіцієнти АТО'!U1383</f>
        <v>0</v>
      </c>
      <c r="AD1383" s="29">
        <f>J1383*(1+0.25*AA1383)*Параметри!$K$66*Параметри!$K$20/1000</f>
        <v>0</v>
      </c>
      <c r="AE1383" s="29">
        <f>(1+0.25*AA1383)*J1383*'Коефіцієнти АТО'!S1383*Параметри!$K$20/1000</f>
        <v>0</v>
      </c>
      <c r="AF1383" s="29">
        <f t="shared" si="189"/>
        <v>0</v>
      </c>
      <c r="AG1383" s="29">
        <v>0</v>
      </c>
      <c r="AH1383" s="40">
        <v>4</v>
      </c>
      <c r="AI1383" s="40">
        <v>0</v>
      </c>
      <c r="AJ1383" s="40">
        <f t="shared" si="190"/>
        <v>0</v>
      </c>
      <c r="AK1383" s="29">
        <f>(AH1383+AI1383)*(1+0.25*AJ1383)*Параметри!$K$53</f>
        <v>717.71710278400019</v>
      </c>
      <c r="AL1383" s="29">
        <f>ROUNDUP(('Дані з ДІСО'!AU1383+'Дані з ДІСО'!AW1383)/Параметри!$K$28,0)</f>
        <v>0</v>
      </c>
      <c r="AM1383" s="64">
        <f>AL1383*Параметри!$M$35/18</f>
        <v>0</v>
      </c>
      <c r="AN1383" s="29">
        <f>IF(AL1383=0,0,'Дані з ДІСО'!AW1383/SUM('Дані з ДІСО'!AU1383,'Дані з ДІСО'!AW1383))</f>
        <v>0</v>
      </c>
      <c r="AO1383" s="29">
        <f>(1+0.25*AN1383)*AM1383*Параметри!$K$51</f>
        <v>0</v>
      </c>
      <c r="AP1383" s="40">
        <f>ROUNDUP(('Дані з ДІСО'!AE1383+'Дані не з ДІСО'!E1383+'Дані не з ДІСО'!G1383)/Параметри!$K$69,0)</f>
        <v>0</v>
      </c>
      <c r="AQ1383" s="40">
        <f t="shared" si="194"/>
        <v>0</v>
      </c>
      <c r="AR1383" s="40">
        <f>IF(AP1383=0,0,('Дані з ДІСО'!AH1383+'Дані не з ДІСО'!G1383)/('Дані з ДІСО'!AE1383+'Дані не з ДІСО'!E1383+'Дані не з ДІСО'!G1383))</f>
        <v>0</v>
      </c>
      <c r="AS1383" s="29">
        <f>AQ1383*(1+0.25*AR1383)*Параметри!$K$51</f>
        <v>0</v>
      </c>
      <c r="AT1383" s="40">
        <f>ROUNDUP('Дані з ДІСО'!AF1383/Параметри!$K$70,0)</f>
        <v>0</v>
      </c>
      <c r="AU1383" s="40">
        <f t="shared" si="195"/>
        <v>0</v>
      </c>
      <c r="AV1383" s="40">
        <f>IF(AT1383=0,0,'Дані з ДІСО'!AI1383/'Дані з ДІСО'!AF1383)</f>
        <v>0</v>
      </c>
      <c r="AW1383" s="29">
        <f>AU1383*(1+0.25*AV1383)*Параметри!$K$51</f>
        <v>0</v>
      </c>
      <c r="AX1383" s="40">
        <f>ROUNDUP('Дані з ДІСО'!AR1383/Параметри!$K$29,0)</f>
        <v>0</v>
      </c>
      <c r="AY1383" s="40">
        <f>ROUNDUP('Дані з ДІСО'!AS1383/Параметри!$K$29,0)</f>
        <v>0</v>
      </c>
      <c r="AZ1383" s="40">
        <f>ROUNDUP('Дані з ДІСО'!AT1383/Параметри!$K$29,0)</f>
        <v>0</v>
      </c>
      <c r="BA1383" s="64">
        <f>(AX1383*Параметри!$K$32+AY1383*Параметри!$L$32+AZ1383*Параметри!$M$32)/18</f>
        <v>0</v>
      </c>
      <c r="BB1383" s="29">
        <f>(BA1383*Параметри!$K$51+SUM('Дані з ДІСО'!AR1383:AT1383)*Параметри!$K$48*Параметри!$K$20/1000)*Параметри!$K$74</f>
        <v>0</v>
      </c>
      <c r="BC1383" s="40">
        <f>ROUNDUP(('Дані не з ДІСО'!I1383+'Дані не з ДІСО'!K1383)/Параметри!$K$26,0)</f>
        <v>0</v>
      </c>
      <c r="BD1383" s="29">
        <f>BC1383*Параметри!$M$36/18</f>
        <v>0</v>
      </c>
      <c r="BE1383" s="40">
        <f>IF(BC1383=0,0,'Дані не з ДІСО'!K1383/('Дані не з ДІСО'!I1383+'Дані не з ДІСО'!K1383))</f>
        <v>0</v>
      </c>
      <c r="BF1383" s="29">
        <f>(1+0.25*BE1383)*BD1383*Параметри!$K$51</f>
        <v>0</v>
      </c>
      <c r="BG1383" s="40">
        <f>ROUNDUP('Дані не з ДІСО'!M1383/Параметри!$K$27,0)</f>
        <v>0</v>
      </c>
      <c r="BH1383" s="40">
        <f>BG1383*Параметри!$M$37/18</f>
        <v>0</v>
      </c>
      <c r="BI1383" s="29">
        <f>BH1383*Параметри!$K$51</f>
        <v>0</v>
      </c>
      <c r="BJ1383" s="29">
        <f>'Дані не з ДІСО'!N1383*Параметри!$K$76</f>
        <v>0</v>
      </c>
      <c r="BK1383" s="40">
        <f>ROUNDUP('Дані з ДІСО'!V1383/Параметри!$K$25,0)</f>
        <v>0</v>
      </c>
      <c r="BL1383" s="40">
        <f>ROUNDUP('Дані з ДІСО'!W1383/Параметри!$K$25,0)</f>
        <v>0</v>
      </c>
      <c r="BM1383" s="40">
        <f>ROUNDUP('Дані з ДІСО'!X1383/Параметри!$K$25,0)</f>
        <v>0</v>
      </c>
      <c r="BN1383" s="40">
        <f>(BK1383*Параметри!$K$34+BL1383*Параметри!$L$34+BM1383*Параметри!$M$34)/18</f>
        <v>0</v>
      </c>
      <c r="BO1383" s="40">
        <f>IF(K1383=0,0,'Дані з ДІСО'!AC1383/K1383)</f>
        <v>0</v>
      </c>
      <c r="BP1383" s="29">
        <f>(1+0.25*BO1383)*BN1383*Параметри!$K$51</f>
        <v>0</v>
      </c>
      <c r="BQ1383" s="29">
        <f>BP1383*'Коефіцієнти АТО'!U1383</f>
        <v>0</v>
      </c>
      <c r="BR1383" s="29">
        <f>K1383*(1+0.25*BO1383)*Параметри!$K$66*Параметри!$K$20/1000</f>
        <v>0</v>
      </c>
      <c r="BS1383" s="29">
        <f>(1+0.25*BO1383)*K1383*'Коефіцієнти АТО'!S1383*Параметри!$K$20/1000</f>
        <v>0</v>
      </c>
      <c r="BT1383" s="29">
        <f t="shared" si="196"/>
        <v>0</v>
      </c>
      <c r="BU1383" s="40">
        <f>ROUNDUP('Дані з ДІСО'!AG1383/Параметри!$K$71,0)</f>
        <v>0</v>
      </c>
      <c r="BV1383" s="40">
        <f t="shared" si="197"/>
        <v>0</v>
      </c>
      <c r="BW1383" s="40">
        <f>IF('Дані з ДІСО'!AG1383=0,0,'Дані з ДІСО'!AJ1383/'Дані з ДІСО'!AG1383)</f>
        <v>0</v>
      </c>
      <c r="BX1383" s="29">
        <f>BV1383*(1+0.25*BW1383)*Параметри!$K$51</f>
        <v>0</v>
      </c>
      <c r="BY1383" s="29">
        <f>ROUND(IF(Параметри!$K$77="No",CC1383,CC1383*Параметри!$K$78)+AG1383,1)</f>
        <v>17389.5</v>
      </c>
      <c r="BZ1383" s="29">
        <f>ROUND(IF(Параметри!$K$77="No",BF1383,BF1383*Параметри!$K$78),1)</f>
        <v>0</v>
      </c>
      <c r="CA1383" s="29">
        <f>ROUND(IF(Параметри!$K$77="No",BI1383,BI1383*Параметри!$K$78),1)</f>
        <v>0</v>
      </c>
      <c r="CB1383" s="29">
        <f>ROUND(IF(Параметри!$K$77="No",BJ1383,BJ1383*Параметри!$K$78),1)</f>
        <v>0</v>
      </c>
      <c r="CC1383" s="29">
        <f t="shared" si="191"/>
        <v>19321.644444433899</v>
      </c>
    </row>
    <row r="1384" spans="1:81">
      <c r="A1384" s="9">
        <v>1383</v>
      </c>
      <c r="B1384" s="9" t="s">
        <v>3145</v>
      </c>
      <c r="C1384" s="9" t="s">
        <v>3146</v>
      </c>
      <c r="D1384" s="9" t="s">
        <v>4371</v>
      </c>
      <c r="E1384" s="9" t="s">
        <v>21</v>
      </c>
      <c r="F1384" s="9" t="s">
        <v>4402</v>
      </c>
      <c r="G1384" s="9" t="s">
        <v>2869</v>
      </c>
      <c r="H1384" s="29">
        <f>SUM('Дані з ДІСО'!J1384:L1384)</f>
        <v>2227</v>
      </c>
      <c r="I1384" s="29">
        <f>SUM('Дані з ДІСО'!G1384:I1384)</f>
        <v>102</v>
      </c>
      <c r="J1384" s="29">
        <f>SUM('Дані з ДІСО'!P1384:R1384)</f>
        <v>0</v>
      </c>
      <c r="K1384" s="29">
        <f>SUM('Дані з ДІСО'!V1384:X1384)</f>
        <v>0</v>
      </c>
      <c r="L1384" s="40">
        <f>ROUNDUP('Дані з ДІСО'!J1384/'Коефіцієнти АТО'!$R1384,0)</f>
        <v>45</v>
      </c>
      <c r="M1384" s="40">
        <f>ROUNDUP('Дані з ДІСО'!K1384/'Коефіцієнти АТО'!$R1384,0)</f>
        <v>62</v>
      </c>
      <c r="N1384" s="40">
        <f>ROUNDUP('Дані з ДІСО'!L1384/'Коефіцієнти АТО'!$R1384,0)</f>
        <v>15</v>
      </c>
      <c r="O1384" s="59">
        <f>(L1384*Параметри!$K$32+M1384*Параметри!$L$32+N1384*Параметри!$M$32)/18</f>
        <v>199.71666666666667</v>
      </c>
      <c r="P1384" s="41">
        <f>IF(H1384=0,"",'Дані з ДІСО'!Y1384/H1384)</f>
        <v>0</v>
      </c>
      <c r="Q1384" s="29">
        <f>IF(H1384=0,"",(1+0.25*P1384)*O1384*Параметри!$K$51)</f>
        <v>40906.009794101468</v>
      </c>
      <c r="R1384" s="29">
        <f>IF(H1384=0,"",Q1384*'Коефіцієнти АТО'!T1384)</f>
        <v>695.40216649972501</v>
      </c>
      <c r="S1384" s="29">
        <f>IF(H1384=0,"",H1384*(1+0.25*P1384)*Параметри!$K$66*Параметри!$K$20/1000)</f>
        <v>0</v>
      </c>
      <c r="T1384" s="29">
        <f>IF(H1384=0,"",H1384*(1+0.25*P1384)*'Коефіцієнти АТО'!$S1384*Параметри!$K$20/1000)</f>
        <v>9113.4773544883374</v>
      </c>
      <c r="U1384" s="29">
        <f t="shared" si="192"/>
        <v>50714.889315089531</v>
      </c>
      <c r="V1384" s="29">
        <f t="shared" si="193"/>
        <v>50714.889315089531</v>
      </c>
      <c r="W1384" s="40">
        <f>ROUNDUP('Дані з ДІСО'!P1384/Параметри!$K$24,0)</f>
        <v>0</v>
      </c>
      <c r="X1384" s="40">
        <f>ROUNDUP('Дані з ДІСО'!Q1384/Параметри!$K$24,0)</f>
        <v>0</v>
      </c>
      <c r="Y1384" s="40">
        <f>ROUNDUP('Дані з ДІСО'!R1384/Параметри!$K$24,0)</f>
        <v>0</v>
      </c>
      <c r="Z1384" s="59">
        <f>(W1384*Параметри!$K$33+X1384*Параметри!$L$33+Y1384*Параметри!$M$33)/18</f>
        <v>0</v>
      </c>
      <c r="AA1384" s="41">
        <f>IF(J1384=0,0,'Дані з ДІСО'!AA1384/J1384)</f>
        <v>0</v>
      </c>
      <c r="AB1384" s="29">
        <f>(1+0.25*AA1384)*Z1384*Параметри!$K$51</f>
        <v>0</v>
      </c>
      <c r="AC1384" s="29">
        <f>AB1384*'Коефіцієнти АТО'!U1384</f>
        <v>0</v>
      </c>
      <c r="AD1384" s="29">
        <f>J1384*(1+0.25*AA1384)*Параметри!$K$66*Параметри!$K$20/1000</f>
        <v>0</v>
      </c>
      <c r="AE1384" s="29">
        <f>(1+0.25*AA1384)*J1384*'Коефіцієнти АТО'!S1384*Параметри!$K$20/1000</f>
        <v>0</v>
      </c>
      <c r="AF1384" s="29">
        <f t="shared" si="189"/>
        <v>0</v>
      </c>
      <c r="AG1384" s="29">
        <v>0</v>
      </c>
      <c r="AH1384" s="40">
        <v>36</v>
      </c>
      <c r="AI1384" s="40">
        <v>0</v>
      </c>
      <c r="AJ1384" s="40">
        <f t="shared" si="190"/>
        <v>0</v>
      </c>
      <c r="AK1384" s="29">
        <f>(AH1384+AI1384)*(1+0.25*AJ1384)*Параметри!$K$53</f>
        <v>6459.4539250560019</v>
      </c>
      <c r="AL1384" s="29">
        <f>ROUNDUP(('Дані з ДІСО'!AU1384+'Дані з ДІСО'!AW1384)/Параметри!$K$28,0)</f>
        <v>0</v>
      </c>
      <c r="AM1384" s="64">
        <f>AL1384*Параметри!$M$35/18</f>
        <v>0</v>
      </c>
      <c r="AN1384" s="29">
        <f>IF(AL1384=0,0,'Дані з ДІСО'!AW1384/SUM('Дані з ДІСО'!AU1384,'Дані з ДІСО'!AW1384))</f>
        <v>0</v>
      </c>
      <c r="AO1384" s="29">
        <f>(1+0.25*AN1384)*AM1384*Параметри!$K$51</f>
        <v>0</v>
      </c>
      <c r="AP1384" s="40">
        <f>ROUNDUP(('Дані з ДІСО'!AE1384+'Дані не з ДІСО'!E1384+'Дані не з ДІСО'!G1384)/Параметри!$K$69,0)</f>
        <v>0</v>
      </c>
      <c r="AQ1384" s="40">
        <f t="shared" si="194"/>
        <v>0</v>
      </c>
      <c r="AR1384" s="40">
        <f>IF(AP1384=0,0,('Дані з ДІСО'!AH1384+'Дані не з ДІСО'!G1384)/('Дані з ДІСО'!AE1384+'Дані не з ДІСО'!E1384+'Дані не з ДІСО'!G1384))</f>
        <v>0</v>
      </c>
      <c r="AS1384" s="29">
        <f>AQ1384*(1+0.25*AR1384)*Параметри!$K$51</f>
        <v>0</v>
      </c>
      <c r="AT1384" s="40">
        <f>ROUNDUP('Дані з ДІСО'!AF1384/Параметри!$K$70,0)</f>
        <v>0</v>
      </c>
      <c r="AU1384" s="40">
        <f t="shared" si="195"/>
        <v>0</v>
      </c>
      <c r="AV1384" s="40">
        <f>IF(AT1384=0,0,'Дані з ДІСО'!AI1384/'Дані з ДІСО'!AF1384)</f>
        <v>0</v>
      </c>
      <c r="AW1384" s="29">
        <f>AU1384*(1+0.25*AV1384)*Параметри!$K$51</f>
        <v>0</v>
      </c>
      <c r="AX1384" s="40">
        <f>ROUNDUP('Дані з ДІСО'!AR1384/Параметри!$K$29,0)</f>
        <v>0</v>
      </c>
      <c r="AY1384" s="40">
        <f>ROUNDUP('Дані з ДІСО'!AS1384/Параметри!$K$29,0)</f>
        <v>0</v>
      </c>
      <c r="AZ1384" s="40">
        <f>ROUNDUP('Дані з ДІСО'!AT1384/Параметри!$K$29,0)</f>
        <v>0</v>
      </c>
      <c r="BA1384" s="64">
        <f>(AX1384*Параметри!$K$32+AY1384*Параметри!$L$32+AZ1384*Параметри!$M$32)/18</f>
        <v>0</v>
      </c>
      <c r="BB1384" s="29">
        <f>(BA1384*Параметри!$K$51+SUM('Дані з ДІСО'!AR1384:AT1384)*Параметри!$K$48*Параметри!$K$20/1000)*Параметри!$K$74</f>
        <v>0</v>
      </c>
      <c r="BC1384" s="40">
        <f>ROUNDUP(('Дані не з ДІСО'!I1384+'Дані не з ДІСО'!K1384)/Параметри!$K$26,0)</f>
        <v>0</v>
      </c>
      <c r="BD1384" s="29">
        <f>BC1384*Параметри!$M$36/18</f>
        <v>0</v>
      </c>
      <c r="BE1384" s="40">
        <f>IF(BC1384=0,0,'Дані не з ДІСО'!K1384/('Дані не з ДІСО'!I1384+'Дані не з ДІСО'!K1384))</f>
        <v>0</v>
      </c>
      <c r="BF1384" s="29">
        <f>(1+0.25*BE1384)*BD1384*Параметри!$K$51</f>
        <v>0</v>
      </c>
      <c r="BG1384" s="40">
        <f>ROUNDUP('Дані не з ДІСО'!M1384/Параметри!$K$27,0)</f>
        <v>0</v>
      </c>
      <c r="BH1384" s="40">
        <f>BG1384*Параметри!$M$37/18</f>
        <v>0</v>
      </c>
      <c r="BI1384" s="29">
        <f>BH1384*Параметри!$K$51</f>
        <v>0</v>
      </c>
      <c r="BJ1384" s="29">
        <f>'Дані не з ДІСО'!N1384*Параметри!$K$76</f>
        <v>0</v>
      </c>
      <c r="BK1384" s="40">
        <f>ROUNDUP('Дані з ДІСО'!V1384/Параметри!$K$25,0)</f>
        <v>0</v>
      </c>
      <c r="BL1384" s="40">
        <f>ROUNDUP('Дані з ДІСО'!W1384/Параметри!$K$25,0)</f>
        <v>0</v>
      </c>
      <c r="BM1384" s="40">
        <f>ROUNDUP('Дані з ДІСО'!X1384/Параметри!$K$25,0)</f>
        <v>0</v>
      </c>
      <c r="BN1384" s="40">
        <f>(BK1384*Параметри!$K$34+BL1384*Параметри!$L$34+BM1384*Параметри!$M$34)/18</f>
        <v>0</v>
      </c>
      <c r="BO1384" s="40">
        <f>IF(K1384=0,0,'Дані з ДІСО'!AC1384/K1384)</f>
        <v>0</v>
      </c>
      <c r="BP1384" s="29">
        <f>(1+0.25*BO1384)*BN1384*Параметри!$K$51</f>
        <v>0</v>
      </c>
      <c r="BQ1384" s="29">
        <f>BP1384*'Коефіцієнти АТО'!U1384</f>
        <v>0</v>
      </c>
      <c r="BR1384" s="29">
        <f>K1384*(1+0.25*BO1384)*Параметри!$K$66*Параметри!$K$20/1000</f>
        <v>0</v>
      </c>
      <c r="BS1384" s="29">
        <f>(1+0.25*BO1384)*K1384*'Коефіцієнти АТО'!S1384*Параметри!$K$20/1000</f>
        <v>0</v>
      </c>
      <c r="BT1384" s="29">
        <f t="shared" si="196"/>
        <v>0</v>
      </c>
      <c r="BU1384" s="40">
        <f>ROUNDUP('Дані з ДІСО'!AG1384/Параметри!$K$71,0)</f>
        <v>0</v>
      </c>
      <c r="BV1384" s="40">
        <f t="shared" si="197"/>
        <v>0</v>
      </c>
      <c r="BW1384" s="40">
        <f>IF('Дані з ДІСО'!AG1384=0,0,'Дані з ДІСО'!AJ1384/'Дані з ДІСО'!AG1384)</f>
        <v>0</v>
      </c>
      <c r="BX1384" s="29">
        <f>BV1384*(1+0.25*BW1384)*Параметри!$K$51</f>
        <v>0</v>
      </c>
      <c r="BY1384" s="29">
        <f>ROUND(IF(Параметри!$K$77="No",CC1384,CC1384*Параметри!$K$78)+AG1384,1)</f>
        <v>51456.9</v>
      </c>
      <c r="BZ1384" s="29">
        <f>ROUND(IF(Параметри!$K$77="No",BF1384,BF1384*Параметри!$K$78),1)</f>
        <v>0</v>
      </c>
      <c r="CA1384" s="29">
        <f>ROUND(IF(Параметри!$K$77="No",BI1384,BI1384*Параметри!$K$78),1)</f>
        <v>0</v>
      </c>
      <c r="CB1384" s="29">
        <f>ROUND(IF(Параметри!$K$77="No",BJ1384,BJ1384*Параметри!$K$78),1)</f>
        <v>0</v>
      </c>
      <c r="CC1384" s="29">
        <f t="shared" si="191"/>
        <v>57174.343240145536</v>
      </c>
    </row>
    <row r="1385" spans="1:81">
      <c r="A1385" s="9">
        <v>1384</v>
      </c>
      <c r="B1385" s="9" t="s">
        <v>3148</v>
      </c>
      <c r="C1385" s="9" t="s">
        <v>3148</v>
      </c>
      <c r="D1385" s="9" t="s">
        <v>4371</v>
      </c>
      <c r="E1385" s="9" t="s">
        <v>24</v>
      </c>
      <c r="F1385" s="9" t="s">
        <v>4403</v>
      </c>
      <c r="G1385" s="9" t="s">
        <v>2871</v>
      </c>
      <c r="H1385" s="29">
        <f>SUM('Дані з ДІСО'!J1385:L1385)</f>
        <v>1274</v>
      </c>
      <c r="I1385" s="29">
        <f>SUM('Дані з ДІСО'!G1385:I1385)</f>
        <v>50</v>
      </c>
      <c r="J1385" s="29">
        <f>SUM('Дані з ДІСО'!P1385:R1385)</f>
        <v>0</v>
      </c>
      <c r="K1385" s="29">
        <f>SUM('Дані з ДІСО'!V1385:X1385)</f>
        <v>0</v>
      </c>
      <c r="L1385" s="40">
        <f>ROUNDUP('Дані з ДІСО'!J1385/'Коефіцієнти АТО'!$R1385,0)</f>
        <v>24</v>
      </c>
      <c r="M1385" s="40">
        <f>ROUNDUP('Дані з ДІСО'!K1385/'Коефіцієнти АТО'!$R1385,0)</f>
        <v>31</v>
      </c>
      <c r="N1385" s="40">
        <f>ROUNDUP('Дані з ДІСО'!L1385/'Коефіцієнти АТО'!$R1385,0)</f>
        <v>8</v>
      </c>
      <c r="O1385" s="59">
        <f>(L1385*Параметри!$K$32+M1385*Параметри!$L$32+N1385*Параметри!$M$32)/18</f>
        <v>102.76111111111112</v>
      </c>
      <c r="P1385" s="41">
        <f>IF(H1385=0,"",'Дані з ДІСО'!Y1385/H1385)</f>
        <v>0</v>
      </c>
      <c r="Q1385" s="29">
        <f>IF(H1385=0,"",(1+0.25*P1385)*O1385*Параметри!$K$51)</f>
        <v>21047.552453795513</v>
      </c>
      <c r="R1385" s="29">
        <f>IF(H1385=0,"",Q1385*'Коефіцієнти АТО'!T1385)</f>
        <v>1578.5664340346634</v>
      </c>
      <c r="S1385" s="29">
        <f>IF(H1385=0,"",H1385*(1+0.25*P1385)*Параметри!$K$66*Параметри!$K$20/1000)</f>
        <v>0</v>
      </c>
      <c r="T1385" s="29">
        <f>IF(H1385=0,"",H1385*(1+0.25*P1385)*'Коефіцієнти АТО'!$S1385*Параметри!$K$20/1000)</f>
        <v>6426.0003334317889</v>
      </c>
      <c r="U1385" s="29">
        <f t="shared" si="192"/>
        <v>29052.119221261964</v>
      </c>
      <c r="V1385" s="29">
        <f t="shared" si="193"/>
        <v>29052.119221261964</v>
      </c>
      <c r="W1385" s="40">
        <f>ROUNDUP('Дані з ДІСО'!P1385/Параметри!$K$24,0)</f>
        <v>0</v>
      </c>
      <c r="X1385" s="40">
        <f>ROUNDUP('Дані з ДІСО'!Q1385/Параметри!$K$24,0)</f>
        <v>0</v>
      </c>
      <c r="Y1385" s="40">
        <f>ROUNDUP('Дані з ДІСО'!R1385/Параметри!$K$24,0)</f>
        <v>0</v>
      </c>
      <c r="Z1385" s="59">
        <f>(W1385*Параметри!$K$33+X1385*Параметри!$L$33+Y1385*Параметри!$M$33)/18</f>
        <v>0</v>
      </c>
      <c r="AA1385" s="41">
        <f>IF(J1385=0,0,'Дані з ДІСО'!AA1385/J1385)</f>
        <v>0</v>
      </c>
      <c r="AB1385" s="29">
        <f>(1+0.25*AA1385)*Z1385*Параметри!$K$51</f>
        <v>0</v>
      </c>
      <c r="AC1385" s="29">
        <f>AB1385*'Коефіцієнти АТО'!U1385</f>
        <v>0</v>
      </c>
      <c r="AD1385" s="29">
        <f>J1385*(1+0.25*AA1385)*Параметри!$K$66*Параметри!$K$20/1000</f>
        <v>0</v>
      </c>
      <c r="AE1385" s="29">
        <f>(1+0.25*AA1385)*J1385*'Коефіцієнти АТО'!S1385*Параметри!$K$20/1000</f>
        <v>0</v>
      </c>
      <c r="AF1385" s="29">
        <f t="shared" si="189"/>
        <v>0</v>
      </c>
      <c r="AG1385" s="29">
        <v>0</v>
      </c>
      <c r="AH1385" s="40">
        <v>10</v>
      </c>
      <c r="AI1385" s="40">
        <v>0</v>
      </c>
      <c r="AJ1385" s="40">
        <f t="shared" si="190"/>
        <v>0</v>
      </c>
      <c r="AK1385" s="29">
        <f>(AH1385+AI1385)*(1+0.25*AJ1385)*Параметри!$K$53</f>
        <v>1794.2927569600006</v>
      </c>
      <c r="AL1385" s="29">
        <f>ROUNDUP(('Дані з ДІСО'!AU1385+'Дані з ДІСО'!AW1385)/Параметри!$K$28,0)</f>
        <v>0</v>
      </c>
      <c r="AM1385" s="64">
        <f>AL1385*Параметри!$M$35/18</f>
        <v>0</v>
      </c>
      <c r="AN1385" s="29">
        <f>IF(AL1385=0,0,'Дані з ДІСО'!AW1385/SUM('Дані з ДІСО'!AU1385,'Дані з ДІСО'!AW1385))</f>
        <v>0</v>
      </c>
      <c r="AO1385" s="29">
        <f>(1+0.25*AN1385)*AM1385*Параметри!$K$51</f>
        <v>0</v>
      </c>
      <c r="AP1385" s="40">
        <f>ROUNDUP(('Дані з ДІСО'!AE1385+'Дані не з ДІСО'!E1385+'Дані не з ДІСО'!G1385)/Параметри!$K$69,0)</f>
        <v>0</v>
      </c>
      <c r="AQ1385" s="40">
        <f t="shared" si="194"/>
        <v>0</v>
      </c>
      <c r="AR1385" s="40">
        <f>IF(AP1385=0,0,('Дані з ДІСО'!AH1385+'Дані не з ДІСО'!G1385)/('Дані з ДІСО'!AE1385+'Дані не з ДІСО'!E1385+'Дані не з ДІСО'!G1385))</f>
        <v>0</v>
      </c>
      <c r="AS1385" s="29">
        <f>AQ1385*(1+0.25*AR1385)*Параметри!$K$51</f>
        <v>0</v>
      </c>
      <c r="AT1385" s="40">
        <f>ROUNDUP('Дані з ДІСО'!AF1385/Параметри!$K$70,0)</f>
        <v>0</v>
      </c>
      <c r="AU1385" s="40">
        <f t="shared" si="195"/>
        <v>0</v>
      </c>
      <c r="AV1385" s="40">
        <f>IF(AT1385=0,0,'Дані з ДІСО'!AI1385/'Дані з ДІСО'!AF1385)</f>
        <v>0</v>
      </c>
      <c r="AW1385" s="29">
        <f>AU1385*(1+0.25*AV1385)*Параметри!$K$51</f>
        <v>0</v>
      </c>
      <c r="AX1385" s="40">
        <f>ROUNDUP('Дані з ДІСО'!AR1385/Параметри!$K$29,0)</f>
        <v>0</v>
      </c>
      <c r="AY1385" s="40">
        <f>ROUNDUP('Дані з ДІСО'!AS1385/Параметри!$K$29,0)</f>
        <v>0</v>
      </c>
      <c r="AZ1385" s="40">
        <f>ROUNDUP('Дані з ДІСО'!AT1385/Параметри!$K$29,0)</f>
        <v>0</v>
      </c>
      <c r="BA1385" s="64">
        <f>(AX1385*Параметри!$K$32+AY1385*Параметри!$L$32+AZ1385*Параметри!$M$32)/18</f>
        <v>0</v>
      </c>
      <c r="BB1385" s="29">
        <f>(BA1385*Параметри!$K$51+SUM('Дані з ДІСО'!AR1385:AT1385)*Параметри!$K$48*Параметри!$K$20/1000)*Параметри!$K$74</f>
        <v>0</v>
      </c>
      <c r="BC1385" s="40">
        <f>ROUNDUP(('Дані не з ДІСО'!I1385+'Дані не з ДІСО'!K1385)/Параметри!$K$26,0)</f>
        <v>0</v>
      </c>
      <c r="BD1385" s="29">
        <f>BC1385*Параметри!$M$36/18</f>
        <v>0</v>
      </c>
      <c r="BE1385" s="40">
        <f>IF(BC1385=0,0,'Дані не з ДІСО'!K1385/('Дані не з ДІСО'!I1385+'Дані не з ДІСО'!K1385))</f>
        <v>0</v>
      </c>
      <c r="BF1385" s="29">
        <f>(1+0.25*BE1385)*BD1385*Параметри!$K$51</f>
        <v>0</v>
      </c>
      <c r="BG1385" s="40">
        <f>ROUNDUP('Дані не з ДІСО'!M1385/Параметри!$K$27,0)</f>
        <v>0</v>
      </c>
      <c r="BH1385" s="40">
        <f>BG1385*Параметри!$M$37/18</f>
        <v>0</v>
      </c>
      <c r="BI1385" s="29">
        <f>BH1385*Параметри!$K$51</f>
        <v>0</v>
      </c>
      <c r="BJ1385" s="29">
        <f>'Дані не з ДІСО'!N1385*Параметри!$K$76</f>
        <v>0</v>
      </c>
      <c r="BK1385" s="40">
        <f>ROUNDUP('Дані з ДІСО'!V1385/Параметри!$K$25,0)</f>
        <v>0</v>
      </c>
      <c r="BL1385" s="40">
        <f>ROUNDUP('Дані з ДІСО'!W1385/Параметри!$K$25,0)</f>
        <v>0</v>
      </c>
      <c r="BM1385" s="40">
        <f>ROUNDUP('Дані з ДІСО'!X1385/Параметри!$K$25,0)</f>
        <v>0</v>
      </c>
      <c r="BN1385" s="40">
        <f>(BK1385*Параметри!$K$34+BL1385*Параметри!$L$34+BM1385*Параметри!$M$34)/18</f>
        <v>0</v>
      </c>
      <c r="BO1385" s="40">
        <f>IF(K1385=0,0,'Дані з ДІСО'!AC1385/K1385)</f>
        <v>0</v>
      </c>
      <c r="BP1385" s="29">
        <f>(1+0.25*BO1385)*BN1385*Параметри!$K$51</f>
        <v>0</v>
      </c>
      <c r="BQ1385" s="29">
        <f>BP1385*'Коефіцієнти АТО'!U1385</f>
        <v>0</v>
      </c>
      <c r="BR1385" s="29">
        <f>K1385*(1+0.25*BO1385)*Параметри!$K$66*Параметри!$K$20/1000</f>
        <v>0</v>
      </c>
      <c r="BS1385" s="29">
        <f>(1+0.25*BO1385)*K1385*'Коефіцієнти АТО'!S1385*Параметри!$K$20/1000</f>
        <v>0</v>
      </c>
      <c r="BT1385" s="29">
        <f t="shared" si="196"/>
        <v>0</v>
      </c>
      <c r="BU1385" s="40">
        <f>ROUNDUP('Дані з ДІСО'!AG1385/Параметри!$K$71,0)</f>
        <v>0</v>
      </c>
      <c r="BV1385" s="40">
        <f t="shared" si="197"/>
        <v>0</v>
      </c>
      <c r="BW1385" s="40">
        <f>IF('Дані з ДІСО'!AG1385=0,0,'Дані з ДІСО'!AJ1385/'Дані з ДІСО'!AG1385)</f>
        <v>0</v>
      </c>
      <c r="BX1385" s="29">
        <f>BV1385*(1+0.25*BW1385)*Параметри!$K$51</f>
        <v>0</v>
      </c>
      <c r="BY1385" s="29">
        <f>ROUND(IF(Параметри!$K$77="No",CC1385,CC1385*Параметри!$K$78)+AG1385,1)</f>
        <v>27761.8</v>
      </c>
      <c r="BZ1385" s="29">
        <f>ROUND(IF(Параметри!$K$77="No",BF1385,BF1385*Параметри!$K$78),1)</f>
        <v>0</v>
      </c>
      <c r="CA1385" s="29">
        <f>ROUND(IF(Параметри!$K$77="No",BI1385,BI1385*Параметри!$K$78),1)</f>
        <v>0</v>
      </c>
      <c r="CB1385" s="29">
        <f>ROUND(IF(Параметри!$K$77="No",BJ1385,BJ1385*Параметри!$K$78),1)</f>
        <v>0</v>
      </c>
      <c r="CC1385" s="29">
        <f t="shared" si="191"/>
        <v>30846.411978221964</v>
      </c>
    </row>
    <row r="1386" spans="1:81">
      <c r="A1386" s="9">
        <v>1385</v>
      </c>
      <c r="B1386" s="9" t="s">
        <v>3176</v>
      </c>
      <c r="C1386" s="9" t="s">
        <v>3146</v>
      </c>
      <c r="D1386" s="9" t="s">
        <v>4371</v>
      </c>
      <c r="E1386" s="9" t="s">
        <v>78</v>
      </c>
      <c r="F1386" s="9" t="s">
        <v>4404</v>
      </c>
      <c r="G1386" s="9" t="s">
        <v>2873</v>
      </c>
      <c r="H1386" s="29">
        <f>SUM('Дані з ДІСО'!J1386:L1386)</f>
        <v>1138</v>
      </c>
      <c r="I1386" s="29">
        <f>SUM('Дані з ДІСО'!G1386:I1386)</f>
        <v>54</v>
      </c>
      <c r="J1386" s="29">
        <f>SUM('Дані з ДІСО'!P1386:R1386)</f>
        <v>0</v>
      </c>
      <c r="K1386" s="29">
        <f>SUM('Дані з ДІСО'!V1386:X1386)</f>
        <v>0</v>
      </c>
      <c r="L1386" s="40">
        <f>ROUNDUP('Дані з ДІСО'!J1386/'Коефіцієнти АТО'!$R1386,0)</f>
        <v>17</v>
      </c>
      <c r="M1386" s="40">
        <f>ROUNDUP('Дані з ДІСО'!K1386/'Коефіцієнти АТО'!$R1386,0)</f>
        <v>23</v>
      </c>
      <c r="N1386" s="40">
        <f>ROUNDUP('Дані з ДІСО'!L1386/'Коефіцієнти АТО'!$R1386,0)</f>
        <v>8</v>
      </c>
      <c r="O1386" s="59">
        <f>(L1386*Параметри!$K$32+M1386*Параметри!$L$32+N1386*Параметри!$M$32)/18</f>
        <v>79.283333333333331</v>
      </c>
      <c r="P1386" s="41">
        <f>IF(H1386=0,"",'Дані з ДІСО'!Y1386/H1386)</f>
        <v>0</v>
      </c>
      <c r="Q1386" s="29">
        <f>IF(H1386=0,"",(1+0.25*P1386)*O1386*Параметри!$K$51)</f>
        <v>16238.829057042532</v>
      </c>
      <c r="R1386" s="29">
        <f>IF(H1386=0,"",Q1386*'Коефіцієнти АТО'!T1386)</f>
        <v>1623.8829057042533</v>
      </c>
      <c r="S1386" s="29">
        <f>IF(H1386=0,"",H1386*(1+0.25*P1386)*Параметри!$K$66*Параметри!$K$20/1000)</f>
        <v>0</v>
      </c>
      <c r="T1386" s="29">
        <f>IF(H1386=0,"",H1386*(1+0.25*P1386)*'Коефіцієнти АТО'!$S1386*Параметри!$K$20/1000)</f>
        <v>2490.9530631089665</v>
      </c>
      <c r="U1386" s="29">
        <f t="shared" si="192"/>
        <v>20353.665025855753</v>
      </c>
      <c r="V1386" s="29">
        <f t="shared" si="193"/>
        <v>20353.665025855753</v>
      </c>
      <c r="W1386" s="40">
        <f>ROUNDUP('Дані з ДІСО'!P1386/Параметри!$K$24,0)</f>
        <v>0</v>
      </c>
      <c r="X1386" s="40">
        <f>ROUNDUP('Дані з ДІСО'!Q1386/Параметри!$K$24,0)</f>
        <v>0</v>
      </c>
      <c r="Y1386" s="40">
        <f>ROUNDUP('Дані з ДІСО'!R1386/Параметри!$K$24,0)</f>
        <v>0</v>
      </c>
      <c r="Z1386" s="59">
        <f>(W1386*Параметри!$K$33+X1386*Параметри!$L$33+Y1386*Параметри!$M$33)/18</f>
        <v>0</v>
      </c>
      <c r="AA1386" s="41">
        <f>IF(J1386=0,0,'Дані з ДІСО'!AA1386/J1386)</f>
        <v>0</v>
      </c>
      <c r="AB1386" s="29">
        <f>(1+0.25*AA1386)*Z1386*Параметри!$K$51</f>
        <v>0</v>
      </c>
      <c r="AC1386" s="29">
        <f>AB1386*'Коефіцієнти АТО'!U1386</f>
        <v>0</v>
      </c>
      <c r="AD1386" s="29">
        <f>J1386*(1+0.25*AA1386)*Параметри!$K$66*Параметри!$K$20/1000</f>
        <v>0</v>
      </c>
      <c r="AE1386" s="29">
        <f>(1+0.25*AA1386)*J1386*'Коефіцієнти АТО'!S1386*Параметри!$K$20/1000</f>
        <v>0</v>
      </c>
      <c r="AF1386" s="29">
        <f t="shared" si="189"/>
        <v>0</v>
      </c>
      <c r="AG1386" s="29">
        <v>0</v>
      </c>
      <c r="AH1386" s="40">
        <v>9</v>
      </c>
      <c r="AI1386" s="40">
        <v>0</v>
      </c>
      <c r="AJ1386" s="40">
        <f t="shared" si="190"/>
        <v>0</v>
      </c>
      <c r="AK1386" s="29">
        <f>(AH1386+AI1386)*(1+0.25*AJ1386)*Параметри!$K$53</f>
        <v>1614.8634812640005</v>
      </c>
      <c r="AL1386" s="29">
        <f>ROUNDUP(('Дані з ДІСО'!AU1386+'Дані з ДІСО'!AW1386)/Параметри!$K$28,0)</f>
        <v>0</v>
      </c>
      <c r="AM1386" s="64">
        <f>AL1386*Параметри!$M$35/18</f>
        <v>0</v>
      </c>
      <c r="AN1386" s="29">
        <f>IF(AL1386=0,0,'Дані з ДІСО'!AW1386/SUM('Дані з ДІСО'!AU1386,'Дані з ДІСО'!AW1386))</f>
        <v>0</v>
      </c>
      <c r="AO1386" s="29">
        <f>(1+0.25*AN1386)*AM1386*Параметри!$K$51</f>
        <v>0</v>
      </c>
      <c r="AP1386" s="40">
        <f>ROUNDUP(('Дані з ДІСО'!AE1386+'Дані не з ДІСО'!E1386+'Дані не з ДІСО'!G1386)/Параметри!$K$69,0)</f>
        <v>0</v>
      </c>
      <c r="AQ1386" s="40">
        <f t="shared" si="194"/>
        <v>0</v>
      </c>
      <c r="AR1386" s="40">
        <f>IF(AP1386=0,0,('Дані з ДІСО'!AH1386+'Дані не з ДІСО'!G1386)/('Дані з ДІСО'!AE1386+'Дані не з ДІСО'!E1386+'Дані не з ДІСО'!G1386))</f>
        <v>0</v>
      </c>
      <c r="AS1386" s="29">
        <f>AQ1386*(1+0.25*AR1386)*Параметри!$K$51</f>
        <v>0</v>
      </c>
      <c r="AT1386" s="40">
        <f>ROUNDUP('Дані з ДІСО'!AF1386/Параметри!$K$70,0)</f>
        <v>0</v>
      </c>
      <c r="AU1386" s="40">
        <f t="shared" si="195"/>
        <v>0</v>
      </c>
      <c r="AV1386" s="40">
        <f>IF(AT1386=0,0,'Дані з ДІСО'!AI1386/'Дані з ДІСО'!AF1386)</f>
        <v>0</v>
      </c>
      <c r="AW1386" s="29">
        <f>AU1386*(1+0.25*AV1386)*Параметри!$K$51</f>
        <v>0</v>
      </c>
      <c r="AX1386" s="40">
        <f>ROUNDUP('Дані з ДІСО'!AR1386/Параметри!$K$29,0)</f>
        <v>0</v>
      </c>
      <c r="AY1386" s="40">
        <f>ROUNDUP('Дані з ДІСО'!AS1386/Параметри!$K$29,0)</f>
        <v>0</v>
      </c>
      <c r="AZ1386" s="40">
        <f>ROUNDUP('Дані з ДІСО'!AT1386/Параметри!$K$29,0)</f>
        <v>0</v>
      </c>
      <c r="BA1386" s="64">
        <f>(AX1386*Параметри!$K$32+AY1386*Параметри!$L$32+AZ1386*Параметри!$M$32)/18</f>
        <v>0</v>
      </c>
      <c r="BB1386" s="29">
        <f>(BA1386*Параметри!$K$51+SUM('Дані з ДІСО'!AR1386:AT1386)*Параметри!$K$48*Параметри!$K$20/1000)*Параметри!$K$74</f>
        <v>0</v>
      </c>
      <c r="BC1386" s="40">
        <f>ROUNDUP(('Дані не з ДІСО'!I1386+'Дані не з ДІСО'!K1386)/Параметри!$K$26,0)</f>
        <v>0</v>
      </c>
      <c r="BD1386" s="29">
        <f>BC1386*Параметри!$M$36/18</f>
        <v>0</v>
      </c>
      <c r="BE1386" s="40">
        <f>IF(BC1386=0,0,'Дані не з ДІСО'!K1386/('Дані не з ДІСО'!I1386+'Дані не з ДІСО'!K1386))</f>
        <v>0</v>
      </c>
      <c r="BF1386" s="29">
        <f>(1+0.25*BE1386)*BD1386*Параметри!$K$51</f>
        <v>0</v>
      </c>
      <c r="BG1386" s="40">
        <f>ROUNDUP('Дані не з ДІСО'!M1386/Параметри!$K$27,0)</f>
        <v>0</v>
      </c>
      <c r="BH1386" s="40">
        <f>BG1386*Параметри!$M$37/18</f>
        <v>0</v>
      </c>
      <c r="BI1386" s="29">
        <f>BH1386*Параметри!$K$51</f>
        <v>0</v>
      </c>
      <c r="BJ1386" s="29">
        <f>'Дані не з ДІСО'!N1386*Параметри!$K$76</f>
        <v>0</v>
      </c>
      <c r="BK1386" s="40">
        <f>ROUNDUP('Дані з ДІСО'!V1386/Параметри!$K$25,0)</f>
        <v>0</v>
      </c>
      <c r="BL1386" s="40">
        <f>ROUNDUP('Дані з ДІСО'!W1386/Параметри!$K$25,0)</f>
        <v>0</v>
      </c>
      <c r="BM1386" s="40">
        <f>ROUNDUP('Дані з ДІСО'!X1386/Параметри!$K$25,0)</f>
        <v>0</v>
      </c>
      <c r="BN1386" s="40">
        <f>(BK1386*Параметри!$K$34+BL1386*Параметри!$L$34+BM1386*Параметри!$M$34)/18</f>
        <v>0</v>
      </c>
      <c r="BO1386" s="40">
        <f>IF(K1386=0,0,'Дані з ДІСО'!AC1386/K1386)</f>
        <v>0</v>
      </c>
      <c r="BP1386" s="29">
        <f>(1+0.25*BO1386)*BN1386*Параметри!$K$51</f>
        <v>0</v>
      </c>
      <c r="BQ1386" s="29">
        <f>BP1386*'Коефіцієнти АТО'!U1386</f>
        <v>0</v>
      </c>
      <c r="BR1386" s="29">
        <f>K1386*(1+0.25*BO1386)*Параметри!$K$66*Параметри!$K$20/1000</f>
        <v>0</v>
      </c>
      <c r="BS1386" s="29">
        <f>(1+0.25*BO1386)*K1386*'Коефіцієнти АТО'!S1386*Параметри!$K$20/1000</f>
        <v>0</v>
      </c>
      <c r="BT1386" s="29">
        <f t="shared" si="196"/>
        <v>0</v>
      </c>
      <c r="BU1386" s="40">
        <f>ROUNDUP('Дані з ДІСО'!AG1386/Параметри!$K$71,0)</f>
        <v>0</v>
      </c>
      <c r="BV1386" s="40">
        <f t="shared" si="197"/>
        <v>0</v>
      </c>
      <c r="BW1386" s="40">
        <f>IF('Дані з ДІСО'!AG1386=0,0,'Дані з ДІСО'!AJ1386/'Дані з ДІСО'!AG1386)</f>
        <v>0</v>
      </c>
      <c r="BX1386" s="29">
        <f>BV1386*(1+0.25*BW1386)*Параметри!$K$51</f>
        <v>0</v>
      </c>
      <c r="BY1386" s="29">
        <f>ROUND(IF(Параметри!$K$77="No",CC1386,CC1386*Параметри!$K$78)+AG1386,1)</f>
        <v>19771.7</v>
      </c>
      <c r="BZ1386" s="29">
        <f>ROUND(IF(Параметри!$K$77="No",BF1386,BF1386*Параметри!$K$78),1)</f>
        <v>0</v>
      </c>
      <c r="CA1386" s="29">
        <f>ROUND(IF(Параметри!$K$77="No",BI1386,BI1386*Параметри!$K$78),1)</f>
        <v>0</v>
      </c>
      <c r="CB1386" s="29">
        <f>ROUND(IF(Параметри!$K$77="No",BJ1386,BJ1386*Параметри!$K$78),1)</f>
        <v>0</v>
      </c>
      <c r="CC1386" s="29">
        <f t="shared" si="191"/>
        <v>21968.528507119754</v>
      </c>
    </row>
    <row r="1387" spans="1:81">
      <c r="A1387" s="9">
        <v>1386</v>
      </c>
      <c r="B1387" s="9" t="s">
        <v>3148</v>
      </c>
      <c r="C1387" s="9" t="s">
        <v>3148</v>
      </c>
      <c r="D1387" s="9" t="s">
        <v>4371</v>
      </c>
      <c r="E1387" s="9" t="s">
        <v>24</v>
      </c>
      <c r="F1387" s="9" t="s">
        <v>4405</v>
      </c>
      <c r="G1387" s="9" t="s">
        <v>2875</v>
      </c>
      <c r="H1387" s="29">
        <f>SUM('Дані з ДІСО'!J1387:L1387)</f>
        <v>1142</v>
      </c>
      <c r="I1387" s="29">
        <f>SUM('Дані з ДІСО'!G1387:I1387)</f>
        <v>75</v>
      </c>
      <c r="J1387" s="29">
        <f>SUM('Дані з ДІСО'!P1387:R1387)</f>
        <v>0</v>
      </c>
      <c r="K1387" s="29">
        <f>SUM('Дані з ДІСО'!V1387:X1387)</f>
        <v>0</v>
      </c>
      <c r="L1387" s="40">
        <f>ROUNDUP('Дані з ДІСО'!J1387/'Коефіцієнти АТО'!$R1387,0)</f>
        <v>29</v>
      </c>
      <c r="M1387" s="40">
        <f>ROUNDUP('Дані з ДІСО'!K1387/'Коефіцієнти АТО'!$R1387,0)</f>
        <v>36</v>
      </c>
      <c r="N1387" s="40">
        <f>ROUNDUP('Дані з ДІСО'!L1387/'Коефіцієнти АТО'!$R1387,0)</f>
        <v>10</v>
      </c>
      <c r="O1387" s="59">
        <f>(L1387*Параметри!$K$32+M1387*Параметри!$L$32+N1387*Параметри!$M$32)/18</f>
        <v>122.17777777777776</v>
      </c>
      <c r="P1387" s="41">
        <f>IF(H1387=0,"",'Дані з ДІСО'!Y1387/H1387)</f>
        <v>0</v>
      </c>
      <c r="Q1387" s="29">
        <f>IF(H1387=0,"",(1+0.25*P1387)*O1387*Параметри!$K$51)</f>
        <v>25024.478216136173</v>
      </c>
      <c r="R1387" s="29">
        <f>IF(H1387=0,"",Q1387*'Коефіцієнти АТО'!T1387)</f>
        <v>425.41612967431496</v>
      </c>
      <c r="S1387" s="29">
        <f>IF(H1387=0,"",H1387*(1+0.25*P1387)*Параметри!$K$66*Параметри!$K$20/1000)</f>
        <v>0</v>
      </c>
      <c r="T1387" s="29">
        <f>IF(H1387=0,"",H1387*(1+0.25*P1387)*'Коефіцієнти АТО'!$S1387*Параметри!$K$20/1000)</f>
        <v>5760.1981010824984</v>
      </c>
      <c r="U1387" s="29">
        <f t="shared" si="192"/>
        <v>31210.092446892988</v>
      </c>
      <c r="V1387" s="29">
        <f t="shared" si="193"/>
        <v>31210.092446892988</v>
      </c>
      <c r="W1387" s="40">
        <f>ROUNDUP('Дані з ДІСО'!P1387/Параметри!$K$24,0)</f>
        <v>0</v>
      </c>
      <c r="X1387" s="40">
        <f>ROUNDUP('Дані з ДІСО'!Q1387/Параметри!$K$24,0)</f>
        <v>0</v>
      </c>
      <c r="Y1387" s="40">
        <f>ROUNDUP('Дані з ДІСО'!R1387/Параметри!$K$24,0)</f>
        <v>0</v>
      </c>
      <c r="Z1387" s="59">
        <f>(W1387*Параметри!$K$33+X1387*Параметри!$L$33+Y1387*Параметри!$M$33)/18</f>
        <v>0</v>
      </c>
      <c r="AA1387" s="41">
        <f>IF(J1387=0,0,'Дані з ДІСО'!AA1387/J1387)</f>
        <v>0</v>
      </c>
      <c r="AB1387" s="29">
        <f>(1+0.25*AA1387)*Z1387*Параметри!$K$51</f>
        <v>0</v>
      </c>
      <c r="AC1387" s="29">
        <f>AB1387*'Коефіцієнти АТО'!U1387</f>
        <v>0</v>
      </c>
      <c r="AD1387" s="29">
        <f>J1387*(1+0.25*AA1387)*Параметри!$K$66*Параметри!$K$20/1000</f>
        <v>0</v>
      </c>
      <c r="AE1387" s="29">
        <f>(1+0.25*AA1387)*J1387*'Коефіцієнти АТО'!S1387*Параметри!$K$20/1000</f>
        <v>0</v>
      </c>
      <c r="AF1387" s="29">
        <f t="shared" si="189"/>
        <v>0</v>
      </c>
      <c r="AG1387" s="29">
        <v>0</v>
      </c>
      <c r="AH1387" s="40">
        <v>19</v>
      </c>
      <c r="AI1387" s="40">
        <v>0</v>
      </c>
      <c r="AJ1387" s="40">
        <f t="shared" si="190"/>
        <v>0</v>
      </c>
      <c r="AK1387" s="29">
        <f>(AH1387+AI1387)*(1+0.25*AJ1387)*Параметри!$K$53</f>
        <v>3409.1562382240008</v>
      </c>
      <c r="AL1387" s="29">
        <f>ROUNDUP(('Дані з ДІСО'!AU1387+'Дані з ДІСО'!AW1387)/Параметри!$K$28,0)</f>
        <v>0</v>
      </c>
      <c r="AM1387" s="64">
        <f>AL1387*Параметри!$M$35/18</f>
        <v>0</v>
      </c>
      <c r="AN1387" s="29">
        <f>IF(AL1387=0,0,'Дані з ДІСО'!AW1387/SUM('Дані з ДІСО'!AU1387,'Дані з ДІСО'!AW1387))</f>
        <v>0</v>
      </c>
      <c r="AO1387" s="29">
        <f>(1+0.25*AN1387)*AM1387*Параметри!$K$51</f>
        <v>0</v>
      </c>
      <c r="AP1387" s="40">
        <f>ROUNDUP(('Дані з ДІСО'!AE1387+'Дані не з ДІСО'!E1387+'Дані не з ДІСО'!G1387)/Параметри!$K$69,0)</f>
        <v>0</v>
      </c>
      <c r="AQ1387" s="40">
        <f t="shared" si="194"/>
        <v>0</v>
      </c>
      <c r="AR1387" s="40">
        <f>IF(AP1387=0,0,('Дані з ДІСО'!AH1387+'Дані не з ДІСО'!G1387)/('Дані з ДІСО'!AE1387+'Дані не з ДІСО'!E1387+'Дані не з ДІСО'!G1387))</f>
        <v>0</v>
      </c>
      <c r="AS1387" s="29">
        <f>AQ1387*(1+0.25*AR1387)*Параметри!$K$51</f>
        <v>0</v>
      </c>
      <c r="AT1387" s="40">
        <f>ROUNDUP('Дані з ДІСО'!AF1387/Параметри!$K$70,0)</f>
        <v>0</v>
      </c>
      <c r="AU1387" s="40">
        <f t="shared" si="195"/>
        <v>0</v>
      </c>
      <c r="AV1387" s="40">
        <f>IF(AT1387=0,0,'Дані з ДІСО'!AI1387/'Дані з ДІСО'!AF1387)</f>
        <v>0</v>
      </c>
      <c r="AW1387" s="29">
        <f>AU1387*(1+0.25*AV1387)*Параметри!$K$51</f>
        <v>0</v>
      </c>
      <c r="AX1387" s="40">
        <f>ROUNDUP('Дані з ДІСО'!AR1387/Параметри!$K$29,0)</f>
        <v>0</v>
      </c>
      <c r="AY1387" s="40">
        <f>ROUNDUP('Дані з ДІСО'!AS1387/Параметри!$K$29,0)</f>
        <v>0</v>
      </c>
      <c r="AZ1387" s="40">
        <f>ROUNDUP('Дані з ДІСО'!AT1387/Параметри!$K$29,0)</f>
        <v>0</v>
      </c>
      <c r="BA1387" s="64">
        <f>(AX1387*Параметри!$K$32+AY1387*Параметри!$L$32+AZ1387*Параметри!$M$32)/18</f>
        <v>0</v>
      </c>
      <c r="BB1387" s="29">
        <f>(BA1387*Параметри!$K$51+SUM('Дані з ДІСО'!AR1387:AT1387)*Параметри!$K$48*Параметри!$K$20/1000)*Параметри!$K$74</f>
        <v>0</v>
      </c>
      <c r="BC1387" s="40">
        <f>ROUNDUP(('Дані не з ДІСО'!I1387+'Дані не з ДІСО'!K1387)/Параметри!$K$26,0)</f>
        <v>0</v>
      </c>
      <c r="BD1387" s="29">
        <f>BC1387*Параметри!$M$36/18</f>
        <v>0</v>
      </c>
      <c r="BE1387" s="40">
        <f>IF(BC1387=0,0,'Дані не з ДІСО'!K1387/('Дані не з ДІСО'!I1387+'Дані не з ДІСО'!K1387))</f>
        <v>0</v>
      </c>
      <c r="BF1387" s="29">
        <f>(1+0.25*BE1387)*BD1387*Параметри!$K$51</f>
        <v>0</v>
      </c>
      <c r="BG1387" s="40">
        <f>ROUNDUP('Дані не з ДІСО'!M1387/Параметри!$K$27,0)</f>
        <v>0</v>
      </c>
      <c r="BH1387" s="40">
        <f>BG1387*Параметри!$M$37/18</f>
        <v>0</v>
      </c>
      <c r="BI1387" s="29">
        <f>BH1387*Параметри!$K$51</f>
        <v>0</v>
      </c>
      <c r="BJ1387" s="29">
        <f>'Дані не з ДІСО'!N1387*Параметри!$K$76</f>
        <v>0</v>
      </c>
      <c r="BK1387" s="40">
        <f>ROUNDUP('Дані з ДІСО'!V1387/Параметри!$K$25,0)</f>
        <v>0</v>
      </c>
      <c r="BL1387" s="40">
        <f>ROUNDUP('Дані з ДІСО'!W1387/Параметри!$K$25,0)</f>
        <v>0</v>
      </c>
      <c r="BM1387" s="40">
        <f>ROUNDUP('Дані з ДІСО'!X1387/Параметри!$K$25,0)</f>
        <v>0</v>
      </c>
      <c r="BN1387" s="40">
        <f>(BK1387*Параметри!$K$34+BL1387*Параметри!$L$34+BM1387*Параметри!$M$34)/18</f>
        <v>0</v>
      </c>
      <c r="BO1387" s="40">
        <f>IF(K1387=0,0,'Дані з ДІСО'!AC1387/K1387)</f>
        <v>0</v>
      </c>
      <c r="BP1387" s="29">
        <f>(1+0.25*BO1387)*BN1387*Параметри!$K$51</f>
        <v>0</v>
      </c>
      <c r="BQ1387" s="29">
        <f>BP1387*'Коефіцієнти АТО'!U1387</f>
        <v>0</v>
      </c>
      <c r="BR1387" s="29">
        <f>K1387*(1+0.25*BO1387)*Параметри!$K$66*Параметри!$K$20/1000</f>
        <v>0</v>
      </c>
      <c r="BS1387" s="29">
        <f>(1+0.25*BO1387)*K1387*'Коефіцієнти АТО'!S1387*Параметри!$K$20/1000</f>
        <v>0</v>
      </c>
      <c r="BT1387" s="29">
        <f t="shared" si="196"/>
        <v>0</v>
      </c>
      <c r="BU1387" s="40">
        <f>ROUNDUP('Дані з ДІСО'!AG1387/Параметри!$K$71,0)</f>
        <v>0</v>
      </c>
      <c r="BV1387" s="40">
        <f t="shared" si="197"/>
        <v>0</v>
      </c>
      <c r="BW1387" s="40">
        <f>IF('Дані з ДІСО'!AG1387=0,0,'Дані з ДІСО'!AJ1387/'Дані з ДІСО'!AG1387)</f>
        <v>0</v>
      </c>
      <c r="BX1387" s="29">
        <f>BV1387*(1+0.25*BW1387)*Параметри!$K$51</f>
        <v>0</v>
      </c>
      <c r="BY1387" s="29">
        <f>ROUND(IF(Параметри!$K$77="No",CC1387,CC1387*Параметри!$K$78)+AG1387,1)</f>
        <v>31157.3</v>
      </c>
      <c r="BZ1387" s="29">
        <f>ROUND(IF(Параметри!$K$77="No",BF1387,BF1387*Параметри!$K$78),1)</f>
        <v>0</v>
      </c>
      <c r="CA1387" s="29">
        <f>ROUND(IF(Параметри!$K$77="No",BI1387,BI1387*Параметри!$K$78),1)</f>
        <v>0</v>
      </c>
      <c r="CB1387" s="29">
        <f>ROUND(IF(Параметри!$K$77="No",BJ1387,BJ1387*Параметри!$K$78),1)</f>
        <v>0</v>
      </c>
      <c r="CC1387" s="29">
        <f t="shared" si="191"/>
        <v>34619.248685116989</v>
      </c>
    </row>
    <row r="1388" spans="1:81">
      <c r="A1388" s="9">
        <v>1387</v>
      </c>
      <c r="B1388" s="9" t="s">
        <v>3148</v>
      </c>
      <c r="C1388" s="9" t="s">
        <v>3148</v>
      </c>
      <c r="D1388" s="9" t="s">
        <v>4371</v>
      </c>
      <c r="E1388" s="9" t="s">
        <v>24</v>
      </c>
      <c r="F1388" s="9" t="s">
        <v>4406</v>
      </c>
      <c r="G1388" s="9" t="s">
        <v>2877</v>
      </c>
      <c r="H1388" s="29">
        <f>SUM('Дані з ДІСО'!J1388:L1388)</f>
        <v>509</v>
      </c>
      <c r="I1388" s="29">
        <f>SUM('Дані з ДІСО'!G1388:I1388)</f>
        <v>31</v>
      </c>
      <c r="J1388" s="29">
        <f>SUM('Дані з ДІСО'!P1388:R1388)</f>
        <v>0</v>
      </c>
      <c r="K1388" s="29">
        <f>SUM('Дані з ДІСО'!V1388:X1388)</f>
        <v>0</v>
      </c>
      <c r="L1388" s="40">
        <f>ROUNDUP('Дані з ДІСО'!J1388/'Коефіцієнти АТО'!$R1388,0)</f>
        <v>13</v>
      </c>
      <c r="M1388" s="40">
        <f>ROUNDUP('Дані з ДІСО'!K1388/'Коефіцієнти АТО'!$R1388,0)</f>
        <v>16</v>
      </c>
      <c r="N1388" s="40">
        <f>ROUNDUP('Дані з ДІСО'!L1388/'Коефіцієнти АТО'!$R1388,0)</f>
        <v>5</v>
      </c>
      <c r="O1388" s="59">
        <f>(L1388*Параметри!$K$32+M1388*Параметри!$L$32+N1388*Параметри!$M$32)/18</f>
        <v>55.538888888888891</v>
      </c>
      <c r="P1388" s="41">
        <f>IF(H1388=0,"",'Дані з ДІСО'!Y1388/H1388)</f>
        <v>0</v>
      </c>
      <c r="Q1388" s="29">
        <f>IF(H1388=0,"",(1+0.25*P1388)*O1388*Параметри!$K$51)</f>
        <v>11375.486937373289</v>
      </c>
      <c r="R1388" s="29">
        <f>IF(H1388=0,"",Q1388*'Коефіцієнти АТО'!T1388)</f>
        <v>193.38327793534592</v>
      </c>
      <c r="S1388" s="29">
        <f>IF(H1388=0,"",H1388*(1+0.25*P1388)*Параметри!$K$66*Параметри!$K$20/1000)</f>
        <v>0</v>
      </c>
      <c r="T1388" s="29">
        <f>IF(H1388=0,"",H1388*(1+0.25*P1388)*'Коефіцієнти АТО'!$S1388*Параметри!$K$20/1000)</f>
        <v>2567.3737595893099</v>
      </c>
      <c r="U1388" s="29">
        <f t="shared" si="192"/>
        <v>14136.243974897945</v>
      </c>
      <c r="V1388" s="29">
        <f t="shared" si="193"/>
        <v>14136.243974897945</v>
      </c>
      <c r="W1388" s="40">
        <f>ROUNDUP('Дані з ДІСО'!P1388/Параметри!$K$24,0)</f>
        <v>0</v>
      </c>
      <c r="X1388" s="40">
        <f>ROUNDUP('Дані з ДІСО'!Q1388/Параметри!$K$24,0)</f>
        <v>0</v>
      </c>
      <c r="Y1388" s="40">
        <f>ROUNDUP('Дані з ДІСО'!R1388/Параметри!$K$24,0)</f>
        <v>0</v>
      </c>
      <c r="Z1388" s="59">
        <f>(W1388*Параметри!$K$33+X1388*Параметри!$L$33+Y1388*Параметри!$M$33)/18</f>
        <v>0</v>
      </c>
      <c r="AA1388" s="41">
        <f>IF(J1388=0,0,'Дані з ДІСО'!AA1388/J1388)</f>
        <v>0</v>
      </c>
      <c r="AB1388" s="29">
        <f>(1+0.25*AA1388)*Z1388*Параметри!$K$51</f>
        <v>0</v>
      </c>
      <c r="AC1388" s="29">
        <f>AB1388*'Коефіцієнти АТО'!U1388</f>
        <v>0</v>
      </c>
      <c r="AD1388" s="29">
        <f>J1388*(1+0.25*AA1388)*Параметри!$K$66*Параметри!$K$20/1000</f>
        <v>0</v>
      </c>
      <c r="AE1388" s="29">
        <f>(1+0.25*AA1388)*J1388*'Коефіцієнти АТО'!S1388*Параметри!$K$20/1000</f>
        <v>0</v>
      </c>
      <c r="AF1388" s="29">
        <f t="shared" si="189"/>
        <v>0</v>
      </c>
      <c r="AG1388" s="29">
        <v>0</v>
      </c>
      <c r="AH1388" s="40">
        <v>2</v>
      </c>
      <c r="AI1388" s="40">
        <v>0</v>
      </c>
      <c r="AJ1388" s="40">
        <f t="shared" si="190"/>
        <v>0</v>
      </c>
      <c r="AK1388" s="29">
        <f>(AH1388+AI1388)*(1+0.25*AJ1388)*Параметри!$K$53</f>
        <v>358.85855139200009</v>
      </c>
      <c r="AL1388" s="29">
        <f>ROUNDUP(('Дані з ДІСО'!AU1388+'Дані з ДІСО'!AW1388)/Параметри!$K$28,0)</f>
        <v>0</v>
      </c>
      <c r="AM1388" s="64">
        <f>AL1388*Параметри!$M$35/18</f>
        <v>0</v>
      </c>
      <c r="AN1388" s="29">
        <f>IF(AL1388=0,0,'Дані з ДІСО'!AW1388/SUM('Дані з ДІСО'!AU1388,'Дані з ДІСО'!AW1388))</f>
        <v>0</v>
      </c>
      <c r="AO1388" s="29">
        <f>(1+0.25*AN1388)*AM1388*Параметри!$K$51</f>
        <v>0</v>
      </c>
      <c r="AP1388" s="40">
        <f>ROUNDUP(('Дані з ДІСО'!AE1388+'Дані не з ДІСО'!E1388+'Дані не з ДІСО'!G1388)/Параметри!$K$69,0)</f>
        <v>0</v>
      </c>
      <c r="AQ1388" s="40">
        <f t="shared" si="194"/>
        <v>0</v>
      </c>
      <c r="AR1388" s="40">
        <f>IF(AP1388=0,0,('Дані з ДІСО'!AH1388+'Дані не з ДІСО'!G1388)/('Дані з ДІСО'!AE1388+'Дані не з ДІСО'!E1388+'Дані не з ДІСО'!G1388))</f>
        <v>0</v>
      </c>
      <c r="AS1388" s="29">
        <f>AQ1388*(1+0.25*AR1388)*Параметри!$K$51</f>
        <v>0</v>
      </c>
      <c r="AT1388" s="40">
        <f>ROUNDUP('Дані з ДІСО'!AF1388/Параметри!$K$70,0)</f>
        <v>0</v>
      </c>
      <c r="AU1388" s="40">
        <f t="shared" si="195"/>
        <v>0</v>
      </c>
      <c r="AV1388" s="40">
        <f>IF(AT1388=0,0,'Дані з ДІСО'!AI1388/'Дані з ДІСО'!AF1388)</f>
        <v>0</v>
      </c>
      <c r="AW1388" s="29">
        <f>AU1388*(1+0.25*AV1388)*Параметри!$K$51</f>
        <v>0</v>
      </c>
      <c r="AX1388" s="40">
        <f>ROUNDUP('Дані з ДІСО'!AR1388/Параметри!$K$29,0)</f>
        <v>0</v>
      </c>
      <c r="AY1388" s="40">
        <f>ROUNDUP('Дані з ДІСО'!AS1388/Параметри!$K$29,0)</f>
        <v>0</v>
      </c>
      <c r="AZ1388" s="40">
        <f>ROUNDUP('Дані з ДІСО'!AT1388/Параметри!$K$29,0)</f>
        <v>0</v>
      </c>
      <c r="BA1388" s="64">
        <f>(AX1388*Параметри!$K$32+AY1388*Параметри!$L$32+AZ1388*Параметри!$M$32)/18</f>
        <v>0</v>
      </c>
      <c r="BB1388" s="29">
        <f>(BA1388*Параметри!$K$51+SUM('Дані з ДІСО'!AR1388:AT1388)*Параметри!$K$48*Параметри!$K$20/1000)*Параметри!$K$74</f>
        <v>0</v>
      </c>
      <c r="BC1388" s="40">
        <f>ROUNDUP(('Дані не з ДІСО'!I1388+'Дані не з ДІСО'!K1388)/Параметри!$K$26,0)</f>
        <v>0</v>
      </c>
      <c r="BD1388" s="29">
        <f>BC1388*Параметри!$M$36/18</f>
        <v>0</v>
      </c>
      <c r="BE1388" s="40">
        <f>IF(BC1388=0,0,'Дані не з ДІСО'!K1388/('Дані не з ДІСО'!I1388+'Дані не з ДІСО'!K1388))</f>
        <v>0</v>
      </c>
      <c r="BF1388" s="29">
        <f>(1+0.25*BE1388)*BD1388*Параметри!$K$51</f>
        <v>0</v>
      </c>
      <c r="BG1388" s="40">
        <f>ROUNDUP('Дані не з ДІСО'!M1388/Параметри!$K$27,0)</f>
        <v>0</v>
      </c>
      <c r="BH1388" s="40">
        <f>BG1388*Параметри!$M$37/18</f>
        <v>0</v>
      </c>
      <c r="BI1388" s="29">
        <f>BH1388*Параметри!$K$51</f>
        <v>0</v>
      </c>
      <c r="BJ1388" s="29">
        <f>'Дані не з ДІСО'!N1388*Параметри!$K$76</f>
        <v>0</v>
      </c>
      <c r="BK1388" s="40">
        <f>ROUNDUP('Дані з ДІСО'!V1388/Параметри!$K$25,0)</f>
        <v>0</v>
      </c>
      <c r="BL1388" s="40">
        <f>ROUNDUP('Дані з ДІСО'!W1388/Параметри!$K$25,0)</f>
        <v>0</v>
      </c>
      <c r="BM1388" s="40">
        <f>ROUNDUP('Дані з ДІСО'!X1388/Параметри!$K$25,0)</f>
        <v>0</v>
      </c>
      <c r="BN1388" s="40">
        <f>(BK1388*Параметри!$K$34+BL1388*Параметри!$L$34+BM1388*Параметри!$M$34)/18</f>
        <v>0</v>
      </c>
      <c r="BO1388" s="40">
        <f>IF(K1388=0,0,'Дані з ДІСО'!AC1388/K1388)</f>
        <v>0</v>
      </c>
      <c r="BP1388" s="29">
        <f>(1+0.25*BO1388)*BN1388*Параметри!$K$51</f>
        <v>0</v>
      </c>
      <c r="BQ1388" s="29">
        <f>BP1388*'Коефіцієнти АТО'!U1388</f>
        <v>0</v>
      </c>
      <c r="BR1388" s="29">
        <f>K1388*(1+0.25*BO1388)*Параметри!$K$66*Параметри!$K$20/1000</f>
        <v>0</v>
      </c>
      <c r="BS1388" s="29">
        <f>(1+0.25*BO1388)*K1388*'Коефіцієнти АТО'!S1388*Параметри!$K$20/1000</f>
        <v>0</v>
      </c>
      <c r="BT1388" s="29">
        <f t="shared" si="196"/>
        <v>0</v>
      </c>
      <c r="BU1388" s="40">
        <f>ROUNDUP('Дані з ДІСО'!AG1388/Параметри!$K$71,0)</f>
        <v>0</v>
      </c>
      <c r="BV1388" s="40">
        <f t="shared" si="197"/>
        <v>0</v>
      </c>
      <c r="BW1388" s="40">
        <f>IF('Дані з ДІСО'!AG1388=0,0,'Дані з ДІСО'!AJ1388/'Дані з ДІСО'!AG1388)</f>
        <v>0</v>
      </c>
      <c r="BX1388" s="29">
        <f>BV1388*(1+0.25*BW1388)*Параметри!$K$51</f>
        <v>0</v>
      </c>
      <c r="BY1388" s="29">
        <f>ROUND(IF(Параметри!$K$77="No",CC1388,CC1388*Параметри!$K$78)+AG1388,1)</f>
        <v>13045.6</v>
      </c>
      <c r="BZ1388" s="29">
        <f>ROUND(IF(Параметри!$K$77="No",BF1388,BF1388*Параметри!$K$78),1)</f>
        <v>0</v>
      </c>
      <c r="CA1388" s="29">
        <f>ROUND(IF(Параметри!$K$77="No",BI1388,BI1388*Параметри!$K$78),1)</f>
        <v>0</v>
      </c>
      <c r="CB1388" s="29">
        <f>ROUND(IF(Параметри!$K$77="No",BJ1388,BJ1388*Параметри!$K$78),1)</f>
        <v>0</v>
      </c>
      <c r="CC1388" s="29">
        <f t="shared" si="191"/>
        <v>14495.102526289946</v>
      </c>
    </row>
    <row r="1389" spans="1:81">
      <c r="A1389" s="9">
        <v>1388</v>
      </c>
      <c r="B1389" s="9" t="s">
        <v>3148</v>
      </c>
      <c r="C1389" s="9" t="s">
        <v>3148</v>
      </c>
      <c r="D1389" s="9" t="s">
        <v>4371</v>
      </c>
      <c r="E1389" s="9" t="s">
        <v>24</v>
      </c>
      <c r="F1389" s="9" t="s">
        <v>4407</v>
      </c>
      <c r="G1389" s="9" t="s">
        <v>2879</v>
      </c>
      <c r="H1389" s="29">
        <f>SUM('Дані з ДІСО'!J1389:L1389)</f>
        <v>1005</v>
      </c>
      <c r="I1389" s="29">
        <f>SUM('Дані з ДІСО'!G1389:I1389)</f>
        <v>62</v>
      </c>
      <c r="J1389" s="29">
        <f>SUM('Дані з ДІСО'!P1389:R1389)</f>
        <v>0</v>
      </c>
      <c r="K1389" s="29">
        <f>SUM('Дані з ДІСО'!V1389:X1389)</f>
        <v>0</v>
      </c>
      <c r="L1389" s="40">
        <f>ROUNDUP('Дані з ДІСО'!J1389/'Коефіцієнти АТО'!$R1389,0)</f>
        <v>26</v>
      </c>
      <c r="M1389" s="40">
        <f>ROUNDUP('Дані з ДІСО'!K1389/'Коефіцієнти АТО'!$R1389,0)</f>
        <v>31</v>
      </c>
      <c r="N1389" s="40">
        <f>ROUNDUP('Дані з ДІСО'!L1389/'Коефіцієнти АТО'!$R1389,0)</f>
        <v>9</v>
      </c>
      <c r="O1389" s="59">
        <f>(L1389*Параметри!$K$32+M1389*Параметри!$L$32+N1389*Параметри!$M$32)/18</f>
        <v>107.28888888888889</v>
      </c>
      <c r="P1389" s="41">
        <f>IF(H1389=0,"",'Дані з ДІСО'!Y1389/H1389)</f>
        <v>0</v>
      </c>
      <c r="Q1389" s="29">
        <f>IF(H1389=0,"",(1+0.25*P1389)*O1389*Параметри!$K$51)</f>
        <v>21974.932853311289</v>
      </c>
      <c r="R1389" s="29">
        <f>IF(H1389=0,"",Q1389*'Коефіцієнти АТО'!T1389)</f>
        <v>373.57385850629197</v>
      </c>
      <c r="S1389" s="29">
        <f>IF(H1389=0,"",H1389*(1+0.25*P1389)*Параметри!$K$66*Параметри!$K$20/1000)</f>
        <v>0</v>
      </c>
      <c r="T1389" s="29">
        <f>IF(H1389=0,"",H1389*(1+0.25*P1389)*'Коефіцієнти АТО'!$S1389*Параметри!$K$20/1000)</f>
        <v>5069.1760872048253</v>
      </c>
      <c r="U1389" s="29">
        <f t="shared" si="192"/>
        <v>27417.682799022408</v>
      </c>
      <c r="V1389" s="29">
        <f t="shared" si="193"/>
        <v>27417.682799022408</v>
      </c>
      <c r="W1389" s="40">
        <f>ROUNDUP('Дані з ДІСО'!P1389/Параметри!$K$24,0)</f>
        <v>0</v>
      </c>
      <c r="X1389" s="40">
        <f>ROUNDUP('Дані з ДІСО'!Q1389/Параметри!$K$24,0)</f>
        <v>0</v>
      </c>
      <c r="Y1389" s="40">
        <f>ROUNDUP('Дані з ДІСО'!R1389/Параметри!$K$24,0)</f>
        <v>0</v>
      </c>
      <c r="Z1389" s="59">
        <f>(W1389*Параметри!$K$33+X1389*Параметри!$L$33+Y1389*Параметри!$M$33)/18</f>
        <v>0</v>
      </c>
      <c r="AA1389" s="41">
        <f>IF(J1389=0,0,'Дані з ДІСО'!AA1389/J1389)</f>
        <v>0</v>
      </c>
      <c r="AB1389" s="29">
        <f>(1+0.25*AA1389)*Z1389*Параметри!$K$51</f>
        <v>0</v>
      </c>
      <c r="AC1389" s="29">
        <f>AB1389*'Коефіцієнти АТО'!U1389</f>
        <v>0</v>
      </c>
      <c r="AD1389" s="29">
        <f>J1389*(1+0.25*AA1389)*Параметри!$K$66*Параметри!$K$20/1000</f>
        <v>0</v>
      </c>
      <c r="AE1389" s="29">
        <f>(1+0.25*AA1389)*J1389*'Коефіцієнти АТО'!S1389*Параметри!$K$20/1000</f>
        <v>0</v>
      </c>
      <c r="AF1389" s="29">
        <f t="shared" si="189"/>
        <v>0</v>
      </c>
      <c r="AG1389" s="29">
        <v>0</v>
      </c>
      <c r="AH1389" s="40">
        <v>4</v>
      </c>
      <c r="AI1389" s="40">
        <v>0</v>
      </c>
      <c r="AJ1389" s="40">
        <f t="shared" si="190"/>
        <v>0</v>
      </c>
      <c r="AK1389" s="29">
        <f>(AH1389+AI1389)*(1+0.25*AJ1389)*Параметри!$K$53</f>
        <v>717.71710278400019</v>
      </c>
      <c r="AL1389" s="29">
        <f>ROUNDUP(('Дані з ДІСО'!AU1389+'Дані з ДІСО'!AW1389)/Параметри!$K$28,0)</f>
        <v>0</v>
      </c>
      <c r="AM1389" s="64">
        <f>AL1389*Параметри!$M$35/18</f>
        <v>0</v>
      </c>
      <c r="AN1389" s="29">
        <f>IF(AL1389=0,0,'Дані з ДІСО'!AW1389/SUM('Дані з ДІСО'!AU1389,'Дані з ДІСО'!AW1389))</f>
        <v>0</v>
      </c>
      <c r="AO1389" s="29">
        <f>(1+0.25*AN1389)*AM1389*Параметри!$K$51</f>
        <v>0</v>
      </c>
      <c r="AP1389" s="40">
        <f>ROUNDUP(('Дані з ДІСО'!AE1389+'Дані не з ДІСО'!E1389+'Дані не з ДІСО'!G1389)/Параметри!$K$69,0)</f>
        <v>0</v>
      </c>
      <c r="AQ1389" s="40">
        <f t="shared" si="194"/>
        <v>0</v>
      </c>
      <c r="AR1389" s="40">
        <f>IF(AP1389=0,0,('Дані з ДІСО'!AH1389+'Дані не з ДІСО'!G1389)/('Дані з ДІСО'!AE1389+'Дані не з ДІСО'!E1389+'Дані не з ДІСО'!G1389))</f>
        <v>0</v>
      </c>
      <c r="AS1389" s="29">
        <f>AQ1389*(1+0.25*AR1389)*Параметри!$K$51</f>
        <v>0</v>
      </c>
      <c r="AT1389" s="40">
        <f>ROUNDUP('Дані з ДІСО'!AF1389/Параметри!$K$70,0)</f>
        <v>0</v>
      </c>
      <c r="AU1389" s="40">
        <f t="shared" si="195"/>
        <v>0</v>
      </c>
      <c r="AV1389" s="40">
        <f>IF(AT1389=0,0,'Дані з ДІСО'!AI1389/'Дані з ДІСО'!AF1389)</f>
        <v>0</v>
      </c>
      <c r="AW1389" s="29">
        <f>AU1389*(1+0.25*AV1389)*Параметри!$K$51</f>
        <v>0</v>
      </c>
      <c r="AX1389" s="40">
        <f>ROUNDUP('Дані з ДІСО'!AR1389/Параметри!$K$29,0)</f>
        <v>0</v>
      </c>
      <c r="AY1389" s="40">
        <f>ROUNDUP('Дані з ДІСО'!AS1389/Параметри!$K$29,0)</f>
        <v>0</v>
      </c>
      <c r="AZ1389" s="40">
        <f>ROUNDUP('Дані з ДІСО'!AT1389/Параметри!$K$29,0)</f>
        <v>0</v>
      </c>
      <c r="BA1389" s="64">
        <f>(AX1389*Параметри!$K$32+AY1389*Параметри!$L$32+AZ1389*Параметри!$M$32)/18</f>
        <v>0</v>
      </c>
      <c r="BB1389" s="29">
        <f>(BA1389*Параметри!$K$51+SUM('Дані з ДІСО'!AR1389:AT1389)*Параметри!$K$48*Параметри!$K$20/1000)*Параметри!$K$74</f>
        <v>0</v>
      </c>
      <c r="BC1389" s="40">
        <f>ROUNDUP(('Дані не з ДІСО'!I1389+'Дані не з ДІСО'!K1389)/Параметри!$K$26,0)</f>
        <v>0</v>
      </c>
      <c r="BD1389" s="29">
        <f>BC1389*Параметри!$M$36/18</f>
        <v>0</v>
      </c>
      <c r="BE1389" s="40">
        <f>IF(BC1389=0,0,'Дані не з ДІСО'!K1389/('Дані не з ДІСО'!I1389+'Дані не з ДІСО'!K1389))</f>
        <v>0</v>
      </c>
      <c r="BF1389" s="29">
        <f>(1+0.25*BE1389)*BD1389*Параметри!$K$51</f>
        <v>0</v>
      </c>
      <c r="BG1389" s="40">
        <f>ROUNDUP('Дані не з ДІСО'!M1389/Параметри!$K$27,0)</f>
        <v>0</v>
      </c>
      <c r="BH1389" s="40">
        <f>BG1389*Параметри!$M$37/18</f>
        <v>0</v>
      </c>
      <c r="BI1389" s="29">
        <f>BH1389*Параметри!$K$51</f>
        <v>0</v>
      </c>
      <c r="BJ1389" s="29">
        <f>'Дані не з ДІСО'!N1389*Параметри!$K$76</f>
        <v>0</v>
      </c>
      <c r="BK1389" s="40">
        <f>ROUNDUP('Дані з ДІСО'!V1389/Параметри!$K$25,0)</f>
        <v>0</v>
      </c>
      <c r="BL1389" s="40">
        <f>ROUNDUP('Дані з ДІСО'!W1389/Параметри!$K$25,0)</f>
        <v>0</v>
      </c>
      <c r="BM1389" s="40">
        <f>ROUNDUP('Дані з ДІСО'!X1389/Параметри!$K$25,0)</f>
        <v>0</v>
      </c>
      <c r="BN1389" s="40">
        <f>(BK1389*Параметри!$K$34+BL1389*Параметри!$L$34+BM1389*Параметри!$M$34)/18</f>
        <v>0</v>
      </c>
      <c r="BO1389" s="40">
        <f>IF(K1389=0,0,'Дані з ДІСО'!AC1389/K1389)</f>
        <v>0</v>
      </c>
      <c r="BP1389" s="29">
        <f>(1+0.25*BO1389)*BN1389*Параметри!$K$51</f>
        <v>0</v>
      </c>
      <c r="BQ1389" s="29">
        <f>BP1389*'Коефіцієнти АТО'!U1389</f>
        <v>0</v>
      </c>
      <c r="BR1389" s="29">
        <f>K1389*(1+0.25*BO1389)*Параметри!$K$66*Параметри!$K$20/1000</f>
        <v>0</v>
      </c>
      <c r="BS1389" s="29">
        <f>(1+0.25*BO1389)*K1389*'Коефіцієнти АТО'!S1389*Параметри!$K$20/1000</f>
        <v>0</v>
      </c>
      <c r="BT1389" s="29">
        <f t="shared" si="196"/>
        <v>0</v>
      </c>
      <c r="BU1389" s="40">
        <f>ROUNDUP('Дані з ДІСО'!AG1389/Параметри!$K$71,0)</f>
        <v>0</v>
      </c>
      <c r="BV1389" s="40">
        <f t="shared" si="197"/>
        <v>0</v>
      </c>
      <c r="BW1389" s="40">
        <f>IF('Дані з ДІСО'!AG1389=0,0,'Дані з ДІСО'!AJ1389/'Дані з ДІСО'!AG1389)</f>
        <v>0</v>
      </c>
      <c r="BX1389" s="29">
        <f>BV1389*(1+0.25*BW1389)*Параметри!$K$51</f>
        <v>0</v>
      </c>
      <c r="BY1389" s="29">
        <f>ROUND(IF(Параметри!$K$77="No",CC1389,CC1389*Параметри!$K$78)+AG1389,1)</f>
        <v>25321.9</v>
      </c>
      <c r="BZ1389" s="29">
        <f>ROUND(IF(Параметри!$K$77="No",BF1389,BF1389*Параметри!$K$78),1)</f>
        <v>0</v>
      </c>
      <c r="CA1389" s="29">
        <f>ROUND(IF(Параметри!$K$77="No",BI1389,BI1389*Параметри!$K$78),1)</f>
        <v>0</v>
      </c>
      <c r="CB1389" s="29">
        <f>ROUND(IF(Параметри!$K$77="No",BJ1389,BJ1389*Параметри!$K$78),1)</f>
        <v>0</v>
      </c>
      <c r="CC1389" s="29">
        <f t="shared" si="191"/>
        <v>28135.39990180641</v>
      </c>
    </row>
    <row r="1390" spans="1:81">
      <c r="A1390" s="9">
        <v>1389</v>
      </c>
      <c r="B1390" s="9" t="s">
        <v>3148</v>
      </c>
      <c r="C1390" s="9" t="s">
        <v>3148</v>
      </c>
      <c r="D1390" s="9" t="s">
        <v>4371</v>
      </c>
      <c r="E1390" s="9" t="s">
        <v>24</v>
      </c>
      <c r="F1390" s="9" t="s">
        <v>4408</v>
      </c>
      <c r="G1390" s="9" t="s">
        <v>2881</v>
      </c>
      <c r="H1390" s="29">
        <f>SUM('Дані з ДІСО'!J1390:L1390)</f>
        <v>997</v>
      </c>
      <c r="I1390" s="29">
        <f>SUM('Дані з ДІСО'!G1390:I1390)</f>
        <v>60</v>
      </c>
      <c r="J1390" s="29">
        <f>SUM('Дані з ДІСО'!P1390:R1390)</f>
        <v>0</v>
      </c>
      <c r="K1390" s="29">
        <f>SUM('Дані з ДІСО'!V1390:X1390)</f>
        <v>0</v>
      </c>
      <c r="L1390" s="40">
        <f>ROUNDUP('Дані з ДІСО'!J1390/'Коефіцієнти АТО'!$R1390,0)</f>
        <v>24</v>
      </c>
      <c r="M1390" s="40">
        <f>ROUNDUP('Дані з ДІСО'!K1390/'Коефіцієнти АТО'!$R1390,0)</f>
        <v>33</v>
      </c>
      <c r="N1390" s="40">
        <f>ROUNDUP('Дані з ДІСО'!L1390/'Коефіцієнти АТО'!$R1390,0)</f>
        <v>9</v>
      </c>
      <c r="O1390" s="59">
        <f>(L1390*Параметри!$K$32+M1390*Параметри!$L$32+N1390*Параметри!$M$32)/18</f>
        <v>108.36666666666667</v>
      </c>
      <c r="P1390" s="41">
        <f>IF(H1390=0,"",'Дані з ДІСО'!Y1390/H1390)</f>
        <v>0</v>
      </c>
      <c r="Q1390" s="29">
        <f>IF(H1390=0,"",(1+0.25*P1390)*O1390*Параметри!$K$51)</f>
        <v>22195.683525097869</v>
      </c>
      <c r="R1390" s="29">
        <f>IF(H1390=0,"",Q1390*'Коефіцієнти АТО'!T1390)</f>
        <v>377.3266199266638</v>
      </c>
      <c r="S1390" s="29">
        <f>IF(H1390=0,"",H1390*(1+0.25*P1390)*Параметри!$K$66*Параметри!$K$20/1000)</f>
        <v>0</v>
      </c>
      <c r="T1390" s="29">
        <f>IF(H1390=0,"",H1390*(1+0.25*P1390)*'Коефіцієнти АТО'!$S1390*Параметри!$K$20/1000)</f>
        <v>5028.8244367594143</v>
      </c>
      <c r="U1390" s="29">
        <f t="shared" si="192"/>
        <v>27601.834581783951</v>
      </c>
      <c r="V1390" s="29">
        <f t="shared" si="193"/>
        <v>27601.834581783951</v>
      </c>
      <c r="W1390" s="40">
        <f>ROUNDUP('Дані з ДІСО'!P1390/Параметри!$K$24,0)</f>
        <v>0</v>
      </c>
      <c r="X1390" s="40">
        <f>ROUNDUP('Дані з ДІСО'!Q1390/Параметри!$K$24,0)</f>
        <v>0</v>
      </c>
      <c r="Y1390" s="40">
        <f>ROUNDUP('Дані з ДІСО'!R1390/Параметри!$K$24,0)</f>
        <v>0</v>
      </c>
      <c r="Z1390" s="59">
        <f>(W1390*Параметри!$K$33+X1390*Параметри!$L$33+Y1390*Параметри!$M$33)/18</f>
        <v>0</v>
      </c>
      <c r="AA1390" s="41">
        <f>IF(J1390=0,0,'Дані з ДІСО'!AA1390/J1390)</f>
        <v>0</v>
      </c>
      <c r="AB1390" s="29">
        <f>(1+0.25*AA1390)*Z1390*Параметри!$K$51</f>
        <v>0</v>
      </c>
      <c r="AC1390" s="29">
        <f>AB1390*'Коефіцієнти АТО'!U1390</f>
        <v>0</v>
      </c>
      <c r="AD1390" s="29">
        <f>J1390*(1+0.25*AA1390)*Параметри!$K$66*Параметри!$K$20/1000</f>
        <v>0</v>
      </c>
      <c r="AE1390" s="29">
        <f>(1+0.25*AA1390)*J1390*'Коефіцієнти АТО'!S1390*Параметри!$K$20/1000</f>
        <v>0</v>
      </c>
      <c r="AF1390" s="29">
        <f t="shared" si="189"/>
        <v>0</v>
      </c>
      <c r="AG1390" s="29">
        <v>0</v>
      </c>
      <c r="AH1390" s="40">
        <v>9</v>
      </c>
      <c r="AI1390" s="40">
        <v>0</v>
      </c>
      <c r="AJ1390" s="40">
        <f t="shared" si="190"/>
        <v>0</v>
      </c>
      <c r="AK1390" s="29">
        <f>(AH1390+AI1390)*(1+0.25*AJ1390)*Параметри!$K$53</f>
        <v>1614.8634812640005</v>
      </c>
      <c r="AL1390" s="29">
        <f>ROUNDUP(('Дані з ДІСО'!AU1390+'Дані з ДІСО'!AW1390)/Параметри!$K$28,0)</f>
        <v>0</v>
      </c>
      <c r="AM1390" s="64">
        <f>AL1390*Параметри!$M$35/18</f>
        <v>0</v>
      </c>
      <c r="AN1390" s="29">
        <f>IF(AL1390=0,0,'Дані з ДІСО'!AW1390/SUM('Дані з ДІСО'!AU1390,'Дані з ДІСО'!AW1390))</f>
        <v>0</v>
      </c>
      <c r="AO1390" s="29">
        <f>(1+0.25*AN1390)*AM1390*Параметри!$K$51</f>
        <v>0</v>
      </c>
      <c r="AP1390" s="40">
        <f>ROUNDUP(('Дані з ДІСО'!AE1390+'Дані не з ДІСО'!E1390+'Дані не з ДІСО'!G1390)/Параметри!$K$69,0)</f>
        <v>0</v>
      </c>
      <c r="AQ1390" s="40">
        <f t="shared" si="194"/>
        <v>0</v>
      </c>
      <c r="AR1390" s="40">
        <f>IF(AP1390=0,0,('Дані з ДІСО'!AH1390+'Дані не з ДІСО'!G1390)/('Дані з ДІСО'!AE1390+'Дані не з ДІСО'!E1390+'Дані не з ДІСО'!G1390))</f>
        <v>0</v>
      </c>
      <c r="AS1390" s="29">
        <f>AQ1390*(1+0.25*AR1390)*Параметри!$K$51</f>
        <v>0</v>
      </c>
      <c r="AT1390" s="40">
        <f>ROUNDUP('Дані з ДІСО'!AF1390/Параметри!$K$70,0)</f>
        <v>0</v>
      </c>
      <c r="AU1390" s="40">
        <f t="shared" si="195"/>
        <v>0</v>
      </c>
      <c r="AV1390" s="40">
        <f>IF(AT1390=0,0,'Дані з ДІСО'!AI1390/'Дані з ДІСО'!AF1390)</f>
        <v>0</v>
      </c>
      <c r="AW1390" s="29">
        <f>AU1390*(1+0.25*AV1390)*Параметри!$K$51</f>
        <v>0</v>
      </c>
      <c r="AX1390" s="40">
        <f>ROUNDUP('Дані з ДІСО'!AR1390/Параметри!$K$29,0)</f>
        <v>0</v>
      </c>
      <c r="AY1390" s="40">
        <f>ROUNDUP('Дані з ДІСО'!AS1390/Параметри!$K$29,0)</f>
        <v>0</v>
      </c>
      <c r="AZ1390" s="40">
        <f>ROUNDUP('Дані з ДІСО'!AT1390/Параметри!$K$29,0)</f>
        <v>0</v>
      </c>
      <c r="BA1390" s="64">
        <f>(AX1390*Параметри!$K$32+AY1390*Параметри!$L$32+AZ1390*Параметри!$M$32)/18</f>
        <v>0</v>
      </c>
      <c r="BB1390" s="29">
        <f>(BA1390*Параметри!$K$51+SUM('Дані з ДІСО'!AR1390:AT1390)*Параметри!$K$48*Параметри!$K$20/1000)*Параметри!$K$74</f>
        <v>0</v>
      </c>
      <c r="BC1390" s="40">
        <f>ROUNDUP(('Дані не з ДІСО'!I1390+'Дані не з ДІСО'!K1390)/Параметри!$K$26,0)</f>
        <v>0</v>
      </c>
      <c r="BD1390" s="29">
        <f>BC1390*Параметри!$M$36/18</f>
        <v>0</v>
      </c>
      <c r="BE1390" s="40">
        <f>IF(BC1390=0,0,'Дані не з ДІСО'!K1390/('Дані не з ДІСО'!I1390+'Дані не з ДІСО'!K1390))</f>
        <v>0</v>
      </c>
      <c r="BF1390" s="29">
        <f>(1+0.25*BE1390)*BD1390*Параметри!$K$51</f>
        <v>0</v>
      </c>
      <c r="BG1390" s="40">
        <f>ROUNDUP('Дані не з ДІСО'!M1390/Параметри!$K$27,0)</f>
        <v>0</v>
      </c>
      <c r="BH1390" s="40">
        <f>BG1390*Параметри!$M$37/18</f>
        <v>0</v>
      </c>
      <c r="BI1390" s="29">
        <f>BH1390*Параметри!$K$51</f>
        <v>0</v>
      </c>
      <c r="BJ1390" s="29">
        <f>'Дані не з ДІСО'!N1390*Параметри!$K$76</f>
        <v>0</v>
      </c>
      <c r="BK1390" s="40">
        <f>ROUNDUP('Дані з ДІСО'!V1390/Параметри!$K$25,0)</f>
        <v>0</v>
      </c>
      <c r="BL1390" s="40">
        <f>ROUNDUP('Дані з ДІСО'!W1390/Параметри!$K$25,0)</f>
        <v>0</v>
      </c>
      <c r="BM1390" s="40">
        <f>ROUNDUP('Дані з ДІСО'!X1390/Параметри!$K$25,0)</f>
        <v>0</v>
      </c>
      <c r="BN1390" s="40">
        <f>(BK1390*Параметри!$K$34+BL1390*Параметри!$L$34+BM1390*Параметри!$M$34)/18</f>
        <v>0</v>
      </c>
      <c r="BO1390" s="40">
        <f>IF(K1390=0,0,'Дані з ДІСО'!AC1390/K1390)</f>
        <v>0</v>
      </c>
      <c r="BP1390" s="29">
        <f>(1+0.25*BO1390)*BN1390*Параметри!$K$51</f>
        <v>0</v>
      </c>
      <c r="BQ1390" s="29">
        <f>BP1390*'Коефіцієнти АТО'!U1390</f>
        <v>0</v>
      </c>
      <c r="BR1390" s="29">
        <f>K1390*(1+0.25*BO1390)*Параметри!$K$66*Параметри!$K$20/1000</f>
        <v>0</v>
      </c>
      <c r="BS1390" s="29">
        <f>(1+0.25*BO1390)*K1390*'Коефіцієнти АТО'!S1390*Параметри!$K$20/1000</f>
        <v>0</v>
      </c>
      <c r="BT1390" s="29">
        <f t="shared" si="196"/>
        <v>0</v>
      </c>
      <c r="BU1390" s="40">
        <f>ROUNDUP('Дані з ДІСО'!AG1390/Параметри!$K$71,0)</f>
        <v>0</v>
      </c>
      <c r="BV1390" s="40">
        <f t="shared" si="197"/>
        <v>0</v>
      </c>
      <c r="BW1390" s="40">
        <f>IF('Дані з ДІСО'!AG1390=0,0,'Дані з ДІСО'!AJ1390/'Дані з ДІСО'!AG1390)</f>
        <v>0</v>
      </c>
      <c r="BX1390" s="29">
        <f>BV1390*(1+0.25*BW1390)*Параметри!$K$51</f>
        <v>0</v>
      </c>
      <c r="BY1390" s="29">
        <f>ROUND(IF(Параметри!$K$77="No",CC1390,CC1390*Параметри!$K$78)+AG1390,1)</f>
        <v>26295</v>
      </c>
      <c r="BZ1390" s="29">
        <f>ROUND(IF(Параметри!$K$77="No",BF1390,BF1390*Параметри!$K$78),1)</f>
        <v>0</v>
      </c>
      <c r="CA1390" s="29">
        <f>ROUND(IF(Параметри!$K$77="No",BI1390,BI1390*Параметри!$K$78),1)</f>
        <v>0</v>
      </c>
      <c r="CB1390" s="29">
        <f>ROUND(IF(Параметри!$K$77="No",BJ1390,BJ1390*Параметри!$K$78),1)</f>
        <v>0</v>
      </c>
      <c r="CC1390" s="29">
        <f t="shared" si="191"/>
        <v>29216.698063047952</v>
      </c>
    </row>
    <row r="1391" spans="1:81">
      <c r="A1391" s="9">
        <v>1390</v>
      </c>
      <c r="B1391" s="9" t="s">
        <v>3148</v>
      </c>
      <c r="C1391" s="9" t="s">
        <v>3148</v>
      </c>
      <c r="D1391" s="9" t="s">
        <v>4371</v>
      </c>
      <c r="E1391" s="9" t="s">
        <v>24</v>
      </c>
      <c r="F1391" s="9" t="s">
        <v>4409</v>
      </c>
      <c r="G1391" s="9" t="s">
        <v>2883</v>
      </c>
      <c r="H1391" s="29">
        <f>SUM('Дані з ДІСО'!J1391:L1391)</f>
        <v>1200</v>
      </c>
      <c r="I1391" s="29">
        <f>SUM('Дані з ДІСО'!G1391:I1391)</f>
        <v>52</v>
      </c>
      <c r="J1391" s="29">
        <f>SUM('Дані з ДІСО'!P1391:R1391)</f>
        <v>0</v>
      </c>
      <c r="K1391" s="29">
        <f>SUM('Дані з ДІСО'!V1391:X1391)</f>
        <v>0</v>
      </c>
      <c r="L1391" s="40">
        <f>ROUNDUP('Дані з ДІСО'!J1391/'Коефіцієнти АТО'!$R1391,0)</f>
        <v>27</v>
      </c>
      <c r="M1391" s="40">
        <f>ROUNDUP('Дані з ДІСО'!K1391/'Коефіцієнти АТО'!$R1391,0)</f>
        <v>33</v>
      </c>
      <c r="N1391" s="40">
        <f>ROUNDUP('Дані з ДІСО'!L1391/'Коефіцієнти АТО'!$R1391,0)</f>
        <v>9</v>
      </c>
      <c r="O1391" s="59">
        <f>(L1391*Параметри!$K$32+M1391*Параметри!$L$32+N1391*Параметри!$M$32)/18</f>
        <v>112.2</v>
      </c>
      <c r="P1391" s="41">
        <f>IF(H1391=0,"",'Дані з ДІСО'!Y1391/H1391)</f>
        <v>0</v>
      </c>
      <c r="Q1391" s="29">
        <f>IF(H1391=0,"",(1+0.25*P1391)*O1391*Параметри!$K$51)</f>
        <v>22980.827667019199</v>
      </c>
      <c r="R1391" s="29">
        <f>IF(H1391=0,"",Q1391*'Коефіцієнти АТО'!T1391)</f>
        <v>390.67407033932642</v>
      </c>
      <c r="S1391" s="29">
        <f>IF(H1391=0,"",H1391*(1+0.25*P1391)*Параметри!$K$66*Параметри!$K$20/1000)</f>
        <v>0</v>
      </c>
      <c r="T1391" s="29">
        <f>IF(H1391=0,"",H1391*(1+0.25*P1391)*'Коефіцієнти АТО'!$S1391*Параметри!$K$20/1000)</f>
        <v>6052.7475668117322</v>
      </c>
      <c r="U1391" s="29">
        <f t="shared" si="192"/>
        <v>29424.249304170258</v>
      </c>
      <c r="V1391" s="29">
        <f t="shared" si="193"/>
        <v>29424.249304170258</v>
      </c>
      <c r="W1391" s="40">
        <f>ROUNDUP('Дані з ДІСО'!P1391/Параметри!$K$24,0)</f>
        <v>0</v>
      </c>
      <c r="X1391" s="40">
        <f>ROUNDUP('Дані з ДІСО'!Q1391/Параметри!$K$24,0)</f>
        <v>0</v>
      </c>
      <c r="Y1391" s="40">
        <f>ROUNDUP('Дані з ДІСО'!R1391/Параметри!$K$24,0)</f>
        <v>0</v>
      </c>
      <c r="Z1391" s="59">
        <f>(W1391*Параметри!$K$33+X1391*Параметри!$L$33+Y1391*Параметри!$M$33)/18</f>
        <v>0</v>
      </c>
      <c r="AA1391" s="41">
        <f>IF(J1391=0,0,'Дані з ДІСО'!AA1391/J1391)</f>
        <v>0</v>
      </c>
      <c r="AB1391" s="29">
        <f>(1+0.25*AA1391)*Z1391*Параметри!$K$51</f>
        <v>0</v>
      </c>
      <c r="AC1391" s="29">
        <f>AB1391*'Коефіцієнти АТО'!U1391</f>
        <v>0</v>
      </c>
      <c r="AD1391" s="29">
        <f>J1391*(1+0.25*AA1391)*Параметри!$K$66*Параметри!$K$20/1000</f>
        <v>0</v>
      </c>
      <c r="AE1391" s="29">
        <f>(1+0.25*AA1391)*J1391*'Коефіцієнти АТО'!S1391*Параметри!$K$20/1000</f>
        <v>0</v>
      </c>
      <c r="AF1391" s="29">
        <f t="shared" si="189"/>
        <v>0</v>
      </c>
      <c r="AG1391" s="29">
        <v>0</v>
      </c>
      <c r="AH1391" s="40">
        <v>13</v>
      </c>
      <c r="AI1391" s="40">
        <v>0</v>
      </c>
      <c r="AJ1391" s="40">
        <f t="shared" si="190"/>
        <v>0</v>
      </c>
      <c r="AK1391" s="29">
        <f>(AH1391+AI1391)*(1+0.25*AJ1391)*Параметри!$K$53</f>
        <v>2332.5805840480007</v>
      </c>
      <c r="AL1391" s="29">
        <f>ROUNDUP(('Дані з ДІСО'!AU1391+'Дані з ДІСО'!AW1391)/Параметри!$K$28,0)</f>
        <v>0</v>
      </c>
      <c r="AM1391" s="64">
        <f>AL1391*Параметри!$M$35/18</f>
        <v>0</v>
      </c>
      <c r="AN1391" s="29">
        <f>IF(AL1391=0,0,'Дані з ДІСО'!AW1391/SUM('Дані з ДІСО'!AU1391,'Дані з ДІСО'!AW1391))</f>
        <v>0</v>
      </c>
      <c r="AO1391" s="29">
        <f>(1+0.25*AN1391)*AM1391*Параметри!$K$51</f>
        <v>0</v>
      </c>
      <c r="AP1391" s="40">
        <f>ROUNDUP(('Дані з ДІСО'!AE1391+'Дані не з ДІСО'!E1391+'Дані не з ДІСО'!G1391)/Параметри!$K$69,0)</f>
        <v>0</v>
      </c>
      <c r="AQ1391" s="40">
        <f t="shared" si="194"/>
        <v>0</v>
      </c>
      <c r="AR1391" s="40">
        <f>IF(AP1391=0,0,('Дані з ДІСО'!AH1391+'Дані не з ДІСО'!G1391)/('Дані з ДІСО'!AE1391+'Дані не з ДІСО'!E1391+'Дані не з ДІСО'!G1391))</f>
        <v>0</v>
      </c>
      <c r="AS1391" s="29">
        <f>AQ1391*(1+0.25*AR1391)*Параметри!$K$51</f>
        <v>0</v>
      </c>
      <c r="AT1391" s="40">
        <f>ROUNDUP('Дані з ДІСО'!AF1391/Параметри!$K$70,0)</f>
        <v>0</v>
      </c>
      <c r="AU1391" s="40">
        <f t="shared" si="195"/>
        <v>0</v>
      </c>
      <c r="AV1391" s="40">
        <f>IF(AT1391=0,0,'Дані з ДІСО'!AI1391/'Дані з ДІСО'!AF1391)</f>
        <v>0</v>
      </c>
      <c r="AW1391" s="29">
        <f>AU1391*(1+0.25*AV1391)*Параметри!$K$51</f>
        <v>0</v>
      </c>
      <c r="AX1391" s="40">
        <f>ROUNDUP('Дані з ДІСО'!AR1391/Параметри!$K$29,0)</f>
        <v>0</v>
      </c>
      <c r="AY1391" s="40">
        <f>ROUNDUP('Дані з ДІСО'!AS1391/Параметри!$K$29,0)</f>
        <v>0</v>
      </c>
      <c r="AZ1391" s="40">
        <f>ROUNDUP('Дані з ДІСО'!AT1391/Параметри!$K$29,0)</f>
        <v>0</v>
      </c>
      <c r="BA1391" s="64">
        <f>(AX1391*Параметри!$K$32+AY1391*Параметри!$L$32+AZ1391*Параметри!$M$32)/18</f>
        <v>0</v>
      </c>
      <c r="BB1391" s="29">
        <f>(BA1391*Параметри!$K$51+SUM('Дані з ДІСО'!AR1391:AT1391)*Параметри!$K$48*Параметри!$K$20/1000)*Параметри!$K$74</f>
        <v>0</v>
      </c>
      <c r="BC1391" s="40">
        <f>ROUNDUP(('Дані не з ДІСО'!I1391+'Дані не з ДІСО'!K1391)/Параметри!$K$26,0)</f>
        <v>0</v>
      </c>
      <c r="BD1391" s="29">
        <f>BC1391*Параметри!$M$36/18</f>
        <v>0</v>
      </c>
      <c r="BE1391" s="40">
        <f>IF(BC1391=0,0,'Дані не з ДІСО'!K1391/('Дані не з ДІСО'!I1391+'Дані не з ДІСО'!K1391))</f>
        <v>0</v>
      </c>
      <c r="BF1391" s="29">
        <f>(1+0.25*BE1391)*BD1391*Параметри!$K$51</f>
        <v>0</v>
      </c>
      <c r="BG1391" s="40">
        <f>ROUNDUP('Дані не з ДІСО'!M1391/Параметри!$K$27,0)</f>
        <v>0</v>
      </c>
      <c r="BH1391" s="40">
        <f>BG1391*Параметри!$M$37/18</f>
        <v>0</v>
      </c>
      <c r="BI1391" s="29">
        <f>BH1391*Параметри!$K$51</f>
        <v>0</v>
      </c>
      <c r="BJ1391" s="29">
        <f>'Дані не з ДІСО'!N1391*Параметри!$K$76</f>
        <v>0</v>
      </c>
      <c r="BK1391" s="40">
        <f>ROUNDUP('Дані з ДІСО'!V1391/Параметри!$K$25,0)</f>
        <v>0</v>
      </c>
      <c r="BL1391" s="40">
        <f>ROUNDUP('Дані з ДІСО'!W1391/Параметри!$K$25,0)</f>
        <v>0</v>
      </c>
      <c r="BM1391" s="40">
        <f>ROUNDUP('Дані з ДІСО'!X1391/Параметри!$K$25,0)</f>
        <v>0</v>
      </c>
      <c r="BN1391" s="40">
        <f>(BK1391*Параметри!$K$34+BL1391*Параметри!$L$34+BM1391*Параметри!$M$34)/18</f>
        <v>0</v>
      </c>
      <c r="BO1391" s="40">
        <f>IF(K1391=0,0,'Дані з ДІСО'!AC1391/K1391)</f>
        <v>0</v>
      </c>
      <c r="BP1391" s="29">
        <f>(1+0.25*BO1391)*BN1391*Параметри!$K$51</f>
        <v>0</v>
      </c>
      <c r="BQ1391" s="29">
        <f>BP1391*'Коефіцієнти АТО'!U1391</f>
        <v>0</v>
      </c>
      <c r="BR1391" s="29">
        <f>K1391*(1+0.25*BO1391)*Параметри!$K$66*Параметри!$K$20/1000</f>
        <v>0</v>
      </c>
      <c r="BS1391" s="29">
        <f>(1+0.25*BO1391)*K1391*'Коефіцієнти АТО'!S1391*Параметри!$K$20/1000</f>
        <v>0</v>
      </c>
      <c r="BT1391" s="29">
        <f t="shared" si="196"/>
        <v>0</v>
      </c>
      <c r="BU1391" s="40">
        <f>ROUNDUP('Дані з ДІСО'!AG1391/Параметри!$K$71,0)</f>
        <v>0</v>
      </c>
      <c r="BV1391" s="40">
        <f t="shared" si="197"/>
        <v>0</v>
      </c>
      <c r="BW1391" s="40">
        <f>IF('Дані з ДІСО'!AG1391=0,0,'Дані з ДІСО'!AJ1391/'Дані з ДІСО'!AG1391)</f>
        <v>0</v>
      </c>
      <c r="BX1391" s="29">
        <f>BV1391*(1+0.25*BW1391)*Параметри!$K$51</f>
        <v>0</v>
      </c>
      <c r="BY1391" s="29">
        <f>ROUND(IF(Параметри!$K$77="No",CC1391,CC1391*Параметри!$K$78)+AG1391,1)</f>
        <v>28581.1</v>
      </c>
      <c r="BZ1391" s="29">
        <f>ROUND(IF(Параметри!$K$77="No",BF1391,BF1391*Параметри!$K$78),1)</f>
        <v>0</v>
      </c>
      <c r="CA1391" s="29">
        <f>ROUND(IF(Параметри!$K$77="No",BI1391,BI1391*Параметри!$K$78),1)</f>
        <v>0</v>
      </c>
      <c r="CB1391" s="29">
        <f>ROUND(IF(Параметри!$K$77="No",BJ1391,BJ1391*Параметри!$K$78),1)</f>
        <v>0</v>
      </c>
      <c r="CC1391" s="29">
        <f t="shared" si="191"/>
        <v>31756.829888218257</v>
      </c>
    </row>
    <row r="1392" spans="1:81">
      <c r="A1392" s="9">
        <v>1391</v>
      </c>
      <c r="B1392" s="9" t="s">
        <v>3151</v>
      </c>
      <c r="C1392" s="9" t="s">
        <v>3151</v>
      </c>
      <c r="D1392" s="9" t="s">
        <v>4371</v>
      </c>
      <c r="E1392" s="9" t="s">
        <v>29</v>
      </c>
      <c r="F1392" s="9" t="s">
        <v>4410</v>
      </c>
      <c r="G1392" s="9" t="s">
        <v>2885</v>
      </c>
      <c r="H1392" s="29">
        <f>SUM('Дані з ДІСО'!J1392:L1392)</f>
        <v>2722</v>
      </c>
      <c r="I1392" s="29">
        <f>SUM('Дані з ДІСО'!G1392:I1392)</f>
        <v>100</v>
      </c>
      <c r="J1392" s="29">
        <f>SUM('Дані з ДІСО'!P1392:R1392)</f>
        <v>0</v>
      </c>
      <c r="K1392" s="29">
        <f>SUM('Дані з ДІСО'!V1392:X1392)</f>
        <v>0</v>
      </c>
      <c r="L1392" s="40">
        <f>ROUNDUP('Дані з ДІСО'!J1392/'Коефіцієнти АТО'!$R1392,0)</f>
        <v>61</v>
      </c>
      <c r="M1392" s="40">
        <f>ROUNDUP('Дані з ДІСО'!K1392/'Коефіцієнти АТО'!$R1392,0)</f>
        <v>74</v>
      </c>
      <c r="N1392" s="40">
        <f>ROUNDUP('Дані з ДІСО'!L1392/'Коефіцієнти АТО'!$R1392,0)</f>
        <v>18</v>
      </c>
      <c r="O1392" s="59">
        <f>(L1392*Параметри!$K$32+M1392*Параметри!$L$32+N1392*Параметри!$M$32)/18</f>
        <v>247.87777777777779</v>
      </c>
      <c r="P1392" s="41">
        <f>IF(H1392=0,"",'Дані з ДІСО'!Y1392/H1392)</f>
        <v>0.37803085966201322</v>
      </c>
      <c r="Q1392" s="29">
        <f>IF(H1392=0,"",(1+0.25*P1392)*O1392*Параметри!$K$51)</f>
        <v>55568.571210033144</v>
      </c>
      <c r="R1392" s="29">
        <f>IF(H1392=0,"",Q1392*'Коефіцієнти АТО'!T1392)</f>
        <v>944.66571057056353</v>
      </c>
      <c r="S1392" s="29">
        <f>IF(H1392=0,"",H1392*(1+0.25*P1392)*Параметри!$K$66*Параметри!$K$20/1000)</f>
        <v>0</v>
      </c>
      <c r="T1392" s="29">
        <f>IF(H1392=0,"",H1392*(1+0.25*P1392)*'Коефіцієнти АТО'!$S1392*Параметри!$K$20/1000)</f>
        <v>12191.884781481534</v>
      </c>
      <c r="U1392" s="29">
        <f t="shared" si="192"/>
        <v>68705.121702085249</v>
      </c>
      <c r="V1392" s="29">
        <f t="shared" si="193"/>
        <v>68705.121702085249</v>
      </c>
      <c r="W1392" s="40">
        <f>ROUNDUP('Дані з ДІСО'!P1392/Параметри!$K$24,0)</f>
        <v>0</v>
      </c>
      <c r="X1392" s="40">
        <f>ROUNDUP('Дані з ДІСО'!Q1392/Параметри!$K$24,0)</f>
        <v>0</v>
      </c>
      <c r="Y1392" s="40">
        <f>ROUNDUP('Дані з ДІСО'!R1392/Параметри!$K$24,0)</f>
        <v>0</v>
      </c>
      <c r="Z1392" s="59">
        <f>(W1392*Параметри!$K$33+X1392*Параметри!$L$33+Y1392*Параметри!$M$33)/18</f>
        <v>0</v>
      </c>
      <c r="AA1392" s="41">
        <f>IF(J1392=0,0,'Дані з ДІСО'!AA1392/J1392)</f>
        <v>0</v>
      </c>
      <c r="AB1392" s="29">
        <f>(1+0.25*AA1392)*Z1392*Параметри!$K$51</f>
        <v>0</v>
      </c>
      <c r="AC1392" s="29">
        <f>AB1392*'Коефіцієнти АТО'!U1392</f>
        <v>0</v>
      </c>
      <c r="AD1392" s="29">
        <f>J1392*(1+0.25*AA1392)*Параметри!$K$66*Параметри!$K$20/1000</f>
        <v>0</v>
      </c>
      <c r="AE1392" s="29">
        <f>(1+0.25*AA1392)*J1392*'Коефіцієнти АТО'!S1392*Параметри!$K$20/1000</f>
        <v>0</v>
      </c>
      <c r="AF1392" s="29">
        <f t="shared" si="189"/>
        <v>0</v>
      </c>
      <c r="AG1392" s="29">
        <v>0</v>
      </c>
      <c r="AH1392" s="40">
        <v>24</v>
      </c>
      <c r="AI1392" s="40">
        <v>17</v>
      </c>
      <c r="AJ1392" s="40">
        <f t="shared" si="190"/>
        <v>0.41463414634146339</v>
      </c>
      <c r="AK1392" s="29">
        <f>(AH1392+AI1392)*(1+0.25*AJ1392)*Параметри!$K$53</f>
        <v>8119.1747252440036</v>
      </c>
      <c r="AL1392" s="29">
        <f>ROUNDUP(('Дані з ДІСО'!AU1392+'Дані з ДІСО'!AW1392)/Параметри!$K$28,0)</f>
        <v>0</v>
      </c>
      <c r="AM1392" s="64">
        <f>AL1392*Параметри!$M$35/18</f>
        <v>0</v>
      </c>
      <c r="AN1392" s="29">
        <f>IF(AL1392=0,0,'Дані з ДІСО'!AW1392/SUM('Дані з ДІСО'!AU1392,'Дані з ДІСО'!AW1392))</f>
        <v>0</v>
      </c>
      <c r="AO1392" s="29">
        <f>(1+0.25*AN1392)*AM1392*Параметри!$K$51</f>
        <v>0</v>
      </c>
      <c r="AP1392" s="40">
        <f>ROUNDUP(('Дані з ДІСО'!AE1392+'Дані не з ДІСО'!E1392+'Дані не з ДІСО'!G1392)/Параметри!$K$69,0)</f>
        <v>0</v>
      </c>
      <c r="AQ1392" s="40">
        <f t="shared" si="194"/>
        <v>0</v>
      </c>
      <c r="AR1392" s="40">
        <f>IF(AP1392=0,0,('Дані з ДІСО'!AH1392+'Дані не з ДІСО'!G1392)/('Дані з ДІСО'!AE1392+'Дані не з ДІСО'!E1392+'Дані не з ДІСО'!G1392))</f>
        <v>0</v>
      </c>
      <c r="AS1392" s="29">
        <f>AQ1392*(1+0.25*AR1392)*Параметри!$K$51</f>
        <v>0</v>
      </c>
      <c r="AT1392" s="40">
        <f>ROUNDUP('Дані з ДІСО'!AF1392/Параметри!$K$70,0)</f>
        <v>0</v>
      </c>
      <c r="AU1392" s="40">
        <f t="shared" si="195"/>
        <v>0</v>
      </c>
      <c r="AV1392" s="40">
        <f>IF(AT1392=0,0,'Дані з ДІСО'!AI1392/'Дані з ДІСО'!AF1392)</f>
        <v>0</v>
      </c>
      <c r="AW1392" s="29">
        <f>AU1392*(1+0.25*AV1392)*Параметри!$K$51</f>
        <v>0</v>
      </c>
      <c r="AX1392" s="40">
        <f>ROUNDUP('Дані з ДІСО'!AR1392/Параметри!$K$29,0)</f>
        <v>0</v>
      </c>
      <c r="AY1392" s="40">
        <f>ROUNDUP('Дані з ДІСО'!AS1392/Параметри!$K$29,0)</f>
        <v>0</v>
      </c>
      <c r="AZ1392" s="40">
        <f>ROUNDUP('Дані з ДІСО'!AT1392/Параметри!$K$29,0)</f>
        <v>0</v>
      </c>
      <c r="BA1392" s="64">
        <f>(AX1392*Параметри!$K$32+AY1392*Параметри!$L$32+AZ1392*Параметри!$M$32)/18</f>
        <v>0</v>
      </c>
      <c r="BB1392" s="29">
        <f>(BA1392*Параметри!$K$51+SUM('Дані з ДІСО'!AR1392:AT1392)*Параметри!$K$48*Параметри!$K$20/1000)*Параметри!$K$74</f>
        <v>0</v>
      </c>
      <c r="BC1392" s="40">
        <f>ROUNDUP(('Дані не з ДІСО'!I1392+'Дані не з ДІСО'!K1392)/Параметри!$K$26,0)</f>
        <v>0</v>
      </c>
      <c r="BD1392" s="29">
        <f>BC1392*Параметри!$M$36/18</f>
        <v>0</v>
      </c>
      <c r="BE1392" s="40">
        <f>IF(BC1392=0,0,'Дані не з ДІСО'!K1392/('Дані не з ДІСО'!I1392+'Дані не з ДІСО'!K1392))</f>
        <v>0</v>
      </c>
      <c r="BF1392" s="29">
        <f>(1+0.25*BE1392)*BD1392*Параметри!$K$51</f>
        <v>0</v>
      </c>
      <c r="BG1392" s="40">
        <f>ROUNDUP('Дані не з ДІСО'!M1392/Параметри!$K$27,0)</f>
        <v>0</v>
      </c>
      <c r="BH1392" s="40">
        <f>BG1392*Параметри!$M$37/18</f>
        <v>0</v>
      </c>
      <c r="BI1392" s="29">
        <f>BH1392*Параметри!$K$51</f>
        <v>0</v>
      </c>
      <c r="BJ1392" s="29">
        <f>'Дані не з ДІСО'!N1392*Параметри!$K$76</f>
        <v>0</v>
      </c>
      <c r="BK1392" s="40">
        <f>ROUNDUP('Дані з ДІСО'!V1392/Параметри!$K$25,0)</f>
        <v>0</v>
      </c>
      <c r="BL1392" s="40">
        <f>ROUNDUP('Дані з ДІСО'!W1392/Параметри!$K$25,0)</f>
        <v>0</v>
      </c>
      <c r="BM1392" s="40">
        <f>ROUNDUP('Дані з ДІСО'!X1392/Параметри!$K$25,0)</f>
        <v>0</v>
      </c>
      <c r="BN1392" s="40">
        <f>(BK1392*Параметри!$K$34+BL1392*Параметри!$L$34+BM1392*Параметри!$M$34)/18</f>
        <v>0</v>
      </c>
      <c r="BO1392" s="40">
        <f>IF(K1392=0,0,'Дані з ДІСО'!AC1392/K1392)</f>
        <v>0</v>
      </c>
      <c r="BP1392" s="29">
        <f>(1+0.25*BO1392)*BN1392*Параметри!$K$51</f>
        <v>0</v>
      </c>
      <c r="BQ1392" s="29">
        <f>BP1392*'Коефіцієнти АТО'!U1392</f>
        <v>0</v>
      </c>
      <c r="BR1392" s="29">
        <f>K1392*(1+0.25*BO1392)*Параметри!$K$66*Параметри!$K$20/1000</f>
        <v>0</v>
      </c>
      <c r="BS1392" s="29">
        <f>(1+0.25*BO1392)*K1392*'Коефіцієнти АТО'!S1392*Параметри!$K$20/1000</f>
        <v>0</v>
      </c>
      <c r="BT1392" s="29">
        <f t="shared" si="196"/>
        <v>0</v>
      </c>
      <c r="BU1392" s="40">
        <f>ROUNDUP('Дані з ДІСО'!AG1392/Параметри!$K$71,0)</f>
        <v>0</v>
      </c>
      <c r="BV1392" s="40">
        <f t="shared" si="197"/>
        <v>0</v>
      </c>
      <c r="BW1392" s="40">
        <f>IF('Дані з ДІСО'!AG1392=0,0,'Дані з ДІСО'!AJ1392/'Дані з ДІСО'!AG1392)</f>
        <v>0</v>
      </c>
      <c r="BX1392" s="29">
        <f>BV1392*(1+0.25*BW1392)*Параметри!$K$51</f>
        <v>0</v>
      </c>
      <c r="BY1392" s="29">
        <f>ROUND(IF(Параметри!$K$77="No",CC1392,CC1392*Параметри!$K$78)+AG1392,1)</f>
        <v>69141.899999999994</v>
      </c>
      <c r="BZ1392" s="29">
        <f>ROUND(IF(Параметри!$K$77="No",BF1392,BF1392*Параметри!$K$78),1)</f>
        <v>0</v>
      </c>
      <c r="CA1392" s="29">
        <f>ROUND(IF(Параметри!$K$77="No",BI1392,BI1392*Параметри!$K$78),1)</f>
        <v>0</v>
      </c>
      <c r="CB1392" s="29">
        <f>ROUND(IF(Параметри!$K$77="No",BJ1392,BJ1392*Параметри!$K$78),1)</f>
        <v>0</v>
      </c>
      <c r="CC1392" s="29">
        <f t="shared" si="191"/>
        <v>76824.296427329245</v>
      </c>
    </row>
    <row r="1393" spans="1:81">
      <c r="A1393" s="9">
        <v>1392</v>
      </c>
      <c r="B1393" s="9" t="s">
        <v>3148</v>
      </c>
      <c r="C1393" s="9" t="s">
        <v>3148</v>
      </c>
      <c r="D1393" s="9" t="s">
        <v>4371</v>
      </c>
      <c r="E1393" s="9" t="s">
        <v>24</v>
      </c>
      <c r="F1393" s="9" t="s">
        <v>4411</v>
      </c>
      <c r="G1393" s="9" t="s">
        <v>2887</v>
      </c>
      <c r="H1393" s="29">
        <f>SUM('Дані з ДІСО'!J1393:L1393)</f>
        <v>739</v>
      </c>
      <c r="I1393" s="29">
        <f>SUM('Дані з ДІСО'!G1393:I1393)</f>
        <v>42</v>
      </c>
      <c r="J1393" s="29">
        <f>SUM('Дані з ДІСО'!P1393:R1393)</f>
        <v>0</v>
      </c>
      <c r="K1393" s="29">
        <f>SUM('Дані з ДІСО'!V1393:X1393)</f>
        <v>0</v>
      </c>
      <c r="L1393" s="40">
        <f>ROUNDUP('Дані з ДІСО'!J1393/'Коефіцієнти АТО'!$R1393,0)</f>
        <v>21</v>
      </c>
      <c r="M1393" s="40">
        <f>ROUNDUP('Дані з ДІСО'!K1393/'Коефіцієнти АТО'!$R1393,0)</f>
        <v>22</v>
      </c>
      <c r="N1393" s="40">
        <f>ROUNDUP('Дані з ДІСО'!L1393/'Коефіцієнти АТО'!$R1393,0)</f>
        <v>6</v>
      </c>
      <c r="O1393" s="59">
        <f>(L1393*Параметри!$K$32+M1393*Параметри!$L$32+N1393*Параметри!$M$32)/18</f>
        <v>78.63333333333334</v>
      </c>
      <c r="P1393" s="41">
        <f>IF(H1393=0,"",'Дані з ДІСО'!Y1393/H1393)</f>
        <v>0</v>
      </c>
      <c r="Q1393" s="29">
        <f>IF(H1393=0,"",(1+0.25*P1393)*O1393*Параметри!$K$51)</f>
        <v>16105.695919934135</v>
      </c>
      <c r="R1393" s="29">
        <f>IF(H1393=0,"",Q1393*'Коефіцієнти АТО'!T1393)</f>
        <v>273.79683063888029</v>
      </c>
      <c r="S1393" s="29">
        <f>IF(H1393=0,"",H1393*(1+0.25*P1393)*Параметри!$K$66*Параметри!$K$20/1000)</f>
        <v>0</v>
      </c>
      <c r="T1393" s="29">
        <f>IF(H1393=0,"",H1393*(1+0.25*P1393)*'Коефіцієнти АТО'!$S1393*Параметри!$K$20/1000)</f>
        <v>3727.4837098948915</v>
      </c>
      <c r="U1393" s="29">
        <f t="shared" si="192"/>
        <v>20106.976460467908</v>
      </c>
      <c r="V1393" s="29">
        <f t="shared" si="193"/>
        <v>20106.976460467908</v>
      </c>
      <c r="W1393" s="40">
        <f>ROUNDUP('Дані з ДІСО'!P1393/Параметри!$K$24,0)</f>
        <v>0</v>
      </c>
      <c r="X1393" s="40">
        <f>ROUNDUP('Дані з ДІСО'!Q1393/Параметри!$K$24,0)</f>
        <v>0</v>
      </c>
      <c r="Y1393" s="40">
        <f>ROUNDUP('Дані з ДІСО'!R1393/Параметри!$K$24,0)</f>
        <v>0</v>
      </c>
      <c r="Z1393" s="59">
        <f>(W1393*Параметри!$K$33+X1393*Параметри!$L$33+Y1393*Параметри!$M$33)/18</f>
        <v>0</v>
      </c>
      <c r="AA1393" s="41">
        <f>IF(J1393=0,0,'Дані з ДІСО'!AA1393/J1393)</f>
        <v>0</v>
      </c>
      <c r="AB1393" s="29">
        <f>(1+0.25*AA1393)*Z1393*Параметри!$K$51</f>
        <v>0</v>
      </c>
      <c r="AC1393" s="29">
        <f>AB1393*'Коефіцієнти АТО'!U1393</f>
        <v>0</v>
      </c>
      <c r="AD1393" s="29">
        <f>J1393*(1+0.25*AA1393)*Параметри!$K$66*Параметри!$K$20/1000</f>
        <v>0</v>
      </c>
      <c r="AE1393" s="29">
        <f>(1+0.25*AA1393)*J1393*'Коефіцієнти АТО'!S1393*Параметри!$K$20/1000</f>
        <v>0</v>
      </c>
      <c r="AF1393" s="29">
        <f t="shared" si="189"/>
        <v>0</v>
      </c>
      <c r="AG1393" s="29">
        <v>0</v>
      </c>
      <c r="AH1393" s="40">
        <v>9</v>
      </c>
      <c r="AI1393" s="40">
        <v>0</v>
      </c>
      <c r="AJ1393" s="40">
        <f t="shared" si="190"/>
        <v>0</v>
      </c>
      <c r="AK1393" s="29">
        <f>(AH1393+AI1393)*(1+0.25*AJ1393)*Параметри!$K$53</f>
        <v>1614.8634812640005</v>
      </c>
      <c r="AL1393" s="29">
        <f>ROUNDUP(('Дані з ДІСО'!AU1393+'Дані з ДІСО'!AW1393)/Параметри!$K$28,0)</f>
        <v>0</v>
      </c>
      <c r="AM1393" s="64">
        <f>AL1393*Параметри!$M$35/18</f>
        <v>0</v>
      </c>
      <c r="AN1393" s="29">
        <f>IF(AL1393=0,0,'Дані з ДІСО'!AW1393/SUM('Дані з ДІСО'!AU1393,'Дані з ДІСО'!AW1393))</f>
        <v>0</v>
      </c>
      <c r="AO1393" s="29">
        <f>(1+0.25*AN1393)*AM1393*Параметри!$K$51</f>
        <v>0</v>
      </c>
      <c r="AP1393" s="40">
        <f>ROUNDUP(('Дані з ДІСО'!AE1393+'Дані не з ДІСО'!E1393+'Дані не з ДІСО'!G1393)/Параметри!$K$69,0)</f>
        <v>0</v>
      </c>
      <c r="AQ1393" s="40">
        <f t="shared" si="194"/>
        <v>0</v>
      </c>
      <c r="AR1393" s="40">
        <f>IF(AP1393=0,0,('Дані з ДІСО'!AH1393+'Дані не з ДІСО'!G1393)/('Дані з ДІСО'!AE1393+'Дані не з ДІСО'!E1393+'Дані не з ДІСО'!G1393))</f>
        <v>0</v>
      </c>
      <c r="AS1393" s="29">
        <f>AQ1393*(1+0.25*AR1393)*Параметри!$K$51</f>
        <v>0</v>
      </c>
      <c r="AT1393" s="40">
        <f>ROUNDUP('Дані з ДІСО'!AF1393/Параметри!$K$70,0)</f>
        <v>0</v>
      </c>
      <c r="AU1393" s="40">
        <f t="shared" si="195"/>
        <v>0</v>
      </c>
      <c r="AV1393" s="40">
        <f>IF(AT1393=0,0,'Дані з ДІСО'!AI1393/'Дані з ДІСО'!AF1393)</f>
        <v>0</v>
      </c>
      <c r="AW1393" s="29">
        <f>AU1393*(1+0.25*AV1393)*Параметри!$K$51</f>
        <v>0</v>
      </c>
      <c r="AX1393" s="40">
        <f>ROUNDUP('Дані з ДІСО'!AR1393/Параметри!$K$29,0)</f>
        <v>0</v>
      </c>
      <c r="AY1393" s="40">
        <f>ROUNDUP('Дані з ДІСО'!AS1393/Параметри!$K$29,0)</f>
        <v>0</v>
      </c>
      <c r="AZ1393" s="40">
        <f>ROUNDUP('Дані з ДІСО'!AT1393/Параметри!$K$29,0)</f>
        <v>0</v>
      </c>
      <c r="BA1393" s="64">
        <f>(AX1393*Параметри!$K$32+AY1393*Параметри!$L$32+AZ1393*Параметри!$M$32)/18</f>
        <v>0</v>
      </c>
      <c r="BB1393" s="29">
        <f>(BA1393*Параметри!$K$51+SUM('Дані з ДІСО'!AR1393:AT1393)*Параметри!$K$48*Параметри!$K$20/1000)*Параметри!$K$74</f>
        <v>0</v>
      </c>
      <c r="BC1393" s="40">
        <f>ROUNDUP(('Дані не з ДІСО'!I1393+'Дані не з ДІСО'!K1393)/Параметри!$K$26,0)</f>
        <v>0</v>
      </c>
      <c r="BD1393" s="29">
        <f>BC1393*Параметри!$M$36/18</f>
        <v>0</v>
      </c>
      <c r="BE1393" s="40">
        <f>IF(BC1393=0,0,'Дані не з ДІСО'!K1393/('Дані не з ДІСО'!I1393+'Дані не з ДІСО'!K1393))</f>
        <v>0</v>
      </c>
      <c r="BF1393" s="29">
        <f>(1+0.25*BE1393)*BD1393*Параметри!$K$51</f>
        <v>0</v>
      </c>
      <c r="BG1393" s="40">
        <f>ROUNDUP('Дані не з ДІСО'!M1393/Параметри!$K$27,0)</f>
        <v>0</v>
      </c>
      <c r="BH1393" s="40">
        <f>BG1393*Параметри!$M$37/18</f>
        <v>0</v>
      </c>
      <c r="BI1393" s="29">
        <f>BH1393*Параметри!$K$51</f>
        <v>0</v>
      </c>
      <c r="BJ1393" s="29">
        <f>'Дані не з ДІСО'!N1393*Параметри!$K$76</f>
        <v>0</v>
      </c>
      <c r="BK1393" s="40">
        <f>ROUNDUP('Дані з ДІСО'!V1393/Параметри!$K$25,0)</f>
        <v>0</v>
      </c>
      <c r="BL1393" s="40">
        <f>ROUNDUP('Дані з ДІСО'!W1393/Параметри!$K$25,0)</f>
        <v>0</v>
      </c>
      <c r="BM1393" s="40">
        <f>ROUNDUP('Дані з ДІСО'!X1393/Параметри!$K$25,0)</f>
        <v>0</v>
      </c>
      <c r="BN1393" s="40">
        <f>(BK1393*Параметри!$K$34+BL1393*Параметри!$L$34+BM1393*Параметри!$M$34)/18</f>
        <v>0</v>
      </c>
      <c r="BO1393" s="40">
        <f>IF(K1393=0,0,'Дані з ДІСО'!AC1393/K1393)</f>
        <v>0</v>
      </c>
      <c r="BP1393" s="29">
        <f>(1+0.25*BO1393)*BN1393*Параметри!$K$51</f>
        <v>0</v>
      </c>
      <c r="BQ1393" s="29">
        <f>BP1393*'Коефіцієнти АТО'!U1393</f>
        <v>0</v>
      </c>
      <c r="BR1393" s="29">
        <f>K1393*(1+0.25*BO1393)*Параметри!$K$66*Параметри!$K$20/1000</f>
        <v>0</v>
      </c>
      <c r="BS1393" s="29">
        <f>(1+0.25*BO1393)*K1393*'Коефіцієнти АТО'!S1393*Параметри!$K$20/1000</f>
        <v>0</v>
      </c>
      <c r="BT1393" s="29">
        <f t="shared" si="196"/>
        <v>0</v>
      </c>
      <c r="BU1393" s="40">
        <f>ROUNDUP('Дані з ДІСО'!AG1393/Параметри!$K$71,0)</f>
        <v>0</v>
      </c>
      <c r="BV1393" s="40">
        <f t="shared" si="197"/>
        <v>0</v>
      </c>
      <c r="BW1393" s="40">
        <f>IF('Дані з ДІСО'!AG1393=0,0,'Дані з ДІСО'!AJ1393/'Дані з ДІСО'!AG1393)</f>
        <v>0</v>
      </c>
      <c r="BX1393" s="29">
        <f>BV1393*(1+0.25*BW1393)*Параметри!$K$51</f>
        <v>0</v>
      </c>
      <c r="BY1393" s="29">
        <f>ROUND(IF(Параметри!$K$77="No",CC1393,CC1393*Параметри!$K$78)+AG1393,1)</f>
        <v>19549.7</v>
      </c>
      <c r="BZ1393" s="29">
        <f>ROUND(IF(Параметри!$K$77="No",BF1393,BF1393*Параметри!$K$78),1)</f>
        <v>0</v>
      </c>
      <c r="CA1393" s="29">
        <f>ROUND(IF(Параметри!$K$77="No",BI1393,BI1393*Параметри!$K$78),1)</f>
        <v>0</v>
      </c>
      <c r="CB1393" s="29">
        <f>ROUND(IF(Параметри!$K$77="No",BJ1393,BJ1393*Параметри!$K$78),1)</f>
        <v>0</v>
      </c>
      <c r="CC1393" s="29">
        <f t="shared" si="191"/>
        <v>21721.839941731909</v>
      </c>
    </row>
    <row r="1394" spans="1:81">
      <c r="A1394" s="9">
        <v>1393</v>
      </c>
      <c r="B1394" s="9" t="s">
        <v>3148</v>
      </c>
      <c r="C1394" s="9" t="s">
        <v>3148</v>
      </c>
      <c r="D1394" s="9" t="s">
        <v>4371</v>
      </c>
      <c r="E1394" s="9" t="s">
        <v>24</v>
      </c>
      <c r="F1394" s="9" t="s">
        <v>4412</v>
      </c>
      <c r="G1394" s="9" t="s">
        <v>2889</v>
      </c>
      <c r="H1394" s="29">
        <f>SUM('Дані з ДІСО'!J1394:L1394)</f>
        <v>1055</v>
      </c>
      <c r="I1394" s="29">
        <f>SUM('Дані з ДІСО'!G1394:I1394)</f>
        <v>73</v>
      </c>
      <c r="J1394" s="29">
        <f>SUM('Дані з ДІСО'!P1394:R1394)</f>
        <v>0</v>
      </c>
      <c r="K1394" s="29">
        <f>SUM('Дані з ДІСО'!V1394:X1394)</f>
        <v>0</v>
      </c>
      <c r="L1394" s="40">
        <f>ROUNDUP('Дані з ДІСО'!J1394/'Коефіцієнти АТО'!$R1394,0)</f>
        <v>26</v>
      </c>
      <c r="M1394" s="40">
        <f>ROUNDUP('Дані з ДІСО'!K1394/'Коефіцієнти АТО'!$R1394,0)</f>
        <v>34</v>
      </c>
      <c r="N1394" s="40">
        <f>ROUNDUP('Дані з ДІСО'!L1394/'Коефіцієнти АТО'!$R1394,0)</f>
        <v>10</v>
      </c>
      <c r="O1394" s="59">
        <f>(L1394*Параметри!$K$32+M1394*Параметри!$L$32+N1394*Параметри!$M$32)/18</f>
        <v>114.71111111111112</v>
      </c>
      <c r="P1394" s="41">
        <f>IF(H1394=0,"",'Дані з ДІСО'!Y1394/H1394)</f>
        <v>0</v>
      </c>
      <c r="Q1394" s="29">
        <f>IF(H1394=0,"",(1+0.25*P1394)*O1394*Параметри!$K$51)</f>
        <v>23495.153974480712</v>
      </c>
      <c r="R1394" s="29">
        <f>IF(H1394=0,"",Q1394*'Коефіцієнти АТО'!T1394)</f>
        <v>399.41761756617211</v>
      </c>
      <c r="S1394" s="29">
        <f>IF(H1394=0,"",H1394*(1+0.25*P1394)*Параметри!$K$66*Параметри!$K$20/1000)</f>
        <v>0</v>
      </c>
      <c r="T1394" s="29">
        <f>IF(H1394=0,"",H1394*(1+0.25*P1394)*'Коефіцієнти АТО'!$S1394*Параметри!$K$20/1000)</f>
        <v>5321.3739024886472</v>
      </c>
      <c r="U1394" s="29">
        <f t="shared" si="192"/>
        <v>29215.945494535532</v>
      </c>
      <c r="V1394" s="29">
        <f t="shared" si="193"/>
        <v>29215.945494535532</v>
      </c>
      <c r="W1394" s="40">
        <f>ROUNDUP('Дані з ДІСО'!P1394/Параметри!$K$24,0)</f>
        <v>0</v>
      </c>
      <c r="X1394" s="40">
        <f>ROUNDUP('Дані з ДІСО'!Q1394/Параметри!$K$24,0)</f>
        <v>0</v>
      </c>
      <c r="Y1394" s="40">
        <f>ROUNDUP('Дані з ДІСО'!R1394/Параметри!$K$24,0)</f>
        <v>0</v>
      </c>
      <c r="Z1394" s="59">
        <f>(W1394*Параметри!$K$33+X1394*Параметри!$L$33+Y1394*Параметри!$M$33)/18</f>
        <v>0</v>
      </c>
      <c r="AA1394" s="41">
        <f>IF(J1394=0,0,'Дані з ДІСО'!AA1394/J1394)</f>
        <v>0</v>
      </c>
      <c r="AB1394" s="29">
        <f>(1+0.25*AA1394)*Z1394*Параметри!$K$51</f>
        <v>0</v>
      </c>
      <c r="AC1394" s="29">
        <f>AB1394*'Коефіцієнти АТО'!U1394</f>
        <v>0</v>
      </c>
      <c r="AD1394" s="29">
        <f>J1394*(1+0.25*AA1394)*Параметри!$K$66*Параметри!$K$20/1000</f>
        <v>0</v>
      </c>
      <c r="AE1394" s="29">
        <f>(1+0.25*AA1394)*J1394*'Коефіцієнти АТО'!S1394*Параметри!$K$20/1000</f>
        <v>0</v>
      </c>
      <c r="AF1394" s="29">
        <f t="shared" si="189"/>
        <v>0</v>
      </c>
      <c r="AG1394" s="29">
        <v>0</v>
      </c>
      <c r="AH1394" s="40">
        <v>0</v>
      </c>
      <c r="AI1394" s="40">
        <v>0</v>
      </c>
      <c r="AJ1394" s="40">
        <f t="shared" si="190"/>
        <v>0</v>
      </c>
      <c r="AK1394" s="29">
        <f>(AH1394+AI1394)*(1+0.25*AJ1394)*Параметри!$K$53</f>
        <v>0</v>
      </c>
      <c r="AL1394" s="29">
        <f>ROUNDUP(('Дані з ДІСО'!AU1394+'Дані з ДІСО'!AW1394)/Параметри!$K$28,0)</f>
        <v>0</v>
      </c>
      <c r="AM1394" s="64">
        <f>AL1394*Параметри!$M$35/18</f>
        <v>0</v>
      </c>
      <c r="AN1394" s="29">
        <f>IF(AL1394=0,0,'Дані з ДІСО'!AW1394/SUM('Дані з ДІСО'!AU1394,'Дані з ДІСО'!AW1394))</f>
        <v>0</v>
      </c>
      <c r="AO1394" s="29">
        <f>(1+0.25*AN1394)*AM1394*Параметри!$K$51</f>
        <v>0</v>
      </c>
      <c r="AP1394" s="40">
        <f>ROUNDUP(('Дані з ДІСО'!AE1394+'Дані не з ДІСО'!E1394+'Дані не з ДІСО'!G1394)/Параметри!$K$69,0)</f>
        <v>0</v>
      </c>
      <c r="AQ1394" s="40">
        <f t="shared" si="194"/>
        <v>0</v>
      </c>
      <c r="AR1394" s="40">
        <f>IF(AP1394=0,0,('Дані з ДІСО'!AH1394+'Дані не з ДІСО'!G1394)/('Дані з ДІСО'!AE1394+'Дані не з ДІСО'!E1394+'Дані не з ДІСО'!G1394))</f>
        <v>0</v>
      </c>
      <c r="AS1394" s="29">
        <f>AQ1394*(1+0.25*AR1394)*Параметри!$K$51</f>
        <v>0</v>
      </c>
      <c r="AT1394" s="40">
        <f>ROUNDUP('Дані з ДІСО'!AF1394/Параметри!$K$70,0)</f>
        <v>0</v>
      </c>
      <c r="AU1394" s="40">
        <f t="shared" si="195"/>
        <v>0</v>
      </c>
      <c r="AV1394" s="40">
        <f>IF(AT1394=0,0,'Дані з ДІСО'!AI1394/'Дані з ДІСО'!AF1394)</f>
        <v>0</v>
      </c>
      <c r="AW1394" s="29">
        <f>AU1394*(1+0.25*AV1394)*Параметри!$K$51</f>
        <v>0</v>
      </c>
      <c r="AX1394" s="40">
        <f>ROUNDUP('Дані з ДІСО'!AR1394/Параметри!$K$29,0)</f>
        <v>0</v>
      </c>
      <c r="AY1394" s="40">
        <f>ROUNDUP('Дані з ДІСО'!AS1394/Параметри!$K$29,0)</f>
        <v>0</v>
      </c>
      <c r="AZ1394" s="40">
        <f>ROUNDUP('Дані з ДІСО'!AT1394/Параметри!$K$29,0)</f>
        <v>0</v>
      </c>
      <c r="BA1394" s="64">
        <f>(AX1394*Параметри!$K$32+AY1394*Параметри!$L$32+AZ1394*Параметри!$M$32)/18</f>
        <v>0</v>
      </c>
      <c r="BB1394" s="29">
        <f>(BA1394*Параметри!$K$51+SUM('Дані з ДІСО'!AR1394:AT1394)*Параметри!$K$48*Параметри!$K$20/1000)*Параметри!$K$74</f>
        <v>0</v>
      </c>
      <c r="BC1394" s="40">
        <f>ROUNDUP(('Дані не з ДІСО'!I1394+'Дані не з ДІСО'!K1394)/Параметри!$K$26,0)</f>
        <v>0</v>
      </c>
      <c r="BD1394" s="29">
        <f>BC1394*Параметри!$M$36/18</f>
        <v>0</v>
      </c>
      <c r="BE1394" s="40">
        <f>IF(BC1394=0,0,'Дані не з ДІСО'!K1394/('Дані не з ДІСО'!I1394+'Дані не з ДІСО'!K1394))</f>
        <v>0</v>
      </c>
      <c r="BF1394" s="29">
        <f>(1+0.25*BE1394)*BD1394*Параметри!$K$51</f>
        <v>0</v>
      </c>
      <c r="BG1394" s="40">
        <f>ROUNDUP('Дані не з ДІСО'!M1394/Параметри!$K$27,0)</f>
        <v>0</v>
      </c>
      <c r="BH1394" s="40">
        <f>BG1394*Параметри!$M$37/18</f>
        <v>0</v>
      </c>
      <c r="BI1394" s="29">
        <f>BH1394*Параметри!$K$51</f>
        <v>0</v>
      </c>
      <c r="BJ1394" s="29">
        <f>'Дані не з ДІСО'!N1394*Параметри!$K$76</f>
        <v>0</v>
      </c>
      <c r="BK1394" s="40">
        <f>ROUNDUP('Дані з ДІСО'!V1394/Параметри!$K$25,0)</f>
        <v>0</v>
      </c>
      <c r="BL1394" s="40">
        <f>ROUNDUP('Дані з ДІСО'!W1394/Параметри!$K$25,0)</f>
        <v>0</v>
      </c>
      <c r="BM1394" s="40">
        <f>ROUNDUP('Дані з ДІСО'!X1394/Параметри!$K$25,0)</f>
        <v>0</v>
      </c>
      <c r="BN1394" s="40">
        <f>(BK1394*Параметри!$K$34+BL1394*Параметри!$L$34+BM1394*Параметри!$M$34)/18</f>
        <v>0</v>
      </c>
      <c r="BO1394" s="40">
        <f>IF(K1394=0,0,'Дані з ДІСО'!AC1394/K1394)</f>
        <v>0</v>
      </c>
      <c r="BP1394" s="29">
        <f>(1+0.25*BO1394)*BN1394*Параметри!$K$51</f>
        <v>0</v>
      </c>
      <c r="BQ1394" s="29">
        <f>BP1394*'Коефіцієнти АТО'!U1394</f>
        <v>0</v>
      </c>
      <c r="BR1394" s="29">
        <f>K1394*(1+0.25*BO1394)*Параметри!$K$66*Параметри!$K$20/1000</f>
        <v>0</v>
      </c>
      <c r="BS1394" s="29">
        <f>(1+0.25*BO1394)*K1394*'Коефіцієнти АТО'!S1394*Параметри!$K$20/1000</f>
        <v>0</v>
      </c>
      <c r="BT1394" s="29">
        <f t="shared" si="196"/>
        <v>0</v>
      </c>
      <c r="BU1394" s="40">
        <f>ROUNDUP('Дані з ДІСО'!AG1394/Параметри!$K$71,0)</f>
        <v>0</v>
      </c>
      <c r="BV1394" s="40">
        <f t="shared" si="197"/>
        <v>0</v>
      </c>
      <c r="BW1394" s="40">
        <f>IF('Дані з ДІСО'!AG1394=0,0,'Дані з ДІСО'!AJ1394/'Дані з ДІСО'!AG1394)</f>
        <v>0</v>
      </c>
      <c r="BX1394" s="29">
        <f>BV1394*(1+0.25*BW1394)*Параметри!$K$51</f>
        <v>0</v>
      </c>
      <c r="BY1394" s="29">
        <f>ROUND(IF(Параметри!$K$77="No",CC1394,CC1394*Параметри!$K$78)+AG1394,1)</f>
        <v>26294.400000000001</v>
      </c>
      <c r="BZ1394" s="29">
        <f>ROUND(IF(Параметри!$K$77="No",BF1394,BF1394*Параметри!$K$78),1)</f>
        <v>0</v>
      </c>
      <c r="CA1394" s="29">
        <f>ROUND(IF(Параметри!$K$77="No",BI1394,BI1394*Параметри!$K$78),1)</f>
        <v>0</v>
      </c>
      <c r="CB1394" s="29">
        <f>ROUND(IF(Параметри!$K$77="No",BJ1394,BJ1394*Параметри!$K$78),1)</f>
        <v>0</v>
      </c>
      <c r="CC1394" s="29">
        <f t="shared" si="191"/>
        <v>29215.945494535532</v>
      </c>
    </row>
    <row r="1395" spans="1:81">
      <c r="A1395" s="9">
        <v>1394</v>
      </c>
      <c r="B1395" s="9" t="s">
        <v>3148</v>
      </c>
      <c r="C1395" s="9" t="s">
        <v>3148</v>
      </c>
      <c r="D1395" s="9" t="s">
        <v>4371</v>
      </c>
      <c r="E1395" s="9" t="s">
        <v>24</v>
      </c>
      <c r="F1395" s="9" t="s">
        <v>4413</v>
      </c>
      <c r="G1395" s="9" t="s">
        <v>2891</v>
      </c>
      <c r="H1395" s="29">
        <f>SUM('Дані з ДІСО'!J1395:L1395)</f>
        <v>847</v>
      </c>
      <c r="I1395" s="29">
        <f>SUM('Дані з ДІСО'!G1395:I1395)</f>
        <v>47</v>
      </c>
      <c r="J1395" s="29">
        <f>SUM('Дані з ДІСО'!P1395:R1395)</f>
        <v>0</v>
      </c>
      <c r="K1395" s="29">
        <f>SUM('Дані з ДІСО'!V1395:X1395)</f>
        <v>0</v>
      </c>
      <c r="L1395" s="40">
        <f>ROUNDUP('Дані з ДІСО'!J1395/'Коефіцієнти АТО'!$R1395,0)</f>
        <v>22</v>
      </c>
      <c r="M1395" s="40">
        <f>ROUNDUP('Дані з ДІСО'!K1395/'Коефіцієнти АТО'!$R1395,0)</f>
        <v>26</v>
      </c>
      <c r="N1395" s="40">
        <f>ROUNDUP('Дані з ДІСО'!L1395/'Коефіцієнти АТО'!$R1395,0)</f>
        <v>8</v>
      </c>
      <c r="O1395" s="59">
        <f>(L1395*Параметри!$K$32+M1395*Параметри!$L$32+N1395*Параметри!$M$32)/18</f>
        <v>91.12222222222222</v>
      </c>
      <c r="P1395" s="41">
        <f>IF(H1395=0,"",'Дані з ДІСО'!Y1395/H1395)</f>
        <v>0</v>
      </c>
      <c r="Q1395" s="29">
        <f>IF(H1395=0,"",(1+0.25*P1395)*O1395*Параметри!$K$51)</f>
        <v>18663.67277651262</v>
      </c>
      <c r="R1395" s="29">
        <f>IF(H1395=0,"",Q1395*'Коефіцієнти АТО'!T1395)</f>
        <v>317.28243720071458</v>
      </c>
      <c r="S1395" s="29">
        <f>IF(H1395=0,"",H1395*(1+0.25*P1395)*Параметри!$K$66*Параметри!$K$20/1000)</f>
        <v>0</v>
      </c>
      <c r="T1395" s="29">
        <f>IF(H1395=0,"",H1395*(1+0.25*P1395)*'Коефіцієнти АТО'!$S1395*Параметри!$K$20/1000)</f>
        <v>4272.2309909079477</v>
      </c>
      <c r="U1395" s="29">
        <f t="shared" si="192"/>
        <v>23253.186204621285</v>
      </c>
      <c r="V1395" s="29">
        <f t="shared" si="193"/>
        <v>23253.186204621285</v>
      </c>
      <c r="W1395" s="40">
        <f>ROUNDUP('Дані з ДІСО'!P1395/Параметри!$K$24,0)</f>
        <v>0</v>
      </c>
      <c r="X1395" s="40">
        <f>ROUNDUP('Дані з ДІСО'!Q1395/Параметри!$K$24,0)</f>
        <v>0</v>
      </c>
      <c r="Y1395" s="40">
        <f>ROUNDUP('Дані з ДІСО'!R1395/Параметри!$K$24,0)</f>
        <v>0</v>
      </c>
      <c r="Z1395" s="59">
        <f>(W1395*Параметри!$K$33+X1395*Параметри!$L$33+Y1395*Параметри!$M$33)/18</f>
        <v>0</v>
      </c>
      <c r="AA1395" s="41">
        <f>IF(J1395=0,0,'Дані з ДІСО'!AA1395/J1395)</f>
        <v>0</v>
      </c>
      <c r="AB1395" s="29">
        <f>(1+0.25*AA1395)*Z1395*Параметри!$K$51</f>
        <v>0</v>
      </c>
      <c r="AC1395" s="29">
        <f>AB1395*'Коефіцієнти АТО'!U1395</f>
        <v>0</v>
      </c>
      <c r="AD1395" s="29">
        <f>J1395*(1+0.25*AA1395)*Параметри!$K$66*Параметри!$K$20/1000</f>
        <v>0</v>
      </c>
      <c r="AE1395" s="29">
        <f>(1+0.25*AA1395)*J1395*'Коефіцієнти АТО'!S1395*Параметри!$K$20/1000</f>
        <v>0</v>
      </c>
      <c r="AF1395" s="29">
        <f t="shared" si="189"/>
        <v>0</v>
      </c>
      <c r="AG1395" s="29">
        <v>0</v>
      </c>
      <c r="AH1395" s="40">
        <v>10</v>
      </c>
      <c r="AI1395" s="40">
        <v>0</v>
      </c>
      <c r="AJ1395" s="40">
        <f t="shared" si="190"/>
        <v>0</v>
      </c>
      <c r="AK1395" s="29">
        <f>(AH1395+AI1395)*(1+0.25*AJ1395)*Параметри!$K$53</f>
        <v>1794.2927569600006</v>
      </c>
      <c r="AL1395" s="29">
        <f>ROUNDUP(('Дані з ДІСО'!AU1395+'Дані з ДІСО'!AW1395)/Параметри!$K$28,0)</f>
        <v>0</v>
      </c>
      <c r="AM1395" s="64">
        <f>AL1395*Параметри!$M$35/18</f>
        <v>0</v>
      </c>
      <c r="AN1395" s="29">
        <f>IF(AL1395=0,0,'Дані з ДІСО'!AW1395/SUM('Дані з ДІСО'!AU1395,'Дані з ДІСО'!AW1395))</f>
        <v>0</v>
      </c>
      <c r="AO1395" s="29">
        <f>(1+0.25*AN1395)*AM1395*Параметри!$K$51</f>
        <v>0</v>
      </c>
      <c r="AP1395" s="40">
        <f>ROUNDUP(('Дані з ДІСО'!AE1395+'Дані не з ДІСО'!E1395+'Дані не з ДІСО'!G1395)/Параметри!$K$69,0)</f>
        <v>0</v>
      </c>
      <c r="AQ1395" s="40">
        <f t="shared" si="194"/>
        <v>0</v>
      </c>
      <c r="AR1395" s="40">
        <f>IF(AP1395=0,0,('Дані з ДІСО'!AH1395+'Дані не з ДІСО'!G1395)/('Дані з ДІСО'!AE1395+'Дані не з ДІСО'!E1395+'Дані не з ДІСО'!G1395))</f>
        <v>0</v>
      </c>
      <c r="AS1395" s="29">
        <f>AQ1395*(1+0.25*AR1395)*Параметри!$K$51</f>
        <v>0</v>
      </c>
      <c r="AT1395" s="40">
        <f>ROUNDUP('Дані з ДІСО'!AF1395/Параметри!$K$70,0)</f>
        <v>0</v>
      </c>
      <c r="AU1395" s="40">
        <f t="shared" si="195"/>
        <v>0</v>
      </c>
      <c r="AV1395" s="40">
        <f>IF(AT1395=0,0,'Дані з ДІСО'!AI1395/'Дані з ДІСО'!AF1395)</f>
        <v>0</v>
      </c>
      <c r="AW1395" s="29">
        <f>AU1395*(1+0.25*AV1395)*Параметри!$K$51</f>
        <v>0</v>
      </c>
      <c r="AX1395" s="40">
        <f>ROUNDUP('Дані з ДІСО'!AR1395/Параметри!$K$29,0)</f>
        <v>0</v>
      </c>
      <c r="AY1395" s="40">
        <f>ROUNDUP('Дані з ДІСО'!AS1395/Параметри!$K$29,0)</f>
        <v>0</v>
      </c>
      <c r="AZ1395" s="40">
        <f>ROUNDUP('Дані з ДІСО'!AT1395/Параметри!$K$29,0)</f>
        <v>0</v>
      </c>
      <c r="BA1395" s="64">
        <f>(AX1395*Параметри!$K$32+AY1395*Параметри!$L$32+AZ1395*Параметри!$M$32)/18</f>
        <v>0</v>
      </c>
      <c r="BB1395" s="29">
        <f>(BA1395*Параметри!$K$51+SUM('Дані з ДІСО'!AR1395:AT1395)*Параметри!$K$48*Параметри!$K$20/1000)*Параметри!$K$74</f>
        <v>0</v>
      </c>
      <c r="BC1395" s="40">
        <f>ROUNDUP(('Дані не з ДІСО'!I1395+'Дані не з ДІСО'!K1395)/Параметри!$K$26,0)</f>
        <v>0</v>
      </c>
      <c r="BD1395" s="29">
        <f>BC1395*Параметри!$M$36/18</f>
        <v>0</v>
      </c>
      <c r="BE1395" s="40">
        <f>IF(BC1395=0,0,'Дані не з ДІСО'!K1395/('Дані не з ДІСО'!I1395+'Дані не з ДІСО'!K1395))</f>
        <v>0</v>
      </c>
      <c r="BF1395" s="29">
        <f>(1+0.25*BE1395)*BD1395*Параметри!$K$51</f>
        <v>0</v>
      </c>
      <c r="BG1395" s="40">
        <f>ROUNDUP('Дані не з ДІСО'!M1395/Параметри!$K$27,0)</f>
        <v>0</v>
      </c>
      <c r="BH1395" s="40">
        <f>BG1395*Параметри!$M$37/18</f>
        <v>0</v>
      </c>
      <c r="BI1395" s="29">
        <f>BH1395*Параметри!$K$51</f>
        <v>0</v>
      </c>
      <c r="BJ1395" s="29">
        <f>'Дані не з ДІСО'!N1395*Параметри!$K$76</f>
        <v>0</v>
      </c>
      <c r="BK1395" s="40">
        <f>ROUNDUP('Дані з ДІСО'!V1395/Параметри!$K$25,0)</f>
        <v>0</v>
      </c>
      <c r="BL1395" s="40">
        <f>ROUNDUP('Дані з ДІСО'!W1395/Параметри!$K$25,0)</f>
        <v>0</v>
      </c>
      <c r="BM1395" s="40">
        <f>ROUNDUP('Дані з ДІСО'!X1395/Параметри!$K$25,0)</f>
        <v>0</v>
      </c>
      <c r="BN1395" s="40">
        <f>(BK1395*Параметри!$K$34+BL1395*Параметри!$L$34+BM1395*Параметри!$M$34)/18</f>
        <v>0</v>
      </c>
      <c r="BO1395" s="40">
        <f>IF(K1395=0,0,'Дані з ДІСО'!AC1395/K1395)</f>
        <v>0</v>
      </c>
      <c r="BP1395" s="29">
        <f>(1+0.25*BO1395)*BN1395*Параметри!$K$51</f>
        <v>0</v>
      </c>
      <c r="BQ1395" s="29">
        <f>BP1395*'Коефіцієнти АТО'!U1395</f>
        <v>0</v>
      </c>
      <c r="BR1395" s="29">
        <f>K1395*(1+0.25*BO1395)*Параметри!$K$66*Параметри!$K$20/1000</f>
        <v>0</v>
      </c>
      <c r="BS1395" s="29">
        <f>(1+0.25*BO1395)*K1395*'Коефіцієнти АТО'!S1395*Параметри!$K$20/1000</f>
        <v>0</v>
      </c>
      <c r="BT1395" s="29">
        <f t="shared" si="196"/>
        <v>0</v>
      </c>
      <c r="BU1395" s="40">
        <f>ROUNDUP('Дані з ДІСО'!AG1395/Параметри!$K$71,0)</f>
        <v>0</v>
      </c>
      <c r="BV1395" s="40">
        <f t="shared" si="197"/>
        <v>0</v>
      </c>
      <c r="BW1395" s="40">
        <f>IF('Дані з ДІСО'!AG1395=0,0,'Дані з ДІСО'!AJ1395/'Дані з ДІСО'!AG1395)</f>
        <v>0</v>
      </c>
      <c r="BX1395" s="29">
        <f>BV1395*(1+0.25*BW1395)*Параметри!$K$51</f>
        <v>0</v>
      </c>
      <c r="BY1395" s="29">
        <f>ROUND(IF(Параметри!$K$77="No",CC1395,CC1395*Параметри!$K$78)+AG1395,1)</f>
        <v>22542.7</v>
      </c>
      <c r="BZ1395" s="29">
        <f>ROUND(IF(Параметри!$K$77="No",BF1395,BF1395*Параметри!$K$78),1)</f>
        <v>0</v>
      </c>
      <c r="CA1395" s="29">
        <f>ROUND(IF(Параметри!$K$77="No",BI1395,BI1395*Параметри!$K$78),1)</f>
        <v>0</v>
      </c>
      <c r="CB1395" s="29">
        <f>ROUND(IF(Параметри!$K$77="No",BJ1395,BJ1395*Параметри!$K$78),1)</f>
        <v>0</v>
      </c>
      <c r="CC1395" s="29">
        <f t="shared" si="191"/>
        <v>25047.478961581284</v>
      </c>
    </row>
    <row r="1396" spans="1:81">
      <c r="A1396" s="9">
        <v>1395</v>
      </c>
      <c r="B1396" s="9" t="s">
        <v>3148</v>
      </c>
      <c r="C1396" s="9" t="s">
        <v>3148</v>
      </c>
      <c r="D1396" s="9" t="s">
        <v>4371</v>
      </c>
      <c r="E1396" s="9" t="s">
        <v>24</v>
      </c>
      <c r="F1396" s="9" t="s">
        <v>4414</v>
      </c>
      <c r="G1396" s="9" t="s">
        <v>2893</v>
      </c>
      <c r="H1396" s="29">
        <f>SUM('Дані з ДІСО'!J1396:L1396)</f>
        <v>776.5</v>
      </c>
      <c r="I1396" s="29">
        <f>SUM('Дані з ДІСО'!G1396:I1396)</f>
        <v>42</v>
      </c>
      <c r="J1396" s="29">
        <f>SUM('Дані з ДІСО'!P1396:R1396)</f>
        <v>0</v>
      </c>
      <c r="K1396" s="29">
        <f>SUM('Дані з ДІСО'!V1396:X1396)</f>
        <v>0</v>
      </c>
      <c r="L1396" s="40">
        <f>ROUNDUP('Дані з ДІСО'!J1396/'Коефіцієнти АТО'!$R1396,0)</f>
        <v>19</v>
      </c>
      <c r="M1396" s="40">
        <f>ROUNDUP('Дані з ДІСО'!K1396/'Коефіцієнти АТО'!$R1396,0)</f>
        <v>26</v>
      </c>
      <c r="N1396" s="40">
        <f>ROUNDUP('Дані з ДІСО'!L1396/'Коефіцієнти АТО'!$R1396,0)</f>
        <v>7</v>
      </c>
      <c r="O1396" s="59">
        <f>(L1396*Параметри!$K$32+M1396*Параметри!$L$32+N1396*Параметри!$M$32)/18</f>
        <v>85.316666666666663</v>
      </c>
      <c r="P1396" s="41">
        <f>IF(H1396=0,"",'Дані з ДІСО'!Y1396/H1396)</f>
        <v>0</v>
      </c>
      <c r="Q1396" s="29">
        <f>IF(H1396=0,"",(1+0.25*P1396)*O1396*Параметри!$K$51)</f>
        <v>17474.577663023065</v>
      </c>
      <c r="R1396" s="29">
        <f>IF(H1396=0,"",Q1396*'Коефіцієнти АТО'!T1396)</f>
        <v>297.06782027139212</v>
      </c>
      <c r="S1396" s="29">
        <f>IF(H1396=0,"",H1396*(1+0.25*P1396)*Параметри!$K$66*Параметри!$K$20/1000)</f>
        <v>0</v>
      </c>
      <c r="T1396" s="29">
        <f>IF(H1396=0,"",H1396*(1+0.25*P1396)*'Коефіцієнти АТО'!$S1396*Параметри!$K$20/1000)</f>
        <v>3916.6320713577584</v>
      </c>
      <c r="U1396" s="29">
        <f t="shared" si="192"/>
        <v>21688.277554652217</v>
      </c>
      <c r="V1396" s="29">
        <f t="shared" si="193"/>
        <v>21688.277554652217</v>
      </c>
      <c r="W1396" s="40">
        <f>ROUNDUP('Дані з ДІСО'!P1396/Параметри!$K$24,0)</f>
        <v>0</v>
      </c>
      <c r="X1396" s="40">
        <f>ROUNDUP('Дані з ДІСО'!Q1396/Параметри!$K$24,0)</f>
        <v>0</v>
      </c>
      <c r="Y1396" s="40">
        <f>ROUNDUP('Дані з ДІСО'!R1396/Параметри!$K$24,0)</f>
        <v>0</v>
      </c>
      <c r="Z1396" s="59">
        <f>(W1396*Параметри!$K$33+X1396*Параметри!$L$33+Y1396*Параметри!$M$33)/18</f>
        <v>0</v>
      </c>
      <c r="AA1396" s="41">
        <f>IF(J1396=0,0,'Дані з ДІСО'!AA1396/J1396)</f>
        <v>0</v>
      </c>
      <c r="AB1396" s="29">
        <f>(1+0.25*AA1396)*Z1396*Параметри!$K$51</f>
        <v>0</v>
      </c>
      <c r="AC1396" s="29">
        <f>AB1396*'Коефіцієнти АТО'!U1396</f>
        <v>0</v>
      </c>
      <c r="AD1396" s="29">
        <f>J1396*(1+0.25*AA1396)*Параметри!$K$66*Параметри!$K$20/1000</f>
        <v>0</v>
      </c>
      <c r="AE1396" s="29">
        <f>(1+0.25*AA1396)*J1396*'Коефіцієнти АТО'!S1396*Параметри!$K$20/1000</f>
        <v>0</v>
      </c>
      <c r="AF1396" s="29">
        <f t="shared" si="189"/>
        <v>0</v>
      </c>
      <c r="AG1396" s="29">
        <v>0</v>
      </c>
      <c r="AH1396" s="40">
        <v>6</v>
      </c>
      <c r="AI1396" s="40">
        <v>0</v>
      </c>
      <c r="AJ1396" s="40">
        <f t="shared" si="190"/>
        <v>0</v>
      </c>
      <c r="AK1396" s="29">
        <f>(AH1396+AI1396)*(1+0.25*AJ1396)*Параметри!$K$53</f>
        <v>1076.5756541760002</v>
      </c>
      <c r="AL1396" s="29">
        <f>ROUNDUP(('Дані з ДІСО'!AU1396+'Дані з ДІСО'!AW1396)/Параметри!$K$28,0)</f>
        <v>0</v>
      </c>
      <c r="AM1396" s="64">
        <f>AL1396*Параметри!$M$35/18</f>
        <v>0</v>
      </c>
      <c r="AN1396" s="29">
        <f>IF(AL1396=0,0,'Дані з ДІСО'!AW1396/SUM('Дані з ДІСО'!AU1396,'Дані з ДІСО'!AW1396))</f>
        <v>0</v>
      </c>
      <c r="AO1396" s="29">
        <f>(1+0.25*AN1396)*AM1396*Параметри!$K$51</f>
        <v>0</v>
      </c>
      <c r="AP1396" s="40">
        <f>ROUNDUP(('Дані з ДІСО'!AE1396+'Дані не з ДІСО'!E1396+'Дані не з ДІСО'!G1396)/Параметри!$K$69,0)</f>
        <v>0</v>
      </c>
      <c r="AQ1396" s="40">
        <f t="shared" si="194"/>
        <v>0</v>
      </c>
      <c r="AR1396" s="40">
        <f>IF(AP1396=0,0,('Дані з ДІСО'!AH1396+'Дані не з ДІСО'!G1396)/('Дані з ДІСО'!AE1396+'Дані не з ДІСО'!E1396+'Дані не з ДІСО'!G1396))</f>
        <v>0</v>
      </c>
      <c r="AS1396" s="29">
        <f>AQ1396*(1+0.25*AR1396)*Параметри!$K$51</f>
        <v>0</v>
      </c>
      <c r="AT1396" s="40">
        <f>ROUNDUP('Дані з ДІСО'!AF1396/Параметри!$K$70,0)</f>
        <v>0</v>
      </c>
      <c r="AU1396" s="40">
        <f t="shared" si="195"/>
        <v>0</v>
      </c>
      <c r="AV1396" s="40">
        <f>IF(AT1396=0,0,'Дані з ДІСО'!AI1396/'Дані з ДІСО'!AF1396)</f>
        <v>0</v>
      </c>
      <c r="AW1396" s="29">
        <f>AU1396*(1+0.25*AV1396)*Параметри!$K$51</f>
        <v>0</v>
      </c>
      <c r="AX1396" s="40">
        <f>ROUNDUP('Дані з ДІСО'!AR1396/Параметри!$K$29,0)</f>
        <v>0</v>
      </c>
      <c r="AY1396" s="40">
        <f>ROUNDUP('Дані з ДІСО'!AS1396/Параметри!$K$29,0)</f>
        <v>0</v>
      </c>
      <c r="AZ1396" s="40">
        <f>ROUNDUP('Дані з ДІСО'!AT1396/Параметри!$K$29,0)</f>
        <v>0</v>
      </c>
      <c r="BA1396" s="64">
        <f>(AX1396*Параметри!$K$32+AY1396*Параметри!$L$32+AZ1396*Параметри!$M$32)/18</f>
        <v>0</v>
      </c>
      <c r="BB1396" s="29">
        <f>(BA1396*Параметри!$K$51+SUM('Дані з ДІСО'!AR1396:AT1396)*Параметри!$K$48*Параметри!$K$20/1000)*Параметри!$K$74</f>
        <v>0</v>
      </c>
      <c r="BC1396" s="40">
        <f>ROUNDUP(('Дані не з ДІСО'!I1396+'Дані не з ДІСО'!K1396)/Параметри!$K$26,0)</f>
        <v>0</v>
      </c>
      <c r="BD1396" s="29">
        <f>BC1396*Параметри!$M$36/18</f>
        <v>0</v>
      </c>
      <c r="BE1396" s="40">
        <f>IF(BC1396=0,0,'Дані не з ДІСО'!K1396/('Дані не з ДІСО'!I1396+'Дані не з ДІСО'!K1396))</f>
        <v>0</v>
      </c>
      <c r="BF1396" s="29">
        <f>(1+0.25*BE1396)*BD1396*Параметри!$K$51</f>
        <v>0</v>
      </c>
      <c r="BG1396" s="40">
        <f>ROUNDUP('Дані не з ДІСО'!M1396/Параметри!$K$27,0)</f>
        <v>0</v>
      </c>
      <c r="BH1396" s="40">
        <f>BG1396*Параметри!$M$37/18</f>
        <v>0</v>
      </c>
      <c r="BI1396" s="29">
        <f>BH1396*Параметри!$K$51</f>
        <v>0</v>
      </c>
      <c r="BJ1396" s="29">
        <f>'Дані не з ДІСО'!N1396*Параметри!$K$76</f>
        <v>0</v>
      </c>
      <c r="BK1396" s="40">
        <f>ROUNDUP('Дані з ДІСО'!V1396/Параметри!$K$25,0)</f>
        <v>0</v>
      </c>
      <c r="BL1396" s="40">
        <f>ROUNDUP('Дані з ДІСО'!W1396/Параметри!$K$25,0)</f>
        <v>0</v>
      </c>
      <c r="BM1396" s="40">
        <f>ROUNDUP('Дані з ДІСО'!X1396/Параметри!$K$25,0)</f>
        <v>0</v>
      </c>
      <c r="BN1396" s="40">
        <f>(BK1396*Параметри!$K$34+BL1396*Параметри!$L$34+BM1396*Параметри!$M$34)/18</f>
        <v>0</v>
      </c>
      <c r="BO1396" s="40">
        <f>IF(K1396=0,0,'Дані з ДІСО'!AC1396/K1396)</f>
        <v>0</v>
      </c>
      <c r="BP1396" s="29">
        <f>(1+0.25*BO1396)*BN1396*Параметри!$K$51</f>
        <v>0</v>
      </c>
      <c r="BQ1396" s="29">
        <f>BP1396*'Коефіцієнти АТО'!U1396</f>
        <v>0</v>
      </c>
      <c r="BR1396" s="29">
        <f>K1396*(1+0.25*BO1396)*Параметри!$K$66*Параметри!$K$20/1000</f>
        <v>0</v>
      </c>
      <c r="BS1396" s="29">
        <f>(1+0.25*BO1396)*K1396*'Коефіцієнти АТО'!S1396*Параметри!$K$20/1000</f>
        <v>0</v>
      </c>
      <c r="BT1396" s="29">
        <f t="shared" si="196"/>
        <v>0</v>
      </c>
      <c r="BU1396" s="40">
        <f>ROUNDUP('Дані з ДІСО'!AG1396/Параметри!$K$71,0)</f>
        <v>0</v>
      </c>
      <c r="BV1396" s="40">
        <f t="shared" si="197"/>
        <v>0</v>
      </c>
      <c r="BW1396" s="40">
        <f>IF('Дані з ДІСО'!AG1396=0,0,'Дані з ДІСО'!AJ1396/'Дані з ДІСО'!AG1396)</f>
        <v>0</v>
      </c>
      <c r="BX1396" s="29">
        <f>BV1396*(1+0.25*BW1396)*Параметри!$K$51</f>
        <v>0</v>
      </c>
      <c r="BY1396" s="29">
        <f>ROUND(IF(Параметри!$K$77="No",CC1396,CC1396*Параметри!$K$78)+AG1396,1)</f>
        <v>20488.400000000001</v>
      </c>
      <c r="BZ1396" s="29">
        <f>ROUND(IF(Параметри!$K$77="No",BF1396,BF1396*Параметри!$K$78),1)</f>
        <v>0</v>
      </c>
      <c r="CA1396" s="29">
        <f>ROUND(IF(Параметри!$K$77="No",BI1396,BI1396*Параметри!$K$78),1)</f>
        <v>0</v>
      </c>
      <c r="CB1396" s="29">
        <f>ROUND(IF(Параметри!$K$77="No",BJ1396,BJ1396*Параметри!$K$78),1)</f>
        <v>0</v>
      </c>
      <c r="CC1396" s="29">
        <f t="shared" si="191"/>
        <v>22764.853208828215</v>
      </c>
    </row>
    <row r="1397" spans="1:81">
      <c r="A1397" s="9">
        <v>1396</v>
      </c>
      <c r="B1397" s="9" t="s">
        <v>3148</v>
      </c>
      <c r="C1397" s="9" t="s">
        <v>3148</v>
      </c>
      <c r="D1397" s="9" t="s">
        <v>4371</v>
      </c>
      <c r="E1397" s="9" t="s">
        <v>24</v>
      </c>
      <c r="F1397" s="9" t="s">
        <v>4415</v>
      </c>
      <c r="G1397" s="9" t="s">
        <v>2895</v>
      </c>
      <c r="H1397" s="29">
        <f>SUM('Дані з ДІСО'!J1397:L1397)</f>
        <v>1632</v>
      </c>
      <c r="I1397" s="29">
        <f>SUM('Дані з ДІСО'!G1397:I1397)</f>
        <v>63</v>
      </c>
      <c r="J1397" s="29">
        <f>SUM('Дані з ДІСО'!P1397:R1397)</f>
        <v>0</v>
      </c>
      <c r="K1397" s="29">
        <f>SUM('Дані з ДІСО'!V1397:X1397)</f>
        <v>0</v>
      </c>
      <c r="L1397" s="40">
        <f>ROUNDUP('Дані з ДІСО'!J1397/'Коефіцієнти АТО'!$R1397,0)</f>
        <v>30</v>
      </c>
      <c r="M1397" s="40">
        <f>ROUNDUP('Дані з ДІСО'!K1397/'Коефіцієнти АТО'!$R1397,0)</f>
        <v>40</v>
      </c>
      <c r="N1397" s="40">
        <f>ROUNDUP('Дані з ДІСО'!L1397/'Коефіцієнти АТО'!$R1397,0)</f>
        <v>11</v>
      </c>
      <c r="O1397" s="59">
        <f>(L1397*Параметри!$K$32+M1397*Параметри!$L$32+N1397*Параметри!$M$32)/18</f>
        <v>132.69444444444446</v>
      </c>
      <c r="P1397" s="41">
        <f>IF(H1397=0,"",'Дані з ДІСО'!Y1397/H1397)</f>
        <v>0</v>
      </c>
      <c r="Q1397" s="29">
        <f>IF(H1397=0,"",(1+0.25*P1397)*O1397*Параметри!$K$51)</f>
        <v>27178.504101146445</v>
      </c>
      <c r="R1397" s="29">
        <f>IF(H1397=0,"",Q1397*'Коефіцієнти АТО'!T1397)</f>
        <v>2038.3878075859834</v>
      </c>
      <c r="S1397" s="29">
        <f>IF(H1397=0,"",H1397*(1+0.25*P1397)*Параметри!$K$66*Параметри!$K$20/1000)</f>
        <v>0</v>
      </c>
      <c r="T1397" s="29">
        <f>IF(H1397=0,"",H1397*(1+0.25*P1397)*'Коефіцієнти АТО'!$S1397*Параметри!$K$20/1000)</f>
        <v>8231.736690863956</v>
      </c>
      <c r="U1397" s="29">
        <f t="shared" si="192"/>
        <v>37448.628599596384</v>
      </c>
      <c r="V1397" s="29">
        <f t="shared" si="193"/>
        <v>37448.628599596384</v>
      </c>
      <c r="W1397" s="40">
        <f>ROUNDUP('Дані з ДІСО'!P1397/Параметри!$K$24,0)</f>
        <v>0</v>
      </c>
      <c r="X1397" s="40">
        <f>ROUNDUP('Дані з ДІСО'!Q1397/Параметри!$K$24,0)</f>
        <v>0</v>
      </c>
      <c r="Y1397" s="40">
        <f>ROUNDUP('Дані з ДІСО'!R1397/Параметри!$K$24,0)</f>
        <v>0</v>
      </c>
      <c r="Z1397" s="59">
        <f>(W1397*Параметри!$K$33+X1397*Параметри!$L$33+Y1397*Параметри!$M$33)/18</f>
        <v>0</v>
      </c>
      <c r="AA1397" s="41">
        <f>IF(J1397=0,0,'Дані з ДІСО'!AA1397/J1397)</f>
        <v>0</v>
      </c>
      <c r="AB1397" s="29">
        <f>(1+0.25*AA1397)*Z1397*Параметри!$K$51</f>
        <v>0</v>
      </c>
      <c r="AC1397" s="29">
        <f>AB1397*'Коефіцієнти АТО'!U1397</f>
        <v>0</v>
      </c>
      <c r="AD1397" s="29">
        <f>J1397*(1+0.25*AA1397)*Параметри!$K$66*Параметри!$K$20/1000</f>
        <v>0</v>
      </c>
      <c r="AE1397" s="29">
        <f>(1+0.25*AA1397)*J1397*'Коефіцієнти АТО'!S1397*Параметри!$K$20/1000</f>
        <v>0</v>
      </c>
      <c r="AF1397" s="29">
        <f t="shared" si="189"/>
        <v>0</v>
      </c>
      <c r="AG1397" s="29">
        <v>0</v>
      </c>
      <c r="AH1397" s="40">
        <v>9</v>
      </c>
      <c r="AI1397" s="40">
        <v>0</v>
      </c>
      <c r="AJ1397" s="40">
        <f t="shared" si="190"/>
        <v>0</v>
      </c>
      <c r="AK1397" s="29">
        <f>(AH1397+AI1397)*(1+0.25*AJ1397)*Параметри!$K$53</f>
        <v>1614.8634812640005</v>
      </c>
      <c r="AL1397" s="29">
        <f>ROUNDUP(('Дані з ДІСО'!AU1397+'Дані з ДІСО'!AW1397)/Параметри!$K$28,0)</f>
        <v>0</v>
      </c>
      <c r="AM1397" s="64">
        <f>AL1397*Параметри!$M$35/18</f>
        <v>0</v>
      </c>
      <c r="AN1397" s="29">
        <f>IF(AL1397=0,0,'Дані з ДІСО'!AW1397/SUM('Дані з ДІСО'!AU1397,'Дані з ДІСО'!AW1397))</f>
        <v>0</v>
      </c>
      <c r="AO1397" s="29">
        <f>(1+0.25*AN1397)*AM1397*Параметри!$K$51</f>
        <v>0</v>
      </c>
      <c r="AP1397" s="40">
        <f>ROUNDUP(('Дані з ДІСО'!AE1397+'Дані не з ДІСО'!E1397+'Дані не з ДІСО'!G1397)/Параметри!$K$69,0)</f>
        <v>0</v>
      </c>
      <c r="AQ1397" s="40">
        <f t="shared" si="194"/>
        <v>0</v>
      </c>
      <c r="AR1397" s="40">
        <f>IF(AP1397=0,0,('Дані з ДІСО'!AH1397+'Дані не з ДІСО'!G1397)/('Дані з ДІСО'!AE1397+'Дані не з ДІСО'!E1397+'Дані не з ДІСО'!G1397))</f>
        <v>0</v>
      </c>
      <c r="AS1397" s="29">
        <f>AQ1397*(1+0.25*AR1397)*Параметри!$K$51</f>
        <v>0</v>
      </c>
      <c r="AT1397" s="40">
        <f>ROUNDUP('Дані з ДІСО'!AF1397/Параметри!$K$70,0)</f>
        <v>0</v>
      </c>
      <c r="AU1397" s="40">
        <f t="shared" si="195"/>
        <v>0</v>
      </c>
      <c r="AV1397" s="40">
        <f>IF(AT1397=0,0,'Дані з ДІСО'!AI1397/'Дані з ДІСО'!AF1397)</f>
        <v>0</v>
      </c>
      <c r="AW1397" s="29">
        <f>AU1397*(1+0.25*AV1397)*Параметри!$K$51</f>
        <v>0</v>
      </c>
      <c r="AX1397" s="40">
        <f>ROUNDUP('Дані з ДІСО'!AR1397/Параметри!$K$29,0)</f>
        <v>0</v>
      </c>
      <c r="AY1397" s="40">
        <f>ROUNDUP('Дані з ДІСО'!AS1397/Параметри!$K$29,0)</f>
        <v>0</v>
      </c>
      <c r="AZ1397" s="40">
        <f>ROUNDUP('Дані з ДІСО'!AT1397/Параметри!$K$29,0)</f>
        <v>0</v>
      </c>
      <c r="BA1397" s="64">
        <f>(AX1397*Параметри!$K$32+AY1397*Параметри!$L$32+AZ1397*Параметри!$M$32)/18</f>
        <v>0</v>
      </c>
      <c r="BB1397" s="29">
        <f>(BA1397*Параметри!$K$51+SUM('Дані з ДІСО'!AR1397:AT1397)*Параметри!$K$48*Параметри!$K$20/1000)*Параметри!$K$74</f>
        <v>0</v>
      </c>
      <c r="BC1397" s="40">
        <f>ROUNDUP(('Дані не з ДІСО'!I1397+'Дані не з ДІСО'!K1397)/Параметри!$K$26,0)</f>
        <v>0</v>
      </c>
      <c r="BD1397" s="29">
        <f>BC1397*Параметри!$M$36/18</f>
        <v>0</v>
      </c>
      <c r="BE1397" s="40">
        <f>IF(BC1397=0,0,'Дані не з ДІСО'!K1397/('Дані не з ДІСО'!I1397+'Дані не з ДІСО'!K1397))</f>
        <v>0</v>
      </c>
      <c r="BF1397" s="29">
        <f>(1+0.25*BE1397)*BD1397*Параметри!$K$51</f>
        <v>0</v>
      </c>
      <c r="BG1397" s="40">
        <f>ROUNDUP('Дані не з ДІСО'!M1397/Параметри!$K$27,0)</f>
        <v>0</v>
      </c>
      <c r="BH1397" s="40">
        <f>BG1397*Параметри!$M$37/18</f>
        <v>0</v>
      </c>
      <c r="BI1397" s="29">
        <f>BH1397*Параметри!$K$51</f>
        <v>0</v>
      </c>
      <c r="BJ1397" s="29">
        <f>'Дані не з ДІСО'!N1397*Параметри!$K$76</f>
        <v>0</v>
      </c>
      <c r="BK1397" s="40">
        <f>ROUNDUP('Дані з ДІСО'!V1397/Параметри!$K$25,0)</f>
        <v>0</v>
      </c>
      <c r="BL1397" s="40">
        <f>ROUNDUP('Дані з ДІСО'!W1397/Параметри!$K$25,0)</f>
        <v>0</v>
      </c>
      <c r="BM1397" s="40">
        <f>ROUNDUP('Дані з ДІСО'!X1397/Параметри!$K$25,0)</f>
        <v>0</v>
      </c>
      <c r="BN1397" s="40">
        <f>(BK1397*Параметри!$K$34+BL1397*Параметри!$L$34+BM1397*Параметри!$M$34)/18</f>
        <v>0</v>
      </c>
      <c r="BO1397" s="40">
        <f>IF(K1397=0,0,'Дані з ДІСО'!AC1397/K1397)</f>
        <v>0</v>
      </c>
      <c r="BP1397" s="29">
        <f>(1+0.25*BO1397)*BN1397*Параметри!$K$51</f>
        <v>0</v>
      </c>
      <c r="BQ1397" s="29">
        <f>BP1397*'Коефіцієнти АТО'!U1397</f>
        <v>0</v>
      </c>
      <c r="BR1397" s="29">
        <f>K1397*(1+0.25*BO1397)*Параметри!$K$66*Параметри!$K$20/1000</f>
        <v>0</v>
      </c>
      <c r="BS1397" s="29">
        <f>(1+0.25*BO1397)*K1397*'Коефіцієнти АТО'!S1397*Параметри!$K$20/1000</f>
        <v>0</v>
      </c>
      <c r="BT1397" s="29">
        <f t="shared" si="196"/>
        <v>0</v>
      </c>
      <c r="BU1397" s="40">
        <f>ROUNDUP('Дані з ДІСО'!AG1397/Параметри!$K$71,0)</f>
        <v>0</v>
      </c>
      <c r="BV1397" s="40">
        <f t="shared" si="197"/>
        <v>0</v>
      </c>
      <c r="BW1397" s="40">
        <f>IF('Дані з ДІСО'!AG1397=0,0,'Дані з ДІСО'!AJ1397/'Дані з ДІСО'!AG1397)</f>
        <v>0</v>
      </c>
      <c r="BX1397" s="29">
        <f>BV1397*(1+0.25*BW1397)*Параметри!$K$51</f>
        <v>0</v>
      </c>
      <c r="BY1397" s="29">
        <f>ROUND(IF(Параметри!$K$77="No",CC1397,CC1397*Параметри!$K$78)+AG1397,1)</f>
        <v>35157.1</v>
      </c>
      <c r="BZ1397" s="29">
        <f>ROUND(IF(Параметри!$K$77="No",BF1397,BF1397*Параметри!$K$78),1)</f>
        <v>0</v>
      </c>
      <c r="CA1397" s="29">
        <f>ROUND(IF(Параметри!$K$77="No",BI1397,BI1397*Параметри!$K$78),1)</f>
        <v>0</v>
      </c>
      <c r="CB1397" s="29">
        <f>ROUND(IF(Параметри!$K$77="No",BJ1397,BJ1397*Параметри!$K$78),1)</f>
        <v>0</v>
      </c>
      <c r="CC1397" s="29">
        <f t="shared" si="191"/>
        <v>39063.492080860386</v>
      </c>
    </row>
    <row r="1398" spans="1:81">
      <c r="A1398" s="9">
        <v>1397</v>
      </c>
      <c r="B1398" s="9" t="s">
        <v>3148</v>
      </c>
      <c r="C1398" s="9" t="s">
        <v>3148</v>
      </c>
      <c r="D1398" s="9" t="s">
        <v>4371</v>
      </c>
      <c r="E1398" s="9" t="s">
        <v>24</v>
      </c>
      <c r="F1398" s="9" t="s">
        <v>3471</v>
      </c>
      <c r="G1398" s="9" t="s">
        <v>2897</v>
      </c>
      <c r="H1398" s="29">
        <f>SUM('Дані з ДІСО'!J1398:L1398)</f>
        <v>1273</v>
      </c>
      <c r="I1398" s="29">
        <f>SUM('Дані з ДІСО'!G1398:I1398)</f>
        <v>57</v>
      </c>
      <c r="J1398" s="29">
        <f>SUM('Дані з ДІСО'!P1398:R1398)</f>
        <v>0</v>
      </c>
      <c r="K1398" s="29">
        <f>SUM('Дані з ДІСО'!V1398:X1398)</f>
        <v>0</v>
      </c>
      <c r="L1398" s="40">
        <f>ROUNDUP('Дані з ДІСО'!J1398/'Коефіцієнти АТО'!$R1398,0)</f>
        <v>28</v>
      </c>
      <c r="M1398" s="40">
        <f>ROUNDUP('Дані з ДІСО'!K1398/'Коефіцієнти АТО'!$R1398,0)</f>
        <v>36</v>
      </c>
      <c r="N1398" s="40">
        <f>ROUNDUP('Дані з ДІСО'!L1398/'Коефіцієнти АТО'!$R1398,0)</f>
        <v>9</v>
      </c>
      <c r="O1398" s="59">
        <f>(L1398*Параметри!$K$32+M1398*Параметри!$L$32+N1398*Параметри!$M$32)/18</f>
        <v>118.92777777777776</v>
      </c>
      <c r="P1398" s="41">
        <f>IF(H1398=0,"",'Дані з ДІСО'!Y1398/H1398)</f>
        <v>0</v>
      </c>
      <c r="Q1398" s="29">
        <f>IF(H1398=0,"",(1+0.25*P1398)*O1398*Параметри!$K$51)</f>
        <v>24358.812530594176</v>
      </c>
      <c r="R1398" s="29">
        <f>IF(H1398=0,"",Q1398*'Коефіцієнти АТО'!T1398)</f>
        <v>414.09981302010101</v>
      </c>
      <c r="S1398" s="29">
        <f>IF(H1398=0,"",H1398*(1+0.25*P1398)*Параметри!$K$66*Параметри!$K$20/1000)</f>
        <v>0</v>
      </c>
      <c r="T1398" s="29">
        <f>IF(H1398=0,"",H1398*(1+0.25*P1398)*'Коефіцієнти АТО'!$S1398*Параметри!$K$20/1000)</f>
        <v>6420.9563771261128</v>
      </c>
      <c r="U1398" s="29">
        <f t="shared" si="192"/>
        <v>31193.868720740389</v>
      </c>
      <c r="V1398" s="29">
        <f t="shared" si="193"/>
        <v>31193.868720740389</v>
      </c>
      <c r="W1398" s="40">
        <f>ROUNDUP('Дані з ДІСО'!P1398/Параметри!$K$24,0)</f>
        <v>0</v>
      </c>
      <c r="X1398" s="40">
        <f>ROUNDUP('Дані з ДІСО'!Q1398/Параметри!$K$24,0)</f>
        <v>0</v>
      </c>
      <c r="Y1398" s="40">
        <f>ROUNDUP('Дані з ДІСО'!R1398/Параметри!$K$24,0)</f>
        <v>0</v>
      </c>
      <c r="Z1398" s="59">
        <f>(W1398*Параметри!$K$33+X1398*Параметри!$L$33+Y1398*Параметри!$M$33)/18</f>
        <v>0</v>
      </c>
      <c r="AA1398" s="41">
        <f>IF(J1398=0,0,'Дані з ДІСО'!AA1398/J1398)</f>
        <v>0</v>
      </c>
      <c r="AB1398" s="29">
        <f>(1+0.25*AA1398)*Z1398*Параметри!$K$51</f>
        <v>0</v>
      </c>
      <c r="AC1398" s="29">
        <f>AB1398*'Коефіцієнти АТО'!U1398</f>
        <v>0</v>
      </c>
      <c r="AD1398" s="29">
        <f>J1398*(1+0.25*AA1398)*Параметри!$K$66*Параметри!$K$20/1000</f>
        <v>0</v>
      </c>
      <c r="AE1398" s="29">
        <f>(1+0.25*AA1398)*J1398*'Коефіцієнти АТО'!S1398*Параметри!$K$20/1000</f>
        <v>0</v>
      </c>
      <c r="AF1398" s="29">
        <f t="shared" si="189"/>
        <v>0</v>
      </c>
      <c r="AG1398" s="29">
        <v>0</v>
      </c>
      <c r="AH1398" s="40">
        <v>16</v>
      </c>
      <c r="AI1398" s="40">
        <v>0</v>
      </c>
      <c r="AJ1398" s="40">
        <f t="shared" si="190"/>
        <v>0</v>
      </c>
      <c r="AK1398" s="29">
        <f>(AH1398+AI1398)*(1+0.25*AJ1398)*Параметри!$K$53</f>
        <v>2870.8684111360008</v>
      </c>
      <c r="AL1398" s="29">
        <f>ROUNDUP(('Дані з ДІСО'!AU1398+'Дані з ДІСО'!AW1398)/Параметри!$K$28,0)</f>
        <v>0</v>
      </c>
      <c r="AM1398" s="64">
        <f>AL1398*Параметри!$M$35/18</f>
        <v>0</v>
      </c>
      <c r="AN1398" s="29">
        <f>IF(AL1398=0,0,'Дані з ДІСО'!AW1398/SUM('Дані з ДІСО'!AU1398,'Дані з ДІСО'!AW1398))</f>
        <v>0</v>
      </c>
      <c r="AO1398" s="29">
        <f>(1+0.25*AN1398)*AM1398*Параметри!$K$51</f>
        <v>0</v>
      </c>
      <c r="AP1398" s="40">
        <f>ROUNDUP(('Дані з ДІСО'!AE1398+'Дані не з ДІСО'!E1398+'Дані не з ДІСО'!G1398)/Параметри!$K$69,0)</f>
        <v>0</v>
      </c>
      <c r="AQ1398" s="40">
        <f t="shared" si="194"/>
        <v>0</v>
      </c>
      <c r="AR1398" s="40">
        <f>IF(AP1398=0,0,('Дані з ДІСО'!AH1398+'Дані не з ДІСО'!G1398)/('Дані з ДІСО'!AE1398+'Дані не з ДІСО'!E1398+'Дані не з ДІСО'!G1398))</f>
        <v>0</v>
      </c>
      <c r="AS1398" s="29">
        <f>AQ1398*(1+0.25*AR1398)*Параметри!$K$51</f>
        <v>0</v>
      </c>
      <c r="AT1398" s="40">
        <f>ROUNDUP('Дані з ДІСО'!AF1398/Параметри!$K$70,0)</f>
        <v>0</v>
      </c>
      <c r="AU1398" s="40">
        <f t="shared" si="195"/>
        <v>0</v>
      </c>
      <c r="AV1398" s="40">
        <f>IF(AT1398=0,0,'Дані з ДІСО'!AI1398/'Дані з ДІСО'!AF1398)</f>
        <v>0</v>
      </c>
      <c r="AW1398" s="29">
        <f>AU1398*(1+0.25*AV1398)*Параметри!$K$51</f>
        <v>0</v>
      </c>
      <c r="AX1398" s="40">
        <f>ROUNDUP('Дані з ДІСО'!AR1398/Параметри!$K$29,0)</f>
        <v>0</v>
      </c>
      <c r="AY1398" s="40">
        <f>ROUNDUP('Дані з ДІСО'!AS1398/Параметри!$K$29,0)</f>
        <v>0</v>
      </c>
      <c r="AZ1398" s="40">
        <f>ROUNDUP('Дані з ДІСО'!AT1398/Параметри!$K$29,0)</f>
        <v>0</v>
      </c>
      <c r="BA1398" s="64">
        <f>(AX1398*Параметри!$K$32+AY1398*Параметри!$L$32+AZ1398*Параметри!$M$32)/18</f>
        <v>0</v>
      </c>
      <c r="BB1398" s="29">
        <f>(BA1398*Параметри!$K$51+SUM('Дані з ДІСО'!AR1398:AT1398)*Параметри!$K$48*Параметри!$K$20/1000)*Параметри!$K$74</f>
        <v>0</v>
      </c>
      <c r="BC1398" s="40">
        <f>ROUNDUP(('Дані не з ДІСО'!I1398+'Дані не з ДІСО'!K1398)/Параметри!$K$26,0)</f>
        <v>0</v>
      </c>
      <c r="BD1398" s="29">
        <f>BC1398*Параметри!$M$36/18</f>
        <v>0</v>
      </c>
      <c r="BE1398" s="40">
        <f>IF(BC1398=0,0,'Дані не з ДІСО'!K1398/('Дані не з ДІСО'!I1398+'Дані не з ДІСО'!K1398))</f>
        <v>0</v>
      </c>
      <c r="BF1398" s="29">
        <f>(1+0.25*BE1398)*BD1398*Параметри!$K$51</f>
        <v>0</v>
      </c>
      <c r="BG1398" s="40">
        <f>ROUNDUP('Дані не з ДІСО'!M1398/Параметри!$K$27,0)</f>
        <v>0</v>
      </c>
      <c r="BH1398" s="40">
        <f>BG1398*Параметри!$M$37/18</f>
        <v>0</v>
      </c>
      <c r="BI1398" s="29">
        <f>BH1398*Параметри!$K$51</f>
        <v>0</v>
      </c>
      <c r="BJ1398" s="29">
        <f>'Дані не з ДІСО'!N1398*Параметри!$K$76</f>
        <v>0</v>
      </c>
      <c r="BK1398" s="40">
        <f>ROUNDUP('Дані з ДІСО'!V1398/Параметри!$K$25,0)</f>
        <v>0</v>
      </c>
      <c r="BL1398" s="40">
        <f>ROUNDUP('Дані з ДІСО'!W1398/Параметри!$K$25,0)</f>
        <v>0</v>
      </c>
      <c r="BM1398" s="40">
        <f>ROUNDUP('Дані з ДІСО'!X1398/Параметри!$K$25,0)</f>
        <v>0</v>
      </c>
      <c r="BN1398" s="40">
        <f>(BK1398*Параметри!$K$34+BL1398*Параметри!$L$34+BM1398*Параметри!$M$34)/18</f>
        <v>0</v>
      </c>
      <c r="BO1398" s="40">
        <f>IF(K1398=0,0,'Дані з ДІСО'!AC1398/K1398)</f>
        <v>0</v>
      </c>
      <c r="BP1398" s="29">
        <f>(1+0.25*BO1398)*BN1398*Параметри!$K$51</f>
        <v>0</v>
      </c>
      <c r="BQ1398" s="29">
        <f>BP1398*'Коефіцієнти АТО'!U1398</f>
        <v>0</v>
      </c>
      <c r="BR1398" s="29">
        <f>K1398*(1+0.25*BO1398)*Параметри!$K$66*Параметри!$K$20/1000</f>
        <v>0</v>
      </c>
      <c r="BS1398" s="29">
        <f>(1+0.25*BO1398)*K1398*'Коефіцієнти АТО'!S1398*Параметри!$K$20/1000</f>
        <v>0</v>
      </c>
      <c r="BT1398" s="29">
        <f t="shared" si="196"/>
        <v>0</v>
      </c>
      <c r="BU1398" s="40">
        <f>ROUNDUP('Дані з ДІСО'!AG1398/Параметри!$K$71,0)</f>
        <v>0</v>
      </c>
      <c r="BV1398" s="40">
        <f t="shared" si="197"/>
        <v>0</v>
      </c>
      <c r="BW1398" s="40">
        <f>IF('Дані з ДІСО'!AG1398=0,0,'Дані з ДІСО'!AJ1398/'Дані з ДІСО'!AG1398)</f>
        <v>0</v>
      </c>
      <c r="BX1398" s="29">
        <f>BV1398*(1+0.25*BW1398)*Параметри!$K$51</f>
        <v>0</v>
      </c>
      <c r="BY1398" s="29">
        <f>ROUND(IF(Параметри!$K$77="No",CC1398,CC1398*Параметри!$K$78)+AG1398,1)</f>
        <v>30658.3</v>
      </c>
      <c r="BZ1398" s="29">
        <f>ROUND(IF(Параметри!$K$77="No",BF1398,BF1398*Параметри!$K$78),1)</f>
        <v>0</v>
      </c>
      <c r="CA1398" s="29">
        <f>ROUND(IF(Параметри!$K$77="No",BI1398,BI1398*Параметри!$K$78),1)</f>
        <v>0</v>
      </c>
      <c r="CB1398" s="29">
        <f>ROUND(IF(Параметри!$K$77="No",BJ1398,BJ1398*Параметри!$K$78),1)</f>
        <v>0</v>
      </c>
      <c r="CC1398" s="29">
        <f t="shared" si="191"/>
        <v>34064.737131876391</v>
      </c>
    </row>
    <row r="1399" spans="1:81">
      <c r="A1399" s="9">
        <v>1398</v>
      </c>
      <c r="B1399" s="9" t="s">
        <v>3151</v>
      </c>
      <c r="C1399" s="9" t="s">
        <v>3151</v>
      </c>
      <c r="D1399" s="9" t="s">
        <v>4371</v>
      </c>
      <c r="E1399" s="9" t="s">
        <v>29</v>
      </c>
      <c r="F1399" s="9" t="s">
        <v>4416</v>
      </c>
      <c r="G1399" s="9" t="s">
        <v>2899</v>
      </c>
      <c r="H1399" s="29">
        <f>SUM('Дані з ДІСО'!J1399:L1399)</f>
        <v>2895</v>
      </c>
      <c r="I1399" s="29">
        <f>SUM('Дані з ДІСО'!G1399:I1399)</f>
        <v>175</v>
      </c>
      <c r="J1399" s="29">
        <f>SUM('Дані з ДІСО'!P1399:R1399)</f>
        <v>0</v>
      </c>
      <c r="K1399" s="29">
        <f>SUM('Дані з ДІСО'!V1399:X1399)</f>
        <v>0</v>
      </c>
      <c r="L1399" s="40">
        <f>ROUNDUP('Дані з ДІСО'!J1399/'Коефіцієнти АТО'!$R1399,0)</f>
        <v>73</v>
      </c>
      <c r="M1399" s="40">
        <f>ROUNDUP('Дані з ДІСО'!K1399/'Коефіцієнти АТО'!$R1399,0)</f>
        <v>99</v>
      </c>
      <c r="N1399" s="40">
        <f>ROUNDUP('Дані з ДІСО'!L1399/'Коефіцієнти АТО'!$R1399,0)</f>
        <v>22</v>
      </c>
      <c r="O1399" s="59">
        <f>(L1399*Параметри!$K$32+M1399*Параметри!$L$32+N1399*Параметри!$M$32)/18</f>
        <v>316.51666666666665</v>
      </c>
      <c r="P1399" s="41">
        <f>IF(H1399=0,"",'Дані з ДІСО'!Y1399/H1399)</f>
        <v>0</v>
      </c>
      <c r="Q1399" s="29">
        <f>IF(H1399=0,"",(1+0.25*P1399)*O1399*Параметри!$K$51)</f>
        <v>64829.010431426264</v>
      </c>
      <c r="R1399" s="29">
        <f>IF(H1399=0,"",Q1399*'Коефіцієнти АТО'!T1399)</f>
        <v>1102.0931773342465</v>
      </c>
      <c r="S1399" s="29">
        <f>IF(H1399=0,"",H1399*(1+0.25*P1399)*Параметри!$K$66*Параметри!$K$20/1000)</f>
        <v>0</v>
      </c>
      <c r="T1399" s="29">
        <f>IF(H1399=0,"",H1399*(1+0.25*P1399)*'Коефіцієнти АТО'!$S1399*Параметри!$K$20/1000)</f>
        <v>13224.682419562236</v>
      </c>
      <c r="U1399" s="29">
        <f t="shared" si="192"/>
        <v>79155.786028322749</v>
      </c>
      <c r="V1399" s="29">
        <f t="shared" si="193"/>
        <v>79155.786028322749</v>
      </c>
      <c r="W1399" s="40">
        <f>ROUNDUP('Дані з ДІСО'!P1399/Параметри!$K$24,0)</f>
        <v>0</v>
      </c>
      <c r="X1399" s="40">
        <f>ROUNDUP('Дані з ДІСО'!Q1399/Параметри!$K$24,0)</f>
        <v>0</v>
      </c>
      <c r="Y1399" s="40">
        <f>ROUNDUP('Дані з ДІСО'!R1399/Параметри!$K$24,0)</f>
        <v>0</v>
      </c>
      <c r="Z1399" s="59">
        <f>(W1399*Параметри!$K$33+X1399*Параметри!$L$33+Y1399*Параметри!$M$33)/18</f>
        <v>0</v>
      </c>
      <c r="AA1399" s="41">
        <f>IF(J1399=0,0,'Дані з ДІСО'!AA1399/J1399)</f>
        <v>0</v>
      </c>
      <c r="AB1399" s="29">
        <f>(1+0.25*AA1399)*Z1399*Параметри!$K$51</f>
        <v>0</v>
      </c>
      <c r="AC1399" s="29">
        <f>AB1399*'Коефіцієнти АТО'!U1399</f>
        <v>0</v>
      </c>
      <c r="AD1399" s="29">
        <f>J1399*(1+0.25*AA1399)*Параметри!$K$66*Параметри!$K$20/1000</f>
        <v>0</v>
      </c>
      <c r="AE1399" s="29">
        <f>(1+0.25*AA1399)*J1399*'Коефіцієнти АТО'!S1399*Параметри!$K$20/1000</f>
        <v>0</v>
      </c>
      <c r="AF1399" s="29">
        <f t="shared" si="189"/>
        <v>0</v>
      </c>
      <c r="AG1399" s="29">
        <v>0</v>
      </c>
      <c r="AH1399" s="40">
        <v>41</v>
      </c>
      <c r="AI1399" s="40">
        <v>0</v>
      </c>
      <c r="AJ1399" s="40">
        <f t="shared" si="190"/>
        <v>0</v>
      </c>
      <c r="AK1399" s="29">
        <f>(AH1399+AI1399)*(1+0.25*AJ1399)*Параметри!$K$53</f>
        <v>7356.6003035360018</v>
      </c>
      <c r="AL1399" s="29">
        <f>ROUNDUP(('Дані з ДІСО'!AU1399+'Дані з ДІСО'!AW1399)/Параметри!$K$28,0)</f>
        <v>0</v>
      </c>
      <c r="AM1399" s="64">
        <f>AL1399*Параметри!$M$35/18</f>
        <v>0</v>
      </c>
      <c r="AN1399" s="29">
        <f>IF(AL1399=0,0,'Дані з ДІСО'!AW1399/SUM('Дані з ДІСО'!AU1399,'Дані з ДІСО'!AW1399))</f>
        <v>0</v>
      </c>
      <c r="AO1399" s="29">
        <f>(1+0.25*AN1399)*AM1399*Параметри!$K$51</f>
        <v>0</v>
      </c>
      <c r="AP1399" s="40">
        <f>ROUNDUP(('Дані з ДІСО'!AE1399+'Дані не з ДІСО'!E1399+'Дані не з ДІСО'!G1399)/Параметри!$K$69,0)</f>
        <v>0</v>
      </c>
      <c r="AQ1399" s="40">
        <f t="shared" si="194"/>
        <v>0</v>
      </c>
      <c r="AR1399" s="40">
        <f>IF(AP1399=0,0,('Дані з ДІСО'!AH1399+'Дані не з ДІСО'!G1399)/('Дані з ДІСО'!AE1399+'Дані не з ДІСО'!E1399+'Дані не з ДІСО'!G1399))</f>
        <v>0</v>
      </c>
      <c r="AS1399" s="29">
        <f>AQ1399*(1+0.25*AR1399)*Параметри!$K$51</f>
        <v>0</v>
      </c>
      <c r="AT1399" s="40">
        <f>ROUNDUP('Дані з ДІСО'!AF1399/Параметри!$K$70,0)</f>
        <v>0</v>
      </c>
      <c r="AU1399" s="40">
        <f t="shared" si="195"/>
        <v>0</v>
      </c>
      <c r="AV1399" s="40">
        <f>IF(AT1399=0,0,'Дані з ДІСО'!AI1399/'Дані з ДІСО'!AF1399)</f>
        <v>0</v>
      </c>
      <c r="AW1399" s="29">
        <f>AU1399*(1+0.25*AV1399)*Параметри!$K$51</f>
        <v>0</v>
      </c>
      <c r="AX1399" s="40">
        <f>ROUNDUP('Дані з ДІСО'!AR1399/Параметри!$K$29,0)</f>
        <v>0</v>
      </c>
      <c r="AY1399" s="40">
        <f>ROUNDUP('Дані з ДІСО'!AS1399/Параметри!$K$29,0)</f>
        <v>0</v>
      </c>
      <c r="AZ1399" s="40">
        <f>ROUNDUP('Дані з ДІСО'!AT1399/Параметри!$K$29,0)</f>
        <v>0</v>
      </c>
      <c r="BA1399" s="64">
        <f>(AX1399*Параметри!$K$32+AY1399*Параметри!$L$32+AZ1399*Параметри!$M$32)/18</f>
        <v>0</v>
      </c>
      <c r="BB1399" s="29">
        <f>(BA1399*Параметри!$K$51+SUM('Дані з ДІСО'!AR1399:AT1399)*Параметри!$K$48*Параметри!$K$20/1000)*Параметри!$K$74</f>
        <v>0</v>
      </c>
      <c r="BC1399" s="40">
        <f>ROUNDUP(('Дані не з ДІСО'!I1399+'Дані не з ДІСО'!K1399)/Параметри!$K$26,0)</f>
        <v>0</v>
      </c>
      <c r="BD1399" s="29">
        <f>BC1399*Параметри!$M$36/18</f>
        <v>0</v>
      </c>
      <c r="BE1399" s="40">
        <f>IF(BC1399=0,0,'Дані не з ДІСО'!K1399/('Дані не з ДІСО'!I1399+'Дані не з ДІСО'!K1399))</f>
        <v>0</v>
      </c>
      <c r="BF1399" s="29">
        <f>(1+0.25*BE1399)*BD1399*Параметри!$K$51</f>
        <v>0</v>
      </c>
      <c r="BG1399" s="40">
        <f>ROUNDUP('Дані не з ДІСО'!M1399/Параметри!$K$27,0)</f>
        <v>0</v>
      </c>
      <c r="BH1399" s="40">
        <f>BG1399*Параметри!$M$37/18</f>
        <v>0</v>
      </c>
      <c r="BI1399" s="29">
        <f>BH1399*Параметри!$K$51</f>
        <v>0</v>
      </c>
      <c r="BJ1399" s="29">
        <f>'Дані не з ДІСО'!N1399*Параметри!$K$76</f>
        <v>0</v>
      </c>
      <c r="BK1399" s="40">
        <f>ROUNDUP('Дані з ДІСО'!V1399/Параметри!$K$25,0)</f>
        <v>0</v>
      </c>
      <c r="BL1399" s="40">
        <f>ROUNDUP('Дані з ДІСО'!W1399/Параметри!$K$25,0)</f>
        <v>0</v>
      </c>
      <c r="BM1399" s="40">
        <f>ROUNDUP('Дані з ДІСО'!X1399/Параметри!$K$25,0)</f>
        <v>0</v>
      </c>
      <c r="BN1399" s="40">
        <f>(BK1399*Параметри!$K$34+BL1399*Параметри!$L$34+BM1399*Параметри!$M$34)/18</f>
        <v>0</v>
      </c>
      <c r="BO1399" s="40">
        <f>IF(K1399=0,0,'Дані з ДІСО'!AC1399/K1399)</f>
        <v>0</v>
      </c>
      <c r="BP1399" s="29">
        <f>(1+0.25*BO1399)*BN1399*Параметри!$K$51</f>
        <v>0</v>
      </c>
      <c r="BQ1399" s="29">
        <f>BP1399*'Коефіцієнти АТО'!U1399</f>
        <v>0</v>
      </c>
      <c r="BR1399" s="29">
        <f>K1399*(1+0.25*BO1399)*Параметри!$K$66*Параметри!$K$20/1000</f>
        <v>0</v>
      </c>
      <c r="BS1399" s="29">
        <f>(1+0.25*BO1399)*K1399*'Коефіцієнти АТО'!S1399*Параметри!$K$20/1000</f>
        <v>0</v>
      </c>
      <c r="BT1399" s="29">
        <f t="shared" si="196"/>
        <v>0</v>
      </c>
      <c r="BU1399" s="40">
        <f>ROUNDUP('Дані з ДІСО'!AG1399/Параметри!$K$71,0)</f>
        <v>0</v>
      </c>
      <c r="BV1399" s="40">
        <f t="shared" si="197"/>
        <v>0</v>
      </c>
      <c r="BW1399" s="40">
        <f>IF('Дані з ДІСО'!AG1399=0,0,'Дані з ДІСО'!AJ1399/'Дані з ДІСО'!AG1399)</f>
        <v>0</v>
      </c>
      <c r="BX1399" s="29">
        <f>BV1399*(1+0.25*BW1399)*Параметри!$K$51</f>
        <v>0</v>
      </c>
      <c r="BY1399" s="29">
        <f>ROUND(IF(Параметри!$K$77="No",CC1399,CC1399*Параметри!$K$78)+AG1399,1)</f>
        <v>77861.100000000006</v>
      </c>
      <c r="BZ1399" s="29">
        <f>ROUND(IF(Параметри!$K$77="No",BF1399,BF1399*Параметри!$K$78),1)</f>
        <v>0</v>
      </c>
      <c r="CA1399" s="29">
        <f>ROUND(IF(Параметри!$K$77="No",BI1399,BI1399*Параметри!$K$78),1)</f>
        <v>0</v>
      </c>
      <c r="CB1399" s="29">
        <f>ROUND(IF(Параметри!$K$77="No",BJ1399,BJ1399*Параметри!$K$78),1)</f>
        <v>0</v>
      </c>
      <c r="CC1399" s="29">
        <f t="shared" si="191"/>
        <v>86512.386331858754</v>
      </c>
    </row>
    <row r="1400" spans="1:81">
      <c r="A1400" s="9">
        <v>1399</v>
      </c>
      <c r="B1400" s="9" t="s">
        <v>3148</v>
      </c>
      <c r="C1400" s="9" t="s">
        <v>3148</v>
      </c>
      <c r="D1400" s="9" t="s">
        <v>4371</v>
      </c>
      <c r="E1400" s="9" t="s">
        <v>24</v>
      </c>
      <c r="F1400" s="9" t="s">
        <v>4417</v>
      </c>
      <c r="G1400" s="9" t="s">
        <v>2901</v>
      </c>
      <c r="H1400" s="29">
        <f>SUM('Дані з ДІСО'!J1400:L1400)</f>
        <v>573</v>
      </c>
      <c r="I1400" s="29">
        <f>SUM('Дані з ДІСО'!G1400:I1400)</f>
        <v>51</v>
      </c>
      <c r="J1400" s="29">
        <f>SUM('Дані з ДІСО'!P1400:R1400)</f>
        <v>0</v>
      </c>
      <c r="K1400" s="29">
        <f>SUM('Дані з ДІСО'!V1400:X1400)</f>
        <v>0</v>
      </c>
      <c r="L1400" s="40">
        <f>ROUNDUP('Дані з ДІСО'!J1400/'Коефіцієнти АТО'!$R1400,0)</f>
        <v>14</v>
      </c>
      <c r="M1400" s="40">
        <f>ROUNDUP('Дані з ДІСО'!K1400/'Коефіцієнти АТО'!$R1400,0)</f>
        <v>21</v>
      </c>
      <c r="N1400" s="40">
        <f>ROUNDUP('Дані з ДІСО'!L1400/'Коефіцієнти АТО'!$R1400,0)</f>
        <v>7</v>
      </c>
      <c r="O1400" s="59">
        <f>(L1400*Параметри!$K$32+M1400*Параметри!$L$32+N1400*Параметри!$M$32)/18</f>
        <v>69.844444444444449</v>
      </c>
      <c r="P1400" s="41">
        <f>IF(H1400=0,"",'Дані з ДІСО'!Y1400/H1400)</f>
        <v>0</v>
      </c>
      <c r="Q1400" s="29">
        <f>IF(H1400=0,"",(1+0.25*P1400)*O1400*Параметри!$K$51)</f>
        <v>14305.553843818845</v>
      </c>
      <c r="R1400" s="29">
        <f>IF(H1400=0,"",Q1400*'Коефіцієнти АТО'!T1400)</f>
        <v>243.19441534492037</v>
      </c>
      <c r="S1400" s="29">
        <f>IF(H1400=0,"",H1400*(1+0.25*P1400)*Параметри!$K$66*Параметри!$K$20/1000)</f>
        <v>0</v>
      </c>
      <c r="T1400" s="29">
        <f>IF(H1400=0,"",H1400*(1+0.25*P1400)*'Коефіцієнти АТО'!$S1400*Параметри!$K$20/1000)</f>
        <v>2890.1869631526019</v>
      </c>
      <c r="U1400" s="29">
        <f t="shared" si="192"/>
        <v>17438.935222316366</v>
      </c>
      <c r="V1400" s="29">
        <f t="shared" si="193"/>
        <v>17438.935222316366</v>
      </c>
      <c r="W1400" s="40">
        <f>ROUNDUP('Дані з ДІСО'!P1400/Параметри!$K$24,0)</f>
        <v>0</v>
      </c>
      <c r="X1400" s="40">
        <f>ROUNDUP('Дані з ДІСО'!Q1400/Параметри!$K$24,0)</f>
        <v>0</v>
      </c>
      <c r="Y1400" s="40">
        <f>ROUNDUP('Дані з ДІСО'!R1400/Параметри!$K$24,0)</f>
        <v>0</v>
      </c>
      <c r="Z1400" s="59">
        <f>(W1400*Параметри!$K$33+X1400*Параметри!$L$33+Y1400*Параметри!$M$33)/18</f>
        <v>0</v>
      </c>
      <c r="AA1400" s="41">
        <f>IF(J1400=0,0,'Дані з ДІСО'!AA1400/J1400)</f>
        <v>0</v>
      </c>
      <c r="AB1400" s="29">
        <f>(1+0.25*AA1400)*Z1400*Параметри!$K$51</f>
        <v>0</v>
      </c>
      <c r="AC1400" s="29">
        <f>AB1400*'Коефіцієнти АТО'!U1400</f>
        <v>0</v>
      </c>
      <c r="AD1400" s="29">
        <f>J1400*(1+0.25*AA1400)*Параметри!$K$66*Параметри!$K$20/1000</f>
        <v>0</v>
      </c>
      <c r="AE1400" s="29">
        <f>(1+0.25*AA1400)*J1400*'Коефіцієнти АТО'!S1400*Параметри!$K$20/1000</f>
        <v>0</v>
      </c>
      <c r="AF1400" s="29">
        <f t="shared" si="189"/>
        <v>0</v>
      </c>
      <c r="AG1400" s="29">
        <v>0</v>
      </c>
      <c r="AH1400" s="40">
        <v>1</v>
      </c>
      <c r="AI1400" s="40">
        <v>0</v>
      </c>
      <c r="AJ1400" s="40">
        <f t="shared" si="190"/>
        <v>0</v>
      </c>
      <c r="AK1400" s="29">
        <f>(AH1400+AI1400)*(1+0.25*AJ1400)*Параметри!$K$53</f>
        <v>179.42927569600005</v>
      </c>
      <c r="AL1400" s="29">
        <f>ROUNDUP(('Дані з ДІСО'!AU1400+'Дані з ДІСО'!AW1400)/Параметри!$K$28,0)</f>
        <v>0</v>
      </c>
      <c r="AM1400" s="64">
        <f>AL1400*Параметри!$M$35/18</f>
        <v>0</v>
      </c>
      <c r="AN1400" s="29">
        <f>IF(AL1400=0,0,'Дані з ДІСО'!AW1400/SUM('Дані з ДІСО'!AU1400,'Дані з ДІСО'!AW1400))</f>
        <v>0</v>
      </c>
      <c r="AO1400" s="29">
        <f>(1+0.25*AN1400)*AM1400*Параметри!$K$51</f>
        <v>0</v>
      </c>
      <c r="AP1400" s="40">
        <f>ROUNDUP(('Дані з ДІСО'!AE1400+'Дані не з ДІСО'!E1400+'Дані не з ДІСО'!G1400)/Параметри!$K$69,0)</f>
        <v>0</v>
      </c>
      <c r="AQ1400" s="40">
        <f t="shared" si="194"/>
        <v>0</v>
      </c>
      <c r="AR1400" s="40">
        <f>IF(AP1400=0,0,('Дані з ДІСО'!AH1400+'Дані не з ДІСО'!G1400)/('Дані з ДІСО'!AE1400+'Дані не з ДІСО'!E1400+'Дані не з ДІСО'!G1400))</f>
        <v>0</v>
      </c>
      <c r="AS1400" s="29">
        <f>AQ1400*(1+0.25*AR1400)*Параметри!$K$51</f>
        <v>0</v>
      </c>
      <c r="AT1400" s="40">
        <f>ROUNDUP('Дані з ДІСО'!AF1400/Параметри!$K$70,0)</f>
        <v>0</v>
      </c>
      <c r="AU1400" s="40">
        <f t="shared" si="195"/>
        <v>0</v>
      </c>
      <c r="AV1400" s="40">
        <f>IF(AT1400=0,0,'Дані з ДІСО'!AI1400/'Дані з ДІСО'!AF1400)</f>
        <v>0</v>
      </c>
      <c r="AW1400" s="29">
        <f>AU1400*(1+0.25*AV1400)*Параметри!$K$51</f>
        <v>0</v>
      </c>
      <c r="AX1400" s="40">
        <f>ROUNDUP('Дані з ДІСО'!AR1400/Параметри!$K$29,0)</f>
        <v>0</v>
      </c>
      <c r="AY1400" s="40">
        <f>ROUNDUP('Дані з ДІСО'!AS1400/Параметри!$K$29,0)</f>
        <v>0</v>
      </c>
      <c r="AZ1400" s="40">
        <f>ROUNDUP('Дані з ДІСО'!AT1400/Параметри!$K$29,0)</f>
        <v>0</v>
      </c>
      <c r="BA1400" s="64">
        <f>(AX1400*Параметри!$K$32+AY1400*Параметри!$L$32+AZ1400*Параметри!$M$32)/18</f>
        <v>0</v>
      </c>
      <c r="BB1400" s="29">
        <f>(BA1400*Параметри!$K$51+SUM('Дані з ДІСО'!AR1400:AT1400)*Параметри!$K$48*Параметри!$K$20/1000)*Параметри!$K$74</f>
        <v>0</v>
      </c>
      <c r="BC1400" s="40">
        <f>ROUNDUP(('Дані не з ДІСО'!I1400+'Дані не з ДІСО'!K1400)/Параметри!$K$26,0)</f>
        <v>0</v>
      </c>
      <c r="BD1400" s="29">
        <f>BC1400*Параметри!$M$36/18</f>
        <v>0</v>
      </c>
      <c r="BE1400" s="40">
        <f>IF(BC1400=0,0,'Дані не з ДІСО'!K1400/('Дані не з ДІСО'!I1400+'Дані не з ДІСО'!K1400))</f>
        <v>0</v>
      </c>
      <c r="BF1400" s="29">
        <f>(1+0.25*BE1400)*BD1400*Параметри!$K$51</f>
        <v>0</v>
      </c>
      <c r="BG1400" s="40">
        <f>ROUNDUP('Дані не з ДІСО'!M1400/Параметри!$K$27,0)</f>
        <v>0</v>
      </c>
      <c r="BH1400" s="40">
        <f>BG1400*Параметри!$M$37/18</f>
        <v>0</v>
      </c>
      <c r="BI1400" s="29">
        <f>BH1400*Параметри!$K$51</f>
        <v>0</v>
      </c>
      <c r="BJ1400" s="29">
        <f>'Дані не з ДІСО'!N1400*Параметри!$K$76</f>
        <v>0</v>
      </c>
      <c r="BK1400" s="40">
        <f>ROUNDUP('Дані з ДІСО'!V1400/Параметри!$K$25,0)</f>
        <v>0</v>
      </c>
      <c r="BL1400" s="40">
        <f>ROUNDUP('Дані з ДІСО'!W1400/Параметри!$K$25,0)</f>
        <v>0</v>
      </c>
      <c r="BM1400" s="40">
        <f>ROUNDUP('Дані з ДІСО'!X1400/Параметри!$K$25,0)</f>
        <v>0</v>
      </c>
      <c r="BN1400" s="40">
        <f>(BK1400*Параметри!$K$34+BL1400*Параметри!$L$34+BM1400*Параметри!$M$34)/18</f>
        <v>0</v>
      </c>
      <c r="BO1400" s="40">
        <f>IF(K1400=0,0,'Дані з ДІСО'!AC1400/K1400)</f>
        <v>0</v>
      </c>
      <c r="BP1400" s="29">
        <f>(1+0.25*BO1400)*BN1400*Параметри!$K$51</f>
        <v>0</v>
      </c>
      <c r="BQ1400" s="29">
        <f>BP1400*'Коефіцієнти АТО'!U1400</f>
        <v>0</v>
      </c>
      <c r="BR1400" s="29">
        <f>K1400*(1+0.25*BO1400)*Параметри!$K$66*Параметри!$K$20/1000</f>
        <v>0</v>
      </c>
      <c r="BS1400" s="29">
        <f>(1+0.25*BO1400)*K1400*'Коефіцієнти АТО'!S1400*Параметри!$K$20/1000</f>
        <v>0</v>
      </c>
      <c r="BT1400" s="29">
        <f t="shared" si="196"/>
        <v>0</v>
      </c>
      <c r="BU1400" s="40">
        <f>ROUNDUP('Дані з ДІСО'!AG1400/Параметри!$K$71,0)</f>
        <v>0</v>
      </c>
      <c r="BV1400" s="40">
        <f t="shared" si="197"/>
        <v>0</v>
      </c>
      <c r="BW1400" s="40">
        <f>IF('Дані з ДІСО'!AG1400=0,0,'Дані з ДІСО'!AJ1400/'Дані з ДІСО'!AG1400)</f>
        <v>0</v>
      </c>
      <c r="BX1400" s="29">
        <f>BV1400*(1+0.25*BW1400)*Параметри!$K$51</f>
        <v>0</v>
      </c>
      <c r="BY1400" s="29">
        <f>ROUND(IF(Параметри!$K$77="No",CC1400,CC1400*Параметри!$K$78)+AG1400,1)</f>
        <v>15856.5</v>
      </c>
      <c r="BZ1400" s="29">
        <f>ROUND(IF(Параметри!$K$77="No",BF1400,BF1400*Параметри!$K$78),1)</f>
        <v>0</v>
      </c>
      <c r="CA1400" s="29">
        <f>ROUND(IF(Параметри!$K$77="No",BI1400,BI1400*Параметри!$K$78),1)</f>
        <v>0</v>
      </c>
      <c r="CB1400" s="29">
        <f>ROUND(IF(Параметри!$K$77="No",BJ1400,BJ1400*Параметри!$K$78),1)</f>
        <v>0</v>
      </c>
      <c r="CC1400" s="29">
        <f t="shared" si="191"/>
        <v>17618.364498012364</v>
      </c>
    </row>
    <row r="1401" spans="1:81">
      <c r="A1401" s="9">
        <v>1400</v>
      </c>
      <c r="B1401" s="9" t="s">
        <v>3148</v>
      </c>
      <c r="C1401" s="9" t="s">
        <v>3148</v>
      </c>
      <c r="D1401" s="9" t="s">
        <v>4371</v>
      </c>
      <c r="E1401" s="9" t="s">
        <v>24</v>
      </c>
      <c r="F1401" s="9" t="s">
        <v>4418</v>
      </c>
      <c r="G1401" s="9" t="s">
        <v>2903</v>
      </c>
      <c r="H1401" s="29">
        <f>SUM('Дані з ДІСО'!J1401:L1401)</f>
        <v>1276.5</v>
      </c>
      <c r="I1401" s="29">
        <f>SUM('Дані з ДІСО'!G1401:I1401)</f>
        <v>55</v>
      </c>
      <c r="J1401" s="29">
        <f>SUM('Дані з ДІСО'!P1401:R1401)</f>
        <v>0</v>
      </c>
      <c r="K1401" s="29">
        <f>SUM('Дані з ДІСО'!V1401:X1401)</f>
        <v>0</v>
      </c>
      <c r="L1401" s="40">
        <f>ROUNDUP('Дані з ДІСО'!J1401/'Коефіцієнти АТО'!$R1401,0)</f>
        <v>27</v>
      </c>
      <c r="M1401" s="40">
        <f>ROUNDUP('Дані з ДІСО'!K1401/'Коефіцієнти АТО'!$R1401,0)</f>
        <v>33</v>
      </c>
      <c r="N1401" s="40">
        <f>ROUNDUP('Дані з ДІСО'!L1401/'Коефіцієнти АТО'!$R1401,0)</f>
        <v>9</v>
      </c>
      <c r="O1401" s="59">
        <f>(L1401*Параметри!$K$32+M1401*Параметри!$L$32+N1401*Параметри!$M$32)/18</f>
        <v>112.2</v>
      </c>
      <c r="P1401" s="41">
        <f>IF(H1401=0,"",'Дані з ДІСО'!Y1401/H1401)</f>
        <v>0</v>
      </c>
      <c r="Q1401" s="29">
        <f>IF(H1401=0,"",(1+0.25*P1401)*O1401*Параметри!$K$51)</f>
        <v>22980.827667019199</v>
      </c>
      <c r="R1401" s="29">
        <f>IF(H1401=0,"",Q1401*'Коефіцієнти АТО'!T1401)</f>
        <v>390.67407033932642</v>
      </c>
      <c r="S1401" s="29">
        <f>IF(H1401=0,"",H1401*(1+0.25*P1401)*Параметри!$K$66*Параметри!$K$20/1000)</f>
        <v>0</v>
      </c>
      <c r="T1401" s="29">
        <f>IF(H1401=0,"",H1401*(1+0.25*P1401)*'Коефіцієнти АТО'!$S1401*Параметри!$K$20/1000)</f>
        <v>6438.6102241959807</v>
      </c>
      <c r="U1401" s="29">
        <f t="shared" si="192"/>
        <v>29810.111961554507</v>
      </c>
      <c r="V1401" s="29">
        <f t="shared" si="193"/>
        <v>29810.111961554507</v>
      </c>
      <c r="W1401" s="40">
        <f>ROUNDUP('Дані з ДІСО'!P1401/Параметри!$K$24,0)</f>
        <v>0</v>
      </c>
      <c r="X1401" s="40">
        <f>ROUNDUP('Дані з ДІСО'!Q1401/Параметри!$K$24,0)</f>
        <v>0</v>
      </c>
      <c r="Y1401" s="40">
        <f>ROUNDUP('Дані з ДІСО'!R1401/Параметри!$K$24,0)</f>
        <v>0</v>
      </c>
      <c r="Z1401" s="59">
        <f>(W1401*Параметри!$K$33+X1401*Параметри!$L$33+Y1401*Параметри!$M$33)/18</f>
        <v>0</v>
      </c>
      <c r="AA1401" s="41">
        <f>IF(J1401=0,0,'Дані з ДІСО'!AA1401/J1401)</f>
        <v>0</v>
      </c>
      <c r="AB1401" s="29">
        <f>(1+0.25*AA1401)*Z1401*Параметри!$K$51</f>
        <v>0</v>
      </c>
      <c r="AC1401" s="29">
        <f>AB1401*'Коефіцієнти АТО'!U1401</f>
        <v>0</v>
      </c>
      <c r="AD1401" s="29">
        <f>J1401*(1+0.25*AA1401)*Параметри!$K$66*Параметри!$K$20/1000</f>
        <v>0</v>
      </c>
      <c r="AE1401" s="29">
        <f>(1+0.25*AA1401)*J1401*'Коефіцієнти АТО'!S1401*Параметри!$K$20/1000</f>
        <v>0</v>
      </c>
      <c r="AF1401" s="29">
        <f t="shared" si="189"/>
        <v>0</v>
      </c>
      <c r="AG1401" s="29">
        <v>0</v>
      </c>
      <c r="AH1401" s="40">
        <v>12</v>
      </c>
      <c r="AI1401" s="40">
        <v>0</v>
      </c>
      <c r="AJ1401" s="40">
        <f t="shared" si="190"/>
        <v>0</v>
      </c>
      <c r="AK1401" s="29">
        <f>(AH1401+AI1401)*(1+0.25*AJ1401)*Параметри!$K$53</f>
        <v>2153.1513083520003</v>
      </c>
      <c r="AL1401" s="29">
        <f>ROUNDUP(('Дані з ДІСО'!AU1401+'Дані з ДІСО'!AW1401)/Параметри!$K$28,0)</f>
        <v>0</v>
      </c>
      <c r="AM1401" s="64">
        <f>AL1401*Параметри!$M$35/18</f>
        <v>0</v>
      </c>
      <c r="AN1401" s="29">
        <f>IF(AL1401=0,0,'Дані з ДІСО'!AW1401/SUM('Дані з ДІСО'!AU1401,'Дані з ДІСО'!AW1401))</f>
        <v>0</v>
      </c>
      <c r="AO1401" s="29">
        <f>(1+0.25*AN1401)*AM1401*Параметри!$K$51</f>
        <v>0</v>
      </c>
      <c r="AP1401" s="40">
        <f>ROUNDUP(('Дані з ДІСО'!AE1401+'Дані не з ДІСО'!E1401+'Дані не з ДІСО'!G1401)/Параметри!$K$69,0)</f>
        <v>0</v>
      </c>
      <c r="AQ1401" s="40">
        <f t="shared" si="194"/>
        <v>0</v>
      </c>
      <c r="AR1401" s="40">
        <f>IF(AP1401=0,0,('Дані з ДІСО'!AH1401+'Дані не з ДІСО'!G1401)/('Дані з ДІСО'!AE1401+'Дані не з ДІСО'!E1401+'Дані не з ДІСО'!G1401))</f>
        <v>0</v>
      </c>
      <c r="AS1401" s="29">
        <f>AQ1401*(1+0.25*AR1401)*Параметри!$K$51</f>
        <v>0</v>
      </c>
      <c r="AT1401" s="40">
        <f>ROUNDUP('Дані з ДІСО'!AF1401/Параметри!$K$70,0)</f>
        <v>0</v>
      </c>
      <c r="AU1401" s="40">
        <f t="shared" si="195"/>
        <v>0</v>
      </c>
      <c r="AV1401" s="40">
        <f>IF(AT1401=0,0,'Дані з ДІСО'!AI1401/'Дані з ДІСО'!AF1401)</f>
        <v>0</v>
      </c>
      <c r="AW1401" s="29">
        <f>AU1401*(1+0.25*AV1401)*Параметри!$K$51</f>
        <v>0</v>
      </c>
      <c r="AX1401" s="40">
        <f>ROUNDUP('Дані з ДІСО'!AR1401/Параметри!$K$29,0)</f>
        <v>0</v>
      </c>
      <c r="AY1401" s="40">
        <f>ROUNDUP('Дані з ДІСО'!AS1401/Параметри!$K$29,0)</f>
        <v>0</v>
      </c>
      <c r="AZ1401" s="40">
        <f>ROUNDUP('Дані з ДІСО'!AT1401/Параметри!$K$29,0)</f>
        <v>0</v>
      </c>
      <c r="BA1401" s="64">
        <f>(AX1401*Параметри!$K$32+AY1401*Параметри!$L$32+AZ1401*Параметри!$M$32)/18</f>
        <v>0</v>
      </c>
      <c r="BB1401" s="29">
        <f>(BA1401*Параметри!$K$51+SUM('Дані з ДІСО'!AR1401:AT1401)*Параметри!$K$48*Параметри!$K$20/1000)*Параметри!$K$74</f>
        <v>0</v>
      </c>
      <c r="BC1401" s="40">
        <f>ROUNDUP(('Дані не з ДІСО'!I1401+'Дані не з ДІСО'!K1401)/Параметри!$K$26,0)</f>
        <v>0</v>
      </c>
      <c r="BD1401" s="29">
        <f>BC1401*Параметри!$M$36/18</f>
        <v>0</v>
      </c>
      <c r="BE1401" s="40">
        <f>IF(BC1401=0,0,'Дані не з ДІСО'!K1401/('Дані не з ДІСО'!I1401+'Дані не з ДІСО'!K1401))</f>
        <v>0</v>
      </c>
      <c r="BF1401" s="29">
        <f>(1+0.25*BE1401)*BD1401*Параметри!$K$51</f>
        <v>0</v>
      </c>
      <c r="BG1401" s="40">
        <f>ROUNDUP('Дані не з ДІСО'!M1401/Параметри!$K$27,0)</f>
        <v>0</v>
      </c>
      <c r="BH1401" s="40">
        <f>BG1401*Параметри!$M$37/18</f>
        <v>0</v>
      </c>
      <c r="BI1401" s="29">
        <f>BH1401*Параметри!$K$51</f>
        <v>0</v>
      </c>
      <c r="BJ1401" s="29">
        <f>'Дані не з ДІСО'!N1401*Параметри!$K$76</f>
        <v>0</v>
      </c>
      <c r="BK1401" s="40">
        <f>ROUNDUP('Дані з ДІСО'!V1401/Параметри!$K$25,0)</f>
        <v>0</v>
      </c>
      <c r="BL1401" s="40">
        <f>ROUNDUP('Дані з ДІСО'!W1401/Параметри!$K$25,0)</f>
        <v>0</v>
      </c>
      <c r="BM1401" s="40">
        <f>ROUNDUP('Дані з ДІСО'!X1401/Параметри!$K$25,0)</f>
        <v>0</v>
      </c>
      <c r="BN1401" s="40">
        <f>(BK1401*Параметри!$K$34+BL1401*Параметри!$L$34+BM1401*Параметри!$M$34)/18</f>
        <v>0</v>
      </c>
      <c r="BO1401" s="40">
        <f>IF(K1401=0,0,'Дані з ДІСО'!AC1401/K1401)</f>
        <v>0</v>
      </c>
      <c r="BP1401" s="29">
        <f>(1+0.25*BO1401)*BN1401*Параметри!$K$51</f>
        <v>0</v>
      </c>
      <c r="BQ1401" s="29">
        <f>BP1401*'Коефіцієнти АТО'!U1401</f>
        <v>0</v>
      </c>
      <c r="BR1401" s="29">
        <f>K1401*(1+0.25*BO1401)*Параметри!$K$66*Параметри!$K$20/1000</f>
        <v>0</v>
      </c>
      <c r="BS1401" s="29">
        <f>(1+0.25*BO1401)*K1401*'Коефіцієнти АТО'!S1401*Параметри!$K$20/1000</f>
        <v>0</v>
      </c>
      <c r="BT1401" s="29">
        <f t="shared" si="196"/>
        <v>0</v>
      </c>
      <c r="BU1401" s="40">
        <f>ROUNDUP('Дані з ДІСО'!AG1401/Параметри!$K$71,0)</f>
        <v>0</v>
      </c>
      <c r="BV1401" s="40">
        <f t="shared" si="197"/>
        <v>0</v>
      </c>
      <c r="BW1401" s="40">
        <f>IF('Дані з ДІСО'!AG1401=0,0,'Дані з ДІСО'!AJ1401/'Дані з ДІСО'!AG1401)</f>
        <v>0</v>
      </c>
      <c r="BX1401" s="29">
        <f>BV1401*(1+0.25*BW1401)*Параметри!$K$51</f>
        <v>0</v>
      </c>
      <c r="BY1401" s="29">
        <f>ROUND(IF(Параметри!$K$77="No",CC1401,CC1401*Параметри!$K$78)+AG1401,1)</f>
        <v>28766.9</v>
      </c>
      <c r="BZ1401" s="29">
        <f>ROUND(IF(Параметри!$K$77="No",BF1401,BF1401*Параметри!$K$78),1)</f>
        <v>0</v>
      </c>
      <c r="CA1401" s="29">
        <f>ROUND(IF(Параметри!$K$77="No",BI1401,BI1401*Параметри!$K$78),1)</f>
        <v>0</v>
      </c>
      <c r="CB1401" s="29">
        <f>ROUND(IF(Параметри!$K$77="No",BJ1401,BJ1401*Параметри!$K$78),1)</f>
        <v>0</v>
      </c>
      <c r="CC1401" s="29">
        <f t="shared" si="191"/>
        <v>31963.263269906507</v>
      </c>
    </row>
    <row r="1402" spans="1:81">
      <c r="A1402" s="9">
        <v>1401</v>
      </c>
      <c r="B1402" s="9" t="s">
        <v>3151</v>
      </c>
      <c r="C1402" s="9" t="s">
        <v>3151</v>
      </c>
      <c r="D1402" s="9" t="s">
        <v>4371</v>
      </c>
      <c r="E1402" s="9" t="s">
        <v>29</v>
      </c>
      <c r="F1402" s="9" t="s">
        <v>4419</v>
      </c>
      <c r="G1402" s="9" t="s">
        <v>2905</v>
      </c>
      <c r="H1402" s="29">
        <f>SUM('Дані з ДІСО'!J1402:L1402)</f>
        <v>1904</v>
      </c>
      <c r="I1402" s="29">
        <f>SUM('Дані з ДІСО'!G1402:I1402)</f>
        <v>95</v>
      </c>
      <c r="J1402" s="29">
        <f>SUM('Дані з ДІСО'!P1402:R1402)</f>
        <v>0</v>
      </c>
      <c r="K1402" s="29">
        <f>SUM('Дані з ДІСО'!V1402:X1402)</f>
        <v>0</v>
      </c>
      <c r="L1402" s="40">
        <f>ROUNDUP('Дані з ДІСО'!J1402/'Коефіцієнти АТО'!$R1402,0)</f>
        <v>40</v>
      </c>
      <c r="M1402" s="40">
        <f>ROUNDUP('Дані з ДІСО'!K1402/'Коефіцієнти АТО'!$R1402,0)</f>
        <v>53</v>
      </c>
      <c r="N1402" s="40">
        <f>ROUNDUP('Дані з ДІСО'!L1402/'Коефіцієнти АТО'!$R1402,0)</f>
        <v>17</v>
      </c>
      <c r="O1402" s="59">
        <f>(L1402*Параметри!$K$32+M1402*Параметри!$L$32+N1402*Параметри!$M$32)/18</f>
        <v>180.92222222222225</v>
      </c>
      <c r="P1402" s="41">
        <f>IF(H1402=0,"",'Дані з ДІСО'!Y1402/H1402)</f>
        <v>1</v>
      </c>
      <c r="Q1402" s="29">
        <f>IF(H1402=0,"",(1+0.25*P1402)*O1402*Параметри!$K$51)</f>
        <v>46320.659648206783</v>
      </c>
      <c r="R1402" s="29">
        <f>IF(H1402=0,"",Q1402*'Коефіцієнти АТО'!T1402)</f>
        <v>787.45121401951542</v>
      </c>
      <c r="S1402" s="29">
        <f>IF(H1402=0,"",H1402*(1+0.25*P1402)*Параметри!$K$66*Параметри!$K$20/1000)</f>
        <v>0</v>
      </c>
      <c r="T1402" s="29">
        <f>IF(H1402=0,"",H1402*(1+0.25*P1402)*'Коефіцієнти АТО'!$S1402*Параметри!$K$20/1000)</f>
        <v>10872.105063405223</v>
      </c>
      <c r="U1402" s="29">
        <f t="shared" si="192"/>
        <v>57980.215925631521</v>
      </c>
      <c r="V1402" s="29">
        <f t="shared" si="193"/>
        <v>57980.215925631521</v>
      </c>
      <c r="W1402" s="40">
        <f>ROUNDUP('Дані з ДІСО'!P1402/Параметри!$K$24,0)</f>
        <v>0</v>
      </c>
      <c r="X1402" s="40">
        <f>ROUNDUP('Дані з ДІСО'!Q1402/Параметри!$K$24,0)</f>
        <v>0</v>
      </c>
      <c r="Y1402" s="40">
        <f>ROUNDUP('Дані з ДІСО'!R1402/Параметри!$K$24,0)</f>
        <v>0</v>
      </c>
      <c r="Z1402" s="59">
        <f>(W1402*Параметри!$K$33+X1402*Параметри!$L$33+Y1402*Параметри!$M$33)/18</f>
        <v>0</v>
      </c>
      <c r="AA1402" s="41">
        <f>IF(J1402=0,0,'Дані з ДІСО'!AA1402/J1402)</f>
        <v>0</v>
      </c>
      <c r="AB1402" s="29">
        <f>(1+0.25*AA1402)*Z1402*Параметри!$K$51</f>
        <v>0</v>
      </c>
      <c r="AC1402" s="29">
        <f>AB1402*'Коефіцієнти АТО'!U1402</f>
        <v>0</v>
      </c>
      <c r="AD1402" s="29">
        <f>J1402*(1+0.25*AA1402)*Параметри!$K$66*Параметри!$K$20/1000</f>
        <v>0</v>
      </c>
      <c r="AE1402" s="29">
        <f>(1+0.25*AA1402)*J1402*'Коефіцієнти АТО'!S1402*Параметри!$K$20/1000</f>
        <v>0</v>
      </c>
      <c r="AF1402" s="29">
        <f t="shared" si="189"/>
        <v>0</v>
      </c>
      <c r="AG1402" s="29">
        <v>0</v>
      </c>
      <c r="AH1402" s="40">
        <v>0</v>
      </c>
      <c r="AI1402" s="40">
        <v>9</v>
      </c>
      <c r="AJ1402" s="40">
        <f t="shared" si="190"/>
        <v>1</v>
      </c>
      <c r="AK1402" s="29">
        <f>(AH1402+AI1402)*(1+0.25*AJ1402)*Параметри!$K$53</f>
        <v>2018.5793515800005</v>
      </c>
      <c r="AL1402" s="29">
        <f>ROUNDUP(('Дані з ДІСО'!AU1402+'Дані з ДІСО'!AW1402)/Параметри!$K$28,0)</f>
        <v>0</v>
      </c>
      <c r="AM1402" s="64">
        <f>AL1402*Параметри!$M$35/18</f>
        <v>0</v>
      </c>
      <c r="AN1402" s="29">
        <f>IF(AL1402=0,0,'Дані з ДІСО'!AW1402/SUM('Дані з ДІСО'!AU1402,'Дані з ДІСО'!AW1402))</f>
        <v>0</v>
      </c>
      <c r="AO1402" s="29">
        <f>(1+0.25*AN1402)*AM1402*Параметри!$K$51</f>
        <v>0</v>
      </c>
      <c r="AP1402" s="40">
        <f>ROUNDUP(('Дані з ДІСО'!AE1402+'Дані не з ДІСО'!E1402+'Дані не з ДІСО'!G1402)/Параметри!$K$69,0)</f>
        <v>1</v>
      </c>
      <c r="AQ1402" s="40">
        <f t="shared" si="194"/>
        <v>2</v>
      </c>
      <c r="AR1402" s="40">
        <f>IF(AP1402=0,0,('Дані з ДІСО'!AH1402+'Дані не з ДІСО'!G1402)/('Дані з ДІСО'!AE1402+'Дані не з ДІСО'!E1402+'Дані не з ДІСО'!G1402))</f>
        <v>1</v>
      </c>
      <c r="AS1402" s="29">
        <f>AQ1402*(1+0.25*AR1402)*Параметри!$K$51</f>
        <v>512.05052734000003</v>
      </c>
      <c r="AT1402" s="40">
        <f>ROUNDUP('Дані з ДІСО'!AF1402/Параметри!$K$70,0)</f>
        <v>0</v>
      </c>
      <c r="AU1402" s="40">
        <f t="shared" si="195"/>
        <v>0</v>
      </c>
      <c r="AV1402" s="40">
        <f>IF(AT1402=0,0,'Дані з ДІСО'!AI1402/'Дані з ДІСО'!AF1402)</f>
        <v>0</v>
      </c>
      <c r="AW1402" s="29">
        <f>AU1402*(1+0.25*AV1402)*Параметри!$K$51</f>
        <v>0</v>
      </c>
      <c r="AX1402" s="40">
        <f>ROUNDUP('Дані з ДІСО'!AR1402/Параметри!$K$29,0)</f>
        <v>0</v>
      </c>
      <c r="AY1402" s="40">
        <f>ROUNDUP('Дані з ДІСО'!AS1402/Параметри!$K$29,0)</f>
        <v>0</v>
      </c>
      <c r="AZ1402" s="40">
        <f>ROUNDUP('Дані з ДІСО'!AT1402/Параметри!$K$29,0)</f>
        <v>0</v>
      </c>
      <c r="BA1402" s="64">
        <f>(AX1402*Параметри!$K$32+AY1402*Параметри!$L$32+AZ1402*Параметри!$M$32)/18</f>
        <v>0</v>
      </c>
      <c r="BB1402" s="29">
        <f>(BA1402*Параметри!$K$51+SUM('Дані з ДІСО'!AR1402:AT1402)*Параметри!$K$48*Параметри!$K$20/1000)*Параметри!$K$74</f>
        <v>0</v>
      </c>
      <c r="BC1402" s="40">
        <f>ROUNDUP(('Дані не з ДІСО'!I1402+'Дані не з ДІСО'!K1402)/Параметри!$K$26,0)</f>
        <v>0</v>
      </c>
      <c r="BD1402" s="29">
        <f>BC1402*Параметри!$M$36/18</f>
        <v>0</v>
      </c>
      <c r="BE1402" s="40">
        <f>IF(BC1402=0,0,'Дані не з ДІСО'!K1402/('Дані не з ДІСО'!I1402+'Дані не з ДІСО'!K1402))</f>
        <v>0</v>
      </c>
      <c r="BF1402" s="29">
        <f>(1+0.25*BE1402)*BD1402*Параметри!$K$51</f>
        <v>0</v>
      </c>
      <c r="BG1402" s="40">
        <f>ROUNDUP('Дані не з ДІСО'!M1402/Параметри!$K$27,0)</f>
        <v>0</v>
      </c>
      <c r="BH1402" s="40">
        <f>BG1402*Параметри!$M$37/18</f>
        <v>0</v>
      </c>
      <c r="BI1402" s="29">
        <f>BH1402*Параметри!$K$51</f>
        <v>0</v>
      </c>
      <c r="BJ1402" s="29">
        <f>'Дані не з ДІСО'!N1402*Параметри!$K$76</f>
        <v>0</v>
      </c>
      <c r="BK1402" s="40">
        <f>ROUNDUP('Дані з ДІСО'!V1402/Параметри!$K$25,0)</f>
        <v>0</v>
      </c>
      <c r="BL1402" s="40">
        <f>ROUNDUP('Дані з ДІСО'!W1402/Параметри!$K$25,0)</f>
        <v>0</v>
      </c>
      <c r="BM1402" s="40">
        <f>ROUNDUP('Дані з ДІСО'!X1402/Параметри!$K$25,0)</f>
        <v>0</v>
      </c>
      <c r="BN1402" s="40">
        <f>(BK1402*Параметри!$K$34+BL1402*Параметри!$L$34+BM1402*Параметри!$M$34)/18</f>
        <v>0</v>
      </c>
      <c r="BO1402" s="40">
        <f>IF(K1402=0,0,'Дані з ДІСО'!AC1402/K1402)</f>
        <v>0</v>
      </c>
      <c r="BP1402" s="29">
        <f>(1+0.25*BO1402)*BN1402*Параметри!$K$51</f>
        <v>0</v>
      </c>
      <c r="BQ1402" s="29">
        <f>BP1402*'Коефіцієнти АТО'!U1402</f>
        <v>0</v>
      </c>
      <c r="BR1402" s="29">
        <f>K1402*(1+0.25*BO1402)*Параметри!$K$66*Параметри!$K$20/1000</f>
        <v>0</v>
      </c>
      <c r="BS1402" s="29">
        <f>(1+0.25*BO1402)*K1402*'Коефіцієнти АТО'!S1402*Параметри!$K$20/1000</f>
        <v>0</v>
      </c>
      <c r="BT1402" s="29">
        <f t="shared" si="196"/>
        <v>0</v>
      </c>
      <c r="BU1402" s="40">
        <f>ROUNDUP('Дані з ДІСО'!AG1402/Параметри!$K$71,0)</f>
        <v>0</v>
      </c>
      <c r="BV1402" s="40">
        <f t="shared" si="197"/>
        <v>0</v>
      </c>
      <c r="BW1402" s="40">
        <f>IF('Дані з ДІСО'!AG1402=0,0,'Дані з ДІСО'!AJ1402/'Дані з ДІСО'!AG1402)</f>
        <v>0</v>
      </c>
      <c r="BX1402" s="29">
        <f>BV1402*(1+0.25*BW1402)*Параметри!$K$51</f>
        <v>0</v>
      </c>
      <c r="BY1402" s="29">
        <f>ROUND(IF(Параметри!$K$77="No",CC1402,CC1402*Параметри!$K$78)+AG1402,1)</f>
        <v>54459.8</v>
      </c>
      <c r="BZ1402" s="29">
        <f>ROUND(IF(Параметри!$K$77="No",BF1402,BF1402*Параметри!$K$78),1)</f>
        <v>0</v>
      </c>
      <c r="CA1402" s="29">
        <f>ROUND(IF(Параметри!$K$77="No",BI1402,BI1402*Параметри!$K$78),1)</f>
        <v>0</v>
      </c>
      <c r="CB1402" s="29">
        <f>ROUND(IF(Параметри!$K$77="No",BJ1402,BJ1402*Параметри!$K$78),1)</f>
        <v>0</v>
      </c>
      <c r="CC1402" s="29">
        <f t="shared" si="191"/>
        <v>60510.845804551522</v>
      </c>
    </row>
    <row r="1403" spans="1:81">
      <c r="A1403" s="9">
        <v>1402</v>
      </c>
      <c r="B1403" s="9" t="s">
        <v>3148</v>
      </c>
      <c r="C1403" s="9" t="s">
        <v>3148</v>
      </c>
      <c r="D1403" s="9" t="s">
        <v>4371</v>
      </c>
      <c r="E1403" s="9" t="s">
        <v>24</v>
      </c>
      <c r="F1403" s="9" t="s">
        <v>4420</v>
      </c>
      <c r="G1403" s="9" t="s">
        <v>2907</v>
      </c>
      <c r="H1403" s="29">
        <f>SUM('Дані з ДІСО'!J1403:L1403)</f>
        <v>1185</v>
      </c>
      <c r="I1403" s="29">
        <f>SUM('Дані з ДІСО'!G1403:I1403)</f>
        <v>56</v>
      </c>
      <c r="J1403" s="29">
        <f>SUM('Дані з ДІСО'!P1403:R1403)</f>
        <v>0</v>
      </c>
      <c r="K1403" s="29">
        <f>SUM('Дані з ДІСО'!V1403:X1403)</f>
        <v>0</v>
      </c>
      <c r="L1403" s="40">
        <f>ROUNDUP('Дані з ДІСО'!J1403/'Коефіцієнти АТО'!$R1403,0)</f>
        <v>24</v>
      </c>
      <c r="M1403" s="40">
        <f>ROUNDUP('Дані з ДІСО'!K1403/'Коефіцієнти АТО'!$R1403,0)</f>
        <v>33</v>
      </c>
      <c r="N1403" s="40">
        <f>ROUNDUP('Дані з ДІСО'!L1403/'Коефіцієнти АТО'!$R1403,0)</f>
        <v>10</v>
      </c>
      <c r="O1403" s="59">
        <f>(L1403*Параметри!$K$32+M1403*Параметри!$L$32+N1403*Параметри!$M$32)/18</f>
        <v>110.3388888888889</v>
      </c>
      <c r="P1403" s="41">
        <f>IF(H1403=0,"",'Дані з ДІСО'!Y1403/H1403)</f>
        <v>0</v>
      </c>
      <c r="Q1403" s="29">
        <f>IF(H1403=0,"",(1+0.25*P1403)*O1403*Параметри!$K$51)</f>
        <v>22599.634496666091</v>
      </c>
      <c r="R1403" s="29">
        <f>IF(H1403=0,"",Q1403*'Коефіцієнти АТО'!T1403)</f>
        <v>384.19378644332357</v>
      </c>
      <c r="S1403" s="29">
        <f>IF(H1403=0,"",H1403*(1+0.25*P1403)*Параметри!$K$66*Параметри!$K$20/1000)</f>
        <v>0</v>
      </c>
      <c r="T1403" s="29">
        <f>IF(H1403=0,"",H1403*(1+0.25*P1403)*'Коефіцієнти АТО'!$S1403*Параметри!$K$20/1000)</f>
        <v>5977.0882222265855</v>
      </c>
      <c r="U1403" s="29">
        <f t="shared" si="192"/>
        <v>28960.916505336001</v>
      </c>
      <c r="V1403" s="29">
        <f t="shared" si="193"/>
        <v>28960.916505336001</v>
      </c>
      <c r="W1403" s="40">
        <f>ROUNDUP('Дані з ДІСО'!P1403/Параметри!$K$24,0)</f>
        <v>0</v>
      </c>
      <c r="X1403" s="40">
        <f>ROUNDUP('Дані з ДІСО'!Q1403/Параметри!$K$24,0)</f>
        <v>0</v>
      </c>
      <c r="Y1403" s="40">
        <f>ROUNDUP('Дані з ДІСО'!R1403/Параметри!$K$24,0)</f>
        <v>0</v>
      </c>
      <c r="Z1403" s="59">
        <f>(W1403*Параметри!$K$33+X1403*Параметри!$L$33+Y1403*Параметри!$M$33)/18</f>
        <v>0</v>
      </c>
      <c r="AA1403" s="41">
        <f>IF(J1403=0,0,'Дані з ДІСО'!AA1403/J1403)</f>
        <v>0</v>
      </c>
      <c r="AB1403" s="29">
        <f>(1+0.25*AA1403)*Z1403*Параметри!$K$51</f>
        <v>0</v>
      </c>
      <c r="AC1403" s="29">
        <f>AB1403*'Коефіцієнти АТО'!U1403</f>
        <v>0</v>
      </c>
      <c r="AD1403" s="29">
        <f>J1403*(1+0.25*AA1403)*Параметри!$K$66*Параметри!$K$20/1000</f>
        <v>0</v>
      </c>
      <c r="AE1403" s="29">
        <f>(1+0.25*AA1403)*J1403*'Коефіцієнти АТО'!S1403*Параметри!$K$20/1000</f>
        <v>0</v>
      </c>
      <c r="AF1403" s="29">
        <f t="shared" si="189"/>
        <v>0</v>
      </c>
      <c r="AG1403" s="29">
        <v>0</v>
      </c>
      <c r="AH1403" s="40">
        <v>6</v>
      </c>
      <c r="AI1403" s="40">
        <v>0</v>
      </c>
      <c r="AJ1403" s="40">
        <f t="shared" si="190"/>
        <v>0</v>
      </c>
      <c r="AK1403" s="29">
        <f>(AH1403+AI1403)*(1+0.25*AJ1403)*Параметри!$K$53</f>
        <v>1076.5756541760002</v>
      </c>
      <c r="AL1403" s="29">
        <f>ROUNDUP(('Дані з ДІСО'!AU1403+'Дані з ДІСО'!AW1403)/Параметри!$K$28,0)</f>
        <v>0</v>
      </c>
      <c r="AM1403" s="64">
        <f>AL1403*Параметри!$M$35/18</f>
        <v>0</v>
      </c>
      <c r="AN1403" s="29">
        <f>IF(AL1403=0,0,'Дані з ДІСО'!AW1403/SUM('Дані з ДІСО'!AU1403,'Дані з ДІСО'!AW1403))</f>
        <v>0</v>
      </c>
      <c r="AO1403" s="29">
        <f>(1+0.25*AN1403)*AM1403*Параметри!$K$51</f>
        <v>0</v>
      </c>
      <c r="AP1403" s="40">
        <f>ROUNDUP(('Дані з ДІСО'!AE1403+'Дані не з ДІСО'!E1403+'Дані не з ДІСО'!G1403)/Параметри!$K$69,0)</f>
        <v>0</v>
      </c>
      <c r="AQ1403" s="40">
        <f t="shared" si="194"/>
        <v>0</v>
      </c>
      <c r="AR1403" s="40">
        <f>IF(AP1403=0,0,('Дані з ДІСО'!AH1403+'Дані не з ДІСО'!G1403)/('Дані з ДІСО'!AE1403+'Дані не з ДІСО'!E1403+'Дані не з ДІСО'!G1403))</f>
        <v>0</v>
      </c>
      <c r="AS1403" s="29">
        <f>AQ1403*(1+0.25*AR1403)*Параметри!$K$51</f>
        <v>0</v>
      </c>
      <c r="AT1403" s="40">
        <f>ROUNDUP('Дані з ДІСО'!AF1403/Параметри!$K$70,0)</f>
        <v>0</v>
      </c>
      <c r="AU1403" s="40">
        <f t="shared" si="195"/>
        <v>0</v>
      </c>
      <c r="AV1403" s="40">
        <f>IF(AT1403=0,0,'Дані з ДІСО'!AI1403/'Дані з ДІСО'!AF1403)</f>
        <v>0</v>
      </c>
      <c r="AW1403" s="29">
        <f>AU1403*(1+0.25*AV1403)*Параметри!$K$51</f>
        <v>0</v>
      </c>
      <c r="AX1403" s="40">
        <f>ROUNDUP('Дані з ДІСО'!AR1403/Параметри!$K$29,0)</f>
        <v>0</v>
      </c>
      <c r="AY1403" s="40">
        <f>ROUNDUP('Дані з ДІСО'!AS1403/Параметри!$K$29,0)</f>
        <v>0</v>
      </c>
      <c r="AZ1403" s="40">
        <f>ROUNDUP('Дані з ДІСО'!AT1403/Параметри!$K$29,0)</f>
        <v>0</v>
      </c>
      <c r="BA1403" s="64">
        <f>(AX1403*Параметри!$K$32+AY1403*Параметри!$L$32+AZ1403*Параметри!$M$32)/18</f>
        <v>0</v>
      </c>
      <c r="BB1403" s="29">
        <f>(BA1403*Параметри!$K$51+SUM('Дані з ДІСО'!AR1403:AT1403)*Параметри!$K$48*Параметри!$K$20/1000)*Параметри!$K$74</f>
        <v>0</v>
      </c>
      <c r="BC1403" s="40">
        <f>ROUNDUP(('Дані не з ДІСО'!I1403+'Дані не з ДІСО'!K1403)/Параметри!$K$26,0)</f>
        <v>0</v>
      </c>
      <c r="BD1403" s="29">
        <f>BC1403*Параметри!$M$36/18</f>
        <v>0</v>
      </c>
      <c r="BE1403" s="40">
        <f>IF(BC1403=0,0,'Дані не з ДІСО'!K1403/('Дані не з ДІСО'!I1403+'Дані не з ДІСО'!K1403))</f>
        <v>0</v>
      </c>
      <c r="BF1403" s="29">
        <f>(1+0.25*BE1403)*BD1403*Параметри!$K$51</f>
        <v>0</v>
      </c>
      <c r="BG1403" s="40">
        <f>ROUNDUP('Дані не з ДІСО'!M1403/Параметри!$K$27,0)</f>
        <v>0</v>
      </c>
      <c r="BH1403" s="40">
        <f>BG1403*Параметри!$M$37/18</f>
        <v>0</v>
      </c>
      <c r="BI1403" s="29">
        <f>BH1403*Параметри!$K$51</f>
        <v>0</v>
      </c>
      <c r="BJ1403" s="29">
        <f>'Дані не з ДІСО'!N1403*Параметри!$K$76</f>
        <v>0</v>
      </c>
      <c r="BK1403" s="40">
        <f>ROUNDUP('Дані з ДІСО'!V1403/Параметри!$K$25,0)</f>
        <v>0</v>
      </c>
      <c r="BL1403" s="40">
        <f>ROUNDUP('Дані з ДІСО'!W1403/Параметри!$K$25,0)</f>
        <v>0</v>
      </c>
      <c r="BM1403" s="40">
        <f>ROUNDUP('Дані з ДІСО'!X1403/Параметри!$K$25,0)</f>
        <v>0</v>
      </c>
      <c r="BN1403" s="40">
        <f>(BK1403*Параметри!$K$34+BL1403*Параметри!$L$34+BM1403*Параметри!$M$34)/18</f>
        <v>0</v>
      </c>
      <c r="BO1403" s="40">
        <f>IF(K1403=0,0,'Дані з ДІСО'!AC1403/K1403)</f>
        <v>0</v>
      </c>
      <c r="BP1403" s="29">
        <f>(1+0.25*BO1403)*BN1403*Параметри!$K$51</f>
        <v>0</v>
      </c>
      <c r="BQ1403" s="29">
        <f>BP1403*'Коефіцієнти АТО'!U1403</f>
        <v>0</v>
      </c>
      <c r="BR1403" s="29">
        <f>K1403*(1+0.25*BO1403)*Параметри!$K$66*Параметри!$K$20/1000</f>
        <v>0</v>
      </c>
      <c r="BS1403" s="29">
        <f>(1+0.25*BO1403)*K1403*'Коефіцієнти АТО'!S1403*Параметри!$K$20/1000</f>
        <v>0</v>
      </c>
      <c r="BT1403" s="29">
        <f t="shared" si="196"/>
        <v>0</v>
      </c>
      <c r="BU1403" s="40">
        <f>ROUNDUP('Дані з ДІСО'!AG1403/Параметри!$K$71,0)</f>
        <v>0</v>
      </c>
      <c r="BV1403" s="40">
        <f t="shared" si="197"/>
        <v>0</v>
      </c>
      <c r="BW1403" s="40">
        <f>IF('Дані з ДІСО'!AG1403=0,0,'Дані з ДІСО'!AJ1403/'Дані з ДІСО'!AG1403)</f>
        <v>0</v>
      </c>
      <c r="BX1403" s="29">
        <f>BV1403*(1+0.25*BW1403)*Параметри!$K$51</f>
        <v>0</v>
      </c>
      <c r="BY1403" s="29">
        <f>ROUND(IF(Параметри!$K$77="No",CC1403,CC1403*Параметри!$K$78)+AG1403,1)</f>
        <v>27033.7</v>
      </c>
      <c r="BZ1403" s="29">
        <f>ROUND(IF(Параметри!$K$77="No",BF1403,BF1403*Параметри!$K$78),1)</f>
        <v>0</v>
      </c>
      <c r="CA1403" s="29">
        <f>ROUND(IF(Параметри!$K$77="No",BI1403,BI1403*Параметри!$K$78),1)</f>
        <v>0</v>
      </c>
      <c r="CB1403" s="29">
        <f>ROUND(IF(Параметри!$K$77="No",BJ1403,BJ1403*Параметри!$K$78),1)</f>
        <v>0</v>
      </c>
      <c r="CC1403" s="29">
        <f t="shared" si="191"/>
        <v>30037.492159512003</v>
      </c>
    </row>
    <row r="1404" spans="1:81">
      <c r="A1404" s="9">
        <v>1403</v>
      </c>
      <c r="B1404" s="9" t="s">
        <v>3148</v>
      </c>
      <c r="C1404" s="9" t="s">
        <v>3148</v>
      </c>
      <c r="D1404" s="9" t="s">
        <v>4371</v>
      </c>
      <c r="E1404" s="9" t="s">
        <v>24</v>
      </c>
      <c r="F1404" s="9" t="s">
        <v>4421</v>
      </c>
      <c r="G1404" s="9" t="s">
        <v>2909</v>
      </c>
      <c r="H1404" s="29">
        <f>SUM('Дані з ДІСО'!J1404:L1404)</f>
        <v>1396</v>
      </c>
      <c r="I1404" s="29">
        <f>SUM('Дані з ДІСО'!G1404:I1404)</f>
        <v>59</v>
      </c>
      <c r="J1404" s="29">
        <f>SUM('Дані з ДІСО'!P1404:R1404)</f>
        <v>0</v>
      </c>
      <c r="K1404" s="29">
        <f>SUM('Дані з ДІСО'!V1404:X1404)</f>
        <v>0</v>
      </c>
      <c r="L1404" s="40">
        <f>ROUNDUP('Дані з ДІСО'!J1404/'Коефіцієнти АТО'!$R1404,0)</f>
        <v>29</v>
      </c>
      <c r="M1404" s="40">
        <f>ROUNDUP('Дані з ДІСО'!K1404/'Коефіцієнти АТО'!$R1404,0)</f>
        <v>38</v>
      </c>
      <c r="N1404" s="40">
        <f>ROUNDUP('Дані з ДІСО'!L1404/'Коефіцієнти АТО'!$R1404,0)</f>
        <v>12</v>
      </c>
      <c r="O1404" s="59">
        <f>(L1404*Параметри!$K$32+M1404*Параметри!$L$32+N1404*Параметри!$M$32)/18</f>
        <v>129.75555555555559</v>
      </c>
      <c r="P1404" s="41">
        <f>IF(H1404=0,"",'Дані з ДІСО'!Y1404/H1404)</f>
        <v>0</v>
      </c>
      <c r="Q1404" s="29">
        <f>IF(H1404=0,"",(1+0.25*P1404)*O1404*Параметри!$K$51)</f>
        <v>26576.560259006761</v>
      </c>
      <c r="R1404" s="29">
        <f>IF(H1404=0,"",Q1404*'Коефіцієнти АТО'!T1404)</f>
        <v>451.80152440311497</v>
      </c>
      <c r="S1404" s="29">
        <f>IF(H1404=0,"",H1404*(1+0.25*P1404)*Параметри!$K$66*Параметри!$K$20/1000)</f>
        <v>0</v>
      </c>
      <c r="T1404" s="29">
        <f>IF(H1404=0,"",H1404*(1+0.25*P1404)*'Коефіцієнти АТО'!$S1404*Параметри!$K$20/1000)</f>
        <v>7041.3630027243144</v>
      </c>
      <c r="U1404" s="29">
        <f t="shared" si="192"/>
        <v>34069.724786134189</v>
      </c>
      <c r="V1404" s="29">
        <f t="shared" si="193"/>
        <v>34069.724786134189</v>
      </c>
      <c r="W1404" s="40">
        <f>ROUNDUP('Дані з ДІСО'!P1404/Параметри!$K$24,0)</f>
        <v>0</v>
      </c>
      <c r="X1404" s="40">
        <f>ROUNDUP('Дані з ДІСО'!Q1404/Параметри!$K$24,0)</f>
        <v>0</v>
      </c>
      <c r="Y1404" s="40">
        <f>ROUNDUP('Дані з ДІСО'!R1404/Параметри!$K$24,0)</f>
        <v>0</v>
      </c>
      <c r="Z1404" s="59">
        <f>(W1404*Параметри!$K$33+X1404*Параметри!$L$33+Y1404*Параметри!$M$33)/18</f>
        <v>0</v>
      </c>
      <c r="AA1404" s="41">
        <f>IF(J1404=0,0,'Дані з ДІСО'!AA1404/J1404)</f>
        <v>0</v>
      </c>
      <c r="AB1404" s="29">
        <f>(1+0.25*AA1404)*Z1404*Параметри!$K$51</f>
        <v>0</v>
      </c>
      <c r="AC1404" s="29">
        <f>AB1404*'Коефіцієнти АТО'!U1404</f>
        <v>0</v>
      </c>
      <c r="AD1404" s="29">
        <f>J1404*(1+0.25*AA1404)*Параметри!$K$66*Параметри!$K$20/1000</f>
        <v>0</v>
      </c>
      <c r="AE1404" s="29">
        <f>(1+0.25*AA1404)*J1404*'Коефіцієнти АТО'!S1404*Параметри!$K$20/1000</f>
        <v>0</v>
      </c>
      <c r="AF1404" s="29">
        <f t="shared" si="189"/>
        <v>0</v>
      </c>
      <c r="AG1404" s="29">
        <v>0</v>
      </c>
      <c r="AH1404" s="40">
        <v>21</v>
      </c>
      <c r="AI1404" s="40">
        <v>0</v>
      </c>
      <c r="AJ1404" s="40">
        <f t="shared" si="190"/>
        <v>0</v>
      </c>
      <c r="AK1404" s="29">
        <f>(AH1404+AI1404)*(1+0.25*AJ1404)*Параметри!$K$53</f>
        <v>3768.0147896160011</v>
      </c>
      <c r="AL1404" s="29">
        <f>ROUNDUP(('Дані з ДІСО'!AU1404+'Дані з ДІСО'!AW1404)/Параметри!$K$28,0)</f>
        <v>0</v>
      </c>
      <c r="AM1404" s="64">
        <f>AL1404*Параметри!$M$35/18</f>
        <v>0</v>
      </c>
      <c r="AN1404" s="29">
        <f>IF(AL1404=0,0,'Дані з ДІСО'!AW1404/SUM('Дані з ДІСО'!AU1404,'Дані з ДІСО'!AW1404))</f>
        <v>0</v>
      </c>
      <c r="AO1404" s="29">
        <f>(1+0.25*AN1404)*AM1404*Параметри!$K$51</f>
        <v>0</v>
      </c>
      <c r="AP1404" s="40">
        <f>ROUNDUP(('Дані з ДІСО'!AE1404+'Дані не з ДІСО'!E1404+'Дані не з ДІСО'!G1404)/Параметри!$K$69,0)</f>
        <v>0</v>
      </c>
      <c r="AQ1404" s="40">
        <f t="shared" si="194"/>
        <v>0</v>
      </c>
      <c r="AR1404" s="40">
        <f>IF(AP1404=0,0,('Дані з ДІСО'!AH1404+'Дані не з ДІСО'!G1404)/('Дані з ДІСО'!AE1404+'Дані не з ДІСО'!E1404+'Дані не з ДІСО'!G1404))</f>
        <v>0</v>
      </c>
      <c r="AS1404" s="29">
        <f>AQ1404*(1+0.25*AR1404)*Параметри!$K$51</f>
        <v>0</v>
      </c>
      <c r="AT1404" s="40">
        <f>ROUNDUP('Дані з ДІСО'!AF1404/Параметри!$K$70,0)</f>
        <v>0</v>
      </c>
      <c r="AU1404" s="40">
        <f t="shared" si="195"/>
        <v>0</v>
      </c>
      <c r="AV1404" s="40">
        <f>IF(AT1404=0,0,'Дані з ДІСО'!AI1404/'Дані з ДІСО'!AF1404)</f>
        <v>0</v>
      </c>
      <c r="AW1404" s="29">
        <f>AU1404*(1+0.25*AV1404)*Параметри!$K$51</f>
        <v>0</v>
      </c>
      <c r="AX1404" s="40">
        <f>ROUNDUP('Дані з ДІСО'!AR1404/Параметри!$K$29,0)</f>
        <v>0</v>
      </c>
      <c r="AY1404" s="40">
        <f>ROUNDUP('Дані з ДІСО'!AS1404/Параметри!$K$29,0)</f>
        <v>0</v>
      </c>
      <c r="AZ1404" s="40">
        <f>ROUNDUP('Дані з ДІСО'!AT1404/Параметри!$K$29,0)</f>
        <v>0</v>
      </c>
      <c r="BA1404" s="64">
        <f>(AX1404*Параметри!$K$32+AY1404*Параметри!$L$32+AZ1404*Параметри!$M$32)/18</f>
        <v>0</v>
      </c>
      <c r="BB1404" s="29">
        <f>(BA1404*Параметри!$K$51+SUM('Дані з ДІСО'!AR1404:AT1404)*Параметри!$K$48*Параметри!$K$20/1000)*Параметри!$K$74</f>
        <v>0</v>
      </c>
      <c r="BC1404" s="40">
        <f>ROUNDUP(('Дані не з ДІСО'!I1404+'Дані не з ДІСО'!K1404)/Параметри!$K$26,0)</f>
        <v>0</v>
      </c>
      <c r="BD1404" s="29">
        <f>BC1404*Параметри!$M$36/18</f>
        <v>0</v>
      </c>
      <c r="BE1404" s="40">
        <f>IF(BC1404=0,0,'Дані не з ДІСО'!K1404/('Дані не з ДІСО'!I1404+'Дані не з ДІСО'!K1404))</f>
        <v>0</v>
      </c>
      <c r="BF1404" s="29">
        <f>(1+0.25*BE1404)*BD1404*Параметри!$K$51</f>
        <v>0</v>
      </c>
      <c r="BG1404" s="40">
        <f>ROUNDUP('Дані не з ДІСО'!M1404/Параметри!$K$27,0)</f>
        <v>0</v>
      </c>
      <c r="BH1404" s="40">
        <f>BG1404*Параметри!$M$37/18</f>
        <v>0</v>
      </c>
      <c r="BI1404" s="29">
        <f>BH1404*Параметри!$K$51</f>
        <v>0</v>
      </c>
      <c r="BJ1404" s="29">
        <f>'Дані не з ДІСО'!N1404*Параметри!$K$76</f>
        <v>0</v>
      </c>
      <c r="BK1404" s="40">
        <f>ROUNDUP('Дані з ДІСО'!V1404/Параметри!$K$25,0)</f>
        <v>0</v>
      </c>
      <c r="BL1404" s="40">
        <f>ROUNDUP('Дані з ДІСО'!W1404/Параметри!$K$25,0)</f>
        <v>0</v>
      </c>
      <c r="BM1404" s="40">
        <f>ROUNDUP('Дані з ДІСО'!X1404/Параметри!$K$25,0)</f>
        <v>0</v>
      </c>
      <c r="BN1404" s="40">
        <f>(BK1404*Параметри!$K$34+BL1404*Параметри!$L$34+BM1404*Параметри!$M$34)/18</f>
        <v>0</v>
      </c>
      <c r="BO1404" s="40">
        <f>IF(K1404=0,0,'Дані з ДІСО'!AC1404/K1404)</f>
        <v>0</v>
      </c>
      <c r="BP1404" s="29">
        <f>(1+0.25*BO1404)*BN1404*Параметри!$K$51</f>
        <v>0</v>
      </c>
      <c r="BQ1404" s="29">
        <f>BP1404*'Коефіцієнти АТО'!U1404</f>
        <v>0</v>
      </c>
      <c r="BR1404" s="29">
        <f>K1404*(1+0.25*BO1404)*Параметри!$K$66*Параметри!$K$20/1000</f>
        <v>0</v>
      </c>
      <c r="BS1404" s="29">
        <f>(1+0.25*BO1404)*K1404*'Коефіцієнти АТО'!S1404*Параметри!$K$20/1000</f>
        <v>0</v>
      </c>
      <c r="BT1404" s="29">
        <f t="shared" si="196"/>
        <v>0</v>
      </c>
      <c r="BU1404" s="40">
        <f>ROUNDUP('Дані з ДІСО'!AG1404/Параметри!$K$71,0)</f>
        <v>0</v>
      </c>
      <c r="BV1404" s="40">
        <f t="shared" si="197"/>
        <v>0</v>
      </c>
      <c r="BW1404" s="40">
        <f>IF('Дані з ДІСО'!AG1404=0,0,'Дані з ДІСО'!AJ1404/'Дані з ДІСО'!AG1404)</f>
        <v>0</v>
      </c>
      <c r="BX1404" s="29">
        <f>BV1404*(1+0.25*BW1404)*Параметри!$K$51</f>
        <v>0</v>
      </c>
      <c r="BY1404" s="29">
        <f>ROUND(IF(Параметри!$K$77="No",CC1404,CC1404*Параметри!$K$78)+AG1404,1)</f>
        <v>34054</v>
      </c>
      <c r="BZ1404" s="29">
        <f>ROUND(IF(Параметри!$K$77="No",BF1404,BF1404*Параметри!$K$78),1)</f>
        <v>0</v>
      </c>
      <c r="CA1404" s="29">
        <f>ROUND(IF(Параметри!$K$77="No",BI1404,BI1404*Параметри!$K$78),1)</f>
        <v>0</v>
      </c>
      <c r="CB1404" s="29">
        <f>ROUND(IF(Параметри!$K$77="No",BJ1404,BJ1404*Параметри!$K$78),1)</f>
        <v>0</v>
      </c>
      <c r="CC1404" s="29">
        <f t="shared" si="191"/>
        <v>37837.739575750187</v>
      </c>
    </row>
    <row r="1405" spans="1:81">
      <c r="A1405" s="9">
        <v>1404</v>
      </c>
      <c r="B1405" s="9" t="s">
        <v>3176</v>
      </c>
      <c r="C1405" s="9" t="s">
        <v>3146</v>
      </c>
      <c r="D1405" s="9" t="s">
        <v>4371</v>
      </c>
      <c r="E1405" s="9" t="s">
        <v>78</v>
      </c>
      <c r="F1405" s="9" t="s">
        <v>3209</v>
      </c>
      <c r="G1405" s="9" t="s">
        <v>2911</v>
      </c>
      <c r="H1405" s="29">
        <f>SUM('Дані з ДІСО'!J1405:L1405)</f>
        <v>28545</v>
      </c>
      <c r="I1405" s="29">
        <f>SUM('Дані з ДІСО'!G1405:I1405)</f>
        <v>776</v>
      </c>
      <c r="J1405" s="29">
        <f>SUM('Дані з ДІСО'!P1405:R1405)</f>
        <v>0</v>
      </c>
      <c r="K1405" s="29">
        <f>SUM('Дані з ДІСО'!V1405:X1405)</f>
        <v>0</v>
      </c>
      <c r="L1405" s="40">
        <f>ROUNDUP('Дані з ДІСО'!J1405/'Коефіцієнти АТО'!$R1405,0)</f>
        <v>423</v>
      </c>
      <c r="M1405" s="40">
        <f>ROUNDUP('Дані з ДІСО'!K1405/'Коефіцієнти АТО'!$R1405,0)</f>
        <v>515</v>
      </c>
      <c r="N1405" s="40">
        <f>ROUNDUP('Дані з ДІСО'!L1405/'Коефіцієнти АТО'!$R1405,0)</f>
        <v>101</v>
      </c>
      <c r="O1405" s="59">
        <f>(L1405*Параметри!$K$32+M1405*Параметри!$L$32+N1405*Параметри!$M$32)/18</f>
        <v>1675.2777777777778</v>
      </c>
      <c r="P1405" s="41">
        <f>IF(H1405=0,"",'Дані з ДІСО'!Y1405/H1405)</f>
        <v>0</v>
      </c>
      <c r="Q1405" s="29">
        <f>IF(H1405=0,"",(1+0.25*P1405)*O1405*Параметри!$K$51)</f>
        <v>343130.74782083777</v>
      </c>
      <c r="R1405" s="29">
        <f>IF(H1405=0,"",Q1405*'Коефіцієнти АТО'!T1405)</f>
        <v>51469.612173125664</v>
      </c>
      <c r="S1405" s="29">
        <f>IF(H1405=0,"",H1405*(1+0.25*P1405)*Параметри!$K$66*Параметри!$K$20/1000)</f>
        <v>0</v>
      </c>
      <c r="T1405" s="29">
        <f>IF(H1405=0,"",H1405*(1+0.25*P1405)*'Коефіцієнти АТО'!$S1405*Параметри!$K$20/1000)</f>
        <v>62481.770814099691</v>
      </c>
      <c r="U1405" s="29">
        <f t="shared" si="192"/>
        <v>457082.13080806314</v>
      </c>
      <c r="V1405" s="29">
        <f t="shared" si="193"/>
        <v>457082.13080806314</v>
      </c>
      <c r="W1405" s="40">
        <f>ROUNDUP('Дані з ДІСО'!P1405/Параметри!$K$24,0)</f>
        <v>0</v>
      </c>
      <c r="X1405" s="40">
        <f>ROUNDUP('Дані з ДІСО'!Q1405/Параметри!$K$24,0)</f>
        <v>0</v>
      </c>
      <c r="Y1405" s="40">
        <f>ROUNDUP('Дані з ДІСО'!R1405/Параметри!$K$24,0)</f>
        <v>0</v>
      </c>
      <c r="Z1405" s="59">
        <f>(W1405*Параметри!$K$33+X1405*Параметри!$L$33+Y1405*Параметри!$M$33)/18</f>
        <v>0</v>
      </c>
      <c r="AA1405" s="41">
        <f>IF(J1405=0,0,'Дані з ДІСО'!AA1405/J1405)</f>
        <v>0</v>
      </c>
      <c r="AB1405" s="29">
        <f>(1+0.25*AA1405)*Z1405*Параметри!$K$51</f>
        <v>0</v>
      </c>
      <c r="AC1405" s="29">
        <f>AB1405*'Коефіцієнти АТО'!U1405</f>
        <v>0</v>
      </c>
      <c r="AD1405" s="29">
        <f>J1405*(1+0.25*AA1405)*Параметри!$K$66*Параметри!$K$20/1000</f>
        <v>0</v>
      </c>
      <c r="AE1405" s="29">
        <f>(1+0.25*AA1405)*J1405*'Коефіцієнти АТО'!S1405*Параметри!$K$20/1000</f>
        <v>0</v>
      </c>
      <c r="AF1405" s="29">
        <f t="shared" si="189"/>
        <v>0</v>
      </c>
      <c r="AG1405" s="29">
        <v>0</v>
      </c>
      <c r="AH1405" s="40">
        <v>203</v>
      </c>
      <c r="AI1405" s="40">
        <v>0</v>
      </c>
      <c r="AJ1405" s="40">
        <f t="shared" si="190"/>
        <v>0</v>
      </c>
      <c r="AK1405" s="29">
        <f>(AH1405+AI1405)*(1+0.25*AJ1405)*Параметри!$K$53</f>
        <v>36424.142966288011</v>
      </c>
      <c r="AL1405" s="29">
        <f>ROUNDUP(('Дані з ДІСО'!AU1405+'Дані з ДІСО'!AW1405)/Параметри!$K$28,0)</f>
        <v>0</v>
      </c>
      <c r="AM1405" s="64">
        <f>AL1405*Параметри!$M$35/18</f>
        <v>0</v>
      </c>
      <c r="AN1405" s="29">
        <f>IF(AL1405=0,0,'Дані з ДІСО'!AW1405/SUM('Дані з ДІСО'!AU1405,'Дані з ДІСО'!AW1405))</f>
        <v>0</v>
      </c>
      <c r="AO1405" s="29">
        <f>(1+0.25*AN1405)*AM1405*Параметри!$K$51</f>
        <v>0</v>
      </c>
      <c r="AP1405" s="40">
        <f>ROUNDUP(('Дані з ДІСО'!AE1405+'Дані не з ДІСО'!E1405+'Дані не з ДІСО'!G1405)/Параметри!$K$69,0)</f>
        <v>6</v>
      </c>
      <c r="AQ1405" s="40">
        <f t="shared" si="194"/>
        <v>12</v>
      </c>
      <c r="AR1405" s="40">
        <f>IF(AP1405=0,0,('Дані з ДІСО'!AH1405+'Дані не з ДІСО'!G1405)/('Дані з ДІСО'!AE1405+'Дані не з ДІСО'!E1405+'Дані не з ДІСО'!G1405))</f>
        <v>0</v>
      </c>
      <c r="AS1405" s="29">
        <f>AQ1405*(1+0.25*AR1405)*Параметри!$K$51</f>
        <v>2457.8425312320001</v>
      </c>
      <c r="AT1405" s="40">
        <f>ROUNDUP('Дані з ДІСО'!AF1405/Параметри!$K$70,0)</f>
        <v>0</v>
      </c>
      <c r="AU1405" s="40">
        <f t="shared" si="195"/>
        <v>0</v>
      </c>
      <c r="AV1405" s="40">
        <f>IF(AT1405=0,0,'Дані з ДІСО'!AI1405/'Дані з ДІСО'!AF1405)</f>
        <v>0</v>
      </c>
      <c r="AW1405" s="29">
        <f>AU1405*(1+0.25*AV1405)*Параметри!$K$51</f>
        <v>0</v>
      </c>
      <c r="AX1405" s="40">
        <f>ROUNDUP('Дані з ДІСО'!AR1405/Параметри!$K$29,0)</f>
        <v>0</v>
      </c>
      <c r="AY1405" s="40">
        <f>ROUNDUP('Дані з ДІСО'!AS1405/Параметри!$K$29,0)</f>
        <v>0</v>
      </c>
      <c r="AZ1405" s="40">
        <f>ROUNDUP('Дані з ДІСО'!AT1405/Параметри!$K$29,0)</f>
        <v>0</v>
      </c>
      <c r="BA1405" s="64">
        <f>(AX1405*Параметри!$K$32+AY1405*Параметри!$L$32+AZ1405*Параметри!$M$32)/18</f>
        <v>0</v>
      </c>
      <c r="BB1405" s="29">
        <f>(BA1405*Параметри!$K$51+SUM('Дані з ДІСО'!AR1405:AT1405)*Параметри!$K$48*Параметри!$K$20/1000)*Параметри!$K$74</f>
        <v>0</v>
      </c>
      <c r="BC1405" s="40">
        <f>ROUNDUP(('Дані не з ДІСО'!I1405+'Дані не з ДІСО'!K1405)/Параметри!$K$26,0)</f>
        <v>91</v>
      </c>
      <c r="BD1405" s="29">
        <f>BC1405*Параметри!$M$36/18</f>
        <v>141.55555555555554</v>
      </c>
      <c r="BE1405" s="40">
        <f>IF(BC1405=0,0,'Дані не з ДІСО'!K1405/('Дані не з ДІСО'!I1405+'Дані не з ДІСО'!K1405))</f>
        <v>0</v>
      </c>
      <c r="BF1405" s="29">
        <f>(1+0.25*BE1405)*BD1405*Параметри!$K$51</f>
        <v>28993.438748051551</v>
      </c>
      <c r="BG1405" s="40">
        <f>ROUNDUP('Дані не з ДІСО'!M1405/Параметри!$K$27,0)</f>
        <v>0</v>
      </c>
      <c r="BH1405" s="40">
        <f>BG1405*Параметри!$M$37/18</f>
        <v>0</v>
      </c>
      <c r="BI1405" s="29">
        <f>BH1405*Параметри!$K$51</f>
        <v>0</v>
      </c>
      <c r="BJ1405" s="29">
        <f>'Дані не з ДІСО'!N1405*Параметри!$K$76</f>
        <v>0</v>
      </c>
      <c r="BK1405" s="40">
        <f>ROUNDUP('Дані з ДІСО'!V1405/Параметри!$K$25,0)</f>
        <v>0</v>
      </c>
      <c r="BL1405" s="40">
        <f>ROUNDUP('Дані з ДІСО'!W1405/Параметри!$K$25,0)</f>
        <v>0</v>
      </c>
      <c r="BM1405" s="40">
        <f>ROUNDUP('Дані з ДІСО'!X1405/Параметри!$K$25,0)</f>
        <v>0</v>
      </c>
      <c r="BN1405" s="40">
        <f>(BK1405*Параметри!$K$34+BL1405*Параметри!$L$34+BM1405*Параметри!$M$34)/18</f>
        <v>0</v>
      </c>
      <c r="BO1405" s="40">
        <f>IF(K1405=0,0,'Дані з ДІСО'!AC1405/K1405)</f>
        <v>0</v>
      </c>
      <c r="BP1405" s="29">
        <f>(1+0.25*BO1405)*BN1405*Параметри!$K$51</f>
        <v>0</v>
      </c>
      <c r="BQ1405" s="29">
        <f>BP1405*'Коефіцієнти АТО'!U1405</f>
        <v>0</v>
      </c>
      <c r="BR1405" s="29">
        <f>K1405*(1+0.25*BO1405)*Параметри!$K$66*Параметри!$K$20/1000</f>
        <v>0</v>
      </c>
      <c r="BS1405" s="29">
        <f>(1+0.25*BO1405)*K1405*'Коефіцієнти АТО'!S1405*Параметри!$K$20/1000</f>
        <v>0</v>
      </c>
      <c r="BT1405" s="29">
        <f t="shared" si="196"/>
        <v>0</v>
      </c>
      <c r="BU1405" s="40">
        <f>ROUNDUP('Дані з ДІСО'!AG1405/Параметри!$K$71,0)</f>
        <v>0</v>
      </c>
      <c r="BV1405" s="40">
        <f t="shared" si="197"/>
        <v>0</v>
      </c>
      <c r="BW1405" s="40">
        <f>IF('Дані з ДІСО'!AG1405=0,0,'Дані з ДІСО'!AJ1405/'Дані з ДІСО'!AG1405)</f>
        <v>0</v>
      </c>
      <c r="BX1405" s="29">
        <f>BV1405*(1+0.25*BW1405)*Параметри!$K$51</f>
        <v>0</v>
      </c>
      <c r="BY1405" s="29">
        <f>ROUND(IF(Параметри!$K$77="No",CC1405,CC1405*Параметри!$K$78)+AG1405,1)</f>
        <v>446367.7</v>
      </c>
      <c r="BZ1405" s="29">
        <f>ROUND(IF(Параметри!$K$77="No",BF1405,BF1405*Параметри!$K$78),1)</f>
        <v>26094.1</v>
      </c>
      <c r="CA1405" s="29">
        <f>ROUND(IF(Параметри!$K$77="No",BI1405,BI1405*Параметри!$K$78),1)</f>
        <v>0</v>
      </c>
      <c r="CB1405" s="29">
        <f>ROUND(IF(Параметри!$K$77="No",BJ1405,BJ1405*Параметри!$K$78),1)</f>
        <v>0</v>
      </c>
      <c r="CC1405" s="29">
        <f t="shared" si="191"/>
        <v>495964.11630558316</v>
      </c>
    </row>
    <row r="1406" spans="1:81">
      <c r="A1406" s="9">
        <v>1405</v>
      </c>
      <c r="B1406" s="9" t="s">
        <v>3097</v>
      </c>
      <c r="C1406" s="9" t="s">
        <v>3097</v>
      </c>
      <c r="D1406" s="9" t="s">
        <v>4422</v>
      </c>
      <c r="E1406" s="9" t="s">
        <v>15</v>
      </c>
      <c r="F1406" s="9" t="s">
        <v>3137</v>
      </c>
      <c r="G1406" s="9" t="s">
        <v>2916</v>
      </c>
      <c r="H1406" s="29">
        <f>SUM('Дані з ДІСО'!J1406:L1406)</f>
        <v>1803</v>
      </c>
      <c r="I1406" s="29">
        <f>SUM('Дані з ДІСО'!G1406:I1406)</f>
        <v>105</v>
      </c>
      <c r="J1406" s="29">
        <f>SUM('Дані з ДІСО'!P1406:R1406)</f>
        <v>115</v>
      </c>
      <c r="K1406" s="29">
        <f>SUM('Дані з ДІСО'!V1406:X1406)</f>
        <v>391</v>
      </c>
      <c r="L1406" s="40">
        <f>ROUNDUP('Дані з ДІСО'!J1406/'Коефіцієнти АТО'!$R1406,0)</f>
        <v>16</v>
      </c>
      <c r="M1406" s="40">
        <f>ROUNDUP('Дані з ДІСО'!K1406/'Коефіцієнти АТО'!$R1406,0)</f>
        <v>34</v>
      </c>
      <c r="N1406" s="40">
        <f>ROUNDUP('Дані з ДІСО'!L1406/'Коефіцієнти АТО'!$R1406,0)</f>
        <v>42</v>
      </c>
      <c r="O1406" s="59">
        <f>(L1406*Параметри!$K$32+M1406*Параметри!$L$32+N1406*Параметри!$M$32)/18</f>
        <v>165.04444444444445</v>
      </c>
      <c r="P1406" s="41">
        <f>IF(H1406=0,"",'Дані з ДІСО'!Y1406/H1406)</f>
        <v>0</v>
      </c>
      <c r="Q1406" s="29">
        <f>IF(H1406=0,"",(1+0.25*P1406)*O1406*Параметри!$K$51)</f>
        <v>33804.437924926046</v>
      </c>
      <c r="R1406" s="29">
        <f>IF(H1406=0,"",Q1406*'Коефіцієнти АТО'!T1406)</f>
        <v>2366.3106547448233</v>
      </c>
      <c r="S1406" s="29">
        <f>IF(H1406=0,"",H1406*(1+0.25*P1406)*Параметри!$K$66*Параметри!$K$20/1000)</f>
        <v>0</v>
      </c>
      <c r="T1406" s="29">
        <f>IF(H1406=0,"",H1406*(1+0.25*P1406)*'Коефіцієнти АТО'!$S1406*Параметри!$K$20/1000)</f>
        <v>3946.5627177376682</v>
      </c>
      <c r="U1406" s="29">
        <f t="shared" si="192"/>
        <v>40117.311297408538</v>
      </c>
      <c r="V1406" s="29">
        <f t="shared" si="193"/>
        <v>40117.311297408538</v>
      </c>
      <c r="W1406" s="40">
        <f>ROUNDUP('Дані з ДІСО'!P1406/Параметри!$K$24,0)</f>
        <v>4</v>
      </c>
      <c r="X1406" s="40">
        <f>ROUNDUP('Дані з ДІСО'!Q1406/Параметри!$K$24,0)</f>
        <v>10</v>
      </c>
      <c r="Y1406" s="40">
        <f>ROUNDUP('Дані з ДІСО'!R1406/Параметри!$K$24,0)</f>
        <v>0</v>
      </c>
      <c r="Z1406" s="59">
        <f>(W1406*Параметри!$K$33+X1406*Параметри!$L$33+Y1406*Параметри!$M$33)/18</f>
        <v>28</v>
      </c>
      <c r="AA1406" s="41">
        <f>IF(J1406=0,0,'Дані з ДІСО'!AA1406/J1406)</f>
        <v>0</v>
      </c>
      <c r="AB1406" s="29">
        <f>(1+0.25*AA1406)*Z1406*Параметри!$K$51</f>
        <v>5734.965906208</v>
      </c>
      <c r="AC1406" s="29">
        <f>AB1406*'Коефіцієнти АТО'!U1406</f>
        <v>579.23155652700802</v>
      </c>
      <c r="AD1406" s="29">
        <f>J1406*(1+0.25*AA1406)*Параметри!$K$66*Параметри!$K$20/1000</f>
        <v>0</v>
      </c>
      <c r="AE1406" s="29">
        <f>(1+0.25*AA1406)*J1406*'Коефіцієнти АТО'!S1406*Параметри!$K$20/1000</f>
        <v>251.72197034932441</v>
      </c>
      <c r="AF1406" s="29">
        <f t="shared" si="189"/>
        <v>6565.9194330843329</v>
      </c>
      <c r="AG1406" s="29">
        <v>0</v>
      </c>
      <c r="AH1406" s="40">
        <v>6</v>
      </c>
      <c r="AI1406" s="40">
        <v>0</v>
      </c>
      <c r="AJ1406" s="40">
        <f t="shared" si="190"/>
        <v>0</v>
      </c>
      <c r="AK1406" s="29">
        <f>(AH1406+AI1406)*(1+0.25*AJ1406)*Параметри!$K$53</f>
        <v>1076.5756541760002</v>
      </c>
      <c r="AL1406" s="29">
        <f>ROUNDUP(('Дані з ДІСО'!AU1406+'Дані з ДІСО'!AW1406)/Параметри!$K$28,0)</f>
        <v>0</v>
      </c>
      <c r="AM1406" s="64">
        <f>AL1406*Параметри!$M$35/18</f>
        <v>0</v>
      </c>
      <c r="AN1406" s="29">
        <f>IF(AL1406=0,0,'Дані з ДІСО'!AW1406/SUM('Дані з ДІСО'!AU1406,'Дані з ДІСО'!AW1406))</f>
        <v>0</v>
      </c>
      <c r="AO1406" s="29">
        <f>(1+0.25*AN1406)*AM1406*Параметри!$K$51</f>
        <v>0</v>
      </c>
      <c r="AP1406" s="40">
        <f>ROUNDUP(('Дані з ДІСО'!AE1406+'Дані не з ДІСО'!E1406+'Дані не з ДІСО'!G1406)/Параметри!$K$69,0)</f>
        <v>79</v>
      </c>
      <c r="AQ1406" s="40">
        <f t="shared" si="194"/>
        <v>158</v>
      </c>
      <c r="AR1406" s="40">
        <f>IF(AP1406=0,0,('Дані з ДІСО'!AH1406+'Дані не з ДІСО'!G1406)/('Дані з ДІСО'!AE1406+'Дані не з ДІСО'!E1406+'Дані не з ДІСО'!G1406))</f>
        <v>0</v>
      </c>
      <c r="AS1406" s="29">
        <f>AQ1406*(1+0.25*AR1406)*Параметри!$K$51</f>
        <v>32361.593327888</v>
      </c>
      <c r="AT1406" s="40">
        <f>ROUNDUP('Дані з ДІСО'!AF1406/Параметри!$K$70,0)</f>
        <v>6</v>
      </c>
      <c r="AU1406" s="40">
        <f t="shared" si="195"/>
        <v>12</v>
      </c>
      <c r="AV1406" s="40">
        <f>IF(AT1406=0,0,'Дані з ДІСО'!AI1406/'Дані з ДІСО'!AF1406)</f>
        <v>0</v>
      </c>
      <c r="AW1406" s="29">
        <f>AU1406*(1+0.25*AV1406)*Параметри!$K$51</f>
        <v>2457.8425312320001</v>
      </c>
      <c r="AX1406" s="40">
        <f>ROUNDUP('Дані з ДІСО'!AR1406/Параметри!$K$29,0)</f>
        <v>3</v>
      </c>
      <c r="AY1406" s="40">
        <f>ROUNDUP('Дані з ДІСО'!AS1406/Параметри!$K$29,0)</f>
        <v>4</v>
      </c>
      <c r="AZ1406" s="40">
        <f>ROUNDUP('Дані з ДІСО'!AT1406/Параметри!$K$29,0)</f>
        <v>1</v>
      </c>
      <c r="BA1406" s="64">
        <f>(AX1406*Параметри!$K$32+AY1406*Параметри!$L$32+AZ1406*Параметри!$M$32)/18</f>
        <v>13.072222222222223</v>
      </c>
      <c r="BB1406" s="29">
        <f>(BA1406*Параметри!$K$51+SUM('Дані з ДІСО'!AR1406:AT1406)*Параметри!$K$48*Параметри!$K$20/1000)*Параметри!$K$74</f>
        <v>2464.1683724133932</v>
      </c>
      <c r="BC1406" s="40">
        <f>ROUNDUP(('Дані не з ДІСО'!I1406+'Дані не з ДІСО'!K1406)/Параметри!$K$26,0)</f>
        <v>62</v>
      </c>
      <c r="BD1406" s="29">
        <f>BC1406*Параметри!$M$36/18</f>
        <v>96.444444444444443</v>
      </c>
      <c r="BE1406" s="40">
        <f>IF(BC1406=0,0,'Дані не з ДІСО'!K1406/('Дані не з ДІСО'!I1406+'Дані не з ДІСО'!K1406))</f>
        <v>0</v>
      </c>
      <c r="BF1406" s="29">
        <f>(1+0.25*BE1406)*BD1406*Параметри!$K$51</f>
        <v>19753.771454716443</v>
      </c>
      <c r="BG1406" s="40">
        <f>ROUNDUP('Дані не з ДІСО'!M1406/Параметри!$K$27,0)</f>
        <v>58</v>
      </c>
      <c r="BH1406" s="40">
        <f>BG1406*Параметри!$M$37/18</f>
        <v>96.666666666666671</v>
      </c>
      <c r="BI1406" s="29">
        <f>BH1406*Параметри!$K$51</f>
        <v>19799.287057146666</v>
      </c>
      <c r="BJ1406" s="29">
        <f>'Дані не з ДІСО'!N1406*Параметри!$K$76</f>
        <v>30996.643850304001</v>
      </c>
      <c r="BK1406" s="40">
        <f>ROUNDUP('Дані з ДІСО'!V1406/Параметри!$K$25,0)</f>
        <v>23</v>
      </c>
      <c r="BL1406" s="40">
        <f>ROUNDUP('Дані з ДІСО'!W1406/Параметри!$K$25,0)</f>
        <v>33</v>
      </c>
      <c r="BM1406" s="40">
        <f>ROUNDUP('Дані з ДІСО'!X1406/Параметри!$K$25,0)</f>
        <v>10</v>
      </c>
      <c r="BN1406" s="40">
        <f>(BK1406*Параметри!$K$34+BL1406*Параметри!$L$34+BM1406*Параметри!$M$34)/18</f>
        <v>132</v>
      </c>
      <c r="BO1406" s="40">
        <f>IF(K1406=0,0,'Дані з ДІСО'!AC1406/K1406)</f>
        <v>0</v>
      </c>
      <c r="BP1406" s="29">
        <f>(1+0.25*BO1406)*BN1406*Параметри!$K$51</f>
        <v>27036.267843551999</v>
      </c>
      <c r="BQ1406" s="29">
        <f>BP1406*'Коефіцієнти АТО'!U1406</f>
        <v>2730.6630521987522</v>
      </c>
      <c r="BR1406" s="29">
        <f>K1406*(1+0.25*BO1406)*Параметри!$K$66*Параметри!$K$20/1000</f>
        <v>0</v>
      </c>
      <c r="BS1406" s="29">
        <f>(1+0.25*BO1406)*K1406*'Коефіцієнти АТО'!S1406*Параметри!$K$20/1000</f>
        <v>855.85469918770298</v>
      </c>
      <c r="BT1406" s="29">
        <f t="shared" si="196"/>
        <v>30622.785594938458</v>
      </c>
      <c r="BU1406" s="40">
        <f>ROUNDUP('Дані з ДІСО'!AG1406/Параметри!$K$71,0)</f>
        <v>49</v>
      </c>
      <c r="BV1406" s="40">
        <f t="shared" si="197"/>
        <v>98</v>
      </c>
      <c r="BW1406" s="40">
        <f>IF('Дані з ДІСО'!AG1406=0,0,'Дані з ДІСО'!AJ1406/'Дані з ДІСО'!AG1406)</f>
        <v>0</v>
      </c>
      <c r="BX1406" s="29">
        <f>BV1406*(1+0.25*BW1406)*Параметри!$K$51</f>
        <v>20072.380671727999</v>
      </c>
      <c r="BY1406" s="29">
        <f>ROUND(IF(Параметри!$K$77="No",CC1406,CC1406*Параметри!$K$78)+AG1406,1)</f>
        <v>122164.7</v>
      </c>
      <c r="BZ1406" s="29">
        <f>ROUND(IF(Параметри!$K$77="No",BF1406,BF1406*Параметри!$K$78),1)</f>
        <v>17778.400000000001</v>
      </c>
      <c r="CA1406" s="29">
        <f>ROUND(IF(Параметри!$K$77="No",BI1406,BI1406*Параметри!$K$78),1)</f>
        <v>17819.400000000001</v>
      </c>
      <c r="CB1406" s="29">
        <f>ROUND(IF(Параметри!$K$77="No",BJ1406,BJ1406*Параметри!$K$78),1)</f>
        <v>27897</v>
      </c>
      <c r="CC1406" s="29">
        <f t="shared" si="191"/>
        <v>135738.57688286871</v>
      </c>
    </row>
    <row r="1407" spans="1:81">
      <c r="A1407" s="9">
        <v>1406</v>
      </c>
      <c r="B1407" s="9" t="s">
        <v>3148</v>
      </c>
      <c r="C1407" s="9" t="s">
        <v>3148</v>
      </c>
      <c r="D1407" s="9" t="s">
        <v>4422</v>
      </c>
      <c r="E1407" s="9" t="s">
        <v>24</v>
      </c>
      <c r="F1407" s="9" t="s">
        <v>4423</v>
      </c>
      <c r="G1407" s="9" t="s">
        <v>2920</v>
      </c>
      <c r="H1407" s="29">
        <f>SUM('Дані з ДІСО'!J1407:L1407)</f>
        <v>565</v>
      </c>
      <c r="I1407" s="29">
        <f>SUM('Дані з ДІСО'!G1407:I1407)</f>
        <v>41</v>
      </c>
      <c r="J1407" s="29">
        <f>SUM('Дані з ДІСО'!P1407:R1407)</f>
        <v>0</v>
      </c>
      <c r="K1407" s="29">
        <f>SUM('Дані з ДІСО'!V1407:X1407)</f>
        <v>0</v>
      </c>
      <c r="L1407" s="40">
        <f>ROUNDUP('Дані з ДІСО'!J1407/'Коефіцієнти АТО'!$R1407,0)</f>
        <v>20</v>
      </c>
      <c r="M1407" s="40">
        <f>ROUNDUP('Дані з ДІСО'!K1407/'Коефіцієнти АТО'!$R1407,0)</f>
        <v>25</v>
      </c>
      <c r="N1407" s="40">
        <f>ROUNDUP('Дані з ДІСО'!L1407/'Коефіцієнти АТО'!$R1407,0)</f>
        <v>4</v>
      </c>
      <c r="O1407" s="59">
        <f>(L1407*Параметри!$K$32+M1407*Параметри!$L$32+N1407*Параметри!$M$32)/18</f>
        <v>78.861111111111114</v>
      </c>
      <c r="P1407" s="41">
        <f>IF(H1407=0,"",'Дані з ДІСО'!Y1407/H1407)</f>
        <v>0</v>
      </c>
      <c r="Q1407" s="29">
        <f>IF(H1407=0,"",(1+0.25*P1407)*O1407*Параметри!$K$51)</f>
        <v>16152.349412425112</v>
      </c>
      <c r="R1407" s="29">
        <f>IF(H1407=0,"",Q1407*'Коефіцієнти АТО'!T1407)</f>
        <v>274.58994001122693</v>
      </c>
      <c r="S1407" s="29">
        <f>IF(H1407=0,"",H1407*(1+0.25*P1407)*Параметри!$K$66*Параметри!$K$20/1000)</f>
        <v>0</v>
      </c>
      <c r="T1407" s="29">
        <f>IF(H1407=0,"",H1407*(1+0.25*P1407)*'Коефіцієнти АТО'!$S1407*Параметри!$K$20/1000)</f>
        <v>2849.8353127071905</v>
      </c>
      <c r="U1407" s="29">
        <f t="shared" si="192"/>
        <v>19276.77466514353</v>
      </c>
      <c r="V1407" s="29">
        <f t="shared" si="193"/>
        <v>19276.77466514353</v>
      </c>
      <c r="W1407" s="40">
        <f>ROUNDUP('Дані з ДІСО'!P1407/Параметри!$K$24,0)</f>
        <v>0</v>
      </c>
      <c r="X1407" s="40">
        <f>ROUNDUP('Дані з ДІСО'!Q1407/Параметри!$K$24,0)</f>
        <v>0</v>
      </c>
      <c r="Y1407" s="40">
        <f>ROUNDUP('Дані з ДІСО'!R1407/Параметри!$K$24,0)</f>
        <v>0</v>
      </c>
      <c r="Z1407" s="59">
        <f>(W1407*Параметри!$K$33+X1407*Параметри!$L$33+Y1407*Параметри!$M$33)/18</f>
        <v>0</v>
      </c>
      <c r="AA1407" s="41">
        <f>IF(J1407=0,0,'Дані з ДІСО'!AA1407/J1407)</f>
        <v>0</v>
      </c>
      <c r="AB1407" s="29">
        <f>(1+0.25*AA1407)*Z1407*Параметри!$K$51</f>
        <v>0</v>
      </c>
      <c r="AC1407" s="29">
        <f>AB1407*'Коефіцієнти АТО'!U1407</f>
        <v>0</v>
      </c>
      <c r="AD1407" s="29">
        <f>J1407*(1+0.25*AA1407)*Параметри!$K$66*Параметри!$K$20/1000</f>
        <v>0</v>
      </c>
      <c r="AE1407" s="29">
        <f>(1+0.25*AA1407)*J1407*'Коефіцієнти АТО'!S1407*Параметри!$K$20/1000</f>
        <v>0</v>
      </c>
      <c r="AF1407" s="29">
        <f t="shared" si="189"/>
        <v>0</v>
      </c>
      <c r="AG1407" s="29">
        <v>0</v>
      </c>
      <c r="AH1407" s="40">
        <v>3</v>
      </c>
      <c r="AI1407" s="40">
        <v>0</v>
      </c>
      <c r="AJ1407" s="40">
        <f t="shared" si="190"/>
        <v>0</v>
      </c>
      <c r="AK1407" s="29">
        <f>(AH1407+AI1407)*(1+0.25*AJ1407)*Параметри!$K$53</f>
        <v>538.28782708800009</v>
      </c>
      <c r="AL1407" s="29">
        <f>ROUNDUP(('Дані з ДІСО'!AU1407+'Дані з ДІСО'!AW1407)/Параметри!$K$28,0)</f>
        <v>0</v>
      </c>
      <c r="AM1407" s="64">
        <f>AL1407*Параметри!$M$35/18</f>
        <v>0</v>
      </c>
      <c r="AN1407" s="29">
        <f>IF(AL1407=0,0,'Дані з ДІСО'!AW1407/SUM('Дані з ДІСО'!AU1407,'Дані з ДІСО'!AW1407))</f>
        <v>0</v>
      </c>
      <c r="AO1407" s="29">
        <f>(1+0.25*AN1407)*AM1407*Параметри!$K$51</f>
        <v>0</v>
      </c>
      <c r="AP1407" s="40">
        <f>ROUNDUP(('Дані з ДІСО'!AE1407+'Дані не з ДІСО'!E1407+'Дані не з ДІСО'!G1407)/Параметри!$K$69,0)</f>
        <v>0</v>
      </c>
      <c r="AQ1407" s="40">
        <f t="shared" si="194"/>
        <v>0</v>
      </c>
      <c r="AR1407" s="40">
        <f>IF(AP1407=0,0,('Дані з ДІСО'!AH1407+'Дані не з ДІСО'!G1407)/('Дані з ДІСО'!AE1407+'Дані не з ДІСО'!E1407+'Дані не з ДІСО'!G1407))</f>
        <v>0</v>
      </c>
      <c r="AS1407" s="29">
        <f>AQ1407*(1+0.25*AR1407)*Параметри!$K$51</f>
        <v>0</v>
      </c>
      <c r="AT1407" s="40">
        <f>ROUNDUP('Дані з ДІСО'!AF1407/Параметри!$K$70,0)</f>
        <v>0</v>
      </c>
      <c r="AU1407" s="40">
        <f t="shared" si="195"/>
        <v>0</v>
      </c>
      <c r="AV1407" s="40">
        <f>IF(AT1407=0,0,'Дані з ДІСО'!AI1407/'Дані з ДІСО'!AF1407)</f>
        <v>0</v>
      </c>
      <c r="AW1407" s="29">
        <f>AU1407*(1+0.25*AV1407)*Параметри!$K$51</f>
        <v>0</v>
      </c>
      <c r="AX1407" s="40">
        <f>ROUNDUP('Дані з ДІСО'!AR1407/Параметри!$K$29,0)</f>
        <v>0</v>
      </c>
      <c r="AY1407" s="40">
        <f>ROUNDUP('Дані з ДІСО'!AS1407/Параметри!$K$29,0)</f>
        <v>0</v>
      </c>
      <c r="AZ1407" s="40">
        <f>ROUNDUP('Дані з ДІСО'!AT1407/Параметри!$K$29,0)</f>
        <v>0</v>
      </c>
      <c r="BA1407" s="64">
        <f>(AX1407*Параметри!$K$32+AY1407*Параметри!$L$32+AZ1407*Параметри!$M$32)/18</f>
        <v>0</v>
      </c>
      <c r="BB1407" s="29">
        <f>(BA1407*Параметри!$K$51+SUM('Дані з ДІСО'!AR1407:AT1407)*Параметри!$K$48*Параметри!$K$20/1000)*Параметри!$K$74</f>
        <v>0</v>
      </c>
      <c r="BC1407" s="40">
        <f>ROUNDUP(('Дані не з ДІСО'!I1407+'Дані не з ДІСО'!K1407)/Параметри!$K$26,0)</f>
        <v>0</v>
      </c>
      <c r="BD1407" s="29">
        <f>BC1407*Параметри!$M$36/18</f>
        <v>0</v>
      </c>
      <c r="BE1407" s="40">
        <f>IF(BC1407=0,0,'Дані не з ДІСО'!K1407/('Дані не з ДІСО'!I1407+'Дані не з ДІСО'!K1407))</f>
        <v>0</v>
      </c>
      <c r="BF1407" s="29">
        <f>(1+0.25*BE1407)*BD1407*Параметри!$K$51</f>
        <v>0</v>
      </c>
      <c r="BG1407" s="40">
        <f>ROUNDUP('Дані не з ДІСО'!M1407/Параметри!$K$27,0)</f>
        <v>0</v>
      </c>
      <c r="BH1407" s="40">
        <f>BG1407*Параметри!$M$37/18</f>
        <v>0</v>
      </c>
      <c r="BI1407" s="29">
        <f>BH1407*Параметри!$K$51</f>
        <v>0</v>
      </c>
      <c r="BJ1407" s="29">
        <f>'Дані не з ДІСО'!N1407*Параметри!$K$76</f>
        <v>0</v>
      </c>
      <c r="BK1407" s="40">
        <f>ROUNDUP('Дані з ДІСО'!V1407/Параметри!$K$25,0)</f>
        <v>0</v>
      </c>
      <c r="BL1407" s="40">
        <f>ROUNDUP('Дані з ДІСО'!W1407/Параметри!$K$25,0)</f>
        <v>0</v>
      </c>
      <c r="BM1407" s="40">
        <f>ROUNDUP('Дані з ДІСО'!X1407/Параметри!$K$25,0)</f>
        <v>0</v>
      </c>
      <c r="BN1407" s="40">
        <f>(BK1407*Параметри!$K$34+BL1407*Параметри!$L$34+BM1407*Параметри!$M$34)/18</f>
        <v>0</v>
      </c>
      <c r="BO1407" s="40">
        <f>IF(K1407=0,0,'Дані з ДІСО'!AC1407/K1407)</f>
        <v>0</v>
      </c>
      <c r="BP1407" s="29">
        <f>(1+0.25*BO1407)*BN1407*Параметри!$K$51</f>
        <v>0</v>
      </c>
      <c r="BQ1407" s="29">
        <f>BP1407*'Коефіцієнти АТО'!U1407</f>
        <v>0</v>
      </c>
      <c r="BR1407" s="29">
        <f>K1407*(1+0.25*BO1407)*Параметри!$K$66*Параметри!$K$20/1000</f>
        <v>0</v>
      </c>
      <c r="BS1407" s="29">
        <f>(1+0.25*BO1407)*K1407*'Коефіцієнти АТО'!S1407*Параметри!$K$20/1000</f>
        <v>0</v>
      </c>
      <c r="BT1407" s="29">
        <f t="shared" si="196"/>
        <v>0</v>
      </c>
      <c r="BU1407" s="40">
        <f>ROUNDUP('Дані з ДІСО'!AG1407/Параметри!$K$71,0)</f>
        <v>0</v>
      </c>
      <c r="BV1407" s="40">
        <f t="shared" si="197"/>
        <v>0</v>
      </c>
      <c r="BW1407" s="40">
        <f>IF('Дані з ДІСО'!AG1407=0,0,'Дані з ДІСО'!AJ1407/'Дані з ДІСО'!AG1407)</f>
        <v>0</v>
      </c>
      <c r="BX1407" s="29">
        <f>BV1407*(1+0.25*BW1407)*Параметри!$K$51</f>
        <v>0</v>
      </c>
      <c r="BY1407" s="29">
        <f>ROUND(IF(Параметри!$K$77="No",CC1407,CC1407*Параметри!$K$78)+AG1407,1)</f>
        <v>17833.599999999999</v>
      </c>
      <c r="BZ1407" s="29">
        <f>ROUND(IF(Параметри!$K$77="No",BF1407,BF1407*Параметри!$K$78),1)</f>
        <v>0</v>
      </c>
      <c r="CA1407" s="29">
        <f>ROUND(IF(Параметри!$K$77="No",BI1407,BI1407*Параметри!$K$78),1)</f>
        <v>0</v>
      </c>
      <c r="CB1407" s="29">
        <f>ROUND(IF(Параметри!$K$77="No",BJ1407,BJ1407*Параметри!$K$78),1)</f>
        <v>0</v>
      </c>
      <c r="CC1407" s="29">
        <f t="shared" si="191"/>
        <v>19815.062492231529</v>
      </c>
    </row>
    <row r="1408" spans="1:81">
      <c r="A1408" s="9">
        <v>1407</v>
      </c>
      <c r="B1408" s="9" t="s">
        <v>3151</v>
      </c>
      <c r="C1408" s="9" t="s">
        <v>3151</v>
      </c>
      <c r="D1408" s="9" t="s">
        <v>4422</v>
      </c>
      <c r="E1408" s="9" t="s">
        <v>29</v>
      </c>
      <c r="F1408" s="9" t="s">
        <v>4424</v>
      </c>
      <c r="G1408" s="9" t="s">
        <v>2922</v>
      </c>
      <c r="H1408" s="29">
        <f>SUM('Дані з ДІСО'!J1408:L1408)</f>
        <v>978.5</v>
      </c>
      <c r="I1408" s="29">
        <f>SUM('Дані з ДІСО'!G1408:I1408)</f>
        <v>54</v>
      </c>
      <c r="J1408" s="29">
        <f>SUM('Дані з ДІСО'!P1408:R1408)</f>
        <v>0</v>
      </c>
      <c r="K1408" s="29">
        <f>SUM('Дані з ДІСО'!V1408:X1408)</f>
        <v>0</v>
      </c>
      <c r="L1408" s="40">
        <f>ROUNDUP('Дані з ДІСО'!J1408/'Коефіцієнти АТО'!$R1408,0)</f>
        <v>20</v>
      </c>
      <c r="M1408" s="40">
        <f>ROUNDUP('Дані з ДІСО'!K1408/'Коефіцієнти АТО'!$R1408,0)</f>
        <v>31</v>
      </c>
      <c r="N1408" s="40">
        <f>ROUNDUP('Дані з ДІСО'!L1408/'Коефіцієнти АТО'!$R1408,0)</f>
        <v>9</v>
      </c>
      <c r="O1408" s="59">
        <f>(L1408*Параметри!$K$32+M1408*Параметри!$L$32+N1408*Параметри!$M$32)/18</f>
        <v>99.62222222222222</v>
      </c>
      <c r="P1408" s="41">
        <f>IF(H1408=0,"",'Дані з ДІСО'!Y1408/H1408)</f>
        <v>0</v>
      </c>
      <c r="Q1408" s="29">
        <f>IF(H1408=0,"",(1+0.25*P1408)*O1408*Параметри!$K$51)</f>
        <v>20404.644569468623</v>
      </c>
      <c r="R1408" s="29">
        <f>IF(H1408=0,"",Q1408*'Коефіцієнти АТО'!T1408)</f>
        <v>346.87895768096661</v>
      </c>
      <c r="S1408" s="29">
        <f>IF(H1408=0,"",H1408*(1+0.25*P1408)*Параметри!$K$66*Параметри!$K$20/1000)</f>
        <v>0</v>
      </c>
      <c r="T1408" s="29">
        <f>IF(H1408=0,"",H1408*(1+0.25*P1408)*'Коефіцієнти АТО'!$S1408*Параметри!$K$20/1000)</f>
        <v>3073.0541714800984</v>
      </c>
      <c r="U1408" s="29">
        <f t="shared" si="192"/>
        <v>23824.577698629684</v>
      </c>
      <c r="V1408" s="29">
        <f t="shared" si="193"/>
        <v>23824.577698629684</v>
      </c>
      <c r="W1408" s="40">
        <f>ROUNDUP('Дані з ДІСО'!P1408/Параметри!$K$24,0)</f>
        <v>0</v>
      </c>
      <c r="X1408" s="40">
        <f>ROUNDUP('Дані з ДІСО'!Q1408/Параметри!$K$24,0)</f>
        <v>0</v>
      </c>
      <c r="Y1408" s="40">
        <f>ROUNDUP('Дані з ДІСО'!R1408/Параметри!$K$24,0)</f>
        <v>0</v>
      </c>
      <c r="Z1408" s="59">
        <f>(W1408*Параметри!$K$33+X1408*Параметри!$L$33+Y1408*Параметри!$M$33)/18</f>
        <v>0</v>
      </c>
      <c r="AA1408" s="41">
        <f>IF(J1408=0,0,'Дані з ДІСО'!AA1408/J1408)</f>
        <v>0</v>
      </c>
      <c r="AB1408" s="29">
        <f>(1+0.25*AA1408)*Z1408*Параметри!$K$51</f>
        <v>0</v>
      </c>
      <c r="AC1408" s="29">
        <f>AB1408*'Коефіцієнти АТО'!U1408</f>
        <v>0</v>
      </c>
      <c r="AD1408" s="29">
        <f>J1408*(1+0.25*AA1408)*Параметри!$K$66*Параметри!$K$20/1000</f>
        <v>0</v>
      </c>
      <c r="AE1408" s="29">
        <f>(1+0.25*AA1408)*J1408*'Коефіцієнти АТО'!S1408*Параметри!$K$20/1000</f>
        <v>0</v>
      </c>
      <c r="AF1408" s="29">
        <f t="shared" si="189"/>
        <v>0</v>
      </c>
      <c r="AG1408" s="29">
        <v>0</v>
      </c>
      <c r="AH1408" s="40">
        <v>10</v>
      </c>
      <c r="AI1408" s="40">
        <v>0</v>
      </c>
      <c r="AJ1408" s="40">
        <f t="shared" si="190"/>
        <v>0</v>
      </c>
      <c r="AK1408" s="29">
        <f>(AH1408+AI1408)*(1+0.25*AJ1408)*Параметри!$K$53</f>
        <v>1794.2927569600006</v>
      </c>
      <c r="AL1408" s="29">
        <f>ROUNDUP(('Дані з ДІСО'!AU1408+'Дані з ДІСО'!AW1408)/Параметри!$K$28,0)</f>
        <v>0</v>
      </c>
      <c r="AM1408" s="64">
        <f>AL1408*Параметри!$M$35/18</f>
        <v>0</v>
      </c>
      <c r="AN1408" s="29">
        <f>IF(AL1408=0,0,'Дані з ДІСО'!AW1408/SUM('Дані з ДІСО'!AU1408,'Дані з ДІСО'!AW1408))</f>
        <v>0</v>
      </c>
      <c r="AO1408" s="29">
        <f>(1+0.25*AN1408)*AM1408*Параметри!$K$51</f>
        <v>0</v>
      </c>
      <c r="AP1408" s="40">
        <f>ROUNDUP(('Дані з ДІСО'!AE1408+'Дані не з ДІСО'!E1408+'Дані не з ДІСО'!G1408)/Параметри!$K$69,0)</f>
        <v>0</v>
      </c>
      <c r="AQ1408" s="40">
        <f t="shared" si="194"/>
        <v>0</v>
      </c>
      <c r="AR1408" s="40">
        <f>IF(AP1408=0,0,('Дані з ДІСО'!AH1408+'Дані не з ДІСО'!G1408)/('Дані з ДІСО'!AE1408+'Дані не з ДІСО'!E1408+'Дані не з ДІСО'!G1408))</f>
        <v>0</v>
      </c>
      <c r="AS1408" s="29">
        <f>AQ1408*(1+0.25*AR1408)*Параметри!$K$51</f>
        <v>0</v>
      </c>
      <c r="AT1408" s="40">
        <f>ROUNDUP('Дані з ДІСО'!AF1408/Параметри!$K$70,0)</f>
        <v>0</v>
      </c>
      <c r="AU1408" s="40">
        <f t="shared" si="195"/>
        <v>0</v>
      </c>
      <c r="AV1408" s="40">
        <f>IF(AT1408=0,0,'Дані з ДІСО'!AI1408/'Дані з ДІСО'!AF1408)</f>
        <v>0</v>
      </c>
      <c r="AW1408" s="29">
        <f>AU1408*(1+0.25*AV1408)*Параметри!$K$51</f>
        <v>0</v>
      </c>
      <c r="AX1408" s="40">
        <f>ROUNDUP('Дані з ДІСО'!AR1408/Параметри!$K$29,0)</f>
        <v>0</v>
      </c>
      <c r="AY1408" s="40">
        <f>ROUNDUP('Дані з ДІСО'!AS1408/Параметри!$K$29,0)</f>
        <v>0</v>
      </c>
      <c r="AZ1408" s="40">
        <f>ROUNDUP('Дані з ДІСО'!AT1408/Параметри!$K$29,0)</f>
        <v>0</v>
      </c>
      <c r="BA1408" s="64">
        <f>(AX1408*Параметри!$K$32+AY1408*Параметри!$L$32+AZ1408*Параметри!$M$32)/18</f>
        <v>0</v>
      </c>
      <c r="BB1408" s="29">
        <f>(BA1408*Параметри!$K$51+SUM('Дані з ДІСО'!AR1408:AT1408)*Параметри!$K$48*Параметри!$K$20/1000)*Параметри!$K$74</f>
        <v>0</v>
      </c>
      <c r="BC1408" s="40">
        <f>ROUNDUP(('Дані не з ДІСО'!I1408+'Дані не з ДІСО'!K1408)/Параметри!$K$26,0)</f>
        <v>0</v>
      </c>
      <c r="BD1408" s="29">
        <f>BC1408*Параметри!$M$36/18</f>
        <v>0</v>
      </c>
      <c r="BE1408" s="40">
        <f>IF(BC1408=0,0,'Дані не з ДІСО'!K1408/('Дані не з ДІСО'!I1408+'Дані не з ДІСО'!K1408))</f>
        <v>0</v>
      </c>
      <c r="BF1408" s="29">
        <f>(1+0.25*BE1408)*BD1408*Параметри!$K$51</f>
        <v>0</v>
      </c>
      <c r="BG1408" s="40">
        <f>ROUNDUP('Дані не з ДІСО'!M1408/Параметри!$K$27,0)</f>
        <v>0</v>
      </c>
      <c r="BH1408" s="40">
        <f>BG1408*Параметри!$M$37/18</f>
        <v>0</v>
      </c>
      <c r="BI1408" s="29">
        <f>BH1408*Параметри!$K$51</f>
        <v>0</v>
      </c>
      <c r="BJ1408" s="29">
        <f>'Дані не з ДІСО'!N1408*Параметри!$K$76</f>
        <v>0</v>
      </c>
      <c r="BK1408" s="40">
        <f>ROUNDUP('Дані з ДІСО'!V1408/Параметри!$K$25,0)</f>
        <v>0</v>
      </c>
      <c r="BL1408" s="40">
        <f>ROUNDUP('Дані з ДІСО'!W1408/Параметри!$K$25,0)</f>
        <v>0</v>
      </c>
      <c r="BM1408" s="40">
        <f>ROUNDUP('Дані з ДІСО'!X1408/Параметри!$K$25,0)</f>
        <v>0</v>
      </c>
      <c r="BN1408" s="40">
        <f>(BK1408*Параметри!$K$34+BL1408*Параметри!$L$34+BM1408*Параметри!$M$34)/18</f>
        <v>0</v>
      </c>
      <c r="BO1408" s="40">
        <f>IF(K1408=0,0,'Дані з ДІСО'!AC1408/K1408)</f>
        <v>0</v>
      </c>
      <c r="BP1408" s="29">
        <f>(1+0.25*BO1408)*BN1408*Параметри!$K$51</f>
        <v>0</v>
      </c>
      <c r="BQ1408" s="29">
        <f>BP1408*'Коефіцієнти АТО'!U1408</f>
        <v>0</v>
      </c>
      <c r="BR1408" s="29">
        <f>K1408*(1+0.25*BO1408)*Параметри!$K$66*Параметри!$K$20/1000</f>
        <v>0</v>
      </c>
      <c r="BS1408" s="29">
        <f>(1+0.25*BO1408)*K1408*'Коефіцієнти АТО'!S1408*Параметри!$K$20/1000</f>
        <v>0</v>
      </c>
      <c r="BT1408" s="29">
        <f t="shared" si="196"/>
        <v>0</v>
      </c>
      <c r="BU1408" s="40">
        <f>ROUNDUP('Дані з ДІСО'!AG1408/Параметри!$K$71,0)</f>
        <v>0</v>
      </c>
      <c r="BV1408" s="40">
        <f t="shared" si="197"/>
        <v>0</v>
      </c>
      <c r="BW1408" s="40">
        <f>IF('Дані з ДІСО'!AG1408=0,0,'Дані з ДІСО'!AJ1408/'Дані з ДІСО'!AG1408)</f>
        <v>0</v>
      </c>
      <c r="BX1408" s="29">
        <f>BV1408*(1+0.25*BW1408)*Параметри!$K$51</f>
        <v>0</v>
      </c>
      <c r="BY1408" s="29">
        <f>ROUND(IF(Параметри!$K$77="No",CC1408,CC1408*Параметри!$K$78)+AG1408,1)</f>
        <v>23057</v>
      </c>
      <c r="BZ1408" s="29">
        <f>ROUND(IF(Параметри!$K$77="No",BF1408,BF1408*Параметри!$K$78),1)</f>
        <v>0</v>
      </c>
      <c r="CA1408" s="29">
        <f>ROUND(IF(Параметри!$K$77="No",BI1408,BI1408*Параметри!$K$78),1)</f>
        <v>0</v>
      </c>
      <c r="CB1408" s="29">
        <f>ROUND(IF(Параметри!$K$77="No",BJ1408,BJ1408*Параметри!$K$78),1)</f>
        <v>0</v>
      </c>
      <c r="CC1408" s="29">
        <f t="shared" si="191"/>
        <v>25618.870455589684</v>
      </c>
    </row>
    <row r="1409" spans="1:81">
      <c r="A1409" s="9">
        <v>1408</v>
      </c>
      <c r="B1409" s="9" t="s">
        <v>3148</v>
      </c>
      <c r="C1409" s="9" t="s">
        <v>3148</v>
      </c>
      <c r="D1409" s="9" t="s">
        <v>4422</v>
      </c>
      <c r="E1409" s="9" t="s">
        <v>24</v>
      </c>
      <c r="F1409" s="9" t="s">
        <v>4425</v>
      </c>
      <c r="G1409" s="9" t="s">
        <v>2924</v>
      </c>
      <c r="H1409" s="29">
        <f>SUM('Дані з ДІСО'!J1409:L1409)</f>
        <v>376</v>
      </c>
      <c r="I1409" s="29">
        <f>SUM('Дані з ДІСО'!G1409:I1409)</f>
        <v>29</v>
      </c>
      <c r="J1409" s="29">
        <f>SUM('Дані з ДІСО'!P1409:R1409)</f>
        <v>0</v>
      </c>
      <c r="K1409" s="29">
        <f>SUM('Дані з ДІСО'!V1409:X1409)</f>
        <v>0</v>
      </c>
      <c r="L1409" s="40">
        <f>ROUNDUP('Дані з ДІСО'!J1409/'Коефіцієнти АТО'!$R1409,0)</f>
        <v>14</v>
      </c>
      <c r="M1409" s="40">
        <f>ROUNDUP('Дані з ДІСО'!K1409/'Коефіцієнти АТО'!$R1409,0)</f>
        <v>18</v>
      </c>
      <c r="N1409" s="40">
        <f>ROUNDUP('Дані з ДІСО'!L1409/'Коефіцієнти АТО'!$R1409,0)</f>
        <v>4</v>
      </c>
      <c r="O1409" s="59">
        <f>(L1409*Параметри!$K$32+M1409*Параметри!$L$32+N1409*Параметри!$M$32)/18</f>
        <v>58.477777777777774</v>
      </c>
      <c r="P1409" s="41">
        <f>IF(H1409=0,"",'Дані з ДІСО'!Y1409/H1409)</f>
        <v>0</v>
      </c>
      <c r="Q1409" s="29">
        <f>IF(H1409=0,"",(1+0.25*P1409)*O1409*Параметри!$K$51)</f>
        <v>11977.430779512977</v>
      </c>
      <c r="R1409" s="29">
        <f>IF(H1409=0,"",Q1409*'Коефіцієнти АТО'!T1409)</f>
        <v>203.61632325172062</v>
      </c>
      <c r="S1409" s="29">
        <f>IF(H1409=0,"",H1409*(1+0.25*P1409)*Параметри!$K$66*Параметри!$K$20/1000)</f>
        <v>0</v>
      </c>
      <c r="T1409" s="29">
        <f>IF(H1409=0,"",H1409*(1+0.25*P1409)*'Коефіцієнти АТО'!$S1409*Параметри!$K$20/1000)</f>
        <v>1896.5275709343427</v>
      </c>
      <c r="U1409" s="29">
        <f t="shared" si="192"/>
        <v>14077.57467369904</v>
      </c>
      <c r="V1409" s="29">
        <f t="shared" si="193"/>
        <v>14077.57467369904</v>
      </c>
      <c r="W1409" s="40">
        <f>ROUNDUP('Дані з ДІСО'!P1409/Параметри!$K$24,0)</f>
        <v>0</v>
      </c>
      <c r="X1409" s="40">
        <f>ROUNDUP('Дані з ДІСО'!Q1409/Параметри!$K$24,0)</f>
        <v>0</v>
      </c>
      <c r="Y1409" s="40">
        <f>ROUNDUP('Дані з ДІСО'!R1409/Параметри!$K$24,0)</f>
        <v>0</v>
      </c>
      <c r="Z1409" s="59">
        <f>(W1409*Параметри!$K$33+X1409*Параметри!$L$33+Y1409*Параметри!$M$33)/18</f>
        <v>0</v>
      </c>
      <c r="AA1409" s="41">
        <f>IF(J1409=0,0,'Дані з ДІСО'!AA1409/J1409)</f>
        <v>0</v>
      </c>
      <c r="AB1409" s="29">
        <f>(1+0.25*AA1409)*Z1409*Параметри!$K$51</f>
        <v>0</v>
      </c>
      <c r="AC1409" s="29">
        <f>AB1409*'Коефіцієнти АТО'!U1409</f>
        <v>0</v>
      </c>
      <c r="AD1409" s="29">
        <f>J1409*(1+0.25*AA1409)*Параметри!$K$66*Параметри!$K$20/1000</f>
        <v>0</v>
      </c>
      <c r="AE1409" s="29">
        <f>(1+0.25*AA1409)*J1409*'Коефіцієнти АТО'!S1409*Параметри!$K$20/1000</f>
        <v>0</v>
      </c>
      <c r="AF1409" s="29">
        <f t="shared" si="189"/>
        <v>0</v>
      </c>
      <c r="AG1409" s="29">
        <v>0</v>
      </c>
      <c r="AH1409" s="40">
        <v>3</v>
      </c>
      <c r="AI1409" s="40">
        <v>0</v>
      </c>
      <c r="AJ1409" s="40">
        <f t="shared" si="190"/>
        <v>0</v>
      </c>
      <c r="AK1409" s="29">
        <f>(AH1409+AI1409)*(1+0.25*AJ1409)*Параметри!$K$53</f>
        <v>538.28782708800009</v>
      </c>
      <c r="AL1409" s="29">
        <f>ROUNDUP(('Дані з ДІСО'!AU1409+'Дані з ДІСО'!AW1409)/Параметри!$K$28,0)</f>
        <v>0</v>
      </c>
      <c r="AM1409" s="64">
        <f>AL1409*Параметри!$M$35/18</f>
        <v>0</v>
      </c>
      <c r="AN1409" s="29">
        <f>IF(AL1409=0,0,'Дані з ДІСО'!AW1409/SUM('Дані з ДІСО'!AU1409,'Дані з ДІСО'!AW1409))</f>
        <v>0</v>
      </c>
      <c r="AO1409" s="29">
        <f>(1+0.25*AN1409)*AM1409*Параметри!$K$51</f>
        <v>0</v>
      </c>
      <c r="AP1409" s="40">
        <f>ROUNDUP(('Дані з ДІСО'!AE1409+'Дані не з ДІСО'!E1409+'Дані не з ДІСО'!G1409)/Параметри!$K$69,0)</f>
        <v>0</v>
      </c>
      <c r="AQ1409" s="40">
        <f t="shared" si="194"/>
        <v>0</v>
      </c>
      <c r="AR1409" s="40">
        <f>IF(AP1409=0,0,('Дані з ДІСО'!AH1409+'Дані не з ДІСО'!G1409)/('Дані з ДІСО'!AE1409+'Дані не з ДІСО'!E1409+'Дані не з ДІСО'!G1409))</f>
        <v>0</v>
      </c>
      <c r="AS1409" s="29">
        <f>AQ1409*(1+0.25*AR1409)*Параметри!$K$51</f>
        <v>0</v>
      </c>
      <c r="AT1409" s="40">
        <f>ROUNDUP('Дані з ДІСО'!AF1409/Параметри!$K$70,0)</f>
        <v>0</v>
      </c>
      <c r="AU1409" s="40">
        <f t="shared" si="195"/>
        <v>0</v>
      </c>
      <c r="AV1409" s="40">
        <f>IF(AT1409=0,0,'Дані з ДІСО'!AI1409/'Дані з ДІСО'!AF1409)</f>
        <v>0</v>
      </c>
      <c r="AW1409" s="29">
        <f>AU1409*(1+0.25*AV1409)*Параметри!$K$51</f>
        <v>0</v>
      </c>
      <c r="AX1409" s="40">
        <f>ROUNDUP('Дані з ДІСО'!AR1409/Параметри!$K$29,0)</f>
        <v>0</v>
      </c>
      <c r="AY1409" s="40">
        <f>ROUNDUP('Дані з ДІСО'!AS1409/Параметри!$K$29,0)</f>
        <v>0</v>
      </c>
      <c r="AZ1409" s="40">
        <f>ROUNDUP('Дані з ДІСО'!AT1409/Параметри!$K$29,0)</f>
        <v>0</v>
      </c>
      <c r="BA1409" s="64">
        <f>(AX1409*Параметри!$K$32+AY1409*Параметри!$L$32+AZ1409*Параметри!$M$32)/18</f>
        <v>0</v>
      </c>
      <c r="BB1409" s="29">
        <f>(BA1409*Параметри!$K$51+SUM('Дані з ДІСО'!AR1409:AT1409)*Параметри!$K$48*Параметри!$K$20/1000)*Параметри!$K$74</f>
        <v>0</v>
      </c>
      <c r="BC1409" s="40">
        <f>ROUNDUP(('Дані не з ДІСО'!I1409+'Дані не з ДІСО'!K1409)/Параметри!$K$26,0)</f>
        <v>0</v>
      </c>
      <c r="BD1409" s="29">
        <f>BC1409*Параметри!$M$36/18</f>
        <v>0</v>
      </c>
      <c r="BE1409" s="40">
        <f>IF(BC1409=0,0,'Дані не з ДІСО'!K1409/('Дані не з ДІСО'!I1409+'Дані не з ДІСО'!K1409))</f>
        <v>0</v>
      </c>
      <c r="BF1409" s="29">
        <f>(1+0.25*BE1409)*BD1409*Параметри!$K$51</f>
        <v>0</v>
      </c>
      <c r="BG1409" s="40">
        <f>ROUNDUP('Дані не з ДІСО'!M1409/Параметри!$K$27,0)</f>
        <v>0</v>
      </c>
      <c r="BH1409" s="40">
        <f>BG1409*Параметри!$M$37/18</f>
        <v>0</v>
      </c>
      <c r="BI1409" s="29">
        <f>BH1409*Параметри!$K$51</f>
        <v>0</v>
      </c>
      <c r="BJ1409" s="29">
        <f>'Дані не з ДІСО'!N1409*Параметри!$K$76</f>
        <v>0</v>
      </c>
      <c r="BK1409" s="40">
        <f>ROUNDUP('Дані з ДІСО'!V1409/Параметри!$K$25,0)</f>
        <v>0</v>
      </c>
      <c r="BL1409" s="40">
        <f>ROUNDUP('Дані з ДІСО'!W1409/Параметри!$K$25,0)</f>
        <v>0</v>
      </c>
      <c r="BM1409" s="40">
        <f>ROUNDUP('Дані з ДІСО'!X1409/Параметри!$K$25,0)</f>
        <v>0</v>
      </c>
      <c r="BN1409" s="40">
        <f>(BK1409*Параметри!$K$34+BL1409*Параметри!$L$34+BM1409*Параметри!$M$34)/18</f>
        <v>0</v>
      </c>
      <c r="BO1409" s="40">
        <f>IF(K1409=0,0,'Дані з ДІСО'!AC1409/K1409)</f>
        <v>0</v>
      </c>
      <c r="BP1409" s="29">
        <f>(1+0.25*BO1409)*BN1409*Параметри!$K$51</f>
        <v>0</v>
      </c>
      <c r="BQ1409" s="29">
        <f>BP1409*'Коефіцієнти АТО'!U1409</f>
        <v>0</v>
      </c>
      <c r="BR1409" s="29">
        <f>K1409*(1+0.25*BO1409)*Параметри!$K$66*Параметри!$K$20/1000</f>
        <v>0</v>
      </c>
      <c r="BS1409" s="29">
        <f>(1+0.25*BO1409)*K1409*'Коефіцієнти АТО'!S1409*Параметри!$K$20/1000</f>
        <v>0</v>
      </c>
      <c r="BT1409" s="29">
        <f t="shared" si="196"/>
        <v>0</v>
      </c>
      <c r="BU1409" s="40">
        <f>ROUNDUP('Дані з ДІСО'!AG1409/Параметри!$K$71,0)</f>
        <v>0</v>
      </c>
      <c r="BV1409" s="40">
        <f t="shared" si="197"/>
        <v>0</v>
      </c>
      <c r="BW1409" s="40">
        <f>IF('Дані з ДІСО'!AG1409=0,0,'Дані з ДІСО'!AJ1409/'Дані з ДІСО'!AG1409)</f>
        <v>0</v>
      </c>
      <c r="BX1409" s="29">
        <f>BV1409*(1+0.25*BW1409)*Параметри!$K$51</f>
        <v>0</v>
      </c>
      <c r="BY1409" s="29">
        <f>ROUND(IF(Параметри!$K$77="No",CC1409,CC1409*Параметри!$K$78)+AG1409,1)</f>
        <v>13154.3</v>
      </c>
      <c r="BZ1409" s="29">
        <f>ROUND(IF(Параметри!$K$77="No",BF1409,BF1409*Параметри!$K$78),1)</f>
        <v>0</v>
      </c>
      <c r="CA1409" s="29">
        <f>ROUND(IF(Параметри!$K$77="No",BI1409,BI1409*Параметри!$K$78),1)</f>
        <v>0</v>
      </c>
      <c r="CB1409" s="29">
        <f>ROUND(IF(Параметри!$K$77="No",BJ1409,BJ1409*Параметри!$K$78),1)</f>
        <v>0</v>
      </c>
      <c r="CC1409" s="29">
        <f t="shared" si="191"/>
        <v>14615.86250078704</v>
      </c>
    </row>
    <row r="1410" spans="1:81">
      <c r="A1410" s="9">
        <v>1409</v>
      </c>
      <c r="B1410" s="9" t="s">
        <v>3148</v>
      </c>
      <c r="C1410" s="9" t="s">
        <v>3148</v>
      </c>
      <c r="D1410" s="9" t="s">
        <v>4422</v>
      </c>
      <c r="E1410" s="9" t="s">
        <v>24</v>
      </c>
      <c r="F1410" s="9" t="s">
        <v>4426</v>
      </c>
      <c r="G1410" s="9" t="s">
        <v>2926</v>
      </c>
      <c r="H1410" s="29">
        <f>SUM('Дані з ДІСО'!J1410:L1410)</f>
        <v>313</v>
      </c>
      <c r="I1410" s="29">
        <f>SUM('Дані з ДІСО'!G1410:I1410)</f>
        <v>51</v>
      </c>
      <c r="J1410" s="29">
        <f>SUM('Дані з ДІСО'!P1410:R1410)</f>
        <v>0</v>
      </c>
      <c r="K1410" s="29">
        <f>SUM('Дані з ДІСО'!V1410:X1410)</f>
        <v>0</v>
      </c>
      <c r="L1410" s="40">
        <f>ROUNDUP('Дані з ДІСО'!J1410/'Коефіцієнти АТО'!$R1410,0)</f>
        <v>12</v>
      </c>
      <c r="M1410" s="40">
        <f>ROUNDUP('Дані з ДІСО'!K1410/'Коефіцієнти АТО'!$R1410,0)</f>
        <v>14</v>
      </c>
      <c r="N1410" s="40">
        <f>ROUNDUP('Дані з ДІСО'!L1410/'Коефіцієнти АТО'!$R1410,0)</f>
        <v>4</v>
      </c>
      <c r="O1410" s="59">
        <f>(L1410*Параметри!$K$32+M1410*Параметри!$L$32+N1410*Параметри!$M$32)/18</f>
        <v>48.655555555555559</v>
      </c>
      <c r="P1410" s="41">
        <f>IF(H1410=0,"",'Дані з ДІСО'!Y1410/H1410)</f>
        <v>0</v>
      </c>
      <c r="Q1410" s="29">
        <f>IF(H1410=0,"",(1+0.25*P1410)*O1410*Параметри!$K$51)</f>
        <v>9965.641152097156</v>
      </c>
      <c r="R1410" s="29">
        <f>IF(H1410=0,"",Q1410*'Коефіцієнти АТО'!T1410)</f>
        <v>169.41589958565166</v>
      </c>
      <c r="S1410" s="29">
        <f>IF(H1410=0,"",H1410*(1+0.25*P1410)*Параметри!$K$66*Параметри!$K$20/1000)</f>
        <v>0</v>
      </c>
      <c r="T1410" s="29">
        <f>IF(H1410=0,"",H1410*(1+0.25*P1410)*'Коефіцієнти АТО'!$S1410*Параметри!$K$20/1000)</f>
        <v>1578.7583236767268</v>
      </c>
      <c r="U1410" s="29">
        <f t="shared" si="192"/>
        <v>11713.815375359536</v>
      </c>
      <c r="V1410" s="29">
        <f t="shared" si="193"/>
        <v>11713.815375359536</v>
      </c>
      <c r="W1410" s="40">
        <f>ROUNDUP('Дані з ДІСО'!P1410/Параметри!$K$24,0)</f>
        <v>0</v>
      </c>
      <c r="X1410" s="40">
        <f>ROUNDUP('Дані з ДІСО'!Q1410/Параметри!$K$24,0)</f>
        <v>0</v>
      </c>
      <c r="Y1410" s="40">
        <f>ROUNDUP('Дані з ДІСО'!R1410/Параметри!$K$24,0)</f>
        <v>0</v>
      </c>
      <c r="Z1410" s="59">
        <f>(W1410*Параметри!$K$33+X1410*Параметри!$L$33+Y1410*Параметри!$M$33)/18</f>
        <v>0</v>
      </c>
      <c r="AA1410" s="41">
        <f>IF(J1410=0,0,'Дані з ДІСО'!AA1410/J1410)</f>
        <v>0</v>
      </c>
      <c r="AB1410" s="29">
        <f>(1+0.25*AA1410)*Z1410*Параметри!$K$51</f>
        <v>0</v>
      </c>
      <c r="AC1410" s="29">
        <f>AB1410*'Коефіцієнти АТО'!U1410</f>
        <v>0</v>
      </c>
      <c r="AD1410" s="29">
        <f>J1410*(1+0.25*AA1410)*Параметри!$K$66*Параметри!$K$20/1000</f>
        <v>0</v>
      </c>
      <c r="AE1410" s="29">
        <f>(1+0.25*AA1410)*J1410*'Коефіцієнти АТО'!S1410*Параметри!$K$20/1000</f>
        <v>0</v>
      </c>
      <c r="AF1410" s="29">
        <f t="shared" ref="AF1410:AF1463" si="198">SUM(AB1410:AE1410)</f>
        <v>0</v>
      </c>
      <c r="AG1410" s="29">
        <v>0</v>
      </c>
      <c r="AH1410" s="40">
        <v>0</v>
      </c>
      <c r="AI1410" s="40">
        <v>0</v>
      </c>
      <c r="AJ1410" s="40">
        <f t="shared" ref="AJ1410:AJ1464" si="199">IF(AH1410+AI1410=0,0,AI1410/(AH1410+AI1410))</f>
        <v>0</v>
      </c>
      <c r="AK1410" s="29">
        <f>(AH1410+AI1410)*(1+0.25*AJ1410)*Параметри!$K$53</f>
        <v>0</v>
      </c>
      <c r="AL1410" s="29">
        <f>ROUNDUP(('Дані з ДІСО'!AU1410+'Дані з ДІСО'!AW1410)/Параметри!$K$28,0)</f>
        <v>0</v>
      </c>
      <c r="AM1410" s="64">
        <f>AL1410*Параметри!$M$35/18</f>
        <v>0</v>
      </c>
      <c r="AN1410" s="29">
        <f>IF(AL1410=0,0,'Дані з ДІСО'!AW1410/SUM('Дані з ДІСО'!AU1410,'Дані з ДІСО'!AW1410))</f>
        <v>0</v>
      </c>
      <c r="AO1410" s="29">
        <f>(1+0.25*AN1410)*AM1410*Параметри!$K$51</f>
        <v>0</v>
      </c>
      <c r="AP1410" s="40">
        <f>ROUNDUP(('Дані з ДІСО'!AE1410+'Дані не з ДІСО'!E1410+'Дані не з ДІСО'!G1410)/Параметри!$K$69,0)</f>
        <v>0</v>
      </c>
      <c r="AQ1410" s="40">
        <f t="shared" si="194"/>
        <v>0</v>
      </c>
      <c r="AR1410" s="40">
        <f>IF(AP1410=0,0,('Дані з ДІСО'!AH1410+'Дані не з ДІСО'!G1410)/('Дані з ДІСО'!AE1410+'Дані не з ДІСО'!E1410+'Дані не з ДІСО'!G1410))</f>
        <v>0</v>
      </c>
      <c r="AS1410" s="29">
        <f>AQ1410*(1+0.25*AR1410)*Параметри!$K$51</f>
        <v>0</v>
      </c>
      <c r="AT1410" s="40">
        <f>ROUNDUP('Дані з ДІСО'!AF1410/Параметри!$K$70,0)</f>
        <v>0</v>
      </c>
      <c r="AU1410" s="40">
        <f t="shared" si="195"/>
        <v>0</v>
      </c>
      <c r="AV1410" s="40">
        <f>IF(AT1410=0,0,'Дані з ДІСО'!AI1410/'Дані з ДІСО'!AF1410)</f>
        <v>0</v>
      </c>
      <c r="AW1410" s="29">
        <f>AU1410*(1+0.25*AV1410)*Параметри!$K$51</f>
        <v>0</v>
      </c>
      <c r="AX1410" s="40">
        <f>ROUNDUP('Дані з ДІСО'!AR1410/Параметри!$K$29,0)</f>
        <v>0</v>
      </c>
      <c r="AY1410" s="40">
        <f>ROUNDUP('Дані з ДІСО'!AS1410/Параметри!$K$29,0)</f>
        <v>0</v>
      </c>
      <c r="AZ1410" s="40">
        <f>ROUNDUP('Дані з ДІСО'!AT1410/Параметри!$K$29,0)</f>
        <v>0</v>
      </c>
      <c r="BA1410" s="64">
        <f>(AX1410*Параметри!$K$32+AY1410*Параметри!$L$32+AZ1410*Параметри!$M$32)/18</f>
        <v>0</v>
      </c>
      <c r="BB1410" s="29">
        <f>(BA1410*Параметри!$K$51+SUM('Дані з ДІСО'!AR1410:AT1410)*Параметри!$K$48*Параметри!$K$20/1000)*Параметри!$K$74</f>
        <v>0</v>
      </c>
      <c r="BC1410" s="40">
        <f>ROUNDUP(('Дані не з ДІСО'!I1410+'Дані не з ДІСО'!K1410)/Параметри!$K$26,0)</f>
        <v>0</v>
      </c>
      <c r="BD1410" s="29">
        <f>BC1410*Параметри!$M$36/18</f>
        <v>0</v>
      </c>
      <c r="BE1410" s="40">
        <f>IF(BC1410=0,0,'Дані не з ДІСО'!K1410/('Дані не з ДІСО'!I1410+'Дані не з ДІСО'!K1410))</f>
        <v>0</v>
      </c>
      <c r="BF1410" s="29">
        <f>(1+0.25*BE1410)*BD1410*Параметри!$K$51</f>
        <v>0</v>
      </c>
      <c r="BG1410" s="40">
        <f>ROUNDUP('Дані не з ДІСО'!M1410/Параметри!$K$27,0)</f>
        <v>0</v>
      </c>
      <c r="BH1410" s="40">
        <f>BG1410*Параметри!$M$37/18</f>
        <v>0</v>
      </c>
      <c r="BI1410" s="29">
        <f>BH1410*Параметри!$K$51</f>
        <v>0</v>
      </c>
      <c r="BJ1410" s="29">
        <f>'Дані не з ДІСО'!N1410*Параметри!$K$76</f>
        <v>0</v>
      </c>
      <c r="BK1410" s="40">
        <f>ROUNDUP('Дані з ДІСО'!V1410/Параметри!$K$25,0)</f>
        <v>0</v>
      </c>
      <c r="BL1410" s="40">
        <f>ROUNDUP('Дані з ДІСО'!W1410/Параметри!$K$25,0)</f>
        <v>0</v>
      </c>
      <c r="BM1410" s="40">
        <f>ROUNDUP('Дані з ДІСО'!X1410/Параметри!$K$25,0)</f>
        <v>0</v>
      </c>
      <c r="BN1410" s="40">
        <f>(BK1410*Параметри!$K$34+BL1410*Параметри!$L$34+BM1410*Параметри!$M$34)/18</f>
        <v>0</v>
      </c>
      <c r="BO1410" s="40">
        <f>IF(K1410=0,0,'Дані з ДІСО'!AC1410/K1410)</f>
        <v>0</v>
      </c>
      <c r="BP1410" s="29">
        <f>(1+0.25*BO1410)*BN1410*Параметри!$K$51</f>
        <v>0</v>
      </c>
      <c r="BQ1410" s="29">
        <f>BP1410*'Коефіцієнти АТО'!U1410</f>
        <v>0</v>
      </c>
      <c r="BR1410" s="29">
        <f>K1410*(1+0.25*BO1410)*Параметри!$K$66*Параметри!$K$20/1000</f>
        <v>0</v>
      </c>
      <c r="BS1410" s="29">
        <f>(1+0.25*BO1410)*K1410*'Коефіцієнти АТО'!S1410*Параметри!$K$20/1000</f>
        <v>0</v>
      </c>
      <c r="BT1410" s="29">
        <f t="shared" si="196"/>
        <v>0</v>
      </c>
      <c r="BU1410" s="40">
        <f>ROUNDUP('Дані з ДІСО'!AG1410/Параметри!$K$71,0)</f>
        <v>0</v>
      </c>
      <c r="BV1410" s="40">
        <f t="shared" si="197"/>
        <v>0</v>
      </c>
      <c r="BW1410" s="40">
        <f>IF('Дані з ДІСО'!AG1410=0,0,'Дані з ДІСО'!AJ1410/'Дані з ДІСО'!AG1410)</f>
        <v>0</v>
      </c>
      <c r="BX1410" s="29">
        <f>BV1410*(1+0.25*BW1410)*Параметри!$K$51</f>
        <v>0</v>
      </c>
      <c r="BY1410" s="29">
        <f>ROUND(IF(Параметри!$K$77="No",CC1410,CC1410*Параметри!$K$78)+AG1410,1)</f>
        <v>10542.4</v>
      </c>
      <c r="BZ1410" s="29">
        <f>ROUND(IF(Параметри!$K$77="No",BF1410,BF1410*Параметри!$K$78),1)</f>
        <v>0</v>
      </c>
      <c r="CA1410" s="29">
        <f>ROUND(IF(Параметри!$K$77="No",BI1410,BI1410*Параметри!$K$78),1)</f>
        <v>0</v>
      </c>
      <c r="CB1410" s="29">
        <f>ROUND(IF(Параметри!$K$77="No",BJ1410,BJ1410*Параметри!$K$78),1)</f>
        <v>0</v>
      </c>
      <c r="CC1410" s="29">
        <f t="shared" ref="CC1410:CC1464" si="200">U1410+AF1410+AK1410+AO1410+AS1410+AW1410+BB1410+BT1410+BX1410</f>
        <v>11713.815375359536</v>
      </c>
    </row>
    <row r="1411" spans="1:81">
      <c r="A1411" s="9">
        <v>1410</v>
      </c>
      <c r="B1411" s="9" t="s">
        <v>3151</v>
      </c>
      <c r="C1411" s="9" t="s">
        <v>3151</v>
      </c>
      <c r="D1411" s="9" t="s">
        <v>4422</v>
      </c>
      <c r="E1411" s="9" t="s">
        <v>29</v>
      </c>
      <c r="F1411" s="9" t="s">
        <v>4427</v>
      </c>
      <c r="G1411" s="9" t="s">
        <v>2928</v>
      </c>
      <c r="H1411" s="29">
        <f>SUM('Дані з ДІСО'!J1411:L1411)</f>
        <v>607</v>
      </c>
      <c r="I1411" s="29">
        <f>SUM('Дані з ДІСО'!G1411:I1411)</f>
        <v>54</v>
      </c>
      <c r="J1411" s="29">
        <f>SUM('Дані з ДІСО'!P1411:R1411)</f>
        <v>0</v>
      </c>
      <c r="K1411" s="29">
        <f>SUM('Дані з ДІСО'!V1411:X1411)</f>
        <v>0</v>
      </c>
      <c r="L1411" s="40">
        <f>ROUNDUP('Дані з ДІСО'!J1411/'Коефіцієнти АТО'!$R1411,0)</f>
        <v>15</v>
      </c>
      <c r="M1411" s="40">
        <f>ROUNDUP('Дані з ДІСО'!K1411/'Коефіцієнти АТО'!$R1411,0)</f>
        <v>26</v>
      </c>
      <c r="N1411" s="40">
        <f>ROUNDUP('Дані з ДІСО'!L1411/'Коефіцієнти АТО'!$R1411,0)</f>
        <v>7</v>
      </c>
      <c r="O1411" s="59">
        <f>(L1411*Параметри!$K$32+M1411*Параметри!$L$32+N1411*Параметри!$M$32)/18</f>
        <v>80.205555555555563</v>
      </c>
      <c r="P1411" s="41">
        <f>IF(H1411=0,"",'Дані з ДІСО'!Y1411/H1411)</f>
        <v>0</v>
      </c>
      <c r="Q1411" s="29">
        <f>IF(H1411=0,"",(1+0.25*P1411)*O1411*Параметри!$K$51)</f>
        <v>16427.718807127956</v>
      </c>
      <c r="R1411" s="29">
        <f>IF(H1411=0,"",Q1411*'Коефіцієнти АТО'!T1411)</f>
        <v>279.27121972117527</v>
      </c>
      <c r="S1411" s="29">
        <f>IF(H1411=0,"",H1411*(1+0.25*P1411)*Параметри!$K$66*Параметри!$K$20/1000)</f>
        <v>0</v>
      </c>
      <c r="T1411" s="29">
        <f>IF(H1411=0,"",H1411*(1+0.25*P1411)*'Коефіцієнти АТО'!$S1411*Параметри!$K$20/1000)</f>
        <v>2772.8436023054501</v>
      </c>
      <c r="U1411" s="29">
        <f t="shared" ref="U1411:U1464" si="201">IF(H1411=0,0,SUM(Q1411:T1411))</f>
        <v>19479.833629154582</v>
      </c>
      <c r="V1411" s="29">
        <f t="shared" ref="V1411:V1464" si="202">U1411</f>
        <v>19479.833629154582</v>
      </c>
      <c r="W1411" s="40">
        <f>ROUNDUP('Дані з ДІСО'!P1411/Параметри!$K$24,0)</f>
        <v>0</v>
      </c>
      <c r="X1411" s="40">
        <f>ROUNDUP('Дані з ДІСО'!Q1411/Параметри!$K$24,0)</f>
        <v>0</v>
      </c>
      <c r="Y1411" s="40">
        <f>ROUNDUP('Дані з ДІСО'!R1411/Параметри!$K$24,0)</f>
        <v>0</v>
      </c>
      <c r="Z1411" s="59">
        <f>(W1411*Параметри!$K$33+X1411*Параметри!$L$33+Y1411*Параметри!$M$33)/18</f>
        <v>0</v>
      </c>
      <c r="AA1411" s="41">
        <f>IF(J1411=0,0,'Дані з ДІСО'!AA1411/J1411)</f>
        <v>0</v>
      </c>
      <c r="AB1411" s="29">
        <f>(1+0.25*AA1411)*Z1411*Параметри!$K$51</f>
        <v>0</v>
      </c>
      <c r="AC1411" s="29">
        <f>AB1411*'Коефіцієнти АТО'!U1411</f>
        <v>0</v>
      </c>
      <c r="AD1411" s="29">
        <f>J1411*(1+0.25*AA1411)*Параметри!$K$66*Параметри!$K$20/1000</f>
        <v>0</v>
      </c>
      <c r="AE1411" s="29">
        <f>(1+0.25*AA1411)*J1411*'Коефіцієнти АТО'!S1411*Параметри!$K$20/1000</f>
        <v>0</v>
      </c>
      <c r="AF1411" s="29">
        <f t="shared" si="198"/>
        <v>0</v>
      </c>
      <c r="AG1411" s="29">
        <v>0</v>
      </c>
      <c r="AH1411" s="40">
        <v>0</v>
      </c>
      <c r="AI1411" s="40">
        <v>0</v>
      </c>
      <c r="AJ1411" s="40">
        <f t="shared" si="199"/>
        <v>0</v>
      </c>
      <c r="AK1411" s="29">
        <f>(AH1411+AI1411)*(1+0.25*AJ1411)*Параметри!$K$53</f>
        <v>0</v>
      </c>
      <c r="AL1411" s="29">
        <f>ROUNDUP(('Дані з ДІСО'!AU1411+'Дані з ДІСО'!AW1411)/Параметри!$K$28,0)</f>
        <v>0</v>
      </c>
      <c r="AM1411" s="64">
        <f>AL1411*Параметри!$M$35/18</f>
        <v>0</v>
      </c>
      <c r="AN1411" s="29">
        <f>IF(AL1411=0,0,'Дані з ДІСО'!AW1411/SUM('Дані з ДІСО'!AU1411,'Дані з ДІСО'!AW1411))</f>
        <v>0</v>
      </c>
      <c r="AO1411" s="29">
        <f>(1+0.25*AN1411)*AM1411*Параметри!$K$51</f>
        <v>0</v>
      </c>
      <c r="AP1411" s="40">
        <f>ROUNDUP(('Дані з ДІСО'!AE1411+'Дані не з ДІСО'!E1411+'Дані не з ДІСО'!G1411)/Параметри!$K$69,0)</f>
        <v>0</v>
      </c>
      <c r="AQ1411" s="40">
        <f t="shared" ref="AQ1411:AQ1464" si="203">AP1411*2</f>
        <v>0</v>
      </c>
      <c r="AR1411" s="40">
        <f>IF(AP1411=0,0,('Дані з ДІСО'!AH1411+'Дані не з ДІСО'!G1411)/('Дані з ДІСО'!AE1411+'Дані не з ДІСО'!E1411+'Дані не з ДІСО'!G1411))</f>
        <v>0</v>
      </c>
      <c r="AS1411" s="29">
        <f>AQ1411*(1+0.25*AR1411)*Параметри!$K$51</f>
        <v>0</v>
      </c>
      <c r="AT1411" s="40">
        <f>ROUNDUP('Дані з ДІСО'!AF1411/Параметри!$K$70,0)</f>
        <v>0</v>
      </c>
      <c r="AU1411" s="40">
        <f t="shared" ref="AU1411:AU1464" si="204">AT1411*2</f>
        <v>0</v>
      </c>
      <c r="AV1411" s="40">
        <f>IF(AT1411=0,0,'Дані з ДІСО'!AI1411/'Дані з ДІСО'!AF1411)</f>
        <v>0</v>
      </c>
      <c r="AW1411" s="29">
        <f>AU1411*(1+0.25*AV1411)*Параметри!$K$51</f>
        <v>0</v>
      </c>
      <c r="AX1411" s="40">
        <f>ROUNDUP('Дані з ДІСО'!AR1411/Параметри!$K$29,0)</f>
        <v>0</v>
      </c>
      <c r="AY1411" s="40">
        <f>ROUNDUP('Дані з ДІСО'!AS1411/Параметри!$K$29,0)</f>
        <v>0</v>
      </c>
      <c r="AZ1411" s="40">
        <f>ROUNDUP('Дані з ДІСО'!AT1411/Параметри!$K$29,0)</f>
        <v>0</v>
      </c>
      <c r="BA1411" s="64">
        <f>(AX1411*Параметри!$K$32+AY1411*Параметри!$L$32+AZ1411*Параметри!$M$32)/18</f>
        <v>0</v>
      </c>
      <c r="BB1411" s="29">
        <f>(BA1411*Параметри!$K$51+SUM('Дані з ДІСО'!AR1411:AT1411)*Параметри!$K$48*Параметри!$K$20/1000)*Параметри!$K$74</f>
        <v>0</v>
      </c>
      <c r="BC1411" s="40">
        <f>ROUNDUP(('Дані не з ДІСО'!I1411+'Дані не з ДІСО'!K1411)/Параметри!$K$26,0)</f>
        <v>0</v>
      </c>
      <c r="BD1411" s="29">
        <f>BC1411*Параметри!$M$36/18</f>
        <v>0</v>
      </c>
      <c r="BE1411" s="40">
        <f>IF(BC1411=0,0,'Дані не з ДІСО'!K1411/('Дані не з ДІСО'!I1411+'Дані не з ДІСО'!K1411))</f>
        <v>0</v>
      </c>
      <c r="BF1411" s="29">
        <f>(1+0.25*BE1411)*BD1411*Параметри!$K$51</f>
        <v>0</v>
      </c>
      <c r="BG1411" s="40">
        <f>ROUNDUP('Дані не з ДІСО'!M1411/Параметри!$K$27,0)</f>
        <v>0</v>
      </c>
      <c r="BH1411" s="40">
        <f>BG1411*Параметри!$M$37/18</f>
        <v>0</v>
      </c>
      <c r="BI1411" s="29">
        <f>BH1411*Параметри!$K$51</f>
        <v>0</v>
      </c>
      <c r="BJ1411" s="29">
        <f>'Дані не з ДІСО'!N1411*Параметри!$K$76</f>
        <v>0</v>
      </c>
      <c r="BK1411" s="40">
        <f>ROUNDUP('Дані з ДІСО'!V1411/Параметри!$K$25,0)</f>
        <v>0</v>
      </c>
      <c r="BL1411" s="40">
        <f>ROUNDUP('Дані з ДІСО'!W1411/Параметри!$K$25,0)</f>
        <v>0</v>
      </c>
      <c r="BM1411" s="40">
        <f>ROUNDUP('Дані з ДІСО'!X1411/Параметри!$K$25,0)</f>
        <v>0</v>
      </c>
      <c r="BN1411" s="40">
        <f>(BK1411*Параметри!$K$34+BL1411*Параметри!$L$34+BM1411*Параметри!$M$34)/18</f>
        <v>0</v>
      </c>
      <c r="BO1411" s="40">
        <f>IF(K1411=0,0,'Дані з ДІСО'!AC1411/K1411)</f>
        <v>0</v>
      </c>
      <c r="BP1411" s="29">
        <f>(1+0.25*BO1411)*BN1411*Параметри!$K$51</f>
        <v>0</v>
      </c>
      <c r="BQ1411" s="29">
        <f>BP1411*'Коефіцієнти АТО'!U1411</f>
        <v>0</v>
      </c>
      <c r="BR1411" s="29">
        <f>K1411*(1+0.25*BO1411)*Параметри!$K$66*Параметри!$K$20/1000</f>
        <v>0</v>
      </c>
      <c r="BS1411" s="29">
        <f>(1+0.25*BO1411)*K1411*'Коефіцієнти АТО'!S1411*Параметри!$K$20/1000</f>
        <v>0</v>
      </c>
      <c r="BT1411" s="29">
        <f t="shared" ref="BT1411:BT1464" si="205">SUM(BP1411:BS1411)</f>
        <v>0</v>
      </c>
      <c r="BU1411" s="40">
        <f>ROUNDUP('Дані з ДІСО'!AG1411/Параметри!$K$71,0)</f>
        <v>0</v>
      </c>
      <c r="BV1411" s="40">
        <f t="shared" ref="BV1411:BV1464" si="206">BU1411*2</f>
        <v>0</v>
      </c>
      <c r="BW1411" s="40">
        <f>IF('Дані з ДІСО'!AG1411=0,0,'Дані з ДІСО'!AJ1411/'Дані з ДІСО'!AG1411)</f>
        <v>0</v>
      </c>
      <c r="BX1411" s="29">
        <f>BV1411*(1+0.25*BW1411)*Параметри!$K$51</f>
        <v>0</v>
      </c>
      <c r="BY1411" s="29">
        <f>ROUND(IF(Параметри!$K$77="No",CC1411,CC1411*Параметри!$K$78)+AG1411,1)</f>
        <v>17531.900000000001</v>
      </c>
      <c r="BZ1411" s="29">
        <f>ROUND(IF(Параметри!$K$77="No",BF1411,BF1411*Параметри!$K$78),1)</f>
        <v>0</v>
      </c>
      <c r="CA1411" s="29">
        <f>ROUND(IF(Параметри!$K$77="No",BI1411,BI1411*Параметри!$K$78),1)</f>
        <v>0</v>
      </c>
      <c r="CB1411" s="29">
        <f>ROUND(IF(Параметри!$K$77="No",BJ1411,BJ1411*Параметри!$K$78),1)</f>
        <v>0</v>
      </c>
      <c r="CC1411" s="29">
        <f t="shared" si="200"/>
        <v>19479.833629154582</v>
      </c>
    </row>
    <row r="1412" spans="1:81">
      <c r="A1412" s="9">
        <v>1411</v>
      </c>
      <c r="B1412" s="9" t="s">
        <v>3145</v>
      </c>
      <c r="C1412" s="9" t="s">
        <v>3146</v>
      </c>
      <c r="D1412" s="9" t="s">
        <v>4422</v>
      </c>
      <c r="E1412" s="9" t="s">
        <v>21</v>
      </c>
      <c r="F1412" s="9" t="s">
        <v>4428</v>
      </c>
      <c r="G1412" s="9" t="s">
        <v>2930</v>
      </c>
      <c r="H1412" s="29">
        <f>SUM('Дані з ДІСО'!J1412:L1412)</f>
        <v>532</v>
      </c>
      <c r="I1412" s="29">
        <f>SUM('Дані з ДІСО'!G1412:I1412)</f>
        <v>31</v>
      </c>
      <c r="J1412" s="29">
        <f>SUM('Дані з ДІСО'!P1412:R1412)</f>
        <v>0</v>
      </c>
      <c r="K1412" s="29">
        <f>SUM('Дані з ДІСО'!V1412:X1412)</f>
        <v>0</v>
      </c>
      <c r="L1412" s="40">
        <f>ROUNDUP('Дані з ДІСО'!J1412/'Коефіцієнти АТО'!$R1412,0)</f>
        <v>17</v>
      </c>
      <c r="M1412" s="40">
        <f>ROUNDUP('Дані з ДІСО'!K1412/'Коефіцієнти АТО'!$R1412,0)</f>
        <v>24</v>
      </c>
      <c r="N1412" s="40">
        <f>ROUNDUP('Дані з ДІСО'!L1412/'Коефіцієнти АТО'!$R1412,0)</f>
        <v>5</v>
      </c>
      <c r="O1412" s="59">
        <f>(L1412*Параметри!$K$32+M1412*Параметри!$L$32+N1412*Параметри!$M$32)/18</f>
        <v>75.183333333333337</v>
      </c>
      <c r="P1412" s="41">
        <f>IF(H1412=0,"",'Дані з ДІСО'!Y1412/H1412)</f>
        <v>0</v>
      </c>
      <c r="Q1412" s="29">
        <f>IF(H1412=0,"",(1+0.25*P1412)*O1412*Параметри!$K$51)</f>
        <v>15399.066192204933</v>
      </c>
      <c r="R1412" s="29">
        <f>IF(H1412=0,"",Q1412*'Коефіцієнти АТО'!T1412)</f>
        <v>261.78412526748389</v>
      </c>
      <c r="S1412" s="29">
        <f>IF(H1412=0,"",H1412*(1+0.25*P1412)*Параметри!$K$66*Параметри!$K$20/1000)</f>
        <v>0</v>
      </c>
      <c r="T1412" s="29">
        <f>IF(H1412=0,"",H1412*(1+0.25*P1412)*'Коефіцієнти АТО'!$S1412*Параметри!$K$20/1000)</f>
        <v>2430.2352494670499</v>
      </c>
      <c r="U1412" s="29">
        <f t="shared" si="201"/>
        <v>18091.085566939466</v>
      </c>
      <c r="V1412" s="29">
        <f t="shared" si="202"/>
        <v>18091.085566939466</v>
      </c>
      <c r="W1412" s="40">
        <f>ROUNDUP('Дані з ДІСО'!P1412/Параметри!$K$24,0)</f>
        <v>0</v>
      </c>
      <c r="X1412" s="40">
        <f>ROUNDUP('Дані з ДІСО'!Q1412/Параметри!$K$24,0)</f>
        <v>0</v>
      </c>
      <c r="Y1412" s="40">
        <f>ROUNDUP('Дані з ДІСО'!R1412/Параметри!$K$24,0)</f>
        <v>0</v>
      </c>
      <c r="Z1412" s="59">
        <f>(W1412*Параметри!$K$33+X1412*Параметри!$L$33+Y1412*Параметри!$M$33)/18</f>
        <v>0</v>
      </c>
      <c r="AA1412" s="41">
        <f>IF(J1412=0,0,'Дані з ДІСО'!AA1412/J1412)</f>
        <v>0</v>
      </c>
      <c r="AB1412" s="29">
        <f>(1+0.25*AA1412)*Z1412*Параметри!$K$51</f>
        <v>0</v>
      </c>
      <c r="AC1412" s="29">
        <f>AB1412*'Коефіцієнти АТО'!U1412</f>
        <v>0</v>
      </c>
      <c r="AD1412" s="29">
        <f>J1412*(1+0.25*AA1412)*Параметри!$K$66*Параметри!$K$20/1000</f>
        <v>0</v>
      </c>
      <c r="AE1412" s="29">
        <f>(1+0.25*AA1412)*J1412*'Коефіцієнти АТО'!S1412*Параметри!$K$20/1000</f>
        <v>0</v>
      </c>
      <c r="AF1412" s="29">
        <f t="shared" si="198"/>
        <v>0</v>
      </c>
      <c r="AG1412" s="29">
        <v>0</v>
      </c>
      <c r="AH1412" s="40">
        <v>13</v>
      </c>
      <c r="AI1412" s="40">
        <v>0</v>
      </c>
      <c r="AJ1412" s="40">
        <f t="shared" si="199"/>
        <v>0</v>
      </c>
      <c r="AK1412" s="29">
        <f>(AH1412+AI1412)*(1+0.25*AJ1412)*Параметри!$K$53</f>
        <v>2332.5805840480007</v>
      </c>
      <c r="AL1412" s="29">
        <f>ROUNDUP(('Дані з ДІСО'!AU1412+'Дані з ДІСО'!AW1412)/Параметри!$K$28,0)</f>
        <v>0</v>
      </c>
      <c r="AM1412" s="64">
        <f>AL1412*Параметри!$M$35/18</f>
        <v>0</v>
      </c>
      <c r="AN1412" s="29">
        <f>IF(AL1412=0,0,'Дані з ДІСО'!AW1412/SUM('Дані з ДІСО'!AU1412,'Дані з ДІСО'!AW1412))</f>
        <v>0</v>
      </c>
      <c r="AO1412" s="29">
        <f>(1+0.25*AN1412)*AM1412*Параметри!$K$51</f>
        <v>0</v>
      </c>
      <c r="AP1412" s="40">
        <f>ROUNDUP(('Дані з ДІСО'!AE1412+'Дані не з ДІСО'!E1412+'Дані не з ДІСО'!G1412)/Параметри!$K$69,0)</f>
        <v>0</v>
      </c>
      <c r="AQ1412" s="40">
        <f t="shared" si="203"/>
        <v>0</v>
      </c>
      <c r="AR1412" s="40">
        <f>IF(AP1412=0,0,('Дані з ДІСО'!AH1412+'Дані не з ДІСО'!G1412)/('Дані з ДІСО'!AE1412+'Дані не з ДІСО'!E1412+'Дані не з ДІСО'!G1412))</f>
        <v>0</v>
      </c>
      <c r="AS1412" s="29">
        <f>AQ1412*(1+0.25*AR1412)*Параметри!$K$51</f>
        <v>0</v>
      </c>
      <c r="AT1412" s="40">
        <f>ROUNDUP('Дані з ДІСО'!AF1412/Параметри!$K$70,0)</f>
        <v>0</v>
      </c>
      <c r="AU1412" s="40">
        <f t="shared" si="204"/>
        <v>0</v>
      </c>
      <c r="AV1412" s="40">
        <f>IF(AT1412=0,0,'Дані з ДІСО'!AI1412/'Дані з ДІСО'!AF1412)</f>
        <v>0</v>
      </c>
      <c r="AW1412" s="29">
        <f>AU1412*(1+0.25*AV1412)*Параметри!$K$51</f>
        <v>0</v>
      </c>
      <c r="AX1412" s="40">
        <f>ROUNDUP('Дані з ДІСО'!AR1412/Параметри!$K$29,0)</f>
        <v>0</v>
      </c>
      <c r="AY1412" s="40">
        <f>ROUNDUP('Дані з ДІСО'!AS1412/Параметри!$K$29,0)</f>
        <v>0</v>
      </c>
      <c r="AZ1412" s="40">
        <f>ROUNDUP('Дані з ДІСО'!AT1412/Параметри!$K$29,0)</f>
        <v>0</v>
      </c>
      <c r="BA1412" s="64">
        <f>(AX1412*Параметри!$K$32+AY1412*Параметри!$L$32+AZ1412*Параметри!$M$32)/18</f>
        <v>0</v>
      </c>
      <c r="BB1412" s="29">
        <f>(BA1412*Параметри!$K$51+SUM('Дані з ДІСО'!AR1412:AT1412)*Параметри!$K$48*Параметри!$K$20/1000)*Параметри!$K$74</f>
        <v>0</v>
      </c>
      <c r="BC1412" s="40">
        <f>ROUNDUP(('Дані не з ДІСО'!I1412+'Дані не з ДІСО'!K1412)/Параметри!$K$26,0)</f>
        <v>0</v>
      </c>
      <c r="BD1412" s="29">
        <f>BC1412*Параметри!$M$36/18</f>
        <v>0</v>
      </c>
      <c r="BE1412" s="40">
        <f>IF(BC1412=0,0,'Дані не з ДІСО'!K1412/('Дані не з ДІСО'!I1412+'Дані не з ДІСО'!K1412))</f>
        <v>0</v>
      </c>
      <c r="BF1412" s="29">
        <f>(1+0.25*BE1412)*BD1412*Параметри!$K$51</f>
        <v>0</v>
      </c>
      <c r="BG1412" s="40">
        <f>ROUNDUP('Дані не з ДІСО'!M1412/Параметри!$K$27,0)</f>
        <v>0</v>
      </c>
      <c r="BH1412" s="40">
        <f>BG1412*Параметри!$M$37/18</f>
        <v>0</v>
      </c>
      <c r="BI1412" s="29">
        <f>BH1412*Параметри!$K$51</f>
        <v>0</v>
      </c>
      <c r="BJ1412" s="29">
        <f>'Дані не з ДІСО'!N1412*Параметри!$K$76</f>
        <v>0</v>
      </c>
      <c r="BK1412" s="40">
        <f>ROUNDUP('Дані з ДІСО'!V1412/Параметри!$K$25,0)</f>
        <v>0</v>
      </c>
      <c r="BL1412" s="40">
        <f>ROUNDUP('Дані з ДІСО'!W1412/Параметри!$K$25,0)</f>
        <v>0</v>
      </c>
      <c r="BM1412" s="40">
        <f>ROUNDUP('Дані з ДІСО'!X1412/Параметри!$K$25,0)</f>
        <v>0</v>
      </c>
      <c r="BN1412" s="40">
        <f>(BK1412*Параметри!$K$34+BL1412*Параметри!$L$34+BM1412*Параметри!$M$34)/18</f>
        <v>0</v>
      </c>
      <c r="BO1412" s="40">
        <f>IF(K1412=0,0,'Дані з ДІСО'!AC1412/K1412)</f>
        <v>0</v>
      </c>
      <c r="BP1412" s="29">
        <f>(1+0.25*BO1412)*BN1412*Параметри!$K$51</f>
        <v>0</v>
      </c>
      <c r="BQ1412" s="29">
        <f>BP1412*'Коефіцієнти АТО'!U1412</f>
        <v>0</v>
      </c>
      <c r="BR1412" s="29">
        <f>K1412*(1+0.25*BO1412)*Параметри!$K$66*Параметри!$K$20/1000</f>
        <v>0</v>
      </c>
      <c r="BS1412" s="29">
        <f>(1+0.25*BO1412)*K1412*'Коефіцієнти АТО'!S1412*Параметри!$K$20/1000</f>
        <v>0</v>
      </c>
      <c r="BT1412" s="29">
        <f t="shared" si="205"/>
        <v>0</v>
      </c>
      <c r="BU1412" s="40">
        <f>ROUNDUP('Дані з ДІСО'!AG1412/Параметри!$K$71,0)</f>
        <v>0</v>
      </c>
      <c r="BV1412" s="40">
        <f t="shared" si="206"/>
        <v>0</v>
      </c>
      <c r="BW1412" s="40">
        <f>IF('Дані з ДІСО'!AG1412=0,0,'Дані з ДІСО'!AJ1412/'Дані з ДІСО'!AG1412)</f>
        <v>0</v>
      </c>
      <c r="BX1412" s="29">
        <f>BV1412*(1+0.25*BW1412)*Параметри!$K$51</f>
        <v>0</v>
      </c>
      <c r="BY1412" s="29">
        <f>ROUND(IF(Параметри!$K$77="No",CC1412,CC1412*Параметри!$K$78)+AG1412,1)</f>
        <v>18381.3</v>
      </c>
      <c r="BZ1412" s="29">
        <f>ROUND(IF(Параметри!$K$77="No",BF1412,BF1412*Параметри!$K$78),1)</f>
        <v>0</v>
      </c>
      <c r="CA1412" s="29">
        <f>ROUND(IF(Параметри!$K$77="No",BI1412,BI1412*Параметри!$K$78),1)</f>
        <v>0</v>
      </c>
      <c r="CB1412" s="29">
        <f>ROUND(IF(Параметри!$K$77="No",BJ1412,BJ1412*Параметри!$K$78),1)</f>
        <v>0</v>
      </c>
      <c r="CC1412" s="29">
        <f t="shared" si="200"/>
        <v>20423.666150987468</v>
      </c>
    </row>
    <row r="1413" spans="1:81">
      <c r="A1413" s="9">
        <v>1412</v>
      </c>
      <c r="B1413" s="9" t="s">
        <v>3145</v>
      </c>
      <c r="C1413" s="9" t="s">
        <v>3146</v>
      </c>
      <c r="D1413" s="9" t="s">
        <v>4422</v>
      </c>
      <c r="E1413" s="9" t="s">
        <v>21</v>
      </c>
      <c r="F1413" s="9" t="s">
        <v>4429</v>
      </c>
      <c r="G1413" s="9" t="s">
        <v>2932</v>
      </c>
      <c r="H1413" s="29">
        <f>SUM('Дані з ДІСО'!J1413:L1413)</f>
        <v>2143</v>
      </c>
      <c r="I1413" s="29">
        <f>SUM('Дані з ДІСО'!G1413:I1413)</f>
        <v>122</v>
      </c>
      <c r="J1413" s="29">
        <f>SUM('Дані з ДІСО'!P1413:R1413)</f>
        <v>0</v>
      </c>
      <c r="K1413" s="29">
        <f>SUM('Дані з ДІСО'!V1413:X1413)</f>
        <v>0</v>
      </c>
      <c r="L1413" s="40">
        <f>ROUNDUP('Дані з ДІСО'!J1413/'Коефіцієнти АТО'!$R1413,0)</f>
        <v>48</v>
      </c>
      <c r="M1413" s="40">
        <f>ROUNDUP('Дані з ДІСО'!K1413/'Коефіцієнти АТО'!$R1413,0)</f>
        <v>68</v>
      </c>
      <c r="N1413" s="40">
        <f>ROUNDUP('Дані з ДІСО'!L1413/'Коефіцієнти АТО'!$R1413,0)</f>
        <v>19</v>
      </c>
      <c r="O1413" s="59">
        <f>(L1413*Параметри!$K$32+M1413*Параметри!$L$32+N1413*Параметри!$M$32)/18</f>
        <v>222.3388888888889</v>
      </c>
      <c r="P1413" s="41">
        <f>IF(H1413=0,"",'Дані з ДІСО'!Y1413/H1413)</f>
        <v>0</v>
      </c>
      <c r="Q1413" s="29">
        <f>IF(H1413=0,"",(1+0.25*P1413)*O1413*Параметри!$K$51)</f>
        <v>45539.498121498087</v>
      </c>
      <c r="R1413" s="29">
        <f>IF(H1413=0,"",Q1413*'Коефіцієнти АТО'!T1413)</f>
        <v>774.17146806546759</v>
      </c>
      <c r="S1413" s="29">
        <f>IF(H1413=0,"",H1413*(1+0.25*P1413)*Параметри!$K$66*Параметри!$K$20/1000)</f>
        <v>0</v>
      </c>
      <c r="T1413" s="29">
        <f>IF(H1413=0,"",H1413*(1+0.25*P1413)*'Коефіцієнти АТО'!$S1413*Параметри!$K$20/1000)</f>
        <v>8769.7269738071427</v>
      </c>
      <c r="U1413" s="29">
        <f t="shared" si="201"/>
        <v>55083.396563370698</v>
      </c>
      <c r="V1413" s="29">
        <f t="shared" si="202"/>
        <v>55083.396563370698</v>
      </c>
      <c r="W1413" s="40">
        <f>ROUNDUP('Дані з ДІСО'!P1413/Параметри!$K$24,0)</f>
        <v>0</v>
      </c>
      <c r="X1413" s="40">
        <f>ROUNDUP('Дані з ДІСО'!Q1413/Параметри!$K$24,0)</f>
        <v>0</v>
      </c>
      <c r="Y1413" s="40">
        <f>ROUNDUP('Дані з ДІСО'!R1413/Параметри!$K$24,0)</f>
        <v>0</v>
      </c>
      <c r="Z1413" s="59">
        <f>(W1413*Параметри!$K$33+X1413*Параметри!$L$33+Y1413*Параметри!$M$33)/18</f>
        <v>0</v>
      </c>
      <c r="AA1413" s="41">
        <f>IF(J1413=0,0,'Дані з ДІСО'!AA1413/J1413)</f>
        <v>0</v>
      </c>
      <c r="AB1413" s="29">
        <f>(1+0.25*AA1413)*Z1413*Параметри!$K$51</f>
        <v>0</v>
      </c>
      <c r="AC1413" s="29">
        <f>AB1413*'Коефіцієнти АТО'!U1413</f>
        <v>0</v>
      </c>
      <c r="AD1413" s="29">
        <f>J1413*(1+0.25*AA1413)*Параметри!$K$66*Параметри!$K$20/1000</f>
        <v>0</v>
      </c>
      <c r="AE1413" s="29">
        <f>(1+0.25*AA1413)*J1413*'Коефіцієнти АТО'!S1413*Параметри!$K$20/1000</f>
        <v>0</v>
      </c>
      <c r="AF1413" s="29">
        <f t="shared" si="198"/>
        <v>0</v>
      </c>
      <c r="AG1413" s="29">
        <v>0</v>
      </c>
      <c r="AH1413" s="40">
        <v>12</v>
      </c>
      <c r="AI1413" s="40">
        <v>0</v>
      </c>
      <c r="AJ1413" s="40">
        <f t="shared" si="199"/>
        <v>0</v>
      </c>
      <c r="AK1413" s="29">
        <f>(AH1413+AI1413)*(1+0.25*AJ1413)*Параметри!$K$53</f>
        <v>2153.1513083520003</v>
      </c>
      <c r="AL1413" s="29">
        <f>ROUNDUP(('Дані з ДІСО'!AU1413+'Дані з ДІСО'!AW1413)/Параметри!$K$28,0)</f>
        <v>0</v>
      </c>
      <c r="AM1413" s="64">
        <f>AL1413*Параметри!$M$35/18</f>
        <v>0</v>
      </c>
      <c r="AN1413" s="29">
        <f>IF(AL1413=0,0,'Дані з ДІСО'!AW1413/SUM('Дані з ДІСО'!AU1413,'Дані з ДІСО'!AW1413))</f>
        <v>0</v>
      </c>
      <c r="AO1413" s="29">
        <f>(1+0.25*AN1413)*AM1413*Параметри!$K$51</f>
        <v>0</v>
      </c>
      <c r="AP1413" s="40">
        <f>ROUNDUP(('Дані з ДІСО'!AE1413+'Дані не з ДІСО'!E1413+'Дані не з ДІСО'!G1413)/Параметри!$K$69,0)</f>
        <v>0</v>
      </c>
      <c r="AQ1413" s="40">
        <f t="shared" si="203"/>
        <v>0</v>
      </c>
      <c r="AR1413" s="40">
        <f>IF(AP1413=0,0,('Дані з ДІСО'!AH1413+'Дані не з ДІСО'!G1413)/('Дані з ДІСО'!AE1413+'Дані не з ДІСО'!E1413+'Дані не з ДІСО'!G1413))</f>
        <v>0</v>
      </c>
      <c r="AS1413" s="29">
        <f>AQ1413*(1+0.25*AR1413)*Параметри!$K$51</f>
        <v>0</v>
      </c>
      <c r="AT1413" s="40">
        <f>ROUNDUP('Дані з ДІСО'!AF1413/Параметри!$K$70,0)</f>
        <v>0</v>
      </c>
      <c r="AU1413" s="40">
        <f t="shared" si="204"/>
        <v>0</v>
      </c>
      <c r="AV1413" s="40">
        <f>IF(AT1413=0,0,'Дані з ДІСО'!AI1413/'Дані з ДІСО'!AF1413)</f>
        <v>0</v>
      </c>
      <c r="AW1413" s="29">
        <f>AU1413*(1+0.25*AV1413)*Параметри!$K$51</f>
        <v>0</v>
      </c>
      <c r="AX1413" s="40">
        <f>ROUNDUP('Дані з ДІСО'!AR1413/Параметри!$K$29,0)</f>
        <v>0</v>
      </c>
      <c r="AY1413" s="40">
        <f>ROUNDUP('Дані з ДІСО'!AS1413/Параметри!$K$29,0)</f>
        <v>0</v>
      </c>
      <c r="AZ1413" s="40">
        <f>ROUNDUP('Дані з ДІСО'!AT1413/Параметри!$K$29,0)</f>
        <v>0</v>
      </c>
      <c r="BA1413" s="64">
        <f>(AX1413*Параметри!$K$32+AY1413*Параметри!$L$32+AZ1413*Параметри!$M$32)/18</f>
        <v>0</v>
      </c>
      <c r="BB1413" s="29">
        <f>(BA1413*Параметри!$K$51+SUM('Дані з ДІСО'!AR1413:AT1413)*Параметри!$K$48*Параметри!$K$20/1000)*Параметри!$K$74</f>
        <v>0</v>
      </c>
      <c r="BC1413" s="40">
        <f>ROUNDUP(('Дані не з ДІСО'!I1413+'Дані не з ДІСО'!K1413)/Параметри!$K$26,0)</f>
        <v>0</v>
      </c>
      <c r="BD1413" s="29">
        <f>BC1413*Параметри!$M$36/18</f>
        <v>0</v>
      </c>
      <c r="BE1413" s="40">
        <f>IF(BC1413=0,0,'Дані не з ДІСО'!K1413/('Дані не з ДІСО'!I1413+'Дані не з ДІСО'!K1413))</f>
        <v>0</v>
      </c>
      <c r="BF1413" s="29">
        <f>(1+0.25*BE1413)*BD1413*Параметри!$K$51</f>
        <v>0</v>
      </c>
      <c r="BG1413" s="40">
        <f>ROUNDUP('Дані не з ДІСО'!M1413/Параметри!$K$27,0)</f>
        <v>0</v>
      </c>
      <c r="BH1413" s="40">
        <f>BG1413*Параметри!$M$37/18</f>
        <v>0</v>
      </c>
      <c r="BI1413" s="29">
        <f>BH1413*Параметри!$K$51</f>
        <v>0</v>
      </c>
      <c r="BJ1413" s="29">
        <f>'Дані не з ДІСО'!N1413*Параметри!$K$76</f>
        <v>0</v>
      </c>
      <c r="BK1413" s="40">
        <f>ROUNDUP('Дані з ДІСО'!V1413/Параметри!$K$25,0)</f>
        <v>0</v>
      </c>
      <c r="BL1413" s="40">
        <f>ROUNDUP('Дані з ДІСО'!W1413/Параметри!$K$25,0)</f>
        <v>0</v>
      </c>
      <c r="BM1413" s="40">
        <f>ROUNDUP('Дані з ДІСО'!X1413/Параметри!$K$25,0)</f>
        <v>0</v>
      </c>
      <c r="BN1413" s="40">
        <f>(BK1413*Параметри!$K$34+BL1413*Параметри!$L$34+BM1413*Параметри!$M$34)/18</f>
        <v>0</v>
      </c>
      <c r="BO1413" s="40">
        <f>IF(K1413=0,0,'Дані з ДІСО'!AC1413/K1413)</f>
        <v>0</v>
      </c>
      <c r="BP1413" s="29">
        <f>(1+0.25*BO1413)*BN1413*Параметри!$K$51</f>
        <v>0</v>
      </c>
      <c r="BQ1413" s="29">
        <f>BP1413*'Коефіцієнти АТО'!U1413</f>
        <v>0</v>
      </c>
      <c r="BR1413" s="29">
        <f>K1413*(1+0.25*BO1413)*Параметри!$K$66*Параметри!$K$20/1000</f>
        <v>0</v>
      </c>
      <c r="BS1413" s="29">
        <f>(1+0.25*BO1413)*K1413*'Коефіцієнти АТО'!S1413*Параметри!$K$20/1000</f>
        <v>0</v>
      </c>
      <c r="BT1413" s="29">
        <f t="shared" si="205"/>
        <v>0</v>
      </c>
      <c r="BU1413" s="40">
        <f>ROUNDUP('Дані з ДІСО'!AG1413/Параметри!$K$71,0)</f>
        <v>0</v>
      </c>
      <c r="BV1413" s="40">
        <f t="shared" si="206"/>
        <v>0</v>
      </c>
      <c r="BW1413" s="40">
        <f>IF('Дані з ДІСО'!AG1413=0,0,'Дані з ДІСО'!AJ1413/'Дані з ДІСО'!AG1413)</f>
        <v>0</v>
      </c>
      <c r="BX1413" s="29">
        <f>BV1413*(1+0.25*BW1413)*Параметри!$K$51</f>
        <v>0</v>
      </c>
      <c r="BY1413" s="29">
        <f>ROUND(IF(Параметри!$K$77="No",CC1413,CC1413*Параметри!$K$78)+AG1413,1)</f>
        <v>51512.9</v>
      </c>
      <c r="BZ1413" s="29">
        <f>ROUND(IF(Параметри!$K$77="No",BF1413,BF1413*Параметри!$K$78),1)</f>
        <v>0</v>
      </c>
      <c r="CA1413" s="29">
        <f>ROUND(IF(Параметри!$K$77="No",BI1413,BI1413*Параметри!$K$78),1)</f>
        <v>0</v>
      </c>
      <c r="CB1413" s="29">
        <f>ROUND(IF(Параметри!$K$77="No",BJ1413,BJ1413*Параметри!$K$78),1)</f>
        <v>0</v>
      </c>
      <c r="CC1413" s="29">
        <f t="shared" si="200"/>
        <v>57236.547871722694</v>
      </c>
    </row>
    <row r="1414" spans="1:81">
      <c r="A1414" s="9">
        <v>1413</v>
      </c>
      <c r="B1414" s="9" t="s">
        <v>3145</v>
      </c>
      <c r="C1414" s="9" t="s">
        <v>3146</v>
      </c>
      <c r="D1414" s="9" t="s">
        <v>4422</v>
      </c>
      <c r="E1414" s="9" t="s">
        <v>21</v>
      </c>
      <c r="F1414" s="9" t="s">
        <v>4430</v>
      </c>
      <c r="G1414" s="9" t="s">
        <v>2934</v>
      </c>
      <c r="H1414" s="29">
        <f>SUM('Дані з ДІСО'!J1414:L1414)</f>
        <v>2444</v>
      </c>
      <c r="I1414" s="29">
        <f>SUM('Дані з ДІСО'!G1414:I1414)</f>
        <v>104</v>
      </c>
      <c r="J1414" s="29">
        <f>SUM('Дані з ДІСО'!P1414:R1414)</f>
        <v>0</v>
      </c>
      <c r="K1414" s="29">
        <f>SUM('Дані з ДІСО'!V1414:X1414)</f>
        <v>0</v>
      </c>
      <c r="L1414" s="40">
        <f>ROUNDUP('Дані з ДІСО'!J1414/'Коефіцієнти АТО'!$R1414,0)</f>
        <v>52</v>
      </c>
      <c r="M1414" s="40">
        <f>ROUNDUP('Дані з ДІСО'!K1414/'Коефіцієнти АТО'!$R1414,0)</f>
        <v>71</v>
      </c>
      <c r="N1414" s="40">
        <f>ROUNDUP('Дані з ДІСО'!L1414/'Коефіцієнти АТО'!$R1414,0)</f>
        <v>15</v>
      </c>
      <c r="O1414" s="59">
        <f>(L1414*Параметри!$K$32+M1414*Параметри!$L$32+N1414*Параметри!$M$32)/18</f>
        <v>225.01111111111112</v>
      </c>
      <c r="P1414" s="41">
        <f>IF(H1414=0,"",'Дані з ДІСО'!Y1414/H1414)</f>
        <v>0</v>
      </c>
      <c r="Q1414" s="29">
        <f>IF(H1414=0,"",(1+0.25*P1414)*O1414*Параметри!$K$51)</f>
        <v>46086.823240721511</v>
      </c>
      <c r="R1414" s="29">
        <f>IF(H1414=0,"",Q1414*'Коефіцієнти АТО'!T1414)</f>
        <v>783.47599509226575</v>
      </c>
      <c r="S1414" s="29">
        <f>IF(H1414=0,"",H1414*(1+0.25*P1414)*Параметри!$K$66*Параметри!$K$20/1000)</f>
        <v>0</v>
      </c>
      <c r="T1414" s="29">
        <f>IF(H1414=0,"",H1414*(1+0.25*P1414)*'Коефіцієнти АТО'!$S1414*Параметри!$K$20/1000)</f>
        <v>7675.5691314229525</v>
      </c>
      <c r="U1414" s="29">
        <f t="shared" si="201"/>
        <v>54545.868367236733</v>
      </c>
      <c r="V1414" s="29">
        <f t="shared" si="202"/>
        <v>54545.868367236733</v>
      </c>
      <c r="W1414" s="40">
        <f>ROUNDUP('Дані з ДІСО'!P1414/Параметри!$K$24,0)</f>
        <v>0</v>
      </c>
      <c r="X1414" s="40">
        <f>ROUNDUP('Дані з ДІСО'!Q1414/Параметри!$K$24,0)</f>
        <v>0</v>
      </c>
      <c r="Y1414" s="40">
        <f>ROUNDUP('Дані з ДІСО'!R1414/Параметри!$K$24,0)</f>
        <v>0</v>
      </c>
      <c r="Z1414" s="59">
        <f>(W1414*Параметри!$K$33+X1414*Параметри!$L$33+Y1414*Параметри!$M$33)/18</f>
        <v>0</v>
      </c>
      <c r="AA1414" s="41">
        <f>IF(J1414=0,0,'Дані з ДІСО'!AA1414/J1414)</f>
        <v>0</v>
      </c>
      <c r="AB1414" s="29">
        <f>(1+0.25*AA1414)*Z1414*Параметри!$K$51</f>
        <v>0</v>
      </c>
      <c r="AC1414" s="29">
        <f>AB1414*'Коефіцієнти АТО'!U1414</f>
        <v>0</v>
      </c>
      <c r="AD1414" s="29">
        <f>J1414*(1+0.25*AA1414)*Параметри!$K$66*Параметри!$K$20/1000</f>
        <v>0</v>
      </c>
      <c r="AE1414" s="29">
        <f>(1+0.25*AA1414)*J1414*'Коефіцієнти АТО'!S1414*Параметри!$K$20/1000</f>
        <v>0</v>
      </c>
      <c r="AF1414" s="29">
        <f t="shared" si="198"/>
        <v>0</v>
      </c>
      <c r="AG1414" s="29">
        <v>0</v>
      </c>
      <c r="AH1414" s="40">
        <v>20</v>
      </c>
      <c r="AI1414" s="40">
        <v>0</v>
      </c>
      <c r="AJ1414" s="40">
        <f t="shared" si="199"/>
        <v>0</v>
      </c>
      <c r="AK1414" s="29">
        <f>(AH1414+AI1414)*(1+0.25*AJ1414)*Параметри!$K$53</f>
        <v>3588.5855139200012</v>
      </c>
      <c r="AL1414" s="29">
        <f>ROUNDUP(('Дані з ДІСО'!AU1414+'Дані з ДІСО'!AW1414)/Параметри!$K$28,0)</f>
        <v>0</v>
      </c>
      <c r="AM1414" s="64">
        <f>AL1414*Параметри!$M$35/18</f>
        <v>0</v>
      </c>
      <c r="AN1414" s="29">
        <f>IF(AL1414=0,0,'Дані з ДІСО'!AW1414/SUM('Дані з ДІСО'!AU1414,'Дані з ДІСО'!AW1414))</f>
        <v>0</v>
      </c>
      <c r="AO1414" s="29">
        <f>(1+0.25*AN1414)*AM1414*Параметри!$K$51</f>
        <v>0</v>
      </c>
      <c r="AP1414" s="40">
        <f>ROUNDUP(('Дані з ДІСО'!AE1414+'Дані не з ДІСО'!E1414+'Дані не з ДІСО'!G1414)/Параметри!$K$69,0)</f>
        <v>0</v>
      </c>
      <c r="AQ1414" s="40">
        <f t="shared" si="203"/>
        <v>0</v>
      </c>
      <c r="AR1414" s="40">
        <f>IF(AP1414=0,0,('Дані з ДІСО'!AH1414+'Дані не з ДІСО'!G1414)/('Дані з ДІСО'!AE1414+'Дані не з ДІСО'!E1414+'Дані не з ДІСО'!G1414))</f>
        <v>0</v>
      </c>
      <c r="AS1414" s="29">
        <f>AQ1414*(1+0.25*AR1414)*Параметри!$K$51</f>
        <v>0</v>
      </c>
      <c r="AT1414" s="40">
        <f>ROUNDUP('Дані з ДІСО'!AF1414/Параметри!$K$70,0)</f>
        <v>0</v>
      </c>
      <c r="AU1414" s="40">
        <f t="shared" si="204"/>
        <v>0</v>
      </c>
      <c r="AV1414" s="40">
        <f>IF(AT1414=0,0,'Дані з ДІСО'!AI1414/'Дані з ДІСО'!AF1414)</f>
        <v>0</v>
      </c>
      <c r="AW1414" s="29">
        <f>AU1414*(1+0.25*AV1414)*Параметри!$K$51</f>
        <v>0</v>
      </c>
      <c r="AX1414" s="40">
        <f>ROUNDUP('Дані з ДІСО'!AR1414/Параметри!$K$29,0)</f>
        <v>0</v>
      </c>
      <c r="AY1414" s="40">
        <f>ROUNDUP('Дані з ДІСО'!AS1414/Параметри!$K$29,0)</f>
        <v>0</v>
      </c>
      <c r="AZ1414" s="40">
        <f>ROUNDUP('Дані з ДІСО'!AT1414/Параметри!$K$29,0)</f>
        <v>0</v>
      </c>
      <c r="BA1414" s="64">
        <f>(AX1414*Параметри!$K$32+AY1414*Параметри!$L$32+AZ1414*Параметри!$M$32)/18</f>
        <v>0</v>
      </c>
      <c r="BB1414" s="29">
        <f>(BA1414*Параметри!$K$51+SUM('Дані з ДІСО'!AR1414:AT1414)*Параметри!$K$48*Параметри!$K$20/1000)*Параметри!$K$74</f>
        <v>0</v>
      </c>
      <c r="BC1414" s="40">
        <f>ROUNDUP(('Дані не з ДІСО'!I1414+'Дані не з ДІСО'!K1414)/Параметри!$K$26,0)</f>
        <v>0</v>
      </c>
      <c r="BD1414" s="29">
        <f>BC1414*Параметри!$M$36/18</f>
        <v>0</v>
      </c>
      <c r="BE1414" s="40">
        <f>IF(BC1414=0,0,'Дані не з ДІСО'!K1414/('Дані не з ДІСО'!I1414+'Дані не з ДІСО'!K1414))</f>
        <v>0</v>
      </c>
      <c r="BF1414" s="29">
        <f>(1+0.25*BE1414)*BD1414*Параметри!$K$51</f>
        <v>0</v>
      </c>
      <c r="BG1414" s="40">
        <f>ROUNDUP('Дані не з ДІСО'!M1414/Параметри!$K$27,0)</f>
        <v>0</v>
      </c>
      <c r="BH1414" s="40">
        <f>BG1414*Параметри!$M$37/18</f>
        <v>0</v>
      </c>
      <c r="BI1414" s="29">
        <f>BH1414*Параметри!$K$51</f>
        <v>0</v>
      </c>
      <c r="BJ1414" s="29">
        <f>'Дані не з ДІСО'!N1414*Параметри!$K$76</f>
        <v>0</v>
      </c>
      <c r="BK1414" s="40">
        <f>ROUNDUP('Дані з ДІСО'!V1414/Параметри!$K$25,0)</f>
        <v>0</v>
      </c>
      <c r="BL1414" s="40">
        <f>ROUNDUP('Дані з ДІСО'!W1414/Параметри!$K$25,0)</f>
        <v>0</v>
      </c>
      <c r="BM1414" s="40">
        <f>ROUNDUP('Дані з ДІСО'!X1414/Параметри!$K$25,0)</f>
        <v>0</v>
      </c>
      <c r="BN1414" s="40">
        <f>(BK1414*Параметри!$K$34+BL1414*Параметри!$L$34+BM1414*Параметри!$M$34)/18</f>
        <v>0</v>
      </c>
      <c r="BO1414" s="40">
        <f>IF(K1414=0,0,'Дані з ДІСО'!AC1414/K1414)</f>
        <v>0</v>
      </c>
      <c r="BP1414" s="29">
        <f>(1+0.25*BO1414)*BN1414*Параметри!$K$51</f>
        <v>0</v>
      </c>
      <c r="BQ1414" s="29">
        <f>BP1414*'Коефіцієнти АТО'!U1414</f>
        <v>0</v>
      </c>
      <c r="BR1414" s="29">
        <f>K1414*(1+0.25*BO1414)*Параметри!$K$66*Параметри!$K$20/1000</f>
        <v>0</v>
      </c>
      <c r="BS1414" s="29">
        <f>(1+0.25*BO1414)*K1414*'Коефіцієнти АТО'!S1414*Параметри!$K$20/1000</f>
        <v>0</v>
      </c>
      <c r="BT1414" s="29">
        <f t="shared" si="205"/>
        <v>0</v>
      </c>
      <c r="BU1414" s="40">
        <f>ROUNDUP('Дані з ДІСО'!AG1414/Параметри!$K$71,0)</f>
        <v>0</v>
      </c>
      <c r="BV1414" s="40">
        <f t="shared" si="206"/>
        <v>0</v>
      </c>
      <c r="BW1414" s="40">
        <f>IF('Дані з ДІСО'!AG1414=0,0,'Дані з ДІСО'!AJ1414/'Дані з ДІСО'!AG1414)</f>
        <v>0</v>
      </c>
      <c r="BX1414" s="29">
        <f>BV1414*(1+0.25*BW1414)*Параметри!$K$51</f>
        <v>0</v>
      </c>
      <c r="BY1414" s="29">
        <f>ROUND(IF(Параметри!$K$77="No",CC1414,CC1414*Параметри!$K$78)+AG1414,1)</f>
        <v>52321</v>
      </c>
      <c r="BZ1414" s="29">
        <f>ROUND(IF(Параметри!$K$77="No",BF1414,BF1414*Параметри!$K$78),1)</f>
        <v>0</v>
      </c>
      <c r="CA1414" s="29">
        <f>ROUND(IF(Параметри!$K$77="No",BI1414,BI1414*Параметри!$K$78),1)</f>
        <v>0</v>
      </c>
      <c r="CB1414" s="29">
        <f>ROUND(IF(Параметри!$K$77="No",BJ1414,BJ1414*Параметри!$K$78),1)</f>
        <v>0</v>
      </c>
      <c r="CC1414" s="29">
        <f t="shared" si="200"/>
        <v>58134.453881156733</v>
      </c>
    </row>
    <row r="1415" spans="1:81">
      <c r="A1415" s="9">
        <v>1414</v>
      </c>
      <c r="B1415" s="9" t="s">
        <v>3145</v>
      </c>
      <c r="C1415" s="9" t="s">
        <v>3146</v>
      </c>
      <c r="D1415" s="9" t="s">
        <v>4422</v>
      </c>
      <c r="E1415" s="9" t="s">
        <v>21</v>
      </c>
      <c r="F1415" s="9" t="s">
        <v>4431</v>
      </c>
      <c r="G1415" s="9" t="s">
        <v>2936</v>
      </c>
      <c r="H1415" s="29">
        <f>SUM('Дані з ДІСО'!J1415:L1415)</f>
        <v>812</v>
      </c>
      <c r="I1415" s="29">
        <f>SUM('Дані з ДІСО'!G1415:I1415)</f>
        <v>41</v>
      </c>
      <c r="J1415" s="29">
        <f>SUM('Дані з ДІСО'!P1415:R1415)</f>
        <v>0</v>
      </c>
      <c r="K1415" s="29">
        <f>SUM('Дані з ДІСО'!V1415:X1415)</f>
        <v>0</v>
      </c>
      <c r="L1415" s="40">
        <f>ROUNDUP('Дані з ДІСО'!J1415/'Коефіцієнти АТО'!$R1415,0)</f>
        <v>20</v>
      </c>
      <c r="M1415" s="40">
        <f>ROUNDUP('Дані з ДІСО'!K1415/'Коефіцієнти АТО'!$R1415,0)</f>
        <v>26</v>
      </c>
      <c r="N1415" s="40">
        <f>ROUNDUP('Дані з ДІСО'!L1415/'Коефіцієнти АТО'!$R1415,0)</f>
        <v>7</v>
      </c>
      <c r="O1415" s="59">
        <f>(L1415*Параметри!$K$32+M1415*Параметри!$L$32+N1415*Параметри!$M$32)/18</f>
        <v>86.594444444444449</v>
      </c>
      <c r="P1415" s="41">
        <f>IF(H1415=0,"",'Дані з ДІСО'!Y1415/H1415)</f>
        <v>0</v>
      </c>
      <c r="Q1415" s="29">
        <f>IF(H1415=0,"",(1+0.25*P1415)*O1415*Параметри!$K$51)</f>
        <v>17736.292376996844</v>
      </c>
      <c r="R1415" s="29">
        <f>IF(H1415=0,"",Q1415*'Коефіцієнти АТО'!T1415)</f>
        <v>301.51697040894635</v>
      </c>
      <c r="S1415" s="29">
        <f>IF(H1415=0,"",H1415*(1+0.25*P1415)*Параметри!$K$66*Параметри!$K$20/1000)</f>
        <v>0</v>
      </c>
      <c r="T1415" s="29">
        <f>IF(H1415=0,"",H1415*(1+0.25*P1415)*'Коефіцієнти АТО'!$S1415*Параметри!$K$20/1000)</f>
        <v>2550.1481729604902</v>
      </c>
      <c r="U1415" s="29">
        <f t="shared" si="201"/>
        <v>20587.957520366279</v>
      </c>
      <c r="V1415" s="29">
        <f t="shared" si="202"/>
        <v>20587.957520366279</v>
      </c>
      <c r="W1415" s="40">
        <f>ROUNDUP('Дані з ДІСО'!P1415/Параметри!$K$24,0)</f>
        <v>0</v>
      </c>
      <c r="X1415" s="40">
        <f>ROUNDUP('Дані з ДІСО'!Q1415/Параметри!$K$24,0)</f>
        <v>0</v>
      </c>
      <c r="Y1415" s="40">
        <f>ROUNDUP('Дані з ДІСО'!R1415/Параметри!$K$24,0)</f>
        <v>0</v>
      </c>
      <c r="Z1415" s="59">
        <f>(W1415*Параметри!$K$33+X1415*Параметри!$L$33+Y1415*Параметри!$M$33)/18</f>
        <v>0</v>
      </c>
      <c r="AA1415" s="41">
        <f>IF(J1415=0,0,'Дані з ДІСО'!AA1415/J1415)</f>
        <v>0</v>
      </c>
      <c r="AB1415" s="29">
        <f>(1+0.25*AA1415)*Z1415*Параметри!$K$51</f>
        <v>0</v>
      </c>
      <c r="AC1415" s="29">
        <f>AB1415*'Коефіцієнти АТО'!U1415</f>
        <v>0</v>
      </c>
      <c r="AD1415" s="29">
        <f>J1415*(1+0.25*AA1415)*Параметри!$K$66*Параметри!$K$20/1000</f>
        <v>0</v>
      </c>
      <c r="AE1415" s="29">
        <f>(1+0.25*AA1415)*J1415*'Коефіцієнти АТО'!S1415*Параметри!$K$20/1000</f>
        <v>0</v>
      </c>
      <c r="AF1415" s="29">
        <f t="shared" si="198"/>
        <v>0</v>
      </c>
      <c r="AG1415" s="29">
        <v>0</v>
      </c>
      <c r="AH1415" s="40">
        <v>6</v>
      </c>
      <c r="AI1415" s="40">
        <v>0</v>
      </c>
      <c r="AJ1415" s="40">
        <f t="shared" si="199"/>
        <v>0</v>
      </c>
      <c r="AK1415" s="29">
        <f>(AH1415+AI1415)*(1+0.25*AJ1415)*Параметри!$K$53</f>
        <v>1076.5756541760002</v>
      </c>
      <c r="AL1415" s="29">
        <f>ROUNDUP(('Дані з ДІСО'!AU1415+'Дані з ДІСО'!AW1415)/Параметри!$K$28,0)</f>
        <v>0</v>
      </c>
      <c r="AM1415" s="64">
        <f>AL1415*Параметри!$M$35/18</f>
        <v>0</v>
      </c>
      <c r="AN1415" s="29">
        <f>IF(AL1415=0,0,'Дані з ДІСО'!AW1415/SUM('Дані з ДІСО'!AU1415,'Дані з ДІСО'!AW1415))</f>
        <v>0</v>
      </c>
      <c r="AO1415" s="29">
        <f>(1+0.25*AN1415)*AM1415*Параметри!$K$51</f>
        <v>0</v>
      </c>
      <c r="AP1415" s="40">
        <f>ROUNDUP(('Дані з ДІСО'!AE1415+'Дані не з ДІСО'!E1415+'Дані не з ДІСО'!G1415)/Параметри!$K$69,0)</f>
        <v>0</v>
      </c>
      <c r="AQ1415" s="40">
        <f t="shared" si="203"/>
        <v>0</v>
      </c>
      <c r="AR1415" s="40">
        <f>IF(AP1415=0,0,('Дані з ДІСО'!AH1415+'Дані не з ДІСО'!G1415)/('Дані з ДІСО'!AE1415+'Дані не з ДІСО'!E1415+'Дані не з ДІСО'!G1415))</f>
        <v>0</v>
      </c>
      <c r="AS1415" s="29">
        <f>AQ1415*(1+0.25*AR1415)*Параметри!$K$51</f>
        <v>0</v>
      </c>
      <c r="AT1415" s="40">
        <f>ROUNDUP('Дані з ДІСО'!AF1415/Параметри!$K$70,0)</f>
        <v>0</v>
      </c>
      <c r="AU1415" s="40">
        <f t="shared" si="204"/>
        <v>0</v>
      </c>
      <c r="AV1415" s="40">
        <f>IF(AT1415=0,0,'Дані з ДІСО'!AI1415/'Дані з ДІСО'!AF1415)</f>
        <v>0</v>
      </c>
      <c r="AW1415" s="29">
        <f>AU1415*(1+0.25*AV1415)*Параметри!$K$51</f>
        <v>0</v>
      </c>
      <c r="AX1415" s="40">
        <f>ROUNDUP('Дані з ДІСО'!AR1415/Параметри!$K$29,0)</f>
        <v>0</v>
      </c>
      <c r="AY1415" s="40">
        <f>ROUNDUP('Дані з ДІСО'!AS1415/Параметри!$K$29,0)</f>
        <v>0</v>
      </c>
      <c r="AZ1415" s="40">
        <f>ROUNDUP('Дані з ДІСО'!AT1415/Параметри!$K$29,0)</f>
        <v>0</v>
      </c>
      <c r="BA1415" s="64">
        <f>(AX1415*Параметри!$K$32+AY1415*Параметри!$L$32+AZ1415*Параметри!$M$32)/18</f>
        <v>0</v>
      </c>
      <c r="BB1415" s="29">
        <f>(BA1415*Параметри!$K$51+SUM('Дані з ДІСО'!AR1415:AT1415)*Параметри!$K$48*Параметри!$K$20/1000)*Параметри!$K$74</f>
        <v>0</v>
      </c>
      <c r="BC1415" s="40">
        <f>ROUNDUP(('Дані не з ДІСО'!I1415+'Дані не з ДІСО'!K1415)/Параметри!$K$26,0)</f>
        <v>0</v>
      </c>
      <c r="BD1415" s="29">
        <f>BC1415*Параметри!$M$36/18</f>
        <v>0</v>
      </c>
      <c r="BE1415" s="40">
        <f>IF(BC1415=0,0,'Дані не з ДІСО'!K1415/('Дані не з ДІСО'!I1415+'Дані не з ДІСО'!K1415))</f>
        <v>0</v>
      </c>
      <c r="BF1415" s="29">
        <f>(1+0.25*BE1415)*BD1415*Параметри!$K$51</f>
        <v>0</v>
      </c>
      <c r="BG1415" s="40">
        <f>ROUNDUP('Дані не з ДІСО'!M1415/Параметри!$K$27,0)</f>
        <v>0</v>
      </c>
      <c r="BH1415" s="40">
        <f>BG1415*Параметри!$M$37/18</f>
        <v>0</v>
      </c>
      <c r="BI1415" s="29">
        <f>BH1415*Параметри!$K$51</f>
        <v>0</v>
      </c>
      <c r="BJ1415" s="29">
        <f>'Дані не з ДІСО'!N1415*Параметри!$K$76</f>
        <v>0</v>
      </c>
      <c r="BK1415" s="40">
        <f>ROUNDUP('Дані з ДІСО'!V1415/Параметри!$K$25,0)</f>
        <v>0</v>
      </c>
      <c r="BL1415" s="40">
        <f>ROUNDUP('Дані з ДІСО'!W1415/Параметри!$K$25,0)</f>
        <v>0</v>
      </c>
      <c r="BM1415" s="40">
        <f>ROUNDUP('Дані з ДІСО'!X1415/Параметри!$K$25,0)</f>
        <v>0</v>
      </c>
      <c r="BN1415" s="40">
        <f>(BK1415*Параметри!$K$34+BL1415*Параметри!$L$34+BM1415*Параметри!$M$34)/18</f>
        <v>0</v>
      </c>
      <c r="BO1415" s="40">
        <f>IF(K1415=0,0,'Дані з ДІСО'!AC1415/K1415)</f>
        <v>0</v>
      </c>
      <c r="BP1415" s="29">
        <f>(1+0.25*BO1415)*BN1415*Параметри!$K$51</f>
        <v>0</v>
      </c>
      <c r="BQ1415" s="29">
        <f>BP1415*'Коефіцієнти АТО'!U1415</f>
        <v>0</v>
      </c>
      <c r="BR1415" s="29">
        <f>K1415*(1+0.25*BO1415)*Параметри!$K$66*Параметри!$K$20/1000</f>
        <v>0</v>
      </c>
      <c r="BS1415" s="29">
        <f>(1+0.25*BO1415)*K1415*'Коефіцієнти АТО'!S1415*Параметри!$K$20/1000</f>
        <v>0</v>
      </c>
      <c r="BT1415" s="29">
        <f t="shared" si="205"/>
        <v>0</v>
      </c>
      <c r="BU1415" s="40">
        <f>ROUNDUP('Дані з ДІСО'!AG1415/Параметри!$K$71,0)</f>
        <v>0</v>
      </c>
      <c r="BV1415" s="40">
        <f t="shared" si="206"/>
        <v>0</v>
      </c>
      <c r="BW1415" s="40">
        <f>IF('Дані з ДІСО'!AG1415=0,0,'Дані з ДІСО'!AJ1415/'Дані з ДІСО'!AG1415)</f>
        <v>0</v>
      </c>
      <c r="BX1415" s="29">
        <f>BV1415*(1+0.25*BW1415)*Параметри!$K$51</f>
        <v>0</v>
      </c>
      <c r="BY1415" s="29">
        <f>ROUND(IF(Параметри!$K$77="No",CC1415,CC1415*Параметри!$K$78)+AG1415,1)</f>
        <v>19498.099999999999</v>
      </c>
      <c r="BZ1415" s="29">
        <f>ROUND(IF(Параметри!$K$77="No",BF1415,BF1415*Параметри!$K$78),1)</f>
        <v>0</v>
      </c>
      <c r="CA1415" s="29">
        <f>ROUND(IF(Параметри!$K$77="No",BI1415,BI1415*Параметри!$K$78),1)</f>
        <v>0</v>
      </c>
      <c r="CB1415" s="29">
        <f>ROUND(IF(Параметри!$K$77="No",BJ1415,BJ1415*Параметри!$K$78),1)</f>
        <v>0</v>
      </c>
      <c r="CC1415" s="29">
        <f t="shared" si="200"/>
        <v>21664.533174542281</v>
      </c>
    </row>
    <row r="1416" spans="1:81">
      <c r="A1416" s="9">
        <v>1415</v>
      </c>
      <c r="B1416" s="9" t="s">
        <v>3145</v>
      </c>
      <c r="C1416" s="9" t="s">
        <v>3146</v>
      </c>
      <c r="D1416" s="9" t="s">
        <v>4422</v>
      </c>
      <c r="E1416" s="9" t="s">
        <v>21</v>
      </c>
      <c r="F1416" s="9" t="s">
        <v>4432</v>
      </c>
      <c r="G1416" s="9" t="s">
        <v>2938</v>
      </c>
      <c r="H1416" s="29">
        <f>SUM('Дані з ДІСО'!J1416:L1416)</f>
        <v>1975</v>
      </c>
      <c r="I1416" s="29">
        <f>SUM('Дані з ДІСО'!G1416:I1416)</f>
        <v>119</v>
      </c>
      <c r="J1416" s="29">
        <f>SUM('Дані з ДІСО'!P1416:R1416)</f>
        <v>0</v>
      </c>
      <c r="K1416" s="29">
        <f>SUM('Дані з ДІСО'!V1416:X1416)</f>
        <v>0</v>
      </c>
      <c r="L1416" s="40">
        <f>ROUNDUP('Дані з ДІСО'!J1416/'Коефіцієнти АТО'!$R1416,0)</f>
        <v>50</v>
      </c>
      <c r="M1416" s="40">
        <f>ROUNDUP('Дані з ДІСО'!K1416/'Коефіцієнти АТО'!$R1416,0)</f>
        <v>69</v>
      </c>
      <c r="N1416" s="40">
        <f>ROUNDUP('Дані з ДІСО'!L1416/'Коефіцієнти АТО'!$R1416,0)</f>
        <v>18</v>
      </c>
      <c r="O1416" s="59">
        <f>(L1416*Параметри!$K$32+M1416*Параметри!$L$32+N1416*Параметри!$M$32)/18</f>
        <v>224.73888888888891</v>
      </c>
      <c r="P1416" s="41">
        <f>IF(H1416=0,"",'Дані з ДІСО'!Y1416/H1416)</f>
        <v>0</v>
      </c>
      <c r="Q1416" s="29">
        <f>IF(H1416=0,"",(1+0.25*P1416)*O1416*Параметри!$K$51)</f>
        <v>46031.066627744491</v>
      </c>
      <c r="R1416" s="29">
        <f>IF(H1416=0,"",Q1416*'Коефіцієнти АТО'!T1416)</f>
        <v>782.52813267165641</v>
      </c>
      <c r="S1416" s="29">
        <f>IF(H1416=0,"",H1416*(1+0.25*P1416)*Параметри!$K$66*Параметри!$K$20/1000)</f>
        <v>0</v>
      </c>
      <c r="T1416" s="29">
        <f>IF(H1416=0,"",H1416*(1+0.25*P1416)*'Коефіцієнти АТО'!$S1416*Параметри!$K$20/1000)</f>
        <v>8082.2262124447534</v>
      </c>
      <c r="U1416" s="29">
        <f t="shared" si="201"/>
        <v>54895.8209728609</v>
      </c>
      <c r="V1416" s="29">
        <f t="shared" si="202"/>
        <v>54895.8209728609</v>
      </c>
      <c r="W1416" s="40">
        <f>ROUNDUP('Дані з ДІСО'!P1416/Параметри!$K$24,0)</f>
        <v>0</v>
      </c>
      <c r="X1416" s="40">
        <f>ROUNDUP('Дані з ДІСО'!Q1416/Параметри!$K$24,0)</f>
        <v>0</v>
      </c>
      <c r="Y1416" s="40">
        <f>ROUNDUP('Дані з ДІСО'!R1416/Параметри!$K$24,0)</f>
        <v>0</v>
      </c>
      <c r="Z1416" s="59">
        <f>(W1416*Параметри!$K$33+X1416*Параметри!$L$33+Y1416*Параметри!$M$33)/18</f>
        <v>0</v>
      </c>
      <c r="AA1416" s="41">
        <f>IF(J1416=0,0,'Дані з ДІСО'!AA1416/J1416)</f>
        <v>0</v>
      </c>
      <c r="AB1416" s="29">
        <f>(1+0.25*AA1416)*Z1416*Параметри!$K$51</f>
        <v>0</v>
      </c>
      <c r="AC1416" s="29">
        <f>AB1416*'Коефіцієнти АТО'!U1416</f>
        <v>0</v>
      </c>
      <c r="AD1416" s="29">
        <f>J1416*(1+0.25*AA1416)*Параметри!$K$66*Параметри!$K$20/1000</f>
        <v>0</v>
      </c>
      <c r="AE1416" s="29">
        <f>(1+0.25*AA1416)*J1416*'Коефіцієнти АТО'!S1416*Параметри!$K$20/1000</f>
        <v>0</v>
      </c>
      <c r="AF1416" s="29">
        <f t="shared" si="198"/>
        <v>0</v>
      </c>
      <c r="AG1416" s="29">
        <v>0</v>
      </c>
      <c r="AH1416" s="40">
        <v>16</v>
      </c>
      <c r="AI1416" s="40">
        <v>0</v>
      </c>
      <c r="AJ1416" s="40">
        <f t="shared" si="199"/>
        <v>0</v>
      </c>
      <c r="AK1416" s="29">
        <f>(AH1416+AI1416)*(1+0.25*AJ1416)*Параметри!$K$53</f>
        <v>2870.8684111360008</v>
      </c>
      <c r="AL1416" s="29">
        <f>ROUNDUP(('Дані з ДІСО'!AU1416+'Дані з ДІСО'!AW1416)/Параметри!$K$28,0)</f>
        <v>0</v>
      </c>
      <c r="AM1416" s="64">
        <f>AL1416*Параметри!$M$35/18</f>
        <v>0</v>
      </c>
      <c r="AN1416" s="29">
        <f>IF(AL1416=0,0,'Дані з ДІСО'!AW1416/SUM('Дані з ДІСО'!AU1416,'Дані з ДІСО'!AW1416))</f>
        <v>0</v>
      </c>
      <c r="AO1416" s="29">
        <f>(1+0.25*AN1416)*AM1416*Параметри!$K$51</f>
        <v>0</v>
      </c>
      <c r="AP1416" s="40">
        <f>ROUNDUP(('Дані з ДІСО'!AE1416+'Дані не з ДІСО'!E1416+'Дані не з ДІСО'!G1416)/Параметри!$K$69,0)</f>
        <v>0</v>
      </c>
      <c r="AQ1416" s="40">
        <f t="shared" si="203"/>
        <v>0</v>
      </c>
      <c r="AR1416" s="40">
        <f>IF(AP1416=0,0,('Дані з ДІСО'!AH1416+'Дані не з ДІСО'!G1416)/('Дані з ДІСО'!AE1416+'Дані не з ДІСО'!E1416+'Дані не з ДІСО'!G1416))</f>
        <v>0</v>
      </c>
      <c r="AS1416" s="29">
        <f>AQ1416*(1+0.25*AR1416)*Параметри!$K$51</f>
        <v>0</v>
      </c>
      <c r="AT1416" s="40">
        <f>ROUNDUP('Дані з ДІСО'!AF1416/Параметри!$K$70,0)</f>
        <v>0</v>
      </c>
      <c r="AU1416" s="40">
        <f t="shared" si="204"/>
        <v>0</v>
      </c>
      <c r="AV1416" s="40">
        <f>IF(AT1416=0,0,'Дані з ДІСО'!AI1416/'Дані з ДІСО'!AF1416)</f>
        <v>0</v>
      </c>
      <c r="AW1416" s="29">
        <f>AU1416*(1+0.25*AV1416)*Параметри!$K$51</f>
        <v>0</v>
      </c>
      <c r="AX1416" s="40">
        <f>ROUNDUP('Дані з ДІСО'!AR1416/Параметри!$K$29,0)</f>
        <v>0</v>
      </c>
      <c r="AY1416" s="40">
        <f>ROUNDUP('Дані з ДІСО'!AS1416/Параметри!$K$29,0)</f>
        <v>0</v>
      </c>
      <c r="AZ1416" s="40">
        <f>ROUNDUP('Дані з ДІСО'!AT1416/Параметри!$K$29,0)</f>
        <v>0</v>
      </c>
      <c r="BA1416" s="64">
        <f>(AX1416*Параметри!$K$32+AY1416*Параметри!$L$32+AZ1416*Параметри!$M$32)/18</f>
        <v>0</v>
      </c>
      <c r="BB1416" s="29">
        <f>(BA1416*Параметри!$K$51+SUM('Дані з ДІСО'!AR1416:AT1416)*Параметри!$K$48*Параметри!$K$20/1000)*Параметри!$K$74</f>
        <v>0</v>
      </c>
      <c r="BC1416" s="40">
        <f>ROUNDUP(('Дані не з ДІСО'!I1416+'Дані не з ДІСО'!K1416)/Параметри!$K$26,0)</f>
        <v>0</v>
      </c>
      <c r="BD1416" s="29">
        <f>BC1416*Параметри!$M$36/18</f>
        <v>0</v>
      </c>
      <c r="BE1416" s="40">
        <f>IF(BC1416=0,0,'Дані не з ДІСО'!K1416/('Дані не з ДІСО'!I1416+'Дані не з ДІСО'!K1416))</f>
        <v>0</v>
      </c>
      <c r="BF1416" s="29">
        <f>(1+0.25*BE1416)*BD1416*Параметри!$K$51</f>
        <v>0</v>
      </c>
      <c r="BG1416" s="40">
        <f>ROUNDUP('Дані не з ДІСО'!M1416/Параметри!$K$27,0)</f>
        <v>0</v>
      </c>
      <c r="BH1416" s="40">
        <f>BG1416*Параметри!$M$37/18</f>
        <v>0</v>
      </c>
      <c r="BI1416" s="29">
        <f>BH1416*Параметри!$K$51</f>
        <v>0</v>
      </c>
      <c r="BJ1416" s="29">
        <f>'Дані не з ДІСО'!N1416*Параметри!$K$76</f>
        <v>0</v>
      </c>
      <c r="BK1416" s="40">
        <f>ROUNDUP('Дані з ДІСО'!V1416/Параметри!$K$25,0)</f>
        <v>0</v>
      </c>
      <c r="BL1416" s="40">
        <f>ROUNDUP('Дані з ДІСО'!W1416/Параметри!$K$25,0)</f>
        <v>0</v>
      </c>
      <c r="BM1416" s="40">
        <f>ROUNDUP('Дані з ДІСО'!X1416/Параметри!$K$25,0)</f>
        <v>0</v>
      </c>
      <c r="BN1416" s="40">
        <f>(BK1416*Параметри!$K$34+BL1416*Параметри!$L$34+BM1416*Параметри!$M$34)/18</f>
        <v>0</v>
      </c>
      <c r="BO1416" s="40">
        <f>IF(K1416=0,0,'Дані з ДІСО'!AC1416/K1416)</f>
        <v>0</v>
      </c>
      <c r="BP1416" s="29">
        <f>(1+0.25*BO1416)*BN1416*Параметри!$K$51</f>
        <v>0</v>
      </c>
      <c r="BQ1416" s="29">
        <f>BP1416*'Коефіцієнти АТО'!U1416</f>
        <v>0</v>
      </c>
      <c r="BR1416" s="29">
        <f>K1416*(1+0.25*BO1416)*Параметри!$K$66*Параметри!$K$20/1000</f>
        <v>0</v>
      </c>
      <c r="BS1416" s="29">
        <f>(1+0.25*BO1416)*K1416*'Коефіцієнти АТО'!S1416*Параметри!$K$20/1000</f>
        <v>0</v>
      </c>
      <c r="BT1416" s="29">
        <f t="shared" si="205"/>
        <v>0</v>
      </c>
      <c r="BU1416" s="40">
        <f>ROUNDUP('Дані з ДІСО'!AG1416/Параметри!$K$71,0)</f>
        <v>0</v>
      </c>
      <c r="BV1416" s="40">
        <f t="shared" si="206"/>
        <v>0</v>
      </c>
      <c r="BW1416" s="40">
        <f>IF('Дані з ДІСО'!AG1416=0,0,'Дані з ДІСО'!AJ1416/'Дані з ДІСО'!AG1416)</f>
        <v>0</v>
      </c>
      <c r="BX1416" s="29">
        <f>BV1416*(1+0.25*BW1416)*Параметри!$K$51</f>
        <v>0</v>
      </c>
      <c r="BY1416" s="29">
        <f>ROUND(IF(Параметри!$K$77="No",CC1416,CC1416*Параметри!$K$78)+AG1416,1)</f>
        <v>51990</v>
      </c>
      <c r="BZ1416" s="29">
        <f>ROUND(IF(Параметри!$K$77="No",BF1416,BF1416*Параметри!$K$78),1)</f>
        <v>0</v>
      </c>
      <c r="CA1416" s="29">
        <f>ROUND(IF(Параметри!$K$77="No",BI1416,BI1416*Параметри!$K$78),1)</f>
        <v>0</v>
      </c>
      <c r="CB1416" s="29">
        <f>ROUND(IF(Параметри!$K$77="No",BJ1416,BJ1416*Параметри!$K$78),1)</f>
        <v>0</v>
      </c>
      <c r="CC1416" s="29">
        <f t="shared" si="200"/>
        <v>57766.689383996898</v>
      </c>
    </row>
    <row r="1417" spans="1:81">
      <c r="A1417" s="9">
        <v>1416</v>
      </c>
      <c r="B1417" s="9" t="s">
        <v>3151</v>
      </c>
      <c r="C1417" s="9" t="s">
        <v>3151</v>
      </c>
      <c r="D1417" s="9" t="s">
        <v>4422</v>
      </c>
      <c r="E1417" s="9" t="s">
        <v>29</v>
      </c>
      <c r="F1417" s="9" t="s">
        <v>4433</v>
      </c>
      <c r="G1417" s="9" t="s">
        <v>2940</v>
      </c>
      <c r="H1417" s="29">
        <f>SUM('Дані з ДІСО'!J1417:L1417)</f>
        <v>429</v>
      </c>
      <c r="I1417" s="29">
        <f>SUM('Дані з ДІСО'!G1417:I1417)</f>
        <v>36</v>
      </c>
      <c r="J1417" s="29">
        <f>SUM('Дані з ДІСО'!P1417:R1417)</f>
        <v>0</v>
      </c>
      <c r="K1417" s="29">
        <f>SUM('Дані з ДІСО'!V1417:X1417)</f>
        <v>0</v>
      </c>
      <c r="L1417" s="40">
        <f>ROUNDUP('Дані з ДІСО'!J1417/'Коефіцієнти АТО'!$R1417,0)</f>
        <v>10</v>
      </c>
      <c r="M1417" s="40">
        <f>ROUNDUP('Дані з ДІСО'!K1417/'Коефіцієнти АТО'!$R1417,0)</f>
        <v>16</v>
      </c>
      <c r="N1417" s="40">
        <f>ROUNDUP('Дані з ДІСО'!L1417/'Коефіцієнти АТО'!$R1417,0)</f>
        <v>4</v>
      </c>
      <c r="O1417" s="59">
        <f>(L1417*Параметри!$K$32+M1417*Параметри!$L$32+N1417*Параметри!$M$32)/18</f>
        <v>49.733333333333334</v>
      </c>
      <c r="P1417" s="41">
        <f>IF(H1417=0,"",'Дані з ДІСО'!Y1417/H1417)</f>
        <v>0</v>
      </c>
      <c r="Q1417" s="29">
        <f>IF(H1417=0,"",(1+0.25*P1417)*O1417*Параметри!$K$51)</f>
        <v>10186.391823883734</v>
      </c>
      <c r="R1417" s="29">
        <f>IF(H1417=0,"",Q1417*'Коефіцієнти АТО'!T1417)</f>
        <v>173.16866100602348</v>
      </c>
      <c r="S1417" s="29">
        <f>IF(H1417=0,"",H1417*(1+0.25*P1417)*Параметри!$K$66*Параметри!$K$20/1000)</f>
        <v>0</v>
      </c>
      <c r="T1417" s="29">
        <f>IF(H1417=0,"",H1417*(1+0.25*P1417)*'Коефіцієнти АТО'!$S1417*Параметри!$K$20/1000)</f>
        <v>1755.5823013361007</v>
      </c>
      <c r="U1417" s="29">
        <f t="shared" si="201"/>
        <v>12115.142786225859</v>
      </c>
      <c r="V1417" s="29">
        <f t="shared" si="202"/>
        <v>12115.142786225859</v>
      </c>
      <c r="W1417" s="40">
        <f>ROUNDUP('Дані з ДІСО'!P1417/Параметри!$K$24,0)</f>
        <v>0</v>
      </c>
      <c r="X1417" s="40">
        <f>ROUNDUP('Дані з ДІСО'!Q1417/Параметри!$K$24,0)</f>
        <v>0</v>
      </c>
      <c r="Y1417" s="40">
        <f>ROUNDUP('Дані з ДІСО'!R1417/Параметри!$K$24,0)</f>
        <v>0</v>
      </c>
      <c r="Z1417" s="59">
        <f>(W1417*Параметри!$K$33+X1417*Параметри!$L$33+Y1417*Параметри!$M$33)/18</f>
        <v>0</v>
      </c>
      <c r="AA1417" s="41">
        <f>IF(J1417=0,0,'Дані з ДІСО'!AA1417/J1417)</f>
        <v>0</v>
      </c>
      <c r="AB1417" s="29">
        <f>(1+0.25*AA1417)*Z1417*Параметри!$K$51</f>
        <v>0</v>
      </c>
      <c r="AC1417" s="29">
        <f>AB1417*'Коефіцієнти АТО'!U1417</f>
        <v>0</v>
      </c>
      <c r="AD1417" s="29">
        <f>J1417*(1+0.25*AA1417)*Параметри!$K$66*Параметри!$K$20/1000</f>
        <v>0</v>
      </c>
      <c r="AE1417" s="29">
        <f>(1+0.25*AA1417)*J1417*'Коефіцієнти АТО'!S1417*Параметри!$K$20/1000</f>
        <v>0</v>
      </c>
      <c r="AF1417" s="29">
        <f t="shared" si="198"/>
        <v>0</v>
      </c>
      <c r="AG1417" s="29">
        <v>0</v>
      </c>
      <c r="AH1417" s="40">
        <v>1</v>
      </c>
      <c r="AI1417" s="40">
        <v>0</v>
      </c>
      <c r="AJ1417" s="40">
        <f t="shared" si="199"/>
        <v>0</v>
      </c>
      <c r="AK1417" s="29">
        <f>(AH1417+AI1417)*(1+0.25*AJ1417)*Параметри!$K$53</f>
        <v>179.42927569600005</v>
      </c>
      <c r="AL1417" s="29">
        <f>ROUNDUP(('Дані з ДІСО'!AU1417+'Дані з ДІСО'!AW1417)/Параметри!$K$28,0)</f>
        <v>0</v>
      </c>
      <c r="AM1417" s="64">
        <f>AL1417*Параметри!$M$35/18</f>
        <v>0</v>
      </c>
      <c r="AN1417" s="29">
        <f>IF(AL1417=0,0,'Дані з ДІСО'!AW1417/SUM('Дані з ДІСО'!AU1417,'Дані з ДІСО'!AW1417))</f>
        <v>0</v>
      </c>
      <c r="AO1417" s="29">
        <f>(1+0.25*AN1417)*AM1417*Параметри!$K$51</f>
        <v>0</v>
      </c>
      <c r="AP1417" s="40">
        <f>ROUNDUP(('Дані з ДІСО'!AE1417+'Дані не з ДІСО'!E1417+'Дані не з ДІСО'!G1417)/Параметри!$K$69,0)</f>
        <v>0</v>
      </c>
      <c r="AQ1417" s="40">
        <f t="shared" si="203"/>
        <v>0</v>
      </c>
      <c r="AR1417" s="40">
        <f>IF(AP1417=0,0,('Дані з ДІСО'!AH1417+'Дані не з ДІСО'!G1417)/('Дані з ДІСО'!AE1417+'Дані не з ДІСО'!E1417+'Дані не з ДІСО'!G1417))</f>
        <v>0</v>
      </c>
      <c r="AS1417" s="29">
        <f>AQ1417*(1+0.25*AR1417)*Параметри!$K$51</f>
        <v>0</v>
      </c>
      <c r="AT1417" s="40">
        <f>ROUNDUP('Дані з ДІСО'!AF1417/Параметри!$K$70,0)</f>
        <v>0</v>
      </c>
      <c r="AU1417" s="40">
        <f t="shared" si="204"/>
        <v>0</v>
      </c>
      <c r="AV1417" s="40">
        <f>IF(AT1417=0,0,'Дані з ДІСО'!AI1417/'Дані з ДІСО'!AF1417)</f>
        <v>0</v>
      </c>
      <c r="AW1417" s="29">
        <f>AU1417*(1+0.25*AV1417)*Параметри!$K$51</f>
        <v>0</v>
      </c>
      <c r="AX1417" s="40">
        <f>ROUNDUP('Дані з ДІСО'!AR1417/Параметри!$K$29,0)</f>
        <v>0</v>
      </c>
      <c r="AY1417" s="40">
        <f>ROUNDUP('Дані з ДІСО'!AS1417/Параметри!$K$29,0)</f>
        <v>0</v>
      </c>
      <c r="AZ1417" s="40">
        <f>ROUNDUP('Дані з ДІСО'!AT1417/Параметри!$K$29,0)</f>
        <v>0</v>
      </c>
      <c r="BA1417" s="64">
        <f>(AX1417*Параметри!$K$32+AY1417*Параметри!$L$32+AZ1417*Параметри!$M$32)/18</f>
        <v>0</v>
      </c>
      <c r="BB1417" s="29">
        <f>(BA1417*Параметри!$K$51+SUM('Дані з ДІСО'!AR1417:AT1417)*Параметри!$K$48*Параметри!$K$20/1000)*Параметри!$K$74</f>
        <v>0</v>
      </c>
      <c r="BC1417" s="40">
        <f>ROUNDUP(('Дані не з ДІСО'!I1417+'Дані не з ДІСО'!K1417)/Параметри!$K$26,0)</f>
        <v>0</v>
      </c>
      <c r="BD1417" s="29">
        <f>BC1417*Параметри!$M$36/18</f>
        <v>0</v>
      </c>
      <c r="BE1417" s="40">
        <f>IF(BC1417=0,0,'Дані не з ДІСО'!K1417/('Дані не з ДІСО'!I1417+'Дані не з ДІСО'!K1417))</f>
        <v>0</v>
      </c>
      <c r="BF1417" s="29">
        <f>(1+0.25*BE1417)*BD1417*Параметри!$K$51</f>
        <v>0</v>
      </c>
      <c r="BG1417" s="40">
        <f>ROUNDUP('Дані не з ДІСО'!M1417/Параметри!$K$27,0)</f>
        <v>0</v>
      </c>
      <c r="BH1417" s="40">
        <f>BG1417*Параметри!$M$37/18</f>
        <v>0</v>
      </c>
      <c r="BI1417" s="29">
        <f>BH1417*Параметри!$K$51</f>
        <v>0</v>
      </c>
      <c r="BJ1417" s="29">
        <f>'Дані не з ДІСО'!N1417*Параметри!$K$76</f>
        <v>0</v>
      </c>
      <c r="BK1417" s="40">
        <f>ROUNDUP('Дані з ДІСО'!V1417/Параметри!$K$25,0)</f>
        <v>0</v>
      </c>
      <c r="BL1417" s="40">
        <f>ROUNDUP('Дані з ДІСО'!W1417/Параметри!$K$25,0)</f>
        <v>0</v>
      </c>
      <c r="BM1417" s="40">
        <f>ROUNDUP('Дані з ДІСО'!X1417/Параметри!$K$25,0)</f>
        <v>0</v>
      </c>
      <c r="BN1417" s="40">
        <f>(BK1417*Параметри!$K$34+BL1417*Параметри!$L$34+BM1417*Параметри!$M$34)/18</f>
        <v>0</v>
      </c>
      <c r="BO1417" s="40">
        <f>IF(K1417=0,0,'Дані з ДІСО'!AC1417/K1417)</f>
        <v>0</v>
      </c>
      <c r="BP1417" s="29">
        <f>(1+0.25*BO1417)*BN1417*Параметри!$K$51</f>
        <v>0</v>
      </c>
      <c r="BQ1417" s="29">
        <f>BP1417*'Коефіцієнти АТО'!U1417</f>
        <v>0</v>
      </c>
      <c r="BR1417" s="29">
        <f>K1417*(1+0.25*BO1417)*Параметри!$K$66*Параметри!$K$20/1000</f>
        <v>0</v>
      </c>
      <c r="BS1417" s="29">
        <f>(1+0.25*BO1417)*K1417*'Коефіцієнти АТО'!S1417*Параметри!$K$20/1000</f>
        <v>0</v>
      </c>
      <c r="BT1417" s="29">
        <f t="shared" si="205"/>
        <v>0</v>
      </c>
      <c r="BU1417" s="40">
        <f>ROUNDUP('Дані з ДІСО'!AG1417/Параметри!$K$71,0)</f>
        <v>0</v>
      </c>
      <c r="BV1417" s="40">
        <f t="shared" si="206"/>
        <v>0</v>
      </c>
      <c r="BW1417" s="40">
        <f>IF('Дані з ДІСО'!AG1417=0,0,'Дані з ДІСО'!AJ1417/'Дані з ДІСО'!AG1417)</f>
        <v>0</v>
      </c>
      <c r="BX1417" s="29">
        <f>BV1417*(1+0.25*BW1417)*Параметри!$K$51</f>
        <v>0</v>
      </c>
      <c r="BY1417" s="29">
        <f>ROUND(IF(Параметри!$K$77="No",CC1417,CC1417*Параметри!$K$78)+AG1417,1)</f>
        <v>11065.1</v>
      </c>
      <c r="BZ1417" s="29">
        <f>ROUND(IF(Параметри!$K$77="No",BF1417,BF1417*Параметри!$K$78),1)</f>
        <v>0</v>
      </c>
      <c r="CA1417" s="29">
        <f>ROUND(IF(Параметри!$K$77="No",BI1417,BI1417*Параметри!$K$78),1)</f>
        <v>0</v>
      </c>
      <c r="CB1417" s="29">
        <f>ROUND(IF(Параметри!$K$77="No",BJ1417,BJ1417*Параметри!$K$78),1)</f>
        <v>0</v>
      </c>
      <c r="CC1417" s="29">
        <f t="shared" si="200"/>
        <v>12294.572061921859</v>
      </c>
    </row>
    <row r="1418" spans="1:81">
      <c r="A1418" s="9">
        <v>1417</v>
      </c>
      <c r="B1418" s="9" t="s">
        <v>3151</v>
      </c>
      <c r="C1418" s="9" t="s">
        <v>3151</v>
      </c>
      <c r="D1418" s="9" t="s">
        <v>4422</v>
      </c>
      <c r="E1418" s="9" t="s">
        <v>29</v>
      </c>
      <c r="F1418" s="9" t="s">
        <v>4434</v>
      </c>
      <c r="G1418" s="9" t="s">
        <v>2942</v>
      </c>
      <c r="H1418" s="29">
        <f>SUM('Дані з ДІСО'!J1418:L1418)</f>
        <v>1335</v>
      </c>
      <c r="I1418" s="29">
        <f>SUM('Дані з ДІСО'!G1418:I1418)</f>
        <v>109</v>
      </c>
      <c r="J1418" s="29">
        <f>SUM('Дані з ДІСО'!P1418:R1418)</f>
        <v>0</v>
      </c>
      <c r="K1418" s="29">
        <f>SUM('Дані з ДІСО'!V1418:X1418)</f>
        <v>0</v>
      </c>
      <c r="L1418" s="40">
        <f>ROUNDUP('Дані з ДІСО'!J1418/'Коефіцієнти АТО'!$R1418,0)</f>
        <v>37</v>
      </c>
      <c r="M1418" s="40">
        <f>ROUNDUP('Дані з ДІСО'!K1418/'Коефіцієнти АТО'!$R1418,0)</f>
        <v>56</v>
      </c>
      <c r="N1418" s="40">
        <f>ROUNDUP('Дані з ДІСО'!L1418/'Коефіцієнти АТО'!$R1418,0)</f>
        <v>15</v>
      </c>
      <c r="O1418" s="59">
        <f>(L1418*Параметри!$K$32+M1418*Параметри!$L$32+N1418*Параметри!$M$32)/18</f>
        <v>178.59444444444446</v>
      </c>
      <c r="P1418" s="41">
        <f>IF(H1418=0,"",'Дані з ДІСО'!Y1418/H1418)</f>
        <v>0</v>
      </c>
      <c r="Q1418" s="29">
        <f>IF(H1418=0,"",(1+0.25*P1418)*O1418*Параметри!$K$51)</f>
        <v>36579.751783108848</v>
      </c>
      <c r="R1418" s="29">
        <f>IF(H1418=0,"",Q1418*'Коефіцієнти АТО'!T1418)</f>
        <v>621.85578031285047</v>
      </c>
      <c r="S1418" s="29">
        <f>IF(H1418=0,"",H1418*(1+0.25*P1418)*Параметри!$K$66*Параметри!$K$20/1000)</f>
        <v>0</v>
      </c>
      <c r="T1418" s="29">
        <f>IF(H1418=0,"",H1418*(1+0.25*P1418)*'Коефіцієнти АТО'!$S1418*Параметри!$K$20/1000)</f>
        <v>6098.4286805235179</v>
      </c>
      <c r="U1418" s="29">
        <f t="shared" si="201"/>
        <v>43300.036243945215</v>
      </c>
      <c r="V1418" s="29">
        <f t="shared" si="202"/>
        <v>43300.036243945215</v>
      </c>
      <c r="W1418" s="40">
        <f>ROUNDUP('Дані з ДІСО'!P1418/Параметри!$K$24,0)</f>
        <v>0</v>
      </c>
      <c r="X1418" s="40">
        <f>ROUNDUP('Дані з ДІСО'!Q1418/Параметри!$K$24,0)</f>
        <v>0</v>
      </c>
      <c r="Y1418" s="40">
        <f>ROUNDUP('Дані з ДІСО'!R1418/Параметри!$K$24,0)</f>
        <v>0</v>
      </c>
      <c r="Z1418" s="59">
        <f>(W1418*Параметри!$K$33+X1418*Параметри!$L$33+Y1418*Параметри!$M$33)/18</f>
        <v>0</v>
      </c>
      <c r="AA1418" s="41">
        <f>IF(J1418=0,0,'Дані з ДІСО'!AA1418/J1418)</f>
        <v>0</v>
      </c>
      <c r="AB1418" s="29">
        <f>(1+0.25*AA1418)*Z1418*Параметри!$K$51</f>
        <v>0</v>
      </c>
      <c r="AC1418" s="29">
        <f>AB1418*'Коефіцієнти АТО'!U1418</f>
        <v>0</v>
      </c>
      <c r="AD1418" s="29">
        <f>J1418*(1+0.25*AA1418)*Параметри!$K$66*Параметри!$K$20/1000</f>
        <v>0</v>
      </c>
      <c r="AE1418" s="29">
        <f>(1+0.25*AA1418)*J1418*'Коефіцієнти АТО'!S1418*Параметри!$K$20/1000</f>
        <v>0</v>
      </c>
      <c r="AF1418" s="29">
        <f t="shared" si="198"/>
        <v>0</v>
      </c>
      <c r="AG1418" s="29">
        <v>0</v>
      </c>
      <c r="AH1418" s="40">
        <v>3</v>
      </c>
      <c r="AI1418" s="40">
        <v>0</v>
      </c>
      <c r="AJ1418" s="40">
        <f t="shared" si="199"/>
        <v>0</v>
      </c>
      <c r="AK1418" s="29">
        <f>(AH1418+AI1418)*(1+0.25*AJ1418)*Параметри!$K$53</f>
        <v>538.28782708800009</v>
      </c>
      <c r="AL1418" s="29">
        <f>ROUNDUP(('Дані з ДІСО'!AU1418+'Дані з ДІСО'!AW1418)/Параметри!$K$28,0)</f>
        <v>0</v>
      </c>
      <c r="AM1418" s="64">
        <f>AL1418*Параметри!$M$35/18</f>
        <v>0</v>
      </c>
      <c r="AN1418" s="29">
        <f>IF(AL1418=0,0,'Дані з ДІСО'!AW1418/SUM('Дані з ДІСО'!AU1418,'Дані з ДІСО'!AW1418))</f>
        <v>0</v>
      </c>
      <c r="AO1418" s="29">
        <f>(1+0.25*AN1418)*AM1418*Параметри!$K$51</f>
        <v>0</v>
      </c>
      <c r="AP1418" s="40">
        <f>ROUNDUP(('Дані з ДІСО'!AE1418+'Дані не з ДІСО'!E1418+'Дані не з ДІСО'!G1418)/Параметри!$K$69,0)</f>
        <v>0</v>
      </c>
      <c r="AQ1418" s="40">
        <f t="shared" si="203"/>
        <v>0</v>
      </c>
      <c r="AR1418" s="40">
        <f>IF(AP1418=0,0,('Дані з ДІСО'!AH1418+'Дані не з ДІСО'!G1418)/('Дані з ДІСО'!AE1418+'Дані не з ДІСО'!E1418+'Дані не з ДІСО'!G1418))</f>
        <v>0</v>
      </c>
      <c r="AS1418" s="29">
        <f>AQ1418*(1+0.25*AR1418)*Параметри!$K$51</f>
        <v>0</v>
      </c>
      <c r="AT1418" s="40">
        <f>ROUNDUP('Дані з ДІСО'!AF1418/Параметри!$K$70,0)</f>
        <v>0</v>
      </c>
      <c r="AU1418" s="40">
        <f t="shared" si="204"/>
        <v>0</v>
      </c>
      <c r="AV1418" s="40">
        <f>IF(AT1418=0,0,'Дані з ДІСО'!AI1418/'Дані з ДІСО'!AF1418)</f>
        <v>0</v>
      </c>
      <c r="AW1418" s="29">
        <f>AU1418*(1+0.25*AV1418)*Параметри!$K$51</f>
        <v>0</v>
      </c>
      <c r="AX1418" s="40">
        <f>ROUNDUP('Дані з ДІСО'!AR1418/Параметри!$K$29,0)</f>
        <v>0</v>
      </c>
      <c r="AY1418" s="40">
        <f>ROUNDUP('Дані з ДІСО'!AS1418/Параметри!$K$29,0)</f>
        <v>0</v>
      </c>
      <c r="AZ1418" s="40">
        <f>ROUNDUP('Дані з ДІСО'!AT1418/Параметри!$K$29,0)</f>
        <v>0</v>
      </c>
      <c r="BA1418" s="64">
        <f>(AX1418*Параметри!$K$32+AY1418*Параметри!$L$32+AZ1418*Параметри!$M$32)/18</f>
        <v>0</v>
      </c>
      <c r="BB1418" s="29">
        <f>(BA1418*Параметри!$K$51+SUM('Дані з ДІСО'!AR1418:AT1418)*Параметри!$K$48*Параметри!$K$20/1000)*Параметри!$K$74</f>
        <v>0</v>
      </c>
      <c r="BC1418" s="40">
        <f>ROUNDUP(('Дані не з ДІСО'!I1418+'Дані не з ДІСО'!K1418)/Параметри!$K$26,0)</f>
        <v>0</v>
      </c>
      <c r="BD1418" s="29">
        <f>BC1418*Параметри!$M$36/18</f>
        <v>0</v>
      </c>
      <c r="BE1418" s="40">
        <f>IF(BC1418=0,0,'Дані не з ДІСО'!K1418/('Дані не з ДІСО'!I1418+'Дані не з ДІСО'!K1418))</f>
        <v>0</v>
      </c>
      <c r="BF1418" s="29">
        <f>(1+0.25*BE1418)*BD1418*Параметри!$K$51</f>
        <v>0</v>
      </c>
      <c r="BG1418" s="40">
        <f>ROUNDUP('Дані не з ДІСО'!M1418/Параметри!$K$27,0)</f>
        <v>0</v>
      </c>
      <c r="BH1418" s="40">
        <f>BG1418*Параметри!$M$37/18</f>
        <v>0</v>
      </c>
      <c r="BI1418" s="29">
        <f>BH1418*Параметри!$K$51</f>
        <v>0</v>
      </c>
      <c r="BJ1418" s="29">
        <f>'Дані не з ДІСО'!N1418*Параметри!$K$76</f>
        <v>0</v>
      </c>
      <c r="BK1418" s="40">
        <f>ROUNDUP('Дані з ДІСО'!V1418/Параметри!$K$25,0)</f>
        <v>0</v>
      </c>
      <c r="BL1418" s="40">
        <f>ROUNDUP('Дані з ДІСО'!W1418/Параметри!$K$25,0)</f>
        <v>0</v>
      </c>
      <c r="BM1418" s="40">
        <f>ROUNDUP('Дані з ДІСО'!X1418/Параметри!$K$25,0)</f>
        <v>0</v>
      </c>
      <c r="BN1418" s="40">
        <f>(BK1418*Параметри!$K$34+BL1418*Параметри!$L$34+BM1418*Параметри!$M$34)/18</f>
        <v>0</v>
      </c>
      <c r="BO1418" s="40">
        <f>IF(K1418=0,0,'Дані з ДІСО'!AC1418/K1418)</f>
        <v>0</v>
      </c>
      <c r="BP1418" s="29">
        <f>(1+0.25*BO1418)*BN1418*Параметри!$K$51</f>
        <v>0</v>
      </c>
      <c r="BQ1418" s="29">
        <f>BP1418*'Коефіцієнти АТО'!U1418</f>
        <v>0</v>
      </c>
      <c r="BR1418" s="29">
        <f>K1418*(1+0.25*BO1418)*Параметри!$K$66*Параметри!$K$20/1000</f>
        <v>0</v>
      </c>
      <c r="BS1418" s="29">
        <f>(1+0.25*BO1418)*K1418*'Коефіцієнти АТО'!S1418*Параметри!$K$20/1000</f>
        <v>0</v>
      </c>
      <c r="BT1418" s="29">
        <f t="shared" si="205"/>
        <v>0</v>
      </c>
      <c r="BU1418" s="40">
        <f>ROUNDUP('Дані з ДІСО'!AG1418/Параметри!$K$71,0)</f>
        <v>0</v>
      </c>
      <c r="BV1418" s="40">
        <f t="shared" si="206"/>
        <v>0</v>
      </c>
      <c r="BW1418" s="40">
        <f>IF('Дані з ДІСО'!AG1418=0,0,'Дані з ДІСО'!AJ1418/'Дані з ДІСО'!AG1418)</f>
        <v>0</v>
      </c>
      <c r="BX1418" s="29">
        <f>BV1418*(1+0.25*BW1418)*Параметри!$K$51</f>
        <v>0</v>
      </c>
      <c r="BY1418" s="29">
        <f>ROUND(IF(Параметри!$K$77="No",CC1418,CC1418*Параметри!$K$78)+AG1418,1)</f>
        <v>39454.5</v>
      </c>
      <c r="BZ1418" s="29">
        <f>ROUND(IF(Параметри!$K$77="No",BF1418,BF1418*Параметри!$K$78),1)</f>
        <v>0</v>
      </c>
      <c r="CA1418" s="29">
        <f>ROUND(IF(Параметри!$K$77="No",BI1418,BI1418*Параметри!$K$78),1)</f>
        <v>0</v>
      </c>
      <c r="CB1418" s="29">
        <f>ROUND(IF(Параметри!$K$77="No",BJ1418,BJ1418*Параметри!$K$78),1)</f>
        <v>0</v>
      </c>
      <c r="CC1418" s="29">
        <f t="shared" si="200"/>
        <v>43838.324071033217</v>
      </c>
    </row>
    <row r="1419" spans="1:81">
      <c r="A1419" s="9">
        <v>1418</v>
      </c>
      <c r="B1419" s="9" t="s">
        <v>3151</v>
      </c>
      <c r="C1419" s="9" t="s">
        <v>3151</v>
      </c>
      <c r="D1419" s="9" t="s">
        <v>4422</v>
      </c>
      <c r="E1419" s="9" t="s">
        <v>29</v>
      </c>
      <c r="F1419" s="9" t="s">
        <v>4435</v>
      </c>
      <c r="G1419" s="9" t="s">
        <v>2944</v>
      </c>
      <c r="H1419" s="29">
        <f>SUM('Дані з ДІСО'!J1419:L1419)</f>
        <v>622</v>
      </c>
      <c r="I1419" s="29">
        <f>SUM('Дані з ДІСО'!G1419:I1419)</f>
        <v>68</v>
      </c>
      <c r="J1419" s="29">
        <f>SUM('Дані з ДІСО'!P1419:R1419)</f>
        <v>0</v>
      </c>
      <c r="K1419" s="29">
        <f>SUM('Дані з ДІСО'!V1419:X1419)</f>
        <v>0</v>
      </c>
      <c r="L1419" s="40">
        <f>ROUNDUP('Дані з ДІСО'!J1419/'Коефіцієнти АТО'!$R1419,0)</f>
        <v>16</v>
      </c>
      <c r="M1419" s="40">
        <f>ROUNDUP('Дані з ДІСО'!K1419/'Коефіцієнти АТО'!$R1419,0)</f>
        <v>25</v>
      </c>
      <c r="N1419" s="40">
        <f>ROUNDUP('Дані з ДІСО'!L1419/'Коефіцієнти АТО'!$R1419,0)</f>
        <v>6</v>
      </c>
      <c r="O1419" s="59">
        <f>(L1419*Параметри!$K$32+M1419*Параметри!$L$32+N1419*Параметри!$M$32)/18</f>
        <v>77.694444444444443</v>
      </c>
      <c r="P1419" s="41">
        <f>IF(H1419=0,"",'Дані з ДІСО'!Y1419/H1419)</f>
        <v>0</v>
      </c>
      <c r="Q1419" s="29">
        <f>IF(H1419=0,"",(1+0.25*P1419)*O1419*Параметри!$K$51)</f>
        <v>15913.392499666445</v>
      </c>
      <c r="R1419" s="29">
        <f>IF(H1419=0,"",Q1419*'Коефіцієнти АТО'!T1419)</f>
        <v>270.52767249432958</v>
      </c>
      <c r="S1419" s="29">
        <f>IF(H1419=0,"",H1419*(1+0.25*P1419)*Параметри!$K$66*Параметри!$K$20/1000)</f>
        <v>0</v>
      </c>
      <c r="T1419" s="29">
        <f>IF(H1419=0,"",H1419*(1+0.25*P1419)*'Коефіцієнти АТО'!$S1419*Параметри!$K$20/1000)</f>
        <v>2841.3652728731295</v>
      </c>
      <c r="U1419" s="29">
        <f t="shared" si="201"/>
        <v>19025.285445033904</v>
      </c>
      <c r="V1419" s="29">
        <f t="shared" si="202"/>
        <v>19025.285445033904</v>
      </c>
      <c r="W1419" s="40">
        <f>ROUNDUP('Дані з ДІСО'!P1419/Параметри!$K$24,0)</f>
        <v>0</v>
      </c>
      <c r="X1419" s="40">
        <f>ROUNDUP('Дані з ДІСО'!Q1419/Параметри!$K$24,0)</f>
        <v>0</v>
      </c>
      <c r="Y1419" s="40">
        <f>ROUNDUP('Дані з ДІСО'!R1419/Параметри!$K$24,0)</f>
        <v>0</v>
      </c>
      <c r="Z1419" s="59">
        <f>(W1419*Параметри!$K$33+X1419*Параметри!$L$33+Y1419*Параметри!$M$33)/18</f>
        <v>0</v>
      </c>
      <c r="AA1419" s="41">
        <f>IF(J1419=0,0,'Дані з ДІСО'!AA1419/J1419)</f>
        <v>0</v>
      </c>
      <c r="AB1419" s="29">
        <f>(1+0.25*AA1419)*Z1419*Параметри!$K$51</f>
        <v>0</v>
      </c>
      <c r="AC1419" s="29">
        <f>AB1419*'Коефіцієнти АТО'!U1419</f>
        <v>0</v>
      </c>
      <c r="AD1419" s="29">
        <f>J1419*(1+0.25*AA1419)*Параметри!$K$66*Параметри!$K$20/1000</f>
        <v>0</v>
      </c>
      <c r="AE1419" s="29">
        <f>(1+0.25*AA1419)*J1419*'Коефіцієнти АТО'!S1419*Параметри!$K$20/1000</f>
        <v>0</v>
      </c>
      <c r="AF1419" s="29">
        <f t="shared" si="198"/>
        <v>0</v>
      </c>
      <c r="AG1419" s="29">
        <v>0</v>
      </c>
      <c r="AH1419" s="40">
        <v>2</v>
      </c>
      <c r="AI1419" s="40">
        <v>0</v>
      </c>
      <c r="AJ1419" s="40">
        <f t="shared" si="199"/>
        <v>0</v>
      </c>
      <c r="AK1419" s="29">
        <f>(AH1419+AI1419)*(1+0.25*AJ1419)*Параметри!$K$53</f>
        <v>358.85855139200009</v>
      </c>
      <c r="AL1419" s="29">
        <f>ROUNDUP(('Дані з ДІСО'!AU1419+'Дані з ДІСО'!AW1419)/Параметри!$K$28,0)</f>
        <v>0</v>
      </c>
      <c r="AM1419" s="64">
        <f>AL1419*Параметри!$M$35/18</f>
        <v>0</v>
      </c>
      <c r="AN1419" s="29">
        <f>IF(AL1419=0,0,'Дані з ДІСО'!AW1419/SUM('Дані з ДІСО'!AU1419,'Дані з ДІСО'!AW1419))</f>
        <v>0</v>
      </c>
      <c r="AO1419" s="29">
        <f>(1+0.25*AN1419)*AM1419*Параметри!$K$51</f>
        <v>0</v>
      </c>
      <c r="AP1419" s="40">
        <f>ROUNDUP(('Дані з ДІСО'!AE1419+'Дані не з ДІСО'!E1419+'Дані не з ДІСО'!G1419)/Параметри!$K$69,0)</f>
        <v>0</v>
      </c>
      <c r="AQ1419" s="40">
        <f t="shared" si="203"/>
        <v>0</v>
      </c>
      <c r="AR1419" s="40">
        <f>IF(AP1419=0,0,('Дані з ДІСО'!AH1419+'Дані не з ДІСО'!G1419)/('Дані з ДІСО'!AE1419+'Дані не з ДІСО'!E1419+'Дані не з ДІСО'!G1419))</f>
        <v>0</v>
      </c>
      <c r="AS1419" s="29">
        <f>AQ1419*(1+0.25*AR1419)*Параметри!$K$51</f>
        <v>0</v>
      </c>
      <c r="AT1419" s="40">
        <f>ROUNDUP('Дані з ДІСО'!AF1419/Параметри!$K$70,0)</f>
        <v>0</v>
      </c>
      <c r="AU1419" s="40">
        <f t="shared" si="204"/>
        <v>0</v>
      </c>
      <c r="AV1419" s="40">
        <f>IF(AT1419=0,0,'Дані з ДІСО'!AI1419/'Дані з ДІСО'!AF1419)</f>
        <v>0</v>
      </c>
      <c r="AW1419" s="29">
        <f>AU1419*(1+0.25*AV1419)*Параметри!$K$51</f>
        <v>0</v>
      </c>
      <c r="AX1419" s="40">
        <f>ROUNDUP('Дані з ДІСО'!AR1419/Параметри!$K$29,0)</f>
        <v>0</v>
      </c>
      <c r="AY1419" s="40">
        <f>ROUNDUP('Дані з ДІСО'!AS1419/Параметри!$K$29,0)</f>
        <v>0</v>
      </c>
      <c r="AZ1419" s="40">
        <f>ROUNDUP('Дані з ДІСО'!AT1419/Параметри!$K$29,0)</f>
        <v>0</v>
      </c>
      <c r="BA1419" s="64">
        <f>(AX1419*Параметри!$K$32+AY1419*Параметри!$L$32+AZ1419*Параметри!$M$32)/18</f>
        <v>0</v>
      </c>
      <c r="BB1419" s="29">
        <f>(BA1419*Параметри!$K$51+SUM('Дані з ДІСО'!AR1419:AT1419)*Параметри!$K$48*Параметри!$K$20/1000)*Параметри!$K$74</f>
        <v>0</v>
      </c>
      <c r="BC1419" s="40">
        <f>ROUNDUP(('Дані не з ДІСО'!I1419+'Дані не з ДІСО'!K1419)/Параметри!$K$26,0)</f>
        <v>0</v>
      </c>
      <c r="BD1419" s="29">
        <f>BC1419*Параметри!$M$36/18</f>
        <v>0</v>
      </c>
      <c r="BE1419" s="40">
        <f>IF(BC1419=0,0,'Дані не з ДІСО'!K1419/('Дані не з ДІСО'!I1419+'Дані не з ДІСО'!K1419))</f>
        <v>0</v>
      </c>
      <c r="BF1419" s="29">
        <f>(1+0.25*BE1419)*BD1419*Параметри!$K$51</f>
        <v>0</v>
      </c>
      <c r="BG1419" s="40">
        <f>ROUNDUP('Дані не з ДІСО'!M1419/Параметри!$K$27,0)</f>
        <v>0</v>
      </c>
      <c r="BH1419" s="40">
        <f>BG1419*Параметри!$M$37/18</f>
        <v>0</v>
      </c>
      <c r="BI1419" s="29">
        <f>BH1419*Параметри!$K$51</f>
        <v>0</v>
      </c>
      <c r="BJ1419" s="29">
        <f>'Дані не з ДІСО'!N1419*Параметри!$K$76</f>
        <v>0</v>
      </c>
      <c r="BK1419" s="40">
        <f>ROUNDUP('Дані з ДІСО'!V1419/Параметри!$K$25,0)</f>
        <v>0</v>
      </c>
      <c r="BL1419" s="40">
        <f>ROUNDUP('Дані з ДІСО'!W1419/Параметри!$K$25,0)</f>
        <v>0</v>
      </c>
      <c r="BM1419" s="40">
        <f>ROUNDUP('Дані з ДІСО'!X1419/Параметри!$K$25,0)</f>
        <v>0</v>
      </c>
      <c r="BN1419" s="40">
        <f>(BK1419*Параметри!$K$34+BL1419*Параметри!$L$34+BM1419*Параметри!$M$34)/18</f>
        <v>0</v>
      </c>
      <c r="BO1419" s="40">
        <f>IF(K1419=0,0,'Дані з ДІСО'!AC1419/K1419)</f>
        <v>0</v>
      </c>
      <c r="BP1419" s="29">
        <f>(1+0.25*BO1419)*BN1419*Параметри!$K$51</f>
        <v>0</v>
      </c>
      <c r="BQ1419" s="29">
        <f>BP1419*'Коефіцієнти АТО'!U1419</f>
        <v>0</v>
      </c>
      <c r="BR1419" s="29">
        <f>K1419*(1+0.25*BO1419)*Параметри!$K$66*Параметри!$K$20/1000</f>
        <v>0</v>
      </c>
      <c r="BS1419" s="29">
        <f>(1+0.25*BO1419)*K1419*'Коефіцієнти АТО'!S1419*Параметри!$K$20/1000</f>
        <v>0</v>
      </c>
      <c r="BT1419" s="29">
        <f t="shared" si="205"/>
        <v>0</v>
      </c>
      <c r="BU1419" s="40">
        <f>ROUNDUP('Дані з ДІСО'!AG1419/Параметри!$K$71,0)</f>
        <v>0</v>
      </c>
      <c r="BV1419" s="40">
        <f t="shared" si="206"/>
        <v>0</v>
      </c>
      <c r="BW1419" s="40">
        <f>IF('Дані з ДІСО'!AG1419=0,0,'Дані з ДІСО'!AJ1419/'Дані з ДІСО'!AG1419)</f>
        <v>0</v>
      </c>
      <c r="BX1419" s="29">
        <f>BV1419*(1+0.25*BW1419)*Параметри!$K$51</f>
        <v>0</v>
      </c>
      <c r="BY1419" s="29">
        <f>ROUND(IF(Параметри!$K$77="No",CC1419,CC1419*Параметри!$K$78)+AG1419,1)</f>
        <v>17445.7</v>
      </c>
      <c r="BZ1419" s="29">
        <f>ROUND(IF(Параметри!$K$77="No",BF1419,BF1419*Параметри!$K$78),1)</f>
        <v>0</v>
      </c>
      <c r="CA1419" s="29">
        <f>ROUND(IF(Параметри!$K$77="No",BI1419,BI1419*Параметри!$K$78),1)</f>
        <v>0</v>
      </c>
      <c r="CB1419" s="29">
        <f>ROUND(IF(Параметри!$K$77="No",BJ1419,BJ1419*Параметри!$K$78),1)</f>
        <v>0</v>
      </c>
      <c r="CC1419" s="29">
        <f t="shared" si="200"/>
        <v>19384.143996425904</v>
      </c>
    </row>
    <row r="1420" spans="1:81">
      <c r="A1420" s="9">
        <v>1419</v>
      </c>
      <c r="B1420" s="9" t="s">
        <v>3151</v>
      </c>
      <c r="C1420" s="9" t="s">
        <v>3151</v>
      </c>
      <c r="D1420" s="9" t="s">
        <v>4422</v>
      </c>
      <c r="E1420" s="9" t="s">
        <v>29</v>
      </c>
      <c r="F1420" s="9" t="s">
        <v>4436</v>
      </c>
      <c r="G1420" s="9" t="s">
        <v>2946</v>
      </c>
      <c r="H1420" s="29">
        <f>SUM('Дані з ДІСО'!J1420:L1420)</f>
        <v>884</v>
      </c>
      <c r="I1420" s="29">
        <f>SUM('Дані з ДІСО'!G1420:I1420)</f>
        <v>86</v>
      </c>
      <c r="J1420" s="29">
        <f>SUM('Дані з ДІСО'!P1420:R1420)</f>
        <v>0</v>
      </c>
      <c r="K1420" s="29">
        <f>SUM('Дані з ДІСО'!V1420:X1420)</f>
        <v>0</v>
      </c>
      <c r="L1420" s="40">
        <f>ROUNDUP('Дані з ДІСО'!J1420/'Коефіцієнти АТО'!$R1420,0)</f>
        <v>31</v>
      </c>
      <c r="M1420" s="40">
        <f>ROUNDUP('Дані з ДІСО'!K1420/'Коефіцієнти АТО'!$R1420,0)</f>
        <v>44</v>
      </c>
      <c r="N1420" s="40">
        <f>ROUNDUP('Дані з ДІСО'!L1420/'Коефіцієнти АТО'!$R1420,0)</f>
        <v>7</v>
      </c>
      <c r="O1420" s="59">
        <f>(L1420*Параметри!$K$32+M1420*Параметри!$L$32+N1420*Параметри!$M$32)/18</f>
        <v>133.35000000000002</v>
      </c>
      <c r="P1420" s="41">
        <f>IF(H1420=0,"",'Дані з ДІСО'!Y1420/H1420)</f>
        <v>0</v>
      </c>
      <c r="Q1420" s="29">
        <f>IF(H1420=0,"",(1+0.25*P1420)*O1420*Параметри!$K$51)</f>
        <v>27312.775128315603</v>
      </c>
      <c r="R1420" s="29">
        <f>IF(H1420=0,"",Q1420*'Коефіцієнти АТО'!T1420)</f>
        <v>464.31717718136531</v>
      </c>
      <c r="S1420" s="29">
        <f>IF(H1420=0,"",H1420*(1+0.25*P1420)*Параметри!$K$66*Параметри!$K$20/1000)</f>
        <v>0</v>
      </c>
      <c r="T1420" s="29">
        <f>IF(H1420=0,"",H1420*(1+0.25*P1420)*'Коефіцієнти АТО'!$S1420*Параметри!$K$20/1000)</f>
        <v>4038.2104521219399</v>
      </c>
      <c r="U1420" s="29">
        <f t="shared" si="201"/>
        <v>31815.302757618909</v>
      </c>
      <c r="V1420" s="29">
        <f t="shared" si="202"/>
        <v>31815.302757618909</v>
      </c>
      <c r="W1420" s="40">
        <f>ROUNDUP('Дані з ДІСО'!P1420/Параметри!$K$24,0)</f>
        <v>0</v>
      </c>
      <c r="X1420" s="40">
        <f>ROUNDUP('Дані з ДІСО'!Q1420/Параметри!$K$24,0)</f>
        <v>0</v>
      </c>
      <c r="Y1420" s="40">
        <f>ROUNDUP('Дані з ДІСО'!R1420/Параметри!$K$24,0)</f>
        <v>0</v>
      </c>
      <c r="Z1420" s="59">
        <f>(W1420*Параметри!$K$33+X1420*Параметри!$L$33+Y1420*Параметри!$M$33)/18</f>
        <v>0</v>
      </c>
      <c r="AA1420" s="41">
        <f>IF(J1420=0,0,'Дані з ДІСО'!AA1420/J1420)</f>
        <v>0</v>
      </c>
      <c r="AB1420" s="29">
        <f>(1+0.25*AA1420)*Z1420*Параметри!$K$51</f>
        <v>0</v>
      </c>
      <c r="AC1420" s="29">
        <f>AB1420*'Коефіцієнти АТО'!U1420</f>
        <v>0</v>
      </c>
      <c r="AD1420" s="29">
        <f>J1420*(1+0.25*AA1420)*Параметри!$K$66*Параметри!$K$20/1000</f>
        <v>0</v>
      </c>
      <c r="AE1420" s="29">
        <f>(1+0.25*AA1420)*J1420*'Коефіцієнти АТО'!S1420*Параметри!$K$20/1000</f>
        <v>0</v>
      </c>
      <c r="AF1420" s="29">
        <f t="shared" si="198"/>
        <v>0</v>
      </c>
      <c r="AG1420" s="29">
        <v>0</v>
      </c>
      <c r="AH1420" s="40">
        <v>8</v>
      </c>
      <c r="AI1420" s="40">
        <v>0</v>
      </c>
      <c r="AJ1420" s="40">
        <f t="shared" si="199"/>
        <v>0</v>
      </c>
      <c r="AK1420" s="29">
        <f>(AH1420+AI1420)*(1+0.25*AJ1420)*Параметри!$K$53</f>
        <v>1435.4342055680004</v>
      </c>
      <c r="AL1420" s="29">
        <f>ROUNDUP(('Дані з ДІСО'!AU1420+'Дані з ДІСО'!AW1420)/Параметри!$K$28,0)</f>
        <v>0</v>
      </c>
      <c r="AM1420" s="64">
        <f>AL1420*Параметри!$M$35/18</f>
        <v>0</v>
      </c>
      <c r="AN1420" s="29">
        <f>IF(AL1420=0,0,'Дані з ДІСО'!AW1420/SUM('Дані з ДІСО'!AU1420,'Дані з ДІСО'!AW1420))</f>
        <v>0</v>
      </c>
      <c r="AO1420" s="29">
        <f>(1+0.25*AN1420)*AM1420*Параметри!$K$51</f>
        <v>0</v>
      </c>
      <c r="AP1420" s="40">
        <f>ROUNDUP(('Дані з ДІСО'!AE1420+'Дані не з ДІСО'!E1420+'Дані не з ДІСО'!G1420)/Параметри!$K$69,0)</f>
        <v>0</v>
      </c>
      <c r="AQ1420" s="40">
        <f t="shared" si="203"/>
        <v>0</v>
      </c>
      <c r="AR1420" s="40">
        <f>IF(AP1420=0,0,('Дані з ДІСО'!AH1420+'Дані не з ДІСО'!G1420)/('Дані з ДІСО'!AE1420+'Дані не з ДІСО'!E1420+'Дані не з ДІСО'!G1420))</f>
        <v>0</v>
      </c>
      <c r="AS1420" s="29">
        <f>AQ1420*(1+0.25*AR1420)*Параметри!$K$51</f>
        <v>0</v>
      </c>
      <c r="AT1420" s="40">
        <f>ROUNDUP('Дані з ДІСО'!AF1420/Параметри!$K$70,0)</f>
        <v>0</v>
      </c>
      <c r="AU1420" s="40">
        <f t="shared" si="204"/>
        <v>0</v>
      </c>
      <c r="AV1420" s="40">
        <f>IF(AT1420=0,0,'Дані з ДІСО'!AI1420/'Дані з ДІСО'!AF1420)</f>
        <v>0</v>
      </c>
      <c r="AW1420" s="29">
        <f>AU1420*(1+0.25*AV1420)*Параметри!$K$51</f>
        <v>0</v>
      </c>
      <c r="AX1420" s="40">
        <f>ROUNDUP('Дані з ДІСО'!AR1420/Параметри!$K$29,0)</f>
        <v>0</v>
      </c>
      <c r="AY1420" s="40">
        <f>ROUNDUP('Дані з ДІСО'!AS1420/Параметри!$K$29,0)</f>
        <v>0</v>
      </c>
      <c r="AZ1420" s="40">
        <f>ROUNDUP('Дані з ДІСО'!AT1420/Параметри!$K$29,0)</f>
        <v>0</v>
      </c>
      <c r="BA1420" s="64">
        <f>(AX1420*Параметри!$K$32+AY1420*Параметри!$L$32+AZ1420*Параметри!$M$32)/18</f>
        <v>0</v>
      </c>
      <c r="BB1420" s="29">
        <f>(BA1420*Параметри!$K$51+SUM('Дані з ДІСО'!AR1420:AT1420)*Параметри!$K$48*Параметри!$K$20/1000)*Параметри!$K$74</f>
        <v>0</v>
      </c>
      <c r="BC1420" s="40">
        <f>ROUNDUP(('Дані не з ДІСО'!I1420+'Дані не з ДІСО'!K1420)/Параметри!$K$26,0)</f>
        <v>0</v>
      </c>
      <c r="BD1420" s="29">
        <f>BC1420*Параметри!$M$36/18</f>
        <v>0</v>
      </c>
      <c r="BE1420" s="40">
        <f>IF(BC1420=0,0,'Дані не з ДІСО'!K1420/('Дані не з ДІСО'!I1420+'Дані не з ДІСО'!K1420))</f>
        <v>0</v>
      </c>
      <c r="BF1420" s="29">
        <f>(1+0.25*BE1420)*BD1420*Параметри!$K$51</f>
        <v>0</v>
      </c>
      <c r="BG1420" s="40">
        <f>ROUNDUP('Дані не з ДІСО'!M1420/Параметри!$K$27,0)</f>
        <v>0</v>
      </c>
      <c r="BH1420" s="40">
        <f>BG1420*Параметри!$M$37/18</f>
        <v>0</v>
      </c>
      <c r="BI1420" s="29">
        <f>BH1420*Параметри!$K$51</f>
        <v>0</v>
      </c>
      <c r="BJ1420" s="29">
        <f>'Дані не з ДІСО'!N1420*Параметри!$K$76</f>
        <v>0</v>
      </c>
      <c r="BK1420" s="40">
        <f>ROUNDUP('Дані з ДІСО'!V1420/Параметри!$K$25,0)</f>
        <v>0</v>
      </c>
      <c r="BL1420" s="40">
        <f>ROUNDUP('Дані з ДІСО'!W1420/Параметри!$K$25,0)</f>
        <v>0</v>
      </c>
      <c r="BM1420" s="40">
        <f>ROUNDUP('Дані з ДІСО'!X1420/Параметри!$K$25,0)</f>
        <v>0</v>
      </c>
      <c r="BN1420" s="40">
        <f>(BK1420*Параметри!$K$34+BL1420*Параметри!$L$34+BM1420*Параметри!$M$34)/18</f>
        <v>0</v>
      </c>
      <c r="BO1420" s="40">
        <f>IF(K1420=0,0,'Дані з ДІСО'!AC1420/K1420)</f>
        <v>0</v>
      </c>
      <c r="BP1420" s="29">
        <f>(1+0.25*BO1420)*BN1420*Параметри!$K$51</f>
        <v>0</v>
      </c>
      <c r="BQ1420" s="29">
        <f>BP1420*'Коефіцієнти АТО'!U1420</f>
        <v>0</v>
      </c>
      <c r="BR1420" s="29">
        <f>K1420*(1+0.25*BO1420)*Параметри!$K$66*Параметри!$K$20/1000</f>
        <v>0</v>
      </c>
      <c r="BS1420" s="29">
        <f>(1+0.25*BO1420)*K1420*'Коефіцієнти АТО'!S1420*Параметри!$K$20/1000</f>
        <v>0</v>
      </c>
      <c r="BT1420" s="29">
        <f t="shared" si="205"/>
        <v>0</v>
      </c>
      <c r="BU1420" s="40">
        <f>ROUNDUP('Дані з ДІСО'!AG1420/Параметри!$K$71,0)</f>
        <v>0</v>
      </c>
      <c r="BV1420" s="40">
        <f t="shared" si="206"/>
        <v>0</v>
      </c>
      <c r="BW1420" s="40">
        <f>IF('Дані з ДІСО'!AG1420=0,0,'Дані з ДІСО'!AJ1420/'Дані з ДІСО'!AG1420)</f>
        <v>0</v>
      </c>
      <c r="BX1420" s="29">
        <f>BV1420*(1+0.25*BW1420)*Параметри!$K$51</f>
        <v>0</v>
      </c>
      <c r="BY1420" s="29">
        <f>ROUND(IF(Параметри!$K$77="No",CC1420,CC1420*Параметри!$K$78)+AG1420,1)</f>
        <v>29925.7</v>
      </c>
      <c r="BZ1420" s="29">
        <f>ROUND(IF(Параметри!$K$77="No",BF1420,BF1420*Параметри!$K$78),1)</f>
        <v>0</v>
      </c>
      <c r="CA1420" s="29">
        <f>ROUND(IF(Параметри!$K$77="No",BI1420,BI1420*Параметри!$K$78),1)</f>
        <v>0</v>
      </c>
      <c r="CB1420" s="29">
        <f>ROUND(IF(Параметри!$K$77="No",BJ1420,BJ1420*Параметри!$K$78),1)</f>
        <v>0</v>
      </c>
      <c r="CC1420" s="29">
        <f t="shared" si="200"/>
        <v>33250.736963186908</v>
      </c>
    </row>
    <row r="1421" spans="1:81">
      <c r="A1421" s="9">
        <v>1420</v>
      </c>
      <c r="B1421" s="9" t="s">
        <v>3148</v>
      </c>
      <c r="C1421" s="9" t="s">
        <v>3148</v>
      </c>
      <c r="D1421" s="9" t="s">
        <v>4422</v>
      </c>
      <c r="E1421" s="9" t="s">
        <v>24</v>
      </c>
      <c r="F1421" s="9" t="s">
        <v>3169</v>
      </c>
      <c r="G1421" s="9" t="s">
        <v>2948</v>
      </c>
      <c r="H1421" s="29">
        <f>SUM('Дані з ДІСО'!J1421:L1421)</f>
        <v>521</v>
      </c>
      <c r="I1421" s="29">
        <f>SUM('Дані з ДІСО'!G1421:I1421)</f>
        <v>35</v>
      </c>
      <c r="J1421" s="29">
        <f>SUM('Дані з ДІСО'!P1421:R1421)</f>
        <v>0</v>
      </c>
      <c r="K1421" s="29">
        <f>SUM('Дані з ДІСО'!V1421:X1421)</f>
        <v>0</v>
      </c>
      <c r="L1421" s="40">
        <f>ROUNDUP('Дані з ДІСО'!J1421/'Коефіцієнти АТО'!$R1421,0)</f>
        <v>17</v>
      </c>
      <c r="M1421" s="40">
        <f>ROUNDUP('Дані з ДІСО'!K1421/'Коефіцієнти АТО'!$R1421,0)</f>
        <v>24</v>
      </c>
      <c r="N1421" s="40">
        <f>ROUNDUP('Дані з ДІСО'!L1421/'Коефіцієнти АТО'!$R1421,0)</f>
        <v>6</v>
      </c>
      <c r="O1421" s="59">
        <f>(L1421*Параметри!$K$32+M1421*Параметри!$L$32+N1421*Параметри!$M$32)/18</f>
        <v>77.155555555555566</v>
      </c>
      <c r="P1421" s="41">
        <f>IF(H1421=0,"",'Дані з ДІСО'!Y1421/H1421)</f>
        <v>0</v>
      </c>
      <c r="Q1421" s="29">
        <f>IF(H1421=0,"",(1+0.25*P1421)*O1421*Параметри!$K$51)</f>
        <v>15803.017163773156</v>
      </c>
      <c r="R1421" s="29">
        <f>IF(H1421=0,"",Q1421*'Коефіцієнти АТО'!T1421)</f>
        <v>268.65129178414367</v>
      </c>
      <c r="S1421" s="29">
        <f>IF(H1421=0,"",H1421*(1+0.25*P1421)*Параметри!$K$66*Параметри!$K$20/1000)</f>
        <v>0</v>
      </c>
      <c r="T1421" s="29">
        <f>IF(H1421=0,"",H1421*(1+0.25*P1421)*'Коефіцієнти АТО'!$S1421*Параметри!$K$20/1000)</f>
        <v>2627.9012352574268</v>
      </c>
      <c r="U1421" s="29">
        <f t="shared" si="201"/>
        <v>18699.569690814726</v>
      </c>
      <c r="V1421" s="29">
        <f t="shared" si="202"/>
        <v>18699.569690814726</v>
      </c>
      <c r="W1421" s="40">
        <f>ROUNDUP('Дані з ДІСО'!P1421/Параметри!$K$24,0)</f>
        <v>0</v>
      </c>
      <c r="X1421" s="40">
        <f>ROUNDUP('Дані з ДІСО'!Q1421/Параметри!$K$24,0)</f>
        <v>0</v>
      </c>
      <c r="Y1421" s="40">
        <f>ROUNDUP('Дані з ДІСО'!R1421/Параметри!$K$24,0)</f>
        <v>0</v>
      </c>
      <c r="Z1421" s="59">
        <f>(W1421*Параметри!$K$33+X1421*Параметри!$L$33+Y1421*Параметри!$M$33)/18</f>
        <v>0</v>
      </c>
      <c r="AA1421" s="41">
        <f>IF(J1421=0,0,'Дані з ДІСО'!AA1421/J1421)</f>
        <v>0</v>
      </c>
      <c r="AB1421" s="29">
        <f>(1+0.25*AA1421)*Z1421*Параметри!$K$51</f>
        <v>0</v>
      </c>
      <c r="AC1421" s="29">
        <f>AB1421*'Коефіцієнти АТО'!U1421</f>
        <v>0</v>
      </c>
      <c r="AD1421" s="29">
        <f>J1421*(1+0.25*AA1421)*Параметри!$K$66*Параметри!$K$20/1000</f>
        <v>0</v>
      </c>
      <c r="AE1421" s="29">
        <f>(1+0.25*AA1421)*J1421*'Коефіцієнти АТО'!S1421*Параметри!$K$20/1000</f>
        <v>0</v>
      </c>
      <c r="AF1421" s="29">
        <f t="shared" si="198"/>
        <v>0</v>
      </c>
      <c r="AG1421" s="29">
        <v>0</v>
      </c>
      <c r="AH1421" s="40">
        <v>7</v>
      </c>
      <c r="AI1421" s="40">
        <v>0</v>
      </c>
      <c r="AJ1421" s="40">
        <f t="shared" si="199"/>
        <v>0</v>
      </c>
      <c r="AK1421" s="29">
        <f>(AH1421+AI1421)*(1+0.25*AJ1421)*Параметри!$K$53</f>
        <v>1256.0049298720003</v>
      </c>
      <c r="AL1421" s="29">
        <f>ROUNDUP(('Дані з ДІСО'!AU1421+'Дані з ДІСО'!AW1421)/Параметри!$K$28,0)</f>
        <v>0</v>
      </c>
      <c r="AM1421" s="64">
        <f>AL1421*Параметри!$M$35/18</f>
        <v>0</v>
      </c>
      <c r="AN1421" s="29">
        <f>IF(AL1421=0,0,'Дані з ДІСО'!AW1421/SUM('Дані з ДІСО'!AU1421,'Дані з ДІСО'!AW1421))</f>
        <v>0</v>
      </c>
      <c r="AO1421" s="29">
        <f>(1+0.25*AN1421)*AM1421*Параметри!$K$51</f>
        <v>0</v>
      </c>
      <c r="AP1421" s="40">
        <f>ROUNDUP(('Дані з ДІСО'!AE1421+'Дані не з ДІСО'!E1421+'Дані не з ДІСО'!G1421)/Параметри!$K$69,0)</f>
        <v>0</v>
      </c>
      <c r="AQ1421" s="40">
        <f t="shared" si="203"/>
        <v>0</v>
      </c>
      <c r="AR1421" s="40">
        <f>IF(AP1421=0,0,('Дані з ДІСО'!AH1421+'Дані не з ДІСО'!G1421)/('Дані з ДІСО'!AE1421+'Дані не з ДІСО'!E1421+'Дані не з ДІСО'!G1421))</f>
        <v>0</v>
      </c>
      <c r="AS1421" s="29">
        <f>AQ1421*(1+0.25*AR1421)*Параметри!$K$51</f>
        <v>0</v>
      </c>
      <c r="AT1421" s="40">
        <f>ROUNDUP('Дані з ДІСО'!AF1421/Параметри!$K$70,0)</f>
        <v>0</v>
      </c>
      <c r="AU1421" s="40">
        <f t="shared" si="204"/>
        <v>0</v>
      </c>
      <c r="AV1421" s="40">
        <f>IF(AT1421=0,0,'Дані з ДІСО'!AI1421/'Дані з ДІСО'!AF1421)</f>
        <v>0</v>
      </c>
      <c r="AW1421" s="29">
        <f>AU1421*(1+0.25*AV1421)*Параметри!$K$51</f>
        <v>0</v>
      </c>
      <c r="AX1421" s="40">
        <f>ROUNDUP('Дані з ДІСО'!AR1421/Параметри!$K$29,0)</f>
        <v>0</v>
      </c>
      <c r="AY1421" s="40">
        <f>ROUNDUP('Дані з ДІСО'!AS1421/Параметри!$K$29,0)</f>
        <v>0</v>
      </c>
      <c r="AZ1421" s="40">
        <f>ROUNDUP('Дані з ДІСО'!AT1421/Параметри!$K$29,0)</f>
        <v>0</v>
      </c>
      <c r="BA1421" s="64">
        <f>(AX1421*Параметри!$K$32+AY1421*Параметри!$L$32+AZ1421*Параметри!$M$32)/18</f>
        <v>0</v>
      </c>
      <c r="BB1421" s="29">
        <f>(BA1421*Параметри!$K$51+SUM('Дані з ДІСО'!AR1421:AT1421)*Параметри!$K$48*Параметри!$K$20/1000)*Параметри!$K$74</f>
        <v>0</v>
      </c>
      <c r="BC1421" s="40">
        <f>ROUNDUP(('Дані не з ДІСО'!I1421+'Дані не з ДІСО'!K1421)/Параметри!$K$26,0)</f>
        <v>0</v>
      </c>
      <c r="BD1421" s="29">
        <f>BC1421*Параметри!$M$36/18</f>
        <v>0</v>
      </c>
      <c r="BE1421" s="40">
        <f>IF(BC1421=0,0,'Дані не з ДІСО'!K1421/('Дані не з ДІСО'!I1421+'Дані не з ДІСО'!K1421))</f>
        <v>0</v>
      </c>
      <c r="BF1421" s="29">
        <f>(1+0.25*BE1421)*BD1421*Параметри!$K$51</f>
        <v>0</v>
      </c>
      <c r="BG1421" s="40">
        <f>ROUNDUP('Дані не з ДІСО'!M1421/Параметри!$K$27,0)</f>
        <v>0</v>
      </c>
      <c r="BH1421" s="40">
        <f>BG1421*Параметри!$M$37/18</f>
        <v>0</v>
      </c>
      <c r="BI1421" s="29">
        <f>BH1421*Параметри!$K$51</f>
        <v>0</v>
      </c>
      <c r="BJ1421" s="29">
        <f>'Дані не з ДІСО'!N1421*Параметри!$K$76</f>
        <v>0</v>
      </c>
      <c r="BK1421" s="40">
        <f>ROUNDUP('Дані з ДІСО'!V1421/Параметри!$K$25,0)</f>
        <v>0</v>
      </c>
      <c r="BL1421" s="40">
        <f>ROUNDUP('Дані з ДІСО'!W1421/Параметри!$K$25,0)</f>
        <v>0</v>
      </c>
      <c r="BM1421" s="40">
        <f>ROUNDUP('Дані з ДІСО'!X1421/Параметри!$K$25,0)</f>
        <v>0</v>
      </c>
      <c r="BN1421" s="40">
        <f>(BK1421*Параметри!$K$34+BL1421*Параметри!$L$34+BM1421*Параметри!$M$34)/18</f>
        <v>0</v>
      </c>
      <c r="BO1421" s="40">
        <f>IF(K1421=0,0,'Дані з ДІСО'!AC1421/K1421)</f>
        <v>0</v>
      </c>
      <c r="BP1421" s="29">
        <f>(1+0.25*BO1421)*BN1421*Параметри!$K$51</f>
        <v>0</v>
      </c>
      <c r="BQ1421" s="29">
        <f>BP1421*'Коефіцієнти АТО'!U1421</f>
        <v>0</v>
      </c>
      <c r="BR1421" s="29">
        <f>K1421*(1+0.25*BO1421)*Параметри!$K$66*Параметри!$K$20/1000</f>
        <v>0</v>
      </c>
      <c r="BS1421" s="29">
        <f>(1+0.25*BO1421)*K1421*'Коефіцієнти АТО'!S1421*Параметри!$K$20/1000</f>
        <v>0</v>
      </c>
      <c r="BT1421" s="29">
        <f t="shared" si="205"/>
        <v>0</v>
      </c>
      <c r="BU1421" s="40">
        <f>ROUNDUP('Дані з ДІСО'!AG1421/Параметри!$K$71,0)</f>
        <v>0</v>
      </c>
      <c r="BV1421" s="40">
        <f t="shared" si="206"/>
        <v>0</v>
      </c>
      <c r="BW1421" s="40">
        <f>IF('Дані з ДІСО'!AG1421=0,0,'Дані з ДІСО'!AJ1421/'Дані з ДІСО'!AG1421)</f>
        <v>0</v>
      </c>
      <c r="BX1421" s="29">
        <f>BV1421*(1+0.25*BW1421)*Параметри!$K$51</f>
        <v>0</v>
      </c>
      <c r="BY1421" s="29">
        <f>ROUND(IF(Параметри!$K$77="No",CC1421,CC1421*Параметри!$K$78)+AG1421,1)</f>
        <v>17960</v>
      </c>
      <c r="BZ1421" s="29">
        <f>ROUND(IF(Параметри!$K$77="No",BF1421,BF1421*Параметри!$K$78),1)</f>
        <v>0</v>
      </c>
      <c r="CA1421" s="29">
        <f>ROUND(IF(Параметри!$K$77="No",BI1421,BI1421*Параметри!$K$78),1)</f>
        <v>0</v>
      </c>
      <c r="CB1421" s="29">
        <f>ROUND(IF(Параметри!$K$77="No",BJ1421,BJ1421*Параметри!$K$78),1)</f>
        <v>0</v>
      </c>
      <c r="CC1421" s="29">
        <f t="shared" si="200"/>
        <v>19955.574620686726</v>
      </c>
    </row>
    <row r="1422" spans="1:81">
      <c r="A1422" s="9">
        <v>1421</v>
      </c>
      <c r="B1422" s="9" t="s">
        <v>3148</v>
      </c>
      <c r="C1422" s="9" t="s">
        <v>3148</v>
      </c>
      <c r="D1422" s="9" t="s">
        <v>4422</v>
      </c>
      <c r="E1422" s="9" t="s">
        <v>24</v>
      </c>
      <c r="F1422" s="9" t="s">
        <v>4437</v>
      </c>
      <c r="G1422" s="9" t="s">
        <v>2949</v>
      </c>
      <c r="H1422" s="29">
        <f>SUM('Дані з ДІСО'!J1422:L1422)</f>
        <v>343</v>
      </c>
      <c r="I1422" s="29">
        <f>SUM('Дані з ДІСО'!G1422:I1422)</f>
        <v>31</v>
      </c>
      <c r="J1422" s="29">
        <f>SUM('Дані з ДІСО'!P1422:R1422)</f>
        <v>0</v>
      </c>
      <c r="K1422" s="29">
        <f>SUM('Дані з ДІСО'!V1422:X1422)</f>
        <v>0</v>
      </c>
      <c r="L1422" s="40">
        <f>ROUNDUP('Дані з ДІСО'!J1422/'Коефіцієнти АТО'!$R1422,0)</f>
        <v>14</v>
      </c>
      <c r="M1422" s="40">
        <f>ROUNDUP('Дані з ДІСО'!K1422/'Коефіцієнти АТО'!$R1422,0)</f>
        <v>18</v>
      </c>
      <c r="N1422" s="40">
        <f>ROUNDUP('Дані з ДІСО'!L1422/'Коефіцієнти АТО'!$R1422,0)</f>
        <v>4</v>
      </c>
      <c r="O1422" s="59">
        <f>(L1422*Параметри!$K$32+M1422*Параметри!$L$32+N1422*Параметри!$M$32)/18</f>
        <v>58.477777777777774</v>
      </c>
      <c r="P1422" s="41">
        <f>IF(H1422=0,"",'Дані з ДІСО'!Y1422/H1422)</f>
        <v>0</v>
      </c>
      <c r="Q1422" s="29">
        <f>IF(H1422=0,"",(1+0.25*P1422)*O1422*Параметри!$K$51)</f>
        <v>11977.430779512977</v>
      </c>
      <c r="R1422" s="29">
        <f>IF(H1422=0,"",Q1422*'Коефіцієнти АТО'!T1422)</f>
        <v>203.61632325172062</v>
      </c>
      <c r="S1422" s="29">
        <f>IF(H1422=0,"",H1422*(1+0.25*P1422)*Параметри!$K$66*Параметри!$K$20/1000)</f>
        <v>0</v>
      </c>
      <c r="T1422" s="29">
        <f>IF(H1422=0,"",H1422*(1+0.25*P1422)*'Коефіцієнти АТО'!$S1422*Параметри!$K$20/1000)</f>
        <v>1730.0770128470201</v>
      </c>
      <c r="U1422" s="29">
        <f t="shared" si="201"/>
        <v>13911.124115611718</v>
      </c>
      <c r="V1422" s="29">
        <f t="shared" si="202"/>
        <v>13911.124115611718</v>
      </c>
      <c r="W1422" s="40">
        <f>ROUNDUP('Дані з ДІСО'!P1422/Параметри!$K$24,0)</f>
        <v>0</v>
      </c>
      <c r="X1422" s="40">
        <f>ROUNDUP('Дані з ДІСО'!Q1422/Параметри!$K$24,0)</f>
        <v>0</v>
      </c>
      <c r="Y1422" s="40">
        <f>ROUNDUP('Дані з ДІСО'!R1422/Параметри!$K$24,0)</f>
        <v>0</v>
      </c>
      <c r="Z1422" s="59">
        <f>(W1422*Параметри!$K$33+X1422*Параметри!$L$33+Y1422*Параметри!$M$33)/18</f>
        <v>0</v>
      </c>
      <c r="AA1422" s="41">
        <f>IF(J1422=0,0,'Дані з ДІСО'!AA1422/J1422)</f>
        <v>0</v>
      </c>
      <c r="AB1422" s="29">
        <f>(1+0.25*AA1422)*Z1422*Параметри!$K$51</f>
        <v>0</v>
      </c>
      <c r="AC1422" s="29">
        <f>AB1422*'Коефіцієнти АТО'!U1422</f>
        <v>0</v>
      </c>
      <c r="AD1422" s="29">
        <f>J1422*(1+0.25*AA1422)*Параметри!$K$66*Параметри!$K$20/1000</f>
        <v>0</v>
      </c>
      <c r="AE1422" s="29">
        <f>(1+0.25*AA1422)*J1422*'Коефіцієнти АТО'!S1422*Параметри!$K$20/1000</f>
        <v>0</v>
      </c>
      <c r="AF1422" s="29">
        <f t="shared" si="198"/>
        <v>0</v>
      </c>
      <c r="AG1422" s="29">
        <v>0</v>
      </c>
      <c r="AH1422" s="40">
        <v>1</v>
      </c>
      <c r="AI1422" s="40">
        <v>0</v>
      </c>
      <c r="AJ1422" s="40">
        <f t="shared" si="199"/>
        <v>0</v>
      </c>
      <c r="AK1422" s="29">
        <f>(AH1422+AI1422)*(1+0.25*AJ1422)*Параметри!$K$53</f>
        <v>179.42927569600005</v>
      </c>
      <c r="AL1422" s="29">
        <f>ROUNDUP(('Дані з ДІСО'!AU1422+'Дані з ДІСО'!AW1422)/Параметри!$K$28,0)</f>
        <v>0</v>
      </c>
      <c r="AM1422" s="64">
        <f>AL1422*Параметри!$M$35/18</f>
        <v>0</v>
      </c>
      <c r="AN1422" s="29">
        <f>IF(AL1422=0,0,'Дані з ДІСО'!AW1422/SUM('Дані з ДІСО'!AU1422,'Дані з ДІСО'!AW1422))</f>
        <v>0</v>
      </c>
      <c r="AO1422" s="29">
        <f>(1+0.25*AN1422)*AM1422*Параметри!$K$51</f>
        <v>0</v>
      </c>
      <c r="AP1422" s="40">
        <f>ROUNDUP(('Дані з ДІСО'!AE1422+'Дані не з ДІСО'!E1422+'Дані не з ДІСО'!G1422)/Параметри!$K$69,0)</f>
        <v>0</v>
      </c>
      <c r="AQ1422" s="40">
        <f t="shared" si="203"/>
        <v>0</v>
      </c>
      <c r="AR1422" s="40">
        <f>IF(AP1422=0,0,('Дані з ДІСО'!AH1422+'Дані не з ДІСО'!G1422)/('Дані з ДІСО'!AE1422+'Дані не з ДІСО'!E1422+'Дані не з ДІСО'!G1422))</f>
        <v>0</v>
      </c>
      <c r="AS1422" s="29">
        <f>AQ1422*(1+0.25*AR1422)*Параметри!$K$51</f>
        <v>0</v>
      </c>
      <c r="AT1422" s="40">
        <f>ROUNDUP('Дані з ДІСО'!AF1422/Параметри!$K$70,0)</f>
        <v>0</v>
      </c>
      <c r="AU1422" s="40">
        <f t="shared" si="204"/>
        <v>0</v>
      </c>
      <c r="AV1422" s="40">
        <f>IF(AT1422=0,0,'Дані з ДІСО'!AI1422/'Дані з ДІСО'!AF1422)</f>
        <v>0</v>
      </c>
      <c r="AW1422" s="29">
        <f>AU1422*(1+0.25*AV1422)*Параметри!$K$51</f>
        <v>0</v>
      </c>
      <c r="AX1422" s="40">
        <f>ROUNDUP('Дані з ДІСО'!AR1422/Параметри!$K$29,0)</f>
        <v>0</v>
      </c>
      <c r="AY1422" s="40">
        <f>ROUNDUP('Дані з ДІСО'!AS1422/Параметри!$K$29,0)</f>
        <v>0</v>
      </c>
      <c r="AZ1422" s="40">
        <f>ROUNDUP('Дані з ДІСО'!AT1422/Параметри!$K$29,0)</f>
        <v>0</v>
      </c>
      <c r="BA1422" s="64">
        <f>(AX1422*Параметри!$K$32+AY1422*Параметри!$L$32+AZ1422*Параметри!$M$32)/18</f>
        <v>0</v>
      </c>
      <c r="BB1422" s="29">
        <f>(BA1422*Параметри!$K$51+SUM('Дані з ДІСО'!AR1422:AT1422)*Параметри!$K$48*Параметри!$K$20/1000)*Параметри!$K$74</f>
        <v>0</v>
      </c>
      <c r="BC1422" s="40">
        <f>ROUNDUP(('Дані не з ДІСО'!I1422+'Дані не з ДІСО'!K1422)/Параметри!$K$26,0)</f>
        <v>0</v>
      </c>
      <c r="BD1422" s="29">
        <f>BC1422*Параметри!$M$36/18</f>
        <v>0</v>
      </c>
      <c r="BE1422" s="40">
        <f>IF(BC1422=0,0,'Дані не з ДІСО'!K1422/('Дані не з ДІСО'!I1422+'Дані не з ДІСО'!K1422))</f>
        <v>0</v>
      </c>
      <c r="BF1422" s="29">
        <f>(1+0.25*BE1422)*BD1422*Параметри!$K$51</f>
        <v>0</v>
      </c>
      <c r="BG1422" s="40">
        <f>ROUNDUP('Дані не з ДІСО'!M1422/Параметри!$K$27,0)</f>
        <v>0</v>
      </c>
      <c r="BH1422" s="40">
        <f>BG1422*Параметри!$M$37/18</f>
        <v>0</v>
      </c>
      <c r="BI1422" s="29">
        <f>BH1422*Параметри!$K$51</f>
        <v>0</v>
      </c>
      <c r="BJ1422" s="29">
        <f>'Дані не з ДІСО'!N1422*Параметри!$K$76</f>
        <v>0</v>
      </c>
      <c r="BK1422" s="40">
        <f>ROUNDUP('Дані з ДІСО'!V1422/Параметри!$K$25,0)</f>
        <v>0</v>
      </c>
      <c r="BL1422" s="40">
        <f>ROUNDUP('Дані з ДІСО'!W1422/Параметри!$K$25,0)</f>
        <v>0</v>
      </c>
      <c r="BM1422" s="40">
        <f>ROUNDUP('Дані з ДІСО'!X1422/Параметри!$K$25,0)</f>
        <v>0</v>
      </c>
      <c r="BN1422" s="40">
        <f>(BK1422*Параметри!$K$34+BL1422*Параметри!$L$34+BM1422*Параметри!$M$34)/18</f>
        <v>0</v>
      </c>
      <c r="BO1422" s="40">
        <f>IF(K1422=0,0,'Дані з ДІСО'!AC1422/K1422)</f>
        <v>0</v>
      </c>
      <c r="BP1422" s="29">
        <f>(1+0.25*BO1422)*BN1422*Параметри!$K$51</f>
        <v>0</v>
      </c>
      <c r="BQ1422" s="29">
        <f>BP1422*'Коефіцієнти АТО'!U1422</f>
        <v>0</v>
      </c>
      <c r="BR1422" s="29">
        <f>K1422*(1+0.25*BO1422)*Параметри!$K$66*Параметри!$K$20/1000</f>
        <v>0</v>
      </c>
      <c r="BS1422" s="29">
        <f>(1+0.25*BO1422)*K1422*'Коефіцієнти АТО'!S1422*Параметри!$K$20/1000</f>
        <v>0</v>
      </c>
      <c r="BT1422" s="29">
        <f t="shared" si="205"/>
        <v>0</v>
      </c>
      <c r="BU1422" s="40">
        <f>ROUNDUP('Дані з ДІСО'!AG1422/Параметри!$K$71,0)</f>
        <v>0</v>
      </c>
      <c r="BV1422" s="40">
        <f t="shared" si="206"/>
        <v>0</v>
      </c>
      <c r="BW1422" s="40">
        <f>IF('Дані з ДІСО'!AG1422=0,0,'Дані з ДІСО'!AJ1422/'Дані з ДІСО'!AG1422)</f>
        <v>0</v>
      </c>
      <c r="BX1422" s="29">
        <f>BV1422*(1+0.25*BW1422)*Параметри!$K$51</f>
        <v>0</v>
      </c>
      <c r="BY1422" s="29">
        <f>ROUND(IF(Параметри!$K$77="No",CC1422,CC1422*Параметри!$K$78)+AG1422,1)</f>
        <v>12681.5</v>
      </c>
      <c r="BZ1422" s="29">
        <f>ROUND(IF(Параметри!$K$77="No",BF1422,BF1422*Параметри!$K$78),1)</f>
        <v>0</v>
      </c>
      <c r="CA1422" s="29">
        <f>ROUND(IF(Параметри!$K$77="No",BI1422,BI1422*Параметри!$K$78),1)</f>
        <v>0</v>
      </c>
      <c r="CB1422" s="29">
        <f>ROUND(IF(Параметри!$K$77="No",BJ1422,BJ1422*Параметри!$K$78),1)</f>
        <v>0</v>
      </c>
      <c r="CC1422" s="29">
        <f t="shared" si="200"/>
        <v>14090.553391307718</v>
      </c>
    </row>
    <row r="1423" spans="1:81">
      <c r="A1423" s="9">
        <v>1422</v>
      </c>
      <c r="B1423" s="9" t="s">
        <v>3145</v>
      </c>
      <c r="C1423" s="9" t="s">
        <v>3146</v>
      </c>
      <c r="D1423" s="9" t="s">
        <v>4422</v>
      </c>
      <c r="E1423" s="9" t="s">
        <v>21</v>
      </c>
      <c r="F1423" s="9" t="s">
        <v>4438</v>
      </c>
      <c r="G1423" s="9" t="s">
        <v>2951</v>
      </c>
      <c r="H1423" s="29">
        <f>SUM('Дані з ДІСО'!J1423:L1423)</f>
        <v>2417</v>
      </c>
      <c r="I1423" s="29">
        <f>SUM('Дані з ДІСО'!G1423:I1423)</f>
        <v>166</v>
      </c>
      <c r="J1423" s="29">
        <f>SUM('Дані з ДІСО'!P1423:R1423)</f>
        <v>0</v>
      </c>
      <c r="K1423" s="29">
        <f>SUM('Дані з ДІСО'!V1423:X1423)</f>
        <v>0</v>
      </c>
      <c r="L1423" s="40">
        <f>ROUNDUP('Дані з ДІСО'!J1423/'Коефіцієнти АТО'!$R1423,0)</f>
        <v>55</v>
      </c>
      <c r="M1423" s="40">
        <f>ROUNDUP('Дані з ДІСО'!K1423/'Коефіцієнти АТО'!$R1423,0)</f>
        <v>85</v>
      </c>
      <c r="N1423" s="40">
        <f>ROUNDUP('Дані з ДІСО'!L1423/'Коефіцієнти АТО'!$R1423,0)</f>
        <v>23</v>
      </c>
      <c r="O1423" s="59">
        <f>(L1423*Параметри!$K$32+M1423*Параметри!$L$32+N1423*Параметри!$M$32)/18</f>
        <v>270.05555555555554</v>
      </c>
      <c r="P1423" s="41">
        <f>IF(H1423=0,"",'Дані з ДІСО'!Y1423/H1423)</f>
        <v>0</v>
      </c>
      <c r="Q1423" s="29">
        <f>IF(H1423=0,"",(1+0.25*P1423)*O1423*Параметри!$K$51)</f>
        <v>55312.835853327553</v>
      </c>
      <c r="R1423" s="29">
        <f>IF(H1423=0,"",Q1423*'Коефіцієнти АТО'!T1423)</f>
        <v>940.31820950656845</v>
      </c>
      <c r="S1423" s="29">
        <f>IF(H1423=0,"",H1423*(1+0.25*P1423)*Параметри!$K$66*Параметри!$K$20/1000)</f>
        <v>0</v>
      </c>
      <c r="T1423" s="29">
        <f>IF(H1423=0,"",H1423*(1+0.25*P1423)*'Коефіцієнти АТО'!$S1423*Параметри!$K$20/1000)</f>
        <v>9891.0079774577061</v>
      </c>
      <c r="U1423" s="29">
        <f t="shared" si="201"/>
        <v>66144.162040291834</v>
      </c>
      <c r="V1423" s="29">
        <f t="shared" si="202"/>
        <v>66144.162040291834</v>
      </c>
      <c r="W1423" s="40">
        <f>ROUNDUP('Дані з ДІСО'!P1423/Параметри!$K$24,0)</f>
        <v>0</v>
      </c>
      <c r="X1423" s="40">
        <f>ROUNDUP('Дані з ДІСО'!Q1423/Параметри!$K$24,0)</f>
        <v>0</v>
      </c>
      <c r="Y1423" s="40">
        <f>ROUNDUP('Дані з ДІСО'!R1423/Параметри!$K$24,0)</f>
        <v>0</v>
      </c>
      <c r="Z1423" s="59">
        <f>(W1423*Параметри!$K$33+X1423*Параметри!$L$33+Y1423*Параметри!$M$33)/18</f>
        <v>0</v>
      </c>
      <c r="AA1423" s="41">
        <f>IF(J1423=0,0,'Дані з ДІСО'!AA1423/J1423)</f>
        <v>0</v>
      </c>
      <c r="AB1423" s="29">
        <f>(1+0.25*AA1423)*Z1423*Параметри!$K$51</f>
        <v>0</v>
      </c>
      <c r="AC1423" s="29">
        <f>AB1423*'Коефіцієнти АТО'!U1423</f>
        <v>0</v>
      </c>
      <c r="AD1423" s="29">
        <f>J1423*(1+0.25*AA1423)*Параметри!$K$66*Параметри!$K$20/1000</f>
        <v>0</v>
      </c>
      <c r="AE1423" s="29">
        <f>(1+0.25*AA1423)*J1423*'Коефіцієнти АТО'!S1423*Параметри!$K$20/1000</f>
        <v>0</v>
      </c>
      <c r="AF1423" s="29">
        <f t="shared" si="198"/>
        <v>0</v>
      </c>
      <c r="AG1423" s="29">
        <v>0</v>
      </c>
      <c r="AH1423" s="40">
        <v>24</v>
      </c>
      <c r="AI1423" s="40">
        <v>0</v>
      </c>
      <c r="AJ1423" s="40">
        <f t="shared" si="199"/>
        <v>0</v>
      </c>
      <c r="AK1423" s="29">
        <f>(AH1423+AI1423)*(1+0.25*AJ1423)*Параметри!$K$53</f>
        <v>4306.3026167040007</v>
      </c>
      <c r="AL1423" s="29">
        <f>ROUNDUP(('Дані з ДІСО'!AU1423+'Дані з ДІСО'!AW1423)/Параметри!$K$28,0)</f>
        <v>0</v>
      </c>
      <c r="AM1423" s="64">
        <f>AL1423*Параметри!$M$35/18</f>
        <v>0</v>
      </c>
      <c r="AN1423" s="29">
        <f>IF(AL1423=0,0,'Дані з ДІСО'!AW1423/SUM('Дані з ДІСО'!AU1423,'Дані з ДІСО'!AW1423))</f>
        <v>0</v>
      </c>
      <c r="AO1423" s="29">
        <f>(1+0.25*AN1423)*AM1423*Параметри!$K$51</f>
        <v>0</v>
      </c>
      <c r="AP1423" s="40">
        <f>ROUNDUP(('Дані з ДІСО'!AE1423+'Дані не з ДІСО'!E1423+'Дані не з ДІСО'!G1423)/Параметри!$K$69,0)</f>
        <v>0</v>
      </c>
      <c r="AQ1423" s="40">
        <f t="shared" si="203"/>
        <v>0</v>
      </c>
      <c r="AR1423" s="40">
        <f>IF(AP1423=0,0,('Дані з ДІСО'!AH1423+'Дані не з ДІСО'!G1423)/('Дані з ДІСО'!AE1423+'Дані не з ДІСО'!E1423+'Дані не з ДІСО'!G1423))</f>
        <v>0</v>
      </c>
      <c r="AS1423" s="29">
        <f>AQ1423*(1+0.25*AR1423)*Параметри!$K$51</f>
        <v>0</v>
      </c>
      <c r="AT1423" s="40">
        <f>ROUNDUP('Дані з ДІСО'!AF1423/Параметри!$K$70,0)</f>
        <v>0</v>
      </c>
      <c r="AU1423" s="40">
        <f t="shared" si="204"/>
        <v>0</v>
      </c>
      <c r="AV1423" s="40">
        <f>IF(AT1423=0,0,'Дані з ДІСО'!AI1423/'Дані з ДІСО'!AF1423)</f>
        <v>0</v>
      </c>
      <c r="AW1423" s="29">
        <f>AU1423*(1+0.25*AV1423)*Параметри!$K$51</f>
        <v>0</v>
      </c>
      <c r="AX1423" s="40">
        <f>ROUNDUP('Дані з ДІСО'!AR1423/Параметри!$K$29,0)</f>
        <v>0</v>
      </c>
      <c r="AY1423" s="40">
        <f>ROUNDUP('Дані з ДІСО'!AS1423/Параметри!$K$29,0)</f>
        <v>0</v>
      </c>
      <c r="AZ1423" s="40">
        <f>ROUNDUP('Дані з ДІСО'!AT1423/Параметри!$K$29,0)</f>
        <v>0</v>
      </c>
      <c r="BA1423" s="64">
        <f>(AX1423*Параметри!$K$32+AY1423*Параметри!$L$32+AZ1423*Параметри!$M$32)/18</f>
        <v>0</v>
      </c>
      <c r="BB1423" s="29">
        <f>(BA1423*Параметри!$K$51+SUM('Дані з ДІСО'!AR1423:AT1423)*Параметри!$K$48*Параметри!$K$20/1000)*Параметри!$K$74</f>
        <v>0</v>
      </c>
      <c r="BC1423" s="40">
        <f>ROUNDUP(('Дані не з ДІСО'!I1423+'Дані не з ДІСО'!K1423)/Параметри!$K$26,0)</f>
        <v>0</v>
      </c>
      <c r="BD1423" s="29">
        <f>BC1423*Параметри!$M$36/18</f>
        <v>0</v>
      </c>
      <c r="BE1423" s="40">
        <f>IF(BC1423=0,0,'Дані не з ДІСО'!K1423/('Дані не з ДІСО'!I1423+'Дані не з ДІСО'!K1423))</f>
        <v>0</v>
      </c>
      <c r="BF1423" s="29">
        <f>(1+0.25*BE1423)*BD1423*Параметри!$K$51</f>
        <v>0</v>
      </c>
      <c r="BG1423" s="40">
        <f>ROUNDUP('Дані не з ДІСО'!M1423/Параметри!$K$27,0)</f>
        <v>0</v>
      </c>
      <c r="BH1423" s="40">
        <f>BG1423*Параметри!$M$37/18</f>
        <v>0</v>
      </c>
      <c r="BI1423" s="29">
        <f>BH1423*Параметри!$K$51</f>
        <v>0</v>
      </c>
      <c r="BJ1423" s="29">
        <f>'Дані не з ДІСО'!N1423*Параметри!$K$76</f>
        <v>0</v>
      </c>
      <c r="BK1423" s="40">
        <f>ROUNDUP('Дані з ДІСО'!V1423/Параметри!$K$25,0)</f>
        <v>0</v>
      </c>
      <c r="BL1423" s="40">
        <f>ROUNDUP('Дані з ДІСО'!W1423/Параметри!$K$25,0)</f>
        <v>0</v>
      </c>
      <c r="BM1423" s="40">
        <f>ROUNDUP('Дані з ДІСО'!X1423/Параметри!$K$25,0)</f>
        <v>0</v>
      </c>
      <c r="BN1423" s="40">
        <f>(BK1423*Параметри!$K$34+BL1423*Параметри!$L$34+BM1423*Параметри!$M$34)/18</f>
        <v>0</v>
      </c>
      <c r="BO1423" s="40">
        <f>IF(K1423=0,0,'Дані з ДІСО'!AC1423/K1423)</f>
        <v>0</v>
      </c>
      <c r="BP1423" s="29">
        <f>(1+0.25*BO1423)*BN1423*Параметри!$K$51</f>
        <v>0</v>
      </c>
      <c r="BQ1423" s="29">
        <f>BP1423*'Коефіцієнти АТО'!U1423</f>
        <v>0</v>
      </c>
      <c r="BR1423" s="29">
        <f>K1423*(1+0.25*BO1423)*Параметри!$K$66*Параметри!$K$20/1000</f>
        <v>0</v>
      </c>
      <c r="BS1423" s="29">
        <f>(1+0.25*BO1423)*K1423*'Коефіцієнти АТО'!S1423*Параметри!$K$20/1000</f>
        <v>0</v>
      </c>
      <c r="BT1423" s="29">
        <f t="shared" si="205"/>
        <v>0</v>
      </c>
      <c r="BU1423" s="40">
        <f>ROUNDUP('Дані з ДІСО'!AG1423/Параметри!$K$71,0)</f>
        <v>0</v>
      </c>
      <c r="BV1423" s="40">
        <f t="shared" si="206"/>
        <v>0</v>
      </c>
      <c r="BW1423" s="40">
        <f>IF('Дані з ДІСО'!AG1423=0,0,'Дані з ДІСО'!AJ1423/'Дані з ДІСО'!AG1423)</f>
        <v>0</v>
      </c>
      <c r="BX1423" s="29">
        <f>BV1423*(1+0.25*BW1423)*Параметри!$K$51</f>
        <v>0</v>
      </c>
      <c r="BY1423" s="29">
        <f>ROUND(IF(Параметри!$K$77="No",CC1423,CC1423*Параметри!$K$78)+AG1423,1)</f>
        <v>63405.4</v>
      </c>
      <c r="BZ1423" s="29">
        <f>ROUND(IF(Параметри!$K$77="No",BF1423,BF1423*Параметри!$K$78),1)</f>
        <v>0</v>
      </c>
      <c r="CA1423" s="29">
        <f>ROUND(IF(Параметри!$K$77="No",BI1423,BI1423*Параметри!$K$78),1)</f>
        <v>0</v>
      </c>
      <c r="CB1423" s="29">
        <f>ROUND(IF(Параметри!$K$77="No",BJ1423,BJ1423*Параметри!$K$78),1)</f>
        <v>0</v>
      </c>
      <c r="CC1423" s="29">
        <f t="shared" si="200"/>
        <v>70450.464656995842</v>
      </c>
    </row>
    <row r="1424" spans="1:81">
      <c r="A1424" s="9">
        <v>1423</v>
      </c>
      <c r="B1424" s="9" t="s">
        <v>3151</v>
      </c>
      <c r="C1424" s="9" t="s">
        <v>3151</v>
      </c>
      <c r="D1424" s="9" t="s">
        <v>4422</v>
      </c>
      <c r="E1424" s="9" t="s">
        <v>29</v>
      </c>
      <c r="F1424" s="9" t="s">
        <v>4439</v>
      </c>
      <c r="G1424" s="9" t="s">
        <v>2953</v>
      </c>
      <c r="H1424" s="29">
        <f>SUM('Дані з ДІСО'!J1424:L1424)</f>
        <v>1940</v>
      </c>
      <c r="I1424" s="29">
        <f>SUM('Дані з ДІСО'!G1424:I1424)</f>
        <v>143</v>
      </c>
      <c r="J1424" s="29">
        <f>SUM('Дані з ДІСО'!P1424:R1424)</f>
        <v>0</v>
      </c>
      <c r="K1424" s="29">
        <f>SUM('Дані з ДІСО'!V1424:X1424)</f>
        <v>0</v>
      </c>
      <c r="L1424" s="40">
        <f>ROUNDUP('Дані з ДІСО'!J1424/'Коефіцієнти АТО'!$R1424,0)</f>
        <v>51</v>
      </c>
      <c r="M1424" s="40">
        <f>ROUNDUP('Дані з ДІСО'!K1424/'Коефіцієнти АТО'!$R1424,0)</f>
        <v>62</v>
      </c>
      <c r="N1424" s="40">
        <f>ROUNDUP('Дані з ДІСО'!L1424/'Коефіцієнти АТО'!$R1424,0)</f>
        <v>17</v>
      </c>
      <c r="O1424" s="59">
        <f>(L1424*Параметри!$K$32+M1424*Параметри!$L$32+N1424*Параметри!$M$32)/18</f>
        <v>211.32777777777778</v>
      </c>
      <c r="P1424" s="41">
        <f>IF(H1424=0,"",'Дані з ДІСО'!Y1424/H1424)</f>
        <v>0</v>
      </c>
      <c r="Q1424" s="29">
        <f>IF(H1424=0,"",(1+0.25*P1424)*O1424*Параметри!$K$51)</f>
        <v>43284.200021080578</v>
      </c>
      <c r="R1424" s="29">
        <f>IF(H1424=0,"",Q1424*'Коефіцієнти АТО'!T1424)</f>
        <v>735.83140035836993</v>
      </c>
      <c r="S1424" s="29">
        <f>IF(H1424=0,"",H1424*(1+0.25*P1424)*Параметри!$K$66*Параметри!$K$20/1000)</f>
        <v>0</v>
      </c>
      <c r="T1424" s="29">
        <f>IF(H1424=0,"",H1424*(1+0.25*P1424)*'Коефіцієнти АТО'!$S1424*Параметри!$K$20/1000)</f>
        <v>7938.9968871609217</v>
      </c>
      <c r="U1424" s="29">
        <f t="shared" si="201"/>
        <v>51959.028308599874</v>
      </c>
      <c r="V1424" s="29">
        <f t="shared" si="202"/>
        <v>51959.028308599874</v>
      </c>
      <c r="W1424" s="40">
        <f>ROUNDUP('Дані з ДІСО'!P1424/Параметри!$K$24,0)</f>
        <v>0</v>
      </c>
      <c r="X1424" s="40">
        <f>ROUNDUP('Дані з ДІСО'!Q1424/Параметри!$K$24,0)</f>
        <v>0</v>
      </c>
      <c r="Y1424" s="40">
        <f>ROUNDUP('Дані з ДІСО'!R1424/Параметри!$K$24,0)</f>
        <v>0</v>
      </c>
      <c r="Z1424" s="59">
        <f>(W1424*Параметри!$K$33+X1424*Параметри!$L$33+Y1424*Параметри!$M$33)/18</f>
        <v>0</v>
      </c>
      <c r="AA1424" s="41">
        <f>IF(J1424=0,0,'Дані з ДІСО'!AA1424/J1424)</f>
        <v>0</v>
      </c>
      <c r="AB1424" s="29">
        <f>(1+0.25*AA1424)*Z1424*Параметри!$K$51</f>
        <v>0</v>
      </c>
      <c r="AC1424" s="29">
        <f>AB1424*'Коефіцієнти АТО'!U1424</f>
        <v>0</v>
      </c>
      <c r="AD1424" s="29">
        <f>J1424*(1+0.25*AA1424)*Параметри!$K$66*Параметри!$K$20/1000</f>
        <v>0</v>
      </c>
      <c r="AE1424" s="29">
        <f>(1+0.25*AA1424)*J1424*'Коефіцієнти АТО'!S1424*Параметри!$K$20/1000</f>
        <v>0</v>
      </c>
      <c r="AF1424" s="29">
        <f t="shared" si="198"/>
        <v>0</v>
      </c>
      <c r="AG1424" s="29">
        <v>0</v>
      </c>
      <c r="AH1424" s="40">
        <v>8</v>
      </c>
      <c r="AI1424" s="40">
        <v>0</v>
      </c>
      <c r="AJ1424" s="40">
        <f t="shared" si="199"/>
        <v>0</v>
      </c>
      <c r="AK1424" s="29">
        <f>(AH1424+AI1424)*(1+0.25*AJ1424)*Параметри!$K$53</f>
        <v>1435.4342055680004</v>
      </c>
      <c r="AL1424" s="29">
        <f>ROUNDUP(('Дані з ДІСО'!AU1424+'Дані з ДІСО'!AW1424)/Параметри!$K$28,0)</f>
        <v>0</v>
      </c>
      <c r="AM1424" s="64">
        <f>AL1424*Параметри!$M$35/18</f>
        <v>0</v>
      </c>
      <c r="AN1424" s="29">
        <f>IF(AL1424=0,0,'Дані з ДІСО'!AW1424/SUM('Дані з ДІСО'!AU1424,'Дані з ДІСО'!AW1424))</f>
        <v>0</v>
      </c>
      <c r="AO1424" s="29">
        <f>(1+0.25*AN1424)*AM1424*Параметри!$K$51</f>
        <v>0</v>
      </c>
      <c r="AP1424" s="40">
        <f>ROUNDUP(('Дані з ДІСО'!AE1424+'Дані не з ДІСО'!E1424+'Дані не з ДІСО'!G1424)/Параметри!$K$69,0)</f>
        <v>0</v>
      </c>
      <c r="AQ1424" s="40">
        <f t="shared" si="203"/>
        <v>0</v>
      </c>
      <c r="AR1424" s="40">
        <f>IF(AP1424=0,0,('Дані з ДІСО'!AH1424+'Дані не з ДІСО'!G1424)/('Дані з ДІСО'!AE1424+'Дані не з ДІСО'!E1424+'Дані не з ДІСО'!G1424))</f>
        <v>0</v>
      </c>
      <c r="AS1424" s="29">
        <f>AQ1424*(1+0.25*AR1424)*Параметри!$K$51</f>
        <v>0</v>
      </c>
      <c r="AT1424" s="40">
        <f>ROUNDUP('Дані з ДІСО'!AF1424/Параметри!$K$70,0)</f>
        <v>0</v>
      </c>
      <c r="AU1424" s="40">
        <f t="shared" si="204"/>
        <v>0</v>
      </c>
      <c r="AV1424" s="40">
        <f>IF(AT1424=0,0,'Дані з ДІСО'!AI1424/'Дані з ДІСО'!AF1424)</f>
        <v>0</v>
      </c>
      <c r="AW1424" s="29">
        <f>AU1424*(1+0.25*AV1424)*Параметри!$K$51</f>
        <v>0</v>
      </c>
      <c r="AX1424" s="40">
        <f>ROUNDUP('Дані з ДІСО'!AR1424/Параметри!$K$29,0)</f>
        <v>0</v>
      </c>
      <c r="AY1424" s="40">
        <f>ROUNDUP('Дані з ДІСО'!AS1424/Параметри!$K$29,0)</f>
        <v>0</v>
      </c>
      <c r="AZ1424" s="40">
        <f>ROUNDUP('Дані з ДІСО'!AT1424/Параметри!$K$29,0)</f>
        <v>0</v>
      </c>
      <c r="BA1424" s="64">
        <f>(AX1424*Параметри!$K$32+AY1424*Параметри!$L$32+AZ1424*Параметри!$M$32)/18</f>
        <v>0</v>
      </c>
      <c r="BB1424" s="29">
        <f>(BA1424*Параметри!$K$51+SUM('Дані з ДІСО'!AR1424:AT1424)*Параметри!$K$48*Параметри!$K$20/1000)*Параметри!$K$74</f>
        <v>0</v>
      </c>
      <c r="BC1424" s="40">
        <f>ROUNDUP(('Дані не з ДІСО'!I1424+'Дані не з ДІСО'!K1424)/Параметри!$K$26,0)</f>
        <v>0</v>
      </c>
      <c r="BD1424" s="29">
        <f>BC1424*Параметри!$M$36/18</f>
        <v>0</v>
      </c>
      <c r="BE1424" s="40">
        <f>IF(BC1424=0,0,'Дані не з ДІСО'!K1424/('Дані не з ДІСО'!I1424+'Дані не з ДІСО'!K1424))</f>
        <v>0</v>
      </c>
      <c r="BF1424" s="29">
        <f>(1+0.25*BE1424)*BD1424*Параметри!$K$51</f>
        <v>0</v>
      </c>
      <c r="BG1424" s="40">
        <f>ROUNDUP('Дані не з ДІСО'!M1424/Параметри!$K$27,0)</f>
        <v>0</v>
      </c>
      <c r="BH1424" s="40">
        <f>BG1424*Параметри!$M$37/18</f>
        <v>0</v>
      </c>
      <c r="BI1424" s="29">
        <f>BH1424*Параметри!$K$51</f>
        <v>0</v>
      </c>
      <c r="BJ1424" s="29">
        <f>'Дані не з ДІСО'!N1424*Параметри!$K$76</f>
        <v>0</v>
      </c>
      <c r="BK1424" s="40">
        <f>ROUNDUP('Дані з ДІСО'!V1424/Параметри!$K$25,0)</f>
        <v>0</v>
      </c>
      <c r="BL1424" s="40">
        <f>ROUNDUP('Дані з ДІСО'!W1424/Параметри!$K$25,0)</f>
        <v>0</v>
      </c>
      <c r="BM1424" s="40">
        <f>ROUNDUP('Дані з ДІСО'!X1424/Параметри!$K$25,0)</f>
        <v>0</v>
      </c>
      <c r="BN1424" s="40">
        <f>(BK1424*Параметри!$K$34+BL1424*Параметри!$L$34+BM1424*Параметри!$M$34)/18</f>
        <v>0</v>
      </c>
      <c r="BO1424" s="40">
        <f>IF(K1424=0,0,'Дані з ДІСО'!AC1424/K1424)</f>
        <v>0</v>
      </c>
      <c r="BP1424" s="29">
        <f>(1+0.25*BO1424)*BN1424*Параметри!$K$51</f>
        <v>0</v>
      </c>
      <c r="BQ1424" s="29">
        <f>BP1424*'Коефіцієнти АТО'!U1424</f>
        <v>0</v>
      </c>
      <c r="BR1424" s="29">
        <f>K1424*(1+0.25*BO1424)*Параметри!$K$66*Параметри!$K$20/1000</f>
        <v>0</v>
      </c>
      <c r="BS1424" s="29">
        <f>(1+0.25*BO1424)*K1424*'Коефіцієнти АТО'!S1424*Параметри!$K$20/1000</f>
        <v>0</v>
      </c>
      <c r="BT1424" s="29">
        <f t="shared" si="205"/>
        <v>0</v>
      </c>
      <c r="BU1424" s="40">
        <f>ROUNDUP('Дані з ДІСО'!AG1424/Параметри!$K$71,0)</f>
        <v>0</v>
      </c>
      <c r="BV1424" s="40">
        <f t="shared" si="206"/>
        <v>0</v>
      </c>
      <c r="BW1424" s="40">
        <f>IF('Дані з ДІСО'!AG1424=0,0,'Дані з ДІСО'!AJ1424/'Дані з ДІСО'!AG1424)</f>
        <v>0</v>
      </c>
      <c r="BX1424" s="29">
        <f>BV1424*(1+0.25*BW1424)*Параметри!$K$51</f>
        <v>0</v>
      </c>
      <c r="BY1424" s="29">
        <f>ROUND(IF(Параметри!$K$77="No",CC1424,CC1424*Параметри!$K$78)+AG1424,1)</f>
        <v>48055</v>
      </c>
      <c r="BZ1424" s="29">
        <f>ROUND(IF(Параметри!$K$77="No",BF1424,BF1424*Параметри!$K$78),1)</f>
        <v>0</v>
      </c>
      <c r="CA1424" s="29">
        <f>ROUND(IF(Параметри!$K$77="No",BI1424,BI1424*Параметри!$K$78),1)</f>
        <v>0</v>
      </c>
      <c r="CB1424" s="29">
        <f>ROUND(IF(Параметри!$K$77="No",BJ1424,BJ1424*Параметри!$K$78),1)</f>
        <v>0</v>
      </c>
      <c r="CC1424" s="29">
        <f t="shared" si="200"/>
        <v>53394.462514167877</v>
      </c>
    </row>
    <row r="1425" spans="1:81">
      <c r="A1425" s="9">
        <v>1424</v>
      </c>
      <c r="B1425" s="9" t="s">
        <v>3148</v>
      </c>
      <c r="C1425" s="9" t="s">
        <v>3148</v>
      </c>
      <c r="D1425" s="9" t="s">
        <v>4422</v>
      </c>
      <c r="E1425" s="9" t="s">
        <v>24</v>
      </c>
      <c r="F1425" s="9" t="s">
        <v>4440</v>
      </c>
      <c r="G1425" s="9" t="s">
        <v>2955</v>
      </c>
      <c r="H1425" s="29">
        <f>SUM('Дані з ДІСО'!J1425:L1425)</f>
        <v>315</v>
      </c>
      <c r="I1425" s="29">
        <f>SUM('Дані з ДІСО'!G1425:I1425)</f>
        <v>53</v>
      </c>
      <c r="J1425" s="29">
        <f>SUM('Дані з ДІСО'!P1425:R1425)</f>
        <v>0</v>
      </c>
      <c r="K1425" s="29">
        <f>SUM('Дані з ДІСО'!V1425:X1425)</f>
        <v>0</v>
      </c>
      <c r="L1425" s="40">
        <f>ROUNDUP('Дані з ДІСО'!J1425/'Коефіцієнти АТО'!$R1425,0)</f>
        <v>12</v>
      </c>
      <c r="M1425" s="40">
        <f>ROUNDUP('Дані з ДІСО'!K1425/'Коефіцієнти АТО'!$R1425,0)</f>
        <v>17</v>
      </c>
      <c r="N1425" s="40">
        <f>ROUNDUP('Дані з ДІСО'!L1425/'Коефіцієнти АТО'!$R1425,0)</f>
        <v>4</v>
      </c>
      <c r="O1425" s="59">
        <f>(L1425*Параметри!$K$32+M1425*Параметри!$L$32+N1425*Параметри!$M$32)/18</f>
        <v>54.105555555555561</v>
      </c>
      <c r="P1425" s="41">
        <f>IF(H1425=0,"",'Дані з ДІСО'!Y1425/H1425)</f>
        <v>0</v>
      </c>
      <c r="Q1425" s="29">
        <f>IF(H1425=0,"",(1+0.25*P1425)*O1425*Параметри!$K$51)</f>
        <v>11081.911301698356</v>
      </c>
      <c r="R1425" s="29">
        <f>IF(H1425=0,"",Q1425*'Коефіцієнти АТО'!T1425)</f>
        <v>188.39249212887205</v>
      </c>
      <c r="S1425" s="29">
        <f>IF(H1425=0,"",H1425*(1+0.25*P1425)*Параметри!$K$66*Параметри!$K$20/1000)</f>
        <v>0</v>
      </c>
      <c r="T1425" s="29">
        <f>IF(H1425=0,"",H1425*(1+0.25*P1425)*'Коефіцієнти АТО'!$S1425*Параметри!$K$20/1000)</f>
        <v>1588.8462362880798</v>
      </c>
      <c r="U1425" s="29">
        <f t="shared" si="201"/>
        <v>12859.150030115308</v>
      </c>
      <c r="V1425" s="29">
        <f t="shared" si="202"/>
        <v>12859.150030115308</v>
      </c>
      <c r="W1425" s="40">
        <f>ROUNDUP('Дані з ДІСО'!P1425/Параметри!$K$24,0)</f>
        <v>0</v>
      </c>
      <c r="X1425" s="40">
        <f>ROUNDUP('Дані з ДІСО'!Q1425/Параметри!$K$24,0)</f>
        <v>0</v>
      </c>
      <c r="Y1425" s="40">
        <f>ROUNDUP('Дані з ДІСО'!R1425/Параметри!$K$24,0)</f>
        <v>0</v>
      </c>
      <c r="Z1425" s="59">
        <f>(W1425*Параметри!$K$33+X1425*Параметри!$L$33+Y1425*Параметри!$M$33)/18</f>
        <v>0</v>
      </c>
      <c r="AA1425" s="41">
        <f>IF(J1425=0,0,'Дані з ДІСО'!AA1425/J1425)</f>
        <v>0</v>
      </c>
      <c r="AB1425" s="29">
        <f>(1+0.25*AA1425)*Z1425*Параметри!$K$51</f>
        <v>0</v>
      </c>
      <c r="AC1425" s="29">
        <f>AB1425*'Коефіцієнти АТО'!U1425</f>
        <v>0</v>
      </c>
      <c r="AD1425" s="29">
        <f>J1425*(1+0.25*AA1425)*Параметри!$K$66*Параметри!$K$20/1000</f>
        <v>0</v>
      </c>
      <c r="AE1425" s="29">
        <f>(1+0.25*AA1425)*J1425*'Коефіцієнти АТО'!S1425*Параметри!$K$20/1000</f>
        <v>0</v>
      </c>
      <c r="AF1425" s="29">
        <f t="shared" si="198"/>
        <v>0</v>
      </c>
      <c r="AG1425" s="29">
        <v>0</v>
      </c>
      <c r="AH1425" s="40">
        <v>4</v>
      </c>
      <c r="AI1425" s="40">
        <v>0</v>
      </c>
      <c r="AJ1425" s="40">
        <f t="shared" si="199"/>
        <v>0</v>
      </c>
      <c r="AK1425" s="29">
        <f>(AH1425+AI1425)*(1+0.25*AJ1425)*Параметри!$K$53</f>
        <v>717.71710278400019</v>
      </c>
      <c r="AL1425" s="29">
        <f>ROUNDUP(('Дані з ДІСО'!AU1425+'Дані з ДІСО'!AW1425)/Параметри!$K$28,0)</f>
        <v>0</v>
      </c>
      <c r="AM1425" s="64">
        <f>AL1425*Параметри!$M$35/18</f>
        <v>0</v>
      </c>
      <c r="AN1425" s="29">
        <f>IF(AL1425=0,0,'Дані з ДІСО'!AW1425/SUM('Дані з ДІСО'!AU1425,'Дані з ДІСО'!AW1425))</f>
        <v>0</v>
      </c>
      <c r="AO1425" s="29">
        <f>(1+0.25*AN1425)*AM1425*Параметри!$K$51</f>
        <v>0</v>
      </c>
      <c r="AP1425" s="40">
        <f>ROUNDUP(('Дані з ДІСО'!AE1425+'Дані не з ДІСО'!E1425+'Дані не з ДІСО'!G1425)/Параметри!$K$69,0)</f>
        <v>0</v>
      </c>
      <c r="AQ1425" s="40">
        <f t="shared" si="203"/>
        <v>0</v>
      </c>
      <c r="AR1425" s="40">
        <f>IF(AP1425=0,0,('Дані з ДІСО'!AH1425+'Дані не з ДІСО'!G1425)/('Дані з ДІСО'!AE1425+'Дані не з ДІСО'!E1425+'Дані не з ДІСО'!G1425))</f>
        <v>0</v>
      </c>
      <c r="AS1425" s="29">
        <f>AQ1425*(1+0.25*AR1425)*Параметри!$K$51</f>
        <v>0</v>
      </c>
      <c r="AT1425" s="40">
        <f>ROUNDUP('Дані з ДІСО'!AF1425/Параметри!$K$70,0)</f>
        <v>0</v>
      </c>
      <c r="AU1425" s="40">
        <f t="shared" si="204"/>
        <v>0</v>
      </c>
      <c r="AV1425" s="40">
        <f>IF(AT1425=0,0,'Дані з ДІСО'!AI1425/'Дані з ДІСО'!AF1425)</f>
        <v>0</v>
      </c>
      <c r="AW1425" s="29">
        <f>AU1425*(1+0.25*AV1425)*Параметри!$K$51</f>
        <v>0</v>
      </c>
      <c r="AX1425" s="40">
        <f>ROUNDUP('Дані з ДІСО'!AR1425/Параметри!$K$29,0)</f>
        <v>0</v>
      </c>
      <c r="AY1425" s="40">
        <f>ROUNDUP('Дані з ДІСО'!AS1425/Параметри!$K$29,0)</f>
        <v>0</v>
      </c>
      <c r="AZ1425" s="40">
        <f>ROUNDUP('Дані з ДІСО'!AT1425/Параметри!$K$29,0)</f>
        <v>0</v>
      </c>
      <c r="BA1425" s="64">
        <f>(AX1425*Параметри!$K$32+AY1425*Параметри!$L$32+AZ1425*Параметри!$M$32)/18</f>
        <v>0</v>
      </c>
      <c r="BB1425" s="29">
        <f>(BA1425*Параметри!$K$51+SUM('Дані з ДІСО'!AR1425:AT1425)*Параметри!$K$48*Параметри!$K$20/1000)*Параметри!$K$74</f>
        <v>0</v>
      </c>
      <c r="BC1425" s="40">
        <f>ROUNDUP(('Дані не з ДІСО'!I1425+'Дані не з ДІСО'!K1425)/Параметри!$K$26,0)</f>
        <v>0</v>
      </c>
      <c r="BD1425" s="29">
        <f>BC1425*Параметри!$M$36/18</f>
        <v>0</v>
      </c>
      <c r="BE1425" s="40">
        <f>IF(BC1425=0,0,'Дані не з ДІСО'!K1425/('Дані не з ДІСО'!I1425+'Дані не з ДІСО'!K1425))</f>
        <v>0</v>
      </c>
      <c r="BF1425" s="29">
        <f>(1+0.25*BE1425)*BD1425*Параметри!$K$51</f>
        <v>0</v>
      </c>
      <c r="BG1425" s="40">
        <f>ROUNDUP('Дані не з ДІСО'!M1425/Параметри!$K$27,0)</f>
        <v>0</v>
      </c>
      <c r="BH1425" s="40">
        <f>BG1425*Параметри!$M$37/18</f>
        <v>0</v>
      </c>
      <c r="BI1425" s="29">
        <f>BH1425*Параметри!$K$51</f>
        <v>0</v>
      </c>
      <c r="BJ1425" s="29">
        <f>'Дані не з ДІСО'!N1425*Параметри!$K$76</f>
        <v>0</v>
      </c>
      <c r="BK1425" s="40">
        <f>ROUNDUP('Дані з ДІСО'!V1425/Параметри!$K$25,0)</f>
        <v>0</v>
      </c>
      <c r="BL1425" s="40">
        <f>ROUNDUP('Дані з ДІСО'!W1425/Параметри!$K$25,0)</f>
        <v>0</v>
      </c>
      <c r="BM1425" s="40">
        <f>ROUNDUP('Дані з ДІСО'!X1425/Параметри!$K$25,0)</f>
        <v>0</v>
      </c>
      <c r="BN1425" s="40">
        <f>(BK1425*Параметри!$K$34+BL1425*Параметри!$L$34+BM1425*Параметри!$M$34)/18</f>
        <v>0</v>
      </c>
      <c r="BO1425" s="40">
        <f>IF(K1425=0,0,'Дані з ДІСО'!AC1425/K1425)</f>
        <v>0</v>
      </c>
      <c r="BP1425" s="29">
        <f>(1+0.25*BO1425)*BN1425*Параметри!$K$51</f>
        <v>0</v>
      </c>
      <c r="BQ1425" s="29">
        <f>BP1425*'Коефіцієнти АТО'!U1425</f>
        <v>0</v>
      </c>
      <c r="BR1425" s="29">
        <f>K1425*(1+0.25*BO1425)*Параметри!$K$66*Параметри!$K$20/1000</f>
        <v>0</v>
      </c>
      <c r="BS1425" s="29">
        <f>(1+0.25*BO1425)*K1425*'Коефіцієнти АТО'!S1425*Параметри!$K$20/1000</f>
        <v>0</v>
      </c>
      <c r="BT1425" s="29">
        <f t="shared" si="205"/>
        <v>0</v>
      </c>
      <c r="BU1425" s="40">
        <f>ROUNDUP('Дані з ДІСО'!AG1425/Параметри!$K$71,0)</f>
        <v>0</v>
      </c>
      <c r="BV1425" s="40">
        <f t="shared" si="206"/>
        <v>0</v>
      </c>
      <c r="BW1425" s="40">
        <f>IF('Дані з ДІСО'!AG1425=0,0,'Дані з ДІСО'!AJ1425/'Дані з ДІСО'!AG1425)</f>
        <v>0</v>
      </c>
      <c r="BX1425" s="29">
        <f>BV1425*(1+0.25*BW1425)*Параметри!$K$51</f>
        <v>0</v>
      </c>
      <c r="BY1425" s="29">
        <f>ROUND(IF(Параметри!$K$77="No",CC1425,CC1425*Параметри!$K$78)+AG1425,1)</f>
        <v>12219.2</v>
      </c>
      <c r="BZ1425" s="29">
        <f>ROUND(IF(Параметри!$K$77="No",BF1425,BF1425*Параметри!$K$78),1)</f>
        <v>0</v>
      </c>
      <c r="CA1425" s="29">
        <f>ROUND(IF(Параметри!$K$77="No",BI1425,BI1425*Параметри!$K$78),1)</f>
        <v>0</v>
      </c>
      <c r="CB1425" s="29">
        <f>ROUND(IF(Параметри!$K$77="No",BJ1425,BJ1425*Параметри!$K$78),1)</f>
        <v>0</v>
      </c>
      <c r="CC1425" s="29">
        <f t="shared" si="200"/>
        <v>13576.867132899308</v>
      </c>
    </row>
    <row r="1426" spans="1:81">
      <c r="A1426" s="9">
        <v>1425</v>
      </c>
      <c r="B1426" s="9" t="s">
        <v>3148</v>
      </c>
      <c r="C1426" s="9" t="s">
        <v>3148</v>
      </c>
      <c r="D1426" s="9" t="s">
        <v>4422</v>
      </c>
      <c r="E1426" s="9" t="s">
        <v>24</v>
      </c>
      <c r="F1426" s="9" t="s">
        <v>4441</v>
      </c>
      <c r="G1426" s="9" t="s">
        <v>2957</v>
      </c>
      <c r="H1426" s="29">
        <f>SUM('Дані з ДІСО'!J1426:L1426)</f>
        <v>556</v>
      </c>
      <c r="I1426" s="29">
        <f>SUM('Дані з ДІСО'!G1426:I1426)</f>
        <v>45</v>
      </c>
      <c r="J1426" s="29">
        <f>SUM('Дані з ДІСО'!P1426:R1426)</f>
        <v>0</v>
      </c>
      <c r="K1426" s="29">
        <f>SUM('Дані з ДІСО'!V1426:X1426)</f>
        <v>0</v>
      </c>
      <c r="L1426" s="40">
        <f>ROUNDUP('Дані з ДІСО'!J1426/'Коефіцієнти АТО'!$R1426,0)</f>
        <v>16</v>
      </c>
      <c r="M1426" s="40">
        <f>ROUNDUP('Дані з ДІСО'!K1426/'Коефіцієнти АТО'!$R1426,0)</f>
        <v>21</v>
      </c>
      <c r="N1426" s="40">
        <f>ROUNDUP('Дані з ДІСО'!L1426/'Коефіцієнти АТО'!$R1426,0)</f>
        <v>5</v>
      </c>
      <c r="O1426" s="59">
        <f>(L1426*Параметри!$K$32+M1426*Параметри!$L$32+N1426*Параметри!$M$32)/18</f>
        <v>68.455555555555563</v>
      </c>
      <c r="P1426" s="41">
        <f>IF(H1426=0,"",'Дані з ДІСО'!Y1426/H1426)</f>
        <v>0</v>
      </c>
      <c r="Q1426" s="29">
        <f>IF(H1426=0,"",(1+0.25*P1426)*O1426*Параметри!$K$51)</f>
        <v>14021.081328629956</v>
      </c>
      <c r="R1426" s="29">
        <f>IF(H1426=0,"",Q1426*'Коефіцієнти АТО'!T1426)</f>
        <v>238.35838258670927</v>
      </c>
      <c r="S1426" s="29">
        <f>IF(H1426=0,"",H1426*(1+0.25*P1426)*Параметри!$K$66*Параметри!$K$20/1000)</f>
        <v>0</v>
      </c>
      <c r="T1426" s="29">
        <f>IF(H1426=0,"",H1426*(1+0.25*P1426)*'Коефіцієнти АТО'!$S1426*Параметри!$K$20/1000)</f>
        <v>2804.4397059561024</v>
      </c>
      <c r="U1426" s="29">
        <f t="shared" si="201"/>
        <v>17063.879417172768</v>
      </c>
      <c r="V1426" s="29">
        <f t="shared" si="202"/>
        <v>17063.879417172768</v>
      </c>
      <c r="W1426" s="40">
        <f>ROUNDUP('Дані з ДІСО'!P1426/Параметри!$K$24,0)</f>
        <v>0</v>
      </c>
      <c r="X1426" s="40">
        <f>ROUNDUP('Дані з ДІСО'!Q1426/Параметри!$K$24,0)</f>
        <v>0</v>
      </c>
      <c r="Y1426" s="40">
        <f>ROUNDUP('Дані з ДІСО'!R1426/Параметри!$K$24,0)</f>
        <v>0</v>
      </c>
      <c r="Z1426" s="59">
        <f>(W1426*Параметри!$K$33+X1426*Параметри!$L$33+Y1426*Параметри!$M$33)/18</f>
        <v>0</v>
      </c>
      <c r="AA1426" s="41">
        <f>IF(J1426=0,0,'Дані з ДІСО'!AA1426/J1426)</f>
        <v>0</v>
      </c>
      <c r="AB1426" s="29">
        <f>(1+0.25*AA1426)*Z1426*Параметри!$K$51</f>
        <v>0</v>
      </c>
      <c r="AC1426" s="29">
        <f>AB1426*'Коефіцієнти АТО'!U1426</f>
        <v>0</v>
      </c>
      <c r="AD1426" s="29">
        <f>J1426*(1+0.25*AA1426)*Параметри!$K$66*Параметри!$K$20/1000</f>
        <v>0</v>
      </c>
      <c r="AE1426" s="29">
        <f>(1+0.25*AA1426)*J1426*'Коефіцієнти АТО'!S1426*Параметри!$K$20/1000</f>
        <v>0</v>
      </c>
      <c r="AF1426" s="29">
        <f t="shared" si="198"/>
        <v>0</v>
      </c>
      <c r="AG1426" s="29">
        <v>0</v>
      </c>
      <c r="AH1426" s="40">
        <v>4</v>
      </c>
      <c r="AI1426" s="40">
        <v>0</v>
      </c>
      <c r="AJ1426" s="40">
        <f t="shared" si="199"/>
        <v>0</v>
      </c>
      <c r="AK1426" s="29">
        <f>(AH1426+AI1426)*(1+0.25*AJ1426)*Параметри!$K$53</f>
        <v>717.71710278400019</v>
      </c>
      <c r="AL1426" s="29">
        <f>ROUNDUP(('Дані з ДІСО'!AU1426+'Дані з ДІСО'!AW1426)/Параметри!$K$28,0)</f>
        <v>0</v>
      </c>
      <c r="AM1426" s="64">
        <f>AL1426*Параметри!$M$35/18</f>
        <v>0</v>
      </c>
      <c r="AN1426" s="29">
        <f>IF(AL1426=0,0,'Дані з ДІСО'!AW1426/SUM('Дані з ДІСО'!AU1426,'Дані з ДІСО'!AW1426))</f>
        <v>0</v>
      </c>
      <c r="AO1426" s="29">
        <f>(1+0.25*AN1426)*AM1426*Параметри!$K$51</f>
        <v>0</v>
      </c>
      <c r="AP1426" s="40">
        <f>ROUNDUP(('Дані з ДІСО'!AE1426+'Дані не з ДІСО'!E1426+'Дані не з ДІСО'!G1426)/Параметри!$K$69,0)</f>
        <v>0</v>
      </c>
      <c r="AQ1426" s="40">
        <f t="shared" si="203"/>
        <v>0</v>
      </c>
      <c r="AR1426" s="40">
        <f>IF(AP1426=0,0,('Дані з ДІСО'!AH1426+'Дані не з ДІСО'!G1426)/('Дані з ДІСО'!AE1426+'Дані не з ДІСО'!E1426+'Дані не з ДІСО'!G1426))</f>
        <v>0</v>
      </c>
      <c r="AS1426" s="29">
        <f>AQ1426*(1+0.25*AR1426)*Параметри!$K$51</f>
        <v>0</v>
      </c>
      <c r="AT1426" s="40">
        <f>ROUNDUP('Дані з ДІСО'!AF1426/Параметри!$K$70,0)</f>
        <v>0</v>
      </c>
      <c r="AU1426" s="40">
        <f t="shared" si="204"/>
        <v>0</v>
      </c>
      <c r="AV1426" s="40">
        <f>IF(AT1426=0,0,'Дані з ДІСО'!AI1426/'Дані з ДІСО'!AF1426)</f>
        <v>0</v>
      </c>
      <c r="AW1426" s="29">
        <f>AU1426*(1+0.25*AV1426)*Параметри!$K$51</f>
        <v>0</v>
      </c>
      <c r="AX1426" s="40">
        <f>ROUNDUP('Дані з ДІСО'!AR1426/Параметри!$K$29,0)</f>
        <v>0</v>
      </c>
      <c r="AY1426" s="40">
        <f>ROUNDUP('Дані з ДІСО'!AS1426/Параметри!$K$29,0)</f>
        <v>0</v>
      </c>
      <c r="AZ1426" s="40">
        <f>ROUNDUP('Дані з ДІСО'!AT1426/Параметри!$K$29,0)</f>
        <v>0</v>
      </c>
      <c r="BA1426" s="64">
        <f>(AX1426*Параметри!$K$32+AY1426*Параметри!$L$32+AZ1426*Параметри!$M$32)/18</f>
        <v>0</v>
      </c>
      <c r="BB1426" s="29">
        <f>(BA1426*Параметри!$K$51+SUM('Дані з ДІСО'!AR1426:AT1426)*Параметри!$K$48*Параметри!$K$20/1000)*Параметри!$K$74</f>
        <v>0</v>
      </c>
      <c r="BC1426" s="40">
        <f>ROUNDUP(('Дані не з ДІСО'!I1426+'Дані не з ДІСО'!K1426)/Параметри!$K$26,0)</f>
        <v>0</v>
      </c>
      <c r="BD1426" s="29">
        <f>BC1426*Параметри!$M$36/18</f>
        <v>0</v>
      </c>
      <c r="BE1426" s="40">
        <f>IF(BC1426=0,0,'Дані не з ДІСО'!K1426/('Дані не з ДІСО'!I1426+'Дані не з ДІСО'!K1426))</f>
        <v>0</v>
      </c>
      <c r="BF1426" s="29">
        <f>(1+0.25*BE1426)*BD1426*Параметри!$K$51</f>
        <v>0</v>
      </c>
      <c r="BG1426" s="40">
        <f>ROUNDUP('Дані не з ДІСО'!M1426/Параметри!$K$27,0)</f>
        <v>0</v>
      </c>
      <c r="BH1426" s="40">
        <f>BG1426*Параметри!$M$37/18</f>
        <v>0</v>
      </c>
      <c r="BI1426" s="29">
        <f>BH1426*Параметри!$K$51</f>
        <v>0</v>
      </c>
      <c r="BJ1426" s="29">
        <f>'Дані не з ДІСО'!N1426*Параметри!$K$76</f>
        <v>0</v>
      </c>
      <c r="BK1426" s="40">
        <f>ROUNDUP('Дані з ДІСО'!V1426/Параметри!$K$25,0)</f>
        <v>0</v>
      </c>
      <c r="BL1426" s="40">
        <f>ROUNDUP('Дані з ДІСО'!W1426/Параметри!$K$25,0)</f>
        <v>0</v>
      </c>
      <c r="BM1426" s="40">
        <f>ROUNDUP('Дані з ДІСО'!X1426/Параметри!$K$25,0)</f>
        <v>0</v>
      </c>
      <c r="BN1426" s="40">
        <f>(BK1426*Параметри!$K$34+BL1426*Параметри!$L$34+BM1426*Параметри!$M$34)/18</f>
        <v>0</v>
      </c>
      <c r="BO1426" s="40">
        <f>IF(K1426=0,0,'Дані з ДІСО'!AC1426/K1426)</f>
        <v>0</v>
      </c>
      <c r="BP1426" s="29">
        <f>(1+0.25*BO1426)*BN1426*Параметри!$K$51</f>
        <v>0</v>
      </c>
      <c r="BQ1426" s="29">
        <f>BP1426*'Коефіцієнти АТО'!U1426</f>
        <v>0</v>
      </c>
      <c r="BR1426" s="29">
        <f>K1426*(1+0.25*BO1426)*Параметри!$K$66*Параметри!$K$20/1000</f>
        <v>0</v>
      </c>
      <c r="BS1426" s="29">
        <f>(1+0.25*BO1426)*K1426*'Коефіцієнти АТО'!S1426*Параметри!$K$20/1000</f>
        <v>0</v>
      </c>
      <c r="BT1426" s="29">
        <f t="shared" si="205"/>
        <v>0</v>
      </c>
      <c r="BU1426" s="40">
        <f>ROUNDUP('Дані з ДІСО'!AG1426/Параметри!$K$71,0)</f>
        <v>0</v>
      </c>
      <c r="BV1426" s="40">
        <f t="shared" si="206"/>
        <v>0</v>
      </c>
      <c r="BW1426" s="40">
        <f>IF('Дані з ДІСО'!AG1426=0,0,'Дані з ДІСО'!AJ1426/'Дані з ДІСО'!AG1426)</f>
        <v>0</v>
      </c>
      <c r="BX1426" s="29">
        <f>BV1426*(1+0.25*BW1426)*Параметри!$K$51</f>
        <v>0</v>
      </c>
      <c r="BY1426" s="29">
        <f>ROUND(IF(Параметри!$K$77="No",CC1426,CC1426*Параметри!$K$78)+AG1426,1)</f>
        <v>16003.4</v>
      </c>
      <c r="BZ1426" s="29">
        <f>ROUND(IF(Параметри!$K$77="No",BF1426,BF1426*Параметри!$K$78),1)</f>
        <v>0</v>
      </c>
      <c r="CA1426" s="29">
        <f>ROUND(IF(Параметри!$K$77="No",BI1426,BI1426*Параметри!$K$78),1)</f>
        <v>0</v>
      </c>
      <c r="CB1426" s="29">
        <f>ROUND(IF(Параметри!$K$77="No",BJ1426,BJ1426*Параметри!$K$78),1)</f>
        <v>0</v>
      </c>
      <c r="CC1426" s="29">
        <f t="shared" si="200"/>
        <v>17781.596519956769</v>
      </c>
    </row>
    <row r="1427" spans="1:81">
      <c r="A1427" s="9">
        <v>1426</v>
      </c>
      <c r="B1427" s="9" t="s">
        <v>3145</v>
      </c>
      <c r="C1427" s="9" t="s">
        <v>3146</v>
      </c>
      <c r="D1427" s="9" t="s">
        <v>4422</v>
      </c>
      <c r="E1427" s="9" t="s">
        <v>21</v>
      </c>
      <c r="F1427" s="9" t="s">
        <v>4442</v>
      </c>
      <c r="G1427" s="9" t="s">
        <v>2959</v>
      </c>
      <c r="H1427" s="29">
        <f>SUM('Дані з ДІСО'!J1427:L1427)</f>
        <v>2682</v>
      </c>
      <c r="I1427" s="29">
        <f>SUM('Дані з ДІСО'!G1427:I1427)</f>
        <v>184</v>
      </c>
      <c r="J1427" s="29">
        <f>SUM('Дані з ДІСО'!P1427:R1427)</f>
        <v>0</v>
      </c>
      <c r="K1427" s="29">
        <f>SUM('Дані з ДІСО'!V1427:X1427)</f>
        <v>0</v>
      </c>
      <c r="L1427" s="40">
        <f>ROUNDUP('Дані з ДІСО'!J1427/'Коефіцієнти АТО'!$R1427,0)</f>
        <v>69</v>
      </c>
      <c r="M1427" s="40">
        <f>ROUNDUP('Дані з ДІСО'!K1427/'Коефіцієнти АТО'!$R1427,0)</f>
        <v>93</v>
      </c>
      <c r="N1427" s="40">
        <f>ROUNDUP('Дані з ДІСО'!L1427/'Коефіцієнти АТО'!$R1427,0)</f>
        <v>19</v>
      </c>
      <c r="O1427" s="59">
        <f>(L1427*Параметри!$K$32+M1427*Параметри!$L$32+N1427*Параметри!$M$32)/18</f>
        <v>294.5888888888889</v>
      </c>
      <c r="P1427" s="41">
        <f>IF(H1427=0,"",'Дані з ДІСО'!Y1427/H1427)</f>
        <v>0</v>
      </c>
      <c r="Q1427" s="29">
        <f>IF(H1427=0,"",(1+0.25*P1427)*O1427*Параметри!$K$51)</f>
        <v>60337.758361624088</v>
      </c>
      <c r="R1427" s="29">
        <f>IF(H1427=0,"",Q1427*'Коефіцієнти АТО'!T1427)</f>
        <v>1025.7418921476096</v>
      </c>
      <c r="S1427" s="29">
        <f>IF(H1427=0,"",H1427*(1+0.25*P1427)*Параметри!$K$66*Параметри!$K$20/1000)</f>
        <v>0</v>
      </c>
      <c r="T1427" s="29">
        <f>IF(H1427=0,"",H1427*(1+0.25*P1427)*'Коефіцієнти АТО'!$S1427*Параметри!$K$20/1000)</f>
        <v>10975.458583178141</v>
      </c>
      <c r="U1427" s="29">
        <f t="shared" si="201"/>
        <v>72338.958836949838</v>
      </c>
      <c r="V1427" s="29">
        <f t="shared" si="202"/>
        <v>72338.958836949838</v>
      </c>
      <c r="W1427" s="40">
        <f>ROUNDUP('Дані з ДІСО'!P1427/Параметри!$K$24,0)</f>
        <v>0</v>
      </c>
      <c r="X1427" s="40">
        <f>ROUNDUP('Дані з ДІСО'!Q1427/Параметри!$K$24,0)</f>
        <v>0</v>
      </c>
      <c r="Y1427" s="40">
        <f>ROUNDUP('Дані з ДІСО'!R1427/Параметри!$K$24,0)</f>
        <v>0</v>
      </c>
      <c r="Z1427" s="59">
        <f>(W1427*Параметри!$K$33+X1427*Параметри!$L$33+Y1427*Параметри!$M$33)/18</f>
        <v>0</v>
      </c>
      <c r="AA1427" s="41">
        <f>IF(J1427=0,0,'Дані з ДІСО'!AA1427/J1427)</f>
        <v>0</v>
      </c>
      <c r="AB1427" s="29">
        <f>(1+0.25*AA1427)*Z1427*Параметри!$K$51</f>
        <v>0</v>
      </c>
      <c r="AC1427" s="29">
        <f>AB1427*'Коефіцієнти АТО'!U1427</f>
        <v>0</v>
      </c>
      <c r="AD1427" s="29">
        <f>J1427*(1+0.25*AA1427)*Параметри!$K$66*Параметри!$K$20/1000</f>
        <v>0</v>
      </c>
      <c r="AE1427" s="29">
        <f>(1+0.25*AA1427)*J1427*'Коефіцієнти АТО'!S1427*Параметри!$K$20/1000</f>
        <v>0</v>
      </c>
      <c r="AF1427" s="29">
        <f t="shared" si="198"/>
        <v>0</v>
      </c>
      <c r="AG1427" s="29">
        <v>0</v>
      </c>
      <c r="AH1427" s="40">
        <v>7</v>
      </c>
      <c r="AI1427" s="40">
        <v>0</v>
      </c>
      <c r="AJ1427" s="40">
        <f t="shared" si="199"/>
        <v>0</v>
      </c>
      <c r="AK1427" s="29">
        <f>(AH1427+AI1427)*(1+0.25*AJ1427)*Параметри!$K$53</f>
        <v>1256.0049298720003</v>
      </c>
      <c r="AL1427" s="29">
        <f>ROUNDUP(('Дані з ДІСО'!AU1427+'Дані з ДІСО'!AW1427)/Параметри!$K$28,0)</f>
        <v>0</v>
      </c>
      <c r="AM1427" s="64">
        <f>AL1427*Параметри!$M$35/18</f>
        <v>0</v>
      </c>
      <c r="AN1427" s="29">
        <f>IF(AL1427=0,0,'Дані з ДІСО'!AW1427/SUM('Дані з ДІСО'!AU1427,'Дані з ДІСО'!AW1427))</f>
        <v>0</v>
      </c>
      <c r="AO1427" s="29">
        <f>(1+0.25*AN1427)*AM1427*Параметри!$K$51</f>
        <v>0</v>
      </c>
      <c r="AP1427" s="40">
        <f>ROUNDUP(('Дані з ДІСО'!AE1427+'Дані не з ДІСО'!E1427+'Дані не з ДІСО'!G1427)/Параметри!$K$69,0)</f>
        <v>0</v>
      </c>
      <c r="AQ1427" s="40">
        <f t="shared" si="203"/>
        <v>0</v>
      </c>
      <c r="AR1427" s="40">
        <f>IF(AP1427=0,0,('Дані з ДІСО'!AH1427+'Дані не з ДІСО'!G1427)/('Дані з ДІСО'!AE1427+'Дані не з ДІСО'!E1427+'Дані не з ДІСО'!G1427))</f>
        <v>0</v>
      </c>
      <c r="AS1427" s="29">
        <f>AQ1427*(1+0.25*AR1427)*Параметри!$K$51</f>
        <v>0</v>
      </c>
      <c r="AT1427" s="40">
        <f>ROUNDUP('Дані з ДІСО'!AF1427/Параметри!$K$70,0)</f>
        <v>0</v>
      </c>
      <c r="AU1427" s="40">
        <f t="shared" si="204"/>
        <v>0</v>
      </c>
      <c r="AV1427" s="40">
        <f>IF(AT1427=0,0,'Дані з ДІСО'!AI1427/'Дані з ДІСО'!AF1427)</f>
        <v>0</v>
      </c>
      <c r="AW1427" s="29">
        <f>AU1427*(1+0.25*AV1427)*Параметри!$K$51</f>
        <v>0</v>
      </c>
      <c r="AX1427" s="40">
        <f>ROUNDUP('Дані з ДІСО'!AR1427/Параметри!$K$29,0)</f>
        <v>0</v>
      </c>
      <c r="AY1427" s="40">
        <f>ROUNDUP('Дані з ДІСО'!AS1427/Параметри!$K$29,0)</f>
        <v>0</v>
      </c>
      <c r="AZ1427" s="40">
        <f>ROUNDUP('Дані з ДІСО'!AT1427/Параметри!$K$29,0)</f>
        <v>0</v>
      </c>
      <c r="BA1427" s="64">
        <f>(AX1427*Параметри!$K$32+AY1427*Параметри!$L$32+AZ1427*Параметри!$M$32)/18</f>
        <v>0</v>
      </c>
      <c r="BB1427" s="29">
        <f>(BA1427*Параметри!$K$51+SUM('Дані з ДІСО'!AR1427:AT1427)*Параметри!$K$48*Параметри!$K$20/1000)*Параметри!$K$74</f>
        <v>0</v>
      </c>
      <c r="BC1427" s="40">
        <f>ROUNDUP(('Дані не з ДІСО'!I1427+'Дані не з ДІСО'!K1427)/Параметри!$K$26,0)</f>
        <v>0</v>
      </c>
      <c r="BD1427" s="29">
        <f>BC1427*Параметри!$M$36/18</f>
        <v>0</v>
      </c>
      <c r="BE1427" s="40">
        <f>IF(BC1427=0,0,'Дані не з ДІСО'!K1427/('Дані не з ДІСО'!I1427+'Дані не з ДІСО'!K1427))</f>
        <v>0</v>
      </c>
      <c r="BF1427" s="29">
        <f>(1+0.25*BE1427)*BD1427*Параметри!$K$51</f>
        <v>0</v>
      </c>
      <c r="BG1427" s="40">
        <f>ROUNDUP('Дані не з ДІСО'!M1427/Параметри!$K$27,0)</f>
        <v>0</v>
      </c>
      <c r="BH1427" s="40">
        <f>BG1427*Параметри!$M$37/18</f>
        <v>0</v>
      </c>
      <c r="BI1427" s="29">
        <f>BH1427*Параметри!$K$51</f>
        <v>0</v>
      </c>
      <c r="BJ1427" s="29">
        <f>'Дані не з ДІСО'!N1427*Параметри!$K$76</f>
        <v>0</v>
      </c>
      <c r="BK1427" s="40">
        <f>ROUNDUP('Дані з ДІСО'!V1427/Параметри!$K$25,0)</f>
        <v>0</v>
      </c>
      <c r="BL1427" s="40">
        <f>ROUNDUP('Дані з ДІСО'!W1427/Параметри!$K$25,0)</f>
        <v>0</v>
      </c>
      <c r="BM1427" s="40">
        <f>ROUNDUP('Дані з ДІСО'!X1427/Параметри!$K$25,0)</f>
        <v>0</v>
      </c>
      <c r="BN1427" s="40">
        <f>(BK1427*Параметри!$K$34+BL1427*Параметри!$L$34+BM1427*Параметри!$M$34)/18</f>
        <v>0</v>
      </c>
      <c r="BO1427" s="40">
        <f>IF(K1427=0,0,'Дані з ДІСО'!AC1427/K1427)</f>
        <v>0</v>
      </c>
      <c r="BP1427" s="29">
        <f>(1+0.25*BO1427)*BN1427*Параметри!$K$51</f>
        <v>0</v>
      </c>
      <c r="BQ1427" s="29">
        <f>BP1427*'Коефіцієнти АТО'!U1427</f>
        <v>0</v>
      </c>
      <c r="BR1427" s="29">
        <f>K1427*(1+0.25*BO1427)*Параметри!$K$66*Параметри!$K$20/1000</f>
        <v>0</v>
      </c>
      <c r="BS1427" s="29">
        <f>(1+0.25*BO1427)*K1427*'Коефіцієнти АТО'!S1427*Параметри!$K$20/1000</f>
        <v>0</v>
      </c>
      <c r="BT1427" s="29">
        <f t="shared" si="205"/>
        <v>0</v>
      </c>
      <c r="BU1427" s="40">
        <f>ROUNDUP('Дані з ДІСО'!AG1427/Параметри!$K$71,0)</f>
        <v>0</v>
      </c>
      <c r="BV1427" s="40">
        <f t="shared" si="206"/>
        <v>0</v>
      </c>
      <c r="BW1427" s="40">
        <f>IF('Дані з ДІСО'!AG1427=0,0,'Дані з ДІСО'!AJ1427/'Дані з ДІСО'!AG1427)</f>
        <v>0</v>
      </c>
      <c r="BX1427" s="29">
        <f>BV1427*(1+0.25*BW1427)*Параметри!$K$51</f>
        <v>0</v>
      </c>
      <c r="BY1427" s="29">
        <f>ROUND(IF(Параметри!$K$77="No",CC1427,CC1427*Параметри!$K$78)+AG1427,1)</f>
        <v>66235.5</v>
      </c>
      <c r="BZ1427" s="29">
        <f>ROUND(IF(Параметри!$K$77="No",BF1427,BF1427*Параметри!$K$78),1)</f>
        <v>0</v>
      </c>
      <c r="CA1427" s="29">
        <f>ROUND(IF(Параметри!$K$77="No",BI1427,BI1427*Параметри!$K$78),1)</f>
        <v>0</v>
      </c>
      <c r="CB1427" s="29">
        <f>ROUND(IF(Параметри!$K$77="No",BJ1427,BJ1427*Параметри!$K$78),1)</f>
        <v>0</v>
      </c>
      <c r="CC1427" s="29">
        <f t="shared" si="200"/>
        <v>73594.963766821835</v>
      </c>
    </row>
    <row r="1428" spans="1:81">
      <c r="A1428" s="9">
        <v>1427</v>
      </c>
      <c r="B1428" s="9" t="s">
        <v>3148</v>
      </c>
      <c r="C1428" s="9" t="s">
        <v>3148</v>
      </c>
      <c r="D1428" s="9" t="s">
        <v>4422</v>
      </c>
      <c r="E1428" s="9" t="s">
        <v>24</v>
      </c>
      <c r="F1428" s="9" t="s">
        <v>4443</v>
      </c>
      <c r="G1428" s="9" t="s">
        <v>2961</v>
      </c>
      <c r="H1428" s="29">
        <f>SUM('Дані з ДІСО'!J1428:L1428)</f>
        <v>186</v>
      </c>
      <c r="I1428" s="29">
        <f>SUM('Дані з ДІСО'!G1428:I1428)</f>
        <v>31</v>
      </c>
      <c r="J1428" s="29">
        <f>SUM('Дані з ДІСО'!P1428:R1428)</f>
        <v>0</v>
      </c>
      <c r="K1428" s="29">
        <f>SUM('Дані з ДІСО'!V1428:X1428)</f>
        <v>0</v>
      </c>
      <c r="L1428" s="40">
        <f>ROUNDUP('Дані з ДІСО'!J1428/'Коефіцієнти АТО'!$R1428,0)</f>
        <v>8</v>
      </c>
      <c r="M1428" s="40">
        <f>ROUNDUP('Дані з ДІСО'!K1428/'Коефіцієнти АТО'!$R1428,0)</f>
        <v>10</v>
      </c>
      <c r="N1428" s="40">
        <f>ROUNDUP('Дані з ДІСО'!L1428/'Коефіцієнти АТО'!$R1428,0)</f>
        <v>2</v>
      </c>
      <c r="O1428" s="59">
        <f>(L1428*Параметри!$K$32+M1428*Параметри!$L$32+N1428*Параметри!$M$32)/18</f>
        <v>32.333333333333336</v>
      </c>
      <c r="P1428" s="41">
        <f>IF(H1428=0,"",'Дані з ДІСО'!Y1428/H1428)</f>
        <v>0</v>
      </c>
      <c r="Q1428" s="29">
        <f>IF(H1428=0,"",(1+0.25*P1428)*O1428*Параметри!$K$51)</f>
        <v>6622.5201535973338</v>
      </c>
      <c r="R1428" s="29">
        <f>IF(H1428=0,"",Q1428*'Коефіцієнти АТО'!T1428)</f>
        <v>112.58284261115469</v>
      </c>
      <c r="S1428" s="29">
        <f>IF(H1428=0,"",H1428*(1+0.25*P1428)*Параметри!$K$66*Параметри!$K$20/1000)</f>
        <v>0</v>
      </c>
      <c r="T1428" s="29">
        <f>IF(H1428=0,"",H1428*(1+0.25*P1428)*'Коефіцієнти АТО'!$S1428*Параметри!$K$20/1000)</f>
        <v>938.1758728558184</v>
      </c>
      <c r="U1428" s="29">
        <f t="shared" si="201"/>
        <v>7673.2788690643065</v>
      </c>
      <c r="V1428" s="29">
        <f t="shared" si="202"/>
        <v>7673.2788690643065</v>
      </c>
      <c r="W1428" s="40">
        <f>ROUNDUP('Дані з ДІСО'!P1428/Параметри!$K$24,0)</f>
        <v>0</v>
      </c>
      <c r="X1428" s="40">
        <f>ROUNDUP('Дані з ДІСО'!Q1428/Параметри!$K$24,0)</f>
        <v>0</v>
      </c>
      <c r="Y1428" s="40">
        <f>ROUNDUP('Дані з ДІСО'!R1428/Параметри!$K$24,0)</f>
        <v>0</v>
      </c>
      <c r="Z1428" s="59">
        <f>(W1428*Параметри!$K$33+X1428*Параметри!$L$33+Y1428*Параметри!$M$33)/18</f>
        <v>0</v>
      </c>
      <c r="AA1428" s="41">
        <f>IF(J1428=0,0,'Дані з ДІСО'!AA1428/J1428)</f>
        <v>0</v>
      </c>
      <c r="AB1428" s="29">
        <f>(1+0.25*AA1428)*Z1428*Параметри!$K$51</f>
        <v>0</v>
      </c>
      <c r="AC1428" s="29">
        <f>AB1428*'Коефіцієнти АТО'!U1428</f>
        <v>0</v>
      </c>
      <c r="AD1428" s="29">
        <f>J1428*(1+0.25*AA1428)*Параметри!$K$66*Параметри!$K$20/1000</f>
        <v>0</v>
      </c>
      <c r="AE1428" s="29">
        <f>(1+0.25*AA1428)*J1428*'Коефіцієнти АТО'!S1428*Параметри!$K$20/1000</f>
        <v>0</v>
      </c>
      <c r="AF1428" s="29">
        <f t="shared" si="198"/>
        <v>0</v>
      </c>
      <c r="AG1428" s="29">
        <v>0</v>
      </c>
      <c r="AH1428" s="40">
        <v>0</v>
      </c>
      <c r="AI1428" s="40">
        <v>0</v>
      </c>
      <c r="AJ1428" s="40">
        <f t="shared" si="199"/>
        <v>0</v>
      </c>
      <c r="AK1428" s="29">
        <f>(AH1428+AI1428)*(1+0.25*AJ1428)*Параметри!$K$53</f>
        <v>0</v>
      </c>
      <c r="AL1428" s="29">
        <f>ROUNDUP(('Дані з ДІСО'!AU1428+'Дані з ДІСО'!AW1428)/Параметри!$K$28,0)</f>
        <v>0</v>
      </c>
      <c r="AM1428" s="64">
        <f>AL1428*Параметри!$M$35/18</f>
        <v>0</v>
      </c>
      <c r="AN1428" s="29">
        <f>IF(AL1428=0,0,'Дані з ДІСО'!AW1428/SUM('Дані з ДІСО'!AU1428,'Дані з ДІСО'!AW1428))</f>
        <v>0</v>
      </c>
      <c r="AO1428" s="29">
        <f>(1+0.25*AN1428)*AM1428*Параметри!$K$51</f>
        <v>0</v>
      </c>
      <c r="AP1428" s="40">
        <f>ROUNDUP(('Дані з ДІСО'!AE1428+'Дані не з ДІСО'!E1428+'Дані не з ДІСО'!G1428)/Параметри!$K$69,0)</f>
        <v>0</v>
      </c>
      <c r="AQ1428" s="40">
        <f t="shared" si="203"/>
        <v>0</v>
      </c>
      <c r="AR1428" s="40">
        <f>IF(AP1428=0,0,('Дані з ДІСО'!AH1428+'Дані не з ДІСО'!G1428)/('Дані з ДІСО'!AE1428+'Дані не з ДІСО'!E1428+'Дані не з ДІСО'!G1428))</f>
        <v>0</v>
      </c>
      <c r="AS1428" s="29">
        <f>AQ1428*(1+0.25*AR1428)*Параметри!$K$51</f>
        <v>0</v>
      </c>
      <c r="AT1428" s="40">
        <f>ROUNDUP('Дані з ДІСО'!AF1428/Параметри!$K$70,0)</f>
        <v>0</v>
      </c>
      <c r="AU1428" s="40">
        <f t="shared" si="204"/>
        <v>0</v>
      </c>
      <c r="AV1428" s="40">
        <f>IF(AT1428=0,0,'Дані з ДІСО'!AI1428/'Дані з ДІСО'!AF1428)</f>
        <v>0</v>
      </c>
      <c r="AW1428" s="29">
        <f>AU1428*(1+0.25*AV1428)*Параметри!$K$51</f>
        <v>0</v>
      </c>
      <c r="AX1428" s="40">
        <f>ROUNDUP('Дані з ДІСО'!AR1428/Параметри!$K$29,0)</f>
        <v>0</v>
      </c>
      <c r="AY1428" s="40">
        <f>ROUNDUP('Дані з ДІСО'!AS1428/Параметри!$K$29,0)</f>
        <v>0</v>
      </c>
      <c r="AZ1428" s="40">
        <f>ROUNDUP('Дані з ДІСО'!AT1428/Параметри!$K$29,0)</f>
        <v>0</v>
      </c>
      <c r="BA1428" s="64">
        <f>(AX1428*Параметри!$K$32+AY1428*Параметри!$L$32+AZ1428*Параметри!$M$32)/18</f>
        <v>0</v>
      </c>
      <c r="BB1428" s="29">
        <f>(BA1428*Параметри!$K$51+SUM('Дані з ДІСО'!AR1428:AT1428)*Параметри!$K$48*Параметри!$K$20/1000)*Параметри!$K$74</f>
        <v>0</v>
      </c>
      <c r="BC1428" s="40">
        <f>ROUNDUP(('Дані не з ДІСО'!I1428+'Дані не з ДІСО'!K1428)/Параметри!$K$26,0)</f>
        <v>0</v>
      </c>
      <c r="BD1428" s="29">
        <f>BC1428*Параметри!$M$36/18</f>
        <v>0</v>
      </c>
      <c r="BE1428" s="40">
        <f>IF(BC1428=0,0,'Дані не з ДІСО'!K1428/('Дані не з ДІСО'!I1428+'Дані не з ДІСО'!K1428))</f>
        <v>0</v>
      </c>
      <c r="BF1428" s="29">
        <f>(1+0.25*BE1428)*BD1428*Параметри!$K$51</f>
        <v>0</v>
      </c>
      <c r="BG1428" s="40">
        <f>ROUNDUP('Дані не з ДІСО'!M1428/Параметри!$K$27,0)</f>
        <v>0</v>
      </c>
      <c r="BH1428" s="40">
        <f>BG1428*Параметри!$M$37/18</f>
        <v>0</v>
      </c>
      <c r="BI1428" s="29">
        <f>BH1428*Параметри!$K$51</f>
        <v>0</v>
      </c>
      <c r="BJ1428" s="29">
        <f>'Дані не з ДІСО'!N1428*Параметри!$K$76</f>
        <v>0</v>
      </c>
      <c r="BK1428" s="40">
        <f>ROUNDUP('Дані з ДІСО'!V1428/Параметри!$K$25,0)</f>
        <v>0</v>
      </c>
      <c r="BL1428" s="40">
        <f>ROUNDUP('Дані з ДІСО'!W1428/Параметри!$K$25,0)</f>
        <v>0</v>
      </c>
      <c r="BM1428" s="40">
        <f>ROUNDUP('Дані з ДІСО'!X1428/Параметри!$K$25,0)</f>
        <v>0</v>
      </c>
      <c r="BN1428" s="40">
        <f>(BK1428*Параметри!$K$34+BL1428*Параметри!$L$34+BM1428*Параметри!$M$34)/18</f>
        <v>0</v>
      </c>
      <c r="BO1428" s="40">
        <f>IF(K1428=0,0,'Дані з ДІСО'!AC1428/K1428)</f>
        <v>0</v>
      </c>
      <c r="BP1428" s="29">
        <f>(1+0.25*BO1428)*BN1428*Параметри!$K$51</f>
        <v>0</v>
      </c>
      <c r="BQ1428" s="29">
        <f>BP1428*'Коефіцієнти АТО'!U1428</f>
        <v>0</v>
      </c>
      <c r="BR1428" s="29">
        <f>K1428*(1+0.25*BO1428)*Параметри!$K$66*Параметри!$K$20/1000</f>
        <v>0</v>
      </c>
      <c r="BS1428" s="29">
        <f>(1+0.25*BO1428)*K1428*'Коефіцієнти АТО'!S1428*Параметри!$K$20/1000</f>
        <v>0</v>
      </c>
      <c r="BT1428" s="29">
        <f t="shared" si="205"/>
        <v>0</v>
      </c>
      <c r="BU1428" s="40">
        <f>ROUNDUP('Дані з ДІСО'!AG1428/Параметри!$K$71,0)</f>
        <v>0</v>
      </c>
      <c r="BV1428" s="40">
        <f t="shared" si="206"/>
        <v>0</v>
      </c>
      <c r="BW1428" s="40">
        <f>IF('Дані з ДІСО'!AG1428=0,0,'Дані з ДІСО'!AJ1428/'Дані з ДІСО'!AG1428)</f>
        <v>0</v>
      </c>
      <c r="BX1428" s="29">
        <f>BV1428*(1+0.25*BW1428)*Параметри!$K$51</f>
        <v>0</v>
      </c>
      <c r="BY1428" s="29">
        <f>ROUND(IF(Параметри!$K$77="No",CC1428,CC1428*Параметри!$K$78)+AG1428,1)</f>
        <v>6906</v>
      </c>
      <c r="BZ1428" s="29">
        <f>ROUND(IF(Параметри!$K$77="No",BF1428,BF1428*Параметри!$K$78),1)</f>
        <v>0</v>
      </c>
      <c r="CA1428" s="29">
        <f>ROUND(IF(Параметри!$K$77="No",BI1428,BI1428*Параметри!$K$78),1)</f>
        <v>0</v>
      </c>
      <c r="CB1428" s="29">
        <f>ROUND(IF(Параметри!$K$77="No",BJ1428,BJ1428*Параметри!$K$78),1)</f>
        <v>0</v>
      </c>
      <c r="CC1428" s="29">
        <f t="shared" si="200"/>
        <v>7673.2788690643065</v>
      </c>
    </row>
    <row r="1429" spans="1:81">
      <c r="A1429" s="9">
        <v>1428</v>
      </c>
      <c r="B1429" s="9" t="s">
        <v>3148</v>
      </c>
      <c r="C1429" s="9" t="s">
        <v>3148</v>
      </c>
      <c r="D1429" s="9" t="s">
        <v>4422</v>
      </c>
      <c r="E1429" s="9" t="s">
        <v>24</v>
      </c>
      <c r="F1429" s="9" t="s">
        <v>4444</v>
      </c>
      <c r="G1429" s="9" t="s">
        <v>2963</v>
      </c>
      <c r="H1429" s="29">
        <f>SUM('Дані з ДІСО'!J1429:L1429)</f>
        <v>386</v>
      </c>
      <c r="I1429" s="29">
        <f>SUM('Дані з ДІСО'!G1429:I1429)</f>
        <v>29</v>
      </c>
      <c r="J1429" s="29">
        <f>SUM('Дані з ДІСО'!P1429:R1429)</f>
        <v>0</v>
      </c>
      <c r="K1429" s="29">
        <f>SUM('Дані з ДІСО'!V1429:X1429)</f>
        <v>0</v>
      </c>
      <c r="L1429" s="40">
        <f>ROUNDUP('Дані з ДІСО'!J1429/'Коефіцієнти АТО'!$R1429,0)</f>
        <v>9</v>
      </c>
      <c r="M1429" s="40">
        <f>ROUNDUP('Дані з ДІСО'!K1429/'Коефіцієнти АТО'!$R1429,0)</f>
        <v>16</v>
      </c>
      <c r="N1429" s="40">
        <f>ROUNDUP('Дані з ДІСО'!L1429/'Коефіцієнти АТО'!$R1429,0)</f>
        <v>5</v>
      </c>
      <c r="O1429" s="59">
        <f>(L1429*Параметри!$K$32+M1429*Параметри!$L$32+N1429*Параметри!$M$32)/18</f>
        <v>50.427777777777777</v>
      </c>
      <c r="P1429" s="41">
        <f>IF(H1429=0,"",'Дані з ДІСО'!Y1429/H1429)</f>
        <v>0</v>
      </c>
      <c r="Q1429" s="29">
        <f>IF(H1429=0,"",(1+0.25*P1429)*O1429*Параметри!$K$51)</f>
        <v>10328.628081478177</v>
      </c>
      <c r="R1429" s="29">
        <f>IF(H1429=0,"",Q1429*'Коефіцієнти АТО'!T1429)</f>
        <v>175.58667738512901</v>
      </c>
      <c r="S1429" s="29">
        <f>IF(H1429=0,"",H1429*(1+0.25*P1429)*Параметри!$K$66*Параметри!$K$20/1000)</f>
        <v>0</v>
      </c>
      <c r="T1429" s="29">
        <f>IF(H1429=0,"",H1429*(1+0.25*P1429)*'Коефіцієнти АТО'!$S1429*Параметри!$K$20/1000)</f>
        <v>1946.9671339911072</v>
      </c>
      <c r="U1429" s="29">
        <f t="shared" si="201"/>
        <v>12451.181892854413</v>
      </c>
      <c r="V1429" s="29">
        <f t="shared" si="202"/>
        <v>12451.181892854413</v>
      </c>
      <c r="W1429" s="40">
        <f>ROUNDUP('Дані з ДІСО'!P1429/Параметри!$K$24,0)</f>
        <v>0</v>
      </c>
      <c r="X1429" s="40">
        <f>ROUNDUP('Дані з ДІСО'!Q1429/Параметри!$K$24,0)</f>
        <v>0</v>
      </c>
      <c r="Y1429" s="40">
        <f>ROUNDUP('Дані з ДІСО'!R1429/Параметри!$K$24,0)</f>
        <v>0</v>
      </c>
      <c r="Z1429" s="59">
        <f>(W1429*Параметри!$K$33+X1429*Параметри!$L$33+Y1429*Параметри!$M$33)/18</f>
        <v>0</v>
      </c>
      <c r="AA1429" s="41">
        <f>IF(J1429=0,0,'Дані з ДІСО'!AA1429/J1429)</f>
        <v>0</v>
      </c>
      <c r="AB1429" s="29">
        <f>(1+0.25*AA1429)*Z1429*Параметри!$K$51</f>
        <v>0</v>
      </c>
      <c r="AC1429" s="29">
        <f>AB1429*'Коефіцієнти АТО'!U1429</f>
        <v>0</v>
      </c>
      <c r="AD1429" s="29">
        <f>J1429*(1+0.25*AA1429)*Параметри!$K$66*Параметри!$K$20/1000</f>
        <v>0</v>
      </c>
      <c r="AE1429" s="29">
        <f>(1+0.25*AA1429)*J1429*'Коефіцієнти АТО'!S1429*Параметри!$K$20/1000</f>
        <v>0</v>
      </c>
      <c r="AF1429" s="29">
        <f t="shared" si="198"/>
        <v>0</v>
      </c>
      <c r="AG1429" s="29">
        <v>0</v>
      </c>
      <c r="AH1429" s="40">
        <v>1</v>
      </c>
      <c r="AI1429" s="40">
        <v>0</v>
      </c>
      <c r="AJ1429" s="40">
        <f t="shared" si="199"/>
        <v>0</v>
      </c>
      <c r="AK1429" s="29">
        <f>(AH1429+AI1429)*(1+0.25*AJ1429)*Параметри!$K$53</f>
        <v>179.42927569600005</v>
      </c>
      <c r="AL1429" s="29">
        <f>ROUNDUP(('Дані з ДІСО'!AU1429+'Дані з ДІСО'!AW1429)/Параметри!$K$28,0)</f>
        <v>0</v>
      </c>
      <c r="AM1429" s="64">
        <f>AL1429*Параметри!$M$35/18</f>
        <v>0</v>
      </c>
      <c r="AN1429" s="29">
        <f>IF(AL1429=0,0,'Дані з ДІСО'!AW1429/SUM('Дані з ДІСО'!AU1429,'Дані з ДІСО'!AW1429))</f>
        <v>0</v>
      </c>
      <c r="AO1429" s="29">
        <f>(1+0.25*AN1429)*AM1429*Параметри!$K$51</f>
        <v>0</v>
      </c>
      <c r="AP1429" s="40">
        <f>ROUNDUP(('Дані з ДІСО'!AE1429+'Дані не з ДІСО'!E1429+'Дані не з ДІСО'!G1429)/Параметри!$K$69,0)</f>
        <v>0</v>
      </c>
      <c r="AQ1429" s="40">
        <f t="shared" si="203"/>
        <v>0</v>
      </c>
      <c r="AR1429" s="40">
        <f>IF(AP1429=0,0,('Дані з ДІСО'!AH1429+'Дані не з ДІСО'!G1429)/('Дані з ДІСО'!AE1429+'Дані не з ДІСО'!E1429+'Дані не з ДІСО'!G1429))</f>
        <v>0</v>
      </c>
      <c r="AS1429" s="29">
        <f>AQ1429*(1+0.25*AR1429)*Параметри!$K$51</f>
        <v>0</v>
      </c>
      <c r="AT1429" s="40">
        <f>ROUNDUP('Дані з ДІСО'!AF1429/Параметри!$K$70,0)</f>
        <v>0</v>
      </c>
      <c r="AU1429" s="40">
        <f t="shared" si="204"/>
        <v>0</v>
      </c>
      <c r="AV1429" s="40">
        <f>IF(AT1429=0,0,'Дані з ДІСО'!AI1429/'Дані з ДІСО'!AF1429)</f>
        <v>0</v>
      </c>
      <c r="AW1429" s="29">
        <f>AU1429*(1+0.25*AV1429)*Параметри!$K$51</f>
        <v>0</v>
      </c>
      <c r="AX1429" s="40">
        <f>ROUNDUP('Дані з ДІСО'!AR1429/Параметри!$K$29,0)</f>
        <v>0</v>
      </c>
      <c r="AY1429" s="40">
        <f>ROUNDUP('Дані з ДІСО'!AS1429/Параметри!$K$29,0)</f>
        <v>0</v>
      </c>
      <c r="AZ1429" s="40">
        <f>ROUNDUP('Дані з ДІСО'!AT1429/Параметри!$K$29,0)</f>
        <v>0</v>
      </c>
      <c r="BA1429" s="64">
        <f>(AX1429*Параметри!$K$32+AY1429*Параметри!$L$32+AZ1429*Параметри!$M$32)/18</f>
        <v>0</v>
      </c>
      <c r="BB1429" s="29">
        <f>(BA1429*Параметри!$K$51+SUM('Дані з ДІСО'!AR1429:AT1429)*Параметри!$K$48*Параметри!$K$20/1000)*Параметри!$K$74</f>
        <v>0</v>
      </c>
      <c r="BC1429" s="40">
        <f>ROUNDUP(('Дані не з ДІСО'!I1429+'Дані не з ДІСО'!K1429)/Параметри!$K$26,0)</f>
        <v>0</v>
      </c>
      <c r="BD1429" s="29">
        <f>BC1429*Параметри!$M$36/18</f>
        <v>0</v>
      </c>
      <c r="BE1429" s="40">
        <f>IF(BC1429=0,0,'Дані не з ДІСО'!K1429/('Дані не з ДІСО'!I1429+'Дані не з ДІСО'!K1429))</f>
        <v>0</v>
      </c>
      <c r="BF1429" s="29">
        <f>(1+0.25*BE1429)*BD1429*Параметри!$K$51</f>
        <v>0</v>
      </c>
      <c r="BG1429" s="40">
        <f>ROUNDUP('Дані не з ДІСО'!M1429/Параметри!$K$27,0)</f>
        <v>0</v>
      </c>
      <c r="BH1429" s="40">
        <f>BG1429*Параметри!$M$37/18</f>
        <v>0</v>
      </c>
      <c r="BI1429" s="29">
        <f>BH1429*Параметри!$K$51</f>
        <v>0</v>
      </c>
      <c r="BJ1429" s="29">
        <f>'Дані не з ДІСО'!N1429*Параметри!$K$76</f>
        <v>0</v>
      </c>
      <c r="BK1429" s="40">
        <f>ROUNDUP('Дані з ДІСО'!V1429/Параметри!$K$25,0)</f>
        <v>0</v>
      </c>
      <c r="BL1429" s="40">
        <f>ROUNDUP('Дані з ДІСО'!W1429/Параметри!$K$25,0)</f>
        <v>0</v>
      </c>
      <c r="BM1429" s="40">
        <f>ROUNDUP('Дані з ДІСО'!X1429/Параметри!$K$25,0)</f>
        <v>0</v>
      </c>
      <c r="BN1429" s="40">
        <f>(BK1429*Параметри!$K$34+BL1429*Параметри!$L$34+BM1429*Параметри!$M$34)/18</f>
        <v>0</v>
      </c>
      <c r="BO1429" s="40">
        <f>IF(K1429=0,0,'Дані з ДІСО'!AC1429/K1429)</f>
        <v>0</v>
      </c>
      <c r="BP1429" s="29">
        <f>(1+0.25*BO1429)*BN1429*Параметри!$K$51</f>
        <v>0</v>
      </c>
      <c r="BQ1429" s="29">
        <f>BP1429*'Коефіцієнти АТО'!U1429</f>
        <v>0</v>
      </c>
      <c r="BR1429" s="29">
        <f>K1429*(1+0.25*BO1429)*Параметри!$K$66*Параметри!$K$20/1000</f>
        <v>0</v>
      </c>
      <c r="BS1429" s="29">
        <f>(1+0.25*BO1429)*K1429*'Коефіцієнти АТО'!S1429*Параметри!$K$20/1000</f>
        <v>0</v>
      </c>
      <c r="BT1429" s="29">
        <f t="shared" si="205"/>
        <v>0</v>
      </c>
      <c r="BU1429" s="40">
        <f>ROUNDUP('Дані з ДІСО'!AG1429/Параметри!$K$71,0)</f>
        <v>0</v>
      </c>
      <c r="BV1429" s="40">
        <f t="shared" si="206"/>
        <v>0</v>
      </c>
      <c r="BW1429" s="40">
        <f>IF('Дані з ДІСО'!AG1429=0,0,'Дані з ДІСО'!AJ1429/'Дані з ДІСО'!AG1429)</f>
        <v>0</v>
      </c>
      <c r="BX1429" s="29">
        <f>BV1429*(1+0.25*BW1429)*Параметри!$K$51</f>
        <v>0</v>
      </c>
      <c r="BY1429" s="29">
        <f>ROUND(IF(Параметри!$K$77="No",CC1429,CC1429*Параметри!$K$78)+AG1429,1)</f>
        <v>11367.6</v>
      </c>
      <c r="BZ1429" s="29">
        <f>ROUND(IF(Параметри!$K$77="No",BF1429,BF1429*Параметри!$K$78),1)</f>
        <v>0</v>
      </c>
      <c r="CA1429" s="29">
        <f>ROUND(IF(Параметри!$K$77="No",BI1429,BI1429*Параметри!$K$78),1)</f>
        <v>0</v>
      </c>
      <c r="CB1429" s="29">
        <f>ROUND(IF(Параметри!$K$77="No",BJ1429,BJ1429*Параметри!$K$78),1)</f>
        <v>0</v>
      </c>
      <c r="CC1429" s="29">
        <f t="shared" si="200"/>
        <v>12630.611168550413</v>
      </c>
    </row>
    <row r="1430" spans="1:81">
      <c r="A1430" s="9">
        <v>1429</v>
      </c>
      <c r="B1430" s="9" t="s">
        <v>3145</v>
      </c>
      <c r="C1430" s="9" t="s">
        <v>3146</v>
      </c>
      <c r="D1430" s="9" t="s">
        <v>4422</v>
      </c>
      <c r="E1430" s="9" t="s">
        <v>21</v>
      </c>
      <c r="F1430" s="9" t="s">
        <v>4445</v>
      </c>
      <c r="G1430" s="9" t="s">
        <v>2965</v>
      </c>
      <c r="H1430" s="29">
        <f>SUM('Дані з ДІСО'!J1430:L1430)</f>
        <v>1881</v>
      </c>
      <c r="I1430" s="29">
        <f>SUM('Дані з ДІСО'!G1430:I1430)</f>
        <v>160</v>
      </c>
      <c r="J1430" s="29">
        <f>SUM('Дані з ДІСО'!P1430:R1430)</f>
        <v>0</v>
      </c>
      <c r="K1430" s="29">
        <f>SUM('Дані з ДІСО'!V1430:X1430)</f>
        <v>0</v>
      </c>
      <c r="L1430" s="40">
        <f>ROUNDUP('Дані з ДІСО'!J1430/'Коефіцієнти АТО'!$R1430,0)</f>
        <v>47</v>
      </c>
      <c r="M1430" s="40">
        <f>ROUNDUP('Дані з ДІСО'!K1430/'Коефіцієнти АТО'!$R1430,0)</f>
        <v>69</v>
      </c>
      <c r="N1430" s="40">
        <f>ROUNDUP('Дані з ДІСО'!L1430/'Коефіцієнти АТО'!$R1430,0)</f>
        <v>10</v>
      </c>
      <c r="O1430" s="59">
        <f>(L1430*Параметри!$K$32+M1430*Параметри!$L$32+N1430*Параметри!$M$32)/18</f>
        <v>205.12777777777779</v>
      </c>
      <c r="P1430" s="41">
        <f>IF(H1430=0,"",'Дані з ДІСО'!Y1430/H1430)</f>
        <v>0</v>
      </c>
      <c r="Q1430" s="29">
        <f>IF(H1430=0,"",(1+0.25*P1430)*O1430*Параметри!$K$51)</f>
        <v>42014.314713277381</v>
      </c>
      <c r="R1430" s="29">
        <f>IF(H1430=0,"",Q1430*'Коефіцієнти АТО'!T1430)</f>
        <v>714.24335012571555</v>
      </c>
      <c r="S1430" s="29">
        <f>IF(H1430=0,"",H1430*(1+0.25*P1430)*Параметри!$K$66*Параметри!$K$20/1000)</f>
        <v>0</v>
      </c>
      <c r="T1430" s="29">
        <f>IF(H1430=0,"",H1430*(1+0.25*P1430)*'Коефіцієнти АТО'!$S1430*Параметри!$K$20/1000)</f>
        <v>7697.5531673967507</v>
      </c>
      <c r="U1430" s="29">
        <f t="shared" si="201"/>
        <v>50426.111230799848</v>
      </c>
      <c r="V1430" s="29">
        <f t="shared" si="202"/>
        <v>50426.111230799848</v>
      </c>
      <c r="W1430" s="40">
        <f>ROUNDUP('Дані з ДІСО'!P1430/Параметри!$K$24,0)</f>
        <v>0</v>
      </c>
      <c r="X1430" s="40">
        <f>ROUNDUP('Дані з ДІСО'!Q1430/Параметри!$K$24,0)</f>
        <v>0</v>
      </c>
      <c r="Y1430" s="40">
        <f>ROUNDUP('Дані з ДІСО'!R1430/Параметри!$K$24,0)</f>
        <v>0</v>
      </c>
      <c r="Z1430" s="59">
        <f>(W1430*Параметри!$K$33+X1430*Параметри!$L$33+Y1430*Параметри!$M$33)/18</f>
        <v>0</v>
      </c>
      <c r="AA1430" s="41">
        <f>IF(J1430=0,0,'Дані з ДІСО'!AA1430/J1430)</f>
        <v>0</v>
      </c>
      <c r="AB1430" s="29">
        <f>(1+0.25*AA1430)*Z1430*Параметри!$K$51</f>
        <v>0</v>
      </c>
      <c r="AC1430" s="29">
        <f>AB1430*'Коефіцієнти АТО'!U1430</f>
        <v>0</v>
      </c>
      <c r="AD1430" s="29">
        <f>J1430*(1+0.25*AA1430)*Параметри!$K$66*Параметри!$K$20/1000</f>
        <v>0</v>
      </c>
      <c r="AE1430" s="29">
        <f>(1+0.25*AA1430)*J1430*'Коефіцієнти АТО'!S1430*Параметри!$K$20/1000</f>
        <v>0</v>
      </c>
      <c r="AF1430" s="29">
        <f t="shared" si="198"/>
        <v>0</v>
      </c>
      <c r="AG1430" s="29">
        <v>0</v>
      </c>
      <c r="AH1430" s="40">
        <v>12</v>
      </c>
      <c r="AI1430" s="40">
        <v>0</v>
      </c>
      <c r="AJ1430" s="40">
        <f t="shared" si="199"/>
        <v>0</v>
      </c>
      <c r="AK1430" s="29">
        <f>(AH1430+AI1430)*(1+0.25*AJ1430)*Параметри!$K$53</f>
        <v>2153.1513083520003</v>
      </c>
      <c r="AL1430" s="29">
        <f>ROUNDUP(('Дані з ДІСО'!AU1430+'Дані з ДІСО'!AW1430)/Параметри!$K$28,0)</f>
        <v>0</v>
      </c>
      <c r="AM1430" s="64">
        <f>AL1430*Параметри!$M$35/18</f>
        <v>0</v>
      </c>
      <c r="AN1430" s="29">
        <f>IF(AL1430=0,0,'Дані з ДІСО'!AW1430/SUM('Дані з ДІСО'!AU1430,'Дані з ДІСО'!AW1430))</f>
        <v>0</v>
      </c>
      <c r="AO1430" s="29">
        <f>(1+0.25*AN1430)*AM1430*Параметри!$K$51</f>
        <v>0</v>
      </c>
      <c r="AP1430" s="40">
        <f>ROUNDUP(('Дані з ДІСО'!AE1430+'Дані не з ДІСО'!E1430+'Дані не з ДІСО'!G1430)/Параметри!$K$69,0)</f>
        <v>0</v>
      </c>
      <c r="AQ1430" s="40">
        <f t="shared" si="203"/>
        <v>0</v>
      </c>
      <c r="AR1430" s="40">
        <f>IF(AP1430=0,0,('Дані з ДІСО'!AH1430+'Дані не з ДІСО'!G1430)/('Дані з ДІСО'!AE1430+'Дані не з ДІСО'!E1430+'Дані не з ДІСО'!G1430))</f>
        <v>0</v>
      </c>
      <c r="AS1430" s="29">
        <f>AQ1430*(1+0.25*AR1430)*Параметри!$K$51</f>
        <v>0</v>
      </c>
      <c r="AT1430" s="40">
        <f>ROUNDUP('Дані з ДІСО'!AF1430/Параметри!$K$70,0)</f>
        <v>0</v>
      </c>
      <c r="AU1430" s="40">
        <f t="shared" si="204"/>
        <v>0</v>
      </c>
      <c r="AV1430" s="40">
        <f>IF(AT1430=0,0,'Дані з ДІСО'!AI1430/'Дані з ДІСО'!AF1430)</f>
        <v>0</v>
      </c>
      <c r="AW1430" s="29">
        <f>AU1430*(1+0.25*AV1430)*Параметри!$K$51</f>
        <v>0</v>
      </c>
      <c r="AX1430" s="40">
        <f>ROUNDUP('Дані з ДІСО'!AR1430/Параметри!$K$29,0)</f>
        <v>0</v>
      </c>
      <c r="AY1430" s="40">
        <f>ROUNDUP('Дані з ДІСО'!AS1430/Параметри!$K$29,0)</f>
        <v>0</v>
      </c>
      <c r="AZ1430" s="40">
        <f>ROUNDUP('Дані з ДІСО'!AT1430/Параметри!$K$29,0)</f>
        <v>0</v>
      </c>
      <c r="BA1430" s="64">
        <f>(AX1430*Параметри!$K$32+AY1430*Параметри!$L$32+AZ1430*Параметри!$M$32)/18</f>
        <v>0</v>
      </c>
      <c r="BB1430" s="29">
        <f>(BA1430*Параметри!$K$51+SUM('Дані з ДІСО'!AR1430:AT1430)*Параметри!$K$48*Параметри!$K$20/1000)*Параметри!$K$74</f>
        <v>0</v>
      </c>
      <c r="BC1430" s="40">
        <f>ROUNDUP(('Дані не з ДІСО'!I1430+'Дані не з ДІСО'!K1430)/Параметри!$K$26,0)</f>
        <v>0</v>
      </c>
      <c r="BD1430" s="29">
        <f>BC1430*Параметри!$M$36/18</f>
        <v>0</v>
      </c>
      <c r="BE1430" s="40">
        <f>IF(BC1430=0,0,'Дані не з ДІСО'!K1430/('Дані не з ДІСО'!I1430+'Дані не з ДІСО'!K1430))</f>
        <v>0</v>
      </c>
      <c r="BF1430" s="29">
        <f>(1+0.25*BE1430)*BD1430*Параметри!$K$51</f>
        <v>0</v>
      </c>
      <c r="BG1430" s="40">
        <f>ROUNDUP('Дані не з ДІСО'!M1430/Параметри!$K$27,0)</f>
        <v>0</v>
      </c>
      <c r="BH1430" s="40">
        <f>BG1430*Параметри!$M$37/18</f>
        <v>0</v>
      </c>
      <c r="BI1430" s="29">
        <f>BH1430*Параметри!$K$51</f>
        <v>0</v>
      </c>
      <c r="BJ1430" s="29">
        <f>'Дані не з ДІСО'!N1430*Параметри!$K$76</f>
        <v>0</v>
      </c>
      <c r="BK1430" s="40">
        <f>ROUNDUP('Дані з ДІСО'!V1430/Параметри!$K$25,0)</f>
        <v>0</v>
      </c>
      <c r="BL1430" s="40">
        <f>ROUNDUP('Дані з ДІСО'!W1430/Параметри!$K$25,0)</f>
        <v>0</v>
      </c>
      <c r="BM1430" s="40">
        <f>ROUNDUP('Дані з ДІСО'!X1430/Параметри!$K$25,0)</f>
        <v>0</v>
      </c>
      <c r="BN1430" s="40">
        <f>(BK1430*Параметри!$K$34+BL1430*Параметри!$L$34+BM1430*Параметри!$M$34)/18</f>
        <v>0</v>
      </c>
      <c r="BO1430" s="40">
        <f>IF(K1430=0,0,'Дані з ДІСО'!AC1430/K1430)</f>
        <v>0</v>
      </c>
      <c r="BP1430" s="29">
        <f>(1+0.25*BO1430)*BN1430*Параметри!$K$51</f>
        <v>0</v>
      </c>
      <c r="BQ1430" s="29">
        <f>BP1430*'Коефіцієнти АТО'!U1430</f>
        <v>0</v>
      </c>
      <c r="BR1430" s="29">
        <f>K1430*(1+0.25*BO1430)*Параметри!$K$66*Параметри!$K$20/1000</f>
        <v>0</v>
      </c>
      <c r="BS1430" s="29">
        <f>(1+0.25*BO1430)*K1430*'Коефіцієнти АТО'!S1430*Параметри!$K$20/1000</f>
        <v>0</v>
      </c>
      <c r="BT1430" s="29">
        <f t="shared" si="205"/>
        <v>0</v>
      </c>
      <c r="BU1430" s="40">
        <f>ROUNDUP('Дані з ДІСО'!AG1430/Параметри!$K$71,0)</f>
        <v>0</v>
      </c>
      <c r="BV1430" s="40">
        <f t="shared" si="206"/>
        <v>0</v>
      </c>
      <c r="BW1430" s="40">
        <f>IF('Дані з ДІСО'!AG1430=0,0,'Дані з ДІСО'!AJ1430/'Дані з ДІСО'!AG1430)</f>
        <v>0</v>
      </c>
      <c r="BX1430" s="29">
        <f>BV1430*(1+0.25*BW1430)*Параметри!$K$51</f>
        <v>0</v>
      </c>
      <c r="BY1430" s="29">
        <f>ROUND(IF(Параметри!$K$77="No",CC1430,CC1430*Параметри!$K$78)+AG1430,1)</f>
        <v>47321.3</v>
      </c>
      <c r="BZ1430" s="29">
        <f>ROUND(IF(Параметри!$K$77="No",BF1430,BF1430*Параметри!$K$78),1)</f>
        <v>0</v>
      </c>
      <c r="CA1430" s="29">
        <f>ROUND(IF(Параметри!$K$77="No",BI1430,BI1430*Параметри!$K$78),1)</f>
        <v>0</v>
      </c>
      <c r="CB1430" s="29">
        <f>ROUND(IF(Параметри!$K$77="No",BJ1430,BJ1430*Параметри!$K$78),1)</f>
        <v>0</v>
      </c>
      <c r="CC1430" s="29">
        <f t="shared" si="200"/>
        <v>52579.262539151852</v>
      </c>
    </row>
    <row r="1431" spans="1:81">
      <c r="A1431" s="9">
        <v>1430</v>
      </c>
      <c r="B1431" s="9" t="s">
        <v>3151</v>
      </c>
      <c r="C1431" s="9" t="s">
        <v>3151</v>
      </c>
      <c r="D1431" s="9" t="s">
        <v>4422</v>
      </c>
      <c r="E1431" s="9" t="s">
        <v>29</v>
      </c>
      <c r="F1431" s="9" t="s">
        <v>3817</v>
      </c>
      <c r="G1431" s="9" t="s">
        <v>2967</v>
      </c>
      <c r="H1431" s="29">
        <f>SUM('Дані з ДІСО'!J1431:L1431)</f>
        <v>1198</v>
      </c>
      <c r="I1431" s="29">
        <f>SUM('Дані з ДІСО'!G1431:I1431)</f>
        <v>85</v>
      </c>
      <c r="J1431" s="29">
        <f>SUM('Дані з ДІСО'!P1431:R1431)</f>
        <v>0</v>
      </c>
      <c r="K1431" s="29">
        <f>SUM('Дані з ДІСО'!V1431:X1431)</f>
        <v>0</v>
      </c>
      <c r="L1431" s="40">
        <f>ROUNDUP('Дані з ДІСО'!J1431/'Коефіцієнти АТО'!$R1431,0)</f>
        <v>34</v>
      </c>
      <c r="M1431" s="40">
        <f>ROUNDUP('Дані з ДІСО'!K1431/'Коефіцієнти АТО'!$R1431,0)</f>
        <v>50</v>
      </c>
      <c r="N1431" s="40">
        <f>ROUNDUP('Дані з ДІСО'!L1431/'Коефіцієнти АТО'!$R1431,0)</f>
        <v>9</v>
      </c>
      <c r="O1431" s="59">
        <f>(L1431*Параметри!$K$32+M1431*Параметри!$L$32+N1431*Параметри!$M$32)/18</f>
        <v>152.02777777777777</v>
      </c>
      <c r="P1431" s="41">
        <f>IF(H1431=0,"",'Дані з ДІСО'!Y1431/H1431)</f>
        <v>0</v>
      </c>
      <c r="Q1431" s="29">
        <f>IF(H1431=0,"",(1+0.25*P1431)*O1431*Параметри!$K$51)</f>
        <v>31138.361512575775</v>
      </c>
      <c r="R1431" s="29">
        <f>IF(H1431=0,"",Q1431*'Коефіцієнти АТО'!T1431)</f>
        <v>529.35214571378822</v>
      </c>
      <c r="S1431" s="29">
        <f>IF(H1431=0,"",H1431*(1+0.25*P1431)*Параметри!$K$66*Параметри!$K$20/1000)</f>
        <v>0</v>
      </c>
      <c r="T1431" s="29">
        <f>IF(H1431=0,"",H1431*(1+0.25*P1431)*'Коефіцієнти АТО'!$S1431*Параметри!$K$20/1000)</f>
        <v>5472.5974226720409</v>
      </c>
      <c r="U1431" s="29">
        <f t="shared" si="201"/>
        <v>37140.311080961605</v>
      </c>
      <c r="V1431" s="29">
        <f t="shared" si="202"/>
        <v>37140.311080961605</v>
      </c>
      <c r="W1431" s="40">
        <f>ROUNDUP('Дані з ДІСО'!P1431/Параметри!$K$24,0)</f>
        <v>0</v>
      </c>
      <c r="X1431" s="40">
        <f>ROUNDUP('Дані з ДІСО'!Q1431/Параметри!$K$24,0)</f>
        <v>0</v>
      </c>
      <c r="Y1431" s="40">
        <f>ROUNDUP('Дані з ДІСО'!R1431/Параметри!$K$24,0)</f>
        <v>0</v>
      </c>
      <c r="Z1431" s="59">
        <f>(W1431*Параметри!$K$33+X1431*Параметри!$L$33+Y1431*Параметри!$M$33)/18</f>
        <v>0</v>
      </c>
      <c r="AA1431" s="41">
        <f>IF(J1431=0,0,'Дані з ДІСО'!AA1431/J1431)</f>
        <v>0</v>
      </c>
      <c r="AB1431" s="29">
        <f>(1+0.25*AA1431)*Z1431*Параметри!$K$51</f>
        <v>0</v>
      </c>
      <c r="AC1431" s="29">
        <f>AB1431*'Коефіцієнти АТО'!U1431</f>
        <v>0</v>
      </c>
      <c r="AD1431" s="29">
        <f>J1431*(1+0.25*AA1431)*Параметри!$K$66*Параметри!$K$20/1000</f>
        <v>0</v>
      </c>
      <c r="AE1431" s="29">
        <f>(1+0.25*AA1431)*J1431*'Коефіцієнти АТО'!S1431*Параметри!$K$20/1000</f>
        <v>0</v>
      </c>
      <c r="AF1431" s="29">
        <f t="shared" si="198"/>
        <v>0</v>
      </c>
      <c r="AG1431" s="29">
        <v>0</v>
      </c>
      <c r="AH1431" s="40">
        <v>4</v>
      </c>
      <c r="AI1431" s="40">
        <v>0</v>
      </c>
      <c r="AJ1431" s="40">
        <f t="shared" si="199"/>
        <v>0</v>
      </c>
      <c r="AK1431" s="29">
        <f>(AH1431+AI1431)*(1+0.25*AJ1431)*Параметри!$K$53</f>
        <v>717.71710278400019</v>
      </c>
      <c r="AL1431" s="29">
        <f>ROUNDUP(('Дані з ДІСО'!AU1431+'Дані з ДІСО'!AW1431)/Параметри!$K$28,0)</f>
        <v>0</v>
      </c>
      <c r="AM1431" s="64">
        <f>AL1431*Параметри!$M$35/18</f>
        <v>0</v>
      </c>
      <c r="AN1431" s="29">
        <f>IF(AL1431=0,0,'Дані з ДІСО'!AW1431/SUM('Дані з ДІСО'!AU1431,'Дані з ДІСО'!AW1431))</f>
        <v>0</v>
      </c>
      <c r="AO1431" s="29">
        <f>(1+0.25*AN1431)*AM1431*Параметри!$K$51</f>
        <v>0</v>
      </c>
      <c r="AP1431" s="40">
        <f>ROUNDUP(('Дані з ДІСО'!AE1431+'Дані не з ДІСО'!E1431+'Дані не з ДІСО'!G1431)/Параметри!$K$69,0)</f>
        <v>0</v>
      </c>
      <c r="AQ1431" s="40">
        <f t="shared" si="203"/>
        <v>0</v>
      </c>
      <c r="AR1431" s="40">
        <f>IF(AP1431=0,0,('Дані з ДІСО'!AH1431+'Дані не з ДІСО'!G1431)/('Дані з ДІСО'!AE1431+'Дані не з ДІСО'!E1431+'Дані не з ДІСО'!G1431))</f>
        <v>0</v>
      </c>
      <c r="AS1431" s="29">
        <f>AQ1431*(1+0.25*AR1431)*Параметри!$K$51</f>
        <v>0</v>
      </c>
      <c r="AT1431" s="40">
        <f>ROUNDUP('Дані з ДІСО'!AF1431/Параметри!$K$70,0)</f>
        <v>0</v>
      </c>
      <c r="AU1431" s="40">
        <f t="shared" si="204"/>
        <v>0</v>
      </c>
      <c r="AV1431" s="40">
        <f>IF(AT1431=0,0,'Дані з ДІСО'!AI1431/'Дані з ДІСО'!AF1431)</f>
        <v>0</v>
      </c>
      <c r="AW1431" s="29">
        <f>AU1431*(1+0.25*AV1431)*Параметри!$K$51</f>
        <v>0</v>
      </c>
      <c r="AX1431" s="40">
        <f>ROUNDUP('Дані з ДІСО'!AR1431/Параметри!$K$29,0)</f>
        <v>0</v>
      </c>
      <c r="AY1431" s="40">
        <f>ROUNDUP('Дані з ДІСО'!AS1431/Параметри!$K$29,0)</f>
        <v>0</v>
      </c>
      <c r="AZ1431" s="40">
        <f>ROUNDUP('Дані з ДІСО'!AT1431/Параметри!$K$29,0)</f>
        <v>0</v>
      </c>
      <c r="BA1431" s="64">
        <f>(AX1431*Параметри!$K$32+AY1431*Параметри!$L$32+AZ1431*Параметри!$M$32)/18</f>
        <v>0</v>
      </c>
      <c r="BB1431" s="29">
        <f>(BA1431*Параметри!$K$51+SUM('Дані з ДІСО'!AR1431:AT1431)*Параметри!$K$48*Параметри!$K$20/1000)*Параметри!$K$74</f>
        <v>0</v>
      </c>
      <c r="BC1431" s="40">
        <f>ROUNDUP(('Дані не з ДІСО'!I1431+'Дані не з ДІСО'!K1431)/Параметри!$K$26,0)</f>
        <v>0</v>
      </c>
      <c r="BD1431" s="29">
        <f>BC1431*Параметри!$M$36/18</f>
        <v>0</v>
      </c>
      <c r="BE1431" s="40">
        <f>IF(BC1431=0,0,'Дані не з ДІСО'!K1431/('Дані не з ДІСО'!I1431+'Дані не з ДІСО'!K1431))</f>
        <v>0</v>
      </c>
      <c r="BF1431" s="29">
        <f>(1+0.25*BE1431)*BD1431*Параметри!$K$51</f>
        <v>0</v>
      </c>
      <c r="BG1431" s="40">
        <f>ROUNDUP('Дані не з ДІСО'!M1431/Параметри!$K$27,0)</f>
        <v>0</v>
      </c>
      <c r="BH1431" s="40">
        <f>BG1431*Параметри!$M$37/18</f>
        <v>0</v>
      </c>
      <c r="BI1431" s="29">
        <f>BH1431*Параметри!$K$51</f>
        <v>0</v>
      </c>
      <c r="BJ1431" s="29">
        <f>'Дані не з ДІСО'!N1431*Параметри!$K$76</f>
        <v>0</v>
      </c>
      <c r="BK1431" s="40">
        <f>ROUNDUP('Дані з ДІСО'!V1431/Параметри!$K$25,0)</f>
        <v>0</v>
      </c>
      <c r="BL1431" s="40">
        <f>ROUNDUP('Дані з ДІСО'!W1431/Параметри!$K$25,0)</f>
        <v>0</v>
      </c>
      <c r="BM1431" s="40">
        <f>ROUNDUP('Дані з ДІСО'!X1431/Параметри!$K$25,0)</f>
        <v>0</v>
      </c>
      <c r="BN1431" s="40">
        <f>(BK1431*Параметри!$K$34+BL1431*Параметри!$L$34+BM1431*Параметри!$M$34)/18</f>
        <v>0</v>
      </c>
      <c r="BO1431" s="40">
        <f>IF(K1431=0,0,'Дані з ДІСО'!AC1431/K1431)</f>
        <v>0</v>
      </c>
      <c r="BP1431" s="29">
        <f>(1+0.25*BO1431)*BN1431*Параметри!$K$51</f>
        <v>0</v>
      </c>
      <c r="BQ1431" s="29">
        <f>BP1431*'Коефіцієнти АТО'!U1431</f>
        <v>0</v>
      </c>
      <c r="BR1431" s="29">
        <f>K1431*(1+0.25*BO1431)*Параметри!$K$66*Параметри!$K$20/1000</f>
        <v>0</v>
      </c>
      <c r="BS1431" s="29">
        <f>(1+0.25*BO1431)*K1431*'Коефіцієнти АТО'!S1431*Параметри!$K$20/1000</f>
        <v>0</v>
      </c>
      <c r="BT1431" s="29">
        <f t="shared" si="205"/>
        <v>0</v>
      </c>
      <c r="BU1431" s="40">
        <f>ROUNDUP('Дані з ДІСО'!AG1431/Параметри!$K$71,0)</f>
        <v>0</v>
      </c>
      <c r="BV1431" s="40">
        <f t="shared" si="206"/>
        <v>0</v>
      </c>
      <c r="BW1431" s="40">
        <f>IF('Дані з ДІСО'!AG1431=0,0,'Дані з ДІСО'!AJ1431/'Дані з ДІСО'!AG1431)</f>
        <v>0</v>
      </c>
      <c r="BX1431" s="29">
        <f>BV1431*(1+0.25*BW1431)*Параметри!$K$51</f>
        <v>0</v>
      </c>
      <c r="BY1431" s="29">
        <f>ROUND(IF(Параметри!$K$77="No",CC1431,CC1431*Параметри!$K$78)+AG1431,1)</f>
        <v>34072.199999999997</v>
      </c>
      <c r="BZ1431" s="29">
        <f>ROUND(IF(Параметри!$K$77="No",BF1431,BF1431*Параметри!$K$78),1)</f>
        <v>0</v>
      </c>
      <c r="CA1431" s="29">
        <f>ROUND(IF(Параметри!$K$77="No",BI1431,BI1431*Параметри!$K$78),1)</f>
        <v>0</v>
      </c>
      <c r="CB1431" s="29">
        <f>ROUND(IF(Параметри!$K$77="No",BJ1431,BJ1431*Параметри!$K$78),1)</f>
        <v>0</v>
      </c>
      <c r="CC1431" s="29">
        <f t="shared" si="200"/>
        <v>37858.028183745606</v>
      </c>
    </row>
    <row r="1432" spans="1:81">
      <c r="A1432" s="9">
        <v>1431</v>
      </c>
      <c r="B1432" s="9" t="s">
        <v>3151</v>
      </c>
      <c r="C1432" s="9" t="s">
        <v>3151</v>
      </c>
      <c r="D1432" s="9" t="s">
        <v>4422</v>
      </c>
      <c r="E1432" s="9" t="s">
        <v>29</v>
      </c>
      <c r="F1432" s="9" t="s">
        <v>4446</v>
      </c>
      <c r="G1432" s="9" t="s">
        <v>2969</v>
      </c>
      <c r="H1432" s="29">
        <f>SUM('Дані з ДІСО'!J1432:L1432)</f>
        <v>335</v>
      </c>
      <c r="I1432" s="29">
        <f>SUM('Дані з ДІСО'!G1432:I1432)</f>
        <v>41</v>
      </c>
      <c r="J1432" s="29">
        <f>SUM('Дані з ДІСО'!P1432:R1432)</f>
        <v>0</v>
      </c>
      <c r="K1432" s="29">
        <f>SUM('Дані з ДІСО'!V1432:X1432)</f>
        <v>0</v>
      </c>
      <c r="L1432" s="40">
        <f>ROUNDUP('Дані з ДІСО'!J1432/'Коефіцієнти АТО'!$R1432,0)</f>
        <v>9</v>
      </c>
      <c r="M1432" s="40">
        <f>ROUNDUP('Дані з ДІСО'!K1432/'Коефіцієнти АТО'!$R1432,0)</f>
        <v>14</v>
      </c>
      <c r="N1432" s="40">
        <f>ROUNDUP('Дані з ДІСО'!L1432/'Коефіцієнти АТО'!$R1432,0)</f>
        <v>3</v>
      </c>
      <c r="O1432" s="59">
        <f>(L1432*Параметри!$K$32+M1432*Параметри!$L$32+N1432*Параметри!$M$32)/18</f>
        <v>42.85</v>
      </c>
      <c r="P1432" s="41">
        <f>IF(H1432=0,"",'Дані з ДІСО'!Y1432/H1432)</f>
        <v>0</v>
      </c>
      <c r="Q1432" s="29">
        <f>IF(H1432=0,"",(1+0.25*P1432)*O1432*Параметри!$K$51)</f>
        <v>8776.5460386075993</v>
      </c>
      <c r="R1432" s="29">
        <f>IF(H1432=0,"",Q1432*'Коефіцієнти АТО'!T1432)</f>
        <v>149.2012826563292</v>
      </c>
      <c r="S1432" s="29">
        <f>IF(H1432=0,"",H1432*(1+0.25*P1432)*Параметри!$K$66*Параметри!$K$20/1000)</f>
        <v>0</v>
      </c>
      <c r="T1432" s="29">
        <f>IF(H1432=0,"",H1432*(1+0.25*P1432)*'Коефіцієнти АТО'!$S1432*Параметри!$K$20/1000)</f>
        <v>1370.9092562880974</v>
      </c>
      <c r="U1432" s="29">
        <f t="shared" si="201"/>
        <v>10296.656577552027</v>
      </c>
      <c r="V1432" s="29">
        <f t="shared" si="202"/>
        <v>10296.656577552027</v>
      </c>
      <c r="W1432" s="40">
        <f>ROUNDUP('Дані з ДІСО'!P1432/Параметри!$K$24,0)</f>
        <v>0</v>
      </c>
      <c r="X1432" s="40">
        <f>ROUNDUP('Дані з ДІСО'!Q1432/Параметри!$K$24,0)</f>
        <v>0</v>
      </c>
      <c r="Y1432" s="40">
        <f>ROUNDUP('Дані з ДІСО'!R1432/Параметри!$K$24,0)</f>
        <v>0</v>
      </c>
      <c r="Z1432" s="59">
        <f>(W1432*Параметри!$K$33+X1432*Параметри!$L$33+Y1432*Параметри!$M$33)/18</f>
        <v>0</v>
      </c>
      <c r="AA1432" s="41">
        <f>IF(J1432=0,0,'Дані з ДІСО'!AA1432/J1432)</f>
        <v>0</v>
      </c>
      <c r="AB1432" s="29">
        <f>(1+0.25*AA1432)*Z1432*Параметри!$K$51</f>
        <v>0</v>
      </c>
      <c r="AC1432" s="29">
        <f>AB1432*'Коефіцієнти АТО'!U1432</f>
        <v>0</v>
      </c>
      <c r="AD1432" s="29">
        <f>J1432*(1+0.25*AA1432)*Параметри!$K$66*Параметри!$K$20/1000</f>
        <v>0</v>
      </c>
      <c r="AE1432" s="29">
        <f>(1+0.25*AA1432)*J1432*'Коефіцієнти АТО'!S1432*Параметри!$K$20/1000</f>
        <v>0</v>
      </c>
      <c r="AF1432" s="29">
        <f t="shared" si="198"/>
        <v>0</v>
      </c>
      <c r="AG1432" s="29">
        <v>0</v>
      </c>
      <c r="AH1432" s="40">
        <v>0</v>
      </c>
      <c r="AI1432" s="40">
        <v>0</v>
      </c>
      <c r="AJ1432" s="40">
        <f t="shared" si="199"/>
        <v>0</v>
      </c>
      <c r="AK1432" s="29">
        <f>(AH1432+AI1432)*(1+0.25*AJ1432)*Параметри!$K$53</f>
        <v>0</v>
      </c>
      <c r="AL1432" s="29">
        <f>ROUNDUP(('Дані з ДІСО'!AU1432+'Дані з ДІСО'!AW1432)/Параметри!$K$28,0)</f>
        <v>0</v>
      </c>
      <c r="AM1432" s="64">
        <f>AL1432*Параметри!$M$35/18</f>
        <v>0</v>
      </c>
      <c r="AN1432" s="29">
        <f>IF(AL1432=0,0,'Дані з ДІСО'!AW1432/SUM('Дані з ДІСО'!AU1432,'Дані з ДІСО'!AW1432))</f>
        <v>0</v>
      </c>
      <c r="AO1432" s="29">
        <f>(1+0.25*AN1432)*AM1432*Параметри!$K$51</f>
        <v>0</v>
      </c>
      <c r="AP1432" s="40">
        <f>ROUNDUP(('Дані з ДІСО'!AE1432+'Дані не з ДІСО'!E1432+'Дані не з ДІСО'!G1432)/Параметри!$K$69,0)</f>
        <v>0</v>
      </c>
      <c r="AQ1432" s="40">
        <f t="shared" si="203"/>
        <v>0</v>
      </c>
      <c r="AR1432" s="40">
        <f>IF(AP1432=0,0,('Дані з ДІСО'!AH1432+'Дані не з ДІСО'!G1432)/('Дані з ДІСО'!AE1432+'Дані не з ДІСО'!E1432+'Дані не з ДІСО'!G1432))</f>
        <v>0</v>
      </c>
      <c r="AS1432" s="29">
        <f>AQ1432*(1+0.25*AR1432)*Параметри!$K$51</f>
        <v>0</v>
      </c>
      <c r="AT1432" s="40">
        <f>ROUNDUP('Дані з ДІСО'!AF1432/Параметри!$K$70,0)</f>
        <v>0</v>
      </c>
      <c r="AU1432" s="40">
        <f t="shared" si="204"/>
        <v>0</v>
      </c>
      <c r="AV1432" s="40">
        <f>IF(AT1432=0,0,'Дані з ДІСО'!AI1432/'Дані з ДІСО'!AF1432)</f>
        <v>0</v>
      </c>
      <c r="AW1432" s="29">
        <f>AU1432*(1+0.25*AV1432)*Параметри!$K$51</f>
        <v>0</v>
      </c>
      <c r="AX1432" s="40">
        <f>ROUNDUP('Дані з ДІСО'!AR1432/Параметри!$K$29,0)</f>
        <v>0</v>
      </c>
      <c r="AY1432" s="40">
        <f>ROUNDUP('Дані з ДІСО'!AS1432/Параметри!$K$29,0)</f>
        <v>0</v>
      </c>
      <c r="AZ1432" s="40">
        <f>ROUNDUP('Дані з ДІСО'!AT1432/Параметри!$K$29,0)</f>
        <v>0</v>
      </c>
      <c r="BA1432" s="64">
        <f>(AX1432*Параметри!$K$32+AY1432*Параметри!$L$32+AZ1432*Параметри!$M$32)/18</f>
        <v>0</v>
      </c>
      <c r="BB1432" s="29">
        <f>(BA1432*Параметри!$K$51+SUM('Дані з ДІСО'!AR1432:AT1432)*Параметри!$K$48*Параметри!$K$20/1000)*Параметри!$K$74</f>
        <v>0</v>
      </c>
      <c r="BC1432" s="40">
        <f>ROUNDUP(('Дані не з ДІСО'!I1432+'Дані не з ДІСО'!K1432)/Параметри!$K$26,0)</f>
        <v>0</v>
      </c>
      <c r="BD1432" s="29">
        <f>BC1432*Параметри!$M$36/18</f>
        <v>0</v>
      </c>
      <c r="BE1432" s="40">
        <f>IF(BC1432=0,0,'Дані не з ДІСО'!K1432/('Дані не з ДІСО'!I1432+'Дані не з ДІСО'!K1432))</f>
        <v>0</v>
      </c>
      <c r="BF1432" s="29">
        <f>(1+0.25*BE1432)*BD1432*Параметри!$K$51</f>
        <v>0</v>
      </c>
      <c r="BG1432" s="40">
        <f>ROUNDUP('Дані не з ДІСО'!M1432/Параметри!$K$27,0)</f>
        <v>0</v>
      </c>
      <c r="BH1432" s="40">
        <f>BG1432*Параметри!$M$37/18</f>
        <v>0</v>
      </c>
      <c r="BI1432" s="29">
        <f>BH1432*Параметри!$K$51</f>
        <v>0</v>
      </c>
      <c r="BJ1432" s="29">
        <f>'Дані не з ДІСО'!N1432*Параметри!$K$76</f>
        <v>0</v>
      </c>
      <c r="BK1432" s="40">
        <f>ROUNDUP('Дані з ДІСО'!V1432/Параметри!$K$25,0)</f>
        <v>0</v>
      </c>
      <c r="BL1432" s="40">
        <f>ROUNDUP('Дані з ДІСО'!W1432/Параметри!$K$25,0)</f>
        <v>0</v>
      </c>
      <c r="BM1432" s="40">
        <f>ROUNDUP('Дані з ДІСО'!X1432/Параметри!$K$25,0)</f>
        <v>0</v>
      </c>
      <c r="BN1432" s="40">
        <f>(BK1432*Параметри!$K$34+BL1432*Параметри!$L$34+BM1432*Параметри!$M$34)/18</f>
        <v>0</v>
      </c>
      <c r="BO1432" s="40">
        <f>IF(K1432=0,0,'Дані з ДІСО'!AC1432/K1432)</f>
        <v>0</v>
      </c>
      <c r="BP1432" s="29">
        <f>(1+0.25*BO1432)*BN1432*Параметри!$K$51</f>
        <v>0</v>
      </c>
      <c r="BQ1432" s="29">
        <f>BP1432*'Коефіцієнти АТО'!U1432</f>
        <v>0</v>
      </c>
      <c r="BR1432" s="29">
        <f>K1432*(1+0.25*BO1432)*Параметри!$K$66*Параметри!$K$20/1000</f>
        <v>0</v>
      </c>
      <c r="BS1432" s="29">
        <f>(1+0.25*BO1432)*K1432*'Коефіцієнти АТО'!S1432*Параметри!$K$20/1000</f>
        <v>0</v>
      </c>
      <c r="BT1432" s="29">
        <f t="shared" si="205"/>
        <v>0</v>
      </c>
      <c r="BU1432" s="40">
        <f>ROUNDUP('Дані з ДІСО'!AG1432/Параметри!$K$71,0)</f>
        <v>0</v>
      </c>
      <c r="BV1432" s="40">
        <f t="shared" si="206"/>
        <v>0</v>
      </c>
      <c r="BW1432" s="40">
        <f>IF('Дані з ДІСО'!AG1432=0,0,'Дані з ДІСО'!AJ1432/'Дані з ДІСО'!AG1432)</f>
        <v>0</v>
      </c>
      <c r="BX1432" s="29">
        <f>BV1432*(1+0.25*BW1432)*Параметри!$K$51</f>
        <v>0</v>
      </c>
      <c r="BY1432" s="29">
        <f>ROUND(IF(Параметри!$K$77="No",CC1432,CC1432*Параметри!$K$78)+AG1432,1)</f>
        <v>9267</v>
      </c>
      <c r="BZ1432" s="29">
        <f>ROUND(IF(Параметри!$K$77="No",BF1432,BF1432*Параметри!$K$78),1)</f>
        <v>0</v>
      </c>
      <c r="CA1432" s="29">
        <f>ROUND(IF(Параметри!$K$77="No",BI1432,BI1432*Параметри!$K$78),1)</f>
        <v>0</v>
      </c>
      <c r="CB1432" s="29">
        <f>ROUND(IF(Параметри!$K$77="No",BJ1432,BJ1432*Параметри!$K$78),1)</f>
        <v>0</v>
      </c>
      <c r="CC1432" s="29">
        <f t="shared" si="200"/>
        <v>10296.656577552027</v>
      </c>
    </row>
    <row r="1433" spans="1:81">
      <c r="A1433" s="9">
        <v>1432</v>
      </c>
      <c r="B1433" s="9" t="s">
        <v>3151</v>
      </c>
      <c r="C1433" s="9" t="s">
        <v>3151</v>
      </c>
      <c r="D1433" s="9" t="s">
        <v>4422</v>
      </c>
      <c r="E1433" s="9" t="s">
        <v>29</v>
      </c>
      <c r="F1433" s="9" t="s">
        <v>4447</v>
      </c>
      <c r="G1433" s="9" t="s">
        <v>2971</v>
      </c>
      <c r="H1433" s="29">
        <f>SUM('Дані з ДІСО'!J1433:L1433)</f>
        <v>327</v>
      </c>
      <c r="I1433" s="29">
        <f>SUM('Дані з ДІСО'!G1433:I1433)</f>
        <v>37</v>
      </c>
      <c r="J1433" s="29">
        <f>SUM('Дані з ДІСО'!P1433:R1433)</f>
        <v>0</v>
      </c>
      <c r="K1433" s="29">
        <f>SUM('Дані з ДІСО'!V1433:X1433)</f>
        <v>0</v>
      </c>
      <c r="L1433" s="40">
        <f>ROUNDUP('Дані з ДІСО'!J1433/'Коефіцієнти АТО'!$R1433,0)</f>
        <v>9</v>
      </c>
      <c r="M1433" s="40">
        <f>ROUNDUP('Дані з ДІСО'!K1433/'Коефіцієнти АТО'!$R1433,0)</f>
        <v>15</v>
      </c>
      <c r="N1433" s="40">
        <f>ROUNDUP('Дані з ДІСО'!L1433/'Коефіцієнти АТО'!$R1433,0)</f>
        <v>4</v>
      </c>
      <c r="O1433" s="59">
        <f>(L1433*Параметри!$K$32+M1433*Параметри!$L$32+N1433*Параметри!$M$32)/18</f>
        <v>46.638888888888886</v>
      </c>
      <c r="P1433" s="41">
        <f>IF(H1433=0,"",'Дані з ДІСО'!Y1433/H1433)</f>
        <v>0</v>
      </c>
      <c r="Q1433" s="29">
        <f>IF(H1433=0,"",(1+0.25*P1433)*O1433*Параметри!$K$51)</f>
        <v>9552.587060042888</v>
      </c>
      <c r="R1433" s="29">
        <f>IF(H1433=0,"",Q1433*'Коефіцієнти АТО'!T1433)</f>
        <v>162.39398002072912</v>
      </c>
      <c r="S1433" s="29">
        <f>IF(H1433=0,"",H1433*(1+0.25*P1433)*Параметри!$K$66*Параметри!$K$20/1000)</f>
        <v>0</v>
      </c>
      <c r="T1433" s="29">
        <f>IF(H1433=0,"",H1433*(1+0.25*P1433)*'Коефіцієнти АТО'!$S1433*Параметри!$K$20/1000)</f>
        <v>1493.7724183754237</v>
      </c>
      <c r="U1433" s="29">
        <f t="shared" si="201"/>
        <v>11208.753458439041</v>
      </c>
      <c r="V1433" s="29">
        <f t="shared" si="202"/>
        <v>11208.753458439041</v>
      </c>
      <c r="W1433" s="40">
        <f>ROUNDUP('Дані з ДІСО'!P1433/Параметри!$K$24,0)</f>
        <v>0</v>
      </c>
      <c r="X1433" s="40">
        <f>ROUNDUP('Дані з ДІСО'!Q1433/Параметри!$K$24,0)</f>
        <v>0</v>
      </c>
      <c r="Y1433" s="40">
        <f>ROUNDUP('Дані з ДІСО'!R1433/Параметри!$K$24,0)</f>
        <v>0</v>
      </c>
      <c r="Z1433" s="59">
        <f>(W1433*Параметри!$K$33+X1433*Параметри!$L$33+Y1433*Параметри!$M$33)/18</f>
        <v>0</v>
      </c>
      <c r="AA1433" s="41">
        <f>IF(J1433=0,0,'Дані з ДІСО'!AA1433/J1433)</f>
        <v>0</v>
      </c>
      <c r="AB1433" s="29">
        <f>(1+0.25*AA1433)*Z1433*Параметри!$K$51</f>
        <v>0</v>
      </c>
      <c r="AC1433" s="29">
        <f>AB1433*'Коефіцієнти АТО'!U1433</f>
        <v>0</v>
      </c>
      <c r="AD1433" s="29">
        <f>J1433*(1+0.25*AA1433)*Параметри!$K$66*Параметри!$K$20/1000</f>
        <v>0</v>
      </c>
      <c r="AE1433" s="29">
        <f>(1+0.25*AA1433)*J1433*'Коефіцієнти АТО'!S1433*Параметри!$K$20/1000</f>
        <v>0</v>
      </c>
      <c r="AF1433" s="29">
        <f t="shared" si="198"/>
        <v>0</v>
      </c>
      <c r="AG1433" s="29">
        <v>0</v>
      </c>
      <c r="AH1433" s="40">
        <v>3</v>
      </c>
      <c r="AI1433" s="40">
        <v>0</v>
      </c>
      <c r="AJ1433" s="40">
        <f t="shared" si="199"/>
        <v>0</v>
      </c>
      <c r="AK1433" s="29">
        <f>(AH1433+AI1433)*(1+0.25*AJ1433)*Параметри!$K$53</f>
        <v>538.28782708800009</v>
      </c>
      <c r="AL1433" s="29">
        <f>ROUNDUP(('Дані з ДІСО'!AU1433+'Дані з ДІСО'!AW1433)/Параметри!$K$28,0)</f>
        <v>0</v>
      </c>
      <c r="AM1433" s="64">
        <f>AL1433*Параметри!$M$35/18</f>
        <v>0</v>
      </c>
      <c r="AN1433" s="29">
        <f>IF(AL1433=0,0,'Дані з ДІСО'!AW1433/SUM('Дані з ДІСО'!AU1433,'Дані з ДІСО'!AW1433))</f>
        <v>0</v>
      </c>
      <c r="AO1433" s="29">
        <f>(1+0.25*AN1433)*AM1433*Параметри!$K$51</f>
        <v>0</v>
      </c>
      <c r="AP1433" s="40">
        <f>ROUNDUP(('Дані з ДІСО'!AE1433+'Дані не з ДІСО'!E1433+'Дані не з ДІСО'!G1433)/Параметри!$K$69,0)</f>
        <v>0</v>
      </c>
      <c r="AQ1433" s="40">
        <f t="shared" si="203"/>
        <v>0</v>
      </c>
      <c r="AR1433" s="40">
        <f>IF(AP1433=0,0,('Дані з ДІСО'!AH1433+'Дані не з ДІСО'!G1433)/('Дані з ДІСО'!AE1433+'Дані не з ДІСО'!E1433+'Дані не з ДІСО'!G1433))</f>
        <v>0</v>
      </c>
      <c r="AS1433" s="29">
        <f>AQ1433*(1+0.25*AR1433)*Параметри!$K$51</f>
        <v>0</v>
      </c>
      <c r="AT1433" s="40">
        <f>ROUNDUP('Дані з ДІСО'!AF1433/Параметри!$K$70,0)</f>
        <v>0</v>
      </c>
      <c r="AU1433" s="40">
        <f t="shared" si="204"/>
        <v>0</v>
      </c>
      <c r="AV1433" s="40">
        <f>IF(AT1433=0,0,'Дані з ДІСО'!AI1433/'Дані з ДІСО'!AF1433)</f>
        <v>0</v>
      </c>
      <c r="AW1433" s="29">
        <f>AU1433*(1+0.25*AV1433)*Параметри!$K$51</f>
        <v>0</v>
      </c>
      <c r="AX1433" s="40">
        <f>ROUNDUP('Дані з ДІСО'!AR1433/Параметри!$K$29,0)</f>
        <v>0</v>
      </c>
      <c r="AY1433" s="40">
        <f>ROUNDUP('Дані з ДІСО'!AS1433/Параметри!$K$29,0)</f>
        <v>0</v>
      </c>
      <c r="AZ1433" s="40">
        <f>ROUNDUP('Дані з ДІСО'!AT1433/Параметри!$K$29,0)</f>
        <v>0</v>
      </c>
      <c r="BA1433" s="64">
        <f>(AX1433*Параметри!$K$32+AY1433*Параметри!$L$32+AZ1433*Параметри!$M$32)/18</f>
        <v>0</v>
      </c>
      <c r="BB1433" s="29">
        <f>(BA1433*Параметри!$K$51+SUM('Дані з ДІСО'!AR1433:AT1433)*Параметри!$K$48*Параметри!$K$20/1000)*Параметри!$K$74</f>
        <v>0</v>
      </c>
      <c r="BC1433" s="40">
        <f>ROUNDUP(('Дані не з ДІСО'!I1433+'Дані не з ДІСО'!K1433)/Параметри!$K$26,0)</f>
        <v>0</v>
      </c>
      <c r="BD1433" s="29">
        <f>BC1433*Параметри!$M$36/18</f>
        <v>0</v>
      </c>
      <c r="BE1433" s="40">
        <f>IF(BC1433=0,0,'Дані не з ДІСО'!K1433/('Дані не з ДІСО'!I1433+'Дані не з ДІСО'!K1433))</f>
        <v>0</v>
      </c>
      <c r="BF1433" s="29">
        <f>(1+0.25*BE1433)*BD1433*Параметри!$K$51</f>
        <v>0</v>
      </c>
      <c r="BG1433" s="40">
        <f>ROUNDUP('Дані не з ДІСО'!M1433/Параметри!$K$27,0)</f>
        <v>0</v>
      </c>
      <c r="BH1433" s="40">
        <f>BG1433*Параметри!$M$37/18</f>
        <v>0</v>
      </c>
      <c r="BI1433" s="29">
        <f>BH1433*Параметри!$K$51</f>
        <v>0</v>
      </c>
      <c r="BJ1433" s="29">
        <f>'Дані не з ДІСО'!N1433*Параметри!$K$76</f>
        <v>0</v>
      </c>
      <c r="BK1433" s="40">
        <f>ROUNDUP('Дані з ДІСО'!V1433/Параметри!$K$25,0)</f>
        <v>0</v>
      </c>
      <c r="BL1433" s="40">
        <f>ROUNDUP('Дані з ДІСО'!W1433/Параметри!$K$25,0)</f>
        <v>0</v>
      </c>
      <c r="BM1433" s="40">
        <f>ROUNDUP('Дані з ДІСО'!X1433/Параметри!$K$25,0)</f>
        <v>0</v>
      </c>
      <c r="BN1433" s="40">
        <f>(BK1433*Параметри!$K$34+BL1433*Параметри!$L$34+BM1433*Параметри!$M$34)/18</f>
        <v>0</v>
      </c>
      <c r="BO1433" s="40">
        <f>IF(K1433=0,0,'Дані з ДІСО'!AC1433/K1433)</f>
        <v>0</v>
      </c>
      <c r="BP1433" s="29">
        <f>(1+0.25*BO1433)*BN1433*Параметри!$K$51</f>
        <v>0</v>
      </c>
      <c r="BQ1433" s="29">
        <f>BP1433*'Коефіцієнти АТО'!U1433</f>
        <v>0</v>
      </c>
      <c r="BR1433" s="29">
        <f>K1433*(1+0.25*BO1433)*Параметри!$K$66*Параметри!$K$20/1000</f>
        <v>0</v>
      </c>
      <c r="BS1433" s="29">
        <f>(1+0.25*BO1433)*K1433*'Коефіцієнти АТО'!S1433*Параметри!$K$20/1000</f>
        <v>0</v>
      </c>
      <c r="BT1433" s="29">
        <f t="shared" si="205"/>
        <v>0</v>
      </c>
      <c r="BU1433" s="40">
        <f>ROUNDUP('Дані з ДІСО'!AG1433/Параметри!$K$71,0)</f>
        <v>0</v>
      </c>
      <c r="BV1433" s="40">
        <f t="shared" si="206"/>
        <v>0</v>
      </c>
      <c r="BW1433" s="40">
        <f>IF('Дані з ДІСО'!AG1433=0,0,'Дані з ДІСО'!AJ1433/'Дані з ДІСО'!AG1433)</f>
        <v>0</v>
      </c>
      <c r="BX1433" s="29">
        <f>BV1433*(1+0.25*BW1433)*Параметри!$K$51</f>
        <v>0</v>
      </c>
      <c r="BY1433" s="29">
        <f>ROUND(IF(Параметри!$K$77="No",CC1433,CC1433*Параметри!$K$78)+AG1433,1)</f>
        <v>10572.3</v>
      </c>
      <c r="BZ1433" s="29">
        <f>ROUND(IF(Параметри!$K$77="No",BF1433,BF1433*Параметри!$K$78),1)</f>
        <v>0</v>
      </c>
      <c r="CA1433" s="29">
        <f>ROUND(IF(Параметри!$K$77="No",BI1433,BI1433*Параметри!$K$78),1)</f>
        <v>0</v>
      </c>
      <c r="CB1433" s="29">
        <f>ROUND(IF(Параметри!$K$77="No",BJ1433,BJ1433*Параметри!$K$78),1)</f>
        <v>0</v>
      </c>
      <c r="CC1433" s="29">
        <f t="shared" si="200"/>
        <v>11747.041285527041</v>
      </c>
    </row>
    <row r="1434" spans="1:81">
      <c r="A1434" s="9">
        <v>1433</v>
      </c>
      <c r="B1434" s="9" t="s">
        <v>3145</v>
      </c>
      <c r="C1434" s="9" t="s">
        <v>3146</v>
      </c>
      <c r="D1434" s="9" t="s">
        <v>4422</v>
      </c>
      <c r="E1434" s="9" t="s">
        <v>21</v>
      </c>
      <c r="F1434" s="9" t="s">
        <v>3420</v>
      </c>
      <c r="G1434" s="9" t="s">
        <v>2973</v>
      </c>
      <c r="H1434" s="29">
        <f>SUM('Дані з ДІСО'!J1434:L1434)</f>
        <v>1371.5</v>
      </c>
      <c r="I1434" s="29">
        <f>SUM('Дані з ДІСО'!G1434:I1434)</f>
        <v>118</v>
      </c>
      <c r="J1434" s="29">
        <f>SUM('Дані з ДІСО'!P1434:R1434)</f>
        <v>0</v>
      </c>
      <c r="K1434" s="29">
        <f>SUM('Дані з ДІСО'!V1434:X1434)</f>
        <v>0</v>
      </c>
      <c r="L1434" s="40">
        <f>ROUNDUP('Дані з ДІСО'!J1434/'Коефіцієнти АТО'!$R1434,0)</f>
        <v>38</v>
      </c>
      <c r="M1434" s="40">
        <f>ROUNDUP('Дані з ДІСО'!K1434/'Коефіцієнти АТО'!$R1434,0)</f>
        <v>56</v>
      </c>
      <c r="N1434" s="40">
        <f>ROUNDUP('Дані з ДІСО'!L1434/'Коефіцієнти АТО'!$R1434,0)</f>
        <v>17</v>
      </c>
      <c r="O1434" s="59">
        <f>(L1434*Параметри!$K$32+M1434*Параметри!$L$32+N1434*Параметри!$M$32)/18</f>
        <v>183.81666666666669</v>
      </c>
      <c r="P1434" s="41">
        <f>IF(H1434=0,"",'Дані з ДІСО'!Y1434/H1434)</f>
        <v>0</v>
      </c>
      <c r="Q1434" s="29">
        <f>IF(H1434=0,"",(1+0.25*P1434)*O1434*Параметри!$K$51)</f>
        <v>37649.36844021907</v>
      </c>
      <c r="R1434" s="29">
        <f>IF(H1434=0,"",Q1434*'Коефіцієнти АТО'!T1434)</f>
        <v>640.0392634837242</v>
      </c>
      <c r="S1434" s="29">
        <f>IF(H1434=0,"",H1434*(1+0.25*P1434)*Параметри!$K$66*Параметри!$K$20/1000)</f>
        <v>0</v>
      </c>
      <c r="T1434" s="29">
        <f>IF(H1434=0,"",H1434*(1+0.25*P1434)*'Коефіцієнти АТО'!$S1434*Параметри!$K$20/1000)</f>
        <v>5612.5434179078375</v>
      </c>
      <c r="U1434" s="29">
        <f t="shared" si="201"/>
        <v>43901.951121610633</v>
      </c>
      <c r="V1434" s="29">
        <f t="shared" si="202"/>
        <v>43901.951121610633</v>
      </c>
      <c r="W1434" s="40">
        <f>ROUNDUP('Дані з ДІСО'!P1434/Параметри!$K$24,0)</f>
        <v>0</v>
      </c>
      <c r="X1434" s="40">
        <f>ROUNDUP('Дані з ДІСО'!Q1434/Параметри!$K$24,0)</f>
        <v>0</v>
      </c>
      <c r="Y1434" s="40">
        <f>ROUNDUP('Дані з ДІСО'!R1434/Параметри!$K$24,0)</f>
        <v>0</v>
      </c>
      <c r="Z1434" s="59">
        <f>(W1434*Параметри!$K$33+X1434*Параметри!$L$33+Y1434*Параметри!$M$33)/18</f>
        <v>0</v>
      </c>
      <c r="AA1434" s="41">
        <f>IF(J1434=0,0,'Дані з ДІСО'!AA1434/J1434)</f>
        <v>0</v>
      </c>
      <c r="AB1434" s="29">
        <f>(1+0.25*AA1434)*Z1434*Параметри!$K$51</f>
        <v>0</v>
      </c>
      <c r="AC1434" s="29">
        <f>AB1434*'Коефіцієнти АТО'!U1434</f>
        <v>0</v>
      </c>
      <c r="AD1434" s="29">
        <f>J1434*(1+0.25*AA1434)*Параметри!$K$66*Параметри!$K$20/1000</f>
        <v>0</v>
      </c>
      <c r="AE1434" s="29">
        <f>(1+0.25*AA1434)*J1434*'Коефіцієнти АТО'!S1434*Параметри!$K$20/1000</f>
        <v>0</v>
      </c>
      <c r="AF1434" s="29">
        <f t="shared" si="198"/>
        <v>0</v>
      </c>
      <c r="AG1434" s="29">
        <v>0</v>
      </c>
      <c r="AH1434" s="40">
        <v>10</v>
      </c>
      <c r="AI1434" s="40">
        <v>0</v>
      </c>
      <c r="AJ1434" s="40">
        <f t="shared" si="199"/>
        <v>0</v>
      </c>
      <c r="AK1434" s="29">
        <f>(AH1434+AI1434)*(1+0.25*AJ1434)*Параметри!$K$53</f>
        <v>1794.2927569600006</v>
      </c>
      <c r="AL1434" s="29">
        <f>ROUNDUP(('Дані з ДІСО'!AU1434+'Дані з ДІСО'!AW1434)/Параметри!$K$28,0)</f>
        <v>0</v>
      </c>
      <c r="AM1434" s="64">
        <f>AL1434*Параметри!$M$35/18</f>
        <v>0</v>
      </c>
      <c r="AN1434" s="29">
        <f>IF(AL1434=0,0,'Дані з ДІСО'!AW1434/SUM('Дані з ДІСО'!AU1434,'Дані з ДІСО'!AW1434))</f>
        <v>0</v>
      </c>
      <c r="AO1434" s="29">
        <f>(1+0.25*AN1434)*AM1434*Параметри!$K$51</f>
        <v>0</v>
      </c>
      <c r="AP1434" s="40">
        <f>ROUNDUP(('Дані з ДІСО'!AE1434+'Дані не з ДІСО'!E1434+'Дані не з ДІСО'!G1434)/Параметри!$K$69,0)</f>
        <v>0</v>
      </c>
      <c r="AQ1434" s="40">
        <f t="shared" si="203"/>
        <v>0</v>
      </c>
      <c r="AR1434" s="40">
        <f>IF(AP1434=0,0,('Дані з ДІСО'!AH1434+'Дані не з ДІСО'!G1434)/('Дані з ДІСО'!AE1434+'Дані не з ДІСО'!E1434+'Дані не з ДІСО'!G1434))</f>
        <v>0</v>
      </c>
      <c r="AS1434" s="29">
        <f>AQ1434*(1+0.25*AR1434)*Параметри!$K$51</f>
        <v>0</v>
      </c>
      <c r="AT1434" s="40">
        <f>ROUNDUP('Дані з ДІСО'!AF1434/Параметри!$K$70,0)</f>
        <v>0</v>
      </c>
      <c r="AU1434" s="40">
        <f t="shared" si="204"/>
        <v>0</v>
      </c>
      <c r="AV1434" s="40">
        <f>IF(AT1434=0,0,'Дані з ДІСО'!AI1434/'Дані з ДІСО'!AF1434)</f>
        <v>0</v>
      </c>
      <c r="AW1434" s="29">
        <f>AU1434*(1+0.25*AV1434)*Параметри!$K$51</f>
        <v>0</v>
      </c>
      <c r="AX1434" s="40">
        <f>ROUNDUP('Дані з ДІСО'!AR1434/Параметри!$K$29,0)</f>
        <v>0</v>
      </c>
      <c r="AY1434" s="40">
        <f>ROUNDUP('Дані з ДІСО'!AS1434/Параметри!$K$29,0)</f>
        <v>0</v>
      </c>
      <c r="AZ1434" s="40">
        <f>ROUNDUP('Дані з ДІСО'!AT1434/Параметри!$K$29,0)</f>
        <v>0</v>
      </c>
      <c r="BA1434" s="64">
        <f>(AX1434*Параметри!$K$32+AY1434*Параметри!$L$32+AZ1434*Параметри!$M$32)/18</f>
        <v>0</v>
      </c>
      <c r="BB1434" s="29">
        <f>(BA1434*Параметри!$K$51+SUM('Дані з ДІСО'!AR1434:AT1434)*Параметри!$K$48*Параметри!$K$20/1000)*Параметри!$K$74</f>
        <v>0</v>
      </c>
      <c r="BC1434" s="40">
        <f>ROUNDUP(('Дані не з ДІСО'!I1434+'Дані не з ДІСО'!K1434)/Параметри!$K$26,0)</f>
        <v>0</v>
      </c>
      <c r="BD1434" s="29">
        <f>BC1434*Параметри!$M$36/18</f>
        <v>0</v>
      </c>
      <c r="BE1434" s="40">
        <f>IF(BC1434=0,0,'Дані не з ДІСО'!K1434/('Дані не з ДІСО'!I1434+'Дані не з ДІСО'!K1434))</f>
        <v>0</v>
      </c>
      <c r="BF1434" s="29">
        <f>(1+0.25*BE1434)*BD1434*Параметри!$K$51</f>
        <v>0</v>
      </c>
      <c r="BG1434" s="40">
        <f>ROUNDUP('Дані не з ДІСО'!M1434/Параметри!$K$27,0)</f>
        <v>0</v>
      </c>
      <c r="BH1434" s="40">
        <f>BG1434*Параметри!$M$37/18</f>
        <v>0</v>
      </c>
      <c r="BI1434" s="29">
        <f>BH1434*Параметри!$K$51</f>
        <v>0</v>
      </c>
      <c r="BJ1434" s="29">
        <f>'Дані не з ДІСО'!N1434*Параметри!$K$76</f>
        <v>0</v>
      </c>
      <c r="BK1434" s="40">
        <f>ROUNDUP('Дані з ДІСО'!V1434/Параметри!$K$25,0)</f>
        <v>0</v>
      </c>
      <c r="BL1434" s="40">
        <f>ROUNDUP('Дані з ДІСО'!W1434/Параметри!$K$25,0)</f>
        <v>0</v>
      </c>
      <c r="BM1434" s="40">
        <f>ROUNDUP('Дані з ДІСО'!X1434/Параметри!$K$25,0)</f>
        <v>0</v>
      </c>
      <c r="BN1434" s="40">
        <f>(BK1434*Параметри!$K$34+BL1434*Параметри!$L$34+BM1434*Параметри!$M$34)/18</f>
        <v>0</v>
      </c>
      <c r="BO1434" s="40">
        <f>IF(K1434=0,0,'Дані з ДІСО'!AC1434/K1434)</f>
        <v>0</v>
      </c>
      <c r="BP1434" s="29">
        <f>(1+0.25*BO1434)*BN1434*Параметри!$K$51</f>
        <v>0</v>
      </c>
      <c r="BQ1434" s="29">
        <f>BP1434*'Коефіцієнти АТО'!U1434</f>
        <v>0</v>
      </c>
      <c r="BR1434" s="29">
        <f>K1434*(1+0.25*BO1434)*Параметри!$K$66*Параметри!$K$20/1000</f>
        <v>0</v>
      </c>
      <c r="BS1434" s="29">
        <f>(1+0.25*BO1434)*K1434*'Коефіцієнти АТО'!S1434*Параметри!$K$20/1000</f>
        <v>0</v>
      </c>
      <c r="BT1434" s="29">
        <f t="shared" si="205"/>
        <v>0</v>
      </c>
      <c r="BU1434" s="40">
        <f>ROUNDUP('Дані з ДІСО'!AG1434/Параметри!$K$71,0)</f>
        <v>0</v>
      </c>
      <c r="BV1434" s="40">
        <f t="shared" si="206"/>
        <v>0</v>
      </c>
      <c r="BW1434" s="40">
        <f>IF('Дані з ДІСО'!AG1434=0,0,'Дані з ДІСО'!AJ1434/'Дані з ДІСО'!AG1434)</f>
        <v>0</v>
      </c>
      <c r="BX1434" s="29">
        <f>BV1434*(1+0.25*BW1434)*Параметри!$K$51</f>
        <v>0</v>
      </c>
      <c r="BY1434" s="29">
        <f>ROUND(IF(Параметри!$K$77="No",CC1434,CC1434*Параметри!$K$78)+AG1434,1)</f>
        <v>41126.6</v>
      </c>
      <c r="BZ1434" s="29">
        <f>ROUND(IF(Параметри!$K$77="No",BF1434,BF1434*Параметри!$K$78),1)</f>
        <v>0</v>
      </c>
      <c r="CA1434" s="29">
        <f>ROUND(IF(Параметри!$K$77="No",BI1434,BI1434*Параметри!$K$78),1)</f>
        <v>0</v>
      </c>
      <c r="CB1434" s="29">
        <f>ROUND(IF(Параметри!$K$77="No",BJ1434,BJ1434*Параметри!$K$78),1)</f>
        <v>0</v>
      </c>
      <c r="CC1434" s="29">
        <f t="shared" si="200"/>
        <v>45696.243878570633</v>
      </c>
    </row>
    <row r="1435" spans="1:81">
      <c r="A1435" s="9">
        <v>1434</v>
      </c>
      <c r="B1435" s="9" t="s">
        <v>3151</v>
      </c>
      <c r="C1435" s="9" t="s">
        <v>3151</v>
      </c>
      <c r="D1435" s="9" t="s">
        <v>4422</v>
      </c>
      <c r="E1435" s="9" t="s">
        <v>29</v>
      </c>
      <c r="F1435" s="9" t="s">
        <v>4448</v>
      </c>
      <c r="G1435" s="9" t="s">
        <v>2975</v>
      </c>
      <c r="H1435" s="29">
        <f>SUM('Дані з ДІСО'!J1435:L1435)</f>
        <v>1193</v>
      </c>
      <c r="I1435" s="29">
        <f>SUM('Дані з ДІСО'!G1435:I1435)</f>
        <v>106</v>
      </c>
      <c r="J1435" s="29">
        <f>SUM('Дані з ДІСО'!P1435:R1435)</f>
        <v>0</v>
      </c>
      <c r="K1435" s="29">
        <f>SUM('Дані з ДІСО'!V1435:X1435)</f>
        <v>0</v>
      </c>
      <c r="L1435" s="40">
        <f>ROUNDUP('Дані з ДІСО'!J1435/'Коефіцієнти АТО'!$R1435,0)</f>
        <v>32</v>
      </c>
      <c r="M1435" s="40">
        <f>ROUNDUP('Дані з ДІСО'!K1435/'Коефіцієнти АТО'!$R1435,0)</f>
        <v>46</v>
      </c>
      <c r="N1435" s="40">
        <f>ROUNDUP('Дані з ДІСО'!L1435/'Коефіцієнти АТО'!$R1435,0)</f>
        <v>9</v>
      </c>
      <c r="O1435" s="59">
        <f>(L1435*Параметри!$K$32+M1435*Параметри!$L$32+N1435*Параметри!$M$32)/18</f>
        <v>142.20555555555555</v>
      </c>
      <c r="P1435" s="41">
        <f>IF(H1435=0,"",'Дані з ДІСО'!Y1435/H1435)</f>
        <v>0</v>
      </c>
      <c r="Q1435" s="29">
        <f>IF(H1435=0,"",(1+0.25*P1435)*O1435*Параметри!$K$51)</f>
        <v>29126.571885159952</v>
      </c>
      <c r="R1435" s="29">
        <f>IF(H1435=0,"",Q1435*'Коефіцієнти АТО'!T1435)</f>
        <v>495.1517220477192</v>
      </c>
      <c r="S1435" s="29">
        <f>IF(H1435=0,"",H1435*(1+0.25*P1435)*Параметри!$K$66*Параметри!$K$20/1000)</f>
        <v>0</v>
      </c>
      <c r="T1435" s="29">
        <f>IF(H1435=0,"",H1435*(1+0.25*P1435)*'Коефіцієнти АТО'!$S1435*Параметри!$K$20/1000)</f>
        <v>4882.0738589602988</v>
      </c>
      <c r="U1435" s="29">
        <f t="shared" si="201"/>
        <v>34503.797466167969</v>
      </c>
      <c r="V1435" s="29">
        <f t="shared" si="202"/>
        <v>34503.797466167969</v>
      </c>
      <c r="W1435" s="40">
        <f>ROUNDUP('Дані з ДІСО'!P1435/Параметри!$K$24,0)</f>
        <v>0</v>
      </c>
      <c r="X1435" s="40">
        <f>ROUNDUP('Дані з ДІСО'!Q1435/Параметри!$K$24,0)</f>
        <v>0</v>
      </c>
      <c r="Y1435" s="40">
        <f>ROUNDUP('Дані з ДІСО'!R1435/Параметри!$K$24,0)</f>
        <v>0</v>
      </c>
      <c r="Z1435" s="59">
        <f>(W1435*Параметри!$K$33+X1435*Параметри!$L$33+Y1435*Параметри!$M$33)/18</f>
        <v>0</v>
      </c>
      <c r="AA1435" s="41">
        <f>IF(J1435=0,0,'Дані з ДІСО'!AA1435/J1435)</f>
        <v>0</v>
      </c>
      <c r="AB1435" s="29">
        <f>(1+0.25*AA1435)*Z1435*Параметри!$K$51</f>
        <v>0</v>
      </c>
      <c r="AC1435" s="29">
        <f>AB1435*'Коефіцієнти АТО'!U1435</f>
        <v>0</v>
      </c>
      <c r="AD1435" s="29">
        <f>J1435*(1+0.25*AA1435)*Параметри!$K$66*Параметри!$K$20/1000</f>
        <v>0</v>
      </c>
      <c r="AE1435" s="29">
        <f>(1+0.25*AA1435)*J1435*'Коефіцієнти АТО'!S1435*Параметри!$K$20/1000</f>
        <v>0</v>
      </c>
      <c r="AF1435" s="29">
        <f t="shared" si="198"/>
        <v>0</v>
      </c>
      <c r="AG1435" s="29">
        <v>0</v>
      </c>
      <c r="AH1435" s="40">
        <v>8</v>
      </c>
      <c r="AI1435" s="40">
        <v>0</v>
      </c>
      <c r="AJ1435" s="40">
        <f t="shared" si="199"/>
        <v>0</v>
      </c>
      <c r="AK1435" s="29">
        <f>(AH1435+AI1435)*(1+0.25*AJ1435)*Параметри!$K$53</f>
        <v>1435.4342055680004</v>
      </c>
      <c r="AL1435" s="29">
        <f>ROUNDUP(('Дані з ДІСО'!AU1435+'Дані з ДІСО'!AW1435)/Параметри!$K$28,0)</f>
        <v>0</v>
      </c>
      <c r="AM1435" s="64">
        <f>AL1435*Параметри!$M$35/18</f>
        <v>0</v>
      </c>
      <c r="AN1435" s="29">
        <f>IF(AL1435=0,0,'Дані з ДІСО'!AW1435/SUM('Дані з ДІСО'!AU1435,'Дані з ДІСО'!AW1435))</f>
        <v>0</v>
      </c>
      <c r="AO1435" s="29">
        <f>(1+0.25*AN1435)*AM1435*Параметри!$K$51</f>
        <v>0</v>
      </c>
      <c r="AP1435" s="40">
        <f>ROUNDUP(('Дані з ДІСО'!AE1435+'Дані не з ДІСО'!E1435+'Дані не з ДІСО'!G1435)/Параметри!$K$69,0)</f>
        <v>0</v>
      </c>
      <c r="AQ1435" s="40">
        <f t="shared" si="203"/>
        <v>0</v>
      </c>
      <c r="AR1435" s="40">
        <f>IF(AP1435=0,0,('Дані з ДІСО'!AH1435+'Дані не з ДІСО'!G1435)/('Дані з ДІСО'!AE1435+'Дані не з ДІСО'!E1435+'Дані не з ДІСО'!G1435))</f>
        <v>0</v>
      </c>
      <c r="AS1435" s="29">
        <f>AQ1435*(1+0.25*AR1435)*Параметри!$K$51</f>
        <v>0</v>
      </c>
      <c r="AT1435" s="40">
        <f>ROUNDUP('Дані з ДІСО'!AF1435/Параметри!$K$70,0)</f>
        <v>0</v>
      </c>
      <c r="AU1435" s="40">
        <f t="shared" si="204"/>
        <v>0</v>
      </c>
      <c r="AV1435" s="40">
        <f>IF(AT1435=0,0,'Дані з ДІСО'!AI1435/'Дані з ДІСО'!AF1435)</f>
        <v>0</v>
      </c>
      <c r="AW1435" s="29">
        <f>AU1435*(1+0.25*AV1435)*Параметри!$K$51</f>
        <v>0</v>
      </c>
      <c r="AX1435" s="40">
        <f>ROUNDUP('Дані з ДІСО'!AR1435/Параметри!$K$29,0)</f>
        <v>0</v>
      </c>
      <c r="AY1435" s="40">
        <f>ROUNDUP('Дані з ДІСО'!AS1435/Параметри!$K$29,0)</f>
        <v>0</v>
      </c>
      <c r="AZ1435" s="40">
        <f>ROUNDUP('Дані з ДІСО'!AT1435/Параметри!$K$29,0)</f>
        <v>0</v>
      </c>
      <c r="BA1435" s="64">
        <f>(AX1435*Параметри!$K$32+AY1435*Параметри!$L$32+AZ1435*Параметри!$M$32)/18</f>
        <v>0</v>
      </c>
      <c r="BB1435" s="29">
        <f>(BA1435*Параметри!$K$51+SUM('Дані з ДІСО'!AR1435:AT1435)*Параметри!$K$48*Параметри!$K$20/1000)*Параметри!$K$74</f>
        <v>0</v>
      </c>
      <c r="BC1435" s="40">
        <f>ROUNDUP(('Дані не з ДІСО'!I1435+'Дані не з ДІСО'!K1435)/Параметри!$K$26,0)</f>
        <v>0</v>
      </c>
      <c r="BD1435" s="29">
        <f>BC1435*Параметри!$M$36/18</f>
        <v>0</v>
      </c>
      <c r="BE1435" s="40">
        <f>IF(BC1435=0,0,'Дані не з ДІСО'!K1435/('Дані не з ДІСО'!I1435+'Дані не з ДІСО'!K1435))</f>
        <v>0</v>
      </c>
      <c r="BF1435" s="29">
        <f>(1+0.25*BE1435)*BD1435*Параметри!$K$51</f>
        <v>0</v>
      </c>
      <c r="BG1435" s="40">
        <f>ROUNDUP('Дані не з ДІСО'!M1435/Параметри!$K$27,0)</f>
        <v>0</v>
      </c>
      <c r="BH1435" s="40">
        <f>BG1435*Параметри!$M$37/18</f>
        <v>0</v>
      </c>
      <c r="BI1435" s="29">
        <f>BH1435*Параметри!$K$51</f>
        <v>0</v>
      </c>
      <c r="BJ1435" s="29">
        <f>'Дані не з ДІСО'!N1435*Параметри!$K$76</f>
        <v>0</v>
      </c>
      <c r="BK1435" s="40">
        <f>ROUNDUP('Дані з ДІСО'!V1435/Параметри!$K$25,0)</f>
        <v>0</v>
      </c>
      <c r="BL1435" s="40">
        <f>ROUNDUP('Дані з ДІСО'!W1435/Параметри!$K$25,0)</f>
        <v>0</v>
      </c>
      <c r="BM1435" s="40">
        <f>ROUNDUP('Дані з ДІСО'!X1435/Параметри!$K$25,0)</f>
        <v>0</v>
      </c>
      <c r="BN1435" s="40">
        <f>(BK1435*Параметри!$K$34+BL1435*Параметри!$L$34+BM1435*Параметри!$M$34)/18</f>
        <v>0</v>
      </c>
      <c r="BO1435" s="40">
        <f>IF(K1435=0,0,'Дані з ДІСО'!AC1435/K1435)</f>
        <v>0</v>
      </c>
      <c r="BP1435" s="29">
        <f>(1+0.25*BO1435)*BN1435*Параметри!$K$51</f>
        <v>0</v>
      </c>
      <c r="BQ1435" s="29">
        <f>BP1435*'Коефіцієнти АТО'!U1435</f>
        <v>0</v>
      </c>
      <c r="BR1435" s="29">
        <f>K1435*(1+0.25*BO1435)*Параметри!$K$66*Параметри!$K$20/1000</f>
        <v>0</v>
      </c>
      <c r="BS1435" s="29">
        <f>(1+0.25*BO1435)*K1435*'Коефіцієнти АТО'!S1435*Параметри!$K$20/1000</f>
        <v>0</v>
      </c>
      <c r="BT1435" s="29">
        <f t="shared" si="205"/>
        <v>0</v>
      </c>
      <c r="BU1435" s="40">
        <f>ROUNDUP('Дані з ДІСО'!AG1435/Параметри!$K$71,0)</f>
        <v>0</v>
      </c>
      <c r="BV1435" s="40">
        <f t="shared" si="206"/>
        <v>0</v>
      </c>
      <c r="BW1435" s="40">
        <f>IF('Дані з ДІСО'!AG1435=0,0,'Дані з ДІСО'!AJ1435/'Дані з ДІСО'!AG1435)</f>
        <v>0</v>
      </c>
      <c r="BX1435" s="29">
        <f>BV1435*(1+0.25*BW1435)*Параметри!$K$51</f>
        <v>0</v>
      </c>
      <c r="BY1435" s="29">
        <f>ROUND(IF(Параметри!$K$77="No",CC1435,CC1435*Параметри!$K$78)+AG1435,1)</f>
        <v>32345.3</v>
      </c>
      <c r="BZ1435" s="29">
        <f>ROUND(IF(Параметри!$K$77="No",BF1435,BF1435*Параметри!$K$78),1)</f>
        <v>0</v>
      </c>
      <c r="CA1435" s="29">
        <f>ROUND(IF(Параметри!$K$77="No",BI1435,BI1435*Параметри!$K$78),1)</f>
        <v>0</v>
      </c>
      <c r="CB1435" s="29">
        <f>ROUND(IF(Параметри!$K$77="No",BJ1435,BJ1435*Параметри!$K$78),1)</f>
        <v>0</v>
      </c>
      <c r="CC1435" s="29">
        <f t="shared" si="200"/>
        <v>35939.231671735972</v>
      </c>
    </row>
    <row r="1436" spans="1:81">
      <c r="A1436" s="9">
        <v>1435</v>
      </c>
      <c r="B1436" s="9" t="s">
        <v>3151</v>
      </c>
      <c r="C1436" s="9" t="s">
        <v>3151</v>
      </c>
      <c r="D1436" s="9" t="s">
        <v>4422</v>
      </c>
      <c r="E1436" s="9" t="s">
        <v>29</v>
      </c>
      <c r="F1436" s="9" t="s">
        <v>4449</v>
      </c>
      <c r="G1436" s="9" t="s">
        <v>2977</v>
      </c>
      <c r="H1436" s="29">
        <f>SUM('Дані з ДІСО'!J1436:L1436)</f>
        <v>903</v>
      </c>
      <c r="I1436" s="29">
        <f>SUM('Дані з ДІСО'!G1436:I1436)</f>
        <v>96</v>
      </c>
      <c r="J1436" s="29">
        <f>SUM('Дані з ДІСО'!P1436:R1436)</f>
        <v>0</v>
      </c>
      <c r="K1436" s="29">
        <f>SUM('Дані з ДІСО'!V1436:X1436)</f>
        <v>0</v>
      </c>
      <c r="L1436" s="40">
        <f>ROUNDUP('Дані з ДІСО'!J1436/'Коефіцієнти АТО'!$R1436,0)</f>
        <v>24</v>
      </c>
      <c r="M1436" s="40">
        <f>ROUNDUP('Дані з ДІСО'!K1436/'Коефіцієнти АТО'!$R1436,0)</f>
        <v>35</v>
      </c>
      <c r="N1436" s="40">
        <f>ROUNDUP('Дані з ДІСО'!L1436/'Коефіцієнти АТО'!$R1436,0)</f>
        <v>9</v>
      </c>
      <c r="O1436" s="59">
        <f>(L1436*Параметри!$K$32+M1436*Параметри!$L$32+N1436*Параметри!$M$32)/18</f>
        <v>112</v>
      </c>
      <c r="P1436" s="41">
        <f>IF(H1436=0,"",'Дані з ДІСО'!Y1436/H1436)</f>
        <v>0</v>
      </c>
      <c r="Q1436" s="29">
        <f>IF(H1436=0,"",(1+0.25*P1436)*O1436*Параметри!$K$51)</f>
        <v>22939.863624832</v>
      </c>
      <c r="R1436" s="29">
        <f>IF(H1436=0,"",Q1436*'Коефіцієнти АТО'!T1436)</f>
        <v>389.97768162214402</v>
      </c>
      <c r="S1436" s="29">
        <f>IF(H1436=0,"",H1436*(1+0.25*P1436)*Параметри!$K$66*Параметри!$K$20/1000)</f>
        <v>0</v>
      </c>
      <c r="T1436" s="29">
        <f>IF(H1436=0,"",H1436*(1+0.25*P1436)*'Коефіцієнти АТО'!$S1436*Параметри!$K$20/1000)</f>
        <v>3695.3165923228416</v>
      </c>
      <c r="U1436" s="29">
        <f t="shared" si="201"/>
        <v>27025.157898776986</v>
      </c>
      <c r="V1436" s="29">
        <f t="shared" si="202"/>
        <v>27025.157898776986</v>
      </c>
      <c r="W1436" s="40">
        <f>ROUNDUP('Дані з ДІСО'!P1436/Параметри!$K$24,0)</f>
        <v>0</v>
      </c>
      <c r="X1436" s="40">
        <f>ROUNDUP('Дані з ДІСО'!Q1436/Параметри!$K$24,0)</f>
        <v>0</v>
      </c>
      <c r="Y1436" s="40">
        <f>ROUNDUP('Дані з ДІСО'!R1436/Параметри!$K$24,0)</f>
        <v>0</v>
      </c>
      <c r="Z1436" s="59">
        <f>(W1436*Параметри!$K$33+X1436*Параметри!$L$33+Y1436*Параметри!$M$33)/18</f>
        <v>0</v>
      </c>
      <c r="AA1436" s="41">
        <f>IF(J1436=0,0,'Дані з ДІСО'!AA1436/J1436)</f>
        <v>0</v>
      </c>
      <c r="AB1436" s="29">
        <f>(1+0.25*AA1436)*Z1436*Параметри!$K$51</f>
        <v>0</v>
      </c>
      <c r="AC1436" s="29">
        <f>AB1436*'Коефіцієнти АТО'!U1436</f>
        <v>0</v>
      </c>
      <c r="AD1436" s="29">
        <f>J1436*(1+0.25*AA1436)*Параметри!$K$66*Параметри!$K$20/1000</f>
        <v>0</v>
      </c>
      <c r="AE1436" s="29">
        <f>(1+0.25*AA1436)*J1436*'Коефіцієнти АТО'!S1436*Параметри!$K$20/1000</f>
        <v>0</v>
      </c>
      <c r="AF1436" s="29">
        <f t="shared" si="198"/>
        <v>0</v>
      </c>
      <c r="AG1436" s="29">
        <v>0</v>
      </c>
      <c r="AH1436" s="40">
        <v>5</v>
      </c>
      <c r="AI1436" s="40">
        <v>0</v>
      </c>
      <c r="AJ1436" s="40">
        <f t="shared" si="199"/>
        <v>0</v>
      </c>
      <c r="AK1436" s="29">
        <f>(AH1436+AI1436)*(1+0.25*AJ1436)*Параметри!$K$53</f>
        <v>897.14637848000029</v>
      </c>
      <c r="AL1436" s="29">
        <f>ROUNDUP(('Дані з ДІСО'!AU1436+'Дані з ДІСО'!AW1436)/Параметри!$K$28,0)</f>
        <v>0</v>
      </c>
      <c r="AM1436" s="64">
        <f>AL1436*Параметри!$M$35/18</f>
        <v>0</v>
      </c>
      <c r="AN1436" s="29">
        <f>IF(AL1436=0,0,'Дані з ДІСО'!AW1436/SUM('Дані з ДІСО'!AU1436,'Дані з ДІСО'!AW1436))</f>
        <v>0</v>
      </c>
      <c r="AO1436" s="29">
        <f>(1+0.25*AN1436)*AM1436*Параметри!$K$51</f>
        <v>0</v>
      </c>
      <c r="AP1436" s="40">
        <f>ROUNDUP(('Дані з ДІСО'!AE1436+'Дані не з ДІСО'!E1436+'Дані не з ДІСО'!G1436)/Параметри!$K$69,0)</f>
        <v>0</v>
      </c>
      <c r="AQ1436" s="40">
        <f t="shared" si="203"/>
        <v>0</v>
      </c>
      <c r="AR1436" s="40">
        <f>IF(AP1436=0,0,('Дані з ДІСО'!AH1436+'Дані не з ДІСО'!G1436)/('Дані з ДІСО'!AE1436+'Дані не з ДІСО'!E1436+'Дані не з ДІСО'!G1436))</f>
        <v>0</v>
      </c>
      <c r="AS1436" s="29">
        <f>AQ1436*(1+0.25*AR1436)*Параметри!$K$51</f>
        <v>0</v>
      </c>
      <c r="AT1436" s="40">
        <f>ROUNDUP('Дані з ДІСО'!AF1436/Параметри!$K$70,0)</f>
        <v>0</v>
      </c>
      <c r="AU1436" s="40">
        <f t="shared" si="204"/>
        <v>0</v>
      </c>
      <c r="AV1436" s="40">
        <f>IF(AT1436=0,0,'Дані з ДІСО'!AI1436/'Дані з ДІСО'!AF1436)</f>
        <v>0</v>
      </c>
      <c r="AW1436" s="29">
        <f>AU1436*(1+0.25*AV1436)*Параметри!$K$51</f>
        <v>0</v>
      </c>
      <c r="AX1436" s="40">
        <f>ROUNDUP('Дані з ДІСО'!AR1436/Параметри!$K$29,0)</f>
        <v>0</v>
      </c>
      <c r="AY1436" s="40">
        <f>ROUNDUP('Дані з ДІСО'!AS1436/Параметри!$K$29,0)</f>
        <v>0</v>
      </c>
      <c r="AZ1436" s="40">
        <f>ROUNDUP('Дані з ДІСО'!AT1436/Параметри!$K$29,0)</f>
        <v>0</v>
      </c>
      <c r="BA1436" s="64">
        <f>(AX1436*Параметри!$K$32+AY1436*Параметри!$L$32+AZ1436*Параметри!$M$32)/18</f>
        <v>0</v>
      </c>
      <c r="BB1436" s="29">
        <f>(BA1436*Параметри!$K$51+SUM('Дані з ДІСО'!AR1436:AT1436)*Параметри!$K$48*Параметри!$K$20/1000)*Параметри!$K$74</f>
        <v>0</v>
      </c>
      <c r="BC1436" s="40">
        <f>ROUNDUP(('Дані не з ДІСО'!I1436+'Дані не з ДІСО'!K1436)/Параметри!$K$26,0)</f>
        <v>0</v>
      </c>
      <c r="BD1436" s="29">
        <f>BC1436*Параметри!$M$36/18</f>
        <v>0</v>
      </c>
      <c r="BE1436" s="40">
        <f>IF(BC1436=0,0,'Дані не з ДІСО'!K1436/('Дані не з ДІСО'!I1436+'Дані не з ДІСО'!K1436))</f>
        <v>0</v>
      </c>
      <c r="BF1436" s="29">
        <f>(1+0.25*BE1436)*BD1436*Параметри!$K$51</f>
        <v>0</v>
      </c>
      <c r="BG1436" s="40">
        <f>ROUNDUP('Дані не з ДІСО'!M1436/Параметри!$K$27,0)</f>
        <v>0</v>
      </c>
      <c r="BH1436" s="40">
        <f>BG1436*Параметри!$M$37/18</f>
        <v>0</v>
      </c>
      <c r="BI1436" s="29">
        <f>BH1436*Параметри!$K$51</f>
        <v>0</v>
      </c>
      <c r="BJ1436" s="29">
        <f>'Дані не з ДІСО'!N1436*Параметри!$K$76</f>
        <v>0</v>
      </c>
      <c r="BK1436" s="40">
        <f>ROUNDUP('Дані з ДІСО'!V1436/Параметри!$K$25,0)</f>
        <v>0</v>
      </c>
      <c r="BL1436" s="40">
        <f>ROUNDUP('Дані з ДІСО'!W1436/Параметри!$K$25,0)</f>
        <v>0</v>
      </c>
      <c r="BM1436" s="40">
        <f>ROUNDUP('Дані з ДІСО'!X1436/Параметри!$K$25,0)</f>
        <v>0</v>
      </c>
      <c r="BN1436" s="40">
        <f>(BK1436*Параметри!$K$34+BL1436*Параметри!$L$34+BM1436*Параметри!$M$34)/18</f>
        <v>0</v>
      </c>
      <c r="BO1436" s="40">
        <f>IF(K1436=0,0,'Дані з ДІСО'!AC1436/K1436)</f>
        <v>0</v>
      </c>
      <c r="BP1436" s="29">
        <f>(1+0.25*BO1436)*BN1436*Параметри!$K$51</f>
        <v>0</v>
      </c>
      <c r="BQ1436" s="29">
        <f>BP1436*'Коефіцієнти АТО'!U1436</f>
        <v>0</v>
      </c>
      <c r="BR1436" s="29">
        <f>K1436*(1+0.25*BO1436)*Параметри!$K$66*Параметри!$K$20/1000</f>
        <v>0</v>
      </c>
      <c r="BS1436" s="29">
        <f>(1+0.25*BO1436)*K1436*'Коефіцієнти АТО'!S1436*Параметри!$K$20/1000</f>
        <v>0</v>
      </c>
      <c r="BT1436" s="29">
        <f t="shared" si="205"/>
        <v>0</v>
      </c>
      <c r="BU1436" s="40">
        <f>ROUNDUP('Дані з ДІСО'!AG1436/Параметри!$K$71,0)</f>
        <v>0</v>
      </c>
      <c r="BV1436" s="40">
        <f t="shared" si="206"/>
        <v>0</v>
      </c>
      <c r="BW1436" s="40">
        <f>IF('Дані з ДІСО'!AG1436=0,0,'Дані з ДІСО'!AJ1436/'Дані з ДІСО'!AG1436)</f>
        <v>0</v>
      </c>
      <c r="BX1436" s="29">
        <f>BV1436*(1+0.25*BW1436)*Параметри!$K$51</f>
        <v>0</v>
      </c>
      <c r="BY1436" s="29">
        <f>ROUND(IF(Параметри!$K$77="No",CC1436,CC1436*Параметри!$K$78)+AG1436,1)</f>
        <v>25130.1</v>
      </c>
      <c r="BZ1436" s="29">
        <f>ROUND(IF(Параметри!$K$77="No",BF1436,BF1436*Параметри!$K$78),1)</f>
        <v>0</v>
      </c>
      <c r="CA1436" s="29">
        <f>ROUND(IF(Параметри!$K$77="No",BI1436,BI1436*Параметри!$K$78),1)</f>
        <v>0</v>
      </c>
      <c r="CB1436" s="29">
        <f>ROUND(IF(Параметри!$K$77="No",BJ1436,BJ1436*Параметри!$K$78),1)</f>
        <v>0</v>
      </c>
      <c r="CC1436" s="29">
        <f t="shared" si="200"/>
        <v>27922.304277256986</v>
      </c>
    </row>
    <row r="1437" spans="1:81">
      <c r="A1437" s="9">
        <v>1436</v>
      </c>
      <c r="B1437" s="9" t="s">
        <v>3151</v>
      </c>
      <c r="C1437" s="9" t="s">
        <v>3151</v>
      </c>
      <c r="D1437" s="9" t="s">
        <v>4422</v>
      </c>
      <c r="E1437" s="9" t="s">
        <v>29</v>
      </c>
      <c r="F1437" s="9" t="s">
        <v>4450</v>
      </c>
      <c r="G1437" s="9" t="s">
        <v>2979</v>
      </c>
      <c r="H1437" s="29">
        <f>SUM('Дані з ДІСО'!J1437:L1437)</f>
        <v>935</v>
      </c>
      <c r="I1437" s="29">
        <f>SUM('Дані з ДІСО'!G1437:I1437)</f>
        <v>76</v>
      </c>
      <c r="J1437" s="29">
        <f>SUM('Дані з ДІСО'!P1437:R1437)</f>
        <v>0</v>
      </c>
      <c r="K1437" s="29">
        <f>SUM('Дані з ДІСО'!V1437:X1437)</f>
        <v>0</v>
      </c>
      <c r="L1437" s="40">
        <f>ROUNDUP('Дані з ДІСО'!J1437/'Коефіцієнти АТО'!$R1437,0)</f>
        <v>22</v>
      </c>
      <c r="M1437" s="40">
        <f>ROUNDUP('Дані з ДІСО'!K1437/'Коефіцієнти АТО'!$R1437,0)</f>
        <v>36</v>
      </c>
      <c r="N1437" s="40">
        <f>ROUNDUP('Дані з ДІСО'!L1437/'Коефіцієнти АТО'!$R1437,0)</f>
        <v>13</v>
      </c>
      <c r="O1437" s="59">
        <f>(L1437*Параметри!$K$32+M1437*Параметри!$L$32+N1437*Параметри!$M$32)/18</f>
        <v>119.14999999999999</v>
      </c>
      <c r="P1437" s="41">
        <f>IF(H1437=0,"",'Дані з ДІСО'!Y1437/H1437)</f>
        <v>0</v>
      </c>
      <c r="Q1437" s="29">
        <f>IF(H1437=0,"",(1+0.25*P1437)*O1437*Параметри!$K$51)</f>
        <v>24404.328133024399</v>
      </c>
      <c r="R1437" s="29">
        <f>IF(H1437=0,"",Q1437*'Коефіцієнти АТО'!T1437)</f>
        <v>414.87357826141482</v>
      </c>
      <c r="S1437" s="29">
        <f>IF(H1437=0,"",H1437*(1+0.25*P1437)*Параметри!$K$66*Параметри!$K$20/1000)</f>
        <v>0</v>
      </c>
      <c r="T1437" s="29">
        <f>IF(H1437=0,"",H1437*(1+0.25*P1437)*'Коефіцієнти АТО'!$S1437*Параметри!$K$20/1000)</f>
        <v>4271.1841320520516</v>
      </c>
      <c r="U1437" s="29">
        <f t="shared" si="201"/>
        <v>29090.385843337863</v>
      </c>
      <c r="V1437" s="29">
        <f t="shared" si="202"/>
        <v>29090.385843337863</v>
      </c>
      <c r="W1437" s="40">
        <f>ROUNDUP('Дані з ДІСО'!P1437/Параметри!$K$24,0)</f>
        <v>0</v>
      </c>
      <c r="X1437" s="40">
        <f>ROUNDUP('Дані з ДІСО'!Q1437/Параметри!$K$24,0)</f>
        <v>0</v>
      </c>
      <c r="Y1437" s="40">
        <f>ROUNDUP('Дані з ДІСО'!R1437/Параметри!$K$24,0)</f>
        <v>0</v>
      </c>
      <c r="Z1437" s="59">
        <f>(W1437*Параметри!$K$33+X1437*Параметри!$L$33+Y1437*Параметри!$M$33)/18</f>
        <v>0</v>
      </c>
      <c r="AA1437" s="41">
        <f>IF(J1437=0,0,'Дані з ДІСО'!AA1437/J1437)</f>
        <v>0</v>
      </c>
      <c r="AB1437" s="29">
        <f>(1+0.25*AA1437)*Z1437*Параметри!$K$51</f>
        <v>0</v>
      </c>
      <c r="AC1437" s="29">
        <f>AB1437*'Коефіцієнти АТО'!U1437</f>
        <v>0</v>
      </c>
      <c r="AD1437" s="29">
        <f>J1437*(1+0.25*AA1437)*Параметри!$K$66*Параметри!$K$20/1000</f>
        <v>0</v>
      </c>
      <c r="AE1437" s="29">
        <f>(1+0.25*AA1437)*J1437*'Коефіцієнти АТО'!S1437*Параметри!$K$20/1000</f>
        <v>0</v>
      </c>
      <c r="AF1437" s="29">
        <f t="shared" si="198"/>
        <v>0</v>
      </c>
      <c r="AG1437" s="29">
        <v>0</v>
      </c>
      <c r="AH1437" s="40">
        <v>8</v>
      </c>
      <c r="AI1437" s="40">
        <v>0</v>
      </c>
      <c r="AJ1437" s="40">
        <f t="shared" si="199"/>
        <v>0</v>
      </c>
      <c r="AK1437" s="29">
        <f>(AH1437+AI1437)*(1+0.25*AJ1437)*Параметри!$K$53</f>
        <v>1435.4342055680004</v>
      </c>
      <c r="AL1437" s="29">
        <f>ROUNDUP(('Дані з ДІСО'!AU1437+'Дані з ДІСО'!AW1437)/Параметри!$K$28,0)</f>
        <v>0</v>
      </c>
      <c r="AM1437" s="64">
        <f>AL1437*Параметри!$M$35/18</f>
        <v>0</v>
      </c>
      <c r="AN1437" s="29">
        <f>IF(AL1437=0,0,'Дані з ДІСО'!AW1437/SUM('Дані з ДІСО'!AU1437,'Дані з ДІСО'!AW1437))</f>
        <v>0</v>
      </c>
      <c r="AO1437" s="29">
        <f>(1+0.25*AN1437)*AM1437*Параметри!$K$51</f>
        <v>0</v>
      </c>
      <c r="AP1437" s="40">
        <f>ROUNDUP(('Дані з ДІСО'!AE1437+'Дані не з ДІСО'!E1437+'Дані не з ДІСО'!G1437)/Параметри!$K$69,0)</f>
        <v>0</v>
      </c>
      <c r="AQ1437" s="40">
        <f t="shared" si="203"/>
        <v>0</v>
      </c>
      <c r="AR1437" s="40">
        <f>IF(AP1437=0,0,('Дані з ДІСО'!AH1437+'Дані не з ДІСО'!G1437)/('Дані з ДІСО'!AE1437+'Дані не з ДІСО'!E1437+'Дані не з ДІСО'!G1437))</f>
        <v>0</v>
      </c>
      <c r="AS1437" s="29">
        <f>AQ1437*(1+0.25*AR1437)*Параметри!$K$51</f>
        <v>0</v>
      </c>
      <c r="AT1437" s="40">
        <f>ROUNDUP('Дані з ДІСО'!AF1437/Параметри!$K$70,0)</f>
        <v>0</v>
      </c>
      <c r="AU1437" s="40">
        <f t="shared" si="204"/>
        <v>0</v>
      </c>
      <c r="AV1437" s="40">
        <f>IF(AT1437=0,0,'Дані з ДІСО'!AI1437/'Дані з ДІСО'!AF1437)</f>
        <v>0</v>
      </c>
      <c r="AW1437" s="29">
        <f>AU1437*(1+0.25*AV1437)*Параметри!$K$51</f>
        <v>0</v>
      </c>
      <c r="AX1437" s="40">
        <f>ROUNDUP('Дані з ДІСО'!AR1437/Параметри!$K$29,0)</f>
        <v>0</v>
      </c>
      <c r="AY1437" s="40">
        <f>ROUNDUP('Дані з ДІСО'!AS1437/Параметри!$K$29,0)</f>
        <v>0</v>
      </c>
      <c r="AZ1437" s="40">
        <f>ROUNDUP('Дані з ДІСО'!AT1437/Параметри!$K$29,0)</f>
        <v>0</v>
      </c>
      <c r="BA1437" s="64">
        <f>(AX1437*Параметри!$K$32+AY1437*Параметри!$L$32+AZ1437*Параметри!$M$32)/18</f>
        <v>0</v>
      </c>
      <c r="BB1437" s="29">
        <f>(BA1437*Параметри!$K$51+SUM('Дані з ДІСО'!AR1437:AT1437)*Параметри!$K$48*Параметри!$K$20/1000)*Параметри!$K$74</f>
        <v>0</v>
      </c>
      <c r="BC1437" s="40">
        <f>ROUNDUP(('Дані не з ДІСО'!I1437+'Дані не з ДІСО'!K1437)/Параметри!$K$26,0)</f>
        <v>0</v>
      </c>
      <c r="BD1437" s="29">
        <f>BC1437*Параметри!$M$36/18</f>
        <v>0</v>
      </c>
      <c r="BE1437" s="40">
        <f>IF(BC1437=0,0,'Дані не з ДІСО'!K1437/('Дані не з ДІСО'!I1437+'Дані не з ДІСО'!K1437))</f>
        <v>0</v>
      </c>
      <c r="BF1437" s="29">
        <f>(1+0.25*BE1437)*BD1437*Параметри!$K$51</f>
        <v>0</v>
      </c>
      <c r="BG1437" s="40">
        <f>ROUNDUP('Дані не з ДІСО'!M1437/Параметри!$K$27,0)</f>
        <v>0</v>
      </c>
      <c r="BH1437" s="40">
        <f>BG1437*Параметри!$M$37/18</f>
        <v>0</v>
      </c>
      <c r="BI1437" s="29">
        <f>BH1437*Параметри!$K$51</f>
        <v>0</v>
      </c>
      <c r="BJ1437" s="29">
        <f>'Дані не з ДІСО'!N1437*Параметри!$K$76</f>
        <v>0</v>
      </c>
      <c r="BK1437" s="40">
        <f>ROUNDUP('Дані з ДІСО'!V1437/Параметри!$K$25,0)</f>
        <v>0</v>
      </c>
      <c r="BL1437" s="40">
        <f>ROUNDUP('Дані з ДІСО'!W1437/Параметри!$K$25,0)</f>
        <v>0</v>
      </c>
      <c r="BM1437" s="40">
        <f>ROUNDUP('Дані з ДІСО'!X1437/Параметри!$K$25,0)</f>
        <v>0</v>
      </c>
      <c r="BN1437" s="40">
        <f>(BK1437*Параметри!$K$34+BL1437*Параметри!$L$34+BM1437*Параметри!$M$34)/18</f>
        <v>0</v>
      </c>
      <c r="BO1437" s="40">
        <f>IF(K1437=0,0,'Дані з ДІСО'!AC1437/K1437)</f>
        <v>0</v>
      </c>
      <c r="BP1437" s="29">
        <f>(1+0.25*BO1437)*BN1437*Параметри!$K$51</f>
        <v>0</v>
      </c>
      <c r="BQ1437" s="29">
        <f>BP1437*'Коефіцієнти АТО'!U1437</f>
        <v>0</v>
      </c>
      <c r="BR1437" s="29">
        <f>K1437*(1+0.25*BO1437)*Параметри!$K$66*Параметри!$K$20/1000</f>
        <v>0</v>
      </c>
      <c r="BS1437" s="29">
        <f>(1+0.25*BO1437)*K1437*'Коефіцієнти АТО'!S1437*Параметри!$K$20/1000</f>
        <v>0</v>
      </c>
      <c r="BT1437" s="29">
        <f t="shared" si="205"/>
        <v>0</v>
      </c>
      <c r="BU1437" s="40">
        <f>ROUNDUP('Дані з ДІСО'!AG1437/Параметри!$K$71,0)</f>
        <v>0</v>
      </c>
      <c r="BV1437" s="40">
        <f t="shared" si="206"/>
        <v>0</v>
      </c>
      <c r="BW1437" s="40">
        <f>IF('Дані з ДІСО'!AG1437=0,0,'Дані з ДІСО'!AJ1437/'Дані з ДІСО'!AG1437)</f>
        <v>0</v>
      </c>
      <c r="BX1437" s="29">
        <f>BV1437*(1+0.25*BW1437)*Параметри!$K$51</f>
        <v>0</v>
      </c>
      <c r="BY1437" s="29">
        <f>ROUND(IF(Параметри!$K$77="No",CC1437,CC1437*Параметри!$K$78)+AG1437,1)</f>
        <v>27473.200000000001</v>
      </c>
      <c r="BZ1437" s="29">
        <f>ROUND(IF(Параметри!$K$77="No",BF1437,BF1437*Параметри!$K$78),1)</f>
        <v>0</v>
      </c>
      <c r="CA1437" s="29">
        <f>ROUND(IF(Параметри!$K$77="No",BI1437,BI1437*Параметри!$K$78),1)</f>
        <v>0</v>
      </c>
      <c r="CB1437" s="29">
        <f>ROUND(IF(Параметри!$K$77="No",BJ1437,BJ1437*Параметри!$K$78),1)</f>
        <v>0</v>
      </c>
      <c r="CC1437" s="29">
        <f t="shared" si="200"/>
        <v>30525.820048905862</v>
      </c>
    </row>
    <row r="1438" spans="1:81">
      <c r="A1438" s="9">
        <v>1437</v>
      </c>
      <c r="B1438" s="9" t="s">
        <v>3151</v>
      </c>
      <c r="C1438" s="9" t="s">
        <v>3151</v>
      </c>
      <c r="D1438" s="9" t="s">
        <v>4422</v>
      </c>
      <c r="E1438" s="9" t="s">
        <v>29</v>
      </c>
      <c r="F1438" s="9" t="s">
        <v>4451</v>
      </c>
      <c r="G1438" s="9" t="s">
        <v>2981</v>
      </c>
      <c r="H1438" s="29">
        <f>SUM('Дані з ДІСО'!J1438:L1438)</f>
        <v>416</v>
      </c>
      <c r="I1438" s="29">
        <f>SUM('Дані з ДІСО'!G1438:I1438)</f>
        <v>23</v>
      </c>
      <c r="J1438" s="29">
        <f>SUM('Дані з ДІСО'!P1438:R1438)</f>
        <v>0</v>
      </c>
      <c r="K1438" s="29">
        <f>SUM('Дані з ДІСО'!V1438:X1438)</f>
        <v>0</v>
      </c>
      <c r="L1438" s="40">
        <f>ROUNDUP('Дані з ДІСО'!J1438/'Коефіцієнти АТО'!$R1438,0)</f>
        <v>10</v>
      </c>
      <c r="M1438" s="40">
        <f>ROUNDUP('Дані з ДІСО'!K1438/'Коефіцієнти АТО'!$R1438,0)</f>
        <v>14</v>
      </c>
      <c r="N1438" s="40">
        <f>ROUNDUP('Дані з ДІСО'!L1438/'Коефіцієнти АТО'!$R1438,0)</f>
        <v>5</v>
      </c>
      <c r="O1438" s="59">
        <f>(L1438*Параметри!$K$32+M1438*Параметри!$L$32+N1438*Параметри!$M$32)/18</f>
        <v>48.072222222222223</v>
      </c>
      <c r="P1438" s="41">
        <f>IF(H1438=0,"",'Дані з ДІСО'!Y1438/H1438)</f>
        <v>0</v>
      </c>
      <c r="Q1438" s="29">
        <f>IF(H1438=0,"",(1+0.25*P1438)*O1438*Параметри!$K$51)</f>
        <v>9846.1626957178214</v>
      </c>
      <c r="R1438" s="29">
        <f>IF(H1438=0,"",Q1438*'Коефіцієнти АТО'!T1438)</f>
        <v>167.38476582720298</v>
      </c>
      <c r="S1438" s="29">
        <f>IF(H1438=0,"",H1438*(1+0.25*P1438)*Параметри!$K$66*Параметри!$K$20/1000)</f>
        <v>0</v>
      </c>
      <c r="T1438" s="29">
        <f>IF(H1438=0,"",H1438*(1+0.25*P1438)*'Коефіцієнти АТО'!$S1438*Параметри!$K$20/1000)</f>
        <v>1702.3828376592494</v>
      </c>
      <c r="U1438" s="29">
        <f t="shared" si="201"/>
        <v>11715.930299204274</v>
      </c>
      <c r="V1438" s="29">
        <f t="shared" si="202"/>
        <v>11715.930299204274</v>
      </c>
      <c r="W1438" s="40">
        <f>ROUNDUP('Дані з ДІСО'!P1438/Параметри!$K$24,0)</f>
        <v>0</v>
      </c>
      <c r="X1438" s="40">
        <f>ROUNDUP('Дані з ДІСО'!Q1438/Параметри!$K$24,0)</f>
        <v>0</v>
      </c>
      <c r="Y1438" s="40">
        <f>ROUNDUP('Дані з ДІСО'!R1438/Параметри!$K$24,0)</f>
        <v>0</v>
      </c>
      <c r="Z1438" s="59">
        <f>(W1438*Параметри!$K$33+X1438*Параметри!$L$33+Y1438*Параметри!$M$33)/18</f>
        <v>0</v>
      </c>
      <c r="AA1438" s="41">
        <f>IF(J1438=0,0,'Дані з ДІСО'!AA1438/J1438)</f>
        <v>0</v>
      </c>
      <c r="AB1438" s="29">
        <f>(1+0.25*AA1438)*Z1438*Параметри!$K$51</f>
        <v>0</v>
      </c>
      <c r="AC1438" s="29">
        <f>AB1438*'Коефіцієнти АТО'!U1438</f>
        <v>0</v>
      </c>
      <c r="AD1438" s="29">
        <f>J1438*(1+0.25*AA1438)*Параметри!$K$66*Параметри!$K$20/1000</f>
        <v>0</v>
      </c>
      <c r="AE1438" s="29">
        <f>(1+0.25*AA1438)*J1438*'Коефіцієнти АТО'!S1438*Параметри!$K$20/1000</f>
        <v>0</v>
      </c>
      <c r="AF1438" s="29">
        <f t="shared" si="198"/>
        <v>0</v>
      </c>
      <c r="AG1438" s="29">
        <v>0</v>
      </c>
      <c r="AH1438" s="40">
        <v>2</v>
      </c>
      <c r="AI1438" s="40">
        <v>0</v>
      </c>
      <c r="AJ1438" s="40">
        <f t="shared" si="199"/>
        <v>0</v>
      </c>
      <c r="AK1438" s="29">
        <f>(AH1438+AI1438)*(1+0.25*AJ1438)*Параметри!$K$53</f>
        <v>358.85855139200009</v>
      </c>
      <c r="AL1438" s="29">
        <f>ROUNDUP(('Дані з ДІСО'!AU1438+'Дані з ДІСО'!AW1438)/Параметри!$K$28,0)</f>
        <v>0</v>
      </c>
      <c r="AM1438" s="64">
        <f>AL1438*Параметри!$M$35/18</f>
        <v>0</v>
      </c>
      <c r="AN1438" s="29">
        <f>IF(AL1438=0,0,'Дані з ДІСО'!AW1438/SUM('Дані з ДІСО'!AU1438,'Дані з ДІСО'!AW1438))</f>
        <v>0</v>
      </c>
      <c r="AO1438" s="29">
        <f>(1+0.25*AN1438)*AM1438*Параметри!$K$51</f>
        <v>0</v>
      </c>
      <c r="AP1438" s="40">
        <f>ROUNDUP(('Дані з ДІСО'!AE1438+'Дані не з ДІСО'!E1438+'Дані не з ДІСО'!G1438)/Параметри!$K$69,0)</f>
        <v>0</v>
      </c>
      <c r="AQ1438" s="40">
        <f t="shared" si="203"/>
        <v>0</v>
      </c>
      <c r="AR1438" s="40">
        <f>IF(AP1438=0,0,('Дані з ДІСО'!AH1438+'Дані не з ДІСО'!G1438)/('Дані з ДІСО'!AE1438+'Дані не з ДІСО'!E1438+'Дані не з ДІСО'!G1438))</f>
        <v>0</v>
      </c>
      <c r="AS1438" s="29">
        <f>AQ1438*(1+0.25*AR1438)*Параметри!$K$51</f>
        <v>0</v>
      </c>
      <c r="AT1438" s="40">
        <f>ROUNDUP('Дані з ДІСО'!AF1438/Параметри!$K$70,0)</f>
        <v>0</v>
      </c>
      <c r="AU1438" s="40">
        <f t="shared" si="204"/>
        <v>0</v>
      </c>
      <c r="AV1438" s="40">
        <f>IF(AT1438=0,0,'Дані з ДІСО'!AI1438/'Дані з ДІСО'!AF1438)</f>
        <v>0</v>
      </c>
      <c r="AW1438" s="29">
        <f>AU1438*(1+0.25*AV1438)*Параметри!$K$51</f>
        <v>0</v>
      </c>
      <c r="AX1438" s="40">
        <f>ROUNDUP('Дані з ДІСО'!AR1438/Параметри!$K$29,0)</f>
        <v>0</v>
      </c>
      <c r="AY1438" s="40">
        <f>ROUNDUP('Дані з ДІСО'!AS1438/Параметри!$K$29,0)</f>
        <v>0</v>
      </c>
      <c r="AZ1438" s="40">
        <f>ROUNDUP('Дані з ДІСО'!AT1438/Параметри!$K$29,0)</f>
        <v>0</v>
      </c>
      <c r="BA1438" s="64">
        <f>(AX1438*Параметри!$K$32+AY1438*Параметри!$L$32+AZ1438*Параметри!$M$32)/18</f>
        <v>0</v>
      </c>
      <c r="BB1438" s="29">
        <f>(BA1438*Параметри!$K$51+SUM('Дані з ДІСО'!AR1438:AT1438)*Параметри!$K$48*Параметри!$K$20/1000)*Параметри!$K$74</f>
        <v>0</v>
      </c>
      <c r="BC1438" s="40">
        <f>ROUNDUP(('Дані не з ДІСО'!I1438+'Дані не з ДІСО'!K1438)/Параметри!$K$26,0)</f>
        <v>0</v>
      </c>
      <c r="BD1438" s="29">
        <f>BC1438*Параметри!$M$36/18</f>
        <v>0</v>
      </c>
      <c r="BE1438" s="40">
        <f>IF(BC1438=0,0,'Дані не з ДІСО'!K1438/('Дані не з ДІСО'!I1438+'Дані не з ДІСО'!K1438))</f>
        <v>0</v>
      </c>
      <c r="BF1438" s="29">
        <f>(1+0.25*BE1438)*BD1438*Параметри!$K$51</f>
        <v>0</v>
      </c>
      <c r="BG1438" s="40">
        <f>ROUNDUP('Дані не з ДІСО'!M1438/Параметри!$K$27,0)</f>
        <v>0</v>
      </c>
      <c r="BH1438" s="40">
        <f>BG1438*Параметри!$M$37/18</f>
        <v>0</v>
      </c>
      <c r="BI1438" s="29">
        <f>BH1438*Параметри!$K$51</f>
        <v>0</v>
      </c>
      <c r="BJ1438" s="29">
        <f>'Дані не з ДІСО'!N1438*Параметри!$K$76</f>
        <v>0</v>
      </c>
      <c r="BK1438" s="40">
        <f>ROUNDUP('Дані з ДІСО'!V1438/Параметри!$K$25,0)</f>
        <v>0</v>
      </c>
      <c r="BL1438" s="40">
        <f>ROUNDUP('Дані з ДІСО'!W1438/Параметри!$K$25,0)</f>
        <v>0</v>
      </c>
      <c r="BM1438" s="40">
        <f>ROUNDUP('Дані з ДІСО'!X1438/Параметри!$K$25,0)</f>
        <v>0</v>
      </c>
      <c r="BN1438" s="40">
        <f>(BK1438*Параметри!$K$34+BL1438*Параметри!$L$34+BM1438*Параметри!$M$34)/18</f>
        <v>0</v>
      </c>
      <c r="BO1438" s="40">
        <f>IF(K1438=0,0,'Дані з ДІСО'!AC1438/K1438)</f>
        <v>0</v>
      </c>
      <c r="BP1438" s="29">
        <f>(1+0.25*BO1438)*BN1438*Параметри!$K$51</f>
        <v>0</v>
      </c>
      <c r="BQ1438" s="29">
        <f>BP1438*'Коефіцієнти АТО'!U1438</f>
        <v>0</v>
      </c>
      <c r="BR1438" s="29">
        <f>K1438*(1+0.25*BO1438)*Параметри!$K$66*Параметри!$K$20/1000</f>
        <v>0</v>
      </c>
      <c r="BS1438" s="29">
        <f>(1+0.25*BO1438)*K1438*'Коефіцієнти АТО'!S1438*Параметри!$K$20/1000</f>
        <v>0</v>
      </c>
      <c r="BT1438" s="29">
        <f t="shared" si="205"/>
        <v>0</v>
      </c>
      <c r="BU1438" s="40">
        <f>ROUNDUP('Дані з ДІСО'!AG1438/Параметри!$K$71,0)</f>
        <v>0</v>
      </c>
      <c r="BV1438" s="40">
        <f t="shared" si="206"/>
        <v>0</v>
      </c>
      <c r="BW1438" s="40">
        <f>IF('Дані з ДІСО'!AG1438=0,0,'Дані з ДІСО'!AJ1438/'Дані з ДІСО'!AG1438)</f>
        <v>0</v>
      </c>
      <c r="BX1438" s="29">
        <f>BV1438*(1+0.25*BW1438)*Параметри!$K$51</f>
        <v>0</v>
      </c>
      <c r="BY1438" s="29">
        <f>ROUND(IF(Параметри!$K$77="No",CC1438,CC1438*Параметри!$K$78)+AG1438,1)</f>
        <v>10867.3</v>
      </c>
      <c r="BZ1438" s="29">
        <f>ROUND(IF(Параметри!$K$77="No",BF1438,BF1438*Параметри!$K$78),1)</f>
        <v>0</v>
      </c>
      <c r="CA1438" s="29">
        <f>ROUND(IF(Параметри!$K$77="No",BI1438,BI1438*Параметри!$K$78),1)</f>
        <v>0</v>
      </c>
      <c r="CB1438" s="29">
        <f>ROUND(IF(Параметри!$K$77="No",BJ1438,BJ1438*Параметри!$K$78),1)</f>
        <v>0</v>
      </c>
      <c r="CC1438" s="29">
        <f t="shared" si="200"/>
        <v>12074.788850596275</v>
      </c>
    </row>
    <row r="1439" spans="1:81">
      <c r="A1439" s="9">
        <v>1438</v>
      </c>
      <c r="B1439" s="9" t="s">
        <v>3151</v>
      </c>
      <c r="C1439" s="9" t="s">
        <v>3151</v>
      </c>
      <c r="D1439" s="9" t="s">
        <v>4422</v>
      </c>
      <c r="E1439" s="9" t="s">
        <v>29</v>
      </c>
      <c r="F1439" s="9" t="s">
        <v>4452</v>
      </c>
      <c r="G1439" s="9" t="s">
        <v>2983</v>
      </c>
      <c r="H1439" s="29">
        <f>SUM('Дані з ДІСО'!J1439:L1439)</f>
        <v>190</v>
      </c>
      <c r="I1439" s="29">
        <f>SUM('Дані з ДІСО'!G1439:I1439)</f>
        <v>10</v>
      </c>
      <c r="J1439" s="29">
        <f>SUM('Дані з ДІСО'!P1439:R1439)</f>
        <v>0</v>
      </c>
      <c r="K1439" s="29">
        <f>SUM('Дані з ДІСО'!V1439:X1439)</f>
        <v>0</v>
      </c>
      <c r="L1439" s="40">
        <f>ROUNDUP('Дані з ДІСО'!J1439/'Коефіцієнти АТО'!$R1439,0)</f>
        <v>6</v>
      </c>
      <c r="M1439" s="40">
        <f>ROUNDUP('Дані з ДІСО'!K1439/'Коефіцієнти АТО'!$R1439,0)</f>
        <v>8</v>
      </c>
      <c r="N1439" s="40">
        <f>ROUNDUP('Дані з ДІСО'!L1439/'Коефіцієнти АТО'!$R1439,0)</f>
        <v>2</v>
      </c>
      <c r="O1439" s="59">
        <f>(L1439*Параметри!$K$32+M1439*Параметри!$L$32+N1439*Параметри!$M$32)/18</f>
        <v>26.144444444444446</v>
      </c>
      <c r="P1439" s="41">
        <f>IF(H1439=0,"",'Дані з ДІСО'!Y1439/H1439)</f>
        <v>0</v>
      </c>
      <c r="Q1439" s="29">
        <f>IF(H1439=0,"",(1+0.25*P1439)*O1439*Параметри!$K$51)</f>
        <v>5354.9106259156442</v>
      </c>
      <c r="R1439" s="29">
        <f>IF(H1439=0,"",Q1439*'Коефіцієнти АТО'!T1439)</f>
        <v>91.033480640565955</v>
      </c>
      <c r="S1439" s="29">
        <f>IF(H1439=0,"",H1439*(1+0.25*P1439)*Параметри!$K$66*Параметри!$K$20/1000)</f>
        <v>0</v>
      </c>
      <c r="T1439" s="29">
        <f>IF(H1439=0,"",H1439*(1+0.25*P1439)*'Коефіцієнти АТО'!$S1439*Параметри!$K$20/1000)</f>
        <v>777.53062296936866</v>
      </c>
      <c r="U1439" s="29">
        <f t="shared" si="201"/>
        <v>6223.4747295255793</v>
      </c>
      <c r="V1439" s="29">
        <f t="shared" si="202"/>
        <v>6223.4747295255793</v>
      </c>
      <c r="W1439" s="40">
        <f>ROUNDUP('Дані з ДІСО'!P1439/Параметри!$K$24,0)</f>
        <v>0</v>
      </c>
      <c r="X1439" s="40">
        <f>ROUNDUP('Дані з ДІСО'!Q1439/Параметри!$K$24,0)</f>
        <v>0</v>
      </c>
      <c r="Y1439" s="40">
        <f>ROUNDUP('Дані з ДІСО'!R1439/Параметри!$K$24,0)</f>
        <v>0</v>
      </c>
      <c r="Z1439" s="59">
        <f>(W1439*Параметри!$K$33+X1439*Параметри!$L$33+Y1439*Параметри!$M$33)/18</f>
        <v>0</v>
      </c>
      <c r="AA1439" s="41">
        <f>IF(J1439=0,0,'Дані з ДІСО'!AA1439/J1439)</f>
        <v>0</v>
      </c>
      <c r="AB1439" s="29">
        <f>(1+0.25*AA1439)*Z1439*Параметри!$K$51</f>
        <v>0</v>
      </c>
      <c r="AC1439" s="29">
        <f>AB1439*'Коефіцієнти АТО'!U1439</f>
        <v>0</v>
      </c>
      <c r="AD1439" s="29">
        <f>J1439*(1+0.25*AA1439)*Параметри!$K$66*Параметри!$K$20/1000</f>
        <v>0</v>
      </c>
      <c r="AE1439" s="29">
        <f>(1+0.25*AA1439)*J1439*'Коефіцієнти АТО'!S1439*Параметри!$K$20/1000</f>
        <v>0</v>
      </c>
      <c r="AF1439" s="29">
        <f t="shared" si="198"/>
        <v>0</v>
      </c>
      <c r="AG1439" s="29">
        <v>0</v>
      </c>
      <c r="AH1439" s="40">
        <v>0</v>
      </c>
      <c r="AI1439" s="40">
        <v>0</v>
      </c>
      <c r="AJ1439" s="40">
        <f t="shared" si="199"/>
        <v>0</v>
      </c>
      <c r="AK1439" s="29">
        <f>(AH1439+AI1439)*(1+0.25*AJ1439)*Параметри!$K$53</f>
        <v>0</v>
      </c>
      <c r="AL1439" s="29">
        <f>ROUNDUP(('Дані з ДІСО'!AU1439+'Дані з ДІСО'!AW1439)/Параметри!$K$28,0)</f>
        <v>0</v>
      </c>
      <c r="AM1439" s="64">
        <f>AL1439*Параметри!$M$35/18</f>
        <v>0</v>
      </c>
      <c r="AN1439" s="29">
        <f>IF(AL1439=0,0,'Дані з ДІСО'!AW1439/SUM('Дані з ДІСО'!AU1439,'Дані з ДІСО'!AW1439))</f>
        <v>0</v>
      </c>
      <c r="AO1439" s="29">
        <f>(1+0.25*AN1439)*AM1439*Параметри!$K$51</f>
        <v>0</v>
      </c>
      <c r="AP1439" s="40">
        <f>ROUNDUP(('Дані з ДІСО'!AE1439+'Дані не з ДІСО'!E1439+'Дані не з ДІСО'!G1439)/Параметри!$K$69,0)</f>
        <v>0</v>
      </c>
      <c r="AQ1439" s="40">
        <f t="shared" si="203"/>
        <v>0</v>
      </c>
      <c r="AR1439" s="40">
        <f>IF(AP1439=0,0,('Дані з ДІСО'!AH1439+'Дані не з ДІСО'!G1439)/('Дані з ДІСО'!AE1439+'Дані не з ДІСО'!E1439+'Дані не з ДІСО'!G1439))</f>
        <v>0</v>
      </c>
      <c r="AS1439" s="29">
        <f>AQ1439*(1+0.25*AR1439)*Параметри!$K$51</f>
        <v>0</v>
      </c>
      <c r="AT1439" s="40">
        <f>ROUNDUP('Дані з ДІСО'!AF1439/Параметри!$K$70,0)</f>
        <v>0</v>
      </c>
      <c r="AU1439" s="40">
        <f t="shared" si="204"/>
        <v>0</v>
      </c>
      <c r="AV1439" s="40">
        <f>IF(AT1439=0,0,'Дані з ДІСО'!AI1439/'Дані з ДІСО'!AF1439)</f>
        <v>0</v>
      </c>
      <c r="AW1439" s="29">
        <f>AU1439*(1+0.25*AV1439)*Параметри!$K$51</f>
        <v>0</v>
      </c>
      <c r="AX1439" s="40">
        <f>ROUNDUP('Дані з ДІСО'!AR1439/Параметри!$K$29,0)</f>
        <v>0</v>
      </c>
      <c r="AY1439" s="40">
        <f>ROUNDUP('Дані з ДІСО'!AS1439/Параметри!$K$29,0)</f>
        <v>0</v>
      </c>
      <c r="AZ1439" s="40">
        <f>ROUNDUP('Дані з ДІСО'!AT1439/Параметри!$K$29,0)</f>
        <v>0</v>
      </c>
      <c r="BA1439" s="64">
        <f>(AX1439*Параметри!$K$32+AY1439*Параметри!$L$32+AZ1439*Параметри!$M$32)/18</f>
        <v>0</v>
      </c>
      <c r="BB1439" s="29">
        <f>(BA1439*Параметри!$K$51+SUM('Дані з ДІСО'!AR1439:AT1439)*Параметри!$K$48*Параметри!$K$20/1000)*Параметри!$K$74</f>
        <v>0</v>
      </c>
      <c r="BC1439" s="40">
        <f>ROUNDUP(('Дані не з ДІСО'!I1439+'Дані не з ДІСО'!K1439)/Параметри!$K$26,0)</f>
        <v>0</v>
      </c>
      <c r="BD1439" s="29">
        <f>BC1439*Параметри!$M$36/18</f>
        <v>0</v>
      </c>
      <c r="BE1439" s="40">
        <f>IF(BC1439=0,0,'Дані не з ДІСО'!K1439/('Дані не з ДІСО'!I1439+'Дані не з ДІСО'!K1439))</f>
        <v>0</v>
      </c>
      <c r="BF1439" s="29">
        <f>(1+0.25*BE1439)*BD1439*Параметри!$K$51</f>
        <v>0</v>
      </c>
      <c r="BG1439" s="40">
        <f>ROUNDUP('Дані не з ДІСО'!M1439/Параметри!$K$27,0)</f>
        <v>0</v>
      </c>
      <c r="BH1439" s="40">
        <f>BG1439*Параметри!$M$37/18</f>
        <v>0</v>
      </c>
      <c r="BI1439" s="29">
        <f>BH1439*Параметри!$K$51</f>
        <v>0</v>
      </c>
      <c r="BJ1439" s="29">
        <f>'Дані не з ДІСО'!N1439*Параметри!$K$76</f>
        <v>0</v>
      </c>
      <c r="BK1439" s="40">
        <f>ROUNDUP('Дані з ДІСО'!V1439/Параметри!$K$25,0)</f>
        <v>0</v>
      </c>
      <c r="BL1439" s="40">
        <f>ROUNDUP('Дані з ДІСО'!W1439/Параметри!$K$25,0)</f>
        <v>0</v>
      </c>
      <c r="BM1439" s="40">
        <f>ROUNDUP('Дані з ДІСО'!X1439/Параметри!$K$25,0)</f>
        <v>0</v>
      </c>
      <c r="BN1439" s="40">
        <f>(BK1439*Параметри!$K$34+BL1439*Параметри!$L$34+BM1439*Параметри!$M$34)/18</f>
        <v>0</v>
      </c>
      <c r="BO1439" s="40">
        <f>IF(K1439=0,0,'Дані з ДІСО'!AC1439/K1439)</f>
        <v>0</v>
      </c>
      <c r="BP1439" s="29">
        <f>(1+0.25*BO1439)*BN1439*Параметри!$K$51</f>
        <v>0</v>
      </c>
      <c r="BQ1439" s="29">
        <f>BP1439*'Коефіцієнти АТО'!U1439</f>
        <v>0</v>
      </c>
      <c r="BR1439" s="29">
        <f>K1439*(1+0.25*BO1439)*Параметри!$K$66*Параметри!$K$20/1000</f>
        <v>0</v>
      </c>
      <c r="BS1439" s="29">
        <f>(1+0.25*BO1439)*K1439*'Коефіцієнти АТО'!S1439*Параметри!$K$20/1000</f>
        <v>0</v>
      </c>
      <c r="BT1439" s="29">
        <f t="shared" si="205"/>
        <v>0</v>
      </c>
      <c r="BU1439" s="40">
        <f>ROUNDUP('Дані з ДІСО'!AG1439/Параметри!$K$71,0)</f>
        <v>0</v>
      </c>
      <c r="BV1439" s="40">
        <f t="shared" si="206"/>
        <v>0</v>
      </c>
      <c r="BW1439" s="40">
        <f>IF('Дані з ДІСО'!AG1439=0,0,'Дані з ДІСО'!AJ1439/'Дані з ДІСО'!AG1439)</f>
        <v>0</v>
      </c>
      <c r="BX1439" s="29">
        <f>BV1439*(1+0.25*BW1439)*Параметри!$K$51</f>
        <v>0</v>
      </c>
      <c r="BY1439" s="29">
        <f>ROUND(IF(Параметри!$K$77="No",CC1439,CC1439*Параметри!$K$78)+AG1439,1)</f>
        <v>5601.1</v>
      </c>
      <c r="BZ1439" s="29">
        <f>ROUND(IF(Параметри!$K$77="No",BF1439,BF1439*Параметри!$K$78),1)</f>
        <v>0</v>
      </c>
      <c r="CA1439" s="29">
        <f>ROUND(IF(Параметри!$K$77="No",BI1439,BI1439*Параметри!$K$78),1)</f>
        <v>0</v>
      </c>
      <c r="CB1439" s="29">
        <f>ROUND(IF(Параметри!$K$77="No",BJ1439,BJ1439*Параметри!$K$78),1)</f>
        <v>0</v>
      </c>
      <c r="CC1439" s="29">
        <f t="shared" si="200"/>
        <v>6223.4747295255793</v>
      </c>
    </row>
    <row r="1440" spans="1:81">
      <c r="A1440" s="9">
        <v>1439</v>
      </c>
      <c r="B1440" s="9" t="s">
        <v>3148</v>
      </c>
      <c r="C1440" s="9" t="s">
        <v>3148</v>
      </c>
      <c r="D1440" s="9" t="s">
        <v>4422</v>
      </c>
      <c r="E1440" s="9" t="s">
        <v>24</v>
      </c>
      <c r="F1440" s="9" t="s">
        <v>4198</v>
      </c>
      <c r="G1440" s="9" t="s">
        <v>2985</v>
      </c>
      <c r="H1440" s="29">
        <f>SUM('Дані з ДІСО'!J1440:L1440)</f>
        <v>316</v>
      </c>
      <c r="I1440" s="29">
        <f>SUM('Дані з ДІСО'!G1440:I1440)</f>
        <v>45</v>
      </c>
      <c r="J1440" s="29">
        <f>SUM('Дані з ДІСО'!P1440:R1440)</f>
        <v>0</v>
      </c>
      <c r="K1440" s="29">
        <f>SUM('Дані з ДІСО'!V1440:X1440)</f>
        <v>0</v>
      </c>
      <c r="L1440" s="40">
        <f>ROUNDUP('Дані з ДІСО'!J1440/'Коефіцієнти АТО'!$R1440,0)</f>
        <v>10</v>
      </c>
      <c r="M1440" s="40">
        <f>ROUNDUP('Дані з ДІСО'!K1440/'Коефіцієнти АТО'!$R1440,0)</f>
        <v>16</v>
      </c>
      <c r="N1440" s="40">
        <f>ROUNDUP('Дані з ДІСО'!L1440/'Коефіцієнти АТО'!$R1440,0)</f>
        <v>4</v>
      </c>
      <c r="O1440" s="59">
        <f>(L1440*Параметри!$K$32+M1440*Параметри!$L$32+N1440*Параметри!$M$32)/18</f>
        <v>49.733333333333334</v>
      </c>
      <c r="P1440" s="41">
        <f>IF(H1440=0,"",'Дані з ДІСО'!Y1440/H1440)</f>
        <v>0</v>
      </c>
      <c r="Q1440" s="29">
        <f>IF(H1440=0,"",(1+0.25*P1440)*O1440*Параметри!$K$51)</f>
        <v>10186.391823883734</v>
      </c>
      <c r="R1440" s="29">
        <f>IF(H1440=0,"",Q1440*'Коефіцієнти АТО'!T1440)</f>
        <v>173.16866100602348</v>
      </c>
      <c r="S1440" s="29">
        <f>IF(H1440=0,"",H1440*(1+0.25*P1440)*Параметри!$K$66*Параметри!$K$20/1000)</f>
        <v>0</v>
      </c>
      <c r="T1440" s="29">
        <f>IF(H1440=0,"",H1440*(1+0.25*P1440)*'Коефіцієнти АТО'!$S1440*Параметри!$K$20/1000)</f>
        <v>1593.8901925937562</v>
      </c>
      <c r="U1440" s="29">
        <f t="shared" si="201"/>
        <v>11953.450677483514</v>
      </c>
      <c r="V1440" s="29">
        <f t="shared" si="202"/>
        <v>11953.450677483514</v>
      </c>
      <c r="W1440" s="40">
        <f>ROUNDUP('Дані з ДІСО'!P1440/Параметри!$K$24,0)</f>
        <v>0</v>
      </c>
      <c r="X1440" s="40">
        <f>ROUNDUP('Дані з ДІСО'!Q1440/Параметри!$K$24,0)</f>
        <v>0</v>
      </c>
      <c r="Y1440" s="40">
        <f>ROUNDUP('Дані з ДІСО'!R1440/Параметри!$K$24,0)</f>
        <v>0</v>
      </c>
      <c r="Z1440" s="59">
        <f>(W1440*Параметри!$K$33+X1440*Параметри!$L$33+Y1440*Параметри!$M$33)/18</f>
        <v>0</v>
      </c>
      <c r="AA1440" s="41">
        <f>IF(J1440=0,0,'Дані з ДІСО'!AA1440/J1440)</f>
        <v>0</v>
      </c>
      <c r="AB1440" s="29">
        <f>(1+0.25*AA1440)*Z1440*Параметри!$K$51</f>
        <v>0</v>
      </c>
      <c r="AC1440" s="29">
        <f>AB1440*'Коефіцієнти АТО'!U1440</f>
        <v>0</v>
      </c>
      <c r="AD1440" s="29">
        <f>J1440*(1+0.25*AA1440)*Параметри!$K$66*Параметри!$K$20/1000</f>
        <v>0</v>
      </c>
      <c r="AE1440" s="29">
        <f>(1+0.25*AA1440)*J1440*'Коефіцієнти АТО'!S1440*Параметри!$K$20/1000</f>
        <v>0</v>
      </c>
      <c r="AF1440" s="29">
        <f t="shared" si="198"/>
        <v>0</v>
      </c>
      <c r="AG1440" s="29">
        <v>0</v>
      </c>
      <c r="AH1440" s="40">
        <v>3</v>
      </c>
      <c r="AI1440" s="40">
        <v>0</v>
      </c>
      <c r="AJ1440" s="40">
        <f t="shared" si="199"/>
        <v>0</v>
      </c>
      <c r="AK1440" s="29">
        <f>(AH1440+AI1440)*(1+0.25*AJ1440)*Параметри!$K$53</f>
        <v>538.28782708800009</v>
      </c>
      <c r="AL1440" s="29">
        <f>ROUNDUP(('Дані з ДІСО'!AU1440+'Дані з ДІСО'!AW1440)/Параметри!$K$28,0)</f>
        <v>0</v>
      </c>
      <c r="AM1440" s="64">
        <f>AL1440*Параметри!$M$35/18</f>
        <v>0</v>
      </c>
      <c r="AN1440" s="29">
        <f>IF(AL1440=0,0,'Дані з ДІСО'!AW1440/SUM('Дані з ДІСО'!AU1440,'Дані з ДІСО'!AW1440))</f>
        <v>0</v>
      </c>
      <c r="AO1440" s="29">
        <f>(1+0.25*AN1440)*AM1440*Параметри!$K$51</f>
        <v>0</v>
      </c>
      <c r="AP1440" s="40">
        <f>ROUNDUP(('Дані з ДІСО'!AE1440+'Дані не з ДІСО'!E1440+'Дані не з ДІСО'!G1440)/Параметри!$K$69,0)</f>
        <v>0</v>
      </c>
      <c r="AQ1440" s="40">
        <f t="shared" si="203"/>
        <v>0</v>
      </c>
      <c r="AR1440" s="40">
        <f>IF(AP1440=0,0,('Дані з ДІСО'!AH1440+'Дані не з ДІСО'!G1440)/('Дані з ДІСО'!AE1440+'Дані не з ДІСО'!E1440+'Дані не з ДІСО'!G1440))</f>
        <v>0</v>
      </c>
      <c r="AS1440" s="29">
        <f>AQ1440*(1+0.25*AR1440)*Параметри!$K$51</f>
        <v>0</v>
      </c>
      <c r="AT1440" s="40">
        <f>ROUNDUP('Дані з ДІСО'!AF1440/Параметри!$K$70,0)</f>
        <v>0</v>
      </c>
      <c r="AU1440" s="40">
        <f t="shared" si="204"/>
        <v>0</v>
      </c>
      <c r="AV1440" s="40">
        <f>IF(AT1440=0,0,'Дані з ДІСО'!AI1440/'Дані з ДІСО'!AF1440)</f>
        <v>0</v>
      </c>
      <c r="AW1440" s="29">
        <f>AU1440*(1+0.25*AV1440)*Параметри!$K$51</f>
        <v>0</v>
      </c>
      <c r="AX1440" s="40">
        <f>ROUNDUP('Дані з ДІСО'!AR1440/Параметри!$K$29,0)</f>
        <v>0</v>
      </c>
      <c r="AY1440" s="40">
        <f>ROUNDUP('Дані з ДІСО'!AS1440/Параметри!$K$29,0)</f>
        <v>0</v>
      </c>
      <c r="AZ1440" s="40">
        <f>ROUNDUP('Дані з ДІСО'!AT1440/Параметри!$K$29,0)</f>
        <v>0</v>
      </c>
      <c r="BA1440" s="64">
        <f>(AX1440*Параметри!$K$32+AY1440*Параметри!$L$32+AZ1440*Параметри!$M$32)/18</f>
        <v>0</v>
      </c>
      <c r="BB1440" s="29">
        <f>(BA1440*Параметри!$K$51+SUM('Дані з ДІСО'!AR1440:AT1440)*Параметри!$K$48*Параметри!$K$20/1000)*Параметри!$K$74</f>
        <v>0</v>
      </c>
      <c r="BC1440" s="40">
        <f>ROUNDUP(('Дані не з ДІСО'!I1440+'Дані не з ДІСО'!K1440)/Параметри!$K$26,0)</f>
        <v>0</v>
      </c>
      <c r="BD1440" s="29">
        <f>BC1440*Параметри!$M$36/18</f>
        <v>0</v>
      </c>
      <c r="BE1440" s="40">
        <f>IF(BC1440=0,0,'Дані не з ДІСО'!K1440/('Дані не з ДІСО'!I1440+'Дані не з ДІСО'!K1440))</f>
        <v>0</v>
      </c>
      <c r="BF1440" s="29">
        <f>(1+0.25*BE1440)*BD1440*Параметри!$K$51</f>
        <v>0</v>
      </c>
      <c r="BG1440" s="40">
        <f>ROUNDUP('Дані не з ДІСО'!M1440/Параметри!$K$27,0)</f>
        <v>0</v>
      </c>
      <c r="BH1440" s="40">
        <f>BG1440*Параметри!$M$37/18</f>
        <v>0</v>
      </c>
      <c r="BI1440" s="29">
        <f>BH1440*Параметри!$K$51</f>
        <v>0</v>
      </c>
      <c r="BJ1440" s="29">
        <f>'Дані не з ДІСО'!N1440*Параметри!$K$76</f>
        <v>0</v>
      </c>
      <c r="BK1440" s="40">
        <f>ROUNDUP('Дані з ДІСО'!V1440/Параметри!$K$25,0)</f>
        <v>0</v>
      </c>
      <c r="BL1440" s="40">
        <f>ROUNDUP('Дані з ДІСО'!W1440/Параметри!$K$25,0)</f>
        <v>0</v>
      </c>
      <c r="BM1440" s="40">
        <f>ROUNDUP('Дані з ДІСО'!X1440/Параметри!$K$25,0)</f>
        <v>0</v>
      </c>
      <c r="BN1440" s="40">
        <f>(BK1440*Параметри!$K$34+BL1440*Параметри!$L$34+BM1440*Параметри!$M$34)/18</f>
        <v>0</v>
      </c>
      <c r="BO1440" s="40">
        <f>IF(K1440=0,0,'Дані з ДІСО'!AC1440/K1440)</f>
        <v>0</v>
      </c>
      <c r="BP1440" s="29">
        <f>(1+0.25*BO1440)*BN1440*Параметри!$K$51</f>
        <v>0</v>
      </c>
      <c r="BQ1440" s="29">
        <f>BP1440*'Коефіцієнти АТО'!U1440</f>
        <v>0</v>
      </c>
      <c r="BR1440" s="29">
        <f>K1440*(1+0.25*BO1440)*Параметри!$K$66*Параметри!$K$20/1000</f>
        <v>0</v>
      </c>
      <c r="BS1440" s="29">
        <f>(1+0.25*BO1440)*K1440*'Коефіцієнти АТО'!S1440*Параметри!$K$20/1000</f>
        <v>0</v>
      </c>
      <c r="BT1440" s="29">
        <f t="shared" si="205"/>
        <v>0</v>
      </c>
      <c r="BU1440" s="40">
        <f>ROUNDUP('Дані з ДІСО'!AG1440/Параметри!$K$71,0)</f>
        <v>0</v>
      </c>
      <c r="BV1440" s="40">
        <f t="shared" si="206"/>
        <v>0</v>
      </c>
      <c r="BW1440" s="40">
        <f>IF('Дані з ДІСО'!AG1440=0,0,'Дані з ДІСО'!AJ1440/'Дані з ДІСО'!AG1440)</f>
        <v>0</v>
      </c>
      <c r="BX1440" s="29">
        <f>BV1440*(1+0.25*BW1440)*Параметри!$K$51</f>
        <v>0</v>
      </c>
      <c r="BY1440" s="29">
        <f>ROUND(IF(Параметри!$K$77="No",CC1440,CC1440*Параметри!$K$78)+AG1440,1)</f>
        <v>11242.6</v>
      </c>
      <c r="BZ1440" s="29">
        <f>ROUND(IF(Параметри!$K$77="No",BF1440,BF1440*Параметри!$K$78),1)</f>
        <v>0</v>
      </c>
      <c r="CA1440" s="29">
        <f>ROUND(IF(Параметри!$K$77="No",BI1440,BI1440*Параметри!$K$78),1)</f>
        <v>0</v>
      </c>
      <c r="CB1440" s="29">
        <f>ROUND(IF(Параметри!$K$77="No",BJ1440,BJ1440*Параметри!$K$78),1)</f>
        <v>0</v>
      </c>
      <c r="CC1440" s="29">
        <f t="shared" si="200"/>
        <v>12491.738504571513</v>
      </c>
    </row>
    <row r="1441" spans="1:81">
      <c r="A1441" s="9">
        <v>1440</v>
      </c>
      <c r="B1441" s="9" t="s">
        <v>3151</v>
      </c>
      <c r="C1441" s="9" t="s">
        <v>3151</v>
      </c>
      <c r="D1441" s="9" t="s">
        <v>4422</v>
      </c>
      <c r="E1441" s="9" t="s">
        <v>29</v>
      </c>
      <c r="F1441" s="9" t="s">
        <v>4453</v>
      </c>
      <c r="G1441" s="9" t="s">
        <v>2987</v>
      </c>
      <c r="H1441" s="29">
        <f>SUM('Дані з ДІСО'!J1441:L1441)</f>
        <v>1461</v>
      </c>
      <c r="I1441" s="29">
        <f>SUM('Дані з ДІСО'!G1441:I1441)</f>
        <v>67</v>
      </c>
      <c r="J1441" s="29">
        <f>SUM('Дані з ДІСО'!P1441:R1441)</f>
        <v>0</v>
      </c>
      <c r="K1441" s="29">
        <f>SUM('Дані з ДІСО'!V1441:X1441)</f>
        <v>0</v>
      </c>
      <c r="L1441" s="40">
        <f>ROUNDUP('Дані з ДІСО'!J1441/'Коефіцієнти АТО'!$R1441,0)</f>
        <v>35</v>
      </c>
      <c r="M1441" s="40">
        <f>ROUNDUP('Дані з ДІСО'!K1441/'Коефіцієнти АТО'!$R1441,0)</f>
        <v>46</v>
      </c>
      <c r="N1441" s="40">
        <f>ROUNDUP('Дані з ДІСО'!L1441/'Коефіцієнти АТО'!$R1441,0)</f>
        <v>15</v>
      </c>
      <c r="O1441" s="59">
        <f>(L1441*Параметри!$K$32+M1441*Параметри!$L$32+N1441*Параметри!$M$32)/18</f>
        <v>157.87222222222221</v>
      </c>
      <c r="P1441" s="41">
        <f>IF(H1441=0,"",'Дані з ДІСО'!Y1441/H1441)</f>
        <v>0</v>
      </c>
      <c r="Q1441" s="29">
        <f>IF(H1441=0,"",(1+0.25*P1441)*O1441*Параметри!$K$51)</f>
        <v>32335.421856490619</v>
      </c>
      <c r="R1441" s="29">
        <f>IF(H1441=0,"",Q1441*'Коефіцієнти АТО'!T1441)</f>
        <v>549.7021715603405</v>
      </c>
      <c r="S1441" s="29">
        <f>IF(H1441=0,"",H1441*(1+0.25*P1441)*Параметри!$K$66*Параметри!$K$20/1000)</f>
        <v>0</v>
      </c>
      <c r="T1441" s="29">
        <f>IF(H1441=0,"",H1441*(1+0.25*P1441)*'Коефіцієнти АТО'!$S1441*Параметри!$K$20/1000)</f>
        <v>5978.8012639907774</v>
      </c>
      <c r="U1441" s="29">
        <f t="shared" si="201"/>
        <v>38863.925292041735</v>
      </c>
      <c r="V1441" s="29">
        <f t="shared" si="202"/>
        <v>38863.925292041735</v>
      </c>
      <c r="W1441" s="40">
        <f>ROUNDUP('Дані з ДІСО'!P1441/Параметри!$K$24,0)</f>
        <v>0</v>
      </c>
      <c r="X1441" s="40">
        <f>ROUNDUP('Дані з ДІСО'!Q1441/Параметри!$K$24,0)</f>
        <v>0</v>
      </c>
      <c r="Y1441" s="40">
        <f>ROUNDUP('Дані з ДІСО'!R1441/Параметри!$K$24,0)</f>
        <v>0</v>
      </c>
      <c r="Z1441" s="59">
        <f>(W1441*Параметри!$K$33+X1441*Параметри!$L$33+Y1441*Параметри!$M$33)/18</f>
        <v>0</v>
      </c>
      <c r="AA1441" s="41">
        <f>IF(J1441=0,0,'Дані з ДІСО'!AA1441/J1441)</f>
        <v>0</v>
      </c>
      <c r="AB1441" s="29">
        <f>(1+0.25*AA1441)*Z1441*Параметри!$K$51</f>
        <v>0</v>
      </c>
      <c r="AC1441" s="29">
        <f>AB1441*'Коефіцієнти АТО'!U1441</f>
        <v>0</v>
      </c>
      <c r="AD1441" s="29">
        <f>J1441*(1+0.25*AA1441)*Параметри!$K$66*Параметри!$K$20/1000</f>
        <v>0</v>
      </c>
      <c r="AE1441" s="29">
        <f>(1+0.25*AA1441)*J1441*'Коефіцієнти АТО'!S1441*Параметри!$K$20/1000</f>
        <v>0</v>
      </c>
      <c r="AF1441" s="29">
        <f t="shared" si="198"/>
        <v>0</v>
      </c>
      <c r="AG1441" s="29">
        <v>0</v>
      </c>
      <c r="AH1441" s="40">
        <v>26</v>
      </c>
      <c r="AI1441" s="40">
        <v>0</v>
      </c>
      <c r="AJ1441" s="40">
        <f t="shared" si="199"/>
        <v>0</v>
      </c>
      <c r="AK1441" s="29">
        <f>(AH1441+AI1441)*(1+0.25*AJ1441)*Параметри!$K$53</f>
        <v>4665.1611680960013</v>
      </c>
      <c r="AL1441" s="29">
        <f>ROUNDUP(('Дані з ДІСО'!AU1441+'Дані з ДІСО'!AW1441)/Параметри!$K$28,0)</f>
        <v>0</v>
      </c>
      <c r="AM1441" s="64">
        <f>AL1441*Параметри!$M$35/18</f>
        <v>0</v>
      </c>
      <c r="AN1441" s="29">
        <f>IF(AL1441=0,0,'Дані з ДІСО'!AW1441/SUM('Дані з ДІСО'!AU1441,'Дані з ДІСО'!AW1441))</f>
        <v>0</v>
      </c>
      <c r="AO1441" s="29">
        <f>(1+0.25*AN1441)*AM1441*Параметри!$K$51</f>
        <v>0</v>
      </c>
      <c r="AP1441" s="40">
        <f>ROUNDUP(('Дані з ДІСО'!AE1441+'Дані не з ДІСО'!E1441+'Дані не з ДІСО'!G1441)/Параметри!$K$69,0)</f>
        <v>0</v>
      </c>
      <c r="AQ1441" s="40">
        <f t="shared" si="203"/>
        <v>0</v>
      </c>
      <c r="AR1441" s="40">
        <f>IF(AP1441=0,0,('Дані з ДІСО'!AH1441+'Дані не з ДІСО'!G1441)/('Дані з ДІСО'!AE1441+'Дані не з ДІСО'!E1441+'Дані не з ДІСО'!G1441))</f>
        <v>0</v>
      </c>
      <c r="AS1441" s="29">
        <f>AQ1441*(1+0.25*AR1441)*Параметри!$K$51</f>
        <v>0</v>
      </c>
      <c r="AT1441" s="40">
        <f>ROUNDUP('Дані з ДІСО'!AF1441/Параметри!$K$70,0)</f>
        <v>0</v>
      </c>
      <c r="AU1441" s="40">
        <f t="shared" si="204"/>
        <v>0</v>
      </c>
      <c r="AV1441" s="40">
        <f>IF(AT1441=0,0,'Дані з ДІСО'!AI1441/'Дані з ДІСО'!AF1441)</f>
        <v>0</v>
      </c>
      <c r="AW1441" s="29">
        <f>AU1441*(1+0.25*AV1441)*Параметри!$K$51</f>
        <v>0</v>
      </c>
      <c r="AX1441" s="40">
        <f>ROUNDUP('Дані з ДІСО'!AR1441/Параметри!$K$29,0)</f>
        <v>0</v>
      </c>
      <c r="AY1441" s="40">
        <f>ROUNDUP('Дані з ДІСО'!AS1441/Параметри!$K$29,0)</f>
        <v>0</v>
      </c>
      <c r="AZ1441" s="40">
        <f>ROUNDUP('Дані з ДІСО'!AT1441/Параметри!$K$29,0)</f>
        <v>0</v>
      </c>
      <c r="BA1441" s="64">
        <f>(AX1441*Параметри!$K$32+AY1441*Параметри!$L$32+AZ1441*Параметри!$M$32)/18</f>
        <v>0</v>
      </c>
      <c r="BB1441" s="29">
        <f>(BA1441*Параметри!$K$51+SUM('Дані з ДІСО'!AR1441:AT1441)*Параметри!$K$48*Параметри!$K$20/1000)*Параметри!$K$74</f>
        <v>0</v>
      </c>
      <c r="BC1441" s="40">
        <f>ROUNDUP(('Дані не з ДІСО'!I1441+'Дані не з ДІСО'!K1441)/Параметри!$K$26,0)</f>
        <v>0</v>
      </c>
      <c r="BD1441" s="29">
        <f>BC1441*Параметри!$M$36/18</f>
        <v>0</v>
      </c>
      <c r="BE1441" s="40">
        <f>IF(BC1441=0,0,'Дані не з ДІСО'!K1441/('Дані не з ДІСО'!I1441+'Дані не з ДІСО'!K1441))</f>
        <v>0</v>
      </c>
      <c r="BF1441" s="29">
        <f>(1+0.25*BE1441)*BD1441*Параметри!$K$51</f>
        <v>0</v>
      </c>
      <c r="BG1441" s="40">
        <f>ROUNDUP('Дані не з ДІСО'!M1441/Параметри!$K$27,0)</f>
        <v>0</v>
      </c>
      <c r="BH1441" s="40">
        <f>BG1441*Параметри!$M$37/18</f>
        <v>0</v>
      </c>
      <c r="BI1441" s="29">
        <f>BH1441*Параметри!$K$51</f>
        <v>0</v>
      </c>
      <c r="BJ1441" s="29">
        <f>'Дані не з ДІСО'!N1441*Параметри!$K$76</f>
        <v>0</v>
      </c>
      <c r="BK1441" s="40">
        <f>ROUNDUP('Дані з ДІСО'!V1441/Параметри!$K$25,0)</f>
        <v>0</v>
      </c>
      <c r="BL1441" s="40">
        <f>ROUNDUP('Дані з ДІСО'!W1441/Параметри!$K$25,0)</f>
        <v>0</v>
      </c>
      <c r="BM1441" s="40">
        <f>ROUNDUP('Дані з ДІСО'!X1441/Параметри!$K$25,0)</f>
        <v>0</v>
      </c>
      <c r="BN1441" s="40">
        <f>(BK1441*Параметри!$K$34+BL1441*Параметри!$L$34+BM1441*Параметри!$M$34)/18</f>
        <v>0</v>
      </c>
      <c r="BO1441" s="40">
        <f>IF(K1441=0,0,'Дані з ДІСО'!AC1441/K1441)</f>
        <v>0</v>
      </c>
      <c r="BP1441" s="29">
        <f>(1+0.25*BO1441)*BN1441*Параметри!$K$51</f>
        <v>0</v>
      </c>
      <c r="BQ1441" s="29">
        <f>BP1441*'Коефіцієнти АТО'!U1441</f>
        <v>0</v>
      </c>
      <c r="BR1441" s="29">
        <f>K1441*(1+0.25*BO1441)*Параметри!$K$66*Параметри!$K$20/1000</f>
        <v>0</v>
      </c>
      <c r="BS1441" s="29">
        <f>(1+0.25*BO1441)*K1441*'Коефіцієнти АТО'!S1441*Параметри!$K$20/1000</f>
        <v>0</v>
      </c>
      <c r="BT1441" s="29">
        <f t="shared" si="205"/>
        <v>0</v>
      </c>
      <c r="BU1441" s="40">
        <f>ROUNDUP('Дані з ДІСО'!AG1441/Параметри!$K$71,0)</f>
        <v>0</v>
      </c>
      <c r="BV1441" s="40">
        <f t="shared" si="206"/>
        <v>0</v>
      </c>
      <c r="BW1441" s="40">
        <f>IF('Дані з ДІСО'!AG1441=0,0,'Дані з ДІСО'!AJ1441/'Дані з ДІСО'!AG1441)</f>
        <v>0</v>
      </c>
      <c r="BX1441" s="29">
        <f>BV1441*(1+0.25*BW1441)*Параметри!$K$51</f>
        <v>0</v>
      </c>
      <c r="BY1441" s="29">
        <f>ROUND(IF(Параметри!$K$77="No",CC1441,CC1441*Параметри!$K$78)+AG1441,1)</f>
        <v>39176.199999999997</v>
      </c>
      <c r="BZ1441" s="29">
        <f>ROUND(IF(Параметри!$K$77="No",BF1441,BF1441*Параметри!$K$78),1)</f>
        <v>0</v>
      </c>
      <c r="CA1441" s="29">
        <f>ROUND(IF(Параметри!$K$77="No",BI1441,BI1441*Параметри!$K$78),1)</f>
        <v>0</v>
      </c>
      <c r="CB1441" s="29">
        <f>ROUND(IF(Параметри!$K$77="No",BJ1441,BJ1441*Параметри!$K$78),1)</f>
        <v>0</v>
      </c>
      <c r="CC1441" s="29">
        <f t="shared" si="200"/>
        <v>43529.08646013774</v>
      </c>
    </row>
    <row r="1442" spans="1:81">
      <c r="A1442" s="9">
        <v>1441</v>
      </c>
      <c r="B1442" s="9" t="s">
        <v>3145</v>
      </c>
      <c r="C1442" s="9" t="s">
        <v>3146</v>
      </c>
      <c r="D1442" s="9" t="s">
        <v>4422</v>
      </c>
      <c r="E1442" s="9" t="s">
        <v>21</v>
      </c>
      <c r="F1442" s="9" t="s">
        <v>4454</v>
      </c>
      <c r="G1442" s="9" t="s">
        <v>2989</v>
      </c>
      <c r="H1442" s="29">
        <f>SUM('Дані з ДІСО'!J1442:L1442)</f>
        <v>1974</v>
      </c>
      <c r="I1442" s="29">
        <f>SUM('Дані з ДІСО'!G1442:I1442)</f>
        <v>120</v>
      </c>
      <c r="J1442" s="29">
        <f>SUM('Дані з ДІСО'!P1442:R1442)</f>
        <v>0</v>
      </c>
      <c r="K1442" s="29">
        <f>SUM('Дані з ДІСО'!V1442:X1442)</f>
        <v>0</v>
      </c>
      <c r="L1442" s="40">
        <f>ROUNDUP('Дані з ДІСО'!J1442/'Коефіцієнти АТО'!$R1442,0)</f>
        <v>43</v>
      </c>
      <c r="M1442" s="40">
        <f>ROUNDUP('Дані з ДІСО'!K1442/'Коефіцієнти АТО'!$R1442,0)</f>
        <v>58</v>
      </c>
      <c r="N1442" s="40">
        <f>ROUNDUP('Дані з ДІСО'!L1442/'Коефіцієнти АТО'!$R1442,0)</f>
        <v>17</v>
      </c>
      <c r="O1442" s="59">
        <f>(L1442*Параметри!$K$32+M1442*Параметри!$L$32+N1442*Параметри!$M$32)/18</f>
        <v>193.8388888888889</v>
      </c>
      <c r="P1442" s="41">
        <f>IF(H1442=0,"",'Дані з ДІСО'!Y1442/H1442)</f>
        <v>0</v>
      </c>
      <c r="Q1442" s="29">
        <f>IF(H1442=0,"",(1+0.25*P1442)*O1442*Параметри!$K$51)</f>
        <v>39702.122109822092</v>
      </c>
      <c r="R1442" s="29">
        <f>IF(H1442=0,"",Q1442*'Коефіцієнти АТО'!T1442)</f>
        <v>674.93607586697567</v>
      </c>
      <c r="S1442" s="29">
        <f>IF(H1442=0,"",H1442*(1+0.25*P1442)*Параметри!$K$66*Параметри!$K$20/1000)</f>
        <v>0</v>
      </c>
      <c r="T1442" s="29">
        <f>IF(H1442=0,"",H1442*(1+0.25*P1442)*'Коефіцієнти АТО'!$S1442*Параметри!$K$20/1000)</f>
        <v>8078.1339460080726</v>
      </c>
      <c r="U1442" s="29">
        <f t="shared" si="201"/>
        <v>48455.192131697142</v>
      </c>
      <c r="V1442" s="29">
        <f t="shared" si="202"/>
        <v>48455.192131697142</v>
      </c>
      <c r="W1442" s="40">
        <f>ROUNDUP('Дані з ДІСО'!P1442/Параметри!$K$24,0)</f>
        <v>0</v>
      </c>
      <c r="X1442" s="40">
        <f>ROUNDUP('Дані з ДІСО'!Q1442/Параметри!$K$24,0)</f>
        <v>0</v>
      </c>
      <c r="Y1442" s="40">
        <f>ROUNDUP('Дані з ДІСО'!R1442/Параметри!$K$24,0)</f>
        <v>0</v>
      </c>
      <c r="Z1442" s="59">
        <f>(W1442*Параметри!$K$33+X1442*Параметри!$L$33+Y1442*Параметри!$M$33)/18</f>
        <v>0</v>
      </c>
      <c r="AA1442" s="41">
        <f>IF(J1442=0,0,'Дані з ДІСО'!AA1442/J1442)</f>
        <v>0</v>
      </c>
      <c r="AB1442" s="29">
        <f>(1+0.25*AA1442)*Z1442*Параметри!$K$51</f>
        <v>0</v>
      </c>
      <c r="AC1442" s="29">
        <f>AB1442*'Коефіцієнти АТО'!U1442</f>
        <v>0</v>
      </c>
      <c r="AD1442" s="29">
        <f>J1442*(1+0.25*AA1442)*Параметри!$K$66*Параметри!$K$20/1000</f>
        <v>0</v>
      </c>
      <c r="AE1442" s="29">
        <f>(1+0.25*AA1442)*J1442*'Коефіцієнти АТО'!S1442*Параметри!$K$20/1000</f>
        <v>0</v>
      </c>
      <c r="AF1442" s="29">
        <f t="shared" si="198"/>
        <v>0</v>
      </c>
      <c r="AG1442" s="29">
        <v>0</v>
      </c>
      <c r="AH1442" s="40">
        <v>11</v>
      </c>
      <c r="AI1442" s="40">
        <v>0</v>
      </c>
      <c r="AJ1442" s="40">
        <f t="shared" si="199"/>
        <v>0</v>
      </c>
      <c r="AK1442" s="29">
        <f>(AH1442+AI1442)*(1+0.25*AJ1442)*Параметри!$K$53</f>
        <v>1973.7220326560005</v>
      </c>
      <c r="AL1442" s="29">
        <f>ROUNDUP(('Дані з ДІСО'!AU1442+'Дані з ДІСО'!AW1442)/Параметри!$K$28,0)</f>
        <v>0</v>
      </c>
      <c r="AM1442" s="64">
        <f>AL1442*Параметри!$M$35/18</f>
        <v>0</v>
      </c>
      <c r="AN1442" s="29">
        <f>IF(AL1442=0,0,'Дані з ДІСО'!AW1442/SUM('Дані з ДІСО'!AU1442,'Дані з ДІСО'!AW1442))</f>
        <v>0</v>
      </c>
      <c r="AO1442" s="29">
        <f>(1+0.25*AN1442)*AM1442*Параметри!$K$51</f>
        <v>0</v>
      </c>
      <c r="AP1442" s="40">
        <f>ROUNDUP(('Дані з ДІСО'!AE1442+'Дані не з ДІСО'!E1442+'Дані не з ДІСО'!G1442)/Параметри!$K$69,0)</f>
        <v>0</v>
      </c>
      <c r="AQ1442" s="40">
        <f t="shared" si="203"/>
        <v>0</v>
      </c>
      <c r="AR1442" s="40">
        <f>IF(AP1442=0,0,('Дані з ДІСО'!AH1442+'Дані не з ДІСО'!G1442)/('Дані з ДІСО'!AE1442+'Дані не з ДІСО'!E1442+'Дані не з ДІСО'!G1442))</f>
        <v>0</v>
      </c>
      <c r="AS1442" s="29">
        <f>AQ1442*(1+0.25*AR1442)*Параметри!$K$51</f>
        <v>0</v>
      </c>
      <c r="AT1442" s="40">
        <f>ROUNDUP('Дані з ДІСО'!AF1442/Параметри!$K$70,0)</f>
        <v>0</v>
      </c>
      <c r="AU1442" s="40">
        <f t="shared" si="204"/>
        <v>0</v>
      </c>
      <c r="AV1442" s="40">
        <f>IF(AT1442=0,0,'Дані з ДІСО'!AI1442/'Дані з ДІСО'!AF1442)</f>
        <v>0</v>
      </c>
      <c r="AW1442" s="29">
        <f>AU1442*(1+0.25*AV1442)*Параметри!$K$51</f>
        <v>0</v>
      </c>
      <c r="AX1442" s="40">
        <f>ROUNDUP('Дані з ДІСО'!AR1442/Параметри!$K$29,0)</f>
        <v>0</v>
      </c>
      <c r="AY1442" s="40">
        <f>ROUNDUP('Дані з ДІСО'!AS1442/Параметри!$K$29,0)</f>
        <v>0</v>
      </c>
      <c r="AZ1442" s="40">
        <f>ROUNDUP('Дані з ДІСО'!AT1442/Параметри!$K$29,0)</f>
        <v>0</v>
      </c>
      <c r="BA1442" s="64">
        <f>(AX1442*Параметри!$K$32+AY1442*Параметри!$L$32+AZ1442*Параметри!$M$32)/18</f>
        <v>0</v>
      </c>
      <c r="BB1442" s="29">
        <f>(BA1442*Параметри!$K$51+SUM('Дані з ДІСО'!AR1442:AT1442)*Параметри!$K$48*Параметри!$K$20/1000)*Параметри!$K$74</f>
        <v>0</v>
      </c>
      <c r="BC1442" s="40">
        <f>ROUNDUP(('Дані не з ДІСО'!I1442+'Дані не з ДІСО'!K1442)/Параметри!$K$26,0)</f>
        <v>0</v>
      </c>
      <c r="BD1442" s="29">
        <f>BC1442*Параметри!$M$36/18</f>
        <v>0</v>
      </c>
      <c r="BE1442" s="40">
        <f>IF(BC1442=0,0,'Дані не з ДІСО'!K1442/('Дані не з ДІСО'!I1442+'Дані не з ДІСО'!K1442))</f>
        <v>0</v>
      </c>
      <c r="BF1442" s="29">
        <f>(1+0.25*BE1442)*BD1442*Параметри!$K$51</f>
        <v>0</v>
      </c>
      <c r="BG1442" s="40">
        <f>ROUNDUP('Дані не з ДІСО'!M1442/Параметри!$K$27,0)</f>
        <v>0</v>
      </c>
      <c r="BH1442" s="40">
        <f>BG1442*Параметри!$M$37/18</f>
        <v>0</v>
      </c>
      <c r="BI1442" s="29">
        <f>BH1442*Параметри!$K$51</f>
        <v>0</v>
      </c>
      <c r="BJ1442" s="29">
        <f>'Дані не з ДІСО'!N1442*Параметри!$K$76</f>
        <v>0</v>
      </c>
      <c r="BK1442" s="40">
        <f>ROUNDUP('Дані з ДІСО'!V1442/Параметри!$K$25,0)</f>
        <v>0</v>
      </c>
      <c r="BL1442" s="40">
        <f>ROUNDUP('Дані з ДІСО'!W1442/Параметри!$K$25,0)</f>
        <v>0</v>
      </c>
      <c r="BM1442" s="40">
        <f>ROUNDUP('Дані з ДІСО'!X1442/Параметри!$K$25,0)</f>
        <v>0</v>
      </c>
      <c r="BN1442" s="40">
        <f>(BK1442*Параметри!$K$34+BL1442*Параметри!$L$34+BM1442*Параметри!$M$34)/18</f>
        <v>0</v>
      </c>
      <c r="BO1442" s="40">
        <f>IF(K1442=0,0,'Дані з ДІСО'!AC1442/K1442)</f>
        <v>0</v>
      </c>
      <c r="BP1442" s="29">
        <f>(1+0.25*BO1442)*BN1442*Параметри!$K$51</f>
        <v>0</v>
      </c>
      <c r="BQ1442" s="29">
        <f>BP1442*'Коефіцієнти АТО'!U1442</f>
        <v>0</v>
      </c>
      <c r="BR1442" s="29">
        <f>K1442*(1+0.25*BO1442)*Параметри!$K$66*Параметри!$K$20/1000</f>
        <v>0</v>
      </c>
      <c r="BS1442" s="29">
        <f>(1+0.25*BO1442)*K1442*'Коефіцієнти АТО'!S1442*Параметри!$K$20/1000</f>
        <v>0</v>
      </c>
      <c r="BT1442" s="29">
        <f t="shared" si="205"/>
        <v>0</v>
      </c>
      <c r="BU1442" s="40">
        <f>ROUNDUP('Дані з ДІСО'!AG1442/Параметри!$K$71,0)</f>
        <v>0</v>
      </c>
      <c r="BV1442" s="40">
        <f t="shared" si="206"/>
        <v>0</v>
      </c>
      <c r="BW1442" s="40">
        <f>IF('Дані з ДІСО'!AG1442=0,0,'Дані з ДІСО'!AJ1442/'Дані з ДІСО'!AG1442)</f>
        <v>0</v>
      </c>
      <c r="BX1442" s="29">
        <f>BV1442*(1+0.25*BW1442)*Параметри!$K$51</f>
        <v>0</v>
      </c>
      <c r="BY1442" s="29">
        <f>ROUND(IF(Параметри!$K$77="No",CC1442,CC1442*Параметри!$K$78)+AG1442,1)</f>
        <v>45386</v>
      </c>
      <c r="BZ1442" s="29">
        <f>ROUND(IF(Параметри!$K$77="No",BF1442,BF1442*Параметри!$K$78),1)</f>
        <v>0</v>
      </c>
      <c r="CA1442" s="29">
        <f>ROUND(IF(Параметри!$K$77="No",BI1442,BI1442*Параметри!$K$78),1)</f>
        <v>0</v>
      </c>
      <c r="CB1442" s="29">
        <f>ROUND(IF(Параметри!$K$77="No",BJ1442,BJ1442*Параметри!$K$78),1)</f>
        <v>0</v>
      </c>
      <c r="CC1442" s="29">
        <f t="shared" si="200"/>
        <v>50428.91416435314</v>
      </c>
    </row>
    <row r="1443" spans="1:81">
      <c r="A1443" s="9">
        <v>1442</v>
      </c>
      <c r="B1443" s="9" t="s">
        <v>3151</v>
      </c>
      <c r="C1443" s="9" t="s">
        <v>3151</v>
      </c>
      <c r="D1443" s="9" t="s">
        <v>4422</v>
      </c>
      <c r="E1443" s="9" t="s">
        <v>29</v>
      </c>
      <c r="F1443" s="9" t="s">
        <v>4455</v>
      </c>
      <c r="G1443" s="9" t="s">
        <v>2991</v>
      </c>
      <c r="H1443" s="29">
        <f>SUM('Дані з ДІСО'!J1443:L1443)</f>
        <v>468</v>
      </c>
      <c r="I1443" s="29">
        <f>SUM('Дані з ДІСО'!G1443:I1443)</f>
        <v>35</v>
      </c>
      <c r="J1443" s="29">
        <f>SUM('Дані з ДІСО'!P1443:R1443)</f>
        <v>0</v>
      </c>
      <c r="K1443" s="29">
        <f>SUM('Дані з ДІСО'!V1443:X1443)</f>
        <v>0</v>
      </c>
      <c r="L1443" s="40">
        <f>ROUNDUP('Дані з ДІСО'!J1443/'Коефіцієнти АТО'!$R1443,0)</f>
        <v>12</v>
      </c>
      <c r="M1443" s="40">
        <f>ROUNDUP('Дані з ДІСО'!K1443/'Коефіцієнти АТО'!$R1443,0)</f>
        <v>16</v>
      </c>
      <c r="N1443" s="40">
        <f>ROUNDUP('Дані з ДІСО'!L1443/'Коефіцієнти АТО'!$R1443,0)</f>
        <v>4</v>
      </c>
      <c r="O1443" s="59">
        <f>(L1443*Параметри!$K$32+M1443*Параметри!$L$32+N1443*Параметри!$M$32)/18</f>
        <v>52.288888888888891</v>
      </c>
      <c r="P1443" s="41">
        <f>IF(H1443=0,"",'Дані з ДІСО'!Y1443/H1443)</f>
        <v>0</v>
      </c>
      <c r="Q1443" s="29">
        <f>IF(H1443=0,"",(1+0.25*P1443)*O1443*Параметри!$K$51)</f>
        <v>10709.821251831288</v>
      </c>
      <c r="R1443" s="29">
        <f>IF(H1443=0,"",Q1443*'Коефіцієнти АТО'!T1443)</f>
        <v>182.06696128113191</v>
      </c>
      <c r="S1443" s="29">
        <f>IF(H1443=0,"",H1443*(1+0.25*P1443)*Параметри!$K$66*Параметри!$K$20/1000)</f>
        <v>0</v>
      </c>
      <c r="T1443" s="29">
        <f>IF(H1443=0,"",H1443*(1+0.25*P1443)*'Коефіцієнти АТО'!$S1443*Параметри!$K$20/1000)</f>
        <v>1915.1806923666556</v>
      </c>
      <c r="U1443" s="29">
        <f t="shared" si="201"/>
        <v>12807.068905479076</v>
      </c>
      <c r="V1443" s="29">
        <f t="shared" si="202"/>
        <v>12807.068905479076</v>
      </c>
      <c r="W1443" s="40">
        <f>ROUNDUP('Дані з ДІСО'!P1443/Параметри!$K$24,0)</f>
        <v>0</v>
      </c>
      <c r="X1443" s="40">
        <f>ROUNDUP('Дані з ДІСО'!Q1443/Параметри!$K$24,0)</f>
        <v>0</v>
      </c>
      <c r="Y1443" s="40">
        <f>ROUNDUP('Дані з ДІСО'!R1443/Параметри!$K$24,0)</f>
        <v>0</v>
      </c>
      <c r="Z1443" s="59">
        <f>(W1443*Параметри!$K$33+X1443*Параметри!$L$33+Y1443*Параметри!$M$33)/18</f>
        <v>0</v>
      </c>
      <c r="AA1443" s="41">
        <f>IF(J1443=0,0,'Дані з ДІСО'!AA1443/J1443)</f>
        <v>0</v>
      </c>
      <c r="AB1443" s="29">
        <f>(1+0.25*AA1443)*Z1443*Параметри!$K$51</f>
        <v>0</v>
      </c>
      <c r="AC1443" s="29">
        <f>AB1443*'Коефіцієнти АТО'!U1443</f>
        <v>0</v>
      </c>
      <c r="AD1443" s="29">
        <f>J1443*(1+0.25*AA1443)*Параметри!$K$66*Параметри!$K$20/1000</f>
        <v>0</v>
      </c>
      <c r="AE1443" s="29">
        <f>(1+0.25*AA1443)*J1443*'Коефіцієнти АТО'!S1443*Параметри!$K$20/1000</f>
        <v>0</v>
      </c>
      <c r="AF1443" s="29">
        <f t="shared" si="198"/>
        <v>0</v>
      </c>
      <c r="AG1443" s="29">
        <v>0</v>
      </c>
      <c r="AH1443" s="40">
        <v>0</v>
      </c>
      <c r="AI1443" s="40">
        <v>0</v>
      </c>
      <c r="AJ1443" s="40">
        <f t="shared" si="199"/>
        <v>0</v>
      </c>
      <c r="AK1443" s="29">
        <f>(AH1443+AI1443)*(1+0.25*AJ1443)*Параметри!$K$53</f>
        <v>0</v>
      </c>
      <c r="AL1443" s="29">
        <f>ROUNDUP(('Дані з ДІСО'!AU1443+'Дані з ДІСО'!AW1443)/Параметри!$K$28,0)</f>
        <v>0</v>
      </c>
      <c r="AM1443" s="64">
        <f>AL1443*Параметри!$M$35/18</f>
        <v>0</v>
      </c>
      <c r="AN1443" s="29">
        <f>IF(AL1443=0,0,'Дані з ДІСО'!AW1443/SUM('Дані з ДІСО'!AU1443,'Дані з ДІСО'!AW1443))</f>
        <v>0</v>
      </c>
      <c r="AO1443" s="29">
        <f>(1+0.25*AN1443)*AM1443*Параметри!$K$51</f>
        <v>0</v>
      </c>
      <c r="AP1443" s="40">
        <f>ROUNDUP(('Дані з ДІСО'!AE1443+'Дані не з ДІСО'!E1443+'Дані не з ДІСО'!G1443)/Параметри!$K$69,0)</f>
        <v>0</v>
      </c>
      <c r="AQ1443" s="40">
        <f t="shared" si="203"/>
        <v>0</v>
      </c>
      <c r="AR1443" s="40">
        <f>IF(AP1443=0,0,('Дані з ДІСО'!AH1443+'Дані не з ДІСО'!G1443)/('Дані з ДІСО'!AE1443+'Дані не з ДІСО'!E1443+'Дані не з ДІСО'!G1443))</f>
        <v>0</v>
      </c>
      <c r="AS1443" s="29">
        <f>AQ1443*(1+0.25*AR1443)*Параметри!$K$51</f>
        <v>0</v>
      </c>
      <c r="AT1443" s="40">
        <f>ROUNDUP('Дані з ДІСО'!AF1443/Параметри!$K$70,0)</f>
        <v>0</v>
      </c>
      <c r="AU1443" s="40">
        <f t="shared" si="204"/>
        <v>0</v>
      </c>
      <c r="AV1443" s="40">
        <f>IF(AT1443=0,0,'Дані з ДІСО'!AI1443/'Дані з ДІСО'!AF1443)</f>
        <v>0</v>
      </c>
      <c r="AW1443" s="29">
        <f>AU1443*(1+0.25*AV1443)*Параметри!$K$51</f>
        <v>0</v>
      </c>
      <c r="AX1443" s="40">
        <f>ROUNDUP('Дані з ДІСО'!AR1443/Параметри!$K$29,0)</f>
        <v>0</v>
      </c>
      <c r="AY1443" s="40">
        <f>ROUNDUP('Дані з ДІСО'!AS1443/Параметри!$K$29,0)</f>
        <v>0</v>
      </c>
      <c r="AZ1443" s="40">
        <f>ROUNDUP('Дані з ДІСО'!AT1443/Параметри!$K$29,0)</f>
        <v>0</v>
      </c>
      <c r="BA1443" s="64">
        <f>(AX1443*Параметри!$K$32+AY1443*Параметри!$L$32+AZ1443*Параметри!$M$32)/18</f>
        <v>0</v>
      </c>
      <c r="BB1443" s="29">
        <f>(BA1443*Параметри!$K$51+SUM('Дані з ДІСО'!AR1443:AT1443)*Параметри!$K$48*Параметри!$K$20/1000)*Параметри!$K$74</f>
        <v>0</v>
      </c>
      <c r="BC1443" s="40">
        <f>ROUNDUP(('Дані не з ДІСО'!I1443+'Дані не з ДІСО'!K1443)/Параметри!$K$26,0)</f>
        <v>0</v>
      </c>
      <c r="BD1443" s="29">
        <f>BC1443*Параметри!$M$36/18</f>
        <v>0</v>
      </c>
      <c r="BE1443" s="40">
        <f>IF(BC1443=0,0,'Дані не з ДІСО'!K1443/('Дані не з ДІСО'!I1443+'Дані не з ДІСО'!K1443))</f>
        <v>0</v>
      </c>
      <c r="BF1443" s="29">
        <f>(1+0.25*BE1443)*BD1443*Параметри!$K$51</f>
        <v>0</v>
      </c>
      <c r="BG1443" s="40">
        <f>ROUNDUP('Дані не з ДІСО'!M1443/Параметри!$K$27,0)</f>
        <v>0</v>
      </c>
      <c r="BH1443" s="40">
        <f>BG1443*Параметри!$M$37/18</f>
        <v>0</v>
      </c>
      <c r="BI1443" s="29">
        <f>BH1443*Параметри!$K$51</f>
        <v>0</v>
      </c>
      <c r="BJ1443" s="29">
        <f>'Дані не з ДІСО'!N1443*Параметри!$K$76</f>
        <v>0</v>
      </c>
      <c r="BK1443" s="40">
        <f>ROUNDUP('Дані з ДІСО'!V1443/Параметри!$K$25,0)</f>
        <v>0</v>
      </c>
      <c r="BL1443" s="40">
        <f>ROUNDUP('Дані з ДІСО'!W1443/Параметри!$K$25,0)</f>
        <v>0</v>
      </c>
      <c r="BM1443" s="40">
        <f>ROUNDUP('Дані з ДІСО'!X1443/Параметри!$K$25,0)</f>
        <v>0</v>
      </c>
      <c r="BN1443" s="40">
        <f>(BK1443*Параметри!$K$34+BL1443*Параметри!$L$34+BM1443*Параметри!$M$34)/18</f>
        <v>0</v>
      </c>
      <c r="BO1443" s="40">
        <f>IF(K1443=0,0,'Дані з ДІСО'!AC1443/K1443)</f>
        <v>0</v>
      </c>
      <c r="BP1443" s="29">
        <f>(1+0.25*BO1443)*BN1443*Параметри!$K$51</f>
        <v>0</v>
      </c>
      <c r="BQ1443" s="29">
        <f>BP1443*'Коефіцієнти АТО'!U1443</f>
        <v>0</v>
      </c>
      <c r="BR1443" s="29">
        <f>K1443*(1+0.25*BO1443)*Параметри!$K$66*Параметри!$K$20/1000</f>
        <v>0</v>
      </c>
      <c r="BS1443" s="29">
        <f>(1+0.25*BO1443)*K1443*'Коефіцієнти АТО'!S1443*Параметри!$K$20/1000</f>
        <v>0</v>
      </c>
      <c r="BT1443" s="29">
        <f t="shared" si="205"/>
        <v>0</v>
      </c>
      <c r="BU1443" s="40">
        <f>ROUNDUP('Дані з ДІСО'!AG1443/Параметри!$K$71,0)</f>
        <v>0</v>
      </c>
      <c r="BV1443" s="40">
        <f t="shared" si="206"/>
        <v>0</v>
      </c>
      <c r="BW1443" s="40">
        <f>IF('Дані з ДІСО'!AG1443=0,0,'Дані з ДІСО'!AJ1443/'Дані з ДІСО'!AG1443)</f>
        <v>0</v>
      </c>
      <c r="BX1443" s="29">
        <f>BV1443*(1+0.25*BW1443)*Параметри!$K$51</f>
        <v>0</v>
      </c>
      <c r="BY1443" s="29">
        <f>ROUND(IF(Параметри!$K$77="No",CC1443,CC1443*Параметри!$K$78)+AG1443,1)</f>
        <v>11526.4</v>
      </c>
      <c r="BZ1443" s="29">
        <f>ROUND(IF(Параметри!$K$77="No",BF1443,BF1443*Параметри!$K$78),1)</f>
        <v>0</v>
      </c>
      <c r="CA1443" s="29">
        <f>ROUND(IF(Параметри!$K$77="No",BI1443,BI1443*Параметри!$K$78),1)</f>
        <v>0</v>
      </c>
      <c r="CB1443" s="29">
        <f>ROUND(IF(Параметри!$K$77="No",BJ1443,BJ1443*Параметри!$K$78),1)</f>
        <v>0</v>
      </c>
      <c r="CC1443" s="29">
        <f t="shared" si="200"/>
        <v>12807.068905479076</v>
      </c>
    </row>
    <row r="1444" spans="1:81">
      <c r="A1444" s="9">
        <v>1443</v>
      </c>
      <c r="B1444" s="9" t="s">
        <v>3176</v>
      </c>
      <c r="C1444" s="9" t="s">
        <v>3146</v>
      </c>
      <c r="D1444" s="9" t="s">
        <v>4422</v>
      </c>
      <c r="E1444" s="9" t="s">
        <v>78</v>
      </c>
      <c r="F1444" s="9" t="s">
        <v>4456</v>
      </c>
      <c r="G1444" s="9" t="s">
        <v>2993</v>
      </c>
      <c r="H1444" s="29">
        <f>SUM('Дані з ДІСО'!J1444:L1444)</f>
        <v>7103</v>
      </c>
      <c r="I1444" s="29">
        <f>SUM('Дані з ДІСО'!G1444:I1444)</f>
        <v>240</v>
      </c>
      <c r="J1444" s="29">
        <f>SUM('Дані з ДІСО'!P1444:R1444)</f>
        <v>0</v>
      </c>
      <c r="K1444" s="29">
        <f>SUM('Дані з ДІСО'!V1444:X1444)</f>
        <v>0</v>
      </c>
      <c r="L1444" s="40">
        <f>ROUNDUP('Дані з ДІСО'!J1444/'Коефіцієнти АТО'!$R1444,0)</f>
        <v>109</v>
      </c>
      <c r="M1444" s="40">
        <f>ROUNDUP('Дані з ДІСО'!K1444/'Коефіцієнти АТО'!$R1444,0)</f>
        <v>145</v>
      </c>
      <c r="N1444" s="40">
        <f>ROUNDUP('Дані з ДІСО'!L1444/'Коефіцієнти АТО'!$R1444,0)</f>
        <v>21</v>
      </c>
      <c r="O1444" s="59">
        <f>(L1444*Параметри!$K$32+M1444*Параметри!$L$32+N1444*Параметри!$M$32)/18</f>
        <v>444.11111111111109</v>
      </c>
      <c r="P1444" s="41">
        <f>IF(H1444=0,"",'Дані з ДІСО'!Y1444/H1444)</f>
        <v>0</v>
      </c>
      <c r="Q1444" s="29">
        <f>IF(H1444=0,"",(1+0.25*P1444)*O1444*Параметри!$K$51)</f>
        <v>90962.93145679911</v>
      </c>
      <c r="R1444" s="29">
        <f>IF(H1444=0,"",Q1444*'Коефіцієнти АТО'!T1444)</f>
        <v>11370.366432099889</v>
      </c>
      <c r="S1444" s="29">
        <f>IF(H1444=0,"",H1444*(1+0.25*P1444)*Параметри!$K$66*Параметри!$K$20/1000)</f>
        <v>0</v>
      </c>
      <c r="T1444" s="29">
        <f>IF(H1444=0,"",H1444*(1+0.25*P1444)*'Коефіцієнти АТО'!$S1444*Параметри!$K$20/1000)</f>
        <v>15547.662220793487</v>
      </c>
      <c r="U1444" s="29">
        <f t="shared" si="201"/>
        <v>117880.96010969249</v>
      </c>
      <c r="V1444" s="29">
        <f t="shared" si="202"/>
        <v>117880.96010969249</v>
      </c>
      <c r="W1444" s="40">
        <f>ROUNDUP('Дані з ДІСО'!P1444/Параметри!$K$24,0)</f>
        <v>0</v>
      </c>
      <c r="X1444" s="40">
        <f>ROUNDUP('Дані з ДІСО'!Q1444/Параметри!$K$24,0)</f>
        <v>0</v>
      </c>
      <c r="Y1444" s="40">
        <f>ROUNDUP('Дані з ДІСО'!R1444/Параметри!$K$24,0)</f>
        <v>0</v>
      </c>
      <c r="Z1444" s="59">
        <f>(W1444*Параметри!$K$33+X1444*Параметри!$L$33+Y1444*Параметри!$M$33)/18</f>
        <v>0</v>
      </c>
      <c r="AA1444" s="41">
        <f>IF(J1444=0,0,'Дані з ДІСО'!AA1444/J1444)</f>
        <v>0</v>
      </c>
      <c r="AB1444" s="29">
        <f>(1+0.25*AA1444)*Z1444*Параметри!$K$51</f>
        <v>0</v>
      </c>
      <c r="AC1444" s="29">
        <f>AB1444*'Коефіцієнти АТО'!U1444</f>
        <v>0</v>
      </c>
      <c r="AD1444" s="29">
        <f>J1444*(1+0.25*AA1444)*Параметри!$K$66*Параметри!$K$20/1000</f>
        <v>0</v>
      </c>
      <c r="AE1444" s="29">
        <f>(1+0.25*AA1444)*J1444*'Коефіцієнти АТО'!S1444*Параметри!$K$20/1000</f>
        <v>0</v>
      </c>
      <c r="AF1444" s="29">
        <f t="shared" si="198"/>
        <v>0</v>
      </c>
      <c r="AG1444" s="29">
        <v>0</v>
      </c>
      <c r="AH1444" s="40">
        <v>21</v>
      </c>
      <c r="AI1444" s="40">
        <v>0</v>
      </c>
      <c r="AJ1444" s="40">
        <f t="shared" si="199"/>
        <v>0</v>
      </c>
      <c r="AK1444" s="29">
        <f>(AH1444+AI1444)*(1+0.25*AJ1444)*Параметри!$K$53</f>
        <v>3768.0147896160011</v>
      </c>
      <c r="AL1444" s="29">
        <f>ROUNDUP(('Дані з ДІСО'!AU1444+'Дані з ДІСО'!AW1444)/Параметри!$K$28,0)</f>
        <v>0</v>
      </c>
      <c r="AM1444" s="64">
        <f>AL1444*Параметри!$M$35/18</f>
        <v>0</v>
      </c>
      <c r="AN1444" s="29">
        <f>IF(AL1444=0,0,'Дані з ДІСО'!AW1444/SUM('Дані з ДІСО'!AU1444,'Дані з ДІСО'!AW1444))</f>
        <v>0</v>
      </c>
      <c r="AO1444" s="29">
        <f>(1+0.25*AN1444)*AM1444*Параметри!$K$51</f>
        <v>0</v>
      </c>
      <c r="AP1444" s="40">
        <f>ROUNDUP(('Дані з ДІСО'!AE1444+'Дані не з ДІСО'!E1444+'Дані не з ДІСО'!G1444)/Параметри!$K$69,0)</f>
        <v>0</v>
      </c>
      <c r="AQ1444" s="40">
        <f t="shared" si="203"/>
        <v>0</v>
      </c>
      <c r="AR1444" s="40">
        <f>IF(AP1444=0,0,('Дані з ДІСО'!AH1444+'Дані не з ДІСО'!G1444)/('Дані з ДІСО'!AE1444+'Дані не з ДІСО'!E1444+'Дані не з ДІСО'!G1444))</f>
        <v>0</v>
      </c>
      <c r="AS1444" s="29">
        <f>AQ1444*(1+0.25*AR1444)*Параметри!$K$51</f>
        <v>0</v>
      </c>
      <c r="AT1444" s="40">
        <f>ROUNDUP('Дані з ДІСО'!AF1444/Параметри!$K$70,0)</f>
        <v>0</v>
      </c>
      <c r="AU1444" s="40">
        <f t="shared" si="204"/>
        <v>0</v>
      </c>
      <c r="AV1444" s="40">
        <f>IF(AT1444=0,0,'Дані з ДІСО'!AI1444/'Дані з ДІСО'!AF1444)</f>
        <v>0</v>
      </c>
      <c r="AW1444" s="29">
        <f>AU1444*(1+0.25*AV1444)*Параметри!$K$51</f>
        <v>0</v>
      </c>
      <c r="AX1444" s="40">
        <f>ROUNDUP('Дані з ДІСО'!AR1444/Параметри!$K$29,0)</f>
        <v>0</v>
      </c>
      <c r="AY1444" s="40">
        <f>ROUNDUP('Дані з ДІСО'!AS1444/Параметри!$K$29,0)</f>
        <v>0</v>
      </c>
      <c r="AZ1444" s="40">
        <f>ROUNDUP('Дані з ДІСО'!AT1444/Параметри!$K$29,0)</f>
        <v>0</v>
      </c>
      <c r="BA1444" s="64">
        <f>(AX1444*Параметри!$K$32+AY1444*Параметри!$L$32+AZ1444*Параметри!$M$32)/18</f>
        <v>0</v>
      </c>
      <c r="BB1444" s="29">
        <f>(BA1444*Параметри!$K$51+SUM('Дані з ДІСО'!AR1444:AT1444)*Параметри!$K$48*Параметри!$K$20/1000)*Параметри!$K$74</f>
        <v>0</v>
      </c>
      <c r="BC1444" s="40">
        <f>ROUNDUP(('Дані не з ДІСО'!I1444+'Дані не з ДІСО'!K1444)/Параметри!$K$26,0)</f>
        <v>0</v>
      </c>
      <c r="BD1444" s="29">
        <f>BC1444*Параметри!$M$36/18</f>
        <v>0</v>
      </c>
      <c r="BE1444" s="40">
        <f>IF(BC1444=0,0,'Дані не з ДІСО'!K1444/('Дані не з ДІСО'!I1444+'Дані не з ДІСО'!K1444))</f>
        <v>0</v>
      </c>
      <c r="BF1444" s="29">
        <f>(1+0.25*BE1444)*BD1444*Параметри!$K$51</f>
        <v>0</v>
      </c>
      <c r="BG1444" s="40">
        <f>ROUNDUP('Дані не з ДІСО'!M1444/Параметри!$K$27,0)</f>
        <v>0</v>
      </c>
      <c r="BH1444" s="40">
        <f>BG1444*Параметри!$M$37/18</f>
        <v>0</v>
      </c>
      <c r="BI1444" s="29">
        <f>BH1444*Параметри!$K$51</f>
        <v>0</v>
      </c>
      <c r="BJ1444" s="29">
        <f>'Дані не з ДІСО'!N1444*Параметри!$K$76</f>
        <v>0</v>
      </c>
      <c r="BK1444" s="40">
        <f>ROUNDUP('Дані з ДІСО'!V1444/Параметри!$K$25,0)</f>
        <v>0</v>
      </c>
      <c r="BL1444" s="40">
        <f>ROUNDUP('Дані з ДІСО'!W1444/Параметри!$K$25,0)</f>
        <v>0</v>
      </c>
      <c r="BM1444" s="40">
        <f>ROUNDUP('Дані з ДІСО'!X1444/Параметри!$K$25,0)</f>
        <v>0</v>
      </c>
      <c r="BN1444" s="40">
        <f>(BK1444*Параметри!$K$34+BL1444*Параметри!$L$34+BM1444*Параметри!$M$34)/18</f>
        <v>0</v>
      </c>
      <c r="BO1444" s="40">
        <f>IF(K1444=0,0,'Дані з ДІСО'!AC1444/K1444)</f>
        <v>0</v>
      </c>
      <c r="BP1444" s="29">
        <f>(1+0.25*BO1444)*BN1444*Параметри!$K$51</f>
        <v>0</v>
      </c>
      <c r="BQ1444" s="29">
        <f>BP1444*'Коефіцієнти АТО'!U1444</f>
        <v>0</v>
      </c>
      <c r="BR1444" s="29">
        <f>K1444*(1+0.25*BO1444)*Параметри!$K$66*Параметри!$K$20/1000</f>
        <v>0</v>
      </c>
      <c r="BS1444" s="29">
        <f>(1+0.25*BO1444)*K1444*'Коефіцієнти АТО'!S1444*Параметри!$K$20/1000</f>
        <v>0</v>
      </c>
      <c r="BT1444" s="29">
        <f t="shared" si="205"/>
        <v>0</v>
      </c>
      <c r="BU1444" s="40">
        <f>ROUNDUP('Дані з ДІСО'!AG1444/Параметри!$K$71,0)</f>
        <v>0</v>
      </c>
      <c r="BV1444" s="40">
        <f t="shared" si="206"/>
        <v>0</v>
      </c>
      <c r="BW1444" s="40">
        <f>IF('Дані з ДІСО'!AG1444=0,0,'Дані з ДІСО'!AJ1444/'Дані з ДІСО'!AG1444)</f>
        <v>0</v>
      </c>
      <c r="BX1444" s="29">
        <f>BV1444*(1+0.25*BW1444)*Параметри!$K$51</f>
        <v>0</v>
      </c>
      <c r="BY1444" s="29">
        <f>ROUND(IF(Параметри!$K$77="No",CC1444,CC1444*Параметри!$K$78)+AG1444,1)</f>
        <v>109484.1</v>
      </c>
      <c r="BZ1444" s="29">
        <f>ROUND(IF(Параметри!$K$77="No",BF1444,BF1444*Параметри!$K$78),1)</f>
        <v>0</v>
      </c>
      <c r="CA1444" s="29">
        <f>ROUND(IF(Параметри!$K$77="No",BI1444,BI1444*Параметри!$K$78),1)</f>
        <v>0</v>
      </c>
      <c r="CB1444" s="29">
        <f>ROUND(IF(Параметри!$K$77="No",BJ1444,BJ1444*Параметри!$K$78),1)</f>
        <v>0</v>
      </c>
      <c r="CC1444" s="29">
        <f t="shared" si="200"/>
        <v>121648.97489930849</v>
      </c>
    </row>
    <row r="1445" spans="1:81">
      <c r="A1445" s="9">
        <v>1444</v>
      </c>
      <c r="B1445" s="9" t="s">
        <v>3176</v>
      </c>
      <c r="C1445" s="9" t="s">
        <v>3146</v>
      </c>
      <c r="D1445" s="9" t="s">
        <v>4422</v>
      </c>
      <c r="E1445" s="9" t="s">
        <v>78</v>
      </c>
      <c r="F1445" s="9" t="s">
        <v>4457</v>
      </c>
      <c r="G1445" s="9" t="s">
        <v>2995</v>
      </c>
      <c r="H1445" s="29">
        <f>SUM('Дані з ДІСО'!J1445:L1445)</f>
        <v>1868</v>
      </c>
      <c r="I1445" s="29">
        <f>SUM('Дані з ДІСО'!G1445:I1445)</f>
        <v>150</v>
      </c>
      <c r="J1445" s="29">
        <f>SUM('Дані з ДІСО'!P1445:R1445)</f>
        <v>0</v>
      </c>
      <c r="K1445" s="29">
        <f>SUM('Дані з ДІСО'!V1445:X1445)</f>
        <v>0</v>
      </c>
      <c r="L1445" s="40">
        <f>ROUNDUP('Дані з ДІСО'!J1445/'Коефіцієнти АТО'!$R1445,0)</f>
        <v>46</v>
      </c>
      <c r="M1445" s="40">
        <f>ROUNDUP('Дані з ДІСО'!K1445/'Коефіцієнти АТО'!$R1445,0)</f>
        <v>60</v>
      </c>
      <c r="N1445" s="40">
        <f>ROUNDUP('Дані з ДІСО'!L1445/'Коефіцієнти АТО'!$R1445,0)</f>
        <v>16</v>
      </c>
      <c r="O1445" s="59">
        <f>(L1445*Параметри!$K$32+M1445*Параметри!$L$32+N1445*Параметри!$M$32)/18</f>
        <v>199.33333333333334</v>
      </c>
      <c r="P1445" s="41">
        <f>IF(H1445=0,"",'Дані з ДІСО'!Y1445/H1445)</f>
        <v>0</v>
      </c>
      <c r="Q1445" s="29">
        <f>IF(H1445=0,"",(1+0.25*P1445)*O1445*Параметри!$K$51)</f>
        <v>40827.495379909335</v>
      </c>
      <c r="R1445" s="29">
        <f>IF(H1445=0,"",Q1445*'Коефіцієнти АТО'!T1445)</f>
        <v>694.06742145845874</v>
      </c>
      <c r="S1445" s="29">
        <f>IF(H1445=0,"",H1445*(1+0.25*P1445)*Параметри!$K$66*Параметри!$K$20/1000)</f>
        <v>0</v>
      </c>
      <c r="T1445" s="29">
        <f>IF(H1445=0,"",H1445*(1+0.25*P1445)*'Коефіцієнти АТО'!$S1445*Параметри!$K$20/1000)</f>
        <v>7644.3537037198985</v>
      </c>
      <c r="U1445" s="29">
        <f t="shared" si="201"/>
        <v>49165.916505087691</v>
      </c>
      <c r="V1445" s="29">
        <f t="shared" si="202"/>
        <v>49165.916505087691</v>
      </c>
      <c r="W1445" s="40">
        <f>ROUNDUP('Дані з ДІСО'!P1445/Параметри!$K$24,0)</f>
        <v>0</v>
      </c>
      <c r="X1445" s="40">
        <f>ROUNDUP('Дані з ДІСО'!Q1445/Параметри!$K$24,0)</f>
        <v>0</v>
      </c>
      <c r="Y1445" s="40">
        <f>ROUNDUP('Дані з ДІСО'!R1445/Параметри!$K$24,0)</f>
        <v>0</v>
      </c>
      <c r="Z1445" s="59">
        <f>(W1445*Параметри!$K$33+X1445*Параметри!$L$33+Y1445*Параметри!$M$33)/18</f>
        <v>0</v>
      </c>
      <c r="AA1445" s="41">
        <f>IF(J1445=0,0,'Дані з ДІСО'!AA1445/J1445)</f>
        <v>0</v>
      </c>
      <c r="AB1445" s="29">
        <f>(1+0.25*AA1445)*Z1445*Параметри!$K$51</f>
        <v>0</v>
      </c>
      <c r="AC1445" s="29">
        <f>AB1445*'Коефіцієнти АТО'!U1445</f>
        <v>0</v>
      </c>
      <c r="AD1445" s="29">
        <f>J1445*(1+0.25*AA1445)*Параметри!$K$66*Параметри!$K$20/1000</f>
        <v>0</v>
      </c>
      <c r="AE1445" s="29">
        <f>(1+0.25*AA1445)*J1445*'Коефіцієнти АТО'!S1445*Параметри!$K$20/1000</f>
        <v>0</v>
      </c>
      <c r="AF1445" s="29">
        <f t="shared" si="198"/>
        <v>0</v>
      </c>
      <c r="AG1445" s="29">
        <v>0</v>
      </c>
      <c r="AH1445" s="40">
        <v>17</v>
      </c>
      <c r="AI1445" s="40">
        <v>0</v>
      </c>
      <c r="AJ1445" s="40">
        <f t="shared" si="199"/>
        <v>0</v>
      </c>
      <c r="AK1445" s="29">
        <f>(AH1445+AI1445)*(1+0.25*AJ1445)*Параметри!$K$53</f>
        <v>3050.2976868320006</v>
      </c>
      <c r="AL1445" s="29">
        <f>ROUNDUP(('Дані з ДІСО'!AU1445+'Дані з ДІСО'!AW1445)/Параметри!$K$28,0)</f>
        <v>0</v>
      </c>
      <c r="AM1445" s="64">
        <f>AL1445*Параметри!$M$35/18</f>
        <v>0</v>
      </c>
      <c r="AN1445" s="29">
        <f>IF(AL1445=0,0,'Дані з ДІСО'!AW1445/SUM('Дані з ДІСО'!AU1445,'Дані з ДІСО'!AW1445))</f>
        <v>0</v>
      </c>
      <c r="AO1445" s="29">
        <f>(1+0.25*AN1445)*AM1445*Параметри!$K$51</f>
        <v>0</v>
      </c>
      <c r="AP1445" s="40">
        <f>ROUNDUP(('Дані з ДІСО'!AE1445+'Дані не з ДІСО'!E1445+'Дані не з ДІСО'!G1445)/Параметри!$K$69,0)</f>
        <v>0</v>
      </c>
      <c r="AQ1445" s="40">
        <f t="shared" si="203"/>
        <v>0</v>
      </c>
      <c r="AR1445" s="40">
        <f>IF(AP1445=0,0,('Дані з ДІСО'!AH1445+'Дані не з ДІСО'!G1445)/('Дані з ДІСО'!AE1445+'Дані не з ДІСО'!E1445+'Дані не з ДІСО'!G1445))</f>
        <v>0</v>
      </c>
      <c r="AS1445" s="29">
        <f>AQ1445*(1+0.25*AR1445)*Параметри!$K$51</f>
        <v>0</v>
      </c>
      <c r="AT1445" s="40">
        <f>ROUNDUP('Дані з ДІСО'!AF1445/Параметри!$K$70,0)</f>
        <v>0</v>
      </c>
      <c r="AU1445" s="40">
        <f t="shared" si="204"/>
        <v>0</v>
      </c>
      <c r="AV1445" s="40">
        <f>IF(AT1445=0,0,'Дані з ДІСО'!AI1445/'Дані з ДІСО'!AF1445)</f>
        <v>0</v>
      </c>
      <c r="AW1445" s="29">
        <f>AU1445*(1+0.25*AV1445)*Параметри!$K$51</f>
        <v>0</v>
      </c>
      <c r="AX1445" s="40">
        <f>ROUNDUP('Дані з ДІСО'!AR1445/Параметри!$K$29,0)</f>
        <v>0</v>
      </c>
      <c r="AY1445" s="40">
        <f>ROUNDUP('Дані з ДІСО'!AS1445/Параметри!$K$29,0)</f>
        <v>0</v>
      </c>
      <c r="AZ1445" s="40">
        <f>ROUNDUP('Дані з ДІСО'!AT1445/Параметри!$K$29,0)</f>
        <v>0</v>
      </c>
      <c r="BA1445" s="64">
        <f>(AX1445*Параметри!$K$32+AY1445*Параметри!$L$32+AZ1445*Параметри!$M$32)/18</f>
        <v>0</v>
      </c>
      <c r="BB1445" s="29">
        <f>(BA1445*Параметри!$K$51+SUM('Дані з ДІСО'!AR1445:AT1445)*Параметри!$K$48*Параметри!$K$20/1000)*Параметри!$K$74</f>
        <v>0</v>
      </c>
      <c r="BC1445" s="40">
        <f>ROUNDUP(('Дані не з ДІСО'!I1445+'Дані не з ДІСО'!K1445)/Параметри!$K$26,0)</f>
        <v>0</v>
      </c>
      <c r="BD1445" s="29">
        <f>BC1445*Параметри!$M$36/18</f>
        <v>0</v>
      </c>
      <c r="BE1445" s="40">
        <f>IF(BC1445=0,0,'Дані не з ДІСО'!K1445/('Дані не з ДІСО'!I1445+'Дані не з ДІСО'!K1445))</f>
        <v>0</v>
      </c>
      <c r="BF1445" s="29">
        <f>(1+0.25*BE1445)*BD1445*Параметри!$K$51</f>
        <v>0</v>
      </c>
      <c r="BG1445" s="40">
        <f>ROUNDUP('Дані не з ДІСО'!M1445/Параметри!$K$27,0)</f>
        <v>0</v>
      </c>
      <c r="BH1445" s="40">
        <f>BG1445*Параметри!$M$37/18</f>
        <v>0</v>
      </c>
      <c r="BI1445" s="29">
        <f>BH1445*Параметри!$K$51</f>
        <v>0</v>
      </c>
      <c r="BJ1445" s="29">
        <f>'Дані не з ДІСО'!N1445*Параметри!$K$76</f>
        <v>0</v>
      </c>
      <c r="BK1445" s="40">
        <f>ROUNDUP('Дані з ДІСО'!V1445/Параметри!$K$25,0)</f>
        <v>0</v>
      </c>
      <c r="BL1445" s="40">
        <f>ROUNDUP('Дані з ДІСО'!W1445/Параметри!$K$25,0)</f>
        <v>0</v>
      </c>
      <c r="BM1445" s="40">
        <f>ROUNDUP('Дані з ДІСО'!X1445/Параметри!$K$25,0)</f>
        <v>0</v>
      </c>
      <c r="BN1445" s="40">
        <f>(BK1445*Параметри!$K$34+BL1445*Параметри!$L$34+BM1445*Параметри!$M$34)/18</f>
        <v>0</v>
      </c>
      <c r="BO1445" s="40">
        <f>IF(K1445=0,0,'Дані з ДІСО'!AC1445/K1445)</f>
        <v>0</v>
      </c>
      <c r="BP1445" s="29">
        <f>(1+0.25*BO1445)*BN1445*Параметри!$K$51</f>
        <v>0</v>
      </c>
      <c r="BQ1445" s="29">
        <f>BP1445*'Коефіцієнти АТО'!U1445</f>
        <v>0</v>
      </c>
      <c r="BR1445" s="29">
        <f>K1445*(1+0.25*BO1445)*Параметри!$K$66*Параметри!$K$20/1000</f>
        <v>0</v>
      </c>
      <c r="BS1445" s="29">
        <f>(1+0.25*BO1445)*K1445*'Коефіцієнти АТО'!S1445*Параметри!$K$20/1000</f>
        <v>0</v>
      </c>
      <c r="BT1445" s="29">
        <f t="shared" si="205"/>
        <v>0</v>
      </c>
      <c r="BU1445" s="40">
        <f>ROUNDUP('Дані з ДІСО'!AG1445/Параметри!$K$71,0)</f>
        <v>0</v>
      </c>
      <c r="BV1445" s="40">
        <f t="shared" si="206"/>
        <v>0</v>
      </c>
      <c r="BW1445" s="40">
        <f>IF('Дані з ДІСО'!AG1445=0,0,'Дані з ДІСО'!AJ1445/'Дані з ДІСО'!AG1445)</f>
        <v>0</v>
      </c>
      <c r="BX1445" s="29">
        <f>BV1445*(1+0.25*BW1445)*Параметри!$K$51</f>
        <v>0</v>
      </c>
      <c r="BY1445" s="29">
        <f>ROUND(IF(Параметри!$K$77="No",CC1445,CC1445*Параметри!$K$78)+AG1445,1)</f>
        <v>46994.6</v>
      </c>
      <c r="BZ1445" s="29">
        <f>ROUND(IF(Параметри!$K$77="No",BF1445,BF1445*Параметри!$K$78),1)</f>
        <v>0</v>
      </c>
      <c r="CA1445" s="29">
        <f>ROUND(IF(Параметри!$K$77="No",BI1445,BI1445*Параметри!$K$78),1)</f>
        <v>0</v>
      </c>
      <c r="CB1445" s="29">
        <f>ROUND(IF(Параметри!$K$77="No",BJ1445,BJ1445*Параметри!$K$78),1)</f>
        <v>0</v>
      </c>
      <c r="CC1445" s="29">
        <f t="shared" si="200"/>
        <v>52216.214191919695</v>
      </c>
    </row>
    <row r="1446" spans="1:81">
      <c r="A1446" s="9">
        <v>1445</v>
      </c>
      <c r="B1446" s="9" t="s">
        <v>3145</v>
      </c>
      <c r="C1446" s="9" t="s">
        <v>3146</v>
      </c>
      <c r="D1446" s="9" t="s">
        <v>4422</v>
      </c>
      <c r="E1446" s="9" t="s">
        <v>21</v>
      </c>
      <c r="F1446" s="9" t="s">
        <v>4458</v>
      </c>
      <c r="G1446" s="9" t="s">
        <v>2997</v>
      </c>
      <c r="H1446" s="29">
        <f>SUM('Дані з ДІСО'!J1446:L1446)</f>
        <v>1235</v>
      </c>
      <c r="I1446" s="29">
        <f>SUM('Дані з ДІСО'!G1446:I1446)</f>
        <v>85</v>
      </c>
      <c r="J1446" s="29">
        <f>SUM('Дані з ДІСО'!P1446:R1446)</f>
        <v>0</v>
      </c>
      <c r="K1446" s="29">
        <f>SUM('Дані з ДІСО'!V1446:X1446)</f>
        <v>0</v>
      </c>
      <c r="L1446" s="40">
        <f>ROUNDUP('Дані з ДІСО'!J1446/'Коефіцієнти АТО'!$R1446,0)</f>
        <v>29</v>
      </c>
      <c r="M1446" s="40">
        <f>ROUNDUP('Дані з ДІСО'!K1446/'Коефіцієнти АТО'!$R1446,0)</f>
        <v>41</v>
      </c>
      <c r="N1446" s="40">
        <f>ROUNDUP('Дані з ДІСО'!L1446/'Коефіцієнти АТО'!$R1446,0)</f>
        <v>9</v>
      </c>
      <c r="O1446" s="59">
        <f>(L1446*Параметри!$K$32+M1446*Параметри!$L$32+N1446*Параметри!$M$32)/18</f>
        <v>129.28888888888889</v>
      </c>
      <c r="P1446" s="41">
        <f>IF(H1446=0,"",'Дані з ДІСО'!Y1446/H1446)</f>
        <v>0</v>
      </c>
      <c r="Q1446" s="29">
        <f>IF(H1446=0,"",(1+0.25*P1446)*O1446*Параметри!$K$51)</f>
        <v>26480.97749390329</v>
      </c>
      <c r="R1446" s="29">
        <f>IF(H1446=0,"",Q1446*'Коефіцієнти АТО'!T1446)</f>
        <v>450.17661739635599</v>
      </c>
      <c r="S1446" s="29">
        <f>IF(H1446=0,"",H1446*(1+0.25*P1446)*Параметри!$K$66*Параметри!$K$20/1000)</f>
        <v>0</v>
      </c>
      <c r="T1446" s="29">
        <f>IF(H1446=0,"",H1446*(1+0.25*P1446)*'Коефіцієнти АТО'!$S1446*Параметри!$K$20/1000)</f>
        <v>3878.6120610913858</v>
      </c>
      <c r="U1446" s="29">
        <f t="shared" si="201"/>
        <v>30809.766172391031</v>
      </c>
      <c r="V1446" s="29">
        <f t="shared" si="202"/>
        <v>30809.766172391031</v>
      </c>
      <c r="W1446" s="40">
        <f>ROUNDUP('Дані з ДІСО'!P1446/Параметри!$K$24,0)</f>
        <v>0</v>
      </c>
      <c r="X1446" s="40">
        <f>ROUNDUP('Дані з ДІСО'!Q1446/Параметри!$K$24,0)</f>
        <v>0</v>
      </c>
      <c r="Y1446" s="40">
        <f>ROUNDUP('Дані з ДІСО'!R1446/Параметри!$K$24,0)</f>
        <v>0</v>
      </c>
      <c r="Z1446" s="59">
        <f>(W1446*Параметри!$K$33+X1446*Параметри!$L$33+Y1446*Параметри!$M$33)/18</f>
        <v>0</v>
      </c>
      <c r="AA1446" s="41">
        <f>IF(J1446=0,0,'Дані з ДІСО'!AA1446/J1446)</f>
        <v>0</v>
      </c>
      <c r="AB1446" s="29">
        <f>(1+0.25*AA1446)*Z1446*Параметри!$K$51</f>
        <v>0</v>
      </c>
      <c r="AC1446" s="29">
        <f>AB1446*'Коефіцієнти АТО'!U1446</f>
        <v>0</v>
      </c>
      <c r="AD1446" s="29">
        <f>J1446*(1+0.25*AA1446)*Параметри!$K$66*Параметри!$K$20/1000</f>
        <v>0</v>
      </c>
      <c r="AE1446" s="29">
        <f>(1+0.25*AA1446)*J1446*'Коефіцієнти АТО'!S1446*Параметри!$K$20/1000</f>
        <v>0</v>
      </c>
      <c r="AF1446" s="29">
        <f t="shared" si="198"/>
        <v>0</v>
      </c>
      <c r="AG1446" s="29">
        <v>0</v>
      </c>
      <c r="AH1446" s="40">
        <v>8</v>
      </c>
      <c r="AI1446" s="40">
        <v>0</v>
      </c>
      <c r="AJ1446" s="40">
        <f t="shared" si="199"/>
        <v>0</v>
      </c>
      <c r="AK1446" s="29">
        <f>(AH1446+AI1446)*(1+0.25*AJ1446)*Параметри!$K$53</f>
        <v>1435.4342055680004</v>
      </c>
      <c r="AL1446" s="29">
        <f>ROUNDUP(('Дані з ДІСО'!AU1446+'Дані з ДІСО'!AW1446)/Параметри!$K$28,0)</f>
        <v>0</v>
      </c>
      <c r="AM1446" s="64">
        <f>AL1446*Параметри!$M$35/18</f>
        <v>0</v>
      </c>
      <c r="AN1446" s="29">
        <f>IF(AL1446=0,0,'Дані з ДІСО'!AW1446/SUM('Дані з ДІСО'!AU1446,'Дані з ДІСО'!AW1446))</f>
        <v>0</v>
      </c>
      <c r="AO1446" s="29">
        <f>(1+0.25*AN1446)*AM1446*Параметри!$K$51</f>
        <v>0</v>
      </c>
      <c r="AP1446" s="40">
        <f>ROUNDUP(('Дані з ДІСО'!AE1446+'Дані не з ДІСО'!E1446+'Дані не з ДІСО'!G1446)/Параметри!$K$69,0)</f>
        <v>0</v>
      </c>
      <c r="AQ1446" s="40">
        <f t="shared" si="203"/>
        <v>0</v>
      </c>
      <c r="AR1446" s="40">
        <f>IF(AP1446=0,0,('Дані з ДІСО'!AH1446+'Дані не з ДІСО'!G1446)/('Дані з ДІСО'!AE1446+'Дані не з ДІСО'!E1446+'Дані не з ДІСО'!G1446))</f>
        <v>0</v>
      </c>
      <c r="AS1446" s="29">
        <f>AQ1446*(1+0.25*AR1446)*Параметри!$K$51</f>
        <v>0</v>
      </c>
      <c r="AT1446" s="40">
        <f>ROUNDUP('Дані з ДІСО'!AF1446/Параметри!$K$70,0)</f>
        <v>0</v>
      </c>
      <c r="AU1446" s="40">
        <f t="shared" si="204"/>
        <v>0</v>
      </c>
      <c r="AV1446" s="40">
        <f>IF(AT1446=0,0,'Дані з ДІСО'!AI1446/'Дані з ДІСО'!AF1446)</f>
        <v>0</v>
      </c>
      <c r="AW1446" s="29">
        <f>AU1446*(1+0.25*AV1446)*Параметри!$K$51</f>
        <v>0</v>
      </c>
      <c r="AX1446" s="40">
        <f>ROUNDUP('Дані з ДІСО'!AR1446/Параметри!$K$29,0)</f>
        <v>0</v>
      </c>
      <c r="AY1446" s="40">
        <f>ROUNDUP('Дані з ДІСО'!AS1446/Параметри!$K$29,0)</f>
        <v>0</v>
      </c>
      <c r="AZ1446" s="40">
        <f>ROUNDUP('Дані з ДІСО'!AT1446/Параметри!$K$29,0)</f>
        <v>0</v>
      </c>
      <c r="BA1446" s="64">
        <f>(AX1446*Параметри!$K$32+AY1446*Параметри!$L$32+AZ1446*Параметри!$M$32)/18</f>
        <v>0</v>
      </c>
      <c r="BB1446" s="29">
        <f>(BA1446*Параметри!$K$51+SUM('Дані з ДІСО'!AR1446:AT1446)*Параметри!$K$48*Параметри!$K$20/1000)*Параметри!$K$74</f>
        <v>0</v>
      </c>
      <c r="BC1446" s="40">
        <f>ROUNDUP(('Дані не з ДІСО'!I1446+'Дані не з ДІСО'!K1446)/Параметри!$K$26,0)</f>
        <v>0</v>
      </c>
      <c r="BD1446" s="29">
        <f>BC1446*Параметри!$M$36/18</f>
        <v>0</v>
      </c>
      <c r="BE1446" s="40">
        <f>IF(BC1446=0,0,'Дані не з ДІСО'!K1446/('Дані не з ДІСО'!I1446+'Дані не з ДІСО'!K1446))</f>
        <v>0</v>
      </c>
      <c r="BF1446" s="29">
        <f>(1+0.25*BE1446)*BD1446*Параметри!$K$51</f>
        <v>0</v>
      </c>
      <c r="BG1446" s="40">
        <f>ROUNDUP('Дані не з ДІСО'!M1446/Параметри!$K$27,0)</f>
        <v>0</v>
      </c>
      <c r="BH1446" s="40">
        <f>BG1446*Параметри!$M$37/18</f>
        <v>0</v>
      </c>
      <c r="BI1446" s="29">
        <f>BH1446*Параметри!$K$51</f>
        <v>0</v>
      </c>
      <c r="BJ1446" s="29">
        <f>'Дані не з ДІСО'!N1446*Параметри!$K$76</f>
        <v>0</v>
      </c>
      <c r="BK1446" s="40">
        <f>ROUNDUP('Дані з ДІСО'!V1446/Параметри!$K$25,0)</f>
        <v>0</v>
      </c>
      <c r="BL1446" s="40">
        <f>ROUNDUP('Дані з ДІСО'!W1446/Параметри!$K$25,0)</f>
        <v>0</v>
      </c>
      <c r="BM1446" s="40">
        <f>ROUNDUP('Дані з ДІСО'!X1446/Параметри!$K$25,0)</f>
        <v>0</v>
      </c>
      <c r="BN1446" s="40">
        <f>(BK1446*Параметри!$K$34+BL1446*Параметри!$L$34+BM1446*Параметри!$M$34)/18</f>
        <v>0</v>
      </c>
      <c r="BO1446" s="40">
        <f>IF(K1446=0,0,'Дані з ДІСО'!AC1446/K1446)</f>
        <v>0</v>
      </c>
      <c r="BP1446" s="29">
        <f>(1+0.25*BO1446)*BN1446*Параметри!$K$51</f>
        <v>0</v>
      </c>
      <c r="BQ1446" s="29">
        <f>BP1446*'Коефіцієнти АТО'!U1446</f>
        <v>0</v>
      </c>
      <c r="BR1446" s="29">
        <f>K1446*(1+0.25*BO1446)*Параметри!$K$66*Параметри!$K$20/1000</f>
        <v>0</v>
      </c>
      <c r="BS1446" s="29">
        <f>(1+0.25*BO1446)*K1446*'Коефіцієнти АТО'!S1446*Параметри!$K$20/1000</f>
        <v>0</v>
      </c>
      <c r="BT1446" s="29">
        <f t="shared" si="205"/>
        <v>0</v>
      </c>
      <c r="BU1446" s="40">
        <f>ROUNDUP('Дані з ДІСО'!AG1446/Параметри!$K$71,0)</f>
        <v>0</v>
      </c>
      <c r="BV1446" s="40">
        <f t="shared" si="206"/>
        <v>0</v>
      </c>
      <c r="BW1446" s="40">
        <f>IF('Дані з ДІСО'!AG1446=0,0,'Дані з ДІСО'!AJ1446/'Дані з ДІСО'!AG1446)</f>
        <v>0</v>
      </c>
      <c r="BX1446" s="29">
        <f>BV1446*(1+0.25*BW1446)*Параметри!$K$51</f>
        <v>0</v>
      </c>
      <c r="BY1446" s="29">
        <f>ROUND(IF(Параметри!$K$77="No",CC1446,CC1446*Параметри!$K$78)+AG1446,1)</f>
        <v>29020.7</v>
      </c>
      <c r="BZ1446" s="29">
        <f>ROUND(IF(Параметри!$K$77="No",BF1446,BF1446*Параметри!$K$78),1)</f>
        <v>0</v>
      </c>
      <c r="CA1446" s="29">
        <f>ROUND(IF(Параметри!$K$77="No",BI1446,BI1446*Параметри!$K$78),1)</f>
        <v>0</v>
      </c>
      <c r="CB1446" s="29">
        <f>ROUND(IF(Параметри!$K$77="No",BJ1446,BJ1446*Параметри!$K$78),1)</f>
        <v>0</v>
      </c>
      <c r="CC1446" s="29">
        <f t="shared" si="200"/>
        <v>32245.20037795903</v>
      </c>
    </row>
    <row r="1447" spans="1:81">
      <c r="A1447" s="9">
        <v>1446</v>
      </c>
      <c r="B1447" s="9" t="s">
        <v>3148</v>
      </c>
      <c r="C1447" s="9" t="s">
        <v>3148</v>
      </c>
      <c r="D1447" s="9" t="s">
        <v>4422</v>
      </c>
      <c r="E1447" s="9" t="s">
        <v>24</v>
      </c>
      <c r="F1447" s="9" t="s">
        <v>4459</v>
      </c>
      <c r="G1447" s="9" t="s">
        <v>2999</v>
      </c>
      <c r="H1447" s="29">
        <f>SUM('Дані з ДІСО'!J1447:L1447)</f>
        <v>1202</v>
      </c>
      <c r="I1447" s="29">
        <f>SUM('Дані з ДІСО'!G1447:I1447)</f>
        <v>74</v>
      </c>
      <c r="J1447" s="29">
        <f>SUM('Дані з ДІСО'!P1447:R1447)</f>
        <v>0</v>
      </c>
      <c r="K1447" s="29">
        <f>SUM('Дані з ДІСО'!V1447:X1447)</f>
        <v>0</v>
      </c>
      <c r="L1447" s="40">
        <f>ROUNDUP('Дані з ДІСО'!J1447/'Коефіцієнти АТО'!$R1447,0)</f>
        <v>36</v>
      </c>
      <c r="M1447" s="40">
        <f>ROUNDUP('Дані з ДІСО'!K1447/'Коефіцієнти АТО'!$R1447,0)</f>
        <v>47</v>
      </c>
      <c r="N1447" s="40">
        <f>ROUNDUP('Дані з ДІСО'!L1447/'Коефіцієнти АТО'!$R1447,0)</f>
        <v>11</v>
      </c>
      <c r="O1447" s="59">
        <f>(L1447*Параметри!$K$32+M1447*Параметри!$L$32+N1447*Параметри!$M$32)/18</f>
        <v>153.07777777777778</v>
      </c>
      <c r="P1447" s="41">
        <f>IF(H1447=0,"",'Дані з ДІСО'!Y1447/H1447)</f>
        <v>0</v>
      </c>
      <c r="Q1447" s="29">
        <f>IF(H1447=0,"",(1+0.25*P1447)*O1447*Параметри!$K$51)</f>
        <v>31353.422734058578</v>
      </c>
      <c r="R1447" s="29">
        <f>IF(H1447=0,"",Q1447*'Коефіцієнти АТО'!T1447)</f>
        <v>533.00818647899587</v>
      </c>
      <c r="S1447" s="29">
        <f>IF(H1447=0,"",H1447*(1+0.25*P1447)*Параметри!$K$66*Параметри!$K$20/1000)</f>
        <v>0</v>
      </c>
      <c r="T1447" s="29">
        <f>IF(H1447=0,"",H1447*(1+0.25*P1447)*'Коефіцієнти АТО'!$S1447*Параметри!$K$20/1000)</f>
        <v>6062.8354794230854</v>
      </c>
      <c r="U1447" s="29">
        <f t="shared" si="201"/>
        <v>37949.266399960659</v>
      </c>
      <c r="V1447" s="29">
        <f t="shared" si="202"/>
        <v>37949.266399960659</v>
      </c>
      <c r="W1447" s="40">
        <f>ROUNDUP('Дані з ДІСО'!P1447/Параметри!$K$24,0)</f>
        <v>0</v>
      </c>
      <c r="X1447" s="40">
        <f>ROUNDUP('Дані з ДІСО'!Q1447/Параметри!$K$24,0)</f>
        <v>0</v>
      </c>
      <c r="Y1447" s="40">
        <f>ROUNDUP('Дані з ДІСО'!R1447/Параметри!$K$24,0)</f>
        <v>0</v>
      </c>
      <c r="Z1447" s="59">
        <f>(W1447*Параметри!$K$33+X1447*Параметри!$L$33+Y1447*Параметри!$M$33)/18</f>
        <v>0</v>
      </c>
      <c r="AA1447" s="41">
        <f>IF(J1447=0,0,'Дані з ДІСО'!AA1447/J1447)</f>
        <v>0</v>
      </c>
      <c r="AB1447" s="29">
        <f>(1+0.25*AA1447)*Z1447*Параметри!$K$51</f>
        <v>0</v>
      </c>
      <c r="AC1447" s="29">
        <f>AB1447*'Коефіцієнти АТО'!U1447</f>
        <v>0</v>
      </c>
      <c r="AD1447" s="29">
        <f>J1447*(1+0.25*AA1447)*Параметри!$K$66*Параметри!$K$20/1000</f>
        <v>0</v>
      </c>
      <c r="AE1447" s="29">
        <f>(1+0.25*AA1447)*J1447*'Коефіцієнти АТО'!S1447*Параметри!$K$20/1000</f>
        <v>0</v>
      </c>
      <c r="AF1447" s="29">
        <f t="shared" si="198"/>
        <v>0</v>
      </c>
      <c r="AG1447" s="29">
        <v>0</v>
      </c>
      <c r="AH1447" s="40">
        <v>21</v>
      </c>
      <c r="AI1447" s="40">
        <v>0</v>
      </c>
      <c r="AJ1447" s="40">
        <f t="shared" si="199"/>
        <v>0</v>
      </c>
      <c r="AK1447" s="29">
        <f>(AH1447+AI1447)*(1+0.25*AJ1447)*Параметри!$K$53</f>
        <v>3768.0147896160011</v>
      </c>
      <c r="AL1447" s="29">
        <f>ROUNDUP(('Дані з ДІСО'!AU1447+'Дані з ДІСО'!AW1447)/Параметри!$K$28,0)</f>
        <v>0</v>
      </c>
      <c r="AM1447" s="64">
        <f>AL1447*Параметри!$M$35/18</f>
        <v>0</v>
      </c>
      <c r="AN1447" s="29">
        <f>IF(AL1447=0,0,'Дані з ДІСО'!AW1447/SUM('Дані з ДІСО'!AU1447,'Дані з ДІСО'!AW1447))</f>
        <v>0</v>
      </c>
      <c r="AO1447" s="29">
        <f>(1+0.25*AN1447)*AM1447*Параметри!$K$51</f>
        <v>0</v>
      </c>
      <c r="AP1447" s="40">
        <f>ROUNDUP(('Дані з ДІСО'!AE1447+'Дані не з ДІСО'!E1447+'Дані не з ДІСО'!G1447)/Параметри!$K$69,0)</f>
        <v>0</v>
      </c>
      <c r="AQ1447" s="40">
        <f t="shared" si="203"/>
        <v>0</v>
      </c>
      <c r="AR1447" s="40">
        <f>IF(AP1447=0,0,('Дані з ДІСО'!AH1447+'Дані не з ДІСО'!G1447)/('Дані з ДІСО'!AE1447+'Дані не з ДІСО'!E1447+'Дані не з ДІСО'!G1447))</f>
        <v>0</v>
      </c>
      <c r="AS1447" s="29">
        <f>AQ1447*(1+0.25*AR1447)*Параметри!$K$51</f>
        <v>0</v>
      </c>
      <c r="AT1447" s="40">
        <f>ROUNDUP('Дані з ДІСО'!AF1447/Параметри!$K$70,0)</f>
        <v>0</v>
      </c>
      <c r="AU1447" s="40">
        <f t="shared" si="204"/>
        <v>0</v>
      </c>
      <c r="AV1447" s="40">
        <f>IF(AT1447=0,0,'Дані з ДІСО'!AI1447/'Дані з ДІСО'!AF1447)</f>
        <v>0</v>
      </c>
      <c r="AW1447" s="29">
        <f>AU1447*(1+0.25*AV1447)*Параметри!$K$51</f>
        <v>0</v>
      </c>
      <c r="AX1447" s="40">
        <f>ROUNDUP('Дані з ДІСО'!AR1447/Параметри!$K$29,0)</f>
        <v>0</v>
      </c>
      <c r="AY1447" s="40">
        <f>ROUNDUP('Дані з ДІСО'!AS1447/Параметри!$K$29,0)</f>
        <v>0</v>
      </c>
      <c r="AZ1447" s="40">
        <f>ROUNDUP('Дані з ДІСО'!AT1447/Параметри!$K$29,0)</f>
        <v>0</v>
      </c>
      <c r="BA1447" s="64">
        <f>(AX1447*Параметри!$K$32+AY1447*Параметри!$L$32+AZ1447*Параметри!$M$32)/18</f>
        <v>0</v>
      </c>
      <c r="BB1447" s="29">
        <f>(BA1447*Параметри!$K$51+SUM('Дані з ДІСО'!AR1447:AT1447)*Параметри!$K$48*Параметри!$K$20/1000)*Параметри!$K$74</f>
        <v>0</v>
      </c>
      <c r="BC1447" s="40">
        <f>ROUNDUP(('Дані не з ДІСО'!I1447+'Дані не з ДІСО'!K1447)/Параметри!$K$26,0)</f>
        <v>0</v>
      </c>
      <c r="BD1447" s="29">
        <f>BC1447*Параметри!$M$36/18</f>
        <v>0</v>
      </c>
      <c r="BE1447" s="40">
        <f>IF(BC1447=0,0,'Дані не з ДІСО'!K1447/('Дані не з ДІСО'!I1447+'Дані не з ДІСО'!K1447))</f>
        <v>0</v>
      </c>
      <c r="BF1447" s="29">
        <f>(1+0.25*BE1447)*BD1447*Параметри!$K$51</f>
        <v>0</v>
      </c>
      <c r="BG1447" s="40">
        <f>ROUNDUP('Дані не з ДІСО'!M1447/Параметри!$K$27,0)</f>
        <v>0</v>
      </c>
      <c r="BH1447" s="40">
        <f>BG1447*Параметри!$M$37/18</f>
        <v>0</v>
      </c>
      <c r="BI1447" s="29">
        <f>BH1447*Параметри!$K$51</f>
        <v>0</v>
      </c>
      <c r="BJ1447" s="29">
        <f>'Дані не з ДІСО'!N1447*Параметри!$K$76</f>
        <v>0</v>
      </c>
      <c r="BK1447" s="40">
        <f>ROUNDUP('Дані з ДІСО'!V1447/Параметри!$K$25,0)</f>
        <v>0</v>
      </c>
      <c r="BL1447" s="40">
        <f>ROUNDUP('Дані з ДІСО'!W1447/Параметри!$K$25,0)</f>
        <v>0</v>
      </c>
      <c r="BM1447" s="40">
        <f>ROUNDUP('Дані з ДІСО'!X1447/Параметри!$K$25,0)</f>
        <v>0</v>
      </c>
      <c r="BN1447" s="40">
        <f>(BK1447*Параметри!$K$34+BL1447*Параметри!$L$34+BM1447*Параметри!$M$34)/18</f>
        <v>0</v>
      </c>
      <c r="BO1447" s="40">
        <f>IF(K1447=0,0,'Дані з ДІСО'!AC1447/K1447)</f>
        <v>0</v>
      </c>
      <c r="BP1447" s="29">
        <f>(1+0.25*BO1447)*BN1447*Параметри!$K$51</f>
        <v>0</v>
      </c>
      <c r="BQ1447" s="29">
        <f>BP1447*'Коефіцієнти АТО'!U1447</f>
        <v>0</v>
      </c>
      <c r="BR1447" s="29">
        <f>K1447*(1+0.25*BO1447)*Параметри!$K$66*Параметри!$K$20/1000</f>
        <v>0</v>
      </c>
      <c r="BS1447" s="29">
        <f>(1+0.25*BO1447)*K1447*'Коефіцієнти АТО'!S1447*Параметри!$K$20/1000</f>
        <v>0</v>
      </c>
      <c r="BT1447" s="29">
        <f t="shared" si="205"/>
        <v>0</v>
      </c>
      <c r="BU1447" s="40">
        <f>ROUNDUP('Дані з ДІСО'!AG1447/Параметри!$K$71,0)</f>
        <v>0</v>
      </c>
      <c r="BV1447" s="40">
        <f t="shared" si="206"/>
        <v>0</v>
      </c>
      <c r="BW1447" s="40">
        <f>IF('Дані з ДІСО'!AG1447=0,0,'Дані з ДІСО'!AJ1447/'Дані з ДІСО'!AG1447)</f>
        <v>0</v>
      </c>
      <c r="BX1447" s="29">
        <f>BV1447*(1+0.25*BW1447)*Параметри!$K$51</f>
        <v>0</v>
      </c>
      <c r="BY1447" s="29">
        <f>ROUND(IF(Параметри!$K$77="No",CC1447,CC1447*Параметри!$K$78)+AG1447,1)</f>
        <v>37545.599999999999</v>
      </c>
      <c r="BZ1447" s="29">
        <f>ROUND(IF(Параметри!$K$77="No",BF1447,BF1447*Параметри!$K$78),1)</f>
        <v>0</v>
      </c>
      <c r="CA1447" s="29">
        <f>ROUND(IF(Параметри!$K$77="No",BI1447,BI1447*Параметри!$K$78),1)</f>
        <v>0</v>
      </c>
      <c r="CB1447" s="29">
        <f>ROUND(IF(Параметри!$K$77="No",BJ1447,BJ1447*Параметри!$K$78),1)</f>
        <v>0</v>
      </c>
      <c r="CC1447" s="29">
        <f t="shared" si="200"/>
        <v>41717.281189576657</v>
      </c>
    </row>
    <row r="1448" spans="1:81">
      <c r="A1448" s="9">
        <v>1447</v>
      </c>
      <c r="B1448" s="9" t="s">
        <v>3148</v>
      </c>
      <c r="C1448" s="9" t="s">
        <v>3148</v>
      </c>
      <c r="D1448" s="9" t="s">
        <v>4422</v>
      </c>
      <c r="E1448" s="9" t="s">
        <v>24</v>
      </c>
      <c r="F1448" s="9" t="s">
        <v>4460</v>
      </c>
      <c r="G1448" s="9" t="s">
        <v>3001</v>
      </c>
      <c r="H1448" s="29">
        <f>SUM('Дані з ДІСО'!J1448:L1448)</f>
        <v>617</v>
      </c>
      <c r="I1448" s="29">
        <f>SUM('Дані з ДІСО'!G1448:I1448)</f>
        <v>25</v>
      </c>
      <c r="J1448" s="29">
        <f>SUM('Дані з ДІСО'!P1448:R1448)</f>
        <v>0</v>
      </c>
      <c r="K1448" s="29">
        <f>SUM('Дані з ДІСО'!V1448:X1448)</f>
        <v>0</v>
      </c>
      <c r="L1448" s="40">
        <f>ROUNDUP('Дані з ДІСО'!J1448/'Коефіцієнти АТО'!$R1448,0)</f>
        <v>13</v>
      </c>
      <c r="M1448" s="40">
        <f>ROUNDUP('Дані з ДІСО'!K1448/'Коефіцієнти АТО'!$R1448,0)</f>
        <v>19</v>
      </c>
      <c r="N1448" s="40">
        <f>ROUNDUP('Дані з ДІСО'!L1448/'Коефіцієнти АТО'!$R1448,0)</f>
        <v>5</v>
      </c>
      <c r="O1448" s="59">
        <f>(L1448*Параметри!$K$32+M1448*Параметри!$L$32+N1448*Параметри!$M$32)/18</f>
        <v>60.988888888888901</v>
      </c>
      <c r="P1448" s="41">
        <f>IF(H1448=0,"",'Дані з ДІСО'!Y1448/H1448)</f>
        <v>0</v>
      </c>
      <c r="Q1448" s="29">
        <f>IF(H1448=0,"",(1+0.25*P1448)*O1448*Параметри!$K$51)</f>
        <v>12491.75708697449</v>
      </c>
      <c r="R1448" s="29">
        <f>IF(H1448=0,"",Q1448*'Коефіцієнти АТО'!T1448)</f>
        <v>212.35987047856636</v>
      </c>
      <c r="S1448" s="29">
        <f>IF(H1448=0,"",H1448*(1+0.25*P1448)*Параметри!$K$66*Параметри!$K$20/1000)</f>
        <v>0</v>
      </c>
      <c r="T1448" s="29">
        <f>IF(H1448=0,"",H1448*(1+0.25*P1448)*'Коефіцієнти АТО'!$S1448*Параметри!$K$20/1000)</f>
        <v>3112.1210406023656</v>
      </c>
      <c r="U1448" s="29">
        <f t="shared" si="201"/>
        <v>15816.237998055423</v>
      </c>
      <c r="V1448" s="29">
        <f t="shared" si="202"/>
        <v>15816.237998055423</v>
      </c>
      <c r="W1448" s="40">
        <f>ROUNDUP('Дані з ДІСО'!P1448/Параметри!$K$24,0)</f>
        <v>0</v>
      </c>
      <c r="X1448" s="40">
        <f>ROUNDUP('Дані з ДІСО'!Q1448/Параметри!$K$24,0)</f>
        <v>0</v>
      </c>
      <c r="Y1448" s="40">
        <f>ROUNDUP('Дані з ДІСО'!R1448/Параметри!$K$24,0)</f>
        <v>0</v>
      </c>
      <c r="Z1448" s="59">
        <f>(W1448*Параметри!$K$33+X1448*Параметри!$L$33+Y1448*Параметри!$M$33)/18</f>
        <v>0</v>
      </c>
      <c r="AA1448" s="41">
        <f>IF(J1448=0,0,'Дані з ДІСО'!AA1448/J1448)</f>
        <v>0</v>
      </c>
      <c r="AB1448" s="29">
        <f>(1+0.25*AA1448)*Z1448*Параметри!$K$51</f>
        <v>0</v>
      </c>
      <c r="AC1448" s="29">
        <f>AB1448*'Коефіцієнти АТО'!U1448</f>
        <v>0</v>
      </c>
      <c r="AD1448" s="29">
        <f>J1448*(1+0.25*AA1448)*Параметри!$K$66*Параметри!$K$20/1000</f>
        <v>0</v>
      </c>
      <c r="AE1448" s="29">
        <f>(1+0.25*AA1448)*J1448*'Коефіцієнти АТО'!S1448*Параметри!$K$20/1000</f>
        <v>0</v>
      </c>
      <c r="AF1448" s="29">
        <f t="shared" si="198"/>
        <v>0</v>
      </c>
      <c r="AG1448" s="29">
        <v>0</v>
      </c>
      <c r="AH1448" s="40">
        <v>7</v>
      </c>
      <c r="AI1448" s="40">
        <v>0</v>
      </c>
      <c r="AJ1448" s="40">
        <f t="shared" si="199"/>
        <v>0</v>
      </c>
      <c r="AK1448" s="29">
        <f>(AH1448+AI1448)*(1+0.25*AJ1448)*Параметри!$K$53</f>
        <v>1256.0049298720003</v>
      </c>
      <c r="AL1448" s="29">
        <f>ROUNDUP(('Дані з ДІСО'!AU1448+'Дані з ДІСО'!AW1448)/Параметри!$K$28,0)</f>
        <v>0</v>
      </c>
      <c r="AM1448" s="64">
        <f>AL1448*Параметри!$M$35/18</f>
        <v>0</v>
      </c>
      <c r="AN1448" s="29">
        <f>IF(AL1448=0,0,'Дані з ДІСО'!AW1448/SUM('Дані з ДІСО'!AU1448,'Дані з ДІСО'!AW1448))</f>
        <v>0</v>
      </c>
      <c r="AO1448" s="29">
        <f>(1+0.25*AN1448)*AM1448*Параметри!$K$51</f>
        <v>0</v>
      </c>
      <c r="AP1448" s="40">
        <f>ROUNDUP(('Дані з ДІСО'!AE1448+'Дані не з ДІСО'!E1448+'Дані не з ДІСО'!G1448)/Параметри!$K$69,0)</f>
        <v>0</v>
      </c>
      <c r="AQ1448" s="40">
        <f t="shared" si="203"/>
        <v>0</v>
      </c>
      <c r="AR1448" s="40">
        <f>IF(AP1448=0,0,('Дані з ДІСО'!AH1448+'Дані не з ДІСО'!G1448)/('Дані з ДІСО'!AE1448+'Дані не з ДІСО'!E1448+'Дані не з ДІСО'!G1448))</f>
        <v>0</v>
      </c>
      <c r="AS1448" s="29">
        <f>AQ1448*(1+0.25*AR1448)*Параметри!$K$51</f>
        <v>0</v>
      </c>
      <c r="AT1448" s="40">
        <f>ROUNDUP('Дані з ДІСО'!AF1448/Параметри!$K$70,0)</f>
        <v>0</v>
      </c>
      <c r="AU1448" s="40">
        <f t="shared" si="204"/>
        <v>0</v>
      </c>
      <c r="AV1448" s="40">
        <f>IF(AT1448=0,0,'Дані з ДІСО'!AI1448/'Дані з ДІСО'!AF1448)</f>
        <v>0</v>
      </c>
      <c r="AW1448" s="29">
        <f>AU1448*(1+0.25*AV1448)*Параметри!$K$51</f>
        <v>0</v>
      </c>
      <c r="AX1448" s="40">
        <f>ROUNDUP('Дані з ДІСО'!AR1448/Параметри!$K$29,0)</f>
        <v>0</v>
      </c>
      <c r="AY1448" s="40">
        <f>ROUNDUP('Дані з ДІСО'!AS1448/Параметри!$K$29,0)</f>
        <v>0</v>
      </c>
      <c r="AZ1448" s="40">
        <f>ROUNDUP('Дані з ДІСО'!AT1448/Параметри!$K$29,0)</f>
        <v>0</v>
      </c>
      <c r="BA1448" s="64">
        <f>(AX1448*Параметри!$K$32+AY1448*Параметри!$L$32+AZ1448*Параметри!$M$32)/18</f>
        <v>0</v>
      </c>
      <c r="BB1448" s="29">
        <f>(BA1448*Параметри!$K$51+SUM('Дані з ДІСО'!AR1448:AT1448)*Параметри!$K$48*Параметри!$K$20/1000)*Параметри!$K$74</f>
        <v>0</v>
      </c>
      <c r="BC1448" s="40">
        <f>ROUNDUP(('Дані не з ДІСО'!I1448+'Дані не з ДІСО'!K1448)/Параметри!$K$26,0)</f>
        <v>0</v>
      </c>
      <c r="BD1448" s="29">
        <f>BC1448*Параметри!$M$36/18</f>
        <v>0</v>
      </c>
      <c r="BE1448" s="40">
        <f>IF(BC1448=0,0,'Дані не з ДІСО'!K1448/('Дані не з ДІСО'!I1448+'Дані не з ДІСО'!K1448))</f>
        <v>0</v>
      </c>
      <c r="BF1448" s="29">
        <f>(1+0.25*BE1448)*BD1448*Параметри!$K$51</f>
        <v>0</v>
      </c>
      <c r="BG1448" s="40">
        <f>ROUNDUP('Дані не з ДІСО'!M1448/Параметри!$K$27,0)</f>
        <v>0</v>
      </c>
      <c r="BH1448" s="40">
        <f>BG1448*Параметри!$M$37/18</f>
        <v>0</v>
      </c>
      <c r="BI1448" s="29">
        <f>BH1448*Параметри!$K$51</f>
        <v>0</v>
      </c>
      <c r="BJ1448" s="29">
        <f>'Дані не з ДІСО'!N1448*Параметри!$K$76</f>
        <v>0</v>
      </c>
      <c r="BK1448" s="40">
        <f>ROUNDUP('Дані з ДІСО'!V1448/Параметри!$K$25,0)</f>
        <v>0</v>
      </c>
      <c r="BL1448" s="40">
        <f>ROUNDUP('Дані з ДІСО'!W1448/Параметри!$K$25,0)</f>
        <v>0</v>
      </c>
      <c r="BM1448" s="40">
        <f>ROUNDUP('Дані з ДІСО'!X1448/Параметри!$K$25,0)</f>
        <v>0</v>
      </c>
      <c r="BN1448" s="40">
        <f>(BK1448*Параметри!$K$34+BL1448*Параметри!$L$34+BM1448*Параметри!$M$34)/18</f>
        <v>0</v>
      </c>
      <c r="BO1448" s="40">
        <f>IF(K1448=0,0,'Дані з ДІСО'!AC1448/K1448)</f>
        <v>0</v>
      </c>
      <c r="BP1448" s="29">
        <f>(1+0.25*BO1448)*BN1448*Параметри!$K$51</f>
        <v>0</v>
      </c>
      <c r="BQ1448" s="29">
        <f>BP1448*'Коефіцієнти АТО'!U1448</f>
        <v>0</v>
      </c>
      <c r="BR1448" s="29">
        <f>K1448*(1+0.25*BO1448)*Параметри!$K$66*Параметри!$K$20/1000</f>
        <v>0</v>
      </c>
      <c r="BS1448" s="29">
        <f>(1+0.25*BO1448)*K1448*'Коефіцієнти АТО'!S1448*Параметри!$K$20/1000</f>
        <v>0</v>
      </c>
      <c r="BT1448" s="29">
        <f t="shared" si="205"/>
        <v>0</v>
      </c>
      <c r="BU1448" s="40">
        <f>ROUNDUP('Дані з ДІСО'!AG1448/Параметри!$K$71,0)</f>
        <v>0</v>
      </c>
      <c r="BV1448" s="40">
        <f t="shared" si="206"/>
        <v>0</v>
      </c>
      <c r="BW1448" s="40">
        <f>IF('Дані з ДІСО'!AG1448=0,0,'Дані з ДІСО'!AJ1448/'Дані з ДІСО'!AG1448)</f>
        <v>0</v>
      </c>
      <c r="BX1448" s="29">
        <f>BV1448*(1+0.25*BW1448)*Параметри!$K$51</f>
        <v>0</v>
      </c>
      <c r="BY1448" s="29">
        <f>ROUND(IF(Параметри!$K$77="No",CC1448,CC1448*Параметри!$K$78)+AG1448,1)</f>
        <v>15365</v>
      </c>
      <c r="BZ1448" s="29">
        <f>ROUND(IF(Параметри!$K$77="No",BF1448,BF1448*Параметри!$K$78),1)</f>
        <v>0</v>
      </c>
      <c r="CA1448" s="29">
        <f>ROUND(IF(Параметри!$K$77="No",BI1448,BI1448*Параметри!$K$78),1)</f>
        <v>0</v>
      </c>
      <c r="CB1448" s="29">
        <f>ROUND(IF(Параметри!$K$77="No",BJ1448,BJ1448*Параметри!$K$78),1)</f>
        <v>0</v>
      </c>
      <c r="CC1448" s="29">
        <f t="shared" si="200"/>
        <v>17072.242927927422</v>
      </c>
    </row>
    <row r="1449" spans="1:81">
      <c r="A1449" s="9">
        <v>1448</v>
      </c>
      <c r="B1449" s="9" t="s">
        <v>3151</v>
      </c>
      <c r="C1449" s="9" t="s">
        <v>3151</v>
      </c>
      <c r="D1449" s="9" t="s">
        <v>4422</v>
      </c>
      <c r="E1449" s="9" t="s">
        <v>29</v>
      </c>
      <c r="F1449" s="9" t="s">
        <v>4461</v>
      </c>
      <c r="G1449" s="9" t="s">
        <v>3003</v>
      </c>
      <c r="H1449" s="29">
        <f>SUM('Дані з ДІСО'!J1449:L1449)</f>
        <v>392</v>
      </c>
      <c r="I1449" s="29">
        <f>SUM('Дані з ДІСО'!G1449:I1449)</f>
        <v>32</v>
      </c>
      <c r="J1449" s="29">
        <f>SUM('Дані з ДІСО'!P1449:R1449)</f>
        <v>0</v>
      </c>
      <c r="K1449" s="29">
        <f>SUM('Дані з ДІСО'!V1449:X1449)</f>
        <v>0</v>
      </c>
      <c r="L1449" s="40">
        <f>ROUNDUP('Дані з ДІСО'!J1449/'Коефіцієнти АТО'!$R1449,0)</f>
        <v>11</v>
      </c>
      <c r="M1449" s="40">
        <f>ROUNDUP('Дані з ДІСО'!K1449/'Коефіцієнти АТО'!$R1449,0)</f>
        <v>16</v>
      </c>
      <c r="N1449" s="40">
        <f>ROUNDUP('Дані з ДІСО'!L1449/'Коефіцієнти АТО'!$R1449,0)</f>
        <v>6</v>
      </c>
      <c r="O1449" s="59">
        <f>(L1449*Параметри!$K$32+M1449*Параметри!$L$32+N1449*Параметри!$M$32)/18</f>
        <v>54.955555555555556</v>
      </c>
      <c r="P1449" s="41">
        <f>IF(H1449=0,"",'Дані з ДІСО'!Y1449/H1449)</f>
        <v>0</v>
      </c>
      <c r="Q1449" s="29">
        <f>IF(H1449=0,"",(1+0.25*P1449)*O1449*Параметри!$K$51)</f>
        <v>11256.008480993954</v>
      </c>
      <c r="R1449" s="29">
        <f>IF(H1449=0,"",Q1449*'Коефіцієнти АТО'!T1449)</f>
        <v>191.35214417689724</v>
      </c>
      <c r="S1449" s="29">
        <f>IF(H1449=0,"",H1449*(1+0.25*P1449)*Параметри!$K$66*Параметри!$K$20/1000)</f>
        <v>0</v>
      </c>
      <c r="T1449" s="29">
        <f>IF(H1449=0,"",H1449*(1+0.25*P1449)*'Коефіцієнти АТО'!$S1449*Параметри!$K$20/1000)</f>
        <v>1604.1684431789079</v>
      </c>
      <c r="U1449" s="29">
        <f t="shared" si="201"/>
        <v>13051.529068349759</v>
      </c>
      <c r="V1449" s="29">
        <f t="shared" si="202"/>
        <v>13051.529068349759</v>
      </c>
      <c r="W1449" s="40">
        <f>ROUNDUP('Дані з ДІСО'!P1449/Параметри!$K$24,0)</f>
        <v>0</v>
      </c>
      <c r="X1449" s="40">
        <f>ROUNDUP('Дані з ДІСО'!Q1449/Параметри!$K$24,0)</f>
        <v>0</v>
      </c>
      <c r="Y1449" s="40">
        <f>ROUNDUP('Дані з ДІСО'!R1449/Параметри!$K$24,0)</f>
        <v>0</v>
      </c>
      <c r="Z1449" s="59">
        <f>(W1449*Параметри!$K$33+X1449*Параметри!$L$33+Y1449*Параметри!$M$33)/18</f>
        <v>0</v>
      </c>
      <c r="AA1449" s="41">
        <f>IF(J1449=0,0,'Дані з ДІСО'!AA1449/J1449)</f>
        <v>0</v>
      </c>
      <c r="AB1449" s="29">
        <f>(1+0.25*AA1449)*Z1449*Параметри!$K$51</f>
        <v>0</v>
      </c>
      <c r="AC1449" s="29">
        <f>AB1449*'Коефіцієнти АТО'!U1449</f>
        <v>0</v>
      </c>
      <c r="AD1449" s="29">
        <f>J1449*(1+0.25*AA1449)*Параметри!$K$66*Параметри!$K$20/1000</f>
        <v>0</v>
      </c>
      <c r="AE1449" s="29">
        <f>(1+0.25*AA1449)*J1449*'Коефіцієнти АТО'!S1449*Параметри!$K$20/1000</f>
        <v>0</v>
      </c>
      <c r="AF1449" s="29">
        <f t="shared" si="198"/>
        <v>0</v>
      </c>
      <c r="AG1449" s="29">
        <v>0</v>
      </c>
      <c r="AH1449" s="40">
        <v>4</v>
      </c>
      <c r="AI1449" s="40">
        <v>0</v>
      </c>
      <c r="AJ1449" s="40">
        <f t="shared" si="199"/>
        <v>0</v>
      </c>
      <c r="AK1449" s="29">
        <f>(AH1449+AI1449)*(1+0.25*AJ1449)*Параметри!$K$53</f>
        <v>717.71710278400019</v>
      </c>
      <c r="AL1449" s="29">
        <f>ROUNDUP(('Дані з ДІСО'!AU1449+'Дані з ДІСО'!AW1449)/Параметри!$K$28,0)</f>
        <v>0</v>
      </c>
      <c r="AM1449" s="64">
        <f>AL1449*Параметри!$M$35/18</f>
        <v>0</v>
      </c>
      <c r="AN1449" s="29">
        <f>IF(AL1449=0,0,'Дані з ДІСО'!AW1449/SUM('Дані з ДІСО'!AU1449,'Дані з ДІСО'!AW1449))</f>
        <v>0</v>
      </c>
      <c r="AO1449" s="29">
        <f>(1+0.25*AN1449)*AM1449*Параметри!$K$51</f>
        <v>0</v>
      </c>
      <c r="AP1449" s="40">
        <f>ROUNDUP(('Дані з ДІСО'!AE1449+'Дані не з ДІСО'!E1449+'Дані не з ДІСО'!G1449)/Параметри!$K$69,0)</f>
        <v>0</v>
      </c>
      <c r="AQ1449" s="40">
        <f t="shared" si="203"/>
        <v>0</v>
      </c>
      <c r="AR1449" s="40">
        <f>IF(AP1449=0,0,('Дані з ДІСО'!AH1449+'Дані не з ДІСО'!G1449)/('Дані з ДІСО'!AE1449+'Дані не з ДІСО'!E1449+'Дані не з ДІСО'!G1449))</f>
        <v>0</v>
      </c>
      <c r="AS1449" s="29">
        <f>AQ1449*(1+0.25*AR1449)*Параметри!$K$51</f>
        <v>0</v>
      </c>
      <c r="AT1449" s="40">
        <f>ROUNDUP('Дані з ДІСО'!AF1449/Параметри!$K$70,0)</f>
        <v>0</v>
      </c>
      <c r="AU1449" s="40">
        <f t="shared" si="204"/>
        <v>0</v>
      </c>
      <c r="AV1449" s="40">
        <f>IF(AT1449=0,0,'Дані з ДІСО'!AI1449/'Дані з ДІСО'!AF1449)</f>
        <v>0</v>
      </c>
      <c r="AW1449" s="29">
        <f>AU1449*(1+0.25*AV1449)*Параметри!$K$51</f>
        <v>0</v>
      </c>
      <c r="AX1449" s="40">
        <f>ROUNDUP('Дані з ДІСО'!AR1449/Параметри!$K$29,0)</f>
        <v>0</v>
      </c>
      <c r="AY1449" s="40">
        <f>ROUNDUP('Дані з ДІСО'!AS1449/Параметри!$K$29,0)</f>
        <v>0</v>
      </c>
      <c r="AZ1449" s="40">
        <f>ROUNDUP('Дані з ДІСО'!AT1449/Параметри!$K$29,0)</f>
        <v>0</v>
      </c>
      <c r="BA1449" s="64">
        <f>(AX1449*Параметри!$K$32+AY1449*Параметри!$L$32+AZ1449*Параметри!$M$32)/18</f>
        <v>0</v>
      </c>
      <c r="BB1449" s="29">
        <f>(BA1449*Параметри!$K$51+SUM('Дані з ДІСО'!AR1449:AT1449)*Параметри!$K$48*Параметри!$K$20/1000)*Параметри!$K$74</f>
        <v>0</v>
      </c>
      <c r="BC1449" s="40">
        <f>ROUNDUP(('Дані не з ДІСО'!I1449+'Дані не з ДІСО'!K1449)/Параметри!$K$26,0)</f>
        <v>0</v>
      </c>
      <c r="BD1449" s="29">
        <f>BC1449*Параметри!$M$36/18</f>
        <v>0</v>
      </c>
      <c r="BE1449" s="40">
        <f>IF(BC1449=0,0,'Дані не з ДІСО'!K1449/('Дані не з ДІСО'!I1449+'Дані не з ДІСО'!K1449))</f>
        <v>0</v>
      </c>
      <c r="BF1449" s="29">
        <f>(1+0.25*BE1449)*BD1449*Параметри!$K$51</f>
        <v>0</v>
      </c>
      <c r="BG1449" s="40">
        <f>ROUNDUP('Дані не з ДІСО'!M1449/Параметри!$K$27,0)</f>
        <v>0</v>
      </c>
      <c r="BH1449" s="40">
        <f>BG1449*Параметри!$M$37/18</f>
        <v>0</v>
      </c>
      <c r="BI1449" s="29">
        <f>BH1449*Параметри!$K$51</f>
        <v>0</v>
      </c>
      <c r="BJ1449" s="29">
        <f>'Дані не з ДІСО'!N1449*Параметри!$K$76</f>
        <v>0</v>
      </c>
      <c r="BK1449" s="40">
        <f>ROUNDUP('Дані з ДІСО'!V1449/Параметри!$K$25,0)</f>
        <v>0</v>
      </c>
      <c r="BL1449" s="40">
        <f>ROUNDUP('Дані з ДІСО'!W1449/Параметри!$K$25,0)</f>
        <v>0</v>
      </c>
      <c r="BM1449" s="40">
        <f>ROUNDUP('Дані з ДІСО'!X1449/Параметри!$K$25,0)</f>
        <v>0</v>
      </c>
      <c r="BN1449" s="40">
        <f>(BK1449*Параметри!$K$34+BL1449*Параметри!$L$34+BM1449*Параметри!$M$34)/18</f>
        <v>0</v>
      </c>
      <c r="BO1449" s="40">
        <f>IF(K1449=0,0,'Дані з ДІСО'!AC1449/K1449)</f>
        <v>0</v>
      </c>
      <c r="BP1449" s="29">
        <f>(1+0.25*BO1449)*BN1449*Параметри!$K$51</f>
        <v>0</v>
      </c>
      <c r="BQ1449" s="29">
        <f>BP1449*'Коефіцієнти АТО'!U1449</f>
        <v>0</v>
      </c>
      <c r="BR1449" s="29">
        <f>K1449*(1+0.25*BO1449)*Параметри!$K$66*Параметри!$K$20/1000</f>
        <v>0</v>
      </c>
      <c r="BS1449" s="29">
        <f>(1+0.25*BO1449)*K1449*'Коефіцієнти АТО'!S1449*Параметри!$K$20/1000</f>
        <v>0</v>
      </c>
      <c r="BT1449" s="29">
        <f t="shared" si="205"/>
        <v>0</v>
      </c>
      <c r="BU1449" s="40">
        <f>ROUNDUP('Дані з ДІСО'!AG1449/Параметри!$K$71,0)</f>
        <v>0</v>
      </c>
      <c r="BV1449" s="40">
        <f t="shared" si="206"/>
        <v>0</v>
      </c>
      <c r="BW1449" s="40">
        <f>IF('Дані з ДІСО'!AG1449=0,0,'Дані з ДІСО'!AJ1449/'Дані з ДІСО'!AG1449)</f>
        <v>0</v>
      </c>
      <c r="BX1449" s="29">
        <f>BV1449*(1+0.25*BW1449)*Параметри!$K$51</f>
        <v>0</v>
      </c>
      <c r="BY1449" s="29">
        <f>ROUND(IF(Параметри!$K$77="No",CC1449,CC1449*Параметри!$K$78)+AG1449,1)</f>
        <v>12392.3</v>
      </c>
      <c r="BZ1449" s="29">
        <f>ROUND(IF(Параметри!$K$77="No",BF1449,BF1449*Параметри!$K$78),1)</f>
        <v>0</v>
      </c>
      <c r="CA1449" s="29">
        <f>ROUND(IF(Параметри!$K$77="No",BI1449,BI1449*Параметри!$K$78),1)</f>
        <v>0</v>
      </c>
      <c r="CB1449" s="29">
        <f>ROUND(IF(Параметри!$K$77="No",BJ1449,BJ1449*Параметри!$K$78),1)</f>
        <v>0</v>
      </c>
      <c r="CC1449" s="29">
        <f t="shared" si="200"/>
        <v>13769.246171133758</v>
      </c>
    </row>
    <row r="1450" spans="1:81">
      <c r="A1450" s="9">
        <v>1449</v>
      </c>
      <c r="B1450" s="9" t="s">
        <v>3148</v>
      </c>
      <c r="C1450" s="9" t="s">
        <v>3148</v>
      </c>
      <c r="D1450" s="9" t="s">
        <v>4422</v>
      </c>
      <c r="E1450" s="9" t="s">
        <v>24</v>
      </c>
      <c r="F1450" s="9" t="s">
        <v>4462</v>
      </c>
      <c r="G1450" s="9" t="s">
        <v>3005</v>
      </c>
      <c r="H1450" s="29">
        <f>SUM('Дані з ДІСО'!J1450:L1450)</f>
        <v>333</v>
      </c>
      <c r="I1450" s="29">
        <f>SUM('Дані з ДІСО'!G1450:I1450)</f>
        <v>36</v>
      </c>
      <c r="J1450" s="29">
        <f>SUM('Дані з ДІСО'!P1450:R1450)</f>
        <v>0</v>
      </c>
      <c r="K1450" s="29">
        <f>SUM('Дані з ДІСО'!V1450:X1450)</f>
        <v>0</v>
      </c>
      <c r="L1450" s="40">
        <f>ROUNDUP('Дані з ДІСО'!J1450/'Коефіцієнти АТО'!$R1450,0)</f>
        <v>12</v>
      </c>
      <c r="M1450" s="40">
        <f>ROUNDUP('Дані з ДІСО'!K1450/'Коефіцієнти АТО'!$R1450,0)</f>
        <v>17</v>
      </c>
      <c r="N1450" s="40">
        <f>ROUNDUP('Дані з ДІСО'!L1450/'Коефіцієнти АТО'!$R1450,0)</f>
        <v>2</v>
      </c>
      <c r="O1450" s="59">
        <f>(L1450*Параметри!$K$32+M1450*Параметри!$L$32+N1450*Параметри!$M$32)/18</f>
        <v>50.161111111111119</v>
      </c>
      <c r="P1450" s="41">
        <f>IF(H1450=0,"",'Дані з ДІСО'!Y1450/H1450)</f>
        <v>0</v>
      </c>
      <c r="Q1450" s="29">
        <f>IF(H1450=0,"",(1+0.25*P1450)*O1450*Параметри!$K$51)</f>
        <v>10274.009358561912</v>
      </c>
      <c r="R1450" s="29">
        <f>IF(H1450=0,"",Q1450*'Коефіцієнти АТО'!T1450)</f>
        <v>174.65815909555252</v>
      </c>
      <c r="S1450" s="29">
        <f>IF(H1450=0,"",H1450*(1+0.25*P1450)*Параметри!$K$66*Параметри!$K$20/1000)</f>
        <v>0</v>
      </c>
      <c r="T1450" s="29">
        <f>IF(H1450=0,"",H1450*(1+0.25*P1450)*'Коефіцієнти АТО'!$S1450*Параметри!$K$20/1000)</f>
        <v>1679.6374497902557</v>
      </c>
      <c r="U1450" s="29">
        <f t="shared" si="201"/>
        <v>12128.304967447721</v>
      </c>
      <c r="V1450" s="29">
        <f t="shared" si="202"/>
        <v>12128.304967447721</v>
      </c>
      <c r="W1450" s="40">
        <f>ROUNDUP('Дані з ДІСО'!P1450/Параметри!$K$24,0)</f>
        <v>0</v>
      </c>
      <c r="X1450" s="40">
        <f>ROUNDUP('Дані з ДІСО'!Q1450/Параметри!$K$24,0)</f>
        <v>0</v>
      </c>
      <c r="Y1450" s="40">
        <f>ROUNDUP('Дані з ДІСО'!R1450/Параметри!$K$24,0)</f>
        <v>0</v>
      </c>
      <c r="Z1450" s="59">
        <f>(W1450*Параметри!$K$33+X1450*Параметри!$L$33+Y1450*Параметри!$M$33)/18</f>
        <v>0</v>
      </c>
      <c r="AA1450" s="41">
        <f>IF(J1450=0,0,'Дані з ДІСО'!AA1450/J1450)</f>
        <v>0</v>
      </c>
      <c r="AB1450" s="29">
        <f>(1+0.25*AA1450)*Z1450*Параметри!$K$51</f>
        <v>0</v>
      </c>
      <c r="AC1450" s="29">
        <f>AB1450*'Коефіцієнти АТО'!U1450</f>
        <v>0</v>
      </c>
      <c r="AD1450" s="29">
        <f>J1450*(1+0.25*AA1450)*Параметри!$K$66*Параметри!$K$20/1000</f>
        <v>0</v>
      </c>
      <c r="AE1450" s="29">
        <f>(1+0.25*AA1450)*J1450*'Коефіцієнти АТО'!S1450*Параметри!$K$20/1000</f>
        <v>0</v>
      </c>
      <c r="AF1450" s="29">
        <f t="shared" si="198"/>
        <v>0</v>
      </c>
      <c r="AG1450" s="29">
        <v>0</v>
      </c>
      <c r="AH1450" s="40">
        <v>2</v>
      </c>
      <c r="AI1450" s="40">
        <v>0</v>
      </c>
      <c r="AJ1450" s="40">
        <f t="shared" si="199"/>
        <v>0</v>
      </c>
      <c r="AK1450" s="29">
        <f>(AH1450+AI1450)*(1+0.25*AJ1450)*Параметри!$K$53</f>
        <v>358.85855139200009</v>
      </c>
      <c r="AL1450" s="29">
        <f>ROUNDUP(('Дані з ДІСО'!AU1450+'Дані з ДІСО'!AW1450)/Параметри!$K$28,0)</f>
        <v>0</v>
      </c>
      <c r="AM1450" s="64">
        <f>AL1450*Параметри!$M$35/18</f>
        <v>0</v>
      </c>
      <c r="AN1450" s="29">
        <f>IF(AL1450=0,0,'Дані з ДІСО'!AW1450/SUM('Дані з ДІСО'!AU1450,'Дані з ДІСО'!AW1450))</f>
        <v>0</v>
      </c>
      <c r="AO1450" s="29">
        <f>(1+0.25*AN1450)*AM1450*Параметри!$K$51</f>
        <v>0</v>
      </c>
      <c r="AP1450" s="40">
        <f>ROUNDUP(('Дані з ДІСО'!AE1450+'Дані не з ДІСО'!E1450+'Дані не з ДІСО'!G1450)/Параметри!$K$69,0)</f>
        <v>0</v>
      </c>
      <c r="AQ1450" s="40">
        <f t="shared" si="203"/>
        <v>0</v>
      </c>
      <c r="AR1450" s="40">
        <f>IF(AP1450=0,0,('Дані з ДІСО'!AH1450+'Дані не з ДІСО'!G1450)/('Дані з ДІСО'!AE1450+'Дані не з ДІСО'!E1450+'Дані не з ДІСО'!G1450))</f>
        <v>0</v>
      </c>
      <c r="AS1450" s="29">
        <f>AQ1450*(1+0.25*AR1450)*Параметри!$K$51</f>
        <v>0</v>
      </c>
      <c r="AT1450" s="40">
        <f>ROUNDUP('Дані з ДІСО'!AF1450/Параметри!$K$70,0)</f>
        <v>0</v>
      </c>
      <c r="AU1450" s="40">
        <f t="shared" si="204"/>
        <v>0</v>
      </c>
      <c r="AV1450" s="40">
        <f>IF(AT1450=0,0,'Дані з ДІСО'!AI1450/'Дані з ДІСО'!AF1450)</f>
        <v>0</v>
      </c>
      <c r="AW1450" s="29">
        <f>AU1450*(1+0.25*AV1450)*Параметри!$K$51</f>
        <v>0</v>
      </c>
      <c r="AX1450" s="40">
        <f>ROUNDUP('Дані з ДІСО'!AR1450/Параметри!$K$29,0)</f>
        <v>0</v>
      </c>
      <c r="AY1450" s="40">
        <f>ROUNDUP('Дані з ДІСО'!AS1450/Параметри!$K$29,0)</f>
        <v>0</v>
      </c>
      <c r="AZ1450" s="40">
        <f>ROUNDUP('Дані з ДІСО'!AT1450/Параметри!$K$29,0)</f>
        <v>0</v>
      </c>
      <c r="BA1450" s="64">
        <f>(AX1450*Параметри!$K$32+AY1450*Параметри!$L$32+AZ1450*Параметри!$M$32)/18</f>
        <v>0</v>
      </c>
      <c r="BB1450" s="29">
        <f>(BA1450*Параметри!$K$51+SUM('Дані з ДІСО'!AR1450:AT1450)*Параметри!$K$48*Параметри!$K$20/1000)*Параметри!$K$74</f>
        <v>0</v>
      </c>
      <c r="BC1450" s="40">
        <f>ROUNDUP(('Дані не з ДІСО'!I1450+'Дані не з ДІСО'!K1450)/Параметри!$K$26,0)</f>
        <v>0</v>
      </c>
      <c r="BD1450" s="29">
        <f>BC1450*Параметри!$M$36/18</f>
        <v>0</v>
      </c>
      <c r="BE1450" s="40">
        <f>IF(BC1450=0,0,'Дані не з ДІСО'!K1450/('Дані не з ДІСО'!I1450+'Дані не з ДІСО'!K1450))</f>
        <v>0</v>
      </c>
      <c r="BF1450" s="29">
        <f>(1+0.25*BE1450)*BD1450*Параметри!$K$51</f>
        <v>0</v>
      </c>
      <c r="BG1450" s="40">
        <f>ROUNDUP('Дані не з ДІСО'!M1450/Параметри!$K$27,0)</f>
        <v>0</v>
      </c>
      <c r="BH1450" s="40">
        <f>BG1450*Параметри!$M$37/18</f>
        <v>0</v>
      </c>
      <c r="BI1450" s="29">
        <f>BH1450*Параметри!$K$51</f>
        <v>0</v>
      </c>
      <c r="BJ1450" s="29">
        <f>'Дані не з ДІСО'!N1450*Параметри!$K$76</f>
        <v>0</v>
      </c>
      <c r="BK1450" s="40">
        <f>ROUNDUP('Дані з ДІСО'!V1450/Параметри!$K$25,0)</f>
        <v>0</v>
      </c>
      <c r="BL1450" s="40">
        <f>ROUNDUP('Дані з ДІСО'!W1450/Параметри!$K$25,0)</f>
        <v>0</v>
      </c>
      <c r="BM1450" s="40">
        <f>ROUNDUP('Дані з ДІСО'!X1450/Параметри!$K$25,0)</f>
        <v>0</v>
      </c>
      <c r="BN1450" s="40">
        <f>(BK1450*Параметри!$K$34+BL1450*Параметри!$L$34+BM1450*Параметри!$M$34)/18</f>
        <v>0</v>
      </c>
      <c r="BO1450" s="40">
        <f>IF(K1450=0,0,'Дані з ДІСО'!AC1450/K1450)</f>
        <v>0</v>
      </c>
      <c r="BP1450" s="29">
        <f>(1+0.25*BO1450)*BN1450*Параметри!$K$51</f>
        <v>0</v>
      </c>
      <c r="BQ1450" s="29">
        <f>BP1450*'Коефіцієнти АТО'!U1450</f>
        <v>0</v>
      </c>
      <c r="BR1450" s="29">
        <f>K1450*(1+0.25*BO1450)*Параметри!$K$66*Параметри!$K$20/1000</f>
        <v>0</v>
      </c>
      <c r="BS1450" s="29">
        <f>(1+0.25*BO1450)*K1450*'Коефіцієнти АТО'!S1450*Параметри!$K$20/1000</f>
        <v>0</v>
      </c>
      <c r="BT1450" s="29">
        <f t="shared" si="205"/>
        <v>0</v>
      </c>
      <c r="BU1450" s="40">
        <f>ROUNDUP('Дані з ДІСО'!AG1450/Параметри!$K$71,0)</f>
        <v>0</v>
      </c>
      <c r="BV1450" s="40">
        <f t="shared" si="206"/>
        <v>0</v>
      </c>
      <c r="BW1450" s="40">
        <f>IF('Дані з ДІСО'!AG1450=0,0,'Дані з ДІСО'!AJ1450/'Дані з ДІСО'!AG1450)</f>
        <v>0</v>
      </c>
      <c r="BX1450" s="29">
        <f>BV1450*(1+0.25*BW1450)*Параметри!$K$51</f>
        <v>0</v>
      </c>
      <c r="BY1450" s="29">
        <f>ROUND(IF(Параметри!$K$77="No",CC1450,CC1450*Параметри!$K$78)+AG1450,1)</f>
        <v>11238.4</v>
      </c>
      <c r="BZ1450" s="29">
        <f>ROUND(IF(Параметри!$K$77="No",BF1450,BF1450*Параметри!$K$78),1)</f>
        <v>0</v>
      </c>
      <c r="CA1450" s="29">
        <f>ROUND(IF(Параметри!$K$77="No",BI1450,BI1450*Параметри!$K$78),1)</f>
        <v>0</v>
      </c>
      <c r="CB1450" s="29">
        <f>ROUND(IF(Параметри!$K$77="No",BJ1450,BJ1450*Параметри!$K$78),1)</f>
        <v>0</v>
      </c>
      <c r="CC1450" s="29">
        <f t="shared" si="200"/>
        <v>12487.163518839721</v>
      </c>
    </row>
    <row r="1451" spans="1:81">
      <c r="A1451" s="9">
        <v>1450</v>
      </c>
      <c r="B1451" s="9" t="s">
        <v>3151</v>
      </c>
      <c r="C1451" s="9" t="s">
        <v>3151</v>
      </c>
      <c r="D1451" s="9" t="s">
        <v>4422</v>
      </c>
      <c r="E1451" s="9" t="s">
        <v>29</v>
      </c>
      <c r="F1451" s="9" t="s">
        <v>4463</v>
      </c>
      <c r="G1451" s="9" t="s">
        <v>3007</v>
      </c>
      <c r="H1451" s="29">
        <f>SUM('Дані з ДІСО'!J1451:L1451)</f>
        <v>574</v>
      </c>
      <c r="I1451" s="29">
        <f>SUM('Дані з ДІСО'!G1451:I1451)</f>
        <v>36</v>
      </c>
      <c r="J1451" s="29">
        <f>SUM('Дані з ДІСО'!P1451:R1451)</f>
        <v>0</v>
      </c>
      <c r="K1451" s="29">
        <f>SUM('Дані з ДІСО'!V1451:X1451)</f>
        <v>0</v>
      </c>
      <c r="L1451" s="40">
        <f>ROUNDUP('Дані з ДІСО'!J1451/'Коефіцієнти АТО'!$R1451,0)</f>
        <v>18</v>
      </c>
      <c r="M1451" s="40">
        <f>ROUNDUP('Дані з ДІСО'!K1451/'Коефіцієнти АТО'!$R1451,0)</f>
        <v>27</v>
      </c>
      <c r="N1451" s="40">
        <f>ROUNDUP('Дані з ДІСО'!L1451/'Коефіцієнти АТО'!$R1451,0)</f>
        <v>7</v>
      </c>
      <c r="O1451" s="59">
        <f>(L1451*Параметри!$K$32+M1451*Параметри!$L$32+N1451*Параметри!$M$32)/18</f>
        <v>85.855555555555554</v>
      </c>
      <c r="P1451" s="41">
        <f>IF(H1451=0,"",'Дані з ДІСО'!Y1451/H1451)</f>
        <v>0</v>
      </c>
      <c r="Q1451" s="29">
        <f>IF(H1451=0,"",(1+0.25*P1451)*O1451*Параметри!$K$51)</f>
        <v>17584.952998916357</v>
      </c>
      <c r="R1451" s="29">
        <f>IF(H1451=0,"",Q1451*'Коефіцієнти АТО'!T1451)</f>
        <v>298.94420098157809</v>
      </c>
      <c r="S1451" s="29">
        <f>IF(H1451=0,"",H1451*(1+0.25*P1451)*Параметри!$K$66*Параметри!$K$20/1000)</f>
        <v>0</v>
      </c>
      <c r="T1451" s="29">
        <f>IF(H1451=0,"",H1451*(1+0.25*P1451)*'Коефіцієнти АТО'!$S1451*Параметри!$K$20/1000)</f>
        <v>2622.0959270565536</v>
      </c>
      <c r="U1451" s="29">
        <f t="shared" si="201"/>
        <v>20505.99312695449</v>
      </c>
      <c r="V1451" s="29">
        <f t="shared" si="202"/>
        <v>20505.99312695449</v>
      </c>
      <c r="W1451" s="40">
        <f>ROUNDUP('Дані з ДІСО'!P1451/Параметри!$K$24,0)</f>
        <v>0</v>
      </c>
      <c r="X1451" s="40">
        <f>ROUNDUP('Дані з ДІСО'!Q1451/Параметри!$K$24,0)</f>
        <v>0</v>
      </c>
      <c r="Y1451" s="40">
        <f>ROUNDUP('Дані з ДІСО'!R1451/Параметри!$K$24,0)</f>
        <v>0</v>
      </c>
      <c r="Z1451" s="59">
        <f>(W1451*Параметри!$K$33+X1451*Параметри!$L$33+Y1451*Параметри!$M$33)/18</f>
        <v>0</v>
      </c>
      <c r="AA1451" s="41">
        <f>IF(J1451=0,0,'Дані з ДІСО'!AA1451/J1451)</f>
        <v>0</v>
      </c>
      <c r="AB1451" s="29">
        <f>(1+0.25*AA1451)*Z1451*Параметри!$K$51</f>
        <v>0</v>
      </c>
      <c r="AC1451" s="29">
        <f>AB1451*'Коефіцієнти АТО'!U1451</f>
        <v>0</v>
      </c>
      <c r="AD1451" s="29">
        <f>J1451*(1+0.25*AA1451)*Параметри!$K$66*Параметри!$K$20/1000</f>
        <v>0</v>
      </c>
      <c r="AE1451" s="29">
        <f>(1+0.25*AA1451)*J1451*'Коефіцієнти АТО'!S1451*Параметри!$K$20/1000</f>
        <v>0</v>
      </c>
      <c r="AF1451" s="29">
        <f t="shared" si="198"/>
        <v>0</v>
      </c>
      <c r="AG1451" s="29">
        <v>0</v>
      </c>
      <c r="AH1451" s="40">
        <v>4</v>
      </c>
      <c r="AI1451" s="40">
        <v>0</v>
      </c>
      <c r="AJ1451" s="40">
        <f t="shared" si="199"/>
        <v>0</v>
      </c>
      <c r="AK1451" s="29">
        <f>(AH1451+AI1451)*(1+0.25*AJ1451)*Параметри!$K$53</f>
        <v>717.71710278400019</v>
      </c>
      <c r="AL1451" s="29">
        <f>ROUNDUP(('Дані з ДІСО'!AU1451+'Дані з ДІСО'!AW1451)/Параметри!$K$28,0)</f>
        <v>0</v>
      </c>
      <c r="AM1451" s="64">
        <f>AL1451*Параметри!$M$35/18</f>
        <v>0</v>
      </c>
      <c r="AN1451" s="29">
        <f>IF(AL1451=0,0,'Дані з ДІСО'!AW1451/SUM('Дані з ДІСО'!AU1451,'Дані з ДІСО'!AW1451))</f>
        <v>0</v>
      </c>
      <c r="AO1451" s="29">
        <f>(1+0.25*AN1451)*AM1451*Параметри!$K$51</f>
        <v>0</v>
      </c>
      <c r="AP1451" s="40">
        <f>ROUNDUP(('Дані з ДІСО'!AE1451+'Дані не з ДІСО'!E1451+'Дані не з ДІСО'!G1451)/Параметри!$K$69,0)</f>
        <v>0</v>
      </c>
      <c r="AQ1451" s="40">
        <f t="shared" si="203"/>
        <v>0</v>
      </c>
      <c r="AR1451" s="40">
        <f>IF(AP1451=0,0,('Дані з ДІСО'!AH1451+'Дані не з ДІСО'!G1451)/('Дані з ДІСО'!AE1451+'Дані не з ДІСО'!E1451+'Дані не з ДІСО'!G1451))</f>
        <v>0</v>
      </c>
      <c r="AS1451" s="29">
        <f>AQ1451*(1+0.25*AR1451)*Параметри!$K$51</f>
        <v>0</v>
      </c>
      <c r="AT1451" s="40">
        <f>ROUNDUP('Дані з ДІСО'!AF1451/Параметри!$K$70,0)</f>
        <v>0</v>
      </c>
      <c r="AU1451" s="40">
        <f t="shared" si="204"/>
        <v>0</v>
      </c>
      <c r="AV1451" s="40">
        <f>IF(AT1451=0,0,'Дані з ДІСО'!AI1451/'Дані з ДІСО'!AF1451)</f>
        <v>0</v>
      </c>
      <c r="AW1451" s="29">
        <f>AU1451*(1+0.25*AV1451)*Параметри!$K$51</f>
        <v>0</v>
      </c>
      <c r="AX1451" s="40">
        <f>ROUNDUP('Дані з ДІСО'!AR1451/Параметри!$K$29,0)</f>
        <v>0</v>
      </c>
      <c r="AY1451" s="40">
        <f>ROUNDUP('Дані з ДІСО'!AS1451/Параметри!$K$29,0)</f>
        <v>0</v>
      </c>
      <c r="AZ1451" s="40">
        <f>ROUNDUP('Дані з ДІСО'!AT1451/Параметри!$K$29,0)</f>
        <v>0</v>
      </c>
      <c r="BA1451" s="64">
        <f>(AX1451*Параметри!$K$32+AY1451*Параметри!$L$32+AZ1451*Параметри!$M$32)/18</f>
        <v>0</v>
      </c>
      <c r="BB1451" s="29">
        <f>(BA1451*Параметри!$K$51+SUM('Дані з ДІСО'!AR1451:AT1451)*Параметри!$K$48*Параметри!$K$20/1000)*Параметри!$K$74</f>
        <v>0</v>
      </c>
      <c r="BC1451" s="40">
        <f>ROUNDUP(('Дані не з ДІСО'!I1451+'Дані не з ДІСО'!K1451)/Параметри!$K$26,0)</f>
        <v>0</v>
      </c>
      <c r="BD1451" s="29">
        <f>BC1451*Параметри!$M$36/18</f>
        <v>0</v>
      </c>
      <c r="BE1451" s="40">
        <f>IF(BC1451=0,0,'Дані не з ДІСО'!K1451/('Дані не з ДІСО'!I1451+'Дані не з ДІСО'!K1451))</f>
        <v>0</v>
      </c>
      <c r="BF1451" s="29">
        <f>(1+0.25*BE1451)*BD1451*Параметри!$K$51</f>
        <v>0</v>
      </c>
      <c r="BG1451" s="40">
        <f>ROUNDUP('Дані не з ДІСО'!M1451/Параметри!$K$27,0)</f>
        <v>0</v>
      </c>
      <c r="BH1451" s="40">
        <f>BG1451*Параметри!$M$37/18</f>
        <v>0</v>
      </c>
      <c r="BI1451" s="29">
        <f>BH1451*Параметри!$K$51</f>
        <v>0</v>
      </c>
      <c r="BJ1451" s="29">
        <f>'Дані не з ДІСО'!N1451*Параметри!$K$76</f>
        <v>0</v>
      </c>
      <c r="BK1451" s="40">
        <f>ROUNDUP('Дані з ДІСО'!V1451/Параметри!$K$25,0)</f>
        <v>0</v>
      </c>
      <c r="BL1451" s="40">
        <f>ROUNDUP('Дані з ДІСО'!W1451/Параметри!$K$25,0)</f>
        <v>0</v>
      </c>
      <c r="BM1451" s="40">
        <f>ROUNDUP('Дані з ДІСО'!X1451/Параметри!$K$25,0)</f>
        <v>0</v>
      </c>
      <c r="BN1451" s="40">
        <f>(BK1451*Параметри!$K$34+BL1451*Параметри!$L$34+BM1451*Параметри!$M$34)/18</f>
        <v>0</v>
      </c>
      <c r="BO1451" s="40">
        <f>IF(K1451=0,0,'Дані з ДІСО'!AC1451/K1451)</f>
        <v>0</v>
      </c>
      <c r="BP1451" s="29">
        <f>(1+0.25*BO1451)*BN1451*Параметри!$K$51</f>
        <v>0</v>
      </c>
      <c r="BQ1451" s="29">
        <f>BP1451*'Коефіцієнти АТО'!U1451</f>
        <v>0</v>
      </c>
      <c r="BR1451" s="29">
        <f>K1451*(1+0.25*BO1451)*Параметри!$K$66*Параметри!$K$20/1000</f>
        <v>0</v>
      </c>
      <c r="BS1451" s="29">
        <f>(1+0.25*BO1451)*K1451*'Коефіцієнти АТО'!S1451*Параметри!$K$20/1000</f>
        <v>0</v>
      </c>
      <c r="BT1451" s="29">
        <f t="shared" si="205"/>
        <v>0</v>
      </c>
      <c r="BU1451" s="40">
        <f>ROUNDUP('Дані з ДІСО'!AG1451/Параметри!$K$71,0)</f>
        <v>0</v>
      </c>
      <c r="BV1451" s="40">
        <f t="shared" si="206"/>
        <v>0</v>
      </c>
      <c r="BW1451" s="40">
        <f>IF('Дані з ДІСО'!AG1451=0,0,'Дані з ДІСО'!AJ1451/'Дані з ДІСО'!AG1451)</f>
        <v>0</v>
      </c>
      <c r="BX1451" s="29">
        <f>BV1451*(1+0.25*BW1451)*Параметри!$K$51</f>
        <v>0</v>
      </c>
      <c r="BY1451" s="29">
        <f>ROUND(IF(Параметри!$K$77="No",CC1451,CC1451*Параметри!$K$78)+AG1451,1)</f>
        <v>19101.3</v>
      </c>
      <c r="BZ1451" s="29">
        <f>ROUND(IF(Параметри!$K$77="No",BF1451,BF1451*Параметри!$K$78),1)</f>
        <v>0</v>
      </c>
      <c r="CA1451" s="29">
        <f>ROUND(IF(Параметри!$K$77="No",BI1451,BI1451*Параметри!$K$78),1)</f>
        <v>0</v>
      </c>
      <c r="CB1451" s="29">
        <f>ROUND(IF(Параметри!$K$77="No",BJ1451,BJ1451*Параметри!$K$78),1)</f>
        <v>0</v>
      </c>
      <c r="CC1451" s="29">
        <f t="shared" si="200"/>
        <v>21223.710229738492</v>
      </c>
    </row>
    <row r="1452" spans="1:81">
      <c r="A1452" s="9">
        <v>1451</v>
      </c>
      <c r="B1452" s="9" t="s">
        <v>3148</v>
      </c>
      <c r="C1452" s="9" t="s">
        <v>3148</v>
      </c>
      <c r="D1452" s="9" t="s">
        <v>4422</v>
      </c>
      <c r="E1452" s="9" t="s">
        <v>24</v>
      </c>
      <c r="F1452" s="9" t="s">
        <v>4464</v>
      </c>
      <c r="G1452" s="9" t="s">
        <v>3009</v>
      </c>
      <c r="H1452" s="29">
        <f>SUM('Дані з ДІСО'!J1452:L1452)</f>
        <v>912</v>
      </c>
      <c r="I1452" s="29">
        <f>SUM('Дані з ДІСО'!G1452:I1452)</f>
        <v>124</v>
      </c>
      <c r="J1452" s="29">
        <f>SUM('Дані з ДІСО'!P1452:R1452)</f>
        <v>0</v>
      </c>
      <c r="K1452" s="29">
        <f>SUM('Дані з ДІСО'!V1452:X1452)</f>
        <v>0</v>
      </c>
      <c r="L1452" s="40">
        <f>ROUNDUP('Дані з ДІСО'!J1452/'Коефіцієнти АТО'!$R1452,0)</f>
        <v>28</v>
      </c>
      <c r="M1452" s="40">
        <f>ROUNDUP('Дані з ДІСО'!K1452/'Коефіцієнти АТО'!$R1452,0)</f>
        <v>39</v>
      </c>
      <c r="N1452" s="40">
        <f>ROUNDUP('Дані з ДІСО'!L1452/'Коефіцієнти АТО'!$R1452,0)</f>
        <v>7</v>
      </c>
      <c r="O1452" s="59">
        <f>(L1452*Параметри!$K$32+M1452*Параметри!$L$32+N1452*Параметри!$M$32)/18</f>
        <v>120.43333333333334</v>
      </c>
      <c r="P1452" s="41">
        <f>IF(H1452=0,"",'Дані з ДІСО'!Y1452/H1452)</f>
        <v>0</v>
      </c>
      <c r="Q1452" s="29">
        <f>IF(H1452=0,"",(1+0.25*P1452)*O1452*Параметри!$K$51)</f>
        <v>24667.180737058934</v>
      </c>
      <c r="R1452" s="29">
        <f>IF(H1452=0,"",Q1452*'Коефіцієнти АТО'!T1452)</f>
        <v>419.34207253000193</v>
      </c>
      <c r="S1452" s="29">
        <f>IF(H1452=0,"",H1452*(1+0.25*P1452)*Параметри!$K$66*Параметри!$K$20/1000)</f>
        <v>0</v>
      </c>
      <c r="T1452" s="29">
        <f>IF(H1452=0,"",H1452*(1+0.25*P1452)*'Коефіцієнти АТО'!$S1452*Параметри!$K$20/1000)</f>
        <v>4600.0881507769163</v>
      </c>
      <c r="U1452" s="29">
        <f t="shared" si="201"/>
        <v>29686.610960365851</v>
      </c>
      <c r="V1452" s="29">
        <f t="shared" si="202"/>
        <v>29686.610960365851</v>
      </c>
      <c r="W1452" s="40">
        <f>ROUNDUP('Дані з ДІСО'!P1452/Параметри!$K$24,0)</f>
        <v>0</v>
      </c>
      <c r="X1452" s="40">
        <f>ROUNDUP('Дані з ДІСО'!Q1452/Параметри!$K$24,0)</f>
        <v>0</v>
      </c>
      <c r="Y1452" s="40">
        <f>ROUNDUP('Дані з ДІСО'!R1452/Параметри!$K$24,0)</f>
        <v>0</v>
      </c>
      <c r="Z1452" s="59">
        <f>(W1452*Параметри!$K$33+X1452*Параметри!$L$33+Y1452*Параметри!$M$33)/18</f>
        <v>0</v>
      </c>
      <c r="AA1452" s="41">
        <f>IF(J1452=0,0,'Дані з ДІСО'!AA1452/J1452)</f>
        <v>0</v>
      </c>
      <c r="AB1452" s="29">
        <f>(1+0.25*AA1452)*Z1452*Параметри!$K$51</f>
        <v>0</v>
      </c>
      <c r="AC1452" s="29">
        <f>AB1452*'Коефіцієнти АТО'!U1452</f>
        <v>0</v>
      </c>
      <c r="AD1452" s="29">
        <f>J1452*(1+0.25*AA1452)*Параметри!$K$66*Параметри!$K$20/1000</f>
        <v>0</v>
      </c>
      <c r="AE1452" s="29">
        <f>(1+0.25*AA1452)*J1452*'Коефіцієнти АТО'!S1452*Параметри!$K$20/1000</f>
        <v>0</v>
      </c>
      <c r="AF1452" s="29">
        <f t="shared" si="198"/>
        <v>0</v>
      </c>
      <c r="AG1452" s="29">
        <v>0</v>
      </c>
      <c r="AH1452" s="40">
        <v>3</v>
      </c>
      <c r="AI1452" s="40">
        <v>0</v>
      </c>
      <c r="AJ1452" s="40">
        <f t="shared" si="199"/>
        <v>0</v>
      </c>
      <c r="AK1452" s="29">
        <f>(AH1452+AI1452)*(1+0.25*AJ1452)*Параметри!$K$53</f>
        <v>538.28782708800009</v>
      </c>
      <c r="AL1452" s="29">
        <f>ROUNDUP(('Дані з ДІСО'!AU1452+'Дані з ДІСО'!AW1452)/Параметри!$K$28,0)</f>
        <v>0</v>
      </c>
      <c r="AM1452" s="64">
        <f>AL1452*Параметри!$M$35/18</f>
        <v>0</v>
      </c>
      <c r="AN1452" s="29">
        <f>IF(AL1452=0,0,'Дані з ДІСО'!AW1452/SUM('Дані з ДІСО'!AU1452,'Дані з ДІСО'!AW1452))</f>
        <v>0</v>
      </c>
      <c r="AO1452" s="29">
        <f>(1+0.25*AN1452)*AM1452*Параметри!$K$51</f>
        <v>0</v>
      </c>
      <c r="AP1452" s="40">
        <f>ROUNDUP(('Дані з ДІСО'!AE1452+'Дані не з ДІСО'!E1452+'Дані не з ДІСО'!G1452)/Параметри!$K$69,0)</f>
        <v>0</v>
      </c>
      <c r="AQ1452" s="40">
        <f t="shared" si="203"/>
        <v>0</v>
      </c>
      <c r="AR1452" s="40">
        <f>IF(AP1452=0,0,('Дані з ДІСО'!AH1452+'Дані не з ДІСО'!G1452)/('Дані з ДІСО'!AE1452+'Дані не з ДІСО'!E1452+'Дані не з ДІСО'!G1452))</f>
        <v>0</v>
      </c>
      <c r="AS1452" s="29">
        <f>AQ1452*(1+0.25*AR1452)*Параметри!$K$51</f>
        <v>0</v>
      </c>
      <c r="AT1452" s="40">
        <f>ROUNDUP('Дані з ДІСО'!AF1452/Параметри!$K$70,0)</f>
        <v>0</v>
      </c>
      <c r="AU1452" s="40">
        <f t="shared" si="204"/>
        <v>0</v>
      </c>
      <c r="AV1452" s="40">
        <f>IF(AT1452=0,0,'Дані з ДІСО'!AI1452/'Дані з ДІСО'!AF1452)</f>
        <v>0</v>
      </c>
      <c r="AW1452" s="29">
        <f>AU1452*(1+0.25*AV1452)*Параметри!$K$51</f>
        <v>0</v>
      </c>
      <c r="AX1452" s="40">
        <f>ROUNDUP('Дані з ДІСО'!AR1452/Параметри!$K$29,0)</f>
        <v>0</v>
      </c>
      <c r="AY1452" s="40">
        <f>ROUNDUP('Дані з ДІСО'!AS1452/Параметри!$K$29,0)</f>
        <v>0</v>
      </c>
      <c r="AZ1452" s="40">
        <f>ROUNDUP('Дані з ДІСО'!AT1452/Параметри!$K$29,0)</f>
        <v>0</v>
      </c>
      <c r="BA1452" s="64">
        <f>(AX1452*Параметри!$K$32+AY1452*Параметри!$L$32+AZ1452*Параметри!$M$32)/18</f>
        <v>0</v>
      </c>
      <c r="BB1452" s="29">
        <f>(BA1452*Параметри!$K$51+SUM('Дані з ДІСО'!AR1452:AT1452)*Параметри!$K$48*Параметри!$K$20/1000)*Параметри!$K$74</f>
        <v>0</v>
      </c>
      <c r="BC1452" s="40">
        <f>ROUNDUP(('Дані не з ДІСО'!I1452+'Дані не з ДІСО'!K1452)/Параметри!$K$26,0)</f>
        <v>0</v>
      </c>
      <c r="BD1452" s="29">
        <f>BC1452*Параметри!$M$36/18</f>
        <v>0</v>
      </c>
      <c r="BE1452" s="40">
        <f>IF(BC1452=0,0,'Дані не з ДІСО'!K1452/('Дані не з ДІСО'!I1452+'Дані не з ДІСО'!K1452))</f>
        <v>0</v>
      </c>
      <c r="BF1452" s="29">
        <f>(1+0.25*BE1452)*BD1452*Параметри!$K$51</f>
        <v>0</v>
      </c>
      <c r="BG1452" s="40">
        <f>ROUNDUP('Дані не з ДІСО'!M1452/Параметри!$K$27,0)</f>
        <v>0</v>
      </c>
      <c r="BH1452" s="40">
        <f>BG1452*Параметри!$M$37/18</f>
        <v>0</v>
      </c>
      <c r="BI1452" s="29">
        <f>BH1452*Параметри!$K$51</f>
        <v>0</v>
      </c>
      <c r="BJ1452" s="29">
        <f>'Дані не з ДІСО'!N1452*Параметри!$K$76</f>
        <v>0</v>
      </c>
      <c r="BK1452" s="40">
        <f>ROUNDUP('Дані з ДІСО'!V1452/Параметри!$K$25,0)</f>
        <v>0</v>
      </c>
      <c r="BL1452" s="40">
        <f>ROUNDUP('Дані з ДІСО'!W1452/Параметри!$K$25,0)</f>
        <v>0</v>
      </c>
      <c r="BM1452" s="40">
        <f>ROUNDUP('Дані з ДІСО'!X1452/Параметри!$K$25,0)</f>
        <v>0</v>
      </c>
      <c r="BN1452" s="40">
        <f>(BK1452*Параметри!$K$34+BL1452*Параметри!$L$34+BM1452*Параметри!$M$34)/18</f>
        <v>0</v>
      </c>
      <c r="BO1452" s="40">
        <f>IF(K1452=0,0,'Дані з ДІСО'!AC1452/K1452)</f>
        <v>0</v>
      </c>
      <c r="BP1452" s="29">
        <f>(1+0.25*BO1452)*BN1452*Параметри!$K$51</f>
        <v>0</v>
      </c>
      <c r="BQ1452" s="29">
        <f>BP1452*'Коефіцієнти АТО'!U1452</f>
        <v>0</v>
      </c>
      <c r="BR1452" s="29">
        <f>K1452*(1+0.25*BO1452)*Параметри!$K$66*Параметри!$K$20/1000</f>
        <v>0</v>
      </c>
      <c r="BS1452" s="29">
        <f>(1+0.25*BO1452)*K1452*'Коефіцієнти АТО'!S1452*Параметри!$K$20/1000</f>
        <v>0</v>
      </c>
      <c r="BT1452" s="29">
        <f t="shared" si="205"/>
        <v>0</v>
      </c>
      <c r="BU1452" s="40">
        <f>ROUNDUP('Дані з ДІСО'!AG1452/Параметри!$K$71,0)</f>
        <v>0</v>
      </c>
      <c r="BV1452" s="40">
        <f t="shared" si="206"/>
        <v>0</v>
      </c>
      <c r="BW1452" s="40">
        <f>IF('Дані з ДІСО'!AG1452=0,0,'Дані з ДІСО'!AJ1452/'Дані з ДІСО'!AG1452)</f>
        <v>0</v>
      </c>
      <c r="BX1452" s="29">
        <f>BV1452*(1+0.25*BW1452)*Параметри!$K$51</f>
        <v>0</v>
      </c>
      <c r="BY1452" s="29">
        <f>ROUND(IF(Параметри!$K$77="No",CC1452,CC1452*Параметри!$K$78)+AG1452,1)</f>
        <v>27202.400000000001</v>
      </c>
      <c r="BZ1452" s="29">
        <f>ROUND(IF(Параметри!$K$77="No",BF1452,BF1452*Параметри!$K$78),1)</f>
        <v>0</v>
      </c>
      <c r="CA1452" s="29">
        <f>ROUND(IF(Параметри!$K$77="No",BI1452,BI1452*Параметри!$K$78),1)</f>
        <v>0</v>
      </c>
      <c r="CB1452" s="29">
        <f>ROUND(IF(Параметри!$K$77="No",BJ1452,BJ1452*Параметри!$K$78),1)</f>
        <v>0</v>
      </c>
      <c r="CC1452" s="29">
        <f t="shared" si="200"/>
        <v>30224.898787453851</v>
      </c>
    </row>
    <row r="1453" spans="1:81">
      <c r="A1453" s="9">
        <v>1452</v>
      </c>
      <c r="B1453" s="9" t="s">
        <v>3148</v>
      </c>
      <c r="C1453" s="9" t="s">
        <v>3148</v>
      </c>
      <c r="D1453" s="9" t="s">
        <v>4422</v>
      </c>
      <c r="E1453" s="9" t="s">
        <v>24</v>
      </c>
      <c r="F1453" s="9" t="s">
        <v>4450</v>
      </c>
      <c r="G1453" s="9" t="s">
        <v>3011</v>
      </c>
      <c r="H1453" s="29">
        <f>SUM('Дані з ДІСО'!J1453:L1453)</f>
        <v>437</v>
      </c>
      <c r="I1453" s="29">
        <f>SUM('Дані з ДІСО'!G1453:I1453)</f>
        <v>36</v>
      </c>
      <c r="J1453" s="29">
        <f>SUM('Дані з ДІСО'!P1453:R1453)</f>
        <v>0</v>
      </c>
      <c r="K1453" s="29">
        <f>SUM('Дані з ДІСО'!V1453:X1453)</f>
        <v>0</v>
      </c>
      <c r="L1453" s="40">
        <f>ROUNDUP('Дані з ДІСО'!J1453/'Коефіцієнти АТО'!$R1453,0)</f>
        <v>16</v>
      </c>
      <c r="M1453" s="40">
        <f>ROUNDUP('Дані з ДІСО'!K1453/'Коефіцієнти АТО'!$R1453,0)</f>
        <v>19</v>
      </c>
      <c r="N1453" s="40">
        <f>ROUNDUP('Дані з ДІСО'!L1453/'Коефіцієнти АТО'!$R1453,0)</f>
        <v>3</v>
      </c>
      <c r="O1453" s="59">
        <f>(L1453*Параметри!$K$32+M1453*Параметри!$L$32+N1453*Параметри!$M$32)/18</f>
        <v>60.877777777777787</v>
      </c>
      <c r="P1453" s="41">
        <f>IF(H1453=0,"",'Дані з ДІСО'!Y1453/H1453)</f>
        <v>0</v>
      </c>
      <c r="Q1453" s="29">
        <f>IF(H1453=0,"",(1+0.25*P1453)*O1453*Параметри!$K$51)</f>
        <v>12468.999285759379</v>
      </c>
      <c r="R1453" s="29">
        <f>IF(H1453=0,"",Q1453*'Коефіцієнти АТО'!T1453)</f>
        <v>211.97298785790946</v>
      </c>
      <c r="S1453" s="29">
        <f>IF(H1453=0,"",H1453*(1+0.25*P1453)*Параметри!$K$66*Параметри!$K$20/1000)</f>
        <v>0</v>
      </c>
      <c r="T1453" s="29">
        <f>IF(H1453=0,"",H1453*(1+0.25*P1453)*'Коефіцієнти АТО'!$S1453*Параметри!$K$20/1000)</f>
        <v>2204.2089055806059</v>
      </c>
      <c r="U1453" s="29">
        <f t="shared" si="201"/>
        <v>14885.181179197894</v>
      </c>
      <c r="V1453" s="29">
        <f t="shared" si="202"/>
        <v>14885.181179197894</v>
      </c>
      <c r="W1453" s="40">
        <f>ROUNDUP('Дані з ДІСО'!P1453/Параметри!$K$24,0)</f>
        <v>0</v>
      </c>
      <c r="X1453" s="40">
        <f>ROUNDUP('Дані з ДІСО'!Q1453/Параметри!$K$24,0)</f>
        <v>0</v>
      </c>
      <c r="Y1453" s="40">
        <f>ROUNDUP('Дані з ДІСО'!R1453/Параметри!$K$24,0)</f>
        <v>0</v>
      </c>
      <c r="Z1453" s="59">
        <f>(W1453*Параметри!$K$33+X1453*Параметри!$L$33+Y1453*Параметри!$M$33)/18</f>
        <v>0</v>
      </c>
      <c r="AA1453" s="41">
        <f>IF(J1453=0,0,'Дані з ДІСО'!AA1453/J1453)</f>
        <v>0</v>
      </c>
      <c r="AB1453" s="29">
        <f>(1+0.25*AA1453)*Z1453*Параметри!$K$51</f>
        <v>0</v>
      </c>
      <c r="AC1453" s="29">
        <f>AB1453*'Коефіцієнти АТО'!U1453</f>
        <v>0</v>
      </c>
      <c r="AD1453" s="29">
        <f>J1453*(1+0.25*AA1453)*Параметри!$K$66*Параметри!$K$20/1000</f>
        <v>0</v>
      </c>
      <c r="AE1453" s="29">
        <f>(1+0.25*AA1453)*J1453*'Коефіцієнти АТО'!S1453*Параметри!$K$20/1000</f>
        <v>0</v>
      </c>
      <c r="AF1453" s="29">
        <f t="shared" si="198"/>
        <v>0</v>
      </c>
      <c r="AG1453" s="29">
        <v>0</v>
      </c>
      <c r="AH1453" s="40">
        <v>4</v>
      </c>
      <c r="AI1453" s="40">
        <v>0</v>
      </c>
      <c r="AJ1453" s="40">
        <f t="shared" si="199"/>
        <v>0</v>
      </c>
      <c r="AK1453" s="29">
        <f>(AH1453+AI1453)*(1+0.25*AJ1453)*Параметри!$K$53</f>
        <v>717.71710278400019</v>
      </c>
      <c r="AL1453" s="29">
        <f>ROUNDUP(('Дані з ДІСО'!AU1453+'Дані з ДІСО'!AW1453)/Параметри!$K$28,0)</f>
        <v>0</v>
      </c>
      <c r="AM1453" s="64">
        <f>AL1453*Параметри!$M$35/18</f>
        <v>0</v>
      </c>
      <c r="AN1453" s="29">
        <f>IF(AL1453=0,0,'Дані з ДІСО'!AW1453/SUM('Дані з ДІСО'!AU1453,'Дані з ДІСО'!AW1453))</f>
        <v>0</v>
      </c>
      <c r="AO1453" s="29">
        <f>(1+0.25*AN1453)*AM1453*Параметри!$K$51</f>
        <v>0</v>
      </c>
      <c r="AP1453" s="40">
        <f>ROUNDUP(('Дані з ДІСО'!AE1453+'Дані не з ДІСО'!E1453+'Дані не з ДІСО'!G1453)/Параметри!$K$69,0)</f>
        <v>0</v>
      </c>
      <c r="AQ1453" s="40">
        <f t="shared" si="203"/>
        <v>0</v>
      </c>
      <c r="AR1453" s="40">
        <f>IF(AP1453=0,0,('Дані з ДІСО'!AH1453+'Дані не з ДІСО'!G1453)/('Дані з ДІСО'!AE1453+'Дані не з ДІСО'!E1453+'Дані не з ДІСО'!G1453))</f>
        <v>0</v>
      </c>
      <c r="AS1453" s="29">
        <f>AQ1453*(1+0.25*AR1453)*Параметри!$K$51</f>
        <v>0</v>
      </c>
      <c r="AT1453" s="40">
        <f>ROUNDUP('Дані з ДІСО'!AF1453/Параметри!$K$70,0)</f>
        <v>0</v>
      </c>
      <c r="AU1453" s="40">
        <f t="shared" si="204"/>
        <v>0</v>
      </c>
      <c r="AV1453" s="40">
        <f>IF(AT1453=0,0,'Дані з ДІСО'!AI1453/'Дані з ДІСО'!AF1453)</f>
        <v>0</v>
      </c>
      <c r="AW1453" s="29">
        <f>AU1453*(1+0.25*AV1453)*Параметри!$K$51</f>
        <v>0</v>
      </c>
      <c r="AX1453" s="40">
        <f>ROUNDUP('Дані з ДІСО'!AR1453/Параметри!$K$29,0)</f>
        <v>0</v>
      </c>
      <c r="AY1453" s="40">
        <f>ROUNDUP('Дані з ДІСО'!AS1453/Параметри!$K$29,0)</f>
        <v>0</v>
      </c>
      <c r="AZ1453" s="40">
        <f>ROUNDUP('Дані з ДІСО'!AT1453/Параметри!$K$29,0)</f>
        <v>0</v>
      </c>
      <c r="BA1453" s="64">
        <f>(AX1453*Параметри!$K$32+AY1453*Параметри!$L$32+AZ1453*Параметри!$M$32)/18</f>
        <v>0</v>
      </c>
      <c r="BB1453" s="29">
        <f>(BA1453*Параметри!$K$51+SUM('Дані з ДІСО'!AR1453:AT1453)*Параметри!$K$48*Параметри!$K$20/1000)*Параметри!$K$74</f>
        <v>0</v>
      </c>
      <c r="BC1453" s="40">
        <f>ROUNDUP(('Дані не з ДІСО'!I1453+'Дані не з ДІСО'!K1453)/Параметри!$K$26,0)</f>
        <v>0</v>
      </c>
      <c r="BD1453" s="29">
        <f>BC1453*Параметри!$M$36/18</f>
        <v>0</v>
      </c>
      <c r="BE1453" s="40">
        <f>IF(BC1453=0,0,'Дані не з ДІСО'!K1453/('Дані не з ДІСО'!I1453+'Дані не з ДІСО'!K1453))</f>
        <v>0</v>
      </c>
      <c r="BF1453" s="29">
        <f>(1+0.25*BE1453)*BD1453*Параметри!$K$51</f>
        <v>0</v>
      </c>
      <c r="BG1453" s="40">
        <f>ROUNDUP('Дані не з ДІСО'!M1453/Параметри!$K$27,0)</f>
        <v>0</v>
      </c>
      <c r="BH1453" s="40">
        <f>BG1453*Параметри!$M$37/18</f>
        <v>0</v>
      </c>
      <c r="BI1453" s="29">
        <f>BH1453*Параметри!$K$51</f>
        <v>0</v>
      </c>
      <c r="BJ1453" s="29">
        <f>'Дані не з ДІСО'!N1453*Параметри!$K$76</f>
        <v>0</v>
      </c>
      <c r="BK1453" s="40">
        <f>ROUNDUP('Дані з ДІСО'!V1453/Параметри!$K$25,0)</f>
        <v>0</v>
      </c>
      <c r="BL1453" s="40">
        <f>ROUNDUP('Дані з ДІСО'!W1453/Параметри!$K$25,0)</f>
        <v>0</v>
      </c>
      <c r="BM1453" s="40">
        <f>ROUNDUP('Дані з ДІСО'!X1453/Параметри!$K$25,0)</f>
        <v>0</v>
      </c>
      <c r="BN1453" s="40">
        <f>(BK1453*Параметри!$K$34+BL1453*Параметри!$L$34+BM1453*Параметри!$M$34)/18</f>
        <v>0</v>
      </c>
      <c r="BO1453" s="40">
        <f>IF(K1453=0,0,'Дані з ДІСО'!AC1453/K1453)</f>
        <v>0</v>
      </c>
      <c r="BP1453" s="29">
        <f>(1+0.25*BO1453)*BN1453*Параметри!$K$51</f>
        <v>0</v>
      </c>
      <c r="BQ1453" s="29">
        <f>BP1453*'Коефіцієнти АТО'!U1453</f>
        <v>0</v>
      </c>
      <c r="BR1453" s="29">
        <f>K1453*(1+0.25*BO1453)*Параметри!$K$66*Параметри!$K$20/1000</f>
        <v>0</v>
      </c>
      <c r="BS1453" s="29">
        <f>(1+0.25*BO1453)*K1453*'Коефіцієнти АТО'!S1453*Параметри!$K$20/1000</f>
        <v>0</v>
      </c>
      <c r="BT1453" s="29">
        <f t="shared" si="205"/>
        <v>0</v>
      </c>
      <c r="BU1453" s="40">
        <f>ROUNDUP('Дані з ДІСО'!AG1453/Параметри!$K$71,0)</f>
        <v>0</v>
      </c>
      <c r="BV1453" s="40">
        <f t="shared" si="206"/>
        <v>0</v>
      </c>
      <c r="BW1453" s="40">
        <f>IF('Дані з ДІСО'!AG1453=0,0,'Дані з ДІСО'!AJ1453/'Дані з ДІСО'!AG1453)</f>
        <v>0</v>
      </c>
      <c r="BX1453" s="29">
        <f>BV1453*(1+0.25*BW1453)*Параметри!$K$51</f>
        <v>0</v>
      </c>
      <c r="BY1453" s="29">
        <f>ROUND(IF(Параметри!$K$77="No",CC1453,CC1453*Параметри!$K$78)+AG1453,1)</f>
        <v>14042.6</v>
      </c>
      <c r="BZ1453" s="29">
        <f>ROUND(IF(Параметри!$K$77="No",BF1453,BF1453*Параметри!$K$78),1)</f>
        <v>0</v>
      </c>
      <c r="CA1453" s="29">
        <f>ROUND(IF(Параметри!$K$77="No",BI1453,BI1453*Параметри!$K$78),1)</f>
        <v>0</v>
      </c>
      <c r="CB1453" s="29">
        <f>ROUND(IF(Параметри!$K$77="No",BJ1453,BJ1453*Параметри!$K$78),1)</f>
        <v>0</v>
      </c>
      <c r="CC1453" s="29">
        <f t="shared" si="200"/>
        <v>15602.898281981894</v>
      </c>
    </row>
    <row r="1454" spans="1:81">
      <c r="A1454" s="9">
        <v>1453</v>
      </c>
      <c r="B1454" s="9" t="s">
        <v>3145</v>
      </c>
      <c r="C1454" s="9" t="s">
        <v>3146</v>
      </c>
      <c r="D1454" s="9" t="s">
        <v>4422</v>
      </c>
      <c r="E1454" s="9" t="s">
        <v>21</v>
      </c>
      <c r="F1454" s="9" t="s">
        <v>4465</v>
      </c>
      <c r="G1454" s="9" t="s">
        <v>3013</v>
      </c>
      <c r="H1454" s="29">
        <f>SUM('Дані з ДІСО'!J1454:L1454)</f>
        <v>2971.5</v>
      </c>
      <c r="I1454" s="29">
        <f>SUM('Дані з ДІСО'!G1454:I1454)</f>
        <v>161</v>
      </c>
      <c r="J1454" s="29">
        <f>SUM('Дані з ДІСО'!P1454:R1454)</f>
        <v>0</v>
      </c>
      <c r="K1454" s="29">
        <f>SUM('Дані з ДІСО'!V1454:X1454)</f>
        <v>0</v>
      </c>
      <c r="L1454" s="40">
        <f>ROUNDUP('Дані з ДІСО'!J1454/'Коефіцієнти АТО'!$R1454,0)</f>
        <v>60</v>
      </c>
      <c r="M1454" s="40">
        <f>ROUNDUP('Дані з ДІСО'!K1454/'Коефіцієнти АТО'!$R1454,0)</f>
        <v>84</v>
      </c>
      <c r="N1454" s="40">
        <f>ROUNDUP('Дані з ДІСО'!L1454/'Коефіцієнти АТО'!$R1454,0)</f>
        <v>22</v>
      </c>
      <c r="O1454" s="59">
        <f>(L1454*Параметри!$K$32+M1454*Параметри!$L$32+N1454*Параметри!$M$32)/18</f>
        <v>272.65555555555557</v>
      </c>
      <c r="P1454" s="41">
        <f>IF(H1454=0,"",'Дані з ДІСО'!Y1454/H1454)</f>
        <v>0</v>
      </c>
      <c r="Q1454" s="29">
        <f>IF(H1454=0,"",(1+0.25*P1454)*O1454*Параметри!$K$51)</f>
        <v>55845.368401761159</v>
      </c>
      <c r="R1454" s="29">
        <f>IF(H1454=0,"",Q1454*'Коефіцієнти АТО'!T1454)</f>
        <v>949.37126282993972</v>
      </c>
      <c r="S1454" s="29">
        <f>IF(H1454=0,"",H1454*(1+0.25*P1454)*Параметри!$K$66*Параметри!$K$20/1000)</f>
        <v>0</v>
      </c>
      <c r="T1454" s="29">
        <f>IF(H1454=0,"",H1454*(1+0.25*P1454)*'Коефіцієнти АТО'!$S1454*Параметри!$K$20/1000)</f>
        <v>12160.169716597256</v>
      </c>
      <c r="U1454" s="29">
        <f t="shared" si="201"/>
        <v>68954.90938118835</v>
      </c>
      <c r="V1454" s="29">
        <f t="shared" si="202"/>
        <v>68954.90938118835</v>
      </c>
      <c r="W1454" s="40">
        <f>ROUNDUP('Дані з ДІСО'!P1454/Параметри!$K$24,0)</f>
        <v>0</v>
      </c>
      <c r="X1454" s="40">
        <f>ROUNDUP('Дані з ДІСО'!Q1454/Параметри!$K$24,0)</f>
        <v>0</v>
      </c>
      <c r="Y1454" s="40">
        <f>ROUNDUP('Дані з ДІСО'!R1454/Параметри!$K$24,0)</f>
        <v>0</v>
      </c>
      <c r="Z1454" s="59">
        <f>(W1454*Параметри!$K$33+X1454*Параметри!$L$33+Y1454*Параметри!$M$33)/18</f>
        <v>0</v>
      </c>
      <c r="AA1454" s="41">
        <f>IF(J1454=0,0,'Дані з ДІСО'!AA1454/J1454)</f>
        <v>0</v>
      </c>
      <c r="AB1454" s="29">
        <f>(1+0.25*AA1454)*Z1454*Параметри!$K$51</f>
        <v>0</v>
      </c>
      <c r="AC1454" s="29">
        <f>AB1454*'Коефіцієнти АТО'!U1454</f>
        <v>0</v>
      </c>
      <c r="AD1454" s="29">
        <f>J1454*(1+0.25*AA1454)*Параметри!$K$66*Параметри!$K$20/1000</f>
        <v>0</v>
      </c>
      <c r="AE1454" s="29">
        <f>(1+0.25*AA1454)*J1454*'Коефіцієнти АТО'!S1454*Параметри!$K$20/1000</f>
        <v>0</v>
      </c>
      <c r="AF1454" s="29">
        <f t="shared" si="198"/>
        <v>0</v>
      </c>
      <c r="AG1454" s="29">
        <v>0</v>
      </c>
      <c r="AH1454" s="40">
        <v>29</v>
      </c>
      <c r="AI1454" s="40">
        <v>0</v>
      </c>
      <c r="AJ1454" s="40">
        <f t="shared" si="199"/>
        <v>0</v>
      </c>
      <c r="AK1454" s="29">
        <f>(AH1454+AI1454)*(1+0.25*AJ1454)*Параметри!$K$53</f>
        <v>5203.4489951840014</v>
      </c>
      <c r="AL1454" s="29">
        <f>ROUNDUP(('Дані з ДІСО'!AU1454+'Дані з ДІСО'!AW1454)/Параметри!$K$28,0)</f>
        <v>0</v>
      </c>
      <c r="AM1454" s="64">
        <f>AL1454*Параметри!$M$35/18</f>
        <v>0</v>
      </c>
      <c r="AN1454" s="29">
        <f>IF(AL1454=0,0,'Дані з ДІСО'!AW1454/SUM('Дані з ДІСО'!AU1454,'Дані з ДІСО'!AW1454))</f>
        <v>0</v>
      </c>
      <c r="AO1454" s="29">
        <f>(1+0.25*AN1454)*AM1454*Параметри!$K$51</f>
        <v>0</v>
      </c>
      <c r="AP1454" s="40">
        <f>ROUNDUP(('Дані з ДІСО'!AE1454+'Дані не з ДІСО'!E1454+'Дані не з ДІСО'!G1454)/Параметри!$K$69,0)</f>
        <v>0</v>
      </c>
      <c r="AQ1454" s="40">
        <f t="shared" si="203"/>
        <v>0</v>
      </c>
      <c r="AR1454" s="40">
        <f>IF(AP1454=0,0,('Дані з ДІСО'!AH1454+'Дані не з ДІСО'!G1454)/('Дані з ДІСО'!AE1454+'Дані не з ДІСО'!E1454+'Дані не з ДІСО'!G1454))</f>
        <v>0</v>
      </c>
      <c r="AS1454" s="29">
        <f>AQ1454*(1+0.25*AR1454)*Параметри!$K$51</f>
        <v>0</v>
      </c>
      <c r="AT1454" s="40">
        <f>ROUNDUP('Дані з ДІСО'!AF1454/Параметри!$K$70,0)</f>
        <v>0</v>
      </c>
      <c r="AU1454" s="40">
        <f t="shared" si="204"/>
        <v>0</v>
      </c>
      <c r="AV1454" s="40">
        <f>IF(AT1454=0,0,'Дані з ДІСО'!AI1454/'Дані з ДІСО'!AF1454)</f>
        <v>0</v>
      </c>
      <c r="AW1454" s="29">
        <f>AU1454*(1+0.25*AV1454)*Параметри!$K$51</f>
        <v>0</v>
      </c>
      <c r="AX1454" s="40">
        <f>ROUNDUP('Дані з ДІСО'!AR1454/Параметри!$K$29,0)</f>
        <v>0</v>
      </c>
      <c r="AY1454" s="40">
        <f>ROUNDUP('Дані з ДІСО'!AS1454/Параметри!$K$29,0)</f>
        <v>0</v>
      </c>
      <c r="AZ1454" s="40">
        <f>ROUNDUP('Дані з ДІСО'!AT1454/Параметри!$K$29,0)</f>
        <v>0</v>
      </c>
      <c r="BA1454" s="64">
        <f>(AX1454*Параметри!$K$32+AY1454*Параметри!$L$32+AZ1454*Параметри!$M$32)/18</f>
        <v>0</v>
      </c>
      <c r="BB1454" s="29">
        <f>(BA1454*Параметри!$K$51+SUM('Дані з ДІСО'!AR1454:AT1454)*Параметри!$K$48*Параметри!$K$20/1000)*Параметри!$K$74</f>
        <v>0</v>
      </c>
      <c r="BC1454" s="40">
        <f>ROUNDUP(('Дані не з ДІСО'!I1454+'Дані не з ДІСО'!K1454)/Параметри!$K$26,0)</f>
        <v>0</v>
      </c>
      <c r="BD1454" s="29">
        <f>BC1454*Параметри!$M$36/18</f>
        <v>0</v>
      </c>
      <c r="BE1454" s="40">
        <f>IF(BC1454=0,0,'Дані не з ДІСО'!K1454/('Дані не з ДІСО'!I1454+'Дані не з ДІСО'!K1454))</f>
        <v>0</v>
      </c>
      <c r="BF1454" s="29">
        <f>(1+0.25*BE1454)*BD1454*Параметри!$K$51</f>
        <v>0</v>
      </c>
      <c r="BG1454" s="40">
        <f>ROUNDUP('Дані не з ДІСО'!M1454/Параметри!$K$27,0)</f>
        <v>0</v>
      </c>
      <c r="BH1454" s="40">
        <f>BG1454*Параметри!$M$37/18</f>
        <v>0</v>
      </c>
      <c r="BI1454" s="29">
        <f>BH1454*Параметри!$K$51</f>
        <v>0</v>
      </c>
      <c r="BJ1454" s="29">
        <f>'Дані не з ДІСО'!N1454*Параметри!$K$76</f>
        <v>0</v>
      </c>
      <c r="BK1454" s="40">
        <f>ROUNDUP('Дані з ДІСО'!V1454/Параметри!$K$25,0)</f>
        <v>0</v>
      </c>
      <c r="BL1454" s="40">
        <f>ROUNDUP('Дані з ДІСО'!W1454/Параметри!$K$25,0)</f>
        <v>0</v>
      </c>
      <c r="BM1454" s="40">
        <f>ROUNDUP('Дані з ДІСО'!X1454/Параметри!$K$25,0)</f>
        <v>0</v>
      </c>
      <c r="BN1454" s="40">
        <f>(BK1454*Параметри!$K$34+BL1454*Параметри!$L$34+BM1454*Параметри!$M$34)/18</f>
        <v>0</v>
      </c>
      <c r="BO1454" s="40">
        <f>IF(K1454=0,0,'Дані з ДІСО'!AC1454/K1454)</f>
        <v>0</v>
      </c>
      <c r="BP1454" s="29">
        <f>(1+0.25*BO1454)*BN1454*Параметри!$K$51</f>
        <v>0</v>
      </c>
      <c r="BQ1454" s="29">
        <f>BP1454*'Коефіцієнти АТО'!U1454</f>
        <v>0</v>
      </c>
      <c r="BR1454" s="29">
        <f>K1454*(1+0.25*BO1454)*Параметри!$K$66*Параметри!$K$20/1000</f>
        <v>0</v>
      </c>
      <c r="BS1454" s="29">
        <f>(1+0.25*BO1454)*K1454*'Коефіцієнти АТО'!S1454*Параметри!$K$20/1000</f>
        <v>0</v>
      </c>
      <c r="BT1454" s="29">
        <f t="shared" si="205"/>
        <v>0</v>
      </c>
      <c r="BU1454" s="40">
        <f>ROUNDUP('Дані з ДІСО'!AG1454/Параметри!$K$71,0)</f>
        <v>0</v>
      </c>
      <c r="BV1454" s="40">
        <f t="shared" si="206"/>
        <v>0</v>
      </c>
      <c r="BW1454" s="40">
        <f>IF('Дані з ДІСО'!AG1454=0,0,'Дані з ДІСО'!AJ1454/'Дані з ДІСО'!AG1454)</f>
        <v>0</v>
      </c>
      <c r="BX1454" s="29">
        <f>BV1454*(1+0.25*BW1454)*Параметри!$K$51</f>
        <v>0</v>
      </c>
      <c r="BY1454" s="29">
        <f>ROUND(IF(Параметри!$K$77="No",CC1454,CC1454*Параметри!$K$78)+AG1454,1)</f>
        <v>66742.5</v>
      </c>
      <c r="BZ1454" s="29">
        <f>ROUND(IF(Параметри!$K$77="No",BF1454,BF1454*Параметри!$K$78),1)</f>
        <v>0</v>
      </c>
      <c r="CA1454" s="29">
        <f>ROUND(IF(Параметри!$K$77="No",BI1454,BI1454*Параметри!$K$78),1)</f>
        <v>0</v>
      </c>
      <c r="CB1454" s="29">
        <f>ROUND(IF(Параметри!$K$77="No",BJ1454,BJ1454*Параметри!$K$78),1)</f>
        <v>0</v>
      </c>
      <c r="CC1454" s="29">
        <f t="shared" si="200"/>
        <v>74158.358376372358</v>
      </c>
    </row>
    <row r="1455" spans="1:81">
      <c r="A1455" s="9">
        <v>1454</v>
      </c>
      <c r="B1455" s="9" t="s">
        <v>3151</v>
      </c>
      <c r="C1455" s="9" t="s">
        <v>3151</v>
      </c>
      <c r="D1455" s="9" t="s">
        <v>4422</v>
      </c>
      <c r="E1455" s="9" t="s">
        <v>29</v>
      </c>
      <c r="F1455" s="9" t="s">
        <v>4466</v>
      </c>
      <c r="G1455" s="9" t="s">
        <v>3015</v>
      </c>
      <c r="H1455" s="29">
        <f>SUM('Дані з ДІСО'!J1455:L1455)</f>
        <v>654</v>
      </c>
      <c r="I1455" s="29">
        <f>SUM('Дані з ДІСО'!G1455:I1455)</f>
        <v>55</v>
      </c>
      <c r="J1455" s="29">
        <f>SUM('Дані з ДІСО'!P1455:R1455)</f>
        <v>0</v>
      </c>
      <c r="K1455" s="29">
        <f>SUM('Дані з ДІСО'!V1455:X1455)</f>
        <v>0</v>
      </c>
      <c r="L1455" s="40">
        <f>ROUNDUP('Дані з ДІСО'!J1455/'Коефіцієнти АТО'!$R1455,0)</f>
        <v>16</v>
      </c>
      <c r="M1455" s="40">
        <f>ROUNDUP('Дані з ДІСО'!K1455/'Коефіцієнти АТО'!$R1455,0)</f>
        <v>21</v>
      </c>
      <c r="N1455" s="40">
        <f>ROUNDUP('Дані з ДІСО'!L1455/'Коефіцієнти АТО'!$R1455,0)</f>
        <v>6</v>
      </c>
      <c r="O1455" s="59">
        <f>(L1455*Параметри!$K$32+M1455*Параметри!$L$32+N1455*Параметри!$M$32)/18</f>
        <v>70.427777777777777</v>
      </c>
      <c r="P1455" s="41">
        <f>IF(H1455=0,"",'Дані з ДІСО'!Y1455/H1455)</f>
        <v>0</v>
      </c>
      <c r="Q1455" s="29">
        <f>IF(H1455=0,"",(1+0.25*P1455)*O1455*Параметри!$K$51)</f>
        <v>14425.032300198178</v>
      </c>
      <c r="R1455" s="29">
        <f>IF(H1455=0,"",Q1455*'Коефіцієнти АТО'!T1455)</f>
        <v>245.22554910336905</v>
      </c>
      <c r="S1455" s="29">
        <f>IF(H1455=0,"",H1455*(1+0.25*P1455)*Параметри!$K$66*Параметри!$K$20/1000)</f>
        <v>0</v>
      </c>
      <c r="T1455" s="29">
        <f>IF(H1455=0,"",H1455*(1+0.25*P1455)*'Коефіцієнти АТО'!$S1455*Параметри!$K$20/1000)</f>
        <v>2676.3422495893001</v>
      </c>
      <c r="U1455" s="29">
        <f t="shared" si="201"/>
        <v>17346.600098890845</v>
      </c>
      <c r="V1455" s="29">
        <f t="shared" si="202"/>
        <v>17346.600098890845</v>
      </c>
      <c r="W1455" s="40">
        <f>ROUNDUP('Дані з ДІСО'!P1455/Параметри!$K$24,0)</f>
        <v>0</v>
      </c>
      <c r="X1455" s="40">
        <f>ROUNDUP('Дані з ДІСО'!Q1455/Параметри!$K$24,0)</f>
        <v>0</v>
      </c>
      <c r="Y1455" s="40">
        <f>ROUNDUP('Дані з ДІСО'!R1455/Параметри!$K$24,0)</f>
        <v>0</v>
      </c>
      <c r="Z1455" s="59">
        <f>(W1455*Параметри!$K$33+X1455*Параметри!$L$33+Y1455*Параметри!$M$33)/18</f>
        <v>0</v>
      </c>
      <c r="AA1455" s="41">
        <f>IF(J1455=0,0,'Дані з ДІСО'!AA1455/J1455)</f>
        <v>0</v>
      </c>
      <c r="AB1455" s="29">
        <f>(1+0.25*AA1455)*Z1455*Параметри!$K$51</f>
        <v>0</v>
      </c>
      <c r="AC1455" s="29">
        <f>AB1455*'Коефіцієнти АТО'!U1455</f>
        <v>0</v>
      </c>
      <c r="AD1455" s="29">
        <f>J1455*(1+0.25*AA1455)*Параметри!$K$66*Параметри!$K$20/1000</f>
        <v>0</v>
      </c>
      <c r="AE1455" s="29">
        <f>(1+0.25*AA1455)*J1455*'Коефіцієнти АТО'!S1455*Параметри!$K$20/1000</f>
        <v>0</v>
      </c>
      <c r="AF1455" s="29">
        <f t="shared" si="198"/>
        <v>0</v>
      </c>
      <c r="AG1455" s="29">
        <v>0</v>
      </c>
      <c r="AH1455" s="40">
        <v>1</v>
      </c>
      <c r="AI1455" s="40">
        <v>0</v>
      </c>
      <c r="AJ1455" s="40">
        <f t="shared" si="199"/>
        <v>0</v>
      </c>
      <c r="AK1455" s="29">
        <f>(AH1455+AI1455)*(1+0.25*AJ1455)*Параметри!$K$53</f>
        <v>179.42927569600005</v>
      </c>
      <c r="AL1455" s="29">
        <f>ROUNDUP(('Дані з ДІСО'!AU1455+'Дані з ДІСО'!AW1455)/Параметри!$K$28,0)</f>
        <v>0</v>
      </c>
      <c r="AM1455" s="64">
        <f>AL1455*Параметри!$M$35/18</f>
        <v>0</v>
      </c>
      <c r="AN1455" s="29">
        <f>IF(AL1455=0,0,'Дані з ДІСО'!AW1455/SUM('Дані з ДІСО'!AU1455,'Дані з ДІСО'!AW1455))</f>
        <v>0</v>
      </c>
      <c r="AO1455" s="29">
        <f>(1+0.25*AN1455)*AM1455*Параметри!$K$51</f>
        <v>0</v>
      </c>
      <c r="AP1455" s="40">
        <f>ROUNDUP(('Дані з ДІСО'!AE1455+'Дані не з ДІСО'!E1455+'Дані не з ДІСО'!G1455)/Параметри!$K$69,0)</f>
        <v>0</v>
      </c>
      <c r="AQ1455" s="40">
        <f t="shared" si="203"/>
        <v>0</v>
      </c>
      <c r="AR1455" s="40">
        <f>IF(AP1455=0,0,('Дані з ДІСО'!AH1455+'Дані не з ДІСО'!G1455)/('Дані з ДІСО'!AE1455+'Дані не з ДІСО'!E1455+'Дані не з ДІСО'!G1455))</f>
        <v>0</v>
      </c>
      <c r="AS1455" s="29">
        <f>AQ1455*(1+0.25*AR1455)*Параметри!$K$51</f>
        <v>0</v>
      </c>
      <c r="AT1455" s="40">
        <f>ROUNDUP('Дані з ДІСО'!AF1455/Параметри!$K$70,0)</f>
        <v>0</v>
      </c>
      <c r="AU1455" s="40">
        <f t="shared" si="204"/>
        <v>0</v>
      </c>
      <c r="AV1455" s="40">
        <f>IF(AT1455=0,0,'Дані з ДІСО'!AI1455/'Дані з ДІСО'!AF1455)</f>
        <v>0</v>
      </c>
      <c r="AW1455" s="29">
        <f>AU1455*(1+0.25*AV1455)*Параметри!$K$51</f>
        <v>0</v>
      </c>
      <c r="AX1455" s="40">
        <f>ROUNDUP('Дані з ДІСО'!AR1455/Параметри!$K$29,0)</f>
        <v>0</v>
      </c>
      <c r="AY1455" s="40">
        <f>ROUNDUP('Дані з ДІСО'!AS1455/Параметри!$K$29,0)</f>
        <v>0</v>
      </c>
      <c r="AZ1455" s="40">
        <f>ROUNDUP('Дані з ДІСО'!AT1455/Параметри!$K$29,0)</f>
        <v>0</v>
      </c>
      <c r="BA1455" s="64">
        <f>(AX1455*Параметри!$K$32+AY1455*Параметри!$L$32+AZ1455*Параметри!$M$32)/18</f>
        <v>0</v>
      </c>
      <c r="BB1455" s="29">
        <f>(BA1455*Параметри!$K$51+SUM('Дані з ДІСО'!AR1455:AT1455)*Параметри!$K$48*Параметри!$K$20/1000)*Параметри!$K$74</f>
        <v>0</v>
      </c>
      <c r="BC1455" s="40">
        <f>ROUNDUP(('Дані не з ДІСО'!I1455+'Дані не з ДІСО'!K1455)/Параметри!$K$26,0)</f>
        <v>0</v>
      </c>
      <c r="BD1455" s="29">
        <f>BC1455*Параметри!$M$36/18</f>
        <v>0</v>
      </c>
      <c r="BE1455" s="40">
        <f>IF(BC1455=0,0,'Дані не з ДІСО'!K1455/('Дані не з ДІСО'!I1455+'Дані не з ДІСО'!K1455))</f>
        <v>0</v>
      </c>
      <c r="BF1455" s="29">
        <f>(1+0.25*BE1455)*BD1455*Параметри!$K$51</f>
        <v>0</v>
      </c>
      <c r="BG1455" s="40">
        <f>ROUNDUP('Дані не з ДІСО'!M1455/Параметри!$K$27,0)</f>
        <v>0</v>
      </c>
      <c r="BH1455" s="40">
        <f>BG1455*Параметри!$M$37/18</f>
        <v>0</v>
      </c>
      <c r="BI1455" s="29">
        <f>BH1455*Параметри!$K$51</f>
        <v>0</v>
      </c>
      <c r="BJ1455" s="29">
        <f>'Дані не з ДІСО'!N1455*Параметри!$K$76</f>
        <v>0</v>
      </c>
      <c r="BK1455" s="40">
        <f>ROUNDUP('Дані з ДІСО'!V1455/Параметри!$K$25,0)</f>
        <v>0</v>
      </c>
      <c r="BL1455" s="40">
        <f>ROUNDUP('Дані з ДІСО'!W1455/Параметри!$K$25,0)</f>
        <v>0</v>
      </c>
      <c r="BM1455" s="40">
        <f>ROUNDUP('Дані з ДІСО'!X1455/Параметри!$K$25,0)</f>
        <v>0</v>
      </c>
      <c r="BN1455" s="40">
        <f>(BK1455*Параметри!$K$34+BL1455*Параметри!$L$34+BM1455*Параметри!$M$34)/18</f>
        <v>0</v>
      </c>
      <c r="BO1455" s="40">
        <f>IF(K1455=0,0,'Дані з ДІСО'!AC1455/K1455)</f>
        <v>0</v>
      </c>
      <c r="BP1455" s="29">
        <f>(1+0.25*BO1455)*BN1455*Параметри!$K$51</f>
        <v>0</v>
      </c>
      <c r="BQ1455" s="29">
        <f>BP1455*'Коефіцієнти АТО'!U1455</f>
        <v>0</v>
      </c>
      <c r="BR1455" s="29">
        <f>K1455*(1+0.25*BO1455)*Параметри!$K$66*Параметри!$K$20/1000</f>
        <v>0</v>
      </c>
      <c r="BS1455" s="29">
        <f>(1+0.25*BO1455)*K1455*'Коефіцієнти АТО'!S1455*Параметри!$K$20/1000</f>
        <v>0</v>
      </c>
      <c r="BT1455" s="29">
        <f t="shared" si="205"/>
        <v>0</v>
      </c>
      <c r="BU1455" s="40">
        <f>ROUNDUP('Дані з ДІСО'!AG1455/Параметри!$K$71,0)</f>
        <v>0</v>
      </c>
      <c r="BV1455" s="40">
        <f t="shared" si="206"/>
        <v>0</v>
      </c>
      <c r="BW1455" s="40">
        <f>IF('Дані з ДІСО'!AG1455=0,0,'Дані з ДІСО'!AJ1455/'Дані з ДІСО'!AG1455)</f>
        <v>0</v>
      </c>
      <c r="BX1455" s="29">
        <f>BV1455*(1+0.25*BW1455)*Параметри!$K$51</f>
        <v>0</v>
      </c>
      <c r="BY1455" s="29">
        <f>ROUND(IF(Параметри!$K$77="No",CC1455,CC1455*Параметри!$K$78)+AG1455,1)</f>
        <v>15773.4</v>
      </c>
      <c r="BZ1455" s="29">
        <f>ROUND(IF(Параметри!$K$77="No",BF1455,BF1455*Параметри!$K$78),1)</f>
        <v>0</v>
      </c>
      <c r="CA1455" s="29">
        <f>ROUND(IF(Параметри!$K$77="No",BI1455,BI1455*Параметри!$K$78),1)</f>
        <v>0</v>
      </c>
      <c r="CB1455" s="29">
        <f>ROUND(IF(Параметри!$K$77="No",BJ1455,BJ1455*Параметри!$K$78),1)</f>
        <v>0</v>
      </c>
      <c r="CC1455" s="29">
        <f t="shared" si="200"/>
        <v>17526.029374586844</v>
      </c>
    </row>
    <row r="1456" spans="1:81">
      <c r="A1456" s="9">
        <v>1455</v>
      </c>
      <c r="B1456" s="9" t="s">
        <v>3151</v>
      </c>
      <c r="C1456" s="9" t="s">
        <v>3151</v>
      </c>
      <c r="D1456" s="9" t="s">
        <v>4422</v>
      </c>
      <c r="E1456" s="9" t="s">
        <v>29</v>
      </c>
      <c r="F1456" s="9" t="s">
        <v>3681</v>
      </c>
      <c r="G1456" s="9" t="s">
        <v>3017</v>
      </c>
      <c r="H1456" s="29">
        <f>SUM('Дані з ДІСО'!J1456:L1456)</f>
        <v>333</v>
      </c>
      <c r="I1456" s="29">
        <f>SUM('Дані з ДІСО'!G1456:I1456)</f>
        <v>47</v>
      </c>
      <c r="J1456" s="29">
        <f>SUM('Дані з ДІСО'!P1456:R1456)</f>
        <v>0</v>
      </c>
      <c r="K1456" s="29">
        <f>SUM('Дані з ДІСО'!V1456:X1456)</f>
        <v>0</v>
      </c>
      <c r="L1456" s="40">
        <f>ROUNDUP('Дані з ДІСО'!J1456/'Коефіцієнти АТО'!$R1456,0)</f>
        <v>10</v>
      </c>
      <c r="M1456" s="40">
        <f>ROUNDUP('Дані з ДІСО'!K1456/'Коефіцієнти АТО'!$R1456,0)</f>
        <v>14</v>
      </c>
      <c r="N1456" s="40">
        <f>ROUNDUP('Дані з ДІСО'!L1456/'Коефіцієнти АТО'!$R1456,0)</f>
        <v>4</v>
      </c>
      <c r="O1456" s="59">
        <f>(L1456*Параметри!$K$32+M1456*Параметри!$L$32+N1456*Параметри!$M$32)/18</f>
        <v>46.1</v>
      </c>
      <c r="P1456" s="41">
        <f>IF(H1456=0,"",'Дані з ДІСО'!Y1456/H1456)</f>
        <v>0</v>
      </c>
      <c r="Q1456" s="29">
        <f>IF(H1456=0,"",(1+0.25*P1456)*O1456*Параметри!$K$51)</f>
        <v>9442.2117241495998</v>
      </c>
      <c r="R1456" s="29">
        <f>IF(H1456=0,"",Q1456*'Коефіцієнти АТО'!T1456)</f>
        <v>160.5175993105432</v>
      </c>
      <c r="S1456" s="29">
        <f>IF(H1456=0,"",H1456*(1+0.25*P1456)*Параметри!$K$66*Параметри!$K$20/1000)</f>
        <v>0</v>
      </c>
      <c r="T1456" s="29">
        <f>IF(H1456=0,"",H1456*(1+0.25*P1456)*'Коефіцієнти АТО'!$S1456*Параметри!$K$20/1000)</f>
        <v>1362.7247234147355</v>
      </c>
      <c r="U1456" s="29">
        <f t="shared" si="201"/>
        <v>10965.45404687488</v>
      </c>
      <c r="V1456" s="29">
        <f t="shared" si="202"/>
        <v>10965.45404687488</v>
      </c>
      <c r="W1456" s="40">
        <f>ROUNDUP('Дані з ДІСО'!P1456/Параметри!$K$24,0)</f>
        <v>0</v>
      </c>
      <c r="X1456" s="40">
        <f>ROUNDUP('Дані з ДІСО'!Q1456/Параметри!$K$24,0)</f>
        <v>0</v>
      </c>
      <c r="Y1456" s="40">
        <f>ROUNDUP('Дані з ДІСО'!R1456/Параметри!$K$24,0)</f>
        <v>0</v>
      </c>
      <c r="Z1456" s="59">
        <f>(W1456*Параметри!$K$33+X1456*Параметри!$L$33+Y1456*Параметри!$M$33)/18</f>
        <v>0</v>
      </c>
      <c r="AA1456" s="41">
        <f>IF(J1456=0,0,'Дані з ДІСО'!AA1456/J1456)</f>
        <v>0</v>
      </c>
      <c r="AB1456" s="29">
        <f>(1+0.25*AA1456)*Z1456*Параметри!$K$51</f>
        <v>0</v>
      </c>
      <c r="AC1456" s="29">
        <f>AB1456*'Коефіцієнти АТО'!U1456</f>
        <v>0</v>
      </c>
      <c r="AD1456" s="29">
        <f>J1456*(1+0.25*AA1456)*Параметри!$K$66*Параметри!$K$20/1000</f>
        <v>0</v>
      </c>
      <c r="AE1456" s="29">
        <f>(1+0.25*AA1456)*J1456*'Коефіцієнти АТО'!S1456*Параметри!$K$20/1000</f>
        <v>0</v>
      </c>
      <c r="AF1456" s="29">
        <f t="shared" si="198"/>
        <v>0</v>
      </c>
      <c r="AG1456" s="29">
        <v>0</v>
      </c>
      <c r="AH1456" s="40">
        <v>3</v>
      </c>
      <c r="AI1456" s="40">
        <v>0</v>
      </c>
      <c r="AJ1456" s="40">
        <f t="shared" si="199"/>
        <v>0</v>
      </c>
      <c r="AK1456" s="29">
        <f>(AH1456+AI1456)*(1+0.25*AJ1456)*Параметри!$K$53</f>
        <v>538.28782708800009</v>
      </c>
      <c r="AL1456" s="29">
        <f>ROUNDUP(('Дані з ДІСО'!AU1456+'Дані з ДІСО'!AW1456)/Параметри!$K$28,0)</f>
        <v>0</v>
      </c>
      <c r="AM1456" s="64">
        <f>AL1456*Параметри!$M$35/18</f>
        <v>0</v>
      </c>
      <c r="AN1456" s="29">
        <f>IF(AL1456=0,0,'Дані з ДІСО'!AW1456/SUM('Дані з ДІСО'!AU1456,'Дані з ДІСО'!AW1456))</f>
        <v>0</v>
      </c>
      <c r="AO1456" s="29">
        <f>(1+0.25*AN1456)*AM1456*Параметри!$K$51</f>
        <v>0</v>
      </c>
      <c r="AP1456" s="40">
        <f>ROUNDUP(('Дані з ДІСО'!AE1456+'Дані не з ДІСО'!E1456+'Дані не з ДІСО'!G1456)/Параметри!$K$69,0)</f>
        <v>0</v>
      </c>
      <c r="AQ1456" s="40">
        <f t="shared" si="203"/>
        <v>0</v>
      </c>
      <c r="AR1456" s="40">
        <f>IF(AP1456=0,0,('Дані з ДІСО'!AH1456+'Дані не з ДІСО'!G1456)/('Дані з ДІСО'!AE1456+'Дані не з ДІСО'!E1456+'Дані не з ДІСО'!G1456))</f>
        <v>0</v>
      </c>
      <c r="AS1456" s="29">
        <f>AQ1456*(1+0.25*AR1456)*Параметри!$K$51</f>
        <v>0</v>
      </c>
      <c r="AT1456" s="40">
        <f>ROUNDUP('Дані з ДІСО'!AF1456/Параметри!$K$70,0)</f>
        <v>0</v>
      </c>
      <c r="AU1456" s="40">
        <f t="shared" si="204"/>
        <v>0</v>
      </c>
      <c r="AV1456" s="40">
        <f>IF(AT1456=0,0,'Дані з ДІСО'!AI1456/'Дані з ДІСО'!AF1456)</f>
        <v>0</v>
      </c>
      <c r="AW1456" s="29">
        <f>AU1456*(1+0.25*AV1456)*Параметри!$K$51</f>
        <v>0</v>
      </c>
      <c r="AX1456" s="40">
        <f>ROUNDUP('Дані з ДІСО'!AR1456/Параметри!$K$29,0)</f>
        <v>0</v>
      </c>
      <c r="AY1456" s="40">
        <f>ROUNDUP('Дані з ДІСО'!AS1456/Параметри!$K$29,0)</f>
        <v>0</v>
      </c>
      <c r="AZ1456" s="40">
        <f>ROUNDUP('Дані з ДІСО'!AT1456/Параметри!$K$29,0)</f>
        <v>0</v>
      </c>
      <c r="BA1456" s="64">
        <f>(AX1456*Параметри!$K$32+AY1456*Параметри!$L$32+AZ1456*Параметри!$M$32)/18</f>
        <v>0</v>
      </c>
      <c r="BB1456" s="29">
        <f>(BA1456*Параметри!$K$51+SUM('Дані з ДІСО'!AR1456:AT1456)*Параметри!$K$48*Параметри!$K$20/1000)*Параметри!$K$74</f>
        <v>0</v>
      </c>
      <c r="BC1456" s="40">
        <f>ROUNDUP(('Дані не з ДІСО'!I1456+'Дані не з ДІСО'!K1456)/Параметри!$K$26,0)</f>
        <v>0</v>
      </c>
      <c r="BD1456" s="29">
        <f>BC1456*Параметри!$M$36/18</f>
        <v>0</v>
      </c>
      <c r="BE1456" s="40">
        <f>IF(BC1456=0,0,'Дані не з ДІСО'!K1456/('Дані не з ДІСО'!I1456+'Дані не з ДІСО'!K1456))</f>
        <v>0</v>
      </c>
      <c r="BF1456" s="29">
        <f>(1+0.25*BE1456)*BD1456*Параметри!$K$51</f>
        <v>0</v>
      </c>
      <c r="BG1456" s="40">
        <f>ROUNDUP('Дані не з ДІСО'!M1456/Параметри!$K$27,0)</f>
        <v>0</v>
      </c>
      <c r="BH1456" s="40">
        <f>BG1456*Параметри!$M$37/18</f>
        <v>0</v>
      </c>
      <c r="BI1456" s="29">
        <f>BH1456*Параметри!$K$51</f>
        <v>0</v>
      </c>
      <c r="BJ1456" s="29">
        <f>'Дані не з ДІСО'!N1456*Параметри!$K$76</f>
        <v>0</v>
      </c>
      <c r="BK1456" s="40">
        <f>ROUNDUP('Дані з ДІСО'!V1456/Параметри!$K$25,0)</f>
        <v>0</v>
      </c>
      <c r="BL1456" s="40">
        <f>ROUNDUP('Дані з ДІСО'!W1456/Параметри!$K$25,0)</f>
        <v>0</v>
      </c>
      <c r="BM1456" s="40">
        <f>ROUNDUP('Дані з ДІСО'!X1456/Параметри!$K$25,0)</f>
        <v>0</v>
      </c>
      <c r="BN1456" s="40">
        <f>(BK1456*Параметри!$K$34+BL1456*Параметри!$L$34+BM1456*Параметри!$M$34)/18</f>
        <v>0</v>
      </c>
      <c r="BO1456" s="40">
        <f>IF(K1456=0,0,'Дані з ДІСО'!AC1456/K1456)</f>
        <v>0</v>
      </c>
      <c r="BP1456" s="29">
        <f>(1+0.25*BO1456)*BN1456*Параметри!$K$51</f>
        <v>0</v>
      </c>
      <c r="BQ1456" s="29">
        <f>BP1456*'Коефіцієнти АТО'!U1456</f>
        <v>0</v>
      </c>
      <c r="BR1456" s="29">
        <f>K1456*(1+0.25*BO1456)*Параметри!$K$66*Параметри!$K$20/1000</f>
        <v>0</v>
      </c>
      <c r="BS1456" s="29">
        <f>(1+0.25*BO1456)*K1456*'Коефіцієнти АТО'!S1456*Параметри!$K$20/1000</f>
        <v>0</v>
      </c>
      <c r="BT1456" s="29">
        <f t="shared" si="205"/>
        <v>0</v>
      </c>
      <c r="BU1456" s="40">
        <f>ROUNDUP('Дані з ДІСО'!AG1456/Параметри!$K$71,0)</f>
        <v>0</v>
      </c>
      <c r="BV1456" s="40">
        <f t="shared" si="206"/>
        <v>0</v>
      </c>
      <c r="BW1456" s="40">
        <f>IF('Дані з ДІСО'!AG1456=0,0,'Дані з ДІСО'!AJ1456/'Дані з ДІСО'!AG1456)</f>
        <v>0</v>
      </c>
      <c r="BX1456" s="29">
        <f>BV1456*(1+0.25*BW1456)*Параметри!$K$51</f>
        <v>0</v>
      </c>
      <c r="BY1456" s="29">
        <f>ROUND(IF(Параметри!$K$77="No",CC1456,CC1456*Параметри!$K$78)+AG1456,1)</f>
        <v>10353.4</v>
      </c>
      <c r="BZ1456" s="29">
        <f>ROUND(IF(Параметри!$K$77="No",BF1456,BF1456*Параметри!$K$78),1)</f>
        <v>0</v>
      </c>
      <c r="CA1456" s="29">
        <f>ROUND(IF(Параметри!$K$77="No",BI1456,BI1456*Параметри!$K$78),1)</f>
        <v>0</v>
      </c>
      <c r="CB1456" s="29">
        <f>ROUND(IF(Параметри!$K$77="No",BJ1456,BJ1456*Параметри!$K$78),1)</f>
        <v>0</v>
      </c>
      <c r="CC1456" s="29">
        <f t="shared" si="200"/>
        <v>11503.741873962881</v>
      </c>
    </row>
    <row r="1457" spans="1:81">
      <c r="A1457" s="9">
        <v>1456</v>
      </c>
      <c r="B1457" s="9" t="s">
        <v>3148</v>
      </c>
      <c r="C1457" s="9" t="s">
        <v>3148</v>
      </c>
      <c r="D1457" s="9" t="s">
        <v>4422</v>
      </c>
      <c r="E1457" s="9" t="s">
        <v>24</v>
      </c>
      <c r="F1457" s="9" t="s">
        <v>4467</v>
      </c>
      <c r="G1457" s="9" t="s">
        <v>3019</v>
      </c>
      <c r="H1457" s="29">
        <f>SUM('Дані з ДІСО'!J1457:L1457)</f>
        <v>232</v>
      </c>
      <c r="I1457" s="29">
        <f>SUM('Дані з ДІСО'!G1457:I1457)</f>
        <v>31</v>
      </c>
      <c r="J1457" s="29">
        <f>SUM('Дані з ДІСО'!P1457:R1457)</f>
        <v>0</v>
      </c>
      <c r="K1457" s="29">
        <f>SUM('Дані з ДІСО'!V1457:X1457)</f>
        <v>0</v>
      </c>
      <c r="L1457" s="40">
        <f>ROUNDUP('Дані з ДІСО'!J1457/'Коефіцієнти АТО'!$R1457,0)</f>
        <v>9</v>
      </c>
      <c r="M1457" s="40">
        <f>ROUNDUP('Дані з ДІСО'!K1457/'Коефіцієнти АТО'!$R1457,0)</f>
        <v>13</v>
      </c>
      <c r="N1457" s="40">
        <f>ROUNDUP('Дані з ДІСО'!L1457/'Коефіцієнти АТО'!$R1457,0)</f>
        <v>3</v>
      </c>
      <c r="O1457" s="59">
        <f>(L1457*Параметри!$K$32+M1457*Параметри!$L$32+N1457*Параметри!$M$32)/18</f>
        <v>41.033333333333331</v>
      </c>
      <c r="P1457" s="41">
        <f>IF(H1457=0,"",'Дані з ДІСО'!Y1457/H1457)</f>
        <v>0</v>
      </c>
      <c r="Q1457" s="29">
        <f>IF(H1457=0,"",(1+0.25*P1457)*O1457*Параметри!$K$51)</f>
        <v>8404.4559887405321</v>
      </c>
      <c r="R1457" s="29">
        <f>IF(H1457=0,"",Q1457*'Коефіцієнти АТО'!T1457)</f>
        <v>142.87575180858906</v>
      </c>
      <c r="S1457" s="29">
        <f>IF(H1457=0,"",H1457*(1+0.25*P1457)*Параметри!$K$66*Параметри!$K$20/1000)</f>
        <v>0</v>
      </c>
      <c r="T1457" s="29">
        <f>IF(H1457=0,"",H1457*(1+0.25*P1457)*'Коефіцієнти АТО'!$S1457*Параметри!$K$20/1000)</f>
        <v>1170.1978629169348</v>
      </c>
      <c r="U1457" s="29">
        <f t="shared" si="201"/>
        <v>9717.5296034660569</v>
      </c>
      <c r="V1457" s="29">
        <f t="shared" si="202"/>
        <v>9717.5296034660569</v>
      </c>
      <c r="W1457" s="40">
        <f>ROUNDUP('Дані з ДІСО'!P1457/Параметри!$K$24,0)</f>
        <v>0</v>
      </c>
      <c r="X1457" s="40">
        <f>ROUNDUP('Дані з ДІСО'!Q1457/Параметри!$K$24,0)</f>
        <v>0</v>
      </c>
      <c r="Y1457" s="40">
        <f>ROUNDUP('Дані з ДІСО'!R1457/Параметри!$K$24,0)</f>
        <v>0</v>
      </c>
      <c r="Z1457" s="59">
        <f>(W1457*Параметри!$K$33+X1457*Параметри!$L$33+Y1457*Параметри!$M$33)/18</f>
        <v>0</v>
      </c>
      <c r="AA1457" s="41">
        <f>IF(J1457=0,0,'Дані з ДІСО'!AA1457/J1457)</f>
        <v>0</v>
      </c>
      <c r="AB1457" s="29">
        <f>(1+0.25*AA1457)*Z1457*Параметри!$K$51</f>
        <v>0</v>
      </c>
      <c r="AC1457" s="29">
        <f>AB1457*'Коефіцієнти АТО'!U1457</f>
        <v>0</v>
      </c>
      <c r="AD1457" s="29">
        <f>J1457*(1+0.25*AA1457)*Параметри!$K$66*Параметри!$K$20/1000</f>
        <v>0</v>
      </c>
      <c r="AE1457" s="29">
        <f>(1+0.25*AA1457)*J1457*'Коефіцієнти АТО'!S1457*Параметри!$K$20/1000</f>
        <v>0</v>
      </c>
      <c r="AF1457" s="29">
        <f t="shared" si="198"/>
        <v>0</v>
      </c>
      <c r="AG1457" s="29">
        <v>0</v>
      </c>
      <c r="AH1457" s="40">
        <v>0</v>
      </c>
      <c r="AI1457" s="40">
        <v>0</v>
      </c>
      <c r="AJ1457" s="40">
        <f t="shared" si="199"/>
        <v>0</v>
      </c>
      <c r="AK1457" s="29">
        <f>(AH1457+AI1457)*(1+0.25*AJ1457)*Параметри!$K$53</f>
        <v>0</v>
      </c>
      <c r="AL1457" s="29">
        <f>ROUNDUP(('Дані з ДІСО'!AU1457+'Дані з ДІСО'!AW1457)/Параметри!$K$28,0)</f>
        <v>0</v>
      </c>
      <c r="AM1457" s="64">
        <f>AL1457*Параметри!$M$35/18</f>
        <v>0</v>
      </c>
      <c r="AN1457" s="29">
        <f>IF(AL1457=0,0,'Дані з ДІСО'!AW1457/SUM('Дані з ДІСО'!AU1457,'Дані з ДІСО'!AW1457))</f>
        <v>0</v>
      </c>
      <c r="AO1457" s="29">
        <f>(1+0.25*AN1457)*AM1457*Параметри!$K$51</f>
        <v>0</v>
      </c>
      <c r="AP1457" s="40">
        <f>ROUNDUP(('Дані з ДІСО'!AE1457+'Дані не з ДІСО'!E1457+'Дані не з ДІСО'!G1457)/Параметри!$K$69,0)</f>
        <v>0</v>
      </c>
      <c r="AQ1457" s="40">
        <f t="shared" si="203"/>
        <v>0</v>
      </c>
      <c r="AR1457" s="40">
        <f>IF(AP1457=0,0,('Дані з ДІСО'!AH1457+'Дані не з ДІСО'!G1457)/('Дані з ДІСО'!AE1457+'Дані не з ДІСО'!E1457+'Дані не з ДІСО'!G1457))</f>
        <v>0</v>
      </c>
      <c r="AS1457" s="29">
        <f>AQ1457*(1+0.25*AR1457)*Параметри!$K$51</f>
        <v>0</v>
      </c>
      <c r="AT1457" s="40">
        <f>ROUNDUP('Дані з ДІСО'!AF1457/Параметри!$K$70,0)</f>
        <v>0</v>
      </c>
      <c r="AU1457" s="40">
        <f t="shared" si="204"/>
        <v>0</v>
      </c>
      <c r="AV1457" s="40">
        <f>IF(AT1457=0,0,'Дані з ДІСО'!AI1457/'Дані з ДІСО'!AF1457)</f>
        <v>0</v>
      </c>
      <c r="AW1457" s="29">
        <f>AU1457*(1+0.25*AV1457)*Параметри!$K$51</f>
        <v>0</v>
      </c>
      <c r="AX1457" s="40">
        <f>ROUNDUP('Дані з ДІСО'!AR1457/Параметри!$K$29,0)</f>
        <v>0</v>
      </c>
      <c r="AY1457" s="40">
        <f>ROUNDUP('Дані з ДІСО'!AS1457/Параметри!$K$29,0)</f>
        <v>0</v>
      </c>
      <c r="AZ1457" s="40">
        <f>ROUNDUP('Дані з ДІСО'!AT1457/Параметри!$K$29,0)</f>
        <v>0</v>
      </c>
      <c r="BA1457" s="64">
        <f>(AX1457*Параметри!$K$32+AY1457*Параметри!$L$32+AZ1457*Параметри!$M$32)/18</f>
        <v>0</v>
      </c>
      <c r="BB1457" s="29">
        <f>(BA1457*Параметри!$K$51+SUM('Дані з ДІСО'!AR1457:AT1457)*Параметри!$K$48*Параметри!$K$20/1000)*Параметри!$K$74</f>
        <v>0</v>
      </c>
      <c r="BC1457" s="40">
        <f>ROUNDUP(('Дані не з ДІСО'!I1457+'Дані не з ДІСО'!K1457)/Параметри!$K$26,0)</f>
        <v>0</v>
      </c>
      <c r="BD1457" s="29">
        <f>BC1457*Параметри!$M$36/18</f>
        <v>0</v>
      </c>
      <c r="BE1457" s="40">
        <f>IF(BC1457=0,0,'Дані не з ДІСО'!K1457/('Дані не з ДІСО'!I1457+'Дані не з ДІСО'!K1457))</f>
        <v>0</v>
      </c>
      <c r="BF1457" s="29">
        <f>(1+0.25*BE1457)*BD1457*Параметри!$K$51</f>
        <v>0</v>
      </c>
      <c r="BG1457" s="40">
        <f>ROUNDUP('Дані не з ДІСО'!M1457/Параметри!$K$27,0)</f>
        <v>0</v>
      </c>
      <c r="BH1457" s="40">
        <f>BG1457*Параметри!$M$37/18</f>
        <v>0</v>
      </c>
      <c r="BI1457" s="29">
        <f>BH1457*Параметри!$K$51</f>
        <v>0</v>
      </c>
      <c r="BJ1457" s="29">
        <f>'Дані не з ДІСО'!N1457*Параметри!$K$76</f>
        <v>0</v>
      </c>
      <c r="BK1457" s="40">
        <f>ROUNDUP('Дані з ДІСО'!V1457/Параметри!$K$25,0)</f>
        <v>0</v>
      </c>
      <c r="BL1457" s="40">
        <f>ROUNDUP('Дані з ДІСО'!W1457/Параметри!$K$25,0)</f>
        <v>0</v>
      </c>
      <c r="BM1457" s="40">
        <f>ROUNDUP('Дані з ДІСО'!X1457/Параметри!$K$25,0)</f>
        <v>0</v>
      </c>
      <c r="BN1457" s="40">
        <f>(BK1457*Параметри!$K$34+BL1457*Параметри!$L$34+BM1457*Параметри!$M$34)/18</f>
        <v>0</v>
      </c>
      <c r="BO1457" s="40">
        <f>IF(K1457=0,0,'Дані з ДІСО'!AC1457/K1457)</f>
        <v>0</v>
      </c>
      <c r="BP1457" s="29">
        <f>(1+0.25*BO1457)*BN1457*Параметри!$K$51</f>
        <v>0</v>
      </c>
      <c r="BQ1457" s="29">
        <f>BP1457*'Коефіцієнти АТО'!U1457</f>
        <v>0</v>
      </c>
      <c r="BR1457" s="29">
        <f>K1457*(1+0.25*BO1457)*Параметри!$K$66*Параметри!$K$20/1000</f>
        <v>0</v>
      </c>
      <c r="BS1457" s="29">
        <f>(1+0.25*BO1457)*K1457*'Коефіцієнти АТО'!S1457*Параметри!$K$20/1000</f>
        <v>0</v>
      </c>
      <c r="BT1457" s="29">
        <f t="shared" si="205"/>
        <v>0</v>
      </c>
      <c r="BU1457" s="40">
        <f>ROUNDUP('Дані з ДІСО'!AG1457/Параметри!$K$71,0)</f>
        <v>0</v>
      </c>
      <c r="BV1457" s="40">
        <f t="shared" si="206"/>
        <v>0</v>
      </c>
      <c r="BW1457" s="40">
        <f>IF('Дані з ДІСО'!AG1457=0,0,'Дані з ДІСО'!AJ1457/'Дані з ДІСО'!AG1457)</f>
        <v>0</v>
      </c>
      <c r="BX1457" s="29">
        <f>BV1457*(1+0.25*BW1457)*Параметри!$K$51</f>
        <v>0</v>
      </c>
      <c r="BY1457" s="29">
        <f>ROUND(IF(Параметри!$K$77="No",CC1457,CC1457*Параметри!$K$78)+AG1457,1)</f>
        <v>8745.7999999999993</v>
      </c>
      <c r="BZ1457" s="29">
        <f>ROUND(IF(Параметри!$K$77="No",BF1457,BF1457*Параметри!$K$78),1)</f>
        <v>0</v>
      </c>
      <c r="CA1457" s="29">
        <f>ROUND(IF(Параметри!$K$77="No",BI1457,BI1457*Параметри!$K$78),1)</f>
        <v>0</v>
      </c>
      <c r="CB1457" s="29">
        <f>ROUND(IF(Параметри!$K$77="No",BJ1457,BJ1457*Параметри!$K$78),1)</f>
        <v>0</v>
      </c>
      <c r="CC1457" s="29">
        <f t="shared" si="200"/>
        <v>9717.5296034660569</v>
      </c>
    </row>
    <row r="1458" spans="1:81">
      <c r="A1458" s="9">
        <v>1457</v>
      </c>
      <c r="B1458" s="9" t="s">
        <v>3151</v>
      </c>
      <c r="C1458" s="9" t="s">
        <v>3151</v>
      </c>
      <c r="D1458" s="9" t="s">
        <v>4422</v>
      </c>
      <c r="E1458" s="9" t="s">
        <v>29</v>
      </c>
      <c r="F1458" s="9" t="s">
        <v>4468</v>
      </c>
      <c r="G1458" s="9" t="s">
        <v>3021</v>
      </c>
      <c r="H1458" s="29">
        <f>SUM('Дані з ДІСО'!J1458:L1458)</f>
        <v>581</v>
      </c>
      <c r="I1458" s="29">
        <f>SUM('Дані з ДІСО'!G1458:I1458)</f>
        <v>33</v>
      </c>
      <c r="J1458" s="29">
        <f>SUM('Дані з ДІСО'!P1458:R1458)</f>
        <v>0</v>
      </c>
      <c r="K1458" s="29">
        <f>SUM('Дані з ДІСО'!V1458:X1458)</f>
        <v>0</v>
      </c>
      <c r="L1458" s="40">
        <f>ROUNDUP('Дані з ДІСО'!J1458/'Коефіцієнти АТО'!$R1458,0)</f>
        <v>12</v>
      </c>
      <c r="M1458" s="40">
        <f>ROUNDUP('Дані з ДІСО'!K1458/'Коефіцієнти АТО'!$R1458,0)</f>
        <v>19</v>
      </c>
      <c r="N1458" s="40">
        <f>ROUNDUP('Дані з ДІСО'!L1458/'Коефіцієнти АТО'!$R1458,0)</f>
        <v>5</v>
      </c>
      <c r="O1458" s="59">
        <f>(L1458*Параметри!$K$32+M1458*Параметри!$L$32+N1458*Параметри!$M$32)/18</f>
        <v>59.711111111111123</v>
      </c>
      <c r="P1458" s="41">
        <f>IF(H1458=0,"",'Дані з ДІСО'!Y1458/H1458)</f>
        <v>0</v>
      </c>
      <c r="Q1458" s="29">
        <f>IF(H1458=0,"",(1+0.25*P1458)*O1458*Параметри!$K$51)</f>
        <v>12230.042373000713</v>
      </c>
      <c r="R1458" s="29">
        <f>IF(H1458=0,"",Q1458*'Коефіцієнти АТО'!T1458)</f>
        <v>207.91072034101214</v>
      </c>
      <c r="S1458" s="29">
        <f>IF(H1458=0,"",H1458*(1+0.25*P1458)*Параметри!$K$66*Параметри!$K$20/1000)</f>
        <v>0</v>
      </c>
      <c r="T1458" s="29">
        <f>IF(H1458=0,"",H1458*(1+0.25*P1458)*'Коефіцієнти АТО'!$S1458*Параметри!$K$20/1000)</f>
        <v>1824.6749858251785</v>
      </c>
      <c r="U1458" s="29">
        <f t="shared" si="201"/>
        <v>14262.628079166903</v>
      </c>
      <c r="V1458" s="29">
        <f t="shared" si="202"/>
        <v>14262.628079166903</v>
      </c>
      <c r="W1458" s="40">
        <f>ROUNDUP('Дані з ДІСО'!P1458/Параметри!$K$24,0)</f>
        <v>0</v>
      </c>
      <c r="X1458" s="40">
        <f>ROUNDUP('Дані з ДІСО'!Q1458/Параметри!$K$24,0)</f>
        <v>0</v>
      </c>
      <c r="Y1458" s="40">
        <f>ROUNDUP('Дані з ДІСО'!R1458/Параметри!$K$24,0)</f>
        <v>0</v>
      </c>
      <c r="Z1458" s="59">
        <f>(W1458*Параметри!$K$33+X1458*Параметри!$L$33+Y1458*Параметри!$M$33)/18</f>
        <v>0</v>
      </c>
      <c r="AA1458" s="41">
        <f>IF(J1458=0,0,'Дані з ДІСО'!AA1458/J1458)</f>
        <v>0</v>
      </c>
      <c r="AB1458" s="29">
        <f>(1+0.25*AA1458)*Z1458*Параметри!$K$51</f>
        <v>0</v>
      </c>
      <c r="AC1458" s="29">
        <f>AB1458*'Коефіцієнти АТО'!U1458</f>
        <v>0</v>
      </c>
      <c r="AD1458" s="29">
        <f>J1458*(1+0.25*AA1458)*Параметри!$K$66*Параметри!$K$20/1000</f>
        <v>0</v>
      </c>
      <c r="AE1458" s="29">
        <f>(1+0.25*AA1458)*J1458*'Коефіцієнти АТО'!S1458*Параметри!$K$20/1000</f>
        <v>0</v>
      </c>
      <c r="AF1458" s="29">
        <f t="shared" si="198"/>
        <v>0</v>
      </c>
      <c r="AG1458" s="29">
        <v>0</v>
      </c>
      <c r="AH1458" s="40">
        <v>2</v>
      </c>
      <c r="AI1458" s="40">
        <v>0</v>
      </c>
      <c r="AJ1458" s="40">
        <f t="shared" si="199"/>
        <v>0</v>
      </c>
      <c r="AK1458" s="29">
        <f>(AH1458+AI1458)*(1+0.25*AJ1458)*Параметри!$K$53</f>
        <v>358.85855139200009</v>
      </c>
      <c r="AL1458" s="29">
        <f>ROUNDUP(('Дані з ДІСО'!AU1458+'Дані з ДІСО'!AW1458)/Параметри!$K$28,0)</f>
        <v>0</v>
      </c>
      <c r="AM1458" s="64">
        <f>AL1458*Параметри!$M$35/18</f>
        <v>0</v>
      </c>
      <c r="AN1458" s="29">
        <f>IF(AL1458=0,0,'Дані з ДІСО'!AW1458/SUM('Дані з ДІСО'!AU1458,'Дані з ДІСО'!AW1458))</f>
        <v>0</v>
      </c>
      <c r="AO1458" s="29">
        <f>(1+0.25*AN1458)*AM1458*Параметри!$K$51</f>
        <v>0</v>
      </c>
      <c r="AP1458" s="40">
        <f>ROUNDUP(('Дані з ДІСО'!AE1458+'Дані не з ДІСО'!E1458+'Дані не з ДІСО'!G1458)/Параметри!$K$69,0)</f>
        <v>0</v>
      </c>
      <c r="AQ1458" s="40">
        <f t="shared" si="203"/>
        <v>0</v>
      </c>
      <c r="AR1458" s="40">
        <f>IF(AP1458=0,0,('Дані з ДІСО'!AH1458+'Дані не з ДІСО'!G1458)/('Дані з ДІСО'!AE1458+'Дані не з ДІСО'!E1458+'Дані не з ДІСО'!G1458))</f>
        <v>0</v>
      </c>
      <c r="AS1458" s="29">
        <f>AQ1458*(1+0.25*AR1458)*Параметри!$K$51</f>
        <v>0</v>
      </c>
      <c r="AT1458" s="40">
        <f>ROUNDUP('Дані з ДІСО'!AF1458/Параметри!$K$70,0)</f>
        <v>0</v>
      </c>
      <c r="AU1458" s="40">
        <f t="shared" si="204"/>
        <v>0</v>
      </c>
      <c r="AV1458" s="40">
        <f>IF(AT1458=0,0,'Дані з ДІСО'!AI1458/'Дані з ДІСО'!AF1458)</f>
        <v>0</v>
      </c>
      <c r="AW1458" s="29">
        <f>AU1458*(1+0.25*AV1458)*Параметри!$K$51</f>
        <v>0</v>
      </c>
      <c r="AX1458" s="40">
        <f>ROUNDUP('Дані з ДІСО'!AR1458/Параметри!$K$29,0)</f>
        <v>0</v>
      </c>
      <c r="AY1458" s="40">
        <f>ROUNDUP('Дані з ДІСО'!AS1458/Параметри!$K$29,0)</f>
        <v>0</v>
      </c>
      <c r="AZ1458" s="40">
        <f>ROUNDUP('Дані з ДІСО'!AT1458/Параметри!$K$29,0)</f>
        <v>0</v>
      </c>
      <c r="BA1458" s="64">
        <f>(AX1458*Параметри!$K$32+AY1458*Параметри!$L$32+AZ1458*Параметри!$M$32)/18</f>
        <v>0</v>
      </c>
      <c r="BB1458" s="29">
        <f>(BA1458*Параметри!$K$51+SUM('Дані з ДІСО'!AR1458:AT1458)*Параметри!$K$48*Параметри!$K$20/1000)*Параметри!$K$74</f>
        <v>0</v>
      </c>
      <c r="BC1458" s="40">
        <f>ROUNDUP(('Дані не з ДІСО'!I1458+'Дані не з ДІСО'!K1458)/Параметри!$K$26,0)</f>
        <v>0</v>
      </c>
      <c r="BD1458" s="29">
        <f>BC1458*Параметри!$M$36/18</f>
        <v>0</v>
      </c>
      <c r="BE1458" s="40">
        <f>IF(BC1458=0,0,'Дані не з ДІСО'!K1458/('Дані не з ДІСО'!I1458+'Дані не з ДІСО'!K1458))</f>
        <v>0</v>
      </c>
      <c r="BF1458" s="29">
        <f>(1+0.25*BE1458)*BD1458*Параметри!$K$51</f>
        <v>0</v>
      </c>
      <c r="BG1458" s="40">
        <f>ROUNDUP('Дані не з ДІСО'!M1458/Параметри!$K$27,0)</f>
        <v>0</v>
      </c>
      <c r="BH1458" s="40">
        <f>BG1458*Параметри!$M$37/18</f>
        <v>0</v>
      </c>
      <c r="BI1458" s="29">
        <f>BH1458*Параметри!$K$51</f>
        <v>0</v>
      </c>
      <c r="BJ1458" s="29">
        <f>'Дані не з ДІСО'!N1458*Параметри!$K$76</f>
        <v>0</v>
      </c>
      <c r="BK1458" s="40">
        <f>ROUNDUP('Дані з ДІСО'!V1458/Параметри!$K$25,0)</f>
        <v>0</v>
      </c>
      <c r="BL1458" s="40">
        <f>ROUNDUP('Дані з ДІСО'!W1458/Параметри!$K$25,0)</f>
        <v>0</v>
      </c>
      <c r="BM1458" s="40">
        <f>ROUNDUP('Дані з ДІСО'!X1458/Параметри!$K$25,0)</f>
        <v>0</v>
      </c>
      <c r="BN1458" s="40">
        <f>(BK1458*Параметри!$K$34+BL1458*Параметри!$L$34+BM1458*Параметри!$M$34)/18</f>
        <v>0</v>
      </c>
      <c r="BO1458" s="40">
        <f>IF(K1458=0,0,'Дані з ДІСО'!AC1458/K1458)</f>
        <v>0</v>
      </c>
      <c r="BP1458" s="29">
        <f>(1+0.25*BO1458)*BN1458*Параметри!$K$51</f>
        <v>0</v>
      </c>
      <c r="BQ1458" s="29">
        <f>BP1458*'Коефіцієнти АТО'!U1458</f>
        <v>0</v>
      </c>
      <c r="BR1458" s="29">
        <f>K1458*(1+0.25*BO1458)*Параметри!$K$66*Параметри!$K$20/1000</f>
        <v>0</v>
      </c>
      <c r="BS1458" s="29">
        <f>(1+0.25*BO1458)*K1458*'Коефіцієнти АТО'!S1458*Параметри!$K$20/1000</f>
        <v>0</v>
      </c>
      <c r="BT1458" s="29">
        <f t="shared" si="205"/>
        <v>0</v>
      </c>
      <c r="BU1458" s="40">
        <f>ROUNDUP('Дані з ДІСО'!AG1458/Параметри!$K$71,0)</f>
        <v>0</v>
      </c>
      <c r="BV1458" s="40">
        <f t="shared" si="206"/>
        <v>0</v>
      </c>
      <c r="BW1458" s="40">
        <f>IF('Дані з ДІСО'!AG1458=0,0,'Дані з ДІСО'!AJ1458/'Дані з ДІСО'!AG1458)</f>
        <v>0</v>
      </c>
      <c r="BX1458" s="29">
        <f>BV1458*(1+0.25*BW1458)*Параметри!$K$51</f>
        <v>0</v>
      </c>
      <c r="BY1458" s="29">
        <f>ROUND(IF(Параметри!$K$77="No",CC1458,CC1458*Параметри!$K$78)+AG1458,1)</f>
        <v>13159.3</v>
      </c>
      <c r="BZ1458" s="29">
        <f>ROUND(IF(Параметри!$K$77="No",BF1458,BF1458*Параметри!$K$78),1)</f>
        <v>0</v>
      </c>
      <c r="CA1458" s="29">
        <f>ROUND(IF(Параметри!$K$77="No",BI1458,BI1458*Параметри!$K$78),1)</f>
        <v>0</v>
      </c>
      <c r="CB1458" s="29">
        <f>ROUND(IF(Параметри!$K$77="No",BJ1458,BJ1458*Параметри!$K$78),1)</f>
        <v>0</v>
      </c>
      <c r="CC1458" s="29">
        <f t="shared" si="200"/>
        <v>14621.486630558904</v>
      </c>
    </row>
    <row r="1459" spans="1:81">
      <c r="A1459" s="9">
        <v>1458</v>
      </c>
      <c r="B1459" s="9" t="s">
        <v>3176</v>
      </c>
      <c r="C1459" s="9" t="s">
        <v>3146</v>
      </c>
      <c r="D1459" s="9" t="s">
        <v>4422</v>
      </c>
      <c r="E1459" s="9" t="s">
        <v>78</v>
      </c>
      <c r="F1459" s="9" t="s">
        <v>4469</v>
      </c>
      <c r="G1459" s="9" t="s">
        <v>3023</v>
      </c>
      <c r="H1459" s="29">
        <f>SUM('Дані з ДІСО'!J1459:L1459)</f>
        <v>5806</v>
      </c>
      <c r="I1459" s="29">
        <f>SUM('Дані з ДІСО'!G1459:I1459)</f>
        <v>189</v>
      </c>
      <c r="J1459" s="29">
        <f>SUM('Дані з ДІСО'!P1459:R1459)</f>
        <v>0</v>
      </c>
      <c r="K1459" s="29">
        <f>SUM('Дані з ДІСО'!V1459:X1459)</f>
        <v>0</v>
      </c>
      <c r="L1459" s="40">
        <f>ROUNDUP('Дані з ДІСО'!J1459/'Коефіцієнти АТО'!$R1459,0)</f>
        <v>86</v>
      </c>
      <c r="M1459" s="40">
        <f>ROUNDUP('Дані з ДІСО'!K1459/'Коефіцієнти АТО'!$R1459,0)</f>
        <v>115</v>
      </c>
      <c r="N1459" s="40">
        <f>ROUNDUP('Дані з ДІСО'!L1459/'Коефіцієнти АТО'!$R1459,0)</f>
        <v>24</v>
      </c>
      <c r="O1459" s="59">
        <f>(L1459*Параметри!$K$32+M1459*Параметри!$L$32+N1459*Параметри!$M$32)/18</f>
        <v>366.13888888888891</v>
      </c>
      <c r="P1459" s="41">
        <f>IF(H1459=0,"",'Дані з ДІСО'!Y1459/H1459)</f>
        <v>0</v>
      </c>
      <c r="Q1459" s="29">
        <f>IF(H1459=0,"",(1+0.25*P1459)*O1459*Параметри!$K$51)</f>
        <v>74992.644454094887</v>
      </c>
      <c r="R1459" s="29">
        <f>IF(H1459=0,"",Q1459*'Коефіцієнти АТО'!T1459)</f>
        <v>9374.0805567618609</v>
      </c>
      <c r="S1459" s="29">
        <f>IF(H1459=0,"",H1459*(1+0.25*P1459)*Параметри!$K$66*Параметри!$K$20/1000)</f>
        <v>0</v>
      </c>
      <c r="T1459" s="29">
        <f>IF(H1459=0,"",H1459*(1+0.25*P1459)*'Коефіцієнти АТО'!$S1459*Параметри!$K$20/1000)</f>
        <v>12708.676172592846</v>
      </c>
      <c r="U1459" s="29">
        <f t="shared" si="201"/>
        <v>97075.401183449605</v>
      </c>
      <c r="V1459" s="29">
        <f t="shared" si="202"/>
        <v>97075.401183449605</v>
      </c>
      <c r="W1459" s="40">
        <f>ROUNDUP('Дані з ДІСО'!P1459/Параметри!$K$24,0)</f>
        <v>0</v>
      </c>
      <c r="X1459" s="40">
        <f>ROUNDUP('Дані з ДІСО'!Q1459/Параметри!$K$24,0)</f>
        <v>0</v>
      </c>
      <c r="Y1459" s="40">
        <f>ROUNDUP('Дані з ДІСО'!R1459/Параметри!$K$24,0)</f>
        <v>0</v>
      </c>
      <c r="Z1459" s="59">
        <f>(W1459*Параметри!$K$33+X1459*Параметри!$L$33+Y1459*Параметри!$M$33)/18</f>
        <v>0</v>
      </c>
      <c r="AA1459" s="41">
        <f>IF(J1459=0,0,'Дані з ДІСО'!AA1459/J1459)</f>
        <v>0</v>
      </c>
      <c r="AB1459" s="29">
        <f>(1+0.25*AA1459)*Z1459*Параметри!$K$51</f>
        <v>0</v>
      </c>
      <c r="AC1459" s="29">
        <f>AB1459*'Коефіцієнти АТО'!U1459</f>
        <v>0</v>
      </c>
      <c r="AD1459" s="29">
        <f>J1459*(1+0.25*AA1459)*Параметри!$K$66*Параметри!$K$20/1000</f>
        <v>0</v>
      </c>
      <c r="AE1459" s="29">
        <f>(1+0.25*AA1459)*J1459*'Коефіцієнти АТО'!S1459*Параметри!$K$20/1000</f>
        <v>0</v>
      </c>
      <c r="AF1459" s="29">
        <f t="shared" si="198"/>
        <v>0</v>
      </c>
      <c r="AG1459" s="29">
        <v>0</v>
      </c>
      <c r="AH1459" s="40">
        <v>41</v>
      </c>
      <c r="AI1459" s="40">
        <v>0</v>
      </c>
      <c r="AJ1459" s="40">
        <f t="shared" si="199"/>
        <v>0</v>
      </c>
      <c r="AK1459" s="29">
        <f>(AH1459+AI1459)*(1+0.25*AJ1459)*Параметри!$K$53</f>
        <v>7356.6003035360018</v>
      </c>
      <c r="AL1459" s="29">
        <f>ROUNDUP(('Дані з ДІСО'!AU1459+'Дані з ДІСО'!AW1459)/Параметри!$K$28,0)</f>
        <v>0</v>
      </c>
      <c r="AM1459" s="64">
        <f>AL1459*Параметри!$M$35/18</f>
        <v>0</v>
      </c>
      <c r="AN1459" s="29">
        <f>IF(AL1459=0,0,'Дані з ДІСО'!AW1459/SUM('Дані з ДІСО'!AU1459,'Дані з ДІСО'!AW1459))</f>
        <v>0</v>
      </c>
      <c r="AO1459" s="29">
        <f>(1+0.25*AN1459)*AM1459*Параметри!$K$51</f>
        <v>0</v>
      </c>
      <c r="AP1459" s="40">
        <f>ROUNDUP(('Дані з ДІСО'!AE1459+'Дані не з ДІСО'!E1459+'Дані не з ДІСО'!G1459)/Параметри!$K$69,0)</f>
        <v>0</v>
      </c>
      <c r="AQ1459" s="40">
        <f t="shared" si="203"/>
        <v>0</v>
      </c>
      <c r="AR1459" s="40">
        <f>IF(AP1459=0,0,('Дані з ДІСО'!AH1459+'Дані не з ДІСО'!G1459)/('Дані з ДІСО'!AE1459+'Дані не з ДІСО'!E1459+'Дані не з ДІСО'!G1459))</f>
        <v>0</v>
      </c>
      <c r="AS1459" s="29">
        <f>AQ1459*(1+0.25*AR1459)*Параметри!$K$51</f>
        <v>0</v>
      </c>
      <c r="AT1459" s="40">
        <f>ROUNDUP('Дані з ДІСО'!AF1459/Параметри!$K$70,0)</f>
        <v>0</v>
      </c>
      <c r="AU1459" s="40">
        <f t="shared" si="204"/>
        <v>0</v>
      </c>
      <c r="AV1459" s="40">
        <f>IF(AT1459=0,0,'Дані з ДІСО'!AI1459/'Дані з ДІСО'!AF1459)</f>
        <v>0</v>
      </c>
      <c r="AW1459" s="29">
        <f>AU1459*(1+0.25*AV1459)*Параметри!$K$51</f>
        <v>0</v>
      </c>
      <c r="AX1459" s="40">
        <f>ROUNDUP('Дані з ДІСО'!AR1459/Параметри!$K$29,0)</f>
        <v>0</v>
      </c>
      <c r="AY1459" s="40">
        <f>ROUNDUP('Дані з ДІСО'!AS1459/Параметри!$K$29,0)</f>
        <v>0</v>
      </c>
      <c r="AZ1459" s="40">
        <f>ROUNDUP('Дані з ДІСО'!AT1459/Параметри!$K$29,0)</f>
        <v>0</v>
      </c>
      <c r="BA1459" s="64">
        <f>(AX1459*Параметри!$K$32+AY1459*Параметри!$L$32+AZ1459*Параметри!$M$32)/18</f>
        <v>0</v>
      </c>
      <c r="BB1459" s="29">
        <f>(BA1459*Параметри!$K$51+SUM('Дані з ДІСО'!AR1459:AT1459)*Параметри!$K$48*Параметри!$K$20/1000)*Параметри!$K$74</f>
        <v>0</v>
      </c>
      <c r="BC1459" s="40">
        <f>ROUNDUP(('Дані не з ДІСО'!I1459+'Дані не з ДІСО'!K1459)/Параметри!$K$26,0)</f>
        <v>0</v>
      </c>
      <c r="BD1459" s="29">
        <f>BC1459*Параметри!$M$36/18</f>
        <v>0</v>
      </c>
      <c r="BE1459" s="40">
        <f>IF(BC1459=0,0,'Дані не з ДІСО'!K1459/('Дані не з ДІСО'!I1459+'Дані не з ДІСО'!K1459))</f>
        <v>0</v>
      </c>
      <c r="BF1459" s="29">
        <f>(1+0.25*BE1459)*BD1459*Параметри!$K$51</f>
        <v>0</v>
      </c>
      <c r="BG1459" s="40">
        <f>ROUNDUP('Дані не з ДІСО'!M1459/Параметри!$K$27,0)</f>
        <v>0</v>
      </c>
      <c r="BH1459" s="40">
        <f>BG1459*Параметри!$M$37/18</f>
        <v>0</v>
      </c>
      <c r="BI1459" s="29">
        <f>BH1459*Параметри!$K$51</f>
        <v>0</v>
      </c>
      <c r="BJ1459" s="29">
        <f>'Дані не з ДІСО'!N1459*Параметри!$K$76</f>
        <v>0</v>
      </c>
      <c r="BK1459" s="40">
        <f>ROUNDUP('Дані з ДІСО'!V1459/Параметри!$K$25,0)</f>
        <v>0</v>
      </c>
      <c r="BL1459" s="40">
        <f>ROUNDUP('Дані з ДІСО'!W1459/Параметри!$K$25,0)</f>
        <v>0</v>
      </c>
      <c r="BM1459" s="40">
        <f>ROUNDUP('Дані з ДІСО'!X1459/Параметри!$K$25,0)</f>
        <v>0</v>
      </c>
      <c r="BN1459" s="40">
        <f>(BK1459*Параметри!$K$34+BL1459*Параметри!$L$34+BM1459*Параметри!$M$34)/18</f>
        <v>0</v>
      </c>
      <c r="BO1459" s="40">
        <f>IF(K1459=0,0,'Дані з ДІСО'!AC1459/K1459)</f>
        <v>0</v>
      </c>
      <c r="BP1459" s="29">
        <f>(1+0.25*BO1459)*BN1459*Параметри!$K$51</f>
        <v>0</v>
      </c>
      <c r="BQ1459" s="29">
        <f>BP1459*'Коефіцієнти АТО'!U1459</f>
        <v>0</v>
      </c>
      <c r="BR1459" s="29">
        <f>K1459*(1+0.25*BO1459)*Параметри!$K$66*Параметри!$K$20/1000</f>
        <v>0</v>
      </c>
      <c r="BS1459" s="29">
        <f>(1+0.25*BO1459)*K1459*'Коефіцієнти АТО'!S1459*Параметри!$K$20/1000</f>
        <v>0</v>
      </c>
      <c r="BT1459" s="29">
        <f t="shared" si="205"/>
        <v>0</v>
      </c>
      <c r="BU1459" s="40">
        <f>ROUNDUP('Дані з ДІСО'!AG1459/Параметри!$K$71,0)</f>
        <v>0</v>
      </c>
      <c r="BV1459" s="40">
        <f t="shared" si="206"/>
        <v>0</v>
      </c>
      <c r="BW1459" s="40">
        <f>IF('Дані з ДІСО'!AG1459=0,0,'Дані з ДІСО'!AJ1459/'Дані з ДІСО'!AG1459)</f>
        <v>0</v>
      </c>
      <c r="BX1459" s="29">
        <f>BV1459*(1+0.25*BW1459)*Параметри!$K$51</f>
        <v>0</v>
      </c>
      <c r="BY1459" s="29">
        <f>ROUND(IF(Параметри!$K$77="No",CC1459,CC1459*Параметри!$K$78)+AG1459,1)</f>
        <v>93988.800000000003</v>
      </c>
      <c r="BZ1459" s="29">
        <f>ROUND(IF(Параметри!$K$77="No",BF1459,BF1459*Параметри!$K$78),1)</f>
        <v>0</v>
      </c>
      <c r="CA1459" s="29">
        <f>ROUND(IF(Параметри!$K$77="No",BI1459,BI1459*Параметри!$K$78),1)</f>
        <v>0</v>
      </c>
      <c r="CB1459" s="29">
        <f>ROUND(IF(Параметри!$K$77="No",BJ1459,BJ1459*Параметри!$K$78),1)</f>
        <v>0</v>
      </c>
      <c r="CC1459" s="29">
        <f t="shared" si="200"/>
        <v>104432.00148698561</v>
      </c>
    </row>
    <row r="1460" spans="1:81">
      <c r="A1460" s="9">
        <v>1459</v>
      </c>
      <c r="B1460" s="9" t="s">
        <v>3151</v>
      </c>
      <c r="C1460" s="9" t="s">
        <v>3151</v>
      </c>
      <c r="D1460" s="9" t="s">
        <v>4422</v>
      </c>
      <c r="E1460" s="9" t="s">
        <v>29</v>
      </c>
      <c r="F1460" s="9" t="s">
        <v>4470</v>
      </c>
      <c r="G1460" s="9" t="s">
        <v>3025</v>
      </c>
      <c r="H1460" s="29">
        <f>SUM('Дані з ДІСО'!J1460:L1460)</f>
        <v>1127</v>
      </c>
      <c r="I1460" s="29">
        <f>SUM('Дані з ДІСО'!G1460:I1460)</f>
        <v>52</v>
      </c>
      <c r="J1460" s="29">
        <f>SUM('Дані з ДІСО'!P1460:R1460)</f>
        <v>0</v>
      </c>
      <c r="K1460" s="29">
        <f>SUM('Дані з ДІСО'!V1460:X1460)</f>
        <v>0</v>
      </c>
      <c r="L1460" s="40">
        <f>ROUNDUP('Дані з ДІСО'!J1460/'Коефіцієнти АТО'!$R1460,0)</f>
        <v>24</v>
      </c>
      <c r="M1460" s="40">
        <f>ROUNDUP('Дані з ДІСО'!K1460/'Коефіцієнти АТО'!$R1460,0)</f>
        <v>35</v>
      </c>
      <c r="N1460" s="40">
        <f>ROUNDUP('Дані з ДІСО'!L1460/'Коефіцієнти АТО'!$R1460,0)</f>
        <v>11</v>
      </c>
      <c r="O1460" s="59">
        <f>(L1460*Параметри!$K$32+M1460*Параметри!$L$32+N1460*Параметри!$M$32)/18</f>
        <v>115.94444444444444</v>
      </c>
      <c r="P1460" s="41">
        <f>IF(H1460=0,"",'Дані з ДІСО'!Y1460/H1460)</f>
        <v>0</v>
      </c>
      <c r="Q1460" s="29">
        <f>IF(H1460=0,"",(1+0.25*P1460)*O1460*Параметри!$K$51)</f>
        <v>23747.765567968443</v>
      </c>
      <c r="R1460" s="29">
        <f>IF(H1460=0,"",Q1460*'Коефіцієнти АТО'!T1460)</f>
        <v>403.71201465546358</v>
      </c>
      <c r="S1460" s="29">
        <f>IF(H1460=0,"",H1460*(1+0.25*P1460)*Параметри!$K$66*Параметри!$K$20/1000)</f>
        <v>0</v>
      </c>
      <c r="T1460" s="29">
        <f>IF(H1460=0,"",H1460*(1+0.25*P1460)*'Коефіцієнти АТО'!$S1460*Параметри!$K$20/1000)</f>
        <v>3539.4297917813701</v>
      </c>
      <c r="U1460" s="29">
        <f t="shared" si="201"/>
        <v>27690.907374405277</v>
      </c>
      <c r="V1460" s="29">
        <f t="shared" si="202"/>
        <v>27690.907374405277</v>
      </c>
      <c r="W1460" s="40">
        <f>ROUNDUP('Дані з ДІСО'!P1460/Параметри!$K$24,0)</f>
        <v>0</v>
      </c>
      <c r="X1460" s="40">
        <f>ROUNDUP('Дані з ДІСО'!Q1460/Параметри!$K$24,0)</f>
        <v>0</v>
      </c>
      <c r="Y1460" s="40">
        <f>ROUNDUP('Дані з ДІСО'!R1460/Параметри!$K$24,0)</f>
        <v>0</v>
      </c>
      <c r="Z1460" s="59">
        <f>(W1460*Параметри!$K$33+X1460*Параметри!$L$33+Y1460*Параметри!$M$33)/18</f>
        <v>0</v>
      </c>
      <c r="AA1460" s="41">
        <f>IF(J1460=0,0,'Дані з ДІСО'!AA1460/J1460)</f>
        <v>0</v>
      </c>
      <c r="AB1460" s="29">
        <f>(1+0.25*AA1460)*Z1460*Параметри!$K$51</f>
        <v>0</v>
      </c>
      <c r="AC1460" s="29">
        <f>AB1460*'Коефіцієнти АТО'!U1460</f>
        <v>0</v>
      </c>
      <c r="AD1460" s="29">
        <f>J1460*(1+0.25*AA1460)*Параметри!$K$66*Параметри!$K$20/1000</f>
        <v>0</v>
      </c>
      <c r="AE1460" s="29">
        <f>(1+0.25*AA1460)*J1460*'Коефіцієнти АТО'!S1460*Параметри!$K$20/1000</f>
        <v>0</v>
      </c>
      <c r="AF1460" s="29">
        <f t="shared" si="198"/>
        <v>0</v>
      </c>
      <c r="AG1460" s="29">
        <v>0</v>
      </c>
      <c r="AH1460" s="40">
        <v>15</v>
      </c>
      <c r="AI1460" s="40">
        <v>0</v>
      </c>
      <c r="AJ1460" s="40">
        <f t="shared" si="199"/>
        <v>0</v>
      </c>
      <c r="AK1460" s="29">
        <f>(AH1460+AI1460)*(1+0.25*AJ1460)*Параметри!$K$53</f>
        <v>2691.4391354400009</v>
      </c>
      <c r="AL1460" s="29">
        <f>ROUNDUP(('Дані з ДІСО'!AU1460+'Дані з ДІСО'!AW1460)/Параметри!$K$28,0)</f>
        <v>0</v>
      </c>
      <c r="AM1460" s="64">
        <f>AL1460*Параметри!$M$35/18</f>
        <v>0</v>
      </c>
      <c r="AN1460" s="29">
        <f>IF(AL1460=0,0,'Дані з ДІСО'!AW1460/SUM('Дані з ДІСО'!AU1460,'Дані з ДІСО'!AW1460))</f>
        <v>0</v>
      </c>
      <c r="AO1460" s="29">
        <f>(1+0.25*AN1460)*AM1460*Параметри!$K$51</f>
        <v>0</v>
      </c>
      <c r="AP1460" s="40">
        <f>ROUNDUP(('Дані з ДІСО'!AE1460+'Дані не з ДІСО'!E1460+'Дані не з ДІСО'!G1460)/Параметри!$K$69,0)</f>
        <v>0</v>
      </c>
      <c r="AQ1460" s="40">
        <f t="shared" si="203"/>
        <v>0</v>
      </c>
      <c r="AR1460" s="40">
        <f>IF(AP1460=0,0,('Дані з ДІСО'!AH1460+'Дані не з ДІСО'!G1460)/('Дані з ДІСО'!AE1460+'Дані не з ДІСО'!E1460+'Дані не з ДІСО'!G1460))</f>
        <v>0</v>
      </c>
      <c r="AS1460" s="29">
        <f>AQ1460*(1+0.25*AR1460)*Параметри!$K$51</f>
        <v>0</v>
      </c>
      <c r="AT1460" s="40">
        <f>ROUNDUP('Дані з ДІСО'!AF1460/Параметри!$K$70,0)</f>
        <v>0</v>
      </c>
      <c r="AU1460" s="40">
        <f t="shared" si="204"/>
        <v>0</v>
      </c>
      <c r="AV1460" s="40">
        <f>IF(AT1460=0,0,'Дані з ДІСО'!AI1460/'Дані з ДІСО'!AF1460)</f>
        <v>0</v>
      </c>
      <c r="AW1460" s="29">
        <f>AU1460*(1+0.25*AV1460)*Параметри!$K$51</f>
        <v>0</v>
      </c>
      <c r="AX1460" s="40">
        <f>ROUNDUP('Дані з ДІСО'!AR1460/Параметри!$K$29,0)</f>
        <v>0</v>
      </c>
      <c r="AY1460" s="40">
        <f>ROUNDUP('Дані з ДІСО'!AS1460/Параметри!$K$29,0)</f>
        <v>0</v>
      </c>
      <c r="AZ1460" s="40">
        <f>ROUNDUP('Дані з ДІСО'!AT1460/Параметри!$K$29,0)</f>
        <v>0</v>
      </c>
      <c r="BA1460" s="64">
        <f>(AX1460*Параметри!$K$32+AY1460*Параметри!$L$32+AZ1460*Параметри!$M$32)/18</f>
        <v>0</v>
      </c>
      <c r="BB1460" s="29">
        <f>(BA1460*Параметри!$K$51+SUM('Дані з ДІСО'!AR1460:AT1460)*Параметри!$K$48*Параметри!$K$20/1000)*Параметри!$K$74</f>
        <v>0</v>
      </c>
      <c r="BC1460" s="40">
        <f>ROUNDUP(('Дані не з ДІСО'!I1460+'Дані не з ДІСО'!K1460)/Параметри!$K$26,0)</f>
        <v>0</v>
      </c>
      <c r="BD1460" s="29">
        <f>BC1460*Параметри!$M$36/18</f>
        <v>0</v>
      </c>
      <c r="BE1460" s="40">
        <f>IF(BC1460=0,0,'Дані не з ДІСО'!K1460/('Дані не з ДІСО'!I1460+'Дані не з ДІСО'!K1460))</f>
        <v>0</v>
      </c>
      <c r="BF1460" s="29">
        <f>(1+0.25*BE1460)*BD1460*Параметри!$K$51</f>
        <v>0</v>
      </c>
      <c r="BG1460" s="40">
        <f>ROUNDUP('Дані не з ДІСО'!M1460/Параметри!$K$27,0)</f>
        <v>0</v>
      </c>
      <c r="BH1460" s="40">
        <f>BG1460*Параметри!$M$37/18</f>
        <v>0</v>
      </c>
      <c r="BI1460" s="29">
        <f>BH1460*Параметри!$K$51</f>
        <v>0</v>
      </c>
      <c r="BJ1460" s="29">
        <f>'Дані не з ДІСО'!N1460*Параметри!$K$76</f>
        <v>0</v>
      </c>
      <c r="BK1460" s="40">
        <f>ROUNDUP('Дані з ДІСО'!V1460/Параметри!$K$25,0)</f>
        <v>0</v>
      </c>
      <c r="BL1460" s="40">
        <f>ROUNDUP('Дані з ДІСО'!W1460/Параметри!$K$25,0)</f>
        <v>0</v>
      </c>
      <c r="BM1460" s="40">
        <f>ROUNDUP('Дані з ДІСО'!X1460/Параметри!$K$25,0)</f>
        <v>0</v>
      </c>
      <c r="BN1460" s="40">
        <f>(BK1460*Параметри!$K$34+BL1460*Параметри!$L$34+BM1460*Параметри!$M$34)/18</f>
        <v>0</v>
      </c>
      <c r="BO1460" s="40">
        <f>IF(K1460=0,0,'Дані з ДІСО'!AC1460/K1460)</f>
        <v>0</v>
      </c>
      <c r="BP1460" s="29">
        <f>(1+0.25*BO1460)*BN1460*Параметри!$K$51</f>
        <v>0</v>
      </c>
      <c r="BQ1460" s="29">
        <f>BP1460*'Коефіцієнти АТО'!U1460</f>
        <v>0</v>
      </c>
      <c r="BR1460" s="29">
        <f>K1460*(1+0.25*BO1460)*Параметри!$K$66*Параметри!$K$20/1000</f>
        <v>0</v>
      </c>
      <c r="BS1460" s="29">
        <f>(1+0.25*BO1460)*K1460*'Коефіцієнти АТО'!S1460*Параметри!$K$20/1000</f>
        <v>0</v>
      </c>
      <c r="BT1460" s="29">
        <f t="shared" si="205"/>
        <v>0</v>
      </c>
      <c r="BU1460" s="40">
        <f>ROUNDUP('Дані з ДІСО'!AG1460/Параметри!$K$71,0)</f>
        <v>0</v>
      </c>
      <c r="BV1460" s="40">
        <f t="shared" si="206"/>
        <v>0</v>
      </c>
      <c r="BW1460" s="40">
        <f>IF('Дані з ДІСО'!AG1460=0,0,'Дані з ДІСО'!AJ1460/'Дані з ДІСО'!AG1460)</f>
        <v>0</v>
      </c>
      <c r="BX1460" s="29">
        <f>BV1460*(1+0.25*BW1460)*Параметри!$K$51</f>
        <v>0</v>
      </c>
      <c r="BY1460" s="29">
        <f>ROUND(IF(Параметри!$K$77="No",CC1460,CC1460*Параметри!$K$78)+AG1460,1)</f>
        <v>27344.1</v>
      </c>
      <c r="BZ1460" s="29">
        <f>ROUND(IF(Параметри!$K$77="No",BF1460,BF1460*Параметри!$K$78),1)</f>
        <v>0</v>
      </c>
      <c r="CA1460" s="29">
        <f>ROUND(IF(Параметри!$K$77="No",BI1460,BI1460*Параметри!$K$78),1)</f>
        <v>0</v>
      </c>
      <c r="CB1460" s="29">
        <f>ROUND(IF(Параметри!$K$77="No",BJ1460,BJ1460*Параметри!$K$78),1)</f>
        <v>0</v>
      </c>
      <c r="CC1460" s="29">
        <f t="shared" si="200"/>
        <v>30382.346509845276</v>
      </c>
    </row>
    <row r="1461" spans="1:81">
      <c r="A1461" s="9">
        <v>1460</v>
      </c>
      <c r="B1461" s="9" t="s">
        <v>3151</v>
      </c>
      <c r="C1461" s="9" t="s">
        <v>3151</v>
      </c>
      <c r="D1461" s="9" t="s">
        <v>4422</v>
      </c>
      <c r="E1461" s="9" t="s">
        <v>29</v>
      </c>
      <c r="F1461" s="9" t="s">
        <v>4471</v>
      </c>
      <c r="G1461" s="9" t="s">
        <v>3027</v>
      </c>
      <c r="H1461" s="29">
        <f>SUM('Дані з ДІСО'!J1461:L1461)</f>
        <v>175</v>
      </c>
      <c r="I1461" s="29">
        <f>SUM('Дані з ДІСО'!G1461:I1461)</f>
        <v>8</v>
      </c>
      <c r="J1461" s="29">
        <f>SUM('Дані з ДІСО'!P1461:R1461)</f>
        <v>0</v>
      </c>
      <c r="K1461" s="29">
        <f>SUM('Дані з ДІСО'!V1461:X1461)</f>
        <v>0</v>
      </c>
      <c r="L1461" s="40">
        <f>ROUNDUP('Дані з ДІСО'!J1461/'Коефіцієнти АТО'!$R1461,0)</f>
        <v>6</v>
      </c>
      <c r="M1461" s="40">
        <f>ROUNDUP('Дані з ДІСО'!K1461/'Коефіцієнти АТО'!$R1461,0)</f>
        <v>6</v>
      </c>
      <c r="N1461" s="40">
        <f>ROUNDUP('Дані з ДІСО'!L1461/'Коефіцієнти АТО'!$R1461,0)</f>
        <v>2</v>
      </c>
      <c r="O1461" s="59">
        <f>(L1461*Параметри!$K$32+M1461*Параметри!$L$32+N1461*Параметри!$M$32)/18</f>
        <v>22.511111111111113</v>
      </c>
      <c r="P1461" s="41">
        <f>IF(H1461=0,"",'Дані з ДІСО'!Y1461/H1461)</f>
        <v>0</v>
      </c>
      <c r="Q1461" s="29">
        <f>IF(H1461=0,"",(1+0.25*P1461)*O1461*Параметри!$K$51)</f>
        <v>4610.7305261815118</v>
      </c>
      <c r="R1461" s="29">
        <f>IF(H1461=0,"",Q1461*'Коефіцієнти АТО'!T1461)</f>
        <v>78.382418945085703</v>
      </c>
      <c r="S1461" s="29">
        <f>IF(H1461=0,"",H1461*(1+0.25*P1461)*Параметри!$K$66*Параметри!$K$20/1000)</f>
        <v>0</v>
      </c>
      <c r="T1461" s="29">
        <f>IF(H1461=0,"",H1461*(1+0.25*P1461)*'Коефіцієнти АТО'!$S1461*Параметри!$K$20/1000)</f>
        <v>799.41948995626649</v>
      </c>
      <c r="U1461" s="29">
        <f t="shared" si="201"/>
        <v>5488.5324350828641</v>
      </c>
      <c r="V1461" s="29">
        <f t="shared" si="202"/>
        <v>5488.5324350828641</v>
      </c>
      <c r="W1461" s="40">
        <f>ROUNDUP('Дані з ДІСО'!P1461/Параметри!$K$24,0)</f>
        <v>0</v>
      </c>
      <c r="X1461" s="40">
        <f>ROUNDUP('Дані з ДІСО'!Q1461/Параметри!$K$24,0)</f>
        <v>0</v>
      </c>
      <c r="Y1461" s="40">
        <f>ROUNDUP('Дані з ДІСО'!R1461/Параметри!$K$24,0)</f>
        <v>0</v>
      </c>
      <c r="Z1461" s="59">
        <f>(W1461*Параметри!$K$33+X1461*Параметри!$L$33+Y1461*Параметри!$M$33)/18</f>
        <v>0</v>
      </c>
      <c r="AA1461" s="41">
        <f>IF(J1461=0,0,'Дані з ДІСО'!AA1461/J1461)</f>
        <v>0</v>
      </c>
      <c r="AB1461" s="29">
        <f>(1+0.25*AA1461)*Z1461*Параметри!$K$51</f>
        <v>0</v>
      </c>
      <c r="AC1461" s="29">
        <f>AB1461*'Коефіцієнти АТО'!U1461</f>
        <v>0</v>
      </c>
      <c r="AD1461" s="29">
        <f>J1461*(1+0.25*AA1461)*Параметри!$K$66*Параметри!$K$20/1000</f>
        <v>0</v>
      </c>
      <c r="AE1461" s="29">
        <f>(1+0.25*AA1461)*J1461*'Коефіцієнти АТО'!S1461*Параметри!$K$20/1000</f>
        <v>0</v>
      </c>
      <c r="AF1461" s="29">
        <f t="shared" si="198"/>
        <v>0</v>
      </c>
      <c r="AG1461" s="29">
        <v>0</v>
      </c>
      <c r="AH1461" s="40">
        <v>3</v>
      </c>
      <c r="AI1461" s="40">
        <v>0</v>
      </c>
      <c r="AJ1461" s="40">
        <f t="shared" si="199"/>
        <v>0</v>
      </c>
      <c r="AK1461" s="29">
        <f>(AH1461+AI1461)*(1+0.25*AJ1461)*Параметри!$K$53</f>
        <v>538.28782708800009</v>
      </c>
      <c r="AL1461" s="29">
        <f>ROUNDUP(('Дані з ДІСО'!AU1461+'Дані з ДІСО'!AW1461)/Параметри!$K$28,0)</f>
        <v>0</v>
      </c>
      <c r="AM1461" s="64">
        <f>AL1461*Параметри!$M$35/18</f>
        <v>0</v>
      </c>
      <c r="AN1461" s="29">
        <f>IF(AL1461=0,0,'Дані з ДІСО'!AW1461/SUM('Дані з ДІСО'!AU1461,'Дані з ДІСО'!AW1461))</f>
        <v>0</v>
      </c>
      <c r="AO1461" s="29">
        <f>(1+0.25*AN1461)*AM1461*Параметри!$K$51</f>
        <v>0</v>
      </c>
      <c r="AP1461" s="40">
        <f>ROUNDUP(('Дані з ДІСО'!AE1461+'Дані не з ДІСО'!E1461+'Дані не з ДІСО'!G1461)/Параметри!$K$69,0)</f>
        <v>0</v>
      </c>
      <c r="AQ1461" s="40">
        <f t="shared" si="203"/>
        <v>0</v>
      </c>
      <c r="AR1461" s="40">
        <f>IF(AP1461=0,0,('Дані з ДІСО'!AH1461+'Дані не з ДІСО'!G1461)/('Дані з ДІСО'!AE1461+'Дані не з ДІСО'!E1461+'Дані не з ДІСО'!G1461))</f>
        <v>0</v>
      </c>
      <c r="AS1461" s="29">
        <f>AQ1461*(1+0.25*AR1461)*Параметри!$K$51</f>
        <v>0</v>
      </c>
      <c r="AT1461" s="40">
        <f>ROUNDUP('Дані з ДІСО'!AF1461/Параметри!$K$70,0)</f>
        <v>0</v>
      </c>
      <c r="AU1461" s="40">
        <f t="shared" si="204"/>
        <v>0</v>
      </c>
      <c r="AV1461" s="40">
        <f>IF(AT1461=0,0,'Дані з ДІСО'!AI1461/'Дані з ДІСО'!AF1461)</f>
        <v>0</v>
      </c>
      <c r="AW1461" s="29">
        <f>AU1461*(1+0.25*AV1461)*Параметри!$K$51</f>
        <v>0</v>
      </c>
      <c r="AX1461" s="40">
        <f>ROUNDUP('Дані з ДІСО'!AR1461/Параметри!$K$29,0)</f>
        <v>0</v>
      </c>
      <c r="AY1461" s="40">
        <f>ROUNDUP('Дані з ДІСО'!AS1461/Параметри!$K$29,0)</f>
        <v>0</v>
      </c>
      <c r="AZ1461" s="40">
        <f>ROUNDUP('Дані з ДІСО'!AT1461/Параметри!$K$29,0)</f>
        <v>0</v>
      </c>
      <c r="BA1461" s="64">
        <f>(AX1461*Параметри!$K$32+AY1461*Параметри!$L$32+AZ1461*Параметри!$M$32)/18</f>
        <v>0</v>
      </c>
      <c r="BB1461" s="29">
        <f>(BA1461*Параметри!$K$51+SUM('Дані з ДІСО'!AR1461:AT1461)*Параметри!$K$48*Параметри!$K$20/1000)*Параметри!$K$74</f>
        <v>0</v>
      </c>
      <c r="BC1461" s="40">
        <f>ROUNDUP(('Дані не з ДІСО'!I1461+'Дані не з ДІСО'!K1461)/Параметри!$K$26,0)</f>
        <v>0</v>
      </c>
      <c r="BD1461" s="29">
        <f>BC1461*Параметри!$M$36/18</f>
        <v>0</v>
      </c>
      <c r="BE1461" s="40">
        <f>IF(BC1461=0,0,'Дані не з ДІСО'!K1461/('Дані не з ДІСО'!I1461+'Дані не з ДІСО'!K1461))</f>
        <v>0</v>
      </c>
      <c r="BF1461" s="29">
        <f>(1+0.25*BE1461)*BD1461*Параметри!$K$51</f>
        <v>0</v>
      </c>
      <c r="BG1461" s="40">
        <f>ROUNDUP('Дані не з ДІСО'!M1461/Параметри!$K$27,0)</f>
        <v>0</v>
      </c>
      <c r="BH1461" s="40">
        <f>BG1461*Параметри!$M$37/18</f>
        <v>0</v>
      </c>
      <c r="BI1461" s="29">
        <f>BH1461*Параметри!$K$51</f>
        <v>0</v>
      </c>
      <c r="BJ1461" s="29">
        <f>'Дані не з ДІСО'!N1461*Параметри!$K$76</f>
        <v>0</v>
      </c>
      <c r="BK1461" s="40">
        <f>ROUNDUP('Дані з ДІСО'!V1461/Параметри!$K$25,0)</f>
        <v>0</v>
      </c>
      <c r="BL1461" s="40">
        <f>ROUNDUP('Дані з ДІСО'!W1461/Параметри!$K$25,0)</f>
        <v>0</v>
      </c>
      <c r="BM1461" s="40">
        <f>ROUNDUP('Дані з ДІСО'!X1461/Параметри!$K$25,0)</f>
        <v>0</v>
      </c>
      <c r="BN1461" s="40">
        <f>(BK1461*Параметри!$K$34+BL1461*Параметри!$L$34+BM1461*Параметри!$M$34)/18</f>
        <v>0</v>
      </c>
      <c r="BO1461" s="40">
        <f>IF(K1461=0,0,'Дані з ДІСО'!AC1461/K1461)</f>
        <v>0</v>
      </c>
      <c r="BP1461" s="29">
        <f>(1+0.25*BO1461)*BN1461*Параметри!$K$51</f>
        <v>0</v>
      </c>
      <c r="BQ1461" s="29">
        <f>BP1461*'Коефіцієнти АТО'!U1461</f>
        <v>0</v>
      </c>
      <c r="BR1461" s="29">
        <f>K1461*(1+0.25*BO1461)*Параметри!$K$66*Параметри!$K$20/1000</f>
        <v>0</v>
      </c>
      <c r="BS1461" s="29">
        <f>(1+0.25*BO1461)*K1461*'Коефіцієнти АТО'!S1461*Параметри!$K$20/1000</f>
        <v>0</v>
      </c>
      <c r="BT1461" s="29">
        <f t="shared" si="205"/>
        <v>0</v>
      </c>
      <c r="BU1461" s="40">
        <f>ROUNDUP('Дані з ДІСО'!AG1461/Параметри!$K$71,0)</f>
        <v>0</v>
      </c>
      <c r="BV1461" s="40">
        <f t="shared" si="206"/>
        <v>0</v>
      </c>
      <c r="BW1461" s="40">
        <f>IF('Дані з ДІСО'!AG1461=0,0,'Дані з ДІСО'!AJ1461/'Дані з ДІСО'!AG1461)</f>
        <v>0</v>
      </c>
      <c r="BX1461" s="29">
        <f>BV1461*(1+0.25*BW1461)*Параметри!$K$51</f>
        <v>0</v>
      </c>
      <c r="BY1461" s="29">
        <f>ROUND(IF(Параметри!$K$77="No",CC1461,CC1461*Параметри!$K$78)+AG1461,1)</f>
        <v>5424.1</v>
      </c>
      <c r="BZ1461" s="29">
        <f>ROUND(IF(Параметри!$K$77="No",BF1461,BF1461*Параметри!$K$78),1)</f>
        <v>0</v>
      </c>
      <c r="CA1461" s="29">
        <f>ROUND(IF(Параметри!$K$77="No",BI1461,BI1461*Параметри!$K$78),1)</f>
        <v>0</v>
      </c>
      <c r="CB1461" s="29">
        <f>ROUND(IF(Параметри!$K$77="No",BJ1461,BJ1461*Параметри!$K$78),1)</f>
        <v>0</v>
      </c>
      <c r="CC1461" s="29">
        <f t="shared" si="200"/>
        <v>6026.8202621708642</v>
      </c>
    </row>
    <row r="1462" spans="1:81">
      <c r="A1462" s="9">
        <v>1461</v>
      </c>
      <c r="B1462" s="9" t="s">
        <v>3176</v>
      </c>
      <c r="C1462" s="9" t="s">
        <v>3146</v>
      </c>
      <c r="D1462" s="9" t="s">
        <v>4422</v>
      </c>
      <c r="E1462" s="9" t="s">
        <v>78</v>
      </c>
      <c r="F1462" s="9" t="s">
        <v>3540</v>
      </c>
      <c r="G1462" s="9" t="s">
        <v>3029</v>
      </c>
      <c r="H1462" s="29">
        <f>SUM('Дані з ДІСО'!J1462:L1462)</f>
        <v>27742.5</v>
      </c>
      <c r="I1462" s="29">
        <f>SUM('Дані з ДІСО'!G1462:I1462)</f>
        <v>798</v>
      </c>
      <c r="J1462" s="29">
        <f>SUM('Дані з ДІСО'!P1462:R1462)</f>
        <v>67</v>
      </c>
      <c r="K1462" s="29">
        <f>SUM('Дані з ДІСО'!V1462:X1462)</f>
        <v>174</v>
      </c>
      <c r="L1462" s="40">
        <f>ROUNDUP('Дані з ДІСО'!J1462/'Коефіцієнти АТО'!$R1462,0)</f>
        <v>393</v>
      </c>
      <c r="M1462" s="40">
        <f>ROUNDUP('Дані з ДІСО'!K1462/'Коефіцієнти АТО'!$R1462,0)</f>
        <v>516</v>
      </c>
      <c r="N1462" s="40">
        <f>ROUNDUP('Дані з ДІСО'!L1462/'Коефіцієнти АТО'!$R1462,0)</f>
        <v>102</v>
      </c>
      <c r="O1462" s="59">
        <f>(L1462*Параметри!$K$32+M1462*Параметри!$L$32+N1462*Параметри!$M$32)/18</f>
        <v>1640.7333333333333</v>
      </c>
      <c r="P1462" s="41">
        <f>IF(H1462=0,"",'Дані з ДІСО'!Y1462/H1462)</f>
        <v>0</v>
      </c>
      <c r="Q1462" s="29">
        <f>IF(H1462=0,"",(1+0.25*P1462)*O1462*Параметри!$K$51)</f>
        <v>336055.34742305975</v>
      </c>
      <c r="R1462" s="29">
        <f>IF(H1462=0,"",Q1462*'Коефіцієнти АТО'!T1462)</f>
        <v>50408.302113458958</v>
      </c>
      <c r="S1462" s="29">
        <f>IF(H1462=0,"",H1462*(1+0.25*P1462)*Параметри!$K$66*Параметри!$K$20/1000)</f>
        <v>0</v>
      </c>
      <c r="T1462" s="29">
        <f>IF(H1462=0,"",H1462*(1+0.25*P1462)*'Коефіцієнти АТО'!$S1462*Параметри!$K$20/1000)</f>
        <v>60725.189238401152</v>
      </c>
      <c r="U1462" s="29">
        <f t="shared" si="201"/>
        <v>447188.83877491986</v>
      </c>
      <c r="V1462" s="29">
        <f t="shared" si="202"/>
        <v>447188.83877491986</v>
      </c>
      <c r="W1462" s="40">
        <f>ROUNDUP('Дані з ДІСО'!P1462/Параметри!$K$24,0)</f>
        <v>4</v>
      </c>
      <c r="X1462" s="40">
        <f>ROUNDUP('Дані з ДІСО'!Q1462/Параметри!$K$24,0)</f>
        <v>3</v>
      </c>
      <c r="Y1462" s="40">
        <f>ROUNDUP('Дані з ДІСО'!R1462/Параметри!$K$24,0)</f>
        <v>2</v>
      </c>
      <c r="Z1462" s="59">
        <f>(W1462*Параметри!$K$33+X1462*Параметри!$L$33+Y1462*Параметри!$M$33)/18</f>
        <v>18</v>
      </c>
      <c r="AA1462" s="41">
        <f>IF(J1462=0,0,'Дані з ДІСО'!AA1462/J1462)</f>
        <v>0</v>
      </c>
      <c r="AB1462" s="29">
        <f>(1+0.25*AA1462)*Z1462*Параметри!$K$51</f>
        <v>3686.7637968479999</v>
      </c>
      <c r="AC1462" s="29">
        <f>AB1462*'Коефіцієнти АТО'!U1462</f>
        <v>372.36314348164802</v>
      </c>
      <c r="AD1462" s="29">
        <f>J1462*(1+0.25*AA1462)*Параметри!$K$66*Параметри!$K$20/1000</f>
        <v>0</v>
      </c>
      <c r="AE1462" s="29">
        <f>(1+0.25*AA1462)*J1462*'Коефіцієнти АТО'!S1462*Параметри!$K$20/1000</f>
        <v>146.65540881221509</v>
      </c>
      <c r="AF1462" s="29">
        <f t="shared" si="198"/>
        <v>4205.7823491418631</v>
      </c>
      <c r="AG1462" s="29">
        <v>0</v>
      </c>
      <c r="AH1462" s="40">
        <v>132</v>
      </c>
      <c r="AI1462" s="40">
        <v>0</v>
      </c>
      <c r="AJ1462" s="40">
        <f t="shared" si="199"/>
        <v>0</v>
      </c>
      <c r="AK1462" s="29">
        <f>(AH1462+AI1462)*(1+0.25*AJ1462)*Параметри!$K$53</f>
        <v>23684.664391872007</v>
      </c>
      <c r="AL1462" s="29">
        <f>ROUNDUP(('Дані з ДІСО'!AU1462+'Дані з ДІСО'!AW1462)/Параметри!$K$28,0)</f>
        <v>0</v>
      </c>
      <c r="AM1462" s="64">
        <f>AL1462*Параметри!$M$35/18</f>
        <v>0</v>
      </c>
      <c r="AN1462" s="29">
        <f>IF(AL1462=0,0,'Дані з ДІСО'!AW1462/SUM('Дані з ДІСО'!AU1462,'Дані з ДІСО'!AW1462))</f>
        <v>0</v>
      </c>
      <c r="AO1462" s="29">
        <f>(1+0.25*AN1462)*AM1462*Параметри!$K$51</f>
        <v>0</v>
      </c>
      <c r="AP1462" s="40">
        <f>ROUNDUP(('Дані з ДІСО'!AE1462+'Дані не з ДІСО'!E1462+'Дані не з ДІСО'!G1462)/Параметри!$K$69,0)</f>
        <v>0</v>
      </c>
      <c r="AQ1462" s="40">
        <f t="shared" si="203"/>
        <v>0</v>
      </c>
      <c r="AR1462" s="40">
        <f>IF(AP1462=0,0,('Дані з ДІСО'!AH1462+'Дані не з ДІСО'!G1462)/('Дані з ДІСО'!AE1462+'Дані не з ДІСО'!E1462+'Дані не з ДІСО'!G1462))</f>
        <v>0</v>
      </c>
      <c r="AS1462" s="29">
        <f>AQ1462*(1+0.25*AR1462)*Параметри!$K$51</f>
        <v>0</v>
      </c>
      <c r="AT1462" s="40">
        <f>ROUNDUP('Дані з ДІСО'!AF1462/Параметри!$K$70,0)</f>
        <v>0</v>
      </c>
      <c r="AU1462" s="40">
        <f t="shared" si="204"/>
        <v>0</v>
      </c>
      <c r="AV1462" s="40">
        <f>IF(AT1462=0,0,'Дані з ДІСО'!AI1462/'Дані з ДІСО'!AF1462)</f>
        <v>0</v>
      </c>
      <c r="AW1462" s="29">
        <f>AU1462*(1+0.25*AV1462)*Параметри!$K$51</f>
        <v>0</v>
      </c>
      <c r="AX1462" s="40">
        <f>ROUNDUP('Дані з ДІСО'!AR1462/Параметри!$K$29,0)</f>
        <v>0</v>
      </c>
      <c r="AY1462" s="40">
        <f>ROUNDUP('Дані з ДІСО'!AS1462/Параметри!$K$29,0)</f>
        <v>0</v>
      </c>
      <c r="AZ1462" s="40">
        <f>ROUNDUP('Дані з ДІСО'!AT1462/Параметри!$K$29,0)</f>
        <v>0</v>
      </c>
      <c r="BA1462" s="64">
        <f>(AX1462*Параметри!$K$32+AY1462*Параметри!$L$32+AZ1462*Параметри!$M$32)/18</f>
        <v>0</v>
      </c>
      <c r="BB1462" s="29">
        <f>(BA1462*Параметри!$K$51+SUM('Дані з ДІСО'!AR1462:AT1462)*Параметри!$K$48*Параметри!$K$20/1000)*Параметри!$K$74</f>
        <v>0</v>
      </c>
      <c r="BC1462" s="40">
        <f>ROUNDUP(('Дані не з ДІСО'!I1462+'Дані не з ДІСО'!K1462)/Параметри!$K$26,0)</f>
        <v>47</v>
      </c>
      <c r="BD1462" s="29">
        <f>BC1462*Параметри!$M$36/18</f>
        <v>73.111111111111114</v>
      </c>
      <c r="BE1462" s="40">
        <f>IF(BC1462=0,0,'Дані не з ДІСО'!K1462/('Дані не з ДІСО'!I1462+'Дані не з ДІСО'!K1462))</f>
        <v>0</v>
      </c>
      <c r="BF1462" s="29">
        <f>(1+0.25*BE1462)*BD1462*Параметри!$K$51</f>
        <v>14974.633199543112</v>
      </c>
      <c r="BG1462" s="40">
        <f>ROUNDUP('Дані не з ДІСО'!M1462/Параметри!$K$27,0)</f>
        <v>0</v>
      </c>
      <c r="BH1462" s="40">
        <f>BG1462*Параметри!$M$37/18</f>
        <v>0</v>
      </c>
      <c r="BI1462" s="29">
        <f>BH1462*Параметри!$K$51</f>
        <v>0</v>
      </c>
      <c r="BJ1462" s="29">
        <f>'Дані не з ДІСО'!N1462*Параметри!$K$76</f>
        <v>0</v>
      </c>
      <c r="BK1462" s="40">
        <f>ROUNDUP('Дані з ДІСО'!V1462/Параметри!$K$25,0)</f>
        <v>10</v>
      </c>
      <c r="BL1462" s="40">
        <f>ROUNDUP('Дані з ДІСО'!W1462/Параметри!$K$25,0)</f>
        <v>17</v>
      </c>
      <c r="BM1462" s="40">
        <f>ROUNDUP('Дані з ДІСО'!X1462/Параметри!$K$25,0)</f>
        <v>3</v>
      </c>
      <c r="BN1462" s="40">
        <f>(BK1462*Параметри!$K$34+BL1462*Параметри!$L$34+BM1462*Параметри!$M$34)/18</f>
        <v>60</v>
      </c>
      <c r="BO1462" s="40">
        <f>IF(K1462=0,0,'Дані з ДІСО'!AC1462/K1462)</f>
        <v>0</v>
      </c>
      <c r="BP1462" s="29">
        <f>(1+0.25*BO1462)*BN1462*Параметри!$K$51</f>
        <v>12289.21265616</v>
      </c>
      <c r="BQ1462" s="29">
        <f>BP1462*'Коефіцієнти АТО'!U1462</f>
        <v>1241.2104782721601</v>
      </c>
      <c r="BR1462" s="29">
        <f>K1462*(1+0.25*BO1462)*Параметри!$K$66*Параметри!$K$20/1000</f>
        <v>0</v>
      </c>
      <c r="BS1462" s="29">
        <f>(1+0.25*BO1462)*K1462*'Коефіцієнти АТО'!S1462*Параметри!$K$20/1000</f>
        <v>380.86628557202124</v>
      </c>
      <c r="BT1462" s="29">
        <f t="shared" si="205"/>
        <v>13911.289420004181</v>
      </c>
      <c r="BU1462" s="40">
        <f>ROUNDUP('Дані з ДІСО'!AG1462/Параметри!$K$71,0)</f>
        <v>0</v>
      </c>
      <c r="BV1462" s="40">
        <f t="shared" si="206"/>
        <v>0</v>
      </c>
      <c r="BW1462" s="40">
        <f>IF('Дані з ДІСО'!AG1462=0,0,'Дані з ДІСО'!AJ1462/'Дані з ДІСО'!AG1462)</f>
        <v>0</v>
      </c>
      <c r="BX1462" s="29">
        <f>BV1462*(1+0.25*BW1462)*Параметри!$K$51</f>
        <v>0</v>
      </c>
      <c r="BY1462" s="29">
        <f>ROUND(IF(Параметри!$K$77="No",CC1462,CC1462*Параметри!$K$78)+AG1462,1)</f>
        <v>440091.5</v>
      </c>
      <c r="BZ1462" s="29">
        <f>ROUND(IF(Параметри!$K$77="No",BF1462,BF1462*Параметри!$K$78),1)</f>
        <v>13477.2</v>
      </c>
      <c r="CA1462" s="29">
        <f>ROUND(IF(Параметри!$K$77="No",BI1462,BI1462*Параметри!$K$78),1)</f>
        <v>0</v>
      </c>
      <c r="CB1462" s="29">
        <f>ROUND(IF(Параметри!$K$77="No",BJ1462,BJ1462*Параметри!$K$78),1)</f>
        <v>0</v>
      </c>
      <c r="CC1462" s="29">
        <f t="shared" si="200"/>
        <v>488990.57493593788</v>
      </c>
    </row>
    <row r="1463" spans="1:81">
      <c r="A1463" s="9">
        <v>1462</v>
      </c>
      <c r="B1463" s="9" t="s">
        <v>3148</v>
      </c>
      <c r="C1463" s="9" t="s">
        <v>3148</v>
      </c>
      <c r="D1463" s="9" t="s">
        <v>4422</v>
      </c>
      <c r="E1463" s="9" t="s">
        <v>24</v>
      </c>
      <c r="F1463" s="9" t="s">
        <v>3597</v>
      </c>
      <c r="G1463" s="9" t="s">
        <v>3099</v>
      </c>
      <c r="H1463" s="29">
        <f>SUM('Дані з ДІСО'!J1463:L1463)</f>
        <v>190</v>
      </c>
      <c r="I1463" s="29">
        <f>SUM('Дані з ДІСО'!G1463:I1463)</f>
        <v>30</v>
      </c>
      <c r="J1463" s="29">
        <f>SUM('Дані з ДІСО'!P1463:R1463)</f>
        <v>0</v>
      </c>
      <c r="K1463" s="29">
        <f>SUM('Дані з ДІСО'!V1463:X1463)</f>
        <v>0</v>
      </c>
      <c r="L1463" s="40">
        <f>ROUNDUP('Дані з ДІСО'!J1463/'Коефіцієнти АТО'!$R1463,0)</f>
        <v>8</v>
      </c>
      <c r="M1463" s="40">
        <f>ROUNDUP('Дані з ДІСО'!K1463/'Коефіцієнти АТО'!$R1463,0)</f>
        <v>9</v>
      </c>
      <c r="N1463" s="40">
        <f>ROUNDUP('Дані з ДІСО'!L1463/'Коефіцієнти АТО'!$R1463,0)</f>
        <v>3</v>
      </c>
      <c r="O1463" s="59">
        <f>(L1463*Параметри!$K$32+M1463*Параметри!$L$32+N1463*Параметри!$M$32)/18</f>
        <v>32.488888888888887</v>
      </c>
      <c r="P1463" s="41">
        <f>IF(H1463=0,"",'Дані з ДІСО'!Y1463/H1463)</f>
        <v>0</v>
      </c>
      <c r="Q1463" s="29">
        <f>IF(H1463=0,"",(1+0.25*P1463)*O1463*Параметри!$K$51)</f>
        <v>6654.3810752984882</v>
      </c>
      <c r="R1463" s="29">
        <f>IF(H1463=0,"",Q1463*'Коефіцієнти АТО'!T1463)</f>
        <v>113.12447828007431</v>
      </c>
      <c r="S1463" s="29">
        <f>IF(H1463=0,"",H1463*(1+0.25*P1463)*Параметри!$K$66*Параметри!$K$20/1000)</f>
        <v>0</v>
      </c>
      <c r="T1463" s="29">
        <f>IF(H1463=0,"",H1463*(1+0.25*P1463)*'Коефіцієнти АТО'!$S1463*Параметри!$K$20/1000)</f>
        <v>958.35169807852424</v>
      </c>
      <c r="U1463" s="29">
        <f t="shared" si="201"/>
        <v>7725.8572516570866</v>
      </c>
      <c r="V1463" s="29">
        <f t="shared" si="202"/>
        <v>7725.8572516570866</v>
      </c>
      <c r="W1463" s="40">
        <f>ROUNDUP('Дані з ДІСО'!P1463/Параметри!$K$24,0)</f>
        <v>0</v>
      </c>
      <c r="X1463" s="40">
        <f>ROUNDUP('Дані з ДІСО'!Q1463/Параметри!$K$24,0)</f>
        <v>0</v>
      </c>
      <c r="Y1463" s="40">
        <f>ROUNDUP('Дані з ДІСО'!R1463/Параметри!$K$24,0)</f>
        <v>0</v>
      </c>
      <c r="Z1463" s="59">
        <f>(W1463*Параметри!$K$33+X1463*Параметри!$L$33+Y1463*Параметри!$M$33)/18</f>
        <v>0</v>
      </c>
      <c r="AA1463" s="41">
        <f>IF(J1463=0,0,'Дані з ДІСО'!AA1463/J1463)</f>
        <v>0</v>
      </c>
      <c r="AB1463" s="29">
        <f>(1+0.25*AA1463)*Z1463*Параметри!$K$51</f>
        <v>0</v>
      </c>
      <c r="AC1463" s="29">
        <f>AB1463*'Коефіцієнти АТО'!U1463</f>
        <v>0</v>
      </c>
      <c r="AD1463" s="29">
        <f>J1463*(1+0.25*AA1463)*Параметри!$K$66*Параметри!$K$20/1000</f>
        <v>0</v>
      </c>
      <c r="AE1463" s="29">
        <f>(1+0.25*AA1463)*J1463*'Коефіцієнти АТО'!S1463*Параметри!$K$20/1000</f>
        <v>0</v>
      </c>
      <c r="AF1463" s="29">
        <f t="shared" si="198"/>
        <v>0</v>
      </c>
      <c r="AG1463" s="29">
        <v>0</v>
      </c>
      <c r="AH1463" s="40">
        <v>0</v>
      </c>
      <c r="AI1463" s="40">
        <v>0</v>
      </c>
      <c r="AJ1463" s="40">
        <f t="shared" si="199"/>
        <v>0</v>
      </c>
      <c r="AK1463" s="29">
        <f>(AH1463+AI1463)*(1+0.25*AJ1463)*Параметри!$K$53</f>
        <v>0</v>
      </c>
      <c r="AL1463" s="29">
        <f>ROUNDUP(('Дані з ДІСО'!AU1463+'Дані з ДІСО'!AW1463)/Параметри!$K$28,0)</f>
        <v>0</v>
      </c>
      <c r="AM1463" s="64">
        <f>AL1463*Параметри!$M$35/18</f>
        <v>0</v>
      </c>
      <c r="AN1463" s="29">
        <f>IF(AL1463=0,0,'Дані з ДІСО'!AW1463/SUM('Дані з ДІСО'!AU1463,'Дані з ДІСО'!AW1463))</f>
        <v>0</v>
      </c>
      <c r="AO1463" s="29">
        <f>(1+0.25*AN1463)*AM1463*Параметри!$K$51</f>
        <v>0</v>
      </c>
      <c r="AP1463" s="40">
        <f>ROUNDUP(('Дані з ДІСО'!AE1463+'Дані не з ДІСО'!E1463+'Дані не з ДІСО'!G1463)/Параметри!$K$69,0)</f>
        <v>0</v>
      </c>
      <c r="AQ1463" s="40">
        <f t="shared" si="203"/>
        <v>0</v>
      </c>
      <c r="AR1463" s="40">
        <f>IF(AP1463=0,0,('Дані з ДІСО'!AH1463+'Дані не з ДІСО'!G1463)/('Дані з ДІСО'!AE1463+'Дані не з ДІСО'!E1463+'Дані не з ДІСО'!G1463))</f>
        <v>0</v>
      </c>
      <c r="AS1463" s="29">
        <f>AQ1463*(1+0.25*AR1463)*Параметри!$K$51</f>
        <v>0</v>
      </c>
      <c r="AT1463" s="40">
        <f>ROUNDUP('Дані з ДІСО'!AF1463/Параметри!$K$70,0)</f>
        <v>0</v>
      </c>
      <c r="AU1463" s="40">
        <f t="shared" si="204"/>
        <v>0</v>
      </c>
      <c r="AV1463" s="40">
        <f>IF(AT1463=0,0,'Дані з ДІСО'!AI1463/'Дані з ДІСО'!AF1463)</f>
        <v>0</v>
      </c>
      <c r="AW1463" s="29">
        <f>AU1463*(1+0.25*AV1463)*Параметри!$K$51</f>
        <v>0</v>
      </c>
      <c r="AX1463" s="40">
        <f>ROUNDUP('Дані з ДІСО'!AR1463/Параметри!$K$29,0)</f>
        <v>0</v>
      </c>
      <c r="AY1463" s="40">
        <f>ROUNDUP('Дані з ДІСО'!AS1463/Параметри!$K$29,0)</f>
        <v>0</v>
      </c>
      <c r="AZ1463" s="40">
        <f>ROUNDUP('Дані з ДІСО'!AT1463/Параметри!$K$29,0)</f>
        <v>0</v>
      </c>
      <c r="BA1463" s="64">
        <f>(AX1463*Параметри!$K$32+AY1463*Параметри!$L$32+AZ1463*Параметри!$M$32)/18</f>
        <v>0</v>
      </c>
      <c r="BB1463" s="29">
        <f>(BA1463*Параметри!$K$51+SUM('Дані з ДІСО'!AR1463:AT1463)*Параметри!$K$48*Параметри!$K$20/1000)*Параметри!$K$74</f>
        <v>0</v>
      </c>
      <c r="BC1463" s="40">
        <f>ROUNDUP(('Дані не з ДІСО'!I1463+'Дані не з ДІСО'!K1463)/Параметри!$K$26,0)</f>
        <v>0</v>
      </c>
      <c r="BD1463" s="29">
        <f>BC1463*Параметри!$M$36/18</f>
        <v>0</v>
      </c>
      <c r="BE1463" s="40">
        <f>IF(BC1463=0,0,'Дані не з ДІСО'!K1463/('Дані не з ДІСО'!I1463+'Дані не з ДІСО'!K1463))</f>
        <v>0</v>
      </c>
      <c r="BF1463" s="29">
        <f>(1+0.25*BE1463)*BD1463*Параметри!$K$51</f>
        <v>0</v>
      </c>
      <c r="BG1463" s="40">
        <f>ROUNDUP('Дані не з ДІСО'!M1463/Параметри!$K$27,0)</f>
        <v>0</v>
      </c>
      <c r="BH1463" s="40">
        <f>BG1463*Параметри!$M$37/18</f>
        <v>0</v>
      </c>
      <c r="BI1463" s="29">
        <f>BH1463*Параметри!$K$51</f>
        <v>0</v>
      </c>
      <c r="BJ1463" s="29">
        <f>'Дані не з ДІСО'!N1463*Параметри!$K$76</f>
        <v>0</v>
      </c>
      <c r="BK1463" s="40">
        <f>ROUNDUP('Дані з ДІСО'!V1463/Параметри!$K$25,0)</f>
        <v>0</v>
      </c>
      <c r="BL1463" s="40">
        <f>ROUNDUP('Дані з ДІСО'!W1463/Параметри!$K$25,0)</f>
        <v>0</v>
      </c>
      <c r="BM1463" s="40">
        <f>ROUNDUP('Дані з ДІСО'!X1463/Параметри!$K$25,0)</f>
        <v>0</v>
      </c>
      <c r="BN1463" s="40">
        <f>(BK1463*Параметри!$K$34+BL1463*Параметри!$L$34+BM1463*Параметри!$M$34)/18</f>
        <v>0</v>
      </c>
      <c r="BO1463" s="40">
        <f>IF(K1463=0,0,'Дані з ДІСО'!AC1463/K1463)</f>
        <v>0</v>
      </c>
      <c r="BP1463" s="29">
        <f>(1+0.25*BO1463)*BN1463*Параметри!$K$51</f>
        <v>0</v>
      </c>
      <c r="BQ1463" s="29">
        <f>BP1463*'Коефіцієнти АТО'!U1463</f>
        <v>0</v>
      </c>
      <c r="BR1463" s="29">
        <f>K1463*(1+0.25*BO1463)*Параметри!$K$66*Параметри!$K$20/1000</f>
        <v>0</v>
      </c>
      <c r="BS1463" s="29">
        <f>(1+0.25*BO1463)*K1463*'Коефіцієнти АТО'!S1463*Параметри!$K$20/1000</f>
        <v>0</v>
      </c>
      <c r="BT1463" s="29">
        <f t="shared" si="205"/>
        <v>0</v>
      </c>
      <c r="BU1463" s="40">
        <f>ROUNDUP('Дані з ДІСО'!AG1463/Параметри!$K$71,0)</f>
        <v>0</v>
      </c>
      <c r="BV1463" s="40">
        <f t="shared" si="206"/>
        <v>0</v>
      </c>
      <c r="BW1463" s="40">
        <f>IF('Дані з ДІСО'!AG1463=0,0,'Дані з ДІСО'!AJ1463/'Дані з ДІСО'!AG1463)</f>
        <v>0</v>
      </c>
      <c r="BX1463" s="29">
        <f>BV1463*(1+0.25*BW1463)*Параметри!$K$51</f>
        <v>0</v>
      </c>
      <c r="BY1463" s="29">
        <f>ROUND(IF(Параметри!$K$77="No",CC1463,CC1463*Параметри!$K$78)+AG1463,1)</f>
        <v>6953.3</v>
      </c>
      <c r="BZ1463" s="29">
        <f>ROUND(IF(Параметри!$K$77="No",BF1463,BF1463*Параметри!$K$78),1)</f>
        <v>0</v>
      </c>
      <c r="CA1463" s="29">
        <f>ROUND(IF(Параметри!$K$77="No",BI1463,BI1463*Параметри!$K$78),1)</f>
        <v>0</v>
      </c>
      <c r="CB1463" s="29">
        <f>ROUND(IF(Параметри!$K$77="No",BJ1463,BJ1463*Параметри!$K$78),1)</f>
        <v>0</v>
      </c>
      <c r="CC1463" s="29">
        <f t="shared" si="200"/>
        <v>7725.8572516570866</v>
      </c>
    </row>
    <row r="1464" spans="1:81">
      <c r="A1464" s="9">
        <v>1463</v>
      </c>
      <c r="B1464" s="9" t="s">
        <v>3100</v>
      </c>
      <c r="C1464" s="9" t="s">
        <v>3100</v>
      </c>
      <c r="D1464" s="9" t="s">
        <v>3100</v>
      </c>
      <c r="E1464" s="9" t="s">
        <v>12</v>
      </c>
      <c r="F1464" s="9" t="s">
        <v>3138</v>
      </c>
      <c r="G1464" s="9" t="s">
        <v>3033</v>
      </c>
      <c r="H1464" s="29">
        <f>SUM('Дані з ДІСО'!J1464:L1464)</f>
        <v>287192.5</v>
      </c>
      <c r="I1464" s="29">
        <f>SUM('Дані з ДІСО'!G1464:I1464)</f>
        <v>9333</v>
      </c>
      <c r="J1464" s="29">
        <f>SUM('Дані з ДІСО'!P1464:R1464)</f>
        <v>6127.5</v>
      </c>
      <c r="K1464" s="29">
        <f>SUM('Дані з ДІСО'!V1464:X1464)</f>
        <v>434</v>
      </c>
      <c r="L1464" s="40">
        <f>ROUNDUP('Дані з ДІСО'!J1464/'Коефіцієнти АТО'!$R1464,0)</f>
        <v>4045</v>
      </c>
      <c r="M1464" s="40">
        <f>ROUNDUP('Дані з ДІСО'!K1464/'Коефіцієнти АТО'!$R1464,0)</f>
        <v>5204</v>
      </c>
      <c r="N1464" s="40">
        <f>ROUNDUP('Дані з ДІСО'!L1464/'Коефіцієнти АТО'!$R1464,0)</f>
        <v>1195</v>
      </c>
      <c r="O1464" s="59">
        <f>(L1464*Параметри!$K$32+M1464*Параметри!$L$32+N1464*Параметри!$M$32)/18</f>
        <v>16979.350000000002</v>
      </c>
      <c r="P1464" s="41">
        <f>IF(H1464=0,"",'Дані з ДІСО'!Y1464/H1464)</f>
        <v>0</v>
      </c>
      <c r="Q1464" s="29">
        <f>IF(H1464=0,"",(1+0.25*P1464)*O1464*Параметри!$K$51)</f>
        <v>3477714.0485561718</v>
      </c>
      <c r="R1464" s="29">
        <f>IF(H1464=0,"",Q1464*'Коефіцієнти АТО'!T1464)</f>
        <v>521657.10728342575</v>
      </c>
      <c r="S1464" s="29">
        <f>IF(H1464=0,"",H1464*(1+0.25*P1464)*Параметри!$K$66*Параметри!$K$20/1000)</f>
        <v>0</v>
      </c>
      <c r="T1464" s="29">
        <f>IF(H1464=0,"",H1464*(1+0.25*P1464)*'Коефіцієнти АТО'!$S1464*Параметри!$K$20/1000)</f>
        <v>628631.8432134639</v>
      </c>
      <c r="U1464" s="29">
        <f t="shared" si="201"/>
        <v>4628002.9990530619</v>
      </c>
      <c r="V1464" s="29">
        <f t="shared" si="202"/>
        <v>4628002.9990530619</v>
      </c>
      <c r="W1464" s="40">
        <f>ROUNDUP('Дані з ДІСО'!P1464/Параметри!$K$24,0)</f>
        <v>260</v>
      </c>
      <c r="X1464" s="40">
        <f>ROUNDUP('Дані з ДІСО'!Q1464/Параметри!$K$24,0)</f>
        <v>343</v>
      </c>
      <c r="Y1464" s="40">
        <f>ROUNDUP('Дані з ДІСО'!R1464/Параметри!$K$24,0)</f>
        <v>80</v>
      </c>
      <c r="Z1464" s="59">
        <f>(W1464*Параметри!$K$33+X1464*Параметри!$L$33+Y1464*Параметри!$M$33)/18</f>
        <v>1366</v>
      </c>
      <c r="AA1464" s="41">
        <f>IF(J1464=0,0,'Дані з ДІСО'!AA1464/J1464)</f>
        <v>0</v>
      </c>
      <c r="AB1464" s="29">
        <f>(1+0.25*AA1464)*Z1464*Параметри!$K$51</f>
        <v>279784.40813857602</v>
      </c>
      <c r="AC1464" s="29">
        <f>AB1464*'Коефіцієнти АТО'!U1464</f>
        <v>28258.225221996181</v>
      </c>
      <c r="AD1464" s="29">
        <f>J1464*(1+0.25*AA1464)*Параметри!$K$66*Параметри!$K$20/1000</f>
        <v>0</v>
      </c>
      <c r="AE1464" s="29">
        <f>(1+0.25*AA1464)*J1464*'Коефіцієнти АТО'!S1464*Параметри!$K$20/1000</f>
        <v>13412.403246221609</v>
      </c>
      <c r="AF1464" s="29">
        <f>SUM(AB1464:AE1464)</f>
        <v>321455.03660679382</v>
      </c>
      <c r="AG1464" s="29">
        <v>0</v>
      </c>
      <c r="AH1464" s="40">
        <v>1207</v>
      </c>
      <c r="AI1464" s="40">
        <v>0</v>
      </c>
      <c r="AJ1464" s="40">
        <f t="shared" si="199"/>
        <v>0</v>
      </c>
      <c r="AK1464" s="29">
        <f>(AH1464+AI1464)*(1+0.25*AJ1464)*Параметри!$K$53</f>
        <v>216571.13576507205</v>
      </c>
      <c r="AL1464" s="29">
        <f>ROUNDUP(('Дані з ДІСО'!AU1464+'Дані з ДІСО'!AW1464)/Параметри!$K$28,0)</f>
        <v>55</v>
      </c>
      <c r="AM1464" s="64">
        <f>AL1464*Параметри!$M$35/18</f>
        <v>70.277777777777771</v>
      </c>
      <c r="AN1464" s="29">
        <f>IF(AL1464=0,0,'Дані з ДІСО'!AW1464/SUM('Дані з ДІСО'!AU1464,'Дані з ДІСО'!AW1464))</f>
        <v>0</v>
      </c>
      <c r="AO1464" s="29">
        <f>(1+0.25*AN1464)*AM1464*Параметри!$K$51</f>
        <v>14394.309268557776</v>
      </c>
      <c r="AP1464" s="40">
        <f>ROUNDUP(('Дані з ДІСО'!AE1464+'Дані не з ДІСО'!E1464+'Дані не з ДІСО'!G1464)/Параметри!$K$69,0)</f>
        <v>11</v>
      </c>
      <c r="AQ1464" s="40">
        <f t="shared" si="203"/>
        <v>22</v>
      </c>
      <c r="AR1464" s="40">
        <f>IF(AP1464=0,0,('Дані з ДІСО'!AH1464+'Дані не з ДІСО'!G1464)/('Дані з ДІСО'!AE1464+'Дані не з ДІСО'!E1464+'Дані не з ДІСО'!G1464))</f>
        <v>0</v>
      </c>
      <c r="AS1464" s="29">
        <f>AQ1464*(1+0.25*AR1464)*Параметри!$K$51</f>
        <v>4506.0446405920002</v>
      </c>
      <c r="AT1464" s="40">
        <f>ROUNDUP('Дані з ДІСО'!AF1464/Параметри!$K$70,0)</f>
        <v>3</v>
      </c>
      <c r="AU1464" s="40">
        <f t="shared" si="204"/>
        <v>6</v>
      </c>
      <c r="AV1464" s="40">
        <f>IF(AT1464=0,0,'Дані з ДІСО'!AI1464/'Дані з ДІСО'!AF1464)</f>
        <v>0</v>
      </c>
      <c r="AW1464" s="29">
        <f>AU1464*(1+0.25*AV1464)*Параметри!$K$51</f>
        <v>1228.921265616</v>
      </c>
      <c r="AX1464" s="40">
        <f>ROUNDUP('Дані з ДІСО'!AR1464/Параметри!$K$29,0)</f>
        <v>373</v>
      </c>
      <c r="AY1464" s="40">
        <f>ROUNDUP('Дані з ДІСО'!AS1464/Параметри!$K$29,0)</f>
        <v>514</v>
      </c>
      <c r="AZ1464" s="40">
        <f>ROUNDUP('Дані з ДІСО'!AT1464/Параметри!$K$29,0)</f>
        <v>227</v>
      </c>
      <c r="BA1464" s="64">
        <f>(AX1464*Параметри!$K$32+AY1464*Параметри!$L$32+AZ1464*Параметри!$M$32)/18</f>
        <v>1858.0722222222223</v>
      </c>
      <c r="BB1464" s="29">
        <f>(BA1464*Параметри!$K$51+SUM('Дані з ДІСО'!AR1464:AT1464)*Параметри!$K$48*Параметри!$K$20/1000)*Параметри!$K$74</f>
        <v>358018.6531088411</v>
      </c>
      <c r="BC1464" s="40">
        <f>ROUNDUP(('Дані не з ДІСО'!I1464+'Дані не з ДІСО'!K1464)/Параметри!$K$26,0)</f>
        <v>343</v>
      </c>
      <c r="BD1464" s="29">
        <f>BC1464*Параметри!$M$36/18</f>
        <v>533.55555555555554</v>
      </c>
      <c r="BE1464" s="40">
        <f>IF(BC1464=0,0,'Дані не з ДІСО'!K1464/('Дані не з ДІСО'!I1464+'Дані не з ДІСО'!K1464))</f>
        <v>0</v>
      </c>
      <c r="BF1464" s="29">
        <f>(1+0.25*BE1464)*BD1464*Параметри!$K$51</f>
        <v>109282.96143496355</v>
      </c>
      <c r="BG1464" s="40">
        <f>ROUNDUP('Дані не з ДІСО'!M1464/Параметри!$K$27,0)</f>
        <v>210</v>
      </c>
      <c r="BH1464" s="40">
        <f>BG1464*Параметри!$M$37/18</f>
        <v>350</v>
      </c>
      <c r="BI1464" s="29">
        <f>BH1464*Параметри!$K$51</f>
        <v>71687.073827600005</v>
      </c>
      <c r="BJ1464" s="29">
        <f>'Дані не з ДІСО'!N1464*Параметри!$K$76</f>
        <v>27122.063369015999</v>
      </c>
      <c r="BK1464" s="40">
        <f>ROUNDUP('Дані з ДІСО'!V1464/Параметри!$K$25,0)</f>
        <v>28</v>
      </c>
      <c r="BL1464" s="40">
        <f>ROUNDUP('Дані з ДІСО'!W1464/Параметри!$K$25,0)</f>
        <v>37</v>
      </c>
      <c r="BM1464" s="40">
        <f>ROUNDUP('Дані з ДІСО'!X1464/Параметри!$K$25,0)</f>
        <v>9</v>
      </c>
      <c r="BN1464" s="40">
        <f>(BK1464*Параметри!$K$34+BL1464*Параметри!$L$34+BM1464*Параметри!$M$34)/18</f>
        <v>148</v>
      </c>
      <c r="BO1464" s="40">
        <f>IF(K1464=0,0,'Дані з ДІСО'!AC1464/K1464)</f>
        <v>0</v>
      </c>
      <c r="BP1464" s="29">
        <f>(1+0.25*BO1464)*BN1464*Параметри!$K$51</f>
        <v>30313.391218527999</v>
      </c>
      <c r="BQ1464" s="29">
        <f>BP1464*'Коефіцієнти АТО'!U1464</f>
        <v>3061.652513071328</v>
      </c>
      <c r="BR1464" s="29">
        <f>K1464*(1+0.25*BO1464)*Параметри!$K$66*Параметри!$K$20/1000</f>
        <v>0</v>
      </c>
      <c r="BS1464" s="29">
        <f>(1+0.25*BO1464)*K1464*'Коефіцієнти АТО'!S1464*Параметри!$K$20/1000</f>
        <v>949.97682723136336</v>
      </c>
      <c r="BT1464" s="29">
        <f t="shared" si="205"/>
        <v>34325.020558830693</v>
      </c>
      <c r="BU1464" s="40">
        <f>ROUNDUP('Дані з ДІСО'!AG1464/Параметри!$K$71,0)</f>
        <v>0</v>
      </c>
      <c r="BV1464" s="40">
        <f t="shared" si="206"/>
        <v>0</v>
      </c>
      <c r="BW1464" s="40">
        <f>IF('Дані з ДІСО'!AG1464=0,0,'Дані з ДІСО'!AJ1464/'Дані з ДІСО'!AG1464)</f>
        <v>0</v>
      </c>
      <c r="BX1464" s="29">
        <f>BV1464*(1+0.25*BW1464)*Параметри!$K$51</f>
        <v>0</v>
      </c>
      <c r="BY1464" s="29">
        <f>ROUND(IF(Параметри!$K$77="No",CC1464,CC1464*Параметри!$K$78)+AG1464,1)</f>
        <v>5020651.9000000004</v>
      </c>
      <c r="BZ1464" s="29">
        <f>ROUND(IF(Параметри!$K$77="No",BF1464,BF1464*Параметри!$K$78),1)</f>
        <v>98354.7</v>
      </c>
      <c r="CA1464" s="29">
        <f>ROUND(IF(Параметри!$K$77="No",BI1464,BI1464*Параметри!$K$78),1)</f>
        <v>64518.400000000001</v>
      </c>
      <c r="CB1464" s="29">
        <f>ROUND(IF(Параметри!$K$77="No",BJ1464,BJ1464*Параметри!$K$78),1)</f>
        <v>24409.9</v>
      </c>
      <c r="CC1464" s="29">
        <f t="shared" si="200"/>
        <v>5578502.1202673651</v>
      </c>
    </row>
    <row r="1475" spans="32:32">
      <c r="AF1475" s="48"/>
    </row>
    <row r="1476" spans="32:32">
      <c r="AF1476" s="48"/>
    </row>
    <row r="1478" spans="32:32">
      <c r="AF1478" s="48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Janek</dc:creator>
  <cp:keywords/>
  <dc:description/>
  <cp:lastModifiedBy>Пользователь Windows</cp:lastModifiedBy>
  <cp:revision/>
  <dcterms:created xsi:type="dcterms:W3CDTF">2015-06-05T18:19:34Z</dcterms:created>
  <dcterms:modified xsi:type="dcterms:W3CDTF">2023-01-13T06:56:24Z</dcterms:modified>
  <cp:category/>
  <cp:contentStatus/>
</cp:coreProperties>
</file>